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drawings/drawing26.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xl/drawings/drawing33.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20.xml" ContentType="application/vnd.openxmlformats-officedocument.drawing+xml"/>
  <Override PartName="/xl/drawings/drawing31.xml" ContentType="application/vnd.openxmlformats-officedocument.drawing+xml"/>
  <Override PartName="/xl/worksheets/sheet29.xml" ContentType="application/vnd.openxmlformats-officedocument.spreadsheetml.worksheet+xml"/>
  <Override PartName="/xl/sharedStrings.xml" ContentType="application/vnd.openxmlformats-officedocument.spreadsheetml.sharedStrings+xml"/>
  <Override PartName="/xl/ctrlProps/ctrlProp4.xml" ContentType="application/vnd.ms-excel.controlpropertie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drawings/drawing21.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drawings/drawing10.xml" ContentType="application/vnd.openxmlformats-officedocument.drawing+xml"/>
  <Override PartName="/xl/ctrlProps/ctrlProp3.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aveExternalLinkValues="0" codeName="ThisWorkbook"/>
  <bookViews>
    <workbookView xWindow="-15" yWindow="120" windowWidth="9825" windowHeight="6615" tabRatio="878" firstSheet="24" activeTab="33"/>
  </bookViews>
  <sheets>
    <sheet name="Instructions" sheetId="81" r:id="rId1"/>
    <sheet name="I1 Intro" sheetId="38" r:id="rId2"/>
    <sheet name="I2 LDC class" sheetId="39" r:id="rId3"/>
    <sheet name="I3 TB Data" sheetId="31" r:id="rId4"/>
    <sheet name="I4 BO ASSETS" sheetId="63" r:id="rId5"/>
    <sheet name="I5.1 Misc Data" sheetId="55" r:id="rId6"/>
    <sheet name="I5.2 Weighting Factors" sheetId="77" r:id="rId7"/>
    <sheet name="I6.1 Revenue" sheetId="79" r:id="rId8"/>
    <sheet name="I6.2 Customer Data" sheetId="11" r:id="rId9"/>
    <sheet name="I7.1 Meter Capital" sheetId="54" r:id="rId10"/>
    <sheet name="I7.2 Meter Reading" sheetId="34" r:id="rId11"/>
    <sheet name="I8 Demand Data" sheetId="35" r:id="rId12"/>
    <sheet name="I9 Direct Allocation" sheetId="68" r:id="rId13"/>
    <sheet name="O1 Revenue to cost|RR" sheetId="57" r:id="rId14"/>
    <sheet name="O2 Fixed Charge|Floor|Ceiling" sheetId="47" r:id="rId15"/>
    <sheet name="O2.1 Line Tran PLCC Adj" sheetId="73" r:id="rId16"/>
    <sheet name="O2.2 Primary Cost PLCC Adj" sheetId="74" r:id="rId17"/>
    <sheet name="O2.3 Secondary Cost PLCC Adj" sheetId="75" r:id="rId18"/>
    <sheet name="O3.1 Line Tran Unit Cost" sheetId="65" r:id="rId19"/>
    <sheet name="O3.2 Substat Tran Unit Cost " sheetId="69" r:id="rId20"/>
    <sheet name="O3.3 Primary Cost Pool" sheetId="70" r:id="rId21"/>
    <sheet name="O3.4 Secondary Cost Pool" sheetId="71" r:id="rId22"/>
    <sheet name="O3.5 USL Metering Credit" sheetId="72" r:id="rId23"/>
    <sheet name="O3.6 MicroFIT Charge" sheetId="78" r:id="rId24"/>
    <sheet name="O4 Summary by Class &amp; Accounts" sheetId="56" r:id="rId25"/>
    <sheet name="O5 Details by Class &amp; Accounts" sheetId="46" r:id="rId26"/>
    <sheet name="O6 Source Data for E2" sheetId="25" r:id="rId27"/>
    <sheet name="O7 Amortization" sheetId="64" r:id="rId28"/>
    <sheet name="E1 Categorization" sheetId="41" r:id="rId29"/>
    <sheet name="E2 Allocators" sheetId="36" r:id="rId30"/>
    <sheet name="E3 PLCC" sheetId="67" r:id="rId31"/>
    <sheet name="E4 TB Allocation Details" sheetId="40" r:id="rId32"/>
    <sheet name="E5 Reconciliation" sheetId="44" r:id="rId33"/>
    <sheet name="Click here if completed" sheetId="76" r:id="rId34"/>
  </sheets>
  <externalReferences>
    <externalReference r:id="rId35"/>
    <externalReference r:id="rId36"/>
  </externalReferences>
  <definedNames>
    <definedName name="_xlnm._FilterDatabase" localSheetId="2" hidden="1">'I2 LDC class'!$E$20:$E$39</definedName>
    <definedName name="_xlnm._FilterDatabase" localSheetId="24" hidden="1">'O4 Summary by Class &amp; Accounts'!$B$219:$E$400</definedName>
    <definedName name="_xlnm._FilterDatabase" localSheetId="25" hidden="1">'O5 Details by Class &amp; Accounts'!$CQ$18:$CQ$213</definedName>
    <definedName name="ccar">'I6.2 Customer Data'!$D$21</definedName>
    <definedName name="_xlnm.Print_Area" localSheetId="28" xml:space="preserve">      'E1 Categorization'!$A$32:$E$116</definedName>
    <definedName name="_xlnm.Print_Area" localSheetId="31">'E4 TB Allocation Details'!$A$17:$H$214</definedName>
    <definedName name="_xlnm.Print_Area" localSheetId="1">'I1 Intro'!$A$68:$G$71</definedName>
    <definedName name="_xlnm.Print_Area" localSheetId="2">'I2 LDC class'!$A$1:$F$62</definedName>
    <definedName name="_xlnm.Print_Area" localSheetId="3">'I3 TB Data'!$A$489:$D$533</definedName>
    <definedName name="_xlnm.Print_Area" localSheetId="4">'I4 BO ASSETS'!$A$12:$K$59</definedName>
    <definedName name="_xlnm.Print_Area" localSheetId="6">'I5.2 Weighting Factors'!$A$4:$P$18</definedName>
    <definedName name="_xlnm.Print_Area" localSheetId="7">'I6.1 Revenue'!$A$1:$X$51</definedName>
    <definedName name="_xlnm.Print_Area" localSheetId="8">'I6.2 Customer Data'!$A$1:$X$41</definedName>
    <definedName name="_xlnm.Print_Area" localSheetId="9">'I7.1 Meter Capital'!$A$1:$BP$40</definedName>
    <definedName name="_xlnm.Print_Area" localSheetId="10">'I7.2 Meter Reading'!$A$1:$BN$45</definedName>
    <definedName name="_xlnm.Print_Area" localSheetId="11">'I8 Demand Data'!$A$1:$W$70</definedName>
    <definedName name="_xlnm.Print_Area" localSheetId="0">Instructions!$A$2:$A$207</definedName>
    <definedName name="_xlnm.Print_Area" localSheetId="13">'O1 Revenue to cost|RR'!$A$16:$L$81</definedName>
    <definedName name="_xlnm.Print_Area" localSheetId="14">'O2 Fixed Charge|Floor|Ceiling'!$A$1:$L$37</definedName>
    <definedName name="_xlnm.Print_Area" localSheetId="24">'O4 Summary by Class &amp; Accounts'!$A$18:$M$57</definedName>
    <definedName name="_xlnm.Print_Titles" localSheetId="31">'E4 TB Allocation Details'!$17:$18</definedName>
    <definedName name="_xlnm.Print_Titles" localSheetId="4">'I4 BO ASSETS'!$A:$B,'I4 BO ASSETS'!$1:$16</definedName>
    <definedName name="_xlnm.Print_Titles" localSheetId="13">'O1 Revenue to cost|RR'!$A:$C,'O1 Revenue to cost|RR'!$1:$17</definedName>
  </definedNames>
  <calcPr calcId="125725"/>
</workbook>
</file>

<file path=xl/calcChain.xml><?xml version="1.0" encoding="utf-8"?>
<calcChain xmlns="http://schemas.openxmlformats.org/spreadsheetml/2006/main">
  <c r="D270" i="31"/>
  <c r="D471"/>
  <c r="D239"/>
  <c r="I48" i="63"/>
  <c r="I26"/>
  <c r="I30"/>
  <c r="C22" i="11"/>
  <c r="D310" i="31" l="1"/>
  <c r="D307"/>
  <c r="D305"/>
  <c r="D304"/>
  <c r="D295"/>
  <c r="D294"/>
  <c r="D284"/>
  <c r="D283"/>
  <c r="D282"/>
  <c r="D275"/>
  <c r="D279"/>
  <c r="D274"/>
  <c r="D286" l="1"/>
  <c r="B19" i="79"/>
  <c r="L69" i="63"/>
  <c r="S68"/>
  <c r="L68" s="1"/>
  <c r="S63"/>
  <c r="L63" s="1"/>
  <c r="S64"/>
  <c r="L64" s="1"/>
  <c r="S65"/>
  <c r="L65" s="1"/>
  <c r="S66"/>
  <c r="L66" s="1"/>
  <c r="S67"/>
  <c r="L67" s="1"/>
  <c r="S70"/>
  <c r="L70" s="1"/>
  <c r="S71"/>
  <c r="L71" s="1"/>
  <c r="S72"/>
  <c r="L72" s="1"/>
  <c r="S73"/>
  <c r="L73" s="1"/>
  <c r="S74"/>
  <c r="L74" s="1"/>
  <c r="S75"/>
  <c r="L75" s="1"/>
  <c r="S76"/>
  <c r="L76" s="1"/>
  <c r="S77"/>
  <c r="L77" s="1"/>
  <c r="S78"/>
  <c r="L78" s="1"/>
  <c r="S79"/>
  <c r="L79" s="1"/>
  <c r="S80"/>
  <c r="L80" s="1"/>
  <c r="S81"/>
  <c r="L81" s="1"/>
  <c r="S62"/>
  <c r="L62" s="1"/>
  <c r="S55"/>
  <c r="L55" s="1"/>
  <c r="S56"/>
  <c r="L56" s="1"/>
  <c r="S54"/>
  <c r="L54" s="1"/>
  <c r="S50"/>
  <c r="L53" s="1"/>
  <c r="S46"/>
  <c r="L48" s="1"/>
  <c r="S42"/>
  <c r="L45" s="1"/>
  <c r="S38"/>
  <c r="L40" s="1"/>
  <c r="S35"/>
  <c r="L37" s="1"/>
  <c r="S31"/>
  <c r="S30"/>
  <c r="L30" s="1"/>
  <c r="S27"/>
  <c r="S24"/>
  <c r="L26" s="1"/>
  <c r="S21"/>
  <c r="S18"/>
  <c r="I68"/>
  <c r="R63"/>
  <c r="I63" s="1"/>
  <c r="I64"/>
  <c r="I65"/>
  <c r="I66"/>
  <c r="I67"/>
  <c r="I69"/>
  <c r="R70"/>
  <c r="I70" s="1"/>
  <c r="I71"/>
  <c r="I72"/>
  <c r="R73"/>
  <c r="I73" s="1"/>
  <c r="I74"/>
  <c r="R75"/>
  <c r="I75" s="1"/>
  <c r="R76"/>
  <c r="I76" s="1"/>
  <c r="R77"/>
  <c r="I77" s="1"/>
  <c r="R78"/>
  <c r="R79"/>
  <c r="R80"/>
  <c r="I80" s="1"/>
  <c r="R81"/>
  <c r="I81" s="1"/>
  <c r="R62"/>
  <c r="I62" s="1"/>
  <c r="I56"/>
  <c r="I55"/>
  <c r="I54"/>
  <c r="I53"/>
  <c r="I45"/>
  <c r="I40"/>
  <c r="R31"/>
  <c r="R27"/>
  <c r="R21"/>
  <c r="R18"/>
  <c r="S84"/>
  <c r="D335" i="31"/>
  <c r="D439"/>
  <c r="L44" i="63" l="1"/>
  <c r="I41"/>
  <c r="L52"/>
  <c r="I44"/>
  <c r="I52"/>
  <c r="I49"/>
  <c r="L41"/>
  <c r="L49"/>
  <c r="R82"/>
  <c r="S83"/>
  <c r="D479" i="31" l="1"/>
  <c r="D478"/>
  <c r="D477"/>
  <c r="D476"/>
  <c r="D475"/>
  <c r="D474"/>
  <c r="D473"/>
  <c r="H473" s="1"/>
  <c r="D472"/>
  <c r="D468"/>
  <c r="D467"/>
  <c r="D466"/>
  <c r="D465"/>
  <c r="D464"/>
  <c r="D463"/>
  <c r="D462"/>
  <c r="D461"/>
  <c r="D460"/>
  <c r="D459"/>
  <c r="D458"/>
  <c r="D457"/>
  <c r="D456"/>
  <c r="D455"/>
  <c r="D454"/>
  <c r="D453"/>
  <c r="D452"/>
  <c r="D451"/>
  <c r="D450"/>
  <c r="D449"/>
  <c r="D448"/>
  <c r="D445"/>
  <c r="D444"/>
  <c r="D443"/>
  <c r="D442"/>
  <c r="D441"/>
  <c r="D440"/>
  <c r="D438"/>
  <c r="D437"/>
  <c r="D436"/>
  <c r="D435"/>
  <c r="D434"/>
  <c r="D433"/>
  <c r="D432"/>
  <c r="D431"/>
  <c r="D430"/>
  <c r="D429"/>
  <c r="D428"/>
  <c r="D427"/>
  <c r="D426"/>
  <c r="D425"/>
  <c r="D424"/>
  <c r="D423"/>
  <c r="D422"/>
  <c r="D421"/>
  <c r="D420"/>
  <c r="D419"/>
  <c r="D418"/>
  <c r="D417"/>
  <c r="D416"/>
  <c r="D415"/>
  <c r="D414"/>
  <c r="D413"/>
  <c r="H413" s="1"/>
  <c r="D412"/>
  <c r="D411"/>
  <c r="D410"/>
  <c r="D409"/>
  <c r="D408"/>
  <c r="D407"/>
  <c r="D406"/>
  <c r="D405"/>
  <c r="D404"/>
  <c r="D403"/>
  <c r="D402"/>
  <c r="D401"/>
  <c r="D400"/>
  <c r="D399"/>
  <c r="D398"/>
  <c r="D397"/>
  <c r="D396"/>
  <c r="D395"/>
  <c r="D394"/>
  <c r="D393"/>
  <c r="D392"/>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39"/>
  <c r="D338"/>
  <c r="D337"/>
  <c r="D336"/>
  <c r="D334"/>
  <c r="D333"/>
  <c r="D332"/>
  <c r="D331"/>
  <c r="D330"/>
  <c r="D329"/>
  <c r="D328"/>
  <c r="D327"/>
  <c r="D326"/>
  <c r="D325"/>
  <c r="D324"/>
  <c r="D323"/>
  <c r="D322"/>
  <c r="D321"/>
  <c r="D320"/>
  <c r="D319"/>
  <c r="D318"/>
  <c r="D317"/>
  <c r="D316"/>
  <c r="D315"/>
  <c r="D314"/>
  <c r="D313"/>
  <c r="D312"/>
  <c r="D311"/>
  <c r="D309"/>
  <c r="D308"/>
  <c r="D306"/>
  <c r="D303"/>
  <c r="D302"/>
  <c r="D301"/>
  <c r="D300"/>
  <c r="D299"/>
  <c r="D298"/>
  <c r="D297"/>
  <c r="D296"/>
  <c r="D293"/>
  <c r="D292"/>
  <c r="D291"/>
  <c r="D290"/>
  <c r="D289"/>
  <c r="D288"/>
  <c r="D287"/>
  <c r="D281"/>
  <c r="D280"/>
  <c r="D278"/>
  <c r="D273"/>
  <c r="D271"/>
  <c r="D269"/>
  <c r="D268"/>
  <c r="D267"/>
  <c r="D266"/>
  <c r="D265"/>
  <c r="D264"/>
  <c r="D263"/>
  <c r="D262"/>
  <c r="D261"/>
  <c r="D260"/>
  <c r="D259"/>
  <c r="D258"/>
  <c r="D257"/>
  <c r="D256"/>
  <c r="D255"/>
  <c r="D254"/>
  <c r="D253"/>
  <c r="D252"/>
  <c r="D251"/>
  <c r="D250"/>
  <c r="D249"/>
  <c r="D248"/>
  <c r="D247"/>
  <c r="D246"/>
  <c r="D245"/>
  <c r="D244"/>
  <c r="D243"/>
  <c r="H243" s="1"/>
  <c r="D242"/>
  <c r="D241"/>
  <c r="D240"/>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H196" s="1"/>
  <c r="D195"/>
  <c r="D194"/>
  <c r="D193"/>
  <c r="D192"/>
  <c r="D191"/>
  <c r="D190"/>
  <c r="D189"/>
  <c r="D135"/>
  <c r="D137"/>
  <c r="D138"/>
  <c r="D149"/>
  <c r="D150"/>
  <c r="D151"/>
  <c r="D152"/>
  <c r="D153"/>
  <c r="D160"/>
  <c r="D163"/>
  <c r="D164"/>
  <c r="D165"/>
  <c r="D166"/>
  <c r="D167"/>
  <c r="D168"/>
  <c r="D169"/>
  <c r="D170"/>
  <c r="D172"/>
  <c r="D173"/>
  <c r="D134"/>
  <c r="H148"/>
  <c r="F40" i="79" l="1"/>
  <c r="H107" i="31"/>
  <c r="H141"/>
  <c r="G146" i="68"/>
  <c r="G145"/>
  <c r="M65"/>
  <c r="L65"/>
  <c r="K65"/>
  <c r="J65"/>
  <c r="I65"/>
  <c r="H65"/>
  <c r="G65"/>
  <c r="F65"/>
  <c r="E65"/>
  <c r="F27" i="11" l="1"/>
  <c r="F39" i="79" l="1"/>
  <c r="E22" i="54" l="1"/>
  <c r="C4" i="39" l="1"/>
  <c r="A4" i="44"/>
  <c r="A4" i="40"/>
  <c r="A4" i="67"/>
  <c r="A4" i="36"/>
  <c r="A4" i="41"/>
  <c r="A4" i="46"/>
  <c r="A4" i="56"/>
  <c r="A4" i="78"/>
  <c r="A4" i="65"/>
  <c r="A4" i="47"/>
  <c r="A4" i="57"/>
  <c r="A4" i="68"/>
  <c r="A4" i="35"/>
  <c r="A4" i="34"/>
  <c r="A4" i="54"/>
  <c r="A4" i="11"/>
  <c r="A4" i="79"/>
  <c r="A4" i="77"/>
  <c r="B4" i="55"/>
  <c r="B4" i="63"/>
  <c r="B3" i="31"/>
  <c r="B5" l="1"/>
  <c r="BA135" i="68" l="1"/>
  <c r="BB135"/>
  <c r="BC135"/>
  <c r="BD135"/>
  <c r="BE135"/>
  <c r="BF135"/>
  <c r="BG135"/>
  <c r="BH135"/>
  <c r="BI135"/>
  <c r="BJ135"/>
  <c r="BK135"/>
  <c r="BL135"/>
  <c r="BM135"/>
  <c r="BN135"/>
  <c r="BO135"/>
  <c r="BP135"/>
  <c r="BQ135"/>
  <c r="BR135"/>
  <c r="BS135"/>
  <c r="BT135"/>
  <c r="BA41"/>
  <c r="BB41"/>
  <c r="BC41"/>
  <c r="BD41"/>
  <c r="BE41"/>
  <c r="BF41"/>
  <c r="BG41"/>
  <c r="BH41"/>
  <c r="BI41"/>
  <c r="BJ41"/>
  <c r="BK41"/>
  <c r="BL41"/>
  <c r="BM41"/>
  <c r="BN41"/>
  <c r="BO41"/>
  <c r="BP41"/>
  <c r="BQ41"/>
  <c r="BR41"/>
  <c r="BS41"/>
  <c r="BT41"/>
  <c r="AC135" l="1"/>
  <c r="AD135"/>
  <c r="AE135"/>
  <c r="AF135"/>
  <c r="AG135"/>
  <c r="AH135"/>
  <c r="AI135"/>
  <c r="AJ135"/>
  <c r="AK135"/>
  <c r="AL135"/>
  <c r="AM135"/>
  <c r="AN135"/>
  <c r="AO135"/>
  <c r="AP135"/>
  <c r="AQ135"/>
  <c r="AR135"/>
  <c r="AS135"/>
  <c r="AT135"/>
  <c r="AU135"/>
  <c r="AV135"/>
  <c r="AC41"/>
  <c r="AD41"/>
  <c r="AE41"/>
  <c r="AF41"/>
  <c r="AG41"/>
  <c r="AH41"/>
  <c r="AI41"/>
  <c r="AJ41"/>
  <c r="AK41"/>
  <c r="AL41"/>
  <c r="AM41"/>
  <c r="AN41"/>
  <c r="AO41"/>
  <c r="AP41"/>
  <c r="AQ41"/>
  <c r="AR41"/>
  <c r="AS41"/>
  <c r="AT41"/>
  <c r="AU41"/>
  <c r="AV41"/>
  <c r="E18" i="47" l="1"/>
  <c r="F18"/>
  <c r="G18"/>
  <c r="H18"/>
  <c r="I18"/>
  <c r="J18"/>
  <c r="K18"/>
  <c r="L18"/>
  <c r="M18"/>
  <c r="N18"/>
  <c r="O18"/>
  <c r="P18"/>
  <c r="Q18"/>
  <c r="R18"/>
  <c r="S18"/>
  <c r="T18"/>
  <c r="U18"/>
  <c r="V18"/>
  <c r="W18"/>
  <c r="D18"/>
  <c r="B142" i="68" l="1"/>
  <c r="C142"/>
  <c r="B143"/>
  <c r="C143"/>
  <c r="B144"/>
  <c r="C144"/>
  <c r="C141"/>
  <c r="B141"/>
  <c r="C140"/>
  <c r="B140"/>
  <c r="B136"/>
  <c r="C136"/>
  <c r="B137"/>
  <c r="C137"/>
  <c r="B138"/>
  <c r="C138"/>
  <c r="B139"/>
  <c r="C139"/>
  <c r="C135"/>
  <c r="B135"/>
  <c r="B128"/>
  <c r="C128"/>
  <c r="B129"/>
  <c r="C129"/>
  <c r="B130"/>
  <c r="C130"/>
  <c r="B131"/>
  <c r="C131"/>
  <c r="B132"/>
  <c r="C132"/>
  <c r="B133"/>
  <c r="C133"/>
  <c r="B134"/>
  <c r="C134"/>
  <c r="B119"/>
  <c r="C119"/>
  <c r="B120"/>
  <c r="C120"/>
  <c r="B121"/>
  <c r="C121"/>
  <c r="B122"/>
  <c r="C122"/>
  <c r="B123"/>
  <c r="C123"/>
  <c r="B124"/>
  <c r="C124"/>
  <c r="B125"/>
  <c r="C125"/>
  <c r="B126"/>
  <c r="C126"/>
  <c r="B127"/>
  <c r="C127"/>
  <c r="B103"/>
  <c r="C103"/>
  <c r="B104"/>
  <c r="C104"/>
  <c r="B105"/>
  <c r="C105"/>
  <c r="B106"/>
  <c r="C106"/>
  <c r="B107"/>
  <c r="C107"/>
  <c r="B108"/>
  <c r="C108"/>
  <c r="B109"/>
  <c r="C109"/>
  <c r="B110"/>
  <c r="C110"/>
  <c r="B111"/>
  <c r="C111"/>
  <c r="B112"/>
  <c r="C112"/>
  <c r="B113"/>
  <c r="C113"/>
  <c r="B114"/>
  <c r="C114"/>
  <c r="B115"/>
  <c r="C115"/>
  <c r="B116"/>
  <c r="C116"/>
  <c r="B117"/>
  <c r="C117"/>
  <c r="B118"/>
  <c r="C118"/>
  <c r="C102"/>
  <c r="B102"/>
  <c r="C101"/>
  <c r="B101"/>
  <c r="B89"/>
  <c r="C89"/>
  <c r="B90"/>
  <c r="C90"/>
  <c r="B91"/>
  <c r="C91"/>
  <c r="B92"/>
  <c r="C92"/>
  <c r="B93"/>
  <c r="C93"/>
  <c r="B94"/>
  <c r="C94"/>
  <c r="B95"/>
  <c r="C95"/>
  <c r="B96"/>
  <c r="C96"/>
  <c r="B97"/>
  <c r="C97"/>
  <c r="B98"/>
  <c r="C98"/>
  <c r="B99"/>
  <c r="C99"/>
  <c r="B100"/>
  <c r="C100"/>
  <c r="B88"/>
  <c r="C88"/>
  <c r="B87"/>
  <c r="C87"/>
  <c r="B83"/>
  <c r="C83"/>
  <c r="B84"/>
  <c r="C84"/>
  <c r="B85"/>
  <c r="C85"/>
  <c r="B86"/>
  <c r="C86"/>
  <c r="C82"/>
  <c r="B82"/>
  <c r="B68"/>
  <c r="C68"/>
  <c r="B69"/>
  <c r="C69"/>
  <c r="B70"/>
  <c r="C70"/>
  <c r="B71"/>
  <c r="C71"/>
  <c r="B72"/>
  <c r="C72"/>
  <c r="B73"/>
  <c r="C73"/>
  <c r="B74"/>
  <c r="C74"/>
  <c r="B75"/>
  <c r="C75"/>
  <c r="B76"/>
  <c r="C76"/>
  <c r="B77"/>
  <c r="C77"/>
  <c r="B78"/>
  <c r="C78"/>
  <c r="B79"/>
  <c r="C79"/>
  <c r="B80"/>
  <c r="C80"/>
  <c r="B81"/>
  <c r="C81"/>
  <c r="C67"/>
  <c r="B67"/>
  <c r="C64"/>
  <c r="B64"/>
  <c r="C63"/>
  <c r="B63"/>
  <c r="C62"/>
  <c r="B62"/>
  <c r="C61"/>
  <c r="B61"/>
  <c r="C60"/>
  <c r="B60"/>
  <c r="C59"/>
  <c r="B59"/>
  <c r="B57"/>
  <c r="C57"/>
  <c r="B58"/>
  <c r="C58"/>
  <c r="C56"/>
  <c r="B56"/>
  <c r="B43"/>
  <c r="C43"/>
  <c r="B44"/>
  <c r="C44"/>
  <c r="B45"/>
  <c r="C45"/>
  <c r="B46"/>
  <c r="C46"/>
  <c r="B47"/>
  <c r="C47"/>
  <c r="B48"/>
  <c r="C48"/>
  <c r="B49"/>
  <c r="C49"/>
  <c r="B50"/>
  <c r="C50"/>
  <c r="B51"/>
  <c r="C51"/>
  <c r="B52"/>
  <c r="C52"/>
  <c r="B53"/>
  <c r="C53"/>
  <c r="B54"/>
  <c r="C54"/>
  <c r="B55"/>
  <c r="C55"/>
  <c r="C42"/>
  <c r="B42"/>
  <c r="B28"/>
  <c r="C28"/>
  <c r="B29"/>
  <c r="C29"/>
  <c r="B30"/>
  <c r="C30"/>
  <c r="B31"/>
  <c r="C31"/>
  <c r="B32"/>
  <c r="C32"/>
  <c r="B33"/>
  <c r="C33"/>
  <c r="B34"/>
  <c r="C34"/>
  <c r="B35"/>
  <c r="C35"/>
  <c r="D35" s="1"/>
  <c r="B36"/>
  <c r="C36"/>
  <c r="B37"/>
  <c r="C37"/>
  <c r="B38"/>
  <c r="C38"/>
  <c r="D38" s="1"/>
  <c r="B39"/>
  <c r="C39"/>
  <c r="B40"/>
  <c r="C40"/>
  <c r="B27"/>
  <c r="G128" i="44" l="1"/>
  <c r="P131" i="40"/>
  <c r="O131"/>
  <c r="N131"/>
  <c r="J131"/>
  <c r="F130" i="46"/>
  <c r="Y130" i="56"/>
  <c r="H470" i="31"/>
  <c r="H344"/>
  <c r="C128" i="44" s="1"/>
  <c r="E128" s="1"/>
  <c r="H128" s="1"/>
  <c r="H253" i="31"/>
  <c r="H101"/>
  <c r="H102"/>
  <c r="H99"/>
  <c r="H92"/>
  <c r="H87"/>
  <c r="H86"/>
  <c r="H85"/>
  <c r="H78"/>
  <c r="H79"/>
  <c r="H80"/>
  <c r="H69"/>
  <c r="H70"/>
  <c r="H71"/>
  <c r="H72"/>
  <c r="H73"/>
  <c r="H74"/>
  <c r="H66"/>
  <c r="H93"/>
  <c r="Q131" i="40" l="1"/>
  <c r="F131" s="1"/>
  <c r="I131" s="1"/>
  <c r="C208" i="44"/>
  <c r="C130" i="46"/>
  <c r="E130" s="1"/>
  <c r="H446" i="31"/>
  <c r="H293"/>
  <c r="H270"/>
  <c r="H271"/>
  <c r="C85" i="46" s="1"/>
  <c r="E85" s="1"/>
  <c r="G85"/>
  <c r="F85"/>
  <c r="Y85" i="56"/>
  <c r="I128" i="44" l="1"/>
  <c r="J128" s="1"/>
  <c r="G130" i="46"/>
  <c r="H85"/>
  <c r="H130" l="1"/>
  <c r="AA41" i="68" l="1"/>
  <c r="AY41" s="1"/>
  <c r="C25" i="79" l="1"/>
  <c r="H84" i="31"/>
  <c r="E499" s="1"/>
  <c r="H105"/>
  <c r="H134"/>
  <c r="H135"/>
  <c r="C21" i="63" s="1"/>
  <c r="E22" s="1"/>
  <c r="H136" i="31"/>
  <c r="C24" i="63" s="1"/>
  <c r="E25" s="1"/>
  <c r="H137" i="31"/>
  <c r="H138"/>
  <c r="C33" i="46" s="1"/>
  <c r="H139" i="31"/>
  <c r="C31" i="63" s="1"/>
  <c r="E32" s="1"/>
  <c r="H140" i="31"/>
  <c r="C35" i="63" s="1"/>
  <c r="E36" s="1"/>
  <c r="C38"/>
  <c r="E39" s="1"/>
  <c r="H142" i="31"/>
  <c r="C42" i="63" s="1"/>
  <c r="E43" s="1"/>
  <c r="D46" i="46" s="1"/>
  <c r="H143" i="31"/>
  <c r="H144"/>
  <c r="C50" i="63" s="1"/>
  <c r="E51" s="1"/>
  <c r="H145" i="31"/>
  <c r="H146"/>
  <c r="C58" i="46" s="1"/>
  <c r="H147" i="31"/>
  <c r="C59" i="46" s="1"/>
  <c r="H152" i="31"/>
  <c r="H153"/>
  <c r="H154"/>
  <c r="C62" i="46" s="1"/>
  <c r="H155" i="31"/>
  <c r="H156"/>
  <c r="H157"/>
  <c r="H158"/>
  <c r="C68" i="63" s="1"/>
  <c r="F68" s="1"/>
  <c r="H159" i="31"/>
  <c r="H160"/>
  <c r="H161"/>
  <c r="H162"/>
  <c r="C70" i="46" s="1"/>
  <c r="H163" i="31"/>
  <c r="H164"/>
  <c r="H165"/>
  <c r="H167"/>
  <c r="H168"/>
  <c r="H169"/>
  <c r="H171"/>
  <c r="H172"/>
  <c r="H173"/>
  <c r="H174"/>
  <c r="H178"/>
  <c r="H184"/>
  <c r="H185"/>
  <c r="H448"/>
  <c r="C200" i="46" s="1"/>
  <c r="H449" i="31"/>
  <c r="C201" i="46" s="1"/>
  <c r="H450" i="31"/>
  <c r="C98" i="63" s="1"/>
  <c r="H451" i="31"/>
  <c r="C201" i="44" s="1"/>
  <c r="E201" s="1"/>
  <c r="H201" s="1"/>
  <c r="H333" i="31"/>
  <c r="C119" i="44" s="1"/>
  <c r="E119" s="1"/>
  <c r="H119" s="1"/>
  <c r="H334" i="31"/>
  <c r="H335"/>
  <c r="C169" i="25" s="1"/>
  <c r="H336" i="31"/>
  <c r="C122" i="44" s="1"/>
  <c r="E122" s="1"/>
  <c r="H122" s="1"/>
  <c r="H337" i="31"/>
  <c r="C125" i="46" s="1"/>
  <c r="E125" s="1"/>
  <c r="H339" i="31"/>
  <c r="H342"/>
  <c r="H343"/>
  <c r="C129" i="46" s="1"/>
  <c r="E129" s="1"/>
  <c r="H447" i="31"/>
  <c r="C199" i="46" s="1"/>
  <c r="E199" s="1"/>
  <c r="H453" i="31"/>
  <c r="H454"/>
  <c r="H455"/>
  <c r="C204" i="44" s="1"/>
  <c r="E204" s="1"/>
  <c r="H204" s="1"/>
  <c r="F19" i="46"/>
  <c r="D241" s="1"/>
  <c r="Q18"/>
  <c r="D15" i="36"/>
  <c r="E15"/>
  <c r="F15"/>
  <c r="G15"/>
  <c r="H15"/>
  <c r="I15"/>
  <c r="J15"/>
  <c r="K15"/>
  <c r="L15"/>
  <c r="C50" i="35"/>
  <c r="C40"/>
  <c r="C45"/>
  <c r="C55"/>
  <c r="C61"/>
  <c r="C22" i="46"/>
  <c r="E19" i="63"/>
  <c r="C23" i="46"/>
  <c r="C25"/>
  <c r="C26"/>
  <c r="C28"/>
  <c r="C29"/>
  <c r="C31"/>
  <c r="C32"/>
  <c r="F62"/>
  <c r="D57"/>
  <c r="C19" i="41"/>
  <c r="C21" i="11"/>
  <c r="B19" i="41" s="1"/>
  <c r="K22" i="67"/>
  <c r="K28" s="1"/>
  <c r="K48"/>
  <c r="C22"/>
  <c r="C28" s="1"/>
  <c r="C48"/>
  <c r="D22"/>
  <c r="D28" s="1"/>
  <c r="D48"/>
  <c r="E48"/>
  <c r="E22"/>
  <c r="E28" s="1"/>
  <c r="F48"/>
  <c r="F22"/>
  <c r="F28" s="1"/>
  <c r="G48"/>
  <c r="G22"/>
  <c r="G28" s="1"/>
  <c r="H48"/>
  <c r="H22"/>
  <c r="H28" s="1"/>
  <c r="I48"/>
  <c r="I22"/>
  <c r="I28" s="1"/>
  <c r="J48"/>
  <c r="J22"/>
  <c r="J28" s="1"/>
  <c r="L48"/>
  <c r="L22"/>
  <c r="L28" s="1"/>
  <c r="M48"/>
  <c r="M22"/>
  <c r="M28" s="1"/>
  <c r="N48"/>
  <c r="N22"/>
  <c r="N28" s="1"/>
  <c r="O48"/>
  <c r="O22"/>
  <c r="O28" s="1"/>
  <c r="P48"/>
  <c r="P22"/>
  <c r="P28" s="1"/>
  <c r="Q48"/>
  <c r="Q22"/>
  <c r="Q28" s="1"/>
  <c r="R48"/>
  <c r="R22"/>
  <c r="R28" s="1"/>
  <c r="S48"/>
  <c r="S22"/>
  <c r="S28" s="1"/>
  <c r="T48"/>
  <c r="T22"/>
  <c r="T28" s="1"/>
  <c r="U48"/>
  <c r="U22"/>
  <c r="U28" s="1"/>
  <c r="V48"/>
  <c r="V22"/>
  <c r="V28" s="1"/>
  <c r="C54" i="46"/>
  <c r="C55"/>
  <c r="K21" i="67"/>
  <c r="K27" s="1"/>
  <c r="K47"/>
  <c r="C21"/>
  <c r="C27" s="1"/>
  <c r="C47"/>
  <c r="D21"/>
  <c r="D27" s="1"/>
  <c r="D47"/>
  <c r="E21"/>
  <c r="E27" s="1"/>
  <c r="E47"/>
  <c r="F21"/>
  <c r="F27" s="1"/>
  <c r="F47"/>
  <c r="G21"/>
  <c r="G27" s="1"/>
  <c r="G47"/>
  <c r="H21"/>
  <c r="H27" s="1"/>
  <c r="H47"/>
  <c r="I21"/>
  <c r="I27" s="1"/>
  <c r="I47"/>
  <c r="J21"/>
  <c r="J27" s="1"/>
  <c r="J47"/>
  <c r="L47"/>
  <c r="L21"/>
  <c r="L27" s="1"/>
  <c r="M47"/>
  <c r="M21"/>
  <c r="M27" s="1"/>
  <c r="N47"/>
  <c r="N21"/>
  <c r="N27" s="1"/>
  <c r="O47"/>
  <c r="O21"/>
  <c r="O27" s="1"/>
  <c r="P47"/>
  <c r="P21"/>
  <c r="P27" s="1"/>
  <c r="Q47"/>
  <c r="Q21"/>
  <c r="Q27" s="1"/>
  <c r="R47"/>
  <c r="R21"/>
  <c r="R27" s="1"/>
  <c r="S47"/>
  <c r="S21"/>
  <c r="S27" s="1"/>
  <c r="T47"/>
  <c r="T21"/>
  <c r="T27" s="1"/>
  <c r="U47"/>
  <c r="U21"/>
  <c r="U27" s="1"/>
  <c r="V47"/>
  <c r="V21"/>
  <c r="V27" s="1"/>
  <c r="C56" i="46"/>
  <c r="D53" i="63"/>
  <c r="K23" i="67"/>
  <c r="K29" s="1"/>
  <c r="K49"/>
  <c r="C23"/>
  <c r="C29" s="1"/>
  <c r="C49"/>
  <c r="D23"/>
  <c r="D29" s="1"/>
  <c r="D49"/>
  <c r="E49"/>
  <c r="E23"/>
  <c r="E29" s="1"/>
  <c r="F49"/>
  <c r="F23"/>
  <c r="F29" s="1"/>
  <c r="G49"/>
  <c r="G23"/>
  <c r="G29" s="1"/>
  <c r="H49"/>
  <c r="H23"/>
  <c r="H29" s="1"/>
  <c r="I49"/>
  <c r="I23"/>
  <c r="I29" s="1"/>
  <c r="J49"/>
  <c r="J23"/>
  <c r="J29" s="1"/>
  <c r="L49"/>
  <c r="L23"/>
  <c r="L29" s="1"/>
  <c r="M49"/>
  <c r="M23"/>
  <c r="M29" s="1"/>
  <c r="N49"/>
  <c r="N23"/>
  <c r="N29" s="1"/>
  <c r="O49"/>
  <c r="O23"/>
  <c r="O29" s="1"/>
  <c r="P49"/>
  <c r="P23"/>
  <c r="P29" s="1"/>
  <c r="Q49"/>
  <c r="Q23"/>
  <c r="Q29" s="1"/>
  <c r="R49"/>
  <c r="R23"/>
  <c r="R29" s="1"/>
  <c r="S49"/>
  <c r="S23"/>
  <c r="S29" s="1"/>
  <c r="T49"/>
  <c r="T23"/>
  <c r="T29" s="1"/>
  <c r="U49"/>
  <c r="U23"/>
  <c r="U29" s="1"/>
  <c r="V49"/>
  <c r="V23"/>
  <c r="V29" s="1"/>
  <c r="C50" i="46"/>
  <c r="C46" i="63"/>
  <c r="E47" s="1"/>
  <c r="D50" i="46" s="1"/>
  <c r="C51"/>
  <c r="C52"/>
  <c r="D49" i="63"/>
  <c r="C46" i="46"/>
  <c r="C47"/>
  <c r="C48"/>
  <c r="D45" i="63"/>
  <c r="C42" i="46"/>
  <c r="C43"/>
  <c r="C44"/>
  <c r="D41" i="63"/>
  <c r="C39" i="46"/>
  <c r="C40"/>
  <c r="D37" i="63"/>
  <c r="C35" i="46"/>
  <c r="C36"/>
  <c r="F37"/>
  <c r="D33"/>
  <c r="F58"/>
  <c r="D245" s="1"/>
  <c r="F59"/>
  <c r="I18"/>
  <c r="J18"/>
  <c r="J198" s="1"/>
  <c r="K18"/>
  <c r="L18"/>
  <c r="M18"/>
  <c r="N18"/>
  <c r="O18"/>
  <c r="P18"/>
  <c r="R18"/>
  <c r="M15" i="36"/>
  <c r="S18" i="46"/>
  <c r="N15" i="36"/>
  <c r="T18" i="46"/>
  <c r="O15" i="36"/>
  <c r="U18" i="46"/>
  <c r="P15" i="36"/>
  <c r="V18" i="46"/>
  <c r="Q15" i="36"/>
  <c r="W18" i="46"/>
  <c r="R15" i="36"/>
  <c r="X18" i="46"/>
  <c r="S15" i="36"/>
  <c r="Y18" i="46"/>
  <c r="T15" i="36"/>
  <c r="Z18" i="46"/>
  <c r="U15" i="36"/>
  <c r="AA18" i="46"/>
  <c r="V15" i="36"/>
  <c r="AB18" i="46"/>
  <c r="W15" i="36"/>
  <c r="H365" i="31"/>
  <c r="C131" i="46" s="1"/>
  <c r="E131" s="1"/>
  <c r="H366" i="31"/>
  <c r="C132" i="46" s="1"/>
  <c r="E132" s="1"/>
  <c r="H367" i="31"/>
  <c r="C133" i="46" s="1"/>
  <c r="E133" s="1"/>
  <c r="H368" i="31"/>
  <c r="C134" i="46" s="1"/>
  <c r="E134" s="1"/>
  <c r="H369" i="31"/>
  <c r="H370"/>
  <c r="C136" i="46" s="1"/>
  <c r="E136" s="1"/>
  <c r="H371" i="31"/>
  <c r="C137" i="46" s="1"/>
  <c r="E137" s="1"/>
  <c r="H372" i="31"/>
  <c r="C138" i="46" s="1"/>
  <c r="E138" s="1"/>
  <c r="H373" i="31"/>
  <c r="H374"/>
  <c r="C140" i="46" s="1"/>
  <c r="E140" s="1"/>
  <c r="H375" i="31"/>
  <c r="C141" i="46" s="1"/>
  <c r="E141" s="1"/>
  <c r="H376" i="31"/>
  <c r="C142" i="46" s="1"/>
  <c r="E142" s="1"/>
  <c r="H377" i="31"/>
  <c r="H378"/>
  <c r="C144" i="46" s="1"/>
  <c r="E144" s="1"/>
  <c r="H379" i="31"/>
  <c r="C145" i="46" s="1"/>
  <c r="E145" s="1"/>
  <c r="F146"/>
  <c r="F147"/>
  <c r="F148"/>
  <c r="H384" i="31"/>
  <c r="C149" i="46" s="1"/>
  <c r="E149" s="1"/>
  <c r="H385" i="31"/>
  <c r="C150" i="46" s="1"/>
  <c r="E150" s="1"/>
  <c r="H386" i="31"/>
  <c r="F152" i="46"/>
  <c r="H388" i="31"/>
  <c r="C153" i="46" s="1"/>
  <c r="E153" s="1"/>
  <c r="H389" i="31"/>
  <c r="C154" i="46" s="1"/>
  <c r="E154" s="1"/>
  <c r="H390" i="31"/>
  <c r="H391"/>
  <c r="C156" i="46" s="1"/>
  <c r="E156" s="1"/>
  <c r="H392" i="31"/>
  <c r="C157" i="46" s="1"/>
  <c r="E157" s="1"/>
  <c r="H393" i="31"/>
  <c r="C158" i="46" s="1"/>
  <c r="E158" s="1"/>
  <c r="F159"/>
  <c r="H395" i="31"/>
  <c r="C160" i="46" s="1"/>
  <c r="E160" s="1"/>
  <c r="H396" i="31"/>
  <c r="C161" i="46" s="1"/>
  <c r="E161" s="1"/>
  <c r="H397" i="31"/>
  <c r="C162" i="46" s="1"/>
  <c r="E162" s="1"/>
  <c r="F163"/>
  <c r="H399" i="31"/>
  <c r="C164" i="46" s="1"/>
  <c r="E164" s="1"/>
  <c r="F165"/>
  <c r="D233" s="1"/>
  <c r="F166"/>
  <c r="F167"/>
  <c r="D247" s="1"/>
  <c r="F168"/>
  <c r="F169"/>
  <c r="F170"/>
  <c r="F171"/>
  <c r="F172"/>
  <c r="F173"/>
  <c r="AL18"/>
  <c r="G54"/>
  <c r="G50"/>
  <c r="G46"/>
  <c r="G39"/>
  <c r="G40"/>
  <c r="G35"/>
  <c r="G36"/>
  <c r="C37"/>
  <c r="D34" i="63"/>
  <c r="G33" i="46"/>
  <c r="D58"/>
  <c r="L27" i="11"/>
  <c r="D27"/>
  <c r="E27"/>
  <c r="G27"/>
  <c r="H27"/>
  <c r="I27"/>
  <c r="J27"/>
  <c r="K27"/>
  <c r="AD18" i="46"/>
  <c r="AD190" s="1"/>
  <c r="AE18"/>
  <c r="AF18"/>
  <c r="AG18"/>
  <c r="AH18"/>
  <c r="AI18"/>
  <c r="AJ18"/>
  <c r="AK18"/>
  <c r="AM18"/>
  <c r="AN18"/>
  <c r="AN186" s="1"/>
  <c r="AO18"/>
  <c r="AP18"/>
  <c r="AQ18"/>
  <c r="AR18"/>
  <c r="AS18"/>
  <c r="AT18"/>
  <c r="AU18"/>
  <c r="AV18"/>
  <c r="AW18"/>
  <c r="G28"/>
  <c r="G29"/>
  <c r="G133"/>
  <c r="G134"/>
  <c r="G135"/>
  <c r="G136"/>
  <c r="G137"/>
  <c r="G140"/>
  <c r="G144"/>
  <c r="H381" i="31"/>
  <c r="C146" i="46" s="1"/>
  <c r="E146" s="1"/>
  <c r="AD24" i="54"/>
  <c r="AD25"/>
  <c r="AD26"/>
  <c r="AD27"/>
  <c r="AD28"/>
  <c r="AD29"/>
  <c r="AD30"/>
  <c r="AD31"/>
  <c r="AD32"/>
  <c r="AD33"/>
  <c r="AD34"/>
  <c r="AD35"/>
  <c r="AD36"/>
  <c r="AD37"/>
  <c r="F24"/>
  <c r="F25"/>
  <c r="F26"/>
  <c r="F27"/>
  <c r="F28"/>
  <c r="F29"/>
  <c r="F30"/>
  <c r="F31"/>
  <c r="F32"/>
  <c r="F33"/>
  <c r="F34"/>
  <c r="F35"/>
  <c r="F36"/>
  <c r="F37"/>
  <c r="I24"/>
  <c r="BN24" s="1"/>
  <c r="I25"/>
  <c r="I26"/>
  <c r="I27"/>
  <c r="I28"/>
  <c r="BN28" s="1"/>
  <c r="I29"/>
  <c r="I30"/>
  <c r="I31"/>
  <c r="I32"/>
  <c r="BN32" s="1"/>
  <c r="I33"/>
  <c r="I34"/>
  <c r="I35"/>
  <c r="I36"/>
  <c r="I37"/>
  <c r="L24"/>
  <c r="L25"/>
  <c r="L26"/>
  <c r="L27"/>
  <c r="L28"/>
  <c r="L29"/>
  <c r="L30"/>
  <c r="L31"/>
  <c r="L32"/>
  <c r="L33"/>
  <c r="L34"/>
  <c r="L35"/>
  <c r="L37"/>
  <c r="O24"/>
  <c r="O25"/>
  <c r="O26"/>
  <c r="O27"/>
  <c r="O28"/>
  <c r="O29"/>
  <c r="O30"/>
  <c r="O31"/>
  <c r="O32"/>
  <c r="O33"/>
  <c r="BN33" s="1"/>
  <c r="O34"/>
  <c r="O35"/>
  <c r="O36"/>
  <c r="O37"/>
  <c r="R24"/>
  <c r="R25"/>
  <c r="R26"/>
  <c r="R27"/>
  <c r="R28"/>
  <c r="R29"/>
  <c r="R30"/>
  <c r="R31"/>
  <c r="R32"/>
  <c r="R33"/>
  <c r="R34"/>
  <c r="R35"/>
  <c r="R36"/>
  <c r="R37"/>
  <c r="U24"/>
  <c r="U25"/>
  <c r="U26"/>
  <c r="U27"/>
  <c r="U28"/>
  <c r="U29"/>
  <c r="U30"/>
  <c r="U31"/>
  <c r="U32"/>
  <c r="U33"/>
  <c r="U34"/>
  <c r="U35"/>
  <c r="U36"/>
  <c r="U37"/>
  <c r="X24"/>
  <c r="X25"/>
  <c r="X26"/>
  <c r="X27"/>
  <c r="X28"/>
  <c r="X29"/>
  <c r="X30"/>
  <c r="X31"/>
  <c r="X32"/>
  <c r="X33"/>
  <c r="X34"/>
  <c r="X35"/>
  <c r="X36"/>
  <c r="X37"/>
  <c r="AA24"/>
  <c r="AA25"/>
  <c r="AA26"/>
  <c r="AA27"/>
  <c r="AA28"/>
  <c r="AA29"/>
  <c r="AA30"/>
  <c r="AA31"/>
  <c r="AA32"/>
  <c r="AA33"/>
  <c r="AA34"/>
  <c r="AA35"/>
  <c r="AA36"/>
  <c r="AA37"/>
  <c r="AG24"/>
  <c r="AG25"/>
  <c r="AG26"/>
  <c r="AG27"/>
  <c r="AG28"/>
  <c r="AG29"/>
  <c r="AG30"/>
  <c r="AG31"/>
  <c r="AG32"/>
  <c r="AG33"/>
  <c r="AG34"/>
  <c r="AG35"/>
  <c r="AG36"/>
  <c r="AG37"/>
  <c r="AJ24"/>
  <c r="AJ25"/>
  <c r="AJ26"/>
  <c r="AJ27"/>
  <c r="AJ28"/>
  <c r="AJ29"/>
  <c r="AJ30"/>
  <c r="AJ31"/>
  <c r="AJ32"/>
  <c r="AJ33"/>
  <c r="AJ34"/>
  <c r="AJ35"/>
  <c r="AJ36"/>
  <c r="AJ37"/>
  <c r="AM24"/>
  <c r="AM25"/>
  <c r="AM26"/>
  <c r="AM27"/>
  <c r="AM28"/>
  <c r="AM29"/>
  <c r="AM30"/>
  <c r="AM31"/>
  <c r="AM32"/>
  <c r="AM33"/>
  <c r="AM34"/>
  <c r="AM35"/>
  <c r="AM36"/>
  <c r="AM37"/>
  <c r="AP24"/>
  <c r="AP25"/>
  <c r="AP26"/>
  <c r="AP27"/>
  <c r="AP28"/>
  <c r="AP29"/>
  <c r="AP30"/>
  <c r="AP31"/>
  <c r="AP32"/>
  <c r="AP33"/>
  <c r="AP34"/>
  <c r="AP35"/>
  <c r="AP36"/>
  <c r="AP37"/>
  <c r="AS24"/>
  <c r="AS25"/>
  <c r="AS26"/>
  <c r="AS27"/>
  <c r="AS28"/>
  <c r="AS29"/>
  <c r="AS30"/>
  <c r="AS31"/>
  <c r="AS32"/>
  <c r="AS33"/>
  <c r="AS34"/>
  <c r="AS35"/>
  <c r="AS36"/>
  <c r="AS37"/>
  <c r="AV24"/>
  <c r="AV25"/>
  <c r="AV26"/>
  <c r="AV27"/>
  <c r="AV28"/>
  <c r="AV29"/>
  <c r="AV30"/>
  <c r="AV31"/>
  <c r="AV32"/>
  <c r="AV33"/>
  <c r="AV34"/>
  <c r="AV35"/>
  <c r="AV36"/>
  <c r="AV37"/>
  <c r="AY24"/>
  <c r="AY25"/>
  <c r="AY26"/>
  <c r="AY27"/>
  <c r="AY28"/>
  <c r="AY29"/>
  <c r="AY30"/>
  <c r="AY31"/>
  <c r="AY32"/>
  <c r="AY33"/>
  <c r="AY34"/>
  <c r="AY35"/>
  <c r="AY36"/>
  <c r="AY37"/>
  <c r="BB24"/>
  <c r="BB25"/>
  <c r="BB26"/>
  <c r="BB27"/>
  <c r="BB28"/>
  <c r="BB29"/>
  <c r="BB30"/>
  <c r="BB31"/>
  <c r="BB32"/>
  <c r="BB33"/>
  <c r="BB34"/>
  <c r="BB35"/>
  <c r="BB36"/>
  <c r="BB37"/>
  <c r="BE24"/>
  <c r="BE25"/>
  <c r="BE26"/>
  <c r="BE27"/>
  <c r="BE28"/>
  <c r="BE29"/>
  <c r="BE30"/>
  <c r="BE31"/>
  <c r="BE32"/>
  <c r="BE33"/>
  <c r="BE34"/>
  <c r="BE35"/>
  <c r="BE36"/>
  <c r="BE37"/>
  <c r="BH24"/>
  <c r="BH25"/>
  <c r="BH26"/>
  <c r="BH27"/>
  <c r="BH28"/>
  <c r="BH29"/>
  <c r="BH30"/>
  <c r="BH31"/>
  <c r="BH32"/>
  <c r="BH33"/>
  <c r="BH34"/>
  <c r="BH35"/>
  <c r="BH36"/>
  <c r="BH37"/>
  <c r="BK24"/>
  <c r="BK25"/>
  <c r="BK26"/>
  <c r="BK27"/>
  <c r="BK28"/>
  <c r="BK29"/>
  <c r="BK30"/>
  <c r="BK31"/>
  <c r="BK32"/>
  <c r="BK33"/>
  <c r="BK34"/>
  <c r="BK35"/>
  <c r="BK36"/>
  <c r="BK37"/>
  <c r="H382" i="31"/>
  <c r="C147" i="46" s="1"/>
  <c r="E147" s="1"/>
  <c r="K19" i="67"/>
  <c r="K25" s="1"/>
  <c r="C19"/>
  <c r="D19"/>
  <c r="E19"/>
  <c r="E25" s="1"/>
  <c r="F19"/>
  <c r="F25" s="1"/>
  <c r="G19"/>
  <c r="G25" s="1"/>
  <c r="H19"/>
  <c r="H25" s="1"/>
  <c r="I19"/>
  <c r="J19"/>
  <c r="J25" s="1"/>
  <c r="L19"/>
  <c r="M19"/>
  <c r="N19"/>
  <c r="N25" s="1"/>
  <c r="O19"/>
  <c r="O25" s="1"/>
  <c r="P19"/>
  <c r="Q19"/>
  <c r="Q25" s="1"/>
  <c r="R19"/>
  <c r="R25" s="1"/>
  <c r="S19"/>
  <c r="S25" s="1"/>
  <c r="T19"/>
  <c r="U19"/>
  <c r="V19"/>
  <c r="V25" s="1"/>
  <c r="H383" i="31"/>
  <c r="G152" i="46"/>
  <c r="G154"/>
  <c r="G155"/>
  <c r="G156"/>
  <c r="H394" i="31"/>
  <c r="C159" i="46" s="1"/>
  <c r="E159" s="1"/>
  <c r="H398" i="31"/>
  <c r="C163" i="46" s="1"/>
  <c r="E163" s="1"/>
  <c r="D59"/>
  <c r="H403" i="31"/>
  <c r="C163" i="44" s="1"/>
  <c r="E163" s="1"/>
  <c r="C166" i="46"/>
  <c r="E166" s="1"/>
  <c r="L30" i="11"/>
  <c r="D30"/>
  <c r="E30"/>
  <c r="F30"/>
  <c r="G30"/>
  <c r="H30"/>
  <c r="I30"/>
  <c r="J30"/>
  <c r="K30"/>
  <c r="M30"/>
  <c r="N30"/>
  <c r="O30"/>
  <c r="P30"/>
  <c r="Q30"/>
  <c r="R30"/>
  <c r="S30"/>
  <c r="T30"/>
  <c r="U30"/>
  <c r="V30"/>
  <c r="W30"/>
  <c r="H414" i="31"/>
  <c r="C167" i="46" s="1"/>
  <c r="E167" s="1"/>
  <c r="AC23" i="34"/>
  <c r="AC24"/>
  <c r="AC25"/>
  <c r="AC26"/>
  <c r="AC27"/>
  <c r="AC28"/>
  <c r="AC29"/>
  <c r="AC30"/>
  <c r="AC31"/>
  <c r="AC32"/>
  <c r="AC33"/>
  <c r="AC34"/>
  <c r="AC35"/>
  <c r="AC36"/>
  <c r="E28"/>
  <c r="E23"/>
  <c r="E24"/>
  <c r="E25"/>
  <c r="E26"/>
  <c r="E27"/>
  <c r="E29"/>
  <c r="E30"/>
  <c r="E31"/>
  <c r="E32"/>
  <c r="E33"/>
  <c r="E34"/>
  <c r="E35"/>
  <c r="E36"/>
  <c r="H29"/>
  <c r="H23"/>
  <c r="BM23" s="1"/>
  <c r="H24"/>
  <c r="H25"/>
  <c r="H26"/>
  <c r="H27"/>
  <c r="H28"/>
  <c r="H30"/>
  <c r="H31"/>
  <c r="H32"/>
  <c r="BM32" s="1"/>
  <c r="H33"/>
  <c r="H34"/>
  <c r="H35"/>
  <c r="H36"/>
  <c r="BM36" s="1"/>
  <c r="K36"/>
  <c r="K23"/>
  <c r="K24"/>
  <c r="K25"/>
  <c r="K26"/>
  <c r="K27"/>
  <c r="K28"/>
  <c r="K29"/>
  <c r="K30"/>
  <c r="K31"/>
  <c r="K32"/>
  <c r="K33"/>
  <c r="BM33" s="1"/>
  <c r="K34"/>
  <c r="K35"/>
  <c r="N36"/>
  <c r="N23"/>
  <c r="N24"/>
  <c r="N25"/>
  <c r="N26"/>
  <c r="N27"/>
  <c r="N28"/>
  <c r="N29"/>
  <c r="N30"/>
  <c r="N31"/>
  <c r="BM31" s="1"/>
  <c r="N32"/>
  <c r="N33"/>
  <c r="N34"/>
  <c r="N35"/>
  <c r="BM35" s="1"/>
  <c r="Q23"/>
  <c r="Q24"/>
  <c r="Q25"/>
  <c r="Q26"/>
  <c r="Q27"/>
  <c r="Q28"/>
  <c r="Q29"/>
  <c r="Q30"/>
  <c r="Q31"/>
  <c r="Q32"/>
  <c r="Q33"/>
  <c r="Q34"/>
  <c r="Q35"/>
  <c r="Q36"/>
  <c r="T23"/>
  <c r="T24"/>
  <c r="T25"/>
  <c r="T26"/>
  <c r="T27"/>
  <c r="T28"/>
  <c r="T29"/>
  <c r="T30"/>
  <c r="T31"/>
  <c r="T32"/>
  <c r="T33"/>
  <c r="T34"/>
  <c r="T35"/>
  <c r="T36"/>
  <c r="W23"/>
  <c r="W24"/>
  <c r="W25"/>
  <c r="W26"/>
  <c r="W27"/>
  <c r="W28"/>
  <c r="W29"/>
  <c r="W30"/>
  <c r="W31"/>
  <c r="W32"/>
  <c r="W33"/>
  <c r="W34"/>
  <c r="W35"/>
  <c r="W36"/>
  <c r="Z23"/>
  <c r="Z24"/>
  <c r="Z25"/>
  <c r="Z26"/>
  <c r="Z27"/>
  <c r="Z28"/>
  <c r="Z29"/>
  <c r="Z30"/>
  <c r="Z31"/>
  <c r="Z32"/>
  <c r="Z33"/>
  <c r="Z34"/>
  <c r="Z35"/>
  <c r="Z36"/>
  <c r="AF23"/>
  <c r="AF24"/>
  <c r="AF25"/>
  <c r="AF26"/>
  <c r="AF27"/>
  <c r="AF28"/>
  <c r="AF29"/>
  <c r="AF30"/>
  <c r="AF31"/>
  <c r="AF32"/>
  <c r="AF33"/>
  <c r="AF34"/>
  <c r="AF35"/>
  <c r="AF36"/>
  <c r="AI23"/>
  <c r="AI24"/>
  <c r="AI25"/>
  <c r="AI26"/>
  <c r="AI27"/>
  <c r="AI28"/>
  <c r="AI29"/>
  <c r="AI30"/>
  <c r="AI31"/>
  <c r="AI32"/>
  <c r="AI33"/>
  <c r="AI34"/>
  <c r="AI35"/>
  <c r="AI36"/>
  <c r="AL23"/>
  <c r="AL24"/>
  <c r="AL25"/>
  <c r="AL26"/>
  <c r="AL27"/>
  <c r="AL28"/>
  <c r="AL29"/>
  <c r="AL30"/>
  <c r="AL31"/>
  <c r="AL32"/>
  <c r="AL33"/>
  <c r="AL34"/>
  <c r="AL35"/>
  <c r="AL36"/>
  <c r="AO23"/>
  <c r="AO24"/>
  <c r="AO25"/>
  <c r="AO26"/>
  <c r="AO27"/>
  <c r="AO28"/>
  <c r="AO29"/>
  <c r="AO30"/>
  <c r="AO31"/>
  <c r="AO32"/>
  <c r="AO33"/>
  <c r="AO34"/>
  <c r="AO35"/>
  <c r="AO36"/>
  <c r="AR23"/>
  <c r="AR24"/>
  <c r="AR25"/>
  <c r="AR26"/>
  <c r="AR27"/>
  <c r="AR28"/>
  <c r="AR29"/>
  <c r="AR30"/>
  <c r="AR31"/>
  <c r="AR32"/>
  <c r="AR33"/>
  <c r="AR34"/>
  <c r="AR35"/>
  <c r="AR36"/>
  <c r="AU23"/>
  <c r="AU24"/>
  <c r="AU25"/>
  <c r="AU26"/>
  <c r="AU27"/>
  <c r="AU28"/>
  <c r="AU29"/>
  <c r="AU30"/>
  <c r="AU31"/>
  <c r="AU32"/>
  <c r="AU33"/>
  <c r="AU34"/>
  <c r="AU35"/>
  <c r="AU36"/>
  <c r="AX23"/>
  <c r="AX24"/>
  <c r="AX25"/>
  <c r="AX26"/>
  <c r="AX27"/>
  <c r="AX28"/>
  <c r="AX29"/>
  <c r="AX30"/>
  <c r="AX31"/>
  <c r="AX32"/>
  <c r="AX33"/>
  <c r="AX34"/>
  <c r="AX35"/>
  <c r="AX36"/>
  <c r="BA23"/>
  <c r="BA24"/>
  <c r="BA25"/>
  <c r="BA26"/>
  <c r="BA27"/>
  <c r="BA28"/>
  <c r="BA29"/>
  <c r="BA30"/>
  <c r="BA31"/>
  <c r="BA32"/>
  <c r="BA33"/>
  <c r="BA34"/>
  <c r="BA35"/>
  <c r="BA36"/>
  <c r="BD23"/>
  <c r="BD24"/>
  <c r="BD25"/>
  <c r="BD26"/>
  <c r="BD27"/>
  <c r="BD28"/>
  <c r="BD29"/>
  <c r="BD30"/>
  <c r="BD31"/>
  <c r="BD32"/>
  <c r="BD33"/>
  <c r="BD34"/>
  <c r="BD35"/>
  <c r="BD36"/>
  <c r="BG23"/>
  <c r="BG24"/>
  <c r="BG25"/>
  <c r="BG26"/>
  <c r="BG27"/>
  <c r="BG28"/>
  <c r="BG29"/>
  <c r="BG30"/>
  <c r="BG31"/>
  <c r="BG32"/>
  <c r="BG33"/>
  <c r="BG34"/>
  <c r="BG35"/>
  <c r="BG36"/>
  <c r="BJ23"/>
  <c r="BJ24"/>
  <c r="BJ25"/>
  <c r="BJ26"/>
  <c r="BJ27"/>
  <c r="BJ28"/>
  <c r="BJ29"/>
  <c r="BJ30"/>
  <c r="BJ31"/>
  <c r="BJ32"/>
  <c r="BJ33"/>
  <c r="BJ34"/>
  <c r="BJ35"/>
  <c r="BJ36"/>
  <c r="H415" i="31"/>
  <c r="C168" i="46" s="1"/>
  <c r="E168" s="1"/>
  <c r="H416" i="31"/>
  <c r="H417"/>
  <c r="C170" i="46" s="1"/>
  <c r="E170" s="1"/>
  <c r="H418" i="31"/>
  <c r="C171" i="46" s="1"/>
  <c r="E171" s="1"/>
  <c r="H419" i="31"/>
  <c r="C172" i="46" s="1"/>
  <c r="E172" s="1"/>
  <c r="L41" i="11"/>
  <c r="D41"/>
  <c r="D14" s="1"/>
  <c r="E41"/>
  <c r="E14"/>
  <c r="F41"/>
  <c r="F14" s="1"/>
  <c r="G41"/>
  <c r="G14"/>
  <c r="H41"/>
  <c r="H14" s="1"/>
  <c r="I41"/>
  <c r="I14"/>
  <c r="J41"/>
  <c r="J14" s="1"/>
  <c r="K41"/>
  <c r="K14" s="1"/>
  <c r="M41"/>
  <c r="M14" s="1"/>
  <c r="N41"/>
  <c r="N14" s="1"/>
  <c r="O41"/>
  <c r="O14" s="1"/>
  <c r="P41"/>
  <c r="P14"/>
  <c r="Q41"/>
  <c r="Q14" s="1"/>
  <c r="R41"/>
  <c r="R14"/>
  <c r="S41"/>
  <c r="S14" s="1"/>
  <c r="T41"/>
  <c r="T14" s="1"/>
  <c r="U41"/>
  <c r="U14" s="1"/>
  <c r="V41"/>
  <c r="V14"/>
  <c r="W41"/>
  <c r="W14" s="1"/>
  <c r="H420" i="31"/>
  <c r="C173" i="46" s="1"/>
  <c r="E173" s="1"/>
  <c r="C19"/>
  <c r="D19"/>
  <c r="G22"/>
  <c r="G23"/>
  <c r="G25"/>
  <c r="G26"/>
  <c r="G31"/>
  <c r="G32"/>
  <c r="G62"/>
  <c r="E592" i="64"/>
  <c r="C18"/>
  <c r="O17"/>
  <c r="C19"/>
  <c r="D19" s="1"/>
  <c r="E594"/>
  <c r="C20"/>
  <c r="E595"/>
  <c r="C21"/>
  <c r="C22"/>
  <c r="D22" s="1"/>
  <c r="E597"/>
  <c r="D597" s="1"/>
  <c r="C23"/>
  <c r="E598"/>
  <c r="D598" s="1"/>
  <c r="C24"/>
  <c r="C25"/>
  <c r="D25" s="1"/>
  <c r="E600"/>
  <c r="D600" s="1"/>
  <c r="C26"/>
  <c r="E601"/>
  <c r="C27"/>
  <c r="C28"/>
  <c r="D28" s="1"/>
  <c r="E603"/>
  <c r="D603" s="1"/>
  <c r="C29"/>
  <c r="E604"/>
  <c r="D604" s="1"/>
  <c r="C30"/>
  <c r="E605"/>
  <c r="D605" s="1"/>
  <c r="C31"/>
  <c r="C32"/>
  <c r="D32" s="1"/>
  <c r="E607"/>
  <c r="D607" s="1"/>
  <c r="C33"/>
  <c r="E608"/>
  <c r="C34"/>
  <c r="E609"/>
  <c r="D609" s="1"/>
  <c r="C35"/>
  <c r="C36"/>
  <c r="D36" s="1"/>
  <c r="E611"/>
  <c r="D611" s="1"/>
  <c r="C37"/>
  <c r="E612"/>
  <c r="D612" s="1"/>
  <c r="C38"/>
  <c r="C39"/>
  <c r="D39" s="1"/>
  <c r="E614"/>
  <c r="D614" s="1"/>
  <c r="C40"/>
  <c r="C89" i="63"/>
  <c r="C41" i="64"/>
  <c r="C42"/>
  <c r="C43"/>
  <c r="D43" s="1"/>
  <c r="E618"/>
  <c r="D618" s="1"/>
  <c r="C44"/>
  <c r="C45"/>
  <c r="C46"/>
  <c r="C47"/>
  <c r="D47" s="1"/>
  <c r="E622"/>
  <c r="C48"/>
  <c r="C49"/>
  <c r="C50"/>
  <c r="C51"/>
  <c r="E51" s="1"/>
  <c r="E626"/>
  <c r="D626" s="1"/>
  <c r="C52"/>
  <c r="C53"/>
  <c r="C54"/>
  <c r="C55"/>
  <c r="E630"/>
  <c r="C56"/>
  <c r="E631"/>
  <c r="D631" s="1"/>
  <c r="C57"/>
  <c r="AJ17"/>
  <c r="G17"/>
  <c r="H17"/>
  <c r="I17"/>
  <c r="J17"/>
  <c r="K17"/>
  <c r="L17"/>
  <c r="M17"/>
  <c r="N17"/>
  <c r="P17"/>
  <c r="Q17"/>
  <c r="R17"/>
  <c r="S17"/>
  <c r="T17"/>
  <c r="U17"/>
  <c r="V17"/>
  <c r="W17"/>
  <c r="X17"/>
  <c r="Y17"/>
  <c r="Z17"/>
  <c r="AB17"/>
  <c r="AU17"/>
  <c r="AT17"/>
  <c r="AS17"/>
  <c r="AR17"/>
  <c r="AQ17"/>
  <c r="AP17"/>
  <c r="AO17"/>
  <c r="AN17"/>
  <c r="AM17"/>
  <c r="AL17"/>
  <c r="AK17"/>
  <c r="AI17"/>
  <c r="AH17"/>
  <c r="AG17"/>
  <c r="AF17"/>
  <c r="AE17"/>
  <c r="AD17"/>
  <c r="AC17"/>
  <c r="H387" i="31"/>
  <c r="C150" i="44" s="1"/>
  <c r="E150" s="1"/>
  <c r="H150" s="1"/>
  <c r="H421" i="31"/>
  <c r="C174" i="46" s="1"/>
  <c r="E174" s="1"/>
  <c r="H422" i="31"/>
  <c r="H423"/>
  <c r="E520" s="1"/>
  <c r="H424"/>
  <c r="C177" i="46" s="1"/>
  <c r="E177" s="1"/>
  <c r="H425" i="31"/>
  <c r="C176" i="44" s="1"/>
  <c r="E176" s="1"/>
  <c r="H176" s="1"/>
  <c r="H426" i="31"/>
  <c r="H427"/>
  <c r="C180" i="46" s="1"/>
  <c r="E180" s="1"/>
  <c r="H428" i="31"/>
  <c r="C179" i="44" s="1"/>
  <c r="E179" s="1"/>
  <c r="H179" s="1"/>
  <c r="H429" i="31"/>
  <c r="H430"/>
  <c r="H431"/>
  <c r="C182" i="44" s="1"/>
  <c r="E182" s="1"/>
  <c r="H182" s="1"/>
  <c r="H432" i="31"/>
  <c r="C183" i="44" s="1"/>
  <c r="E183" s="1"/>
  <c r="H183" s="1"/>
  <c r="H433" i="31"/>
  <c r="C184" i="44" s="1"/>
  <c r="E184" s="1"/>
  <c r="H184" s="1"/>
  <c r="H434" i="31"/>
  <c r="H435"/>
  <c r="C186" i="44" s="1"/>
  <c r="E186" s="1"/>
  <c r="H186" s="1"/>
  <c r="H436" i="31"/>
  <c r="C187" i="44" s="1"/>
  <c r="E187" s="1"/>
  <c r="H187" s="1"/>
  <c r="H437" i="31"/>
  <c r="H438"/>
  <c r="H439"/>
  <c r="C190" i="44" s="1"/>
  <c r="E190" s="1"/>
  <c r="H190" s="1"/>
  <c r="H440" i="31"/>
  <c r="C191" i="44" s="1"/>
  <c r="E191" s="1"/>
  <c r="H191" s="1"/>
  <c r="H441" i="31"/>
  <c r="H442"/>
  <c r="H443"/>
  <c r="C196" i="46" s="1"/>
  <c r="E196" s="1"/>
  <c r="AY196" s="1"/>
  <c r="H444" i="31"/>
  <c r="C195" i="44" s="1"/>
  <c r="E195" s="1"/>
  <c r="H195" s="1"/>
  <c r="H445" i="31"/>
  <c r="H466"/>
  <c r="H469"/>
  <c r="H471"/>
  <c r="C209" i="44" s="1"/>
  <c r="E209" s="1"/>
  <c r="H209" s="1"/>
  <c r="H472" i="31"/>
  <c r="C210" i="44" s="1"/>
  <c r="E210" s="1"/>
  <c r="H210" s="1"/>
  <c r="C151" i="68"/>
  <c r="M27" i="11"/>
  <c r="N27"/>
  <c r="O27"/>
  <c r="P27"/>
  <c r="Q27"/>
  <c r="R27"/>
  <c r="S27"/>
  <c r="T27"/>
  <c r="U27"/>
  <c r="V27"/>
  <c r="W27"/>
  <c r="X11" i="77"/>
  <c r="Y11"/>
  <c r="X15"/>
  <c r="Y15"/>
  <c r="C366" i="64"/>
  <c r="C221"/>
  <c r="C219"/>
  <c r="C365"/>
  <c r="C364"/>
  <c r="C363"/>
  <c r="C115" i="56"/>
  <c r="C114"/>
  <c r="G115" i="46"/>
  <c r="AN115" s="1"/>
  <c r="F115"/>
  <c r="M115" s="1"/>
  <c r="G114"/>
  <c r="F114"/>
  <c r="L116" i="40"/>
  <c r="J116"/>
  <c r="L115"/>
  <c r="J115"/>
  <c r="G113" i="44"/>
  <c r="G112"/>
  <c r="W29" i="79"/>
  <c r="V29"/>
  <c r="U29"/>
  <c r="T29"/>
  <c r="S29"/>
  <c r="R29"/>
  <c r="Q29"/>
  <c r="P29"/>
  <c r="C29" s="1"/>
  <c r="O29"/>
  <c r="N29"/>
  <c r="M29"/>
  <c r="W39"/>
  <c r="U39"/>
  <c r="T39"/>
  <c r="S39"/>
  <c r="R39"/>
  <c r="R41" s="1"/>
  <c r="R18" i="57" s="1"/>
  <c r="P39" i="79"/>
  <c r="O39"/>
  <c r="N39"/>
  <c r="M39"/>
  <c r="M41" s="1"/>
  <c r="M18" i="57" s="1"/>
  <c r="I39" i="79"/>
  <c r="H39"/>
  <c r="H274" i="31"/>
  <c r="C88" i="46" s="1"/>
  <c r="E88" s="1"/>
  <c r="V39" i="79"/>
  <c r="Q39"/>
  <c r="B74" i="41"/>
  <c r="BQ563" i="64"/>
  <c r="BP563"/>
  <c r="BO563"/>
  <c r="BN563"/>
  <c r="BM563"/>
  <c r="BL563"/>
  <c r="BK563"/>
  <c r="BJ563"/>
  <c r="BI563"/>
  <c r="BH563"/>
  <c r="BG563"/>
  <c r="BF563"/>
  <c r="BE563"/>
  <c r="BD563"/>
  <c r="BC563"/>
  <c r="BB563"/>
  <c r="BA563"/>
  <c r="AZ563"/>
  <c r="AY563"/>
  <c r="AX563"/>
  <c r="AW563"/>
  <c r="BQ490"/>
  <c r="BP490"/>
  <c r="BO490"/>
  <c r="BN490"/>
  <c r="BM490"/>
  <c r="BL490"/>
  <c r="BK490"/>
  <c r="BJ490"/>
  <c r="BI490"/>
  <c r="BH490"/>
  <c r="BG490"/>
  <c r="BF490"/>
  <c r="BE490"/>
  <c r="BD490"/>
  <c r="BC490"/>
  <c r="BB490"/>
  <c r="BA490"/>
  <c r="AZ490"/>
  <c r="AY490"/>
  <c r="AX490"/>
  <c r="AW490"/>
  <c r="BQ417"/>
  <c r="BP417"/>
  <c r="BO417"/>
  <c r="BN417"/>
  <c r="BM417"/>
  <c r="BL417"/>
  <c r="BK417"/>
  <c r="BJ417"/>
  <c r="BI417"/>
  <c r="BH417"/>
  <c r="BG417"/>
  <c r="BF417"/>
  <c r="BE417"/>
  <c r="BD417"/>
  <c r="BC417"/>
  <c r="BB417"/>
  <c r="BA417"/>
  <c r="AZ417"/>
  <c r="AY417"/>
  <c r="AX417"/>
  <c r="AW417"/>
  <c r="BQ344"/>
  <c r="BP344"/>
  <c r="BO344"/>
  <c r="BN344"/>
  <c r="BM344"/>
  <c r="BL344"/>
  <c r="BK344"/>
  <c r="BJ344"/>
  <c r="BI344"/>
  <c r="BH344"/>
  <c r="BG344"/>
  <c r="BF344"/>
  <c r="BE344"/>
  <c r="BD344"/>
  <c r="BC344"/>
  <c r="BB344"/>
  <c r="BA344"/>
  <c r="AZ344"/>
  <c r="AY344"/>
  <c r="AX344"/>
  <c r="AW344"/>
  <c r="BQ271"/>
  <c r="BP271"/>
  <c r="BO271"/>
  <c r="BN271"/>
  <c r="BM271"/>
  <c r="BL271"/>
  <c r="BK271"/>
  <c r="BJ271"/>
  <c r="BI271"/>
  <c r="BH271"/>
  <c r="BG271"/>
  <c r="BF271"/>
  <c r="BE271"/>
  <c r="BD271"/>
  <c r="BC271"/>
  <c r="BB271"/>
  <c r="BA271"/>
  <c r="AZ271"/>
  <c r="AY271"/>
  <c r="AX271"/>
  <c r="AW271"/>
  <c r="BQ200"/>
  <c r="BP200"/>
  <c r="BO200"/>
  <c r="BN200"/>
  <c r="BM200"/>
  <c r="BL200"/>
  <c r="BK200"/>
  <c r="BJ200"/>
  <c r="BI200"/>
  <c r="BH200"/>
  <c r="BG200"/>
  <c r="BF200"/>
  <c r="BE200"/>
  <c r="BD200"/>
  <c r="BC200"/>
  <c r="BB200"/>
  <c r="BA200"/>
  <c r="AZ200"/>
  <c r="AY200"/>
  <c r="AX200"/>
  <c r="AW200"/>
  <c r="B163" i="47"/>
  <c r="O58" i="63"/>
  <c r="N58"/>
  <c r="M58"/>
  <c r="J58"/>
  <c r="A5" i="76"/>
  <c r="A5" i="44"/>
  <c r="A5" i="40"/>
  <c r="A5" i="67"/>
  <c r="A5" i="36"/>
  <c r="A5" i="41"/>
  <c r="A5" i="64"/>
  <c r="A5" i="25"/>
  <c r="A5" i="46"/>
  <c r="A5" i="56"/>
  <c r="A5" i="78"/>
  <c r="A5" i="72"/>
  <c r="A5" i="71"/>
  <c r="A5" i="70"/>
  <c r="A5" i="69"/>
  <c r="A5" i="65"/>
  <c r="A5" i="75"/>
  <c r="A5" i="74"/>
  <c r="A5" i="73"/>
  <c r="A5" i="47"/>
  <c r="A5" i="57"/>
  <c r="A5" i="68"/>
  <c r="A5" i="35"/>
  <c r="A5" i="34"/>
  <c r="A5" i="54"/>
  <c r="A5" i="11"/>
  <c r="A5" i="79"/>
  <c r="A5" i="77"/>
  <c r="B5" i="55"/>
  <c r="B5" i="63"/>
  <c r="D5" i="39"/>
  <c r="G88" i="44"/>
  <c r="Y88" i="56"/>
  <c r="G88" i="46"/>
  <c r="AF88" s="1"/>
  <c r="F88"/>
  <c r="L89" i="40"/>
  <c r="C83" i="36"/>
  <c r="C213" i="56"/>
  <c r="C212"/>
  <c r="C211"/>
  <c r="C210"/>
  <c r="C209"/>
  <c r="C208"/>
  <c r="C207"/>
  <c r="C206"/>
  <c r="C205"/>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28"/>
  <c r="C127"/>
  <c r="C126"/>
  <c r="C125"/>
  <c r="C124"/>
  <c r="C123"/>
  <c r="C122"/>
  <c r="C121"/>
  <c r="C120"/>
  <c r="C119"/>
  <c r="C118"/>
  <c r="C117"/>
  <c r="C116"/>
  <c r="C113"/>
  <c r="C112"/>
  <c r="C111"/>
  <c r="C110"/>
  <c r="C109"/>
  <c r="C108"/>
  <c r="C107"/>
  <c r="C106"/>
  <c r="C105"/>
  <c r="C104"/>
  <c r="C103"/>
  <c r="C102"/>
  <c r="C101"/>
  <c r="C100"/>
  <c r="C99"/>
  <c r="C98"/>
  <c r="C97"/>
  <c r="C96"/>
  <c r="C95"/>
  <c r="C94"/>
  <c r="C93"/>
  <c r="C92"/>
  <c r="C91"/>
  <c r="C90"/>
  <c r="C89"/>
  <c r="C87"/>
  <c r="C86"/>
  <c r="C85"/>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9"/>
  <c r="S61" i="67"/>
  <c r="S67" s="1"/>
  <c r="H60"/>
  <c r="O34"/>
  <c r="Q34"/>
  <c r="U34"/>
  <c r="U62"/>
  <c r="AN223" i="46"/>
  <c r="AY18"/>
  <c r="AY130" s="1"/>
  <c r="BT18"/>
  <c r="C25" i="67"/>
  <c r="D25"/>
  <c r="L25"/>
  <c r="M25"/>
  <c r="P25"/>
  <c r="T25"/>
  <c r="C88" i="64"/>
  <c r="C89"/>
  <c r="D89" s="1"/>
  <c r="C90"/>
  <c r="C91"/>
  <c r="C92"/>
  <c r="E92" s="1"/>
  <c r="C93"/>
  <c r="D93" s="1"/>
  <c r="C382"/>
  <c r="C94"/>
  <c r="C95"/>
  <c r="C96"/>
  <c r="D96" s="1"/>
  <c r="C97"/>
  <c r="C98"/>
  <c r="D98" s="1"/>
  <c r="C99"/>
  <c r="C100"/>
  <c r="D100" s="1"/>
  <c r="C101"/>
  <c r="C102"/>
  <c r="C103"/>
  <c r="C104"/>
  <c r="C105"/>
  <c r="C106"/>
  <c r="C107"/>
  <c r="C108"/>
  <c r="E108" s="1"/>
  <c r="C109"/>
  <c r="C110"/>
  <c r="C113"/>
  <c r="E113" s="1"/>
  <c r="C114"/>
  <c r="E114" s="1"/>
  <c r="C117"/>
  <c r="C121"/>
  <c r="D121" s="1"/>
  <c r="C122"/>
  <c r="C159"/>
  <c r="C160"/>
  <c r="C161"/>
  <c r="C162"/>
  <c r="C163"/>
  <c r="E163" s="1"/>
  <c r="C164"/>
  <c r="C165"/>
  <c r="C166"/>
  <c r="D166" s="1"/>
  <c r="C167"/>
  <c r="E167" s="1"/>
  <c r="C169"/>
  <c r="C170"/>
  <c r="C171"/>
  <c r="C172"/>
  <c r="D172" s="1"/>
  <c r="C173"/>
  <c r="E173" s="1"/>
  <c r="C174"/>
  <c r="C177"/>
  <c r="C178"/>
  <c r="E178" s="1"/>
  <c r="C179"/>
  <c r="C180"/>
  <c r="D180" s="1"/>
  <c r="C181"/>
  <c r="C184"/>
  <c r="E184" s="1"/>
  <c r="C185"/>
  <c r="C188"/>
  <c r="C189"/>
  <c r="C192"/>
  <c r="E192" s="1"/>
  <c r="C193"/>
  <c r="C230"/>
  <c r="C231"/>
  <c r="C232"/>
  <c r="C233"/>
  <c r="C234"/>
  <c r="C235"/>
  <c r="C236"/>
  <c r="D236" s="1"/>
  <c r="C237"/>
  <c r="C238"/>
  <c r="C239"/>
  <c r="C240"/>
  <c r="D240" s="1"/>
  <c r="C241"/>
  <c r="C242"/>
  <c r="C243"/>
  <c r="C244"/>
  <c r="D244" s="1"/>
  <c r="C245"/>
  <c r="C246"/>
  <c r="C247"/>
  <c r="C248"/>
  <c r="E248" s="1"/>
  <c r="C249"/>
  <c r="C250"/>
  <c r="C251"/>
  <c r="C252"/>
  <c r="E252" s="1"/>
  <c r="C253"/>
  <c r="C254"/>
  <c r="C255"/>
  <c r="C256"/>
  <c r="D256" s="1"/>
  <c r="C257"/>
  <c r="C258"/>
  <c r="C259"/>
  <c r="C260"/>
  <c r="E260" s="1"/>
  <c r="C261"/>
  <c r="C262"/>
  <c r="C263"/>
  <c r="C264"/>
  <c r="D264" s="1"/>
  <c r="C265"/>
  <c r="C266"/>
  <c r="C267"/>
  <c r="C268"/>
  <c r="C269"/>
  <c r="F208" i="46"/>
  <c r="G208"/>
  <c r="F210"/>
  <c r="G210"/>
  <c r="AQ210" s="1"/>
  <c r="F211"/>
  <c r="G211"/>
  <c r="AD211" s="1"/>
  <c r="F212"/>
  <c r="G212"/>
  <c r="AH212" s="1"/>
  <c r="F213"/>
  <c r="G213"/>
  <c r="C304" i="64"/>
  <c r="C305"/>
  <c r="D305" s="1"/>
  <c r="C306"/>
  <c r="C307"/>
  <c r="C308"/>
  <c r="D308" s="1"/>
  <c r="C309"/>
  <c r="C310"/>
  <c r="C311"/>
  <c r="C312"/>
  <c r="E312" s="1"/>
  <c r="C314"/>
  <c r="C315"/>
  <c r="C316"/>
  <c r="C317"/>
  <c r="E317" s="1"/>
  <c r="C318"/>
  <c r="C319"/>
  <c r="C321"/>
  <c r="C322"/>
  <c r="E322" s="1"/>
  <c r="C323"/>
  <c r="C324"/>
  <c r="C325"/>
  <c r="D325" s="1"/>
  <c r="C326"/>
  <c r="E326" s="1"/>
  <c r="C329"/>
  <c r="E329" s="1"/>
  <c r="C330"/>
  <c r="E330" s="1"/>
  <c r="C333"/>
  <c r="D333" s="1"/>
  <c r="C334"/>
  <c r="C337"/>
  <c r="E337" s="1"/>
  <c r="C338"/>
  <c r="AW17"/>
  <c r="C377"/>
  <c r="C378"/>
  <c r="C379"/>
  <c r="C380"/>
  <c r="E380" s="1"/>
  <c r="C381"/>
  <c r="C383"/>
  <c r="C384"/>
  <c r="C385"/>
  <c r="E385" s="1"/>
  <c r="C386"/>
  <c r="C387"/>
  <c r="E387" s="1"/>
  <c r="C388"/>
  <c r="C389"/>
  <c r="E389" s="1"/>
  <c r="C390"/>
  <c r="C391"/>
  <c r="C392"/>
  <c r="C393"/>
  <c r="C394"/>
  <c r="C395"/>
  <c r="C396"/>
  <c r="C397"/>
  <c r="D397" s="1"/>
  <c r="C398"/>
  <c r="C399"/>
  <c r="C400"/>
  <c r="C401"/>
  <c r="C402"/>
  <c r="C403"/>
  <c r="C404"/>
  <c r="C405"/>
  <c r="C406"/>
  <c r="C407"/>
  <c r="C408"/>
  <c r="C409"/>
  <c r="C410"/>
  <c r="C411"/>
  <c r="C412"/>
  <c r="C413"/>
  <c r="C414"/>
  <c r="C415"/>
  <c r="C416"/>
  <c r="C419"/>
  <c r="C420"/>
  <c r="C421"/>
  <c r="C422"/>
  <c r="C423"/>
  <c r="C424"/>
  <c r="C425"/>
  <c r="C426"/>
  <c r="C427"/>
  <c r="C428"/>
  <c r="C429"/>
  <c r="C430"/>
  <c r="C431"/>
  <c r="C432"/>
  <c r="C433"/>
  <c r="C434"/>
  <c r="C435"/>
  <c r="C436"/>
  <c r="C437"/>
  <c r="C438"/>
  <c r="C450"/>
  <c r="C451"/>
  <c r="C452"/>
  <c r="C453"/>
  <c r="C454"/>
  <c r="D454" s="1"/>
  <c r="C455"/>
  <c r="C456"/>
  <c r="C457"/>
  <c r="C458"/>
  <c r="D458" s="1"/>
  <c r="C459"/>
  <c r="C460"/>
  <c r="D460" s="1"/>
  <c r="C461"/>
  <c r="C462"/>
  <c r="D462" s="1"/>
  <c r="C463"/>
  <c r="C464"/>
  <c r="C465"/>
  <c r="C466"/>
  <c r="C467"/>
  <c r="C468"/>
  <c r="C469"/>
  <c r="C470"/>
  <c r="D470" s="1"/>
  <c r="C471"/>
  <c r="C472"/>
  <c r="C473"/>
  <c r="C474"/>
  <c r="C475"/>
  <c r="C476"/>
  <c r="C477"/>
  <c r="C478"/>
  <c r="C479"/>
  <c r="C480"/>
  <c r="C481"/>
  <c r="C482"/>
  <c r="C483"/>
  <c r="C484"/>
  <c r="C485"/>
  <c r="C486"/>
  <c r="C487"/>
  <c r="C488"/>
  <c r="C489"/>
  <c r="C492"/>
  <c r="C493"/>
  <c r="C494"/>
  <c r="C495"/>
  <c r="C496"/>
  <c r="C497"/>
  <c r="C498"/>
  <c r="C499"/>
  <c r="C500"/>
  <c r="C501"/>
  <c r="C502"/>
  <c r="C503"/>
  <c r="C504"/>
  <c r="C505"/>
  <c r="C506"/>
  <c r="C507"/>
  <c r="C508"/>
  <c r="C509"/>
  <c r="C510"/>
  <c r="C511"/>
  <c r="C523"/>
  <c r="C524"/>
  <c r="D524" s="1"/>
  <c r="C525"/>
  <c r="C526"/>
  <c r="C527"/>
  <c r="D527" s="1"/>
  <c r="C528"/>
  <c r="C529"/>
  <c r="C530"/>
  <c r="E530" s="1"/>
  <c r="C531"/>
  <c r="E531" s="1"/>
  <c r="C532"/>
  <c r="C533"/>
  <c r="C534"/>
  <c r="C535"/>
  <c r="E535" s="1"/>
  <c r="C536"/>
  <c r="C537"/>
  <c r="D537" s="1"/>
  <c r="C538"/>
  <c r="C539"/>
  <c r="C540"/>
  <c r="C541"/>
  <c r="C542"/>
  <c r="C543"/>
  <c r="E543" s="1"/>
  <c r="C544"/>
  <c r="C545"/>
  <c r="C546"/>
  <c r="C547"/>
  <c r="C548"/>
  <c r="E548" s="1"/>
  <c r="C549"/>
  <c r="C550"/>
  <c r="C551"/>
  <c r="C552"/>
  <c r="E552" s="1"/>
  <c r="C553"/>
  <c r="C554"/>
  <c r="C555"/>
  <c r="C556"/>
  <c r="C557"/>
  <c r="C558"/>
  <c r="C559"/>
  <c r="C560"/>
  <c r="C561"/>
  <c r="C562"/>
  <c r="C565"/>
  <c r="C566"/>
  <c r="C567"/>
  <c r="C568"/>
  <c r="C569"/>
  <c r="C570"/>
  <c r="C571"/>
  <c r="C572"/>
  <c r="C573"/>
  <c r="C574"/>
  <c r="C575"/>
  <c r="C576"/>
  <c r="C577"/>
  <c r="C578"/>
  <c r="C579"/>
  <c r="C580"/>
  <c r="C581"/>
  <c r="C582"/>
  <c r="C583"/>
  <c r="C584"/>
  <c r="F83" i="46"/>
  <c r="T83" s="1"/>
  <c r="G83"/>
  <c r="AZ18"/>
  <c r="BU18"/>
  <c r="AX17" i="64"/>
  <c r="BA18" i="46"/>
  <c r="BV18"/>
  <c r="AY17" i="64"/>
  <c r="BB18" i="46"/>
  <c r="BW18"/>
  <c r="AZ17" i="64"/>
  <c r="BC18" i="46"/>
  <c r="BX18"/>
  <c r="BA17" i="64"/>
  <c r="BD18" i="46"/>
  <c r="BY18"/>
  <c r="BB17" i="64"/>
  <c r="BE18" i="46"/>
  <c r="BZ18"/>
  <c r="BC17" i="64"/>
  <c r="BF18" i="46"/>
  <c r="CA18"/>
  <c r="BY223" s="1"/>
  <c r="BD17" i="64"/>
  <c r="BG18" i="46"/>
  <c r="CB18"/>
  <c r="BE17" i="64"/>
  <c r="BH18" i="46"/>
  <c r="CC18"/>
  <c r="BF17" i="64"/>
  <c r="BI18" i="46"/>
  <c r="CD18"/>
  <c r="BG17" i="64"/>
  <c r="BJ18" i="46"/>
  <c r="CE18"/>
  <c r="CC223" s="1"/>
  <c r="BH17" i="64"/>
  <c r="BK18" i="46"/>
  <c r="CF18"/>
  <c r="BI17" i="64"/>
  <c r="BL18" i="46"/>
  <c r="CG18"/>
  <c r="BJ17" i="64"/>
  <c r="BM18" i="46"/>
  <c r="CH18"/>
  <c r="BK17" i="64"/>
  <c r="BN18" i="46"/>
  <c r="CI18"/>
  <c r="BL17" i="64"/>
  <c r="BO18" i="46"/>
  <c r="CJ18"/>
  <c r="BM17" i="64"/>
  <c r="BP18" i="46"/>
  <c r="CK18"/>
  <c r="BN17" i="64"/>
  <c r="BQ18" i="46"/>
  <c r="CL18"/>
  <c r="BO17" i="64"/>
  <c r="BR18" i="46"/>
  <c r="CM18"/>
  <c r="BP17" i="64"/>
  <c r="F86" i="46"/>
  <c r="G86"/>
  <c r="AP86" s="1"/>
  <c r="L87" i="40"/>
  <c r="F87" i="46"/>
  <c r="I87" s="1"/>
  <c r="G87"/>
  <c r="L88" i="40"/>
  <c r="F89" i="46"/>
  <c r="G89"/>
  <c r="AD89" s="1"/>
  <c r="L90" i="40"/>
  <c r="F90" i="46"/>
  <c r="G90"/>
  <c r="L91" i="40"/>
  <c r="F91" i="46"/>
  <c r="J91" s="1"/>
  <c r="G91"/>
  <c r="AD91" s="1"/>
  <c r="L92" i="40"/>
  <c r="F92" i="46"/>
  <c r="G92"/>
  <c r="AF92" s="1"/>
  <c r="L93" i="40"/>
  <c r="F93" i="46"/>
  <c r="J93" s="1"/>
  <c r="G93"/>
  <c r="AF93" s="1"/>
  <c r="L94" i="40"/>
  <c r="F94" i="46"/>
  <c r="G94"/>
  <c r="L95" i="40"/>
  <c r="F95" i="46"/>
  <c r="G95"/>
  <c r="F96"/>
  <c r="T96" s="1"/>
  <c r="G96"/>
  <c r="L97" i="40"/>
  <c r="F97" i="46"/>
  <c r="G97"/>
  <c r="L98" i="40"/>
  <c r="F98" i="46"/>
  <c r="G98"/>
  <c r="AD98" s="1"/>
  <c r="L99" i="40"/>
  <c r="F99" i="46"/>
  <c r="G99"/>
  <c r="AF99" s="1"/>
  <c r="L100" i="40"/>
  <c r="F100" i="46"/>
  <c r="I100" s="1"/>
  <c r="G100"/>
  <c r="L101" i="40"/>
  <c r="F101" i="46"/>
  <c r="I101" s="1"/>
  <c r="G101"/>
  <c r="AF101" s="1"/>
  <c r="L102" i="40"/>
  <c r="F102" i="46"/>
  <c r="G102"/>
  <c r="AD102" s="1"/>
  <c r="L103" i="40"/>
  <c r="F103" i="46"/>
  <c r="G103"/>
  <c r="L104" i="40"/>
  <c r="F104" i="46"/>
  <c r="Z104" s="1"/>
  <c r="G104"/>
  <c r="L105" i="40"/>
  <c r="F105" i="46"/>
  <c r="G105"/>
  <c r="AD105" s="1"/>
  <c r="L106" i="40"/>
  <c r="F106" i="46"/>
  <c r="K106" s="1"/>
  <c r="G106"/>
  <c r="L107" i="40"/>
  <c r="F107" i="46"/>
  <c r="G107"/>
  <c r="AF107" s="1"/>
  <c r="L108" i="40"/>
  <c r="F108" i="46"/>
  <c r="J108" s="1"/>
  <c r="G108"/>
  <c r="L109" i="40"/>
  <c r="F109" i="46"/>
  <c r="I109" s="1"/>
  <c r="G109"/>
  <c r="AD109" s="1"/>
  <c r="L110" i="40"/>
  <c r="F110" i="46"/>
  <c r="I110" s="1"/>
  <c r="G110"/>
  <c r="AF110" s="1"/>
  <c r="L111" i="40"/>
  <c r="F111" i="46"/>
  <c r="G111"/>
  <c r="L112" i="40"/>
  <c r="F112" i="46"/>
  <c r="G112"/>
  <c r="AD112" s="1"/>
  <c r="L113" i="40"/>
  <c r="F113" i="46"/>
  <c r="T113" s="1"/>
  <c r="G113"/>
  <c r="AD113" s="1"/>
  <c r="L114" i="40"/>
  <c r="F116" i="46"/>
  <c r="G116"/>
  <c r="L117" i="40"/>
  <c r="F117" i="46"/>
  <c r="G117"/>
  <c r="AV117" s="1"/>
  <c r="L118" i="40"/>
  <c r="F118" i="46"/>
  <c r="J118" s="1"/>
  <c r="G118"/>
  <c r="L119" i="40"/>
  <c r="F119" i="46"/>
  <c r="G119"/>
  <c r="L120" i="40"/>
  <c r="F120" i="46"/>
  <c r="I120" s="1"/>
  <c r="G120"/>
  <c r="L121" i="40"/>
  <c r="G126" i="46"/>
  <c r="AR126" s="1"/>
  <c r="F126"/>
  <c r="D128" i="68"/>
  <c r="AB38"/>
  <c r="AZ38" s="1"/>
  <c r="A38"/>
  <c r="Y132" i="56"/>
  <c r="P133" i="40"/>
  <c r="J133"/>
  <c r="G132" i="44"/>
  <c r="W40" i="79"/>
  <c r="V40"/>
  <c r="U40"/>
  <c r="T40"/>
  <c r="S40"/>
  <c r="R40"/>
  <c r="Q40"/>
  <c r="P40"/>
  <c r="O40"/>
  <c r="N40"/>
  <c r="M40"/>
  <c r="L40"/>
  <c r="K40"/>
  <c r="J40"/>
  <c r="H40"/>
  <c r="G40"/>
  <c r="E40"/>
  <c r="G19" i="44"/>
  <c r="G20"/>
  <c r="G21"/>
  <c r="G22"/>
  <c r="G23"/>
  <c r="G24"/>
  <c r="G25"/>
  <c r="G26"/>
  <c r="G27"/>
  <c r="G28"/>
  <c r="G29"/>
  <c r="H30"/>
  <c r="G31"/>
  <c r="G32"/>
  <c r="G33"/>
  <c r="G34"/>
  <c r="G35"/>
  <c r="G36"/>
  <c r="G43"/>
  <c r="G47"/>
  <c r="G51"/>
  <c r="G55"/>
  <c r="G37"/>
  <c r="G38"/>
  <c r="G39"/>
  <c r="G40"/>
  <c r="G41"/>
  <c r="G42"/>
  <c r="G44"/>
  <c r="G45"/>
  <c r="G46"/>
  <c r="G48"/>
  <c r="G52"/>
  <c r="G56"/>
  <c r="G49"/>
  <c r="G50"/>
  <c r="G53"/>
  <c r="G54"/>
  <c r="G57"/>
  <c r="E247" s="1"/>
  <c r="G58"/>
  <c r="E241" s="1"/>
  <c r="G59"/>
  <c r="G60"/>
  <c r="G61"/>
  <c r="G62"/>
  <c r="G63"/>
  <c r="G64"/>
  <c r="G65"/>
  <c r="G66"/>
  <c r="G67"/>
  <c r="G68"/>
  <c r="G69"/>
  <c r="G70"/>
  <c r="G71"/>
  <c r="G72"/>
  <c r="G73"/>
  <c r="G74"/>
  <c r="G75"/>
  <c r="G76"/>
  <c r="G77"/>
  <c r="D78"/>
  <c r="G78"/>
  <c r="G79"/>
  <c r="G80"/>
  <c r="G81"/>
  <c r="G82"/>
  <c r="G83"/>
  <c r="G85"/>
  <c r="E240" s="1"/>
  <c r="G86"/>
  <c r="G87"/>
  <c r="G89"/>
  <c r="G90"/>
  <c r="G91"/>
  <c r="G92"/>
  <c r="G93"/>
  <c r="G94"/>
  <c r="E246" s="1"/>
  <c r="G95"/>
  <c r="G96"/>
  <c r="G97"/>
  <c r="G98"/>
  <c r="G99"/>
  <c r="G100"/>
  <c r="G101"/>
  <c r="G102"/>
  <c r="G103"/>
  <c r="G104"/>
  <c r="G105"/>
  <c r="G106"/>
  <c r="G107"/>
  <c r="G108"/>
  <c r="G109"/>
  <c r="G110"/>
  <c r="G111"/>
  <c r="G114"/>
  <c r="G115"/>
  <c r="G116"/>
  <c r="G117"/>
  <c r="H118"/>
  <c r="G119"/>
  <c r="G120"/>
  <c r="G121"/>
  <c r="G122"/>
  <c r="G124"/>
  <c r="G126"/>
  <c r="G123"/>
  <c r="G125"/>
  <c r="G127"/>
  <c r="G129"/>
  <c r="G130"/>
  <c r="G147"/>
  <c r="G151"/>
  <c r="G131"/>
  <c r="G133"/>
  <c r="G134"/>
  <c r="G135"/>
  <c r="G136"/>
  <c r="G137"/>
  <c r="G138"/>
  <c r="G139"/>
  <c r="G140"/>
  <c r="G141"/>
  <c r="G142"/>
  <c r="G143"/>
  <c r="G144"/>
  <c r="G145"/>
  <c r="G146"/>
  <c r="G148"/>
  <c r="G149"/>
  <c r="G150"/>
  <c r="G152"/>
  <c r="G153"/>
  <c r="G154"/>
  <c r="G155"/>
  <c r="E223" s="1"/>
  <c r="G156"/>
  <c r="E224" s="1"/>
  <c r="G157"/>
  <c r="G158"/>
  <c r="G159"/>
  <c r="E225" s="1"/>
  <c r="G160"/>
  <c r="E226" s="1"/>
  <c r="G161"/>
  <c r="G162"/>
  <c r="G163"/>
  <c r="E229" s="1"/>
  <c r="G164"/>
  <c r="G165"/>
  <c r="E243" s="1"/>
  <c r="G166"/>
  <c r="G167"/>
  <c r="G168"/>
  <c r="G169"/>
  <c r="G170"/>
  <c r="E234" s="1"/>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09"/>
  <c r="G210"/>
  <c r="G211"/>
  <c r="C219"/>
  <c r="D219"/>
  <c r="E219"/>
  <c r="F219"/>
  <c r="G219"/>
  <c r="H219"/>
  <c r="I219"/>
  <c r="J219"/>
  <c r="M219"/>
  <c r="N219"/>
  <c r="O219"/>
  <c r="P219"/>
  <c r="Q219"/>
  <c r="R219"/>
  <c r="S219"/>
  <c r="T219"/>
  <c r="D220"/>
  <c r="D221"/>
  <c r="D222"/>
  <c r="D223"/>
  <c r="D224"/>
  <c r="D225"/>
  <c r="D226"/>
  <c r="D227"/>
  <c r="D228"/>
  <c r="D229"/>
  <c r="D230"/>
  <c r="D231"/>
  <c r="D232"/>
  <c r="D233"/>
  <c r="D234"/>
  <c r="D235"/>
  <c r="D236"/>
  <c r="D237"/>
  <c r="D238"/>
  <c r="D239"/>
  <c r="D240"/>
  <c r="D241"/>
  <c r="D242"/>
  <c r="D243"/>
  <c r="D244"/>
  <c r="D245"/>
  <c r="D246"/>
  <c r="D247"/>
  <c r="D248"/>
  <c r="D249"/>
  <c r="D250"/>
  <c r="D251"/>
  <c r="D252"/>
  <c r="D253"/>
  <c r="J19" i="40"/>
  <c r="P19"/>
  <c r="J20"/>
  <c r="P20"/>
  <c r="J21"/>
  <c r="P21"/>
  <c r="J22"/>
  <c r="P22"/>
  <c r="J23"/>
  <c r="P23"/>
  <c r="J24"/>
  <c r="P24"/>
  <c r="J25"/>
  <c r="P25"/>
  <c r="J26"/>
  <c r="P26"/>
  <c r="J27"/>
  <c r="P27"/>
  <c r="J28"/>
  <c r="P28"/>
  <c r="J29"/>
  <c r="P29"/>
  <c r="J30"/>
  <c r="P30"/>
  <c r="J31"/>
  <c r="P31"/>
  <c r="J32"/>
  <c r="P32"/>
  <c r="J33"/>
  <c r="P33"/>
  <c r="J34"/>
  <c r="P34"/>
  <c r="J35"/>
  <c r="P35"/>
  <c r="J36"/>
  <c r="P36"/>
  <c r="J37"/>
  <c r="P37"/>
  <c r="J38"/>
  <c r="P38"/>
  <c r="J39"/>
  <c r="P39"/>
  <c r="J40"/>
  <c r="P40"/>
  <c r="J41"/>
  <c r="P41"/>
  <c r="J42"/>
  <c r="P42"/>
  <c r="J43"/>
  <c r="P43"/>
  <c r="J44"/>
  <c r="P44"/>
  <c r="J45"/>
  <c r="P45"/>
  <c r="J46"/>
  <c r="P46"/>
  <c r="J47"/>
  <c r="P47"/>
  <c r="J48"/>
  <c r="P48"/>
  <c r="J49"/>
  <c r="P49"/>
  <c r="J50"/>
  <c r="P50"/>
  <c r="J51"/>
  <c r="P51"/>
  <c r="J52"/>
  <c r="P52"/>
  <c r="J53"/>
  <c r="P53"/>
  <c r="J54"/>
  <c r="P54"/>
  <c r="J55"/>
  <c r="P55"/>
  <c r="J56"/>
  <c r="P56"/>
  <c r="J57"/>
  <c r="P57"/>
  <c r="J58"/>
  <c r="P58"/>
  <c r="J59"/>
  <c r="P59"/>
  <c r="J61"/>
  <c r="P61"/>
  <c r="J62"/>
  <c r="P62"/>
  <c r="J63"/>
  <c r="P63"/>
  <c r="J64"/>
  <c r="P64"/>
  <c r="J65"/>
  <c r="P65"/>
  <c r="J66"/>
  <c r="P66"/>
  <c r="J67"/>
  <c r="P67"/>
  <c r="J68"/>
  <c r="P68"/>
  <c r="J69"/>
  <c r="P69"/>
  <c r="J70"/>
  <c r="P70"/>
  <c r="J71"/>
  <c r="P71"/>
  <c r="J72"/>
  <c r="P72"/>
  <c r="J73"/>
  <c r="P73"/>
  <c r="J74"/>
  <c r="P74"/>
  <c r="J75"/>
  <c r="P75"/>
  <c r="J76"/>
  <c r="P76"/>
  <c r="J77"/>
  <c r="P77"/>
  <c r="J78"/>
  <c r="P78"/>
  <c r="J79"/>
  <c r="P79"/>
  <c r="J80"/>
  <c r="P80"/>
  <c r="J81"/>
  <c r="P81"/>
  <c r="J82"/>
  <c r="P82"/>
  <c r="J83"/>
  <c r="P83"/>
  <c r="J84"/>
  <c r="P84"/>
  <c r="J86"/>
  <c r="P86"/>
  <c r="J87"/>
  <c r="P87"/>
  <c r="J88"/>
  <c r="P88"/>
  <c r="J90"/>
  <c r="P90"/>
  <c r="J91"/>
  <c r="P91"/>
  <c r="J92"/>
  <c r="P92"/>
  <c r="J93"/>
  <c r="P93"/>
  <c r="J94"/>
  <c r="P94"/>
  <c r="J95"/>
  <c r="P95"/>
  <c r="J96"/>
  <c r="P96"/>
  <c r="J99"/>
  <c r="P99"/>
  <c r="J100"/>
  <c r="P100"/>
  <c r="J101"/>
  <c r="P101"/>
  <c r="J102"/>
  <c r="P102"/>
  <c r="J103"/>
  <c r="P103"/>
  <c r="J104"/>
  <c r="P104"/>
  <c r="J105"/>
  <c r="P105"/>
  <c r="J106"/>
  <c r="P106"/>
  <c r="J107"/>
  <c r="P107"/>
  <c r="J108"/>
  <c r="P108"/>
  <c r="J109"/>
  <c r="P109"/>
  <c r="J110"/>
  <c r="P110"/>
  <c r="J111"/>
  <c r="P111"/>
  <c r="J112"/>
  <c r="P112"/>
  <c r="J113"/>
  <c r="P113"/>
  <c r="J114"/>
  <c r="P114"/>
  <c r="J117"/>
  <c r="P117"/>
  <c r="J118"/>
  <c r="P118"/>
  <c r="J119"/>
  <c r="P119"/>
  <c r="J120"/>
  <c r="P120"/>
  <c r="J121"/>
  <c r="P121"/>
  <c r="J122"/>
  <c r="P122"/>
  <c r="J123"/>
  <c r="P123"/>
  <c r="J124"/>
  <c r="P124"/>
  <c r="J125"/>
  <c r="P125"/>
  <c r="J126"/>
  <c r="P126"/>
  <c r="J127"/>
  <c r="P127"/>
  <c r="J128"/>
  <c r="P128"/>
  <c r="J129"/>
  <c r="P129"/>
  <c r="F130"/>
  <c r="I130" s="1"/>
  <c r="J130"/>
  <c r="J132"/>
  <c r="P132"/>
  <c r="J134"/>
  <c r="P134"/>
  <c r="J135"/>
  <c r="P135"/>
  <c r="J136"/>
  <c r="P136"/>
  <c r="J137"/>
  <c r="P137"/>
  <c r="J138"/>
  <c r="P138"/>
  <c r="J139"/>
  <c r="P139"/>
  <c r="J140"/>
  <c r="P140"/>
  <c r="J141"/>
  <c r="P141"/>
  <c r="J142"/>
  <c r="P142"/>
  <c r="J143"/>
  <c r="P143"/>
  <c r="J144"/>
  <c r="P144"/>
  <c r="J145"/>
  <c r="P145"/>
  <c r="J146"/>
  <c r="P146"/>
  <c r="J147"/>
  <c r="P147"/>
  <c r="J148"/>
  <c r="P148"/>
  <c r="J149"/>
  <c r="P149"/>
  <c r="J150"/>
  <c r="P150"/>
  <c r="J151"/>
  <c r="P151"/>
  <c r="J152"/>
  <c r="P152"/>
  <c r="J153"/>
  <c r="P153"/>
  <c r="J154"/>
  <c r="P154"/>
  <c r="J155"/>
  <c r="P155"/>
  <c r="J156"/>
  <c r="P156"/>
  <c r="J157"/>
  <c r="P157"/>
  <c r="J158"/>
  <c r="P158"/>
  <c r="J159"/>
  <c r="P159"/>
  <c r="J160"/>
  <c r="P160"/>
  <c r="J161"/>
  <c r="P161"/>
  <c r="J162"/>
  <c r="P162"/>
  <c r="J163"/>
  <c r="P163"/>
  <c r="J164"/>
  <c r="P164"/>
  <c r="J165"/>
  <c r="P165"/>
  <c r="J166"/>
  <c r="P166"/>
  <c r="J167"/>
  <c r="P167"/>
  <c r="J168"/>
  <c r="P168"/>
  <c r="J169"/>
  <c r="P169"/>
  <c r="J170"/>
  <c r="P170"/>
  <c r="J171"/>
  <c r="P171"/>
  <c r="J172"/>
  <c r="P172"/>
  <c r="J173"/>
  <c r="P173"/>
  <c r="J174"/>
  <c r="P174"/>
  <c r="J175"/>
  <c r="P175"/>
  <c r="J176"/>
  <c r="P176"/>
  <c r="J177"/>
  <c r="P177"/>
  <c r="J178"/>
  <c r="P178"/>
  <c r="J179"/>
  <c r="P179"/>
  <c r="J180"/>
  <c r="P180"/>
  <c r="J181"/>
  <c r="P181"/>
  <c r="J182"/>
  <c r="P182"/>
  <c r="J183"/>
  <c r="P183"/>
  <c r="J184"/>
  <c r="P184"/>
  <c r="J185"/>
  <c r="P185"/>
  <c r="J186"/>
  <c r="P186"/>
  <c r="J187"/>
  <c r="P187"/>
  <c r="J188"/>
  <c r="P188"/>
  <c r="J189"/>
  <c r="P189"/>
  <c r="J190"/>
  <c r="P190"/>
  <c r="J191"/>
  <c r="P191"/>
  <c r="J192"/>
  <c r="P192"/>
  <c r="J193"/>
  <c r="P193"/>
  <c r="J194"/>
  <c r="P194"/>
  <c r="J195"/>
  <c r="P195"/>
  <c r="J196"/>
  <c r="P196"/>
  <c r="J197"/>
  <c r="P197"/>
  <c r="J198"/>
  <c r="P198"/>
  <c r="J199"/>
  <c r="P199"/>
  <c r="J200"/>
  <c r="P200"/>
  <c r="J201"/>
  <c r="P201"/>
  <c r="J202"/>
  <c r="P202"/>
  <c r="J203"/>
  <c r="P203"/>
  <c r="J204"/>
  <c r="P204"/>
  <c r="J205"/>
  <c r="P205"/>
  <c r="J206"/>
  <c r="P206"/>
  <c r="J207"/>
  <c r="P207"/>
  <c r="J208"/>
  <c r="P208"/>
  <c r="J209"/>
  <c r="P209"/>
  <c r="J210"/>
  <c r="P210"/>
  <c r="J211"/>
  <c r="P211"/>
  <c r="J212"/>
  <c r="P212"/>
  <c r="J213"/>
  <c r="P213"/>
  <c r="J214"/>
  <c r="P214"/>
  <c r="C17" i="67"/>
  <c r="D17"/>
  <c r="E17"/>
  <c r="F17"/>
  <c r="G17"/>
  <c r="H17"/>
  <c r="I17"/>
  <c r="J17"/>
  <c r="K17"/>
  <c r="L17"/>
  <c r="M17"/>
  <c r="N17"/>
  <c r="O17"/>
  <c r="P17"/>
  <c r="Q17"/>
  <c r="R17"/>
  <c r="S17"/>
  <c r="T17"/>
  <c r="U17"/>
  <c r="V17"/>
  <c r="C20"/>
  <c r="C26" s="1"/>
  <c r="D20"/>
  <c r="D26" s="1"/>
  <c r="E20"/>
  <c r="E26" s="1"/>
  <c r="F20"/>
  <c r="F26" s="1"/>
  <c r="G20"/>
  <c r="G26" s="1"/>
  <c r="G46"/>
  <c r="H20"/>
  <c r="H26" s="1"/>
  <c r="L20"/>
  <c r="M20"/>
  <c r="M26" s="1"/>
  <c r="M59"/>
  <c r="N20"/>
  <c r="N26" s="1"/>
  <c r="O20"/>
  <c r="P20"/>
  <c r="P26" s="1"/>
  <c r="Q20"/>
  <c r="Q26" s="1"/>
  <c r="R20"/>
  <c r="R26" s="1"/>
  <c r="R46"/>
  <c r="R33"/>
  <c r="S20"/>
  <c r="S26" s="1"/>
  <c r="S33"/>
  <c r="T20"/>
  <c r="T26" s="1"/>
  <c r="T46"/>
  <c r="U20"/>
  <c r="U26" s="1"/>
  <c r="V20"/>
  <c r="V26" s="1"/>
  <c r="V46"/>
  <c r="V59"/>
  <c r="M35"/>
  <c r="M41" s="1"/>
  <c r="S35"/>
  <c r="N62"/>
  <c r="N33"/>
  <c r="P33"/>
  <c r="H35"/>
  <c r="H41" s="1"/>
  <c r="G33"/>
  <c r="H33"/>
  <c r="L33"/>
  <c r="M33"/>
  <c r="O33"/>
  <c r="Q33"/>
  <c r="T33"/>
  <c r="U33"/>
  <c r="V33"/>
  <c r="G34"/>
  <c r="H34"/>
  <c r="L34"/>
  <c r="M34"/>
  <c r="N34"/>
  <c r="P34"/>
  <c r="R34"/>
  <c r="R40" s="1"/>
  <c r="S34"/>
  <c r="T34"/>
  <c r="V34"/>
  <c r="G35"/>
  <c r="L35"/>
  <c r="N35"/>
  <c r="O35"/>
  <c r="P35"/>
  <c r="Q35"/>
  <c r="R35"/>
  <c r="T35"/>
  <c r="U35"/>
  <c r="V35"/>
  <c r="G36"/>
  <c r="H36"/>
  <c r="L36"/>
  <c r="M36"/>
  <c r="N36"/>
  <c r="O36"/>
  <c r="P36"/>
  <c r="Q36"/>
  <c r="Q42" s="1"/>
  <c r="R36"/>
  <c r="S36"/>
  <c r="T36"/>
  <c r="U36"/>
  <c r="V36"/>
  <c r="H46"/>
  <c r="L46"/>
  <c r="M46"/>
  <c r="N46"/>
  <c r="O46"/>
  <c r="P46"/>
  <c r="Q46"/>
  <c r="S46"/>
  <c r="U46"/>
  <c r="G59"/>
  <c r="H59"/>
  <c r="L59"/>
  <c r="N59"/>
  <c r="O59"/>
  <c r="P59"/>
  <c r="Q59"/>
  <c r="R59"/>
  <c r="S59"/>
  <c r="T59"/>
  <c r="U59"/>
  <c r="G60"/>
  <c r="L60"/>
  <c r="L66" s="1"/>
  <c r="M60"/>
  <c r="N60"/>
  <c r="O60"/>
  <c r="P60"/>
  <c r="P66" s="1"/>
  <c r="Q60"/>
  <c r="R60"/>
  <c r="S60"/>
  <c r="T60"/>
  <c r="T66" s="1"/>
  <c r="U60"/>
  <c r="V60"/>
  <c r="G61"/>
  <c r="H61"/>
  <c r="L61"/>
  <c r="M61"/>
  <c r="N61"/>
  <c r="O61"/>
  <c r="P61"/>
  <c r="Q61"/>
  <c r="R61"/>
  <c r="R67" s="1"/>
  <c r="T61"/>
  <c r="U61"/>
  <c r="V61"/>
  <c r="G62"/>
  <c r="H62"/>
  <c r="H68" s="1"/>
  <c r="L62"/>
  <c r="M62"/>
  <c r="O62"/>
  <c r="P62"/>
  <c r="P68" s="1"/>
  <c r="Q62"/>
  <c r="R62"/>
  <c r="S62"/>
  <c r="T62"/>
  <c r="V62"/>
  <c r="C84" i="36"/>
  <c r="C60" i="64"/>
  <c r="C61"/>
  <c r="C62"/>
  <c r="C63"/>
  <c r="C64"/>
  <c r="C65"/>
  <c r="C66"/>
  <c r="C67"/>
  <c r="C68"/>
  <c r="C69"/>
  <c r="C70"/>
  <c r="C71"/>
  <c r="C72"/>
  <c r="C73"/>
  <c r="C74"/>
  <c r="C75"/>
  <c r="C76"/>
  <c r="C77"/>
  <c r="C78"/>
  <c r="C79"/>
  <c r="G87"/>
  <c r="H87"/>
  <c r="I87"/>
  <c r="J87"/>
  <c r="K87"/>
  <c r="L87"/>
  <c r="M87"/>
  <c r="N87"/>
  <c r="O87"/>
  <c r="P87"/>
  <c r="Q87"/>
  <c r="R87"/>
  <c r="S87"/>
  <c r="T87"/>
  <c r="U87"/>
  <c r="V87"/>
  <c r="W87"/>
  <c r="X87"/>
  <c r="Y87"/>
  <c r="Z87"/>
  <c r="AB87"/>
  <c r="AC87"/>
  <c r="AD87"/>
  <c r="AE87"/>
  <c r="AF87"/>
  <c r="AG87"/>
  <c r="AH87"/>
  <c r="AI87"/>
  <c r="AJ87"/>
  <c r="AK87"/>
  <c r="AL87"/>
  <c r="AM87"/>
  <c r="AN87"/>
  <c r="AO87"/>
  <c r="AP87"/>
  <c r="AQ87"/>
  <c r="AR87"/>
  <c r="AS87"/>
  <c r="AT87"/>
  <c r="AU87"/>
  <c r="AW87"/>
  <c r="AX87"/>
  <c r="AY87"/>
  <c r="AZ87"/>
  <c r="BA87"/>
  <c r="BB87"/>
  <c r="BC87"/>
  <c r="BD87"/>
  <c r="BE87"/>
  <c r="BF87"/>
  <c r="BG87"/>
  <c r="BH87"/>
  <c r="BI87"/>
  <c r="BJ87"/>
  <c r="BK87"/>
  <c r="BL87"/>
  <c r="BM87"/>
  <c r="BN87"/>
  <c r="BO87"/>
  <c r="BP87"/>
  <c r="C131"/>
  <c r="C132"/>
  <c r="C133"/>
  <c r="C134"/>
  <c r="C135"/>
  <c r="C136"/>
  <c r="C137"/>
  <c r="C138"/>
  <c r="C139"/>
  <c r="C140"/>
  <c r="C141"/>
  <c r="C142"/>
  <c r="C143"/>
  <c r="C144"/>
  <c r="C145"/>
  <c r="C146"/>
  <c r="C147"/>
  <c r="C148"/>
  <c r="C149"/>
  <c r="C150"/>
  <c r="G158"/>
  <c r="H158"/>
  <c r="I158"/>
  <c r="J158"/>
  <c r="K158"/>
  <c r="L158"/>
  <c r="M158"/>
  <c r="N158"/>
  <c r="O158"/>
  <c r="P158"/>
  <c r="Q158"/>
  <c r="R158"/>
  <c r="S158"/>
  <c r="T158"/>
  <c r="U158"/>
  <c r="V158"/>
  <c r="W158"/>
  <c r="X158"/>
  <c r="Y158"/>
  <c r="Z158"/>
  <c r="AB158"/>
  <c r="AC158"/>
  <c r="AD158"/>
  <c r="AE158"/>
  <c r="AF158"/>
  <c r="AG158"/>
  <c r="AH158"/>
  <c r="AI158"/>
  <c r="AJ158"/>
  <c r="AK158"/>
  <c r="AL158"/>
  <c r="AM158"/>
  <c r="AN158"/>
  <c r="AO158"/>
  <c r="AP158"/>
  <c r="AQ158"/>
  <c r="AR158"/>
  <c r="AS158"/>
  <c r="AT158"/>
  <c r="AU158"/>
  <c r="AW158"/>
  <c r="AX158"/>
  <c r="AY158"/>
  <c r="AZ158"/>
  <c r="BA158"/>
  <c r="BB158"/>
  <c r="BC158"/>
  <c r="BD158"/>
  <c r="BE158"/>
  <c r="BF158"/>
  <c r="BG158"/>
  <c r="BH158"/>
  <c r="BI158"/>
  <c r="BJ158"/>
  <c r="BK158"/>
  <c r="BL158"/>
  <c r="BM158"/>
  <c r="BN158"/>
  <c r="BO158"/>
  <c r="BP158"/>
  <c r="C220"/>
  <c r="G229"/>
  <c r="H229"/>
  <c r="I229"/>
  <c r="J229"/>
  <c r="K229"/>
  <c r="L229"/>
  <c r="M229"/>
  <c r="N229"/>
  <c r="O229"/>
  <c r="P229"/>
  <c r="Q229"/>
  <c r="R229"/>
  <c r="S229"/>
  <c r="T229"/>
  <c r="U229"/>
  <c r="V229"/>
  <c r="W229"/>
  <c r="X229"/>
  <c r="Y229"/>
  <c r="Z229"/>
  <c r="AB229"/>
  <c r="AC229"/>
  <c r="AD229"/>
  <c r="AE229"/>
  <c r="AF229"/>
  <c r="AG229"/>
  <c r="AH229"/>
  <c r="AI229"/>
  <c r="AJ229"/>
  <c r="AK229"/>
  <c r="AL229"/>
  <c r="AM229"/>
  <c r="AN229"/>
  <c r="AO229"/>
  <c r="AP229"/>
  <c r="AQ229"/>
  <c r="AR229"/>
  <c r="AS229"/>
  <c r="AT229"/>
  <c r="AU229"/>
  <c r="AW229"/>
  <c r="AX229"/>
  <c r="AY229"/>
  <c r="AZ229"/>
  <c r="BA229"/>
  <c r="BB229"/>
  <c r="BC229"/>
  <c r="BD229"/>
  <c r="BE229"/>
  <c r="BF229"/>
  <c r="BG229"/>
  <c r="BH229"/>
  <c r="BI229"/>
  <c r="BJ229"/>
  <c r="BK229"/>
  <c r="BL229"/>
  <c r="BM229"/>
  <c r="BN229"/>
  <c r="BO229"/>
  <c r="BP229"/>
  <c r="C273"/>
  <c r="C274"/>
  <c r="C275"/>
  <c r="C276"/>
  <c r="C277"/>
  <c r="C278"/>
  <c r="C279"/>
  <c r="C280"/>
  <c r="C281"/>
  <c r="C282"/>
  <c r="C283"/>
  <c r="C284"/>
  <c r="C285"/>
  <c r="C286"/>
  <c r="C287"/>
  <c r="C288"/>
  <c r="C289"/>
  <c r="C290"/>
  <c r="C291"/>
  <c r="C292"/>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G303"/>
  <c r="H303"/>
  <c r="I303"/>
  <c r="J303"/>
  <c r="K303"/>
  <c r="L303"/>
  <c r="M303"/>
  <c r="N303"/>
  <c r="O303"/>
  <c r="P303"/>
  <c r="Q303"/>
  <c r="R303"/>
  <c r="S303"/>
  <c r="T303"/>
  <c r="U303"/>
  <c r="V303"/>
  <c r="W303"/>
  <c r="X303"/>
  <c r="Y303"/>
  <c r="Z303"/>
  <c r="AB303"/>
  <c r="AC303"/>
  <c r="AD303"/>
  <c r="AE303"/>
  <c r="AF303"/>
  <c r="AG303"/>
  <c r="AH303"/>
  <c r="AI303"/>
  <c r="AJ303"/>
  <c r="AK303"/>
  <c r="AL303"/>
  <c r="AM303"/>
  <c r="AN303"/>
  <c r="AO303"/>
  <c r="AP303"/>
  <c r="AQ303"/>
  <c r="AR303"/>
  <c r="AS303"/>
  <c r="AT303"/>
  <c r="AU303"/>
  <c r="AW303"/>
  <c r="AX303"/>
  <c r="AY303"/>
  <c r="AZ303"/>
  <c r="BA303"/>
  <c r="BB303"/>
  <c r="BC303"/>
  <c r="BD303"/>
  <c r="BE303"/>
  <c r="BF303"/>
  <c r="BG303"/>
  <c r="BH303"/>
  <c r="BI303"/>
  <c r="BJ303"/>
  <c r="BK303"/>
  <c r="BL303"/>
  <c r="BM303"/>
  <c r="BN303"/>
  <c r="BO303"/>
  <c r="BP303"/>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G376"/>
  <c r="H376"/>
  <c r="I376"/>
  <c r="J376"/>
  <c r="K376"/>
  <c r="L376"/>
  <c r="M376"/>
  <c r="N376"/>
  <c r="O376"/>
  <c r="P376"/>
  <c r="Q376"/>
  <c r="R376"/>
  <c r="S376"/>
  <c r="T376"/>
  <c r="U376"/>
  <c r="V376"/>
  <c r="W376"/>
  <c r="X376"/>
  <c r="Y376"/>
  <c r="Z376"/>
  <c r="AB376"/>
  <c r="AC376"/>
  <c r="AD376"/>
  <c r="AE376"/>
  <c r="AF376"/>
  <c r="AG376"/>
  <c r="AH376"/>
  <c r="AI376"/>
  <c r="AJ376"/>
  <c r="AK376"/>
  <c r="AL376"/>
  <c r="AM376"/>
  <c r="AN376"/>
  <c r="AO376"/>
  <c r="AP376"/>
  <c r="AQ376"/>
  <c r="AR376"/>
  <c r="AS376"/>
  <c r="AT376"/>
  <c r="AU376"/>
  <c r="AW376"/>
  <c r="AX376"/>
  <c r="AY376"/>
  <c r="AZ376"/>
  <c r="BA376"/>
  <c r="BB376"/>
  <c r="BC376"/>
  <c r="BD376"/>
  <c r="BE376"/>
  <c r="BF376"/>
  <c r="BG376"/>
  <c r="BH376"/>
  <c r="BI376"/>
  <c r="BJ376"/>
  <c r="BK376"/>
  <c r="BL376"/>
  <c r="BM376"/>
  <c r="BN376"/>
  <c r="BO376"/>
  <c r="BP376"/>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G449"/>
  <c r="H449"/>
  <c r="I449"/>
  <c r="J449"/>
  <c r="K449"/>
  <c r="L449"/>
  <c r="M449"/>
  <c r="N449"/>
  <c r="O449"/>
  <c r="P449"/>
  <c r="Q449"/>
  <c r="R449"/>
  <c r="S449"/>
  <c r="T449"/>
  <c r="U449"/>
  <c r="V449"/>
  <c r="W449"/>
  <c r="X449"/>
  <c r="Y449"/>
  <c r="Z449"/>
  <c r="AB449"/>
  <c r="AC449"/>
  <c r="AD449"/>
  <c r="AE449"/>
  <c r="AF449"/>
  <c r="AG449"/>
  <c r="AH449"/>
  <c r="AI449"/>
  <c r="AJ449"/>
  <c r="AK449"/>
  <c r="AL449"/>
  <c r="AM449"/>
  <c r="AN449"/>
  <c r="AO449"/>
  <c r="AP449"/>
  <c r="AQ449"/>
  <c r="AR449"/>
  <c r="AS449"/>
  <c r="AT449"/>
  <c r="AU449"/>
  <c r="AW449"/>
  <c r="AX449"/>
  <c r="AY449"/>
  <c r="AZ449"/>
  <c r="BA449"/>
  <c r="BB449"/>
  <c r="BC449"/>
  <c r="BD449"/>
  <c r="BE449"/>
  <c r="BF449"/>
  <c r="BG449"/>
  <c r="BH449"/>
  <c r="BI449"/>
  <c r="BJ449"/>
  <c r="BK449"/>
  <c r="BL449"/>
  <c r="BM449"/>
  <c r="BN449"/>
  <c r="BO449"/>
  <c r="BP449"/>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G522"/>
  <c r="H522"/>
  <c r="I522"/>
  <c r="J522"/>
  <c r="K522"/>
  <c r="L522"/>
  <c r="M522"/>
  <c r="N522"/>
  <c r="O522"/>
  <c r="P522"/>
  <c r="Q522"/>
  <c r="R522"/>
  <c r="S522"/>
  <c r="T522"/>
  <c r="U522"/>
  <c r="V522"/>
  <c r="W522"/>
  <c r="X522"/>
  <c r="Y522"/>
  <c r="Z522"/>
  <c r="AB522"/>
  <c r="AC522"/>
  <c r="AD522"/>
  <c r="AE522"/>
  <c r="AF522"/>
  <c r="AG522"/>
  <c r="AH522"/>
  <c r="AI522"/>
  <c r="AJ522"/>
  <c r="AK522"/>
  <c r="AL522"/>
  <c r="AM522"/>
  <c r="AN522"/>
  <c r="AO522"/>
  <c r="AP522"/>
  <c r="AQ522"/>
  <c r="AR522"/>
  <c r="AS522"/>
  <c r="AT522"/>
  <c r="AU522"/>
  <c r="AW522"/>
  <c r="AX522"/>
  <c r="AY522"/>
  <c r="AZ522"/>
  <c r="BA522"/>
  <c r="BB522"/>
  <c r="BC522"/>
  <c r="BD522"/>
  <c r="BE522"/>
  <c r="BF522"/>
  <c r="BG522"/>
  <c r="BH522"/>
  <c r="BI522"/>
  <c r="BJ522"/>
  <c r="BK522"/>
  <c r="BL522"/>
  <c r="BM522"/>
  <c r="BN522"/>
  <c r="BO522"/>
  <c r="BP522"/>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G591"/>
  <c r="H591"/>
  <c r="I591"/>
  <c r="J591"/>
  <c r="K591"/>
  <c r="L591"/>
  <c r="M591"/>
  <c r="N591"/>
  <c r="O591"/>
  <c r="P591"/>
  <c r="Q591"/>
  <c r="R591"/>
  <c r="S591"/>
  <c r="T591"/>
  <c r="U591"/>
  <c r="V591"/>
  <c r="W591"/>
  <c r="X591"/>
  <c r="Y591"/>
  <c r="Z591"/>
  <c r="AB591"/>
  <c r="AC591"/>
  <c r="AD591"/>
  <c r="AE591"/>
  <c r="AF591"/>
  <c r="AG591"/>
  <c r="AH591"/>
  <c r="AI591"/>
  <c r="AJ591"/>
  <c r="AK591"/>
  <c r="AL591"/>
  <c r="AM591"/>
  <c r="AN591"/>
  <c r="AO591"/>
  <c r="AP591"/>
  <c r="AQ591"/>
  <c r="AR591"/>
  <c r="AS591"/>
  <c r="AT591"/>
  <c r="AU591"/>
  <c r="AW591"/>
  <c r="AX591"/>
  <c r="AY591"/>
  <c r="AZ591"/>
  <c r="BA591"/>
  <c r="BB591"/>
  <c r="BC591"/>
  <c r="BD591"/>
  <c r="BE591"/>
  <c r="BF591"/>
  <c r="BG591"/>
  <c r="BH591"/>
  <c r="BI591"/>
  <c r="BJ591"/>
  <c r="BK591"/>
  <c r="BL591"/>
  <c r="BM591"/>
  <c r="BN591"/>
  <c r="BO591"/>
  <c r="BP591"/>
  <c r="D23" i="25"/>
  <c r="D260" s="1"/>
  <c r="D301" s="1"/>
  <c r="E23"/>
  <c r="E260" s="1"/>
  <c r="E301" s="1"/>
  <c r="F23"/>
  <c r="F260" s="1"/>
  <c r="F301" s="1"/>
  <c r="G23"/>
  <c r="G260" s="1"/>
  <c r="G301" s="1"/>
  <c r="H23"/>
  <c r="H260" s="1"/>
  <c r="H301" s="1"/>
  <c r="I23"/>
  <c r="I260" s="1"/>
  <c r="I301" s="1"/>
  <c r="J23"/>
  <c r="J260" s="1"/>
  <c r="J301" s="1"/>
  <c r="K23"/>
  <c r="K260" s="1"/>
  <c r="K301" s="1"/>
  <c r="L23"/>
  <c r="L260" s="1"/>
  <c r="L301" s="1"/>
  <c r="M23"/>
  <c r="M260" s="1"/>
  <c r="M301" s="1"/>
  <c r="N23"/>
  <c r="N260" s="1"/>
  <c r="N301" s="1"/>
  <c r="O23"/>
  <c r="O260" s="1"/>
  <c r="O301" s="1"/>
  <c r="P23"/>
  <c r="P260" s="1"/>
  <c r="P301" s="1"/>
  <c r="Q23"/>
  <c r="Q260" s="1"/>
  <c r="Q301" s="1"/>
  <c r="R23"/>
  <c r="R260" s="1"/>
  <c r="R301" s="1"/>
  <c r="S23"/>
  <c r="S260" s="1"/>
  <c r="S301" s="1"/>
  <c r="T23"/>
  <c r="T260" s="1"/>
  <c r="T301" s="1"/>
  <c r="U23"/>
  <c r="U260" s="1"/>
  <c r="U301" s="1"/>
  <c r="V23"/>
  <c r="V260" s="1"/>
  <c r="V301" s="1"/>
  <c r="W23"/>
  <c r="W260" s="1"/>
  <c r="W301" s="1"/>
  <c r="Y23"/>
  <c r="Y260" s="1"/>
  <c r="Y301" s="1"/>
  <c r="Z23"/>
  <c r="Z260" s="1"/>
  <c r="Z301" s="1"/>
  <c r="AA23"/>
  <c r="AA260" s="1"/>
  <c r="AA301" s="1"/>
  <c r="AB23"/>
  <c r="AB260" s="1"/>
  <c r="AB301" s="1"/>
  <c r="AC23"/>
  <c r="AC260" s="1"/>
  <c r="AC301" s="1"/>
  <c r="AD23"/>
  <c r="AD260" s="1"/>
  <c r="AD301" s="1"/>
  <c r="AE23"/>
  <c r="AE260" s="1"/>
  <c r="AE301" s="1"/>
  <c r="AF23"/>
  <c r="AF260" s="1"/>
  <c r="AF301" s="1"/>
  <c r="AG23"/>
  <c r="AG260" s="1"/>
  <c r="AG301" s="1"/>
  <c r="AH23"/>
  <c r="AH260" s="1"/>
  <c r="AH301" s="1"/>
  <c r="AI23"/>
  <c r="AI260" s="1"/>
  <c r="AI301" s="1"/>
  <c r="AJ23"/>
  <c r="AJ260" s="1"/>
  <c r="AJ301" s="1"/>
  <c r="AK23"/>
  <c r="AK260" s="1"/>
  <c r="AK301" s="1"/>
  <c r="AL23"/>
  <c r="AL260" s="1"/>
  <c r="AL301" s="1"/>
  <c r="AM23"/>
  <c r="AM260" s="1"/>
  <c r="AM301" s="1"/>
  <c r="AN23"/>
  <c r="AN260" s="1"/>
  <c r="AN301" s="1"/>
  <c r="AO23"/>
  <c r="AO260" s="1"/>
  <c r="AO301" s="1"/>
  <c r="AP23"/>
  <c r="AP260" s="1"/>
  <c r="AP301" s="1"/>
  <c r="AQ23"/>
  <c r="AQ260" s="1"/>
  <c r="AQ301" s="1"/>
  <c r="AR23"/>
  <c r="AR260" s="1"/>
  <c r="AR301" s="1"/>
  <c r="C260"/>
  <c r="C301" s="1"/>
  <c r="X260"/>
  <c r="X301" s="1"/>
  <c r="AS260"/>
  <c r="AS301" s="1"/>
  <c r="AS262"/>
  <c r="AS263"/>
  <c r="AS264"/>
  <c r="AS265"/>
  <c r="AS266"/>
  <c r="AS267"/>
  <c r="AS268"/>
  <c r="AS269"/>
  <c r="AS270"/>
  <c r="AS271"/>
  <c r="AS272"/>
  <c r="AS273"/>
  <c r="AS274"/>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S276"/>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S278"/>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S284"/>
  <c r="AS285"/>
  <c r="AS286"/>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S292"/>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Y303"/>
  <c r="Z303"/>
  <c r="AA303"/>
  <c r="AB303"/>
  <c r="AC303"/>
  <c r="AD303"/>
  <c r="AE303"/>
  <c r="AF303"/>
  <c r="AG303"/>
  <c r="AH303"/>
  <c r="AI303"/>
  <c r="AJ303"/>
  <c r="AK303"/>
  <c r="AL303"/>
  <c r="AM303"/>
  <c r="AN303"/>
  <c r="AO303"/>
  <c r="AP303"/>
  <c r="AQ303"/>
  <c r="AR303"/>
  <c r="AS303"/>
  <c r="Y304"/>
  <c r="Z304"/>
  <c r="AA304"/>
  <c r="AB304"/>
  <c r="AC304"/>
  <c r="AD304"/>
  <c r="AE304"/>
  <c r="AF304"/>
  <c r="AG304"/>
  <c r="AH304"/>
  <c r="AI304"/>
  <c r="AJ304"/>
  <c r="AK304"/>
  <c r="AL304"/>
  <c r="AM304"/>
  <c r="AN304"/>
  <c r="AO304"/>
  <c r="AP304"/>
  <c r="AQ304"/>
  <c r="AR304"/>
  <c r="AS304"/>
  <c r="Y305"/>
  <c r="Z305"/>
  <c r="AA305"/>
  <c r="AB305"/>
  <c r="AC305"/>
  <c r="AD305"/>
  <c r="AE305"/>
  <c r="AF305"/>
  <c r="AG305"/>
  <c r="AH305"/>
  <c r="AI305"/>
  <c r="AJ305"/>
  <c r="AK305"/>
  <c r="AL305"/>
  <c r="AM305"/>
  <c r="AN305"/>
  <c r="AO305"/>
  <c r="AP305"/>
  <c r="AQ305"/>
  <c r="AR305"/>
  <c r="AS305"/>
  <c r="Y306"/>
  <c r="Z306"/>
  <c r="AA306"/>
  <c r="AB306"/>
  <c r="AC306"/>
  <c r="AD306"/>
  <c r="AE306"/>
  <c r="AF306"/>
  <c r="AG306"/>
  <c r="AH306"/>
  <c r="AI306"/>
  <c r="AJ306"/>
  <c r="AK306"/>
  <c r="AL306"/>
  <c r="AM306"/>
  <c r="AN306"/>
  <c r="AO306"/>
  <c r="AP306"/>
  <c r="AQ306"/>
  <c r="AR306"/>
  <c r="AS306"/>
  <c r="Y307"/>
  <c r="Z307"/>
  <c r="AA307"/>
  <c r="AB307"/>
  <c r="AC307"/>
  <c r="AD307"/>
  <c r="AE307"/>
  <c r="AF307"/>
  <c r="AG307"/>
  <c r="AH307"/>
  <c r="AI307"/>
  <c r="AJ307"/>
  <c r="AK307"/>
  <c r="AL307"/>
  <c r="AM307"/>
  <c r="AN307"/>
  <c r="AO307"/>
  <c r="AP307"/>
  <c r="AQ307"/>
  <c r="AR307"/>
  <c r="AS307"/>
  <c r="Y308"/>
  <c r="Z308"/>
  <c r="AA308"/>
  <c r="AB308"/>
  <c r="AC308"/>
  <c r="AD308"/>
  <c r="AE308"/>
  <c r="AF308"/>
  <c r="AG308"/>
  <c r="AH308"/>
  <c r="AI308"/>
  <c r="AJ308"/>
  <c r="AK308"/>
  <c r="AL308"/>
  <c r="AM308"/>
  <c r="AN308"/>
  <c r="AO308"/>
  <c r="AP308"/>
  <c r="AQ308"/>
  <c r="AR308"/>
  <c r="AS308"/>
  <c r="Y309"/>
  <c r="Z309"/>
  <c r="AA309"/>
  <c r="AB309"/>
  <c r="AC309"/>
  <c r="AD309"/>
  <c r="AE309"/>
  <c r="AF309"/>
  <c r="AG309"/>
  <c r="AH309"/>
  <c r="AI309"/>
  <c r="AJ309"/>
  <c r="AK309"/>
  <c r="AL309"/>
  <c r="AM309"/>
  <c r="AN309"/>
  <c r="AO309"/>
  <c r="AP309"/>
  <c r="AQ309"/>
  <c r="AR309"/>
  <c r="AS309"/>
  <c r="Y310"/>
  <c r="Z310"/>
  <c r="AA310"/>
  <c r="AB310"/>
  <c r="AC310"/>
  <c r="AD310"/>
  <c r="AE310"/>
  <c r="AF310"/>
  <c r="AG310"/>
  <c r="AH310"/>
  <c r="AI310"/>
  <c r="AJ310"/>
  <c r="AK310"/>
  <c r="AL310"/>
  <c r="AM310"/>
  <c r="AN310"/>
  <c r="AO310"/>
  <c r="AP310"/>
  <c r="AQ310"/>
  <c r="AR310"/>
  <c r="AS310"/>
  <c r="Y311"/>
  <c r="Z311"/>
  <c r="AA311"/>
  <c r="AB311"/>
  <c r="AC311"/>
  <c r="AD311"/>
  <c r="AE311"/>
  <c r="AF311"/>
  <c r="AG311"/>
  <c r="AH311"/>
  <c r="AI311"/>
  <c r="AJ311"/>
  <c r="AK311"/>
  <c r="AL311"/>
  <c r="AM311"/>
  <c r="AN311"/>
  <c r="AO311"/>
  <c r="AP311"/>
  <c r="AQ311"/>
  <c r="AR311"/>
  <c r="AS311"/>
  <c r="Y312"/>
  <c r="Z312"/>
  <c r="AA312"/>
  <c r="AB312"/>
  <c r="AC312"/>
  <c r="AD312"/>
  <c r="AE312"/>
  <c r="AF312"/>
  <c r="AG312"/>
  <c r="AH312"/>
  <c r="AI312"/>
  <c r="AJ312"/>
  <c r="AK312"/>
  <c r="AL312"/>
  <c r="AM312"/>
  <c r="AN312"/>
  <c r="AO312"/>
  <c r="AP312"/>
  <c r="AQ312"/>
  <c r="AR312"/>
  <c r="AS312"/>
  <c r="Y313"/>
  <c r="Z313"/>
  <c r="AA313"/>
  <c r="AB313"/>
  <c r="AC313"/>
  <c r="AD313"/>
  <c r="AE313"/>
  <c r="AF313"/>
  <c r="AG313"/>
  <c r="AH313"/>
  <c r="AI313"/>
  <c r="AJ313"/>
  <c r="AK313"/>
  <c r="AL313"/>
  <c r="AM313"/>
  <c r="AN313"/>
  <c r="AO313"/>
  <c r="AP313"/>
  <c r="AQ313"/>
  <c r="AR313"/>
  <c r="AS313"/>
  <c r="Y314"/>
  <c r="Z314"/>
  <c r="AA314"/>
  <c r="AB314"/>
  <c r="AC314"/>
  <c r="AD314"/>
  <c r="AE314"/>
  <c r="AF314"/>
  <c r="AG314"/>
  <c r="AH314"/>
  <c r="AI314"/>
  <c r="AJ314"/>
  <c r="AK314"/>
  <c r="AL314"/>
  <c r="AM314"/>
  <c r="AN314"/>
  <c r="AO314"/>
  <c r="AP314"/>
  <c r="AQ314"/>
  <c r="AR314"/>
  <c r="AS314"/>
  <c r="Y315"/>
  <c r="Z315"/>
  <c r="AA315"/>
  <c r="AB315"/>
  <c r="AC315"/>
  <c r="AD315"/>
  <c r="AE315"/>
  <c r="AF315"/>
  <c r="AG315"/>
  <c r="AH315"/>
  <c r="AI315"/>
  <c r="AJ315"/>
  <c r="AK315"/>
  <c r="AL315"/>
  <c r="AM315"/>
  <c r="AN315"/>
  <c r="AO315"/>
  <c r="AP315"/>
  <c r="AQ315"/>
  <c r="AR315"/>
  <c r="AS315"/>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Y317"/>
  <c r="Z317"/>
  <c r="AA317"/>
  <c r="AB317"/>
  <c r="AC317"/>
  <c r="AD317"/>
  <c r="AE317"/>
  <c r="AF317"/>
  <c r="AG317"/>
  <c r="AH317"/>
  <c r="AI317"/>
  <c r="AJ317"/>
  <c r="AK317"/>
  <c r="AL317"/>
  <c r="AM317"/>
  <c r="AN317"/>
  <c r="AO317"/>
  <c r="AP317"/>
  <c r="AQ317"/>
  <c r="AR317"/>
  <c r="AS317"/>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Y319"/>
  <c r="Z319"/>
  <c r="AA319"/>
  <c r="AB319"/>
  <c r="AC319"/>
  <c r="AD319"/>
  <c r="AE319"/>
  <c r="AF319"/>
  <c r="AG319"/>
  <c r="AH319"/>
  <c r="AI319"/>
  <c r="AJ319"/>
  <c r="AK319"/>
  <c r="AL319"/>
  <c r="AM319"/>
  <c r="AN319"/>
  <c r="AO319"/>
  <c r="AP319"/>
  <c r="AQ319"/>
  <c r="AR319"/>
  <c r="AS319"/>
  <c r="Y320"/>
  <c r="Z320"/>
  <c r="AA320"/>
  <c r="AB320"/>
  <c r="AC320"/>
  <c r="AD320"/>
  <c r="AE320"/>
  <c r="AF320"/>
  <c r="AG320"/>
  <c r="AH320"/>
  <c r="AI320"/>
  <c r="AJ320"/>
  <c r="AK320"/>
  <c r="AL320"/>
  <c r="AM320"/>
  <c r="AN320"/>
  <c r="AO320"/>
  <c r="AP320"/>
  <c r="AQ320"/>
  <c r="AR320"/>
  <c r="AS320"/>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Y325"/>
  <c r="Z325"/>
  <c r="AA325"/>
  <c r="AB325"/>
  <c r="AC325"/>
  <c r="AD325"/>
  <c r="AE325"/>
  <c r="AF325"/>
  <c r="AG325"/>
  <c r="AH325"/>
  <c r="AI325"/>
  <c r="AJ325"/>
  <c r="AK325"/>
  <c r="AL325"/>
  <c r="AM325"/>
  <c r="AN325"/>
  <c r="AO325"/>
  <c r="AP325"/>
  <c r="AQ325"/>
  <c r="AR325"/>
  <c r="AS325"/>
  <c r="Y326"/>
  <c r="Z326"/>
  <c r="AA326"/>
  <c r="AB326"/>
  <c r="AC326"/>
  <c r="AD326"/>
  <c r="AE326"/>
  <c r="AF326"/>
  <c r="AG326"/>
  <c r="AH326"/>
  <c r="AI326"/>
  <c r="AJ326"/>
  <c r="AK326"/>
  <c r="AL326"/>
  <c r="AM326"/>
  <c r="AN326"/>
  <c r="AO326"/>
  <c r="AP326"/>
  <c r="AQ326"/>
  <c r="AR326"/>
  <c r="AS326"/>
  <c r="Y327"/>
  <c r="Z327"/>
  <c r="AA327"/>
  <c r="AB327"/>
  <c r="AC327"/>
  <c r="AD327"/>
  <c r="AE327"/>
  <c r="AF327"/>
  <c r="AG327"/>
  <c r="AH327"/>
  <c r="AI327"/>
  <c r="AJ327"/>
  <c r="AK327"/>
  <c r="AL327"/>
  <c r="AM327"/>
  <c r="AN327"/>
  <c r="AO327"/>
  <c r="AP327"/>
  <c r="AQ327"/>
  <c r="AR327"/>
  <c r="AS327"/>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Y331"/>
  <c r="Z331"/>
  <c r="AA331"/>
  <c r="AB331"/>
  <c r="AC331"/>
  <c r="AD331"/>
  <c r="AE331"/>
  <c r="AF331"/>
  <c r="AG331"/>
  <c r="AH331"/>
  <c r="AI331"/>
  <c r="AJ331"/>
  <c r="AK331"/>
  <c r="AL331"/>
  <c r="AM331"/>
  <c r="AN331"/>
  <c r="AO331"/>
  <c r="AP331"/>
  <c r="AQ331"/>
  <c r="AR331"/>
  <c r="AS331"/>
  <c r="Y332"/>
  <c r="Z332"/>
  <c r="AA332"/>
  <c r="AB332"/>
  <c r="AC332"/>
  <c r="AD332"/>
  <c r="AE332"/>
  <c r="AF332"/>
  <c r="AG332"/>
  <c r="AH332"/>
  <c r="AI332"/>
  <c r="AJ332"/>
  <c r="AK332"/>
  <c r="AL332"/>
  <c r="AM332"/>
  <c r="AN332"/>
  <c r="AO332"/>
  <c r="AP332"/>
  <c r="AQ332"/>
  <c r="AR332"/>
  <c r="AS332"/>
  <c r="Y333"/>
  <c r="Z333"/>
  <c r="AA333"/>
  <c r="AB333"/>
  <c r="AC333"/>
  <c r="AD333"/>
  <c r="AE333"/>
  <c r="AF333"/>
  <c r="AG333"/>
  <c r="AH333"/>
  <c r="AI333"/>
  <c r="AJ333"/>
  <c r="AK333"/>
  <c r="AL333"/>
  <c r="AM333"/>
  <c r="AN333"/>
  <c r="AO333"/>
  <c r="AP333"/>
  <c r="AQ333"/>
  <c r="AR333"/>
  <c r="AS333"/>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BC223" i="46"/>
  <c r="F20"/>
  <c r="G20"/>
  <c r="G21"/>
  <c r="G24"/>
  <c r="AD24" s="1"/>
  <c r="G27"/>
  <c r="G30"/>
  <c r="G34"/>
  <c r="G38"/>
  <c r="G42"/>
  <c r="AD42" s="1"/>
  <c r="D145" i="47" s="1"/>
  <c r="D60" i="46"/>
  <c r="F60"/>
  <c r="G60"/>
  <c r="AD60" s="1"/>
  <c r="D163" i="47" s="1"/>
  <c r="D61" i="46"/>
  <c r="F61"/>
  <c r="Y61" s="1"/>
  <c r="G61"/>
  <c r="D62"/>
  <c r="D63"/>
  <c r="F63"/>
  <c r="J63" s="1"/>
  <c r="G63"/>
  <c r="AF63" s="1"/>
  <c r="D64"/>
  <c r="F64"/>
  <c r="G64"/>
  <c r="AD64" s="1"/>
  <c r="D65"/>
  <c r="F65"/>
  <c r="S65" s="1"/>
  <c r="G65"/>
  <c r="D66"/>
  <c r="F66"/>
  <c r="G66"/>
  <c r="AF66" s="1"/>
  <c r="D67"/>
  <c r="F67"/>
  <c r="G67"/>
  <c r="D68"/>
  <c r="F68"/>
  <c r="G68"/>
  <c r="D69"/>
  <c r="F69"/>
  <c r="O69" s="1"/>
  <c r="G69"/>
  <c r="D70"/>
  <c r="F70"/>
  <c r="G70"/>
  <c r="AF70" s="1"/>
  <c r="D71"/>
  <c r="F71"/>
  <c r="AA71" s="1"/>
  <c r="G71"/>
  <c r="AF71" s="1"/>
  <c r="D72"/>
  <c r="F72"/>
  <c r="G72"/>
  <c r="D73"/>
  <c r="F73"/>
  <c r="J73" s="1"/>
  <c r="G73"/>
  <c r="D74"/>
  <c r="F74"/>
  <c r="T74" s="1"/>
  <c r="G74"/>
  <c r="AG74" s="1"/>
  <c r="D75"/>
  <c r="F75"/>
  <c r="AB75" s="1"/>
  <c r="G75"/>
  <c r="AD75" s="1"/>
  <c r="D76"/>
  <c r="F76"/>
  <c r="I76" s="1"/>
  <c r="G76"/>
  <c r="D77"/>
  <c r="F77"/>
  <c r="AB77" s="1"/>
  <c r="G77"/>
  <c r="H78"/>
  <c r="D79"/>
  <c r="F79"/>
  <c r="G79"/>
  <c r="D80"/>
  <c r="F80"/>
  <c r="G80"/>
  <c r="AD80" s="1"/>
  <c r="H81"/>
  <c r="H82"/>
  <c r="F121"/>
  <c r="G121"/>
  <c r="AV121" s="1"/>
  <c r="F122"/>
  <c r="G122"/>
  <c r="AF122" s="1"/>
  <c r="F123"/>
  <c r="G123"/>
  <c r="AD123" s="1"/>
  <c r="F124"/>
  <c r="G124"/>
  <c r="AF124" s="1"/>
  <c r="F125"/>
  <c r="G125"/>
  <c r="F127"/>
  <c r="G127"/>
  <c r="AT127" s="1"/>
  <c r="F128"/>
  <c r="G128"/>
  <c r="F129"/>
  <c r="G129"/>
  <c r="H174"/>
  <c r="H175"/>
  <c r="H176"/>
  <c r="H177"/>
  <c r="H178"/>
  <c r="H179"/>
  <c r="H180"/>
  <c r="H181"/>
  <c r="H182"/>
  <c r="H183"/>
  <c r="H184"/>
  <c r="H185"/>
  <c r="H186"/>
  <c r="H187"/>
  <c r="H188"/>
  <c r="H189"/>
  <c r="H190"/>
  <c r="H191"/>
  <c r="H192"/>
  <c r="H193"/>
  <c r="H194"/>
  <c r="H195"/>
  <c r="H196"/>
  <c r="H197"/>
  <c r="H198"/>
  <c r="H199"/>
  <c r="D200"/>
  <c r="H200"/>
  <c r="D201"/>
  <c r="H201"/>
  <c r="D202"/>
  <c r="H202"/>
  <c r="D203"/>
  <c r="H203"/>
  <c r="H209"/>
  <c r="C223"/>
  <c r="D223"/>
  <c r="E223"/>
  <c r="F223"/>
  <c r="AA223"/>
  <c r="AV223"/>
  <c r="BQ223"/>
  <c r="CL223"/>
  <c r="D239"/>
  <c r="E239"/>
  <c r="AW239"/>
  <c r="AX239"/>
  <c r="AY239"/>
  <c r="AZ239"/>
  <c r="BA239"/>
  <c r="BB239"/>
  <c r="BC239"/>
  <c r="BD239"/>
  <c r="BE239"/>
  <c r="BF239"/>
  <c r="BG239"/>
  <c r="BH239"/>
  <c r="BI239"/>
  <c r="BJ239"/>
  <c r="BK239"/>
  <c r="BL239"/>
  <c r="BM239"/>
  <c r="BN239"/>
  <c r="BO239"/>
  <c r="BP239"/>
  <c r="BQ239"/>
  <c r="E18" i="56"/>
  <c r="F18"/>
  <c r="F222" s="1"/>
  <c r="G18"/>
  <c r="H18"/>
  <c r="H20" i="68" s="1"/>
  <c r="I18" i="56"/>
  <c r="I222" s="1"/>
  <c r="J18"/>
  <c r="K18"/>
  <c r="K20" i="68" s="1"/>
  <c r="L18" i="56"/>
  <c r="L222" s="1"/>
  <c r="M18"/>
  <c r="M20" i="68" s="1"/>
  <c r="N18" i="56"/>
  <c r="N222" s="1"/>
  <c r="O18"/>
  <c r="O20" i="68" s="1"/>
  <c r="P18" i="56"/>
  <c r="P20" i="68" s="1"/>
  <c r="Q18" i="56"/>
  <c r="R18"/>
  <c r="R222" s="1"/>
  <c r="S18"/>
  <c r="S20" i="68" s="1"/>
  <c r="T18" i="56"/>
  <c r="T20" i="68" s="1"/>
  <c r="U18" i="56"/>
  <c r="U222" s="1"/>
  <c r="V18"/>
  <c r="V20" i="68" s="1"/>
  <c r="W18" i="56"/>
  <c r="W222" s="1"/>
  <c r="X18"/>
  <c r="X222" s="1"/>
  <c r="Y19"/>
  <c r="Y20"/>
  <c r="Y21"/>
  <c r="Y22"/>
  <c r="Y23"/>
  <c r="Y24"/>
  <c r="Y25"/>
  <c r="Y26"/>
  <c r="Y27"/>
  <c r="Y28"/>
  <c r="Y29"/>
  <c r="Y30"/>
  <c r="Y31"/>
  <c r="Y32"/>
  <c r="Y33"/>
  <c r="Y34"/>
  <c r="Y35"/>
  <c r="Y36"/>
  <c r="Y37"/>
  <c r="Y38"/>
  <c r="Y39"/>
  <c r="Y40"/>
  <c r="Y41"/>
  <c r="Y42"/>
  <c r="Y43"/>
  <c r="Y44"/>
  <c r="Y45"/>
  <c r="Y46"/>
  <c r="Y47"/>
  <c r="Y48"/>
  <c r="Y49"/>
  <c r="Y50"/>
  <c r="Y51"/>
  <c r="Y52"/>
  <c r="Y53"/>
  <c r="Y54"/>
  <c r="Y55"/>
  <c r="Y56"/>
  <c r="Y57"/>
  <c r="Y58"/>
  <c r="Y59"/>
  <c r="Y60"/>
  <c r="Y61"/>
  <c r="Y62"/>
  <c r="Y63"/>
  <c r="Y64"/>
  <c r="Y65"/>
  <c r="Y66"/>
  <c r="Y67"/>
  <c r="Y68"/>
  <c r="Y69"/>
  <c r="Y70"/>
  <c r="Y71"/>
  <c r="Y72"/>
  <c r="Y73"/>
  <c r="Y74"/>
  <c r="Y75"/>
  <c r="Y76"/>
  <c r="Y77"/>
  <c r="Y78"/>
  <c r="Y79"/>
  <c r="Y80"/>
  <c r="Y81"/>
  <c r="Y82"/>
  <c r="Y83"/>
  <c r="Y86"/>
  <c r="Y87"/>
  <c r="Y89"/>
  <c r="Y90"/>
  <c r="Y91"/>
  <c r="Y92"/>
  <c r="Y93"/>
  <c r="Y94"/>
  <c r="Y95"/>
  <c r="Y98"/>
  <c r="Y99"/>
  <c r="Y100"/>
  <c r="Y101"/>
  <c r="Y102"/>
  <c r="Y103"/>
  <c r="Y104"/>
  <c r="Y105"/>
  <c r="Y106"/>
  <c r="Y107"/>
  <c r="Y108"/>
  <c r="Y109"/>
  <c r="Y110"/>
  <c r="Y111"/>
  <c r="Y112"/>
  <c r="Y113"/>
  <c r="Y116"/>
  <c r="Y117"/>
  <c r="Y118"/>
  <c r="Y119"/>
  <c r="Y120"/>
  <c r="Y121"/>
  <c r="Y122"/>
  <c r="Y123"/>
  <c r="Y124"/>
  <c r="Y125"/>
  <c r="Y126"/>
  <c r="Y127"/>
  <c r="Y128"/>
  <c r="Y129"/>
  <c r="Y131"/>
  <c r="Y133"/>
  <c r="Y134"/>
  <c r="Y135"/>
  <c r="Y136"/>
  <c r="Y137"/>
  <c r="Y138"/>
  <c r="Y139"/>
  <c r="Y140"/>
  <c r="Y141"/>
  <c r="Y142"/>
  <c r="Y143"/>
  <c r="Y144"/>
  <c r="Y145"/>
  <c r="Y146"/>
  <c r="Y147"/>
  <c r="Y148"/>
  <c r="Y149"/>
  <c r="Y150"/>
  <c r="Y151"/>
  <c r="Y152"/>
  <c r="Y153"/>
  <c r="Y154"/>
  <c r="Y155"/>
  <c r="Y156"/>
  <c r="Y157"/>
  <c r="Y158"/>
  <c r="Y159"/>
  <c r="Y160"/>
  <c r="Y161"/>
  <c r="Y162"/>
  <c r="Y163"/>
  <c r="Y164"/>
  <c r="Y165"/>
  <c r="Y166"/>
  <c r="Y167"/>
  <c r="Y168"/>
  <c r="Y169"/>
  <c r="Y170"/>
  <c r="Y171"/>
  <c r="Y172"/>
  <c r="Y173"/>
  <c r="Y174"/>
  <c r="Y175"/>
  <c r="Y176"/>
  <c r="Y177"/>
  <c r="Y178"/>
  <c r="Y179"/>
  <c r="Y180"/>
  <c r="Y181"/>
  <c r="Y182"/>
  <c r="Y183"/>
  <c r="Y184"/>
  <c r="Y185"/>
  <c r="Y186"/>
  <c r="Y187"/>
  <c r="Y188"/>
  <c r="Y189"/>
  <c r="Y190"/>
  <c r="Y191"/>
  <c r="Y192"/>
  <c r="Y193"/>
  <c r="Y194"/>
  <c r="Y195"/>
  <c r="Y196"/>
  <c r="Y197"/>
  <c r="Y198"/>
  <c r="Y199"/>
  <c r="Y200"/>
  <c r="Y201"/>
  <c r="Y202"/>
  <c r="Y203"/>
  <c r="Y204"/>
  <c r="Y205"/>
  <c r="Y206"/>
  <c r="Y207"/>
  <c r="Y208"/>
  <c r="Y209"/>
  <c r="Y210"/>
  <c r="Y211"/>
  <c r="Y212"/>
  <c r="Y213"/>
  <c r="D222"/>
  <c r="C13" i="78"/>
  <c r="C30"/>
  <c r="C11" i="72"/>
  <c r="C24"/>
  <c r="D11" i="71"/>
  <c r="D93" s="1"/>
  <c r="E11"/>
  <c r="E93" s="1"/>
  <c r="F11"/>
  <c r="F93" s="1"/>
  <c r="G11"/>
  <c r="G93" s="1"/>
  <c r="H11"/>
  <c r="H93" s="1"/>
  <c r="I11"/>
  <c r="I93" s="1"/>
  <c r="J11"/>
  <c r="J93" s="1"/>
  <c r="K11"/>
  <c r="K93" s="1"/>
  <c r="L11"/>
  <c r="L93" s="1"/>
  <c r="M11"/>
  <c r="M93" s="1"/>
  <c r="N11"/>
  <c r="N93" s="1"/>
  <c r="O11"/>
  <c r="O93" s="1"/>
  <c r="P11"/>
  <c r="P93" s="1"/>
  <c r="Q11"/>
  <c r="Q93" s="1"/>
  <c r="R11"/>
  <c r="R93" s="1"/>
  <c r="S11"/>
  <c r="S93" s="1"/>
  <c r="T11"/>
  <c r="T93" s="1"/>
  <c r="U11"/>
  <c r="U93" s="1"/>
  <c r="V11"/>
  <c r="V93" s="1"/>
  <c r="W11"/>
  <c r="W93" s="1"/>
  <c r="C93"/>
  <c r="D12" i="70"/>
  <c r="D93" s="1"/>
  <c r="E12"/>
  <c r="E93" s="1"/>
  <c r="F12"/>
  <c r="F93" s="1"/>
  <c r="G12"/>
  <c r="G93" s="1"/>
  <c r="H12"/>
  <c r="H93" s="1"/>
  <c r="I12"/>
  <c r="I93" s="1"/>
  <c r="J12"/>
  <c r="J93" s="1"/>
  <c r="K12"/>
  <c r="K93" s="1"/>
  <c r="L12"/>
  <c r="L93" s="1"/>
  <c r="M12"/>
  <c r="M93" s="1"/>
  <c r="N12"/>
  <c r="N93" s="1"/>
  <c r="O12"/>
  <c r="O93" s="1"/>
  <c r="P12"/>
  <c r="P93" s="1"/>
  <c r="Q12"/>
  <c r="Q93" s="1"/>
  <c r="R12"/>
  <c r="R93" s="1"/>
  <c r="S12"/>
  <c r="S93" s="1"/>
  <c r="T12"/>
  <c r="T93" s="1"/>
  <c r="U12"/>
  <c r="U93" s="1"/>
  <c r="V12"/>
  <c r="V93" s="1"/>
  <c r="W12"/>
  <c r="W93" s="1"/>
  <c r="C93"/>
  <c r="D11" i="69"/>
  <c r="E11"/>
  <c r="F11"/>
  <c r="G11"/>
  <c r="H11"/>
  <c r="I11"/>
  <c r="J11"/>
  <c r="K11"/>
  <c r="L11"/>
  <c r="M11"/>
  <c r="N11"/>
  <c r="O11"/>
  <c r="P11"/>
  <c r="Q11"/>
  <c r="R11"/>
  <c r="S11"/>
  <c r="T11"/>
  <c r="U11"/>
  <c r="V11"/>
  <c r="W11"/>
  <c r="D30"/>
  <c r="E30"/>
  <c r="F30"/>
  <c r="G30"/>
  <c r="H30"/>
  <c r="I30"/>
  <c r="J30"/>
  <c r="K30"/>
  <c r="L30"/>
  <c r="M30"/>
  <c r="N30"/>
  <c r="O30"/>
  <c r="P30"/>
  <c r="Q30"/>
  <c r="R30"/>
  <c r="S30"/>
  <c r="T30"/>
  <c r="U30"/>
  <c r="V30"/>
  <c r="W30"/>
  <c r="D31"/>
  <c r="E31"/>
  <c r="F31"/>
  <c r="G31"/>
  <c r="H31"/>
  <c r="I31"/>
  <c r="J31"/>
  <c r="K31"/>
  <c r="L31"/>
  <c r="M31"/>
  <c r="N31"/>
  <c r="O31"/>
  <c r="P31"/>
  <c r="Q31"/>
  <c r="R31"/>
  <c r="S31"/>
  <c r="T31"/>
  <c r="U31"/>
  <c r="V31"/>
  <c r="W31"/>
  <c r="D11" i="65"/>
  <c r="E11"/>
  <c r="F11"/>
  <c r="G11"/>
  <c r="H11"/>
  <c r="I11"/>
  <c r="J11"/>
  <c r="K11"/>
  <c r="L11"/>
  <c r="M11"/>
  <c r="N11"/>
  <c r="O11"/>
  <c r="P11"/>
  <c r="Q11"/>
  <c r="R11"/>
  <c r="S11"/>
  <c r="T11"/>
  <c r="U11"/>
  <c r="V11"/>
  <c r="W11"/>
  <c r="D24"/>
  <c r="E24"/>
  <c r="F24"/>
  <c r="G24"/>
  <c r="H24"/>
  <c r="J24"/>
  <c r="K24"/>
  <c r="L24"/>
  <c r="M24"/>
  <c r="N24"/>
  <c r="O24"/>
  <c r="P24"/>
  <c r="Q24"/>
  <c r="R24"/>
  <c r="S24"/>
  <c r="T24"/>
  <c r="U24"/>
  <c r="V24"/>
  <c r="W24"/>
  <c r="D25"/>
  <c r="E25"/>
  <c r="F25"/>
  <c r="G25"/>
  <c r="H25"/>
  <c r="I25"/>
  <c r="J25"/>
  <c r="K25"/>
  <c r="L25"/>
  <c r="M25"/>
  <c r="N25"/>
  <c r="O25"/>
  <c r="P25"/>
  <c r="Q25"/>
  <c r="R25"/>
  <c r="S25"/>
  <c r="T25"/>
  <c r="U25"/>
  <c r="V25"/>
  <c r="W25"/>
  <c r="D14" i="75"/>
  <c r="E14"/>
  <c r="F14"/>
  <c r="G14"/>
  <c r="H14"/>
  <c r="I14"/>
  <c r="J14"/>
  <c r="K14"/>
  <c r="L14"/>
  <c r="M14"/>
  <c r="N14"/>
  <c r="O14"/>
  <c r="P14"/>
  <c r="Q14"/>
  <c r="R14"/>
  <c r="S14"/>
  <c r="T14"/>
  <c r="U14"/>
  <c r="V14"/>
  <c r="W14"/>
  <c r="D14" i="74"/>
  <c r="E14"/>
  <c r="F14"/>
  <c r="G14"/>
  <c r="H14"/>
  <c r="I14"/>
  <c r="J14"/>
  <c r="K14"/>
  <c r="L14"/>
  <c r="M14"/>
  <c r="N14"/>
  <c r="O14"/>
  <c r="P14"/>
  <c r="Q14"/>
  <c r="R14"/>
  <c r="S14"/>
  <c r="T14"/>
  <c r="U14"/>
  <c r="V14"/>
  <c r="W14"/>
  <c r="D12" i="73"/>
  <c r="E12"/>
  <c r="F12"/>
  <c r="G12"/>
  <c r="H12"/>
  <c r="I12"/>
  <c r="J12"/>
  <c r="K12"/>
  <c r="L12"/>
  <c r="M12"/>
  <c r="N12"/>
  <c r="O12"/>
  <c r="P12"/>
  <c r="Q12"/>
  <c r="R12"/>
  <c r="S12"/>
  <c r="T12"/>
  <c r="U12"/>
  <c r="V12"/>
  <c r="W12"/>
  <c r="D13" i="47"/>
  <c r="E13"/>
  <c r="F13"/>
  <c r="G13"/>
  <c r="H13"/>
  <c r="I13"/>
  <c r="J13"/>
  <c r="K13"/>
  <c r="L13"/>
  <c r="M13"/>
  <c r="N13"/>
  <c r="O13"/>
  <c r="P13"/>
  <c r="Q13"/>
  <c r="R13"/>
  <c r="S13"/>
  <c r="T13"/>
  <c r="U13"/>
  <c r="V13"/>
  <c r="W13"/>
  <c r="D23"/>
  <c r="E23"/>
  <c r="F23"/>
  <c r="G23"/>
  <c r="H23"/>
  <c r="I23"/>
  <c r="J23"/>
  <c r="K23"/>
  <c r="L23"/>
  <c r="M23"/>
  <c r="N23"/>
  <c r="O23"/>
  <c r="P23"/>
  <c r="Q23"/>
  <c r="R23"/>
  <c r="S23"/>
  <c r="T23"/>
  <c r="U23"/>
  <c r="V23"/>
  <c r="W23"/>
  <c r="D43"/>
  <c r="D247" s="1"/>
  <c r="D288" s="1"/>
  <c r="D331" s="1"/>
  <c r="E43"/>
  <c r="E247" s="1"/>
  <c r="E288" s="1"/>
  <c r="E331" s="1"/>
  <c r="F43"/>
  <c r="F247" s="1"/>
  <c r="F288" s="1"/>
  <c r="F331" s="1"/>
  <c r="G43"/>
  <c r="G247" s="1"/>
  <c r="G288" s="1"/>
  <c r="G331" s="1"/>
  <c r="H43"/>
  <c r="H247" s="1"/>
  <c r="H288" s="1"/>
  <c r="H331" s="1"/>
  <c r="I43"/>
  <c r="I247" s="1"/>
  <c r="I288" s="1"/>
  <c r="I331" s="1"/>
  <c r="J43"/>
  <c r="J247" s="1"/>
  <c r="J288" s="1"/>
  <c r="J331" s="1"/>
  <c r="K43"/>
  <c r="K247" s="1"/>
  <c r="K288" s="1"/>
  <c r="K331" s="1"/>
  <c r="L43"/>
  <c r="L247" s="1"/>
  <c r="L288" s="1"/>
  <c r="L331" s="1"/>
  <c r="M43"/>
  <c r="M247" s="1"/>
  <c r="M288" s="1"/>
  <c r="M331" s="1"/>
  <c r="N43"/>
  <c r="N247" s="1"/>
  <c r="N288" s="1"/>
  <c r="N331" s="1"/>
  <c r="O43"/>
  <c r="O247" s="1"/>
  <c r="O288" s="1"/>
  <c r="O331" s="1"/>
  <c r="P43"/>
  <c r="P247" s="1"/>
  <c r="P288" s="1"/>
  <c r="P331" s="1"/>
  <c r="Q43"/>
  <c r="Q247" s="1"/>
  <c r="Q288" s="1"/>
  <c r="Q331" s="1"/>
  <c r="R43"/>
  <c r="R247" s="1"/>
  <c r="R288" s="1"/>
  <c r="R331" s="1"/>
  <c r="S43"/>
  <c r="S247" s="1"/>
  <c r="S288" s="1"/>
  <c r="S331" s="1"/>
  <c r="T43"/>
  <c r="T247" s="1"/>
  <c r="T288" s="1"/>
  <c r="T331" s="1"/>
  <c r="U43"/>
  <c r="U247" s="1"/>
  <c r="U288" s="1"/>
  <c r="U331" s="1"/>
  <c r="V43"/>
  <c r="V247" s="1"/>
  <c r="V288" s="1"/>
  <c r="V331" s="1"/>
  <c r="W43"/>
  <c r="W247" s="1"/>
  <c r="W288" s="1"/>
  <c r="W331" s="1"/>
  <c r="D90"/>
  <c r="E90"/>
  <c r="F90"/>
  <c r="G90"/>
  <c r="H90"/>
  <c r="I90"/>
  <c r="J90"/>
  <c r="K90"/>
  <c r="L90"/>
  <c r="M90"/>
  <c r="N90"/>
  <c r="O90"/>
  <c r="P90"/>
  <c r="Q90"/>
  <c r="R90"/>
  <c r="S90"/>
  <c r="T90"/>
  <c r="U90"/>
  <c r="V90"/>
  <c r="W90"/>
  <c r="D141"/>
  <c r="E141"/>
  <c r="F141"/>
  <c r="G141"/>
  <c r="H141"/>
  <c r="I141"/>
  <c r="J141"/>
  <c r="K141"/>
  <c r="L141"/>
  <c r="M141"/>
  <c r="N141"/>
  <c r="O141"/>
  <c r="P141"/>
  <c r="Q141"/>
  <c r="R141"/>
  <c r="S141"/>
  <c r="T141"/>
  <c r="U141"/>
  <c r="V141"/>
  <c r="W141"/>
  <c r="C247"/>
  <c r="C288" s="1"/>
  <c r="C331" s="1"/>
  <c r="D17" i="57"/>
  <c r="E17"/>
  <c r="F17"/>
  <c r="G17"/>
  <c r="H17"/>
  <c r="I17"/>
  <c r="J17"/>
  <c r="K17"/>
  <c r="L17"/>
  <c r="M17"/>
  <c r="N17"/>
  <c r="O17"/>
  <c r="P17"/>
  <c r="Q17"/>
  <c r="R17"/>
  <c r="S17"/>
  <c r="T17"/>
  <c r="U17"/>
  <c r="V17"/>
  <c r="W17"/>
  <c r="A20" i="68"/>
  <c r="AA20" s="1"/>
  <c r="AY20" s="1"/>
  <c r="B20"/>
  <c r="AB20" s="1"/>
  <c r="AZ20" s="1"/>
  <c r="C20"/>
  <c r="A23"/>
  <c r="B23"/>
  <c r="C23"/>
  <c r="D23" s="1"/>
  <c r="A27"/>
  <c r="AB27"/>
  <c r="AZ27" s="1"/>
  <c r="C27"/>
  <c r="D27" s="1"/>
  <c r="A28"/>
  <c r="AB28"/>
  <c r="AZ28" s="1"/>
  <c r="D28"/>
  <c r="A29"/>
  <c r="AB29"/>
  <c r="AZ29" s="1"/>
  <c r="D29"/>
  <c r="A30"/>
  <c r="AB30"/>
  <c r="AZ30" s="1"/>
  <c r="D30"/>
  <c r="A31"/>
  <c r="AB31"/>
  <c r="AZ31" s="1"/>
  <c r="D31"/>
  <c r="A32"/>
  <c r="AB32"/>
  <c r="AZ32" s="1"/>
  <c r="D32"/>
  <c r="A33"/>
  <c r="AB33"/>
  <c r="AZ33" s="1"/>
  <c r="D33"/>
  <c r="A34"/>
  <c r="AB34"/>
  <c r="AZ34" s="1"/>
  <c r="D34"/>
  <c r="A35"/>
  <c r="AB35"/>
  <c r="AZ35" s="1"/>
  <c r="A36"/>
  <c r="AB36"/>
  <c r="AZ36" s="1"/>
  <c r="D36"/>
  <c r="A37"/>
  <c r="AB37"/>
  <c r="AZ37" s="1"/>
  <c r="D37"/>
  <c r="A39"/>
  <c r="AB39"/>
  <c r="AZ39" s="1"/>
  <c r="D39"/>
  <c r="A40"/>
  <c r="AB40"/>
  <c r="AZ40" s="1"/>
  <c r="D40"/>
  <c r="B41"/>
  <c r="AB41" s="1"/>
  <c r="AZ41" s="1"/>
  <c r="C41"/>
  <c r="D41" s="1"/>
  <c r="A42"/>
  <c r="AB42"/>
  <c r="AZ42" s="1"/>
  <c r="D42"/>
  <c r="A43"/>
  <c r="AB43"/>
  <c r="AZ43" s="1"/>
  <c r="D43"/>
  <c r="A44"/>
  <c r="AB44"/>
  <c r="AZ44" s="1"/>
  <c r="D44"/>
  <c r="A45"/>
  <c r="AB45"/>
  <c r="AZ45" s="1"/>
  <c r="D45"/>
  <c r="A46"/>
  <c r="AB46"/>
  <c r="AZ46" s="1"/>
  <c r="D46"/>
  <c r="A47"/>
  <c r="AB47"/>
  <c r="AZ47" s="1"/>
  <c r="D47"/>
  <c r="A48"/>
  <c r="AB48"/>
  <c r="AZ48" s="1"/>
  <c r="D48"/>
  <c r="A49"/>
  <c r="AB49"/>
  <c r="AZ49" s="1"/>
  <c r="D49"/>
  <c r="A50"/>
  <c r="AB50"/>
  <c r="AZ50" s="1"/>
  <c r="D50"/>
  <c r="A51"/>
  <c r="AB51"/>
  <c r="AZ51" s="1"/>
  <c r="D51"/>
  <c r="A52"/>
  <c r="AB52"/>
  <c r="AZ52" s="1"/>
  <c r="D52"/>
  <c r="A53"/>
  <c r="AB53"/>
  <c r="AZ53" s="1"/>
  <c r="D53"/>
  <c r="A54"/>
  <c r="AB54"/>
  <c r="AZ54" s="1"/>
  <c r="D54"/>
  <c r="A55"/>
  <c r="AB55"/>
  <c r="AZ55" s="1"/>
  <c r="D55"/>
  <c r="A56"/>
  <c r="AB56"/>
  <c r="AZ56" s="1"/>
  <c r="D56"/>
  <c r="A57"/>
  <c r="AB57"/>
  <c r="AZ57" s="1"/>
  <c r="D57"/>
  <c r="A58"/>
  <c r="AB58"/>
  <c r="AZ58" s="1"/>
  <c r="D58"/>
  <c r="A59"/>
  <c r="AB59"/>
  <c r="AZ59" s="1"/>
  <c r="D59"/>
  <c r="A60"/>
  <c r="AB60"/>
  <c r="AZ60" s="1"/>
  <c r="D60"/>
  <c r="A61"/>
  <c r="AB61"/>
  <c r="AZ61" s="1"/>
  <c r="D61"/>
  <c r="A62"/>
  <c r="AB62"/>
  <c r="AZ62" s="1"/>
  <c r="D62"/>
  <c r="A63"/>
  <c r="AB63"/>
  <c r="AZ63" s="1"/>
  <c r="D63"/>
  <c r="A64"/>
  <c r="AB64"/>
  <c r="AZ64" s="1"/>
  <c r="D64"/>
  <c r="D53" i="57"/>
  <c r="N65" i="68"/>
  <c r="O65"/>
  <c r="P65"/>
  <c r="Q65"/>
  <c r="P53" i="57" s="1"/>
  <c r="R65" i="68"/>
  <c r="S65"/>
  <c r="R53" i="57" s="1"/>
  <c r="T65" i="68"/>
  <c r="S53" i="57" s="1"/>
  <c r="U65" i="68"/>
  <c r="T53" i="57" s="1"/>
  <c r="V65" i="68"/>
  <c r="W65"/>
  <c r="X65"/>
  <c r="W53" i="57" s="1"/>
  <c r="A67" i="68"/>
  <c r="AB67"/>
  <c r="AZ67" s="1"/>
  <c r="D67"/>
  <c r="A68"/>
  <c r="AB68"/>
  <c r="AZ68" s="1"/>
  <c r="D68"/>
  <c r="A69"/>
  <c r="AB69"/>
  <c r="AZ69" s="1"/>
  <c r="D69"/>
  <c r="A70"/>
  <c r="AB70"/>
  <c r="AZ70" s="1"/>
  <c r="D70"/>
  <c r="A71"/>
  <c r="AB71"/>
  <c r="AZ71" s="1"/>
  <c r="D71"/>
  <c r="A72"/>
  <c r="AB72"/>
  <c r="AZ72" s="1"/>
  <c r="D72"/>
  <c r="A73"/>
  <c r="AB73"/>
  <c r="AZ73" s="1"/>
  <c r="D73"/>
  <c r="A74"/>
  <c r="AB74"/>
  <c r="AZ74" s="1"/>
  <c r="D74"/>
  <c r="A75"/>
  <c r="AB75"/>
  <c r="AZ75" s="1"/>
  <c r="D75"/>
  <c r="A76"/>
  <c r="AB76"/>
  <c r="AZ76" s="1"/>
  <c r="D76"/>
  <c r="A77"/>
  <c r="AB77"/>
  <c r="AZ77" s="1"/>
  <c r="D77"/>
  <c r="A78"/>
  <c r="AB78"/>
  <c r="AZ78" s="1"/>
  <c r="D78"/>
  <c r="A79"/>
  <c r="AB79"/>
  <c r="AZ79" s="1"/>
  <c r="D79"/>
  <c r="A80"/>
  <c r="AB80"/>
  <c r="AZ80" s="1"/>
  <c r="D80"/>
  <c r="A81"/>
  <c r="AB81"/>
  <c r="AZ81" s="1"/>
  <c r="D81"/>
  <c r="A82"/>
  <c r="AB82"/>
  <c r="AZ82" s="1"/>
  <c r="D82"/>
  <c r="A83"/>
  <c r="AB83"/>
  <c r="AZ83" s="1"/>
  <c r="D83"/>
  <c r="A84"/>
  <c r="AB84"/>
  <c r="AZ84" s="1"/>
  <c r="D84"/>
  <c r="A85"/>
  <c r="AB85"/>
  <c r="AZ85" s="1"/>
  <c r="D85"/>
  <c r="A86"/>
  <c r="AB86"/>
  <c r="AZ86" s="1"/>
  <c r="D86"/>
  <c r="A87"/>
  <c r="AB87"/>
  <c r="AZ87" s="1"/>
  <c r="D87"/>
  <c r="A88"/>
  <c r="AB88"/>
  <c r="AZ88" s="1"/>
  <c r="D88"/>
  <c r="A89"/>
  <c r="AB89"/>
  <c r="AZ89" s="1"/>
  <c r="D89"/>
  <c r="A90"/>
  <c r="AB90"/>
  <c r="AZ90" s="1"/>
  <c r="D90"/>
  <c r="A91"/>
  <c r="AB91"/>
  <c r="AZ91" s="1"/>
  <c r="D91"/>
  <c r="A92"/>
  <c r="AB92"/>
  <c r="AZ92" s="1"/>
  <c r="D92"/>
  <c r="A93"/>
  <c r="AB93"/>
  <c r="AZ93" s="1"/>
  <c r="D93"/>
  <c r="A94"/>
  <c r="AB94"/>
  <c r="AZ94" s="1"/>
  <c r="D94"/>
  <c r="A95"/>
  <c r="AB95"/>
  <c r="AZ95" s="1"/>
  <c r="D95"/>
  <c r="A96"/>
  <c r="AB96"/>
  <c r="AZ96" s="1"/>
  <c r="D96"/>
  <c r="A97"/>
  <c r="AB97"/>
  <c r="AZ97" s="1"/>
  <c r="D97"/>
  <c r="A98"/>
  <c r="AB98"/>
  <c r="AZ98" s="1"/>
  <c r="D98"/>
  <c r="A99"/>
  <c r="AB99"/>
  <c r="AZ99" s="1"/>
  <c r="D99"/>
  <c r="A100"/>
  <c r="AB100"/>
  <c r="AZ100" s="1"/>
  <c r="D100"/>
  <c r="A101"/>
  <c r="AB101"/>
  <c r="AZ101" s="1"/>
  <c r="D101"/>
  <c r="A102"/>
  <c r="AB102"/>
  <c r="AZ102" s="1"/>
  <c r="D102"/>
  <c r="A103"/>
  <c r="AB103"/>
  <c r="AZ103" s="1"/>
  <c r="D103"/>
  <c r="A104"/>
  <c r="AB104"/>
  <c r="AZ104" s="1"/>
  <c r="D104"/>
  <c r="A105"/>
  <c r="AB105"/>
  <c r="AZ105" s="1"/>
  <c r="D105"/>
  <c r="A106"/>
  <c r="AB106"/>
  <c r="AZ106" s="1"/>
  <c r="D106"/>
  <c r="A107"/>
  <c r="AB107"/>
  <c r="AZ107" s="1"/>
  <c r="D107"/>
  <c r="A108"/>
  <c r="AB108"/>
  <c r="AZ108" s="1"/>
  <c r="D108"/>
  <c r="A109"/>
  <c r="AB109"/>
  <c r="AZ109" s="1"/>
  <c r="D109"/>
  <c r="A110"/>
  <c r="AB110"/>
  <c r="AZ110" s="1"/>
  <c r="D110"/>
  <c r="A111"/>
  <c r="AB111"/>
  <c r="AZ111" s="1"/>
  <c r="D111"/>
  <c r="A112"/>
  <c r="AB112"/>
  <c r="AZ112" s="1"/>
  <c r="D112"/>
  <c r="A113"/>
  <c r="AB113"/>
  <c r="AZ113" s="1"/>
  <c r="D113"/>
  <c r="A114"/>
  <c r="AB114"/>
  <c r="AZ114" s="1"/>
  <c r="D114"/>
  <c r="A115"/>
  <c r="AB115"/>
  <c r="AZ115" s="1"/>
  <c r="D115"/>
  <c r="A116"/>
  <c r="AB116"/>
  <c r="AZ116" s="1"/>
  <c r="D116"/>
  <c r="A117"/>
  <c r="AB117"/>
  <c r="AZ117" s="1"/>
  <c r="D117"/>
  <c r="A118"/>
  <c r="AB118"/>
  <c r="AZ118" s="1"/>
  <c r="D118"/>
  <c r="A119"/>
  <c r="AB119"/>
  <c r="AZ119" s="1"/>
  <c r="D119"/>
  <c r="A120"/>
  <c r="AB120"/>
  <c r="AZ120" s="1"/>
  <c r="D120"/>
  <c r="A121"/>
  <c r="AB121"/>
  <c r="AZ121" s="1"/>
  <c r="D121"/>
  <c r="A122"/>
  <c r="AB122"/>
  <c r="AZ122" s="1"/>
  <c r="D122"/>
  <c r="A123"/>
  <c r="AB123"/>
  <c r="AZ123" s="1"/>
  <c r="D123"/>
  <c r="A124"/>
  <c r="AB124"/>
  <c r="AZ124" s="1"/>
  <c r="D124"/>
  <c r="A125"/>
  <c r="AB125"/>
  <c r="AZ125" s="1"/>
  <c r="D125"/>
  <c r="A126"/>
  <c r="AB126"/>
  <c r="AZ126" s="1"/>
  <c r="D126"/>
  <c r="A127"/>
  <c r="AB127"/>
  <c r="AZ127" s="1"/>
  <c r="D127"/>
  <c r="A128"/>
  <c r="AB128"/>
  <c r="AZ128" s="1"/>
  <c r="A129"/>
  <c r="AB129"/>
  <c r="AZ129" s="1"/>
  <c r="D129"/>
  <c r="A130"/>
  <c r="AB130"/>
  <c r="AZ130" s="1"/>
  <c r="D130"/>
  <c r="A131"/>
  <c r="AB131"/>
  <c r="AZ131" s="1"/>
  <c r="D131"/>
  <c r="A132"/>
  <c r="AB132"/>
  <c r="AZ132" s="1"/>
  <c r="D132"/>
  <c r="A133"/>
  <c r="AB133"/>
  <c r="AZ133" s="1"/>
  <c r="D133"/>
  <c r="A134"/>
  <c r="AB134"/>
  <c r="AZ134" s="1"/>
  <c r="D134"/>
  <c r="AB135"/>
  <c r="AZ135" s="1"/>
  <c r="D135"/>
  <c r="A136"/>
  <c r="AB136"/>
  <c r="AZ136" s="1"/>
  <c r="D136"/>
  <c r="A137"/>
  <c r="AB137"/>
  <c r="AZ137" s="1"/>
  <c r="D137"/>
  <c r="A138"/>
  <c r="AB138"/>
  <c r="AZ138" s="1"/>
  <c r="D138"/>
  <c r="A139"/>
  <c r="AB139"/>
  <c r="AZ139" s="1"/>
  <c r="D139"/>
  <c r="A140"/>
  <c r="AB140"/>
  <c r="AZ140" s="1"/>
  <c r="D140"/>
  <c r="A141"/>
  <c r="AB141"/>
  <c r="AZ141" s="1"/>
  <c r="D141"/>
  <c r="A142"/>
  <c r="AB142"/>
  <c r="AZ142" s="1"/>
  <c r="D142"/>
  <c r="A143"/>
  <c r="AB143"/>
  <c r="AZ143" s="1"/>
  <c r="D143"/>
  <c r="A144"/>
  <c r="AB144"/>
  <c r="AZ144" s="1"/>
  <c r="D144"/>
  <c r="E145"/>
  <c r="F145"/>
  <c r="H145"/>
  <c r="I145"/>
  <c r="J145"/>
  <c r="I58" i="57" s="1"/>
  <c r="K145" i="68"/>
  <c r="L145"/>
  <c r="M145"/>
  <c r="N145"/>
  <c r="O145"/>
  <c r="P145"/>
  <c r="Q145"/>
  <c r="P58" i="57" s="1"/>
  <c r="R145" i="68"/>
  <c r="S145"/>
  <c r="T145"/>
  <c r="U145"/>
  <c r="V145"/>
  <c r="W145"/>
  <c r="X145"/>
  <c r="E146"/>
  <c r="F146"/>
  <c r="H146"/>
  <c r="I146"/>
  <c r="J146"/>
  <c r="K146"/>
  <c r="L146"/>
  <c r="M146"/>
  <c r="N146"/>
  <c r="O146"/>
  <c r="P146"/>
  <c r="Q146"/>
  <c r="R146"/>
  <c r="S146"/>
  <c r="T146"/>
  <c r="S58" i="57" s="1"/>
  <c r="U146" i="68"/>
  <c r="V146"/>
  <c r="W146"/>
  <c r="X146"/>
  <c r="D31" i="35"/>
  <c r="E31"/>
  <c r="F31"/>
  <c r="G31"/>
  <c r="H31"/>
  <c r="I31"/>
  <c r="J31"/>
  <c r="K31"/>
  <c r="L31"/>
  <c r="M31"/>
  <c r="N31"/>
  <c r="O31"/>
  <c r="P31"/>
  <c r="Q31"/>
  <c r="R31"/>
  <c r="S31"/>
  <c r="T31"/>
  <c r="U31"/>
  <c r="V31"/>
  <c r="W31"/>
  <c r="D15" i="34"/>
  <c r="G15"/>
  <c r="J15"/>
  <c r="M15"/>
  <c r="P15"/>
  <c r="S15"/>
  <c r="V15"/>
  <c r="Y15"/>
  <c r="AB15"/>
  <c r="AE15"/>
  <c r="AH15"/>
  <c r="AK15"/>
  <c r="AN15"/>
  <c r="AQ15"/>
  <c r="AT15"/>
  <c r="AW15"/>
  <c r="AZ15"/>
  <c r="BC15"/>
  <c r="BF15"/>
  <c r="BI15"/>
  <c r="P20"/>
  <c r="S20"/>
  <c r="V20"/>
  <c r="Y20"/>
  <c r="AB20"/>
  <c r="AE20"/>
  <c r="AH20"/>
  <c r="AK20"/>
  <c r="AN20"/>
  <c r="AQ20"/>
  <c r="AT20"/>
  <c r="AW20"/>
  <c r="AZ20"/>
  <c r="BC20"/>
  <c r="BF20"/>
  <c r="BI20"/>
  <c r="T22"/>
  <c r="W22"/>
  <c r="AR22"/>
  <c r="AU22"/>
  <c r="BL22"/>
  <c r="BL23"/>
  <c r="BL24"/>
  <c r="BL25"/>
  <c r="BL26"/>
  <c r="BL27"/>
  <c r="BL29"/>
  <c r="BL30"/>
  <c r="BL31"/>
  <c r="BL32"/>
  <c r="BL33"/>
  <c r="BL34"/>
  <c r="BL35"/>
  <c r="BL36"/>
  <c r="E37"/>
  <c r="H37"/>
  <c r="K37"/>
  <c r="N37"/>
  <c r="Q37"/>
  <c r="T37"/>
  <c r="W37"/>
  <c r="Z37"/>
  <c r="AC37"/>
  <c r="AF37"/>
  <c r="AI37"/>
  <c r="AL37"/>
  <c r="AO37"/>
  <c r="AR37"/>
  <c r="AU37"/>
  <c r="AX37"/>
  <c r="BA37"/>
  <c r="BD37"/>
  <c r="BG37"/>
  <c r="BJ37"/>
  <c r="BL37"/>
  <c r="E38"/>
  <c r="H38"/>
  <c r="K38"/>
  <c r="N38"/>
  <c r="Q38"/>
  <c r="T38"/>
  <c r="W38"/>
  <c r="Z38"/>
  <c r="AC38"/>
  <c r="AF38"/>
  <c r="AI38"/>
  <c r="AL38"/>
  <c r="AO38"/>
  <c r="AR38"/>
  <c r="AU38"/>
  <c r="AX38"/>
  <c r="BA38"/>
  <c r="BD38"/>
  <c r="BG38"/>
  <c r="BJ38"/>
  <c r="BL38"/>
  <c r="F58"/>
  <c r="H22"/>
  <c r="F59"/>
  <c r="F60"/>
  <c r="F61"/>
  <c r="F62"/>
  <c r="F63"/>
  <c r="F64"/>
  <c r="F65"/>
  <c r="F66"/>
  <c r="F67"/>
  <c r="F68"/>
  <c r="F69"/>
  <c r="F70"/>
  <c r="F71"/>
  <c r="E14" i="54"/>
  <c r="H14"/>
  <c r="K14"/>
  <c r="N14"/>
  <c r="Q14"/>
  <c r="T14"/>
  <c r="W14"/>
  <c r="Z14"/>
  <c r="AC14"/>
  <c r="AF14"/>
  <c r="AI14"/>
  <c r="AL14"/>
  <c r="AO14"/>
  <c r="AR14"/>
  <c r="AU14"/>
  <c r="AX14"/>
  <c r="BA14"/>
  <c r="BD14"/>
  <c r="BG14"/>
  <c r="BJ14"/>
  <c r="K22"/>
  <c r="N22"/>
  <c r="Q22"/>
  <c r="T22"/>
  <c r="W22"/>
  <c r="Z22"/>
  <c r="AC22"/>
  <c r="AF22"/>
  <c r="AI22"/>
  <c r="AL22"/>
  <c r="AO22"/>
  <c r="AR22"/>
  <c r="AU22"/>
  <c r="AX22"/>
  <c r="BA22"/>
  <c r="BD22"/>
  <c r="BG22"/>
  <c r="BJ22"/>
  <c r="BM25"/>
  <c r="BM26"/>
  <c r="BM27"/>
  <c r="BM28"/>
  <c r="BM29"/>
  <c r="BM30"/>
  <c r="BM31"/>
  <c r="BM32"/>
  <c r="BM33"/>
  <c r="BM34"/>
  <c r="BM36"/>
  <c r="BM37"/>
  <c r="D11" i="11"/>
  <c r="E11"/>
  <c r="F11"/>
  <c r="G11"/>
  <c r="H11"/>
  <c r="I11"/>
  <c r="J11"/>
  <c r="K11"/>
  <c r="L11"/>
  <c r="M11"/>
  <c r="N11"/>
  <c r="O11"/>
  <c r="P11"/>
  <c r="Q11"/>
  <c r="R11"/>
  <c r="S11"/>
  <c r="T11"/>
  <c r="U11"/>
  <c r="V11"/>
  <c r="W11"/>
  <c r="C15"/>
  <c r="C38"/>
  <c r="C39"/>
  <c r="C40"/>
  <c r="D22" i="79"/>
  <c r="E22"/>
  <c r="F22"/>
  <c r="G22"/>
  <c r="H22"/>
  <c r="I22"/>
  <c r="J22"/>
  <c r="K22"/>
  <c r="L22"/>
  <c r="M22"/>
  <c r="N22"/>
  <c r="O22"/>
  <c r="P22"/>
  <c r="Q22"/>
  <c r="R22"/>
  <c r="S22"/>
  <c r="T22"/>
  <c r="U22"/>
  <c r="V22"/>
  <c r="W22"/>
  <c r="C26"/>
  <c r="I40"/>
  <c r="C28"/>
  <c r="D40"/>
  <c r="D10" i="77"/>
  <c r="E10"/>
  <c r="F10"/>
  <c r="G10"/>
  <c r="H10"/>
  <c r="I10"/>
  <c r="J10"/>
  <c r="K10"/>
  <c r="L10"/>
  <c r="M10"/>
  <c r="N10"/>
  <c r="O10"/>
  <c r="P10"/>
  <c r="Q10"/>
  <c r="R10"/>
  <c r="S10"/>
  <c r="T10"/>
  <c r="U10"/>
  <c r="V10"/>
  <c r="W10"/>
  <c r="D20" i="63"/>
  <c r="E20" s="1"/>
  <c r="D23" i="46" s="1"/>
  <c r="D23" i="63"/>
  <c r="D26"/>
  <c r="D29"/>
  <c r="E83"/>
  <c r="G83"/>
  <c r="H83"/>
  <c r="J83"/>
  <c r="J91" s="1"/>
  <c r="M83"/>
  <c r="N83"/>
  <c r="O83"/>
  <c r="H20" i="31"/>
  <c r="H21"/>
  <c r="H22"/>
  <c r="H23"/>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7"/>
  <c r="H68"/>
  <c r="H75"/>
  <c r="H76"/>
  <c r="H77"/>
  <c r="H81"/>
  <c r="H82"/>
  <c r="H83"/>
  <c r="H88"/>
  <c r="H89"/>
  <c r="H90"/>
  <c r="H91"/>
  <c r="H94"/>
  <c r="H95"/>
  <c r="H96"/>
  <c r="H97"/>
  <c r="H98"/>
  <c r="H100"/>
  <c r="H103"/>
  <c r="H104"/>
  <c r="H106"/>
  <c r="H108"/>
  <c r="H109"/>
  <c r="H110"/>
  <c r="H111"/>
  <c r="H112"/>
  <c r="H113"/>
  <c r="H114"/>
  <c r="H115"/>
  <c r="H116"/>
  <c r="H117"/>
  <c r="H118"/>
  <c r="H119"/>
  <c r="H120"/>
  <c r="H121"/>
  <c r="H122"/>
  <c r="H123"/>
  <c r="H124"/>
  <c r="H125"/>
  <c r="H126"/>
  <c r="H127"/>
  <c r="H128"/>
  <c r="H129"/>
  <c r="H130"/>
  <c r="H131"/>
  <c r="H132"/>
  <c r="H133"/>
  <c r="C80" i="63"/>
  <c r="F80" s="1"/>
  <c r="H175" i="31"/>
  <c r="H176"/>
  <c r="H177"/>
  <c r="H179"/>
  <c r="H180"/>
  <c r="H181"/>
  <c r="H182"/>
  <c r="H183"/>
  <c r="H186"/>
  <c r="H187"/>
  <c r="H188"/>
  <c r="H189"/>
  <c r="H190"/>
  <c r="H191"/>
  <c r="H192"/>
  <c r="H193"/>
  <c r="H194"/>
  <c r="H195"/>
  <c r="H197"/>
  <c r="H198"/>
  <c r="H199"/>
  <c r="H200"/>
  <c r="H201"/>
  <c r="H202"/>
  <c r="H203"/>
  <c r="H204"/>
  <c r="H205"/>
  <c r="H206"/>
  <c r="H207"/>
  <c r="H208"/>
  <c r="H209"/>
  <c r="H210"/>
  <c r="H211"/>
  <c r="H212"/>
  <c r="H213"/>
  <c r="H214"/>
  <c r="H215"/>
  <c r="H216"/>
  <c r="H217"/>
  <c r="H218"/>
  <c r="H219"/>
  <c r="H220"/>
  <c r="H221"/>
  <c r="H222"/>
  <c r="H223"/>
  <c r="H224"/>
  <c r="H225"/>
  <c r="H226"/>
  <c r="H227"/>
  <c r="H228"/>
  <c r="H229"/>
  <c r="H230"/>
  <c r="H231"/>
  <c r="H232"/>
  <c r="H233"/>
  <c r="H234"/>
  <c r="H235"/>
  <c r="H236"/>
  <c r="H237"/>
  <c r="H238"/>
  <c r="H239"/>
  <c r="H240"/>
  <c r="H241"/>
  <c r="H242"/>
  <c r="H244"/>
  <c r="H245"/>
  <c r="H246"/>
  <c r="E247"/>
  <c r="H248"/>
  <c r="H249"/>
  <c r="H250"/>
  <c r="H251"/>
  <c r="H252"/>
  <c r="H254"/>
  <c r="H255"/>
  <c r="H256"/>
  <c r="H257"/>
  <c r="H258"/>
  <c r="H259"/>
  <c r="H260"/>
  <c r="H261"/>
  <c r="H262"/>
  <c r="H263"/>
  <c r="H264"/>
  <c r="H265"/>
  <c r="H266"/>
  <c r="H267"/>
  <c r="H268"/>
  <c r="H269"/>
  <c r="H285"/>
  <c r="C96" i="46" s="1"/>
  <c r="E96" s="1"/>
  <c r="BW96" s="1"/>
  <c r="H306" i="31"/>
  <c r="H345"/>
  <c r="H346"/>
  <c r="H347"/>
  <c r="H348"/>
  <c r="H349"/>
  <c r="H350"/>
  <c r="H351"/>
  <c r="H352"/>
  <c r="H353"/>
  <c r="H354"/>
  <c r="H355"/>
  <c r="H356"/>
  <c r="H357"/>
  <c r="H358"/>
  <c r="H359"/>
  <c r="H360"/>
  <c r="H361"/>
  <c r="H362"/>
  <c r="H363"/>
  <c r="H364"/>
  <c r="C210" i="46"/>
  <c r="E210" s="1"/>
  <c r="G486" i="31"/>
  <c r="C85" i="63" s="1"/>
  <c r="D499" i="31"/>
  <c r="D504"/>
  <c r="D505"/>
  <c r="D506"/>
  <c r="D507"/>
  <c r="D525"/>
  <c r="CF223" i="46"/>
  <c r="AS297" i="25"/>
  <c r="V53" i="57"/>
  <c r="BD22" i="34"/>
  <c r="BM22" s="1"/>
  <c r="AF22"/>
  <c r="E22"/>
  <c r="Q22"/>
  <c r="AC22"/>
  <c r="AO22"/>
  <c r="BA22"/>
  <c r="N22"/>
  <c r="Z22"/>
  <c r="AL22"/>
  <c r="AX22"/>
  <c r="BJ22"/>
  <c r="K53" i="57"/>
  <c r="BG22" i="34"/>
  <c r="AI22"/>
  <c r="K22"/>
  <c r="AM338" i="25"/>
  <c r="C27" i="79"/>
  <c r="I24" i="65"/>
  <c r="C85" i="44"/>
  <c r="E85" s="1"/>
  <c r="C240" s="1"/>
  <c r="AM223" i="46"/>
  <c r="D548" i="64"/>
  <c r="D530"/>
  <c r="E180"/>
  <c r="CD223" i="46"/>
  <c r="I199"/>
  <c r="T223"/>
  <c r="P223"/>
  <c r="R195"/>
  <c r="AU223"/>
  <c r="D552" i="64"/>
  <c r="E166"/>
  <c r="C82" i="46"/>
  <c r="E82" s="1"/>
  <c r="I196"/>
  <c r="I197"/>
  <c r="I185"/>
  <c r="I182"/>
  <c r="I195"/>
  <c r="J178"/>
  <c r="E544" i="64"/>
  <c r="AD183" i="46"/>
  <c r="I176"/>
  <c r="J179"/>
  <c r="O26" i="67"/>
  <c r="BS223" i="46"/>
  <c r="D479" i="64"/>
  <c r="E479"/>
  <c r="E378"/>
  <c r="D378"/>
  <c r="D117"/>
  <c r="E117"/>
  <c r="M67" i="67"/>
  <c r="E537" i="64"/>
  <c r="E460"/>
  <c r="BN223" i="46"/>
  <c r="D544" i="64"/>
  <c r="E524"/>
  <c r="AQ223" i="46"/>
  <c r="L67" i="67"/>
  <c r="N52"/>
  <c r="E315" i="64"/>
  <c r="AF223" i="46"/>
  <c r="BV223"/>
  <c r="E121" i="64"/>
  <c r="H67" i="67"/>
  <c r="D476" i="64"/>
  <c r="E403"/>
  <c r="Z163" i="47"/>
  <c r="CK223" i="46"/>
  <c r="BI223"/>
  <c r="E541" i="64"/>
  <c r="D541"/>
  <c r="E468"/>
  <c r="D468"/>
  <c r="E454"/>
  <c r="E160"/>
  <c r="D160"/>
  <c r="AF177" i="46"/>
  <c r="AF194"/>
  <c r="AF184"/>
  <c r="AF183"/>
  <c r="AF189"/>
  <c r="AF187"/>
  <c r="AF179"/>
  <c r="AF198"/>
  <c r="J193"/>
  <c r="E311" i="64"/>
  <c r="J190" i="46"/>
  <c r="J185"/>
  <c r="J186"/>
  <c r="J181"/>
  <c r="J184"/>
  <c r="R68" i="67"/>
  <c r="U41"/>
  <c r="U67"/>
  <c r="E549" i="64"/>
  <c r="BB223" i="46"/>
  <c r="E231" i="64"/>
  <c r="D231"/>
  <c r="E188"/>
  <c r="D188"/>
  <c r="D113"/>
  <c r="D469"/>
  <c r="E542"/>
  <c r="E323"/>
  <c r="AS223" i="46"/>
  <c r="AO223"/>
  <c r="AK223"/>
  <c r="Z223"/>
  <c r="X223"/>
  <c r="V223"/>
  <c r="R223"/>
  <c r="N223"/>
  <c r="J223"/>
  <c r="O66" i="67"/>
  <c r="J180" i="46"/>
  <c r="U68" i="67"/>
  <c r="T42"/>
  <c r="S68"/>
  <c r="P40"/>
  <c r="M66"/>
  <c r="D381" i="64"/>
  <c r="E381"/>
  <c r="E333"/>
  <c r="F333" s="1"/>
  <c r="E305"/>
  <c r="E237"/>
  <c r="D237"/>
  <c r="M68" i="67"/>
  <c r="M42"/>
  <c r="E106" i="64"/>
  <c r="D106"/>
  <c r="V41" i="67"/>
  <c r="E325" i="64"/>
  <c r="F325" s="1"/>
  <c r="V68" i="67"/>
  <c r="E483" i="64"/>
  <c r="D483"/>
  <c r="D471"/>
  <c r="E471"/>
  <c r="D451"/>
  <c r="E451"/>
  <c r="E395"/>
  <c r="D395"/>
  <c r="E95"/>
  <c r="D95"/>
  <c r="N67" i="67"/>
  <c r="D173" i="64"/>
  <c r="Q67" i="67"/>
  <c r="G68"/>
  <c r="BM24" i="54"/>
  <c r="AD223" i="46"/>
  <c r="AF197"/>
  <c r="AF174"/>
  <c r="AF175"/>
  <c r="P42" i="67"/>
  <c r="E402" i="64"/>
  <c r="D402"/>
  <c r="D263"/>
  <c r="E263"/>
  <c r="E259"/>
  <c r="D259"/>
  <c r="U42" i="67"/>
  <c r="T40"/>
  <c r="M40"/>
  <c r="Q68"/>
  <c r="H42"/>
  <c r="C176" i="64"/>
  <c r="I20" i="68"/>
  <c r="S222" i="56"/>
  <c r="L20" i="68"/>
  <c r="E562" i="64"/>
  <c r="E242"/>
  <c r="F481" i="31"/>
  <c r="F483" s="1"/>
  <c r="W20" i="68"/>
  <c r="V39" i="67"/>
  <c r="V52"/>
  <c r="CI223" i="46"/>
  <c r="BH223"/>
  <c r="D410" i="64"/>
  <c r="E410"/>
  <c r="E318"/>
  <c r="D318"/>
  <c r="D192"/>
  <c r="U25" i="67"/>
  <c r="AR223" i="46"/>
  <c r="U66" i="67"/>
  <c r="C563" i="64"/>
  <c r="V66" i="67"/>
  <c r="T68"/>
  <c r="T41"/>
  <c r="T67"/>
  <c r="D330" i="64"/>
  <c r="V222" i="56"/>
  <c r="S66" i="67"/>
  <c r="BD223" i="46"/>
  <c r="E244" i="64"/>
  <c r="D163"/>
  <c r="E98"/>
  <c r="AH223" i="46"/>
  <c r="AF186"/>
  <c r="AF181"/>
  <c r="AF185"/>
  <c r="AF192"/>
  <c r="AF199"/>
  <c r="AF188"/>
  <c r="AF196"/>
  <c r="AF190"/>
  <c r="AF182"/>
  <c r="AF193"/>
  <c r="AF195"/>
  <c r="AF178"/>
  <c r="AF176"/>
  <c r="AF191"/>
  <c r="AF180"/>
  <c r="R66" i="67"/>
  <c r="CB223" i="46"/>
  <c r="E251" i="64"/>
  <c r="D251"/>
  <c r="E102"/>
  <c r="D102"/>
  <c r="V40" i="67"/>
  <c r="Q222" i="56"/>
  <c r="Q20" i="68"/>
  <c r="T65" i="67"/>
  <c r="T39"/>
  <c r="E457" i="64"/>
  <c r="D457"/>
  <c r="K223" i="46"/>
  <c r="C439" i="64"/>
  <c r="U39" i="67"/>
  <c r="K222" i="56"/>
  <c r="R20" i="68"/>
  <c r="D387" i="64"/>
  <c r="S41" i="67"/>
  <c r="P67"/>
  <c r="AB223" i="46"/>
  <c r="AD178"/>
  <c r="AD198"/>
  <c r="AD175"/>
  <c r="AD180"/>
  <c r="AD181"/>
  <c r="AD197"/>
  <c r="AD174"/>
  <c r="AD199"/>
  <c r="AD193"/>
  <c r="AD195"/>
  <c r="AD182"/>
  <c r="AD189"/>
  <c r="AD177"/>
  <c r="AD188"/>
  <c r="AD194"/>
  <c r="AD186"/>
  <c r="AD184"/>
  <c r="AD187"/>
  <c r="AJ183"/>
  <c r="Z197"/>
  <c r="E314" i="64"/>
  <c r="AS191" i="46"/>
  <c r="J183"/>
  <c r="J199"/>
  <c r="J196"/>
  <c r="J189"/>
  <c r="J192"/>
  <c r="J197"/>
  <c r="J191"/>
  <c r="J187"/>
  <c r="H223"/>
  <c r="J188"/>
  <c r="J177"/>
  <c r="J176"/>
  <c r="J174"/>
  <c r="J182"/>
  <c r="J195"/>
  <c r="J194"/>
  <c r="J175"/>
  <c r="F524" i="64"/>
  <c r="V67" i="67"/>
  <c r="J20" i="68"/>
  <c r="J222" i="56"/>
  <c r="CG223" i="46"/>
  <c r="E20" i="68"/>
  <c r="E222" i="56"/>
  <c r="E406" i="64"/>
  <c r="D406"/>
  <c r="D398"/>
  <c r="E398"/>
  <c r="E308"/>
  <c r="D391"/>
  <c r="E391"/>
  <c r="D384"/>
  <c r="F384" s="1"/>
  <c r="E384"/>
  <c r="L26" i="67"/>
  <c r="L65" s="1"/>
  <c r="AY223" i="46"/>
  <c r="O41" i="67"/>
  <c r="Q41"/>
  <c r="G41"/>
  <c r="N68"/>
  <c r="D556" i="64"/>
  <c r="E556"/>
  <c r="D255"/>
  <c r="F255" s="1"/>
  <c r="E255"/>
  <c r="E484"/>
  <c r="O42" i="67"/>
  <c r="O68"/>
  <c r="G67"/>
  <c r="N42"/>
  <c r="L40"/>
  <c r="BL223" i="46"/>
  <c r="D311" i="64"/>
  <c r="E177"/>
  <c r="D177"/>
  <c r="D92"/>
  <c r="L42" i="67"/>
  <c r="P41"/>
  <c r="D314" i="64"/>
  <c r="O67" i="67"/>
  <c r="U52"/>
  <c r="U65"/>
  <c r="T222" i="56"/>
  <c r="BM29" i="34"/>
  <c r="BM37"/>
  <c r="C88" i="44"/>
  <c r="E88" s="1"/>
  <c r="H88" s="1"/>
  <c r="N65" i="67"/>
  <c r="S42"/>
  <c r="BN26" i="54"/>
  <c r="E553" i="64"/>
  <c r="D178"/>
  <c r="D185"/>
  <c r="E189"/>
  <c r="E528"/>
  <c r="D179"/>
  <c r="E407"/>
  <c r="D549"/>
  <c r="E250"/>
  <c r="E334"/>
  <c r="E534"/>
  <c r="E307"/>
  <c r="D309"/>
  <c r="E455"/>
  <c r="E103"/>
  <c r="E461"/>
  <c r="E162"/>
  <c r="E164"/>
  <c r="E399"/>
  <c r="E472"/>
  <c r="E235"/>
  <c r="E382"/>
  <c r="E557"/>
  <c r="D122"/>
  <c r="E105"/>
  <c r="D534"/>
  <c r="E170"/>
  <c r="E99"/>
  <c r="E122"/>
  <c r="E264"/>
  <c r="E101"/>
  <c r="E181"/>
  <c r="E538"/>
  <c r="E245"/>
  <c r="E465"/>
  <c r="E545"/>
  <c r="E467"/>
  <c r="E247"/>
  <c r="E321"/>
  <c r="E193"/>
  <c r="E540"/>
  <c r="E411"/>
  <c r="E390"/>
  <c r="E463"/>
  <c r="D337"/>
  <c r="F337" s="1"/>
  <c r="D329"/>
  <c r="E179"/>
  <c r="E269"/>
  <c r="E249"/>
  <c r="E241"/>
  <c r="F180"/>
  <c r="E176"/>
  <c r="D238"/>
  <c r="E208" i="44"/>
  <c r="H208" s="1"/>
  <c r="E525" i="31"/>
  <c r="BX223" i="46"/>
  <c r="AX223"/>
  <c r="G222" i="56"/>
  <c r="G20" i="68"/>
  <c r="BW223" i="46"/>
  <c r="BA223"/>
  <c r="AZ223"/>
  <c r="AK199"/>
  <c r="AI223"/>
  <c r="AG180"/>
  <c r="AG182"/>
  <c r="AE223"/>
  <c r="AD192"/>
  <c r="AD196"/>
  <c r="AD191"/>
  <c r="AD185"/>
  <c r="AD179"/>
  <c r="AD176"/>
  <c r="M195"/>
  <c r="G223"/>
  <c r="I186"/>
  <c r="I193"/>
  <c r="I179"/>
  <c r="I183"/>
  <c r="I187"/>
  <c r="I184"/>
  <c r="I181"/>
  <c r="I174"/>
  <c r="I180"/>
  <c r="I190"/>
  <c r="I188"/>
  <c r="I192"/>
  <c r="I178"/>
  <c r="I194"/>
  <c r="I177"/>
  <c r="I189"/>
  <c r="I191"/>
  <c r="I175"/>
  <c r="I198"/>
  <c r="E53" i="57"/>
  <c r="C82" i="44"/>
  <c r="E82" s="1"/>
  <c r="H82" s="1"/>
  <c r="E504" i="31"/>
  <c r="O39" i="67"/>
  <c r="O65"/>
  <c r="F121" i="64"/>
  <c r="W58" i="57"/>
  <c r="H40" i="67"/>
  <c r="H66"/>
  <c r="I41" i="79"/>
  <c r="I18" i="57" s="1"/>
  <c r="U58"/>
  <c r="C19" i="44"/>
  <c r="E19" s="1"/>
  <c r="H19" s="1"/>
  <c r="C17" i="63"/>
  <c r="F17" s="1"/>
  <c r="K17" s="1"/>
  <c r="E58" i="57"/>
  <c r="AL338" i="25"/>
  <c r="AQ338"/>
  <c r="AI338"/>
  <c r="AF338"/>
  <c r="AS338"/>
  <c r="D235" i="64"/>
  <c r="D170"/>
  <c r="D241"/>
  <c r="D108"/>
  <c r="D324"/>
  <c r="D543"/>
  <c r="F612"/>
  <c r="D250"/>
  <c r="D99"/>
  <c r="F99" s="1"/>
  <c r="F603"/>
  <c r="D461"/>
  <c r="D315"/>
  <c r="D528"/>
  <c r="F597"/>
  <c r="D455"/>
  <c r="F455" s="1"/>
  <c r="D382"/>
  <c r="D164"/>
  <c r="D463"/>
  <c r="D243"/>
  <c r="D536"/>
  <c r="F605"/>
  <c r="D101"/>
  <c r="D390"/>
  <c r="F390" s="1"/>
  <c r="D94"/>
  <c r="D107"/>
  <c r="G58" i="63"/>
  <c r="G86" s="1"/>
  <c r="H89" s="1"/>
  <c r="C111" i="64"/>
  <c r="C112"/>
  <c r="C115"/>
  <c r="C116"/>
  <c r="C118"/>
  <c r="E118" s="1"/>
  <c r="C119"/>
  <c r="C120"/>
  <c r="C123"/>
  <c r="C124"/>
  <c r="C125"/>
  <c r="C126"/>
  <c r="C127"/>
  <c r="D165"/>
  <c r="C168"/>
  <c r="D171"/>
  <c r="C175"/>
  <c r="C182"/>
  <c r="C183"/>
  <c r="C186"/>
  <c r="C187"/>
  <c r="C190"/>
  <c r="C191"/>
  <c r="D193"/>
  <c r="F193" s="1"/>
  <c r="C194"/>
  <c r="C195"/>
  <c r="C196"/>
  <c r="C197"/>
  <c r="C198"/>
  <c r="D198" s="1"/>
  <c r="D242"/>
  <c r="F242" s="1"/>
  <c r="D249"/>
  <c r="F249" s="1"/>
  <c r="D269"/>
  <c r="E91"/>
  <c r="E94"/>
  <c r="E107"/>
  <c r="E165"/>
  <c r="E171"/>
  <c r="E174"/>
  <c r="E233"/>
  <c r="E236"/>
  <c r="E238"/>
  <c r="F238" s="1"/>
  <c r="E243"/>
  <c r="D244" i="46"/>
  <c r="J20" i="34"/>
  <c r="K20" i="67"/>
  <c r="K26" s="1"/>
  <c r="M20" i="34"/>
  <c r="I20" i="67"/>
  <c r="I26" s="1"/>
  <c r="I25"/>
  <c r="C19" i="11"/>
  <c r="J20" i="67"/>
  <c r="J26" s="1"/>
  <c r="G20" i="34"/>
  <c r="E476" i="64"/>
  <c r="F476" s="1"/>
  <c r="D39" i="79"/>
  <c r="D41" s="1"/>
  <c r="F41"/>
  <c r="D557" i="64"/>
  <c r="E392"/>
  <c r="F244" i="46"/>
  <c r="E244"/>
  <c r="E39" i="79"/>
  <c r="E41" s="1"/>
  <c r="E18" i="57" s="1"/>
  <c r="J39" i="79"/>
  <c r="J41" s="1"/>
  <c r="G39"/>
  <c r="G41" s="1"/>
  <c r="C40"/>
  <c r="C127" i="44"/>
  <c r="E127" s="1"/>
  <c r="H127" s="1"/>
  <c r="K39" i="79"/>
  <c r="K41" s="1"/>
  <c r="L39"/>
  <c r="L41" s="1"/>
  <c r="L18" i="57" s="1"/>
  <c r="N66" i="67"/>
  <c r="R58" i="57"/>
  <c r="F305" i="64"/>
  <c r="C293"/>
  <c r="H22" i="54"/>
  <c r="BM22" s="1"/>
  <c r="C79" i="46"/>
  <c r="D323" i="64"/>
  <c r="F323" s="1"/>
  <c r="D489"/>
  <c r="E489"/>
  <c r="E416"/>
  <c r="E470"/>
  <c r="E324"/>
  <c r="E396"/>
  <c r="E469"/>
  <c r="F469" s="1"/>
  <c r="E536"/>
  <c r="F536" s="1"/>
  <c r="F604"/>
  <c r="E383"/>
  <c r="E456"/>
  <c r="E529"/>
  <c r="E526"/>
  <c r="E453"/>
  <c r="D385"/>
  <c r="F600"/>
  <c r="F330"/>
  <c r="D388"/>
  <c r="D316"/>
  <c r="D411"/>
  <c r="F411" s="1"/>
  <c r="D403"/>
  <c r="F618"/>
  <c r="F611"/>
  <c r="D542"/>
  <c r="F542" s="1"/>
  <c r="F107"/>
  <c r="E309"/>
  <c r="D338"/>
  <c r="C17" i="11"/>
  <c r="F263" i="64"/>
  <c r="F106"/>
  <c r="L58" i="57"/>
  <c r="Q58"/>
  <c r="T58"/>
  <c r="AC338" i="25"/>
  <c r="AG338"/>
  <c r="AA338"/>
  <c r="AR338"/>
  <c r="G42" i="67"/>
  <c r="L41"/>
  <c r="V65"/>
  <c r="R52"/>
  <c r="Q40"/>
  <c r="AB338" i="25"/>
  <c r="Y338"/>
  <c r="AH338"/>
  <c r="Z338"/>
  <c r="Q65" i="67"/>
  <c r="F631" i="64"/>
  <c r="D396"/>
  <c r="E310"/>
  <c r="E338"/>
  <c r="BM35" i="54"/>
  <c r="D484" i="64"/>
  <c r="F626"/>
  <c r="D20" i="34"/>
  <c r="BL20" s="1"/>
  <c r="BL28"/>
  <c r="C24" i="11"/>
  <c r="C23"/>
  <c r="E316" i="64"/>
  <c r="E480"/>
  <c r="I85" i="44"/>
  <c r="G240" s="1"/>
  <c r="C244" i="46"/>
  <c r="N40" i="67"/>
  <c r="S39"/>
  <c r="M65"/>
  <c r="H41" i="79"/>
  <c r="H18" i="57" s="1"/>
  <c r="N41" i="79"/>
  <c r="N18" i="57" s="1"/>
  <c r="W41" i="79"/>
  <c r="W18" i="57" s="1"/>
  <c r="O41" i="79"/>
  <c r="O18" i="57" s="1"/>
  <c r="P41" i="79"/>
  <c r="P18" i="57" s="1"/>
  <c r="T41" i="79"/>
  <c r="T18" i="57" s="1"/>
  <c r="D416" i="64"/>
  <c r="D562"/>
  <c r="D310"/>
  <c r="F598"/>
  <c r="D529"/>
  <c r="D456"/>
  <c r="D383"/>
  <c r="C25" i="11"/>
  <c r="L75" i="36"/>
  <c r="C218" i="64"/>
  <c r="C361"/>
  <c r="C216"/>
  <c r="C349"/>
  <c r="C204"/>
  <c r="C357"/>
  <c r="C212"/>
  <c r="C347"/>
  <c r="C202"/>
  <c r="C359"/>
  <c r="C214"/>
  <c r="C358"/>
  <c r="C213"/>
  <c r="C356"/>
  <c r="C211"/>
  <c r="C348"/>
  <c r="C203"/>
  <c r="C313"/>
  <c r="C320"/>
  <c r="C360"/>
  <c r="C355"/>
  <c r="C354"/>
  <c r="C353"/>
  <c r="C208"/>
  <c r="C209"/>
  <c r="C210"/>
  <c r="C215"/>
  <c r="C350"/>
  <c r="C205"/>
  <c r="C362"/>
  <c r="C352"/>
  <c r="C217"/>
  <c r="C207"/>
  <c r="I83" i="63"/>
  <c r="C206" i="64"/>
  <c r="C351"/>
  <c r="C46" i="67"/>
  <c r="I46"/>
  <c r="D33"/>
  <c r="E46"/>
  <c r="K46"/>
  <c r="J46"/>
  <c r="D59"/>
  <c r="J33"/>
  <c r="D34"/>
  <c r="D40" s="1"/>
  <c r="D46"/>
  <c r="D60"/>
  <c r="D66" s="1"/>
  <c r="J59"/>
  <c r="E33"/>
  <c r="K33"/>
  <c r="D61"/>
  <c r="D62"/>
  <c r="D36"/>
  <c r="D35"/>
  <c r="C33"/>
  <c r="C59"/>
  <c r="E59"/>
  <c r="K59"/>
  <c r="J60"/>
  <c r="J66" s="1"/>
  <c r="J34"/>
  <c r="J40" s="1"/>
  <c r="J36"/>
  <c r="J42" s="1"/>
  <c r="J35"/>
  <c r="J41" s="1"/>
  <c r="J61"/>
  <c r="J67" s="1"/>
  <c r="J62"/>
  <c r="J68" s="1"/>
  <c r="K60"/>
  <c r="K66" s="1"/>
  <c r="C60"/>
  <c r="E34"/>
  <c r="E60"/>
  <c r="C34"/>
  <c r="K34"/>
  <c r="K40" s="1"/>
  <c r="F59"/>
  <c r="C67" i="35"/>
  <c r="K35" i="67"/>
  <c r="K36"/>
  <c r="E61"/>
  <c r="E67" s="1"/>
  <c r="E62"/>
  <c r="E68" s="1"/>
  <c r="C61"/>
  <c r="C67" s="1"/>
  <c r="K62"/>
  <c r="K61"/>
  <c r="I59"/>
  <c r="F33"/>
  <c r="F39" s="1"/>
  <c r="C35"/>
  <c r="C41" s="1"/>
  <c r="E35"/>
  <c r="E41" s="1"/>
  <c r="E36"/>
  <c r="E42" s="1"/>
  <c r="C43" i="35"/>
  <c r="F25" i="36" s="1"/>
  <c r="I60" i="67"/>
  <c r="C62"/>
  <c r="F60"/>
  <c r="F66" s="1"/>
  <c r="C68" i="35"/>
  <c r="C36" i="67"/>
  <c r="C42" s="1"/>
  <c r="F34"/>
  <c r="F40" s="1"/>
  <c r="I33"/>
  <c r="C57" i="35"/>
  <c r="I34" i="67"/>
  <c r="C56" i="35"/>
  <c r="F61" i="67"/>
  <c r="F67" s="1"/>
  <c r="C69" i="35"/>
  <c r="I62" i="67"/>
  <c r="I68" s="1"/>
  <c r="I61"/>
  <c r="I67" s="1"/>
  <c r="C38" i="35"/>
  <c r="D20" i="36" s="1"/>
  <c r="C48" i="35"/>
  <c r="S30" i="36" s="1"/>
  <c r="C44" i="35"/>
  <c r="F35" i="67"/>
  <c r="F41" s="1"/>
  <c r="F46"/>
  <c r="T25" i="36"/>
  <c r="F36" i="67"/>
  <c r="F42" s="1"/>
  <c r="C39" i="35"/>
  <c r="H21" i="36" s="1"/>
  <c r="F62" i="67"/>
  <c r="F68" s="1"/>
  <c r="C70" i="35"/>
  <c r="I36" i="67"/>
  <c r="I42" s="1"/>
  <c r="I35"/>
  <c r="I41" s="1"/>
  <c r="C62" i="35"/>
  <c r="L32" i="36"/>
  <c r="C49" i="35"/>
  <c r="I20" i="36"/>
  <c r="O20"/>
  <c r="H20"/>
  <c r="N20"/>
  <c r="V20"/>
  <c r="Q20"/>
  <c r="F20"/>
  <c r="L20"/>
  <c r="E20"/>
  <c r="O31"/>
  <c r="V31"/>
  <c r="K31"/>
  <c r="G31"/>
  <c r="H27"/>
  <c r="B47" i="67"/>
  <c r="K32" i="36"/>
  <c r="P22"/>
  <c r="H22"/>
  <c r="G22"/>
  <c r="D22"/>
  <c r="O22"/>
  <c r="R22"/>
  <c r="S22"/>
  <c r="V22"/>
  <c r="N22"/>
  <c r="F22"/>
  <c r="U22"/>
  <c r="W22"/>
  <c r="E22"/>
  <c r="T22"/>
  <c r="Q22"/>
  <c r="I22"/>
  <c r="M22"/>
  <c r="L22"/>
  <c r="K22"/>
  <c r="J22"/>
  <c r="G32"/>
  <c r="F32"/>
  <c r="D32"/>
  <c r="O32"/>
  <c r="R32"/>
  <c r="I32"/>
  <c r="U32"/>
  <c r="H32"/>
  <c r="T32"/>
  <c r="W32"/>
  <c r="N32"/>
  <c r="V32"/>
  <c r="P32"/>
  <c r="M32"/>
  <c r="Q32"/>
  <c r="S32"/>
  <c r="C63" i="35"/>
  <c r="P21" i="36"/>
  <c r="G21"/>
  <c r="Q21"/>
  <c r="R21"/>
  <c r="K21"/>
  <c r="C58" i="35"/>
  <c r="E32" i="36"/>
  <c r="J32"/>
  <c r="C64" i="35"/>
  <c r="C72" i="46"/>
  <c r="E72" s="1"/>
  <c r="C74" i="63"/>
  <c r="F74" s="1"/>
  <c r="C73"/>
  <c r="F73" s="1"/>
  <c r="C71" i="46"/>
  <c r="E71" s="1"/>
  <c r="H166" i="31"/>
  <c r="C24" i="46"/>
  <c r="H170" i="31"/>
  <c r="D491"/>
  <c r="C65" i="63"/>
  <c r="F65" s="1"/>
  <c r="D63" i="44" s="1"/>
  <c r="E63" s="1"/>
  <c r="H63" s="1"/>
  <c r="C63" i="46"/>
  <c r="E63" s="1"/>
  <c r="C62" i="63"/>
  <c r="F62" s="1"/>
  <c r="K62" s="1"/>
  <c r="C60" i="46"/>
  <c r="E60" s="1"/>
  <c r="C75"/>
  <c r="E75" s="1"/>
  <c r="C77" i="63"/>
  <c r="F77" s="1"/>
  <c r="H151" i="31"/>
  <c r="H150"/>
  <c r="C21" i="46"/>
  <c r="H149" i="31"/>
  <c r="D503"/>
  <c r="C38" i="46"/>
  <c r="E491" i="31"/>
  <c r="D490"/>
  <c r="F20" i="63"/>
  <c r="C64" i="46"/>
  <c r="E64" s="1"/>
  <c r="C66" i="63"/>
  <c r="F66" s="1"/>
  <c r="C27" i="46"/>
  <c r="C74"/>
  <c r="E74" s="1"/>
  <c r="C76" i="63"/>
  <c r="F76" s="1"/>
  <c r="C49" i="46"/>
  <c r="D498" i="31"/>
  <c r="C67" i="46"/>
  <c r="E67" s="1"/>
  <c r="C69" i="63"/>
  <c r="F69" s="1"/>
  <c r="D500" i="31"/>
  <c r="C68" i="46"/>
  <c r="E68" s="1"/>
  <c r="C70" i="63"/>
  <c r="F70" s="1"/>
  <c r="K70" s="1"/>
  <c r="D496" i="31"/>
  <c r="D495"/>
  <c r="C53" i="46"/>
  <c r="D494" i="31"/>
  <c r="D501"/>
  <c r="D497"/>
  <c r="E495"/>
  <c r="C64" i="63"/>
  <c r="E496" i="31"/>
  <c r="C76" i="46"/>
  <c r="E76" s="1"/>
  <c r="C78" i="63"/>
  <c r="F78" s="1"/>
  <c r="C78" i="46"/>
  <c r="E78" s="1"/>
  <c r="I78" i="44" s="1"/>
  <c r="E501" i="31"/>
  <c r="C78" i="44"/>
  <c r="E78" s="1"/>
  <c r="H78" s="1"/>
  <c r="D492" i="31"/>
  <c r="E492"/>
  <c r="C34" i="46"/>
  <c r="D493" i="31"/>
  <c r="E493"/>
  <c r="C41" i="46"/>
  <c r="C343" i="64"/>
  <c r="D343" s="1"/>
  <c r="C341"/>
  <c r="C342"/>
  <c r="C335"/>
  <c r="C336"/>
  <c r="C340"/>
  <c r="C339"/>
  <c r="C331"/>
  <c r="C332"/>
  <c r="H58" i="63"/>
  <c r="H86" s="1"/>
  <c r="I58"/>
  <c r="C328" i="64"/>
  <c r="L58" i="63"/>
  <c r="C327" i="64"/>
  <c r="D502" i="31"/>
  <c r="C81" i="46"/>
  <c r="E81" s="1"/>
  <c r="I81" i="44" s="1"/>
  <c r="C81"/>
  <c r="E81" s="1"/>
  <c r="C90" i="63"/>
  <c r="E502" i="31"/>
  <c r="H309"/>
  <c r="C118" i="46" s="1"/>
  <c r="E118" s="1"/>
  <c r="H308" i="31"/>
  <c r="C117" i="46" s="1"/>
  <c r="E117" s="1"/>
  <c r="H307" i="31"/>
  <c r="C114" i="44" s="1"/>
  <c r="E114" s="1"/>
  <c r="H114" s="1"/>
  <c r="H304" i="31"/>
  <c r="C114" i="46" s="1"/>
  <c r="E114" s="1"/>
  <c r="H303" i="31"/>
  <c r="C113" i="46" s="1"/>
  <c r="E113" s="1"/>
  <c r="H302" i="31"/>
  <c r="C110" i="44" s="1"/>
  <c r="E110" s="1"/>
  <c r="H110" s="1"/>
  <c r="H301" i="31"/>
  <c r="C111" i="46" s="1"/>
  <c r="E111" s="1"/>
  <c r="H299" i="31"/>
  <c r="C109" i="46" s="1"/>
  <c r="E109" s="1"/>
  <c r="H298" i="31"/>
  <c r="C106" i="44" s="1"/>
  <c r="E106" s="1"/>
  <c r="H106" s="1"/>
  <c r="H297" i="31"/>
  <c r="C107" i="46" s="1"/>
  <c r="E107" s="1"/>
  <c r="H296" i="31"/>
  <c r="C106" i="46" s="1"/>
  <c r="E106" s="1"/>
  <c r="H295" i="31"/>
  <c r="C103" i="44" s="1"/>
  <c r="E103" s="1"/>
  <c r="H103" s="1"/>
  <c r="H294" i="31"/>
  <c r="C104" i="46" s="1"/>
  <c r="E104" s="1"/>
  <c r="H292" i="31"/>
  <c r="C103" i="46" s="1"/>
  <c r="E103" s="1"/>
  <c r="H291" i="31"/>
  <c r="C102" i="46" s="1"/>
  <c r="E102" s="1"/>
  <c r="H290" i="31"/>
  <c r="C101" i="46" s="1"/>
  <c r="E101" s="1"/>
  <c r="H289" i="31"/>
  <c r="C98" i="44" s="1"/>
  <c r="E98" s="1"/>
  <c r="H98" s="1"/>
  <c r="H288" i="31"/>
  <c r="C97" i="44" s="1"/>
  <c r="E97" s="1"/>
  <c r="H97" s="1"/>
  <c r="H287" i="31"/>
  <c r="H283"/>
  <c r="H281"/>
  <c r="C93" i="44" s="1"/>
  <c r="E93" s="1"/>
  <c r="H93" s="1"/>
  <c r="H280" i="31"/>
  <c r="C92" i="44" s="1"/>
  <c r="E92" s="1"/>
  <c r="H92" s="1"/>
  <c r="H279" i="31"/>
  <c r="C91" i="44" s="1"/>
  <c r="E91" s="1"/>
  <c r="H91" s="1"/>
  <c r="H278" i="31"/>
  <c r="C90" i="46" s="1"/>
  <c r="E90" s="1"/>
  <c r="C100"/>
  <c r="E100" s="1"/>
  <c r="D508" i="31"/>
  <c r="D509"/>
  <c r="H282"/>
  <c r="C94" i="46" s="1"/>
  <c r="E94" s="1"/>
  <c r="H284" i="31"/>
  <c r="C95" i="44" s="1"/>
  <c r="E95" s="1"/>
  <c r="H95" s="1"/>
  <c r="H286" i="31"/>
  <c r="C97" i="46" s="1"/>
  <c r="E97" s="1"/>
  <c r="D510" i="31"/>
  <c r="H305"/>
  <c r="C115" i="46" s="1"/>
  <c r="E115" s="1"/>
  <c r="H300" i="31"/>
  <c r="C108" i="44" s="1"/>
  <c r="E108" s="1"/>
  <c r="H108" s="1"/>
  <c r="H310" i="31"/>
  <c r="H340"/>
  <c r="H341"/>
  <c r="C170" i="25"/>
  <c r="H338" i="31"/>
  <c r="C126" i="46" s="1"/>
  <c r="E126" s="1"/>
  <c r="C173" i="25"/>
  <c r="C128" i="46"/>
  <c r="E128" s="1"/>
  <c r="C126" i="44"/>
  <c r="E126" s="1"/>
  <c r="H126" s="1"/>
  <c r="C195" i="46"/>
  <c r="E195" s="1"/>
  <c r="C193" i="44"/>
  <c r="E193" s="1"/>
  <c r="H193" s="1"/>
  <c r="H412" i="31"/>
  <c r="H458"/>
  <c r="H464"/>
  <c r="H401"/>
  <c r="H273"/>
  <c r="C87" i="46" s="1"/>
  <c r="E87" s="1"/>
  <c r="H468" i="31"/>
  <c r="H411"/>
  <c r="H452"/>
  <c r="E527" s="1"/>
  <c r="H461"/>
  <c r="H380"/>
  <c r="H457"/>
  <c r="H400"/>
  <c r="H402"/>
  <c r="H465"/>
  <c r="H460"/>
  <c r="H409"/>
  <c r="H475"/>
  <c r="H462"/>
  <c r="H463"/>
  <c r="H459"/>
  <c r="D514"/>
  <c r="H410"/>
  <c r="D515"/>
  <c r="C154" i="44"/>
  <c r="E154" s="1"/>
  <c r="H154" s="1"/>
  <c r="C158"/>
  <c r="E158" s="1"/>
  <c r="H158" s="1"/>
  <c r="C157"/>
  <c r="E157" s="1"/>
  <c r="H157" s="1"/>
  <c r="C162"/>
  <c r="E162" s="1"/>
  <c r="H162" s="1"/>
  <c r="C155"/>
  <c r="E155" s="1"/>
  <c r="C223" s="1"/>
  <c r="C206"/>
  <c r="E206" s="1"/>
  <c r="H206" s="1"/>
  <c r="C208" i="46"/>
  <c r="E208" s="1"/>
  <c r="D519" i="31"/>
  <c r="D524"/>
  <c r="C185" i="44"/>
  <c r="E185" s="1"/>
  <c r="H185" s="1"/>
  <c r="C187" i="46"/>
  <c r="E187" s="1"/>
  <c r="C194" i="44"/>
  <c r="E194" s="1"/>
  <c r="H194" s="1"/>
  <c r="D526" i="31"/>
  <c r="C171" i="44"/>
  <c r="E171" s="1"/>
  <c r="H171" s="1"/>
  <c r="C130"/>
  <c r="E130" s="1"/>
  <c r="H130" s="1"/>
  <c r="D516" i="31"/>
  <c r="H479"/>
  <c r="H477"/>
  <c r="H478"/>
  <c r="H476"/>
  <c r="C192" i="46"/>
  <c r="E192" s="1"/>
  <c r="D530" i="31"/>
  <c r="D518"/>
  <c r="C202" i="46"/>
  <c r="E202" s="1"/>
  <c r="I200" i="44" s="1"/>
  <c r="C200"/>
  <c r="E200" s="1"/>
  <c r="H200" s="1"/>
  <c r="C203"/>
  <c r="E203" s="1"/>
  <c r="H203" s="1"/>
  <c r="C205" i="46"/>
  <c r="E205" s="1"/>
  <c r="E467" i="31"/>
  <c r="D529"/>
  <c r="C189" i="44"/>
  <c r="E189" s="1"/>
  <c r="H189" s="1"/>
  <c r="C191" i="46"/>
  <c r="E191" s="1"/>
  <c r="C134" i="44"/>
  <c r="E134" s="1"/>
  <c r="C142"/>
  <c r="E142" s="1"/>
  <c r="C135"/>
  <c r="E135" s="1"/>
  <c r="H135" s="1"/>
  <c r="C173"/>
  <c r="E173" s="1"/>
  <c r="H173" s="1"/>
  <c r="C175" i="46"/>
  <c r="E175" s="1"/>
  <c r="C138" i="44"/>
  <c r="E138" s="1"/>
  <c r="H138" s="1"/>
  <c r="C139"/>
  <c r="E139" s="1"/>
  <c r="H139" s="1"/>
  <c r="C168"/>
  <c r="E168" s="1"/>
  <c r="H168" s="1"/>
  <c r="D527" i="31"/>
  <c r="C175" i="25"/>
  <c r="H272" i="31"/>
  <c r="C86" i="46" s="1"/>
  <c r="E86" s="1"/>
  <c r="D523" i="31"/>
  <c r="D520"/>
  <c r="H474"/>
  <c r="H319"/>
  <c r="H329"/>
  <c r="H317"/>
  <c r="H324"/>
  <c r="H313"/>
  <c r="H315"/>
  <c r="H325"/>
  <c r="H323"/>
  <c r="H320"/>
  <c r="H326"/>
  <c r="H316"/>
  <c r="H331"/>
  <c r="H321"/>
  <c r="H318"/>
  <c r="H330"/>
  <c r="H322"/>
  <c r="H332"/>
  <c r="H328"/>
  <c r="H327"/>
  <c r="H314"/>
  <c r="D522"/>
  <c r="H275"/>
  <c r="C89" i="44" s="1"/>
  <c r="E89" s="1"/>
  <c r="H89" s="1"/>
  <c r="H277" i="31"/>
  <c r="C211" i="44"/>
  <c r="E211" s="1"/>
  <c r="H211" s="1"/>
  <c r="C213" i="46"/>
  <c r="E213" s="1"/>
  <c r="H405" i="31"/>
  <c r="H406"/>
  <c r="H404"/>
  <c r="H407"/>
  <c r="H408"/>
  <c r="E456"/>
  <c r="D528"/>
  <c r="D517"/>
  <c r="D532"/>
  <c r="C151" i="44"/>
  <c r="E151" s="1"/>
  <c r="H151" s="1"/>
  <c r="H276" i="31"/>
  <c r="D512"/>
  <c r="C176" i="46"/>
  <c r="E176" s="1"/>
  <c r="C174" i="44"/>
  <c r="E174" s="1"/>
  <c r="H174" s="1"/>
  <c r="D511" i="31"/>
  <c r="C164" i="44"/>
  <c r="E164" s="1"/>
  <c r="H164" s="1"/>
  <c r="D521" i="31"/>
  <c r="C89" i="46"/>
  <c r="E89" s="1"/>
  <c r="CH89" s="1"/>
  <c r="H311" i="31"/>
  <c r="C120" i="46" s="1"/>
  <c r="E120" s="1"/>
  <c r="D513" i="31"/>
  <c r="H312"/>
  <c r="D531"/>
  <c r="BV133" i="46"/>
  <c r="C86" i="44"/>
  <c r="E86" s="1"/>
  <c r="H86" s="1"/>
  <c r="C203" i="46"/>
  <c r="BC141"/>
  <c r="BU141"/>
  <c r="CH145"/>
  <c r="BI137"/>
  <c r="CC137"/>
  <c r="C179"/>
  <c r="E179" s="1"/>
  <c r="C177" i="44"/>
  <c r="E177" s="1"/>
  <c r="H177" s="1"/>
  <c r="C183" i="46"/>
  <c r="E183" s="1"/>
  <c r="C181" i="44"/>
  <c r="E181" s="1"/>
  <c r="H181" s="1"/>
  <c r="CB163" i="46"/>
  <c r="BT153"/>
  <c r="CB153"/>
  <c r="C150" i="68"/>
  <c r="C149"/>
  <c r="F177" i="64" l="1"/>
  <c r="C151"/>
  <c r="C80"/>
  <c r="C585"/>
  <c r="C490"/>
  <c r="BJ167" i="46"/>
  <c r="BH247" s="1"/>
  <c r="AZ163"/>
  <c r="CC157"/>
  <c r="CA227" s="1"/>
  <c r="CC153"/>
  <c r="BA149"/>
  <c r="CL145"/>
  <c r="BL141"/>
  <c r="BV137"/>
  <c r="BJ133"/>
  <c r="BL129"/>
  <c r="F484" i="64"/>
  <c r="F382"/>
  <c r="F264"/>
  <c r="F244"/>
  <c r="F236"/>
  <c r="C271"/>
  <c r="CJ172" i="46"/>
  <c r="CH238" s="1"/>
  <c r="CG168"/>
  <c r="CG146"/>
  <c r="BU162"/>
  <c r="BS230" s="1"/>
  <c r="CF154"/>
  <c r="CH150"/>
  <c r="CA138"/>
  <c r="CF134"/>
  <c r="F309" i="64"/>
  <c r="F164"/>
  <c r="F549"/>
  <c r="F20" i="68"/>
  <c r="F117" i="64"/>
  <c r="N39" i="67"/>
  <c r="BU88" i="46"/>
  <c r="BE131"/>
  <c r="U177"/>
  <c r="BM170"/>
  <c r="AZ166"/>
  <c r="BM159"/>
  <c r="AY164"/>
  <c r="BJ160"/>
  <c r="CB156"/>
  <c r="CE144"/>
  <c r="BZ136"/>
  <c r="E70"/>
  <c r="E62"/>
  <c r="BA62" s="1"/>
  <c r="BA163"/>
  <c r="H85" i="44"/>
  <c r="F240" s="1"/>
  <c r="C159"/>
  <c r="E159" s="1"/>
  <c r="G16" i="31"/>
  <c r="I86" i="63"/>
  <c r="F179" i="64"/>
  <c r="C92" i="63"/>
  <c r="BM28" i="34"/>
  <c r="C124" i="44"/>
  <c r="E124" s="1"/>
  <c r="H124" s="1"/>
  <c r="B29" i="67"/>
  <c r="I52"/>
  <c r="I39"/>
  <c r="I65"/>
  <c r="B28"/>
  <c r="E236" i="44"/>
  <c r="BN36" i="54"/>
  <c r="C512" i="64"/>
  <c r="F178"/>
  <c r="F562"/>
  <c r="E397"/>
  <c r="F397" s="1"/>
  <c r="E79" i="46"/>
  <c r="BF79" s="1"/>
  <c r="F557" i="64"/>
  <c r="D167"/>
  <c r="F167" s="1"/>
  <c r="D114"/>
  <c r="F114" s="1"/>
  <c r="F101"/>
  <c r="F528"/>
  <c r="E96"/>
  <c r="F96" s="1"/>
  <c r="D322"/>
  <c r="F322" s="1"/>
  <c r="E172"/>
  <c r="E240"/>
  <c r="F240" s="1"/>
  <c r="D248"/>
  <c r="F248" s="1"/>
  <c r="E100"/>
  <c r="F100" s="1"/>
  <c r="D184"/>
  <c r="E256"/>
  <c r="F256" s="1"/>
  <c r="E89"/>
  <c r="O99" i="63"/>
  <c r="F47"/>
  <c r="E18"/>
  <c r="D21" i="46" s="1"/>
  <c r="E201"/>
  <c r="I199" i="44" s="1"/>
  <c r="G89" i="63"/>
  <c r="D535" i="64"/>
  <c r="F535" s="1"/>
  <c r="E462"/>
  <c r="F403"/>
  <c r="D531"/>
  <c r="F531" s="1"/>
  <c r="F315"/>
  <c r="F170"/>
  <c r="E93"/>
  <c r="F93" s="1"/>
  <c r="E527"/>
  <c r="C417"/>
  <c r="C441" s="1"/>
  <c r="F468"/>
  <c r="E458"/>
  <c r="E200" i="46"/>
  <c r="I198" i="44" s="1"/>
  <c r="F385" i="64"/>
  <c r="F470"/>
  <c r="C295"/>
  <c r="E203" i="46"/>
  <c r="I201" i="44" s="1"/>
  <c r="D389" i="64"/>
  <c r="D312"/>
  <c r="F312" s="1"/>
  <c r="F171"/>
  <c r="D317"/>
  <c r="F317" s="1"/>
  <c r="C123" i="46"/>
  <c r="E123" s="1"/>
  <c r="BL123" s="1"/>
  <c r="C121" i="44"/>
  <c r="E121" s="1"/>
  <c r="H121" s="1"/>
  <c r="BN166" i="46"/>
  <c r="BY164"/>
  <c r="BP153"/>
  <c r="CA163"/>
  <c r="BZ137"/>
  <c r="BX141"/>
  <c r="CB133"/>
  <c r="BZ157"/>
  <c r="BX227" s="1"/>
  <c r="I147" i="44"/>
  <c r="BJ153" i="46"/>
  <c r="BB163"/>
  <c r="CJ137"/>
  <c r="CB145"/>
  <c r="BH141"/>
  <c r="BY133"/>
  <c r="C227"/>
  <c r="BH149"/>
  <c r="C132" i="44"/>
  <c r="E132" s="1"/>
  <c r="C198"/>
  <c r="E198" s="1"/>
  <c r="H198" s="1"/>
  <c r="C193" i="46"/>
  <c r="E193" s="1"/>
  <c r="BG193" s="1"/>
  <c r="C175" i="44"/>
  <c r="E175" s="1"/>
  <c r="H175" s="1"/>
  <c r="C185" i="46"/>
  <c r="E185" s="1"/>
  <c r="BG185" s="1"/>
  <c r="BO153"/>
  <c r="BI163"/>
  <c r="CL137"/>
  <c r="BC145"/>
  <c r="I143" i="44"/>
  <c r="BP141" i="46"/>
  <c r="BM141"/>
  <c r="C99" i="63"/>
  <c r="CK133" i="46"/>
  <c r="C189"/>
  <c r="E189" s="1"/>
  <c r="BC189" s="1"/>
  <c r="C188"/>
  <c r="E188" s="1"/>
  <c r="BI188" s="1"/>
  <c r="C131" i="44"/>
  <c r="E131" s="1"/>
  <c r="C165"/>
  <c r="E165" s="1"/>
  <c r="C178"/>
  <c r="E178" s="1"/>
  <c r="H178" s="1"/>
  <c r="C184" i="46"/>
  <c r="E184" s="1"/>
  <c r="BF184" s="1"/>
  <c r="C143" i="44"/>
  <c r="E143" s="1"/>
  <c r="C147"/>
  <c r="E147" s="1"/>
  <c r="H147" s="1"/>
  <c r="C206" i="46"/>
  <c r="E206" s="1"/>
  <c r="BA206" s="1"/>
  <c r="C167" i="25"/>
  <c r="C123" i="44"/>
  <c r="E123" s="1"/>
  <c r="H123" s="1"/>
  <c r="C124" i="46"/>
  <c r="E124" s="1"/>
  <c r="BN124" s="1"/>
  <c r="CK153"/>
  <c r="BV153"/>
  <c r="BF163"/>
  <c r="CD137"/>
  <c r="BA145"/>
  <c r="BH145"/>
  <c r="CE141"/>
  <c r="BR133"/>
  <c r="C170" i="44"/>
  <c r="E170" s="1"/>
  <c r="H170" s="1"/>
  <c r="F234" s="1"/>
  <c r="C144"/>
  <c r="E144" s="1"/>
  <c r="H144" s="1"/>
  <c r="C169"/>
  <c r="E169" s="1"/>
  <c r="H169" s="1"/>
  <c r="C156"/>
  <c r="E156" s="1"/>
  <c r="C152" i="46"/>
  <c r="E152" s="1"/>
  <c r="BN152" s="1"/>
  <c r="C161" i="44"/>
  <c r="E161" s="1"/>
  <c r="C228" s="1"/>
  <c r="C171" i="25"/>
  <c r="C174"/>
  <c r="AF102" i="46"/>
  <c r="E221" i="44"/>
  <c r="E524" i="31"/>
  <c r="E530"/>
  <c r="E516"/>
  <c r="C211" i="46"/>
  <c r="E211" s="1"/>
  <c r="BO211" s="1"/>
  <c r="C118" i="44"/>
  <c r="E118" s="1"/>
  <c r="G118" s="1"/>
  <c r="BA153" i="46"/>
  <c r="I161" i="44"/>
  <c r="C145"/>
  <c r="E145" s="1"/>
  <c r="H145" s="1"/>
  <c r="C172"/>
  <c r="E172" s="1"/>
  <c r="H172" s="1"/>
  <c r="C212" i="46"/>
  <c r="E212" s="1"/>
  <c r="BK212" s="1"/>
  <c r="E522" i="31"/>
  <c r="C181" i="46"/>
  <c r="E181" s="1"/>
  <c r="BF181" s="1"/>
  <c r="E518" i="31"/>
  <c r="C197" i="46"/>
  <c r="E197" s="1"/>
  <c r="AZ197" s="1"/>
  <c r="C148" i="44"/>
  <c r="E148" s="1"/>
  <c r="H148" s="1"/>
  <c r="C160"/>
  <c r="E160" s="1"/>
  <c r="C226" s="1"/>
  <c r="C152"/>
  <c r="E152" s="1"/>
  <c r="H152" s="1"/>
  <c r="C121" i="46"/>
  <c r="E121" s="1"/>
  <c r="BI121" s="1"/>
  <c r="C96" i="63"/>
  <c r="E513" i="31"/>
  <c r="E505"/>
  <c r="E511"/>
  <c r="E531"/>
  <c r="E523"/>
  <c r="C197" i="44"/>
  <c r="E197" s="1"/>
  <c r="H197" s="1"/>
  <c r="C136"/>
  <c r="E136" s="1"/>
  <c r="C166"/>
  <c r="E166" s="1"/>
  <c r="H166" s="1"/>
  <c r="C140"/>
  <c r="E140" s="1"/>
  <c r="H140" s="1"/>
  <c r="BQ196" i="46"/>
  <c r="BL172"/>
  <c r="BJ238" s="1"/>
  <c r="BC134"/>
  <c r="CF146"/>
  <c r="BP168"/>
  <c r="BQ134"/>
  <c r="CB146"/>
  <c r="I151" i="44"/>
  <c r="J151" s="1"/>
  <c r="BX153" i="46"/>
  <c r="BG153"/>
  <c r="CA153"/>
  <c r="CH153"/>
  <c r="CF163"/>
  <c r="BN163"/>
  <c r="CL163"/>
  <c r="BU163"/>
  <c r="BM137"/>
  <c r="BO137"/>
  <c r="BA137"/>
  <c r="CF145"/>
  <c r="CD145"/>
  <c r="CJ145"/>
  <c r="BV141"/>
  <c r="BW141"/>
  <c r="BD141"/>
  <c r="BG133"/>
  <c r="BU133"/>
  <c r="AY157"/>
  <c r="AW227" s="1"/>
  <c r="BK149"/>
  <c r="H104"/>
  <c r="AR212"/>
  <c r="BH153"/>
  <c r="BE153"/>
  <c r="BF153"/>
  <c r="BC153"/>
  <c r="BD163"/>
  <c r="CE163"/>
  <c r="BM163"/>
  <c r="BK232" s="1"/>
  <c r="BT137"/>
  <c r="BR137"/>
  <c r="BB145"/>
  <c r="BV145"/>
  <c r="BI141"/>
  <c r="BY141"/>
  <c r="CD133"/>
  <c r="AY133"/>
  <c r="BU157"/>
  <c r="BS227" s="1"/>
  <c r="AF67"/>
  <c r="AD67"/>
  <c r="L66"/>
  <c r="J66"/>
  <c r="T60"/>
  <c r="L60"/>
  <c r="J74"/>
  <c r="AD110"/>
  <c r="AP67"/>
  <c r="I66"/>
  <c r="AD71"/>
  <c r="J80"/>
  <c r="W80"/>
  <c r="I80"/>
  <c r="AD120"/>
  <c r="AQ120"/>
  <c r="I119"/>
  <c r="J119"/>
  <c r="AD116"/>
  <c r="AM116"/>
  <c r="J113"/>
  <c r="I113"/>
  <c r="Q109"/>
  <c r="R109"/>
  <c r="AD106"/>
  <c r="AF106"/>
  <c r="J105"/>
  <c r="AB105"/>
  <c r="AF98"/>
  <c r="AG98"/>
  <c r="Z97"/>
  <c r="J97"/>
  <c r="AW95"/>
  <c r="AL95"/>
  <c r="J94"/>
  <c r="H250" s="1"/>
  <c r="D250"/>
  <c r="AF91"/>
  <c r="AR91"/>
  <c r="R90"/>
  <c r="J90"/>
  <c r="I90"/>
  <c r="AD86"/>
  <c r="AT86"/>
  <c r="I114"/>
  <c r="J114"/>
  <c r="L114"/>
  <c r="S114"/>
  <c r="G163"/>
  <c r="H163" s="1"/>
  <c r="CD163"/>
  <c r="BQ163"/>
  <c r="BP163"/>
  <c r="BV163"/>
  <c r="CJ163"/>
  <c r="AY163"/>
  <c r="BE163"/>
  <c r="BK163"/>
  <c r="BT163"/>
  <c r="BX157"/>
  <c r="BV227" s="1"/>
  <c r="BP157"/>
  <c r="BN227" s="1"/>
  <c r="CK157"/>
  <c r="CI227" s="1"/>
  <c r="CI157"/>
  <c r="CG227" s="1"/>
  <c r="BO157"/>
  <c r="BM227" s="1"/>
  <c r="BH157"/>
  <c r="BF227" s="1"/>
  <c r="BV157"/>
  <c r="BT227" s="1"/>
  <c r="BG157"/>
  <c r="BE227" s="1"/>
  <c r="BK157"/>
  <c r="BI227" s="1"/>
  <c r="BF157"/>
  <c r="BD227" s="1"/>
  <c r="BA157"/>
  <c r="AY227" s="1"/>
  <c r="CG157"/>
  <c r="CE227" s="1"/>
  <c r="I155" i="44"/>
  <c r="G223" s="1"/>
  <c r="BE157" i="46"/>
  <c r="BC227" s="1"/>
  <c r="AZ157"/>
  <c r="AX227" s="1"/>
  <c r="AY153"/>
  <c r="BI153"/>
  <c r="AZ153"/>
  <c r="CJ153"/>
  <c r="BB153"/>
  <c r="BU153"/>
  <c r="BL149"/>
  <c r="BV149"/>
  <c r="CL149"/>
  <c r="CM149"/>
  <c r="CG149"/>
  <c r="AZ149"/>
  <c r="BU149"/>
  <c r="BR149"/>
  <c r="BN149"/>
  <c r="AY149"/>
  <c r="BN145"/>
  <c r="CA145"/>
  <c r="BW145"/>
  <c r="AY145"/>
  <c r="CI145"/>
  <c r="BK145"/>
  <c r="BI145"/>
  <c r="AZ145"/>
  <c r="BU145"/>
  <c r="BX145"/>
  <c r="CM145"/>
  <c r="BO145"/>
  <c r="AY141"/>
  <c r="CA141"/>
  <c r="I139" i="44"/>
  <c r="J139" s="1"/>
  <c r="BA141" i="46"/>
  <c r="BJ141"/>
  <c r="CD141"/>
  <c r="CI141"/>
  <c r="BR141"/>
  <c r="AZ141"/>
  <c r="CF141"/>
  <c r="CG141"/>
  <c r="BN141"/>
  <c r="F137"/>
  <c r="H137" s="1"/>
  <c r="CK137"/>
  <c r="I135" i="44"/>
  <c r="J135" s="1"/>
  <c r="BE137" i="46"/>
  <c r="AY137"/>
  <c r="CF137"/>
  <c r="BL137"/>
  <c r="AZ137"/>
  <c r="BU137"/>
  <c r="BF137"/>
  <c r="CH137"/>
  <c r="BJ137"/>
  <c r="BX137"/>
  <c r="BD137"/>
  <c r="F133"/>
  <c r="H133" s="1"/>
  <c r="BL133"/>
  <c r="BA133"/>
  <c r="BT133"/>
  <c r="BF133"/>
  <c r="BC133"/>
  <c r="AZ133"/>
  <c r="CI133"/>
  <c r="BP133"/>
  <c r="I131" i="44"/>
  <c r="BK133" i="46"/>
  <c r="CE133"/>
  <c r="CG133"/>
  <c r="I70"/>
  <c r="J70"/>
  <c r="AD61"/>
  <c r="AM61"/>
  <c r="AW61"/>
  <c r="AF61"/>
  <c r="R80"/>
  <c r="I94"/>
  <c r="G250" s="1"/>
  <c r="AF75"/>
  <c r="BT157"/>
  <c r="BR227" s="1"/>
  <c r="E224"/>
  <c r="H102"/>
  <c r="H86"/>
  <c r="I157" i="44"/>
  <c r="BL156" i="46"/>
  <c r="C45"/>
  <c r="C30" i="63"/>
  <c r="F30" s="1"/>
  <c r="CG166" i="46"/>
  <c r="CB164"/>
  <c r="C66"/>
  <c r="E66" s="1"/>
  <c r="BM66" s="1"/>
  <c r="C72" i="63"/>
  <c r="F72" s="1"/>
  <c r="K72" s="1"/>
  <c r="BI166" i="46"/>
  <c r="BR160"/>
  <c r="J71"/>
  <c r="AZ210"/>
  <c r="AY210"/>
  <c r="I208" i="44"/>
  <c r="J208" s="1"/>
  <c r="AV129" i="46"/>
  <c r="AW129"/>
  <c r="AP129"/>
  <c r="AK129"/>
  <c r="AW127"/>
  <c r="AD127"/>
  <c r="AF72"/>
  <c r="AD72"/>
  <c r="AD68"/>
  <c r="AM68"/>
  <c r="J61"/>
  <c r="I61"/>
  <c r="AF20"/>
  <c r="AD20"/>
  <c r="N116"/>
  <c r="J116"/>
  <c r="I116"/>
  <c r="AD99"/>
  <c r="AJ99"/>
  <c r="J98"/>
  <c r="H98"/>
  <c r="AB95"/>
  <c r="J95"/>
  <c r="AD92"/>
  <c r="AK92"/>
  <c r="AI92"/>
  <c r="AF213"/>
  <c r="AD213"/>
  <c r="G159"/>
  <c r="BW159"/>
  <c r="C232"/>
  <c r="CK159"/>
  <c r="CB159"/>
  <c r="BZ232" s="1"/>
  <c r="BR159"/>
  <c r="BI159"/>
  <c r="AZ159"/>
  <c r="BK159"/>
  <c r="BY159"/>
  <c r="BZ159"/>
  <c r="BT159"/>
  <c r="BQ159"/>
  <c r="BJ164"/>
  <c r="BU164"/>
  <c r="BF164"/>
  <c r="AZ164"/>
  <c r="CE164"/>
  <c r="C231"/>
  <c r="BQ164"/>
  <c r="BL164"/>
  <c r="BK164"/>
  <c r="BN164"/>
  <c r="BW164"/>
  <c r="F156"/>
  <c r="H156" s="1"/>
  <c r="CA156"/>
  <c r="BC156"/>
  <c r="BW156"/>
  <c r="CI156"/>
  <c r="AZ156"/>
  <c r="BQ156"/>
  <c r="CF156"/>
  <c r="BV156"/>
  <c r="CJ156"/>
  <c r="BF156"/>
  <c r="I154" i="44"/>
  <c r="J154" s="1"/>
  <c r="BT156" i="46"/>
  <c r="BE156"/>
  <c r="BX156"/>
  <c r="BU156"/>
  <c r="BP156"/>
  <c r="AY156"/>
  <c r="CH156"/>
  <c r="BA132"/>
  <c r="AZ132"/>
  <c r="BU166"/>
  <c r="AY159"/>
  <c r="BC159"/>
  <c r="BA164"/>
  <c r="BD156"/>
  <c r="BY160"/>
  <c r="AL20"/>
  <c r="BA210"/>
  <c r="AF129"/>
  <c r="J75"/>
  <c r="I164" i="44"/>
  <c r="J164" s="1"/>
  <c r="BQ166" i="46"/>
  <c r="BU159"/>
  <c r="CE159"/>
  <c r="BB159"/>
  <c r="I162" i="44"/>
  <c r="J162" s="1"/>
  <c r="CG164" i="46"/>
  <c r="BA156"/>
  <c r="CK156"/>
  <c r="AR129"/>
  <c r="AU213"/>
  <c r="I91"/>
  <c r="AD76"/>
  <c r="AT76"/>
  <c r="AF30"/>
  <c r="AD30"/>
  <c r="T120"/>
  <c r="H120"/>
  <c r="J120"/>
  <c r="AF117"/>
  <c r="AN117"/>
  <c r="AD117"/>
  <c r="AU111"/>
  <c r="AD111"/>
  <c r="AF111"/>
  <c r="J110"/>
  <c r="Y110"/>
  <c r="AF87"/>
  <c r="AQ87"/>
  <c r="AT211"/>
  <c r="AF211"/>
  <c r="AD208"/>
  <c r="AV208"/>
  <c r="AF208"/>
  <c r="AT208"/>
  <c r="AD114"/>
  <c r="AW114"/>
  <c r="G166"/>
  <c r="H166" s="1"/>
  <c r="BP166"/>
  <c r="BV166"/>
  <c r="CI166"/>
  <c r="BY166"/>
  <c r="CF166"/>
  <c r="CD166"/>
  <c r="AY166"/>
  <c r="BH166"/>
  <c r="CA166"/>
  <c r="BB166"/>
  <c r="BT166"/>
  <c r="BX166"/>
  <c r="AY160"/>
  <c r="BM160"/>
  <c r="BP160"/>
  <c r="BV160"/>
  <c r="CK160"/>
  <c r="BN160"/>
  <c r="CF160"/>
  <c r="BI160"/>
  <c r="BO160"/>
  <c r="I158" i="44"/>
  <c r="J158" s="1"/>
  <c r="BU160" i="46"/>
  <c r="AZ160"/>
  <c r="BZ160"/>
  <c r="CB160"/>
  <c r="CM160"/>
  <c r="BA160"/>
  <c r="BX144"/>
  <c r="CF144"/>
  <c r="BA144"/>
  <c r="AY144"/>
  <c r="BV144"/>
  <c r="BU144"/>
  <c r="I142" i="44"/>
  <c r="BF144" i="46"/>
  <c r="BI136"/>
  <c r="BA136"/>
  <c r="BA166"/>
  <c r="CB166"/>
  <c r="BV159"/>
  <c r="CA164"/>
  <c r="BF136"/>
  <c r="BG160"/>
  <c r="AZ144"/>
  <c r="BZ166"/>
  <c r="BE166"/>
  <c r="BM166"/>
  <c r="CC159"/>
  <c r="BG159"/>
  <c r="BA159"/>
  <c r="AY232" s="1"/>
  <c r="BC164"/>
  <c r="CF164"/>
  <c r="CG136"/>
  <c r="BO156"/>
  <c r="BK156"/>
  <c r="BH160"/>
  <c r="BM132"/>
  <c r="BE144"/>
  <c r="AH208"/>
  <c r="AD87"/>
  <c r="AO111"/>
  <c r="H106"/>
  <c r="AF68"/>
  <c r="I95"/>
  <c r="H20"/>
  <c r="H103"/>
  <c r="H211"/>
  <c r="H117"/>
  <c r="AE208"/>
  <c r="D240"/>
  <c r="AA116"/>
  <c r="AY172"/>
  <c r="AW238" s="1"/>
  <c r="AY162"/>
  <c r="AW230" s="1"/>
  <c r="AD212"/>
  <c r="BV162"/>
  <c r="BT230" s="1"/>
  <c r="H125"/>
  <c r="H83"/>
  <c r="U113"/>
  <c r="AB113"/>
  <c r="AF116"/>
  <c r="AE120"/>
  <c r="AF95"/>
  <c r="AF120"/>
  <c r="I74"/>
  <c r="J101"/>
  <c r="I105"/>
  <c r="AL106"/>
  <c r="J109"/>
  <c r="I83"/>
  <c r="AD95"/>
  <c r="H61"/>
  <c r="AD63"/>
  <c r="AF86"/>
  <c r="AN63"/>
  <c r="J83"/>
  <c r="V83"/>
  <c r="AI61"/>
  <c r="O60"/>
  <c r="K70"/>
  <c r="H91"/>
  <c r="H116"/>
  <c r="L80"/>
  <c r="AM102"/>
  <c r="H75"/>
  <c r="H95"/>
  <c r="I97"/>
  <c r="K80"/>
  <c r="H67"/>
  <c r="J60"/>
  <c r="I60"/>
  <c r="H119"/>
  <c r="H97"/>
  <c r="H94"/>
  <c r="F250" s="1"/>
  <c r="CD172"/>
  <c r="CB238" s="1"/>
  <c r="BI172"/>
  <c r="BG238" s="1"/>
  <c r="BE134"/>
  <c r="BM162"/>
  <c r="BK230" s="1"/>
  <c r="BN146"/>
  <c r="BF154"/>
  <c r="BD224" s="1"/>
  <c r="CK172"/>
  <c r="CI238" s="1"/>
  <c r="BU134"/>
  <c r="BC162"/>
  <c r="BA230" s="1"/>
  <c r="BT168"/>
  <c r="AF94"/>
  <c r="AD250" s="1"/>
  <c r="CI131"/>
  <c r="CB172"/>
  <c r="BZ238" s="1"/>
  <c r="AZ172"/>
  <c r="AX238" s="1"/>
  <c r="BD134"/>
  <c r="CE134"/>
  <c r="C230"/>
  <c r="CM162"/>
  <c r="CK230" s="1"/>
  <c r="CA150"/>
  <c r="BD146"/>
  <c r="AY168"/>
  <c r="CE138"/>
  <c r="AI88"/>
  <c r="AE74"/>
  <c r="N108"/>
  <c r="BF172"/>
  <c r="BD238" s="1"/>
  <c r="BB172"/>
  <c r="AZ238" s="1"/>
  <c r="BA172"/>
  <c r="AY238" s="1"/>
  <c r="BW134"/>
  <c r="BV134"/>
  <c r="CK134"/>
  <c r="BN162"/>
  <c r="BL230" s="1"/>
  <c r="CG162"/>
  <c r="CE230" s="1"/>
  <c r="BP150"/>
  <c r="BL146"/>
  <c r="CA146"/>
  <c r="CD168"/>
  <c r="BA138"/>
  <c r="J65"/>
  <c r="Y108"/>
  <c r="H109"/>
  <c r="CJ131"/>
  <c r="E252"/>
  <c r="BN131"/>
  <c r="BJ172"/>
  <c r="BH238" s="1"/>
  <c r="C238"/>
  <c r="BZ172"/>
  <c r="BX238" s="1"/>
  <c r="BU172"/>
  <c r="BS238" s="1"/>
  <c r="BA134"/>
  <c r="BZ134"/>
  <c r="BL134"/>
  <c r="I132" i="44"/>
  <c r="BA162" i="46"/>
  <c r="AY230" s="1"/>
  <c r="CJ162"/>
  <c r="CH230" s="1"/>
  <c r="AZ162"/>
  <c r="AX230" s="1"/>
  <c r="CH162"/>
  <c r="CF230" s="1"/>
  <c r="CI150"/>
  <c r="BQ146"/>
  <c r="CH146"/>
  <c r="CD146"/>
  <c r="AY146"/>
  <c r="BV168"/>
  <c r="BV138"/>
  <c r="AZ138"/>
  <c r="BJ129"/>
  <c r="J87"/>
  <c r="I88" i="44"/>
  <c r="J88" s="1"/>
  <c r="V96" i="46"/>
  <c r="AF109"/>
  <c r="H113"/>
  <c r="CL172"/>
  <c r="CJ238" s="1"/>
  <c r="BV172"/>
  <c r="BT238" s="1"/>
  <c r="CC172"/>
  <c r="CA238" s="1"/>
  <c r="BR134"/>
  <c r="AZ134"/>
  <c r="AY134"/>
  <c r="CL162"/>
  <c r="CJ230" s="1"/>
  <c r="I160" i="44"/>
  <c r="G226" s="1"/>
  <c r="BE162" i="46"/>
  <c r="BC230" s="1"/>
  <c r="CA162"/>
  <c r="BY230" s="1"/>
  <c r="AZ150"/>
  <c r="CK146"/>
  <c r="BJ146"/>
  <c r="BQ138"/>
  <c r="AU93"/>
  <c r="AI66"/>
  <c r="AD66"/>
  <c r="AQ115"/>
  <c r="Q104"/>
  <c r="AP24"/>
  <c r="AF113"/>
  <c r="AZ131"/>
  <c r="BH131"/>
  <c r="I129" i="44"/>
  <c r="BR131" i="46"/>
  <c r="BZ131"/>
  <c r="BM131"/>
  <c r="CF131"/>
  <c r="CE131"/>
  <c r="BA131"/>
  <c r="I103"/>
  <c r="AF128"/>
  <c r="AT128"/>
  <c r="AD125"/>
  <c r="AF125"/>
  <c r="AD121"/>
  <c r="AF121"/>
  <c r="U79"/>
  <c r="I79"/>
  <c r="J79"/>
  <c r="Q79"/>
  <c r="BQ131"/>
  <c r="BU131"/>
  <c r="BX131"/>
  <c r="BV131"/>
  <c r="BB176"/>
  <c r="BC176"/>
  <c r="AF119"/>
  <c r="BG129"/>
  <c r="I65"/>
  <c r="H80"/>
  <c r="P115"/>
  <c r="AD104"/>
  <c r="AM80"/>
  <c r="BV88"/>
  <c r="AF80"/>
  <c r="I118"/>
  <c r="J104"/>
  <c r="I93"/>
  <c r="U87"/>
  <c r="H77"/>
  <c r="I77"/>
  <c r="Y77"/>
  <c r="J77"/>
  <c r="AD74"/>
  <c r="AF74"/>
  <c r="AD70"/>
  <c r="AI70"/>
  <c r="I69"/>
  <c r="J69"/>
  <c r="AD119"/>
  <c r="AI119"/>
  <c r="I112"/>
  <c r="J112"/>
  <c r="H105"/>
  <c r="AF105"/>
  <c r="AH97"/>
  <c r="AV97"/>
  <c r="AQ97"/>
  <c r="AF97"/>
  <c r="J96"/>
  <c r="I96"/>
  <c r="H96"/>
  <c r="E250"/>
  <c r="AT94"/>
  <c r="AR250" s="1"/>
  <c r="AD94"/>
  <c r="AB250" s="1"/>
  <c r="H90"/>
  <c r="AF90"/>
  <c r="AD90"/>
  <c r="AA89"/>
  <c r="J89"/>
  <c r="I89"/>
  <c r="AU83"/>
  <c r="AF83"/>
  <c r="H212"/>
  <c r="AF212"/>
  <c r="H210"/>
  <c r="AD210"/>
  <c r="AD88"/>
  <c r="AR88"/>
  <c r="G172"/>
  <c r="BO172"/>
  <c r="BM238" s="1"/>
  <c r="I170" i="44"/>
  <c r="G234" s="1"/>
  <c r="CH172" i="46"/>
  <c r="CF238" s="1"/>
  <c r="BX172"/>
  <c r="BV238" s="1"/>
  <c r="CE172"/>
  <c r="CC238" s="1"/>
  <c r="G168"/>
  <c r="H168" s="1"/>
  <c r="BK168"/>
  <c r="I166" i="44"/>
  <c r="J166" s="1"/>
  <c r="BU168" i="46"/>
  <c r="CH168"/>
  <c r="BX168"/>
  <c r="AZ168"/>
  <c r="G146"/>
  <c r="H146" s="1"/>
  <c r="BU146"/>
  <c r="CL146"/>
  <c r="BP146"/>
  <c r="BT146"/>
  <c r="BV146"/>
  <c r="AZ146"/>
  <c r="BB146"/>
  <c r="I144" i="44"/>
  <c r="CI162" i="46"/>
  <c r="CG230" s="1"/>
  <c r="BR162"/>
  <c r="BP230" s="1"/>
  <c r="BF162"/>
  <c r="BD230" s="1"/>
  <c r="CE162"/>
  <c r="CC230" s="1"/>
  <c r="BH162"/>
  <c r="BF230" s="1"/>
  <c r="CD162"/>
  <c r="CB230" s="1"/>
  <c r="BX154"/>
  <c r="CK154"/>
  <c r="AY154"/>
  <c r="CD138"/>
  <c r="BU138"/>
  <c r="I136" i="44"/>
  <c r="AY138" i="46"/>
  <c r="CM138"/>
  <c r="CJ138"/>
  <c r="CL138"/>
  <c r="F134"/>
  <c r="H134" s="1"/>
  <c r="BO134"/>
  <c r="BB134"/>
  <c r="CH134"/>
  <c r="CG134"/>
  <c r="CJ134"/>
  <c r="L99"/>
  <c r="J99"/>
  <c r="BI131"/>
  <c r="AF123"/>
  <c r="AP123"/>
  <c r="H123"/>
  <c r="H60"/>
  <c r="AF60"/>
  <c r="F163" i="47" s="1"/>
  <c r="C234" i="46"/>
  <c r="CA131"/>
  <c r="BO131"/>
  <c r="AY131"/>
  <c r="BM146"/>
  <c r="BA146"/>
  <c r="BB168"/>
  <c r="BA168"/>
  <c r="Z77"/>
  <c r="AI60"/>
  <c r="I163" i="47" s="1"/>
  <c r="H121" i="46"/>
  <c r="AD97"/>
  <c r="AD83"/>
  <c r="H66"/>
  <c r="H74"/>
  <c r="I73"/>
  <c r="I108"/>
  <c r="I104"/>
  <c r="AD101"/>
  <c r="AD128"/>
  <c r="J100"/>
  <c r="AA112"/>
  <c r="AF210"/>
  <c r="H101"/>
  <c r="W118"/>
  <c r="H70"/>
  <c r="BP176"/>
  <c r="BA196"/>
  <c r="AO70"/>
  <c r="H128"/>
  <c r="AV108"/>
  <c r="D232"/>
  <c r="Y104"/>
  <c r="S108"/>
  <c r="H62"/>
  <c r="BJ196"/>
  <c r="BH196"/>
  <c r="N88"/>
  <c r="H88"/>
  <c r="T75" i="36"/>
  <c r="CJ126" i="46" s="1"/>
  <c r="D75" i="36"/>
  <c r="AJ115" i="46"/>
  <c r="AF115"/>
  <c r="AH115"/>
  <c r="AP115"/>
  <c r="AU115"/>
  <c r="AK115"/>
  <c r="AS115"/>
  <c r="AT115"/>
  <c r="AM115"/>
  <c r="AB115"/>
  <c r="V115"/>
  <c r="H115"/>
  <c r="N115"/>
  <c r="T115"/>
  <c r="Z115"/>
  <c r="X115"/>
  <c r="L115"/>
  <c r="J115"/>
  <c r="R115"/>
  <c r="D630" i="64"/>
  <c r="E415"/>
  <c r="E488"/>
  <c r="E268"/>
  <c r="D50" i="44"/>
  <c r="E50" s="1"/>
  <c r="H50" s="1"/>
  <c r="K47" i="63"/>
  <c r="D608" i="64"/>
  <c r="E539"/>
  <c r="E393"/>
  <c r="E104"/>
  <c r="E466"/>
  <c r="E246"/>
  <c r="D601"/>
  <c r="E386"/>
  <c r="E532"/>
  <c r="E97"/>
  <c r="E459"/>
  <c r="E525"/>
  <c r="E161"/>
  <c r="E232"/>
  <c r="E90"/>
  <c r="E306"/>
  <c r="E379"/>
  <c r="E452"/>
  <c r="E523"/>
  <c r="E377"/>
  <c r="E159"/>
  <c r="E230"/>
  <c r="E88"/>
  <c r="E450"/>
  <c r="E304"/>
  <c r="L14" i="11"/>
  <c r="C41"/>
  <c r="C169" i="46"/>
  <c r="E169" s="1"/>
  <c r="BO169" s="1"/>
  <c r="C167" i="44"/>
  <c r="E167" s="1"/>
  <c r="H167" s="1"/>
  <c r="BM24" i="34"/>
  <c r="BM26"/>
  <c r="BM27"/>
  <c r="BM34"/>
  <c r="BM30"/>
  <c r="BM25"/>
  <c r="C148" i="46"/>
  <c r="E148" s="1"/>
  <c r="CE148" s="1"/>
  <c r="C146" i="44"/>
  <c r="E146" s="1"/>
  <c r="H146" s="1"/>
  <c r="BN35" i="54"/>
  <c r="BN31"/>
  <c r="BN27"/>
  <c r="BN37"/>
  <c r="BN29"/>
  <c r="BN25"/>
  <c r="BN34"/>
  <c r="BN30"/>
  <c r="C155" i="46"/>
  <c r="E155" s="1"/>
  <c r="C153" i="44"/>
  <c r="E153" s="1"/>
  <c r="E517" i="31"/>
  <c r="C151" i="46"/>
  <c r="E151" s="1"/>
  <c r="C149" i="44"/>
  <c r="E149" s="1"/>
  <c r="H149" s="1"/>
  <c r="B49" i="67"/>
  <c r="G66"/>
  <c r="G40"/>
  <c r="B27"/>
  <c r="B48"/>
  <c r="R27" i="36"/>
  <c r="U27"/>
  <c r="I27"/>
  <c r="J27"/>
  <c r="E27"/>
  <c r="D27"/>
  <c r="W27"/>
  <c r="O27"/>
  <c r="T27"/>
  <c r="L27"/>
  <c r="K27"/>
  <c r="M27"/>
  <c r="V27"/>
  <c r="G27"/>
  <c r="S27"/>
  <c r="P27"/>
  <c r="L193" i="46"/>
  <c r="AH197"/>
  <c r="AH178"/>
  <c r="P181"/>
  <c r="AP189"/>
  <c r="AU179"/>
  <c r="AO192"/>
  <c r="L183"/>
  <c r="AQ181"/>
  <c r="AL199"/>
  <c r="N195"/>
  <c r="AB198"/>
  <c r="AL192"/>
  <c r="AH195"/>
  <c r="M189"/>
  <c r="AU181"/>
  <c r="AJ191"/>
  <c r="AO195"/>
  <c r="AK186"/>
  <c r="AM185"/>
  <c r="R193"/>
  <c r="AK190"/>
  <c r="P179"/>
  <c r="AH196"/>
  <c r="L196"/>
  <c r="P199"/>
  <c r="AU188"/>
  <c r="V199"/>
  <c r="L189"/>
  <c r="AT189"/>
  <c r="R189"/>
  <c r="P195"/>
  <c r="N185"/>
  <c r="AH183"/>
  <c r="T194"/>
  <c r="AU186"/>
  <c r="AB190"/>
  <c r="X182"/>
  <c r="T185"/>
  <c r="P196"/>
  <c r="P198"/>
  <c r="AM176"/>
  <c r="AJ179"/>
  <c r="AJ175"/>
  <c r="AT178"/>
  <c r="AB187"/>
  <c r="Z183"/>
  <c r="AW182"/>
  <c r="AB191"/>
  <c r="T198"/>
  <c r="AB197"/>
  <c r="AO184"/>
  <c r="AS185"/>
  <c r="AQ183"/>
  <c r="AO183"/>
  <c r="V179"/>
  <c r="AU194"/>
  <c r="AP178"/>
  <c r="AS187"/>
  <c r="X192"/>
  <c r="AT196"/>
  <c r="Z187"/>
  <c r="X179"/>
  <c r="Z176"/>
  <c r="AW187"/>
  <c r="AO187"/>
  <c r="AB189"/>
  <c r="AP179"/>
  <c r="AQ187"/>
  <c r="AQ193"/>
  <c r="AB199"/>
  <c r="AQ179"/>
  <c r="AO191"/>
  <c r="AU185"/>
  <c r="Z194"/>
  <c r="V186"/>
  <c r="P174"/>
  <c r="Z191"/>
  <c r="AO182"/>
  <c r="N181"/>
  <c r="AO199"/>
  <c r="AH181"/>
  <c r="X194"/>
  <c r="AP183"/>
  <c r="V192"/>
  <c r="M177"/>
  <c r="AJ189"/>
  <c r="AS175"/>
  <c r="M191"/>
  <c r="M184"/>
  <c r="AS186"/>
  <c r="AH199"/>
  <c r="L184"/>
  <c r="L181"/>
  <c r="AG199"/>
  <c r="AH182"/>
  <c r="N194"/>
  <c r="N174"/>
  <c r="R185"/>
  <c r="N190"/>
  <c r="N188"/>
  <c r="R179"/>
  <c r="L190"/>
  <c r="N182"/>
  <c r="L187"/>
  <c r="AW186"/>
  <c r="AQ196"/>
  <c r="Z185"/>
  <c r="Z174"/>
  <c r="AU196"/>
  <c r="AB177"/>
  <c r="X175"/>
  <c r="N191"/>
  <c r="AJ174"/>
  <c r="AL183"/>
  <c r="AO179"/>
  <c r="N198"/>
  <c r="AW180"/>
  <c r="L198"/>
  <c r="T188"/>
  <c r="AS190"/>
  <c r="AW184"/>
  <c r="AW190"/>
  <c r="T193"/>
  <c r="AL181"/>
  <c r="N183"/>
  <c r="P190"/>
  <c r="AB193"/>
  <c r="AU174"/>
  <c r="M193"/>
  <c r="AH187"/>
  <c r="AG178"/>
  <c r="AO180"/>
  <c r="AM174"/>
  <c r="AT184"/>
  <c r="R178"/>
  <c r="AM179"/>
  <c r="L186"/>
  <c r="R197"/>
  <c r="T184"/>
  <c r="AQ197"/>
  <c r="AJ184"/>
  <c r="AP191"/>
  <c r="V198"/>
  <c r="AB194"/>
  <c r="R180"/>
  <c r="AL187"/>
  <c r="AP174"/>
  <c r="AB195"/>
  <c r="AB196"/>
  <c r="AM184"/>
  <c r="P183"/>
  <c r="Z186"/>
  <c r="AQ186"/>
  <c r="AM178"/>
  <c r="AB183"/>
  <c r="P176"/>
  <c r="AB188"/>
  <c r="N186"/>
  <c r="AT182"/>
  <c r="AJ176"/>
  <c r="AJ180"/>
  <c r="AS174"/>
  <c r="V193"/>
  <c r="T189"/>
  <c r="AQ195"/>
  <c r="AQ174"/>
  <c r="AQ175"/>
  <c r="Z184"/>
  <c r="AW195"/>
  <c r="V183"/>
  <c r="V182"/>
  <c r="AO185"/>
  <c r="AS182"/>
  <c r="AT190"/>
  <c r="AB184"/>
  <c r="Z182"/>
  <c r="Z177"/>
  <c r="AT186"/>
  <c r="AQ185"/>
  <c r="T197"/>
  <c r="AU190"/>
  <c r="Z193"/>
  <c r="AJ197"/>
  <c r="X191"/>
  <c r="AW199"/>
  <c r="AS194"/>
  <c r="T182"/>
  <c r="AW176"/>
  <c r="T181"/>
  <c r="AT174"/>
  <c r="Z175"/>
  <c r="AG184"/>
  <c r="V187"/>
  <c r="AM194"/>
  <c r="R175"/>
  <c r="R181"/>
  <c r="R190"/>
  <c r="AM186"/>
  <c r="AM197"/>
  <c r="AJ177"/>
  <c r="R182"/>
  <c r="L195"/>
  <c r="N189"/>
  <c r="AS193"/>
  <c r="Z178"/>
  <c r="AS196"/>
  <c r="AT191"/>
  <c r="V175"/>
  <c r="AB178"/>
  <c r="V174"/>
  <c r="N180"/>
  <c r="N175"/>
  <c r="AP194"/>
  <c r="AO181"/>
  <c r="AM191"/>
  <c r="AJ187"/>
  <c r="V177"/>
  <c r="AS183"/>
  <c r="AO190"/>
  <c r="AS176"/>
  <c r="AT179"/>
  <c r="AP186"/>
  <c r="AU191"/>
  <c r="T191"/>
  <c r="AB175"/>
  <c r="AU192"/>
  <c r="AP199"/>
  <c r="AO178"/>
  <c r="AP177"/>
  <c r="AQ180"/>
  <c r="AU184"/>
  <c r="AQ184"/>
  <c r="AT192"/>
  <c r="AW177"/>
  <c r="V181"/>
  <c r="AW198"/>
  <c r="AU197"/>
  <c r="R194"/>
  <c r="AM198"/>
  <c r="AM192"/>
  <c r="AO186"/>
  <c r="AO175"/>
  <c r="AM177"/>
  <c r="N196"/>
  <c r="AU176"/>
  <c r="AB180"/>
  <c r="AM196"/>
  <c r="AB192"/>
  <c r="L192"/>
  <c r="R187"/>
  <c r="T175"/>
  <c r="AO174"/>
  <c r="AM190"/>
  <c r="AS178"/>
  <c r="AT197"/>
  <c r="AQ194"/>
  <c r="AT180"/>
  <c r="X180"/>
  <c r="AS189"/>
  <c r="AT198"/>
  <c r="AB181"/>
  <c r="AT199"/>
  <c r="AT188"/>
  <c r="AW183"/>
  <c r="AU189"/>
  <c r="AQ178"/>
  <c r="AJ192"/>
  <c r="AL189"/>
  <c r="AO198"/>
  <c r="AP198"/>
  <c r="N177"/>
  <c r="P197"/>
  <c r="AH194"/>
  <c r="R191"/>
  <c r="T196"/>
  <c r="AP195"/>
  <c r="Z198"/>
  <c r="AU198"/>
  <c r="AO197"/>
  <c r="AL180"/>
  <c r="AK176"/>
  <c r="AW175"/>
  <c r="AM199"/>
  <c r="AO188"/>
  <c r="AT194"/>
  <c r="P185"/>
  <c r="V191"/>
  <c r="N179"/>
  <c r="X199"/>
  <c r="AP175"/>
  <c r="AK195"/>
  <c r="AQ191"/>
  <c r="T195"/>
  <c r="X177"/>
  <c r="AH191"/>
  <c r="AB176"/>
  <c r="R188"/>
  <c r="AW197"/>
  <c r="AM187"/>
  <c r="X197"/>
  <c r="AO193"/>
  <c r="AJ193"/>
  <c r="AT193"/>
  <c r="P191"/>
  <c r="AH189"/>
  <c r="AL174"/>
  <c r="AM175"/>
  <c r="X190"/>
  <c r="AL190"/>
  <c r="AL175"/>
  <c r="AM180"/>
  <c r="Z180"/>
  <c r="AW191"/>
  <c r="AW181"/>
  <c r="AQ190"/>
  <c r="AW196"/>
  <c r="Z181"/>
  <c r="AQ199"/>
  <c r="AQ192"/>
  <c r="X184"/>
  <c r="AT185"/>
  <c r="M183"/>
  <c r="AK194"/>
  <c r="T178"/>
  <c r="AH192"/>
  <c r="V188"/>
  <c r="AL188"/>
  <c r="AL195"/>
  <c r="Z192"/>
  <c r="AS179"/>
  <c r="M175"/>
  <c r="AL184"/>
  <c r="X187"/>
  <c r="AQ177"/>
  <c r="AJ196"/>
  <c r="AS184"/>
  <c r="AP197"/>
  <c r="AK188"/>
  <c r="AJ194"/>
  <c r="AU183"/>
  <c r="AP193"/>
  <c r="AU180"/>
  <c r="AO196"/>
  <c r="P187"/>
  <c r="AS188"/>
  <c r="T190"/>
  <c r="AH175"/>
  <c r="AL182"/>
  <c r="AP176"/>
  <c r="X196"/>
  <c r="AH174"/>
  <c r="AS195"/>
  <c r="AL197"/>
  <c r="AJ181"/>
  <c r="P189"/>
  <c r="R186"/>
  <c r="AH184"/>
  <c r="X174"/>
  <c r="AB186"/>
  <c r="AQ176"/>
  <c r="T179"/>
  <c r="T177"/>
  <c r="P184"/>
  <c r="AJ185"/>
  <c r="AW192"/>
  <c r="R196"/>
  <c r="T186"/>
  <c r="V184"/>
  <c r="AM183"/>
  <c r="M199"/>
  <c r="V189"/>
  <c r="AB185"/>
  <c r="P186"/>
  <c r="AU175"/>
  <c r="N193"/>
  <c r="T176"/>
  <c r="AU199"/>
  <c r="V194"/>
  <c r="X83"/>
  <c r="AU75"/>
  <c r="V74"/>
  <c r="AS67"/>
  <c r="AQ63"/>
  <c r="R70"/>
  <c r="AJ63"/>
  <c r="N80"/>
  <c r="T80"/>
  <c r="AH75"/>
  <c r="AB60"/>
  <c r="AS75"/>
  <c r="AP71"/>
  <c r="AP75"/>
  <c r="X74"/>
  <c r="AK71"/>
  <c r="AJ71"/>
  <c r="AH67"/>
  <c r="T70"/>
  <c r="M74"/>
  <c r="L102"/>
  <c r="AG125"/>
  <c r="AL123"/>
  <c r="Z106"/>
  <c r="M110"/>
  <c r="AH125"/>
  <c r="AS125"/>
  <c r="AU123"/>
  <c r="AL70"/>
  <c r="AL126"/>
  <c r="AM120"/>
  <c r="P119"/>
  <c r="AT116"/>
  <c r="X113"/>
  <c r="N109"/>
  <c r="AW102"/>
  <c r="AB97"/>
  <c r="AJ95"/>
  <c r="AO95"/>
  <c r="R94"/>
  <c r="P250" s="1"/>
  <c r="L94"/>
  <c r="J250" s="1"/>
  <c r="N90"/>
  <c r="T90"/>
  <c r="AH116"/>
  <c r="N119"/>
  <c r="AU95"/>
  <c r="AH98"/>
  <c r="Z113"/>
  <c r="AL67"/>
  <c r="T66"/>
  <c r="X66"/>
  <c r="AG63"/>
  <c r="AK63"/>
  <c r="R60"/>
  <c r="M60"/>
  <c r="AU42"/>
  <c r="AQ27"/>
  <c r="AT73"/>
  <c r="AS113"/>
  <c r="AM113"/>
  <c r="AU113"/>
  <c r="AH128"/>
  <c r="AU128"/>
  <c r="AP128"/>
  <c r="AO128"/>
  <c r="AG38"/>
  <c r="Z118"/>
  <c r="N118"/>
  <c r="R118"/>
  <c r="AB118"/>
  <c r="AU109"/>
  <c r="AH109"/>
  <c r="AK109"/>
  <c r="AT105"/>
  <c r="AJ105"/>
  <c r="AT101"/>
  <c r="L174"/>
  <c r="AP188"/>
  <c r="AS199"/>
  <c r="AW178"/>
  <c r="T192"/>
  <c r="AU187"/>
  <c r="AW174"/>
  <c r="AS198"/>
  <c r="AP184"/>
  <c r="V190"/>
  <c r="AP196"/>
  <c r="AQ189"/>
  <c r="AP182"/>
  <c r="AH188"/>
  <c r="M187"/>
  <c r="AT195"/>
  <c r="AW185"/>
  <c r="AK175"/>
  <c r="R183"/>
  <c r="AJ195"/>
  <c r="X195"/>
  <c r="AW193"/>
  <c r="R198"/>
  <c r="AP192"/>
  <c r="P180"/>
  <c r="AM181"/>
  <c r="AM193"/>
  <c r="AT181"/>
  <c r="AO176"/>
  <c r="N192"/>
  <c r="N83"/>
  <c r="AO71"/>
  <c r="N70"/>
  <c r="V80"/>
  <c r="AK67"/>
  <c r="R74"/>
  <c r="AM27"/>
  <c r="AS63"/>
  <c r="AS27"/>
  <c r="X70"/>
  <c r="Z74"/>
  <c r="AJ75"/>
  <c r="AW67"/>
  <c r="AT75"/>
  <c r="AM75"/>
  <c r="Z66"/>
  <c r="AT107"/>
  <c r="AH123"/>
  <c r="AW125"/>
  <c r="AP125"/>
  <c r="AT123"/>
  <c r="AO123"/>
  <c r="AW123"/>
  <c r="L90"/>
  <c r="AP126"/>
  <c r="AL120"/>
  <c r="L119"/>
  <c r="V119"/>
  <c r="AQ116"/>
  <c r="AT106"/>
  <c r="AJ102"/>
  <c r="N97"/>
  <c r="L97"/>
  <c r="AK95"/>
  <c r="AS95"/>
  <c r="AB94"/>
  <c r="Z250" s="1"/>
  <c r="AQ91"/>
  <c r="AB90"/>
  <c r="AO86"/>
  <c r="AP34"/>
  <c r="R97"/>
  <c r="AB109"/>
  <c r="AQ86"/>
  <c r="P113"/>
  <c r="AJ122"/>
  <c r="AG67"/>
  <c r="AU67"/>
  <c r="AQ67"/>
  <c r="AL63"/>
  <c r="AS61"/>
  <c r="AU61"/>
  <c r="X60"/>
  <c r="AO113"/>
  <c r="AL128"/>
  <c r="AK38"/>
  <c r="L118"/>
  <c r="V118"/>
  <c r="AT109"/>
  <c r="AS109"/>
  <c r="AW105"/>
  <c r="AJ101"/>
  <c r="AU101"/>
  <c r="AM101"/>
  <c r="AH94"/>
  <c r="AF250" s="1"/>
  <c r="Z196"/>
  <c r="AT175"/>
  <c r="AJ182"/>
  <c r="AQ198"/>
  <c r="AJ188"/>
  <c r="X186"/>
  <c r="X176"/>
  <c r="V180"/>
  <c r="X198"/>
  <c r="AP190"/>
  <c r="V197"/>
  <c r="AL193"/>
  <c r="AJ178"/>
  <c r="AK197"/>
  <c r="AS180"/>
  <c r="AJ67"/>
  <c r="N74"/>
  <c r="AM67"/>
  <c r="P66"/>
  <c r="L74"/>
  <c r="Z60"/>
  <c r="AU63"/>
  <c r="AM71"/>
  <c r="P70"/>
  <c r="AQ125"/>
  <c r="AM123"/>
  <c r="AJ120"/>
  <c r="R119"/>
  <c r="V97"/>
  <c r="AQ95"/>
  <c r="AM95"/>
  <c r="N94"/>
  <c r="L250" s="1"/>
  <c r="X90"/>
  <c r="X97"/>
  <c r="AT67"/>
  <c r="AJ61"/>
  <c r="V60"/>
  <c r="AT27"/>
  <c r="M63"/>
  <c r="AL113"/>
  <c r="AP113"/>
  <c r="AJ64"/>
  <c r="P118"/>
  <c r="AW109"/>
  <c r="AL109"/>
  <c r="AO105"/>
  <c r="AQ101"/>
  <c r="AH101"/>
  <c r="AW101"/>
  <c r="AK101"/>
  <c r="AW94"/>
  <c r="AU250" s="1"/>
  <c r="AQ94"/>
  <c r="AO250" s="1"/>
  <c r="AM94"/>
  <c r="AK250" s="1"/>
  <c r="X93"/>
  <c r="AB93"/>
  <c r="M89"/>
  <c r="R89"/>
  <c r="AK83"/>
  <c r="AM212"/>
  <c r="AG212"/>
  <c r="AW212"/>
  <c r="AS210"/>
  <c r="AT210"/>
  <c r="AG210"/>
  <c r="AJ128"/>
  <c r="X67"/>
  <c r="AT24"/>
  <c r="AL119"/>
  <c r="AT119"/>
  <c r="AJ119"/>
  <c r="AP119"/>
  <c r="AM119"/>
  <c r="Z112"/>
  <c r="N112"/>
  <c r="V108"/>
  <c r="L108"/>
  <c r="R104"/>
  <c r="N104"/>
  <c r="R96"/>
  <c r="AB96"/>
  <c r="AM90"/>
  <c r="AW90"/>
  <c r="AO90"/>
  <c r="AU90"/>
  <c r="AH90"/>
  <c r="AQ105"/>
  <c r="AK178"/>
  <c r="AK210"/>
  <c r="AK185"/>
  <c r="AK111"/>
  <c r="AK125"/>
  <c r="AK187"/>
  <c r="AK189"/>
  <c r="AG183"/>
  <c r="AG174"/>
  <c r="AG21"/>
  <c r="AG186"/>
  <c r="AG196"/>
  <c r="AG110"/>
  <c r="AG181"/>
  <c r="AG187"/>
  <c r="AG106"/>
  <c r="M181"/>
  <c r="M192"/>
  <c r="M196"/>
  <c r="M105"/>
  <c r="M174"/>
  <c r="M118"/>
  <c r="M80"/>
  <c r="AS80"/>
  <c r="Z73"/>
  <c r="N69"/>
  <c r="L95"/>
  <c r="CE88"/>
  <c r="BX88"/>
  <c r="X114"/>
  <c r="M114"/>
  <c r="T114"/>
  <c r="BM210"/>
  <c r="BQ210"/>
  <c r="AB69"/>
  <c r="N91"/>
  <c r="AQ80"/>
  <c r="AL80"/>
  <c r="T77"/>
  <c r="T73"/>
  <c r="V73"/>
  <c r="AH30"/>
  <c r="AP30"/>
  <c r="AT30"/>
  <c r="R117"/>
  <c r="AB103"/>
  <c r="Z99"/>
  <c r="V95"/>
  <c r="AM88"/>
  <c r="AG70"/>
  <c r="AP74"/>
  <c r="AH74"/>
  <c r="AM70"/>
  <c r="AW70"/>
  <c r="AJ70"/>
  <c r="T69"/>
  <c r="L69"/>
  <c r="AM66"/>
  <c r="AS66"/>
  <c r="T65"/>
  <c r="AL112"/>
  <c r="AT108"/>
  <c r="AM100"/>
  <c r="X91"/>
  <c r="M91"/>
  <c r="T91"/>
  <c r="AG30"/>
  <c r="X79"/>
  <c r="AM30"/>
  <c r="AQ76"/>
  <c r="X75"/>
  <c r="AS72"/>
  <c r="X71"/>
  <c r="N71"/>
  <c r="AT68"/>
  <c r="AU110"/>
  <c r="M109"/>
  <c r="Z109"/>
  <c r="P109"/>
  <c r="AW106"/>
  <c r="AU106"/>
  <c r="AP106"/>
  <c r="T105"/>
  <c r="AP102"/>
  <c r="AG102"/>
  <c r="AL98"/>
  <c r="AU98"/>
  <c r="AQ83"/>
  <c r="AS97"/>
  <c r="AJ97"/>
  <c r="N92"/>
  <c r="BG210"/>
  <c r="AM213"/>
  <c r="AL213"/>
  <c r="AM211"/>
  <c r="AW211"/>
  <c r="AQ208"/>
  <c r="AJ83"/>
  <c r="L120"/>
  <c r="M116"/>
  <c r="AW111"/>
  <c r="AM111"/>
  <c r="AS83"/>
  <c r="AL97"/>
  <c r="AL89"/>
  <c r="AL71"/>
  <c r="R75"/>
  <c r="N75"/>
  <c r="AP72"/>
  <c r="Z110"/>
  <c r="AJ198"/>
  <c r="AP187"/>
  <c r="AO189"/>
  <c r="AB182"/>
  <c r="AJ190"/>
  <c r="T199"/>
  <c r="AT183"/>
  <c r="AP185"/>
  <c r="AH186"/>
  <c r="T174"/>
  <c r="AK181"/>
  <c r="AH176"/>
  <c r="AP181"/>
  <c r="Z189"/>
  <c r="AL196"/>
  <c r="M176"/>
  <c r="AK177"/>
  <c r="AW194"/>
  <c r="AW75"/>
  <c r="V70"/>
  <c r="AS42"/>
  <c r="AQ71"/>
  <c r="AW71"/>
  <c r="M70"/>
  <c r="P74"/>
  <c r="AK75"/>
  <c r="AU71"/>
  <c r="AP63"/>
  <c r="AH42"/>
  <c r="H145" i="47" s="1"/>
  <c r="P97" i="46"/>
  <c r="AQ123"/>
  <c r="AT87"/>
  <c r="AJ125"/>
  <c r="AL125"/>
  <c r="AJ123"/>
  <c r="AH120"/>
  <c r="AW116"/>
  <c r="T109"/>
  <c r="T97"/>
  <c r="AG95"/>
  <c r="Z94"/>
  <c r="X250" s="1"/>
  <c r="M90"/>
  <c r="P90"/>
  <c r="M97"/>
  <c r="AW110"/>
  <c r="AL116"/>
  <c r="R66"/>
  <c r="AW63"/>
  <c r="AO63"/>
  <c r="AT61"/>
  <c r="AH27"/>
  <c r="T63"/>
  <c r="AQ113"/>
  <c r="AJ113"/>
  <c r="AW128"/>
  <c r="AW38"/>
  <c r="AG109"/>
  <c r="AO109"/>
  <c r="AH105"/>
  <c r="AL101"/>
  <c r="AS101"/>
  <c r="AT97"/>
  <c r="AS94"/>
  <c r="AQ250" s="1"/>
  <c r="AU94"/>
  <c r="AS250" s="1"/>
  <c r="L93"/>
  <c r="T93"/>
  <c r="P93"/>
  <c r="L89"/>
  <c r="T89"/>
  <c r="AW83"/>
  <c r="AT83"/>
  <c r="AS212"/>
  <c r="AU212"/>
  <c r="AL212"/>
  <c r="AP210"/>
  <c r="AO210"/>
  <c r="AU210"/>
  <c r="AM210"/>
  <c r="AO24"/>
  <c r="AQ119"/>
  <c r="R112"/>
  <c r="X112"/>
  <c r="V112"/>
  <c r="X108"/>
  <c r="AB108"/>
  <c r="V104"/>
  <c r="X104"/>
  <c r="P104"/>
  <c r="AT90"/>
  <c r="AT38"/>
  <c r="AS128"/>
  <c r="AK192"/>
  <c r="AK193"/>
  <c r="AK90"/>
  <c r="AK106"/>
  <c r="AK123"/>
  <c r="AK174"/>
  <c r="AK128"/>
  <c r="AG188"/>
  <c r="AG190"/>
  <c r="AG91"/>
  <c r="AG179"/>
  <c r="AG175"/>
  <c r="AG128"/>
  <c r="AG185"/>
  <c r="AG191"/>
  <c r="AG86"/>
  <c r="M182"/>
  <c r="M198"/>
  <c r="M185"/>
  <c r="M108"/>
  <c r="M197"/>
  <c r="M83"/>
  <c r="M113"/>
  <c r="AQ74"/>
  <c r="AO66"/>
  <c r="AO20"/>
  <c r="V91"/>
  <c r="CI88"/>
  <c r="CH88"/>
  <c r="N114"/>
  <c r="Z114"/>
  <c r="R114"/>
  <c r="BO210"/>
  <c r="BJ210"/>
  <c r="AT80"/>
  <c r="AU80"/>
  <c r="AW80"/>
  <c r="R73"/>
  <c r="AK30"/>
  <c r="AL30"/>
  <c r="AS30"/>
  <c r="AW30"/>
  <c r="AB117"/>
  <c r="X111"/>
  <c r="N99"/>
  <c r="R95"/>
  <c r="AH92"/>
  <c r="AL88"/>
  <c r="AG80"/>
  <c r="AQ70"/>
  <c r="L79"/>
  <c r="AO74"/>
  <c r="AJ74"/>
  <c r="AU74"/>
  <c r="AH70"/>
  <c r="X69"/>
  <c r="R69"/>
  <c r="P69"/>
  <c r="AJ66"/>
  <c r="AL66"/>
  <c r="AH66"/>
  <c r="AS118"/>
  <c r="AJ112"/>
  <c r="AK96"/>
  <c r="L91"/>
  <c r="AG118"/>
  <c r="AU70"/>
  <c r="AJ80"/>
  <c r="AK76"/>
  <c r="AS76"/>
  <c r="AM76"/>
  <c r="L75"/>
  <c r="AL72"/>
  <c r="T71"/>
  <c r="P71"/>
  <c r="AW68"/>
  <c r="AO110"/>
  <c r="AK110"/>
  <c r="AJ110"/>
  <c r="L109"/>
  <c r="AJ106"/>
  <c r="AQ106"/>
  <c r="P105"/>
  <c r="N105"/>
  <c r="L105"/>
  <c r="AS102"/>
  <c r="AK102"/>
  <c r="AL102"/>
  <c r="L101"/>
  <c r="AO98"/>
  <c r="AS98"/>
  <c r="AM98"/>
  <c r="M87"/>
  <c r="BL210"/>
  <c r="AQ213"/>
  <c r="AT213"/>
  <c r="AK213"/>
  <c r="AJ211"/>
  <c r="AL83"/>
  <c r="AW97"/>
  <c r="V120"/>
  <c r="P120"/>
  <c r="AW117"/>
  <c r="R116"/>
  <c r="AB116"/>
  <c r="AL111"/>
  <c r="AS111"/>
  <c r="AO97"/>
  <c r="AT93"/>
  <c r="AM72"/>
  <c r="AB71"/>
  <c r="AB110"/>
  <c r="AJ98"/>
  <c r="AJ87"/>
  <c r="AP87"/>
  <c r="AS87"/>
  <c r="AH88"/>
  <c r="AQ88"/>
  <c r="X183"/>
  <c r="X185"/>
  <c r="X189"/>
  <c r="T183"/>
  <c r="AS192"/>
  <c r="AS181"/>
  <c r="AK198"/>
  <c r="AH71"/>
  <c r="AL75"/>
  <c r="AT63"/>
  <c r="AQ75"/>
  <c r="AU125"/>
  <c r="Z119"/>
  <c r="T119"/>
  <c r="N113"/>
  <c r="AH106"/>
  <c r="AU91"/>
  <c r="AH86"/>
  <c r="T94"/>
  <c r="R250" s="1"/>
  <c r="AH63"/>
  <c r="P60"/>
  <c r="AG113"/>
  <c r="AW113"/>
  <c r="T118"/>
  <c r="AP109"/>
  <c r="AS105"/>
  <c r="AL105"/>
  <c r="AG94"/>
  <c r="AE250" s="1"/>
  <c r="AB89"/>
  <c r="N89"/>
  <c r="AP212"/>
  <c r="AQ212"/>
  <c r="AT212"/>
  <c r="AJ210"/>
  <c r="AM109"/>
  <c r="AO119"/>
  <c r="AH119"/>
  <c r="AK119"/>
  <c r="AB112"/>
  <c r="Z108"/>
  <c r="P108"/>
  <c r="L104"/>
  <c r="P96"/>
  <c r="X96"/>
  <c r="AJ90"/>
  <c r="AK86"/>
  <c r="AK184"/>
  <c r="AK113"/>
  <c r="AK212"/>
  <c r="AG116"/>
  <c r="AG197"/>
  <c r="AG123"/>
  <c r="AG198"/>
  <c r="M119"/>
  <c r="M65"/>
  <c r="M179"/>
  <c r="N77"/>
  <c r="AG66"/>
  <c r="AB114"/>
  <c r="BN210"/>
  <c r="AL74"/>
  <c r="AK80"/>
  <c r="P73"/>
  <c r="AQ30"/>
  <c r="T95"/>
  <c r="AG88"/>
  <c r="M73"/>
  <c r="AB79"/>
  <c r="AQ66"/>
  <c r="AW66"/>
  <c r="AK20"/>
  <c r="AP112"/>
  <c r="AB91"/>
  <c r="Z91"/>
  <c r="M111"/>
  <c r="AO76"/>
  <c r="M75"/>
  <c r="Z75"/>
  <c r="AH72"/>
  <c r="AJ68"/>
  <c r="AT110"/>
  <c r="AQ110"/>
  <c r="AO106"/>
  <c r="R105"/>
  <c r="AO102"/>
  <c r="AT98"/>
  <c r="AP98"/>
  <c r="AP83"/>
  <c r="AO93"/>
  <c r="BB210"/>
  <c r="AO213"/>
  <c r="AW213"/>
  <c r="AS211"/>
  <c r="AU211"/>
  <c r="AH83"/>
  <c r="AM97"/>
  <c r="AK121"/>
  <c r="L116"/>
  <c r="AT111"/>
  <c r="AO83"/>
  <c r="AS71"/>
  <c r="AO72"/>
  <c r="T110"/>
  <c r="AU87"/>
  <c r="AS88"/>
  <c r="AP88"/>
  <c r="AQ129"/>
  <c r="AU129"/>
  <c r="AL129"/>
  <c r="AS127"/>
  <c r="AO121"/>
  <c r="AT121"/>
  <c r="AS121"/>
  <c r="AG121"/>
  <c r="L68"/>
  <c r="AQ61"/>
  <c r="AP61"/>
  <c r="AU60"/>
  <c r="AL60"/>
  <c r="L163" i="47" s="1"/>
  <c r="AJ60" i="46"/>
  <c r="J163" i="47" s="1"/>
  <c r="AO120" i="46"/>
  <c r="AP120"/>
  <c r="AW91"/>
  <c r="BC210"/>
  <c r="BF210"/>
  <c r="P80"/>
  <c r="AB80"/>
  <c r="AH95"/>
  <c r="AL91"/>
  <c r="AU86"/>
  <c r="AJ127"/>
  <c r="P79"/>
  <c r="V77"/>
  <c r="V65"/>
  <c r="AB65"/>
  <c r="N65"/>
  <c r="AM20"/>
  <c r="AW20"/>
  <c r="AG20"/>
  <c r="AS117"/>
  <c r="AO117"/>
  <c r="AG117"/>
  <c r="AO116"/>
  <c r="AS116"/>
  <c r="V113"/>
  <c r="AT99"/>
  <c r="AO99"/>
  <c r="AW99"/>
  <c r="AK99"/>
  <c r="AH91"/>
  <c r="AS208"/>
  <c r="AG208"/>
  <c r="AK208"/>
  <c r="CC88"/>
  <c r="CK88"/>
  <c r="R113"/>
  <c r="AJ92"/>
  <c r="AG92"/>
  <c r="AT124"/>
  <c r="AP122"/>
  <c r="AG75"/>
  <c r="L83"/>
  <c r="AB83"/>
  <c r="AH210"/>
  <c r="AM107"/>
  <c r="CD96"/>
  <c r="CI96"/>
  <c r="BX170"/>
  <c r="BW144"/>
  <c r="BI144"/>
  <c r="BG144"/>
  <c r="BP144"/>
  <c r="BQ144"/>
  <c r="BZ138"/>
  <c r="BO138"/>
  <c r="BY138"/>
  <c r="BP138"/>
  <c r="BB138"/>
  <c r="CF138"/>
  <c r="CC138"/>
  <c r="BW138"/>
  <c r="CK138"/>
  <c r="CB138"/>
  <c r="BB149"/>
  <c r="CE149"/>
  <c r="CD149"/>
  <c r="BY149"/>
  <c r="CK149"/>
  <c r="CF149"/>
  <c r="BD149"/>
  <c r="BZ149"/>
  <c r="BX149"/>
  <c r="BD168"/>
  <c r="BR168"/>
  <c r="CK168"/>
  <c r="BO168"/>
  <c r="AO177"/>
  <c r="AL179"/>
  <c r="Z195"/>
  <c r="AW189"/>
  <c r="AJ199"/>
  <c r="X188"/>
  <c r="N66"/>
  <c r="AO75"/>
  <c r="AO125"/>
  <c r="AP116"/>
  <c r="AT102"/>
  <c r="P94"/>
  <c r="N250" s="1"/>
  <c r="V90"/>
  <c r="AK21"/>
  <c r="AH68"/>
  <c r="N60"/>
  <c r="AM208"/>
  <c r="AH113"/>
  <c r="AQ128"/>
  <c r="X118"/>
  <c r="AQ109"/>
  <c r="AU105"/>
  <c r="AP101"/>
  <c r="AJ94"/>
  <c r="AH250" s="1"/>
  <c r="AP94"/>
  <c r="AN250" s="1"/>
  <c r="X89"/>
  <c r="AG83"/>
  <c r="AW210"/>
  <c r="P61"/>
  <c r="AW24"/>
  <c r="AW119"/>
  <c r="AS119"/>
  <c r="T112"/>
  <c r="P112"/>
  <c r="R108"/>
  <c r="M104"/>
  <c r="L100"/>
  <c r="Z96"/>
  <c r="L96"/>
  <c r="AL90"/>
  <c r="N93"/>
  <c r="AK179"/>
  <c r="AK116"/>
  <c r="AK105"/>
  <c r="AG193"/>
  <c r="AG101"/>
  <c r="AG194"/>
  <c r="AG119"/>
  <c r="AG105"/>
  <c r="M188"/>
  <c r="M93"/>
  <c r="M112"/>
  <c r="V69"/>
  <c r="CB88"/>
  <c r="V114"/>
  <c r="P114"/>
  <c r="BE210"/>
  <c r="AP80"/>
  <c r="AB73"/>
  <c r="L73"/>
  <c r="AJ30"/>
  <c r="N117"/>
  <c r="P95"/>
  <c r="AS92"/>
  <c r="N73"/>
  <c r="AK74"/>
  <c r="AP70"/>
  <c r="AP66"/>
  <c r="P65"/>
  <c r="AU20"/>
  <c r="AO100"/>
  <c r="R91"/>
  <c r="AW74"/>
  <c r="AP20"/>
  <c r="AL76"/>
  <c r="AW76"/>
  <c r="P75"/>
  <c r="AQ72"/>
  <c r="AK72"/>
  <c r="V71"/>
  <c r="AQ68"/>
  <c r="AP110"/>
  <c r="Z105"/>
  <c r="AH102"/>
  <c r="AQ98"/>
  <c r="AG97"/>
  <c r="AO211"/>
  <c r="R120"/>
  <c r="N120"/>
  <c r="AJ117"/>
  <c r="X110"/>
  <c r="L110"/>
  <c r="AP92"/>
  <c r="AU92"/>
  <c r="AO87"/>
  <c r="AM87"/>
  <c r="AJ88"/>
  <c r="AT88"/>
  <c r="AO88"/>
  <c r="AS129"/>
  <c r="AG129"/>
  <c r="AH127"/>
  <c r="AQ127"/>
  <c r="AK127"/>
  <c r="AW121"/>
  <c r="AQ121"/>
  <c r="AM121"/>
  <c r="X68"/>
  <c r="AG61"/>
  <c r="AH60"/>
  <c r="AM60"/>
  <c r="AG60"/>
  <c r="G163" i="47" s="1"/>
  <c r="AT60" i="46"/>
  <c r="AT91"/>
  <c r="BR210"/>
  <c r="BI210"/>
  <c r="X80"/>
  <c r="Z80"/>
  <c r="AK120"/>
  <c r="AM91"/>
  <c r="AP121"/>
  <c r="AL86"/>
  <c r="T79"/>
  <c r="L77"/>
  <c r="X65"/>
  <c r="AH20"/>
  <c r="AJ20"/>
  <c r="AH117"/>
  <c r="AM117"/>
  <c r="AT117"/>
  <c r="AL99"/>
  <c r="AG120"/>
  <c r="AJ208"/>
  <c r="AL208"/>
  <c r="AP208"/>
  <c r="CD88"/>
  <c r="BY88"/>
  <c r="AM92"/>
  <c r="AQ92"/>
  <c r="AS89"/>
  <c r="AS124"/>
  <c r="AO122"/>
  <c r="AS122"/>
  <c r="M66"/>
  <c r="BD210"/>
  <c r="CA96"/>
  <c r="AU177"/>
  <c r="X181"/>
  <c r="V195"/>
  <c r="AB174"/>
  <c r="AP180"/>
  <c r="Z83"/>
  <c r="AO61"/>
  <c r="V66"/>
  <c r="AQ102"/>
  <c r="V94"/>
  <c r="T250" s="1"/>
  <c r="AJ86"/>
  <c r="AO67"/>
  <c r="AT113"/>
  <c r="AK97"/>
  <c r="AO94"/>
  <c r="AM250" s="1"/>
  <c r="AM83"/>
  <c r="AO212"/>
  <c r="AL24"/>
  <c r="L112"/>
  <c r="T108"/>
  <c r="AS90"/>
  <c r="AK196"/>
  <c r="AK183"/>
  <c r="AK191"/>
  <c r="AG195"/>
  <c r="AG176"/>
  <c r="M186"/>
  <c r="Z69"/>
  <c r="CM88"/>
  <c r="CA88"/>
  <c r="AT74"/>
  <c r="M77"/>
  <c r="R111"/>
  <c r="X95"/>
  <c r="M69"/>
  <c r="AO80"/>
  <c r="R65"/>
  <c r="AM96"/>
  <c r="P91"/>
  <c r="AP76"/>
  <c r="AL68"/>
  <c r="AL110"/>
  <c r="AH110"/>
  <c r="V109"/>
  <c r="BP210"/>
  <c r="AS213"/>
  <c r="AH211"/>
  <c r="AW93"/>
  <c r="X116"/>
  <c r="AH111"/>
  <c r="P110"/>
  <c r="AW92"/>
  <c r="AW87"/>
  <c r="AK88"/>
  <c r="AW88"/>
  <c r="AO129"/>
  <c r="AL127"/>
  <c r="AU121"/>
  <c r="AK61"/>
  <c r="AL61"/>
  <c r="AS60"/>
  <c r="AK60"/>
  <c r="K163" i="47" s="1"/>
  <c r="AW120" i="46"/>
  <c r="AP91"/>
  <c r="AT95"/>
  <c r="AS86"/>
  <c r="AS120"/>
  <c r="AL121"/>
  <c r="M79"/>
  <c r="N79"/>
  <c r="Z65"/>
  <c r="AS20"/>
  <c r="AU117"/>
  <c r="AJ116"/>
  <c r="AU99"/>
  <c r="V68"/>
  <c r="AU208"/>
  <c r="BW88"/>
  <c r="AO92"/>
  <c r="AK124"/>
  <c r="AO27"/>
  <c r="P83"/>
  <c r="AO103"/>
  <c r="CK96"/>
  <c r="CH96"/>
  <c r="BJ170"/>
  <c r="CG144"/>
  <c r="BB144"/>
  <c r="BD138"/>
  <c r="CI138"/>
  <c r="BK138"/>
  <c r="BR138"/>
  <c r="CG138"/>
  <c r="BJ138"/>
  <c r="BG149"/>
  <c r="BO149"/>
  <c r="BQ149"/>
  <c r="CA149"/>
  <c r="CJ149"/>
  <c r="CC149"/>
  <c r="CB149"/>
  <c r="CC168"/>
  <c r="BQ168"/>
  <c r="BI168"/>
  <c r="CI168"/>
  <c r="BL168"/>
  <c r="BZ168"/>
  <c r="CB168"/>
  <c r="CH132"/>
  <c r="CE154"/>
  <c r="CC224" s="1"/>
  <c r="CE157"/>
  <c r="CC227" s="1"/>
  <c r="BI157"/>
  <c r="BG227" s="1"/>
  <c r="BM157"/>
  <c r="BK227" s="1"/>
  <c r="CF157"/>
  <c r="CD227" s="1"/>
  <c r="BJ157"/>
  <c r="BH227" s="1"/>
  <c r="BB157"/>
  <c r="CB157"/>
  <c r="BZ227" s="1"/>
  <c r="Z188"/>
  <c r="X193"/>
  <c r="V185"/>
  <c r="Z70"/>
  <c r="AT71"/>
  <c r="AG71"/>
  <c r="L70"/>
  <c r="AT103"/>
  <c r="AM125"/>
  <c r="X119"/>
  <c r="X109"/>
  <c r="AM86"/>
  <c r="AU120"/>
  <c r="AM128"/>
  <c r="AM105"/>
  <c r="AL94"/>
  <c r="AJ250" s="1"/>
  <c r="P89"/>
  <c r="AJ212"/>
  <c r="T104"/>
  <c r="AP90"/>
  <c r="AK180"/>
  <c r="AK94"/>
  <c r="AI250" s="1"/>
  <c r="AG177"/>
  <c r="M194"/>
  <c r="M94"/>
  <c r="K250" s="1"/>
  <c r="P77"/>
  <c r="M95"/>
  <c r="AO118"/>
  <c r="AH80"/>
  <c r="X73"/>
  <c r="Z95"/>
  <c r="AT92"/>
  <c r="AT66"/>
  <c r="AU66"/>
  <c r="AQ118"/>
  <c r="AS100"/>
  <c r="AM108"/>
  <c r="AJ76"/>
  <c r="AT72"/>
  <c r="Z71"/>
  <c r="AM110"/>
  <c r="AM106"/>
  <c r="AU102"/>
  <c r="AJ213"/>
  <c r="P116"/>
  <c r="AQ111"/>
  <c r="AP97"/>
  <c r="N110"/>
  <c r="AK87"/>
  <c r="AU88"/>
  <c r="AJ129"/>
  <c r="AB68"/>
  <c r="AQ60"/>
  <c r="AW60"/>
  <c r="BH210"/>
  <c r="AP95"/>
  <c r="AK91"/>
  <c r="Z79"/>
  <c r="X77"/>
  <c r="AK117"/>
  <c r="AL117"/>
  <c r="AQ99"/>
  <c r="AM99"/>
  <c r="AS99"/>
  <c r="AW86"/>
  <c r="AT120"/>
  <c r="AO208"/>
  <c r="CJ88"/>
  <c r="AJ124"/>
  <c r="AK122"/>
  <c r="AB66"/>
  <c r="R83"/>
  <c r="BK210"/>
  <c r="CC96"/>
  <c r="BW167"/>
  <c r="BU247" s="1"/>
  <c r="BH140"/>
  <c r="BD144"/>
  <c r="CH138"/>
  <c r="BF138"/>
  <c r="BL138"/>
  <c r="BH138"/>
  <c r="BC138"/>
  <c r="BI138"/>
  <c r="BC149"/>
  <c r="CH149"/>
  <c r="BM149"/>
  <c r="BE149"/>
  <c r="BF149"/>
  <c r="BH168"/>
  <c r="BY168"/>
  <c r="BG168"/>
  <c r="CM168"/>
  <c r="CJ168"/>
  <c r="BN168"/>
  <c r="CL168"/>
  <c r="CK132"/>
  <c r="BR132"/>
  <c r="Q187"/>
  <c r="Q191"/>
  <c r="Q183"/>
  <c r="Q197"/>
  <c r="Q186"/>
  <c r="Q199"/>
  <c r="Q184"/>
  <c r="Q195"/>
  <c r="Q194"/>
  <c r="O223"/>
  <c r="Q176"/>
  <c r="Q181"/>
  <c r="Q188"/>
  <c r="Q174"/>
  <c r="Q198"/>
  <c r="Q179"/>
  <c r="Q74"/>
  <c r="Q66"/>
  <c r="Q178"/>
  <c r="Q193"/>
  <c r="Q113"/>
  <c r="Q60"/>
  <c r="Q175"/>
  <c r="Q190"/>
  <c r="Q177"/>
  <c r="Q189"/>
  <c r="Q119"/>
  <c r="Q65"/>
  <c r="Q120"/>
  <c r="Q116"/>
  <c r="Q89"/>
  <c r="Q96"/>
  <c r="Q182"/>
  <c r="Q83"/>
  <c r="Q118"/>
  <c r="Q94"/>
  <c r="O250" s="1"/>
  <c r="Q75"/>
  <c r="Q115"/>
  <c r="Q110"/>
  <c r="Q97"/>
  <c r="Q93"/>
  <c r="Q196"/>
  <c r="Q91"/>
  <c r="Q114"/>
  <c r="Q80"/>
  <c r="Q77"/>
  <c r="Q180"/>
  <c r="Q108"/>
  <c r="Q185"/>
  <c r="Q73"/>
  <c r="Q69"/>
  <c r="Q71"/>
  <c r="Q192"/>
  <c r="Q95"/>
  <c r="Q112"/>
  <c r="Q90"/>
  <c r="Q105"/>
  <c r="C204"/>
  <c r="E204" s="1"/>
  <c r="BO204" s="1"/>
  <c r="C202" i="44"/>
  <c r="E202" s="1"/>
  <c r="H202" s="1"/>
  <c r="C125"/>
  <c r="E125" s="1"/>
  <c r="H125" s="1"/>
  <c r="C172" i="25"/>
  <c r="C168"/>
  <c r="C122" i="46"/>
  <c r="E122" s="1"/>
  <c r="BF122" s="1"/>
  <c r="E514" i="31"/>
  <c r="C97" i="63"/>
  <c r="C199" i="44"/>
  <c r="E199" s="1"/>
  <c r="H199" s="1"/>
  <c r="C77" i="46"/>
  <c r="E77" s="1"/>
  <c r="BH77" s="1"/>
  <c r="C79" i="63"/>
  <c r="F79" s="1"/>
  <c r="K79" s="1"/>
  <c r="C75"/>
  <c r="F75" s="1"/>
  <c r="K75" s="1"/>
  <c r="C73" i="46"/>
  <c r="E73" s="1"/>
  <c r="BC73" s="1"/>
  <c r="C69"/>
  <c r="E69" s="1"/>
  <c r="BG69" s="1"/>
  <c r="E497" i="31"/>
  <c r="C71" i="63"/>
  <c r="F71" s="1"/>
  <c r="E498" i="31"/>
  <c r="C67" i="63"/>
  <c r="F67" s="1"/>
  <c r="K67" s="1"/>
  <c r="C65" i="46"/>
  <c r="E65" s="1"/>
  <c r="BN65" s="1"/>
  <c r="C63" i="63"/>
  <c r="F63" s="1"/>
  <c r="K63" s="1"/>
  <c r="C61" i="46"/>
  <c r="E61" s="1"/>
  <c r="BG61" s="1"/>
  <c r="C57"/>
  <c r="E57" s="1"/>
  <c r="E494" i="31"/>
  <c r="C20" i="44"/>
  <c r="E20" s="1"/>
  <c r="H20" s="1"/>
  <c r="C20" i="46"/>
  <c r="E20" s="1"/>
  <c r="E500" i="31"/>
  <c r="BL166" i="46"/>
  <c r="BW166"/>
  <c r="CL166"/>
  <c r="CJ166"/>
  <c r="BK166"/>
  <c r="CM166"/>
  <c r="BD166"/>
  <c r="CC166"/>
  <c r="BX89"/>
  <c r="CC131"/>
  <c r="BJ131"/>
  <c r="BB131"/>
  <c r="BF131"/>
  <c r="CK131"/>
  <c r="CG131"/>
  <c r="CD131"/>
  <c r="BK131"/>
  <c r="CH131"/>
  <c r="BL131"/>
  <c r="CF153"/>
  <c r="BL153"/>
  <c r="BR153"/>
  <c r="BK153"/>
  <c r="BQ153"/>
  <c r="BN153"/>
  <c r="CE153"/>
  <c r="CM153"/>
  <c r="BH176"/>
  <c r="BP172"/>
  <c r="BN238" s="1"/>
  <c r="BT172"/>
  <c r="BR238" s="1"/>
  <c r="CG172"/>
  <c r="CE238" s="1"/>
  <c r="BG172"/>
  <c r="BE238" s="1"/>
  <c r="CI172"/>
  <c r="CG238" s="1"/>
  <c r="CA172"/>
  <c r="BY238" s="1"/>
  <c r="CM172"/>
  <c r="CK238" s="1"/>
  <c r="BE172"/>
  <c r="BC238" s="1"/>
  <c r="BM172"/>
  <c r="BK238" s="1"/>
  <c r="BL159"/>
  <c r="CG159"/>
  <c r="CF159"/>
  <c r="BH159"/>
  <c r="BE159"/>
  <c r="BD159"/>
  <c r="CA159"/>
  <c r="CI159"/>
  <c r="CM159"/>
  <c r="CD159"/>
  <c r="BO164"/>
  <c r="BT164"/>
  <c r="CJ164"/>
  <c r="CK164"/>
  <c r="BM164"/>
  <c r="BX164"/>
  <c r="BV231" s="1"/>
  <c r="BR163"/>
  <c r="BL163"/>
  <c r="BO163"/>
  <c r="BJ163"/>
  <c r="CH163"/>
  <c r="BC163"/>
  <c r="BY163"/>
  <c r="BX163"/>
  <c r="BC196"/>
  <c r="E521" i="31"/>
  <c r="C129" i="44"/>
  <c r="E129" s="1"/>
  <c r="C230" s="1"/>
  <c r="CC134" i="46"/>
  <c r="BT134"/>
  <c r="BG134"/>
  <c r="BH134"/>
  <c r="BF134"/>
  <c r="BY134"/>
  <c r="CA134"/>
  <c r="CD134"/>
  <c r="CJ136"/>
  <c r="BO136"/>
  <c r="BQ137"/>
  <c r="BG137"/>
  <c r="CE137"/>
  <c r="BC137"/>
  <c r="CB137"/>
  <c r="CM137"/>
  <c r="CG137"/>
  <c r="BY137"/>
  <c r="BG145"/>
  <c r="BR145"/>
  <c r="CK145"/>
  <c r="CG145"/>
  <c r="BF145"/>
  <c r="BE145"/>
  <c r="CE145"/>
  <c r="BM145"/>
  <c r="BK162"/>
  <c r="BI230" s="1"/>
  <c r="BL162"/>
  <c r="BJ230" s="1"/>
  <c r="BB162"/>
  <c r="AZ230" s="1"/>
  <c r="BT162"/>
  <c r="BR230" s="1"/>
  <c r="BD162"/>
  <c r="BB230" s="1"/>
  <c r="BY162"/>
  <c r="BW230" s="1"/>
  <c r="BW162"/>
  <c r="BU230" s="1"/>
  <c r="CB162"/>
  <c r="BZ230" s="1"/>
  <c r="CC162"/>
  <c r="CA230" s="1"/>
  <c r="BE141"/>
  <c r="BB141"/>
  <c r="BT141"/>
  <c r="CC141"/>
  <c r="BG141"/>
  <c r="CH141"/>
  <c r="BK141"/>
  <c r="CK141"/>
  <c r="BM133"/>
  <c r="CM133"/>
  <c r="BO133"/>
  <c r="BD133"/>
  <c r="CH133"/>
  <c r="CJ133"/>
  <c r="CC133"/>
  <c r="BX133"/>
  <c r="BH133"/>
  <c r="BN133"/>
  <c r="BD150"/>
  <c r="BW150"/>
  <c r="CJ146"/>
  <c r="BO146"/>
  <c r="BR146"/>
  <c r="BX146"/>
  <c r="BF146"/>
  <c r="CC146"/>
  <c r="BH146"/>
  <c r="BW146"/>
  <c r="BY146"/>
  <c r="BI146"/>
  <c r="CL156"/>
  <c r="BN156"/>
  <c r="BY156"/>
  <c r="CG156"/>
  <c r="BG156"/>
  <c r="CE156"/>
  <c r="BI156"/>
  <c r="CC156"/>
  <c r="CL160"/>
  <c r="CA160"/>
  <c r="CE160"/>
  <c r="BQ160"/>
  <c r="BK160"/>
  <c r="BE160"/>
  <c r="CH160"/>
  <c r="BL160"/>
  <c r="CJ160"/>
  <c r="BC160"/>
  <c r="BY157"/>
  <c r="CD157"/>
  <c r="CB227" s="1"/>
  <c r="BQ157"/>
  <c r="BO227" s="1"/>
  <c r="BL157"/>
  <c r="BJ227" s="1"/>
  <c r="BC157"/>
  <c r="BA227" s="1"/>
  <c r="BR157"/>
  <c r="BP227" s="1"/>
  <c r="CJ157"/>
  <c r="CH227" s="1"/>
  <c r="BN157"/>
  <c r="BL227" s="1"/>
  <c r="BE154"/>
  <c r="E526" i="31"/>
  <c r="BJ168" i="46"/>
  <c r="BF168"/>
  <c r="BC168"/>
  <c r="BM168"/>
  <c r="BJ149"/>
  <c r="BP149"/>
  <c r="BW149"/>
  <c r="BX138"/>
  <c r="BM138"/>
  <c r="BN138"/>
  <c r="BN144"/>
  <c r="C186"/>
  <c r="E186" s="1"/>
  <c r="BR186" s="1"/>
  <c r="C120" i="44"/>
  <c r="E120" s="1"/>
  <c r="C239" s="1"/>
  <c r="C127" i="46"/>
  <c r="E127" s="1"/>
  <c r="BG127" s="1"/>
  <c r="F27" i="36"/>
  <c r="N27"/>
  <c r="E561" i="64"/>
  <c r="AN75" i="46"/>
  <c r="AR124"/>
  <c r="AV91"/>
  <c r="AP89"/>
  <c r="AE116"/>
  <c r="AQ20"/>
  <c r="L65"/>
  <c r="Y65"/>
  <c r="R77"/>
  <c r="V79"/>
  <c r="AS91"/>
  <c r="AP60"/>
  <c r="AH121"/>
  <c r="AJ121"/>
  <c r="AO127"/>
  <c r="AP127"/>
  <c r="AG87"/>
  <c r="AL92"/>
  <c r="R71"/>
  <c r="AE83"/>
  <c r="AG111"/>
  <c r="AP211"/>
  <c r="AM89"/>
  <c r="X105"/>
  <c r="AW72"/>
  <c r="O75"/>
  <c r="O91"/>
  <c r="AO108"/>
  <c r="AV66"/>
  <c r="AK70"/>
  <c r="AR30"/>
  <c r="O73"/>
  <c r="AJ108"/>
  <c r="AG96"/>
  <c r="AS74"/>
  <c r="I115"/>
  <c r="M96"/>
  <c r="O93"/>
  <c r="AG90"/>
  <c r="AK211"/>
  <c r="AQ90"/>
  <c r="AU119"/>
  <c r="AL210"/>
  <c r="R93"/>
  <c r="Z93"/>
  <c r="AO101"/>
  <c r="AP105"/>
  <c r="AJ109"/>
  <c r="L113"/>
  <c r="AT125"/>
  <c r="AU182"/>
  <c r="AT187"/>
  <c r="C200" i="64"/>
  <c r="F165"/>
  <c r="BT149" i="46"/>
  <c r="BT96"/>
  <c r="BH129"/>
  <c r="BA129"/>
  <c r="BR129"/>
  <c r="BP129"/>
  <c r="BQ129"/>
  <c r="BF129"/>
  <c r="BM129"/>
  <c r="BC129"/>
  <c r="I127" i="44"/>
  <c r="J127" s="1"/>
  <c r="BD129" i="46"/>
  <c r="BB129"/>
  <c r="BE129"/>
  <c r="BI129"/>
  <c r="AY129"/>
  <c r="BO129"/>
  <c r="BN129"/>
  <c r="BK129"/>
  <c r="C196" i="44"/>
  <c r="E196" s="1"/>
  <c r="H196" s="1"/>
  <c r="C198" i="46"/>
  <c r="E198" s="1"/>
  <c r="BP198" s="1"/>
  <c r="C192" i="44"/>
  <c r="E192" s="1"/>
  <c r="H192" s="1"/>
  <c r="C194" i="46"/>
  <c r="E194" s="1"/>
  <c r="BI194" s="1"/>
  <c r="C188" i="44"/>
  <c r="E188" s="1"/>
  <c r="H188" s="1"/>
  <c r="C190" i="46"/>
  <c r="E190" s="1"/>
  <c r="BH190" s="1"/>
  <c r="C180" i="44"/>
  <c r="E180" s="1"/>
  <c r="H180" s="1"/>
  <c r="C182" i="46"/>
  <c r="E182" s="1"/>
  <c r="BB182" s="1"/>
  <c r="AV191"/>
  <c r="AV193"/>
  <c r="AV180"/>
  <c r="AT223"/>
  <c r="AV195"/>
  <c r="AV190"/>
  <c r="AV186"/>
  <c r="AV185"/>
  <c r="AV199"/>
  <c r="AV179"/>
  <c r="AV183"/>
  <c r="AV194"/>
  <c r="AV196"/>
  <c r="AV197"/>
  <c r="AV175"/>
  <c r="AV182"/>
  <c r="AV192"/>
  <c r="AV189"/>
  <c r="AV181"/>
  <c r="AV176"/>
  <c r="AV188"/>
  <c r="AV187"/>
  <c r="AV178"/>
  <c r="AV184"/>
  <c r="AV174"/>
  <c r="AV198"/>
  <c r="AV116"/>
  <c r="AV113"/>
  <c r="AV109"/>
  <c r="AV110"/>
  <c r="AV98"/>
  <c r="AV105"/>
  <c r="AV123"/>
  <c r="AV210"/>
  <c r="AV68"/>
  <c r="AV102"/>
  <c r="AV211"/>
  <c r="AV125"/>
  <c r="AV34"/>
  <c r="AV128"/>
  <c r="AV212"/>
  <c r="AV119"/>
  <c r="AV80"/>
  <c r="AV72"/>
  <c r="AV213"/>
  <c r="AV111"/>
  <c r="AV92"/>
  <c r="AV88"/>
  <c r="AV177"/>
  <c r="AV101"/>
  <c r="AV30"/>
  <c r="AV70"/>
  <c r="AV87"/>
  <c r="AV124"/>
  <c r="AV75"/>
  <c r="AV94"/>
  <c r="AT250" s="1"/>
  <c r="AV74"/>
  <c r="AV86"/>
  <c r="AV21"/>
  <c r="AV90"/>
  <c r="AV106"/>
  <c r="AV83"/>
  <c r="AV99"/>
  <c r="AV95"/>
  <c r="AV63"/>
  <c r="AV120"/>
  <c r="AV60"/>
  <c r="AV20"/>
  <c r="AR197"/>
  <c r="AR180"/>
  <c r="AR198"/>
  <c r="AR196"/>
  <c r="AR193"/>
  <c r="AR184"/>
  <c r="AR178"/>
  <c r="AR183"/>
  <c r="AR174"/>
  <c r="AR176"/>
  <c r="AR181"/>
  <c r="AR177"/>
  <c r="AR194"/>
  <c r="AR192"/>
  <c r="AR189"/>
  <c r="AR195"/>
  <c r="AR187"/>
  <c r="AR179"/>
  <c r="AR199"/>
  <c r="AR186"/>
  <c r="AR175"/>
  <c r="AR182"/>
  <c r="AR188"/>
  <c r="AR123"/>
  <c r="AR67"/>
  <c r="AR61"/>
  <c r="AR125"/>
  <c r="AR95"/>
  <c r="AR63"/>
  <c r="AR113"/>
  <c r="AR101"/>
  <c r="AR97"/>
  <c r="AR190"/>
  <c r="AR75"/>
  <c r="AR86"/>
  <c r="AR128"/>
  <c r="AR109"/>
  <c r="AR94"/>
  <c r="AP250" s="1"/>
  <c r="AR80"/>
  <c r="AR74"/>
  <c r="AR104"/>
  <c r="AR110"/>
  <c r="AR98"/>
  <c r="AR111"/>
  <c r="AR70"/>
  <c r="AR66"/>
  <c r="AR68"/>
  <c r="AR106"/>
  <c r="AR211"/>
  <c r="AR71"/>
  <c r="AR191"/>
  <c r="AR90"/>
  <c r="AR115"/>
  <c r="AR127"/>
  <c r="AR60"/>
  <c r="AR89"/>
  <c r="AR185"/>
  <c r="AR105"/>
  <c r="AR213"/>
  <c r="AR72"/>
  <c r="AR121"/>
  <c r="AR120"/>
  <c r="AR20"/>
  <c r="AR99"/>
  <c r="AR210"/>
  <c r="AR119"/>
  <c r="AR83"/>
  <c r="AR117"/>
  <c r="AP223"/>
  <c r="AR93"/>
  <c r="AR92"/>
  <c r="AR96"/>
  <c r="AR116"/>
  <c r="AN183"/>
  <c r="AN191"/>
  <c r="AN193"/>
  <c r="AN190"/>
  <c r="AN176"/>
  <c r="AN197"/>
  <c r="AN187"/>
  <c r="AN174"/>
  <c r="AN199"/>
  <c r="AL223"/>
  <c r="AN188"/>
  <c r="AN194"/>
  <c r="AN177"/>
  <c r="AN182"/>
  <c r="AN178"/>
  <c r="AN189"/>
  <c r="AN185"/>
  <c r="AN175"/>
  <c r="AN180"/>
  <c r="AN196"/>
  <c r="AN123"/>
  <c r="AN179"/>
  <c r="AN181"/>
  <c r="AN124"/>
  <c r="AN71"/>
  <c r="AN125"/>
  <c r="AN86"/>
  <c r="AN128"/>
  <c r="AN109"/>
  <c r="AN105"/>
  <c r="AN98"/>
  <c r="AN212"/>
  <c r="AN80"/>
  <c r="AN74"/>
  <c r="AN66"/>
  <c r="AN118"/>
  <c r="AN213"/>
  <c r="AN121"/>
  <c r="AN198"/>
  <c r="AN184"/>
  <c r="AN116"/>
  <c r="AN113"/>
  <c r="AN101"/>
  <c r="AN119"/>
  <c r="AN104"/>
  <c r="AN97"/>
  <c r="AN211"/>
  <c r="AN88"/>
  <c r="AN95"/>
  <c r="AN94"/>
  <c r="AL250" s="1"/>
  <c r="AN90"/>
  <c r="AN76"/>
  <c r="AN72"/>
  <c r="AN111"/>
  <c r="AN87"/>
  <c r="AN120"/>
  <c r="AN20"/>
  <c r="AN208"/>
  <c r="AN83"/>
  <c r="AN192"/>
  <c r="AN67"/>
  <c r="AN110"/>
  <c r="AN210"/>
  <c r="AN102"/>
  <c r="AN129"/>
  <c r="AN60"/>
  <c r="AN195"/>
  <c r="AN91"/>
  <c r="AN30"/>
  <c r="AN70"/>
  <c r="AN106"/>
  <c r="AN127"/>
  <c r="AN61"/>
  <c r="AN92"/>
  <c r="AI181"/>
  <c r="AI183"/>
  <c r="AI189"/>
  <c r="AI187"/>
  <c r="AI198"/>
  <c r="AI191"/>
  <c r="AI190"/>
  <c r="AI178"/>
  <c r="AI199"/>
  <c r="AI196"/>
  <c r="AI174"/>
  <c r="AI194"/>
  <c r="AI188"/>
  <c r="AI186"/>
  <c r="AI182"/>
  <c r="AI195"/>
  <c r="AI175"/>
  <c r="AI184"/>
  <c r="AI192"/>
  <c r="AI180"/>
  <c r="AI125"/>
  <c r="AI86"/>
  <c r="AI109"/>
  <c r="AI105"/>
  <c r="AI193"/>
  <c r="AI185"/>
  <c r="AI197"/>
  <c r="AI176"/>
  <c r="AI177"/>
  <c r="AI114"/>
  <c r="AI27"/>
  <c r="AI113"/>
  <c r="AI128"/>
  <c r="AI179"/>
  <c r="AI91"/>
  <c r="AI95"/>
  <c r="AI63"/>
  <c r="AI97"/>
  <c r="AI115"/>
  <c r="AI30"/>
  <c r="AI76"/>
  <c r="AI72"/>
  <c r="AI117"/>
  <c r="AI71"/>
  <c r="AI67"/>
  <c r="AI94"/>
  <c r="AG250" s="1"/>
  <c r="AI90"/>
  <c r="AI74"/>
  <c r="AI68"/>
  <c r="AI83"/>
  <c r="AI89"/>
  <c r="AI123"/>
  <c r="AI80"/>
  <c r="AI106"/>
  <c r="AI102"/>
  <c r="AI129"/>
  <c r="AI75"/>
  <c r="AI101"/>
  <c r="AI212"/>
  <c r="AI110"/>
  <c r="AI211"/>
  <c r="AI111"/>
  <c r="AI42"/>
  <c r="AI116"/>
  <c r="AI87"/>
  <c r="AI20"/>
  <c r="AI210"/>
  <c r="AI98"/>
  <c r="AI127"/>
  <c r="AI208"/>
  <c r="AE198"/>
  <c r="AE183"/>
  <c r="AE184"/>
  <c r="AE182"/>
  <c r="AE194"/>
  <c r="AE178"/>
  <c r="AE199"/>
  <c r="AE189"/>
  <c r="AE186"/>
  <c r="AE177"/>
  <c r="AE192"/>
  <c r="AE197"/>
  <c r="AE181"/>
  <c r="AE196"/>
  <c r="AE175"/>
  <c r="AE179"/>
  <c r="AE187"/>
  <c r="AE180"/>
  <c r="AE176"/>
  <c r="AE193"/>
  <c r="AE188"/>
  <c r="AE185"/>
  <c r="AE195"/>
  <c r="AC223"/>
  <c r="AE191"/>
  <c r="AE98"/>
  <c r="AE95"/>
  <c r="AE67"/>
  <c r="AE113"/>
  <c r="AE75"/>
  <c r="AE42"/>
  <c r="E145" i="47" s="1"/>
  <c r="AE69" i="46"/>
  <c r="AE105"/>
  <c r="AE106"/>
  <c r="AE30"/>
  <c r="AE115"/>
  <c r="AE66"/>
  <c r="AE76"/>
  <c r="AE213"/>
  <c r="AE174"/>
  <c r="AE71"/>
  <c r="AE119"/>
  <c r="AE90"/>
  <c r="AE108"/>
  <c r="AE72"/>
  <c r="AE110"/>
  <c r="AE102"/>
  <c r="AE211"/>
  <c r="AE190"/>
  <c r="AE125"/>
  <c r="AE128"/>
  <c r="AE210"/>
  <c r="AE104"/>
  <c r="AE97"/>
  <c r="AE127"/>
  <c r="AE96"/>
  <c r="AE91"/>
  <c r="AE86"/>
  <c r="AE121"/>
  <c r="AE80"/>
  <c r="AE87"/>
  <c r="AE20"/>
  <c r="AE99"/>
  <c r="AE93"/>
  <c r="AE101"/>
  <c r="AE61"/>
  <c r="AE63"/>
  <c r="AE109"/>
  <c r="AE129"/>
  <c r="AE94"/>
  <c r="AC250" s="1"/>
  <c r="AE68"/>
  <c r="AE88"/>
  <c r="AE60"/>
  <c r="E163" i="47" s="1"/>
  <c r="AE117" i="46"/>
  <c r="C143"/>
  <c r="E143" s="1"/>
  <c r="CK143" s="1"/>
  <c r="C141" i="44"/>
  <c r="E141" s="1"/>
  <c r="H141" s="1"/>
  <c r="C139" i="46"/>
  <c r="E139" s="1"/>
  <c r="C137" i="44"/>
  <c r="E137" s="1"/>
  <c r="H137" s="1"/>
  <c r="C135" i="46"/>
  <c r="E135" s="1"/>
  <c r="C133" i="44"/>
  <c r="E133" s="1"/>
  <c r="H133" s="1"/>
  <c r="AA186" i="46"/>
  <c r="AA184"/>
  <c r="AA175"/>
  <c r="AA189"/>
  <c r="Y223"/>
  <c r="AA197"/>
  <c r="AA195"/>
  <c r="AA191"/>
  <c r="AA199"/>
  <c r="AA177"/>
  <c r="AA179"/>
  <c r="AA182"/>
  <c r="AA174"/>
  <c r="AA187"/>
  <c r="AA176"/>
  <c r="AA196"/>
  <c r="AA183"/>
  <c r="AA194"/>
  <c r="AA185"/>
  <c r="AA180"/>
  <c r="AA178"/>
  <c r="AA193"/>
  <c r="AA188"/>
  <c r="AA192"/>
  <c r="AA198"/>
  <c r="AA181"/>
  <c r="AA119"/>
  <c r="AA97"/>
  <c r="AA113"/>
  <c r="AA66"/>
  <c r="AA74"/>
  <c r="AA60"/>
  <c r="AA94"/>
  <c r="Y250" s="1"/>
  <c r="AA70"/>
  <c r="AA115"/>
  <c r="AA118"/>
  <c r="AA104"/>
  <c r="AA96"/>
  <c r="AA87"/>
  <c r="AA67"/>
  <c r="AA108"/>
  <c r="AA73"/>
  <c r="AA95"/>
  <c r="AA69"/>
  <c r="AA91"/>
  <c r="AA75"/>
  <c r="AA92"/>
  <c r="AA120"/>
  <c r="AA190"/>
  <c r="AA110"/>
  <c r="AA77"/>
  <c r="AA105"/>
  <c r="AA109"/>
  <c r="AA107"/>
  <c r="AA79"/>
  <c r="AA83"/>
  <c r="AA114"/>
  <c r="AA80"/>
  <c r="Y186"/>
  <c r="Y183"/>
  <c r="Y197"/>
  <c r="Y198"/>
  <c r="Y193"/>
  <c r="Y181"/>
  <c r="Y192"/>
  <c r="Y178"/>
  <c r="Y194"/>
  <c r="Y179"/>
  <c r="Y182"/>
  <c r="Y174"/>
  <c r="Y188"/>
  <c r="Y199"/>
  <c r="Y189"/>
  <c r="Y180"/>
  <c r="Y191"/>
  <c r="Y190"/>
  <c r="Y196"/>
  <c r="Y185"/>
  <c r="Y195"/>
  <c r="Y175"/>
  <c r="Y60"/>
  <c r="Y94"/>
  <c r="W250" s="1"/>
  <c r="Y176"/>
  <c r="W223"/>
  <c r="Y119"/>
  <c r="Y83"/>
  <c r="Y74"/>
  <c r="Y90"/>
  <c r="Y66"/>
  <c r="Y70"/>
  <c r="Y89"/>
  <c r="Y105"/>
  <c r="Y184"/>
  <c r="Y97"/>
  <c r="Y118"/>
  <c r="Y67"/>
  <c r="Y112"/>
  <c r="Y96"/>
  <c r="Y103"/>
  <c r="Y109"/>
  <c r="Y115"/>
  <c r="Y116"/>
  <c r="Y177"/>
  <c r="Y107"/>
  <c r="Y95"/>
  <c r="Y79"/>
  <c r="Y113"/>
  <c r="Y187"/>
  <c r="Y117"/>
  <c r="Y73"/>
  <c r="Y114"/>
  <c r="Y69"/>
  <c r="Y71"/>
  <c r="Y80"/>
  <c r="Y91"/>
  <c r="W193"/>
  <c r="W187"/>
  <c r="W182"/>
  <c r="W195"/>
  <c r="W180"/>
  <c r="W186"/>
  <c r="W184"/>
  <c r="W197"/>
  <c r="W190"/>
  <c r="W198"/>
  <c r="W199"/>
  <c r="W181"/>
  <c r="W174"/>
  <c r="W194"/>
  <c r="W175"/>
  <c r="W177"/>
  <c r="W176"/>
  <c r="W178"/>
  <c r="W179"/>
  <c r="U223"/>
  <c r="W189"/>
  <c r="W192"/>
  <c r="W191"/>
  <c r="W185"/>
  <c r="W183"/>
  <c r="W113"/>
  <c r="W94"/>
  <c r="W119"/>
  <c r="W196"/>
  <c r="W188"/>
  <c r="W74"/>
  <c r="W90"/>
  <c r="W66"/>
  <c r="W96"/>
  <c r="W111"/>
  <c r="W69"/>
  <c r="W99"/>
  <c r="W71"/>
  <c r="W70"/>
  <c r="W89"/>
  <c r="W112"/>
  <c r="W108"/>
  <c r="W73"/>
  <c r="W109"/>
  <c r="W105"/>
  <c r="W77"/>
  <c r="W93"/>
  <c r="W104"/>
  <c r="W95"/>
  <c r="W107"/>
  <c r="W114"/>
  <c r="W65"/>
  <c r="W83"/>
  <c r="W91"/>
  <c r="W120"/>
  <c r="W75"/>
  <c r="U185"/>
  <c r="U182"/>
  <c r="U195"/>
  <c r="U196"/>
  <c r="U191"/>
  <c r="U175"/>
  <c r="U179"/>
  <c r="U198"/>
  <c r="U176"/>
  <c r="U183"/>
  <c r="U181"/>
  <c r="U189"/>
  <c r="U174"/>
  <c r="U188"/>
  <c r="U187"/>
  <c r="U184"/>
  <c r="U178"/>
  <c r="U192"/>
  <c r="U186"/>
  <c r="S223"/>
  <c r="U199"/>
  <c r="U66"/>
  <c r="U70"/>
  <c r="U97"/>
  <c r="U94"/>
  <c r="S250" s="1"/>
  <c r="U180"/>
  <c r="U190"/>
  <c r="U60"/>
  <c r="U105"/>
  <c r="U90"/>
  <c r="U93"/>
  <c r="U89"/>
  <c r="U108"/>
  <c r="U95"/>
  <c r="U107"/>
  <c r="U115"/>
  <c r="U193"/>
  <c r="U194"/>
  <c r="U118"/>
  <c r="U63"/>
  <c r="U96"/>
  <c r="U114"/>
  <c r="U91"/>
  <c r="U120"/>
  <c r="U75"/>
  <c r="U197"/>
  <c r="U74"/>
  <c r="U99"/>
  <c r="U69"/>
  <c r="U119"/>
  <c r="U116"/>
  <c r="U77"/>
  <c r="U65"/>
  <c r="U83"/>
  <c r="U112"/>
  <c r="U73"/>
  <c r="U110"/>
  <c r="U67"/>
  <c r="U104"/>
  <c r="U109"/>
  <c r="S184"/>
  <c r="S197"/>
  <c r="S181"/>
  <c r="S182"/>
  <c r="S191"/>
  <c r="S179"/>
  <c r="S192"/>
  <c r="S195"/>
  <c r="S83"/>
  <c r="S190"/>
  <c r="S199"/>
  <c r="S188"/>
  <c r="S178"/>
  <c r="S174"/>
  <c r="S193"/>
  <c r="S186"/>
  <c r="S189"/>
  <c r="S198"/>
  <c r="S185"/>
  <c r="Q223"/>
  <c r="S175"/>
  <c r="S194"/>
  <c r="S74"/>
  <c r="S60"/>
  <c r="S196"/>
  <c r="S90"/>
  <c r="S118"/>
  <c r="S183"/>
  <c r="S180"/>
  <c r="S119"/>
  <c r="S113"/>
  <c r="S89"/>
  <c r="S112"/>
  <c r="S104"/>
  <c r="S91"/>
  <c r="S73"/>
  <c r="S95"/>
  <c r="S187"/>
  <c r="S70"/>
  <c r="S105"/>
  <c r="S94"/>
  <c r="Q250" s="1"/>
  <c r="S75"/>
  <c r="S110"/>
  <c r="S93"/>
  <c r="S177"/>
  <c r="S97"/>
  <c r="S99"/>
  <c r="S69"/>
  <c r="S109"/>
  <c r="S115"/>
  <c r="S116"/>
  <c r="S66"/>
  <c r="S176"/>
  <c r="S80"/>
  <c r="S79"/>
  <c r="S77"/>
  <c r="O177"/>
  <c r="O193"/>
  <c r="O183"/>
  <c r="O184"/>
  <c r="O192"/>
  <c r="O181"/>
  <c r="O189"/>
  <c r="O186"/>
  <c r="O180"/>
  <c r="O179"/>
  <c r="O182"/>
  <c r="O191"/>
  <c r="O187"/>
  <c r="O199"/>
  <c r="O178"/>
  <c r="O70"/>
  <c r="O119"/>
  <c r="O97"/>
  <c r="O66"/>
  <c r="O176"/>
  <c r="O197"/>
  <c r="O188"/>
  <c r="O196"/>
  <c r="M223"/>
  <c r="O194"/>
  <c r="O65"/>
  <c r="O71"/>
  <c r="O105"/>
  <c r="O114"/>
  <c r="O175"/>
  <c r="O112"/>
  <c r="O195"/>
  <c r="O118"/>
  <c r="O116"/>
  <c r="O79"/>
  <c r="O95"/>
  <c r="O117"/>
  <c r="O109"/>
  <c r="O74"/>
  <c r="O198"/>
  <c r="O185"/>
  <c r="O174"/>
  <c r="O120"/>
  <c r="O110"/>
  <c r="O108"/>
  <c r="O115"/>
  <c r="O190"/>
  <c r="O102"/>
  <c r="O113"/>
  <c r="O89"/>
  <c r="O104"/>
  <c r="O90"/>
  <c r="O80"/>
  <c r="O77"/>
  <c r="O96"/>
  <c r="O83"/>
  <c r="K194"/>
  <c r="K192"/>
  <c r="K178"/>
  <c r="K199"/>
  <c r="K193"/>
  <c r="K182"/>
  <c r="K181"/>
  <c r="K187"/>
  <c r="K196"/>
  <c r="K197"/>
  <c r="I223"/>
  <c r="K74"/>
  <c r="K105"/>
  <c r="K115"/>
  <c r="K184"/>
  <c r="K101"/>
  <c r="K66"/>
  <c r="K90"/>
  <c r="K104"/>
  <c r="K195"/>
  <c r="K96"/>
  <c r="K191"/>
  <c r="K119"/>
  <c r="K112"/>
  <c r="K176"/>
  <c r="K118"/>
  <c r="K91"/>
  <c r="K75"/>
  <c r="K93"/>
  <c r="K108"/>
  <c r="K183"/>
  <c r="K83"/>
  <c r="K186"/>
  <c r="K97"/>
  <c r="K100"/>
  <c r="K174"/>
  <c r="K89"/>
  <c r="K95"/>
  <c r="K65"/>
  <c r="K109"/>
  <c r="K60"/>
  <c r="K179"/>
  <c r="K177"/>
  <c r="K68"/>
  <c r="K185"/>
  <c r="K73"/>
  <c r="K71"/>
  <c r="K120"/>
  <c r="K198"/>
  <c r="K189"/>
  <c r="K188"/>
  <c r="K113"/>
  <c r="K69"/>
  <c r="K107"/>
  <c r="K79"/>
  <c r="K77"/>
  <c r="K190"/>
  <c r="K175"/>
  <c r="K114"/>
  <c r="K94"/>
  <c r="I250" s="1"/>
  <c r="C27" i="63"/>
  <c r="E28" s="1"/>
  <c r="F28" s="1"/>
  <c r="E490" i="31"/>
  <c r="C30" i="46"/>
  <c r="BC166"/>
  <c r="BO166"/>
  <c r="BF166"/>
  <c r="CE166"/>
  <c r="BR166"/>
  <c r="BG166"/>
  <c r="CH166"/>
  <c r="CK166"/>
  <c r="BJ166"/>
  <c r="BT131"/>
  <c r="CB131"/>
  <c r="BD131"/>
  <c r="CL131"/>
  <c r="BC131"/>
  <c r="BY131"/>
  <c r="BP131"/>
  <c r="BG131"/>
  <c r="CM131"/>
  <c r="BW131"/>
  <c r="BD153"/>
  <c r="CL153"/>
  <c r="CG153"/>
  <c r="BW153"/>
  <c r="CD153"/>
  <c r="BM153"/>
  <c r="BY153"/>
  <c r="CI153"/>
  <c r="BZ153"/>
  <c r="BG176"/>
  <c r="BY172"/>
  <c r="BW238" s="1"/>
  <c r="BQ172"/>
  <c r="BO238" s="1"/>
  <c r="BH172"/>
  <c r="BF238" s="1"/>
  <c r="BK172"/>
  <c r="BI238" s="1"/>
  <c r="BN172"/>
  <c r="BL238" s="1"/>
  <c r="BR172"/>
  <c r="BP238" s="1"/>
  <c r="CF172"/>
  <c r="CD238" s="1"/>
  <c r="BW172"/>
  <c r="BU238" s="1"/>
  <c r="BC172"/>
  <c r="BA238" s="1"/>
  <c r="BD172"/>
  <c r="BF159"/>
  <c r="BJ159"/>
  <c r="CL159"/>
  <c r="BO159"/>
  <c r="CJ159"/>
  <c r="BP159"/>
  <c r="BN159"/>
  <c r="CH159"/>
  <c r="BX159"/>
  <c r="CH164"/>
  <c r="CD164"/>
  <c r="BR164"/>
  <c r="BB164"/>
  <c r="CM164"/>
  <c r="BH163"/>
  <c r="BZ163"/>
  <c r="CI163"/>
  <c r="CG163"/>
  <c r="CC163"/>
  <c r="CM163"/>
  <c r="BW163"/>
  <c r="BG163"/>
  <c r="CK163"/>
  <c r="BM196"/>
  <c r="BE196"/>
  <c r="BP134"/>
  <c r="BN134"/>
  <c r="CM134"/>
  <c r="CI134"/>
  <c r="BJ134"/>
  <c r="CB134"/>
  <c r="BX134"/>
  <c r="BI134"/>
  <c r="CL134"/>
  <c r="BK134"/>
  <c r="BM134"/>
  <c r="BM136"/>
  <c r="BB137"/>
  <c r="BK137"/>
  <c r="CI137"/>
  <c r="BN137"/>
  <c r="BW137"/>
  <c r="CA137"/>
  <c r="BP137"/>
  <c r="BH137"/>
  <c r="BT145"/>
  <c r="BZ145"/>
  <c r="BJ145"/>
  <c r="BY145"/>
  <c r="BQ145"/>
  <c r="BD145"/>
  <c r="CC145"/>
  <c r="BP145"/>
  <c r="BL145"/>
  <c r="BX162"/>
  <c r="BV230" s="1"/>
  <c r="BG162"/>
  <c r="BE230" s="1"/>
  <c r="BO162"/>
  <c r="BM230" s="1"/>
  <c r="BI162"/>
  <c r="BG230" s="1"/>
  <c r="BZ162"/>
  <c r="BX230" s="1"/>
  <c r="BQ162"/>
  <c r="BO230" s="1"/>
  <c r="BP162"/>
  <c r="BN230" s="1"/>
  <c r="CF162"/>
  <c r="CD230" s="1"/>
  <c r="CK162"/>
  <c r="CI230" s="1"/>
  <c r="BJ162"/>
  <c r="BH230" s="1"/>
  <c r="BQ141"/>
  <c r="CJ141"/>
  <c r="CL141"/>
  <c r="CB141"/>
  <c r="CM141"/>
  <c r="BO141"/>
  <c r="BZ141"/>
  <c r="BF141"/>
  <c r="CF86"/>
  <c r="BB133"/>
  <c r="BZ133"/>
  <c r="BQ133"/>
  <c r="CA133"/>
  <c r="CL133"/>
  <c r="BW133"/>
  <c r="BE133"/>
  <c r="CF133"/>
  <c r="CD224" s="1"/>
  <c r="BI133"/>
  <c r="BE150"/>
  <c r="CL89"/>
  <c r="BZ146"/>
  <c r="CI146"/>
  <c r="CM146"/>
  <c r="BC146"/>
  <c r="BG146"/>
  <c r="BE146"/>
  <c r="BK146"/>
  <c r="CE146"/>
  <c r="BZ156"/>
  <c r="CM156"/>
  <c r="BH156"/>
  <c r="BM156"/>
  <c r="CD156"/>
  <c r="BR156"/>
  <c r="BJ156"/>
  <c r="BB156"/>
  <c r="BX160"/>
  <c r="BB160"/>
  <c r="BF160"/>
  <c r="CC160"/>
  <c r="CG160"/>
  <c r="BD160"/>
  <c r="BT160"/>
  <c r="BW160"/>
  <c r="CD160"/>
  <c r="CI160"/>
  <c r="CL157"/>
  <c r="CJ227" s="1"/>
  <c r="CH157"/>
  <c r="CF227" s="1"/>
  <c r="CA157"/>
  <c r="BY227" s="1"/>
  <c r="BD157"/>
  <c r="BB227" s="1"/>
  <c r="BW157"/>
  <c r="BU227" s="1"/>
  <c r="CM157"/>
  <c r="CK227" s="1"/>
  <c r="E519" i="31"/>
  <c r="BR154" i="46"/>
  <c r="CF168"/>
  <c r="CA168"/>
  <c r="CE168"/>
  <c r="BE168"/>
  <c r="BW168"/>
  <c r="CI149"/>
  <c r="BI149"/>
  <c r="BE138"/>
  <c r="BT138"/>
  <c r="BG138"/>
  <c r="CH144"/>
  <c r="BT144"/>
  <c r="BI140"/>
  <c r="C178"/>
  <c r="E178" s="1"/>
  <c r="BD178" s="1"/>
  <c r="C58" i="64"/>
  <c r="C82" s="1"/>
  <c r="Q27" i="36"/>
  <c r="CB96" i="46"/>
  <c r="AT122"/>
  <c r="AO126"/>
  <c r="AW208"/>
  <c r="AR208"/>
  <c r="AZ129"/>
  <c r="AO91"/>
  <c r="AI99"/>
  <c r="AU116"/>
  <c r="AQ117"/>
  <c r="AT20"/>
  <c r="AA65"/>
  <c r="W79"/>
  <c r="R79"/>
  <c r="U80"/>
  <c r="AJ91"/>
  <c r="AI120"/>
  <c r="AH61"/>
  <c r="AI121"/>
  <c r="AG127"/>
  <c r="AH129"/>
  <c r="AT129"/>
  <c r="AR87"/>
  <c r="AE92"/>
  <c r="T75"/>
  <c r="AH76"/>
  <c r="V116"/>
  <c r="Q87"/>
  <c r="AW98"/>
  <c r="AR102"/>
  <c r="V105"/>
  <c r="AS106"/>
  <c r="AS110"/>
  <c r="U71"/>
  <c r="AE70"/>
  <c r="AS70"/>
  <c r="AM74"/>
  <c r="N95"/>
  <c r="T103"/>
  <c r="AO30"/>
  <c r="AG100"/>
  <c r="AK66"/>
  <c r="K180"/>
  <c r="M180"/>
  <c r="O94"/>
  <c r="M250" s="1"/>
  <c r="AK98"/>
  <c r="N96"/>
  <c r="AB104"/>
  <c r="R88"/>
  <c r="AE212"/>
  <c r="Z89"/>
  <c r="AA93"/>
  <c r="V93"/>
  <c r="AA90"/>
  <c r="AE123"/>
  <c r="Q70"/>
  <c r="AH190"/>
  <c r="AL186"/>
  <c r="AW188"/>
  <c r="AG223"/>
  <c r="K41" i="67"/>
  <c r="C40"/>
  <c r="D42"/>
  <c r="E342" i="64"/>
  <c r="P31" i="36"/>
  <c r="H31"/>
  <c r="W31"/>
  <c r="F31"/>
  <c r="M31"/>
  <c r="U31"/>
  <c r="I40" i="67"/>
  <c r="I66"/>
  <c r="K68"/>
  <c r="K42"/>
  <c r="C66"/>
  <c r="D41"/>
  <c r="B41" s="1"/>
  <c r="E38" i="36" s="1"/>
  <c r="D127" i="64"/>
  <c r="E127"/>
  <c r="E66" i="67"/>
  <c r="D68"/>
  <c r="F543" i="64"/>
  <c r="BD176" i="46"/>
  <c r="BH71"/>
  <c r="BQ70"/>
  <c r="K20" i="36"/>
  <c r="S20"/>
  <c r="W20"/>
  <c r="K67" i="67"/>
  <c r="E40"/>
  <c r="D67"/>
  <c r="E320" i="64"/>
  <c r="F463"/>
  <c r="F241"/>
  <c r="L39" i="67"/>
  <c r="L52"/>
  <c r="E126" i="64"/>
  <c r="F250"/>
  <c r="N98" i="63"/>
  <c r="AR79" i="46"/>
  <c r="AV77"/>
  <c r="AA76"/>
  <c r="AR73"/>
  <c r="Y72"/>
  <c r="AT69"/>
  <c r="R68"/>
  <c r="AI65"/>
  <c r="Y64"/>
  <c r="AR42"/>
  <c r="AM58" i="25" s="1"/>
  <c r="AU27" i="46"/>
  <c r="AS197"/>
  <c r="AG189"/>
  <c r="AW179"/>
  <c r="AS177"/>
  <c r="AT177"/>
  <c r="E533" i="64"/>
  <c r="D533"/>
  <c r="E464"/>
  <c r="D464"/>
  <c r="D234"/>
  <c r="E234"/>
  <c r="AU195" i="46"/>
  <c r="AU178"/>
  <c r="AU193"/>
  <c r="AQ182"/>
  <c r="AQ188"/>
  <c r="AM182"/>
  <c r="AM188"/>
  <c r="AM189"/>
  <c r="AM195"/>
  <c r="AH193"/>
  <c r="AH198"/>
  <c r="AH177"/>
  <c r="AH185"/>
  <c r="AH179"/>
  <c r="AH180"/>
  <c r="AL194"/>
  <c r="AJ223"/>
  <c r="AL185"/>
  <c r="AL177"/>
  <c r="AL178"/>
  <c r="AL198"/>
  <c r="AL191"/>
  <c r="AL176"/>
  <c r="N178"/>
  <c r="N197"/>
  <c r="N187"/>
  <c r="N184"/>
  <c r="L223"/>
  <c r="N199"/>
  <c r="N176"/>
  <c r="L179"/>
  <c r="L185"/>
  <c r="L180"/>
  <c r="L197"/>
  <c r="X178"/>
  <c r="AJ186"/>
  <c r="P188"/>
  <c r="V196"/>
  <c r="V176"/>
  <c r="P175"/>
  <c r="L178"/>
  <c r="L191"/>
  <c r="P178"/>
  <c r="L182"/>
  <c r="R177"/>
  <c r="AB179"/>
  <c r="R176"/>
  <c r="AG192"/>
  <c r="P182"/>
  <c r="P193"/>
  <c r="AT176"/>
  <c r="P192"/>
  <c r="L194"/>
  <c r="L175"/>
  <c r="M178"/>
  <c r="P177"/>
  <c r="L199"/>
  <c r="AK182"/>
  <c r="L188"/>
  <c r="Z190"/>
  <c r="AO194"/>
  <c r="R174"/>
  <c r="Z199"/>
  <c r="P194"/>
  <c r="T187"/>
  <c r="L177"/>
  <c r="T180"/>
  <c r="R184"/>
  <c r="L176"/>
  <c r="V178"/>
  <c r="M190"/>
  <c r="Z179"/>
  <c r="R192"/>
  <c r="R199"/>
  <c r="C81" i="63"/>
  <c r="F81" s="1"/>
  <c r="C80" i="46"/>
  <c r="E80" s="1"/>
  <c r="M97" i="63"/>
  <c r="M58" i="57"/>
  <c r="D58"/>
  <c r="E475" i="64"/>
  <c r="D475"/>
  <c r="D169"/>
  <c r="E169"/>
  <c r="D109"/>
  <c r="E109"/>
  <c r="O52" i="67"/>
  <c r="Z20" i="34"/>
  <c r="J58" i="57"/>
  <c r="L68" i="67"/>
  <c r="Q66"/>
  <c r="S40"/>
  <c r="AB74" i="46"/>
  <c r="AV71"/>
  <c r="AB70"/>
  <c r="AV67"/>
  <c r="AM63"/>
  <c r="AV61"/>
  <c r="W60"/>
  <c r="AM34"/>
  <c r="V42" i="67"/>
  <c r="R42"/>
  <c r="R41"/>
  <c r="N41"/>
  <c r="V41" i="79"/>
  <c r="V18" i="57" s="1"/>
  <c r="F122" i="64"/>
  <c r="C93" i="46"/>
  <c r="E93" s="1"/>
  <c r="CK93" s="1"/>
  <c r="G14" i="31"/>
  <c r="C111" i="44"/>
  <c r="E111" s="1"/>
  <c r="H111" s="1"/>
  <c r="Y58" i="25"/>
  <c r="F308" i="64"/>
  <c r="F102"/>
  <c r="AI126" i="46"/>
  <c r="AJ118"/>
  <c r="J117"/>
  <c r="Q111"/>
  <c r="AF108"/>
  <c r="P107"/>
  <c r="AH104"/>
  <c r="X103"/>
  <c r="AE100"/>
  <c r="AF96"/>
  <c r="AJ93"/>
  <c r="O92"/>
  <c r="AN89"/>
  <c r="X87"/>
  <c r="AO114"/>
  <c r="H99"/>
  <c r="H208"/>
  <c r="B23" i="67"/>
  <c r="L90" i="36" s="1"/>
  <c r="AJ628" i="64" s="1"/>
  <c r="J86" i="63"/>
  <c r="K91" s="1"/>
  <c r="H112" i="46"/>
  <c r="H152"/>
  <c r="I89" i="44"/>
  <c r="J89" s="1"/>
  <c r="BA176" i="46"/>
  <c r="BL176"/>
  <c r="BI176"/>
  <c r="AF89"/>
  <c r="AJ89"/>
  <c r="AL93"/>
  <c r="Z68"/>
  <c r="Q107"/>
  <c r="AU96"/>
  <c r="AW118"/>
  <c r="AQ96"/>
  <c r="H107"/>
  <c r="S68"/>
  <c r="AA68"/>
  <c r="K87"/>
  <c r="T92"/>
  <c r="R87"/>
  <c r="I92"/>
  <c r="AN93"/>
  <c r="AV89"/>
  <c r="Y87"/>
  <c r="W87"/>
  <c r="V87"/>
  <c r="AH89"/>
  <c r="AW89"/>
  <c r="W92"/>
  <c r="L92"/>
  <c r="AD93"/>
  <c r="AK93"/>
  <c r="Z92"/>
  <c r="H89"/>
  <c r="Z111"/>
  <c r="AU100"/>
  <c r="AG112"/>
  <c r="AO96"/>
  <c r="AL96"/>
  <c r="AJ100"/>
  <c r="AN100"/>
  <c r="AF100"/>
  <c r="AL104"/>
  <c r="AJ104"/>
  <c r="AU104"/>
  <c r="AV104"/>
  <c r="AD108"/>
  <c r="AG108"/>
  <c r="AW108"/>
  <c r="AF112"/>
  <c r="AS112"/>
  <c r="AI112"/>
  <c r="AO112"/>
  <c r="AU118"/>
  <c r="AP118"/>
  <c r="AI118"/>
  <c r="J111"/>
  <c r="H92"/>
  <c r="AG104"/>
  <c r="AB99"/>
  <c r="R99"/>
  <c r="P99"/>
  <c r="I99"/>
  <c r="J103"/>
  <c r="W103"/>
  <c r="R103"/>
  <c r="U103"/>
  <c r="Z107"/>
  <c r="R107"/>
  <c r="L111"/>
  <c r="AB111"/>
  <c r="S111"/>
  <c r="Q117"/>
  <c r="L117"/>
  <c r="V117"/>
  <c r="AA117"/>
  <c r="AL100"/>
  <c r="AS104"/>
  <c r="M99"/>
  <c r="AI100"/>
  <c r="AT104"/>
  <c r="H108"/>
  <c r="AH112"/>
  <c r="AK118"/>
  <c r="I68"/>
  <c r="O72"/>
  <c r="Q68"/>
  <c r="J72"/>
  <c r="AU79"/>
  <c r="AM77"/>
  <c r="AV73"/>
  <c r="AW77"/>
  <c r="AR27"/>
  <c r="AK27"/>
  <c r="AF27"/>
  <c r="AD27"/>
  <c r="AW42"/>
  <c r="W145" i="47" s="1"/>
  <c r="AL42" i="46"/>
  <c r="H126"/>
  <c r="AQ126"/>
  <c r="AT126"/>
  <c r="AG126"/>
  <c r="AH126"/>
  <c r="AK126"/>
  <c r="AM126"/>
  <c r="AM114"/>
  <c r="AW126"/>
  <c r="AG42"/>
  <c r="AB58" i="25" s="1"/>
  <c r="AK42" i="46"/>
  <c r="AF58" i="25" s="1"/>
  <c r="AT42" i="46"/>
  <c r="T145" i="47" s="1"/>
  <c r="AB92" i="46"/>
  <c r="T68"/>
  <c r="W68"/>
  <c r="AH96"/>
  <c r="AL118"/>
  <c r="AW96"/>
  <c r="S107"/>
  <c r="O68"/>
  <c r="N68"/>
  <c r="AE89"/>
  <c r="K92"/>
  <c r="S87"/>
  <c r="J92"/>
  <c r="D252"/>
  <c r="H87"/>
  <c r="O87"/>
  <c r="AK89"/>
  <c r="AG89"/>
  <c r="Y92"/>
  <c r="P92"/>
  <c r="AQ93"/>
  <c r="AP93"/>
  <c r="AS93"/>
  <c r="H93"/>
  <c r="H68"/>
  <c r="AU112"/>
  <c r="S103"/>
  <c r="AK104"/>
  <c r="AD118"/>
  <c r="AN96"/>
  <c r="AS96"/>
  <c r="AP100"/>
  <c r="AV100"/>
  <c r="AH100"/>
  <c r="AK100"/>
  <c r="AW104"/>
  <c r="AP104"/>
  <c r="AF104"/>
  <c r="AQ108"/>
  <c r="AU108"/>
  <c r="AR108"/>
  <c r="AS108"/>
  <c r="AT112"/>
  <c r="AN112"/>
  <c r="AM112"/>
  <c r="AR118"/>
  <c r="AH118"/>
  <c r="AE118"/>
  <c r="H65"/>
  <c r="U117"/>
  <c r="T99"/>
  <c r="Q99"/>
  <c r="O103"/>
  <c r="O99"/>
  <c r="X99"/>
  <c r="Y99"/>
  <c r="L103"/>
  <c r="M103"/>
  <c r="Q103"/>
  <c r="K103"/>
  <c r="I107"/>
  <c r="N107"/>
  <c r="O111"/>
  <c r="Y111"/>
  <c r="I111"/>
  <c r="V111"/>
  <c r="M117"/>
  <c r="Z117"/>
  <c r="T117"/>
  <c r="W117"/>
  <c r="AM118"/>
  <c r="AI108"/>
  <c r="K99"/>
  <c r="H100"/>
  <c r="Z103"/>
  <c r="AN108"/>
  <c r="AV112"/>
  <c r="H118"/>
  <c r="AD126"/>
  <c r="AG114"/>
  <c r="AK112"/>
  <c r="L72"/>
  <c r="AK69"/>
  <c r="AE27"/>
  <c r="AV27"/>
  <c r="AG27"/>
  <c r="AL27"/>
  <c r="AO42"/>
  <c r="AP42"/>
  <c r="AF126"/>
  <c r="AS126"/>
  <c r="AJ126"/>
  <c r="AV126"/>
  <c r="AQ65"/>
  <c r="AU114"/>
  <c r="AU126"/>
  <c r="AM42"/>
  <c r="AH58" i="25" s="1"/>
  <c r="AJ42" i="46"/>
  <c r="AE58" i="25" s="1"/>
  <c r="AY176" i="46"/>
  <c r="BF176"/>
  <c r="AP27"/>
  <c r="AD96"/>
  <c r="AQ89"/>
  <c r="AV93"/>
  <c r="L107"/>
  <c r="X107"/>
  <c r="AF118"/>
  <c r="AT96"/>
  <c r="AB107"/>
  <c r="T107"/>
  <c r="M68"/>
  <c r="J68"/>
  <c r="L87"/>
  <c r="AG93"/>
  <c r="AO89"/>
  <c r="H111"/>
  <c r="X92"/>
  <c r="AB87"/>
  <c r="P87"/>
  <c r="AT89"/>
  <c r="M92"/>
  <c r="V92"/>
  <c r="U92"/>
  <c r="AI93"/>
  <c r="S117"/>
  <c r="J107"/>
  <c r="AJ96"/>
  <c r="K111"/>
  <c r="AP96"/>
  <c r="AV96"/>
  <c r="AW100"/>
  <c r="AT100"/>
  <c r="AR100"/>
  <c r="AQ100"/>
  <c r="AO104"/>
  <c r="AI104"/>
  <c r="AM104"/>
  <c r="AP108"/>
  <c r="AL108"/>
  <c r="AH108"/>
  <c r="AE112"/>
  <c r="AQ112"/>
  <c r="AW112"/>
  <c r="AR112"/>
  <c r="AV118"/>
  <c r="N111"/>
  <c r="AQ104"/>
  <c r="V99"/>
  <c r="AA99"/>
  <c r="P103"/>
  <c r="N103"/>
  <c r="V103"/>
  <c r="AA103"/>
  <c r="M107"/>
  <c r="O107"/>
  <c r="T111"/>
  <c r="U111"/>
  <c r="AA111"/>
  <c r="I117"/>
  <c r="K117"/>
  <c r="X117"/>
  <c r="P117"/>
  <c r="H114"/>
  <c r="I64"/>
  <c r="AN27"/>
  <c r="AW27"/>
  <c r="AJ27"/>
  <c r="AQ42"/>
  <c r="AV42"/>
  <c r="AQ58" i="25" s="1"/>
  <c r="AJ65" i="46"/>
  <c r="AN126"/>
  <c r="AE126"/>
  <c r="Q64"/>
  <c r="AF42"/>
  <c r="AN42"/>
  <c r="N145" i="47" s="1"/>
  <c r="Q41" i="79"/>
  <c r="Q18" i="57" s="1"/>
  <c r="U41" i="79"/>
  <c r="U18" i="57" s="1"/>
  <c r="O40" i="67"/>
  <c r="S41" i="79"/>
  <c r="S18" i="57" s="1"/>
  <c r="U40" i="67"/>
  <c r="E20" i="64"/>
  <c r="E18"/>
  <c r="J54" i="67"/>
  <c r="F54"/>
  <c r="J39"/>
  <c r="B22"/>
  <c r="L89" i="36" s="1"/>
  <c r="AJ629" i="64" s="1"/>
  <c r="Q171" i="46"/>
  <c r="L157" i="25" s="1"/>
  <c r="Q167" i="46"/>
  <c r="O247" s="1"/>
  <c r="R30" i="36"/>
  <c r="O30"/>
  <c r="W30"/>
  <c r="L30"/>
  <c r="M30"/>
  <c r="V30"/>
  <c r="J30"/>
  <c r="T30"/>
  <c r="N25"/>
  <c r="M25"/>
  <c r="H25"/>
  <c r="I25"/>
  <c r="D25"/>
  <c r="K25"/>
  <c r="R25"/>
  <c r="G25"/>
  <c r="C14" i="35"/>
  <c r="N19" i="40" s="1"/>
  <c r="J20" i="36"/>
  <c r="P20"/>
  <c r="R20"/>
  <c r="G20"/>
  <c r="T20"/>
  <c r="U20"/>
  <c r="M20"/>
  <c r="C113" i="44"/>
  <c r="E113" s="1"/>
  <c r="H113" s="1"/>
  <c r="AX20" i="34"/>
  <c r="F243" i="64"/>
  <c r="F94"/>
  <c r="W75" i="36"/>
  <c r="CM126" i="46" s="1"/>
  <c r="C39" i="79"/>
  <c r="AB170" i="46"/>
  <c r="W156" i="25" s="1"/>
  <c r="AS123" i="46"/>
  <c r="AT70"/>
  <c r="AO60"/>
  <c r="AE38"/>
  <c r="AQ24"/>
  <c r="Y609" i="64"/>
  <c r="L609"/>
  <c r="H609"/>
  <c r="AM129" i="46"/>
  <c r="AV127"/>
  <c r="AM124"/>
  <c r="AR122"/>
  <c r="AU76"/>
  <c r="Y75"/>
  <c r="AU72"/>
  <c r="I71"/>
  <c r="AP68"/>
  <c r="T67"/>
  <c r="AE64"/>
  <c r="AA63"/>
  <c r="N61"/>
  <c r="AU30"/>
  <c r="AI625" i="64"/>
  <c r="AI621"/>
  <c r="AI552" s="1"/>
  <c r="AI617"/>
  <c r="AI113" s="1"/>
  <c r="AI613"/>
  <c r="AI325" s="1"/>
  <c r="L62" i="46"/>
  <c r="AU97"/>
  <c r="S96"/>
  <c r="Y93"/>
  <c r="V89"/>
  <c r="BQ130"/>
  <c r="BM130"/>
  <c r="BI130"/>
  <c r="BW130"/>
  <c r="P609" i="64"/>
  <c r="AI611"/>
  <c r="AI542" s="1"/>
  <c r="AJ599"/>
  <c r="AJ530" s="1"/>
  <c r="AJ593"/>
  <c r="BR130" i="46"/>
  <c r="CJ130"/>
  <c r="CB130"/>
  <c r="BT130"/>
  <c r="J88"/>
  <c r="G609" i="64"/>
  <c r="I169" i="46"/>
  <c r="D155" i="25" s="1"/>
  <c r="AT626" i="64"/>
  <c r="AT338" s="1"/>
  <c r="AT622"/>
  <c r="AT480" s="1"/>
  <c r="AT618"/>
  <c r="AT614"/>
  <c r="AT399" s="1"/>
  <c r="AT612"/>
  <c r="AT397" s="1"/>
  <c r="AT610"/>
  <c r="AT177" s="1"/>
  <c r="AJ606"/>
  <c r="AJ173" s="1"/>
  <c r="AJ602"/>
  <c r="AJ596"/>
  <c r="P111" i="46"/>
  <c r="CL130"/>
  <c r="BL130"/>
  <c r="BH130"/>
  <c r="BV130"/>
  <c r="R609" i="64"/>
  <c r="M609"/>
  <c r="I609"/>
  <c r="P222" i="56"/>
  <c r="F269" i="64"/>
  <c r="F52" i="67"/>
  <c r="J65"/>
  <c r="I53"/>
  <c r="G53"/>
  <c r="E53"/>
  <c r="C53"/>
  <c r="U54"/>
  <c r="O54"/>
  <c r="M54"/>
  <c r="B46"/>
  <c r="F451" i="64"/>
  <c r="C129"/>
  <c r="C153" s="1"/>
  <c r="T170" i="46"/>
  <c r="O156" i="25" s="1"/>
  <c r="G39" i="67"/>
  <c r="G65"/>
  <c r="B26"/>
  <c r="G52"/>
  <c r="H52"/>
  <c r="H65"/>
  <c r="E65"/>
  <c r="E39"/>
  <c r="Z116" i="46"/>
  <c r="X106"/>
  <c r="Q102"/>
  <c r="L98"/>
  <c r="AB86"/>
  <c r="BO130"/>
  <c r="CG130"/>
  <c r="CC130"/>
  <c r="BG130"/>
  <c r="W115"/>
  <c r="W609" i="64"/>
  <c r="J609"/>
  <c r="P90" i="36"/>
  <c r="Q173" i="46"/>
  <c r="L159" i="25" s="1"/>
  <c r="Q169" i="46"/>
  <c r="L155" i="25" s="1"/>
  <c r="Q37" i="46"/>
  <c r="L49" i="25" s="1"/>
  <c r="J53" i="67"/>
  <c r="H53"/>
  <c r="F53"/>
  <c r="D53"/>
  <c r="K53"/>
  <c r="T54"/>
  <c r="L54"/>
  <c r="BW89" i="46"/>
  <c r="CA89"/>
  <c r="CD89"/>
  <c r="CJ86"/>
  <c r="D52" i="67"/>
  <c r="D65"/>
  <c r="D39"/>
  <c r="B25"/>
  <c r="K609" i="64"/>
  <c r="S90" i="36"/>
  <c r="O90"/>
  <c r="AO130" i="46" s="1"/>
  <c r="D90" i="36"/>
  <c r="B21" i="67"/>
  <c r="E88" i="36" s="1"/>
  <c r="S54" i="67"/>
  <c r="CF89" i="46"/>
  <c r="CK89"/>
  <c r="BG196"/>
  <c r="I194" i="44"/>
  <c r="J194" s="1"/>
  <c r="BD196" i="46"/>
  <c r="B61" i="67"/>
  <c r="F65"/>
  <c r="C39"/>
  <c r="E52"/>
  <c r="F324" i="64"/>
  <c r="F461"/>
  <c r="T52" i="67"/>
  <c r="E21" i="64"/>
  <c r="CG89" i="46"/>
  <c r="BY89"/>
  <c r="K52" i="67"/>
  <c r="C52"/>
  <c r="F108" i="64"/>
  <c r="F458"/>
  <c r="F311"/>
  <c r="F251"/>
  <c r="C514"/>
  <c r="CG86" i="46"/>
  <c r="CA86"/>
  <c r="BA143" i="68"/>
  <c r="BC143"/>
  <c r="BE143"/>
  <c r="BG143"/>
  <c r="BI143"/>
  <c r="BK143"/>
  <c r="BM143"/>
  <c r="BO143"/>
  <c r="BQ143"/>
  <c r="BS143"/>
  <c r="BB143"/>
  <c r="BD143"/>
  <c r="BF143"/>
  <c r="BH143"/>
  <c r="BJ143"/>
  <c r="BL143"/>
  <c r="BN143"/>
  <c r="BP143"/>
  <c r="BR143"/>
  <c r="BT143"/>
  <c r="AC143"/>
  <c r="AE143"/>
  <c r="AG143"/>
  <c r="AI143"/>
  <c r="AK143"/>
  <c r="AM143"/>
  <c r="AO143"/>
  <c r="AQ143"/>
  <c r="AS143"/>
  <c r="AU143"/>
  <c r="AD143"/>
  <c r="AF143"/>
  <c r="AH143"/>
  <c r="AJ143"/>
  <c r="AL143"/>
  <c r="AN143"/>
  <c r="AP143"/>
  <c r="AR143"/>
  <c r="AT143"/>
  <c r="AV143"/>
  <c r="BA141"/>
  <c r="BC141"/>
  <c r="BE141"/>
  <c r="BG141"/>
  <c r="BI141"/>
  <c r="BK141"/>
  <c r="BM141"/>
  <c r="BO141"/>
  <c r="BQ141"/>
  <c r="BS141"/>
  <c r="BB141"/>
  <c r="BD141"/>
  <c r="BF141"/>
  <c r="BH141"/>
  <c r="BJ141"/>
  <c r="BL141"/>
  <c r="BN141"/>
  <c r="BP141"/>
  <c r="BR141"/>
  <c r="BT141"/>
  <c r="AC141"/>
  <c r="AE141"/>
  <c r="AG141"/>
  <c r="AI141"/>
  <c r="AK141"/>
  <c r="AM141"/>
  <c r="AO141"/>
  <c r="AQ141"/>
  <c r="AS141"/>
  <c r="AU141"/>
  <c r="AD141"/>
  <c r="AF141"/>
  <c r="AH141"/>
  <c r="AJ141"/>
  <c r="AL141"/>
  <c r="AN141"/>
  <c r="AP141"/>
  <c r="AR141"/>
  <c r="AT141"/>
  <c r="AV141"/>
  <c r="BA139"/>
  <c r="BC139"/>
  <c r="BE139"/>
  <c r="BG139"/>
  <c r="BI139"/>
  <c r="BK139"/>
  <c r="BM139"/>
  <c r="BO139"/>
  <c r="BQ139"/>
  <c r="BS139"/>
  <c r="BB139"/>
  <c r="BD139"/>
  <c r="BF139"/>
  <c r="BH139"/>
  <c r="BJ139"/>
  <c r="BL139"/>
  <c r="BN139"/>
  <c r="BP139"/>
  <c r="BR139"/>
  <c r="BT139"/>
  <c r="AC139"/>
  <c r="AE139"/>
  <c r="AG139"/>
  <c r="AI139"/>
  <c r="AK139"/>
  <c r="AM139"/>
  <c r="AO139"/>
  <c r="AQ139"/>
  <c r="AS139"/>
  <c r="AU139"/>
  <c r="AD139"/>
  <c r="AF139"/>
  <c r="AH139"/>
  <c r="AJ139"/>
  <c r="AL139"/>
  <c r="AN139"/>
  <c r="AP139"/>
  <c r="AR139"/>
  <c r="AT139"/>
  <c r="AV139"/>
  <c r="BA137"/>
  <c r="BC137"/>
  <c r="BE137"/>
  <c r="BG137"/>
  <c r="BI137"/>
  <c r="BK137"/>
  <c r="BM137"/>
  <c r="BO137"/>
  <c r="BQ137"/>
  <c r="BS137"/>
  <c r="BB137"/>
  <c r="BD137"/>
  <c r="BF137"/>
  <c r="BH137"/>
  <c r="BJ137"/>
  <c r="BL137"/>
  <c r="BN137"/>
  <c r="BP137"/>
  <c r="BR137"/>
  <c r="BT137"/>
  <c r="AC137"/>
  <c r="AE137"/>
  <c r="AD137"/>
  <c r="AF137"/>
  <c r="AG137"/>
  <c r="AI137"/>
  <c r="AK137"/>
  <c r="AM137"/>
  <c r="AO137"/>
  <c r="AQ137"/>
  <c r="AS137"/>
  <c r="AU137"/>
  <c r="AH137"/>
  <c r="AJ137"/>
  <c r="AL137"/>
  <c r="AN137"/>
  <c r="AP137"/>
  <c r="AR137"/>
  <c r="AT137"/>
  <c r="AV137"/>
  <c r="BA134"/>
  <c r="BC134"/>
  <c r="BE134"/>
  <c r="BG134"/>
  <c r="BI134"/>
  <c r="BK134"/>
  <c r="BM134"/>
  <c r="BO134"/>
  <c r="BQ134"/>
  <c r="BS134"/>
  <c r="BB134"/>
  <c r="BD134"/>
  <c r="BF134"/>
  <c r="BH134"/>
  <c r="BJ134"/>
  <c r="BL134"/>
  <c r="BN134"/>
  <c r="BP134"/>
  <c r="BR134"/>
  <c r="BT134"/>
  <c r="AC134"/>
  <c r="AE134"/>
  <c r="AG134"/>
  <c r="AI134"/>
  <c r="AK134"/>
  <c r="AM134"/>
  <c r="AO134"/>
  <c r="AQ134"/>
  <c r="AS134"/>
  <c r="AU134"/>
  <c r="AD134"/>
  <c r="AF134"/>
  <c r="AH134"/>
  <c r="AJ134"/>
  <c r="AL134"/>
  <c r="AN134"/>
  <c r="AP134"/>
  <c r="AR134"/>
  <c r="AT134"/>
  <c r="AV134"/>
  <c r="BA132"/>
  <c r="BC132"/>
  <c r="BE132"/>
  <c r="BG132"/>
  <c r="BI132"/>
  <c r="BK132"/>
  <c r="BM132"/>
  <c r="BO132"/>
  <c r="BQ132"/>
  <c r="BS132"/>
  <c r="BB132"/>
  <c r="BD132"/>
  <c r="BF132"/>
  <c r="BH132"/>
  <c r="BJ132"/>
  <c r="BL132"/>
  <c r="BN132"/>
  <c r="BP132"/>
  <c r="BR132"/>
  <c r="BT132"/>
  <c r="AC132"/>
  <c r="AE132"/>
  <c r="AG132"/>
  <c r="AI132"/>
  <c r="AK132"/>
  <c r="AM132"/>
  <c r="AO132"/>
  <c r="AQ132"/>
  <c r="AS132"/>
  <c r="AU132"/>
  <c r="AD132"/>
  <c r="AF132"/>
  <c r="AH132"/>
  <c r="AJ132"/>
  <c r="AL132"/>
  <c r="AN132"/>
  <c r="AP132"/>
  <c r="AR132"/>
  <c r="AT132"/>
  <c r="AV132"/>
  <c r="BA130"/>
  <c r="BC130"/>
  <c r="BE130"/>
  <c r="BG130"/>
  <c r="BI130"/>
  <c r="BK130"/>
  <c r="BM130"/>
  <c r="BO130"/>
  <c r="BQ130"/>
  <c r="BS130"/>
  <c r="BB130"/>
  <c r="BD130"/>
  <c r="BF130"/>
  <c r="BH130"/>
  <c r="BJ130"/>
  <c r="BL130"/>
  <c r="BN130"/>
  <c r="BP130"/>
  <c r="BR130"/>
  <c r="BT130"/>
  <c r="AC130"/>
  <c r="AE130"/>
  <c r="AG130"/>
  <c r="AI130"/>
  <c r="AK130"/>
  <c r="AM130"/>
  <c r="AO130"/>
  <c r="AQ130"/>
  <c r="AS130"/>
  <c r="AU130"/>
  <c r="AD130"/>
  <c r="AF130"/>
  <c r="AH130"/>
  <c r="AJ130"/>
  <c r="AL130"/>
  <c r="AN130"/>
  <c r="AP130"/>
  <c r="AR130"/>
  <c r="AT130"/>
  <c r="AV130"/>
  <c r="BA127"/>
  <c r="BC127"/>
  <c r="BE127"/>
  <c r="BG127"/>
  <c r="BI127"/>
  <c r="BK127"/>
  <c r="BM127"/>
  <c r="BO127"/>
  <c r="BQ127"/>
  <c r="BS127"/>
  <c r="BB127"/>
  <c r="BD127"/>
  <c r="BF127"/>
  <c r="BH127"/>
  <c r="BJ127"/>
  <c r="BL127"/>
  <c r="BN127"/>
  <c r="BP127"/>
  <c r="BR127"/>
  <c r="BT127"/>
  <c r="AC127"/>
  <c r="AE127"/>
  <c r="AG127"/>
  <c r="AI127"/>
  <c r="AK127"/>
  <c r="AM127"/>
  <c r="AO127"/>
  <c r="AQ127"/>
  <c r="AS127"/>
  <c r="AU127"/>
  <c r="AD127"/>
  <c r="AF127"/>
  <c r="AH127"/>
  <c r="AJ127"/>
  <c r="AL127"/>
  <c r="AN127"/>
  <c r="AP127"/>
  <c r="AR127"/>
  <c r="AT127"/>
  <c r="AV127"/>
  <c r="BA125"/>
  <c r="BC125"/>
  <c r="BE125"/>
  <c r="BG125"/>
  <c r="BI125"/>
  <c r="BK125"/>
  <c r="BM125"/>
  <c r="BO125"/>
  <c r="BQ125"/>
  <c r="BS125"/>
  <c r="BB125"/>
  <c r="BD125"/>
  <c r="BF125"/>
  <c r="BH125"/>
  <c r="BJ125"/>
  <c r="BL125"/>
  <c r="BN125"/>
  <c r="BP125"/>
  <c r="BR125"/>
  <c r="BT125"/>
  <c r="AC125"/>
  <c r="AE125"/>
  <c r="AG125"/>
  <c r="AI125"/>
  <c r="AK125"/>
  <c r="AM125"/>
  <c r="AO125"/>
  <c r="AQ125"/>
  <c r="AS125"/>
  <c r="AU125"/>
  <c r="AD125"/>
  <c r="AF125"/>
  <c r="AH125"/>
  <c r="AJ125"/>
  <c r="AL125"/>
  <c r="AN125"/>
  <c r="AP125"/>
  <c r="AR125"/>
  <c r="AT125"/>
  <c r="AV125"/>
  <c r="BA123"/>
  <c r="BC123"/>
  <c r="BE123"/>
  <c r="BG123"/>
  <c r="BI123"/>
  <c r="BK123"/>
  <c r="BM123"/>
  <c r="BO123"/>
  <c r="BQ123"/>
  <c r="BS123"/>
  <c r="BB123"/>
  <c r="BD123"/>
  <c r="BF123"/>
  <c r="BH123"/>
  <c r="BJ123"/>
  <c r="BL123"/>
  <c r="BN123"/>
  <c r="BP123"/>
  <c r="BR123"/>
  <c r="BT123"/>
  <c r="AC123"/>
  <c r="AE123"/>
  <c r="AG123"/>
  <c r="AI123"/>
  <c r="AK123"/>
  <c r="AM123"/>
  <c r="AO123"/>
  <c r="AQ123"/>
  <c r="AS123"/>
  <c r="AU123"/>
  <c r="AD123"/>
  <c r="AF123"/>
  <c r="AH123"/>
  <c r="AJ123"/>
  <c r="AL123"/>
  <c r="AN123"/>
  <c r="AP123"/>
  <c r="AR123"/>
  <c r="AT123"/>
  <c r="AV123"/>
  <c r="BA121"/>
  <c r="BC121"/>
  <c r="BE121"/>
  <c r="BG121"/>
  <c r="BI121"/>
  <c r="BK121"/>
  <c r="BM121"/>
  <c r="BO121"/>
  <c r="BQ121"/>
  <c r="BS121"/>
  <c r="BB121"/>
  <c r="BD121"/>
  <c r="BF121"/>
  <c r="BH121"/>
  <c r="BJ121"/>
  <c r="BL121"/>
  <c r="BN121"/>
  <c r="BP121"/>
  <c r="BR121"/>
  <c r="BT121"/>
  <c r="AC121"/>
  <c r="AE121"/>
  <c r="AG121"/>
  <c r="AI121"/>
  <c r="AK121"/>
  <c r="AM121"/>
  <c r="AO121"/>
  <c r="AQ121"/>
  <c r="AS121"/>
  <c r="AU121"/>
  <c r="AD121"/>
  <c r="AF121"/>
  <c r="AH121"/>
  <c r="AJ121"/>
  <c r="AL121"/>
  <c r="AN121"/>
  <c r="AP121"/>
  <c r="AR121"/>
  <c r="AT121"/>
  <c r="AV121"/>
  <c r="BA119"/>
  <c r="BC119"/>
  <c r="BE119"/>
  <c r="BG119"/>
  <c r="BI119"/>
  <c r="BK119"/>
  <c r="BM119"/>
  <c r="BO119"/>
  <c r="BQ119"/>
  <c r="BS119"/>
  <c r="BB119"/>
  <c r="BD119"/>
  <c r="BF119"/>
  <c r="BH119"/>
  <c r="BJ119"/>
  <c r="BL119"/>
  <c r="BN119"/>
  <c r="BP119"/>
  <c r="BR119"/>
  <c r="BT119"/>
  <c r="AC119"/>
  <c r="AE119"/>
  <c r="AG119"/>
  <c r="AI119"/>
  <c r="AK119"/>
  <c r="AM119"/>
  <c r="AO119"/>
  <c r="AQ119"/>
  <c r="AS119"/>
  <c r="AU119"/>
  <c r="AD119"/>
  <c r="AF119"/>
  <c r="AH119"/>
  <c r="AJ119"/>
  <c r="AL119"/>
  <c r="AN119"/>
  <c r="AP119"/>
  <c r="AR119"/>
  <c r="AT119"/>
  <c r="AV119"/>
  <c r="BA117"/>
  <c r="BC117"/>
  <c r="BE117"/>
  <c r="BG117"/>
  <c r="BI117"/>
  <c r="BK117"/>
  <c r="BM117"/>
  <c r="BO117"/>
  <c r="BQ117"/>
  <c r="BS117"/>
  <c r="BB117"/>
  <c r="BD117"/>
  <c r="BF117"/>
  <c r="BH117"/>
  <c r="BJ117"/>
  <c r="BL117"/>
  <c r="BN117"/>
  <c r="BP117"/>
  <c r="BR117"/>
  <c r="BT117"/>
  <c r="AC117"/>
  <c r="AE117"/>
  <c r="AG117"/>
  <c r="AI117"/>
  <c r="AK117"/>
  <c r="AM117"/>
  <c r="AO117"/>
  <c r="AQ117"/>
  <c r="AS117"/>
  <c r="AU117"/>
  <c r="AD117"/>
  <c r="AF117"/>
  <c r="AH117"/>
  <c r="AJ117"/>
  <c r="AL117"/>
  <c r="AN117"/>
  <c r="AP117"/>
  <c r="AR117"/>
  <c r="AT117"/>
  <c r="AV117"/>
  <c r="BA115"/>
  <c r="BC115"/>
  <c r="BE115"/>
  <c r="BG115"/>
  <c r="BI115"/>
  <c r="BK115"/>
  <c r="BM115"/>
  <c r="BO115"/>
  <c r="BQ115"/>
  <c r="BS115"/>
  <c r="BB115"/>
  <c r="BD115"/>
  <c r="BF115"/>
  <c r="BH115"/>
  <c r="BJ115"/>
  <c r="BL115"/>
  <c r="BN115"/>
  <c r="BP115"/>
  <c r="BR115"/>
  <c r="BT115"/>
  <c r="AC115"/>
  <c r="AE115"/>
  <c r="AG115"/>
  <c r="AI115"/>
  <c r="AK115"/>
  <c r="AM115"/>
  <c r="AO115"/>
  <c r="AQ115"/>
  <c r="AS115"/>
  <c r="AU115"/>
  <c r="AD115"/>
  <c r="AF115"/>
  <c r="AH115"/>
  <c r="AJ115"/>
  <c r="AL115"/>
  <c r="AN115"/>
  <c r="AP115"/>
  <c r="AR115"/>
  <c r="AT115"/>
  <c r="AV115"/>
  <c r="BA113"/>
  <c r="BC113"/>
  <c r="BE113"/>
  <c r="BG113"/>
  <c r="BI113"/>
  <c r="BK113"/>
  <c r="BM113"/>
  <c r="BO113"/>
  <c r="BQ113"/>
  <c r="BS113"/>
  <c r="BB113"/>
  <c r="BD113"/>
  <c r="BF113"/>
  <c r="BH113"/>
  <c r="BJ113"/>
  <c r="BL113"/>
  <c r="BN113"/>
  <c r="BP113"/>
  <c r="BR113"/>
  <c r="BT113"/>
  <c r="AC113"/>
  <c r="AE113"/>
  <c r="AG113"/>
  <c r="AI113"/>
  <c r="AK113"/>
  <c r="AM113"/>
  <c r="AO113"/>
  <c r="AQ113"/>
  <c r="AS113"/>
  <c r="AU113"/>
  <c r="AD113"/>
  <c r="AF113"/>
  <c r="AH113"/>
  <c r="AJ113"/>
  <c r="AL113"/>
  <c r="AN113"/>
  <c r="AP113"/>
  <c r="AR113"/>
  <c r="AT113"/>
  <c r="AV113"/>
  <c r="BA111"/>
  <c r="BC111"/>
  <c r="BE111"/>
  <c r="BG111"/>
  <c r="BI111"/>
  <c r="BK111"/>
  <c r="BM111"/>
  <c r="BO111"/>
  <c r="BQ111"/>
  <c r="BS111"/>
  <c r="BB111"/>
  <c r="BD111"/>
  <c r="BF111"/>
  <c r="BH111"/>
  <c r="BJ111"/>
  <c r="BL111"/>
  <c r="BN111"/>
  <c r="BP111"/>
  <c r="BR111"/>
  <c r="BT111"/>
  <c r="AC111"/>
  <c r="AE111"/>
  <c r="AG111"/>
  <c r="AI111"/>
  <c r="AK111"/>
  <c r="AM111"/>
  <c r="AO111"/>
  <c r="AQ111"/>
  <c r="AS111"/>
  <c r="AU111"/>
  <c r="AD111"/>
  <c r="AF111"/>
  <c r="AH111"/>
  <c r="AJ111"/>
  <c r="AL111"/>
  <c r="AN111"/>
  <c r="AP111"/>
  <c r="AR111"/>
  <c r="AT111"/>
  <c r="AV111"/>
  <c r="BA109"/>
  <c r="BC109"/>
  <c r="BE109"/>
  <c r="BG109"/>
  <c r="BI109"/>
  <c r="BK109"/>
  <c r="BM109"/>
  <c r="BO109"/>
  <c r="BQ109"/>
  <c r="BS109"/>
  <c r="BB109"/>
  <c r="BD109"/>
  <c r="BF109"/>
  <c r="BH109"/>
  <c r="BJ109"/>
  <c r="BL109"/>
  <c r="BN109"/>
  <c r="BP109"/>
  <c r="BR109"/>
  <c r="BT109"/>
  <c r="AC109"/>
  <c r="AE109"/>
  <c r="AG109"/>
  <c r="AI109"/>
  <c r="AK109"/>
  <c r="AM109"/>
  <c r="AO109"/>
  <c r="AQ109"/>
  <c r="AS109"/>
  <c r="AU109"/>
  <c r="AD109"/>
  <c r="AF109"/>
  <c r="AH109"/>
  <c r="AJ109"/>
  <c r="AL109"/>
  <c r="AN109"/>
  <c r="AP109"/>
  <c r="AR109"/>
  <c r="AT109"/>
  <c r="AV109"/>
  <c r="BA107"/>
  <c r="BC107"/>
  <c r="BE107"/>
  <c r="BG107"/>
  <c r="BI107"/>
  <c r="BK107"/>
  <c r="BM107"/>
  <c r="BO107"/>
  <c r="BQ107"/>
  <c r="BS107"/>
  <c r="BB107"/>
  <c r="BD107"/>
  <c r="BF107"/>
  <c r="BH107"/>
  <c r="BJ107"/>
  <c r="BL107"/>
  <c r="BN107"/>
  <c r="BP107"/>
  <c r="BR107"/>
  <c r="BT107"/>
  <c r="AC107"/>
  <c r="AE107"/>
  <c r="AG107"/>
  <c r="AI107"/>
  <c r="AK107"/>
  <c r="AM107"/>
  <c r="AO107"/>
  <c r="AQ107"/>
  <c r="AS107"/>
  <c r="AU107"/>
  <c r="AD107"/>
  <c r="AF107"/>
  <c r="AH107"/>
  <c r="AJ107"/>
  <c r="AL107"/>
  <c r="AN107"/>
  <c r="AP107"/>
  <c r="AR107"/>
  <c r="AT107"/>
  <c r="AV107"/>
  <c r="BA105"/>
  <c r="BC105"/>
  <c r="BE105"/>
  <c r="BG105"/>
  <c r="BI105"/>
  <c r="BK105"/>
  <c r="BM105"/>
  <c r="BO105"/>
  <c r="BQ105"/>
  <c r="BS105"/>
  <c r="BB105"/>
  <c r="BD105"/>
  <c r="BF105"/>
  <c r="BH105"/>
  <c r="BJ105"/>
  <c r="BL105"/>
  <c r="BN105"/>
  <c r="BP105"/>
  <c r="BR105"/>
  <c r="BT105"/>
  <c r="AC105"/>
  <c r="AE105"/>
  <c r="AG105"/>
  <c r="AI105"/>
  <c r="AK105"/>
  <c r="AM105"/>
  <c r="AO105"/>
  <c r="AQ105"/>
  <c r="AS105"/>
  <c r="AU105"/>
  <c r="AD105"/>
  <c r="AF105"/>
  <c r="AH105"/>
  <c r="AJ105"/>
  <c r="AL105"/>
  <c r="AN105"/>
  <c r="AP105"/>
  <c r="AR105"/>
  <c r="AT105"/>
  <c r="AV105"/>
  <c r="BA103"/>
  <c r="BC103"/>
  <c r="BE103"/>
  <c r="BG103"/>
  <c r="BI103"/>
  <c r="BK103"/>
  <c r="BM103"/>
  <c r="BO103"/>
  <c r="BQ103"/>
  <c r="BS103"/>
  <c r="BB103"/>
  <c r="BD103"/>
  <c r="BF103"/>
  <c r="BH103"/>
  <c r="BJ103"/>
  <c r="BL103"/>
  <c r="BN103"/>
  <c r="BP103"/>
  <c r="BR103"/>
  <c r="BT103"/>
  <c r="AC103"/>
  <c r="AE103"/>
  <c r="AG103"/>
  <c r="AI103"/>
  <c r="AK103"/>
  <c r="AM103"/>
  <c r="AO103"/>
  <c r="AQ103"/>
  <c r="AS103"/>
  <c r="AU103"/>
  <c r="AD103"/>
  <c r="AF103"/>
  <c r="AH103"/>
  <c r="AJ103"/>
  <c r="AL103"/>
  <c r="AN103"/>
  <c r="AP103"/>
  <c r="AR103"/>
  <c r="AT103"/>
  <c r="AV103"/>
  <c r="BA101"/>
  <c r="BC101"/>
  <c r="BE101"/>
  <c r="BG101"/>
  <c r="BI101"/>
  <c r="BK101"/>
  <c r="BM101"/>
  <c r="BO101"/>
  <c r="BQ101"/>
  <c r="BS101"/>
  <c r="BB101"/>
  <c r="BD101"/>
  <c r="BF101"/>
  <c r="BH101"/>
  <c r="BJ101"/>
  <c r="BL101"/>
  <c r="BN101"/>
  <c r="BP101"/>
  <c r="BR101"/>
  <c r="BT101"/>
  <c r="AC101"/>
  <c r="AE101"/>
  <c r="AG101"/>
  <c r="AI101"/>
  <c r="AK101"/>
  <c r="AM101"/>
  <c r="AO101"/>
  <c r="AQ101"/>
  <c r="AS101"/>
  <c r="AU101"/>
  <c r="AD101"/>
  <c r="AF101"/>
  <c r="AH101"/>
  <c r="AJ101"/>
  <c r="AL101"/>
  <c r="AN101"/>
  <c r="AP101"/>
  <c r="AR101"/>
  <c r="AT101"/>
  <c r="AV101"/>
  <c r="BA99"/>
  <c r="BC99"/>
  <c r="BE99"/>
  <c r="BG99"/>
  <c r="BI99"/>
  <c r="BK99"/>
  <c r="BM99"/>
  <c r="BO99"/>
  <c r="BQ99"/>
  <c r="BS99"/>
  <c r="BB99"/>
  <c r="BD99"/>
  <c r="BF99"/>
  <c r="BH99"/>
  <c r="BJ99"/>
  <c r="BL99"/>
  <c r="BN99"/>
  <c r="BP99"/>
  <c r="BR99"/>
  <c r="BT99"/>
  <c r="AC99"/>
  <c r="AE99"/>
  <c r="AG99"/>
  <c r="AI99"/>
  <c r="AK99"/>
  <c r="AM99"/>
  <c r="AO99"/>
  <c r="AQ99"/>
  <c r="AS99"/>
  <c r="AU99"/>
  <c r="AD99"/>
  <c r="AF99"/>
  <c r="AH99"/>
  <c r="AJ99"/>
  <c r="AL99"/>
  <c r="AN99"/>
  <c r="AP99"/>
  <c r="AR99"/>
  <c r="AT99"/>
  <c r="AV99"/>
  <c r="BA95"/>
  <c r="BC95"/>
  <c r="BE95"/>
  <c r="BG95"/>
  <c r="BI95"/>
  <c r="BK95"/>
  <c r="BM95"/>
  <c r="BO95"/>
  <c r="BQ95"/>
  <c r="BS95"/>
  <c r="BB95"/>
  <c r="BD95"/>
  <c r="BF95"/>
  <c r="BH95"/>
  <c r="BJ95"/>
  <c r="BL95"/>
  <c r="BN95"/>
  <c r="BP95"/>
  <c r="BR95"/>
  <c r="BT95"/>
  <c r="AC95"/>
  <c r="AE95"/>
  <c r="AG95"/>
  <c r="AI95"/>
  <c r="AK95"/>
  <c r="AM95"/>
  <c r="AO95"/>
  <c r="AQ95"/>
  <c r="AS95"/>
  <c r="AU95"/>
  <c r="AD95"/>
  <c r="AF95"/>
  <c r="AH95"/>
  <c r="AJ95"/>
  <c r="AL95"/>
  <c r="AN95"/>
  <c r="AP95"/>
  <c r="AR95"/>
  <c r="AT95"/>
  <c r="AV95"/>
  <c r="BA91"/>
  <c r="BC91"/>
  <c r="BE91"/>
  <c r="BG91"/>
  <c r="BI91"/>
  <c r="BK91"/>
  <c r="BM91"/>
  <c r="BO91"/>
  <c r="BQ91"/>
  <c r="BS91"/>
  <c r="BB91"/>
  <c r="BD91"/>
  <c r="BF91"/>
  <c r="BH91"/>
  <c r="BJ91"/>
  <c r="BL91"/>
  <c r="BN91"/>
  <c r="BP91"/>
  <c r="BR91"/>
  <c r="BT91"/>
  <c r="AC91"/>
  <c r="AE91"/>
  <c r="AG91"/>
  <c r="AI91"/>
  <c r="AK91"/>
  <c r="AM91"/>
  <c r="AO91"/>
  <c r="AQ91"/>
  <c r="AS91"/>
  <c r="AU91"/>
  <c r="AD91"/>
  <c r="AF91"/>
  <c r="AH91"/>
  <c r="AJ91"/>
  <c r="AL91"/>
  <c r="AN91"/>
  <c r="AP91"/>
  <c r="AR91"/>
  <c r="AT91"/>
  <c r="AV91"/>
  <c r="BA83"/>
  <c r="BC83"/>
  <c r="BE83"/>
  <c r="BG83"/>
  <c r="BI83"/>
  <c r="BK83"/>
  <c r="BM83"/>
  <c r="BO83"/>
  <c r="BQ83"/>
  <c r="BS83"/>
  <c r="BB83"/>
  <c r="BD83"/>
  <c r="BF83"/>
  <c r="BH83"/>
  <c r="BJ83"/>
  <c r="BL83"/>
  <c r="BN83"/>
  <c r="BP83"/>
  <c r="BR83"/>
  <c r="BT83"/>
  <c r="AC83"/>
  <c r="AE83"/>
  <c r="AG83"/>
  <c r="AI83"/>
  <c r="AK83"/>
  <c r="AM83"/>
  <c r="AO83"/>
  <c r="AQ83"/>
  <c r="AS83"/>
  <c r="AU83"/>
  <c r="AD83"/>
  <c r="AF83"/>
  <c r="AH83"/>
  <c r="AJ83"/>
  <c r="AL83"/>
  <c r="AN83"/>
  <c r="AP83"/>
  <c r="AR83"/>
  <c r="AT83"/>
  <c r="AV83"/>
  <c r="BA73"/>
  <c r="BC73"/>
  <c r="BE73"/>
  <c r="BG73"/>
  <c r="BI73"/>
  <c r="BK73"/>
  <c r="BM73"/>
  <c r="BO73"/>
  <c r="BQ73"/>
  <c r="BS73"/>
  <c r="BB73"/>
  <c r="BD73"/>
  <c r="BF73"/>
  <c r="BH73"/>
  <c r="BJ73"/>
  <c r="BL73"/>
  <c r="BN73"/>
  <c r="BP73"/>
  <c r="BR73"/>
  <c r="BT73"/>
  <c r="AC73"/>
  <c r="AE73"/>
  <c r="AG73"/>
  <c r="AI73"/>
  <c r="AK73"/>
  <c r="AM73"/>
  <c r="AO73"/>
  <c r="AQ73"/>
  <c r="AS73"/>
  <c r="AU73"/>
  <c r="AD73"/>
  <c r="AF73"/>
  <c r="AH73"/>
  <c r="AJ73"/>
  <c r="AL73"/>
  <c r="AN73"/>
  <c r="AP73"/>
  <c r="AR73"/>
  <c r="AT73"/>
  <c r="AV73"/>
  <c r="BA71"/>
  <c r="BC71"/>
  <c r="BE71"/>
  <c r="BG71"/>
  <c r="BI71"/>
  <c r="BK71"/>
  <c r="BM71"/>
  <c r="BO71"/>
  <c r="BQ71"/>
  <c r="BS71"/>
  <c r="BB71"/>
  <c r="BD71"/>
  <c r="BF71"/>
  <c r="BH71"/>
  <c r="BJ71"/>
  <c r="BL71"/>
  <c r="BN71"/>
  <c r="BP71"/>
  <c r="BR71"/>
  <c r="BT71"/>
  <c r="AC71"/>
  <c r="AE71"/>
  <c r="AG71"/>
  <c r="AI71"/>
  <c r="AK71"/>
  <c r="AM71"/>
  <c r="AO71"/>
  <c r="AQ71"/>
  <c r="AS71"/>
  <c r="AU71"/>
  <c r="AD71"/>
  <c r="AF71"/>
  <c r="AH71"/>
  <c r="AJ71"/>
  <c r="AL71"/>
  <c r="AN71"/>
  <c r="AP71"/>
  <c r="AR71"/>
  <c r="AT71"/>
  <c r="AV71"/>
  <c r="BA69"/>
  <c r="BC69"/>
  <c r="BE69"/>
  <c r="BG69"/>
  <c r="BI69"/>
  <c r="BK69"/>
  <c r="BM69"/>
  <c r="BO69"/>
  <c r="BQ69"/>
  <c r="BS69"/>
  <c r="BB69"/>
  <c r="BD69"/>
  <c r="BF69"/>
  <c r="BH69"/>
  <c r="BJ69"/>
  <c r="BL69"/>
  <c r="BN69"/>
  <c r="BP69"/>
  <c r="BR69"/>
  <c r="BT69"/>
  <c r="AC69"/>
  <c r="AE69"/>
  <c r="AG69"/>
  <c r="AI69"/>
  <c r="AK69"/>
  <c r="AM69"/>
  <c r="AO69"/>
  <c r="AQ69"/>
  <c r="AS69"/>
  <c r="AU69"/>
  <c r="AD69"/>
  <c r="AF69"/>
  <c r="AH69"/>
  <c r="AJ69"/>
  <c r="AL69"/>
  <c r="AN69"/>
  <c r="AP69"/>
  <c r="AR69"/>
  <c r="AT69"/>
  <c r="AV69"/>
  <c r="BA63"/>
  <c r="BC63"/>
  <c r="BE63"/>
  <c r="BG63"/>
  <c r="BI63"/>
  <c r="BK63"/>
  <c r="BM63"/>
  <c r="BO63"/>
  <c r="BQ63"/>
  <c r="BS63"/>
  <c r="BB63"/>
  <c r="BD63"/>
  <c r="BF63"/>
  <c r="BH63"/>
  <c r="BJ63"/>
  <c r="BL63"/>
  <c r="BN63"/>
  <c r="BP63"/>
  <c r="BR63"/>
  <c r="BT63"/>
  <c r="AC63"/>
  <c r="AE63"/>
  <c r="AG63"/>
  <c r="AI63"/>
  <c r="AK63"/>
  <c r="AM63"/>
  <c r="AO63"/>
  <c r="AQ63"/>
  <c r="AS63"/>
  <c r="AU63"/>
  <c r="AD63"/>
  <c r="AF63"/>
  <c r="AH63"/>
  <c r="AJ63"/>
  <c r="AL63"/>
  <c r="AN63"/>
  <c r="AP63"/>
  <c r="AR63"/>
  <c r="AT63"/>
  <c r="AV63"/>
  <c r="BA61"/>
  <c r="BC61"/>
  <c r="BE61"/>
  <c r="BG61"/>
  <c r="BI61"/>
  <c r="BK61"/>
  <c r="BM61"/>
  <c r="BO61"/>
  <c r="BQ61"/>
  <c r="BS61"/>
  <c r="BB61"/>
  <c r="BD61"/>
  <c r="BF61"/>
  <c r="BH61"/>
  <c r="BJ61"/>
  <c r="BL61"/>
  <c r="BN61"/>
  <c r="BP61"/>
  <c r="BR61"/>
  <c r="BT61"/>
  <c r="AC61"/>
  <c r="AE61"/>
  <c r="AG61"/>
  <c r="AI61"/>
  <c r="AK61"/>
  <c r="AM61"/>
  <c r="AO61"/>
  <c r="AQ61"/>
  <c r="AS61"/>
  <c r="AU61"/>
  <c r="AD61"/>
  <c r="AF61"/>
  <c r="AH61"/>
  <c r="AJ61"/>
  <c r="AL61"/>
  <c r="AN61"/>
  <c r="AP61"/>
  <c r="AR61"/>
  <c r="AT61"/>
  <c r="AV61"/>
  <c r="BA59"/>
  <c r="BC59"/>
  <c r="BE59"/>
  <c r="BG59"/>
  <c r="BI59"/>
  <c r="BK59"/>
  <c r="BM59"/>
  <c r="BO59"/>
  <c r="BQ59"/>
  <c r="BS59"/>
  <c r="BB59"/>
  <c r="BD59"/>
  <c r="BF59"/>
  <c r="BH59"/>
  <c r="BJ59"/>
  <c r="BL59"/>
  <c r="BN59"/>
  <c r="BP59"/>
  <c r="BR59"/>
  <c r="BT59"/>
  <c r="AC59"/>
  <c r="AE59"/>
  <c r="AG59"/>
  <c r="AI59"/>
  <c r="AK59"/>
  <c r="AM59"/>
  <c r="AO59"/>
  <c r="AQ59"/>
  <c r="AS59"/>
  <c r="AU59"/>
  <c r="AD59"/>
  <c r="AF59"/>
  <c r="AH59"/>
  <c r="AJ59"/>
  <c r="AL59"/>
  <c r="AN59"/>
  <c r="AP59"/>
  <c r="AR59"/>
  <c r="AT59"/>
  <c r="AV59"/>
  <c r="BA57"/>
  <c r="BC57"/>
  <c r="BE57"/>
  <c r="BG57"/>
  <c r="BI57"/>
  <c r="BK57"/>
  <c r="BM57"/>
  <c r="BO57"/>
  <c r="BQ57"/>
  <c r="BS57"/>
  <c r="BB57"/>
  <c r="BD57"/>
  <c r="BF57"/>
  <c r="BH57"/>
  <c r="BJ57"/>
  <c r="BL57"/>
  <c r="BN57"/>
  <c r="BP57"/>
  <c r="BR57"/>
  <c r="BT57"/>
  <c r="AC57"/>
  <c r="AE57"/>
  <c r="AG57"/>
  <c r="AI57"/>
  <c r="AK57"/>
  <c r="AM57"/>
  <c r="AO57"/>
  <c r="AQ57"/>
  <c r="AS57"/>
  <c r="AU57"/>
  <c r="AD57"/>
  <c r="AF57"/>
  <c r="AH57"/>
  <c r="AJ57"/>
  <c r="AL57"/>
  <c r="AN57"/>
  <c r="AP57"/>
  <c r="AR57"/>
  <c r="AT57"/>
  <c r="AV57"/>
  <c r="BA55"/>
  <c r="BC55"/>
  <c r="BE55"/>
  <c r="BG55"/>
  <c r="BI55"/>
  <c r="BK55"/>
  <c r="BM55"/>
  <c r="BO55"/>
  <c r="BQ55"/>
  <c r="BS55"/>
  <c r="BB55"/>
  <c r="BD55"/>
  <c r="BF55"/>
  <c r="BH55"/>
  <c r="BJ55"/>
  <c r="BL55"/>
  <c r="BN55"/>
  <c r="BP55"/>
  <c r="BR55"/>
  <c r="BT55"/>
  <c r="AC55"/>
  <c r="AE55"/>
  <c r="AG55"/>
  <c r="AI55"/>
  <c r="AK55"/>
  <c r="AM55"/>
  <c r="AO55"/>
  <c r="AQ55"/>
  <c r="AS55"/>
  <c r="AU55"/>
  <c r="AD55"/>
  <c r="AF55"/>
  <c r="AH55"/>
  <c r="AJ55"/>
  <c r="AL55"/>
  <c r="AN55"/>
  <c r="AP55"/>
  <c r="AR55"/>
  <c r="AT55"/>
  <c r="AV55"/>
  <c r="BA53"/>
  <c r="BC53"/>
  <c r="BE53"/>
  <c r="BG53"/>
  <c r="BI53"/>
  <c r="BK53"/>
  <c r="BM53"/>
  <c r="BO53"/>
  <c r="BQ53"/>
  <c r="BS53"/>
  <c r="BB53"/>
  <c r="BD53"/>
  <c r="BF53"/>
  <c r="BH53"/>
  <c r="BJ53"/>
  <c r="BL53"/>
  <c r="BN53"/>
  <c r="BP53"/>
  <c r="BR53"/>
  <c r="BT53"/>
  <c r="AC53"/>
  <c r="AE53"/>
  <c r="AG53"/>
  <c r="AI53"/>
  <c r="AK53"/>
  <c r="AM53"/>
  <c r="AO53"/>
  <c r="AQ53"/>
  <c r="AS53"/>
  <c r="AU53"/>
  <c r="AD53"/>
  <c r="AF53"/>
  <c r="AH53"/>
  <c r="AJ53"/>
  <c r="AL53"/>
  <c r="AN53"/>
  <c r="AP53"/>
  <c r="AR53"/>
  <c r="AT53"/>
  <c r="AV53"/>
  <c r="BA51"/>
  <c r="BC51"/>
  <c r="BE51"/>
  <c r="BG51"/>
  <c r="BI51"/>
  <c r="BK51"/>
  <c r="BM51"/>
  <c r="BO51"/>
  <c r="BQ51"/>
  <c r="BS51"/>
  <c r="BB51"/>
  <c r="BD51"/>
  <c r="BF51"/>
  <c r="BH51"/>
  <c r="BJ51"/>
  <c r="BL51"/>
  <c r="BN51"/>
  <c r="BP51"/>
  <c r="BR51"/>
  <c r="BT51"/>
  <c r="AC51"/>
  <c r="AE51"/>
  <c r="AG51"/>
  <c r="AI51"/>
  <c r="AK51"/>
  <c r="AM51"/>
  <c r="AO51"/>
  <c r="AQ51"/>
  <c r="AS51"/>
  <c r="AU51"/>
  <c r="AD51"/>
  <c r="AF51"/>
  <c r="AH51"/>
  <c r="AJ51"/>
  <c r="AL51"/>
  <c r="AN51"/>
  <c r="AP51"/>
  <c r="AR51"/>
  <c r="AT51"/>
  <c r="AV51"/>
  <c r="BA49"/>
  <c r="BC49"/>
  <c r="BE49"/>
  <c r="BG49"/>
  <c r="BI49"/>
  <c r="BK49"/>
  <c r="BM49"/>
  <c r="BO49"/>
  <c r="BQ49"/>
  <c r="BS49"/>
  <c r="BB49"/>
  <c r="BD49"/>
  <c r="BF49"/>
  <c r="BH49"/>
  <c r="BJ49"/>
  <c r="BL49"/>
  <c r="BN49"/>
  <c r="BP49"/>
  <c r="BR49"/>
  <c r="BT49"/>
  <c r="AC49"/>
  <c r="AE49"/>
  <c r="AG49"/>
  <c r="AI49"/>
  <c r="AK49"/>
  <c r="AM49"/>
  <c r="AO49"/>
  <c r="AQ49"/>
  <c r="AS49"/>
  <c r="AU49"/>
  <c r="AD49"/>
  <c r="AF49"/>
  <c r="AH49"/>
  <c r="AJ49"/>
  <c r="AL49"/>
  <c r="AN49"/>
  <c r="AP49"/>
  <c r="AR49"/>
  <c r="AT49"/>
  <c r="AV49"/>
  <c r="BA47"/>
  <c r="BC47"/>
  <c r="BE47"/>
  <c r="BG47"/>
  <c r="BI47"/>
  <c r="BK47"/>
  <c r="BM47"/>
  <c r="BO47"/>
  <c r="BQ47"/>
  <c r="BS47"/>
  <c r="BB47"/>
  <c r="BD47"/>
  <c r="BF47"/>
  <c r="BH47"/>
  <c r="BJ47"/>
  <c r="BL47"/>
  <c r="BN47"/>
  <c r="BP47"/>
  <c r="BR47"/>
  <c r="BT47"/>
  <c r="AC47"/>
  <c r="AE47"/>
  <c r="AG47"/>
  <c r="AI47"/>
  <c r="AK47"/>
  <c r="AM47"/>
  <c r="AO47"/>
  <c r="AQ47"/>
  <c r="AS47"/>
  <c r="AU47"/>
  <c r="AD47"/>
  <c r="AF47"/>
  <c r="AH47"/>
  <c r="AJ47"/>
  <c r="AL47"/>
  <c r="AN47"/>
  <c r="AP47"/>
  <c r="AR47"/>
  <c r="AT47"/>
  <c r="AV47"/>
  <c r="BA45"/>
  <c r="BC45"/>
  <c r="BE45"/>
  <c r="BG45"/>
  <c r="BI45"/>
  <c r="BK45"/>
  <c r="BM45"/>
  <c r="BO45"/>
  <c r="BQ45"/>
  <c r="BS45"/>
  <c r="BB45"/>
  <c r="BD45"/>
  <c r="BF45"/>
  <c r="BH45"/>
  <c r="BJ45"/>
  <c r="BL45"/>
  <c r="BN45"/>
  <c r="BP45"/>
  <c r="BR45"/>
  <c r="BT45"/>
  <c r="AC45"/>
  <c r="AE45"/>
  <c r="AG45"/>
  <c r="AI45"/>
  <c r="AK45"/>
  <c r="AM45"/>
  <c r="AO45"/>
  <c r="AQ45"/>
  <c r="AS45"/>
  <c r="AU45"/>
  <c r="AD45"/>
  <c r="AF45"/>
  <c r="AH45"/>
  <c r="AJ45"/>
  <c r="AL45"/>
  <c r="AN45"/>
  <c r="AP45"/>
  <c r="AR45"/>
  <c r="AT45"/>
  <c r="AV45"/>
  <c r="BA43"/>
  <c r="BC43"/>
  <c r="BE43"/>
  <c r="BG43"/>
  <c r="BI43"/>
  <c r="BK43"/>
  <c r="BM43"/>
  <c r="BO43"/>
  <c r="BQ43"/>
  <c r="BS43"/>
  <c r="BB43"/>
  <c r="BD43"/>
  <c r="BF43"/>
  <c r="BH43"/>
  <c r="BJ43"/>
  <c r="BL43"/>
  <c r="BN43"/>
  <c r="BP43"/>
  <c r="BR43"/>
  <c r="BT43"/>
  <c r="AC43"/>
  <c r="AE43"/>
  <c r="AG43"/>
  <c r="AI43"/>
  <c r="AK43"/>
  <c r="AM43"/>
  <c r="AO43"/>
  <c r="AQ43"/>
  <c r="AS43"/>
  <c r="AU43"/>
  <c r="AD43"/>
  <c r="AF43"/>
  <c r="AH43"/>
  <c r="AJ43"/>
  <c r="AL43"/>
  <c r="AN43"/>
  <c r="AP43"/>
  <c r="AR43"/>
  <c r="AT43"/>
  <c r="AV43"/>
  <c r="BA40"/>
  <c r="BC40"/>
  <c r="BE40"/>
  <c r="BG40"/>
  <c r="BI40"/>
  <c r="BK40"/>
  <c r="BM40"/>
  <c r="BO40"/>
  <c r="BQ40"/>
  <c r="BS40"/>
  <c r="BB40"/>
  <c r="BD40"/>
  <c r="BF40"/>
  <c r="BH40"/>
  <c r="BJ40"/>
  <c r="BL40"/>
  <c r="BN40"/>
  <c r="BP40"/>
  <c r="BR40"/>
  <c r="BT40"/>
  <c r="AC40"/>
  <c r="AE40"/>
  <c r="AG40"/>
  <c r="AI40"/>
  <c r="AK40"/>
  <c r="AM40"/>
  <c r="AO40"/>
  <c r="AQ40"/>
  <c r="AS40"/>
  <c r="AU40"/>
  <c r="AD40"/>
  <c r="AF40"/>
  <c r="AH40"/>
  <c r="AJ40"/>
  <c r="AL40"/>
  <c r="AN40"/>
  <c r="AP40"/>
  <c r="AR40"/>
  <c r="AT40"/>
  <c r="AV40"/>
  <c r="BA33"/>
  <c r="BC33"/>
  <c r="BE33"/>
  <c r="BG33"/>
  <c r="BI33"/>
  <c r="BK33"/>
  <c r="BM33"/>
  <c r="BO33"/>
  <c r="BQ33"/>
  <c r="BS33"/>
  <c r="BB33"/>
  <c r="BD33"/>
  <c r="BF33"/>
  <c r="BH33"/>
  <c r="BJ33"/>
  <c r="BL33"/>
  <c r="BN33"/>
  <c r="BP33"/>
  <c r="BR33"/>
  <c r="BT33"/>
  <c r="AC33"/>
  <c r="AE33"/>
  <c r="AG33"/>
  <c r="AI33"/>
  <c r="AK33"/>
  <c r="AM33"/>
  <c r="AO33"/>
  <c r="AQ33"/>
  <c r="AS33"/>
  <c r="AU33"/>
  <c r="AD33"/>
  <c r="AF33"/>
  <c r="AH33"/>
  <c r="AJ33"/>
  <c r="AL33"/>
  <c r="AN33"/>
  <c r="AP33"/>
  <c r="AR33"/>
  <c r="AT33"/>
  <c r="AV33"/>
  <c r="BA31"/>
  <c r="BC31"/>
  <c r="BE31"/>
  <c r="BG31"/>
  <c r="BI31"/>
  <c r="BK31"/>
  <c r="BM31"/>
  <c r="BO31"/>
  <c r="BQ31"/>
  <c r="BS31"/>
  <c r="BB31"/>
  <c r="BD31"/>
  <c r="BF31"/>
  <c r="BH31"/>
  <c r="BJ31"/>
  <c r="BL31"/>
  <c r="BN31"/>
  <c r="BP31"/>
  <c r="BR31"/>
  <c r="BT31"/>
  <c r="AC31"/>
  <c r="AE31"/>
  <c r="AG31"/>
  <c r="AI31"/>
  <c r="AK31"/>
  <c r="AM31"/>
  <c r="AO31"/>
  <c r="AQ31"/>
  <c r="AS31"/>
  <c r="AU31"/>
  <c r="AD31"/>
  <c r="AF31"/>
  <c r="AH31"/>
  <c r="AJ31"/>
  <c r="AL31"/>
  <c r="AN31"/>
  <c r="AP31"/>
  <c r="AR31"/>
  <c r="AT31"/>
  <c r="AV31"/>
  <c r="BA29"/>
  <c r="BC29"/>
  <c r="BE29"/>
  <c r="BG29"/>
  <c r="BI29"/>
  <c r="BK29"/>
  <c r="BM29"/>
  <c r="BO29"/>
  <c r="BQ29"/>
  <c r="BS29"/>
  <c r="BB29"/>
  <c r="BD29"/>
  <c r="BF29"/>
  <c r="BH29"/>
  <c r="BJ29"/>
  <c r="BL29"/>
  <c r="BN29"/>
  <c r="BP29"/>
  <c r="BR29"/>
  <c r="BT29"/>
  <c r="AC29"/>
  <c r="AE29"/>
  <c r="AG29"/>
  <c r="AI29"/>
  <c r="AK29"/>
  <c r="AM29"/>
  <c r="AO29"/>
  <c r="AQ29"/>
  <c r="AS29"/>
  <c r="AU29"/>
  <c r="AD29"/>
  <c r="AF29"/>
  <c r="AH29"/>
  <c r="AJ29"/>
  <c r="AL29"/>
  <c r="AN29"/>
  <c r="AP29"/>
  <c r="AR29"/>
  <c r="AT29"/>
  <c r="AV29"/>
  <c r="BB27"/>
  <c r="BD27"/>
  <c r="BF27"/>
  <c r="BH27"/>
  <c r="BJ27"/>
  <c r="BL27"/>
  <c r="BN27"/>
  <c r="BP27"/>
  <c r="BR27"/>
  <c r="BT27"/>
  <c r="BC27"/>
  <c r="BE27"/>
  <c r="BG27"/>
  <c r="BI27"/>
  <c r="BK27"/>
  <c r="BM27"/>
  <c r="BO27"/>
  <c r="BQ27"/>
  <c r="BS27"/>
  <c r="BA27"/>
  <c r="AD27"/>
  <c r="AF27"/>
  <c r="AH27"/>
  <c r="AJ27"/>
  <c r="AL27"/>
  <c r="AN27"/>
  <c r="AP27"/>
  <c r="AR27"/>
  <c r="AT27"/>
  <c r="AV27"/>
  <c r="AE27"/>
  <c r="AG27"/>
  <c r="AI27"/>
  <c r="AK27"/>
  <c r="AM27"/>
  <c r="AO27"/>
  <c r="AQ27"/>
  <c r="AS27"/>
  <c r="AU27"/>
  <c r="AC27"/>
  <c r="BA144"/>
  <c r="BC144"/>
  <c r="BE144"/>
  <c r="BG144"/>
  <c r="BI144"/>
  <c r="BK144"/>
  <c r="BM144"/>
  <c r="BO144"/>
  <c r="BQ144"/>
  <c r="BS144"/>
  <c r="BB144"/>
  <c r="BD144"/>
  <c r="BF144"/>
  <c r="BH144"/>
  <c r="BJ144"/>
  <c r="BL144"/>
  <c r="BN144"/>
  <c r="BP144"/>
  <c r="BR144"/>
  <c r="BT144"/>
  <c r="AC144"/>
  <c r="AE144"/>
  <c r="AG144"/>
  <c r="AI144"/>
  <c r="AK144"/>
  <c r="AM144"/>
  <c r="AO144"/>
  <c r="AQ144"/>
  <c r="AS144"/>
  <c r="AU144"/>
  <c r="AD144"/>
  <c r="AF144"/>
  <c r="AH144"/>
  <c r="AJ144"/>
  <c r="AL144"/>
  <c r="AN144"/>
  <c r="AP144"/>
  <c r="AR144"/>
  <c r="AT144"/>
  <c r="AV144"/>
  <c r="BA142"/>
  <c r="BC142"/>
  <c r="BE142"/>
  <c r="BG142"/>
  <c r="BI142"/>
  <c r="BK142"/>
  <c r="BM142"/>
  <c r="BO142"/>
  <c r="BQ142"/>
  <c r="BS142"/>
  <c r="BB142"/>
  <c r="BD142"/>
  <c r="BF142"/>
  <c r="BH142"/>
  <c r="BJ142"/>
  <c r="BL142"/>
  <c r="BN142"/>
  <c r="BP142"/>
  <c r="BR142"/>
  <c r="BT142"/>
  <c r="AC142"/>
  <c r="AE142"/>
  <c r="AG142"/>
  <c r="AI142"/>
  <c r="AK142"/>
  <c r="AM142"/>
  <c r="AO142"/>
  <c r="AQ142"/>
  <c r="AS142"/>
  <c r="AU142"/>
  <c r="AD142"/>
  <c r="AF142"/>
  <c r="AH142"/>
  <c r="AJ142"/>
  <c r="AL142"/>
  <c r="AN142"/>
  <c r="AP142"/>
  <c r="AR142"/>
  <c r="AT142"/>
  <c r="AV142"/>
  <c r="BA140"/>
  <c r="BC140"/>
  <c r="BE140"/>
  <c r="BG140"/>
  <c r="BI140"/>
  <c r="BK140"/>
  <c r="BM140"/>
  <c r="BO140"/>
  <c r="BQ140"/>
  <c r="BS140"/>
  <c r="BB140"/>
  <c r="BD140"/>
  <c r="BF140"/>
  <c r="BH140"/>
  <c r="BJ140"/>
  <c r="BL140"/>
  <c r="BN140"/>
  <c r="BP140"/>
  <c r="BR140"/>
  <c r="BT140"/>
  <c r="AC140"/>
  <c r="AE140"/>
  <c r="AG140"/>
  <c r="AI140"/>
  <c r="AK140"/>
  <c r="AM140"/>
  <c r="AO140"/>
  <c r="AQ140"/>
  <c r="AS140"/>
  <c r="AU140"/>
  <c r="AD140"/>
  <c r="AF140"/>
  <c r="AH140"/>
  <c r="AJ140"/>
  <c r="AL140"/>
  <c r="AN140"/>
  <c r="AP140"/>
  <c r="AR140"/>
  <c r="AT140"/>
  <c r="AV140"/>
  <c r="BA138"/>
  <c r="BC138"/>
  <c r="BE138"/>
  <c r="BG138"/>
  <c r="BI138"/>
  <c r="BK138"/>
  <c r="BM138"/>
  <c r="BO138"/>
  <c r="BQ138"/>
  <c r="BS138"/>
  <c r="BB138"/>
  <c r="BD138"/>
  <c r="BF138"/>
  <c r="BH138"/>
  <c r="BJ138"/>
  <c r="BL138"/>
  <c r="BN138"/>
  <c r="BP138"/>
  <c r="BR138"/>
  <c r="BT138"/>
  <c r="AC138"/>
  <c r="AE138"/>
  <c r="AG138"/>
  <c r="AI138"/>
  <c r="AK138"/>
  <c r="AM138"/>
  <c r="AO138"/>
  <c r="AQ138"/>
  <c r="AS138"/>
  <c r="AU138"/>
  <c r="AD138"/>
  <c r="AF138"/>
  <c r="AH138"/>
  <c r="AJ138"/>
  <c r="AL138"/>
  <c r="AN138"/>
  <c r="AP138"/>
  <c r="AR138"/>
  <c r="AT138"/>
  <c r="AV138"/>
  <c r="BA136"/>
  <c r="BC136"/>
  <c r="BE136"/>
  <c r="BG136"/>
  <c r="BI136"/>
  <c r="BK136"/>
  <c r="BM136"/>
  <c r="BO136"/>
  <c r="BQ136"/>
  <c r="BS136"/>
  <c r="BB136"/>
  <c r="BD136"/>
  <c r="BF136"/>
  <c r="BH136"/>
  <c r="BJ136"/>
  <c r="BL136"/>
  <c r="BN136"/>
  <c r="BP136"/>
  <c r="BR136"/>
  <c r="BT136"/>
  <c r="AC136"/>
  <c r="AE136"/>
  <c r="AG136"/>
  <c r="AI136"/>
  <c r="AK136"/>
  <c r="AM136"/>
  <c r="AO136"/>
  <c r="AQ136"/>
  <c r="AS136"/>
  <c r="AU136"/>
  <c r="AD136"/>
  <c r="AF136"/>
  <c r="AH136"/>
  <c r="AJ136"/>
  <c r="AL136"/>
  <c r="AN136"/>
  <c r="AP136"/>
  <c r="AR136"/>
  <c r="AT136"/>
  <c r="AV136"/>
  <c r="BA133"/>
  <c r="BC133"/>
  <c r="BE133"/>
  <c r="BG133"/>
  <c r="BI133"/>
  <c r="BK133"/>
  <c r="BM133"/>
  <c r="BO133"/>
  <c r="BQ133"/>
  <c r="BS133"/>
  <c r="BB133"/>
  <c r="BD133"/>
  <c r="BF133"/>
  <c r="BH133"/>
  <c r="BJ133"/>
  <c r="BL133"/>
  <c r="BN133"/>
  <c r="BP133"/>
  <c r="BR133"/>
  <c r="BT133"/>
  <c r="AC133"/>
  <c r="AE133"/>
  <c r="AG133"/>
  <c r="AI133"/>
  <c r="AK133"/>
  <c r="AM133"/>
  <c r="AO133"/>
  <c r="AQ133"/>
  <c r="AS133"/>
  <c r="AU133"/>
  <c r="AD133"/>
  <c r="AF133"/>
  <c r="AH133"/>
  <c r="AJ133"/>
  <c r="AL133"/>
  <c r="AN133"/>
  <c r="AP133"/>
  <c r="AR133"/>
  <c r="AT133"/>
  <c r="AV133"/>
  <c r="BA131"/>
  <c r="BC131"/>
  <c r="BE131"/>
  <c r="BG131"/>
  <c r="BI131"/>
  <c r="BK131"/>
  <c r="BM131"/>
  <c r="BO131"/>
  <c r="BQ131"/>
  <c r="BS131"/>
  <c r="BB131"/>
  <c r="BD131"/>
  <c r="BF131"/>
  <c r="BH131"/>
  <c r="BJ131"/>
  <c r="BL131"/>
  <c r="BN131"/>
  <c r="BP131"/>
  <c r="BR131"/>
  <c r="BT131"/>
  <c r="AC131"/>
  <c r="AE131"/>
  <c r="AG131"/>
  <c r="AI131"/>
  <c r="AK131"/>
  <c r="AM131"/>
  <c r="AO131"/>
  <c r="AQ131"/>
  <c r="AS131"/>
  <c r="AU131"/>
  <c r="AD131"/>
  <c r="AF131"/>
  <c r="AH131"/>
  <c r="AJ131"/>
  <c r="AL131"/>
  <c r="AN131"/>
  <c r="AP131"/>
  <c r="AR131"/>
  <c r="AT131"/>
  <c r="AV131"/>
  <c r="BA129"/>
  <c r="BC129"/>
  <c r="BE129"/>
  <c r="BG129"/>
  <c r="BI129"/>
  <c r="BK129"/>
  <c r="BM129"/>
  <c r="BO129"/>
  <c r="BQ129"/>
  <c r="BS129"/>
  <c r="BB129"/>
  <c r="BD129"/>
  <c r="BF129"/>
  <c r="BH129"/>
  <c r="BJ129"/>
  <c r="BL129"/>
  <c r="BN129"/>
  <c r="BP129"/>
  <c r="BR129"/>
  <c r="BT129"/>
  <c r="AC129"/>
  <c r="AE129"/>
  <c r="AG129"/>
  <c r="AI129"/>
  <c r="AK129"/>
  <c r="AM129"/>
  <c r="AO129"/>
  <c r="AQ129"/>
  <c r="AS129"/>
  <c r="AU129"/>
  <c r="AD129"/>
  <c r="AF129"/>
  <c r="AH129"/>
  <c r="AJ129"/>
  <c r="AL129"/>
  <c r="AN129"/>
  <c r="AP129"/>
  <c r="AR129"/>
  <c r="AT129"/>
  <c r="AV129"/>
  <c r="BA128"/>
  <c r="BC128"/>
  <c r="BE128"/>
  <c r="BG128"/>
  <c r="BI128"/>
  <c r="BK128"/>
  <c r="BM128"/>
  <c r="BO128"/>
  <c r="BQ128"/>
  <c r="BS128"/>
  <c r="BB128"/>
  <c r="BD128"/>
  <c r="BF128"/>
  <c r="BH128"/>
  <c r="BJ128"/>
  <c r="BL128"/>
  <c r="BN128"/>
  <c r="BP128"/>
  <c r="BR128"/>
  <c r="BT128"/>
  <c r="AC128"/>
  <c r="AE128"/>
  <c r="AG128"/>
  <c r="AI128"/>
  <c r="AK128"/>
  <c r="AM128"/>
  <c r="AO128"/>
  <c r="AQ128"/>
  <c r="AS128"/>
  <c r="AU128"/>
  <c r="AD128"/>
  <c r="AF128"/>
  <c r="AH128"/>
  <c r="AJ128"/>
  <c r="AL128"/>
  <c r="AN128"/>
  <c r="AP128"/>
  <c r="AR128"/>
  <c r="AT128"/>
  <c r="AV128"/>
  <c r="BA126"/>
  <c r="BC126"/>
  <c r="BE126"/>
  <c r="BG126"/>
  <c r="BI126"/>
  <c r="BK126"/>
  <c r="BM126"/>
  <c r="BO126"/>
  <c r="BQ126"/>
  <c r="BS126"/>
  <c r="BB126"/>
  <c r="BD126"/>
  <c r="BF126"/>
  <c r="BH126"/>
  <c r="BJ126"/>
  <c r="BL126"/>
  <c r="BN126"/>
  <c r="BP126"/>
  <c r="BR126"/>
  <c r="BT126"/>
  <c r="AC126"/>
  <c r="AE126"/>
  <c r="AG126"/>
  <c r="AI126"/>
  <c r="AK126"/>
  <c r="AM126"/>
  <c r="AO126"/>
  <c r="AQ126"/>
  <c r="AS126"/>
  <c r="AU126"/>
  <c r="AD126"/>
  <c r="AF126"/>
  <c r="AH126"/>
  <c r="AJ126"/>
  <c r="AL126"/>
  <c r="AN126"/>
  <c r="AP126"/>
  <c r="AR126"/>
  <c r="AT126"/>
  <c r="AV126"/>
  <c r="BA124"/>
  <c r="BC124"/>
  <c r="BE124"/>
  <c r="BG124"/>
  <c r="BI124"/>
  <c r="BK124"/>
  <c r="BM124"/>
  <c r="BO124"/>
  <c r="BQ124"/>
  <c r="BS124"/>
  <c r="BB124"/>
  <c r="BD124"/>
  <c r="BF124"/>
  <c r="BH124"/>
  <c r="BJ124"/>
  <c r="BL124"/>
  <c r="BN124"/>
  <c r="BP124"/>
  <c r="BR124"/>
  <c r="BT124"/>
  <c r="AC124"/>
  <c r="AE124"/>
  <c r="AG124"/>
  <c r="AI124"/>
  <c r="AK124"/>
  <c r="AM124"/>
  <c r="AO124"/>
  <c r="AQ124"/>
  <c r="AS124"/>
  <c r="AU124"/>
  <c r="AD124"/>
  <c r="AF124"/>
  <c r="AH124"/>
  <c r="AJ124"/>
  <c r="AL124"/>
  <c r="AN124"/>
  <c r="AP124"/>
  <c r="AR124"/>
  <c r="AT124"/>
  <c r="AV124"/>
  <c r="BA122"/>
  <c r="BC122"/>
  <c r="BE122"/>
  <c r="BG122"/>
  <c r="BI122"/>
  <c r="BK122"/>
  <c r="BM122"/>
  <c r="BO122"/>
  <c r="BQ122"/>
  <c r="BS122"/>
  <c r="BB122"/>
  <c r="BD122"/>
  <c r="BF122"/>
  <c r="BH122"/>
  <c r="BJ122"/>
  <c r="BL122"/>
  <c r="BN122"/>
  <c r="BP122"/>
  <c r="BR122"/>
  <c r="BT122"/>
  <c r="AC122"/>
  <c r="AE122"/>
  <c r="AG122"/>
  <c r="AI122"/>
  <c r="AK122"/>
  <c r="AM122"/>
  <c r="AO122"/>
  <c r="AQ122"/>
  <c r="AS122"/>
  <c r="AU122"/>
  <c r="AD122"/>
  <c r="AF122"/>
  <c r="AH122"/>
  <c r="AJ122"/>
  <c r="AL122"/>
  <c r="AN122"/>
  <c r="AP122"/>
  <c r="AR122"/>
  <c r="AT122"/>
  <c r="AV122"/>
  <c r="BA120"/>
  <c r="BC120"/>
  <c r="BE120"/>
  <c r="BG120"/>
  <c r="BI120"/>
  <c r="BK120"/>
  <c r="BM120"/>
  <c r="BO120"/>
  <c r="BQ120"/>
  <c r="BS120"/>
  <c r="BB120"/>
  <c r="BD120"/>
  <c r="BF120"/>
  <c r="BH120"/>
  <c r="BJ120"/>
  <c r="BL120"/>
  <c r="BN120"/>
  <c r="BP120"/>
  <c r="BR120"/>
  <c r="BT120"/>
  <c r="AC120"/>
  <c r="AE120"/>
  <c r="AG120"/>
  <c r="AI120"/>
  <c r="AK120"/>
  <c r="AM120"/>
  <c r="AO120"/>
  <c r="AQ120"/>
  <c r="AS120"/>
  <c r="AU120"/>
  <c r="AD120"/>
  <c r="AF120"/>
  <c r="AH120"/>
  <c r="AJ120"/>
  <c r="AL120"/>
  <c r="AN120"/>
  <c r="AP120"/>
  <c r="AR120"/>
  <c r="AT120"/>
  <c r="AV120"/>
  <c r="BA118"/>
  <c r="BC118"/>
  <c r="BE118"/>
  <c r="BG118"/>
  <c r="BI118"/>
  <c r="BK118"/>
  <c r="BM118"/>
  <c r="BO118"/>
  <c r="BQ118"/>
  <c r="BS118"/>
  <c r="BB118"/>
  <c r="BD118"/>
  <c r="BF118"/>
  <c r="BH118"/>
  <c r="BJ118"/>
  <c r="BL118"/>
  <c r="BN118"/>
  <c r="BP118"/>
  <c r="BR118"/>
  <c r="BT118"/>
  <c r="AC118"/>
  <c r="AE118"/>
  <c r="AG118"/>
  <c r="AI118"/>
  <c r="AK118"/>
  <c r="AM118"/>
  <c r="AO118"/>
  <c r="AQ118"/>
  <c r="AS118"/>
  <c r="AU118"/>
  <c r="AD118"/>
  <c r="AF118"/>
  <c r="AH118"/>
  <c r="AJ118"/>
  <c r="AL118"/>
  <c r="AN118"/>
  <c r="AP118"/>
  <c r="AR118"/>
  <c r="AT118"/>
  <c r="AV118"/>
  <c r="BA116"/>
  <c r="BC116"/>
  <c r="BE116"/>
  <c r="BG116"/>
  <c r="BI116"/>
  <c r="BK116"/>
  <c r="BM116"/>
  <c r="BO116"/>
  <c r="BQ116"/>
  <c r="BS116"/>
  <c r="BB116"/>
  <c r="BD116"/>
  <c r="BF116"/>
  <c r="BH116"/>
  <c r="BJ116"/>
  <c r="BL116"/>
  <c r="BN116"/>
  <c r="BP116"/>
  <c r="BR116"/>
  <c r="BT116"/>
  <c r="AC116"/>
  <c r="AE116"/>
  <c r="AG116"/>
  <c r="AI116"/>
  <c r="AK116"/>
  <c r="AM116"/>
  <c r="AO116"/>
  <c r="AQ116"/>
  <c r="AS116"/>
  <c r="AU116"/>
  <c r="AD116"/>
  <c r="AF116"/>
  <c r="AH116"/>
  <c r="AJ116"/>
  <c r="AL116"/>
  <c r="AN116"/>
  <c r="AP116"/>
  <c r="AR116"/>
  <c r="AT116"/>
  <c r="AV116"/>
  <c r="BA114"/>
  <c r="BC114"/>
  <c r="BE114"/>
  <c r="BG114"/>
  <c r="BI114"/>
  <c r="BK114"/>
  <c r="BM114"/>
  <c r="BO114"/>
  <c r="BQ114"/>
  <c r="BS114"/>
  <c r="BB114"/>
  <c r="BD114"/>
  <c r="BF114"/>
  <c r="BH114"/>
  <c r="BJ114"/>
  <c r="BL114"/>
  <c r="BN114"/>
  <c r="BP114"/>
  <c r="BR114"/>
  <c r="BT114"/>
  <c r="AC114"/>
  <c r="AE114"/>
  <c r="AG114"/>
  <c r="AI114"/>
  <c r="AK114"/>
  <c r="AM114"/>
  <c r="AO114"/>
  <c r="AQ114"/>
  <c r="AS114"/>
  <c r="AU114"/>
  <c r="AD114"/>
  <c r="AF114"/>
  <c r="AH114"/>
  <c r="AJ114"/>
  <c r="AL114"/>
  <c r="AN114"/>
  <c r="AP114"/>
  <c r="AR114"/>
  <c r="AT114"/>
  <c r="AV114"/>
  <c r="BA112"/>
  <c r="BC112"/>
  <c r="BE112"/>
  <c r="BG112"/>
  <c r="BI112"/>
  <c r="BK112"/>
  <c r="BM112"/>
  <c r="BO112"/>
  <c r="BQ112"/>
  <c r="BS112"/>
  <c r="BB112"/>
  <c r="BD112"/>
  <c r="BF112"/>
  <c r="BH112"/>
  <c r="BJ112"/>
  <c r="BL112"/>
  <c r="BN112"/>
  <c r="BP112"/>
  <c r="BR112"/>
  <c r="BT112"/>
  <c r="AC112"/>
  <c r="AE112"/>
  <c r="AG112"/>
  <c r="AI112"/>
  <c r="AK112"/>
  <c r="AM112"/>
  <c r="AO112"/>
  <c r="AQ112"/>
  <c r="AS112"/>
  <c r="AU112"/>
  <c r="AD112"/>
  <c r="AF112"/>
  <c r="AH112"/>
  <c r="AJ112"/>
  <c r="AL112"/>
  <c r="AN112"/>
  <c r="AP112"/>
  <c r="AR112"/>
  <c r="AT112"/>
  <c r="AV112"/>
  <c r="BA110"/>
  <c r="BC110"/>
  <c r="BE110"/>
  <c r="BG110"/>
  <c r="BI110"/>
  <c r="BK110"/>
  <c r="BM110"/>
  <c r="BO110"/>
  <c r="BQ110"/>
  <c r="BS110"/>
  <c r="BB110"/>
  <c r="BD110"/>
  <c r="BF110"/>
  <c r="BH110"/>
  <c r="BJ110"/>
  <c r="BL110"/>
  <c r="BN110"/>
  <c r="BP110"/>
  <c r="BR110"/>
  <c r="BT110"/>
  <c r="AC110"/>
  <c r="AE110"/>
  <c r="AG110"/>
  <c r="AI110"/>
  <c r="AK110"/>
  <c r="AM110"/>
  <c r="AO110"/>
  <c r="AQ110"/>
  <c r="AS110"/>
  <c r="AU110"/>
  <c r="AD110"/>
  <c r="AF110"/>
  <c r="AH110"/>
  <c r="AJ110"/>
  <c r="AL110"/>
  <c r="AN110"/>
  <c r="AP110"/>
  <c r="AR110"/>
  <c r="AT110"/>
  <c r="AV110"/>
  <c r="BA108"/>
  <c r="BC108"/>
  <c r="BE108"/>
  <c r="BG108"/>
  <c r="BI108"/>
  <c r="BK108"/>
  <c r="BM108"/>
  <c r="BO108"/>
  <c r="BQ108"/>
  <c r="BS108"/>
  <c r="BB108"/>
  <c r="BD108"/>
  <c r="BF108"/>
  <c r="BH108"/>
  <c r="BJ108"/>
  <c r="BL108"/>
  <c r="BN108"/>
  <c r="BP108"/>
  <c r="BR108"/>
  <c r="BT108"/>
  <c r="AC108"/>
  <c r="AE108"/>
  <c r="AG108"/>
  <c r="AI108"/>
  <c r="AK108"/>
  <c r="AM108"/>
  <c r="AO108"/>
  <c r="AQ108"/>
  <c r="AS108"/>
  <c r="AU108"/>
  <c r="AD108"/>
  <c r="AF108"/>
  <c r="AH108"/>
  <c r="AJ108"/>
  <c r="AL108"/>
  <c r="AN108"/>
  <c r="AP108"/>
  <c r="AR108"/>
  <c r="AT108"/>
  <c r="AV108"/>
  <c r="BA106"/>
  <c r="BC106"/>
  <c r="BE106"/>
  <c r="BG106"/>
  <c r="BI106"/>
  <c r="BK106"/>
  <c r="BM106"/>
  <c r="BO106"/>
  <c r="BQ106"/>
  <c r="BS106"/>
  <c r="BB106"/>
  <c r="BD106"/>
  <c r="BF106"/>
  <c r="BH106"/>
  <c r="BJ106"/>
  <c r="BL106"/>
  <c r="BN106"/>
  <c r="BP106"/>
  <c r="BR106"/>
  <c r="BT106"/>
  <c r="AC106"/>
  <c r="AE106"/>
  <c r="AG106"/>
  <c r="AI106"/>
  <c r="AK106"/>
  <c r="AM106"/>
  <c r="AO106"/>
  <c r="AQ106"/>
  <c r="AS106"/>
  <c r="AU106"/>
  <c r="AD106"/>
  <c r="AF106"/>
  <c r="AH106"/>
  <c r="AJ106"/>
  <c r="AL106"/>
  <c r="AN106"/>
  <c r="AP106"/>
  <c r="AR106"/>
  <c r="AT106"/>
  <c r="AV106"/>
  <c r="BA104"/>
  <c r="BC104"/>
  <c r="BE104"/>
  <c r="BG104"/>
  <c r="BI104"/>
  <c r="BK104"/>
  <c r="BM104"/>
  <c r="BO104"/>
  <c r="BQ104"/>
  <c r="BS104"/>
  <c r="BB104"/>
  <c r="BD104"/>
  <c r="BF104"/>
  <c r="BH104"/>
  <c r="BJ104"/>
  <c r="BL104"/>
  <c r="BN104"/>
  <c r="BP104"/>
  <c r="BR104"/>
  <c r="BT104"/>
  <c r="AC104"/>
  <c r="AE104"/>
  <c r="AG104"/>
  <c r="AI104"/>
  <c r="AK104"/>
  <c r="AM104"/>
  <c r="AO104"/>
  <c r="AQ104"/>
  <c r="AS104"/>
  <c r="AU104"/>
  <c r="AD104"/>
  <c r="AF104"/>
  <c r="AH104"/>
  <c r="AJ104"/>
  <c r="AL104"/>
  <c r="AN104"/>
  <c r="AP104"/>
  <c r="AR104"/>
  <c r="AT104"/>
  <c r="AV104"/>
  <c r="BA102"/>
  <c r="BC102"/>
  <c r="BE102"/>
  <c r="BG102"/>
  <c r="BI102"/>
  <c r="BK102"/>
  <c r="BM102"/>
  <c r="BO102"/>
  <c r="BQ102"/>
  <c r="BS102"/>
  <c r="BB102"/>
  <c r="BD102"/>
  <c r="BF102"/>
  <c r="BH102"/>
  <c r="BJ102"/>
  <c r="BL102"/>
  <c r="BN102"/>
  <c r="BP102"/>
  <c r="BR102"/>
  <c r="BT102"/>
  <c r="AC102"/>
  <c r="AE102"/>
  <c r="AG102"/>
  <c r="AI102"/>
  <c r="AK102"/>
  <c r="AM102"/>
  <c r="AO102"/>
  <c r="AQ102"/>
  <c r="AS102"/>
  <c r="AU102"/>
  <c r="AD102"/>
  <c r="AF102"/>
  <c r="AH102"/>
  <c r="AJ102"/>
  <c r="AL102"/>
  <c r="AN102"/>
  <c r="AP102"/>
  <c r="AR102"/>
  <c r="AT102"/>
  <c r="AV102"/>
  <c r="BA92"/>
  <c r="BC92"/>
  <c r="BE92"/>
  <c r="BG92"/>
  <c r="BI92"/>
  <c r="BK92"/>
  <c r="BM92"/>
  <c r="BO92"/>
  <c r="BQ92"/>
  <c r="BS92"/>
  <c r="BB92"/>
  <c r="BD92"/>
  <c r="BF92"/>
  <c r="BH92"/>
  <c r="BJ92"/>
  <c r="BL92"/>
  <c r="BN92"/>
  <c r="BP92"/>
  <c r="BR92"/>
  <c r="BT92"/>
  <c r="AC92"/>
  <c r="AE92"/>
  <c r="AG92"/>
  <c r="AI92"/>
  <c r="AK92"/>
  <c r="AM92"/>
  <c r="AO92"/>
  <c r="AQ92"/>
  <c r="AS92"/>
  <c r="AU92"/>
  <c r="AD92"/>
  <c r="AF92"/>
  <c r="AH92"/>
  <c r="AJ92"/>
  <c r="AL92"/>
  <c r="AN92"/>
  <c r="AP92"/>
  <c r="AR92"/>
  <c r="AT92"/>
  <c r="AV92"/>
  <c r="BA90"/>
  <c r="BC90"/>
  <c r="BE90"/>
  <c r="BG90"/>
  <c r="BI90"/>
  <c r="BK90"/>
  <c r="BM90"/>
  <c r="BO90"/>
  <c r="BQ90"/>
  <c r="BS90"/>
  <c r="BB90"/>
  <c r="BD90"/>
  <c r="BF90"/>
  <c r="BH90"/>
  <c r="BJ90"/>
  <c r="BL90"/>
  <c r="BN90"/>
  <c r="BP90"/>
  <c r="BR90"/>
  <c r="BT90"/>
  <c r="AC90"/>
  <c r="AE90"/>
  <c r="AG90"/>
  <c r="AI90"/>
  <c r="AK90"/>
  <c r="AM90"/>
  <c r="AO90"/>
  <c r="AQ90"/>
  <c r="AS90"/>
  <c r="AU90"/>
  <c r="AD90"/>
  <c r="AF90"/>
  <c r="AH90"/>
  <c r="AJ90"/>
  <c r="AL90"/>
  <c r="AN90"/>
  <c r="AP90"/>
  <c r="AR90"/>
  <c r="AT90"/>
  <c r="AV90"/>
  <c r="BA88"/>
  <c r="BC88"/>
  <c r="BE88"/>
  <c r="BG88"/>
  <c r="BI88"/>
  <c r="BK88"/>
  <c r="BM88"/>
  <c r="BO88"/>
  <c r="BQ88"/>
  <c r="BS88"/>
  <c r="BB88"/>
  <c r="BD88"/>
  <c r="BF88"/>
  <c r="BH88"/>
  <c r="BJ88"/>
  <c r="BL88"/>
  <c r="BN88"/>
  <c r="BP88"/>
  <c r="BR88"/>
  <c r="BT88"/>
  <c r="AC88"/>
  <c r="AE88"/>
  <c r="AG88"/>
  <c r="AI88"/>
  <c r="AK88"/>
  <c r="AM88"/>
  <c r="AO88"/>
  <c r="AQ88"/>
  <c r="AS88"/>
  <c r="AU88"/>
  <c r="AD88"/>
  <c r="AF88"/>
  <c r="AH88"/>
  <c r="AJ88"/>
  <c r="AL88"/>
  <c r="AN88"/>
  <c r="AP88"/>
  <c r="AR88"/>
  <c r="AT88"/>
  <c r="AV88"/>
  <c r="BA84"/>
  <c r="BC84"/>
  <c r="BE84"/>
  <c r="BG84"/>
  <c r="BI84"/>
  <c r="BK84"/>
  <c r="BM84"/>
  <c r="BO84"/>
  <c r="BQ84"/>
  <c r="BS84"/>
  <c r="BB84"/>
  <c r="BD84"/>
  <c r="BF84"/>
  <c r="BH84"/>
  <c r="BJ84"/>
  <c r="BL84"/>
  <c r="BN84"/>
  <c r="BP84"/>
  <c r="BR84"/>
  <c r="BT84"/>
  <c r="AC84"/>
  <c r="AE84"/>
  <c r="AG84"/>
  <c r="AI84"/>
  <c r="AK84"/>
  <c r="AM84"/>
  <c r="AO84"/>
  <c r="AQ84"/>
  <c r="AS84"/>
  <c r="AU84"/>
  <c r="AD84"/>
  <c r="AF84"/>
  <c r="AH84"/>
  <c r="AJ84"/>
  <c r="AL84"/>
  <c r="AN84"/>
  <c r="AP84"/>
  <c r="AR84"/>
  <c r="AT84"/>
  <c r="AV84"/>
  <c r="BA82"/>
  <c r="BC82"/>
  <c r="BE82"/>
  <c r="BG82"/>
  <c r="BI82"/>
  <c r="BK82"/>
  <c r="BM82"/>
  <c r="BO82"/>
  <c r="BQ82"/>
  <c r="BS82"/>
  <c r="BB82"/>
  <c r="BD82"/>
  <c r="BF82"/>
  <c r="BH82"/>
  <c r="BJ82"/>
  <c r="BL82"/>
  <c r="BN82"/>
  <c r="BP82"/>
  <c r="BR82"/>
  <c r="BT82"/>
  <c r="AC82"/>
  <c r="AE82"/>
  <c r="AG82"/>
  <c r="AI82"/>
  <c r="AK82"/>
  <c r="AM82"/>
  <c r="AO82"/>
  <c r="AQ82"/>
  <c r="AS82"/>
  <c r="AU82"/>
  <c r="AD82"/>
  <c r="AF82"/>
  <c r="AH82"/>
  <c r="AJ82"/>
  <c r="AL82"/>
  <c r="AN82"/>
  <c r="AP82"/>
  <c r="AR82"/>
  <c r="AT82"/>
  <c r="AV82"/>
  <c r="BA80"/>
  <c r="BC80"/>
  <c r="BE80"/>
  <c r="BG80"/>
  <c r="BI80"/>
  <c r="BK80"/>
  <c r="BM80"/>
  <c r="BO80"/>
  <c r="BQ80"/>
  <c r="BS80"/>
  <c r="BB80"/>
  <c r="BD80"/>
  <c r="BF80"/>
  <c r="BH80"/>
  <c r="BJ80"/>
  <c r="BL80"/>
  <c r="BN80"/>
  <c r="BP80"/>
  <c r="BR80"/>
  <c r="BT80"/>
  <c r="AC80"/>
  <c r="AE80"/>
  <c r="AG80"/>
  <c r="AI80"/>
  <c r="AK80"/>
  <c r="AM80"/>
  <c r="AO80"/>
  <c r="AQ80"/>
  <c r="AS80"/>
  <c r="AU80"/>
  <c r="AD80"/>
  <c r="AF80"/>
  <c r="AH80"/>
  <c r="AJ80"/>
  <c r="AL80"/>
  <c r="AN80"/>
  <c r="AP80"/>
  <c r="AR80"/>
  <c r="AT80"/>
  <c r="AV80"/>
  <c r="BA76"/>
  <c r="BC76"/>
  <c r="BE76"/>
  <c r="BG76"/>
  <c r="BI76"/>
  <c r="BB76"/>
  <c r="BD76"/>
  <c r="BF76"/>
  <c r="BH76"/>
  <c r="BJ76"/>
  <c r="BK76"/>
  <c r="BM76"/>
  <c r="BO76"/>
  <c r="BQ76"/>
  <c r="BS76"/>
  <c r="BL76"/>
  <c r="BN76"/>
  <c r="BP76"/>
  <c r="BR76"/>
  <c r="BT76"/>
  <c r="AC76"/>
  <c r="AE76"/>
  <c r="AG76"/>
  <c r="AI76"/>
  <c r="AK76"/>
  <c r="AM76"/>
  <c r="AO76"/>
  <c r="AQ76"/>
  <c r="AS76"/>
  <c r="AU76"/>
  <c r="AD76"/>
  <c r="AF76"/>
  <c r="AH76"/>
  <c r="AJ76"/>
  <c r="AL76"/>
  <c r="AN76"/>
  <c r="AP76"/>
  <c r="AR76"/>
  <c r="AT76"/>
  <c r="AV76"/>
  <c r="BA72"/>
  <c r="BC72"/>
  <c r="BE72"/>
  <c r="BG72"/>
  <c r="BI72"/>
  <c r="BK72"/>
  <c r="BM72"/>
  <c r="BO72"/>
  <c r="BQ72"/>
  <c r="BS72"/>
  <c r="BB72"/>
  <c r="BD72"/>
  <c r="BF72"/>
  <c r="BH72"/>
  <c r="BJ72"/>
  <c r="BL72"/>
  <c r="BN72"/>
  <c r="BP72"/>
  <c r="BR72"/>
  <c r="BT72"/>
  <c r="AC72"/>
  <c r="AE72"/>
  <c r="AG72"/>
  <c r="AI72"/>
  <c r="AK72"/>
  <c r="AM72"/>
  <c r="AO72"/>
  <c r="AQ72"/>
  <c r="AS72"/>
  <c r="AU72"/>
  <c r="AD72"/>
  <c r="AF72"/>
  <c r="AH72"/>
  <c r="AJ72"/>
  <c r="AL72"/>
  <c r="AN72"/>
  <c r="AP72"/>
  <c r="AR72"/>
  <c r="AT72"/>
  <c r="AV72"/>
  <c r="BA70"/>
  <c r="BC70"/>
  <c r="BE70"/>
  <c r="BG70"/>
  <c r="BI70"/>
  <c r="BK70"/>
  <c r="BM70"/>
  <c r="BO70"/>
  <c r="BQ70"/>
  <c r="BS70"/>
  <c r="BB70"/>
  <c r="BD70"/>
  <c r="BF70"/>
  <c r="BH70"/>
  <c r="BJ70"/>
  <c r="BL70"/>
  <c r="BN70"/>
  <c r="BP70"/>
  <c r="BR70"/>
  <c r="BT70"/>
  <c r="AC70"/>
  <c r="AE70"/>
  <c r="AG70"/>
  <c r="AI70"/>
  <c r="AK70"/>
  <c r="AM70"/>
  <c r="AO70"/>
  <c r="AQ70"/>
  <c r="AS70"/>
  <c r="AU70"/>
  <c r="AD70"/>
  <c r="AF70"/>
  <c r="AH70"/>
  <c r="AJ70"/>
  <c r="AL70"/>
  <c r="AN70"/>
  <c r="AP70"/>
  <c r="AR70"/>
  <c r="AT70"/>
  <c r="AV70"/>
  <c r="BA64"/>
  <c r="BC64"/>
  <c r="BE64"/>
  <c r="BG64"/>
  <c r="BI64"/>
  <c r="BK64"/>
  <c r="BM64"/>
  <c r="BO64"/>
  <c r="BQ64"/>
  <c r="BS64"/>
  <c r="BB64"/>
  <c r="BD64"/>
  <c r="BF64"/>
  <c r="BH64"/>
  <c r="BJ64"/>
  <c r="BL64"/>
  <c r="BN64"/>
  <c r="BP64"/>
  <c r="BR64"/>
  <c r="BT64"/>
  <c r="AC64"/>
  <c r="AE64"/>
  <c r="AG64"/>
  <c r="AI64"/>
  <c r="AK64"/>
  <c r="AM64"/>
  <c r="AO64"/>
  <c r="AQ64"/>
  <c r="AS64"/>
  <c r="AU64"/>
  <c r="AD64"/>
  <c r="AF64"/>
  <c r="AH64"/>
  <c r="AJ64"/>
  <c r="AL64"/>
  <c r="AN64"/>
  <c r="AP64"/>
  <c r="AR64"/>
  <c r="AT64"/>
  <c r="AV64"/>
  <c r="BA62"/>
  <c r="BC62"/>
  <c r="BE62"/>
  <c r="BG62"/>
  <c r="BI62"/>
  <c r="BK62"/>
  <c r="BM62"/>
  <c r="BO62"/>
  <c r="BQ62"/>
  <c r="BS62"/>
  <c r="BB62"/>
  <c r="BD62"/>
  <c r="BF62"/>
  <c r="BH62"/>
  <c r="BJ62"/>
  <c r="BL62"/>
  <c r="BN62"/>
  <c r="BP62"/>
  <c r="BR62"/>
  <c r="BT62"/>
  <c r="AC62"/>
  <c r="AE62"/>
  <c r="AG62"/>
  <c r="AI62"/>
  <c r="AK62"/>
  <c r="AM62"/>
  <c r="AO62"/>
  <c r="AQ62"/>
  <c r="AS62"/>
  <c r="AU62"/>
  <c r="AD62"/>
  <c r="AF62"/>
  <c r="AH62"/>
  <c r="AJ62"/>
  <c r="AL62"/>
  <c r="AN62"/>
  <c r="AP62"/>
  <c r="AR62"/>
  <c r="AT62"/>
  <c r="AV62"/>
  <c r="BA60"/>
  <c r="BC60"/>
  <c r="BE60"/>
  <c r="BG60"/>
  <c r="BI60"/>
  <c r="BK60"/>
  <c r="BM60"/>
  <c r="BO60"/>
  <c r="BQ60"/>
  <c r="BS60"/>
  <c r="BB60"/>
  <c r="BD60"/>
  <c r="BF60"/>
  <c r="BH60"/>
  <c r="BJ60"/>
  <c r="BL60"/>
  <c r="BN60"/>
  <c r="BP60"/>
  <c r="BR60"/>
  <c r="BT60"/>
  <c r="AC60"/>
  <c r="AE60"/>
  <c r="AG60"/>
  <c r="AI60"/>
  <c r="AK60"/>
  <c r="AM60"/>
  <c r="AO60"/>
  <c r="AQ60"/>
  <c r="AS60"/>
  <c r="AU60"/>
  <c r="AD60"/>
  <c r="AF60"/>
  <c r="AH60"/>
  <c r="AJ60"/>
  <c r="AL60"/>
  <c r="AN60"/>
  <c r="AP60"/>
  <c r="AR60"/>
  <c r="AT60"/>
  <c r="AV60"/>
  <c r="BA58"/>
  <c r="BC58"/>
  <c r="BE58"/>
  <c r="BG58"/>
  <c r="BI58"/>
  <c r="BK58"/>
  <c r="BM58"/>
  <c r="BO58"/>
  <c r="BQ58"/>
  <c r="BS58"/>
  <c r="BB58"/>
  <c r="BD58"/>
  <c r="BF58"/>
  <c r="BH58"/>
  <c r="BJ58"/>
  <c r="BL58"/>
  <c r="BN58"/>
  <c r="BP58"/>
  <c r="BR58"/>
  <c r="BT58"/>
  <c r="AC58"/>
  <c r="AE58"/>
  <c r="AG58"/>
  <c r="AI58"/>
  <c r="AK58"/>
  <c r="AM58"/>
  <c r="AO58"/>
  <c r="AQ58"/>
  <c r="AS58"/>
  <c r="AU58"/>
  <c r="AD58"/>
  <c r="AF58"/>
  <c r="AH58"/>
  <c r="AJ58"/>
  <c r="AL58"/>
  <c r="AN58"/>
  <c r="AP58"/>
  <c r="AR58"/>
  <c r="AT58"/>
  <c r="AV58"/>
  <c r="BA56"/>
  <c r="BC56"/>
  <c r="BE56"/>
  <c r="BG56"/>
  <c r="BI56"/>
  <c r="BK56"/>
  <c r="BM56"/>
  <c r="BO56"/>
  <c r="BQ56"/>
  <c r="BS56"/>
  <c r="BB56"/>
  <c r="BD56"/>
  <c r="BF56"/>
  <c r="BH56"/>
  <c r="BJ56"/>
  <c r="BL56"/>
  <c r="BN56"/>
  <c r="BP56"/>
  <c r="BR56"/>
  <c r="BT56"/>
  <c r="AC56"/>
  <c r="AE56"/>
  <c r="AG56"/>
  <c r="AI56"/>
  <c r="AK56"/>
  <c r="AM56"/>
  <c r="AO56"/>
  <c r="AQ56"/>
  <c r="AS56"/>
  <c r="AU56"/>
  <c r="AD56"/>
  <c r="AF56"/>
  <c r="AH56"/>
  <c r="AJ56"/>
  <c r="AL56"/>
  <c r="AN56"/>
  <c r="AP56"/>
  <c r="AR56"/>
  <c r="AT56"/>
  <c r="AV56"/>
  <c r="BA54"/>
  <c r="BC54"/>
  <c r="BE54"/>
  <c r="BG54"/>
  <c r="BI54"/>
  <c r="BK54"/>
  <c r="BM54"/>
  <c r="BO54"/>
  <c r="BQ54"/>
  <c r="BS54"/>
  <c r="BB54"/>
  <c r="BD54"/>
  <c r="BF54"/>
  <c r="BH54"/>
  <c r="BJ54"/>
  <c r="BL54"/>
  <c r="BN54"/>
  <c r="BP54"/>
  <c r="BR54"/>
  <c r="BT54"/>
  <c r="AC54"/>
  <c r="AE54"/>
  <c r="AG54"/>
  <c r="AI54"/>
  <c r="AK54"/>
  <c r="AM54"/>
  <c r="AO54"/>
  <c r="AQ54"/>
  <c r="AS54"/>
  <c r="AU54"/>
  <c r="AD54"/>
  <c r="AF54"/>
  <c r="AH54"/>
  <c r="AJ54"/>
  <c r="AL54"/>
  <c r="AN54"/>
  <c r="AP54"/>
  <c r="AR54"/>
  <c r="AT54"/>
  <c r="AV54"/>
  <c r="BA52"/>
  <c r="BC52"/>
  <c r="BE52"/>
  <c r="BG52"/>
  <c r="BI52"/>
  <c r="BK52"/>
  <c r="BM52"/>
  <c r="BO52"/>
  <c r="BQ52"/>
  <c r="BS52"/>
  <c r="BB52"/>
  <c r="BD52"/>
  <c r="BF52"/>
  <c r="BH52"/>
  <c r="BJ52"/>
  <c r="BL52"/>
  <c r="BN52"/>
  <c r="BP52"/>
  <c r="BR52"/>
  <c r="BT52"/>
  <c r="AC52"/>
  <c r="AE52"/>
  <c r="AG52"/>
  <c r="AI52"/>
  <c r="AK52"/>
  <c r="AM52"/>
  <c r="AO52"/>
  <c r="AQ52"/>
  <c r="AS52"/>
  <c r="AU52"/>
  <c r="AD52"/>
  <c r="AF52"/>
  <c r="AH52"/>
  <c r="AJ52"/>
  <c r="AL52"/>
  <c r="AN52"/>
  <c r="AP52"/>
  <c r="AR52"/>
  <c r="AT52"/>
  <c r="AV52"/>
  <c r="BA50"/>
  <c r="BC50"/>
  <c r="BE50"/>
  <c r="BG50"/>
  <c r="BI50"/>
  <c r="BK50"/>
  <c r="BM50"/>
  <c r="BO50"/>
  <c r="BQ50"/>
  <c r="BS50"/>
  <c r="BB50"/>
  <c r="BD50"/>
  <c r="BF50"/>
  <c r="BH50"/>
  <c r="BJ50"/>
  <c r="BL50"/>
  <c r="BN50"/>
  <c r="BP50"/>
  <c r="BR50"/>
  <c r="BT50"/>
  <c r="AC50"/>
  <c r="AE50"/>
  <c r="AG50"/>
  <c r="AI50"/>
  <c r="AK50"/>
  <c r="AM50"/>
  <c r="AO50"/>
  <c r="AQ50"/>
  <c r="AS50"/>
  <c r="AU50"/>
  <c r="AD50"/>
  <c r="AF50"/>
  <c r="AH50"/>
  <c r="AJ50"/>
  <c r="AL50"/>
  <c r="AN50"/>
  <c r="AP50"/>
  <c r="AR50"/>
  <c r="AT50"/>
  <c r="AV50"/>
  <c r="BA48"/>
  <c r="BC48"/>
  <c r="BE48"/>
  <c r="BG48"/>
  <c r="BI48"/>
  <c r="BK48"/>
  <c r="BM48"/>
  <c r="BO48"/>
  <c r="BQ48"/>
  <c r="BS48"/>
  <c r="BB48"/>
  <c r="BD48"/>
  <c r="BF48"/>
  <c r="BH48"/>
  <c r="BJ48"/>
  <c r="BL48"/>
  <c r="BN48"/>
  <c r="BP48"/>
  <c r="BR48"/>
  <c r="BT48"/>
  <c r="AC48"/>
  <c r="AE48"/>
  <c r="AG48"/>
  <c r="AI48"/>
  <c r="AK48"/>
  <c r="AM48"/>
  <c r="AO48"/>
  <c r="AQ48"/>
  <c r="AS48"/>
  <c r="AU48"/>
  <c r="AD48"/>
  <c r="AF48"/>
  <c r="AH48"/>
  <c r="AJ48"/>
  <c r="AL48"/>
  <c r="AN48"/>
  <c r="AP48"/>
  <c r="AR48"/>
  <c r="AT48"/>
  <c r="AV48"/>
  <c r="BA46"/>
  <c r="BC46"/>
  <c r="BE46"/>
  <c r="BG46"/>
  <c r="BI46"/>
  <c r="BK46"/>
  <c r="BM46"/>
  <c r="BO46"/>
  <c r="BQ46"/>
  <c r="BS46"/>
  <c r="BB46"/>
  <c r="BD46"/>
  <c r="BF46"/>
  <c r="BH46"/>
  <c r="BJ46"/>
  <c r="BL46"/>
  <c r="BN46"/>
  <c r="BP46"/>
  <c r="BR46"/>
  <c r="BT46"/>
  <c r="AC46"/>
  <c r="AE46"/>
  <c r="AG46"/>
  <c r="AI46"/>
  <c r="AK46"/>
  <c r="AM46"/>
  <c r="AO46"/>
  <c r="AQ46"/>
  <c r="AS46"/>
  <c r="AU46"/>
  <c r="AD46"/>
  <c r="AF46"/>
  <c r="AH46"/>
  <c r="AJ46"/>
  <c r="AL46"/>
  <c r="AN46"/>
  <c r="AP46"/>
  <c r="AR46"/>
  <c r="AT46"/>
  <c r="AV46"/>
  <c r="BA44"/>
  <c r="BC44"/>
  <c r="BE44"/>
  <c r="BG44"/>
  <c r="BI44"/>
  <c r="BK44"/>
  <c r="BM44"/>
  <c r="BO44"/>
  <c r="BQ44"/>
  <c r="BS44"/>
  <c r="BB44"/>
  <c r="BD44"/>
  <c r="BF44"/>
  <c r="BH44"/>
  <c r="BJ44"/>
  <c r="BL44"/>
  <c r="BN44"/>
  <c r="BP44"/>
  <c r="BR44"/>
  <c r="BT44"/>
  <c r="AC44"/>
  <c r="AE44"/>
  <c r="AG44"/>
  <c r="AI44"/>
  <c r="AK44"/>
  <c r="AM44"/>
  <c r="AO44"/>
  <c r="AQ44"/>
  <c r="AS44"/>
  <c r="AU44"/>
  <c r="AD44"/>
  <c r="AF44"/>
  <c r="AH44"/>
  <c r="AJ44"/>
  <c r="AL44"/>
  <c r="AN44"/>
  <c r="AP44"/>
  <c r="AR44"/>
  <c r="AT44"/>
  <c r="AV44"/>
  <c r="BA42"/>
  <c r="BC42"/>
  <c r="BE42"/>
  <c r="BG42"/>
  <c r="BI42"/>
  <c r="BK42"/>
  <c r="BM42"/>
  <c r="BO42"/>
  <c r="BQ42"/>
  <c r="BS42"/>
  <c r="BB42"/>
  <c r="BD42"/>
  <c r="BF42"/>
  <c r="BH42"/>
  <c r="BJ42"/>
  <c r="BL42"/>
  <c r="BN42"/>
  <c r="BP42"/>
  <c r="BR42"/>
  <c r="BT42"/>
  <c r="AC42"/>
  <c r="AE42"/>
  <c r="AG42"/>
  <c r="AI42"/>
  <c r="AK42"/>
  <c r="AM42"/>
  <c r="AO42"/>
  <c r="AQ42"/>
  <c r="AS42"/>
  <c r="AU42"/>
  <c r="AD42"/>
  <c r="AF42"/>
  <c r="AH42"/>
  <c r="AJ42"/>
  <c r="AL42"/>
  <c r="AN42"/>
  <c r="AP42"/>
  <c r="AR42"/>
  <c r="AT42"/>
  <c r="AV42"/>
  <c r="BA39"/>
  <c r="BC39"/>
  <c r="BE39"/>
  <c r="BG39"/>
  <c r="BI39"/>
  <c r="BK39"/>
  <c r="BM39"/>
  <c r="BO39"/>
  <c r="BQ39"/>
  <c r="BS39"/>
  <c r="BB39"/>
  <c r="BD39"/>
  <c r="BF39"/>
  <c r="BH39"/>
  <c r="BJ39"/>
  <c r="BL39"/>
  <c r="BN39"/>
  <c r="BP39"/>
  <c r="BR39"/>
  <c r="BT39"/>
  <c r="AC39"/>
  <c r="AE39"/>
  <c r="AG39"/>
  <c r="AI39"/>
  <c r="AK39"/>
  <c r="AM39"/>
  <c r="AO39"/>
  <c r="AQ39"/>
  <c r="AS39"/>
  <c r="AU39"/>
  <c r="AD39"/>
  <c r="AF39"/>
  <c r="AH39"/>
  <c r="AJ39"/>
  <c r="AL39"/>
  <c r="AN39"/>
  <c r="AP39"/>
  <c r="AR39"/>
  <c r="AT39"/>
  <c r="AV39"/>
  <c r="BA32"/>
  <c r="BC32"/>
  <c r="BE32"/>
  <c r="BG32"/>
  <c r="BI32"/>
  <c r="BK32"/>
  <c r="BM32"/>
  <c r="BO32"/>
  <c r="BQ32"/>
  <c r="BS32"/>
  <c r="BB32"/>
  <c r="BD32"/>
  <c r="BF32"/>
  <c r="BH32"/>
  <c r="BJ32"/>
  <c r="BL32"/>
  <c r="BN32"/>
  <c r="BP32"/>
  <c r="BR32"/>
  <c r="BT32"/>
  <c r="AC32"/>
  <c r="AE32"/>
  <c r="AG32"/>
  <c r="AI32"/>
  <c r="AK32"/>
  <c r="AM32"/>
  <c r="AO32"/>
  <c r="AQ32"/>
  <c r="AS32"/>
  <c r="AU32"/>
  <c r="AD32"/>
  <c r="AF32"/>
  <c r="AH32"/>
  <c r="AJ32"/>
  <c r="AL32"/>
  <c r="AN32"/>
  <c r="AP32"/>
  <c r="AR32"/>
  <c r="AT32"/>
  <c r="AV32"/>
  <c r="BA30"/>
  <c r="BC30"/>
  <c r="BE30"/>
  <c r="BG30"/>
  <c r="BI30"/>
  <c r="BK30"/>
  <c r="BM30"/>
  <c r="BO30"/>
  <c r="BQ30"/>
  <c r="BS30"/>
  <c r="BB30"/>
  <c r="BD30"/>
  <c r="BF30"/>
  <c r="BH30"/>
  <c r="BJ30"/>
  <c r="BL30"/>
  <c r="BN30"/>
  <c r="BP30"/>
  <c r="BR30"/>
  <c r="BT30"/>
  <c r="AC30"/>
  <c r="AE30"/>
  <c r="AG30"/>
  <c r="AI30"/>
  <c r="AK30"/>
  <c r="AM30"/>
  <c r="AO30"/>
  <c r="AQ30"/>
  <c r="AS30"/>
  <c r="AU30"/>
  <c r="AD30"/>
  <c r="AF30"/>
  <c r="AH30"/>
  <c r="AJ30"/>
  <c r="AL30"/>
  <c r="AN30"/>
  <c r="AP30"/>
  <c r="AR30"/>
  <c r="AT30"/>
  <c r="AV30"/>
  <c r="BA28"/>
  <c r="BC28"/>
  <c r="BE28"/>
  <c r="BG28"/>
  <c r="BI28"/>
  <c r="BK28"/>
  <c r="BM28"/>
  <c r="BO28"/>
  <c r="BQ28"/>
  <c r="BS28"/>
  <c r="BB28"/>
  <c r="BD28"/>
  <c r="BF28"/>
  <c r="BH28"/>
  <c r="BJ28"/>
  <c r="BL28"/>
  <c r="BN28"/>
  <c r="BP28"/>
  <c r="BR28"/>
  <c r="BT28"/>
  <c r="AC28"/>
  <c r="AE28"/>
  <c r="AG28"/>
  <c r="AI28"/>
  <c r="AK28"/>
  <c r="AM28"/>
  <c r="AO28"/>
  <c r="AQ28"/>
  <c r="AS28"/>
  <c r="AU28"/>
  <c r="AD28"/>
  <c r="AF28"/>
  <c r="AH28"/>
  <c r="AJ28"/>
  <c r="AL28"/>
  <c r="AN28"/>
  <c r="AP28"/>
  <c r="AR28"/>
  <c r="AT28"/>
  <c r="AV28"/>
  <c r="N609" i="64"/>
  <c r="Q609"/>
  <c r="S609"/>
  <c r="T609"/>
  <c r="X609"/>
  <c r="E43"/>
  <c r="F43" s="1"/>
  <c r="F184"/>
  <c r="F541"/>
  <c r="CM85" i="46"/>
  <c r="CK244" s="1"/>
  <c r="CM130"/>
  <c r="CK85"/>
  <c r="CI244" s="1"/>
  <c r="CK130"/>
  <c r="CI85"/>
  <c r="CG244" s="1"/>
  <c r="CI130"/>
  <c r="BK85"/>
  <c r="BK130"/>
  <c r="CE85"/>
  <c r="CC244" s="1"/>
  <c r="CE130"/>
  <c r="CA85"/>
  <c r="BY244" s="1"/>
  <c r="CA130"/>
  <c r="BE85"/>
  <c r="BE130"/>
  <c r="BY85"/>
  <c r="BW244" s="1"/>
  <c r="BY130"/>
  <c r="BC85"/>
  <c r="BC130"/>
  <c r="BA85"/>
  <c r="BA130"/>
  <c r="BU85"/>
  <c r="BS244" s="1"/>
  <c r="BU130"/>
  <c r="P85"/>
  <c r="N244" s="1"/>
  <c r="P130"/>
  <c r="N85"/>
  <c r="L244" s="1"/>
  <c r="N130"/>
  <c r="L85"/>
  <c r="J244" s="1"/>
  <c r="L130"/>
  <c r="J85"/>
  <c r="H244" s="1"/>
  <c r="J130"/>
  <c r="BP85"/>
  <c r="BP130"/>
  <c r="BN85"/>
  <c r="BN130"/>
  <c r="CH85"/>
  <c r="CF244" s="1"/>
  <c r="CH130"/>
  <c r="CF85"/>
  <c r="CD244" s="1"/>
  <c r="CF130"/>
  <c r="BJ85"/>
  <c r="BJ130"/>
  <c r="CD85"/>
  <c r="CB244" s="1"/>
  <c r="CD130"/>
  <c r="BF85"/>
  <c r="BF130"/>
  <c r="BZ85"/>
  <c r="BX244" s="1"/>
  <c r="BZ130"/>
  <c r="BD85"/>
  <c r="BD130"/>
  <c r="BX85"/>
  <c r="BV244" s="1"/>
  <c r="BX130"/>
  <c r="BB85"/>
  <c r="AZ244" s="1"/>
  <c r="BB130"/>
  <c r="AZ85"/>
  <c r="AZ130"/>
  <c r="AB85"/>
  <c r="Z244" s="1"/>
  <c r="AB130"/>
  <c r="AA85"/>
  <c r="Y244" s="1"/>
  <c r="AA130"/>
  <c r="Z85"/>
  <c r="X244" s="1"/>
  <c r="Z130"/>
  <c r="Y85"/>
  <c r="W244" s="1"/>
  <c r="Y130"/>
  <c r="X85"/>
  <c r="V244" s="1"/>
  <c r="X130"/>
  <c r="W85"/>
  <c r="U244" s="1"/>
  <c r="W130"/>
  <c r="V85"/>
  <c r="T244" s="1"/>
  <c r="V130"/>
  <c r="U85"/>
  <c r="S244" s="1"/>
  <c r="U130"/>
  <c r="T85"/>
  <c r="R244" s="1"/>
  <c r="T130"/>
  <c r="S85"/>
  <c r="Q244" s="1"/>
  <c r="S130"/>
  <c r="R85"/>
  <c r="P244" s="1"/>
  <c r="R130"/>
  <c r="O85"/>
  <c r="M244" s="1"/>
  <c r="O130"/>
  <c r="M85"/>
  <c r="K244" s="1"/>
  <c r="M130"/>
  <c r="K85"/>
  <c r="I244" s="1"/>
  <c r="K130"/>
  <c r="I85"/>
  <c r="G244" s="1"/>
  <c r="I130"/>
  <c r="J62"/>
  <c r="Q85"/>
  <c r="O244" s="1"/>
  <c r="Q130"/>
  <c r="F454" i="64"/>
  <c r="G171" i="46"/>
  <c r="H171" s="1"/>
  <c r="BA171"/>
  <c r="CI171"/>
  <c r="BJ171"/>
  <c r="CL171"/>
  <c r="CD171"/>
  <c r="CK171"/>
  <c r="BB171"/>
  <c r="BE171"/>
  <c r="BG171"/>
  <c r="BD171"/>
  <c r="CG171"/>
  <c r="BU171"/>
  <c r="BV171"/>
  <c r="CB171"/>
  <c r="CJ171"/>
  <c r="BW171"/>
  <c r="BQ171"/>
  <c r="BP171"/>
  <c r="CC171"/>
  <c r="CE171"/>
  <c r="BN171"/>
  <c r="BT171"/>
  <c r="BH171"/>
  <c r="CA171"/>
  <c r="CH171"/>
  <c r="BL171"/>
  <c r="BR171"/>
  <c r="AY171"/>
  <c r="BM171"/>
  <c r="CM171"/>
  <c r="BK171"/>
  <c r="BC171"/>
  <c r="I169" i="44"/>
  <c r="J169" s="1"/>
  <c r="CF171" i="46"/>
  <c r="BI171"/>
  <c r="BO171"/>
  <c r="BF171"/>
  <c r="AZ171"/>
  <c r="BY171"/>
  <c r="BZ171"/>
  <c r="BX171"/>
  <c r="G147"/>
  <c r="H147" s="1"/>
  <c r="BZ147"/>
  <c r="BU147"/>
  <c r="BR147"/>
  <c r="CD147"/>
  <c r="BT147"/>
  <c r="BB147"/>
  <c r="BG147"/>
  <c r="CI147"/>
  <c r="BF147"/>
  <c r="BK147"/>
  <c r="I145" i="44"/>
  <c r="BX147" i="46"/>
  <c r="BY147"/>
  <c r="CA147"/>
  <c r="BA147"/>
  <c r="CB147"/>
  <c r="CM147"/>
  <c r="BL147"/>
  <c r="CE147"/>
  <c r="CC147"/>
  <c r="BV147"/>
  <c r="BN147"/>
  <c r="BO147"/>
  <c r="BC147"/>
  <c r="BE147"/>
  <c r="BD147"/>
  <c r="BJ147"/>
  <c r="CH147"/>
  <c r="CK147"/>
  <c r="BQ147"/>
  <c r="CJ147"/>
  <c r="BW147"/>
  <c r="BH147"/>
  <c r="CG147"/>
  <c r="CL147"/>
  <c r="BM147"/>
  <c r="CF147"/>
  <c r="BI147"/>
  <c r="AZ147"/>
  <c r="AY147"/>
  <c r="BP147"/>
  <c r="E222" i="44"/>
  <c r="E230"/>
  <c r="H16" i="31"/>
  <c r="C165" i="46"/>
  <c r="E165" s="1"/>
  <c r="AO338" i="25"/>
  <c r="AK338"/>
  <c r="AD338"/>
  <c r="D255" i="44"/>
  <c r="H155"/>
  <c r="M169" i="46"/>
  <c r="H155" i="25" s="1"/>
  <c r="E394" i="64"/>
  <c r="E239"/>
  <c r="K169" i="46"/>
  <c r="F155" i="25" s="1"/>
  <c r="N167" i="46"/>
  <c r="L169"/>
  <c r="G155" i="25" s="1"/>
  <c r="J169" i="46"/>
  <c r="E155" i="25" s="1"/>
  <c r="AB119" i="46"/>
  <c r="V107"/>
  <c r="W97"/>
  <c r="AI96"/>
  <c r="X94"/>
  <c r="V250" s="1"/>
  <c r="Z90"/>
  <c r="U62"/>
  <c r="X170"/>
  <c r="S156" i="25" s="1"/>
  <c r="O170" i="46"/>
  <c r="J156" i="25" s="1"/>
  <c r="M173" i="46"/>
  <c r="H159" i="25" s="1"/>
  <c r="L173" i="46"/>
  <c r="G159" i="25" s="1"/>
  <c r="K173" i="46"/>
  <c r="F159" i="25" s="1"/>
  <c r="J173" i="46"/>
  <c r="E159" i="25" s="1"/>
  <c r="I173" i="46"/>
  <c r="D159" i="25" s="1"/>
  <c r="Q170" i="46"/>
  <c r="L156" i="25" s="1"/>
  <c r="O166" i="46"/>
  <c r="J152" i="25" s="1"/>
  <c r="C59" i="63"/>
  <c r="C148" i="68" s="1"/>
  <c r="V151" s="1"/>
  <c r="U69" i="57" s="1"/>
  <c r="Z170" i="46"/>
  <c r="U156" i="25" s="1"/>
  <c r="V170" i="46"/>
  <c r="Q156" i="25" s="1"/>
  <c r="R170" i="46"/>
  <c r="M156" i="25" s="1"/>
  <c r="AA170" i="46"/>
  <c r="V156" i="25" s="1"/>
  <c r="Y170" i="46"/>
  <c r="T156" i="25" s="1"/>
  <c r="W170" i="46"/>
  <c r="R156" i="25" s="1"/>
  <c r="U170" i="46"/>
  <c r="P156" i="25" s="1"/>
  <c r="S170" i="46"/>
  <c r="N156" i="25" s="1"/>
  <c r="P170" i="46"/>
  <c r="K156" i="25" s="1"/>
  <c r="N170" i="46"/>
  <c r="I156" i="25" s="1"/>
  <c r="N166" i="46"/>
  <c r="I152" i="25" s="1"/>
  <c r="M170" i="46"/>
  <c r="H156" i="25" s="1"/>
  <c r="M166" i="46"/>
  <c r="H152" i="25" s="1"/>
  <c r="L170" i="46"/>
  <c r="G156" i="25" s="1"/>
  <c r="L166" i="46"/>
  <c r="G152" i="25" s="1"/>
  <c r="K170" i="46"/>
  <c r="F156" i="25" s="1"/>
  <c r="K166" i="46"/>
  <c r="F152" i="25" s="1"/>
  <c r="J170" i="46"/>
  <c r="E156" i="25" s="1"/>
  <c r="J166" i="46"/>
  <c r="E152" i="25" s="1"/>
  <c r="I170" i="46"/>
  <c r="I166"/>
  <c r="D152" i="25" s="1"/>
  <c r="D39" i="46"/>
  <c r="E39" s="1"/>
  <c r="F36" i="63"/>
  <c r="D39" i="44" s="1"/>
  <c r="E39" s="1"/>
  <c r="H39" s="1"/>
  <c r="E26" i="63"/>
  <c r="E24" s="1"/>
  <c r="C55"/>
  <c r="F55" s="1"/>
  <c r="AB166" i="46"/>
  <c r="W152" i="25" s="1"/>
  <c r="AA166" i="46"/>
  <c r="V152" i="25" s="1"/>
  <c r="Z166" i="46"/>
  <c r="U152" i="25" s="1"/>
  <c r="Y166" i="46"/>
  <c r="T152" i="25" s="1"/>
  <c r="X166" i="46"/>
  <c r="S152" i="25" s="1"/>
  <c r="W166" i="46"/>
  <c r="R152" i="25" s="1"/>
  <c r="V166" i="46"/>
  <c r="Q152" i="25" s="1"/>
  <c r="U166" i="46"/>
  <c r="P152" i="25" s="1"/>
  <c r="T166" i="46"/>
  <c r="O152" i="25" s="1"/>
  <c r="S166" i="46"/>
  <c r="N152" i="25" s="1"/>
  <c r="R166" i="46"/>
  <c r="M152" i="25" s="1"/>
  <c r="P166" i="46"/>
  <c r="K152" i="25" s="1"/>
  <c r="C108" i="46"/>
  <c r="E108" s="1"/>
  <c r="CI108" s="1"/>
  <c r="Y62"/>
  <c r="P62"/>
  <c r="AA62"/>
  <c r="W62"/>
  <c r="S62"/>
  <c r="N62"/>
  <c r="F43" i="63"/>
  <c r="E228" i="44"/>
  <c r="E250"/>
  <c r="E232"/>
  <c r="E231"/>
  <c r="E249"/>
  <c r="E242"/>
  <c r="E238"/>
  <c r="E251"/>
  <c r="E253"/>
  <c r="E248"/>
  <c r="C234"/>
  <c r="BP223" i="46"/>
  <c r="BR85"/>
  <c r="CJ223"/>
  <c r="CL85"/>
  <c r="CJ244" s="1"/>
  <c r="CH223"/>
  <c r="CJ85"/>
  <c r="CH244" s="1"/>
  <c r="BJ223"/>
  <c r="BL85"/>
  <c r="BF223"/>
  <c r="BH85"/>
  <c r="BZ223"/>
  <c r="CB85"/>
  <c r="BZ244" s="1"/>
  <c r="BT223"/>
  <c r="BV85"/>
  <c r="BT244" s="1"/>
  <c r="AW223"/>
  <c r="AY85"/>
  <c r="BO223"/>
  <c r="BQ85"/>
  <c r="BM223"/>
  <c r="BO85"/>
  <c r="BK223"/>
  <c r="BM85"/>
  <c r="CE223"/>
  <c r="CG85"/>
  <c r="CE244" s="1"/>
  <c r="BG223"/>
  <c r="BI85"/>
  <c r="CA223"/>
  <c r="CC85"/>
  <c r="CA244" s="1"/>
  <c r="BE223"/>
  <c r="BG85"/>
  <c r="BU223"/>
  <c r="BW85"/>
  <c r="BU244" s="1"/>
  <c r="BR223"/>
  <c r="BT85"/>
  <c r="BL142"/>
  <c r="BA142"/>
  <c r="AY142"/>
  <c r="CB142"/>
  <c r="BP142"/>
  <c r="BZ142"/>
  <c r="BE142"/>
  <c r="AZ142"/>
  <c r="BF142"/>
  <c r="CH142"/>
  <c r="BB142"/>
  <c r="CC142"/>
  <c r="BW142"/>
  <c r="BT142"/>
  <c r="BQ142"/>
  <c r="CE142"/>
  <c r="BD142"/>
  <c r="CA142"/>
  <c r="BN142"/>
  <c r="BH142"/>
  <c r="CK142"/>
  <c r="BC142"/>
  <c r="BY142"/>
  <c r="BO142"/>
  <c r="BG142"/>
  <c r="BR142"/>
  <c r="I140" i="44"/>
  <c r="CJ142" i="46"/>
  <c r="CM142"/>
  <c r="CD142"/>
  <c r="BU142"/>
  <c r="BX142"/>
  <c r="CG142"/>
  <c r="CI142"/>
  <c r="BJ142"/>
  <c r="BI142"/>
  <c r="BV142"/>
  <c r="CL142"/>
  <c r="BM142"/>
  <c r="CF142"/>
  <c r="BK142"/>
  <c r="D31"/>
  <c r="E31" s="1"/>
  <c r="D25"/>
  <c r="E25" s="1"/>
  <c r="F22" i="63"/>
  <c r="D25" i="44" s="1"/>
  <c r="E25" s="1"/>
  <c r="H25" s="1"/>
  <c r="C109"/>
  <c r="E109" s="1"/>
  <c r="H109" s="1"/>
  <c r="C102"/>
  <c r="E102" s="1"/>
  <c r="H102" s="1"/>
  <c r="E23" i="63"/>
  <c r="E21" s="1"/>
  <c r="E227" i="44"/>
  <c r="E185" i="64"/>
  <c r="AW85" i="46"/>
  <c r="AU244" s="1"/>
  <c r="AH85"/>
  <c r="AF244" s="1"/>
  <c r="AP85"/>
  <c r="AF85"/>
  <c r="AN85"/>
  <c r="AV85"/>
  <c r="AE85"/>
  <c r="AI85"/>
  <c r="AM85"/>
  <c r="AK244" s="1"/>
  <c r="AQ85"/>
  <c r="AU85"/>
  <c r="AD85"/>
  <c r="AL85"/>
  <c r="AJ244" s="1"/>
  <c r="AT85"/>
  <c r="AJ85"/>
  <c r="AR85"/>
  <c r="AG85"/>
  <c r="AE244" s="1"/>
  <c r="AK85"/>
  <c r="AO85"/>
  <c r="AS85"/>
  <c r="O222" i="56"/>
  <c r="Q166" i="46"/>
  <c r="L152" i="25" s="1"/>
  <c r="Q62" i="46"/>
  <c r="BV161"/>
  <c r="BT229" s="1"/>
  <c r="BG161"/>
  <c r="BE229" s="1"/>
  <c r="BE161"/>
  <c r="BC229" s="1"/>
  <c r="CL161"/>
  <c r="CJ229" s="1"/>
  <c r="BL161"/>
  <c r="BJ229" s="1"/>
  <c r="BZ161"/>
  <c r="BX229" s="1"/>
  <c r="CM161"/>
  <c r="CK229" s="1"/>
  <c r="CC161"/>
  <c r="CA229" s="1"/>
  <c r="C229"/>
  <c r="BU161"/>
  <c r="BS229" s="1"/>
  <c r="BA161"/>
  <c r="AY229" s="1"/>
  <c r="BO161"/>
  <c r="BM229" s="1"/>
  <c r="BY161"/>
  <c r="BW229" s="1"/>
  <c r="CK161"/>
  <c r="CI229" s="1"/>
  <c r="CD161"/>
  <c r="CB229" s="1"/>
  <c r="CE161"/>
  <c r="CC229" s="1"/>
  <c r="AZ161"/>
  <c r="AX229" s="1"/>
  <c r="CA161"/>
  <c r="BY229" s="1"/>
  <c r="BJ161"/>
  <c r="BH229" s="1"/>
  <c r="CH161"/>
  <c r="CF229" s="1"/>
  <c r="AY161"/>
  <c r="AW229" s="1"/>
  <c r="CB161"/>
  <c r="BZ229" s="1"/>
  <c r="BT161"/>
  <c r="BR229" s="1"/>
  <c r="BF161"/>
  <c r="BD229" s="1"/>
  <c r="BW161"/>
  <c r="BU229" s="1"/>
  <c r="BM161"/>
  <c r="BK229" s="1"/>
  <c r="CF161"/>
  <c r="CD229" s="1"/>
  <c r="BX161"/>
  <c r="BV229" s="1"/>
  <c r="BQ161"/>
  <c r="BO229" s="1"/>
  <c r="BB161"/>
  <c r="AZ229" s="1"/>
  <c r="BP161"/>
  <c r="BN229" s="1"/>
  <c r="BR161"/>
  <c r="BP229" s="1"/>
  <c r="CJ161"/>
  <c r="CH229" s="1"/>
  <c r="BH161"/>
  <c r="BF229" s="1"/>
  <c r="BD161"/>
  <c r="BB229" s="1"/>
  <c r="I159" i="44"/>
  <c r="G225" s="1"/>
  <c r="BC161" i="46"/>
  <c r="BA229" s="1"/>
  <c r="BK161"/>
  <c r="BI229" s="1"/>
  <c r="BI161"/>
  <c r="BG229" s="1"/>
  <c r="CI161"/>
  <c r="CG229" s="1"/>
  <c r="CG161"/>
  <c r="CE229" s="1"/>
  <c r="BN161"/>
  <c r="BL229" s="1"/>
  <c r="BW158"/>
  <c r="BU228" s="1"/>
  <c r="AY158"/>
  <c r="AW228" s="1"/>
  <c r="I156" i="44"/>
  <c r="G224" s="1"/>
  <c r="CC158" i="46"/>
  <c r="CA228" s="1"/>
  <c r="BR158"/>
  <c r="BP228" s="1"/>
  <c r="CE158"/>
  <c r="CC228" s="1"/>
  <c r="BJ158"/>
  <c r="BH228" s="1"/>
  <c r="BC158"/>
  <c r="BA228" s="1"/>
  <c r="CM158"/>
  <c r="CK228" s="1"/>
  <c r="CD158"/>
  <c r="CB228" s="1"/>
  <c r="CA158"/>
  <c r="BY228" s="1"/>
  <c r="BB158"/>
  <c r="AZ228" s="1"/>
  <c r="BD158"/>
  <c r="BB228" s="1"/>
  <c r="BP158"/>
  <c r="BN228" s="1"/>
  <c r="BX158"/>
  <c r="BV228" s="1"/>
  <c r="BM158"/>
  <c r="BK228" s="1"/>
  <c r="BY158"/>
  <c r="BW228" s="1"/>
  <c r="AZ158"/>
  <c r="AX228" s="1"/>
  <c r="BT158"/>
  <c r="CB158"/>
  <c r="BZ228" s="1"/>
  <c r="CF158"/>
  <c r="CD228" s="1"/>
  <c r="BV158"/>
  <c r="BT228" s="1"/>
  <c r="BE158"/>
  <c r="BC228" s="1"/>
  <c r="BQ158"/>
  <c r="BO228" s="1"/>
  <c r="BO158"/>
  <c r="BM228" s="1"/>
  <c r="BI158"/>
  <c r="BG228" s="1"/>
  <c r="CG158"/>
  <c r="CE228" s="1"/>
  <c r="BH158"/>
  <c r="BF228" s="1"/>
  <c r="BZ158"/>
  <c r="BX228" s="1"/>
  <c r="CJ158"/>
  <c r="CH228" s="1"/>
  <c r="CL158"/>
  <c r="CJ228" s="1"/>
  <c r="BK158"/>
  <c r="BI228" s="1"/>
  <c r="BG158"/>
  <c r="BE228" s="1"/>
  <c r="CK158"/>
  <c r="CI228" s="1"/>
  <c r="CI158"/>
  <c r="CG228" s="1"/>
  <c r="BN158"/>
  <c r="BL228" s="1"/>
  <c r="BF158"/>
  <c r="BD228" s="1"/>
  <c r="BL158"/>
  <c r="BJ228" s="1"/>
  <c r="BU158"/>
  <c r="BS228" s="1"/>
  <c r="BA158"/>
  <c r="AY228" s="1"/>
  <c r="CH158"/>
  <c r="CF228" s="1"/>
  <c r="C228"/>
  <c r="E220" i="44"/>
  <c r="E239"/>
  <c r="E244"/>
  <c r="E235"/>
  <c r="E252"/>
  <c r="E233"/>
  <c r="E245"/>
  <c r="C90"/>
  <c r="E90" s="1"/>
  <c r="H90" s="1"/>
  <c r="C115"/>
  <c r="E115" s="1"/>
  <c r="H115" s="1"/>
  <c r="C112" i="46"/>
  <c r="E112" s="1"/>
  <c r="CF112" s="1"/>
  <c r="C107" i="44"/>
  <c r="E107" s="1"/>
  <c r="H107" s="1"/>
  <c r="C105" i="46"/>
  <c r="E105" s="1"/>
  <c r="BY105" s="1"/>
  <c r="AA129"/>
  <c r="M129"/>
  <c r="U129"/>
  <c r="O129"/>
  <c r="AB129"/>
  <c r="P129"/>
  <c r="I129"/>
  <c r="L129"/>
  <c r="AT118"/>
  <c r="AK108"/>
  <c r="AD100"/>
  <c r="AU89"/>
  <c r="AP117"/>
  <c r="AW107"/>
  <c r="AH103"/>
  <c r="AL87"/>
  <c r="E319" i="64"/>
  <c r="AA167" i="46"/>
  <c r="Z173"/>
  <c r="U159" i="25" s="1"/>
  <c r="Z169" i="46"/>
  <c r="U155" i="25" s="1"/>
  <c r="Y173" i="46"/>
  <c r="T159" i="25" s="1"/>
  <c r="Y169" i="46"/>
  <c r="T155" i="25" s="1"/>
  <c r="X173" i="46"/>
  <c r="S159" i="25" s="1"/>
  <c r="X169" i="46"/>
  <c r="S155" i="25" s="1"/>
  <c r="W173" i="46"/>
  <c r="R159" i="25" s="1"/>
  <c r="W169" i="46"/>
  <c r="R155" i="25" s="1"/>
  <c r="BD164" i="46"/>
  <c r="U20" i="68"/>
  <c r="M222" i="56"/>
  <c r="N20" i="68"/>
  <c r="AL20" s="1"/>
  <c r="BJ20" s="1"/>
  <c r="C96" i="44"/>
  <c r="E96" s="1"/>
  <c r="H96" s="1"/>
  <c r="C98" i="46"/>
  <c r="E98" s="1"/>
  <c r="BZ98" s="1"/>
  <c r="D22"/>
  <c r="F19" i="63"/>
  <c r="D22" i="44" s="1"/>
  <c r="E22" s="1"/>
  <c r="C117"/>
  <c r="E117" s="1"/>
  <c r="H117" s="1"/>
  <c r="C119" i="46"/>
  <c r="E119" s="1"/>
  <c r="BZ119" s="1"/>
  <c r="C84" i="63"/>
  <c r="F144" i="46"/>
  <c r="H144" s="1"/>
  <c r="BJ144"/>
  <c r="BM144"/>
  <c r="CM144"/>
  <c r="CC144"/>
  <c r="CD144"/>
  <c r="BH144"/>
  <c r="CI144"/>
  <c r="CB144"/>
  <c r="BR144"/>
  <c r="BC144"/>
  <c r="BL144"/>
  <c r="CJ144"/>
  <c r="CA144"/>
  <c r="BK144"/>
  <c r="BY144"/>
  <c r="BZ144"/>
  <c r="CK144"/>
  <c r="BO144"/>
  <c r="CL144"/>
  <c r="E34" i="63"/>
  <c r="AB62" i="46"/>
  <c r="Z62"/>
  <c r="X62"/>
  <c r="V62"/>
  <c r="T62"/>
  <c r="R62"/>
  <c r="O62"/>
  <c r="M62"/>
  <c r="K62"/>
  <c r="I62"/>
  <c r="C56" i="63"/>
  <c r="F56" s="1"/>
  <c r="C54"/>
  <c r="F54" s="1"/>
  <c r="AB173" i="46"/>
  <c r="W159" i="25" s="1"/>
  <c r="AB169" i="46"/>
  <c r="W155" i="25" s="1"/>
  <c r="AA173" i="46"/>
  <c r="V159" i="25" s="1"/>
  <c r="AA169" i="46"/>
  <c r="V155" i="25" s="1"/>
  <c r="W167" i="46"/>
  <c r="V173"/>
  <c r="Q159" i="25" s="1"/>
  <c r="V169" i="46"/>
  <c r="Q155" i="25" s="1"/>
  <c r="U173" i="46"/>
  <c r="P159" i="25" s="1"/>
  <c r="U169" i="46"/>
  <c r="P155" i="25" s="1"/>
  <c r="T173" i="46"/>
  <c r="O159" i="25" s="1"/>
  <c r="T169" i="46"/>
  <c r="O155" i="25" s="1"/>
  <c r="S173" i="46"/>
  <c r="N159" i="25" s="1"/>
  <c r="S169" i="46"/>
  <c r="N155" i="25" s="1"/>
  <c r="R173" i="46"/>
  <c r="M159" i="25" s="1"/>
  <c r="R169" i="46"/>
  <c r="M155" i="25" s="1"/>
  <c r="P173" i="46"/>
  <c r="K159" i="25" s="1"/>
  <c r="P169" i="46"/>
  <c r="K155" i="25" s="1"/>
  <c r="O173" i="46"/>
  <c r="J159" i="25" s="1"/>
  <c r="O169" i="46"/>
  <c r="J155" i="25" s="1"/>
  <c r="N173" i="46"/>
  <c r="N169"/>
  <c r="E226"/>
  <c r="G173"/>
  <c r="H173" s="1"/>
  <c r="CL173"/>
  <c r="CE173"/>
  <c r="CC173"/>
  <c r="CK173"/>
  <c r="CA173"/>
  <c r="BB173"/>
  <c r="CM173"/>
  <c r="BM173"/>
  <c r="BW173"/>
  <c r="BN173"/>
  <c r="BX173"/>
  <c r="BE173"/>
  <c r="BV173"/>
  <c r="CF173"/>
  <c r="CB173"/>
  <c r="BP173"/>
  <c r="BD173"/>
  <c r="BG173"/>
  <c r="BZ173"/>
  <c r="CJ173"/>
  <c r="BA173"/>
  <c r="BR173"/>
  <c r="BQ173"/>
  <c r="BU173"/>
  <c r="BL173"/>
  <c r="BI173"/>
  <c r="I171" i="44"/>
  <c r="J171" s="1"/>
  <c r="BT173" i="46"/>
  <c r="BJ173"/>
  <c r="BC173"/>
  <c r="BY173"/>
  <c r="CG173"/>
  <c r="CI173"/>
  <c r="CH173"/>
  <c r="AZ173"/>
  <c r="BK173"/>
  <c r="CD173"/>
  <c r="BH173"/>
  <c r="BF173"/>
  <c r="BO173"/>
  <c r="AY173"/>
  <c r="F237" i="44"/>
  <c r="C237"/>
  <c r="C92" i="46"/>
  <c r="E92" s="1"/>
  <c r="CD92" s="1"/>
  <c r="C112" i="44"/>
  <c r="E112" s="1"/>
  <c r="H112" s="1"/>
  <c r="C99"/>
  <c r="E99" s="1"/>
  <c r="H99" s="1"/>
  <c r="H160"/>
  <c r="D174" i="64"/>
  <c r="F174" s="1"/>
  <c r="D103"/>
  <c r="F103" s="1"/>
  <c r="D465"/>
  <c r="F465" s="1"/>
  <c r="D392"/>
  <c r="F392" s="1"/>
  <c r="D245"/>
  <c r="F245" s="1"/>
  <c r="F607"/>
  <c r="D538"/>
  <c r="F538" s="1"/>
  <c r="D319"/>
  <c r="E237" i="44"/>
  <c r="E27" i="64"/>
  <c r="D26"/>
  <c r="C100" i="63"/>
  <c r="F529" i="64"/>
  <c r="F416"/>
  <c r="E343"/>
  <c r="F343" s="1"/>
  <c r="F192"/>
  <c r="F237"/>
  <c r="F381"/>
  <c r="F188"/>
  <c r="F231"/>
  <c r="F160"/>
  <c r="F166"/>
  <c r="F163"/>
  <c r="F98"/>
  <c r="F64" i="63"/>
  <c r="D62" i="44" s="1"/>
  <c r="E62" s="1"/>
  <c r="H62" s="1"/>
  <c r="F383" i="64"/>
  <c r="F316"/>
  <c r="F314"/>
  <c r="F556"/>
  <c r="F113"/>
  <c r="F109"/>
  <c r="E39"/>
  <c r="F39" s="1"/>
  <c r="E22"/>
  <c r="F22" s="1"/>
  <c r="E48"/>
  <c r="D33"/>
  <c r="D35" i="46"/>
  <c r="E35" s="1"/>
  <c r="F32" i="63"/>
  <c r="K32" s="1"/>
  <c r="D54" i="46"/>
  <c r="E54" s="1"/>
  <c r="F51" i="63"/>
  <c r="F18"/>
  <c r="D21" i="44" s="1"/>
  <c r="E21" s="1"/>
  <c r="H21" s="1"/>
  <c r="D60"/>
  <c r="E60" s="1"/>
  <c r="H60" s="1"/>
  <c r="F92" i="64"/>
  <c r="F457"/>
  <c r="C587"/>
  <c r="F402"/>
  <c r="F527"/>
  <c r="F544"/>
  <c r="F378"/>
  <c r="F479"/>
  <c r="F552"/>
  <c r="E25"/>
  <c r="F25" s="1"/>
  <c r="E33"/>
  <c r="E33" i="63"/>
  <c r="E45"/>
  <c r="E53"/>
  <c r="E52"/>
  <c r="AA37" i="46"/>
  <c r="V49" i="25" s="1"/>
  <c r="X37" i="46"/>
  <c r="S49" i="25" s="1"/>
  <c r="R37" i="46"/>
  <c r="M49" i="25" s="1"/>
  <c r="M37" i="46"/>
  <c r="H49" i="25" s="1"/>
  <c r="K37" i="46"/>
  <c r="F49" i="25" s="1"/>
  <c r="I37" i="46"/>
  <c r="D49" i="25" s="1"/>
  <c r="L37" i="46"/>
  <c r="G49" i="25" s="1"/>
  <c r="D28" i="46"/>
  <c r="E28" s="1"/>
  <c r="F25" i="63"/>
  <c r="D28" i="44" s="1"/>
  <c r="E28" s="1"/>
  <c r="H28" s="1"/>
  <c r="D42" i="46"/>
  <c r="E42" s="1"/>
  <c r="F39" i="63"/>
  <c r="F456" i="64"/>
  <c r="AA144" i="68"/>
  <c r="AY144" s="1"/>
  <c r="AA142"/>
  <c r="AY142" s="1"/>
  <c r="AA140"/>
  <c r="AY140" s="1"/>
  <c r="AA138"/>
  <c r="AY138" s="1"/>
  <c r="AA136"/>
  <c r="AY136" s="1"/>
  <c r="AA134"/>
  <c r="AY134" s="1"/>
  <c r="AA132"/>
  <c r="AY132" s="1"/>
  <c r="AA130"/>
  <c r="AY130" s="1"/>
  <c r="AA127"/>
  <c r="AY127" s="1"/>
  <c r="AA125"/>
  <c r="AY125" s="1"/>
  <c r="AA123"/>
  <c r="AY123" s="1"/>
  <c r="AA121"/>
  <c r="AY121" s="1"/>
  <c r="AA119"/>
  <c r="AY119" s="1"/>
  <c r="AA117"/>
  <c r="AY117" s="1"/>
  <c r="AA115"/>
  <c r="AY115" s="1"/>
  <c r="AA113"/>
  <c r="AY113" s="1"/>
  <c r="AA111"/>
  <c r="AY111" s="1"/>
  <c r="AA109"/>
  <c r="AY109" s="1"/>
  <c r="AA107"/>
  <c r="AY107" s="1"/>
  <c r="AA105"/>
  <c r="AY105" s="1"/>
  <c r="AA103"/>
  <c r="AY103" s="1"/>
  <c r="AA101"/>
  <c r="AY101" s="1"/>
  <c r="AA99"/>
  <c r="AY99" s="1"/>
  <c r="AA97"/>
  <c r="AY97" s="1"/>
  <c r="AA95"/>
  <c r="AY95" s="1"/>
  <c r="AA93"/>
  <c r="AY93" s="1"/>
  <c r="AA91"/>
  <c r="AY91" s="1"/>
  <c r="AA89"/>
  <c r="AY89" s="1"/>
  <c r="AA87"/>
  <c r="AY87" s="1"/>
  <c r="AA85"/>
  <c r="AY85" s="1"/>
  <c r="AA83"/>
  <c r="AY83" s="1"/>
  <c r="AA81"/>
  <c r="AY81" s="1"/>
  <c r="AA79"/>
  <c r="AY79" s="1"/>
  <c r="AA77"/>
  <c r="AY77" s="1"/>
  <c r="AA75"/>
  <c r="AY75" s="1"/>
  <c r="AA73"/>
  <c r="AY73" s="1"/>
  <c r="AA71"/>
  <c r="AY71" s="1"/>
  <c r="AA69"/>
  <c r="AY69" s="1"/>
  <c r="AA67"/>
  <c r="AY67" s="1"/>
  <c r="AA63"/>
  <c r="AY63" s="1"/>
  <c r="AA61"/>
  <c r="AY61" s="1"/>
  <c r="AA59"/>
  <c r="AY59" s="1"/>
  <c r="AA57"/>
  <c r="AY57" s="1"/>
  <c r="AA55"/>
  <c r="AY55" s="1"/>
  <c r="AA53"/>
  <c r="AY53" s="1"/>
  <c r="AA51"/>
  <c r="AY51" s="1"/>
  <c r="AA49"/>
  <c r="AY49" s="1"/>
  <c r="AA47"/>
  <c r="AY47" s="1"/>
  <c r="AA45"/>
  <c r="AY45" s="1"/>
  <c r="AA43"/>
  <c r="AY43" s="1"/>
  <c r="AA143"/>
  <c r="AY143" s="1"/>
  <c r="AA141"/>
  <c r="AY141" s="1"/>
  <c r="AA139"/>
  <c r="AY139" s="1"/>
  <c r="AA137"/>
  <c r="AY137" s="1"/>
  <c r="AA135"/>
  <c r="AY135" s="1"/>
  <c r="AA133"/>
  <c r="AY133" s="1"/>
  <c r="AA131"/>
  <c r="AY131" s="1"/>
  <c r="AA129"/>
  <c r="AY129" s="1"/>
  <c r="AA128"/>
  <c r="AY128" s="1"/>
  <c r="AA126"/>
  <c r="AY126" s="1"/>
  <c r="AA124"/>
  <c r="AY124" s="1"/>
  <c r="AA122"/>
  <c r="AY122" s="1"/>
  <c r="AA120"/>
  <c r="AY120" s="1"/>
  <c r="AA118"/>
  <c r="AY118" s="1"/>
  <c r="AA116"/>
  <c r="AY116" s="1"/>
  <c r="AA114"/>
  <c r="AY114" s="1"/>
  <c r="AA112"/>
  <c r="AY112" s="1"/>
  <c r="AA110"/>
  <c r="AY110" s="1"/>
  <c r="AA108"/>
  <c r="AY108" s="1"/>
  <c r="AA106"/>
  <c r="AY106" s="1"/>
  <c r="AA104"/>
  <c r="AY104" s="1"/>
  <c r="AA102"/>
  <c r="AY102" s="1"/>
  <c r="AA100"/>
  <c r="AY100" s="1"/>
  <c r="AA98"/>
  <c r="AY98" s="1"/>
  <c r="AA96"/>
  <c r="AY96" s="1"/>
  <c r="AA94"/>
  <c r="AY94" s="1"/>
  <c r="AA92"/>
  <c r="AY92" s="1"/>
  <c r="AA90"/>
  <c r="AY90" s="1"/>
  <c r="AA88"/>
  <c r="AY88" s="1"/>
  <c r="AA86"/>
  <c r="AY86" s="1"/>
  <c r="AA84"/>
  <c r="AY84" s="1"/>
  <c r="AA82"/>
  <c r="AY82" s="1"/>
  <c r="AA80"/>
  <c r="AY80" s="1"/>
  <c r="AA78"/>
  <c r="AY78" s="1"/>
  <c r="AA76"/>
  <c r="AY76" s="1"/>
  <c r="AA74"/>
  <c r="AY74" s="1"/>
  <c r="AA72"/>
  <c r="AY72" s="1"/>
  <c r="AA70"/>
  <c r="AY70" s="1"/>
  <c r="AA68"/>
  <c r="AY68" s="1"/>
  <c r="AA64"/>
  <c r="AY64" s="1"/>
  <c r="AA62"/>
  <c r="AY62" s="1"/>
  <c r="AA60"/>
  <c r="AY60" s="1"/>
  <c r="AA58"/>
  <c r="AY58" s="1"/>
  <c r="AA56"/>
  <c r="AY56" s="1"/>
  <c r="AA54"/>
  <c r="AY54" s="1"/>
  <c r="AA52"/>
  <c r="AY52" s="1"/>
  <c r="AA50"/>
  <c r="AY50" s="1"/>
  <c r="AA48"/>
  <c r="AY48" s="1"/>
  <c r="AA46"/>
  <c r="AY46" s="1"/>
  <c r="AA44"/>
  <c r="AY44" s="1"/>
  <c r="AA42"/>
  <c r="AY42" s="1"/>
  <c r="AA40"/>
  <c r="AY40" s="1"/>
  <c r="AA39"/>
  <c r="AY39" s="1"/>
  <c r="AA37"/>
  <c r="AY37" s="1"/>
  <c r="AA36"/>
  <c r="AY36" s="1"/>
  <c r="AA35"/>
  <c r="AY35" s="1"/>
  <c r="AA34"/>
  <c r="AY34" s="1"/>
  <c r="AA33"/>
  <c r="AY33" s="1"/>
  <c r="AA32"/>
  <c r="AY32" s="1"/>
  <c r="AA31"/>
  <c r="AY31" s="1"/>
  <c r="AA30"/>
  <c r="AY30" s="1"/>
  <c r="AA29"/>
  <c r="AY29" s="1"/>
  <c r="AA28"/>
  <c r="AY28" s="1"/>
  <c r="AA27"/>
  <c r="AY27" s="1"/>
  <c r="AA38"/>
  <c r="AY38" s="1"/>
  <c r="E41" i="63"/>
  <c r="E40"/>
  <c r="F53" i="57"/>
  <c r="J53"/>
  <c r="AT26" i="46"/>
  <c r="AO34" i="25" s="1"/>
  <c r="E388" i="64"/>
  <c r="F388" s="1"/>
  <c r="E110"/>
  <c r="E56"/>
  <c r="F489"/>
  <c r="E40"/>
  <c r="F338"/>
  <c r="E35"/>
  <c r="D35"/>
  <c r="D105"/>
  <c r="D394"/>
  <c r="D540"/>
  <c r="D467"/>
  <c r="D321"/>
  <c r="D176"/>
  <c r="D247"/>
  <c r="F609"/>
  <c r="F310"/>
  <c r="F462"/>
  <c r="F396"/>
  <c r="F389"/>
  <c r="E37"/>
  <c r="D34"/>
  <c r="D246"/>
  <c r="F246" s="1"/>
  <c r="F608"/>
  <c r="D104"/>
  <c r="F104" s="1"/>
  <c r="D466"/>
  <c r="F466" s="1"/>
  <c r="D393"/>
  <c r="F393" s="1"/>
  <c r="D539"/>
  <c r="D545"/>
  <c r="F545" s="1"/>
  <c r="F614"/>
  <c r="D181"/>
  <c r="F181" s="1"/>
  <c r="D399"/>
  <c r="F399" s="1"/>
  <c r="D472"/>
  <c r="F472" s="1"/>
  <c r="D110"/>
  <c r="D326"/>
  <c r="F326" s="1"/>
  <c r="D252"/>
  <c r="E34"/>
  <c r="D320"/>
  <c r="E29"/>
  <c r="F534"/>
  <c r="D52"/>
  <c r="E31"/>
  <c r="E24"/>
  <c r="J37" i="46"/>
  <c r="E49" i="25" s="1"/>
  <c r="AK68" i="46"/>
  <c r="AU24"/>
  <c r="AG24"/>
  <c r="AM24"/>
  <c r="AE24"/>
  <c r="AH24"/>
  <c r="M61"/>
  <c r="Z61"/>
  <c r="U61"/>
  <c r="L61"/>
  <c r="W67"/>
  <c r="V67"/>
  <c r="J67"/>
  <c r="M67"/>
  <c r="I67"/>
  <c r="AL38"/>
  <c r="AQ38"/>
  <c r="AR64"/>
  <c r="AL64"/>
  <c r="Q63"/>
  <c r="W63"/>
  <c r="AG72"/>
  <c r="AF76"/>
  <c r="AU124"/>
  <c r="AS103"/>
  <c r="W116"/>
  <c r="AA102"/>
  <c r="AB102"/>
  <c r="Y106"/>
  <c r="K86"/>
  <c r="Z102"/>
  <c r="Z171"/>
  <c r="U157" i="25" s="1"/>
  <c r="P167" i="46"/>
  <c r="AG68"/>
  <c r="AK24"/>
  <c r="Q67"/>
  <c r="AV24"/>
  <c r="AR24"/>
  <c r="AN24"/>
  <c r="AI24"/>
  <c r="Q61"/>
  <c r="T61"/>
  <c r="V61"/>
  <c r="W61"/>
  <c r="O61"/>
  <c r="O67"/>
  <c r="K67"/>
  <c r="N67"/>
  <c r="L67"/>
  <c r="Z67"/>
  <c r="AD38"/>
  <c r="AV38"/>
  <c r="AU64"/>
  <c r="AG64"/>
  <c r="AW64"/>
  <c r="L63"/>
  <c r="N63"/>
  <c r="V63"/>
  <c r="AN68"/>
  <c r="I75"/>
  <c r="AQ122"/>
  <c r="AH107"/>
  <c r="M86"/>
  <c r="V106"/>
  <c r="R86"/>
  <c r="K116"/>
  <c r="U86"/>
  <c r="AQ124"/>
  <c r="AB171"/>
  <c r="W157" i="25" s="1"/>
  <c r="X171" i="46"/>
  <c r="S157" i="25" s="1"/>
  <c r="U167" i="46"/>
  <c r="L167"/>
  <c r="AD129"/>
  <c r="K61"/>
  <c r="AF24"/>
  <c r="AJ24"/>
  <c r="AS24"/>
  <c r="R61"/>
  <c r="AB61"/>
  <c r="X61"/>
  <c r="S61"/>
  <c r="AA61"/>
  <c r="S67"/>
  <c r="AB67"/>
  <c r="P67"/>
  <c r="R67"/>
  <c r="AH38"/>
  <c r="AP38"/>
  <c r="AQ64"/>
  <c r="AK64"/>
  <c r="AI64"/>
  <c r="AB63"/>
  <c r="Z63"/>
  <c r="H71"/>
  <c r="AR76"/>
  <c r="AO107"/>
  <c r="AR107"/>
  <c r="AH87"/>
  <c r="T116"/>
  <c r="E23"/>
  <c r="Y167"/>
  <c r="S167"/>
  <c r="J167"/>
  <c r="N53" i="57"/>
  <c r="D242" i="46"/>
  <c r="V148" i="68"/>
  <c r="AT20"/>
  <c r="BR20" s="1"/>
  <c r="P148"/>
  <c r="AN20"/>
  <c r="BL20" s="1"/>
  <c r="W148"/>
  <c r="AU20"/>
  <c r="BS20" s="1"/>
  <c r="S148"/>
  <c r="AQ20"/>
  <c r="BO20" s="1"/>
  <c r="O148"/>
  <c r="AM20"/>
  <c r="BK20" s="1"/>
  <c r="M148"/>
  <c r="AK20"/>
  <c r="BI20" s="1"/>
  <c r="Q148"/>
  <c r="AO20"/>
  <c r="BM20" s="1"/>
  <c r="I148"/>
  <c r="AG20"/>
  <c r="BE20" s="1"/>
  <c r="N148"/>
  <c r="AE20"/>
  <c r="BC20" s="1"/>
  <c r="J148"/>
  <c r="AH20"/>
  <c r="BF20" s="1"/>
  <c r="F148"/>
  <c r="AD20"/>
  <c r="BB20" s="1"/>
  <c r="U148"/>
  <c r="AS20"/>
  <c r="BQ20" s="1"/>
  <c r="G58" i="57"/>
  <c r="T148" i="68"/>
  <c r="AR20"/>
  <c r="BP20" s="1"/>
  <c r="K148"/>
  <c r="AI20"/>
  <c r="BG20" s="1"/>
  <c r="H148"/>
  <c r="AF20"/>
  <c r="BD20" s="1"/>
  <c r="E148"/>
  <c r="AC20"/>
  <c r="BA20" s="1"/>
  <c r="R148"/>
  <c r="AP20"/>
  <c r="BN20" s="1"/>
  <c r="L148"/>
  <c r="AJ20"/>
  <c r="BH20" s="1"/>
  <c r="I79" i="44"/>
  <c r="BZ86" i="46"/>
  <c r="CL86"/>
  <c r="D533" i="31"/>
  <c r="BI79" i="46"/>
  <c r="AU25"/>
  <c r="AP33" i="25" s="1"/>
  <c r="CK86" i="46"/>
  <c r="BU86"/>
  <c r="BC79"/>
  <c r="D243"/>
  <c r="V171"/>
  <c r="Q157" i="25" s="1"/>
  <c r="T171" i="46"/>
  <c r="O157" i="25" s="1"/>
  <c r="R171" i="46"/>
  <c r="M157" i="25" s="1"/>
  <c r="O171" i="46"/>
  <c r="J157" i="25" s="1"/>
  <c r="M171" i="46"/>
  <c r="H157" i="25" s="1"/>
  <c r="K171" i="46"/>
  <c r="F157" i="25" s="1"/>
  <c r="I171" i="46"/>
  <c r="E225"/>
  <c r="AA171"/>
  <c r="V157" i="25" s="1"/>
  <c r="Y171" i="46"/>
  <c r="T157" i="25" s="1"/>
  <c r="W171" i="46"/>
  <c r="R157" i="25" s="1"/>
  <c r="U171" i="46"/>
  <c r="P157" i="25" s="1"/>
  <c r="S171" i="46"/>
  <c r="N157" i="25" s="1"/>
  <c r="P171" i="46"/>
  <c r="K157" i="25" s="1"/>
  <c r="N171" i="46"/>
  <c r="I157" i="25" s="1"/>
  <c r="L171" i="46"/>
  <c r="G157" i="25" s="1"/>
  <c r="J171" i="46"/>
  <c r="E157" i="25" s="1"/>
  <c r="AB167" i="46"/>
  <c r="Z167"/>
  <c r="X167"/>
  <c r="V167"/>
  <c r="T167"/>
  <c r="R167"/>
  <c r="O167"/>
  <c r="M167"/>
  <c r="K167"/>
  <c r="I167"/>
  <c r="BC62"/>
  <c r="Z129"/>
  <c r="S129"/>
  <c r="H129"/>
  <c r="V129"/>
  <c r="Q129"/>
  <c r="Y129"/>
  <c r="W129"/>
  <c r="X129"/>
  <c r="N129"/>
  <c r="K129"/>
  <c r="R129"/>
  <c r="J129"/>
  <c r="AJ79"/>
  <c r="AL79"/>
  <c r="AG79"/>
  <c r="AW79"/>
  <c r="AM79"/>
  <c r="AK79"/>
  <c r="AQ79"/>
  <c r="AE79"/>
  <c r="AT79"/>
  <c r="AV79"/>
  <c r="AN79"/>
  <c r="AF79"/>
  <c r="AP79"/>
  <c r="AD79"/>
  <c r="AS79"/>
  <c r="AH77"/>
  <c r="AI77"/>
  <c r="AF77"/>
  <c r="AG77"/>
  <c r="AR77"/>
  <c r="AD77"/>
  <c r="AO77"/>
  <c r="AN77"/>
  <c r="AU77"/>
  <c r="AP77"/>
  <c r="AT77"/>
  <c r="AJ77"/>
  <c r="AL77"/>
  <c r="AQ77"/>
  <c r="AK77"/>
  <c r="T76"/>
  <c r="V76"/>
  <c r="K76"/>
  <c r="O76"/>
  <c r="U76"/>
  <c r="X76"/>
  <c r="L76"/>
  <c r="N76"/>
  <c r="R76"/>
  <c r="AB76"/>
  <c r="W76"/>
  <c r="Z76"/>
  <c r="Y76"/>
  <c r="S76"/>
  <c r="H76"/>
  <c r="M76"/>
  <c r="AN73"/>
  <c r="AG73"/>
  <c r="AP73"/>
  <c r="AW73"/>
  <c r="AQ73"/>
  <c r="AL73"/>
  <c r="AS73"/>
  <c r="AK73"/>
  <c r="AD73"/>
  <c r="AI73"/>
  <c r="AH73"/>
  <c r="AF73"/>
  <c r="AE73"/>
  <c r="AU73"/>
  <c r="AM73"/>
  <c r="N72"/>
  <c r="X72"/>
  <c r="I72"/>
  <c r="T72"/>
  <c r="V72"/>
  <c r="AB72"/>
  <c r="U72"/>
  <c r="AA72"/>
  <c r="Z72"/>
  <c r="H72"/>
  <c r="W72"/>
  <c r="R72"/>
  <c r="M72"/>
  <c r="AH69"/>
  <c r="AF69"/>
  <c r="AL69"/>
  <c r="AV69"/>
  <c r="AD69"/>
  <c r="AO69"/>
  <c r="AN69"/>
  <c r="AW69"/>
  <c r="AJ69"/>
  <c r="AM69"/>
  <c r="AR69"/>
  <c r="AU69"/>
  <c r="AS69"/>
  <c r="AI69"/>
  <c r="P68"/>
  <c r="Y68"/>
  <c r="AL65"/>
  <c r="AM65"/>
  <c r="AW65"/>
  <c r="AP65"/>
  <c r="AD65"/>
  <c r="AU65"/>
  <c r="AT65"/>
  <c r="AH65"/>
  <c r="AR65"/>
  <c r="AE65"/>
  <c r="AO65"/>
  <c r="AN65"/>
  <c r="AV65"/>
  <c r="AF65"/>
  <c r="AS65"/>
  <c r="E253"/>
  <c r="T64"/>
  <c r="J64"/>
  <c r="AA64"/>
  <c r="AB64"/>
  <c r="N64"/>
  <c r="M64"/>
  <c r="S64"/>
  <c r="U64"/>
  <c r="W64"/>
  <c r="V64"/>
  <c r="X64"/>
  <c r="L64"/>
  <c r="Z64"/>
  <c r="R64"/>
  <c r="AT34"/>
  <c r="AH34"/>
  <c r="AN34"/>
  <c r="AE34"/>
  <c r="AQ34"/>
  <c r="AD34"/>
  <c r="AJ34"/>
  <c r="AL34"/>
  <c r="AS34"/>
  <c r="AI34"/>
  <c r="AW34"/>
  <c r="AR34"/>
  <c r="AF34"/>
  <c r="AG34"/>
  <c r="AW21"/>
  <c r="AR21"/>
  <c r="AU21"/>
  <c r="AN21"/>
  <c r="AH21"/>
  <c r="AJ21"/>
  <c r="AF21"/>
  <c r="AI21"/>
  <c r="AE21"/>
  <c r="AD21"/>
  <c r="AP21"/>
  <c r="AQ21"/>
  <c r="AL21"/>
  <c r="AO21"/>
  <c r="AS21"/>
  <c r="AM93"/>
  <c r="AH93"/>
  <c r="R92"/>
  <c r="Q92"/>
  <c r="T87"/>
  <c r="Z87"/>
  <c r="N87"/>
  <c r="AG213"/>
  <c r="AI213"/>
  <c r="AP213"/>
  <c r="H213"/>
  <c r="AQ211"/>
  <c r="AG211"/>
  <c r="AL211"/>
  <c r="E254"/>
  <c r="U88"/>
  <c r="S88"/>
  <c r="O88"/>
  <c r="Q88"/>
  <c r="Z88"/>
  <c r="P88"/>
  <c r="K88"/>
  <c r="V88"/>
  <c r="W88"/>
  <c r="T88"/>
  <c r="I88"/>
  <c r="AB88"/>
  <c r="X88"/>
  <c r="AL115"/>
  <c r="AG115"/>
  <c r="AO115"/>
  <c r="AW115"/>
  <c r="AV115"/>
  <c r="AD115"/>
  <c r="CM89"/>
  <c r="BU89"/>
  <c r="CB89"/>
  <c r="CC89"/>
  <c r="BT89"/>
  <c r="BZ89"/>
  <c r="BP196"/>
  <c r="BI196"/>
  <c r="BR196"/>
  <c r="AZ196"/>
  <c r="BL196"/>
  <c r="BB79"/>
  <c r="H73"/>
  <c r="D253"/>
  <c r="H79"/>
  <c r="K72"/>
  <c r="M88"/>
  <c r="Q76"/>
  <c r="Q72"/>
  <c r="AG65"/>
  <c r="AG69"/>
  <c r="S72"/>
  <c r="J76"/>
  <c r="AO79"/>
  <c r="AA88"/>
  <c r="L88"/>
  <c r="AQ69"/>
  <c r="AJ73"/>
  <c r="AS77"/>
  <c r="AH79"/>
  <c r="S92"/>
  <c r="AM21"/>
  <c r="AU34"/>
  <c r="P64"/>
  <c r="AK65"/>
  <c r="AH213"/>
  <c r="CJ89"/>
  <c r="CE89"/>
  <c r="CI89"/>
  <c r="BV89"/>
  <c r="BO196"/>
  <c r="BK196"/>
  <c r="BF196"/>
  <c r="BN196"/>
  <c r="BB196"/>
  <c r="BM79"/>
  <c r="H69"/>
  <c r="O64"/>
  <c r="AK34"/>
  <c r="P72"/>
  <c r="P76"/>
  <c r="AI79"/>
  <c r="Y88"/>
  <c r="AP69"/>
  <c r="AO73"/>
  <c r="AE77"/>
  <c r="T129"/>
  <c r="AT21"/>
  <c r="AO34"/>
  <c r="K64"/>
  <c r="U68"/>
  <c r="H124"/>
  <c r="E257"/>
  <c r="E237"/>
  <c r="D246"/>
  <c r="G170"/>
  <c r="CM170"/>
  <c r="BD170"/>
  <c r="BV170"/>
  <c r="AZ170"/>
  <c r="BZ170"/>
  <c r="BG170"/>
  <c r="BW170"/>
  <c r="BH170"/>
  <c r="CA170"/>
  <c r="CC170"/>
  <c r="BI170"/>
  <c r="BT170"/>
  <c r="CF170"/>
  <c r="CG170"/>
  <c r="BL170"/>
  <c r="CH170"/>
  <c r="I168" i="44"/>
  <c r="J168" s="1"/>
  <c r="BA170" i="46"/>
  <c r="CL170"/>
  <c r="BP170"/>
  <c r="BQ170"/>
  <c r="CE170"/>
  <c r="BY170"/>
  <c r="BU170"/>
  <c r="CD170"/>
  <c r="BR170"/>
  <c r="CB170"/>
  <c r="AY170"/>
  <c r="BE170"/>
  <c r="CI170"/>
  <c r="CK170"/>
  <c r="G167"/>
  <c r="BA167"/>
  <c r="AY247" s="1"/>
  <c r="BN167"/>
  <c r="BL247" s="1"/>
  <c r="BL167"/>
  <c r="BJ247" s="1"/>
  <c r="BC167"/>
  <c r="BA247" s="1"/>
  <c r="CM167"/>
  <c r="CK247" s="1"/>
  <c r="BO167"/>
  <c r="BM247" s="1"/>
  <c r="CB167"/>
  <c r="BZ247" s="1"/>
  <c r="BG167"/>
  <c r="BE247" s="1"/>
  <c r="CK167"/>
  <c r="CI247" s="1"/>
  <c r="BK167"/>
  <c r="BI247" s="1"/>
  <c r="C247"/>
  <c r="BT167"/>
  <c r="CD167"/>
  <c r="CB247" s="1"/>
  <c r="AY167"/>
  <c r="BQ167"/>
  <c r="BO247" s="1"/>
  <c r="CL167"/>
  <c r="CJ247" s="1"/>
  <c r="BU167"/>
  <c r="BS247" s="1"/>
  <c r="BX167"/>
  <c r="BV247" s="1"/>
  <c r="BV167"/>
  <c r="BT247" s="1"/>
  <c r="BY167"/>
  <c r="BW247" s="1"/>
  <c r="CE167"/>
  <c r="CC247" s="1"/>
  <c r="BH167"/>
  <c r="BF247" s="1"/>
  <c r="AZ167"/>
  <c r="AX247" s="1"/>
  <c r="CH167"/>
  <c r="CF247" s="1"/>
  <c r="BZ167"/>
  <c r="BX247" s="1"/>
  <c r="BF167"/>
  <c r="BD247" s="1"/>
  <c r="CA167"/>
  <c r="BY247" s="1"/>
  <c r="CF167"/>
  <c r="CD247" s="1"/>
  <c r="BI167"/>
  <c r="BG247" s="1"/>
  <c r="CI167"/>
  <c r="CG247" s="1"/>
  <c r="BB167"/>
  <c r="AZ247" s="1"/>
  <c r="I165" i="44"/>
  <c r="G243" s="1"/>
  <c r="E249" i="46"/>
  <c r="Q172"/>
  <c r="D238"/>
  <c r="I172"/>
  <c r="J172"/>
  <c r="K172"/>
  <c r="L172"/>
  <c r="M172"/>
  <c r="N172"/>
  <c r="O172"/>
  <c r="P172"/>
  <c r="R172"/>
  <c r="S172"/>
  <c r="T172"/>
  <c r="U172"/>
  <c r="V172"/>
  <c r="W172"/>
  <c r="X172"/>
  <c r="Y172"/>
  <c r="Z172"/>
  <c r="AA172"/>
  <c r="AB172"/>
  <c r="Q168"/>
  <c r="L154" i="25" s="1"/>
  <c r="I168" i="46"/>
  <c r="J168"/>
  <c r="E154" i="25" s="1"/>
  <c r="K168" i="46"/>
  <c r="F154" i="25" s="1"/>
  <c r="L168" i="46"/>
  <c r="G154" i="25" s="1"/>
  <c r="M168" i="46"/>
  <c r="H154" i="25" s="1"/>
  <c r="N168" i="46"/>
  <c r="I154" i="25" s="1"/>
  <c r="O168" i="46"/>
  <c r="J154" i="25" s="1"/>
  <c r="P168" i="46"/>
  <c r="K154" i="25" s="1"/>
  <c r="R168" i="46"/>
  <c r="M154" i="25" s="1"/>
  <c r="S168" i="46"/>
  <c r="N154" i="25" s="1"/>
  <c r="T168" i="46"/>
  <c r="O154" i="25" s="1"/>
  <c r="U168" i="46"/>
  <c r="V168"/>
  <c r="Q154" i="25" s="1"/>
  <c r="W168" i="46"/>
  <c r="R154" i="25" s="1"/>
  <c r="X168" i="46"/>
  <c r="S154" i="25" s="1"/>
  <c r="Y168" i="46"/>
  <c r="T154" i="25" s="1"/>
  <c r="Z168" i="46"/>
  <c r="U154" i="25" s="1"/>
  <c r="AA168" i="46"/>
  <c r="V154" i="25" s="1"/>
  <c r="AB168" i="46"/>
  <c r="W154" i="25" s="1"/>
  <c r="D248" i="46"/>
  <c r="F154"/>
  <c r="CA154"/>
  <c r="CM154"/>
  <c r="BO154"/>
  <c r="CB154"/>
  <c r="BT154"/>
  <c r="BL154"/>
  <c r="AZ154"/>
  <c r="CH154"/>
  <c r="BB154"/>
  <c r="BY154"/>
  <c r="BI150"/>
  <c r="BO150"/>
  <c r="CJ150"/>
  <c r="I148" i="44"/>
  <c r="CL150" i="46"/>
  <c r="BA150"/>
  <c r="BX150"/>
  <c r="BN150"/>
  <c r="BB150"/>
  <c r="CE150"/>
  <c r="F140"/>
  <c r="H140" s="1"/>
  <c r="BG140"/>
  <c r="AY140"/>
  <c r="BU140"/>
  <c r="CF140"/>
  <c r="BB140"/>
  <c r="CM140"/>
  <c r="BD140"/>
  <c r="I138" i="44"/>
  <c r="BR140" i="46"/>
  <c r="CJ140"/>
  <c r="BC140"/>
  <c r="CL140"/>
  <c r="BK140"/>
  <c r="BX140"/>
  <c r="CI140"/>
  <c r="BA140"/>
  <c r="BN140"/>
  <c r="BW140"/>
  <c r="BP140"/>
  <c r="BT140"/>
  <c r="CA140"/>
  <c r="CH140"/>
  <c r="BZ140"/>
  <c r="CK140"/>
  <c r="CG140"/>
  <c r="CD140"/>
  <c r="CE140"/>
  <c r="BL140"/>
  <c r="CB140"/>
  <c r="AZ140"/>
  <c r="F136"/>
  <c r="CA136"/>
  <c r="BD136"/>
  <c r="BJ136"/>
  <c r="C226"/>
  <c r="BU136"/>
  <c r="BW136"/>
  <c r="BP136"/>
  <c r="BX136"/>
  <c r="AZ136"/>
  <c r="BY136"/>
  <c r="CG132"/>
  <c r="BN132"/>
  <c r="I130" i="44"/>
  <c r="BU132" i="46"/>
  <c r="CF132"/>
  <c r="CE132"/>
  <c r="CL132"/>
  <c r="BQ132"/>
  <c r="BG132"/>
  <c r="BH132"/>
  <c r="CJ132"/>
  <c r="BL132"/>
  <c r="CB132"/>
  <c r="BK132"/>
  <c r="BV132"/>
  <c r="CI132"/>
  <c r="CM132"/>
  <c r="CD132"/>
  <c r="BZ132"/>
  <c r="BP132"/>
  <c r="BV86"/>
  <c r="CC86"/>
  <c r="BV164"/>
  <c r="BH164"/>
  <c r="BZ164"/>
  <c r="BG164"/>
  <c r="BE164"/>
  <c r="CI164"/>
  <c r="CL164"/>
  <c r="BP164"/>
  <c r="BI164"/>
  <c r="CC164"/>
  <c r="BC136"/>
  <c r="BV136"/>
  <c r="CM136"/>
  <c r="BG136"/>
  <c r="CF136"/>
  <c r="BT136"/>
  <c r="AY136"/>
  <c r="CK136"/>
  <c r="BT150"/>
  <c r="CD150"/>
  <c r="CF150"/>
  <c r="BH150"/>
  <c r="BC150"/>
  <c r="BY150"/>
  <c r="BZ150"/>
  <c r="BH154"/>
  <c r="CG154"/>
  <c r="BA154"/>
  <c r="BJ154"/>
  <c r="BH224" s="1"/>
  <c r="CJ154"/>
  <c r="BU154"/>
  <c r="BW154"/>
  <c r="BT132"/>
  <c r="BJ132"/>
  <c r="BE132"/>
  <c r="CA132"/>
  <c r="BO132"/>
  <c r="BO140"/>
  <c r="BV140"/>
  <c r="CC140"/>
  <c r="BB170"/>
  <c r="BC170"/>
  <c r="BN170"/>
  <c r="BR167"/>
  <c r="BP247" s="1"/>
  <c r="CC167"/>
  <c r="CA247" s="1"/>
  <c r="AZ72"/>
  <c r="BF72"/>
  <c r="CC136"/>
  <c r="BN136"/>
  <c r="CB136"/>
  <c r="BE136"/>
  <c r="BK136"/>
  <c r="BL136"/>
  <c r="BQ136"/>
  <c r="BR136"/>
  <c r="C224"/>
  <c r="BL150"/>
  <c r="CG150"/>
  <c r="BU150"/>
  <c r="BJ150"/>
  <c r="BG150"/>
  <c r="BF150"/>
  <c r="CB150"/>
  <c r="BK150"/>
  <c r="CC154"/>
  <c r="BV154"/>
  <c r="BT224" s="1"/>
  <c r="BG154"/>
  <c r="BZ154"/>
  <c r="BQ154"/>
  <c r="BK154"/>
  <c r="CD154"/>
  <c r="BP154"/>
  <c r="BN224" s="1"/>
  <c r="BX132"/>
  <c r="AY132"/>
  <c r="BB132"/>
  <c r="BD132"/>
  <c r="BF132"/>
  <c r="BM140"/>
  <c r="BE140"/>
  <c r="BF140"/>
  <c r="BO170"/>
  <c r="BF170"/>
  <c r="BE167"/>
  <c r="BC247" s="1"/>
  <c r="BP167"/>
  <c r="BN247" s="1"/>
  <c r="BD167"/>
  <c r="BB247" s="1"/>
  <c r="CD136"/>
  <c r="CL136"/>
  <c r="CE136"/>
  <c r="CI136"/>
  <c r="I134" i="44"/>
  <c r="BH136" i="46"/>
  <c r="CH136"/>
  <c r="BB136"/>
  <c r="BQ150"/>
  <c r="CK150"/>
  <c r="CC150"/>
  <c r="BM150"/>
  <c r="BR150"/>
  <c r="AY150"/>
  <c r="BV150"/>
  <c r="CM150"/>
  <c r="BC154"/>
  <c r="BM154"/>
  <c r="BN154"/>
  <c r="BI154"/>
  <c r="I152" i="44"/>
  <c r="J152" s="1"/>
  <c r="CI154" i="46"/>
  <c r="BD154"/>
  <c r="CL154"/>
  <c r="BW132"/>
  <c r="CC132"/>
  <c r="BI132"/>
  <c r="BY132"/>
  <c r="BC132"/>
  <c r="BJ140"/>
  <c r="BQ140"/>
  <c r="BY140"/>
  <c r="CJ170"/>
  <c r="BK170"/>
  <c r="CG167"/>
  <c r="CE247" s="1"/>
  <c r="BM167"/>
  <c r="BK247" s="1"/>
  <c r="CJ167"/>
  <c r="CH247" s="1"/>
  <c r="E21"/>
  <c r="BW21" s="1"/>
  <c r="BR79"/>
  <c r="BJ79"/>
  <c r="BP79"/>
  <c r="AS38"/>
  <c r="AF38"/>
  <c r="AU38"/>
  <c r="AJ38"/>
  <c r="H64"/>
  <c r="AF64"/>
  <c r="AH64"/>
  <c r="AN64"/>
  <c r="AV64"/>
  <c r="E243"/>
  <c r="Y63"/>
  <c r="R63"/>
  <c r="I63"/>
  <c r="K63"/>
  <c r="O63"/>
  <c r="P63"/>
  <c r="L71"/>
  <c r="AJ72"/>
  <c r="V75"/>
  <c r="AN122"/>
  <c r="AU122"/>
  <c r="AW124"/>
  <c r="AI124"/>
  <c r="AR38"/>
  <c r="AN38"/>
  <c r="AM38"/>
  <c r="AI38"/>
  <c r="AO38"/>
  <c r="AP64"/>
  <c r="AT64"/>
  <c r="AM64"/>
  <c r="AO64"/>
  <c r="AS64"/>
  <c r="S63"/>
  <c r="X63"/>
  <c r="H63"/>
  <c r="H122"/>
  <c r="M71"/>
  <c r="AV76"/>
  <c r="AV122"/>
  <c r="AG76"/>
  <c r="S71"/>
  <c r="AP114"/>
  <c r="AV114"/>
  <c r="AH114"/>
  <c r="AE114"/>
  <c r="AS114"/>
  <c r="AR114"/>
  <c r="AK114"/>
  <c r="AT114"/>
  <c r="AQ114"/>
  <c r="AN114"/>
  <c r="AF114"/>
  <c r="AL114"/>
  <c r="AJ114"/>
  <c r="AU127"/>
  <c r="AM127"/>
  <c r="AF127"/>
  <c r="H127"/>
  <c r="AG124"/>
  <c r="AO124"/>
  <c r="AD124"/>
  <c r="AE124"/>
  <c r="AH124"/>
  <c r="AL124"/>
  <c r="AP124"/>
  <c r="AL122"/>
  <c r="AI122"/>
  <c r="AD122"/>
  <c r="AG122"/>
  <c r="AW122"/>
  <c r="AM122"/>
  <c r="AE122"/>
  <c r="AH122"/>
  <c r="AO68"/>
  <c r="AU68"/>
  <c r="AS68"/>
  <c r="M120"/>
  <c r="S120"/>
  <c r="Z120"/>
  <c r="Y120"/>
  <c r="X120"/>
  <c r="AB120"/>
  <c r="AJ111"/>
  <c r="AE111"/>
  <c r="AP111"/>
  <c r="R110"/>
  <c r="V110"/>
  <c r="K110"/>
  <c r="W110"/>
  <c r="H110"/>
  <c r="AJ107"/>
  <c r="AL107"/>
  <c r="AG107"/>
  <c r="AK107"/>
  <c r="AN107"/>
  <c r="AD107"/>
  <c r="AI107"/>
  <c r="AU107"/>
  <c r="AP107"/>
  <c r="AS107"/>
  <c r="AV107"/>
  <c r="AE107"/>
  <c r="AQ107"/>
  <c r="AA106"/>
  <c r="J106"/>
  <c r="O106"/>
  <c r="Q106"/>
  <c r="T106"/>
  <c r="W106"/>
  <c r="L106"/>
  <c r="P106"/>
  <c r="S106"/>
  <c r="U106"/>
  <c r="N106"/>
  <c r="R106"/>
  <c r="AB106"/>
  <c r="I106"/>
  <c r="M106"/>
  <c r="AR103"/>
  <c r="AW103"/>
  <c r="AE103"/>
  <c r="AG103"/>
  <c r="AK103"/>
  <c r="AF103"/>
  <c r="AP103"/>
  <c r="AD103"/>
  <c r="AJ103"/>
  <c r="AN103"/>
  <c r="AM103"/>
  <c r="AU103"/>
  <c r="AI103"/>
  <c r="AQ103"/>
  <c r="AL103"/>
  <c r="AV103"/>
  <c r="Y102"/>
  <c r="N102"/>
  <c r="X102"/>
  <c r="S102"/>
  <c r="P102"/>
  <c r="M102"/>
  <c r="U102"/>
  <c r="T102"/>
  <c r="V102"/>
  <c r="W102"/>
  <c r="I102"/>
  <c r="R102"/>
  <c r="K102"/>
  <c r="J102"/>
  <c r="AH99"/>
  <c r="AP99"/>
  <c r="AG99"/>
  <c r="AN99"/>
  <c r="K98"/>
  <c r="I98"/>
  <c r="L86"/>
  <c r="Q86"/>
  <c r="W86"/>
  <c r="V86"/>
  <c r="S86"/>
  <c r="N86"/>
  <c r="P86"/>
  <c r="AA86"/>
  <c r="I86"/>
  <c r="Z86"/>
  <c r="T86"/>
  <c r="O86"/>
  <c r="J86"/>
  <c r="Y86"/>
  <c r="X86"/>
  <c r="D254"/>
  <c r="AT62"/>
  <c r="J85" i="44"/>
  <c r="H240" s="1"/>
  <c r="J78"/>
  <c r="BA70" i="46"/>
  <c r="J200" i="44"/>
  <c r="BN62" i="46"/>
  <c r="BC71"/>
  <c r="BK70"/>
  <c r="BP62"/>
  <c r="E22"/>
  <c r="E33"/>
  <c r="BF180"/>
  <c r="BG180"/>
  <c r="BC180"/>
  <c r="BJ180"/>
  <c r="BQ180"/>
  <c r="BO180"/>
  <c r="BB180"/>
  <c r="BR180"/>
  <c r="BD180"/>
  <c r="BE180"/>
  <c r="BN180"/>
  <c r="BM180"/>
  <c r="BI180"/>
  <c r="BK180"/>
  <c r="BL180"/>
  <c r="AY180"/>
  <c r="BP180"/>
  <c r="AZ180"/>
  <c r="BH180"/>
  <c r="I178" i="44"/>
  <c r="J178" s="1"/>
  <c r="BA180" i="46"/>
  <c r="C99"/>
  <c r="E99" s="1"/>
  <c r="BZ99" s="1"/>
  <c r="C116"/>
  <c r="E116" s="1"/>
  <c r="CL116" s="1"/>
  <c r="C101" i="44"/>
  <c r="E101" s="1"/>
  <c r="H101" s="1"/>
  <c r="D68"/>
  <c r="E68" s="1"/>
  <c r="H68" s="1"/>
  <c r="D23"/>
  <c r="E23" s="1"/>
  <c r="H23" s="1"/>
  <c r="K20" i="63"/>
  <c r="D72" i="44"/>
  <c r="E72" s="1"/>
  <c r="H72" s="1"/>
  <c r="K74" i="63"/>
  <c r="K66"/>
  <c r="D64" i="44"/>
  <c r="E64" s="1"/>
  <c r="H64" s="1"/>
  <c r="D33"/>
  <c r="E33" s="1"/>
  <c r="H33" s="1"/>
  <c r="K30" i="63"/>
  <c r="BR63" i="46"/>
  <c r="BI63"/>
  <c r="BO63"/>
  <c r="C22" i="36"/>
  <c r="F26"/>
  <c r="V26"/>
  <c r="P26"/>
  <c r="I26"/>
  <c r="T26"/>
  <c r="K26"/>
  <c r="D26"/>
  <c r="W26"/>
  <c r="M26"/>
  <c r="L26"/>
  <c r="E26"/>
  <c r="H26"/>
  <c r="R26"/>
  <c r="Q26"/>
  <c r="N26"/>
  <c r="G26"/>
  <c r="U26"/>
  <c r="S26"/>
  <c r="J26"/>
  <c r="C68" i="67"/>
  <c r="B68" s="1"/>
  <c r="G51" i="36" s="1"/>
  <c r="B62" i="67"/>
  <c r="E512" i="31"/>
  <c r="E509"/>
  <c r="C105" i="44"/>
  <c r="E105" s="1"/>
  <c r="H105" s="1"/>
  <c r="C344" i="64"/>
  <c r="BL63" i="46"/>
  <c r="K22" i="63"/>
  <c r="O26" i="36"/>
  <c r="K65" i="63"/>
  <c r="G30" i="36"/>
  <c r="H30"/>
  <c r="E313" i="64"/>
  <c r="C65" i="67"/>
  <c r="B59"/>
  <c r="J52"/>
  <c r="J18" i="57"/>
  <c r="D30" i="36"/>
  <c r="N30"/>
  <c r="Q30"/>
  <c r="U30"/>
  <c r="F30"/>
  <c r="I30"/>
  <c r="P30"/>
  <c r="K30"/>
  <c r="E30"/>
  <c r="G75"/>
  <c r="Q75"/>
  <c r="H75"/>
  <c r="E75"/>
  <c r="M75"/>
  <c r="S75"/>
  <c r="D79" i="44"/>
  <c r="E79" s="1"/>
  <c r="H79" s="1"/>
  <c r="K80" i="63"/>
  <c r="C32" i="36"/>
  <c r="K65" i="67"/>
  <c r="K39"/>
  <c r="F320" i="64"/>
  <c r="B20" i="67"/>
  <c r="F391" i="64"/>
  <c r="F398"/>
  <c r="H222" i="56"/>
  <c r="F460" i="64"/>
  <c r="X20" i="68"/>
  <c r="AC20" i="34"/>
  <c r="K58" i="57"/>
  <c r="N32" i="40"/>
  <c r="N55"/>
  <c r="N39"/>
  <c r="N134"/>
  <c r="N141"/>
  <c r="N147"/>
  <c r="N160"/>
  <c r="N165"/>
  <c r="N26"/>
  <c r="N28"/>
  <c r="N133"/>
  <c r="N146"/>
  <c r="N158"/>
  <c r="N159"/>
  <c r="N41"/>
  <c r="N31"/>
  <c r="N43"/>
  <c r="N36"/>
  <c r="N138"/>
  <c r="N139"/>
  <c r="N149"/>
  <c r="N153"/>
  <c r="N24"/>
  <c r="N27"/>
  <c r="N29"/>
  <c r="N57"/>
  <c r="N52"/>
  <c r="N48"/>
  <c r="N35"/>
  <c r="N33"/>
  <c r="N142"/>
  <c r="N143"/>
  <c r="N156"/>
  <c r="N161"/>
  <c r="N21"/>
  <c r="N49"/>
  <c r="U81" i="36"/>
  <c r="Q81"/>
  <c r="M81"/>
  <c r="I81"/>
  <c r="E81"/>
  <c r="R81"/>
  <c r="J81"/>
  <c r="T81"/>
  <c r="P81"/>
  <c r="L81"/>
  <c r="H81"/>
  <c r="D81"/>
  <c r="W81"/>
  <c r="S81"/>
  <c r="O81"/>
  <c r="K81"/>
  <c r="G81"/>
  <c r="V81"/>
  <c r="N81"/>
  <c r="F81"/>
  <c r="H82"/>
  <c r="L82"/>
  <c r="P82"/>
  <c r="T82"/>
  <c r="D82"/>
  <c r="E82"/>
  <c r="I82"/>
  <c r="M82"/>
  <c r="Q82"/>
  <c r="U82"/>
  <c r="F82"/>
  <c r="J82"/>
  <c r="N82"/>
  <c r="R82"/>
  <c r="V82"/>
  <c r="K82"/>
  <c r="O82"/>
  <c r="S82"/>
  <c r="G82"/>
  <c r="W82"/>
  <c r="F406" i="64"/>
  <c r="F395"/>
  <c r="F483"/>
  <c r="F537"/>
  <c r="F89"/>
  <c r="BA20" i="34"/>
  <c r="E20"/>
  <c r="U74" i="36"/>
  <c r="Q74"/>
  <c r="M74"/>
  <c r="I74"/>
  <c r="E74"/>
  <c r="V74"/>
  <c r="N74"/>
  <c r="F74"/>
  <c r="T74"/>
  <c r="P74"/>
  <c r="L74"/>
  <c r="H74"/>
  <c r="D74"/>
  <c r="W74"/>
  <c r="S74"/>
  <c r="O74"/>
  <c r="K74"/>
  <c r="G74"/>
  <c r="R74"/>
  <c r="J74"/>
  <c r="N58" i="57"/>
  <c r="K18"/>
  <c r="G18"/>
  <c r="D18"/>
  <c r="U79" i="36"/>
  <c r="BP94" i="46" s="1"/>
  <c r="Q79" i="36"/>
  <c r="BL94" i="46" s="1"/>
  <c r="M79" i="36"/>
  <c r="BH94" i="46" s="1"/>
  <c r="I79" i="36"/>
  <c r="E79"/>
  <c r="V79"/>
  <c r="BQ94" i="46" s="1"/>
  <c r="N79" i="36"/>
  <c r="F79"/>
  <c r="T79"/>
  <c r="BO94" i="46" s="1"/>
  <c r="P79" i="36"/>
  <c r="BK94" i="46" s="1"/>
  <c r="L79" i="36"/>
  <c r="BG94" i="46" s="1"/>
  <c r="H79" i="36"/>
  <c r="D79"/>
  <c r="AY94" i="46" s="1"/>
  <c r="W79" i="36"/>
  <c r="S79"/>
  <c r="BN94" i="46" s="1"/>
  <c r="O79" i="36"/>
  <c r="K79"/>
  <c r="BF94" i="46" s="1"/>
  <c r="G79" i="36"/>
  <c r="BB94" i="46" s="1"/>
  <c r="R79" i="36"/>
  <c r="BM94" i="46" s="1"/>
  <c r="J79" i="36"/>
  <c r="Z609" i="64"/>
  <c r="E47"/>
  <c r="F47" s="1"/>
  <c r="E23"/>
  <c r="E19"/>
  <c r="F19" s="1"/>
  <c r="D51"/>
  <c r="F51" s="1"/>
  <c r="D622"/>
  <c r="D40"/>
  <c r="D595"/>
  <c r="D594"/>
  <c r="D592"/>
  <c r="W88" i="36"/>
  <c r="AU619" i="64" s="1"/>
  <c r="V88" i="36"/>
  <c r="AT623" i="64" s="1"/>
  <c r="U88" i="36"/>
  <c r="T88"/>
  <c r="S88"/>
  <c r="AQ623" i="64" s="1"/>
  <c r="R88" i="36"/>
  <c r="AP619" i="64" s="1"/>
  <c r="Q88" i="36"/>
  <c r="P88"/>
  <c r="O88"/>
  <c r="AM615" i="64" s="1"/>
  <c r="N88" i="36"/>
  <c r="AL615" i="64" s="1"/>
  <c r="M88" i="36"/>
  <c r="K88"/>
  <c r="AI627" i="64" s="1"/>
  <c r="J88" i="36"/>
  <c r="AH627" i="64" s="1"/>
  <c r="V53" i="67"/>
  <c r="T53"/>
  <c r="R53"/>
  <c r="P53"/>
  <c r="N53"/>
  <c r="L53"/>
  <c r="Q54"/>
  <c r="G54"/>
  <c r="C15" i="35"/>
  <c r="O44" i="40" s="1"/>
  <c r="O609" i="64"/>
  <c r="O394" s="1"/>
  <c r="T37" i="46"/>
  <c r="O49" i="25" s="1"/>
  <c r="U53" i="67"/>
  <c r="S53"/>
  <c r="Q53"/>
  <c r="O53"/>
  <c r="M53"/>
  <c r="P54"/>
  <c r="H54"/>
  <c r="U73" i="36"/>
  <c r="Q73"/>
  <c r="CG129" i="46" s="1"/>
  <c r="M73" i="36"/>
  <c r="I73"/>
  <c r="E73"/>
  <c r="BU129" i="46" s="1"/>
  <c r="E174" i="25" s="1"/>
  <c r="W73" i="36"/>
  <c r="O73"/>
  <c r="G73"/>
  <c r="R73"/>
  <c r="J73"/>
  <c r="T73"/>
  <c r="P73"/>
  <c r="L73"/>
  <c r="H73"/>
  <c r="BX129" i="46" s="1"/>
  <c r="D73" i="36"/>
  <c r="S73"/>
  <c r="K73"/>
  <c r="V73"/>
  <c r="N73"/>
  <c r="F73"/>
  <c r="CC115" i="46"/>
  <c r="CG115"/>
  <c r="BV115"/>
  <c r="BF67"/>
  <c r="BH67"/>
  <c r="BO71"/>
  <c r="I71" i="44"/>
  <c r="BH70" i="46"/>
  <c r="I181" i="44"/>
  <c r="J181" s="1"/>
  <c r="AZ183" i="46"/>
  <c r="BD183"/>
  <c r="BB183"/>
  <c r="BJ183"/>
  <c r="I82" i="44"/>
  <c r="BO185" i="46"/>
  <c r="BI68"/>
  <c r="BO68"/>
  <c r="J201" i="44"/>
  <c r="CI115" i="46"/>
  <c r="CA115"/>
  <c r="CB115"/>
  <c r="BQ183"/>
  <c r="BR183"/>
  <c r="BJ213"/>
  <c r="BR213"/>
  <c r="AY213"/>
  <c r="I211" i="44"/>
  <c r="J211" s="1"/>
  <c r="BB213" i="46"/>
  <c r="BD213"/>
  <c r="BL213"/>
  <c r="BF213"/>
  <c r="BK213"/>
  <c r="BE213"/>
  <c r="BH213"/>
  <c r="BO213"/>
  <c r="BM213"/>
  <c r="BQ213"/>
  <c r="BP213"/>
  <c r="AZ213"/>
  <c r="BA213"/>
  <c r="BN213"/>
  <c r="BG213"/>
  <c r="BI213"/>
  <c r="BC213"/>
  <c r="BF183"/>
  <c r="BP183"/>
  <c r="BH183"/>
  <c r="BA183"/>
  <c r="BG183"/>
  <c r="BK62"/>
  <c r="BG62"/>
  <c r="AZ62"/>
  <c r="BL62"/>
  <c r="BN64"/>
  <c r="AY64"/>
  <c r="BQ64"/>
  <c r="BL64"/>
  <c r="BG64"/>
  <c r="BC64"/>
  <c r="BM64"/>
  <c r="BR64"/>
  <c r="BO64"/>
  <c r="BD64"/>
  <c r="AZ64"/>
  <c r="E58"/>
  <c r="BJ67"/>
  <c r="AY67"/>
  <c r="BG68"/>
  <c r="BR68"/>
  <c r="BP63"/>
  <c r="BM63"/>
  <c r="BN71"/>
  <c r="AY71"/>
  <c r="AY70"/>
  <c r="BU120"/>
  <c r="CD120"/>
  <c r="CL120"/>
  <c r="BX120"/>
  <c r="H129" i="44"/>
  <c r="BQ179" i="46"/>
  <c r="I177" i="44"/>
  <c r="J177" s="1"/>
  <c r="BE179" i="46"/>
  <c r="BC179"/>
  <c r="BA179"/>
  <c r="BO179"/>
  <c r="BP179"/>
  <c r="BM179"/>
  <c r="AY179"/>
  <c r="BF179"/>
  <c r="BN179"/>
  <c r="BG179"/>
  <c r="AZ179"/>
  <c r="BL179"/>
  <c r="BH179"/>
  <c r="BK179"/>
  <c r="BI179"/>
  <c r="BJ179"/>
  <c r="BB179"/>
  <c r="BD179"/>
  <c r="BR179"/>
  <c r="BR197"/>
  <c r="BA197"/>
  <c r="BB191"/>
  <c r="BL191"/>
  <c r="BJ191"/>
  <c r="BF191"/>
  <c r="BG191"/>
  <c r="BQ191"/>
  <c r="BI191"/>
  <c r="BK191"/>
  <c r="BN191"/>
  <c r="BD191"/>
  <c r="BR191"/>
  <c r="I189" i="44"/>
  <c r="J189" s="1"/>
  <c r="BO191" i="46"/>
  <c r="BC191"/>
  <c r="BA191"/>
  <c r="BM191"/>
  <c r="AZ191"/>
  <c r="BP191"/>
  <c r="AY191"/>
  <c r="BH191"/>
  <c r="BE191"/>
  <c r="AY187"/>
  <c r="BD187"/>
  <c r="AZ187"/>
  <c r="BC187"/>
  <c r="I185" i="44"/>
  <c r="J185" s="1"/>
  <c r="BE187" i="46"/>
  <c r="BI187"/>
  <c r="BG187"/>
  <c r="BK187"/>
  <c r="BL187"/>
  <c r="BH187"/>
  <c r="BM187"/>
  <c r="BR187"/>
  <c r="BP187"/>
  <c r="BO187"/>
  <c r="BF187"/>
  <c r="BN187"/>
  <c r="BB187"/>
  <c r="BQ187"/>
  <c r="BA187"/>
  <c r="BJ187"/>
  <c r="AY124"/>
  <c r="BG124"/>
  <c r="BF124"/>
  <c r="AY121"/>
  <c r="BE121"/>
  <c r="BA125"/>
  <c r="BQ125"/>
  <c r="BO125"/>
  <c r="BH125"/>
  <c r="BC125"/>
  <c r="BD125"/>
  <c r="BF125"/>
  <c r="I123" i="44"/>
  <c r="J123" s="1"/>
  <c r="BE125" i="46"/>
  <c r="BP123"/>
  <c r="BK123"/>
  <c r="CC123"/>
  <c r="M169" i="25" s="1"/>
  <c r="AY123" i="46"/>
  <c r="BW123"/>
  <c r="G169" i="25" s="1"/>
  <c r="BU123" i="46"/>
  <c r="E169" i="25" s="1"/>
  <c r="BQ123" i="46"/>
  <c r="BO123"/>
  <c r="BX111"/>
  <c r="CD111"/>
  <c r="CJ111"/>
  <c r="CK111"/>
  <c r="CB111"/>
  <c r="BV111"/>
  <c r="CH111"/>
  <c r="BW111"/>
  <c r="I109" i="44"/>
  <c r="CI111" i="46"/>
  <c r="CC111"/>
  <c r="CF111"/>
  <c r="CM100"/>
  <c r="CH100"/>
  <c r="BW100"/>
  <c r="BV100"/>
  <c r="CG100"/>
  <c r="BT100"/>
  <c r="CA100"/>
  <c r="CC100"/>
  <c r="CF100"/>
  <c r="CL100"/>
  <c r="CD100"/>
  <c r="I98" i="44"/>
  <c r="J98" s="1"/>
  <c r="CF102" i="46"/>
  <c r="BU102"/>
  <c r="CI102"/>
  <c r="CM102"/>
  <c r="BZ102"/>
  <c r="CC102"/>
  <c r="CG102"/>
  <c r="CB102"/>
  <c r="BT102"/>
  <c r="CL102"/>
  <c r="BY102"/>
  <c r="BW106"/>
  <c r="CF106"/>
  <c r="CL106"/>
  <c r="CK106"/>
  <c r="BV106"/>
  <c r="BX106"/>
  <c r="BT106"/>
  <c r="CG106"/>
  <c r="CE106"/>
  <c r="CC106"/>
  <c r="CM106"/>
  <c r="BV118"/>
  <c r="CB118"/>
  <c r="CJ118"/>
  <c r="CC118"/>
  <c r="BY118"/>
  <c r="CE118"/>
  <c r="CM118"/>
  <c r="BT118"/>
  <c r="CG118"/>
  <c r="CD118"/>
  <c r="BX118"/>
  <c r="C87" i="44"/>
  <c r="E87" s="1"/>
  <c r="BM185" i="46"/>
  <c r="CF115"/>
  <c r="CM115"/>
  <c r="CL115"/>
  <c r="CH115"/>
  <c r="BY115"/>
  <c r="C110"/>
  <c r="E110" s="1"/>
  <c r="C94" i="44"/>
  <c r="E94" s="1"/>
  <c r="E510" i="31"/>
  <c r="C91" i="46"/>
  <c r="E91" s="1"/>
  <c r="CC91" s="1"/>
  <c r="C116" i="44"/>
  <c r="E116" s="1"/>
  <c r="H116" s="1"/>
  <c r="C104"/>
  <c r="E104" s="1"/>
  <c r="H104" s="1"/>
  <c r="C100"/>
  <c r="E100" s="1"/>
  <c r="H100" s="1"/>
  <c r="I90" i="63"/>
  <c r="D342" i="64"/>
  <c r="F342" s="1"/>
  <c r="BP67" i="46"/>
  <c r="I68" i="44"/>
  <c r="BJ62" i="46"/>
  <c r="BH62"/>
  <c r="BD62"/>
  <c r="BF62"/>
  <c r="E532" i="31"/>
  <c r="J90" i="63"/>
  <c r="D66" i="44"/>
  <c r="E66" s="1"/>
  <c r="H66" s="1"/>
  <c r="K68" i="63"/>
  <c r="BD68" i="46"/>
  <c r="AY68"/>
  <c r="BF68"/>
  <c r="BA68"/>
  <c r="BM68"/>
  <c r="BP68"/>
  <c r="K69" i="63"/>
  <c r="D67" i="44"/>
  <c r="E67" s="1"/>
  <c r="H67" s="1"/>
  <c r="BA67" i="46"/>
  <c r="BM67"/>
  <c r="BR67"/>
  <c r="BO67"/>
  <c r="BL67"/>
  <c r="BN67"/>
  <c r="D73" i="44"/>
  <c r="E73" s="1"/>
  <c r="H73" s="1"/>
  <c r="D71"/>
  <c r="E71" s="1"/>
  <c r="H71" s="1"/>
  <c r="K73" i="63"/>
  <c r="I72" i="44"/>
  <c r="AY72" i="46"/>
  <c r="BP72"/>
  <c r="BI72"/>
  <c r="BB72"/>
  <c r="BC72"/>
  <c r="BE63"/>
  <c r="BG63"/>
  <c r="BC63"/>
  <c r="BB63"/>
  <c r="AZ63"/>
  <c r="D77" i="44"/>
  <c r="E77" s="1"/>
  <c r="H77" s="1"/>
  <c r="BK72" i="46"/>
  <c r="BR72"/>
  <c r="BQ72"/>
  <c r="BK71"/>
  <c r="BE71"/>
  <c r="BP71"/>
  <c r="BI71"/>
  <c r="BQ71"/>
  <c r="BM71"/>
  <c r="BF70"/>
  <c r="BI70"/>
  <c r="BB70"/>
  <c r="BM70"/>
  <c r="BG70"/>
  <c r="BD70"/>
  <c r="E503" i="31"/>
  <c r="V21" i="36"/>
  <c r="T21"/>
  <c r="I21"/>
  <c r="F21"/>
  <c r="N21"/>
  <c r="D31"/>
  <c r="L31"/>
  <c r="J31"/>
  <c r="E31"/>
  <c r="N31"/>
  <c r="Q31"/>
  <c r="T31"/>
  <c r="R31"/>
  <c r="I31"/>
  <c r="S31"/>
  <c r="W25"/>
  <c r="O25"/>
  <c r="P25"/>
  <c r="Q25"/>
  <c r="U25"/>
  <c r="S25"/>
  <c r="V25"/>
  <c r="E25"/>
  <c r="J25"/>
  <c r="L25"/>
  <c r="C222" i="64"/>
  <c r="K75" i="36"/>
  <c r="U75"/>
  <c r="CK123" i="46" s="1"/>
  <c r="U169" i="25" s="1"/>
  <c r="F75" i="36"/>
  <c r="J75"/>
  <c r="BZ128" i="46" s="1"/>
  <c r="J173" i="25" s="1"/>
  <c r="I75" i="36"/>
  <c r="O75"/>
  <c r="V75"/>
  <c r="CL123" i="46" s="1"/>
  <c r="V169" i="25" s="1"/>
  <c r="R75" i="36"/>
  <c r="N75"/>
  <c r="P75"/>
  <c r="C20"/>
  <c r="B60" i="67"/>
  <c r="C367" i="64"/>
  <c r="E198"/>
  <c r="F198" s="1"/>
  <c r="E197"/>
  <c r="F318"/>
  <c r="F410"/>
  <c r="F259"/>
  <c r="F471"/>
  <c r="K20" i="34"/>
  <c r="BG20"/>
  <c r="BD20"/>
  <c r="O86" i="63"/>
  <c r="P99" s="1"/>
  <c r="H20" i="34"/>
  <c r="BM38"/>
  <c r="O58" i="57"/>
  <c r="H58"/>
  <c r="F58"/>
  <c r="M53"/>
  <c r="L53"/>
  <c r="I53"/>
  <c r="H53"/>
  <c r="AE338" i="25"/>
  <c r="AP338"/>
  <c r="AN338"/>
  <c r="AJ338"/>
  <c r="E507" i="31"/>
  <c r="V58" i="57"/>
  <c r="F239" i="46"/>
  <c r="H39" i="67"/>
  <c r="AK611" i="64"/>
  <c r="AM611"/>
  <c r="AM323" s="1"/>
  <c r="U609"/>
  <c r="V609"/>
  <c r="AS611"/>
  <c r="AS249" s="1"/>
  <c r="E57"/>
  <c r="E52"/>
  <c r="E44"/>
  <c r="E38"/>
  <c r="E36"/>
  <c r="F36" s="1"/>
  <c r="E32"/>
  <c r="F32" s="1"/>
  <c r="E30"/>
  <c r="E28"/>
  <c r="F28" s="1"/>
  <c r="E26"/>
  <c r="F26" s="1"/>
  <c r="D31"/>
  <c r="D30"/>
  <c r="D29"/>
  <c r="E19" i="46"/>
  <c r="C241" s="1"/>
  <c r="E59"/>
  <c r="D55" i="67"/>
  <c r="C55"/>
  <c r="K55"/>
  <c r="D54"/>
  <c r="C54"/>
  <c r="K54"/>
  <c r="AO611" i="64"/>
  <c r="AQ611"/>
  <c r="B19" i="67"/>
  <c r="BK22" i="54"/>
  <c r="BH22"/>
  <c r="BE22"/>
  <c r="BB22"/>
  <c r="AY22"/>
  <c r="AV22"/>
  <c r="AS22"/>
  <c r="AP22"/>
  <c r="AM22"/>
  <c r="AJ22"/>
  <c r="AG22"/>
  <c r="AA22"/>
  <c r="X22"/>
  <c r="U22"/>
  <c r="R22"/>
  <c r="O22"/>
  <c r="L22"/>
  <c r="I22"/>
  <c r="F22"/>
  <c r="AD22"/>
  <c r="O32" i="40"/>
  <c r="O134"/>
  <c r="O31"/>
  <c r="Y37" i="46"/>
  <c r="T49" i="25" s="1"/>
  <c r="V37" i="46"/>
  <c r="Q49" i="25" s="1"/>
  <c r="E37" i="63"/>
  <c r="E44"/>
  <c r="E46" i="46"/>
  <c r="E50"/>
  <c r="V55" i="67"/>
  <c r="U55"/>
  <c r="T55"/>
  <c r="S55"/>
  <c r="R55"/>
  <c r="Q55"/>
  <c r="P55"/>
  <c r="O55"/>
  <c r="N55"/>
  <c r="M55"/>
  <c r="L55"/>
  <c r="J55"/>
  <c r="I55"/>
  <c r="H55"/>
  <c r="G55"/>
  <c r="F55"/>
  <c r="E55"/>
  <c r="V54"/>
  <c r="R54"/>
  <c r="N54"/>
  <c r="I54"/>
  <c r="E54"/>
  <c r="A19" i="41"/>
  <c r="E65" s="1"/>
  <c r="CJ120" i="46"/>
  <c r="CC120"/>
  <c r="CM120"/>
  <c r="BY120"/>
  <c r="BT120"/>
  <c r="BV120"/>
  <c r="BW120"/>
  <c r="CB120"/>
  <c r="CG120"/>
  <c r="I118" i="44"/>
  <c r="J118" s="1"/>
  <c r="CE120" i="46"/>
  <c r="I86" i="44"/>
  <c r="BT86" i="46"/>
  <c r="CM86"/>
  <c r="CB86"/>
  <c r="BX86"/>
  <c r="CI86"/>
  <c r="BY86"/>
  <c r="CD86"/>
  <c r="CE86"/>
  <c r="CH86"/>
  <c r="BW86"/>
  <c r="BP174"/>
  <c r="BN174"/>
  <c r="I172" i="44"/>
  <c r="J172" s="1"/>
  <c r="BG174" i="46"/>
  <c r="BI174"/>
  <c r="BH174"/>
  <c r="BJ174"/>
  <c r="AY174"/>
  <c r="BD174"/>
  <c r="BB174"/>
  <c r="BK174"/>
  <c r="AZ174"/>
  <c r="BA174"/>
  <c r="BC174"/>
  <c r="BF174"/>
  <c r="BL174"/>
  <c r="BE174"/>
  <c r="BO174"/>
  <c r="BM174"/>
  <c r="BR174"/>
  <c r="BQ174"/>
  <c r="AZ176"/>
  <c r="BO176"/>
  <c r="BM176"/>
  <c r="BJ176"/>
  <c r="BK176"/>
  <c r="BR176"/>
  <c r="I174" i="44"/>
  <c r="BQ176" i="46"/>
  <c r="BN176"/>
  <c r="BE176"/>
  <c r="BE212"/>
  <c r="BC212"/>
  <c r="AZ212"/>
  <c r="BN212"/>
  <c r="BG212"/>
  <c r="C220" i="44"/>
  <c r="H131"/>
  <c r="BB177" i="46"/>
  <c r="BI177"/>
  <c r="BJ177"/>
  <c r="BO177"/>
  <c r="AY177"/>
  <c r="BF177"/>
  <c r="AZ177"/>
  <c r="BK177"/>
  <c r="BC177"/>
  <c r="BG177"/>
  <c r="I175" i="44"/>
  <c r="J175" s="1"/>
  <c r="BL177" i="46"/>
  <c r="BH177"/>
  <c r="BP177"/>
  <c r="BD177"/>
  <c r="BE177"/>
  <c r="BM177"/>
  <c r="BA177"/>
  <c r="BN177"/>
  <c r="BR177"/>
  <c r="BQ177"/>
  <c r="H165" i="44"/>
  <c r="C243"/>
  <c r="H143"/>
  <c r="F227" s="1"/>
  <c r="C227"/>
  <c r="H142"/>
  <c r="H159"/>
  <c r="C225"/>
  <c r="BL205" i="46"/>
  <c r="BR205"/>
  <c r="BP205"/>
  <c r="BJ205"/>
  <c r="BK205"/>
  <c r="BO205"/>
  <c r="BG205"/>
  <c r="BE205"/>
  <c r="BQ205"/>
  <c r="I203" i="44"/>
  <c r="J203" s="1"/>
  <c r="BA205" i="46"/>
  <c r="BD205"/>
  <c r="AZ205"/>
  <c r="BC205"/>
  <c r="BH205"/>
  <c r="BI205"/>
  <c r="AY205"/>
  <c r="BB205"/>
  <c r="BN205"/>
  <c r="BM205"/>
  <c r="BF205"/>
  <c r="BD192"/>
  <c r="BF192"/>
  <c r="BK192"/>
  <c r="BP192"/>
  <c r="BJ192"/>
  <c r="AZ192"/>
  <c r="BC192"/>
  <c r="BM192"/>
  <c r="I190" i="44"/>
  <c r="J190" s="1"/>
  <c r="BB192" i="46"/>
  <c r="AY192"/>
  <c r="BE192"/>
  <c r="BG192"/>
  <c r="BQ192"/>
  <c r="BR192"/>
  <c r="BN192"/>
  <c r="BL192"/>
  <c r="BI192"/>
  <c r="BO192"/>
  <c r="BH192"/>
  <c r="BA192"/>
  <c r="BD208"/>
  <c r="BF208"/>
  <c r="BP208"/>
  <c r="BK208"/>
  <c r="BJ208"/>
  <c r="BR208"/>
  <c r="BO208"/>
  <c r="I206" i="44"/>
  <c r="J206" s="1"/>
  <c r="BC208" i="46"/>
  <c r="BN208"/>
  <c r="AZ208"/>
  <c r="BQ208"/>
  <c r="BG208"/>
  <c r="BE208"/>
  <c r="BA208"/>
  <c r="BL208"/>
  <c r="BB208"/>
  <c r="BI208"/>
  <c r="BM208"/>
  <c r="BH208"/>
  <c r="AY208"/>
  <c r="CM87"/>
  <c r="CJ87"/>
  <c r="CL87"/>
  <c r="BT87"/>
  <c r="BX87"/>
  <c r="CD87"/>
  <c r="CC87"/>
  <c r="CK87"/>
  <c r="I87" i="44"/>
  <c r="CH87" i="46"/>
  <c r="BU87"/>
  <c r="CB87"/>
  <c r="BZ87"/>
  <c r="BV87"/>
  <c r="BY87"/>
  <c r="CF87"/>
  <c r="CA87"/>
  <c r="CG87"/>
  <c r="CI87"/>
  <c r="CE87"/>
  <c r="BW87"/>
  <c r="AY195"/>
  <c r="BQ195"/>
  <c r="BC195"/>
  <c r="BO195"/>
  <c r="BB195"/>
  <c r="BN195"/>
  <c r="BD195"/>
  <c r="BM195"/>
  <c r="BI195"/>
  <c r="BG195"/>
  <c r="AZ195"/>
  <c r="I193" i="44"/>
  <c r="J193" s="1"/>
  <c r="BF195" i="46"/>
  <c r="BR195"/>
  <c r="BP195"/>
  <c r="BJ195"/>
  <c r="BA195"/>
  <c r="BK195"/>
  <c r="BL195"/>
  <c r="BH195"/>
  <c r="BE195"/>
  <c r="BD126"/>
  <c r="BG126"/>
  <c r="BM126"/>
  <c r="BH126"/>
  <c r="BC126"/>
  <c r="CE126"/>
  <c r="BP126"/>
  <c r="BT126"/>
  <c r="I124" i="44"/>
  <c r="J124" s="1"/>
  <c r="AY126" i="46"/>
  <c r="BQ126"/>
  <c r="AZ126"/>
  <c r="BN126"/>
  <c r="BK126"/>
  <c r="BA126"/>
  <c r="CI126"/>
  <c r="CG126"/>
  <c r="BJ126"/>
  <c r="CB126"/>
  <c r="BR126"/>
  <c r="BL126"/>
  <c r="BU126"/>
  <c r="BO126"/>
  <c r="CK126"/>
  <c r="BB126"/>
  <c r="BI126"/>
  <c r="CF126"/>
  <c r="BF126"/>
  <c r="CC126"/>
  <c r="BE126"/>
  <c r="BW126"/>
  <c r="C250"/>
  <c r="CF94"/>
  <c r="CD250" s="1"/>
  <c r="CL94"/>
  <c r="CJ250" s="1"/>
  <c r="CJ94"/>
  <c r="CH250" s="1"/>
  <c r="CB94"/>
  <c r="BZ250" s="1"/>
  <c r="BY94"/>
  <c r="BW250" s="1"/>
  <c r="BZ94"/>
  <c r="BX250" s="1"/>
  <c r="CM94"/>
  <c r="CK250" s="1"/>
  <c r="BV94"/>
  <c r="BT250" s="1"/>
  <c r="CH94"/>
  <c r="CF250" s="1"/>
  <c r="BJ94"/>
  <c r="BU94"/>
  <c r="BS250" s="1"/>
  <c r="CI94"/>
  <c r="CG250" s="1"/>
  <c r="BT94"/>
  <c r="BE94"/>
  <c r="I94" i="44"/>
  <c r="G246" s="1"/>
  <c r="CG94" i="46"/>
  <c r="CE250" s="1"/>
  <c r="BI94"/>
  <c r="BX94"/>
  <c r="BV250" s="1"/>
  <c r="BD94"/>
  <c r="CA94"/>
  <c r="BY250" s="1"/>
  <c r="CE94"/>
  <c r="CC250" s="1"/>
  <c r="BW94"/>
  <c r="BU250" s="1"/>
  <c r="CK94"/>
  <c r="CI250" s="1"/>
  <c r="BR94"/>
  <c r="CD94"/>
  <c r="CB250" s="1"/>
  <c r="BA94"/>
  <c r="AZ94"/>
  <c r="CC94"/>
  <c r="CA250" s="1"/>
  <c r="BC94"/>
  <c r="BT97"/>
  <c r="BY97"/>
  <c r="CC97"/>
  <c r="BZ97"/>
  <c r="BX97"/>
  <c r="CH97"/>
  <c r="CM97"/>
  <c r="CI97"/>
  <c r="CD97"/>
  <c r="CL97"/>
  <c r="CF97"/>
  <c r="CB97"/>
  <c r="BW97"/>
  <c r="BV97"/>
  <c r="CJ97"/>
  <c r="CK97"/>
  <c r="BU97"/>
  <c r="CE97"/>
  <c r="CA97"/>
  <c r="CG97"/>
  <c r="BV90"/>
  <c r="CJ90"/>
  <c r="CI90"/>
  <c r="CB90"/>
  <c r="CC90"/>
  <c r="CM90"/>
  <c r="CE90"/>
  <c r="BW90"/>
  <c r="BZ90"/>
  <c r="CL90"/>
  <c r="CA90"/>
  <c r="I90" i="44"/>
  <c r="CD90" i="46"/>
  <c r="BX90"/>
  <c r="CH90"/>
  <c r="CK90"/>
  <c r="BY90"/>
  <c r="BU90"/>
  <c r="CF90"/>
  <c r="BT90"/>
  <c r="CG90"/>
  <c r="CH101"/>
  <c r="BY101"/>
  <c r="CC101"/>
  <c r="BW101"/>
  <c r="BV101"/>
  <c r="CF101"/>
  <c r="BX101"/>
  <c r="CB101"/>
  <c r="CK101"/>
  <c r="CL101"/>
  <c r="CA101"/>
  <c r="BZ101"/>
  <c r="CM101"/>
  <c r="CJ101"/>
  <c r="CG101"/>
  <c r="BT101"/>
  <c r="BU101"/>
  <c r="CE101"/>
  <c r="CI101"/>
  <c r="I99" i="44"/>
  <c r="CD101" i="46"/>
  <c r="CH103"/>
  <c r="BZ103"/>
  <c r="CB103"/>
  <c r="CG103"/>
  <c r="CI103"/>
  <c r="CE103"/>
  <c r="CJ103"/>
  <c r="BU103"/>
  <c r="CF103"/>
  <c r="BV103"/>
  <c r="CM103"/>
  <c r="CK103"/>
  <c r="BX103"/>
  <c r="BY103"/>
  <c r="BW103"/>
  <c r="I101" i="44"/>
  <c r="CC103" i="46"/>
  <c r="CL103"/>
  <c r="CD103"/>
  <c r="CA103"/>
  <c r="BT103"/>
  <c r="CE107"/>
  <c r="CG107"/>
  <c r="CK107"/>
  <c r="CC107"/>
  <c r="BW107"/>
  <c r="CI107"/>
  <c r="CM107"/>
  <c r="CL107"/>
  <c r="BZ107"/>
  <c r="BU107"/>
  <c r="CB107"/>
  <c r="BV107"/>
  <c r="CJ107"/>
  <c r="BT107"/>
  <c r="I105" i="44"/>
  <c r="CH107" i="46"/>
  <c r="CD107"/>
  <c r="CF107"/>
  <c r="BX107"/>
  <c r="BY107"/>
  <c r="CA107"/>
  <c r="BV109"/>
  <c r="BU109"/>
  <c r="CA109"/>
  <c r="CB109"/>
  <c r="CE109"/>
  <c r="CC109"/>
  <c r="CI109"/>
  <c r="CF109"/>
  <c r="BZ109"/>
  <c r="CJ109"/>
  <c r="CD109"/>
  <c r="CM109"/>
  <c r="I107" i="44"/>
  <c r="BY109" i="46"/>
  <c r="BT109"/>
  <c r="CL109"/>
  <c r="BX109"/>
  <c r="CH109"/>
  <c r="CK109"/>
  <c r="BW109"/>
  <c r="CG109"/>
  <c r="CH114"/>
  <c r="BU114"/>
  <c r="CJ114"/>
  <c r="CM114"/>
  <c r="CC114"/>
  <c r="BX114"/>
  <c r="CB114"/>
  <c r="CA114"/>
  <c r="BW114"/>
  <c r="I112" i="44"/>
  <c r="CG114" i="46"/>
  <c r="BZ114"/>
  <c r="CI114"/>
  <c r="CF114"/>
  <c r="BV114"/>
  <c r="CD114"/>
  <c r="BT114"/>
  <c r="CK114"/>
  <c r="BY114"/>
  <c r="CE114"/>
  <c r="CL114"/>
  <c r="I115" i="44"/>
  <c r="BV117" i="46"/>
  <c r="BY117"/>
  <c r="CH117"/>
  <c r="CG117"/>
  <c r="BZ117"/>
  <c r="CM117"/>
  <c r="CA117"/>
  <c r="CC117"/>
  <c r="BU117"/>
  <c r="BT117"/>
  <c r="CE117"/>
  <c r="CB117"/>
  <c r="BX117"/>
  <c r="BW117"/>
  <c r="CL117"/>
  <c r="CD117"/>
  <c r="CJ117"/>
  <c r="CK117"/>
  <c r="CI117"/>
  <c r="CF117"/>
  <c r="BZ120"/>
  <c r="CI120"/>
  <c r="CK120"/>
  <c r="CF120"/>
  <c r="CH120"/>
  <c r="CA120"/>
  <c r="BC199"/>
  <c r="BE199"/>
  <c r="BL199"/>
  <c r="BB199"/>
  <c r="BP199"/>
  <c r="BO199"/>
  <c r="BH199"/>
  <c r="BI199"/>
  <c r="BM199"/>
  <c r="BG199"/>
  <c r="BK199"/>
  <c r="BR199"/>
  <c r="AZ199"/>
  <c r="BN199"/>
  <c r="AY199"/>
  <c r="I197" i="44"/>
  <c r="J197" s="1"/>
  <c r="BJ199" i="46"/>
  <c r="BA199"/>
  <c r="BF199"/>
  <c r="BQ199"/>
  <c r="BD199"/>
  <c r="BO175"/>
  <c r="BA175"/>
  <c r="BP175"/>
  <c r="BR175"/>
  <c r="BC175"/>
  <c r="I173" i="44"/>
  <c r="J173" s="1"/>
  <c r="BH175" i="46"/>
  <c r="BG175"/>
  <c r="BE175"/>
  <c r="BQ175"/>
  <c r="BN175"/>
  <c r="BF175"/>
  <c r="BD175"/>
  <c r="BJ175"/>
  <c r="BL175"/>
  <c r="BK175"/>
  <c r="AY175"/>
  <c r="BM175"/>
  <c r="AZ175"/>
  <c r="BB175"/>
  <c r="BI175"/>
  <c r="C224" i="44"/>
  <c r="H156"/>
  <c r="H136"/>
  <c r="C222"/>
  <c r="H134"/>
  <c r="H132"/>
  <c r="H163"/>
  <c r="C229"/>
  <c r="H161"/>
  <c r="CE128" i="46"/>
  <c r="O173" i="25" s="1"/>
  <c r="CG128" i="46"/>
  <c r="Q173" i="25" s="1"/>
  <c r="BK128" i="46"/>
  <c r="BV128"/>
  <c r="F173" i="25" s="1"/>
  <c r="BQ128" i="46"/>
  <c r="BO128"/>
  <c r="BH128"/>
  <c r="BN128"/>
  <c r="BR128"/>
  <c r="I126" i="44"/>
  <c r="J126" s="1"/>
  <c r="AZ128" i="46"/>
  <c r="BM128"/>
  <c r="CK128"/>
  <c r="U173" i="25" s="1"/>
  <c r="BF128" i="46"/>
  <c r="BW128"/>
  <c r="G173" i="25" s="1"/>
  <c r="BD128" i="46"/>
  <c r="BL128"/>
  <c r="BG128"/>
  <c r="CB128"/>
  <c r="L173" i="25" s="1"/>
  <c r="BB128" i="46"/>
  <c r="BA128"/>
  <c r="BC128"/>
  <c r="CJ128"/>
  <c r="T173" i="25" s="1"/>
  <c r="CM128" i="46"/>
  <c r="W173" i="25" s="1"/>
  <c r="BI128" i="46"/>
  <c r="CL128"/>
  <c r="V173" i="25" s="1"/>
  <c r="AY128" i="46"/>
  <c r="BU128"/>
  <c r="E173" i="25" s="1"/>
  <c r="BJ128" i="46"/>
  <c r="BP128"/>
  <c r="CC128"/>
  <c r="M173" i="25" s="1"/>
  <c r="CF128" i="46"/>
  <c r="P173" i="25" s="1"/>
  <c r="BE128" i="46"/>
  <c r="CH113"/>
  <c r="CG113"/>
  <c r="CE113"/>
  <c r="I111" i="44"/>
  <c r="BW113" i="46"/>
  <c r="BY113"/>
  <c r="CK113"/>
  <c r="CC113"/>
  <c r="CA113"/>
  <c r="CM113"/>
  <c r="CB113"/>
  <c r="CD113"/>
  <c r="CJ113"/>
  <c r="BT113"/>
  <c r="BZ113"/>
  <c r="BX113"/>
  <c r="CI113"/>
  <c r="BU113"/>
  <c r="BV113"/>
  <c r="CF113"/>
  <c r="CL113"/>
  <c r="CL104"/>
  <c r="BX104"/>
  <c r="CI104"/>
  <c r="CM104"/>
  <c r="BZ104"/>
  <c r="BV104"/>
  <c r="CJ104"/>
  <c r="CD104"/>
  <c r="CA104"/>
  <c r="BW104"/>
  <c r="BY104"/>
  <c r="I102" i="44"/>
  <c r="CG104" i="46"/>
  <c r="CH104"/>
  <c r="CB104"/>
  <c r="CK104"/>
  <c r="BU104"/>
  <c r="CE104"/>
  <c r="BT104"/>
  <c r="CC104"/>
  <c r="CF104"/>
  <c r="J198" i="44"/>
  <c r="C235"/>
  <c r="H81"/>
  <c r="BM76" i="46"/>
  <c r="BP76"/>
  <c r="BO76"/>
  <c r="BK76"/>
  <c r="BA76"/>
  <c r="BC76"/>
  <c r="BB76"/>
  <c r="BQ76"/>
  <c r="BN76"/>
  <c r="BG76"/>
  <c r="AY76"/>
  <c r="BF76"/>
  <c r="BI76"/>
  <c r="I76" i="44"/>
  <c r="BH76" i="46"/>
  <c r="BR76"/>
  <c r="BE76"/>
  <c r="BL76"/>
  <c r="BJ76"/>
  <c r="AZ76"/>
  <c r="BD76"/>
  <c r="BM74"/>
  <c r="BJ74"/>
  <c r="BQ74"/>
  <c r="AZ74"/>
  <c r="BO74"/>
  <c r="BF74"/>
  <c r="BG74"/>
  <c r="BB74"/>
  <c r="AY74"/>
  <c r="BA74"/>
  <c r="BP74"/>
  <c r="I74" i="44"/>
  <c r="BI74" i="46"/>
  <c r="BR74"/>
  <c r="BE74"/>
  <c r="BH74"/>
  <c r="BC74"/>
  <c r="BD74"/>
  <c r="BN74"/>
  <c r="BL74"/>
  <c r="BK74"/>
  <c r="I75" i="44"/>
  <c r="BP75" i="46"/>
  <c r="BD75"/>
  <c r="AY75"/>
  <c r="BJ75"/>
  <c r="BH75"/>
  <c r="BK75"/>
  <c r="BR75"/>
  <c r="AZ75"/>
  <c r="BN75"/>
  <c r="BG75"/>
  <c r="BB75"/>
  <c r="BO75"/>
  <c r="BC75"/>
  <c r="BA75"/>
  <c r="BM75"/>
  <c r="BF75"/>
  <c r="BQ75"/>
  <c r="BL75"/>
  <c r="BE75"/>
  <c r="BI75"/>
  <c r="B42" i="67"/>
  <c r="D39" i="36" s="1"/>
  <c r="B66" i="67"/>
  <c r="J49" i="36" s="1"/>
  <c r="E28" i="75"/>
  <c r="BO183" i="46"/>
  <c r="BI183"/>
  <c r="BC183"/>
  <c r="AY183"/>
  <c r="BL183"/>
  <c r="BK183"/>
  <c r="BE183"/>
  <c r="BN183"/>
  <c r="BM183"/>
  <c r="BM197"/>
  <c r="BI197"/>
  <c r="E515" i="31"/>
  <c r="BC185" i="46"/>
  <c r="AZ185"/>
  <c r="CD121"/>
  <c r="AZ121"/>
  <c r="BL121"/>
  <c r="BD121"/>
  <c r="BL125"/>
  <c r="BG125"/>
  <c r="BJ125"/>
  <c r="BN125"/>
  <c r="AY125"/>
  <c r="BK125"/>
  <c r="BM125"/>
  <c r="BI125"/>
  <c r="BP125"/>
  <c r="AZ125"/>
  <c r="BR125"/>
  <c r="BB125"/>
  <c r="BA124"/>
  <c r="BT124"/>
  <c r="BJ123"/>
  <c r="BT123"/>
  <c r="BH123"/>
  <c r="BF123"/>
  <c r="I121" i="44"/>
  <c r="J121" s="1"/>
  <c r="BC123" i="46"/>
  <c r="BE123"/>
  <c r="AZ123"/>
  <c r="CJ115"/>
  <c r="BT115"/>
  <c r="CK115"/>
  <c r="CE115"/>
  <c r="I113" i="44"/>
  <c r="BX115" i="46"/>
  <c r="BW115"/>
  <c r="CD115"/>
  <c r="BZ115"/>
  <c r="BU115"/>
  <c r="CI100"/>
  <c r="BX100"/>
  <c r="CJ100"/>
  <c r="CE100"/>
  <c r="BZ100"/>
  <c r="BU100"/>
  <c r="CB100"/>
  <c r="CK100"/>
  <c r="BY100"/>
  <c r="CE102"/>
  <c r="BV102"/>
  <c r="BX102"/>
  <c r="CD102"/>
  <c r="CH102"/>
  <c r="CA102"/>
  <c r="I100" i="44"/>
  <c r="J100" s="1"/>
  <c r="BW102" i="46"/>
  <c r="CK102"/>
  <c r="CJ102"/>
  <c r="CB106"/>
  <c r="CH106"/>
  <c r="BZ106"/>
  <c r="CI106"/>
  <c r="BY106"/>
  <c r="BU106"/>
  <c r="CJ106"/>
  <c r="CA106"/>
  <c r="I104" i="44"/>
  <c r="CD106" i="46"/>
  <c r="CA111"/>
  <c r="CG111"/>
  <c r="BT111"/>
  <c r="CE111"/>
  <c r="BZ111"/>
  <c r="BU111"/>
  <c r="CL111"/>
  <c r="CM111"/>
  <c r="BY111"/>
  <c r="CH118"/>
  <c r="BU118"/>
  <c r="BZ118"/>
  <c r="CF118"/>
  <c r="CI118"/>
  <c r="CA118"/>
  <c r="I116" i="44"/>
  <c r="CL118" i="46"/>
  <c r="CK118"/>
  <c r="BW118"/>
  <c r="C95"/>
  <c r="E95" s="1"/>
  <c r="D65" i="44"/>
  <c r="E65" s="1"/>
  <c r="K78" i="63"/>
  <c r="D76" i="44"/>
  <c r="E76" s="1"/>
  <c r="H76" s="1"/>
  <c r="D69"/>
  <c r="E69" s="1"/>
  <c r="H69" s="1"/>
  <c r="K71" i="63"/>
  <c r="D74" i="44"/>
  <c r="E74" s="1"/>
  <c r="H74" s="1"/>
  <c r="K76" i="63"/>
  <c r="H22" i="44"/>
  <c r="D75"/>
  <c r="E75" s="1"/>
  <c r="H75" s="1"/>
  <c r="K77" i="63"/>
  <c r="AY60" i="46"/>
  <c r="BP60"/>
  <c r="BM60"/>
  <c r="I60" i="44"/>
  <c r="BQ60" i="46"/>
  <c r="BD60"/>
  <c r="BF60"/>
  <c r="BH60"/>
  <c r="BC60"/>
  <c r="BB60"/>
  <c r="BG60"/>
  <c r="BR60"/>
  <c r="BI60"/>
  <c r="AZ60"/>
  <c r="BN60"/>
  <c r="BK60"/>
  <c r="BE60"/>
  <c r="BO60"/>
  <c r="BJ60"/>
  <c r="BL60"/>
  <c r="BA60"/>
  <c r="L28" i="74"/>
  <c r="K25" i="73"/>
  <c r="B67" i="67"/>
  <c r="BI62" i="46"/>
  <c r="BR62"/>
  <c r="I62" i="44"/>
  <c r="BO62" i="46"/>
  <c r="AY62"/>
  <c r="BM62"/>
  <c r="BQ62"/>
  <c r="BB62"/>
  <c r="BE62"/>
  <c r="BK66"/>
  <c r="BK67"/>
  <c r="BG67"/>
  <c r="BC67"/>
  <c r="BB67"/>
  <c r="BQ67"/>
  <c r="BE67"/>
  <c r="BD67"/>
  <c r="BI67"/>
  <c r="AZ67"/>
  <c r="I67" i="44"/>
  <c r="BN68" i="46"/>
  <c r="BJ68"/>
  <c r="BQ68"/>
  <c r="AZ68"/>
  <c r="BB68"/>
  <c r="BL68"/>
  <c r="BC68"/>
  <c r="BK68"/>
  <c r="BH68"/>
  <c r="BE68"/>
  <c r="BA64"/>
  <c r="BJ64"/>
  <c r="BK64"/>
  <c r="I64" i="44"/>
  <c r="BH64" i="46"/>
  <c r="BB64"/>
  <c r="BP64"/>
  <c r="BF64"/>
  <c r="BE64"/>
  <c r="BI64"/>
  <c r="BA63"/>
  <c r="I63" i="44"/>
  <c r="J63" s="1"/>
  <c r="BD63" i="46"/>
  <c r="AY63"/>
  <c r="BK63"/>
  <c r="BH63"/>
  <c r="BQ63"/>
  <c r="BF63"/>
  <c r="BN63"/>
  <c r="BJ63"/>
  <c r="BD71"/>
  <c r="AZ71"/>
  <c r="BG71"/>
  <c r="BB71"/>
  <c r="BR71"/>
  <c r="BL71"/>
  <c r="BA71"/>
  <c r="BF71"/>
  <c r="BJ71"/>
  <c r="BO72"/>
  <c r="BA72"/>
  <c r="BG72"/>
  <c r="BN72"/>
  <c r="BD72"/>
  <c r="BL72"/>
  <c r="BE72"/>
  <c r="BM72"/>
  <c r="BH72"/>
  <c r="BJ72"/>
  <c r="BL70"/>
  <c r="BP70"/>
  <c r="BJ70"/>
  <c r="BN70"/>
  <c r="BE70"/>
  <c r="I70" i="44"/>
  <c r="BO70" i="46"/>
  <c r="BC70"/>
  <c r="BR70"/>
  <c r="AZ70"/>
  <c r="L21" i="36"/>
  <c r="J21"/>
  <c r="O21"/>
  <c r="E21"/>
  <c r="M21"/>
  <c r="S21"/>
  <c r="W21"/>
  <c r="D21"/>
  <c r="U21"/>
  <c r="B36" i="67"/>
  <c r="B35"/>
  <c r="B33"/>
  <c r="B34"/>
  <c r="L83" i="63"/>
  <c r="F18" i="57"/>
  <c r="L87" i="36"/>
  <c r="E168" i="64"/>
  <c r="F235"/>
  <c r="CJ96" i="46"/>
  <c r="BU96"/>
  <c r="CE96"/>
  <c r="CM96"/>
  <c r="BV96"/>
  <c r="BY96"/>
  <c r="CG96"/>
  <c r="CL96"/>
  <c r="BX96"/>
  <c r="CF96"/>
  <c r="BZ96"/>
  <c r="S52" i="67"/>
  <c r="S65"/>
  <c r="Q52"/>
  <c r="Q39"/>
  <c r="M39"/>
  <c r="M52"/>
  <c r="F173" i="64"/>
  <c r="CG88" i="46"/>
  <c r="CL88"/>
  <c r="BT88"/>
  <c r="CF88"/>
  <c r="BZ88"/>
  <c r="D175" i="64"/>
  <c r="E175"/>
  <c r="F252"/>
  <c r="F172"/>
  <c r="R65" i="67"/>
  <c r="R39"/>
  <c r="P39"/>
  <c r="P65"/>
  <c r="P52"/>
  <c r="F548" i="64"/>
  <c r="F530"/>
  <c r="F387"/>
  <c r="F329"/>
  <c r="AU20" i="34"/>
  <c r="W20"/>
  <c r="AD152" i="46"/>
  <c r="AE152"/>
  <c r="AG152"/>
  <c r="AI152"/>
  <c r="AF152"/>
  <c r="AH152"/>
  <c r="AJ152"/>
  <c r="AM152"/>
  <c r="AO152"/>
  <c r="AQ152"/>
  <c r="AS152"/>
  <c r="AU152"/>
  <c r="AW152"/>
  <c r="AK152"/>
  <c r="AN152"/>
  <c r="AP152"/>
  <c r="AR152"/>
  <c r="AT152"/>
  <c r="AV152"/>
  <c r="AC626" i="64"/>
  <c r="AC625"/>
  <c r="AC622"/>
  <c r="AC621"/>
  <c r="AC618"/>
  <c r="AC617"/>
  <c r="AC329" s="1"/>
  <c r="AC614"/>
  <c r="AC613"/>
  <c r="AC612"/>
  <c r="AC611"/>
  <c r="AC396" s="1"/>
  <c r="AC610"/>
  <c r="AE62" i="46"/>
  <c r="AE26"/>
  <c r="Z34" i="25" s="1"/>
  <c r="AE25" i="46"/>
  <c r="Z33" i="25" s="1"/>
  <c r="AD626" i="64"/>
  <c r="AD625"/>
  <c r="AD622"/>
  <c r="AD621"/>
  <c r="AD618"/>
  <c r="AD617"/>
  <c r="AD614"/>
  <c r="AD613"/>
  <c r="AD612"/>
  <c r="AD611"/>
  <c r="AD610"/>
  <c r="AF62" i="46"/>
  <c r="AF26"/>
  <c r="AA34" i="25" s="1"/>
  <c r="AF25" i="46"/>
  <c r="AA33" i="25" s="1"/>
  <c r="AE626" i="64"/>
  <c r="AE625"/>
  <c r="AE622"/>
  <c r="AE621"/>
  <c r="AE618"/>
  <c r="AE617"/>
  <c r="AE614"/>
  <c r="AE613"/>
  <c r="AE612"/>
  <c r="AE611"/>
  <c r="AE610"/>
  <c r="AG62" i="46"/>
  <c r="AG26"/>
  <c r="AB34" i="25" s="1"/>
  <c r="AG25" i="46"/>
  <c r="AB33" i="25" s="1"/>
  <c r="AF626" i="64"/>
  <c r="AF625"/>
  <c r="AF622"/>
  <c r="AF621"/>
  <c r="AF618"/>
  <c r="AF617"/>
  <c r="AF614"/>
  <c r="AF613"/>
  <c r="AF612"/>
  <c r="AF611"/>
  <c r="AF610"/>
  <c r="AH62" i="46"/>
  <c r="AH26"/>
  <c r="AC34" i="25" s="1"/>
  <c r="AH25" i="46"/>
  <c r="AC33" i="25" s="1"/>
  <c r="AG626" i="64"/>
  <c r="AG625"/>
  <c r="AG622"/>
  <c r="AG621"/>
  <c r="AG618"/>
  <c r="AG617"/>
  <c r="AG614"/>
  <c r="AG613"/>
  <c r="AG612"/>
  <c r="AG611"/>
  <c r="AG610"/>
  <c r="AI62" i="46"/>
  <c r="AI26"/>
  <c r="AD34" i="25" s="1"/>
  <c r="AI25" i="46"/>
  <c r="AD33" i="25" s="1"/>
  <c r="AH626" i="64"/>
  <c r="AH625"/>
  <c r="AH622"/>
  <c r="AH621"/>
  <c r="AH618"/>
  <c r="AH617"/>
  <c r="AH614"/>
  <c r="AH613"/>
  <c r="AH612"/>
  <c r="AH611"/>
  <c r="AH610"/>
  <c r="AJ62" i="46"/>
  <c r="AJ26"/>
  <c r="AE34" i="25" s="1"/>
  <c r="AJ25" i="46"/>
  <c r="AE33" i="25" s="1"/>
  <c r="AI626" i="64"/>
  <c r="AI622"/>
  <c r="AI618"/>
  <c r="AI114" s="1"/>
  <c r="AI614"/>
  <c r="AI612"/>
  <c r="AI610"/>
  <c r="AK62" i="46"/>
  <c r="AK26"/>
  <c r="AF34" i="25" s="1"/>
  <c r="AK25" i="46"/>
  <c r="AF33" i="25" s="1"/>
  <c r="AK627" i="64"/>
  <c r="AK626"/>
  <c r="AK625"/>
  <c r="AK623"/>
  <c r="AK622"/>
  <c r="AK621"/>
  <c r="AK619"/>
  <c r="AK618"/>
  <c r="AK617"/>
  <c r="AK615"/>
  <c r="AK613"/>
  <c r="AM25" i="46"/>
  <c r="AH33" i="25" s="1"/>
  <c r="AL626" i="64"/>
  <c r="AL622"/>
  <c r="AL618"/>
  <c r="AL614"/>
  <c r="AL612"/>
  <c r="AL610"/>
  <c r="AL593"/>
  <c r="AL594"/>
  <c r="AL595"/>
  <c r="AL596"/>
  <c r="AL597"/>
  <c r="AL598"/>
  <c r="AL599"/>
  <c r="AL600"/>
  <c r="AL601"/>
  <c r="AL602"/>
  <c r="AL603"/>
  <c r="AL604"/>
  <c r="AL605"/>
  <c r="AL606"/>
  <c r="AL607"/>
  <c r="AL608"/>
  <c r="AN62" i="46"/>
  <c r="AN26"/>
  <c r="AI34" i="25" s="1"/>
  <c r="AM627" i="64"/>
  <c r="AM625"/>
  <c r="AM621"/>
  <c r="AM619"/>
  <c r="AM617"/>
  <c r="AM613"/>
  <c r="AO25" i="46"/>
  <c r="AJ33" i="25" s="1"/>
  <c r="AN626" i="64"/>
  <c r="AN338" s="1"/>
  <c r="AN622"/>
  <c r="AN618"/>
  <c r="AN614"/>
  <c r="AN612"/>
  <c r="AN610"/>
  <c r="AN593"/>
  <c r="AN594"/>
  <c r="AN595"/>
  <c r="AN596"/>
  <c r="AN597"/>
  <c r="AN598"/>
  <c r="AN599"/>
  <c r="AN600"/>
  <c r="AN601"/>
  <c r="AN602"/>
  <c r="AN603"/>
  <c r="AN604"/>
  <c r="AN605"/>
  <c r="AN606"/>
  <c r="AN173" s="1"/>
  <c r="AN607"/>
  <c r="AN608"/>
  <c r="AP62" i="46"/>
  <c r="AP26"/>
  <c r="AK34" i="25" s="1"/>
  <c r="AO627" i="64"/>
  <c r="AO625"/>
  <c r="AO623"/>
  <c r="AO621"/>
  <c r="AO619"/>
  <c r="AO617"/>
  <c r="AO615"/>
  <c r="AO613"/>
  <c r="AQ25" i="46"/>
  <c r="AL33" i="25" s="1"/>
  <c r="AP626" i="64"/>
  <c r="AP622"/>
  <c r="AP618"/>
  <c r="AP614"/>
  <c r="AP612"/>
  <c r="AP610"/>
  <c r="AP593"/>
  <c r="AP594"/>
  <c r="AP595"/>
  <c r="AP596"/>
  <c r="AP597"/>
  <c r="AP598"/>
  <c r="AP599"/>
  <c r="AP600"/>
  <c r="AP601"/>
  <c r="AP602"/>
  <c r="AP603"/>
  <c r="AP604"/>
  <c r="AP605"/>
  <c r="AP606"/>
  <c r="AP607"/>
  <c r="AP608"/>
  <c r="AR62" i="46"/>
  <c r="AR26"/>
  <c r="AM34" i="25" s="1"/>
  <c r="AQ627" i="64"/>
  <c r="AQ625"/>
  <c r="AQ621"/>
  <c r="AQ619"/>
  <c r="AQ617"/>
  <c r="AQ613"/>
  <c r="AS25" i="46"/>
  <c r="AN33" i="25" s="1"/>
  <c r="AR626" i="64"/>
  <c r="AR622"/>
  <c r="AR618"/>
  <c r="AR614"/>
  <c r="AR612"/>
  <c r="AR610"/>
  <c r="AR593"/>
  <c r="AR594"/>
  <c r="AR595"/>
  <c r="AR596"/>
  <c r="AR597"/>
  <c r="AR598"/>
  <c r="AR599"/>
  <c r="AR600"/>
  <c r="AR601"/>
  <c r="AR602"/>
  <c r="AR603"/>
  <c r="AR604"/>
  <c r="AR605"/>
  <c r="AR606"/>
  <c r="AR607"/>
  <c r="AR608"/>
  <c r="AS627"/>
  <c r="AS625"/>
  <c r="AS623"/>
  <c r="AS621"/>
  <c r="AS619"/>
  <c r="AS617"/>
  <c r="AS548" s="1"/>
  <c r="AS615"/>
  <c r="AS613"/>
  <c r="AT593"/>
  <c r="AT594"/>
  <c r="AT595"/>
  <c r="AT596"/>
  <c r="AT597"/>
  <c r="AT598"/>
  <c r="AT599"/>
  <c r="AT600"/>
  <c r="AT601"/>
  <c r="AT602"/>
  <c r="AT603"/>
  <c r="AT604"/>
  <c r="AT605"/>
  <c r="AT606"/>
  <c r="AT607"/>
  <c r="AT608"/>
  <c r="F95"/>
  <c r="AI20" i="34"/>
  <c r="G53" i="57"/>
  <c r="BJ20" i="34"/>
  <c r="AL20"/>
  <c r="N20"/>
  <c r="AO20"/>
  <c r="Q20"/>
  <c r="AF20"/>
  <c r="N86" i="63"/>
  <c r="O98" s="1"/>
  <c r="M86"/>
  <c r="N97" s="1"/>
  <c r="AR20" i="34"/>
  <c r="T20"/>
  <c r="U53" i="57"/>
  <c r="Q53"/>
  <c r="O53"/>
  <c r="AD62" i="46"/>
  <c r="AW62"/>
  <c r="AV62"/>
  <c r="AU627" i="64"/>
  <c r="AD54" i="46"/>
  <c r="AF54"/>
  <c r="AH54"/>
  <c r="AJ54"/>
  <c r="AL54"/>
  <c r="AO54"/>
  <c r="AQ54"/>
  <c r="AS54"/>
  <c r="AU54"/>
  <c r="AW54"/>
  <c r="AJ626" i="64"/>
  <c r="AB626"/>
  <c r="AU626"/>
  <c r="AJ625"/>
  <c r="AB625"/>
  <c r="AU625"/>
  <c r="AU623"/>
  <c r="AL50" i="46"/>
  <c r="AD50"/>
  <c r="AF50"/>
  <c r="AH50"/>
  <c r="AJ50"/>
  <c r="AO50"/>
  <c r="AQ50"/>
  <c r="AS50"/>
  <c r="AU50"/>
  <c r="AW50"/>
  <c r="AM50"/>
  <c r="AN50"/>
  <c r="AP50"/>
  <c r="AR50"/>
  <c r="AT50"/>
  <c r="AV50"/>
  <c r="AJ622" i="64"/>
  <c r="AB622"/>
  <c r="AU622"/>
  <c r="AJ621"/>
  <c r="AB621"/>
  <c r="AU621"/>
  <c r="AJ620"/>
  <c r="AB620"/>
  <c r="AD46" i="46"/>
  <c r="AF46"/>
  <c r="AH46"/>
  <c r="AJ46"/>
  <c r="AL46"/>
  <c r="AK46"/>
  <c r="AO46"/>
  <c r="AQ46"/>
  <c r="AS46"/>
  <c r="AU46"/>
  <c r="AW46"/>
  <c r="AJ618" i="64"/>
  <c r="AB618"/>
  <c r="AU618"/>
  <c r="AJ617"/>
  <c r="AB617"/>
  <c r="AU617"/>
  <c r="AJ616"/>
  <c r="AU615"/>
  <c r="AJ614"/>
  <c r="AB614"/>
  <c r="AU614"/>
  <c r="AJ613"/>
  <c r="AB613"/>
  <c r="AU613"/>
  <c r="AD40" i="46"/>
  <c r="AF40"/>
  <c r="AA55" i="25" s="1"/>
  <c r="AH40" i="46"/>
  <c r="AC55" i="25" s="1"/>
  <c r="AJ40" i="46"/>
  <c r="AE55" i="25" s="1"/>
  <c r="AL40" i="46"/>
  <c r="AG55" i="25" s="1"/>
  <c r="AE40" i="46"/>
  <c r="Z55" i="25" s="1"/>
  <c r="AG40" i="46"/>
  <c r="AB55" i="25" s="1"/>
  <c r="AI40" i="46"/>
  <c r="AD55" i="25" s="1"/>
  <c r="AM40" i="46"/>
  <c r="AH55" i="25" s="1"/>
  <c r="AO40" i="46"/>
  <c r="AJ55" i="25" s="1"/>
  <c r="AQ40" i="46"/>
  <c r="AL55" i="25" s="1"/>
  <c r="AS40" i="46"/>
  <c r="AN55" i="25" s="1"/>
  <c r="AU40" i="46"/>
  <c r="AP55" i="25" s="1"/>
  <c r="AW40" i="46"/>
  <c r="AR55" i="25" s="1"/>
  <c r="AJ612" i="64"/>
  <c r="AB612"/>
  <c r="AU612"/>
  <c r="AK39" i="46"/>
  <c r="AF54" i="25" s="1"/>
  <c r="AM39" i="46"/>
  <c r="AH54" i="25" s="1"/>
  <c r="AO39" i="46"/>
  <c r="AJ54" i="25" s="1"/>
  <c r="AQ39" i="46"/>
  <c r="AL54" i="25" s="1"/>
  <c r="AS39" i="46"/>
  <c r="AN54" i="25" s="1"/>
  <c r="AU39" i="46"/>
  <c r="AP54" i="25" s="1"/>
  <c r="AW39" i="46"/>
  <c r="AR54" i="25" s="1"/>
  <c r="AJ611" i="64"/>
  <c r="AB611"/>
  <c r="AU611"/>
  <c r="AJ610"/>
  <c r="AB610"/>
  <c r="AU610"/>
  <c r="AM36" i="46"/>
  <c r="AO36"/>
  <c r="AQ36"/>
  <c r="AS36"/>
  <c r="AU36"/>
  <c r="AW36"/>
  <c r="AD36"/>
  <c r="AF36"/>
  <c r="AH36"/>
  <c r="AJ36"/>
  <c r="AN36"/>
  <c r="AP36"/>
  <c r="AR36"/>
  <c r="AT36"/>
  <c r="AV36"/>
  <c r="AJ608" i="64"/>
  <c r="AL35" i="46"/>
  <c r="AG47" i="25" s="1"/>
  <c r="AD35" i="46"/>
  <c r="AF35"/>
  <c r="AA47" i="25" s="1"/>
  <c r="AH35" i="46"/>
  <c r="AC47" i="25" s="1"/>
  <c r="AJ35" i="46"/>
  <c r="AE47" i="25" s="1"/>
  <c r="AM35" i="46"/>
  <c r="AH47" i="25" s="1"/>
  <c r="AO35" i="46"/>
  <c r="AJ47" i="25" s="1"/>
  <c r="AQ35" i="46"/>
  <c r="AL47" i="25" s="1"/>
  <c r="AS35" i="46"/>
  <c r="AN47" i="25" s="1"/>
  <c r="AU35" i="46"/>
  <c r="AP47" i="25" s="1"/>
  <c r="AW35" i="46"/>
  <c r="AR47" i="25" s="1"/>
  <c r="AN35" i="46"/>
  <c r="AI47" i="25" s="1"/>
  <c r="AP35" i="46"/>
  <c r="AK47" i="25" s="1"/>
  <c r="AR35" i="46"/>
  <c r="AM47" i="25" s="1"/>
  <c r="AT35" i="46"/>
  <c r="AO47" i="25" s="1"/>
  <c r="AV35" i="46"/>
  <c r="AQ47" i="25" s="1"/>
  <c r="AJ607" i="64"/>
  <c r="AK33" i="46"/>
  <c r="AF45" i="25" s="1"/>
  <c r="AM33" i="46"/>
  <c r="AH45" i="25" s="1"/>
  <c r="AO33" i="46"/>
  <c r="AJ45" i="25" s="1"/>
  <c r="AQ33" i="46"/>
  <c r="AL45" i="25" s="1"/>
  <c r="AS33" i="46"/>
  <c r="AN45" i="25" s="1"/>
  <c r="AU33" i="46"/>
  <c r="AP45" i="25" s="1"/>
  <c r="AW33" i="46"/>
  <c r="AR45" i="25" s="1"/>
  <c r="AJ605" i="64"/>
  <c r="AJ604"/>
  <c r="AD32" i="46"/>
  <c r="AW32"/>
  <c r="AR42" i="25" s="1"/>
  <c r="AV32" i="46"/>
  <c r="AQ42" i="25" s="1"/>
  <c r="AU32" i="46"/>
  <c r="AP42" i="25" s="1"/>
  <c r="AT32" i="46"/>
  <c r="AO42" i="25" s="1"/>
  <c r="AS32" i="46"/>
  <c r="AN42" i="25" s="1"/>
  <c r="AR32" i="46"/>
  <c r="AM42" i="25" s="1"/>
  <c r="AQ32" i="46"/>
  <c r="AL42" i="25" s="1"/>
  <c r="AP32" i="46"/>
  <c r="AK42" i="25" s="1"/>
  <c r="AO32" i="46"/>
  <c r="AJ42" i="25" s="1"/>
  <c r="AN32" i="46"/>
  <c r="AI42" i="25" s="1"/>
  <c r="AM32" i="46"/>
  <c r="AH42" i="25" s="1"/>
  <c r="AL31" i="46"/>
  <c r="AG41" i="25" s="1"/>
  <c r="AJ603" i="64"/>
  <c r="AD31" i="46"/>
  <c r="AW31"/>
  <c r="AR41" i="25" s="1"/>
  <c r="AV31" i="46"/>
  <c r="AQ41" i="25" s="1"/>
  <c r="AU31" i="46"/>
  <c r="AP41" i="25" s="1"/>
  <c r="AT31" i="46"/>
  <c r="AO41" i="25" s="1"/>
  <c r="AS31" i="46"/>
  <c r="AN41" i="25" s="1"/>
  <c r="AR31" i="46"/>
  <c r="AM41" i="25" s="1"/>
  <c r="AQ31" i="46"/>
  <c r="AL41" i="25" s="1"/>
  <c r="AP31" i="46"/>
  <c r="AK41" i="25" s="1"/>
  <c r="AO31" i="46"/>
  <c r="AJ41" i="25" s="1"/>
  <c r="AN31" i="46"/>
  <c r="AI41" i="25" s="1"/>
  <c r="AM31" i="46"/>
  <c r="AH41" i="25" s="1"/>
  <c r="AD29" i="46"/>
  <c r="AF29"/>
  <c r="AA38" i="25" s="1"/>
  <c r="AH29" i="46"/>
  <c r="AC38" i="25" s="1"/>
  <c r="AJ29" i="46"/>
  <c r="AE38" i="25" s="1"/>
  <c r="AM29" i="46"/>
  <c r="AH38" i="25" s="1"/>
  <c r="AO29" i="46"/>
  <c r="AJ38" i="25" s="1"/>
  <c r="AQ29" i="46"/>
  <c r="AL38" i="25" s="1"/>
  <c r="AS29" i="46"/>
  <c r="AN38" i="25" s="1"/>
  <c r="AU29" i="46"/>
  <c r="AP38" i="25" s="1"/>
  <c r="AW29" i="46"/>
  <c r="AR38" i="25" s="1"/>
  <c r="AJ601" i="64"/>
  <c r="AE28" i="46"/>
  <c r="Z37" i="25" s="1"/>
  <c r="AG28" i="46"/>
  <c r="AB37" i="25" s="1"/>
  <c r="AI28" i="46"/>
  <c r="AD37" i="25" s="1"/>
  <c r="AK28" i="46"/>
  <c r="AF37" i="25" s="1"/>
  <c r="AN28" i="46"/>
  <c r="AI37" i="25" s="1"/>
  <c r="AP28" i="46"/>
  <c r="AK37" i="25" s="1"/>
  <c r="AR28" i="46"/>
  <c r="AM37" i="25" s="1"/>
  <c r="AL28" i="46"/>
  <c r="AG37" i="25" s="1"/>
  <c r="AD28" i="46"/>
  <c r="AF28"/>
  <c r="AA37" i="25" s="1"/>
  <c r="AH28" i="46"/>
  <c r="AC37" i="25" s="1"/>
  <c r="AJ28" i="46"/>
  <c r="AE37" i="25" s="1"/>
  <c r="AM28" i="46"/>
  <c r="AH37" i="25" s="1"/>
  <c r="AO28" i="46"/>
  <c r="AJ37" i="25" s="1"/>
  <c r="AQ28" i="46"/>
  <c r="AL37" i="25" s="1"/>
  <c r="AS28" i="46"/>
  <c r="AN37" i="25" s="1"/>
  <c r="AU28" i="46"/>
  <c r="AP37" i="25" s="1"/>
  <c r="AW28" i="46"/>
  <c r="AR37" i="25" s="1"/>
  <c r="AJ600" i="64"/>
  <c r="AL26" i="46"/>
  <c r="AG34" i="25" s="1"/>
  <c r="AJ598" i="64"/>
  <c r="AJ529" s="1"/>
  <c r="AD26" i="46"/>
  <c r="AW26"/>
  <c r="AR34" i="25" s="1"/>
  <c r="AV26" i="46"/>
  <c r="AQ34" i="25" s="1"/>
  <c r="AJ597" i="64"/>
  <c r="AD25" i="46"/>
  <c r="AW25"/>
  <c r="AR33" i="25" s="1"/>
  <c r="AV25" i="46"/>
  <c r="AQ33" i="25" s="1"/>
  <c r="AJ595" i="64"/>
  <c r="AD23" i="46"/>
  <c r="AW23"/>
  <c r="AV23"/>
  <c r="AU23"/>
  <c r="AT23"/>
  <c r="AS23"/>
  <c r="AR23"/>
  <c r="AQ23"/>
  <c r="AP23"/>
  <c r="AO23"/>
  <c r="AN23"/>
  <c r="AM23"/>
  <c r="AL22"/>
  <c r="AJ594" i="64"/>
  <c r="AD22" i="46"/>
  <c r="AW22"/>
  <c r="AV22"/>
  <c r="AU22"/>
  <c r="AT22"/>
  <c r="AS22"/>
  <c r="AR22"/>
  <c r="AQ22"/>
  <c r="AP22"/>
  <c r="AO22"/>
  <c r="AN22"/>
  <c r="AM22"/>
  <c r="C27" i="11"/>
  <c r="AC608" i="64"/>
  <c r="AC607"/>
  <c r="AC606"/>
  <c r="AC173" s="1"/>
  <c r="AC605"/>
  <c r="AC604"/>
  <c r="AC603"/>
  <c r="AC602"/>
  <c r="AC601"/>
  <c r="AC600"/>
  <c r="AC599"/>
  <c r="AC598"/>
  <c r="AC597"/>
  <c r="AC596"/>
  <c r="AC595"/>
  <c r="AC594"/>
  <c r="AC593"/>
  <c r="AE32" i="46"/>
  <c r="Z42" i="25" s="1"/>
  <c r="AE31" i="46"/>
  <c r="Z41" i="25" s="1"/>
  <c r="AE23" i="46"/>
  <c r="AE22"/>
  <c r="AD608" i="64"/>
  <c r="AD607"/>
  <c r="AD606"/>
  <c r="AD605"/>
  <c r="AD604"/>
  <c r="AD603"/>
  <c r="AD602"/>
  <c r="AD601"/>
  <c r="AD600"/>
  <c r="AD238" s="1"/>
  <c r="AD599"/>
  <c r="AD598"/>
  <c r="AD597"/>
  <c r="AD596"/>
  <c r="AD595"/>
  <c r="AD594"/>
  <c r="AD593"/>
  <c r="AF32" i="46"/>
  <c r="AA42" i="25" s="1"/>
  <c r="AF31" i="46"/>
  <c r="AA41" i="25" s="1"/>
  <c r="AF23" i="46"/>
  <c r="AF22"/>
  <c r="AE608" i="64"/>
  <c r="AE607"/>
  <c r="AE606"/>
  <c r="AE605"/>
  <c r="AE604"/>
  <c r="AE171" s="1"/>
  <c r="AE603"/>
  <c r="AE602"/>
  <c r="AE387" s="1"/>
  <c r="AE601"/>
  <c r="AE600"/>
  <c r="AE599"/>
  <c r="AE598"/>
  <c r="AE165" s="1"/>
  <c r="AE597"/>
  <c r="AE596"/>
  <c r="AE595"/>
  <c r="AE594"/>
  <c r="AE593"/>
  <c r="AG32" i="46"/>
  <c r="AB42" i="25" s="1"/>
  <c r="AG31" i="46"/>
  <c r="AB41" i="25" s="1"/>
  <c r="AG23" i="46"/>
  <c r="AG22"/>
  <c r="AF608" i="64"/>
  <c r="AF607"/>
  <c r="AF606"/>
  <c r="AF605"/>
  <c r="AF604"/>
  <c r="AF603"/>
  <c r="AF602"/>
  <c r="AF601"/>
  <c r="AF600"/>
  <c r="AF238" s="1"/>
  <c r="AF599"/>
  <c r="AF598"/>
  <c r="AF597"/>
  <c r="AF596"/>
  <c r="AF595"/>
  <c r="AF594"/>
  <c r="AF593"/>
  <c r="AH32" i="46"/>
  <c r="AC42" i="25" s="1"/>
  <c r="AH31" i="46"/>
  <c r="AC41" i="25" s="1"/>
  <c r="AH23" i="46"/>
  <c r="AH22"/>
  <c r="AG608" i="64"/>
  <c r="AG607"/>
  <c r="AG606"/>
  <c r="AG605"/>
  <c r="AG604"/>
  <c r="AG603"/>
  <c r="AG602"/>
  <c r="AG601"/>
  <c r="AG600"/>
  <c r="AG599"/>
  <c r="AG598"/>
  <c r="AG597"/>
  <c r="AG596"/>
  <c r="AG595"/>
  <c r="AG594"/>
  <c r="AG593"/>
  <c r="AI32" i="46"/>
  <c r="AD42" i="25" s="1"/>
  <c r="AI31" i="46"/>
  <c r="AD41" i="25" s="1"/>
  <c r="AI23" i="46"/>
  <c r="AI22"/>
  <c r="AH608" i="64"/>
  <c r="AH607"/>
  <c r="AH606"/>
  <c r="AH605"/>
  <c r="AH604"/>
  <c r="AH603"/>
  <c r="AH602"/>
  <c r="AH601"/>
  <c r="AH600"/>
  <c r="AH599"/>
  <c r="AH598"/>
  <c r="AH597"/>
  <c r="AH596"/>
  <c r="AH595"/>
  <c r="AH594"/>
  <c r="AH593"/>
  <c r="AJ32" i="46"/>
  <c r="AE42" i="25" s="1"/>
  <c r="AJ31" i="46"/>
  <c r="AE41" i="25" s="1"/>
  <c r="AJ23" i="46"/>
  <c r="AJ22"/>
  <c r="AI608" i="64"/>
  <c r="AI607"/>
  <c r="AI606"/>
  <c r="AI173" s="1"/>
  <c r="AI605"/>
  <c r="AI604"/>
  <c r="AI603"/>
  <c r="AI602"/>
  <c r="AI387" s="1"/>
  <c r="AI601"/>
  <c r="AI600"/>
  <c r="AI599"/>
  <c r="AI598"/>
  <c r="AI597"/>
  <c r="AI596"/>
  <c r="AI595"/>
  <c r="AI594"/>
  <c r="AI593"/>
  <c r="AK32" i="46"/>
  <c r="AF42" i="25" s="1"/>
  <c r="AK31" i="46"/>
  <c r="AF41" i="25" s="1"/>
  <c r="AK23" i="46"/>
  <c r="AK22"/>
  <c r="AK614" i="64"/>
  <c r="AK612"/>
  <c r="AK610"/>
  <c r="AK593"/>
  <c r="AK594"/>
  <c r="AK595"/>
  <c r="AK596"/>
  <c r="AK597"/>
  <c r="AK598"/>
  <c r="AK599"/>
  <c r="AK600"/>
  <c r="AK601"/>
  <c r="AK602"/>
  <c r="AK603"/>
  <c r="AK604"/>
  <c r="AK605"/>
  <c r="AK606"/>
  <c r="AK607"/>
  <c r="AK608"/>
  <c r="AM62" i="46"/>
  <c r="AM26"/>
  <c r="AH34" i="25" s="1"/>
  <c r="AL625" i="64"/>
  <c r="AL621"/>
  <c r="AL617"/>
  <c r="AL613"/>
  <c r="AL611"/>
  <c r="AN25" i="46"/>
  <c r="AI33" i="25" s="1"/>
  <c r="AM628" i="64"/>
  <c r="AM626"/>
  <c r="AM622"/>
  <c r="AM620"/>
  <c r="AM618"/>
  <c r="AM614"/>
  <c r="AM612"/>
  <c r="AM610"/>
  <c r="AM593"/>
  <c r="AM594"/>
  <c r="AM595"/>
  <c r="AM526" s="1"/>
  <c r="AM596"/>
  <c r="AM597"/>
  <c r="AM598"/>
  <c r="AM599"/>
  <c r="AM600"/>
  <c r="AM601"/>
  <c r="AM602"/>
  <c r="AM603"/>
  <c r="AM604"/>
  <c r="AM605"/>
  <c r="AM606"/>
  <c r="AM607"/>
  <c r="AM608"/>
  <c r="AO62" i="46"/>
  <c r="AO26"/>
  <c r="AJ34" i="25" s="1"/>
  <c r="AN627" i="64"/>
  <c r="AN625"/>
  <c r="AN623"/>
  <c r="AN621"/>
  <c r="AN619"/>
  <c r="AN617"/>
  <c r="AN615"/>
  <c r="AN613"/>
  <c r="AN611"/>
  <c r="AN469" s="1"/>
  <c r="AP25" i="46"/>
  <c r="AK33" i="25" s="1"/>
  <c r="AO626" i="64"/>
  <c r="AO622"/>
  <c r="AO618"/>
  <c r="AO614"/>
  <c r="AO612"/>
  <c r="AO610"/>
  <c r="AO593"/>
  <c r="AO594"/>
  <c r="AO595"/>
  <c r="AO380" s="1"/>
  <c r="AO596"/>
  <c r="AO597"/>
  <c r="AO598"/>
  <c r="AO599"/>
  <c r="AO600"/>
  <c r="AO601"/>
  <c r="AO602"/>
  <c r="AO603"/>
  <c r="AO604"/>
  <c r="AO605"/>
  <c r="AO606"/>
  <c r="AO607"/>
  <c r="AO608"/>
  <c r="AQ62" i="46"/>
  <c r="AQ26"/>
  <c r="AL34" i="25" s="1"/>
  <c r="AP627" i="64"/>
  <c r="AP625"/>
  <c r="AP621"/>
  <c r="AP617"/>
  <c r="AP613"/>
  <c r="AP611"/>
  <c r="AR25" i="46"/>
  <c r="AM33" i="25" s="1"/>
  <c r="AQ626" i="64"/>
  <c r="AQ622"/>
  <c r="AQ618"/>
  <c r="AQ616"/>
  <c r="AQ614"/>
  <c r="AQ612"/>
  <c r="AQ610"/>
  <c r="AQ593"/>
  <c r="AQ594"/>
  <c r="AQ595"/>
  <c r="AQ91" s="1"/>
  <c r="AQ596"/>
  <c r="AQ597"/>
  <c r="AQ598"/>
  <c r="AQ599"/>
  <c r="AQ600"/>
  <c r="AQ601"/>
  <c r="AQ602"/>
  <c r="AQ603"/>
  <c r="AQ604"/>
  <c r="AQ605"/>
  <c r="AQ606"/>
  <c r="AQ607"/>
  <c r="AQ608"/>
  <c r="AS62" i="46"/>
  <c r="AS26"/>
  <c r="AN34" i="25" s="1"/>
  <c r="AR627" i="64"/>
  <c r="AR625"/>
  <c r="AR623"/>
  <c r="AR621"/>
  <c r="AR619"/>
  <c r="AR617"/>
  <c r="AR615"/>
  <c r="AR613"/>
  <c r="AR611"/>
  <c r="AT25" i="46"/>
  <c r="AO33" i="25" s="1"/>
  <c r="AS626" i="64"/>
  <c r="AS622"/>
  <c r="AS618"/>
  <c r="AS614"/>
  <c r="AS612"/>
  <c r="AS610"/>
  <c r="AS593"/>
  <c r="AS594"/>
  <c r="AS595"/>
  <c r="AS596"/>
  <c r="AS597"/>
  <c r="AS598"/>
  <c r="AS599"/>
  <c r="AS600"/>
  <c r="AS601"/>
  <c r="AS602"/>
  <c r="AS603"/>
  <c r="AS604"/>
  <c r="AS605"/>
  <c r="AS606"/>
  <c r="AS607"/>
  <c r="AS465" s="1"/>
  <c r="AS608"/>
  <c r="AU62" i="46"/>
  <c r="AU26"/>
  <c r="AP34" i="25" s="1"/>
  <c r="AT625" i="64"/>
  <c r="AT621"/>
  <c r="AT617"/>
  <c r="AT613"/>
  <c r="AT611"/>
  <c r="D57"/>
  <c r="D44"/>
  <c r="D38"/>
  <c r="D37"/>
  <c r="D24"/>
  <c r="D23"/>
  <c r="AL62" i="46"/>
  <c r="AL25"/>
  <c r="AG33" i="25" s="1"/>
  <c r="AU608" i="64"/>
  <c r="AU607"/>
  <c r="AU606"/>
  <c r="AU173" s="1"/>
  <c r="AU605"/>
  <c r="AU604"/>
  <c r="AU603"/>
  <c r="AU602"/>
  <c r="AU601"/>
  <c r="AU600"/>
  <c r="AU599"/>
  <c r="AU598"/>
  <c r="AU597"/>
  <c r="AU596"/>
  <c r="AU595"/>
  <c r="AU594"/>
  <c r="AU593"/>
  <c r="AB608"/>
  <c r="AB607"/>
  <c r="AB606"/>
  <c r="AB605"/>
  <c r="AB243" s="1"/>
  <c r="AB604"/>
  <c r="AB603"/>
  <c r="AB602"/>
  <c r="AB601"/>
  <c r="AB600"/>
  <c r="AB599"/>
  <c r="AB598"/>
  <c r="AB597"/>
  <c r="AB596"/>
  <c r="AB595"/>
  <c r="AB233" s="1"/>
  <c r="AB594"/>
  <c r="AB593"/>
  <c r="AL32" i="46"/>
  <c r="AG42" i="25" s="1"/>
  <c r="AL23" i="46"/>
  <c r="C14" i="11"/>
  <c r="C30"/>
  <c r="AL29" i="46"/>
  <c r="AG38" i="25" s="1"/>
  <c r="AL152" i="46"/>
  <c r="AK50"/>
  <c r="AK35"/>
  <c r="AF47" i="25" s="1"/>
  <c r="AK36" i="46"/>
  <c r="AI50"/>
  <c r="AI35"/>
  <c r="AD47" i="25" s="1"/>
  <c r="AI36" i="46"/>
  <c r="AG50"/>
  <c r="AG35"/>
  <c r="AB47" i="25" s="1"/>
  <c r="AG36" i="46"/>
  <c r="AE50"/>
  <c r="AE35"/>
  <c r="Z47" i="25" s="1"/>
  <c r="AE36" i="46"/>
  <c r="AV29"/>
  <c r="AQ38" i="25" s="1"/>
  <c r="AV28" i="46"/>
  <c r="AQ37" i="25" s="1"/>
  <c r="AT29" i="46"/>
  <c r="AO38" i="25" s="1"/>
  <c r="AT28" i="46"/>
  <c r="AO37" i="25" s="1"/>
  <c r="AR29" i="46"/>
  <c r="AM38" i="25" s="1"/>
  <c r="AP29" i="46"/>
  <c r="AK38" i="25" s="1"/>
  <c r="AN29" i="46"/>
  <c r="AI38" i="25" s="1"/>
  <c r="AK29" i="46"/>
  <c r="AF38" i="25" s="1"/>
  <c r="AI29" i="46"/>
  <c r="AD38" i="25" s="1"/>
  <c r="AG29" i="46"/>
  <c r="AB38" i="25" s="1"/>
  <c r="AE29" i="46"/>
  <c r="Z38" i="25" s="1"/>
  <c r="AV33" i="46"/>
  <c r="AQ45" i="25" s="1"/>
  <c r="AV40" i="46"/>
  <c r="AQ55" i="25" s="1"/>
  <c r="AV39" i="46"/>
  <c r="AQ54" i="25" s="1"/>
  <c r="AV46" i="46"/>
  <c r="AV54"/>
  <c r="AT33"/>
  <c r="AO45" i="25" s="1"/>
  <c r="AT40" i="46"/>
  <c r="AO55" i="25" s="1"/>
  <c r="AT39" i="46"/>
  <c r="AO54" i="25" s="1"/>
  <c r="AT46" i="46"/>
  <c r="AT54"/>
  <c r="AR33"/>
  <c r="AM45" i="25" s="1"/>
  <c r="AR40" i="46"/>
  <c r="AM55" i="25" s="1"/>
  <c r="AR39" i="46"/>
  <c r="AM54" i="25" s="1"/>
  <c r="AR46" i="46"/>
  <c r="AR54"/>
  <c r="AP33"/>
  <c r="AK45" i="25" s="1"/>
  <c r="AP40" i="46"/>
  <c r="AK55" i="25" s="1"/>
  <c r="AP39" i="46"/>
  <c r="AK54" i="25" s="1"/>
  <c r="AP46" i="46"/>
  <c r="AP54"/>
  <c r="AN33"/>
  <c r="AI45" i="25" s="1"/>
  <c r="AN40" i="46"/>
  <c r="AI55" i="25" s="1"/>
  <c r="AN39" i="46"/>
  <c r="AI54" i="25" s="1"/>
  <c r="AN46" i="46"/>
  <c r="AN54"/>
  <c r="AM54"/>
  <c r="AM46"/>
  <c r="AK40"/>
  <c r="AF55" i="25" s="1"/>
  <c r="AK54" i="46"/>
  <c r="AI33"/>
  <c r="AD45" i="25" s="1"/>
  <c r="AI39" i="46"/>
  <c r="AD54" i="25" s="1"/>
  <c r="AI46" i="46"/>
  <c r="AI54"/>
  <c r="AG33"/>
  <c r="AB45" i="25" s="1"/>
  <c r="AG39" i="46"/>
  <c r="AB54" i="25" s="1"/>
  <c r="AG46" i="46"/>
  <c r="AG54"/>
  <c r="AE33"/>
  <c r="Z45" i="25" s="1"/>
  <c r="AE39" i="46"/>
  <c r="Z54" i="25" s="1"/>
  <c r="AE46" i="46"/>
  <c r="AE54"/>
  <c r="AD33"/>
  <c r="AF33"/>
  <c r="AA45" i="25" s="1"/>
  <c r="AH33" i="46"/>
  <c r="AC45" i="25" s="1"/>
  <c r="AJ33" i="46"/>
  <c r="AE45" i="25" s="1"/>
  <c r="AD39" i="46"/>
  <c r="AF39"/>
  <c r="AA54" i="25" s="1"/>
  <c r="AH39" i="46"/>
  <c r="AC54" i="25" s="1"/>
  <c r="AJ39" i="46"/>
  <c r="AE54" i="25" s="1"/>
  <c r="I90" i="36"/>
  <c r="AI130" i="46" s="1"/>
  <c r="G90" i="36"/>
  <c r="AG130" i="46" s="1"/>
  <c r="E90" i="36"/>
  <c r="AE130" i="46" s="1"/>
  <c r="AL33"/>
  <c r="AG45" i="25" s="1"/>
  <c r="AL36" i="46"/>
  <c r="AL39"/>
  <c r="AG54" i="25" s="1"/>
  <c r="Q134" i="40"/>
  <c r="F134" s="1"/>
  <c r="I134" s="1"/>
  <c r="AB37" i="46"/>
  <c r="Z37"/>
  <c r="U37"/>
  <c r="W37"/>
  <c r="S37"/>
  <c r="P37"/>
  <c r="O37"/>
  <c r="N37"/>
  <c r="E71" i="41"/>
  <c r="BG38" i="68" s="1"/>
  <c r="E69" i="41"/>
  <c r="E70"/>
  <c r="E49" i="63"/>
  <c r="E48"/>
  <c r="BT125" i="46"/>
  <c r="CJ129"/>
  <c r="AN609" i="64"/>
  <c r="CE129" i="46"/>
  <c r="CD129"/>
  <c r="AJ609" i="64"/>
  <c r="AH609"/>
  <c r="BV129" i="46"/>
  <c r="O46" i="40" l="1"/>
  <c r="O52"/>
  <c r="Q52" s="1"/>
  <c r="F52" s="1"/>
  <c r="I52" s="1"/>
  <c r="BU125" i="46"/>
  <c r="E171" i="25" s="1"/>
  <c r="AI615" i="64"/>
  <c r="R176"/>
  <c r="U90" i="36"/>
  <c r="AX232" i="46"/>
  <c r="S35" i="64"/>
  <c r="V90" i="36"/>
  <c r="AT624" i="64" s="1"/>
  <c r="I176"/>
  <c r="F475"/>
  <c r="P89" i="36"/>
  <c r="AN629" i="64" s="1"/>
  <c r="AT628"/>
  <c r="Q90" i="36"/>
  <c r="AO620" i="64" s="1"/>
  <c r="AT615"/>
  <c r="AT620"/>
  <c r="F236" i="44"/>
  <c r="J147"/>
  <c r="C239" i="46"/>
  <c r="J199" i="44"/>
  <c r="G235"/>
  <c r="BA211" i="46"/>
  <c r="J113" i="44"/>
  <c r="I187"/>
  <c r="J187" s="1"/>
  <c r="CM123" i="46"/>
  <c r="W169" i="25" s="1"/>
  <c r="CD123" i="46"/>
  <c r="N169" i="25" s="1"/>
  <c r="CJ123" i="46"/>
  <c r="T169" i="25" s="1"/>
  <c r="BL124" i="46"/>
  <c r="CF121"/>
  <c r="P167" i="25" s="1"/>
  <c r="BG121" i="46"/>
  <c r="BB197"/>
  <c r="BB212"/>
  <c r="BO212"/>
  <c r="BI123"/>
  <c r="CG123"/>
  <c r="Q169" i="25" s="1"/>
  <c r="CC121" i="46"/>
  <c r="M167" i="25" s="1"/>
  <c r="BO79" i="46"/>
  <c r="BK79"/>
  <c r="AZ79"/>
  <c r="BA123"/>
  <c r="CF123"/>
  <c r="P169" i="25" s="1"/>
  <c r="BD123" i="46"/>
  <c r="BB123"/>
  <c r="AZ124"/>
  <c r="BV121"/>
  <c r="F167" i="25" s="1"/>
  <c r="CM121" i="46"/>
  <c r="W167" i="25" s="1"/>
  <c r="BL197" i="46"/>
  <c r="AY212"/>
  <c r="BI212"/>
  <c r="CH124"/>
  <c r="R170" i="25" s="1"/>
  <c r="BZ124" i="46"/>
  <c r="J170" i="25" s="1"/>
  <c r="BM123" i="46"/>
  <c r="BG123"/>
  <c r="BN123"/>
  <c r="CB123"/>
  <c r="L169" i="25" s="1"/>
  <c r="BM124" i="46"/>
  <c r="BB124"/>
  <c r="BP197"/>
  <c r="BQ79"/>
  <c r="BH79"/>
  <c r="BA79"/>
  <c r="BE79"/>
  <c r="BD79"/>
  <c r="AY79"/>
  <c r="BG79"/>
  <c r="BN79"/>
  <c r="BX123"/>
  <c r="H169" i="25" s="1"/>
  <c r="BQ212" i="46"/>
  <c r="BR123"/>
  <c r="BJ124"/>
  <c r="BL79"/>
  <c r="BE206"/>
  <c r="I150" i="44"/>
  <c r="J150" s="1"/>
  <c r="BD66" i="46"/>
  <c r="I191" i="44"/>
  <c r="J191" s="1"/>
  <c r="BP189" i="46"/>
  <c r="BI206"/>
  <c r="BP193"/>
  <c r="BO206"/>
  <c r="BN193"/>
  <c r="AZ189"/>
  <c r="BN206"/>
  <c r="BH206"/>
  <c r="BD193"/>
  <c r="BR193"/>
  <c r="BE152"/>
  <c r="BE189"/>
  <c r="BB189"/>
  <c r="BM206"/>
  <c r="BQ206"/>
  <c r="BE193"/>
  <c r="BO193"/>
  <c r="BJ152"/>
  <c r="BN189"/>
  <c r="BI189"/>
  <c r="BK206"/>
  <c r="BQ193"/>
  <c r="BD152"/>
  <c r="BL189"/>
  <c r="BR152"/>
  <c r="BF152"/>
  <c r="AK313" i="64"/>
  <c r="K176"/>
  <c r="Y176"/>
  <c r="F127"/>
  <c r="W247"/>
  <c r="G105"/>
  <c r="L247"/>
  <c r="V247"/>
  <c r="AM388"/>
  <c r="T176"/>
  <c r="M35"/>
  <c r="F169"/>
  <c r="F464"/>
  <c r="B54" i="67"/>
  <c r="B55"/>
  <c r="BD232" i="46"/>
  <c r="AY188"/>
  <c r="BQ152"/>
  <c r="BC206"/>
  <c r="AZ206"/>
  <c r="BJ193"/>
  <c r="BH152"/>
  <c r="BD189"/>
  <c r="BA189"/>
  <c r="BD206"/>
  <c r="BG206"/>
  <c r="BA193"/>
  <c r="BK193"/>
  <c r="BL193"/>
  <c r="BO152"/>
  <c r="BM189"/>
  <c r="BO189"/>
  <c r="BB206"/>
  <c r="BF206"/>
  <c r="BP206"/>
  <c r="BC193"/>
  <c r="BH193"/>
  <c r="BB193"/>
  <c r="BM193"/>
  <c r="BB152"/>
  <c r="AZ152"/>
  <c r="BH189"/>
  <c r="BF189"/>
  <c r="AY189"/>
  <c r="BK189"/>
  <c r="BY232"/>
  <c r="BN121"/>
  <c r="BH121"/>
  <c r="BB121"/>
  <c r="BQ121"/>
  <c r="CJ124"/>
  <c r="T170" i="25" s="1"/>
  <c r="BR124" i="46"/>
  <c r="CG124"/>
  <c r="Q170" i="25" s="1"/>
  <c r="BO124" i="46"/>
  <c r="BQ124"/>
  <c r="BK197"/>
  <c r="BF197"/>
  <c r="BN66"/>
  <c r="BW224"/>
  <c r="CJ121"/>
  <c r="T167" i="25" s="1"/>
  <c r="BR121" i="46"/>
  <c r="BQ197"/>
  <c r="BD212"/>
  <c r="BF212"/>
  <c r="BO66"/>
  <c r="BK121"/>
  <c r="BI124"/>
  <c r="BW124"/>
  <c r="G170" i="25" s="1"/>
  <c r="BP124" i="46"/>
  <c r="BD197"/>
  <c r="BW121"/>
  <c r="G167" i="25" s="1"/>
  <c r="BE224" i="46"/>
  <c r="BP224"/>
  <c r="BL232"/>
  <c r="BC124"/>
  <c r="BP121"/>
  <c r="I119" i="44"/>
  <c r="J119" s="1"/>
  <c r="CL121" i="46"/>
  <c r="V167" i="25" s="1"/>
  <c r="BG197" i="46"/>
  <c r="I195" i="44"/>
  <c r="J195" s="1"/>
  <c r="BA212" i="46"/>
  <c r="BP212"/>
  <c r="BR212"/>
  <c r="CB121"/>
  <c r="L167" i="25" s="1"/>
  <c r="BF121" i="46"/>
  <c r="BD243" s="1"/>
  <c r="BH124"/>
  <c r="CB124"/>
  <c r="L170" i="25" s="1"/>
  <c r="CI124" i="46"/>
  <c r="S170" i="25" s="1"/>
  <c r="BH197" i="46"/>
  <c r="BO197"/>
  <c r="CC124"/>
  <c r="M170" i="25" s="1"/>
  <c r="CE224" i="46"/>
  <c r="BZ224"/>
  <c r="BQ66"/>
  <c r="BD124"/>
  <c r="CG121"/>
  <c r="Q167" i="25" s="1"/>
  <c r="BU121" i="46"/>
  <c r="E167" i="25" s="1"/>
  <c r="BM121" i="46"/>
  <c r="BJ121"/>
  <c r="BC197"/>
  <c r="BJ197"/>
  <c r="AY197"/>
  <c r="BL212"/>
  <c r="BM212"/>
  <c r="I210" i="44"/>
  <c r="J210" s="1"/>
  <c r="BH212" i="46"/>
  <c r="BJ212"/>
  <c r="BY121"/>
  <c r="I167" i="25" s="1"/>
  <c r="BA121" i="46"/>
  <c r="BO121"/>
  <c r="BC121"/>
  <c r="BK124"/>
  <c r="I122" i="44"/>
  <c r="J122" s="1"/>
  <c r="CM124" i="46"/>
  <c r="W170" i="25" s="1"/>
  <c r="BE124" i="46"/>
  <c r="BE197"/>
  <c r="BN197"/>
  <c r="BU124"/>
  <c r="E170" i="25" s="1"/>
  <c r="CK231" i="46"/>
  <c r="BN232"/>
  <c r="AZ232"/>
  <c r="CI224"/>
  <c r="AZ181"/>
  <c r="BL181"/>
  <c r="BE188"/>
  <c r="BO188"/>
  <c r="BC184"/>
  <c r="BF231"/>
  <c r="AZ211"/>
  <c r="BO184"/>
  <c r="BF188"/>
  <c r="BK211"/>
  <c r="BE184"/>
  <c r="BJ188"/>
  <c r="BA188"/>
  <c r="I182" i="44"/>
  <c r="J182" s="1"/>
  <c r="AY181" i="46"/>
  <c r="BG152"/>
  <c r="BI152"/>
  <c r="BK152"/>
  <c r="CA232"/>
  <c r="BP152"/>
  <c r="BR206"/>
  <c r="AY206"/>
  <c r="BJ206"/>
  <c r="BL206"/>
  <c r="I204" i="44"/>
  <c r="J204" s="1"/>
  <c r="BF193" i="46"/>
  <c r="AZ193"/>
  <c r="BI193"/>
  <c r="AY193"/>
  <c r="BM152"/>
  <c r="BA152"/>
  <c r="BJ189"/>
  <c r="BG189"/>
  <c r="BQ189"/>
  <c r="BR189"/>
  <c r="BL152"/>
  <c r="AY152"/>
  <c r="BC152"/>
  <c r="I179" i="44"/>
  <c r="J179" s="1"/>
  <c r="I186"/>
  <c r="J186" s="1"/>
  <c r="BR211" i="46"/>
  <c r="BC181"/>
  <c r="BR184"/>
  <c r="BN188"/>
  <c r="BK184"/>
  <c r="BH184"/>
  <c r="BG188"/>
  <c r="BQ188"/>
  <c r="I209" i="44"/>
  <c r="J209" s="1"/>
  <c r="BD211" i="46"/>
  <c r="CD169"/>
  <c r="BX226"/>
  <c r="BE232"/>
  <c r="BR185"/>
  <c r="BO232"/>
  <c r="AY185"/>
  <c r="BQ185"/>
  <c r="CG224"/>
  <c r="CD232"/>
  <c r="BY231"/>
  <c r="CC232"/>
  <c r="AW232"/>
  <c r="BF185"/>
  <c r="BA185"/>
  <c r="BI185"/>
  <c r="BO224"/>
  <c r="BH185"/>
  <c r="BE185"/>
  <c r="BD185"/>
  <c r="BN185"/>
  <c r="I183" i="44"/>
  <c r="J183" s="1"/>
  <c r="BP185" i="46"/>
  <c r="CI232"/>
  <c r="CB231"/>
  <c r="BK185"/>
  <c r="BJ185"/>
  <c r="BL185"/>
  <c r="BB185"/>
  <c r="CB224"/>
  <c r="AY226"/>
  <c r="BG232"/>
  <c r="G228" i="44"/>
  <c r="BQ184" i="46"/>
  <c r="AZ188"/>
  <c r="BK188"/>
  <c r="BB184"/>
  <c r="BB211"/>
  <c r="BL211"/>
  <c r="BO181"/>
  <c r="BH181"/>
  <c r="BR232"/>
  <c r="BL66"/>
  <c r="I66" i="44"/>
  <c r="J66" s="1"/>
  <c r="BG184" i="46"/>
  <c r="BD184"/>
  <c r="C232" i="44"/>
  <c r="BH188" i="46"/>
  <c r="BR188"/>
  <c r="BC188"/>
  <c r="BD188"/>
  <c r="BC66"/>
  <c r="BP184"/>
  <c r="BM184"/>
  <c r="BN211"/>
  <c r="BG211"/>
  <c r="BF211"/>
  <c r="BA181"/>
  <c r="BM181"/>
  <c r="BB181"/>
  <c r="AZ66"/>
  <c r="AY66"/>
  <c r="AY184"/>
  <c r="AZ184"/>
  <c r="BP188"/>
  <c r="BB188"/>
  <c r="BM188"/>
  <c r="BL188"/>
  <c r="BE66"/>
  <c r="BH66"/>
  <c r="BA184"/>
  <c r="BL184"/>
  <c r="BI184"/>
  <c r="BM211"/>
  <c r="BE211"/>
  <c r="BP211"/>
  <c r="BH211"/>
  <c r="BI211"/>
  <c r="BI181"/>
  <c r="BN181"/>
  <c r="BE181"/>
  <c r="F250" i="44"/>
  <c r="J144"/>
  <c r="BA66" i="46"/>
  <c r="BI66"/>
  <c r="BF66"/>
  <c r="BB66"/>
  <c r="BJ184"/>
  <c r="BN184"/>
  <c r="BJ211"/>
  <c r="BQ211"/>
  <c r="AY211"/>
  <c r="BC211"/>
  <c r="BP181"/>
  <c r="BG181"/>
  <c r="BD181"/>
  <c r="BQ181"/>
  <c r="J140" i="44"/>
  <c r="CB232" i="46"/>
  <c r="BB232"/>
  <c r="C250" i="44"/>
  <c r="J105"/>
  <c r="J101"/>
  <c r="BN148" i="46"/>
  <c r="BL240" s="1"/>
  <c r="AW224"/>
  <c r="C177" i="25"/>
  <c r="BA231" i="46"/>
  <c r="BJ181"/>
  <c r="BR181"/>
  <c r="BK181"/>
  <c r="BC178"/>
  <c r="BR66"/>
  <c r="BJ66"/>
  <c r="H120" i="44"/>
  <c r="F239" s="1"/>
  <c r="BG66" i="46"/>
  <c r="BP66"/>
  <c r="C236" i="44"/>
  <c r="BB226" i="46"/>
  <c r="CD231"/>
  <c r="J111" i="44"/>
  <c r="BI224" i="46"/>
  <c r="BW148"/>
  <c r="BU240" s="1"/>
  <c r="CG231"/>
  <c r="BD226"/>
  <c r="BU231"/>
  <c r="BE73"/>
  <c r="AY122"/>
  <c r="AW243" s="1"/>
  <c r="BK148"/>
  <c r="BI240" s="1"/>
  <c r="BS234"/>
  <c r="BE69"/>
  <c r="BO77"/>
  <c r="BG190"/>
  <c r="CD226"/>
  <c r="BP169"/>
  <c r="BC232"/>
  <c r="BS231"/>
  <c r="AY231"/>
  <c r="AX231"/>
  <c r="AW231"/>
  <c r="BT232"/>
  <c r="BA190"/>
  <c r="BH148"/>
  <c r="BF240" s="1"/>
  <c r="BJ226"/>
  <c r="BG148"/>
  <c r="BE240" s="1"/>
  <c r="BS226"/>
  <c r="BY169"/>
  <c r="BW231"/>
  <c r="BQ69"/>
  <c r="G148"/>
  <c r="H148" s="1"/>
  <c r="F240" s="1"/>
  <c r="BQ169"/>
  <c r="BO69"/>
  <c r="BQ148"/>
  <c r="BO240" s="1"/>
  <c r="CI226"/>
  <c r="CK148"/>
  <c r="CI240" s="1"/>
  <c r="CB169"/>
  <c r="CM148"/>
  <c r="CK240" s="1"/>
  <c r="BU148"/>
  <c r="BS240" s="1"/>
  <c r="BF234"/>
  <c r="BO148"/>
  <c r="BM240" s="1"/>
  <c r="BF169"/>
  <c r="BN77"/>
  <c r="AZ122"/>
  <c r="AX243" s="1"/>
  <c r="BI69"/>
  <c r="BR77"/>
  <c r="J170" i="44"/>
  <c r="H234" s="1"/>
  <c r="BJ148" i="46"/>
  <c r="BH240" s="1"/>
  <c r="G222" i="44"/>
  <c r="CG148" i="46"/>
  <c r="CE240" s="1"/>
  <c r="AY224"/>
  <c r="C240"/>
  <c r="BI148"/>
  <c r="BG240" s="1"/>
  <c r="CC169"/>
  <c r="CL169"/>
  <c r="BV224"/>
  <c r="BW232"/>
  <c r="BG186"/>
  <c r="CF226"/>
  <c r="J157" i="44"/>
  <c r="BF186" i="46"/>
  <c r="BN61"/>
  <c r="CA226"/>
  <c r="CJ232"/>
  <c r="BL231"/>
  <c r="BQ186"/>
  <c r="BV226"/>
  <c r="I73" i="44"/>
  <c r="J73" s="1"/>
  <c r="BL224" i="46"/>
  <c r="BA224"/>
  <c r="BC226"/>
  <c r="BS224"/>
  <c r="BJ224"/>
  <c r="BM204"/>
  <c r="BZ231"/>
  <c r="CH232"/>
  <c r="BS232"/>
  <c r="AZ186"/>
  <c r="BR73"/>
  <c r="BE77"/>
  <c r="BW119"/>
  <c r="BR122"/>
  <c r="BR69"/>
  <c r="BL69"/>
  <c r="I184" i="44"/>
  <c r="J184" s="1"/>
  <c r="BF190" i="46"/>
  <c r="CH224"/>
  <c r="BG231"/>
  <c r="BT231"/>
  <c r="BT234"/>
  <c r="BB204"/>
  <c r="BX232"/>
  <c r="CF98"/>
  <c r="BI232"/>
  <c r="E232"/>
  <c r="CE92"/>
  <c r="BH186"/>
  <c r="AY186"/>
  <c r="BB186"/>
  <c r="AC58" i="25"/>
  <c r="E29" i="63"/>
  <c r="BD186" i="46"/>
  <c r="BM186"/>
  <c r="BM231"/>
  <c r="BE178"/>
  <c r="BF178"/>
  <c r="CA119"/>
  <c r="AI180" i="64"/>
  <c r="J62" i="44"/>
  <c r="CH119" i="46"/>
  <c r="L149" i="68"/>
  <c r="BA178" i="46"/>
  <c r="M105" i="64"/>
  <c r="CG119" i="46"/>
  <c r="AY234"/>
  <c r="AX226"/>
  <c r="BI231"/>
  <c r="CE231"/>
  <c r="G230" i="44"/>
  <c r="BM21" i="46"/>
  <c r="F83" i="63"/>
  <c r="CM108" i="46"/>
  <c r="BK190"/>
  <c r="D70" i="44"/>
  <c r="E70" s="1"/>
  <c r="H70" s="1"/>
  <c r="J70" s="1"/>
  <c r="BH231" i="46"/>
  <c r="BU232"/>
  <c r="CC231"/>
  <c r="CH226"/>
  <c r="BP232"/>
  <c r="AX234"/>
  <c r="BF65"/>
  <c r="G247" i="64"/>
  <c r="BQ65" i="46"/>
  <c r="BW93"/>
  <c r="AY190"/>
  <c r="AI249" i="64"/>
  <c r="BI77" i="46"/>
  <c r="BR65"/>
  <c r="BN122"/>
  <c r="BH69"/>
  <c r="BM69"/>
  <c r="BX108"/>
  <c r="CC93"/>
  <c r="BI190"/>
  <c r="AY77"/>
  <c r="BV234"/>
  <c r="AZ169"/>
  <c r="CA169"/>
  <c r="BU169"/>
  <c r="H159"/>
  <c r="F232" s="1"/>
  <c r="BG226"/>
  <c r="BF232"/>
  <c r="CF234"/>
  <c r="G227" i="44"/>
  <c r="BJ231" i="46"/>
  <c r="BN127"/>
  <c r="L35" i="64"/>
  <c r="BT226" i="46"/>
  <c r="C235"/>
  <c r="BM226"/>
  <c r="BA232"/>
  <c r="BA65"/>
  <c r="BB65"/>
  <c r="CJ224"/>
  <c r="BG224"/>
  <c r="BO226"/>
  <c r="BZ226"/>
  <c r="CA231"/>
  <c r="CF231"/>
  <c r="AM542" i="64"/>
  <c r="AZ231" i="46"/>
  <c r="CE226"/>
  <c r="AT545" i="64"/>
  <c r="CL108" i="46"/>
  <c r="BB178"/>
  <c r="BM182"/>
  <c r="M176" i="64"/>
  <c r="BV119" i="46"/>
  <c r="BD194"/>
  <c r="CK224"/>
  <c r="R35" i="64"/>
  <c r="BC231" i="46"/>
  <c r="C83" i="63"/>
  <c r="BP178" i="46"/>
  <c r="BN178"/>
  <c r="I176" i="44"/>
  <c r="J176" s="1"/>
  <c r="BG178" i="46"/>
  <c r="CF232"/>
  <c r="AT40" i="64"/>
  <c r="AZ204" i="46"/>
  <c r="BL186"/>
  <c r="BA186"/>
  <c r="BJ186"/>
  <c r="BP186"/>
  <c r="BJ178"/>
  <c r="AY178"/>
  <c r="BQ178"/>
  <c r="BM178"/>
  <c r="AT326" i="64"/>
  <c r="BQ61" i="46"/>
  <c r="BJ21"/>
  <c r="BR204"/>
  <c r="BI186"/>
  <c r="BE186"/>
  <c r="BK186"/>
  <c r="BO186"/>
  <c r="BC186"/>
  <c r="BN186"/>
  <c r="BH178"/>
  <c r="BO178"/>
  <c r="BK178"/>
  <c r="BI178"/>
  <c r="AZ178"/>
  <c r="J16" i="31"/>
  <c r="K16" s="1"/>
  <c r="S247" i="64"/>
  <c r="CG226" i="46"/>
  <c r="BN226"/>
  <c r="S176" i="64"/>
  <c r="AT110"/>
  <c r="BK226" i="46"/>
  <c r="AT472" i="64"/>
  <c r="BR178" i="46"/>
  <c r="BA61"/>
  <c r="CK112"/>
  <c r="BL178"/>
  <c r="BM234"/>
  <c r="M247" i="64"/>
  <c r="BD231" i="46"/>
  <c r="AH243"/>
  <c r="BV112"/>
  <c r="AC100"/>
  <c r="BH127"/>
  <c r="BI127"/>
  <c r="AZ194"/>
  <c r="D35" i="44"/>
  <c r="E35" s="1"/>
  <c r="H35" s="1"/>
  <c r="R145" i="47"/>
  <c r="BT112" i="46"/>
  <c r="BQ127"/>
  <c r="L176" i="64"/>
  <c r="BF143" i="46"/>
  <c r="BD236" s="1"/>
  <c r="BH143"/>
  <c r="BF236" s="1"/>
  <c r="AC175"/>
  <c r="BK231"/>
  <c r="BH182"/>
  <c r="V150" i="68"/>
  <c r="CH234" i="46"/>
  <c r="AJ32" i="64"/>
  <c r="CB21" i="46"/>
  <c r="CD112"/>
  <c r="BL127"/>
  <c r="K25" i="63"/>
  <c r="BK194" i="46"/>
  <c r="BU224"/>
  <c r="CC234"/>
  <c r="BL234"/>
  <c r="CD21"/>
  <c r="CD108"/>
  <c r="BZ112"/>
  <c r="CJ112"/>
  <c r="BX119"/>
  <c r="BY234"/>
  <c r="BH226"/>
  <c r="BB231"/>
  <c r="AX195"/>
  <c r="BU122"/>
  <c r="E168" i="25" s="1"/>
  <c r="BJ69" i="46"/>
  <c r="CJ108"/>
  <c r="BM190"/>
  <c r="BV122"/>
  <c r="F168" i="25" s="1"/>
  <c r="I120" i="44"/>
  <c r="BH65" i="46"/>
  <c r="CD119"/>
  <c r="Y35" i="64"/>
  <c r="CF148" i="46"/>
  <c r="CD240" s="1"/>
  <c r="CC148"/>
  <c r="CA240" s="1"/>
  <c r="BR148"/>
  <c r="BP240" s="1"/>
  <c r="CL148"/>
  <c r="CJ240" s="1"/>
  <c r="BM148"/>
  <c r="BK240" s="1"/>
  <c r="BX148"/>
  <c r="BV240" s="1"/>
  <c r="BL198"/>
  <c r="BZ169"/>
  <c r="BW169"/>
  <c r="BL169"/>
  <c r="CH169"/>
  <c r="BC169"/>
  <c r="AI39" i="64"/>
  <c r="BK77" i="46"/>
  <c r="CC119"/>
  <c r="BO122"/>
  <c r="BM243" s="1"/>
  <c r="I69" i="44"/>
  <c r="J69" s="1"/>
  <c r="BK69" i="46"/>
  <c r="BF69"/>
  <c r="CG108"/>
  <c r="CA108"/>
  <c r="CJ93"/>
  <c r="BJ190"/>
  <c r="AM37" i="64"/>
  <c r="BD77" i="46"/>
  <c r="BJ65"/>
  <c r="BY119"/>
  <c r="BP122"/>
  <c r="BC122"/>
  <c r="BA243" s="1"/>
  <c r="BP69"/>
  <c r="AY69"/>
  <c r="BB69"/>
  <c r="BN69"/>
  <c r="BW108"/>
  <c r="BU108"/>
  <c r="BT108"/>
  <c r="CC98"/>
  <c r="BD190"/>
  <c r="I188" i="44"/>
  <c r="J188" s="1"/>
  <c r="BN190" i="46"/>
  <c r="C243"/>
  <c r="L153" i="25"/>
  <c r="L285" s="1"/>
  <c r="BU119" i="46"/>
  <c r="CB122"/>
  <c r="L168" i="25" s="1"/>
  <c r="BP65" i="46"/>
  <c r="W35" i="64"/>
  <c r="Y247"/>
  <c r="CJ148" i="46"/>
  <c r="CH240" s="1"/>
  <c r="BL148"/>
  <c r="BJ240" s="1"/>
  <c r="CI148"/>
  <c r="CG240" s="1"/>
  <c r="BO234"/>
  <c r="BM224"/>
  <c r="BE148"/>
  <c r="BC240" s="1"/>
  <c r="BY148"/>
  <c r="BW240" s="1"/>
  <c r="BZ148"/>
  <c r="BE169"/>
  <c r="CK169"/>
  <c r="CM169"/>
  <c r="I167" i="44"/>
  <c r="J167" s="1"/>
  <c r="BA169" i="46"/>
  <c r="BW112"/>
  <c r="CE112"/>
  <c r="CI112"/>
  <c r="BC65"/>
  <c r="BG21"/>
  <c r="BB21"/>
  <c r="CK119"/>
  <c r="CB119"/>
  <c r="CL119"/>
  <c r="CF108"/>
  <c r="I106" i="44"/>
  <c r="J106" s="1"/>
  <c r="CC108" i="46"/>
  <c r="CB112"/>
  <c r="CM112"/>
  <c r="BX112"/>
  <c r="AY65"/>
  <c r="CE119"/>
  <c r="BB224"/>
  <c r="AZ226"/>
  <c r="AP35" i="25"/>
  <c r="S151" i="68"/>
  <c r="R69" i="57" s="1"/>
  <c r="BO65" i="46"/>
  <c r="BL65"/>
  <c r="BI65"/>
  <c r="BX21"/>
  <c r="CK21"/>
  <c r="BZ21"/>
  <c r="BT119"/>
  <c r="I117" i="44"/>
  <c r="J117" s="1"/>
  <c r="CJ119" i="46"/>
  <c r="CE108"/>
  <c r="BZ108"/>
  <c r="BY108"/>
  <c r="CH108"/>
  <c r="BV108"/>
  <c r="CB108"/>
  <c r="CA112"/>
  <c r="CL112"/>
  <c r="CH112"/>
  <c r="BU112"/>
  <c r="I110" i="44"/>
  <c r="J110" s="1"/>
  <c r="CG92" i="46"/>
  <c r="BT98"/>
  <c r="CJ98"/>
  <c r="CD105"/>
  <c r="CI119"/>
  <c r="CF119"/>
  <c r="CM119"/>
  <c r="BD65"/>
  <c r="BK65"/>
  <c r="I150" i="68"/>
  <c r="AN243" i="46"/>
  <c r="BU234"/>
  <c r="CC226"/>
  <c r="BX240"/>
  <c r="AZ65"/>
  <c r="N151" i="68"/>
  <c r="M69" i="57" s="1"/>
  <c r="AX185" i="46"/>
  <c r="CC112"/>
  <c r="CG112"/>
  <c r="BG65"/>
  <c r="CK108"/>
  <c r="BY112"/>
  <c r="CL98"/>
  <c r="I65" i="44"/>
  <c r="BE65" i="46"/>
  <c r="G145" i="47"/>
  <c r="AX193" i="46"/>
  <c r="AX20"/>
  <c r="AX190"/>
  <c r="AX71"/>
  <c r="BR231"/>
  <c r="AC184"/>
  <c r="CI234"/>
  <c r="AC194"/>
  <c r="BZ234"/>
  <c r="AX88"/>
  <c r="AC93"/>
  <c r="AX83"/>
  <c r="AX128"/>
  <c r="BR80"/>
  <c r="AZ80"/>
  <c r="BK80"/>
  <c r="AI37" i="64"/>
  <c r="AT334"/>
  <c r="CD93" i="46"/>
  <c r="BT93"/>
  <c r="BU105"/>
  <c r="AT48" i="64"/>
  <c r="I105"/>
  <c r="BU93" i="46"/>
  <c r="BC190"/>
  <c r="BR190"/>
  <c r="BB190"/>
  <c r="CE105"/>
  <c r="CN172"/>
  <c r="CL238" s="1"/>
  <c r="BP77"/>
  <c r="G220" i="44"/>
  <c r="BM122" i="46"/>
  <c r="AO35" i="25"/>
  <c r="I247" i="64"/>
  <c r="BC77" i="46"/>
  <c r="BM77"/>
  <c r="AZ77"/>
  <c r="CJ122"/>
  <c r="T168" i="25" s="1"/>
  <c r="BH122" i="46"/>
  <c r="BL122"/>
  <c r="BJ243" s="1"/>
  <c r="AZ69"/>
  <c r="BD69"/>
  <c r="BA69"/>
  <c r="BC69"/>
  <c r="BV93"/>
  <c r="CH93"/>
  <c r="CF93"/>
  <c r="BO190"/>
  <c r="BQ190"/>
  <c r="BP190"/>
  <c r="BE190"/>
  <c r="BL190"/>
  <c r="CB105"/>
  <c r="BG77"/>
  <c r="BJ77"/>
  <c r="BE122"/>
  <c r="BA122"/>
  <c r="BG122"/>
  <c r="BI122"/>
  <c r="I146" i="44"/>
  <c r="J146" s="1"/>
  <c r="BB148" i="46"/>
  <c r="AZ240" s="1"/>
  <c r="AW234"/>
  <c r="BC148"/>
  <c r="BA240" s="1"/>
  <c r="CH148"/>
  <c r="CF240" s="1"/>
  <c r="CA224"/>
  <c r="BP148"/>
  <c r="BN240" s="1"/>
  <c r="AY148"/>
  <c r="AW240" s="1"/>
  <c r="BA226"/>
  <c r="CD234"/>
  <c r="CA148"/>
  <c r="BY240" s="1"/>
  <c r="CB148"/>
  <c r="BZ240" s="1"/>
  <c r="BT148"/>
  <c r="BR240" s="1"/>
  <c r="BJ198"/>
  <c r="F254"/>
  <c r="CJ169"/>
  <c r="BI169"/>
  <c r="CI169"/>
  <c r="BG169"/>
  <c r="BT169"/>
  <c r="CE169"/>
  <c r="BX169"/>
  <c r="BN169"/>
  <c r="BR169"/>
  <c r="CF169"/>
  <c r="G169"/>
  <c r="H169" s="1"/>
  <c r="AD243"/>
  <c r="AX89"/>
  <c r="AX177"/>
  <c r="AC104"/>
  <c r="AC74"/>
  <c r="AC185"/>
  <c r="E238"/>
  <c r="H172"/>
  <c r="F238" s="1"/>
  <c r="W105" i="64"/>
  <c r="CF122" i="46"/>
  <c r="P168" i="25" s="1"/>
  <c r="CE122" i="46"/>
  <c r="O168" i="25" s="1"/>
  <c r="BF77" i="46"/>
  <c r="BQ77"/>
  <c r="BD122"/>
  <c r="I77" i="44"/>
  <c r="J77" s="1"/>
  <c r="BK122" i="46"/>
  <c r="CN159"/>
  <c r="CI122"/>
  <c r="S168" i="25" s="1"/>
  <c r="CG122" i="46"/>
  <c r="Q168" i="25" s="1"/>
  <c r="AL243" i="46"/>
  <c r="BA234"/>
  <c r="BC198"/>
  <c r="BK198"/>
  <c r="CE93"/>
  <c r="CK105"/>
  <c r="AZ190"/>
  <c r="BB77"/>
  <c r="M145" i="47"/>
  <c r="BW234" i="46"/>
  <c r="AZ234"/>
  <c r="I196" i="44"/>
  <c r="J196" s="1"/>
  <c r="BD169" i="46"/>
  <c r="AY169"/>
  <c r="CG169"/>
  <c r="BJ169"/>
  <c r="BM169"/>
  <c r="BK169"/>
  <c r="BH169"/>
  <c r="BV169"/>
  <c r="BB169"/>
  <c r="AC101"/>
  <c r="BW105"/>
  <c r="BV105"/>
  <c r="BT105"/>
  <c r="AT38" i="64"/>
  <c r="AI178"/>
  <c r="I35"/>
  <c r="BR234" i="46"/>
  <c r="BY224"/>
  <c r="BO198"/>
  <c r="AT470" i="64"/>
  <c r="AT324"/>
  <c r="CN142" i="46"/>
  <c r="BO231"/>
  <c r="BU226"/>
  <c r="AC119"/>
  <c r="U250"/>
  <c r="AC94"/>
  <c r="AA250" s="1"/>
  <c r="AJ163" i="64"/>
  <c r="AJ92"/>
  <c r="P145" i="47"/>
  <c r="AK58" i="25"/>
  <c r="I145" i="47"/>
  <c r="AD58" i="25"/>
  <c r="BQ198" i="46"/>
  <c r="BM198"/>
  <c r="CE232"/>
  <c r="BL77"/>
  <c r="BA77"/>
  <c r="BQ122"/>
  <c r="BB122"/>
  <c r="BJ122"/>
  <c r="CM105"/>
  <c r="CA105"/>
  <c r="CC105"/>
  <c r="CB91"/>
  <c r="AI107" i="64"/>
  <c r="J145" i="47"/>
  <c r="BL226" i="46"/>
  <c r="AI58" i="25"/>
  <c r="H176" i="64"/>
  <c r="H35"/>
  <c r="F252" i="46"/>
  <c r="BF226"/>
  <c r="CJ226"/>
  <c r="BD234"/>
  <c r="BN231"/>
  <c r="BX234"/>
  <c r="CJ234"/>
  <c r="BM65"/>
  <c r="AR243"/>
  <c r="CN133"/>
  <c r="CN141"/>
  <c r="CJ231"/>
  <c r="BS145"/>
  <c r="CN145"/>
  <c r="CN137"/>
  <c r="BM232"/>
  <c r="CG234"/>
  <c r="BN234"/>
  <c r="AC77"/>
  <c r="AC113"/>
  <c r="AC109"/>
  <c r="AC174"/>
  <c r="AC83"/>
  <c r="AC112"/>
  <c r="AC195"/>
  <c r="AC187"/>
  <c r="AC199"/>
  <c r="AC198"/>
  <c r="AC177"/>
  <c r="AX63"/>
  <c r="AX121"/>
  <c r="AX102"/>
  <c r="AX90"/>
  <c r="AX30"/>
  <c r="AX95"/>
  <c r="AX176"/>
  <c r="AX175"/>
  <c r="AX192"/>
  <c r="AX199"/>
  <c r="AX184"/>
  <c r="AX80"/>
  <c r="AX181"/>
  <c r="AX106"/>
  <c r="AX186"/>
  <c r="AX183"/>
  <c r="AX116"/>
  <c r="CN149"/>
  <c r="BS168"/>
  <c r="BC224"/>
  <c r="CN156"/>
  <c r="BS141"/>
  <c r="BV232"/>
  <c r="BH232"/>
  <c r="CG232"/>
  <c r="BP234"/>
  <c r="BK234"/>
  <c r="CN138"/>
  <c r="AX191"/>
  <c r="AX179"/>
  <c r="AX109"/>
  <c r="AC190"/>
  <c r="AX189"/>
  <c r="CI231"/>
  <c r="CH231"/>
  <c r="BJ232"/>
  <c r="CK234"/>
  <c r="BS153"/>
  <c r="BJ234"/>
  <c r="CN166"/>
  <c r="AC73"/>
  <c r="AC189"/>
  <c r="CN168"/>
  <c r="AI243"/>
  <c r="AX61"/>
  <c r="AX208"/>
  <c r="AC188"/>
  <c r="AX66"/>
  <c r="AX119"/>
  <c r="AC105"/>
  <c r="AX123"/>
  <c r="AX174"/>
  <c r="AX212"/>
  <c r="AC192"/>
  <c r="AC178"/>
  <c r="CH110"/>
  <c r="BV110"/>
  <c r="CF110"/>
  <c r="BU110"/>
  <c r="BX124"/>
  <c r="H170" i="25" s="1"/>
  <c r="BX126" i="46"/>
  <c r="BX128"/>
  <c r="H173" i="25" s="1"/>
  <c r="BX121" i="46"/>
  <c r="H167" i="25" s="1"/>
  <c r="F151" i="68"/>
  <c r="J150"/>
  <c r="AS130" i="46"/>
  <c r="AQ620" i="64"/>
  <c r="AQ628"/>
  <c r="AC176" i="46"/>
  <c r="CK232"/>
  <c r="BS159"/>
  <c r="BM20"/>
  <c r="BP20"/>
  <c r="BQ20"/>
  <c r="BB20"/>
  <c r="BE20"/>
  <c r="BO20"/>
  <c r="BG20"/>
  <c r="AZ20"/>
  <c r="BJ20"/>
  <c r="BD20"/>
  <c r="BN20"/>
  <c r="BI20"/>
  <c r="I20" i="44"/>
  <c r="J20" s="1"/>
  <c r="BF20" i="46"/>
  <c r="BH20"/>
  <c r="BC20"/>
  <c r="BA20"/>
  <c r="AY20"/>
  <c r="BK20"/>
  <c r="BR20"/>
  <c r="BL20"/>
  <c r="C253"/>
  <c r="BL61"/>
  <c r="BJ61"/>
  <c r="AY61"/>
  <c r="BO61"/>
  <c r="BM61"/>
  <c r="BK61"/>
  <c r="BB61"/>
  <c r="BD61"/>
  <c r="BE61"/>
  <c r="BC61"/>
  <c r="BF61"/>
  <c r="AZ61"/>
  <c r="BR61"/>
  <c r="I61" i="44"/>
  <c r="BP61" i="46"/>
  <c r="BP73"/>
  <c r="BK73"/>
  <c r="BO73"/>
  <c r="BN73"/>
  <c r="BB73"/>
  <c r="BJ73"/>
  <c r="BF73"/>
  <c r="BM73"/>
  <c r="BQ73"/>
  <c r="AY73"/>
  <c r="BL73"/>
  <c r="BD73"/>
  <c r="BG73"/>
  <c r="BN204"/>
  <c r="I202" i="44"/>
  <c r="J202" s="1"/>
  <c r="BP204" i="46"/>
  <c r="BK204"/>
  <c r="BG204"/>
  <c r="BA204"/>
  <c r="BD204"/>
  <c r="AY204"/>
  <c r="BF204"/>
  <c r="BH204"/>
  <c r="BQ204"/>
  <c r="AC60"/>
  <c r="AC95"/>
  <c r="AC70"/>
  <c r="AZ227"/>
  <c r="BS157"/>
  <c r="BQ227" s="1"/>
  <c r="H163" i="47"/>
  <c r="AX60" i="46"/>
  <c r="AX101"/>
  <c r="BS149"/>
  <c r="BS138"/>
  <c r="AX91"/>
  <c r="AX117"/>
  <c r="AC80"/>
  <c r="BS210"/>
  <c r="AX210"/>
  <c r="AC89"/>
  <c r="AX113"/>
  <c r="AC114"/>
  <c r="AC108"/>
  <c r="AX188"/>
  <c r="AX105"/>
  <c r="AC69"/>
  <c r="AX120"/>
  <c r="AC193"/>
  <c r="AX194"/>
  <c r="AX197"/>
  <c r="AX178"/>
  <c r="AC182"/>
  <c r="AX182"/>
  <c r="AX196"/>
  <c r="AC183"/>
  <c r="C27" i="36"/>
  <c r="H153" i="44"/>
  <c r="C221"/>
  <c r="D97" i="64"/>
  <c r="F97" s="1"/>
  <c r="F601"/>
  <c r="D239"/>
  <c r="D459"/>
  <c r="F459" s="1"/>
  <c r="D386"/>
  <c r="F386" s="1"/>
  <c r="D532"/>
  <c r="F532" s="1"/>
  <c r="D168"/>
  <c r="D313"/>
  <c r="F313" s="1"/>
  <c r="D27"/>
  <c r="F27" s="1"/>
  <c r="D561"/>
  <c r="F630"/>
  <c r="D488"/>
  <c r="F488" s="1"/>
  <c r="D415"/>
  <c r="F415" s="1"/>
  <c r="D268"/>
  <c r="F268" s="1"/>
  <c r="D56"/>
  <c r="D126"/>
  <c r="F126" s="1"/>
  <c r="D197"/>
  <c r="BT128" i="46"/>
  <c r="D173" i="25" s="1"/>
  <c r="BT122" i="46"/>
  <c r="D168" i="25" s="1"/>
  <c r="BT121" i="46"/>
  <c r="D167" i="25" s="1"/>
  <c r="Q247" i="64"/>
  <c r="Q35"/>
  <c r="AB616"/>
  <c r="AB628"/>
  <c r="AB624"/>
  <c r="AP130" i="46"/>
  <c r="AN628" i="64"/>
  <c r="AN620"/>
  <c r="BS166" i="46"/>
  <c r="F135"/>
  <c r="CG135"/>
  <c r="CA135"/>
  <c r="CI135"/>
  <c r="BW135"/>
  <c r="CH135"/>
  <c r="CL135"/>
  <c r="BJ135"/>
  <c r="CM135"/>
  <c r="CC135"/>
  <c r="CJ135"/>
  <c r="BV135"/>
  <c r="I133" i="44"/>
  <c r="BK135" i="46"/>
  <c r="C225"/>
  <c r="BI135"/>
  <c r="CB135"/>
  <c r="CE135"/>
  <c r="BZ135"/>
  <c r="AZ135"/>
  <c r="BQ135"/>
  <c r="BP135"/>
  <c r="BC135"/>
  <c r="BA135"/>
  <c r="BE135"/>
  <c r="BU135"/>
  <c r="BX135"/>
  <c r="BL135"/>
  <c r="CF135"/>
  <c r="BG135"/>
  <c r="BR135"/>
  <c r="BH135"/>
  <c r="BO135"/>
  <c r="AY135"/>
  <c r="BD135"/>
  <c r="BY135"/>
  <c r="BB135"/>
  <c r="BN135"/>
  <c r="BM135"/>
  <c r="BF135"/>
  <c r="CK135"/>
  <c r="CD135"/>
  <c r="BT135"/>
  <c r="BP182"/>
  <c r="I180" i="44"/>
  <c r="BA182" i="46"/>
  <c r="AY182"/>
  <c r="BJ182"/>
  <c r="C254"/>
  <c r="BI182"/>
  <c r="BC182"/>
  <c r="AZ182"/>
  <c r="BG182"/>
  <c r="BK182"/>
  <c r="BN182"/>
  <c r="BR182"/>
  <c r="BF182"/>
  <c r="BQ182"/>
  <c r="BD182"/>
  <c r="BE182"/>
  <c r="BW227"/>
  <c r="CN157"/>
  <c r="CL227" s="1"/>
  <c r="AC186"/>
  <c r="AX129"/>
  <c r="AX198"/>
  <c r="AX74"/>
  <c r="AX67"/>
  <c r="AC118"/>
  <c r="AX187"/>
  <c r="AC179"/>
  <c r="BH61"/>
  <c r="CN134"/>
  <c r="BO182"/>
  <c r="Q149" i="68"/>
  <c r="AP623" i="64"/>
  <c r="AP615"/>
  <c r="AT619"/>
  <c r="AT627"/>
  <c r="BY226" i="46"/>
  <c r="CN162"/>
  <c r="CL230" s="1"/>
  <c r="M151" i="68"/>
  <c r="L69" i="57" s="1"/>
  <c r="B53" i="67"/>
  <c r="AX97" i="46"/>
  <c r="AX92"/>
  <c r="BS160"/>
  <c r="BS146"/>
  <c r="BS133"/>
  <c r="BS137"/>
  <c r="BS163"/>
  <c r="CN131"/>
  <c r="AC79"/>
  <c r="AC65"/>
  <c r="AC91"/>
  <c r="AC181"/>
  <c r="AC196"/>
  <c r="AC66"/>
  <c r="AX86"/>
  <c r="AX125"/>
  <c r="AX110"/>
  <c r="AX75"/>
  <c r="AX98"/>
  <c r="AX180"/>
  <c r="BS129"/>
  <c r="AC115"/>
  <c r="CN146"/>
  <c r="CD124"/>
  <c r="N170" i="25" s="1"/>
  <c r="CD126" i="46"/>
  <c r="CD128"/>
  <c r="N173" i="25" s="1"/>
  <c r="BY124" i="46"/>
  <c r="I170" i="25" s="1"/>
  <c r="BY126" i="46"/>
  <c r="BY128"/>
  <c r="I173" i="25" s="1"/>
  <c r="BY122" i="46"/>
  <c r="I168" i="25" s="1"/>
  <c r="CA124" i="46"/>
  <c r="K170" i="25" s="1"/>
  <c r="CA128" i="46"/>
  <c r="K173" i="25" s="1"/>
  <c r="CA121" i="46"/>
  <c r="K167" i="25" s="1"/>
  <c r="CA126" i="46"/>
  <c r="CE116"/>
  <c r="CG116"/>
  <c r="CJ116"/>
  <c r="CD116"/>
  <c r="BC21"/>
  <c r="BF21"/>
  <c r="BA21"/>
  <c r="BD21"/>
  <c r="BE21"/>
  <c r="CJ21"/>
  <c r="CA21"/>
  <c r="F21"/>
  <c r="CG21"/>
  <c r="CE21"/>
  <c r="CI21"/>
  <c r="CM21"/>
  <c r="BL21"/>
  <c r="I21" i="44"/>
  <c r="J21" s="1"/>
  <c r="BT21" i="46"/>
  <c r="BV21"/>
  <c r="BR21"/>
  <c r="CH21"/>
  <c r="BO21"/>
  <c r="BQ21"/>
  <c r="BH21"/>
  <c r="T151" i="68"/>
  <c r="S69" i="57" s="1"/>
  <c r="L151" i="68"/>
  <c r="K69" i="57" s="1"/>
  <c r="K151" i="68"/>
  <c r="J69" i="57" s="1"/>
  <c r="I149" i="68"/>
  <c r="E149"/>
  <c r="E150"/>
  <c r="P150"/>
  <c r="T150"/>
  <c r="Q150"/>
  <c r="N149"/>
  <c r="X149"/>
  <c r="H149"/>
  <c r="E151"/>
  <c r="D69" i="57" s="1"/>
  <c r="S149" i="68"/>
  <c r="T149"/>
  <c r="U151"/>
  <c r="T69" i="57" s="1"/>
  <c r="R151" i="68"/>
  <c r="Q69" i="57" s="1"/>
  <c r="J151" i="68"/>
  <c r="I69" i="57" s="1"/>
  <c r="W151" i="68"/>
  <c r="V69" i="57" s="1"/>
  <c r="I151" i="68"/>
  <c r="H69" i="57" s="1"/>
  <c r="L150" i="68"/>
  <c r="H150"/>
  <c r="J149"/>
  <c r="F150"/>
  <c r="R150"/>
  <c r="F149"/>
  <c r="W150"/>
  <c r="P149"/>
  <c r="S150"/>
  <c r="U150"/>
  <c r="O150"/>
  <c r="N150"/>
  <c r="W149"/>
  <c r="V149"/>
  <c r="X151"/>
  <c r="W69" i="57" s="1"/>
  <c r="P151" i="68"/>
  <c r="O69" i="57" s="1"/>
  <c r="H151" i="68"/>
  <c r="G69" i="57" s="1"/>
  <c r="O151" i="68"/>
  <c r="N69" i="57" s="1"/>
  <c r="K150" i="68"/>
  <c r="O149"/>
  <c r="M149"/>
  <c r="K149"/>
  <c r="F223" i="44"/>
  <c r="J155"/>
  <c r="H223" s="1"/>
  <c r="AQ130" i="46"/>
  <c r="AO624" i="64"/>
  <c r="AO616"/>
  <c r="BB238" i="46"/>
  <c r="BS172"/>
  <c r="BQ238" s="1"/>
  <c r="CN153"/>
  <c r="BS131"/>
  <c r="CL143"/>
  <c r="CJ236" s="1"/>
  <c r="BN143"/>
  <c r="BL236" s="1"/>
  <c r="CC143"/>
  <c r="CA236" s="1"/>
  <c r="BI143"/>
  <c r="BG236" s="1"/>
  <c r="I141" i="44"/>
  <c r="J141" s="1"/>
  <c r="BV143" i="46"/>
  <c r="BT236" s="1"/>
  <c r="BE143"/>
  <c r="BC236" s="1"/>
  <c r="BT143"/>
  <c r="BR236" s="1"/>
  <c r="C236"/>
  <c r="BW143"/>
  <c r="BU236" s="1"/>
  <c r="BR143"/>
  <c r="BP236" s="1"/>
  <c r="BQ143"/>
  <c r="BO236" s="1"/>
  <c r="CD143"/>
  <c r="CB236" s="1"/>
  <c r="BA143"/>
  <c r="AY236" s="1"/>
  <c r="CA143"/>
  <c r="BY236" s="1"/>
  <c r="BU143"/>
  <c r="BS236" s="1"/>
  <c r="AY143"/>
  <c r="AW236" s="1"/>
  <c r="BO143"/>
  <c r="BM236" s="1"/>
  <c r="BY143"/>
  <c r="CB143"/>
  <c r="BZ236" s="1"/>
  <c r="CF143"/>
  <c r="CD236" s="1"/>
  <c r="CE143"/>
  <c r="CC236" s="1"/>
  <c r="CI143"/>
  <c r="CG236" s="1"/>
  <c r="AZ143"/>
  <c r="BD143"/>
  <c r="BB236" s="1"/>
  <c r="BB143"/>
  <c r="AZ236" s="1"/>
  <c r="BJ143"/>
  <c r="BH236" s="1"/>
  <c r="BZ143"/>
  <c r="BX236" s="1"/>
  <c r="CH143"/>
  <c r="CF236" s="1"/>
  <c r="BK143"/>
  <c r="BI236" s="1"/>
  <c r="CJ143"/>
  <c r="CH236" s="1"/>
  <c r="BG143"/>
  <c r="BE236" s="1"/>
  <c r="CG143"/>
  <c r="CE236" s="1"/>
  <c r="BL143"/>
  <c r="BJ236" s="1"/>
  <c r="AP243"/>
  <c r="BQ194"/>
  <c r="BG194"/>
  <c r="BB194"/>
  <c r="BC194"/>
  <c r="BR194"/>
  <c r="AY194"/>
  <c r="BP194"/>
  <c r="I192" i="44"/>
  <c r="J192" s="1"/>
  <c r="BL194" i="46"/>
  <c r="BH194"/>
  <c r="BF194"/>
  <c r="BO194"/>
  <c r="BN194"/>
  <c r="BE194"/>
  <c r="BA194"/>
  <c r="BJ194"/>
  <c r="BJ127"/>
  <c r="BC127"/>
  <c r="BM127"/>
  <c r="BA127"/>
  <c r="BB127"/>
  <c r="CL127"/>
  <c r="V172" i="25" s="1"/>
  <c r="BU127" i="46"/>
  <c r="E172" i="25" s="1"/>
  <c r="BD127" i="46"/>
  <c r="BE127"/>
  <c r="AZ127"/>
  <c r="AY127"/>
  <c r="BF127"/>
  <c r="BP127"/>
  <c r="BP231"/>
  <c r="AN624" i="64"/>
  <c r="BI73" i="46"/>
  <c r="BA73"/>
  <c r="BN21"/>
  <c r="AZ21"/>
  <c r="BK21"/>
  <c r="AY21"/>
  <c r="BY21"/>
  <c r="BI21"/>
  <c r="CA122"/>
  <c r="K168" i="25" s="1"/>
  <c r="BL204" i="46"/>
  <c r="BR127"/>
  <c r="BO127"/>
  <c r="BY110"/>
  <c r="BX122"/>
  <c r="H168" i="25" s="1"/>
  <c r="O22" i="40"/>
  <c r="O54"/>
  <c r="O47"/>
  <c r="Q47" s="1"/>
  <c r="F47" s="1"/>
  <c r="I47" s="1"/>
  <c r="O39"/>
  <c r="Q39" s="1"/>
  <c r="F39" s="1"/>
  <c r="I39" s="1"/>
  <c r="O59"/>
  <c r="O23"/>
  <c r="O57"/>
  <c r="Q57" s="1"/>
  <c r="F57" s="1"/>
  <c r="I57" s="1"/>
  <c r="O48"/>
  <c r="Q48" s="1"/>
  <c r="F48" s="1"/>
  <c r="I48" s="1"/>
  <c r="O136"/>
  <c r="F28" i="75"/>
  <c r="J28" i="74"/>
  <c r="K28"/>
  <c r="E25" i="73"/>
  <c r="O51" i="40"/>
  <c r="O36"/>
  <c r="Q36" s="1"/>
  <c r="F36" s="1"/>
  <c r="I36" s="1"/>
  <c r="O29"/>
  <c r="Q29" s="1"/>
  <c r="F29" s="1"/>
  <c r="I29" s="1"/>
  <c r="O58"/>
  <c r="O25"/>
  <c r="O55"/>
  <c r="Q55" s="1"/>
  <c r="F55" s="1"/>
  <c r="I55" s="1"/>
  <c r="O42"/>
  <c r="O35"/>
  <c r="Q35" s="1"/>
  <c r="F35" s="1"/>
  <c r="I35" s="1"/>
  <c r="O132"/>
  <c r="O26"/>
  <c r="Q26" s="1"/>
  <c r="F26" s="1"/>
  <c r="I26" s="1"/>
  <c r="O56"/>
  <c r="O40"/>
  <c r="O139"/>
  <c r="Q139" s="1"/>
  <c r="F139" s="1"/>
  <c r="I139" s="1"/>
  <c r="F28" i="74"/>
  <c r="O28" i="40"/>
  <c r="Q28" s="1"/>
  <c r="F28" s="1"/>
  <c r="I28" s="1"/>
  <c r="O600" i="64" s="1"/>
  <c r="O43" i="40"/>
  <c r="Q43" s="1"/>
  <c r="F43" s="1"/>
  <c r="I43" s="1"/>
  <c r="O133"/>
  <c r="Q133" s="1"/>
  <c r="F133" s="1"/>
  <c r="I133" s="1"/>
  <c r="O50"/>
  <c r="AL627" i="64"/>
  <c r="AL619"/>
  <c r="Q32" i="40"/>
  <c r="F32" s="1"/>
  <c r="I32" s="1"/>
  <c r="M150" i="68"/>
  <c r="BH73" i="46"/>
  <c r="BI204"/>
  <c r="AX94"/>
  <c r="AV250" s="1"/>
  <c r="BC143"/>
  <c r="BA236" s="1"/>
  <c r="BX143"/>
  <c r="BV236" s="1"/>
  <c r="AQ624" i="64"/>
  <c r="AO628"/>
  <c r="AL623"/>
  <c r="AN616"/>
  <c r="Q151" i="68"/>
  <c r="P69" i="57" s="1"/>
  <c r="AZ73" i="46"/>
  <c r="BI61"/>
  <c r="CC21"/>
  <c r="BP21"/>
  <c r="CF21"/>
  <c r="BU21"/>
  <c r="CL21"/>
  <c r="BY123"/>
  <c r="I169" i="25" s="1"/>
  <c r="BC204" i="46"/>
  <c r="BE204"/>
  <c r="K28" i="75"/>
  <c r="I125" i="44"/>
  <c r="J125" s="1"/>
  <c r="BK127" i="46"/>
  <c r="U149" i="68"/>
  <c r="BL182" i="46"/>
  <c r="CN163"/>
  <c r="CL232" s="1"/>
  <c r="O135" i="40"/>
  <c r="O33"/>
  <c r="Q33" s="1"/>
  <c r="F33" s="1"/>
  <c r="I33" s="1"/>
  <c r="O19"/>
  <c r="Q19" s="1"/>
  <c r="F19" s="1"/>
  <c r="I19" s="1"/>
  <c r="Q105" i="64"/>
  <c r="BM194" i="46"/>
  <c r="Q31" i="40"/>
  <c r="F31" s="1"/>
  <c r="I31" s="1"/>
  <c r="BP143" i="46"/>
  <c r="BN236" s="1"/>
  <c r="CM143"/>
  <c r="CK236" s="1"/>
  <c r="BM143"/>
  <c r="BK236" s="1"/>
  <c r="BJ204"/>
  <c r="BS156"/>
  <c r="N105" i="64"/>
  <c r="H105"/>
  <c r="S105"/>
  <c r="J105"/>
  <c r="L105"/>
  <c r="AD130" i="46"/>
  <c r="AT256" i="64"/>
  <c r="AT403"/>
  <c r="AS628"/>
  <c r="AS620"/>
  <c r="I89" i="36"/>
  <c r="AG629" i="64" s="1"/>
  <c r="W89" i="36"/>
  <c r="AU629" i="64" s="1"/>
  <c r="V89" i="36"/>
  <c r="AT629" i="64" s="1"/>
  <c r="N89" i="36"/>
  <c r="AL629" i="64" s="1"/>
  <c r="M89" i="36"/>
  <c r="AK629" i="64" s="1"/>
  <c r="U89" i="36"/>
  <c r="AS629" i="64" s="1"/>
  <c r="K89" i="36"/>
  <c r="AI629" i="64" s="1"/>
  <c r="S89" i="36"/>
  <c r="AQ629" i="64" s="1"/>
  <c r="Q89" i="36"/>
  <c r="AO629" i="64" s="1"/>
  <c r="T89" i="36"/>
  <c r="AR629" i="64" s="1"/>
  <c r="O89" i="36"/>
  <c r="AM629" i="64" s="1"/>
  <c r="R89" i="36"/>
  <c r="AP629" i="64" s="1"/>
  <c r="J89" i="36"/>
  <c r="AH629" i="64" s="1"/>
  <c r="H89" i="36"/>
  <c r="O145" i="47"/>
  <c r="AJ58" i="25"/>
  <c r="AX27" i="46"/>
  <c r="AX118"/>
  <c r="L145" i="47"/>
  <c r="AG58" i="25"/>
  <c r="AC111" i="46"/>
  <c r="Z58" i="25"/>
  <c r="CL93" i="46"/>
  <c r="BZ93"/>
  <c r="CI93"/>
  <c r="CG93"/>
  <c r="BX93"/>
  <c r="CA93"/>
  <c r="I93" i="44"/>
  <c r="J93" s="1"/>
  <c r="CM93" i="46"/>
  <c r="BY93"/>
  <c r="CB93"/>
  <c r="AC191"/>
  <c r="AC197"/>
  <c r="B40" i="67"/>
  <c r="L37" i="36" s="1"/>
  <c r="AC180" i="46"/>
  <c r="AX70"/>
  <c r="CN160"/>
  <c r="C224" i="64"/>
  <c r="AC75" i="46"/>
  <c r="BE226"/>
  <c r="CB234"/>
  <c r="F561" i="64"/>
  <c r="U145" i="47"/>
  <c r="AP58" i="25"/>
  <c r="F155" i="46"/>
  <c r="H155" s="1"/>
  <c r="BB155"/>
  <c r="BV155"/>
  <c r="BZ155"/>
  <c r="BP155"/>
  <c r="CJ155"/>
  <c r="BF155"/>
  <c r="CE155"/>
  <c r="BC155"/>
  <c r="BO155"/>
  <c r="BD155"/>
  <c r="BH155"/>
  <c r="CI155"/>
  <c r="BA155"/>
  <c r="CG155"/>
  <c r="BY155"/>
  <c r="BN155"/>
  <c r="CH155"/>
  <c r="BM155"/>
  <c r="BI155"/>
  <c r="BE155"/>
  <c r="BQ155"/>
  <c r="BU155"/>
  <c r="CM155"/>
  <c r="CF155"/>
  <c r="CL155"/>
  <c r="CA155"/>
  <c r="BR155"/>
  <c r="BL155"/>
  <c r="BJ155"/>
  <c r="I153" i="44"/>
  <c r="CC155" i="46"/>
  <c r="BG155"/>
  <c r="CD155"/>
  <c r="CK155"/>
  <c r="BX155"/>
  <c r="BW155"/>
  <c r="BK155"/>
  <c r="CB155"/>
  <c r="AY155"/>
  <c r="AZ155"/>
  <c r="F29" i="64"/>
  <c r="F40"/>
  <c r="BE231" i="46"/>
  <c r="AM616" i="64"/>
  <c r="AQ615"/>
  <c r="AM623"/>
  <c r="H247"/>
  <c r="BZ126" i="46"/>
  <c r="BS134"/>
  <c r="N22" i="40"/>
  <c r="C369" i="64"/>
  <c r="T35"/>
  <c r="N166" i="40"/>
  <c r="N152"/>
  <c r="N132"/>
  <c r="Q132" s="1"/>
  <c r="F132" s="1"/>
  <c r="I132" s="1"/>
  <c r="N40"/>
  <c r="N56"/>
  <c r="N38"/>
  <c r="N163"/>
  <c r="N145"/>
  <c r="N137"/>
  <c r="N46"/>
  <c r="Q46" s="1"/>
  <c r="F46" s="1"/>
  <c r="I46" s="1"/>
  <c r="N30"/>
  <c r="N154"/>
  <c r="N58"/>
  <c r="N53"/>
  <c r="N155"/>
  <c r="N140"/>
  <c r="N47"/>
  <c r="N23"/>
  <c r="D61" i="44"/>
  <c r="E61" s="1"/>
  <c r="H61" s="1"/>
  <c r="AT243" i="46"/>
  <c r="AX72"/>
  <c r="BG234"/>
  <c r="BK224"/>
  <c r="BX224"/>
  <c r="BI226"/>
  <c r="BC234"/>
  <c r="BF224"/>
  <c r="CK226"/>
  <c r="BX231"/>
  <c r="BE234"/>
  <c r="CE234"/>
  <c r="AZ224"/>
  <c r="AX100"/>
  <c r="AC97"/>
  <c r="AL130"/>
  <c r="J90" i="36"/>
  <c r="AV130" i="46"/>
  <c r="K90" i="36"/>
  <c r="T90"/>
  <c r="H90"/>
  <c r="M90"/>
  <c r="F234" i="64"/>
  <c r="F533"/>
  <c r="CC139" i="46"/>
  <c r="BF139"/>
  <c r="CA139"/>
  <c r="BI139"/>
  <c r="BJ139"/>
  <c r="BL139"/>
  <c r="CF139"/>
  <c r="BK139"/>
  <c r="BN139"/>
  <c r="BW139"/>
  <c r="BU139"/>
  <c r="BT139"/>
  <c r="CI139"/>
  <c r="I137" i="44"/>
  <c r="J137" s="1"/>
  <c r="BH139" i="46"/>
  <c r="CJ139"/>
  <c r="BE139"/>
  <c r="BA139"/>
  <c r="CM139"/>
  <c r="BZ139"/>
  <c r="BM139"/>
  <c r="AY139"/>
  <c r="CH139"/>
  <c r="BV139"/>
  <c r="BX139"/>
  <c r="BO139"/>
  <c r="BD139"/>
  <c r="CB139"/>
  <c r="BP139"/>
  <c r="BB139"/>
  <c r="BY139"/>
  <c r="CD139"/>
  <c r="CL139"/>
  <c r="AZ139"/>
  <c r="BR139"/>
  <c r="CE139"/>
  <c r="BC139"/>
  <c r="BG139"/>
  <c r="CG139"/>
  <c r="CK139"/>
  <c r="BQ139"/>
  <c r="BN198"/>
  <c r="BR198"/>
  <c r="BI198"/>
  <c r="BH198"/>
  <c r="BE198"/>
  <c r="BB198"/>
  <c r="AZ198"/>
  <c r="BD198"/>
  <c r="BF198"/>
  <c r="BA198"/>
  <c r="BG198"/>
  <c r="AY198"/>
  <c r="S145" i="47"/>
  <c r="AN58" i="25"/>
  <c r="BY151" i="46"/>
  <c r="I149" i="44"/>
  <c r="J149" s="1"/>
  <c r="BI151" i="46"/>
  <c r="BE151"/>
  <c r="BD151"/>
  <c r="AY151"/>
  <c r="BO151"/>
  <c r="CD151"/>
  <c r="BQ151"/>
  <c r="BH151"/>
  <c r="BF151"/>
  <c r="BM151"/>
  <c r="CA151"/>
  <c r="CJ151"/>
  <c r="CM151"/>
  <c r="BV151"/>
  <c r="BW151"/>
  <c r="CC151"/>
  <c r="CL151"/>
  <c r="CF151"/>
  <c r="CI151"/>
  <c r="BR151"/>
  <c r="BB151"/>
  <c r="CB151"/>
  <c r="BC151"/>
  <c r="CK151"/>
  <c r="BA151"/>
  <c r="BU151"/>
  <c r="BK151"/>
  <c r="BX151"/>
  <c r="CG151"/>
  <c r="BT151"/>
  <c r="BJ151"/>
  <c r="BZ151"/>
  <c r="BL151"/>
  <c r="CE151"/>
  <c r="BP151"/>
  <c r="AZ151"/>
  <c r="BG151"/>
  <c r="BN151"/>
  <c r="CH151"/>
  <c r="AM243"/>
  <c r="BI234"/>
  <c r="S286" i="25"/>
  <c r="F239" i="64"/>
  <c r="E66" i="41"/>
  <c r="AJ22" i="64"/>
  <c r="AM624"/>
  <c r="BX92" i="46"/>
  <c r="CJ92"/>
  <c r="CC99"/>
  <c r="CH128"/>
  <c r="R173" i="25" s="1"/>
  <c r="CI128" i="46"/>
  <c r="S173" i="25" s="1"/>
  <c r="C231" i="44"/>
  <c r="CJ105" i="46"/>
  <c r="CF105"/>
  <c r="BX105"/>
  <c r="CG105"/>
  <c r="I103" i="44"/>
  <c r="J103" s="1"/>
  <c r="AJ28" i="64"/>
  <c r="AM35" i="25"/>
  <c r="AO313" i="64"/>
  <c r="AJ36"/>
  <c r="AJ624"/>
  <c r="AP313"/>
  <c r="AH615"/>
  <c r="AH619"/>
  <c r="AH623"/>
  <c r="AC609"/>
  <c r="AC176" s="1"/>
  <c r="J116" i="44"/>
  <c r="CI123" i="46"/>
  <c r="S169" i="25" s="1"/>
  <c r="BZ121" i="46"/>
  <c r="J167" i="25" s="1"/>
  <c r="CM122" i="46"/>
  <c r="W168" i="25" s="1"/>
  <c r="BZ122" i="46"/>
  <c r="J168" i="25" s="1"/>
  <c r="J102" i="44"/>
  <c r="BY92" i="46"/>
  <c r="CB92"/>
  <c r="BT99"/>
  <c r="J112" i="44"/>
  <c r="CH105" i="46"/>
  <c r="CL105"/>
  <c r="CI105"/>
  <c r="BZ105"/>
  <c r="J90" i="44"/>
  <c r="CM91" i="46"/>
  <c r="CH126"/>
  <c r="N25" i="40"/>
  <c r="F31" i="64"/>
  <c r="F52"/>
  <c r="J109" i="44"/>
  <c r="CI121" i="46"/>
  <c r="S167" i="25" s="1"/>
  <c r="J145" i="44"/>
  <c r="G35" i="64"/>
  <c r="N35"/>
  <c r="Z105"/>
  <c r="N162" i="40"/>
  <c r="N148"/>
  <c r="N59"/>
  <c r="Q59" s="1"/>
  <c r="F59" s="1"/>
  <c r="I59" s="1"/>
  <c r="N42"/>
  <c r="N54"/>
  <c r="N34"/>
  <c r="N157"/>
  <c r="N144"/>
  <c r="N135"/>
  <c r="N50"/>
  <c r="N164"/>
  <c r="N150"/>
  <c r="N44"/>
  <c r="Q44" s="1"/>
  <c r="F44" s="1"/>
  <c r="I44" s="1"/>
  <c r="N45"/>
  <c r="N151"/>
  <c r="N136"/>
  <c r="Q136" s="1"/>
  <c r="F136" s="1"/>
  <c r="I136" s="1"/>
  <c r="N51"/>
  <c r="C41" i="79"/>
  <c r="J77" i="36" s="1"/>
  <c r="CA234" i="46"/>
  <c r="CB226"/>
  <c r="BB234"/>
  <c r="BP226"/>
  <c r="BH234"/>
  <c r="BW226"/>
  <c r="CF224"/>
  <c r="CC240"/>
  <c r="BS162"/>
  <c r="BQ230" s="1"/>
  <c r="F539" i="64"/>
  <c r="K36" i="63"/>
  <c r="AC90" i="46"/>
  <c r="W90" i="36"/>
  <c r="F90"/>
  <c r="AT616" i="64"/>
  <c r="AC96" i="46"/>
  <c r="N90" i="36"/>
  <c r="R90"/>
  <c r="K29" i="11"/>
  <c r="AA20" i="34"/>
  <c r="K81" i="63"/>
  <c r="D80" i="44"/>
  <c r="E80" s="1"/>
  <c r="H80" s="1"/>
  <c r="BT155" i="46"/>
  <c r="BD148"/>
  <c r="BB240" s="1"/>
  <c r="AZ148"/>
  <c r="AX240" s="1"/>
  <c r="BA148"/>
  <c r="AY240" s="1"/>
  <c r="CD148"/>
  <c r="BF148"/>
  <c r="BD240" s="1"/>
  <c r="BV148"/>
  <c r="BT240" s="1"/>
  <c r="X105" i="64"/>
  <c r="N176"/>
  <c r="R149" i="68"/>
  <c r="G150"/>
  <c r="G151"/>
  <c r="F69" i="57" s="1"/>
  <c r="G149" i="68"/>
  <c r="K35" i="64"/>
  <c r="J35"/>
  <c r="P35"/>
  <c r="AO58" i="25"/>
  <c r="G89" i="36"/>
  <c r="AE629" i="64" s="1"/>
  <c r="K39" i="36"/>
  <c r="L39"/>
  <c r="E89"/>
  <c r="AC629" i="64" s="1"/>
  <c r="F89" i="36"/>
  <c r="AD629" i="64" s="1"/>
  <c r="D89" i="36"/>
  <c r="AB629" i="64" s="1"/>
  <c r="E39" i="36"/>
  <c r="J39"/>
  <c r="P77"/>
  <c r="AQ243" i="46"/>
  <c r="AX112"/>
  <c r="AX104"/>
  <c r="AX96"/>
  <c r="AC107"/>
  <c r="AX126"/>
  <c r="AC117"/>
  <c r="AC103"/>
  <c r="AC99"/>
  <c r="AX93"/>
  <c r="U286" i="25"/>
  <c r="C152"/>
  <c r="BS142" i="46"/>
  <c r="Q286" i="25"/>
  <c r="BS147" i="46"/>
  <c r="CN147"/>
  <c r="AA58" i="25"/>
  <c r="F145" i="47"/>
  <c r="AI47" i="64"/>
  <c r="AT52"/>
  <c r="K105"/>
  <c r="J176"/>
  <c r="K247"/>
  <c r="CC92" i="46"/>
  <c r="BT92"/>
  <c r="BW92"/>
  <c r="BV92"/>
  <c r="I92" i="44"/>
  <c r="J92" s="1"/>
  <c r="CB98" i="46"/>
  <c r="CE98"/>
  <c r="CI98"/>
  <c r="CH98"/>
  <c r="CG98"/>
  <c r="BW99"/>
  <c r="CD99"/>
  <c r="I108" i="44"/>
  <c r="J108" s="1"/>
  <c r="CA110" i="46"/>
  <c r="CL110"/>
  <c r="CG110"/>
  <c r="CK110"/>
  <c r="X35" i="64"/>
  <c r="N247"/>
  <c r="AK243" i="46"/>
  <c r="AR58" i="25"/>
  <c r="AT36" i="64"/>
  <c r="AI406"/>
  <c r="AT484"/>
  <c r="CL92" i="46"/>
  <c r="BU92"/>
  <c r="CA92"/>
  <c r="CF92"/>
  <c r="CH92"/>
  <c r="BX98"/>
  <c r="CM98"/>
  <c r="CD98"/>
  <c r="BY98"/>
  <c r="CA98"/>
  <c r="BU98"/>
  <c r="BV99"/>
  <c r="BX110"/>
  <c r="BZ110"/>
  <c r="CI110"/>
  <c r="CJ110"/>
  <c r="BT110"/>
  <c r="P105" i="64"/>
  <c r="J148" i="44"/>
  <c r="AX42" i="46"/>
  <c r="V145" i="47"/>
  <c r="Q145"/>
  <c r="AL58" i="25"/>
  <c r="AT44" i="64"/>
  <c r="P176"/>
  <c r="CI92" i="46"/>
  <c r="CM92"/>
  <c r="CK92"/>
  <c r="BZ92"/>
  <c r="BV98"/>
  <c r="BW98"/>
  <c r="I96" i="44"/>
  <c r="J96" s="1"/>
  <c r="CK98" i="46"/>
  <c r="CL99"/>
  <c r="CE110"/>
  <c r="CD110"/>
  <c r="BW110"/>
  <c r="CC110"/>
  <c r="CB110"/>
  <c r="M248"/>
  <c r="T248"/>
  <c r="K145" i="47"/>
  <c r="AX108" i="46"/>
  <c r="AT185" i="64"/>
  <c r="W286" i="25"/>
  <c r="L25" i="73"/>
  <c r="N75" i="40"/>
  <c r="N72"/>
  <c r="N73"/>
  <c r="N121"/>
  <c r="N207"/>
  <c r="N198"/>
  <c r="N86"/>
  <c r="N192"/>
  <c r="N84"/>
  <c r="N128"/>
  <c r="N77"/>
  <c r="N79"/>
  <c r="N119"/>
  <c r="N104"/>
  <c r="N175"/>
  <c r="N76"/>
  <c r="N64"/>
  <c r="N92"/>
  <c r="N203"/>
  <c r="N169"/>
  <c r="N205"/>
  <c r="N20"/>
  <c r="N197"/>
  <c r="N202"/>
  <c r="N99"/>
  <c r="N196"/>
  <c r="N103"/>
  <c r="N108"/>
  <c r="N80"/>
  <c r="N78"/>
  <c r="N204"/>
  <c r="N179"/>
  <c r="N66"/>
  <c r="N190"/>
  <c r="N63"/>
  <c r="N194"/>
  <c r="N65"/>
  <c r="N176"/>
  <c r="N181"/>
  <c r="N70"/>
  <c r="N102"/>
  <c r="N180"/>
  <c r="N82"/>
  <c r="N125"/>
  <c r="N105"/>
  <c r="N211"/>
  <c r="N67"/>
  <c r="N69"/>
  <c r="N189"/>
  <c r="N177"/>
  <c r="N109"/>
  <c r="N171"/>
  <c r="N68"/>
  <c r="N93"/>
  <c r="N168"/>
  <c r="N122"/>
  <c r="N208"/>
  <c r="N81"/>
  <c r="N100"/>
  <c r="N182"/>
  <c r="N191"/>
  <c r="N184"/>
  <c r="N210"/>
  <c r="N96"/>
  <c r="N90"/>
  <c r="N170"/>
  <c r="N107"/>
  <c r="N118"/>
  <c r="N83"/>
  <c r="N62"/>
  <c r="N124"/>
  <c r="N213"/>
  <c r="N185"/>
  <c r="N167"/>
  <c r="N206"/>
  <c r="N200"/>
  <c r="N94"/>
  <c r="N209"/>
  <c r="N173"/>
  <c r="N212"/>
  <c r="N87"/>
  <c r="N91"/>
  <c r="N126"/>
  <c r="N199"/>
  <c r="N110"/>
  <c r="N201"/>
  <c r="N113"/>
  <c r="N123"/>
  <c r="N127"/>
  <c r="N117"/>
  <c r="N95"/>
  <c r="N195"/>
  <c r="N178"/>
  <c r="N188"/>
  <c r="N193"/>
  <c r="N187"/>
  <c r="N61"/>
  <c r="N101"/>
  <c r="N174"/>
  <c r="N214"/>
  <c r="N172"/>
  <c r="N112"/>
  <c r="N114"/>
  <c r="N183"/>
  <c r="N106"/>
  <c r="N120"/>
  <c r="N111"/>
  <c r="N129"/>
  <c r="N71"/>
  <c r="N88"/>
  <c r="N186"/>
  <c r="N74"/>
  <c r="I97" i="44"/>
  <c r="J97" s="1"/>
  <c r="CI99" i="46"/>
  <c r="BU99"/>
  <c r="CM99"/>
  <c r="CJ99"/>
  <c r="CH99"/>
  <c r="BX99"/>
  <c r="BY99"/>
  <c r="CG99"/>
  <c r="CF99"/>
  <c r="CK99"/>
  <c r="CB99"/>
  <c r="CE99"/>
  <c r="CA99"/>
  <c r="AX87"/>
  <c r="AT118" i="64"/>
  <c r="CN144" i="46"/>
  <c r="BS171"/>
  <c r="CN171"/>
  <c r="AS243"/>
  <c r="I248"/>
  <c r="T286" i="25"/>
  <c r="K286"/>
  <c r="L286"/>
  <c r="Y105" i="64"/>
  <c r="Z248" i="46"/>
  <c r="AC166"/>
  <c r="AS37" i="64"/>
  <c r="N248" i="46"/>
  <c r="BS158"/>
  <c r="BQ228" s="1"/>
  <c r="AI469" i="64"/>
  <c r="S29" i="11"/>
  <c r="AY20" i="34"/>
  <c r="AI396" i="64"/>
  <c r="AX65" i="46"/>
  <c r="BV126"/>
  <c r="CL126"/>
  <c r="BW122"/>
  <c r="G168" i="25" s="1"/>
  <c r="CC122" i="46"/>
  <c r="M168" i="25" s="1"/>
  <c r="X248" i="46"/>
  <c r="J286" i="25"/>
  <c r="K248" i="46"/>
  <c r="CN161"/>
  <c r="CL229" s="1"/>
  <c r="BS161"/>
  <c r="BQ229" s="1"/>
  <c r="AQ35" i="25"/>
  <c r="AR35"/>
  <c r="K49" i="36"/>
  <c r="K77"/>
  <c r="AT476" i="64"/>
  <c r="AT122"/>
  <c r="S77" i="36"/>
  <c r="AI188" i="64"/>
  <c r="AI259"/>
  <c r="AI333"/>
  <c r="AI117"/>
  <c r="AI479"/>
  <c r="AI402"/>
  <c r="AI184"/>
  <c r="AI255"/>
  <c r="AI329"/>
  <c r="AI475"/>
  <c r="AI548"/>
  <c r="AI109"/>
  <c r="AI471"/>
  <c r="AI251"/>
  <c r="AI544"/>
  <c r="AI398"/>
  <c r="AI51"/>
  <c r="AI337"/>
  <c r="AI556"/>
  <c r="AI121"/>
  <c r="AI483"/>
  <c r="AI192"/>
  <c r="AI263"/>
  <c r="AI410"/>
  <c r="AI323"/>
  <c r="AJ308"/>
  <c r="AJ527"/>
  <c r="AJ454"/>
  <c r="AJ234"/>
  <c r="AJ381"/>
  <c r="AT179"/>
  <c r="AT108"/>
  <c r="AT250"/>
  <c r="AT543"/>
  <c r="AT541"/>
  <c r="AT322"/>
  <c r="AT468"/>
  <c r="AT106"/>
  <c r="AT248"/>
  <c r="AT114"/>
  <c r="AT549"/>
  <c r="AT330"/>
  <c r="AT193"/>
  <c r="AT264"/>
  <c r="AT411"/>
  <c r="AJ95"/>
  <c r="AJ166"/>
  <c r="AJ237"/>
  <c r="AJ311"/>
  <c r="AJ457"/>
  <c r="AJ384"/>
  <c r="AT557"/>
  <c r="AJ537"/>
  <c r="AJ102"/>
  <c r="AJ244"/>
  <c r="AJ464"/>
  <c r="AJ318"/>
  <c r="AJ231"/>
  <c r="AJ378"/>
  <c r="AJ89"/>
  <c r="AJ305"/>
  <c r="AJ160"/>
  <c r="AJ451"/>
  <c r="AJ524"/>
  <c r="AT395"/>
  <c r="AJ98"/>
  <c r="AJ387"/>
  <c r="AJ533"/>
  <c r="AJ169"/>
  <c r="AJ240"/>
  <c r="AJ460"/>
  <c r="AJ314"/>
  <c r="AT181"/>
  <c r="AT252"/>
  <c r="AT189"/>
  <c r="AT553"/>
  <c r="AT407"/>
  <c r="AT260"/>
  <c r="AJ391"/>
  <c r="E77" i="36"/>
  <c r="V77"/>
  <c r="L49"/>
  <c r="AI623" i="64"/>
  <c r="U77" i="36"/>
  <c r="O77"/>
  <c r="AC615" i="64"/>
  <c r="AC627"/>
  <c r="AC623"/>
  <c r="AC619"/>
  <c r="K38" i="36"/>
  <c r="C75"/>
  <c r="C81"/>
  <c r="AP38" i="68"/>
  <c r="AH38"/>
  <c r="AS38"/>
  <c r="AK38"/>
  <c r="AC38"/>
  <c r="BN38"/>
  <c r="BF38"/>
  <c r="BQ38"/>
  <c r="BI38"/>
  <c r="BA38"/>
  <c r="J38" i="36"/>
  <c r="BS130" i="46"/>
  <c r="CN130"/>
  <c r="AR38" i="68"/>
  <c r="AJ38"/>
  <c r="AU38"/>
  <c r="AM38"/>
  <c r="AE38"/>
  <c r="BP38"/>
  <c r="BH38"/>
  <c r="BS38"/>
  <c r="BK38"/>
  <c r="BC38"/>
  <c r="AI619" i="64"/>
  <c r="AT38" i="68"/>
  <c r="AL38"/>
  <c r="AD38"/>
  <c r="AO38"/>
  <c r="AG38"/>
  <c r="BR38"/>
  <c r="BJ38"/>
  <c r="BB38"/>
  <c r="BM38"/>
  <c r="BE38"/>
  <c r="L88" i="36"/>
  <c r="F88"/>
  <c r="G88"/>
  <c r="H88"/>
  <c r="I88"/>
  <c r="D88"/>
  <c r="CN85" i="46"/>
  <c r="CL244" s="1"/>
  <c r="AV38" i="68"/>
  <c r="AN38"/>
  <c r="AF38"/>
  <c r="AQ38"/>
  <c r="AI38"/>
  <c r="BT38"/>
  <c r="BL38"/>
  <c r="BD38"/>
  <c r="BO38"/>
  <c r="K19" i="63"/>
  <c r="I85" i="56"/>
  <c r="AC85" i="46"/>
  <c r="AA244" s="1"/>
  <c r="AI43" i="64"/>
  <c r="AC130" i="46"/>
  <c r="G165"/>
  <c r="BW165"/>
  <c r="BU233" s="1"/>
  <c r="CI165"/>
  <c r="CG233" s="1"/>
  <c r="BN165"/>
  <c r="BL233" s="1"/>
  <c r="CB165"/>
  <c r="BZ233" s="1"/>
  <c r="BU165"/>
  <c r="BS233" s="1"/>
  <c r="BI165"/>
  <c r="BG233" s="1"/>
  <c r="BO165"/>
  <c r="BM233" s="1"/>
  <c r="BD165"/>
  <c r="BB233" s="1"/>
  <c r="CM165"/>
  <c r="CK233" s="1"/>
  <c r="BY165"/>
  <c r="BW233" s="1"/>
  <c r="C233"/>
  <c r="BR165"/>
  <c r="BP233" s="1"/>
  <c r="BM165"/>
  <c r="BK233" s="1"/>
  <c r="BZ165"/>
  <c r="BX233" s="1"/>
  <c r="CD165"/>
  <c r="CB233" s="1"/>
  <c r="CL165"/>
  <c r="CJ233" s="1"/>
  <c r="CA165"/>
  <c r="BY233" s="1"/>
  <c r="BX165"/>
  <c r="BV233" s="1"/>
  <c r="BQ165"/>
  <c r="BO233" s="1"/>
  <c r="BK165"/>
  <c r="BI233" s="1"/>
  <c r="BL165"/>
  <c r="BJ233" s="1"/>
  <c r="BF165"/>
  <c r="BD233" s="1"/>
  <c r="CE165"/>
  <c r="CC233" s="1"/>
  <c r="BA165"/>
  <c r="AY233" s="1"/>
  <c r="AZ165"/>
  <c r="AX233" s="1"/>
  <c r="CK165"/>
  <c r="CI233" s="1"/>
  <c r="CJ165"/>
  <c r="CH233" s="1"/>
  <c r="AY165"/>
  <c r="CH165"/>
  <c r="CF233" s="1"/>
  <c r="BC165"/>
  <c r="BA233" s="1"/>
  <c r="BG165"/>
  <c r="BE233" s="1"/>
  <c r="I163" i="44"/>
  <c r="G229" s="1"/>
  <c r="BB165" i="46"/>
  <c r="AZ233" s="1"/>
  <c r="BP165"/>
  <c r="BN233" s="1"/>
  <c r="CC165"/>
  <c r="CA233" s="1"/>
  <c r="BT165"/>
  <c r="BJ165"/>
  <c r="BH233" s="1"/>
  <c r="CG165"/>
  <c r="CE233" s="1"/>
  <c r="BH165"/>
  <c r="BF233" s="1"/>
  <c r="CF165"/>
  <c r="CD233" s="1"/>
  <c r="BE165"/>
  <c r="BC233" s="1"/>
  <c r="BV165"/>
  <c r="BT233" s="1"/>
  <c r="X150" i="68"/>
  <c r="J138" i="44"/>
  <c r="J79"/>
  <c r="G286" i="25"/>
  <c r="O35" i="64"/>
  <c r="H286" i="25"/>
  <c r="I153"/>
  <c r="I285" s="1"/>
  <c r="L247" i="46"/>
  <c r="D156" i="25"/>
  <c r="C156" s="1"/>
  <c r="AC170" i="46"/>
  <c r="D58" i="44"/>
  <c r="E58" s="1"/>
  <c r="K55" i="63"/>
  <c r="D29" i="46"/>
  <c r="E29" s="1"/>
  <c r="F29" s="1"/>
  <c r="F26" i="63"/>
  <c r="K26" s="1"/>
  <c r="E31"/>
  <c r="F31" s="1"/>
  <c r="C58"/>
  <c r="C86" s="1"/>
  <c r="C93" s="1"/>
  <c r="F319" i="64"/>
  <c r="J68" i="44"/>
  <c r="H85" i="56"/>
  <c r="M85"/>
  <c r="N85"/>
  <c r="X85"/>
  <c r="K43" i="63"/>
  <c r="D46" i="44"/>
  <c r="E46" s="1"/>
  <c r="H46" s="1"/>
  <c r="BY116" i="46"/>
  <c r="BW116"/>
  <c r="BS85"/>
  <c r="D26"/>
  <c r="E26" s="1"/>
  <c r="AY26" s="1"/>
  <c r="F23" i="63"/>
  <c r="K28"/>
  <c r="D31" i="44"/>
  <c r="E31" s="1"/>
  <c r="H31" s="1"/>
  <c r="F253" s="1"/>
  <c r="D24" i="46"/>
  <c r="E24" s="1"/>
  <c r="F21" i="63"/>
  <c r="D24" i="44" s="1"/>
  <c r="E24" s="1"/>
  <c r="H24" s="1"/>
  <c r="F185" i="64"/>
  <c r="T85" i="56"/>
  <c r="AQ244" i="46"/>
  <c r="L85" i="56"/>
  <c r="AI244" i="46"/>
  <c r="S85" i="56"/>
  <c r="AP244" i="46"/>
  <c r="U85" i="56"/>
  <c r="AR244" i="46"/>
  <c r="AX85"/>
  <c r="E85" i="56"/>
  <c r="AB244" i="46"/>
  <c r="R85" i="56"/>
  <c r="AO244" i="46"/>
  <c r="J85" i="56"/>
  <c r="AG244" i="46"/>
  <c r="W85" i="56"/>
  <c r="AT244" i="46"/>
  <c r="G85" i="56"/>
  <c r="AD244" i="46"/>
  <c r="F110" i="64"/>
  <c r="P85" i="56"/>
  <c r="AM244" i="46"/>
  <c r="K85" i="56"/>
  <c r="AH244" i="46"/>
  <c r="V85" i="56"/>
  <c r="AS244" i="46"/>
  <c r="F85" i="56"/>
  <c r="AC244" i="46"/>
  <c r="O85" i="56"/>
  <c r="AL244" i="46"/>
  <c r="Q85" i="56"/>
  <c r="AN244" i="46"/>
  <c r="J64" i="44"/>
  <c r="J67"/>
  <c r="J104"/>
  <c r="J115"/>
  <c r="J107"/>
  <c r="J99"/>
  <c r="AC62" i="46"/>
  <c r="E255" i="44"/>
  <c r="CN158" i="46"/>
  <c r="CL228" s="1"/>
  <c r="BR228"/>
  <c r="Q25" i="40"/>
  <c r="F25" s="1"/>
  <c r="I25" s="1"/>
  <c r="V153" i="25"/>
  <c r="V285" s="1"/>
  <c r="Y247" i="46"/>
  <c r="J72" i="44"/>
  <c r="I159" i="25"/>
  <c r="C159" s="1"/>
  <c r="AC173" i="46"/>
  <c r="D57" i="44"/>
  <c r="E57" s="1"/>
  <c r="K54" i="63"/>
  <c r="I155" i="25"/>
  <c r="AC169" i="46"/>
  <c r="R153" i="25"/>
  <c r="R285" s="1"/>
  <c r="U247" i="46"/>
  <c r="D59" i="44"/>
  <c r="E59" s="1"/>
  <c r="K56" i="63"/>
  <c r="D37" i="46"/>
  <c r="E37" s="1"/>
  <c r="BL37" s="1"/>
  <c r="F34" i="63"/>
  <c r="BS144" i="46"/>
  <c r="H14" i="31"/>
  <c r="J14"/>
  <c r="BS173" i="46"/>
  <c r="CN173"/>
  <c r="F226" i="44"/>
  <c r="J160"/>
  <c r="H226" s="1"/>
  <c r="AX69" i="46"/>
  <c r="AC116"/>
  <c r="AO243"/>
  <c r="AC67"/>
  <c r="BU91"/>
  <c r="CE91"/>
  <c r="BT91"/>
  <c r="V248"/>
  <c r="R248"/>
  <c r="F243"/>
  <c r="R286" i="25"/>
  <c r="F33" i="64"/>
  <c r="K64" i="63"/>
  <c r="BB80" i="46"/>
  <c r="BQ80"/>
  <c r="AY80"/>
  <c r="I80" i="44"/>
  <c r="J80" s="1"/>
  <c r="BH80" i="46"/>
  <c r="BC80"/>
  <c r="BI80"/>
  <c r="BD80"/>
  <c r="BP80"/>
  <c r="BF80"/>
  <c r="BJ80"/>
  <c r="BL80"/>
  <c r="BG80"/>
  <c r="BM80"/>
  <c r="BE80"/>
  <c r="BN80"/>
  <c r="BO80"/>
  <c r="BA80"/>
  <c r="D34"/>
  <c r="E34" s="1"/>
  <c r="D55"/>
  <c r="E55" s="1"/>
  <c r="BB55" s="1"/>
  <c r="F52" i="63"/>
  <c r="D48" i="46"/>
  <c r="E48" s="1"/>
  <c r="BI48" s="1"/>
  <c r="F45" i="63"/>
  <c r="K51"/>
  <c r="D54" i="44"/>
  <c r="E54" s="1"/>
  <c r="H54" s="1"/>
  <c r="D56" i="46"/>
  <c r="E56" s="1"/>
  <c r="AZ56" s="1"/>
  <c r="F53" i="63"/>
  <c r="D36" i="46"/>
  <c r="E36" s="1"/>
  <c r="BB36" s="1"/>
  <c r="F33" i="63"/>
  <c r="AJ25" i="64"/>
  <c r="E50" i="63"/>
  <c r="D44" i="46"/>
  <c r="E44" s="1"/>
  <c r="I44" i="44" s="1"/>
  <c r="F41" i="63"/>
  <c r="AS146" i="68"/>
  <c r="AO146"/>
  <c r="AK146"/>
  <c r="AG146"/>
  <c r="AC146"/>
  <c r="AT146"/>
  <c r="AP146"/>
  <c r="AL146"/>
  <c r="AH146"/>
  <c r="AD146"/>
  <c r="BR146"/>
  <c r="BN146"/>
  <c r="BJ146"/>
  <c r="BF146"/>
  <c r="BB146"/>
  <c r="BQ146"/>
  <c r="BM146"/>
  <c r="BI146"/>
  <c r="BE146"/>
  <c r="BA146"/>
  <c r="D42" i="44"/>
  <c r="E42" s="1"/>
  <c r="K39" i="63"/>
  <c r="D43" i="46"/>
  <c r="E43" s="1"/>
  <c r="BQ43" s="1"/>
  <c r="F40" i="63"/>
  <c r="K40" s="1"/>
  <c r="AU146" i="68"/>
  <c r="AQ146"/>
  <c r="AM146"/>
  <c r="AI146"/>
  <c r="AE146"/>
  <c r="AV146"/>
  <c r="AR146"/>
  <c r="AN146"/>
  <c r="AJ146"/>
  <c r="AF146"/>
  <c r="BT146"/>
  <c r="BP146"/>
  <c r="BL146"/>
  <c r="BH146"/>
  <c r="BD146"/>
  <c r="BS146"/>
  <c r="BO146"/>
  <c r="BK146"/>
  <c r="BG146"/>
  <c r="BC146"/>
  <c r="E38" i="63"/>
  <c r="D27" i="46"/>
  <c r="E27" s="1"/>
  <c r="F24" i="63"/>
  <c r="D27" i="44" s="1"/>
  <c r="E27" s="1"/>
  <c r="H27" s="1"/>
  <c r="AE56" i="25"/>
  <c r="CI236" i="46"/>
  <c r="F54"/>
  <c r="H54" s="1"/>
  <c r="BJ54"/>
  <c r="CF54"/>
  <c r="AZ54"/>
  <c r="CB54"/>
  <c r="AY54"/>
  <c r="BW54"/>
  <c r="BZ54"/>
  <c r="BT54"/>
  <c r="CE54"/>
  <c r="BG54"/>
  <c r="BC54"/>
  <c r="CM54"/>
  <c r="CA54"/>
  <c r="BN54"/>
  <c r="CI54"/>
  <c r="BA54"/>
  <c r="BO54"/>
  <c r="BX54"/>
  <c r="BY54"/>
  <c r="BV54"/>
  <c r="BM54"/>
  <c r="CD54"/>
  <c r="BE54"/>
  <c r="CK54"/>
  <c r="CL54"/>
  <c r="CC54"/>
  <c r="BQ54"/>
  <c r="BR54"/>
  <c r="BL54"/>
  <c r="CH54"/>
  <c r="CJ54"/>
  <c r="BI54"/>
  <c r="CG54"/>
  <c r="BP54"/>
  <c r="BH54"/>
  <c r="I54" i="44"/>
  <c r="BK54" i="46"/>
  <c r="BF54"/>
  <c r="BD54"/>
  <c r="BU54"/>
  <c r="BB54"/>
  <c r="F35"/>
  <c r="BI35"/>
  <c r="BC35"/>
  <c r="BT35"/>
  <c r="BZ35"/>
  <c r="BH35"/>
  <c r="I35" i="44"/>
  <c r="J35" s="1"/>
  <c r="AZ35" i="46"/>
  <c r="CG35"/>
  <c r="CA35"/>
  <c r="BR35"/>
  <c r="CH35"/>
  <c r="BA35"/>
  <c r="CJ35"/>
  <c r="BL35"/>
  <c r="CF35"/>
  <c r="CC35"/>
  <c r="BU35"/>
  <c r="BJ35"/>
  <c r="BK35"/>
  <c r="BV35"/>
  <c r="BF35"/>
  <c r="CK35"/>
  <c r="BG35"/>
  <c r="BW35"/>
  <c r="CE35"/>
  <c r="BP35"/>
  <c r="BD35"/>
  <c r="CD35"/>
  <c r="BE35"/>
  <c r="BQ35"/>
  <c r="CI35"/>
  <c r="BM35"/>
  <c r="CB35"/>
  <c r="CL35"/>
  <c r="AY35"/>
  <c r="BO35"/>
  <c r="BN35"/>
  <c r="BY35"/>
  <c r="CM35"/>
  <c r="BB35"/>
  <c r="BX35"/>
  <c r="AA56" i="25"/>
  <c r="Z56"/>
  <c r="AC61" i="46"/>
  <c r="AX24"/>
  <c r="W176" i="64"/>
  <c r="P247"/>
  <c r="T247"/>
  <c r="R247"/>
  <c r="X247"/>
  <c r="F35"/>
  <c r="J247"/>
  <c r="F247"/>
  <c r="F540"/>
  <c r="I540"/>
  <c r="L540"/>
  <c r="P540"/>
  <c r="H540"/>
  <c r="Q540"/>
  <c r="W540"/>
  <c r="R540"/>
  <c r="K540"/>
  <c r="X540"/>
  <c r="Y540"/>
  <c r="G540"/>
  <c r="T540"/>
  <c r="M540"/>
  <c r="N540"/>
  <c r="S540"/>
  <c r="J540"/>
  <c r="G176"/>
  <c r="X176"/>
  <c r="Q176"/>
  <c r="F176"/>
  <c r="R394"/>
  <c r="K394"/>
  <c r="I394"/>
  <c r="X394"/>
  <c r="F394"/>
  <c r="J394"/>
  <c r="G394"/>
  <c r="Y394"/>
  <c r="S394"/>
  <c r="W394"/>
  <c r="H394"/>
  <c r="T394"/>
  <c r="Q394"/>
  <c r="M394"/>
  <c r="P394"/>
  <c r="L394"/>
  <c r="N394"/>
  <c r="F321"/>
  <c r="W321"/>
  <c r="S321"/>
  <c r="M321"/>
  <c r="Q321"/>
  <c r="T321"/>
  <c r="J321"/>
  <c r="R321"/>
  <c r="Y321"/>
  <c r="H321"/>
  <c r="K321"/>
  <c r="P321"/>
  <c r="X321"/>
  <c r="I321"/>
  <c r="G321"/>
  <c r="N321"/>
  <c r="L321"/>
  <c r="T105"/>
  <c r="R105"/>
  <c r="F105"/>
  <c r="F467"/>
  <c r="T467"/>
  <c r="K467"/>
  <c r="X467"/>
  <c r="P467"/>
  <c r="N467"/>
  <c r="I467"/>
  <c r="M467"/>
  <c r="H467"/>
  <c r="S467"/>
  <c r="R467"/>
  <c r="J467"/>
  <c r="Y467"/>
  <c r="L467"/>
  <c r="W467"/>
  <c r="Q467"/>
  <c r="G467"/>
  <c r="F34"/>
  <c r="N153" i="25"/>
  <c r="N285" s="1"/>
  <c r="Q247" i="46"/>
  <c r="T153" i="25"/>
  <c r="T285" s="1"/>
  <c r="W247" i="46"/>
  <c r="G153" i="25"/>
  <c r="G285" s="1"/>
  <c r="J247" i="46"/>
  <c r="F23"/>
  <c r="BU23"/>
  <c r="BV23"/>
  <c r="BE23"/>
  <c r="CH23"/>
  <c r="AZ23"/>
  <c r="CG23"/>
  <c r="CE23"/>
  <c r="CF23"/>
  <c r="BZ23"/>
  <c r="BH23"/>
  <c r="BN23"/>
  <c r="CJ23"/>
  <c r="BF23"/>
  <c r="BP23"/>
  <c r="BO23"/>
  <c r="BK23"/>
  <c r="CI23"/>
  <c r="BR23"/>
  <c r="CA23"/>
  <c r="CB23"/>
  <c r="CL23"/>
  <c r="CM23"/>
  <c r="CD23"/>
  <c r="BD23"/>
  <c r="CK23"/>
  <c r="BW23"/>
  <c r="BI23"/>
  <c r="BG23"/>
  <c r="AY23"/>
  <c r="I23" i="44"/>
  <c r="J23" s="1"/>
  <c r="BL23" i="46"/>
  <c r="BC23"/>
  <c r="BA23"/>
  <c r="BY23"/>
  <c r="BM23"/>
  <c r="BX23"/>
  <c r="BB23"/>
  <c r="BJ23"/>
  <c r="BQ23"/>
  <c r="BT23"/>
  <c r="CC23"/>
  <c r="P153" i="25"/>
  <c r="P285" s="1"/>
  <c r="S247" i="46"/>
  <c r="E153" i="25"/>
  <c r="E285" s="1"/>
  <c r="H247" i="46"/>
  <c r="K153" i="25"/>
  <c r="K285" s="1"/>
  <c r="N247" i="46"/>
  <c r="V286" i="25"/>
  <c r="N286"/>
  <c r="E286"/>
  <c r="X148" i="68"/>
  <c r="AV20"/>
  <c r="BT20" s="1"/>
  <c r="AC56" i="25"/>
  <c r="CM110" i="46"/>
  <c r="J82" i="44"/>
  <c r="AB56" i="25"/>
  <c r="AC87" i="46"/>
  <c r="AR253"/>
  <c r="AC129"/>
  <c r="O286" i="25"/>
  <c r="CA116" i="46"/>
  <c r="BV116"/>
  <c r="CD91"/>
  <c r="CL91"/>
  <c r="I91" i="44"/>
  <c r="J91" s="1"/>
  <c r="BV91" i="46"/>
  <c r="CK91"/>
  <c r="CB116"/>
  <c r="BT116"/>
  <c r="BZ116"/>
  <c r="W248"/>
  <c r="O248"/>
  <c r="F286" i="25"/>
  <c r="AD56"/>
  <c r="AI35"/>
  <c r="CM116" i="46"/>
  <c r="CC116"/>
  <c r="CJ91"/>
  <c r="CF91"/>
  <c r="CH91"/>
  <c r="CG91"/>
  <c r="BX91"/>
  <c r="O105" i="64"/>
  <c r="J130" i="44"/>
  <c r="BU116" i="46"/>
  <c r="CK116"/>
  <c r="I114" i="44"/>
  <c r="J114" s="1"/>
  <c r="F129" i="56"/>
  <c r="J248" i="46"/>
  <c r="BX116"/>
  <c r="CH116"/>
  <c r="CI116"/>
  <c r="BY91"/>
  <c r="CI91"/>
  <c r="BZ91"/>
  <c r="CA91"/>
  <c r="BW91"/>
  <c r="BS164"/>
  <c r="CF116"/>
  <c r="AX77"/>
  <c r="BS179"/>
  <c r="AC72"/>
  <c r="BS196"/>
  <c r="CN89"/>
  <c r="AX115"/>
  <c r="AX213"/>
  <c r="AC92"/>
  <c r="AC76"/>
  <c r="AC167"/>
  <c r="AA247" s="1"/>
  <c r="M286" i="25"/>
  <c r="S153"/>
  <c r="S285" s="1"/>
  <c r="V247" i="46"/>
  <c r="AG35" i="25"/>
  <c r="V105" i="64"/>
  <c r="V176"/>
  <c r="AG243" i="46"/>
  <c r="AF243"/>
  <c r="F253"/>
  <c r="AX21"/>
  <c r="D153" i="25"/>
  <c r="G247" i="46"/>
  <c r="M153" i="25"/>
  <c r="M285" s="1"/>
  <c r="P247" i="46"/>
  <c r="U153" i="25"/>
  <c r="U285" s="1"/>
  <c r="X247" i="46"/>
  <c r="J153" i="25"/>
  <c r="J285" s="1"/>
  <c r="M247" i="46"/>
  <c r="D157" i="25"/>
  <c r="C157" s="1"/>
  <c r="AC171" i="46"/>
  <c r="AG56" i="25"/>
  <c r="CN164" i="46"/>
  <c r="H248"/>
  <c r="Q248"/>
  <c r="AJ243"/>
  <c r="AC71"/>
  <c r="AC68"/>
  <c r="F153" i="25"/>
  <c r="F285" s="1"/>
  <c r="I247" i="46"/>
  <c r="O153" i="25"/>
  <c r="O285" s="1"/>
  <c r="R247" i="46"/>
  <c r="W153" i="25"/>
  <c r="W285" s="1"/>
  <c r="Z247" i="46"/>
  <c r="P248"/>
  <c r="AC64"/>
  <c r="H153" i="25"/>
  <c r="H285" s="1"/>
  <c r="K247" i="46"/>
  <c r="Q153" i="25"/>
  <c r="Q285" s="1"/>
  <c r="T247" i="46"/>
  <c r="AX73"/>
  <c r="AC88"/>
  <c r="AX79"/>
  <c r="AX211"/>
  <c r="AX34"/>
  <c r="AX103"/>
  <c r="AC120"/>
  <c r="AB243"/>
  <c r="AX114"/>
  <c r="AX76"/>
  <c r="AX107"/>
  <c r="AX64"/>
  <c r="AX38"/>
  <c r="AX99"/>
  <c r="AC102"/>
  <c r="AC110"/>
  <c r="AX68"/>
  <c r="AU243"/>
  <c r="AX124"/>
  <c r="BS150"/>
  <c r="AC86"/>
  <c r="G248"/>
  <c r="CN150"/>
  <c r="BS140"/>
  <c r="CN154"/>
  <c r="BR224"/>
  <c r="V158" i="25"/>
  <c r="V276" s="1"/>
  <c r="Y238" i="46"/>
  <c r="R158" i="25"/>
  <c r="R276" s="1"/>
  <c r="U238" i="46"/>
  <c r="N158" i="25"/>
  <c r="N276" s="1"/>
  <c r="Q238" i="46"/>
  <c r="I158" i="25"/>
  <c r="I276" s="1"/>
  <c r="L238" i="46"/>
  <c r="E158" i="25"/>
  <c r="E276" s="1"/>
  <c r="H238" i="46"/>
  <c r="AK35" i="25"/>
  <c r="AC243" i="46"/>
  <c r="Y248"/>
  <c r="AC98"/>
  <c r="AE243"/>
  <c r="AX127"/>
  <c r="AC63"/>
  <c r="BS136"/>
  <c r="AW226"/>
  <c r="D224"/>
  <c r="H154"/>
  <c r="F224" s="1"/>
  <c r="D154" i="25"/>
  <c r="AC168" i="46"/>
  <c r="U158" i="25"/>
  <c r="U276" s="1"/>
  <c r="X238" i="46"/>
  <c r="Q158" i="25"/>
  <c r="Q276" s="1"/>
  <c r="T238" i="46"/>
  <c r="M158" i="25"/>
  <c r="M276" s="1"/>
  <c r="P238" i="46"/>
  <c r="H158" i="25"/>
  <c r="H276" s="1"/>
  <c r="K238" i="46"/>
  <c r="D158" i="25"/>
  <c r="AC172" i="46"/>
  <c r="AA238" s="1"/>
  <c r="G238"/>
  <c r="CN167"/>
  <c r="CL247" s="1"/>
  <c r="BR247"/>
  <c r="H167"/>
  <c r="F247" s="1"/>
  <c r="E247"/>
  <c r="BS170"/>
  <c r="CN170"/>
  <c r="H170"/>
  <c r="AJ43" i="25"/>
  <c r="AN43"/>
  <c r="AR43"/>
  <c r="AR56"/>
  <c r="AJ56"/>
  <c r="J71" i="44"/>
  <c r="U248" i="46"/>
  <c r="AC106"/>
  <c r="AX122"/>
  <c r="BS132"/>
  <c r="BR226"/>
  <c r="CN136"/>
  <c r="CN140"/>
  <c r="BS154"/>
  <c r="AX224"/>
  <c r="P154" i="25"/>
  <c r="P286" s="1"/>
  <c r="S248" i="46"/>
  <c r="T158" i="25"/>
  <c r="T276" s="1"/>
  <c r="W238" i="46"/>
  <c r="P158" i="25"/>
  <c r="P276" s="1"/>
  <c r="S238" i="46"/>
  <c r="K158" i="25"/>
  <c r="K276" s="1"/>
  <c r="N238" i="46"/>
  <c r="G158" i="25"/>
  <c r="G276" s="1"/>
  <c r="J238" i="46"/>
  <c r="L248"/>
  <c r="AX111"/>
  <c r="CN132"/>
  <c r="H136"/>
  <c r="F226" s="1"/>
  <c r="D226"/>
  <c r="W158" i="25"/>
  <c r="W276" s="1"/>
  <c r="Z238" i="46"/>
  <c r="S158" i="25"/>
  <c r="S276" s="1"/>
  <c r="V238" i="46"/>
  <c r="O158" i="25"/>
  <c r="O276" s="1"/>
  <c r="R238" i="46"/>
  <c r="J158" i="25"/>
  <c r="J276" s="1"/>
  <c r="M238" i="46"/>
  <c r="F158" i="25"/>
  <c r="F276" s="1"/>
  <c r="I238" i="46"/>
  <c r="L158" i="25"/>
  <c r="L276" s="1"/>
  <c r="O238" i="46"/>
  <c r="AW247"/>
  <c r="BS167"/>
  <c r="BQ247" s="1"/>
  <c r="AI43" i="25"/>
  <c r="AM43"/>
  <c r="AQ43"/>
  <c r="AL56"/>
  <c r="F33" i="46"/>
  <c r="H33" s="1"/>
  <c r="CG33"/>
  <c r="BM33"/>
  <c r="CF33"/>
  <c r="BV33"/>
  <c r="BB33"/>
  <c r="AZ33"/>
  <c r="BK33"/>
  <c r="BY33"/>
  <c r="CI33"/>
  <c r="BU33"/>
  <c r="CC33"/>
  <c r="BW33"/>
  <c r="BC33"/>
  <c r="CH33"/>
  <c r="CD33"/>
  <c r="BX33"/>
  <c r="BP33"/>
  <c r="BZ33"/>
  <c r="BQ33"/>
  <c r="BE33"/>
  <c r="CB33"/>
  <c r="BL33"/>
  <c r="I33" i="44"/>
  <c r="J33" s="1"/>
  <c r="BF33" i="46"/>
  <c r="BD33"/>
  <c r="BG33"/>
  <c r="BI33"/>
  <c r="BJ33"/>
  <c r="BR33"/>
  <c r="CL33"/>
  <c r="CK33"/>
  <c r="CE33"/>
  <c r="BN33"/>
  <c r="CM33"/>
  <c r="BH33"/>
  <c r="BT33"/>
  <c r="CA33"/>
  <c r="CJ33"/>
  <c r="BO33"/>
  <c r="AY33"/>
  <c r="BA33"/>
  <c r="F25"/>
  <c r="N25" s="1"/>
  <c r="BY25"/>
  <c r="I25" i="44"/>
  <c r="J25" s="1"/>
  <c r="BM25" i="46"/>
  <c r="BH25"/>
  <c r="CK25"/>
  <c r="CE25"/>
  <c r="BD25"/>
  <c r="BE25"/>
  <c r="CD25"/>
  <c r="AY25"/>
  <c r="BX25"/>
  <c r="CM25"/>
  <c r="CJ25"/>
  <c r="BA25"/>
  <c r="BI25"/>
  <c r="BO25"/>
  <c r="CF25"/>
  <c r="CI25"/>
  <c r="BQ25"/>
  <c r="BP25"/>
  <c r="BC25"/>
  <c r="BG25"/>
  <c r="BB25"/>
  <c r="BV25"/>
  <c r="BJ25"/>
  <c r="AZ25"/>
  <c r="BT25"/>
  <c r="BL25"/>
  <c r="BW25"/>
  <c r="CB25"/>
  <c r="CG25"/>
  <c r="BU25"/>
  <c r="BK25"/>
  <c r="CL25"/>
  <c r="BZ25"/>
  <c r="BR25"/>
  <c r="CC25"/>
  <c r="CA25"/>
  <c r="BN25"/>
  <c r="CH25"/>
  <c r="BF25"/>
  <c r="F22"/>
  <c r="H22" s="1"/>
  <c r="I22" i="44"/>
  <c r="J22" s="1"/>
  <c r="BX22" i="46"/>
  <c r="CM22"/>
  <c r="CB22"/>
  <c r="BT22"/>
  <c r="BI22"/>
  <c r="CH22"/>
  <c r="BG22"/>
  <c r="CI22"/>
  <c r="BY22"/>
  <c r="CA22"/>
  <c r="BE22"/>
  <c r="BA22"/>
  <c r="CE22"/>
  <c r="BO22"/>
  <c r="BC22"/>
  <c r="BR22"/>
  <c r="BL22"/>
  <c r="BM22"/>
  <c r="BK22"/>
  <c r="AY22"/>
  <c r="BZ22"/>
  <c r="BW22"/>
  <c r="BP22"/>
  <c r="CC22"/>
  <c r="BF22"/>
  <c r="CD22"/>
  <c r="CG22"/>
  <c r="BJ22"/>
  <c r="CJ22"/>
  <c r="BV22"/>
  <c r="BQ22"/>
  <c r="BH22"/>
  <c r="CF22"/>
  <c r="BB22"/>
  <c r="CK22"/>
  <c r="BN22"/>
  <c r="CL22"/>
  <c r="BU22"/>
  <c r="AZ22"/>
  <c r="BD22"/>
  <c r="F42"/>
  <c r="CJ42"/>
  <c r="BY42"/>
  <c r="CM42"/>
  <c r="CD42"/>
  <c r="BR42"/>
  <c r="CA42"/>
  <c r="CG42"/>
  <c r="BM42"/>
  <c r="BL42"/>
  <c r="BT42"/>
  <c r="BP42"/>
  <c r="CK42"/>
  <c r="BD42"/>
  <c r="BU42"/>
  <c r="BH42"/>
  <c r="I42" i="44"/>
  <c r="CI42" i="46"/>
  <c r="BZ42"/>
  <c r="BV42"/>
  <c r="BE42"/>
  <c r="BQ42"/>
  <c r="BN42"/>
  <c r="BI42"/>
  <c r="BX42"/>
  <c r="BJ42"/>
  <c r="CB42"/>
  <c r="BO42"/>
  <c r="AY42"/>
  <c r="BK42"/>
  <c r="CC42"/>
  <c r="BA42"/>
  <c r="BC42"/>
  <c r="CF42"/>
  <c r="AZ42"/>
  <c r="BW42"/>
  <c r="BG42"/>
  <c r="BF42"/>
  <c r="BB42"/>
  <c r="CE42"/>
  <c r="CL42"/>
  <c r="CH42"/>
  <c r="BC57"/>
  <c r="BA251" s="1"/>
  <c r="BV57"/>
  <c r="BT251" s="1"/>
  <c r="CL57"/>
  <c r="CJ251" s="1"/>
  <c r="BU57"/>
  <c r="BS251" s="1"/>
  <c r="CD57"/>
  <c r="CB251" s="1"/>
  <c r="BG57"/>
  <c r="BE251" s="1"/>
  <c r="BW57"/>
  <c r="BU251" s="1"/>
  <c r="CB57"/>
  <c r="BZ251" s="1"/>
  <c r="BL57"/>
  <c r="BJ251" s="1"/>
  <c r="BK57"/>
  <c r="BI251" s="1"/>
  <c r="C251"/>
  <c r="BO57"/>
  <c r="BM251" s="1"/>
  <c r="CE57"/>
  <c r="CC251" s="1"/>
  <c r="CC57"/>
  <c r="CA251" s="1"/>
  <c r="CH57"/>
  <c r="CF251" s="1"/>
  <c r="BJ57"/>
  <c r="BH251" s="1"/>
  <c r="I57" i="44"/>
  <c r="G247" s="1"/>
  <c r="BF57" i="46"/>
  <c r="BD251" s="1"/>
  <c r="BR57"/>
  <c r="BP251" s="1"/>
  <c r="CI57"/>
  <c r="CG251" s="1"/>
  <c r="AY57"/>
  <c r="BP57"/>
  <c r="BN251" s="1"/>
  <c r="BX57"/>
  <c r="BV251" s="1"/>
  <c r="BA57"/>
  <c r="AY251" s="1"/>
  <c r="BD57"/>
  <c r="BB251" s="1"/>
  <c r="CG57"/>
  <c r="CE251" s="1"/>
  <c r="BQ57"/>
  <c r="BO251" s="1"/>
  <c r="BZ57"/>
  <c r="BX251" s="1"/>
  <c r="BB57"/>
  <c r="AZ251" s="1"/>
  <c r="BH57"/>
  <c r="BF251" s="1"/>
  <c r="CF57"/>
  <c r="CD251" s="1"/>
  <c r="CK57"/>
  <c r="CI251" s="1"/>
  <c r="BT57"/>
  <c r="BE57"/>
  <c r="BC251" s="1"/>
  <c r="CA57"/>
  <c r="BY251" s="1"/>
  <c r="BM57"/>
  <c r="BK251" s="1"/>
  <c r="CM57"/>
  <c r="CK251" s="1"/>
  <c r="AZ57"/>
  <c r="AX251" s="1"/>
  <c r="BN57"/>
  <c r="BL251" s="1"/>
  <c r="BI57"/>
  <c r="BG251" s="1"/>
  <c r="CJ57"/>
  <c r="CH251" s="1"/>
  <c r="BY57"/>
  <c r="BW251" s="1"/>
  <c r="C90" i="36"/>
  <c r="O78"/>
  <c r="P78"/>
  <c r="G78"/>
  <c r="U78"/>
  <c r="F78"/>
  <c r="V78"/>
  <c r="N78"/>
  <c r="E78"/>
  <c r="Q78"/>
  <c r="S78"/>
  <c r="M78"/>
  <c r="T78"/>
  <c r="K78"/>
  <c r="L78"/>
  <c r="AL172" i="46" s="1"/>
  <c r="H78" i="36"/>
  <c r="J78"/>
  <c r="D78"/>
  <c r="W78"/>
  <c r="AW172" i="46" s="1"/>
  <c r="R78" i="36"/>
  <c r="AR172" i="46" s="1"/>
  <c r="I78" i="36"/>
  <c r="AK43" i="25"/>
  <c r="AO43"/>
  <c r="AP56"/>
  <c r="AH56"/>
  <c r="AH43"/>
  <c r="AL43"/>
  <c r="AP43"/>
  <c r="AN56"/>
  <c r="P92" i="36"/>
  <c r="K92"/>
  <c r="AI630" i="64" s="1"/>
  <c r="AI126" s="1"/>
  <c r="V92" i="36"/>
  <c r="H92"/>
  <c r="G92"/>
  <c r="AE630" i="64" s="1"/>
  <c r="AE268" s="1"/>
  <c r="W92" i="36"/>
  <c r="J92"/>
  <c r="R92"/>
  <c r="U92"/>
  <c r="AS630" i="64" s="1"/>
  <c r="D92" i="36"/>
  <c r="L92"/>
  <c r="S92"/>
  <c r="F92"/>
  <c r="N92"/>
  <c r="I92"/>
  <c r="AG630" i="64" s="1"/>
  <c r="AG197" s="1"/>
  <c r="Q92" i="36"/>
  <c r="T92"/>
  <c r="O92"/>
  <c r="E92"/>
  <c r="AC630" i="64" s="1"/>
  <c r="AC197" s="1"/>
  <c r="M92" i="36"/>
  <c r="O95"/>
  <c r="V95"/>
  <c r="E95"/>
  <c r="H95"/>
  <c r="P95"/>
  <c r="J95"/>
  <c r="R95"/>
  <c r="U95"/>
  <c r="D95"/>
  <c r="K95"/>
  <c r="W95"/>
  <c r="F95"/>
  <c r="N95"/>
  <c r="Q95"/>
  <c r="G95"/>
  <c r="S95"/>
  <c r="I95"/>
  <c r="M95"/>
  <c r="T95"/>
  <c r="L95"/>
  <c r="D21" i="64"/>
  <c r="F21" s="1"/>
  <c r="D162"/>
  <c r="F162" s="1"/>
  <c r="D91"/>
  <c r="D233"/>
  <c r="F233" s="1"/>
  <c r="F595"/>
  <c r="D307"/>
  <c r="F307" s="1"/>
  <c r="D380"/>
  <c r="F380" s="1"/>
  <c r="D453"/>
  <c r="F453" s="1"/>
  <c r="D526"/>
  <c r="F526" s="1"/>
  <c r="O247"/>
  <c r="C74" i="36"/>
  <c r="G28" i="74"/>
  <c r="BS180" i="46"/>
  <c r="B65" i="67"/>
  <c r="V48" i="36" s="1"/>
  <c r="E51"/>
  <c r="F51"/>
  <c r="F30" i="64"/>
  <c r="C58" i="57"/>
  <c r="F28" i="46"/>
  <c r="BJ28"/>
  <c r="BA28"/>
  <c r="CF28"/>
  <c r="BE28"/>
  <c r="BC28"/>
  <c r="BD28"/>
  <c r="CB28"/>
  <c r="BP28"/>
  <c r="BN28"/>
  <c r="BO28"/>
  <c r="CD28"/>
  <c r="AY28"/>
  <c r="CA28"/>
  <c r="CL28"/>
  <c r="BB28"/>
  <c r="BQ28"/>
  <c r="BH28"/>
  <c r="CI28"/>
  <c r="BG28"/>
  <c r="CM28"/>
  <c r="CE28"/>
  <c r="BW28"/>
  <c r="BY28"/>
  <c r="BM28"/>
  <c r="CH28"/>
  <c r="BZ28"/>
  <c r="CG28"/>
  <c r="BT28"/>
  <c r="CC28"/>
  <c r="BX28"/>
  <c r="AZ28"/>
  <c r="BR28"/>
  <c r="I28" i="44"/>
  <c r="J28" s="1"/>
  <c r="CK28" i="46"/>
  <c r="BF28"/>
  <c r="BV28"/>
  <c r="BL28"/>
  <c r="BU28"/>
  <c r="BI28"/>
  <c r="BK28"/>
  <c r="CJ28"/>
  <c r="AJ19" i="64"/>
  <c r="C79" i="36"/>
  <c r="D29" i="11"/>
  <c r="F20" i="34"/>
  <c r="L29" i="11"/>
  <c r="AD20" i="34"/>
  <c r="D28" i="74"/>
  <c r="J25" i="73"/>
  <c r="E508" i="31"/>
  <c r="L28" i="75"/>
  <c r="Q22" i="40"/>
  <c r="F22" s="1"/>
  <c r="I22" s="1"/>
  <c r="P594" i="64" s="1"/>
  <c r="F197"/>
  <c r="D18"/>
  <c r="F18" s="1"/>
  <c r="D450"/>
  <c r="F450" s="1"/>
  <c r="D88"/>
  <c r="F88" s="1"/>
  <c r="D159"/>
  <c r="F159" s="1"/>
  <c r="D230"/>
  <c r="F230" s="1"/>
  <c r="D377"/>
  <c r="F377" s="1"/>
  <c r="D523"/>
  <c r="F523" s="1"/>
  <c r="D304"/>
  <c r="F304" s="1"/>
  <c r="F592"/>
  <c r="D48"/>
  <c r="F48" s="1"/>
  <c r="D553"/>
  <c r="F553" s="1"/>
  <c r="D334"/>
  <c r="F334" s="1"/>
  <c r="F622"/>
  <c r="D407"/>
  <c r="F407" s="1"/>
  <c r="D189"/>
  <c r="F189" s="1"/>
  <c r="D260"/>
  <c r="F260" s="1"/>
  <c r="D480"/>
  <c r="F480" s="1"/>
  <c r="T29" i="11"/>
  <c r="BB20" i="34"/>
  <c r="D118" i="64"/>
  <c r="F118" s="1"/>
  <c r="G25" i="73"/>
  <c r="M77" i="36"/>
  <c r="C30"/>
  <c r="D28" i="75"/>
  <c r="C26" i="36"/>
  <c r="O321" i="64"/>
  <c r="O467"/>
  <c r="O176"/>
  <c r="O540"/>
  <c r="O142" i="40"/>
  <c r="Q142" s="1"/>
  <c r="F142" s="1"/>
  <c r="I142" s="1"/>
  <c r="O143"/>
  <c r="Q143" s="1"/>
  <c r="F143" s="1"/>
  <c r="I143" s="1"/>
  <c r="O148"/>
  <c r="Q148" s="1"/>
  <c r="F148" s="1"/>
  <c r="I148" s="1"/>
  <c r="Q147" i="46" s="1"/>
  <c r="O152" i="40"/>
  <c r="Q152" s="1"/>
  <c r="F152" s="1"/>
  <c r="I152" s="1"/>
  <c r="O156"/>
  <c r="Q156" s="1"/>
  <c r="F156" s="1"/>
  <c r="I156" s="1"/>
  <c r="O161"/>
  <c r="Q161" s="1"/>
  <c r="F161" s="1"/>
  <c r="I161" s="1"/>
  <c r="O162"/>
  <c r="Q162" s="1"/>
  <c r="F162" s="1"/>
  <c r="I162" s="1"/>
  <c r="O166"/>
  <c r="Q166" s="1"/>
  <c r="F166" s="1"/>
  <c r="I166" s="1"/>
  <c r="O21"/>
  <c r="Q21" s="1"/>
  <c r="F21" s="1"/>
  <c r="I21" s="1"/>
  <c r="O49"/>
  <c r="Q49" s="1"/>
  <c r="F49" s="1"/>
  <c r="I49" s="1"/>
  <c r="O140"/>
  <c r="O141"/>
  <c r="Q141" s="1"/>
  <c r="F141" s="1"/>
  <c r="I141" s="1"/>
  <c r="O147"/>
  <c r="Q147" s="1"/>
  <c r="F147" s="1"/>
  <c r="I147" s="1"/>
  <c r="O151"/>
  <c r="O155"/>
  <c r="Q155" s="1"/>
  <c r="F155" s="1"/>
  <c r="I155" s="1"/>
  <c r="O160"/>
  <c r="Q160" s="1"/>
  <c r="F160" s="1"/>
  <c r="I160" s="1"/>
  <c r="O165"/>
  <c r="Q165" s="1"/>
  <c r="F165" s="1"/>
  <c r="I165" s="1"/>
  <c r="O45"/>
  <c r="Q45" s="1"/>
  <c r="F45" s="1"/>
  <c r="I45" s="1"/>
  <c r="O617" i="64" s="1"/>
  <c r="O53" i="40"/>
  <c r="Q53" s="1"/>
  <c r="F53" s="1"/>
  <c r="I53" s="1"/>
  <c r="X625" i="64" s="1"/>
  <c r="O146" i="40"/>
  <c r="Q146" s="1"/>
  <c r="F146" s="1"/>
  <c r="I146" s="1"/>
  <c r="O150"/>
  <c r="Q150" s="1"/>
  <c r="F150" s="1"/>
  <c r="I150" s="1"/>
  <c r="O154"/>
  <c r="O158"/>
  <c r="Q158" s="1"/>
  <c r="F158" s="1"/>
  <c r="I158" s="1"/>
  <c r="O159"/>
  <c r="Q159" s="1"/>
  <c r="F159" s="1"/>
  <c r="I159" s="1"/>
  <c r="O164"/>
  <c r="O30"/>
  <c r="Q30" s="1"/>
  <c r="F30" s="1"/>
  <c r="I30" s="1"/>
  <c r="G602" i="64" s="1"/>
  <c r="O41" i="40"/>
  <c r="Q41" s="1"/>
  <c r="F41" s="1"/>
  <c r="I41" s="1"/>
  <c r="O137"/>
  <c r="Q137" s="1"/>
  <c r="F137" s="1"/>
  <c r="I137" s="1"/>
  <c r="O138"/>
  <c r="Q138" s="1"/>
  <c r="F138" s="1"/>
  <c r="I138" s="1"/>
  <c r="O144"/>
  <c r="Q144" s="1"/>
  <c r="F144" s="1"/>
  <c r="I144" s="1"/>
  <c r="O145"/>
  <c r="O149"/>
  <c r="Q149" s="1"/>
  <c r="F149" s="1"/>
  <c r="I149" s="1"/>
  <c r="O153"/>
  <c r="Q153" s="1"/>
  <c r="F153" s="1"/>
  <c r="I153" s="1"/>
  <c r="O157"/>
  <c r="O163"/>
  <c r="Q163" s="1"/>
  <c r="F163" s="1"/>
  <c r="I163" s="1"/>
  <c r="O24"/>
  <c r="Q24" s="1"/>
  <c r="F24" s="1"/>
  <c r="I24" s="1"/>
  <c r="O27"/>
  <c r="Q27" s="1"/>
  <c r="F27" s="1"/>
  <c r="I27" s="1"/>
  <c r="O34"/>
  <c r="Q34" s="1"/>
  <c r="F34" s="1"/>
  <c r="I34" s="1"/>
  <c r="O38"/>
  <c r="Q38" s="1"/>
  <c r="F38" s="1"/>
  <c r="I38" s="1"/>
  <c r="G610" i="64" s="1"/>
  <c r="N26" i="73"/>
  <c r="O126" i="40"/>
  <c r="Q126" s="1"/>
  <c r="F126" s="1"/>
  <c r="I126" s="1"/>
  <c r="O104"/>
  <c r="Q104" s="1"/>
  <c r="O200"/>
  <c r="O178"/>
  <c r="Q178" s="1"/>
  <c r="O29" i="74"/>
  <c r="O203" i="40"/>
  <c r="Q203" s="1"/>
  <c r="O174"/>
  <c r="Q174" s="1"/>
  <c r="O182"/>
  <c r="O113"/>
  <c r="Q113" s="1"/>
  <c r="O120"/>
  <c r="Q120" s="1"/>
  <c r="T28" i="75"/>
  <c r="O105" i="40"/>
  <c r="Q105" s="1"/>
  <c r="U29" i="75"/>
  <c r="O119" i="40"/>
  <c r="Q119" s="1"/>
  <c r="O192"/>
  <c r="O187"/>
  <c r="O204"/>
  <c r="Q204" s="1"/>
  <c r="N28" i="75"/>
  <c r="O69" i="40"/>
  <c r="P26" i="73"/>
  <c r="T25"/>
  <c r="O114" i="40"/>
  <c r="Q114" s="1"/>
  <c r="O90"/>
  <c r="Q90" s="1"/>
  <c r="O76"/>
  <c r="O72"/>
  <c r="Q72" s="1"/>
  <c r="T26" i="73"/>
  <c r="O99" i="40"/>
  <c r="Q99" s="1"/>
  <c r="I26" i="73"/>
  <c r="O209" i="40"/>
  <c r="Q209" s="1"/>
  <c r="F209" s="1"/>
  <c r="I209" s="1"/>
  <c r="O112"/>
  <c r="Q112" s="1"/>
  <c r="O207"/>
  <c r="Q207" s="1"/>
  <c r="F207" s="1"/>
  <c r="I207" s="1"/>
  <c r="O65"/>
  <c r="Q65" s="1"/>
  <c r="F65" s="1"/>
  <c r="O185"/>
  <c r="Q185" s="1"/>
  <c r="O25" i="73"/>
  <c r="R26"/>
  <c r="O183" i="40"/>
  <c r="O172"/>
  <c r="Q172" s="1"/>
  <c r="V28" i="74"/>
  <c r="O103" i="40"/>
  <c r="Q103" s="1"/>
  <c r="M26" i="73"/>
  <c r="O125" i="40"/>
  <c r="O196"/>
  <c r="Q196" s="1"/>
  <c r="P28" i="74"/>
  <c r="L29" i="75"/>
  <c r="J26" i="73"/>
  <c r="L29" i="74"/>
  <c r="U28"/>
  <c r="D26" i="73"/>
  <c r="L26"/>
  <c r="H28" i="74"/>
  <c r="J29" i="75"/>
  <c r="G29" i="74"/>
  <c r="H28" i="75"/>
  <c r="O118" i="40"/>
  <c r="O101"/>
  <c r="Q101" s="1"/>
  <c r="Q25" i="73"/>
  <c r="O169" i="40"/>
  <c r="O28" i="74"/>
  <c r="Q29" i="75"/>
  <c r="O122" i="40"/>
  <c r="O106"/>
  <c r="Q106" s="1"/>
  <c r="O199"/>
  <c r="H25" i="73"/>
  <c r="O180" i="40"/>
  <c r="Q180" s="1"/>
  <c r="N28" i="74"/>
  <c r="O83" i="40"/>
  <c r="Q83" s="1"/>
  <c r="O87"/>
  <c r="Q87" s="1"/>
  <c r="O94"/>
  <c r="Q94" s="1"/>
  <c r="V26" i="73"/>
  <c r="O205" i="40"/>
  <c r="Q205" s="1"/>
  <c r="F205" s="1"/>
  <c r="I205" s="1"/>
  <c r="U28" i="75"/>
  <c r="P28"/>
  <c r="O171" i="40"/>
  <c r="R28" i="74"/>
  <c r="O117" i="40"/>
  <c r="Q117" s="1"/>
  <c r="O186"/>
  <c r="Q186" s="1"/>
  <c r="O84"/>
  <c r="Q84" s="1"/>
  <c r="O91"/>
  <c r="Q91" s="1"/>
  <c r="O26" i="73"/>
  <c r="O195" i="40"/>
  <c r="O193"/>
  <c r="Q193" s="1"/>
  <c r="O96"/>
  <c r="U29" i="74"/>
  <c r="O73" i="40"/>
  <c r="Q73" s="1"/>
  <c r="O181"/>
  <c r="Q181" s="1"/>
  <c r="O102"/>
  <c r="Q102" s="1"/>
  <c r="D29" i="74"/>
  <c r="W28" i="75"/>
  <c r="M25" i="73"/>
  <c r="V25"/>
  <c r="E26"/>
  <c r="F25"/>
  <c r="O77" i="40"/>
  <c r="Q77" s="1"/>
  <c r="O62"/>
  <c r="Q62" s="1"/>
  <c r="F62" s="1"/>
  <c r="O29" i="75"/>
  <c r="O92" i="40"/>
  <c r="Q92" s="1"/>
  <c r="O127"/>
  <c r="Q127" s="1"/>
  <c r="F127" s="1"/>
  <c r="I127" s="1"/>
  <c r="O123"/>
  <c r="O177"/>
  <c r="Q177" s="1"/>
  <c r="O201"/>
  <c r="Q201" s="1"/>
  <c r="O129"/>
  <c r="O74"/>
  <c r="O175"/>
  <c r="Q175" s="1"/>
  <c r="S29" i="74"/>
  <c r="O198" i="40"/>
  <c r="Q198" s="1"/>
  <c r="O173"/>
  <c r="Q173" s="1"/>
  <c r="S28" i="74"/>
  <c r="M29" i="75"/>
  <c r="O190" i="40"/>
  <c r="Q190" s="1"/>
  <c r="O170"/>
  <c r="Q170" s="1"/>
  <c r="Q28" i="74"/>
  <c r="O61" i="40"/>
  <c r="Q61" s="1"/>
  <c r="F61" s="1"/>
  <c r="R29" i="74"/>
  <c r="O179" i="40"/>
  <c r="O81"/>
  <c r="Q81" s="1"/>
  <c r="O206"/>
  <c r="Q206" s="1"/>
  <c r="F206" s="1"/>
  <c r="I206" s="1"/>
  <c r="O80"/>
  <c r="Q80" s="1"/>
  <c r="O82"/>
  <c r="Q82" s="1"/>
  <c r="E29" i="74"/>
  <c r="D25" i="73"/>
  <c r="J29" i="74"/>
  <c r="E28"/>
  <c r="G26" i="73"/>
  <c r="G29" i="75"/>
  <c r="N29" i="74"/>
  <c r="V29"/>
  <c r="V29" i="75"/>
  <c r="O79" i="40"/>
  <c r="I25" i="73"/>
  <c r="O188" i="40"/>
  <c r="Q188" s="1"/>
  <c r="N25" i="73"/>
  <c r="O184" i="40"/>
  <c r="Q184" s="1"/>
  <c r="P29" i="75"/>
  <c r="O107" i="40"/>
  <c r="Q107" s="1"/>
  <c r="M28" i="75"/>
  <c r="O28"/>
  <c r="O63" i="40"/>
  <c r="Q63" s="1"/>
  <c r="F63" s="1"/>
  <c r="S26" i="73"/>
  <c r="O67" i="40"/>
  <c r="Q67" s="1"/>
  <c r="F67" s="1"/>
  <c r="H29" i="74"/>
  <c r="O68" i="40"/>
  <c r="Q68" s="1"/>
  <c r="W29" i="74"/>
  <c r="O88" i="40"/>
  <c r="Q88" s="1"/>
  <c r="O191"/>
  <c r="Q191" s="1"/>
  <c r="O71"/>
  <c r="Q71" s="1"/>
  <c r="O176"/>
  <c r="Q176" s="1"/>
  <c r="M29" i="74"/>
  <c r="I29" i="75"/>
  <c r="S28"/>
  <c r="F29" i="74"/>
  <c r="M28"/>
  <c r="D29" i="75"/>
  <c r="S25" i="73"/>
  <c r="F26"/>
  <c r="I28" i="75"/>
  <c r="O202" i="40"/>
  <c r="S29" i="75"/>
  <c r="O70" i="40"/>
  <c r="O78"/>
  <c r="Q78" s="1"/>
  <c r="O95"/>
  <c r="Q95" s="1"/>
  <c r="U26" i="73"/>
  <c r="O167" i="40"/>
  <c r="Q167" s="1"/>
  <c r="P29" i="74"/>
  <c r="O212" i="40"/>
  <c r="O128"/>
  <c r="Q128" s="1"/>
  <c r="F128" s="1"/>
  <c r="I128" s="1"/>
  <c r="W26" i="73"/>
  <c r="O111" i="40"/>
  <c r="Q111" s="1"/>
  <c r="O108"/>
  <c r="O86"/>
  <c r="Q86" s="1"/>
  <c r="V28" i="75"/>
  <c r="W29"/>
  <c r="Q29" i="74"/>
  <c r="O100" i="40"/>
  <c r="Q100" s="1"/>
  <c r="O214"/>
  <c r="O93"/>
  <c r="Q93" s="1"/>
  <c r="W28" i="74"/>
  <c r="U25" i="73"/>
  <c r="O109" i="40"/>
  <c r="Q109" s="1"/>
  <c r="O194"/>
  <c r="K26" i="73"/>
  <c r="Q28" i="75"/>
  <c r="K29"/>
  <c r="P25" i="73"/>
  <c r="Q26"/>
  <c r="T29" i="75"/>
  <c r="O121" i="40"/>
  <c r="O66"/>
  <c r="Q66" s="1"/>
  <c r="F66" s="1"/>
  <c r="I29" i="74"/>
  <c r="O20" i="40"/>
  <c r="Q20" s="1"/>
  <c r="F20" s="1"/>
  <c r="I20" s="1"/>
  <c r="N29" i="75"/>
  <c r="R28"/>
  <c r="O210" i="40"/>
  <c r="Q210" s="1"/>
  <c r="F210" s="1"/>
  <c r="I210" s="1"/>
  <c r="O189"/>
  <c r="Q189" s="1"/>
  <c r="O64"/>
  <c r="Q64" s="1"/>
  <c r="F64" s="1"/>
  <c r="O124"/>
  <c r="Q124" s="1"/>
  <c r="F124" s="1"/>
  <c r="I124" s="1"/>
  <c r="O213"/>
  <c r="O197"/>
  <c r="Q197" s="1"/>
  <c r="H29" i="75"/>
  <c r="F29"/>
  <c r="O168" i="40"/>
  <c r="Q168" s="1"/>
  <c r="H26" i="73"/>
  <c r="I28" i="74"/>
  <c r="R25" i="73"/>
  <c r="O211" i="40"/>
  <c r="Q211" s="1"/>
  <c r="F211" s="1"/>
  <c r="I211" s="1"/>
  <c r="O75"/>
  <c r="Q75" s="1"/>
  <c r="K29" i="74"/>
  <c r="T29"/>
  <c r="O110" i="40"/>
  <c r="Q110" s="1"/>
  <c r="R29" i="75"/>
  <c r="W25" i="73"/>
  <c r="O208" i="40"/>
  <c r="Q208" s="1"/>
  <c r="F208" s="1"/>
  <c r="I208" s="1"/>
  <c r="T28" i="74"/>
  <c r="E29" i="75"/>
  <c r="D20" i="64"/>
  <c r="F20" s="1"/>
  <c r="D379"/>
  <c r="F379" s="1"/>
  <c r="D232"/>
  <c r="F232" s="1"/>
  <c r="F594"/>
  <c r="D90"/>
  <c r="F90" s="1"/>
  <c r="D161"/>
  <c r="F161" s="1"/>
  <c r="D306"/>
  <c r="F306" s="1"/>
  <c r="D452"/>
  <c r="F452" s="1"/>
  <c r="D525"/>
  <c r="F525" s="1"/>
  <c r="Z35"/>
  <c r="Z540"/>
  <c r="Z176"/>
  <c r="Z394"/>
  <c r="Z247"/>
  <c r="Z467"/>
  <c r="Z321"/>
  <c r="C82" i="36"/>
  <c r="P87"/>
  <c r="O87"/>
  <c r="N87"/>
  <c r="F87"/>
  <c r="I87"/>
  <c r="W87"/>
  <c r="G87"/>
  <c r="T87"/>
  <c r="Q87"/>
  <c r="S87"/>
  <c r="J87"/>
  <c r="D87"/>
  <c r="R87"/>
  <c r="M87"/>
  <c r="V87"/>
  <c r="E87"/>
  <c r="U87"/>
  <c r="K87"/>
  <c r="H87"/>
  <c r="J28" i="75"/>
  <c r="G28"/>
  <c r="F39" i="46"/>
  <c r="R39" s="1"/>
  <c r="BT39"/>
  <c r="CD39"/>
  <c r="BX39"/>
  <c r="CL39"/>
  <c r="CM39"/>
  <c r="AZ39"/>
  <c r="CK39"/>
  <c r="CH39"/>
  <c r="BF39"/>
  <c r="BA39"/>
  <c r="BK39"/>
  <c r="BY39"/>
  <c r="BD39"/>
  <c r="BE39"/>
  <c r="CE39"/>
  <c r="CG39"/>
  <c r="BC39"/>
  <c r="BM39"/>
  <c r="BQ39"/>
  <c r="I39" i="44"/>
  <c r="J39" s="1"/>
  <c r="BJ39" i="46"/>
  <c r="CC39"/>
  <c r="BV39"/>
  <c r="BN39"/>
  <c r="CA39"/>
  <c r="AY39"/>
  <c r="CI39"/>
  <c r="BP39"/>
  <c r="CB39"/>
  <c r="BH39"/>
  <c r="BZ39"/>
  <c r="BU39"/>
  <c r="BG39"/>
  <c r="BI39"/>
  <c r="BW39"/>
  <c r="BR39"/>
  <c r="BL39"/>
  <c r="BB39"/>
  <c r="CF39"/>
  <c r="BO39"/>
  <c r="CJ39"/>
  <c r="G58"/>
  <c r="CK58"/>
  <c r="CI245" s="1"/>
  <c r="CE58"/>
  <c r="CC245" s="1"/>
  <c r="AY58"/>
  <c r="BU58"/>
  <c r="BS245" s="1"/>
  <c r="BY58"/>
  <c r="BW245" s="1"/>
  <c r="BF58"/>
  <c r="BD245" s="1"/>
  <c r="BO58"/>
  <c r="BM245" s="1"/>
  <c r="BC58"/>
  <c r="BA245" s="1"/>
  <c r="BX58"/>
  <c r="BV245" s="1"/>
  <c r="BQ58"/>
  <c r="BO245" s="1"/>
  <c r="BL58"/>
  <c r="BJ245" s="1"/>
  <c r="CJ58"/>
  <c r="CH245" s="1"/>
  <c r="BR58"/>
  <c r="BP245" s="1"/>
  <c r="BD58"/>
  <c r="BB245" s="1"/>
  <c r="BZ58"/>
  <c r="BX245" s="1"/>
  <c r="CD58"/>
  <c r="CB245" s="1"/>
  <c r="C245"/>
  <c r="BE58"/>
  <c r="BC245" s="1"/>
  <c r="BA58"/>
  <c r="AY245" s="1"/>
  <c r="BG58"/>
  <c r="BE245" s="1"/>
  <c r="BW58"/>
  <c r="BU245" s="1"/>
  <c r="BB58"/>
  <c r="AZ245" s="1"/>
  <c r="CI58"/>
  <c r="CG245" s="1"/>
  <c r="BI58"/>
  <c r="BG245" s="1"/>
  <c r="BV58"/>
  <c r="BT245" s="1"/>
  <c r="AZ58"/>
  <c r="AX245" s="1"/>
  <c r="BM58"/>
  <c r="BK245" s="1"/>
  <c r="BK58"/>
  <c r="BI245" s="1"/>
  <c r="BP58"/>
  <c r="BN245" s="1"/>
  <c r="CA58"/>
  <c r="BY245" s="1"/>
  <c r="BJ58"/>
  <c r="BH245" s="1"/>
  <c r="CF58"/>
  <c r="CD245" s="1"/>
  <c r="CM58"/>
  <c r="CK245" s="1"/>
  <c r="BH58"/>
  <c r="BF245" s="1"/>
  <c r="CG58"/>
  <c r="CE245" s="1"/>
  <c r="BT58"/>
  <c r="CL58"/>
  <c r="CJ245" s="1"/>
  <c r="CC58"/>
  <c r="CA245" s="1"/>
  <c r="CH58"/>
  <c r="CF245" s="1"/>
  <c r="BN58"/>
  <c r="BL245" s="1"/>
  <c r="I58" i="44"/>
  <c r="CB58" i="46"/>
  <c r="BZ245" s="1"/>
  <c r="BS213"/>
  <c r="Z594" i="64"/>
  <c r="K594"/>
  <c r="K232" s="1"/>
  <c r="W594"/>
  <c r="Y594"/>
  <c r="Y452" s="1"/>
  <c r="S594"/>
  <c r="S525" s="1"/>
  <c r="O597"/>
  <c r="O23" s="1"/>
  <c r="G597"/>
  <c r="Y597"/>
  <c r="Y309" s="1"/>
  <c r="H597"/>
  <c r="H164" s="1"/>
  <c r="I597"/>
  <c r="I309" s="1"/>
  <c r="J597"/>
  <c r="K597"/>
  <c r="L597"/>
  <c r="L93" s="1"/>
  <c r="M597"/>
  <c r="M164" s="1"/>
  <c r="N597"/>
  <c r="S597"/>
  <c r="S382" s="1"/>
  <c r="W597"/>
  <c r="P597"/>
  <c r="P23" s="1"/>
  <c r="R597"/>
  <c r="Z597"/>
  <c r="Q597"/>
  <c r="Q164" s="1"/>
  <c r="U597"/>
  <c r="U23" s="1"/>
  <c r="T597"/>
  <c r="T528" s="1"/>
  <c r="V597"/>
  <c r="X597"/>
  <c r="X93" s="1"/>
  <c r="O607"/>
  <c r="O174" s="1"/>
  <c r="Z607"/>
  <c r="Z174" s="1"/>
  <c r="S607"/>
  <c r="S103" s="1"/>
  <c r="W607"/>
  <c r="W33" s="1"/>
  <c r="P607"/>
  <c r="P174" s="1"/>
  <c r="G607"/>
  <c r="G392" s="1"/>
  <c r="Y607"/>
  <c r="Y103" s="1"/>
  <c r="H607"/>
  <c r="H245" s="1"/>
  <c r="I607"/>
  <c r="I33" s="1"/>
  <c r="J607"/>
  <c r="K607"/>
  <c r="K33" s="1"/>
  <c r="L607"/>
  <c r="L33" s="1"/>
  <c r="M607"/>
  <c r="M245" s="1"/>
  <c r="N607"/>
  <c r="N103" s="1"/>
  <c r="Q607"/>
  <c r="Q103" s="1"/>
  <c r="U607"/>
  <c r="U319" s="1"/>
  <c r="T607"/>
  <c r="T103" s="1"/>
  <c r="V607"/>
  <c r="V245" s="1"/>
  <c r="R607"/>
  <c r="X607"/>
  <c r="X103" s="1"/>
  <c r="E61" i="41"/>
  <c r="E57"/>
  <c r="E58"/>
  <c r="E81"/>
  <c r="E82"/>
  <c r="E62"/>
  <c r="E88"/>
  <c r="E92"/>
  <c r="E93"/>
  <c r="E95"/>
  <c r="E99"/>
  <c r="E100"/>
  <c r="E101"/>
  <c r="E104"/>
  <c r="E108"/>
  <c r="E111"/>
  <c r="E115"/>
  <c r="E89"/>
  <c r="E91"/>
  <c r="E109"/>
  <c r="E112"/>
  <c r="E113"/>
  <c r="E59"/>
  <c r="E55"/>
  <c r="E67"/>
  <c r="E63"/>
  <c r="F46" i="46"/>
  <c r="BT46"/>
  <c r="BO46"/>
  <c r="CE46"/>
  <c r="AY46"/>
  <c r="CK46"/>
  <c r="CD46"/>
  <c r="CL46"/>
  <c r="CA46"/>
  <c r="BN46"/>
  <c r="BP46"/>
  <c r="CC46"/>
  <c r="BH46"/>
  <c r="BK46"/>
  <c r="BD46"/>
  <c r="CF46"/>
  <c r="BM46"/>
  <c r="BX46"/>
  <c r="BE46"/>
  <c r="BZ46"/>
  <c r="BJ46"/>
  <c r="BR46"/>
  <c r="C237"/>
  <c r="BW46"/>
  <c r="BU46"/>
  <c r="BY46"/>
  <c r="I46" i="44"/>
  <c r="CI46" i="46"/>
  <c r="BG46"/>
  <c r="BB46"/>
  <c r="AZ46"/>
  <c r="BV46"/>
  <c r="CB46"/>
  <c r="BF46"/>
  <c r="CJ46"/>
  <c r="CM46"/>
  <c r="BI46"/>
  <c r="CH46"/>
  <c r="BQ46"/>
  <c r="CG46"/>
  <c r="BA46"/>
  <c r="BC46"/>
  <c r="BL46"/>
  <c r="D28" i="11"/>
  <c r="G22" i="54"/>
  <c r="G21" s="1"/>
  <c r="BN22"/>
  <c r="AE20" s="1"/>
  <c r="F28" i="11"/>
  <c r="M22" i="54"/>
  <c r="H28" i="11"/>
  <c r="S22" i="54"/>
  <c r="J28" i="11"/>
  <c r="Y22" i="54"/>
  <c r="M28" i="11"/>
  <c r="AH22" i="54"/>
  <c r="O28" i="11"/>
  <c r="AN22" i="54"/>
  <c r="Q28" i="11"/>
  <c r="AT22" i="54"/>
  <c r="S28" i="11"/>
  <c r="AZ22" i="54"/>
  <c r="U28" i="11"/>
  <c r="BF22" i="54"/>
  <c r="W28" i="11"/>
  <c r="BL22" i="54"/>
  <c r="AO37" i="64"/>
  <c r="AO249"/>
  <c r="AO542"/>
  <c r="AO396"/>
  <c r="AO178"/>
  <c r="AO323"/>
  <c r="AO469"/>
  <c r="G59" i="46"/>
  <c r="CB59"/>
  <c r="BZ246" s="1"/>
  <c r="BL59"/>
  <c r="BJ246" s="1"/>
  <c r="BD59"/>
  <c r="BB246" s="1"/>
  <c r="BO59"/>
  <c r="BM246" s="1"/>
  <c r="BK59"/>
  <c r="BI246" s="1"/>
  <c r="CD59"/>
  <c r="CB246" s="1"/>
  <c r="BB59"/>
  <c r="AZ246" s="1"/>
  <c r="BW59"/>
  <c r="BU246" s="1"/>
  <c r="BN59"/>
  <c r="BL246" s="1"/>
  <c r="BG59"/>
  <c r="BE246" s="1"/>
  <c r="BP59"/>
  <c r="BN246" s="1"/>
  <c r="CE59"/>
  <c r="CC246" s="1"/>
  <c r="BH59"/>
  <c r="BF246" s="1"/>
  <c r="CF59"/>
  <c r="CD246" s="1"/>
  <c r="BT59"/>
  <c r="BR246" s="1"/>
  <c r="CM59"/>
  <c r="CK246" s="1"/>
  <c r="CH59"/>
  <c r="CF246" s="1"/>
  <c r="CL59"/>
  <c r="CJ246" s="1"/>
  <c r="I59" i="44"/>
  <c r="AY59" i="46"/>
  <c r="AW246" s="1"/>
  <c r="BF59"/>
  <c r="BD246" s="1"/>
  <c r="BM59"/>
  <c r="BK246" s="1"/>
  <c r="BY59"/>
  <c r="BW246" s="1"/>
  <c r="CJ59"/>
  <c r="CH246" s="1"/>
  <c r="CA59"/>
  <c r="BY246" s="1"/>
  <c r="BQ59"/>
  <c r="BO246" s="1"/>
  <c r="CI59"/>
  <c r="CG246" s="1"/>
  <c r="CG59"/>
  <c r="CE246" s="1"/>
  <c r="BZ59"/>
  <c r="BX246" s="1"/>
  <c r="BE59"/>
  <c r="BC246" s="1"/>
  <c r="BV59"/>
  <c r="BT246" s="1"/>
  <c r="CC59"/>
  <c r="CA246" s="1"/>
  <c r="CK59"/>
  <c r="CI246" s="1"/>
  <c r="BX59"/>
  <c r="BV246" s="1"/>
  <c r="BJ59"/>
  <c r="BH246" s="1"/>
  <c r="BA59"/>
  <c r="AY246" s="1"/>
  <c r="BR59"/>
  <c r="BP246" s="1"/>
  <c r="BC59"/>
  <c r="BA246" s="1"/>
  <c r="AZ59"/>
  <c r="AX246" s="1"/>
  <c r="BI59"/>
  <c r="BG246" s="1"/>
  <c r="BU59"/>
  <c r="BS246" s="1"/>
  <c r="C246"/>
  <c r="AS107" i="64"/>
  <c r="AS542"/>
  <c r="AS323"/>
  <c r="AS469"/>
  <c r="AS396"/>
  <c r="U35"/>
  <c r="U394"/>
  <c r="U540"/>
  <c r="U105"/>
  <c r="U247"/>
  <c r="AA609"/>
  <c r="U321"/>
  <c r="U467"/>
  <c r="AK37"/>
  <c r="AK249"/>
  <c r="AK323"/>
  <c r="AK469"/>
  <c r="AK396"/>
  <c r="AK178"/>
  <c r="AK542"/>
  <c r="V29" i="11"/>
  <c r="BH20" i="34"/>
  <c r="BH19" s="1"/>
  <c r="AO107" i="64"/>
  <c r="BH244" i="46"/>
  <c r="BB244"/>
  <c r="AY244"/>
  <c r="BF244"/>
  <c r="BD244"/>
  <c r="AX244"/>
  <c r="BK244"/>
  <c r="BL244"/>
  <c r="BN244"/>
  <c r="BI244"/>
  <c r="BA244"/>
  <c r="C246" i="44"/>
  <c r="H94"/>
  <c r="F246" s="1"/>
  <c r="CL122" i="46"/>
  <c r="V168" i="25" s="1"/>
  <c r="CH122" i="46"/>
  <c r="R168" i="25" s="1"/>
  <c r="CD122" i="46"/>
  <c r="H87" i="44"/>
  <c r="C244"/>
  <c r="CE123" i="46"/>
  <c r="O169" i="25" s="1"/>
  <c r="BV123" i="46"/>
  <c r="F169" i="25" s="1"/>
  <c r="CA123" i="46"/>
  <c r="K169" i="25" s="1"/>
  <c r="CK121" i="46"/>
  <c r="U167" i="25" s="1"/>
  <c r="CE121" i="46"/>
  <c r="O167" i="25" s="1"/>
  <c r="CL124" i="46"/>
  <c r="V170" i="25" s="1"/>
  <c r="CE124" i="46"/>
  <c r="O170" i="25" s="1"/>
  <c r="CF124" i="46"/>
  <c r="CK124"/>
  <c r="U170" i="25" s="1"/>
  <c r="BS187" i="46"/>
  <c r="BS191"/>
  <c r="F230" i="44"/>
  <c r="J129"/>
  <c r="B39" i="67"/>
  <c r="M36" i="36" s="1"/>
  <c r="F37"/>
  <c r="F31" i="46"/>
  <c r="I31" s="1"/>
  <c r="CJ31"/>
  <c r="BT31"/>
  <c r="AY31"/>
  <c r="CF31"/>
  <c r="BH31"/>
  <c r="CH31"/>
  <c r="I31" i="44"/>
  <c r="BQ31" i="46"/>
  <c r="BW31"/>
  <c r="BZ31"/>
  <c r="BN31"/>
  <c r="BB31"/>
  <c r="BK31"/>
  <c r="BR31"/>
  <c r="BI31"/>
  <c r="BO31"/>
  <c r="BV31"/>
  <c r="CD31"/>
  <c r="BJ31"/>
  <c r="CI31"/>
  <c r="BF31"/>
  <c r="CL31"/>
  <c r="BU31"/>
  <c r="BP31"/>
  <c r="BD31"/>
  <c r="BY31"/>
  <c r="CK31"/>
  <c r="CG31"/>
  <c r="BA31"/>
  <c r="CM31"/>
  <c r="CA31"/>
  <c r="CC31"/>
  <c r="BE31"/>
  <c r="BM31"/>
  <c r="CB31"/>
  <c r="CE31"/>
  <c r="AZ31"/>
  <c r="BX31"/>
  <c r="BC31"/>
  <c r="BL31"/>
  <c r="BG31"/>
  <c r="C257"/>
  <c r="F50"/>
  <c r="BV50"/>
  <c r="BJ50"/>
  <c r="CG50"/>
  <c r="BE50"/>
  <c r="CH50"/>
  <c r="BG50"/>
  <c r="BN50"/>
  <c r="CE50"/>
  <c r="CD50"/>
  <c r="BA50"/>
  <c r="BR50"/>
  <c r="I50" i="44"/>
  <c r="J50" s="1"/>
  <c r="CF50" i="46"/>
  <c r="BI50"/>
  <c r="BB50"/>
  <c r="CC50"/>
  <c r="CJ50"/>
  <c r="CB50"/>
  <c r="BK50"/>
  <c r="BF50"/>
  <c r="BM50"/>
  <c r="BU50"/>
  <c r="CM50"/>
  <c r="BH50"/>
  <c r="CL50"/>
  <c r="BT50"/>
  <c r="BC50"/>
  <c r="AY50"/>
  <c r="CK50"/>
  <c r="BZ50"/>
  <c r="CI50"/>
  <c r="BY50"/>
  <c r="BD50"/>
  <c r="BO50"/>
  <c r="CA50"/>
  <c r="BL50"/>
  <c r="BP50"/>
  <c r="BQ50"/>
  <c r="AZ50"/>
  <c r="BW50"/>
  <c r="BX50"/>
  <c r="D47"/>
  <c r="E47" s="1"/>
  <c r="F44" i="63"/>
  <c r="E42"/>
  <c r="D40" i="46"/>
  <c r="E40" s="1"/>
  <c r="F37" i="63"/>
  <c r="E35"/>
  <c r="L28" i="11"/>
  <c r="AE22" i="54"/>
  <c r="E28" i="11"/>
  <c r="J22" i="54"/>
  <c r="J21" s="1"/>
  <c r="G28" i="11"/>
  <c r="P22" i="54"/>
  <c r="I28" i="11"/>
  <c r="V22" i="54"/>
  <c r="V21" s="1"/>
  <c r="K28" i="11"/>
  <c r="AB22" i="54"/>
  <c r="N28" i="11"/>
  <c r="AK22" i="54"/>
  <c r="AK21" s="1"/>
  <c r="P28" i="11"/>
  <c r="AQ22" i="54"/>
  <c r="R28" i="11"/>
  <c r="AW22" i="54"/>
  <c r="AW21" s="1"/>
  <c r="T28" i="11"/>
  <c r="BC22" i="54"/>
  <c r="V28" i="11"/>
  <c r="BI22" i="54"/>
  <c r="BI21" s="1"/>
  <c r="L86" i="36"/>
  <c r="D86"/>
  <c r="F86"/>
  <c r="H86"/>
  <c r="J86"/>
  <c r="N86"/>
  <c r="P86"/>
  <c r="R86"/>
  <c r="T86"/>
  <c r="V86"/>
  <c r="E86"/>
  <c r="G86"/>
  <c r="I86"/>
  <c r="K86"/>
  <c r="M86"/>
  <c r="O86"/>
  <c r="Q86"/>
  <c r="S86"/>
  <c r="U86"/>
  <c r="W86"/>
  <c r="AQ37" i="64"/>
  <c r="AQ249"/>
  <c r="AQ323"/>
  <c r="AQ469"/>
  <c r="AQ542"/>
  <c r="AQ396"/>
  <c r="G19" i="46"/>
  <c r="BN19"/>
  <c r="BL241" s="1"/>
  <c r="BO19"/>
  <c r="BM241" s="1"/>
  <c r="CE19"/>
  <c r="BX19"/>
  <c r="CF19"/>
  <c r="BD19"/>
  <c r="BB241" s="1"/>
  <c r="I19" i="44"/>
  <c r="J19" s="1"/>
  <c r="BH19" i="46"/>
  <c r="BF241" s="1"/>
  <c r="AY19"/>
  <c r="BL19"/>
  <c r="BJ241" s="1"/>
  <c r="BF19"/>
  <c r="BD241" s="1"/>
  <c r="AZ19"/>
  <c r="AX241" s="1"/>
  <c r="CI19"/>
  <c r="BR19"/>
  <c r="BP241" s="1"/>
  <c r="BE19"/>
  <c r="BC241" s="1"/>
  <c r="BV19"/>
  <c r="CB19"/>
  <c r="BK19"/>
  <c r="BI241" s="1"/>
  <c r="BW19"/>
  <c r="CM19"/>
  <c r="CD19"/>
  <c r="CC19"/>
  <c r="BP19"/>
  <c r="BN241" s="1"/>
  <c r="BG19"/>
  <c r="BE241" s="1"/>
  <c r="BJ19"/>
  <c r="BH241" s="1"/>
  <c r="BQ19"/>
  <c r="BO241" s="1"/>
  <c r="BI19"/>
  <c r="BG241" s="1"/>
  <c r="BM19"/>
  <c r="BK241" s="1"/>
  <c r="CL19"/>
  <c r="CA19"/>
  <c r="CJ19"/>
  <c r="BZ19"/>
  <c r="BA19"/>
  <c r="AY241" s="1"/>
  <c r="BU19"/>
  <c r="BB19"/>
  <c r="AZ241" s="1"/>
  <c r="CK19"/>
  <c r="BY19"/>
  <c r="CG19"/>
  <c r="BC19"/>
  <c r="BA241" s="1"/>
  <c r="BT19"/>
  <c r="CH19"/>
  <c r="V35" i="64"/>
  <c r="V394"/>
  <c r="V467"/>
  <c r="V540"/>
  <c r="V321"/>
  <c r="AM396"/>
  <c r="AM249"/>
  <c r="AM178"/>
  <c r="AM469"/>
  <c r="E29" i="11"/>
  <c r="I20" i="34"/>
  <c r="I19" s="1"/>
  <c r="U29" i="11"/>
  <c r="BE20" i="34"/>
  <c r="BE19" s="1"/>
  <c r="F29" i="11"/>
  <c r="L20" i="34"/>
  <c r="L19" s="1"/>
  <c r="AM107" i="64"/>
  <c r="U176"/>
  <c r="AS178"/>
  <c r="AW244" i="46"/>
  <c r="BG244"/>
  <c r="BR244"/>
  <c r="BJ244"/>
  <c r="BC244"/>
  <c r="BP244"/>
  <c r="BE244"/>
  <c r="BO244"/>
  <c r="BM244"/>
  <c r="AK107" i="64"/>
  <c r="AQ107"/>
  <c r="AQ178"/>
  <c r="C25" i="36"/>
  <c r="C31"/>
  <c r="CK122" i="46"/>
  <c r="U168" i="25" s="1"/>
  <c r="BZ123" i="46"/>
  <c r="J169" i="25" s="1"/>
  <c r="CH123" i="46"/>
  <c r="R169" i="25" s="1"/>
  <c r="CH121" i="46"/>
  <c r="R167" i="25" s="1"/>
  <c r="BV124" i="46"/>
  <c r="F170" i="25" s="1"/>
  <c r="AR39"/>
  <c r="AN39"/>
  <c r="AJ39"/>
  <c r="AE39"/>
  <c r="AA39"/>
  <c r="AF35"/>
  <c r="AE35"/>
  <c r="AC35"/>
  <c r="AA35"/>
  <c r="BS70" i="46"/>
  <c r="AI56" i="25"/>
  <c r="AM56"/>
  <c r="AQ56"/>
  <c r="CN90" i="46"/>
  <c r="BS208"/>
  <c r="CN102"/>
  <c r="AT630" i="64"/>
  <c r="I48" i="36"/>
  <c r="H48"/>
  <c r="O48"/>
  <c r="E48"/>
  <c r="J48"/>
  <c r="N48"/>
  <c r="W48"/>
  <c r="U48"/>
  <c r="R48"/>
  <c r="D48"/>
  <c r="F48"/>
  <c r="G48"/>
  <c r="AH35" i="64"/>
  <c r="AH321"/>
  <c r="AH176"/>
  <c r="AH105"/>
  <c r="AH247"/>
  <c r="AH394"/>
  <c r="AH467"/>
  <c r="AH540"/>
  <c r="AJ35"/>
  <c r="AJ105"/>
  <c r="AJ247"/>
  <c r="AJ176"/>
  <c r="AJ467"/>
  <c r="AJ321"/>
  <c r="AJ540"/>
  <c r="AJ394"/>
  <c r="AN35"/>
  <c r="AN247"/>
  <c r="AN105"/>
  <c r="AN176"/>
  <c r="AN394"/>
  <c r="AN321"/>
  <c r="AN540"/>
  <c r="AN467"/>
  <c r="D171" i="25"/>
  <c r="F174"/>
  <c r="G129" i="56"/>
  <c r="D32" i="46"/>
  <c r="E32" s="1"/>
  <c r="E27" i="63"/>
  <c r="F29"/>
  <c r="BW129" i="46"/>
  <c r="BW125"/>
  <c r="BY129"/>
  <c r="BY125"/>
  <c r="CA129"/>
  <c r="CA125"/>
  <c r="CC129"/>
  <c r="CC125"/>
  <c r="P129" i="56"/>
  <c r="O174" i="25"/>
  <c r="R129" i="56"/>
  <c r="Q174" i="25"/>
  <c r="CI129" i="46"/>
  <c r="CI125"/>
  <c r="CK129"/>
  <c r="CK125"/>
  <c r="CM129"/>
  <c r="CM125"/>
  <c r="Q19"/>
  <c r="O592" i="64"/>
  <c r="I19" i="46"/>
  <c r="D27" i="25" s="1"/>
  <c r="J19" i="46"/>
  <c r="K19"/>
  <c r="L19"/>
  <c r="M19"/>
  <c r="N19"/>
  <c r="O19"/>
  <c r="P19"/>
  <c r="R19"/>
  <c r="S19"/>
  <c r="T19"/>
  <c r="U19"/>
  <c r="V19"/>
  <c r="W19"/>
  <c r="X19"/>
  <c r="Y19"/>
  <c r="Z19"/>
  <c r="AA19"/>
  <c r="AB19"/>
  <c r="G592" i="64"/>
  <c r="Z592"/>
  <c r="Y592"/>
  <c r="W592"/>
  <c r="U592"/>
  <c r="S592"/>
  <c r="Q592"/>
  <c r="X592"/>
  <c r="V592"/>
  <c r="T592"/>
  <c r="R592"/>
  <c r="P592"/>
  <c r="N592"/>
  <c r="M592"/>
  <c r="L592"/>
  <c r="K592"/>
  <c r="J592"/>
  <c r="I592"/>
  <c r="H592"/>
  <c r="G600"/>
  <c r="S600"/>
  <c r="P600"/>
  <c r="J600"/>
  <c r="O604"/>
  <c r="G604"/>
  <c r="Z604"/>
  <c r="W604"/>
  <c r="U604"/>
  <c r="S604"/>
  <c r="X604"/>
  <c r="V604"/>
  <c r="T604"/>
  <c r="P604"/>
  <c r="N604"/>
  <c r="M604"/>
  <c r="K604"/>
  <c r="J604"/>
  <c r="I604"/>
  <c r="D51" i="46"/>
  <c r="E51" s="1"/>
  <c r="G51" s="1"/>
  <c r="E46" i="63"/>
  <c r="F48"/>
  <c r="E628" i="64"/>
  <c r="E624"/>
  <c r="F57" i="46"/>
  <c r="G57"/>
  <c r="E629" i="64"/>
  <c r="L45" i="36"/>
  <c r="O620" i="64" s="1"/>
  <c r="D45" i="36"/>
  <c r="G620" i="64" s="1"/>
  <c r="E45" i="36"/>
  <c r="H624" i="64" s="1"/>
  <c r="F45" i="36"/>
  <c r="G45"/>
  <c r="M45"/>
  <c r="O45"/>
  <c r="H45"/>
  <c r="I45"/>
  <c r="J45"/>
  <c r="K45"/>
  <c r="N620" i="64" s="1"/>
  <c r="N45" i="36"/>
  <c r="P45"/>
  <c r="R45"/>
  <c r="Q45"/>
  <c r="T45"/>
  <c r="V45"/>
  <c r="S45"/>
  <c r="U45"/>
  <c r="W45"/>
  <c r="Q59" i="46"/>
  <c r="J59"/>
  <c r="K59"/>
  <c r="L59"/>
  <c r="N59"/>
  <c r="O59"/>
  <c r="P59"/>
  <c r="S59"/>
  <c r="T59"/>
  <c r="U59"/>
  <c r="W59"/>
  <c r="X59"/>
  <c r="Y59"/>
  <c r="AA59"/>
  <c r="AB59"/>
  <c r="O631" i="64"/>
  <c r="O57" s="1"/>
  <c r="Z631"/>
  <c r="Z57" s="1"/>
  <c r="X631"/>
  <c r="X57" s="1"/>
  <c r="V631"/>
  <c r="V57" s="1"/>
  <c r="R631"/>
  <c r="R57" s="1"/>
  <c r="P631"/>
  <c r="P57" s="1"/>
  <c r="Y631"/>
  <c r="Y57" s="1"/>
  <c r="U631"/>
  <c r="U57" s="1"/>
  <c r="S631"/>
  <c r="S57" s="1"/>
  <c r="Q631"/>
  <c r="Q57" s="1"/>
  <c r="M631"/>
  <c r="M57" s="1"/>
  <c r="L631"/>
  <c r="L57" s="1"/>
  <c r="K631"/>
  <c r="K57" s="1"/>
  <c r="I631"/>
  <c r="I57" s="1"/>
  <c r="H631"/>
  <c r="H57" s="1"/>
  <c r="I49" i="25"/>
  <c r="AC37" i="46"/>
  <c r="R49" i="25"/>
  <c r="P49"/>
  <c r="Q146" i="46"/>
  <c r="I146"/>
  <c r="K146"/>
  <c r="M146"/>
  <c r="O146"/>
  <c r="J146"/>
  <c r="L146"/>
  <c r="N146"/>
  <c r="P146"/>
  <c r="S146"/>
  <c r="U146"/>
  <c r="W146"/>
  <c r="Y146"/>
  <c r="AA146"/>
  <c r="R146"/>
  <c r="T146"/>
  <c r="V146"/>
  <c r="X146"/>
  <c r="Z146"/>
  <c r="AB146"/>
  <c r="AG48" i="25"/>
  <c r="Q152" i="46"/>
  <c r="I152"/>
  <c r="K152"/>
  <c r="M152"/>
  <c r="O152"/>
  <c r="J152"/>
  <c r="L152"/>
  <c r="N152"/>
  <c r="P152"/>
  <c r="S152"/>
  <c r="U152"/>
  <c r="W152"/>
  <c r="Y152"/>
  <c r="AA152"/>
  <c r="R152"/>
  <c r="T152"/>
  <c r="V152"/>
  <c r="X152"/>
  <c r="Z152"/>
  <c r="AB152"/>
  <c r="Y54" i="25"/>
  <c r="AX39" i="46"/>
  <c r="Y45" i="25"/>
  <c r="AX33" i="46"/>
  <c r="Z63" i="25"/>
  <c r="E149" i="47"/>
  <c r="AC237" i="46"/>
  <c r="AB63" i="25"/>
  <c r="G149" i="47"/>
  <c r="AE237" i="46"/>
  <c r="AD63" i="25"/>
  <c r="AG237" i="46"/>
  <c r="I149" i="47"/>
  <c r="AK75" i="25"/>
  <c r="P157" i="47"/>
  <c r="AK63" i="25"/>
  <c r="P149" i="47"/>
  <c r="AN237" i="46"/>
  <c r="AO75" i="25"/>
  <c r="T157" i="47"/>
  <c r="AO63" i="25"/>
  <c r="T149" i="47"/>
  <c r="AR237" i="46"/>
  <c r="Z48" i="25"/>
  <c r="Z70"/>
  <c r="E153" i="47"/>
  <c r="AD48" i="25"/>
  <c r="AD70"/>
  <c r="I153" i="47"/>
  <c r="AG138" i="25"/>
  <c r="AG292" s="1"/>
  <c r="L198" i="47"/>
  <c r="L362" s="1"/>
  <c r="AJ254" i="46"/>
  <c r="AE172"/>
  <c r="AG172"/>
  <c r="AI172"/>
  <c r="AF172"/>
  <c r="AH172"/>
  <c r="AJ172"/>
  <c r="AM172"/>
  <c r="AO172"/>
  <c r="AQ172"/>
  <c r="AS172"/>
  <c r="AU172"/>
  <c r="AK172"/>
  <c r="AN172"/>
  <c r="AP172"/>
  <c r="AT172"/>
  <c r="AV172"/>
  <c r="AG30" i="25"/>
  <c r="AJ249" i="46"/>
  <c r="O625" i="64"/>
  <c r="G625"/>
  <c r="Z625"/>
  <c r="V625"/>
  <c r="T625"/>
  <c r="R625"/>
  <c r="Y625"/>
  <c r="W625"/>
  <c r="U625"/>
  <c r="Q625"/>
  <c r="N625"/>
  <c r="M625"/>
  <c r="K625"/>
  <c r="J625"/>
  <c r="I625"/>
  <c r="AB20"/>
  <c r="AB161"/>
  <c r="AB525"/>
  <c r="AB232"/>
  <c r="AV594"/>
  <c r="AB379"/>
  <c r="AB452"/>
  <c r="AB306"/>
  <c r="AB22"/>
  <c r="AB92"/>
  <c r="AB163"/>
  <c r="AB234"/>
  <c r="AB454"/>
  <c r="AB308"/>
  <c r="AV596"/>
  <c r="AB381"/>
  <c r="AB527"/>
  <c r="AB24"/>
  <c r="AB94"/>
  <c r="AB236"/>
  <c r="AV598"/>
  <c r="AB529"/>
  <c r="AB383"/>
  <c r="AB310"/>
  <c r="AB26"/>
  <c r="AB167"/>
  <c r="AB458"/>
  <c r="AB385"/>
  <c r="AB531"/>
  <c r="AB96"/>
  <c r="AB238"/>
  <c r="AB312"/>
  <c r="AV600"/>
  <c r="AB28"/>
  <c r="AB169"/>
  <c r="AB387"/>
  <c r="AB533"/>
  <c r="AB98"/>
  <c r="AB240"/>
  <c r="AV602"/>
  <c r="AB460"/>
  <c r="AB314"/>
  <c r="AB30"/>
  <c r="AB100"/>
  <c r="AB242"/>
  <c r="AV604"/>
  <c r="AB535"/>
  <c r="AB389"/>
  <c r="AB316"/>
  <c r="AB462"/>
  <c r="AB32"/>
  <c r="AB391"/>
  <c r="AB464"/>
  <c r="AB102"/>
  <c r="AB244"/>
  <c r="AB537"/>
  <c r="AB318"/>
  <c r="AV606"/>
  <c r="AB34"/>
  <c r="AB104"/>
  <c r="AB246"/>
  <c r="AB393"/>
  <c r="AB539"/>
  <c r="AB466"/>
  <c r="AB320"/>
  <c r="AV608"/>
  <c r="AU19"/>
  <c r="AU89"/>
  <c r="AU305"/>
  <c r="AU378"/>
  <c r="AU451"/>
  <c r="AU160"/>
  <c r="AU231"/>
  <c r="AU524"/>
  <c r="AU21"/>
  <c r="AU162"/>
  <c r="AU91"/>
  <c r="AU233"/>
  <c r="AU380"/>
  <c r="AU307"/>
  <c r="AU453"/>
  <c r="AU526"/>
  <c r="AU23"/>
  <c r="AU93"/>
  <c r="AU382"/>
  <c r="AU164"/>
  <c r="AU235"/>
  <c r="AU528"/>
  <c r="AU455"/>
  <c r="AU309"/>
  <c r="AU25"/>
  <c r="AU95"/>
  <c r="AU166"/>
  <c r="AU237"/>
  <c r="AU457"/>
  <c r="AU384"/>
  <c r="AU530"/>
  <c r="AU311"/>
  <c r="AU27"/>
  <c r="AU239"/>
  <c r="AU459"/>
  <c r="AU532"/>
  <c r="AU97"/>
  <c r="AU386"/>
  <c r="AU29"/>
  <c r="AU461"/>
  <c r="AU315"/>
  <c r="AU99"/>
  <c r="AU388"/>
  <c r="AU241"/>
  <c r="AU170"/>
  <c r="AU534"/>
  <c r="AU31"/>
  <c r="AU463"/>
  <c r="AU101"/>
  <c r="AU172"/>
  <c r="AU243"/>
  <c r="AU317"/>
  <c r="AU390"/>
  <c r="AU536"/>
  <c r="AU33"/>
  <c r="AU538"/>
  <c r="AU245"/>
  <c r="AU174"/>
  <c r="AU465"/>
  <c r="AU392"/>
  <c r="AU103"/>
  <c r="AU319"/>
  <c r="O596"/>
  <c r="G596"/>
  <c r="Z596"/>
  <c r="W596"/>
  <c r="U596"/>
  <c r="S596"/>
  <c r="X596"/>
  <c r="V596"/>
  <c r="T596"/>
  <c r="P596"/>
  <c r="N596"/>
  <c r="M596"/>
  <c r="K596"/>
  <c r="J596"/>
  <c r="I596"/>
  <c r="F23"/>
  <c r="F38"/>
  <c r="F56"/>
  <c r="AB609"/>
  <c r="AT39"/>
  <c r="AT325"/>
  <c r="AT398"/>
  <c r="AT109"/>
  <c r="AT180"/>
  <c r="AT251"/>
  <c r="AT544"/>
  <c r="AT471"/>
  <c r="AT43"/>
  <c r="AT184"/>
  <c r="AT255"/>
  <c r="AT475"/>
  <c r="AT329"/>
  <c r="AT113"/>
  <c r="AT548"/>
  <c r="AT402"/>
  <c r="AT47"/>
  <c r="AT479"/>
  <c r="AT117"/>
  <c r="AT188"/>
  <c r="AT259"/>
  <c r="AT333"/>
  <c r="AT406"/>
  <c r="AT552"/>
  <c r="AT51"/>
  <c r="AT483"/>
  <c r="AT192"/>
  <c r="AT263"/>
  <c r="AT121"/>
  <c r="AT410"/>
  <c r="AT556"/>
  <c r="AS34"/>
  <c r="AS104"/>
  <c r="AS246"/>
  <c r="AS466"/>
  <c r="AS539"/>
  <c r="AS393"/>
  <c r="AS320"/>
  <c r="AS32"/>
  <c r="AS464"/>
  <c r="AS537"/>
  <c r="AS102"/>
  <c r="AS173"/>
  <c r="AS244"/>
  <c r="AS318"/>
  <c r="AS391"/>
  <c r="AS30"/>
  <c r="AS100"/>
  <c r="AS171"/>
  <c r="AS242"/>
  <c r="AS535"/>
  <c r="AS389"/>
  <c r="AS462"/>
  <c r="AS316"/>
  <c r="AS28"/>
  <c r="AS98"/>
  <c r="AS169"/>
  <c r="AS387"/>
  <c r="AS240"/>
  <c r="AS533"/>
  <c r="AS460"/>
  <c r="AS314"/>
  <c r="AS167"/>
  <c r="AS458"/>
  <c r="AS312"/>
  <c r="AS96"/>
  <c r="AS385"/>
  <c r="AS26"/>
  <c r="AS531"/>
  <c r="AS238"/>
  <c r="AS24"/>
  <c r="AS165"/>
  <c r="AS94"/>
  <c r="AS236"/>
  <c r="AS529"/>
  <c r="AS383"/>
  <c r="AS456"/>
  <c r="AS310"/>
  <c r="AS381"/>
  <c r="AS22"/>
  <c r="AS527"/>
  <c r="AS92"/>
  <c r="AS234"/>
  <c r="AS308"/>
  <c r="AS163"/>
  <c r="AS454"/>
  <c r="AS20"/>
  <c r="AS232"/>
  <c r="AS90"/>
  <c r="AS161"/>
  <c r="AS525"/>
  <c r="AS452"/>
  <c r="AS306"/>
  <c r="AS379"/>
  <c r="AS36"/>
  <c r="AS541"/>
  <c r="AS106"/>
  <c r="AS248"/>
  <c r="AS322"/>
  <c r="AS177"/>
  <c r="AS395"/>
  <c r="AS468"/>
  <c r="AS40"/>
  <c r="AS181"/>
  <c r="AS252"/>
  <c r="AS399"/>
  <c r="AS472"/>
  <c r="AS110"/>
  <c r="AS545"/>
  <c r="AS326"/>
  <c r="AS44"/>
  <c r="AS185"/>
  <c r="AS330"/>
  <c r="AS256"/>
  <c r="AS403"/>
  <c r="AS549"/>
  <c r="AS114"/>
  <c r="AS476"/>
  <c r="AS48"/>
  <c r="AS553"/>
  <c r="AS334"/>
  <c r="AS260"/>
  <c r="AS189"/>
  <c r="AS407"/>
  <c r="AS118"/>
  <c r="AS480"/>
  <c r="AS52"/>
  <c r="AS411"/>
  <c r="AS193"/>
  <c r="AS484"/>
  <c r="AS122"/>
  <c r="AS264"/>
  <c r="AS557"/>
  <c r="AS338"/>
  <c r="AR39"/>
  <c r="AR325"/>
  <c r="AR471"/>
  <c r="AR109"/>
  <c r="AR180"/>
  <c r="AR251"/>
  <c r="AR544"/>
  <c r="AR398"/>
  <c r="AR43"/>
  <c r="AR113"/>
  <c r="AR184"/>
  <c r="AR255"/>
  <c r="AR475"/>
  <c r="AR402"/>
  <c r="AR548"/>
  <c r="AR329"/>
  <c r="AR47"/>
  <c r="AR117"/>
  <c r="AR188"/>
  <c r="AR259"/>
  <c r="AR333"/>
  <c r="AR406"/>
  <c r="AR479"/>
  <c r="AR552"/>
  <c r="AR51"/>
  <c r="AR121"/>
  <c r="AR192"/>
  <c r="AR263"/>
  <c r="AR556"/>
  <c r="AR337"/>
  <c r="AR410"/>
  <c r="AR483"/>
  <c r="AQ104"/>
  <c r="AQ246"/>
  <c r="AQ34"/>
  <c r="AQ539"/>
  <c r="AQ466"/>
  <c r="AQ393"/>
  <c r="AQ320"/>
  <c r="AQ244"/>
  <c r="AQ32"/>
  <c r="AQ391"/>
  <c r="AQ318"/>
  <c r="AQ102"/>
  <c r="AQ464"/>
  <c r="AQ537"/>
  <c r="AQ242"/>
  <c r="AQ30"/>
  <c r="AQ100"/>
  <c r="AQ535"/>
  <c r="AQ389"/>
  <c r="AQ462"/>
  <c r="AQ316"/>
  <c r="AQ240"/>
  <c r="AQ28"/>
  <c r="AQ169"/>
  <c r="AQ314"/>
  <c r="AQ533"/>
  <c r="AQ98"/>
  <c r="AQ460"/>
  <c r="AQ387"/>
  <c r="AQ167"/>
  <c r="AQ26"/>
  <c r="AQ385"/>
  <c r="AQ96"/>
  <c r="AQ458"/>
  <c r="AQ312"/>
  <c r="AQ531"/>
  <c r="AQ24"/>
  <c r="AQ94"/>
  <c r="AQ236"/>
  <c r="AQ383"/>
  <c r="AQ310"/>
  <c r="AQ456"/>
  <c r="AQ529"/>
  <c r="AQ234"/>
  <c r="AQ92"/>
  <c r="AQ527"/>
  <c r="AQ22"/>
  <c r="AQ454"/>
  <c r="AQ163"/>
  <c r="AQ308"/>
  <c r="AQ381"/>
  <c r="AQ161"/>
  <c r="AQ20"/>
  <c r="AQ232"/>
  <c r="AQ525"/>
  <c r="AQ306"/>
  <c r="AQ379"/>
  <c r="AQ452"/>
  <c r="AQ36"/>
  <c r="AQ248"/>
  <c r="AQ106"/>
  <c r="AQ177"/>
  <c r="AQ468"/>
  <c r="AQ395"/>
  <c r="AQ541"/>
  <c r="AQ322"/>
  <c r="AQ40"/>
  <c r="AQ252"/>
  <c r="AQ545"/>
  <c r="AQ326"/>
  <c r="AQ110"/>
  <c r="AQ181"/>
  <c r="AQ399"/>
  <c r="AQ472"/>
  <c r="AQ44"/>
  <c r="AQ185"/>
  <c r="AQ256"/>
  <c r="AQ114"/>
  <c r="AQ330"/>
  <c r="AQ403"/>
  <c r="AQ476"/>
  <c r="AQ549"/>
  <c r="AQ48"/>
  <c r="AQ189"/>
  <c r="AQ407"/>
  <c r="AQ553"/>
  <c r="AQ334"/>
  <c r="AQ260"/>
  <c r="AQ118"/>
  <c r="AQ480"/>
  <c r="AQ52"/>
  <c r="AQ264"/>
  <c r="AQ411"/>
  <c r="AQ557"/>
  <c r="AQ122"/>
  <c r="AQ484"/>
  <c r="AQ193"/>
  <c r="AQ338"/>
  <c r="AP39"/>
  <c r="AP180"/>
  <c r="AP398"/>
  <c r="AP109"/>
  <c r="AP251"/>
  <c r="AP471"/>
  <c r="AP544"/>
  <c r="AP325"/>
  <c r="AP43"/>
  <c r="AP255"/>
  <c r="AP329"/>
  <c r="AP402"/>
  <c r="AP475"/>
  <c r="AP113"/>
  <c r="AP184"/>
  <c r="AP548"/>
  <c r="AP47"/>
  <c r="AP259"/>
  <c r="AP406"/>
  <c r="AP333"/>
  <c r="AP117"/>
  <c r="AP188"/>
  <c r="AP479"/>
  <c r="AP552"/>
  <c r="AP51"/>
  <c r="AP263"/>
  <c r="AP483"/>
  <c r="AP121"/>
  <c r="AP192"/>
  <c r="AP410"/>
  <c r="AP556"/>
  <c r="AO466"/>
  <c r="AO34"/>
  <c r="AO539"/>
  <c r="AO104"/>
  <c r="AO246"/>
  <c r="AO393"/>
  <c r="AO320"/>
  <c r="AO244"/>
  <c r="AO102"/>
  <c r="AO32"/>
  <c r="AO464"/>
  <c r="AO537"/>
  <c r="AO318"/>
  <c r="AO391"/>
  <c r="AO30"/>
  <c r="AO100"/>
  <c r="AO171"/>
  <c r="AO535"/>
  <c r="AO242"/>
  <c r="AO316"/>
  <c r="AO389"/>
  <c r="AO462"/>
  <c r="AO28"/>
  <c r="AO98"/>
  <c r="AO387"/>
  <c r="AO533"/>
  <c r="AO169"/>
  <c r="AO240"/>
  <c r="AO314"/>
  <c r="AO460"/>
  <c r="AO458"/>
  <c r="AO26"/>
  <c r="AO96"/>
  <c r="AO312"/>
  <c r="AO385"/>
  <c r="AO167"/>
  <c r="AO238"/>
  <c r="AO531"/>
  <c r="AO24"/>
  <c r="AO94"/>
  <c r="AO165"/>
  <c r="AO236"/>
  <c r="AO456"/>
  <c r="AO529"/>
  <c r="AO383"/>
  <c r="AO310"/>
  <c r="AO163"/>
  <c r="AO92"/>
  <c r="AO454"/>
  <c r="AO22"/>
  <c r="AO381"/>
  <c r="AO234"/>
  <c r="AO527"/>
  <c r="AO308"/>
  <c r="AO525"/>
  <c r="AO20"/>
  <c r="AO90"/>
  <c r="AO161"/>
  <c r="AO232"/>
  <c r="AO306"/>
  <c r="AO379"/>
  <c r="AO452"/>
  <c r="AO36"/>
  <c r="AO106"/>
  <c r="AO541"/>
  <c r="AO468"/>
  <c r="AO395"/>
  <c r="AO177"/>
  <c r="AO248"/>
  <c r="AO322"/>
  <c r="AO40"/>
  <c r="AO110"/>
  <c r="AO181"/>
  <c r="AO252"/>
  <c r="AO545"/>
  <c r="AO399"/>
  <c r="AO326"/>
  <c r="AO472"/>
  <c r="AO44"/>
  <c r="AO549"/>
  <c r="AO403"/>
  <c r="AO114"/>
  <c r="AO476"/>
  <c r="AO185"/>
  <c r="AO256"/>
  <c r="AO330"/>
  <c r="AO48"/>
  <c r="AO189"/>
  <c r="AO334"/>
  <c r="AO118"/>
  <c r="AO260"/>
  <c r="AO407"/>
  <c r="AO553"/>
  <c r="AO480"/>
  <c r="AO52"/>
  <c r="AO264"/>
  <c r="AO557"/>
  <c r="AO411"/>
  <c r="AO193"/>
  <c r="AO122"/>
  <c r="AO484"/>
  <c r="AO338"/>
  <c r="AN39"/>
  <c r="AN180"/>
  <c r="AN325"/>
  <c r="AN109"/>
  <c r="AN251"/>
  <c r="AN471"/>
  <c r="AN544"/>
  <c r="AN398"/>
  <c r="AN43"/>
  <c r="AN184"/>
  <c r="AN113"/>
  <c r="AN402"/>
  <c r="AN475"/>
  <c r="AN255"/>
  <c r="AN47"/>
  <c r="AN259"/>
  <c r="AN117"/>
  <c r="AN552"/>
  <c r="AN188"/>
  <c r="AN333"/>
  <c r="AN406"/>
  <c r="AN479"/>
  <c r="AN51"/>
  <c r="AN263"/>
  <c r="AN192"/>
  <c r="AN337"/>
  <c r="AN483"/>
  <c r="AN410"/>
  <c r="AN121"/>
  <c r="AN556"/>
  <c r="AM34"/>
  <c r="AM393"/>
  <c r="AM104"/>
  <c r="AM246"/>
  <c r="AM466"/>
  <c r="AM539"/>
  <c r="AM320"/>
  <c r="AM32"/>
  <c r="AM244"/>
  <c r="AM102"/>
  <c r="AM173"/>
  <c r="AM464"/>
  <c r="AM537"/>
  <c r="AM391"/>
  <c r="AM318"/>
  <c r="AM30"/>
  <c r="AM535"/>
  <c r="AM100"/>
  <c r="AM171"/>
  <c r="AM242"/>
  <c r="AM462"/>
  <c r="AM316"/>
  <c r="AM389"/>
  <c r="AM28"/>
  <c r="AM169"/>
  <c r="AM240"/>
  <c r="AM460"/>
  <c r="AM533"/>
  <c r="AM387"/>
  <c r="AM98"/>
  <c r="AM314"/>
  <c r="AM26"/>
  <c r="AM385"/>
  <c r="AM167"/>
  <c r="AM312"/>
  <c r="AM96"/>
  <c r="AM238"/>
  <c r="AM458"/>
  <c r="AM531"/>
  <c r="AM24"/>
  <c r="AM165"/>
  <c r="AM94"/>
  <c r="AM236"/>
  <c r="AM529"/>
  <c r="AM383"/>
  <c r="AM456"/>
  <c r="AM310"/>
  <c r="AM22"/>
  <c r="AM163"/>
  <c r="AM308"/>
  <c r="AM527"/>
  <c r="AM92"/>
  <c r="AM234"/>
  <c r="AM454"/>
  <c r="AM381"/>
  <c r="AM20"/>
  <c r="AM525"/>
  <c r="AM90"/>
  <c r="AM161"/>
  <c r="AM232"/>
  <c r="AM452"/>
  <c r="AM306"/>
  <c r="AM379"/>
  <c r="AM36"/>
  <c r="AM322"/>
  <c r="AM106"/>
  <c r="AM177"/>
  <c r="AM248"/>
  <c r="AM395"/>
  <c r="AM541"/>
  <c r="AM468"/>
  <c r="AM40"/>
  <c r="AM110"/>
  <c r="AM326"/>
  <c r="AM545"/>
  <c r="AM252"/>
  <c r="AM181"/>
  <c r="AM472"/>
  <c r="AM399"/>
  <c r="AM44"/>
  <c r="AM114"/>
  <c r="AM256"/>
  <c r="AM330"/>
  <c r="AM185"/>
  <c r="AM549"/>
  <c r="AM403"/>
  <c r="AM476"/>
  <c r="AM48"/>
  <c r="AM334"/>
  <c r="AM118"/>
  <c r="AM189"/>
  <c r="AM260"/>
  <c r="AM407"/>
  <c r="AM553"/>
  <c r="AM480"/>
  <c r="AM52"/>
  <c r="AM411"/>
  <c r="AM122"/>
  <c r="AM193"/>
  <c r="AM264"/>
  <c r="AM484"/>
  <c r="AM338"/>
  <c r="AL39"/>
  <c r="AL251"/>
  <c r="AL398"/>
  <c r="AL471"/>
  <c r="AL109"/>
  <c r="AL180"/>
  <c r="AL544"/>
  <c r="AL325"/>
  <c r="AL43"/>
  <c r="AL184"/>
  <c r="AL255"/>
  <c r="AL329"/>
  <c r="AL475"/>
  <c r="AL402"/>
  <c r="AL113"/>
  <c r="AL548"/>
  <c r="AL47"/>
  <c r="AL188"/>
  <c r="AL479"/>
  <c r="AL552"/>
  <c r="AL333"/>
  <c r="AL117"/>
  <c r="AL259"/>
  <c r="AL406"/>
  <c r="AL51"/>
  <c r="AL556"/>
  <c r="AL121"/>
  <c r="AL192"/>
  <c r="AL263"/>
  <c r="AL410"/>
  <c r="AL337"/>
  <c r="AL483"/>
  <c r="AK34"/>
  <c r="AK104"/>
  <c r="AK246"/>
  <c r="AK393"/>
  <c r="AK466"/>
  <c r="AK539"/>
  <c r="AK320"/>
  <c r="AK102"/>
  <c r="AK32"/>
  <c r="AK173"/>
  <c r="AK464"/>
  <c r="AK391"/>
  <c r="AK244"/>
  <c r="AK318"/>
  <c r="AK537"/>
  <c r="AK242"/>
  <c r="AK100"/>
  <c r="AK30"/>
  <c r="AK535"/>
  <c r="AK171"/>
  <c r="AK316"/>
  <c r="AK389"/>
  <c r="AK462"/>
  <c r="AK28"/>
  <c r="AK460"/>
  <c r="AK98"/>
  <c r="AK169"/>
  <c r="AK240"/>
  <c r="AK533"/>
  <c r="AK387"/>
  <c r="AK314"/>
  <c r="AK96"/>
  <c r="AK26"/>
  <c r="AK312"/>
  <c r="AK531"/>
  <c r="AK167"/>
  <c r="AK238"/>
  <c r="AK385"/>
  <c r="AK458"/>
  <c r="AK24"/>
  <c r="AK94"/>
  <c r="AK165"/>
  <c r="AK236"/>
  <c r="AK529"/>
  <c r="AK383"/>
  <c r="AK456"/>
  <c r="AK310"/>
  <c r="AK92"/>
  <c r="AK22"/>
  <c r="AK527"/>
  <c r="AK381"/>
  <c r="AK163"/>
  <c r="AK234"/>
  <c r="AK454"/>
  <c r="AK308"/>
  <c r="AK525"/>
  <c r="AK232"/>
  <c r="AK20"/>
  <c r="AK90"/>
  <c r="AK161"/>
  <c r="AK306"/>
  <c r="AK379"/>
  <c r="AK452"/>
  <c r="AK36"/>
  <c r="AK248"/>
  <c r="AK106"/>
  <c r="AK177"/>
  <c r="AK322"/>
  <c r="AK395"/>
  <c r="AK541"/>
  <c r="AK468"/>
  <c r="AK40"/>
  <c r="AK472"/>
  <c r="AK110"/>
  <c r="AK181"/>
  <c r="AK252"/>
  <c r="AK399"/>
  <c r="AK326"/>
  <c r="AF30" i="25"/>
  <c r="AI249" i="46"/>
  <c r="AI160" i="64"/>
  <c r="AI524"/>
  <c r="AI19"/>
  <c r="AI451"/>
  <c r="AI231"/>
  <c r="AI89"/>
  <c r="AI378"/>
  <c r="AI305"/>
  <c r="AI21"/>
  <c r="AI162"/>
  <c r="AI233"/>
  <c r="AI307"/>
  <c r="AI380"/>
  <c r="AI91"/>
  <c r="AI453"/>
  <c r="AI526"/>
  <c r="AI455"/>
  <c r="AI23"/>
  <c r="AI235"/>
  <c r="AI382"/>
  <c r="AI164"/>
  <c r="AI528"/>
  <c r="AI93"/>
  <c r="AI309"/>
  <c r="AI25"/>
  <c r="AI237"/>
  <c r="AI530"/>
  <c r="AI457"/>
  <c r="AI95"/>
  <c r="AI166"/>
  <c r="AI384"/>
  <c r="AI311"/>
  <c r="AI27"/>
  <c r="AI386"/>
  <c r="AI97"/>
  <c r="AI239"/>
  <c r="AI532"/>
  <c r="AI459"/>
  <c r="AI315"/>
  <c r="AI534"/>
  <c r="AI29"/>
  <c r="AI388"/>
  <c r="AI170"/>
  <c r="AI241"/>
  <c r="AI99"/>
  <c r="AI461"/>
  <c r="AI390"/>
  <c r="AI317"/>
  <c r="AI463"/>
  <c r="AI31"/>
  <c r="AI172"/>
  <c r="AI243"/>
  <c r="AI536"/>
  <c r="AI103"/>
  <c r="AI33"/>
  <c r="AI465"/>
  <c r="AI174"/>
  <c r="AI245"/>
  <c r="AI538"/>
  <c r="AI392"/>
  <c r="AE30" i="25"/>
  <c r="AH249" i="46"/>
  <c r="AH19" i="64"/>
  <c r="AH231"/>
  <c r="AH305"/>
  <c r="AH524"/>
  <c r="AH89"/>
  <c r="AH160"/>
  <c r="AH451"/>
  <c r="AH378"/>
  <c r="AH21"/>
  <c r="AH162"/>
  <c r="AH380"/>
  <c r="AH91"/>
  <c r="AH233"/>
  <c r="AH307"/>
  <c r="AH453"/>
  <c r="AH526"/>
  <c r="AH93"/>
  <c r="AH528"/>
  <c r="AH23"/>
  <c r="AH164"/>
  <c r="AH235"/>
  <c r="AH455"/>
  <c r="AH382"/>
  <c r="AH309"/>
  <c r="AH166"/>
  <c r="AH25"/>
  <c r="AH95"/>
  <c r="AH237"/>
  <c r="AH457"/>
  <c r="AH530"/>
  <c r="AH311"/>
  <c r="AH384"/>
  <c r="AH27"/>
  <c r="AH97"/>
  <c r="AH239"/>
  <c r="AH459"/>
  <c r="AH386"/>
  <c r="AH532"/>
  <c r="AH534"/>
  <c r="AH29"/>
  <c r="AH170"/>
  <c r="AH388"/>
  <c r="AH99"/>
  <c r="AH241"/>
  <c r="AH315"/>
  <c r="AH461"/>
  <c r="AH317"/>
  <c r="AH31"/>
  <c r="AH172"/>
  <c r="AH390"/>
  <c r="AH101"/>
  <c r="AH243"/>
  <c r="AH463"/>
  <c r="AH536"/>
  <c r="AH33"/>
  <c r="AH174"/>
  <c r="AH538"/>
  <c r="AH392"/>
  <c r="AH103"/>
  <c r="AH245"/>
  <c r="AH465"/>
  <c r="AH319"/>
  <c r="AD30" i="25"/>
  <c r="AG249" i="46"/>
  <c r="AG160" i="64"/>
  <c r="AG524"/>
  <c r="AG89"/>
  <c r="AG378"/>
  <c r="AG19"/>
  <c r="AG305"/>
  <c r="AG231"/>
  <c r="AG451"/>
  <c r="AG21"/>
  <c r="AG91"/>
  <c r="AG162"/>
  <c r="AG233"/>
  <c r="AG380"/>
  <c r="AG307"/>
  <c r="AG526"/>
  <c r="AG453"/>
  <c r="AG528"/>
  <c r="AG23"/>
  <c r="AG93"/>
  <c r="AG455"/>
  <c r="AG382"/>
  <c r="AG235"/>
  <c r="AG309"/>
  <c r="AG457"/>
  <c r="AG237"/>
  <c r="AG384"/>
  <c r="AG25"/>
  <c r="AG311"/>
  <c r="AG95"/>
  <c r="AG166"/>
  <c r="AG530"/>
  <c r="AG27"/>
  <c r="AG239"/>
  <c r="AG386"/>
  <c r="AG97"/>
  <c r="AG532"/>
  <c r="AG459"/>
  <c r="AG315"/>
  <c r="AG241"/>
  <c r="AG29"/>
  <c r="AG99"/>
  <c r="AG170"/>
  <c r="AG534"/>
  <c r="AG461"/>
  <c r="AG388"/>
  <c r="AG31"/>
  <c r="AG101"/>
  <c r="AG172"/>
  <c r="AG243"/>
  <c r="AG463"/>
  <c r="AG317"/>
  <c r="AG390"/>
  <c r="AG536"/>
  <c r="AG465"/>
  <c r="AG33"/>
  <c r="AG174"/>
  <c r="AG392"/>
  <c r="AG538"/>
  <c r="AG245"/>
  <c r="AC30" i="25"/>
  <c r="AF249" i="46"/>
  <c r="AF160" i="64"/>
  <c r="AF231"/>
  <c r="AF19"/>
  <c r="AF89"/>
  <c r="AF378"/>
  <c r="AF305"/>
  <c r="AF451"/>
  <c r="AF524"/>
  <c r="AF162"/>
  <c r="AF21"/>
  <c r="AF307"/>
  <c r="AF91"/>
  <c r="AF380"/>
  <c r="AF453"/>
  <c r="AF526"/>
  <c r="AF93"/>
  <c r="AF23"/>
  <c r="AF455"/>
  <c r="AF164"/>
  <c r="AF235"/>
  <c r="AF382"/>
  <c r="AF528"/>
  <c r="AF309"/>
  <c r="AF95"/>
  <c r="AF25"/>
  <c r="AF166"/>
  <c r="AF237"/>
  <c r="AF384"/>
  <c r="AF530"/>
  <c r="AF457"/>
  <c r="AF311"/>
  <c r="AF27"/>
  <c r="AF459"/>
  <c r="AF532"/>
  <c r="AF97"/>
  <c r="AF239"/>
  <c r="AF386"/>
  <c r="AF29"/>
  <c r="AF241"/>
  <c r="AF99"/>
  <c r="AF534"/>
  <c r="AF315"/>
  <c r="AF388"/>
  <c r="AF170"/>
  <c r="AF461"/>
  <c r="AF101"/>
  <c r="AF390"/>
  <c r="AF317"/>
  <c r="AF31"/>
  <c r="AF463"/>
  <c r="AF172"/>
  <c r="AF243"/>
  <c r="AF536"/>
  <c r="AF103"/>
  <c r="AF33"/>
  <c r="AF465"/>
  <c r="AF538"/>
  <c r="AF392"/>
  <c r="AF174"/>
  <c r="AF245"/>
  <c r="AF319"/>
  <c r="AB30" i="25"/>
  <c r="AE249" i="46"/>
  <c r="AE231" i="64"/>
  <c r="AE89"/>
  <c r="AE19"/>
  <c r="AE378"/>
  <c r="AE160"/>
  <c r="AE524"/>
  <c r="AE305"/>
  <c r="AE451"/>
  <c r="AE21"/>
  <c r="AE307"/>
  <c r="AE233"/>
  <c r="AE162"/>
  <c r="AE380"/>
  <c r="AE526"/>
  <c r="AE453"/>
  <c r="AE164"/>
  <c r="AE93"/>
  <c r="AE23"/>
  <c r="AE455"/>
  <c r="AE382"/>
  <c r="AE235"/>
  <c r="AE528"/>
  <c r="AE309"/>
  <c r="AE25"/>
  <c r="AE95"/>
  <c r="AE166"/>
  <c r="AE237"/>
  <c r="AE384"/>
  <c r="AE530"/>
  <c r="AE457"/>
  <c r="AE311"/>
  <c r="AE97"/>
  <c r="AE27"/>
  <c r="AE459"/>
  <c r="AE239"/>
  <c r="AE532"/>
  <c r="AE386"/>
  <c r="AE315"/>
  <c r="AE170"/>
  <c r="AE241"/>
  <c r="AE29"/>
  <c r="AE461"/>
  <c r="AE534"/>
  <c r="AE99"/>
  <c r="AE388"/>
  <c r="AE31"/>
  <c r="AE101"/>
  <c r="AE317"/>
  <c r="AE390"/>
  <c r="AE463"/>
  <c r="AE536"/>
  <c r="AE465"/>
  <c r="AE103"/>
  <c r="AE174"/>
  <c r="AE245"/>
  <c r="AE33"/>
  <c r="AE319"/>
  <c r="AE392"/>
  <c r="AA30" i="25"/>
  <c r="AD249" i="46"/>
  <c r="AD524" i="64"/>
  <c r="AD160"/>
  <c r="AD19"/>
  <c r="AD89"/>
  <c r="AD378"/>
  <c r="AD231"/>
  <c r="AD451"/>
  <c r="AD305"/>
  <c r="AD162"/>
  <c r="AD21"/>
  <c r="AD380"/>
  <c r="AD307"/>
  <c r="AD526"/>
  <c r="AD453"/>
  <c r="AD528"/>
  <c r="AD93"/>
  <c r="AD164"/>
  <c r="AD235"/>
  <c r="AD23"/>
  <c r="AD382"/>
  <c r="AD455"/>
  <c r="AD309"/>
  <c r="AD311"/>
  <c r="AD166"/>
  <c r="AD25"/>
  <c r="AD237"/>
  <c r="AD384"/>
  <c r="AD457"/>
  <c r="AD97"/>
  <c r="AD27"/>
  <c r="AD459"/>
  <c r="AD239"/>
  <c r="AD532"/>
  <c r="AD386"/>
  <c r="AD170"/>
  <c r="AD29"/>
  <c r="AD99"/>
  <c r="AD241"/>
  <c r="AD534"/>
  <c r="AD388"/>
  <c r="AD315"/>
  <c r="AD461"/>
  <c r="AD172"/>
  <c r="AD31"/>
  <c r="AD243"/>
  <c r="AD463"/>
  <c r="AD390"/>
  <c r="AD317"/>
  <c r="AD101"/>
  <c r="AD536"/>
  <c r="AD245"/>
  <c r="AD174"/>
  <c r="AD33"/>
  <c r="AD538"/>
  <c r="AD392"/>
  <c r="AD465"/>
  <c r="AD103"/>
  <c r="Z30" i="25"/>
  <c r="AC249" i="46"/>
  <c r="AC89" i="64"/>
  <c r="AC231"/>
  <c r="AC19"/>
  <c r="AC160"/>
  <c r="AC378"/>
  <c r="AC451"/>
  <c r="AC524"/>
  <c r="AC305"/>
  <c r="AC21"/>
  <c r="AC162"/>
  <c r="AC526"/>
  <c r="AC307"/>
  <c r="AC380"/>
  <c r="AC453"/>
  <c r="AC93"/>
  <c r="AC235"/>
  <c r="AC23"/>
  <c r="AC382"/>
  <c r="AC164"/>
  <c r="AC455"/>
  <c r="AC528"/>
  <c r="AC309"/>
  <c r="AC237"/>
  <c r="AC95"/>
  <c r="AC25"/>
  <c r="AC457"/>
  <c r="AC311"/>
  <c r="AC384"/>
  <c r="AC166"/>
  <c r="AC530"/>
  <c r="AC239"/>
  <c r="AC97"/>
  <c r="AC27"/>
  <c r="AC459"/>
  <c r="AC532"/>
  <c r="AC386"/>
  <c r="AC99"/>
  <c r="AC241"/>
  <c r="AC29"/>
  <c r="AC461"/>
  <c r="AC388"/>
  <c r="AC170"/>
  <c r="AC534"/>
  <c r="AC315"/>
  <c r="AC390"/>
  <c r="AC101"/>
  <c r="AC31"/>
  <c r="AC463"/>
  <c r="AC172"/>
  <c r="AC317"/>
  <c r="AC536"/>
  <c r="AC103"/>
  <c r="AC245"/>
  <c r="AC33"/>
  <c r="AC392"/>
  <c r="AC174"/>
  <c r="AC538"/>
  <c r="AC319"/>
  <c r="AC465"/>
  <c r="AI29" i="25"/>
  <c r="AL257" i="46"/>
  <c r="AK29" i="25"/>
  <c r="AN257" i="46"/>
  <c r="AM29" i="25"/>
  <c r="AP257" i="46"/>
  <c r="AO29" i="25"/>
  <c r="AR257" i="46"/>
  <c r="AQ29" i="25"/>
  <c r="AT257" i="46"/>
  <c r="Y29" i="25"/>
  <c r="AB257" i="46"/>
  <c r="AX22"/>
  <c r="AG29" i="25"/>
  <c r="AJ257" i="46"/>
  <c r="AI30" i="25"/>
  <c r="AL249" i="46"/>
  <c r="AK30" i="25"/>
  <c r="AN249" i="46"/>
  <c r="AM30" i="25"/>
  <c r="AP249" i="46"/>
  <c r="AO30" i="25"/>
  <c r="AR249" i="46"/>
  <c r="AQ30" i="25"/>
  <c r="AT249" i="46"/>
  <c r="Y30" i="25"/>
  <c r="AX23" i="46"/>
  <c r="AB249"/>
  <c r="Y33" i="25"/>
  <c r="AX25" i="46"/>
  <c r="Y34" i="25"/>
  <c r="X34" s="1"/>
  <c r="AS34" s="1"/>
  <c r="AX26" i="46"/>
  <c r="AG39" i="25"/>
  <c r="AK39"/>
  <c r="AF39"/>
  <c r="AB39"/>
  <c r="AJ97" i="64"/>
  <c r="AJ386"/>
  <c r="AJ532"/>
  <c r="AJ239"/>
  <c r="AJ459"/>
  <c r="Y38" i="25"/>
  <c r="X38" s="1"/>
  <c r="AS38" s="1"/>
  <c r="AX29" i="46"/>
  <c r="Y41" i="25"/>
  <c r="AX31" i="46"/>
  <c r="AG43" i="25"/>
  <c r="Y42"/>
  <c r="X42" s="1"/>
  <c r="AS42" s="1"/>
  <c r="AX32" i="46"/>
  <c r="AJ31" i="64"/>
  <c r="AJ172"/>
  <c r="AJ317"/>
  <c r="AJ463"/>
  <c r="AJ101"/>
  <c r="AJ243"/>
  <c r="AJ390"/>
  <c r="AJ536"/>
  <c r="AJ103"/>
  <c r="AJ465"/>
  <c r="AJ174"/>
  <c r="AJ245"/>
  <c r="AJ319"/>
  <c r="AJ538"/>
  <c r="AJ392"/>
  <c r="AQ48" i="25"/>
  <c r="AM48"/>
  <c r="AI48"/>
  <c r="AC48"/>
  <c r="Y48"/>
  <c r="AX36" i="46"/>
  <c r="AP48" i="25"/>
  <c r="AL48"/>
  <c r="AH48"/>
  <c r="AB36" i="64"/>
  <c r="AB106"/>
  <c r="AB177"/>
  <c r="AB248"/>
  <c r="AB541"/>
  <c r="AV610"/>
  <c r="AB395"/>
  <c r="AB322"/>
  <c r="AB468"/>
  <c r="AU37"/>
  <c r="AU107"/>
  <c r="AU178"/>
  <c r="AU542"/>
  <c r="AU249"/>
  <c r="AU323"/>
  <c r="AU469"/>
  <c r="AU396"/>
  <c r="AJ37"/>
  <c r="AJ107"/>
  <c r="AJ249"/>
  <c r="AJ542"/>
  <c r="AJ178"/>
  <c r="AJ323"/>
  <c r="AJ469"/>
  <c r="AJ396"/>
  <c r="AU38"/>
  <c r="AU108"/>
  <c r="AU179"/>
  <c r="AU543"/>
  <c r="AU250"/>
  <c r="AU397"/>
  <c r="AU324"/>
  <c r="AU470"/>
  <c r="AJ38"/>
  <c r="AJ108"/>
  <c r="AJ179"/>
  <c r="AJ324"/>
  <c r="AJ250"/>
  <c r="AJ543"/>
  <c r="AJ470"/>
  <c r="AJ397"/>
  <c r="Y55" i="25"/>
  <c r="X55" s="1"/>
  <c r="AS55" s="1"/>
  <c r="AX40" i="46"/>
  <c r="AB39" i="64"/>
  <c r="AB251"/>
  <c r="AB109"/>
  <c r="AB180"/>
  <c r="AB325"/>
  <c r="AV613"/>
  <c r="AB471"/>
  <c r="AB544"/>
  <c r="AB398"/>
  <c r="AU40"/>
  <c r="AU110"/>
  <c r="AU181"/>
  <c r="AU545"/>
  <c r="AU399"/>
  <c r="AU252"/>
  <c r="AU472"/>
  <c r="AU326"/>
  <c r="AJ40"/>
  <c r="AJ472"/>
  <c r="AJ110"/>
  <c r="AJ181"/>
  <c r="AJ326"/>
  <c r="AJ545"/>
  <c r="AJ252"/>
  <c r="AJ399"/>
  <c r="AU43"/>
  <c r="AU255"/>
  <c r="AU402"/>
  <c r="AU113"/>
  <c r="AU184"/>
  <c r="AU329"/>
  <c r="AU475"/>
  <c r="AU548"/>
  <c r="AJ43"/>
  <c r="AJ402"/>
  <c r="AJ255"/>
  <c r="AJ329"/>
  <c r="AJ113"/>
  <c r="AJ184"/>
  <c r="AJ548"/>
  <c r="AJ475"/>
  <c r="AB44"/>
  <c r="AB114"/>
  <c r="AB185"/>
  <c r="AB256"/>
  <c r="AB403"/>
  <c r="AV618"/>
  <c r="AB476"/>
  <c r="AB549"/>
  <c r="AB330"/>
  <c r="AR63" i="25"/>
  <c r="W149" i="47"/>
  <c r="AU237" i="46"/>
  <c r="AN63" i="25"/>
  <c r="S149" i="47"/>
  <c r="AQ237" i="46"/>
  <c r="AJ63" i="25"/>
  <c r="O149" i="47"/>
  <c r="AM237" i="46"/>
  <c r="AG63" i="25"/>
  <c r="AJ237" i="46"/>
  <c r="L149" i="47"/>
  <c r="AC63" i="25"/>
  <c r="H149" i="47"/>
  <c r="AF237" i="46"/>
  <c r="Y63" i="25"/>
  <c r="D149" i="47"/>
  <c r="AX46" i="46"/>
  <c r="AB237"/>
  <c r="AU47" i="64"/>
  <c r="AU259"/>
  <c r="AU406"/>
  <c r="AU552"/>
  <c r="AU117"/>
  <c r="AU188"/>
  <c r="AU333"/>
  <c r="AU479"/>
  <c r="AJ47"/>
  <c r="AJ117"/>
  <c r="AJ259"/>
  <c r="AJ333"/>
  <c r="AJ188"/>
  <c r="AJ479"/>
  <c r="AJ406"/>
  <c r="AJ552"/>
  <c r="AB48"/>
  <c r="AB189"/>
  <c r="AB407"/>
  <c r="AV622"/>
  <c r="AB118"/>
  <c r="AB260"/>
  <c r="AB553"/>
  <c r="AB334"/>
  <c r="AB480"/>
  <c r="AQ70" i="25"/>
  <c r="V153" i="47"/>
  <c r="AM70" i="25"/>
  <c r="R153" i="47"/>
  <c r="AI70" i="25"/>
  <c r="N153" i="47"/>
  <c r="AR70" i="25"/>
  <c r="W153" i="47"/>
  <c r="AN70" i="25"/>
  <c r="S153" i="47"/>
  <c r="AJ70" i="25"/>
  <c r="O153" i="47"/>
  <c r="AC70" i="25"/>
  <c r="H153" i="47"/>
  <c r="Y70" i="25"/>
  <c r="D153" i="47"/>
  <c r="AX50" i="46"/>
  <c r="AU51" i="64"/>
  <c r="AU192"/>
  <c r="AU263"/>
  <c r="AU121"/>
  <c r="AU337"/>
  <c r="AU483"/>
  <c r="AU556"/>
  <c r="AU410"/>
  <c r="AJ51"/>
  <c r="AJ483"/>
  <c r="AJ121"/>
  <c r="AJ263"/>
  <c r="AJ410"/>
  <c r="AJ192"/>
  <c r="AJ337"/>
  <c r="AJ556"/>
  <c r="AB52"/>
  <c r="AB557"/>
  <c r="AB193"/>
  <c r="AB122"/>
  <c r="AB264"/>
  <c r="AB411"/>
  <c r="AV626"/>
  <c r="AB484"/>
  <c r="AB338"/>
  <c r="AR75" i="25"/>
  <c r="W157" i="47"/>
  <c r="AN75" i="25"/>
  <c r="S157" i="47"/>
  <c r="AJ75" i="25"/>
  <c r="O157" i="47"/>
  <c r="AE75" i="25"/>
  <c r="J157" i="47"/>
  <c r="AA75" i="25"/>
  <c r="F157" i="47"/>
  <c r="AU253" i="46"/>
  <c r="I29" i="11"/>
  <c r="U20" i="34"/>
  <c r="U19" s="1"/>
  <c r="M29" i="11"/>
  <c r="AG20" i="34"/>
  <c r="AG19" s="1"/>
  <c r="P29" i="11"/>
  <c r="AP20" i="34"/>
  <c r="AP19" s="1"/>
  <c r="O29" i="11"/>
  <c r="AM20" i="34"/>
  <c r="AM19" s="1"/>
  <c r="C53" i="57"/>
  <c r="AJ33" i="64"/>
  <c r="AT34"/>
  <c r="AT393"/>
  <c r="AT104"/>
  <c r="AT539"/>
  <c r="AT246"/>
  <c r="AT466"/>
  <c r="AT320"/>
  <c r="AT32"/>
  <c r="AT102"/>
  <c r="AT244"/>
  <c r="AT537"/>
  <c r="AT464"/>
  <c r="AT173"/>
  <c r="AT391"/>
  <c r="AT318"/>
  <c r="AT30"/>
  <c r="AT242"/>
  <c r="AT535"/>
  <c r="AT462"/>
  <c r="AT100"/>
  <c r="AT171"/>
  <c r="AT389"/>
  <c r="AT316"/>
  <c r="AT28"/>
  <c r="AT460"/>
  <c r="AT240"/>
  <c r="AT98"/>
  <c r="AT169"/>
  <c r="AT387"/>
  <c r="AT314"/>
  <c r="AT26"/>
  <c r="AT96"/>
  <c r="AT238"/>
  <c r="AT312"/>
  <c r="AT167"/>
  <c r="AT458"/>
  <c r="AT385"/>
  <c r="AT531"/>
  <c r="AT24"/>
  <c r="AT236"/>
  <c r="AT94"/>
  <c r="AT165"/>
  <c r="AT456"/>
  <c r="AT310"/>
  <c r="AT529"/>
  <c r="AT383"/>
  <c r="AT22"/>
  <c r="AT454"/>
  <c r="AT381"/>
  <c r="AT92"/>
  <c r="AT234"/>
  <c r="AT163"/>
  <c r="AT527"/>
  <c r="AT308"/>
  <c r="AT20"/>
  <c r="AT232"/>
  <c r="AT90"/>
  <c r="AT161"/>
  <c r="AT525"/>
  <c r="AT379"/>
  <c r="AT452"/>
  <c r="AT306"/>
  <c r="AR103"/>
  <c r="AR245"/>
  <c r="AR538"/>
  <c r="AR33"/>
  <c r="AR174"/>
  <c r="AR319"/>
  <c r="AR465"/>
  <c r="AR392"/>
  <c r="AR31"/>
  <c r="AR243"/>
  <c r="AR463"/>
  <c r="AR390"/>
  <c r="AR317"/>
  <c r="AR101"/>
  <c r="AR172"/>
  <c r="AR536"/>
  <c r="AR29"/>
  <c r="AR99"/>
  <c r="AR241"/>
  <c r="AR461"/>
  <c r="AR534"/>
  <c r="AR170"/>
  <c r="AR315"/>
  <c r="AR388"/>
  <c r="AR27"/>
  <c r="AR97"/>
  <c r="AR239"/>
  <c r="AR386"/>
  <c r="AR459"/>
  <c r="AR532"/>
  <c r="AR384"/>
  <c r="AR237"/>
  <c r="AR25"/>
  <c r="AR166"/>
  <c r="AR95"/>
  <c r="AR457"/>
  <c r="AR382"/>
  <c r="AR528"/>
  <c r="AR23"/>
  <c r="AR235"/>
  <c r="AR455"/>
  <c r="AR93"/>
  <c r="AR164"/>
  <c r="AR309"/>
  <c r="AR21"/>
  <c r="AR91"/>
  <c r="AR233"/>
  <c r="AR307"/>
  <c r="AR162"/>
  <c r="AR380"/>
  <c r="AR453"/>
  <c r="AR526"/>
  <c r="AR451"/>
  <c r="AR19"/>
  <c r="AR89"/>
  <c r="AR160"/>
  <c r="AR231"/>
  <c r="AR305"/>
  <c r="AR524"/>
  <c r="AR378"/>
  <c r="AR609"/>
  <c r="AR38"/>
  <c r="AR108"/>
  <c r="AR543"/>
  <c r="AR179"/>
  <c r="AR250"/>
  <c r="AR324"/>
  <c r="AR470"/>
  <c r="AR397"/>
  <c r="AN35" i="25"/>
  <c r="AQ39" i="64"/>
  <c r="AQ109"/>
  <c r="AQ180"/>
  <c r="AQ251"/>
  <c r="AQ325"/>
  <c r="AQ398"/>
  <c r="AQ471"/>
  <c r="AQ544"/>
  <c r="AQ43"/>
  <c r="AQ113"/>
  <c r="AQ184"/>
  <c r="AQ402"/>
  <c r="AQ475"/>
  <c r="AQ329"/>
  <c r="AQ255"/>
  <c r="AQ47"/>
  <c r="AQ333"/>
  <c r="AQ259"/>
  <c r="AQ406"/>
  <c r="AQ479"/>
  <c r="AQ117"/>
  <c r="AQ188"/>
  <c r="AQ552"/>
  <c r="AQ51"/>
  <c r="AQ121"/>
  <c r="AQ192"/>
  <c r="AQ263"/>
  <c r="AQ410"/>
  <c r="AQ483"/>
  <c r="AQ556"/>
  <c r="AQ337"/>
  <c r="AP34"/>
  <c r="AP539"/>
  <c r="AP104"/>
  <c r="AP466"/>
  <c r="AP246"/>
  <c r="AP393"/>
  <c r="AP320"/>
  <c r="AP32"/>
  <c r="AP464"/>
  <c r="AP102"/>
  <c r="AP173"/>
  <c r="AP391"/>
  <c r="AP537"/>
  <c r="AP244"/>
  <c r="AP318"/>
  <c r="AP30"/>
  <c r="AP242"/>
  <c r="AP100"/>
  <c r="AP171"/>
  <c r="AP535"/>
  <c r="AP316"/>
  <c r="AP389"/>
  <c r="AP462"/>
  <c r="AP28"/>
  <c r="AP169"/>
  <c r="AP314"/>
  <c r="AP98"/>
  <c r="AP240"/>
  <c r="AP533"/>
  <c r="AP460"/>
  <c r="AP387"/>
  <c r="AP26"/>
  <c r="AP96"/>
  <c r="AP238"/>
  <c r="AP531"/>
  <c r="AP312"/>
  <c r="AP385"/>
  <c r="AP167"/>
  <c r="AP458"/>
  <c r="AP24"/>
  <c r="AP94"/>
  <c r="AP236"/>
  <c r="AP165"/>
  <c r="AP383"/>
  <c r="AP456"/>
  <c r="AP529"/>
  <c r="AP310"/>
  <c r="AP22"/>
  <c r="AP92"/>
  <c r="AP234"/>
  <c r="AP527"/>
  <c r="AP381"/>
  <c r="AP308"/>
  <c r="AP454"/>
  <c r="AP163"/>
  <c r="AP20"/>
  <c r="AP90"/>
  <c r="AP161"/>
  <c r="AP232"/>
  <c r="AP525"/>
  <c r="AP306"/>
  <c r="AP379"/>
  <c r="AP452"/>
  <c r="AP36"/>
  <c r="AP322"/>
  <c r="AP106"/>
  <c r="AP177"/>
  <c r="AP541"/>
  <c r="AP248"/>
  <c r="AP468"/>
  <c r="AP395"/>
  <c r="AP40"/>
  <c r="AP472"/>
  <c r="AP545"/>
  <c r="AP181"/>
  <c r="AP110"/>
  <c r="AP399"/>
  <c r="AP252"/>
  <c r="AP326"/>
  <c r="AP44"/>
  <c r="AP330"/>
  <c r="AP403"/>
  <c r="AP114"/>
  <c r="AP185"/>
  <c r="AP549"/>
  <c r="AP256"/>
  <c r="AP476"/>
  <c r="AP48"/>
  <c r="AP189"/>
  <c r="AP118"/>
  <c r="AP334"/>
  <c r="AP553"/>
  <c r="AP407"/>
  <c r="AP260"/>
  <c r="AP480"/>
  <c r="AP52"/>
  <c r="AP264"/>
  <c r="AP557"/>
  <c r="AP484"/>
  <c r="AP411"/>
  <c r="AP122"/>
  <c r="AP193"/>
  <c r="AP338"/>
  <c r="AN253" i="46"/>
  <c r="AN33" i="64"/>
  <c r="AN319"/>
  <c r="AN465"/>
  <c r="AN392"/>
  <c r="AN103"/>
  <c r="AN174"/>
  <c r="AN245"/>
  <c r="AN538"/>
  <c r="AN31"/>
  <c r="AN101"/>
  <c r="AN172"/>
  <c r="AN317"/>
  <c r="AN243"/>
  <c r="AN390"/>
  <c r="AN463"/>
  <c r="AN536"/>
  <c r="AN29"/>
  <c r="AN241"/>
  <c r="AN99"/>
  <c r="AN170"/>
  <c r="AN388"/>
  <c r="AN461"/>
  <c r="AN534"/>
  <c r="AN315"/>
  <c r="AN97"/>
  <c r="AN459"/>
  <c r="AN27"/>
  <c r="AN239"/>
  <c r="AN532"/>
  <c r="AN386"/>
  <c r="AN25"/>
  <c r="AN457"/>
  <c r="AN95"/>
  <c r="AN166"/>
  <c r="AN237"/>
  <c r="AN311"/>
  <c r="AN530"/>
  <c r="AN384"/>
  <c r="AN93"/>
  <c r="AN23"/>
  <c r="AN164"/>
  <c r="AN235"/>
  <c r="AN382"/>
  <c r="AN455"/>
  <c r="AN528"/>
  <c r="AN309"/>
  <c r="AN21"/>
  <c r="AN162"/>
  <c r="AN233"/>
  <c r="AN307"/>
  <c r="AN91"/>
  <c r="AN380"/>
  <c r="AN453"/>
  <c r="AN526"/>
  <c r="AN19"/>
  <c r="AN231"/>
  <c r="AN524"/>
  <c r="AN89"/>
  <c r="AN160"/>
  <c r="AN305"/>
  <c r="AN378"/>
  <c r="AN451"/>
  <c r="AN38"/>
  <c r="AN179"/>
  <c r="AN543"/>
  <c r="AN108"/>
  <c r="AN250"/>
  <c r="AN324"/>
  <c r="AN470"/>
  <c r="AN397"/>
  <c r="AJ35" i="25"/>
  <c r="AM39" i="64"/>
  <c r="AM471"/>
  <c r="AM251"/>
  <c r="AM325"/>
  <c r="AM544"/>
  <c r="AM109"/>
  <c r="AM180"/>
  <c r="AM398"/>
  <c r="AM43"/>
  <c r="AM184"/>
  <c r="AM329"/>
  <c r="AM548"/>
  <c r="AM475"/>
  <c r="AM402"/>
  <c r="AM113"/>
  <c r="AM255"/>
  <c r="AM47"/>
  <c r="AM117"/>
  <c r="AM188"/>
  <c r="AM259"/>
  <c r="AM552"/>
  <c r="AM333"/>
  <c r="AM406"/>
  <c r="AM479"/>
  <c r="AM51"/>
  <c r="AM410"/>
  <c r="AM121"/>
  <c r="AM192"/>
  <c r="AM263"/>
  <c r="AM556"/>
  <c r="AM337"/>
  <c r="AM483"/>
  <c r="AL34"/>
  <c r="AL104"/>
  <c r="AL466"/>
  <c r="AL539"/>
  <c r="AL393"/>
  <c r="AL320"/>
  <c r="AL32"/>
  <c r="AL173"/>
  <c r="AL391"/>
  <c r="AL102"/>
  <c r="AL244"/>
  <c r="AL318"/>
  <c r="AL464"/>
  <c r="AL537"/>
  <c r="AL30"/>
  <c r="AL242"/>
  <c r="AL171"/>
  <c r="AL535"/>
  <c r="AL100"/>
  <c r="AL462"/>
  <c r="AL389"/>
  <c r="AL316"/>
  <c r="AL28"/>
  <c r="AL460"/>
  <c r="AL98"/>
  <c r="AL169"/>
  <c r="AL240"/>
  <c r="AL387"/>
  <c r="AL314"/>
  <c r="AL533"/>
  <c r="AL26"/>
  <c r="AL167"/>
  <c r="AL312"/>
  <c r="AL531"/>
  <c r="AL96"/>
  <c r="AL238"/>
  <c r="AL458"/>
  <c r="AL385"/>
  <c r="AL24"/>
  <c r="AL165"/>
  <c r="AL94"/>
  <c r="AL236"/>
  <c r="AL383"/>
  <c r="AL456"/>
  <c r="AL529"/>
  <c r="AL310"/>
  <c r="AL22"/>
  <c r="AL454"/>
  <c r="AL92"/>
  <c r="AL163"/>
  <c r="AL234"/>
  <c r="AL527"/>
  <c r="AL308"/>
  <c r="AL381"/>
  <c r="AL20"/>
  <c r="AL525"/>
  <c r="AL90"/>
  <c r="AL161"/>
  <c r="AL232"/>
  <c r="AL452"/>
  <c r="AL306"/>
  <c r="AL379"/>
  <c r="AL36"/>
  <c r="AL322"/>
  <c r="AL106"/>
  <c r="AL177"/>
  <c r="AL468"/>
  <c r="AL248"/>
  <c r="AL395"/>
  <c r="AL541"/>
  <c r="AL40"/>
  <c r="AL110"/>
  <c r="AL181"/>
  <c r="AL326"/>
  <c r="AL252"/>
  <c r="AL472"/>
  <c r="AL399"/>
  <c r="AL545"/>
  <c r="AL44"/>
  <c r="AL330"/>
  <c r="AL403"/>
  <c r="AL256"/>
  <c r="AL114"/>
  <c r="AL549"/>
  <c r="AL476"/>
  <c r="AL185"/>
  <c r="AL48"/>
  <c r="AL189"/>
  <c r="AL334"/>
  <c r="AL553"/>
  <c r="AL118"/>
  <c r="AL260"/>
  <c r="AL407"/>
  <c r="AL480"/>
  <c r="AL52"/>
  <c r="AL122"/>
  <c r="AL193"/>
  <c r="AL264"/>
  <c r="AL411"/>
  <c r="AL557"/>
  <c r="AL484"/>
  <c r="AL338"/>
  <c r="AK44"/>
  <c r="AK330"/>
  <c r="AK114"/>
  <c r="AK256"/>
  <c r="AK403"/>
  <c r="AK476"/>
  <c r="AK549"/>
  <c r="AK185"/>
  <c r="AK48"/>
  <c r="AK118"/>
  <c r="AK553"/>
  <c r="AK189"/>
  <c r="AK260"/>
  <c r="AK334"/>
  <c r="AK407"/>
  <c r="AK480"/>
  <c r="AK52"/>
  <c r="AK122"/>
  <c r="AK557"/>
  <c r="AK411"/>
  <c r="AK193"/>
  <c r="AK264"/>
  <c r="AK484"/>
  <c r="AK338"/>
  <c r="AK630"/>
  <c r="AI253" i="46"/>
  <c r="AI609" i="64"/>
  <c r="AI38"/>
  <c r="AI108"/>
  <c r="AI179"/>
  <c r="AI250"/>
  <c r="AI543"/>
  <c r="AI397"/>
  <c r="AI324"/>
  <c r="AI470"/>
  <c r="AH253" i="46"/>
  <c r="AH37" i="64"/>
  <c r="AH323"/>
  <c r="AH107"/>
  <c r="AH178"/>
  <c r="AH249"/>
  <c r="AH542"/>
  <c r="AH396"/>
  <c r="AH469"/>
  <c r="AH39"/>
  <c r="AH544"/>
  <c r="AH325"/>
  <c r="AH109"/>
  <c r="AH180"/>
  <c r="AH251"/>
  <c r="AH398"/>
  <c r="AH471"/>
  <c r="AH43"/>
  <c r="AH329"/>
  <c r="AH402"/>
  <c r="AH113"/>
  <c r="AH184"/>
  <c r="AH255"/>
  <c r="AH548"/>
  <c r="AH475"/>
  <c r="AH47"/>
  <c r="AH188"/>
  <c r="AH259"/>
  <c r="AH333"/>
  <c r="AH479"/>
  <c r="AH117"/>
  <c r="AH552"/>
  <c r="AH406"/>
  <c r="AH51"/>
  <c r="AH192"/>
  <c r="AH263"/>
  <c r="AH483"/>
  <c r="AH410"/>
  <c r="AH121"/>
  <c r="AH556"/>
  <c r="AH337"/>
  <c r="AG36"/>
  <c r="AG248"/>
  <c r="AG322"/>
  <c r="AG106"/>
  <c r="AG177"/>
  <c r="AG468"/>
  <c r="AG541"/>
  <c r="AG395"/>
  <c r="AG38"/>
  <c r="AG250"/>
  <c r="AG543"/>
  <c r="AG108"/>
  <c r="AG179"/>
  <c r="AG324"/>
  <c r="AG470"/>
  <c r="AG397"/>
  <c r="AG40"/>
  <c r="AG252"/>
  <c r="AG181"/>
  <c r="AG545"/>
  <c r="AG472"/>
  <c r="AG110"/>
  <c r="AG326"/>
  <c r="AG399"/>
  <c r="AG616"/>
  <c r="AG44"/>
  <c r="AG549"/>
  <c r="AG114"/>
  <c r="AG185"/>
  <c r="AG256"/>
  <c r="AG403"/>
  <c r="AG330"/>
  <c r="AG476"/>
  <c r="AG620"/>
  <c r="AG48"/>
  <c r="AG189"/>
  <c r="AG334"/>
  <c r="AG553"/>
  <c r="AG407"/>
  <c r="AG118"/>
  <c r="AG260"/>
  <c r="AG480"/>
  <c r="AG624"/>
  <c r="AG52"/>
  <c r="AG557"/>
  <c r="AG264"/>
  <c r="AG193"/>
  <c r="AG122"/>
  <c r="AG411"/>
  <c r="AG484"/>
  <c r="AG338"/>
  <c r="AG628"/>
  <c r="AF253" i="46"/>
  <c r="AF609" i="64"/>
  <c r="AF37"/>
  <c r="AF542"/>
  <c r="AF107"/>
  <c r="AF178"/>
  <c r="AF249"/>
  <c r="AF323"/>
  <c r="AF396"/>
  <c r="AF469"/>
  <c r="AF39"/>
  <c r="AF398"/>
  <c r="AF109"/>
  <c r="AF180"/>
  <c r="AF251"/>
  <c r="AF325"/>
  <c r="AF544"/>
  <c r="AF471"/>
  <c r="AF43"/>
  <c r="AF113"/>
  <c r="AF184"/>
  <c r="AF255"/>
  <c r="AF402"/>
  <c r="AF548"/>
  <c r="AF329"/>
  <c r="AF475"/>
  <c r="AF47"/>
  <c r="AF117"/>
  <c r="AF479"/>
  <c r="AF188"/>
  <c r="AF259"/>
  <c r="AF406"/>
  <c r="AF552"/>
  <c r="AF333"/>
  <c r="AF51"/>
  <c r="AF121"/>
  <c r="AF192"/>
  <c r="AF410"/>
  <c r="AF263"/>
  <c r="AF556"/>
  <c r="AF483"/>
  <c r="AF337"/>
  <c r="AE36"/>
  <c r="AE106"/>
  <c r="AE177"/>
  <c r="AE395"/>
  <c r="AE322"/>
  <c r="AE248"/>
  <c r="AE541"/>
  <c r="AE468"/>
  <c r="AE38"/>
  <c r="AE108"/>
  <c r="AE250"/>
  <c r="AE179"/>
  <c r="AE543"/>
  <c r="AE324"/>
  <c r="AE397"/>
  <c r="AE470"/>
  <c r="AE40"/>
  <c r="AE110"/>
  <c r="AE181"/>
  <c r="AE472"/>
  <c r="AE399"/>
  <c r="AE545"/>
  <c r="AE252"/>
  <c r="AE326"/>
  <c r="AE616"/>
  <c r="AE44"/>
  <c r="AE114"/>
  <c r="AE330"/>
  <c r="AE549"/>
  <c r="AE476"/>
  <c r="AE185"/>
  <c r="AE256"/>
  <c r="AE403"/>
  <c r="AE620"/>
  <c r="AE48"/>
  <c r="AE189"/>
  <c r="AE553"/>
  <c r="AE407"/>
  <c r="AE118"/>
  <c r="AE334"/>
  <c r="AE480"/>
  <c r="AE624"/>
  <c r="AE52"/>
  <c r="AE484"/>
  <c r="AE122"/>
  <c r="AE193"/>
  <c r="AE557"/>
  <c r="AE411"/>
  <c r="AE264"/>
  <c r="AE338"/>
  <c r="AE628"/>
  <c r="AD253" i="46"/>
  <c r="AD609" i="64"/>
  <c r="AD37"/>
  <c r="AD178"/>
  <c r="AD249"/>
  <c r="AD542"/>
  <c r="AD323"/>
  <c r="AD107"/>
  <c r="AD469"/>
  <c r="AD396"/>
  <c r="AD39"/>
  <c r="AD109"/>
  <c r="AD180"/>
  <c r="AD398"/>
  <c r="AD251"/>
  <c r="AD544"/>
  <c r="AD325"/>
  <c r="AD471"/>
  <c r="AD43"/>
  <c r="AD113"/>
  <c r="AD402"/>
  <c r="AD184"/>
  <c r="AD329"/>
  <c r="AD255"/>
  <c r="AD548"/>
  <c r="AD475"/>
  <c r="AD47"/>
  <c r="AD333"/>
  <c r="AD552"/>
  <c r="AD259"/>
  <c r="AD117"/>
  <c r="AD188"/>
  <c r="AD479"/>
  <c r="AD406"/>
  <c r="AD51"/>
  <c r="AD121"/>
  <c r="AD192"/>
  <c r="AD263"/>
  <c r="AD410"/>
  <c r="AD337"/>
  <c r="AD483"/>
  <c r="AD556"/>
  <c r="AC36"/>
  <c r="AC106"/>
  <c r="AC248"/>
  <c r="AC322"/>
  <c r="AC395"/>
  <c r="AC541"/>
  <c r="AC468"/>
  <c r="AC38"/>
  <c r="AC179"/>
  <c r="AC108"/>
  <c r="AC543"/>
  <c r="AC250"/>
  <c r="AC470"/>
  <c r="AC397"/>
  <c r="AC40"/>
  <c r="AC326"/>
  <c r="AC110"/>
  <c r="AC181"/>
  <c r="AC252"/>
  <c r="AC545"/>
  <c r="AC399"/>
  <c r="AC472"/>
  <c r="AC616"/>
  <c r="AC44"/>
  <c r="AC114"/>
  <c r="AC185"/>
  <c r="AC256"/>
  <c r="AC330"/>
  <c r="AC403"/>
  <c r="AC549"/>
  <c r="AC476"/>
  <c r="AC620"/>
  <c r="AC48"/>
  <c r="AC334"/>
  <c r="AC260"/>
  <c r="AC553"/>
  <c r="AC118"/>
  <c r="AC189"/>
  <c r="AC407"/>
  <c r="AC480"/>
  <c r="AC624"/>
  <c r="AC52"/>
  <c r="AC122"/>
  <c r="AC557"/>
  <c r="AC264"/>
  <c r="AC484"/>
  <c r="AC193"/>
  <c r="AC411"/>
  <c r="AC338"/>
  <c r="AC628"/>
  <c r="AO138" i="25"/>
  <c r="AO292" s="1"/>
  <c r="AR254" i="46"/>
  <c r="T198" i="47"/>
  <c r="T362" s="1"/>
  <c r="AK138" i="25"/>
  <c r="AK292" s="1"/>
  <c r="P198" i="47"/>
  <c r="P362" s="1"/>
  <c r="AN254" i="46"/>
  <c r="AF138" i="25"/>
  <c r="AF292" s="1"/>
  <c r="K198" i="47"/>
  <c r="K362" s="1"/>
  <c r="AI254" i="46"/>
  <c r="AP138" i="25"/>
  <c r="AP292" s="1"/>
  <c r="U198" i="47"/>
  <c r="U362" s="1"/>
  <c r="AS254" i="46"/>
  <c r="AL138" i="25"/>
  <c r="AL292" s="1"/>
  <c r="Q198" i="47"/>
  <c r="Q362" s="1"/>
  <c r="AO254" i="46"/>
  <c r="AH138" i="25"/>
  <c r="AH292" s="1"/>
  <c r="M198" i="47"/>
  <c r="M362" s="1"/>
  <c r="AK254" i="46"/>
  <c r="AC138" i="25"/>
  <c r="AC292" s="1"/>
  <c r="H198" i="47"/>
  <c r="H362" s="1"/>
  <c r="AF254" i="46"/>
  <c r="AD138" i="25"/>
  <c r="AD292" s="1"/>
  <c r="I198" i="47"/>
  <c r="I362" s="1"/>
  <c r="AG254" i="46"/>
  <c r="Z138" i="25"/>
  <c r="Z292" s="1"/>
  <c r="E198" i="47"/>
  <c r="E362" s="1"/>
  <c r="AC254" i="46"/>
  <c r="J29" i="11"/>
  <c r="X20" i="34"/>
  <c r="X19" s="1"/>
  <c r="AS329" i="64"/>
  <c r="AQ548"/>
  <c r="S48" i="36"/>
  <c r="AR311" i="64"/>
  <c r="AD95"/>
  <c r="AE172"/>
  <c r="AG103"/>
  <c r="AE538"/>
  <c r="AB175"/>
  <c r="AC175"/>
  <c r="AF175"/>
  <c r="AJ175"/>
  <c r="AK175"/>
  <c r="AL175"/>
  <c r="AM175"/>
  <c r="AN175"/>
  <c r="AP175"/>
  <c r="AQ175"/>
  <c r="AD175"/>
  <c r="AE175"/>
  <c r="AG175"/>
  <c r="AH175"/>
  <c r="AI175"/>
  <c r="AO175"/>
  <c r="AR175"/>
  <c r="AS175"/>
  <c r="AT175"/>
  <c r="AU175"/>
  <c r="AD91"/>
  <c r="AD233"/>
  <c r="AQ238"/>
  <c r="AD319"/>
  <c r="AI319"/>
  <c r="AT337"/>
  <c r="AP337"/>
  <c r="AT533"/>
  <c r="T48" i="36"/>
  <c r="AE260" i="64"/>
  <c r="AM557"/>
  <c r="AB90"/>
  <c r="AB165"/>
  <c r="AQ168"/>
  <c r="AB168"/>
  <c r="AD168"/>
  <c r="AC168"/>
  <c r="AF168"/>
  <c r="AG168"/>
  <c r="AI168"/>
  <c r="AJ168"/>
  <c r="AK168"/>
  <c r="AL168"/>
  <c r="AN168"/>
  <c r="AO168"/>
  <c r="AP168"/>
  <c r="AT168"/>
  <c r="AE168"/>
  <c r="AH168"/>
  <c r="AM168"/>
  <c r="AR168"/>
  <c r="AS168"/>
  <c r="AU168"/>
  <c r="F168"/>
  <c r="AB171"/>
  <c r="AE243"/>
  <c r="AB456"/>
  <c r="BS63" i="46"/>
  <c r="BS62"/>
  <c r="AD313" i="64"/>
  <c r="AN313"/>
  <c r="AC313"/>
  <c r="AE313"/>
  <c r="AR313"/>
  <c r="AU313"/>
  <c r="AH313"/>
  <c r="T50" i="36"/>
  <c r="O50"/>
  <c r="V50"/>
  <c r="S50"/>
  <c r="I50"/>
  <c r="P50"/>
  <c r="U50"/>
  <c r="D50"/>
  <c r="G50"/>
  <c r="F50"/>
  <c r="H50"/>
  <c r="M50"/>
  <c r="Q50"/>
  <c r="W50"/>
  <c r="N50"/>
  <c r="R50"/>
  <c r="L50"/>
  <c r="J50"/>
  <c r="BS60" i="46"/>
  <c r="J75" i="44"/>
  <c r="J76"/>
  <c r="H65"/>
  <c r="CN118" i="46"/>
  <c r="CN111"/>
  <c r="CN100"/>
  <c r="CD125"/>
  <c r="CG125"/>
  <c r="BX125"/>
  <c r="N167" i="25"/>
  <c r="S49" i="36"/>
  <c r="V49"/>
  <c r="P49"/>
  <c r="W49"/>
  <c r="I49"/>
  <c r="M49"/>
  <c r="T49"/>
  <c r="D49"/>
  <c r="G49"/>
  <c r="N49"/>
  <c r="Q49"/>
  <c r="R49"/>
  <c r="U49"/>
  <c r="H49"/>
  <c r="O49"/>
  <c r="E49"/>
  <c r="BS71" i="46"/>
  <c r="BS67"/>
  <c r="F235" i="44"/>
  <c r="J81"/>
  <c r="CI127" i="46"/>
  <c r="S172" i="25" s="1"/>
  <c r="CC127" i="46"/>
  <c r="M172" i="25" s="1"/>
  <c r="BW127" i="46"/>
  <c r="G172" i="25" s="1"/>
  <c r="BY127" i="46"/>
  <c r="I172" i="25" s="1"/>
  <c r="CD127" i="46"/>
  <c r="N172" i="25" s="1"/>
  <c r="CJ127" i="46"/>
  <c r="T172" i="25" s="1"/>
  <c r="BV127" i="46"/>
  <c r="F172" i="25" s="1"/>
  <c r="CM127" i="46"/>
  <c r="W172" i="25" s="1"/>
  <c r="BS128" i="46"/>
  <c r="F229" i="44"/>
  <c r="J136"/>
  <c r="F231"/>
  <c r="BS175" i="46"/>
  <c r="CN114"/>
  <c r="F94" i="56"/>
  <c r="AX250" i="46"/>
  <c r="G94" i="56"/>
  <c r="AY250" i="46"/>
  <c r="X94" i="56"/>
  <c r="BP250" i="46"/>
  <c r="BM250"/>
  <c r="U94" i="56"/>
  <c r="BB250" i="46"/>
  <c r="J94" i="56"/>
  <c r="O94"/>
  <c r="BG250" i="46"/>
  <c r="K94" i="56"/>
  <c r="BC250" i="46"/>
  <c r="CN94"/>
  <c r="CL250" s="1"/>
  <c r="BR250"/>
  <c r="R94" i="56"/>
  <c r="BJ250" i="46"/>
  <c r="V94" i="56"/>
  <c r="BN250" i="46"/>
  <c r="S94" i="56"/>
  <c r="BK250" i="46"/>
  <c r="BS126"/>
  <c r="BS195"/>
  <c r="CN87"/>
  <c r="J142" i="44"/>
  <c r="F232"/>
  <c r="BS174" i="46"/>
  <c r="CN86"/>
  <c r="CN120"/>
  <c r="I129" i="56"/>
  <c r="H174" i="25"/>
  <c r="BZ129" i="46"/>
  <c r="BZ125"/>
  <c r="CB129"/>
  <c r="CB125"/>
  <c r="O129" i="56"/>
  <c r="N174" i="25"/>
  <c r="CF129" i="46"/>
  <c r="CF125"/>
  <c r="CH129"/>
  <c r="CH125"/>
  <c r="T174" i="25"/>
  <c r="U129" i="56"/>
  <c r="CL129" i="46"/>
  <c r="CL125"/>
  <c r="C73" i="36"/>
  <c r="BT129" i="46"/>
  <c r="L44" i="36"/>
  <c r="D44"/>
  <c r="E44"/>
  <c r="H629" i="64" s="1"/>
  <c r="F44" i="36"/>
  <c r="G44"/>
  <c r="M44"/>
  <c r="O44"/>
  <c r="H44"/>
  <c r="I44"/>
  <c r="J44"/>
  <c r="K44"/>
  <c r="N629" i="64" s="1"/>
  <c r="N44" i="36"/>
  <c r="P44"/>
  <c r="R44"/>
  <c r="Q44"/>
  <c r="T44"/>
  <c r="V44"/>
  <c r="S44"/>
  <c r="U44"/>
  <c r="W44"/>
  <c r="O598" i="64"/>
  <c r="O24" s="1"/>
  <c r="Z598"/>
  <c r="Z24" s="1"/>
  <c r="Y598"/>
  <c r="Y24" s="1"/>
  <c r="W598"/>
  <c r="W24" s="1"/>
  <c r="S598"/>
  <c r="S24" s="1"/>
  <c r="Q598"/>
  <c r="Q24" s="1"/>
  <c r="X598"/>
  <c r="X24" s="1"/>
  <c r="T598"/>
  <c r="T24" s="1"/>
  <c r="R598"/>
  <c r="R24" s="1"/>
  <c r="P598"/>
  <c r="P24" s="1"/>
  <c r="M598"/>
  <c r="M24" s="1"/>
  <c r="L598"/>
  <c r="L24" s="1"/>
  <c r="K598"/>
  <c r="K24" s="1"/>
  <c r="I598"/>
  <c r="I24" s="1"/>
  <c r="H598"/>
  <c r="H24" s="1"/>
  <c r="O603"/>
  <c r="G603"/>
  <c r="Z603"/>
  <c r="Y603"/>
  <c r="X603"/>
  <c r="V603"/>
  <c r="T603"/>
  <c r="R603"/>
  <c r="P603"/>
  <c r="W603"/>
  <c r="U603"/>
  <c r="S603"/>
  <c r="Q603"/>
  <c r="N603"/>
  <c r="M603"/>
  <c r="L603"/>
  <c r="K603"/>
  <c r="J603"/>
  <c r="I603"/>
  <c r="H603"/>
  <c r="D52" i="46"/>
  <c r="E52" s="1"/>
  <c r="F49" i="63"/>
  <c r="L43" i="36"/>
  <c r="O619" i="64" s="1"/>
  <c r="D43" i="36"/>
  <c r="E43"/>
  <c r="F43"/>
  <c r="I627" i="64" s="1"/>
  <c r="G43" i="36"/>
  <c r="H43"/>
  <c r="I43"/>
  <c r="J43"/>
  <c r="K43"/>
  <c r="N43"/>
  <c r="M43"/>
  <c r="O43"/>
  <c r="Q43"/>
  <c r="R43"/>
  <c r="S43"/>
  <c r="U43"/>
  <c r="W43"/>
  <c r="P43"/>
  <c r="T43"/>
  <c r="V43"/>
  <c r="E627" i="64"/>
  <c r="E623"/>
  <c r="M616"/>
  <c r="O611"/>
  <c r="O37" s="1"/>
  <c r="X611"/>
  <c r="X37" s="1"/>
  <c r="T611"/>
  <c r="T37" s="1"/>
  <c r="U611"/>
  <c r="U37" s="1"/>
  <c r="S611"/>
  <c r="S37" s="1"/>
  <c r="L611"/>
  <c r="L37" s="1"/>
  <c r="K611"/>
  <c r="K37" s="1"/>
  <c r="G605"/>
  <c r="Y605"/>
  <c r="R605"/>
  <c r="P605"/>
  <c r="Q605"/>
  <c r="N605"/>
  <c r="J605"/>
  <c r="H605"/>
  <c r="J49" i="25"/>
  <c r="K49"/>
  <c r="N49"/>
  <c r="U49"/>
  <c r="W49"/>
  <c r="Q148" i="46"/>
  <c r="K148"/>
  <c r="M148"/>
  <c r="O148"/>
  <c r="L148"/>
  <c r="N148"/>
  <c r="P148"/>
  <c r="U148"/>
  <c r="W148"/>
  <c r="Y148"/>
  <c r="R148"/>
  <c r="T148"/>
  <c r="V148"/>
  <c r="Z148"/>
  <c r="AB148"/>
  <c r="K147"/>
  <c r="M147"/>
  <c r="O147"/>
  <c r="J147"/>
  <c r="L147"/>
  <c r="N147"/>
  <c r="S147"/>
  <c r="U147"/>
  <c r="W147"/>
  <c r="AA147"/>
  <c r="R147"/>
  <c r="T147"/>
  <c r="X147"/>
  <c r="Z147"/>
  <c r="AB147"/>
  <c r="Z75" i="25"/>
  <c r="E157" i="47"/>
  <c r="AB75" i="25"/>
  <c r="G157" i="47"/>
  <c r="AD75" i="25"/>
  <c r="I157" i="47"/>
  <c r="AF75" i="25"/>
  <c r="K157" i="47"/>
  <c r="AH63" i="25"/>
  <c r="M149" i="47"/>
  <c r="AK237" i="46"/>
  <c r="AH75" i="25"/>
  <c r="M157" i="47"/>
  <c r="AI75" i="25"/>
  <c r="N157" i="47"/>
  <c r="AI63" i="25"/>
  <c r="N149" i="47"/>
  <c r="AL237" i="46"/>
  <c r="AK56" i="25"/>
  <c r="AM75"/>
  <c r="R157" i="47"/>
  <c r="AM63" i="25"/>
  <c r="R149" i="47"/>
  <c r="AP237" i="46"/>
  <c r="AO56" i="25"/>
  <c r="AQ75"/>
  <c r="V157" i="47"/>
  <c r="AQ63" i="25"/>
  <c r="V149" i="47"/>
  <c r="AT237" i="46"/>
  <c r="AO39" i="25"/>
  <c r="AQ39"/>
  <c r="AB48"/>
  <c r="AB70"/>
  <c r="G153" i="47"/>
  <c r="AF48" i="25"/>
  <c r="AF70"/>
  <c r="K153" i="47"/>
  <c r="O602" i="64"/>
  <c r="Z602"/>
  <c r="Y602"/>
  <c r="W602"/>
  <c r="S602"/>
  <c r="Q602"/>
  <c r="X602"/>
  <c r="T602"/>
  <c r="R602"/>
  <c r="P602"/>
  <c r="M602"/>
  <c r="L602"/>
  <c r="K602"/>
  <c r="I602"/>
  <c r="H602"/>
  <c r="AB19"/>
  <c r="AB231"/>
  <c r="AB160"/>
  <c r="AB378"/>
  <c r="AB305"/>
  <c r="AB89"/>
  <c r="AB451"/>
  <c r="AB524"/>
  <c r="AV593"/>
  <c r="AB21"/>
  <c r="AB91"/>
  <c r="AB307"/>
  <c r="AV595"/>
  <c r="AB162"/>
  <c r="AB380"/>
  <c r="AB526"/>
  <c r="AB453"/>
  <c r="AB23"/>
  <c r="AB235"/>
  <c r="AB164"/>
  <c r="AB382"/>
  <c r="AB93"/>
  <c r="AB455"/>
  <c r="AB528"/>
  <c r="AV597"/>
  <c r="AB309"/>
  <c r="AB25"/>
  <c r="AB237"/>
  <c r="AB95"/>
  <c r="AB530"/>
  <c r="AB384"/>
  <c r="AV599"/>
  <c r="AB166"/>
  <c r="AB457"/>
  <c r="AB311"/>
  <c r="AB27"/>
  <c r="AB97"/>
  <c r="AB239"/>
  <c r="AB459"/>
  <c r="AV601"/>
  <c r="AB386"/>
  <c r="AB532"/>
  <c r="AB29"/>
  <c r="AB99"/>
  <c r="AB241"/>
  <c r="AB170"/>
  <c r="AB315"/>
  <c r="AB534"/>
  <c r="AB461"/>
  <c r="AB388"/>
  <c r="AV603"/>
  <c r="AB31"/>
  <c r="AB101"/>
  <c r="AB463"/>
  <c r="AB390"/>
  <c r="AV605"/>
  <c r="AB172"/>
  <c r="AB317"/>
  <c r="AB536"/>
  <c r="AB33"/>
  <c r="AB103"/>
  <c r="AB538"/>
  <c r="AB319"/>
  <c r="AB245"/>
  <c r="AB174"/>
  <c r="AB465"/>
  <c r="AV607"/>
  <c r="AB392"/>
  <c r="AU20"/>
  <c r="AU161"/>
  <c r="AU232"/>
  <c r="AU525"/>
  <c r="AU90"/>
  <c r="AU306"/>
  <c r="AU379"/>
  <c r="AU452"/>
  <c r="AU22"/>
  <c r="AU163"/>
  <c r="AU454"/>
  <c r="AU308"/>
  <c r="AU92"/>
  <c r="AU234"/>
  <c r="AU381"/>
  <c r="AU527"/>
  <c r="AU24"/>
  <c r="AU94"/>
  <c r="AU165"/>
  <c r="AU236"/>
  <c r="AU529"/>
  <c r="AU310"/>
  <c r="AU383"/>
  <c r="AU456"/>
  <c r="AU26"/>
  <c r="AU96"/>
  <c r="AU385"/>
  <c r="AU167"/>
  <c r="AU531"/>
  <c r="AU458"/>
  <c r="AU238"/>
  <c r="AU312"/>
  <c r="AU28"/>
  <c r="AU169"/>
  <c r="AU314"/>
  <c r="AU533"/>
  <c r="AU98"/>
  <c r="AU240"/>
  <c r="AU460"/>
  <c r="AU387"/>
  <c r="AU30"/>
  <c r="AU171"/>
  <c r="AU242"/>
  <c r="AU535"/>
  <c r="AU100"/>
  <c r="AU462"/>
  <c r="AU316"/>
  <c r="AU389"/>
  <c r="AU32"/>
  <c r="AU318"/>
  <c r="AU391"/>
  <c r="AU102"/>
  <c r="AU537"/>
  <c r="AU464"/>
  <c r="AU244"/>
  <c r="AU34"/>
  <c r="AU104"/>
  <c r="AU539"/>
  <c r="AU246"/>
  <c r="AU393"/>
  <c r="AU466"/>
  <c r="AU320"/>
  <c r="AJ253" i="46"/>
  <c r="F24" i="64"/>
  <c r="O610"/>
  <c r="Z610"/>
  <c r="Y610"/>
  <c r="W610"/>
  <c r="S610"/>
  <c r="Q610"/>
  <c r="X610"/>
  <c r="T610"/>
  <c r="R610"/>
  <c r="P610"/>
  <c r="M610"/>
  <c r="L610"/>
  <c r="K610"/>
  <c r="I610"/>
  <c r="H610"/>
  <c r="F37"/>
  <c r="G617"/>
  <c r="Z617"/>
  <c r="X617"/>
  <c r="T617"/>
  <c r="R617"/>
  <c r="P617"/>
  <c r="W617"/>
  <c r="U617"/>
  <c r="S617"/>
  <c r="N617"/>
  <c r="M617"/>
  <c r="L617"/>
  <c r="J617"/>
  <c r="I617"/>
  <c r="H617"/>
  <c r="F44"/>
  <c r="F57"/>
  <c r="AU609"/>
  <c r="AT37"/>
  <c r="AT542"/>
  <c r="AT323"/>
  <c r="AT249"/>
  <c r="AT107"/>
  <c r="AT178"/>
  <c r="AT396"/>
  <c r="AT469"/>
  <c r="AS253" i="46"/>
  <c r="AS33" i="64"/>
  <c r="AS103"/>
  <c r="AS245"/>
  <c r="AS174"/>
  <c r="AS538"/>
  <c r="AS319"/>
  <c r="AS392"/>
  <c r="AS31"/>
  <c r="AS390"/>
  <c r="AS172"/>
  <c r="AS101"/>
  <c r="AS317"/>
  <c r="AS463"/>
  <c r="AS243"/>
  <c r="AS536"/>
  <c r="AS29"/>
  <c r="AS241"/>
  <c r="AS388"/>
  <c r="AS461"/>
  <c r="AS99"/>
  <c r="AS170"/>
  <c r="AS534"/>
  <c r="AS315"/>
  <c r="AS27"/>
  <c r="AS239"/>
  <c r="AS532"/>
  <c r="AS386"/>
  <c r="AS97"/>
  <c r="AS459"/>
  <c r="AS25"/>
  <c r="AS166"/>
  <c r="AS95"/>
  <c r="AS237"/>
  <c r="AS311"/>
  <c r="AS457"/>
  <c r="AS384"/>
  <c r="AS530"/>
  <c r="AS23"/>
  <c r="AS382"/>
  <c r="AS93"/>
  <c r="AS528"/>
  <c r="AS235"/>
  <c r="AS455"/>
  <c r="AS164"/>
  <c r="AS309"/>
  <c r="AS21"/>
  <c r="AS162"/>
  <c r="AS307"/>
  <c r="AS91"/>
  <c r="AS233"/>
  <c r="AS380"/>
  <c r="AS453"/>
  <c r="AS526"/>
  <c r="AS19"/>
  <c r="AS231"/>
  <c r="AS524"/>
  <c r="AS305"/>
  <c r="AS89"/>
  <c r="AS160"/>
  <c r="AS378"/>
  <c r="AS451"/>
  <c r="AS609"/>
  <c r="AS38"/>
  <c r="AS179"/>
  <c r="AS250"/>
  <c r="AS543"/>
  <c r="AS470"/>
  <c r="AS324"/>
  <c r="AS397"/>
  <c r="AR37"/>
  <c r="AR249"/>
  <c r="AR178"/>
  <c r="AR323"/>
  <c r="AR107"/>
  <c r="AR542"/>
  <c r="AR469"/>
  <c r="AR396"/>
  <c r="AQ253" i="46"/>
  <c r="AQ33" i="64"/>
  <c r="AQ174"/>
  <c r="AQ245"/>
  <c r="AQ538"/>
  <c r="AQ392"/>
  <c r="AQ103"/>
  <c r="AQ319"/>
  <c r="AQ465"/>
  <c r="AQ31"/>
  <c r="AQ101"/>
  <c r="AQ172"/>
  <c r="AQ463"/>
  <c r="AQ317"/>
  <c r="AQ390"/>
  <c r="AQ536"/>
  <c r="AQ29"/>
  <c r="AQ99"/>
  <c r="AQ170"/>
  <c r="AQ241"/>
  <c r="AQ461"/>
  <c r="AQ315"/>
  <c r="AQ388"/>
  <c r="AQ534"/>
  <c r="AQ27"/>
  <c r="AQ386"/>
  <c r="AQ97"/>
  <c r="AQ459"/>
  <c r="AQ239"/>
  <c r="AQ532"/>
  <c r="AQ25"/>
  <c r="AQ95"/>
  <c r="AQ237"/>
  <c r="AQ166"/>
  <c r="AQ457"/>
  <c r="AQ384"/>
  <c r="AQ311"/>
  <c r="AQ530"/>
  <c r="AQ23"/>
  <c r="AQ164"/>
  <c r="AQ382"/>
  <c r="AQ93"/>
  <c r="AQ235"/>
  <c r="AQ455"/>
  <c r="AQ528"/>
  <c r="AQ309"/>
  <c r="AQ21"/>
  <c r="AQ162"/>
  <c r="AQ307"/>
  <c r="AQ380"/>
  <c r="AQ526"/>
  <c r="AQ453"/>
  <c r="AQ19"/>
  <c r="AQ305"/>
  <c r="AQ89"/>
  <c r="AQ231"/>
  <c r="AQ160"/>
  <c r="AQ524"/>
  <c r="AQ451"/>
  <c r="AQ378"/>
  <c r="AQ609"/>
  <c r="AQ38"/>
  <c r="AQ108"/>
  <c r="AQ179"/>
  <c r="AQ250"/>
  <c r="AQ543"/>
  <c r="AQ324"/>
  <c r="AQ470"/>
  <c r="AQ397"/>
  <c r="AP37"/>
  <c r="AP249"/>
  <c r="AP323"/>
  <c r="AP107"/>
  <c r="AP178"/>
  <c r="AP542"/>
  <c r="AP469"/>
  <c r="AP396"/>
  <c r="AO253" i="46"/>
  <c r="AO33" i="64"/>
  <c r="AO174"/>
  <c r="AO465"/>
  <c r="AO319"/>
  <c r="AO103"/>
  <c r="AO245"/>
  <c r="AO538"/>
  <c r="AO392"/>
  <c r="AO31"/>
  <c r="AO101"/>
  <c r="AO463"/>
  <c r="AO317"/>
  <c r="AO243"/>
  <c r="AO390"/>
  <c r="AO172"/>
  <c r="AO536"/>
  <c r="AO29"/>
  <c r="AO170"/>
  <c r="AO241"/>
  <c r="AO388"/>
  <c r="AO534"/>
  <c r="AO461"/>
  <c r="AO99"/>
  <c r="AO315"/>
  <c r="AO27"/>
  <c r="AO459"/>
  <c r="AO239"/>
  <c r="AO532"/>
  <c r="AO386"/>
  <c r="AO97"/>
  <c r="AO25"/>
  <c r="AO95"/>
  <c r="AO166"/>
  <c r="AO237"/>
  <c r="AO530"/>
  <c r="AO311"/>
  <c r="AO384"/>
  <c r="AO457"/>
  <c r="AO23"/>
  <c r="AO382"/>
  <c r="AO164"/>
  <c r="AO528"/>
  <c r="AO455"/>
  <c r="AO235"/>
  <c r="AO93"/>
  <c r="AO309"/>
  <c r="AO21"/>
  <c r="AO91"/>
  <c r="AO162"/>
  <c r="AO233"/>
  <c r="AO307"/>
  <c r="AO453"/>
  <c r="AO526"/>
  <c r="AO19"/>
  <c r="AO451"/>
  <c r="AO378"/>
  <c r="AO89"/>
  <c r="AO160"/>
  <c r="AO231"/>
  <c r="AO524"/>
  <c r="AO305"/>
  <c r="AO609"/>
  <c r="AO38"/>
  <c r="AO543"/>
  <c r="AO108"/>
  <c r="AO179"/>
  <c r="AO250"/>
  <c r="AO470"/>
  <c r="AO324"/>
  <c r="AO397"/>
  <c r="AN37"/>
  <c r="AN542"/>
  <c r="AN323"/>
  <c r="AN107"/>
  <c r="AN178"/>
  <c r="AN249"/>
  <c r="AN396"/>
  <c r="AM253" i="46"/>
  <c r="AM33" i="64"/>
  <c r="AM319"/>
  <c r="AM392"/>
  <c r="AM103"/>
  <c r="AM174"/>
  <c r="AM245"/>
  <c r="AM538"/>
  <c r="AM465"/>
  <c r="AM31"/>
  <c r="AM463"/>
  <c r="AM390"/>
  <c r="AM317"/>
  <c r="AM172"/>
  <c r="AM243"/>
  <c r="AM101"/>
  <c r="AM536"/>
  <c r="AM29"/>
  <c r="AM315"/>
  <c r="AM241"/>
  <c r="AM99"/>
  <c r="AM534"/>
  <c r="AM461"/>
  <c r="AM27"/>
  <c r="AM386"/>
  <c r="AM239"/>
  <c r="AM97"/>
  <c r="AM459"/>
  <c r="AM532"/>
  <c r="AM25"/>
  <c r="AM95"/>
  <c r="AM237"/>
  <c r="AM384"/>
  <c r="AM311"/>
  <c r="AM166"/>
  <c r="AM530"/>
  <c r="AM457"/>
  <c r="AM23"/>
  <c r="AM93"/>
  <c r="AM235"/>
  <c r="AM455"/>
  <c r="AM164"/>
  <c r="AM528"/>
  <c r="AM382"/>
  <c r="AM309"/>
  <c r="AM21"/>
  <c r="AM307"/>
  <c r="AM162"/>
  <c r="AM91"/>
  <c r="AM233"/>
  <c r="AM380"/>
  <c r="AM453"/>
  <c r="AM19"/>
  <c r="AM89"/>
  <c r="AM160"/>
  <c r="AM231"/>
  <c r="AM451"/>
  <c r="AM305"/>
  <c r="AM524"/>
  <c r="AM378"/>
  <c r="AM609"/>
  <c r="AM38"/>
  <c r="AM108"/>
  <c r="AM179"/>
  <c r="AM543"/>
  <c r="AM250"/>
  <c r="AM324"/>
  <c r="AM470"/>
  <c r="AM397"/>
  <c r="AL37"/>
  <c r="AL249"/>
  <c r="AL323"/>
  <c r="AL107"/>
  <c r="AL178"/>
  <c r="AL542"/>
  <c r="AL469"/>
  <c r="AL396"/>
  <c r="AK253" i="46"/>
  <c r="AK33" i="64"/>
  <c r="AK538"/>
  <c r="AK392"/>
  <c r="AK103"/>
  <c r="AK245"/>
  <c r="AK174"/>
  <c r="AK465"/>
  <c r="AK319"/>
  <c r="AK31"/>
  <c r="AK243"/>
  <c r="AK317"/>
  <c r="AK463"/>
  <c r="AK101"/>
  <c r="AK172"/>
  <c r="AK390"/>
  <c r="AK536"/>
  <c r="AK29"/>
  <c r="AK534"/>
  <c r="AK170"/>
  <c r="AK99"/>
  <c r="AK461"/>
  <c r="AK241"/>
  <c r="AK315"/>
  <c r="AK27"/>
  <c r="AK97"/>
  <c r="AK239"/>
  <c r="AK532"/>
  <c r="AK386"/>
  <c r="AK459"/>
  <c r="AK25"/>
  <c r="AK95"/>
  <c r="AK166"/>
  <c r="AK237"/>
  <c r="AK311"/>
  <c r="AK384"/>
  <c r="AK530"/>
  <c r="AK457"/>
  <c r="AK23"/>
  <c r="AK455"/>
  <c r="AK93"/>
  <c r="AK164"/>
  <c r="AK235"/>
  <c r="AK528"/>
  <c r="AK382"/>
  <c r="AK309"/>
  <c r="AK21"/>
  <c r="AK91"/>
  <c r="AK162"/>
  <c r="AK233"/>
  <c r="AK307"/>
  <c r="AK380"/>
  <c r="AK453"/>
  <c r="AK526"/>
  <c r="AK19"/>
  <c r="AK89"/>
  <c r="AK160"/>
  <c r="AK305"/>
  <c r="AK451"/>
  <c r="AK231"/>
  <c r="AK524"/>
  <c r="AK378"/>
  <c r="AK609"/>
  <c r="AK38"/>
  <c r="AK108"/>
  <c r="AK543"/>
  <c r="AK179"/>
  <c r="AK250"/>
  <c r="AK324"/>
  <c r="AK470"/>
  <c r="AK397"/>
  <c r="AF29" i="25"/>
  <c r="AI257" i="46"/>
  <c r="AF43" i="25"/>
  <c r="AI20" i="64"/>
  <c r="AI90"/>
  <c r="AI525"/>
  <c r="AI161"/>
  <c r="AI232"/>
  <c r="AI306"/>
  <c r="AI452"/>
  <c r="AI379"/>
  <c r="AI22"/>
  <c r="AI92"/>
  <c r="AI381"/>
  <c r="AI527"/>
  <c r="AI308"/>
  <c r="AI163"/>
  <c r="AI234"/>
  <c r="AI454"/>
  <c r="AI24"/>
  <c r="AI94"/>
  <c r="AI165"/>
  <c r="AI236"/>
  <c r="AI456"/>
  <c r="AI529"/>
  <c r="AI383"/>
  <c r="AI310"/>
  <c r="AI26"/>
  <c r="AI167"/>
  <c r="AI458"/>
  <c r="AI312"/>
  <c r="AI96"/>
  <c r="AI238"/>
  <c r="AI385"/>
  <c r="AI531"/>
  <c r="AI28"/>
  <c r="AI314"/>
  <c r="AI460"/>
  <c r="AI533"/>
  <c r="AI98"/>
  <c r="AI169"/>
  <c r="AI240"/>
  <c r="AI30"/>
  <c r="AI171"/>
  <c r="AI242"/>
  <c r="AI100"/>
  <c r="AI535"/>
  <c r="AI389"/>
  <c r="AI462"/>
  <c r="AI316"/>
  <c r="AI244"/>
  <c r="AI102"/>
  <c r="AI32"/>
  <c r="AI391"/>
  <c r="AI537"/>
  <c r="AI318"/>
  <c r="AI464"/>
  <c r="AI34"/>
  <c r="AI104"/>
  <c r="AI393"/>
  <c r="AI246"/>
  <c r="AI539"/>
  <c r="AI320"/>
  <c r="AI466"/>
  <c r="AE29" i="25"/>
  <c r="AH257" i="46"/>
  <c r="AE43" i="25"/>
  <c r="AH161" i="64"/>
  <c r="AH20"/>
  <c r="AH232"/>
  <c r="AH90"/>
  <c r="AH525"/>
  <c r="AH452"/>
  <c r="AH306"/>
  <c r="AH379"/>
  <c r="AH22"/>
  <c r="AH92"/>
  <c r="AH234"/>
  <c r="AH527"/>
  <c r="AH381"/>
  <c r="AH163"/>
  <c r="AH308"/>
  <c r="AH454"/>
  <c r="AH24"/>
  <c r="AH236"/>
  <c r="AH94"/>
  <c r="AH165"/>
  <c r="AH529"/>
  <c r="AH383"/>
  <c r="AH456"/>
  <c r="AH310"/>
  <c r="AH26"/>
  <c r="AH458"/>
  <c r="AH167"/>
  <c r="AH238"/>
  <c r="AH312"/>
  <c r="AH531"/>
  <c r="AH96"/>
  <c r="AH385"/>
  <c r="AH28"/>
  <c r="AH169"/>
  <c r="AH98"/>
  <c r="AH240"/>
  <c r="AH314"/>
  <c r="AH387"/>
  <c r="AH460"/>
  <c r="AH533"/>
  <c r="AH30"/>
  <c r="AH100"/>
  <c r="AH242"/>
  <c r="AH171"/>
  <c r="AH535"/>
  <c r="AH462"/>
  <c r="AH316"/>
  <c r="AH32"/>
  <c r="AH102"/>
  <c r="AH244"/>
  <c r="AH391"/>
  <c r="AH318"/>
  <c r="AH173"/>
  <c r="AH537"/>
  <c r="AH464"/>
  <c r="AH104"/>
  <c r="AH34"/>
  <c r="AH539"/>
  <c r="AH246"/>
  <c r="AH393"/>
  <c r="AH466"/>
  <c r="AH320"/>
  <c r="AD29" i="25"/>
  <c r="AG257" i="46"/>
  <c r="AD43" i="25"/>
  <c r="AG525" i="64"/>
  <c r="AG20"/>
  <c r="AG232"/>
  <c r="AG90"/>
  <c r="AG161"/>
  <c r="AG306"/>
  <c r="AG379"/>
  <c r="AG452"/>
  <c r="AG454"/>
  <c r="AG22"/>
  <c r="AG308"/>
  <c r="AG92"/>
  <c r="AG163"/>
  <c r="AG234"/>
  <c r="AG381"/>
  <c r="AG527"/>
  <c r="AG24"/>
  <c r="AG94"/>
  <c r="AG165"/>
  <c r="AG236"/>
  <c r="AG529"/>
  <c r="AG383"/>
  <c r="AG310"/>
  <c r="AG456"/>
  <c r="AG26"/>
  <c r="AG167"/>
  <c r="AG96"/>
  <c r="AG385"/>
  <c r="AG531"/>
  <c r="AG458"/>
  <c r="AG238"/>
  <c r="AG312"/>
  <c r="AG240"/>
  <c r="AG28"/>
  <c r="AG98"/>
  <c r="AG533"/>
  <c r="AG460"/>
  <c r="AG169"/>
  <c r="AG387"/>
  <c r="AG314"/>
  <c r="AG30"/>
  <c r="AG100"/>
  <c r="AG171"/>
  <c r="AG242"/>
  <c r="AG535"/>
  <c r="AG389"/>
  <c r="AG462"/>
  <c r="AG316"/>
  <c r="AG102"/>
  <c r="AG32"/>
  <c r="AG318"/>
  <c r="AG464"/>
  <c r="AG173"/>
  <c r="AG244"/>
  <c r="AG391"/>
  <c r="AG537"/>
  <c r="AG34"/>
  <c r="AG246"/>
  <c r="AG539"/>
  <c r="AG104"/>
  <c r="AG466"/>
  <c r="AG393"/>
  <c r="AG320"/>
  <c r="AC29" i="25"/>
  <c r="AF257" i="46"/>
  <c r="AC43" i="25"/>
  <c r="AF20" i="64"/>
  <c r="AF161"/>
  <c r="AF232"/>
  <c r="AF452"/>
  <c r="AF525"/>
  <c r="AF306"/>
  <c r="AF379"/>
  <c r="AF163"/>
  <c r="AF92"/>
  <c r="AF22"/>
  <c r="AF381"/>
  <c r="AF527"/>
  <c r="AF234"/>
  <c r="AF308"/>
  <c r="AF454"/>
  <c r="AF236"/>
  <c r="AF24"/>
  <c r="AF94"/>
  <c r="AF383"/>
  <c r="AF456"/>
  <c r="AF529"/>
  <c r="AF310"/>
  <c r="AF312"/>
  <c r="AF167"/>
  <c r="AF26"/>
  <c r="AF458"/>
  <c r="AF96"/>
  <c r="AF385"/>
  <c r="AF531"/>
  <c r="AF240"/>
  <c r="AF98"/>
  <c r="AF169"/>
  <c r="AF28"/>
  <c r="AF387"/>
  <c r="AF460"/>
  <c r="AF533"/>
  <c r="AF314"/>
  <c r="AF100"/>
  <c r="AF242"/>
  <c r="AF30"/>
  <c r="AF535"/>
  <c r="AF462"/>
  <c r="AF316"/>
  <c r="AF389"/>
  <c r="AF244"/>
  <c r="AF32"/>
  <c r="AF318"/>
  <c r="AF464"/>
  <c r="AF102"/>
  <c r="AF537"/>
  <c r="AF391"/>
  <c r="AF104"/>
  <c r="AF246"/>
  <c r="AF34"/>
  <c r="AF539"/>
  <c r="AF466"/>
  <c r="AF320"/>
  <c r="AF393"/>
  <c r="AB29" i="25"/>
  <c r="AE257" i="46"/>
  <c r="AB43" i="25"/>
  <c r="AE161" i="64"/>
  <c r="AE232"/>
  <c r="AE20"/>
  <c r="AE90"/>
  <c r="AE525"/>
  <c r="AE306"/>
  <c r="AE379"/>
  <c r="AE452"/>
  <c r="AE234"/>
  <c r="AE22"/>
  <c r="AE454"/>
  <c r="AE527"/>
  <c r="AE381"/>
  <c r="AE92"/>
  <c r="AE163"/>
  <c r="AE308"/>
  <c r="AE236"/>
  <c r="AE24"/>
  <c r="AE94"/>
  <c r="AE529"/>
  <c r="AE383"/>
  <c r="AE310"/>
  <c r="AE456"/>
  <c r="AE96"/>
  <c r="AE167"/>
  <c r="AE26"/>
  <c r="AE458"/>
  <c r="AE312"/>
  <c r="AE531"/>
  <c r="AE385"/>
  <c r="AE240"/>
  <c r="AE314"/>
  <c r="AE98"/>
  <c r="AE169"/>
  <c r="AE28"/>
  <c r="AE460"/>
  <c r="AE100"/>
  <c r="AE30"/>
  <c r="AE535"/>
  <c r="AE242"/>
  <c r="AE316"/>
  <c r="AE389"/>
  <c r="AE462"/>
  <c r="AE464"/>
  <c r="AE32"/>
  <c r="AE173"/>
  <c r="AE391"/>
  <c r="AE102"/>
  <c r="AE244"/>
  <c r="AE537"/>
  <c r="AE318"/>
  <c r="AE34"/>
  <c r="AE246"/>
  <c r="AE104"/>
  <c r="AE466"/>
  <c r="AE539"/>
  <c r="AE393"/>
  <c r="AE320"/>
  <c r="AA29" i="25"/>
  <c r="AD257" i="46"/>
  <c r="AA43" i="25"/>
  <c r="AD161" i="64"/>
  <c r="AD20"/>
  <c r="AD525"/>
  <c r="AD232"/>
  <c r="AD379"/>
  <c r="AD90"/>
  <c r="AD306"/>
  <c r="AD452"/>
  <c r="AD22"/>
  <c r="AD92"/>
  <c r="AD234"/>
  <c r="AD308"/>
  <c r="AD454"/>
  <c r="AD163"/>
  <c r="AD381"/>
  <c r="AD527"/>
  <c r="AD24"/>
  <c r="AD165"/>
  <c r="AD94"/>
  <c r="AD236"/>
  <c r="AD529"/>
  <c r="AD383"/>
  <c r="AD310"/>
  <c r="AD456"/>
  <c r="AD96"/>
  <c r="AD26"/>
  <c r="AD458"/>
  <c r="AD531"/>
  <c r="AD385"/>
  <c r="AD167"/>
  <c r="AD312"/>
  <c r="AD98"/>
  <c r="AD240"/>
  <c r="AD28"/>
  <c r="AD460"/>
  <c r="AD169"/>
  <c r="AD533"/>
  <c r="AD387"/>
  <c r="AD314"/>
  <c r="AD100"/>
  <c r="AD242"/>
  <c r="AD30"/>
  <c r="AD171"/>
  <c r="AD535"/>
  <c r="AD462"/>
  <c r="AD389"/>
  <c r="AD316"/>
  <c r="AD244"/>
  <c r="AD32"/>
  <c r="AD102"/>
  <c r="AD173"/>
  <c r="AD537"/>
  <c r="AD318"/>
  <c r="AD464"/>
  <c r="AD391"/>
  <c r="AD104"/>
  <c r="AD34"/>
  <c r="AD539"/>
  <c r="AD246"/>
  <c r="AD466"/>
  <c r="AD393"/>
  <c r="AD320"/>
  <c r="Z29" i="25"/>
  <c r="AC257" i="46"/>
  <c r="Z43" i="25"/>
  <c r="AC161" i="64"/>
  <c r="AC20"/>
  <c r="AC90"/>
  <c r="AC232"/>
  <c r="AC525"/>
  <c r="AC452"/>
  <c r="AC306"/>
  <c r="AC379"/>
  <c r="AC163"/>
  <c r="AC22"/>
  <c r="AC381"/>
  <c r="AC92"/>
  <c r="AC234"/>
  <c r="AC527"/>
  <c r="AC454"/>
  <c r="AC308"/>
  <c r="AC24"/>
  <c r="AC310"/>
  <c r="AC94"/>
  <c r="AC236"/>
  <c r="AC383"/>
  <c r="AC456"/>
  <c r="AC529"/>
  <c r="AC385"/>
  <c r="AC167"/>
  <c r="AC26"/>
  <c r="AC96"/>
  <c r="AC458"/>
  <c r="AC312"/>
  <c r="AC531"/>
  <c r="AC98"/>
  <c r="AC169"/>
  <c r="AC28"/>
  <c r="AC240"/>
  <c r="AC533"/>
  <c r="AC314"/>
  <c r="AC460"/>
  <c r="AC30"/>
  <c r="AC535"/>
  <c r="AC100"/>
  <c r="AC242"/>
  <c r="AC389"/>
  <c r="AC462"/>
  <c r="AC316"/>
  <c r="AC464"/>
  <c r="AC32"/>
  <c r="AC102"/>
  <c r="AC244"/>
  <c r="AC537"/>
  <c r="AC318"/>
  <c r="AC391"/>
  <c r="AC34"/>
  <c r="AC104"/>
  <c r="AC539"/>
  <c r="AC466"/>
  <c r="AC246"/>
  <c r="AC320"/>
  <c r="AC393"/>
  <c r="AH29" i="25"/>
  <c r="AK257" i="46"/>
  <c r="AJ29" i="25"/>
  <c r="AM257" i="46"/>
  <c r="AL29" i="25"/>
  <c r="AO257" i="46"/>
  <c r="AN29" i="25"/>
  <c r="AQ257" i="46"/>
  <c r="AP29" i="25"/>
  <c r="AS257" i="46"/>
  <c r="AR29" i="25"/>
  <c r="AU257" i="46"/>
  <c r="AJ20" i="64"/>
  <c r="AJ161"/>
  <c r="AJ525"/>
  <c r="AJ232"/>
  <c r="AJ90"/>
  <c r="AJ452"/>
  <c r="AJ306"/>
  <c r="AJ379"/>
  <c r="AH30" i="25"/>
  <c r="AK249" i="46"/>
  <c r="AJ30" i="25"/>
  <c r="AM249" i="46"/>
  <c r="AL30" i="25"/>
  <c r="AO249" i="46"/>
  <c r="AN30" i="25"/>
  <c r="AQ249" i="46"/>
  <c r="AP30" i="25"/>
  <c r="AS249" i="46"/>
  <c r="AR30" i="25"/>
  <c r="AU249" i="46"/>
  <c r="AJ21" i="64"/>
  <c r="AJ380"/>
  <c r="AJ91"/>
  <c r="AJ162"/>
  <c r="AJ233"/>
  <c r="AJ307"/>
  <c r="AJ526"/>
  <c r="AJ23"/>
  <c r="AJ235"/>
  <c r="AJ93"/>
  <c r="AJ164"/>
  <c r="AJ528"/>
  <c r="AJ455"/>
  <c r="AJ382"/>
  <c r="AJ309"/>
  <c r="AJ24"/>
  <c r="AJ236"/>
  <c r="AJ383"/>
  <c r="AJ94"/>
  <c r="AJ165"/>
  <c r="AJ310"/>
  <c r="AJ26"/>
  <c r="AJ385"/>
  <c r="AJ238"/>
  <c r="AJ312"/>
  <c r="AJ96"/>
  <c r="AJ167"/>
  <c r="AJ458"/>
  <c r="AJ531"/>
  <c r="AP39" i="25"/>
  <c r="AL39"/>
  <c r="AH39"/>
  <c r="AC39"/>
  <c r="Y37"/>
  <c r="AX28" i="46"/>
  <c r="AM39" i="25"/>
  <c r="AI39"/>
  <c r="AD39"/>
  <c r="Z39"/>
  <c r="AJ29" i="64"/>
  <c r="AJ461"/>
  <c r="AJ170"/>
  <c r="AJ388"/>
  <c r="AJ99"/>
  <c r="AJ241"/>
  <c r="AJ534"/>
  <c r="AJ315"/>
  <c r="AJ30"/>
  <c r="AJ535"/>
  <c r="AJ100"/>
  <c r="AJ242"/>
  <c r="AJ171"/>
  <c r="AJ389"/>
  <c r="AJ462"/>
  <c r="AJ316"/>
  <c r="Y47" i="25"/>
  <c r="AX35" i="46"/>
  <c r="AJ34" i="64"/>
  <c r="AJ246"/>
  <c r="AJ539"/>
  <c r="AJ104"/>
  <c r="AJ393"/>
  <c r="AJ466"/>
  <c r="AJ320"/>
  <c r="AO48" i="25"/>
  <c r="AK48"/>
  <c r="AE48"/>
  <c r="AA48"/>
  <c r="AR48"/>
  <c r="AN48"/>
  <c r="AJ48"/>
  <c r="AU36" i="64"/>
  <c r="AU248"/>
  <c r="AU468"/>
  <c r="AU322"/>
  <c r="AU106"/>
  <c r="AU177"/>
  <c r="AU395"/>
  <c r="AU541"/>
  <c r="AJ395"/>
  <c r="AJ322"/>
  <c r="AJ177"/>
  <c r="AJ541"/>
  <c r="AJ106"/>
  <c r="AJ248"/>
  <c r="AJ468"/>
  <c r="AB37"/>
  <c r="AB323"/>
  <c r="AB178"/>
  <c r="AB107"/>
  <c r="AB249"/>
  <c r="AB542"/>
  <c r="AV611"/>
  <c r="AB469"/>
  <c r="AB396"/>
  <c r="AF56" i="25"/>
  <c r="AB38" i="64"/>
  <c r="AB179"/>
  <c r="AB250"/>
  <c r="AB108"/>
  <c r="AB543"/>
  <c r="AV612"/>
  <c r="AB324"/>
  <c r="AB470"/>
  <c r="AB397"/>
  <c r="AU39"/>
  <c r="AU251"/>
  <c r="AU471"/>
  <c r="AU325"/>
  <c r="AU109"/>
  <c r="AU180"/>
  <c r="AU398"/>
  <c r="AU544"/>
  <c r="AJ39"/>
  <c r="AJ471"/>
  <c r="AJ251"/>
  <c r="AJ109"/>
  <c r="AJ180"/>
  <c r="AJ398"/>
  <c r="AJ325"/>
  <c r="AJ544"/>
  <c r="AB40"/>
  <c r="AB472"/>
  <c r="AB181"/>
  <c r="AB252"/>
  <c r="AB110"/>
  <c r="AB545"/>
  <c r="AB399"/>
  <c r="AB326"/>
  <c r="AV614"/>
  <c r="AB43"/>
  <c r="AB255"/>
  <c r="AB113"/>
  <c r="AB402"/>
  <c r="AB184"/>
  <c r="AB475"/>
  <c r="AB548"/>
  <c r="AV617"/>
  <c r="AU44"/>
  <c r="AU114"/>
  <c r="AU185"/>
  <c r="AU403"/>
  <c r="AU256"/>
  <c r="AU330"/>
  <c r="AU476"/>
  <c r="AU549"/>
  <c r="AJ44"/>
  <c r="AJ114"/>
  <c r="AJ185"/>
  <c r="AJ403"/>
  <c r="AJ549"/>
  <c r="AJ476"/>
  <c r="AJ256"/>
  <c r="AJ330"/>
  <c r="AP63" i="25"/>
  <c r="U149" i="47"/>
  <c r="AS237" i="46"/>
  <c r="AL63" i="25"/>
  <c r="Q149" i="47"/>
  <c r="AO237" i="46"/>
  <c r="AF63" i="25"/>
  <c r="K149" i="47"/>
  <c r="AI237" i="46"/>
  <c r="AE63" i="25"/>
  <c r="J149" i="47"/>
  <c r="AH237" i="46"/>
  <c r="AA63" i="25"/>
  <c r="AD237" i="46"/>
  <c r="F149" i="47"/>
  <c r="AB47" i="64"/>
  <c r="AB117"/>
  <c r="AB259"/>
  <c r="AB188"/>
  <c r="AB333"/>
  <c r="AB406"/>
  <c r="AV621"/>
  <c r="AB552"/>
  <c r="AB479"/>
  <c r="AU48"/>
  <c r="AU334"/>
  <c r="AU407"/>
  <c r="AU260"/>
  <c r="AU553"/>
  <c r="AU118"/>
  <c r="AU189"/>
  <c r="AU480"/>
  <c r="AJ48"/>
  <c r="AJ553"/>
  <c r="AJ189"/>
  <c r="AJ334"/>
  <c r="AJ118"/>
  <c r="AJ260"/>
  <c r="AJ407"/>
  <c r="AJ480"/>
  <c r="AO70" i="25"/>
  <c r="T153" i="47"/>
  <c r="AK70" i="25"/>
  <c r="P153" i="47"/>
  <c r="AH70" i="25"/>
  <c r="M153" i="47"/>
  <c r="AP70" i="25"/>
  <c r="U153" i="47"/>
  <c r="AL70" i="25"/>
  <c r="Q153" i="47"/>
  <c r="AE70" i="25"/>
  <c r="J153" i="47"/>
  <c r="AA70" i="25"/>
  <c r="F153" i="47"/>
  <c r="AG70" i="25"/>
  <c r="L153" i="47"/>
  <c r="AB51" i="64"/>
  <c r="AB192"/>
  <c r="AB263"/>
  <c r="AB121"/>
  <c r="AB556"/>
  <c r="AB337"/>
  <c r="AV625"/>
  <c r="AB410"/>
  <c r="AB483"/>
  <c r="AU52"/>
  <c r="AU122"/>
  <c r="AU193"/>
  <c r="AU484"/>
  <c r="AU264"/>
  <c r="AU411"/>
  <c r="AU557"/>
  <c r="AU338"/>
  <c r="AJ52"/>
  <c r="AJ122"/>
  <c r="AJ193"/>
  <c r="AJ557"/>
  <c r="AJ264"/>
  <c r="AJ411"/>
  <c r="AJ484"/>
  <c r="AJ338"/>
  <c r="AP75" i="25"/>
  <c r="U157" i="47"/>
  <c r="AL75" i="25"/>
  <c r="Q157" i="47"/>
  <c r="AG75" i="25"/>
  <c r="L157" i="47"/>
  <c r="AC75" i="25"/>
  <c r="H157" i="47"/>
  <c r="Y75" i="25"/>
  <c r="D157" i="47"/>
  <c r="AX54" i="46"/>
  <c r="AJ630" i="64"/>
  <c r="AT253" i="46"/>
  <c r="AB253"/>
  <c r="AX62"/>
  <c r="Q29" i="11"/>
  <c r="AS20" i="34"/>
  <c r="AS19" s="1"/>
  <c r="H29" i="11"/>
  <c r="R20" i="34"/>
  <c r="R19" s="1"/>
  <c r="G29" i="11"/>
  <c r="BM20" i="34"/>
  <c r="AS18" s="1"/>
  <c r="O20"/>
  <c r="W29" i="11"/>
  <c r="BK20" i="34"/>
  <c r="BK19" s="1"/>
  <c r="N29" i="11"/>
  <c r="AJ20" i="34"/>
  <c r="AJ19" s="1"/>
  <c r="AJ27" i="64"/>
  <c r="AT538"/>
  <c r="AT33"/>
  <c r="AT465"/>
  <c r="AT245"/>
  <c r="AT174"/>
  <c r="AT103"/>
  <c r="AT392"/>
  <c r="AT31"/>
  <c r="AT101"/>
  <c r="AT172"/>
  <c r="AT536"/>
  <c r="AT463"/>
  <c r="AT317"/>
  <c r="AT243"/>
  <c r="AT390"/>
  <c r="AT29"/>
  <c r="AT99"/>
  <c r="AT170"/>
  <c r="AT534"/>
  <c r="AT315"/>
  <c r="AT241"/>
  <c r="AT461"/>
  <c r="AT388"/>
  <c r="AT97"/>
  <c r="AT386"/>
  <c r="AT27"/>
  <c r="AT459"/>
  <c r="AT532"/>
  <c r="AT239"/>
  <c r="AT25"/>
  <c r="AT95"/>
  <c r="AT166"/>
  <c r="AT237"/>
  <c r="AT457"/>
  <c r="AT530"/>
  <c r="AT311"/>
  <c r="AT384"/>
  <c r="AT164"/>
  <c r="AT23"/>
  <c r="AT93"/>
  <c r="AT528"/>
  <c r="AT382"/>
  <c r="AT235"/>
  <c r="AT455"/>
  <c r="AT309"/>
  <c r="AT162"/>
  <c r="AT21"/>
  <c r="AT233"/>
  <c r="AT380"/>
  <c r="AT91"/>
  <c r="AT307"/>
  <c r="AT453"/>
  <c r="AT526"/>
  <c r="AT19"/>
  <c r="AT305"/>
  <c r="AT378"/>
  <c r="AT89"/>
  <c r="AT160"/>
  <c r="AT231"/>
  <c r="AT451"/>
  <c r="AT524"/>
  <c r="AT609"/>
  <c r="AS39"/>
  <c r="AS109"/>
  <c r="AS325"/>
  <c r="AS180"/>
  <c r="AS251"/>
  <c r="AS544"/>
  <c r="AS471"/>
  <c r="AS398"/>
  <c r="AS43"/>
  <c r="AS113"/>
  <c r="AS184"/>
  <c r="AS475"/>
  <c r="AS255"/>
  <c r="AS402"/>
  <c r="AS47"/>
  <c r="AS479"/>
  <c r="AS117"/>
  <c r="AS333"/>
  <c r="AS406"/>
  <c r="AS188"/>
  <c r="AS259"/>
  <c r="AS552"/>
  <c r="AS51"/>
  <c r="AS192"/>
  <c r="AS121"/>
  <c r="AS263"/>
  <c r="AS483"/>
  <c r="AS556"/>
  <c r="AS410"/>
  <c r="AS337"/>
  <c r="AR34"/>
  <c r="AR104"/>
  <c r="AR539"/>
  <c r="AR393"/>
  <c r="AR246"/>
  <c r="AR466"/>
  <c r="AR320"/>
  <c r="AR32"/>
  <c r="AR537"/>
  <c r="AR318"/>
  <c r="AR464"/>
  <c r="AR244"/>
  <c r="AR391"/>
  <c r="AR102"/>
  <c r="AR30"/>
  <c r="AR171"/>
  <c r="AR535"/>
  <c r="AR100"/>
  <c r="AR242"/>
  <c r="AR462"/>
  <c r="AR316"/>
  <c r="AR28"/>
  <c r="AR169"/>
  <c r="AR98"/>
  <c r="AR240"/>
  <c r="AR460"/>
  <c r="AR387"/>
  <c r="AR533"/>
  <c r="AR26"/>
  <c r="AR167"/>
  <c r="AR385"/>
  <c r="AR458"/>
  <c r="AR96"/>
  <c r="AR238"/>
  <c r="AR531"/>
  <c r="AR312"/>
  <c r="AR24"/>
  <c r="AR94"/>
  <c r="AR165"/>
  <c r="AR236"/>
  <c r="AR529"/>
  <c r="AR383"/>
  <c r="AR456"/>
  <c r="AR310"/>
  <c r="AR22"/>
  <c r="AR92"/>
  <c r="AR163"/>
  <c r="AR308"/>
  <c r="AR527"/>
  <c r="AR234"/>
  <c r="AR454"/>
  <c r="AR381"/>
  <c r="AR20"/>
  <c r="AR161"/>
  <c r="AR232"/>
  <c r="AR90"/>
  <c r="AR525"/>
  <c r="AR379"/>
  <c r="AR452"/>
  <c r="AR36"/>
  <c r="AR106"/>
  <c r="AR248"/>
  <c r="AR395"/>
  <c r="AR468"/>
  <c r="AR322"/>
  <c r="AR177"/>
  <c r="AR541"/>
  <c r="AR40"/>
  <c r="AR545"/>
  <c r="AR326"/>
  <c r="AR110"/>
  <c r="AR181"/>
  <c r="AR252"/>
  <c r="AR472"/>
  <c r="AR399"/>
  <c r="AR44"/>
  <c r="AR549"/>
  <c r="AR114"/>
  <c r="AR185"/>
  <c r="AR256"/>
  <c r="AR330"/>
  <c r="AR403"/>
  <c r="AR476"/>
  <c r="AR48"/>
  <c r="AR334"/>
  <c r="AR118"/>
  <c r="AR189"/>
  <c r="AR260"/>
  <c r="AR553"/>
  <c r="AR407"/>
  <c r="AR480"/>
  <c r="AR52"/>
  <c r="AR411"/>
  <c r="AR264"/>
  <c r="AR122"/>
  <c r="AR557"/>
  <c r="AR484"/>
  <c r="AR338"/>
  <c r="AP253" i="46"/>
  <c r="AP33" i="64"/>
  <c r="AP245"/>
  <c r="AP465"/>
  <c r="AP538"/>
  <c r="AP103"/>
  <c r="AP174"/>
  <c r="AP319"/>
  <c r="AP392"/>
  <c r="AP101"/>
  <c r="AP463"/>
  <c r="AP31"/>
  <c r="AP390"/>
  <c r="AP243"/>
  <c r="AP317"/>
  <c r="AP172"/>
  <c r="AP536"/>
  <c r="AP29"/>
  <c r="AP534"/>
  <c r="AP99"/>
  <c r="AP170"/>
  <c r="AP241"/>
  <c r="AP461"/>
  <c r="AP315"/>
  <c r="AP388"/>
  <c r="AP27"/>
  <c r="AP459"/>
  <c r="AP532"/>
  <c r="AP97"/>
  <c r="AP386"/>
  <c r="AP239"/>
  <c r="AP25"/>
  <c r="AP166"/>
  <c r="AP530"/>
  <c r="AP457"/>
  <c r="AP95"/>
  <c r="AP237"/>
  <c r="AP311"/>
  <c r="AP384"/>
  <c r="AP23"/>
  <c r="AP164"/>
  <c r="AP455"/>
  <c r="AP382"/>
  <c r="AP93"/>
  <c r="AP235"/>
  <c r="AP528"/>
  <c r="AP309"/>
  <c r="AP21"/>
  <c r="AP380"/>
  <c r="AP307"/>
  <c r="AP162"/>
  <c r="AP91"/>
  <c r="AP233"/>
  <c r="AP453"/>
  <c r="AP526"/>
  <c r="AP378"/>
  <c r="AP524"/>
  <c r="AP451"/>
  <c r="AP19"/>
  <c r="AP231"/>
  <c r="AP160"/>
  <c r="AP89"/>
  <c r="AP305"/>
  <c r="AP609"/>
  <c r="AP38"/>
  <c r="AP108"/>
  <c r="AP179"/>
  <c r="AP250"/>
  <c r="AP543"/>
  <c r="AP470"/>
  <c r="AP324"/>
  <c r="AP397"/>
  <c r="AL35" i="25"/>
  <c r="AO39" i="64"/>
  <c r="AO398"/>
  <c r="AO109"/>
  <c r="AO180"/>
  <c r="AO251"/>
  <c r="AO471"/>
  <c r="AO325"/>
  <c r="AO544"/>
  <c r="AO43"/>
  <c r="AO184"/>
  <c r="AO329"/>
  <c r="AO548"/>
  <c r="AO255"/>
  <c r="AO113"/>
  <c r="AO402"/>
  <c r="AO475"/>
  <c r="AO47"/>
  <c r="AO117"/>
  <c r="AO333"/>
  <c r="AO188"/>
  <c r="AO259"/>
  <c r="AO479"/>
  <c r="AO552"/>
  <c r="AO406"/>
  <c r="AO51"/>
  <c r="AO410"/>
  <c r="AO121"/>
  <c r="AO263"/>
  <c r="AO483"/>
  <c r="AO192"/>
  <c r="AO556"/>
  <c r="AO337"/>
  <c r="AN34"/>
  <c r="AN246"/>
  <c r="AN104"/>
  <c r="AN466"/>
  <c r="AN539"/>
  <c r="AN393"/>
  <c r="AN320"/>
  <c r="AN32"/>
  <c r="AN537"/>
  <c r="AN102"/>
  <c r="AN464"/>
  <c r="AN244"/>
  <c r="AN391"/>
  <c r="AN318"/>
  <c r="AN30"/>
  <c r="AN242"/>
  <c r="AN535"/>
  <c r="AN100"/>
  <c r="AN171"/>
  <c r="AN389"/>
  <c r="AN462"/>
  <c r="AN316"/>
  <c r="AN28"/>
  <c r="AN533"/>
  <c r="AN314"/>
  <c r="AN460"/>
  <c r="AN98"/>
  <c r="AN169"/>
  <c r="AN240"/>
  <c r="AN387"/>
  <c r="AN26"/>
  <c r="AN312"/>
  <c r="AN385"/>
  <c r="AN531"/>
  <c r="AN96"/>
  <c r="AN167"/>
  <c r="AN238"/>
  <c r="AN458"/>
  <c r="AN24"/>
  <c r="AN94"/>
  <c r="AN165"/>
  <c r="AN236"/>
  <c r="AN529"/>
  <c r="AN310"/>
  <c r="AN383"/>
  <c r="AN456"/>
  <c r="AN22"/>
  <c r="AN381"/>
  <c r="AN92"/>
  <c r="AN527"/>
  <c r="AN163"/>
  <c r="AN234"/>
  <c r="AN308"/>
  <c r="AN454"/>
  <c r="AN20"/>
  <c r="AN525"/>
  <c r="AN90"/>
  <c r="AN161"/>
  <c r="AN232"/>
  <c r="AN379"/>
  <c r="AN306"/>
  <c r="AN452"/>
  <c r="AN36"/>
  <c r="AN322"/>
  <c r="AN106"/>
  <c r="AN177"/>
  <c r="AN468"/>
  <c r="AN395"/>
  <c r="AN541"/>
  <c r="AN40"/>
  <c r="AN326"/>
  <c r="AN545"/>
  <c r="AN110"/>
  <c r="AN252"/>
  <c r="AN181"/>
  <c r="AN472"/>
  <c r="AN399"/>
  <c r="AN44"/>
  <c r="AN185"/>
  <c r="AN330"/>
  <c r="AN114"/>
  <c r="AN256"/>
  <c r="AN549"/>
  <c r="AN403"/>
  <c r="AN476"/>
  <c r="AN48"/>
  <c r="AN189"/>
  <c r="AN553"/>
  <c r="AN407"/>
  <c r="AN118"/>
  <c r="AN260"/>
  <c r="AN334"/>
  <c r="AN480"/>
  <c r="AN52"/>
  <c r="AN122"/>
  <c r="AN557"/>
  <c r="AN193"/>
  <c r="AN264"/>
  <c r="AN484"/>
  <c r="AN411"/>
  <c r="AL253" i="46"/>
  <c r="AL245" i="64"/>
  <c r="AL33"/>
  <c r="AL103"/>
  <c r="AL538"/>
  <c r="AL174"/>
  <c r="AL465"/>
  <c r="AL319"/>
  <c r="AL392"/>
  <c r="AL31"/>
  <c r="AL101"/>
  <c r="AL243"/>
  <c r="AL463"/>
  <c r="AL172"/>
  <c r="AL390"/>
  <c r="AL317"/>
  <c r="AL536"/>
  <c r="AL315"/>
  <c r="AL170"/>
  <c r="AL241"/>
  <c r="AL29"/>
  <c r="AL99"/>
  <c r="AL534"/>
  <c r="AL27"/>
  <c r="AL97"/>
  <c r="AL239"/>
  <c r="AL386"/>
  <c r="AL532"/>
  <c r="AL459"/>
  <c r="AL457"/>
  <c r="AL25"/>
  <c r="AL95"/>
  <c r="AL237"/>
  <c r="AL311"/>
  <c r="AL384"/>
  <c r="AL166"/>
  <c r="AL530"/>
  <c r="AL93"/>
  <c r="AL455"/>
  <c r="AL23"/>
  <c r="AL235"/>
  <c r="AL528"/>
  <c r="AL382"/>
  <c r="AL164"/>
  <c r="AL309"/>
  <c r="AL21"/>
  <c r="AL380"/>
  <c r="AL91"/>
  <c r="AL162"/>
  <c r="AL233"/>
  <c r="AL307"/>
  <c r="AL453"/>
  <c r="AL526"/>
  <c r="AL19"/>
  <c r="AL451"/>
  <c r="AL524"/>
  <c r="AL89"/>
  <c r="AL160"/>
  <c r="AL231"/>
  <c r="AL305"/>
  <c r="AL378"/>
  <c r="AL609"/>
  <c r="AL38"/>
  <c r="AL108"/>
  <c r="AL179"/>
  <c r="AL543"/>
  <c r="AL250"/>
  <c r="AL470"/>
  <c r="AL324"/>
  <c r="AL397"/>
  <c r="AH35" i="25"/>
  <c r="AK39" i="64"/>
  <c r="AK544"/>
  <c r="AK109"/>
  <c r="AK180"/>
  <c r="AK251"/>
  <c r="AK398"/>
  <c r="AK325"/>
  <c r="AK471"/>
  <c r="AK43"/>
  <c r="AK113"/>
  <c r="AK255"/>
  <c r="AK184"/>
  <c r="AK329"/>
  <c r="AK475"/>
  <c r="AK548"/>
  <c r="AK402"/>
  <c r="AK47"/>
  <c r="AK259"/>
  <c r="AK188"/>
  <c r="AK333"/>
  <c r="AK117"/>
  <c r="AK552"/>
  <c r="AK479"/>
  <c r="AK406"/>
  <c r="AK51"/>
  <c r="AK192"/>
  <c r="AK263"/>
  <c r="AK337"/>
  <c r="AK121"/>
  <c r="AK556"/>
  <c r="AK410"/>
  <c r="AK483"/>
  <c r="AI36"/>
  <c r="AI248"/>
  <c r="AI106"/>
  <c r="AI177"/>
  <c r="AI322"/>
  <c r="AI468"/>
  <c r="AI541"/>
  <c r="AI395"/>
  <c r="AI40"/>
  <c r="AI110"/>
  <c r="AI181"/>
  <c r="AI326"/>
  <c r="AI545"/>
  <c r="AI252"/>
  <c r="AI399"/>
  <c r="AI472"/>
  <c r="AI44"/>
  <c r="AI330"/>
  <c r="AI403"/>
  <c r="AI256"/>
  <c r="AI185"/>
  <c r="AI549"/>
  <c r="AI476"/>
  <c r="AI48"/>
  <c r="AI553"/>
  <c r="AI189"/>
  <c r="AI260"/>
  <c r="AI407"/>
  <c r="AI118"/>
  <c r="AI334"/>
  <c r="AI480"/>
  <c r="AI52"/>
  <c r="AI193"/>
  <c r="AI122"/>
  <c r="AI264"/>
  <c r="AI411"/>
  <c r="AI557"/>
  <c r="AI484"/>
  <c r="AI338"/>
  <c r="AH36"/>
  <c r="AH395"/>
  <c r="AH106"/>
  <c r="AH177"/>
  <c r="AH248"/>
  <c r="AH322"/>
  <c r="AH541"/>
  <c r="AH468"/>
  <c r="AH38"/>
  <c r="AH543"/>
  <c r="AH108"/>
  <c r="AH179"/>
  <c r="AH250"/>
  <c r="AH324"/>
  <c r="AH470"/>
  <c r="AH397"/>
  <c r="AH40"/>
  <c r="AH326"/>
  <c r="AH110"/>
  <c r="AH181"/>
  <c r="AH252"/>
  <c r="AH399"/>
  <c r="AH545"/>
  <c r="AH472"/>
  <c r="AH44"/>
  <c r="AH256"/>
  <c r="AH114"/>
  <c r="AH185"/>
  <c r="AH330"/>
  <c r="AH476"/>
  <c r="AH549"/>
  <c r="AH403"/>
  <c r="AH48"/>
  <c r="AH118"/>
  <c r="AH334"/>
  <c r="AH407"/>
  <c r="AH189"/>
  <c r="AH260"/>
  <c r="AH553"/>
  <c r="AH480"/>
  <c r="AH52"/>
  <c r="AH193"/>
  <c r="AH122"/>
  <c r="AH557"/>
  <c r="AH264"/>
  <c r="AH484"/>
  <c r="AH411"/>
  <c r="AH338"/>
  <c r="AD35" i="25"/>
  <c r="AG253" i="46"/>
  <c r="AG609" i="64"/>
  <c r="AG37"/>
  <c r="AG542"/>
  <c r="AG107"/>
  <c r="AG178"/>
  <c r="AG323"/>
  <c r="AG249"/>
  <c r="AG469"/>
  <c r="AG396"/>
  <c r="AG39"/>
  <c r="AG398"/>
  <c r="AG109"/>
  <c r="AG325"/>
  <c r="AG544"/>
  <c r="AG180"/>
  <c r="AG251"/>
  <c r="AG471"/>
  <c r="AG43"/>
  <c r="AG113"/>
  <c r="AG184"/>
  <c r="AG255"/>
  <c r="AG402"/>
  <c r="AG329"/>
  <c r="AG548"/>
  <c r="AG475"/>
  <c r="AG47"/>
  <c r="AG188"/>
  <c r="AG552"/>
  <c r="AG117"/>
  <c r="AG259"/>
  <c r="AG333"/>
  <c r="AG479"/>
  <c r="AG406"/>
  <c r="AG51"/>
  <c r="AG556"/>
  <c r="AG410"/>
  <c r="AG121"/>
  <c r="AG263"/>
  <c r="AG483"/>
  <c r="AG192"/>
  <c r="AF36"/>
  <c r="AF106"/>
  <c r="AF177"/>
  <c r="AF248"/>
  <c r="AF541"/>
  <c r="AF395"/>
  <c r="AF468"/>
  <c r="AF322"/>
  <c r="AF38"/>
  <c r="AF108"/>
  <c r="AF179"/>
  <c r="AF250"/>
  <c r="AF543"/>
  <c r="AF324"/>
  <c r="AF470"/>
  <c r="AF397"/>
  <c r="AF40"/>
  <c r="AF472"/>
  <c r="AF545"/>
  <c r="AF110"/>
  <c r="AF181"/>
  <c r="AF252"/>
  <c r="AF399"/>
  <c r="AF326"/>
  <c r="AF44"/>
  <c r="AF114"/>
  <c r="AF185"/>
  <c r="AF256"/>
  <c r="AF330"/>
  <c r="AF403"/>
  <c r="AF549"/>
  <c r="AF476"/>
  <c r="AF48"/>
  <c r="AF260"/>
  <c r="AF189"/>
  <c r="AF553"/>
  <c r="AF118"/>
  <c r="AF334"/>
  <c r="AF407"/>
  <c r="AF480"/>
  <c r="AF52"/>
  <c r="AF411"/>
  <c r="AF264"/>
  <c r="AF122"/>
  <c r="AF193"/>
  <c r="AF484"/>
  <c r="AF557"/>
  <c r="AF338"/>
  <c r="AB35" i="25"/>
  <c r="AE253" i="46"/>
  <c r="AE609" i="64"/>
  <c r="AE37"/>
  <c r="AE178"/>
  <c r="AE249"/>
  <c r="AE542"/>
  <c r="AE107"/>
  <c r="AE323"/>
  <c r="AE469"/>
  <c r="AE396"/>
  <c r="AE39"/>
  <c r="AE251"/>
  <c r="AE398"/>
  <c r="AE544"/>
  <c r="AE109"/>
  <c r="AE180"/>
  <c r="AE325"/>
  <c r="AE471"/>
  <c r="AE43"/>
  <c r="AE184"/>
  <c r="AE255"/>
  <c r="AE329"/>
  <c r="AE402"/>
  <c r="AE113"/>
  <c r="AE475"/>
  <c r="AE548"/>
  <c r="AE47"/>
  <c r="AE188"/>
  <c r="AE259"/>
  <c r="AE406"/>
  <c r="AE333"/>
  <c r="AE117"/>
  <c r="AE552"/>
  <c r="AE479"/>
  <c r="AE51"/>
  <c r="AE483"/>
  <c r="AE121"/>
  <c r="AE556"/>
  <c r="AE263"/>
  <c r="AE410"/>
  <c r="AE192"/>
  <c r="AD36"/>
  <c r="AD106"/>
  <c r="AD177"/>
  <c r="AD248"/>
  <c r="AD322"/>
  <c r="AD541"/>
  <c r="AD468"/>
  <c r="AD395"/>
  <c r="AD38"/>
  <c r="AD179"/>
  <c r="AD108"/>
  <c r="AD250"/>
  <c r="AD470"/>
  <c r="AD543"/>
  <c r="AD397"/>
  <c r="AD324"/>
  <c r="AD40"/>
  <c r="AD472"/>
  <c r="AD545"/>
  <c r="AD252"/>
  <c r="AD181"/>
  <c r="AD110"/>
  <c r="AD399"/>
  <c r="AD326"/>
  <c r="AD44"/>
  <c r="AD256"/>
  <c r="AD330"/>
  <c r="AD185"/>
  <c r="AD403"/>
  <c r="AD114"/>
  <c r="AD476"/>
  <c r="AD48"/>
  <c r="AD553"/>
  <c r="AD260"/>
  <c r="AD189"/>
  <c r="AD407"/>
  <c r="AD334"/>
  <c r="AD118"/>
  <c r="AD480"/>
  <c r="AD52"/>
  <c r="AD411"/>
  <c r="AD264"/>
  <c r="AD193"/>
  <c r="AD122"/>
  <c r="AD484"/>
  <c r="AD557"/>
  <c r="AD338"/>
  <c r="Z35" i="25"/>
  <c r="AC253" i="46"/>
  <c r="AC37" i="64"/>
  <c r="AC178"/>
  <c r="AC249"/>
  <c r="AC107"/>
  <c r="AC323"/>
  <c r="AC542"/>
  <c r="AC469"/>
  <c r="AC39"/>
  <c r="AC251"/>
  <c r="AC325"/>
  <c r="AC544"/>
  <c r="AC109"/>
  <c r="AC180"/>
  <c r="AC398"/>
  <c r="AC471"/>
  <c r="AC43"/>
  <c r="AC255"/>
  <c r="AC475"/>
  <c r="AC113"/>
  <c r="AC184"/>
  <c r="AC548"/>
  <c r="AC402"/>
  <c r="AC47"/>
  <c r="AC188"/>
  <c r="AC259"/>
  <c r="AC117"/>
  <c r="AC406"/>
  <c r="AC552"/>
  <c r="AC479"/>
  <c r="AC333"/>
  <c r="AC51"/>
  <c r="AC121"/>
  <c r="AC192"/>
  <c r="AC263"/>
  <c r="AC556"/>
  <c r="AC410"/>
  <c r="AC483"/>
  <c r="AC337"/>
  <c r="AQ138" i="25"/>
  <c r="AQ292" s="1"/>
  <c r="V198" i="47"/>
  <c r="V362" s="1"/>
  <c r="AT254" i="46"/>
  <c r="AM138" i="25"/>
  <c r="AM292" s="1"/>
  <c r="R198" i="47"/>
  <c r="R362" s="1"/>
  <c r="AP254" i="46"/>
  <c r="AI138" i="25"/>
  <c r="AI292" s="1"/>
  <c r="N198" i="47"/>
  <c r="N362" s="1"/>
  <c r="AL254" i="46"/>
  <c r="AR138" i="25"/>
  <c r="AR292" s="1"/>
  <c r="W198" i="47"/>
  <c r="W362" s="1"/>
  <c r="AU254" i="46"/>
  <c r="AN138" i="25"/>
  <c r="AN292" s="1"/>
  <c r="S198" i="47"/>
  <c r="S362" s="1"/>
  <c r="AQ254" i="46"/>
  <c r="AJ138" i="25"/>
  <c r="AJ292" s="1"/>
  <c r="O198" i="47"/>
  <c r="O362" s="1"/>
  <c r="AM254" i="46"/>
  <c r="AE138" i="25"/>
  <c r="AE292" s="1"/>
  <c r="J198" i="47"/>
  <c r="J362" s="1"/>
  <c r="AH254" i="46"/>
  <c r="AA138" i="25"/>
  <c r="AA292" s="1"/>
  <c r="AD254" i="46"/>
  <c r="F198" i="47"/>
  <c r="F362" s="1"/>
  <c r="AB138" i="25"/>
  <c r="AB292" s="1"/>
  <c r="G198" i="47"/>
  <c r="G362" s="1"/>
  <c r="AE254" i="46"/>
  <c r="Y138" i="25"/>
  <c r="D198" i="47"/>
  <c r="AB254" i="46"/>
  <c r="AX152"/>
  <c r="R29" i="11"/>
  <c r="AV20" i="34"/>
  <c r="AV19" s="1"/>
  <c r="AN329" i="64"/>
  <c r="AB329"/>
  <c r="AC387"/>
  <c r="AR530"/>
  <c r="AD530"/>
  <c r="AN548"/>
  <c r="Q48" i="36"/>
  <c r="AN248" i="64"/>
  <c r="AD549"/>
  <c r="AL246"/>
  <c r="AR314"/>
  <c r="AS108"/>
  <c r="AG164"/>
  <c r="AM170"/>
  <c r="AK545"/>
  <c r="F175"/>
  <c r="AE91"/>
  <c r="AC91"/>
  <c r="AF233"/>
  <c r="AC233"/>
  <c r="AQ233"/>
  <c r="AE238"/>
  <c r="AC238"/>
  <c r="CN88" i="46"/>
  <c r="AR173" i="64"/>
  <c r="AQ173"/>
  <c r="AF173"/>
  <c r="AB173"/>
  <c r="AO173"/>
  <c r="AG319"/>
  <c r="AT319"/>
  <c r="AG337"/>
  <c r="AE337"/>
  <c r="AL388"/>
  <c r="AK388"/>
  <c r="AE533"/>
  <c r="CN96" i="46"/>
  <c r="AC177" i="64"/>
  <c r="AL461"/>
  <c r="AI101"/>
  <c r="AR193"/>
  <c r="AF90"/>
  <c r="AQ90"/>
  <c r="AF165"/>
  <c r="AC165"/>
  <c r="AQ165"/>
  <c r="AF171"/>
  <c r="AC171"/>
  <c r="AQ171"/>
  <c r="AC243"/>
  <c r="AQ243"/>
  <c r="AH389"/>
  <c r="AC324"/>
  <c r="AR389"/>
  <c r="AJ453"/>
  <c r="AJ456"/>
  <c r="AR306"/>
  <c r="L96" i="63"/>
  <c r="L86"/>
  <c r="M96" s="1"/>
  <c r="C21" i="36"/>
  <c r="BS64" i="46"/>
  <c r="AB313" i="64"/>
  <c r="AQ313"/>
  <c r="AF313"/>
  <c r="AM313"/>
  <c r="AG313"/>
  <c r="AT313"/>
  <c r="AI313"/>
  <c r="AJ313"/>
  <c r="AL313"/>
  <c r="AS313"/>
  <c r="E50" i="36"/>
  <c r="C25" i="73"/>
  <c r="K50" i="36"/>
  <c r="P37"/>
  <c r="I37"/>
  <c r="U37"/>
  <c r="X627" i="64" s="1"/>
  <c r="W37" i="36"/>
  <c r="M37"/>
  <c r="P615" i="64" s="1"/>
  <c r="V37" i="36"/>
  <c r="Q37"/>
  <c r="D37"/>
  <c r="T37"/>
  <c r="W608" i="64" s="1"/>
  <c r="S37" i="36"/>
  <c r="O37"/>
  <c r="R608" i="64" s="1"/>
  <c r="R37" i="36"/>
  <c r="H37"/>
  <c r="N37"/>
  <c r="E37"/>
  <c r="G37"/>
  <c r="BS72" i="46"/>
  <c r="J74" i="44"/>
  <c r="BS68" i="46"/>
  <c r="CD95"/>
  <c r="BD95"/>
  <c r="BH95"/>
  <c r="BI95"/>
  <c r="CC95"/>
  <c r="BN95"/>
  <c r="CG95"/>
  <c r="CI95"/>
  <c r="BQ95"/>
  <c r="I95" i="44"/>
  <c r="J95" s="1"/>
  <c r="CM95" i="46"/>
  <c r="BG95"/>
  <c r="CH95"/>
  <c r="BY95"/>
  <c r="BB95"/>
  <c r="BA95"/>
  <c r="AZ95"/>
  <c r="BP95"/>
  <c r="BE95"/>
  <c r="BL95"/>
  <c r="BK95"/>
  <c r="CE95"/>
  <c r="BM95"/>
  <c r="BR95"/>
  <c r="CA95"/>
  <c r="CB95"/>
  <c r="BO95"/>
  <c r="BX95"/>
  <c r="BT95"/>
  <c r="BU95"/>
  <c r="AY95"/>
  <c r="BW95"/>
  <c r="CL95"/>
  <c r="CF95"/>
  <c r="BF95"/>
  <c r="BZ95"/>
  <c r="CJ95"/>
  <c r="BJ95"/>
  <c r="P95" i="56" s="1"/>
  <c r="O179" i="47" s="1"/>
  <c r="BC95" i="46"/>
  <c r="CK95"/>
  <c r="BV95"/>
  <c r="C248"/>
  <c r="CN106"/>
  <c r="CN115"/>
  <c r="D169" i="25"/>
  <c r="D170"/>
  <c r="CE125" i="46"/>
  <c r="BV125"/>
  <c r="BS125"/>
  <c r="CJ125"/>
  <c r="BS183"/>
  <c r="B52" i="67"/>
  <c r="N42" i="36" s="1"/>
  <c r="H51"/>
  <c r="U51"/>
  <c r="T51"/>
  <c r="Q51"/>
  <c r="V51"/>
  <c r="W51"/>
  <c r="L51"/>
  <c r="D51"/>
  <c r="O51"/>
  <c r="M51"/>
  <c r="P51"/>
  <c r="I51"/>
  <c r="N51"/>
  <c r="R51"/>
  <c r="S51"/>
  <c r="J51"/>
  <c r="F38"/>
  <c r="R38"/>
  <c r="P38"/>
  <c r="S629" i="64" s="1"/>
  <c r="I38" i="36"/>
  <c r="L629" i="64" s="1"/>
  <c r="H38" i="36"/>
  <c r="T38"/>
  <c r="S38"/>
  <c r="O38"/>
  <c r="W38"/>
  <c r="Q38"/>
  <c r="N38"/>
  <c r="U38"/>
  <c r="V38"/>
  <c r="Y629" i="64" s="1"/>
  <c r="M38" i="36"/>
  <c r="D38"/>
  <c r="K37"/>
  <c r="K51"/>
  <c r="F49"/>
  <c r="C28" i="74"/>
  <c r="L38" i="36"/>
  <c r="O629" i="64" s="1"/>
  <c r="S39" i="36"/>
  <c r="V624" i="64" s="1"/>
  <c r="U39" i="36"/>
  <c r="T39"/>
  <c r="O39"/>
  <c r="R616" i="64" s="1"/>
  <c r="M39" i="36"/>
  <c r="P616" i="64" s="1"/>
  <c r="R39" i="36"/>
  <c r="N39"/>
  <c r="F39"/>
  <c r="I624" i="64" s="1"/>
  <c r="I39" i="36"/>
  <c r="L624" i="64" s="1"/>
  <c r="W39" i="36"/>
  <c r="P39"/>
  <c r="Q39"/>
  <c r="T620" i="64" s="1"/>
  <c r="V39" i="36"/>
  <c r="Y624" i="64" s="1"/>
  <c r="H39" i="36"/>
  <c r="J37"/>
  <c r="G38"/>
  <c r="J629" i="64" s="1"/>
  <c r="G39" i="36"/>
  <c r="J620" i="64" s="1"/>
  <c r="BS75" i="46"/>
  <c r="J60" i="44"/>
  <c r="BS74" i="46"/>
  <c r="BS76"/>
  <c r="CN104"/>
  <c r="CN113"/>
  <c r="CF127"/>
  <c r="P172" i="25" s="1"/>
  <c r="CA127" i="46"/>
  <c r="K172" i="25" s="1"/>
  <c r="CH127" i="46"/>
  <c r="R172" i="25" s="1"/>
  <c r="CE127" i="46"/>
  <c r="O172" i="25" s="1"/>
  <c r="BZ127" i="46"/>
  <c r="J172" i="25" s="1"/>
  <c r="BT127" i="46"/>
  <c r="CK127"/>
  <c r="U172" i="25" s="1"/>
  <c r="CG127" i="46"/>
  <c r="Q172" i="25" s="1"/>
  <c r="BX127" i="46"/>
  <c r="H172" i="25" s="1"/>
  <c r="CB127" i="46"/>
  <c r="L172" i="25" s="1"/>
  <c r="J161" i="44"/>
  <c r="F228"/>
  <c r="J132"/>
  <c r="F221"/>
  <c r="F222"/>
  <c r="J134"/>
  <c r="H222" s="1"/>
  <c r="J156"/>
  <c r="H224" s="1"/>
  <c r="F224"/>
  <c r="BS199" i="46"/>
  <c r="CN117"/>
  <c r="CN109"/>
  <c r="CN107"/>
  <c r="CN103"/>
  <c r="CN101"/>
  <c r="CN97"/>
  <c r="I94" i="56"/>
  <c r="BA250" i="46"/>
  <c r="BO250"/>
  <c r="W94" i="56"/>
  <c r="T94"/>
  <c r="BL250" i="46"/>
  <c r="H94" i="56"/>
  <c r="AZ250" i="46"/>
  <c r="BI250"/>
  <c r="Q94" i="56"/>
  <c r="L94"/>
  <c r="BD250" i="46"/>
  <c r="N94" i="56"/>
  <c r="BF250" i="46"/>
  <c r="P94" i="56"/>
  <c r="BH250" i="46"/>
  <c r="AW250"/>
  <c r="E94" i="56"/>
  <c r="BS94" i="46"/>
  <c r="BE250"/>
  <c r="M94" i="56"/>
  <c r="BS192" i="46"/>
  <c r="BS205"/>
  <c r="J159" i="44"/>
  <c r="H225" s="1"/>
  <c r="F225"/>
  <c r="J143"/>
  <c r="H227" s="1"/>
  <c r="J165"/>
  <c r="H243" s="1"/>
  <c r="F243"/>
  <c r="BS177" i="46"/>
  <c r="J131" i="44"/>
  <c r="H220" s="1"/>
  <c r="F220"/>
  <c r="J174"/>
  <c r="BS176" i="46"/>
  <c r="J86" i="44"/>
  <c r="O601" i="64" l="1"/>
  <c r="X601"/>
  <c r="P601"/>
  <c r="Q601"/>
  <c r="K601"/>
  <c r="Y601"/>
  <c r="R601"/>
  <c r="S601"/>
  <c r="L601"/>
  <c r="H601"/>
  <c r="Z601"/>
  <c r="T601"/>
  <c r="U601"/>
  <c r="M601"/>
  <c r="I601"/>
  <c r="G601"/>
  <c r="V601"/>
  <c r="W601"/>
  <c r="N601"/>
  <c r="J601"/>
  <c r="V618"/>
  <c r="V185" s="1"/>
  <c r="K618"/>
  <c r="K185" s="1"/>
  <c r="W618"/>
  <c r="W114" s="1"/>
  <c r="H618"/>
  <c r="H256" s="1"/>
  <c r="T618"/>
  <c r="T476" s="1"/>
  <c r="Z618"/>
  <c r="Z185" s="1"/>
  <c r="P618"/>
  <c r="P44" s="1"/>
  <c r="Q618"/>
  <c r="Q44" s="1"/>
  <c r="L618"/>
  <c r="L403" s="1"/>
  <c r="Y618"/>
  <c r="Q135" i="40"/>
  <c r="F135" s="1"/>
  <c r="I135" s="1"/>
  <c r="AU130" i="46"/>
  <c r="AS624" i="64"/>
  <c r="AS616"/>
  <c r="C28" i="75"/>
  <c r="M21" i="46"/>
  <c r="Q56" i="40"/>
  <c r="F56" s="1"/>
  <c r="I56" s="1"/>
  <c r="BB19" i="34"/>
  <c r="T77" i="36"/>
  <c r="Q77"/>
  <c r="I77"/>
  <c r="L77"/>
  <c r="H77"/>
  <c r="R77"/>
  <c r="Z629" i="64"/>
  <c r="K629"/>
  <c r="I629"/>
  <c r="Q153" i="68"/>
  <c r="P36" i="57" s="1"/>
  <c r="BC21" i="54"/>
  <c r="AQ21"/>
  <c r="AB21"/>
  <c r="P21"/>
  <c r="BS123" i="46"/>
  <c r="BS79"/>
  <c r="H228" i="44"/>
  <c r="BE243" i="46"/>
  <c r="AZ243"/>
  <c r="G239" i="44"/>
  <c r="K83" i="63"/>
  <c r="Z161" i="64"/>
  <c r="P20"/>
  <c r="S620"/>
  <c r="Q620"/>
  <c r="W616"/>
  <c r="O616"/>
  <c r="CB248" i="46"/>
  <c r="O628" i="64"/>
  <c r="AY243" i="46"/>
  <c r="BK243"/>
  <c r="BF243"/>
  <c r="BO243"/>
  <c r="BB243"/>
  <c r="BG243"/>
  <c r="BL243"/>
  <c r="BS124"/>
  <c r="BS212"/>
  <c r="BH243"/>
  <c r="BS197"/>
  <c r="BS121"/>
  <c r="BP243"/>
  <c r="BI243"/>
  <c r="BN243"/>
  <c r="BS206"/>
  <c r="CA248"/>
  <c r="BS189"/>
  <c r="BS152"/>
  <c r="BS193"/>
  <c r="CI248"/>
  <c r="J120" i="44"/>
  <c r="BS185" i="46"/>
  <c r="BU248"/>
  <c r="E240"/>
  <c r="BJ242"/>
  <c r="BS188"/>
  <c r="V153" i="68"/>
  <c r="U36" i="57" s="1"/>
  <c r="BS211" i="46"/>
  <c r="BS181"/>
  <c r="BS184"/>
  <c r="CH248"/>
  <c r="CJ248"/>
  <c r="BY248"/>
  <c r="BS66"/>
  <c r="BZ248"/>
  <c r="J94" i="44"/>
  <c r="H246" s="1"/>
  <c r="T21" i="46"/>
  <c r="U21"/>
  <c r="X21"/>
  <c r="T21" i="56" s="1"/>
  <c r="L21" i="46"/>
  <c r="N21"/>
  <c r="BW248"/>
  <c r="CE248"/>
  <c r="Z103" i="64"/>
  <c r="C249" i="44"/>
  <c r="BU243" i="46"/>
  <c r="AC394" i="64"/>
  <c r="Z452"/>
  <c r="P153" i="68"/>
  <c r="O36" i="57" s="1"/>
  <c r="AA31" i="46"/>
  <c r="W31" i="56" s="1"/>
  <c r="Y20" i="64"/>
  <c r="V22" i="46"/>
  <c r="Q29" i="25" s="1"/>
  <c r="BH37" i="46"/>
  <c r="BF242" s="1"/>
  <c r="O33" i="64"/>
  <c r="U153" i="68"/>
  <c r="T36" i="57" s="1"/>
  <c r="N153" i="68"/>
  <c r="M36" i="57" s="1"/>
  <c r="BS243" i="46"/>
  <c r="F248"/>
  <c r="BZ243"/>
  <c r="BX248"/>
  <c r="BV248"/>
  <c r="CG248"/>
  <c r="AC540" i="64"/>
  <c r="P39" i="46"/>
  <c r="K54" i="25" s="1"/>
  <c r="AC247" i="64"/>
  <c r="CF248" i="46"/>
  <c r="Z392" i="64"/>
  <c r="AC35"/>
  <c r="P21" i="56"/>
  <c r="CL231" i="46"/>
  <c r="BE253"/>
  <c r="BS186"/>
  <c r="BS248"/>
  <c r="CA225"/>
  <c r="W31"/>
  <c r="S31" i="56" s="1"/>
  <c r="H21"/>
  <c r="Z232" i="64"/>
  <c r="P403"/>
  <c r="S31" i="46"/>
  <c r="N41" i="25" s="1"/>
  <c r="Z403" i="64"/>
  <c r="O319"/>
  <c r="Z90"/>
  <c r="P185"/>
  <c r="CL224" i="46"/>
  <c r="BS190"/>
  <c r="BS178"/>
  <c r="Z525" i="64"/>
  <c r="BC254" i="46"/>
  <c r="J21" i="56"/>
  <c r="AB21" i="46"/>
  <c r="X21" i="56" s="1"/>
  <c r="AA21" i="46"/>
  <c r="W21" i="56" s="1"/>
  <c r="Y21" i="46"/>
  <c r="U21" i="56" s="1"/>
  <c r="Q21" i="46"/>
  <c r="M21" i="56" s="1"/>
  <c r="P21" i="46"/>
  <c r="L21" i="56" s="1"/>
  <c r="BY43" i="46"/>
  <c r="V33"/>
  <c r="Q45" i="25" s="1"/>
  <c r="AA39" i="46"/>
  <c r="W39" i="56" s="1"/>
  <c r="L31" i="46"/>
  <c r="G41" i="25" s="1"/>
  <c r="I21" i="46"/>
  <c r="E21" i="56" s="1"/>
  <c r="O21" i="46"/>
  <c r="K21" i="56" s="1"/>
  <c r="J21" i="46"/>
  <c r="F21" i="56" s="1"/>
  <c r="V21" i="46"/>
  <c r="R21" i="56" s="1"/>
  <c r="Z21" i="46"/>
  <c r="V21" i="56" s="1"/>
  <c r="H21" i="46"/>
  <c r="K306" i="64"/>
  <c r="BG26" i="46"/>
  <c r="BO44"/>
  <c r="BM253"/>
  <c r="S21"/>
  <c r="O21" i="56" s="1"/>
  <c r="BE26" i="46"/>
  <c r="AW254"/>
  <c r="R21"/>
  <c r="N21" i="56" s="1"/>
  <c r="W21" i="46"/>
  <c r="S21" i="56" s="1"/>
  <c r="CK248" i="46"/>
  <c r="G55"/>
  <c r="AQ55" s="1"/>
  <c r="K21"/>
  <c r="BQ26"/>
  <c r="E248"/>
  <c r="BQ226"/>
  <c r="BD235"/>
  <c r="G232" i="44"/>
  <c r="BJ254" i="46"/>
  <c r="BK254"/>
  <c r="Z39"/>
  <c r="U54" i="25" s="1"/>
  <c r="N31" i="46"/>
  <c r="I41" i="25" s="1"/>
  <c r="U309" i="64"/>
  <c r="CK26" i="46"/>
  <c r="BD26"/>
  <c r="BI225"/>
  <c r="BH254"/>
  <c r="BQ232"/>
  <c r="K476" i="64"/>
  <c r="CD248" i="46"/>
  <c r="CC248"/>
  <c r="O528" i="64"/>
  <c r="X39" i="46"/>
  <c r="T39" i="56" s="1"/>
  <c r="F55" i="46"/>
  <c r="Q55" s="1"/>
  <c r="U31"/>
  <c r="P41" i="25" s="1"/>
  <c r="J31" i="46"/>
  <c r="E41" i="25" s="1"/>
  <c r="I93" i="64"/>
  <c r="BO26" i="46"/>
  <c r="AC342" i="64"/>
  <c r="BC55" i="46"/>
  <c r="R153" i="68"/>
  <c r="Q36" i="57" s="1"/>
  <c r="AX254" i="46"/>
  <c r="Q21" i="56"/>
  <c r="BQ231" i="46"/>
  <c r="CN93"/>
  <c r="AZ254"/>
  <c r="D150" i="68"/>
  <c r="G456" i="31" s="1"/>
  <c r="BL254" i="46"/>
  <c r="BA254"/>
  <c r="BP253"/>
  <c r="BN254"/>
  <c r="BO253"/>
  <c r="AW235"/>
  <c r="BG253"/>
  <c r="S153" i="68"/>
  <c r="R36" i="57" s="1"/>
  <c r="E153" i="68"/>
  <c r="D36" i="57" s="1"/>
  <c r="AC321" i="64"/>
  <c r="AC105"/>
  <c r="AF31" i="25"/>
  <c r="I21" i="56"/>
  <c r="BA235" i="46"/>
  <c r="CG235"/>
  <c r="BG254"/>
  <c r="CG243"/>
  <c r="CH243"/>
  <c r="H538" i="64"/>
  <c r="AE415"/>
  <c r="BW243" i="46"/>
  <c r="BT248"/>
  <c r="Z306" i="64"/>
  <c r="AC467"/>
  <c r="I174"/>
  <c r="Y31" i="46"/>
  <c r="T41" i="25" s="1"/>
  <c r="P31" i="46"/>
  <c r="K41" i="25" s="1"/>
  <c r="CK243" i="46"/>
  <c r="U164" i="64"/>
  <c r="BM29" i="46"/>
  <c r="BZ26"/>
  <c r="BJ26"/>
  <c r="AE56" i="64"/>
  <c r="BL43" i="46"/>
  <c r="BA48"/>
  <c r="BL235"/>
  <c r="BD254"/>
  <c r="BE254"/>
  <c r="BB254"/>
  <c r="BB253"/>
  <c r="BN253"/>
  <c r="AZ253"/>
  <c r="BJ253"/>
  <c r="BS77"/>
  <c r="BI254"/>
  <c r="H236" i="44"/>
  <c r="BM254" i="46"/>
  <c r="BS69"/>
  <c r="CN105"/>
  <c r="BI253"/>
  <c r="CN119"/>
  <c r="CN108"/>
  <c r="BS65"/>
  <c r="J180" i="44"/>
  <c r="H250" s="1"/>
  <c r="G250"/>
  <c r="W174" i="64"/>
  <c r="W392"/>
  <c r="R528"/>
  <c r="R455"/>
  <c r="J23"/>
  <c r="J382"/>
  <c r="G235"/>
  <c r="G528"/>
  <c r="CD26" i="46"/>
  <c r="C242"/>
  <c r="G37"/>
  <c r="AN37" s="1"/>
  <c r="BM37"/>
  <c r="BK242" s="1"/>
  <c r="CE37"/>
  <c r="CC242" s="1"/>
  <c r="CM37"/>
  <c r="CK242" s="1"/>
  <c r="BZ37"/>
  <c r="CF37"/>
  <c r="CD242" s="1"/>
  <c r="BC243"/>
  <c r="BS122"/>
  <c r="CN112"/>
  <c r="CN128"/>
  <c r="CE243"/>
  <c r="N164" i="64"/>
  <c r="N93"/>
  <c r="W161"/>
  <c r="W452"/>
  <c r="H35" i="46"/>
  <c r="AA35"/>
  <c r="V47" i="25" s="1"/>
  <c r="BS127" i="46"/>
  <c r="BS194"/>
  <c r="D149" i="68"/>
  <c r="G467" i="31" s="1"/>
  <c r="BS21" i="46"/>
  <c r="CN169"/>
  <c r="Y114" i="64"/>
  <c r="Y476"/>
  <c r="K392"/>
  <c r="K319"/>
  <c r="F26" i="46"/>
  <c r="K26" s="1"/>
  <c r="BU26"/>
  <c r="CJ26"/>
  <c r="BC26"/>
  <c r="I26" i="44"/>
  <c r="BI26" i="46"/>
  <c r="BM26"/>
  <c r="CM26"/>
  <c r="BP26"/>
  <c r="BL26"/>
  <c r="BF26"/>
  <c r="BX26"/>
  <c r="AZ26"/>
  <c r="CB26"/>
  <c r="BB26"/>
  <c r="CL26"/>
  <c r="CH26"/>
  <c r="CC26"/>
  <c r="BN26"/>
  <c r="BH26"/>
  <c r="BW26"/>
  <c r="CA26"/>
  <c r="CG26"/>
  <c r="CF26"/>
  <c r="BT26"/>
  <c r="BR26"/>
  <c r="BY26"/>
  <c r="BV26"/>
  <c r="CE26"/>
  <c r="BA26"/>
  <c r="BK26"/>
  <c r="CI26"/>
  <c r="BI235"/>
  <c r="G236" i="44"/>
  <c r="I235" i="64"/>
  <c r="K161"/>
  <c r="J33" i="46"/>
  <c r="F33" i="56" s="1"/>
  <c r="CI36" i="46"/>
  <c r="BT44"/>
  <c r="CL226"/>
  <c r="BK253"/>
  <c r="BX235"/>
  <c r="CH235"/>
  <c r="BO235"/>
  <c r="BN235"/>
  <c r="BK235"/>
  <c r="BH235"/>
  <c r="J153" i="68"/>
  <c r="I36" i="57" s="1"/>
  <c r="T153" i="68"/>
  <c r="S36" i="57" s="1"/>
  <c r="BQ224" i="46"/>
  <c r="BL253"/>
  <c r="CC235"/>
  <c r="BR235"/>
  <c r="BZ235"/>
  <c r="BT235"/>
  <c r="CB235"/>
  <c r="BW235"/>
  <c r="BB235"/>
  <c r="CK225"/>
  <c r="BW225"/>
  <c r="BS169"/>
  <c r="BC253"/>
  <c r="AZ235"/>
  <c r="BM235"/>
  <c r="BU235"/>
  <c r="BZ225"/>
  <c r="G382" i="64"/>
  <c r="W319"/>
  <c r="G164"/>
  <c r="J235"/>
  <c r="K245"/>
  <c r="W103"/>
  <c r="CL234" i="46"/>
  <c r="BF253"/>
  <c r="CI235"/>
  <c r="O153" i="68"/>
  <c r="N36" i="57" s="1"/>
  <c r="W153" i="68"/>
  <c r="V36" i="57" s="1"/>
  <c r="G309" i="64"/>
  <c r="G93"/>
  <c r="J309"/>
  <c r="J164"/>
  <c r="K538"/>
  <c r="K103"/>
  <c r="W538"/>
  <c r="Y465"/>
  <c r="N382"/>
  <c r="N23"/>
  <c r="CE235" i="46"/>
  <c r="BP235"/>
  <c r="CF235"/>
  <c r="CK235"/>
  <c r="BF235"/>
  <c r="BY235"/>
  <c r="CN143"/>
  <c r="CL236" s="1"/>
  <c r="BR243"/>
  <c r="BE235"/>
  <c r="BD225"/>
  <c r="J455" i="64"/>
  <c r="Q476"/>
  <c r="R93"/>
  <c r="CJ235" i="46"/>
  <c r="CD235"/>
  <c r="Z319" i="64"/>
  <c r="Z33"/>
  <c r="T33" i="46"/>
  <c r="O45" i="25" s="1"/>
  <c r="W90" i="64"/>
  <c r="BV29" i="46"/>
  <c r="BM43"/>
  <c r="CE43"/>
  <c r="CD36"/>
  <c r="CE55"/>
  <c r="CJ44"/>
  <c r="BA44"/>
  <c r="BS148"/>
  <c r="BQ240" s="1"/>
  <c r="AW253"/>
  <c r="AX235"/>
  <c r="AY235"/>
  <c r="BK225"/>
  <c r="BB225"/>
  <c r="BP225"/>
  <c r="BV225"/>
  <c r="BA225"/>
  <c r="BX225"/>
  <c r="BY225"/>
  <c r="BF254"/>
  <c r="BS61"/>
  <c r="Z465" i="64"/>
  <c r="H309"/>
  <c r="M392"/>
  <c r="U33" i="46"/>
  <c r="O33"/>
  <c r="K33" i="56" s="1"/>
  <c r="BP29" i="46"/>
  <c r="BD43"/>
  <c r="BB43"/>
  <c r="W22"/>
  <c r="R29" i="25" s="1"/>
  <c r="CC36" i="46"/>
  <c r="BO55"/>
  <c r="CL44"/>
  <c r="BP44"/>
  <c r="BW236"/>
  <c r="K153" i="68"/>
  <c r="J36" i="57" s="1"/>
  <c r="CN155" i="46"/>
  <c r="BV235"/>
  <c r="BC235"/>
  <c r="CA235"/>
  <c r="L33"/>
  <c r="H33" i="56" s="1"/>
  <c r="V39" i="46"/>
  <c r="Q54" i="25" s="1"/>
  <c r="L153" i="68"/>
  <c r="K36" i="57" s="1"/>
  <c r="Z245" i="64"/>
  <c r="L382"/>
  <c r="M103"/>
  <c r="AB33" i="46"/>
  <c r="W45" i="25" s="1"/>
  <c r="M33" i="46"/>
  <c r="I33" i="56" s="1"/>
  <c r="BI29" i="46"/>
  <c r="BT43"/>
  <c r="BF43"/>
  <c r="N22"/>
  <c r="I29" i="25" s="1"/>
  <c r="BA36" i="46"/>
  <c r="CM55"/>
  <c r="CG44"/>
  <c r="BG235"/>
  <c r="BS73"/>
  <c r="BO254"/>
  <c r="I153" i="68"/>
  <c r="H36" i="57" s="1"/>
  <c r="BV243" i="46"/>
  <c r="S93" i="64"/>
  <c r="W403"/>
  <c r="G628"/>
  <c r="G103"/>
  <c r="V256"/>
  <c r="CI29" i="46"/>
  <c r="BD29"/>
  <c r="BR29"/>
  <c r="BU29"/>
  <c r="I600" i="64"/>
  <c r="I238" s="1"/>
  <c r="N600"/>
  <c r="N96" s="1"/>
  <c r="X600"/>
  <c r="X238" s="1"/>
  <c r="Z600"/>
  <c r="Z96" s="1"/>
  <c r="P36" i="36"/>
  <c r="H50" i="46"/>
  <c r="R103" i="64"/>
  <c r="R319"/>
  <c r="K174"/>
  <c r="K465"/>
  <c r="W245"/>
  <c r="W465"/>
  <c r="Q185"/>
  <c r="Q256"/>
  <c r="W164"/>
  <c r="W455"/>
  <c r="CB240" i="46"/>
  <c r="CN148"/>
  <c r="CL240" s="1"/>
  <c r="AF629" i="64"/>
  <c r="AV629" s="1"/>
  <c r="C89" i="36"/>
  <c r="Z23" i="64"/>
  <c r="Z164"/>
  <c r="CA243" i="46"/>
  <c r="S627" i="64"/>
  <c r="N465"/>
  <c r="K605"/>
  <c r="K390" s="1"/>
  <c r="O605"/>
  <c r="O31" s="1"/>
  <c r="S33" i="46"/>
  <c r="N45" i="25" s="1"/>
  <c r="P611" i="64"/>
  <c r="P396" s="1"/>
  <c r="Z382"/>
  <c r="BB29" i="46"/>
  <c r="CD29"/>
  <c r="BW29"/>
  <c r="K600" i="64"/>
  <c r="K312" s="1"/>
  <c r="T600"/>
  <c r="T167" s="1"/>
  <c r="U600"/>
  <c r="U26" s="1"/>
  <c r="T185"/>
  <c r="T256"/>
  <c r="L39" i="46"/>
  <c r="G54" i="25" s="1"/>
  <c r="Q213" i="40"/>
  <c r="F213" s="1"/>
  <c r="I213" s="1"/>
  <c r="Q108"/>
  <c r="Q212"/>
  <c r="F212" s="1"/>
  <c r="I212" s="1"/>
  <c r="Q202"/>
  <c r="Q79"/>
  <c r="Q195"/>
  <c r="Q122"/>
  <c r="F122" s="1"/>
  <c r="I122" s="1"/>
  <c r="Q183"/>
  <c r="Q76"/>
  <c r="Q187"/>
  <c r="Q182"/>
  <c r="Y596" i="64"/>
  <c r="Y308" s="1"/>
  <c r="Q596"/>
  <c r="Q234" s="1"/>
  <c r="R596"/>
  <c r="R163" s="1"/>
  <c r="L596"/>
  <c r="L234" s="1"/>
  <c r="H596"/>
  <c r="H234" s="1"/>
  <c r="I148" i="46"/>
  <c r="D134" i="25" s="1"/>
  <c r="J148" i="46"/>
  <c r="S148"/>
  <c r="Q240" s="1"/>
  <c r="AA148"/>
  <c r="V134" i="25" s="1"/>
  <c r="X148" i="46"/>
  <c r="S134" i="25" s="1"/>
  <c r="H28" i="46"/>
  <c r="N28"/>
  <c r="J28" i="56" s="1"/>
  <c r="F91" i="64"/>
  <c r="Y604"/>
  <c r="Y100" s="1"/>
  <c r="Q604"/>
  <c r="Q171" s="1"/>
  <c r="R604"/>
  <c r="R242" s="1"/>
  <c r="L604"/>
  <c r="L171" s="1"/>
  <c r="H604"/>
  <c r="H100" s="1"/>
  <c r="G598"/>
  <c r="G529" s="1"/>
  <c r="U598"/>
  <c r="U24" s="1"/>
  <c r="V598"/>
  <c r="V310" s="1"/>
  <c r="N598"/>
  <c r="N24" s="1"/>
  <c r="J598"/>
  <c r="J529" s="1"/>
  <c r="BP254" i="46"/>
  <c r="AX236"/>
  <c r="BS143"/>
  <c r="BQ236" s="1"/>
  <c r="CN21"/>
  <c r="E69" i="57"/>
  <c r="C69" s="1"/>
  <c r="D151" i="68"/>
  <c r="G247" i="31" s="1"/>
  <c r="H247" s="1"/>
  <c r="E506" s="1"/>
  <c r="M620" i="64"/>
  <c r="M628"/>
  <c r="E36" i="36"/>
  <c r="J36"/>
  <c r="S36"/>
  <c r="S20" i="54"/>
  <c r="AK20"/>
  <c r="AW20"/>
  <c r="BC20"/>
  <c r="J392" i="64"/>
  <c r="J245"/>
  <c r="V93"/>
  <c r="V235"/>
  <c r="S164"/>
  <c r="S528"/>
  <c r="Y23"/>
  <c r="Y528"/>
  <c r="BZ29" i="46"/>
  <c r="BH29"/>
  <c r="CL29"/>
  <c r="CG29"/>
  <c r="CK29"/>
  <c r="I29" i="44"/>
  <c r="Q33" i="46"/>
  <c r="L45" i="25" s="1"/>
  <c r="Z605" i="64"/>
  <c r="Z243" s="1"/>
  <c r="T605"/>
  <c r="T172" s="1"/>
  <c r="U605"/>
  <c r="U243" s="1"/>
  <c r="M605"/>
  <c r="M243" s="1"/>
  <c r="I605"/>
  <c r="I101" s="1"/>
  <c r="Y600"/>
  <c r="Y26" s="1"/>
  <c r="Q600"/>
  <c r="Q96" s="1"/>
  <c r="R600"/>
  <c r="R531" s="1"/>
  <c r="L600"/>
  <c r="L26" s="1"/>
  <c r="H600"/>
  <c r="H238" s="1"/>
  <c r="G611"/>
  <c r="G37" s="1"/>
  <c r="V611"/>
  <c r="V249" s="1"/>
  <c r="W611"/>
  <c r="W37" s="1"/>
  <c r="N611"/>
  <c r="N249" s="1"/>
  <c r="J611"/>
  <c r="J37" s="1"/>
  <c r="N608"/>
  <c r="N320" s="1"/>
  <c r="X629"/>
  <c r="R629"/>
  <c r="BY243" i="46"/>
  <c r="K619" i="64"/>
  <c r="Y164"/>
  <c r="S605"/>
  <c r="S317" s="1"/>
  <c r="V605"/>
  <c r="V31" s="1"/>
  <c r="Z33" i="46"/>
  <c r="U45" i="25" s="1"/>
  <c r="H611" i="64"/>
  <c r="H37" s="1"/>
  <c r="M611"/>
  <c r="M396" s="1"/>
  <c r="Y611"/>
  <c r="Y37" s="1"/>
  <c r="Y39" i="46"/>
  <c r="U39" i="56" s="1"/>
  <c r="O39" i="46"/>
  <c r="J54" i="25" s="1"/>
  <c r="G616" i="64"/>
  <c r="Q629"/>
  <c r="J608"/>
  <c r="U608"/>
  <c r="U466" s="1"/>
  <c r="G608"/>
  <c r="G104" s="1"/>
  <c r="Z627"/>
  <c r="N36" i="36"/>
  <c r="N245" i="64"/>
  <c r="S235"/>
  <c r="W44"/>
  <c r="L605"/>
  <c r="L172" s="1"/>
  <c r="W605"/>
  <c r="W101" s="1"/>
  <c r="X605"/>
  <c r="X31" s="1"/>
  <c r="AA33" i="46"/>
  <c r="V45" i="25" s="1"/>
  <c r="W33" i="46"/>
  <c r="S33" i="56" s="1"/>
  <c r="P33" i="46"/>
  <c r="L33" i="56" s="1"/>
  <c r="I611" i="64"/>
  <c r="I396" s="1"/>
  <c r="Q611"/>
  <c r="Q37" s="1"/>
  <c r="R611"/>
  <c r="R323" s="1"/>
  <c r="Z611"/>
  <c r="Z37" s="1"/>
  <c r="AB39" i="46"/>
  <c r="W54" i="25" s="1"/>
  <c r="T39" i="46"/>
  <c r="P39" i="56" s="1"/>
  <c r="N39" i="46"/>
  <c r="J39" i="56" s="1"/>
  <c r="V549" i="64"/>
  <c r="V455"/>
  <c r="BF29" i="46"/>
  <c r="CC29"/>
  <c r="BK29"/>
  <c r="BT29"/>
  <c r="M600" i="64"/>
  <c r="M26" s="1"/>
  <c r="V600"/>
  <c r="V312" s="1"/>
  <c r="W600"/>
  <c r="W458" s="1"/>
  <c r="T36" i="36"/>
  <c r="BI20" i="54"/>
  <c r="I59" i="46"/>
  <c r="M59"/>
  <c r="H90" i="25" s="1"/>
  <c r="R59" i="46"/>
  <c r="M90" i="25" s="1"/>
  <c r="V59" i="46"/>
  <c r="Q90" i="25" s="1"/>
  <c r="Z59" i="46"/>
  <c r="G631" i="64"/>
  <c r="G57" s="1"/>
  <c r="T631"/>
  <c r="T269" s="1"/>
  <c r="W631"/>
  <c r="W57" s="1"/>
  <c r="N631"/>
  <c r="N269" s="1"/>
  <c r="J631"/>
  <c r="J57" s="1"/>
  <c r="CN151" i="46"/>
  <c r="BS198"/>
  <c r="AY254"/>
  <c r="BS235"/>
  <c r="AI628" i="64"/>
  <c r="AI620"/>
  <c r="AK130" i="46"/>
  <c r="AI624" i="64"/>
  <c r="AI616"/>
  <c r="BS182" i="46"/>
  <c r="CN135"/>
  <c r="BR225"/>
  <c r="CH225"/>
  <c r="CJ225"/>
  <c r="BS204"/>
  <c r="J61" i="44"/>
  <c r="G249"/>
  <c r="AX253" i="46"/>
  <c r="O618" i="64"/>
  <c r="U618"/>
  <c r="U476" s="1"/>
  <c r="G618"/>
  <c r="S618"/>
  <c r="S476" s="1"/>
  <c r="I618"/>
  <c r="M618"/>
  <c r="X618"/>
  <c r="R618"/>
  <c r="R114" s="1"/>
  <c r="J618"/>
  <c r="N618"/>
  <c r="N114" s="1"/>
  <c r="Q121" i="40"/>
  <c r="Q214"/>
  <c r="F214" s="1"/>
  <c r="I214" s="1"/>
  <c r="Q70"/>
  <c r="Q179"/>
  <c r="Q74"/>
  <c r="Q96"/>
  <c r="Q118"/>
  <c r="Q154"/>
  <c r="F154" s="1"/>
  <c r="I154" s="1"/>
  <c r="X173" i="25"/>
  <c r="K616" i="64"/>
  <c r="Z628"/>
  <c r="U628"/>
  <c r="X624"/>
  <c r="T629"/>
  <c r="W629"/>
  <c r="Q619"/>
  <c r="Y619"/>
  <c r="Z538"/>
  <c r="G455"/>
  <c r="Z379"/>
  <c r="Z20"/>
  <c r="I465"/>
  <c r="J528"/>
  <c r="J93"/>
  <c r="K617"/>
  <c r="K548" s="1"/>
  <c r="Q617"/>
  <c r="Q113" s="1"/>
  <c r="Y617"/>
  <c r="Y113" s="1"/>
  <c r="V617"/>
  <c r="V255" s="1"/>
  <c r="J610"/>
  <c r="J248" s="1"/>
  <c r="N610"/>
  <c r="N177" s="1"/>
  <c r="V610"/>
  <c r="V395" s="1"/>
  <c r="U610"/>
  <c r="U106" s="1"/>
  <c r="J602"/>
  <c r="J98" s="1"/>
  <c r="N602"/>
  <c r="N98" s="1"/>
  <c r="V602"/>
  <c r="V98" s="1"/>
  <c r="U602"/>
  <c r="U28" s="1"/>
  <c r="V147" i="46"/>
  <c r="Q133" i="25" s="1"/>
  <c r="Y147" i="46"/>
  <c r="W240" s="1"/>
  <c r="P147"/>
  <c r="K133" i="25" s="1"/>
  <c r="I147" i="46"/>
  <c r="D133" i="25" s="1"/>
  <c r="Y33" i="46"/>
  <c r="T45" i="25" s="1"/>
  <c r="X33" i="46"/>
  <c r="S45" i="25" s="1"/>
  <c r="R33" i="46"/>
  <c r="N33" i="56" s="1"/>
  <c r="N33" i="46"/>
  <c r="J33" i="56" s="1"/>
  <c r="U39" i="46"/>
  <c r="Q39" i="56" s="1"/>
  <c r="W39" i="46"/>
  <c r="R54" i="25" s="1"/>
  <c r="S39" i="46"/>
  <c r="O39" i="56" s="1"/>
  <c r="M39" i="46"/>
  <c r="H54" i="25" s="1"/>
  <c r="M629" i="64"/>
  <c r="S161"/>
  <c r="H625"/>
  <c r="H263" s="1"/>
  <c r="L625"/>
  <c r="L192" s="1"/>
  <c r="S625"/>
  <c r="S121" s="1"/>
  <c r="P625"/>
  <c r="P410" s="1"/>
  <c r="AI342"/>
  <c r="L48" i="36"/>
  <c r="K48"/>
  <c r="M48"/>
  <c r="P48"/>
  <c r="AE21" i="54"/>
  <c r="BX43" i="46"/>
  <c r="CF43"/>
  <c r="Y90" i="64"/>
  <c r="M22" i="46"/>
  <c r="H29" i="25" s="1"/>
  <c r="AK58" i="46"/>
  <c r="AI245" s="1"/>
  <c r="BK36"/>
  <c r="F36"/>
  <c r="O36" s="1"/>
  <c r="AZ55"/>
  <c r="Q129" i="40"/>
  <c r="F129" s="1"/>
  <c r="I129" s="1"/>
  <c r="Q171"/>
  <c r="Q169"/>
  <c r="Q125"/>
  <c r="F125" s="1"/>
  <c r="I125" s="1"/>
  <c r="Q164"/>
  <c r="F164" s="1"/>
  <c r="I164" s="1"/>
  <c r="I22" i="46"/>
  <c r="D29" i="25" s="1"/>
  <c r="CK37" i="46"/>
  <c r="CI242" s="1"/>
  <c r="BW37"/>
  <c r="BU242" s="1"/>
  <c r="CL37"/>
  <c r="CJ242" s="1"/>
  <c r="I33"/>
  <c r="D45" i="25" s="1"/>
  <c r="BB44" i="46"/>
  <c r="BE44"/>
  <c r="BF44"/>
  <c r="BD253"/>
  <c r="BA253"/>
  <c r="N77" i="36"/>
  <c r="F77"/>
  <c r="W77"/>
  <c r="G77"/>
  <c r="D77"/>
  <c r="C77" s="1"/>
  <c r="CN139" i="46"/>
  <c r="AR628" i="64"/>
  <c r="AR620"/>
  <c r="AT130" i="46"/>
  <c r="AR616" i="64"/>
  <c r="AR624"/>
  <c r="Q58" i="40"/>
  <c r="F58" s="1"/>
  <c r="I58" s="1"/>
  <c r="Q42"/>
  <c r="F42" s="1"/>
  <c r="I42" s="1"/>
  <c r="X42" i="46" s="1"/>
  <c r="H153" i="68"/>
  <c r="G36" i="57" s="1"/>
  <c r="BF225" i="46"/>
  <c r="BJ225"/>
  <c r="AY225"/>
  <c r="AX225"/>
  <c r="BG225"/>
  <c r="BT225"/>
  <c r="BH225"/>
  <c r="CG225"/>
  <c r="I39"/>
  <c r="Q194" i="40"/>
  <c r="Q69"/>
  <c r="Q192"/>
  <c r="Q200"/>
  <c r="Q145"/>
  <c r="F145" s="1"/>
  <c r="I145" s="1"/>
  <c r="Q140"/>
  <c r="F140" s="1"/>
  <c r="I140" s="1"/>
  <c r="BQ234" i="46"/>
  <c r="X153" i="68"/>
  <c r="W36" i="57" s="1"/>
  <c r="AR130" i="46"/>
  <c r="AP624" i="64"/>
  <c r="AP616"/>
  <c r="AP620"/>
  <c r="AP628"/>
  <c r="AF130" i="46"/>
  <c r="AD628" i="64"/>
  <c r="AD616"/>
  <c r="AD620"/>
  <c r="AD624"/>
  <c r="Q50" i="40"/>
  <c r="F50" s="1"/>
  <c r="I50" s="1"/>
  <c r="Y50" i="46" s="1"/>
  <c r="BS139"/>
  <c r="BJ235"/>
  <c r="AM130"/>
  <c r="AK616" i="64"/>
  <c r="AK628"/>
  <c r="AK620"/>
  <c r="AK624"/>
  <c r="Q51" i="40"/>
  <c r="F51" s="1"/>
  <c r="I51" s="1"/>
  <c r="T623" i="64" s="1"/>
  <c r="Q23" i="40"/>
  <c r="F23" s="1"/>
  <c r="I23" s="1"/>
  <c r="AB23" i="46" s="1"/>
  <c r="Q54" i="40"/>
  <c r="F54" s="1"/>
  <c r="I54" s="1"/>
  <c r="Y54" i="46" s="1"/>
  <c r="T65" i="74" s="1"/>
  <c r="T63" i="75" s="1"/>
  <c r="F153" i="68"/>
  <c r="E36" i="57" s="1"/>
  <c r="G231" i="44"/>
  <c r="CB225" i="46"/>
  <c r="BL225"/>
  <c r="BS135"/>
  <c r="AW225"/>
  <c r="BE225"/>
  <c r="BS225"/>
  <c r="BN225"/>
  <c r="CC225"/>
  <c r="CF225"/>
  <c r="CE225"/>
  <c r="J153" i="44"/>
  <c r="Q123" i="40"/>
  <c r="F123" s="1"/>
  <c r="I123" s="1"/>
  <c r="Q199"/>
  <c r="Q157"/>
  <c r="F157" s="1"/>
  <c r="I157" s="1"/>
  <c r="Q151"/>
  <c r="F151" s="1"/>
  <c r="I151" s="1"/>
  <c r="BH253" i="46"/>
  <c r="AL624" i="64"/>
  <c r="AL616"/>
  <c r="AL620"/>
  <c r="AL628"/>
  <c r="AN130" i="46"/>
  <c r="AW130"/>
  <c r="AU620" i="64"/>
  <c r="AU616"/>
  <c r="AU628"/>
  <c r="AU624"/>
  <c r="BS151" i="46"/>
  <c r="AF624" i="64"/>
  <c r="AF628"/>
  <c r="AF616"/>
  <c r="AF620"/>
  <c r="AH130" i="46"/>
  <c r="AJ130"/>
  <c r="AH624" i="64"/>
  <c r="AH628"/>
  <c r="AH620"/>
  <c r="AH616"/>
  <c r="BS155" i="46"/>
  <c r="Q40" i="40"/>
  <c r="F40" s="1"/>
  <c r="I40" s="1"/>
  <c r="M153" i="68"/>
  <c r="L36" i="57" s="1"/>
  <c r="CI225" i="46"/>
  <c r="AZ225"/>
  <c r="BM225"/>
  <c r="CD225"/>
  <c r="BC225"/>
  <c r="BO225"/>
  <c r="G221" i="44"/>
  <c r="J133"/>
  <c r="BU225" i="46"/>
  <c r="D225"/>
  <c r="H135"/>
  <c r="F225" s="1"/>
  <c r="BS20"/>
  <c r="G153" i="68"/>
  <c r="F36" i="57" s="1"/>
  <c r="H616" i="64"/>
  <c r="H628"/>
  <c r="Q36" i="36"/>
  <c r="D36"/>
  <c r="V36"/>
  <c r="G36"/>
  <c r="U36"/>
  <c r="Q25" i="46"/>
  <c r="M25" i="56" s="1"/>
  <c r="J54" i="44"/>
  <c r="P629" i="64"/>
  <c r="U629"/>
  <c r="V608"/>
  <c r="V539" s="1"/>
  <c r="L627"/>
  <c r="N616"/>
  <c r="N628"/>
  <c r="L36" i="36"/>
  <c r="I36"/>
  <c r="O36"/>
  <c r="H36"/>
  <c r="P232" i="64"/>
  <c r="G629"/>
  <c r="V629"/>
  <c r="H627"/>
  <c r="R36" i="36"/>
  <c r="F36"/>
  <c r="K36"/>
  <c r="W36"/>
  <c r="S232" i="64"/>
  <c r="H549"/>
  <c r="I455"/>
  <c r="M93"/>
  <c r="Q174"/>
  <c r="AB31" i="25"/>
  <c r="AE31"/>
  <c r="M382" i="64"/>
  <c r="P525"/>
  <c r="Q465"/>
  <c r="P93"/>
  <c r="AA31" i="25"/>
  <c r="AD31"/>
  <c r="Y174" i="64"/>
  <c r="P528"/>
  <c r="R174"/>
  <c r="M23"/>
  <c r="D93" i="63"/>
  <c r="K33" i="46"/>
  <c r="AI197" i="64"/>
  <c r="F51" i="46"/>
  <c r="J51" s="1"/>
  <c r="T33" i="64"/>
  <c r="J39" i="46"/>
  <c r="E54" i="25" s="1"/>
  <c r="W42" i="46"/>
  <c r="R58" i="25" s="1"/>
  <c r="I42" i="46"/>
  <c r="T392" i="64"/>
  <c r="Q42" i="46"/>
  <c r="V42"/>
  <c r="R42" i="56" s="1"/>
  <c r="AA105" i="64"/>
  <c r="H382"/>
  <c r="H93"/>
  <c r="I538"/>
  <c r="I103"/>
  <c r="K330"/>
  <c r="K256"/>
  <c r="L455"/>
  <c r="L235"/>
  <c r="M319"/>
  <c r="M174"/>
  <c r="P476"/>
  <c r="P256"/>
  <c r="S465"/>
  <c r="W309"/>
  <c r="W93"/>
  <c r="W476"/>
  <c r="W256"/>
  <c r="Z44"/>
  <c r="V114"/>
  <c r="Z476"/>
  <c r="Z114"/>
  <c r="Z455"/>
  <c r="Z93"/>
  <c r="K452"/>
  <c r="K90"/>
  <c r="V330"/>
  <c r="R538"/>
  <c r="R245"/>
  <c r="T538"/>
  <c r="T245"/>
  <c r="V309"/>
  <c r="V164"/>
  <c r="L23"/>
  <c r="W23"/>
  <c r="R28" i="46"/>
  <c r="M37" i="25" s="1"/>
  <c r="AG488" i="64"/>
  <c r="I35" i="46"/>
  <c r="D47" i="25" s="1"/>
  <c r="W35" i="46"/>
  <c r="R47" i="25" s="1"/>
  <c r="CJ48" i="46"/>
  <c r="BW48"/>
  <c r="H528" i="64"/>
  <c r="H235"/>
  <c r="I319"/>
  <c r="I245"/>
  <c r="K403"/>
  <c r="K114"/>
  <c r="L528"/>
  <c r="L164"/>
  <c r="M538"/>
  <c r="M33"/>
  <c r="P549"/>
  <c r="P114"/>
  <c r="W528"/>
  <c r="W235"/>
  <c r="W330"/>
  <c r="W185"/>
  <c r="K44"/>
  <c r="Z549"/>
  <c r="Z256"/>
  <c r="Z309"/>
  <c r="Z235"/>
  <c r="K525"/>
  <c r="K20"/>
  <c r="V403"/>
  <c r="R392"/>
  <c r="R33"/>
  <c r="T465"/>
  <c r="T174"/>
  <c r="V528"/>
  <c r="H23"/>
  <c r="V23"/>
  <c r="Z28" i="46"/>
  <c r="U37" i="25" s="1"/>
  <c r="Q35" i="46"/>
  <c r="L47" i="25" s="1"/>
  <c r="N35" i="46"/>
  <c r="I47" i="25" s="1"/>
  <c r="BG48" i="46"/>
  <c r="H455" i="64"/>
  <c r="I392"/>
  <c r="K549"/>
  <c r="L309"/>
  <c r="M465"/>
  <c r="P330"/>
  <c r="W382"/>
  <c r="W549"/>
  <c r="V44"/>
  <c r="Z330"/>
  <c r="Z528"/>
  <c r="K379"/>
  <c r="V476"/>
  <c r="R465"/>
  <c r="T319"/>
  <c r="V382"/>
  <c r="W28" i="46"/>
  <c r="R37" i="25" s="1"/>
  <c r="I28" i="46"/>
  <c r="D37" i="25" s="1"/>
  <c r="BU48" i="46"/>
  <c r="X58" i="25"/>
  <c r="AS58" s="1"/>
  <c r="Y538" i="64"/>
  <c r="Y245"/>
  <c r="N309"/>
  <c r="Q319"/>
  <c r="Q245"/>
  <c r="U455"/>
  <c r="R309"/>
  <c r="R164"/>
  <c r="S379"/>
  <c r="S20"/>
  <c r="W525"/>
  <c r="W20"/>
  <c r="R23"/>
  <c r="U28" i="46"/>
  <c r="P37" i="25" s="1"/>
  <c r="L28" i="46"/>
  <c r="H28" i="56" s="1"/>
  <c r="X28" i="46"/>
  <c r="T28" i="56" s="1"/>
  <c r="O28" i="46"/>
  <c r="K28" i="56" s="1"/>
  <c r="AI415" i="64"/>
  <c r="AI268"/>
  <c r="BG43" i="46"/>
  <c r="CL43"/>
  <c r="BH43"/>
  <c r="CM43"/>
  <c r="CJ43"/>
  <c r="BE43"/>
  <c r="BZ43"/>
  <c r="CA43"/>
  <c r="CG43"/>
  <c r="BR43"/>
  <c r="AA54"/>
  <c r="V75" i="25" s="1"/>
  <c r="BY36" i="46"/>
  <c r="BO36"/>
  <c r="BG36"/>
  <c r="BP36"/>
  <c r="CH36"/>
  <c r="CF55"/>
  <c r="BL55"/>
  <c r="AY55"/>
  <c r="CI55"/>
  <c r="BA55"/>
  <c r="BG37"/>
  <c r="BE242" s="1"/>
  <c r="BE37"/>
  <c r="BC242" s="1"/>
  <c r="CJ37"/>
  <c r="CH242" s="1"/>
  <c r="CC37"/>
  <c r="CA242" s="1"/>
  <c r="BP37"/>
  <c r="BN242" s="1"/>
  <c r="AZ37"/>
  <c r="AX242" s="1"/>
  <c r="BF37"/>
  <c r="BD242" s="1"/>
  <c r="CH37"/>
  <c r="AY37"/>
  <c r="AW242" s="1"/>
  <c r="BU37"/>
  <c r="BS242" s="1"/>
  <c r="BU44"/>
  <c r="CI44"/>
  <c r="CF44"/>
  <c r="CH44"/>
  <c r="BY44"/>
  <c r="CD44"/>
  <c r="CC44"/>
  <c r="BI44"/>
  <c r="BH44"/>
  <c r="CB44"/>
  <c r="Y392" i="64"/>
  <c r="Y33"/>
  <c r="N528"/>
  <c r="N235"/>
  <c r="Q392"/>
  <c r="Q33"/>
  <c r="U528"/>
  <c r="U93"/>
  <c r="R382"/>
  <c r="R235"/>
  <c r="S452"/>
  <c r="S90"/>
  <c r="W379"/>
  <c r="W232"/>
  <c r="Y28" i="46"/>
  <c r="U28" i="56" s="1"/>
  <c r="P28" i="46"/>
  <c r="L28" i="56" s="1"/>
  <c r="AB28" i="46"/>
  <c r="W37" i="25" s="1"/>
  <c r="T28" i="46"/>
  <c r="O37" i="25" s="1"/>
  <c r="K28" i="46"/>
  <c r="G28" i="56" s="1"/>
  <c r="AI561" i="64"/>
  <c r="AI56"/>
  <c r="CD43" i="46"/>
  <c r="BK43"/>
  <c r="AZ43"/>
  <c r="BC43"/>
  <c r="CC43"/>
  <c r="BA43"/>
  <c r="BN43"/>
  <c r="CI43"/>
  <c r="CK43"/>
  <c r="BO43"/>
  <c r="N54"/>
  <c r="J54" i="56" s="1"/>
  <c r="BT36" i="46"/>
  <c r="CA36"/>
  <c r="AY36"/>
  <c r="I36" i="44"/>
  <c r="BL36" i="46"/>
  <c r="BD55"/>
  <c r="BG55"/>
  <c r="BZ55"/>
  <c r="CJ55"/>
  <c r="BF55"/>
  <c r="BR37"/>
  <c r="BP242" s="1"/>
  <c r="BD37"/>
  <c r="BB242" s="1"/>
  <c r="BC37"/>
  <c r="BA242" s="1"/>
  <c r="CG37"/>
  <c r="CE242" s="1"/>
  <c r="BK37"/>
  <c r="BI242" s="1"/>
  <c r="BI37"/>
  <c r="BG242" s="1"/>
  <c r="I37" i="44"/>
  <c r="G238" s="1"/>
  <c r="BY37" i="46"/>
  <c r="BO37"/>
  <c r="BM242" s="1"/>
  <c r="BJ37"/>
  <c r="BH242" s="1"/>
  <c r="CI37"/>
  <c r="CG242" s="1"/>
  <c r="BD44"/>
  <c r="AZ44"/>
  <c r="BQ44"/>
  <c r="CA44"/>
  <c r="BX44"/>
  <c r="BV44"/>
  <c r="BG44"/>
  <c r="BM44"/>
  <c r="CM44"/>
  <c r="BZ44"/>
  <c r="Y319" i="64"/>
  <c r="N455"/>
  <c r="Q538"/>
  <c r="U382"/>
  <c r="U235"/>
  <c r="S306"/>
  <c r="W306"/>
  <c r="G23"/>
  <c r="AA28" i="46"/>
  <c r="V37" i="25" s="1"/>
  <c r="S28" i="46"/>
  <c r="O28" i="56" s="1"/>
  <c r="J28" i="46"/>
  <c r="F28" i="56" s="1"/>
  <c r="V28" i="46"/>
  <c r="Q37" i="25" s="1"/>
  <c r="M28" i="46"/>
  <c r="I28" i="56" s="1"/>
  <c r="AI488" i="64"/>
  <c r="BI43" i="46"/>
  <c r="BU43"/>
  <c r="I43" i="44"/>
  <c r="CH43" i="46"/>
  <c r="BP43"/>
  <c r="AY43"/>
  <c r="CB43"/>
  <c r="BW43"/>
  <c r="BJ43"/>
  <c r="BV43"/>
  <c r="O54"/>
  <c r="J75" i="25" s="1"/>
  <c r="BR36" i="46"/>
  <c r="BU36"/>
  <c r="CJ36"/>
  <c r="BD36"/>
  <c r="BN55"/>
  <c r="CH55"/>
  <c r="BW55"/>
  <c r="BH55"/>
  <c r="CD37"/>
  <c r="CB242" s="1"/>
  <c r="BX37"/>
  <c r="BV242" s="1"/>
  <c r="BA37"/>
  <c r="AY242" s="1"/>
  <c r="CA37"/>
  <c r="BY242" s="1"/>
  <c r="BQ37"/>
  <c r="BO242" s="1"/>
  <c r="CB37"/>
  <c r="BZ242" s="1"/>
  <c r="BT37"/>
  <c r="BR242" s="1"/>
  <c r="BV37"/>
  <c r="BN37"/>
  <c r="BL242" s="1"/>
  <c r="BB37"/>
  <c r="AZ242" s="1"/>
  <c r="BK44"/>
  <c r="CK44"/>
  <c r="BJ44"/>
  <c r="AY44"/>
  <c r="BN44"/>
  <c r="BW44"/>
  <c r="BR44"/>
  <c r="BL44"/>
  <c r="BC44"/>
  <c r="CE44"/>
  <c r="BS80"/>
  <c r="CN126"/>
  <c r="CN98"/>
  <c r="CN110"/>
  <c r="CN99"/>
  <c r="CN92"/>
  <c r="C145" i="47"/>
  <c r="O392" i="64"/>
  <c r="O103"/>
  <c r="O382"/>
  <c r="O93"/>
  <c r="CN121" i="46"/>
  <c r="H114" i="64"/>
  <c r="O465"/>
  <c r="O245"/>
  <c r="O309"/>
  <c r="O235"/>
  <c r="T549"/>
  <c r="T114"/>
  <c r="AC31" i="25"/>
  <c r="Q403" i="64"/>
  <c r="Q114"/>
  <c r="Y403"/>
  <c r="Y256"/>
  <c r="L44"/>
  <c r="H232" i="44"/>
  <c r="Y379" i="64"/>
  <c r="Y232"/>
  <c r="H33"/>
  <c r="I382"/>
  <c r="L319"/>
  <c r="M309"/>
  <c r="P306"/>
  <c r="P90"/>
  <c r="U245"/>
  <c r="P455"/>
  <c r="I23"/>
  <c r="AE342"/>
  <c r="AE488"/>
  <c r="AB35" i="46"/>
  <c r="J35"/>
  <c r="Z35"/>
  <c r="T35"/>
  <c r="P35"/>
  <c r="V35"/>
  <c r="BE48"/>
  <c r="BB48"/>
  <c r="BM48"/>
  <c r="CA48"/>
  <c r="CG48"/>
  <c r="G237" i="44"/>
  <c r="O538" i="64"/>
  <c r="O455"/>
  <c r="O164"/>
  <c r="T403"/>
  <c r="Q549"/>
  <c r="Y330"/>
  <c r="Y185"/>
  <c r="T44"/>
  <c r="Y44"/>
  <c r="H231" i="44"/>
  <c r="AY253" i="46"/>
  <c r="Y306" i="64"/>
  <c r="Y161"/>
  <c r="H403"/>
  <c r="H465"/>
  <c r="I528"/>
  <c r="I164"/>
  <c r="M455"/>
  <c r="M235"/>
  <c r="P379"/>
  <c r="P161"/>
  <c r="P382"/>
  <c r="P164"/>
  <c r="X23"/>
  <c r="F56" i="46"/>
  <c r="AE561" i="64"/>
  <c r="AE197"/>
  <c r="S35" i="46"/>
  <c r="X35"/>
  <c r="K35"/>
  <c r="U35"/>
  <c r="Q35" i="56" s="1"/>
  <c r="P77" i="69" s="1"/>
  <c r="M35" i="46"/>
  <c r="BH48"/>
  <c r="CI48"/>
  <c r="BY48"/>
  <c r="BD48"/>
  <c r="BV48"/>
  <c r="L114" i="64"/>
  <c r="T330"/>
  <c r="Q330"/>
  <c r="Y549"/>
  <c r="H44"/>
  <c r="Y525"/>
  <c r="M528"/>
  <c r="P452"/>
  <c r="P309"/>
  <c r="P235"/>
  <c r="X528"/>
  <c r="G56" i="46"/>
  <c r="AH56" s="1"/>
  <c r="AE126" i="64"/>
  <c r="O35" i="46"/>
  <c r="J47" i="25" s="1"/>
  <c r="R35" i="46"/>
  <c r="N35" i="56" s="1"/>
  <c r="M50" i="69" s="1"/>
  <c r="L35" i="46"/>
  <c r="H35" i="56" s="1"/>
  <c r="G50" i="69" s="1"/>
  <c r="Y35" i="46"/>
  <c r="BX48"/>
  <c r="CM48"/>
  <c r="AZ48"/>
  <c r="BL48"/>
  <c r="Q594" i="64"/>
  <c r="G594"/>
  <c r="U22" i="46"/>
  <c r="L22"/>
  <c r="G29" i="25" s="1"/>
  <c r="U594" i="64"/>
  <c r="N594"/>
  <c r="J594"/>
  <c r="J90" s="1"/>
  <c r="AB22" i="46"/>
  <c r="W29" i="25" s="1"/>
  <c r="T22" i="46"/>
  <c r="O29" i="25" s="1"/>
  <c r="K22" i="46"/>
  <c r="F29" i="25" s="1"/>
  <c r="Q22" i="46"/>
  <c r="L29" i="25" s="1"/>
  <c r="R594" i="64"/>
  <c r="Y22" i="46"/>
  <c r="P22"/>
  <c r="K29" i="25" s="1"/>
  <c r="O594" i="64"/>
  <c r="O232" s="1"/>
  <c r="T594"/>
  <c r="L594"/>
  <c r="H594"/>
  <c r="X22" i="46"/>
  <c r="S29" i="25" s="1"/>
  <c r="O22" i="46"/>
  <c r="V594" i="64"/>
  <c r="AA22" i="46"/>
  <c r="V29" i="25" s="1"/>
  <c r="S22" i="46"/>
  <c r="N29" i="25" s="1"/>
  <c r="J22" i="46"/>
  <c r="E29" i="25" s="1"/>
  <c r="X594" i="64"/>
  <c r="M594"/>
  <c r="M379" s="1"/>
  <c r="I594"/>
  <c r="I306" s="1"/>
  <c r="Z22" i="46"/>
  <c r="U29" i="25" s="1"/>
  <c r="R22" i="46"/>
  <c r="M29" i="25" s="1"/>
  <c r="I623" i="64"/>
  <c r="M624"/>
  <c r="O623"/>
  <c r="H620"/>
  <c r="N624"/>
  <c r="O608"/>
  <c r="O320" s="1"/>
  <c r="G624"/>
  <c r="O624"/>
  <c r="O615"/>
  <c r="O627"/>
  <c r="J616"/>
  <c r="V616"/>
  <c r="U616"/>
  <c r="L628"/>
  <c r="R628"/>
  <c r="Q628"/>
  <c r="Y628"/>
  <c r="U624"/>
  <c r="J624"/>
  <c r="Y620"/>
  <c r="R620"/>
  <c r="K620"/>
  <c r="Z620"/>
  <c r="X620"/>
  <c r="I616"/>
  <c r="T616"/>
  <c r="S616"/>
  <c r="Z616"/>
  <c r="K628"/>
  <c r="P628"/>
  <c r="X628"/>
  <c r="W628"/>
  <c r="W624"/>
  <c r="P624"/>
  <c r="R624"/>
  <c r="K624"/>
  <c r="Z624"/>
  <c r="V620"/>
  <c r="L620"/>
  <c r="U620"/>
  <c r="L616"/>
  <c r="Q616"/>
  <c r="Y616"/>
  <c r="J628"/>
  <c r="V628"/>
  <c r="Q624"/>
  <c r="T624"/>
  <c r="I620"/>
  <c r="W620"/>
  <c r="P620"/>
  <c r="X616"/>
  <c r="I628"/>
  <c r="T628"/>
  <c r="S628"/>
  <c r="S624"/>
  <c r="W175"/>
  <c r="W320"/>
  <c r="W34"/>
  <c r="R246"/>
  <c r="R466"/>
  <c r="R104"/>
  <c r="R393"/>
  <c r="R34"/>
  <c r="R320"/>
  <c r="R175"/>
  <c r="R539"/>
  <c r="K627"/>
  <c r="Q627"/>
  <c r="Y627"/>
  <c r="V627"/>
  <c r="P623"/>
  <c r="N623"/>
  <c r="J623"/>
  <c r="Q623"/>
  <c r="P619"/>
  <c r="Z619"/>
  <c r="U619"/>
  <c r="L619"/>
  <c r="H619"/>
  <c r="T615"/>
  <c r="R615"/>
  <c r="S615"/>
  <c r="K615"/>
  <c r="Z615"/>
  <c r="Q608"/>
  <c r="Q175" s="1"/>
  <c r="P608"/>
  <c r="K608"/>
  <c r="Y608"/>
  <c r="J627"/>
  <c r="N627"/>
  <c r="W627"/>
  <c r="T627"/>
  <c r="G627"/>
  <c r="R623"/>
  <c r="S623"/>
  <c r="K623"/>
  <c r="Z623"/>
  <c r="U623"/>
  <c r="R619"/>
  <c r="S619"/>
  <c r="T619"/>
  <c r="M619"/>
  <c r="I619"/>
  <c r="V615"/>
  <c r="G615"/>
  <c r="W615"/>
  <c r="L615"/>
  <c r="H615"/>
  <c r="S608"/>
  <c r="Z608"/>
  <c r="T608"/>
  <c r="T466" s="1"/>
  <c r="L608"/>
  <c r="H608"/>
  <c r="M627"/>
  <c r="U627"/>
  <c r="R627"/>
  <c r="X623"/>
  <c r="W623"/>
  <c r="L623"/>
  <c r="H623"/>
  <c r="X619"/>
  <c r="W619"/>
  <c r="V619"/>
  <c r="N619"/>
  <c r="J619"/>
  <c r="X615"/>
  <c r="Q615"/>
  <c r="Y615"/>
  <c r="M615"/>
  <c r="I615"/>
  <c r="X608"/>
  <c r="X34" s="1"/>
  <c r="M608"/>
  <c r="M175" s="1"/>
  <c r="I608"/>
  <c r="I320" s="1"/>
  <c r="P627"/>
  <c r="Y623"/>
  <c r="V623"/>
  <c r="G623"/>
  <c r="G619"/>
  <c r="U615"/>
  <c r="N615"/>
  <c r="J615"/>
  <c r="BA56" i="46"/>
  <c r="BL21" i="54"/>
  <c r="M21"/>
  <c r="BE257" i="46"/>
  <c r="AD19" i="34"/>
  <c r="AJ18"/>
  <c r="O18"/>
  <c r="AV18"/>
  <c r="BK18"/>
  <c r="AH20" i="54"/>
  <c r="Y20"/>
  <c r="M20"/>
  <c r="BL20"/>
  <c r="BF20"/>
  <c r="G20"/>
  <c r="AB20"/>
  <c r="AQ20"/>
  <c r="J20"/>
  <c r="V20"/>
  <c r="P20"/>
  <c r="AZ20"/>
  <c r="AT20"/>
  <c r="AN20"/>
  <c r="AV243" i="46"/>
  <c r="BG37" i="68"/>
  <c r="BO37"/>
  <c r="BD37"/>
  <c r="BL37"/>
  <c r="BT37"/>
  <c r="AI37"/>
  <c r="AQ37"/>
  <c r="AF37"/>
  <c r="AN37"/>
  <c r="AV37"/>
  <c r="BE37"/>
  <c r="BM37"/>
  <c r="BB37"/>
  <c r="BJ37"/>
  <c r="BR37"/>
  <c r="AG37"/>
  <c r="AO37"/>
  <c r="AD37"/>
  <c r="AL37"/>
  <c r="AT37"/>
  <c r="BC37"/>
  <c r="BK37"/>
  <c r="BS37"/>
  <c r="BH37"/>
  <c r="BP37"/>
  <c r="AE37"/>
  <c r="AM37"/>
  <c r="AU37"/>
  <c r="AJ37"/>
  <c r="AR37"/>
  <c r="BA37"/>
  <c r="BI37"/>
  <c r="BQ37"/>
  <c r="BF37"/>
  <c r="BN37"/>
  <c r="AC37"/>
  <c r="AK37"/>
  <c r="AS37"/>
  <c r="AH37"/>
  <c r="AP37"/>
  <c r="BG97"/>
  <c r="BO97"/>
  <c r="BD97"/>
  <c r="BL97"/>
  <c r="BT97"/>
  <c r="AI97"/>
  <c r="AQ97"/>
  <c r="AF97"/>
  <c r="AN97"/>
  <c r="AV97"/>
  <c r="BE97"/>
  <c r="BM97"/>
  <c r="BB97"/>
  <c r="BJ97"/>
  <c r="BR97"/>
  <c r="AG97"/>
  <c r="AO97"/>
  <c r="AD97"/>
  <c r="AL97"/>
  <c r="AT97"/>
  <c r="BC97"/>
  <c r="BK97"/>
  <c r="BS97"/>
  <c r="BH97"/>
  <c r="BP97"/>
  <c r="AE97"/>
  <c r="AM97"/>
  <c r="AU97"/>
  <c r="AJ97"/>
  <c r="AR97"/>
  <c r="BA97"/>
  <c r="BI97"/>
  <c r="BQ97"/>
  <c r="BF97"/>
  <c r="BN97"/>
  <c r="AC97"/>
  <c r="AK97"/>
  <c r="AS97"/>
  <c r="AH97"/>
  <c r="AP97"/>
  <c r="BG100"/>
  <c r="BO100"/>
  <c r="BD100"/>
  <c r="BL100"/>
  <c r="BT100"/>
  <c r="AI100"/>
  <c r="AQ100"/>
  <c r="AF100"/>
  <c r="AN100"/>
  <c r="AV100"/>
  <c r="BE100"/>
  <c r="BM100"/>
  <c r="BB100"/>
  <c r="BJ100"/>
  <c r="BR100"/>
  <c r="AG100"/>
  <c r="AO100"/>
  <c r="AD100"/>
  <c r="AL100"/>
  <c r="AT100"/>
  <c r="BC100"/>
  <c r="BK100"/>
  <c r="BS100"/>
  <c r="BH100"/>
  <c r="BP100"/>
  <c r="AE100"/>
  <c r="AM100"/>
  <c r="AU100"/>
  <c r="AJ100"/>
  <c r="AR100"/>
  <c r="BA100"/>
  <c r="BI100"/>
  <c r="BQ100"/>
  <c r="BF100"/>
  <c r="BN100"/>
  <c r="AC100"/>
  <c r="AK100"/>
  <c r="AS100"/>
  <c r="AH100"/>
  <c r="AP100"/>
  <c r="BG87"/>
  <c r="BO87"/>
  <c r="BD87"/>
  <c r="BL87"/>
  <c r="BT87"/>
  <c r="AI87"/>
  <c r="AQ87"/>
  <c r="AF87"/>
  <c r="AN87"/>
  <c r="AV87"/>
  <c r="BE87"/>
  <c r="BM87"/>
  <c r="BB87"/>
  <c r="BJ87"/>
  <c r="BR87"/>
  <c r="AG87"/>
  <c r="AO87"/>
  <c r="AD87"/>
  <c r="AL87"/>
  <c r="AT87"/>
  <c r="BC87"/>
  <c r="BK87"/>
  <c r="BS87"/>
  <c r="BH87"/>
  <c r="BP87"/>
  <c r="AE87"/>
  <c r="AM87"/>
  <c r="AU87"/>
  <c r="AJ87"/>
  <c r="AR87"/>
  <c r="BA87"/>
  <c r="BI87"/>
  <c r="BQ87"/>
  <c r="BF87"/>
  <c r="BN87"/>
  <c r="AC87"/>
  <c r="AK87"/>
  <c r="AS87"/>
  <c r="AH87"/>
  <c r="AP87"/>
  <c r="BG79"/>
  <c r="BO79"/>
  <c r="BD79"/>
  <c r="BL79"/>
  <c r="BT79"/>
  <c r="AI79"/>
  <c r="AQ79"/>
  <c r="AF79"/>
  <c r="AN79"/>
  <c r="AV79"/>
  <c r="BE79"/>
  <c r="BM79"/>
  <c r="BB79"/>
  <c r="BJ79"/>
  <c r="BR79"/>
  <c r="AG79"/>
  <c r="AO79"/>
  <c r="AD79"/>
  <c r="AL79"/>
  <c r="AT79"/>
  <c r="BC79"/>
  <c r="BK79"/>
  <c r="BS79"/>
  <c r="BH79"/>
  <c r="BP79"/>
  <c r="AE79"/>
  <c r="AM79"/>
  <c r="AU79"/>
  <c r="AJ79"/>
  <c r="AR79"/>
  <c r="BA79"/>
  <c r="BI79"/>
  <c r="BQ79"/>
  <c r="BF79"/>
  <c r="BN79"/>
  <c r="AC79"/>
  <c r="AK79"/>
  <c r="AS79"/>
  <c r="AH79"/>
  <c r="AP79"/>
  <c r="BG68"/>
  <c r="BO68"/>
  <c r="BD68"/>
  <c r="BL68"/>
  <c r="BT68"/>
  <c r="AI68"/>
  <c r="AQ68"/>
  <c r="AF68"/>
  <c r="AN68"/>
  <c r="AV68"/>
  <c r="BE68"/>
  <c r="BM68"/>
  <c r="BB68"/>
  <c r="BJ68"/>
  <c r="BR68"/>
  <c r="AG68"/>
  <c r="AO68"/>
  <c r="AD68"/>
  <c r="AL68"/>
  <c r="AT68"/>
  <c r="BC68"/>
  <c r="BK68"/>
  <c r="BS68"/>
  <c r="BH68"/>
  <c r="BP68"/>
  <c r="AE68"/>
  <c r="AM68"/>
  <c r="AU68"/>
  <c r="AJ68"/>
  <c r="AR68"/>
  <c r="BA68"/>
  <c r="BI68"/>
  <c r="BQ68"/>
  <c r="BF68"/>
  <c r="BN68"/>
  <c r="AC68"/>
  <c r="AK68"/>
  <c r="AS68"/>
  <c r="AH68"/>
  <c r="AP68"/>
  <c r="AG627" i="64"/>
  <c r="AG623"/>
  <c r="AG619"/>
  <c r="AG615"/>
  <c r="AJ627"/>
  <c r="AJ623"/>
  <c r="AJ619"/>
  <c r="AJ615"/>
  <c r="BE36" i="68"/>
  <c r="BM36"/>
  <c r="BD36"/>
  <c r="BL36"/>
  <c r="BT36"/>
  <c r="AI36"/>
  <c r="AQ36"/>
  <c r="AF36"/>
  <c r="AN36"/>
  <c r="AV36"/>
  <c r="BC36"/>
  <c r="BK36"/>
  <c r="BS36"/>
  <c r="BJ36"/>
  <c r="BR36"/>
  <c r="AG36"/>
  <c r="AO36"/>
  <c r="AD36"/>
  <c r="AL36"/>
  <c r="AT36"/>
  <c r="BB36"/>
  <c r="BI36"/>
  <c r="BQ36"/>
  <c r="BH36"/>
  <c r="BP36"/>
  <c r="AE36"/>
  <c r="AM36"/>
  <c r="AU36"/>
  <c r="AJ36"/>
  <c r="AR36"/>
  <c r="BA36"/>
  <c r="BG36"/>
  <c r="BO36"/>
  <c r="BF36"/>
  <c r="BN36"/>
  <c r="AC36"/>
  <c r="AK36"/>
  <c r="AS36"/>
  <c r="AH36"/>
  <c r="AP36"/>
  <c r="BG98"/>
  <c r="BO98"/>
  <c r="BD98"/>
  <c r="BL98"/>
  <c r="BT98"/>
  <c r="AI98"/>
  <c r="AQ98"/>
  <c r="AF98"/>
  <c r="AN98"/>
  <c r="AV98"/>
  <c r="BE98"/>
  <c r="BM98"/>
  <c r="BB98"/>
  <c r="BJ98"/>
  <c r="BR98"/>
  <c r="AG98"/>
  <c r="AO98"/>
  <c r="AD98"/>
  <c r="AL98"/>
  <c r="AT98"/>
  <c r="BC98"/>
  <c r="BK98"/>
  <c r="BS98"/>
  <c r="BH98"/>
  <c r="BP98"/>
  <c r="AE98"/>
  <c r="AM98"/>
  <c r="AU98"/>
  <c r="AJ98"/>
  <c r="AR98"/>
  <c r="BA98"/>
  <c r="BI98"/>
  <c r="BQ98"/>
  <c r="BF98"/>
  <c r="BN98"/>
  <c r="AC98"/>
  <c r="AK98"/>
  <c r="AS98"/>
  <c r="AH98"/>
  <c r="AP98"/>
  <c r="BG75"/>
  <c r="BO75"/>
  <c r="BD75"/>
  <c r="BL75"/>
  <c r="BT75"/>
  <c r="AI75"/>
  <c r="AQ75"/>
  <c r="AF75"/>
  <c r="AN75"/>
  <c r="AV75"/>
  <c r="BE75"/>
  <c r="BM75"/>
  <c r="BB75"/>
  <c r="BJ75"/>
  <c r="BR75"/>
  <c r="AG75"/>
  <c r="AO75"/>
  <c r="AD75"/>
  <c r="AL75"/>
  <c r="AT75"/>
  <c r="BC75"/>
  <c r="BK75"/>
  <c r="BS75"/>
  <c r="BH75"/>
  <c r="BP75"/>
  <c r="AE75"/>
  <c r="AM75"/>
  <c r="AU75"/>
  <c r="AJ75"/>
  <c r="AR75"/>
  <c r="BA75"/>
  <c r="BI75"/>
  <c r="BQ75"/>
  <c r="BF75"/>
  <c r="BN75"/>
  <c r="AC75"/>
  <c r="AK75"/>
  <c r="AS75"/>
  <c r="AH75"/>
  <c r="AP75"/>
  <c r="BG89"/>
  <c r="BO89"/>
  <c r="BD89"/>
  <c r="BL89"/>
  <c r="BT89"/>
  <c r="AI89"/>
  <c r="AQ89"/>
  <c r="AF89"/>
  <c r="AN89"/>
  <c r="AV89"/>
  <c r="BE89"/>
  <c r="BM89"/>
  <c r="BB89"/>
  <c r="BJ89"/>
  <c r="BR89"/>
  <c r="AG89"/>
  <c r="AO89"/>
  <c r="AD89"/>
  <c r="AL89"/>
  <c r="AT89"/>
  <c r="BC89"/>
  <c r="BK89"/>
  <c r="BS89"/>
  <c r="BH89"/>
  <c r="BP89"/>
  <c r="AE89"/>
  <c r="AM89"/>
  <c r="AU89"/>
  <c r="AJ89"/>
  <c r="AR89"/>
  <c r="BA89"/>
  <c r="BI89"/>
  <c r="BQ89"/>
  <c r="BF89"/>
  <c r="BN89"/>
  <c r="AC89"/>
  <c r="AK89"/>
  <c r="AS89"/>
  <c r="AH89"/>
  <c r="AP89"/>
  <c r="BG81"/>
  <c r="BO81"/>
  <c r="BD81"/>
  <c r="BL81"/>
  <c r="BT81"/>
  <c r="AI81"/>
  <c r="AQ81"/>
  <c r="AF81"/>
  <c r="AN81"/>
  <c r="AV81"/>
  <c r="BE81"/>
  <c r="BM81"/>
  <c r="BB81"/>
  <c r="BJ81"/>
  <c r="BR81"/>
  <c r="AG81"/>
  <c r="AO81"/>
  <c r="AD81"/>
  <c r="AL81"/>
  <c r="AT81"/>
  <c r="BC81"/>
  <c r="BK81"/>
  <c r="BS81"/>
  <c r="BH81"/>
  <c r="BP81"/>
  <c r="AE81"/>
  <c r="AM81"/>
  <c r="AU81"/>
  <c r="AJ81"/>
  <c r="AR81"/>
  <c r="BA81"/>
  <c r="BI81"/>
  <c r="BQ81"/>
  <c r="BF81"/>
  <c r="BN81"/>
  <c r="AC81"/>
  <c r="AK81"/>
  <c r="AS81"/>
  <c r="AH81"/>
  <c r="AP81"/>
  <c r="AB623" i="64"/>
  <c r="AB619"/>
  <c r="AB615"/>
  <c r="AB627"/>
  <c r="AD627"/>
  <c r="AD623"/>
  <c r="AD619"/>
  <c r="AD615"/>
  <c r="BG35" i="68"/>
  <c r="BO35"/>
  <c r="BD35"/>
  <c r="BL35"/>
  <c r="BT35"/>
  <c r="AI35"/>
  <c r="AQ35"/>
  <c r="AF35"/>
  <c r="AN35"/>
  <c r="AV35"/>
  <c r="BE35"/>
  <c r="BM35"/>
  <c r="BB35"/>
  <c r="BJ35"/>
  <c r="BR35"/>
  <c r="AG35"/>
  <c r="AO35"/>
  <c r="AD35"/>
  <c r="AL35"/>
  <c r="AT35"/>
  <c r="BC35"/>
  <c r="BK35"/>
  <c r="BS35"/>
  <c r="BH35"/>
  <c r="BP35"/>
  <c r="AE35"/>
  <c r="AM35"/>
  <c r="AU35"/>
  <c r="AJ35"/>
  <c r="AR35"/>
  <c r="BA35"/>
  <c r="BI35"/>
  <c r="BQ35"/>
  <c r="BF35"/>
  <c r="BN35"/>
  <c r="AC35"/>
  <c r="AK35"/>
  <c r="AS35"/>
  <c r="AH35"/>
  <c r="AP35"/>
  <c r="BG77"/>
  <c r="BO77"/>
  <c r="BD77"/>
  <c r="BL77"/>
  <c r="BT77"/>
  <c r="AI77"/>
  <c r="AQ77"/>
  <c r="AF77"/>
  <c r="AN77"/>
  <c r="AV77"/>
  <c r="BE77"/>
  <c r="BM77"/>
  <c r="BB77"/>
  <c r="BJ77"/>
  <c r="BR77"/>
  <c r="AG77"/>
  <c r="AO77"/>
  <c r="AD77"/>
  <c r="AL77"/>
  <c r="AT77"/>
  <c r="BC77"/>
  <c r="BK77"/>
  <c r="BS77"/>
  <c r="BH77"/>
  <c r="BP77"/>
  <c r="AE77"/>
  <c r="AM77"/>
  <c r="AU77"/>
  <c r="AJ77"/>
  <c r="AR77"/>
  <c r="BA77"/>
  <c r="BI77"/>
  <c r="BQ77"/>
  <c r="BF77"/>
  <c r="BN77"/>
  <c r="AC77"/>
  <c r="AK77"/>
  <c r="AS77"/>
  <c r="AH77"/>
  <c r="AP77"/>
  <c r="BG93"/>
  <c r="BO93"/>
  <c r="BD93"/>
  <c r="BL93"/>
  <c r="BT93"/>
  <c r="AI93"/>
  <c r="AQ93"/>
  <c r="AF93"/>
  <c r="AN93"/>
  <c r="AV93"/>
  <c r="BE93"/>
  <c r="BM93"/>
  <c r="BB93"/>
  <c r="BJ93"/>
  <c r="BR93"/>
  <c r="AG93"/>
  <c r="AO93"/>
  <c r="AD93"/>
  <c r="AL93"/>
  <c r="AT93"/>
  <c r="BC93"/>
  <c r="BK93"/>
  <c r="BS93"/>
  <c r="BH93"/>
  <c r="BP93"/>
  <c r="AE93"/>
  <c r="AM93"/>
  <c r="AU93"/>
  <c r="AJ93"/>
  <c r="AR93"/>
  <c r="BA93"/>
  <c r="BI93"/>
  <c r="BQ93"/>
  <c r="BF93"/>
  <c r="BN93"/>
  <c r="AC93"/>
  <c r="AK93"/>
  <c r="AS93"/>
  <c r="AH93"/>
  <c r="AP93"/>
  <c r="BG85"/>
  <c r="BO85"/>
  <c r="BD85"/>
  <c r="BL85"/>
  <c r="BT85"/>
  <c r="AI85"/>
  <c r="AQ85"/>
  <c r="AF85"/>
  <c r="AN85"/>
  <c r="AV85"/>
  <c r="BE85"/>
  <c r="BM85"/>
  <c r="BB85"/>
  <c r="BJ85"/>
  <c r="BR85"/>
  <c r="AG85"/>
  <c r="AO85"/>
  <c r="AD85"/>
  <c r="AL85"/>
  <c r="AT85"/>
  <c r="BC85"/>
  <c r="BK85"/>
  <c r="BS85"/>
  <c r="BH85"/>
  <c r="BP85"/>
  <c r="AE85"/>
  <c r="AM85"/>
  <c r="AU85"/>
  <c r="AJ85"/>
  <c r="AR85"/>
  <c r="BA85"/>
  <c r="BI85"/>
  <c r="BQ85"/>
  <c r="BF85"/>
  <c r="BN85"/>
  <c r="AC85"/>
  <c r="AK85"/>
  <c r="AS85"/>
  <c r="AH85"/>
  <c r="AP85"/>
  <c r="BG74"/>
  <c r="BO74"/>
  <c r="BD74"/>
  <c r="BL74"/>
  <c r="BT74"/>
  <c r="AI74"/>
  <c r="AQ74"/>
  <c r="AF74"/>
  <c r="AN74"/>
  <c r="AV74"/>
  <c r="BE74"/>
  <c r="BM74"/>
  <c r="BB74"/>
  <c r="BJ74"/>
  <c r="BR74"/>
  <c r="AG74"/>
  <c r="AO74"/>
  <c r="AD74"/>
  <c r="AL74"/>
  <c r="AT74"/>
  <c r="BC74"/>
  <c r="BK74"/>
  <c r="BS74"/>
  <c r="BH74"/>
  <c r="BP74"/>
  <c r="AE74"/>
  <c r="AM74"/>
  <c r="AU74"/>
  <c r="AJ74"/>
  <c r="AR74"/>
  <c r="BA74"/>
  <c r="BI74"/>
  <c r="BQ74"/>
  <c r="BF74"/>
  <c r="BN74"/>
  <c r="AC74"/>
  <c r="AK74"/>
  <c r="AS74"/>
  <c r="AH74"/>
  <c r="AP74"/>
  <c r="AE619" i="64"/>
  <c r="AE615"/>
  <c r="AE627"/>
  <c r="AE623"/>
  <c r="BG34" i="68"/>
  <c r="BO34"/>
  <c r="BD34"/>
  <c r="BL34"/>
  <c r="BT34"/>
  <c r="AI34"/>
  <c r="AQ34"/>
  <c r="AF34"/>
  <c r="AN34"/>
  <c r="AV34"/>
  <c r="BE34"/>
  <c r="BM34"/>
  <c r="BB34"/>
  <c r="BJ34"/>
  <c r="BR34"/>
  <c r="AG34"/>
  <c r="AO34"/>
  <c r="AD34"/>
  <c r="AL34"/>
  <c r="AT34"/>
  <c r="BC34"/>
  <c r="BK34"/>
  <c r="BS34"/>
  <c r="BH34"/>
  <c r="BP34"/>
  <c r="AE34"/>
  <c r="AM34"/>
  <c r="AU34"/>
  <c r="AJ34"/>
  <c r="AR34"/>
  <c r="BA34"/>
  <c r="BI34"/>
  <c r="BQ34"/>
  <c r="BF34"/>
  <c r="BN34"/>
  <c r="AC34"/>
  <c r="AK34"/>
  <c r="AS34"/>
  <c r="AH34"/>
  <c r="AP34"/>
  <c r="BG94"/>
  <c r="BO94"/>
  <c r="BD94"/>
  <c r="BL94"/>
  <c r="BT94"/>
  <c r="AI94"/>
  <c r="AQ94"/>
  <c r="AF94"/>
  <c r="AN94"/>
  <c r="AV94"/>
  <c r="BE94"/>
  <c r="BM94"/>
  <c r="BB94"/>
  <c r="BJ94"/>
  <c r="BR94"/>
  <c r="AG94"/>
  <c r="AO94"/>
  <c r="AD94"/>
  <c r="AL94"/>
  <c r="AT94"/>
  <c r="BC94"/>
  <c r="BK94"/>
  <c r="BS94"/>
  <c r="BH94"/>
  <c r="BP94"/>
  <c r="AE94"/>
  <c r="AM94"/>
  <c r="AU94"/>
  <c r="AJ94"/>
  <c r="AR94"/>
  <c r="BA94"/>
  <c r="BI94"/>
  <c r="BQ94"/>
  <c r="BF94"/>
  <c r="BN94"/>
  <c r="AC94"/>
  <c r="AK94"/>
  <c r="AS94"/>
  <c r="AH94"/>
  <c r="AP94"/>
  <c r="BG96"/>
  <c r="BO96"/>
  <c r="BD96"/>
  <c r="BL96"/>
  <c r="BT96"/>
  <c r="AI96"/>
  <c r="AQ96"/>
  <c r="AF96"/>
  <c r="AN96"/>
  <c r="AV96"/>
  <c r="BE96"/>
  <c r="BM96"/>
  <c r="BB96"/>
  <c r="BJ96"/>
  <c r="BR96"/>
  <c r="AG96"/>
  <c r="AO96"/>
  <c r="AD96"/>
  <c r="AL96"/>
  <c r="AT96"/>
  <c r="BC96"/>
  <c r="BK96"/>
  <c r="BS96"/>
  <c r="BH96"/>
  <c r="BP96"/>
  <c r="AE96"/>
  <c r="AM96"/>
  <c r="AU96"/>
  <c r="AJ96"/>
  <c r="AR96"/>
  <c r="BA96"/>
  <c r="BI96"/>
  <c r="BQ96"/>
  <c r="BF96"/>
  <c r="BN96"/>
  <c r="AC96"/>
  <c r="AK96"/>
  <c r="AS96"/>
  <c r="AH96"/>
  <c r="AP96"/>
  <c r="BG86"/>
  <c r="BO86"/>
  <c r="BD86"/>
  <c r="BL86"/>
  <c r="BT86"/>
  <c r="AI86"/>
  <c r="AQ86"/>
  <c r="AF86"/>
  <c r="AN86"/>
  <c r="AV86"/>
  <c r="BE86"/>
  <c r="BM86"/>
  <c r="BB86"/>
  <c r="BJ86"/>
  <c r="BR86"/>
  <c r="AG86"/>
  <c r="AO86"/>
  <c r="AD86"/>
  <c r="AL86"/>
  <c r="AT86"/>
  <c r="BC86"/>
  <c r="BK86"/>
  <c r="BS86"/>
  <c r="BH86"/>
  <c r="BP86"/>
  <c r="AE86"/>
  <c r="AM86"/>
  <c r="AU86"/>
  <c r="AJ86"/>
  <c r="AR86"/>
  <c r="BA86"/>
  <c r="BI86"/>
  <c r="BQ86"/>
  <c r="BF86"/>
  <c r="BN86"/>
  <c r="AC86"/>
  <c r="AK86"/>
  <c r="AS86"/>
  <c r="AH86"/>
  <c r="AP86"/>
  <c r="BG78"/>
  <c r="BO78"/>
  <c r="BD78"/>
  <c r="BL78"/>
  <c r="BT78"/>
  <c r="AI78"/>
  <c r="AQ78"/>
  <c r="AF78"/>
  <c r="AN78"/>
  <c r="AV78"/>
  <c r="BE78"/>
  <c r="BM78"/>
  <c r="BB78"/>
  <c r="BJ78"/>
  <c r="BR78"/>
  <c r="AG78"/>
  <c r="AO78"/>
  <c r="AD78"/>
  <c r="AL78"/>
  <c r="AT78"/>
  <c r="BC78"/>
  <c r="BK78"/>
  <c r="BS78"/>
  <c r="BH78"/>
  <c r="BP78"/>
  <c r="AE78"/>
  <c r="AM78"/>
  <c r="AU78"/>
  <c r="AJ78"/>
  <c r="AR78"/>
  <c r="BA78"/>
  <c r="BI78"/>
  <c r="BQ78"/>
  <c r="BF78"/>
  <c r="BN78"/>
  <c r="AC78"/>
  <c r="AK78"/>
  <c r="AS78"/>
  <c r="AH78"/>
  <c r="AP78"/>
  <c r="BH67"/>
  <c r="BP67"/>
  <c r="BE67"/>
  <c r="BM67"/>
  <c r="BA67"/>
  <c r="AJ67"/>
  <c r="AR67"/>
  <c r="AG67"/>
  <c r="AO67"/>
  <c r="AC67"/>
  <c r="BF67"/>
  <c r="BN67"/>
  <c r="BC67"/>
  <c r="BK67"/>
  <c r="BS67"/>
  <c r="AH67"/>
  <c r="AP67"/>
  <c r="AE67"/>
  <c r="AM67"/>
  <c r="AU67"/>
  <c r="BD67"/>
  <c r="BL67"/>
  <c r="BT67"/>
  <c r="BI67"/>
  <c r="BQ67"/>
  <c r="AF67"/>
  <c r="AN67"/>
  <c r="AV67"/>
  <c r="AK67"/>
  <c r="AS67"/>
  <c r="BB67"/>
  <c r="BJ67"/>
  <c r="BR67"/>
  <c r="BG67"/>
  <c r="BO67"/>
  <c r="AD67"/>
  <c r="AL67"/>
  <c r="AT67"/>
  <c r="AI67"/>
  <c r="AQ67"/>
  <c r="AF627" i="64"/>
  <c r="AF623"/>
  <c r="AF619"/>
  <c r="AF615"/>
  <c r="C87" i="36"/>
  <c r="C88"/>
  <c r="CN91" i="46"/>
  <c r="CO85"/>
  <c r="AV244"/>
  <c r="H237" i="44"/>
  <c r="BX243" i="46"/>
  <c r="AB31"/>
  <c r="X31" i="56" s="1"/>
  <c r="Z31" i="46"/>
  <c r="V31" i="56" s="1"/>
  <c r="X31" i="46"/>
  <c r="T31" i="56" s="1"/>
  <c r="V31" i="46"/>
  <c r="Q41" i="25" s="1"/>
  <c r="T31" i="46"/>
  <c r="P31" i="56" s="1"/>
  <c r="R31" i="46"/>
  <c r="N31" i="56" s="1"/>
  <c r="O31" i="46"/>
  <c r="K31" i="56" s="1"/>
  <c r="M31" i="46"/>
  <c r="K31"/>
  <c r="G31" i="56" s="1"/>
  <c r="J163" i="44"/>
  <c r="H229" s="1"/>
  <c r="CJ243" i="46"/>
  <c r="CJ29"/>
  <c r="BJ29"/>
  <c r="CA29"/>
  <c r="BX29"/>
  <c r="BQ29"/>
  <c r="CE29"/>
  <c r="CM29"/>
  <c r="CH29"/>
  <c r="BY29"/>
  <c r="BN29"/>
  <c r="BO29"/>
  <c r="CB29"/>
  <c r="CF29"/>
  <c r="BL29"/>
  <c r="AY29"/>
  <c r="BC29"/>
  <c r="BE29"/>
  <c r="BA29"/>
  <c r="BG29"/>
  <c r="AZ29"/>
  <c r="D286" i="25"/>
  <c r="H23" i="46"/>
  <c r="J23"/>
  <c r="N23"/>
  <c r="S23"/>
  <c r="W23"/>
  <c r="AA23"/>
  <c r="I23"/>
  <c r="D30" i="25" s="1"/>
  <c r="M23" i="46"/>
  <c r="R23"/>
  <c r="V23"/>
  <c r="Z23"/>
  <c r="V23" i="56" s="1"/>
  <c r="U52" i="69" s="1"/>
  <c r="BM36" i="46"/>
  <c r="BE36"/>
  <c r="CL36"/>
  <c r="CG36"/>
  <c r="CM36"/>
  <c r="BZ36"/>
  <c r="BI36"/>
  <c r="BV36"/>
  <c r="CE36"/>
  <c r="BQ36"/>
  <c r="CF36"/>
  <c r="BW36"/>
  <c r="BN36"/>
  <c r="BF36"/>
  <c r="AZ36"/>
  <c r="CB36"/>
  <c r="BC36"/>
  <c r="BJ36"/>
  <c r="CK36"/>
  <c r="BH36"/>
  <c r="BX36"/>
  <c r="BR48"/>
  <c r="BT48"/>
  <c r="BK48"/>
  <c r="CL48"/>
  <c r="BO48"/>
  <c r="BP48"/>
  <c r="BQ48"/>
  <c r="BF48"/>
  <c r="CE48"/>
  <c r="CK48"/>
  <c r="CD48"/>
  <c r="CF48"/>
  <c r="BN48"/>
  <c r="BZ48"/>
  <c r="CH48"/>
  <c r="I48" i="44"/>
  <c r="CC48" i="46"/>
  <c r="CB48"/>
  <c r="BJ48"/>
  <c r="BC48"/>
  <c r="AY48"/>
  <c r="BV55"/>
  <c r="BI55"/>
  <c r="CK55"/>
  <c r="CD55"/>
  <c r="BT55"/>
  <c r="BM55"/>
  <c r="CG55"/>
  <c r="BQ55"/>
  <c r="BJ55"/>
  <c r="CA55"/>
  <c r="BX55"/>
  <c r="CC55"/>
  <c r="BK55"/>
  <c r="CB55"/>
  <c r="I55" i="44"/>
  <c r="BE55" i="46"/>
  <c r="CL55"/>
  <c r="BU55"/>
  <c r="BP55"/>
  <c r="BY55"/>
  <c r="BR55"/>
  <c r="BL257"/>
  <c r="BR233"/>
  <c r="CN165"/>
  <c r="CL233" s="1"/>
  <c r="AW233"/>
  <c r="BS165"/>
  <c r="BQ233" s="1"/>
  <c r="E233"/>
  <c r="H165"/>
  <c r="F233" s="1"/>
  <c r="D29" i="44"/>
  <c r="E29" s="1"/>
  <c r="H29" s="1"/>
  <c r="C241"/>
  <c r="H58"/>
  <c r="C253"/>
  <c r="D26"/>
  <c r="E26" s="1"/>
  <c r="H26" s="1"/>
  <c r="K23" i="63"/>
  <c r="BI24" i="46"/>
  <c r="I24" i="44"/>
  <c r="J24" s="1"/>
  <c r="BC24" i="46"/>
  <c r="CK24"/>
  <c r="CA24"/>
  <c r="BU24"/>
  <c r="BK24"/>
  <c r="AY24"/>
  <c r="BW24"/>
  <c r="CC24"/>
  <c r="BZ24"/>
  <c r="BE24"/>
  <c r="BD24"/>
  <c r="CF24"/>
  <c r="BQ24"/>
  <c r="BF24"/>
  <c r="CJ24"/>
  <c r="CD24"/>
  <c r="BH24"/>
  <c r="CB24"/>
  <c r="BX24"/>
  <c r="BN24"/>
  <c r="BM24"/>
  <c r="BB24"/>
  <c r="BO24"/>
  <c r="CL24"/>
  <c r="BG24"/>
  <c r="BR24"/>
  <c r="BL24"/>
  <c r="CH24"/>
  <c r="CE24"/>
  <c r="BY24"/>
  <c r="BT24"/>
  <c r="BV24"/>
  <c r="BJ24"/>
  <c r="BA24"/>
  <c r="CI24"/>
  <c r="AZ24"/>
  <c r="F24"/>
  <c r="CG24"/>
  <c r="CM24"/>
  <c r="BP24"/>
  <c r="C249"/>
  <c r="D85" i="56"/>
  <c r="CD56" i="46"/>
  <c r="BV56"/>
  <c r="BI56"/>
  <c r="H239" i="44"/>
  <c r="BM56" i="46"/>
  <c r="BU56"/>
  <c r="BL56"/>
  <c r="D37" i="44"/>
  <c r="E37" s="1"/>
  <c r="K34" i="63"/>
  <c r="H59" i="44"/>
  <c r="F242" s="1"/>
  <c r="C242"/>
  <c r="I286" i="25"/>
  <c r="C155"/>
  <c r="C247" i="44"/>
  <c r="H57"/>
  <c r="BQ56" i="46"/>
  <c r="CL56"/>
  <c r="BT56"/>
  <c r="BO56"/>
  <c r="BX56"/>
  <c r="BD56"/>
  <c r="CB56"/>
  <c r="CC56"/>
  <c r="CJ56"/>
  <c r="CH56"/>
  <c r="CK56"/>
  <c r="BB56"/>
  <c r="CF56"/>
  <c r="BE56"/>
  <c r="BY56"/>
  <c r="BF56"/>
  <c r="I56" i="44"/>
  <c r="BN56" i="46"/>
  <c r="CI56"/>
  <c r="BG56"/>
  <c r="CE56"/>
  <c r="CA56"/>
  <c r="BH56"/>
  <c r="BJ56"/>
  <c r="BR56"/>
  <c r="CG56"/>
  <c r="BP56"/>
  <c r="BK56"/>
  <c r="BZ56"/>
  <c r="BW56"/>
  <c r="BC56"/>
  <c r="AY56"/>
  <c r="CM56"/>
  <c r="D53"/>
  <c r="E53" s="1"/>
  <c r="F53" s="1"/>
  <c r="F50" i="63"/>
  <c r="D53" i="44" s="1"/>
  <c r="E53" s="1"/>
  <c r="H53" s="1"/>
  <c r="D36"/>
  <c r="E36" s="1"/>
  <c r="H36" s="1"/>
  <c r="K33" i="63"/>
  <c r="D56" i="44"/>
  <c r="E56" s="1"/>
  <c r="H56" s="1"/>
  <c r="K53" i="63"/>
  <c r="K45"/>
  <c r="D48" i="44"/>
  <c r="E48" s="1"/>
  <c r="H48" s="1"/>
  <c r="D55"/>
  <c r="E55" s="1"/>
  <c r="H55" s="1"/>
  <c r="K52" i="63"/>
  <c r="D34" i="44"/>
  <c r="E34" s="1"/>
  <c r="H34" s="1"/>
  <c r="K31" i="63"/>
  <c r="BW34" i="46"/>
  <c r="F34"/>
  <c r="S34" s="1"/>
  <c r="BO34"/>
  <c r="BT34"/>
  <c r="CE34"/>
  <c r="CA34"/>
  <c r="CJ34"/>
  <c r="BP34"/>
  <c r="BC34"/>
  <c r="BF34"/>
  <c r="BK34"/>
  <c r="CL34"/>
  <c r="CK34"/>
  <c r="BX34"/>
  <c r="CM34"/>
  <c r="BV34"/>
  <c r="BY34"/>
  <c r="BZ34"/>
  <c r="BA34"/>
  <c r="BL34"/>
  <c r="BQ34"/>
  <c r="CD34"/>
  <c r="BD34"/>
  <c r="AZ34"/>
  <c r="CI34"/>
  <c r="CF34"/>
  <c r="AY34"/>
  <c r="BG34"/>
  <c r="BB34"/>
  <c r="BE34"/>
  <c r="BN34"/>
  <c r="BH34"/>
  <c r="BI34"/>
  <c r="BJ34"/>
  <c r="CH34"/>
  <c r="I34" i="44"/>
  <c r="CC34" i="46"/>
  <c r="BR34"/>
  <c r="CB34"/>
  <c r="CG34"/>
  <c r="BU34"/>
  <c r="BM34"/>
  <c r="BX27"/>
  <c r="BK27"/>
  <c r="BU27"/>
  <c r="CM27"/>
  <c r="CK27"/>
  <c r="BT27"/>
  <c r="BF27"/>
  <c r="BG27"/>
  <c r="AZ27"/>
  <c r="BR27"/>
  <c r="BM27"/>
  <c r="BV27"/>
  <c r="I27" i="44"/>
  <c r="J27" s="1"/>
  <c r="BB27" i="46"/>
  <c r="CB27"/>
  <c r="BY27"/>
  <c r="BW27"/>
  <c r="CA27"/>
  <c r="BP27"/>
  <c r="BQ27"/>
  <c r="BE27"/>
  <c r="AY27"/>
  <c r="CF27"/>
  <c r="F27"/>
  <c r="CI27"/>
  <c r="CJ27"/>
  <c r="BN27"/>
  <c r="BD27"/>
  <c r="BA27"/>
  <c r="BJ27"/>
  <c r="CH27"/>
  <c r="CG27"/>
  <c r="CD27"/>
  <c r="BC27"/>
  <c r="CC27"/>
  <c r="BI27"/>
  <c r="BL27"/>
  <c r="BH27"/>
  <c r="CL27"/>
  <c r="BZ27"/>
  <c r="CE27"/>
  <c r="BO27"/>
  <c r="C233" i="44"/>
  <c r="H42"/>
  <c r="F233" s="1"/>
  <c r="D44"/>
  <c r="E44" s="1"/>
  <c r="H44" s="1"/>
  <c r="J44" s="1"/>
  <c r="K41" i="63"/>
  <c r="F38"/>
  <c r="D41" i="44" s="1"/>
  <c r="E41" s="1"/>
  <c r="H41" s="1"/>
  <c r="D41" i="46"/>
  <c r="E41" s="1"/>
  <c r="G41" s="1"/>
  <c r="D43" i="44"/>
  <c r="E43" s="1"/>
  <c r="H43" s="1"/>
  <c r="CC243" i="46"/>
  <c r="X138" i="25"/>
  <c r="X292" s="1"/>
  <c r="BS35" i="46"/>
  <c r="CN35"/>
  <c r="BS54"/>
  <c r="CN54"/>
  <c r="CN124"/>
  <c r="CN122"/>
  <c r="AA597" i="64"/>
  <c r="Y455"/>
  <c r="Y235"/>
  <c r="N538"/>
  <c r="N33"/>
  <c r="S392"/>
  <c r="S245"/>
  <c r="S455"/>
  <c r="BT243" i="46"/>
  <c r="Y382" i="64"/>
  <c r="Y93"/>
  <c r="N319"/>
  <c r="N174"/>
  <c r="S319"/>
  <c r="W104"/>
  <c r="W466"/>
  <c r="W246"/>
  <c r="W539"/>
  <c r="W393"/>
  <c r="P170" i="25"/>
  <c r="X170" s="1"/>
  <c r="CD243" i="46"/>
  <c r="N168" i="25"/>
  <c r="X168" s="1"/>
  <c r="CB243" i="46"/>
  <c r="H59"/>
  <c r="F246" s="1"/>
  <c r="E246"/>
  <c r="X174" i="64"/>
  <c r="X319"/>
  <c r="X33"/>
  <c r="X465"/>
  <c r="X245"/>
  <c r="X538"/>
  <c r="V33"/>
  <c r="V319"/>
  <c r="V103"/>
  <c r="V465"/>
  <c r="V174"/>
  <c r="V538"/>
  <c r="J103"/>
  <c r="J319"/>
  <c r="J33"/>
  <c r="J538"/>
  <c r="J174"/>
  <c r="J465"/>
  <c r="G245"/>
  <c r="G538"/>
  <c r="G174"/>
  <c r="G319"/>
  <c r="G33"/>
  <c r="G465"/>
  <c r="S33"/>
  <c r="S538"/>
  <c r="T93"/>
  <c r="T455"/>
  <c r="T235"/>
  <c r="T382"/>
  <c r="T23"/>
  <c r="T164"/>
  <c r="T309"/>
  <c r="S23"/>
  <c r="S309"/>
  <c r="K23"/>
  <c r="K235"/>
  <c r="AL58" i="46"/>
  <c r="AJ245" s="1"/>
  <c r="AV58"/>
  <c r="V162" i="47" s="1"/>
  <c r="V341" s="1"/>
  <c r="AS56" i="64"/>
  <c r="AS561"/>
  <c r="AS342"/>
  <c r="AS126"/>
  <c r="AS415"/>
  <c r="AS197"/>
  <c r="AS488"/>
  <c r="AA247"/>
  <c r="CN123" i="46"/>
  <c r="N392" i="64"/>
  <c r="S174"/>
  <c r="V392"/>
  <c r="AS268"/>
  <c r="X392"/>
  <c r="AX257" i="46"/>
  <c r="BC257"/>
  <c r="BD257"/>
  <c r="BF257"/>
  <c r="CH257"/>
  <c r="BS23"/>
  <c r="H235" i="44"/>
  <c r="CA257" i="46"/>
  <c r="CE257"/>
  <c r="AZ257"/>
  <c r="CN23"/>
  <c r="BA257"/>
  <c r="BZ257"/>
  <c r="BY257"/>
  <c r="BH257"/>
  <c r="Z31" i="25"/>
  <c r="CB257" i="46"/>
  <c r="W50"/>
  <c r="S50" i="56" s="1"/>
  <c r="CN116" i="46"/>
  <c r="J25" i="56"/>
  <c r="I33" i="25"/>
  <c r="AV254" i="46"/>
  <c r="R335" i="47"/>
  <c r="H476" i="64"/>
  <c r="H103"/>
  <c r="K528"/>
  <c r="Q382"/>
  <c r="P392"/>
  <c r="AY257" i="46"/>
  <c r="BB257"/>
  <c r="BT257"/>
  <c r="BI257"/>
  <c r="BU257"/>
  <c r="K42"/>
  <c r="X25"/>
  <c r="W25"/>
  <c r="AA607" i="64"/>
  <c r="H319"/>
  <c r="O25" i="46"/>
  <c r="U33" i="64"/>
  <c r="U392"/>
  <c r="U174"/>
  <c r="U465"/>
  <c r="U103"/>
  <c r="U538"/>
  <c r="L245"/>
  <c r="L465"/>
  <c r="L103"/>
  <c r="L392"/>
  <c r="L174"/>
  <c r="L538"/>
  <c r="H174"/>
  <c r="H392"/>
  <c r="P245"/>
  <c r="P465"/>
  <c r="P33"/>
  <c r="P538"/>
  <c r="P103"/>
  <c r="P319"/>
  <c r="L330"/>
  <c r="L185"/>
  <c r="L476"/>
  <c r="L256"/>
  <c r="L549"/>
  <c r="H185"/>
  <c r="H330"/>
  <c r="X164"/>
  <c r="X455"/>
  <c r="X382"/>
  <c r="X235"/>
  <c r="X309"/>
  <c r="Q528"/>
  <c r="Q93"/>
  <c r="Q309"/>
  <c r="Q23"/>
  <c r="Q235"/>
  <c r="Q455"/>
  <c r="K309"/>
  <c r="K93"/>
  <c r="K455"/>
  <c r="K164"/>
  <c r="K382"/>
  <c r="AC561"/>
  <c r="AC126"/>
  <c r="AC56"/>
  <c r="AC415"/>
  <c r="AC268"/>
  <c r="AC488"/>
  <c r="AG268"/>
  <c r="AG342"/>
  <c r="AG56"/>
  <c r="AG561"/>
  <c r="AG126"/>
  <c r="AG415"/>
  <c r="H42" i="46"/>
  <c r="L42"/>
  <c r="R42"/>
  <c r="S42"/>
  <c r="T42"/>
  <c r="P42"/>
  <c r="M42"/>
  <c r="O42"/>
  <c r="AB42"/>
  <c r="AA42"/>
  <c r="N42"/>
  <c r="Y42"/>
  <c r="Z42"/>
  <c r="J42"/>
  <c r="U42"/>
  <c r="H25"/>
  <c r="P25"/>
  <c r="Y25"/>
  <c r="I25"/>
  <c r="R25"/>
  <c r="Z25"/>
  <c r="J25"/>
  <c r="S25"/>
  <c r="AA25"/>
  <c r="K25"/>
  <c r="T25"/>
  <c r="AB25"/>
  <c r="L25"/>
  <c r="U25"/>
  <c r="M25"/>
  <c r="V25"/>
  <c r="BJ257"/>
  <c r="CC257"/>
  <c r="BN257"/>
  <c r="CG257"/>
  <c r="BM257"/>
  <c r="BO257"/>
  <c r="CD257"/>
  <c r="H230" i="44"/>
  <c r="CI257" i="46"/>
  <c r="BS257"/>
  <c r="BG257"/>
  <c r="AA176" i="64"/>
  <c r="BV257" i="46"/>
  <c r="BK257"/>
  <c r="CK257"/>
  <c r="BW257"/>
  <c r="CJ257"/>
  <c r="BP257"/>
  <c r="BX257"/>
  <c r="CF257"/>
  <c r="N50"/>
  <c r="I70" i="25" s="1"/>
  <c r="Q50" i="46"/>
  <c r="L64" i="74" s="1"/>
  <c r="L62" i="75" s="1"/>
  <c r="AG31" i="25"/>
  <c r="D285"/>
  <c r="C153"/>
  <c r="C285" s="1"/>
  <c r="G244" i="44"/>
  <c r="D276" i="25"/>
  <c r="C158"/>
  <c r="C276" s="1"/>
  <c r="AA248" i="46"/>
  <c r="K335" i="47"/>
  <c r="C154" i="25"/>
  <c r="BS42" i="46"/>
  <c r="BR251"/>
  <c r="CN57"/>
  <c r="CL251" s="1"/>
  <c r="AW251"/>
  <c r="BS57"/>
  <c r="BQ251" s="1"/>
  <c r="BS22"/>
  <c r="CN22"/>
  <c r="CN25"/>
  <c r="CN42"/>
  <c r="BS25"/>
  <c r="BS33"/>
  <c r="CN33"/>
  <c r="L95" i="56"/>
  <c r="K179" i="47" s="1"/>
  <c r="S95" i="56"/>
  <c r="R179" i="47" s="1"/>
  <c r="G606" i="64"/>
  <c r="Z606"/>
  <c r="Y606"/>
  <c r="H606"/>
  <c r="I606"/>
  <c r="J606"/>
  <c r="K606"/>
  <c r="L606"/>
  <c r="O606"/>
  <c r="P606"/>
  <c r="M606"/>
  <c r="V606"/>
  <c r="T606"/>
  <c r="X606"/>
  <c r="N606"/>
  <c r="R606"/>
  <c r="Q606"/>
  <c r="S606"/>
  <c r="U606"/>
  <c r="W606"/>
  <c r="H621"/>
  <c r="I621"/>
  <c r="J621"/>
  <c r="O621"/>
  <c r="G621"/>
  <c r="L621"/>
  <c r="Q621"/>
  <c r="K621"/>
  <c r="N621"/>
  <c r="W621"/>
  <c r="U621"/>
  <c r="Z621"/>
  <c r="M621"/>
  <c r="S621"/>
  <c r="Y621"/>
  <c r="P621"/>
  <c r="R621"/>
  <c r="T621"/>
  <c r="V621"/>
  <c r="X621"/>
  <c r="AT21" i="54"/>
  <c r="L123" i="46"/>
  <c r="H123" i="56" s="1"/>
  <c r="I123" i="46"/>
  <c r="O123"/>
  <c r="K123" i="56" s="1"/>
  <c r="N123" i="46"/>
  <c r="J123" i="56" s="1"/>
  <c r="R123" i="46"/>
  <c r="N123" i="56" s="1"/>
  <c r="Y123" i="46"/>
  <c r="U123" i="56" s="1"/>
  <c r="Q123" i="46"/>
  <c r="M123" i="56" s="1"/>
  <c r="AB123" i="46"/>
  <c r="X123" i="56" s="1"/>
  <c r="AA123" i="46"/>
  <c r="W123" i="56" s="1"/>
  <c r="V123" i="46"/>
  <c r="R123" i="56" s="1"/>
  <c r="M123" i="46"/>
  <c r="I123" i="56" s="1"/>
  <c r="Z123" i="46"/>
  <c r="V123" i="56" s="1"/>
  <c r="K123" i="46"/>
  <c r="G123" i="56" s="1"/>
  <c r="S123" i="46"/>
  <c r="O123" i="56" s="1"/>
  <c r="U123" i="46"/>
  <c r="Q123" i="56" s="1"/>
  <c r="T123" i="46"/>
  <c r="P123" i="56" s="1"/>
  <c r="W123" i="46"/>
  <c r="S123" i="56" s="1"/>
  <c r="P123" i="46"/>
  <c r="L123" i="56" s="1"/>
  <c r="X123" i="46"/>
  <c r="T123" i="56" s="1"/>
  <c r="J123" i="46"/>
  <c r="F123" i="56" s="1"/>
  <c r="C29" i="74"/>
  <c r="O613" i="64"/>
  <c r="G613"/>
  <c r="H613"/>
  <c r="I613"/>
  <c r="Z613"/>
  <c r="J613"/>
  <c r="M613"/>
  <c r="S613"/>
  <c r="Y613"/>
  <c r="P613"/>
  <c r="R613"/>
  <c r="T613"/>
  <c r="V613"/>
  <c r="X613"/>
  <c r="L613"/>
  <c r="Q613"/>
  <c r="K613"/>
  <c r="N613"/>
  <c r="W613"/>
  <c r="U613"/>
  <c r="CN28" i="46"/>
  <c r="BS28"/>
  <c r="C157" i="47"/>
  <c r="V335"/>
  <c r="N335"/>
  <c r="AZ21" i="54"/>
  <c r="M213" i="46"/>
  <c r="AA213"/>
  <c r="Q213"/>
  <c r="V213"/>
  <c r="R213"/>
  <c r="Y213"/>
  <c r="K213"/>
  <c r="S213"/>
  <c r="U213"/>
  <c r="T213"/>
  <c r="X213"/>
  <c r="L213"/>
  <c r="I213"/>
  <c r="J213"/>
  <c r="O213"/>
  <c r="W213"/>
  <c r="P213"/>
  <c r="AB213"/>
  <c r="Z213"/>
  <c r="N213"/>
  <c r="O122"/>
  <c r="K122" i="56" s="1"/>
  <c r="AB122" i="46"/>
  <c r="X122" i="56" s="1"/>
  <c r="X122" i="46"/>
  <c r="T122" i="56" s="1"/>
  <c r="J122" i="46"/>
  <c r="F122" i="56" s="1"/>
  <c r="Q122" i="46"/>
  <c r="M122" i="56" s="1"/>
  <c r="V122" i="46"/>
  <c r="R122" i="56" s="1"/>
  <c r="M122" i="46"/>
  <c r="I122" i="56" s="1"/>
  <c r="S122" i="46"/>
  <c r="O122" i="56" s="1"/>
  <c r="U122" i="46"/>
  <c r="Q122" i="56" s="1"/>
  <c r="T122" i="46"/>
  <c r="P122" i="56" s="1"/>
  <c r="K122" i="46"/>
  <c r="G122" i="56" s="1"/>
  <c r="N122" i="46"/>
  <c r="J122" i="56" s="1"/>
  <c r="AA122" i="46"/>
  <c r="W122" i="56" s="1"/>
  <c r="P122" i="46"/>
  <c r="L122" i="56" s="1"/>
  <c r="L122" i="46"/>
  <c r="H122" i="56" s="1"/>
  <c r="Y122" i="46"/>
  <c r="U122" i="56" s="1"/>
  <c r="Z122" i="46"/>
  <c r="V122" i="56" s="1"/>
  <c r="W122" i="46"/>
  <c r="S122" i="56" s="1"/>
  <c r="R122" i="46"/>
  <c r="N122" i="56" s="1"/>
  <c r="I122" i="46"/>
  <c r="Q28"/>
  <c r="CI243"/>
  <c r="BF21" i="54"/>
  <c r="AN21"/>
  <c r="AH21"/>
  <c r="L20" i="46"/>
  <c r="J253" s="1"/>
  <c r="V20"/>
  <c r="T253" s="1"/>
  <c r="T20"/>
  <c r="R253" s="1"/>
  <c r="I20"/>
  <c r="AB20"/>
  <c r="Z253" s="1"/>
  <c r="Z20"/>
  <c r="X253" s="1"/>
  <c r="R20"/>
  <c r="P253" s="1"/>
  <c r="K20"/>
  <c r="I253" s="1"/>
  <c r="N20"/>
  <c r="L253" s="1"/>
  <c r="S20"/>
  <c r="Q253" s="1"/>
  <c r="Y20"/>
  <c r="W253" s="1"/>
  <c r="O20"/>
  <c r="M253" s="1"/>
  <c r="M20"/>
  <c r="K253" s="1"/>
  <c r="X20"/>
  <c r="V253" s="1"/>
  <c r="Q20"/>
  <c r="O253" s="1"/>
  <c r="P20"/>
  <c r="N253" s="1"/>
  <c r="AA20"/>
  <c r="Y253" s="1"/>
  <c r="J20"/>
  <c r="H253" s="1"/>
  <c r="U20"/>
  <c r="S253" s="1"/>
  <c r="W20"/>
  <c r="U253" s="1"/>
  <c r="T127"/>
  <c r="P127" i="56" s="1"/>
  <c r="AA127" i="46"/>
  <c r="W127" i="56" s="1"/>
  <c r="N127" i="46"/>
  <c r="J127" i="56" s="1"/>
  <c r="J127" i="46"/>
  <c r="F127" i="56" s="1"/>
  <c r="V127" i="46"/>
  <c r="R127" i="56" s="1"/>
  <c r="P127" i="46"/>
  <c r="L127" i="56" s="1"/>
  <c r="W127" i="46"/>
  <c r="S127" i="56" s="1"/>
  <c r="X127" i="46"/>
  <c r="T127" i="56" s="1"/>
  <c r="U127" i="46"/>
  <c r="Q127" i="56" s="1"/>
  <c r="K127" i="46"/>
  <c r="G127" i="56" s="1"/>
  <c r="M127" i="46"/>
  <c r="I127" i="56" s="1"/>
  <c r="S127" i="46"/>
  <c r="O127" i="56" s="1"/>
  <c r="Y127" i="46"/>
  <c r="U127" i="56" s="1"/>
  <c r="O127" i="46"/>
  <c r="K127" i="56" s="1"/>
  <c r="L127" i="46"/>
  <c r="H127" i="56" s="1"/>
  <c r="I127" i="46"/>
  <c r="E127" i="56" s="1"/>
  <c r="Q127" i="46"/>
  <c r="M127" i="56" s="1"/>
  <c r="Z127" i="46"/>
  <c r="V127" i="56" s="1"/>
  <c r="AB127" i="46"/>
  <c r="X127" i="56" s="1"/>
  <c r="R127" i="46"/>
  <c r="N127" i="56" s="1"/>
  <c r="O128" i="46"/>
  <c r="K128" i="56" s="1"/>
  <c r="W128" i="46"/>
  <c r="S128" i="56" s="1"/>
  <c r="L128" i="46"/>
  <c r="H128" i="56" s="1"/>
  <c r="J128" i="46"/>
  <c r="F128" i="56" s="1"/>
  <c r="Q128" i="46"/>
  <c r="M128" i="56" s="1"/>
  <c r="T128" i="46"/>
  <c r="P128" i="56" s="1"/>
  <c r="U128" i="46"/>
  <c r="Q128" i="56" s="1"/>
  <c r="Z128" i="46"/>
  <c r="V128" i="56" s="1"/>
  <c r="M128" i="46"/>
  <c r="I128" i="56" s="1"/>
  <c r="V128" i="46"/>
  <c r="R128" i="56" s="1"/>
  <c r="K128" i="46"/>
  <c r="G128" i="56" s="1"/>
  <c r="N128" i="46"/>
  <c r="J128" i="56" s="1"/>
  <c r="S128" i="46"/>
  <c r="O128" i="56" s="1"/>
  <c r="R128" i="46"/>
  <c r="N128" i="56" s="1"/>
  <c r="P128" i="46"/>
  <c r="L128" i="56" s="1"/>
  <c r="AA128" i="46"/>
  <c r="W128" i="56" s="1"/>
  <c r="I128" i="46"/>
  <c r="Y128"/>
  <c r="U128" i="56" s="1"/>
  <c r="X128" i="46"/>
  <c r="T128" i="56" s="1"/>
  <c r="AB128" i="46"/>
  <c r="X128" i="56" s="1"/>
  <c r="P126" i="46"/>
  <c r="L126" i="56" s="1"/>
  <c r="Q126" i="46"/>
  <c r="M126" i="56" s="1"/>
  <c r="N126" i="46"/>
  <c r="J126" i="56" s="1"/>
  <c r="T126" i="46"/>
  <c r="P126" i="56" s="1"/>
  <c r="L126" i="46"/>
  <c r="H126" i="56" s="1"/>
  <c r="V126" i="46"/>
  <c r="R126" i="56" s="1"/>
  <c r="J126" i="46"/>
  <c r="F126" i="56" s="1"/>
  <c r="W126" i="46"/>
  <c r="S126" i="56" s="1"/>
  <c r="Z126" i="46"/>
  <c r="V126" i="56" s="1"/>
  <c r="AA126" i="46"/>
  <c r="W126" i="56" s="1"/>
  <c r="AB126" i="46"/>
  <c r="X126" i="56" s="1"/>
  <c r="Y126" i="46"/>
  <c r="U126" i="56" s="1"/>
  <c r="S126" i="46"/>
  <c r="O126" i="56" s="1"/>
  <c r="M126" i="46"/>
  <c r="I126" i="56" s="1"/>
  <c r="R126" i="46"/>
  <c r="N126" i="56" s="1"/>
  <c r="O126" i="46"/>
  <c r="K126" i="56" s="1"/>
  <c r="U126" i="46"/>
  <c r="Q126" i="56" s="1"/>
  <c r="X126" i="46"/>
  <c r="T126" i="56" s="1"/>
  <c r="K126" i="46"/>
  <c r="G126" i="56" s="1"/>
  <c r="I126" i="46"/>
  <c r="U124"/>
  <c r="Q124" i="56" s="1"/>
  <c r="N124" i="46"/>
  <c r="J124" i="56" s="1"/>
  <c r="L124" i="46"/>
  <c r="H124" i="56" s="1"/>
  <c r="K124" i="46"/>
  <c r="G124" i="56" s="1"/>
  <c r="AB124" i="46"/>
  <c r="X124" i="56" s="1"/>
  <c r="Q124" i="46"/>
  <c r="M124" i="56" s="1"/>
  <c r="T124" i="46"/>
  <c r="P124" i="56" s="1"/>
  <c r="Y124" i="46"/>
  <c r="U124" i="56" s="1"/>
  <c r="J124" i="46"/>
  <c r="F124" i="56" s="1"/>
  <c r="O124" i="46"/>
  <c r="K124" i="56" s="1"/>
  <c r="M124" i="46"/>
  <c r="I124" i="56" s="1"/>
  <c r="I124" i="46"/>
  <c r="S124"/>
  <c r="O124" i="56" s="1"/>
  <c r="W124" i="46"/>
  <c r="S124" i="56" s="1"/>
  <c r="X124" i="46"/>
  <c r="T124" i="56" s="1"/>
  <c r="V124" i="46"/>
  <c r="R124" i="56" s="1"/>
  <c r="R124" i="46"/>
  <c r="N124" i="56" s="1"/>
  <c r="P124" i="46"/>
  <c r="L124" i="56" s="1"/>
  <c r="AA124" i="46"/>
  <c r="W124" i="56" s="1"/>
  <c r="Z124" i="46"/>
  <c r="V124" i="56" s="1"/>
  <c r="V208" i="46"/>
  <c r="Y208"/>
  <c r="X208"/>
  <c r="M208"/>
  <c r="T208"/>
  <c r="J208"/>
  <c r="N208"/>
  <c r="AB208"/>
  <c r="P208"/>
  <c r="W208"/>
  <c r="L208"/>
  <c r="R208"/>
  <c r="I208"/>
  <c r="AA208"/>
  <c r="Z208"/>
  <c r="K208"/>
  <c r="U208"/>
  <c r="S208"/>
  <c r="O208"/>
  <c r="Q208"/>
  <c r="S125"/>
  <c r="AA125"/>
  <c r="O125"/>
  <c r="R125"/>
  <c r="K125"/>
  <c r="X125"/>
  <c r="J125"/>
  <c r="L125"/>
  <c r="U125"/>
  <c r="S242" s="1"/>
  <c r="AB125"/>
  <c r="T125"/>
  <c r="M125"/>
  <c r="P125"/>
  <c r="N125"/>
  <c r="I125"/>
  <c r="V125"/>
  <c r="Y125"/>
  <c r="W242" s="1"/>
  <c r="Q125"/>
  <c r="M125" i="56" s="1"/>
  <c r="W125" i="46"/>
  <c r="Z125"/>
  <c r="G599" i="64"/>
  <c r="Z599"/>
  <c r="Y599"/>
  <c r="H599"/>
  <c r="I599"/>
  <c r="N599"/>
  <c r="U599"/>
  <c r="O599"/>
  <c r="J599"/>
  <c r="S599"/>
  <c r="P599"/>
  <c r="R599"/>
  <c r="T599"/>
  <c r="V599"/>
  <c r="X599"/>
  <c r="L599"/>
  <c r="M599"/>
  <c r="Q599"/>
  <c r="K599"/>
  <c r="W599"/>
  <c r="G593"/>
  <c r="H593"/>
  <c r="I593"/>
  <c r="J593"/>
  <c r="Z593"/>
  <c r="Y593"/>
  <c r="K593"/>
  <c r="W593"/>
  <c r="N593"/>
  <c r="U593"/>
  <c r="O593"/>
  <c r="S593"/>
  <c r="P593"/>
  <c r="R593"/>
  <c r="T593"/>
  <c r="V593"/>
  <c r="X593"/>
  <c r="L593"/>
  <c r="M593"/>
  <c r="Q593"/>
  <c r="W210" i="46"/>
  <c r="N210"/>
  <c r="Y210"/>
  <c r="J210"/>
  <c r="I210"/>
  <c r="V210"/>
  <c r="S210"/>
  <c r="U210"/>
  <c r="AB210"/>
  <c r="O210"/>
  <c r="X210"/>
  <c r="K210"/>
  <c r="AA210"/>
  <c r="Z210"/>
  <c r="R210"/>
  <c r="M210"/>
  <c r="L210"/>
  <c r="P210"/>
  <c r="Q210"/>
  <c r="T210"/>
  <c r="AA212"/>
  <c r="Y212"/>
  <c r="AB212"/>
  <c r="Z212"/>
  <c r="S212"/>
  <c r="N212"/>
  <c r="L212"/>
  <c r="I212"/>
  <c r="Q212"/>
  <c r="J212"/>
  <c r="V212"/>
  <c r="R212"/>
  <c r="X212"/>
  <c r="M212"/>
  <c r="T212"/>
  <c r="O212"/>
  <c r="K212"/>
  <c r="P212"/>
  <c r="U212"/>
  <c r="W212"/>
  <c r="O211"/>
  <c r="R211"/>
  <c r="P211"/>
  <c r="N211"/>
  <c r="J211"/>
  <c r="M211"/>
  <c r="AB211"/>
  <c r="K211"/>
  <c r="Q211"/>
  <c r="I211"/>
  <c r="S211"/>
  <c r="U211"/>
  <c r="Z211"/>
  <c r="T211"/>
  <c r="Y211"/>
  <c r="W211"/>
  <c r="V211"/>
  <c r="X211"/>
  <c r="L211"/>
  <c r="AA211"/>
  <c r="C29" i="75"/>
  <c r="K121" i="46"/>
  <c r="Q121"/>
  <c r="I121"/>
  <c r="X121"/>
  <c r="AA121"/>
  <c r="T121"/>
  <c r="M121"/>
  <c r="V121"/>
  <c r="R121"/>
  <c r="N121"/>
  <c r="U121"/>
  <c r="P121"/>
  <c r="Y121"/>
  <c r="Z121"/>
  <c r="L121"/>
  <c r="J121"/>
  <c r="W121"/>
  <c r="S121"/>
  <c r="AB121"/>
  <c r="O121"/>
  <c r="C26" i="73"/>
  <c r="F19" i="34"/>
  <c r="AA19"/>
  <c r="AY19"/>
  <c r="X95" i="56"/>
  <c r="W179" i="47" s="1"/>
  <c r="R95" i="56"/>
  <c r="Q179" i="47" s="1"/>
  <c r="O95" i="56"/>
  <c r="N179" i="47" s="1"/>
  <c r="G241" i="44"/>
  <c r="BS58" i="46"/>
  <c r="BQ245" s="1"/>
  <c r="AW245"/>
  <c r="CN39"/>
  <c r="BR245"/>
  <c r="CN58"/>
  <c r="CL245" s="1"/>
  <c r="E245"/>
  <c r="H58"/>
  <c r="F245" s="1"/>
  <c r="AG58"/>
  <c r="AI58"/>
  <c r="AE58"/>
  <c r="BS39"/>
  <c r="H39"/>
  <c r="K39"/>
  <c r="AU58"/>
  <c r="Q39"/>
  <c r="AM58"/>
  <c r="K85" i="44"/>
  <c r="I240" s="1"/>
  <c r="CN19" i="46"/>
  <c r="C39" i="36"/>
  <c r="AV233" i="64"/>
  <c r="C38" i="36"/>
  <c r="CF243" i="46"/>
  <c r="BQ244"/>
  <c r="AW241"/>
  <c r="BS19"/>
  <c r="BQ241" s="1"/>
  <c r="BR88"/>
  <c r="X88" i="56" s="1"/>
  <c r="AW148" i="46"/>
  <c r="X148" i="56" s="1"/>
  <c r="AW147" i="46"/>
  <c r="X147" i="56" s="1"/>
  <c r="BN88" i="46"/>
  <c r="T88" i="56" s="1"/>
  <c r="AS148" i="46"/>
  <c r="AS147"/>
  <c r="T147" i="56" s="1"/>
  <c r="BJ88" i="46"/>
  <c r="P88" i="56" s="1"/>
  <c r="AO148" i="46"/>
  <c r="P148" i="56" s="1"/>
  <c r="AO147" i="46"/>
  <c r="P147" i="56" s="1"/>
  <c r="BF88" i="46"/>
  <c r="L88" i="56" s="1"/>
  <c r="AK148" i="46"/>
  <c r="L148" i="56" s="1"/>
  <c r="AK147" i="46"/>
  <c r="BB88"/>
  <c r="H88" i="56" s="1"/>
  <c r="AG148" i="46"/>
  <c r="H148" i="56" s="1"/>
  <c r="AG147" i="46"/>
  <c r="H147" i="56" s="1"/>
  <c r="BQ88" i="46"/>
  <c r="W88" i="56" s="1"/>
  <c r="AV148" i="46"/>
  <c r="AV147"/>
  <c r="W147" i="56" s="1"/>
  <c r="BM88" i="46"/>
  <c r="S88" i="56" s="1"/>
  <c r="AR148" i="46"/>
  <c r="S148" i="56" s="1"/>
  <c r="AR147" i="46"/>
  <c r="S147" i="56" s="1"/>
  <c r="BI88" i="46"/>
  <c r="O88" i="56" s="1"/>
  <c r="AN148" i="46"/>
  <c r="AN147"/>
  <c r="O147" i="56" s="1"/>
  <c r="BC88" i="46"/>
  <c r="I88" i="56" s="1"/>
  <c r="AH148" i="46"/>
  <c r="I148" i="56" s="1"/>
  <c r="AH147" i="46"/>
  <c r="I147" i="56" s="1"/>
  <c r="AY88" i="46"/>
  <c r="C86" i="36"/>
  <c r="AD147" i="46"/>
  <c r="AD148"/>
  <c r="D38"/>
  <c r="E38" s="1"/>
  <c r="F35" i="63"/>
  <c r="D38" i="44" s="1"/>
  <c r="E38" s="1"/>
  <c r="H38" s="1"/>
  <c r="F40" i="46"/>
  <c r="BY40"/>
  <c r="CD40"/>
  <c r="CC40"/>
  <c r="BP40"/>
  <c r="BW40"/>
  <c r="BF40"/>
  <c r="BE40"/>
  <c r="BD40"/>
  <c r="AY40"/>
  <c r="CL40"/>
  <c r="BR40"/>
  <c r="BV40"/>
  <c r="CF40"/>
  <c r="BT40"/>
  <c r="BI40"/>
  <c r="CA40"/>
  <c r="BU40"/>
  <c r="BN40"/>
  <c r="CH40"/>
  <c r="CI40"/>
  <c r="CG40"/>
  <c r="BQ40"/>
  <c r="CJ40"/>
  <c r="I40" i="44"/>
  <c r="BL40" i="46"/>
  <c r="BG40"/>
  <c r="BH40"/>
  <c r="BA40"/>
  <c r="BO40"/>
  <c r="BC40"/>
  <c r="CE40"/>
  <c r="BM40"/>
  <c r="CK40"/>
  <c r="BB40"/>
  <c r="CB40"/>
  <c r="BZ40"/>
  <c r="BJ40"/>
  <c r="AZ40"/>
  <c r="CM40"/>
  <c r="BK40"/>
  <c r="BX40"/>
  <c r="D47" i="44"/>
  <c r="E47" s="1"/>
  <c r="H47" s="1"/>
  <c r="K44" i="63"/>
  <c r="CN31" i="46"/>
  <c r="BR257"/>
  <c r="H31"/>
  <c r="D257"/>
  <c r="F244" i="44"/>
  <c r="J87"/>
  <c r="H244" s="1"/>
  <c r="AA467" i="64"/>
  <c r="AA394"/>
  <c r="G242" i="44"/>
  <c r="J59"/>
  <c r="H242" s="1"/>
  <c r="CN59" i="46"/>
  <c r="CL246" s="1"/>
  <c r="BA237"/>
  <c r="CE237"/>
  <c r="CF237"/>
  <c r="CK237"/>
  <c r="BD237"/>
  <c r="BT237"/>
  <c r="AZ237"/>
  <c r="CG237"/>
  <c r="BW237"/>
  <c r="BU237"/>
  <c r="BP237"/>
  <c r="BX237"/>
  <c r="BV237"/>
  <c r="CD237"/>
  <c r="BI237"/>
  <c r="CA237"/>
  <c r="BL237"/>
  <c r="CJ237"/>
  <c r="CI237"/>
  <c r="CC237"/>
  <c r="BR237"/>
  <c r="CN46"/>
  <c r="G162"/>
  <c r="E230" s="1"/>
  <c r="F162"/>
  <c r="G158"/>
  <c r="E228" s="1"/>
  <c r="F158"/>
  <c r="G139"/>
  <c r="F139"/>
  <c r="G160"/>
  <c r="F160"/>
  <c r="F153"/>
  <c r="G153"/>
  <c r="G150"/>
  <c r="F150"/>
  <c r="G145"/>
  <c r="F145"/>
  <c r="F142"/>
  <c r="G142"/>
  <c r="G48"/>
  <c r="E620" i="64"/>
  <c r="F48" i="46"/>
  <c r="G131"/>
  <c r="F131"/>
  <c r="F43"/>
  <c r="O43" s="1"/>
  <c r="G43"/>
  <c r="E615" i="64"/>
  <c r="U50" i="46"/>
  <c r="L85" i="44"/>
  <c r="J240" s="1"/>
  <c r="H19" i="46"/>
  <c r="F241" s="1"/>
  <c r="E241"/>
  <c r="BP88"/>
  <c r="V88" i="56" s="1"/>
  <c r="AU148" i="46"/>
  <c r="V148" i="56" s="1"/>
  <c r="AU147" i="46"/>
  <c r="V147" i="56" s="1"/>
  <c r="BL88" i="46"/>
  <c r="R88" i="56" s="1"/>
  <c r="AQ148" i="46"/>
  <c r="R148" i="56" s="1"/>
  <c r="AQ147" i="46"/>
  <c r="BH88"/>
  <c r="N88" i="56" s="1"/>
  <c r="N243" s="1"/>
  <c r="AM148" i="46"/>
  <c r="N148" i="56" s="1"/>
  <c r="AM147" i="46"/>
  <c r="N147" i="56" s="1"/>
  <c r="BD88" i="46"/>
  <c r="J88" i="56" s="1"/>
  <c r="AI148" i="46"/>
  <c r="J148" i="56" s="1"/>
  <c r="AI147" i="46"/>
  <c r="J147" i="56" s="1"/>
  <c r="AZ88" i="46"/>
  <c r="F88" i="56" s="1"/>
  <c r="AE148" i="46"/>
  <c r="AE147"/>
  <c r="F147" i="56" s="1"/>
  <c r="BO88" i="46"/>
  <c r="U88" i="56" s="1"/>
  <c r="AT148" i="46"/>
  <c r="U148" i="56" s="1"/>
  <c r="AT147" i="46"/>
  <c r="BK88"/>
  <c r="Q88" i="56" s="1"/>
  <c r="AP148" i="46"/>
  <c r="Q148" i="56" s="1"/>
  <c r="AP147" i="46"/>
  <c r="Q147" i="56" s="1"/>
  <c r="BE88" i="46"/>
  <c r="K88" i="56" s="1"/>
  <c r="AJ148" i="46"/>
  <c r="K148" i="56" s="1"/>
  <c r="AJ147" i="46"/>
  <c r="K147" i="56" s="1"/>
  <c r="BA88" i="46"/>
  <c r="G88" i="56" s="1"/>
  <c r="AF148" i="46"/>
  <c r="G148" i="56" s="1"/>
  <c r="AF147" i="46"/>
  <c r="G147" i="56" s="1"/>
  <c r="BG88" i="46"/>
  <c r="M88" i="56" s="1"/>
  <c r="AL148" i="46"/>
  <c r="M148" i="56" s="1"/>
  <c r="AL147" i="46"/>
  <c r="M147" i="56" s="1"/>
  <c r="D40" i="44"/>
  <c r="E40" s="1"/>
  <c r="H40" s="1"/>
  <c r="K37" i="63"/>
  <c r="F42"/>
  <c r="D45" i="44" s="1"/>
  <c r="E45" s="1"/>
  <c r="H45" s="1"/>
  <c r="D45" i="46"/>
  <c r="E45" s="1"/>
  <c r="G45" s="1"/>
  <c r="BK47"/>
  <c r="BP47"/>
  <c r="AZ47"/>
  <c r="BT47"/>
  <c r="BH47"/>
  <c r="BL47"/>
  <c r="BO47"/>
  <c r="BN47"/>
  <c r="BG47"/>
  <c r="BM47"/>
  <c r="CB47"/>
  <c r="CM47"/>
  <c r="BQ47"/>
  <c r="AY47"/>
  <c r="BJ47"/>
  <c r="CJ47"/>
  <c r="BF47"/>
  <c r="I47" i="44"/>
  <c r="BA47" i="46"/>
  <c r="BW47"/>
  <c r="BV47"/>
  <c r="BU47"/>
  <c r="BZ47"/>
  <c r="CC47"/>
  <c r="CF47"/>
  <c r="BB47"/>
  <c r="CD47"/>
  <c r="BE47"/>
  <c r="BD47"/>
  <c r="CA47"/>
  <c r="BY47"/>
  <c r="CG47"/>
  <c r="BX47"/>
  <c r="CI47"/>
  <c r="BC47"/>
  <c r="CL47"/>
  <c r="BI47"/>
  <c r="BR47"/>
  <c r="CK47"/>
  <c r="CH47"/>
  <c r="CE47"/>
  <c r="BS50"/>
  <c r="CN50"/>
  <c r="G253" i="44"/>
  <c r="J31"/>
  <c r="H253" s="1"/>
  <c r="AW257" i="46"/>
  <c r="BS31"/>
  <c r="AA321" i="64"/>
  <c r="AA540"/>
  <c r="AA35"/>
  <c r="BS59" i="46"/>
  <c r="BQ246" s="1"/>
  <c r="Y21" i="54"/>
  <c r="S21"/>
  <c r="BO20"/>
  <c r="BO22"/>
  <c r="BO21" s="1"/>
  <c r="C28" i="11"/>
  <c r="L93" i="36" s="1"/>
  <c r="BJ237" i="46"/>
  <c r="AY237"/>
  <c r="BO237"/>
  <c r="BG237"/>
  <c r="CH237"/>
  <c r="BZ237"/>
  <c r="AX237"/>
  <c r="BE237"/>
  <c r="G233" i="44"/>
  <c r="J46"/>
  <c r="BS237" i="46"/>
  <c r="BH237"/>
  <c r="BC237"/>
  <c r="BK237"/>
  <c r="BB237"/>
  <c r="BF237"/>
  <c r="BN237"/>
  <c r="BY237"/>
  <c r="CB237"/>
  <c r="BS46"/>
  <c r="AW237"/>
  <c r="BM237"/>
  <c r="H46"/>
  <c r="D237"/>
  <c r="N46"/>
  <c r="P46"/>
  <c r="R46"/>
  <c r="V46"/>
  <c r="X46"/>
  <c r="AB46"/>
  <c r="AA46"/>
  <c r="J46"/>
  <c r="O46"/>
  <c r="S46"/>
  <c r="T46"/>
  <c r="U46"/>
  <c r="Z46"/>
  <c r="Y46"/>
  <c r="W46"/>
  <c r="I46"/>
  <c r="K46"/>
  <c r="M46"/>
  <c r="Q46"/>
  <c r="L46"/>
  <c r="F161"/>
  <c r="G161"/>
  <c r="E229" s="1"/>
  <c r="G141"/>
  <c r="F141"/>
  <c r="G164"/>
  <c r="F164"/>
  <c r="G157"/>
  <c r="E227" s="1"/>
  <c r="F157"/>
  <c r="G151"/>
  <c r="F151"/>
  <c r="G149"/>
  <c r="F149"/>
  <c r="G143"/>
  <c r="F143"/>
  <c r="F138"/>
  <c r="G138"/>
  <c r="G132"/>
  <c r="F132"/>
  <c r="G44"/>
  <c r="E616" i="64"/>
  <c r="F44" i="46"/>
  <c r="F47"/>
  <c r="E619" i="64"/>
  <c r="G47" i="46"/>
  <c r="AQ58"/>
  <c r="AO630" i="64"/>
  <c r="Q31" i="46"/>
  <c r="I95" i="56"/>
  <c r="H179" i="47" s="1"/>
  <c r="AV243" i="64"/>
  <c r="V95" i="56"/>
  <c r="U179" i="47" s="1"/>
  <c r="M95" i="56"/>
  <c r="L179" i="47" s="1"/>
  <c r="H467" i="31"/>
  <c r="M249" i="56"/>
  <c r="L178" i="47"/>
  <c r="L352" s="1"/>
  <c r="L105"/>
  <c r="BQ250" i="46"/>
  <c r="CO94"/>
  <c r="O178" i="47"/>
  <c r="O352" s="1"/>
  <c r="P249" i="56"/>
  <c r="O105" i="47"/>
  <c r="M105"/>
  <c r="M178"/>
  <c r="M352" s="1"/>
  <c r="N249" i="56"/>
  <c r="K105" i="47"/>
  <c r="K178"/>
  <c r="K352" s="1"/>
  <c r="L249" i="56"/>
  <c r="H249"/>
  <c r="G178" i="47"/>
  <c r="G352" s="1"/>
  <c r="G105"/>
  <c r="T249" i="56"/>
  <c r="S105" i="47"/>
  <c r="S178"/>
  <c r="S352" s="1"/>
  <c r="H105"/>
  <c r="H178"/>
  <c r="H352" s="1"/>
  <c r="I249" i="56"/>
  <c r="C51" i="36"/>
  <c r="X167" i="25"/>
  <c r="F171"/>
  <c r="O171"/>
  <c r="X169"/>
  <c r="Q95" i="56"/>
  <c r="P179" i="47" s="1"/>
  <c r="K95" i="56"/>
  <c r="J179" i="47" s="1"/>
  <c r="F95" i="56"/>
  <c r="E179" i="47" s="1"/>
  <c r="H95" i="56"/>
  <c r="G179" i="47" s="1"/>
  <c r="W95" i="56"/>
  <c r="V179" i="47" s="1"/>
  <c r="N95" i="56"/>
  <c r="M179" i="47" s="1"/>
  <c r="R42" i="36"/>
  <c r="AV173" i="64"/>
  <c r="AV329"/>
  <c r="D362" i="47"/>
  <c r="C198"/>
  <c r="C362" s="1"/>
  <c r="AR630" i="64"/>
  <c r="AT58" i="46"/>
  <c r="AE35" i="64"/>
  <c r="AE105"/>
  <c r="AE176"/>
  <c r="AE247"/>
  <c r="AE321"/>
  <c r="AE394"/>
  <c r="AE540"/>
  <c r="AE467"/>
  <c r="AL35"/>
  <c r="AL247"/>
  <c r="AL105"/>
  <c r="AL176"/>
  <c r="AL467"/>
  <c r="AL321"/>
  <c r="AL540"/>
  <c r="AL394"/>
  <c r="BN18" i="34"/>
  <c r="I18"/>
  <c r="AD18"/>
  <c r="BB18"/>
  <c r="F18"/>
  <c r="BE18"/>
  <c r="AA18"/>
  <c r="BH18"/>
  <c r="L18"/>
  <c r="AY18"/>
  <c r="R18"/>
  <c r="AJ56" i="64"/>
  <c r="AJ126"/>
  <c r="AJ197"/>
  <c r="AJ268"/>
  <c r="AJ415"/>
  <c r="AJ561"/>
  <c r="AJ488"/>
  <c r="AJ342"/>
  <c r="AV483"/>
  <c r="AV556"/>
  <c r="AV263"/>
  <c r="AV51"/>
  <c r="AV479"/>
  <c r="AV333"/>
  <c r="AV259"/>
  <c r="AV47"/>
  <c r="F335" i="47"/>
  <c r="J335"/>
  <c r="Q335"/>
  <c r="AV548" i="64"/>
  <c r="AV184"/>
  <c r="AV113"/>
  <c r="AV43"/>
  <c r="AV326"/>
  <c r="AV545"/>
  <c r="AV252"/>
  <c r="AV472"/>
  <c r="AV397"/>
  <c r="AV324"/>
  <c r="AV543"/>
  <c r="AV250"/>
  <c r="AV38"/>
  <c r="AV396"/>
  <c r="AV249"/>
  <c r="AV178"/>
  <c r="AV37"/>
  <c r="X47" i="25"/>
  <c r="AR31"/>
  <c r="AP31"/>
  <c r="AN31"/>
  <c r="AL31"/>
  <c r="AJ31"/>
  <c r="AH31"/>
  <c r="AS58" i="46"/>
  <c r="AQ630" i="64"/>
  <c r="AH630"/>
  <c r="AJ58" i="46"/>
  <c r="AD630" i="64"/>
  <c r="AF58" i="46"/>
  <c r="AK35" i="64"/>
  <c r="AK394"/>
  <c r="AK105"/>
  <c r="AK176"/>
  <c r="AK247"/>
  <c r="AK321"/>
  <c r="AK467"/>
  <c r="AK540"/>
  <c r="AM35"/>
  <c r="AM105"/>
  <c r="AM176"/>
  <c r="AM247"/>
  <c r="AM540"/>
  <c r="AM394"/>
  <c r="AM321"/>
  <c r="AM467"/>
  <c r="AO35"/>
  <c r="AO176"/>
  <c r="AO247"/>
  <c r="AO105"/>
  <c r="AO321"/>
  <c r="AO467"/>
  <c r="AO394"/>
  <c r="AO540"/>
  <c r="AQ35"/>
  <c r="AQ176"/>
  <c r="AQ105"/>
  <c r="AQ247"/>
  <c r="AQ540"/>
  <c r="AQ467"/>
  <c r="AQ394"/>
  <c r="AQ321"/>
  <c r="AS35"/>
  <c r="AS176"/>
  <c r="AS105"/>
  <c r="AS247"/>
  <c r="AS394"/>
  <c r="AS540"/>
  <c r="AS467"/>
  <c r="AS321"/>
  <c r="AU35"/>
  <c r="AU105"/>
  <c r="AU176"/>
  <c r="AU247"/>
  <c r="AU394"/>
  <c r="AU467"/>
  <c r="AU321"/>
  <c r="AU540"/>
  <c r="H43"/>
  <c r="H184"/>
  <c r="H255"/>
  <c r="H113"/>
  <c r="H548"/>
  <c r="H402"/>
  <c r="H329"/>
  <c r="H475"/>
  <c r="J43"/>
  <c r="J184"/>
  <c r="J113"/>
  <c r="J255"/>
  <c r="J475"/>
  <c r="J402"/>
  <c r="J329"/>
  <c r="J548"/>
  <c r="L43"/>
  <c r="L113"/>
  <c r="L255"/>
  <c r="L184"/>
  <c r="L402"/>
  <c r="L329"/>
  <c r="L475"/>
  <c r="L548"/>
  <c r="N43"/>
  <c r="N113"/>
  <c r="N255"/>
  <c r="N184"/>
  <c r="N329"/>
  <c r="N402"/>
  <c r="N548"/>
  <c r="N475"/>
  <c r="S43"/>
  <c r="S113"/>
  <c r="S255"/>
  <c r="S184"/>
  <c r="S475"/>
  <c r="S548"/>
  <c r="S329"/>
  <c r="S402"/>
  <c r="W43"/>
  <c r="W184"/>
  <c r="W113"/>
  <c r="W255"/>
  <c r="W329"/>
  <c r="W475"/>
  <c r="W548"/>
  <c r="W402"/>
  <c r="P43"/>
  <c r="P113"/>
  <c r="P184"/>
  <c r="P255"/>
  <c r="P548"/>
  <c r="P402"/>
  <c r="P475"/>
  <c r="P329"/>
  <c r="T43"/>
  <c r="T113"/>
  <c r="T255"/>
  <c r="T184"/>
  <c r="T329"/>
  <c r="T475"/>
  <c r="T402"/>
  <c r="T548"/>
  <c r="X43"/>
  <c r="X113"/>
  <c r="X255"/>
  <c r="X184"/>
  <c r="X402"/>
  <c r="X475"/>
  <c r="X548"/>
  <c r="X329"/>
  <c r="G43"/>
  <c r="G113"/>
  <c r="G255"/>
  <c r="G184"/>
  <c r="G329"/>
  <c r="G475"/>
  <c r="G548"/>
  <c r="G402"/>
  <c r="I36"/>
  <c r="I177"/>
  <c r="I106"/>
  <c r="I248"/>
  <c r="I395"/>
  <c r="I322"/>
  <c r="I541"/>
  <c r="I468"/>
  <c r="K36"/>
  <c r="K177"/>
  <c r="K248"/>
  <c r="K106"/>
  <c r="K322"/>
  <c r="K395"/>
  <c r="K468"/>
  <c r="K541"/>
  <c r="M36"/>
  <c r="M177"/>
  <c r="M106"/>
  <c r="M248"/>
  <c r="M468"/>
  <c r="M322"/>
  <c r="M541"/>
  <c r="M395"/>
  <c r="P36"/>
  <c r="P248"/>
  <c r="P106"/>
  <c r="P177"/>
  <c r="P395"/>
  <c r="P468"/>
  <c r="P322"/>
  <c r="P541"/>
  <c r="T36"/>
  <c r="T177"/>
  <c r="T106"/>
  <c r="T248"/>
  <c r="T541"/>
  <c r="T322"/>
  <c r="T468"/>
  <c r="T395"/>
  <c r="X36"/>
  <c r="X177"/>
  <c r="X106"/>
  <c r="X248"/>
  <c r="X468"/>
  <c r="X395"/>
  <c r="X541"/>
  <c r="X322"/>
  <c r="S36"/>
  <c r="S177"/>
  <c r="S106"/>
  <c r="S248"/>
  <c r="S395"/>
  <c r="S468"/>
  <c r="S541"/>
  <c r="S322"/>
  <c r="W36"/>
  <c r="W106"/>
  <c r="W248"/>
  <c r="W177"/>
  <c r="W468"/>
  <c r="W395"/>
  <c r="W541"/>
  <c r="W322"/>
  <c r="Z36"/>
  <c r="Z177"/>
  <c r="Z106"/>
  <c r="Z248"/>
  <c r="Z541"/>
  <c r="Z322"/>
  <c r="Z395"/>
  <c r="Z468"/>
  <c r="O106"/>
  <c r="O248"/>
  <c r="O177"/>
  <c r="O395"/>
  <c r="O322"/>
  <c r="O468"/>
  <c r="O541"/>
  <c r="O36"/>
  <c r="AV174"/>
  <c r="AV319"/>
  <c r="AV103"/>
  <c r="AV536"/>
  <c r="AV172"/>
  <c r="AV390"/>
  <c r="AV101"/>
  <c r="AV461"/>
  <c r="AV315"/>
  <c r="AV241"/>
  <c r="AV29"/>
  <c r="AV386"/>
  <c r="AV459"/>
  <c r="AV97"/>
  <c r="AV311"/>
  <c r="AV166"/>
  <c r="AV384"/>
  <c r="AV95"/>
  <c r="AV25"/>
  <c r="AV455"/>
  <c r="AV382"/>
  <c r="AV235"/>
  <c r="AV453"/>
  <c r="AV380"/>
  <c r="AV91"/>
  <c r="AV451"/>
  <c r="AV305"/>
  <c r="AV160"/>
  <c r="AV19"/>
  <c r="I28"/>
  <c r="I169"/>
  <c r="I98"/>
  <c r="I240"/>
  <c r="I533"/>
  <c r="I387"/>
  <c r="I460"/>
  <c r="I314"/>
  <c r="K28"/>
  <c r="K169"/>
  <c r="K240"/>
  <c r="K98"/>
  <c r="K460"/>
  <c r="K533"/>
  <c r="K387"/>
  <c r="K314"/>
  <c r="M28"/>
  <c r="M169"/>
  <c r="M98"/>
  <c r="M240"/>
  <c r="M387"/>
  <c r="M533"/>
  <c r="M460"/>
  <c r="M314"/>
  <c r="P28"/>
  <c r="P169"/>
  <c r="P240"/>
  <c r="P98"/>
  <c r="P533"/>
  <c r="P387"/>
  <c r="P314"/>
  <c r="P460"/>
  <c r="T28"/>
  <c r="T169"/>
  <c r="T98"/>
  <c r="T240"/>
  <c r="T460"/>
  <c r="T387"/>
  <c r="T314"/>
  <c r="T533"/>
  <c r="X28"/>
  <c r="X98"/>
  <c r="X169"/>
  <c r="X240"/>
  <c r="X460"/>
  <c r="X314"/>
  <c r="X387"/>
  <c r="X533"/>
  <c r="S28"/>
  <c r="S169"/>
  <c r="S98"/>
  <c r="S240"/>
  <c r="S460"/>
  <c r="S533"/>
  <c r="S387"/>
  <c r="S314"/>
  <c r="W28"/>
  <c r="W98"/>
  <c r="W240"/>
  <c r="W169"/>
  <c r="W314"/>
  <c r="W533"/>
  <c r="W387"/>
  <c r="W460"/>
  <c r="Z28"/>
  <c r="Z169"/>
  <c r="Z98"/>
  <c r="Z240"/>
  <c r="Z533"/>
  <c r="Z387"/>
  <c r="Z314"/>
  <c r="Z460"/>
  <c r="O98"/>
  <c r="O240"/>
  <c r="O169"/>
  <c r="O387"/>
  <c r="O533"/>
  <c r="O314"/>
  <c r="O460"/>
  <c r="O28"/>
  <c r="C78" i="36"/>
  <c r="AD172" i="46"/>
  <c r="M335" i="47"/>
  <c r="U133" i="25"/>
  <c r="X240" i="46"/>
  <c r="M133" i="25"/>
  <c r="P240" i="46"/>
  <c r="T133" i="25"/>
  <c r="P133"/>
  <c r="S240" i="46"/>
  <c r="G133" i="25"/>
  <c r="J240" i="46"/>
  <c r="H133" i="25"/>
  <c r="K240" i="46"/>
  <c r="L133" i="25"/>
  <c r="O240" i="46"/>
  <c r="W134" i="25"/>
  <c r="O134"/>
  <c r="R134"/>
  <c r="I134"/>
  <c r="H134"/>
  <c r="H31" i="64"/>
  <c r="H101"/>
  <c r="H243"/>
  <c r="H536"/>
  <c r="H317"/>
  <c r="H463"/>
  <c r="H390"/>
  <c r="H172"/>
  <c r="J31"/>
  <c r="J101"/>
  <c r="J243"/>
  <c r="J390"/>
  <c r="J317"/>
  <c r="J536"/>
  <c r="J463"/>
  <c r="J172"/>
  <c r="L536"/>
  <c r="N31"/>
  <c r="N101"/>
  <c r="N243"/>
  <c r="N172"/>
  <c r="N317"/>
  <c r="N390"/>
  <c r="N536"/>
  <c r="N463"/>
  <c r="R31"/>
  <c r="R172"/>
  <c r="R101"/>
  <c r="R243"/>
  <c r="R463"/>
  <c r="R317"/>
  <c r="R390"/>
  <c r="R536"/>
  <c r="Y31"/>
  <c r="Y101"/>
  <c r="Y243"/>
  <c r="Y172"/>
  <c r="Y536"/>
  <c r="Y463"/>
  <c r="Y317"/>
  <c r="Y390"/>
  <c r="G31"/>
  <c r="G101"/>
  <c r="G172"/>
  <c r="G536"/>
  <c r="G463"/>
  <c r="G390"/>
  <c r="G317"/>
  <c r="G243"/>
  <c r="P33" i="56"/>
  <c r="L249" i="64"/>
  <c r="L107"/>
  <c r="L178"/>
  <c r="L469"/>
  <c r="L323"/>
  <c r="L396"/>
  <c r="L542"/>
  <c r="S107"/>
  <c r="S249"/>
  <c r="S178"/>
  <c r="S542"/>
  <c r="S469"/>
  <c r="S323"/>
  <c r="S396"/>
  <c r="V542"/>
  <c r="N54" i="25"/>
  <c r="AM51" i="46"/>
  <c r="AO51"/>
  <c r="AQ51"/>
  <c r="AS51"/>
  <c r="AU51"/>
  <c r="AW51"/>
  <c r="AD51"/>
  <c r="AF51"/>
  <c r="AH51"/>
  <c r="AJ51"/>
  <c r="AN51"/>
  <c r="AP51"/>
  <c r="AR51"/>
  <c r="AT51"/>
  <c r="AV51"/>
  <c r="AI51"/>
  <c r="AE51"/>
  <c r="AK51"/>
  <c r="AG51"/>
  <c r="AL51"/>
  <c r="D627" i="64"/>
  <c r="E53"/>
  <c r="E123"/>
  <c r="E194"/>
  <c r="E265"/>
  <c r="E412"/>
  <c r="E485"/>
  <c r="E558"/>
  <c r="E339"/>
  <c r="J55" i="46"/>
  <c r="L55"/>
  <c r="Z55"/>
  <c r="O55"/>
  <c r="BC52"/>
  <c r="CF52"/>
  <c r="BT52"/>
  <c r="CA52"/>
  <c r="CB52"/>
  <c r="AY52"/>
  <c r="CK52"/>
  <c r="BV52"/>
  <c r="BA52"/>
  <c r="CL52"/>
  <c r="BX52"/>
  <c r="BU52"/>
  <c r="BK52"/>
  <c r="BB52"/>
  <c r="BP52"/>
  <c r="BW52"/>
  <c r="CD52"/>
  <c r="BE52"/>
  <c r="CJ52"/>
  <c r="CM52"/>
  <c r="CG52"/>
  <c r="CI52"/>
  <c r="BM52"/>
  <c r="BZ52"/>
  <c r="BR52"/>
  <c r="BF52"/>
  <c r="BD52"/>
  <c r="BH52"/>
  <c r="CH52"/>
  <c r="BO52"/>
  <c r="BL52"/>
  <c r="AZ52"/>
  <c r="CE52"/>
  <c r="BQ52"/>
  <c r="I52" i="44"/>
  <c r="BN52" i="46"/>
  <c r="BI52"/>
  <c r="CC52"/>
  <c r="BY52"/>
  <c r="BG52"/>
  <c r="BJ52"/>
  <c r="C256"/>
  <c r="I29" i="64"/>
  <c r="I99"/>
  <c r="I241"/>
  <c r="I170"/>
  <c r="I534"/>
  <c r="I461"/>
  <c r="I388"/>
  <c r="I315"/>
  <c r="K29"/>
  <c r="K99"/>
  <c r="K241"/>
  <c r="K170"/>
  <c r="K315"/>
  <c r="K461"/>
  <c r="K388"/>
  <c r="K534"/>
  <c r="M29"/>
  <c r="M99"/>
  <c r="M241"/>
  <c r="M170"/>
  <c r="M315"/>
  <c r="M388"/>
  <c r="M534"/>
  <c r="M461"/>
  <c r="Q29"/>
  <c r="Q99"/>
  <c r="Q241"/>
  <c r="Q170"/>
  <c r="Q315"/>
  <c r="Q461"/>
  <c r="Q534"/>
  <c r="Q388"/>
  <c r="U29"/>
  <c r="U170"/>
  <c r="U99"/>
  <c r="U241"/>
  <c r="U388"/>
  <c r="U534"/>
  <c r="U461"/>
  <c r="U315"/>
  <c r="P29"/>
  <c r="P99"/>
  <c r="P170"/>
  <c r="P241"/>
  <c r="P461"/>
  <c r="P534"/>
  <c r="P315"/>
  <c r="P388"/>
  <c r="T29"/>
  <c r="T99"/>
  <c r="T241"/>
  <c r="T170"/>
  <c r="T315"/>
  <c r="T461"/>
  <c r="T534"/>
  <c r="T388"/>
  <c r="X29"/>
  <c r="X241"/>
  <c r="X99"/>
  <c r="X170"/>
  <c r="X534"/>
  <c r="X461"/>
  <c r="X388"/>
  <c r="X315"/>
  <c r="Z29"/>
  <c r="Z99"/>
  <c r="Z241"/>
  <c r="Z170"/>
  <c r="Z315"/>
  <c r="Z388"/>
  <c r="Z534"/>
  <c r="Z461"/>
  <c r="D41" i="25"/>
  <c r="E31" i="56"/>
  <c r="H27" i="64"/>
  <c r="H97"/>
  <c r="H239"/>
  <c r="H386"/>
  <c r="H313"/>
  <c r="H459"/>
  <c r="H532"/>
  <c r="H168"/>
  <c r="J27"/>
  <c r="J97"/>
  <c r="J239"/>
  <c r="J459"/>
  <c r="J386"/>
  <c r="J532"/>
  <c r="J313"/>
  <c r="J168"/>
  <c r="L27"/>
  <c r="L97"/>
  <c r="L239"/>
  <c r="L168"/>
  <c r="L386"/>
  <c r="L532"/>
  <c r="L459"/>
  <c r="L313"/>
  <c r="N27"/>
  <c r="N97"/>
  <c r="N239"/>
  <c r="N168"/>
  <c r="N532"/>
  <c r="N313"/>
  <c r="N386"/>
  <c r="N459"/>
  <c r="S27"/>
  <c r="S97"/>
  <c r="S239"/>
  <c r="S168"/>
  <c r="S459"/>
  <c r="S313"/>
  <c r="S386"/>
  <c r="S532"/>
  <c r="W27"/>
  <c r="W168"/>
  <c r="W97"/>
  <c r="W239"/>
  <c r="W459"/>
  <c r="W313"/>
  <c r="W532"/>
  <c r="W386"/>
  <c r="R27"/>
  <c r="R168"/>
  <c r="R97"/>
  <c r="R239"/>
  <c r="R532"/>
  <c r="R386"/>
  <c r="R459"/>
  <c r="R313"/>
  <c r="V27"/>
  <c r="V97"/>
  <c r="V239"/>
  <c r="V386"/>
  <c r="V313"/>
  <c r="V532"/>
  <c r="V459"/>
  <c r="V168"/>
  <c r="Y27"/>
  <c r="Y97"/>
  <c r="Y239"/>
  <c r="Y168"/>
  <c r="Y532"/>
  <c r="Y313"/>
  <c r="Y386"/>
  <c r="Y459"/>
  <c r="G27"/>
  <c r="G97"/>
  <c r="G239"/>
  <c r="G168"/>
  <c r="G459"/>
  <c r="AA601"/>
  <c r="G532"/>
  <c r="G386"/>
  <c r="G313"/>
  <c r="H165"/>
  <c r="H456"/>
  <c r="H383"/>
  <c r="H310"/>
  <c r="H529"/>
  <c r="H236"/>
  <c r="H94"/>
  <c r="L165"/>
  <c r="L236"/>
  <c r="L310"/>
  <c r="L383"/>
  <c r="L456"/>
  <c r="L529"/>
  <c r="L94"/>
  <c r="R94"/>
  <c r="R236"/>
  <c r="R165"/>
  <c r="R456"/>
  <c r="R383"/>
  <c r="R310"/>
  <c r="R529"/>
  <c r="Q165"/>
  <c r="Q94"/>
  <c r="Q236"/>
  <c r="Q529"/>
  <c r="Q310"/>
  <c r="Q383"/>
  <c r="Q456"/>
  <c r="Y165"/>
  <c r="Y94"/>
  <c r="Y236"/>
  <c r="Y383"/>
  <c r="Y456"/>
  <c r="Y529"/>
  <c r="Y310"/>
  <c r="C44" i="36"/>
  <c r="D174" i="25"/>
  <c r="E129" i="56"/>
  <c r="CN129" i="46"/>
  <c r="CO129" s="1"/>
  <c r="V171" i="25"/>
  <c r="R171"/>
  <c r="CF242" i="46"/>
  <c r="P171" i="25"/>
  <c r="L171"/>
  <c r="J171"/>
  <c r="BX242" i="46"/>
  <c r="R178" i="47"/>
  <c r="R352" s="1"/>
  <c r="S249" i="56"/>
  <c r="R105" i="47"/>
  <c r="U178"/>
  <c r="U352" s="1"/>
  <c r="V249" i="56"/>
  <c r="U105" i="47"/>
  <c r="R249" i="56"/>
  <c r="Q105" i="47"/>
  <c r="Q178"/>
  <c r="Q352" s="1"/>
  <c r="J105"/>
  <c r="J178"/>
  <c r="J352" s="1"/>
  <c r="K249" i="56"/>
  <c r="N178" i="47"/>
  <c r="N352" s="1"/>
  <c r="N105"/>
  <c r="O249" i="56"/>
  <c r="W105" i="47"/>
  <c r="X249" i="56"/>
  <c r="W178" i="47"/>
  <c r="W352" s="1"/>
  <c r="F105"/>
  <c r="G249" i="56"/>
  <c r="F178" i="47"/>
  <c r="F352" s="1"/>
  <c r="F249" i="56"/>
  <c r="E105" i="47"/>
  <c r="E178"/>
  <c r="E352" s="1"/>
  <c r="Q171" i="25"/>
  <c r="N171"/>
  <c r="F249" i="44"/>
  <c r="J65"/>
  <c r="AV456" i="64"/>
  <c r="AV171"/>
  <c r="X18" i="34"/>
  <c r="AR58" i="46"/>
  <c r="AP630" i="64"/>
  <c r="C83" i="44"/>
  <c r="AF35" i="64"/>
  <c r="AF105"/>
  <c r="AF176"/>
  <c r="AF247"/>
  <c r="AF394"/>
  <c r="AF540"/>
  <c r="AF467"/>
  <c r="AF321"/>
  <c r="AK56"/>
  <c r="AK197"/>
  <c r="AK126"/>
  <c r="AK268"/>
  <c r="AK488"/>
  <c r="AK561"/>
  <c r="AK415"/>
  <c r="AK342"/>
  <c r="AP18" i="34"/>
  <c r="AV484" i="64"/>
  <c r="AV411"/>
  <c r="AV122"/>
  <c r="AV557"/>
  <c r="C153" i="47"/>
  <c r="AV480" i="64"/>
  <c r="AV553"/>
  <c r="AV118"/>
  <c r="AV407"/>
  <c r="AV48"/>
  <c r="AV237" i="46"/>
  <c r="X63" i="25"/>
  <c r="AS63" s="1"/>
  <c r="H335" i="47"/>
  <c r="L335"/>
  <c r="O335"/>
  <c r="W335"/>
  <c r="AV330" i="64"/>
  <c r="AV476"/>
  <c r="AV403"/>
  <c r="AV185"/>
  <c r="AV44"/>
  <c r="AV398"/>
  <c r="AV471"/>
  <c r="AV325"/>
  <c r="AV109"/>
  <c r="AV39"/>
  <c r="AV322"/>
  <c r="AV248"/>
  <c r="AV106"/>
  <c r="X48" i="25"/>
  <c r="Y43"/>
  <c r="X43" s="1"/>
  <c r="X41"/>
  <c r="AS41" s="1"/>
  <c r="Y35"/>
  <c r="X35" s="1"/>
  <c r="X33"/>
  <c r="AS33" s="1"/>
  <c r="AV249" i="46"/>
  <c r="AV257"/>
  <c r="Y31" i="25"/>
  <c r="X29"/>
  <c r="AS29" s="1"/>
  <c r="AQ31"/>
  <c r="AO31"/>
  <c r="AM31"/>
  <c r="AK31"/>
  <c r="AI31"/>
  <c r="I22" i="64"/>
  <c r="I163"/>
  <c r="I234"/>
  <c r="I92"/>
  <c r="I527"/>
  <c r="I454"/>
  <c r="I308"/>
  <c r="I381"/>
  <c r="K22"/>
  <c r="K163"/>
  <c r="K92"/>
  <c r="K234"/>
  <c r="K527"/>
  <c r="K308"/>
  <c r="K454"/>
  <c r="K381"/>
  <c r="M22"/>
  <c r="M163"/>
  <c r="M92"/>
  <c r="M234"/>
  <c r="M527"/>
  <c r="M308"/>
  <c r="M381"/>
  <c r="M454"/>
  <c r="P22"/>
  <c r="P163"/>
  <c r="P234"/>
  <c r="P92"/>
  <c r="P527"/>
  <c r="P308"/>
  <c r="P381"/>
  <c r="P454"/>
  <c r="T22"/>
  <c r="T163"/>
  <c r="T92"/>
  <c r="T234"/>
  <c r="T454"/>
  <c r="T381"/>
  <c r="T308"/>
  <c r="T527"/>
  <c r="X22"/>
  <c r="X92"/>
  <c r="X163"/>
  <c r="X234"/>
  <c r="X381"/>
  <c r="X308"/>
  <c r="X527"/>
  <c r="X454"/>
  <c r="S22"/>
  <c r="S163"/>
  <c r="S92"/>
  <c r="S234"/>
  <c r="S308"/>
  <c r="S381"/>
  <c r="S454"/>
  <c r="S527"/>
  <c r="W22"/>
  <c r="W92"/>
  <c r="W234"/>
  <c r="W163"/>
  <c r="W381"/>
  <c r="W308"/>
  <c r="W454"/>
  <c r="W527"/>
  <c r="Z22"/>
  <c r="Z163"/>
  <c r="Z92"/>
  <c r="Z234"/>
  <c r="Z381"/>
  <c r="Z454"/>
  <c r="Z308"/>
  <c r="Z527"/>
  <c r="O92"/>
  <c r="O234"/>
  <c r="O163"/>
  <c r="O381"/>
  <c r="O527"/>
  <c r="O308"/>
  <c r="O454"/>
  <c r="O22"/>
  <c r="AV320"/>
  <c r="AV539"/>
  <c r="AV246"/>
  <c r="AV34"/>
  <c r="AV318"/>
  <c r="AV244"/>
  <c r="AV464"/>
  <c r="AV32"/>
  <c r="AV316"/>
  <c r="AV535"/>
  <c r="AV242"/>
  <c r="AV30"/>
  <c r="AV460"/>
  <c r="AV240"/>
  <c r="AV533"/>
  <c r="AV169"/>
  <c r="AV238"/>
  <c r="AV531"/>
  <c r="AV458"/>
  <c r="AV26"/>
  <c r="AV383"/>
  <c r="AV94"/>
  <c r="AV527"/>
  <c r="AV454"/>
  <c r="AV163"/>
  <c r="AV22"/>
  <c r="AV452"/>
  <c r="AV525"/>
  <c r="AV20"/>
  <c r="H192"/>
  <c r="J51"/>
  <c r="J192"/>
  <c r="J121"/>
  <c r="J263"/>
  <c r="J337"/>
  <c r="J483"/>
  <c r="J410"/>
  <c r="J556"/>
  <c r="N51"/>
  <c r="N121"/>
  <c r="N263"/>
  <c r="N192"/>
  <c r="N337"/>
  <c r="N410"/>
  <c r="N483"/>
  <c r="N556"/>
  <c r="W51"/>
  <c r="W192"/>
  <c r="W121"/>
  <c r="W263"/>
  <c r="W337"/>
  <c r="W483"/>
  <c r="W410"/>
  <c r="W556"/>
  <c r="T51"/>
  <c r="T121"/>
  <c r="T263"/>
  <c r="T192"/>
  <c r="T483"/>
  <c r="T556"/>
  <c r="T410"/>
  <c r="T337"/>
  <c r="X51"/>
  <c r="X121"/>
  <c r="X263"/>
  <c r="X192"/>
  <c r="X483"/>
  <c r="X556"/>
  <c r="X410"/>
  <c r="X337"/>
  <c r="G51"/>
  <c r="G121"/>
  <c r="G263"/>
  <c r="G192"/>
  <c r="G410"/>
  <c r="G483"/>
  <c r="G337"/>
  <c r="G556"/>
  <c r="AO158" i="25"/>
  <c r="AO276" s="1"/>
  <c r="U172" i="56"/>
  <c r="T219" i="47"/>
  <c r="T374" s="1"/>
  <c r="AR238" i="46"/>
  <c r="AK158" i="25"/>
  <c r="AK276" s="1"/>
  <c r="AN238" i="46"/>
  <c r="P219" i="47"/>
  <c r="P374" s="1"/>
  <c r="Q172" i="56"/>
  <c r="AF158" i="25"/>
  <c r="AF276" s="1"/>
  <c r="L172" i="56"/>
  <c r="AI238" i="46"/>
  <c r="K219" i="47"/>
  <c r="K374" s="1"/>
  <c r="AP158" i="25"/>
  <c r="AP276" s="1"/>
  <c r="U219" i="47"/>
  <c r="U374" s="1"/>
  <c r="V172" i="56"/>
  <c r="AS238" i="46"/>
  <c r="AL158" i="25"/>
  <c r="AL276" s="1"/>
  <c r="Q219" i="47"/>
  <c r="Q374" s="1"/>
  <c r="R172" i="56"/>
  <c r="AO238" i="46"/>
  <c r="AH158" i="25"/>
  <c r="AH276" s="1"/>
  <c r="AK238" i="46"/>
  <c r="M219" i="47"/>
  <c r="M374" s="1"/>
  <c r="N172" i="56"/>
  <c r="AC158" i="25"/>
  <c r="AC276" s="1"/>
  <c r="AF238" i="46"/>
  <c r="H219" i="47"/>
  <c r="H374" s="1"/>
  <c r="I172" i="56"/>
  <c r="AD158" i="25"/>
  <c r="AD276" s="1"/>
  <c r="J172" i="56"/>
  <c r="I219" i="47"/>
  <c r="I374" s="1"/>
  <c r="AG238" i="46"/>
  <c r="Z158" i="25"/>
  <c r="Z276" s="1"/>
  <c r="AC238" i="46"/>
  <c r="F172" i="56"/>
  <c r="E219" i="47"/>
  <c r="E374" s="1"/>
  <c r="BQ96" i="46"/>
  <c r="W96" i="56" s="1"/>
  <c r="AV171" i="46"/>
  <c r="AV169"/>
  <c r="AV173"/>
  <c r="AV170"/>
  <c r="AV168"/>
  <c r="AV166"/>
  <c r="BM96"/>
  <c r="S96" i="56" s="1"/>
  <c r="AR171" i="46"/>
  <c r="AR169"/>
  <c r="AR173"/>
  <c r="AR170"/>
  <c r="AR168"/>
  <c r="AR166"/>
  <c r="BI96"/>
  <c r="O96" i="56" s="1"/>
  <c r="AN171" i="46"/>
  <c r="AN169"/>
  <c r="AN173"/>
  <c r="AN170"/>
  <c r="AN168"/>
  <c r="AN166"/>
  <c r="BR96"/>
  <c r="X96" i="56" s="1"/>
  <c r="AW173" i="46"/>
  <c r="AW171"/>
  <c r="AW169"/>
  <c r="AW166"/>
  <c r="AW170"/>
  <c r="AW168"/>
  <c r="BN96"/>
  <c r="T96" i="56" s="1"/>
  <c r="AS173" i="46"/>
  <c r="AS171"/>
  <c r="AS169"/>
  <c r="AS166"/>
  <c r="AS170"/>
  <c r="AS168"/>
  <c r="BJ96"/>
  <c r="P96" i="56" s="1"/>
  <c r="AO173" i="46"/>
  <c r="AO171"/>
  <c r="AO169"/>
  <c r="AO166"/>
  <c r="AO170"/>
  <c r="AO168"/>
  <c r="BE96"/>
  <c r="K96" i="56" s="1"/>
  <c r="AJ173" i="46"/>
  <c r="AJ171"/>
  <c r="AJ169"/>
  <c r="AJ166"/>
  <c r="AJ170"/>
  <c r="AJ168"/>
  <c r="BA96"/>
  <c r="G96" i="56" s="1"/>
  <c r="AF173" i="46"/>
  <c r="AF166"/>
  <c r="AF171"/>
  <c r="AF169"/>
  <c r="AF170"/>
  <c r="AF168"/>
  <c r="BB96"/>
  <c r="H96" i="56" s="1"/>
  <c r="AG173" i="46"/>
  <c r="AG166"/>
  <c r="AG171"/>
  <c r="AG169"/>
  <c r="AG170"/>
  <c r="AG168"/>
  <c r="BG96"/>
  <c r="M96" i="56" s="1"/>
  <c r="AL170" i="46"/>
  <c r="AL168"/>
  <c r="AL166"/>
  <c r="AL171"/>
  <c r="AL169"/>
  <c r="AL173"/>
  <c r="T335" i="47"/>
  <c r="I335"/>
  <c r="X45" i="25"/>
  <c r="D101" i="36" s="1"/>
  <c r="Y56" i="25"/>
  <c r="X56" s="1"/>
  <c r="X54"/>
  <c r="AS54" s="1"/>
  <c r="W138"/>
  <c r="W292" s="1"/>
  <c r="S138"/>
  <c r="S292" s="1"/>
  <c r="O138"/>
  <c r="O292" s="1"/>
  <c r="V138"/>
  <c r="V292" s="1"/>
  <c r="R138"/>
  <c r="R292" s="1"/>
  <c r="N138"/>
  <c r="N292" s="1"/>
  <c r="I138"/>
  <c r="I292" s="1"/>
  <c r="E138"/>
  <c r="E292" s="1"/>
  <c r="H138"/>
  <c r="H292" s="1"/>
  <c r="D138"/>
  <c r="AC152" i="46"/>
  <c r="U132" i="25"/>
  <c r="U284" s="1"/>
  <c r="Q132"/>
  <c r="Q284" s="1"/>
  <c r="M132"/>
  <c r="M284" s="1"/>
  <c r="T132"/>
  <c r="T284" s="1"/>
  <c r="P132"/>
  <c r="P284" s="1"/>
  <c r="K132"/>
  <c r="K284" s="1"/>
  <c r="G132"/>
  <c r="G284" s="1"/>
  <c r="J132"/>
  <c r="J284" s="1"/>
  <c r="F132"/>
  <c r="F284" s="1"/>
  <c r="L132"/>
  <c r="L284" s="1"/>
  <c r="C49"/>
  <c r="H562" i="64"/>
  <c r="H416"/>
  <c r="H489"/>
  <c r="H343"/>
  <c r="H127"/>
  <c r="H198"/>
  <c r="H269"/>
  <c r="L127"/>
  <c r="L269"/>
  <c r="L198"/>
  <c r="L489"/>
  <c r="L562"/>
  <c r="L416"/>
  <c r="L343"/>
  <c r="N489"/>
  <c r="S127"/>
  <c r="S269"/>
  <c r="S198"/>
  <c r="S562"/>
  <c r="S416"/>
  <c r="S489"/>
  <c r="S343"/>
  <c r="P127"/>
  <c r="P198"/>
  <c r="P269"/>
  <c r="P489"/>
  <c r="P416"/>
  <c r="P562"/>
  <c r="P343"/>
  <c r="X127"/>
  <c r="X269"/>
  <c r="X198"/>
  <c r="X416"/>
  <c r="X562"/>
  <c r="X489"/>
  <c r="X343"/>
  <c r="W90" i="25"/>
  <c r="Z246" i="46"/>
  <c r="S90" i="25"/>
  <c r="V246" i="46"/>
  <c r="O90" i="25"/>
  <c r="R246" i="46"/>
  <c r="J90" i="25"/>
  <c r="M246" i="46"/>
  <c r="F90" i="25"/>
  <c r="I246" i="46"/>
  <c r="D90" i="25"/>
  <c r="AD57" i="46"/>
  <c r="AF57"/>
  <c r="AH57"/>
  <c r="AJ57"/>
  <c r="AE57"/>
  <c r="AG57"/>
  <c r="AI57"/>
  <c r="AK57"/>
  <c r="AO57"/>
  <c r="AQ57"/>
  <c r="AS57"/>
  <c r="AU57"/>
  <c r="AW57"/>
  <c r="E251"/>
  <c r="AT57"/>
  <c r="AP57"/>
  <c r="AV57"/>
  <c r="AR57"/>
  <c r="AN57"/>
  <c r="AM57"/>
  <c r="AL57"/>
  <c r="D624" i="64"/>
  <c r="E50"/>
  <c r="E120"/>
  <c r="E262"/>
  <c r="E482"/>
  <c r="E555"/>
  <c r="E409"/>
  <c r="E336"/>
  <c r="E191"/>
  <c r="F52" i="46"/>
  <c r="AD56"/>
  <c r="AF56"/>
  <c r="AJ56"/>
  <c r="AL56"/>
  <c r="AE56"/>
  <c r="AI56"/>
  <c r="AO56"/>
  <c r="AQ56"/>
  <c r="AU56"/>
  <c r="AW56"/>
  <c r="AT56"/>
  <c r="AV56"/>
  <c r="AR56"/>
  <c r="AN56"/>
  <c r="AK56"/>
  <c r="F46" i="63"/>
  <c r="D49" i="44" s="1"/>
  <c r="E49" s="1"/>
  <c r="H49" s="1"/>
  <c r="D49" i="46"/>
  <c r="E49" s="1"/>
  <c r="Q29"/>
  <c r="I29"/>
  <c r="K29"/>
  <c r="M29"/>
  <c r="O29"/>
  <c r="R29"/>
  <c r="T29"/>
  <c r="V29"/>
  <c r="X29"/>
  <c r="Z29"/>
  <c r="AB29"/>
  <c r="J29"/>
  <c r="L29"/>
  <c r="N29"/>
  <c r="P29"/>
  <c r="S29"/>
  <c r="U29"/>
  <c r="W29"/>
  <c r="Y29"/>
  <c r="AA29"/>
  <c r="H29"/>
  <c r="J30" i="64"/>
  <c r="J100"/>
  <c r="J242"/>
  <c r="J171"/>
  <c r="J462"/>
  <c r="J389"/>
  <c r="J535"/>
  <c r="J316"/>
  <c r="L462"/>
  <c r="N30"/>
  <c r="N171"/>
  <c r="N100"/>
  <c r="N242"/>
  <c r="N462"/>
  <c r="N535"/>
  <c r="N316"/>
  <c r="N389"/>
  <c r="V30"/>
  <c r="V171"/>
  <c r="V100"/>
  <c r="V242"/>
  <c r="V389"/>
  <c r="V535"/>
  <c r="V462"/>
  <c r="V316"/>
  <c r="U30"/>
  <c r="U100"/>
  <c r="U242"/>
  <c r="U171"/>
  <c r="U389"/>
  <c r="U316"/>
  <c r="U535"/>
  <c r="U462"/>
  <c r="G30"/>
  <c r="G171"/>
  <c r="G242"/>
  <c r="G100"/>
  <c r="G389"/>
  <c r="G316"/>
  <c r="G535"/>
  <c r="G462"/>
  <c r="J26"/>
  <c r="J96"/>
  <c r="J238"/>
  <c r="J167"/>
  <c r="J385"/>
  <c r="J458"/>
  <c r="J531"/>
  <c r="J312"/>
  <c r="R238"/>
  <c r="V238"/>
  <c r="G26"/>
  <c r="G238"/>
  <c r="G96"/>
  <c r="G385"/>
  <c r="G531"/>
  <c r="G312"/>
  <c r="G458"/>
  <c r="G167"/>
  <c r="I18"/>
  <c r="I230"/>
  <c r="I88"/>
  <c r="I377"/>
  <c r="I523"/>
  <c r="I450"/>
  <c r="I304"/>
  <c r="I159"/>
  <c r="K18"/>
  <c r="K88"/>
  <c r="K230"/>
  <c r="K450"/>
  <c r="K304"/>
  <c r="K377"/>
  <c r="K523"/>
  <c r="K159"/>
  <c r="M18"/>
  <c r="M159"/>
  <c r="M88"/>
  <c r="M230"/>
  <c r="M523"/>
  <c r="M450"/>
  <c r="M304"/>
  <c r="M377"/>
  <c r="P18"/>
  <c r="P159"/>
  <c r="P230"/>
  <c r="P88"/>
  <c r="P304"/>
  <c r="P377"/>
  <c r="P523"/>
  <c r="P450"/>
  <c r="T18"/>
  <c r="T159"/>
  <c r="T88"/>
  <c r="T230"/>
  <c r="T450"/>
  <c r="T377"/>
  <c r="T304"/>
  <c r="T523"/>
  <c r="X18"/>
  <c r="X88"/>
  <c r="X159"/>
  <c r="X230"/>
  <c r="X523"/>
  <c r="X304"/>
  <c r="X450"/>
  <c r="X377"/>
  <c r="S18"/>
  <c r="S159"/>
  <c r="S88"/>
  <c r="S230"/>
  <c r="S304"/>
  <c r="S450"/>
  <c r="S377"/>
  <c r="S523"/>
  <c r="W18"/>
  <c r="W88"/>
  <c r="W230"/>
  <c r="W159"/>
  <c r="W450"/>
  <c r="W523"/>
  <c r="W377"/>
  <c r="W304"/>
  <c r="Z18"/>
  <c r="Z159"/>
  <c r="Z88"/>
  <c r="Z230"/>
  <c r="Z304"/>
  <c r="Z377"/>
  <c r="Z523"/>
  <c r="Z450"/>
  <c r="W27" i="25"/>
  <c r="Z241" i="46"/>
  <c r="U27" i="25"/>
  <c r="X241" i="46"/>
  <c r="S27" i="25"/>
  <c r="V241" i="46"/>
  <c r="Q27" i="25"/>
  <c r="T241" i="46"/>
  <c r="O27" i="25"/>
  <c r="R241" i="46"/>
  <c r="M27" i="25"/>
  <c r="P241" i="46"/>
  <c r="J27" i="25"/>
  <c r="M241" i="46"/>
  <c r="H27" i="25"/>
  <c r="K241" i="46"/>
  <c r="F27" i="25"/>
  <c r="I241" i="46"/>
  <c r="G241"/>
  <c r="AC19"/>
  <c r="L27" i="25"/>
  <c r="O241" i="46"/>
  <c r="X129" i="56"/>
  <c r="W174" i="25"/>
  <c r="V129" i="56"/>
  <c r="U174" i="25"/>
  <c r="S174"/>
  <c r="T129" i="56"/>
  <c r="M174" i="25"/>
  <c r="N129" i="56"/>
  <c r="L129"/>
  <c r="K174" i="25"/>
  <c r="I174"/>
  <c r="J129" i="56"/>
  <c r="H129"/>
  <c r="G174" i="25"/>
  <c r="F27" i="63"/>
  <c r="D30" i="46"/>
  <c r="E58" i="63"/>
  <c r="E249" i="56"/>
  <c r="D94"/>
  <c r="D178" i="47"/>
  <c r="D105"/>
  <c r="P105"/>
  <c r="P178"/>
  <c r="P352" s="1"/>
  <c r="Q249" i="56"/>
  <c r="V105" i="47"/>
  <c r="V178"/>
  <c r="V352" s="1"/>
  <c r="W249" i="56"/>
  <c r="CN127" i="46"/>
  <c r="D172" i="25"/>
  <c r="X172" s="1"/>
  <c r="I42" i="36"/>
  <c r="V42"/>
  <c r="P42"/>
  <c r="W42"/>
  <c r="M42"/>
  <c r="K42"/>
  <c r="E42"/>
  <c r="G42"/>
  <c r="J42"/>
  <c r="O42"/>
  <c r="U42"/>
  <c r="H42"/>
  <c r="S42"/>
  <c r="F42"/>
  <c r="L42"/>
  <c r="D42"/>
  <c r="T171" i="25"/>
  <c r="BS95" i="46"/>
  <c r="E95" i="56"/>
  <c r="CN95" i="46"/>
  <c r="U95" i="56"/>
  <c r="T179" i="47" s="1"/>
  <c r="G95" i="56"/>
  <c r="F179" i="47" s="1"/>
  <c r="T95" i="56"/>
  <c r="S179" i="47" s="1"/>
  <c r="J95" i="56"/>
  <c r="I179" i="47" s="1"/>
  <c r="C37" i="36"/>
  <c r="AV313" i="64"/>
  <c r="T42" i="36"/>
  <c r="Y292" i="25"/>
  <c r="AN630" i="64"/>
  <c r="AP58" i="46"/>
  <c r="AG35" i="64"/>
  <c r="AG105"/>
  <c r="AG176"/>
  <c r="AG247"/>
  <c r="AG540"/>
  <c r="AG394"/>
  <c r="AG321"/>
  <c r="AG467"/>
  <c r="AP35"/>
  <c r="AP247"/>
  <c r="AP105"/>
  <c r="AP176"/>
  <c r="AP467"/>
  <c r="AP540"/>
  <c r="AP394"/>
  <c r="AP321"/>
  <c r="AT35"/>
  <c r="AT176"/>
  <c r="AT247"/>
  <c r="AT105"/>
  <c r="AT321"/>
  <c r="AT394"/>
  <c r="AT540"/>
  <c r="AT467"/>
  <c r="O19" i="34"/>
  <c r="BN20"/>
  <c r="BN19" s="1"/>
  <c r="C29" i="11"/>
  <c r="R94" i="36" s="1"/>
  <c r="AV253" i="46"/>
  <c r="X75" i="25"/>
  <c r="AS75" s="1"/>
  <c r="AV410" i="64"/>
  <c r="AV337"/>
  <c r="AV121"/>
  <c r="AV192"/>
  <c r="AV552"/>
  <c r="AV406"/>
  <c r="AV188"/>
  <c r="AV117"/>
  <c r="U335" i="47"/>
  <c r="AV475" i="64"/>
  <c r="AV402"/>
  <c r="AV255"/>
  <c r="AV399"/>
  <c r="AV110"/>
  <c r="AV181"/>
  <c r="AV40"/>
  <c r="AV470"/>
  <c r="AV108"/>
  <c r="AV179"/>
  <c r="AV469"/>
  <c r="AV542"/>
  <c r="AV107"/>
  <c r="AV323"/>
  <c r="Y39" i="25"/>
  <c r="X37"/>
  <c r="AS37" s="1"/>
  <c r="AU630" i="64"/>
  <c r="AW58" i="46"/>
  <c r="AO58"/>
  <c r="AM630" i="64"/>
  <c r="AF630"/>
  <c r="AH58" i="46"/>
  <c r="C92" i="36"/>
  <c r="AB630" i="64"/>
  <c r="AD58" i="46"/>
  <c r="I43" i="64"/>
  <c r="I113"/>
  <c r="I255"/>
  <c r="I184"/>
  <c r="I475"/>
  <c r="I548"/>
  <c r="I329"/>
  <c r="I402"/>
  <c r="M43"/>
  <c r="M113"/>
  <c r="M255"/>
  <c r="M184"/>
  <c r="M402"/>
  <c r="M329"/>
  <c r="M475"/>
  <c r="M548"/>
  <c r="U43"/>
  <c r="U184"/>
  <c r="U113"/>
  <c r="U255"/>
  <c r="U475"/>
  <c r="U548"/>
  <c r="U402"/>
  <c r="U329"/>
  <c r="Y402"/>
  <c r="R43"/>
  <c r="R184"/>
  <c r="R113"/>
  <c r="R255"/>
  <c r="R402"/>
  <c r="R475"/>
  <c r="R329"/>
  <c r="R548"/>
  <c r="Z43"/>
  <c r="Z113"/>
  <c r="Z255"/>
  <c r="Z184"/>
  <c r="Z475"/>
  <c r="Z548"/>
  <c r="Z329"/>
  <c r="Z402"/>
  <c r="O184"/>
  <c r="O113"/>
  <c r="O255"/>
  <c r="O402"/>
  <c r="O548"/>
  <c r="O329"/>
  <c r="O475"/>
  <c r="O43"/>
  <c r="H36"/>
  <c r="H106"/>
  <c r="H177"/>
  <c r="H248"/>
  <c r="H395"/>
  <c r="H322"/>
  <c r="H541"/>
  <c r="H468"/>
  <c r="L36"/>
  <c r="L106"/>
  <c r="L177"/>
  <c r="L248"/>
  <c r="L468"/>
  <c r="L322"/>
  <c r="L541"/>
  <c r="L395"/>
  <c r="R36"/>
  <c r="R106"/>
  <c r="R248"/>
  <c r="R177"/>
  <c r="R541"/>
  <c r="R395"/>
  <c r="R322"/>
  <c r="R468"/>
  <c r="Q36"/>
  <c r="Q177"/>
  <c r="Q106"/>
  <c r="Q248"/>
  <c r="Q395"/>
  <c r="Q468"/>
  <c r="Q322"/>
  <c r="Q541"/>
  <c r="Y36"/>
  <c r="Y177"/>
  <c r="Y106"/>
  <c r="Y248"/>
  <c r="Y541"/>
  <c r="Y468"/>
  <c r="Y395"/>
  <c r="Y322"/>
  <c r="G36"/>
  <c r="G177"/>
  <c r="G106"/>
  <c r="G248"/>
  <c r="G468"/>
  <c r="G322"/>
  <c r="G541"/>
  <c r="G395"/>
  <c r="AV392"/>
  <c r="AV465"/>
  <c r="AV245"/>
  <c r="AV538"/>
  <c r="AV33"/>
  <c r="AV317"/>
  <c r="AV463"/>
  <c r="AV31"/>
  <c r="AV388"/>
  <c r="AV534"/>
  <c r="AV170"/>
  <c r="AV99"/>
  <c r="AV532"/>
  <c r="AV239"/>
  <c r="AV27"/>
  <c r="AV457"/>
  <c r="AV530"/>
  <c r="AV237"/>
  <c r="AV309"/>
  <c r="AV528"/>
  <c r="AV93"/>
  <c r="AV164"/>
  <c r="AV23"/>
  <c r="AV526"/>
  <c r="AV162"/>
  <c r="AV307"/>
  <c r="AV21"/>
  <c r="AV524"/>
  <c r="AV89"/>
  <c r="AV378"/>
  <c r="AV231"/>
  <c r="H28"/>
  <c r="H98"/>
  <c r="H240"/>
  <c r="H169"/>
  <c r="H314"/>
  <c r="H460"/>
  <c r="H387"/>
  <c r="H533"/>
  <c r="L28"/>
  <c r="L98"/>
  <c r="L169"/>
  <c r="L240"/>
  <c r="L314"/>
  <c r="L460"/>
  <c r="L533"/>
  <c r="L387"/>
  <c r="R28"/>
  <c r="R98"/>
  <c r="R240"/>
  <c r="R169"/>
  <c r="R387"/>
  <c r="R314"/>
  <c r="R533"/>
  <c r="R460"/>
  <c r="Q28"/>
  <c r="Q169"/>
  <c r="Q98"/>
  <c r="Q240"/>
  <c r="Q460"/>
  <c r="Q314"/>
  <c r="Q533"/>
  <c r="Q387"/>
  <c r="Y28"/>
  <c r="Y169"/>
  <c r="Y98"/>
  <c r="Y240"/>
  <c r="Y533"/>
  <c r="Y314"/>
  <c r="Y387"/>
  <c r="Y460"/>
  <c r="G28"/>
  <c r="G169"/>
  <c r="G98"/>
  <c r="G240"/>
  <c r="G387"/>
  <c r="G533"/>
  <c r="G460"/>
  <c r="G314"/>
  <c r="W133" i="25"/>
  <c r="Z240" i="46"/>
  <c r="S133" i="25"/>
  <c r="O133"/>
  <c r="R240" i="46"/>
  <c r="V133" i="25"/>
  <c r="Y240" i="46"/>
  <c r="R133" i="25"/>
  <c r="U240" i="46"/>
  <c r="N133" i="25"/>
  <c r="I133"/>
  <c r="L240" i="46"/>
  <c r="E133" i="25"/>
  <c r="J133"/>
  <c r="M240" i="46"/>
  <c r="F133" i="25"/>
  <c r="I240" i="46"/>
  <c r="U134" i="25"/>
  <c r="Q134"/>
  <c r="M134"/>
  <c r="T134"/>
  <c r="P134"/>
  <c r="K134"/>
  <c r="G134"/>
  <c r="J134"/>
  <c r="F134"/>
  <c r="L134"/>
  <c r="M390" i="64"/>
  <c r="Q31"/>
  <c r="Q101"/>
  <c r="Q243"/>
  <c r="Q172"/>
  <c r="Q463"/>
  <c r="Q390"/>
  <c r="Q317"/>
  <c r="Q536"/>
  <c r="P31"/>
  <c r="P101"/>
  <c r="P172"/>
  <c r="P243"/>
  <c r="P536"/>
  <c r="P317"/>
  <c r="P463"/>
  <c r="P390"/>
  <c r="O463"/>
  <c r="M45" i="25"/>
  <c r="K107" i="64"/>
  <c r="K249"/>
  <c r="K178"/>
  <c r="K323"/>
  <c r="K469"/>
  <c r="K542"/>
  <c r="K396"/>
  <c r="U178"/>
  <c r="U107"/>
  <c r="U249"/>
  <c r="U323"/>
  <c r="U542"/>
  <c r="U396"/>
  <c r="U469"/>
  <c r="T107"/>
  <c r="T249"/>
  <c r="T178"/>
  <c r="T396"/>
  <c r="T542"/>
  <c r="T323"/>
  <c r="T469"/>
  <c r="X107"/>
  <c r="X249"/>
  <c r="X178"/>
  <c r="X396"/>
  <c r="X323"/>
  <c r="X542"/>
  <c r="X469"/>
  <c r="O178"/>
  <c r="O107"/>
  <c r="O249"/>
  <c r="O396"/>
  <c r="O323"/>
  <c r="O542"/>
  <c r="O469"/>
  <c r="M54" i="25"/>
  <c r="N39" i="56"/>
  <c r="D623" i="64"/>
  <c r="E49"/>
  <c r="E190"/>
  <c r="E261"/>
  <c r="E481"/>
  <c r="E408"/>
  <c r="E554"/>
  <c r="E335"/>
  <c r="E119"/>
  <c r="AM55" i="46"/>
  <c r="AU55"/>
  <c r="AH55"/>
  <c r="AR55"/>
  <c r="AE55"/>
  <c r="C43" i="36"/>
  <c r="D52" i="44"/>
  <c r="E52" s="1"/>
  <c r="K49" i="63"/>
  <c r="H29" i="64"/>
  <c r="H170"/>
  <c r="H241"/>
  <c r="H99"/>
  <c r="H388"/>
  <c r="H534"/>
  <c r="H315"/>
  <c r="H461"/>
  <c r="J29"/>
  <c r="J170"/>
  <c r="J241"/>
  <c r="J99"/>
  <c r="J315"/>
  <c r="J534"/>
  <c r="J388"/>
  <c r="J461"/>
  <c r="L29"/>
  <c r="L241"/>
  <c r="L99"/>
  <c r="L170"/>
  <c r="L315"/>
  <c r="L388"/>
  <c r="L461"/>
  <c r="L534"/>
  <c r="N29"/>
  <c r="N99"/>
  <c r="N241"/>
  <c r="N170"/>
  <c r="N534"/>
  <c r="N388"/>
  <c r="N315"/>
  <c r="N461"/>
  <c r="S29"/>
  <c r="S99"/>
  <c r="S241"/>
  <c r="S170"/>
  <c r="S534"/>
  <c r="S388"/>
  <c r="S461"/>
  <c r="S315"/>
  <c r="W29"/>
  <c r="W170"/>
  <c r="W99"/>
  <c r="W241"/>
  <c r="W388"/>
  <c r="W461"/>
  <c r="W534"/>
  <c r="W315"/>
  <c r="R29"/>
  <c r="R170"/>
  <c r="R99"/>
  <c r="R241"/>
  <c r="R461"/>
  <c r="R534"/>
  <c r="R315"/>
  <c r="R388"/>
  <c r="V29"/>
  <c r="V170"/>
  <c r="V99"/>
  <c r="V241"/>
  <c r="V315"/>
  <c r="V388"/>
  <c r="V534"/>
  <c r="V461"/>
  <c r="Y29"/>
  <c r="Y99"/>
  <c r="Y241"/>
  <c r="Y170"/>
  <c r="Y534"/>
  <c r="Y388"/>
  <c r="Y461"/>
  <c r="Y315"/>
  <c r="G29"/>
  <c r="G99"/>
  <c r="G241"/>
  <c r="G170"/>
  <c r="G315"/>
  <c r="G461"/>
  <c r="G534"/>
  <c r="AA603"/>
  <c r="G388"/>
  <c r="R41" i="25"/>
  <c r="H31" i="56"/>
  <c r="O170" i="64"/>
  <c r="O99"/>
  <c r="O241"/>
  <c r="O534"/>
  <c r="O315"/>
  <c r="O461"/>
  <c r="O388"/>
  <c r="O29"/>
  <c r="I27"/>
  <c r="I97"/>
  <c r="I239"/>
  <c r="I168"/>
  <c r="I386"/>
  <c r="I313"/>
  <c r="I459"/>
  <c r="I532"/>
  <c r="K27"/>
  <c r="K97"/>
  <c r="K239"/>
  <c r="K168"/>
  <c r="K386"/>
  <c r="K532"/>
  <c r="K459"/>
  <c r="K313"/>
  <c r="M27"/>
  <c r="M97"/>
  <c r="M239"/>
  <c r="M168"/>
  <c r="M386"/>
  <c r="M313"/>
  <c r="M532"/>
  <c r="M459"/>
  <c r="Q27"/>
  <c r="Q97"/>
  <c r="Q239"/>
  <c r="Q168"/>
  <c r="Q532"/>
  <c r="Q313"/>
  <c r="Q459"/>
  <c r="Q386"/>
  <c r="U27"/>
  <c r="U168"/>
  <c r="U97"/>
  <c r="U239"/>
  <c r="U386"/>
  <c r="U313"/>
  <c r="U532"/>
  <c r="U459"/>
  <c r="P27"/>
  <c r="P97"/>
  <c r="P168"/>
  <c r="P239"/>
  <c r="P532"/>
  <c r="P313"/>
  <c r="P459"/>
  <c r="P386"/>
  <c r="T27"/>
  <c r="T97"/>
  <c r="T239"/>
  <c r="T168"/>
  <c r="T459"/>
  <c r="T313"/>
  <c r="T532"/>
  <c r="T386"/>
  <c r="X27"/>
  <c r="X239"/>
  <c r="X97"/>
  <c r="X168"/>
  <c r="X459"/>
  <c r="X313"/>
  <c r="X532"/>
  <c r="X386"/>
  <c r="Z27"/>
  <c r="Z97"/>
  <c r="Z239"/>
  <c r="Z168"/>
  <c r="Z459"/>
  <c r="Z313"/>
  <c r="Z386"/>
  <c r="Z532"/>
  <c r="O27"/>
  <c r="O168"/>
  <c r="O97"/>
  <c r="O239"/>
  <c r="O386"/>
  <c r="O313"/>
  <c r="O532"/>
  <c r="O459"/>
  <c r="I165"/>
  <c r="I94"/>
  <c r="I383"/>
  <c r="I529"/>
  <c r="I456"/>
  <c r="I310"/>
  <c r="I236"/>
  <c r="K165"/>
  <c r="K236"/>
  <c r="K94"/>
  <c r="K383"/>
  <c r="K529"/>
  <c r="K456"/>
  <c r="K310"/>
  <c r="M165"/>
  <c r="M94"/>
  <c r="M236"/>
  <c r="M383"/>
  <c r="M310"/>
  <c r="M529"/>
  <c r="M456"/>
  <c r="P165"/>
  <c r="P236"/>
  <c r="P94"/>
  <c r="P383"/>
  <c r="P456"/>
  <c r="P310"/>
  <c r="P529"/>
  <c r="T165"/>
  <c r="T94"/>
  <c r="T236"/>
  <c r="T383"/>
  <c r="T456"/>
  <c r="T310"/>
  <c r="T529"/>
  <c r="X94"/>
  <c r="X165"/>
  <c r="X236"/>
  <c r="X310"/>
  <c r="X456"/>
  <c r="X383"/>
  <c r="X529"/>
  <c r="S165"/>
  <c r="S94"/>
  <c r="S236"/>
  <c r="S310"/>
  <c r="S456"/>
  <c r="S529"/>
  <c r="S383"/>
  <c r="W94"/>
  <c r="W236"/>
  <c r="W165"/>
  <c r="W310"/>
  <c r="W456"/>
  <c r="W383"/>
  <c r="W529"/>
  <c r="Z165"/>
  <c r="Z94"/>
  <c r="Z236"/>
  <c r="Z310"/>
  <c r="Z383"/>
  <c r="Z456"/>
  <c r="Z529"/>
  <c r="O94"/>
  <c r="O236"/>
  <c r="O165"/>
  <c r="O310"/>
  <c r="O529"/>
  <c r="O383"/>
  <c r="O456"/>
  <c r="W129" i="56"/>
  <c r="V174" i="25"/>
  <c r="S129" i="56"/>
  <c r="R174" i="25"/>
  <c r="Q129" i="56"/>
  <c r="P174" i="25"/>
  <c r="L174"/>
  <c r="M129" i="56"/>
  <c r="J174" i="25"/>
  <c r="K129" i="56"/>
  <c r="BR248" i="46"/>
  <c r="I105" i="47"/>
  <c r="I178"/>
  <c r="I352" s="1"/>
  <c r="J249" i="56"/>
  <c r="U249"/>
  <c r="T178" i="47"/>
  <c r="T352" s="1"/>
  <c r="T105"/>
  <c r="C49" i="36"/>
  <c r="H171" i="25"/>
  <c r="C50" i="36"/>
  <c r="AV168" i="64"/>
  <c r="AV165"/>
  <c r="AV90"/>
  <c r="AV175"/>
  <c r="Q42" i="36"/>
  <c r="AN58" i="46"/>
  <c r="AL630" i="64"/>
  <c r="AD35"/>
  <c r="AD176"/>
  <c r="AD247"/>
  <c r="AD105"/>
  <c r="AD394"/>
  <c r="AD540"/>
  <c r="AD467"/>
  <c r="AD321"/>
  <c r="AI35"/>
  <c r="AI176"/>
  <c r="AI247"/>
  <c r="AI105"/>
  <c r="AI394"/>
  <c r="AI321"/>
  <c r="AI540"/>
  <c r="AI467"/>
  <c r="AR35"/>
  <c r="AR105"/>
  <c r="AR176"/>
  <c r="AR247"/>
  <c r="AR321"/>
  <c r="AR540"/>
  <c r="AR394"/>
  <c r="AR467"/>
  <c r="AM18" i="34"/>
  <c r="AG18"/>
  <c r="U18"/>
  <c r="AV338" i="64"/>
  <c r="AV264"/>
  <c r="AV193"/>
  <c r="AV52"/>
  <c r="X70" i="25"/>
  <c r="AS70" s="1"/>
  <c r="AV334" i="64"/>
  <c r="AV260"/>
  <c r="AV189"/>
  <c r="D335" i="47"/>
  <c r="C149"/>
  <c r="S335"/>
  <c r="AV549" i="64"/>
  <c r="AV256"/>
  <c r="AV114"/>
  <c r="AV544"/>
  <c r="AV180"/>
  <c r="AV251"/>
  <c r="AV468"/>
  <c r="AV395"/>
  <c r="AV541"/>
  <c r="AV177"/>
  <c r="AV36"/>
  <c r="X30" i="25"/>
  <c r="AS30" s="1"/>
  <c r="AV609" i="64"/>
  <c r="AB35"/>
  <c r="AB105"/>
  <c r="AB247"/>
  <c r="AB176"/>
  <c r="AB540"/>
  <c r="AB321"/>
  <c r="AB394"/>
  <c r="AB467"/>
  <c r="J22"/>
  <c r="J92"/>
  <c r="J234"/>
  <c r="J163"/>
  <c r="J381"/>
  <c r="J308"/>
  <c r="J454"/>
  <c r="J527"/>
  <c r="N22"/>
  <c r="N163"/>
  <c r="N92"/>
  <c r="N234"/>
  <c r="N454"/>
  <c r="N381"/>
  <c r="N527"/>
  <c r="N308"/>
  <c r="V22"/>
  <c r="V163"/>
  <c r="V92"/>
  <c r="V234"/>
  <c r="V381"/>
  <c r="V308"/>
  <c r="V454"/>
  <c r="V527"/>
  <c r="U22"/>
  <c r="U92"/>
  <c r="U234"/>
  <c r="U163"/>
  <c r="U308"/>
  <c r="U381"/>
  <c r="U527"/>
  <c r="U454"/>
  <c r="Y163"/>
  <c r="Y454"/>
  <c r="G22"/>
  <c r="G163"/>
  <c r="G234"/>
  <c r="G92"/>
  <c r="G308"/>
  <c r="G454"/>
  <c r="G381"/>
  <c r="G527"/>
  <c r="AV466"/>
  <c r="AV393"/>
  <c r="AV104"/>
  <c r="AV537"/>
  <c r="AV102"/>
  <c r="AV391"/>
  <c r="AV462"/>
  <c r="AV389"/>
  <c r="AV100"/>
  <c r="AV314"/>
  <c r="AV98"/>
  <c r="AV387"/>
  <c r="AV28"/>
  <c r="AV312"/>
  <c r="AV96"/>
  <c r="AV385"/>
  <c r="AV167"/>
  <c r="AV310"/>
  <c r="AV529"/>
  <c r="AV236"/>
  <c r="AV24"/>
  <c r="AV381"/>
  <c r="AV308"/>
  <c r="AV234"/>
  <c r="AV92"/>
  <c r="AV306"/>
  <c r="AV379"/>
  <c r="AV232"/>
  <c r="AV161"/>
  <c r="I51"/>
  <c r="I121"/>
  <c r="I263"/>
  <c r="I192"/>
  <c r="I337"/>
  <c r="I556"/>
  <c r="I483"/>
  <c r="I410"/>
  <c r="K51"/>
  <c r="K121"/>
  <c r="K263"/>
  <c r="K192"/>
  <c r="K337"/>
  <c r="K556"/>
  <c r="K483"/>
  <c r="K410"/>
  <c r="M51"/>
  <c r="M121"/>
  <c r="M263"/>
  <c r="M192"/>
  <c r="M337"/>
  <c r="M410"/>
  <c r="M483"/>
  <c r="M556"/>
  <c r="Q51"/>
  <c r="Q121"/>
  <c r="Q263"/>
  <c r="Q192"/>
  <c r="Q337"/>
  <c r="Q483"/>
  <c r="Q410"/>
  <c r="Q556"/>
  <c r="U51"/>
  <c r="U192"/>
  <c r="U121"/>
  <c r="U263"/>
  <c r="U556"/>
  <c r="U337"/>
  <c r="U483"/>
  <c r="U410"/>
  <c r="Y51"/>
  <c r="Y121"/>
  <c r="Y263"/>
  <c r="Y192"/>
  <c r="Y556"/>
  <c r="Y410"/>
  <c r="Y483"/>
  <c r="Y337"/>
  <c r="R51"/>
  <c r="R192"/>
  <c r="R121"/>
  <c r="R263"/>
  <c r="R483"/>
  <c r="R337"/>
  <c r="R410"/>
  <c r="R556"/>
  <c r="V51"/>
  <c r="V192"/>
  <c r="V121"/>
  <c r="V263"/>
  <c r="V410"/>
  <c r="V337"/>
  <c r="V483"/>
  <c r="V556"/>
  <c r="Z51"/>
  <c r="Z121"/>
  <c r="Z263"/>
  <c r="Z192"/>
  <c r="Z410"/>
  <c r="Z337"/>
  <c r="Z556"/>
  <c r="Z483"/>
  <c r="O192"/>
  <c r="O121"/>
  <c r="O263"/>
  <c r="O556"/>
  <c r="O337"/>
  <c r="O410"/>
  <c r="O483"/>
  <c r="O51"/>
  <c r="AQ158" i="25"/>
  <c r="AQ276" s="1"/>
  <c r="AT238" i="46"/>
  <c r="W172" i="56"/>
  <c r="V219" i="47"/>
  <c r="V374" s="1"/>
  <c r="AM158" i="25"/>
  <c r="AM276" s="1"/>
  <c r="AP238" i="46"/>
  <c r="R219" i="47"/>
  <c r="R374" s="1"/>
  <c r="S172" i="56"/>
  <c r="AI158" i="25"/>
  <c r="AI276" s="1"/>
  <c r="N219" i="47"/>
  <c r="N374" s="1"/>
  <c r="AL238" i="46"/>
  <c r="O172" i="56"/>
  <c r="AR158" i="25"/>
  <c r="AR276" s="1"/>
  <c r="AU238" i="46"/>
  <c r="X172" i="56"/>
  <c r="W219" i="47"/>
  <c r="W374" s="1"/>
  <c r="AN158" i="25"/>
  <c r="AN276" s="1"/>
  <c r="T172" i="56"/>
  <c r="AQ238" i="46"/>
  <c r="S219" i="47"/>
  <c r="S374" s="1"/>
  <c r="AJ158" i="25"/>
  <c r="AJ276" s="1"/>
  <c r="P172" i="56"/>
  <c r="O219" i="47"/>
  <c r="O374" s="1"/>
  <c r="AM238" i="46"/>
  <c r="AE158" i="25"/>
  <c r="AE276" s="1"/>
  <c r="K172" i="56"/>
  <c r="J219" i="47"/>
  <c r="J374" s="1"/>
  <c r="AH238" i="46"/>
  <c r="AA158" i="25"/>
  <c r="AA276" s="1"/>
  <c r="G172" i="56"/>
  <c r="AD238" i="46"/>
  <c r="F219" i="47"/>
  <c r="F374" s="1"/>
  <c r="AB158" i="25"/>
  <c r="AB276" s="1"/>
  <c r="G219" i="47"/>
  <c r="G374" s="1"/>
  <c r="H172" i="56"/>
  <c r="AE238" i="46"/>
  <c r="AG158" i="25"/>
  <c r="AG276" s="1"/>
  <c r="AJ238" i="46"/>
  <c r="L219" i="47"/>
  <c r="L374" s="1"/>
  <c r="M172" i="56"/>
  <c r="BO96" i="46"/>
  <c r="U96" i="56" s="1"/>
  <c r="AT173" i="46"/>
  <c r="AT170"/>
  <c r="AT168"/>
  <c r="AT166"/>
  <c r="AT171"/>
  <c r="AT169"/>
  <c r="BK96"/>
  <c r="Q96" i="56" s="1"/>
  <c r="AP173" i="46"/>
  <c r="AP170"/>
  <c r="AP168"/>
  <c r="AP166"/>
  <c r="AP171"/>
  <c r="AP169"/>
  <c r="BF96"/>
  <c r="L96" i="56" s="1"/>
  <c r="AK173" i="46"/>
  <c r="AK170"/>
  <c r="AK168"/>
  <c r="AK166"/>
  <c r="AK171"/>
  <c r="AK169"/>
  <c r="BP96"/>
  <c r="V96" i="56" s="1"/>
  <c r="AU170" i="46"/>
  <c r="AU168"/>
  <c r="AU173"/>
  <c r="AU171"/>
  <c r="AU169"/>
  <c r="AU166"/>
  <c r="BL96"/>
  <c r="R96" i="56" s="1"/>
  <c r="AQ170" i="46"/>
  <c r="AQ168"/>
  <c r="AQ173"/>
  <c r="AQ171"/>
  <c r="AQ169"/>
  <c r="AQ166"/>
  <c r="BH96"/>
  <c r="N96" i="56" s="1"/>
  <c r="AM170" i="46"/>
  <c r="AM168"/>
  <c r="AM173"/>
  <c r="AM171"/>
  <c r="AM169"/>
  <c r="AM166"/>
  <c r="BC96"/>
  <c r="I96" i="56" s="1"/>
  <c r="AH170" i="46"/>
  <c r="AH168"/>
  <c r="AH173"/>
  <c r="AH166"/>
  <c r="AH171"/>
  <c r="AH169"/>
  <c r="BD96"/>
  <c r="J96" i="56" s="1"/>
  <c r="AI170" i="46"/>
  <c r="AI168"/>
  <c r="AI173"/>
  <c r="AI166"/>
  <c r="AI171"/>
  <c r="AI169"/>
  <c r="AZ96"/>
  <c r="F96" i="56" s="1"/>
  <c r="AE170" i="46"/>
  <c r="AE168"/>
  <c r="AE173"/>
  <c r="AE166"/>
  <c r="AE171"/>
  <c r="AE169"/>
  <c r="C95" i="36"/>
  <c r="AY96" i="46"/>
  <c r="AD173"/>
  <c r="AD166"/>
  <c r="AD171"/>
  <c r="AD169"/>
  <c r="AD170"/>
  <c r="AD168"/>
  <c r="P335" i="47"/>
  <c r="G335"/>
  <c r="E335"/>
  <c r="U138" i="25"/>
  <c r="U292" s="1"/>
  <c r="Q138"/>
  <c r="Q292" s="1"/>
  <c r="M138"/>
  <c r="M292" s="1"/>
  <c r="T138"/>
  <c r="T292" s="1"/>
  <c r="P138"/>
  <c r="P292" s="1"/>
  <c r="K138"/>
  <c r="K292" s="1"/>
  <c r="G138"/>
  <c r="G292" s="1"/>
  <c r="J138"/>
  <c r="J292" s="1"/>
  <c r="F138"/>
  <c r="F292" s="1"/>
  <c r="L138"/>
  <c r="L292" s="1"/>
  <c r="W132"/>
  <c r="W284" s="1"/>
  <c r="S132"/>
  <c r="S284" s="1"/>
  <c r="O132"/>
  <c r="O284" s="1"/>
  <c r="V132"/>
  <c r="V284" s="1"/>
  <c r="R132"/>
  <c r="R284" s="1"/>
  <c r="N132"/>
  <c r="N284" s="1"/>
  <c r="I132"/>
  <c r="I284" s="1"/>
  <c r="E132"/>
  <c r="E284" s="1"/>
  <c r="H132"/>
  <c r="H284" s="1"/>
  <c r="D132"/>
  <c r="AC146" i="46"/>
  <c r="I416" i="64"/>
  <c r="I489"/>
  <c r="I562"/>
  <c r="I198"/>
  <c r="I269"/>
  <c r="I343"/>
  <c r="I127"/>
  <c r="K198"/>
  <c r="K562"/>
  <c r="K416"/>
  <c r="K489"/>
  <c r="K343"/>
  <c r="K127"/>
  <c r="K269"/>
  <c r="M127"/>
  <c r="M269"/>
  <c r="M198"/>
  <c r="M416"/>
  <c r="M489"/>
  <c r="M562"/>
  <c r="M343"/>
  <c r="Q127"/>
  <c r="Q269"/>
  <c r="Q198"/>
  <c r="Q489"/>
  <c r="Q416"/>
  <c r="Q562"/>
  <c r="Q343"/>
  <c r="U198"/>
  <c r="U127"/>
  <c r="U269"/>
  <c r="U562"/>
  <c r="U416"/>
  <c r="U489"/>
  <c r="U343"/>
  <c r="Y127"/>
  <c r="Y269"/>
  <c r="Y198"/>
  <c r="Y489"/>
  <c r="Y562"/>
  <c r="Y416"/>
  <c r="Y343"/>
  <c r="R198"/>
  <c r="R127"/>
  <c r="R269"/>
  <c r="R416"/>
  <c r="R562"/>
  <c r="R489"/>
  <c r="R343"/>
  <c r="V489"/>
  <c r="V562"/>
  <c r="V416"/>
  <c r="V198"/>
  <c r="V343"/>
  <c r="V127"/>
  <c r="V269"/>
  <c r="Z127"/>
  <c r="Z269"/>
  <c r="Z198"/>
  <c r="Z416"/>
  <c r="Z489"/>
  <c r="Z562"/>
  <c r="Z343"/>
  <c r="O198"/>
  <c r="O127"/>
  <c r="O269"/>
  <c r="O562"/>
  <c r="O416"/>
  <c r="O489"/>
  <c r="O343"/>
  <c r="V90" i="25"/>
  <c r="Y246" i="46"/>
  <c r="T90" i="25"/>
  <c r="W246" i="46"/>
  <c r="R90" i="25"/>
  <c r="U246" i="46"/>
  <c r="P90" i="25"/>
  <c r="S246" i="46"/>
  <c r="N90" i="25"/>
  <c r="Q246" i="46"/>
  <c r="K90" i="25"/>
  <c r="N246" i="46"/>
  <c r="I90" i="25"/>
  <c r="L246" i="46"/>
  <c r="G90" i="25"/>
  <c r="J246" i="46"/>
  <c r="E90" i="25"/>
  <c r="H246" i="46"/>
  <c r="L90" i="25"/>
  <c r="O246" i="46"/>
  <c r="H39" i="56"/>
  <c r="C45" i="36"/>
  <c r="D629" i="64"/>
  <c r="E55"/>
  <c r="E125"/>
  <c r="E196"/>
  <c r="E267"/>
  <c r="E560"/>
  <c r="E414"/>
  <c r="E487"/>
  <c r="E341"/>
  <c r="Q57" i="46"/>
  <c r="I57"/>
  <c r="J57"/>
  <c r="K57"/>
  <c r="L57"/>
  <c r="M57"/>
  <c r="N57"/>
  <c r="O57"/>
  <c r="P57"/>
  <c r="S57"/>
  <c r="R57"/>
  <c r="T57"/>
  <c r="V57"/>
  <c r="X57"/>
  <c r="W57"/>
  <c r="Z57"/>
  <c r="AB57"/>
  <c r="U57"/>
  <c r="Y57"/>
  <c r="AA57"/>
  <c r="H57"/>
  <c r="F251" s="1"/>
  <c r="D251"/>
  <c r="G52"/>
  <c r="D628" i="64"/>
  <c r="E54"/>
  <c r="E266"/>
  <c r="E486"/>
  <c r="E559"/>
  <c r="E124"/>
  <c r="E195"/>
  <c r="E413"/>
  <c r="E340"/>
  <c r="Q56" i="46"/>
  <c r="I56"/>
  <c r="J56"/>
  <c r="K56"/>
  <c r="L56"/>
  <c r="M56"/>
  <c r="N56"/>
  <c r="O56"/>
  <c r="P56"/>
  <c r="S56"/>
  <c r="R56"/>
  <c r="T56"/>
  <c r="V56"/>
  <c r="W56"/>
  <c r="X56"/>
  <c r="Z56"/>
  <c r="AB56"/>
  <c r="U56"/>
  <c r="Y56"/>
  <c r="AA56"/>
  <c r="H56"/>
  <c r="D51" i="44"/>
  <c r="E51" s="1"/>
  <c r="K48" i="63"/>
  <c r="CH51" i="46"/>
  <c r="CF51"/>
  <c r="CE51"/>
  <c r="BJ51"/>
  <c r="BW51"/>
  <c r="BN51"/>
  <c r="BF51"/>
  <c r="BE51"/>
  <c r="CK51"/>
  <c r="AY51"/>
  <c r="CJ51"/>
  <c r="AZ51"/>
  <c r="I51" i="44"/>
  <c r="BP51" i="46"/>
  <c r="BL51"/>
  <c r="BI51"/>
  <c r="BU51"/>
  <c r="BZ51"/>
  <c r="CA51"/>
  <c r="BA51"/>
  <c r="CB51"/>
  <c r="BX51"/>
  <c r="BQ51"/>
  <c r="BY51"/>
  <c r="CG51"/>
  <c r="BV51"/>
  <c r="BD51"/>
  <c r="BO51"/>
  <c r="BR51"/>
  <c r="CD51"/>
  <c r="BH51"/>
  <c r="BB51"/>
  <c r="CC51"/>
  <c r="BT51"/>
  <c r="CM51"/>
  <c r="BG51"/>
  <c r="BC51"/>
  <c r="BK51"/>
  <c r="BM51"/>
  <c r="CL51"/>
  <c r="CI51"/>
  <c r="C255"/>
  <c r="J26"/>
  <c r="I30" i="64"/>
  <c r="I171"/>
  <c r="I242"/>
  <c r="I100"/>
  <c r="I389"/>
  <c r="I316"/>
  <c r="I535"/>
  <c r="I462"/>
  <c r="K30"/>
  <c r="K171"/>
  <c r="K100"/>
  <c r="K242"/>
  <c r="K462"/>
  <c r="K389"/>
  <c r="K535"/>
  <c r="K316"/>
  <c r="M30"/>
  <c r="M171"/>
  <c r="M100"/>
  <c r="M242"/>
  <c r="M316"/>
  <c r="M462"/>
  <c r="M389"/>
  <c r="M535"/>
  <c r="P30"/>
  <c r="P171"/>
  <c r="P242"/>
  <c r="P100"/>
  <c r="P462"/>
  <c r="P316"/>
  <c r="P389"/>
  <c r="P535"/>
  <c r="T30"/>
  <c r="T171"/>
  <c r="T100"/>
  <c r="T242"/>
  <c r="T462"/>
  <c r="T316"/>
  <c r="T535"/>
  <c r="T389"/>
  <c r="X30"/>
  <c r="X100"/>
  <c r="X171"/>
  <c r="X242"/>
  <c r="X316"/>
  <c r="X535"/>
  <c r="X389"/>
  <c r="X462"/>
  <c r="S30"/>
  <c r="S171"/>
  <c r="S100"/>
  <c r="S242"/>
  <c r="S389"/>
  <c r="S535"/>
  <c r="S462"/>
  <c r="S316"/>
  <c r="W30"/>
  <c r="W100"/>
  <c r="W242"/>
  <c r="W171"/>
  <c r="W389"/>
  <c r="W316"/>
  <c r="W462"/>
  <c r="W535"/>
  <c r="Z30"/>
  <c r="Z171"/>
  <c r="Z100"/>
  <c r="Z242"/>
  <c r="Z535"/>
  <c r="Z316"/>
  <c r="Z389"/>
  <c r="Z462"/>
  <c r="O100"/>
  <c r="O242"/>
  <c r="O171"/>
  <c r="O389"/>
  <c r="O535"/>
  <c r="O462"/>
  <c r="O316"/>
  <c r="O30"/>
  <c r="P26"/>
  <c r="P167"/>
  <c r="P238"/>
  <c r="P96"/>
  <c r="P531"/>
  <c r="P385"/>
  <c r="P312"/>
  <c r="P458"/>
  <c r="X96"/>
  <c r="X458"/>
  <c r="S26"/>
  <c r="S167"/>
  <c r="S96"/>
  <c r="S238"/>
  <c r="S458"/>
  <c r="S531"/>
  <c r="S312"/>
  <c r="S385"/>
  <c r="O26"/>
  <c r="O96"/>
  <c r="O238"/>
  <c r="O167"/>
  <c r="O312"/>
  <c r="O531"/>
  <c r="O458"/>
  <c r="O385"/>
  <c r="H18"/>
  <c r="H88"/>
  <c r="H159"/>
  <c r="H523"/>
  <c r="H377"/>
  <c r="H450"/>
  <c r="H304"/>
  <c r="H230"/>
  <c r="J18"/>
  <c r="J88"/>
  <c r="J159"/>
  <c r="J304"/>
  <c r="J523"/>
  <c r="J377"/>
  <c r="J450"/>
  <c r="J230"/>
  <c r="L18"/>
  <c r="L88"/>
  <c r="L159"/>
  <c r="L230"/>
  <c r="L377"/>
  <c r="L304"/>
  <c r="L450"/>
  <c r="L523"/>
  <c r="N18"/>
  <c r="N159"/>
  <c r="N88"/>
  <c r="N230"/>
  <c r="N450"/>
  <c r="N304"/>
  <c r="N377"/>
  <c r="N523"/>
  <c r="R18"/>
  <c r="R88"/>
  <c r="R230"/>
  <c r="R159"/>
  <c r="R304"/>
  <c r="R523"/>
  <c r="R450"/>
  <c r="R377"/>
  <c r="V18"/>
  <c r="V88"/>
  <c r="V304"/>
  <c r="V523"/>
  <c r="V450"/>
  <c r="V377"/>
  <c r="V159"/>
  <c r="V230"/>
  <c r="Q18"/>
  <c r="Q159"/>
  <c r="Q88"/>
  <c r="Q230"/>
  <c r="Q377"/>
  <c r="Q304"/>
  <c r="Q523"/>
  <c r="Q450"/>
  <c r="U18"/>
  <c r="U88"/>
  <c r="U230"/>
  <c r="U159"/>
  <c r="U377"/>
  <c r="U304"/>
  <c r="U450"/>
  <c r="U523"/>
  <c r="Y18"/>
  <c r="Y159"/>
  <c r="Y88"/>
  <c r="Y230"/>
  <c r="Y304"/>
  <c r="Y450"/>
  <c r="Y523"/>
  <c r="Y377"/>
  <c r="G18"/>
  <c r="G230"/>
  <c r="G88"/>
  <c r="G450"/>
  <c r="G523"/>
  <c r="G304"/>
  <c r="AA592"/>
  <c r="G377"/>
  <c r="G159"/>
  <c r="V27" i="25"/>
  <c r="Y241" i="46"/>
  <c r="T27" i="25"/>
  <c r="W241" i="46"/>
  <c r="R27" i="25"/>
  <c r="U241" i="46"/>
  <c r="P27" i="25"/>
  <c r="S241" i="46"/>
  <c r="N27" i="25"/>
  <c r="Q241" i="46"/>
  <c r="K27" i="25"/>
  <c r="N241" i="46"/>
  <c r="I27" i="25"/>
  <c r="L241" i="46"/>
  <c r="G27" i="25"/>
  <c r="J241" i="46"/>
  <c r="E27" i="25"/>
  <c r="H241" i="46"/>
  <c r="O88" i="64"/>
  <c r="O230"/>
  <c r="O159"/>
  <c r="O450"/>
  <c r="O523"/>
  <c r="O377"/>
  <c r="O304"/>
  <c r="O18"/>
  <c r="W171" i="25"/>
  <c r="U171"/>
  <c r="S171"/>
  <c r="M171"/>
  <c r="K171"/>
  <c r="I171"/>
  <c r="G171"/>
  <c r="D32" i="44"/>
  <c r="E32" s="1"/>
  <c r="K29" i="63"/>
  <c r="F32" i="46"/>
  <c r="BL32"/>
  <c r="CI32"/>
  <c r="CH32"/>
  <c r="BF32"/>
  <c r="CM32"/>
  <c r="CJ32"/>
  <c r="BA32"/>
  <c r="CE32"/>
  <c r="BU32"/>
  <c r="CB32"/>
  <c r="BD32"/>
  <c r="BN32"/>
  <c r="AZ32"/>
  <c r="CL32"/>
  <c r="BJ32"/>
  <c r="BO32"/>
  <c r="BW32"/>
  <c r="CF32"/>
  <c r="BI32"/>
  <c r="CA32"/>
  <c r="BB32"/>
  <c r="BQ32"/>
  <c r="BH32"/>
  <c r="BY32"/>
  <c r="BK32"/>
  <c r="CK32"/>
  <c r="BG32"/>
  <c r="BE32"/>
  <c r="BC32"/>
  <c r="BR32"/>
  <c r="I32" i="44"/>
  <c r="BT32" i="46"/>
  <c r="CC32"/>
  <c r="BX32"/>
  <c r="BV32"/>
  <c r="BZ32"/>
  <c r="BM32"/>
  <c r="CG32"/>
  <c r="BP32"/>
  <c r="AY32"/>
  <c r="CD32"/>
  <c r="CN125"/>
  <c r="AT56" i="64"/>
  <c r="AT126"/>
  <c r="AT197"/>
  <c r="AT268"/>
  <c r="AT415"/>
  <c r="AT561"/>
  <c r="AT488"/>
  <c r="AT342"/>
  <c r="C48" i="36" l="1"/>
  <c r="V54" i="25"/>
  <c r="BQ243" i="46"/>
  <c r="C36" i="36"/>
  <c r="N458" i="64"/>
  <c r="AB55" i="46"/>
  <c r="X55"/>
  <c r="S76" i="25" s="1"/>
  <c r="T55" i="46"/>
  <c r="O76" i="25" s="1"/>
  <c r="I55" i="46"/>
  <c r="W33" i="56"/>
  <c r="Q548" i="64"/>
  <c r="W55" i="46"/>
  <c r="R50" i="74" s="1"/>
  <c r="R69" i="75" s="1"/>
  <c r="V55" i="46"/>
  <c r="R55"/>
  <c r="J31" i="56"/>
  <c r="S55" i="46"/>
  <c r="N50" i="74" s="1"/>
  <c r="N69" i="75" s="1"/>
  <c r="U55" i="46"/>
  <c r="AA55"/>
  <c r="K55"/>
  <c r="K458" i="64"/>
  <c r="N248"/>
  <c r="Y249"/>
  <c r="J396"/>
  <c r="X33" i="56"/>
  <c r="K463" i="64"/>
  <c r="M238"/>
  <c r="U463"/>
  <c r="Q458"/>
  <c r="R316"/>
  <c r="G249"/>
  <c r="V463"/>
  <c r="T238"/>
  <c r="H381"/>
  <c r="V387"/>
  <c r="V248"/>
  <c r="V383"/>
  <c r="X385"/>
  <c r="X167"/>
  <c r="T458"/>
  <c r="O26" i="46"/>
  <c r="K26" i="56" s="1"/>
  <c r="Y234" i="64"/>
  <c r="H454"/>
  <c r="H92"/>
  <c r="V41" i="25"/>
  <c r="I54"/>
  <c r="T54"/>
  <c r="O317" i="64"/>
  <c r="M463"/>
  <c r="V460"/>
  <c r="V322"/>
  <c r="Y475"/>
  <c r="V385"/>
  <c r="R167"/>
  <c r="L535"/>
  <c r="H337"/>
  <c r="C83" i="46"/>
  <c r="E83" s="1"/>
  <c r="R178" i="64"/>
  <c r="H45" i="25"/>
  <c r="J36" i="46"/>
  <c r="E48" i="25" s="1"/>
  <c r="T96" i="64"/>
  <c r="Y381"/>
  <c r="Y22"/>
  <c r="H163"/>
  <c r="O243"/>
  <c r="M172"/>
  <c r="V169"/>
  <c r="V36"/>
  <c r="Y255"/>
  <c r="V167"/>
  <c r="R312"/>
  <c r="L242"/>
  <c r="H410"/>
  <c r="H51"/>
  <c r="V33" i="56"/>
  <c r="X312" i="64"/>
  <c r="T312"/>
  <c r="AA26" i="46"/>
  <c r="V34" i="25" s="1"/>
  <c r="T531" i="64"/>
  <c r="V26" i="46"/>
  <c r="Q34" i="25" s="1"/>
  <c r="H527" i="64"/>
  <c r="H556"/>
  <c r="R396"/>
  <c r="V161" i="47"/>
  <c r="V340" s="1"/>
  <c r="AF86" i="25"/>
  <c r="H37"/>
  <c r="U31" i="56"/>
  <c r="Q163" i="64"/>
  <c r="L96"/>
  <c r="Z26"/>
  <c r="J541"/>
  <c r="R381"/>
  <c r="S54" i="25"/>
  <c r="P249" i="64"/>
  <c r="K184"/>
  <c r="Q462"/>
  <c r="J383"/>
  <c r="S37" i="25"/>
  <c r="R33" i="56"/>
  <c r="J533" i="64"/>
  <c r="V39" i="56"/>
  <c r="U33"/>
  <c r="W28"/>
  <c r="H96" i="64"/>
  <c r="S556"/>
  <c r="Z469"/>
  <c r="H242"/>
  <c r="I536"/>
  <c r="U169"/>
  <c r="Y242"/>
  <c r="G489"/>
  <c r="O31" i="56"/>
  <c r="W390" i="64"/>
  <c r="G240" i="46"/>
  <c r="J198" i="64"/>
  <c r="O33" i="56"/>
  <c r="L36" i="46"/>
  <c r="G48" i="25" s="1"/>
  <c r="X36" i="46"/>
  <c r="S48" i="25" s="1"/>
  <c r="K36" i="46"/>
  <c r="H121" i="64"/>
  <c r="R45" i="25"/>
  <c r="K238" i="64"/>
  <c r="L92"/>
  <c r="H51" i="46"/>
  <c r="Q249" i="64"/>
  <c r="N169"/>
  <c r="W416"/>
  <c r="U383"/>
  <c r="S28" i="56"/>
  <c r="M531" i="64"/>
  <c r="M96"/>
  <c r="K385"/>
  <c r="T26" i="46"/>
  <c r="O34" i="25" s="1"/>
  <c r="I26" i="46"/>
  <c r="D34" i="25" s="1"/>
  <c r="L527" i="64"/>
  <c r="T51" i="46"/>
  <c r="O49" i="74" s="1"/>
  <c r="U101" i="64"/>
  <c r="K172"/>
  <c r="N533"/>
  <c r="N28"/>
  <c r="N106"/>
  <c r="Q184"/>
  <c r="Q167"/>
  <c r="N238"/>
  <c r="R389"/>
  <c r="W489"/>
  <c r="P556"/>
  <c r="U236"/>
  <c r="O54" i="25"/>
  <c r="G107" i="64"/>
  <c r="J469"/>
  <c r="V243"/>
  <c r="K96"/>
  <c r="Z26" i="46"/>
  <c r="V26" i="56" s="1"/>
  <c r="N26" i="46"/>
  <c r="M458" i="64"/>
  <c r="M167"/>
  <c r="K531"/>
  <c r="K26"/>
  <c r="X26" i="46"/>
  <c r="S34" i="25" s="1"/>
  <c r="S26" i="46"/>
  <c r="N34" i="25" s="1"/>
  <c r="M26" i="46"/>
  <c r="H34" i="25" s="1"/>
  <c r="L308" i="64"/>
  <c r="O51" i="46"/>
  <c r="J49" i="74" s="1"/>
  <c r="M51" i="46"/>
  <c r="I51" i="56" s="1"/>
  <c r="Q542" i="64"/>
  <c r="U31"/>
  <c r="K101"/>
  <c r="N460"/>
  <c r="N541"/>
  <c r="Q255"/>
  <c r="Q531"/>
  <c r="Q26"/>
  <c r="N167"/>
  <c r="R100"/>
  <c r="W269"/>
  <c r="P192"/>
  <c r="U456"/>
  <c r="U94"/>
  <c r="S39" i="56"/>
  <c r="G469" i="64"/>
  <c r="Y469"/>
  <c r="J107"/>
  <c r="V317"/>
  <c r="N134" i="25"/>
  <c r="X28" i="56"/>
  <c r="M385" i="64"/>
  <c r="K167"/>
  <c r="AB26" i="46"/>
  <c r="W34" i="25" s="1"/>
  <c r="W26" i="46"/>
  <c r="S26" i="56" s="1"/>
  <c r="R26" i="46"/>
  <c r="L163" i="64"/>
  <c r="N51" i="46"/>
  <c r="I71" i="25" s="1"/>
  <c r="Q323" i="64"/>
  <c r="T33" i="56"/>
  <c r="U536" i="64"/>
  <c r="K536"/>
  <c r="K31"/>
  <c r="N314"/>
  <c r="N468"/>
  <c r="Q329"/>
  <c r="Q43"/>
  <c r="I37" i="25"/>
  <c r="Q312" i="64"/>
  <c r="N531"/>
  <c r="R535"/>
  <c r="R30"/>
  <c r="I64" i="74"/>
  <c r="I62" i="75" s="1"/>
  <c r="P121" i="64"/>
  <c r="U529"/>
  <c r="G178"/>
  <c r="Y323"/>
  <c r="V536"/>
  <c r="U41" i="25"/>
  <c r="X51" i="46"/>
  <c r="P51"/>
  <c r="K71" i="25" s="1"/>
  <c r="K51" i="46"/>
  <c r="G51" i="56" s="1"/>
  <c r="V28"/>
  <c r="U147"/>
  <c r="M312" i="64"/>
  <c r="L454"/>
  <c r="L22"/>
  <c r="AB51" i="46"/>
  <c r="Y51"/>
  <c r="U51" i="56" s="1"/>
  <c r="Q51" i="46"/>
  <c r="L71" i="25" s="1"/>
  <c r="Q469" i="64"/>
  <c r="Q107"/>
  <c r="U317"/>
  <c r="U172"/>
  <c r="K317"/>
  <c r="N240"/>
  <c r="N395"/>
  <c r="N36"/>
  <c r="Q475"/>
  <c r="Q238"/>
  <c r="N312"/>
  <c r="N26"/>
  <c r="R171"/>
  <c r="T246" i="46"/>
  <c r="W343" i="64"/>
  <c r="W127"/>
  <c r="U165"/>
  <c r="G323"/>
  <c r="Y396"/>
  <c r="Y107"/>
  <c r="J542"/>
  <c r="J249"/>
  <c r="V172"/>
  <c r="V101"/>
  <c r="O148" i="56"/>
  <c r="O239" s="1"/>
  <c r="W26" i="64"/>
  <c r="Z317"/>
  <c r="U177"/>
  <c r="V402"/>
  <c r="U96"/>
  <c r="N55" i="46"/>
  <c r="I76" i="25" s="1"/>
  <c r="P55" i="46"/>
  <c r="K76" i="25" s="1"/>
  <c r="H55" i="46"/>
  <c r="Y55"/>
  <c r="M55"/>
  <c r="H76" i="25" s="1"/>
  <c r="H396" i="64"/>
  <c r="M36" i="46"/>
  <c r="H48" i="25" s="1"/>
  <c r="H37" i="46"/>
  <c r="F242" s="1"/>
  <c r="G77" i="69"/>
  <c r="Q125" i="56"/>
  <c r="AG55" i="46"/>
  <c r="H55" i="56" s="1"/>
  <c r="G42" i="70" s="1"/>
  <c r="G62" i="71" s="1"/>
  <c r="AF55" i="46"/>
  <c r="AS55"/>
  <c r="S158" i="47" s="1"/>
  <c r="U385" i="64"/>
  <c r="L385"/>
  <c r="Y30"/>
  <c r="H535"/>
  <c r="J416"/>
  <c r="N310"/>
  <c r="W385"/>
  <c r="Q31" i="56"/>
  <c r="AK55" i="46"/>
  <c r="K158" i="47" s="1"/>
  <c r="AN55" i="46"/>
  <c r="AI76" i="25" s="1"/>
  <c r="AD55" i="46"/>
  <c r="Z178" i="64"/>
  <c r="K45" i="25"/>
  <c r="V113" i="64"/>
  <c r="U458"/>
  <c r="L458"/>
  <c r="Y462"/>
  <c r="H389"/>
  <c r="G127"/>
  <c r="N236"/>
  <c r="W323"/>
  <c r="H178"/>
  <c r="Z167"/>
  <c r="W96"/>
  <c r="Q308"/>
  <c r="AL55" i="46"/>
  <c r="AG76" i="25" s="1"/>
  <c r="AT55" i="46"/>
  <c r="AJ55"/>
  <c r="K55" i="56" s="1"/>
  <c r="J42" i="70" s="1"/>
  <c r="J62" i="71" s="1"/>
  <c r="AW55" i="46"/>
  <c r="W158" i="47" s="1"/>
  <c r="AO55" i="46"/>
  <c r="O158" i="47" s="1"/>
  <c r="Z463" i="64"/>
  <c r="I243"/>
  <c r="V240" i="46"/>
  <c r="U460" i="64"/>
  <c r="U468"/>
  <c r="V43"/>
  <c r="AA600"/>
  <c r="U238"/>
  <c r="L167"/>
  <c r="Y316"/>
  <c r="H171"/>
  <c r="G269"/>
  <c r="W107"/>
  <c r="H542"/>
  <c r="W317"/>
  <c r="R36" i="46"/>
  <c r="M48" i="25" s="1"/>
  <c r="P28" i="56"/>
  <c r="Z312" i="64"/>
  <c r="W531"/>
  <c r="G45" i="25"/>
  <c r="Q22" i="64"/>
  <c r="AI55" i="46"/>
  <c r="AD76" i="25" s="1"/>
  <c r="I463" i="64"/>
  <c r="V475"/>
  <c r="W542"/>
  <c r="H249"/>
  <c r="W31"/>
  <c r="AP37" i="46"/>
  <c r="AN242" s="1"/>
  <c r="AP55"/>
  <c r="Z396" i="64"/>
  <c r="Z101"/>
  <c r="Z385"/>
  <c r="Q527"/>
  <c r="AV55" i="46"/>
  <c r="AQ76" i="25" s="1"/>
  <c r="Z31" i="64"/>
  <c r="I31"/>
  <c r="J127"/>
  <c r="U330"/>
  <c r="W35" i="56"/>
  <c r="V50" i="69" s="1"/>
  <c r="K161" i="47"/>
  <c r="K340" s="1"/>
  <c r="X536" i="64"/>
  <c r="S192"/>
  <c r="F31" i="56"/>
  <c r="CL248" i="46"/>
  <c r="I26" i="64"/>
  <c r="T101"/>
  <c r="AA602"/>
  <c r="Y312"/>
  <c r="P50" i="69"/>
  <c r="S263" i="64"/>
  <c r="T240" i="46"/>
  <c r="S410" i="64"/>
  <c r="M41" i="25"/>
  <c r="J45"/>
  <c r="BS26" i="46"/>
  <c r="I312" i="64"/>
  <c r="R234"/>
  <c r="M323"/>
  <c r="I323"/>
  <c r="T390"/>
  <c r="J106"/>
  <c r="H458"/>
  <c r="T489"/>
  <c r="J50" i="56"/>
  <c r="I56" i="70" s="1"/>
  <c r="S483" i="64"/>
  <c r="S51"/>
  <c r="G165"/>
  <c r="P54" i="25"/>
  <c r="S172" i="64"/>
  <c r="Q28" i="56"/>
  <c r="I39"/>
  <c r="Z531" i="64"/>
  <c r="Z238"/>
  <c r="W167"/>
  <c r="Z542"/>
  <c r="Z249"/>
  <c r="Z536"/>
  <c r="Z172"/>
  <c r="I317"/>
  <c r="I172"/>
  <c r="U387"/>
  <c r="U240"/>
  <c r="U541"/>
  <c r="U248"/>
  <c r="V329"/>
  <c r="G198"/>
  <c r="J343"/>
  <c r="N456"/>
  <c r="N165"/>
  <c r="K39" i="56"/>
  <c r="W469" i="64"/>
  <c r="H469"/>
  <c r="W243"/>
  <c r="Z458"/>
  <c r="W312"/>
  <c r="W238"/>
  <c r="Q454"/>
  <c r="Q92"/>
  <c r="Z323"/>
  <c r="Z107"/>
  <c r="Z390"/>
  <c r="I390"/>
  <c r="U314"/>
  <c r="U98"/>
  <c r="AA98" s="1"/>
  <c r="U395"/>
  <c r="U36"/>
  <c r="V184"/>
  <c r="E37" i="25"/>
  <c r="U312" i="64"/>
  <c r="U167"/>
  <c r="L312"/>
  <c r="L238"/>
  <c r="Y389"/>
  <c r="Y171"/>
  <c r="H462"/>
  <c r="H30"/>
  <c r="G562"/>
  <c r="J489"/>
  <c r="L263"/>
  <c r="H249" i="44"/>
  <c r="N529" i="64"/>
  <c r="W249"/>
  <c r="H107"/>
  <c r="W463"/>
  <c r="W172"/>
  <c r="S35" i="56"/>
  <c r="R50" i="69" s="1"/>
  <c r="U246" i="64"/>
  <c r="F39" i="56"/>
  <c r="T148"/>
  <c r="T239" s="1"/>
  <c r="Q381" i="64"/>
  <c r="U531"/>
  <c r="L531"/>
  <c r="Y535"/>
  <c r="H316"/>
  <c r="K246" i="46"/>
  <c r="U34" i="64"/>
  <c r="R22" i="56"/>
  <c r="W41" i="25"/>
  <c r="BK256" i="46"/>
  <c r="R549" i="64"/>
  <c r="CL225" i="46"/>
  <c r="E22" i="56"/>
  <c r="CN26" i="46"/>
  <c r="V34" i="64"/>
  <c r="AR37" i="46"/>
  <c r="S37" i="56" s="1"/>
  <c r="R256" i="64"/>
  <c r="H456" i="31"/>
  <c r="C205" i="44" s="1"/>
  <c r="E205" s="1"/>
  <c r="H205" s="1"/>
  <c r="G487" i="31"/>
  <c r="K37" i="25"/>
  <c r="I385" i="64"/>
  <c r="R454"/>
  <c r="R92"/>
  <c r="L31" i="56"/>
  <c r="P323" i="64"/>
  <c r="P107"/>
  <c r="M249"/>
  <c r="I178"/>
  <c r="X172"/>
  <c r="T463"/>
  <c r="T31"/>
  <c r="J169"/>
  <c r="J395"/>
  <c r="K402"/>
  <c r="K255"/>
  <c r="Y96"/>
  <c r="H531"/>
  <c r="H26"/>
  <c r="Q242"/>
  <c r="T562"/>
  <c r="G236"/>
  <c r="AA611"/>
  <c r="N469"/>
  <c r="S31"/>
  <c r="M35" i="56"/>
  <c r="CE249" i="46"/>
  <c r="BV249"/>
  <c r="CI249"/>
  <c r="I96" i="64"/>
  <c r="R527"/>
  <c r="Y257" i="46"/>
  <c r="L39" i="56"/>
  <c r="R39"/>
  <c r="X39"/>
  <c r="P542" i="64"/>
  <c r="M542"/>
  <c r="M107"/>
  <c r="I469"/>
  <c r="I249"/>
  <c r="X317"/>
  <c r="X243"/>
  <c r="T317"/>
  <c r="J460"/>
  <c r="J240"/>
  <c r="J177"/>
  <c r="K329"/>
  <c r="K43"/>
  <c r="E28" i="56"/>
  <c r="Y385" i="64"/>
  <c r="Y167"/>
  <c r="H385"/>
  <c r="Q389"/>
  <c r="Q100"/>
  <c r="P246" i="46"/>
  <c r="T198" i="64"/>
  <c r="L483"/>
  <c r="G310"/>
  <c r="J456"/>
  <c r="N323"/>
  <c r="S463"/>
  <c r="O12" i="69"/>
  <c r="AI37" i="46"/>
  <c r="J37" i="56" s="1"/>
  <c r="I531" i="64"/>
  <c r="L257" i="46"/>
  <c r="I45" i="25"/>
  <c r="X390" i="64"/>
  <c r="J314"/>
  <c r="J468"/>
  <c r="Y458"/>
  <c r="Q535"/>
  <c r="E45" i="25"/>
  <c r="AA631" i="64"/>
  <c r="T343"/>
  <c r="BB256" i="46"/>
  <c r="E242"/>
  <c r="AL242"/>
  <c r="AI49" i="25"/>
  <c r="AI50" s="1"/>
  <c r="AI52" s="1"/>
  <c r="W51" i="46"/>
  <c r="R71" i="25" s="1"/>
  <c r="L51" i="46"/>
  <c r="G49" i="74" s="1"/>
  <c r="BM249" i="46"/>
  <c r="CC249"/>
  <c r="J37" i="25"/>
  <c r="L381" i="64"/>
  <c r="Z51" i="46"/>
  <c r="V51" i="56" s="1"/>
  <c r="U51" i="46"/>
  <c r="P49" i="74" s="1"/>
  <c r="AA51" i="46"/>
  <c r="V49" i="74" s="1"/>
  <c r="R51" i="46"/>
  <c r="M49" i="74" s="1"/>
  <c r="I51" i="46"/>
  <c r="D49" i="74" s="1"/>
  <c r="Q396" i="64"/>
  <c r="Q178"/>
  <c r="U390"/>
  <c r="K243"/>
  <c r="N387"/>
  <c r="N322"/>
  <c r="Q402"/>
  <c r="Q385"/>
  <c r="N385"/>
  <c r="R462"/>
  <c r="W562"/>
  <c r="W198"/>
  <c r="H483"/>
  <c r="U310"/>
  <c r="G542"/>
  <c r="G396"/>
  <c r="Y542"/>
  <c r="Y178"/>
  <c r="J323"/>
  <c r="J178"/>
  <c r="V390"/>
  <c r="AE37" i="46"/>
  <c r="Z49" i="25" s="1"/>
  <c r="Z50" s="1"/>
  <c r="Z52" s="1"/>
  <c r="AB36" i="46"/>
  <c r="W48" i="25" s="1"/>
  <c r="W36" i="46"/>
  <c r="R48" i="25" s="1"/>
  <c r="R50" s="1"/>
  <c r="Q36" i="46"/>
  <c r="L48" i="25" s="1"/>
  <c r="L50" s="1"/>
  <c r="L52" s="1"/>
  <c r="S36" i="46"/>
  <c r="O36" i="56" s="1"/>
  <c r="M466" i="64"/>
  <c r="M34"/>
  <c r="Z36" i="46"/>
  <c r="U48" i="25" s="1"/>
  <c r="R476" i="64"/>
  <c r="R330"/>
  <c r="V104"/>
  <c r="AO37" i="46"/>
  <c r="AJ49" i="25" s="1"/>
  <c r="AJ50" s="1"/>
  <c r="AJ52" s="1"/>
  <c r="AD37" i="46"/>
  <c r="I36"/>
  <c r="D48" i="25" s="1"/>
  <c r="T36" i="46"/>
  <c r="O48" i="25" s="1"/>
  <c r="P36" i="46"/>
  <c r="K48" i="25" s="1"/>
  <c r="S42" i="56"/>
  <c r="N36" i="46"/>
  <c r="J36" i="56" s="1"/>
  <c r="H36" i="46"/>
  <c r="R403" i="64"/>
  <c r="AK37" i="46"/>
  <c r="L37" i="56" s="1"/>
  <c r="AS37" i="46"/>
  <c r="T37" i="56" s="1"/>
  <c r="AJ37" i="46"/>
  <c r="K37" i="56" s="1"/>
  <c r="AF37" i="46"/>
  <c r="G37" i="56" s="1"/>
  <c r="AM37" i="46"/>
  <c r="AQ37"/>
  <c r="R37" i="56" s="1"/>
  <c r="AV37" i="46"/>
  <c r="AT242" s="1"/>
  <c r="AL37"/>
  <c r="BZ255"/>
  <c r="S51"/>
  <c r="N71" i="25" s="1"/>
  <c r="V51" i="46"/>
  <c r="Q71" i="25" s="1"/>
  <c r="E147" i="56"/>
  <c r="D196" i="25" s="1"/>
  <c r="Y36" i="46"/>
  <c r="T48" i="25" s="1"/>
  <c r="V36" i="46"/>
  <c r="R36" i="56" s="1"/>
  <c r="U36" i="46"/>
  <c r="P48" i="25" s="1"/>
  <c r="AA36" i="46"/>
  <c r="W36" i="56" s="1"/>
  <c r="R62" i="74"/>
  <c r="R60" i="75" s="1"/>
  <c r="V393" i="64"/>
  <c r="J29" i="44"/>
  <c r="AT37" i="46"/>
  <c r="U257"/>
  <c r="AW37"/>
  <c r="AR49" i="25" s="1"/>
  <c r="AR50" s="1"/>
  <c r="AR52" s="1"/>
  <c r="BQ253" i="46"/>
  <c r="AH37"/>
  <c r="BK249"/>
  <c r="BX249"/>
  <c r="BY249"/>
  <c r="U533" i="64"/>
  <c r="U322"/>
  <c r="V548"/>
  <c r="G343"/>
  <c r="G416"/>
  <c r="J562"/>
  <c r="J269"/>
  <c r="S337"/>
  <c r="M77" i="69"/>
  <c r="N383" i="64"/>
  <c r="N94"/>
  <c r="BA256" i="46"/>
  <c r="W396" i="64"/>
  <c r="W178"/>
  <c r="H323"/>
  <c r="W536"/>
  <c r="F41" i="46"/>
  <c r="E148" i="56"/>
  <c r="D112" i="47" s="1"/>
  <c r="U114" i="64"/>
  <c r="N330"/>
  <c r="U185"/>
  <c r="N549"/>
  <c r="J48" i="44"/>
  <c r="V466" i="64"/>
  <c r="U539"/>
  <c r="U320"/>
  <c r="U549"/>
  <c r="AA245"/>
  <c r="U403"/>
  <c r="N185"/>
  <c r="S22" i="56"/>
  <c r="U393" i="64"/>
  <c r="U175"/>
  <c r="AC21" i="46"/>
  <c r="CO21" s="1"/>
  <c r="CG249"/>
  <c r="BI249"/>
  <c r="N256" i="64"/>
  <c r="N476"/>
  <c r="U104"/>
  <c r="X232"/>
  <c r="X525"/>
  <c r="X90"/>
  <c r="V452"/>
  <c r="V306"/>
  <c r="V525"/>
  <c r="T29" i="25"/>
  <c r="W257" i="46"/>
  <c r="E42" i="56"/>
  <c r="D54" i="70" s="1"/>
  <c r="D58" i="25"/>
  <c r="L51" i="64"/>
  <c r="L556"/>
  <c r="AA625"/>
  <c r="L121"/>
  <c r="L337"/>
  <c r="V240"/>
  <c r="V533"/>
  <c r="V28"/>
  <c r="V314"/>
  <c r="V106"/>
  <c r="V468"/>
  <c r="V177"/>
  <c r="V541"/>
  <c r="AA610"/>
  <c r="Y184"/>
  <c r="Y329"/>
  <c r="Y43"/>
  <c r="Y548"/>
  <c r="J185"/>
  <c r="J256"/>
  <c r="AA618"/>
  <c r="O185"/>
  <c r="O44"/>
  <c r="O476"/>
  <c r="O330"/>
  <c r="N57"/>
  <c r="N416"/>
  <c r="N127"/>
  <c r="N562"/>
  <c r="U90" i="25"/>
  <c r="C90" s="1"/>
  <c r="L68" i="36" s="1"/>
  <c r="Q165" i="46" s="1"/>
  <c r="X246"/>
  <c r="AC59"/>
  <c r="AA246" s="1"/>
  <c r="G246"/>
  <c r="V26" i="64"/>
  <c r="V458"/>
  <c r="V96"/>
  <c r="V531"/>
  <c r="R37"/>
  <c r="R107"/>
  <c r="R542"/>
  <c r="L31"/>
  <c r="L101"/>
  <c r="L390"/>
  <c r="L243"/>
  <c r="L317"/>
  <c r="J34"/>
  <c r="J175"/>
  <c r="J104"/>
  <c r="N466"/>
  <c r="N34"/>
  <c r="V37"/>
  <c r="V178"/>
  <c r="V469"/>
  <c r="V107"/>
  <c r="V323"/>
  <c r="R26"/>
  <c r="R458"/>
  <c r="R96"/>
  <c r="R385"/>
  <c r="M31"/>
  <c r="M317"/>
  <c r="M101"/>
  <c r="M536"/>
  <c r="V24"/>
  <c r="V165"/>
  <c r="V94"/>
  <c r="V529"/>
  <c r="AA598"/>
  <c r="L30"/>
  <c r="L389"/>
  <c r="L100"/>
  <c r="L316"/>
  <c r="H22"/>
  <c r="H308"/>
  <c r="Y92"/>
  <c r="Y527"/>
  <c r="T26"/>
  <c r="T385"/>
  <c r="O172"/>
  <c r="O536"/>
  <c r="O101"/>
  <c r="O390"/>
  <c r="X26"/>
  <c r="X531"/>
  <c r="P45" i="25"/>
  <c r="Q33" i="56"/>
  <c r="G21"/>
  <c r="D21" s="1"/>
  <c r="K21" i="44" s="1"/>
  <c r="L21" s="1"/>
  <c r="J257" i="46"/>
  <c r="R147" i="56"/>
  <c r="Q111" i="47" s="1"/>
  <c r="BN256" i="46"/>
  <c r="CI255"/>
  <c r="BP255"/>
  <c r="CJ249"/>
  <c r="BJ255"/>
  <c r="R70" i="25"/>
  <c r="V278"/>
  <c r="AM56" i="46"/>
  <c r="N56" i="56" s="1"/>
  <c r="AP56" i="46"/>
  <c r="AK77" i="25" s="1"/>
  <c r="AS56" i="46"/>
  <c r="AG56"/>
  <c r="AB77" i="25" s="1"/>
  <c r="N343" i="64"/>
  <c r="N198"/>
  <c r="L410"/>
  <c r="V236"/>
  <c r="V456"/>
  <c r="V396"/>
  <c r="R469"/>
  <c r="R249"/>
  <c r="L463"/>
  <c r="W148" i="56"/>
  <c r="W239" s="1"/>
  <c r="M33"/>
  <c r="M47" i="25"/>
  <c r="O114" i="64"/>
  <c r="J476"/>
  <c r="J549"/>
  <c r="J466"/>
  <c r="J393"/>
  <c r="N393"/>
  <c r="N175"/>
  <c r="I22" i="56"/>
  <c r="AA629" i="64"/>
  <c r="H221" i="44"/>
  <c r="R31" i="56"/>
  <c r="G47" i="25"/>
  <c r="O256" i="64"/>
  <c r="O403"/>
  <c r="J44"/>
  <c r="J43" i="44"/>
  <c r="J22" i="56"/>
  <c r="J320" i="64"/>
  <c r="J539"/>
  <c r="N539"/>
  <c r="N246"/>
  <c r="J35" i="56"/>
  <c r="I50" i="69" s="1"/>
  <c r="G251" i="44"/>
  <c r="J330" i="64"/>
  <c r="O549"/>
  <c r="J114"/>
  <c r="J403"/>
  <c r="J246"/>
  <c r="N104"/>
  <c r="V320"/>
  <c r="CL235" i="46"/>
  <c r="BQ254"/>
  <c r="I31" i="56"/>
  <c r="H41" i="25"/>
  <c r="D54"/>
  <c r="E39" i="56"/>
  <c r="E33"/>
  <c r="AC33" i="46"/>
  <c r="CO33" s="1"/>
  <c r="P263" i="64"/>
  <c r="P483"/>
  <c r="N240" i="46"/>
  <c r="AC147"/>
  <c r="J28" i="64"/>
  <c r="J387"/>
  <c r="J36"/>
  <c r="J322"/>
  <c r="AA617"/>
  <c r="K113"/>
  <c r="K475"/>
  <c r="T57"/>
  <c r="T127"/>
  <c r="T416"/>
  <c r="I37"/>
  <c r="I107"/>
  <c r="I542"/>
  <c r="X101"/>
  <c r="X463"/>
  <c r="G34"/>
  <c r="G539"/>
  <c r="G393"/>
  <c r="G246"/>
  <c r="G466"/>
  <c r="G320"/>
  <c r="AA616"/>
  <c r="M37"/>
  <c r="M178"/>
  <c r="M469"/>
  <c r="S101"/>
  <c r="S390"/>
  <c r="S243"/>
  <c r="N37"/>
  <c r="N178"/>
  <c r="N542"/>
  <c r="H167"/>
  <c r="H312"/>
  <c r="Y238"/>
  <c r="Y531"/>
  <c r="T243"/>
  <c r="T536"/>
  <c r="J24"/>
  <c r="J310"/>
  <c r="G15" i="69" s="1"/>
  <c r="J236" i="64"/>
  <c r="G24"/>
  <c r="G94"/>
  <c r="G383"/>
  <c r="Q30"/>
  <c r="Q316"/>
  <c r="AA604"/>
  <c r="AC148" i="46"/>
  <c r="H240"/>
  <c r="E134" i="25"/>
  <c r="E278" s="1"/>
  <c r="R22" i="64"/>
  <c r="R308"/>
  <c r="AA596"/>
  <c r="P37"/>
  <c r="P178"/>
  <c r="P469"/>
  <c r="I458"/>
  <c r="I167"/>
  <c r="C36" i="57"/>
  <c r="Q26" i="46"/>
  <c r="L34" i="25" s="1"/>
  <c r="L26" i="46"/>
  <c r="H26" i="56" s="1"/>
  <c r="P26" i="46"/>
  <c r="K34" i="25" s="1"/>
  <c r="U26" i="46"/>
  <c r="P34" i="25" s="1"/>
  <c r="Y26" i="46"/>
  <c r="T34" i="25" s="1"/>
  <c r="H26" i="46"/>
  <c r="T161" i="64"/>
  <c r="T232"/>
  <c r="R20"/>
  <c r="R452"/>
  <c r="BO249" i="46"/>
  <c r="CD249"/>
  <c r="N28" i="56"/>
  <c r="P337" i="64"/>
  <c r="P51"/>
  <c r="G456"/>
  <c r="J94"/>
  <c r="J165"/>
  <c r="BW256" i="46"/>
  <c r="G252" i="44"/>
  <c r="BJ256" i="46"/>
  <c r="CH256"/>
  <c r="BV256"/>
  <c r="CI256"/>
  <c r="N396" i="64"/>
  <c r="N107"/>
  <c r="AA605"/>
  <c r="S536"/>
  <c r="G175"/>
  <c r="L147" i="56"/>
  <c r="K196" i="25" s="1"/>
  <c r="J36" i="44"/>
  <c r="J26"/>
  <c r="AV624" i="64"/>
  <c r="BU249" i="46"/>
  <c r="BS249"/>
  <c r="BJ249"/>
  <c r="AZ255"/>
  <c r="CD256"/>
  <c r="F148" i="56"/>
  <c r="O539" i="64"/>
  <c r="V246"/>
  <c r="AG37" i="46"/>
  <c r="H37" i="56" s="1"/>
  <c r="AU37" i="46"/>
  <c r="V37" i="56" s="1"/>
  <c r="J254" i="46"/>
  <c r="AA538" i="64"/>
  <c r="BQ235" i="46"/>
  <c r="AV616" i="64"/>
  <c r="BS29" i="46"/>
  <c r="CN37"/>
  <c r="CL242" s="1"/>
  <c r="AA627" i="64"/>
  <c r="CN43" i="46"/>
  <c r="AV620" i="64"/>
  <c r="AV628"/>
  <c r="S58" i="25"/>
  <c r="S62" i="74"/>
  <c r="S60" i="75" s="1"/>
  <c r="T42" i="56"/>
  <c r="X23"/>
  <c r="W52" i="69" s="1"/>
  <c r="W30" i="25"/>
  <c r="W31" s="1"/>
  <c r="I57" i="70"/>
  <c r="I56" i="71"/>
  <c r="T70" i="25"/>
  <c r="U50" i="56"/>
  <c r="T55" i="71" s="1"/>
  <c r="T64" i="74"/>
  <c r="T62" i="75" s="1"/>
  <c r="Q54" i="70"/>
  <c r="Q53" i="71"/>
  <c r="CB249" i="46"/>
  <c r="H257"/>
  <c r="AQ86" i="25"/>
  <c r="L70"/>
  <c r="BC249" i="46"/>
  <c r="BW249"/>
  <c r="BL249"/>
  <c r="BD249"/>
  <c r="F37" i="25"/>
  <c r="CK255" i="46"/>
  <c r="BB255"/>
  <c r="BO255"/>
  <c r="BY255"/>
  <c r="CH255"/>
  <c r="BD255"/>
  <c r="R28" i="56"/>
  <c r="F41" i="25"/>
  <c r="BH256" i="46"/>
  <c r="BI256"/>
  <c r="BZ256"/>
  <c r="O37" i="56"/>
  <c r="BN249" i="46"/>
  <c r="BT249"/>
  <c r="G245" i="44"/>
  <c r="BH249" i="46"/>
  <c r="BB249"/>
  <c r="AY249"/>
  <c r="T37" i="25"/>
  <c r="D255" i="46"/>
  <c r="AT245"/>
  <c r="O41" i="25"/>
  <c r="BF256" i="46"/>
  <c r="BX256"/>
  <c r="BS256"/>
  <c r="BT256"/>
  <c r="W237"/>
  <c r="L33" i="25"/>
  <c r="I379" i="64"/>
  <c r="F22" i="56"/>
  <c r="T20" i="64"/>
  <c r="O20"/>
  <c r="O306"/>
  <c r="V175"/>
  <c r="Q54" i="46"/>
  <c r="O237" s="1"/>
  <c r="X54"/>
  <c r="R54"/>
  <c r="N54" i="56" s="1"/>
  <c r="O612" i="64"/>
  <c r="N612"/>
  <c r="G612"/>
  <c r="S612"/>
  <c r="I612"/>
  <c r="M612"/>
  <c r="X612"/>
  <c r="Y612"/>
  <c r="J612"/>
  <c r="U612"/>
  <c r="R612"/>
  <c r="K612"/>
  <c r="W612"/>
  <c r="Z612"/>
  <c r="V612"/>
  <c r="L612"/>
  <c r="Q612"/>
  <c r="P612"/>
  <c r="H612"/>
  <c r="T612"/>
  <c r="BQ225" i="46"/>
  <c r="AX130"/>
  <c r="CO130" s="1"/>
  <c r="K23"/>
  <c r="N44" i="64"/>
  <c r="N403"/>
  <c r="M114"/>
  <c r="M330"/>
  <c r="M549"/>
  <c r="M403"/>
  <c r="M185"/>
  <c r="M44"/>
  <c r="M256"/>
  <c r="M476"/>
  <c r="U44"/>
  <c r="U256"/>
  <c r="V54" i="46"/>
  <c r="I626" i="64"/>
  <c r="T626"/>
  <c r="H626"/>
  <c r="L626"/>
  <c r="V626"/>
  <c r="X626"/>
  <c r="T54" i="46"/>
  <c r="M626" i="64"/>
  <c r="Q626"/>
  <c r="G626"/>
  <c r="O626"/>
  <c r="N626"/>
  <c r="U626"/>
  <c r="S626"/>
  <c r="P626"/>
  <c r="Z626"/>
  <c r="R626"/>
  <c r="J626"/>
  <c r="W626"/>
  <c r="K626"/>
  <c r="Y626"/>
  <c r="X614"/>
  <c r="H614"/>
  <c r="L614"/>
  <c r="V614"/>
  <c r="U614"/>
  <c r="G614"/>
  <c r="O614"/>
  <c r="K614"/>
  <c r="Q614"/>
  <c r="T614"/>
  <c r="I614"/>
  <c r="Y614"/>
  <c r="P614"/>
  <c r="Z614"/>
  <c r="M614"/>
  <c r="S614"/>
  <c r="N614"/>
  <c r="W614"/>
  <c r="J614"/>
  <c r="R614"/>
  <c r="I44"/>
  <c r="I185"/>
  <c r="I403"/>
  <c r="I114"/>
  <c r="I476"/>
  <c r="I330"/>
  <c r="I256"/>
  <c r="I549"/>
  <c r="Q246"/>
  <c r="T379"/>
  <c r="P54" i="46"/>
  <c r="K65" i="74" s="1"/>
  <c r="K63" i="75" s="1"/>
  <c r="Z54" i="46"/>
  <c r="U65" i="74" s="1"/>
  <c r="U63" i="75" s="1"/>
  <c r="U54" i="46"/>
  <c r="Q54" i="56" s="1"/>
  <c r="P56" i="71" s="1"/>
  <c r="I54" i="46"/>
  <c r="D75" i="25" s="1"/>
  <c r="Q595" i="64"/>
  <c r="V595"/>
  <c r="I595"/>
  <c r="M595"/>
  <c r="U595"/>
  <c r="U23" i="46"/>
  <c r="O595" i="64"/>
  <c r="J595"/>
  <c r="N595"/>
  <c r="O23" i="46"/>
  <c r="P595" i="64"/>
  <c r="G595"/>
  <c r="Y23" i="46"/>
  <c r="K595" i="64"/>
  <c r="T23" i="46"/>
  <c r="Y595" i="64"/>
  <c r="T595"/>
  <c r="L595"/>
  <c r="X23" i="46"/>
  <c r="Q23"/>
  <c r="Z595" i="64"/>
  <c r="S595"/>
  <c r="R595"/>
  <c r="L23" i="46"/>
  <c r="H595" i="64"/>
  <c r="W595"/>
  <c r="X595"/>
  <c r="AB58" i="46"/>
  <c r="X58" i="56" s="1"/>
  <c r="X244" s="1"/>
  <c r="Q58" i="46"/>
  <c r="M58"/>
  <c r="AA58"/>
  <c r="G630" i="64"/>
  <c r="U630"/>
  <c r="V630"/>
  <c r="N630"/>
  <c r="J630"/>
  <c r="P58" i="46"/>
  <c r="Z58"/>
  <c r="I58"/>
  <c r="E58" i="56" s="1"/>
  <c r="E244" s="1"/>
  <c r="K58" i="46"/>
  <c r="T58"/>
  <c r="Y630" i="64"/>
  <c r="X630"/>
  <c r="M630"/>
  <c r="H630"/>
  <c r="U58" i="46"/>
  <c r="Q58" i="56" s="1"/>
  <c r="Q244" s="1"/>
  <c r="J58" i="46"/>
  <c r="F58" i="56" s="1"/>
  <c r="F244" s="1"/>
  <c r="X58" i="46"/>
  <c r="W630" i="64"/>
  <c r="L630"/>
  <c r="O630"/>
  <c r="S630"/>
  <c r="K630"/>
  <c r="S58" i="46"/>
  <c r="N58"/>
  <c r="T630" i="64"/>
  <c r="O58" i="46"/>
  <c r="R58"/>
  <c r="N58" i="56" s="1"/>
  <c r="N244" s="1"/>
  <c r="Y58" i="46"/>
  <c r="U58" i="56" s="1"/>
  <c r="U244" s="1"/>
  <c r="Z630" i="64"/>
  <c r="Q630"/>
  <c r="P630"/>
  <c r="I630"/>
  <c r="W58" i="46"/>
  <c r="S58" i="56" s="1"/>
  <c r="S244" s="1"/>
  <c r="L58" i="46"/>
  <c r="H58" i="56" s="1"/>
  <c r="H244" s="1"/>
  <c r="V58" i="46"/>
  <c r="R58" i="56" s="1"/>
  <c r="R244" s="1"/>
  <c r="R630" i="64"/>
  <c r="L54" i="46"/>
  <c r="R185" i="64"/>
  <c r="R44"/>
  <c r="S185"/>
  <c r="S403"/>
  <c r="S549"/>
  <c r="S44"/>
  <c r="S330"/>
  <c r="S114"/>
  <c r="S256"/>
  <c r="BA249" i="46"/>
  <c r="AZ249"/>
  <c r="AX249"/>
  <c r="CG256"/>
  <c r="BK255"/>
  <c r="BF255"/>
  <c r="CC255"/>
  <c r="BT242"/>
  <c r="Q34"/>
  <c r="M34" i="56" s="1"/>
  <c r="V22"/>
  <c r="T306" i="64"/>
  <c r="T525"/>
  <c r="T90"/>
  <c r="AB54" i="46"/>
  <c r="W75" i="25" s="1"/>
  <c r="W54" i="46"/>
  <c r="R75" i="25" s="1"/>
  <c r="M54" i="46"/>
  <c r="I54" i="56" s="1"/>
  <c r="J54" i="46"/>
  <c r="E75" i="25" s="1"/>
  <c r="S54" i="46"/>
  <c r="N75" i="25" s="1"/>
  <c r="O622" i="64"/>
  <c r="W622"/>
  <c r="X622"/>
  <c r="P622"/>
  <c r="K622"/>
  <c r="I50" i="46"/>
  <c r="M50"/>
  <c r="X50"/>
  <c r="U622" i="64"/>
  <c r="T622"/>
  <c r="L622"/>
  <c r="J50" i="46"/>
  <c r="V50"/>
  <c r="G622" i="64"/>
  <c r="S622"/>
  <c r="R622"/>
  <c r="O50" i="46"/>
  <c r="Z50"/>
  <c r="K50"/>
  <c r="AA50"/>
  <c r="Y237" s="1"/>
  <c r="Q622" i="64"/>
  <c r="N622"/>
  <c r="J622"/>
  <c r="S50" i="46"/>
  <c r="Q237" s="1"/>
  <c r="Z622" i="64"/>
  <c r="I622"/>
  <c r="R50" i="46"/>
  <c r="T50"/>
  <c r="Y622" i="64"/>
  <c r="V622"/>
  <c r="M622"/>
  <c r="H622"/>
  <c r="P50" i="46"/>
  <c r="AB50"/>
  <c r="K54"/>
  <c r="X114" i="64"/>
  <c r="X476"/>
  <c r="X185"/>
  <c r="X330"/>
  <c r="X256"/>
  <c r="X44"/>
  <c r="X403"/>
  <c r="X549"/>
  <c r="G44"/>
  <c r="G476"/>
  <c r="G256"/>
  <c r="G330"/>
  <c r="G185"/>
  <c r="G549"/>
  <c r="G114"/>
  <c r="G403"/>
  <c r="M623"/>
  <c r="AA623" s="1"/>
  <c r="P23" i="46"/>
  <c r="L50"/>
  <c r="Q393" i="64"/>
  <c r="I539"/>
  <c r="I175"/>
  <c r="I393"/>
  <c r="I104"/>
  <c r="Q466"/>
  <c r="I466"/>
  <c r="T452"/>
  <c r="Q539"/>
  <c r="Q104"/>
  <c r="I34"/>
  <c r="J34" i="44"/>
  <c r="AA93" i="64"/>
  <c r="O58" i="69"/>
  <c r="AA174" i="64"/>
  <c r="T12" i="69"/>
  <c r="AA628" i="64"/>
  <c r="CN44" i="46"/>
  <c r="BS43"/>
  <c r="AA235" i="64"/>
  <c r="CA249" i="46"/>
  <c r="CK249"/>
  <c r="G37" i="25"/>
  <c r="CJ255" i="46"/>
  <c r="R64" i="74"/>
  <c r="R62" i="75" s="1"/>
  <c r="AC28" i="46"/>
  <c r="CO28" s="1"/>
  <c r="N37" i="25"/>
  <c r="J41"/>
  <c r="AX256" i="46"/>
  <c r="CK256"/>
  <c r="G53"/>
  <c r="AS53" s="1"/>
  <c r="S156" i="47" s="1"/>
  <c r="BP249" i="46"/>
  <c r="BZ249"/>
  <c r="CH249"/>
  <c r="BW242"/>
  <c r="CG255"/>
  <c r="BA255"/>
  <c r="BS255"/>
  <c r="Q257"/>
  <c r="BG256"/>
  <c r="CC256"/>
  <c r="CF256"/>
  <c r="BP256"/>
  <c r="CE256"/>
  <c r="CB256"/>
  <c r="AY256"/>
  <c r="BS37"/>
  <c r="BQ242" s="1"/>
  <c r="BE249"/>
  <c r="BF249"/>
  <c r="BG249"/>
  <c r="CF249"/>
  <c r="BN255"/>
  <c r="S41" i="25"/>
  <c r="D62" i="74"/>
  <c r="D60" i="75" s="1"/>
  <c r="M161" i="64"/>
  <c r="BS44" i="46"/>
  <c r="I20" i="64"/>
  <c r="O34"/>
  <c r="O175"/>
  <c r="M246"/>
  <c r="I525"/>
  <c r="I90"/>
  <c r="O379"/>
  <c r="O452"/>
  <c r="M22" i="56"/>
  <c r="AC35" i="46"/>
  <c r="CO35" s="1"/>
  <c r="I278" i="25"/>
  <c r="M104" i="64"/>
  <c r="O104"/>
  <c r="I232"/>
  <c r="I161"/>
  <c r="O22" i="56"/>
  <c r="O525" i="64"/>
  <c r="K35" i="56"/>
  <c r="M393" i="64"/>
  <c r="I452"/>
  <c r="O90"/>
  <c r="O161"/>
  <c r="U30" i="25"/>
  <c r="U31" s="1"/>
  <c r="V65" i="74"/>
  <c r="V63" i="75" s="1"/>
  <c r="R34" i="46"/>
  <c r="N34" i="56" s="1"/>
  <c r="E35"/>
  <c r="W54"/>
  <c r="Z257" i="46"/>
  <c r="U22" i="56"/>
  <c r="P47" i="25"/>
  <c r="F45"/>
  <c r="G33" i="56"/>
  <c r="I34" i="46"/>
  <c r="E34" i="56" s="1"/>
  <c r="T34" i="46"/>
  <c r="P34" i="56" s="1"/>
  <c r="X22"/>
  <c r="L58" i="25"/>
  <c r="L62" i="74"/>
  <c r="L60" i="75" s="1"/>
  <c r="M42" i="56"/>
  <c r="Q62" i="74"/>
  <c r="Q60" i="75" s="1"/>
  <c r="Q58" i="25"/>
  <c r="M320" i="64"/>
  <c r="M539"/>
  <c r="T22" i="56"/>
  <c r="H22"/>
  <c r="I75" i="25"/>
  <c r="I65" i="74"/>
  <c r="I63" i="75" s="1"/>
  <c r="M75" i="25"/>
  <c r="U54" i="56"/>
  <c r="T75" i="25"/>
  <c r="J65" i="74"/>
  <c r="J63" i="75" s="1"/>
  <c r="K54" i="56"/>
  <c r="V35"/>
  <c r="U47" i="25"/>
  <c r="U35" i="56"/>
  <c r="T47" i="25"/>
  <c r="I35" i="56"/>
  <c r="H47" i="25"/>
  <c r="O35" i="56"/>
  <c r="N47" i="25"/>
  <c r="O47"/>
  <c r="P35" i="56"/>
  <c r="S47" i="25"/>
  <c r="T35" i="56"/>
  <c r="L35"/>
  <c r="K47" i="25"/>
  <c r="X35" i="56"/>
  <c r="W47" i="25"/>
  <c r="G35" i="56"/>
  <c r="F47" i="25"/>
  <c r="R35" i="56"/>
  <c r="Q47" i="25"/>
  <c r="E47"/>
  <c r="F35" i="56"/>
  <c r="I246" i="64"/>
  <c r="P22" i="56"/>
  <c r="AA164" i="64"/>
  <c r="S257" i="46"/>
  <c r="N257"/>
  <c r="M90" i="64"/>
  <c r="M232"/>
  <c r="X379"/>
  <c r="X306"/>
  <c r="G22" i="56"/>
  <c r="P257" i="46"/>
  <c r="V20" i="64"/>
  <c r="V232"/>
  <c r="X452"/>
  <c r="N22" i="56"/>
  <c r="X161" i="64"/>
  <c r="X20"/>
  <c r="AA620"/>
  <c r="AA594"/>
  <c r="T257" i="46"/>
  <c r="M306" i="64"/>
  <c r="M20"/>
  <c r="X539"/>
  <c r="X175"/>
  <c r="M452"/>
  <c r="X320"/>
  <c r="T34"/>
  <c r="L22" i="56"/>
  <c r="W22"/>
  <c r="M525" i="64"/>
  <c r="AC22" i="46"/>
  <c r="CO22" s="1"/>
  <c r="J29" i="25"/>
  <c r="K22" i="56"/>
  <c r="R161" i="64"/>
  <c r="R306"/>
  <c r="R379"/>
  <c r="R232"/>
  <c r="R90"/>
  <c r="R525"/>
  <c r="U20"/>
  <c r="U452"/>
  <c r="U161"/>
  <c r="U379"/>
  <c r="U232"/>
  <c r="U525"/>
  <c r="U90"/>
  <c r="U306"/>
  <c r="Q232"/>
  <c r="Q306"/>
  <c r="Q90"/>
  <c r="Q379"/>
  <c r="Q161"/>
  <c r="Q525"/>
  <c r="Q20"/>
  <c r="Q452"/>
  <c r="V90"/>
  <c r="V161"/>
  <c r="V379"/>
  <c r="L525"/>
  <c r="L232"/>
  <c r="L379"/>
  <c r="L90"/>
  <c r="L161"/>
  <c r="L306"/>
  <c r="L20"/>
  <c r="L452"/>
  <c r="N90"/>
  <c r="N379"/>
  <c r="N161"/>
  <c r="N452"/>
  <c r="N20"/>
  <c r="N525"/>
  <c r="N232"/>
  <c r="N306"/>
  <c r="G161"/>
  <c r="G525"/>
  <c r="G20"/>
  <c r="G379"/>
  <c r="G232"/>
  <c r="G306"/>
  <c r="G90"/>
  <c r="G452"/>
  <c r="H232"/>
  <c r="H525"/>
  <c r="H20"/>
  <c r="H306"/>
  <c r="H90"/>
  <c r="H161"/>
  <c r="H379"/>
  <c r="H452"/>
  <c r="J20"/>
  <c r="J452"/>
  <c r="J306"/>
  <c r="J161"/>
  <c r="J379"/>
  <c r="J232"/>
  <c r="J525"/>
  <c r="P29" i="25"/>
  <c r="Q22" i="56"/>
  <c r="AA619" i="64"/>
  <c r="AA608"/>
  <c r="AA615"/>
  <c r="AA624"/>
  <c r="X466"/>
  <c r="X104"/>
  <c r="T320"/>
  <c r="T246"/>
  <c r="X393"/>
  <c r="T539"/>
  <c r="X246"/>
  <c r="O393"/>
  <c r="O466"/>
  <c r="O246"/>
  <c r="Z104"/>
  <c r="Z466"/>
  <c r="Z175"/>
  <c r="Z34"/>
  <c r="Z320"/>
  <c r="Z393"/>
  <c r="Z246"/>
  <c r="Z539"/>
  <c r="P34"/>
  <c r="P320"/>
  <c r="P175"/>
  <c r="P539"/>
  <c r="P104"/>
  <c r="P466"/>
  <c r="P246"/>
  <c r="P393"/>
  <c r="T393"/>
  <c r="T175"/>
  <c r="T104"/>
  <c r="K466"/>
  <c r="K246"/>
  <c r="K539"/>
  <c r="K104"/>
  <c r="K393"/>
  <c r="K175"/>
  <c r="K34"/>
  <c r="K320"/>
  <c r="L246"/>
  <c r="L539"/>
  <c r="L104"/>
  <c r="L466"/>
  <c r="L34"/>
  <c r="L320"/>
  <c r="L393"/>
  <c r="L175"/>
  <c r="Y539"/>
  <c r="Y246"/>
  <c r="Y320"/>
  <c r="Y175"/>
  <c r="Y104"/>
  <c r="Y466"/>
  <c r="Y34"/>
  <c r="Y393"/>
  <c r="H246"/>
  <c r="H466"/>
  <c r="H104"/>
  <c r="H393"/>
  <c r="H175"/>
  <c r="H34"/>
  <c r="H320"/>
  <c r="H539"/>
  <c r="S393"/>
  <c r="S246"/>
  <c r="S466"/>
  <c r="S104"/>
  <c r="S539"/>
  <c r="S34"/>
  <c r="S320"/>
  <c r="S175"/>
  <c r="Q34"/>
  <c r="Q320"/>
  <c r="BS55" i="46"/>
  <c r="AC39"/>
  <c r="CO39" s="1"/>
  <c r="Q254"/>
  <c r="Z254"/>
  <c r="AA528" i="64"/>
  <c r="CN36" i="46"/>
  <c r="K257"/>
  <c r="CA255"/>
  <c r="CE255"/>
  <c r="BU255"/>
  <c r="CF255"/>
  <c r="O34" i="56"/>
  <c r="BL255" i="46"/>
  <c r="J55" i="44"/>
  <c r="BS48" i="46"/>
  <c r="CN48"/>
  <c r="Y254"/>
  <c r="U254"/>
  <c r="V254"/>
  <c r="G254"/>
  <c r="P254"/>
  <c r="F45"/>
  <c r="Y45" s="1"/>
  <c r="AA23" i="64"/>
  <c r="AA33"/>
  <c r="AV623"/>
  <c r="AV619"/>
  <c r="AV615"/>
  <c r="AV627"/>
  <c r="W254" i="46"/>
  <c r="T254"/>
  <c r="O254"/>
  <c r="AA465" i="64"/>
  <c r="CL243" i="46"/>
  <c r="AA455" i="64"/>
  <c r="AA319"/>
  <c r="R254" i="46"/>
  <c r="N254"/>
  <c r="K254"/>
  <c r="X254"/>
  <c r="I254"/>
  <c r="M254"/>
  <c r="S254"/>
  <c r="H254"/>
  <c r="L254"/>
  <c r="U242"/>
  <c r="S125" i="56"/>
  <c r="BI255" i="46"/>
  <c r="BE255"/>
  <c r="CB255"/>
  <c r="BM255"/>
  <c r="BT255"/>
  <c r="S278" i="25"/>
  <c r="M50" i="56"/>
  <c r="L56" i="70" s="1"/>
  <c r="F257" i="46"/>
  <c r="AA382" i="64"/>
  <c r="AA103"/>
  <c r="AA392"/>
  <c r="AG86" i="25"/>
  <c r="L161" i="47"/>
  <c r="L340" s="1"/>
  <c r="T58" i="69"/>
  <c r="H34" i="46"/>
  <c r="J34"/>
  <c r="F34" i="56" s="1"/>
  <c r="M34" i="46"/>
  <c r="I34" i="56" s="1"/>
  <c r="O34" i="46"/>
  <c r="K34" i="56" s="1"/>
  <c r="U34" i="46"/>
  <c r="Q34" i="56" s="1"/>
  <c r="F241" i="44"/>
  <c r="J58"/>
  <c r="H241" s="1"/>
  <c r="CN55" i="46"/>
  <c r="BS36"/>
  <c r="M30" i="25"/>
  <c r="M31" s="1"/>
  <c r="N23" i="56"/>
  <c r="M52" i="69" s="1"/>
  <c r="E23" i="56"/>
  <c r="R30" i="25"/>
  <c r="R31" s="1"/>
  <c r="S23" i="56"/>
  <c r="R52" i="69" s="1"/>
  <c r="J23" i="56"/>
  <c r="I52" i="69" s="1"/>
  <c r="I30" i="25"/>
  <c r="I31" s="1"/>
  <c r="CN29" i="46"/>
  <c r="BW255"/>
  <c r="BV255"/>
  <c r="AY255"/>
  <c r="BX255"/>
  <c r="BG255"/>
  <c r="AX255"/>
  <c r="BC255"/>
  <c r="BH255"/>
  <c r="CD255"/>
  <c r="R278" i="25"/>
  <c r="O278"/>
  <c r="W278"/>
  <c r="BE256" i="46"/>
  <c r="CA256"/>
  <c r="BL256"/>
  <c r="BO256"/>
  <c r="BM256"/>
  <c r="BD256"/>
  <c r="BC256"/>
  <c r="BU256"/>
  <c r="AZ256"/>
  <c r="CJ256"/>
  <c r="BY256"/>
  <c r="AC31"/>
  <c r="CO31" s="1"/>
  <c r="F237"/>
  <c r="C286" i="25"/>
  <c r="R257" i="46"/>
  <c r="Q30" i="25"/>
  <c r="Q31" s="1"/>
  <c r="R23" i="56"/>
  <c r="Q52" i="69" s="1"/>
  <c r="I23" i="56"/>
  <c r="H52" i="69" s="1"/>
  <c r="H30" i="25"/>
  <c r="H31" s="1"/>
  <c r="V30"/>
  <c r="V31" s="1"/>
  <c r="W23" i="56"/>
  <c r="V52" i="69" s="1"/>
  <c r="O23" i="56"/>
  <c r="N52" i="69" s="1"/>
  <c r="N30" i="25"/>
  <c r="N31" s="1"/>
  <c r="F23" i="56"/>
  <c r="E52" i="69" s="1"/>
  <c r="E30" i="25"/>
  <c r="E31" s="1"/>
  <c r="AJ145" i="68"/>
  <c r="K162" i="25"/>
  <c r="AE145" i="68"/>
  <c r="F162" i="25"/>
  <c r="V162"/>
  <c r="AU145" i="68"/>
  <c r="BO145"/>
  <c r="AM162" i="25"/>
  <c r="BL145" i="68"/>
  <c r="AJ162" i="25"/>
  <c r="AF145" i="68"/>
  <c r="G162" i="25"/>
  <c r="AV145" i="68"/>
  <c r="W162" i="25"/>
  <c r="AQ145" i="68"/>
  <c r="R162" i="25"/>
  <c r="BK145" i="68"/>
  <c r="AI162" i="25"/>
  <c r="BH145" i="68"/>
  <c r="AF162" i="25"/>
  <c r="AD145" i="68"/>
  <c r="E162" i="25"/>
  <c r="M162"/>
  <c r="AL145" i="68"/>
  <c r="U162" i="25"/>
  <c r="AT145" i="68"/>
  <c r="H162" i="25"/>
  <c r="AG145" i="68"/>
  <c r="P162" i="25"/>
  <c r="AO145" i="68"/>
  <c r="Y162" i="25"/>
  <c r="BA145" i="68"/>
  <c r="AG162" i="25"/>
  <c r="BI145" i="68"/>
  <c r="AO162" i="25"/>
  <c r="BQ145" i="68"/>
  <c r="AD162" i="25"/>
  <c r="BF145" i="68"/>
  <c r="AL162" i="25"/>
  <c r="BN145" i="68"/>
  <c r="AS65"/>
  <c r="AK65"/>
  <c r="AV65"/>
  <c r="AF65"/>
  <c r="BH65"/>
  <c r="BK65"/>
  <c r="AU65"/>
  <c r="AM65"/>
  <c r="AE65"/>
  <c r="AJ65"/>
  <c r="BL65"/>
  <c r="BO65"/>
  <c r="AC65"/>
  <c r="AP65"/>
  <c r="AH65"/>
  <c r="BR65"/>
  <c r="BJ65"/>
  <c r="BB65"/>
  <c r="BM65"/>
  <c r="BE65"/>
  <c r="AR145"/>
  <c r="S162" i="25"/>
  <c r="N162"/>
  <c r="AM145" i="68"/>
  <c r="BG145"/>
  <c r="AE162" i="25"/>
  <c r="BD145" i="68"/>
  <c r="AB162" i="25"/>
  <c r="BT145" i="68"/>
  <c r="AR162" i="25"/>
  <c r="AN145" i="68"/>
  <c r="O162" i="25"/>
  <c r="AI145" i="68"/>
  <c r="J162" i="25"/>
  <c r="BC145" i="68"/>
  <c r="AA162" i="25"/>
  <c r="BS145" i="68"/>
  <c r="AQ162" i="25"/>
  <c r="BP145" i="68"/>
  <c r="AN162" i="25"/>
  <c r="I162"/>
  <c r="AH145" i="68"/>
  <c r="Q162" i="25"/>
  <c r="AP145" i="68"/>
  <c r="D162" i="25"/>
  <c r="AC145" i="68"/>
  <c r="L162" i="25"/>
  <c r="AK145" i="68"/>
  <c r="T162" i="25"/>
  <c r="AS145" i="68"/>
  <c r="AC162" i="25"/>
  <c r="BE145" i="68"/>
  <c r="AK162" i="25"/>
  <c r="BM145" i="68"/>
  <c r="Z162" i="25"/>
  <c r="BB145" i="68"/>
  <c r="AH162" i="25"/>
  <c r="BJ145" i="68"/>
  <c r="AP162" i="25"/>
  <c r="BR145" i="68"/>
  <c r="AO65"/>
  <c r="AG65"/>
  <c r="AN65"/>
  <c r="BP65"/>
  <c r="BS65"/>
  <c r="BC65"/>
  <c r="AQ65"/>
  <c r="AI65"/>
  <c r="AR65"/>
  <c r="BT65"/>
  <c r="BD65"/>
  <c r="BG65"/>
  <c r="AT65"/>
  <c r="AL65"/>
  <c r="AD65"/>
  <c r="BN65"/>
  <c r="BF65"/>
  <c r="BQ65"/>
  <c r="BI65"/>
  <c r="BA65"/>
  <c r="J40" i="44"/>
  <c r="AA309" i="64"/>
  <c r="E255" i="46"/>
  <c r="N278" i="25"/>
  <c r="L34" i="46"/>
  <c r="H34" i="56" s="1"/>
  <c r="Y34" i="46"/>
  <c r="U34" i="56" s="1"/>
  <c r="AB34" i="46"/>
  <c r="X34" i="56" s="1"/>
  <c r="V34" i="46"/>
  <c r="R34" i="56" s="1"/>
  <c r="N34" i="46"/>
  <c r="J34" i="56" s="1"/>
  <c r="Z34" i="46"/>
  <c r="V34" i="56" s="1"/>
  <c r="X34" i="46"/>
  <c r="T34" i="56" s="1"/>
  <c r="W34" i="46"/>
  <c r="S34" i="56" s="1"/>
  <c r="AA34" i="46"/>
  <c r="W34" i="56" s="1"/>
  <c r="K34" i="46"/>
  <c r="G34" i="56" s="1"/>
  <c r="P34" i="46"/>
  <c r="L34" i="56" s="1"/>
  <c r="CN56" i="46"/>
  <c r="BQ257"/>
  <c r="BS24"/>
  <c r="R24"/>
  <c r="N24" i="56" s="1"/>
  <c r="AA24" i="46"/>
  <c r="W24" i="56" s="1"/>
  <c r="O24" i="46"/>
  <c r="K24" i="56" s="1"/>
  <c r="Q24" i="46"/>
  <c r="M24" i="56" s="1"/>
  <c r="W24" i="46"/>
  <c r="S24" i="56" s="1"/>
  <c r="X24" i="46"/>
  <c r="T24" i="56" s="1"/>
  <c r="K24" i="46"/>
  <c r="G24" i="56" s="1"/>
  <c r="U24" i="46"/>
  <c r="Q24" i="56" s="1"/>
  <c r="S24" i="46"/>
  <c r="O24" i="56" s="1"/>
  <c r="M24" i="46"/>
  <c r="I24" i="56" s="1"/>
  <c r="H24" i="46"/>
  <c r="Y24"/>
  <c r="U24" i="56" s="1"/>
  <c r="T24" i="46"/>
  <c r="P24" i="56" s="1"/>
  <c r="J24" i="46"/>
  <c r="F24" i="56" s="1"/>
  <c r="AB24" i="46"/>
  <c r="X24" i="56" s="1"/>
  <c r="N24" i="46"/>
  <c r="J24" i="56" s="1"/>
  <c r="P24" i="46"/>
  <c r="L24" i="56" s="1"/>
  <c r="Z24" i="46"/>
  <c r="V24" i="56" s="1"/>
  <c r="L24" i="46"/>
  <c r="H24" i="56" s="1"/>
  <c r="V24" i="46"/>
  <c r="R24" i="56" s="1"/>
  <c r="I24" i="46"/>
  <c r="CN24"/>
  <c r="D31" i="25"/>
  <c r="BS56" i="46"/>
  <c r="J42" i="44"/>
  <c r="H233" s="1"/>
  <c r="J56"/>
  <c r="F247"/>
  <c r="J57"/>
  <c r="H247" s="1"/>
  <c r="C238"/>
  <c r="H37"/>
  <c r="CN34" i="46"/>
  <c r="BS34"/>
  <c r="BL53"/>
  <c r="CK53"/>
  <c r="BN53"/>
  <c r="CE53"/>
  <c r="BE53"/>
  <c r="CM53"/>
  <c r="BC53"/>
  <c r="CH53"/>
  <c r="BG53"/>
  <c r="BB53"/>
  <c r="BO53"/>
  <c r="BJ53"/>
  <c r="CB53"/>
  <c r="CG53"/>
  <c r="BQ53"/>
  <c r="BV53"/>
  <c r="AZ53"/>
  <c r="BA53"/>
  <c r="CF53"/>
  <c r="CJ53"/>
  <c r="CL53"/>
  <c r="BM53"/>
  <c r="BK53"/>
  <c r="BF53"/>
  <c r="CI53"/>
  <c r="BI53"/>
  <c r="BY53"/>
  <c r="BD53"/>
  <c r="BH53"/>
  <c r="BZ53"/>
  <c r="I53" i="44"/>
  <c r="J53" s="1"/>
  <c r="BR53" i="46"/>
  <c r="BU53"/>
  <c r="BP53"/>
  <c r="BX53"/>
  <c r="CC53"/>
  <c r="CA53"/>
  <c r="CD53"/>
  <c r="BT53"/>
  <c r="AY53"/>
  <c r="BW53"/>
  <c r="W27"/>
  <c r="S27" i="56" s="1"/>
  <c r="S27" i="46"/>
  <c r="O27" i="56" s="1"/>
  <c r="Y27" i="46"/>
  <c r="U27" i="56" s="1"/>
  <c r="R27" i="46"/>
  <c r="N27" i="56" s="1"/>
  <c r="P27" i="46"/>
  <c r="L27" i="56" s="1"/>
  <c r="AA27" i="46"/>
  <c r="W27" i="56" s="1"/>
  <c r="I27" i="46"/>
  <c r="N27"/>
  <c r="J27" i="56" s="1"/>
  <c r="J27" i="46"/>
  <c r="F27" i="56" s="1"/>
  <c r="V27" i="46"/>
  <c r="R27" i="56" s="1"/>
  <c r="Q27" i="46"/>
  <c r="M27" i="56" s="1"/>
  <c r="X27" i="46"/>
  <c r="T27" i="56" s="1"/>
  <c r="O27" i="46"/>
  <c r="K27" i="56" s="1"/>
  <c r="Z27" i="46"/>
  <c r="V27" i="56" s="1"/>
  <c r="L27" i="46"/>
  <c r="H27" i="56" s="1"/>
  <c r="AB27" i="46"/>
  <c r="X27" i="56" s="1"/>
  <c r="T27" i="46"/>
  <c r="P27" i="56" s="1"/>
  <c r="H27" i="46"/>
  <c r="K27"/>
  <c r="G27" i="56" s="1"/>
  <c r="U27" i="46"/>
  <c r="Q27" i="56" s="1"/>
  <c r="M27" i="46"/>
  <c r="I27" i="56" s="1"/>
  <c r="BS27" i="46"/>
  <c r="CN27"/>
  <c r="CC41"/>
  <c r="BP41"/>
  <c r="BB41"/>
  <c r="BW41"/>
  <c r="BD41"/>
  <c r="BQ41"/>
  <c r="BG41"/>
  <c r="AZ41"/>
  <c r="CF41"/>
  <c r="BJ41"/>
  <c r="BT41"/>
  <c r="BI41"/>
  <c r="AY41"/>
  <c r="CK41"/>
  <c r="BE41"/>
  <c r="BU41"/>
  <c r="CE41"/>
  <c r="CB41"/>
  <c r="BN41"/>
  <c r="CA41"/>
  <c r="BM41"/>
  <c r="BA41"/>
  <c r="BC41"/>
  <c r="CD41"/>
  <c r="CI41"/>
  <c r="BV41"/>
  <c r="BF41"/>
  <c r="BR41"/>
  <c r="BY41"/>
  <c r="CM41"/>
  <c r="BK41"/>
  <c r="I41" i="44"/>
  <c r="J41" s="1"/>
  <c r="CL41" i="46"/>
  <c r="BO41"/>
  <c r="CG41"/>
  <c r="CH41"/>
  <c r="BL41"/>
  <c r="BX41"/>
  <c r="CJ41"/>
  <c r="BH41"/>
  <c r="BZ41"/>
  <c r="C335" i="47"/>
  <c r="O61" i="69"/>
  <c r="BQ237" i="46"/>
  <c r="H153"/>
  <c r="R242"/>
  <c r="O242"/>
  <c r="J48" i="25"/>
  <c r="J50" s="1"/>
  <c r="K36" i="56"/>
  <c r="AC42" i="46"/>
  <c r="CO42" s="1"/>
  <c r="P33" i="25"/>
  <c r="Q25" i="56"/>
  <c r="F33" i="25"/>
  <c r="G25" i="56"/>
  <c r="V25"/>
  <c r="U33" i="25"/>
  <c r="K33"/>
  <c r="L25" i="56"/>
  <c r="U62" i="74"/>
  <c r="U60" i="75" s="1"/>
  <c r="V42" i="56"/>
  <c r="U58" i="25"/>
  <c r="W58"/>
  <c r="X42" i="56"/>
  <c r="W62" i="74"/>
  <c r="W60" i="75" s="1"/>
  <c r="O58" i="25"/>
  <c r="P42" i="56"/>
  <c r="O62" i="74"/>
  <c r="O60" i="75" s="1"/>
  <c r="J33" i="25"/>
  <c r="K25" i="56"/>
  <c r="M257" i="46"/>
  <c r="F62" i="74"/>
  <c r="F60" i="75" s="1"/>
  <c r="G42" i="56"/>
  <c r="F58" i="25"/>
  <c r="G33"/>
  <c r="H25" i="56"/>
  <c r="W25"/>
  <c r="V33" i="25"/>
  <c r="N25" i="56"/>
  <c r="M33" i="25"/>
  <c r="U42" i="56"/>
  <c r="T62" i="74"/>
  <c r="T60" i="75" s="1"/>
  <c r="T58" i="25"/>
  <c r="J62" i="74"/>
  <c r="J60" i="75" s="1"/>
  <c r="J58" i="25"/>
  <c r="K42" i="56"/>
  <c r="N58" i="25"/>
  <c r="O42" i="56"/>
  <c r="N62" i="74"/>
  <c r="N60" i="75" s="1"/>
  <c r="X257" i="46"/>
  <c r="R25" i="56"/>
  <c r="Q33" i="25"/>
  <c r="W33"/>
  <c r="X25" i="56"/>
  <c r="O25"/>
  <c r="N33" i="25"/>
  <c r="AC25" i="46"/>
  <c r="CO25" s="1"/>
  <c r="E25" i="56"/>
  <c r="D33" i="25"/>
  <c r="P58"/>
  <c r="P62" i="74"/>
  <c r="P60" i="75" s="1"/>
  <c r="Q42" i="56"/>
  <c r="J42"/>
  <c r="I62" i="74"/>
  <c r="I60" i="75" s="1"/>
  <c r="I58" i="25"/>
  <c r="I42" i="56"/>
  <c r="H62" i="74"/>
  <c r="H60" i="75" s="1"/>
  <c r="H58" i="25"/>
  <c r="M58"/>
  <c r="N42" i="56"/>
  <c r="M62" i="74"/>
  <c r="M60" i="75" s="1"/>
  <c r="S25" i="56"/>
  <c r="R33" i="25"/>
  <c r="J243" i="56"/>
  <c r="I25"/>
  <c r="H33" i="25"/>
  <c r="O33"/>
  <c r="P25" i="56"/>
  <c r="F25"/>
  <c r="E33" i="25"/>
  <c r="T33"/>
  <c r="U25" i="56"/>
  <c r="E58" i="25"/>
  <c r="F42" i="56"/>
  <c r="E62" i="74"/>
  <c r="V58" i="25"/>
  <c r="W42" i="56"/>
  <c r="V62" i="74"/>
  <c r="V60" i="75" s="1"/>
  <c r="K58" i="25"/>
  <c r="K62" i="74"/>
  <c r="K60" i="75" s="1"/>
  <c r="L42" i="56"/>
  <c r="H42"/>
  <c r="G58" i="25"/>
  <c r="G62" i="74"/>
  <c r="G60" i="75" s="1"/>
  <c r="G257" i="46"/>
  <c r="S33" i="25"/>
  <c r="T25" i="56"/>
  <c r="V257" i="46"/>
  <c r="E235"/>
  <c r="Q36" i="56"/>
  <c r="S36"/>
  <c r="H132" i="46"/>
  <c r="H143"/>
  <c r="H151"/>
  <c r="H164"/>
  <c r="F243" i="56"/>
  <c r="F48" i="25"/>
  <c r="G36" i="56"/>
  <c r="CL257" i="46"/>
  <c r="H149"/>
  <c r="AV540" i="64"/>
  <c r="Q243" i="46"/>
  <c r="O121" i="56"/>
  <c r="X243" i="46"/>
  <c r="V121" i="56"/>
  <c r="L243" i="46"/>
  <c r="J121" i="56"/>
  <c r="R243" i="46"/>
  <c r="P121" i="56"/>
  <c r="O243" i="46"/>
  <c r="M121" i="56"/>
  <c r="U93" i="36"/>
  <c r="Q94"/>
  <c r="AQ167" i="46" s="1"/>
  <c r="R167" i="56" s="1"/>
  <c r="L94" i="36"/>
  <c r="M231" i="64"/>
  <c r="M451"/>
  <c r="M19"/>
  <c r="M378"/>
  <c r="M305"/>
  <c r="M524"/>
  <c r="M89"/>
  <c r="M160"/>
  <c r="T89"/>
  <c r="T451"/>
  <c r="T231"/>
  <c r="T305"/>
  <c r="T160"/>
  <c r="T378"/>
  <c r="T19"/>
  <c r="T524"/>
  <c r="O19"/>
  <c r="O89"/>
  <c r="O378"/>
  <c r="O231"/>
  <c r="O451"/>
  <c r="O305"/>
  <c r="O160"/>
  <c r="O524"/>
  <c r="K19"/>
  <c r="K305"/>
  <c r="K89"/>
  <c r="K451"/>
  <c r="K231"/>
  <c r="K524"/>
  <c r="K160"/>
  <c r="K378"/>
  <c r="I89"/>
  <c r="I305"/>
  <c r="I231"/>
  <c r="I378"/>
  <c r="I160"/>
  <c r="I524"/>
  <c r="I19"/>
  <c r="I451"/>
  <c r="K237"/>
  <c r="K384"/>
  <c r="K166"/>
  <c r="K457"/>
  <c r="K25"/>
  <c r="K311"/>
  <c r="K95"/>
  <c r="K530"/>
  <c r="X95"/>
  <c r="X384"/>
  <c r="X166"/>
  <c r="X457"/>
  <c r="X25"/>
  <c r="X311"/>
  <c r="X237"/>
  <c r="X530"/>
  <c r="P166"/>
  <c r="P530"/>
  <c r="P237"/>
  <c r="P311"/>
  <c r="P25"/>
  <c r="P457"/>
  <c r="P95"/>
  <c r="P384"/>
  <c r="U166"/>
  <c r="U384"/>
  <c r="U237"/>
  <c r="U457"/>
  <c r="U95"/>
  <c r="U311"/>
  <c r="U530"/>
  <c r="U25"/>
  <c r="Y95"/>
  <c r="Y530"/>
  <c r="Y237"/>
  <c r="Y384"/>
  <c r="Y166"/>
  <c r="Y457"/>
  <c r="Y25"/>
  <c r="Y311"/>
  <c r="AC125" i="46"/>
  <c r="CO125" s="1"/>
  <c r="G242"/>
  <c r="E125" i="56"/>
  <c r="H242" i="46"/>
  <c r="F125" i="56"/>
  <c r="M242" i="46"/>
  <c r="K125" i="56"/>
  <c r="E93" i="36"/>
  <c r="F94"/>
  <c r="L37" i="25"/>
  <c r="M28" i="56"/>
  <c r="AC122" i="46"/>
  <c r="CO122" s="1"/>
  <c r="E122" i="56"/>
  <c r="D122" s="1"/>
  <c r="K120" i="44" s="1"/>
  <c r="L120" s="1"/>
  <c r="H93" i="36"/>
  <c r="K93"/>
  <c r="D94"/>
  <c r="W109" i="64"/>
  <c r="W325"/>
  <c r="W251"/>
  <c r="W398"/>
  <c r="W39"/>
  <c r="W544"/>
  <c r="W180"/>
  <c r="W471"/>
  <c r="L39"/>
  <c r="L544"/>
  <c r="L109"/>
  <c r="L325"/>
  <c r="L251"/>
  <c r="L471"/>
  <c r="L180"/>
  <c r="L398"/>
  <c r="R109"/>
  <c r="R398"/>
  <c r="R251"/>
  <c r="R471"/>
  <c r="R39"/>
  <c r="R544"/>
  <c r="R180"/>
  <c r="R325"/>
  <c r="M251"/>
  <c r="M471"/>
  <c r="M180"/>
  <c r="M544"/>
  <c r="M39"/>
  <c r="M325"/>
  <c r="M109"/>
  <c r="M398"/>
  <c r="H109"/>
  <c r="H471"/>
  <c r="H39"/>
  <c r="H544"/>
  <c r="H180"/>
  <c r="H325"/>
  <c r="H251"/>
  <c r="H398"/>
  <c r="D93" i="36"/>
  <c r="W93"/>
  <c r="P94"/>
  <c r="U125" i="56"/>
  <c r="R47" i="64"/>
  <c r="R552"/>
  <c r="R188"/>
  <c r="R479"/>
  <c r="R117"/>
  <c r="R333"/>
  <c r="R259"/>
  <c r="R406"/>
  <c r="M259"/>
  <c r="M552"/>
  <c r="M188"/>
  <c r="M333"/>
  <c r="M47"/>
  <c r="M479"/>
  <c r="M117"/>
  <c r="M406"/>
  <c r="N188"/>
  <c r="N552"/>
  <c r="N47"/>
  <c r="N479"/>
  <c r="N117"/>
  <c r="N406"/>
  <c r="N259"/>
  <c r="N333"/>
  <c r="G259"/>
  <c r="G552"/>
  <c r="G188"/>
  <c r="G406"/>
  <c r="G47"/>
  <c r="G333"/>
  <c r="G479"/>
  <c r="G117"/>
  <c r="AA621"/>
  <c r="H117"/>
  <c r="H552"/>
  <c r="H47"/>
  <c r="H479"/>
  <c r="H188"/>
  <c r="H333"/>
  <c r="H259"/>
  <c r="H406"/>
  <c r="S173"/>
  <c r="S537"/>
  <c r="S102"/>
  <c r="S318"/>
  <c r="S244"/>
  <c r="S391"/>
  <c r="S32"/>
  <c r="S464"/>
  <c r="X173"/>
  <c r="X318"/>
  <c r="X244"/>
  <c r="X464"/>
  <c r="X102"/>
  <c r="X537"/>
  <c r="X32"/>
  <c r="X391"/>
  <c r="P173"/>
  <c r="P391"/>
  <c r="P102"/>
  <c r="P318"/>
  <c r="P244"/>
  <c r="P464"/>
  <c r="P537"/>
  <c r="P32"/>
  <c r="J32"/>
  <c r="J464"/>
  <c r="J102"/>
  <c r="J537"/>
  <c r="J244"/>
  <c r="J391"/>
  <c r="J173"/>
  <c r="J318"/>
  <c r="U243" i="46"/>
  <c r="S121" i="56"/>
  <c r="W243" i="46"/>
  <c r="U121" i="56"/>
  <c r="P243" i="46"/>
  <c r="N121" i="56"/>
  <c r="W121"/>
  <c r="Y243" i="46"/>
  <c r="I243"/>
  <c r="G121" i="56"/>
  <c r="AC211" i="46"/>
  <c r="V94" i="36"/>
  <c r="G94"/>
  <c r="AG167" i="46" s="1"/>
  <c r="H167" i="56" s="1"/>
  <c r="L231" i="64"/>
  <c r="L378"/>
  <c r="L160"/>
  <c r="L524"/>
  <c r="L19"/>
  <c r="L305"/>
  <c r="L89"/>
  <c r="L451"/>
  <c r="R231"/>
  <c r="R524"/>
  <c r="R19"/>
  <c r="R378"/>
  <c r="R160"/>
  <c r="R305"/>
  <c r="R89"/>
  <c r="R451"/>
  <c r="U19"/>
  <c r="U451"/>
  <c r="U160"/>
  <c r="U378"/>
  <c r="U89"/>
  <c r="U305"/>
  <c r="U231"/>
  <c r="U524"/>
  <c r="Y89"/>
  <c r="Y524"/>
  <c r="Y231"/>
  <c r="Y305"/>
  <c r="Y160"/>
  <c r="Y378"/>
  <c r="Y19"/>
  <c r="Y451"/>
  <c r="H19"/>
  <c r="H305"/>
  <c r="H160"/>
  <c r="H451"/>
  <c r="H89"/>
  <c r="H524"/>
  <c r="H231"/>
  <c r="H378"/>
  <c r="Q166"/>
  <c r="Q384"/>
  <c r="Q95"/>
  <c r="Q311"/>
  <c r="Q457"/>
  <c r="Q25"/>
  <c r="Q237"/>
  <c r="Q530"/>
  <c r="V237"/>
  <c r="V530"/>
  <c r="V25"/>
  <c r="V311"/>
  <c r="V166"/>
  <c r="V384"/>
  <c r="V95"/>
  <c r="V457"/>
  <c r="S95"/>
  <c r="S530"/>
  <c r="S237"/>
  <c r="S384"/>
  <c r="S166"/>
  <c r="S457"/>
  <c r="S25"/>
  <c r="S311"/>
  <c r="N166"/>
  <c r="N311"/>
  <c r="N95"/>
  <c r="N384"/>
  <c r="N530"/>
  <c r="N25"/>
  <c r="N237"/>
  <c r="N457"/>
  <c r="Z237"/>
  <c r="Z311"/>
  <c r="Z166"/>
  <c r="Z530"/>
  <c r="Z25"/>
  <c r="Z384"/>
  <c r="Z95"/>
  <c r="Z457"/>
  <c r="L242" i="46"/>
  <c r="J125" i="56"/>
  <c r="X125"/>
  <c r="Z242" i="46"/>
  <c r="V242"/>
  <c r="T125" i="56"/>
  <c r="Y242" i="46"/>
  <c r="W125" i="56"/>
  <c r="N93" i="36"/>
  <c r="Q93"/>
  <c r="T93"/>
  <c r="H243" i="56"/>
  <c r="N180" i="64"/>
  <c r="N398"/>
  <c r="N39"/>
  <c r="N471"/>
  <c r="N109"/>
  <c r="N544"/>
  <c r="N251"/>
  <c r="N325"/>
  <c r="X251"/>
  <c r="X325"/>
  <c r="X180"/>
  <c r="X544"/>
  <c r="X39"/>
  <c r="X471"/>
  <c r="X109"/>
  <c r="X398"/>
  <c r="P180"/>
  <c r="P471"/>
  <c r="P251"/>
  <c r="P398"/>
  <c r="P39"/>
  <c r="P325"/>
  <c r="P109"/>
  <c r="P544"/>
  <c r="J180"/>
  <c r="J544"/>
  <c r="J109"/>
  <c r="J398"/>
  <c r="J251"/>
  <c r="J325"/>
  <c r="J39"/>
  <c r="J471"/>
  <c r="G251"/>
  <c r="G325"/>
  <c r="G180"/>
  <c r="AA613"/>
  <c r="G39"/>
  <c r="G471"/>
  <c r="G398"/>
  <c r="G109"/>
  <c r="G544"/>
  <c r="F93" i="36"/>
  <c r="I93"/>
  <c r="N94"/>
  <c r="AN167" i="46" s="1"/>
  <c r="AI153" i="25" s="1"/>
  <c r="AI285" s="1"/>
  <c r="X47" i="64"/>
  <c r="X479"/>
  <c r="X117"/>
  <c r="X406"/>
  <c r="X259"/>
  <c r="X333"/>
  <c r="X188"/>
  <c r="X552"/>
  <c r="P47"/>
  <c r="P333"/>
  <c r="P117"/>
  <c r="P479"/>
  <c r="P188"/>
  <c r="P406"/>
  <c r="P259"/>
  <c r="P552"/>
  <c r="Z188"/>
  <c r="Z406"/>
  <c r="Z47"/>
  <c r="Z479"/>
  <c r="Z117"/>
  <c r="Z552"/>
  <c r="Z259"/>
  <c r="Z333"/>
  <c r="K188"/>
  <c r="K333"/>
  <c r="K47"/>
  <c r="K479"/>
  <c r="K117"/>
  <c r="K406"/>
  <c r="K259"/>
  <c r="K552"/>
  <c r="O47"/>
  <c r="O479"/>
  <c r="O188"/>
  <c r="O333"/>
  <c r="O117"/>
  <c r="O552"/>
  <c r="O259"/>
  <c r="O406"/>
  <c r="Q102"/>
  <c r="Q318"/>
  <c r="Q244"/>
  <c r="Q537"/>
  <c r="Q32"/>
  <c r="Q391"/>
  <c r="Q173"/>
  <c r="Q464"/>
  <c r="T173"/>
  <c r="T318"/>
  <c r="T244"/>
  <c r="T537"/>
  <c r="T102"/>
  <c r="T464"/>
  <c r="T391"/>
  <c r="T32"/>
  <c r="O32"/>
  <c r="O537"/>
  <c r="O102"/>
  <c r="O391"/>
  <c r="O244"/>
  <c r="O318"/>
  <c r="O173"/>
  <c r="O464"/>
  <c r="I32"/>
  <c r="I537"/>
  <c r="I173"/>
  <c r="I391"/>
  <c r="I102"/>
  <c r="I318"/>
  <c r="I244"/>
  <c r="I464"/>
  <c r="Z244"/>
  <c r="Z391"/>
  <c r="Z32"/>
  <c r="Z537"/>
  <c r="Z173"/>
  <c r="Z464"/>
  <c r="Z102"/>
  <c r="Z318"/>
  <c r="S94" i="36"/>
  <c r="K94"/>
  <c r="I243" i="56"/>
  <c r="M243" i="46"/>
  <c r="K121" i="56"/>
  <c r="H243" i="46"/>
  <c r="F121" i="56"/>
  <c r="N243" i="46"/>
  <c r="L121" i="56"/>
  <c r="T243" i="46"/>
  <c r="R121" i="56"/>
  <c r="T121"/>
  <c r="V243" i="46"/>
  <c r="AC210"/>
  <c r="G93" i="36"/>
  <c r="W94"/>
  <c r="X160" i="64"/>
  <c r="X451"/>
  <c r="X19"/>
  <c r="X524"/>
  <c r="X231"/>
  <c r="X378"/>
  <c r="X89"/>
  <c r="X305"/>
  <c r="P231"/>
  <c r="P524"/>
  <c r="P19"/>
  <c r="P451"/>
  <c r="P89"/>
  <c r="P305"/>
  <c r="P160"/>
  <c r="P378"/>
  <c r="N160"/>
  <c r="N378"/>
  <c r="N89"/>
  <c r="N524"/>
  <c r="N305"/>
  <c r="N19"/>
  <c r="N231"/>
  <c r="N451"/>
  <c r="Z89"/>
  <c r="Z378"/>
  <c r="Z231"/>
  <c r="Z305"/>
  <c r="Z160"/>
  <c r="Z524"/>
  <c r="Z19"/>
  <c r="Z451"/>
  <c r="G89"/>
  <c r="G451"/>
  <c r="G231"/>
  <c r="G305"/>
  <c r="G160"/>
  <c r="G378"/>
  <c r="G19"/>
  <c r="AA593"/>
  <c r="G524"/>
  <c r="M237"/>
  <c r="M311"/>
  <c r="M25"/>
  <c r="M530"/>
  <c r="M457"/>
  <c r="M384"/>
  <c r="M95"/>
  <c r="M166"/>
  <c r="T166"/>
  <c r="T311"/>
  <c r="T25"/>
  <c r="T384"/>
  <c r="T95"/>
  <c r="T530"/>
  <c r="T237"/>
  <c r="T457"/>
  <c r="J237"/>
  <c r="J311"/>
  <c r="J95"/>
  <c r="J530"/>
  <c r="J25"/>
  <c r="J457"/>
  <c r="J166"/>
  <c r="J384"/>
  <c r="I166"/>
  <c r="I457"/>
  <c r="I25"/>
  <c r="I530"/>
  <c r="I95"/>
  <c r="I384"/>
  <c r="I237"/>
  <c r="I311"/>
  <c r="G95"/>
  <c r="G311"/>
  <c r="G237"/>
  <c r="G457"/>
  <c r="G166"/>
  <c r="AA599"/>
  <c r="G25"/>
  <c r="G530"/>
  <c r="G384"/>
  <c r="N242" i="46"/>
  <c r="L125" i="56"/>
  <c r="I242" i="46"/>
  <c r="G125" i="56"/>
  <c r="Q242" i="46"/>
  <c r="O125" i="56"/>
  <c r="AC208" i="46"/>
  <c r="AC128"/>
  <c r="CO128" s="1"/>
  <c r="E128" i="56"/>
  <c r="D128" s="1"/>
  <c r="K126" i="44" s="1"/>
  <c r="L126" s="1"/>
  <c r="S93" i="36"/>
  <c r="V93"/>
  <c r="M94"/>
  <c r="AM167" i="46" s="1"/>
  <c r="M214" i="47" s="1"/>
  <c r="M373" s="1"/>
  <c r="I94" i="36"/>
  <c r="AI167" i="46" s="1"/>
  <c r="I214" i="47" s="1"/>
  <c r="I373" s="1"/>
  <c r="M243" i="56"/>
  <c r="L243"/>
  <c r="T94" i="36"/>
  <c r="K180" i="64"/>
  <c r="K325"/>
  <c r="K39"/>
  <c r="K471"/>
  <c r="K109"/>
  <c r="K398"/>
  <c r="K251"/>
  <c r="K544"/>
  <c r="V109"/>
  <c r="V544"/>
  <c r="V39"/>
  <c r="V398"/>
  <c r="V180"/>
  <c r="V471"/>
  <c r="V251"/>
  <c r="V325"/>
  <c r="Y39"/>
  <c r="Y544"/>
  <c r="Y109"/>
  <c r="Y325"/>
  <c r="Y251"/>
  <c r="Y398"/>
  <c r="Y180"/>
  <c r="Y471"/>
  <c r="Z39"/>
  <c r="Z471"/>
  <c r="Z109"/>
  <c r="Z544"/>
  <c r="Z251"/>
  <c r="Z325"/>
  <c r="Z180"/>
  <c r="Z398"/>
  <c r="O39"/>
  <c r="O180"/>
  <c r="O471"/>
  <c r="O109"/>
  <c r="O398"/>
  <c r="O251"/>
  <c r="O544"/>
  <c r="O325"/>
  <c r="AC123" i="46"/>
  <c r="CO123" s="1"/>
  <c r="E123" i="56"/>
  <c r="D123" s="1"/>
  <c r="K121" i="44" s="1"/>
  <c r="L121" s="1"/>
  <c r="O93" i="36"/>
  <c r="R93"/>
  <c r="V188" i="64"/>
  <c r="V479"/>
  <c r="V117"/>
  <c r="V333"/>
  <c r="V259"/>
  <c r="V406"/>
  <c r="V47"/>
  <c r="V552"/>
  <c r="Y188"/>
  <c r="Y333"/>
  <c r="Y47"/>
  <c r="Y479"/>
  <c r="Y117"/>
  <c r="Y552"/>
  <c r="Y259"/>
  <c r="Y406"/>
  <c r="U188"/>
  <c r="U552"/>
  <c r="U117"/>
  <c r="U479"/>
  <c r="U259"/>
  <c r="U333"/>
  <c r="U47"/>
  <c r="U406"/>
  <c r="Q117"/>
  <c r="Q479"/>
  <c r="Q259"/>
  <c r="Q406"/>
  <c r="Q188"/>
  <c r="Q333"/>
  <c r="Q47"/>
  <c r="Q552"/>
  <c r="J188"/>
  <c r="J479"/>
  <c r="J117"/>
  <c r="J406"/>
  <c r="J259"/>
  <c r="J333"/>
  <c r="J47"/>
  <c r="J552"/>
  <c r="W102"/>
  <c r="W391"/>
  <c r="W244"/>
  <c r="W318"/>
  <c r="W173"/>
  <c r="W537"/>
  <c r="W32"/>
  <c r="W464"/>
  <c r="R244"/>
  <c r="R464"/>
  <c r="R173"/>
  <c r="R391"/>
  <c r="R32"/>
  <c r="R318"/>
  <c r="R102"/>
  <c r="R537"/>
  <c r="V32"/>
  <c r="V318"/>
  <c r="V102"/>
  <c r="V537"/>
  <c r="V244"/>
  <c r="V391"/>
  <c r="V173"/>
  <c r="V464"/>
  <c r="L244"/>
  <c r="L318"/>
  <c r="L32"/>
  <c r="L537"/>
  <c r="L102"/>
  <c r="L464"/>
  <c r="L173"/>
  <c r="L391"/>
  <c r="H244"/>
  <c r="H391"/>
  <c r="H173"/>
  <c r="H464"/>
  <c r="H32"/>
  <c r="H318"/>
  <c r="H102"/>
  <c r="H537"/>
  <c r="Z243" i="46"/>
  <c r="X121" i="56"/>
  <c r="J243" i="46"/>
  <c r="H121" i="56"/>
  <c r="S243" i="46"/>
  <c r="Q121" i="56"/>
  <c r="K243" i="46"/>
  <c r="I121" i="56"/>
  <c r="AC121" i="46"/>
  <c r="E121" i="56"/>
  <c r="G243" i="46"/>
  <c r="AC212"/>
  <c r="M93" i="36"/>
  <c r="P93"/>
  <c r="Q19" i="64"/>
  <c r="Q305"/>
  <c r="Q89"/>
  <c r="Q451"/>
  <c r="Q231"/>
  <c r="Q378"/>
  <c r="Q160"/>
  <c r="Q524"/>
  <c r="V231"/>
  <c r="V378"/>
  <c r="V19"/>
  <c r="V524"/>
  <c r="V89"/>
  <c r="V451"/>
  <c r="V160"/>
  <c r="V305"/>
  <c r="S160"/>
  <c r="S451"/>
  <c r="S89"/>
  <c r="S378"/>
  <c r="S524"/>
  <c r="S19"/>
  <c r="S231"/>
  <c r="S305"/>
  <c r="W89"/>
  <c r="W524"/>
  <c r="W231"/>
  <c r="W378"/>
  <c r="W160"/>
  <c r="W305"/>
  <c r="W451"/>
  <c r="W19"/>
  <c r="J89"/>
  <c r="J451"/>
  <c r="J231"/>
  <c r="J378"/>
  <c r="J19"/>
  <c r="J305"/>
  <c r="J160"/>
  <c r="J524"/>
  <c r="W95"/>
  <c r="W457"/>
  <c r="W237"/>
  <c r="W530"/>
  <c r="W25"/>
  <c r="W311"/>
  <c r="W166"/>
  <c r="W384"/>
  <c r="L95"/>
  <c r="L457"/>
  <c r="L166"/>
  <c r="L311"/>
  <c r="L25"/>
  <c r="L384"/>
  <c r="L237"/>
  <c r="L530"/>
  <c r="R95"/>
  <c r="R384"/>
  <c r="R237"/>
  <c r="R530"/>
  <c r="R25"/>
  <c r="R457"/>
  <c r="R166"/>
  <c r="R311"/>
  <c r="O25"/>
  <c r="O237"/>
  <c r="O457"/>
  <c r="O530"/>
  <c r="O166"/>
  <c r="O311"/>
  <c r="O95"/>
  <c r="O384"/>
  <c r="H166"/>
  <c r="H384"/>
  <c r="H237"/>
  <c r="H457"/>
  <c r="H95"/>
  <c r="H530"/>
  <c r="H25"/>
  <c r="H311"/>
  <c r="V125" i="56"/>
  <c r="X242" i="46"/>
  <c r="T242"/>
  <c r="R125" i="56"/>
  <c r="K242" i="46"/>
  <c r="I125" i="56"/>
  <c r="J242" i="46"/>
  <c r="H125" i="56"/>
  <c r="N125"/>
  <c r="P242" i="46"/>
  <c r="E124" i="56"/>
  <c r="D124" s="1"/>
  <c r="K122" i="44" s="1"/>
  <c r="L122" s="1"/>
  <c r="AC124" i="46"/>
  <c r="CO124" s="1"/>
  <c r="E126" i="56"/>
  <c r="D126" s="1"/>
  <c r="K124" i="44" s="1"/>
  <c r="L124" s="1"/>
  <c r="AC126" i="46"/>
  <c r="CO126" s="1"/>
  <c r="AC127"/>
  <c r="CO127" s="1"/>
  <c r="AC20"/>
  <c r="AA253" s="1"/>
  <c r="G253"/>
  <c r="J93" i="36"/>
  <c r="E94"/>
  <c r="O94"/>
  <c r="AO167" i="46" s="1"/>
  <c r="O214" i="47" s="1"/>
  <c r="O373" s="1"/>
  <c r="AC213" i="46"/>
  <c r="J94" i="36"/>
  <c r="H94"/>
  <c r="G243" i="56"/>
  <c r="K243"/>
  <c r="U180" i="64"/>
  <c r="U398"/>
  <c r="U251"/>
  <c r="U544"/>
  <c r="U109"/>
  <c r="U471"/>
  <c r="U325"/>
  <c r="U39"/>
  <c r="Q180"/>
  <c r="Q325"/>
  <c r="Q109"/>
  <c r="Q544"/>
  <c r="Q398"/>
  <c r="Q39"/>
  <c r="Q251"/>
  <c r="Q471"/>
  <c r="T180"/>
  <c r="T398"/>
  <c r="T39"/>
  <c r="T544"/>
  <c r="T109"/>
  <c r="T471"/>
  <c r="T251"/>
  <c r="T325"/>
  <c r="S109"/>
  <c r="S325"/>
  <c r="S251"/>
  <c r="S544"/>
  <c r="S180"/>
  <c r="S471"/>
  <c r="S39"/>
  <c r="S398"/>
  <c r="I109"/>
  <c r="I471"/>
  <c r="I251"/>
  <c r="I325"/>
  <c r="I180"/>
  <c r="I544"/>
  <c r="I39"/>
  <c r="I398"/>
  <c r="U94" i="36"/>
  <c r="P125" i="56"/>
  <c r="T259" i="64"/>
  <c r="T479"/>
  <c r="T188"/>
  <c r="T552"/>
  <c r="T47"/>
  <c r="T333"/>
  <c r="T117"/>
  <c r="T406"/>
  <c r="S47"/>
  <c r="S333"/>
  <c r="S259"/>
  <c r="S552"/>
  <c r="S117"/>
  <c r="S188"/>
  <c r="S406"/>
  <c r="S479"/>
  <c r="W47"/>
  <c r="W479"/>
  <c r="W117"/>
  <c r="W333"/>
  <c r="W188"/>
  <c r="W259"/>
  <c r="W406"/>
  <c r="W552"/>
  <c r="L47"/>
  <c r="L406"/>
  <c r="L117"/>
  <c r="L333"/>
  <c r="L259"/>
  <c r="L552"/>
  <c r="L188"/>
  <c r="L479"/>
  <c r="I117"/>
  <c r="I333"/>
  <c r="I259"/>
  <c r="I406"/>
  <c r="I188"/>
  <c r="I552"/>
  <c r="I47"/>
  <c r="I479"/>
  <c r="U173"/>
  <c r="U537"/>
  <c r="U32"/>
  <c r="U391"/>
  <c r="U102"/>
  <c r="U464"/>
  <c r="U244"/>
  <c r="U318"/>
  <c r="N102"/>
  <c r="N464"/>
  <c r="N244"/>
  <c r="N537"/>
  <c r="N32"/>
  <c r="N391"/>
  <c r="N173"/>
  <c r="N318"/>
  <c r="M173"/>
  <c r="M318"/>
  <c r="M102"/>
  <c r="M537"/>
  <c r="M244"/>
  <c r="M464"/>
  <c r="M32"/>
  <c r="M391"/>
  <c r="K244"/>
  <c r="K391"/>
  <c r="K102"/>
  <c r="K318"/>
  <c r="K32"/>
  <c r="K537"/>
  <c r="K173"/>
  <c r="K464"/>
  <c r="Y32"/>
  <c r="Y464"/>
  <c r="Y173"/>
  <c r="Y318"/>
  <c r="Y102"/>
  <c r="Y391"/>
  <c r="Y244"/>
  <c r="Y537"/>
  <c r="G32"/>
  <c r="AA606"/>
  <c r="G537"/>
  <c r="G173"/>
  <c r="G464"/>
  <c r="G102"/>
  <c r="G391"/>
  <c r="G244"/>
  <c r="G318"/>
  <c r="X171" i="25"/>
  <c r="AV467" i="64"/>
  <c r="AV321"/>
  <c r="AV176"/>
  <c r="AV105"/>
  <c r="AH86" i="25"/>
  <c r="M161" i="47"/>
  <c r="M340" s="1"/>
  <c r="M162"/>
  <c r="M341" s="1"/>
  <c r="AK245" i="46"/>
  <c r="M39" i="56"/>
  <c r="L54" i="25"/>
  <c r="G39" i="56"/>
  <c r="F54" i="25"/>
  <c r="I257" i="46"/>
  <c r="AD86" i="25"/>
  <c r="AG245" i="46"/>
  <c r="I161" i="47"/>
  <c r="I340" s="1"/>
  <c r="V61" i="69"/>
  <c r="N61"/>
  <c r="O15"/>
  <c r="E15"/>
  <c r="G16"/>
  <c r="AP86" i="25"/>
  <c r="U162" i="47"/>
  <c r="U341" s="1"/>
  <c r="U161"/>
  <c r="U340" s="1"/>
  <c r="AS245" i="46"/>
  <c r="Z86" i="25"/>
  <c r="E161" i="47"/>
  <c r="E340" s="1"/>
  <c r="AC245" i="46"/>
  <c r="AB86" i="25"/>
  <c r="AE245" i="46"/>
  <c r="G161" i="47"/>
  <c r="G340" s="1"/>
  <c r="AV394" i="64"/>
  <c r="AV247"/>
  <c r="AV35"/>
  <c r="AO56"/>
  <c r="AO126"/>
  <c r="AO415"/>
  <c r="AO561"/>
  <c r="AO268"/>
  <c r="AO197"/>
  <c r="AO488"/>
  <c r="AO342"/>
  <c r="AG47" i="46"/>
  <c r="AO47"/>
  <c r="AS47"/>
  <c r="AW47"/>
  <c r="AP47"/>
  <c r="AL47"/>
  <c r="AE47"/>
  <c r="AI47"/>
  <c r="AQ47"/>
  <c r="AU47"/>
  <c r="AD47"/>
  <c r="AV47"/>
  <c r="AR47"/>
  <c r="AN47"/>
  <c r="AK47"/>
  <c r="AT47"/>
  <c r="AM47"/>
  <c r="AJ47"/>
  <c r="AH47"/>
  <c r="AF47"/>
  <c r="H47"/>
  <c r="M47"/>
  <c r="O47"/>
  <c r="S47"/>
  <c r="T47"/>
  <c r="W47"/>
  <c r="Z47"/>
  <c r="U47"/>
  <c r="AA47"/>
  <c r="Q47"/>
  <c r="J47"/>
  <c r="L47"/>
  <c r="N47"/>
  <c r="P47"/>
  <c r="R47"/>
  <c r="V47"/>
  <c r="X47"/>
  <c r="AB47"/>
  <c r="Y47"/>
  <c r="I47"/>
  <c r="K47"/>
  <c r="D616" i="64"/>
  <c r="E254"/>
  <c r="E474"/>
  <c r="E401"/>
  <c r="E547"/>
  <c r="E328"/>
  <c r="E42"/>
  <c r="E183"/>
  <c r="E112"/>
  <c r="H157" i="46"/>
  <c r="F227" s="1"/>
  <c r="D227"/>
  <c r="H141"/>
  <c r="D231"/>
  <c r="AE45"/>
  <c r="E148" i="47" s="1"/>
  <c r="E338" s="1"/>
  <c r="AK45" i="46"/>
  <c r="K148" i="47" s="1"/>
  <c r="K338" s="1"/>
  <c r="AH45" i="46"/>
  <c r="H148" i="47" s="1"/>
  <c r="H338" s="1"/>
  <c r="AR45" i="46"/>
  <c r="R148" i="47" s="1"/>
  <c r="R338" s="1"/>
  <c r="AI45" i="46"/>
  <c r="I148" i="47" s="1"/>
  <c r="I338" s="1"/>
  <c r="AW45" i="46"/>
  <c r="W148" i="47" s="1"/>
  <c r="W338" s="1"/>
  <c r="AQ45" i="46"/>
  <c r="Q148" i="47" s="1"/>
  <c r="Q338" s="1"/>
  <c r="AL45" i="46"/>
  <c r="L148" i="47" s="1"/>
  <c r="L338" s="1"/>
  <c r="AM45" i="46"/>
  <c r="M148" i="47" s="1"/>
  <c r="M338" s="1"/>
  <c r="AS45" i="46"/>
  <c r="S148" i="47" s="1"/>
  <c r="S338" s="1"/>
  <c r="AD45" i="46"/>
  <c r="AU45"/>
  <c r="U148" i="47" s="1"/>
  <c r="U338" s="1"/>
  <c r="AO45" i="46"/>
  <c r="O148" i="47" s="1"/>
  <c r="O338" s="1"/>
  <c r="AN45" i="46"/>
  <c r="N148" i="47" s="1"/>
  <c r="N338" s="1"/>
  <c r="AF45" i="46"/>
  <c r="F148" i="47" s="1"/>
  <c r="F338" s="1"/>
  <c r="AV45" i="46"/>
  <c r="V148" i="47" s="1"/>
  <c r="V338" s="1"/>
  <c r="AT45" i="46"/>
  <c r="T148" i="47" s="1"/>
  <c r="T338" s="1"/>
  <c r="AP45" i="46"/>
  <c r="P148" i="47" s="1"/>
  <c r="P338" s="1"/>
  <c r="AJ45" i="46"/>
  <c r="J148" i="47" s="1"/>
  <c r="J338" s="1"/>
  <c r="AG45" i="46"/>
  <c r="G148" i="47" s="1"/>
  <c r="G338" s="1"/>
  <c r="AQ53" i="46"/>
  <c r="Q156" i="47" s="1"/>
  <c r="AG53" i="46"/>
  <c r="G156" i="47" s="1"/>
  <c r="AK53" i="46"/>
  <c r="K156" i="47" s="1"/>
  <c r="AF53" i="46"/>
  <c r="F156" i="47" s="1"/>
  <c r="AM53" i="46"/>
  <c r="M156" i="47" s="1"/>
  <c r="G63" i="25"/>
  <c r="G63" i="74"/>
  <c r="G61" i="75" s="1"/>
  <c r="H46" i="56"/>
  <c r="H63" i="25"/>
  <c r="I46" i="56"/>
  <c r="H63" i="74"/>
  <c r="D63" i="25"/>
  <c r="D63" i="74"/>
  <c r="E46" i="56"/>
  <c r="AC46" i="46"/>
  <c r="T63" i="25"/>
  <c r="T63" i="74"/>
  <c r="U46" i="56"/>
  <c r="P63" i="25"/>
  <c r="P63" i="74"/>
  <c r="Q46" i="56"/>
  <c r="N63" i="25"/>
  <c r="N63" i="74"/>
  <c r="O46" i="56"/>
  <c r="F46"/>
  <c r="E63" i="25"/>
  <c r="E63" i="74"/>
  <c r="E61" i="75" s="1"/>
  <c r="W63" i="74"/>
  <c r="W63" i="25"/>
  <c r="X46" i="56"/>
  <c r="R46"/>
  <c r="Q63" i="25"/>
  <c r="Q63" i="74"/>
  <c r="L46" i="56"/>
  <c r="K63" i="25"/>
  <c r="K63" i="74"/>
  <c r="K61" i="75" s="1"/>
  <c r="AG133" i="25"/>
  <c r="AJ240" i="46"/>
  <c r="L193" i="47"/>
  <c r="F194"/>
  <c r="AA134" i="25"/>
  <c r="AE133"/>
  <c r="AH240" i="46"/>
  <c r="J193" i="47"/>
  <c r="AK134" i="25"/>
  <c r="P194" i="47"/>
  <c r="T193"/>
  <c r="AO133" i="25"/>
  <c r="AR240" i="46"/>
  <c r="Z134" i="25"/>
  <c r="E194" i="47"/>
  <c r="AD133" i="25"/>
  <c r="I193" i="47"/>
  <c r="AG240" i="46"/>
  <c r="AH134" i="25"/>
  <c r="M194" i="47"/>
  <c r="Q193"/>
  <c r="AL133" i="25"/>
  <c r="AO240" i="46"/>
  <c r="AP134" i="25"/>
  <c r="U194" i="47"/>
  <c r="AO43" i="46"/>
  <c r="AS43"/>
  <c r="AW43"/>
  <c r="AD43"/>
  <c r="AH43"/>
  <c r="AN43"/>
  <c r="AR43"/>
  <c r="AV43"/>
  <c r="AG43"/>
  <c r="AM43"/>
  <c r="AQ43"/>
  <c r="AU43"/>
  <c r="AL43"/>
  <c r="AF43"/>
  <c r="AJ43"/>
  <c r="AP43"/>
  <c r="AT43"/>
  <c r="AK43"/>
  <c r="AI43"/>
  <c r="AE43"/>
  <c r="H131"/>
  <c r="D234"/>
  <c r="Q48"/>
  <c r="J48"/>
  <c r="L48"/>
  <c r="N48"/>
  <c r="P48"/>
  <c r="R48"/>
  <c r="V48"/>
  <c r="X48"/>
  <c r="AB48"/>
  <c r="AA48"/>
  <c r="I48"/>
  <c r="K48"/>
  <c r="M48"/>
  <c r="O48"/>
  <c r="S48"/>
  <c r="T48"/>
  <c r="U48"/>
  <c r="Z48"/>
  <c r="Y48"/>
  <c r="H48"/>
  <c r="W48"/>
  <c r="AF48"/>
  <c r="AJ48"/>
  <c r="AK48"/>
  <c r="AQ48"/>
  <c r="AU48"/>
  <c r="AR48"/>
  <c r="AD48"/>
  <c r="AH48"/>
  <c r="AL48"/>
  <c r="AO48"/>
  <c r="AS48"/>
  <c r="AW48"/>
  <c r="AT48"/>
  <c r="AP48"/>
  <c r="AM48"/>
  <c r="AV48"/>
  <c r="AN48"/>
  <c r="AG48"/>
  <c r="AI48"/>
  <c r="AE48"/>
  <c r="H142"/>
  <c r="D236"/>
  <c r="AA41"/>
  <c r="T41"/>
  <c r="Z41"/>
  <c r="N41"/>
  <c r="M41"/>
  <c r="K41"/>
  <c r="Y41"/>
  <c r="Q41"/>
  <c r="R41"/>
  <c r="I41"/>
  <c r="L41"/>
  <c r="P41"/>
  <c r="O41"/>
  <c r="J41"/>
  <c r="H41"/>
  <c r="U41"/>
  <c r="W41"/>
  <c r="S41"/>
  <c r="V41"/>
  <c r="X41"/>
  <c r="AB41"/>
  <c r="BS40"/>
  <c r="D194" i="47"/>
  <c r="Y134" i="25"/>
  <c r="AX148" i="46"/>
  <c r="AF240"/>
  <c r="AC133" i="25"/>
  <c r="H193" i="47"/>
  <c r="N194"/>
  <c r="AI134" i="25"/>
  <c r="R193" i="47"/>
  <c r="AM133" i="25"/>
  <c r="AP240" i="46"/>
  <c r="V194" i="47"/>
  <c r="AQ134" i="25"/>
  <c r="AB133"/>
  <c r="AE240" i="46"/>
  <c r="G193" i="47"/>
  <c r="AF134" i="25"/>
  <c r="K194" i="47"/>
  <c r="AM240" i="46"/>
  <c r="AJ133" i="25"/>
  <c r="O193" i="47"/>
  <c r="S194"/>
  <c r="AN134" i="25"/>
  <c r="AU240" i="46"/>
  <c r="AR133" i="25"/>
  <c r="W193" i="47"/>
  <c r="M31" i="56"/>
  <c r="L41" i="25"/>
  <c r="O257" i="46"/>
  <c r="Q161" i="47"/>
  <c r="Q340" s="1"/>
  <c r="Q162"/>
  <c r="Q341" s="1"/>
  <c r="AL86" i="25"/>
  <c r="AO245" i="46"/>
  <c r="D619" i="64"/>
  <c r="E45"/>
  <c r="E186"/>
  <c r="E257"/>
  <c r="E477"/>
  <c r="E550"/>
  <c r="E404"/>
  <c r="E331"/>
  <c r="E115"/>
  <c r="H44" i="46"/>
  <c r="AB44"/>
  <c r="I44"/>
  <c r="P44"/>
  <c r="Z44"/>
  <c r="R44"/>
  <c r="M44"/>
  <c r="Y44"/>
  <c r="V44"/>
  <c r="J44"/>
  <c r="N44"/>
  <c r="W44"/>
  <c r="U44"/>
  <c r="K44"/>
  <c r="O44"/>
  <c r="S44"/>
  <c r="L44"/>
  <c r="T44"/>
  <c r="AA44"/>
  <c r="X44"/>
  <c r="Q44"/>
  <c r="AF44"/>
  <c r="AJ44"/>
  <c r="AQ44"/>
  <c r="AU44"/>
  <c r="AM44"/>
  <c r="AP44"/>
  <c r="AT44"/>
  <c r="AK44"/>
  <c r="AD44"/>
  <c r="AH44"/>
  <c r="AO44"/>
  <c r="AS44"/>
  <c r="AW44"/>
  <c r="AN44"/>
  <c r="AR44"/>
  <c r="AV44"/>
  <c r="AL44"/>
  <c r="AG44"/>
  <c r="AI44"/>
  <c r="AE44"/>
  <c r="H138"/>
  <c r="D235"/>
  <c r="E231"/>
  <c r="H161"/>
  <c r="F229" s="1"/>
  <c r="D229"/>
  <c r="U45"/>
  <c r="S53"/>
  <c r="Z53"/>
  <c r="K53"/>
  <c r="AB53"/>
  <c r="W53"/>
  <c r="V53"/>
  <c r="AA53"/>
  <c r="L53"/>
  <c r="R53"/>
  <c r="I53"/>
  <c r="J53"/>
  <c r="Q53"/>
  <c r="N53"/>
  <c r="Y53"/>
  <c r="U53"/>
  <c r="T53"/>
  <c r="X53"/>
  <c r="O53"/>
  <c r="M53"/>
  <c r="P53"/>
  <c r="L63" i="25"/>
  <c r="M46" i="56"/>
  <c r="L63" i="74"/>
  <c r="F63"/>
  <c r="F63" i="25"/>
  <c r="G46" i="56"/>
  <c r="R63" i="25"/>
  <c r="S46" i="56"/>
  <c r="R63" i="74"/>
  <c r="R61" i="75" s="1"/>
  <c r="U63" i="74"/>
  <c r="U63" i="25"/>
  <c r="V46" i="56"/>
  <c r="O63" i="74"/>
  <c r="O61" i="75" s="1"/>
  <c r="O63" i="25"/>
  <c r="P46" i="56"/>
  <c r="J63" i="74"/>
  <c r="J63" i="25"/>
  <c r="K46" i="56"/>
  <c r="V63" i="25"/>
  <c r="W46" i="56"/>
  <c r="V63" i="74"/>
  <c r="V61" i="75" s="1"/>
  <c r="S63" i="25"/>
  <c r="T46" i="56"/>
  <c r="S63" i="74"/>
  <c r="M63" i="25"/>
  <c r="N46" i="56"/>
  <c r="M63" i="74"/>
  <c r="L237" i="46"/>
  <c r="I63" i="25"/>
  <c r="I63" i="74"/>
  <c r="I61" i="75" s="1"/>
  <c r="J46" i="56"/>
  <c r="BS47" i="46"/>
  <c r="CN47"/>
  <c r="CD45"/>
  <c r="BX45"/>
  <c r="BQ45"/>
  <c r="BM45"/>
  <c r="CF45"/>
  <c r="CK45"/>
  <c r="AY45"/>
  <c r="BZ45"/>
  <c r="BN45"/>
  <c r="BO45"/>
  <c r="BW45"/>
  <c r="CE45"/>
  <c r="CL45"/>
  <c r="BP45"/>
  <c r="BV45"/>
  <c r="BU45"/>
  <c r="AZ45"/>
  <c r="CG45"/>
  <c r="BT45"/>
  <c r="BH45"/>
  <c r="BI45"/>
  <c r="BJ45"/>
  <c r="I45" i="44"/>
  <c r="J45" s="1"/>
  <c r="BK45" i="46"/>
  <c r="BR45"/>
  <c r="BA45"/>
  <c r="CM45"/>
  <c r="BL45"/>
  <c r="CI45"/>
  <c r="BY45"/>
  <c r="CB45"/>
  <c r="CJ45"/>
  <c r="CH45"/>
  <c r="BD45"/>
  <c r="CC45"/>
  <c r="BF45"/>
  <c r="CA45"/>
  <c r="BE45"/>
  <c r="BB45"/>
  <c r="BG45"/>
  <c r="BC45"/>
  <c r="L194" i="47"/>
  <c r="AG134" i="25"/>
  <c r="F193" i="47"/>
  <c r="AA133" i="25"/>
  <c r="AD240" i="46"/>
  <c r="J194" i="47"/>
  <c r="AE134" i="25"/>
  <c r="AK133"/>
  <c r="P193" i="47"/>
  <c r="AN240" i="46"/>
  <c r="AO134" i="25"/>
  <c r="T194" i="47"/>
  <c r="E193"/>
  <c r="Z133" i="25"/>
  <c r="AC240" i="46"/>
  <c r="AD134" i="25"/>
  <c r="I194" i="47"/>
  <c r="AH133" i="25"/>
  <c r="M193" i="47"/>
  <c r="AK240" i="46"/>
  <c r="AL134" i="25"/>
  <c r="Q194" i="47"/>
  <c r="AP133" i="25"/>
  <c r="AS240" i="46"/>
  <c r="U193" i="47"/>
  <c r="Q50" i="56"/>
  <c r="P70" i="25"/>
  <c r="P64" i="74"/>
  <c r="P62" i="75" s="1"/>
  <c r="D615" i="64"/>
  <c r="E41"/>
  <c r="E111"/>
  <c r="E253"/>
  <c r="E546"/>
  <c r="E400"/>
  <c r="E473"/>
  <c r="E327"/>
  <c r="E182"/>
  <c r="H43" i="46"/>
  <c r="L43"/>
  <c r="M43"/>
  <c r="Y43"/>
  <c r="T43"/>
  <c r="Z43"/>
  <c r="W43"/>
  <c r="Q43"/>
  <c r="J43"/>
  <c r="R43"/>
  <c r="V43"/>
  <c r="AA43"/>
  <c r="X43"/>
  <c r="AB43"/>
  <c r="U43"/>
  <c r="P43"/>
  <c r="N43"/>
  <c r="I43"/>
  <c r="K43"/>
  <c r="S43"/>
  <c r="E234"/>
  <c r="D620" i="64"/>
  <c r="E46"/>
  <c r="E258"/>
  <c r="E478"/>
  <c r="E187"/>
  <c r="E551"/>
  <c r="E405"/>
  <c r="E417" s="1"/>
  <c r="E441" s="1"/>
  <c r="E332"/>
  <c r="E116"/>
  <c r="E236" i="46"/>
  <c r="H145"/>
  <c r="H150"/>
  <c r="H160"/>
  <c r="H139"/>
  <c r="D228"/>
  <c r="H158"/>
  <c r="F228" s="1"/>
  <c r="H162"/>
  <c r="F230" s="1"/>
  <c r="D230"/>
  <c r="AN41"/>
  <c r="N144" i="47" s="1"/>
  <c r="N334" s="1"/>
  <c r="AR41" i="46"/>
  <c r="R144" i="47" s="1"/>
  <c r="R334" s="1"/>
  <c r="AT41" i="46"/>
  <c r="T144" i="47" s="1"/>
  <c r="T334" s="1"/>
  <c r="AU41" i="46"/>
  <c r="U144" i="47" s="1"/>
  <c r="U334" s="1"/>
  <c r="AH41" i="46"/>
  <c r="H144" i="47" s="1"/>
  <c r="H334" s="1"/>
  <c r="AW41" i="46"/>
  <c r="W144" i="47" s="1"/>
  <c r="W334" s="1"/>
  <c r="AS41" i="46"/>
  <c r="S144" i="47" s="1"/>
  <c r="S334" s="1"/>
  <c r="AD41" i="46"/>
  <c r="AQ41"/>
  <c r="Q144" i="47" s="1"/>
  <c r="Q334" s="1"/>
  <c r="AJ41" i="46"/>
  <c r="J144" i="47" s="1"/>
  <c r="J334" s="1"/>
  <c r="AE41" i="46"/>
  <c r="E144" i="47" s="1"/>
  <c r="E334" s="1"/>
  <c r="AM41" i="46"/>
  <c r="M144" i="47" s="1"/>
  <c r="M334" s="1"/>
  <c r="AF41" i="46"/>
  <c r="F144" i="47" s="1"/>
  <c r="F334" s="1"/>
  <c r="AG41" i="46"/>
  <c r="G144" i="47" s="1"/>
  <c r="G334" s="1"/>
  <c r="AL41" i="46"/>
  <c r="L144" i="47" s="1"/>
  <c r="L334" s="1"/>
  <c r="AO41" i="46"/>
  <c r="O144" i="47" s="1"/>
  <c r="O334" s="1"/>
  <c r="AV41" i="46"/>
  <c r="V144" i="47" s="1"/>
  <c r="V334" s="1"/>
  <c r="AP41" i="46"/>
  <c r="P144" i="47" s="1"/>
  <c r="P334" s="1"/>
  <c r="AI41" i="46"/>
  <c r="I144" i="47" s="1"/>
  <c r="I334" s="1"/>
  <c r="AK41" i="46"/>
  <c r="K144" i="47" s="1"/>
  <c r="K334" s="1"/>
  <c r="CL237" i="46"/>
  <c r="J47" i="44"/>
  <c r="CN40" i="46"/>
  <c r="H40"/>
  <c r="N40"/>
  <c r="P40"/>
  <c r="R40"/>
  <c r="V40"/>
  <c r="X40"/>
  <c r="AB40"/>
  <c r="AA40"/>
  <c r="W40"/>
  <c r="Q40"/>
  <c r="L40"/>
  <c r="M40"/>
  <c r="O40"/>
  <c r="S40"/>
  <c r="T40"/>
  <c r="U40"/>
  <c r="Z40"/>
  <c r="Y40"/>
  <c r="I40"/>
  <c r="K40"/>
  <c r="J40"/>
  <c r="CA38"/>
  <c r="CI38"/>
  <c r="CJ38"/>
  <c r="BV38"/>
  <c r="BI38"/>
  <c r="BF38"/>
  <c r="BR38"/>
  <c r="BJ38"/>
  <c r="BK38"/>
  <c r="BZ38"/>
  <c r="BM38"/>
  <c r="CG38"/>
  <c r="BO38"/>
  <c r="CB38"/>
  <c r="CH38"/>
  <c r="CK38"/>
  <c r="AY38"/>
  <c r="BX38"/>
  <c r="CM38"/>
  <c r="CF38"/>
  <c r="BP38"/>
  <c r="BH38"/>
  <c r="BA38"/>
  <c r="BB38"/>
  <c r="BD38"/>
  <c r="CE38"/>
  <c r="BU38"/>
  <c r="BL38"/>
  <c r="CC38"/>
  <c r="BW38"/>
  <c r="BC38"/>
  <c r="BQ38"/>
  <c r="CD38"/>
  <c r="BG38"/>
  <c r="BY38"/>
  <c r="AZ38"/>
  <c r="F38"/>
  <c r="CL38"/>
  <c r="I38" i="44"/>
  <c r="J38" s="1"/>
  <c r="BN38" i="46"/>
  <c r="BE38"/>
  <c r="BT38"/>
  <c r="AB240"/>
  <c r="D193" i="47"/>
  <c r="Y133" i="25"/>
  <c r="AX147" i="46"/>
  <c r="BS88"/>
  <c r="CO88" s="1"/>
  <c r="E88" i="56"/>
  <c r="AC134" i="25"/>
  <c r="H194" i="47"/>
  <c r="AI133" i="25"/>
  <c r="N193" i="47"/>
  <c r="AL240" i="46"/>
  <c r="R194" i="47"/>
  <c r="AM134" i="25"/>
  <c r="AQ133"/>
  <c r="V193" i="47"/>
  <c r="AT240" i="46"/>
  <c r="G194" i="47"/>
  <c r="AB134" i="25"/>
  <c r="K193" i="47"/>
  <c r="AF133" i="25"/>
  <c r="AI240" i="46"/>
  <c r="O194" i="47"/>
  <c r="AJ134" i="25"/>
  <c r="AN133"/>
  <c r="AQ240" i="46"/>
  <c r="S193" i="47"/>
  <c r="W194"/>
  <c r="AR134" i="25"/>
  <c r="W61" i="69"/>
  <c r="P61"/>
  <c r="Q61"/>
  <c r="M61"/>
  <c r="J61"/>
  <c r="H61"/>
  <c r="F61"/>
  <c r="K17"/>
  <c r="BS32" i="46"/>
  <c r="L63" i="69"/>
  <c r="P17"/>
  <c r="H17"/>
  <c r="M15"/>
  <c r="AA461" i="64"/>
  <c r="AA99"/>
  <c r="I61" i="69"/>
  <c r="E61"/>
  <c r="L61"/>
  <c r="T61"/>
  <c r="U61"/>
  <c r="CN32" i="46"/>
  <c r="Q32"/>
  <c r="I32"/>
  <c r="J32"/>
  <c r="K32"/>
  <c r="L32"/>
  <c r="M32"/>
  <c r="N32"/>
  <c r="O32"/>
  <c r="P32"/>
  <c r="R32"/>
  <c r="S32"/>
  <c r="T32"/>
  <c r="U32"/>
  <c r="V32"/>
  <c r="W32"/>
  <c r="X32"/>
  <c r="Y32"/>
  <c r="Z32"/>
  <c r="AA32"/>
  <c r="AB32"/>
  <c r="H32"/>
  <c r="H32" i="44"/>
  <c r="C245"/>
  <c r="AA377" i="64"/>
  <c r="AA304"/>
  <c r="AA450"/>
  <c r="AA230"/>
  <c r="W17" i="69"/>
  <c r="T17"/>
  <c r="Q17"/>
  <c r="M17"/>
  <c r="F17"/>
  <c r="D249" i="46"/>
  <c r="U34" i="25"/>
  <c r="R26" i="56"/>
  <c r="M34" i="25"/>
  <c r="N26" i="56"/>
  <c r="J34" i="25"/>
  <c r="I26" i="56"/>
  <c r="F34" i="25"/>
  <c r="G26" i="56"/>
  <c r="E26"/>
  <c r="AW249" i="46"/>
  <c r="H51" i="44"/>
  <c r="C251"/>
  <c r="V77" i="25"/>
  <c r="V71" i="74"/>
  <c r="V48" i="75" s="1"/>
  <c r="W56" i="56"/>
  <c r="P77" i="25"/>
  <c r="P71" i="74"/>
  <c r="P48" i="75" s="1"/>
  <c r="U77" i="25"/>
  <c r="V56" i="56"/>
  <c r="U71" i="74"/>
  <c r="U48" i="75" s="1"/>
  <c r="R77" i="25"/>
  <c r="R71" i="74"/>
  <c r="R48" i="75" s="1"/>
  <c r="S56" i="56"/>
  <c r="O77" i="25"/>
  <c r="P56" i="56"/>
  <c r="O71" i="74"/>
  <c r="O48" i="75" s="1"/>
  <c r="N77" i="25"/>
  <c r="O56" i="56"/>
  <c r="N71" i="74"/>
  <c r="N48" i="75" s="1"/>
  <c r="J77" i="25"/>
  <c r="K56" i="56"/>
  <c r="J71" i="74"/>
  <c r="J48" i="75" s="1"/>
  <c r="H77" i="25"/>
  <c r="I56" i="56"/>
  <c r="H71" i="74"/>
  <c r="H48" i="75" s="1"/>
  <c r="F77" i="25"/>
  <c r="G56" i="56"/>
  <c r="F71" i="74"/>
  <c r="F48" i="75" s="1"/>
  <c r="D77" i="25"/>
  <c r="E56" i="56"/>
  <c r="D71" i="74"/>
  <c r="AC56" i="46"/>
  <c r="AQ340" i="64"/>
  <c r="AH340"/>
  <c r="AP340"/>
  <c r="AI340"/>
  <c r="AE340"/>
  <c r="AM340"/>
  <c r="AU340"/>
  <c r="AO340"/>
  <c r="AT340"/>
  <c r="AJ340"/>
  <c r="AK340"/>
  <c r="AR340"/>
  <c r="AF340"/>
  <c r="AB340"/>
  <c r="AD340"/>
  <c r="AN340"/>
  <c r="AS340"/>
  <c r="AL340"/>
  <c r="AG340"/>
  <c r="AC340"/>
  <c r="AQ195"/>
  <c r="AB195"/>
  <c r="AD195"/>
  <c r="AC195"/>
  <c r="AJ195"/>
  <c r="AK195"/>
  <c r="AL195"/>
  <c r="AR195"/>
  <c r="AT195"/>
  <c r="AU195"/>
  <c r="AE195"/>
  <c r="AF195"/>
  <c r="AG195"/>
  <c r="AH195"/>
  <c r="AI195"/>
  <c r="AM195"/>
  <c r="AN195"/>
  <c r="AO195"/>
  <c r="AP195"/>
  <c r="AS195"/>
  <c r="AM559"/>
  <c r="AQ559"/>
  <c r="AR559"/>
  <c r="AP559"/>
  <c r="AG559"/>
  <c r="AJ559"/>
  <c r="AI559"/>
  <c r="AF559"/>
  <c r="AE559"/>
  <c r="AB559"/>
  <c r="AC559"/>
  <c r="AT559"/>
  <c r="AD559"/>
  <c r="AL559"/>
  <c r="AO559"/>
  <c r="AH559"/>
  <c r="AS559"/>
  <c r="AK559"/>
  <c r="AU559"/>
  <c r="AN559"/>
  <c r="AQ266"/>
  <c r="AB266"/>
  <c r="AD266"/>
  <c r="AF266"/>
  <c r="AE266"/>
  <c r="AI266"/>
  <c r="AL266"/>
  <c r="AO266"/>
  <c r="AP266"/>
  <c r="AR266"/>
  <c r="AC266"/>
  <c r="AG266"/>
  <c r="AH266"/>
  <c r="AJ266"/>
  <c r="AK266"/>
  <c r="AM266"/>
  <c r="AN266"/>
  <c r="AS266"/>
  <c r="AT266"/>
  <c r="AU266"/>
  <c r="D266"/>
  <c r="F628"/>
  <c r="D413"/>
  <c r="D486"/>
  <c r="D124"/>
  <c r="D195"/>
  <c r="D559"/>
  <c r="D340"/>
  <c r="D54"/>
  <c r="V82" i="25"/>
  <c r="W57" i="56"/>
  <c r="Y251" i="46"/>
  <c r="V43" i="73"/>
  <c r="P82" i="25"/>
  <c r="S251" i="46"/>
  <c r="P43" i="73"/>
  <c r="Q57" i="56"/>
  <c r="U82" i="25"/>
  <c r="X251" i="46"/>
  <c r="V57" i="56"/>
  <c r="U43" i="73"/>
  <c r="S82" i="25"/>
  <c r="V251" i="46"/>
  <c r="T57" i="56"/>
  <c r="S43" i="73"/>
  <c r="O82" i="25"/>
  <c r="O43" i="73"/>
  <c r="P57" i="56"/>
  <c r="R251" i="46"/>
  <c r="N82" i="25"/>
  <c r="Q251" i="46"/>
  <c r="O57" i="56"/>
  <c r="N43" i="73"/>
  <c r="J82" i="25"/>
  <c r="J43" i="73"/>
  <c r="M251" i="46"/>
  <c r="K57" i="56"/>
  <c r="H82" i="25"/>
  <c r="I57" i="56"/>
  <c r="H43" i="73"/>
  <c r="K251" i="46"/>
  <c r="F82" i="25"/>
  <c r="I251" i="46"/>
  <c r="G57" i="56"/>
  <c r="F43" i="73"/>
  <c r="D82" i="25"/>
  <c r="AC57" i="46"/>
  <c r="G251"/>
  <c r="E57" i="56"/>
  <c r="D43" i="73"/>
  <c r="AQ341" i="64"/>
  <c r="AN341"/>
  <c r="AO341"/>
  <c r="AT341"/>
  <c r="AH341"/>
  <c r="AU341"/>
  <c r="AK341"/>
  <c r="AL341"/>
  <c r="AM341"/>
  <c r="AG341"/>
  <c r="AB341"/>
  <c r="AS341"/>
  <c r="AI341"/>
  <c r="AF341"/>
  <c r="AP341"/>
  <c r="AE341"/>
  <c r="AR341"/>
  <c r="AD341"/>
  <c r="AJ341"/>
  <c r="AC341"/>
  <c r="AU414"/>
  <c r="AD414"/>
  <c r="AJ414"/>
  <c r="AS414"/>
  <c r="AT414"/>
  <c r="AN414"/>
  <c r="AM414"/>
  <c r="AO414"/>
  <c r="AH414"/>
  <c r="AR414"/>
  <c r="AP414"/>
  <c r="AQ414"/>
  <c r="AK414"/>
  <c r="AG414"/>
  <c r="AC414"/>
  <c r="AE414"/>
  <c r="AL414"/>
  <c r="AF414"/>
  <c r="AI414"/>
  <c r="AB414"/>
  <c r="AQ267"/>
  <c r="AC267"/>
  <c r="AE267"/>
  <c r="AB267"/>
  <c r="AD267"/>
  <c r="AF267"/>
  <c r="AG267"/>
  <c r="AH267"/>
  <c r="AJ267"/>
  <c r="AK267"/>
  <c r="AM267"/>
  <c r="AN267"/>
  <c r="AS267"/>
  <c r="AT267"/>
  <c r="AU267"/>
  <c r="AI267"/>
  <c r="AL267"/>
  <c r="AO267"/>
  <c r="AP267"/>
  <c r="AR267"/>
  <c r="AQ125"/>
  <c r="AD125"/>
  <c r="AF125"/>
  <c r="AB125"/>
  <c r="AC125"/>
  <c r="AE125"/>
  <c r="AK125"/>
  <c r="AM125"/>
  <c r="AO125"/>
  <c r="AP125"/>
  <c r="AG125"/>
  <c r="AH125"/>
  <c r="AI125"/>
  <c r="AJ125"/>
  <c r="AL125"/>
  <c r="AN125"/>
  <c r="AR125"/>
  <c r="AS125"/>
  <c r="AT125"/>
  <c r="AU125"/>
  <c r="D267"/>
  <c r="D560"/>
  <c r="D414"/>
  <c r="D487"/>
  <c r="F629"/>
  <c r="D341"/>
  <c r="D196"/>
  <c r="D55"/>
  <c r="D125"/>
  <c r="R55" i="71"/>
  <c r="R56" i="70"/>
  <c r="Y154" i="25"/>
  <c r="AX168" i="46"/>
  <c r="CO168" s="1"/>
  <c r="D215" i="47"/>
  <c r="E168" i="56"/>
  <c r="Y155" i="25"/>
  <c r="AX169" i="46"/>
  <c r="CO169" s="1"/>
  <c r="E169" i="56"/>
  <c r="D216" i="47"/>
  <c r="Y152" i="25"/>
  <c r="AX166" i="46"/>
  <c r="AB248"/>
  <c r="E166" i="56"/>
  <c r="D213" i="47"/>
  <c r="BS96" i="46"/>
  <c r="CO96" s="1"/>
  <c r="E96" i="56"/>
  <c r="D96" s="1"/>
  <c r="Z155" i="25"/>
  <c r="F169" i="56"/>
  <c r="E216" i="47"/>
  <c r="Z152" i="25"/>
  <c r="F166" i="56"/>
  <c r="E215" i="25" s="1"/>
  <c r="AC248" i="46"/>
  <c r="E213" i="47"/>
  <c r="Z154" i="25"/>
  <c r="F168" i="56"/>
  <c r="E215" i="47"/>
  <c r="AD157" i="25"/>
  <c r="I218" i="47"/>
  <c r="J171" i="56"/>
  <c r="AD159" i="25"/>
  <c r="J173" i="56"/>
  <c r="I222" i="25" s="1"/>
  <c r="I220" i="47"/>
  <c r="AD156" i="25"/>
  <c r="J170" i="56"/>
  <c r="I217" i="47"/>
  <c r="AC155" i="25"/>
  <c r="H216" i="47"/>
  <c r="I169" i="56"/>
  <c r="AC152" i="25"/>
  <c r="I166" i="56"/>
  <c r="H215" i="25" s="1"/>
  <c r="H213" i="47"/>
  <c r="AF248" i="46"/>
  <c r="AC154" i="25"/>
  <c r="H215" i="47"/>
  <c r="I168" i="56"/>
  <c r="AH155" i="25"/>
  <c r="M216" i="47"/>
  <c r="N169" i="56"/>
  <c r="AH159" i="25"/>
  <c r="N173" i="56"/>
  <c r="M222" i="25" s="1"/>
  <c r="M220" i="47"/>
  <c r="AH156" i="25"/>
  <c r="N170" i="56"/>
  <c r="M217" i="47"/>
  <c r="AL152" i="25"/>
  <c r="Q213" i="47"/>
  <c r="R166" i="56"/>
  <c r="Q215" i="25" s="1"/>
  <c r="AO248" i="46"/>
  <c r="AL157" i="25"/>
  <c r="R171" i="56"/>
  <c r="Q218" i="47"/>
  <c r="AL154" i="25"/>
  <c r="Q215" i="47"/>
  <c r="R168" i="56"/>
  <c r="AP155" i="25"/>
  <c r="V169" i="56"/>
  <c r="U216" i="47"/>
  <c r="AP159" i="25"/>
  <c r="V173" i="56"/>
  <c r="U222" i="25" s="1"/>
  <c r="U220" i="47"/>
  <c r="AP156" i="25"/>
  <c r="V170" i="56"/>
  <c r="U217" i="47"/>
  <c r="AF155" i="25"/>
  <c r="K216" i="47"/>
  <c r="L169" i="56"/>
  <c r="AF152" i="25"/>
  <c r="L166" i="56"/>
  <c r="K215" i="25" s="1"/>
  <c r="AI248" i="46"/>
  <c r="K213" i="47"/>
  <c r="AF156" i="25"/>
  <c r="K217" i="47"/>
  <c r="L170" i="56"/>
  <c r="AK157" i="25"/>
  <c r="Q171" i="56"/>
  <c r="P218" i="47"/>
  <c r="AK154" i="25"/>
  <c r="Q168" i="56"/>
  <c r="P215" i="47"/>
  <c r="AK159" i="25"/>
  <c r="P220" i="47"/>
  <c r="Q173" i="56"/>
  <c r="P222" i="25" s="1"/>
  <c r="AO155"/>
  <c r="T216" i="47"/>
  <c r="U169" i="56"/>
  <c r="AO152" i="25"/>
  <c r="U166" i="56"/>
  <c r="T215" i="25" s="1"/>
  <c r="AR248" i="46"/>
  <c r="T213" i="47"/>
  <c r="AO156" i="25"/>
  <c r="T217" i="47"/>
  <c r="U170" i="56"/>
  <c r="G221" i="25"/>
  <c r="G317" s="1"/>
  <c r="H237" i="56"/>
  <c r="W221" i="25"/>
  <c r="W317" s="1"/>
  <c r="X237" i="56"/>
  <c r="W237"/>
  <c r="V221" i="25"/>
  <c r="V317" s="1"/>
  <c r="AL56" i="64"/>
  <c r="AL126"/>
  <c r="AL197"/>
  <c r="AL268"/>
  <c r="AL488"/>
  <c r="AL415"/>
  <c r="AL561"/>
  <c r="AL342"/>
  <c r="T56" i="47"/>
  <c r="T258" s="1"/>
  <c r="T300"/>
  <c r="L15" i="69"/>
  <c r="T15"/>
  <c r="U15"/>
  <c r="J15"/>
  <c r="L62"/>
  <c r="W62"/>
  <c r="U62"/>
  <c r="Q62"/>
  <c r="M62"/>
  <c r="R62"/>
  <c r="N62"/>
  <c r="J62"/>
  <c r="H62"/>
  <c r="F62"/>
  <c r="AA170" i="64"/>
  <c r="AF76" i="25"/>
  <c r="Z76"/>
  <c r="E158" i="47"/>
  <c r="AM76" i="25"/>
  <c r="R158" i="47"/>
  <c r="AC76" i="25"/>
  <c r="H158" i="47"/>
  <c r="Y76" i="25"/>
  <c r="D158" i="47"/>
  <c r="AP76" i="25"/>
  <c r="U158" i="47"/>
  <c r="AL76" i="25"/>
  <c r="Q158" i="47"/>
  <c r="AH76" i="25"/>
  <c r="M158" i="47"/>
  <c r="U49" i="74"/>
  <c r="R51" i="56"/>
  <c r="G71" i="25"/>
  <c r="E71"/>
  <c r="F51" i="56"/>
  <c r="E49" i="74"/>
  <c r="AT335" i="64"/>
  <c r="AR335"/>
  <c r="AN335"/>
  <c r="AM335"/>
  <c r="AD335"/>
  <c r="AK335"/>
  <c r="AO335"/>
  <c r="AG335"/>
  <c r="AI335"/>
  <c r="AH335"/>
  <c r="AE335"/>
  <c r="AL335"/>
  <c r="AB335"/>
  <c r="AQ335"/>
  <c r="AU335"/>
  <c r="AP335"/>
  <c r="AF335"/>
  <c r="AS335"/>
  <c r="AJ335"/>
  <c r="AC335"/>
  <c r="AP408"/>
  <c r="AO408"/>
  <c r="AQ408"/>
  <c r="AF408"/>
  <c r="AU408"/>
  <c r="AR408"/>
  <c r="AB408"/>
  <c r="AC408"/>
  <c r="AE408"/>
  <c r="AL408"/>
  <c r="AH408"/>
  <c r="AS408"/>
  <c r="AK408"/>
  <c r="AM408"/>
  <c r="AT408"/>
  <c r="AI408"/>
  <c r="AJ408"/>
  <c r="AG408"/>
  <c r="AN408"/>
  <c r="AD408"/>
  <c r="AB261"/>
  <c r="AC261"/>
  <c r="AE261"/>
  <c r="AG261"/>
  <c r="AH261"/>
  <c r="AJ261"/>
  <c r="AK261"/>
  <c r="AM261"/>
  <c r="AO261"/>
  <c r="AP261"/>
  <c r="AR261"/>
  <c r="AS261"/>
  <c r="AT261"/>
  <c r="AU261"/>
  <c r="AQ261"/>
  <c r="AD261"/>
  <c r="AF261"/>
  <c r="AI261"/>
  <c r="AL261"/>
  <c r="AN261"/>
  <c r="E271"/>
  <c r="E295" s="1"/>
  <c r="AJ49"/>
  <c r="AB49"/>
  <c r="AU49"/>
  <c r="AT49"/>
  <c r="AS49"/>
  <c r="AR49"/>
  <c r="AQ49"/>
  <c r="AP49"/>
  <c r="AO49"/>
  <c r="AN49"/>
  <c r="AM49"/>
  <c r="AL49"/>
  <c r="AK49"/>
  <c r="AI49"/>
  <c r="AH49"/>
  <c r="AG49"/>
  <c r="AF49"/>
  <c r="AE49"/>
  <c r="AD49"/>
  <c r="AC49"/>
  <c r="F111" i="47"/>
  <c r="G239" i="56"/>
  <c r="F196" i="25"/>
  <c r="F278"/>
  <c r="C15" i="72"/>
  <c r="E196" i="25"/>
  <c r="E111" i="47"/>
  <c r="F239" i="56"/>
  <c r="N196" i="25"/>
  <c r="N111" i="47"/>
  <c r="V196" i="25"/>
  <c r="V111" i="47"/>
  <c r="S111"/>
  <c r="S196" i="25"/>
  <c r="Y86"/>
  <c r="D161" i="47"/>
  <c r="AB245" i="46"/>
  <c r="AX58"/>
  <c r="AV245" s="1"/>
  <c r="AF56" i="64"/>
  <c r="AF268"/>
  <c r="AF126"/>
  <c r="AF197"/>
  <c r="AF488"/>
  <c r="AF415"/>
  <c r="AF561"/>
  <c r="AF342"/>
  <c r="AJ86" i="25"/>
  <c r="O161" i="47"/>
  <c r="O340" s="1"/>
  <c r="AM245" i="46"/>
  <c r="O162" i="47"/>
  <c r="O341" s="1"/>
  <c r="AU56" i="64"/>
  <c r="AU126"/>
  <c r="AU197"/>
  <c r="AU268"/>
  <c r="AU488"/>
  <c r="AU415"/>
  <c r="AU561"/>
  <c r="AU342"/>
  <c r="X39" i="25"/>
  <c r="AK86"/>
  <c r="P161" i="47"/>
  <c r="P340" s="1"/>
  <c r="P162"/>
  <c r="P341" s="1"/>
  <c r="AN245" i="46"/>
  <c r="AR167"/>
  <c r="D179" i="47"/>
  <c r="C179" s="1"/>
  <c r="D95" i="56"/>
  <c r="K95" i="44" s="1"/>
  <c r="L95" s="1"/>
  <c r="C42" i="36"/>
  <c r="P56" i="47"/>
  <c r="P258" s="1"/>
  <c r="P300"/>
  <c r="C178"/>
  <c r="C352" s="1"/>
  <c r="D352"/>
  <c r="E30" i="46"/>
  <c r="D214"/>
  <c r="R17" i="69"/>
  <c r="S17"/>
  <c r="G17"/>
  <c r="BR249" i="46"/>
  <c r="V38" i="25"/>
  <c r="V39" s="1"/>
  <c r="W29" i="56"/>
  <c r="V54" i="69" s="1"/>
  <c r="R38" i="25"/>
  <c r="R39" s="1"/>
  <c r="S29" i="56"/>
  <c r="R54" i="69" s="1"/>
  <c r="N38" i="25"/>
  <c r="O29" i="56"/>
  <c r="N54" i="69" s="1"/>
  <c r="I38" i="25"/>
  <c r="I39" s="1"/>
  <c r="J29" i="56"/>
  <c r="I54" i="69" s="1"/>
  <c r="E38" i="25"/>
  <c r="F29" i="56"/>
  <c r="E54" i="69" s="1"/>
  <c r="U38" i="25"/>
  <c r="U39" s="1"/>
  <c r="V29" i="56"/>
  <c r="U54" i="69" s="1"/>
  <c r="Q38" i="25"/>
  <c r="Q39" s="1"/>
  <c r="R29" i="56"/>
  <c r="Q54" i="69" s="1"/>
  <c r="M38" i="25"/>
  <c r="M39" s="1"/>
  <c r="N29" i="56"/>
  <c r="M54" i="69" s="1"/>
  <c r="H38" i="25"/>
  <c r="I29" i="56"/>
  <c r="H54" i="69" s="1"/>
  <c r="D38" i="25"/>
  <c r="D39" s="1"/>
  <c r="AC29" i="46"/>
  <c r="E29" i="56"/>
  <c r="AM77" i="25"/>
  <c r="R159" i="47"/>
  <c r="P159"/>
  <c r="AR77" i="25"/>
  <c r="W159" i="47"/>
  <c r="AN77" i="25"/>
  <c r="S159" i="47"/>
  <c r="AJ77" i="25"/>
  <c r="O159" i="47"/>
  <c r="AG77" i="25"/>
  <c r="L159" i="47"/>
  <c r="AC77" i="25"/>
  <c r="H159" i="47"/>
  <c r="Y77" i="25"/>
  <c r="D159" i="47"/>
  <c r="AE191" i="64"/>
  <c r="AC191"/>
  <c r="AI191"/>
  <c r="AJ191"/>
  <c r="AL191"/>
  <c r="AN191"/>
  <c r="AO191"/>
  <c r="AT191"/>
  <c r="AQ191"/>
  <c r="AB191"/>
  <c r="AD191"/>
  <c r="AF191"/>
  <c r="AG191"/>
  <c r="AH191"/>
  <c r="AK191"/>
  <c r="AM191"/>
  <c r="AP191"/>
  <c r="AR191"/>
  <c r="AS191"/>
  <c r="AU191"/>
  <c r="AC409"/>
  <c r="AI409"/>
  <c r="AQ409"/>
  <c r="AF409"/>
  <c r="AS409"/>
  <c r="AK409"/>
  <c r="AR409"/>
  <c r="AE409"/>
  <c r="AP409"/>
  <c r="AJ409"/>
  <c r="AL409"/>
  <c r="AO409"/>
  <c r="AH409"/>
  <c r="AT409"/>
  <c r="AU409"/>
  <c r="AN409"/>
  <c r="AB409"/>
  <c r="AM409"/>
  <c r="AG409"/>
  <c r="AD409"/>
  <c r="AO482"/>
  <c r="AF482"/>
  <c r="AH482"/>
  <c r="AT482"/>
  <c r="AS482"/>
  <c r="AU482"/>
  <c r="AN482"/>
  <c r="AB482"/>
  <c r="AM482"/>
  <c r="AP482"/>
  <c r="AG482"/>
  <c r="AD482"/>
  <c r="AC482"/>
  <c r="AL482"/>
  <c r="AI482"/>
  <c r="AQ482"/>
  <c r="AK482"/>
  <c r="AR482"/>
  <c r="AE482"/>
  <c r="AJ482"/>
  <c r="AE120"/>
  <c r="AB120"/>
  <c r="AC120"/>
  <c r="AD120"/>
  <c r="AH120"/>
  <c r="AK120"/>
  <c r="AL120"/>
  <c r="AN120"/>
  <c r="AP120"/>
  <c r="AU120"/>
  <c r="AQ120"/>
  <c r="AF120"/>
  <c r="AG120"/>
  <c r="AI120"/>
  <c r="AJ120"/>
  <c r="AM120"/>
  <c r="AO120"/>
  <c r="AR120"/>
  <c r="AS120"/>
  <c r="AT120"/>
  <c r="D50"/>
  <c r="D120"/>
  <c r="D262"/>
  <c r="D482"/>
  <c r="F624"/>
  <c r="D555"/>
  <c r="D409"/>
  <c r="D336"/>
  <c r="D191"/>
  <c r="AH82" i="25"/>
  <c r="AK251" i="46"/>
  <c r="M160" i="47"/>
  <c r="M339" s="1"/>
  <c r="AM82" i="25"/>
  <c r="AP251" i="46"/>
  <c r="R160" i="47"/>
  <c r="R339" s="1"/>
  <c r="AK82" i="25"/>
  <c r="P160" i="47"/>
  <c r="P339" s="1"/>
  <c r="AN251" i="46"/>
  <c r="AP82" i="25"/>
  <c r="U160" i="47"/>
  <c r="U339" s="1"/>
  <c r="AS251" i="46"/>
  <c r="AL82" i="25"/>
  <c r="AO251" i="46"/>
  <c r="Q160" i="47"/>
  <c r="Q339" s="1"/>
  <c r="AF82" i="25"/>
  <c r="K160" i="47"/>
  <c r="K339" s="1"/>
  <c r="AI251" i="46"/>
  <c r="AB82" i="25"/>
  <c r="G160" i="47"/>
  <c r="G339" s="1"/>
  <c r="AE251" i="46"/>
  <c r="AE82" i="25"/>
  <c r="J160" i="47"/>
  <c r="J339" s="1"/>
  <c r="AH251" i="46"/>
  <c r="AA82" i="25"/>
  <c r="AD251" i="46"/>
  <c r="F160" i="47"/>
  <c r="F339" s="1"/>
  <c r="L101" i="36"/>
  <c r="R101"/>
  <c r="U101"/>
  <c r="Q101"/>
  <c r="M101"/>
  <c r="J101"/>
  <c r="F101"/>
  <c r="G101"/>
  <c r="I101"/>
  <c r="W101"/>
  <c r="S101"/>
  <c r="O101"/>
  <c r="K101"/>
  <c r="H101"/>
  <c r="N101"/>
  <c r="V101"/>
  <c r="E101"/>
  <c r="P101"/>
  <c r="T101"/>
  <c r="AG155" i="25"/>
  <c r="L216" i="47"/>
  <c r="M169" i="56"/>
  <c r="AG152" i="25"/>
  <c r="AJ248" i="46"/>
  <c r="M166" i="56"/>
  <c r="L215" i="25" s="1"/>
  <c r="L213" i="47"/>
  <c r="AG156" i="25"/>
  <c r="L217" i="47"/>
  <c r="M170" i="56"/>
  <c r="AB154" i="25"/>
  <c r="G215" i="47"/>
  <c r="H168" i="56"/>
  <c r="AB155" i="25"/>
  <c r="H169" i="56"/>
  <c r="G216" i="47"/>
  <c r="AB152" i="25"/>
  <c r="AE248" i="46"/>
  <c r="G213" i="47"/>
  <c r="H166" i="56"/>
  <c r="G215" i="25" s="1"/>
  <c r="AA156"/>
  <c r="F217" i="47"/>
  <c r="G170" i="56"/>
  <c r="AA157" i="25"/>
  <c r="G171" i="56"/>
  <c r="F218" i="47"/>
  <c r="AA159" i="25"/>
  <c r="G173" i="56"/>
  <c r="F222" i="25" s="1"/>
  <c r="F220" i="47"/>
  <c r="AE154" i="25"/>
  <c r="J215" i="47"/>
  <c r="K168" i="56"/>
  <c r="AE152" i="25"/>
  <c r="AH248" i="46"/>
  <c r="J213" i="47"/>
  <c r="K166" i="56"/>
  <c r="J215" i="25" s="1"/>
  <c r="AE157"/>
  <c r="J218" i="47"/>
  <c r="K171" i="56"/>
  <c r="AJ156" i="25"/>
  <c r="O217" i="47"/>
  <c r="P170" i="56"/>
  <c r="AJ155" i="25"/>
  <c r="O216" i="47"/>
  <c r="P169" i="56"/>
  <c r="AJ159" i="25"/>
  <c r="O220" i="47"/>
  <c r="P173" i="56"/>
  <c r="O222" i="25" s="1"/>
  <c r="AN154"/>
  <c r="T168" i="56"/>
  <c r="S215" i="47"/>
  <c r="AN152" i="25"/>
  <c r="AQ248" i="46"/>
  <c r="T166" i="56"/>
  <c r="S215" i="25" s="1"/>
  <c r="S213" i="47"/>
  <c r="AN157" i="25"/>
  <c r="S218" i="47"/>
  <c r="T171" i="56"/>
  <c r="AR156" i="25"/>
  <c r="W217" i="47"/>
  <c r="X170" i="56"/>
  <c r="AR155" i="25"/>
  <c r="W216" i="47"/>
  <c r="X169" i="56"/>
  <c r="AR159" i="25"/>
  <c r="X173" i="56"/>
  <c r="W222" i="25" s="1"/>
  <c r="W220" i="47"/>
  <c r="AI152" i="25"/>
  <c r="N213" i="47"/>
  <c r="O166" i="56"/>
  <c r="N215" i="25" s="1"/>
  <c r="AL248" i="46"/>
  <c r="AI156" i="25"/>
  <c r="O170" i="56"/>
  <c r="N217" i="47"/>
  <c r="AI155" i="25"/>
  <c r="N216" i="47"/>
  <c r="O169" i="56"/>
  <c r="AM154" i="25"/>
  <c r="S168" i="56"/>
  <c r="R215" i="47"/>
  <c r="AM159" i="25"/>
  <c r="S173" i="56"/>
  <c r="R222" i="25" s="1"/>
  <c r="R220" i="47"/>
  <c r="AM157" i="25"/>
  <c r="R218" i="47"/>
  <c r="S171" i="56"/>
  <c r="AQ152" i="25"/>
  <c r="V213" i="47"/>
  <c r="W166" i="56"/>
  <c r="V215" i="25" s="1"/>
  <c r="AT248" i="46"/>
  <c r="AQ156" i="25"/>
  <c r="V217" i="47"/>
  <c r="W170" i="56"/>
  <c r="AQ155" i="25"/>
  <c r="W169" i="56"/>
  <c r="V216" i="47"/>
  <c r="E221" i="25"/>
  <c r="E317" s="1"/>
  <c r="F237" i="56"/>
  <c r="Q221" i="25"/>
  <c r="Q317" s="1"/>
  <c r="R237" i="56"/>
  <c r="U221" i="25"/>
  <c r="U317" s="1"/>
  <c r="V237" i="56"/>
  <c r="AM86" i="25"/>
  <c r="R161" i="47"/>
  <c r="R340" s="1"/>
  <c r="R162"/>
  <c r="R341" s="1"/>
  <c r="AP245" i="46"/>
  <c r="AJ167"/>
  <c r="E56" i="47"/>
  <c r="E258" s="1"/>
  <c r="E300"/>
  <c r="F56"/>
  <c r="F258" s="1"/>
  <c r="F300"/>
  <c r="R300"/>
  <c r="R56"/>
  <c r="R258" s="1"/>
  <c r="X174" i="25"/>
  <c r="AA313" i="64"/>
  <c r="D16" i="69"/>
  <c r="AA532" i="64"/>
  <c r="AA459"/>
  <c r="AA239"/>
  <c r="AA27"/>
  <c r="D62" i="69"/>
  <c r="V62"/>
  <c r="S16"/>
  <c r="S62"/>
  <c r="O62"/>
  <c r="T62"/>
  <c r="P62"/>
  <c r="K62"/>
  <c r="I62"/>
  <c r="G62"/>
  <c r="E16"/>
  <c r="E62"/>
  <c r="CN52" i="46"/>
  <c r="BR256"/>
  <c r="O55" i="56"/>
  <c r="N42" i="70" s="1"/>
  <c r="N62" i="71" s="1"/>
  <c r="W76" i="25"/>
  <c r="W50" i="74"/>
  <c r="W69" i="75" s="1"/>
  <c r="R76" i="25"/>
  <c r="U76"/>
  <c r="U50" i="74"/>
  <c r="U69" i="75" s="1"/>
  <c r="V55" i="56"/>
  <c r="U42" i="70" s="1"/>
  <c r="U62" i="71" s="1"/>
  <c r="V76" i="25"/>
  <c r="V50" i="74"/>
  <c r="V69" i="75" s="1"/>
  <c r="G76" i="25"/>
  <c r="G50" i="74"/>
  <c r="G69" i="75" s="1"/>
  <c r="M76" i="25"/>
  <c r="M50" i="74"/>
  <c r="M69" i="75" s="1"/>
  <c r="N55" i="56"/>
  <c r="M42" i="70" s="1"/>
  <c r="M62" i="71" s="1"/>
  <c r="F50" i="74"/>
  <c r="F69" i="75" s="1"/>
  <c r="D76" i="25"/>
  <c r="D50" i="74"/>
  <c r="E55" i="56"/>
  <c r="AL339" i="64"/>
  <c r="AQ339"/>
  <c r="AI339"/>
  <c r="AG339"/>
  <c r="AM339"/>
  <c r="AU339"/>
  <c r="AS339"/>
  <c r="AF339"/>
  <c r="AO339"/>
  <c r="AP339"/>
  <c r="AC339"/>
  <c r="AD339"/>
  <c r="AJ339"/>
  <c r="AK339"/>
  <c r="AE339"/>
  <c r="AR339"/>
  <c r="AH339"/>
  <c r="AT339"/>
  <c r="AN339"/>
  <c r="AB339"/>
  <c r="AE485"/>
  <c r="AJ485"/>
  <c r="AH485"/>
  <c r="AN485"/>
  <c r="AF485"/>
  <c r="AL485"/>
  <c r="AK485"/>
  <c r="AC485"/>
  <c r="AI485"/>
  <c r="AU485"/>
  <c r="AR485"/>
  <c r="AB485"/>
  <c r="AG485"/>
  <c r="AS485"/>
  <c r="AQ485"/>
  <c r="AD485"/>
  <c r="AT485"/>
  <c r="AP485"/>
  <c r="AO485"/>
  <c r="AM485"/>
  <c r="AQ265"/>
  <c r="AC265"/>
  <c r="AE265"/>
  <c r="AG265"/>
  <c r="AH265"/>
  <c r="AJ265"/>
  <c r="AK265"/>
  <c r="AM265"/>
  <c r="AN265"/>
  <c r="AS265"/>
  <c r="AT265"/>
  <c r="AU265"/>
  <c r="AB265"/>
  <c r="AD265"/>
  <c r="AF265"/>
  <c r="AI265"/>
  <c r="AL265"/>
  <c r="AO265"/>
  <c r="AP265"/>
  <c r="AR265"/>
  <c r="AQ123"/>
  <c r="AD123"/>
  <c r="AF123"/>
  <c r="AK123"/>
  <c r="AM123"/>
  <c r="AO123"/>
  <c r="AP123"/>
  <c r="AB123"/>
  <c r="AC123"/>
  <c r="AE123"/>
  <c r="AG123"/>
  <c r="AH123"/>
  <c r="AI123"/>
  <c r="AJ123"/>
  <c r="AL123"/>
  <c r="AN123"/>
  <c r="AR123"/>
  <c r="AS123"/>
  <c r="AT123"/>
  <c r="AU123"/>
  <c r="D265"/>
  <c r="D412"/>
  <c r="F627"/>
  <c r="D485"/>
  <c r="D558"/>
  <c r="D339"/>
  <c r="D123"/>
  <c r="D194"/>
  <c r="D53"/>
  <c r="AB71" i="25"/>
  <c r="G154" i="47"/>
  <c r="Z71" i="25"/>
  <c r="E154" i="47"/>
  <c r="AO71" i="25"/>
  <c r="T154" i="47"/>
  <c r="AK71" i="25"/>
  <c r="P154" i="47"/>
  <c r="AE71" i="25"/>
  <c r="J154" i="47"/>
  <c r="AA71" i="25"/>
  <c r="F154" i="47"/>
  <c r="AR71" i="25"/>
  <c r="W154" i="47"/>
  <c r="AN71" i="25"/>
  <c r="S154" i="47"/>
  <c r="AJ71" i="25"/>
  <c r="O154" i="47"/>
  <c r="H112"/>
  <c r="H63" s="1"/>
  <c r="H197" i="25"/>
  <c r="E112" i="47"/>
  <c r="E63" s="1"/>
  <c r="E197" i="25"/>
  <c r="I112" i="47"/>
  <c r="I63" s="1"/>
  <c r="I197" i="25"/>
  <c r="N197"/>
  <c r="R112" i="47"/>
  <c r="R63" s="1"/>
  <c r="R197" i="25"/>
  <c r="V112" i="47"/>
  <c r="V63" s="1"/>
  <c r="O112"/>
  <c r="O63" s="1"/>
  <c r="O197" i="25"/>
  <c r="S197"/>
  <c r="W197"/>
  <c r="W112" i="47"/>
  <c r="W63" s="1"/>
  <c r="H196" i="25"/>
  <c r="I239" i="56"/>
  <c r="H111" i="47"/>
  <c r="H278" i="25"/>
  <c r="C133"/>
  <c r="D278"/>
  <c r="K278"/>
  <c r="T111" i="47"/>
  <c r="U239" i="56"/>
  <c r="T196" i="25"/>
  <c r="T278"/>
  <c r="Q278"/>
  <c r="Y158"/>
  <c r="X158" s="1"/>
  <c r="AX172" i="46"/>
  <c r="D219" i="47"/>
  <c r="AB238" i="46"/>
  <c r="E172" i="56"/>
  <c r="AD56" i="64"/>
  <c r="AD268"/>
  <c r="AD126"/>
  <c r="AD561"/>
  <c r="AD415"/>
  <c r="AD488"/>
  <c r="AD197"/>
  <c r="AD342"/>
  <c r="AH56"/>
  <c r="AH126"/>
  <c r="AH197"/>
  <c r="AH268"/>
  <c r="AH415"/>
  <c r="AH488"/>
  <c r="AH561"/>
  <c r="AH342"/>
  <c r="AN86" i="25"/>
  <c r="AQ245" i="46"/>
  <c r="S161" i="47"/>
  <c r="S340" s="1"/>
  <c r="S162"/>
  <c r="S341" s="1"/>
  <c r="AH167" i="46"/>
  <c r="AR56" i="64"/>
  <c r="AR126"/>
  <c r="AR197"/>
  <c r="AR268"/>
  <c r="AR415"/>
  <c r="AR488"/>
  <c r="AR561"/>
  <c r="AR342"/>
  <c r="K56" i="47"/>
  <c r="K258" s="1"/>
  <c r="K300"/>
  <c r="O56"/>
  <c r="O258" s="1"/>
  <c r="O300"/>
  <c r="AA159" i="64"/>
  <c r="AA523"/>
  <c r="AA88"/>
  <c r="AA18"/>
  <c r="L17" i="69"/>
  <c r="W63"/>
  <c r="T63"/>
  <c r="P63"/>
  <c r="U17"/>
  <c r="U63"/>
  <c r="Q63"/>
  <c r="M63"/>
  <c r="J17"/>
  <c r="J63"/>
  <c r="H63"/>
  <c r="F63"/>
  <c r="R34" i="25"/>
  <c r="I34"/>
  <c r="I35" s="1"/>
  <c r="J26" i="56"/>
  <c r="E34" i="25"/>
  <c r="F26" i="56"/>
  <c r="CN51" i="46"/>
  <c r="BR255"/>
  <c r="AW255"/>
  <c r="BS51"/>
  <c r="T77" i="25"/>
  <c r="U56" i="56"/>
  <c r="T71" i="74"/>
  <c r="T48" i="75" s="1"/>
  <c r="W77" i="25"/>
  <c r="X56" i="56"/>
  <c r="W71" i="74"/>
  <c r="W48" i="75" s="1"/>
  <c r="S77" i="25"/>
  <c r="S71" i="74"/>
  <c r="S48" i="75" s="1"/>
  <c r="T56" i="56"/>
  <c r="Q77" i="25"/>
  <c r="Q71" i="74"/>
  <c r="Q48" i="75" s="1"/>
  <c r="R56" i="56"/>
  <c r="M77" i="25"/>
  <c r="M71" i="74"/>
  <c r="M48" i="75" s="1"/>
  <c r="K77" i="25"/>
  <c r="K71" i="74"/>
  <c r="K48" i="75" s="1"/>
  <c r="L56" i="56"/>
  <c r="I77" i="25"/>
  <c r="J56" i="56"/>
  <c r="I71" i="74"/>
  <c r="I48" i="75" s="1"/>
  <c r="G77" i="25"/>
  <c r="G71" i="74"/>
  <c r="G48" i="75" s="1"/>
  <c r="E77" i="25"/>
  <c r="E71" i="74"/>
  <c r="E48" i="75" s="1"/>
  <c r="F56" i="56"/>
  <c r="L77" i="25"/>
  <c r="M56" i="56"/>
  <c r="L71" i="74"/>
  <c r="L48" i="75" s="1"/>
  <c r="AC413" i="64"/>
  <c r="AM413"/>
  <c r="AT413"/>
  <c r="AJ413"/>
  <c r="AD413"/>
  <c r="AL413"/>
  <c r="AH413"/>
  <c r="AS413"/>
  <c r="AN413"/>
  <c r="AQ413"/>
  <c r="AR413"/>
  <c r="AP413"/>
  <c r="AG413"/>
  <c r="AI413"/>
  <c r="AO413"/>
  <c r="AF413"/>
  <c r="AE413"/>
  <c r="AK413"/>
  <c r="AU413"/>
  <c r="AB413"/>
  <c r="AQ124"/>
  <c r="AB124"/>
  <c r="AC124"/>
  <c r="AE124"/>
  <c r="AD124"/>
  <c r="AG124"/>
  <c r="AH124"/>
  <c r="AI124"/>
  <c r="AJ124"/>
  <c r="AL124"/>
  <c r="AN124"/>
  <c r="AR124"/>
  <c r="AS124"/>
  <c r="AT124"/>
  <c r="AU124"/>
  <c r="AF124"/>
  <c r="AK124"/>
  <c r="AM124"/>
  <c r="AO124"/>
  <c r="AP124"/>
  <c r="AR486"/>
  <c r="AP486"/>
  <c r="AT486"/>
  <c r="AG486"/>
  <c r="AI486"/>
  <c r="AO486"/>
  <c r="AE486"/>
  <c r="AS486"/>
  <c r="AK486"/>
  <c r="AU486"/>
  <c r="AN486"/>
  <c r="AC486"/>
  <c r="AM486"/>
  <c r="AQ486"/>
  <c r="AJ486"/>
  <c r="AD486"/>
  <c r="AL486"/>
  <c r="AF486"/>
  <c r="AH486"/>
  <c r="AB486"/>
  <c r="AB54"/>
  <c r="AU54"/>
  <c r="AT54"/>
  <c r="AS54"/>
  <c r="AR54"/>
  <c r="AQ54"/>
  <c r="AP54"/>
  <c r="AO54"/>
  <c r="AN54"/>
  <c r="AM54"/>
  <c r="AL54"/>
  <c r="AJ54"/>
  <c r="AK54"/>
  <c r="AI54"/>
  <c r="AH54"/>
  <c r="AG54"/>
  <c r="AF54"/>
  <c r="AE54"/>
  <c r="AD54"/>
  <c r="AC54"/>
  <c r="AL52" i="46"/>
  <c r="AD52"/>
  <c r="AF52"/>
  <c r="AH52"/>
  <c r="AJ52"/>
  <c r="AO52"/>
  <c r="AQ52"/>
  <c r="AS52"/>
  <c r="AU52"/>
  <c r="AW52"/>
  <c r="AM52"/>
  <c r="AN52"/>
  <c r="AP52"/>
  <c r="AR52"/>
  <c r="AT52"/>
  <c r="AV52"/>
  <c r="E256"/>
  <c r="AK52"/>
  <c r="AG52"/>
  <c r="AI52"/>
  <c r="AE52"/>
  <c r="T82" i="25"/>
  <c r="T43" i="73"/>
  <c r="W251" i="46"/>
  <c r="U57" i="56"/>
  <c r="W82" i="25"/>
  <c r="X57" i="56"/>
  <c r="Z251" i="46"/>
  <c r="W43" i="73"/>
  <c r="R82" i="25"/>
  <c r="R43" i="73"/>
  <c r="U251" i="46"/>
  <c r="S57" i="56"/>
  <c r="Q82" i="25"/>
  <c r="T251" i="46"/>
  <c r="R57" i="56"/>
  <c r="Q43" i="73"/>
  <c r="M82" i="25"/>
  <c r="P251" i="46"/>
  <c r="N57" i="56"/>
  <c r="M43" i="73"/>
  <c r="K82" i="25"/>
  <c r="L57" i="56"/>
  <c r="N251" i="46"/>
  <c r="K43" i="73"/>
  <c r="I82" i="25"/>
  <c r="J57" i="56"/>
  <c r="I43" i="73"/>
  <c r="L251" i="46"/>
  <c r="G82" i="25"/>
  <c r="J251" i="46"/>
  <c r="G43" i="73"/>
  <c r="H57" i="56"/>
  <c r="E82" i="25"/>
  <c r="H251" i="46"/>
  <c r="E43" i="73"/>
  <c r="F57" i="56"/>
  <c r="L82" i="25"/>
  <c r="M57" i="56"/>
  <c r="O251" i="46"/>
  <c r="L43" i="73"/>
  <c r="AH487" i="64"/>
  <c r="AE487"/>
  <c r="AC487"/>
  <c r="AU487"/>
  <c r="AS487"/>
  <c r="AG487"/>
  <c r="AB487"/>
  <c r="AO487"/>
  <c r="AM487"/>
  <c r="AL487"/>
  <c r="AR487"/>
  <c r="AN487"/>
  <c r="AT487"/>
  <c r="AF487"/>
  <c r="AQ487"/>
  <c r="AJ487"/>
  <c r="AP487"/>
  <c r="AK487"/>
  <c r="AD487"/>
  <c r="AI487"/>
  <c r="AB560"/>
  <c r="AG560"/>
  <c r="AC560"/>
  <c r="AM560"/>
  <c r="AQ560"/>
  <c r="AR560"/>
  <c r="AE560"/>
  <c r="AD560"/>
  <c r="AJ560"/>
  <c r="AO560"/>
  <c r="AH560"/>
  <c r="AI560"/>
  <c r="AK560"/>
  <c r="AS560"/>
  <c r="AP560"/>
  <c r="AT560"/>
  <c r="AU560"/>
  <c r="AN560"/>
  <c r="AF560"/>
  <c r="AL560"/>
  <c r="AQ196"/>
  <c r="AC196"/>
  <c r="AE196"/>
  <c r="AF196"/>
  <c r="AG196"/>
  <c r="AH196"/>
  <c r="AI196"/>
  <c r="AM196"/>
  <c r="AN196"/>
  <c r="AO196"/>
  <c r="AP196"/>
  <c r="AS196"/>
  <c r="AB196"/>
  <c r="AD196"/>
  <c r="AJ196"/>
  <c r="AK196"/>
  <c r="AL196"/>
  <c r="AR196"/>
  <c r="AT196"/>
  <c r="AU196"/>
  <c r="AJ55"/>
  <c r="AB55"/>
  <c r="AU55"/>
  <c r="AT55"/>
  <c r="AS55"/>
  <c r="AR55"/>
  <c r="AQ55"/>
  <c r="AP55"/>
  <c r="AO55"/>
  <c r="AN55"/>
  <c r="AM55"/>
  <c r="AL55"/>
  <c r="AK55"/>
  <c r="AI55"/>
  <c r="AH55"/>
  <c r="AG55"/>
  <c r="AF55"/>
  <c r="AE55"/>
  <c r="AD55"/>
  <c r="AC55"/>
  <c r="C132" i="25"/>
  <c r="C284" s="1"/>
  <c r="D284"/>
  <c r="Y156"/>
  <c r="E170" i="56"/>
  <c r="AX170" i="46"/>
  <c r="CO170" s="1"/>
  <c r="D217" i="47"/>
  <c r="Y157" i="25"/>
  <c r="AX171" i="46"/>
  <c r="CO171" s="1"/>
  <c r="D218" i="47"/>
  <c r="E171" i="56"/>
  <c r="Y159" i="25"/>
  <c r="D220" i="47"/>
  <c r="E173" i="56"/>
  <c r="AX173" i="46"/>
  <c r="CO173" s="1"/>
  <c r="Z157" i="25"/>
  <c r="E218" i="47"/>
  <c r="F171" i="56"/>
  <c r="Z159" i="25"/>
  <c r="E220" i="47"/>
  <c r="F173" i="56"/>
  <c r="E222" i="25" s="1"/>
  <c r="Z156"/>
  <c r="E217" i="47"/>
  <c r="F170" i="56"/>
  <c r="AD155" i="25"/>
  <c r="J169" i="56"/>
  <c r="I216" i="47"/>
  <c r="AD152" i="25"/>
  <c r="AG248" i="46"/>
  <c r="J166" i="56"/>
  <c r="I215" i="25" s="1"/>
  <c r="I213" i="47"/>
  <c r="AD154" i="25"/>
  <c r="J168" i="56"/>
  <c r="I215" i="47"/>
  <c r="AC157" i="25"/>
  <c r="I171" i="56"/>
  <c r="H218" i="47"/>
  <c r="AC159" i="25"/>
  <c r="I173" i="56"/>
  <c r="H222" i="25" s="1"/>
  <c r="H220" i="47"/>
  <c r="AC156" i="25"/>
  <c r="H217" i="47"/>
  <c r="I170" i="56"/>
  <c r="AH152" i="25"/>
  <c r="M213" i="47"/>
  <c r="AK248" i="46"/>
  <c r="N166" i="56"/>
  <c r="M215" i="25" s="1"/>
  <c r="AH157"/>
  <c r="M218" i="47"/>
  <c r="N171" i="56"/>
  <c r="AH154" i="25"/>
  <c r="M215" i="47"/>
  <c r="N168" i="56"/>
  <c r="AL155" i="25"/>
  <c r="R169" i="56"/>
  <c r="Q216" i="47"/>
  <c r="AL159" i="25"/>
  <c r="Q220" i="47"/>
  <c r="R173" i="56"/>
  <c r="Q222" i="25" s="1"/>
  <c r="AL156"/>
  <c r="Q217" i="47"/>
  <c r="R170" i="56"/>
  <c r="AP152" i="25"/>
  <c r="U213" i="47"/>
  <c r="V166" i="56"/>
  <c r="U215" i="25" s="1"/>
  <c r="AS248" i="46"/>
  <c r="AP157" i="25"/>
  <c r="V171" i="56"/>
  <c r="U218" i="47"/>
  <c r="AP154" i="25"/>
  <c r="U215" i="47"/>
  <c r="V168" i="56"/>
  <c r="AF157" i="25"/>
  <c r="L171" i="56"/>
  <c r="K218" i="47"/>
  <c r="AF154" i="25"/>
  <c r="L168" i="56"/>
  <c r="K215" i="47"/>
  <c r="AF159" i="25"/>
  <c r="K220" i="47"/>
  <c r="L173" i="56"/>
  <c r="K222" i="25" s="1"/>
  <c r="AK155"/>
  <c r="Q169" i="56"/>
  <c r="P216" i="47"/>
  <c r="AK152" i="25"/>
  <c r="AN248" i="46"/>
  <c r="Q166" i="56"/>
  <c r="P215" i="25" s="1"/>
  <c r="P213" i="47"/>
  <c r="AK156" i="25"/>
  <c r="P217" i="47"/>
  <c r="Q170" i="56"/>
  <c r="AO157" i="25"/>
  <c r="T218" i="47"/>
  <c r="U171" i="56"/>
  <c r="AO154" i="25"/>
  <c r="U168" i="56"/>
  <c r="T215" i="47"/>
  <c r="AO159" i="25"/>
  <c r="T220" i="47"/>
  <c r="U173" i="56"/>
  <c r="T222" i="25" s="1"/>
  <c r="L221"/>
  <c r="L317" s="1"/>
  <c r="M237" i="56"/>
  <c r="G237"/>
  <c r="F221" i="25"/>
  <c r="F317" s="1"/>
  <c r="J221"/>
  <c r="J317" s="1"/>
  <c r="K237" i="56"/>
  <c r="O221" i="25"/>
  <c r="O317" s="1"/>
  <c r="P237" i="56"/>
  <c r="T237"/>
  <c r="S221" i="25"/>
  <c r="S317" s="1"/>
  <c r="N221"/>
  <c r="N317" s="1"/>
  <c r="O237" i="56"/>
  <c r="R221" i="25"/>
  <c r="R317" s="1"/>
  <c r="S237" i="56"/>
  <c r="AI86" i="25"/>
  <c r="N161" i="47"/>
  <c r="N340" s="1"/>
  <c r="N162"/>
  <c r="N341" s="1"/>
  <c r="AL245" i="46"/>
  <c r="D127" i="56"/>
  <c r="K125" i="44" s="1"/>
  <c r="L125" s="1"/>
  <c r="I56" i="47"/>
  <c r="I258" s="1"/>
  <c r="I300"/>
  <c r="W15" i="69"/>
  <c r="P15"/>
  <c r="Q15"/>
  <c r="H15"/>
  <c r="F15"/>
  <c r="L16"/>
  <c r="W16"/>
  <c r="U16"/>
  <c r="Q16"/>
  <c r="M16"/>
  <c r="R16"/>
  <c r="N16"/>
  <c r="J16"/>
  <c r="H16"/>
  <c r="F16"/>
  <c r="AA388" i="64"/>
  <c r="AA534"/>
  <c r="AA315"/>
  <c r="AA241"/>
  <c r="AA29"/>
  <c r="H52" i="44"/>
  <c r="C252"/>
  <c r="G158" i="47"/>
  <c r="AO76" i="25"/>
  <c r="T158" i="47"/>
  <c r="AK76" i="25"/>
  <c r="P158" i="47"/>
  <c r="AA76" i="25"/>
  <c r="F158" i="47"/>
  <c r="AJ76" i="25"/>
  <c r="W71"/>
  <c r="W49" i="74"/>
  <c r="X51" i="56"/>
  <c r="S71" i="25"/>
  <c r="T51" i="56"/>
  <c r="S49" i="74"/>
  <c r="M71" i="25"/>
  <c r="D71"/>
  <c r="AB119" i="64"/>
  <c r="AC119"/>
  <c r="AD119"/>
  <c r="AF119"/>
  <c r="AQ119"/>
  <c r="AE119"/>
  <c r="AG119"/>
  <c r="AI119"/>
  <c r="AJ119"/>
  <c r="AM119"/>
  <c r="AO119"/>
  <c r="AR119"/>
  <c r="AS119"/>
  <c r="AT119"/>
  <c r="AH119"/>
  <c r="AK119"/>
  <c r="AL119"/>
  <c r="AN119"/>
  <c r="AP119"/>
  <c r="AU119"/>
  <c r="AE554"/>
  <c r="AL554"/>
  <c r="AH554"/>
  <c r="AS554"/>
  <c r="AM554"/>
  <c r="AT554"/>
  <c r="AI554"/>
  <c r="AJ554"/>
  <c r="AG554"/>
  <c r="AN554"/>
  <c r="AC554"/>
  <c r="AD554"/>
  <c r="AP554"/>
  <c r="AO554"/>
  <c r="AK554"/>
  <c r="AQ554"/>
  <c r="AF554"/>
  <c r="AU554"/>
  <c r="AR554"/>
  <c r="AB554"/>
  <c r="AL481"/>
  <c r="AP481"/>
  <c r="AO481"/>
  <c r="AK481"/>
  <c r="AQ481"/>
  <c r="AM481"/>
  <c r="AU481"/>
  <c r="AR481"/>
  <c r="AB481"/>
  <c r="AD481"/>
  <c r="E490"/>
  <c r="E514" s="1"/>
  <c r="AE481"/>
  <c r="AH481"/>
  <c r="AS481"/>
  <c r="AF481"/>
  <c r="AT481"/>
  <c r="AI481"/>
  <c r="AJ481"/>
  <c r="AG481"/>
  <c r="AN481"/>
  <c r="AC481"/>
  <c r="AB190"/>
  <c r="AC190"/>
  <c r="AD190"/>
  <c r="AF190"/>
  <c r="AQ190"/>
  <c r="AG190"/>
  <c r="AH190"/>
  <c r="AK190"/>
  <c r="AM190"/>
  <c r="AP190"/>
  <c r="AR190"/>
  <c r="AS190"/>
  <c r="AU190"/>
  <c r="AE190"/>
  <c r="AI190"/>
  <c r="AJ190"/>
  <c r="AL190"/>
  <c r="AN190"/>
  <c r="AO190"/>
  <c r="AT190"/>
  <c r="D49"/>
  <c r="D190"/>
  <c r="D261"/>
  <c r="D408"/>
  <c r="F623"/>
  <c r="D554"/>
  <c r="D481"/>
  <c r="D335"/>
  <c r="D119"/>
  <c r="L112" i="47"/>
  <c r="L63" s="1"/>
  <c r="L197" i="25"/>
  <c r="F197"/>
  <c r="F112" i="47"/>
  <c r="F63" s="1"/>
  <c r="J112"/>
  <c r="J63" s="1"/>
  <c r="J197" i="25"/>
  <c r="G112" i="47"/>
  <c r="G63" s="1"/>
  <c r="G197" i="25"/>
  <c r="K112" i="47"/>
  <c r="K63" s="1"/>
  <c r="K197" i="25"/>
  <c r="P197"/>
  <c r="P112" i="47"/>
  <c r="P63" s="1"/>
  <c r="T112"/>
  <c r="T63" s="1"/>
  <c r="T197" i="25"/>
  <c r="M112" i="47"/>
  <c r="M63" s="1"/>
  <c r="M197" i="25"/>
  <c r="Q197"/>
  <c r="Q112" i="47"/>
  <c r="Q63" s="1"/>
  <c r="U112"/>
  <c r="U63" s="1"/>
  <c r="U197" i="25"/>
  <c r="J111" i="47"/>
  <c r="J196" i="25"/>
  <c r="K239" i="56"/>
  <c r="J278" i="25"/>
  <c r="I196"/>
  <c r="I111" i="47"/>
  <c r="J239" i="56"/>
  <c r="S239"/>
  <c r="R196" i="25"/>
  <c r="R111" i="47"/>
  <c r="O111"/>
  <c r="O196" i="25"/>
  <c r="P239" i="56"/>
  <c r="X239"/>
  <c r="W111" i="47"/>
  <c r="W196" i="25"/>
  <c r="AB56" i="64"/>
  <c r="AB268"/>
  <c r="AB415"/>
  <c r="AV630"/>
  <c r="AB488"/>
  <c r="AB561"/>
  <c r="AB126"/>
  <c r="AB342"/>
  <c r="AB197"/>
  <c r="AC86" i="25"/>
  <c r="H161" i="47"/>
  <c r="H340" s="1"/>
  <c r="AF245" i="46"/>
  <c r="AM56" i="64"/>
  <c r="AM126"/>
  <c r="AM197"/>
  <c r="AM268"/>
  <c r="AM561"/>
  <c r="AM415"/>
  <c r="AM488"/>
  <c r="AM342"/>
  <c r="AR86" i="25"/>
  <c r="W162" i="47"/>
  <c r="W341" s="1"/>
  <c r="W161"/>
  <c r="W340" s="1"/>
  <c r="AU245" i="46"/>
  <c r="AF167"/>
  <c r="AS167"/>
  <c r="AT167"/>
  <c r="AU167"/>
  <c r="AV167"/>
  <c r="AK167"/>
  <c r="AL167"/>
  <c r="AE167"/>
  <c r="AW167"/>
  <c r="AN56" i="64"/>
  <c r="AN126"/>
  <c r="AN197"/>
  <c r="AN268"/>
  <c r="AN561"/>
  <c r="AN415"/>
  <c r="AN488"/>
  <c r="AN342"/>
  <c r="CO95" i="46"/>
  <c r="V56" i="47"/>
  <c r="V258" s="1"/>
  <c r="V300"/>
  <c r="D56"/>
  <c r="C105"/>
  <c r="C300" s="1"/>
  <c r="D300"/>
  <c r="K94" i="44"/>
  <c r="D249" i="56"/>
  <c r="E86" i="63"/>
  <c r="E59"/>
  <c r="D30" i="44"/>
  <c r="F58" i="63"/>
  <c r="AA241" i="46"/>
  <c r="C27" i="25"/>
  <c r="D17" i="69"/>
  <c r="D63"/>
  <c r="R63"/>
  <c r="S63"/>
  <c r="O63"/>
  <c r="K63"/>
  <c r="G63"/>
  <c r="T38" i="25"/>
  <c r="T39" s="1"/>
  <c r="U29" i="56"/>
  <c r="T54" i="69" s="1"/>
  <c r="P38" i="25"/>
  <c r="P39" s="1"/>
  <c r="Q29" i="56"/>
  <c r="P54" i="69" s="1"/>
  <c r="K38" i="25"/>
  <c r="K39" s="1"/>
  <c r="L29" i="56"/>
  <c r="K54" i="69" s="1"/>
  <c r="G38" i="25"/>
  <c r="H29" i="56"/>
  <c r="G54" i="69" s="1"/>
  <c r="W38" i="25"/>
  <c r="W39" s="1"/>
  <c r="X29" i="56"/>
  <c r="W54" i="69" s="1"/>
  <c r="S38" i="25"/>
  <c r="T29" i="56"/>
  <c r="S54" i="69" s="1"/>
  <c r="O38" i="25"/>
  <c r="O39" s="1"/>
  <c r="P29" i="56"/>
  <c r="O54" i="69" s="1"/>
  <c r="J38" i="25"/>
  <c r="K29" i="56"/>
  <c r="J54" i="69" s="1"/>
  <c r="F38" i="25"/>
  <c r="G29" i="56"/>
  <c r="F54" i="69" s="1"/>
  <c r="L38" i="25"/>
  <c r="L39" s="1"/>
  <c r="M29" i="56"/>
  <c r="L54" i="69" s="1"/>
  <c r="BH49" i="46"/>
  <c r="AZ49"/>
  <c r="BP49"/>
  <c r="AY49"/>
  <c r="CH49"/>
  <c r="CF49"/>
  <c r="BD49"/>
  <c r="BR49"/>
  <c r="BY49"/>
  <c r="BE49"/>
  <c r="BB49"/>
  <c r="CE49"/>
  <c r="BV49"/>
  <c r="BK49"/>
  <c r="BX49"/>
  <c r="BM49"/>
  <c r="BF49"/>
  <c r="BU49"/>
  <c r="CD49"/>
  <c r="F49"/>
  <c r="BA49"/>
  <c r="BJ49"/>
  <c r="CI49"/>
  <c r="BQ49"/>
  <c r="BI49"/>
  <c r="BZ49"/>
  <c r="BN49"/>
  <c r="BL49"/>
  <c r="CG49"/>
  <c r="G49"/>
  <c r="CK49"/>
  <c r="BW49"/>
  <c r="CJ49"/>
  <c r="BG49"/>
  <c r="CM49"/>
  <c r="CC49"/>
  <c r="CL49"/>
  <c r="CA49"/>
  <c r="CB49"/>
  <c r="I49" i="44"/>
  <c r="J49" s="1"/>
  <c r="BT49" i="46"/>
  <c r="BC49"/>
  <c r="BO49"/>
  <c r="AF77" i="25"/>
  <c r="K159" i="47"/>
  <c r="AI77" i="25"/>
  <c r="N159" i="47"/>
  <c r="AQ77" i="25"/>
  <c r="V159" i="47"/>
  <c r="AO77" i="25"/>
  <c r="T159" i="47"/>
  <c r="AP77" i="25"/>
  <c r="U159" i="47"/>
  <c r="AL77" i="25"/>
  <c r="Q159" i="47"/>
  <c r="AD77" i="25"/>
  <c r="I159" i="47"/>
  <c r="Z77" i="25"/>
  <c r="E159" i="47"/>
  <c r="AE77" i="25"/>
  <c r="J159" i="47"/>
  <c r="AA77" i="25"/>
  <c r="F159" i="47"/>
  <c r="Q52" i="46"/>
  <c r="I52"/>
  <c r="J52"/>
  <c r="K52"/>
  <c r="L52"/>
  <c r="R52"/>
  <c r="M52"/>
  <c r="V52"/>
  <c r="Y52"/>
  <c r="AA52"/>
  <c r="T52"/>
  <c r="X52"/>
  <c r="H52"/>
  <c r="AB52"/>
  <c r="Z52"/>
  <c r="S52"/>
  <c r="P52"/>
  <c r="O52"/>
  <c r="U52"/>
  <c r="W52"/>
  <c r="N52"/>
  <c r="D256"/>
  <c r="AC336" i="64"/>
  <c r="AH336"/>
  <c r="AG336"/>
  <c r="AL336"/>
  <c r="AM336"/>
  <c r="AE336"/>
  <c r="AR336"/>
  <c r="AP336"/>
  <c r="AN336"/>
  <c r="AT336"/>
  <c r="AS336"/>
  <c r="AU336"/>
  <c r="AQ336"/>
  <c r="AD336"/>
  <c r="AO336"/>
  <c r="AK336"/>
  <c r="AJ336"/>
  <c r="AB336"/>
  <c r="AF336"/>
  <c r="AI336"/>
  <c r="AC555"/>
  <c r="AL555"/>
  <c r="AI555"/>
  <c r="AQ555"/>
  <c r="AR555"/>
  <c r="AJ555"/>
  <c r="AO555"/>
  <c r="AF555"/>
  <c r="AH555"/>
  <c r="AT555"/>
  <c r="AS555"/>
  <c r="AK555"/>
  <c r="AU555"/>
  <c r="AN555"/>
  <c r="AB555"/>
  <c r="AM555"/>
  <c r="AE555"/>
  <c r="AP555"/>
  <c r="AG555"/>
  <c r="AD555"/>
  <c r="AD262"/>
  <c r="AF262"/>
  <c r="AQ262"/>
  <c r="AB262"/>
  <c r="AI262"/>
  <c r="AL262"/>
  <c r="AN262"/>
  <c r="AC262"/>
  <c r="AE262"/>
  <c r="AG262"/>
  <c r="AH262"/>
  <c r="AJ262"/>
  <c r="AK262"/>
  <c r="AM262"/>
  <c r="AO262"/>
  <c r="AP262"/>
  <c r="AR262"/>
  <c r="AS262"/>
  <c r="AT262"/>
  <c r="AU262"/>
  <c r="AB50"/>
  <c r="AU50"/>
  <c r="AT50"/>
  <c r="AS50"/>
  <c r="AR50"/>
  <c r="AQ50"/>
  <c r="AP50"/>
  <c r="AO50"/>
  <c r="AN50"/>
  <c r="AM50"/>
  <c r="AL50"/>
  <c r="AJ50"/>
  <c r="AK50"/>
  <c r="AI50"/>
  <c r="AH50"/>
  <c r="AG50"/>
  <c r="AF50"/>
  <c r="AE50"/>
  <c r="AD50"/>
  <c r="AC50"/>
  <c r="AG82" i="25"/>
  <c r="AJ251" i="46"/>
  <c r="L160" i="47"/>
  <c r="L339" s="1"/>
  <c r="AI82" i="25"/>
  <c r="N160" i="47"/>
  <c r="N339" s="1"/>
  <c r="AL251" i="46"/>
  <c r="AQ82" i="25"/>
  <c r="V160" i="47"/>
  <c r="V339" s="1"/>
  <c r="AT251" i="46"/>
  <c r="AO82" i="25"/>
  <c r="T160" i="47"/>
  <c r="T339" s="1"/>
  <c r="AR251" i="46"/>
  <c r="AR82" i="25"/>
  <c r="W160" i="47"/>
  <c r="W339" s="1"/>
  <c r="AU251" i="46"/>
  <c r="AN82" i="25"/>
  <c r="S160" i="47"/>
  <c r="S339" s="1"/>
  <c r="AQ251" i="46"/>
  <c r="AJ82" i="25"/>
  <c r="AM251" i="46"/>
  <c r="O160" i="47"/>
  <c r="O339" s="1"/>
  <c r="AD82" i="25"/>
  <c r="AG251" i="46"/>
  <c r="I160" i="47"/>
  <c r="I339" s="1"/>
  <c r="Z82" i="25"/>
  <c r="E160" i="47"/>
  <c r="E339" s="1"/>
  <c r="AC251" i="46"/>
  <c r="AC82" i="25"/>
  <c r="H160" i="47"/>
  <c r="H339" s="1"/>
  <c r="AF251" i="46"/>
  <c r="Y82" i="25"/>
  <c r="D160" i="47"/>
  <c r="AB251" i="46"/>
  <c r="AX57"/>
  <c r="AV251" s="1"/>
  <c r="I55" i="71"/>
  <c r="C138" i="25"/>
  <c r="C292" s="1"/>
  <c r="D292"/>
  <c r="AD134" i="46"/>
  <c r="AD155"/>
  <c r="AD135"/>
  <c r="AG159" i="25"/>
  <c r="M173" i="56"/>
  <c r="L222" i="25" s="1"/>
  <c r="L220" i="47"/>
  <c r="AG157" i="25"/>
  <c r="M171" i="56"/>
  <c r="L218" i="47"/>
  <c r="AG154" i="25"/>
  <c r="M168" i="56"/>
  <c r="L215" i="47"/>
  <c r="AB156" i="25"/>
  <c r="H170" i="56"/>
  <c r="G217" i="47"/>
  <c r="AB157" i="25"/>
  <c r="G218" i="47"/>
  <c r="H171" i="56"/>
  <c r="AB159" i="25"/>
  <c r="H173" i="56"/>
  <c r="G222" i="25" s="1"/>
  <c r="G220" i="47"/>
  <c r="AA154" i="25"/>
  <c r="F215" i="47"/>
  <c r="G168" i="56"/>
  <c r="AA155" i="25"/>
  <c r="F216" i="47"/>
  <c r="G169" i="56"/>
  <c r="AA152" i="25"/>
  <c r="G166" i="56"/>
  <c r="F215" i="25" s="1"/>
  <c r="F213" i="47"/>
  <c r="AD248" i="46"/>
  <c r="AE156" i="25"/>
  <c r="J217" i="47"/>
  <c r="K170" i="56"/>
  <c r="AE155" i="25"/>
  <c r="K169" i="56"/>
  <c r="J216" i="47"/>
  <c r="AE159" i="25"/>
  <c r="J220" i="47"/>
  <c r="K173" i="56"/>
  <c r="J222" i="25" s="1"/>
  <c r="AJ154"/>
  <c r="O215" i="47"/>
  <c r="P168" i="56"/>
  <c r="AJ152" i="25"/>
  <c r="AM248" i="46"/>
  <c r="O213" i="47"/>
  <c r="P166" i="56"/>
  <c r="O215" i="25" s="1"/>
  <c r="AJ157"/>
  <c r="O218" i="47"/>
  <c r="P171" i="56"/>
  <c r="AN156" i="25"/>
  <c r="T170" i="56"/>
  <c r="S217" i="47"/>
  <c r="AN155" i="25"/>
  <c r="T169" i="56"/>
  <c r="S216" i="47"/>
  <c r="AN159" i="25"/>
  <c r="T173" i="56"/>
  <c r="S222" i="25" s="1"/>
  <c r="S220" i="47"/>
  <c r="AR154" i="25"/>
  <c r="X168" i="56"/>
  <c r="W215" i="47"/>
  <c r="AR152" i="25"/>
  <c r="X166" i="56"/>
  <c r="W215" i="25" s="1"/>
  <c r="AU248" i="46"/>
  <c r="W213" i="47"/>
  <c r="AR157" i="25"/>
  <c r="W218" i="47"/>
  <c r="X171" i="56"/>
  <c r="AI154" i="25"/>
  <c r="O168" i="56"/>
  <c r="N215" i="47"/>
  <c r="AI159" i="25"/>
  <c r="N220" i="47"/>
  <c r="O173" i="56"/>
  <c r="N222" i="25" s="1"/>
  <c r="AI157"/>
  <c r="N218" i="47"/>
  <c r="O171" i="56"/>
  <c r="AM152" i="25"/>
  <c r="AP248" i="46"/>
  <c r="S166" i="56"/>
  <c r="R215" i="25" s="1"/>
  <c r="R213" i="47"/>
  <c r="AM156" i="25"/>
  <c r="S170" i="56"/>
  <c r="R217" i="47"/>
  <c r="AM155" i="25"/>
  <c r="S169" i="56"/>
  <c r="R216" i="47"/>
  <c r="AQ154" i="25"/>
  <c r="W168" i="56"/>
  <c r="V215" i="47"/>
  <c r="AQ159" i="25"/>
  <c r="W173" i="56"/>
  <c r="V222" i="25" s="1"/>
  <c r="V220" i="47"/>
  <c r="AQ157" i="25"/>
  <c r="W171" i="56"/>
  <c r="V218" i="47"/>
  <c r="I221" i="25"/>
  <c r="I317" s="1"/>
  <c r="J237" i="56"/>
  <c r="I237"/>
  <c r="H221" i="25"/>
  <c r="H317" s="1"/>
  <c r="M221"/>
  <c r="M317" s="1"/>
  <c r="N237" i="56"/>
  <c r="L237"/>
  <c r="K221" i="25"/>
  <c r="K317" s="1"/>
  <c r="P221"/>
  <c r="P317" s="1"/>
  <c r="Q237" i="56"/>
  <c r="U237"/>
  <c r="T221" i="25"/>
  <c r="T317" s="1"/>
  <c r="X31"/>
  <c r="AP167" i="46"/>
  <c r="E83" i="44"/>
  <c r="AP56" i="64"/>
  <c r="AP268"/>
  <c r="AP126"/>
  <c r="AP197"/>
  <c r="AP415"/>
  <c r="AP561"/>
  <c r="AP488"/>
  <c r="AP342"/>
  <c r="W300" i="47"/>
  <c r="W56"/>
  <c r="W258" s="1"/>
  <c r="N56"/>
  <c r="N258" s="1"/>
  <c r="N300"/>
  <c r="J56"/>
  <c r="J258" s="1"/>
  <c r="J300"/>
  <c r="Q56"/>
  <c r="Q258" s="1"/>
  <c r="Q300"/>
  <c r="U56"/>
  <c r="U258" s="1"/>
  <c r="U300"/>
  <c r="D129" i="56"/>
  <c r="K127" i="44" s="1"/>
  <c r="L127" s="1"/>
  <c r="V15" i="69"/>
  <c r="N15"/>
  <c r="I15"/>
  <c r="AA386" i="64"/>
  <c r="AA168"/>
  <c r="AA97"/>
  <c r="V16" i="69"/>
  <c r="O16"/>
  <c r="T16"/>
  <c r="P16"/>
  <c r="K16"/>
  <c r="I16"/>
  <c r="BS52" i="46"/>
  <c r="AW256"/>
  <c r="J76" i="25"/>
  <c r="J50" i="74"/>
  <c r="J69" i="75" s="1"/>
  <c r="P76" i="25"/>
  <c r="P50" i="74"/>
  <c r="P69" i="75" s="1"/>
  <c r="Q55" i="56"/>
  <c r="P42" i="70" s="1"/>
  <c r="P62" i="71" s="1"/>
  <c r="Q76" i="25"/>
  <c r="Q50" i="74"/>
  <c r="Q69" i="75" s="1"/>
  <c r="R55" i="56"/>
  <c r="Q42" i="70" s="1"/>
  <c r="Q62" i="71" s="1"/>
  <c r="T76" i="25"/>
  <c r="T50" i="74"/>
  <c r="T69" i="75" s="1"/>
  <c r="U55" i="56"/>
  <c r="T42" i="70" s="1"/>
  <c r="T62" i="71" s="1"/>
  <c r="E76" i="25"/>
  <c r="F55" i="56"/>
  <c r="E42" i="70" s="1"/>
  <c r="E62" i="71" s="1"/>
  <c r="E50" i="74"/>
  <c r="E69" i="75" s="1"/>
  <c r="L76" i="25"/>
  <c r="L50" i="74"/>
  <c r="L69" i="75" s="1"/>
  <c r="AE558" i="64"/>
  <c r="AG558"/>
  <c r="AS558"/>
  <c r="AN558"/>
  <c r="AF558"/>
  <c r="AD558"/>
  <c r="AT558"/>
  <c r="AP558"/>
  <c r="AK558"/>
  <c r="AC558"/>
  <c r="AU558"/>
  <c r="AR558"/>
  <c r="AB558"/>
  <c r="AJ558"/>
  <c r="AH558"/>
  <c r="AQ558"/>
  <c r="AL558"/>
  <c r="AO558"/>
  <c r="AM558"/>
  <c r="AI558"/>
  <c r="AU412"/>
  <c r="AR412"/>
  <c r="AB412"/>
  <c r="AJ412"/>
  <c r="AQ412"/>
  <c r="AT412"/>
  <c r="AL412"/>
  <c r="AO412"/>
  <c r="AM412"/>
  <c r="AI412"/>
  <c r="AE412"/>
  <c r="AG412"/>
  <c r="AH412"/>
  <c r="AS412"/>
  <c r="AN412"/>
  <c r="AF412"/>
  <c r="AD412"/>
  <c r="AP412"/>
  <c r="AK412"/>
  <c r="AC412"/>
  <c r="AQ194"/>
  <c r="AC194"/>
  <c r="AE194"/>
  <c r="AF194"/>
  <c r="AB194"/>
  <c r="AD194"/>
  <c r="AG194"/>
  <c r="AH194"/>
  <c r="AI194"/>
  <c r="AM194"/>
  <c r="AN194"/>
  <c r="AO194"/>
  <c r="AP194"/>
  <c r="AS194"/>
  <c r="AJ194"/>
  <c r="AK194"/>
  <c r="AL194"/>
  <c r="AR194"/>
  <c r="AT194"/>
  <c r="AU194"/>
  <c r="AJ53"/>
  <c r="AB53"/>
  <c r="AU53"/>
  <c r="AT53"/>
  <c r="AS53"/>
  <c r="AR53"/>
  <c r="AQ53"/>
  <c r="AP53"/>
  <c r="AO53"/>
  <c r="AN53"/>
  <c r="AM53"/>
  <c r="AL53"/>
  <c r="AK53"/>
  <c r="AI53"/>
  <c r="AH53"/>
  <c r="AG53"/>
  <c r="AF53"/>
  <c r="AE53"/>
  <c r="AD53"/>
  <c r="AC53"/>
  <c r="AG71" i="25"/>
  <c r="L154" i="47"/>
  <c r="AF71" i="25"/>
  <c r="K154" i="47"/>
  <c r="AD71" i="25"/>
  <c r="I154" i="47"/>
  <c r="AQ71" i="25"/>
  <c r="V154" i="47"/>
  <c r="AM71" i="25"/>
  <c r="R154" i="47"/>
  <c r="AI71" i="25"/>
  <c r="N154" i="47"/>
  <c r="AC71" i="25"/>
  <c r="H154" i="47"/>
  <c r="Y71" i="25"/>
  <c r="D154" i="47"/>
  <c r="AX51" i="46"/>
  <c r="AP71" i="25"/>
  <c r="U154" i="47"/>
  <c r="AL71" i="25"/>
  <c r="Q154" i="47"/>
  <c r="AH71" i="25"/>
  <c r="M154" i="47"/>
  <c r="P58" i="56"/>
  <c r="P244" s="1"/>
  <c r="C134" i="25"/>
  <c r="L111" i="47"/>
  <c r="M239" i="56"/>
  <c r="L196" i="25"/>
  <c r="L278"/>
  <c r="H239" i="56"/>
  <c r="G196" i="25"/>
  <c r="G111" i="47"/>
  <c r="G278" i="25"/>
  <c r="P111" i="47"/>
  <c r="P196" i="25"/>
  <c r="Q239" i="56"/>
  <c r="P278" i="25"/>
  <c r="N239" i="56"/>
  <c r="M196" i="25"/>
  <c r="M111" i="47"/>
  <c r="M278" i="25"/>
  <c r="U196"/>
  <c r="V239" i="56"/>
  <c r="U111" i="47"/>
  <c r="U278" i="25"/>
  <c r="AA86"/>
  <c r="F161" i="47"/>
  <c r="F340" s="1"/>
  <c r="AD245" i="46"/>
  <c r="AE86" i="25"/>
  <c r="AH245" i="46"/>
  <c r="J161" i="47"/>
  <c r="J340" s="1"/>
  <c r="AQ56" i="64"/>
  <c r="AQ268"/>
  <c r="AQ488"/>
  <c r="AQ561"/>
  <c r="AQ415"/>
  <c r="AQ342"/>
  <c r="AQ197"/>
  <c r="AQ126"/>
  <c r="AO86" i="25"/>
  <c r="T161" i="47"/>
  <c r="T340" s="1"/>
  <c r="T162"/>
  <c r="T341" s="1"/>
  <c r="AR245" i="46"/>
  <c r="H56" i="47"/>
  <c r="H258" s="1"/>
  <c r="H300"/>
  <c r="S300"/>
  <c r="S56"/>
  <c r="S258" s="1"/>
  <c r="G56"/>
  <c r="G258" s="1"/>
  <c r="G300"/>
  <c r="M56"/>
  <c r="M258" s="1"/>
  <c r="M300"/>
  <c r="L300"/>
  <c r="L56"/>
  <c r="L258" s="1"/>
  <c r="C207" i="44"/>
  <c r="E207" s="1"/>
  <c r="H207" s="1"/>
  <c r="E529" i="31"/>
  <c r="C209" i="46"/>
  <c r="E209" s="1"/>
  <c r="AA242" i="64" l="1"/>
  <c r="G55" i="56"/>
  <c r="F42" i="70" s="1"/>
  <c r="F62" i="71" s="1"/>
  <c r="J71" i="25"/>
  <c r="F76"/>
  <c r="S50" i="74"/>
  <c r="S69" i="75" s="1"/>
  <c r="T49" i="74"/>
  <c r="T68" i="75" s="1"/>
  <c r="AN76" i="25"/>
  <c r="D111" i="47"/>
  <c r="D305" s="1"/>
  <c r="P51" i="56"/>
  <c r="J158" i="47"/>
  <c r="F36" i="56"/>
  <c r="J256"/>
  <c r="AA240" i="46"/>
  <c r="AA416" i="64"/>
  <c r="AA127"/>
  <c r="AA410"/>
  <c r="AR76" i="25"/>
  <c r="AR78" s="1"/>
  <c r="O26" i="56"/>
  <c r="N76" i="25"/>
  <c r="M159" i="47"/>
  <c r="L49" i="74"/>
  <c r="H71" i="25"/>
  <c r="AB45" i="46"/>
  <c r="N48" i="25"/>
  <c r="N50" s="1"/>
  <c r="N52" s="1"/>
  <c r="AA192" i="64"/>
  <c r="L55" i="56"/>
  <c r="K42" i="70" s="1"/>
  <c r="K62" i="71" s="1"/>
  <c r="O50" i="74"/>
  <c r="O69" i="75" s="1"/>
  <c r="V71" i="25"/>
  <c r="S51" i="56"/>
  <c r="S55"/>
  <c r="R42" i="70" s="1"/>
  <c r="R62" i="71" s="1"/>
  <c r="H36" i="56"/>
  <c r="R52" i="25"/>
  <c r="F49" i="74"/>
  <c r="U26" i="56"/>
  <c r="P45" i="46"/>
  <c r="AC242"/>
  <c r="AA460" i="64"/>
  <c r="AA255"/>
  <c r="AA389"/>
  <c r="R61" i="69"/>
  <c r="AA529" i="64"/>
  <c r="AA184"/>
  <c r="AA556"/>
  <c r="AA234"/>
  <c r="P55" i="56"/>
  <c r="O42" i="70" s="1"/>
  <c r="O62" i="71" s="1"/>
  <c r="N51" i="56"/>
  <c r="M41" i="70" s="1"/>
  <c r="L158" i="47"/>
  <c r="W26" i="56"/>
  <c r="V53" i="69" s="1"/>
  <c r="T56" i="70"/>
  <c r="H51" i="56"/>
  <c r="G41" i="70" s="1"/>
  <c r="N158" i="47"/>
  <c r="U237" i="46"/>
  <c r="M55" i="56"/>
  <c r="L42" i="70" s="1"/>
  <c r="L62" i="71" s="1"/>
  <c r="S39" i="25"/>
  <c r="Q56" i="56"/>
  <c r="T36"/>
  <c r="F39" i="25"/>
  <c r="AB76"/>
  <c r="AB78" s="1"/>
  <c r="V197"/>
  <c r="N112" i="47"/>
  <c r="N63" s="1"/>
  <c r="H39" i="25"/>
  <c r="E39"/>
  <c r="R237" i="46"/>
  <c r="V237"/>
  <c r="D53" i="71"/>
  <c r="P237" i="46"/>
  <c r="V63" i="69"/>
  <c r="M65" i="74"/>
  <c r="M63" i="75" s="1"/>
  <c r="N237" i="46"/>
  <c r="T237"/>
  <c r="J58" i="69"/>
  <c r="H237" i="46"/>
  <c r="AA483" i="64"/>
  <c r="AA316"/>
  <c r="AA381"/>
  <c r="AA243"/>
  <c r="AA269"/>
  <c r="AA28"/>
  <c r="R15" i="69"/>
  <c r="AA121" i="64"/>
  <c r="AA533"/>
  <c r="AA163"/>
  <c r="AA92"/>
  <c r="AA248"/>
  <c r="O71" i="25"/>
  <c r="AE76"/>
  <c r="AE78" s="1"/>
  <c r="W55" i="56"/>
  <c r="V42" i="70" s="1"/>
  <c r="V62" i="71" s="1"/>
  <c r="T55" i="56"/>
  <c r="S42" i="70" s="1"/>
  <c r="S62" i="71" s="1"/>
  <c r="T71" i="25"/>
  <c r="L51" i="56"/>
  <c r="K41" i="70" s="1"/>
  <c r="L36" i="56"/>
  <c r="J52" i="25"/>
  <c r="I55" i="56"/>
  <c r="H42" i="70" s="1"/>
  <c r="H62" i="71" s="1"/>
  <c r="I50" i="74"/>
  <c r="I69" i="75" s="1"/>
  <c r="C14" i="78"/>
  <c r="D14" s="1"/>
  <c r="H50" i="74"/>
  <c r="H69" i="75" s="1"/>
  <c r="J55" i="56"/>
  <c r="I42" i="70" s="1"/>
  <c r="I62" i="71" s="1"/>
  <c r="K51" i="56"/>
  <c r="J41" i="70" s="1"/>
  <c r="I158" i="47"/>
  <c r="K49" i="74"/>
  <c r="K68" i="75" s="1"/>
  <c r="V158" i="47"/>
  <c r="T26" i="56"/>
  <c r="S53" i="69" s="1"/>
  <c r="V48" i="25"/>
  <c r="V50" s="1"/>
  <c r="V52" s="1"/>
  <c r="P71"/>
  <c r="AS255" i="46"/>
  <c r="AO255"/>
  <c r="AP255"/>
  <c r="Q48" i="25"/>
  <c r="Q50" s="1"/>
  <c r="Q52" s="1"/>
  <c r="N36" i="56"/>
  <c r="AA383" i="64"/>
  <c r="R241" i="56"/>
  <c r="V256"/>
  <c r="I48" i="25"/>
  <c r="I50" s="1"/>
  <c r="I52" s="1"/>
  <c r="AA169" i="64"/>
  <c r="S50" i="25"/>
  <c r="S52" s="1"/>
  <c r="Q37" i="56"/>
  <c r="Q241" s="1"/>
  <c r="AA541" i="64"/>
  <c r="O17" i="69"/>
  <c r="T256" i="56"/>
  <c r="I36"/>
  <c r="H50" i="25"/>
  <c r="H52" s="1"/>
  <c r="X37" i="56"/>
  <c r="X241" s="1"/>
  <c r="AC55" i="46"/>
  <c r="E17" i="69"/>
  <c r="AA489" i="64"/>
  <c r="AA171"/>
  <c r="AA458"/>
  <c r="AA562"/>
  <c r="N17" i="69"/>
  <c r="AA329" i="64"/>
  <c r="AA263"/>
  <c r="AA177"/>
  <c r="K50" i="74"/>
  <c r="K69" i="75" s="1"/>
  <c r="E63" i="69"/>
  <c r="F71" i="25"/>
  <c r="M26" i="56"/>
  <c r="L53" i="69" s="1"/>
  <c r="N39" i="25"/>
  <c r="M51" i="56"/>
  <c r="L41" i="70" s="1"/>
  <c r="I49" i="74"/>
  <c r="H53" i="46"/>
  <c r="AL53"/>
  <c r="L156" i="47" s="1"/>
  <c r="AW53" i="46"/>
  <c r="W156" i="47" s="1"/>
  <c r="AV53" i="46"/>
  <c r="V156" i="47" s="1"/>
  <c r="AT53" i="46"/>
  <c r="T156" i="47" s="1"/>
  <c r="AH53" i="46"/>
  <c r="H156" i="47" s="1"/>
  <c r="G39" i="25"/>
  <c r="X55" i="56"/>
  <c r="W42" i="70" s="1"/>
  <c r="W62" i="71" s="1"/>
  <c r="L55"/>
  <c r="H49" i="74"/>
  <c r="H68" i="75" s="1"/>
  <c r="J51" i="56"/>
  <c r="I41" i="70" s="1"/>
  <c r="AX55" i="46"/>
  <c r="CO55" s="1"/>
  <c r="P26" i="56"/>
  <c r="X26"/>
  <c r="W53" i="69" s="1"/>
  <c r="AP53" i="46"/>
  <c r="P156" i="47" s="1"/>
  <c r="AI53" i="46"/>
  <c r="I156" i="47" s="1"/>
  <c r="AD53" i="46"/>
  <c r="E53" i="56" s="1"/>
  <c r="AN53" i="46"/>
  <c r="N156" i="47" s="1"/>
  <c r="AJ53" i="46"/>
  <c r="J156" i="47" s="1"/>
  <c r="F37" i="56"/>
  <c r="F241" s="1"/>
  <c r="P57" i="70"/>
  <c r="AO53" i="46"/>
  <c r="O156" i="47" s="1"/>
  <c r="AR53" i="46"/>
  <c r="R156" i="47" s="1"/>
  <c r="AE53" i="46"/>
  <c r="E156" i="47" s="1"/>
  <c r="AU53" i="46"/>
  <c r="U156" i="47" s="1"/>
  <c r="AA106" i="64"/>
  <c r="AA475"/>
  <c r="AA43"/>
  <c r="AA314"/>
  <c r="K15" i="69"/>
  <c r="AA113" i="64"/>
  <c r="V77" i="69"/>
  <c r="D58"/>
  <c r="AK49" i="25"/>
  <c r="AK50" s="1"/>
  <c r="AK52" s="1"/>
  <c r="AA536" i="64"/>
  <c r="AA22"/>
  <c r="R12" i="69"/>
  <c r="E65" i="74"/>
  <c r="E63" i="75" s="1"/>
  <c r="D33" i="56"/>
  <c r="K33" i="44" s="1"/>
  <c r="L33" s="1"/>
  <c r="AA36" i="64"/>
  <c r="R77" i="69"/>
  <c r="AL49" i="25"/>
  <c r="AL50" s="1"/>
  <c r="AL52" s="1"/>
  <c r="AA249" i="64"/>
  <c r="C45" i="25"/>
  <c r="D57" i="36" s="1"/>
  <c r="AA531" i="64"/>
  <c r="AA542"/>
  <c r="AA198"/>
  <c r="AA468"/>
  <c r="AA178"/>
  <c r="V17" i="69"/>
  <c r="AA312" i="64"/>
  <c r="AA454"/>
  <c r="U36" i="56"/>
  <c r="AA238" i="64"/>
  <c r="D12" i="69"/>
  <c r="AA387" i="64"/>
  <c r="S112" i="47"/>
  <c r="S63" s="1"/>
  <c r="AG247" i="46"/>
  <c r="U75" i="25"/>
  <c r="U78" s="1"/>
  <c r="AA535" i="64"/>
  <c r="U71" i="25"/>
  <c r="E51" i="56"/>
  <c r="Q26"/>
  <c r="P53" i="69" s="1"/>
  <c r="D35" i="25"/>
  <c r="AD153"/>
  <c r="AD285" s="1"/>
  <c r="F54" i="56"/>
  <c r="E56" i="71" s="1"/>
  <c r="X237" i="46"/>
  <c r="I17" i="69"/>
  <c r="K61"/>
  <c r="AA395" i="64"/>
  <c r="S241" i="56"/>
  <c r="S237" i="46"/>
  <c r="V241" i="56"/>
  <c r="D28"/>
  <c r="K28" i="44" s="1"/>
  <c r="L28" s="1"/>
  <c r="K50" i="25"/>
  <c r="K52" s="1"/>
  <c r="X36" i="56"/>
  <c r="J35" i="25"/>
  <c r="O35"/>
  <c r="W35"/>
  <c r="H241" i="56"/>
  <c r="L241"/>
  <c r="P75" i="25"/>
  <c r="P78" s="1"/>
  <c r="P65" i="74"/>
  <c r="P63" i="75" s="1"/>
  <c r="AA240" i="64"/>
  <c r="AA165"/>
  <c r="S15" i="69"/>
  <c r="R58"/>
  <c r="AA396" i="64"/>
  <c r="AA100"/>
  <c r="AA236"/>
  <c r="AA172"/>
  <c r="D61" i="69"/>
  <c r="G61"/>
  <c r="AA101" i="64"/>
  <c r="AA30"/>
  <c r="K12" i="69"/>
  <c r="AA31" i="64"/>
  <c r="AA337"/>
  <c r="AA51"/>
  <c r="D148" i="56"/>
  <c r="K146" i="44" s="1"/>
  <c r="L146" s="1"/>
  <c r="AA322" i="64"/>
  <c r="AA476"/>
  <c r="AC26" i="46"/>
  <c r="CO26" s="1"/>
  <c r="C15" i="78"/>
  <c r="D15" s="1"/>
  <c r="I63" i="69"/>
  <c r="N63"/>
  <c r="O51" i="56"/>
  <c r="N41" i="70" s="1"/>
  <c r="G34" i="25"/>
  <c r="G35" s="1"/>
  <c r="N35"/>
  <c r="Q196"/>
  <c r="Q319" s="1"/>
  <c r="F256" i="56"/>
  <c r="R256"/>
  <c r="N58" i="69"/>
  <c r="D197" i="25"/>
  <c r="N49" i="74"/>
  <c r="H56" i="56"/>
  <c r="G63" i="70" s="1"/>
  <c r="R239" i="56"/>
  <c r="G159" i="47"/>
  <c r="Q51" i="56"/>
  <c r="P41" i="70" s="1"/>
  <c r="AD255" i="46"/>
  <c r="E36" i="56"/>
  <c r="K237" i="46"/>
  <c r="C207"/>
  <c r="E207" s="1"/>
  <c r="AO207" s="1"/>
  <c r="S12" i="69"/>
  <c r="E239" i="56"/>
  <c r="E35" i="25"/>
  <c r="T241" i="56"/>
  <c r="G50" i="25"/>
  <c r="G52" s="1"/>
  <c r="M50"/>
  <c r="M52" s="1"/>
  <c r="V54" i="56"/>
  <c r="U56" i="71" s="1"/>
  <c r="E528" i="31"/>
  <c r="E533" s="1"/>
  <c r="AU242" i="46"/>
  <c r="AO242"/>
  <c r="AA310" i="64"/>
  <c r="AA343"/>
  <c r="AA385"/>
  <c r="S61" i="69"/>
  <c r="AA96" i="64"/>
  <c r="AA323"/>
  <c r="AC50" i="46"/>
  <c r="CO50" s="1"/>
  <c r="G241" i="56"/>
  <c r="AA403" i="64"/>
  <c r="J237" i="46"/>
  <c r="AA330" i="64"/>
  <c r="I77" i="69"/>
  <c r="S58"/>
  <c r="AF255" i="46"/>
  <c r="AK255"/>
  <c r="K35" i="25"/>
  <c r="D15" i="69"/>
  <c r="AA256" i="64"/>
  <c r="AA463"/>
  <c r="AA390"/>
  <c r="AA308"/>
  <c r="S256" i="56"/>
  <c r="AA548" i="64"/>
  <c r="AA456"/>
  <c r="AA167"/>
  <c r="AA317"/>
  <c r="AA469"/>
  <c r="AA527"/>
  <c r="AA26"/>
  <c r="AA402"/>
  <c r="AA107"/>
  <c r="D147" i="56"/>
  <c r="AA462" i="64"/>
  <c r="AC51" i="46"/>
  <c r="R49" i="74"/>
  <c r="R68" i="75" s="1"/>
  <c r="AK247" i="46"/>
  <c r="L26" i="56"/>
  <c r="K111" i="47"/>
  <c r="K305" s="1"/>
  <c r="AH77" i="25"/>
  <c r="AH78" s="1"/>
  <c r="Q49" i="74"/>
  <c r="Q68" i="75" s="1"/>
  <c r="K45" i="46"/>
  <c r="G45" i="56" s="1"/>
  <c r="W45" i="46"/>
  <c r="S45" i="56" s="1"/>
  <c r="I45" i="46"/>
  <c r="E45" i="56" s="1"/>
  <c r="J45" i="46"/>
  <c r="F45" i="56" s="1"/>
  <c r="CO148" i="46"/>
  <c r="J241" i="56"/>
  <c r="I256"/>
  <c r="D65" i="74"/>
  <c r="D63" i="75" s="1"/>
  <c r="P37" i="56"/>
  <c r="P241" s="1"/>
  <c r="AA94" i="64"/>
  <c r="J39" i="25"/>
  <c r="W51" i="56"/>
  <c r="AH153" i="25"/>
  <c r="AH285" s="1"/>
  <c r="L35"/>
  <c r="P35"/>
  <c r="L239" i="56"/>
  <c r="AX56" i="46"/>
  <c r="CO56" s="1"/>
  <c r="L255"/>
  <c r="M45"/>
  <c r="I45" i="56" s="1"/>
  <c r="Z45" i="46"/>
  <c r="V45" i="56" s="1"/>
  <c r="Q45" i="46"/>
  <c r="M45" i="56" s="1"/>
  <c r="T45" i="46"/>
  <c r="P45" i="56" s="1"/>
  <c r="O241"/>
  <c r="K241"/>
  <c r="M36"/>
  <c r="AC36" i="46"/>
  <c r="CO36" s="1"/>
  <c r="P36" i="56"/>
  <c r="X256"/>
  <c r="V36"/>
  <c r="E54"/>
  <c r="D56" i="71" s="1"/>
  <c r="AX37" i="46"/>
  <c r="AV242" s="1"/>
  <c r="AP242"/>
  <c r="AM49" i="25"/>
  <c r="AM50" s="1"/>
  <c r="AM52" s="1"/>
  <c r="R45" i="46"/>
  <c r="N45" i="56" s="1"/>
  <c r="L45" i="46"/>
  <c r="V45"/>
  <c r="R45" i="56" s="1"/>
  <c r="H45" i="46"/>
  <c r="Z237"/>
  <c r="U50" i="25"/>
  <c r="U52" s="1"/>
  <c r="O54" i="56"/>
  <c r="N56" i="71" s="1"/>
  <c r="AC23" i="46"/>
  <c r="CO23" s="1"/>
  <c r="AC54"/>
  <c r="CO54" s="1"/>
  <c r="AA57" i="64"/>
  <c r="AM242" i="46"/>
  <c r="S54" i="56"/>
  <c r="S236" s="1"/>
  <c r="AG242" i="46"/>
  <c r="AD49" i="25"/>
  <c r="AD50" s="1"/>
  <c r="AD52" s="1"/>
  <c r="N12" i="69"/>
  <c r="R65" i="74"/>
  <c r="R63" i="75" s="1"/>
  <c r="R64" s="1"/>
  <c r="L50" i="69"/>
  <c r="L77"/>
  <c r="AC49" i="25"/>
  <c r="AC50" s="1"/>
  <c r="AC52" s="1"/>
  <c r="I37" i="56"/>
  <c r="I241" s="1"/>
  <c r="AF242" i="46"/>
  <c r="U37" i="56"/>
  <c r="U241" s="1"/>
  <c r="AO49" i="25"/>
  <c r="AO50" s="1"/>
  <c r="AO52" s="1"/>
  <c r="AR242" i="46"/>
  <c r="AJ242"/>
  <c r="M37" i="56"/>
  <c r="M241" s="1"/>
  <c r="AG49" i="25"/>
  <c r="AG50" s="1"/>
  <c r="AG52" s="1"/>
  <c r="AA49"/>
  <c r="AA50" s="1"/>
  <c r="AA52" s="1"/>
  <c r="AD242" i="46"/>
  <c r="AB242"/>
  <c r="E37" i="56"/>
  <c r="E241" s="1"/>
  <c r="Y49" i="25"/>
  <c r="Y50" s="1"/>
  <c r="Y52" s="1"/>
  <c r="AQ49"/>
  <c r="AQ50" s="1"/>
  <c r="AQ52" s="1"/>
  <c r="W37" i="56"/>
  <c r="W241" s="1"/>
  <c r="AH242" i="46"/>
  <c r="AE49" i="25"/>
  <c r="AE50" s="1"/>
  <c r="AE52" s="1"/>
  <c r="AN49"/>
  <c r="AN50" s="1"/>
  <c r="AN52" s="1"/>
  <c r="AQ242" i="46"/>
  <c r="AH49" i="25"/>
  <c r="AH50" s="1"/>
  <c r="AH52" s="1"/>
  <c r="N37" i="56"/>
  <c r="N241" s="1"/>
  <c r="AK242" i="46"/>
  <c r="AF49" i="25"/>
  <c r="AF50" s="1"/>
  <c r="AF52" s="1"/>
  <c r="AI242" i="46"/>
  <c r="R53" i="71"/>
  <c r="R54" i="70"/>
  <c r="AA24" i="64"/>
  <c r="G12" i="69"/>
  <c r="G58"/>
  <c r="AA44" i="64"/>
  <c r="F12" i="69"/>
  <c r="AA114" i="64"/>
  <c r="K58" i="69"/>
  <c r="AA37" i="64"/>
  <c r="AS242" i="46"/>
  <c r="AP49" i="25"/>
  <c r="AP50" s="1"/>
  <c r="AP52" s="1"/>
  <c r="AB49"/>
  <c r="AE242" i="46"/>
  <c r="AA549" i="64"/>
  <c r="N65" i="74"/>
  <c r="N63" i="75" s="1"/>
  <c r="W65" i="74"/>
  <c r="W63" i="75" s="1"/>
  <c r="X54" i="56"/>
  <c r="W56" i="71" s="1"/>
  <c r="F58" i="69"/>
  <c r="H50" i="56"/>
  <c r="G70" i="25"/>
  <c r="G64" i="74"/>
  <c r="G62" i="75" s="1"/>
  <c r="X50" i="56"/>
  <c r="W70" i="25"/>
  <c r="W64" i="74"/>
  <c r="W62" i="75" s="1"/>
  <c r="V407" i="64"/>
  <c r="V334"/>
  <c r="V48"/>
  <c r="V553"/>
  <c r="V260"/>
  <c r="V480"/>
  <c r="V189"/>
  <c r="V118"/>
  <c r="I553"/>
  <c r="I118"/>
  <c r="I334"/>
  <c r="I260"/>
  <c r="I407"/>
  <c r="I189"/>
  <c r="I48"/>
  <c r="I480"/>
  <c r="N334"/>
  <c r="N118"/>
  <c r="N407"/>
  <c r="N48"/>
  <c r="N553"/>
  <c r="N189"/>
  <c r="N480"/>
  <c r="N260"/>
  <c r="U70" i="25"/>
  <c r="U64" i="74"/>
  <c r="U62" i="75" s="1"/>
  <c r="V50" i="56"/>
  <c r="G553" i="64"/>
  <c r="G334"/>
  <c r="G407"/>
  <c r="G48"/>
  <c r="AA622"/>
  <c r="G189"/>
  <c r="G118"/>
  <c r="G260"/>
  <c r="G480"/>
  <c r="T260"/>
  <c r="T553"/>
  <c r="T118"/>
  <c r="T480"/>
  <c r="T407"/>
  <c r="T48"/>
  <c r="T334"/>
  <c r="T189"/>
  <c r="E50" i="56"/>
  <c r="E236" s="1"/>
  <c r="D70" i="25"/>
  <c r="D64" i="74"/>
  <c r="D62" i="75" s="1"/>
  <c r="W48" i="64"/>
  <c r="W118"/>
  <c r="W260"/>
  <c r="W480"/>
  <c r="W189"/>
  <c r="W553"/>
  <c r="W407"/>
  <c r="W334"/>
  <c r="H65" i="74"/>
  <c r="H63" i="75" s="1"/>
  <c r="H75" i="25"/>
  <c r="H78" s="1"/>
  <c r="G237" i="46"/>
  <c r="T245"/>
  <c r="Q86" i="25"/>
  <c r="P415" i="64"/>
  <c r="P126"/>
  <c r="P197"/>
  <c r="P342"/>
  <c r="P56"/>
  <c r="P561"/>
  <c r="P268"/>
  <c r="P488"/>
  <c r="M86" i="25"/>
  <c r="P245" i="46"/>
  <c r="N86" i="25"/>
  <c r="Q245" i="46"/>
  <c r="L561" i="64"/>
  <c r="L56"/>
  <c r="L126"/>
  <c r="L488"/>
  <c r="L268"/>
  <c r="L342"/>
  <c r="L197"/>
  <c r="L415"/>
  <c r="S245" i="46"/>
  <c r="P86" i="25"/>
  <c r="Y126" i="64"/>
  <c r="Y561"/>
  <c r="Y56"/>
  <c r="Y488"/>
  <c r="Y197"/>
  <c r="Y415"/>
  <c r="Y268"/>
  <c r="Y342"/>
  <c r="X245" i="46"/>
  <c r="U86" i="25"/>
  <c r="V56" i="64"/>
  <c r="V561"/>
  <c r="V268"/>
  <c r="V415"/>
  <c r="V126"/>
  <c r="V488"/>
  <c r="V197"/>
  <c r="V342"/>
  <c r="K245" i="46"/>
  <c r="H86" i="25"/>
  <c r="W21" i="64"/>
  <c r="W380"/>
  <c r="W307"/>
  <c r="W233"/>
  <c r="W91"/>
  <c r="W162"/>
  <c r="W526"/>
  <c r="W453"/>
  <c r="S307"/>
  <c r="S162"/>
  <c r="S380"/>
  <c r="S21"/>
  <c r="S453"/>
  <c r="S233"/>
  <c r="S91"/>
  <c r="S526"/>
  <c r="L233"/>
  <c r="L21"/>
  <c r="L307"/>
  <c r="L91"/>
  <c r="L453"/>
  <c r="L380"/>
  <c r="L526"/>
  <c r="L162"/>
  <c r="K453"/>
  <c r="K21"/>
  <c r="K526"/>
  <c r="K380"/>
  <c r="K307"/>
  <c r="K233"/>
  <c r="K91"/>
  <c r="K162"/>
  <c r="J30" i="25"/>
  <c r="J31" s="1"/>
  <c r="K23" i="56"/>
  <c r="J52" i="69" s="1"/>
  <c r="Q23" i="56"/>
  <c r="P52" i="69" s="1"/>
  <c r="P30" i="25"/>
  <c r="P31" s="1"/>
  <c r="V380" i="64"/>
  <c r="V526"/>
  <c r="V307"/>
  <c r="V21"/>
  <c r="V162"/>
  <c r="V453"/>
  <c r="V91"/>
  <c r="V233"/>
  <c r="J40"/>
  <c r="J110"/>
  <c r="J399"/>
  <c r="J326"/>
  <c r="J472"/>
  <c r="J545"/>
  <c r="J252"/>
  <c r="J181"/>
  <c r="M181"/>
  <c r="M326"/>
  <c r="M40"/>
  <c r="M399"/>
  <c r="M110"/>
  <c r="M545"/>
  <c r="M472"/>
  <c r="M252"/>
  <c r="I40"/>
  <c r="I326"/>
  <c r="I252"/>
  <c r="I545"/>
  <c r="I181"/>
  <c r="I472"/>
  <c r="I110"/>
  <c r="I399"/>
  <c r="O252"/>
  <c r="O40"/>
  <c r="O326"/>
  <c r="O110"/>
  <c r="O545"/>
  <c r="O181"/>
  <c r="O399"/>
  <c r="O472"/>
  <c r="L181"/>
  <c r="L110"/>
  <c r="L252"/>
  <c r="L40"/>
  <c r="L326"/>
  <c r="L545"/>
  <c r="L472"/>
  <c r="L399"/>
  <c r="K52"/>
  <c r="K122"/>
  <c r="K557"/>
  <c r="K193"/>
  <c r="K484"/>
  <c r="K411"/>
  <c r="K338"/>
  <c r="K264"/>
  <c r="Z411"/>
  <c r="Z122"/>
  <c r="Z557"/>
  <c r="Z264"/>
  <c r="Z193"/>
  <c r="Z338"/>
  <c r="Z484"/>
  <c r="Z52"/>
  <c r="N122"/>
  <c r="N557"/>
  <c r="N193"/>
  <c r="N484"/>
  <c r="N264"/>
  <c r="N52"/>
  <c r="N338"/>
  <c r="N411"/>
  <c r="M264"/>
  <c r="M557"/>
  <c r="M193"/>
  <c r="M338"/>
  <c r="M52"/>
  <c r="M484"/>
  <c r="M122"/>
  <c r="M411"/>
  <c r="L52"/>
  <c r="L484"/>
  <c r="L338"/>
  <c r="L411"/>
  <c r="L193"/>
  <c r="L557"/>
  <c r="L122"/>
  <c r="L264"/>
  <c r="Q65" i="74"/>
  <c r="Q63" i="75" s="1"/>
  <c r="R54" i="56"/>
  <c r="Q75" i="25"/>
  <c r="Q78" s="1"/>
  <c r="P179" i="64"/>
  <c r="P108"/>
  <c r="P543"/>
  <c r="P250"/>
  <c r="P324"/>
  <c r="P397"/>
  <c r="P38"/>
  <c r="P470"/>
  <c r="Z38"/>
  <c r="Z179"/>
  <c r="Z397"/>
  <c r="Z543"/>
  <c r="Z324"/>
  <c r="Z470"/>
  <c r="Z250"/>
  <c r="Z108"/>
  <c r="U470"/>
  <c r="U108"/>
  <c r="U179"/>
  <c r="U397"/>
  <c r="U250"/>
  <c r="U38"/>
  <c r="U324"/>
  <c r="U543"/>
  <c r="M38"/>
  <c r="M179"/>
  <c r="M543"/>
  <c r="M250"/>
  <c r="M397"/>
  <c r="M324"/>
  <c r="M108"/>
  <c r="M470"/>
  <c r="N543"/>
  <c r="N250"/>
  <c r="N470"/>
  <c r="N397"/>
  <c r="N108"/>
  <c r="N179"/>
  <c r="N38"/>
  <c r="N324"/>
  <c r="M54" i="56"/>
  <c r="M236" s="1"/>
  <c r="L75" i="25"/>
  <c r="L78" s="1"/>
  <c r="L65" i="74"/>
  <c r="L63" i="75" s="1"/>
  <c r="S53" i="71"/>
  <c r="S54" i="70"/>
  <c r="K30" i="25"/>
  <c r="K31" s="1"/>
  <c r="L23" i="56"/>
  <c r="K52" i="69" s="1"/>
  <c r="K70" i="25"/>
  <c r="K64" i="74"/>
  <c r="K62" i="75" s="1"/>
  <c r="K64" s="1"/>
  <c r="L50" i="56"/>
  <c r="Y118" i="64"/>
  <c r="Y260"/>
  <c r="Y553"/>
  <c r="Y334"/>
  <c r="Y48"/>
  <c r="Y407"/>
  <c r="Y189"/>
  <c r="Y480"/>
  <c r="Z260"/>
  <c r="Z553"/>
  <c r="Z189"/>
  <c r="Z480"/>
  <c r="Z118"/>
  <c r="Z407"/>
  <c r="Z334"/>
  <c r="Z48"/>
  <c r="Q480"/>
  <c r="Q260"/>
  <c r="Q48"/>
  <c r="Q553"/>
  <c r="Q189"/>
  <c r="Q334"/>
  <c r="Q118"/>
  <c r="Q407"/>
  <c r="K50" i="56"/>
  <c r="K236" s="1"/>
  <c r="J64" i="74"/>
  <c r="J62" i="75" s="1"/>
  <c r="J70" i="25"/>
  <c r="R50" i="56"/>
  <c r="Q64" i="74"/>
  <c r="Q62" i="75" s="1"/>
  <c r="Q70" i="25"/>
  <c r="U118" i="64"/>
  <c r="U260"/>
  <c r="U189"/>
  <c r="U48"/>
  <c r="U407"/>
  <c r="U334"/>
  <c r="U553"/>
  <c r="U480"/>
  <c r="K407"/>
  <c r="K553"/>
  <c r="K260"/>
  <c r="K118"/>
  <c r="K334"/>
  <c r="K189"/>
  <c r="K48"/>
  <c r="K480"/>
  <c r="O407"/>
  <c r="O334"/>
  <c r="O260"/>
  <c r="O553"/>
  <c r="O189"/>
  <c r="O48"/>
  <c r="O480"/>
  <c r="O118"/>
  <c r="J245" i="46"/>
  <c r="G86" i="25"/>
  <c r="Q415" i="64"/>
  <c r="Q126"/>
  <c r="Q561"/>
  <c r="Q268"/>
  <c r="Q342"/>
  <c r="Q56"/>
  <c r="Q197"/>
  <c r="Q488"/>
  <c r="J86" i="25"/>
  <c r="M245" i="46"/>
  <c r="K197" i="64"/>
  <c r="K56"/>
  <c r="K488"/>
  <c r="K268"/>
  <c r="K415"/>
  <c r="K126"/>
  <c r="K342"/>
  <c r="K561"/>
  <c r="W561"/>
  <c r="W268"/>
  <c r="W197"/>
  <c r="W342"/>
  <c r="W488"/>
  <c r="W56"/>
  <c r="W126"/>
  <c r="W415"/>
  <c r="H268"/>
  <c r="H342"/>
  <c r="H56"/>
  <c r="H561"/>
  <c r="H197"/>
  <c r="H415"/>
  <c r="H488"/>
  <c r="H126"/>
  <c r="O86" i="25"/>
  <c r="R245" i="46"/>
  <c r="K86" i="25"/>
  <c r="N245" i="46"/>
  <c r="L58" i="56"/>
  <c r="L244" s="1"/>
  <c r="U126" i="64"/>
  <c r="U561"/>
  <c r="U56"/>
  <c r="U197"/>
  <c r="U342"/>
  <c r="U415"/>
  <c r="U268"/>
  <c r="U488"/>
  <c r="O245" i="46"/>
  <c r="M58" i="56"/>
  <c r="M244" s="1"/>
  <c r="L86" i="25"/>
  <c r="H162" i="64"/>
  <c r="H21"/>
  <c r="H91"/>
  <c r="H307"/>
  <c r="H233"/>
  <c r="H453"/>
  <c r="H526"/>
  <c r="H380"/>
  <c r="Z21"/>
  <c r="Z453"/>
  <c r="Z233"/>
  <c r="Z526"/>
  <c r="Z307"/>
  <c r="Z162"/>
  <c r="Z91"/>
  <c r="Z380"/>
  <c r="T91"/>
  <c r="T526"/>
  <c r="T233"/>
  <c r="T380"/>
  <c r="T21"/>
  <c r="T162"/>
  <c r="T453"/>
  <c r="T307"/>
  <c r="T30" i="25"/>
  <c r="T31" s="1"/>
  <c r="U23" i="56"/>
  <c r="T52" i="69" s="1"/>
  <c r="N21" i="64"/>
  <c r="N453"/>
  <c r="N380"/>
  <c r="N526"/>
  <c r="N91"/>
  <c r="N233"/>
  <c r="N162"/>
  <c r="N307"/>
  <c r="U21"/>
  <c r="U91"/>
  <c r="U380"/>
  <c r="U526"/>
  <c r="U307"/>
  <c r="U233"/>
  <c r="U453"/>
  <c r="U162"/>
  <c r="Q21"/>
  <c r="Q233"/>
  <c r="Q380"/>
  <c r="Q526"/>
  <c r="Q307"/>
  <c r="Q453"/>
  <c r="Q162"/>
  <c r="Q91"/>
  <c r="K75" i="25"/>
  <c r="K78" s="1"/>
  <c r="L54" i="56"/>
  <c r="V58"/>
  <c r="V244" s="1"/>
  <c r="W181" i="64"/>
  <c r="W472"/>
  <c r="W110"/>
  <c r="W40"/>
  <c r="W252"/>
  <c r="W326"/>
  <c r="W545"/>
  <c r="W399"/>
  <c r="Z40"/>
  <c r="Z110"/>
  <c r="Z326"/>
  <c r="Z252"/>
  <c r="Z399"/>
  <c r="Z181"/>
  <c r="Z545"/>
  <c r="Z472"/>
  <c r="T110"/>
  <c r="T399"/>
  <c r="T252"/>
  <c r="T40"/>
  <c r="T545"/>
  <c r="T472"/>
  <c r="T181"/>
  <c r="T326"/>
  <c r="G252"/>
  <c r="G110"/>
  <c r="G399"/>
  <c r="G472"/>
  <c r="G326"/>
  <c r="G181"/>
  <c r="G40"/>
  <c r="G545"/>
  <c r="AA614"/>
  <c r="H472"/>
  <c r="H40"/>
  <c r="H326"/>
  <c r="H545"/>
  <c r="H110"/>
  <c r="H252"/>
  <c r="H399"/>
  <c r="H181"/>
  <c r="W122"/>
  <c r="W484"/>
  <c r="W557"/>
  <c r="W338"/>
  <c r="W193"/>
  <c r="W411"/>
  <c r="W264"/>
  <c r="W52"/>
  <c r="P411"/>
  <c r="P338"/>
  <c r="P122"/>
  <c r="P193"/>
  <c r="P264"/>
  <c r="P484"/>
  <c r="P557"/>
  <c r="P52"/>
  <c r="O52"/>
  <c r="O557"/>
  <c r="O338"/>
  <c r="O484"/>
  <c r="O411"/>
  <c r="O193"/>
  <c r="O122"/>
  <c r="O264"/>
  <c r="O65" i="74"/>
  <c r="O63" i="75" s="1"/>
  <c r="P54" i="56"/>
  <c r="O75" i="25"/>
  <c r="O78" s="1"/>
  <c r="H264" i="64"/>
  <c r="H338"/>
  <c r="H411"/>
  <c r="H122"/>
  <c r="H193"/>
  <c r="H52"/>
  <c r="H484"/>
  <c r="H557"/>
  <c r="M237" i="46"/>
  <c r="Q470" i="64"/>
  <c r="Q108"/>
  <c r="Q397"/>
  <c r="Q543"/>
  <c r="Q250"/>
  <c r="Q38"/>
  <c r="Q179"/>
  <c r="Q324"/>
  <c r="W397"/>
  <c r="W179"/>
  <c r="W324"/>
  <c r="W250"/>
  <c r="W38"/>
  <c r="W470"/>
  <c r="W108"/>
  <c r="W543"/>
  <c r="J38"/>
  <c r="J179"/>
  <c r="J108"/>
  <c r="J543"/>
  <c r="J397"/>
  <c r="J250"/>
  <c r="J324"/>
  <c r="J470"/>
  <c r="I543"/>
  <c r="I179"/>
  <c r="I470"/>
  <c r="I397"/>
  <c r="I108"/>
  <c r="I38"/>
  <c r="I250"/>
  <c r="I324"/>
  <c r="O397"/>
  <c r="O38"/>
  <c r="O108"/>
  <c r="O179"/>
  <c r="O324"/>
  <c r="O470"/>
  <c r="O250"/>
  <c r="O543"/>
  <c r="I58" i="56"/>
  <c r="I244" s="1"/>
  <c r="AA185" i="64"/>
  <c r="H189"/>
  <c r="H480"/>
  <c r="H260"/>
  <c r="H553"/>
  <c r="H118"/>
  <c r="H48"/>
  <c r="H407"/>
  <c r="H334"/>
  <c r="P50" i="56"/>
  <c r="O64" i="74"/>
  <c r="O62" i="75" s="1"/>
  <c r="O70" i="25"/>
  <c r="N70"/>
  <c r="N64" i="74"/>
  <c r="N62" i="75" s="1"/>
  <c r="O50" i="56"/>
  <c r="V70" i="25"/>
  <c r="V64" i="74"/>
  <c r="W50" i="56"/>
  <c r="R480" i="64"/>
  <c r="R334"/>
  <c r="R553"/>
  <c r="R48"/>
  <c r="R407"/>
  <c r="R118"/>
  <c r="R260"/>
  <c r="R189"/>
  <c r="E64" i="74"/>
  <c r="E62" i="75" s="1"/>
  <c r="F50" i="56"/>
  <c r="E70" i="25"/>
  <c r="T50" i="56"/>
  <c r="S64" i="74"/>
  <c r="S62" i="75" s="1"/>
  <c r="S70" i="25"/>
  <c r="P407" i="64"/>
  <c r="P260"/>
  <c r="P118"/>
  <c r="P480"/>
  <c r="P189"/>
  <c r="P553"/>
  <c r="P48"/>
  <c r="P334"/>
  <c r="G65" i="74"/>
  <c r="G63" i="75" s="1"/>
  <c r="G75" i="25"/>
  <c r="G78" s="1"/>
  <c r="H54" i="56"/>
  <c r="R86" i="25"/>
  <c r="U245" i="46"/>
  <c r="Z126" i="64"/>
  <c r="Z268"/>
  <c r="Z56"/>
  <c r="Z415"/>
  <c r="Z197"/>
  <c r="Z561"/>
  <c r="Z488"/>
  <c r="Z342"/>
  <c r="T342"/>
  <c r="T268"/>
  <c r="T415"/>
  <c r="T197"/>
  <c r="T488"/>
  <c r="T56"/>
  <c r="T126"/>
  <c r="T561"/>
  <c r="S197"/>
  <c r="S56"/>
  <c r="S126"/>
  <c r="S561"/>
  <c r="S268"/>
  <c r="S342"/>
  <c r="S415"/>
  <c r="S488"/>
  <c r="S86" i="25"/>
  <c r="V245" i="46"/>
  <c r="M415" i="64"/>
  <c r="M56"/>
  <c r="M126"/>
  <c r="M488"/>
  <c r="M268"/>
  <c r="M342"/>
  <c r="M561"/>
  <c r="M197"/>
  <c r="I245" i="46"/>
  <c r="F86" i="25"/>
  <c r="J488" i="64"/>
  <c r="J268"/>
  <c r="J197"/>
  <c r="J342"/>
  <c r="J561"/>
  <c r="J126"/>
  <c r="J415"/>
  <c r="J56"/>
  <c r="G415"/>
  <c r="G342"/>
  <c r="G126"/>
  <c r="AA630"/>
  <c r="G268"/>
  <c r="G488"/>
  <c r="G561"/>
  <c r="G197"/>
  <c r="G56"/>
  <c r="W86" i="25"/>
  <c r="Z245" i="46"/>
  <c r="G30" i="25"/>
  <c r="G31" s="1"/>
  <c r="H23" i="56"/>
  <c r="G52" i="69" s="1"/>
  <c r="M23" i="56"/>
  <c r="L52" i="69" s="1"/>
  <c r="L30" i="25"/>
  <c r="L31" s="1"/>
  <c r="Y21" i="64"/>
  <c r="Y162"/>
  <c r="Y233"/>
  <c r="Y380"/>
  <c r="Y453"/>
  <c r="Y91"/>
  <c r="Y526"/>
  <c r="Y307"/>
  <c r="G233"/>
  <c r="G526"/>
  <c r="G162"/>
  <c r="G21"/>
  <c r="G91"/>
  <c r="AA595"/>
  <c r="G453"/>
  <c r="G307"/>
  <c r="G380"/>
  <c r="J21"/>
  <c r="J162"/>
  <c r="J91"/>
  <c r="J526"/>
  <c r="J453"/>
  <c r="J233"/>
  <c r="J380"/>
  <c r="J307"/>
  <c r="M453"/>
  <c r="M233"/>
  <c r="M162"/>
  <c r="M526"/>
  <c r="M91"/>
  <c r="M21"/>
  <c r="M380"/>
  <c r="M307"/>
  <c r="K58" i="56"/>
  <c r="K244" s="1"/>
  <c r="N181" i="64"/>
  <c r="N472"/>
  <c r="N252"/>
  <c r="N110"/>
  <c r="N399"/>
  <c r="N326"/>
  <c r="N40"/>
  <c r="N545"/>
  <c r="P110"/>
  <c r="P40"/>
  <c r="P545"/>
  <c r="P472"/>
  <c r="P181"/>
  <c r="P252"/>
  <c r="P399"/>
  <c r="P326"/>
  <c r="Q326"/>
  <c r="Q181"/>
  <c r="Q252"/>
  <c r="Q545"/>
  <c r="Q110"/>
  <c r="Q40"/>
  <c r="Q472"/>
  <c r="Q399"/>
  <c r="U40"/>
  <c r="U472"/>
  <c r="U545"/>
  <c r="U252"/>
  <c r="U110"/>
  <c r="U326"/>
  <c r="U181"/>
  <c r="U399"/>
  <c r="X40"/>
  <c r="X110"/>
  <c r="X545"/>
  <c r="X326"/>
  <c r="X181"/>
  <c r="X252"/>
  <c r="X399"/>
  <c r="X472"/>
  <c r="J52"/>
  <c r="J264"/>
  <c r="J411"/>
  <c r="J484"/>
  <c r="J557"/>
  <c r="J122"/>
  <c r="J193"/>
  <c r="J338"/>
  <c r="S193"/>
  <c r="S264"/>
  <c r="S52"/>
  <c r="S557"/>
  <c r="S338"/>
  <c r="S411"/>
  <c r="S122"/>
  <c r="S484"/>
  <c r="G52"/>
  <c r="G484"/>
  <c r="G122"/>
  <c r="G557"/>
  <c r="G264"/>
  <c r="G338"/>
  <c r="G411"/>
  <c r="G193"/>
  <c r="AA626"/>
  <c r="X122"/>
  <c r="X52"/>
  <c r="X484"/>
  <c r="X557"/>
  <c r="X338"/>
  <c r="X264"/>
  <c r="X411"/>
  <c r="X193"/>
  <c r="T484"/>
  <c r="T338"/>
  <c r="T193"/>
  <c r="T557"/>
  <c r="T264"/>
  <c r="T411"/>
  <c r="T122"/>
  <c r="T52"/>
  <c r="O58" i="56"/>
  <c r="O244" s="1"/>
  <c r="T38" i="64"/>
  <c r="T108"/>
  <c r="T470"/>
  <c r="T543"/>
  <c r="T397"/>
  <c r="T250"/>
  <c r="T324"/>
  <c r="T179"/>
  <c r="L543"/>
  <c r="L108"/>
  <c r="L470"/>
  <c r="L250"/>
  <c r="L397"/>
  <c r="L179"/>
  <c r="L324"/>
  <c r="L38"/>
  <c r="K470"/>
  <c r="K250"/>
  <c r="K397"/>
  <c r="K108"/>
  <c r="K38"/>
  <c r="K324"/>
  <c r="K179"/>
  <c r="K543"/>
  <c r="Y38"/>
  <c r="Y250"/>
  <c r="Y108"/>
  <c r="Y543"/>
  <c r="Y397"/>
  <c r="Y324"/>
  <c r="Y179"/>
  <c r="Y470"/>
  <c r="S38"/>
  <c r="S108"/>
  <c r="S324"/>
  <c r="S397"/>
  <c r="S543"/>
  <c r="S179"/>
  <c r="S250"/>
  <c r="S470"/>
  <c r="M56" i="71"/>
  <c r="M57" i="70"/>
  <c r="T58" i="56"/>
  <c r="T244" s="1"/>
  <c r="G58"/>
  <c r="G244" s="1"/>
  <c r="G54"/>
  <c r="F65" i="74"/>
  <c r="F63" i="75" s="1"/>
  <c r="F75" i="25"/>
  <c r="F78" s="1"/>
  <c r="M480" i="64"/>
  <c r="M334"/>
  <c r="M118"/>
  <c r="M553"/>
  <c r="M260"/>
  <c r="M48"/>
  <c r="M407"/>
  <c r="M189"/>
  <c r="M70" i="25"/>
  <c r="M64" i="74"/>
  <c r="M62" i="75" s="1"/>
  <c r="N50" i="56"/>
  <c r="N236" s="1"/>
  <c r="J553" i="64"/>
  <c r="J118"/>
  <c r="J48"/>
  <c r="J407"/>
  <c r="J260"/>
  <c r="J480"/>
  <c r="J189"/>
  <c r="J334"/>
  <c r="F70" i="25"/>
  <c r="G50" i="56"/>
  <c r="F64" i="74"/>
  <c r="F62" i="75" s="1"/>
  <c r="S260" i="64"/>
  <c r="S189"/>
  <c r="S407"/>
  <c r="S118"/>
  <c r="S334"/>
  <c r="S553"/>
  <c r="S48"/>
  <c r="S480"/>
  <c r="L189"/>
  <c r="L260"/>
  <c r="L553"/>
  <c r="L118"/>
  <c r="L48"/>
  <c r="L480"/>
  <c r="L334"/>
  <c r="L407"/>
  <c r="H70" i="25"/>
  <c r="H64" i="74"/>
  <c r="H62" i="75" s="1"/>
  <c r="I50" i="56"/>
  <c r="I236" s="1"/>
  <c r="X189" i="64"/>
  <c r="X118"/>
  <c r="X407"/>
  <c r="X260"/>
  <c r="X480"/>
  <c r="X48"/>
  <c r="X553"/>
  <c r="X334"/>
  <c r="R56"/>
  <c r="R268"/>
  <c r="R415"/>
  <c r="R488"/>
  <c r="R126"/>
  <c r="R561"/>
  <c r="R197"/>
  <c r="R342"/>
  <c r="I197"/>
  <c r="I415"/>
  <c r="I561"/>
  <c r="I126"/>
  <c r="I488"/>
  <c r="I56"/>
  <c r="I268"/>
  <c r="I342"/>
  <c r="T86" i="25"/>
  <c r="W245" i="46"/>
  <c r="I86" i="25"/>
  <c r="L245" i="46"/>
  <c r="O415" i="64"/>
  <c r="O126"/>
  <c r="O561"/>
  <c r="O56"/>
  <c r="O268"/>
  <c r="O488"/>
  <c r="O197"/>
  <c r="O342"/>
  <c r="E86" i="25"/>
  <c r="H245" i="46"/>
  <c r="X56" i="64"/>
  <c r="X488"/>
  <c r="X197"/>
  <c r="X561"/>
  <c r="X126"/>
  <c r="X415"/>
  <c r="X268"/>
  <c r="X342"/>
  <c r="AC58" i="46"/>
  <c r="AA245" s="1"/>
  <c r="D86" i="25"/>
  <c r="G245" i="46"/>
  <c r="N197" i="64"/>
  <c r="N488"/>
  <c r="N268"/>
  <c r="N342"/>
  <c r="N415"/>
  <c r="N56"/>
  <c r="N126"/>
  <c r="N561"/>
  <c r="V86" i="25"/>
  <c r="W58" i="56"/>
  <c r="W244" s="1"/>
  <c r="Y245" i="46"/>
  <c r="X91" i="64"/>
  <c r="X307"/>
  <c r="X526"/>
  <c r="X380"/>
  <c r="X233"/>
  <c r="X453"/>
  <c r="X162"/>
  <c r="X21"/>
  <c r="R233"/>
  <c r="R453"/>
  <c r="R380"/>
  <c r="R21"/>
  <c r="R162"/>
  <c r="R526"/>
  <c r="R307"/>
  <c r="R91"/>
  <c r="S30" i="25"/>
  <c r="S31" s="1"/>
  <c r="T23" i="56"/>
  <c r="S52" i="69" s="1"/>
  <c r="O30" i="25"/>
  <c r="O31" s="1"/>
  <c r="P23" i="56"/>
  <c r="O52" i="69" s="1"/>
  <c r="P21" i="64"/>
  <c r="P307"/>
  <c r="P162"/>
  <c r="P453"/>
  <c r="P380"/>
  <c r="P233"/>
  <c r="P91"/>
  <c r="P526"/>
  <c r="O307"/>
  <c r="O233"/>
  <c r="O162"/>
  <c r="O21"/>
  <c r="O91"/>
  <c r="O453"/>
  <c r="O380"/>
  <c r="O526"/>
  <c r="I21"/>
  <c r="I453"/>
  <c r="I162"/>
  <c r="I233"/>
  <c r="I91"/>
  <c r="I307"/>
  <c r="I526"/>
  <c r="I380"/>
  <c r="J58" i="56"/>
  <c r="J244" s="1"/>
  <c r="R252" i="64"/>
  <c r="R545"/>
  <c r="R181"/>
  <c r="R472"/>
  <c r="R399"/>
  <c r="R110"/>
  <c r="R326"/>
  <c r="R40"/>
  <c r="S110"/>
  <c r="S545"/>
  <c r="S40"/>
  <c r="S472"/>
  <c r="S326"/>
  <c r="S181"/>
  <c r="S252"/>
  <c r="S399"/>
  <c r="Y110"/>
  <c r="Y326"/>
  <c r="Y472"/>
  <c r="Y545"/>
  <c r="Y252"/>
  <c r="Y399"/>
  <c r="Y40"/>
  <c r="Y181"/>
  <c r="K181"/>
  <c r="K472"/>
  <c r="K40"/>
  <c r="K545"/>
  <c r="K326"/>
  <c r="K252"/>
  <c r="K110"/>
  <c r="K399"/>
  <c r="V472"/>
  <c r="V399"/>
  <c r="V326"/>
  <c r="V545"/>
  <c r="V110"/>
  <c r="V181"/>
  <c r="V40"/>
  <c r="V252"/>
  <c r="Y411"/>
  <c r="Y122"/>
  <c r="Y557"/>
  <c r="Y264"/>
  <c r="Y193"/>
  <c r="Y484"/>
  <c r="Y338"/>
  <c r="Y52"/>
  <c r="R264"/>
  <c r="R338"/>
  <c r="R411"/>
  <c r="R52"/>
  <c r="R484"/>
  <c r="R557"/>
  <c r="R193"/>
  <c r="R122"/>
  <c r="U122"/>
  <c r="U338"/>
  <c r="U264"/>
  <c r="U193"/>
  <c r="U52"/>
  <c r="U557"/>
  <c r="U411"/>
  <c r="U484"/>
  <c r="Q122"/>
  <c r="Q52"/>
  <c r="Q338"/>
  <c r="Q484"/>
  <c r="Q264"/>
  <c r="Q557"/>
  <c r="Q411"/>
  <c r="Q193"/>
  <c r="V193"/>
  <c r="V338"/>
  <c r="V264"/>
  <c r="V122"/>
  <c r="V484"/>
  <c r="V557"/>
  <c r="V411"/>
  <c r="V52"/>
  <c r="I193"/>
  <c r="I557"/>
  <c r="I52"/>
  <c r="I338"/>
  <c r="I264"/>
  <c r="I484"/>
  <c r="I122"/>
  <c r="I411"/>
  <c r="F30" i="25"/>
  <c r="F31" s="1"/>
  <c r="G23" i="56"/>
  <c r="F52" i="69" s="1"/>
  <c r="H324" i="64"/>
  <c r="H397"/>
  <c r="H179"/>
  <c r="H250"/>
  <c r="H38"/>
  <c r="H108"/>
  <c r="H543"/>
  <c r="H470"/>
  <c r="V179"/>
  <c r="V543"/>
  <c r="V324"/>
  <c r="V38"/>
  <c r="V470"/>
  <c r="V250"/>
  <c r="V108"/>
  <c r="V397"/>
  <c r="R470"/>
  <c r="R38"/>
  <c r="R324"/>
  <c r="R179"/>
  <c r="R543"/>
  <c r="R250"/>
  <c r="R108"/>
  <c r="R397"/>
  <c r="X179"/>
  <c r="X324"/>
  <c r="X38"/>
  <c r="X250"/>
  <c r="X543"/>
  <c r="X470"/>
  <c r="X108"/>
  <c r="X397"/>
  <c r="G38"/>
  <c r="G250"/>
  <c r="G397"/>
  <c r="G179"/>
  <c r="G324"/>
  <c r="G108"/>
  <c r="G470"/>
  <c r="G543"/>
  <c r="AA612"/>
  <c r="T54" i="56"/>
  <c r="S65" i="74"/>
  <c r="S63" i="75" s="1"/>
  <c r="S75" i="25"/>
  <c r="S78" s="1"/>
  <c r="I237" i="46"/>
  <c r="AF207"/>
  <c r="W256" i="56"/>
  <c r="N256"/>
  <c r="E563" i="64"/>
  <c r="E587" s="1"/>
  <c r="H56" i="71"/>
  <c r="H57" i="70"/>
  <c r="J167" i="56"/>
  <c r="J246" s="1"/>
  <c r="Z255" i="46"/>
  <c r="R35" i="25"/>
  <c r="H256" i="56"/>
  <c r="AE255" i="46"/>
  <c r="U256" i="56"/>
  <c r="W50" i="25"/>
  <c r="W52" s="1"/>
  <c r="O256" i="56"/>
  <c r="L256"/>
  <c r="AG255" i="46"/>
  <c r="AA254"/>
  <c r="P57" i="36"/>
  <c r="U135" i="46" s="1"/>
  <c r="BQ256"/>
  <c r="I57" i="36"/>
  <c r="N135" i="46" s="1"/>
  <c r="L58" i="69"/>
  <c r="J50"/>
  <c r="J77"/>
  <c r="CL256" i="46"/>
  <c r="T57" i="36"/>
  <c r="Y134" i="46" s="1"/>
  <c r="R57" i="36"/>
  <c r="W155" i="46" s="1"/>
  <c r="G57" i="36"/>
  <c r="L134" i="46" s="1"/>
  <c r="Q256" i="56"/>
  <c r="V57" i="70"/>
  <c r="V56" i="71"/>
  <c r="D77" i="69"/>
  <c r="D50"/>
  <c r="J12"/>
  <c r="Q255" i="46"/>
  <c r="N361" i="47"/>
  <c r="P50" i="25"/>
  <c r="P52" s="1"/>
  <c r="L54" i="70"/>
  <c r="L53" i="71"/>
  <c r="K256" i="56"/>
  <c r="E50" i="25"/>
  <c r="E52" s="1"/>
  <c r="O50"/>
  <c r="O52" s="1"/>
  <c r="O45" i="46"/>
  <c r="K45" i="56" s="1"/>
  <c r="N45" i="46"/>
  <c r="X45"/>
  <c r="T45" i="56" s="1"/>
  <c r="F50" i="25"/>
  <c r="F52" s="1"/>
  <c r="AA45" i="46"/>
  <c r="W45" i="56" s="1"/>
  <c r="S45" i="46"/>
  <c r="O45" i="56" s="1"/>
  <c r="T57" i="70"/>
  <c r="T56" i="71"/>
  <c r="J56"/>
  <c r="J57" i="70"/>
  <c r="C47" i="25"/>
  <c r="AS47" s="1"/>
  <c r="T50"/>
  <c r="T52" s="1"/>
  <c r="S77" i="69"/>
  <c r="S50"/>
  <c r="H50"/>
  <c r="H77"/>
  <c r="U77"/>
  <c r="U50"/>
  <c r="F50"/>
  <c r="F77"/>
  <c r="K50"/>
  <c r="K77"/>
  <c r="O77"/>
  <c r="O50"/>
  <c r="D35" i="56"/>
  <c r="K35" i="44" s="1"/>
  <c r="L35" s="1"/>
  <c r="E50" i="69"/>
  <c r="E77"/>
  <c r="N77"/>
  <c r="N50"/>
  <c r="T77"/>
  <c r="T50"/>
  <c r="Q50"/>
  <c r="Q77"/>
  <c r="W77"/>
  <c r="W50"/>
  <c r="P256" i="56"/>
  <c r="U58" i="69"/>
  <c r="AA379" i="64"/>
  <c r="AA161"/>
  <c r="AA306"/>
  <c r="AA525"/>
  <c r="AA452"/>
  <c r="AA20"/>
  <c r="AA90"/>
  <c r="AA232"/>
  <c r="D22" i="56"/>
  <c r="K22" i="44" s="1"/>
  <c r="L22" s="1"/>
  <c r="G214" i="47"/>
  <c r="G373" s="1"/>
  <c r="L12" i="69"/>
  <c r="Q12"/>
  <c r="U12"/>
  <c r="AA175" i="64"/>
  <c r="AA104"/>
  <c r="AA34"/>
  <c r="AA393"/>
  <c r="AA466"/>
  <c r="N255" i="46"/>
  <c r="O255"/>
  <c r="AA539" i="64"/>
  <c r="AA320"/>
  <c r="AA246"/>
  <c r="P58" i="69"/>
  <c r="E58"/>
  <c r="I12"/>
  <c r="W12"/>
  <c r="I58"/>
  <c r="M58"/>
  <c r="P12"/>
  <c r="E12"/>
  <c r="V58"/>
  <c r="V12"/>
  <c r="H58"/>
  <c r="M12"/>
  <c r="H12"/>
  <c r="Q58"/>
  <c r="W58"/>
  <c r="AJ255" i="46"/>
  <c r="AL255"/>
  <c r="E259"/>
  <c r="AN278" i="25"/>
  <c r="AV240" i="46"/>
  <c r="G255"/>
  <c r="J255"/>
  <c r="I64" i="75"/>
  <c r="P53" i="56"/>
  <c r="AT255" i="46"/>
  <c r="AI255"/>
  <c r="Q214" i="47"/>
  <c r="Q373" s="1"/>
  <c r="AB255" i="46"/>
  <c r="AQ255"/>
  <c r="AM247"/>
  <c r="CO29"/>
  <c r="AO247"/>
  <c r="P255"/>
  <c r="X255"/>
  <c r="AA257"/>
  <c r="AL153" i="25"/>
  <c r="AL285" s="1"/>
  <c r="AL247" i="46"/>
  <c r="AJ153" i="25"/>
  <c r="AJ285" s="1"/>
  <c r="O167" i="56"/>
  <c r="O246" s="1"/>
  <c r="H255" i="46"/>
  <c r="T35" i="25"/>
  <c r="U35"/>
  <c r="I255" i="46"/>
  <c r="Y255"/>
  <c r="U236" i="56"/>
  <c r="V78" i="25"/>
  <c r="BQ249" i="46"/>
  <c r="AK278" i="25"/>
  <c r="AA278"/>
  <c r="S361" i="47"/>
  <c r="W255" i="46"/>
  <c r="AH278" i="25"/>
  <c r="R53" i="56"/>
  <c r="M256"/>
  <c r="Y249" i="46"/>
  <c r="L53" i="56"/>
  <c r="H53"/>
  <c r="CO147" i="46"/>
  <c r="Z249"/>
  <c r="T249"/>
  <c r="X249"/>
  <c r="R249"/>
  <c r="M249"/>
  <c r="G249"/>
  <c r="W249"/>
  <c r="S249"/>
  <c r="O249"/>
  <c r="E200" i="64"/>
  <c r="E224" s="1"/>
  <c r="E129"/>
  <c r="E153" s="1"/>
  <c r="E58"/>
  <c r="E82" s="1"/>
  <c r="T255" i="46"/>
  <c r="S255"/>
  <c r="U255"/>
  <c r="K255"/>
  <c r="AR255"/>
  <c r="AU255"/>
  <c r="D34" i="56"/>
  <c r="K34" i="44" s="1"/>
  <c r="L34" s="1"/>
  <c r="D52" i="69"/>
  <c r="F256" i="46"/>
  <c r="P167" i="56"/>
  <c r="P246" s="1"/>
  <c r="N167"/>
  <c r="M120" i="47" s="1"/>
  <c r="V35" i="25"/>
  <c r="D31" i="56"/>
  <c r="K31" i="44" s="1"/>
  <c r="L31" s="1"/>
  <c r="F35" i="25"/>
  <c r="H35"/>
  <c r="M35"/>
  <c r="Q35"/>
  <c r="S35"/>
  <c r="N214" i="47"/>
  <c r="N373" s="1"/>
  <c r="F234" i="46"/>
  <c r="AC34"/>
  <c r="CO34" s="1"/>
  <c r="E344" i="64"/>
  <c r="E369" s="1"/>
  <c r="C162" i="25"/>
  <c r="X162"/>
  <c r="AP278"/>
  <c r="M361" i="47"/>
  <c r="F361"/>
  <c r="T53" i="56"/>
  <c r="CL249" i="46"/>
  <c r="H249"/>
  <c r="I66" i="74"/>
  <c r="R78" i="25"/>
  <c r="N78"/>
  <c r="U249" i="46"/>
  <c r="F249"/>
  <c r="I78" i="25"/>
  <c r="AN78"/>
  <c r="AK78"/>
  <c r="BQ255" i="46"/>
  <c r="K361" i="47"/>
  <c r="V361"/>
  <c r="AI278" i="25"/>
  <c r="M255" i="46"/>
  <c r="V255"/>
  <c r="R255"/>
  <c r="F255"/>
  <c r="U361" i="47"/>
  <c r="E361"/>
  <c r="N53" i="56"/>
  <c r="G53"/>
  <c r="AC24" i="46"/>
  <c r="CO24" s="1"/>
  <c r="E24" i="56"/>
  <c r="D24" s="1"/>
  <c r="K24" i="44" s="1"/>
  <c r="L24" s="1"/>
  <c r="D78" i="25"/>
  <c r="N249" i="46"/>
  <c r="J249"/>
  <c r="AC255"/>
  <c r="AN255"/>
  <c r="BS53"/>
  <c r="F238" i="44"/>
  <c r="J37"/>
  <c r="H238" s="1"/>
  <c r="CN53" i="46"/>
  <c r="BS41"/>
  <c r="CN41"/>
  <c r="X133" i="25"/>
  <c r="E27" i="56"/>
  <c r="D27" s="1"/>
  <c r="K27" i="44" s="1"/>
  <c r="L27" s="1"/>
  <c r="AC27" i="46"/>
  <c r="CO27" s="1"/>
  <c r="T243" i="56"/>
  <c r="L319" i="25"/>
  <c r="W319"/>
  <c r="L249" i="46"/>
  <c r="T78" i="25"/>
  <c r="O68" i="36"/>
  <c r="T165" i="46" s="1"/>
  <c r="O151" i="25" s="1"/>
  <c r="O271" s="1"/>
  <c r="P319"/>
  <c r="J68" i="36"/>
  <c r="O165" i="46" s="1"/>
  <c r="M233" s="1"/>
  <c r="W68" i="36"/>
  <c r="AB165" i="46" s="1"/>
  <c r="Z233" s="1"/>
  <c r="F68" i="36"/>
  <c r="R68"/>
  <c r="W165" i="46" s="1"/>
  <c r="U233" s="1"/>
  <c r="E78" i="25"/>
  <c r="S68" i="36"/>
  <c r="X165" i="46" s="1"/>
  <c r="V233" s="1"/>
  <c r="E68" i="36"/>
  <c r="J165" i="46" s="1"/>
  <c r="E151" i="25" s="1"/>
  <c r="E271" s="1"/>
  <c r="X152"/>
  <c r="X155"/>
  <c r="X154"/>
  <c r="X159"/>
  <c r="X157"/>
  <c r="X156"/>
  <c r="X134"/>
  <c r="V68" i="36"/>
  <c r="AA165" i="46" s="1"/>
  <c r="V151" i="25" s="1"/>
  <c r="V271" s="1"/>
  <c r="N68" i="36"/>
  <c r="S165" i="46" s="1"/>
  <c r="N151" i="25" s="1"/>
  <c r="N271" s="1"/>
  <c r="X243" i="56"/>
  <c r="I68" i="36"/>
  <c r="N165" i="46" s="1"/>
  <c r="L233" s="1"/>
  <c r="Q243" i="56"/>
  <c r="C101" i="36"/>
  <c r="Q249" i="46"/>
  <c r="AH255"/>
  <c r="AM255"/>
  <c r="M319" i="25"/>
  <c r="G319"/>
  <c r="U319"/>
  <c r="O319"/>
  <c r="AB153"/>
  <c r="AB285" s="1"/>
  <c r="AF278"/>
  <c r="J78"/>
  <c r="AJ78"/>
  <c r="AG78"/>
  <c r="CL255" i="46"/>
  <c r="AE247"/>
  <c r="V249"/>
  <c r="AQ278" i="25"/>
  <c r="Z278"/>
  <c r="R319"/>
  <c r="I319"/>
  <c r="P361" i="47"/>
  <c r="M54" i="70"/>
  <c r="M53" i="71"/>
  <c r="H53"/>
  <c r="H54" i="70"/>
  <c r="P54"/>
  <c r="P53" i="71"/>
  <c r="D25" i="56"/>
  <c r="K25" i="44" s="1"/>
  <c r="L25" s="1"/>
  <c r="N53" i="71"/>
  <c r="N54" i="70"/>
  <c r="D39" i="56"/>
  <c r="AA32" i="64"/>
  <c r="E60" i="75"/>
  <c r="C62" i="74"/>
  <c r="E256" i="56"/>
  <c r="F53" i="71"/>
  <c r="F54" i="70"/>
  <c r="U54"/>
  <c r="U53" i="71"/>
  <c r="G54" i="70"/>
  <c r="G53" i="71"/>
  <c r="E53"/>
  <c r="D42" i="56"/>
  <c r="K42" i="44" s="1"/>
  <c r="L42" s="1"/>
  <c r="E54" i="70"/>
  <c r="J53" i="71"/>
  <c r="J54" i="70"/>
  <c r="W53" i="71"/>
  <c r="W54" i="70"/>
  <c r="K53" i="71"/>
  <c r="K54" i="70"/>
  <c r="V54"/>
  <c r="V53" i="71"/>
  <c r="I53"/>
  <c r="I54" i="70"/>
  <c r="T54"/>
  <c r="T53" i="71"/>
  <c r="O54" i="70"/>
  <c r="O53" i="71"/>
  <c r="R243" i="56"/>
  <c r="U243"/>
  <c r="D50" i="25"/>
  <c r="I249" i="46"/>
  <c r="F235"/>
  <c r="P249"/>
  <c r="K249"/>
  <c r="AA102" i="64"/>
  <c r="D125" i="56"/>
  <c r="K123" i="44" s="1"/>
  <c r="L123" s="1"/>
  <c r="G256" i="56"/>
  <c r="AA391" i="64"/>
  <c r="AA537"/>
  <c r="O243" i="56"/>
  <c r="AA243" i="46"/>
  <c r="CO121"/>
  <c r="AA311" i="64"/>
  <c r="AA19"/>
  <c r="AA231"/>
  <c r="AA471"/>
  <c r="AA325"/>
  <c r="AA117"/>
  <c r="AA406"/>
  <c r="P243" i="56"/>
  <c r="W243"/>
  <c r="V243"/>
  <c r="AA384" i="64"/>
  <c r="AA166"/>
  <c r="AA95"/>
  <c r="AA378"/>
  <c r="AA451"/>
  <c r="AA544"/>
  <c r="AA39"/>
  <c r="AA251"/>
  <c r="AA479"/>
  <c r="AA188"/>
  <c r="AA318"/>
  <c r="AA464"/>
  <c r="AA530"/>
  <c r="AA457"/>
  <c r="AA524"/>
  <c r="AA160"/>
  <c r="AA89"/>
  <c r="AA109"/>
  <c r="S243" i="56"/>
  <c r="AA333" i="64"/>
  <c r="AA552"/>
  <c r="AA244"/>
  <c r="AA173"/>
  <c r="D121" i="56"/>
  <c r="K119" i="44" s="1"/>
  <c r="L119" s="1"/>
  <c r="J239" s="1"/>
  <c r="AA25" i="64"/>
  <c r="AA237"/>
  <c r="AA305"/>
  <c r="AA398"/>
  <c r="AA180"/>
  <c r="AA47"/>
  <c r="AA259"/>
  <c r="AA242" i="46"/>
  <c r="CN38"/>
  <c r="CN49"/>
  <c r="F236"/>
  <c r="AA286" i="25"/>
  <c r="Y278"/>
  <c r="Q38" i="46"/>
  <c r="M38" i="56" s="1"/>
  <c r="P38" i="46"/>
  <c r="L38" i="56" s="1"/>
  <c r="AB38" i="46"/>
  <c r="X38" i="56" s="1"/>
  <c r="W38" i="46"/>
  <c r="S38" i="56" s="1"/>
  <c r="Y38" i="46"/>
  <c r="U38" i="56" s="1"/>
  <c r="O38" i="46"/>
  <c r="K38" i="56" s="1"/>
  <c r="N38" i="46"/>
  <c r="J38" i="56" s="1"/>
  <c r="M38" i="46"/>
  <c r="I38" i="56" s="1"/>
  <c r="R38" i="46"/>
  <c r="N38" i="56" s="1"/>
  <c r="AA38" i="46"/>
  <c r="W38" i="56" s="1"/>
  <c r="H38" i="46"/>
  <c r="L38"/>
  <c r="H38" i="56" s="1"/>
  <c r="X38" i="46"/>
  <c r="T38" i="56" s="1"/>
  <c r="J38" i="46"/>
  <c r="F38" i="56" s="1"/>
  <c r="U38" i="46"/>
  <c r="Q38" i="56" s="1"/>
  <c r="V38" i="46"/>
  <c r="R38" i="56" s="1"/>
  <c r="K38" i="46"/>
  <c r="G38" i="56" s="1"/>
  <c r="Z38" i="46"/>
  <c r="V38" i="56" s="1"/>
  <c r="S38" i="46"/>
  <c r="O38" i="56" s="1"/>
  <c r="T38" i="46"/>
  <c r="P38" i="56" s="1"/>
  <c r="I38" i="46"/>
  <c r="BS38"/>
  <c r="F55" i="25"/>
  <c r="F56" s="1"/>
  <c r="G40" i="56"/>
  <c r="U40"/>
  <c r="T55" i="25"/>
  <c r="T56" s="1"/>
  <c r="Q40" i="56"/>
  <c r="P55" i="25"/>
  <c r="P56" s="1"/>
  <c r="O40" i="56"/>
  <c r="N55" i="25"/>
  <c r="N56" s="1"/>
  <c r="I40" i="56"/>
  <c r="H55" i="25"/>
  <c r="H56" s="1"/>
  <c r="M40" i="56"/>
  <c r="L55" i="25"/>
  <c r="L56" s="1"/>
  <c r="W40" i="56"/>
  <c r="V55" i="25"/>
  <c r="V56" s="1"/>
  <c r="T40" i="56"/>
  <c r="S55" i="25"/>
  <c r="S56" s="1"/>
  <c r="N40" i="56"/>
  <c r="M55" i="25"/>
  <c r="M56" s="1"/>
  <c r="J40" i="56"/>
  <c r="I55" i="25"/>
  <c r="I56" s="1"/>
  <c r="AT116" i="64"/>
  <c r="AJ116"/>
  <c r="AN116"/>
  <c r="AI116"/>
  <c r="AD116"/>
  <c r="AS116"/>
  <c r="AU116"/>
  <c r="AR116"/>
  <c r="AK116"/>
  <c r="AB116"/>
  <c r="AO116"/>
  <c r="AM116"/>
  <c r="AL116"/>
  <c r="AH116"/>
  <c r="AP116"/>
  <c r="AF116"/>
  <c r="AQ116"/>
  <c r="AG116"/>
  <c r="AC116"/>
  <c r="AE116"/>
  <c r="AT405"/>
  <c r="AU405"/>
  <c r="AR405"/>
  <c r="AN405"/>
  <c r="AM405"/>
  <c r="AJ405"/>
  <c r="AK405"/>
  <c r="AI405"/>
  <c r="AS405"/>
  <c r="AQ405"/>
  <c r="AO405"/>
  <c r="AP405"/>
  <c r="AL405"/>
  <c r="AF405"/>
  <c r="AB405"/>
  <c r="AH405"/>
  <c r="AD405"/>
  <c r="AG405"/>
  <c r="AC405"/>
  <c r="AE405"/>
  <c r="AT187"/>
  <c r="AU187"/>
  <c r="AR187"/>
  <c r="AI187"/>
  <c r="AQ187"/>
  <c r="AS187"/>
  <c r="AO187"/>
  <c r="AM187"/>
  <c r="AD187"/>
  <c r="AJ187"/>
  <c r="AN187"/>
  <c r="AK187"/>
  <c r="AP187"/>
  <c r="AL187"/>
  <c r="AF187"/>
  <c r="AH187"/>
  <c r="AB187"/>
  <c r="AG187"/>
  <c r="AC187"/>
  <c r="AE187"/>
  <c r="AT258"/>
  <c r="AQ258"/>
  <c r="AJ258"/>
  <c r="AK258"/>
  <c r="AU258"/>
  <c r="AR258"/>
  <c r="AN258"/>
  <c r="AI258"/>
  <c r="AS258"/>
  <c r="AO258"/>
  <c r="AM258"/>
  <c r="AB258"/>
  <c r="AH258"/>
  <c r="AD258"/>
  <c r="AP258"/>
  <c r="AL258"/>
  <c r="AF258"/>
  <c r="AG258"/>
  <c r="AC258"/>
  <c r="AE258"/>
  <c r="D258"/>
  <c r="F620"/>
  <c r="D478"/>
  <c r="D405"/>
  <c r="D551"/>
  <c r="D332"/>
  <c r="D116"/>
  <c r="D187"/>
  <c r="D46"/>
  <c r="J59" i="25"/>
  <c r="K43" i="56"/>
  <c r="J39" i="70" s="1"/>
  <c r="J59" i="71" s="1"/>
  <c r="J47" i="74"/>
  <c r="J66" i="75" s="1"/>
  <c r="F47" i="74"/>
  <c r="F66" i="75" s="1"/>
  <c r="F59" i="25"/>
  <c r="G43" i="56"/>
  <c r="F39" i="70" s="1"/>
  <c r="F59" i="71" s="1"/>
  <c r="I59" i="25"/>
  <c r="J43" i="56"/>
  <c r="I39" i="70" s="1"/>
  <c r="I59" i="71" s="1"/>
  <c r="I47" i="74"/>
  <c r="I66" i="75" s="1"/>
  <c r="Q43" i="56"/>
  <c r="P39" i="70" s="1"/>
  <c r="P59" i="71" s="1"/>
  <c r="P59" i="25"/>
  <c r="P47" i="74"/>
  <c r="P66" i="75" s="1"/>
  <c r="S59" i="25"/>
  <c r="T43" i="56"/>
  <c r="S39" i="70" s="1"/>
  <c r="S59" i="71" s="1"/>
  <c r="S47" i="74"/>
  <c r="S66" i="75" s="1"/>
  <c r="Q59" i="25"/>
  <c r="Q47" i="74"/>
  <c r="Q66" i="75" s="1"/>
  <c r="R43" i="56"/>
  <c r="Q39" i="70" s="1"/>
  <c r="Q59" i="71" s="1"/>
  <c r="E59" i="25"/>
  <c r="F43" i="56"/>
  <c r="E39" i="70" s="1"/>
  <c r="E59" i="71" s="1"/>
  <c r="E47" i="74"/>
  <c r="E66" i="75" s="1"/>
  <c r="R47" i="74"/>
  <c r="R66" i="75" s="1"/>
  <c r="R59" i="25"/>
  <c r="S43" i="56"/>
  <c r="R39" i="70" s="1"/>
  <c r="R59" i="71" s="1"/>
  <c r="O59" i="25"/>
  <c r="O47" i="74"/>
  <c r="O66" i="75" s="1"/>
  <c r="P43" i="56"/>
  <c r="O39" i="70" s="1"/>
  <c r="O59" i="71" s="1"/>
  <c r="H59" i="25"/>
  <c r="H47" i="74"/>
  <c r="H66" i="75" s="1"/>
  <c r="I43" i="56"/>
  <c r="H39" i="70" s="1"/>
  <c r="H59" i="71" s="1"/>
  <c r="AI327" i="64"/>
  <c r="AG327"/>
  <c r="AS327"/>
  <c r="AD327"/>
  <c r="AH327"/>
  <c r="AT327"/>
  <c r="AR327"/>
  <c r="AP327"/>
  <c r="AL327"/>
  <c r="AO327"/>
  <c r="AK327"/>
  <c r="AF327"/>
  <c r="AB327"/>
  <c r="AN327"/>
  <c r="AC327"/>
  <c r="AQ327"/>
  <c r="AU327"/>
  <c r="AJ327"/>
  <c r="AM327"/>
  <c r="AE327"/>
  <c r="AI400"/>
  <c r="AB400"/>
  <c r="AS400"/>
  <c r="AH400"/>
  <c r="AD400"/>
  <c r="AR400"/>
  <c r="AU400"/>
  <c r="AO400"/>
  <c r="AK400"/>
  <c r="AF400"/>
  <c r="AT400"/>
  <c r="AP400"/>
  <c r="AN400"/>
  <c r="AL400"/>
  <c r="AJ400"/>
  <c r="AM400"/>
  <c r="AC400"/>
  <c r="AQ400"/>
  <c r="AG400"/>
  <c r="AE400"/>
  <c r="AI253"/>
  <c r="AQ253"/>
  <c r="AS253"/>
  <c r="AF253"/>
  <c r="AR253"/>
  <c r="AP253"/>
  <c r="AL253"/>
  <c r="AJ253"/>
  <c r="AE253"/>
  <c r="AB253"/>
  <c r="AO253"/>
  <c r="AK253"/>
  <c r="AH253"/>
  <c r="AD253"/>
  <c r="AT253"/>
  <c r="AN253"/>
  <c r="AM253"/>
  <c r="AC253"/>
  <c r="AU253"/>
  <c r="AG253"/>
  <c r="AI41"/>
  <c r="AO41"/>
  <c r="AK41"/>
  <c r="AH41"/>
  <c r="AN41"/>
  <c r="AU41"/>
  <c r="AB41"/>
  <c r="AS41"/>
  <c r="AF41"/>
  <c r="AD41"/>
  <c r="AT41"/>
  <c r="AR41"/>
  <c r="AP41"/>
  <c r="AL41"/>
  <c r="AJ41"/>
  <c r="AQ41"/>
  <c r="AG41"/>
  <c r="AE41"/>
  <c r="AC41"/>
  <c r="AM41"/>
  <c r="P56" i="70"/>
  <c r="P55" i="71"/>
  <c r="CN45" i="46"/>
  <c r="BS45"/>
  <c r="C93" i="36"/>
  <c r="AD59" i="46"/>
  <c r="AD146"/>
  <c r="AB631" i="64"/>
  <c r="M54" i="71"/>
  <c r="M55" i="70"/>
  <c r="S61" i="75"/>
  <c r="V54" i="71"/>
  <c r="W236" i="56"/>
  <c r="V55" i="70"/>
  <c r="J55"/>
  <c r="J54" i="71"/>
  <c r="J61" i="75"/>
  <c r="O54" i="71"/>
  <c r="O55" i="70"/>
  <c r="R55"/>
  <c r="R54" i="71"/>
  <c r="F55" i="70"/>
  <c r="F54" i="71"/>
  <c r="F61" i="75"/>
  <c r="AC53" i="46"/>
  <c r="H45" i="56"/>
  <c r="J45"/>
  <c r="E147" i="47"/>
  <c r="Z60" i="25"/>
  <c r="G147" i="47"/>
  <c r="AB60" i="25"/>
  <c r="V147" i="47"/>
  <c r="AQ60" i="25"/>
  <c r="N147" i="47"/>
  <c r="AI60" i="25"/>
  <c r="S147" i="47"/>
  <c r="AN60" i="25"/>
  <c r="H147" i="47"/>
  <c r="AC60" i="25"/>
  <c r="AF60"/>
  <c r="K147" i="47"/>
  <c r="P147"/>
  <c r="AK60" i="25"/>
  <c r="U147" i="47"/>
  <c r="AP60" i="25"/>
  <c r="J147" i="47"/>
  <c r="AE60" i="25"/>
  <c r="L68" i="74"/>
  <c r="L45" i="75" s="1"/>
  <c r="L60" i="25"/>
  <c r="M44" i="56"/>
  <c r="V68" i="74"/>
  <c r="V45" i="75" s="1"/>
  <c r="V60" i="25"/>
  <c r="W44" i="56"/>
  <c r="G68" i="74"/>
  <c r="G45" i="75" s="1"/>
  <c r="G60" i="25"/>
  <c r="G106" s="1"/>
  <c r="H44" i="56"/>
  <c r="J60" i="25"/>
  <c r="K44" i="56"/>
  <c r="J68" i="74"/>
  <c r="J45" i="75" s="1"/>
  <c r="P60" i="25"/>
  <c r="Q44" i="56"/>
  <c r="P68" i="74"/>
  <c r="P45" i="75" s="1"/>
  <c r="J44" i="56"/>
  <c r="I60" i="25"/>
  <c r="I68" i="74"/>
  <c r="I45" i="75" s="1"/>
  <c r="Q60" i="25"/>
  <c r="R44" i="56"/>
  <c r="Q68" i="74"/>
  <c r="Q45" i="75" s="1"/>
  <c r="H60" i="25"/>
  <c r="H68" i="74"/>
  <c r="H45" i="75" s="1"/>
  <c r="I44" i="56"/>
  <c r="U68" i="74"/>
  <c r="U45" i="75" s="1"/>
  <c r="U60" i="25"/>
  <c r="U106" s="1"/>
  <c r="V44" i="56"/>
  <c r="D60" i="25"/>
  <c r="D68" i="74"/>
  <c r="E44" i="56"/>
  <c r="AC44" i="46"/>
  <c r="AI331" i="64"/>
  <c r="AO331"/>
  <c r="AF331"/>
  <c r="AD331"/>
  <c r="AN331"/>
  <c r="AB331"/>
  <c r="AS331"/>
  <c r="AH331"/>
  <c r="AT331"/>
  <c r="AR331"/>
  <c r="AP331"/>
  <c r="AL331"/>
  <c r="AJ331"/>
  <c r="AQ331"/>
  <c r="AM331"/>
  <c r="AK331"/>
  <c r="AE331"/>
  <c r="AC331"/>
  <c r="AU331"/>
  <c r="AG331"/>
  <c r="AI550"/>
  <c r="AB550"/>
  <c r="AS550"/>
  <c r="AH550"/>
  <c r="AT550"/>
  <c r="AR550"/>
  <c r="AP550"/>
  <c r="AN550"/>
  <c r="AO550"/>
  <c r="AF550"/>
  <c r="AD550"/>
  <c r="AL550"/>
  <c r="AU550"/>
  <c r="AG550"/>
  <c r="AE550"/>
  <c r="AC550"/>
  <c r="AJ550"/>
  <c r="AQ550"/>
  <c r="AM550"/>
  <c r="AK550"/>
  <c r="AI257"/>
  <c r="AO257"/>
  <c r="AH257"/>
  <c r="AF257"/>
  <c r="AD257"/>
  <c r="AP257"/>
  <c r="AS257"/>
  <c r="AB257"/>
  <c r="AT257"/>
  <c r="AR257"/>
  <c r="AN257"/>
  <c r="AL257"/>
  <c r="AU257"/>
  <c r="AM257"/>
  <c r="AK257"/>
  <c r="AC257"/>
  <c r="AJ257"/>
  <c r="AG257"/>
  <c r="AE257"/>
  <c r="AQ257"/>
  <c r="AI45"/>
  <c r="AO45"/>
  <c r="AF45"/>
  <c r="AN45"/>
  <c r="AB45"/>
  <c r="AS45"/>
  <c r="AH45"/>
  <c r="AD45"/>
  <c r="AT45"/>
  <c r="AR45"/>
  <c r="AP45"/>
  <c r="AL45"/>
  <c r="AJ45"/>
  <c r="AQ45"/>
  <c r="AM45"/>
  <c r="AK45"/>
  <c r="AE45"/>
  <c r="AC45"/>
  <c r="AU45"/>
  <c r="AG45"/>
  <c r="W361" i="47"/>
  <c r="AJ278" i="25"/>
  <c r="G361" i="47"/>
  <c r="AB278" i="25"/>
  <c r="AM278"/>
  <c r="H361" i="47"/>
  <c r="X41" i="56"/>
  <c r="R41"/>
  <c r="S41"/>
  <c r="K41"/>
  <c r="H41"/>
  <c r="N41"/>
  <c r="U41"/>
  <c r="I41"/>
  <c r="V41"/>
  <c r="W41"/>
  <c r="I151" i="47"/>
  <c r="AD65" i="25"/>
  <c r="N151" i="47"/>
  <c r="AI65" i="25"/>
  <c r="M151" i="47"/>
  <c r="AH65" i="25"/>
  <c r="AO65"/>
  <c r="T151" i="47"/>
  <c r="S151"/>
  <c r="AN65" i="25"/>
  <c r="L151" i="47"/>
  <c r="AG65" i="25"/>
  <c r="AX48" i="46"/>
  <c r="Y65" i="25"/>
  <c r="D151" i="47"/>
  <c r="U151"/>
  <c r="AP65" i="25"/>
  <c r="K151" i="47"/>
  <c r="AF65" i="25"/>
  <c r="F151" i="47"/>
  <c r="AA65" i="25"/>
  <c r="U65"/>
  <c r="U69" i="74"/>
  <c r="U46" i="75" s="1"/>
  <c r="V48" i="56"/>
  <c r="O65" i="25"/>
  <c r="P48" i="56"/>
  <c r="O69" i="74"/>
  <c r="O46" i="75" s="1"/>
  <c r="J65" i="25"/>
  <c r="K48" i="56"/>
  <c r="J69" i="74"/>
  <c r="J46" i="75" s="1"/>
  <c r="F65" i="25"/>
  <c r="G48" i="56"/>
  <c r="F69" i="74"/>
  <c r="F46" i="75" s="1"/>
  <c r="V65" i="25"/>
  <c r="V69" i="74"/>
  <c r="V46" i="75" s="1"/>
  <c r="W48" i="56"/>
  <c r="S65" i="25"/>
  <c r="S69" i="74"/>
  <c r="S46" i="75" s="1"/>
  <c r="T48" i="56"/>
  <c r="M65" i="25"/>
  <c r="N48" i="56"/>
  <c r="M69" i="74"/>
  <c r="M46" i="75" s="1"/>
  <c r="I65" i="25"/>
  <c r="J48" i="56"/>
  <c r="I69" i="74"/>
  <c r="I46" i="75" s="1"/>
  <c r="E65" i="25"/>
  <c r="F48" i="56"/>
  <c r="E69" i="74"/>
  <c r="E46" i="75" s="1"/>
  <c r="E146" i="47"/>
  <c r="Z59" i="25"/>
  <c r="AF59"/>
  <c r="K146" i="47"/>
  <c r="AK59" i="25"/>
  <c r="P146" i="47"/>
  <c r="AA59" i="25"/>
  <c r="F146" i="47"/>
  <c r="AP59" i="25"/>
  <c r="U146" i="47"/>
  <c r="AH59" i="25"/>
  <c r="M146" i="47"/>
  <c r="V146"/>
  <c r="AQ59" i="25"/>
  <c r="N146" i="47"/>
  <c r="AI59" i="25"/>
  <c r="D146" i="47"/>
  <c r="Y59" i="25"/>
  <c r="AX43" i="46"/>
  <c r="AN59" i="25"/>
  <c r="S146" i="47"/>
  <c r="AL278" i="25"/>
  <c r="AD278"/>
  <c r="AO278"/>
  <c r="J361" i="47"/>
  <c r="AE278" i="25"/>
  <c r="AW146" i="46"/>
  <c r="AU631" i="64"/>
  <c r="AU57" s="1"/>
  <c r="AW59" i="46"/>
  <c r="AJ146"/>
  <c r="AJ59"/>
  <c r="AH631" i="64"/>
  <c r="AQ146" i="46"/>
  <c r="AQ59"/>
  <c r="AO631" i="64"/>
  <c r="AO57" s="1"/>
  <c r="AN631"/>
  <c r="AP146" i="46"/>
  <c r="AP59"/>
  <c r="AR146"/>
  <c r="AP631" i="64"/>
  <c r="AP57" s="1"/>
  <c r="AR59" i="46"/>
  <c r="AU146"/>
  <c r="AU59"/>
  <c r="AS631" i="64"/>
  <c r="AS57" s="1"/>
  <c r="AT146" i="46"/>
  <c r="AT59"/>
  <c r="AR631" i="64"/>
  <c r="AR57" s="1"/>
  <c r="AT631"/>
  <c r="AT57" s="1"/>
  <c r="AV59" i="46"/>
  <c r="AV146"/>
  <c r="AC631" i="64"/>
  <c r="AE59" i="46"/>
  <c r="AE146"/>
  <c r="Q61" i="75"/>
  <c r="Q54" i="71"/>
  <c r="Q55" i="70"/>
  <c r="N55"/>
  <c r="N54" i="71"/>
  <c r="T61" i="75"/>
  <c r="T64" s="1"/>
  <c r="T66" i="74"/>
  <c r="CO46" i="46"/>
  <c r="D61" i="75"/>
  <c r="C63" i="74"/>
  <c r="H61" i="75"/>
  <c r="G55" i="70"/>
  <c r="G54" i="71"/>
  <c r="D148" i="47"/>
  <c r="AX45" i="46"/>
  <c r="F231"/>
  <c r="AE112" i="64"/>
  <c r="AQ112"/>
  <c r="AI112"/>
  <c r="AL112"/>
  <c r="AN112"/>
  <c r="AP112"/>
  <c r="AU112"/>
  <c r="AD112"/>
  <c r="AK112"/>
  <c r="AS112"/>
  <c r="AC112"/>
  <c r="AF112"/>
  <c r="AH112"/>
  <c r="AJ112"/>
  <c r="AM112"/>
  <c r="AO112"/>
  <c r="AT112"/>
  <c r="AB112"/>
  <c r="AG112"/>
  <c r="AR112"/>
  <c r="AT42"/>
  <c r="AU42"/>
  <c r="AR42"/>
  <c r="AN42"/>
  <c r="AI42"/>
  <c r="AS42"/>
  <c r="AQ42"/>
  <c r="AM42"/>
  <c r="AB42"/>
  <c r="AJ42"/>
  <c r="AO42"/>
  <c r="AK42"/>
  <c r="AP42"/>
  <c r="AL42"/>
  <c r="AH42"/>
  <c r="AD42"/>
  <c r="AF42"/>
  <c r="AE42"/>
  <c r="AG42"/>
  <c r="AC42"/>
  <c r="AT547"/>
  <c r="AU547"/>
  <c r="AJ547"/>
  <c r="AR547"/>
  <c r="AN547"/>
  <c r="AI547"/>
  <c r="AS547"/>
  <c r="AQ547"/>
  <c r="AO547"/>
  <c r="AM547"/>
  <c r="AK547"/>
  <c r="AB547"/>
  <c r="AP547"/>
  <c r="AL547"/>
  <c r="AH547"/>
  <c r="AF547"/>
  <c r="AD547"/>
  <c r="AC547"/>
  <c r="AE547"/>
  <c r="AG547"/>
  <c r="AT474"/>
  <c r="AN474"/>
  <c r="AI474"/>
  <c r="AU474"/>
  <c r="AJ474"/>
  <c r="AR474"/>
  <c r="AS474"/>
  <c r="AQ474"/>
  <c r="AO474"/>
  <c r="AM474"/>
  <c r="AK474"/>
  <c r="AB474"/>
  <c r="AF474"/>
  <c r="AD474"/>
  <c r="AP474"/>
  <c r="AL474"/>
  <c r="AH474"/>
  <c r="AC474"/>
  <c r="AE474"/>
  <c r="AG474"/>
  <c r="D254"/>
  <c r="D547"/>
  <c r="D474"/>
  <c r="D490" s="1"/>
  <c r="D401"/>
  <c r="F616"/>
  <c r="D328"/>
  <c r="F328" s="1"/>
  <c r="D42"/>
  <c r="D183"/>
  <c r="D112"/>
  <c r="E47" i="56"/>
  <c r="D48" i="74"/>
  <c r="D64" i="25"/>
  <c r="AC47" i="46"/>
  <c r="X47" i="56"/>
  <c r="W40" i="70" s="1"/>
  <c r="W60" i="71" s="1"/>
  <c r="W64" i="25"/>
  <c r="W48" i="74"/>
  <c r="W67" i="75" s="1"/>
  <c r="Q48" i="74"/>
  <c r="Q67" i="75" s="1"/>
  <c r="Q64" i="25"/>
  <c r="R47" i="56"/>
  <c r="Q40" i="70" s="1"/>
  <c r="Q60" i="71" s="1"/>
  <c r="K48" i="74"/>
  <c r="K67" i="75" s="1"/>
  <c r="K64" i="25"/>
  <c r="L47" i="56"/>
  <c r="K40" i="70" s="1"/>
  <c r="K60" i="71" s="1"/>
  <c r="G64" i="25"/>
  <c r="G48" i="74"/>
  <c r="G67" i="75" s="1"/>
  <c r="H47" i="56"/>
  <c r="G40" i="70" s="1"/>
  <c r="G60" i="71" s="1"/>
  <c r="L64" i="25"/>
  <c r="M47" i="56"/>
  <c r="L40" i="70" s="1"/>
  <c r="L60" i="71" s="1"/>
  <c r="L48" i="74"/>
  <c r="L67" i="75" s="1"/>
  <c r="P64" i="25"/>
  <c r="P48" i="74"/>
  <c r="P67" i="75" s="1"/>
  <c r="Q47" i="56"/>
  <c r="P40" i="70" s="1"/>
  <c r="P60" i="71" s="1"/>
  <c r="R64" i="25"/>
  <c r="R48" i="74"/>
  <c r="R67" i="75" s="1"/>
  <c r="S47" i="56"/>
  <c r="R40" i="70" s="1"/>
  <c r="R60" i="71" s="1"/>
  <c r="N64" i="25"/>
  <c r="O47" i="56"/>
  <c r="N40" i="70" s="1"/>
  <c r="N60" i="71" s="1"/>
  <c r="N48" i="74"/>
  <c r="N67" i="75" s="1"/>
  <c r="H64" i="25"/>
  <c r="I47" i="56"/>
  <c r="H40" i="70" s="1"/>
  <c r="H60" i="71" s="1"/>
  <c r="H48" i="74"/>
  <c r="H67" i="75" s="1"/>
  <c r="AA64" i="25"/>
  <c r="F150" i="47"/>
  <c r="AE64" i="25"/>
  <c r="J150" i="47"/>
  <c r="T150"/>
  <c r="AO64" i="25"/>
  <c r="AI64"/>
  <c r="N150" i="47"/>
  <c r="AQ64" i="25"/>
  <c r="V150" i="47"/>
  <c r="U150"/>
  <c r="AP64" i="25"/>
  <c r="I150" i="47"/>
  <c r="AD64" i="25"/>
  <c r="L150" i="47"/>
  <c r="AG64" i="25"/>
  <c r="AR64"/>
  <c r="W150" i="47"/>
  <c r="AJ64" i="25"/>
  <c r="O150" i="47"/>
  <c r="D88" i="56"/>
  <c r="E243"/>
  <c r="C193" i="47"/>
  <c r="D361"/>
  <c r="F40" i="56"/>
  <c r="E55" i="25"/>
  <c r="E56" s="1"/>
  <c r="D55"/>
  <c r="D56" s="1"/>
  <c r="E40" i="56"/>
  <c r="AC40" i="46"/>
  <c r="CO40" s="1"/>
  <c r="V40" i="56"/>
  <c r="U55" i="25"/>
  <c r="U56" s="1"/>
  <c r="P40" i="56"/>
  <c r="O55" i="25"/>
  <c r="O56" s="1"/>
  <c r="K40" i="56"/>
  <c r="J55" i="25"/>
  <c r="J56" s="1"/>
  <c r="H40" i="56"/>
  <c r="G55" i="25"/>
  <c r="G56" s="1"/>
  <c r="S40" i="56"/>
  <c r="R55" i="25"/>
  <c r="R56" s="1"/>
  <c r="X40" i="56"/>
  <c r="W55" i="25"/>
  <c r="W56" s="1"/>
  <c r="R40" i="56"/>
  <c r="Q55" i="25"/>
  <c r="Q56" s="1"/>
  <c r="L40" i="56"/>
  <c r="K55" i="25"/>
  <c r="K56" s="1"/>
  <c r="AX41" i="46"/>
  <c r="D144" i="47"/>
  <c r="AT332" i="64"/>
  <c r="AJ332"/>
  <c r="AI332"/>
  <c r="AK332"/>
  <c r="AS332"/>
  <c r="AO332"/>
  <c r="AM332"/>
  <c r="AB332"/>
  <c r="AR332"/>
  <c r="AL332"/>
  <c r="AQ332"/>
  <c r="AU332"/>
  <c r="AP332"/>
  <c r="AF332"/>
  <c r="AN332"/>
  <c r="AD332"/>
  <c r="AH332"/>
  <c r="AG332"/>
  <c r="AC332"/>
  <c r="AE332"/>
  <c r="AT551"/>
  <c r="AU551"/>
  <c r="AR551"/>
  <c r="AK551"/>
  <c r="AQ551"/>
  <c r="AO551"/>
  <c r="AM551"/>
  <c r="AJ551"/>
  <c r="AN551"/>
  <c r="AI551"/>
  <c r="AS551"/>
  <c r="AP551"/>
  <c r="AD551"/>
  <c r="AB551"/>
  <c r="AL551"/>
  <c r="AH551"/>
  <c r="AF551"/>
  <c r="AG551"/>
  <c r="AC551"/>
  <c r="AE551"/>
  <c r="AT478"/>
  <c r="AJ478"/>
  <c r="AN478"/>
  <c r="AK478"/>
  <c r="AI478"/>
  <c r="AS478"/>
  <c r="AQ478"/>
  <c r="AO478"/>
  <c r="AU478"/>
  <c r="AR478"/>
  <c r="AM478"/>
  <c r="AB478"/>
  <c r="AH478"/>
  <c r="AF478"/>
  <c r="AP478"/>
  <c r="AL478"/>
  <c r="AD478"/>
  <c r="AG478"/>
  <c r="AC478"/>
  <c r="AE478"/>
  <c r="AT46"/>
  <c r="AU46"/>
  <c r="AR46"/>
  <c r="AN46"/>
  <c r="AK46"/>
  <c r="AO46"/>
  <c r="AM46"/>
  <c r="AJ46"/>
  <c r="AI46"/>
  <c r="AS46"/>
  <c r="AQ46"/>
  <c r="AP46"/>
  <c r="AF46"/>
  <c r="AB46"/>
  <c r="AL46"/>
  <c r="AH46"/>
  <c r="AD46"/>
  <c r="AC46"/>
  <c r="AE46"/>
  <c r="AG46"/>
  <c r="N59" i="25"/>
  <c r="N47" i="74"/>
  <c r="N66" i="75" s="1"/>
  <c r="O43" i="56"/>
  <c r="N39" i="70" s="1"/>
  <c r="N59" i="71" s="1"/>
  <c r="D59" i="25"/>
  <c r="AC43" i="46"/>
  <c r="E43" i="56"/>
  <c r="D47" i="74"/>
  <c r="K47"/>
  <c r="K66" i="75" s="1"/>
  <c r="K59" i="25"/>
  <c r="L43" i="56"/>
  <c r="K39" i="70" s="1"/>
  <c r="K59" i="71" s="1"/>
  <c r="W47" i="74"/>
  <c r="W66" i="75" s="1"/>
  <c r="W59" i="25"/>
  <c r="X43" i="56"/>
  <c r="W39" i="70" s="1"/>
  <c r="W59" i="71" s="1"/>
  <c r="W43" i="56"/>
  <c r="V39" i="70" s="1"/>
  <c r="V59" i="71" s="1"/>
  <c r="V59" i="25"/>
  <c r="V47" i="74"/>
  <c r="V66" i="75" s="1"/>
  <c r="N43" i="56"/>
  <c r="M39" i="70" s="1"/>
  <c r="M59" i="71" s="1"/>
  <c r="M59" i="25"/>
  <c r="M47" i="74"/>
  <c r="M66" i="75" s="1"/>
  <c r="M43" i="56"/>
  <c r="L39" i="70" s="1"/>
  <c r="L59" i="71" s="1"/>
  <c r="L59" i="25"/>
  <c r="L47" i="74"/>
  <c r="L66" i="75" s="1"/>
  <c r="V43" i="56"/>
  <c r="U39" i="70" s="1"/>
  <c r="U59" i="71" s="1"/>
  <c r="U59" i="25"/>
  <c r="U47" i="74"/>
  <c r="U66" i="75" s="1"/>
  <c r="T47" i="74"/>
  <c r="T66" i="75" s="1"/>
  <c r="T59" i="25"/>
  <c r="U43" i="56"/>
  <c r="T39" i="70" s="1"/>
  <c r="T59" i="71" s="1"/>
  <c r="H43" i="56"/>
  <c r="G39" i="70" s="1"/>
  <c r="G59" i="71" s="1"/>
  <c r="G59" i="25"/>
  <c r="G47" i="74"/>
  <c r="G66" i="75" s="1"/>
  <c r="AI182" i="64"/>
  <c r="AB182"/>
  <c r="AO182"/>
  <c r="AK182"/>
  <c r="AH182"/>
  <c r="AD182"/>
  <c r="AT182"/>
  <c r="AP182"/>
  <c r="AL182"/>
  <c r="AJ182"/>
  <c r="AS182"/>
  <c r="AF182"/>
  <c r="AR182"/>
  <c r="AN182"/>
  <c r="AU182"/>
  <c r="AQ182"/>
  <c r="AM182"/>
  <c r="AG182"/>
  <c r="AC182"/>
  <c r="AE182"/>
  <c r="AI473"/>
  <c r="AB473"/>
  <c r="AO473"/>
  <c r="AK473"/>
  <c r="AP473"/>
  <c r="AN473"/>
  <c r="AU473"/>
  <c r="AJ473"/>
  <c r="AS473"/>
  <c r="AH473"/>
  <c r="AF473"/>
  <c r="AD473"/>
  <c r="AT473"/>
  <c r="AR473"/>
  <c r="AL473"/>
  <c r="AG473"/>
  <c r="AE473"/>
  <c r="AQ473"/>
  <c r="AM473"/>
  <c r="AC473"/>
  <c r="AI546"/>
  <c r="AO546"/>
  <c r="AK546"/>
  <c r="AH546"/>
  <c r="AF546"/>
  <c r="AT546"/>
  <c r="AN546"/>
  <c r="AL546"/>
  <c r="AB546"/>
  <c r="AS546"/>
  <c r="AD546"/>
  <c r="AR546"/>
  <c r="AP546"/>
  <c r="AQ546"/>
  <c r="AG546"/>
  <c r="AU546"/>
  <c r="AJ546"/>
  <c r="AM546"/>
  <c r="AE546"/>
  <c r="AC546"/>
  <c r="AI111"/>
  <c r="AB111"/>
  <c r="AS111"/>
  <c r="AF111"/>
  <c r="AD111"/>
  <c r="AT111"/>
  <c r="AR111"/>
  <c r="AN111"/>
  <c r="AU111"/>
  <c r="AO111"/>
  <c r="AK111"/>
  <c r="AH111"/>
  <c r="AP111"/>
  <c r="AL111"/>
  <c r="AE111"/>
  <c r="AJ111"/>
  <c r="AQ111"/>
  <c r="AM111"/>
  <c r="AG111"/>
  <c r="AC111"/>
  <c r="F615"/>
  <c r="D111"/>
  <c r="D253"/>
  <c r="D400"/>
  <c r="D546"/>
  <c r="D563" s="1"/>
  <c r="D473"/>
  <c r="D327"/>
  <c r="D182"/>
  <c r="D41"/>
  <c r="AL59" i="46"/>
  <c r="AL146"/>
  <c r="AJ631" i="64"/>
  <c r="AS146" i="46"/>
  <c r="AS59"/>
  <c r="AQ631" i="64"/>
  <c r="AQ57" s="1"/>
  <c r="I55" i="70"/>
  <c r="I54" i="71"/>
  <c r="J236" i="56"/>
  <c r="M61" i="75"/>
  <c r="S54" i="71"/>
  <c r="S55" i="70"/>
  <c r="U55"/>
  <c r="U54" i="71"/>
  <c r="U61" i="75"/>
  <c r="U64" s="1"/>
  <c r="L61"/>
  <c r="L55" i="70"/>
  <c r="L54" i="71"/>
  <c r="L45" i="56"/>
  <c r="Q45"/>
  <c r="X45"/>
  <c r="U45"/>
  <c r="AD60" i="25"/>
  <c r="I147" i="47"/>
  <c r="L147"/>
  <c r="AG60" i="25"/>
  <c r="R147" i="47"/>
  <c r="AM60" i="25"/>
  <c r="W147" i="47"/>
  <c r="AR60" i="25"/>
  <c r="O147" i="47"/>
  <c r="AJ60" i="25"/>
  <c r="D147" i="47"/>
  <c r="Y60" i="25"/>
  <c r="AX44" i="46"/>
  <c r="T147" i="47"/>
  <c r="AO60" i="25"/>
  <c r="M147" i="47"/>
  <c r="AH60" i="25"/>
  <c r="Q147" i="47"/>
  <c r="AL60" i="25"/>
  <c r="F147" i="47"/>
  <c r="AA60" i="25"/>
  <c r="S60"/>
  <c r="T44" i="56"/>
  <c r="S68" i="74"/>
  <c r="S45" i="75" s="1"/>
  <c r="O60" i="25"/>
  <c r="P44" i="56"/>
  <c r="O68" i="74"/>
  <c r="O45" i="75" s="1"/>
  <c r="O44" i="56"/>
  <c r="N60" i="25"/>
  <c r="N68" i="74"/>
  <c r="N45" i="75" s="1"/>
  <c r="F60" i="25"/>
  <c r="F68" i="74"/>
  <c r="F45" i="75" s="1"/>
  <c r="G44" i="56"/>
  <c r="S44"/>
  <c r="R60" i="25"/>
  <c r="R68" i="74"/>
  <c r="R45" i="75" s="1"/>
  <c r="E60" i="25"/>
  <c r="E68" i="74"/>
  <c r="E45" i="75" s="1"/>
  <c r="F44" i="56"/>
  <c r="U44"/>
  <c r="T60" i="25"/>
  <c r="T68" i="74"/>
  <c r="T45" i="75" s="1"/>
  <c r="M68" i="74"/>
  <c r="M45" i="75" s="1"/>
  <c r="M60" i="25"/>
  <c r="N44" i="56"/>
  <c r="L44"/>
  <c r="K60" i="25"/>
  <c r="K68" i="74"/>
  <c r="K45" i="75" s="1"/>
  <c r="W60" i="25"/>
  <c r="W68" i="74"/>
  <c r="W45" i="75" s="1"/>
  <c r="X44" i="56"/>
  <c r="AF115" i="64"/>
  <c r="AC115"/>
  <c r="AE115"/>
  <c r="AI115"/>
  <c r="AN115"/>
  <c r="AS115"/>
  <c r="AJ115"/>
  <c r="AL115"/>
  <c r="AP115"/>
  <c r="AU115"/>
  <c r="AQ115"/>
  <c r="AB115"/>
  <c r="AD115"/>
  <c r="AG115"/>
  <c r="AM115"/>
  <c r="AR115"/>
  <c r="AH115"/>
  <c r="AK115"/>
  <c r="AO115"/>
  <c r="AT115"/>
  <c r="AI404"/>
  <c r="AB404"/>
  <c r="AS404"/>
  <c r="AO404"/>
  <c r="AF404"/>
  <c r="AD404"/>
  <c r="AL404"/>
  <c r="AH404"/>
  <c r="AT404"/>
  <c r="AR404"/>
  <c r="AP404"/>
  <c r="AN404"/>
  <c r="AM404"/>
  <c r="AU404"/>
  <c r="AJ404"/>
  <c r="AQ404"/>
  <c r="AK404"/>
  <c r="AG404"/>
  <c r="AE404"/>
  <c r="AC404"/>
  <c r="AI477"/>
  <c r="AH477"/>
  <c r="AT477"/>
  <c r="AR477"/>
  <c r="AP477"/>
  <c r="AL477"/>
  <c r="AB477"/>
  <c r="AS477"/>
  <c r="AO477"/>
  <c r="AF477"/>
  <c r="AD477"/>
  <c r="AN477"/>
  <c r="AU477"/>
  <c r="AJ477"/>
  <c r="AQ477"/>
  <c r="AK477"/>
  <c r="AG477"/>
  <c r="AM477"/>
  <c r="AE477"/>
  <c r="AC477"/>
  <c r="AI186"/>
  <c r="AB186"/>
  <c r="AS186"/>
  <c r="AD186"/>
  <c r="AT186"/>
  <c r="AR186"/>
  <c r="AN186"/>
  <c r="AL186"/>
  <c r="AQ186"/>
  <c r="AE186"/>
  <c r="AO186"/>
  <c r="AH186"/>
  <c r="AF186"/>
  <c r="AP186"/>
  <c r="AJ186"/>
  <c r="AG186"/>
  <c r="AU186"/>
  <c r="AM186"/>
  <c r="AK186"/>
  <c r="AC186"/>
  <c r="D186"/>
  <c r="D257"/>
  <c r="F619"/>
  <c r="D404"/>
  <c r="D477"/>
  <c r="D550"/>
  <c r="D331"/>
  <c r="D115"/>
  <c r="D45"/>
  <c r="AR278" i="25"/>
  <c r="O361" i="47"/>
  <c r="R361"/>
  <c r="AC278" i="25"/>
  <c r="C194" i="47"/>
  <c r="T41" i="56"/>
  <c r="O41"/>
  <c r="Q41"/>
  <c r="F41"/>
  <c r="L41"/>
  <c r="AC41" i="46"/>
  <c r="E41" i="56"/>
  <c r="M41"/>
  <c r="G41"/>
  <c r="J41"/>
  <c r="P41"/>
  <c r="E151" i="47"/>
  <c r="Z65" i="25"/>
  <c r="AB65"/>
  <c r="G151" i="47"/>
  <c r="V151"/>
  <c r="AQ65" i="25"/>
  <c r="P151" i="47"/>
  <c r="AK65" i="25"/>
  <c r="W151" i="47"/>
  <c r="AR65" i="25"/>
  <c r="O151" i="47"/>
  <c r="AJ65" i="25"/>
  <c r="H151" i="47"/>
  <c r="AC65" i="25"/>
  <c r="R151" i="47"/>
  <c r="AM65" i="25"/>
  <c r="Q151" i="47"/>
  <c r="AL65" i="25"/>
  <c r="J151" i="47"/>
  <c r="AE65" i="25"/>
  <c r="R65"/>
  <c r="S48" i="56"/>
  <c r="R69" i="74"/>
  <c r="R46" i="75" s="1"/>
  <c r="U48" i="56"/>
  <c r="T65" i="25"/>
  <c r="T69" i="74"/>
  <c r="T46" i="75" s="1"/>
  <c r="Q48" i="56"/>
  <c r="P65" i="25"/>
  <c r="P69" i="74"/>
  <c r="P46" i="75" s="1"/>
  <c r="N69" i="74"/>
  <c r="N46" i="75" s="1"/>
  <c r="N65" i="25"/>
  <c r="O48" i="56"/>
  <c r="H69" i="74"/>
  <c r="H46" i="75" s="1"/>
  <c r="H65" i="25"/>
  <c r="I48" i="56"/>
  <c r="D69" i="74"/>
  <c r="E48" i="56"/>
  <c r="D65" i="25"/>
  <c r="AC48" i="46"/>
  <c r="W69" i="74"/>
  <c r="W46" i="75" s="1"/>
  <c r="W65" i="25"/>
  <c r="X48" i="56"/>
  <c r="R48"/>
  <c r="Q65" i="25"/>
  <c r="Q69" i="74"/>
  <c r="Q46" i="75" s="1"/>
  <c r="K69" i="74"/>
  <c r="K46" i="75" s="1"/>
  <c r="K65" i="25"/>
  <c r="L48" i="56"/>
  <c r="G69" i="74"/>
  <c r="G46" i="75" s="1"/>
  <c r="G65" i="25"/>
  <c r="H48" i="56"/>
  <c r="L69" i="74"/>
  <c r="L46" i="75" s="1"/>
  <c r="L65" i="25"/>
  <c r="M48" i="56"/>
  <c r="I146" i="47"/>
  <c r="AD59" i="25"/>
  <c r="AO59"/>
  <c r="T146" i="47"/>
  <c r="AE59" i="25"/>
  <c r="J146" i="47"/>
  <c r="AG59" i="25"/>
  <c r="L146" i="47"/>
  <c r="AL59" i="25"/>
  <c r="AL61" s="1"/>
  <c r="Q146" i="47"/>
  <c r="G146"/>
  <c r="AB59" i="25"/>
  <c r="R146" i="47"/>
  <c r="AM59" i="25"/>
  <c r="H146" i="47"/>
  <c r="AC59" i="25"/>
  <c r="AR59"/>
  <c r="W146" i="47"/>
  <c r="AJ59" i="25"/>
  <c r="O146" i="47"/>
  <c r="Q361"/>
  <c r="I361"/>
  <c r="T361"/>
  <c r="L361"/>
  <c r="AG278" i="25"/>
  <c r="AO146" i="46"/>
  <c r="AO59"/>
  <c r="AM631" i="64"/>
  <c r="AF146" i="46"/>
  <c r="AD631" i="64"/>
  <c r="AF59" i="46"/>
  <c r="AH59"/>
  <c r="AF631" i="64"/>
  <c r="AH146" i="46"/>
  <c r="AG146"/>
  <c r="AG59"/>
  <c r="AE631" i="64"/>
  <c r="AG631"/>
  <c r="AI59" i="46"/>
  <c r="AI146"/>
  <c r="AM146"/>
  <c r="AK631" i="64"/>
  <c r="AM59" i="46"/>
  <c r="AK59"/>
  <c r="AK146"/>
  <c r="AI631" i="64"/>
  <c r="AN146" i="46"/>
  <c r="AL631" i="64"/>
  <c r="AN59" i="46"/>
  <c r="K55" i="70"/>
  <c r="K54" i="71"/>
  <c r="W55" i="70"/>
  <c r="W54" i="71"/>
  <c r="W61" i="75"/>
  <c r="E54" i="71"/>
  <c r="E55" i="70"/>
  <c r="N61" i="75"/>
  <c r="P55" i="70"/>
  <c r="Q236" i="56"/>
  <c r="P54" i="71"/>
  <c r="P61" i="75"/>
  <c r="T55" i="70"/>
  <c r="T54" i="71"/>
  <c r="D54"/>
  <c r="D46" i="56"/>
  <c r="D55" i="70"/>
  <c r="H55"/>
  <c r="H54" i="71"/>
  <c r="AC183" i="64"/>
  <c r="AF183"/>
  <c r="AE183"/>
  <c r="AI183"/>
  <c r="AL183"/>
  <c r="AP183"/>
  <c r="AG183"/>
  <c r="AM183"/>
  <c r="AR183"/>
  <c r="AT183"/>
  <c r="AB183"/>
  <c r="AD183"/>
  <c r="AQ183"/>
  <c r="AH183"/>
  <c r="AJ183"/>
  <c r="AO183"/>
  <c r="AU183"/>
  <c r="AK183"/>
  <c r="AN183"/>
  <c r="AS183"/>
  <c r="AT328"/>
  <c r="AS328"/>
  <c r="AL328"/>
  <c r="AD328"/>
  <c r="AJ328"/>
  <c r="AQ328"/>
  <c r="AO328"/>
  <c r="AR328"/>
  <c r="AN328"/>
  <c r="AM328"/>
  <c r="AI328"/>
  <c r="AU328"/>
  <c r="AK328"/>
  <c r="AP328"/>
  <c r="AF328"/>
  <c r="AB328"/>
  <c r="AH328"/>
  <c r="AC328"/>
  <c r="AE328"/>
  <c r="AG328"/>
  <c r="AT401"/>
  <c r="AU401"/>
  <c r="AR401"/>
  <c r="AS401"/>
  <c r="AM401"/>
  <c r="AJ401"/>
  <c r="AN401"/>
  <c r="AI401"/>
  <c r="AQ401"/>
  <c r="AO401"/>
  <c r="AK401"/>
  <c r="AB401"/>
  <c r="AP401"/>
  <c r="AL401"/>
  <c r="AH401"/>
  <c r="AF401"/>
  <c r="AD401"/>
  <c r="AC401"/>
  <c r="AE401"/>
  <c r="AG401"/>
  <c r="AT254"/>
  <c r="AQ254"/>
  <c r="AJ254"/>
  <c r="AO254"/>
  <c r="AK254"/>
  <c r="AU254"/>
  <c r="AR254"/>
  <c r="AN254"/>
  <c r="AI254"/>
  <c r="AD254"/>
  <c r="AS254"/>
  <c r="AM254"/>
  <c r="AB254"/>
  <c r="AP254"/>
  <c r="AL254"/>
  <c r="AH254"/>
  <c r="AF254"/>
  <c r="AC254"/>
  <c r="AE254"/>
  <c r="AG254"/>
  <c r="F64" i="25"/>
  <c r="F48" i="74"/>
  <c r="F67" i="75" s="1"/>
  <c r="G47" i="56"/>
  <c r="F40" i="70" s="1"/>
  <c r="F60" i="71" s="1"/>
  <c r="T64" i="25"/>
  <c r="U47" i="56"/>
  <c r="T40" i="70" s="1"/>
  <c r="T60" i="71" s="1"/>
  <c r="T48" i="74"/>
  <c r="T67" i="75" s="1"/>
  <c r="S64" i="25"/>
  <c r="T47" i="56"/>
  <c r="S40" i="70" s="1"/>
  <c r="S60" i="71" s="1"/>
  <c r="S48" i="74"/>
  <c r="S67" i="75" s="1"/>
  <c r="M64" i="25"/>
  <c r="N47" i="56"/>
  <c r="M40" i="70" s="1"/>
  <c r="M60" i="71" s="1"/>
  <c r="M48" i="74"/>
  <c r="M67" i="75" s="1"/>
  <c r="I64" i="25"/>
  <c r="J47" i="56"/>
  <c r="I40" i="70" s="1"/>
  <c r="I60" i="71" s="1"/>
  <c r="I48" i="74"/>
  <c r="I67" i="75" s="1"/>
  <c r="E48" i="74"/>
  <c r="E67" i="75" s="1"/>
  <c r="E64" i="25"/>
  <c r="F47" i="56"/>
  <c r="E40" i="70" s="1"/>
  <c r="E60" i="71" s="1"/>
  <c r="V48" i="74"/>
  <c r="V67" i="75" s="1"/>
  <c r="V64" i="25"/>
  <c r="W47" i="56"/>
  <c r="V40" i="70" s="1"/>
  <c r="V60" i="71" s="1"/>
  <c r="V47" i="56"/>
  <c r="U40" i="70" s="1"/>
  <c r="U60" i="71" s="1"/>
  <c r="U64" i="25"/>
  <c r="U48" i="74"/>
  <c r="U67" i="75" s="1"/>
  <c r="O48" i="74"/>
  <c r="O67" i="75" s="1"/>
  <c r="O64" i="25"/>
  <c r="P47" i="56"/>
  <c r="O40" i="70" s="1"/>
  <c r="O60" i="71" s="1"/>
  <c r="K47" i="56"/>
  <c r="J40" i="70" s="1"/>
  <c r="J60" i="71" s="1"/>
  <c r="J64" i="25"/>
  <c r="J48" i="74"/>
  <c r="J67" i="75" s="1"/>
  <c r="AC64" i="25"/>
  <c r="H150" i="47"/>
  <c r="AH64" i="25"/>
  <c r="M150" i="47"/>
  <c r="K150"/>
  <c r="AF64" i="25"/>
  <c r="R150" i="47"/>
  <c r="AM64" i="25"/>
  <c r="D150" i="47"/>
  <c r="Y64" i="25"/>
  <c r="AX47" i="46"/>
  <c r="Q150" i="47"/>
  <c r="AL64" i="25"/>
  <c r="E150" i="47"/>
  <c r="Z64" i="25"/>
  <c r="P150" i="47"/>
  <c r="AK64" i="25"/>
  <c r="AN64"/>
  <c r="S150" i="47"/>
  <c r="AB64" i="25"/>
  <c r="G150" i="47"/>
  <c r="H319" i="25"/>
  <c r="U68" i="36"/>
  <c r="Z165" i="46" s="1"/>
  <c r="X233" s="1"/>
  <c r="H68" i="36"/>
  <c r="M165" i="46" s="1"/>
  <c r="H151" i="25" s="1"/>
  <c r="H271" s="1"/>
  <c r="J319"/>
  <c r="AV339" i="64"/>
  <c r="Q68" i="36"/>
  <c r="V165" i="46" s="1"/>
  <c r="Q151" i="25" s="1"/>
  <c r="Q271" s="1"/>
  <c r="M68" i="36"/>
  <c r="R165" i="46" s="1"/>
  <c r="M151" i="25" s="1"/>
  <c r="M271" s="1"/>
  <c r="D68" i="36"/>
  <c r="I165" i="46" s="1"/>
  <c r="L151" i="25"/>
  <c r="L271" s="1"/>
  <c r="O233" i="46"/>
  <c r="U62" i="47"/>
  <c r="U263" s="1"/>
  <c r="U305"/>
  <c r="M305"/>
  <c r="M62"/>
  <c r="M263" s="1"/>
  <c r="P62"/>
  <c r="P263" s="1"/>
  <c r="P305"/>
  <c r="G305"/>
  <c r="G62"/>
  <c r="G263" s="1"/>
  <c r="C154"/>
  <c r="AV194" i="64"/>
  <c r="AV412"/>
  <c r="AV558"/>
  <c r="C212" i="44"/>
  <c r="AK153" i="25"/>
  <c r="AK285" s="1"/>
  <c r="P214" i="47"/>
  <c r="P373" s="1"/>
  <c r="AN247" i="46"/>
  <c r="Q167" i="56"/>
  <c r="V124" i="47"/>
  <c r="V75" s="1"/>
  <c r="V220" i="25"/>
  <c r="V217"/>
  <c r="V121" i="47"/>
  <c r="R123"/>
  <c r="R74" s="1"/>
  <c r="R219" i="25"/>
  <c r="R372" i="47"/>
  <c r="N124"/>
  <c r="N75" s="1"/>
  <c r="N220" i="25"/>
  <c r="W372" i="47"/>
  <c r="S123"/>
  <c r="S74" s="1"/>
  <c r="S219" i="25"/>
  <c r="O124" i="47"/>
  <c r="O75" s="1"/>
  <c r="O220" i="25"/>
  <c r="O372" i="47"/>
  <c r="O375" s="1"/>
  <c r="O222"/>
  <c r="AJ286" i="25"/>
  <c r="J122" i="47"/>
  <c r="J73" s="1"/>
  <c r="J218" i="25"/>
  <c r="J123" i="47"/>
  <c r="J74" s="1"/>
  <c r="J219" i="25"/>
  <c r="F372" i="47"/>
  <c r="F217" i="25"/>
  <c r="F121" i="47"/>
  <c r="G220" i="25"/>
  <c r="G124" i="47"/>
  <c r="G75" s="1"/>
  <c r="G123"/>
  <c r="G74" s="1"/>
  <c r="G219" i="25"/>
  <c r="L124" i="47"/>
  <c r="L75" s="1"/>
  <c r="L220" i="25"/>
  <c r="Y141"/>
  <c r="D339" i="47"/>
  <c r="C160"/>
  <c r="C339" s="1"/>
  <c r="AV262" i="64"/>
  <c r="AV336"/>
  <c r="R72" i="25"/>
  <c r="R73" s="1"/>
  <c r="R70" i="74"/>
  <c r="S52" i="56"/>
  <c r="U256" i="46"/>
  <c r="J72" i="25"/>
  <c r="J73" s="1"/>
  <c r="K52" i="56"/>
  <c r="J70" i="74"/>
  <c r="M256" i="46"/>
  <c r="N72" i="25"/>
  <c r="N70" i="74"/>
  <c r="O52" i="56"/>
  <c r="Q256" i="46"/>
  <c r="W72" i="25"/>
  <c r="W70" i="74"/>
  <c r="X52" i="56"/>
  <c r="Z256" i="46"/>
  <c r="S72" i="25"/>
  <c r="S70" i="74"/>
  <c r="T52" i="56"/>
  <c r="V256" i="46"/>
  <c r="V72" i="25"/>
  <c r="W52" i="56"/>
  <c r="V70" i="74"/>
  <c r="Y256" i="46"/>
  <c r="Q72" i="25"/>
  <c r="R52" i="56"/>
  <c r="Q70" i="74"/>
  <c r="T256" i="46"/>
  <c r="M72" i="25"/>
  <c r="N52" i="56"/>
  <c r="M70" i="74"/>
  <c r="P256" i="46"/>
  <c r="F72" i="25"/>
  <c r="F70" i="74"/>
  <c r="G52" i="56"/>
  <c r="I256" i="46"/>
  <c r="D72" i="25"/>
  <c r="D73" s="1"/>
  <c r="E52" i="56"/>
  <c r="D70" i="74"/>
  <c r="AC52" i="46"/>
  <c r="G256"/>
  <c r="I49"/>
  <c r="U49"/>
  <c r="J49"/>
  <c r="L49"/>
  <c r="X49"/>
  <c r="Y49"/>
  <c r="T49"/>
  <c r="P49"/>
  <c r="Q49"/>
  <c r="H49"/>
  <c r="AA49"/>
  <c r="W49"/>
  <c r="Z49"/>
  <c r="K49"/>
  <c r="R49"/>
  <c r="O49"/>
  <c r="V49"/>
  <c r="S49"/>
  <c r="M49"/>
  <c r="N49"/>
  <c r="AB49"/>
  <c r="BS49"/>
  <c r="K58" i="63"/>
  <c r="K86" s="1"/>
  <c r="F86"/>
  <c r="I246" i="44"/>
  <c r="L94"/>
  <c r="J246" s="1"/>
  <c r="Z153" i="25"/>
  <c r="Z285" s="1"/>
  <c r="AC247" i="46"/>
  <c r="E214" i="47"/>
  <c r="E373" s="1"/>
  <c r="F167" i="56"/>
  <c r="AG153" i="25"/>
  <c r="AG285" s="1"/>
  <c r="M167" i="56"/>
  <c r="AJ247" i="46"/>
  <c r="L214" i="47"/>
  <c r="L373" s="1"/>
  <c r="AQ153" i="25"/>
  <c r="AQ285" s="1"/>
  <c r="V214" i="47"/>
  <c r="V373" s="1"/>
  <c r="AT247" i="46"/>
  <c r="W167" i="56"/>
  <c r="AO153" i="25"/>
  <c r="AO285" s="1"/>
  <c r="U167" i="56"/>
  <c r="AR247" i="46"/>
  <c r="T214" i="47"/>
  <c r="T373" s="1"/>
  <c r="AA153" i="25"/>
  <c r="AA285" s="1"/>
  <c r="F214" i="47"/>
  <c r="F373" s="1"/>
  <c r="AD247" i="46"/>
  <c r="G167" i="56"/>
  <c r="AV342" i="64"/>
  <c r="AV561"/>
  <c r="AV268"/>
  <c r="R62" i="47"/>
  <c r="R263" s="1"/>
  <c r="R305"/>
  <c r="I62"/>
  <c r="I263" s="1"/>
  <c r="I305"/>
  <c r="G119" i="64"/>
  <c r="I119"/>
  <c r="K119"/>
  <c r="V119"/>
  <c r="M119"/>
  <c r="N119"/>
  <c r="P119"/>
  <c r="Q119"/>
  <c r="S119"/>
  <c r="T119"/>
  <c r="X119"/>
  <c r="Y119"/>
  <c r="Z119"/>
  <c r="H119"/>
  <c r="J119"/>
  <c r="L119"/>
  <c r="O119"/>
  <c r="R119"/>
  <c r="U119"/>
  <c r="W119"/>
  <c r="F119"/>
  <c r="M481"/>
  <c r="H481"/>
  <c r="Y481"/>
  <c r="V481"/>
  <c r="G481"/>
  <c r="U481"/>
  <c r="Z481"/>
  <c r="W481"/>
  <c r="P481"/>
  <c r="F481"/>
  <c r="J481"/>
  <c r="L481"/>
  <c r="Q481"/>
  <c r="T481"/>
  <c r="N481"/>
  <c r="X481"/>
  <c r="R481"/>
  <c r="O481"/>
  <c r="S481"/>
  <c r="I481"/>
  <c r="K481"/>
  <c r="V261"/>
  <c r="G261"/>
  <c r="H261"/>
  <c r="I261"/>
  <c r="K261"/>
  <c r="J261"/>
  <c r="L261"/>
  <c r="M261"/>
  <c r="N261"/>
  <c r="Q261"/>
  <c r="S261"/>
  <c r="T261"/>
  <c r="X261"/>
  <c r="Y261"/>
  <c r="Z261"/>
  <c r="O261"/>
  <c r="P261"/>
  <c r="R261"/>
  <c r="U261"/>
  <c r="W261"/>
  <c r="F261"/>
  <c r="O49"/>
  <c r="G49"/>
  <c r="Z49"/>
  <c r="Y49"/>
  <c r="X49"/>
  <c r="W49"/>
  <c r="V49"/>
  <c r="U49"/>
  <c r="T49"/>
  <c r="S49"/>
  <c r="R49"/>
  <c r="Q49"/>
  <c r="P49"/>
  <c r="N49"/>
  <c r="M49"/>
  <c r="L49"/>
  <c r="K49"/>
  <c r="J49"/>
  <c r="I49"/>
  <c r="H49"/>
  <c r="F49"/>
  <c r="AV481"/>
  <c r="AV119"/>
  <c r="CO51" i="46"/>
  <c r="D68" i="75"/>
  <c r="F68"/>
  <c r="M68"/>
  <c r="O41" i="70"/>
  <c r="V68" i="75"/>
  <c r="S41" i="70"/>
  <c r="W68" i="75"/>
  <c r="N68"/>
  <c r="J68"/>
  <c r="P123" i="47"/>
  <c r="P74" s="1"/>
  <c r="P219" i="25"/>
  <c r="AK286"/>
  <c r="P122" i="47"/>
  <c r="P73" s="1"/>
  <c r="P218" i="25"/>
  <c r="K121" i="47"/>
  <c r="K217" i="25"/>
  <c r="AP286"/>
  <c r="Q122" i="47"/>
  <c r="Q73" s="1"/>
  <c r="Q218" i="25"/>
  <c r="M217"/>
  <c r="M121" i="47"/>
  <c r="M222"/>
  <c r="M372"/>
  <c r="M375" s="1"/>
  <c r="H123"/>
  <c r="H74" s="1"/>
  <c r="H219" i="25"/>
  <c r="I217"/>
  <c r="I121" i="47"/>
  <c r="I372"/>
  <c r="I375" s="1"/>
  <c r="I222"/>
  <c r="C220"/>
  <c r="D171" i="56"/>
  <c r="K169" i="44" s="1"/>
  <c r="L169" s="1"/>
  <c r="D220" i="25"/>
  <c r="D124" i="47"/>
  <c r="C217"/>
  <c r="D123"/>
  <c r="D170" i="56"/>
  <c r="K168" i="44" s="1"/>
  <c r="L168" s="1"/>
  <c r="D219" i="25"/>
  <c r="AV55" i="64"/>
  <c r="L56" i="73"/>
  <c r="L44" i="65"/>
  <c r="M250" i="56"/>
  <c r="F250"/>
  <c r="E44" i="65"/>
  <c r="H250" i="56"/>
  <c r="G44" i="65"/>
  <c r="I44"/>
  <c r="J250" i="56"/>
  <c r="K56" i="73"/>
  <c r="L250" i="56"/>
  <c r="K44" i="65"/>
  <c r="M56" i="73"/>
  <c r="Q56"/>
  <c r="S250" i="56"/>
  <c r="R44" i="65"/>
  <c r="R56" i="73"/>
  <c r="W56"/>
  <c r="W44" i="65"/>
  <c r="X250" i="56"/>
  <c r="U250"/>
  <c r="T44" i="65"/>
  <c r="T56" i="73"/>
  <c r="Z72" i="25"/>
  <c r="Z73" s="1"/>
  <c r="E155" i="47"/>
  <c r="AC256" i="46"/>
  <c r="AB72" i="25"/>
  <c r="AB73" s="1"/>
  <c r="G155" i="47"/>
  <c r="AE256" i="46"/>
  <c r="AO72" i="25"/>
  <c r="AO73" s="1"/>
  <c r="T155" i="47"/>
  <c r="AR256" i="46"/>
  <c r="AK72" i="25"/>
  <c r="AK73" s="1"/>
  <c r="P155" i="47"/>
  <c r="AN256" i="46"/>
  <c r="AH72" i="25"/>
  <c r="AH73" s="1"/>
  <c r="M155" i="47"/>
  <c r="AK256" i="46"/>
  <c r="AP72" i="25"/>
  <c r="AP73" s="1"/>
  <c r="U155" i="47"/>
  <c r="AS256" i="46"/>
  <c r="AL72" i="25"/>
  <c r="AL73" s="1"/>
  <c r="Q155" i="47"/>
  <c r="AO256" i="46"/>
  <c r="AE72" i="25"/>
  <c r="AE73" s="1"/>
  <c r="J155" i="47"/>
  <c r="AH256" i="46"/>
  <c r="AA72" i="25"/>
  <c r="AA73" s="1"/>
  <c r="F155" i="47"/>
  <c r="AD256" i="46"/>
  <c r="AG72" i="25"/>
  <c r="AG73" s="1"/>
  <c r="L155" i="47"/>
  <c r="AJ256" i="46"/>
  <c r="AV54" i="64"/>
  <c r="L63" i="70"/>
  <c r="L41" i="71"/>
  <c r="E41"/>
  <c r="E63" i="70"/>
  <c r="G41" i="71"/>
  <c r="S63" i="70"/>
  <c r="S41" i="71"/>
  <c r="W63" i="70"/>
  <c r="W41" i="71"/>
  <c r="E53" i="69"/>
  <c r="I53"/>
  <c r="N53"/>
  <c r="R53"/>
  <c r="CO172" i="46"/>
  <c r="AV238"/>
  <c r="Q305" i="47"/>
  <c r="Q62"/>
  <c r="Q263" s="1"/>
  <c r="T319" i="25"/>
  <c r="T62" i="47"/>
  <c r="T263" s="1"/>
  <c r="T305"/>
  <c r="K319" i="25"/>
  <c r="C278"/>
  <c r="H305" i="47"/>
  <c r="H62"/>
  <c r="H263" s="1"/>
  <c r="H194" i="64"/>
  <c r="J194"/>
  <c r="K194"/>
  <c r="O194"/>
  <c r="P194"/>
  <c r="R194"/>
  <c r="U194"/>
  <c r="W194"/>
  <c r="V194"/>
  <c r="G194"/>
  <c r="I194"/>
  <c r="L194"/>
  <c r="M194"/>
  <c r="N194"/>
  <c r="Q194"/>
  <c r="S194"/>
  <c r="T194"/>
  <c r="X194"/>
  <c r="Y194"/>
  <c r="Z194"/>
  <c r="F194"/>
  <c r="Z339"/>
  <c r="V339"/>
  <c r="P339"/>
  <c r="J339"/>
  <c r="N339"/>
  <c r="M339"/>
  <c r="L339"/>
  <c r="R339"/>
  <c r="W339"/>
  <c r="G339"/>
  <c r="F339"/>
  <c r="T339"/>
  <c r="O339"/>
  <c r="S339"/>
  <c r="I339"/>
  <c r="X339"/>
  <c r="K339"/>
  <c r="Q339"/>
  <c r="Y339"/>
  <c r="H339"/>
  <c r="U339"/>
  <c r="F485"/>
  <c r="T485"/>
  <c r="L485"/>
  <c r="O485"/>
  <c r="P485"/>
  <c r="N485"/>
  <c r="I485"/>
  <c r="M485"/>
  <c r="Z485"/>
  <c r="K485"/>
  <c r="V485"/>
  <c r="Q485"/>
  <c r="R485"/>
  <c r="Y485"/>
  <c r="S485"/>
  <c r="G485"/>
  <c r="W485"/>
  <c r="J485"/>
  <c r="U485"/>
  <c r="H485"/>
  <c r="X485"/>
  <c r="M412"/>
  <c r="Z412"/>
  <c r="T412"/>
  <c r="V412"/>
  <c r="O412"/>
  <c r="P412"/>
  <c r="S412"/>
  <c r="W412"/>
  <c r="J412"/>
  <c r="U412"/>
  <c r="X412"/>
  <c r="F412"/>
  <c r="K412"/>
  <c r="L412"/>
  <c r="Q412"/>
  <c r="R412"/>
  <c r="Y412"/>
  <c r="G412"/>
  <c r="N412"/>
  <c r="H412"/>
  <c r="I412"/>
  <c r="AV123"/>
  <c r="AV485"/>
  <c r="D42" i="70"/>
  <c r="D69" i="75"/>
  <c r="C16" i="69"/>
  <c r="AE153" i="25"/>
  <c r="AE285" s="1"/>
  <c r="J214" i="47"/>
  <c r="J373" s="1"/>
  <c r="AH247" i="46"/>
  <c r="K167" i="56"/>
  <c r="V372" i="47"/>
  <c r="R124"/>
  <c r="R75" s="1"/>
  <c r="R220" i="25"/>
  <c r="AI286"/>
  <c r="W218"/>
  <c r="W122" i="47"/>
  <c r="W73" s="1"/>
  <c r="S124"/>
  <c r="S75" s="1"/>
  <c r="S220" i="25"/>
  <c r="AN286"/>
  <c r="S121" i="47"/>
  <c r="S217" i="25"/>
  <c r="O123" i="47"/>
  <c r="O74" s="1"/>
  <c r="O219" i="25"/>
  <c r="J217"/>
  <c r="J121" i="47"/>
  <c r="L219" i="25"/>
  <c r="L123" i="47"/>
  <c r="L74" s="1"/>
  <c r="AG286" i="25"/>
  <c r="AP155" i="46"/>
  <c r="AK141" i="25" s="1"/>
  <c r="AP135" i="46"/>
  <c r="AK121" i="25" s="1"/>
  <c r="AP134" i="46"/>
  <c r="AV155"/>
  <c r="AQ141" i="25" s="1"/>
  <c r="AV135" i="46"/>
  <c r="AQ121" i="25" s="1"/>
  <c r="AV134" i="46"/>
  <c r="AH135"/>
  <c r="AC121" i="25" s="1"/>
  <c r="AH134" i="46"/>
  <c r="AH155"/>
  <c r="AC141" i="25" s="1"/>
  <c r="AO155" i="46"/>
  <c r="AJ141" i="25" s="1"/>
  <c r="AO134" i="46"/>
  <c r="AO135"/>
  <c r="AJ121" i="25" s="1"/>
  <c r="AW155" i="46"/>
  <c r="AR141" i="25" s="1"/>
  <c r="AW134" i="46"/>
  <c r="AW135"/>
  <c r="AR121" i="25" s="1"/>
  <c r="AG155" i="46"/>
  <c r="AB141" i="25" s="1"/>
  <c r="AG134" i="46"/>
  <c r="AG135"/>
  <c r="AB121" i="25" s="1"/>
  <c r="AJ155" i="46"/>
  <c r="AE141" i="25" s="1"/>
  <c r="AJ134" i="46"/>
  <c r="AJ135"/>
  <c r="AE121" i="25" s="1"/>
  <c r="AQ135" i="46"/>
  <c r="AL121" i="25" s="1"/>
  <c r="AQ155" i="46"/>
  <c r="AL141" i="25" s="1"/>
  <c r="AQ134" i="46"/>
  <c r="AR155"/>
  <c r="AM141" i="25" s="1"/>
  <c r="AR135" i="46"/>
  <c r="AM121" i="25" s="1"/>
  <c r="AR134" i="46"/>
  <c r="G191" i="64"/>
  <c r="I191"/>
  <c r="K191"/>
  <c r="V191"/>
  <c r="H191"/>
  <c r="J191"/>
  <c r="L191"/>
  <c r="M191"/>
  <c r="N191"/>
  <c r="Q191"/>
  <c r="S191"/>
  <c r="T191"/>
  <c r="X191"/>
  <c r="Y191"/>
  <c r="Z191"/>
  <c r="O191"/>
  <c r="P191"/>
  <c r="R191"/>
  <c r="U191"/>
  <c r="W191"/>
  <c r="F191"/>
  <c r="F409"/>
  <c r="R409"/>
  <c r="X409"/>
  <c r="K409"/>
  <c r="H409"/>
  <c r="W409"/>
  <c r="M409"/>
  <c r="G409"/>
  <c r="Y409"/>
  <c r="P409"/>
  <c r="N409"/>
  <c r="J409"/>
  <c r="L409"/>
  <c r="V409"/>
  <c r="O409"/>
  <c r="S409"/>
  <c r="Z409"/>
  <c r="Q409"/>
  <c r="U409"/>
  <c r="T409"/>
  <c r="I409"/>
  <c r="V262"/>
  <c r="J262"/>
  <c r="G262"/>
  <c r="H262"/>
  <c r="I262"/>
  <c r="O262"/>
  <c r="P262"/>
  <c r="R262"/>
  <c r="U262"/>
  <c r="W262"/>
  <c r="K262"/>
  <c r="L262"/>
  <c r="M262"/>
  <c r="N262"/>
  <c r="Q262"/>
  <c r="S262"/>
  <c r="T262"/>
  <c r="X262"/>
  <c r="Y262"/>
  <c r="Z262"/>
  <c r="F262"/>
  <c r="O50"/>
  <c r="G50"/>
  <c r="Z50"/>
  <c r="Y50"/>
  <c r="X50"/>
  <c r="W50"/>
  <c r="V50"/>
  <c r="U50"/>
  <c r="T50"/>
  <c r="S50"/>
  <c r="R50"/>
  <c r="Q50"/>
  <c r="P50"/>
  <c r="N50"/>
  <c r="M50"/>
  <c r="L50"/>
  <c r="K50"/>
  <c r="J50"/>
  <c r="I50"/>
  <c r="H50"/>
  <c r="F50"/>
  <c r="AV409"/>
  <c r="D29" i="56"/>
  <c r="K29" i="44" s="1"/>
  <c r="L29" s="1"/>
  <c r="D54" i="69"/>
  <c r="C54" s="1"/>
  <c r="H246" i="56"/>
  <c r="G216" i="25"/>
  <c r="G326" s="1"/>
  <c r="G120" i="47"/>
  <c r="Q216" i="25"/>
  <c r="Q326" s="1"/>
  <c r="R246" i="56"/>
  <c r="Q120" i="47"/>
  <c r="S100" i="36"/>
  <c r="J100"/>
  <c r="W100"/>
  <c r="O100"/>
  <c r="F100"/>
  <c r="N100"/>
  <c r="Q100"/>
  <c r="V100"/>
  <c r="G100"/>
  <c r="R100"/>
  <c r="U100"/>
  <c r="L100"/>
  <c r="E100"/>
  <c r="H100"/>
  <c r="P100"/>
  <c r="I100"/>
  <c r="M100"/>
  <c r="T100"/>
  <c r="K100"/>
  <c r="X86" i="25"/>
  <c r="O111" i="36" s="1"/>
  <c r="S62" i="47"/>
  <c r="N62"/>
  <c r="E62"/>
  <c r="E263" s="1"/>
  <c r="E305"/>
  <c r="F319" i="25"/>
  <c r="F62" i="47"/>
  <c r="F263" s="1"/>
  <c r="F305"/>
  <c r="AV408" i="64"/>
  <c r="E41" i="70"/>
  <c r="H41"/>
  <c r="G68" i="75"/>
  <c r="P68"/>
  <c r="U68"/>
  <c r="Y78" i="25"/>
  <c r="AC78"/>
  <c r="AI78"/>
  <c r="AM78"/>
  <c r="AQ78"/>
  <c r="Z78"/>
  <c r="AF78"/>
  <c r="T219"/>
  <c r="T123" i="47"/>
  <c r="T74" s="1"/>
  <c r="AO286" i="25"/>
  <c r="P121" i="47"/>
  <c r="P217" i="25"/>
  <c r="K372" i="47"/>
  <c r="K218" i="25"/>
  <c r="K122" i="47"/>
  <c r="K73" s="1"/>
  <c r="U123"/>
  <c r="U74" s="1"/>
  <c r="U219" i="25"/>
  <c r="U122" i="47"/>
  <c r="U73" s="1"/>
  <c r="U218" i="25"/>
  <c r="Q121" i="47"/>
  <c r="Q217" i="25"/>
  <c r="Q124" i="47"/>
  <c r="Q75" s="1"/>
  <c r="Q220" i="25"/>
  <c r="Q372" i="47"/>
  <c r="M218" i="25"/>
  <c r="M122" i="47"/>
  <c r="M73" s="1"/>
  <c r="H122"/>
  <c r="H73" s="1"/>
  <c r="H218" i="25"/>
  <c r="I219"/>
  <c r="I123" i="47"/>
  <c r="I74" s="1"/>
  <c r="Z286" i="25"/>
  <c r="E122" i="47"/>
  <c r="E73" s="1"/>
  <c r="E218" i="25"/>
  <c r="D372" i="47"/>
  <c r="C213"/>
  <c r="Y286" i="25"/>
  <c r="D169" i="56"/>
  <c r="K167" i="44" s="1"/>
  <c r="L167" s="1"/>
  <c r="D122" i="47"/>
  <c r="D218" i="25"/>
  <c r="C215" i="47"/>
  <c r="T68" i="36"/>
  <c r="Y165" i="46" s="1"/>
  <c r="K68" i="36"/>
  <c r="P165" i="46" s="1"/>
  <c r="O55" i="64"/>
  <c r="G55"/>
  <c r="Z55"/>
  <c r="Y55"/>
  <c r="X55"/>
  <c r="W55"/>
  <c r="V55"/>
  <c r="U55"/>
  <c r="T55"/>
  <c r="S55"/>
  <c r="R55"/>
  <c r="Q55"/>
  <c r="P55"/>
  <c r="N55"/>
  <c r="M55"/>
  <c r="L55"/>
  <c r="K55"/>
  <c r="J55"/>
  <c r="I55"/>
  <c r="H55"/>
  <c r="F55"/>
  <c r="M341"/>
  <c r="K341"/>
  <c r="R341"/>
  <c r="Y341"/>
  <c r="I341"/>
  <c r="F341"/>
  <c r="Z341"/>
  <c r="P341"/>
  <c r="T341"/>
  <c r="Q341"/>
  <c r="J341"/>
  <c r="L341"/>
  <c r="S341"/>
  <c r="N341"/>
  <c r="X341"/>
  <c r="G341"/>
  <c r="V341"/>
  <c r="O341"/>
  <c r="W341"/>
  <c r="U341"/>
  <c r="H341"/>
  <c r="V487"/>
  <c r="L487"/>
  <c r="Z487"/>
  <c r="O487"/>
  <c r="R487"/>
  <c r="W487"/>
  <c r="N487"/>
  <c r="T487"/>
  <c r="Y487"/>
  <c r="X487"/>
  <c r="I487"/>
  <c r="J487"/>
  <c r="F487"/>
  <c r="M487"/>
  <c r="K487"/>
  <c r="G487"/>
  <c r="S487"/>
  <c r="P487"/>
  <c r="U487"/>
  <c r="Q487"/>
  <c r="H487"/>
  <c r="F560"/>
  <c r="V560"/>
  <c r="K560"/>
  <c r="O560"/>
  <c r="G560"/>
  <c r="S560"/>
  <c r="P560"/>
  <c r="Y560"/>
  <c r="U560"/>
  <c r="Q560"/>
  <c r="I560"/>
  <c r="M560"/>
  <c r="L560"/>
  <c r="Z560"/>
  <c r="R560"/>
  <c r="W560"/>
  <c r="N560"/>
  <c r="T560"/>
  <c r="X560"/>
  <c r="H560"/>
  <c r="J560"/>
  <c r="AV125"/>
  <c r="AV267"/>
  <c r="AV414"/>
  <c r="D56" i="73"/>
  <c r="C43"/>
  <c r="C82" i="25"/>
  <c r="D66" i="36" s="1"/>
  <c r="F44" i="65"/>
  <c r="G250" i="56"/>
  <c r="H56" i="73"/>
  <c r="N44" i="65"/>
  <c r="O250" i="56"/>
  <c r="O44" i="65"/>
  <c r="P250" i="56"/>
  <c r="T250"/>
  <c r="S44" i="65"/>
  <c r="V250" i="56"/>
  <c r="U44" i="65"/>
  <c r="P56" i="73"/>
  <c r="J340" i="64"/>
  <c r="P340"/>
  <c r="U340"/>
  <c r="I340"/>
  <c r="Q340"/>
  <c r="F340"/>
  <c r="X340"/>
  <c r="R340"/>
  <c r="K340"/>
  <c r="Y340"/>
  <c r="H340"/>
  <c r="V340"/>
  <c r="W340"/>
  <c r="S340"/>
  <c r="G340"/>
  <c r="T340"/>
  <c r="Z340"/>
  <c r="N340"/>
  <c r="M340"/>
  <c r="O340"/>
  <c r="L340"/>
  <c r="V195"/>
  <c r="G195"/>
  <c r="I195"/>
  <c r="K195"/>
  <c r="H195"/>
  <c r="J195"/>
  <c r="L195"/>
  <c r="M195"/>
  <c r="N195"/>
  <c r="Q195"/>
  <c r="S195"/>
  <c r="T195"/>
  <c r="X195"/>
  <c r="Y195"/>
  <c r="Z195"/>
  <c r="O195"/>
  <c r="P195"/>
  <c r="R195"/>
  <c r="U195"/>
  <c r="W195"/>
  <c r="F195"/>
  <c r="F486"/>
  <c r="J486"/>
  <c r="Z486"/>
  <c r="Q486"/>
  <c r="T486"/>
  <c r="P486"/>
  <c r="N486"/>
  <c r="R486"/>
  <c r="U486"/>
  <c r="M486"/>
  <c r="O486"/>
  <c r="K486"/>
  <c r="L486"/>
  <c r="V486"/>
  <c r="X486"/>
  <c r="H486"/>
  <c r="W486"/>
  <c r="G486"/>
  <c r="Y486"/>
  <c r="S486"/>
  <c r="I486"/>
  <c r="AV266"/>
  <c r="AV559"/>
  <c r="AV195"/>
  <c r="AV340"/>
  <c r="D63" i="70"/>
  <c r="D41" i="71"/>
  <c r="H63" i="70"/>
  <c r="H41" i="71"/>
  <c r="N41"/>
  <c r="N63" i="70"/>
  <c r="V41" i="71"/>
  <c r="V63" i="70"/>
  <c r="J51" i="44"/>
  <c r="H251" s="1"/>
  <c r="F251"/>
  <c r="H53" i="69"/>
  <c r="M53"/>
  <c r="Q53"/>
  <c r="U53"/>
  <c r="J32" i="44"/>
  <c r="H245" s="1"/>
  <c r="F245"/>
  <c r="W42" i="25"/>
  <c r="W43" s="1"/>
  <c r="X32" i="56"/>
  <c r="W55" i="69" s="1"/>
  <c r="U42" i="25"/>
  <c r="U43" s="1"/>
  <c r="V32" i="56"/>
  <c r="U55" i="69" s="1"/>
  <c r="S42" i="25"/>
  <c r="S43" s="1"/>
  <c r="T32" i="56"/>
  <c r="S55" i="69" s="1"/>
  <c r="Q42" i="25"/>
  <c r="Q43" s="1"/>
  <c r="R32" i="56"/>
  <c r="Q55" i="69" s="1"/>
  <c r="O42" i="25"/>
  <c r="O43" s="1"/>
  <c r="P32" i="56"/>
  <c r="O55" i="69" s="1"/>
  <c r="M42" i="25"/>
  <c r="M43" s="1"/>
  <c r="N32" i="56"/>
  <c r="M55" i="69" s="1"/>
  <c r="J42" i="25"/>
  <c r="J43" s="1"/>
  <c r="K32" i="56"/>
  <c r="J55" i="69" s="1"/>
  <c r="H42" i="25"/>
  <c r="H43" s="1"/>
  <c r="I32" i="56"/>
  <c r="H55" i="69" s="1"/>
  <c r="F42" i="25"/>
  <c r="F43" s="1"/>
  <c r="G32" i="56"/>
  <c r="F55" i="69" s="1"/>
  <c r="D42" i="25"/>
  <c r="D43" s="1"/>
  <c r="AC32" i="46"/>
  <c r="CO32" s="1"/>
  <c r="E32" i="56"/>
  <c r="AZ209" i="46"/>
  <c r="BE209"/>
  <c r="AM209"/>
  <c r="AF209"/>
  <c r="BB209"/>
  <c r="BN209"/>
  <c r="AY209"/>
  <c r="AT209"/>
  <c r="AQ209"/>
  <c r="R209"/>
  <c r="Y209"/>
  <c r="X209"/>
  <c r="AB209"/>
  <c r="I209"/>
  <c r="BC209"/>
  <c r="BO209"/>
  <c r="BK209"/>
  <c r="AW209"/>
  <c r="AO209"/>
  <c r="BG209"/>
  <c r="BD209"/>
  <c r="AG209"/>
  <c r="AK209"/>
  <c r="AS209"/>
  <c r="AD209"/>
  <c r="S209"/>
  <c r="T209"/>
  <c r="AA209"/>
  <c r="K209"/>
  <c r="J209"/>
  <c r="BF209"/>
  <c r="BL209"/>
  <c r="AN209"/>
  <c r="AV209"/>
  <c r="BR209"/>
  <c r="BI209"/>
  <c r="BM209"/>
  <c r="AI209"/>
  <c r="AL209"/>
  <c r="AU209"/>
  <c r="W209"/>
  <c r="V209"/>
  <c r="Z209"/>
  <c r="O209"/>
  <c r="Q209"/>
  <c r="BH209"/>
  <c r="BA209"/>
  <c r="BQ209"/>
  <c r="AE209"/>
  <c r="AJ209"/>
  <c r="I207" i="44"/>
  <c r="J207" s="1"/>
  <c r="BJ209" i="46"/>
  <c r="BP209"/>
  <c r="AP209"/>
  <c r="AH209"/>
  <c r="AR209"/>
  <c r="N209"/>
  <c r="U209"/>
  <c r="M209"/>
  <c r="L209"/>
  <c r="P209"/>
  <c r="X196" i="25"/>
  <c r="D319"/>
  <c r="C196"/>
  <c r="D62" i="47"/>
  <c r="L62"/>
  <c r="L263" s="1"/>
  <c r="L305"/>
  <c r="C197" i="25"/>
  <c r="X197"/>
  <c r="D63" i="47"/>
  <c r="X71" i="25"/>
  <c r="AS71" s="1"/>
  <c r="AV53" i="64"/>
  <c r="H83" i="44"/>
  <c r="C248"/>
  <c r="C255" s="1"/>
  <c r="R122" i="47"/>
  <c r="R73" s="1"/>
  <c r="R218" i="25"/>
  <c r="AM286"/>
  <c r="N217"/>
  <c r="N121" i="47"/>
  <c r="W220" i="25"/>
  <c r="W124" i="47"/>
  <c r="W75" s="1"/>
  <c r="AR286" i="25"/>
  <c r="W121" i="47"/>
  <c r="W217" i="25"/>
  <c r="S122" i="47"/>
  <c r="S73" s="1"/>
  <c r="S218" i="25"/>
  <c r="O217"/>
  <c r="O121" i="47"/>
  <c r="F122"/>
  <c r="F73" s="1"/>
  <c r="F218" i="25"/>
  <c r="L217"/>
  <c r="L121" i="47"/>
  <c r="Y121" i="25"/>
  <c r="Y120"/>
  <c r="AB225" i="46"/>
  <c r="X82" i="25"/>
  <c r="H110" i="36" s="1"/>
  <c r="AV50" i="64"/>
  <c r="AV555"/>
  <c r="I72" i="25"/>
  <c r="I73" s="1"/>
  <c r="I70" i="74"/>
  <c r="J52" i="56"/>
  <c r="L256" i="46"/>
  <c r="P72" i="25"/>
  <c r="Q52" i="56"/>
  <c r="P70" i="74"/>
  <c r="S256" i="46"/>
  <c r="K72" i="25"/>
  <c r="L52" i="56"/>
  <c r="K70" i="74"/>
  <c r="N256" i="46"/>
  <c r="U72" i="25"/>
  <c r="U70" i="74"/>
  <c r="V52" i="56"/>
  <c r="X256" i="46"/>
  <c r="O72" i="25"/>
  <c r="O70" i="74"/>
  <c r="P52" i="56"/>
  <c r="R256" i="46"/>
  <c r="T72" i="25"/>
  <c r="T73" s="1"/>
  <c r="U52" i="56"/>
  <c r="T70" i="74"/>
  <c r="W256" i="46"/>
  <c r="H72" i="25"/>
  <c r="H70" i="74"/>
  <c r="I52" i="56"/>
  <c r="K256" i="46"/>
  <c r="G72" i="25"/>
  <c r="G70" i="74"/>
  <c r="H52" i="56"/>
  <c r="J256" i="46"/>
  <c r="E72" i="25"/>
  <c r="E70" i="74"/>
  <c r="F52" i="56"/>
  <c r="H256" i="46"/>
  <c r="L72" i="25"/>
  <c r="L73" s="1"/>
  <c r="L70" i="74"/>
  <c r="M52" i="56"/>
  <c r="O256" i="46"/>
  <c r="AG49"/>
  <c r="G152" i="47" s="1"/>
  <c r="AE49" i="46"/>
  <c r="E152" i="47" s="1"/>
  <c r="AS49" i="46"/>
  <c r="S152" i="47" s="1"/>
  <c r="AJ49" i="46"/>
  <c r="J152" i="47" s="1"/>
  <c r="AT49" i="46"/>
  <c r="T152" i="47" s="1"/>
  <c r="AU49" i="46"/>
  <c r="U152" i="47" s="1"/>
  <c r="AW49" i="46"/>
  <c r="W152" i="47" s="1"/>
  <c r="AK49" i="46"/>
  <c r="K152" i="47" s="1"/>
  <c r="AO49" i="46"/>
  <c r="O152" i="47" s="1"/>
  <c r="AP49" i="46"/>
  <c r="P152" i="47" s="1"/>
  <c r="AM49" i="46"/>
  <c r="M152" i="47" s="1"/>
  <c r="AQ49" i="46"/>
  <c r="Q152" i="47" s="1"/>
  <c r="AI49" i="46"/>
  <c r="I152" i="47" s="1"/>
  <c r="AN49" i="46"/>
  <c r="N152" i="47" s="1"/>
  <c r="AV49" i="46"/>
  <c r="V152" i="47" s="1"/>
  <c r="AL49" i="46"/>
  <c r="L152" i="47" s="1"/>
  <c r="AF49" i="46"/>
  <c r="F152" i="47" s="1"/>
  <c r="AD49" i="46"/>
  <c r="AR49"/>
  <c r="R152" i="47" s="1"/>
  <c r="AH49" i="46"/>
  <c r="H152" i="47" s="1"/>
  <c r="G214" i="46"/>
  <c r="E30" i="44"/>
  <c r="D212"/>
  <c r="C56" i="47"/>
  <c r="C258" s="1"/>
  <c r="D258"/>
  <c r="AR153" i="25"/>
  <c r="AR285" s="1"/>
  <c r="X167" i="56"/>
  <c r="W214" i="47"/>
  <c r="W373" s="1"/>
  <c r="AU247" i="46"/>
  <c r="C94" i="36"/>
  <c r="AD167" i="46"/>
  <c r="AF153" i="25"/>
  <c r="AF285" s="1"/>
  <c r="L167" i="56"/>
  <c r="K214" i="47"/>
  <c r="K373" s="1"/>
  <c r="AI247" i="46"/>
  <c r="AP153" i="25"/>
  <c r="AP285" s="1"/>
  <c r="AS247" i="46"/>
  <c r="V167" i="56"/>
  <c r="U214" i="47"/>
  <c r="U373" s="1"/>
  <c r="AN153" i="25"/>
  <c r="AN285" s="1"/>
  <c r="T167" i="56"/>
  <c r="S214" i="47"/>
  <c r="S373" s="1"/>
  <c r="AQ247" i="46"/>
  <c r="AV197" i="64"/>
  <c r="AV126"/>
  <c r="AV488"/>
  <c r="AV415"/>
  <c r="AV56"/>
  <c r="W305" i="47"/>
  <c r="W62"/>
  <c r="W263" s="1"/>
  <c r="O62"/>
  <c r="O263" s="1"/>
  <c r="O305"/>
  <c r="J62"/>
  <c r="J263" s="1"/>
  <c r="J305"/>
  <c r="M335" i="64"/>
  <c r="Y335"/>
  <c r="X335"/>
  <c r="O335"/>
  <c r="P335"/>
  <c r="J335"/>
  <c r="H335"/>
  <c r="N335"/>
  <c r="Z335"/>
  <c r="I335"/>
  <c r="G335"/>
  <c r="Q335"/>
  <c r="V335"/>
  <c r="R335"/>
  <c r="S335"/>
  <c r="F335"/>
  <c r="L335"/>
  <c r="T335"/>
  <c r="U335"/>
  <c r="W335"/>
  <c r="K335"/>
  <c r="J554"/>
  <c r="L554"/>
  <c r="Q554"/>
  <c r="T554"/>
  <c r="V554"/>
  <c r="X554"/>
  <c r="U554"/>
  <c r="Z554"/>
  <c r="I554"/>
  <c r="K554"/>
  <c r="F554"/>
  <c r="M554"/>
  <c r="H554"/>
  <c r="Y554"/>
  <c r="N554"/>
  <c r="G554"/>
  <c r="R554"/>
  <c r="O554"/>
  <c r="W554"/>
  <c r="S554"/>
  <c r="P554"/>
  <c r="D417"/>
  <c r="M408"/>
  <c r="Q408"/>
  <c r="Y408"/>
  <c r="N408"/>
  <c r="R408"/>
  <c r="O408"/>
  <c r="W408"/>
  <c r="S408"/>
  <c r="I408"/>
  <c r="K408"/>
  <c r="F408"/>
  <c r="J408"/>
  <c r="L408"/>
  <c r="H408"/>
  <c r="T408"/>
  <c r="V408"/>
  <c r="G408"/>
  <c r="X408"/>
  <c r="U408"/>
  <c r="Z408"/>
  <c r="P408"/>
  <c r="V190"/>
  <c r="H190"/>
  <c r="J190"/>
  <c r="K190"/>
  <c r="O190"/>
  <c r="P190"/>
  <c r="R190"/>
  <c r="U190"/>
  <c r="W190"/>
  <c r="G190"/>
  <c r="I190"/>
  <c r="L190"/>
  <c r="M190"/>
  <c r="N190"/>
  <c r="Q190"/>
  <c r="S190"/>
  <c r="T190"/>
  <c r="X190"/>
  <c r="Y190"/>
  <c r="Z190"/>
  <c r="F190"/>
  <c r="AV190"/>
  <c r="AV554"/>
  <c r="D41" i="70"/>
  <c r="F41"/>
  <c r="O68" i="75"/>
  <c r="V41" i="70"/>
  <c r="S68" i="75"/>
  <c r="R41" i="70"/>
  <c r="W41"/>
  <c r="AA78" i="25"/>
  <c r="AO78"/>
  <c r="AD78"/>
  <c r="J52" i="44"/>
  <c r="H252" s="1"/>
  <c r="F252"/>
  <c r="T121" i="47"/>
  <c r="T217" i="25"/>
  <c r="T124" i="47"/>
  <c r="T75" s="1"/>
  <c r="T220" i="25"/>
  <c r="P372" i="47"/>
  <c r="K220" i="25"/>
  <c r="K124" i="47"/>
  <c r="K75" s="1"/>
  <c r="U217" i="25"/>
  <c r="U121" i="47"/>
  <c r="U124"/>
  <c r="U75" s="1"/>
  <c r="U220" i="25"/>
  <c r="U372" i="47"/>
  <c r="Q219" i="25"/>
  <c r="Q123" i="47"/>
  <c r="Q74" s="1"/>
  <c r="M220" i="25"/>
  <c r="M124" i="47"/>
  <c r="M75" s="1"/>
  <c r="AH286" i="25"/>
  <c r="H124" i="47"/>
  <c r="H75" s="1"/>
  <c r="H220" i="25"/>
  <c r="AD286"/>
  <c r="I122" i="47"/>
  <c r="I73" s="1"/>
  <c r="I218" i="25"/>
  <c r="E219"/>
  <c r="E123" i="47"/>
  <c r="E74" s="1"/>
  <c r="E220" i="25"/>
  <c r="E124" i="47"/>
  <c r="E75" s="1"/>
  <c r="D222" i="25"/>
  <c r="D173" i="56"/>
  <c r="K171" i="44" s="1"/>
  <c r="L171" s="1"/>
  <c r="C218" i="47"/>
  <c r="AV196" i="64"/>
  <c r="AV560"/>
  <c r="AV487"/>
  <c r="E56" i="73"/>
  <c r="G56"/>
  <c r="I56"/>
  <c r="M44" i="65"/>
  <c r="N250" i="56"/>
  <c r="Q44" i="65"/>
  <c r="R250" i="56"/>
  <c r="AD72" i="25"/>
  <c r="AD73" s="1"/>
  <c r="I155" i="47"/>
  <c r="AG256" i="46"/>
  <c r="AF72" i="25"/>
  <c r="AF73" s="1"/>
  <c r="K155" i="47"/>
  <c r="AI256" i="46"/>
  <c r="AQ72" i="25"/>
  <c r="AQ73" s="1"/>
  <c r="V155" i="47"/>
  <c r="AT256" i="46"/>
  <c r="AM72" i="25"/>
  <c r="AM73" s="1"/>
  <c r="R155" i="47"/>
  <c r="AP256" i="46"/>
  <c r="AI72" i="25"/>
  <c r="AI73" s="1"/>
  <c r="N155" i="47"/>
  <c r="AL256" i="46"/>
  <c r="AR72" i="25"/>
  <c r="AR73" s="1"/>
  <c r="W155" i="47"/>
  <c r="AU256" i="46"/>
  <c r="AN72" i="25"/>
  <c r="AN73" s="1"/>
  <c r="S155" i="47"/>
  <c r="AQ256" i="46"/>
  <c r="AJ72" i="25"/>
  <c r="AJ73" s="1"/>
  <c r="O155" i="47"/>
  <c r="AM256" i="46"/>
  <c r="AC72" i="25"/>
  <c r="AC73" s="1"/>
  <c r="H155" i="47"/>
  <c r="AF256" i="46"/>
  <c r="Y72" i="25"/>
  <c r="AX52" i="46"/>
  <c r="D155" i="47"/>
  <c r="AB256" i="46"/>
  <c r="AV486" i="64"/>
  <c r="AV124"/>
  <c r="AV413"/>
  <c r="I41" i="71"/>
  <c r="I63" i="70"/>
  <c r="K41" i="71"/>
  <c r="K63" i="70"/>
  <c r="M63"/>
  <c r="M41" i="71"/>
  <c r="Q63" i="70"/>
  <c r="Q41" i="71"/>
  <c r="T63" i="70"/>
  <c r="T41" i="71"/>
  <c r="G53" i="69"/>
  <c r="K53"/>
  <c r="T53"/>
  <c r="AC153" i="25"/>
  <c r="AC285" s="1"/>
  <c r="H214" i="47"/>
  <c r="H373" s="1"/>
  <c r="I167" i="56"/>
  <c r="AF247" i="46"/>
  <c r="D172" i="56"/>
  <c r="E237"/>
  <c r="D221" i="25"/>
  <c r="C219" i="47"/>
  <c r="C374" s="1"/>
  <c r="D374"/>
  <c r="Y276" i="25"/>
  <c r="X276"/>
  <c r="O53" i="64"/>
  <c r="G53"/>
  <c r="Z53"/>
  <c r="Y53"/>
  <c r="X53"/>
  <c r="W53"/>
  <c r="V53"/>
  <c r="U53"/>
  <c r="T53"/>
  <c r="S53"/>
  <c r="R53"/>
  <c r="Q53"/>
  <c r="P53"/>
  <c r="N53"/>
  <c r="M53"/>
  <c r="L53"/>
  <c r="K53"/>
  <c r="J53"/>
  <c r="I53"/>
  <c r="H53"/>
  <c r="F53"/>
  <c r="G123"/>
  <c r="I123"/>
  <c r="K123"/>
  <c r="M123"/>
  <c r="N123"/>
  <c r="P123"/>
  <c r="Q123"/>
  <c r="S123"/>
  <c r="T123"/>
  <c r="X123"/>
  <c r="Y123"/>
  <c r="Z123"/>
  <c r="V123"/>
  <c r="H123"/>
  <c r="J123"/>
  <c r="L123"/>
  <c r="O123"/>
  <c r="R123"/>
  <c r="U123"/>
  <c r="W123"/>
  <c r="F123"/>
  <c r="F558"/>
  <c r="Z558"/>
  <c r="K558"/>
  <c r="V558"/>
  <c r="Q558"/>
  <c r="R558"/>
  <c r="Y558"/>
  <c r="S558"/>
  <c r="G558"/>
  <c r="N558"/>
  <c r="U558"/>
  <c r="H558"/>
  <c r="X558"/>
  <c r="M558"/>
  <c r="T558"/>
  <c r="L558"/>
  <c r="O558"/>
  <c r="P558"/>
  <c r="W558"/>
  <c r="J558"/>
  <c r="I558"/>
  <c r="G265"/>
  <c r="H265"/>
  <c r="I265"/>
  <c r="K265"/>
  <c r="V265"/>
  <c r="J265"/>
  <c r="L265"/>
  <c r="M265"/>
  <c r="N265"/>
  <c r="Q265"/>
  <c r="S265"/>
  <c r="T265"/>
  <c r="X265"/>
  <c r="Y265"/>
  <c r="Z265"/>
  <c r="O265"/>
  <c r="P265"/>
  <c r="R265"/>
  <c r="U265"/>
  <c r="W265"/>
  <c r="F265"/>
  <c r="AV265"/>
  <c r="M78" i="25"/>
  <c r="W78"/>
  <c r="C62" i="69"/>
  <c r="BZ83" i="46"/>
  <c r="BY83"/>
  <c r="BU83"/>
  <c r="CG83"/>
  <c r="CC83"/>
  <c r="CB83"/>
  <c r="CA83"/>
  <c r="BW83"/>
  <c r="CL83"/>
  <c r="CF83"/>
  <c r="CJ83"/>
  <c r="CD83"/>
  <c r="I83" i="44"/>
  <c r="CI83" i="46"/>
  <c r="CE83"/>
  <c r="BX83"/>
  <c r="CM83"/>
  <c r="CK83"/>
  <c r="CH83"/>
  <c r="BV83"/>
  <c r="BT83"/>
  <c r="V218" i="25"/>
  <c r="V122" i="47"/>
  <c r="V73" s="1"/>
  <c r="V123"/>
  <c r="V74" s="1"/>
  <c r="V219" i="25"/>
  <c r="AQ286"/>
  <c r="R121" i="47"/>
  <c r="R217" i="25"/>
  <c r="N122" i="47"/>
  <c r="N73" s="1"/>
  <c r="N218" i="25"/>
  <c r="N123" i="47"/>
  <c r="N74" s="1"/>
  <c r="N219" i="25"/>
  <c r="N372" i="47"/>
  <c r="W123"/>
  <c r="W74" s="1"/>
  <c r="W219" i="25"/>
  <c r="S372" i="47"/>
  <c r="O122"/>
  <c r="O73" s="1"/>
  <c r="O218" i="25"/>
  <c r="J124" i="47"/>
  <c r="J75" s="1"/>
  <c r="J220" i="25"/>
  <c r="J372" i="47"/>
  <c r="AE286" i="25"/>
  <c r="F220"/>
  <c r="F124" i="47"/>
  <c r="F75" s="1"/>
  <c r="F123"/>
  <c r="F74" s="1"/>
  <c r="F219" i="25"/>
  <c r="G372" i="47"/>
  <c r="AB286" i="25"/>
  <c r="G218"/>
  <c r="G122" i="47"/>
  <c r="G73" s="1"/>
  <c r="G121"/>
  <c r="G217" i="25"/>
  <c r="L372" i="47"/>
  <c r="L122"/>
  <c r="L73" s="1"/>
  <c r="L218" i="25"/>
  <c r="AT155" i="46"/>
  <c r="AO141" i="25" s="1"/>
  <c r="AT135" i="46"/>
  <c r="AO121" i="25" s="1"/>
  <c r="AT134" i="46"/>
  <c r="AE135"/>
  <c r="Z121" i="25" s="1"/>
  <c r="AE155" i="46"/>
  <c r="Z141" i="25" s="1"/>
  <c r="AE134" i="46"/>
  <c r="AN155"/>
  <c r="AI141" i="25" s="1"/>
  <c r="AN135" i="46"/>
  <c r="AI121" i="25" s="1"/>
  <c r="AN134" i="46"/>
  <c r="AK155"/>
  <c r="AF141" i="25" s="1"/>
  <c r="AK135" i="46"/>
  <c r="AF121" i="25" s="1"/>
  <c r="AK134" i="46"/>
  <c r="AS155"/>
  <c r="AN141" i="25" s="1"/>
  <c r="AS134" i="46"/>
  <c r="AS135"/>
  <c r="AN121" i="25" s="1"/>
  <c r="AI135" i="46"/>
  <c r="AD121" i="25" s="1"/>
  <c r="AI155" i="46"/>
  <c r="AD141" i="25" s="1"/>
  <c r="AI134" i="46"/>
  <c r="AF155"/>
  <c r="AA141" i="25" s="1"/>
  <c r="AF135" i="46"/>
  <c r="AA121" i="25" s="1"/>
  <c r="AF134" i="46"/>
  <c r="AM135"/>
  <c r="AH121" i="25" s="1"/>
  <c r="AM155" i="46"/>
  <c r="AH141" i="25" s="1"/>
  <c r="AM134" i="46"/>
  <c r="AU135"/>
  <c r="AP121" i="25" s="1"/>
  <c r="AU155" i="46"/>
  <c r="AP141" i="25" s="1"/>
  <c r="AU134" i="46"/>
  <c r="AL155"/>
  <c r="AG141" i="25" s="1"/>
  <c r="AL135" i="46"/>
  <c r="AG121" i="25" s="1"/>
  <c r="AL134" i="46"/>
  <c r="J336" i="64"/>
  <c r="Z336"/>
  <c r="M336"/>
  <c r="I336"/>
  <c r="L336"/>
  <c r="F336"/>
  <c r="S336"/>
  <c r="U336"/>
  <c r="N336"/>
  <c r="R336"/>
  <c r="H336"/>
  <c r="X336"/>
  <c r="Q336"/>
  <c r="T336"/>
  <c r="P336"/>
  <c r="K336"/>
  <c r="V336"/>
  <c r="W336"/>
  <c r="G336"/>
  <c r="Y336"/>
  <c r="O336"/>
  <c r="J555"/>
  <c r="L555"/>
  <c r="V555"/>
  <c r="O555"/>
  <c r="S555"/>
  <c r="K555"/>
  <c r="H555"/>
  <c r="U555"/>
  <c r="T555"/>
  <c r="I555"/>
  <c r="F555"/>
  <c r="R555"/>
  <c r="X555"/>
  <c r="Z555"/>
  <c r="W555"/>
  <c r="Q555"/>
  <c r="M555"/>
  <c r="G555"/>
  <c r="Y555"/>
  <c r="P555"/>
  <c r="N555"/>
  <c r="F482"/>
  <c r="V482"/>
  <c r="O482"/>
  <c r="S482"/>
  <c r="Z482"/>
  <c r="Q482"/>
  <c r="U482"/>
  <c r="M482"/>
  <c r="Y482"/>
  <c r="T482"/>
  <c r="P482"/>
  <c r="I482"/>
  <c r="J482"/>
  <c r="R482"/>
  <c r="L482"/>
  <c r="X482"/>
  <c r="K482"/>
  <c r="H482"/>
  <c r="W482"/>
  <c r="G482"/>
  <c r="N482"/>
  <c r="V120"/>
  <c r="H120"/>
  <c r="J120"/>
  <c r="L120"/>
  <c r="K120"/>
  <c r="O120"/>
  <c r="R120"/>
  <c r="U120"/>
  <c r="W120"/>
  <c r="G120"/>
  <c r="I120"/>
  <c r="M120"/>
  <c r="N120"/>
  <c r="P120"/>
  <c r="Q120"/>
  <c r="S120"/>
  <c r="T120"/>
  <c r="X120"/>
  <c r="Y120"/>
  <c r="Z120"/>
  <c r="F120"/>
  <c r="AV120"/>
  <c r="AV482"/>
  <c r="AV191"/>
  <c r="X77" i="25"/>
  <c r="AS77" s="1"/>
  <c r="BX30" i="46"/>
  <c r="BE30"/>
  <c r="BL30"/>
  <c r="BY30"/>
  <c r="CC30"/>
  <c r="BK30"/>
  <c r="BA30"/>
  <c r="BF30"/>
  <c r="BD30"/>
  <c r="CE30"/>
  <c r="CH30"/>
  <c r="F30"/>
  <c r="BW30"/>
  <c r="CG30"/>
  <c r="CL30"/>
  <c r="BZ30"/>
  <c r="CA30"/>
  <c r="BQ30"/>
  <c r="CK30"/>
  <c r="CB30"/>
  <c r="I30" i="44"/>
  <c r="BJ30" i="46"/>
  <c r="CJ30"/>
  <c r="BI30"/>
  <c r="CI30"/>
  <c r="BV30"/>
  <c r="BT30"/>
  <c r="BO30"/>
  <c r="BH30"/>
  <c r="BP30"/>
  <c r="BU30"/>
  <c r="BR30"/>
  <c r="BN30"/>
  <c r="CD30"/>
  <c r="CF30"/>
  <c r="AZ30"/>
  <c r="BC30"/>
  <c r="BG30"/>
  <c r="BM30"/>
  <c r="AY30"/>
  <c r="BB30"/>
  <c r="CM30"/>
  <c r="E214"/>
  <c r="AM153" i="25"/>
  <c r="AM285" s="1"/>
  <c r="R214" i="47"/>
  <c r="R373" s="1"/>
  <c r="S167" i="56"/>
  <c r="AP247" i="46"/>
  <c r="D100" i="36"/>
  <c r="D340" i="47"/>
  <c r="C161"/>
  <c r="C340" s="1"/>
  <c r="S319" i="25"/>
  <c r="V62" i="47"/>
  <c r="V263" s="1"/>
  <c r="V305"/>
  <c r="V319" i="25"/>
  <c r="N319"/>
  <c r="E319"/>
  <c r="AV49" i="64"/>
  <c r="AV261"/>
  <c r="AV335"/>
  <c r="L68" i="75"/>
  <c r="E68"/>
  <c r="T41" i="70"/>
  <c r="Q41"/>
  <c r="I68" i="75"/>
  <c r="U41" i="70"/>
  <c r="AL78" i="25"/>
  <c r="AP78"/>
  <c r="T372" i="47"/>
  <c r="T122"/>
  <c r="T73" s="1"/>
  <c r="T218" i="25"/>
  <c r="P124" i="47"/>
  <c r="P75" s="1"/>
  <c r="P220" i="25"/>
  <c r="K219"/>
  <c r="K123" i="47"/>
  <c r="K74" s="1"/>
  <c r="AF286" i="25"/>
  <c r="AL286"/>
  <c r="M123" i="47"/>
  <c r="M74" s="1"/>
  <c r="M219" i="25"/>
  <c r="H121" i="47"/>
  <c r="H217" i="25"/>
  <c r="H372" i="47"/>
  <c r="AC286" i="25"/>
  <c r="I124" i="47"/>
  <c r="I75" s="1"/>
  <c r="I220" i="25"/>
  <c r="E217"/>
  <c r="E121" i="47"/>
  <c r="E372"/>
  <c r="D166" i="56"/>
  <c r="K164" i="44" s="1"/>
  <c r="L164" s="1"/>
  <c r="D215" i="25"/>
  <c r="AV248" i="46"/>
  <c r="CO166"/>
  <c r="C216" i="47"/>
  <c r="D121"/>
  <c r="C19" i="78"/>
  <c r="D19" s="1"/>
  <c r="D217" i="25"/>
  <c r="D168" i="56"/>
  <c r="K166" i="44" s="1"/>
  <c r="L166" s="1"/>
  <c r="P68" i="36"/>
  <c r="U165" i="46" s="1"/>
  <c r="G68" i="36"/>
  <c r="L165" i="46" s="1"/>
  <c r="G125" i="64"/>
  <c r="I125"/>
  <c r="K125"/>
  <c r="H125"/>
  <c r="J125"/>
  <c r="L125"/>
  <c r="M125"/>
  <c r="N125"/>
  <c r="P125"/>
  <c r="Q125"/>
  <c r="S125"/>
  <c r="T125"/>
  <c r="X125"/>
  <c r="Y125"/>
  <c r="Z125"/>
  <c r="V125"/>
  <c r="O125"/>
  <c r="R125"/>
  <c r="U125"/>
  <c r="W125"/>
  <c r="F125"/>
  <c r="H196"/>
  <c r="J196"/>
  <c r="G196"/>
  <c r="I196"/>
  <c r="O196"/>
  <c r="P196"/>
  <c r="R196"/>
  <c r="U196"/>
  <c r="W196"/>
  <c r="V196"/>
  <c r="K196"/>
  <c r="L196"/>
  <c r="M196"/>
  <c r="N196"/>
  <c r="Q196"/>
  <c r="S196"/>
  <c r="T196"/>
  <c r="X196"/>
  <c r="Y196"/>
  <c r="Z196"/>
  <c r="F196"/>
  <c r="M414"/>
  <c r="Z414"/>
  <c r="G414"/>
  <c r="P414"/>
  <c r="W414"/>
  <c r="X414"/>
  <c r="H414"/>
  <c r="J414"/>
  <c r="F414"/>
  <c r="V414"/>
  <c r="L414"/>
  <c r="K414"/>
  <c r="O414"/>
  <c r="S414"/>
  <c r="R414"/>
  <c r="N414"/>
  <c r="T414"/>
  <c r="Y414"/>
  <c r="U414"/>
  <c r="Q414"/>
  <c r="I414"/>
  <c r="G267"/>
  <c r="H267"/>
  <c r="I267"/>
  <c r="K267"/>
  <c r="V267"/>
  <c r="L267"/>
  <c r="M267"/>
  <c r="N267"/>
  <c r="Q267"/>
  <c r="S267"/>
  <c r="T267"/>
  <c r="X267"/>
  <c r="Y267"/>
  <c r="Z267"/>
  <c r="J267"/>
  <c r="O267"/>
  <c r="P267"/>
  <c r="R267"/>
  <c r="U267"/>
  <c r="W267"/>
  <c r="F267"/>
  <c r="AV341"/>
  <c r="E250" i="56"/>
  <c r="D44" i="65"/>
  <c r="D57" i="56"/>
  <c r="AA251" i="46"/>
  <c r="CO57"/>
  <c r="F56" i="73"/>
  <c r="H44" i="65"/>
  <c r="I250" i="56"/>
  <c r="J44" i="65"/>
  <c r="K250" i="56"/>
  <c r="J56" i="73"/>
  <c r="N56"/>
  <c r="O56"/>
  <c r="S56"/>
  <c r="U56"/>
  <c r="P44" i="65"/>
  <c r="Q250" i="56"/>
  <c r="V56" i="73"/>
  <c r="V44" i="65"/>
  <c r="W250" i="56"/>
  <c r="O54" i="64"/>
  <c r="G54"/>
  <c r="Z54"/>
  <c r="Y54"/>
  <c r="X54"/>
  <c r="W54"/>
  <c r="V54"/>
  <c r="U54"/>
  <c r="T54"/>
  <c r="S54"/>
  <c r="R54"/>
  <c r="Q54"/>
  <c r="P54"/>
  <c r="N54"/>
  <c r="M54"/>
  <c r="L54"/>
  <c r="K54"/>
  <c r="J54"/>
  <c r="I54"/>
  <c r="H54"/>
  <c r="F54"/>
  <c r="F559"/>
  <c r="L559"/>
  <c r="X559"/>
  <c r="T559"/>
  <c r="P559"/>
  <c r="W559"/>
  <c r="R559"/>
  <c r="O559"/>
  <c r="G559"/>
  <c r="Y559"/>
  <c r="S559"/>
  <c r="K559"/>
  <c r="I559"/>
  <c r="J559"/>
  <c r="Z559"/>
  <c r="Q559"/>
  <c r="V559"/>
  <c r="N559"/>
  <c r="H559"/>
  <c r="U559"/>
  <c r="M559"/>
  <c r="V124"/>
  <c r="H124"/>
  <c r="J124"/>
  <c r="L124"/>
  <c r="K124"/>
  <c r="O124"/>
  <c r="R124"/>
  <c r="U124"/>
  <c r="W124"/>
  <c r="G124"/>
  <c r="I124"/>
  <c r="M124"/>
  <c r="N124"/>
  <c r="P124"/>
  <c r="Q124"/>
  <c r="S124"/>
  <c r="T124"/>
  <c r="X124"/>
  <c r="Y124"/>
  <c r="Z124"/>
  <c r="F124"/>
  <c r="Q413"/>
  <c r="L413"/>
  <c r="V413"/>
  <c r="X413"/>
  <c r="H413"/>
  <c r="W413"/>
  <c r="G413"/>
  <c r="F413"/>
  <c r="J413"/>
  <c r="Z413"/>
  <c r="T413"/>
  <c r="P413"/>
  <c r="N413"/>
  <c r="R413"/>
  <c r="U413"/>
  <c r="M413"/>
  <c r="O413"/>
  <c r="Y413"/>
  <c r="S413"/>
  <c r="K413"/>
  <c r="I413"/>
  <c r="J266"/>
  <c r="G266"/>
  <c r="H266"/>
  <c r="I266"/>
  <c r="O266"/>
  <c r="P266"/>
  <c r="R266"/>
  <c r="U266"/>
  <c r="W266"/>
  <c r="V266"/>
  <c r="K266"/>
  <c r="L266"/>
  <c r="M266"/>
  <c r="N266"/>
  <c r="Q266"/>
  <c r="S266"/>
  <c r="T266"/>
  <c r="X266"/>
  <c r="Y266"/>
  <c r="Z266"/>
  <c r="F266"/>
  <c r="D48" i="75"/>
  <c r="C48" s="1"/>
  <c r="C71" i="74"/>
  <c r="F41" i="71"/>
  <c r="F63" i="70"/>
  <c r="J41" i="71"/>
  <c r="J63" i="70"/>
  <c r="O63"/>
  <c r="O41" i="71"/>
  <c r="R41"/>
  <c r="R63" i="70"/>
  <c r="U41" i="71"/>
  <c r="U63" i="70"/>
  <c r="P41" i="71"/>
  <c r="P63" i="70"/>
  <c r="D53" i="69"/>
  <c r="F53"/>
  <c r="J53"/>
  <c r="O53"/>
  <c r="D259" i="46"/>
  <c r="V42" i="25"/>
  <c r="V43" s="1"/>
  <c r="W32" i="56"/>
  <c r="V55" i="69" s="1"/>
  <c r="T42" i="25"/>
  <c r="T43" s="1"/>
  <c r="U32" i="56"/>
  <c r="T55" i="69" s="1"/>
  <c r="R42" i="25"/>
  <c r="R43" s="1"/>
  <c r="S32" i="56"/>
  <c r="R55" i="69" s="1"/>
  <c r="P42" i="25"/>
  <c r="P43" s="1"/>
  <c r="Q32" i="56"/>
  <c r="P55" i="69" s="1"/>
  <c r="N42" i="25"/>
  <c r="N43" s="1"/>
  <c r="O32" i="56"/>
  <c r="N55" i="69" s="1"/>
  <c r="K42" i="25"/>
  <c r="K43" s="1"/>
  <c r="L32" i="56"/>
  <c r="K55" i="69" s="1"/>
  <c r="I42" i="25"/>
  <c r="I43" s="1"/>
  <c r="J32" i="56"/>
  <c r="I55" i="69" s="1"/>
  <c r="G42" i="25"/>
  <c r="G43" s="1"/>
  <c r="H32" i="56"/>
  <c r="G55" i="69" s="1"/>
  <c r="E42" i="25"/>
  <c r="E43" s="1"/>
  <c r="F32" i="56"/>
  <c r="E55" i="69" s="1"/>
  <c r="L42" i="25"/>
  <c r="L43" s="1"/>
  <c r="M32" i="56"/>
  <c r="L55" i="69" s="1"/>
  <c r="I134" i="46"/>
  <c r="I135"/>
  <c r="I155"/>
  <c r="C158" i="47" l="1"/>
  <c r="S53" i="56"/>
  <c r="C111" i="47"/>
  <c r="C214" i="46"/>
  <c r="K53" i="56"/>
  <c r="C252" i="46"/>
  <c r="C259" s="1"/>
  <c r="E73" i="25"/>
  <c r="K73"/>
  <c r="AD252" i="46"/>
  <c r="X76" i="25"/>
  <c r="AS76" s="1"/>
  <c r="BH207" i="46"/>
  <c r="K62" i="47"/>
  <c r="K263" s="1"/>
  <c r="X53" i="56"/>
  <c r="BG207" i="46"/>
  <c r="Q53" i="56"/>
  <c r="AQ207" i="46"/>
  <c r="AO252" s="1"/>
  <c r="H66" i="74"/>
  <c r="M53" i="56"/>
  <c r="I53"/>
  <c r="C39" i="25"/>
  <c r="AS39" s="1"/>
  <c r="D239" i="56"/>
  <c r="P73" i="25"/>
  <c r="K145" i="44"/>
  <c r="N305" i="47"/>
  <c r="C50" i="74"/>
  <c r="W73" i="25"/>
  <c r="D156" i="47"/>
  <c r="C156" s="1"/>
  <c r="N263"/>
  <c r="N57" i="70"/>
  <c r="M66" i="74"/>
  <c r="E57" i="36"/>
  <c r="J134" i="46" s="1"/>
  <c r="F134" i="56" s="1"/>
  <c r="D57" i="70"/>
  <c r="K57" i="36"/>
  <c r="P135" i="46" s="1"/>
  <c r="O57" i="36"/>
  <c r="T134" i="46" s="1"/>
  <c r="O120" i="25" s="1"/>
  <c r="F57" i="36"/>
  <c r="K135" i="46" s="1"/>
  <c r="G135" i="56" s="1"/>
  <c r="F184" i="25" s="1"/>
  <c r="W57" i="36"/>
  <c r="AB155" i="46" s="1"/>
  <c r="T207"/>
  <c r="BB207"/>
  <c r="AU207"/>
  <c r="AS252" s="1"/>
  <c r="C159" i="47"/>
  <c r="M57" i="36"/>
  <c r="R135" i="46" s="1"/>
  <c r="M64" i="75"/>
  <c r="S57" i="36"/>
  <c r="X134" i="46" s="1"/>
  <c r="T134" i="56" s="1"/>
  <c r="V57" i="36"/>
  <c r="AA134" i="46" s="1"/>
  <c r="V120" i="25" s="1"/>
  <c r="X207" i="46"/>
  <c r="R207"/>
  <c r="W207"/>
  <c r="U252" s="1"/>
  <c r="AP207"/>
  <c r="AN252" s="1"/>
  <c r="Q73" i="25"/>
  <c r="N73"/>
  <c r="U53" i="56"/>
  <c r="L57" i="36"/>
  <c r="Q155" i="46" s="1"/>
  <c r="M155" i="56" s="1"/>
  <c r="L204" i="25" s="1"/>
  <c r="V53" i="56"/>
  <c r="AS45" i="25"/>
  <c r="J57" i="36"/>
  <c r="O155" i="46" s="1"/>
  <c r="K155" i="56" s="1"/>
  <c r="J204" i="25" s="1"/>
  <c r="Q57" i="36"/>
  <c r="V155" i="46" s="1"/>
  <c r="U57" i="36"/>
  <c r="Z134" i="46" s="1"/>
  <c r="N57" i="36"/>
  <c r="S155" i="46" s="1"/>
  <c r="H57" i="36"/>
  <c r="M134" i="46" s="1"/>
  <c r="H120" i="25" s="1"/>
  <c r="S207" i="46"/>
  <c r="AZ207"/>
  <c r="AE207"/>
  <c r="AC252" s="1"/>
  <c r="AR207"/>
  <c r="AP252" s="1"/>
  <c r="C63" i="69"/>
  <c r="X236" i="56"/>
  <c r="C17" i="69"/>
  <c r="C63" i="47"/>
  <c r="D56" i="56"/>
  <c r="K56" i="44" s="1"/>
  <c r="L56" s="1"/>
  <c r="S305" i="47"/>
  <c r="O53" i="56"/>
  <c r="CO37" i="46"/>
  <c r="C112" i="47"/>
  <c r="C305" s="1"/>
  <c r="S263"/>
  <c r="N64" i="75"/>
  <c r="C48" i="25"/>
  <c r="AS48" s="1"/>
  <c r="I151"/>
  <c r="I271" s="1"/>
  <c r="H73"/>
  <c r="H80" s="1"/>
  <c r="U73"/>
  <c r="U80" s="1"/>
  <c r="W134" i="46"/>
  <c r="R120" i="25" s="1"/>
  <c r="C69" i="75"/>
  <c r="U66" i="74"/>
  <c r="E57" i="70"/>
  <c r="K66" i="74"/>
  <c r="D26" i="56"/>
  <c r="K26" i="44" s="1"/>
  <c r="M216" i="25"/>
  <c r="M326" s="1"/>
  <c r="D51" i="56"/>
  <c r="K51" i="44" s="1"/>
  <c r="G73" i="25"/>
  <c r="G80" s="1"/>
  <c r="O73"/>
  <c r="O80" s="1"/>
  <c r="R233" i="46"/>
  <c r="Y135"/>
  <c r="T121" i="25" s="1"/>
  <c r="F53" i="56"/>
  <c r="L155" i="46"/>
  <c r="G141" i="25" s="1"/>
  <c r="N246" i="56"/>
  <c r="D55"/>
  <c r="K55" i="44" s="1"/>
  <c r="L55" s="1"/>
  <c r="AX53" i="46"/>
  <c r="CO53" s="1"/>
  <c r="L135"/>
  <c r="M73" i="25"/>
  <c r="M80" s="1"/>
  <c r="V73"/>
  <c r="V80" s="1"/>
  <c r="S73"/>
  <c r="J53" i="56"/>
  <c r="W53"/>
  <c r="E375" i="47"/>
  <c r="O64" i="75"/>
  <c r="F236" i="56"/>
  <c r="R56" i="71"/>
  <c r="R57" s="1"/>
  <c r="C15" i="69"/>
  <c r="D36" i="56"/>
  <c r="K36" i="44" s="1"/>
  <c r="L36" s="1"/>
  <c r="AO66" i="25"/>
  <c r="G236" i="56"/>
  <c r="P236"/>
  <c r="CO58" i="46"/>
  <c r="P66" i="74"/>
  <c r="W66"/>
  <c r="AP66" i="25"/>
  <c r="P64" i="75"/>
  <c r="U57" i="70"/>
  <c r="G64" i="75"/>
  <c r="G66" i="74"/>
  <c r="D54" i="56"/>
  <c r="K54" i="44" s="1"/>
  <c r="L54" s="1"/>
  <c r="J207" i="46"/>
  <c r="H252" s="1"/>
  <c r="O207"/>
  <c r="M252" s="1"/>
  <c r="BC207"/>
  <c r="AD207"/>
  <c r="AB252" s="1"/>
  <c r="BK207"/>
  <c r="BI207"/>
  <c r="BN207"/>
  <c r="AT207"/>
  <c r="AR252" s="1"/>
  <c r="AK207"/>
  <c r="AI252" s="1"/>
  <c r="AW207"/>
  <c r="AU252" s="1"/>
  <c r="BJ207"/>
  <c r="BQ207"/>
  <c r="AI207"/>
  <c r="AG252" s="1"/>
  <c r="BA207"/>
  <c r="L207"/>
  <c r="J252" s="1"/>
  <c r="AM252"/>
  <c r="J66" i="74"/>
  <c r="W57" i="70"/>
  <c r="Z207" i="46"/>
  <c r="X252" s="1"/>
  <c r="AY207"/>
  <c r="BM207"/>
  <c r="AM207"/>
  <c r="AK252" s="1"/>
  <c r="I205" i="44"/>
  <c r="J205" s="1"/>
  <c r="BP207" i="46"/>
  <c r="Q207"/>
  <c r="AV207"/>
  <c r="AT252" s="1"/>
  <c r="AL207"/>
  <c r="AJ252" s="1"/>
  <c r="V207"/>
  <c r="T252" s="1"/>
  <c r="BL207"/>
  <c r="BR207"/>
  <c r="AA207"/>
  <c r="Y252" s="1"/>
  <c r="BF207"/>
  <c r="M207"/>
  <c r="K252" s="1"/>
  <c r="C49" i="74"/>
  <c r="C61" i="69"/>
  <c r="J64" i="75"/>
  <c r="Y207" i="46"/>
  <c r="W252" s="1"/>
  <c r="N207"/>
  <c r="L252" s="1"/>
  <c r="AJ207"/>
  <c r="AH252" s="1"/>
  <c r="U207"/>
  <c r="S252" s="1"/>
  <c r="BE207"/>
  <c r="BO207"/>
  <c r="AH207"/>
  <c r="AF252" s="1"/>
  <c r="AN207"/>
  <c r="AL252" s="1"/>
  <c r="AG207"/>
  <c r="AE252" s="1"/>
  <c r="BD207"/>
  <c r="P207"/>
  <c r="N252" s="1"/>
  <c r="I207"/>
  <c r="G252" s="1"/>
  <c r="AS207"/>
  <c r="AQ252" s="1"/>
  <c r="AB207"/>
  <c r="K207"/>
  <c r="I252" s="1"/>
  <c r="AI66" i="25"/>
  <c r="V236" i="56"/>
  <c r="T236"/>
  <c r="L236"/>
  <c r="D58"/>
  <c r="D244" s="1"/>
  <c r="D66" i="74"/>
  <c r="F66"/>
  <c r="C64"/>
  <c r="R57" i="70"/>
  <c r="R58" s="1"/>
  <c r="W151" i="25"/>
  <c r="W271" s="1"/>
  <c r="W135" i="46"/>
  <c r="D64" i="75"/>
  <c r="Q64"/>
  <c r="F64"/>
  <c r="N66" i="74"/>
  <c r="R66"/>
  <c r="D37" i="56"/>
  <c r="K37" i="44" s="1"/>
  <c r="I238" s="1"/>
  <c r="O236" i="56"/>
  <c r="D50"/>
  <c r="K50" i="44" s="1"/>
  <c r="L50" s="1"/>
  <c r="R236" i="56"/>
  <c r="C63" i="75"/>
  <c r="Y155" i="46"/>
  <c r="Q66" i="74"/>
  <c r="F73" i="25"/>
  <c r="F80" s="1"/>
  <c r="W64" i="75"/>
  <c r="L66" i="74"/>
  <c r="H64" i="75"/>
  <c r="AA237" i="46"/>
  <c r="S66" i="74"/>
  <c r="O66"/>
  <c r="D23" i="56"/>
  <c r="K23" i="44" s="1"/>
  <c r="L23" s="1"/>
  <c r="E66" i="74"/>
  <c r="L64" i="75"/>
  <c r="S64"/>
  <c r="C52" i="69"/>
  <c r="C65" i="74"/>
  <c r="U60" i="69"/>
  <c r="P13"/>
  <c r="V14"/>
  <c r="AB50" i="25"/>
  <c r="AB52" s="1"/>
  <c r="X49"/>
  <c r="AA397" i="64"/>
  <c r="L13" i="69"/>
  <c r="G59"/>
  <c r="T59"/>
  <c r="N14"/>
  <c r="N60"/>
  <c r="R14"/>
  <c r="R60"/>
  <c r="K59"/>
  <c r="R13"/>
  <c r="M59"/>
  <c r="I60"/>
  <c r="AA470" i="64"/>
  <c r="O13" i="69"/>
  <c r="S13"/>
  <c r="F14"/>
  <c r="M14"/>
  <c r="V13"/>
  <c r="H13"/>
  <c r="G60"/>
  <c r="C31" i="25"/>
  <c r="AS31" s="1"/>
  <c r="AA250" i="64"/>
  <c r="W14" i="69"/>
  <c r="AA543" i="64"/>
  <c r="AA179"/>
  <c r="S59" i="69"/>
  <c r="O14"/>
  <c r="I13"/>
  <c r="Q13"/>
  <c r="AA264" i="64"/>
  <c r="AA52"/>
  <c r="J60" i="69"/>
  <c r="AA453" i="64"/>
  <c r="AA162"/>
  <c r="AA488"/>
  <c r="AA342"/>
  <c r="G57" i="70"/>
  <c r="G56" i="71"/>
  <c r="N55"/>
  <c r="N57" s="1"/>
  <c r="N56" i="70"/>
  <c r="L59" i="69"/>
  <c r="F59"/>
  <c r="N59"/>
  <c r="O56" i="71"/>
  <c r="O57" i="70"/>
  <c r="AA40" i="64"/>
  <c r="AA399"/>
  <c r="K56" i="71"/>
  <c r="K57" i="70"/>
  <c r="Q14" i="69"/>
  <c r="E14"/>
  <c r="K13"/>
  <c r="S14"/>
  <c r="I14"/>
  <c r="T14"/>
  <c r="D55" i="71"/>
  <c r="D57" s="1"/>
  <c r="D56" i="70"/>
  <c r="AA189" i="64"/>
  <c r="AA334"/>
  <c r="U59" i="69"/>
  <c r="U64" s="1"/>
  <c r="U14"/>
  <c r="M55" i="71"/>
  <c r="M57" s="1"/>
  <c r="M56" i="70"/>
  <c r="M58" s="1"/>
  <c r="AA193" i="64"/>
  <c r="AA557"/>
  <c r="AA526"/>
  <c r="AA56"/>
  <c r="AA268"/>
  <c r="AA415"/>
  <c r="S55" i="71"/>
  <c r="S56" i="70"/>
  <c r="V56"/>
  <c r="V58" s="1"/>
  <c r="V55" i="71"/>
  <c r="V57" s="1"/>
  <c r="O55"/>
  <c r="O56" i="70"/>
  <c r="AA181" i="64"/>
  <c r="AA110"/>
  <c r="K60" i="69"/>
  <c r="J55" i="71"/>
  <c r="J57" s="1"/>
  <c r="J56" i="70"/>
  <c r="J58" s="1"/>
  <c r="Q56" i="71"/>
  <c r="Q57" i="70"/>
  <c r="H60" i="69"/>
  <c r="AA480" i="64"/>
  <c r="AA553"/>
  <c r="S56" i="71"/>
  <c r="S57" s="1"/>
  <c r="S57" i="70"/>
  <c r="AA108" i="64"/>
  <c r="U13" i="69"/>
  <c r="O59"/>
  <c r="F60"/>
  <c r="L14"/>
  <c r="M60"/>
  <c r="F57" i="70"/>
  <c r="F56" i="71"/>
  <c r="P59" i="69"/>
  <c r="V59"/>
  <c r="H59"/>
  <c r="Q59"/>
  <c r="AA411" i="64"/>
  <c r="AA122"/>
  <c r="J14" i="69"/>
  <c r="G14"/>
  <c r="AA380" i="64"/>
  <c r="AA91"/>
  <c r="AA233"/>
  <c r="V60" i="69"/>
  <c r="AA197" i="64"/>
  <c r="V62" i="75"/>
  <c r="V66" i="74"/>
  <c r="F13" i="69"/>
  <c r="N13"/>
  <c r="AA326" i="64"/>
  <c r="AA252"/>
  <c r="K14" i="69"/>
  <c r="E60"/>
  <c r="Q55" i="71"/>
  <c r="Q57" s="1"/>
  <c r="Q56" i="70"/>
  <c r="Q58" s="1"/>
  <c r="K56"/>
  <c r="K55" i="71"/>
  <c r="K57" s="1"/>
  <c r="J13" i="69"/>
  <c r="R59"/>
  <c r="H14"/>
  <c r="P14"/>
  <c r="T60"/>
  <c r="AA260" i="64"/>
  <c r="AA48"/>
  <c r="U56" i="70"/>
  <c r="U55" i="71"/>
  <c r="U57" s="1"/>
  <c r="G55"/>
  <c r="G57" s="1"/>
  <c r="H236" i="56"/>
  <c r="G56" i="70"/>
  <c r="D13" i="69"/>
  <c r="AA324" i="64"/>
  <c r="D59" i="69"/>
  <c r="AA38" i="64"/>
  <c r="E59" i="69"/>
  <c r="E13"/>
  <c r="L60"/>
  <c r="O60"/>
  <c r="C86" i="25"/>
  <c r="AS86" s="1"/>
  <c r="H55" i="71"/>
  <c r="H57" s="1"/>
  <c r="H56" i="70"/>
  <c r="H58" s="1"/>
  <c r="F56"/>
  <c r="F55" i="71"/>
  <c r="I59" i="69"/>
  <c r="AA338" i="64"/>
  <c r="AA484"/>
  <c r="AA307"/>
  <c r="D14" i="69"/>
  <c r="D60"/>
  <c r="AA21" i="64"/>
  <c r="AA561"/>
  <c r="AA126"/>
  <c r="E55" i="71"/>
  <c r="E57" s="1"/>
  <c r="E56" i="70"/>
  <c r="G13" i="69"/>
  <c r="T13"/>
  <c r="AA545" i="64"/>
  <c r="AA472"/>
  <c r="Q60" i="69"/>
  <c r="W60"/>
  <c r="L56" i="71"/>
  <c r="L57" s="1"/>
  <c r="L57" i="70"/>
  <c r="L58" s="1"/>
  <c r="J59" i="69"/>
  <c r="W13"/>
  <c r="W59"/>
  <c r="M13"/>
  <c r="S60"/>
  <c r="P60"/>
  <c r="AA118" i="64"/>
  <c r="AA407"/>
  <c r="W55" i="71"/>
  <c r="W57" s="1"/>
  <c r="W56" i="70"/>
  <c r="G336" i="47"/>
  <c r="N222"/>
  <c r="I216" i="25"/>
  <c r="I326" s="1"/>
  <c r="N216"/>
  <c r="N326" s="1"/>
  <c r="I120" i="47"/>
  <c r="I312" s="1"/>
  <c r="E51" i="74"/>
  <c r="E95" s="1"/>
  <c r="U155" i="46"/>
  <c r="Q155" i="56" s="1"/>
  <c r="P204" i="25" s="1"/>
  <c r="U134" i="46"/>
  <c r="P120" i="25" s="1"/>
  <c r="N134" i="46"/>
  <c r="I120" i="25" s="1"/>
  <c r="G222" i="47"/>
  <c r="U151" i="25"/>
  <c r="U271" s="1"/>
  <c r="S70" i="75"/>
  <c r="O70"/>
  <c r="N155" i="46"/>
  <c r="AC45"/>
  <c r="CO45" s="1"/>
  <c r="T222" i="47"/>
  <c r="I239" i="44"/>
  <c r="C50" i="69"/>
  <c r="K233" i="46"/>
  <c r="L222" i="47"/>
  <c r="Q375"/>
  <c r="C77" i="69"/>
  <c r="T375" i="47"/>
  <c r="L375"/>
  <c r="G375"/>
  <c r="S254" i="56"/>
  <c r="U254"/>
  <c r="Q222" i="47"/>
  <c r="C58" i="69"/>
  <c r="C12"/>
  <c r="O336" i="47"/>
  <c r="K254" i="56"/>
  <c r="L70" i="75"/>
  <c r="S337" i="47"/>
  <c r="N120"/>
  <c r="N71" s="1"/>
  <c r="O66" i="25"/>
  <c r="H51" i="74"/>
  <c r="H95" s="1"/>
  <c r="N375" i="47"/>
  <c r="O254" i="56"/>
  <c r="T233" i="46"/>
  <c r="D344" i="64"/>
  <c r="D369" s="1"/>
  <c r="V375" i="47"/>
  <c r="E254" i="56"/>
  <c r="C35" i="25"/>
  <c r="AS35" s="1"/>
  <c r="X248" i="56"/>
  <c r="G248"/>
  <c r="T248"/>
  <c r="K248"/>
  <c r="AV256" i="46"/>
  <c r="W337" i="47"/>
  <c r="K337"/>
  <c r="R151" i="25"/>
  <c r="R271" s="1"/>
  <c r="W254" i="56"/>
  <c r="H233" i="46"/>
  <c r="P248" i="56"/>
  <c r="L51" i="74"/>
  <c r="L95" s="1"/>
  <c r="O337" i="47"/>
  <c r="R337"/>
  <c r="O51" i="74"/>
  <c r="O95" s="1"/>
  <c r="J70" i="75"/>
  <c r="L254" i="56"/>
  <c r="V337" i="47"/>
  <c r="O216" i="25"/>
  <c r="O326" s="1"/>
  <c r="Q70" i="75"/>
  <c r="Y233" i="46"/>
  <c r="T336" i="47"/>
  <c r="V70" i="75"/>
  <c r="K51" i="74"/>
  <c r="K95" s="1"/>
  <c r="J337" i="47"/>
  <c r="P337"/>
  <c r="Q233" i="46"/>
  <c r="W70" i="75"/>
  <c r="G70"/>
  <c r="J151" i="25"/>
  <c r="J271" s="1"/>
  <c r="K165" i="46"/>
  <c r="AC165" s="1"/>
  <c r="P233"/>
  <c r="F51" i="74"/>
  <c r="F95" s="1"/>
  <c r="F259" i="46"/>
  <c r="J336" i="47"/>
  <c r="D200" i="64"/>
  <c r="F200" s="1"/>
  <c r="F224" s="1"/>
  <c r="E248" i="56"/>
  <c r="E222" i="47"/>
  <c r="V254" i="56"/>
  <c r="I51" i="74"/>
  <c r="I95" s="1"/>
  <c r="Q254" i="56"/>
  <c r="R254"/>
  <c r="H70" i="75"/>
  <c r="E70"/>
  <c r="S375" i="47"/>
  <c r="I337"/>
  <c r="K66" i="36"/>
  <c r="P164" i="46" s="1"/>
  <c r="P375" i="47"/>
  <c r="O120"/>
  <c r="O71" s="1"/>
  <c r="S51" i="74"/>
  <c r="S95" s="1"/>
  <c r="N254" i="56"/>
  <c r="U337" i="47"/>
  <c r="S151" i="25"/>
  <c r="S271" s="1"/>
  <c r="D58" i="64"/>
  <c r="D82" s="1"/>
  <c r="W66" i="36"/>
  <c r="AB145" i="46" s="1"/>
  <c r="N70" i="75"/>
  <c r="R70"/>
  <c r="AH66" i="25"/>
  <c r="J66"/>
  <c r="U66"/>
  <c r="AE61"/>
  <c r="E106"/>
  <c r="N106"/>
  <c r="I336" i="47"/>
  <c r="K66" i="25"/>
  <c r="W66"/>
  <c r="D271" i="64"/>
  <c r="D129"/>
  <c r="D153" s="1"/>
  <c r="CO43" i="46"/>
  <c r="W336" i="47"/>
  <c r="D51" i="74"/>
  <c r="D95" s="1"/>
  <c r="P336" i="47"/>
  <c r="Q66" i="36"/>
  <c r="V164" i="46" s="1"/>
  <c r="Q51" i="74"/>
  <c r="Q95" s="1"/>
  <c r="T70" i="75"/>
  <c r="M254" i="56"/>
  <c r="N51" i="74"/>
  <c r="N95" s="1"/>
  <c r="AB66" i="25"/>
  <c r="AN66"/>
  <c r="T66"/>
  <c r="P58" i="70"/>
  <c r="AC61" i="25"/>
  <c r="AB61"/>
  <c r="S106"/>
  <c r="I58" i="70"/>
  <c r="AD66" i="25"/>
  <c r="T66" i="36"/>
  <c r="Y141" i="46" s="1"/>
  <c r="R66" i="36"/>
  <c r="W141" i="46" s="1"/>
  <c r="M66" i="36"/>
  <c r="R141" i="46" s="1"/>
  <c r="I66" i="36"/>
  <c r="N141" i="46" s="1"/>
  <c r="G66" i="36"/>
  <c r="L141" i="46" s="1"/>
  <c r="E66" i="36"/>
  <c r="J141" i="46" s="1"/>
  <c r="L66" i="36"/>
  <c r="Q141" i="46" s="1"/>
  <c r="K70" i="75"/>
  <c r="T51" i="74"/>
  <c r="T95" s="1"/>
  <c r="G51"/>
  <c r="G95" s="1"/>
  <c r="I254" i="56"/>
  <c r="V222" i="47"/>
  <c r="Q337"/>
  <c r="T337"/>
  <c r="E337"/>
  <c r="J51" i="74"/>
  <c r="J95" s="1"/>
  <c r="W51"/>
  <c r="W95" s="1"/>
  <c r="R51"/>
  <c r="R95" s="1"/>
  <c r="T254" i="56"/>
  <c r="M70" i="75"/>
  <c r="S336" i="47"/>
  <c r="AK66" i="25"/>
  <c r="Z66"/>
  <c r="AL66"/>
  <c r="AL84" s="1"/>
  <c r="AL88" s="1"/>
  <c r="D336" i="47"/>
  <c r="AC66" i="25"/>
  <c r="T58" i="70"/>
  <c r="I57" i="71"/>
  <c r="P110" i="36"/>
  <c r="AP141" i="46" s="1"/>
  <c r="Q327" i="25"/>
  <c r="CO48" i="46"/>
  <c r="AA66" i="25"/>
  <c r="F336" i="47"/>
  <c r="AP61" i="25"/>
  <c r="P66"/>
  <c r="I212" i="44"/>
  <c r="Q110" i="36"/>
  <c r="AQ145" i="46" s="1"/>
  <c r="K327" i="25"/>
  <c r="G110" i="36"/>
  <c r="AG141" i="46" s="1"/>
  <c r="I327" i="25"/>
  <c r="M110" i="36"/>
  <c r="AM145" i="46" s="1"/>
  <c r="F110" i="36"/>
  <c r="AF141" i="46" s="1"/>
  <c r="E327" i="25"/>
  <c r="T327"/>
  <c r="J222" i="47"/>
  <c r="J375"/>
  <c r="H375"/>
  <c r="H327" i="25"/>
  <c r="P222" i="47"/>
  <c r="N111" i="36"/>
  <c r="AN163" i="46" s="1"/>
  <c r="W111" i="36"/>
  <c r="AW159" i="46" s="1"/>
  <c r="S327" i="25"/>
  <c r="J254" i="56"/>
  <c r="F254"/>
  <c r="V51" i="74"/>
  <c r="V95" s="1"/>
  <c r="AF66" i="25"/>
  <c r="I70" i="75"/>
  <c r="H254" i="56"/>
  <c r="J327" i="25"/>
  <c r="U51" i="74"/>
  <c r="U95" s="1"/>
  <c r="P51"/>
  <c r="P95" s="1"/>
  <c r="F337" i="47"/>
  <c r="M337"/>
  <c r="P254" i="56"/>
  <c r="F70" i="75"/>
  <c r="AA255" i="46"/>
  <c r="X121" i="25"/>
  <c r="P111" i="36"/>
  <c r="AP163" i="46" s="1"/>
  <c r="H337" i="47"/>
  <c r="N337"/>
  <c r="X254" i="56"/>
  <c r="G254"/>
  <c r="F111" i="36"/>
  <c r="U70" i="75"/>
  <c r="P70"/>
  <c r="L337" i="47"/>
  <c r="G337"/>
  <c r="X141" i="25"/>
  <c r="AV255" i="46"/>
  <c r="F66" i="25"/>
  <c r="T57" i="71"/>
  <c r="P57"/>
  <c r="S222" i="47"/>
  <c r="AN61" i="25"/>
  <c r="D256" i="56"/>
  <c r="AQ61" i="25"/>
  <c r="Z61"/>
  <c r="K39" i="44"/>
  <c r="Q66" i="25"/>
  <c r="AO61"/>
  <c r="T106"/>
  <c r="D66"/>
  <c r="AF61"/>
  <c r="H222" i="47"/>
  <c r="R327" i="25"/>
  <c r="M51" i="74"/>
  <c r="M95" s="1"/>
  <c r="K106" i="25"/>
  <c r="L336" i="47"/>
  <c r="AG66" i="25"/>
  <c r="C60" i="75"/>
  <c r="E64"/>
  <c r="C54" i="70"/>
  <c r="C53" i="71"/>
  <c r="AV474" i="64"/>
  <c r="AK61" i="25"/>
  <c r="AI61"/>
  <c r="AM66"/>
  <c r="D52"/>
  <c r="C50"/>
  <c r="W110" i="36"/>
  <c r="AW164" i="46" s="1"/>
  <c r="R66" i="25"/>
  <c r="T111" i="36"/>
  <c r="AT163" i="46" s="1"/>
  <c r="AM61" i="25"/>
  <c r="N66" i="36"/>
  <c r="S141" i="46" s="1"/>
  <c r="H106" i="25"/>
  <c r="J106"/>
  <c r="C18" i="57"/>
  <c r="CO41" i="46"/>
  <c r="F106" i="25"/>
  <c r="AJ61"/>
  <c r="AR61"/>
  <c r="AG61"/>
  <c r="P106"/>
  <c r="V106"/>
  <c r="G327"/>
  <c r="AV254" i="64"/>
  <c r="AV401"/>
  <c r="AV328"/>
  <c r="Q336" i="47"/>
  <c r="N66" i="25"/>
  <c r="G66"/>
  <c r="M336" i="47"/>
  <c r="U336"/>
  <c r="K336"/>
  <c r="D111" i="36"/>
  <c r="AD163" i="46" s="1"/>
  <c r="H336" i="47"/>
  <c r="R336"/>
  <c r="W106" i="25"/>
  <c r="R106"/>
  <c r="O106"/>
  <c r="C147" i="47"/>
  <c r="AD61" i="25"/>
  <c r="H66"/>
  <c r="L66"/>
  <c r="N336" i="47"/>
  <c r="V336"/>
  <c r="E336"/>
  <c r="Y66" i="25"/>
  <c r="X64"/>
  <c r="AS64" s="1"/>
  <c r="AV183" i="64"/>
  <c r="K46" i="44"/>
  <c r="O59" i="56"/>
  <c r="AI90" i="25"/>
  <c r="N163" i="47"/>
  <c r="O146" i="56"/>
  <c r="N192" i="47"/>
  <c r="N360" s="1"/>
  <c r="AI132" i="25"/>
  <c r="AI284" s="1"/>
  <c r="L146" i="56"/>
  <c r="K192" i="47"/>
  <c r="K360" s="1"/>
  <c r="AF132" i="25"/>
  <c r="AF284" s="1"/>
  <c r="N59" i="56"/>
  <c r="M163" i="47"/>
  <c r="AH90" i="25"/>
  <c r="N146" i="56"/>
  <c r="M192" i="47"/>
  <c r="M360" s="1"/>
  <c r="AH132" i="25"/>
  <c r="AH284" s="1"/>
  <c r="J59" i="56"/>
  <c r="I162" i="47"/>
  <c r="I341" s="1"/>
  <c r="AD90" i="25"/>
  <c r="AE269" i="64"/>
  <c r="AE489"/>
  <c r="AE562"/>
  <c r="AE198"/>
  <c r="AE57"/>
  <c r="AE127"/>
  <c r="AE416"/>
  <c r="AE343"/>
  <c r="H146" i="56"/>
  <c r="G192" i="47"/>
  <c r="G360" s="1"/>
  <c r="AB132" i="25"/>
  <c r="AB284" s="1"/>
  <c r="AF269" i="64"/>
  <c r="AF416"/>
  <c r="AF343"/>
  <c r="AF127"/>
  <c r="AF57"/>
  <c r="AF489"/>
  <c r="AF562"/>
  <c r="AF198"/>
  <c r="G59" i="56"/>
  <c r="AA90" i="25"/>
  <c r="F162" i="47"/>
  <c r="F341" s="1"/>
  <c r="F192"/>
  <c r="F360" s="1"/>
  <c r="AA132" i="25"/>
  <c r="AA284" s="1"/>
  <c r="G146" i="56"/>
  <c r="O163" i="47"/>
  <c r="AJ90" i="25"/>
  <c r="P59" i="56"/>
  <c r="G39" i="71"/>
  <c r="G61" i="70"/>
  <c r="Q39" i="71"/>
  <c r="Q61" i="70"/>
  <c r="D61"/>
  <c r="D39" i="71"/>
  <c r="D48" i="56"/>
  <c r="K48" i="44" s="1"/>
  <c r="L48" s="1"/>
  <c r="H39" i="71"/>
  <c r="H61" i="70"/>
  <c r="P39" i="71"/>
  <c r="P61" i="70"/>
  <c r="C151" i="47"/>
  <c r="N115" i="64"/>
  <c r="Z115"/>
  <c r="O115"/>
  <c r="K115"/>
  <c r="X115"/>
  <c r="T115"/>
  <c r="R115"/>
  <c r="P115"/>
  <c r="W115"/>
  <c r="S115"/>
  <c r="M115"/>
  <c r="F115"/>
  <c r="Y115"/>
  <c r="Q115"/>
  <c r="J115"/>
  <c r="I115"/>
  <c r="U115"/>
  <c r="L115"/>
  <c r="V115"/>
  <c r="H115"/>
  <c r="G115"/>
  <c r="F550"/>
  <c r="W550"/>
  <c r="M550"/>
  <c r="K550"/>
  <c r="I550"/>
  <c r="O550"/>
  <c r="X550"/>
  <c r="V550"/>
  <c r="S550"/>
  <c r="N550"/>
  <c r="Z550"/>
  <c r="T550"/>
  <c r="R550"/>
  <c r="P550"/>
  <c r="U550"/>
  <c r="Q550"/>
  <c r="J550"/>
  <c r="G550"/>
  <c r="Y550"/>
  <c r="L550"/>
  <c r="H550"/>
  <c r="F404"/>
  <c r="S404"/>
  <c r="N404"/>
  <c r="I404"/>
  <c r="R404"/>
  <c r="P404"/>
  <c r="W404"/>
  <c r="M404"/>
  <c r="K404"/>
  <c r="Z404"/>
  <c r="O404"/>
  <c r="X404"/>
  <c r="V404"/>
  <c r="T404"/>
  <c r="Y404"/>
  <c r="G404"/>
  <c r="U404"/>
  <c r="Q404"/>
  <c r="L404"/>
  <c r="J404"/>
  <c r="H404"/>
  <c r="F257"/>
  <c r="W257"/>
  <c r="S257"/>
  <c r="M257"/>
  <c r="K257"/>
  <c r="V257"/>
  <c r="P257"/>
  <c r="N257"/>
  <c r="Z257"/>
  <c r="O257"/>
  <c r="H257"/>
  <c r="X257"/>
  <c r="T257"/>
  <c r="R257"/>
  <c r="U257"/>
  <c r="L257"/>
  <c r="G257"/>
  <c r="Y257"/>
  <c r="Q257"/>
  <c r="J257"/>
  <c r="I257"/>
  <c r="AV186"/>
  <c r="AV404"/>
  <c r="AV115"/>
  <c r="W60" i="70"/>
  <c r="W38" i="71"/>
  <c r="M60" i="70"/>
  <c r="M38" i="71"/>
  <c r="E60" i="70"/>
  <c r="E38" i="71"/>
  <c r="F38"/>
  <c r="F60" i="70"/>
  <c r="S60"/>
  <c r="S38" i="71"/>
  <c r="T59" i="56"/>
  <c r="S163" i="47"/>
  <c r="AN90" i="25"/>
  <c r="AJ57" i="64"/>
  <c r="AJ127"/>
  <c r="AJ562"/>
  <c r="AJ416"/>
  <c r="AJ269"/>
  <c r="AJ198"/>
  <c r="AJ489"/>
  <c r="AJ343"/>
  <c r="AG90" i="25"/>
  <c r="L162" i="47"/>
  <c r="L341" s="1"/>
  <c r="M59" i="56"/>
  <c r="F182" i="64"/>
  <c r="X182"/>
  <c r="R182"/>
  <c r="Q182"/>
  <c r="M182"/>
  <c r="K182"/>
  <c r="T182"/>
  <c r="P182"/>
  <c r="Y182"/>
  <c r="U182"/>
  <c r="N182"/>
  <c r="V182"/>
  <c r="I182"/>
  <c r="G182"/>
  <c r="H182"/>
  <c r="W182"/>
  <c r="S182"/>
  <c r="L182"/>
  <c r="Z182"/>
  <c r="O182"/>
  <c r="J182"/>
  <c r="F473"/>
  <c r="X473"/>
  <c r="T473"/>
  <c r="Y473"/>
  <c r="N473"/>
  <c r="V473"/>
  <c r="R473"/>
  <c r="P473"/>
  <c r="U473"/>
  <c r="Q473"/>
  <c r="M473"/>
  <c r="K473"/>
  <c r="I473"/>
  <c r="G473"/>
  <c r="S473"/>
  <c r="L473"/>
  <c r="Z473"/>
  <c r="W473"/>
  <c r="J473"/>
  <c r="H473"/>
  <c r="O473"/>
  <c r="F400"/>
  <c r="T400"/>
  <c r="P400"/>
  <c r="Y400"/>
  <c r="U400"/>
  <c r="K400"/>
  <c r="G400"/>
  <c r="X400"/>
  <c r="V400"/>
  <c r="R400"/>
  <c r="Q400"/>
  <c r="N400"/>
  <c r="M400"/>
  <c r="I400"/>
  <c r="W400"/>
  <c r="J400"/>
  <c r="H400"/>
  <c r="Z400"/>
  <c r="O400"/>
  <c r="S400"/>
  <c r="L400"/>
  <c r="F111"/>
  <c r="X111"/>
  <c r="P111"/>
  <c r="U111"/>
  <c r="Q111"/>
  <c r="M111"/>
  <c r="K111"/>
  <c r="T111"/>
  <c r="R111"/>
  <c r="Y111"/>
  <c r="N111"/>
  <c r="G111"/>
  <c r="W111"/>
  <c r="L111"/>
  <c r="J111"/>
  <c r="O111"/>
  <c r="I111"/>
  <c r="S111"/>
  <c r="Z111"/>
  <c r="V111"/>
  <c r="H111"/>
  <c r="AV111"/>
  <c r="AV473"/>
  <c r="AV182"/>
  <c r="T105" i="25"/>
  <c r="T61"/>
  <c r="L105"/>
  <c r="L61"/>
  <c r="V105"/>
  <c r="V61"/>
  <c r="K105"/>
  <c r="K61"/>
  <c r="C47" i="74"/>
  <c r="D66" i="75"/>
  <c r="C66" s="1"/>
  <c r="N105" i="25"/>
  <c r="N61"/>
  <c r="K51" i="69"/>
  <c r="K56" s="1"/>
  <c r="K78"/>
  <c r="K79" s="1"/>
  <c r="Q78"/>
  <c r="Q79" s="1"/>
  <c r="Q51"/>
  <c r="Q56" s="1"/>
  <c r="W78"/>
  <c r="W79" s="1"/>
  <c r="W51"/>
  <c r="W56" s="1"/>
  <c r="R78"/>
  <c r="R79" s="1"/>
  <c r="R51"/>
  <c r="R56" s="1"/>
  <c r="G78"/>
  <c r="G79" s="1"/>
  <c r="G51"/>
  <c r="G56" s="1"/>
  <c r="J78"/>
  <c r="J79" s="1"/>
  <c r="J51"/>
  <c r="J56" s="1"/>
  <c r="O78"/>
  <c r="O79" s="1"/>
  <c r="O51"/>
  <c r="O56" s="1"/>
  <c r="U51"/>
  <c r="U56" s="1"/>
  <c r="U78"/>
  <c r="U79" s="1"/>
  <c r="D40" i="56"/>
  <c r="K40" i="44" s="1"/>
  <c r="L40" s="1"/>
  <c r="D78" i="69"/>
  <c r="D51"/>
  <c r="D40" i="70"/>
  <c r="D47" i="56"/>
  <c r="K47" i="44" s="1"/>
  <c r="L47" s="1"/>
  <c r="I183" i="64"/>
  <c r="V183"/>
  <c r="J183"/>
  <c r="M183"/>
  <c r="Q183"/>
  <c r="T183"/>
  <c r="Y183"/>
  <c r="O183"/>
  <c r="R183"/>
  <c r="W183"/>
  <c r="G183"/>
  <c r="K183"/>
  <c r="H183"/>
  <c r="L183"/>
  <c r="N183"/>
  <c r="S183"/>
  <c r="X183"/>
  <c r="Z183"/>
  <c r="P183"/>
  <c r="U183"/>
  <c r="F183"/>
  <c r="H328"/>
  <c r="L328"/>
  <c r="N328"/>
  <c r="R328"/>
  <c r="Q328"/>
  <c r="U328"/>
  <c r="Y328"/>
  <c r="J328"/>
  <c r="V328"/>
  <c r="G328"/>
  <c r="I328"/>
  <c r="K328"/>
  <c r="M328"/>
  <c r="P328"/>
  <c r="T328"/>
  <c r="X328"/>
  <c r="S328"/>
  <c r="W328"/>
  <c r="Z328"/>
  <c r="O328"/>
  <c r="F401"/>
  <c r="H401"/>
  <c r="J401"/>
  <c r="L401"/>
  <c r="Q401"/>
  <c r="G401"/>
  <c r="K401"/>
  <c r="M401"/>
  <c r="T401"/>
  <c r="X401"/>
  <c r="Z401"/>
  <c r="O401"/>
  <c r="N401"/>
  <c r="R401"/>
  <c r="V401"/>
  <c r="U401"/>
  <c r="Y401"/>
  <c r="I401"/>
  <c r="P401"/>
  <c r="S401"/>
  <c r="W401"/>
  <c r="F547"/>
  <c r="J547"/>
  <c r="R547"/>
  <c r="V547"/>
  <c r="U547"/>
  <c r="Y547"/>
  <c r="G547"/>
  <c r="I547"/>
  <c r="M547"/>
  <c r="P547"/>
  <c r="T547"/>
  <c r="S547"/>
  <c r="W547"/>
  <c r="O547"/>
  <c r="H547"/>
  <c r="L547"/>
  <c r="N547"/>
  <c r="Q547"/>
  <c r="K547"/>
  <c r="X547"/>
  <c r="Z547"/>
  <c r="AV547"/>
  <c r="AV112"/>
  <c r="C148" i="47"/>
  <c r="C338" s="1"/>
  <c r="D338"/>
  <c r="F146" i="56"/>
  <c r="Z132" i="25"/>
  <c r="Z284" s="1"/>
  <c r="E192" i="47"/>
  <c r="E360" s="1"/>
  <c r="AC269" i="64"/>
  <c r="AC489"/>
  <c r="AC343"/>
  <c r="AC198"/>
  <c r="AC57"/>
  <c r="AC562"/>
  <c r="AC416"/>
  <c r="AC127"/>
  <c r="W59" i="56"/>
  <c r="V163" i="47"/>
  <c r="AQ90" i="25"/>
  <c r="AR127" i="64"/>
  <c r="AR269"/>
  <c r="AR489"/>
  <c r="AR343"/>
  <c r="AR198"/>
  <c r="AR416"/>
  <c r="AR562"/>
  <c r="U146" i="56"/>
  <c r="T192" i="47"/>
  <c r="T360" s="1"/>
  <c r="AO132" i="25"/>
  <c r="AO284" s="1"/>
  <c r="V59" i="56"/>
  <c r="U163" i="47"/>
  <c r="AP90" i="25"/>
  <c r="S59" i="56"/>
  <c r="AM90" i="25"/>
  <c r="R163" i="47"/>
  <c r="S146" i="56"/>
  <c r="AM132" i="25"/>
  <c r="AM284" s="1"/>
  <c r="R192" i="47"/>
  <c r="R360" s="1"/>
  <c r="AK132" i="25"/>
  <c r="AK284" s="1"/>
  <c r="P192" i="47"/>
  <c r="P360" s="1"/>
  <c r="Q146" i="56"/>
  <c r="AO198" i="64"/>
  <c r="AO562"/>
  <c r="AO489"/>
  <c r="AO127"/>
  <c r="AO269"/>
  <c r="AO416"/>
  <c r="AO343"/>
  <c r="R146" i="56"/>
  <c r="AL132" i="25"/>
  <c r="AL284" s="1"/>
  <c r="Q192" i="47"/>
  <c r="Q360" s="1"/>
  <c r="AE90" i="25"/>
  <c r="J162" i="47"/>
  <c r="J341" s="1"/>
  <c r="K59" i="56"/>
  <c r="X59"/>
  <c r="W163" i="47"/>
  <c r="AR90" i="25"/>
  <c r="W192" i="47"/>
  <c r="W360" s="1"/>
  <c r="AR132" i="25"/>
  <c r="AR284" s="1"/>
  <c r="X146" i="56"/>
  <c r="C146" i="47"/>
  <c r="AH61" i="25"/>
  <c r="AA61"/>
  <c r="E61" i="70"/>
  <c r="E39" i="71"/>
  <c r="I66" i="25"/>
  <c r="M61" i="70"/>
  <c r="M39" i="71"/>
  <c r="S39"/>
  <c r="S61" i="70"/>
  <c r="S66" i="25"/>
  <c r="J39" i="71"/>
  <c r="J61" i="70"/>
  <c r="AV45" i="64"/>
  <c r="D44" i="56"/>
  <c r="K44" i="44" s="1"/>
  <c r="L44" s="1"/>
  <c r="D38" i="71"/>
  <c r="D60" i="70"/>
  <c r="D106" i="25"/>
  <c r="H38" i="71"/>
  <c r="H60" i="70"/>
  <c r="Q60"/>
  <c r="Q38" i="71"/>
  <c r="I38"/>
  <c r="I60" i="70"/>
  <c r="P60"/>
  <c r="P38" i="71"/>
  <c r="V60" i="70"/>
  <c r="V38" i="71"/>
  <c r="L106" i="25"/>
  <c r="D45" i="56"/>
  <c r="K45" i="44" s="1"/>
  <c r="L45" s="1"/>
  <c r="D192" i="47"/>
  <c r="E146" i="56"/>
  <c r="Y132" i="25"/>
  <c r="AX146" i="46"/>
  <c r="CO146" s="1"/>
  <c r="AV41" i="64"/>
  <c r="AV327"/>
  <c r="O105" i="25"/>
  <c r="O61"/>
  <c r="R105"/>
  <c r="R61"/>
  <c r="E61"/>
  <c r="E105"/>
  <c r="S105"/>
  <c r="S61"/>
  <c r="P61"/>
  <c r="P105"/>
  <c r="I61"/>
  <c r="I105"/>
  <c r="F61"/>
  <c r="F105"/>
  <c r="J61"/>
  <c r="J105"/>
  <c r="F187" i="64"/>
  <c r="W187"/>
  <c r="U187"/>
  <c r="S187"/>
  <c r="Q187"/>
  <c r="T187"/>
  <c r="P187"/>
  <c r="J187"/>
  <c r="H187"/>
  <c r="Y187"/>
  <c r="X187"/>
  <c r="L187"/>
  <c r="Z187"/>
  <c r="O187"/>
  <c r="M187"/>
  <c r="G187"/>
  <c r="V187"/>
  <c r="R187"/>
  <c r="N187"/>
  <c r="K187"/>
  <c r="I187"/>
  <c r="F332"/>
  <c r="Z332"/>
  <c r="O332"/>
  <c r="Q332"/>
  <c r="L332"/>
  <c r="W332"/>
  <c r="S332"/>
  <c r="X332"/>
  <c r="U332"/>
  <c r="J332"/>
  <c r="R332"/>
  <c r="V332"/>
  <c r="I332"/>
  <c r="T332"/>
  <c r="Y332"/>
  <c r="P332"/>
  <c r="H332"/>
  <c r="N332"/>
  <c r="M332"/>
  <c r="K332"/>
  <c r="G332"/>
  <c r="F405"/>
  <c r="Y405"/>
  <c r="U405"/>
  <c r="S405"/>
  <c r="X405"/>
  <c r="P405"/>
  <c r="L405"/>
  <c r="W405"/>
  <c r="Q405"/>
  <c r="T405"/>
  <c r="J405"/>
  <c r="H405"/>
  <c r="Z405"/>
  <c r="O405"/>
  <c r="V405"/>
  <c r="R405"/>
  <c r="N405"/>
  <c r="M405"/>
  <c r="K405"/>
  <c r="I405"/>
  <c r="G405"/>
  <c r="AV258"/>
  <c r="AV116"/>
  <c r="F78" i="69"/>
  <c r="F79" s="1"/>
  <c r="F51"/>
  <c r="F56" s="1"/>
  <c r="X278" i="25"/>
  <c r="U327"/>
  <c r="L110" i="36"/>
  <c r="AL145" i="46" s="1"/>
  <c r="E110" i="36"/>
  <c r="AE164" i="46" s="1"/>
  <c r="C150" i="47"/>
  <c r="C55" i="70"/>
  <c r="C54" i="71"/>
  <c r="AL127" i="64"/>
  <c r="AL269"/>
  <c r="AL416"/>
  <c r="AL343"/>
  <c r="AL57"/>
  <c r="AL198"/>
  <c r="AL489"/>
  <c r="AL562"/>
  <c r="AI198"/>
  <c r="AI269"/>
  <c r="AI416"/>
  <c r="AI343"/>
  <c r="AI57"/>
  <c r="AI127"/>
  <c r="AI489"/>
  <c r="AI562"/>
  <c r="L59" i="56"/>
  <c r="K162" i="47"/>
  <c r="K341" s="1"/>
  <c r="AF90" i="25"/>
  <c r="AK57" i="64"/>
  <c r="AK269"/>
  <c r="AK489"/>
  <c r="AK416"/>
  <c r="AK127"/>
  <c r="AK198"/>
  <c r="AK562"/>
  <c r="AK343"/>
  <c r="J146" i="56"/>
  <c r="AD132" i="25"/>
  <c r="AD284" s="1"/>
  <c r="I192" i="47"/>
  <c r="I360" s="1"/>
  <c r="AG57" i="64"/>
  <c r="AG269"/>
  <c r="AG416"/>
  <c r="AG489"/>
  <c r="AG198"/>
  <c r="AG127"/>
  <c r="AG562"/>
  <c r="AG343"/>
  <c r="H59" i="56"/>
  <c r="AB90" i="25"/>
  <c r="G162" i="47"/>
  <c r="G341" s="1"/>
  <c r="I146" i="56"/>
  <c r="AC132" i="25"/>
  <c r="AC284" s="1"/>
  <c r="H192" i="47"/>
  <c r="H360" s="1"/>
  <c r="I59" i="56"/>
  <c r="H162" i="47"/>
  <c r="H341" s="1"/>
  <c r="AC90" i="25"/>
  <c r="AD57" i="64"/>
  <c r="AD269"/>
  <c r="AD489"/>
  <c r="AD127"/>
  <c r="AD198"/>
  <c r="AD562"/>
  <c r="AD416"/>
  <c r="AD343"/>
  <c r="AM57"/>
  <c r="AM198"/>
  <c r="AM562"/>
  <c r="AM416"/>
  <c r="AM127"/>
  <c r="AM269"/>
  <c r="AM489"/>
  <c r="AM343"/>
  <c r="O192" i="47"/>
  <c r="O360" s="1"/>
  <c r="AJ132" i="25"/>
  <c r="AJ284" s="1"/>
  <c r="P146" i="56"/>
  <c r="L39" i="71"/>
  <c r="L61" i="70"/>
  <c r="K39" i="71"/>
  <c r="K61" i="70"/>
  <c r="W39" i="71"/>
  <c r="W61" i="70"/>
  <c r="D46" i="75"/>
  <c r="C46" s="1"/>
  <c r="C69" i="74"/>
  <c r="N39" i="71"/>
  <c r="N61" i="70"/>
  <c r="T61"/>
  <c r="T39" i="71"/>
  <c r="R61" i="70"/>
  <c r="R39" i="71"/>
  <c r="X65" i="25"/>
  <c r="AS65" s="1"/>
  <c r="D41" i="56"/>
  <c r="K41" i="44" s="1"/>
  <c r="L41" s="1"/>
  <c r="O45" i="64"/>
  <c r="Z45"/>
  <c r="X45"/>
  <c r="V45"/>
  <c r="T45"/>
  <c r="R45"/>
  <c r="P45"/>
  <c r="M45"/>
  <c r="K45"/>
  <c r="I45"/>
  <c r="F45"/>
  <c r="G45"/>
  <c r="Y45"/>
  <c r="W45"/>
  <c r="U45"/>
  <c r="S45"/>
  <c r="Q45"/>
  <c r="N45"/>
  <c r="L45"/>
  <c r="J45"/>
  <c r="H45"/>
  <c r="F331"/>
  <c r="W331"/>
  <c r="N331"/>
  <c r="Z331"/>
  <c r="X331"/>
  <c r="T331"/>
  <c r="P331"/>
  <c r="S331"/>
  <c r="M331"/>
  <c r="K331"/>
  <c r="I331"/>
  <c r="O331"/>
  <c r="V331"/>
  <c r="R331"/>
  <c r="Y331"/>
  <c r="U331"/>
  <c r="Q331"/>
  <c r="L331"/>
  <c r="J331"/>
  <c r="H331"/>
  <c r="G331"/>
  <c r="F477"/>
  <c r="S477"/>
  <c r="M477"/>
  <c r="K477"/>
  <c r="Z477"/>
  <c r="O477"/>
  <c r="V477"/>
  <c r="T477"/>
  <c r="R477"/>
  <c r="W477"/>
  <c r="N477"/>
  <c r="I477"/>
  <c r="X477"/>
  <c r="P477"/>
  <c r="L477"/>
  <c r="H477"/>
  <c r="Y477"/>
  <c r="U477"/>
  <c r="Q477"/>
  <c r="J477"/>
  <c r="G477"/>
  <c r="F186"/>
  <c r="W186"/>
  <c r="N186"/>
  <c r="Z186"/>
  <c r="X186"/>
  <c r="T186"/>
  <c r="S186"/>
  <c r="M186"/>
  <c r="K186"/>
  <c r="I186"/>
  <c r="O186"/>
  <c r="R186"/>
  <c r="P186"/>
  <c r="Y186"/>
  <c r="U186"/>
  <c r="Q186"/>
  <c r="L186"/>
  <c r="H186"/>
  <c r="G186"/>
  <c r="J186"/>
  <c r="V186"/>
  <c r="AV477"/>
  <c r="K60" i="70"/>
  <c r="K38" i="71"/>
  <c r="M106" i="25"/>
  <c r="T38" i="71"/>
  <c r="T60" i="70"/>
  <c r="R60"/>
  <c r="R38" i="71"/>
  <c r="N38"/>
  <c r="N60" i="70"/>
  <c r="O60"/>
  <c r="O38" i="71"/>
  <c r="X60" i="25"/>
  <c r="AS60" s="1"/>
  <c r="AQ269" i="64"/>
  <c r="AQ416"/>
  <c r="AQ343"/>
  <c r="AQ127"/>
  <c r="AQ562"/>
  <c r="AQ489"/>
  <c r="AQ198"/>
  <c r="AN132" i="25"/>
  <c r="AN284" s="1"/>
  <c r="S192" i="47"/>
  <c r="S360" s="1"/>
  <c r="T146" i="56"/>
  <c r="AG132" i="25"/>
  <c r="AG284" s="1"/>
  <c r="L192" i="47"/>
  <c r="L360" s="1"/>
  <c r="M146" i="56"/>
  <c r="F41" i="64"/>
  <c r="V41"/>
  <c r="T41"/>
  <c r="Y41"/>
  <c r="U41"/>
  <c r="N41"/>
  <c r="I41"/>
  <c r="G41"/>
  <c r="X41"/>
  <c r="R41"/>
  <c r="P41"/>
  <c r="Q41"/>
  <c r="M41"/>
  <c r="K41"/>
  <c r="W41"/>
  <c r="S41"/>
  <c r="L41"/>
  <c r="J41"/>
  <c r="H41"/>
  <c r="Z41"/>
  <c r="O41"/>
  <c r="F327"/>
  <c r="X327"/>
  <c r="V327"/>
  <c r="R327"/>
  <c r="P327"/>
  <c r="Q327"/>
  <c r="M327"/>
  <c r="K327"/>
  <c r="I327"/>
  <c r="T327"/>
  <c r="Y327"/>
  <c r="U327"/>
  <c r="N327"/>
  <c r="G327"/>
  <c r="J327"/>
  <c r="H327"/>
  <c r="W327"/>
  <c r="S327"/>
  <c r="L327"/>
  <c r="Z327"/>
  <c r="O327"/>
  <c r="F546"/>
  <c r="V546"/>
  <c r="R546"/>
  <c r="U546"/>
  <c r="Q546"/>
  <c r="N546"/>
  <c r="M546"/>
  <c r="I546"/>
  <c r="X546"/>
  <c r="T546"/>
  <c r="P546"/>
  <c r="Y546"/>
  <c r="K546"/>
  <c r="G546"/>
  <c r="W546"/>
  <c r="S546"/>
  <c r="L546"/>
  <c r="O546"/>
  <c r="J546"/>
  <c r="H546"/>
  <c r="Z546"/>
  <c r="F253"/>
  <c r="T253"/>
  <c r="R253"/>
  <c r="P253"/>
  <c r="Y253"/>
  <c r="N253"/>
  <c r="G253"/>
  <c r="X253"/>
  <c r="U253"/>
  <c r="Q253"/>
  <c r="M253"/>
  <c r="I253"/>
  <c r="S253"/>
  <c r="Z253"/>
  <c r="H253"/>
  <c r="W253"/>
  <c r="L253"/>
  <c r="J253"/>
  <c r="O253"/>
  <c r="K253"/>
  <c r="V253"/>
  <c r="AV546"/>
  <c r="G105" i="25"/>
  <c r="G61"/>
  <c r="U105"/>
  <c r="U61"/>
  <c r="M105"/>
  <c r="M61"/>
  <c r="W105"/>
  <c r="W61"/>
  <c r="D43" i="56"/>
  <c r="K43" i="44" s="1"/>
  <c r="L43" s="1"/>
  <c r="D39" i="70"/>
  <c r="D105" i="25"/>
  <c r="D61"/>
  <c r="AV46" i="64"/>
  <c r="AV478"/>
  <c r="AV551"/>
  <c r="AV332"/>
  <c r="C144" i="47"/>
  <c r="C334" s="1"/>
  <c r="D334"/>
  <c r="C56" i="25"/>
  <c r="AS56" s="1"/>
  <c r="E51" i="69"/>
  <c r="E56" s="1"/>
  <c r="E78"/>
  <c r="E79" s="1"/>
  <c r="C361" i="47"/>
  <c r="K88" i="44"/>
  <c r="L88" s="1"/>
  <c r="D243" i="56"/>
  <c r="AJ66" i="25"/>
  <c r="AR66"/>
  <c r="AQ66"/>
  <c r="AE66"/>
  <c r="CO47" i="46"/>
  <c r="D67" i="75"/>
  <c r="C67" s="1"/>
  <c r="C48" i="74"/>
  <c r="F112" i="64"/>
  <c r="P112"/>
  <c r="S112"/>
  <c r="O112"/>
  <c r="G112"/>
  <c r="V112"/>
  <c r="T112"/>
  <c r="N112"/>
  <c r="W112"/>
  <c r="K112"/>
  <c r="H112"/>
  <c r="M112"/>
  <c r="X112"/>
  <c r="Z112"/>
  <c r="U112"/>
  <c r="J112"/>
  <c r="Y112"/>
  <c r="Q112"/>
  <c r="I112"/>
  <c r="R112"/>
  <c r="L112"/>
  <c r="F42"/>
  <c r="I42"/>
  <c r="K42"/>
  <c r="M42"/>
  <c r="P42"/>
  <c r="T42"/>
  <c r="X42"/>
  <c r="S42"/>
  <c r="W42"/>
  <c r="Z42"/>
  <c r="O42"/>
  <c r="H42"/>
  <c r="J42"/>
  <c r="L42"/>
  <c r="N42"/>
  <c r="R42"/>
  <c r="V42"/>
  <c r="Q42"/>
  <c r="U42"/>
  <c r="Y42"/>
  <c r="G42"/>
  <c r="F474"/>
  <c r="N474"/>
  <c r="V474"/>
  <c r="I474"/>
  <c r="K474"/>
  <c r="P474"/>
  <c r="X474"/>
  <c r="S474"/>
  <c r="W474"/>
  <c r="Z474"/>
  <c r="H474"/>
  <c r="J474"/>
  <c r="L474"/>
  <c r="R474"/>
  <c r="Q474"/>
  <c r="U474"/>
  <c r="Y474"/>
  <c r="G474"/>
  <c r="M474"/>
  <c r="T474"/>
  <c r="O474"/>
  <c r="F254"/>
  <c r="H254"/>
  <c r="J254"/>
  <c r="L254"/>
  <c r="N254"/>
  <c r="R254"/>
  <c r="V254"/>
  <c r="Q254"/>
  <c r="U254"/>
  <c r="Y254"/>
  <c r="G254"/>
  <c r="I254"/>
  <c r="K254"/>
  <c r="M254"/>
  <c r="P254"/>
  <c r="T254"/>
  <c r="X254"/>
  <c r="S254"/>
  <c r="W254"/>
  <c r="Z254"/>
  <c r="O254"/>
  <c r="AV42"/>
  <c r="C61" i="75"/>
  <c r="F59" i="56"/>
  <c r="E162" i="47"/>
  <c r="E341" s="1"/>
  <c r="Z90" i="25"/>
  <c r="W146" i="56"/>
  <c r="V192" i="47"/>
  <c r="V360" s="1"/>
  <c r="AQ132" i="25"/>
  <c r="AQ284" s="1"/>
  <c r="AT127" i="64"/>
  <c r="AT562"/>
  <c r="AT416"/>
  <c r="AT269"/>
  <c r="AT198"/>
  <c r="AT489"/>
  <c r="AT343"/>
  <c r="U59" i="56"/>
  <c r="AO90" i="25"/>
  <c r="T163" i="47"/>
  <c r="AS269" i="64"/>
  <c r="AS489"/>
  <c r="AS416"/>
  <c r="AS198"/>
  <c r="AS127"/>
  <c r="AS562"/>
  <c r="AS343"/>
  <c r="V146" i="56"/>
  <c r="U192" i="47"/>
  <c r="U360" s="1"/>
  <c r="AP132" i="25"/>
  <c r="AP284" s="1"/>
  <c r="AP127" i="64"/>
  <c r="AP269"/>
  <c r="AP562"/>
  <c r="AP343"/>
  <c r="AP198"/>
  <c r="AP416"/>
  <c r="AP489"/>
  <c r="Q59" i="56"/>
  <c r="P163" i="47"/>
  <c r="AK90" i="25"/>
  <c r="AN198" i="64"/>
  <c r="AN127"/>
  <c r="AN489"/>
  <c r="AN343"/>
  <c r="AN57"/>
  <c r="AN269"/>
  <c r="AN562"/>
  <c r="AN416"/>
  <c r="AL90" i="25"/>
  <c r="R59" i="56"/>
  <c r="Q163" i="47"/>
  <c r="AH198" i="64"/>
  <c r="AH127"/>
  <c r="AH416"/>
  <c r="AH343"/>
  <c r="AH57"/>
  <c r="AH269"/>
  <c r="AH489"/>
  <c r="AH562"/>
  <c r="AE132" i="25"/>
  <c r="AE284" s="1"/>
  <c r="J192" i="47"/>
  <c r="J360" s="1"/>
  <c r="K146" i="56"/>
  <c r="AU127" i="64"/>
  <c r="AU416"/>
  <c r="AU489"/>
  <c r="AU269"/>
  <c r="AU198"/>
  <c r="AU562"/>
  <c r="AU343"/>
  <c r="X59" i="25"/>
  <c r="AS59" s="1"/>
  <c r="Y61"/>
  <c r="E66"/>
  <c r="I39" i="71"/>
  <c r="I61" i="70"/>
  <c r="M66" i="25"/>
  <c r="V39" i="71"/>
  <c r="V61" i="70"/>
  <c r="V66" i="25"/>
  <c r="F61" i="70"/>
  <c r="F39" i="71"/>
  <c r="O61" i="70"/>
  <c r="O39" i="71"/>
  <c r="U39"/>
  <c r="U61" i="70"/>
  <c r="AV257" i="64"/>
  <c r="AV550"/>
  <c r="AV331"/>
  <c r="CO44" i="46"/>
  <c r="D45" i="75"/>
  <c r="C45" s="1"/>
  <c r="C68" i="74"/>
  <c r="U60" i="70"/>
  <c r="U38" i="71"/>
  <c r="Q106" i="25"/>
  <c r="I106"/>
  <c r="J38" i="71"/>
  <c r="J60" i="70"/>
  <c r="G60"/>
  <c r="G38" i="71"/>
  <c r="L38"/>
  <c r="L60" i="70"/>
  <c r="AB57" i="64"/>
  <c r="AB269"/>
  <c r="AB562"/>
  <c r="AB343"/>
  <c r="AB198"/>
  <c r="AB416"/>
  <c r="AB489"/>
  <c r="AB127"/>
  <c r="AV631"/>
  <c r="AV57" s="1"/>
  <c r="D162" i="47"/>
  <c r="E59" i="56"/>
  <c r="Y90" i="25"/>
  <c r="AX59" i="46"/>
  <c r="AV253" i="64"/>
  <c r="AV400"/>
  <c r="H105" i="25"/>
  <c r="H61"/>
  <c r="Q105"/>
  <c r="Q61"/>
  <c r="G46" i="64"/>
  <c r="Y46"/>
  <c r="W46"/>
  <c r="U46"/>
  <c r="S46"/>
  <c r="Q46"/>
  <c r="N46"/>
  <c r="L46"/>
  <c r="J46"/>
  <c r="H46"/>
  <c r="O46"/>
  <c r="Z46"/>
  <c r="X46"/>
  <c r="V46"/>
  <c r="T46"/>
  <c r="R46"/>
  <c r="P46"/>
  <c r="M46"/>
  <c r="K46"/>
  <c r="I46"/>
  <c r="F46"/>
  <c r="F116"/>
  <c r="Y116"/>
  <c r="W116"/>
  <c r="U116"/>
  <c r="X116"/>
  <c r="Z116"/>
  <c r="J116"/>
  <c r="S116"/>
  <c r="Q116"/>
  <c r="T116"/>
  <c r="P116"/>
  <c r="O116"/>
  <c r="N116"/>
  <c r="G116"/>
  <c r="H116"/>
  <c r="R116"/>
  <c r="M116"/>
  <c r="K116"/>
  <c r="I116"/>
  <c r="L116"/>
  <c r="V116"/>
  <c r="F551"/>
  <c r="Q551"/>
  <c r="T551"/>
  <c r="J551"/>
  <c r="H551"/>
  <c r="Z551"/>
  <c r="O551"/>
  <c r="Y551"/>
  <c r="W551"/>
  <c r="U551"/>
  <c r="S551"/>
  <c r="X551"/>
  <c r="P551"/>
  <c r="L551"/>
  <c r="V551"/>
  <c r="R551"/>
  <c r="N551"/>
  <c r="K551"/>
  <c r="I551"/>
  <c r="M551"/>
  <c r="G551"/>
  <c r="F478"/>
  <c r="Y478"/>
  <c r="W478"/>
  <c r="X478"/>
  <c r="H478"/>
  <c r="Z478"/>
  <c r="O478"/>
  <c r="U478"/>
  <c r="S478"/>
  <c r="Q478"/>
  <c r="T478"/>
  <c r="P478"/>
  <c r="L478"/>
  <c r="J478"/>
  <c r="N478"/>
  <c r="M478"/>
  <c r="I478"/>
  <c r="G478"/>
  <c r="V478"/>
  <c r="R478"/>
  <c r="K478"/>
  <c r="F258"/>
  <c r="S258"/>
  <c r="Q258"/>
  <c r="T258"/>
  <c r="P258"/>
  <c r="L258"/>
  <c r="O258"/>
  <c r="Y258"/>
  <c r="W258"/>
  <c r="U258"/>
  <c r="X258"/>
  <c r="H258"/>
  <c r="Z258"/>
  <c r="J258"/>
  <c r="R258"/>
  <c r="M258"/>
  <c r="K258"/>
  <c r="I258"/>
  <c r="V258"/>
  <c r="N258"/>
  <c r="G258"/>
  <c r="AV187"/>
  <c r="AV405"/>
  <c r="I51" i="69"/>
  <c r="I56" s="1"/>
  <c r="I78"/>
  <c r="I79" s="1"/>
  <c r="M78"/>
  <c r="M79" s="1"/>
  <c r="M51"/>
  <c r="M56" s="1"/>
  <c r="S51"/>
  <c r="S56" s="1"/>
  <c r="S78"/>
  <c r="S79" s="1"/>
  <c r="V51"/>
  <c r="V56" s="1"/>
  <c r="V78"/>
  <c r="V79" s="1"/>
  <c r="L78"/>
  <c r="L79" s="1"/>
  <c r="L51"/>
  <c r="L56" s="1"/>
  <c r="H78"/>
  <c r="H79" s="1"/>
  <c r="H51"/>
  <c r="H56" s="1"/>
  <c r="N78"/>
  <c r="N79" s="1"/>
  <c r="N51"/>
  <c r="N56" s="1"/>
  <c r="P78"/>
  <c r="P79" s="1"/>
  <c r="P51"/>
  <c r="P56" s="1"/>
  <c r="T51"/>
  <c r="T56" s="1"/>
  <c r="T78"/>
  <c r="T79" s="1"/>
  <c r="AC38" i="46"/>
  <c r="CO38" s="1"/>
  <c r="E38" i="56"/>
  <c r="D38" s="1"/>
  <c r="K38" i="44" s="1"/>
  <c r="L38" s="1"/>
  <c r="V327" i="25"/>
  <c r="X72"/>
  <c r="AS72" s="1"/>
  <c r="S66" i="36"/>
  <c r="X141" i="46" s="1"/>
  <c r="H66" i="36"/>
  <c r="M164" i="46" s="1"/>
  <c r="F66" i="36"/>
  <c r="K145" i="46" s="1"/>
  <c r="AA482" i="64"/>
  <c r="U222" i="47"/>
  <c r="V110" i="36"/>
  <c r="AV141" i="46" s="1"/>
  <c r="O110" i="36"/>
  <c r="AO141" i="46" s="1"/>
  <c r="D110" i="36"/>
  <c r="AD164" i="46" s="1"/>
  <c r="F327" i="25"/>
  <c r="W327"/>
  <c r="N327"/>
  <c r="V66" i="36"/>
  <c r="AA141" i="46" s="1"/>
  <c r="P66" i="36"/>
  <c r="U164" i="46" s="1"/>
  <c r="U66" i="36"/>
  <c r="Z145" i="46" s="1"/>
  <c r="O66" i="36"/>
  <c r="T164" i="46" s="1"/>
  <c r="J66" i="36"/>
  <c r="O145" i="46" s="1"/>
  <c r="M327" i="25"/>
  <c r="P327"/>
  <c r="L327"/>
  <c r="O327"/>
  <c r="V248" i="56"/>
  <c r="R248"/>
  <c r="N248"/>
  <c r="I248"/>
  <c r="AA249" i="46"/>
  <c r="AC80" i="25"/>
  <c r="AI80"/>
  <c r="AQ80"/>
  <c r="AD80"/>
  <c r="AG80"/>
  <c r="S80"/>
  <c r="W80"/>
  <c r="N80"/>
  <c r="J80"/>
  <c r="R80"/>
  <c r="AJ80"/>
  <c r="AR80"/>
  <c r="AM80"/>
  <c r="AF80"/>
  <c r="AH164" i="46"/>
  <c r="AH145"/>
  <c r="AH141"/>
  <c r="AL80" i="25"/>
  <c r="D141"/>
  <c r="E155" i="56"/>
  <c r="D120" i="25"/>
  <c r="G225" i="46"/>
  <c r="E134" i="56"/>
  <c r="C53" i="69"/>
  <c r="F47" i="71"/>
  <c r="F54" i="75"/>
  <c r="H54"/>
  <c r="H47" i="71"/>
  <c r="J47"/>
  <c r="J54" i="75"/>
  <c r="M47" i="71"/>
  <c r="M54" i="75"/>
  <c r="O54"/>
  <c r="O47" i="71"/>
  <c r="Q47"/>
  <c r="Q54" i="75"/>
  <c r="S47" i="71"/>
  <c r="S54" i="75"/>
  <c r="U54"/>
  <c r="U47" i="71"/>
  <c r="W54" i="75"/>
  <c r="W47" i="71"/>
  <c r="L54" i="75"/>
  <c r="L47" i="71"/>
  <c r="V57" i="65"/>
  <c r="P57"/>
  <c r="J57"/>
  <c r="H57"/>
  <c r="G151" i="25"/>
  <c r="G271" s="1"/>
  <c r="J233" i="46"/>
  <c r="C217" i="25"/>
  <c r="X217"/>
  <c r="C121" i="47"/>
  <c r="D72"/>
  <c r="D313"/>
  <c r="C215" i="25"/>
  <c r="X215"/>
  <c r="D327"/>
  <c r="S246" i="56"/>
  <c r="R216" i="25"/>
  <c r="R326" s="1"/>
  <c r="R120" i="47"/>
  <c r="D121" i="25"/>
  <c r="E135" i="56"/>
  <c r="AA266" i="64"/>
  <c r="AA413"/>
  <c r="AA124"/>
  <c r="AA559"/>
  <c r="E54" i="75"/>
  <c r="E47" i="71"/>
  <c r="G54" i="75"/>
  <c r="G47" i="71"/>
  <c r="I47"/>
  <c r="I54" i="75"/>
  <c r="K54"/>
  <c r="K47" i="71"/>
  <c r="N47"/>
  <c r="N54" i="75"/>
  <c r="P47" i="71"/>
  <c r="P54" i="75"/>
  <c r="R47" i="71"/>
  <c r="R54" i="75"/>
  <c r="T54"/>
  <c r="T47" i="71"/>
  <c r="V47"/>
  <c r="V54" i="75"/>
  <c r="D47" i="71"/>
  <c r="D54" i="75"/>
  <c r="AA54" i="64"/>
  <c r="D250" i="56"/>
  <c r="K57" i="44"/>
  <c r="AA267" i="64"/>
  <c r="AA196"/>
  <c r="E72" i="47"/>
  <c r="E271" s="1"/>
  <c r="E313"/>
  <c r="H313"/>
  <c r="H72"/>
  <c r="H271" s="1"/>
  <c r="P80" i="25"/>
  <c r="P61" i="71"/>
  <c r="P63" s="1"/>
  <c r="P43" i="70"/>
  <c r="Q61" i="71"/>
  <c r="Q63" s="1"/>
  <c r="Q43" i="70"/>
  <c r="T61" i="71"/>
  <c r="T63" s="1"/>
  <c r="T43" i="70"/>
  <c r="G61" i="71"/>
  <c r="G63" s="1"/>
  <c r="G43" i="70"/>
  <c r="C100" i="36"/>
  <c r="AD154" i="46"/>
  <c r="AD133"/>
  <c r="CN30"/>
  <c r="U30"/>
  <c r="J30"/>
  <c r="X30"/>
  <c r="R30"/>
  <c r="W30"/>
  <c r="M30"/>
  <c r="L30"/>
  <c r="I30"/>
  <c r="H30"/>
  <c r="H214" s="1"/>
  <c r="Y30"/>
  <c r="V30"/>
  <c r="Q30"/>
  <c r="P30"/>
  <c r="O30"/>
  <c r="AA30"/>
  <c r="AB30"/>
  <c r="N30"/>
  <c r="Z30"/>
  <c r="T30"/>
  <c r="S30"/>
  <c r="K30"/>
  <c r="F214"/>
  <c r="AA120" i="64"/>
  <c r="AA555"/>
  <c r="L14" i="71"/>
  <c r="L17" i="75"/>
  <c r="AA336" i="64"/>
  <c r="D14" i="71"/>
  <c r="D17" i="75"/>
  <c r="S17"/>
  <c r="S14" i="71"/>
  <c r="M14"/>
  <c r="M17" i="75"/>
  <c r="N17"/>
  <c r="N14" i="71"/>
  <c r="E17" i="75"/>
  <c r="E14" i="71"/>
  <c r="K14"/>
  <c r="K17" i="75"/>
  <c r="P14" i="71"/>
  <c r="P17" i="75"/>
  <c r="I14" i="71"/>
  <c r="I17" i="75"/>
  <c r="J17"/>
  <c r="J14" i="71"/>
  <c r="G14"/>
  <c r="G17" i="75"/>
  <c r="AG120" i="25"/>
  <c r="AG263" s="1"/>
  <c r="AJ225" i="46"/>
  <c r="AH120" i="25"/>
  <c r="AH263" s="1"/>
  <c r="AK225" i="46"/>
  <c r="AD120" i="25"/>
  <c r="AD263" s="1"/>
  <c r="AG225" i="46"/>
  <c r="AN120" i="25"/>
  <c r="AN263" s="1"/>
  <c r="AQ225" i="46"/>
  <c r="AF120" i="25"/>
  <c r="AF263" s="1"/>
  <c r="AI225" i="46"/>
  <c r="Z120" i="25"/>
  <c r="Z263" s="1"/>
  <c r="AC225" i="46"/>
  <c r="AA558" i="64"/>
  <c r="F48" i="70"/>
  <c r="F56" i="74"/>
  <c r="H48" i="70"/>
  <c r="H56" i="74"/>
  <c r="J56"/>
  <c r="J48" i="70"/>
  <c r="M48"/>
  <c r="M56" i="74"/>
  <c r="O56"/>
  <c r="O48" i="70"/>
  <c r="Q48"/>
  <c r="Q56" i="74"/>
  <c r="S56"/>
  <c r="S48" i="70"/>
  <c r="U48"/>
  <c r="U56" i="74"/>
  <c r="W56"/>
  <c r="W48" i="70"/>
  <c r="L56" i="74"/>
  <c r="L48" i="70"/>
  <c r="Z80" i="25"/>
  <c r="AK80"/>
  <c r="AA80"/>
  <c r="AN80"/>
  <c r="Q57" i="65"/>
  <c r="M57"/>
  <c r="G121" i="25"/>
  <c r="H135" i="56"/>
  <c r="G184" i="25" s="1"/>
  <c r="U375" i="47"/>
  <c r="T72"/>
  <c r="T271" s="1"/>
  <c r="T313"/>
  <c r="F417" i="64"/>
  <c r="F441" s="1"/>
  <c r="D441"/>
  <c r="AA554"/>
  <c r="F563"/>
  <c r="F587" s="1"/>
  <c r="D587"/>
  <c r="H15" i="70"/>
  <c r="H17" i="74"/>
  <c r="R17"/>
  <c r="R15" i="70"/>
  <c r="I15"/>
  <c r="I17" i="74"/>
  <c r="P17"/>
  <c r="P15" i="70"/>
  <c r="S17" i="74"/>
  <c r="S15" i="70"/>
  <c r="D15"/>
  <c r="D17" i="74"/>
  <c r="AA335" i="64"/>
  <c r="W17" i="74"/>
  <c r="W15" i="70"/>
  <c r="E17" i="74"/>
  <c r="E15" i="70"/>
  <c r="M17" i="74"/>
  <c r="M15" i="70"/>
  <c r="U15"/>
  <c r="U17" i="74"/>
  <c r="J17"/>
  <c r="J15" i="70"/>
  <c r="U120" i="47"/>
  <c r="U216" i="25"/>
  <c r="U326" s="1"/>
  <c r="V246" i="56"/>
  <c r="G30" i="44"/>
  <c r="E212"/>
  <c r="L40" i="71"/>
  <c r="L62" i="70"/>
  <c r="M255" i="56"/>
  <c r="L80" i="25"/>
  <c r="E40" i="71"/>
  <c r="E62" i="70"/>
  <c r="F255" i="56"/>
  <c r="E80" i="25"/>
  <c r="G62" i="70"/>
  <c r="G40" i="71"/>
  <c r="H255" i="56"/>
  <c r="H40" i="71"/>
  <c r="H62" i="70"/>
  <c r="I255" i="56"/>
  <c r="T47" i="75"/>
  <c r="T49" s="1"/>
  <c r="T72" i="74"/>
  <c r="T80" i="25"/>
  <c r="O62" i="70"/>
  <c r="O40" i="71"/>
  <c r="P255" i="56"/>
  <c r="U62" i="70"/>
  <c r="U40" i="71"/>
  <c r="V255" i="56"/>
  <c r="K47" i="75"/>
  <c r="K49" s="1"/>
  <c r="K72" i="74"/>
  <c r="K80" i="25"/>
  <c r="P47" i="75"/>
  <c r="P49" s="1"/>
  <c r="P72" i="74"/>
  <c r="I40" i="71"/>
  <c r="I62" i="70"/>
  <c r="J255" i="56"/>
  <c r="I80" i="25"/>
  <c r="AX134" i="46"/>
  <c r="AX135"/>
  <c r="O72" i="47"/>
  <c r="O271" s="1"/>
  <c r="O313"/>
  <c r="W72"/>
  <c r="W271" s="1"/>
  <c r="W313"/>
  <c r="N72"/>
  <c r="N271" s="1"/>
  <c r="N313"/>
  <c r="F248" i="44"/>
  <c r="F255" s="1"/>
  <c r="J83"/>
  <c r="AH80" i="25"/>
  <c r="N141"/>
  <c r="O155" i="56"/>
  <c r="N204" i="25" s="1"/>
  <c r="R141"/>
  <c r="S155" i="56"/>
  <c r="R204" i="25" s="1"/>
  <c r="U120"/>
  <c r="V134" i="56"/>
  <c r="P121" i="25"/>
  <c r="Q135" i="56"/>
  <c r="P184" i="25" s="1"/>
  <c r="C62" i="47"/>
  <c r="D263"/>
  <c r="C319" i="25"/>
  <c r="X319"/>
  <c r="Q252" i="46"/>
  <c r="AC209"/>
  <c r="V252"/>
  <c r="P252"/>
  <c r="H212" i="44"/>
  <c r="C41" i="71"/>
  <c r="C63" i="70"/>
  <c r="AA195" i="64"/>
  <c r="I18" i="75"/>
  <c r="I15" i="71"/>
  <c r="J15"/>
  <c r="J18" i="75"/>
  <c r="W18"/>
  <c r="W15" i="71"/>
  <c r="D18" i="75"/>
  <c r="D15" i="71"/>
  <c r="AA340" i="64"/>
  <c r="T15" i="71"/>
  <c r="T18" i="75"/>
  <c r="E15" i="71"/>
  <c r="E18" i="75"/>
  <c r="H18"/>
  <c r="H15" i="71"/>
  <c r="U15"/>
  <c r="U18" i="75"/>
  <c r="N15" i="71"/>
  <c r="N18" i="75"/>
  <c r="R15" i="71"/>
  <c r="R18" i="75"/>
  <c r="G18"/>
  <c r="G15" i="71"/>
  <c r="O57" i="65"/>
  <c r="N57"/>
  <c r="F57"/>
  <c r="AS82" i="25"/>
  <c r="C56" i="73"/>
  <c r="AA560" i="64"/>
  <c r="AA487"/>
  <c r="E12" i="65"/>
  <c r="E13" i="73"/>
  <c r="T12" i="65"/>
  <c r="T13" i="73"/>
  <c r="S13"/>
  <c r="S12" i="65"/>
  <c r="U13" i="73"/>
  <c r="U12" i="65"/>
  <c r="P13" i="73"/>
  <c r="P12" i="65"/>
  <c r="G12"/>
  <c r="G13" i="73"/>
  <c r="Q13"/>
  <c r="Q12" i="65"/>
  <c r="W12"/>
  <c r="W13" i="73"/>
  <c r="F13"/>
  <c r="F12" i="65"/>
  <c r="O13" i="73"/>
  <c r="O12" i="65"/>
  <c r="J13" i="73"/>
  <c r="J12" i="65"/>
  <c r="E44" i="73"/>
  <c r="E45" s="1"/>
  <c r="E45" i="65"/>
  <c r="E46" s="1"/>
  <c r="G45"/>
  <c r="G46" s="1"/>
  <c r="G44" i="73"/>
  <c r="G45" s="1"/>
  <c r="I44"/>
  <c r="I45" s="1"/>
  <c r="I45" i="65"/>
  <c r="I46" s="1"/>
  <c r="K45"/>
  <c r="K46" s="1"/>
  <c r="K44" i="73"/>
  <c r="K45" s="1"/>
  <c r="N45" i="65"/>
  <c r="N46" s="1"/>
  <c r="N44" i="73"/>
  <c r="N45" s="1"/>
  <c r="P45" i="65"/>
  <c r="P46" s="1"/>
  <c r="P44" i="73"/>
  <c r="P45" s="1"/>
  <c r="R44"/>
  <c r="R45" s="1"/>
  <c r="R45" i="65"/>
  <c r="R46" s="1"/>
  <c r="T45"/>
  <c r="T46" s="1"/>
  <c r="T44" i="73"/>
  <c r="T45" s="1"/>
  <c r="V45" i="65"/>
  <c r="V46" s="1"/>
  <c r="V44" i="73"/>
  <c r="V45" s="1"/>
  <c r="AA55" i="64"/>
  <c r="D44" i="73"/>
  <c r="D45" i="65"/>
  <c r="D46" s="1"/>
  <c r="K151" i="25"/>
  <c r="K271" s="1"/>
  <c r="N233" i="46"/>
  <c r="D73" i="47"/>
  <c r="C73" s="1"/>
  <c r="C122"/>
  <c r="C372"/>
  <c r="Q72"/>
  <c r="Q271" s="1"/>
  <c r="Q313"/>
  <c r="K222"/>
  <c r="I61" i="71"/>
  <c r="I63" s="1"/>
  <c r="I43" i="70"/>
  <c r="H61" i="71"/>
  <c r="H63" s="1"/>
  <c r="H43" i="70"/>
  <c r="E61" i="71"/>
  <c r="E63" s="1"/>
  <c r="E43" i="70"/>
  <c r="L61" i="71"/>
  <c r="L63" s="1"/>
  <c r="L43" i="70"/>
  <c r="U111" i="36"/>
  <c r="I111"/>
  <c r="L111"/>
  <c r="Q111"/>
  <c r="M111"/>
  <c r="G111"/>
  <c r="E111"/>
  <c r="K111"/>
  <c r="V111"/>
  <c r="AK154" i="46"/>
  <c r="AF140" i="25" s="1"/>
  <c r="AK133" i="46"/>
  <c r="AM154"/>
  <c r="AH140" i="25" s="1"/>
  <c r="AM133" i="46"/>
  <c r="AP154"/>
  <c r="AK140" i="25" s="1"/>
  <c r="AP133" i="46"/>
  <c r="AE154"/>
  <c r="Z140" i="25" s="1"/>
  <c r="AE133" i="46"/>
  <c r="AU154"/>
  <c r="AP140" i="25" s="1"/>
  <c r="AU133" i="46"/>
  <c r="AG133"/>
  <c r="AG154"/>
  <c r="AB140" i="25" s="1"/>
  <c r="AQ154" i="46"/>
  <c r="AL140" i="25" s="1"/>
  <c r="AQ133" i="46"/>
  <c r="AF133"/>
  <c r="AF154"/>
  <c r="AA140" i="25" s="1"/>
  <c r="AW133" i="46"/>
  <c r="AW154"/>
  <c r="AR140" i="25" s="1"/>
  <c r="AS133" i="46"/>
  <c r="AS154"/>
  <c r="AN140" i="25" s="1"/>
  <c r="G312" i="47"/>
  <c r="G71"/>
  <c r="G126"/>
  <c r="F53" i="75"/>
  <c r="F46" i="71"/>
  <c r="H53" i="75"/>
  <c r="H46" i="71"/>
  <c r="J46"/>
  <c r="J53" i="75"/>
  <c r="M46" i="71"/>
  <c r="M53" i="75"/>
  <c r="O46" i="71"/>
  <c r="O53" i="75"/>
  <c r="Q46" i="71"/>
  <c r="Q53" i="75"/>
  <c r="S53"/>
  <c r="S46" i="71"/>
  <c r="U53" i="75"/>
  <c r="U46" i="71"/>
  <c r="W53" i="75"/>
  <c r="W46" i="71"/>
  <c r="L46"/>
  <c r="L53" i="75"/>
  <c r="R110" i="36"/>
  <c r="U110"/>
  <c r="K110"/>
  <c r="J110"/>
  <c r="D151" i="25"/>
  <c r="G233" i="46"/>
  <c r="AL120" i="25"/>
  <c r="AL263" s="1"/>
  <c r="AO225" i="46"/>
  <c r="AE120" i="25"/>
  <c r="AE263" s="1"/>
  <c r="AH225" i="46"/>
  <c r="AR120" i="25"/>
  <c r="AR263" s="1"/>
  <c r="AU225" i="46"/>
  <c r="AC120" i="25"/>
  <c r="AC263" s="1"/>
  <c r="AF225" i="46"/>
  <c r="AQ120" i="25"/>
  <c r="AQ263" s="1"/>
  <c r="AT225" i="46"/>
  <c r="AA412" i="64"/>
  <c r="E18" i="74"/>
  <c r="E16" i="70"/>
  <c r="N16"/>
  <c r="N18" i="74"/>
  <c r="U16" i="70"/>
  <c r="U18" i="74"/>
  <c r="P18"/>
  <c r="P16" i="70"/>
  <c r="Q18" i="74"/>
  <c r="Q16" i="70"/>
  <c r="D18" i="74"/>
  <c r="D16" i="70"/>
  <c r="AA339" i="64"/>
  <c r="O16" i="70"/>
  <c r="O18" i="74"/>
  <c r="J16" i="70"/>
  <c r="J18" i="74"/>
  <c r="G16" i="70"/>
  <c r="G18" i="74"/>
  <c r="S16" i="70"/>
  <c r="S18" i="74"/>
  <c r="AO80" i="25"/>
  <c r="AE80"/>
  <c r="S111" i="36"/>
  <c r="W248" i="56"/>
  <c r="S248"/>
  <c r="O248"/>
  <c r="J248"/>
  <c r="F248"/>
  <c r="W57" i="65"/>
  <c r="I57"/>
  <c r="L57"/>
  <c r="X219" i="25"/>
  <c r="C219"/>
  <c r="C123" i="47"/>
  <c r="D74"/>
  <c r="C74" s="1"/>
  <c r="D75"/>
  <c r="C75" s="1"/>
  <c r="C124"/>
  <c r="I313"/>
  <c r="I72"/>
  <c r="I271" s="1"/>
  <c r="K313"/>
  <c r="K72"/>
  <c r="K271" s="1"/>
  <c r="F55" i="74"/>
  <c r="F47" i="70"/>
  <c r="H47"/>
  <c r="H55" i="74"/>
  <c r="J47" i="70"/>
  <c r="J55" i="74"/>
  <c r="M47" i="70"/>
  <c r="M55" i="74"/>
  <c r="O55"/>
  <c r="O47" i="70"/>
  <c r="Q55" i="74"/>
  <c r="Q47" i="70"/>
  <c r="S55" i="74"/>
  <c r="S47" i="70"/>
  <c r="U55" i="74"/>
  <c r="U47" i="70"/>
  <c r="W47"/>
  <c r="W55" i="74"/>
  <c r="L47" i="70"/>
  <c r="L55" i="74"/>
  <c r="F490" i="64"/>
  <c r="F514" s="1"/>
  <c r="D514"/>
  <c r="AA481"/>
  <c r="AA119"/>
  <c r="I121" i="25"/>
  <c r="J135" i="56"/>
  <c r="I184" i="25" s="1"/>
  <c r="K121"/>
  <c r="L135" i="56"/>
  <c r="K184" i="25" s="1"/>
  <c r="S120"/>
  <c r="W141"/>
  <c r="X155" i="56"/>
  <c r="W204" i="25" s="1"/>
  <c r="T120"/>
  <c r="U134" i="56"/>
  <c r="X49"/>
  <c r="I49"/>
  <c r="R49"/>
  <c r="N49"/>
  <c r="V49"/>
  <c r="W49"/>
  <c r="M49"/>
  <c r="P49"/>
  <c r="T49"/>
  <c r="F49"/>
  <c r="E49"/>
  <c r="AC49" i="46"/>
  <c r="CO52"/>
  <c r="AA256"/>
  <c r="D52" i="56"/>
  <c r="D40" i="71"/>
  <c r="D62" i="70"/>
  <c r="E255" i="56"/>
  <c r="F47" i="75"/>
  <c r="F49" s="1"/>
  <c r="F72" i="74"/>
  <c r="M62" i="70"/>
  <c r="M40" i="71"/>
  <c r="N255" i="56"/>
  <c r="Q62" i="70"/>
  <c r="Q40" i="71"/>
  <c r="R255" i="56"/>
  <c r="V40" i="71"/>
  <c r="V62" i="70"/>
  <c r="W255" i="56"/>
  <c r="S47" i="75"/>
  <c r="S49" s="1"/>
  <c r="S72" i="74"/>
  <c r="W47" i="75"/>
  <c r="W49" s="1"/>
  <c r="W72" i="74"/>
  <c r="N47" i="75"/>
  <c r="N49" s="1"/>
  <c r="N72" i="74"/>
  <c r="J40" i="71"/>
  <c r="J62" i="70"/>
  <c r="K255" i="56"/>
  <c r="R47" i="75"/>
  <c r="R49" s="1"/>
  <c r="R72" i="74"/>
  <c r="N110" i="36"/>
  <c r="T110"/>
  <c r="S110"/>
  <c r="I110"/>
  <c r="F72" i="47"/>
  <c r="F271" s="1"/>
  <c r="F313"/>
  <c r="F222"/>
  <c r="W375"/>
  <c r="R222"/>
  <c r="V313"/>
  <c r="V72"/>
  <c r="V271" s="1"/>
  <c r="Q246" i="56"/>
  <c r="P216" i="25"/>
  <c r="P326" s="1"/>
  <c r="P120" i="47"/>
  <c r="D57" i="65"/>
  <c r="C44"/>
  <c r="AA414" i="64"/>
  <c r="AA125"/>
  <c r="P151" i="25"/>
  <c r="P271" s="1"/>
  <c r="S233" i="46"/>
  <c r="K61" i="71"/>
  <c r="K63" s="1"/>
  <c r="K43" i="70"/>
  <c r="U61" i="71"/>
  <c r="U63" s="1"/>
  <c r="U43" i="70"/>
  <c r="BS30" i="46"/>
  <c r="V17" i="75"/>
  <c r="V14" i="71"/>
  <c r="T14"/>
  <c r="T17" i="75"/>
  <c r="H17"/>
  <c r="H14" i="71"/>
  <c r="Q14"/>
  <c r="Q17" i="75"/>
  <c r="U17"/>
  <c r="U14" i="71"/>
  <c r="O14"/>
  <c r="O17" i="75"/>
  <c r="R17"/>
  <c r="R14" i="71"/>
  <c r="F14"/>
  <c r="F17" i="75"/>
  <c r="W14" i="71"/>
  <c r="W17" i="75"/>
  <c r="AP120" i="25"/>
  <c r="AP263" s="1"/>
  <c r="AS225" i="46"/>
  <c r="AA120" i="25"/>
  <c r="AA263" s="1"/>
  <c r="AD225" i="46"/>
  <c r="AI120" i="25"/>
  <c r="AI263" s="1"/>
  <c r="AL225" i="46"/>
  <c r="AO120" i="25"/>
  <c r="AO263" s="1"/>
  <c r="AR225" i="46"/>
  <c r="G72" i="47"/>
  <c r="G271" s="1"/>
  <c r="G313"/>
  <c r="R313"/>
  <c r="R72"/>
  <c r="R271" s="1"/>
  <c r="CN83" i="46"/>
  <c r="C78" i="25"/>
  <c r="S64" i="36" s="1"/>
  <c r="X162" i="46" s="1"/>
  <c r="AA265" i="64"/>
  <c r="AA123"/>
  <c r="E48" i="70"/>
  <c r="E56" i="74"/>
  <c r="G48" i="70"/>
  <c r="G56" i="74"/>
  <c r="I56"/>
  <c r="I48" i="70"/>
  <c r="K48"/>
  <c r="K56" i="74"/>
  <c r="N48" i="70"/>
  <c r="N56" i="74"/>
  <c r="P56"/>
  <c r="P48" i="70"/>
  <c r="R56" i="74"/>
  <c r="R48" i="70"/>
  <c r="T56" i="74"/>
  <c r="T48" i="70"/>
  <c r="V56" i="74"/>
  <c r="V48" i="70"/>
  <c r="D48"/>
  <c r="AA53" i="64"/>
  <c r="D56" i="74"/>
  <c r="X221" i="25"/>
  <c r="X317" s="1"/>
  <c r="C221"/>
  <c r="C317" s="1"/>
  <c r="D317"/>
  <c r="D237" i="56"/>
  <c r="K170" i="44"/>
  <c r="H120" i="47"/>
  <c r="H216" i="25"/>
  <c r="H326" s="1"/>
  <c r="I246" i="56"/>
  <c r="U248"/>
  <c r="Q248"/>
  <c r="L248"/>
  <c r="H248"/>
  <c r="M248"/>
  <c r="C155" i="47"/>
  <c r="D337"/>
  <c r="H155" i="56"/>
  <c r="G204" i="25" s="1"/>
  <c r="G120"/>
  <c r="H134" i="56"/>
  <c r="C222" i="25"/>
  <c r="X222"/>
  <c r="U72" i="47"/>
  <c r="U271" s="1"/>
  <c r="U313"/>
  <c r="M126"/>
  <c r="M71"/>
  <c r="M312"/>
  <c r="J61" i="71"/>
  <c r="J63" s="1"/>
  <c r="J43" i="70"/>
  <c r="N61" i="71"/>
  <c r="N63" s="1"/>
  <c r="N43" i="70"/>
  <c r="W61" i="71"/>
  <c r="W63" s="1"/>
  <c r="W43" i="70"/>
  <c r="R61" i="71"/>
  <c r="R63" s="1"/>
  <c r="R43" i="70"/>
  <c r="V61" i="71"/>
  <c r="V63" s="1"/>
  <c r="V43" i="70"/>
  <c r="M61" i="71"/>
  <c r="M63" s="1"/>
  <c r="M43" i="70"/>
  <c r="F61" i="71"/>
  <c r="F63" s="1"/>
  <c r="F43" i="70"/>
  <c r="D61" i="71"/>
  <c r="C41" i="70"/>
  <c r="AA190" i="64"/>
  <c r="AA408"/>
  <c r="T17" i="74"/>
  <c r="T15" i="70"/>
  <c r="Q15"/>
  <c r="Q17" i="74"/>
  <c r="O17"/>
  <c r="O15" i="70"/>
  <c r="N15"/>
  <c r="N17" i="74"/>
  <c r="F17"/>
  <c r="F15" i="70"/>
  <c r="K15"/>
  <c r="K17" i="74"/>
  <c r="G17"/>
  <c r="G15" i="70"/>
  <c r="L17" i="74"/>
  <c r="L15" i="70"/>
  <c r="V15"/>
  <c r="V17" i="74"/>
  <c r="S120" i="47"/>
  <c r="S216" i="25"/>
  <c r="S326" s="1"/>
  <c r="T246" i="56"/>
  <c r="L246"/>
  <c r="K120" i="47"/>
  <c r="K216" i="25"/>
  <c r="K326" s="1"/>
  <c r="Y153"/>
  <c r="X153" s="1"/>
  <c r="E167" i="56"/>
  <c r="AX167" i="46"/>
  <c r="AB247"/>
  <c r="D214" i="47"/>
  <c r="W216" i="25"/>
  <c r="W326" s="1"/>
  <c r="X246" i="56"/>
  <c r="W120" i="47"/>
  <c r="U56" i="36"/>
  <c r="R56"/>
  <c r="D152" i="47"/>
  <c r="C152" s="1"/>
  <c r="AX49" i="46"/>
  <c r="L47" i="75"/>
  <c r="L49" s="1"/>
  <c r="L72" i="74"/>
  <c r="E47" i="75"/>
  <c r="E49" s="1"/>
  <c r="E72" i="74"/>
  <c r="G47" i="75"/>
  <c r="G49" s="1"/>
  <c r="G72" i="74"/>
  <c r="H47" i="75"/>
  <c r="H49" s="1"/>
  <c r="H72" i="74"/>
  <c r="T62" i="70"/>
  <c r="T40" i="71"/>
  <c r="U255" i="56"/>
  <c r="O47" i="75"/>
  <c r="O49" s="1"/>
  <c r="O72" i="74"/>
  <c r="U47" i="75"/>
  <c r="U49" s="1"/>
  <c r="U72" i="74"/>
  <c r="K62" i="70"/>
  <c r="K40" i="71"/>
  <c r="L255" i="56"/>
  <c r="P40" i="71"/>
  <c r="P62" i="70"/>
  <c r="Q255" i="56"/>
  <c r="I47" i="75"/>
  <c r="I49" s="1"/>
  <c r="I72" i="74"/>
  <c r="Y263" i="25"/>
  <c r="L313" i="47"/>
  <c r="L72"/>
  <c r="L271" s="1"/>
  <c r="Y73" i="25"/>
  <c r="AP80"/>
  <c r="R121"/>
  <c r="P141"/>
  <c r="L145" i="44"/>
  <c r="J236" s="1"/>
  <c r="I236"/>
  <c r="O252" i="46"/>
  <c r="R252"/>
  <c r="AX209"/>
  <c r="Z252"/>
  <c r="BS209"/>
  <c r="D55" i="69"/>
  <c r="C55" s="1"/>
  <c r="D32" i="56"/>
  <c r="K32" i="44" s="1"/>
  <c r="L32" s="1"/>
  <c r="C43" i="25"/>
  <c r="AS43" s="1"/>
  <c r="AA486" i="64"/>
  <c r="L15" i="71"/>
  <c r="L18" i="75"/>
  <c r="K18"/>
  <c r="K15" i="71"/>
  <c r="Q18" i="75"/>
  <c r="Q15" i="71"/>
  <c r="P18" i="75"/>
  <c r="P15" i="71"/>
  <c r="S18" i="75"/>
  <c r="S15" i="71"/>
  <c r="V15"/>
  <c r="V18" i="75"/>
  <c r="O15" i="71"/>
  <c r="O18" i="75"/>
  <c r="F18"/>
  <c r="F15" i="71"/>
  <c r="M18" i="75"/>
  <c r="M15" i="71"/>
  <c r="U57" i="65"/>
  <c r="S57"/>
  <c r="I141" i="46"/>
  <c r="I145"/>
  <c r="I164"/>
  <c r="R13" i="73"/>
  <c r="R12" i="65"/>
  <c r="L12"/>
  <c r="L13" i="73"/>
  <c r="D13"/>
  <c r="AA341" i="64"/>
  <c r="D12" i="65"/>
  <c r="K12"/>
  <c r="K13" i="73"/>
  <c r="I12" i="65"/>
  <c r="I13" i="73"/>
  <c r="N12" i="65"/>
  <c r="N13" i="73"/>
  <c r="M13"/>
  <c r="M12" i="65"/>
  <c r="V13" i="73"/>
  <c r="V12" i="65"/>
  <c r="H13" i="73"/>
  <c r="H12" i="65"/>
  <c r="F44" i="73"/>
  <c r="F45" s="1"/>
  <c r="F45" i="65"/>
  <c r="F46" s="1"/>
  <c r="H44" i="73"/>
  <c r="H45" s="1"/>
  <c r="H45" i="65"/>
  <c r="H46" s="1"/>
  <c r="J45"/>
  <c r="J46" s="1"/>
  <c r="J44" i="73"/>
  <c r="J45" s="1"/>
  <c r="M44"/>
  <c r="M45" s="1"/>
  <c r="M45" i="65"/>
  <c r="M46" s="1"/>
  <c r="O44" i="73"/>
  <c r="O45" s="1"/>
  <c r="O45" i="65"/>
  <c r="O46" s="1"/>
  <c r="Q44" i="73"/>
  <c r="Q45" s="1"/>
  <c r="Q45" i="65"/>
  <c r="Q46" s="1"/>
  <c r="S45"/>
  <c r="S46" s="1"/>
  <c r="S44" i="73"/>
  <c r="S45" s="1"/>
  <c r="U45" i="65"/>
  <c r="U46" s="1"/>
  <c r="U44" i="73"/>
  <c r="U45" s="1"/>
  <c r="W45" i="65"/>
  <c r="W46" s="1"/>
  <c r="W44" i="73"/>
  <c r="W45" s="1"/>
  <c r="L44"/>
  <c r="L45" s="1"/>
  <c r="L45" i="65"/>
  <c r="L46" s="1"/>
  <c r="T151" i="25"/>
  <c r="T271" s="1"/>
  <c r="W233" i="46"/>
  <c r="C218" i="25"/>
  <c r="X218"/>
  <c r="X286"/>
  <c r="K375" i="47"/>
  <c r="P72"/>
  <c r="P271" s="1"/>
  <c r="P313"/>
  <c r="X78" i="25"/>
  <c r="Q108" i="36" s="1"/>
  <c r="AQ162" i="46" s="1"/>
  <c r="AO159"/>
  <c r="AO163"/>
  <c r="AT154"/>
  <c r="AO140" i="25" s="1"/>
  <c r="AT133" i="46"/>
  <c r="AI154"/>
  <c r="AD140" i="25" s="1"/>
  <c r="AI133" i="46"/>
  <c r="AH154"/>
  <c r="AC140" i="25" s="1"/>
  <c r="AH133" i="46"/>
  <c r="AL133"/>
  <c r="AL154"/>
  <c r="AG140" i="25" s="1"/>
  <c r="AR133" i="46"/>
  <c r="AR154"/>
  <c r="AM140" i="25" s="1"/>
  <c r="AV133" i="46"/>
  <c r="AV154"/>
  <c r="AQ140" i="25" s="1"/>
  <c r="AN133" i="46"/>
  <c r="AN154"/>
  <c r="AI140" i="25" s="1"/>
  <c r="AO133" i="46"/>
  <c r="AO154"/>
  <c r="AJ140" i="25" s="1"/>
  <c r="AJ133" i="46"/>
  <c r="AJ154"/>
  <c r="AE140" i="25" s="1"/>
  <c r="Q126" i="47"/>
  <c r="Q312"/>
  <c r="Q71"/>
  <c r="E53" i="75"/>
  <c r="E46" i="71"/>
  <c r="G46"/>
  <c r="G53" i="75"/>
  <c r="I53"/>
  <c r="I46" i="71"/>
  <c r="K53" i="75"/>
  <c r="K46" i="71"/>
  <c r="N53" i="75"/>
  <c r="N46" i="71"/>
  <c r="P46"/>
  <c r="P53" i="75"/>
  <c r="R53"/>
  <c r="R46" i="71"/>
  <c r="T46"/>
  <c r="T53" i="75"/>
  <c r="V46" i="71"/>
  <c r="V53" i="75"/>
  <c r="AA50" i="64"/>
  <c r="D53" i="75"/>
  <c r="D46" i="71"/>
  <c r="AA262" i="64"/>
  <c r="AA409"/>
  <c r="AA191"/>
  <c r="C68" i="36"/>
  <c r="AM120" i="25"/>
  <c r="AM263" s="1"/>
  <c r="AP225" i="46"/>
  <c r="AB120" i="25"/>
  <c r="AB263" s="1"/>
  <c r="AE225" i="46"/>
  <c r="AJ120" i="25"/>
  <c r="AJ263" s="1"/>
  <c r="AM225" i="46"/>
  <c r="AK120" i="25"/>
  <c r="AK263" s="1"/>
  <c r="AN225" i="46"/>
  <c r="J313" i="47"/>
  <c r="J72"/>
  <c r="J271" s="1"/>
  <c r="S313"/>
  <c r="S72"/>
  <c r="S271" s="1"/>
  <c r="R111" i="36"/>
  <c r="J120" i="47"/>
  <c r="J216" i="25"/>
  <c r="J326" s="1"/>
  <c r="K246" i="56"/>
  <c r="D62" i="71"/>
  <c r="C62" s="1"/>
  <c r="C42" i="70"/>
  <c r="AA485" i="64"/>
  <c r="R16" i="70"/>
  <c r="R18" i="74"/>
  <c r="V16" i="70"/>
  <c r="V18" i="74"/>
  <c r="H18"/>
  <c r="H16" i="70"/>
  <c r="F18" i="74"/>
  <c r="F16" i="70"/>
  <c r="L18" i="74"/>
  <c r="L16" i="70"/>
  <c r="T18" i="74"/>
  <c r="T16" i="70"/>
  <c r="I18" i="74"/>
  <c r="I16" i="70"/>
  <c r="K18" i="74"/>
  <c r="K16" i="70"/>
  <c r="M18" i="74"/>
  <c r="M16" i="70"/>
  <c r="W18" i="74"/>
  <c r="W16" i="70"/>
  <c r="AA194" i="64"/>
  <c r="AB80" i="25"/>
  <c r="T57" i="65"/>
  <c r="R57"/>
  <c r="K57"/>
  <c r="G57"/>
  <c r="E57"/>
  <c r="X220" i="25"/>
  <c r="C220"/>
  <c r="M72" i="47"/>
  <c r="M271" s="1"/>
  <c r="M313"/>
  <c r="S61" i="71"/>
  <c r="S63" s="1"/>
  <c r="S43" i="70"/>
  <c r="O61" i="71"/>
  <c r="O63" s="1"/>
  <c r="O43" i="70"/>
  <c r="C68" i="75"/>
  <c r="E47" i="70"/>
  <c r="E55" i="74"/>
  <c r="G55"/>
  <c r="G47" i="70"/>
  <c r="I55" i="74"/>
  <c r="I47" i="70"/>
  <c r="K47"/>
  <c r="K55" i="74"/>
  <c r="N47" i="70"/>
  <c r="N55" i="74"/>
  <c r="P55"/>
  <c r="P47" i="70"/>
  <c r="R55" i="74"/>
  <c r="R47" i="70"/>
  <c r="T47"/>
  <c r="T55" i="74"/>
  <c r="V47" i="70"/>
  <c r="V55" i="74"/>
  <c r="AA49" i="64"/>
  <c r="D47" i="70"/>
  <c r="D55" i="74"/>
  <c r="F271" i="64"/>
  <c r="F295" s="1"/>
  <c r="D295"/>
  <c r="AA261"/>
  <c r="F129"/>
  <c r="F153" s="1"/>
  <c r="M121" i="25"/>
  <c r="N135" i="56"/>
  <c r="M184" i="25" s="1"/>
  <c r="Q141"/>
  <c r="R155" i="56"/>
  <c r="Q204" i="25" s="1"/>
  <c r="H111" i="36"/>
  <c r="G246" i="56"/>
  <c r="F216" i="25"/>
  <c r="F326" s="1"/>
  <c r="F120" i="47"/>
  <c r="U246" i="56"/>
  <c r="T120" i="47"/>
  <c r="T216" i="25"/>
  <c r="T326" s="1"/>
  <c r="V216"/>
  <c r="V326" s="1"/>
  <c r="V120" i="47"/>
  <c r="W246" i="56"/>
  <c r="L216" i="25"/>
  <c r="L326" s="1"/>
  <c r="L120" i="47"/>
  <c r="M246" i="56"/>
  <c r="E120" i="47"/>
  <c r="C17" i="72"/>
  <c r="E216" i="25"/>
  <c r="E326" s="1"/>
  <c r="F246" i="56"/>
  <c r="H56" i="36"/>
  <c r="E56"/>
  <c r="V56"/>
  <c r="J49" i="56"/>
  <c r="O49"/>
  <c r="K49"/>
  <c r="G49"/>
  <c r="S49"/>
  <c r="L49"/>
  <c r="U49"/>
  <c r="H49"/>
  <c r="Q49"/>
  <c r="D47" i="75"/>
  <c r="C70" i="74"/>
  <c r="D72"/>
  <c r="D80" i="25"/>
  <c r="F62" i="70"/>
  <c r="F40" i="71"/>
  <c r="G255" i="56"/>
  <c r="M47" i="75"/>
  <c r="M49" s="1"/>
  <c r="M72" i="74"/>
  <c r="Q47" i="75"/>
  <c r="Q49" s="1"/>
  <c r="Q72" i="74"/>
  <c r="Q80" i="25"/>
  <c r="V47" i="75"/>
  <c r="V49" s="1"/>
  <c r="V72" i="74"/>
  <c r="S62" i="70"/>
  <c r="S40" i="71"/>
  <c r="T255" i="56"/>
  <c r="W62" i="70"/>
  <c r="W40" i="71"/>
  <c r="X255" i="56"/>
  <c r="N40" i="71"/>
  <c r="N62" i="70"/>
  <c r="O255" i="56"/>
  <c r="J47" i="75"/>
  <c r="J49" s="1"/>
  <c r="J72" i="74"/>
  <c r="R40" i="71"/>
  <c r="R62" i="70"/>
  <c r="S255" i="56"/>
  <c r="AX155" i="46"/>
  <c r="F375" i="47"/>
  <c r="W222"/>
  <c r="R375"/>
  <c r="J111" i="36"/>
  <c r="P56"/>
  <c r="G56"/>
  <c r="W56"/>
  <c r="S56"/>
  <c r="O56"/>
  <c r="J56"/>
  <c r="F56"/>
  <c r="R155" i="46" l="1"/>
  <c r="M141" i="25" s="1"/>
  <c r="N58" i="70"/>
  <c r="Z135" i="46"/>
  <c r="U121" i="25" s="1"/>
  <c r="Z155" i="46"/>
  <c r="U141" i="25" s="1"/>
  <c r="I56" i="36"/>
  <c r="N154" i="46" s="1"/>
  <c r="E120" i="25"/>
  <c r="X155" i="46"/>
  <c r="S141" i="25" s="1"/>
  <c r="T56" i="36"/>
  <c r="Q56"/>
  <c r="V133" i="46" s="1"/>
  <c r="D56" i="36"/>
  <c r="J155" i="46"/>
  <c r="F155" i="56" s="1"/>
  <c r="E204" i="25" s="1"/>
  <c r="L56" i="36"/>
  <c r="K56"/>
  <c r="P133" i="46" s="1"/>
  <c r="N56" i="36"/>
  <c r="M56"/>
  <c r="S134" i="46"/>
  <c r="N120" i="25" s="1"/>
  <c r="S135" i="46"/>
  <c r="O135" i="56" s="1"/>
  <c r="N184" i="25" s="1"/>
  <c r="AO68"/>
  <c r="P155" i="46"/>
  <c r="R134"/>
  <c r="M120" i="25" s="1"/>
  <c r="P134" i="46"/>
  <c r="K120" i="25" s="1"/>
  <c r="C263" i="47"/>
  <c r="X135" i="46"/>
  <c r="T135" i="56" s="1"/>
  <c r="S184" i="25" s="1"/>
  <c r="AB141" i="46"/>
  <c r="J135"/>
  <c r="F135" i="56" s="1"/>
  <c r="E184" i="25" s="1"/>
  <c r="W58" i="70"/>
  <c r="AP68" i="25"/>
  <c r="C57" i="36"/>
  <c r="V135" i="46"/>
  <c r="Q121" i="25" s="1"/>
  <c r="V134" i="46"/>
  <c r="R134" i="56" s="1"/>
  <c r="AB135" i="46"/>
  <c r="W121" i="25" s="1"/>
  <c r="D58" i="70"/>
  <c r="AB134" i="46"/>
  <c r="Q134"/>
  <c r="Q135"/>
  <c r="AA155"/>
  <c r="AA135"/>
  <c r="M135"/>
  <c r="M155"/>
  <c r="O135"/>
  <c r="O134"/>
  <c r="K155"/>
  <c r="K134"/>
  <c r="T155"/>
  <c r="T135"/>
  <c r="F344" i="64"/>
  <c r="F369" s="1"/>
  <c r="AM164" i="46"/>
  <c r="M207" i="47" s="1"/>
  <c r="U65" i="69"/>
  <c r="J225" i="46"/>
  <c r="E58" i="70"/>
  <c r="T155" i="56"/>
  <c r="S204" i="25" s="1"/>
  <c r="S134" i="56"/>
  <c r="W225" i="46"/>
  <c r="AV164"/>
  <c r="AQ150" i="25" s="1"/>
  <c r="P134" i="56"/>
  <c r="D224" i="64"/>
  <c r="U225" i="46"/>
  <c r="D53" i="56"/>
  <c r="K53" i="44" s="1"/>
  <c r="L53" s="1"/>
  <c r="AI68" i="25"/>
  <c r="J134" i="56"/>
  <c r="I183" i="25" s="1"/>
  <c r="L225" i="46"/>
  <c r="R164"/>
  <c r="M150" i="25" s="1"/>
  <c r="U135" i="56"/>
  <c r="T184" i="25" s="1"/>
  <c r="I141"/>
  <c r="I263" s="1"/>
  <c r="AP84"/>
  <c r="AP88" s="1"/>
  <c r="Q134" i="56"/>
  <c r="Q224" s="1"/>
  <c r="AD159" i="46"/>
  <c r="Y145" i="25" s="1"/>
  <c r="I134" i="56"/>
  <c r="U155"/>
  <c r="T204" i="25" s="1"/>
  <c r="J155" i="56"/>
  <c r="I204" i="25" s="1"/>
  <c r="U58" i="70"/>
  <c r="T141" i="25"/>
  <c r="J42" i="71"/>
  <c r="J86" s="1"/>
  <c r="G58" i="70"/>
  <c r="L84" i="25"/>
  <c r="L88" s="1"/>
  <c r="L92" s="1"/>
  <c r="BS207" i="46"/>
  <c r="AN68" i="25"/>
  <c r="C73"/>
  <c r="O63" i="36" s="1"/>
  <c r="T161" i="46" s="1"/>
  <c r="O147" i="25" s="1"/>
  <c r="O267" s="1"/>
  <c r="F121"/>
  <c r="S135" i="56"/>
  <c r="R184" i="25" s="1"/>
  <c r="J141"/>
  <c r="I126" i="47"/>
  <c r="G248" i="44"/>
  <c r="G255" s="1"/>
  <c r="AW163" i="46"/>
  <c r="AU232" s="1"/>
  <c r="H248" i="44"/>
  <c r="H255" s="1"/>
  <c r="D236" i="56"/>
  <c r="K58" i="70"/>
  <c r="AC207" i="46"/>
  <c r="AX207"/>
  <c r="AV252" s="1"/>
  <c r="L37" i="44"/>
  <c r="J238" s="1"/>
  <c r="X145" i="46"/>
  <c r="S16" i="73" s="1"/>
  <c r="Q145" i="46"/>
  <c r="L16" i="73" s="1"/>
  <c r="K58" i="44"/>
  <c r="O141" i="46"/>
  <c r="J15" i="73" s="1"/>
  <c r="AA145" i="46"/>
  <c r="V131" i="25" s="1"/>
  <c r="AE145" i="46"/>
  <c r="E191" i="47" s="1"/>
  <c r="AO84" i="25"/>
  <c r="AO88" s="1"/>
  <c r="AO92" s="1"/>
  <c r="S225" i="46"/>
  <c r="O312" i="47"/>
  <c r="O314" s="1"/>
  <c r="F58" i="70"/>
  <c r="O57" i="71"/>
  <c r="C66" i="74"/>
  <c r="W134" i="56"/>
  <c r="V183" i="25" s="1"/>
  <c r="D241" i="56"/>
  <c r="P64" i="69"/>
  <c r="P65" s="1"/>
  <c r="I64"/>
  <c r="I65" s="1"/>
  <c r="R64"/>
  <c r="R65" s="1"/>
  <c r="J64"/>
  <c r="J65" s="1"/>
  <c r="E64"/>
  <c r="E65" s="1"/>
  <c r="T64"/>
  <c r="T65" s="1"/>
  <c r="K64"/>
  <c r="K65" s="1"/>
  <c r="C56" i="71"/>
  <c r="O58" i="70"/>
  <c r="I71" i="47"/>
  <c r="I270" s="1"/>
  <c r="F57" i="71"/>
  <c r="AB84" i="25"/>
  <c r="AB88" s="1"/>
  <c r="AB92" s="1"/>
  <c r="AE84"/>
  <c r="AE88" s="1"/>
  <c r="AE92" s="1"/>
  <c r="C57" i="70"/>
  <c r="AB68" i="25"/>
  <c r="N64" i="69"/>
  <c r="N65" s="1"/>
  <c r="AS49" i="25"/>
  <c r="AS50" s="1"/>
  <c r="X50"/>
  <c r="G64" i="69"/>
  <c r="G65" s="1"/>
  <c r="C14"/>
  <c r="C56" i="70"/>
  <c r="M64" i="69"/>
  <c r="M65" s="1"/>
  <c r="C55" i="71"/>
  <c r="S58" i="70"/>
  <c r="H64" i="69"/>
  <c r="H65" s="1"/>
  <c r="Q64"/>
  <c r="Q65" s="1"/>
  <c r="W64"/>
  <c r="W65" s="1"/>
  <c r="C60"/>
  <c r="D64"/>
  <c r="C59"/>
  <c r="O64"/>
  <c r="O65" s="1"/>
  <c r="F64"/>
  <c r="F65" s="1"/>
  <c r="S64"/>
  <c r="S65" s="1"/>
  <c r="C62" i="75"/>
  <c r="V64"/>
  <c r="C64" s="1"/>
  <c r="V64" i="69"/>
  <c r="V65" s="1"/>
  <c r="L64"/>
  <c r="L65" s="1"/>
  <c r="M67" i="36"/>
  <c r="I67"/>
  <c r="V67"/>
  <c r="P67"/>
  <c r="J67"/>
  <c r="W67"/>
  <c r="Q67"/>
  <c r="K67"/>
  <c r="L67"/>
  <c r="U67"/>
  <c r="F67"/>
  <c r="T67"/>
  <c r="H67"/>
  <c r="G67"/>
  <c r="E67"/>
  <c r="D67"/>
  <c r="O67"/>
  <c r="R67"/>
  <c r="N67"/>
  <c r="S67"/>
  <c r="C13" i="69"/>
  <c r="R344" i="64"/>
  <c r="R369" s="1"/>
  <c r="T200" i="46" s="1"/>
  <c r="N64" i="70"/>
  <c r="O134" i="56"/>
  <c r="AE141" i="46"/>
  <c r="E188" i="47" s="1"/>
  <c r="H84" i="25"/>
  <c r="H88" s="1"/>
  <c r="H92" s="1"/>
  <c r="O164" i="46"/>
  <c r="J150" i="25" s="1"/>
  <c r="J164" i="46"/>
  <c r="E150" i="25" s="1"/>
  <c r="K42" i="71"/>
  <c r="K86" s="1"/>
  <c r="AN84" i="25"/>
  <c r="AN88" s="1"/>
  <c r="AN92" s="1"/>
  <c r="V141" i="46"/>
  <c r="Q127" i="25" s="1"/>
  <c r="N164" i="46"/>
  <c r="I150" i="25" s="1"/>
  <c r="AB164" i="46"/>
  <c r="W17" i="73" s="1"/>
  <c r="AQ164" i="46"/>
  <c r="AL150" i="25" s="1"/>
  <c r="V145" i="46"/>
  <c r="Q131" i="25" s="1"/>
  <c r="W68"/>
  <c r="AC84"/>
  <c r="AC88" s="1"/>
  <c r="AC92" s="1"/>
  <c r="Q164" i="46"/>
  <c r="L150" i="25" s="1"/>
  <c r="M145" i="46"/>
  <c r="H131" i="25" s="1"/>
  <c r="P42" i="71"/>
  <c r="O126" i="47"/>
  <c r="R145" i="46"/>
  <c r="M131" i="25" s="1"/>
  <c r="E42" i="71"/>
  <c r="E86" s="1"/>
  <c r="R42"/>
  <c r="R86" s="1"/>
  <c r="C163" i="47"/>
  <c r="P563" i="64"/>
  <c r="P587" s="1"/>
  <c r="R203" i="46" s="1"/>
  <c r="J490" i="64"/>
  <c r="J514" s="1"/>
  <c r="L202" i="46" s="1"/>
  <c r="R490" i="64"/>
  <c r="R514" s="1"/>
  <c r="T202" i="46" s="1"/>
  <c r="AI84" i="25"/>
  <c r="AI88" s="1"/>
  <c r="K141" i="46"/>
  <c r="F15" i="73" s="1"/>
  <c r="S145" i="46"/>
  <c r="N131" i="25" s="1"/>
  <c r="Z164" i="46"/>
  <c r="U17" i="73" s="1"/>
  <c r="P64" i="70"/>
  <c r="AP145" i="46"/>
  <c r="AK131" i="25" s="1"/>
  <c r="AF163" i="46"/>
  <c r="AA149" i="25" s="1"/>
  <c r="Q314" i="47"/>
  <c r="AW141" i="46"/>
  <c r="X141" i="56" s="1"/>
  <c r="P145" i="46"/>
  <c r="K16" i="73" s="1"/>
  <c r="Y164" i="46"/>
  <c r="T150" i="25" s="1"/>
  <c r="R64" i="70"/>
  <c r="W42" i="71"/>
  <c r="W86" s="1"/>
  <c r="S64" i="70"/>
  <c r="AO145" i="46"/>
  <c r="AJ131" i="25" s="1"/>
  <c r="P141" i="46"/>
  <c r="K15" i="73" s="1"/>
  <c r="T64" i="70"/>
  <c r="L141" i="25"/>
  <c r="O84"/>
  <c r="O88" s="1"/>
  <c r="O58" i="73" s="1"/>
  <c r="AP159" i="46"/>
  <c r="N417" i="64"/>
  <c r="N441" s="1"/>
  <c r="P201" i="46" s="1"/>
  <c r="N126" i="47"/>
  <c r="T490" i="64"/>
  <c r="T514" s="1"/>
  <c r="V202" i="46" s="1"/>
  <c r="T563" i="64"/>
  <c r="T587" s="1"/>
  <c r="V203" i="46" s="1"/>
  <c r="N312" i="47"/>
  <c r="N314" s="1"/>
  <c r="E121" i="25"/>
  <c r="K64" i="70"/>
  <c r="AG145" i="46"/>
  <c r="AB131" i="25" s="1"/>
  <c r="Q94"/>
  <c r="N84"/>
  <c r="N88" s="1"/>
  <c r="N92" s="1"/>
  <c r="P94"/>
  <c r="AG68"/>
  <c r="N68"/>
  <c r="AL68"/>
  <c r="M563" i="64"/>
  <c r="M587" s="1"/>
  <c r="O203" i="46" s="1"/>
  <c r="AO164"/>
  <c r="O207" i="47" s="1"/>
  <c r="W145" i="46"/>
  <c r="R131" i="25" s="1"/>
  <c r="AG164" i="46"/>
  <c r="AB150" i="25" s="1"/>
  <c r="AT159" i="46"/>
  <c r="AO145" i="25" s="1"/>
  <c r="K164" i="46"/>
  <c r="F150" i="25" s="1"/>
  <c r="V64" i="70"/>
  <c r="H42" i="71"/>
  <c r="H86" s="1"/>
  <c r="P344" i="64"/>
  <c r="P369" s="1"/>
  <c r="R200" i="46" s="1"/>
  <c r="G64" i="70"/>
  <c r="W84" i="25"/>
  <c r="W88" s="1"/>
  <c r="W92" s="1"/>
  <c r="U490" i="64"/>
  <c r="U514" s="1"/>
  <c r="W202" i="46" s="1"/>
  <c r="I490" i="64"/>
  <c r="I514" s="1"/>
  <c r="K202" i="46" s="1"/>
  <c r="H563" i="64"/>
  <c r="H587" s="1"/>
  <c r="J203" i="46" s="1"/>
  <c r="L417" i="64"/>
  <c r="L441" s="1"/>
  <c r="N201" i="46" s="1"/>
  <c r="Q563" i="64"/>
  <c r="Q587" s="1"/>
  <c r="S203" i="46" s="1"/>
  <c r="AM84" i="25"/>
  <c r="AM88" s="1"/>
  <c r="P84"/>
  <c r="P88" s="1"/>
  <c r="P92" s="1"/>
  <c r="M141" i="46"/>
  <c r="H15" i="73" s="1"/>
  <c r="U141" i="46"/>
  <c r="Q141" i="56" s="1"/>
  <c r="L164" i="46"/>
  <c r="Y145"/>
  <c r="T16" i="73" s="1"/>
  <c r="AF164" i="46"/>
  <c r="F207" i="47" s="1"/>
  <c r="AP164" i="46"/>
  <c r="AK150" i="25" s="1"/>
  <c r="J64" i="70"/>
  <c r="AN159" i="46"/>
  <c r="AL232" s="1"/>
  <c r="F64" i="70"/>
  <c r="U145" i="46"/>
  <c r="AV145"/>
  <c r="AQ131" i="25" s="1"/>
  <c r="L145" i="46"/>
  <c r="G16" i="73" s="1"/>
  <c r="AF145" i="46"/>
  <c r="G145" i="56" s="1"/>
  <c r="L64" i="70"/>
  <c r="S42" i="71"/>
  <c r="S86" s="1"/>
  <c r="Q64" i="70"/>
  <c r="U64"/>
  <c r="L344" i="64"/>
  <c r="L369" s="1"/>
  <c r="N200" i="46" s="1"/>
  <c r="H94" i="25"/>
  <c r="K94"/>
  <c r="V344" i="64"/>
  <c r="V369" s="1"/>
  <c r="X200" i="46" s="1"/>
  <c r="O563" i="64"/>
  <c r="O587" s="1"/>
  <c r="Q203" i="46" s="1"/>
  <c r="K417" i="64"/>
  <c r="K441" s="1"/>
  <c r="M201" i="46" s="1"/>
  <c r="D94" i="25"/>
  <c r="U84"/>
  <c r="U88" s="1"/>
  <c r="R94"/>
  <c r="G94"/>
  <c r="T94"/>
  <c r="J94"/>
  <c r="AF159" i="46"/>
  <c r="I233"/>
  <c r="F151" i="25"/>
  <c r="F271" s="1"/>
  <c r="S94"/>
  <c r="AH84"/>
  <c r="AH88" s="1"/>
  <c r="AH92" s="1"/>
  <c r="AD84"/>
  <c r="AD88" s="1"/>
  <c r="F94"/>
  <c r="I94"/>
  <c r="E94"/>
  <c r="M94"/>
  <c r="V94"/>
  <c r="W94"/>
  <c r="O94"/>
  <c r="U94"/>
  <c r="N94"/>
  <c r="L94"/>
  <c r="S490" i="64"/>
  <c r="S514" s="1"/>
  <c r="U202" i="46" s="1"/>
  <c r="H344" i="64"/>
  <c r="H369" s="1"/>
  <c r="J200" i="46" s="1"/>
  <c r="K344" i="64"/>
  <c r="K369" s="1"/>
  <c r="M200" i="46" s="1"/>
  <c r="X417" i="64"/>
  <c r="X441" s="1"/>
  <c r="Z201" i="46" s="1"/>
  <c r="J344" i="64"/>
  <c r="J369" s="1"/>
  <c r="L200" i="46" s="1"/>
  <c r="Q417" i="64"/>
  <c r="Q441" s="1"/>
  <c r="S201" i="46" s="1"/>
  <c r="P490" i="64"/>
  <c r="P514" s="1"/>
  <c r="R202" i="46" s="1"/>
  <c r="AF84" i="25"/>
  <c r="AF88" s="1"/>
  <c r="AF92" s="1"/>
  <c r="Z84"/>
  <c r="Z88" s="1"/>
  <c r="Z92" s="1"/>
  <c r="R563" i="64"/>
  <c r="R587" s="1"/>
  <c r="T203" i="46" s="1"/>
  <c r="C336" i="47"/>
  <c r="U563" i="64"/>
  <c r="U587" s="1"/>
  <c r="W203" i="46" s="1"/>
  <c r="S417" i="64"/>
  <c r="S441" s="1"/>
  <c r="U201" i="46" s="1"/>
  <c r="W344" i="64"/>
  <c r="W369" s="1"/>
  <c r="Y200" i="46" s="1"/>
  <c r="W417" i="64"/>
  <c r="W441" s="1"/>
  <c r="Y201" i="46" s="1"/>
  <c r="G417" i="64"/>
  <c r="G441" s="1"/>
  <c r="I201" i="46" s="1"/>
  <c r="H490" i="64"/>
  <c r="H514" s="1"/>
  <c r="J202" i="46" s="1"/>
  <c r="Y490" i="64"/>
  <c r="Y514" s="1"/>
  <c r="AA202" i="46" s="1"/>
  <c r="X490" i="64"/>
  <c r="X514" s="1"/>
  <c r="Z202" i="46" s="1"/>
  <c r="C51" i="74"/>
  <c r="W64" i="70"/>
  <c r="F42" i="71"/>
  <c r="F86" s="1"/>
  <c r="D70" i="75"/>
  <c r="C70" s="1"/>
  <c r="C66" i="36"/>
  <c r="S164" i="46"/>
  <c r="N150" i="25" s="1"/>
  <c r="X164" i="46"/>
  <c r="S150" i="25" s="1"/>
  <c r="Z141" i="46"/>
  <c r="U127" i="25" s="1"/>
  <c r="AA164" i="46"/>
  <c r="V150" i="25" s="1"/>
  <c r="AW145" i="46"/>
  <c r="AR131" i="25" s="1"/>
  <c r="AL164" i="46"/>
  <c r="AG150" i="25" s="1"/>
  <c r="J145" i="46"/>
  <c r="N145"/>
  <c r="I131" i="25" s="1"/>
  <c r="W164" i="46"/>
  <c r="R150" i="25" s="1"/>
  <c r="AQ141" i="46"/>
  <c r="AM141"/>
  <c r="M188" i="47" s="1"/>
  <c r="M64" i="70"/>
  <c r="J68" i="25"/>
  <c r="Z68"/>
  <c r="AC68"/>
  <c r="AD68"/>
  <c r="AK84"/>
  <c r="AK88" s="1"/>
  <c r="AK92" s="1"/>
  <c r="I42" i="71"/>
  <c r="I86" s="1"/>
  <c r="U42"/>
  <c r="U86" s="1"/>
  <c r="O64" i="70"/>
  <c r="AQ84" i="25"/>
  <c r="AQ88" s="1"/>
  <c r="AQ92" s="1"/>
  <c r="AR84"/>
  <c r="AR88" s="1"/>
  <c r="S344" i="64"/>
  <c r="S369" s="1"/>
  <c r="U200" i="46" s="1"/>
  <c r="AF68" i="25"/>
  <c r="P68"/>
  <c r="AQ68"/>
  <c r="V563" i="64"/>
  <c r="V587" s="1"/>
  <c r="X203" i="46" s="1"/>
  <c r="O417" i="64"/>
  <c r="O441" s="1"/>
  <c r="Q201" i="46" s="1"/>
  <c r="AJ68" i="25"/>
  <c r="S84"/>
  <c r="S88" s="1"/>
  <c r="S92" s="1"/>
  <c r="AJ84"/>
  <c r="AJ88" s="1"/>
  <c r="AJ92" s="1"/>
  <c r="G64" i="36"/>
  <c r="L162" i="46" s="1"/>
  <c r="J230" s="1"/>
  <c r="AG84" i="25"/>
  <c r="AG88" s="1"/>
  <c r="F84"/>
  <c r="F88" s="1"/>
  <c r="J84"/>
  <c r="J88" s="1"/>
  <c r="G490" i="64"/>
  <c r="G514" s="1"/>
  <c r="I202" i="46" s="1"/>
  <c r="Z490" i="64"/>
  <c r="Z514" s="1"/>
  <c r="AB202" i="46" s="1"/>
  <c r="I563" i="64"/>
  <c r="I587" s="1"/>
  <c r="K203" i="46" s="1"/>
  <c r="S563" i="64"/>
  <c r="S587" s="1"/>
  <c r="U203" i="46" s="1"/>
  <c r="D43" i="70"/>
  <c r="D87" s="1"/>
  <c r="F68" i="25"/>
  <c r="M417" i="64"/>
  <c r="M441" s="1"/>
  <c r="O201" i="46" s="1"/>
  <c r="Y417" i="64"/>
  <c r="Y441" s="1"/>
  <c r="AA201" i="46" s="1"/>
  <c r="T344" i="64"/>
  <c r="T369" s="1"/>
  <c r="V200" i="46" s="1"/>
  <c r="X132" i="25"/>
  <c r="X284" s="1"/>
  <c r="X120"/>
  <c r="X263" s="1"/>
  <c r="L39" i="44"/>
  <c r="J253" s="1"/>
  <c r="I253"/>
  <c r="F58" i="64"/>
  <c r="F82" s="1"/>
  <c r="G344"/>
  <c r="G369" s="1"/>
  <c r="I200" i="46" s="1"/>
  <c r="AM68" i="25"/>
  <c r="L490" i="64"/>
  <c r="L514" s="1"/>
  <c r="N202" i="46" s="1"/>
  <c r="K490" i="64"/>
  <c r="K514" s="1"/>
  <c r="M202" i="46" s="1"/>
  <c r="Q344" i="64"/>
  <c r="Q369" s="1"/>
  <c r="S200" i="46" s="1"/>
  <c r="X344" i="64"/>
  <c r="X369" s="1"/>
  <c r="Z200" i="46" s="1"/>
  <c r="M344" i="64"/>
  <c r="M369" s="1"/>
  <c r="O200" i="46" s="1"/>
  <c r="Y563" i="64"/>
  <c r="Y587" s="1"/>
  <c r="AA203" i="46" s="1"/>
  <c r="J563" i="64"/>
  <c r="J587" s="1"/>
  <c r="L203" i="46" s="1"/>
  <c r="P417" i="64"/>
  <c r="P441" s="1"/>
  <c r="R201" i="46" s="1"/>
  <c r="V417" i="64"/>
  <c r="V441" s="1"/>
  <c r="X201" i="46" s="1"/>
  <c r="J417" i="64"/>
  <c r="J441" s="1"/>
  <c r="L201" i="46" s="1"/>
  <c r="Z344" i="64"/>
  <c r="Z369" s="1"/>
  <c r="AB200" i="46" s="1"/>
  <c r="I344" i="64"/>
  <c r="I369" s="1"/>
  <c r="K200" i="46" s="1"/>
  <c r="Y344" i="64"/>
  <c r="Y369" s="1"/>
  <c r="AA200" i="46" s="1"/>
  <c r="N344" i="64"/>
  <c r="N369" s="1"/>
  <c r="P200" i="46" s="1"/>
  <c r="Z417" i="64"/>
  <c r="Z441" s="1"/>
  <c r="AB201" i="46" s="1"/>
  <c r="I417" i="64"/>
  <c r="I441" s="1"/>
  <c r="K201" i="46" s="1"/>
  <c r="R417" i="64"/>
  <c r="R441" s="1"/>
  <c r="T201" i="46" s="1"/>
  <c r="T417" i="64"/>
  <c r="T441" s="1"/>
  <c r="V201" i="46" s="1"/>
  <c r="M490" i="64"/>
  <c r="M514" s="1"/>
  <c r="O202" i="46" s="1"/>
  <c r="H417" i="64"/>
  <c r="H441" s="1"/>
  <c r="J201" i="46" s="1"/>
  <c r="U417" i="64"/>
  <c r="U441" s="1"/>
  <c r="W201" i="46" s="1"/>
  <c r="G563" i="64"/>
  <c r="G587" s="1"/>
  <c r="I203" i="46" s="1"/>
  <c r="N563" i="64"/>
  <c r="N587" s="1"/>
  <c r="P203" i="46" s="1"/>
  <c r="W563" i="64"/>
  <c r="W587" s="1"/>
  <c r="Y203" i="46" s="1"/>
  <c r="R84" i="25"/>
  <c r="R88" s="1"/>
  <c r="R58" i="73" s="1"/>
  <c r="C110" i="36"/>
  <c r="O490" i="64"/>
  <c r="O514" s="1"/>
  <c r="Q202" i="46" s="1"/>
  <c r="W490" i="64"/>
  <c r="W514" s="1"/>
  <c r="Y202" i="46" s="1"/>
  <c r="Z563" i="64"/>
  <c r="Z587" s="1"/>
  <c r="AB203" i="46" s="1"/>
  <c r="L563" i="64"/>
  <c r="L587" s="1"/>
  <c r="N203" i="46" s="1"/>
  <c r="K563" i="64"/>
  <c r="K587" s="1"/>
  <c r="M203" i="46" s="1"/>
  <c r="X563" i="64"/>
  <c r="X587" s="1"/>
  <c r="Z203" i="46" s="1"/>
  <c r="Q490" i="64"/>
  <c r="Q514" s="1"/>
  <c r="S202" i="46" s="1"/>
  <c r="N490" i="64"/>
  <c r="N514" s="1"/>
  <c r="P202" i="46" s="1"/>
  <c r="V490" i="64"/>
  <c r="V514" s="1"/>
  <c r="X202" i="46" s="1"/>
  <c r="U344" i="64"/>
  <c r="U369" s="1"/>
  <c r="W200" i="46" s="1"/>
  <c r="O344" i="64"/>
  <c r="O369" s="1"/>
  <c r="Q200" i="46" s="1"/>
  <c r="N42" i="71"/>
  <c r="N86" s="1"/>
  <c r="T145" i="46"/>
  <c r="AD145"/>
  <c r="Y131" i="25" s="1"/>
  <c r="AL141" i="46"/>
  <c r="M141" i="56" s="1"/>
  <c r="T42" i="71"/>
  <c r="T86" s="1"/>
  <c r="M42"/>
  <c r="M86" s="1"/>
  <c r="H64" i="70"/>
  <c r="G42" i="71"/>
  <c r="G86" s="1"/>
  <c r="E64" i="70"/>
  <c r="D254" i="56"/>
  <c r="T141" i="46"/>
  <c r="P141" i="56" s="1"/>
  <c r="AD141" i="46"/>
  <c r="E141" i="56" s="1"/>
  <c r="C337" i="47"/>
  <c r="Q42" i="71"/>
  <c r="Q86" s="1"/>
  <c r="I64" i="70"/>
  <c r="O42" i="71"/>
  <c r="O86" s="1"/>
  <c r="L42"/>
  <c r="V42"/>
  <c r="V86" s="1"/>
  <c r="I314" i="47"/>
  <c r="AK68" i="25"/>
  <c r="K95" i="47"/>
  <c r="K58" i="36"/>
  <c r="U58"/>
  <c r="N58"/>
  <c r="R58"/>
  <c r="J58"/>
  <c r="I58"/>
  <c r="T58"/>
  <c r="O58"/>
  <c r="M58"/>
  <c r="S58"/>
  <c r="V58"/>
  <c r="W58"/>
  <c r="G58"/>
  <c r="C52" i="25"/>
  <c r="D58" i="36"/>
  <c r="H58"/>
  <c r="E58"/>
  <c r="P58"/>
  <c r="F58"/>
  <c r="Q58"/>
  <c r="L58"/>
  <c r="N95" i="47"/>
  <c r="M84" i="25"/>
  <c r="M88" s="1"/>
  <c r="R263"/>
  <c r="P263"/>
  <c r="G263"/>
  <c r="X90"/>
  <c r="K112" i="36" s="1"/>
  <c r="AK165" i="46" s="1"/>
  <c r="V271" i="64"/>
  <c r="V295" s="1"/>
  <c r="X82" i="46" s="1"/>
  <c r="O271" i="64"/>
  <c r="O295" s="1"/>
  <c r="Q82" i="46" s="1"/>
  <c r="L271" i="64"/>
  <c r="L295" s="1"/>
  <c r="N82" i="46" s="1"/>
  <c r="H271" i="64"/>
  <c r="H295" s="1"/>
  <c r="J82" i="46" s="1"/>
  <c r="S271" i="64"/>
  <c r="S295" s="1"/>
  <c r="U82" i="46" s="1"/>
  <c r="M271" i="64"/>
  <c r="M295" s="1"/>
  <c r="O82" i="46" s="1"/>
  <c r="U271" i="64"/>
  <c r="U295" s="1"/>
  <c r="W82" i="46" s="1"/>
  <c r="G271" i="64"/>
  <c r="G295" s="1"/>
  <c r="I82" i="46" s="1"/>
  <c r="Y271" i="64"/>
  <c r="Y295" s="1"/>
  <c r="AA82" i="46" s="1"/>
  <c r="R271" i="64"/>
  <c r="R295" s="1"/>
  <c r="T82" i="46" s="1"/>
  <c r="Z58" i="64"/>
  <c r="Z82" s="1"/>
  <c r="AB78" i="46" s="1"/>
  <c r="J58" i="64"/>
  <c r="J82" s="1"/>
  <c r="L78" i="46" s="1"/>
  <c r="S58" i="64"/>
  <c r="S82" s="1"/>
  <c r="U78" i="46" s="1"/>
  <c r="K58" i="64"/>
  <c r="K82" s="1"/>
  <c r="M78" i="46" s="1"/>
  <c r="Q58" i="64"/>
  <c r="Q82" s="1"/>
  <c r="S78" i="46" s="1"/>
  <c r="R58" i="64"/>
  <c r="R82" s="1"/>
  <c r="T78" i="46" s="1"/>
  <c r="G58" i="64"/>
  <c r="G82" s="1"/>
  <c r="I78" i="46" s="1"/>
  <c r="N58" i="64"/>
  <c r="N82" s="1"/>
  <c r="P78" i="46" s="1"/>
  <c r="Y58" i="64"/>
  <c r="Y82" s="1"/>
  <c r="AA78" i="46" s="1"/>
  <c r="V58" i="64"/>
  <c r="V82" s="1"/>
  <c r="X78" i="46" s="1"/>
  <c r="V129" i="64"/>
  <c r="V153" s="1"/>
  <c r="S129"/>
  <c r="S153" s="1"/>
  <c r="O129"/>
  <c r="O153" s="1"/>
  <c r="L129"/>
  <c r="L153" s="1"/>
  <c r="G129"/>
  <c r="G153" s="1"/>
  <c r="Y129"/>
  <c r="Y153" s="1"/>
  <c r="T129"/>
  <c r="T153" s="1"/>
  <c r="M129"/>
  <c r="U129"/>
  <c r="U153" s="1"/>
  <c r="X129"/>
  <c r="X153" s="1"/>
  <c r="J200"/>
  <c r="J224" s="1"/>
  <c r="Z200"/>
  <c r="S200"/>
  <c r="H200"/>
  <c r="H224" s="1"/>
  <c r="I200"/>
  <c r="I224" s="1"/>
  <c r="N200"/>
  <c r="N224" s="1"/>
  <c r="Y200"/>
  <c r="T200"/>
  <c r="M200"/>
  <c r="M224" s="1"/>
  <c r="R200"/>
  <c r="AA258"/>
  <c r="AA551"/>
  <c r="K271"/>
  <c r="K295" s="1"/>
  <c r="M82" i="46" s="1"/>
  <c r="J271" i="64"/>
  <c r="J295" s="1"/>
  <c r="L82" i="46" s="1"/>
  <c r="W271" i="64"/>
  <c r="W295" s="1"/>
  <c r="Y82" i="46" s="1"/>
  <c r="Z271" i="64"/>
  <c r="Z295" s="1"/>
  <c r="AB82" i="46" s="1"/>
  <c r="I271" i="64"/>
  <c r="I295" s="1"/>
  <c r="K82" i="46" s="1"/>
  <c r="Q271" i="64"/>
  <c r="Q295" s="1"/>
  <c r="S82" i="46" s="1"/>
  <c r="X271" i="64"/>
  <c r="X295" s="1"/>
  <c r="Z82" i="46" s="1"/>
  <c r="N271" i="64"/>
  <c r="N295" s="1"/>
  <c r="P82" i="46" s="1"/>
  <c r="P271" i="64"/>
  <c r="P295" s="1"/>
  <c r="R82" i="46" s="1"/>
  <c r="T271" i="64"/>
  <c r="T295" s="1"/>
  <c r="V82" i="46" s="1"/>
  <c r="O58" i="64"/>
  <c r="O82" s="1"/>
  <c r="Q78" i="46" s="1"/>
  <c r="H58" i="64"/>
  <c r="H82" s="1"/>
  <c r="J78" i="46" s="1"/>
  <c r="L58" i="64"/>
  <c r="L82" s="1"/>
  <c r="N78" i="46" s="1"/>
  <c r="W58" i="64"/>
  <c r="W82" s="1"/>
  <c r="Y78" i="46" s="1"/>
  <c r="M58" i="64"/>
  <c r="M82" s="1"/>
  <c r="O78" i="46" s="1"/>
  <c r="P58" i="64"/>
  <c r="P82" s="1"/>
  <c r="R78" i="46" s="1"/>
  <c r="X58" i="64"/>
  <c r="X82" s="1"/>
  <c r="Z78" i="46" s="1"/>
  <c r="I58" i="64"/>
  <c r="I82" s="1"/>
  <c r="K78" i="46" s="1"/>
  <c r="U58" i="64"/>
  <c r="U82" s="1"/>
  <c r="W78" i="46" s="1"/>
  <c r="T58" i="64"/>
  <c r="T82" s="1"/>
  <c r="V78" i="46" s="1"/>
  <c r="H129" i="64"/>
  <c r="H153" s="1"/>
  <c r="Z129"/>
  <c r="I129"/>
  <c r="J129"/>
  <c r="J153" s="1"/>
  <c r="W129"/>
  <c r="W153" s="1"/>
  <c r="N129"/>
  <c r="R129"/>
  <c r="R153" s="1"/>
  <c r="K129"/>
  <c r="K153" s="1"/>
  <c r="Q129"/>
  <c r="Q153" s="1"/>
  <c r="P129"/>
  <c r="O200"/>
  <c r="O224" s="1"/>
  <c r="L200"/>
  <c r="L224" s="1"/>
  <c r="W200"/>
  <c r="G200"/>
  <c r="G224" s="1"/>
  <c r="V200"/>
  <c r="U200"/>
  <c r="P200"/>
  <c r="K200"/>
  <c r="Q200"/>
  <c r="X200"/>
  <c r="AV562"/>
  <c r="AA477"/>
  <c r="I129" i="47"/>
  <c r="G95"/>
  <c r="AA405" i="64"/>
  <c r="I68" i="25"/>
  <c r="F52" i="75"/>
  <c r="F45" i="71"/>
  <c r="J45"/>
  <c r="J52" i="75"/>
  <c r="O52"/>
  <c r="O45" i="71"/>
  <c r="S52" i="75"/>
  <c r="S45" i="71"/>
  <c r="W52" i="75"/>
  <c r="W45" i="71"/>
  <c r="E52" i="75"/>
  <c r="E45" i="71"/>
  <c r="I45"/>
  <c r="I52" i="75"/>
  <c r="N52"/>
  <c r="N45" i="71"/>
  <c r="R52" i="75"/>
  <c r="R45" i="71"/>
  <c r="V45"/>
  <c r="V52" i="75"/>
  <c r="Q84" i="25"/>
  <c r="Q88" s="1"/>
  <c r="Q68"/>
  <c r="H68"/>
  <c r="CO59" i="46"/>
  <c r="D341" i="47"/>
  <c r="C162"/>
  <c r="C341" s="1"/>
  <c r="AV127" i="64"/>
  <c r="AV416"/>
  <c r="D129" i="47"/>
  <c r="AV343" i="64"/>
  <c r="V84" i="25"/>
  <c r="V88" s="1"/>
  <c r="E84"/>
  <c r="E88" s="1"/>
  <c r="X61"/>
  <c r="D104" i="36" s="1"/>
  <c r="Y68" i="25"/>
  <c r="W129" i="47"/>
  <c r="J110"/>
  <c r="J195" i="25"/>
  <c r="J325" s="1"/>
  <c r="J95" i="47"/>
  <c r="Q92"/>
  <c r="P95"/>
  <c r="P92"/>
  <c r="R95"/>
  <c r="U129"/>
  <c r="V129"/>
  <c r="V195" i="25"/>
  <c r="V325" s="1"/>
  <c r="V110" i="47"/>
  <c r="E92"/>
  <c r="C42" i="72"/>
  <c r="V44" i="71"/>
  <c r="V51" i="75"/>
  <c r="N44" i="71"/>
  <c r="N51" i="75"/>
  <c r="O44" i="71"/>
  <c r="O51" i="75"/>
  <c r="I44" i="71"/>
  <c r="I51" i="75"/>
  <c r="E44" i="71"/>
  <c r="E51" i="75"/>
  <c r="W44" i="71"/>
  <c r="W51" i="75"/>
  <c r="P44" i="71"/>
  <c r="P51" i="75"/>
  <c r="Q51"/>
  <c r="Q44" i="71"/>
  <c r="J44"/>
  <c r="J51" i="75"/>
  <c r="F44" i="71"/>
  <c r="F51" i="75"/>
  <c r="AA112" i="64"/>
  <c r="D68" i="25"/>
  <c r="D84"/>
  <c r="C61"/>
  <c r="U60" i="36" s="1"/>
  <c r="Z157" i="46" s="1"/>
  <c r="C39" i="70"/>
  <c r="D59" i="71"/>
  <c r="C59" s="1"/>
  <c r="M68" i="25"/>
  <c r="U68"/>
  <c r="G68"/>
  <c r="W15" i="74"/>
  <c r="W13" i="70"/>
  <c r="P15" i="74"/>
  <c r="P13" i="70"/>
  <c r="E15" i="74"/>
  <c r="E13" i="70"/>
  <c r="D15" i="74"/>
  <c r="D13" i="70"/>
  <c r="AA327" i="64"/>
  <c r="R13" i="70"/>
  <c r="R15" i="74"/>
  <c r="Q15"/>
  <c r="Q13" i="70"/>
  <c r="H13"/>
  <c r="H15" i="74"/>
  <c r="N13" i="70"/>
  <c r="N15" i="74"/>
  <c r="O13" i="70"/>
  <c r="O15" i="74"/>
  <c r="U13" i="70"/>
  <c r="U15" i="74"/>
  <c r="L53"/>
  <c r="L45" i="70"/>
  <c r="E45"/>
  <c r="E53" i="74"/>
  <c r="I53"/>
  <c r="I45" i="70"/>
  <c r="T53" i="74"/>
  <c r="T45" i="70"/>
  <c r="J53" i="74"/>
  <c r="J45" i="70"/>
  <c r="M45"/>
  <c r="M53" i="74"/>
  <c r="U45" i="70"/>
  <c r="U53" i="74"/>
  <c r="F53"/>
  <c r="F45" i="70"/>
  <c r="R45"/>
  <c r="R53" i="74"/>
  <c r="Q53"/>
  <c r="Q45" i="70"/>
  <c r="S195" i="25"/>
  <c r="S325" s="1"/>
  <c r="S110" i="47"/>
  <c r="S95"/>
  <c r="S129"/>
  <c r="AA186" i="64"/>
  <c r="D16" i="74"/>
  <c r="AA331" i="64"/>
  <c r="D14" i="70"/>
  <c r="G16" i="74"/>
  <c r="G14" i="70"/>
  <c r="N14"/>
  <c r="N16" i="74"/>
  <c r="V16"/>
  <c r="V14" i="70"/>
  <c r="S16" i="74"/>
  <c r="S14" i="70"/>
  <c r="F16" i="74"/>
  <c r="F14" i="70"/>
  <c r="J16" i="74"/>
  <c r="J14" i="70"/>
  <c r="M14"/>
  <c r="M16" i="74"/>
  <c r="U14" i="70"/>
  <c r="U16" i="74"/>
  <c r="K16"/>
  <c r="K14" i="70"/>
  <c r="G54" i="74"/>
  <c r="G46" i="70"/>
  <c r="K46"/>
  <c r="K54" i="74"/>
  <c r="P54"/>
  <c r="P46" i="70"/>
  <c r="T46"/>
  <c r="T54" i="74"/>
  <c r="AA45" i="64"/>
  <c r="D54" i="74"/>
  <c r="D46" i="70"/>
  <c r="F54" i="74"/>
  <c r="F46" i="70"/>
  <c r="J46"/>
  <c r="J54" i="74"/>
  <c r="O46" i="70"/>
  <c r="O54" i="74"/>
  <c r="S54"/>
  <c r="S46" i="70"/>
  <c r="W54" i="74"/>
  <c r="W46" i="70"/>
  <c r="O129" i="47"/>
  <c r="F129"/>
  <c r="H110"/>
  <c r="H195" i="25"/>
  <c r="H325" s="1"/>
  <c r="G92" i="47"/>
  <c r="I95"/>
  <c r="M129"/>
  <c r="K129"/>
  <c r="N129"/>
  <c r="AA332" i="64"/>
  <c r="D16" i="75"/>
  <c r="D13" i="71"/>
  <c r="J13"/>
  <c r="J16" i="75"/>
  <c r="E16"/>
  <c r="E13" i="71"/>
  <c r="V16" i="75"/>
  <c r="V13" i="71"/>
  <c r="F13"/>
  <c r="F16" i="75"/>
  <c r="O13" i="71"/>
  <c r="O16" i="75"/>
  <c r="R16"/>
  <c r="R13" i="71"/>
  <c r="P16" i="75"/>
  <c r="P13" i="71"/>
  <c r="I13"/>
  <c r="I16" i="75"/>
  <c r="L13" i="71"/>
  <c r="L16" i="75"/>
  <c r="AA187" i="64"/>
  <c r="S68" i="25"/>
  <c r="R68"/>
  <c r="O68"/>
  <c r="C16" i="78"/>
  <c r="D16" s="1"/>
  <c r="D195" i="25"/>
  <c r="D146" i="56"/>
  <c r="K144" i="44" s="1"/>
  <c r="L144" s="1"/>
  <c r="D110" i="47"/>
  <c r="C106" i="25"/>
  <c r="C38" i="71"/>
  <c r="I84" i="25"/>
  <c r="I88" s="1"/>
  <c r="AA68"/>
  <c r="AA84"/>
  <c r="AA88" s="1"/>
  <c r="AA92" s="1"/>
  <c r="AH68"/>
  <c r="W110" i="47"/>
  <c r="W195" i="25"/>
  <c r="W325" s="1"/>
  <c r="W92" i="47"/>
  <c r="Q129"/>
  <c r="P195" i="25"/>
  <c r="P325" s="1"/>
  <c r="P110" i="47"/>
  <c r="T195" i="25"/>
  <c r="T325" s="1"/>
  <c r="T110" i="47"/>
  <c r="T95"/>
  <c r="V92"/>
  <c r="C43" i="72"/>
  <c r="E95" i="47"/>
  <c r="E129"/>
  <c r="C12" i="72"/>
  <c r="AV269" i="64"/>
  <c r="AA547"/>
  <c r="AA401"/>
  <c r="L15" i="75"/>
  <c r="L12" i="71"/>
  <c r="T15" i="75"/>
  <c r="T12" i="71"/>
  <c r="U15" i="75"/>
  <c r="U12" i="71"/>
  <c r="M12"/>
  <c r="M15" i="75"/>
  <c r="H15"/>
  <c r="H12" i="71"/>
  <c r="AA328" i="64"/>
  <c r="D15" i="75"/>
  <c r="D12" i="71"/>
  <c r="G15" i="75"/>
  <c r="G12" i="71"/>
  <c r="R15" i="75"/>
  <c r="R12" i="71"/>
  <c r="O12"/>
  <c r="O15" i="75"/>
  <c r="I15"/>
  <c r="I12" i="71"/>
  <c r="AA183" i="64"/>
  <c r="D60" i="71"/>
  <c r="C60" s="1"/>
  <c r="C40" i="70"/>
  <c r="C51" i="69"/>
  <c r="AA182" i="64"/>
  <c r="L92" i="47"/>
  <c r="L129"/>
  <c r="AA550" i="64"/>
  <c r="AA115"/>
  <c r="C61" i="70"/>
  <c r="AR68" i="25"/>
  <c r="O92" i="47"/>
  <c r="F110"/>
  <c r="F195" i="25"/>
  <c r="F325" s="1"/>
  <c r="F92" i="47"/>
  <c r="H95"/>
  <c r="H129"/>
  <c r="G129"/>
  <c r="M195" i="25"/>
  <c r="M325" s="1"/>
  <c r="M110" i="47"/>
  <c r="M92"/>
  <c r="N110"/>
  <c r="N195" i="25"/>
  <c r="N325" s="1"/>
  <c r="N92" i="47"/>
  <c r="L46" i="44"/>
  <c r="J233" s="1"/>
  <c r="I233"/>
  <c r="G84" i="25"/>
  <c r="G88" s="1"/>
  <c r="AA478" i="64"/>
  <c r="AA116"/>
  <c r="H45" i="71"/>
  <c r="H52" i="75"/>
  <c r="M45" i="71"/>
  <c r="M52" i="75"/>
  <c r="Q52"/>
  <c r="Q45" i="71"/>
  <c r="U45"/>
  <c r="U52" i="75"/>
  <c r="L52"/>
  <c r="L45" i="71"/>
  <c r="G52" i="75"/>
  <c r="G45" i="71"/>
  <c r="K45"/>
  <c r="K52" i="75"/>
  <c r="P52"/>
  <c r="P45" i="71"/>
  <c r="T45"/>
  <c r="T52" i="75"/>
  <c r="AA46" i="64"/>
  <c r="D45" i="71"/>
  <c r="D52" i="75"/>
  <c r="D59" i="56"/>
  <c r="D92" i="47"/>
  <c r="D95"/>
  <c r="W95"/>
  <c r="J129"/>
  <c r="P129"/>
  <c r="R129"/>
  <c r="U195" i="25"/>
  <c r="U325" s="1"/>
  <c r="U110" i="47"/>
  <c r="U95"/>
  <c r="T92"/>
  <c r="V95"/>
  <c r="AA254" i="64"/>
  <c r="AA474"/>
  <c r="AA42"/>
  <c r="D51" i="75"/>
  <c r="D55" s="1"/>
  <c r="D44" i="71"/>
  <c r="R51" i="75"/>
  <c r="R44" i="71"/>
  <c r="S51" i="75"/>
  <c r="S44" i="71"/>
  <c r="K51" i="75"/>
  <c r="K44" i="71"/>
  <c r="G51" i="75"/>
  <c r="G44" i="71"/>
  <c r="L51" i="75"/>
  <c r="L44" i="71"/>
  <c r="T51" i="75"/>
  <c r="T44" i="71"/>
  <c r="U44"/>
  <c r="U51" i="75"/>
  <c r="U55" s="1"/>
  <c r="U56" s="1"/>
  <c r="M51"/>
  <c r="M44" i="71"/>
  <c r="H51" i="75"/>
  <c r="H44" i="71"/>
  <c r="C105" i="25"/>
  <c r="AA253" i="64"/>
  <c r="AA546"/>
  <c r="L15" i="74"/>
  <c r="L13" i="70"/>
  <c r="I15" i="74"/>
  <c r="I13" i="70"/>
  <c r="T15" i="74"/>
  <c r="T13" i="70"/>
  <c r="G15" i="74"/>
  <c r="G13" i="70"/>
  <c r="K15" i="74"/>
  <c r="K13" i="70"/>
  <c r="V13"/>
  <c r="V15" i="74"/>
  <c r="F13" i="70"/>
  <c r="F15" i="74"/>
  <c r="J13" i="70"/>
  <c r="J15" i="74"/>
  <c r="M15"/>
  <c r="M13" i="70"/>
  <c r="S13"/>
  <c r="S15" i="74"/>
  <c r="W53"/>
  <c r="W45" i="70"/>
  <c r="G45"/>
  <c r="G53" i="74"/>
  <c r="P45" i="70"/>
  <c r="P53" i="74"/>
  <c r="H53"/>
  <c r="H45" i="70"/>
  <c r="N53" i="74"/>
  <c r="N45" i="70"/>
  <c r="O45"/>
  <c r="O53" i="74"/>
  <c r="AA41" i="64"/>
  <c r="D45" i="70"/>
  <c r="D53" i="74"/>
  <c r="D57" s="1"/>
  <c r="K53"/>
  <c r="K45" i="70"/>
  <c r="V45"/>
  <c r="V53" i="74"/>
  <c r="S53"/>
  <c r="S45" i="70"/>
  <c r="L110" i="47"/>
  <c r="L195" i="25"/>
  <c r="L325" s="1"/>
  <c r="E16" i="74"/>
  <c r="E14" i="70"/>
  <c r="I16" i="74"/>
  <c r="I14" i="70"/>
  <c r="R16" i="74"/>
  <c r="R14" i="70"/>
  <c r="O14"/>
  <c r="O16" i="74"/>
  <c r="L14" i="70"/>
  <c r="L16" i="74"/>
  <c r="H14" i="70"/>
  <c r="H16" i="74"/>
  <c r="P14" i="70"/>
  <c r="P16" i="74"/>
  <c r="Q14" i="70"/>
  <c r="Q16" i="74"/>
  <c r="W14" i="70"/>
  <c r="W16" i="74"/>
  <c r="T14" i="70"/>
  <c r="T16" i="74"/>
  <c r="E46" i="70"/>
  <c r="E54" i="74"/>
  <c r="I46" i="70"/>
  <c r="I54" i="74"/>
  <c r="N46" i="70"/>
  <c r="N54" i="74"/>
  <c r="R46" i="70"/>
  <c r="R54" i="74"/>
  <c r="V54"/>
  <c r="V46" i="70"/>
  <c r="H54" i="74"/>
  <c r="H46" i="70"/>
  <c r="M46"/>
  <c r="M54" i="74"/>
  <c r="Q46" i="70"/>
  <c r="Q54" i="74"/>
  <c r="U54"/>
  <c r="U46" i="70"/>
  <c r="L46"/>
  <c r="L54" i="74"/>
  <c r="O195" i="25"/>
  <c r="O325" s="1"/>
  <c r="O110" i="47"/>
  <c r="O95"/>
  <c r="F95"/>
  <c r="H92"/>
  <c r="I195" i="25"/>
  <c r="I325" s="1"/>
  <c r="I110" i="47"/>
  <c r="M95"/>
  <c r="K92"/>
  <c r="C66" i="25"/>
  <c r="S61" i="36" s="1"/>
  <c r="X158" i="46" s="1"/>
  <c r="H13" i="71"/>
  <c r="H16" i="75"/>
  <c r="K16"/>
  <c r="K13" i="71"/>
  <c r="M13"/>
  <c r="M16" i="75"/>
  <c r="Q16"/>
  <c r="Q13" i="71"/>
  <c r="S13"/>
  <c r="S16" i="75"/>
  <c r="G16"/>
  <c r="G13" i="71"/>
  <c r="U16" i="75"/>
  <c r="U13" i="71"/>
  <c r="T16" i="75"/>
  <c r="T13" i="71"/>
  <c r="N16" i="75"/>
  <c r="N13" i="71"/>
  <c r="W13"/>
  <c r="W16" i="75"/>
  <c r="E68" i="25"/>
  <c r="Y284"/>
  <c r="D360" i="47"/>
  <c r="C192"/>
  <c r="C360" s="1"/>
  <c r="C60" i="70"/>
  <c r="J92" i="47"/>
  <c r="Q110"/>
  <c r="Q195" i="25"/>
  <c r="Q325" s="1"/>
  <c r="Q95" i="47"/>
  <c r="R110"/>
  <c r="R195" i="25"/>
  <c r="R325" s="1"/>
  <c r="R92" i="47"/>
  <c r="U92"/>
  <c r="T129"/>
  <c r="AV198" i="64"/>
  <c r="AV489"/>
  <c r="E195" i="25"/>
  <c r="E325" s="1"/>
  <c r="E110" i="47"/>
  <c r="C14" i="72"/>
  <c r="W15" i="75"/>
  <c r="W12" i="71"/>
  <c r="P12"/>
  <c r="P15" i="75"/>
  <c r="Q12" i="71"/>
  <c r="Q15" i="75"/>
  <c r="J15"/>
  <c r="J12" i="71"/>
  <c r="F12"/>
  <c r="F15" i="75"/>
  <c r="S12" i="71"/>
  <c r="S15" i="75"/>
  <c r="V15"/>
  <c r="V12" i="71"/>
  <c r="N15" i="75"/>
  <c r="N12" i="71"/>
  <c r="K12"/>
  <c r="K15" i="75"/>
  <c r="E12" i="71"/>
  <c r="E15" i="75"/>
  <c r="D79" i="69"/>
  <c r="C79" s="1"/>
  <c r="C78"/>
  <c r="K68" i="25"/>
  <c r="K84"/>
  <c r="K88" s="1"/>
  <c r="V68"/>
  <c r="L68"/>
  <c r="T68"/>
  <c r="AA111" i="64"/>
  <c r="AA400"/>
  <c r="AA473"/>
  <c r="L95" i="47"/>
  <c r="S92"/>
  <c r="AA257" i="64"/>
  <c r="AA404"/>
  <c r="C39" i="71"/>
  <c r="AE68" i="25"/>
  <c r="G195"/>
  <c r="G325" s="1"/>
  <c r="G110" i="47"/>
  <c r="I92"/>
  <c r="K195" i="25"/>
  <c r="K325" s="1"/>
  <c r="K110" i="47"/>
  <c r="X66" i="25"/>
  <c r="J105" i="36" s="1"/>
  <c r="AJ158" i="46" s="1"/>
  <c r="T84" i="25"/>
  <c r="T88" s="1"/>
  <c r="C56" i="74"/>
  <c r="C48" i="70"/>
  <c r="M64" i="36"/>
  <c r="R162" i="46" s="1"/>
  <c r="M148" i="25" s="1"/>
  <c r="M268" s="1"/>
  <c r="C47" i="71"/>
  <c r="R229" i="46"/>
  <c r="AL148" i="25"/>
  <c r="AL268" s="1"/>
  <c r="Q205" i="47"/>
  <c r="Q367" s="1"/>
  <c r="AO230" i="46"/>
  <c r="S148" i="25"/>
  <c r="S268" s="1"/>
  <c r="V230" i="46"/>
  <c r="S85" i="74"/>
  <c r="S83" i="75" s="1"/>
  <c r="O154" i="46"/>
  <c r="O133"/>
  <c r="X154"/>
  <c r="X133"/>
  <c r="L154"/>
  <c r="L133"/>
  <c r="K154"/>
  <c r="K133"/>
  <c r="T154"/>
  <c r="T133"/>
  <c r="AB154"/>
  <c r="AB133"/>
  <c r="U154"/>
  <c r="U133"/>
  <c r="AJ159"/>
  <c r="AJ163"/>
  <c r="J93" i="75"/>
  <c r="C72" i="74"/>
  <c r="C47" i="75"/>
  <c r="D49"/>
  <c r="AA154" i="46"/>
  <c r="AA133"/>
  <c r="M154"/>
  <c r="M133"/>
  <c r="V126" i="47"/>
  <c r="V312"/>
  <c r="V314" s="1"/>
  <c r="V71"/>
  <c r="Q183" i="25"/>
  <c r="C55" i="74"/>
  <c r="O87" i="70"/>
  <c r="S87"/>
  <c r="AR163" i="46"/>
  <c r="AR159"/>
  <c r="AP92" i="25"/>
  <c r="C53" i="75"/>
  <c r="Q77" i="47"/>
  <c r="Q270"/>
  <c r="AE119" i="25"/>
  <c r="AE262" s="1"/>
  <c r="AH224" i="46"/>
  <c r="AJ119" i="25"/>
  <c r="AJ262" s="1"/>
  <c r="AM224" i="46"/>
  <c r="AI119" i="25"/>
  <c r="AI262" s="1"/>
  <c r="AL224" i="46"/>
  <c r="AQ119" i="25"/>
  <c r="AQ262" s="1"/>
  <c r="AT224" i="46"/>
  <c r="AM119" i="25"/>
  <c r="AM262" s="1"/>
  <c r="AP224" i="46"/>
  <c r="AG119" i="25"/>
  <c r="AG262" s="1"/>
  <c r="AJ224" i="46"/>
  <c r="AJ145" i="25"/>
  <c r="AM232" i="46"/>
  <c r="O202" i="47"/>
  <c r="D202"/>
  <c r="D108" i="36"/>
  <c r="V108"/>
  <c r="AV162" i="46" s="1"/>
  <c r="C12" i="65"/>
  <c r="C13" i="73"/>
  <c r="D131" i="25"/>
  <c r="D16" i="73"/>
  <c r="F131" i="25"/>
  <c r="F16" i="73"/>
  <c r="H150" i="25"/>
  <c r="I164" i="56"/>
  <c r="H17" i="73"/>
  <c r="J131" i="25"/>
  <c r="J16" i="73"/>
  <c r="N127" i="25"/>
  <c r="N15" i="73"/>
  <c r="S127" i="25"/>
  <c r="S15" i="73"/>
  <c r="H183" i="25"/>
  <c r="X73"/>
  <c r="D107" i="36" s="1"/>
  <c r="Y80" i="25"/>
  <c r="Y84"/>
  <c r="Y150"/>
  <c r="D207" i="47"/>
  <c r="Z127" i="25"/>
  <c r="Z131"/>
  <c r="AJ127"/>
  <c r="O188" i="47"/>
  <c r="AR150" i="25"/>
  <c r="W207" i="47"/>
  <c r="I93" i="75"/>
  <c r="U93"/>
  <c r="O93"/>
  <c r="Q154" i="46"/>
  <c r="Q133"/>
  <c r="Z154"/>
  <c r="Z133"/>
  <c r="C214" i="47"/>
  <c r="D373"/>
  <c r="D375" s="1"/>
  <c r="D222"/>
  <c r="CO167" i="46"/>
  <c r="AV247"/>
  <c r="X285" i="25"/>
  <c r="Y285"/>
  <c r="K312" i="47"/>
  <c r="K314" s="1"/>
  <c r="K126"/>
  <c r="K71"/>
  <c r="S126"/>
  <c r="S312"/>
  <c r="S314" s="1"/>
  <c r="S71"/>
  <c r="AR145" i="25"/>
  <c r="W202" i="47"/>
  <c r="F87" i="70"/>
  <c r="M87"/>
  <c r="V87"/>
  <c r="R87"/>
  <c r="W87"/>
  <c r="N87"/>
  <c r="J87"/>
  <c r="J108" i="36"/>
  <c r="AJ162" i="46" s="1"/>
  <c r="O77" i="47"/>
  <c r="O270"/>
  <c r="M314"/>
  <c r="G183" i="25"/>
  <c r="G304" s="1"/>
  <c r="H224" i="56"/>
  <c r="L131" i="25"/>
  <c r="E17" i="73"/>
  <c r="I17"/>
  <c r="K127" i="25"/>
  <c r="M17" i="73"/>
  <c r="W127" i="25"/>
  <c r="W15" i="73"/>
  <c r="L170" i="44"/>
  <c r="J234" s="1"/>
  <c r="I234"/>
  <c r="AB127" i="25"/>
  <c r="G188" i="47"/>
  <c r="AL131" i="25"/>
  <c r="Q191" i="47"/>
  <c r="AH131" i="25"/>
  <c r="M191" i="47"/>
  <c r="U108" i="36"/>
  <c r="AU162" i="46" s="1"/>
  <c r="AS164"/>
  <c r="AS141"/>
  <c r="AS145"/>
  <c r="AN164"/>
  <c r="AN145"/>
  <c r="AN141"/>
  <c r="R93" i="75"/>
  <c r="F93"/>
  <c r="C62" i="70"/>
  <c r="D64"/>
  <c r="K52" i="44"/>
  <c r="D255" i="56"/>
  <c r="D49"/>
  <c r="K49" i="44" s="1"/>
  <c r="L49" s="1"/>
  <c r="V154" i="46"/>
  <c r="T183" i="25"/>
  <c r="T263"/>
  <c r="S183"/>
  <c r="T224" i="56"/>
  <c r="M263" i="25"/>
  <c r="I77" i="47"/>
  <c r="C18" i="74"/>
  <c r="AA233" i="46"/>
  <c r="D271" i="25"/>
  <c r="AK164" i="46"/>
  <c r="L164" i="56" s="1"/>
  <c r="AK145" i="46"/>
  <c r="AK141"/>
  <c r="AR164"/>
  <c r="AR145"/>
  <c r="AR141"/>
  <c r="S141" i="56" s="1"/>
  <c r="G77" i="47"/>
  <c r="G270"/>
  <c r="AN119" i="25"/>
  <c r="AN262" s="1"/>
  <c r="AQ224" i="46"/>
  <c r="AR119" i="25"/>
  <c r="AR262" s="1"/>
  <c r="AU224" i="46"/>
  <c r="AA119" i="25"/>
  <c r="AA262" s="1"/>
  <c r="AD224" i="46"/>
  <c r="AB119" i="25"/>
  <c r="AB262" s="1"/>
  <c r="AE224" i="46"/>
  <c r="AK163"/>
  <c r="AK159"/>
  <c r="AG159"/>
  <c r="AG163"/>
  <c r="AQ163"/>
  <c r="AQ159"/>
  <c r="AI163"/>
  <c r="AI159"/>
  <c r="L87" i="70"/>
  <c r="E87"/>
  <c r="H87"/>
  <c r="I87"/>
  <c r="H108" i="36"/>
  <c r="AH162" i="46" s="1"/>
  <c r="E108" i="36"/>
  <c r="AE162" i="46" s="1"/>
  <c r="C44" i="73"/>
  <c r="D45"/>
  <c r="C15" i="71"/>
  <c r="AO149" i="25"/>
  <c r="T206" i="47"/>
  <c r="U183" i="25"/>
  <c r="O183"/>
  <c r="AV225" i="46"/>
  <c r="P93" i="75"/>
  <c r="K93"/>
  <c r="T93"/>
  <c r="L63" i="36"/>
  <c r="Q161" i="46" s="1"/>
  <c r="L86" i="71"/>
  <c r="N133" i="46"/>
  <c r="I154"/>
  <c r="I133"/>
  <c r="J30" i="44"/>
  <c r="J212" s="1"/>
  <c r="G212"/>
  <c r="G213" s="1"/>
  <c r="C15" i="70"/>
  <c r="L51" i="44"/>
  <c r="J251" s="1"/>
  <c r="I251"/>
  <c r="I108" i="36"/>
  <c r="AI162" i="46" s="1"/>
  <c r="AI149" i="25"/>
  <c r="N206" i="47"/>
  <c r="W58" i="73"/>
  <c r="E183" i="25"/>
  <c r="C17" i="75"/>
  <c r="O30" i="56"/>
  <c r="V30"/>
  <c r="X30"/>
  <c r="K30"/>
  <c r="M30"/>
  <c r="U30"/>
  <c r="E30"/>
  <c r="AC30" i="46"/>
  <c r="I30" i="56"/>
  <c r="N30"/>
  <c r="F30"/>
  <c r="Y119" i="25"/>
  <c r="AB224" i="46"/>
  <c r="AX133"/>
  <c r="I247" i="44"/>
  <c r="L57"/>
  <c r="J247" s="1"/>
  <c r="L26"/>
  <c r="J245" s="1"/>
  <c r="I245"/>
  <c r="D184" i="25"/>
  <c r="R126" i="47"/>
  <c r="R312"/>
  <c r="R314" s="1"/>
  <c r="R71"/>
  <c r="AK149" i="25"/>
  <c r="P206" i="47"/>
  <c r="X327" i="25"/>
  <c r="C313" i="47"/>
  <c r="D183" i="25"/>
  <c r="E224" i="56"/>
  <c r="D263" i="25"/>
  <c r="AC131"/>
  <c r="H191" i="47"/>
  <c r="AI92" i="25"/>
  <c r="V93" i="75"/>
  <c r="Q93"/>
  <c r="M93"/>
  <c r="C80" i="25"/>
  <c r="Q65" i="36" s="1"/>
  <c r="J154" i="46"/>
  <c r="J133"/>
  <c r="E312" i="47"/>
  <c r="E314" s="1"/>
  <c r="E126"/>
  <c r="E71"/>
  <c r="L71"/>
  <c r="L126"/>
  <c r="L312"/>
  <c r="L314" s="1"/>
  <c r="T312"/>
  <c r="T314" s="1"/>
  <c r="T126"/>
  <c r="T71"/>
  <c r="F312"/>
  <c r="F314" s="1"/>
  <c r="F71"/>
  <c r="F126"/>
  <c r="AH159" i="46"/>
  <c r="AH163"/>
  <c r="C47" i="70"/>
  <c r="J126" i="47"/>
  <c r="J312"/>
  <c r="J314" s="1"/>
  <c r="J71"/>
  <c r="C46" i="71"/>
  <c r="AC119" i="25"/>
  <c r="AC262" s="1"/>
  <c r="AF224" i="46"/>
  <c r="AD119" i="25"/>
  <c r="AD262" s="1"/>
  <c r="AG224" i="46"/>
  <c r="AO119" i="25"/>
  <c r="AO262" s="1"/>
  <c r="AR224" i="46"/>
  <c r="AJ149" i="25"/>
  <c r="O206" i="47"/>
  <c r="Y149" i="25"/>
  <c r="D206" i="47"/>
  <c r="C111" i="36"/>
  <c r="O108"/>
  <c r="AO162" i="46" s="1"/>
  <c r="W108" i="36"/>
  <c r="AW162" i="46" s="1"/>
  <c r="L108" i="36"/>
  <c r="AL162" i="46" s="1"/>
  <c r="S108" i="36"/>
  <c r="AS162" i="46" s="1"/>
  <c r="P108" i="36"/>
  <c r="AP162" i="46" s="1"/>
  <c r="G108" i="36"/>
  <c r="AG162" i="46" s="1"/>
  <c r="N108" i="36"/>
  <c r="AN162" i="46" s="1"/>
  <c r="K108" i="36"/>
  <c r="AK162" i="46" s="1"/>
  <c r="D150" i="25"/>
  <c r="E164" i="56"/>
  <c r="D17" i="73"/>
  <c r="D127" i="25"/>
  <c r="G231" i="46"/>
  <c r="D15" i="73"/>
  <c r="F17"/>
  <c r="J127" i="25"/>
  <c r="O150"/>
  <c r="O17" i="73"/>
  <c r="P164" i="56"/>
  <c r="X231" i="46"/>
  <c r="U131" i="25"/>
  <c r="U16" i="73"/>
  <c r="P150" i="25"/>
  <c r="P17" i="73"/>
  <c r="V127" i="25"/>
  <c r="V15" i="73"/>
  <c r="W141" i="56"/>
  <c r="R183" i="25"/>
  <c r="Z150"/>
  <c r="E207" i="47"/>
  <c r="O191"/>
  <c r="AQ127" i="25"/>
  <c r="V188" i="47"/>
  <c r="V207"/>
  <c r="AG131" i="25"/>
  <c r="L191" i="47"/>
  <c r="P86" i="71"/>
  <c r="H93" i="75"/>
  <c r="G93"/>
  <c r="E93"/>
  <c r="L93"/>
  <c r="W154" i="46"/>
  <c r="W133"/>
  <c r="W126" i="47"/>
  <c r="W71"/>
  <c r="W312"/>
  <c r="W314" s="1"/>
  <c r="E246" i="56"/>
  <c r="D167"/>
  <c r="C18" i="78"/>
  <c r="D18" s="1"/>
  <c r="D216" i="25"/>
  <c r="D120" i="47"/>
  <c r="AR149" i="25"/>
  <c r="C61" i="71"/>
  <c r="T108" i="36"/>
  <c r="AT162" i="46" s="1"/>
  <c r="M270" i="47"/>
  <c r="M77"/>
  <c r="L127" i="25"/>
  <c r="L15" i="73"/>
  <c r="E127" i="25"/>
  <c r="E15" i="73"/>
  <c r="G127" i="25"/>
  <c r="G15" i="73"/>
  <c r="H141" i="56"/>
  <c r="I127" i="25"/>
  <c r="I15" i="73"/>
  <c r="K150" i="25"/>
  <c r="K17" i="73"/>
  <c r="M127" i="25"/>
  <c r="M15" i="73"/>
  <c r="Q150" i="25"/>
  <c r="Q17" i="73"/>
  <c r="R127" i="25"/>
  <c r="R15" i="73"/>
  <c r="W131" i="25"/>
  <c r="W16" i="73"/>
  <c r="T127" i="25"/>
  <c r="T15" i="73"/>
  <c r="H71" i="47"/>
  <c r="H126"/>
  <c r="H312"/>
  <c r="H314" s="1"/>
  <c r="AS78" i="25"/>
  <c r="E64" i="36"/>
  <c r="J162" i="46" s="1"/>
  <c r="Q64" i="36"/>
  <c r="V162" i="46" s="1"/>
  <c r="I64" i="36"/>
  <c r="N162" i="46" s="1"/>
  <c r="R64" i="36"/>
  <c r="W162" i="46" s="1"/>
  <c r="H64" i="36"/>
  <c r="M162" i="46" s="1"/>
  <c r="P64" i="36"/>
  <c r="U162" i="46" s="1"/>
  <c r="U64" i="36"/>
  <c r="Z162" i="46" s="1"/>
  <c r="O64" i="36"/>
  <c r="T162" i="46" s="1"/>
  <c r="K64" i="36"/>
  <c r="P162" i="46" s="1"/>
  <c r="F64" i="36"/>
  <c r="K162" i="46" s="1"/>
  <c r="N64" i="36"/>
  <c r="S162" i="46" s="1"/>
  <c r="L64" i="36"/>
  <c r="Q162" i="46" s="1"/>
  <c r="T64" i="36"/>
  <c r="Y162" i="46" s="1"/>
  <c r="J64" i="36"/>
  <c r="O162" i="46" s="1"/>
  <c r="D64" i="36"/>
  <c r="V64"/>
  <c r="AA162" i="46" s="1"/>
  <c r="AA127" i="25"/>
  <c r="F188" i="47"/>
  <c r="G191"/>
  <c r="Q207"/>
  <c r="AK127" i="25"/>
  <c r="P188" i="47"/>
  <c r="AH150" i="25"/>
  <c r="U87" i="70"/>
  <c r="K87"/>
  <c r="M108" i="36"/>
  <c r="AM162" i="46" s="1"/>
  <c r="C46" i="65"/>
  <c r="C57"/>
  <c r="Y154" i="46"/>
  <c r="Y133"/>
  <c r="P71" i="47"/>
  <c r="P126"/>
  <c r="P312"/>
  <c r="P314" s="1"/>
  <c r="AI145" i="46"/>
  <c r="AI164"/>
  <c r="AI141"/>
  <c r="AT164"/>
  <c r="AT145"/>
  <c r="AT141"/>
  <c r="N93" i="75"/>
  <c r="W93"/>
  <c r="S93"/>
  <c r="C40" i="71"/>
  <c r="D42"/>
  <c r="CO49" i="46"/>
  <c r="S154"/>
  <c r="S133"/>
  <c r="I241" i="44"/>
  <c r="L58"/>
  <c r="J241" s="1"/>
  <c r="C95" i="74"/>
  <c r="AS159" i="46"/>
  <c r="AS163"/>
  <c r="C16" i="70"/>
  <c r="AJ164" i="46"/>
  <c r="AJ141"/>
  <c r="AJ145"/>
  <c r="AU145"/>
  <c r="AU164"/>
  <c r="AU141"/>
  <c r="G314" i="47"/>
  <c r="AL119" i="25"/>
  <c r="AL262" s="1"/>
  <c r="AO224" i="46"/>
  <c r="AP119" i="25"/>
  <c r="AP262" s="1"/>
  <c r="AS224" i="46"/>
  <c r="Z119" i="25"/>
  <c r="Z262" s="1"/>
  <c r="AC224" i="46"/>
  <c r="AK119" i="25"/>
  <c r="AK262" s="1"/>
  <c r="AN224" i="46"/>
  <c r="AH119" i="25"/>
  <c r="AH262" s="1"/>
  <c r="AK224" i="46"/>
  <c r="AF119" i="25"/>
  <c r="AF262" s="1"/>
  <c r="AI224" i="46"/>
  <c r="AV163"/>
  <c r="AV159"/>
  <c r="AE163"/>
  <c r="AE159"/>
  <c r="AM163"/>
  <c r="AM159"/>
  <c r="AL163"/>
  <c r="AL159"/>
  <c r="AU163"/>
  <c r="AU159"/>
  <c r="R108" i="36"/>
  <c r="AR162" i="46" s="1"/>
  <c r="C45" i="65"/>
  <c r="C18" i="75"/>
  <c r="N77" i="47"/>
  <c r="N270"/>
  <c r="AA252" i="46"/>
  <c r="U263" i="25"/>
  <c r="H63" i="36"/>
  <c r="M161" i="46" s="1"/>
  <c r="R154"/>
  <c r="R133"/>
  <c r="U312" i="47"/>
  <c r="U314" s="1"/>
  <c r="U126"/>
  <c r="U71"/>
  <c r="C17" i="74"/>
  <c r="F108" i="36"/>
  <c r="AF162" i="46" s="1"/>
  <c r="E88" i="71"/>
  <c r="W64" i="36"/>
  <c r="AB162" i="46" s="1"/>
  <c r="AL92" i="25"/>
  <c r="C14" i="71"/>
  <c r="G30" i="56"/>
  <c r="P30"/>
  <c r="J30"/>
  <c r="W30"/>
  <c r="L30"/>
  <c r="R30"/>
  <c r="H30"/>
  <c r="S30"/>
  <c r="T30"/>
  <c r="Q30"/>
  <c r="Y140" i="25"/>
  <c r="X140" s="1"/>
  <c r="AX154" i="46"/>
  <c r="G87" i="70"/>
  <c r="T87"/>
  <c r="Q87"/>
  <c r="P87"/>
  <c r="C54" i="75"/>
  <c r="D248" i="56"/>
  <c r="AK145" i="25"/>
  <c r="P202" i="47"/>
  <c r="AN232" i="46"/>
  <c r="C327" i="25"/>
  <c r="D271" i="47"/>
  <c r="C72"/>
  <c r="C271" s="1"/>
  <c r="D56" i="69"/>
  <c r="D204" i="25"/>
  <c r="AC127"/>
  <c r="AF231" i="46"/>
  <c r="H188" i="47"/>
  <c r="AC150" i="25"/>
  <c r="H207" i="47"/>
  <c r="S63" i="36"/>
  <c r="X161" i="46" s="1"/>
  <c r="O225" l="1"/>
  <c r="P225"/>
  <c r="N155" i="56"/>
  <c r="M204" i="25" s="1"/>
  <c r="R164" i="56"/>
  <c r="C56" i="36"/>
  <c r="P154" i="46"/>
  <c r="L58" i="73"/>
  <c r="L97" i="74" s="1"/>
  <c r="L95" i="75" s="1"/>
  <c r="L88" i="71"/>
  <c r="P207" i="47"/>
  <c r="H225" i="46"/>
  <c r="X225"/>
  <c r="V135" i="56"/>
  <c r="U184" i="25" s="1"/>
  <c r="M225" i="46"/>
  <c r="Y225"/>
  <c r="V225"/>
  <c r="X135" i="56"/>
  <c r="W184" i="25" s="1"/>
  <c r="AC155" i="46"/>
  <c r="CO155" s="1"/>
  <c r="S121" i="25"/>
  <c r="S263" s="1"/>
  <c r="Z225" i="46"/>
  <c r="E141" i="25"/>
  <c r="R135" i="56"/>
  <c r="Q184" i="25" s="1"/>
  <c r="N225" i="46"/>
  <c r="L134" i="56"/>
  <c r="K183" i="25" s="1"/>
  <c r="V155" i="56"/>
  <c r="N134"/>
  <c r="N121" i="25"/>
  <c r="N263" s="1"/>
  <c r="Q225" i="46"/>
  <c r="L155" i="56"/>
  <c r="K204" i="25" s="1"/>
  <c r="K141"/>
  <c r="K263" s="1"/>
  <c r="AC135" i="46"/>
  <c r="CO135" s="1"/>
  <c r="AC134"/>
  <c r="CO134" s="1"/>
  <c r="K225"/>
  <c r="T225"/>
  <c r="Q120" i="25"/>
  <c r="Q263" s="1"/>
  <c r="X134" i="56"/>
  <c r="W120" i="25"/>
  <c r="W263" s="1"/>
  <c r="R225" i="46"/>
  <c r="P135" i="56"/>
  <c r="O121" i="25"/>
  <c r="K134" i="56"/>
  <c r="J120" i="25"/>
  <c r="V121"/>
  <c r="W135" i="56"/>
  <c r="V184" i="25" s="1"/>
  <c r="O141"/>
  <c r="P155" i="56"/>
  <c r="O204" i="25" s="1"/>
  <c r="J121"/>
  <c r="K135" i="56"/>
  <c r="J184" i="25" s="1"/>
  <c r="V141"/>
  <c r="W155" i="56"/>
  <c r="V204" i="25" s="1"/>
  <c r="G134" i="56"/>
  <c r="I225" i="46"/>
  <c r="F120" i="25"/>
  <c r="H141"/>
  <c r="I155" i="56"/>
  <c r="H204" i="25" s="1"/>
  <c r="L121"/>
  <c r="M135" i="56"/>
  <c r="L184" i="25" s="1"/>
  <c r="G155" i="56"/>
  <c r="F204" i="25" s="1"/>
  <c r="F141"/>
  <c r="I135" i="56"/>
  <c r="H121" i="25"/>
  <c r="L120"/>
  <c r="M134" i="56"/>
  <c r="W63" i="36"/>
  <c r="AB161" i="46" s="1"/>
  <c r="E63" i="36"/>
  <c r="J161" i="46" s="1"/>
  <c r="E147" i="25" s="1"/>
  <c r="E267" s="1"/>
  <c r="S304"/>
  <c r="V16" i="73"/>
  <c r="AB232" i="46"/>
  <c r="O84" i="74"/>
  <c r="O82" i="75" s="1"/>
  <c r="M63" i="36"/>
  <c r="R161" i="46" s="1"/>
  <c r="M147" i="25" s="1"/>
  <c r="M267" s="1"/>
  <c r="E263"/>
  <c r="N63" i="36"/>
  <c r="S161" i="46" s="1"/>
  <c r="H16" i="73"/>
  <c r="J63" i="36"/>
  <c r="O161" i="46" s="1"/>
  <c r="M145" i="56"/>
  <c r="L194" i="25" s="1"/>
  <c r="D63" i="36"/>
  <c r="Q63"/>
  <c r="V161" i="46" s="1"/>
  <c r="Q84" i="74" s="1"/>
  <c r="Q82" i="75" s="1"/>
  <c r="T63" i="36"/>
  <c r="Y161" i="46" s="1"/>
  <c r="K63" i="36"/>
  <c r="P161" i="46" s="1"/>
  <c r="K84" i="74" s="1"/>
  <c r="K82" i="75" s="1"/>
  <c r="F63" i="36"/>
  <c r="K161" i="46" s="1"/>
  <c r="R63" i="36"/>
  <c r="W161" i="46" s="1"/>
  <c r="R84" i="74" s="1"/>
  <c r="R82" i="75" s="1"/>
  <c r="P63" i="36"/>
  <c r="U161" i="46" s="1"/>
  <c r="G63" i="36"/>
  <c r="L161" i="46" s="1"/>
  <c r="G147" i="25" s="1"/>
  <c r="G267" s="1"/>
  <c r="I63" i="36"/>
  <c r="N161" i="46" s="1"/>
  <c r="U63" i="36"/>
  <c r="Z161" i="46" s="1"/>
  <c r="U147" i="25" s="1"/>
  <c r="U267" s="1"/>
  <c r="T304"/>
  <c r="V63" i="36"/>
  <c r="AA161" i="46" s="1"/>
  <c r="V147" i="25" s="1"/>
  <c r="V267" s="1"/>
  <c r="T88" i="71"/>
  <c r="W206" i="47"/>
  <c r="W365" s="1"/>
  <c r="AJ150" i="25"/>
  <c r="S131"/>
  <c r="S269" s="1"/>
  <c r="G164" i="56"/>
  <c r="P183" i="25"/>
  <c r="P304" s="1"/>
  <c r="S89" i="70"/>
  <c r="N202" i="47"/>
  <c r="N365" s="1"/>
  <c r="J224" i="56"/>
  <c r="N164"/>
  <c r="M16" i="65" s="1"/>
  <c r="G141" i="56"/>
  <c r="I304" i="25"/>
  <c r="T145" i="56"/>
  <c r="U89" i="70"/>
  <c r="J59" i="65"/>
  <c r="N59"/>
  <c r="C57" i="71"/>
  <c r="U224" i="56"/>
  <c r="AR127" i="25"/>
  <c r="S224" i="56"/>
  <c r="T202" i="47"/>
  <c r="T365" s="1"/>
  <c r="W188"/>
  <c r="R304" i="25"/>
  <c r="F145" i="56"/>
  <c r="E15" i="65" s="1"/>
  <c r="S81" i="69"/>
  <c r="C58" i="70"/>
  <c r="F206" i="47"/>
  <c r="N16" i="73"/>
  <c r="I145" i="56"/>
  <c r="H194" i="25" s="1"/>
  <c r="R224" i="56"/>
  <c r="K164"/>
  <c r="J213" i="25" s="1"/>
  <c r="J17" i="73"/>
  <c r="Q304" i="25"/>
  <c r="Y127"/>
  <c r="Y269" s="1"/>
  <c r="M231" i="46"/>
  <c r="Q16" i="73"/>
  <c r="O224" i="56"/>
  <c r="N58" i="73"/>
  <c r="N97" i="74" s="1"/>
  <c r="H58" i="73"/>
  <c r="G207" i="47"/>
  <c r="G358" s="1"/>
  <c r="M16" i="73"/>
  <c r="E131" i="25"/>
  <c r="E269" s="1"/>
  <c r="N89" i="70"/>
  <c r="N81" i="69"/>
  <c r="H88" i="71"/>
  <c r="S58" i="73"/>
  <c r="S88" i="71"/>
  <c r="U58" i="73"/>
  <c r="U97" i="74" s="1"/>
  <c r="N88" i="71"/>
  <c r="H89" i="70"/>
  <c r="R89"/>
  <c r="E102" i="36"/>
  <c r="L102"/>
  <c r="T102"/>
  <c r="D102"/>
  <c r="Q102"/>
  <c r="I102"/>
  <c r="V102"/>
  <c r="S102"/>
  <c r="J102"/>
  <c r="H102"/>
  <c r="P102"/>
  <c r="F102"/>
  <c r="G102"/>
  <c r="O102"/>
  <c r="K102"/>
  <c r="N102"/>
  <c r="R102"/>
  <c r="M102"/>
  <c r="W102"/>
  <c r="U102"/>
  <c r="X52" i="25"/>
  <c r="AS52" s="1"/>
  <c r="AR232" i="46"/>
  <c r="P231"/>
  <c r="AM92" i="25"/>
  <c r="H81" i="69"/>
  <c r="AC231" i="46"/>
  <c r="N145" i="56"/>
  <c r="M15" i="65" s="1"/>
  <c r="F127" i="25"/>
  <c r="F269" s="1"/>
  <c r="O92"/>
  <c r="H59" i="65"/>
  <c r="Q15" i="73"/>
  <c r="F164" i="56"/>
  <c r="E16" i="65" s="1"/>
  <c r="N183" i="25"/>
  <c r="N304" s="1"/>
  <c r="F141" i="56"/>
  <c r="E190" i="25" s="1"/>
  <c r="O231" i="46"/>
  <c r="X159"/>
  <c r="T159" i="56" s="1"/>
  <c r="X163" i="46"/>
  <c r="S149" i="25" s="1"/>
  <c r="I163" i="46"/>
  <c r="I159"/>
  <c r="C67" i="36"/>
  <c r="Y163" i="46"/>
  <c r="Y159"/>
  <c r="P163"/>
  <c r="K149" i="25" s="1"/>
  <c r="P159" i="46"/>
  <c r="L159" i="56" s="1"/>
  <c r="U159" i="46"/>
  <c r="U163"/>
  <c r="S159"/>
  <c r="O159" i="56" s="1"/>
  <c r="N208" i="25" s="1"/>
  <c r="S163" i="46"/>
  <c r="J159"/>
  <c r="E145" i="25" s="1"/>
  <c r="J163" i="46"/>
  <c r="F163" i="56" s="1"/>
  <c r="E212" i="25" s="1"/>
  <c r="K159" i="46"/>
  <c r="K163"/>
  <c r="F149" i="25" s="1"/>
  <c r="V163" i="46"/>
  <c r="Q149" i="25" s="1"/>
  <c r="V159" i="46"/>
  <c r="R159" i="56" s="1"/>
  <c r="Q208" i="25" s="1"/>
  <c r="AA163" i="46"/>
  <c r="V149" i="25" s="1"/>
  <c r="AA159" i="46"/>
  <c r="W159" i="56" s="1"/>
  <c r="C64" i="69"/>
  <c r="U159" i="56"/>
  <c r="T208" i="25" s="1"/>
  <c r="W163" i="46"/>
  <c r="R149" i="25" s="1"/>
  <c r="W159" i="46"/>
  <c r="S159" i="56" s="1"/>
  <c r="L163" i="46"/>
  <c r="G149" i="25" s="1"/>
  <c r="L159" i="46"/>
  <c r="H159" i="56" s="1"/>
  <c r="Z163" i="46"/>
  <c r="U149" i="25" s="1"/>
  <c r="Z159" i="46"/>
  <c r="V159" i="56" s="1"/>
  <c r="AB163" i="46"/>
  <c r="AB159"/>
  <c r="N159"/>
  <c r="J159" i="56" s="1"/>
  <c r="N163" i="46"/>
  <c r="I149" i="25" s="1"/>
  <c r="Q159" i="56"/>
  <c r="P208" i="25" s="1"/>
  <c r="T163" i="46"/>
  <c r="T159"/>
  <c r="M159"/>
  <c r="I159" i="56" s="1"/>
  <c r="M163" i="46"/>
  <c r="H149" i="25" s="1"/>
  <c r="Q159" i="46"/>
  <c r="L145" i="25" s="1"/>
  <c r="Q163" i="46"/>
  <c r="M163" i="56" s="1"/>
  <c r="L212" i="25" s="1"/>
  <c r="O163" i="46"/>
  <c r="J149" i="25" s="1"/>
  <c r="O159" i="46"/>
  <c r="R163"/>
  <c r="M149" i="25" s="1"/>
  <c r="R159" i="46"/>
  <c r="K131" i="25"/>
  <c r="K269" s="1"/>
  <c r="I231" i="46"/>
  <c r="T17" i="73"/>
  <c r="X164" i="56"/>
  <c r="W213" i="25" s="1"/>
  <c r="R145" i="56"/>
  <c r="Q194" i="25" s="1"/>
  <c r="L17" i="73"/>
  <c r="W150" i="25"/>
  <c r="W269" s="1"/>
  <c r="Z231" i="46"/>
  <c r="P145" i="56"/>
  <c r="O15" i="65" s="1"/>
  <c r="T231" i="46"/>
  <c r="U150" i="25"/>
  <c r="U269" s="1"/>
  <c r="R141" i="56"/>
  <c r="Q190" i="25" s="1"/>
  <c r="K89" i="70"/>
  <c r="AM231" i="46"/>
  <c r="S59" i="65"/>
  <c r="F89" i="70"/>
  <c r="O145" i="56"/>
  <c r="N15" i="65" s="1"/>
  <c r="P191" i="47"/>
  <c r="P358" s="1"/>
  <c r="Q145" i="56"/>
  <c r="P194" i="25" s="1"/>
  <c r="N231" i="46"/>
  <c r="AN231"/>
  <c r="E59" i="65"/>
  <c r="AE231" i="46"/>
  <c r="I89" i="70"/>
  <c r="O89"/>
  <c r="AH127" i="25"/>
  <c r="AH269" s="1"/>
  <c r="AA150"/>
  <c r="K231" i="46"/>
  <c r="W89" i="70"/>
  <c r="U59" i="65"/>
  <c r="Q188" i="47"/>
  <c r="Q358" s="1"/>
  <c r="T131" i="25"/>
  <c r="T269" s="1"/>
  <c r="F224" i="56"/>
  <c r="S145"/>
  <c r="R15" i="65" s="1"/>
  <c r="V191" i="47"/>
  <c r="V358" s="1"/>
  <c r="O15" i="73"/>
  <c r="W145" i="56"/>
  <c r="V194" i="25" s="1"/>
  <c r="H145" i="56"/>
  <c r="G15" i="65" s="1"/>
  <c r="U65" i="36"/>
  <c r="Z142" i="46" s="1"/>
  <c r="P58" i="73"/>
  <c r="U88" i="71"/>
  <c r="W59" i="65"/>
  <c r="R16" i="73"/>
  <c r="S17"/>
  <c r="U81" i="69"/>
  <c r="U92" i="25"/>
  <c r="W231" i="46"/>
  <c r="C43" i="70"/>
  <c r="AT231" i="46"/>
  <c r="E304" i="25"/>
  <c r="C151"/>
  <c r="C271" s="1"/>
  <c r="D63" i="71"/>
  <c r="C63" s="1"/>
  <c r="T59" i="65"/>
  <c r="T164" i="56"/>
  <c r="S213" i="25" s="1"/>
  <c r="M164" i="56"/>
  <c r="L207" i="47"/>
  <c r="W81" i="69"/>
  <c r="I16" i="73"/>
  <c r="O81" i="69"/>
  <c r="Y231" i="46"/>
  <c r="Q164" i="56"/>
  <c r="P16" i="65" s="1"/>
  <c r="P127" i="25"/>
  <c r="AD232" i="46"/>
  <c r="E145" i="56"/>
  <c r="E230" s="1"/>
  <c r="AA131" i="25"/>
  <c r="M88" i="71"/>
  <c r="F191" i="47"/>
  <c r="F358" s="1"/>
  <c r="D191"/>
  <c r="H164" i="56"/>
  <c r="G213" i="25" s="1"/>
  <c r="F59" i="65"/>
  <c r="AC200" i="46"/>
  <c r="AI145" i="25"/>
  <c r="AI270" s="1"/>
  <c r="N141" i="56"/>
  <c r="H231" i="46"/>
  <c r="E16" i="73"/>
  <c r="D188" i="47"/>
  <c r="D358" s="1"/>
  <c r="U15" i="73"/>
  <c r="F92" i="25"/>
  <c r="AK231" i="46"/>
  <c r="K81" i="69"/>
  <c r="F58" i="73"/>
  <c r="F97" i="74" s="1"/>
  <c r="F95" i="75" s="1"/>
  <c r="R92" i="25"/>
  <c r="G131"/>
  <c r="K59" i="65"/>
  <c r="H127" i="25"/>
  <c r="H269" s="1"/>
  <c r="D48" i="71"/>
  <c r="D49" s="1"/>
  <c r="AD231" i="46"/>
  <c r="I141" i="56"/>
  <c r="H190" i="25" s="1"/>
  <c r="D49" i="70"/>
  <c r="D50" s="1"/>
  <c r="AA563" i="64"/>
  <c r="AA587" s="1"/>
  <c r="P230" i="46"/>
  <c r="Q231"/>
  <c r="S164" i="56"/>
  <c r="I81" i="69"/>
  <c r="R59" i="65"/>
  <c r="L60" i="36"/>
  <c r="Q157" i="46" s="1"/>
  <c r="L81" i="74" s="1"/>
  <c r="L79" i="75" s="1"/>
  <c r="P59" i="65"/>
  <c r="U231" i="46"/>
  <c r="R88" i="71"/>
  <c r="AC202" i="46"/>
  <c r="S231"/>
  <c r="R17" i="73"/>
  <c r="R81" i="69"/>
  <c r="G150" i="25"/>
  <c r="W191" i="47"/>
  <c r="P131" i="25"/>
  <c r="AC203" i="46"/>
  <c r="J81" i="69"/>
  <c r="J89" i="70"/>
  <c r="P81" i="69"/>
  <c r="G17" i="73"/>
  <c r="G85" i="74"/>
  <c r="G83" i="75" s="1"/>
  <c r="J58" i="73"/>
  <c r="J97" i="74" s="1"/>
  <c r="J92" i="25"/>
  <c r="J88" i="71"/>
  <c r="T81" i="69"/>
  <c r="I59" i="65"/>
  <c r="P88" i="71"/>
  <c r="X145" i="56"/>
  <c r="W194" i="25" s="1"/>
  <c r="J231" i="46"/>
  <c r="AU231"/>
  <c r="AB231"/>
  <c r="F202" i="47"/>
  <c r="P16" i="73"/>
  <c r="P15"/>
  <c r="N17"/>
  <c r="G148" i="25"/>
  <c r="G268" s="1"/>
  <c r="N96" i="47"/>
  <c r="N294" s="1"/>
  <c r="AD92" i="25"/>
  <c r="AK270"/>
  <c r="I88" i="71"/>
  <c r="P89" i="70"/>
  <c r="N162" i="56"/>
  <c r="M77" i="70" s="1"/>
  <c r="M97" s="1"/>
  <c r="L231" i="46"/>
  <c r="W164" i="56"/>
  <c r="V16" i="65" s="1"/>
  <c r="F88" i="71"/>
  <c r="F81" i="69"/>
  <c r="AA145" i="25"/>
  <c r="AA270" s="1"/>
  <c r="V60" i="36"/>
  <c r="AA157" i="46" s="1"/>
  <c r="Y227" s="1"/>
  <c r="S48" i="71"/>
  <c r="S49" s="1"/>
  <c r="AC141" i="46"/>
  <c r="AC201"/>
  <c r="AA417" i="64"/>
  <c r="AA441" s="1"/>
  <c r="AG92" i="25"/>
  <c r="T89" i="70"/>
  <c r="V17" i="73"/>
  <c r="R231" i="46"/>
  <c r="O127" i="25"/>
  <c r="AC164" i="46"/>
  <c r="O88" i="71"/>
  <c r="O59" i="65"/>
  <c r="AR92" i="25"/>
  <c r="W88" i="71"/>
  <c r="AO231" i="46"/>
  <c r="AL127" i="25"/>
  <c r="AL269" s="1"/>
  <c r="V231" i="46"/>
  <c r="L89" i="70"/>
  <c r="AJ231" i="46"/>
  <c r="AC145"/>
  <c r="T60" i="36"/>
  <c r="Y157" i="46" s="1"/>
  <c r="W227" s="1"/>
  <c r="J81"/>
  <c r="H239" s="1"/>
  <c r="M85" i="74"/>
  <c r="M83" i="75" s="1"/>
  <c r="L81" i="69"/>
  <c r="O65" i="36"/>
  <c r="T144" i="46" s="1"/>
  <c r="J65" i="36"/>
  <c r="O143" i="46" s="1"/>
  <c r="L65" i="36"/>
  <c r="Q143" i="46" s="1"/>
  <c r="W65" i="36"/>
  <c r="AB150" i="46" s="1"/>
  <c r="P365" i="47"/>
  <c r="E65" i="36"/>
  <c r="J143" i="46" s="1"/>
  <c r="AR269" i="25"/>
  <c r="AO270"/>
  <c r="Q224" i="64"/>
  <c r="S81" i="46" s="1"/>
  <c r="Q239" s="1"/>
  <c r="V224" i="64"/>
  <c r="X81" i="46" s="1"/>
  <c r="V239" s="1"/>
  <c r="Y224" i="64"/>
  <c r="AA81" i="46" s="1"/>
  <c r="Y239" s="1"/>
  <c r="S224" i="64"/>
  <c r="U81" i="46" s="1"/>
  <c r="S239" s="1"/>
  <c r="K224" i="64"/>
  <c r="M81" i="46" s="1"/>
  <c r="K239" s="1"/>
  <c r="R224" i="64"/>
  <c r="T81" i="46" s="1"/>
  <c r="R239" s="1"/>
  <c r="Z224" i="64"/>
  <c r="P224"/>
  <c r="W224"/>
  <c r="Y81" i="46" s="1"/>
  <c r="X224" i="64"/>
  <c r="Z81" i="46" s="1"/>
  <c r="X239" s="1"/>
  <c r="U224" i="64"/>
  <c r="W81" i="46" s="1"/>
  <c r="U239" s="1"/>
  <c r="T224" i="64"/>
  <c r="V81" i="46" s="1"/>
  <c r="T239" s="1"/>
  <c r="I153" i="64"/>
  <c r="K81" i="46" s="1"/>
  <c r="I239" s="1"/>
  <c r="P153" i="64"/>
  <c r="N153"/>
  <c r="P81" i="46" s="1"/>
  <c r="N239" s="1"/>
  <c r="Z153" i="64"/>
  <c r="M153"/>
  <c r="O81" i="46" s="1"/>
  <c r="M239" s="1"/>
  <c r="M89" i="70"/>
  <c r="S55" i="75"/>
  <c r="S56" s="1"/>
  <c r="M58" i="73"/>
  <c r="M97" i="74" s="1"/>
  <c r="M95" i="75" s="1"/>
  <c r="U49" i="70"/>
  <c r="U50" s="1"/>
  <c r="S49"/>
  <c r="S50" s="1"/>
  <c r="K49"/>
  <c r="K50" s="1"/>
  <c r="L59" i="65"/>
  <c r="Q49" i="70"/>
  <c r="Q50" s="1"/>
  <c r="R60" i="36"/>
  <c r="W157" i="46" s="1"/>
  <c r="R143" i="25" s="1"/>
  <c r="R265" s="1"/>
  <c r="M57" i="74"/>
  <c r="M58" s="1"/>
  <c r="E57"/>
  <c r="E58" s="1"/>
  <c r="P49" i="70"/>
  <c r="P50" s="1"/>
  <c r="W57" i="74"/>
  <c r="W58" s="1"/>
  <c r="R48" i="71"/>
  <c r="R49" s="1"/>
  <c r="X119" i="25"/>
  <c r="X262" s="1"/>
  <c r="F57" i="74"/>
  <c r="F58" s="1"/>
  <c r="O55" i="75"/>
  <c r="O56" s="1"/>
  <c r="M81" i="69"/>
  <c r="P48" i="71"/>
  <c r="P49" s="1"/>
  <c r="P57" i="74"/>
  <c r="P58" s="1"/>
  <c r="W49" i="70"/>
  <c r="W50" s="1"/>
  <c r="I48" i="71"/>
  <c r="I49" s="1"/>
  <c r="V48"/>
  <c r="V49" s="1"/>
  <c r="O57" i="74"/>
  <c r="O58" s="1"/>
  <c r="G57"/>
  <c r="G58" s="1"/>
  <c r="R55" i="75"/>
  <c r="R56" s="1"/>
  <c r="J55"/>
  <c r="J56" s="1"/>
  <c r="E55"/>
  <c r="E56" s="1"/>
  <c r="S57" i="74"/>
  <c r="S58" s="1"/>
  <c r="J48" i="71"/>
  <c r="J49" s="1"/>
  <c r="M59" i="65"/>
  <c r="M92" i="25"/>
  <c r="G49" i="70"/>
  <c r="G50" s="1"/>
  <c r="J49"/>
  <c r="J50" s="1"/>
  <c r="N55" i="75"/>
  <c r="N56" s="1"/>
  <c r="I49" i="70"/>
  <c r="I50" s="1"/>
  <c r="O60" i="36"/>
  <c r="T157" i="46" s="1"/>
  <c r="R227" s="1"/>
  <c r="S60" i="36"/>
  <c r="X157" i="46" s="1"/>
  <c r="S143" i="25" s="1"/>
  <c r="S265" s="1"/>
  <c r="I55" i="75"/>
  <c r="I56" s="1"/>
  <c r="AA490" i="64"/>
  <c r="AA514" s="1"/>
  <c r="AC82" i="46"/>
  <c r="K57" i="74"/>
  <c r="K58" s="1"/>
  <c r="F104" i="36"/>
  <c r="AA344" i="64"/>
  <c r="AA369" s="1"/>
  <c r="T49" i="70"/>
  <c r="T50" s="1"/>
  <c r="F48" i="71"/>
  <c r="F49" s="1"/>
  <c r="W48"/>
  <c r="W49" s="1"/>
  <c r="Q112" i="36"/>
  <c r="AQ165" i="46" s="1"/>
  <c r="AL151" i="25" s="1"/>
  <c r="AL271" s="1"/>
  <c r="AS90"/>
  <c r="O49" i="70"/>
  <c r="O50" s="1"/>
  <c r="M104" i="36"/>
  <c r="AM157" i="46" s="1"/>
  <c r="AK227" s="1"/>
  <c r="L269" i="25"/>
  <c r="AC78" i="46"/>
  <c r="AS73" i="25"/>
  <c r="C64" i="70"/>
  <c r="L188" i="47"/>
  <c r="O131" i="25"/>
  <c r="L57" i="74"/>
  <c r="L58" s="1"/>
  <c r="AA200" i="64"/>
  <c r="AA224" s="1"/>
  <c r="O48" i="71"/>
  <c r="O49" s="1"/>
  <c r="E89" i="70"/>
  <c r="AG127" i="25"/>
  <c r="AG269" s="1"/>
  <c r="R49" i="70"/>
  <c r="R50" s="1"/>
  <c r="H119" i="36"/>
  <c r="BC91" i="46" s="1"/>
  <c r="I91" i="56" s="1"/>
  <c r="M55" i="75"/>
  <c r="M56" s="1"/>
  <c r="Q55"/>
  <c r="Q56" s="1"/>
  <c r="O16" i="73"/>
  <c r="H55" i="75"/>
  <c r="H56" s="1"/>
  <c r="K55"/>
  <c r="K56" s="1"/>
  <c r="T55"/>
  <c r="T56" s="1"/>
  <c r="AA129" i="64"/>
  <c r="AA153" s="1"/>
  <c r="L48" i="71"/>
  <c r="L49" s="1"/>
  <c r="F55" i="75"/>
  <c r="F56" s="1"/>
  <c r="W55"/>
  <c r="W56" s="1"/>
  <c r="V156" i="46"/>
  <c r="V136"/>
  <c r="V137"/>
  <c r="M156"/>
  <c r="M136"/>
  <c r="M137"/>
  <c r="AB137"/>
  <c r="AB156"/>
  <c r="AB136"/>
  <c r="T137"/>
  <c r="T156"/>
  <c r="T136"/>
  <c r="W137"/>
  <c r="W156"/>
  <c r="W136"/>
  <c r="K156"/>
  <c r="K137"/>
  <c r="K136"/>
  <c r="I136"/>
  <c r="I137"/>
  <c r="C58" i="36"/>
  <c r="I156" i="46"/>
  <c r="AA156"/>
  <c r="AA136"/>
  <c r="AA137"/>
  <c r="Y156"/>
  <c r="Y136"/>
  <c r="Y137"/>
  <c r="S156"/>
  <c r="S136"/>
  <c r="S137"/>
  <c r="U156"/>
  <c r="U136"/>
  <c r="U137"/>
  <c r="S59" i="36"/>
  <c r="I59"/>
  <c r="Q59"/>
  <c r="L59"/>
  <c r="T59"/>
  <c r="M59"/>
  <c r="W59"/>
  <c r="K59"/>
  <c r="F59"/>
  <c r="U59"/>
  <c r="N59"/>
  <c r="D59"/>
  <c r="V59"/>
  <c r="R59"/>
  <c r="J59"/>
  <c r="E59"/>
  <c r="O59"/>
  <c r="H59"/>
  <c r="G59"/>
  <c r="P59"/>
  <c r="X156" i="46"/>
  <c r="X136"/>
  <c r="X137"/>
  <c r="N156"/>
  <c r="N136"/>
  <c r="N137"/>
  <c r="Z136"/>
  <c r="Z137"/>
  <c r="Z156"/>
  <c r="K48" i="47"/>
  <c r="K252" s="1"/>
  <c r="K293"/>
  <c r="Q137" i="46"/>
  <c r="Q156"/>
  <c r="Q136"/>
  <c r="J156"/>
  <c r="J136"/>
  <c r="J137"/>
  <c r="L137"/>
  <c r="L136"/>
  <c r="L156"/>
  <c r="R137"/>
  <c r="R156"/>
  <c r="R136"/>
  <c r="O136"/>
  <c r="O156"/>
  <c r="O137"/>
  <c r="P136"/>
  <c r="P137"/>
  <c r="P156"/>
  <c r="N48" i="71"/>
  <c r="N49" s="1"/>
  <c r="N48" i="47"/>
  <c r="N252" s="1"/>
  <c r="N293"/>
  <c r="L81" i="46"/>
  <c r="J239" s="1"/>
  <c r="T57" i="74"/>
  <c r="T58" s="1"/>
  <c r="G60" i="36"/>
  <c r="L157" i="46" s="1"/>
  <c r="G143" i="25" s="1"/>
  <c r="G265" s="1"/>
  <c r="M60" i="36"/>
  <c r="R157" i="46" s="1"/>
  <c r="M81" i="74" s="1"/>
  <c r="M79" i="75" s="1"/>
  <c r="D60" i="36"/>
  <c r="I157" i="46" s="1"/>
  <c r="E48" i="71"/>
  <c r="E49" s="1"/>
  <c r="G48"/>
  <c r="G49" s="1"/>
  <c r="V55" i="75"/>
  <c r="V56" s="1"/>
  <c r="P119" i="36"/>
  <c r="BK91" i="46" s="1"/>
  <c r="Q91" i="56" s="1"/>
  <c r="F119" i="36"/>
  <c r="G119"/>
  <c r="BB91" i="46" s="1"/>
  <c r="H91" i="56" s="1"/>
  <c r="M119" i="36"/>
  <c r="BH91" i="46" s="1"/>
  <c r="N91" i="56" s="1"/>
  <c r="T119" i="36"/>
  <c r="BO91" i="46" s="1"/>
  <c r="U91" i="56" s="1"/>
  <c r="V119" i="36"/>
  <c r="BQ91" i="46" s="1"/>
  <c r="W91" i="56" s="1"/>
  <c r="N119" i="36"/>
  <c r="BI91" i="46" s="1"/>
  <c r="O91" i="56" s="1"/>
  <c r="R119" i="36"/>
  <c r="BM91" i="46" s="1"/>
  <c r="S91" i="56" s="1"/>
  <c r="E119" i="36"/>
  <c r="AZ91" i="46" s="1"/>
  <c r="F91" i="56" s="1"/>
  <c r="I119" i="36"/>
  <c r="BD91" i="46" s="1"/>
  <c r="J91" i="56" s="1"/>
  <c r="J119" i="36"/>
  <c r="BE91" i="46" s="1"/>
  <c r="K91" i="56" s="1"/>
  <c r="U119" i="36"/>
  <c r="BP91" i="46" s="1"/>
  <c r="V91" i="56" s="1"/>
  <c r="W119" i="36"/>
  <c r="BR91" i="46" s="1"/>
  <c r="X91" i="56" s="1"/>
  <c r="L119" i="36"/>
  <c r="BG91" i="46" s="1"/>
  <c r="M91" i="56" s="1"/>
  <c r="K119" i="36"/>
  <c r="BF91" i="46" s="1"/>
  <c r="L91" i="56" s="1"/>
  <c r="O119" i="36"/>
  <c r="BJ91" i="46" s="1"/>
  <c r="P91" i="56" s="1"/>
  <c r="S119" i="36"/>
  <c r="BN91" i="46" s="1"/>
  <c r="T91" i="56" s="1"/>
  <c r="Q119" i="36"/>
  <c r="BL91" i="46" s="1"/>
  <c r="R91" i="56" s="1"/>
  <c r="D119" i="36"/>
  <c r="AC269" i="25"/>
  <c r="R112" i="36"/>
  <c r="AR165" i="46" s="1"/>
  <c r="N112" i="36"/>
  <c r="AN165" i="46" s="1"/>
  <c r="I112" i="36"/>
  <c r="AI165" i="46" s="1"/>
  <c r="T112" i="36"/>
  <c r="AT165" i="46" s="1"/>
  <c r="P112" i="36"/>
  <c r="AP165" i="46" s="1"/>
  <c r="M112" i="36"/>
  <c r="AM165" i="46" s="1"/>
  <c r="E112" i="36"/>
  <c r="AE165" i="46" s="1"/>
  <c r="F112" i="36"/>
  <c r="W112"/>
  <c r="AW165" i="46" s="1"/>
  <c r="O112" i="36"/>
  <c r="AO165" i="46" s="1"/>
  <c r="H112" i="36"/>
  <c r="AH165" i="46" s="1"/>
  <c r="V112" i="36"/>
  <c r="AV165" i="46" s="1"/>
  <c r="G112" i="36"/>
  <c r="AG165" i="46" s="1"/>
  <c r="L112" i="36"/>
  <c r="AL165" i="46" s="1"/>
  <c r="J112" i="36"/>
  <c r="AJ165" i="46" s="1"/>
  <c r="D112" i="36"/>
  <c r="S112"/>
  <c r="AS165" i="46" s="1"/>
  <c r="U112" i="36"/>
  <c r="AU165" i="46" s="1"/>
  <c r="AA58" i="64"/>
  <c r="AA82" s="1"/>
  <c r="H48" i="71"/>
  <c r="H49" s="1"/>
  <c r="M48"/>
  <c r="M49" s="1"/>
  <c r="T48"/>
  <c r="T49" s="1"/>
  <c r="K48"/>
  <c r="K49" s="1"/>
  <c r="AA271" i="64"/>
  <c r="AA295" s="1"/>
  <c r="I80" i="47"/>
  <c r="I276" s="1"/>
  <c r="I317"/>
  <c r="U48" i="71"/>
  <c r="U49" s="1"/>
  <c r="V49" i="70"/>
  <c r="V50" s="1"/>
  <c r="L55" i="75"/>
  <c r="L56" s="1"/>
  <c r="G55"/>
  <c r="G56" s="1"/>
  <c r="V57" i="74"/>
  <c r="V58" s="1"/>
  <c r="N57"/>
  <c r="N58" s="1"/>
  <c r="H57"/>
  <c r="H58" s="1"/>
  <c r="C52" i="75"/>
  <c r="R57" i="74"/>
  <c r="R58" s="1"/>
  <c r="F49" i="70"/>
  <c r="F50" s="1"/>
  <c r="U57" i="74"/>
  <c r="U58" s="1"/>
  <c r="L49" i="70"/>
  <c r="L50" s="1"/>
  <c r="Q48" i="71"/>
  <c r="Q49" s="1"/>
  <c r="P55" i="75"/>
  <c r="P56" s="1"/>
  <c r="Q81" i="46"/>
  <c r="O239" s="1"/>
  <c r="N49" i="70"/>
  <c r="N50" s="1"/>
  <c r="H49"/>
  <c r="H50" s="1"/>
  <c r="Q57" i="74"/>
  <c r="Q58" s="1"/>
  <c r="M49" i="70"/>
  <c r="M50" s="1"/>
  <c r="J57" i="74"/>
  <c r="J58" s="1"/>
  <c r="I57"/>
  <c r="I58" s="1"/>
  <c r="E49" i="70"/>
  <c r="E50" s="1"/>
  <c r="G48" i="47"/>
  <c r="G252" s="1"/>
  <c r="G293"/>
  <c r="AH228" i="46"/>
  <c r="AE144" i="25"/>
  <c r="AE266" s="1"/>
  <c r="J201" i="47"/>
  <c r="J364" s="1"/>
  <c r="D105" i="36"/>
  <c r="K61" i="47"/>
  <c r="K114"/>
  <c r="K304"/>
  <c r="K306" s="1"/>
  <c r="G114"/>
  <c r="G61"/>
  <c r="G304"/>
  <c r="G306" s="1"/>
  <c r="L293"/>
  <c r="L48"/>
  <c r="L252" s="1"/>
  <c r="K58" i="73"/>
  <c r="K97" i="74" s="1"/>
  <c r="K95" i="75" s="1"/>
  <c r="K92" i="25"/>
  <c r="U290" i="47"/>
  <c r="U96"/>
  <c r="U294" s="1"/>
  <c r="U45"/>
  <c r="Q293"/>
  <c r="Q48"/>
  <c r="Q252" s="1"/>
  <c r="Q114"/>
  <c r="Q61"/>
  <c r="Q304"/>
  <c r="Q306" s="1"/>
  <c r="J45"/>
  <c r="J96"/>
  <c r="J294" s="1"/>
  <c r="J290"/>
  <c r="I304"/>
  <c r="I306" s="1"/>
  <c r="I114"/>
  <c r="I61"/>
  <c r="H290"/>
  <c r="H45"/>
  <c r="H96"/>
  <c r="H294" s="1"/>
  <c r="F293"/>
  <c r="F48"/>
  <c r="F252" s="1"/>
  <c r="O304"/>
  <c r="O306" s="1"/>
  <c r="O114"/>
  <c r="O61"/>
  <c r="L114"/>
  <c r="L304"/>
  <c r="L306" s="1"/>
  <c r="L61"/>
  <c r="C45" i="70"/>
  <c r="O105" i="36"/>
  <c r="AO158" i="46" s="1"/>
  <c r="C44" i="71"/>
  <c r="U48" i="47"/>
  <c r="U252" s="1"/>
  <c r="U293"/>
  <c r="P80"/>
  <c r="P276" s="1"/>
  <c r="P317"/>
  <c r="W293"/>
  <c r="W48"/>
  <c r="W252" s="1"/>
  <c r="K59" i="44"/>
  <c r="C45" i="71"/>
  <c r="G59" i="65"/>
  <c r="G58" i="73"/>
  <c r="G97" i="74" s="1"/>
  <c r="G95" i="75" s="1"/>
  <c r="G81" i="69"/>
  <c r="G92" i="25"/>
  <c r="G88" i="71"/>
  <c r="G89" i="70"/>
  <c r="N304" i="47"/>
  <c r="N306" s="1"/>
  <c r="N114"/>
  <c r="N61"/>
  <c r="M45"/>
  <c r="M290"/>
  <c r="M96"/>
  <c r="M294" s="1"/>
  <c r="H80"/>
  <c r="H276" s="1"/>
  <c r="H317"/>
  <c r="F45"/>
  <c r="F96"/>
  <c r="F294" s="1"/>
  <c r="F290"/>
  <c r="O290"/>
  <c r="O45"/>
  <c r="O96"/>
  <c r="O294" s="1"/>
  <c r="L317"/>
  <c r="L80"/>
  <c r="L276" s="1"/>
  <c r="C15" i="75"/>
  <c r="E317" i="47"/>
  <c r="E80"/>
  <c r="E276" s="1"/>
  <c r="T61"/>
  <c r="T114"/>
  <c r="T304"/>
  <c r="T306" s="1"/>
  <c r="P114"/>
  <c r="P61"/>
  <c r="P304"/>
  <c r="P306" s="1"/>
  <c r="Q80"/>
  <c r="Q276" s="1"/>
  <c r="Q317"/>
  <c r="W304"/>
  <c r="W306" s="1"/>
  <c r="W114"/>
  <c r="W61"/>
  <c r="I58" i="73"/>
  <c r="I97" i="74" s="1"/>
  <c r="I95" i="75" s="1"/>
  <c r="I92" i="25"/>
  <c r="D114" i="47"/>
  <c r="D61"/>
  <c r="D304"/>
  <c r="D306" s="1"/>
  <c r="C110"/>
  <c r="X195" i="25"/>
  <c r="X325" s="1"/>
  <c r="D325"/>
  <c r="C195"/>
  <c r="C325" s="1"/>
  <c r="C13" i="71"/>
  <c r="K317" i="47"/>
  <c r="K80"/>
  <c r="K276" s="1"/>
  <c r="I293"/>
  <c r="I48"/>
  <c r="I252" s="1"/>
  <c r="H61"/>
  <c r="H304"/>
  <c r="H306" s="1"/>
  <c r="H114"/>
  <c r="O80"/>
  <c r="O276" s="1"/>
  <c r="O317"/>
  <c r="C54" i="74"/>
  <c r="C14" i="70"/>
  <c r="C16" i="74"/>
  <c r="S317" i="47"/>
  <c r="S80"/>
  <c r="S276" s="1"/>
  <c r="S61"/>
  <c r="S114"/>
  <c r="S304"/>
  <c r="S306" s="1"/>
  <c r="C15" i="74"/>
  <c r="U81"/>
  <c r="U79" i="75" s="1"/>
  <c r="X227" i="46"/>
  <c r="U143" i="25"/>
  <c r="U265" s="1"/>
  <c r="C68"/>
  <c r="K60" i="36"/>
  <c r="P157" i="46" s="1"/>
  <c r="W60" i="36"/>
  <c r="AB157" i="46" s="1"/>
  <c r="J60" i="36"/>
  <c r="O157" i="46" s="1"/>
  <c r="I60" i="36"/>
  <c r="N157" i="46" s="1"/>
  <c r="AS61" i="25"/>
  <c r="P60" i="36"/>
  <c r="U157" i="46" s="1"/>
  <c r="F60" i="36"/>
  <c r="K157" i="46" s="1"/>
  <c r="N60" i="36"/>
  <c r="S157" i="46" s="1"/>
  <c r="E60" i="36"/>
  <c r="Q60"/>
  <c r="V157" i="46" s="1"/>
  <c r="C44" i="72"/>
  <c r="E45" i="47"/>
  <c r="E96"/>
  <c r="E294" s="1"/>
  <c r="E290"/>
  <c r="R293"/>
  <c r="R48"/>
  <c r="R252" s="1"/>
  <c r="P96"/>
  <c r="P294" s="1"/>
  <c r="P290"/>
  <c r="P45"/>
  <c r="W80"/>
  <c r="W276" s="1"/>
  <c r="W317"/>
  <c r="E58" i="73"/>
  <c r="E97" i="74" s="1"/>
  <c r="E95" i="75" s="1"/>
  <c r="E92" i="25"/>
  <c r="V58" i="73"/>
  <c r="V97" i="74" s="1"/>
  <c r="V95" i="75" s="1"/>
  <c r="V89" i="70"/>
  <c r="V88" i="71"/>
  <c r="V92" i="25"/>
  <c r="V81" i="69"/>
  <c r="V59" i="65"/>
  <c r="E81" i="69"/>
  <c r="T92" i="25"/>
  <c r="T58" i="73"/>
  <c r="T97" i="74" s="1"/>
  <c r="T95" i="75" s="1"/>
  <c r="H105" i="36"/>
  <c r="AH158" i="46" s="1"/>
  <c r="L105" i="36"/>
  <c r="AL158" i="46" s="1"/>
  <c r="N105" i="36"/>
  <c r="AN158" i="46" s="1"/>
  <c r="E105" i="36"/>
  <c r="AE158" i="46" s="1"/>
  <c r="F105" i="36"/>
  <c r="AF158" i="46" s="1"/>
  <c r="S105" i="36"/>
  <c r="AS158" i="46" s="1"/>
  <c r="T158" i="56" s="1"/>
  <c r="I105" i="36"/>
  <c r="AI158" i="46" s="1"/>
  <c r="T105" i="36"/>
  <c r="AT158" i="46" s="1"/>
  <c r="G105" i="36"/>
  <c r="AG158" i="46" s="1"/>
  <c r="Q105" i="36"/>
  <c r="AQ158" i="46" s="1"/>
  <c r="K105" i="36"/>
  <c r="AK158" i="46" s="1"/>
  <c r="M105" i="36"/>
  <c r="AM158" i="46" s="1"/>
  <c r="P105" i="36"/>
  <c r="AP158" i="46" s="1"/>
  <c r="R105" i="36"/>
  <c r="AR158" i="46" s="1"/>
  <c r="U105" i="36"/>
  <c r="AU158" i="46" s="1"/>
  <c r="I96" i="47"/>
  <c r="I294" s="1"/>
  <c r="I45"/>
  <c r="I290"/>
  <c r="S96"/>
  <c r="S294" s="1"/>
  <c r="S45"/>
  <c r="S290"/>
  <c r="E114"/>
  <c r="E61"/>
  <c r="E304"/>
  <c r="E306" s="1"/>
  <c r="T80"/>
  <c r="T276" s="1"/>
  <c r="T317"/>
  <c r="R290"/>
  <c r="R96"/>
  <c r="R294" s="1"/>
  <c r="R45"/>
  <c r="R61"/>
  <c r="R114"/>
  <c r="R304"/>
  <c r="R306" s="1"/>
  <c r="V228" i="46"/>
  <c r="S144" i="25"/>
  <c r="S266" s="1"/>
  <c r="S82" i="74"/>
  <c r="S80" i="75" s="1"/>
  <c r="AS66" i="25"/>
  <c r="R61" i="36"/>
  <c r="W158" i="46" s="1"/>
  <c r="W61" i="36"/>
  <c r="AB158" i="46" s="1"/>
  <c r="Q61" i="36"/>
  <c r="V158" i="46" s="1"/>
  <c r="K61" i="36"/>
  <c r="P158" i="46" s="1"/>
  <c r="D61" i="36"/>
  <c r="J61"/>
  <c r="O158" i="46" s="1"/>
  <c r="F61" i="36"/>
  <c r="L61"/>
  <c r="Q158" i="46" s="1"/>
  <c r="O61" i="36"/>
  <c r="T158" i="46" s="1"/>
  <c r="N61" i="36"/>
  <c r="S158" i="46" s="1"/>
  <c r="G61" i="36"/>
  <c r="L158" i="46" s="1"/>
  <c r="U61" i="36"/>
  <c r="Z158" i="46" s="1"/>
  <c r="H61" i="36"/>
  <c r="M158" i="46" s="1"/>
  <c r="T61" i="36"/>
  <c r="Y158" i="46" s="1"/>
  <c r="P61" i="36"/>
  <c r="U158" i="46" s="1"/>
  <c r="K290" i="47"/>
  <c r="K45"/>
  <c r="K96"/>
  <c r="K294" s="1"/>
  <c r="M293"/>
  <c r="M48"/>
  <c r="M252" s="1"/>
  <c r="O293"/>
  <c r="O48"/>
  <c r="O252" s="1"/>
  <c r="C53" i="74"/>
  <c r="V105" i="36"/>
  <c r="AV158" i="46" s="1"/>
  <c r="C51" i="75"/>
  <c r="V293" i="47"/>
  <c r="V48"/>
  <c r="V252" s="1"/>
  <c r="T45"/>
  <c r="T96"/>
  <c r="T294" s="1"/>
  <c r="T290"/>
  <c r="U61"/>
  <c r="U304"/>
  <c r="U306" s="1"/>
  <c r="U114"/>
  <c r="R317"/>
  <c r="R80"/>
  <c r="R276" s="1"/>
  <c r="J80"/>
  <c r="J276" s="1"/>
  <c r="J317"/>
  <c r="M61" i="36"/>
  <c r="R158" i="46" s="1"/>
  <c r="D48" i="47"/>
  <c r="D293"/>
  <c r="C95"/>
  <c r="C293" s="1"/>
  <c r="D290"/>
  <c r="D96"/>
  <c r="D45"/>
  <c r="C92"/>
  <c r="C290" s="1"/>
  <c r="K88" i="71"/>
  <c r="N290" i="47"/>
  <c r="N45"/>
  <c r="M61"/>
  <c r="M114"/>
  <c r="M304"/>
  <c r="M306" s="1"/>
  <c r="G80"/>
  <c r="G276" s="1"/>
  <c r="G317"/>
  <c r="H293"/>
  <c r="H48"/>
  <c r="H252" s="1"/>
  <c r="F61"/>
  <c r="F114"/>
  <c r="F304"/>
  <c r="F306" s="1"/>
  <c r="L45"/>
  <c r="L96"/>
  <c r="L294" s="1"/>
  <c r="L290"/>
  <c r="C12" i="71"/>
  <c r="E293" i="47"/>
  <c r="E48"/>
  <c r="E252" s="1"/>
  <c r="V45"/>
  <c r="V96"/>
  <c r="V294" s="1"/>
  <c r="V290"/>
  <c r="T293"/>
  <c r="T48"/>
  <c r="T252" s="1"/>
  <c r="W290"/>
  <c r="W96"/>
  <c r="W294" s="1"/>
  <c r="W45"/>
  <c r="I61" i="36"/>
  <c r="N158" i="46" s="1"/>
  <c r="C16" i="75"/>
  <c r="N80" i="47"/>
  <c r="N276" s="1"/>
  <c r="N317"/>
  <c r="M80"/>
  <c r="M276" s="1"/>
  <c r="M317"/>
  <c r="G96"/>
  <c r="G294" s="1"/>
  <c r="G290"/>
  <c r="G45"/>
  <c r="F80"/>
  <c r="F276" s="1"/>
  <c r="F317"/>
  <c r="C46" i="70"/>
  <c r="S48" i="47"/>
  <c r="S252" s="1"/>
  <c r="S293"/>
  <c r="C13" i="70"/>
  <c r="D88" i="25"/>
  <c r="C84"/>
  <c r="W105" i="36"/>
  <c r="AW158" i="46" s="1"/>
  <c r="V61" i="47"/>
  <c r="V304"/>
  <c r="V306" s="1"/>
  <c r="V114"/>
  <c r="V80"/>
  <c r="V276" s="1"/>
  <c r="V317"/>
  <c r="U80"/>
  <c r="U276" s="1"/>
  <c r="U317"/>
  <c r="P293"/>
  <c r="P48"/>
  <c r="P252" s="1"/>
  <c r="Q45"/>
  <c r="Q96"/>
  <c r="Q294" s="1"/>
  <c r="Q290"/>
  <c r="J293"/>
  <c r="J48"/>
  <c r="J252" s="1"/>
  <c r="J114"/>
  <c r="J304"/>
  <c r="J306" s="1"/>
  <c r="J61"/>
  <c r="AD157" i="46"/>
  <c r="R104" i="36"/>
  <c r="AR157" i="46" s="1"/>
  <c r="X68" i="25"/>
  <c r="U104" i="36"/>
  <c r="AU157" i="46" s="1"/>
  <c r="V157" i="56" s="1"/>
  <c r="P104" i="36"/>
  <c r="AP157" i="46" s="1"/>
  <c r="I104" i="36"/>
  <c r="AI157" i="46" s="1"/>
  <c r="H104" i="36"/>
  <c r="AH157" i="46" s="1"/>
  <c r="G104" i="36"/>
  <c r="AG157" i="46" s="1"/>
  <c r="Q104" i="36"/>
  <c r="AQ157" i="46" s="1"/>
  <c r="L104" i="36"/>
  <c r="AL157" i="46" s="1"/>
  <c r="J104" i="36"/>
  <c r="AJ157" i="46" s="1"/>
  <c r="T104" i="36"/>
  <c r="AT157" i="46" s="1"/>
  <c r="O104" i="36"/>
  <c r="AO157" i="46" s="1"/>
  <c r="W104" i="36"/>
  <c r="AW157" i="46" s="1"/>
  <c r="K104" i="36"/>
  <c r="AK157" i="46" s="1"/>
  <c r="N104" i="36"/>
  <c r="AN157" i="46" s="1"/>
  <c r="V104" i="36"/>
  <c r="AV157" i="46" s="1"/>
  <c r="E104" i="36"/>
  <c r="AE157" i="46" s="1"/>
  <c r="S104" i="36"/>
  <c r="AS157" i="46" s="1"/>
  <c r="E61" i="36"/>
  <c r="J158" i="46" s="1"/>
  <c r="V61" i="36"/>
  <c r="AA158" i="46" s="1"/>
  <c r="D317" i="47"/>
  <c r="D80"/>
  <c r="C129"/>
  <c r="C317" s="1"/>
  <c r="K208"/>
  <c r="K368" s="1"/>
  <c r="AF151" i="25"/>
  <c r="AF271" s="1"/>
  <c r="AI233" i="46"/>
  <c r="L165" i="56"/>
  <c r="H60" i="36"/>
  <c r="M157" i="46" s="1"/>
  <c r="Q88" i="71"/>
  <c r="Q81" i="69"/>
  <c r="Q59" i="65"/>
  <c r="Q92" i="25"/>
  <c r="Q58" i="73"/>
  <c r="Q97" i="74" s="1"/>
  <c r="Q95" i="75" s="1"/>
  <c r="Q89" i="70"/>
  <c r="AX141" i="46"/>
  <c r="AX145"/>
  <c r="AK269" i="25"/>
  <c r="AQ269"/>
  <c r="V269"/>
  <c r="D65" i="36"/>
  <c r="I142" i="46" s="1"/>
  <c r="AX159"/>
  <c r="N229" i="56"/>
  <c r="V142" i="46"/>
  <c r="V143"/>
  <c r="V150"/>
  <c r="V144"/>
  <c r="R147" i="25"/>
  <c r="R267" s="1"/>
  <c r="H358" i="47"/>
  <c r="C56" i="69"/>
  <c r="D65"/>
  <c r="P147" i="25"/>
  <c r="P267" s="1"/>
  <c r="P84" i="74"/>
  <c r="P82" i="75" s="1"/>
  <c r="S229" i="46"/>
  <c r="W148" i="25"/>
  <c r="W268" s="1"/>
  <c r="Z230" i="46"/>
  <c r="W85" i="74"/>
  <c r="W83" i="75" s="1"/>
  <c r="X162" i="56"/>
  <c r="AA148" i="25"/>
  <c r="AA268" s="1"/>
  <c r="F205" i="47"/>
  <c r="F367" s="1"/>
  <c r="AD230" i="46"/>
  <c r="U270" i="47"/>
  <c r="U77"/>
  <c r="M140" i="25"/>
  <c r="N154" i="56"/>
  <c r="M203" i="25" s="1"/>
  <c r="T147"/>
  <c r="T267" s="1"/>
  <c r="W229" i="46"/>
  <c r="T84" i="74"/>
  <c r="T82" i="75" s="1"/>
  <c r="I147" i="25"/>
  <c r="I267" s="1"/>
  <c r="L229" i="46"/>
  <c r="I84" i="74"/>
  <c r="I82" i="75" s="1"/>
  <c r="N273" i="47"/>
  <c r="AP149" i="25"/>
  <c r="U206" i="47"/>
  <c r="AG149" i="25"/>
  <c r="L206" i="47"/>
  <c r="AH149" i="25"/>
  <c r="M206" i="47"/>
  <c r="Z149" i="25"/>
  <c r="E206" i="47"/>
  <c r="AQ149" i="25"/>
  <c r="V206" i="47"/>
  <c r="W163" i="56"/>
  <c r="V212" i="25" s="1"/>
  <c r="AP127"/>
  <c r="U188" i="47"/>
  <c r="AS231" i="46"/>
  <c r="AP131" i="25"/>
  <c r="U191" i="47"/>
  <c r="AE127" i="25"/>
  <c r="AH231" i="46"/>
  <c r="J188" i="47"/>
  <c r="AN145" i="25"/>
  <c r="AQ232" i="46"/>
  <c r="S202" i="47"/>
  <c r="N119" i="25"/>
  <c r="O133" i="56"/>
  <c r="Q224" i="46"/>
  <c r="AO127" i="25"/>
  <c r="T188" i="47"/>
  <c r="AR231" i="46"/>
  <c r="AO150" i="25"/>
  <c r="T207" i="47"/>
  <c r="AD150" i="25"/>
  <c r="I207" i="47"/>
  <c r="T140" i="25"/>
  <c r="U154" i="56"/>
  <c r="T203" i="25" s="1"/>
  <c r="V148"/>
  <c r="V268" s="1"/>
  <c r="V85" i="74"/>
  <c r="V83" i="75" s="1"/>
  <c r="Y230" i="46"/>
  <c r="W162" i="56"/>
  <c r="J148" i="25"/>
  <c r="J268" s="1"/>
  <c r="K162" i="56"/>
  <c r="J85" i="74"/>
  <c r="J83" i="75" s="1"/>
  <c r="M230" i="46"/>
  <c r="L148" i="25"/>
  <c r="L268" s="1"/>
  <c r="O230" i="46"/>
  <c r="L85" i="74"/>
  <c r="L83" i="75" s="1"/>
  <c r="M162" i="56"/>
  <c r="F148" i="25"/>
  <c r="F268" s="1"/>
  <c r="G162" i="56"/>
  <c r="F85" i="74"/>
  <c r="F83" i="75" s="1"/>
  <c r="I230" i="46"/>
  <c r="O148" i="25"/>
  <c r="O268" s="1"/>
  <c r="O85" i="74"/>
  <c r="O83" i="75" s="1"/>
  <c r="R230" i="46"/>
  <c r="P162" i="56"/>
  <c r="P148" i="25"/>
  <c r="P268" s="1"/>
  <c r="Q162" i="56"/>
  <c r="S230" i="46"/>
  <c r="P85" i="74"/>
  <c r="P83" i="75" s="1"/>
  <c r="R148" i="25"/>
  <c r="R268" s="1"/>
  <c r="U230" i="46"/>
  <c r="S162" i="56"/>
  <c r="R85" i="74"/>
  <c r="R83" i="75" s="1"/>
  <c r="Q148" i="25"/>
  <c r="Q268" s="1"/>
  <c r="T230" i="46"/>
  <c r="R162" i="56"/>
  <c r="Q85" i="74"/>
  <c r="Q83" i="75" s="1"/>
  <c r="R190" i="25"/>
  <c r="R14" i="65"/>
  <c r="Q16"/>
  <c r="Q213" i="25"/>
  <c r="M269"/>
  <c r="J141" i="56"/>
  <c r="G190" i="25"/>
  <c r="G14" i="65"/>
  <c r="D71" i="47"/>
  <c r="C120"/>
  <c r="D312"/>
  <c r="D314" s="1"/>
  <c r="D126"/>
  <c r="W77"/>
  <c r="W270"/>
  <c r="R119" i="25"/>
  <c r="U224" i="46"/>
  <c r="S133" i="56"/>
  <c r="S194" i="25"/>
  <c r="S15" i="65"/>
  <c r="O14"/>
  <c r="O190" i="25"/>
  <c r="O213"/>
  <c r="O16" i="65"/>
  <c r="K141" i="56"/>
  <c r="F14" i="65"/>
  <c r="F190" i="25"/>
  <c r="G230" i="56"/>
  <c r="F213" i="25"/>
  <c r="F16" i="65"/>
  <c r="D16"/>
  <c r="D213" i="25"/>
  <c r="AF148"/>
  <c r="AF268" s="1"/>
  <c r="K205" i="47"/>
  <c r="K367" s="1"/>
  <c r="AI230" i="46"/>
  <c r="AB148" i="25"/>
  <c r="AB268" s="1"/>
  <c r="G205" i="47"/>
  <c r="G367" s="1"/>
  <c r="AE230" i="46"/>
  <c r="AN148" i="25"/>
  <c r="AN268" s="1"/>
  <c r="S205" i="47"/>
  <c r="S367" s="1"/>
  <c r="AQ230" i="46"/>
  <c r="AR148" i="25"/>
  <c r="AR268" s="1"/>
  <c r="W205" i="47"/>
  <c r="W367" s="1"/>
  <c r="AU230" i="46"/>
  <c r="AC149" i="25"/>
  <c r="H206" i="47"/>
  <c r="L77"/>
  <c r="L270"/>
  <c r="E119" i="25"/>
  <c r="F133" i="56"/>
  <c r="H224" i="46"/>
  <c r="O97" i="74"/>
  <c r="F65" i="36"/>
  <c r="S65"/>
  <c r="N65"/>
  <c r="J147" i="25"/>
  <c r="J267" s="1"/>
  <c r="M229" i="46"/>
  <c r="J84" i="74"/>
  <c r="J82" i="75" s="1"/>
  <c r="R97" i="74"/>
  <c r="D304" i="25"/>
  <c r="AV224" i="46"/>
  <c r="Y262" i="25"/>
  <c r="CO30" i="46"/>
  <c r="AD148" i="25"/>
  <c r="AD268" s="1"/>
  <c r="I205" i="47"/>
  <c r="I367" s="1"/>
  <c r="AG230" i="46"/>
  <c r="D119" i="25"/>
  <c r="E133" i="56"/>
  <c r="G224" i="46"/>
  <c r="AC133"/>
  <c r="I140" i="25"/>
  <c r="J154" i="56"/>
  <c r="I203" i="25" s="1"/>
  <c r="L147"/>
  <c r="L267" s="1"/>
  <c r="L84" i="74"/>
  <c r="L82" i="75" s="1"/>
  <c r="O229" i="46"/>
  <c r="G65" i="36"/>
  <c r="I65"/>
  <c r="C45" i="73"/>
  <c r="Z148" i="25"/>
  <c r="Z268" s="1"/>
  <c r="E205" i="47"/>
  <c r="E367" s="1"/>
  <c r="AC230" i="46"/>
  <c r="AD149" i="25"/>
  <c r="I206" i="47"/>
  <c r="AL149" i="25"/>
  <c r="Q206" i="47"/>
  <c r="AB145" i="25"/>
  <c r="AE232" i="46"/>
  <c r="G202" i="47"/>
  <c r="AF149" i="25"/>
  <c r="K206" i="47"/>
  <c r="G273"/>
  <c r="AM127" i="25"/>
  <c r="R188" i="47"/>
  <c r="AP231" i="46"/>
  <c r="AM150" i="25"/>
  <c r="R207" i="47"/>
  <c r="AF131" i="25"/>
  <c r="K191" i="47"/>
  <c r="I273"/>
  <c r="Q140" i="25"/>
  <c r="R154" i="56"/>
  <c r="Q203" i="25" s="1"/>
  <c r="AI127"/>
  <c r="AL231" i="46"/>
  <c r="N188" i="47"/>
  <c r="AI150" i="25"/>
  <c r="N207" i="47"/>
  <c r="AN127" i="25"/>
  <c r="S188" i="47"/>
  <c r="AQ231" i="46"/>
  <c r="K140" i="25"/>
  <c r="L154" i="56"/>
  <c r="K203" i="25" s="1"/>
  <c r="AP148"/>
  <c r="AP268" s="1"/>
  <c r="U205" i="47"/>
  <c r="U367" s="1"/>
  <c r="AS230" i="46"/>
  <c r="L15" i="65"/>
  <c r="N81" i="46"/>
  <c r="I81"/>
  <c r="S77" i="47"/>
  <c r="S270"/>
  <c r="C373"/>
  <c r="C375" s="1"/>
  <c r="C222"/>
  <c r="U140" i="25"/>
  <c r="V154" i="56"/>
  <c r="U203" i="25" s="1"/>
  <c r="L140"/>
  <c r="M154" i="56"/>
  <c r="L203" i="25" s="1"/>
  <c r="AJ269"/>
  <c r="AX164" i="46"/>
  <c r="Y88" i="25"/>
  <c r="X84"/>
  <c r="T141" i="56"/>
  <c r="O141"/>
  <c r="N269" i="25"/>
  <c r="H213"/>
  <c r="H16" i="65"/>
  <c r="F194" i="25"/>
  <c r="F15" i="65"/>
  <c r="AQ148" i="25"/>
  <c r="AQ268" s="1"/>
  <c r="V205" i="47"/>
  <c r="V367" s="1"/>
  <c r="AT230" i="46"/>
  <c r="O365" i="47"/>
  <c r="AJ270" i="25"/>
  <c r="Q273" i="47"/>
  <c r="AM145" i="25"/>
  <c r="AP232" i="46"/>
  <c r="R202" i="47"/>
  <c r="H162" i="56"/>
  <c r="D58" i="74"/>
  <c r="V77" i="47"/>
  <c r="V270"/>
  <c r="H140" i="25"/>
  <c r="I154" i="56"/>
  <c r="H203" i="25" s="1"/>
  <c r="V140"/>
  <c r="W154" i="56"/>
  <c r="V203" i="25" s="1"/>
  <c r="I161" i="46"/>
  <c r="AE145" i="25"/>
  <c r="AH232" i="46"/>
  <c r="J202" i="47"/>
  <c r="K159" i="56"/>
  <c r="P140" i="25"/>
  <c r="Q154" i="56"/>
  <c r="P203" i="25" s="1"/>
  <c r="W140"/>
  <c r="X154" i="56"/>
  <c r="W203" i="25" s="1"/>
  <c r="O140"/>
  <c r="P154" i="56"/>
  <c r="O203" i="25" s="1"/>
  <c r="F140"/>
  <c r="G154" i="56"/>
  <c r="F203" i="25" s="1"/>
  <c r="G119"/>
  <c r="J224" i="46"/>
  <c r="H133" i="56"/>
  <c r="S119" i="25"/>
  <c r="T133" i="56"/>
  <c r="V224" i="46"/>
  <c r="J119" i="25"/>
  <c r="K133" i="56"/>
  <c r="M224" i="46"/>
  <c r="S147" i="25"/>
  <c r="S267" s="1"/>
  <c r="S84" i="74"/>
  <c r="S82" i="75" s="1"/>
  <c r="V229" i="46"/>
  <c r="S97" i="74"/>
  <c r="F147" i="25"/>
  <c r="F267" s="1"/>
  <c r="F84" i="74"/>
  <c r="F82" i="75" s="1"/>
  <c r="I229" i="46"/>
  <c r="N147" i="25"/>
  <c r="N267" s="1"/>
  <c r="N84" i="74"/>
  <c r="N82" i="75" s="1"/>
  <c r="Q229" i="46"/>
  <c r="M119" i="25"/>
  <c r="P224" i="46"/>
  <c r="N133" i="56"/>
  <c r="J144" i="46"/>
  <c r="J229"/>
  <c r="H147" i="25"/>
  <c r="H267" s="1"/>
  <c r="H84" i="74"/>
  <c r="H82" i="75" s="1"/>
  <c r="K229" i="46"/>
  <c r="K147" i="25"/>
  <c r="K267" s="1"/>
  <c r="P97" i="74"/>
  <c r="AM148" i="25"/>
  <c r="AM268" s="1"/>
  <c r="R205" i="47"/>
  <c r="R367" s="1"/>
  <c r="AP230" i="46"/>
  <c r="AP145" i="25"/>
  <c r="U202" i="47"/>
  <c r="AS232" i="46"/>
  <c r="AG145" i="25"/>
  <c r="L202" i="47"/>
  <c r="AJ232" i="46"/>
  <c r="AH145" i="25"/>
  <c r="M202" i="47"/>
  <c r="AK232" i="46"/>
  <c r="N159" i="56"/>
  <c r="Z145" i="25"/>
  <c r="E202" i="47"/>
  <c r="AC232" i="46"/>
  <c r="F159" i="56"/>
  <c r="AQ145" i="25"/>
  <c r="AT232" i="46"/>
  <c r="V202" i="47"/>
  <c r="AP150" i="25"/>
  <c r="U207" i="47"/>
  <c r="AE131" i="25"/>
  <c r="J191" i="47"/>
  <c r="AE150" i="25"/>
  <c r="J207" i="47"/>
  <c r="AN149" i="25"/>
  <c r="S206" i="47"/>
  <c r="T163" i="56"/>
  <c r="S212" i="25" s="1"/>
  <c r="N140"/>
  <c r="O154" i="56"/>
  <c r="N203" i="25" s="1"/>
  <c r="D86" i="71"/>
  <c r="C42"/>
  <c r="AO131" i="25"/>
  <c r="T191" i="47"/>
  <c r="AD127" i="25"/>
  <c r="I188" i="47"/>
  <c r="AG231" i="46"/>
  <c r="AD131" i="25"/>
  <c r="I191" i="47"/>
  <c r="P77"/>
  <c r="P270"/>
  <c r="T119" i="25"/>
  <c r="W224" i="46"/>
  <c r="U133" i="56"/>
  <c r="AH148" i="25"/>
  <c r="AH268" s="1"/>
  <c r="AK230" i="46"/>
  <c r="M205" i="47"/>
  <c r="M367" s="1"/>
  <c r="C64" i="36"/>
  <c r="I162" i="46"/>
  <c r="T148" i="25"/>
  <c r="T268" s="1"/>
  <c r="W230" i="46"/>
  <c r="U162" i="56"/>
  <c r="T85" i="74"/>
  <c r="T83" i="75" s="1"/>
  <c r="N148" i="25"/>
  <c r="N268" s="1"/>
  <c r="Q230" i="46"/>
  <c r="O162" i="56"/>
  <c r="N85" i="74"/>
  <c r="N83" i="75" s="1"/>
  <c r="K148" i="25"/>
  <c r="K268" s="1"/>
  <c r="N230" i="46"/>
  <c r="K85" i="74"/>
  <c r="K83" i="75" s="1"/>
  <c r="L162" i="56"/>
  <c r="U148" i="25"/>
  <c r="U268" s="1"/>
  <c r="U85" i="74"/>
  <c r="U83" i="75" s="1"/>
  <c r="V162" i="56"/>
  <c r="X230" i="46"/>
  <c r="H148" i="25"/>
  <c r="H268" s="1"/>
  <c r="I162" i="56"/>
  <c r="K230" i="46"/>
  <c r="H85" i="74"/>
  <c r="H83" i="75" s="1"/>
  <c r="I148" i="25"/>
  <c r="I268" s="1"/>
  <c r="I85" i="74"/>
  <c r="I83" i="75" s="1"/>
  <c r="L230" i="46"/>
  <c r="J162" i="56"/>
  <c r="E148" i="25"/>
  <c r="E268" s="1"/>
  <c r="F162" i="56"/>
  <c r="E85" i="74"/>
  <c r="E83" i="75" s="1"/>
  <c r="H230" i="46"/>
  <c r="H77" i="47"/>
  <c r="H270"/>
  <c r="U145" i="56"/>
  <c r="U141"/>
  <c r="R269" i="25"/>
  <c r="M194"/>
  <c r="K213"/>
  <c r="K16" i="65"/>
  <c r="I269" i="25"/>
  <c r="J145" i="56"/>
  <c r="E194" i="25"/>
  <c r="L190"/>
  <c r="L14" i="65"/>
  <c r="M273" i="47"/>
  <c r="AO148" i="25"/>
  <c r="AO268" s="1"/>
  <c r="AR230" i="46"/>
  <c r="T205" i="47"/>
  <c r="T367" s="1"/>
  <c r="C87" i="70"/>
  <c r="X216" i="25"/>
  <c r="X326" s="1"/>
  <c r="C216"/>
  <c r="C326" s="1"/>
  <c r="D326"/>
  <c r="K165" i="44"/>
  <c r="D246" i="56"/>
  <c r="R140" i="25"/>
  <c r="S154" i="56"/>
  <c r="R203" i="25" s="1"/>
  <c r="V14" i="65"/>
  <c r="V190" i="25"/>
  <c r="V145" i="56"/>
  <c r="V141"/>
  <c r="J269" i="25"/>
  <c r="D14" i="65"/>
  <c r="D190" i="25"/>
  <c r="D269"/>
  <c r="AI148"/>
  <c r="AI268" s="1"/>
  <c r="N205" i="47"/>
  <c r="N367" s="1"/>
  <c r="AL230" i="46"/>
  <c r="AK148" i="25"/>
  <c r="AK268" s="1"/>
  <c r="P205" i="47"/>
  <c r="P367" s="1"/>
  <c r="AN230" i="46"/>
  <c r="AG148" i="25"/>
  <c r="AG268" s="1"/>
  <c r="AJ230" i="46"/>
  <c r="L205" i="47"/>
  <c r="L367" s="1"/>
  <c r="AJ148" i="25"/>
  <c r="AJ268" s="1"/>
  <c r="AM230" i="46"/>
  <c r="O205" i="47"/>
  <c r="O367" s="1"/>
  <c r="AX163" i="46"/>
  <c r="J77" i="47"/>
  <c r="J270"/>
  <c r="AC145" i="25"/>
  <c r="H202" i="47"/>
  <c r="AF232" i="46"/>
  <c r="F270" i="47"/>
  <c r="F77"/>
  <c r="T77"/>
  <c r="T270"/>
  <c r="E270"/>
  <c r="E77"/>
  <c r="E140" i="25"/>
  <c r="F154" i="56"/>
  <c r="E203" i="25" s="1"/>
  <c r="V65" i="36"/>
  <c r="W147" i="25"/>
  <c r="W267" s="1"/>
  <c r="W84" i="74"/>
  <c r="W82" i="75" s="1"/>
  <c r="Z229" i="46"/>
  <c r="R65" i="36"/>
  <c r="R77" i="47"/>
  <c r="R270"/>
  <c r="P65" i="36"/>
  <c r="D30" i="56"/>
  <c r="K30" i="44" s="1"/>
  <c r="L30" s="1"/>
  <c r="W97" i="74"/>
  <c r="D140" i="25"/>
  <c r="AC154" i="46"/>
  <c r="CO154" s="1"/>
  <c r="E154" i="56"/>
  <c r="I119" i="25"/>
  <c r="L224" i="46"/>
  <c r="J133" i="56"/>
  <c r="H65" i="36"/>
  <c r="T65"/>
  <c r="X229" i="46"/>
  <c r="K65" i="36"/>
  <c r="H97" i="74"/>
  <c r="AC148" i="25"/>
  <c r="AC268" s="1"/>
  <c r="H205" i="47"/>
  <c r="H367" s="1"/>
  <c r="AF230" i="46"/>
  <c r="AD145" i="25"/>
  <c r="AG232" i="46"/>
  <c r="I202" i="47"/>
  <c r="AL145" i="25"/>
  <c r="AO232" i="46"/>
  <c r="Q202" i="47"/>
  <c r="AB149" i="25"/>
  <c r="G206" i="47"/>
  <c r="AF145" i="25"/>
  <c r="AI232" i="46"/>
  <c r="K202" i="47"/>
  <c r="AM131" i="25"/>
  <c r="R191" i="47"/>
  <c r="AF127" i="25"/>
  <c r="AI231" i="46"/>
  <c r="K188" i="47"/>
  <c r="AF150" i="25"/>
  <c r="K207" i="47"/>
  <c r="Q119" i="25"/>
  <c r="R133" i="56"/>
  <c r="T224" i="46"/>
  <c r="L52" i="44"/>
  <c r="J252" s="1"/>
  <c r="I252"/>
  <c r="AI131" i="25"/>
  <c r="N191" i="47"/>
  <c r="AN131" i="25"/>
  <c r="S191" i="47"/>
  <c r="AN150" i="25"/>
  <c r="S207" i="47"/>
  <c r="K119" i="25"/>
  <c r="L133" i="56"/>
  <c r="N224" i="46"/>
  <c r="M358" i="47"/>
  <c r="AB269" i="25"/>
  <c r="U164" i="56"/>
  <c r="W14" i="65"/>
  <c r="W190" i="25"/>
  <c r="W16" i="65"/>
  <c r="Q269" i="25"/>
  <c r="L145" i="56"/>
  <c r="L141"/>
  <c r="J164"/>
  <c r="O273" i="47"/>
  <c r="AE148" i="25"/>
  <c r="AE268" s="1"/>
  <c r="J205" i="47"/>
  <c r="J367" s="1"/>
  <c r="AH230" i="46"/>
  <c r="AR270" i="25"/>
  <c r="K270" i="47"/>
  <c r="K77"/>
  <c r="U119" i="25"/>
  <c r="X224" i="46"/>
  <c r="V133" i="56"/>
  <c r="L119" i="25"/>
  <c r="O224" i="46"/>
  <c r="M133" i="56"/>
  <c r="O358" i="47"/>
  <c r="E358"/>
  <c r="Z269" i="25"/>
  <c r="AD161" i="46"/>
  <c r="X80" i="25"/>
  <c r="I107" i="36"/>
  <c r="AI161" i="46" s="1"/>
  <c r="W107" i="36"/>
  <c r="AW161" i="46" s="1"/>
  <c r="Q107" i="36"/>
  <c r="AQ161" i="46" s="1"/>
  <c r="M107" i="36"/>
  <c r="AM161" i="46" s="1"/>
  <c r="H107" i="36"/>
  <c r="AH161" i="46" s="1"/>
  <c r="I161" i="56" s="1"/>
  <c r="N107" i="36"/>
  <c r="AN161" i="46" s="1"/>
  <c r="V107" i="36"/>
  <c r="AV161" i="46" s="1"/>
  <c r="W161" i="56" s="1"/>
  <c r="L107" i="36"/>
  <c r="AL161" i="46" s="1"/>
  <c r="O107" i="36"/>
  <c r="AO161" i="46" s="1"/>
  <c r="R107" i="36"/>
  <c r="AR161" i="46" s="1"/>
  <c r="K107" i="36"/>
  <c r="AK161" i="46" s="1"/>
  <c r="E107" i="36"/>
  <c r="AE161" i="46" s="1"/>
  <c r="P107" i="36"/>
  <c r="AP161" i="46" s="1"/>
  <c r="Q161" i="56" s="1"/>
  <c r="F107" i="36"/>
  <c r="AF161" i="46" s="1"/>
  <c r="S107" i="36"/>
  <c r="AS161" i="46" s="1"/>
  <c r="T161" i="56" s="1"/>
  <c r="T107" i="36"/>
  <c r="AT161" i="46" s="1"/>
  <c r="J107" i="36"/>
  <c r="AJ161" i="46" s="1"/>
  <c r="K161" i="56" s="1"/>
  <c r="U107" i="36"/>
  <c r="AU161" i="46" s="1"/>
  <c r="G107" i="36"/>
  <c r="AG161" i="46" s="1"/>
  <c r="H161" i="56" s="1"/>
  <c r="P190" i="25"/>
  <c r="P14" i="65"/>
  <c r="V164" i="56"/>
  <c r="O164"/>
  <c r="K145"/>
  <c r="D15" i="65"/>
  <c r="C108" i="36"/>
  <c r="AD162" i="46"/>
  <c r="D365" i="47"/>
  <c r="Y270" i="25"/>
  <c r="AM149"/>
  <c r="R206" i="47"/>
  <c r="W239" i="46"/>
  <c r="H119" i="25"/>
  <c r="I133" i="56"/>
  <c r="K224" i="46"/>
  <c r="V119" i="25"/>
  <c r="Y224" i="46"/>
  <c r="W133" i="56"/>
  <c r="C49" i="75"/>
  <c r="D93"/>
  <c r="D56"/>
  <c r="M65" i="36"/>
  <c r="AE149" i="25"/>
  <c r="J206" i="47"/>
  <c r="P119" i="25"/>
  <c r="Q133" i="56"/>
  <c r="S224" i="46"/>
  <c r="W119" i="25"/>
  <c r="X133" i="56"/>
  <c r="Z224" i="46"/>
  <c r="O119" i="25"/>
  <c r="R224" i="46"/>
  <c r="P133" i="56"/>
  <c r="F119" i="25"/>
  <c r="G133" i="56"/>
  <c r="I224" i="46"/>
  <c r="G140" i="25"/>
  <c r="H154" i="56"/>
  <c r="G203" i="25" s="1"/>
  <c r="S140"/>
  <c r="T154" i="56"/>
  <c r="S203" i="25" s="1"/>
  <c r="J140"/>
  <c r="K154" i="56"/>
  <c r="J203" i="25" s="1"/>
  <c r="T162" i="56"/>
  <c r="D135" l="1"/>
  <c r="K133" i="44" s="1"/>
  <c r="L133" s="1"/>
  <c r="K304" i="25"/>
  <c r="L224" i="56"/>
  <c r="U204" i="25"/>
  <c r="X204" s="1"/>
  <c r="V224" i="56"/>
  <c r="N224"/>
  <c r="M183" i="25"/>
  <c r="M304" s="1"/>
  <c r="C141"/>
  <c r="H263"/>
  <c r="AA225" i="46"/>
  <c r="W224" i="56"/>
  <c r="P229" i="46"/>
  <c r="C120" i="25"/>
  <c r="M84" i="74"/>
  <c r="M82" i="75" s="1"/>
  <c r="V304" i="25"/>
  <c r="W183"/>
  <c r="W304" s="1"/>
  <c r="X224" i="56"/>
  <c r="L263" i="25"/>
  <c r="D134" i="56"/>
  <c r="K132" i="44" s="1"/>
  <c r="J263" i="25"/>
  <c r="M213"/>
  <c r="U84" i="74"/>
  <c r="U82" i="75" s="1"/>
  <c r="E84" i="74"/>
  <c r="E82" i="75" s="1"/>
  <c r="V15" i="65"/>
  <c r="T229" i="46"/>
  <c r="Q147" i="25"/>
  <c r="Q267" s="1"/>
  <c r="H184"/>
  <c r="I224" i="56"/>
  <c r="K224"/>
  <c r="J183" i="25"/>
  <c r="J304" s="1"/>
  <c r="H163" i="56"/>
  <c r="G212" i="25" s="1"/>
  <c r="H229" i="46"/>
  <c r="U229"/>
  <c r="N230" i="56"/>
  <c r="L183" i="25"/>
  <c r="L304" s="1"/>
  <c r="M224" i="56"/>
  <c r="F263" i="25"/>
  <c r="O263"/>
  <c r="F183"/>
  <c r="G224" i="56"/>
  <c r="C121" i="25"/>
  <c r="D155" i="56"/>
  <c r="K153" i="44" s="1"/>
  <c r="L153" s="1"/>
  <c r="V263" i="25"/>
  <c r="O184"/>
  <c r="O304" s="1"/>
  <c r="P224" i="56"/>
  <c r="V84" i="74"/>
  <c r="V82" i="75" s="1"/>
  <c r="G84" i="74"/>
  <c r="G82" i="75" s="1"/>
  <c r="J150" i="46"/>
  <c r="Z144"/>
  <c r="J16" i="65"/>
  <c r="M76" i="71"/>
  <c r="M97" s="1"/>
  <c r="CO141" i="46"/>
  <c r="W358" i="47"/>
  <c r="Y229" i="46"/>
  <c r="N229"/>
  <c r="J142"/>
  <c r="O150"/>
  <c r="J136" i="25" s="1"/>
  <c r="C63" i="36"/>
  <c r="L163" i="56"/>
  <c r="K212" i="25" s="1"/>
  <c r="V163" i="56"/>
  <c r="U212" i="25" s="1"/>
  <c r="M211"/>
  <c r="M309" s="1"/>
  <c r="S163" i="56"/>
  <c r="R212" i="25" s="1"/>
  <c r="O142" i="46"/>
  <c r="J128" i="25" s="1"/>
  <c r="CO164" i="46"/>
  <c r="M230" i="56"/>
  <c r="E14" i="65"/>
  <c r="F365" i="47"/>
  <c r="D194" i="25"/>
  <c r="D310" s="1"/>
  <c r="G194"/>
  <c r="R194"/>
  <c r="K163" i="56"/>
  <c r="J212" i="25" s="1"/>
  <c r="L213"/>
  <c r="L310" s="1"/>
  <c r="AQ270"/>
  <c r="H15" i="65"/>
  <c r="Q15"/>
  <c r="P269" i="25"/>
  <c r="F230" i="56"/>
  <c r="L16" i="65"/>
  <c r="E213" i="25"/>
  <c r="E310" s="1"/>
  <c r="O194"/>
  <c r="O310" s="1"/>
  <c r="V227" i="46"/>
  <c r="H262" i="25"/>
  <c r="I163" i="56"/>
  <c r="H212" i="25" s="1"/>
  <c r="AP270"/>
  <c r="AW156" i="46"/>
  <c r="AR142" i="25" s="1"/>
  <c r="AW137" i="46"/>
  <c r="AR123" i="25" s="1"/>
  <c r="AW136" i="46"/>
  <c r="X136" i="56" s="1"/>
  <c r="AK137" i="46"/>
  <c r="AF123" i="25" s="1"/>
  <c r="AK136" i="46"/>
  <c r="L136" i="56" s="1"/>
  <c r="AK156" i="46"/>
  <c r="AF142" i="25" s="1"/>
  <c r="AP156" i="46"/>
  <c r="AK142" i="25" s="1"/>
  <c r="AP137" i="46"/>
  <c r="AK123" i="25" s="1"/>
  <c r="AP136" i="46"/>
  <c r="Q136" i="56" s="1"/>
  <c r="AV136" i="46"/>
  <c r="W136" i="56" s="1"/>
  <c r="AV156" i="46"/>
  <c r="AQ142" i="25" s="1"/>
  <c r="AV137" i="46"/>
  <c r="AQ123" i="25" s="1"/>
  <c r="AT137" i="46"/>
  <c r="AO123" i="25" s="1"/>
  <c r="AT136" i="46"/>
  <c r="U136" i="56" s="1"/>
  <c r="AT156" i="46"/>
  <c r="AO142" i="25" s="1"/>
  <c r="AM136" i="46"/>
  <c r="N136" i="56" s="1"/>
  <c r="AM137" i="46"/>
  <c r="AH123" i="25" s="1"/>
  <c r="AM156" i="46"/>
  <c r="AH142" i="25" s="1"/>
  <c r="AO137" i="46"/>
  <c r="AJ123" i="25" s="1"/>
  <c r="AO136" i="46"/>
  <c r="P136" i="56" s="1"/>
  <c r="AO156" i="46"/>
  <c r="AJ142" i="25" s="1"/>
  <c r="AH137" i="46"/>
  <c r="AC123" i="25" s="1"/>
  <c r="AH136" i="46"/>
  <c r="I136" i="56" s="1"/>
  <c r="AH156" i="46"/>
  <c r="AC142" i="25" s="1"/>
  <c r="AI137" i="46"/>
  <c r="AD123" i="25" s="1"/>
  <c r="AI136" i="46"/>
  <c r="J136" i="56" s="1"/>
  <c r="AI156" i="46"/>
  <c r="AD142" i="25" s="1"/>
  <c r="AL136" i="46"/>
  <c r="M136" i="56" s="1"/>
  <c r="AL156" i="46"/>
  <c r="AG142" i="25" s="1"/>
  <c r="AL137" i="46"/>
  <c r="AG123" i="25" s="1"/>
  <c r="M103" i="36"/>
  <c r="V103"/>
  <c r="H103"/>
  <c r="L103"/>
  <c r="G103"/>
  <c r="S103"/>
  <c r="K103"/>
  <c r="N103"/>
  <c r="Q103"/>
  <c r="W103"/>
  <c r="J103"/>
  <c r="R103"/>
  <c r="F103"/>
  <c r="T103"/>
  <c r="U103"/>
  <c r="E103"/>
  <c r="D103"/>
  <c r="I103"/>
  <c r="O103"/>
  <c r="P103"/>
  <c r="AR156" i="46"/>
  <c r="AM142" i="25" s="1"/>
  <c r="AR137" i="46"/>
  <c r="AM123" i="25" s="1"/>
  <c r="AR136" i="46"/>
  <c r="S136" i="56" s="1"/>
  <c r="AG137" i="46"/>
  <c r="AB123" i="25" s="1"/>
  <c r="AG136" i="46"/>
  <c r="H136" i="56" s="1"/>
  <c r="AG156" i="46"/>
  <c r="AB142" i="25" s="1"/>
  <c r="AJ136" i="46"/>
  <c r="K136" i="56" s="1"/>
  <c r="AJ156" i="46"/>
  <c r="AE142" i="25" s="1"/>
  <c r="AJ137" i="46"/>
  <c r="AE123" i="25" s="1"/>
  <c r="AQ136" i="46"/>
  <c r="R136" i="56" s="1"/>
  <c r="AQ156" i="46"/>
  <c r="AL142" i="25" s="1"/>
  <c r="AQ137" i="46"/>
  <c r="AL123" i="25" s="1"/>
  <c r="AE136" i="46"/>
  <c r="F136" i="56" s="1"/>
  <c r="AE156" i="46"/>
  <c r="Z142" i="25" s="1"/>
  <c r="AE137" i="46"/>
  <c r="Z123" i="25" s="1"/>
  <c r="AU156" i="46"/>
  <c r="AP142" i="25" s="1"/>
  <c r="AU137" i="46"/>
  <c r="AP123" i="25" s="1"/>
  <c r="AU136" i="46"/>
  <c r="V136" i="56" s="1"/>
  <c r="AN136" i="46"/>
  <c r="AN156"/>
  <c r="AI142" i="25" s="1"/>
  <c r="AN137" i="46"/>
  <c r="AI123" i="25" s="1"/>
  <c r="AF137" i="46"/>
  <c r="AA123" i="25" s="1"/>
  <c r="AF156" i="46"/>
  <c r="AA142" i="25" s="1"/>
  <c r="AF136" i="46"/>
  <c r="G136" i="56" s="1"/>
  <c r="AS136" i="46"/>
  <c r="T136" i="56" s="1"/>
  <c r="AS156" i="46"/>
  <c r="AN142" i="25" s="1"/>
  <c r="AS137" i="46"/>
  <c r="AN123" i="25" s="1"/>
  <c r="AD137" i="46"/>
  <c r="E137" i="56" s="1"/>
  <c r="AD156" i="46"/>
  <c r="E156" i="56" s="1"/>
  <c r="AD136" i="46"/>
  <c r="E136" i="56" s="1"/>
  <c r="C102" i="36"/>
  <c r="C150" i="25"/>
  <c r="P15" i="65"/>
  <c r="M159" i="56"/>
  <c r="M231" s="1"/>
  <c r="J163"/>
  <c r="I212" i="25" s="1"/>
  <c r="N163" i="56"/>
  <c r="M212" i="25" s="1"/>
  <c r="Q142" i="46"/>
  <c r="L128" i="25" s="1"/>
  <c r="S230" i="56"/>
  <c r="O149" i="25"/>
  <c r="P163" i="56"/>
  <c r="O212" i="25" s="1"/>
  <c r="U145"/>
  <c r="U270" s="1"/>
  <c r="X232" i="46"/>
  <c r="R145" i="25"/>
  <c r="R270" s="1"/>
  <c r="U232" i="46"/>
  <c r="P149" i="25"/>
  <c r="Q163" i="56"/>
  <c r="T145" i="25"/>
  <c r="W232" i="46"/>
  <c r="AC163"/>
  <c r="CO163" s="1"/>
  <c r="E163" i="56"/>
  <c r="D212" i="25" s="1"/>
  <c r="D149"/>
  <c r="M232" i="46"/>
  <c r="J145" i="25"/>
  <c r="J270" s="1"/>
  <c r="I145"/>
  <c r="I270" s="1"/>
  <c r="L232" i="46"/>
  <c r="V145" i="25"/>
  <c r="V270" s="1"/>
  <c r="Y232" i="46"/>
  <c r="N149" i="25"/>
  <c r="O163" i="56"/>
  <c r="P145" i="25"/>
  <c r="S232" i="46"/>
  <c r="T149" i="25"/>
  <c r="U163" i="56"/>
  <c r="K232" i="46"/>
  <c r="H145" i="25"/>
  <c r="H270" s="1"/>
  <c r="W145"/>
  <c r="Z232" i="46"/>
  <c r="X159" i="56"/>
  <c r="G145" i="25"/>
  <c r="G270" s="1"/>
  <c r="J232" i="46"/>
  <c r="I232"/>
  <c r="F145" i="25"/>
  <c r="F270" s="1"/>
  <c r="N145"/>
  <c r="Q232" i="46"/>
  <c r="N232"/>
  <c r="K145" i="25"/>
  <c r="K270" s="1"/>
  <c r="S145"/>
  <c r="S270" s="1"/>
  <c r="V232" i="46"/>
  <c r="P232"/>
  <c r="M145" i="25"/>
  <c r="M270" s="1"/>
  <c r="O232" i="46"/>
  <c r="L149" i="25"/>
  <c r="L270" s="1"/>
  <c r="O145"/>
  <c r="O270" s="1"/>
  <c r="R232" i="46"/>
  <c r="P159" i="56"/>
  <c r="W149" i="25"/>
  <c r="X163" i="56"/>
  <c r="W212" i="25" s="1"/>
  <c r="G159" i="56"/>
  <c r="Q145" i="25"/>
  <c r="Q270" s="1"/>
  <c r="T232" i="46"/>
  <c r="H232"/>
  <c r="E149" i="25"/>
  <c r="E270" s="1"/>
  <c r="G163" i="56"/>
  <c r="F212" i="25" s="1"/>
  <c r="E159" i="56"/>
  <c r="D145" i="25"/>
  <c r="G232" i="46"/>
  <c r="AC159"/>
  <c r="AA232" s="1"/>
  <c r="R163" i="56"/>
  <c r="R230"/>
  <c r="Q230"/>
  <c r="W230"/>
  <c r="W15" i="65"/>
  <c r="Q14"/>
  <c r="H14"/>
  <c r="P230" i="56"/>
  <c r="AC270" i="25"/>
  <c r="F262"/>
  <c r="N194"/>
  <c r="V213"/>
  <c r="V310" s="1"/>
  <c r="R16" i="65"/>
  <c r="V81" i="74"/>
  <c r="V79" i="75" s="1"/>
  <c r="C131" i="25"/>
  <c r="C15" i="73"/>
  <c r="O262" i="25"/>
  <c r="G16" i="65"/>
  <c r="M190" i="25"/>
  <c r="M310" s="1"/>
  <c r="Z143" i="46"/>
  <c r="U129" i="25" s="1"/>
  <c r="T142" i="46"/>
  <c r="O128" i="25" s="1"/>
  <c r="H230" i="56"/>
  <c r="M14" i="65"/>
  <c r="Z150" i="46"/>
  <c r="U136" i="25" s="1"/>
  <c r="AV232" i="46"/>
  <c r="S16" i="65"/>
  <c r="M143" i="25"/>
  <c r="M265" s="1"/>
  <c r="AA269"/>
  <c r="C17" i="73"/>
  <c r="W262" i="25"/>
  <c r="L143"/>
  <c r="L265" s="1"/>
  <c r="G269"/>
  <c r="P157" i="56"/>
  <c r="O206" i="25" s="1"/>
  <c r="O306" s="1"/>
  <c r="L358" i="47"/>
  <c r="I230" i="56"/>
  <c r="X230"/>
  <c r="P213" i="25"/>
  <c r="P310" s="1"/>
  <c r="Q150" i="46"/>
  <c r="Q144"/>
  <c r="L130" i="25" s="1"/>
  <c r="O227" i="46"/>
  <c r="Z270" i="25"/>
  <c r="R213"/>
  <c r="V143"/>
  <c r="V265" s="1"/>
  <c r="I262"/>
  <c r="AH270"/>
  <c r="M262"/>
  <c r="AO233" i="46"/>
  <c r="O269" i="25"/>
  <c r="C16" i="73"/>
  <c r="K262" i="25"/>
  <c r="K365" i="47"/>
  <c r="C127" i="25"/>
  <c r="M365" i="47"/>
  <c r="T143" i="46"/>
  <c r="AB143"/>
  <c r="W78" i="74" s="1"/>
  <c r="W76" i="75" s="1"/>
  <c r="T150" i="46"/>
  <c r="O79" i="74" s="1"/>
  <c r="O77" i="75" s="1"/>
  <c r="AB142" i="46"/>
  <c r="W128" i="25" s="1"/>
  <c r="T143"/>
  <c r="T265" s="1"/>
  <c r="AB144" i="46"/>
  <c r="W130" i="25" s="1"/>
  <c r="U227" i="46"/>
  <c r="Q262" i="25"/>
  <c r="AS84"/>
  <c r="S81" i="74"/>
  <c r="S79" i="75" s="1"/>
  <c r="K158" i="46"/>
  <c r="I228" s="1"/>
  <c r="BA91"/>
  <c r="G91" i="56" s="1"/>
  <c r="AF157" i="46"/>
  <c r="AA143" i="25" s="1"/>
  <c r="AA265" s="1"/>
  <c r="AF165" i="46"/>
  <c r="AD233" s="1"/>
  <c r="CO145"/>
  <c r="U262" i="25"/>
  <c r="AL270"/>
  <c r="AA231" i="46"/>
  <c r="E365" i="47"/>
  <c r="O144" i="46"/>
  <c r="O81" i="74"/>
  <c r="O79" i="75" s="1"/>
  <c r="AH143" i="25"/>
  <c r="AH265" s="1"/>
  <c r="I144" i="46"/>
  <c r="D130" i="25" s="1"/>
  <c r="U157" i="56"/>
  <c r="U226" s="1"/>
  <c r="S157"/>
  <c r="R72" i="71" s="1"/>
  <c r="R94" s="1"/>
  <c r="P227" i="46"/>
  <c r="T81" i="74"/>
  <c r="T79" i="75" s="1"/>
  <c r="R165" i="56"/>
  <c r="Q29" i="57" s="1"/>
  <c r="R81" i="74"/>
  <c r="R79" i="75" s="1"/>
  <c r="AG270" i="25"/>
  <c r="I143" i="46"/>
  <c r="D129" i="25" s="1"/>
  <c r="N157" i="56"/>
  <c r="M72" i="71" s="1"/>
  <c r="M94" s="1"/>
  <c r="G81" i="74"/>
  <c r="G79" i="75" s="1"/>
  <c r="O143" i="25"/>
  <c r="O265" s="1"/>
  <c r="M200" i="47"/>
  <c r="M363" s="1"/>
  <c r="I150" i="46"/>
  <c r="D79" i="74" s="1"/>
  <c r="Q208" i="47"/>
  <c r="Q368" s="1"/>
  <c r="AB81" i="46"/>
  <c r="Z239" s="1"/>
  <c r="R81"/>
  <c r="P239" s="1"/>
  <c r="AF270" i="25"/>
  <c r="I365" i="47"/>
  <c r="X149" i="25"/>
  <c r="X127"/>
  <c r="X131"/>
  <c r="X150"/>
  <c r="X145"/>
  <c r="X270" s="1"/>
  <c r="V365" i="47"/>
  <c r="Q310" i="25"/>
  <c r="H365" i="47"/>
  <c r="U365"/>
  <c r="AV231" i="46"/>
  <c r="C48" i="71"/>
  <c r="T262" i="25"/>
  <c r="C50" i="70"/>
  <c r="J142" i="25"/>
  <c r="E123"/>
  <c r="F137" i="56"/>
  <c r="U142" i="25"/>
  <c r="S142"/>
  <c r="V122"/>
  <c r="Y226" i="46"/>
  <c r="O122" i="25"/>
  <c r="R226" i="46"/>
  <c r="H310" i="25"/>
  <c r="AD270"/>
  <c r="J227" i="46"/>
  <c r="K123" i="25"/>
  <c r="J122"/>
  <c r="M226" i="46"/>
  <c r="G142" i="25"/>
  <c r="E122"/>
  <c r="H226" i="46"/>
  <c r="L123" i="25"/>
  <c r="U123"/>
  <c r="I142"/>
  <c r="N123"/>
  <c r="W226" i="46"/>
  <c r="T122" i="25"/>
  <c r="V142"/>
  <c r="AC136" i="46"/>
  <c r="G226"/>
  <c r="D122" i="25"/>
  <c r="R122"/>
  <c r="U226" i="46"/>
  <c r="O142" i="25"/>
  <c r="W123"/>
  <c r="Q123"/>
  <c r="K142"/>
  <c r="M123"/>
  <c r="L142"/>
  <c r="I122"/>
  <c r="L226" i="46"/>
  <c r="P142" i="25"/>
  <c r="T123"/>
  <c r="U137" i="56"/>
  <c r="D123" i="25"/>
  <c r="AC137" i="46"/>
  <c r="F142" i="25"/>
  <c r="W142"/>
  <c r="H142"/>
  <c r="P262"/>
  <c r="K122"/>
  <c r="N226" i="46"/>
  <c r="P226"/>
  <c r="M122" i="25"/>
  <c r="J226" i="46"/>
  <c r="G122" i="25"/>
  <c r="E142"/>
  <c r="X226" i="46"/>
  <c r="U122" i="25"/>
  <c r="T137" i="56"/>
  <c r="S123" i="25"/>
  <c r="C59" i="36"/>
  <c r="P123" i="25"/>
  <c r="O136" i="56"/>
  <c r="Q226" i="46"/>
  <c r="N122" i="25"/>
  <c r="T142"/>
  <c r="AC156" i="46"/>
  <c r="D142" i="25"/>
  <c r="F122"/>
  <c r="I226" i="46"/>
  <c r="R142" i="25"/>
  <c r="O123"/>
  <c r="H123"/>
  <c r="T226" i="46"/>
  <c r="Q122" i="25"/>
  <c r="V262"/>
  <c r="L262"/>
  <c r="Q365" i="47"/>
  <c r="L365"/>
  <c r="C57" i="74"/>
  <c r="H157" i="56"/>
  <c r="G72" i="71" s="1"/>
  <c r="G94" s="1"/>
  <c r="J123" i="25"/>
  <c r="K137" i="56"/>
  <c r="M142" i="25"/>
  <c r="G123"/>
  <c r="O226" i="46"/>
  <c r="L122" i="25"/>
  <c r="I123"/>
  <c r="V226" i="46"/>
  <c r="S122" i="25"/>
  <c r="S226" i="46"/>
  <c r="P122" i="25"/>
  <c r="N142"/>
  <c r="V123"/>
  <c r="F123"/>
  <c r="R123"/>
  <c r="W122"/>
  <c r="Z226" i="46"/>
  <c r="H122" i="25"/>
  <c r="K226" i="46"/>
  <c r="Q142" i="25"/>
  <c r="C202" i="47"/>
  <c r="C55" i="75"/>
  <c r="C191" i="47"/>
  <c r="C49" i="70"/>
  <c r="G227" i="46"/>
  <c r="D143" i="25"/>
  <c r="D265" s="1"/>
  <c r="D81" i="74"/>
  <c r="D79" i="75" s="1"/>
  <c r="AP151" i="25"/>
  <c r="AP271" s="1"/>
  <c r="U208" i="47"/>
  <c r="U368" s="1"/>
  <c r="AS233" i="46"/>
  <c r="V165" i="56"/>
  <c r="C112" i="36"/>
  <c r="AD165" i="46"/>
  <c r="AG151" i="25"/>
  <c r="AG271" s="1"/>
  <c r="L208" i="47"/>
  <c r="L368" s="1"/>
  <c r="AJ233" i="46"/>
  <c r="M165" i="56"/>
  <c r="AQ151" i="25"/>
  <c r="AQ271" s="1"/>
  <c r="AT233" i="46"/>
  <c r="V208" i="47"/>
  <c r="V368" s="1"/>
  <c r="W165" i="56"/>
  <c r="AJ151" i="25"/>
  <c r="AJ271" s="1"/>
  <c r="AM233" i="46"/>
  <c r="O208" i="47"/>
  <c r="O368" s="1"/>
  <c r="P165" i="56"/>
  <c r="M208" i="47"/>
  <c r="M368" s="1"/>
  <c r="N165" i="56"/>
  <c r="AH151" i="25"/>
  <c r="AH271" s="1"/>
  <c r="AK233" i="46"/>
  <c r="U165" i="56"/>
  <c r="AR233" i="46"/>
  <c r="AO151" i="25"/>
  <c r="AO271" s="1"/>
  <c r="T208" i="47"/>
  <c r="T368" s="1"/>
  <c r="AI151" i="25"/>
  <c r="AI271" s="1"/>
  <c r="N208" i="47"/>
  <c r="N368" s="1"/>
  <c r="AL233" i="46"/>
  <c r="O165" i="56"/>
  <c r="AN151" i="25"/>
  <c r="AN271" s="1"/>
  <c r="S208" i="47"/>
  <c r="S368" s="1"/>
  <c r="AQ233" i="46"/>
  <c r="T165" i="56"/>
  <c r="AE151" i="25"/>
  <c r="AE271" s="1"/>
  <c r="J208" i="47"/>
  <c r="J368" s="1"/>
  <c r="AH233" i="46"/>
  <c r="K165" i="56"/>
  <c r="G208" i="47"/>
  <c r="G368" s="1"/>
  <c r="AB151" i="25"/>
  <c r="AB271" s="1"/>
  <c r="AE233" i="46"/>
  <c r="H165" i="56"/>
  <c r="AF233" i="46"/>
  <c r="I165" i="56"/>
  <c r="AC151" i="25"/>
  <c r="AC271" s="1"/>
  <c r="H208" i="47"/>
  <c r="H368" s="1"/>
  <c r="AR151" i="25"/>
  <c r="AR271" s="1"/>
  <c r="AU233" i="46"/>
  <c r="W208" i="47"/>
  <c r="W368" s="1"/>
  <c r="X165" i="56"/>
  <c r="Z151" i="25"/>
  <c r="Z271" s="1"/>
  <c r="AC233" i="46"/>
  <c r="E208" i="47"/>
  <c r="E368" s="1"/>
  <c r="F165" i="56"/>
  <c r="Q165"/>
  <c r="AK151" i="25"/>
  <c r="AK271" s="1"/>
  <c r="AN233" i="46"/>
  <c r="P208" i="47"/>
  <c r="P368" s="1"/>
  <c r="J165" i="56"/>
  <c r="AD151" i="25"/>
  <c r="AD271" s="1"/>
  <c r="I208" i="47"/>
  <c r="I368" s="1"/>
  <c r="AG233" i="46"/>
  <c r="S165" i="56"/>
  <c r="AM151" i="25"/>
  <c r="AM271" s="1"/>
  <c r="R208" i="47"/>
  <c r="R368" s="1"/>
  <c r="AP233" i="46"/>
  <c r="U206" i="25"/>
  <c r="U306" s="1"/>
  <c r="V226" i="56"/>
  <c r="U73" i="70"/>
  <c r="U94" s="1"/>
  <c r="U72" i="71"/>
  <c r="U94" s="1"/>
  <c r="D145" i="56"/>
  <c r="K143" i="44" s="1"/>
  <c r="L143" s="1"/>
  <c r="AD269" i="25"/>
  <c r="K227" i="46"/>
  <c r="I157" i="56"/>
  <c r="H143" i="25"/>
  <c r="H265" s="1"/>
  <c r="H81" i="74"/>
  <c r="H79" i="75" s="1"/>
  <c r="D276" i="47"/>
  <c r="C80"/>
  <c r="C276" s="1"/>
  <c r="V82" i="74"/>
  <c r="V80" i="75" s="1"/>
  <c r="Y228" i="46"/>
  <c r="V144" i="25"/>
  <c r="V266" s="1"/>
  <c r="W158" i="56"/>
  <c r="AN143" i="25"/>
  <c r="AN265" s="1"/>
  <c r="S200" i="47"/>
  <c r="S363" s="1"/>
  <c r="AQ227" i="46"/>
  <c r="V200" i="47"/>
  <c r="V363" s="1"/>
  <c r="AQ143" i="25"/>
  <c r="AQ265" s="1"/>
  <c r="AT227" i="46"/>
  <c r="K200" i="47"/>
  <c r="K363" s="1"/>
  <c r="AF143" i="25"/>
  <c r="AF265" s="1"/>
  <c r="AI227" i="46"/>
  <c r="AJ143" i="25"/>
  <c r="AJ265" s="1"/>
  <c r="O200" i="47"/>
  <c r="O363" s="1"/>
  <c r="AM227" i="46"/>
  <c r="AH227"/>
  <c r="AE143" i="25"/>
  <c r="AE265" s="1"/>
  <c r="J200" i="47"/>
  <c r="J363" s="1"/>
  <c r="AO227" i="46"/>
  <c r="AL143" i="25"/>
  <c r="AL265" s="1"/>
  <c r="Q200" i="47"/>
  <c r="Q363" s="1"/>
  <c r="H200"/>
  <c r="H363" s="1"/>
  <c r="AC143" i="25"/>
  <c r="AC265" s="1"/>
  <c r="AF227" i="46"/>
  <c r="AK143" i="25"/>
  <c r="AK265" s="1"/>
  <c r="P200" i="47"/>
  <c r="P363" s="1"/>
  <c r="AN227" i="46"/>
  <c r="Q106" i="36"/>
  <c r="E106"/>
  <c r="N106"/>
  <c r="S106"/>
  <c r="T106"/>
  <c r="K106"/>
  <c r="H106"/>
  <c r="P106"/>
  <c r="I106"/>
  <c r="U106"/>
  <c r="G106"/>
  <c r="V106"/>
  <c r="L106"/>
  <c r="O106"/>
  <c r="R106"/>
  <c r="E157" i="56"/>
  <c r="D200" i="47"/>
  <c r="Y143" i="25"/>
  <c r="AB227" i="46"/>
  <c r="J262" i="47"/>
  <c r="J264" s="1"/>
  <c r="J65"/>
  <c r="V65"/>
  <c r="V262"/>
  <c r="V264" s="1"/>
  <c r="G249"/>
  <c r="G49"/>
  <c r="G253" s="1"/>
  <c r="F106" i="36"/>
  <c r="W249" i="47"/>
  <c r="W49"/>
  <c r="W253" s="1"/>
  <c r="F262"/>
  <c r="F264" s="1"/>
  <c r="F65"/>
  <c r="N249"/>
  <c r="N49"/>
  <c r="N253" s="1"/>
  <c r="D294"/>
  <c r="C96"/>
  <c r="C294" s="1"/>
  <c r="D252"/>
  <c r="C48"/>
  <c r="C252" s="1"/>
  <c r="U65"/>
  <c r="U262"/>
  <c r="U264" s="1"/>
  <c r="K49"/>
  <c r="K253" s="1"/>
  <c r="K249"/>
  <c r="S228" i="46"/>
  <c r="Q158" i="56"/>
  <c r="P144" i="25"/>
  <c r="P266" s="1"/>
  <c r="P82" i="74"/>
  <c r="P80" i="75" s="1"/>
  <c r="H144" i="25"/>
  <c r="H266" s="1"/>
  <c r="H82" i="74"/>
  <c r="H80" i="75" s="1"/>
  <c r="I158" i="56"/>
  <c r="K228" i="46"/>
  <c r="G82" i="74"/>
  <c r="G80" i="75" s="1"/>
  <c r="H158" i="56"/>
  <c r="G144" i="25"/>
  <c r="G266" s="1"/>
  <c r="J228" i="46"/>
  <c r="O144" i="25"/>
  <c r="O266" s="1"/>
  <c r="P158" i="56"/>
  <c r="O82" i="74"/>
  <c r="O80" i="75" s="1"/>
  <c r="R228" i="46"/>
  <c r="C61" i="36"/>
  <c r="I158" i="46"/>
  <c r="R158" i="56"/>
  <c r="T228" i="46"/>
  <c r="Q144" i="25"/>
  <c r="Q266" s="1"/>
  <c r="Q82" i="74"/>
  <c r="Q80" i="75" s="1"/>
  <c r="R144" i="25"/>
  <c r="R266" s="1"/>
  <c r="R82" i="74"/>
  <c r="R80" i="75" s="1"/>
  <c r="U228" i="46"/>
  <c r="S158" i="56"/>
  <c r="S73" i="71"/>
  <c r="S95" s="1"/>
  <c r="T227" i="56"/>
  <c r="S207" i="25"/>
  <c r="S307" s="1"/>
  <c r="S74" i="70"/>
  <c r="S95" s="1"/>
  <c r="R65" i="47"/>
  <c r="R262"/>
  <c r="R264" s="1"/>
  <c r="S49"/>
  <c r="S253" s="1"/>
  <c r="S249"/>
  <c r="R201"/>
  <c r="R364" s="1"/>
  <c r="AM144" i="25"/>
  <c r="AM266" s="1"/>
  <c r="AP228" i="46"/>
  <c r="M201" i="47"/>
  <c r="M364" s="1"/>
  <c r="AH144" i="25"/>
  <c r="AH266" s="1"/>
  <c r="AK228" i="46"/>
  <c r="Q201" i="47"/>
  <c r="Q364" s="1"/>
  <c r="AL144" i="25"/>
  <c r="AL266" s="1"/>
  <c r="AO228" i="46"/>
  <c r="T201" i="47"/>
  <c r="T364" s="1"/>
  <c r="AO144" i="25"/>
  <c r="AO266" s="1"/>
  <c r="AR228" i="46"/>
  <c r="AN144" i="25"/>
  <c r="AN266" s="1"/>
  <c r="S201" i="47"/>
  <c r="S364" s="1"/>
  <c r="AQ228" i="46"/>
  <c r="E201" i="47"/>
  <c r="E364" s="1"/>
  <c r="Z144" i="25"/>
  <c r="Z266" s="1"/>
  <c r="AC228" i="46"/>
  <c r="L201" i="47"/>
  <c r="L364" s="1"/>
  <c r="AG144" i="25"/>
  <c r="AG266" s="1"/>
  <c r="AJ228" i="46"/>
  <c r="P249" i="47"/>
  <c r="P49"/>
  <c r="P253" s="1"/>
  <c r="J157" i="46"/>
  <c r="C60" i="36"/>
  <c r="F143" i="25"/>
  <c r="F265" s="1"/>
  <c r="I227" i="46"/>
  <c r="F81" i="74"/>
  <c r="F79" i="75" s="1"/>
  <c r="J81" i="74"/>
  <c r="J79" i="75" s="1"/>
  <c r="M227" i="46"/>
  <c r="J143" i="25"/>
  <c r="J265" s="1"/>
  <c r="K157" i="56"/>
  <c r="L157"/>
  <c r="K81" i="74"/>
  <c r="K79" i="75" s="1"/>
  <c r="K143" i="25"/>
  <c r="K265" s="1"/>
  <c r="N227" i="46"/>
  <c r="T157" i="56"/>
  <c r="M106" i="36"/>
  <c r="W106"/>
  <c r="O249" i="47"/>
  <c r="O49"/>
  <c r="O253" s="1"/>
  <c r="F49"/>
  <c r="F253" s="1"/>
  <c r="F249"/>
  <c r="N65"/>
  <c r="N262"/>
  <c r="N264" s="1"/>
  <c r="AM228" i="46"/>
  <c r="AJ144" i="25"/>
  <c r="AJ266" s="1"/>
  <c r="O201" i="47"/>
  <c r="O364" s="1"/>
  <c r="O65"/>
  <c r="O262"/>
  <c r="O264" s="1"/>
  <c r="H249"/>
  <c r="H49"/>
  <c r="H253" s="1"/>
  <c r="I65"/>
  <c r="I262"/>
  <c r="I264" s="1"/>
  <c r="W157" i="56"/>
  <c r="J106" i="36"/>
  <c r="G65" i="47"/>
  <c r="G262"/>
  <c r="G264" s="1"/>
  <c r="K262"/>
  <c r="K264" s="1"/>
  <c r="K65"/>
  <c r="K214" i="25"/>
  <c r="K312" s="1"/>
  <c r="K117" i="47"/>
  <c r="L232" i="56"/>
  <c r="K29" i="57"/>
  <c r="E82" i="74"/>
  <c r="E80" i="75" s="1"/>
  <c r="F158" i="56"/>
  <c r="E144" i="25"/>
  <c r="E266" s="1"/>
  <c r="H228" i="46"/>
  <c r="Z143" i="25"/>
  <c r="Z265" s="1"/>
  <c r="E200" i="47"/>
  <c r="E363" s="1"/>
  <c r="AC227" i="46"/>
  <c r="AI143" i="25"/>
  <c r="AI265" s="1"/>
  <c r="N200" i="47"/>
  <c r="N363" s="1"/>
  <c r="AL227" i="46"/>
  <c r="AU227"/>
  <c r="AR143" i="25"/>
  <c r="AR265" s="1"/>
  <c r="W200" i="47"/>
  <c r="W363" s="1"/>
  <c r="AO143" i="25"/>
  <c r="AO265" s="1"/>
  <c r="T200" i="47"/>
  <c r="T363" s="1"/>
  <c r="AR227" i="46"/>
  <c r="AG143" i="25"/>
  <c r="AG265" s="1"/>
  <c r="L200" i="47"/>
  <c r="L363" s="1"/>
  <c r="AJ227" i="46"/>
  <c r="AB143" i="25"/>
  <c r="AB265" s="1"/>
  <c r="G200" i="47"/>
  <c r="G363" s="1"/>
  <c r="AE227" i="46"/>
  <c r="AD143" i="25"/>
  <c r="AD265" s="1"/>
  <c r="AG227" i="46"/>
  <c r="I200" i="47"/>
  <c r="I363" s="1"/>
  <c r="AS227" i="46"/>
  <c r="AP143" i="25"/>
  <c r="AP265" s="1"/>
  <c r="U200" i="47"/>
  <c r="U363" s="1"/>
  <c r="R200"/>
  <c r="R363" s="1"/>
  <c r="AM143" i="25"/>
  <c r="AM265" s="1"/>
  <c r="AP227" i="46"/>
  <c r="C104" i="36"/>
  <c r="Q49" i="47"/>
  <c r="Q253" s="1"/>
  <c r="Q249"/>
  <c r="AR144" i="25"/>
  <c r="AR266" s="1"/>
  <c r="AU228" i="46"/>
  <c r="W201" i="47"/>
  <c r="W364" s="1"/>
  <c r="C88" i="25"/>
  <c r="D58" i="73"/>
  <c r="D92" i="25"/>
  <c r="I144"/>
  <c r="I266" s="1"/>
  <c r="I82" i="74"/>
  <c r="I80" i="75" s="1"/>
  <c r="L228" i="46"/>
  <c r="J158" i="56"/>
  <c r="V249" i="47"/>
  <c r="V49"/>
  <c r="V253" s="1"/>
  <c r="L49"/>
  <c r="L253" s="1"/>
  <c r="L249"/>
  <c r="M65"/>
  <c r="M262"/>
  <c r="M264" s="1"/>
  <c r="D249"/>
  <c r="C45"/>
  <c r="C249" s="1"/>
  <c r="D49"/>
  <c r="M82" i="74"/>
  <c r="M80" i="75" s="1"/>
  <c r="N158" i="56"/>
  <c r="M144" i="25"/>
  <c r="M266" s="1"/>
  <c r="P228" i="46"/>
  <c r="T249" i="47"/>
  <c r="T49"/>
  <c r="T253" s="1"/>
  <c r="AQ144" i="25"/>
  <c r="AQ266" s="1"/>
  <c r="AT228" i="46"/>
  <c r="V201" i="47"/>
  <c r="V364" s="1"/>
  <c r="T144" i="25"/>
  <c r="T266" s="1"/>
  <c r="W228" i="46"/>
  <c r="T82" i="74"/>
  <c r="T80" i="75" s="1"/>
  <c r="U158" i="56"/>
  <c r="U82" i="74"/>
  <c r="U80" i="75" s="1"/>
  <c r="V158" i="56"/>
  <c r="U144" i="25"/>
  <c r="U266" s="1"/>
  <c r="X228" i="46"/>
  <c r="N144" i="25"/>
  <c r="N266" s="1"/>
  <c r="N82" i="74"/>
  <c r="N80" i="75" s="1"/>
  <c r="Q228" i="46"/>
  <c r="O158" i="56"/>
  <c r="L144" i="25"/>
  <c r="L266" s="1"/>
  <c r="O228" i="46"/>
  <c r="L82" i="74"/>
  <c r="L80" i="75" s="1"/>
  <c r="M158" i="56"/>
  <c r="J82" i="74"/>
  <c r="J80" i="75" s="1"/>
  <c r="M228" i="46"/>
  <c r="J144" i="25"/>
  <c r="J266" s="1"/>
  <c r="K158" i="56"/>
  <c r="K82" i="74"/>
  <c r="K80" i="75" s="1"/>
  <c r="L158" i="56"/>
  <c r="K144" i="25"/>
  <c r="K266" s="1"/>
  <c r="N228" i="46"/>
  <c r="W82" i="74"/>
  <c r="W80" i="75" s="1"/>
  <c r="Z228" i="46"/>
  <c r="W144" i="25"/>
  <c r="W266" s="1"/>
  <c r="X158" i="56"/>
  <c r="R249" i="47"/>
  <c r="R49"/>
  <c r="R253" s="1"/>
  <c r="E262"/>
  <c r="E264" s="1"/>
  <c r="E65"/>
  <c r="I249"/>
  <c r="I49"/>
  <c r="I253" s="1"/>
  <c r="U201"/>
  <c r="U364" s="1"/>
  <c r="AP144" i="25"/>
  <c r="AP266" s="1"/>
  <c r="AS228" i="46"/>
  <c r="AK144" i="25"/>
  <c r="AK266" s="1"/>
  <c r="P201" i="47"/>
  <c r="P364" s="1"/>
  <c r="AN228" i="46"/>
  <c r="AF144" i="25"/>
  <c r="AF266" s="1"/>
  <c r="K201" i="47"/>
  <c r="K364" s="1"/>
  <c r="AI228" i="46"/>
  <c r="AB144" i="25"/>
  <c r="AB266" s="1"/>
  <c r="AE228" i="46"/>
  <c r="G201" i="47"/>
  <c r="G364" s="1"/>
  <c r="AD144" i="25"/>
  <c r="AD266" s="1"/>
  <c r="I201" i="47"/>
  <c r="I364" s="1"/>
  <c r="AG228" i="46"/>
  <c r="AA144" i="25"/>
  <c r="AA266" s="1"/>
  <c r="F201" i="47"/>
  <c r="F364" s="1"/>
  <c r="AD228" i="46"/>
  <c r="AI144" i="25"/>
  <c r="AI266" s="1"/>
  <c r="AL228" i="46"/>
  <c r="N201" i="47"/>
  <c r="N364" s="1"/>
  <c r="AC144" i="25"/>
  <c r="AC266" s="1"/>
  <c r="AF228" i="46"/>
  <c r="H201" i="47"/>
  <c r="H364" s="1"/>
  <c r="D106" i="36"/>
  <c r="E249" i="47"/>
  <c r="E49"/>
  <c r="E253" s="1"/>
  <c r="Q143" i="25"/>
  <c r="Q265" s="1"/>
  <c r="T227" i="46"/>
  <c r="Q81" i="74"/>
  <c r="Q79" i="75" s="1"/>
  <c r="R157" i="56"/>
  <c r="N81" i="74"/>
  <c r="N79" i="75" s="1"/>
  <c r="O157" i="56"/>
  <c r="N143" i="25"/>
  <c r="N265" s="1"/>
  <c r="Q227" i="46"/>
  <c r="P143" i="25"/>
  <c r="P265" s="1"/>
  <c r="P81" i="74"/>
  <c r="P79" i="75" s="1"/>
  <c r="Q157" i="56"/>
  <c r="S227" i="46"/>
  <c r="I81" i="74"/>
  <c r="I79" i="75" s="1"/>
  <c r="L227" i="46"/>
  <c r="I143" i="25"/>
  <c r="I265" s="1"/>
  <c r="J157" i="56"/>
  <c r="X157"/>
  <c r="Z227" i="46"/>
  <c r="W143" i="25"/>
  <c r="W265" s="1"/>
  <c r="W81" i="74"/>
  <c r="W79" i="75" s="1"/>
  <c r="N62" i="36"/>
  <c r="P62"/>
  <c r="I62"/>
  <c r="F62"/>
  <c r="D62"/>
  <c r="G62"/>
  <c r="H62"/>
  <c r="U62"/>
  <c r="V62"/>
  <c r="AS68" i="25"/>
  <c r="W62" i="36"/>
  <c r="E62"/>
  <c r="J62"/>
  <c r="K62"/>
  <c r="R62"/>
  <c r="T62"/>
  <c r="Q62"/>
  <c r="S62"/>
  <c r="L62"/>
  <c r="O62"/>
  <c r="M62"/>
  <c r="S65" i="47"/>
  <c r="S262"/>
  <c r="S264" s="1"/>
  <c r="H262"/>
  <c r="H264" s="1"/>
  <c r="H65"/>
  <c r="C114"/>
  <c r="C304"/>
  <c r="C306" s="1"/>
  <c r="D65"/>
  <c r="D262"/>
  <c r="D264" s="1"/>
  <c r="C61"/>
  <c r="W65"/>
  <c r="W262"/>
  <c r="W264" s="1"/>
  <c r="P262"/>
  <c r="P264" s="1"/>
  <c r="P65"/>
  <c r="T65"/>
  <c r="T262"/>
  <c r="T264" s="1"/>
  <c r="M249"/>
  <c r="M49"/>
  <c r="M253" s="1"/>
  <c r="L59" i="44"/>
  <c r="J242" s="1"/>
  <c r="I242"/>
  <c r="AY91" i="46"/>
  <c r="C119" i="36"/>
  <c r="L65" i="47"/>
  <c r="L262"/>
  <c r="L264" s="1"/>
  <c r="J49"/>
  <c r="J253" s="1"/>
  <c r="J249"/>
  <c r="Q262"/>
  <c r="Q264" s="1"/>
  <c r="Q65"/>
  <c r="U249"/>
  <c r="U49"/>
  <c r="U253" s="1"/>
  <c r="M157" i="56"/>
  <c r="AD158" i="46"/>
  <c r="C105" i="36"/>
  <c r="C65"/>
  <c r="W310" i="25"/>
  <c r="C207" i="47"/>
  <c r="AF269" i="25"/>
  <c r="C206" i="47"/>
  <c r="G210" i="25"/>
  <c r="G308" s="1"/>
  <c r="G75" i="71"/>
  <c r="G96" s="1"/>
  <c r="G76" i="70"/>
  <c r="G96" s="1"/>
  <c r="H228" i="56"/>
  <c r="J76" i="70"/>
  <c r="J96" s="1"/>
  <c r="J210" i="25"/>
  <c r="J308" s="1"/>
  <c r="J75" i="71"/>
  <c r="J96" s="1"/>
  <c r="K228" i="56"/>
  <c r="S76" i="70"/>
  <c r="S96" s="1"/>
  <c r="S210" i="25"/>
  <c r="S308" s="1"/>
  <c r="S75" i="71"/>
  <c r="S96" s="1"/>
  <c r="T228" i="56"/>
  <c r="P210" i="25"/>
  <c r="P308" s="1"/>
  <c r="P75" i="71"/>
  <c r="P96" s="1"/>
  <c r="P76" i="70"/>
  <c r="P96" s="1"/>
  <c r="Q228" i="56"/>
  <c r="H210" i="25"/>
  <c r="H308" s="1"/>
  <c r="H76" i="70"/>
  <c r="H96" s="1"/>
  <c r="H75" i="71"/>
  <c r="H96" s="1"/>
  <c r="I228" i="56"/>
  <c r="R142" i="46"/>
  <c r="R143"/>
  <c r="R150"/>
  <c r="R144"/>
  <c r="C56" i="75"/>
  <c r="Y148" i="25"/>
  <c r="X148" s="1"/>
  <c r="D205" i="47"/>
  <c r="AB230" i="46"/>
  <c r="AX162"/>
  <c r="AV230" s="1"/>
  <c r="AP147" i="25"/>
  <c r="AP267" s="1"/>
  <c r="U204" i="47"/>
  <c r="U366" s="1"/>
  <c r="AS229" i="46"/>
  <c r="AO147" i="25"/>
  <c r="AO267" s="1"/>
  <c r="T204" i="47"/>
  <c r="T366" s="1"/>
  <c r="AR229" i="46"/>
  <c r="AA147" i="25"/>
  <c r="AA267" s="1"/>
  <c r="AD229" i="46"/>
  <c r="F204" i="47"/>
  <c r="F366" s="1"/>
  <c r="Z147" i="25"/>
  <c r="Z267" s="1"/>
  <c r="AC229" i="46"/>
  <c r="E204" i="47"/>
  <c r="E366" s="1"/>
  <c r="AM147" i="25"/>
  <c r="AM267" s="1"/>
  <c r="R204" i="47"/>
  <c r="R366" s="1"/>
  <c r="AP229" i="46"/>
  <c r="AG147" i="25"/>
  <c r="AG267" s="1"/>
  <c r="L204" i="47"/>
  <c r="L366" s="1"/>
  <c r="AJ229" i="46"/>
  <c r="AI147" i="25"/>
  <c r="AI267" s="1"/>
  <c r="N204" i="47"/>
  <c r="N366" s="1"/>
  <c r="AL229" i="46"/>
  <c r="AH147" i="25"/>
  <c r="AH267" s="1"/>
  <c r="M204" i="47"/>
  <c r="M366" s="1"/>
  <c r="AK229" i="46"/>
  <c r="N161" i="56"/>
  <c r="AR147" i="25"/>
  <c r="AR267" s="1"/>
  <c r="W204" i="47"/>
  <c r="W366" s="1"/>
  <c r="AU229" i="46"/>
  <c r="W109" i="36"/>
  <c r="J109"/>
  <c r="F109"/>
  <c r="E109"/>
  <c r="K109"/>
  <c r="O109"/>
  <c r="N109"/>
  <c r="M109"/>
  <c r="Q109"/>
  <c r="I109"/>
  <c r="G109"/>
  <c r="U109"/>
  <c r="T109"/>
  <c r="S109"/>
  <c r="P109"/>
  <c r="R109"/>
  <c r="L109"/>
  <c r="V109"/>
  <c r="H109"/>
  <c r="C107"/>
  <c r="V223" i="56"/>
  <c r="U19" i="69"/>
  <c r="U182" i="25"/>
  <c r="U303" s="1"/>
  <c r="K273" i="47"/>
  <c r="I213" i="25"/>
  <c r="I16" i="65"/>
  <c r="L230" i="56"/>
  <c r="K190" i="25"/>
  <c r="K14" i="65"/>
  <c r="K19" i="69"/>
  <c r="K182" i="25"/>
  <c r="K303" s="1"/>
  <c r="L223" i="56"/>
  <c r="K358" i="47"/>
  <c r="K208" i="25"/>
  <c r="I208"/>
  <c r="I311" s="1"/>
  <c r="J231" i="56"/>
  <c r="H95" i="75"/>
  <c r="V161" i="56"/>
  <c r="Y142" i="46"/>
  <c r="Y143"/>
  <c r="Y150"/>
  <c r="Y144"/>
  <c r="F161" i="56"/>
  <c r="D154"/>
  <c r="K152" i="44" s="1"/>
  <c r="L152" s="1"/>
  <c r="D203" i="25"/>
  <c r="C140"/>
  <c r="U142" i="46"/>
  <c r="U143"/>
  <c r="U150"/>
  <c r="U144"/>
  <c r="I221" i="44"/>
  <c r="L132"/>
  <c r="J221" s="1"/>
  <c r="W142" i="46"/>
  <c r="W150"/>
  <c r="W144"/>
  <c r="W143"/>
  <c r="X161" i="56"/>
  <c r="E273" i="47"/>
  <c r="F273"/>
  <c r="U15" i="65"/>
  <c r="U194" i="25"/>
  <c r="T14" i="65"/>
  <c r="T190" i="25"/>
  <c r="U230" i="56"/>
  <c r="F229"/>
  <c r="E77" i="70"/>
  <c r="E97" s="1"/>
  <c r="E211" i="25"/>
  <c r="E309" s="1"/>
  <c r="E76" i="71"/>
  <c r="E97" s="1"/>
  <c r="I77" i="70"/>
  <c r="I97" s="1"/>
  <c r="I76" i="71"/>
  <c r="I97" s="1"/>
  <c r="I211" i="25"/>
  <c r="I309" s="1"/>
  <c r="J229" i="56"/>
  <c r="I229"/>
  <c r="H77" i="70"/>
  <c r="H97" s="1"/>
  <c r="H211" i="25"/>
  <c r="H309" s="1"/>
  <c r="H76" i="71"/>
  <c r="H97" s="1"/>
  <c r="K76"/>
  <c r="K97" s="1"/>
  <c r="L229" i="56"/>
  <c r="K211" i="25"/>
  <c r="K309" s="1"/>
  <c r="K77" i="70"/>
  <c r="K97" s="1"/>
  <c r="D148" i="25"/>
  <c r="D85" i="74"/>
  <c r="AC162" i="46"/>
  <c r="E162" i="56"/>
  <c r="G230" i="46"/>
  <c r="T182" i="25"/>
  <c r="T303" s="1"/>
  <c r="U223" i="56"/>
  <c r="T19" i="69"/>
  <c r="C86" i="71"/>
  <c r="V208" i="25"/>
  <c r="V311" s="1"/>
  <c r="W231" i="56"/>
  <c r="E208" i="25"/>
  <c r="E311" s="1"/>
  <c r="F231" i="56"/>
  <c r="M208" i="25"/>
  <c r="U208"/>
  <c r="U311" s="1"/>
  <c r="V231" i="56"/>
  <c r="E129" i="25"/>
  <c r="E78" i="74"/>
  <c r="E76" i="75" s="1"/>
  <c r="E136" i="25"/>
  <c r="E79" i="74"/>
  <c r="E77" i="75" s="1"/>
  <c r="L129" i="25"/>
  <c r="L78" i="74"/>
  <c r="L76" i="75" s="1"/>
  <c r="N223" i="56"/>
  <c r="M19" i="69"/>
  <c r="M182" i="25"/>
  <c r="M303" s="1"/>
  <c r="O129"/>
  <c r="O78" i="74"/>
  <c r="O76" i="75" s="1"/>
  <c r="J129" i="25"/>
  <c r="J78" i="74"/>
  <c r="J76" i="75" s="1"/>
  <c r="J262" i="25"/>
  <c r="T223" i="56"/>
  <c r="S182" i="25"/>
  <c r="S303" s="1"/>
  <c r="S19" i="69"/>
  <c r="H223" i="56"/>
  <c r="G182" i="25"/>
  <c r="G303" s="1"/>
  <c r="G19" i="69"/>
  <c r="G262" i="25"/>
  <c r="J208"/>
  <c r="J311" s="1"/>
  <c r="K231" i="56"/>
  <c r="D147" i="25"/>
  <c r="E161" i="56"/>
  <c r="D84" i="74"/>
  <c r="G229" i="46"/>
  <c r="AC161"/>
  <c r="R208" i="25"/>
  <c r="R311" s="1"/>
  <c r="S231" i="56"/>
  <c r="G239" i="46"/>
  <c r="S358" i="47"/>
  <c r="N358"/>
  <c r="AI269" i="25"/>
  <c r="AM269"/>
  <c r="G208"/>
  <c r="L142" i="46"/>
  <c r="L143"/>
  <c r="L150"/>
  <c r="L144"/>
  <c r="M161" i="56"/>
  <c r="D262" i="25"/>
  <c r="C119"/>
  <c r="R95" i="75"/>
  <c r="S142" i="46"/>
  <c r="S150"/>
  <c r="S144"/>
  <c r="S143"/>
  <c r="O95" i="75"/>
  <c r="F223" i="56"/>
  <c r="E19" i="69"/>
  <c r="E182" i="25"/>
  <c r="E303" s="1"/>
  <c r="W273" i="47"/>
  <c r="C126"/>
  <c r="C312"/>
  <c r="C314" s="1"/>
  <c r="I190" i="25"/>
  <c r="J230" i="56"/>
  <c r="I14" i="65"/>
  <c r="Q76" i="71"/>
  <c r="Q97" s="1"/>
  <c r="Q77" i="70"/>
  <c r="Q97" s="1"/>
  <c r="R229" i="56"/>
  <c r="Q211" i="25"/>
  <c r="Q309" s="1"/>
  <c r="R211"/>
  <c r="R309" s="1"/>
  <c r="R77" i="70"/>
  <c r="R97" s="1"/>
  <c r="R76" i="71"/>
  <c r="R97" s="1"/>
  <c r="S229" i="56"/>
  <c r="T358" i="47"/>
  <c r="N182" i="25"/>
  <c r="N303" s="1"/>
  <c r="N19" i="69"/>
  <c r="O223" i="56"/>
  <c r="S365" i="47"/>
  <c r="AN270" i="25"/>
  <c r="AP269"/>
  <c r="U95" i="75"/>
  <c r="U128" i="25"/>
  <c r="U77" i="74"/>
  <c r="U75" i="75" s="1"/>
  <c r="U273" i="47"/>
  <c r="W76" i="71"/>
  <c r="W97" s="1"/>
  <c r="W211" i="25"/>
  <c r="W309" s="1"/>
  <c r="W77" i="70"/>
  <c r="W97" s="1"/>
  <c r="X229" i="56"/>
  <c r="C65" i="69"/>
  <c r="J95" i="75"/>
  <c r="W77" i="74"/>
  <c r="W75" i="75" s="1"/>
  <c r="Q136" i="25"/>
  <c r="Q79" i="74"/>
  <c r="Q77" i="75" s="1"/>
  <c r="Q128" i="25"/>
  <c r="T236" i="46"/>
  <c r="Q77" i="74"/>
  <c r="Q75" i="75" s="1"/>
  <c r="S211" i="25"/>
  <c r="S309" s="1"/>
  <c r="S76" i="71"/>
  <c r="S97" s="1"/>
  <c r="S77" i="70"/>
  <c r="S97" s="1"/>
  <c r="T229" i="56"/>
  <c r="Q223"/>
  <c r="P182" i="25"/>
  <c r="P303" s="1"/>
  <c r="P19" i="69"/>
  <c r="N213" i="25"/>
  <c r="N16" i="65"/>
  <c r="F19" i="69"/>
  <c r="F182" i="25"/>
  <c r="F303" s="1"/>
  <c r="G223" i="56"/>
  <c r="O19" i="69"/>
  <c r="P223" i="56"/>
  <c r="O182" i="25"/>
  <c r="O303" s="1"/>
  <c r="X223" i="56"/>
  <c r="W19" i="69"/>
  <c r="W182" i="25"/>
  <c r="W303" s="1"/>
  <c r="V210"/>
  <c r="V308" s="1"/>
  <c r="V76" i="70"/>
  <c r="V96" s="1"/>
  <c r="V75" i="71"/>
  <c r="V96" s="1"/>
  <c r="W228" i="56"/>
  <c r="C93" i="75"/>
  <c r="V182" i="25"/>
  <c r="V303" s="1"/>
  <c r="V19" i="69"/>
  <c r="W223" i="56"/>
  <c r="H182" i="25"/>
  <c r="H303" s="1"/>
  <c r="H19" i="69"/>
  <c r="I223" i="56"/>
  <c r="J194" i="25"/>
  <c r="J15" i="65"/>
  <c r="U16"/>
  <c r="U213" i="25"/>
  <c r="AB147"/>
  <c r="AB267" s="1"/>
  <c r="G204" i="47"/>
  <c r="G366" s="1"/>
  <c r="AE229" i="46"/>
  <c r="AE147" i="25"/>
  <c r="AE267" s="1"/>
  <c r="AH229" i="46"/>
  <c r="J204" i="47"/>
  <c r="J366" s="1"/>
  <c r="AN147" i="25"/>
  <c r="AN267" s="1"/>
  <c r="S204" i="47"/>
  <c r="S366" s="1"/>
  <c r="AQ229" i="46"/>
  <c r="AK147" i="25"/>
  <c r="AK267" s="1"/>
  <c r="AN229" i="46"/>
  <c r="P204" i="47"/>
  <c r="P366" s="1"/>
  <c r="AF147" i="25"/>
  <c r="AF267" s="1"/>
  <c r="AI229" i="46"/>
  <c r="K204" i="47"/>
  <c r="K366" s="1"/>
  <c r="AJ147" i="25"/>
  <c r="AJ267" s="1"/>
  <c r="O204" i="47"/>
  <c r="O366" s="1"/>
  <c r="AM229" i="46"/>
  <c r="P161" i="56"/>
  <c r="AQ147" i="25"/>
  <c r="AQ267" s="1"/>
  <c r="V204" i="47"/>
  <c r="V366" s="1"/>
  <c r="AT229" i="46"/>
  <c r="AC147" i="25"/>
  <c r="AC267" s="1"/>
  <c r="H204" i="47"/>
  <c r="H366" s="1"/>
  <c r="AF229" i="46"/>
  <c r="AL147" i="25"/>
  <c r="AL267" s="1"/>
  <c r="Q204" i="47"/>
  <c r="Q366" s="1"/>
  <c r="AO229" i="46"/>
  <c r="R161" i="56"/>
  <c r="AD147" i="25"/>
  <c r="AD267" s="1"/>
  <c r="AG229" i="46"/>
  <c r="I204" i="47"/>
  <c r="I366" s="1"/>
  <c r="Y147" i="25"/>
  <c r="D204" i="47"/>
  <c r="AX161" i="46"/>
  <c r="AV229" s="1"/>
  <c r="AB229"/>
  <c r="L19" i="69"/>
  <c r="L182" i="25"/>
  <c r="L303" s="1"/>
  <c r="M223" i="56"/>
  <c r="K15" i="65"/>
  <c r="K194" i="25"/>
  <c r="T16" i="65"/>
  <c r="T213" i="25"/>
  <c r="R223" i="56"/>
  <c r="Q182" i="25"/>
  <c r="Q303" s="1"/>
  <c r="Q19" i="69"/>
  <c r="P142" i="46"/>
  <c r="P143"/>
  <c r="P150"/>
  <c r="P144"/>
  <c r="M142"/>
  <c r="M143"/>
  <c r="M150"/>
  <c r="M144"/>
  <c r="I19" i="69"/>
  <c r="I182" i="25"/>
  <c r="I303" s="1"/>
  <c r="J223" i="56"/>
  <c r="W95" i="75"/>
  <c r="R273" i="47"/>
  <c r="AA142" i="46"/>
  <c r="AA150"/>
  <c r="AA144"/>
  <c r="AA143"/>
  <c r="AS80" i="25"/>
  <c r="T273" i="47"/>
  <c r="H208" i="25"/>
  <c r="J273" i="47"/>
  <c r="D141" i="56"/>
  <c r="U14" i="65"/>
  <c r="U190" i="25"/>
  <c r="V230" i="56"/>
  <c r="I243" i="44"/>
  <c r="L165"/>
  <c r="J243" s="1"/>
  <c r="I194" i="25"/>
  <c r="I15" i="65"/>
  <c r="T15"/>
  <c r="T194" i="25"/>
  <c r="H273" i="47"/>
  <c r="U211" i="25"/>
  <c r="U309" s="1"/>
  <c r="U76" i="71"/>
  <c r="U97" s="1"/>
  <c r="V229" i="56"/>
  <c r="U77" i="70"/>
  <c r="U97" s="1"/>
  <c r="N211" i="25"/>
  <c r="N309" s="1"/>
  <c r="N77" i="70"/>
  <c r="N97" s="1"/>
  <c r="O229" i="56"/>
  <c r="N76" i="71"/>
  <c r="N97" s="1"/>
  <c r="T77" i="70"/>
  <c r="T97" s="1"/>
  <c r="T76" i="71"/>
  <c r="T97" s="1"/>
  <c r="T211" i="25"/>
  <c r="T309" s="1"/>
  <c r="U229" i="56"/>
  <c r="P273" i="47"/>
  <c r="I358"/>
  <c r="C49" i="71"/>
  <c r="P95" i="75"/>
  <c r="L161" i="56"/>
  <c r="E130" i="25"/>
  <c r="E128"/>
  <c r="H236" i="46"/>
  <c r="E77" i="74"/>
  <c r="E75" i="75" s="1"/>
  <c r="L136" i="25"/>
  <c r="L79" i="74"/>
  <c r="L77" i="75" s="1"/>
  <c r="O161" i="56"/>
  <c r="G161"/>
  <c r="O130" i="25"/>
  <c r="S95" i="75"/>
  <c r="K223" i="56"/>
  <c r="J182" i="25"/>
  <c r="J303" s="1"/>
  <c r="J19" i="69"/>
  <c r="S262" i="25"/>
  <c r="J365" i="47"/>
  <c r="AE270" i="25"/>
  <c r="V273" i="47"/>
  <c r="C58" i="74"/>
  <c r="G76" i="71"/>
  <c r="G97" s="1"/>
  <c r="H229" i="56"/>
  <c r="G211" i="25"/>
  <c r="G309" s="1"/>
  <c r="G77" i="70"/>
  <c r="G97" s="1"/>
  <c r="R365" i="47"/>
  <c r="AM270" i="25"/>
  <c r="N190"/>
  <c r="O230" i="56"/>
  <c r="N14" i="65"/>
  <c r="T230" i="56"/>
  <c r="S190" i="25"/>
  <c r="S310" s="1"/>
  <c r="S14" i="65"/>
  <c r="D109" i="36"/>
  <c r="X88" i="25"/>
  <c r="D99" i="36" s="1"/>
  <c r="Y92" i="25"/>
  <c r="D59" i="65"/>
  <c r="D81" i="69"/>
  <c r="D88" i="71"/>
  <c r="C88" s="1"/>
  <c r="D89" i="70"/>
  <c r="S273" i="47"/>
  <c r="L239" i="46"/>
  <c r="AN269" i="25"/>
  <c r="R358" i="47"/>
  <c r="G365"/>
  <c r="AB270" i="25"/>
  <c r="N142" i="46"/>
  <c r="N150"/>
  <c r="N144"/>
  <c r="N143"/>
  <c r="CO133"/>
  <c r="AA224"/>
  <c r="E223" i="56"/>
  <c r="D19" i="69"/>
  <c r="D182" i="25"/>
  <c r="D133" i="56"/>
  <c r="N95" i="75"/>
  <c r="X142" i="46"/>
  <c r="X150"/>
  <c r="X144"/>
  <c r="X143"/>
  <c r="K142"/>
  <c r="K143"/>
  <c r="K150"/>
  <c r="K144"/>
  <c r="D128" i="25"/>
  <c r="D77" i="74"/>
  <c r="E262" i="25"/>
  <c r="L273" i="47"/>
  <c r="D164" i="56"/>
  <c r="K162" i="44" s="1"/>
  <c r="L162" s="1"/>
  <c r="F310" i="25"/>
  <c r="J14" i="65"/>
  <c r="J190" i="25"/>
  <c r="K230" i="56"/>
  <c r="C188" i="47"/>
  <c r="S223" i="56"/>
  <c r="R19" i="69"/>
  <c r="R182" i="25"/>
  <c r="R303" s="1"/>
  <c r="R262"/>
  <c r="D270" i="47"/>
  <c r="D77"/>
  <c r="C71"/>
  <c r="G310" i="25"/>
  <c r="R310"/>
  <c r="P77" i="70"/>
  <c r="P97" s="1"/>
  <c r="P76" i="71"/>
  <c r="P97" s="1"/>
  <c r="P211" i="25"/>
  <c r="P309" s="1"/>
  <c r="Q229" i="56"/>
  <c r="P229"/>
  <c r="O76" i="71"/>
  <c r="O97" s="1"/>
  <c r="O211" i="25"/>
  <c r="O309" s="1"/>
  <c r="O77" i="70"/>
  <c r="O97" s="1"/>
  <c r="F211" i="25"/>
  <c r="F309" s="1"/>
  <c r="F76" i="71"/>
  <c r="F97" s="1"/>
  <c r="F77" i="70"/>
  <c r="F97" s="1"/>
  <c r="G229" i="56"/>
  <c r="L211" i="25"/>
  <c r="L309" s="1"/>
  <c r="M229" i="56"/>
  <c r="L77" i="70"/>
  <c r="L97" s="1"/>
  <c r="L76" i="71"/>
  <c r="L97" s="1"/>
  <c r="J211" i="25"/>
  <c r="J309" s="1"/>
  <c r="J77" i="70"/>
  <c r="J97" s="1"/>
  <c r="K229" i="56"/>
  <c r="J76" i="71"/>
  <c r="J97" s="1"/>
  <c r="V76"/>
  <c r="V97" s="1"/>
  <c r="V77" i="70"/>
  <c r="V97" s="1"/>
  <c r="V211" i="25"/>
  <c r="V309" s="1"/>
  <c r="W229" i="56"/>
  <c r="AO269" i="25"/>
  <c r="N262"/>
  <c r="S208"/>
  <c r="S311" s="1"/>
  <c r="T231" i="56"/>
  <c r="J358" i="47"/>
  <c r="AE269" i="25"/>
  <c r="U358" i="47"/>
  <c r="J161" i="56"/>
  <c r="U130" i="25"/>
  <c r="U161" i="56"/>
  <c r="S161"/>
  <c r="W136" i="25"/>
  <c r="W79" i="74"/>
  <c r="W77" i="75" s="1"/>
  <c r="Q130" i="25"/>
  <c r="Q129"/>
  <c r="Q78" i="74"/>
  <c r="Q76" i="75" s="1"/>
  <c r="C204" i="25" l="1"/>
  <c r="U304"/>
  <c r="C263"/>
  <c r="D224" i="56"/>
  <c r="F304" i="25"/>
  <c r="C183"/>
  <c r="X183"/>
  <c r="H304"/>
  <c r="C184"/>
  <c r="X184"/>
  <c r="J77" i="74"/>
  <c r="J75" i="75" s="1"/>
  <c r="K311" i="25"/>
  <c r="H231" i="56"/>
  <c r="L231"/>
  <c r="M236" i="46"/>
  <c r="X236"/>
  <c r="G311" i="25"/>
  <c r="J79" i="74"/>
  <c r="J77" i="75" s="1"/>
  <c r="S137" i="56"/>
  <c r="O72" i="71"/>
  <c r="O94" s="1"/>
  <c r="W137" i="56"/>
  <c r="V186" i="25" s="1"/>
  <c r="F156" i="56"/>
  <c r="E205" i="25" s="1"/>
  <c r="N231" i="56"/>
  <c r="J137"/>
  <c r="I21" i="69" s="1"/>
  <c r="X156" i="56"/>
  <c r="W205" i="25" s="1"/>
  <c r="N137" i="56"/>
  <c r="M186" i="25" s="1"/>
  <c r="R156" i="56"/>
  <c r="Q22" i="69" s="1"/>
  <c r="G156" i="56"/>
  <c r="F22" i="69" s="1"/>
  <c r="M156" i="56"/>
  <c r="L22" i="69" s="1"/>
  <c r="P156" i="56"/>
  <c r="O205" i="25" s="1"/>
  <c r="U78" i="74"/>
  <c r="U76" i="75" s="1"/>
  <c r="O236" i="46"/>
  <c r="I231" i="56"/>
  <c r="Q156"/>
  <c r="P205" i="25" s="1"/>
  <c r="W156" i="56"/>
  <c r="V205" i="25" s="1"/>
  <c r="L77" i="74"/>
  <c r="L75" i="75" s="1"/>
  <c r="H311" i="25"/>
  <c r="U79" i="74"/>
  <c r="U77" i="75" s="1"/>
  <c r="O136" i="25"/>
  <c r="O274" s="1"/>
  <c r="U156" i="56"/>
  <c r="U225" s="1"/>
  <c r="J156"/>
  <c r="I22" i="69" s="1"/>
  <c r="P137" i="56"/>
  <c r="O21" i="69" s="1"/>
  <c r="X137" i="56"/>
  <c r="W186" i="25" s="1"/>
  <c r="O156" i="56"/>
  <c r="N205" i="25" s="1"/>
  <c r="M137" i="56"/>
  <c r="L186" i="25" s="1"/>
  <c r="L156" i="56"/>
  <c r="K205" i="25" s="1"/>
  <c r="N156" i="56"/>
  <c r="M22" i="69" s="1"/>
  <c r="I137" i="56"/>
  <c r="H21" i="69" s="1"/>
  <c r="R137" i="56"/>
  <c r="Q186" i="25" s="1"/>
  <c r="V156" i="56"/>
  <c r="U205" i="25" s="1"/>
  <c r="K156" i="56"/>
  <c r="K225" s="1"/>
  <c r="H137"/>
  <c r="G186" i="25" s="1"/>
  <c r="D159" i="56"/>
  <c r="S156"/>
  <c r="R22" i="69" s="1"/>
  <c r="P270" i="25"/>
  <c r="O137" i="56"/>
  <c r="N186" i="25" s="1"/>
  <c r="V137" i="56"/>
  <c r="U21" i="69" s="1"/>
  <c r="J130" i="25"/>
  <c r="J274" s="1"/>
  <c r="L208"/>
  <c r="L311" s="1"/>
  <c r="N270"/>
  <c r="O77" i="74"/>
  <c r="O75" i="75" s="1"/>
  <c r="D163" i="56"/>
  <c r="K161" i="44" s="1"/>
  <c r="L161" s="1"/>
  <c r="P226" i="56"/>
  <c r="G137"/>
  <c r="G225" s="1"/>
  <c r="H156"/>
  <c r="G22" i="69" s="1"/>
  <c r="T156" i="56"/>
  <c r="S205" i="25" s="1"/>
  <c r="O73" i="70"/>
  <c r="O94" s="1"/>
  <c r="Q137" i="56"/>
  <c r="I156"/>
  <c r="H22" i="69" s="1"/>
  <c r="L137" i="56"/>
  <c r="K186" i="25" s="1"/>
  <c r="C103" i="36"/>
  <c r="Y122" i="25"/>
  <c r="AB226" i="46"/>
  <c r="AX136"/>
  <c r="CO136" s="1"/>
  <c r="AS226"/>
  <c r="AP122" i="25"/>
  <c r="AP264" s="1"/>
  <c r="AL122"/>
  <c r="AL264" s="1"/>
  <c r="AO226" i="46"/>
  <c r="AG122" i="25"/>
  <c r="AG264" s="1"/>
  <c r="AJ226" i="46"/>
  <c r="AJ122" i="25"/>
  <c r="AJ264" s="1"/>
  <c r="AM226" i="46"/>
  <c r="AH122" i="25"/>
  <c r="AH264" s="1"/>
  <c r="AK226" i="46"/>
  <c r="AX156"/>
  <c r="CO156" s="1"/>
  <c r="Y142" i="25"/>
  <c r="X142" s="1"/>
  <c r="AQ226" i="46"/>
  <c r="AN122" i="25"/>
  <c r="AN264" s="1"/>
  <c r="Z122"/>
  <c r="Z264" s="1"/>
  <c r="AC226" i="46"/>
  <c r="AB122" i="25"/>
  <c r="AB264" s="1"/>
  <c r="AE226" i="46"/>
  <c r="AF226"/>
  <c r="AC122" i="25"/>
  <c r="AC264" s="1"/>
  <c r="AR122"/>
  <c r="AR264" s="1"/>
  <c r="AU226" i="46"/>
  <c r="Y123" i="25"/>
  <c r="X123" s="1"/>
  <c r="AX137" i="46"/>
  <c r="CO137" s="1"/>
  <c r="AD226"/>
  <c r="AA122" i="25"/>
  <c r="AA264" s="1"/>
  <c r="AD122"/>
  <c r="AD264" s="1"/>
  <c r="AG226" i="46"/>
  <c r="AO122" i="25"/>
  <c r="AO264" s="1"/>
  <c r="AR226" i="46"/>
  <c r="AQ122" i="25"/>
  <c r="AQ264" s="1"/>
  <c r="AT226" i="46"/>
  <c r="AI122" i="25"/>
  <c r="AI264" s="1"/>
  <c r="AL226" i="46"/>
  <c r="AE122" i="25"/>
  <c r="AE264" s="1"/>
  <c r="AH226" i="46"/>
  <c r="AP226"/>
  <c r="AM122" i="25"/>
  <c r="AM264" s="1"/>
  <c r="AK122"/>
  <c r="AK264" s="1"/>
  <c r="AN226" i="46"/>
  <c r="AF122" i="25"/>
  <c r="AF264" s="1"/>
  <c r="AI226" i="46"/>
  <c r="M311" i="25"/>
  <c r="C145"/>
  <c r="D270"/>
  <c r="W208"/>
  <c r="W311" s="1"/>
  <c r="X231" i="56"/>
  <c r="Q212" i="25"/>
  <c r="Q311" s="1"/>
  <c r="R231" i="56"/>
  <c r="D208" i="25"/>
  <c r="D311" s="1"/>
  <c r="E231" i="56"/>
  <c r="CO159" i="46"/>
  <c r="C149" i="25"/>
  <c r="T270"/>
  <c r="O208"/>
  <c r="O311" s="1"/>
  <c r="P231" i="56"/>
  <c r="W270" i="25"/>
  <c r="T212"/>
  <c r="T311" s="1"/>
  <c r="U231" i="56"/>
  <c r="N212" i="25"/>
  <c r="O231" i="56"/>
  <c r="P212" i="25"/>
  <c r="P311" s="1"/>
  <c r="Q231" i="56"/>
  <c r="F208" i="25"/>
  <c r="F311" s="1"/>
  <c r="G231" i="56"/>
  <c r="Q117" i="47"/>
  <c r="Q309" s="1"/>
  <c r="Q315" s="1"/>
  <c r="N226" i="56"/>
  <c r="T72" i="71"/>
  <c r="T94" s="1"/>
  <c r="G165" i="56"/>
  <c r="F117" i="47" s="1"/>
  <c r="C269" i="25"/>
  <c r="Z236" i="46"/>
  <c r="W129" i="25"/>
  <c r="W274" s="1"/>
  <c r="AA151"/>
  <c r="AA271" s="1"/>
  <c r="F208" i="47"/>
  <c r="F368" s="1"/>
  <c r="R236" i="46"/>
  <c r="Q214" i="25"/>
  <c r="Q312" s="1"/>
  <c r="M73" i="70"/>
  <c r="M94" s="1"/>
  <c r="R232" i="56"/>
  <c r="M206" i="25"/>
  <c r="M306" s="1"/>
  <c r="T73" i="70"/>
  <c r="T94" s="1"/>
  <c r="F82" i="74"/>
  <c r="F80" i="75" s="1"/>
  <c r="R206" i="25"/>
  <c r="R306" s="1"/>
  <c r="AD227" i="46"/>
  <c r="D136" i="25"/>
  <c r="D274" s="1"/>
  <c r="G157" i="56"/>
  <c r="F72" i="71" s="1"/>
  <c r="F94" s="1"/>
  <c r="G73" i="70"/>
  <c r="G94" s="1"/>
  <c r="AC81" i="46"/>
  <c r="AA239" s="1"/>
  <c r="C365" i="47"/>
  <c r="G158" i="56"/>
  <c r="F207" i="25" s="1"/>
  <c r="F307" s="1"/>
  <c r="D78" i="74"/>
  <c r="D76" i="75" s="1"/>
  <c r="F144" i="25"/>
  <c r="F266" s="1"/>
  <c r="F200" i="47"/>
  <c r="F363" s="1"/>
  <c r="R73" i="70"/>
  <c r="R94" s="1"/>
  <c r="AX157" i="46"/>
  <c r="AV227" s="1"/>
  <c r="T206" i="25"/>
  <c r="T306" s="1"/>
  <c r="X269"/>
  <c r="J310"/>
  <c r="G236" i="46"/>
  <c r="U310" i="25"/>
  <c r="S226" i="56"/>
  <c r="N310" i="25"/>
  <c r="X143"/>
  <c r="X265" s="1"/>
  <c r="X147"/>
  <c r="X267" s="1"/>
  <c r="X213"/>
  <c r="L264"/>
  <c r="H226" i="56"/>
  <c r="G206" i="25"/>
  <c r="G306" s="1"/>
  <c r="C358" i="47"/>
  <c r="E264" i="25"/>
  <c r="F264"/>
  <c r="H264"/>
  <c r="P264"/>
  <c r="N264"/>
  <c r="U264"/>
  <c r="C262"/>
  <c r="Q264"/>
  <c r="M264"/>
  <c r="R186"/>
  <c r="R21" i="69"/>
  <c r="F185" i="25"/>
  <c r="F20" i="69"/>
  <c r="D205" i="25"/>
  <c r="D22" i="69"/>
  <c r="E22"/>
  <c r="T21"/>
  <c r="T186" i="25"/>
  <c r="I185"/>
  <c r="I20" i="69"/>
  <c r="D185" i="25"/>
  <c r="E225" i="56"/>
  <c r="D136"/>
  <c r="D20" i="69"/>
  <c r="T20"/>
  <c r="T185" i="25"/>
  <c r="E185"/>
  <c r="E20" i="69"/>
  <c r="J20"/>
  <c r="J185" i="25"/>
  <c r="O185"/>
  <c r="O20" i="69"/>
  <c r="E21"/>
  <c r="E186" i="25"/>
  <c r="P20" i="69"/>
  <c r="P185" i="25"/>
  <c r="S185"/>
  <c r="S20" i="69"/>
  <c r="L185" i="25"/>
  <c r="L20" i="69"/>
  <c r="G264" i="25"/>
  <c r="M20" i="69"/>
  <c r="M185" i="25"/>
  <c r="K264"/>
  <c r="R264"/>
  <c r="AA226" i="46"/>
  <c r="T264" i="25"/>
  <c r="H185"/>
  <c r="H20" i="69"/>
  <c r="W185" i="25"/>
  <c r="W20" i="69"/>
  <c r="N185" i="25"/>
  <c r="N20" i="69"/>
  <c r="U185" i="25"/>
  <c r="U20" i="69"/>
  <c r="D186" i="25"/>
  <c r="D21" i="69"/>
  <c r="I264" i="25"/>
  <c r="D264"/>
  <c r="C122"/>
  <c r="V22" i="69"/>
  <c r="G205" i="25"/>
  <c r="J264"/>
  <c r="V185"/>
  <c r="V20" i="69"/>
  <c r="C213" i="25"/>
  <c r="W264"/>
  <c r="S264"/>
  <c r="J21" i="69"/>
  <c r="J186" i="25"/>
  <c r="Q185"/>
  <c r="Q20" i="69"/>
  <c r="C142" i="25"/>
  <c r="S21" i="69"/>
  <c r="S186" i="25"/>
  <c r="G185"/>
  <c r="G20" i="69"/>
  <c r="K185" i="25"/>
  <c r="K20" i="69"/>
  <c r="C123" i="25"/>
  <c r="R185"/>
  <c r="R20" i="69"/>
  <c r="O264" i="25"/>
  <c r="V264"/>
  <c r="R117" i="47"/>
  <c r="R29" i="57"/>
  <c r="S232" i="56"/>
  <c r="R214" i="25"/>
  <c r="R312" s="1"/>
  <c r="I117" i="47"/>
  <c r="I214" i="25"/>
  <c r="I312" s="1"/>
  <c r="J232" i="56"/>
  <c r="I29" i="57"/>
  <c r="P214" i="25"/>
  <c r="P312" s="1"/>
  <c r="P29" i="57"/>
  <c r="Q232" i="56"/>
  <c r="P117" i="47"/>
  <c r="T214" i="25"/>
  <c r="T312" s="1"/>
  <c r="T29" i="57"/>
  <c r="T117" i="47"/>
  <c r="U232" i="56"/>
  <c r="AC150" i="46"/>
  <c r="E117" i="47"/>
  <c r="F232" i="56"/>
  <c r="E214" i="25"/>
  <c r="E312" s="1"/>
  <c r="C16" i="72"/>
  <c r="E29" i="57"/>
  <c r="X232" i="56"/>
  <c r="W29" i="57"/>
  <c r="W214" i="25"/>
  <c r="W312" s="1"/>
  <c r="W117" i="47"/>
  <c r="I232" i="56"/>
  <c r="H117" i="47"/>
  <c r="H214" i="25"/>
  <c r="H312" s="1"/>
  <c r="H29" i="57"/>
  <c r="H232" i="56"/>
  <c r="G214" i="25"/>
  <c r="G312" s="1"/>
  <c r="G117" i="47"/>
  <c r="G29" i="57"/>
  <c r="K232" i="56"/>
  <c r="J29" i="57"/>
  <c r="J214" i="25"/>
  <c r="J312" s="1"/>
  <c r="J117" i="47"/>
  <c r="S214" i="25"/>
  <c r="S312" s="1"/>
  <c r="T232" i="56"/>
  <c r="S117" i="47"/>
  <c r="S29" i="57"/>
  <c r="N214" i="25"/>
  <c r="N312" s="1"/>
  <c r="N117" i="47"/>
  <c r="O232" i="56"/>
  <c r="N29" i="57"/>
  <c r="M117" i="47"/>
  <c r="M29" i="57"/>
  <c r="M214" i="25"/>
  <c r="M312" s="1"/>
  <c r="N232" i="56"/>
  <c r="O117" i="47"/>
  <c r="O29" i="57"/>
  <c r="P232" i="56"/>
  <c r="O214" i="25"/>
  <c r="O312" s="1"/>
  <c r="W232" i="56"/>
  <c r="V117" i="47"/>
  <c r="V214" i="25"/>
  <c r="V312" s="1"/>
  <c r="V29" i="57"/>
  <c r="M232" i="56"/>
  <c r="L29" i="57"/>
  <c r="L117" i="47"/>
  <c r="L214" i="25"/>
  <c r="L312" s="1"/>
  <c r="AB233" i="46"/>
  <c r="AX165"/>
  <c r="Y151" i="25"/>
  <c r="D208" i="47"/>
  <c r="E165" i="56"/>
  <c r="U117" i="47"/>
  <c r="U29" i="57"/>
  <c r="U214" i="25"/>
  <c r="U312" s="1"/>
  <c r="V232" i="56"/>
  <c r="Y144" i="25"/>
  <c r="X144" s="1"/>
  <c r="D201" i="47"/>
  <c r="AX158" i="46"/>
  <c r="AV228" s="1"/>
  <c r="AB228"/>
  <c r="C262" i="47"/>
  <c r="C264" s="1"/>
  <c r="C65"/>
  <c r="T138" i="46"/>
  <c r="T160"/>
  <c r="T140"/>
  <c r="T151"/>
  <c r="T139"/>
  <c r="X151"/>
  <c r="X139"/>
  <c r="X138"/>
  <c r="X160"/>
  <c r="X140"/>
  <c r="Y138"/>
  <c r="Y151"/>
  <c r="Y139"/>
  <c r="Y140"/>
  <c r="Y160"/>
  <c r="P140"/>
  <c r="P160"/>
  <c r="P138"/>
  <c r="P151"/>
  <c r="P139"/>
  <c r="J151"/>
  <c r="J160"/>
  <c r="J138"/>
  <c r="J140"/>
  <c r="J139"/>
  <c r="Z140"/>
  <c r="Z160"/>
  <c r="Z138"/>
  <c r="Z151"/>
  <c r="Z139"/>
  <c r="L160"/>
  <c r="L140"/>
  <c r="L138"/>
  <c r="L139"/>
  <c r="L151"/>
  <c r="K151"/>
  <c r="K139"/>
  <c r="K138"/>
  <c r="K160"/>
  <c r="K140"/>
  <c r="U140"/>
  <c r="U160"/>
  <c r="U138"/>
  <c r="U151"/>
  <c r="U139"/>
  <c r="I73" i="70"/>
  <c r="I94" s="1"/>
  <c r="J226" i="56"/>
  <c r="I72" i="71"/>
  <c r="I94" s="1"/>
  <c r="I206" i="25"/>
  <c r="I306" s="1"/>
  <c r="N73" i="70"/>
  <c r="N94" s="1"/>
  <c r="N206" i="25"/>
  <c r="N306" s="1"/>
  <c r="N72" i="71"/>
  <c r="N94" s="1"/>
  <c r="O226" i="56"/>
  <c r="Q73" i="70"/>
  <c r="Q94" s="1"/>
  <c r="Q72" i="71"/>
  <c r="Q94" s="1"/>
  <c r="Q206" i="25"/>
  <c r="Q306" s="1"/>
  <c r="R226" i="56"/>
  <c r="AD138" i="46"/>
  <c r="AD151"/>
  <c r="AD139"/>
  <c r="AD160"/>
  <c r="AD140"/>
  <c r="C106" i="36"/>
  <c r="M73" i="71"/>
  <c r="M95" s="1"/>
  <c r="M74" i="70"/>
  <c r="M95" s="1"/>
  <c r="M207" i="25"/>
  <c r="M307" s="1"/>
  <c r="N227" i="56"/>
  <c r="D253" i="47"/>
  <c r="C49"/>
  <c r="C253" s="1"/>
  <c r="D97" i="74"/>
  <c r="C58" i="73"/>
  <c r="AJ138" i="46"/>
  <c r="AJ140"/>
  <c r="AE126" i="25" s="1"/>
  <c r="AJ151" i="46"/>
  <c r="AJ160"/>
  <c r="AJ139"/>
  <c r="AM160"/>
  <c r="AM139"/>
  <c r="AM138"/>
  <c r="AM140"/>
  <c r="AH126" i="25" s="1"/>
  <c r="AM151" i="46"/>
  <c r="J72" i="71"/>
  <c r="J94" s="1"/>
  <c r="K226" i="56"/>
  <c r="J206" i="25"/>
  <c r="J306" s="1"/>
  <c r="J73" i="70"/>
  <c r="J94" s="1"/>
  <c r="Q74"/>
  <c r="Q95" s="1"/>
  <c r="R227" i="56"/>
  <c r="Q73" i="71"/>
  <c r="Q95" s="1"/>
  <c r="Q207" i="25"/>
  <c r="Q307" s="1"/>
  <c r="H74" i="70"/>
  <c r="H95" s="1"/>
  <c r="H73" i="71"/>
  <c r="H95" s="1"/>
  <c r="I227" i="56"/>
  <c r="H207" i="25"/>
  <c r="H307" s="1"/>
  <c r="D363" i="47"/>
  <c r="C200"/>
  <c r="C363" s="1"/>
  <c r="D72" i="71"/>
  <c r="D73" i="70"/>
  <c r="D206" i="25"/>
  <c r="E226" i="56"/>
  <c r="AO151" i="46"/>
  <c r="AO160"/>
  <c r="AO139"/>
  <c r="AO138"/>
  <c r="AO140"/>
  <c r="AJ126" i="25" s="1"/>
  <c r="AV151" i="46"/>
  <c r="AV140"/>
  <c r="AQ126" i="25" s="1"/>
  <c r="AV160" i="46"/>
  <c r="AV138"/>
  <c r="AV139"/>
  <c r="AU160"/>
  <c r="AU139"/>
  <c r="AU138"/>
  <c r="AU140"/>
  <c r="AP126" i="25" s="1"/>
  <c r="AU151" i="46"/>
  <c r="AP140"/>
  <c r="AK126" i="25" s="1"/>
  <c r="AP160" i="46"/>
  <c r="AP138"/>
  <c r="AP139"/>
  <c r="AP151"/>
  <c r="AK139"/>
  <c r="AK151"/>
  <c r="AK140"/>
  <c r="AF126" i="25" s="1"/>
  <c r="AK160" i="46"/>
  <c r="AK138"/>
  <c r="AS151"/>
  <c r="AS160"/>
  <c r="AS139"/>
  <c r="AS138"/>
  <c r="AS140"/>
  <c r="AN126" i="25" s="1"/>
  <c r="AE160" i="46"/>
  <c r="AE139"/>
  <c r="AE138"/>
  <c r="AE140"/>
  <c r="Z126" i="25" s="1"/>
  <c r="AE151" i="46"/>
  <c r="V74" i="70"/>
  <c r="V95" s="1"/>
  <c r="V73" i="71"/>
  <c r="V95" s="1"/>
  <c r="V207" i="25"/>
  <c r="V307" s="1"/>
  <c r="W227" i="56"/>
  <c r="H206" i="25"/>
  <c r="H306" s="1"/>
  <c r="H72" i="71"/>
  <c r="H94" s="1"/>
  <c r="H73" i="70"/>
  <c r="H94" s="1"/>
  <c r="I226" i="56"/>
  <c r="L73" i="70"/>
  <c r="L94" s="1"/>
  <c r="L72" i="71"/>
  <c r="L94" s="1"/>
  <c r="M226" i="56"/>
  <c r="L206" i="25"/>
  <c r="L306" s="1"/>
  <c r="BS91" i="46"/>
  <c r="CO91" s="1"/>
  <c r="E91" i="56"/>
  <c r="D91" s="1"/>
  <c r="K91" i="44" s="1"/>
  <c r="L91" s="1"/>
  <c r="R140" i="46"/>
  <c r="R160"/>
  <c r="R138"/>
  <c r="R151"/>
  <c r="R139"/>
  <c r="Q140"/>
  <c r="Q160"/>
  <c r="Q138"/>
  <c r="Q151"/>
  <c r="Q139"/>
  <c r="V140"/>
  <c r="V160"/>
  <c r="V138"/>
  <c r="V151"/>
  <c r="V139"/>
  <c r="W151"/>
  <c r="W139"/>
  <c r="W138"/>
  <c r="W160"/>
  <c r="W140"/>
  <c r="O138"/>
  <c r="O160"/>
  <c r="O140"/>
  <c r="O151"/>
  <c r="O139"/>
  <c r="AB138"/>
  <c r="AB160"/>
  <c r="AB140"/>
  <c r="AB151"/>
  <c r="AB139"/>
  <c r="AA138"/>
  <c r="AA160"/>
  <c r="AA140"/>
  <c r="AA151"/>
  <c r="AA139"/>
  <c r="M140"/>
  <c r="M160"/>
  <c r="M138"/>
  <c r="M151"/>
  <c r="M139"/>
  <c r="I138"/>
  <c r="I139"/>
  <c r="I140"/>
  <c r="C62" i="36"/>
  <c r="I160" i="46"/>
  <c r="I151"/>
  <c r="N138"/>
  <c r="N160"/>
  <c r="N140"/>
  <c r="N151"/>
  <c r="N139"/>
  <c r="S138"/>
  <c r="S160"/>
  <c r="S140"/>
  <c r="S151"/>
  <c r="S139"/>
  <c r="W206" i="25"/>
  <c r="W306" s="1"/>
  <c r="X226" i="56"/>
  <c r="W73" i="70"/>
  <c r="W94" s="1"/>
  <c r="W72" i="71"/>
  <c r="W94" s="1"/>
  <c r="P72"/>
  <c r="P94" s="1"/>
  <c r="P73" i="70"/>
  <c r="P94" s="1"/>
  <c r="P206" i="25"/>
  <c r="P306" s="1"/>
  <c r="Q226" i="56"/>
  <c r="W74" i="70"/>
  <c r="W95" s="1"/>
  <c r="X227" i="56"/>
  <c r="W73" i="71"/>
  <c r="W95" s="1"/>
  <c r="W207" i="25"/>
  <c r="W307" s="1"/>
  <c r="K74" i="70"/>
  <c r="K95" s="1"/>
  <c r="L227" i="56"/>
  <c r="K73" i="71"/>
  <c r="K95" s="1"/>
  <c r="K207" i="25"/>
  <c r="K307" s="1"/>
  <c r="K227" i="56"/>
  <c r="J74" i="70"/>
  <c r="J95" s="1"/>
  <c r="J73" i="71"/>
  <c r="J95" s="1"/>
  <c r="J207" i="25"/>
  <c r="J307" s="1"/>
  <c r="M227" i="56"/>
  <c r="L73" i="71"/>
  <c r="L95" s="1"/>
  <c r="L207" i="25"/>
  <c r="L307" s="1"/>
  <c r="L74" i="70"/>
  <c r="L95" s="1"/>
  <c r="N73" i="71"/>
  <c r="N95" s="1"/>
  <c r="N74" i="70"/>
  <c r="N95" s="1"/>
  <c r="O227" i="56"/>
  <c r="N207" i="25"/>
  <c r="N307" s="1"/>
  <c r="U73" i="71"/>
  <c r="U95" s="1"/>
  <c r="U207" i="25"/>
  <c r="U307" s="1"/>
  <c r="V227" i="56"/>
  <c r="U74" i="70"/>
  <c r="U95" s="1"/>
  <c r="T73" i="71"/>
  <c r="T95" s="1"/>
  <c r="U227" i="56"/>
  <c r="T74" i="70"/>
  <c r="T95" s="1"/>
  <c r="T207" i="25"/>
  <c r="T307" s="1"/>
  <c r="J227" i="56"/>
  <c r="I207" i="25"/>
  <c r="I307" s="1"/>
  <c r="I74" i="70"/>
  <c r="I95" s="1"/>
  <c r="I73" i="71"/>
  <c r="I95" s="1"/>
  <c r="C92" i="25"/>
  <c r="W55" i="36"/>
  <c r="O55"/>
  <c r="P55"/>
  <c r="H55"/>
  <c r="R55"/>
  <c r="N55"/>
  <c r="F55"/>
  <c r="U55"/>
  <c r="J55"/>
  <c r="S55"/>
  <c r="T55"/>
  <c r="I55"/>
  <c r="E55"/>
  <c r="K55"/>
  <c r="V55"/>
  <c r="Q55"/>
  <c r="G55"/>
  <c r="M55"/>
  <c r="L55"/>
  <c r="D55"/>
  <c r="E74" i="70"/>
  <c r="E95" s="1"/>
  <c r="E207" i="25"/>
  <c r="E307" s="1"/>
  <c r="E73" i="71"/>
  <c r="E95" s="1"/>
  <c r="F227" i="56"/>
  <c r="K68" i="47"/>
  <c r="K127"/>
  <c r="K309"/>
  <c r="K315" s="1"/>
  <c r="V72" i="71"/>
  <c r="V94" s="1"/>
  <c r="W226" i="56"/>
  <c r="V73" i="70"/>
  <c r="V94" s="1"/>
  <c r="V206" i="25"/>
  <c r="V306" s="1"/>
  <c r="AW151" i="46"/>
  <c r="AW160"/>
  <c r="AW139"/>
  <c r="AW138"/>
  <c r="AW140"/>
  <c r="AR126" i="25" s="1"/>
  <c r="S206"/>
  <c r="S306" s="1"/>
  <c r="T226" i="56"/>
  <c r="S72" i="71"/>
  <c r="S94" s="1"/>
  <c r="S73" i="70"/>
  <c r="S94" s="1"/>
  <c r="K72" i="71"/>
  <c r="K94" s="1"/>
  <c r="K206" i="25"/>
  <c r="K306" s="1"/>
  <c r="K73" i="70"/>
  <c r="K94" s="1"/>
  <c r="L226" i="56"/>
  <c r="E143" i="25"/>
  <c r="E81" i="74"/>
  <c r="AC157" i="46"/>
  <c r="H227"/>
  <c r="F157" i="56"/>
  <c r="R73" i="71"/>
  <c r="R95" s="1"/>
  <c r="R74" i="70"/>
  <c r="R95" s="1"/>
  <c r="R207" i="25"/>
  <c r="R307" s="1"/>
  <c r="S227" i="56"/>
  <c r="D144" i="25"/>
  <c r="D82" i="74"/>
  <c r="E158" i="56"/>
  <c r="G228" i="46"/>
  <c r="AC158"/>
  <c r="O207" i="25"/>
  <c r="O307" s="1"/>
  <c r="P227" i="56"/>
  <c r="O73" i="71"/>
  <c r="O95" s="1"/>
  <c r="O74" i="70"/>
  <c r="O95" s="1"/>
  <c r="G207" i="25"/>
  <c r="G307" s="1"/>
  <c r="H227" i="56"/>
  <c r="G73" i="71"/>
  <c r="G95" s="1"/>
  <c r="G74" i="70"/>
  <c r="G95" s="1"/>
  <c r="P73" i="71"/>
  <c r="P95" s="1"/>
  <c r="P207" i="25"/>
  <c r="P307" s="1"/>
  <c r="Q227" i="56"/>
  <c r="P74" i="70"/>
  <c r="P95" s="1"/>
  <c r="AF151" i="46"/>
  <c r="AF140"/>
  <c r="AA126" i="25" s="1"/>
  <c r="AF160" i="46"/>
  <c r="AF138"/>
  <c r="AF139"/>
  <c r="Y265" i="25"/>
  <c r="AR160" i="46"/>
  <c r="AR138"/>
  <c r="AR139"/>
  <c r="AR151"/>
  <c r="AR140"/>
  <c r="AM126" i="25" s="1"/>
  <c r="AL151" i="46"/>
  <c r="AL139"/>
  <c r="AL160"/>
  <c r="AL140"/>
  <c r="AG126" i="25" s="1"/>
  <c r="AL138" i="46"/>
  <c r="AG138"/>
  <c r="AG140"/>
  <c r="AB126" i="25" s="1"/>
  <c r="AG151" i="46"/>
  <c r="AG160"/>
  <c r="AG139"/>
  <c r="AI160"/>
  <c r="AI139"/>
  <c r="AI138"/>
  <c r="AI140"/>
  <c r="AD126" i="25" s="1"/>
  <c r="AI151" i="46"/>
  <c r="AH160"/>
  <c r="AH139"/>
  <c r="AH151"/>
  <c r="AH140"/>
  <c r="AC126" i="25" s="1"/>
  <c r="AH138" i="46"/>
  <c r="AT139"/>
  <c r="AT151"/>
  <c r="AT140"/>
  <c r="AO126" i="25" s="1"/>
  <c r="AT160" i="46"/>
  <c r="AT138"/>
  <c r="AN151"/>
  <c r="AN140"/>
  <c r="AI126" i="25" s="1"/>
  <c r="AN160" i="46"/>
  <c r="AN138"/>
  <c r="AN139"/>
  <c r="AQ140"/>
  <c r="AL126" i="25" s="1"/>
  <c r="AQ151" i="46"/>
  <c r="AQ160"/>
  <c r="AQ139"/>
  <c r="AQ138"/>
  <c r="E274" i="25"/>
  <c r="C194"/>
  <c r="C15" i="65"/>
  <c r="C16"/>
  <c r="C14"/>
  <c r="C77" i="47"/>
  <c r="C270"/>
  <c r="D273"/>
  <c r="D75" i="75"/>
  <c r="F130" i="25"/>
  <c r="F129"/>
  <c r="F78" i="74"/>
  <c r="F76" i="75" s="1"/>
  <c r="S129" i="25"/>
  <c r="S78" i="74"/>
  <c r="S76" i="75" s="1"/>
  <c r="S136" i="25"/>
  <c r="S79" i="74"/>
  <c r="S77" i="75" s="1"/>
  <c r="X182" i="25"/>
  <c r="D303"/>
  <c r="C182"/>
  <c r="I130"/>
  <c r="I128"/>
  <c r="I77" i="74"/>
  <c r="I75" i="75" s="1"/>
  <c r="L236" i="46"/>
  <c r="C59" i="65"/>
  <c r="AD153" i="46"/>
  <c r="AD149"/>
  <c r="AD131"/>
  <c r="AD132"/>
  <c r="C109" i="36"/>
  <c r="AD143" i="46"/>
  <c r="AD142"/>
  <c r="AD150"/>
  <c r="AD144"/>
  <c r="N210" i="25"/>
  <c r="N308" s="1"/>
  <c r="O228" i="56"/>
  <c r="N76" i="70"/>
  <c r="N96" s="1"/>
  <c r="N75" i="71"/>
  <c r="N96" s="1"/>
  <c r="C190" i="25"/>
  <c r="V130"/>
  <c r="V128"/>
  <c r="Y236" i="46"/>
  <c r="V77" i="74"/>
  <c r="V75" i="75" s="1"/>
  <c r="H130" i="25"/>
  <c r="H129"/>
  <c r="H78" i="74"/>
  <c r="H76" i="75" s="1"/>
  <c r="K130" i="25"/>
  <c r="K129"/>
  <c r="K78" i="74"/>
  <c r="K76" i="75" s="1"/>
  <c r="Y267" i="25"/>
  <c r="Q75" i="71"/>
  <c r="Q96" s="1"/>
  <c r="Q210" i="25"/>
  <c r="Q308" s="1"/>
  <c r="R228" i="56"/>
  <c r="Q76" i="70"/>
  <c r="Q96" s="1"/>
  <c r="O76"/>
  <c r="O96" s="1"/>
  <c r="P228" i="56"/>
  <c r="O75" i="71"/>
  <c r="O96" s="1"/>
  <c r="O210" i="25"/>
  <c r="O308" s="1"/>
  <c r="I310"/>
  <c r="N129"/>
  <c r="N78" i="74"/>
  <c r="N76" i="75" s="1"/>
  <c r="N136" i="25"/>
  <c r="N79" i="74"/>
  <c r="N77" i="75" s="1"/>
  <c r="G130" i="25"/>
  <c r="G129"/>
  <c r="G78" i="74"/>
  <c r="G76" i="75" s="1"/>
  <c r="AA229" i="46"/>
  <c r="CO161"/>
  <c r="D82" i="75"/>
  <c r="C82" s="1"/>
  <c r="C84" i="74"/>
  <c r="C147" i="25"/>
  <c r="C267" s="1"/>
  <c r="D267"/>
  <c r="AA230" i="46"/>
  <c r="CO162"/>
  <c r="D268" i="25"/>
  <c r="C148"/>
  <c r="C268" s="1"/>
  <c r="R130"/>
  <c r="R128"/>
  <c r="R77" i="74"/>
  <c r="R75" i="75" s="1"/>
  <c r="U236" i="46"/>
  <c r="P136" i="25"/>
  <c r="P79" i="74"/>
  <c r="P77" i="75" s="1"/>
  <c r="P128" i="25"/>
  <c r="P77" i="74"/>
  <c r="P75" i="75" s="1"/>
  <c r="S236" i="46"/>
  <c r="E76" i="70"/>
  <c r="E96" s="1"/>
  <c r="E210" i="25"/>
  <c r="E308" s="1"/>
  <c r="F228" i="56"/>
  <c r="E75" i="71"/>
  <c r="E96" s="1"/>
  <c r="T136" i="25"/>
  <c r="T79" i="74"/>
  <c r="T77" i="75" s="1"/>
  <c r="T128" i="25"/>
  <c r="T77" i="74"/>
  <c r="T75" i="75" s="1"/>
  <c r="W236" i="46"/>
  <c r="K310" i="25"/>
  <c r="AV144" i="46"/>
  <c r="AQ130" i="25" s="1"/>
  <c r="AV143" i="46"/>
  <c r="W143" i="56" s="1"/>
  <c r="AV150" i="46"/>
  <c r="W150" i="56" s="1"/>
  <c r="AV142" i="46"/>
  <c r="AR144"/>
  <c r="AM130" i="25" s="1"/>
  <c r="AR143" i="46"/>
  <c r="S143" i="56" s="1"/>
  <c r="AR150" i="46"/>
  <c r="S150" i="56" s="1"/>
  <c r="AR142" i="46"/>
  <c r="S142" i="56" s="1"/>
  <c r="AS143" i="46"/>
  <c r="T143" i="56" s="1"/>
  <c r="AS142" i="46"/>
  <c r="T142" i="56" s="1"/>
  <c r="AS150" i="46"/>
  <c r="T150" i="56" s="1"/>
  <c r="AS144" i="46"/>
  <c r="AN130" i="25" s="1"/>
  <c r="AU150" i="46"/>
  <c r="AU144"/>
  <c r="AU143"/>
  <c r="AU142"/>
  <c r="AI150"/>
  <c r="J150" i="56" s="1"/>
  <c r="AI144" i="46"/>
  <c r="AD130" i="25" s="1"/>
  <c r="AI143" i="46"/>
  <c r="J143" i="56" s="1"/>
  <c r="AI142" i="46"/>
  <c r="AM150"/>
  <c r="N150" i="56" s="1"/>
  <c r="AM144" i="46"/>
  <c r="AH130" i="25" s="1"/>
  <c r="AM143" i="46"/>
  <c r="N143" i="56" s="1"/>
  <c r="AM142" i="46"/>
  <c r="N142" i="56" s="1"/>
  <c r="AO143" i="46"/>
  <c r="AO142"/>
  <c r="AO150"/>
  <c r="AO144"/>
  <c r="AE150"/>
  <c r="AE144"/>
  <c r="AE143"/>
  <c r="AE142"/>
  <c r="AJ143"/>
  <c r="AJ142"/>
  <c r="AJ150"/>
  <c r="AJ144"/>
  <c r="X194" i="25"/>
  <c r="C205" i="47"/>
  <c r="C367" s="1"/>
  <c r="D367"/>
  <c r="M130" i="25"/>
  <c r="M129"/>
  <c r="M78" i="74"/>
  <c r="M76" i="75" s="1"/>
  <c r="S228" i="56"/>
  <c r="R75" i="71"/>
  <c r="R96" s="1"/>
  <c r="R210" i="25"/>
  <c r="R308" s="1"/>
  <c r="R76" i="70"/>
  <c r="R96" s="1"/>
  <c r="T76"/>
  <c r="T96" s="1"/>
  <c r="T210" i="25"/>
  <c r="T308" s="1"/>
  <c r="T75" i="71"/>
  <c r="T96" s="1"/>
  <c r="U228" i="56"/>
  <c r="I75" i="71"/>
  <c r="I96" s="1"/>
  <c r="I210" i="25"/>
  <c r="I308" s="1"/>
  <c r="I76" i="70"/>
  <c r="I96" s="1"/>
  <c r="J228" i="56"/>
  <c r="AC142" i="46"/>
  <c r="D77" i="75"/>
  <c r="F136" i="25"/>
  <c r="F79" i="74"/>
  <c r="F77" i="75" s="1"/>
  <c r="F128" i="25"/>
  <c r="I236" i="46"/>
  <c r="F77" i="74"/>
  <c r="F75" i="75" s="1"/>
  <c r="S130" i="25"/>
  <c r="S128"/>
  <c r="S77" i="74"/>
  <c r="S75" i="75" s="1"/>
  <c r="V236" i="46"/>
  <c r="K157" i="44"/>
  <c r="K131"/>
  <c r="D223" i="56"/>
  <c r="C19" i="69"/>
  <c r="I129" i="25"/>
  <c r="I78" i="74"/>
  <c r="I76" i="75" s="1"/>
  <c r="I136" i="25"/>
  <c r="I79" i="74"/>
  <c r="I77" i="75" s="1"/>
  <c r="C89" i="70"/>
  <c r="C81" i="69"/>
  <c r="X92" i="25"/>
  <c r="M99" i="36"/>
  <c r="P99"/>
  <c r="G99"/>
  <c r="F99"/>
  <c r="J99"/>
  <c r="U99"/>
  <c r="W99"/>
  <c r="H99"/>
  <c r="S99"/>
  <c r="N99"/>
  <c r="K99"/>
  <c r="R99"/>
  <c r="Q99"/>
  <c r="O99"/>
  <c r="I99"/>
  <c r="T99"/>
  <c r="E99"/>
  <c r="L99"/>
  <c r="V99"/>
  <c r="AS88" i="25"/>
  <c r="F76" i="70"/>
  <c r="F96" s="1"/>
  <c r="F210" i="25"/>
  <c r="F308" s="1"/>
  <c r="F75" i="71"/>
  <c r="F96" s="1"/>
  <c r="G228" i="56"/>
  <c r="L274" i="25"/>
  <c r="K75" i="71"/>
  <c r="K96" s="1"/>
  <c r="L228" i="56"/>
  <c r="K76" i="70"/>
  <c r="K96" s="1"/>
  <c r="K210" i="25"/>
  <c r="K308" s="1"/>
  <c r="D230" i="56"/>
  <c r="K139" i="44"/>
  <c r="X190" i="25"/>
  <c r="V129"/>
  <c r="V78" i="74"/>
  <c r="V76" i="75" s="1"/>
  <c r="V136" i="25"/>
  <c r="V79" i="74"/>
  <c r="V77" i="75" s="1"/>
  <c r="H136" i="25"/>
  <c r="H79" i="74"/>
  <c r="H77" i="75" s="1"/>
  <c r="H128" i="25"/>
  <c r="K236" i="46"/>
  <c r="H77" i="74"/>
  <c r="H75" i="75" s="1"/>
  <c r="K136" i="25"/>
  <c r="K79" i="74"/>
  <c r="K77" i="75" s="1"/>
  <c r="K128" i="25"/>
  <c r="K77" i="74"/>
  <c r="K75" i="75" s="1"/>
  <c r="N236" i="46"/>
  <c r="C204" i="47"/>
  <c r="C366" s="1"/>
  <c r="D366"/>
  <c r="Q274" i="25"/>
  <c r="U274"/>
  <c r="AC143" i="46"/>
  <c r="AC144"/>
  <c r="N130" i="25"/>
  <c r="N128"/>
  <c r="Q236" i="46"/>
  <c r="N77" i="74"/>
  <c r="N75" i="75" s="1"/>
  <c r="M228" i="56"/>
  <c r="L75" i="71"/>
  <c r="L96" s="1"/>
  <c r="L76" i="70"/>
  <c r="L96" s="1"/>
  <c r="L210" i="25"/>
  <c r="L308" s="1"/>
  <c r="G136"/>
  <c r="G79" i="74"/>
  <c r="G77" i="75" s="1"/>
  <c r="G128" i="25"/>
  <c r="J236" i="46"/>
  <c r="G77" i="74"/>
  <c r="G75" i="75" s="1"/>
  <c r="D161" i="56"/>
  <c r="E228"/>
  <c r="D76" i="70"/>
  <c r="D75" i="71"/>
  <c r="D210" i="25"/>
  <c r="D77" i="70"/>
  <c r="D76" i="71"/>
  <c r="E229" i="56"/>
  <c r="D162"/>
  <c r="D211" i="25"/>
  <c r="D83" i="75"/>
  <c r="C83" s="1"/>
  <c r="C85" i="74"/>
  <c r="T310" i="25"/>
  <c r="W210"/>
  <c r="W308" s="1"/>
  <c r="W76" i="70"/>
  <c r="W96" s="1"/>
  <c r="W75" i="71"/>
  <c r="W96" s="1"/>
  <c r="X228" i="56"/>
  <c r="R129" i="25"/>
  <c r="R78" i="74"/>
  <c r="R76" i="75" s="1"/>
  <c r="R136" i="25"/>
  <c r="R79" i="74"/>
  <c r="R77" i="75" s="1"/>
  <c r="P130" i="25"/>
  <c r="P129"/>
  <c r="P78" i="74"/>
  <c r="P76" i="75" s="1"/>
  <c r="C203" i="25"/>
  <c r="X203"/>
  <c r="T130"/>
  <c r="T129"/>
  <c r="T78" i="74"/>
  <c r="T76" i="75" s="1"/>
  <c r="U75" i="71"/>
  <c r="U96" s="1"/>
  <c r="U76" i="70"/>
  <c r="U96" s="1"/>
  <c r="U210" i="25"/>
  <c r="U308" s="1"/>
  <c r="V228" i="56"/>
  <c r="AH150" i="46"/>
  <c r="AH144"/>
  <c r="AC130" i="25" s="1"/>
  <c r="AH143" i="46"/>
  <c r="AH142"/>
  <c r="AL144"/>
  <c r="AL150"/>
  <c r="AL142"/>
  <c r="AL143"/>
  <c r="AP150"/>
  <c r="AP142"/>
  <c r="AP144"/>
  <c r="AK130" i="25" s="1"/>
  <c r="AP143" i="46"/>
  <c r="AT150"/>
  <c r="AT142"/>
  <c r="AT144"/>
  <c r="AO130" i="25" s="1"/>
  <c r="AT143" i="46"/>
  <c r="U143" i="56" s="1"/>
  <c r="AG143" i="46"/>
  <c r="H143" i="56" s="1"/>
  <c r="AG142" i="46"/>
  <c r="AG150"/>
  <c r="AG144"/>
  <c r="AB130" i="25" s="1"/>
  <c r="AQ150" i="46"/>
  <c r="AQ144"/>
  <c r="AQ143"/>
  <c r="AQ142"/>
  <c r="AN144"/>
  <c r="AI130" i="25" s="1"/>
  <c r="AN143" i="46"/>
  <c r="AN150"/>
  <c r="AN142"/>
  <c r="AK150"/>
  <c r="L150" i="56" s="1"/>
  <c r="AK142" i="46"/>
  <c r="AK144"/>
  <c r="AF130" i="25" s="1"/>
  <c r="AK143" i="46"/>
  <c r="AF142"/>
  <c r="G142" i="56" s="1"/>
  <c r="AF150" i="46"/>
  <c r="AF144"/>
  <c r="AA130" i="25" s="1"/>
  <c r="AF143" i="46"/>
  <c r="AW143"/>
  <c r="AW142"/>
  <c r="AW150"/>
  <c r="AW144"/>
  <c r="M75" i="71"/>
  <c r="M96" s="1"/>
  <c r="M76" i="70"/>
  <c r="M96" s="1"/>
  <c r="N228" i="56"/>
  <c r="M210" i="25"/>
  <c r="M308" s="1"/>
  <c r="X268"/>
  <c r="Y268"/>
  <c r="M136"/>
  <c r="M79" i="74"/>
  <c r="M77" i="75" s="1"/>
  <c r="M128" i="25"/>
  <c r="M77" i="74"/>
  <c r="M75" i="75" s="1"/>
  <c r="P236" i="46"/>
  <c r="W22" i="69" l="1"/>
  <c r="H205" i="25"/>
  <c r="H225" i="56"/>
  <c r="L205" i="25"/>
  <c r="K21" i="69"/>
  <c r="O22"/>
  <c r="R205" i="25"/>
  <c r="R305" s="1"/>
  <c r="T225" i="56"/>
  <c r="F225"/>
  <c r="S22" i="69"/>
  <c r="V21"/>
  <c r="X225" i="56"/>
  <c r="N21" i="69"/>
  <c r="T205" i="25"/>
  <c r="T305" s="1"/>
  <c r="X304"/>
  <c r="O225" i="56"/>
  <c r="C304" i="25"/>
  <c r="I186"/>
  <c r="T22" i="69"/>
  <c r="H186" i="25"/>
  <c r="N22" i="69"/>
  <c r="I225" i="56"/>
  <c r="G21" i="69"/>
  <c r="F205" i="25"/>
  <c r="Q127" i="47"/>
  <c r="J225" i="56"/>
  <c r="K22" i="69"/>
  <c r="M21"/>
  <c r="Q225" i="56"/>
  <c r="D231"/>
  <c r="J22" i="69"/>
  <c r="Q205" i="25"/>
  <c r="Q305" s="1"/>
  <c r="G226" i="56"/>
  <c r="W21" i="69"/>
  <c r="M205" i="25"/>
  <c r="M305" s="1"/>
  <c r="F74" i="70"/>
  <c r="F95" s="1"/>
  <c r="J205" i="25"/>
  <c r="J305" s="1"/>
  <c r="W225" i="56"/>
  <c r="N225"/>
  <c r="I205" i="25"/>
  <c r="M225" i="56"/>
  <c r="L21" i="69"/>
  <c r="Q21"/>
  <c r="F29" i="57"/>
  <c r="R225" i="56"/>
  <c r="P22" i="69"/>
  <c r="P225" i="56"/>
  <c r="D156"/>
  <c r="K154" i="44" s="1"/>
  <c r="L154" s="1"/>
  <c r="O186" i="25"/>
  <c r="L225" i="56"/>
  <c r="P186" i="25"/>
  <c r="P305" s="1"/>
  <c r="F21" i="69"/>
  <c r="S225" i="56"/>
  <c r="F186" i="25"/>
  <c r="V225" i="56"/>
  <c r="C208" i="25"/>
  <c r="Q68" i="47"/>
  <c r="Q78" s="1"/>
  <c r="U22" i="69"/>
  <c r="X208" i="25"/>
  <c r="P21" i="69"/>
  <c r="G227" i="56"/>
  <c r="F73" i="70"/>
  <c r="F94" s="1"/>
  <c r="F214" i="25"/>
  <c r="F312" s="1"/>
  <c r="U186"/>
  <c r="U305" s="1"/>
  <c r="D137" i="56"/>
  <c r="K135" i="44" s="1"/>
  <c r="L135" s="1"/>
  <c r="F73" i="71"/>
  <c r="F95" s="1"/>
  <c r="F206" i="25"/>
  <c r="F306" s="1"/>
  <c r="G232" i="56"/>
  <c r="AV226" i="46"/>
  <c r="X122" i="25"/>
  <c r="X264" s="1"/>
  <c r="Y264"/>
  <c r="N311"/>
  <c r="C212"/>
  <c r="X212"/>
  <c r="C270"/>
  <c r="X151"/>
  <c r="X271" s="1"/>
  <c r="X310"/>
  <c r="W305"/>
  <c r="X185"/>
  <c r="C185"/>
  <c r="D305"/>
  <c r="G305"/>
  <c r="C264"/>
  <c r="N305"/>
  <c r="S305"/>
  <c r="E305"/>
  <c r="C20" i="69"/>
  <c r="K305" i="25"/>
  <c r="V305"/>
  <c r="L305"/>
  <c r="K134" i="44"/>
  <c r="H274" i="25"/>
  <c r="K274"/>
  <c r="C310"/>
  <c r="U68" i="47"/>
  <c r="U309"/>
  <c r="U315" s="1"/>
  <c r="U127"/>
  <c r="C208"/>
  <c r="C368" s="1"/>
  <c r="D368"/>
  <c r="AV233" i="46"/>
  <c r="CO165"/>
  <c r="V127" i="47"/>
  <c r="V309"/>
  <c r="V315" s="1"/>
  <c r="V68"/>
  <c r="N68"/>
  <c r="N127"/>
  <c r="N309"/>
  <c r="N315" s="1"/>
  <c r="J127"/>
  <c r="J68"/>
  <c r="J309"/>
  <c r="J315" s="1"/>
  <c r="H68"/>
  <c r="H309"/>
  <c r="H315" s="1"/>
  <c r="H127"/>
  <c r="W127"/>
  <c r="W309"/>
  <c r="W315" s="1"/>
  <c r="W68"/>
  <c r="E68"/>
  <c r="E309"/>
  <c r="E315" s="1"/>
  <c r="E127"/>
  <c r="T68"/>
  <c r="T309"/>
  <c r="T315" s="1"/>
  <c r="T127"/>
  <c r="I68"/>
  <c r="I127"/>
  <c r="I309"/>
  <c r="I315" s="1"/>
  <c r="R127"/>
  <c r="R309"/>
  <c r="R315" s="1"/>
  <c r="R68"/>
  <c r="C17" i="78"/>
  <c r="D17" s="1"/>
  <c r="E232" i="56"/>
  <c r="D117" i="47"/>
  <c r="D214" i="25"/>
  <c r="D165" i="56"/>
  <c r="D29" i="57"/>
  <c r="Y271" i="25"/>
  <c r="L127" i="47"/>
  <c r="L68"/>
  <c r="L309"/>
  <c r="L315" s="1"/>
  <c r="O68"/>
  <c r="O127"/>
  <c r="O309"/>
  <c r="O315" s="1"/>
  <c r="F127"/>
  <c r="F68"/>
  <c r="F309"/>
  <c r="F315" s="1"/>
  <c r="M309"/>
  <c r="M315" s="1"/>
  <c r="M68"/>
  <c r="M127"/>
  <c r="S127"/>
  <c r="S68"/>
  <c r="S309"/>
  <c r="S315" s="1"/>
  <c r="G309"/>
  <c r="G315" s="1"/>
  <c r="G127"/>
  <c r="G68"/>
  <c r="P68"/>
  <c r="P127"/>
  <c r="P309"/>
  <c r="P315" s="1"/>
  <c r="S274" i="25"/>
  <c r="T144" i="56"/>
  <c r="S193" i="25" s="1"/>
  <c r="N144" i="56"/>
  <c r="M193" i="25" s="1"/>
  <c r="Q186" i="47"/>
  <c r="AL124" i="25"/>
  <c r="AO235" i="46"/>
  <c r="AL146" i="25"/>
  <c r="Q203" i="47"/>
  <c r="N186"/>
  <c r="AI124" i="25"/>
  <c r="AL235" i="46"/>
  <c r="AR235"/>
  <c r="AO124" i="25"/>
  <c r="T186" i="47"/>
  <c r="AO125" i="25"/>
  <c r="T187" i="47"/>
  <c r="H187"/>
  <c r="AC125" i="25"/>
  <c r="AD137"/>
  <c r="I197" i="47"/>
  <c r="AG235" i="46"/>
  <c r="AD124" i="25"/>
  <c r="I186" i="47"/>
  <c r="AD146" i="25"/>
  <c r="I203" i="47"/>
  <c r="G203"/>
  <c r="AB146" i="25"/>
  <c r="AG124"/>
  <c r="AJ235" i="46"/>
  <c r="L186" i="47"/>
  <c r="L203"/>
  <c r="AG146" i="25"/>
  <c r="AG137"/>
  <c r="L197" i="47"/>
  <c r="AM137" i="25"/>
  <c r="R197" i="47"/>
  <c r="AM124" i="25"/>
  <c r="AP235" i="46"/>
  <c r="R186" i="47"/>
  <c r="F187"/>
  <c r="AA125" i="25"/>
  <c r="AA146"/>
  <c r="F203" i="47"/>
  <c r="F197"/>
  <c r="AA137" i="25"/>
  <c r="C82" i="74"/>
  <c r="D80" i="75"/>
  <c r="C80" s="1"/>
  <c r="E72" i="71"/>
  <c r="E94" s="1"/>
  <c r="F226" i="56"/>
  <c r="E73" i="70"/>
  <c r="E94" s="1"/>
  <c r="E206" i="25"/>
  <c r="E306" s="1"/>
  <c r="CO157" i="46"/>
  <c r="AA227"/>
  <c r="E265" i="25"/>
  <c r="C143"/>
  <c r="C265" s="1"/>
  <c r="AR124"/>
  <c r="W186" i="47"/>
  <c r="AU235" i="46"/>
  <c r="AR146" i="25"/>
  <c r="W203" i="47"/>
  <c r="K267"/>
  <c r="K274" s="1"/>
  <c r="K78"/>
  <c r="Q131" i="46"/>
  <c r="Q149"/>
  <c r="Q132"/>
  <c r="Q153"/>
  <c r="L149"/>
  <c r="L131"/>
  <c r="L132"/>
  <c r="L153"/>
  <c r="AA131"/>
  <c r="AA149"/>
  <c r="AA153"/>
  <c r="AA132"/>
  <c r="J131"/>
  <c r="J149"/>
  <c r="J153"/>
  <c r="J132"/>
  <c r="Y149"/>
  <c r="Y131"/>
  <c r="Y132"/>
  <c r="Y153"/>
  <c r="O131"/>
  <c r="O132"/>
  <c r="O153"/>
  <c r="O149"/>
  <c r="K131"/>
  <c r="K132"/>
  <c r="K153"/>
  <c r="K149"/>
  <c r="W131"/>
  <c r="W149"/>
  <c r="W153"/>
  <c r="W132"/>
  <c r="U149"/>
  <c r="U131"/>
  <c r="U132"/>
  <c r="U153"/>
  <c r="AB153"/>
  <c r="AB132"/>
  <c r="AB131"/>
  <c r="AB149"/>
  <c r="C94" i="25"/>
  <c r="N80" i="74"/>
  <c r="N78" i="75" s="1"/>
  <c r="N137" i="25"/>
  <c r="O151" i="56"/>
  <c r="O160"/>
  <c r="N146" i="25"/>
  <c r="N83" i="74"/>
  <c r="N81" i="75" s="1"/>
  <c r="I125" i="25"/>
  <c r="I76" i="74"/>
  <c r="I74" i="75" s="1"/>
  <c r="J139" i="56"/>
  <c r="J140"/>
  <c r="I189" i="25" s="1"/>
  <c r="I126"/>
  <c r="I124"/>
  <c r="I75" i="74"/>
  <c r="I73" i="75" s="1"/>
  <c r="J138" i="56"/>
  <c r="L235" i="46"/>
  <c r="E160" i="56"/>
  <c r="D83" i="74"/>
  <c r="D146" i="25"/>
  <c r="AC160" i="46"/>
  <c r="AC140"/>
  <c r="D126" i="25"/>
  <c r="E140" i="56"/>
  <c r="D124" i="25"/>
  <c r="G235" i="46"/>
  <c r="D75" i="74"/>
  <c r="AC138" i="46"/>
  <c r="E138" i="56"/>
  <c r="H137" i="25"/>
  <c r="H80" i="74"/>
  <c r="H78" i="75" s="1"/>
  <c r="I151" i="56"/>
  <c r="H83" i="74"/>
  <c r="H81" i="75" s="1"/>
  <c r="H146" i="25"/>
  <c r="I160" i="56"/>
  <c r="V125" i="25"/>
  <c r="W139" i="56"/>
  <c r="V76" i="74"/>
  <c r="V74" i="75" s="1"/>
  <c r="W140" i="56"/>
  <c r="V189" i="25" s="1"/>
  <c r="V126"/>
  <c r="V124"/>
  <c r="Y235" i="46"/>
  <c r="V75" i="74"/>
  <c r="V73" i="75" s="1"/>
  <c r="W138" i="56"/>
  <c r="W137" i="25"/>
  <c r="W80" i="74"/>
  <c r="W78" i="75" s="1"/>
  <c r="X151" i="56"/>
  <c r="W146" i="25"/>
  <c r="X160" i="56"/>
  <c r="W83" i="74"/>
  <c r="W81" i="75" s="1"/>
  <c r="J125" i="25"/>
  <c r="K139" i="56"/>
  <c r="J76" i="74"/>
  <c r="J74" i="75" s="1"/>
  <c r="K140" i="56"/>
  <c r="J189" i="25" s="1"/>
  <c r="J126"/>
  <c r="J124"/>
  <c r="K138" i="56"/>
  <c r="J75" i="74"/>
  <c r="M235" i="46"/>
  <c r="R146" i="25"/>
  <c r="S160" i="56"/>
  <c r="R83" i="74"/>
  <c r="R81" i="75" s="1"/>
  <c r="R125" i="25"/>
  <c r="R76" i="74"/>
  <c r="R74" i="75" s="1"/>
  <c r="S139" i="56"/>
  <c r="R139"/>
  <c r="Q125" i="25"/>
  <c r="Q76" i="74"/>
  <c r="Q74" i="75" s="1"/>
  <c r="Q75" i="74"/>
  <c r="T235" i="46"/>
  <c r="Q124" i="25"/>
  <c r="R138" i="56"/>
  <c r="R140"/>
  <c r="Q189" i="25" s="1"/>
  <c r="Q126"/>
  <c r="L137"/>
  <c r="M151" i="56"/>
  <c r="L80" i="74"/>
  <c r="L78" i="75" s="1"/>
  <c r="M160" i="56"/>
  <c r="L146" i="25"/>
  <c r="L83" i="74"/>
  <c r="L81" i="75" s="1"/>
  <c r="M76" i="74"/>
  <c r="M74" i="75" s="1"/>
  <c r="M125" i="25"/>
  <c r="N139" i="56"/>
  <c r="P235" i="46"/>
  <c r="N138" i="56"/>
  <c r="M124" i="25"/>
  <c r="M75" i="74"/>
  <c r="M73" i="75" s="1"/>
  <c r="N140" i="56"/>
  <c r="M189" i="25" s="1"/>
  <c r="M126"/>
  <c r="E197" i="47"/>
  <c r="Z137" i="25"/>
  <c r="AC235" i="46"/>
  <c r="Z124" i="25"/>
  <c r="E186" i="47"/>
  <c r="Z146" i="25"/>
  <c r="E203" i="47"/>
  <c r="AQ235" i="46"/>
  <c r="AN124" i="25"/>
  <c r="S186" i="47"/>
  <c r="S203"/>
  <c r="AN146" i="25"/>
  <c r="K186" i="47"/>
  <c r="AF124" i="25"/>
  <c r="AI235" i="46"/>
  <c r="AF125" i="25"/>
  <c r="K187" i="47"/>
  <c r="P187"/>
  <c r="AK125" i="25"/>
  <c r="P203" i="47"/>
  <c r="AK146" i="25"/>
  <c r="U197" i="47"/>
  <c r="AP137" i="25"/>
  <c r="AP124"/>
  <c r="AS235" i="46"/>
  <c r="U186" i="47"/>
  <c r="U203"/>
  <c r="AP146" i="25"/>
  <c r="AT235" i="46"/>
  <c r="AQ124" i="25"/>
  <c r="V186" i="47"/>
  <c r="O187"/>
  <c r="AJ125" i="25"/>
  <c r="O197" i="47"/>
  <c r="AJ137" i="25"/>
  <c r="D306"/>
  <c r="D94" i="70"/>
  <c r="AH137" i="25"/>
  <c r="M197" i="47"/>
  <c r="AK235" i="46"/>
  <c r="AH124" i="25"/>
  <c r="M186" i="47"/>
  <c r="AH146" i="25"/>
  <c r="M203" i="47"/>
  <c r="AE146" i="25"/>
  <c r="J203" i="47"/>
  <c r="Y146" i="25"/>
  <c r="D203" i="47"/>
  <c r="AX160" i="46"/>
  <c r="Y137" i="25"/>
  <c r="D197" i="47"/>
  <c r="AX151" i="46"/>
  <c r="P137" i="25"/>
  <c r="Q151" i="56"/>
  <c r="P80" i="74"/>
  <c r="P78" i="75" s="1"/>
  <c r="P146" i="25"/>
  <c r="Q160" i="56"/>
  <c r="P83" i="74"/>
  <c r="P81" i="75" s="1"/>
  <c r="F126" i="25"/>
  <c r="G140" i="56"/>
  <c r="F189" i="25" s="1"/>
  <c r="F75" i="74"/>
  <c r="G138" i="56"/>
  <c r="F124" i="25"/>
  <c r="I235" i="46"/>
  <c r="F80" i="74"/>
  <c r="F78" i="75" s="1"/>
  <c r="F137" i="25"/>
  <c r="G151" i="56"/>
  <c r="G125" i="25"/>
  <c r="G76" i="74"/>
  <c r="G74" i="75" s="1"/>
  <c r="H139" i="56"/>
  <c r="G126" i="25"/>
  <c r="H140" i="56"/>
  <c r="G189" i="25" s="1"/>
  <c r="U76" i="74"/>
  <c r="U74" i="75" s="1"/>
  <c r="U125" i="25"/>
  <c r="V139" i="56"/>
  <c r="U75" i="74"/>
  <c r="X235" i="46"/>
  <c r="U124" i="25"/>
  <c r="V138" i="56"/>
  <c r="V140"/>
  <c r="U189" i="25" s="1"/>
  <c r="U126"/>
  <c r="E126"/>
  <c r="F140" i="56"/>
  <c r="E189" i="25" s="1"/>
  <c r="E83" i="74"/>
  <c r="E81" i="75" s="1"/>
  <c r="E146" i="25"/>
  <c r="F160" i="56"/>
  <c r="K125" i="25"/>
  <c r="L139" i="56"/>
  <c r="K76" i="74"/>
  <c r="K74" i="75" s="1"/>
  <c r="K124" i="25"/>
  <c r="L138" i="56"/>
  <c r="K75" i="74"/>
  <c r="K73" i="75" s="1"/>
  <c r="N235" i="46"/>
  <c r="L140" i="56"/>
  <c r="K189" i="25" s="1"/>
  <c r="K126"/>
  <c r="T126"/>
  <c r="U140" i="56"/>
  <c r="T189" i="25" s="1"/>
  <c r="T137"/>
  <c r="U151" i="56"/>
  <c r="T80" i="74"/>
  <c r="T78" i="75" s="1"/>
  <c r="S126" i="25"/>
  <c r="T140" i="56"/>
  <c r="S189" i="25" s="1"/>
  <c r="S75" i="74"/>
  <c r="S73" i="75" s="1"/>
  <c r="T138" i="56"/>
  <c r="S124" i="25"/>
  <c r="V235" i="46"/>
  <c r="S137" i="25"/>
  <c r="S80" i="74"/>
  <c r="S78" i="75" s="1"/>
  <c r="T151" i="56"/>
  <c r="P151"/>
  <c r="O137" i="25"/>
  <c r="O80" i="74"/>
  <c r="O78" i="75" s="1"/>
  <c r="O146" i="25"/>
  <c r="O83" i="74"/>
  <c r="O81" i="75" s="1"/>
  <c r="P160" i="56"/>
  <c r="C201" i="47"/>
  <c r="C364" s="1"/>
  <c r="D364"/>
  <c r="AL125" i="25"/>
  <c r="Q187" i="47"/>
  <c r="AL137" i="25"/>
  <c r="Q197" i="47"/>
  <c r="N187"/>
  <c r="AI125" i="25"/>
  <c r="AI146"/>
  <c r="N203" i="47"/>
  <c r="N197"/>
  <c r="AI137" i="25"/>
  <c r="AO146"/>
  <c r="T203" i="47"/>
  <c r="AO137" i="25"/>
  <c r="T197" i="47"/>
  <c r="AC124" i="25"/>
  <c r="AF235" i="46"/>
  <c r="H186" i="47"/>
  <c r="H197"/>
  <c r="AC137" i="25"/>
  <c r="H203" i="47"/>
  <c r="AC146" i="25"/>
  <c r="AD125"/>
  <c r="I187" i="47"/>
  <c r="G187"/>
  <c r="AB125" i="25"/>
  <c r="G197" i="47"/>
  <c r="AB137" i="25"/>
  <c r="AE235" i="46"/>
  <c r="AB124" i="25"/>
  <c r="G186" i="47"/>
  <c r="AG125" i="25"/>
  <c r="L187" i="47"/>
  <c r="AM125" i="25"/>
  <c r="R187" i="47"/>
  <c r="R203"/>
  <c r="AM146" i="25"/>
  <c r="F186" i="47"/>
  <c r="AA124" i="25"/>
  <c r="AD235" i="46"/>
  <c r="AA228"/>
  <c r="CO158"/>
  <c r="D158" i="56"/>
  <c r="E227"/>
  <c r="D207" i="25"/>
  <c r="D73" i="71"/>
  <c r="D74" i="70"/>
  <c r="D266" i="25"/>
  <c r="C144"/>
  <c r="C266" s="1"/>
  <c r="E79" i="75"/>
  <c r="C79" s="1"/>
  <c r="C81" i="74"/>
  <c r="AR125" i="25"/>
  <c r="W187" i="47"/>
  <c r="AR137" i="25"/>
  <c r="W197" i="47"/>
  <c r="C55" i="36"/>
  <c r="I149" i="46"/>
  <c r="I153"/>
  <c r="I131"/>
  <c r="E130" i="56" s="1"/>
  <c r="I132" i="46"/>
  <c r="R149"/>
  <c r="R131"/>
  <c r="R132"/>
  <c r="R153"/>
  <c r="V149"/>
  <c r="V131"/>
  <c r="V132"/>
  <c r="V153"/>
  <c r="P149"/>
  <c r="P131"/>
  <c r="P132"/>
  <c r="P153"/>
  <c r="N131"/>
  <c r="N149"/>
  <c r="N153"/>
  <c r="N132"/>
  <c r="X131"/>
  <c r="X149"/>
  <c r="X153"/>
  <c r="X132"/>
  <c r="Z149"/>
  <c r="Z131"/>
  <c r="Z132"/>
  <c r="Z153"/>
  <c r="S131"/>
  <c r="S149"/>
  <c r="S153"/>
  <c r="S132"/>
  <c r="M149"/>
  <c r="M153"/>
  <c r="M131"/>
  <c r="M132"/>
  <c r="T153"/>
  <c r="T132"/>
  <c r="T131"/>
  <c r="T149"/>
  <c r="N125" i="25"/>
  <c r="O139" i="56"/>
  <c r="N76" i="74"/>
  <c r="N74" i="75" s="1"/>
  <c r="O140" i="56"/>
  <c r="N189" i="25" s="1"/>
  <c r="N126"/>
  <c r="N124"/>
  <c r="O138" i="56"/>
  <c r="N75" i="74"/>
  <c r="N73" i="75" s="1"/>
  <c r="Q235" i="46"/>
  <c r="J151" i="56"/>
  <c r="I137" i="25"/>
  <c r="I80" i="74"/>
  <c r="I78" i="75" s="1"/>
  <c r="J160" i="56"/>
  <c r="I146" i="25"/>
  <c r="I83" i="74"/>
  <c r="I81" i="75" s="1"/>
  <c r="D80" i="74"/>
  <c r="AC151" i="46"/>
  <c r="D137" i="25"/>
  <c r="E151" i="56"/>
  <c r="D125" i="25"/>
  <c r="D76" i="74"/>
  <c r="AC139" i="46"/>
  <c r="E139" i="56"/>
  <c r="I139"/>
  <c r="H125" i="25"/>
  <c r="H76" i="74"/>
  <c r="H74" i="75" s="1"/>
  <c r="H75" i="74"/>
  <c r="H73" i="75" s="1"/>
  <c r="I138" i="56"/>
  <c r="H124" i="25"/>
  <c r="K235" i="46"/>
  <c r="H126" i="25"/>
  <c r="I140" i="56"/>
  <c r="H189" i="25" s="1"/>
  <c r="V80" i="74"/>
  <c r="V78" i="75" s="1"/>
  <c r="V137" i="25"/>
  <c r="W151" i="56"/>
  <c r="V83" i="74"/>
  <c r="V81" i="75" s="1"/>
  <c r="V146" i="25"/>
  <c r="W160" i="56"/>
  <c r="W76" i="74"/>
  <c r="W74" i="75" s="1"/>
  <c r="W125" i="25"/>
  <c r="X139" i="56"/>
  <c r="W126" i="25"/>
  <c r="X140" i="56"/>
  <c r="W189" i="25" s="1"/>
  <c r="Z235" i="46"/>
  <c r="X138" i="56"/>
  <c r="W124" i="25"/>
  <c r="W75" i="74"/>
  <c r="J80"/>
  <c r="J78" i="75" s="1"/>
  <c r="J137" i="25"/>
  <c r="K151" i="56"/>
  <c r="K160"/>
  <c r="J146" i="25"/>
  <c r="J83" i="74"/>
  <c r="J81" i="75" s="1"/>
  <c r="R126" i="25"/>
  <c r="S140" i="56"/>
  <c r="R189" i="25" s="1"/>
  <c r="S138" i="56"/>
  <c r="U235" i="46"/>
  <c r="R124" i="25"/>
  <c r="R75" i="74"/>
  <c r="R73" i="75" s="1"/>
  <c r="R80" i="74"/>
  <c r="R78" i="75" s="1"/>
  <c r="R137" i="25"/>
  <c r="S151" i="56"/>
  <c r="Q137" i="25"/>
  <c r="R151" i="56"/>
  <c r="Q80" i="74"/>
  <c r="Q78" i="75" s="1"/>
  <c r="Q146" i="25"/>
  <c r="R160" i="56"/>
  <c r="Q83" i="74"/>
  <c r="Q81" i="75" s="1"/>
  <c r="L76" i="74"/>
  <c r="L74" i="75" s="1"/>
  <c r="L125" i="25"/>
  <c r="M139" i="56"/>
  <c r="M138"/>
  <c r="L75" i="74"/>
  <c r="L124" i="25"/>
  <c r="O235" i="46"/>
  <c r="L126" i="25"/>
  <c r="M140" i="56"/>
  <c r="L189" i="25" s="1"/>
  <c r="M137"/>
  <c r="N151" i="56"/>
  <c r="M80" i="74"/>
  <c r="M78" i="75" s="1"/>
  <c r="M146" i="25"/>
  <c r="N160" i="56"/>
  <c r="M83" i="74"/>
  <c r="M81" i="75" s="1"/>
  <c r="AX139" i="46"/>
  <c r="Z125" i="25"/>
  <c r="E187" i="47"/>
  <c r="S187"/>
  <c r="AN125" i="25"/>
  <c r="S197" i="47"/>
  <c r="AN137" i="25"/>
  <c r="AF146"/>
  <c r="K203" i="47"/>
  <c r="AF137" i="25"/>
  <c r="K197" i="47"/>
  <c r="P197"/>
  <c r="AK137" i="25"/>
  <c r="AK124"/>
  <c r="P186" i="47"/>
  <c r="AN235" i="46"/>
  <c r="U187" i="47"/>
  <c r="AP125" i="25"/>
  <c r="V187" i="47"/>
  <c r="AQ125" i="25"/>
  <c r="AQ146"/>
  <c r="V203" i="47"/>
  <c r="AQ137" i="25"/>
  <c r="V197" i="47"/>
  <c r="AM235" i="46"/>
  <c r="AJ124" i="25"/>
  <c r="O186" i="47"/>
  <c r="O203"/>
  <c r="AJ146" i="25"/>
  <c r="D157" i="56"/>
  <c r="D94" i="71"/>
  <c r="AH125" i="25"/>
  <c r="M187" i="47"/>
  <c r="AE125" i="25"/>
  <c r="J187" i="47"/>
  <c r="AE137" i="25"/>
  <c r="J197" i="47"/>
  <c r="AE124" i="25"/>
  <c r="AH235" i="46"/>
  <c r="J186" i="47"/>
  <c r="C97" i="74"/>
  <c r="D95" i="75"/>
  <c r="C95" s="1"/>
  <c r="Y126" i="25"/>
  <c r="X126" s="1"/>
  <c r="AX140" i="46"/>
  <c r="Y125" i="25"/>
  <c r="D187" i="47"/>
  <c r="Y124" i="25"/>
  <c r="D186" i="47"/>
  <c r="AB235" i="46"/>
  <c r="AX138"/>
  <c r="Q139" i="56"/>
  <c r="P125" i="25"/>
  <c r="P76" i="74"/>
  <c r="P74" i="75" s="1"/>
  <c r="P124" i="25"/>
  <c r="Q138" i="56"/>
  <c r="P75" i="74"/>
  <c r="P73" i="75" s="1"/>
  <c r="S235" i="46"/>
  <c r="Q140" i="56"/>
  <c r="P189" i="25" s="1"/>
  <c r="P126"/>
  <c r="F146"/>
  <c r="G160" i="56"/>
  <c r="F83" i="74"/>
  <c r="F81" i="75" s="1"/>
  <c r="F125" i="25"/>
  <c r="G139" i="56"/>
  <c r="F76" i="74"/>
  <c r="F74" i="75" s="1"/>
  <c r="G80" i="74"/>
  <c r="G78" i="75" s="1"/>
  <c r="G137" i="25"/>
  <c r="H151" i="56"/>
  <c r="G75" i="74"/>
  <c r="G73" i="75" s="1"/>
  <c r="J235" i="46"/>
  <c r="G124" i="25"/>
  <c r="H138" i="56"/>
  <c r="G146" i="25"/>
  <c r="G83" i="74"/>
  <c r="G81" i="75" s="1"/>
  <c r="H160" i="56"/>
  <c r="U137" i="25"/>
  <c r="U80" i="74"/>
  <c r="U78" i="75" s="1"/>
  <c r="V151" i="56"/>
  <c r="U146" i="25"/>
  <c r="V160" i="56"/>
  <c r="U83" i="74"/>
  <c r="U81" i="75" s="1"/>
  <c r="E76" i="74"/>
  <c r="E74" i="75" s="1"/>
  <c r="E125" i="25"/>
  <c r="F139" i="56"/>
  <c r="E124" i="25"/>
  <c r="H235" i="46"/>
  <c r="E75" i="74"/>
  <c r="F138" i="56"/>
  <c r="E137" i="25"/>
  <c r="F151" i="56"/>
  <c r="E80" i="74"/>
  <c r="E78" i="75" s="1"/>
  <c r="K80" i="74"/>
  <c r="K78" i="75" s="1"/>
  <c r="K137" i="25"/>
  <c r="L151" i="56"/>
  <c r="K146" i="25"/>
  <c r="K83" i="74"/>
  <c r="K81" i="75" s="1"/>
  <c r="L160" i="56"/>
  <c r="T83" i="74"/>
  <c r="T81" i="75" s="1"/>
  <c r="T146" i="25"/>
  <c r="U160" i="56"/>
  <c r="T76" i="74"/>
  <c r="T74" i="75" s="1"/>
  <c r="T125" i="25"/>
  <c r="U139" i="56"/>
  <c r="T75" i="74"/>
  <c r="T73" i="75" s="1"/>
  <c r="W235" i="46"/>
  <c r="T124" i="25"/>
  <c r="U138" i="56"/>
  <c r="S146" i="25"/>
  <c r="S83" i="74"/>
  <c r="S81" i="75" s="1"/>
  <c r="T160" i="56"/>
  <c r="S76" i="74"/>
  <c r="S74" i="75" s="1"/>
  <c r="S125" i="25"/>
  <c r="T139" i="56"/>
  <c r="O125" i="25"/>
  <c r="P139" i="56"/>
  <c r="O76" i="74"/>
  <c r="O74" i="75" s="1"/>
  <c r="O126" i="25"/>
  <c r="P140" i="56"/>
  <c r="O189" i="25" s="1"/>
  <c r="O75" i="74"/>
  <c r="R235" i="46"/>
  <c r="O124" i="25"/>
  <c r="P138" i="56"/>
  <c r="X266" i="25"/>
  <c r="Y266"/>
  <c r="N274"/>
  <c r="C128"/>
  <c r="C136"/>
  <c r="C130"/>
  <c r="C129"/>
  <c r="C99" i="36"/>
  <c r="F191" i="25"/>
  <c r="F68" i="71"/>
  <c r="F69" i="70"/>
  <c r="K199" i="25"/>
  <c r="K70" i="71"/>
  <c r="K71" i="70"/>
  <c r="G70"/>
  <c r="G69" i="71"/>
  <c r="G192" i="25"/>
  <c r="S70" i="71"/>
  <c r="S71" i="70"/>
  <c r="S199" i="25"/>
  <c r="S70" i="70"/>
  <c r="S192" i="25"/>
  <c r="S69" i="71"/>
  <c r="AR136" i="25"/>
  <c r="W196" i="47"/>
  <c r="X150" i="56"/>
  <c r="AI136" i="25"/>
  <c r="N196" i="47"/>
  <c r="AL129" i="25"/>
  <c r="Q190" i="47"/>
  <c r="R143" i="56"/>
  <c r="AB136" i="25"/>
  <c r="G196" i="47"/>
  <c r="M274" i="25"/>
  <c r="M70" i="71"/>
  <c r="M71" i="70"/>
  <c r="M199" i="25"/>
  <c r="AR130"/>
  <c r="X144" i="56"/>
  <c r="W193" i="25" s="1"/>
  <c r="AR128"/>
  <c r="W189" i="47"/>
  <c r="AU236" i="46"/>
  <c r="X142" i="56"/>
  <c r="AA129" i="25"/>
  <c r="F190" i="47"/>
  <c r="AA136" i="25"/>
  <c r="F196" i="47"/>
  <c r="AF129" i="25"/>
  <c r="K190" i="47"/>
  <c r="AF128" i="25"/>
  <c r="K189" i="47"/>
  <c r="AI236" i="46"/>
  <c r="AI128" i="25"/>
  <c r="N189" i="47"/>
  <c r="AL236" i="46"/>
  <c r="AI129" i="25"/>
  <c r="N190" i="47"/>
  <c r="AL128" i="25"/>
  <c r="AO236" i="46"/>
  <c r="Q189" i="47"/>
  <c r="R142" i="56"/>
  <c r="AL130" i="25"/>
  <c r="R144" i="56"/>
  <c r="Q193" i="25" s="1"/>
  <c r="AB128"/>
  <c r="G189" i="47"/>
  <c r="AE236" i="46"/>
  <c r="AO129" i="25"/>
  <c r="T190" i="47"/>
  <c r="AO128" i="25"/>
  <c r="AR236" i="46"/>
  <c r="T189" i="47"/>
  <c r="AK129" i="25"/>
  <c r="P190" i="47"/>
  <c r="AK128" i="25"/>
  <c r="AN236" i="46"/>
  <c r="P189" i="47"/>
  <c r="AG129" i="25"/>
  <c r="L190" i="47"/>
  <c r="M143" i="56"/>
  <c r="AG136" i="25"/>
  <c r="L196" i="47"/>
  <c r="M150" i="56"/>
  <c r="AC128" i="25"/>
  <c r="AF236" i="46"/>
  <c r="H189" i="47"/>
  <c r="U144" i="56"/>
  <c r="T193" i="25" s="1"/>
  <c r="Q143" i="56"/>
  <c r="R70" i="71"/>
  <c r="R199" i="25"/>
  <c r="R71" i="70"/>
  <c r="R192" i="25"/>
  <c r="R70" i="70"/>
  <c r="R69" i="71"/>
  <c r="D229" i="56"/>
  <c r="K160" i="44"/>
  <c r="C76" i="71"/>
  <c r="C97" s="1"/>
  <c r="D97"/>
  <c r="C75"/>
  <c r="C96" s="1"/>
  <c r="D96"/>
  <c r="G274" i="25"/>
  <c r="O142" i="56"/>
  <c r="O144"/>
  <c r="N193" i="25" s="1"/>
  <c r="L142" i="56"/>
  <c r="I142"/>
  <c r="V70" i="71"/>
  <c r="V199" i="25"/>
  <c r="V71" i="70"/>
  <c r="L139" i="44"/>
  <c r="J227" s="1"/>
  <c r="I227"/>
  <c r="AL132" i="46"/>
  <c r="AL153"/>
  <c r="AL149"/>
  <c r="AL131"/>
  <c r="AT153"/>
  <c r="AT149"/>
  <c r="AT132"/>
  <c r="AT131"/>
  <c r="AO131"/>
  <c r="AO132"/>
  <c r="AO153"/>
  <c r="AO149"/>
  <c r="AR131"/>
  <c r="AR153"/>
  <c r="AR149"/>
  <c r="AR132"/>
  <c r="AN131"/>
  <c r="AN153"/>
  <c r="AN149"/>
  <c r="AN132"/>
  <c r="AH153"/>
  <c r="AH149"/>
  <c r="AH131"/>
  <c r="AH132"/>
  <c r="AU153"/>
  <c r="AU149"/>
  <c r="AU131"/>
  <c r="AU132"/>
  <c r="AF132"/>
  <c r="AF153"/>
  <c r="AF149"/>
  <c r="AF131"/>
  <c r="AP153"/>
  <c r="AP149"/>
  <c r="AP132"/>
  <c r="AP131"/>
  <c r="I71" i="70"/>
  <c r="I199" i="25"/>
  <c r="I70" i="71"/>
  <c r="I70" i="70"/>
  <c r="I192" i="25"/>
  <c r="I69" i="71"/>
  <c r="I220" i="44"/>
  <c r="L131"/>
  <c r="J220" s="1"/>
  <c r="I228"/>
  <c r="L157"/>
  <c r="J228" s="1"/>
  <c r="S69" i="70"/>
  <c r="S191" i="25"/>
  <c r="S68" i="71"/>
  <c r="G150" i="56"/>
  <c r="C79" i="74"/>
  <c r="AA236" i="46"/>
  <c r="AE130" i="25"/>
  <c r="K144" i="56"/>
  <c r="J193" i="25" s="1"/>
  <c r="AE128"/>
  <c r="J189" i="47"/>
  <c r="AH236" i="46"/>
  <c r="K142" i="56"/>
  <c r="Z128" i="25"/>
  <c r="E189" i="47"/>
  <c r="AC236" i="46"/>
  <c r="F142" i="56"/>
  <c r="Z130" i="25"/>
  <c r="F144" i="56"/>
  <c r="E193" i="25" s="1"/>
  <c r="AJ130"/>
  <c r="P144" i="56"/>
  <c r="O193" i="25" s="1"/>
  <c r="AJ128"/>
  <c r="O189" i="47"/>
  <c r="AM236" i="46"/>
  <c r="P142" i="56"/>
  <c r="AH128" i="25"/>
  <c r="M189" i="47"/>
  <c r="AK236" i="46"/>
  <c r="AD128" i="25"/>
  <c r="I189" i="47"/>
  <c r="AG236" i="46"/>
  <c r="AP128" i="25"/>
  <c r="AS236" i="46"/>
  <c r="U189" i="47"/>
  <c r="V142" i="56"/>
  <c r="AP130" i="25"/>
  <c r="V144" i="56"/>
  <c r="U193" i="25" s="1"/>
  <c r="AN128"/>
  <c r="AQ236" i="46"/>
  <c r="S189" i="47"/>
  <c r="AM128" i="25"/>
  <c r="AP236" i="46"/>
  <c r="R189" i="47"/>
  <c r="AM129" i="25"/>
  <c r="R190" i="47"/>
  <c r="AQ128" i="25"/>
  <c r="V189" i="47"/>
  <c r="AT236" i="46"/>
  <c r="AQ129" i="25"/>
  <c r="V190" i="47"/>
  <c r="T274" i="25"/>
  <c r="Q142" i="56"/>
  <c r="R274" i="25"/>
  <c r="O143" i="56"/>
  <c r="C76" i="75"/>
  <c r="L144" i="56"/>
  <c r="K193" i="25" s="1"/>
  <c r="V274"/>
  <c r="Y136"/>
  <c r="D196" i="47"/>
  <c r="AX150" i="46"/>
  <c r="CO150" s="1"/>
  <c r="E150" i="56"/>
  <c r="Y129" i="25"/>
  <c r="AX143" i="46"/>
  <c r="CO143" s="1"/>
  <c r="D190" i="47"/>
  <c r="E143" i="56"/>
  <c r="Y118" i="25"/>
  <c r="D185" i="47"/>
  <c r="Y135" i="25"/>
  <c r="D195" i="47"/>
  <c r="J142" i="56"/>
  <c r="J144"/>
  <c r="I193" i="25" s="1"/>
  <c r="C77" i="74"/>
  <c r="M191" i="25"/>
  <c r="M69" i="70"/>
  <c r="M68" i="71"/>
  <c r="AR129" i="25"/>
  <c r="W190" i="47"/>
  <c r="X143" i="56"/>
  <c r="AA128" i="25"/>
  <c r="AD236" i="46"/>
  <c r="F189" i="47"/>
  <c r="AF136" i="25"/>
  <c r="K196" i="47"/>
  <c r="AL136" i="25"/>
  <c r="Q196" i="47"/>
  <c r="R150" i="56"/>
  <c r="AB129" i="25"/>
  <c r="G190" i="47"/>
  <c r="AO136" i="25"/>
  <c r="T196" i="47"/>
  <c r="AK136" i="25"/>
  <c r="P196" i="47"/>
  <c r="AG128" i="25"/>
  <c r="AJ236" i="46"/>
  <c r="L189" i="47"/>
  <c r="M142" i="56"/>
  <c r="AG130" i="25"/>
  <c r="M144" i="56"/>
  <c r="L193" i="25" s="1"/>
  <c r="AC129"/>
  <c r="H190" i="47"/>
  <c r="AC136" i="25"/>
  <c r="H196" i="47"/>
  <c r="T70" i="70"/>
  <c r="T192" i="25"/>
  <c r="T69" i="71"/>
  <c r="Q144" i="56"/>
  <c r="P193" i="25" s="1"/>
  <c r="D309"/>
  <c r="X211"/>
  <c r="X309" s="1"/>
  <c r="C211"/>
  <c r="C309" s="1"/>
  <c r="C77" i="70"/>
  <c r="C97" s="1"/>
  <c r="D97"/>
  <c r="C210" i="25"/>
  <c r="C308" s="1"/>
  <c r="X210"/>
  <c r="X308" s="1"/>
  <c r="D308"/>
  <c r="C76" i="70"/>
  <c r="C96" s="1"/>
  <c r="D96"/>
  <c r="K159" i="44"/>
  <c r="D228" i="56"/>
  <c r="H142"/>
  <c r="H150"/>
  <c r="I150"/>
  <c r="V70" i="70"/>
  <c r="V69" i="71"/>
  <c r="V192" i="25"/>
  <c r="AV131" i="46"/>
  <c r="AV153"/>
  <c r="AV149"/>
  <c r="AV132"/>
  <c r="AE153"/>
  <c r="AE149"/>
  <c r="AE131"/>
  <c r="AE132"/>
  <c r="AI153"/>
  <c r="AI149"/>
  <c r="AI131"/>
  <c r="AI132"/>
  <c r="AQ153"/>
  <c r="AQ149"/>
  <c r="AQ131"/>
  <c r="AQ132"/>
  <c r="AK153"/>
  <c r="AK149"/>
  <c r="AK132"/>
  <c r="AK131"/>
  <c r="AS131"/>
  <c r="AS132"/>
  <c r="AS153"/>
  <c r="AS149"/>
  <c r="AW131"/>
  <c r="AW132"/>
  <c r="AW153"/>
  <c r="AW149"/>
  <c r="AJ131"/>
  <c r="AJ132"/>
  <c r="AJ153"/>
  <c r="AJ149"/>
  <c r="AG131"/>
  <c r="AG132"/>
  <c r="AG153"/>
  <c r="AG149"/>
  <c r="AM153"/>
  <c r="AM149"/>
  <c r="AM131"/>
  <c r="AM132"/>
  <c r="AS92" i="25"/>
  <c r="F274"/>
  <c r="C77" i="75"/>
  <c r="M69" i="71"/>
  <c r="M192" i="25"/>
  <c r="M70" i="70"/>
  <c r="AE136" i="25"/>
  <c r="J196" i="47"/>
  <c r="K150" i="56"/>
  <c r="AE129" i="25"/>
  <c r="J190" i="47"/>
  <c r="K143" i="56"/>
  <c r="Z129" i="25"/>
  <c r="E190" i="47"/>
  <c r="F143" i="56"/>
  <c r="Z136" i="25"/>
  <c r="E196" i="47"/>
  <c r="F150" i="56"/>
  <c r="AJ136" i="25"/>
  <c r="O196" i="47"/>
  <c r="P150" i="56"/>
  <c r="AJ129" i="25"/>
  <c r="O190" i="47"/>
  <c r="P143" i="56"/>
  <c r="AH129" i="25"/>
  <c r="M190" i="47"/>
  <c r="AH136" i="25"/>
  <c r="M196" i="47"/>
  <c r="AD129" i="25"/>
  <c r="I190" i="47"/>
  <c r="AD136" i="25"/>
  <c r="I196" i="47"/>
  <c r="AP129" i="25"/>
  <c r="U190" i="47"/>
  <c r="V143" i="56"/>
  <c r="AP136" i="25"/>
  <c r="U196" i="47"/>
  <c r="V150" i="56"/>
  <c r="AN136" i="25"/>
  <c r="S196" i="47"/>
  <c r="AN129" i="25"/>
  <c r="S190" i="47"/>
  <c r="AM136" i="25"/>
  <c r="R196" i="47"/>
  <c r="AQ136" i="25"/>
  <c r="V196" i="47"/>
  <c r="U142" i="56"/>
  <c r="U150"/>
  <c r="P274" i="25"/>
  <c r="Q150" i="56"/>
  <c r="R68" i="71"/>
  <c r="R69" i="70"/>
  <c r="R191" i="25"/>
  <c r="S144" i="56"/>
  <c r="R193" i="25" s="1"/>
  <c r="H144" i="56"/>
  <c r="G193" i="25" s="1"/>
  <c r="O150" i="56"/>
  <c r="C78" i="74"/>
  <c r="L143" i="56"/>
  <c r="I143"/>
  <c r="I144"/>
  <c r="H193" i="25" s="1"/>
  <c r="W142" i="56"/>
  <c r="W144"/>
  <c r="V193" i="25" s="1"/>
  <c r="Y130"/>
  <c r="AX144" i="46"/>
  <c r="CO144" s="1"/>
  <c r="E144" i="56"/>
  <c r="Y128" i="25"/>
  <c r="D189" i="47"/>
  <c r="AB236" i="46"/>
  <c r="AX142"/>
  <c r="E142" i="56"/>
  <c r="Y117" i="25"/>
  <c r="D184" i="47"/>
  <c r="AB234" i="46"/>
  <c r="Y139" i="25"/>
  <c r="D199" i="47"/>
  <c r="I274" i="25"/>
  <c r="C303"/>
  <c r="X303"/>
  <c r="G143" i="56"/>
  <c r="G144"/>
  <c r="F193" i="25" s="1"/>
  <c r="C75" i="75"/>
  <c r="C273" i="47"/>
  <c r="H305" i="25" l="1"/>
  <c r="I305"/>
  <c r="F305"/>
  <c r="Q267" i="47"/>
  <c r="Q274" s="1"/>
  <c r="C22" i="69"/>
  <c r="C21"/>
  <c r="X205" i="25"/>
  <c r="C205"/>
  <c r="C29" i="57"/>
  <c r="C311" i="25"/>
  <c r="X186"/>
  <c r="X305" s="1"/>
  <c r="O305"/>
  <c r="D225" i="56"/>
  <c r="X311" i="25"/>
  <c r="C186"/>
  <c r="R84" i="75"/>
  <c r="R20" s="1"/>
  <c r="N235" i="56"/>
  <c r="V84" i="75"/>
  <c r="V20" s="1"/>
  <c r="C206" i="25"/>
  <c r="C306" s="1"/>
  <c r="X206"/>
  <c r="X306" s="1"/>
  <c r="K84" i="75"/>
  <c r="K20" s="1"/>
  <c r="P86" i="74"/>
  <c r="P20" s="1"/>
  <c r="N86"/>
  <c r="N20" s="1"/>
  <c r="CO151" i="46"/>
  <c r="C72" i="71"/>
  <c r="C94" s="1"/>
  <c r="R86" i="74"/>
  <c r="R20" s="1"/>
  <c r="T235" i="56"/>
  <c r="C73" i="70"/>
  <c r="C94" s="1"/>
  <c r="H84" i="75"/>
  <c r="H20" s="1"/>
  <c r="R99" i="71"/>
  <c r="M86" i="74"/>
  <c r="M20" s="1"/>
  <c r="P130" i="56"/>
  <c r="P242" s="1"/>
  <c r="I130"/>
  <c r="I242" s="1"/>
  <c r="O130"/>
  <c r="O242" s="1"/>
  <c r="T130"/>
  <c r="T242" s="1"/>
  <c r="J130"/>
  <c r="J242" s="1"/>
  <c r="E242"/>
  <c r="X130"/>
  <c r="X242" s="1"/>
  <c r="S130"/>
  <c r="S242" s="1"/>
  <c r="G130"/>
  <c r="G242" s="1"/>
  <c r="K130"/>
  <c r="K242" s="1"/>
  <c r="F130"/>
  <c r="F242" s="1"/>
  <c r="W130"/>
  <c r="W242" s="1"/>
  <c r="M130"/>
  <c r="M242" s="1"/>
  <c r="V130"/>
  <c r="V242" s="1"/>
  <c r="L130"/>
  <c r="L242" s="1"/>
  <c r="R130"/>
  <c r="R242" s="1"/>
  <c r="N130"/>
  <c r="N242" s="1"/>
  <c r="Q130"/>
  <c r="Q242" s="1"/>
  <c r="U130"/>
  <c r="U242" s="1"/>
  <c r="H130"/>
  <c r="H242" s="1"/>
  <c r="K86" i="74"/>
  <c r="K20" s="1"/>
  <c r="M84" i="75"/>
  <c r="M20" s="1"/>
  <c r="I84"/>
  <c r="I20" s="1"/>
  <c r="H86" i="74"/>
  <c r="H20" s="1"/>
  <c r="T86"/>
  <c r="T20" s="1"/>
  <c r="L359" i="47"/>
  <c r="I86" i="74"/>
  <c r="I20" s="1"/>
  <c r="V86"/>
  <c r="V20" s="1"/>
  <c r="F357" i="47"/>
  <c r="P84" i="75"/>
  <c r="P20" s="1"/>
  <c r="AJ273" i="25"/>
  <c r="AK273"/>
  <c r="S84" i="75"/>
  <c r="S20" s="1"/>
  <c r="G84"/>
  <c r="G20" s="1"/>
  <c r="X128" i="25"/>
  <c r="AA274"/>
  <c r="R99" i="70"/>
  <c r="S315" i="25"/>
  <c r="C274"/>
  <c r="O273"/>
  <c r="T84" i="75"/>
  <c r="T20" s="1"/>
  <c r="X125" i="25"/>
  <c r="X124"/>
  <c r="X130"/>
  <c r="X129"/>
  <c r="X136"/>
  <c r="X146"/>
  <c r="X137"/>
  <c r="AB273"/>
  <c r="F359" i="47"/>
  <c r="S99" i="70"/>
  <c r="AA273" i="25"/>
  <c r="S86" i="74"/>
  <c r="S20" s="1"/>
  <c r="I222" i="44"/>
  <c r="L134"/>
  <c r="J222" s="1"/>
  <c r="N84" i="75"/>
  <c r="N20" s="1"/>
  <c r="G357" i="47"/>
  <c r="S99" i="71"/>
  <c r="AV235" i="46"/>
  <c r="AE273" i="25"/>
  <c r="W273"/>
  <c r="G86" i="74"/>
  <c r="G20" s="1"/>
  <c r="AV236" i="46"/>
  <c r="G267" i="47"/>
  <c r="G274" s="1"/>
  <c r="G78"/>
  <c r="S267"/>
  <c r="S274" s="1"/>
  <c r="S78"/>
  <c r="F267"/>
  <c r="F274" s="1"/>
  <c r="F78"/>
  <c r="O267"/>
  <c r="O274" s="1"/>
  <c r="O78"/>
  <c r="L267"/>
  <c r="L274" s="1"/>
  <c r="L78"/>
  <c r="C214" i="25"/>
  <c r="C312" s="1"/>
  <c r="D312"/>
  <c r="X214"/>
  <c r="X312" s="1"/>
  <c r="R267" i="47"/>
  <c r="R274" s="1"/>
  <c r="R78"/>
  <c r="T267"/>
  <c r="T274" s="1"/>
  <c r="T78"/>
  <c r="W267"/>
  <c r="W274" s="1"/>
  <c r="W78"/>
  <c r="V267"/>
  <c r="V274" s="1"/>
  <c r="V78"/>
  <c r="P267"/>
  <c r="P274" s="1"/>
  <c r="P78"/>
  <c r="M267"/>
  <c r="M274" s="1"/>
  <c r="M78"/>
  <c r="D232" i="56"/>
  <c r="K163" i="44"/>
  <c r="C117" i="47"/>
  <c r="D309"/>
  <c r="D315" s="1"/>
  <c r="D68"/>
  <c r="D127"/>
  <c r="I78"/>
  <c r="I267"/>
  <c r="I274" s="1"/>
  <c r="E267"/>
  <c r="E274" s="1"/>
  <c r="E78"/>
  <c r="H267"/>
  <c r="H274" s="1"/>
  <c r="H78"/>
  <c r="J267"/>
  <c r="J274" s="1"/>
  <c r="J78"/>
  <c r="N267"/>
  <c r="N274" s="1"/>
  <c r="N78"/>
  <c r="U267"/>
  <c r="U274" s="1"/>
  <c r="U78"/>
  <c r="AX153" i="46"/>
  <c r="AX131"/>
  <c r="N359" i="47"/>
  <c r="O67" i="70"/>
  <c r="O187" i="25"/>
  <c r="O66" i="71"/>
  <c r="P234" i="56"/>
  <c r="S75" i="70"/>
  <c r="S74" i="71"/>
  <c r="S209" i="25"/>
  <c r="T273"/>
  <c r="T74" i="71"/>
  <c r="T209" i="25"/>
  <c r="T75" i="70"/>
  <c r="K200" i="25"/>
  <c r="K72" i="70"/>
  <c r="K71" i="71"/>
  <c r="E71"/>
  <c r="E200" i="25"/>
  <c r="E72" i="70"/>
  <c r="F234" i="56"/>
  <c r="E187" i="25"/>
  <c r="E66" i="71"/>
  <c r="E67" i="70"/>
  <c r="E188" i="25"/>
  <c r="E68" i="70"/>
  <c r="E67" i="71"/>
  <c r="U75" i="70"/>
  <c r="U74" i="71"/>
  <c r="U209" i="25"/>
  <c r="U200"/>
  <c r="U72" i="70"/>
  <c r="U71" i="71"/>
  <c r="H234" i="56"/>
  <c r="G187" i="25"/>
  <c r="G66" i="71"/>
  <c r="G67" i="70"/>
  <c r="G71" i="71"/>
  <c r="G72" i="70"/>
  <c r="G200" i="25"/>
  <c r="F67" i="71"/>
  <c r="F188" i="25"/>
  <c r="F68" i="70"/>
  <c r="P273" i="25"/>
  <c r="D357" i="47"/>
  <c r="C186"/>
  <c r="C187"/>
  <c r="J357"/>
  <c r="O357"/>
  <c r="P357"/>
  <c r="M74" i="71"/>
  <c r="M209" i="25"/>
  <c r="M75" i="70"/>
  <c r="L273" i="25"/>
  <c r="L66" i="71"/>
  <c r="L67" i="70"/>
  <c r="L187" i="25"/>
  <c r="M234" i="56"/>
  <c r="Q71" i="71"/>
  <c r="Q72" i="70"/>
  <c r="Q200" i="25"/>
  <c r="R72" i="70"/>
  <c r="R71" i="71"/>
  <c r="R200" i="25"/>
  <c r="R273"/>
  <c r="R67" i="70"/>
  <c r="R187" i="25"/>
  <c r="S234" i="56"/>
  <c r="R66" i="71"/>
  <c r="J200" i="25"/>
  <c r="J71" i="71"/>
  <c r="J72" i="70"/>
  <c r="V75"/>
  <c r="V209" i="25"/>
  <c r="V74" i="71"/>
  <c r="H66"/>
  <c r="H187" i="25"/>
  <c r="H67" i="70"/>
  <c r="I234" i="56"/>
  <c r="H67" i="71"/>
  <c r="H188" i="25"/>
  <c r="H68" i="70"/>
  <c r="CO139" i="46"/>
  <c r="C125" i="25"/>
  <c r="C137"/>
  <c r="C80" i="74"/>
  <c r="D78" i="75"/>
  <c r="C78" s="1"/>
  <c r="I200" i="25"/>
  <c r="I71" i="71"/>
  <c r="I72" i="70"/>
  <c r="N273" i="25"/>
  <c r="N188"/>
  <c r="N67" i="71"/>
  <c r="N68" i="70"/>
  <c r="O52" i="73"/>
  <c r="O91" i="74" s="1"/>
  <c r="O89" i="75" s="1"/>
  <c r="O135" i="25"/>
  <c r="O51" i="73"/>
  <c r="O90" i="74" s="1"/>
  <c r="O88" i="75" s="1"/>
  <c r="O118" i="25"/>
  <c r="H51" i="73"/>
  <c r="H90" i="74" s="1"/>
  <c r="H88" i="75" s="1"/>
  <c r="H118" i="25"/>
  <c r="H139"/>
  <c r="H53" i="73"/>
  <c r="H92" i="74" s="1"/>
  <c r="H90" i="75" s="1"/>
  <c r="N51" i="73"/>
  <c r="N90" i="74" s="1"/>
  <c r="N88" i="75" s="1"/>
  <c r="N118" i="25"/>
  <c r="N135"/>
  <c r="N52" i="73"/>
  <c r="N91" i="74" s="1"/>
  <c r="N89" i="75" s="1"/>
  <c r="U53" i="73"/>
  <c r="U92" i="74" s="1"/>
  <c r="U90" i="75" s="1"/>
  <c r="U139" i="25"/>
  <c r="Z214" i="46"/>
  <c r="U117" i="25"/>
  <c r="U50" i="73"/>
  <c r="X234" i="46"/>
  <c r="X259" s="1"/>
  <c r="S118" i="25"/>
  <c r="S51" i="73"/>
  <c r="S90" i="74" s="1"/>
  <c r="S88" i="75" s="1"/>
  <c r="S135" i="25"/>
  <c r="S52" i="73"/>
  <c r="S91" i="74" s="1"/>
  <c r="S89" i="75" s="1"/>
  <c r="I118" i="25"/>
  <c r="I51" i="73"/>
  <c r="I90" i="74" s="1"/>
  <c r="I88" i="75" s="1"/>
  <c r="I135" i="25"/>
  <c r="I52" i="73"/>
  <c r="I91" i="74" s="1"/>
  <c r="I89" i="75" s="1"/>
  <c r="K139" i="25"/>
  <c r="K53" i="73"/>
  <c r="K92" i="74" s="1"/>
  <c r="K90" i="75" s="1"/>
  <c r="K50" i="73"/>
  <c r="P214" i="46"/>
  <c r="K117" i="25"/>
  <c r="N234" i="46"/>
  <c r="N259" s="1"/>
  <c r="Q139" i="25"/>
  <c r="Q53" i="73"/>
  <c r="Q92" i="74" s="1"/>
  <c r="Q90" i="75" s="1"/>
  <c r="Q117" i="25"/>
  <c r="Q50" i="73"/>
  <c r="T234" i="46"/>
  <c r="T259" s="1"/>
  <c r="V214"/>
  <c r="M139" i="25"/>
  <c r="M53" i="73"/>
  <c r="M92" i="74" s="1"/>
  <c r="M90" i="75" s="1"/>
  <c r="M117" i="25"/>
  <c r="M50" i="73"/>
  <c r="P234" i="46"/>
  <c r="P259" s="1"/>
  <c r="R214"/>
  <c r="D51" i="73"/>
  <c r="E132" i="56"/>
  <c r="D118" i="25"/>
  <c r="AC132" i="46"/>
  <c r="D139" i="25"/>
  <c r="E153" i="56"/>
  <c r="AC153" i="46"/>
  <c r="CO153" s="1"/>
  <c r="D53" i="73"/>
  <c r="D95" i="71"/>
  <c r="C73"/>
  <c r="C95" s="1"/>
  <c r="H357" i="47"/>
  <c r="AC273" i="25"/>
  <c r="O72" i="70"/>
  <c r="O200" i="25"/>
  <c r="O71" i="71"/>
  <c r="S67" i="70"/>
  <c r="T234" i="56"/>
  <c r="S66" i="71"/>
  <c r="S187" i="25"/>
  <c r="K273"/>
  <c r="K67" i="71"/>
  <c r="K188" i="25"/>
  <c r="K68" i="70"/>
  <c r="E75"/>
  <c r="E74" i="71"/>
  <c r="E209" i="25"/>
  <c r="U273"/>
  <c r="U86" i="74"/>
  <c r="U20" s="1"/>
  <c r="U73" i="75"/>
  <c r="U84" s="1"/>
  <c r="U20" s="1"/>
  <c r="G68" i="70"/>
  <c r="G188" i="25"/>
  <c r="G67" i="71"/>
  <c r="F187" i="25"/>
  <c r="F67" i="70"/>
  <c r="G234" i="56"/>
  <c r="F66" i="71"/>
  <c r="P71"/>
  <c r="P200" i="25"/>
  <c r="P72" i="70"/>
  <c r="C203" i="47"/>
  <c r="M357"/>
  <c r="V357"/>
  <c r="K357"/>
  <c r="AN273" i="25"/>
  <c r="E357" i="47"/>
  <c r="M273" i="25"/>
  <c r="L74" i="71"/>
  <c r="L209" i="25"/>
  <c r="L75" i="70"/>
  <c r="L71" i="71"/>
  <c r="L72" i="70"/>
  <c r="L200" i="25"/>
  <c r="R234" i="56"/>
  <c r="Q187" i="25"/>
  <c r="Q67" i="70"/>
  <c r="Q66" i="71"/>
  <c r="Q68" i="70"/>
  <c r="Q188" i="25"/>
  <c r="Q67" i="71"/>
  <c r="J73" i="75"/>
  <c r="J84" s="1"/>
  <c r="J20" s="1"/>
  <c r="J86" i="74"/>
  <c r="J20" s="1"/>
  <c r="J273" i="25"/>
  <c r="J67" i="71"/>
  <c r="J188" i="25"/>
  <c r="J68" i="70"/>
  <c r="V187" i="25"/>
  <c r="W234" i="56"/>
  <c r="V67" i="70"/>
  <c r="V66" i="71"/>
  <c r="H200" i="25"/>
  <c r="H72" i="70"/>
  <c r="H71" i="71"/>
  <c r="CO138" i="46"/>
  <c r="AA235"/>
  <c r="D189" i="25"/>
  <c r="D140" i="56"/>
  <c r="K138" i="44" s="1"/>
  <c r="L138" s="1"/>
  <c r="CO140" i="46"/>
  <c r="C146" i="25"/>
  <c r="D75" i="70"/>
  <c r="D160" i="56"/>
  <c r="K158" i="44" s="1"/>
  <c r="L158" s="1"/>
  <c r="D74" i="71"/>
  <c r="D209" i="25"/>
  <c r="I66" i="71"/>
  <c r="J234" i="56"/>
  <c r="I187" i="25"/>
  <c r="I67" i="70"/>
  <c r="I273" i="25"/>
  <c r="N75" i="70"/>
  <c r="N209" i="25"/>
  <c r="N74" i="71"/>
  <c r="W52" i="73"/>
  <c r="W91" i="74" s="1"/>
  <c r="W89" i="75" s="1"/>
  <c r="W135" i="25"/>
  <c r="W51" i="73"/>
  <c r="W90" i="74" s="1"/>
  <c r="W88" i="75" s="1"/>
  <c r="W118" i="25"/>
  <c r="P53" i="73"/>
  <c r="P92" i="74" s="1"/>
  <c r="P90" i="75" s="1"/>
  <c r="P139" i="25"/>
  <c r="S234" i="46"/>
  <c r="S259" s="1"/>
  <c r="U214"/>
  <c r="P117" i="25"/>
  <c r="P50" i="73"/>
  <c r="R51"/>
  <c r="R90" i="74" s="1"/>
  <c r="R88" i="75" s="1"/>
  <c r="R118" i="25"/>
  <c r="R52" i="73"/>
  <c r="R91" i="74" s="1"/>
  <c r="R89" i="75" s="1"/>
  <c r="R135" i="25"/>
  <c r="F52" i="73"/>
  <c r="F91" i="74" s="1"/>
  <c r="F89" i="75" s="1"/>
  <c r="F135" i="25"/>
  <c r="F118"/>
  <c r="F51" i="73"/>
  <c r="F90" i="74" s="1"/>
  <c r="F88" i="75" s="1"/>
  <c r="J135" i="25"/>
  <c r="J52" i="73"/>
  <c r="J91" i="74" s="1"/>
  <c r="J89" i="75" s="1"/>
  <c r="J118" i="25"/>
  <c r="J51" i="73"/>
  <c r="J90" i="74" s="1"/>
  <c r="J88" i="75" s="1"/>
  <c r="T139" i="25"/>
  <c r="T53" i="73"/>
  <c r="T92" i="74" s="1"/>
  <c r="T90" i="75" s="1"/>
  <c r="T117" i="25"/>
  <c r="W234" i="46"/>
  <c r="W259" s="1"/>
  <c r="T50" i="73"/>
  <c r="Y214" i="46"/>
  <c r="E118" i="25"/>
  <c r="E51" i="73"/>
  <c r="E90" i="74" s="1"/>
  <c r="E88" i="75" s="1"/>
  <c r="E52" i="73"/>
  <c r="E91" i="74" s="1"/>
  <c r="E89" i="75" s="1"/>
  <c r="E135" i="25"/>
  <c r="V118"/>
  <c r="V51" i="73"/>
  <c r="V90" i="74" s="1"/>
  <c r="V88" i="75" s="1"/>
  <c r="V52" i="73"/>
  <c r="V91" i="74" s="1"/>
  <c r="V89" i="75" s="1"/>
  <c r="V135" i="25"/>
  <c r="G139"/>
  <c r="G53" i="73"/>
  <c r="G92" i="74" s="1"/>
  <c r="G90" i="75" s="1"/>
  <c r="G117" i="25"/>
  <c r="G50" i="73"/>
  <c r="J234" i="46"/>
  <c r="J259" s="1"/>
  <c r="L214"/>
  <c r="L139" i="25"/>
  <c r="L53" i="73"/>
  <c r="L92" i="74" s="1"/>
  <c r="L90" i="75" s="1"/>
  <c r="L135" i="25"/>
  <c r="L52" i="73"/>
  <c r="L91" i="74" s="1"/>
  <c r="L89" i="75" s="1"/>
  <c r="AR273" i="25"/>
  <c r="L357" i="47"/>
  <c r="AG273" i="25"/>
  <c r="AD273"/>
  <c r="T357" i="47"/>
  <c r="AI273" i="25"/>
  <c r="Q357" i="47"/>
  <c r="O86" i="74"/>
  <c r="O20" s="1"/>
  <c r="O73" i="75"/>
  <c r="O84" s="1"/>
  <c r="O20" s="1"/>
  <c r="O67" i="71"/>
  <c r="O188" i="25"/>
  <c r="O68" i="70"/>
  <c r="S67" i="71"/>
  <c r="S188" i="25"/>
  <c r="S68" i="70"/>
  <c r="T187" i="25"/>
  <c r="T67" i="70"/>
  <c r="T66" i="71"/>
  <c r="U234" i="56"/>
  <c r="T68" i="70"/>
  <c r="T188" i="25"/>
  <c r="T67" i="71"/>
  <c r="K74"/>
  <c r="K75" i="70"/>
  <c r="K209" i="25"/>
  <c r="E86" i="74"/>
  <c r="E20" s="1"/>
  <c r="E73" i="75"/>
  <c r="E84" s="1"/>
  <c r="E20" s="1"/>
  <c r="E273" i="25"/>
  <c r="G209"/>
  <c r="G75" i="70"/>
  <c r="G74" i="71"/>
  <c r="G273" i="25"/>
  <c r="F209"/>
  <c r="F75" i="70"/>
  <c r="F74" i="71"/>
  <c r="P187" i="25"/>
  <c r="P66" i="71"/>
  <c r="Q234" i="56"/>
  <c r="P67" i="70"/>
  <c r="P68"/>
  <c r="P67" i="71"/>
  <c r="P188" i="25"/>
  <c r="Y273"/>
  <c r="K155" i="44"/>
  <c r="D226" i="56"/>
  <c r="M200" i="25"/>
  <c r="M72" i="70"/>
  <c r="M71" i="71"/>
  <c r="L86" i="74"/>
  <c r="L20" s="1"/>
  <c r="L73" i="75"/>
  <c r="L84" s="1"/>
  <c r="L20" s="1"/>
  <c r="L68" i="70"/>
  <c r="L188" i="25"/>
  <c r="L67" i="71"/>
  <c r="Q209" i="25"/>
  <c r="Q74" i="71"/>
  <c r="Q75" i="70"/>
  <c r="J209" i="25"/>
  <c r="J75" i="70"/>
  <c r="J74" i="71"/>
  <c r="W73" i="75"/>
  <c r="W84" s="1"/>
  <c r="W20" s="1"/>
  <c r="W86" i="74"/>
  <c r="W20" s="1"/>
  <c r="W187" i="25"/>
  <c r="W67" i="70"/>
  <c r="X234" i="56"/>
  <c r="W66" i="71"/>
  <c r="W68" i="70"/>
  <c r="W188" i="25"/>
  <c r="W67" i="71"/>
  <c r="V72" i="70"/>
  <c r="V71" i="71"/>
  <c r="V200" i="25"/>
  <c r="H273"/>
  <c r="D67" i="71"/>
  <c r="D139" i="56"/>
  <c r="K137" i="44" s="1"/>
  <c r="L137" s="1"/>
  <c r="D68" i="70"/>
  <c r="D188" i="25"/>
  <c r="D74" i="75"/>
  <c r="C74" s="1"/>
  <c r="C76" i="74"/>
  <c r="D72" i="70"/>
  <c r="D200" i="25"/>
  <c r="D151" i="56"/>
  <c r="K149" i="44" s="1"/>
  <c r="L149" s="1"/>
  <c r="D71" i="71"/>
  <c r="I74"/>
  <c r="I209" i="25"/>
  <c r="I75" i="70"/>
  <c r="O234" i="56"/>
  <c r="N66" i="71"/>
  <c r="N187" i="25"/>
  <c r="N67" i="70"/>
  <c r="O50" i="73"/>
  <c r="T214" i="46"/>
  <c r="O117" i="25"/>
  <c r="R234" i="46"/>
  <c r="R259" s="1"/>
  <c r="O53" i="73"/>
  <c r="O92" i="74" s="1"/>
  <c r="O90" i="75" s="1"/>
  <c r="O139" i="25"/>
  <c r="H50" i="73"/>
  <c r="H117" i="25"/>
  <c r="K234" i="46"/>
  <c r="K259" s="1"/>
  <c r="M214"/>
  <c r="H135" i="25"/>
  <c r="H52" i="73"/>
  <c r="H91" i="74" s="1"/>
  <c r="H89" i="75" s="1"/>
  <c r="N53" i="73"/>
  <c r="N92" i="74" s="1"/>
  <c r="N90" i="75" s="1"/>
  <c r="N139" i="25"/>
  <c r="N117"/>
  <c r="N50" i="73"/>
  <c r="Q234" i="46"/>
  <c r="Q259" s="1"/>
  <c r="S214"/>
  <c r="U51" i="73"/>
  <c r="U90" i="74" s="1"/>
  <c r="U88" i="75" s="1"/>
  <c r="U118" i="25"/>
  <c r="U52" i="73"/>
  <c r="U91" i="74" s="1"/>
  <c r="U89" i="75" s="1"/>
  <c r="U135" i="25"/>
  <c r="S139"/>
  <c r="S53" i="73"/>
  <c r="S92" i="74" s="1"/>
  <c r="S90" i="75" s="1"/>
  <c r="S117" i="25"/>
  <c r="S50" i="73"/>
  <c r="V234" i="46"/>
  <c r="V259" s="1"/>
  <c r="X214"/>
  <c r="I139" i="25"/>
  <c r="I53" i="73"/>
  <c r="I92" i="74" s="1"/>
  <c r="I90" i="75" s="1"/>
  <c r="I117" i="25"/>
  <c r="L234" i="46"/>
  <c r="L259" s="1"/>
  <c r="N214"/>
  <c r="I50" i="73"/>
  <c r="K118" i="25"/>
  <c r="K51" i="73"/>
  <c r="K90" i="74" s="1"/>
  <c r="K88" i="75" s="1"/>
  <c r="K52" i="73"/>
  <c r="K91" i="74" s="1"/>
  <c r="K89" i="75" s="1"/>
  <c r="K135" i="25"/>
  <c r="Q118"/>
  <c r="Q51" i="73"/>
  <c r="Q90" i="74" s="1"/>
  <c r="Q88" i="75" s="1"/>
  <c r="Q135" i="25"/>
  <c r="Q52" i="73"/>
  <c r="Q91" i="74" s="1"/>
  <c r="Q89" i="75" s="1"/>
  <c r="M118" i="25"/>
  <c r="M51" i="73"/>
  <c r="M90" i="74" s="1"/>
  <c r="M88" i="75" s="1"/>
  <c r="M135" i="25"/>
  <c r="M52" i="73"/>
  <c r="M91" i="74" s="1"/>
  <c r="M89" i="75" s="1"/>
  <c r="I214" i="46"/>
  <c r="AC131"/>
  <c r="G234"/>
  <c r="G259" s="1"/>
  <c r="D117" i="25"/>
  <c r="E131" i="56"/>
  <c r="D50" i="73"/>
  <c r="D135" i="25"/>
  <c r="AC149" i="46"/>
  <c r="D52" i="73"/>
  <c r="E149" i="56"/>
  <c r="D95" i="70"/>
  <c r="C74"/>
  <c r="C95" s="1"/>
  <c r="C207" i="25"/>
  <c r="C307" s="1"/>
  <c r="X207"/>
  <c r="X307" s="1"/>
  <c r="D307"/>
  <c r="K156" i="44"/>
  <c r="D227" i="56"/>
  <c r="O74" i="71"/>
  <c r="O75" i="70"/>
  <c r="O209" i="25"/>
  <c r="S200"/>
  <c r="S72" i="70"/>
  <c r="S71" i="71"/>
  <c r="S273" i="25"/>
  <c r="T71" i="71"/>
  <c r="T72" i="70"/>
  <c r="T200" i="25"/>
  <c r="K67" i="70"/>
  <c r="L234" i="56"/>
  <c r="K187" i="25"/>
  <c r="K66" i="71"/>
  <c r="U66"/>
  <c r="U67" i="70"/>
  <c r="U187" i="25"/>
  <c r="V234" i="56"/>
  <c r="U67" i="71"/>
  <c r="U188" i="25"/>
  <c r="U68" i="70"/>
  <c r="F72"/>
  <c r="F71" i="71"/>
  <c r="F200" i="25"/>
  <c r="F273"/>
  <c r="F86" i="74"/>
  <c r="F20" s="1"/>
  <c r="F73" i="75"/>
  <c r="F84" s="1"/>
  <c r="F20" s="1"/>
  <c r="P75" i="70"/>
  <c r="P74" i="71"/>
  <c r="P209" i="25"/>
  <c r="C197" i="47"/>
  <c r="AH273" i="25"/>
  <c r="AQ273"/>
  <c r="U357" i="47"/>
  <c r="AP273" i="25"/>
  <c r="AF273"/>
  <c r="S357" i="47"/>
  <c r="Z273" i="25"/>
  <c r="M66" i="71"/>
  <c r="M187" i="25"/>
  <c r="M67" i="70"/>
  <c r="N234" i="56"/>
  <c r="M188" i="25"/>
  <c r="M68" i="70"/>
  <c r="M67" i="71"/>
  <c r="Q273" i="25"/>
  <c r="Q86" i="74"/>
  <c r="Q20" s="1"/>
  <c r="Q73" i="75"/>
  <c r="Q84" s="1"/>
  <c r="Q20" s="1"/>
  <c r="R68" i="70"/>
  <c r="R188" i="25"/>
  <c r="R67" i="71"/>
  <c r="R75" i="70"/>
  <c r="R74" i="71"/>
  <c r="R209" i="25"/>
  <c r="J67" i="70"/>
  <c r="J66" i="71"/>
  <c r="J187" i="25"/>
  <c r="K234" i="56"/>
  <c r="W75" i="70"/>
  <c r="W209" i="25"/>
  <c r="W74" i="71"/>
  <c r="W72" i="70"/>
  <c r="W200" i="25"/>
  <c r="W71" i="71"/>
  <c r="V273" i="25"/>
  <c r="V188"/>
  <c r="V68" i="70"/>
  <c r="V67" i="71"/>
  <c r="H75" i="70"/>
  <c r="H74" i="71"/>
  <c r="H209" i="25"/>
  <c r="D67" i="70"/>
  <c r="E234" i="56"/>
  <c r="D187" i="25"/>
  <c r="D138" i="56"/>
  <c r="D66" i="71"/>
  <c r="C75" i="74"/>
  <c r="D73" i="75"/>
  <c r="D86" i="74"/>
  <c r="D20" s="1"/>
  <c r="C124" i="25"/>
  <c r="D273"/>
  <c r="C126"/>
  <c r="CO160" i="46"/>
  <c r="D81" i="75"/>
  <c r="C81" s="1"/>
  <c r="C83" i="74"/>
  <c r="I68" i="70"/>
  <c r="I188" i="25"/>
  <c r="I67" i="71"/>
  <c r="N72" i="70"/>
  <c r="N71" i="71"/>
  <c r="N200" i="25"/>
  <c r="Z234" i="46"/>
  <c r="Z259" s="1"/>
  <c r="AB214"/>
  <c r="W117" i="25"/>
  <c r="W50" i="73"/>
  <c r="W53"/>
  <c r="W92" i="74" s="1"/>
  <c r="W90" i="75" s="1"/>
  <c r="W139" i="25"/>
  <c r="P51" i="73"/>
  <c r="P90" i="74" s="1"/>
  <c r="P88" i="75" s="1"/>
  <c r="P118" i="25"/>
  <c r="P135"/>
  <c r="P52" i="73"/>
  <c r="P91" i="74" s="1"/>
  <c r="P89" i="75" s="1"/>
  <c r="R53" i="73"/>
  <c r="R92" i="74" s="1"/>
  <c r="R90" i="75" s="1"/>
  <c r="R139" i="25"/>
  <c r="R50" i="73"/>
  <c r="W214" i="46"/>
  <c r="R117" i="25"/>
  <c r="U234" i="46"/>
  <c r="U259" s="1"/>
  <c r="F53" i="73"/>
  <c r="F92" i="74" s="1"/>
  <c r="F90" i="75" s="1"/>
  <c r="F139" i="25"/>
  <c r="F117"/>
  <c r="I234" i="46"/>
  <c r="I259" s="1"/>
  <c r="F50" i="73"/>
  <c r="K214" i="46"/>
  <c r="J139" i="25"/>
  <c r="J53" i="73"/>
  <c r="J92" i="74" s="1"/>
  <c r="J90" i="75" s="1"/>
  <c r="J117" i="25"/>
  <c r="J50" i="73"/>
  <c r="M234" i="46"/>
  <c r="M259" s="1"/>
  <c r="O214"/>
  <c r="T118" i="25"/>
  <c r="T51" i="73"/>
  <c r="T90" i="74" s="1"/>
  <c r="T88" i="75" s="1"/>
  <c r="T135" i="25"/>
  <c r="T52" i="73"/>
  <c r="T91" i="74" s="1"/>
  <c r="T89" i="75" s="1"/>
  <c r="E139" i="25"/>
  <c r="E53" i="73"/>
  <c r="E92" i="74" s="1"/>
  <c r="E90" i="75" s="1"/>
  <c r="E50" i="73"/>
  <c r="J214" i="46"/>
  <c r="E117" i="25"/>
  <c r="H234" i="46"/>
  <c r="H259" s="1"/>
  <c r="V139" i="25"/>
  <c r="V53" i="73"/>
  <c r="V92" i="74" s="1"/>
  <c r="V90" i="75" s="1"/>
  <c r="Y234" i="46"/>
  <c r="Y259" s="1"/>
  <c r="AA214"/>
  <c r="V117" i="25"/>
  <c r="V50" i="73"/>
  <c r="G118" i="25"/>
  <c r="G51" i="73"/>
  <c r="G90" i="74" s="1"/>
  <c r="G88" i="75" s="1"/>
  <c r="G135" i="25"/>
  <c r="G52" i="73"/>
  <c r="G91" i="74" s="1"/>
  <c r="G89" i="75" s="1"/>
  <c r="L118" i="25"/>
  <c r="L51" i="73"/>
  <c r="L90" i="74" s="1"/>
  <c r="L88" i="75" s="1"/>
  <c r="L117" i="25"/>
  <c r="O234" i="46"/>
  <c r="O259" s="1"/>
  <c r="L50" i="73"/>
  <c r="Q214" i="46"/>
  <c r="W357" i="47"/>
  <c r="R357"/>
  <c r="AM273" i="25"/>
  <c r="I357" i="47"/>
  <c r="AO273" i="25"/>
  <c r="N357" i="47"/>
  <c r="AL273" i="25"/>
  <c r="AX132" i="46"/>
  <c r="AX149"/>
  <c r="F70" i="70"/>
  <c r="F192" i="25"/>
  <c r="F69" i="71"/>
  <c r="D69" i="70"/>
  <c r="D142" i="56"/>
  <c r="D191" i="25"/>
  <c r="E235" i="56"/>
  <c r="D68" i="71"/>
  <c r="Y274" i="25"/>
  <c r="V191"/>
  <c r="V315" s="1"/>
  <c r="V69" i="70"/>
  <c r="W235" i="56"/>
  <c r="V68" i="71"/>
  <c r="H69"/>
  <c r="H70" i="70"/>
  <c r="H192" i="25"/>
  <c r="R315"/>
  <c r="S235" i="56"/>
  <c r="P70" i="71"/>
  <c r="P71" i="70"/>
  <c r="P199" i="25"/>
  <c r="T71" i="70"/>
  <c r="T199" i="25"/>
  <c r="T70" i="71"/>
  <c r="U71" i="70"/>
  <c r="U70" i="71"/>
  <c r="U199" i="25"/>
  <c r="O70" i="70"/>
  <c r="O69" i="71"/>
  <c r="O192" i="25"/>
  <c r="E199"/>
  <c r="E71" i="70"/>
  <c r="E70" i="71"/>
  <c r="J70" i="70"/>
  <c r="J192" i="25"/>
  <c r="J69" i="71"/>
  <c r="AH117" i="25"/>
  <c r="M184" i="47"/>
  <c r="AK234" i="46"/>
  <c r="N131" i="56"/>
  <c r="AH139" i="25"/>
  <c r="M199" i="47"/>
  <c r="N153" i="56"/>
  <c r="AB139" i="25"/>
  <c r="G199" i="47"/>
  <c r="H153" i="56"/>
  <c r="AB117" i="25"/>
  <c r="G184" i="47"/>
  <c r="AE234" i="46"/>
  <c r="H131" i="56"/>
  <c r="AE139" i="25"/>
  <c r="J199" i="47"/>
  <c r="K153" i="56"/>
  <c r="AE117" i="25"/>
  <c r="AH234" i="46"/>
  <c r="J184" i="47"/>
  <c r="K131" i="56"/>
  <c r="AR139" i="25"/>
  <c r="W199" i="47"/>
  <c r="X153" i="56"/>
  <c r="AR117" i="25"/>
  <c r="AU234" i="46"/>
  <c r="W184" i="47"/>
  <c r="X131" i="56"/>
  <c r="AN139" i="25"/>
  <c r="S199" i="47"/>
  <c r="T153" i="56"/>
  <c r="AN117" i="25"/>
  <c r="S184" i="47"/>
  <c r="AQ234" i="46"/>
  <c r="T131" i="56"/>
  <c r="AF118" i="25"/>
  <c r="K185" i="47"/>
  <c r="L132" i="56"/>
  <c r="AF139" i="25"/>
  <c r="K199" i="47"/>
  <c r="L153" i="56"/>
  <c r="AL117" i="25"/>
  <c r="Q184" i="47"/>
  <c r="AO234" i="46"/>
  <c r="R131" i="56"/>
  <c r="AL139" i="25"/>
  <c r="Q199" i="47"/>
  <c r="R153" i="56"/>
  <c r="AD117" i="25"/>
  <c r="I184" i="47"/>
  <c r="AG234" i="46"/>
  <c r="J131" i="56"/>
  <c r="AD139" i="25"/>
  <c r="I199" i="47"/>
  <c r="J153" i="56"/>
  <c r="Z117" i="25"/>
  <c r="AC234" i="46"/>
  <c r="E184" i="47"/>
  <c r="F131" i="56"/>
  <c r="Z139" i="25"/>
  <c r="E199" i="47"/>
  <c r="F153" i="56"/>
  <c r="AQ135" i="25"/>
  <c r="V195" i="47"/>
  <c r="W149" i="56"/>
  <c r="AQ117" i="25"/>
  <c r="V184" i="47"/>
  <c r="AT234" i="46"/>
  <c r="W131" i="56"/>
  <c r="G68" i="71"/>
  <c r="G69" i="70"/>
  <c r="G191" i="25"/>
  <c r="H235" i="56"/>
  <c r="L68" i="71"/>
  <c r="M235" i="56"/>
  <c r="L69" i="70"/>
  <c r="L191" i="25"/>
  <c r="Q70" i="71"/>
  <c r="Q199" i="25"/>
  <c r="Q71" i="70"/>
  <c r="W70"/>
  <c r="W69" i="71"/>
  <c r="W192" i="25"/>
  <c r="M99" i="70"/>
  <c r="M315" i="25"/>
  <c r="I69" i="70"/>
  <c r="I68" i="71"/>
  <c r="J235" i="56"/>
  <c r="I191" i="25"/>
  <c r="I315" s="1"/>
  <c r="C190" i="47"/>
  <c r="P69" i="70"/>
  <c r="P68" i="71"/>
  <c r="Q235" i="56"/>
  <c r="P191" i="25"/>
  <c r="AQ274"/>
  <c r="S359" i="47"/>
  <c r="AN274" i="25"/>
  <c r="U359" i="47"/>
  <c r="AP274" i="25"/>
  <c r="I359" i="47"/>
  <c r="AH274" i="25"/>
  <c r="AJ274"/>
  <c r="Z274"/>
  <c r="AE274"/>
  <c r="F71" i="70"/>
  <c r="F70" i="71"/>
  <c r="F199" i="25"/>
  <c r="AK118"/>
  <c r="P185" i="47"/>
  <c r="Q132" i="56"/>
  <c r="AK139" i="25"/>
  <c r="P199" i="47"/>
  <c r="Q153" i="56"/>
  <c r="AA135" i="25"/>
  <c r="F195" i="47"/>
  <c r="G149" i="56"/>
  <c r="AA118" i="25"/>
  <c r="F185" i="47"/>
  <c r="G132" i="56"/>
  <c r="AP117" i="25"/>
  <c r="AS234" i="46"/>
  <c r="U184" i="47"/>
  <c r="V131" i="56"/>
  <c r="AP139" i="25"/>
  <c r="U199" i="47"/>
  <c r="V153" i="56"/>
  <c r="AC117" i="25"/>
  <c r="H184" i="47"/>
  <c r="AF234" i="46"/>
  <c r="I131" i="56"/>
  <c r="AC139" i="25"/>
  <c r="H199" i="47"/>
  <c r="I153" i="56"/>
  <c r="AI135" i="25"/>
  <c r="N195" i="47"/>
  <c r="O149" i="56"/>
  <c r="AI117" i="25"/>
  <c r="AL234" i="46"/>
  <c r="N184" i="47"/>
  <c r="O131" i="56"/>
  <c r="AM135" i="25"/>
  <c r="R195" i="47"/>
  <c r="S149" i="56"/>
  <c r="AM117" i="25"/>
  <c r="AP234" i="46"/>
  <c r="R184" i="47"/>
  <c r="S131" i="56"/>
  <c r="AJ139" i="25"/>
  <c r="O199" i="47"/>
  <c r="P153" i="56"/>
  <c r="AJ117" i="25"/>
  <c r="AM234" i="46"/>
  <c r="O184" i="47"/>
  <c r="P131" i="56"/>
  <c r="AO118" i="25"/>
  <c r="T185" i="47"/>
  <c r="U132" i="56"/>
  <c r="AO139" i="25"/>
  <c r="T199" i="47"/>
  <c r="U153" i="56"/>
  <c r="AG135" i="25"/>
  <c r="L195" i="47"/>
  <c r="M149" i="56"/>
  <c r="AG118" i="25"/>
  <c r="L185" i="47"/>
  <c r="M132" i="56"/>
  <c r="H68" i="71"/>
  <c r="I235" i="56"/>
  <c r="H69" i="70"/>
  <c r="H191" i="25"/>
  <c r="L160" i="44"/>
  <c r="J226" s="1"/>
  <c r="I226"/>
  <c r="H359" i="47"/>
  <c r="AC274" i="25"/>
  <c r="L70" i="70"/>
  <c r="L192" i="25"/>
  <c r="L69" i="71"/>
  <c r="T359" i="47"/>
  <c r="AO274" i="25"/>
  <c r="G359" i="47"/>
  <c r="Q191" i="25"/>
  <c r="Q68" i="71"/>
  <c r="R235" i="56"/>
  <c r="Q69" i="70"/>
  <c r="AI274" i="25"/>
  <c r="K359" i="47"/>
  <c r="W69" i="70"/>
  <c r="W68" i="71"/>
  <c r="W191" i="25"/>
  <c r="X235" i="56"/>
  <c r="W359" i="47"/>
  <c r="Q69" i="71"/>
  <c r="Q70" i="70"/>
  <c r="Q192" i="25"/>
  <c r="G235" i="56"/>
  <c r="D356" i="47"/>
  <c r="D210"/>
  <c r="Y161" i="25"/>
  <c r="Y272"/>
  <c r="C189" i="47"/>
  <c r="D359"/>
  <c r="D193" i="25"/>
  <c r="D144" i="56"/>
  <c r="K142" i="44" s="1"/>
  <c r="L142" s="1"/>
  <c r="K70" i="70"/>
  <c r="K192" i="25"/>
  <c r="K69" i="71"/>
  <c r="N71" i="70"/>
  <c r="N199" i="25"/>
  <c r="N70" i="71"/>
  <c r="T69" i="70"/>
  <c r="U235" i="56"/>
  <c r="T68" i="71"/>
  <c r="T191" i="25"/>
  <c r="U69" i="71"/>
  <c r="U70" i="70"/>
  <c r="U192" i="25"/>
  <c r="O199"/>
  <c r="O71" i="70"/>
  <c r="O70" i="71"/>
  <c r="E192" i="25"/>
  <c r="E70" i="70"/>
  <c r="E69" i="71"/>
  <c r="J199" i="25"/>
  <c r="J70" i="71"/>
  <c r="J71" i="70"/>
  <c r="AH118" i="25"/>
  <c r="M185" i="47"/>
  <c r="N132" i="56"/>
  <c r="AH135" i="25"/>
  <c r="M195" i="47"/>
  <c r="N149" i="56"/>
  <c r="AB135" i="25"/>
  <c r="G195" i="47"/>
  <c r="H149" i="56"/>
  <c r="AB118" i="25"/>
  <c r="G185" i="47"/>
  <c r="H132" i="56"/>
  <c r="AE135" i="25"/>
  <c r="J195" i="47"/>
  <c r="K149" i="56"/>
  <c r="AE118" i="25"/>
  <c r="J185" i="47"/>
  <c r="K132" i="56"/>
  <c r="AR135" i="25"/>
  <c r="W195" i="47"/>
  <c r="X149" i="56"/>
  <c r="AR118" i="25"/>
  <c r="W185" i="47"/>
  <c r="X132" i="56"/>
  <c r="AN135" i="25"/>
  <c r="S195" i="47"/>
  <c r="T149" i="56"/>
  <c r="AN118" i="25"/>
  <c r="S185" i="47"/>
  <c r="T132" i="56"/>
  <c r="AF117" i="25"/>
  <c r="K184" i="47"/>
  <c r="AI234" i="46"/>
  <c r="L131" i="56"/>
  <c r="AF135" i="25"/>
  <c r="K195" i="47"/>
  <c r="L149" i="56"/>
  <c r="AL118" i="25"/>
  <c r="Q185" i="47"/>
  <c r="R132" i="56"/>
  <c r="AL135" i="25"/>
  <c r="Q195" i="47"/>
  <c r="R149" i="56"/>
  <c r="AD118" i="25"/>
  <c r="I185" i="47"/>
  <c r="J132" i="56"/>
  <c r="AD135" i="25"/>
  <c r="I195" i="47"/>
  <c r="J149" i="56"/>
  <c r="Z118" i="25"/>
  <c r="E185" i="47"/>
  <c r="F132" i="56"/>
  <c r="Z135" i="25"/>
  <c r="E195" i="47"/>
  <c r="F149" i="56"/>
  <c r="AQ118" i="25"/>
  <c r="V185" i="47"/>
  <c r="W132" i="56"/>
  <c r="AQ139" i="25"/>
  <c r="V199" i="47"/>
  <c r="W153" i="56"/>
  <c r="H71" i="70"/>
  <c r="H199" i="25"/>
  <c r="H70" i="71"/>
  <c r="G199" i="25"/>
  <c r="G71" i="70"/>
  <c r="G70" i="71"/>
  <c r="I225" i="44"/>
  <c r="L159"/>
  <c r="J225" s="1"/>
  <c r="AG274" i="25"/>
  <c r="M99" i="71"/>
  <c r="D192" i="25"/>
  <c r="D70" i="70"/>
  <c r="D143" i="56"/>
  <c r="K141" i="44" s="1"/>
  <c r="L141" s="1"/>
  <c r="D69" i="71"/>
  <c r="D71" i="70"/>
  <c r="D199" i="25"/>
  <c r="D150" i="56"/>
  <c r="K148" i="44" s="1"/>
  <c r="L148" s="1"/>
  <c r="D70" i="71"/>
  <c r="C196" i="47"/>
  <c r="N192" i="25"/>
  <c r="N69" i="71"/>
  <c r="N70" i="70"/>
  <c r="V359" i="47"/>
  <c r="R359"/>
  <c r="AM274" i="25"/>
  <c r="U68" i="71"/>
  <c r="U191" i="25"/>
  <c r="U69" i="70"/>
  <c r="V235" i="56"/>
  <c r="AD274" i="25"/>
  <c r="M359" i="47"/>
  <c r="O68" i="71"/>
  <c r="O69" i="70"/>
  <c r="P235" i="56"/>
  <c r="O191" i="25"/>
  <c r="O359" i="47"/>
  <c r="E69" i="70"/>
  <c r="F235" i="56"/>
  <c r="E191" i="25"/>
  <c r="E68" i="71"/>
  <c r="E359" i="47"/>
  <c r="J191" i="25"/>
  <c r="J68" i="71"/>
  <c r="K235" i="56"/>
  <c r="J69" i="70"/>
  <c r="J359" i="47"/>
  <c r="CO142" i="46"/>
  <c r="AK117" i="25"/>
  <c r="AN234" i="46"/>
  <c r="P184" i="47"/>
  <c r="Q131" i="56"/>
  <c r="AK135" i="25"/>
  <c r="P195" i="47"/>
  <c r="Q149" i="56"/>
  <c r="AA117" i="25"/>
  <c r="AD234" i="46"/>
  <c r="F184" i="47"/>
  <c r="G131" i="56"/>
  <c r="AA139" i="25"/>
  <c r="F199" i="47"/>
  <c r="G153" i="56"/>
  <c r="AP118" i="25"/>
  <c r="U185" i="47"/>
  <c r="V132" i="56"/>
  <c r="AP135" i="25"/>
  <c r="U195" i="47"/>
  <c r="V149" i="56"/>
  <c r="AC118" i="25"/>
  <c r="H185" i="47"/>
  <c r="I132" i="56"/>
  <c r="AC135" i="25"/>
  <c r="H195" i="47"/>
  <c r="I149" i="56"/>
  <c r="AI118" i="25"/>
  <c r="N185" i="47"/>
  <c r="O132" i="56"/>
  <c r="AI139" i="25"/>
  <c r="N199" i="47"/>
  <c r="O153" i="56"/>
  <c r="AM118" i="25"/>
  <c r="R185" i="47"/>
  <c r="S132" i="56"/>
  <c r="AM139" i="25"/>
  <c r="R199" i="47"/>
  <c r="S153" i="56"/>
  <c r="AJ135" i="25"/>
  <c r="O195" i="47"/>
  <c r="P149" i="56"/>
  <c r="AJ118" i="25"/>
  <c r="O185" i="47"/>
  <c r="P132" i="56"/>
  <c r="AO117" i="25"/>
  <c r="AR234" i="46"/>
  <c r="T184" i="47"/>
  <c r="U131" i="56"/>
  <c r="AO135" i="25"/>
  <c r="T195" i="47"/>
  <c r="U149" i="56"/>
  <c r="AG117" i="25"/>
  <c r="AJ234" i="46"/>
  <c r="L184" i="47"/>
  <c r="M131" i="56"/>
  <c r="AG139" i="25"/>
  <c r="L199" i="47"/>
  <c r="M153" i="56"/>
  <c r="K191" i="25"/>
  <c r="K68" i="71"/>
  <c r="K69" i="70"/>
  <c r="L235" i="56"/>
  <c r="O235"/>
  <c r="N69" i="70"/>
  <c r="N191" i="25"/>
  <c r="N68" i="71"/>
  <c r="P192" i="25"/>
  <c r="P70" i="70"/>
  <c r="P69" i="71"/>
  <c r="L70"/>
  <c r="L199" i="25"/>
  <c r="L71" i="70"/>
  <c r="P359" i="47"/>
  <c r="AK274" i="25"/>
  <c r="AB274"/>
  <c r="Q359" i="47"/>
  <c r="AL274" i="25"/>
  <c r="AF274"/>
  <c r="AR274"/>
  <c r="W199"/>
  <c r="W70" i="71"/>
  <c r="W71" i="70"/>
  <c r="C305" i="25" l="1"/>
  <c r="Y297"/>
  <c r="C20" i="74"/>
  <c r="CO131" i="46"/>
  <c r="T315" i="25"/>
  <c r="K315"/>
  <c r="F99" i="71"/>
  <c r="M77"/>
  <c r="M17" s="1"/>
  <c r="F315" i="25"/>
  <c r="D130" i="56"/>
  <c r="R77" i="71"/>
  <c r="R17" s="1"/>
  <c r="R78" i="70"/>
  <c r="R18" s="1"/>
  <c r="F99"/>
  <c r="CO132" i="46"/>
  <c r="J314" i="25"/>
  <c r="K314"/>
  <c r="CO149" i="46"/>
  <c r="K98" i="71"/>
  <c r="J98"/>
  <c r="X118" i="25"/>
  <c r="X135"/>
  <c r="X139"/>
  <c r="X117"/>
  <c r="K98" i="70"/>
  <c r="M314" i="25"/>
  <c r="E315"/>
  <c r="U315"/>
  <c r="C86" i="74"/>
  <c r="J98" i="70"/>
  <c r="U98"/>
  <c r="I229" i="44"/>
  <c r="L163"/>
  <c r="J229" s="1"/>
  <c r="D78" i="47"/>
  <c r="D267"/>
  <c r="D274" s="1"/>
  <c r="C68"/>
  <c r="C309"/>
  <c r="C315" s="1"/>
  <c r="C127"/>
  <c r="AV234" i="46"/>
  <c r="V54" i="73"/>
  <c r="V18" s="1"/>
  <c r="V89" i="74"/>
  <c r="J54" i="73"/>
  <c r="J18" s="1"/>
  <c r="J89" i="74"/>
  <c r="W54" i="73"/>
  <c r="W18" s="1"/>
  <c r="W89" i="74"/>
  <c r="D234" i="56"/>
  <c r="K136" i="44"/>
  <c r="M98" i="70"/>
  <c r="M78"/>
  <c r="M18" s="1"/>
  <c r="M98" i="71"/>
  <c r="M100" s="1"/>
  <c r="U314" i="25"/>
  <c r="U98" i="71"/>
  <c r="I224" i="44"/>
  <c r="L156"/>
  <c r="J224" s="1"/>
  <c r="D82" i="71"/>
  <c r="D83" i="70"/>
  <c r="D73" i="69"/>
  <c r="D53" i="65"/>
  <c r="D198" i="25"/>
  <c r="D54" i="73"/>
  <c r="C50"/>
  <c r="D89" i="74"/>
  <c r="D161" i="25"/>
  <c r="D163" s="1"/>
  <c r="C117"/>
  <c r="D272"/>
  <c r="D297" s="1"/>
  <c r="AA234" i="46"/>
  <c r="AA259" s="1"/>
  <c r="AC214"/>
  <c r="F216" s="1"/>
  <c r="I89" i="74"/>
  <c r="I54" i="73"/>
  <c r="I18" s="1"/>
  <c r="S89" i="74"/>
  <c r="S54" i="73"/>
  <c r="S18" s="1"/>
  <c r="N54"/>
  <c r="N18" s="1"/>
  <c r="N89" i="74"/>
  <c r="H272" i="25"/>
  <c r="H297" s="1"/>
  <c r="H161"/>
  <c r="N98" i="70"/>
  <c r="N98" i="71"/>
  <c r="C72" i="70"/>
  <c r="C68"/>
  <c r="C67" i="71"/>
  <c r="W98"/>
  <c r="W98" i="70"/>
  <c r="X273" i="25"/>
  <c r="P314"/>
  <c r="T98" i="71"/>
  <c r="T314" i="25"/>
  <c r="G272"/>
  <c r="G297" s="1"/>
  <c r="G161"/>
  <c r="T54" i="73"/>
  <c r="T18" s="1"/>
  <c r="T89" i="74"/>
  <c r="T272" i="25"/>
  <c r="T297" s="1"/>
  <c r="T161"/>
  <c r="P272"/>
  <c r="P297" s="1"/>
  <c r="P161"/>
  <c r="I314"/>
  <c r="I98" i="71"/>
  <c r="C74"/>
  <c r="C75" i="70"/>
  <c r="X189" i="25"/>
  <c r="C189"/>
  <c r="V98" i="71"/>
  <c r="Q98" i="70"/>
  <c r="F314" i="25"/>
  <c r="S314"/>
  <c r="C139"/>
  <c r="C118"/>
  <c r="C51" i="73"/>
  <c r="D90" i="74"/>
  <c r="M272" i="25"/>
  <c r="M297" s="1"/>
  <c r="M161"/>
  <c r="Q272"/>
  <c r="Q297" s="1"/>
  <c r="Q161"/>
  <c r="K161"/>
  <c r="K272"/>
  <c r="K297" s="1"/>
  <c r="K54" i="73"/>
  <c r="K18" s="1"/>
  <c r="K89" i="74"/>
  <c r="U89"/>
  <c r="U54" i="73"/>
  <c r="U18" s="1"/>
  <c r="H314" i="25"/>
  <c r="R98" i="71"/>
  <c r="R100" s="1"/>
  <c r="R314" i="25"/>
  <c r="L314"/>
  <c r="L98" i="71"/>
  <c r="G98" i="70"/>
  <c r="G314" i="25"/>
  <c r="E98" i="71"/>
  <c r="O314" i="25"/>
  <c r="M100" i="70"/>
  <c r="L54" i="73"/>
  <c r="L18" s="1"/>
  <c r="L89" i="74"/>
  <c r="L161" i="25"/>
  <c r="L272"/>
  <c r="L297" s="1"/>
  <c r="V161"/>
  <c r="V272"/>
  <c r="V297" s="1"/>
  <c r="E272"/>
  <c r="E297" s="1"/>
  <c r="E161"/>
  <c r="E54" i="73"/>
  <c r="E18" s="1"/>
  <c r="E89" i="74"/>
  <c r="J161" i="25"/>
  <c r="J272"/>
  <c r="J297" s="1"/>
  <c r="F89" i="74"/>
  <c r="F54" i="73"/>
  <c r="F18" s="1"/>
  <c r="F272" i="25"/>
  <c r="F297" s="1"/>
  <c r="F161"/>
  <c r="R272"/>
  <c r="R297" s="1"/>
  <c r="R161"/>
  <c r="R89" i="74"/>
  <c r="R54" i="73"/>
  <c r="R18" s="1"/>
  <c r="W272" i="25"/>
  <c r="W297" s="1"/>
  <c r="W161"/>
  <c r="C273"/>
  <c r="D84" i="75"/>
  <c r="C73"/>
  <c r="D98" i="71"/>
  <c r="C66"/>
  <c r="X187" i="25"/>
  <c r="C187"/>
  <c r="D314"/>
  <c r="C67" i="70"/>
  <c r="D98"/>
  <c r="D91" i="74"/>
  <c r="C52" i="73"/>
  <c r="C135" i="25"/>
  <c r="E233" i="56"/>
  <c r="D71" i="69"/>
  <c r="D51" i="65"/>
  <c r="D81" i="70"/>
  <c r="D180" i="25"/>
  <c r="D80" i="71"/>
  <c r="I161" i="25"/>
  <c r="I272"/>
  <c r="I297" s="1"/>
  <c r="S272"/>
  <c r="S297" s="1"/>
  <c r="S161"/>
  <c r="N272"/>
  <c r="N297" s="1"/>
  <c r="N161"/>
  <c r="H89" i="74"/>
  <c r="H54" i="73"/>
  <c r="H18" s="1"/>
  <c r="O161" i="25"/>
  <c r="O272"/>
  <c r="O297" s="1"/>
  <c r="O89" i="74"/>
  <c r="O54" i="73"/>
  <c r="O18" s="1"/>
  <c r="N314" i="25"/>
  <c r="C71" i="71"/>
  <c r="C200" i="25"/>
  <c r="X200"/>
  <c r="X188"/>
  <c r="C188"/>
  <c r="W314"/>
  <c r="L155" i="44"/>
  <c r="J223" s="1"/>
  <c r="I223"/>
  <c r="P98" i="70"/>
  <c r="P98" i="71"/>
  <c r="T98" i="70"/>
  <c r="G54" i="73"/>
  <c r="G18" s="1"/>
  <c r="G89" i="74"/>
  <c r="P54" i="73"/>
  <c r="P18" s="1"/>
  <c r="P89" i="74"/>
  <c r="I98" i="70"/>
  <c r="X209" i="25"/>
  <c r="C209"/>
  <c r="V98" i="70"/>
  <c r="V314" i="25"/>
  <c r="Q98" i="71"/>
  <c r="Q314" i="25"/>
  <c r="F98" i="71"/>
  <c r="F98" i="70"/>
  <c r="F100" s="1"/>
  <c r="S98" i="71"/>
  <c r="S100" s="1"/>
  <c r="S77"/>
  <c r="S17" s="1"/>
  <c r="S98" i="70"/>
  <c r="S100" s="1"/>
  <c r="S78"/>
  <c r="S18" s="1"/>
  <c r="D92" i="74"/>
  <c r="C53" i="73"/>
  <c r="D54" i="65"/>
  <c r="D74" i="69"/>
  <c r="D202" i="25"/>
  <c r="D84" i="70"/>
  <c r="D83" i="71"/>
  <c r="D81"/>
  <c r="D82" i="70"/>
  <c r="D181" i="25"/>
  <c r="D72" i="69"/>
  <c r="D52" i="65"/>
  <c r="M89" i="74"/>
  <c r="M54" i="73"/>
  <c r="M18" s="1"/>
  <c r="Q89" i="74"/>
  <c r="Q54" i="73"/>
  <c r="Q18" s="1"/>
  <c r="U161" i="25"/>
  <c r="U272"/>
  <c r="U297" s="1"/>
  <c r="H98" i="70"/>
  <c r="H98" i="71"/>
  <c r="R98" i="70"/>
  <c r="R100" s="1"/>
  <c r="L98"/>
  <c r="C357" i="47"/>
  <c r="G98" i="71"/>
  <c r="E98" i="70"/>
  <c r="E314" i="25"/>
  <c r="O98" i="71"/>
  <c r="O98" i="70"/>
  <c r="N315" i="25"/>
  <c r="O315"/>
  <c r="C185" i="47"/>
  <c r="C199"/>
  <c r="C195"/>
  <c r="J315" i="25"/>
  <c r="K99" i="71"/>
  <c r="K77"/>
  <c r="K17" s="1"/>
  <c r="L180" i="25"/>
  <c r="L81" i="70"/>
  <c r="M233" i="56"/>
  <c r="L71" i="69"/>
  <c r="L51" i="65"/>
  <c r="L80" i="71"/>
  <c r="N99"/>
  <c r="N100" s="1"/>
  <c r="N77"/>
  <c r="N17" s="1"/>
  <c r="N99" i="70"/>
  <c r="N78"/>
  <c r="N18" s="1"/>
  <c r="K99"/>
  <c r="K100" s="1"/>
  <c r="K78"/>
  <c r="K18" s="1"/>
  <c r="L54" i="65"/>
  <c r="L83" i="71"/>
  <c r="L202" i="25"/>
  <c r="L74" i="69"/>
  <c r="L84" i="70"/>
  <c r="L210" i="47"/>
  <c r="L224" s="1"/>
  <c r="L356"/>
  <c r="L369" s="1"/>
  <c r="L377" s="1"/>
  <c r="AG161" i="25"/>
  <c r="AG272"/>
  <c r="AG297" s="1"/>
  <c r="T80" i="71"/>
  <c r="T71" i="69"/>
  <c r="T51" i="65"/>
  <c r="T81" i="70"/>
  <c r="T180" i="25"/>
  <c r="U233" i="56"/>
  <c r="O81" i="71"/>
  <c r="O82" i="70"/>
  <c r="O72" i="69"/>
  <c r="O181" i="25"/>
  <c r="O52" i="65"/>
  <c r="R84" i="70"/>
  <c r="R74" i="69"/>
  <c r="R54" i="65"/>
  <c r="R202" i="25"/>
  <c r="R83" i="71"/>
  <c r="N202" i="25"/>
  <c r="N84" i="70"/>
  <c r="N83" i="71"/>
  <c r="N54" i="65"/>
  <c r="N74" i="69"/>
  <c r="H83" i="70"/>
  <c r="H198" i="25"/>
  <c r="H53" i="65"/>
  <c r="H82" i="71"/>
  <c r="H73" i="69"/>
  <c r="U82" i="71"/>
  <c r="U73" i="69"/>
  <c r="U198" i="25"/>
  <c r="U53" i="65"/>
  <c r="U83" i="70"/>
  <c r="F202" i="25"/>
  <c r="F84" i="70"/>
  <c r="F74" i="69"/>
  <c r="F83" i="71"/>
  <c r="F54" i="65"/>
  <c r="F356" i="47"/>
  <c r="F369" s="1"/>
  <c r="F377" s="1"/>
  <c r="F210"/>
  <c r="F224" s="1"/>
  <c r="AA161" i="25"/>
  <c r="AA272"/>
  <c r="AA297" s="1"/>
  <c r="P51" i="65"/>
  <c r="P71" i="69"/>
  <c r="P180" i="25"/>
  <c r="P81" i="70"/>
  <c r="P80" i="71"/>
  <c r="Q233" i="56"/>
  <c r="E99" i="71"/>
  <c r="E100" s="1"/>
  <c r="E77"/>
  <c r="E17" s="1"/>
  <c r="O99"/>
  <c r="O77"/>
  <c r="O17" s="1"/>
  <c r="U99" i="70"/>
  <c r="U78"/>
  <c r="U18" s="1"/>
  <c r="U99" i="71"/>
  <c r="U100" s="1"/>
  <c r="U77"/>
  <c r="U17" s="1"/>
  <c r="C70"/>
  <c r="X199" i="25"/>
  <c r="C199"/>
  <c r="C69" i="71"/>
  <c r="C70" i="70"/>
  <c r="V181" i="25"/>
  <c r="V52" i="65"/>
  <c r="V82" i="70"/>
  <c r="V72" i="69"/>
  <c r="V81" i="71"/>
  <c r="E72" i="69"/>
  <c r="E81" i="71"/>
  <c r="E82" i="70"/>
  <c r="E52" i="65"/>
  <c r="E181" i="25"/>
  <c r="D132" i="56"/>
  <c r="K130" i="44" s="1"/>
  <c r="L130" s="1"/>
  <c r="I81" i="71"/>
  <c r="I181" i="25"/>
  <c r="I72" i="69"/>
  <c r="I52" i="65"/>
  <c r="I82" i="70"/>
  <c r="Q181" i="25"/>
  <c r="Q81" i="71"/>
  <c r="Q52" i="65"/>
  <c r="Q72" i="69"/>
  <c r="Q82" i="70"/>
  <c r="K51" i="65"/>
  <c r="K71" i="69"/>
  <c r="K180" i="25"/>
  <c r="K81" i="70"/>
  <c r="L233" i="56"/>
  <c r="K80" i="71"/>
  <c r="K210" i="47"/>
  <c r="K224" s="1"/>
  <c r="K356"/>
  <c r="K369" s="1"/>
  <c r="K377" s="1"/>
  <c r="S52" i="65"/>
  <c r="S72" i="69"/>
  <c r="S81" i="71"/>
  <c r="S181" i="25"/>
  <c r="S82" i="70"/>
  <c r="W181" i="25"/>
  <c r="W72" i="69"/>
  <c r="W82" i="70"/>
  <c r="W52" i="65"/>
  <c r="W81" i="71"/>
  <c r="J52" i="65"/>
  <c r="J72" i="69"/>
  <c r="J181" i="25"/>
  <c r="J82" i="70"/>
  <c r="J81" i="71"/>
  <c r="G72" i="69"/>
  <c r="G52" i="65"/>
  <c r="G181" i="25"/>
  <c r="G81" i="71"/>
  <c r="G82" i="70"/>
  <c r="M198" i="25"/>
  <c r="M82" i="71"/>
  <c r="M53" i="65"/>
  <c r="M73" i="69"/>
  <c r="M83" i="70"/>
  <c r="C193" i="25"/>
  <c r="X193"/>
  <c r="C359" i="47"/>
  <c r="C184"/>
  <c r="D369"/>
  <c r="D377" s="1"/>
  <c r="W99" i="71"/>
  <c r="W77"/>
  <c r="W17" s="1"/>
  <c r="Q99" i="70"/>
  <c r="Q78"/>
  <c r="Q18" s="1"/>
  <c r="Q99" i="71"/>
  <c r="Q77"/>
  <c r="Q17" s="1"/>
  <c r="H315" i="25"/>
  <c r="L82" i="70"/>
  <c r="L81" i="71"/>
  <c r="L72" i="69"/>
  <c r="L181" i="25"/>
  <c r="L52" i="65"/>
  <c r="T84" i="70"/>
  <c r="T202" i="25"/>
  <c r="T54" i="65"/>
  <c r="T74" i="69"/>
  <c r="T83" i="71"/>
  <c r="O51" i="65"/>
  <c r="O180" i="25"/>
  <c r="P233" i="56"/>
  <c r="O71" i="69"/>
  <c r="O81" i="70"/>
  <c r="O80" i="71"/>
  <c r="O54" i="65"/>
  <c r="O74" i="69"/>
  <c r="O202" i="25"/>
  <c r="O83" i="71"/>
  <c r="O84" i="70"/>
  <c r="R356" i="47"/>
  <c r="R369" s="1"/>
  <c r="R377" s="1"/>
  <c r="R210"/>
  <c r="R224" s="1"/>
  <c r="AM161" i="25"/>
  <c r="AM272"/>
  <c r="AM297" s="1"/>
  <c r="N80" i="71"/>
  <c r="N81" i="70"/>
  <c r="N51" i="65"/>
  <c r="N71" i="69"/>
  <c r="O233" i="56"/>
  <c r="N180" i="25"/>
  <c r="N82" i="71"/>
  <c r="N53" i="65"/>
  <c r="N83" i="70"/>
  <c r="N198" i="25"/>
  <c r="N73" i="69"/>
  <c r="H71"/>
  <c r="H80" i="71"/>
  <c r="I233" i="56"/>
  <c r="H81" i="70"/>
  <c r="H180" i="25"/>
  <c r="H51" i="65"/>
  <c r="H356" i="47"/>
  <c r="H369" s="1"/>
  <c r="H377" s="1"/>
  <c r="H210"/>
  <c r="H224" s="1"/>
  <c r="U54" i="65"/>
  <c r="U74" i="69"/>
  <c r="U84" i="70"/>
  <c r="U202" i="25"/>
  <c r="U83" i="71"/>
  <c r="U356" i="47"/>
  <c r="U369" s="1"/>
  <c r="U377" s="1"/>
  <c r="U210"/>
  <c r="U224" s="1"/>
  <c r="AP161" i="25"/>
  <c r="AP272"/>
  <c r="AP297" s="1"/>
  <c r="F198"/>
  <c r="F82" i="71"/>
  <c r="F73" i="69"/>
  <c r="F53" i="65"/>
  <c r="F83" i="70"/>
  <c r="P181" i="25"/>
  <c r="P72" i="69"/>
  <c r="P81" i="71"/>
  <c r="P82" i="70"/>
  <c r="P52" i="65"/>
  <c r="P315" i="25"/>
  <c r="P99" i="71"/>
  <c r="P77"/>
  <c r="P17" s="1"/>
  <c r="I99" i="70"/>
  <c r="I78"/>
  <c r="I18" s="1"/>
  <c r="L315" i="25"/>
  <c r="G315"/>
  <c r="G99" i="71"/>
  <c r="G77"/>
  <c r="G17" s="1"/>
  <c r="AQ161" i="25"/>
  <c r="AQ272"/>
  <c r="AQ297" s="1"/>
  <c r="E202"/>
  <c r="E84" i="70"/>
  <c r="E74" i="69"/>
  <c r="E54" i="65"/>
  <c r="E83" i="71"/>
  <c r="D153" i="56"/>
  <c r="K151" i="44" s="1"/>
  <c r="L151" s="1"/>
  <c r="E356" i="47"/>
  <c r="E369" s="1"/>
  <c r="E377" s="1"/>
  <c r="E210"/>
  <c r="E224" s="1"/>
  <c r="Z161" i="25"/>
  <c r="Z272"/>
  <c r="Z297" s="1"/>
  <c r="J233" i="56"/>
  <c r="I81" i="70"/>
  <c r="I51" i="65"/>
  <c r="I71" i="69"/>
  <c r="I80" i="71"/>
  <c r="I180" i="25"/>
  <c r="I356" i="47"/>
  <c r="I369" s="1"/>
  <c r="I377" s="1"/>
  <c r="I210"/>
  <c r="I224" s="1"/>
  <c r="Q83" i="71"/>
  <c r="Q74" i="69"/>
  <c r="Q84" i="70"/>
  <c r="Q202" i="25"/>
  <c r="Q54" i="65"/>
  <c r="AL161" i="25"/>
  <c r="AL272"/>
  <c r="AL297" s="1"/>
  <c r="K52" i="65"/>
  <c r="K72" i="69"/>
  <c r="K181" i="25"/>
  <c r="K82" i="70"/>
  <c r="K81" i="71"/>
  <c r="AN161" i="25"/>
  <c r="AN272"/>
  <c r="AN297" s="1"/>
  <c r="W81" i="70"/>
  <c r="W180" i="25"/>
  <c r="W71" i="69"/>
  <c r="W51" i="65"/>
  <c r="X233" i="56"/>
  <c r="W80" i="71"/>
  <c r="W54" i="65"/>
  <c r="W202" i="25"/>
  <c r="W84" i="70"/>
  <c r="W83" i="71"/>
  <c r="W74" i="69"/>
  <c r="J210" i="47"/>
  <c r="J224" s="1"/>
  <c r="J356"/>
  <c r="J369" s="1"/>
  <c r="J377" s="1"/>
  <c r="AE161" i="25"/>
  <c r="AE272"/>
  <c r="AE297" s="1"/>
  <c r="G180"/>
  <c r="H233" i="56"/>
  <c r="G80" i="71"/>
  <c r="G71" i="69"/>
  <c r="G51" i="65"/>
  <c r="G81" i="70"/>
  <c r="G210" i="47"/>
  <c r="G224" s="1"/>
  <c r="G356"/>
  <c r="G369" s="1"/>
  <c r="G377" s="1"/>
  <c r="G54" i="65"/>
  <c r="G84" i="70"/>
  <c r="G74" i="69"/>
  <c r="G83" i="71"/>
  <c r="G202" i="25"/>
  <c r="N233" i="56"/>
  <c r="M71" i="69"/>
  <c r="M51" i="65"/>
  <c r="M81" i="70"/>
  <c r="M80" i="71"/>
  <c r="M180" i="25"/>
  <c r="M356" i="47"/>
  <c r="M369" s="1"/>
  <c r="M377" s="1"/>
  <c r="M210"/>
  <c r="M224" s="1"/>
  <c r="X274" i="25"/>
  <c r="C68" i="71"/>
  <c r="D99"/>
  <c r="D77"/>
  <c r="C191" i="25"/>
  <c r="D315"/>
  <c r="X191"/>
  <c r="C69" i="70"/>
  <c r="D99"/>
  <c r="D78"/>
  <c r="T83"/>
  <c r="T198" i="25"/>
  <c r="T53" i="65"/>
  <c r="T73" i="69"/>
  <c r="T82" i="71"/>
  <c r="T210" i="47"/>
  <c r="T224" s="1"/>
  <c r="T356"/>
  <c r="T369" s="1"/>
  <c r="T377" s="1"/>
  <c r="AO161" i="25"/>
  <c r="AO272"/>
  <c r="AO297" s="1"/>
  <c r="O73" i="69"/>
  <c r="O82" i="71"/>
  <c r="O198" i="25"/>
  <c r="O83" i="70"/>
  <c r="O53" i="65"/>
  <c r="R81" i="71"/>
  <c r="R72" i="69"/>
  <c r="R52" i="65"/>
  <c r="R181" i="25"/>
  <c r="R82" i="70"/>
  <c r="N82"/>
  <c r="N72" i="69"/>
  <c r="N181" i="25"/>
  <c r="N81" i="71"/>
  <c r="N52" i="65"/>
  <c r="H82" i="70"/>
  <c r="H52" i="65"/>
  <c r="H72" i="69"/>
  <c r="H181" i="25"/>
  <c r="H81" i="71"/>
  <c r="U52" i="65"/>
  <c r="U181" i="25"/>
  <c r="U82" i="70"/>
  <c r="U81" i="71"/>
  <c r="U72" i="69"/>
  <c r="F81" i="70"/>
  <c r="F51" i="65"/>
  <c r="G233" i="56"/>
  <c r="F180" i="25"/>
  <c r="F71" i="69"/>
  <c r="F80" i="71"/>
  <c r="P82"/>
  <c r="P198" i="25"/>
  <c r="P73" i="69"/>
  <c r="P53" i="65"/>
  <c r="P83" i="70"/>
  <c r="P356" i="47"/>
  <c r="P369" s="1"/>
  <c r="P377" s="1"/>
  <c r="P210"/>
  <c r="P224" s="1"/>
  <c r="AK161" i="25"/>
  <c r="AK272"/>
  <c r="AK297" s="1"/>
  <c r="J99" i="70"/>
  <c r="J100" s="1"/>
  <c r="J78"/>
  <c r="J18" s="1"/>
  <c r="J99" i="71"/>
  <c r="J100" s="1"/>
  <c r="J77"/>
  <c r="J17" s="1"/>
  <c r="E99" i="70"/>
  <c r="E78"/>
  <c r="E18" s="1"/>
  <c r="O99"/>
  <c r="O78"/>
  <c r="O18" s="1"/>
  <c r="C71"/>
  <c r="X192" i="25"/>
  <c r="C192"/>
  <c r="V83" i="71"/>
  <c r="V84" i="70"/>
  <c r="V74" i="69"/>
  <c r="V54" i="65"/>
  <c r="V202" i="25"/>
  <c r="E82" i="71"/>
  <c r="E198" i="25"/>
  <c r="E53" i="65"/>
  <c r="E83" i="70"/>
  <c r="E73" i="69"/>
  <c r="D149" i="56"/>
  <c r="K147" i="44" s="1"/>
  <c r="L147" s="1"/>
  <c r="I53" i="65"/>
  <c r="I198" i="25"/>
  <c r="I82" i="71"/>
  <c r="I73" i="69"/>
  <c r="I83" i="70"/>
  <c r="Q83"/>
  <c r="Q73" i="69"/>
  <c r="Q198" i="25"/>
  <c r="Q82" i="71"/>
  <c r="Q53" i="65"/>
  <c r="K83" i="70"/>
  <c r="K82" i="71"/>
  <c r="K198" i="25"/>
  <c r="K53" i="65"/>
  <c r="K73" i="69"/>
  <c r="AF161" i="25"/>
  <c r="AF272"/>
  <c r="AF297" s="1"/>
  <c r="S53" i="65"/>
  <c r="S198" i="25"/>
  <c r="S83" i="70"/>
  <c r="S73" i="69"/>
  <c r="S82" i="71"/>
  <c r="W53" i="65"/>
  <c r="W73" i="69"/>
  <c r="W82" i="71"/>
  <c r="W198" i="25"/>
  <c r="W83" i="70"/>
  <c r="J82" i="71"/>
  <c r="J53" i="65"/>
  <c r="J73" i="69"/>
  <c r="J198" i="25"/>
  <c r="J83" i="70"/>
  <c r="G73" i="69"/>
  <c r="G83" i="70"/>
  <c r="G53" i="65"/>
  <c r="G198" i="25"/>
  <c r="G82" i="71"/>
  <c r="M72" i="69"/>
  <c r="M181" i="25"/>
  <c r="M82" i="70"/>
  <c r="M52" i="65"/>
  <c r="M81" i="71"/>
  <c r="T99"/>
  <c r="T77"/>
  <c r="T17" s="1"/>
  <c r="T99" i="70"/>
  <c r="T78"/>
  <c r="T18" s="1"/>
  <c r="D224" i="47"/>
  <c r="W315" i="25"/>
  <c r="W99" i="70"/>
  <c r="W78"/>
  <c r="W18" s="1"/>
  <c r="Q315" i="25"/>
  <c r="H99" i="70"/>
  <c r="H78"/>
  <c r="H18" s="1"/>
  <c r="H99" i="71"/>
  <c r="H77"/>
  <c r="H17" s="1"/>
  <c r="L83" i="70"/>
  <c r="L73" i="69"/>
  <c r="L198" i="25"/>
  <c r="L53" i="65"/>
  <c r="L82" i="71"/>
  <c r="T82" i="70"/>
  <c r="T52" i="65"/>
  <c r="T81" i="71"/>
  <c r="T72" i="69"/>
  <c r="T181" i="25"/>
  <c r="O210" i="47"/>
  <c r="O224" s="1"/>
  <c r="O356"/>
  <c r="O369" s="1"/>
  <c r="O377" s="1"/>
  <c r="AJ161" i="25"/>
  <c r="AJ272"/>
  <c r="AJ297" s="1"/>
  <c r="R51" i="65"/>
  <c r="R180" i="25"/>
  <c r="R81" i="70"/>
  <c r="S233" i="56"/>
  <c r="R71" i="69"/>
  <c r="R80" i="71"/>
  <c r="R198" i="25"/>
  <c r="R73" i="69"/>
  <c r="R83" i="70"/>
  <c r="R82" i="71"/>
  <c r="R53" i="65"/>
  <c r="N356" i="47"/>
  <c r="N369" s="1"/>
  <c r="N377" s="1"/>
  <c r="N210"/>
  <c r="N224" s="1"/>
  <c r="AI161" i="25"/>
  <c r="AI272"/>
  <c r="AI297" s="1"/>
  <c r="H202"/>
  <c r="H84" i="70"/>
  <c r="H54" i="65"/>
  <c r="H83" i="71"/>
  <c r="H74" i="69"/>
  <c r="AC161" i="25"/>
  <c r="AC272"/>
  <c r="AC297" s="1"/>
  <c r="U51" i="65"/>
  <c r="U81" i="70"/>
  <c r="U180" i="25"/>
  <c r="U80" i="71"/>
  <c r="V233" i="56"/>
  <c r="U71" i="69"/>
  <c r="F181" i="25"/>
  <c r="F82" i="70"/>
  <c r="F52" i="65"/>
  <c r="F72" i="69"/>
  <c r="F81" i="71"/>
  <c r="P202" i="25"/>
  <c r="P84" i="70"/>
  <c r="P83" i="71"/>
  <c r="P74" i="69"/>
  <c r="P54" i="65"/>
  <c r="P99" i="70"/>
  <c r="P78"/>
  <c r="P18" s="1"/>
  <c r="I99" i="71"/>
  <c r="I77"/>
  <c r="I17" s="1"/>
  <c r="L99" i="70"/>
  <c r="L78"/>
  <c r="L18" s="1"/>
  <c r="L99" i="71"/>
  <c r="L77"/>
  <c r="L17" s="1"/>
  <c r="G99" i="70"/>
  <c r="G78"/>
  <c r="G18" s="1"/>
  <c r="V51" i="65"/>
  <c r="V180" i="25"/>
  <c r="W233" i="56"/>
  <c r="V71" i="69"/>
  <c r="V80" i="71"/>
  <c r="V81" i="70"/>
  <c r="V356" i="47"/>
  <c r="V369" s="1"/>
  <c r="V377" s="1"/>
  <c r="V210"/>
  <c r="V224" s="1"/>
  <c r="V83" i="70"/>
  <c r="V53" i="65"/>
  <c r="V198" i="25"/>
  <c r="V73" i="69"/>
  <c r="V82" i="71"/>
  <c r="E71" i="69"/>
  <c r="E51" i="65"/>
  <c r="E180" i="25"/>
  <c r="E81" i="70"/>
  <c r="E80" i="71"/>
  <c r="F233" i="56"/>
  <c r="D131"/>
  <c r="I54" i="65"/>
  <c r="I84" i="70"/>
  <c r="I74" i="69"/>
  <c r="I83" i="71"/>
  <c r="I202" i="25"/>
  <c r="AD161"/>
  <c r="AD272"/>
  <c r="AD297" s="1"/>
  <c r="Q51" i="65"/>
  <c r="R233" i="56"/>
  <c r="Q71" i="69"/>
  <c r="Q180" i="25"/>
  <c r="Q80" i="71"/>
  <c r="Q81" i="70"/>
  <c r="Q356" i="47"/>
  <c r="Q369" s="1"/>
  <c r="Q377" s="1"/>
  <c r="Q210"/>
  <c r="Q224" s="1"/>
  <c r="K74" i="69"/>
  <c r="K84" i="70"/>
  <c r="K202" i="25"/>
  <c r="K83" i="71"/>
  <c r="K54" i="65"/>
  <c r="S71" i="69"/>
  <c r="S81" i="70"/>
  <c r="T233" i="56"/>
  <c r="S180" i="25"/>
  <c r="S51" i="65"/>
  <c r="S80" i="71"/>
  <c r="S210" i="47"/>
  <c r="S224" s="1"/>
  <c r="S356"/>
  <c r="S369" s="1"/>
  <c r="S377" s="1"/>
  <c r="S83" i="71"/>
  <c r="S54" i="65"/>
  <c r="S84" i="70"/>
  <c r="S74" i="69"/>
  <c r="S202" i="25"/>
  <c r="W210" i="47"/>
  <c r="W224" s="1"/>
  <c r="W356"/>
  <c r="W369" s="1"/>
  <c r="W377" s="1"/>
  <c r="AR161" i="25"/>
  <c r="AR272"/>
  <c r="AR297" s="1"/>
  <c r="J80" i="71"/>
  <c r="J81" i="70"/>
  <c r="J71" i="69"/>
  <c r="J51" i="65"/>
  <c r="K233" i="56"/>
  <c r="J180" i="25"/>
  <c r="J74" i="69"/>
  <c r="J54" i="65"/>
  <c r="J83" i="71"/>
  <c r="J202" i="25"/>
  <c r="J84" i="70"/>
  <c r="AB161" i="25"/>
  <c r="AB272"/>
  <c r="AB297" s="1"/>
  <c r="M54" i="65"/>
  <c r="M84" i="70"/>
  <c r="M202" i="25"/>
  <c r="M83" i="71"/>
  <c r="M74" i="69"/>
  <c r="AH161" i="25"/>
  <c r="AH272"/>
  <c r="AH297" s="1"/>
  <c r="V99" i="71"/>
  <c r="V77"/>
  <c r="V17" s="1"/>
  <c r="V99" i="70"/>
  <c r="V78"/>
  <c r="V18" s="1"/>
  <c r="D235" i="56"/>
  <c r="K140" i="44"/>
  <c r="F77" i="71"/>
  <c r="F17" s="1"/>
  <c r="F78" i="70"/>
  <c r="F18" s="1"/>
  <c r="I100" i="71" l="1"/>
  <c r="G100" i="70"/>
  <c r="F100" i="71"/>
  <c r="L100" i="70"/>
  <c r="D100"/>
  <c r="H100" i="71"/>
  <c r="D100"/>
  <c r="W100" i="70"/>
  <c r="Q100"/>
  <c r="H100"/>
  <c r="D242" i="56"/>
  <c r="K128" i="44"/>
  <c r="L128" s="1"/>
  <c r="V100" i="70"/>
  <c r="V100" i="71"/>
  <c r="T100"/>
  <c r="W100"/>
  <c r="T100" i="70"/>
  <c r="N100"/>
  <c r="P100" i="71"/>
  <c r="K100"/>
  <c r="U85" i="70"/>
  <c r="U19" s="1"/>
  <c r="E100"/>
  <c r="Q100" i="71"/>
  <c r="X272" i="25"/>
  <c r="X297" s="1"/>
  <c r="P100" i="70"/>
  <c r="L100" i="71"/>
  <c r="U100" i="70"/>
  <c r="Q85"/>
  <c r="Q19" s="1"/>
  <c r="U75" i="69"/>
  <c r="U23" s="1"/>
  <c r="F163" i="25"/>
  <c r="F40" i="73" s="1"/>
  <c r="Q163" i="25"/>
  <c r="Q36" i="70" s="1"/>
  <c r="T163" i="25"/>
  <c r="T44" i="74" s="1"/>
  <c r="G163" i="25"/>
  <c r="G44" i="74" s="1"/>
  <c r="U163" i="25"/>
  <c r="U44" i="74" s="1"/>
  <c r="N163" i="25"/>
  <c r="N40" i="73" s="1"/>
  <c r="J163" i="25"/>
  <c r="J36" i="70" s="1"/>
  <c r="L163" i="25"/>
  <c r="L36" i="70" s="1"/>
  <c r="H163" i="25"/>
  <c r="H36" i="70" s="1"/>
  <c r="O163" i="25"/>
  <c r="O36" i="70" s="1"/>
  <c r="I163" i="25"/>
  <c r="I36" i="47" s="1"/>
  <c r="W163" i="25"/>
  <c r="W35" i="71" s="1"/>
  <c r="R163" i="25"/>
  <c r="R40" i="73" s="1"/>
  <c r="M163" i="25"/>
  <c r="M42" i="75" s="1"/>
  <c r="P163" i="25"/>
  <c r="P47" i="69" s="1"/>
  <c r="S163" i="25"/>
  <c r="S42" i="75" s="1"/>
  <c r="V163" i="25"/>
  <c r="V42" i="75" s="1"/>
  <c r="K163" i="25"/>
  <c r="K36" i="47" s="1"/>
  <c r="E163" i="25"/>
  <c r="E36" i="70" s="1"/>
  <c r="X161" i="25"/>
  <c r="U55" i="65"/>
  <c r="U17" s="1"/>
  <c r="Q84" i="71"/>
  <c r="Q18" s="1"/>
  <c r="O100" i="70"/>
  <c r="C99" i="71"/>
  <c r="C356" i="47"/>
  <c r="C369" s="1"/>
  <c r="C377" s="1"/>
  <c r="G100" i="71"/>
  <c r="I100" i="70"/>
  <c r="Q75" i="69"/>
  <c r="Q23" s="1"/>
  <c r="J85" i="70"/>
  <c r="J19" s="1"/>
  <c r="C98"/>
  <c r="O100" i="71"/>
  <c r="C267" i="47"/>
  <c r="C274" s="1"/>
  <c r="C78"/>
  <c r="O87" i="75"/>
  <c r="O91" s="1"/>
  <c r="O21" s="1"/>
  <c r="O93" i="74"/>
  <c r="O21" s="1"/>
  <c r="H93"/>
  <c r="H21" s="1"/>
  <c r="H87" i="75"/>
  <c r="H91" s="1"/>
  <c r="H21" s="1"/>
  <c r="D313" i="25"/>
  <c r="D55" i="65"/>
  <c r="D17" s="1"/>
  <c r="X314" i="25"/>
  <c r="C84" i="75"/>
  <c r="D20"/>
  <c r="C20" s="1"/>
  <c r="E87"/>
  <c r="E91" s="1"/>
  <c r="E21" s="1"/>
  <c r="E93" i="74"/>
  <c r="E21" s="1"/>
  <c r="L93"/>
  <c r="L21" s="1"/>
  <c r="L87" i="75"/>
  <c r="L91" s="1"/>
  <c r="L21" s="1"/>
  <c r="K93" i="74"/>
  <c r="K21" s="1"/>
  <c r="K87" i="75"/>
  <c r="K91" s="1"/>
  <c r="K21" s="1"/>
  <c r="D88"/>
  <c r="C88" s="1"/>
  <c r="C90" i="74"/>
  <c r="T93"/>
  <c r="T21" s="1"/>
  <c r="T87" i="75"/>
  <c r="T91" s="1"/>
  <c r="T21" s="1"/>
  <c r="S93" i="74"/>
  <c r="S21" s="1"/>
  <c r="S87" i="75"/>
  <c r="S91" s="1"/>
  <c r="S21" s="1"/>
  <c r="I93" i="74"/>
  <c r="I21" s="1"/>
  <c r="I87" i="75"/>
  <c r="I91" s="1"/>
  <c r="I21" s="1"/>
  <c r="C272" i="25"/>
  <c r="C297" s="1"/>
  <c r="C89" i="74"/>
  <c r="D87" i="75"/>
  <c r="D93" i="74"/>
  <c r="C54" i="73"/>
  <c r="D18"/>
  <c r="C18" s="1"/>
  <c r="L136" i="44"/>
  <c r="J231" s="1"/>
  <c r="I231"/>
  <c r="W93" i="74"/>
  <c r="W21" s="1"/>
  <c r="W87" i="75"/>
  <c r="W91" s="1"/>
  <c r="W21" s="1"/>
  <c r="J93" i="74"/>
  <c r="J21" s="1"/>
  <c r="J87" i="75"/>
  <c r="J91" s="1"/>
  <c r="J21" s="1"/>
  <c r="V93" i="74"/>
  <c r="V21" s="1"/>
  <c r="V87" i="75"/>
  <c r="V91" s="1"/>
  <c r="V21" s="1"/>
  <c r="Q93" i="74"/>
  <c r="Q21" s="1"/>
  <c r="Q87" i="75"/>
  <c r="Q91" s="1"/>
  <c r="Q21" s="1"/>
  <c r="M93" i="74"/>
  <c r="M21" s="1"/>
  <c r="M87" i="75"/>
  <c r="M91" s="1"/>
  <c r="M21" s="1"/>
  <c r="C92" i="74"/>
  <c r="D90" i="75"/>
  <c r="C90" s="1"/>
  <c r="P87"/>
  <c r="P91" s="1"/>
  <c r="P21" s="1"/>
  <c r="P93" i="74"/>
  <c r="P21" s="1"/>
  <c r="G93"/>
  <c r="G21" s="1"/>
  <c r="G87" i="75"/>
  <c r="G91" s="1"/>
  <c r="G21" s="1"/>
  <c r="D84" i="71"/>
  <c r="D18" s="1"/>
  <c r="D85" i="70"/>
  <c r="D19" s="1"/>
  <c r="D75" i="69"/>
  <c r="D23" s="1"/>
  <c r="D89" i="75"/>
  <c r="C89" s="1"/>
  <c r="C91" i="74"/>
  <c r="C314" i="25"/>
  <c r="C98" i="71"/>
  <c r="R93" i="74"/>
  <c r="R21" s="1"/>
  <c r="R87" i="75"/>
  <c r="R91" s="1"/>
  <c r="R21" s="1"/>
  <c r="F87"/>
  <c r="F91" s="1"/>
  <c r="F21" s="1"/>
  <c r="F93" i="74"/>
  <c r="F21" s="1"/>
  <c r="U93"/>
  <c r="U21" s="1"/>
  <c r="U87" i="75"/>
  <c r="U91" s="1"/>
  <c r="U21" s="1"/>
  <c r="N87"/>
  <c r="N91" s="1"/>
  <c r="N21" s="1"/>
  <c r="N93" i="74"/>
  <c r="N21" s="1"/>
  <c r="C161" i="25"/>
  <c r="V84" i="71"/>
  <c r="V18" s="1"/>
  <c r="Q55" i="65"/>
  <c r="Q17" s="1"/>
  <c r="U84" i="71"/>
  <c r="U18" s="1"/>
  <c r="S85" i="70"/>
  <c r="S19" s="1"/>
  <c r="Q313" i="25"/>
  <c r="E84" i="71"/>
  <c r="C80"/>
  <c r="E313" i="25"/>
  <c r="X180"/>
  <c r="C180"/>
  <c r="E75" i="69"/>
  <c r="C71"/>
  <c r="V55" i="65"/>
  <c r="V17" s="1"/>
  <c r="U313" i="25"/>
  <c r="R84" i="71"/>
  <c r="R18" s="1"/>
  <c r="R313" i="25"/>
  <c r="C210" i="47"/>
  <c r="C224" s="1"/>
  <c r="C83" i="70"/>
  <c r="C198" i="25"/>
  <c r="X198"/>
  <c r="F75" i="69"/>
  <c r="F23" s="1"/>
  <c r="F85" i="70"/>
  <c r="F19" s="1"/>
  <c r="C78"/>
  <c r="D18"/>
  <c r="C18" s="1"/>
  <c r="C99"/>
  <c r="C77" i="71"/>
  <c r="D17"/>
  <c r="C17" s="1"/>
  <c r="M84"/>
  <c r="M18" s="1"/>
  <c r="M55" i="65"/>
  <c r="M17" s="1"/>
  <c r="G85" i="70"/>
  <c r="G19" s="1"/>
  <c r="G75" i="69"/>
  <c r="G23" s="1"/>
  <c r="G84" i="71"/>
  <c r="G18" s="1"/>
  <c r="G313" i="25"/>
  <c r="W313"/>
  <c r="I313"/>
  <c r="I75" i="69"/>
  <c r="I23" s="1"/>
  <c r="I55" i="65"/>
  <c r="I17" s="1"/>
  <c r="C83" i="71"/>
  <c r="C74" i="69"/>
  <c r="C202" i="25"/>
  <c r="X202"/>
  <c r="H55" i="65"/>
  <c r="H17" s="1"/>
  <c r="H85" i="70"/>
  <c r="H19" s="1"/>
  <c r="H75" i="69"/>
  <c r="H23" s="1"/>
  <c r="N313" i="25"/>
  <c r="N75" i="69"/>
  <c r="N23" s="1"/>
  <c r="N85" i="70"/>
  <c r="N19" s="1"/>
  <c r="O84" i="71"/>
  <c r="O18" s="1"/>
  <c r="O75" i="69"/>
  <c r="O23" s="1"/>
  <c r="O55" i="65"/>
  <c r="O17" s="1"/>
  <c r="K84" i="71"/>
  <c r="K18" s="1"/>
  <c r="K85" i="70"/>
  <c r="K19" s="1"/>
  <c r="K75" i="69"/>
  <c r="K23" s="1"/>
  <c r="C52" i="65"/>
  <c r="C81" i="71"/>
  <c r="P84"/>
  <c r="P18" s="1"/>
  <c r="P75" i="69"/>
  <c r="P23" s="1"/>
  <c r="T85" i="70"/>
  <c r="T19" s="1"/>
  <c r="T75" i="69"/>
  <c r="T23" s="1"/>
  <c r="L55" i="65"/>
  <c r="L17" s="1"/>
  <c r="L85" i="70"/>
  <c r="L19" s="1"/>
  <c r="S84" i="71"/>
  <c r="S18" s="1"/>
  <c r="S313" i="25"/>
  <c r="L140" i="44"/>
  <c r="J232" s="1"/>
  <c r="I232"/>
  <c r="J313" i="25"/>
  <c r="J55" i="65"/>
  <c r="J17" s="1"/>
  <c r="J75" i="69"/>
  <c r="J23" s="1"/>
  <c r="J84" i="71"/>
  <c r="J18" s="1"/>
  <c r="S55" i="65"/>
  <c r="S17" s="1"/>
  <c r="S75" i="69"/>
  <c r="S23" s="1"/>
  <c r="K129" i="44"/>
  <c r="D233" i="56"/>
  <c r="E85" i="70"/>
  <c r="C81"/>
  <c r="E55" i="65"/>
  <c r="C51"/>
  <c r="V85" i="70"/>
  <c r="V19" s="1"/>
  <c r="V75" i="69"/>
  <c r="V23" s="1"/>
  <c r="V313" i="25"/>
  <c r="R75" i="69"/>
  <c r="R23" s="1"/>
  <c r="R85" i="70"/>
  <c r="R19" s="1"/>
  <c r="R55" i="65"/>
  <c r="R17" s="1"/>
  <c r="C73" i="69"/>
  <c r="C53" i="65"/>
  <c r="C82" i="71"/>
  <c r="P44" i="74"/>
  <c r="F84" i="71"/>
  <c r="F18" s="1"/>
  <c r="F313" i="25"/>
  <c r="F55" i="65"/>
  <c r="F17" s="1"/>
  <c r="T36" i="70"/>
  <c r="X315" i="25"/>
  <c r="C315"/>
  <c r="M313"/>
  <c r="M85" i="70"/>
  <c r="M19" s="1"/>
  <c r="M75" i="69"/>
  <c r="M23" s="1"/>
  <c r="G55" i="65"/>
  <c r="G17" s="1"/>
  <c r="W84" i="71"/>
  <c r="W18" s="1"/>
  <c r="W55" i="65"/>
  <c r="W17" s="1"/>
  <c r="W75" i="69"/>
  <c r="W23" s="1"/>
  <c r="W85" i="70"/>
  <c r="W19" s="1"/>
  <c r="I84" i="71"/>
  <c r="I18" s="1"/>
  <c r="I85" i="70"/>
  <c r="I19" s="1"/>
  <c r="C54" i="65"/>
  <c r="C84" i="70"/>
  <c r="H313" i="25"/>
  <c r="H84" i="71"/>
  <c r="H18" s="1"/>
  <c r="N55" i="65"/>
  <c r="N17" s="1"/>
  <c r="N84" i="71"/>
  <c r="N18" s="1"/>
  <c r="O85" i="70"/>
  <c r="O19" s="1"/>
  <c r="O313" i="25"/>
  <c r="K313"/>
  <c r="K55" i="65"/>
  <c r="K17" s="1"/>
  <c r="C181" i="25"/>
  <c r="X181"/>
  <c r="C82" i="70"/>
  <c r="C72" i="69"/>
  <c r="P85" i="70"/>
  <c r="P19" s="1"/>
  <c r="P313" i="25"/>
  <c r="P55" i="65"/>
  <c r="P17" s="1"/>
  <c r="T313" i="25"/>
  <c r="T55" i="65"/>
  <c r="T17" s="1"/>
  <c r="T84" i="71"/>
  <c r="T18" s="1"/>
  <c r="L84"/>
  <c r="L18" s="1"/>
  <c r="L75" i="69"/>
  <c r="L23" s="1"/>
  <c r="L313" i="25"/>
  <c r="L36" i="47" l="1"/>
  <c r="S36" i="70"/>
  <c r="L44" i="74"/>
  <c r="G35" i="71"/>
  <c r="W36" i="47"/>
  <c r="H41" i="65"/>
  <c r="Q41"/>
  <c r="K42" i="75"/>
  <c r="O47" i="69"/>
  <c r="M41" i="65"/>
  <c r="N35" i="71"/>
  <c r="I44" i="74"/>
  <c r="F41" i="65"/>
  <c r="R44" i="74"/>
  <c r="Q44"/>
  <c r="S35" i="71"/>
  <c r="K44" i="74"/>
  <c r="O40" i="73"/>
  <c r="W42" i="75"/>
  <c r="G40" i="73"/>
  <c r="M36" i="70"/>
  <c r="C100"/>
  <c r="J40" i="73"/>
  <c r="L41" i="65"/>
  <c r="L40" i="73"/>
  <c r="Q42" i="75"/>
  <c r="Q36" i="47"/>
  <c r="S36"/>
  <c r="S47" i="69"/>
  <c r="K36" i="70"/>
  <c r="K41" i="65"/>
  <c r="O36" i="47"/>
  <c r="O42" i="75"/>
  <c r="W40" i="73"/>
  <c r="W47" i="69"/>
  <c r="G41" i="65"/>
  <c r="G36" i="70"/>
  <c r="M35" i="71"/>
  <c r="M44" i="74"/>
  <c r="N36" i="70"/>
  <c r="F42" i="75"/>
  <c r="R36" i="47"/>
  <c r="T35" i="71"/>
  <c r="V47" i="69"/>
  <c r="L47"/>
  <c r="L35" i="71"/>
  <c r="L42" i="75"/>
  <c r="Q35" i="71"/>
  <c r="Q40" i="73"/>
  <c r="Q47" i="69"/>
  <c r="S44" i="74"/>
  <c r="S40" i="73"/>
  <c r="S41" i="65"/>
  <c r="K40" i="73"/>
  <c r="K47" i="69"/>
  <c r="K35" i="71"/>
  <c r="O35"/>
  <c r="O41" i="65"/>
  <c r="O44" i="74"/>
  <c r="W41" i="65"/>
  <c r="W44" i="74"/>
  <c r="W36" i="70"/>
  <c r="G47" i="69"/>
  <c r="G36" i="47"/>
  <c r="G42" i="75"/>
  <c r="M36" i="47"/>
  <c r="M47" i="69"/>
  <c r="M40" i="73"/>
  <c r="N47" i="69"/>
  <c r="N36" i="47"/>
  <c r="F44" i="74"/>
  <c r="F36" i="70"/>
  <c r="R42" i="75"/>
  <c r="R47" i="69"/>
  <c r="T40" i="73"/>
  <c r="T42" i="75"/>
  <c r="P36" i="70"/>
  <c r="I42" i="75"/>
  <c r="U41" i="65"/>
  <c r="E40" i="73"/>
  <c r="N41" i="65"/>
  <c r="N42" i="75"/>
  <c r="N44" i="74"/>
  <c r="U36" i="47"/>
  <c r="V41" i="65"/>
  <c r="E42" i="75"/>
  <c r="J47" i="69"/>
  <c r="H42" i="75"/>
  <c r="P41" i="65"/>
  <c r="P36" i="47"/>
  <c r="I36" i="70"/>
  <c r="I41" i="65"/>
  <c r="U36" i="70"/>
  <c r="U42" i="75"/>
  <c r="V44" i="74"/>
  <c r="V36" i="70"/>
  <c r="E47" i="69"/>
  <c r="E36" i="47"/>
  <c r="J35" i="71"/>
  <c r="J36" i="47"/>
  <c r="H44" i="74"/>
  <c r="H35" i="71"/>
  <c r="F36" i="47"/>
  <c r="F35" i="71"/>
  <c r="F47" i="69"/>
  <c r="R41" i="65"/>
  <c r="R36" i="70"/>
  <c r="R35" i="71"/>
  <c r="T36" i="47"/>
  <c r="T47" i="69"/>
  <c r="T41" i="65"/>
  <c r="P42" i="75"/>
  <c r="P35" i="71"/>
  <c r="P40" i="73"/>
  <c r="I40"/>
  <c r="I35" i="71"/>
  <c r="I47" i="69"/>
  <c r="U40" i="73"/>
  <c r="U35" i="71"/>
  <c r="U47" i="69"/>
  <c r="V40" i="73"/>
  <c r="V36" i="47"/>
  <c r="V35" i="71"/>
  <c r="E41" i="65"/>
  <c r="E44" i="74"/>
  <c r="E35" i="71"/>
  <c r="C39" i="72"/>
  <c r="J44" i="74"/>
  <c r="J42" i="75"/>
  <c r="J41" i="65"/>
  <c r="H40" i="73"/>
  <c r="H47" i="69"/>
  <c r="H36" i="47"/>
  <c r="C100" i="71"/>
  <c r="C93" i="74"/>
  <c r="D21"/>
  <c r="C21" s="1"/>
  <c r="D36" i="70"/>
  <c r="D44" i="74"/>
  <c r="D47" i="69"/>
  <c r="D35" i="71"/>
  <c r="D41" i="65"/>
  <c r="D40" i="73"/>
  <c r="D36" i="47"/>
  <c r="D42" i="75"/>
  <c r="C163" i="25"/>
  <c r="D91" i="75"/>
  <c r="C87"/>
  <c r="L129" i="44"/>
  <c r="J230" s="1"/>
  <c r="I230"/>
  <c r="E23" i="69"/>
  <c r="C23" s="1"/>
  <c r="C75"/>
  <c r="X313" i="25"/>
  <c r="E18" i="71"/>
  <c r="C18" s="1"/>
  <c r="C84"/>
  <c r="E17" i="65"/>
  <c r="C17" s="1"/>
  <c r="C55"/>
  <c r="E19" i="70"/>
  <c r="C19" s="1"/>
  <c r="C85"/>
  <c r="C313" i="25"/>
  <c r="C36" i="70" l="1"/>
  <c r="C44" i="74"/>
  <c r="C42" i="75"/>
  <c r="C40" i="73"/>
  <c r="C35" i="71"/>
  <c r="C36" i="47"/>
  <c r="C41" i="65"/>
  <c r="C47" i="69"/>
  <c r="D21" i="75"/>
  <c r="C21" s="1"/>
  <c r="C91"/>
  <c r="D117" i="36"/>
  <c r="N117"/>
  <c r="E117"/>
  <c r="V117"/>
  <c r="G117"/>
  <c r="I117"/>
  <c r="K117"/>
  <c r="P117"/>
  <c r="T117"/>
  <c r="Q117"/>
  <c r="H117"/>
  <c r="J117"/>
  <c r="U117"/>
  <c r="M117"/>
  <c r="W117"/>
  <c r="O117"/>
  <c r="S117"/>
  <c r="R117"/>
  <c r="F117"/>
  <c r="L117"/>
  <c r="BG114" i="46" l="1"/>
  <c r="M114" i="56" s="1"/>
  <c r="BG110" i="46"/>
  <c r="M110" i="56" s="1"/>
  <c r="CB185" i="46"/>
  <c r="M185" i="56" s="1"/>
  <c r="L234" i="25" s="1"/>
  <c r="CB186" i="46"/>
  <c r="M186" i="56" s="1"/>
  <c r="L235" i="25" s="1"/>
  <c r="CB180" i="46"/>
  <c r="M180" i="56" s="1"/>
  <c r="L229" i="25" s="1"/>
  <c r="CB204" i="46"/>
  <c r="M204" i="56" s="1"/>
  <c r="CB193" i="46"/>
  <c r="M193" i="56" s="1"/>
  <c r="L242" i="25" s="1"/>
  <c r="CB187" i="46"/>
  <c r="M187" i="56" s="1"/>
  <c r="L236" i="25" s="1"/>
  <c r="CB196" i="46"/>
  <c r="M196" i="56" s="1"/>
  <c r="L245" i="25" s="1"/>
  <c r="CB181" i="46"/>
  <c r="M181" i="56" s="1"/>
  <c r="L230" i="25" s="1"/>
  <c r="CB195" i="46"/>
  <c r="M195" i="56" s="1"/>
  <c r="L244" i="25" s="1"/>
  <c r="CB194" i="46"/>
  <c r="M194" i="56" s="1"/>
  <c r="L243" i="25" s="1"/>
  <c r="CB152" i="46"/>
  <c r="CB184"/>
  <c r="M184" i="56" s="1"/>
  <c r="L233" i="25" s="1"/>
  <c r="CB206" i="46"/>
  <c r="M206" i="56" s="1"/>
  <c r="CB211" i="46"/>
  <c r="M211" i="56" s="1"/>
  <c r="L250" i="25" s="1"/>
  <c r="CB198" i="46"/>
  <c r="M198" i="56" s="1"/>
  <c r="L247" i="25" s="1"/>
  <c r="CB179" i="46"/>
  <c r="M179" i="56" s="1"/>
  <c r="L228" i="25" s="1"/>
  <c r="AJ592" i="64"/>
  <c r="BG104" i="46"/>
  <c r="M104" i="56" s="1"/>
  <c r="CB210" i="46"/>
  <c r="M210" i="56" s="1"/>
  <c r="L249" i="25" s="1"/>
  <c r="CB212" i="46"/>
  <c r="M212" i="56" s="1"/>
  <c r="L251" i="25" s="1"/>
  <c r="CB213" i="46"/>
  <c r="M213" i="56" s="1"/>
  <c r="L252" i="25" s="1"/>
  <c r="CB182" i="46"/>
  <c r="M182" i="56" s="1"/>
  <c r="L231" i="25" s="1"/>
  <c r="CB175" i="46"/>
  <c r="M175" i="56" s="1"/>
  <c r="L224" i="25" s="1"/>
  <c r="CB192" i="46"/>
  <c r="M192" i="56" s="1"/>
  <c r="L241" i="25" s="1"/>
  <c r="CB205" i="46"/>
  <c r="M205" i="56" s="1"/>
  <c r="CB176" i="46"/>
  <c r="L118" i="36"/>
  <c r="CB188" i="46"/>
  <c r="M188" i="56" s="1"/>
  <c r="L237" i="25" s="1"/>
  <c r="CB190" i="46"/>
  <c r="M190" i="56" s="1"/>
  <c r="L239" i="25" s="1"/>
  <c r="CB197" i="46"/>
  <c r="M197" i="56" s="1"/>
  <c r="L246" i="25" s="1"/>
  <c r="CB191" i="46"/>
  <c r="M191" i="56" s="1"/>
  <c r="L240" i="25" s="1"/>
  <c r="CB178" i="46"/>
  <c r="M178" i="56" s="1"/>
  <c r="L227" i="25" s="1"/>
  <c r="CB174" i="46"/>
  <c r="M174" i="56" s="1"/>
  <c r="L223" i="25" s="1"/>
  <c r="CB183" i="46"/>
  <c r="M183" i="56" s="1"/>
  <c r="L232" i="25" s="1"/>
  <c r="AL19" i="46"/>
  <c r="R118" i="36"/>
  <c r="CH175" i="46"/>
  <c r="S175" i="56" s="1"/>
  <c r="R224" i="25" s="1"/>
  <c r="CH187" i="46"/>
  <c r="S187" i="56" s="1"/>
  <c r="R236" i="25" s="1"/>
  <c r="CH152" i="46"/>
  <c r="CH188"/>
  <c r="S188" i="56" s="1"/>
  <c r="R237" i="25" s="1"/>
  <c r="CH193" i="46"/>
  <c r="S193" i="56" s="1"/>
  <c r="R242" i="25" s="1"/>
  <c r="CH211" i="46"/>
  <c r="S211" i="56" s="1"/>
  <c r="R250" i="25" s="1"/>
  <c r="CH198" i="46"/>
  <c r="S198" i="56" s="1"/>
  <c r="R247" i="25" s="1"/>
  <c r="CH181" i="46"/>
  <c r="S181" i="56" s="1"/>
  <c r="R230" i="25" s="1"/>
  <c r="BM114" i="46"/>
  <c r="CH210"/>
  <c r="S210" i="56" s="1"/>
  <c r="R249" i="25" s="1"/>
  <c r="CH184" i="46"/>
  <c r="S184" i="56" s="1"/>
  <c r="R233" i="25" s="1"/>
  <c r="CH178" i="46"/>
  <c r="S178" i="56" s="1"/>
  <c r="R227" i="25" s="1"/>
  <c r="CH182" i="46"/>
  <c r="S182" i="56" s="1"/>
  <c r="R231" i="25" s="1"/>
  <c r="CH186" i="46"/>
  <c r="S186" i="56" s="1"/>
  <c r="R235" i="25" s="1"/>
  <c r="CH213" i="46"/>
  <c r="S213" i="56" s="1"/>
  <c r="R252" i="25" s="1"/>
  <c r="CH183" i="46"/>
  <c r="S183" i="56" s="1"/>
  <c r="R232" i="25" s="1"/>
  <c r="CH176" i="46"/>
  <c r="AP592" i="64"/>
  <c r="CH185" i="46"/>
  <c r="S185" i="56" s="1"/>
  <c r="R234" i="25" s="1"/>
  <c r="CH192" i="46"/>
  <c r="S192" i="56" s="1"/>
  <c r="R241" i="25" s="1"/>
  <c r="CH205" i="46"/>
  <c r="S205" i="56" s="1"/>
  <c r="CH212" i="46"/>
  <c r="S212" i="56" s="1"/>
  <c r="R251" i="25" s="1"/>
  <c r="CH204" i="46"/>
  <c r="S204" i="56" s="1"/>
  <c r="CH194" i="46"/>
  <c r="S194" i="56" s="1"/>
  <c r="R243" i="25" s="1"/>
  <c r="CH196" i="46"/>
  <c r="S196" i="56" s="1"/>
  <c r="R245" i="25" s="1"/>
  <c r="CH174" i="46"/>
  <c r="S174" i="56" s="1"/>
  <c r="R223" i="25" s="1"/>
  <c r="BM104" i="46"/>
  <c r="S104" i="56" s="1"/>
  <c r="BM110" i="46"/>
  <c r="S110" i="56" s="1"/>
  <c r="CH195" i="46"/>
  <c r="S195" i="56" s="1"/>
  <c r="R244" i="25" s="1"/>
  <c r="CH206" i="46"/>
  <c r="S206" i="56" s="1"/>
  <c r="CH180" i="46"/>
  <c r="S180" i="56" s="1"/>
  <c r="R229" i="25" s="1"/>
  <c r="CH197" i="46"/>
  <c r="S197" i="56" s="1"/>
  <c r="R246" i="25" s="1"/>
  <c r="CH191" i="46"/>
  <c r="S191" i="56" s="1"/>
  <c r="R240" i="25" s="1"/>
  <c r="CH190" i="46"/>
  <c r="S190" i="56" s="1"/>
  <c r="R239" i="25" s="1"/>
  <c r="CH179" i="46"/>
  <c r="S179" i="56" s="1"/>
  <c r="R228" i="25" s="1"/>
  <c r="AR19" i="46"/>
  <c r="BJ110"/>
  <c r="P110" i="56" s="1"/>
  <c r="BJ104" i="46"/>
  <c r="P104" i="56" s="1"/>
  <c r="CE188" i="46"/>
  <c r="P188" i="56" s="1"/>
  <c r="O237" i="25" s="1"/>
  <c r="CE180" i="46"/>
  <c r="P180" i="56" s="1"/>
  <c r="O229" i="25" s="1"/>
  <c r="CE197" i="46"/>
  <c r="P197" i="56" s="1"/>
  <c r="O246" i="25" s="1"/>
  <c r="CE191" i="46"/>
  <c r="P191" i="56" s="1"/>
  <c r="O240" i="25" s="1"/>
  <c r="CE211" i="46"/>
  <c r="P211" i="56" s="1"/>
  <c r="O250" i="25" s="1"/>
  <c r="CE196" i="46"/>
  <c r="P196" i="56" s="1"/>
  <c r="O245" i="25" s="1"/>
  <c r="CE181" i="46"/>
  <c r="P181" i="56" s="1"/>
  <c r="O230" i="25" s="1"/>
  <c r="BJ114" i="46"/>
  <c r="CE195"/>
  <c r="P195" i="56" s="1"/>
  <c r="O244" i="25" s="1"/>
  <c r="CE187" i="46"/>
  <c r="P187" i="56" s="1"/>
  <c r="O236" i="25" s="1"/>
  <c r="CE212" i="46"/>
  <c r="P212" i="56" s="1"/>
  <c r="O251" i="25" s="1"/>
  <c r="CE175" i="46"/>
  <c r="P175" i="56" s="1"/>
  <c r="O224" i="25" s="1"/>
  <c r="CE206" i="46"/>
  <c r="P206" i="56" s="1"/>
  <c r="CE213" i="46"/>
  <c r="P213" i="56" s="1"/>
  <c r="O252" i="25" s="1"/>
  <c r="CE183" i="46"/>
  <c r="P183" i="56" s="1"/>
  <c r="O232" i="25" s="1"/>
  <c r="CE179" i="46"/>
  <c r="P179" i="56" s="1"/>
  <c r="O228" i="25" s="1"/>
  <c r="AM592" i="64"/>
  <c r="CE210" i="46"/>
  <c r="P210" i="56" s="1"/>
  <c r="O249" i="25" s="1"/>
  <c r="CE185" i="46"/>
  <c r="P185" i="56" s="1"/>
  <c r="O234" i="25" s="1"/>
  <c r="CE192" i="46"/>
  <c r="P192" i="56" s="1"/>
  <c r="O241" i="25" s="1"/>
  <c r="CE182" i="46"/>
  <c r="P182" i="56" s="1"/>
  <c r="O231" i="25" s="1"/>
  <c r="CE184" i="46"/>
  <c r="P184" i="56" s="1"/>
  <c r="O233" i="25" s="1"/>
  <c r="CE194" i="46"/>
  <c r="P194" i="56" s="1"/>
  <c r="O243" i="25" s="1"/>
  <c r="CE205" i="46"/>
  <c r="P205" i="56" s="1"/>
  <c r="CE174" i="46"/>
  <c r="P174" i="56" s="1"/>
  <c r="O223" i="25" s="1"/>
  <c r="CE176" i="46"/>
  <c r="O118" i="36"/>
  <c r="CE186" i="46"/>
  <c r="P186" i="56" s="1"/>
  <c r="O235" i="25" s="1"/>
  <c r="CE152" i="46"/>
  <c r="CE204"/>
  <c r="P204" i="56" s="1"/>
  <c r="CE193" i="46"/>
  <c r="P193" i="56" s="1"/>
  <c r="O242" i="25" s="1"/>
  <c r="CE178" i="46"/>
  <c r="P178" i="56" s="1"/>
  <c r="O227" i="25" s="1"/>
  <c r="CE190" i="46"/>
  <c r="P190" i="56" s="1"/>
  <c r="O239" i="25" s="1"/>
  <c r="CE198" i="46"/>
  <c r="P198" i="56" s="1"/>
  <c r="O247" i="25" s="1"/>
  <c r="AO19" i="46"/>
  <c r="BH114"/>
  <c r="CC195"/>
  <c r="N195" i="56" s="1"/>
  <c r="M244" i="25" s="1"/>
  <c r="CC206" i="46"/>
  <c r="N206" i="56" s="1"/>
  <c r="CC211" i="46"/>
  <c r="N211" i="56" s="1"/>
  <c r="M250" i="25" s="1"/>
  <c r="CC196" i="46"/>
  <c r="N196" i="56" s="1"/>
  <c r="M245" i="25" s="1"/>
  <c r="CC204" i="46"/>
  <c r="N204" i="56" s="1"/>
  <c r="CC192" i="46"/>
  <c r="N192" i="56" s="1"/>
  <c r="M241" i="25" s="1"/>
  <c r="CC183" i="46"/>
  <c r="N183" i="56" s="1"/>
  <c r="M232" i="25" s="1"/>
  <c r="CC176" i="46"/>
  <c r="M118" i="36"/>
  <c r="CC212" i="46"/>
  <c r="N212" i="56" s="1"/>
  <c r="M251" i="25" s="1"/>
  <c r="CC187" i="46"/>
  <c r="N187" i="56" s="1"/>
  <c r="M236" i="25" s="1"/>
  <c r="CC205" i="46"/>
  <c r="N205" i="56" s="1"/>
  <c r="CC197" i="46"/>
  <c r="N197" i="56" s="1"/>
  <c r="M246" i="25" s="1"/>
  <c r="CC184" i="46"/>
  <c r="N184" i="56" s="1"/>
  <c r="M233" i="25" s="1"/>
  <c r="CC182" i="46"/>
  <c r="N182" i="56" s="1"/>
  <c r="M231" i="25" s="1"/>
  <c r="CC174" i="46"/>
  <c r="N174" i="56" s="1"/>
  <c r="M223" i="25" s="1"/>
  <c r="AM19" i="46"/>
  <c r="BH110"/>
  <c r="N110" i="56" s="1"/>
  <c r="CC210" i="46"/>
  <c r="N210" i="56" s="1"/>
  <c r="M249" i="25" s="1"/>
  <c r="CC193" i="46"/>
  <c r="N193" i="56" s="1"/>
  <c r="M242" i="25" s="1"/>
  <c r="CC194" i="46"/>
  <c r="N194" i="56" s="1"/>
  <c r="M243" i="25" s="1"/>
  <c r="CC180" i="46"/>
  <c r="N180" i="56" s="1"/>
  <c r="M229" i="25" s="1"/>
  <c r="CC188" i="46"/>
  <c r="N188" i="56" s="1"/>
  <c r="M237" i="25" s="1"/>
  <c r="CC175" i="46"/>
  <c r="N175" i="56" s="1"/>
  <c r="M224" i="25" s="1"/>
  <c r="CC213" i="46"/>
  <c r="N213" i="56" s="1"/>
  <c r="M252" i="25" s="1"/>
  <c r="CC179" i="46"/>
  <c r="N179" i="56" s="1"/>
  <c r="M228" i="25" s="1"/>
  <c r="BH104" i="46"/>
  <c r="N104" i="56" s="1"/>
  <c r="CC185" i="46"/>
  <c r="N185" i="56" s="1"/>
  <c r="M234" i="25" s="1"/>
  <c r="CC191" i="46"/>
  <c r="N191" i="56" s="1"/>
  <c r="M240" i="25" s="1"/>
  <c r="CC190" i="46"/>
  <c r="N190" i="56" s="1"/>
  <c r="M239" i="25" s="1"/>
  <c r="CC152" i="46"/>
  <c r="CC186"/>
  <c r="N186" i="56" s="1"/>
  <c r="M235" i="25" s="1"/>
  <c r="CC178" i="46"/>
  <c r="N178" i="56" s="1"/>
  <c r="M227" i="25" s="1"/>
  <c r="CC181" i="46"/>
  <c r="N181" i="56" s="1"/>
  <c r="M230" i="25" s="1"/>
  <c r="CC198" i="46"/>
  <c r="N198" i="56" s="1"/>
  <c r="M247" i="25" s="1"/>
  <c r="AK592" i="64"/>
  <c r="BZ195" i="46"/>
  <c r="K195" i="56" s="1"/>
  <c r="J244" i="25" s="1"/>
  <c r="BZ175" i="46"/>
  <c r="K175" i="56" s="1"/>
  <c r="J224" i="25" s="1"/>
  <c r="BZ192" i="46"/>
  <c r="K192" i="56" s="1"/>
  <c r="J241" i="25" s="1"/>
  <c r="BZ190" i="46"/>
  <c r="K190" i="56" s="1"/>
  <c r="J239" i="25" s="1"/>
  <c r="BZ186" i="46"/>
  <c r="K186" i="56" s="1"/>
  <c r="J235" i="25" s="1"/>
  <c r="BZ152" i="46"/>
  <c r="BZ174"/>
  <c r="K174" i="56" s="1"/>
  <c r="BZ176" i="46"/>
  <c r="BZ210"/>
  <c r="K210" i="56" s="1"/>
  <c r="J249" i="25" s="1"/>
  <c r="BE114" i="46"/>
  <c r="K114" i="56" s="1"/>
  <c r="BZ197" i="46"/>
  <c r="K197" i="56" s="1"/>
  <c r="J246" i="25" s="1"/>
  <c r="BZ191" i="46"/>
  <c r="K191" i="56" s="1"/>
  <c r="J240" i="25" s="1"/>
  <c r="BZ178" i="46"/>
  <c r="K178" i="56" s="1"/>
  <c r="J227" i="25" s="1"/>
  <c r="BZ205" i="46"/>
  <c r="K205" i="56" s="1"/>
  <c r="BZ188" i="46"/>
  <c r="K188" i="56" s="1"/>
  <c r="J237" i="25" s="1"/>
  <c r="BZ180" i="46"/>
  <c r="K180" i="56" s="1"/>
  <c r="J229" i="25" s="1"/>
  <c r="BZ183" i="46"/>
  <c r="K183" i="56" s="1"/>
  <c r="J232" i="25" s="1"/>
  <c r="AH592" i="64"/>
  <c r="J118" i="36"/>
  <c r="BZ204" i="46"/>
  <c r="K204" i="56" s="1"/>
  <c r="BZ193" i="46"/>
  <c r="K193" i="56" s="1"/>
  <c r="J242" i="25" s="1"/>
  <c r="BZ213" i="46"/>
  <c r="K213" i="56" s="1"/>
  <c r="J252" i="25" s="1"/>
  <c r="BZ212" i="46"/>
  <c r="K212" i="56" s="1"/>
  <c r="J251" i="25" s="1"/>
  <c r="BZ187" i="46"/>
  <c r="K187" i="56" s="1"/>
  <c r="J236" i="25" s="1"/>
  <c r="BZ179" i="46"/>
  <c r="K179" i="56" s="1"/>
  <c r="J228" i="25" s="1"/>
  <c r="BZ181" i="46"/>
  <c r="K181" i="56" s="1"/>
  <c r="J230" i="25" s="1"/>
  <c r="BE104" i="46"/>
  <c r="K104" i="56" s="1"/>
  <c r="BE110" i="46"/>
  <c r="K110" i="56" s="1"/>
  <c r="BZ185" i="46"/>
  <c r="K185" i="56" s="1"/>
  <c r="J234" i="25" s="1"/>
  <c r="BZ184" i="46"/>
  <c r="K184" i="56" s="1"/>
  <c r="J233" i="25" s="1"/>
  <c r="BZ206" i="46"/>
  <c r="K206" i="56" s="1"/>
  <c r="BZ211" i="46"/>
  <c r="K211" i="56" s="1"/>
  <c r="J250" i="25" s="1"/>
  <c r="BZ196" i="46"/>
  <c r="K196" i="56" s="1"/>
  <c r="J245" i="25" s="1"/>
  <c r="BZ194" i="46"/>
  <c r="K194" i="56" s="1"/>
  <c r="J243" i="25" s="1"/>
  <c r="BZ182" i="46"/>
  <c r="K182" i="56" s="1"/>
  <c r="J231" i="25" s="1"/>
  <c r="BZ198" i="46"/>
  <c r="K198" i="56" s="1"/>
  <c r="J247" i="25" s="1"/>
  <c r="AJ19" i="46"/>
  <c r="BL114"/>
  <c r="CG195"/>
  <c r="R195" i="56" s="1"/>
  <c r="Q244" i="25" s="1"/>
  <c r="CG206" i="46"/>
  <c r="R206" i="56" s="1"/>
  <c r="CG213" i="46"/>
  <c r="R213" i="56" s="1"/>
  <c r="Q252" i="25" s="1"/>
  <c r="CG188" i="46"/>
  <c r="R188" i="56" s="1"/>
  <c r="Q237" i="25" s="1"/>
  <c r="CG184" i="46"/>
  <c r="R184" i="56" s="1"/>
  <c r="Q233" i="25" s="1"/>
  <c r="CG190" i="46"/>
  <c r="R190" i="56" s="1"/>
  <c r="Q239" i="25" s="1"/>
  <c r="CG152" i="46"/>
  <c r="CG183"/>
  <c r="R183" i="56" s="1"/>
  <c r="Q232" i="25" s="1"/>
  <c r="BL104" i="46"/>
  <c r="R104" i="56" s="1"/>
  <c r="Q118" i="36"/>
  <c r="CG197" i="46"/>
  <c r="R197" i="56" s="1"/>
  <c r="Q246" i="25" s="1"/>
  <c r="CG187" i="46"/>
  <c r="R187" i="56" s="1"/>
  <c r="Q236" i="25" s="1"/>
  <c r="CG212" i="46"/>
  <c r="R212" i="56" s="1"/>
  <c r="Q251" i="25" s="1"/>
  <c r="CG191" i="46"/>
  <c r="R191" i="56" s="1"/>
  <c r="Q240" i="25" s="1"/>
  <c r="CG180" i="46"/>
  <c r="R180" i="56" s="1"/>
  <c r="Q229" i="25" s="1"/>
  <c r="CG176" i="46"/>
  <c r="CG198"/>
  <c r="R198" i="56" s="1"/>
  <c r="Q247" i="25" s="1"/>
  <c r="AO592" i="64"/>
  <c r="CG210" i="46"/>
  <c r="R210" i="56" s="1"/>
  <c r="Q249" i="25" s="1"/>
  <c r="CG175" i="46"/>
  <c r="R175" i="56" s="1"/>
  <c r="Q224" i="25" s="1"/>
  <c r="CG178" i="46"/>
  <c r="R178" i="56" s="1"/>
  <c r="Q227" i="25" s="1"/>
  <c r="CG196" i="46"/>
  <c r="R196" i="56" s="1"/>
  <c r="Q245" i="25" s="1"/>
  <c r="CG204" i="46"/>
  <c r="R204" i="56" s="1"/>
  <c r="CG192" i="46"/>
  <c r="R192" i="56" s="1"/>
  <c r="Q241" i="25" s="1"/>
  <c r="CG205" i="46"/>
  <c r="R205" i="56" s="1"/>
  <c r="CG181" i="46"/>
  <c r="R181" i="56" s="1"/>
  <c r="Q230" i="25" s="1"/>
  <c r="CG179" i="46"/>
  <c r="R179" i="56" s="1"/>
  <c r="Q228" i="25" s="1"/>
  <c r="BL110" i="46"/>
  <c r="R110" i="56" s="1"/>
  <c r="CG185" i="46"/>
  <c r="R185" i="56" s="1"/>
  <c r="Q234" i="25" s="1"/>
  <c r="CG193" i="46"/>
  <c r="R193" i="56" s="1"/>
  <c r="Q242" i="25" s="1"/>
  <c r="CG211" i="46"/>
  <c r="R211" i="56" s="1"/>
  <c r="Q250" i="25" s="1"/>
  <c r="CG186" i="46"/>
  <c r="R186" i="56" s="1"/>
  <c r="Q235" i="25" s="1"/>
  <c r="CG194" i="46"/>
  <c r="R194" i="56" s="1"/>
  <c r="Q243" i="25" s="1"/>
  <c r="CG182" i="46"/>
  <c r="R182" i="56" s="1"/>
  <c r="Q231" i="25" s="1"/>
  <c r="CG174" i="46"/>
  <c r="R174" i="56" s="1"/>
  <c r="Q223" i="25" s="1"/>
  <c r="AQ19" i="46"/>
  <c r="CF210"/>
  <c r="Q210" i="56" s="1"/>
  <c r="P249" i="25" s="1"/>
  <c r="CF212" i="46"/>
  <c r="Q212" i="56" s="1"/>
  <c r="P251" i="25" s="1"/>
  <c r="CF192" i="46"/>
  <c r="Q192" i="56" s="1"/>
  <c r="P241" i="25" s="1"/>
  <c r="CF175" i="46"/>
  <c r="Q175" i="56" s="1"/>
  <c r="P224" i="25" s="1"/>
  <c r="CF194" i="46"/>
  <c r="Q194" i="56" s="1"/>
  <c r="P243" i="25" s="1"/>
  <c r="CF205" i="46"/>
  <c r="Q205" i="56" s="1"/>
  <c r="CF196" i="46"/>
  <c r="Q196" i="56" s="1"/>
  <c r="P245" i="25" s="1"/>
  <c r="CF174" i="46"/>
  <c r="Q174" i="56" s="1"/>
  <c r="P223" i="25" s="1"/>
  <c r="BK104" i="46"/>
  <c r="Q104" i="56" s="1"/>
  <c r="BK110" i="46"/>
  <c r="Q110" i="56" s="1"/>
  <c r="CF195" i="46"/>
  <c r="Q195" i="56" s="1"/>
  <c r="P244" i="25" s="1"/>
  <c r="CF204" i="46"/>
  <c r="Q204" i="56" s="1"/>
  <c r="CF206" i="46"/>
  <c r="Q206" i="56" s="1"/>
  <c r="CF186" i="46"/>
  <c r="Q186" i="56" s="1"/>
  <c r="P235" i="25" s="1"/>
  <c r="CF178" i="46"/>
  <c r="Q178" i="56" s="1"/>
  <c r="P227" i="25" s="1"/>
  <c r="CF180" i="46"/>
  <c r="Q180" i="56" s="1"/>
  <c r="P229" i="25" s="1"/>
  <c r="CF181" i="46"/>
  <c r="Q181" i="56" s="1"/>
  <c r="P230" i="25" s="1"/>
  <c r="CF176" i="46"/>
  <c r="AP19"/>
  <c r="CF185"/>
  <c r="Q185" i="56" s="1"/>
  <c r="P234" i="25" s="1"/>
  <c r="CF188" i="46"/>
  <c r="Q188" i="56" s="1"/>
  <c r="P237" i="25" s="1"/>
  <c r="CF190" i="46"/>
  <c r="Q190" i="56" s="1"/>
  <c r="P239" i="25" s="1"/>
  <c r="CF193" i="46"/>
  <c r="Q193" i="56" s="1"/>
  <c r="P242" i="25" s="1"/>
  <c r="CF211" i="46"/>
  <c r="Q211" i="56" s="1"/>
  <c r="P250" i="25" s="1"/>
  <c r="CF152" i="46"/>
  <c r="CF179"/>
  <c r="Q179" i="56" s="1"/>
  <c r="P228" i="25" s="1"/>
  <c r="CF198" i="46"/>
  <c r="Q198" i="56" s="1"/>
  <c r="P247" i="25" s="1"/>
  <c r="BK114" i="46"/>
  <c r="P118" i="36"/>
  <c r="CF197" i="46"/>
  <c r="Q197" i="56" s="1"/>
  <c r="P246" i="25" s="1"/>
  <c r="CF191" i="46"/>
  <c r="Q191" i="56" s="1"/>
  <c r="P240" i="25" s="1"/>
  <c r="CF213" i="46"/>
  <c r="Q213" i="56" s="1"/>
  <c r="P252" i="25" s="1"/>
  <c r="CF184" i="46"/>
  <c r="Q184" i="56" s="1"/>
  <c r="P233" i="25" s="1"/>
  <c r="CF187" i="46"/>
  <c r="Q187" i="56" s="1"/>
  <c r="P236" i="25" s="1"/>
  <c r="CF182" i="46"/>
  <c r="Q182" i="56" s="1"/>
  <c r="P231" i="25" s="1"/>
  <c r="CF183" i="46"/>
  <c r="Q183" i="56" s="1"/>
  <c r="P232" i="25" s="1"/>
  <c r="AN592" i="64"/>
  <c r="BD104" i="46"/>
  <c r="J104" i="56" s="1"/>
  <c r="BD114" i="46"/>
  <c r="J114" i="56" s="1"/>
  <c r="BY212" i="46"/>
  <c r="J212" i="56" s="1"/>
  <c r="I251" i="25" s="1"/>
  <c r="BY190" i="46"/>
  <c r="J190" i="56" s="1"/>
  <c r="I239" i="25" s="1"/>
  <c r="BY186" i="46"/>
  <c r="J186" i="56" s="1"/>
  <c r="I235" i="25" s="1"/>
  <c r="BY206" i="46"/>
  <c r="J206" i="56" s="1"/>
  <c r="BY187" i="46"/>
  <c r="J187" i="56" s="1"/>
  <c r="I236" i="25" s="1"/>
  <c r="BY196" i="46"/>
  <c r="J196" i="56" s="1"/>
  <c r="I245" i="25" s="1"/>
  <c r="BY181" i="46"/>
  <c r="J181" i="56" s="1"/>
  <c r="I230" i="25" s="1"/>
  <c r="BY195" i="46"/>
  <c r="J195" i="56" s="1"/>
  <c r="I244" i="25" s="1"/>
  <c r="BY211" i="46"/>
  <c r="J211" i="56" s="1"/>
  <c r="I250" i="25" s="1"/>
  <c r="BY152" i="46"/>
  <c r="BY204"/>
  <c r="J204" i="56" s="1"/>
  <c r="BY191" i="46"/>
  <c r="J191" i="56" s="1"/>
  <c r="I240" i="25" s="1"/>
  <c r="BY213" i="46"/>
  <c r="J213" i="56" s="1"/>
  <c r="I252" i="25" s="1"/>
  <c r="BY174" i="46"/>
  <c r="J174" i="56" s="1"/>
  <c r="I223" i="25" s="1"/>
  <c r="BY183" i="46"/>
  <c r="J183" i="56" s="1"/>
  <c r="I232" i="25" s="1"/>
  <c r="AG592" i="64"/>
  <c r="BD110" i="46"/>
  <c r="J110" i="56" s="1"/>
  <c r="BY210" i="46"/>
  <c r="J210" i="56" s="1"/>
  <c r="I249" i="25" s="1"/>
  <c r="BY185" i="46"/>
  <c r="J185" i="56" s="1"/>
  <c r="I234" i="25" s="1"/>
  <c r="BY192" i="46"/>
  <c r="J192" i="56" s="1"/>
  <c r="I241" i="25" s="1"/>
  <c r="BY197" i="46"/>
  <c r="J197" i="56" s="1"/>
  <c r="I246" i="25" s="1"/>
  <c r="BY184" i="46"/>
  <c r="J184" i="56" s="1"/>
  <c r="I233" i="25" s="1"/>
  <c r="BY178" i="46"/>
  <c r="J178" i="56" s="1"/>
  <c r="I227" i="25" s="1"/>
  <c r="BY180" i="46"/>
  <c r="J180" i="56" s="1"/>
  <c r="I229" i="25" s="1"/>
  <c r="BY179" i="46"/>
  <c r="J179" i="56" s="1"/>
  <c r="I228" i="25" s="1"/>
  <c r="I118" i="36"/>
  <c r="BY193" i="46"/>
  <c r="J193" i="56" s="1"/>
  <c r="I242" i="25" s="1"/>
  <c r="BY205" i="46"/>
  <c r="J205" i="56" s="1"/>
  <c r="BY188" i="46"/>
  <c r="J188" i="56" s="1"/>
  <c r="I237" i="25" s="1"/>
  <c r="BY175" i="46"/>
  <c r="J175" i="56" s="1"/>
  <c r="I224" i="25" s="1"/>
  <c r="BY194" i="46"/>
  <c r="J194" i="56" s="1"/>
  <c r="I243" i="25" s="1"/>
  <c r="BY182" i="46"/>
  <c r="J182" i="56" s="1"/>
  <c r="I231" i="25" s="1"/>
  <c r="BY198" i="46"/>
  <c r="J198" i="56" s="1"/>
  <c r="I247" i="25" s="1"/>
  <c r="BY176" i="46"/>
  <c r="AI19"/>
  <c r="V118" i="36"/>
  <c r="CL210" i="46"/>
  <c r="W210" i="56" s="1"/>
  <c r="V249" i="25" s="1"/>
  <c r="CL188" i="46"/>
  <c r="W188" i="56" s="1"/>
  <c r="V237" i="25" s="1"/>
  <c r="CL184" i="46"/>
  <c r="W184" i="56" s="1"/>
  <c r="V233" i="25" s="1"/>
  <c r="CL211" i="46"/>
  <c r="W211" i="56" s="1"/>
  <c r="V250" i="25" s="1"/>
  <c r="CL196" i="46"/>
  <c r="W196" i="56" s="1"/>
  <c r="V245" i="25" s="1"/>
  <c r="CL192" i="46"/>
  <c r="W192" i="56" s="1"/>
  <c r="V241" i="25" s="1"/>
  <c r="CL183" i="46"/>
  <c r="W183" i="56" s="1"/>
  <c r="V232" i="25" s="1"/>
  <c r="CL179" i="46"/>
  <c r="W179" i="56" s="1"/>
  <c r="V228" i="25" s="1"/>
  <c r="BQ114" i="46"/>
  <c r="CL212"/>
  <c r="W212" i="56" s="1"/>
  <c r="V251" i="25" s="1"/>
  <c r="CL193" i="46"/>
  <c r="W193" i="56" s="1"/>
  <c r="V242" i="25" s="1"/>
  <c r="CL190" i="46"/>
  <c r="W190" i="56" s="1"/>
  <c r="V239" i="25" s="1"/>
  <c r="CL152" i="46"/>
  <c r="CL191"/>
  <c r="W191" i="56" s="1"/>
  <c r="V240" i="25" s="1"/>
  <c r="CL178" i="46"/>
  <c r="W178" i="56" s="1"/>
  <c r="V227" i="25" s="1"/>
  <c r="CL174" i="46"/>
  <c r="W174" i="56" s="1"/>
  <c r="V223" i="25" s="1"/>
  <c r="CL198" i="46"/>
  <c r="W198" i="56" s="1"/>
  <c r="V247" i="25" s="1"/>
  <c r="AT592" i="64"/>
  <c r="BQ110" i="46"/>
  <c r="W110" i="56" s="1"/>
  <c r="CL195" i="46"/>
  <c r="W195" i="56" s="1"/>
  <c r="V244" i="25" s="1"/>
  <c r="CL204" i="46"/>
  <c r="W204" i="56" s="1"/>
  <c r="CL194" i="46"/>
  <c r="W194" i="56" s="1"/>
  <c r="V243" i="25" s="1"/>
  <c r="CL180" i="46"/>
  <c r="W180" i="56" s="1"/>
  <c r="V229" i="25" s="1"/>
  <c r="CL175" i="46"/>
  <c r="W175" i="56" s="1"/>
  <c r="V224" i="25" s="1"/>
  <c r="CL187" i="46"/>
  <c r="W187" i="56" s="1"/>
  <c r="V236" i="25" s="1"/>
  <c r="CL181" i="46"/>
  <c r="W181" i="56" s="1"/>
  <c r="V230" i="25" s="1"/>
  <c r="BQ104" i="46"/>
  <c r="W104" i="56" s="1"/>
  <c r="CL185" i="46"/>
  <c r="W185" i="56" s="1"/>
  <c r="V234" i="25" s="1"/>
  <c r="CL186" i="46"/>
  <c r="W186" i="56" s="1"/>
  <c r="V235" i="25" s="1"/>
  <c r="CL213" i="46"/>
  <c r="W213" i="56" s="1"/>
  <c r="V252" i="25" s="1"/>
  <c r="CL205" i="46"/>
  <c r="W205" i="56" s="1"/>
  <c r="CL197" i="46"/>
  <c r="W197" i="56" s="1"/>
  <c r="V246" i="25" s="1"/>
  <c r="CL206" i="46"/>
  <c r="W206" i="56" s="1"/>
  <c r="CL182" i="46"/>
  <c r="W182" i="56" s="1"/>
  <c r="V231" i="25" s="1"/>
  <c r="CL176" i="46"/>
  <c r="AV19"/>
  <c r="CD210"/>
  <c r="O210" i="56" s="1"/>
  <c r="N249" i="25" s="1"/>
  <c r="CD195" i="46"/>
  <c r="O195" i="56" s="1"/>
  <c r="N244" i="25" s="1"/>
  <c r="CD194" i="46"/>
  <c r="O194" i="56" s="1"/>
  <c r="N243" i="25" s="1"/>
  <c r="CD182" i="46"/>
  <c r="O182" i="56" s="1"/>
  <c r="N231" i="25" s="1"/>
  <c r="CD188" i="46"/>
  <c r="O188" i="56" s="1"/>
  <c r="N237" i="25" s="1"/>
  <c r="CD192" i="46"/>
  <c r="O192" i="56" s="1"/>
  <c r="N241" i="25" s="1"/>
  <c r="CD174" i="46"/>
  <c r="O174" i="56" s="1"/>
  <c r="N223" i="25" s="1"/>
  <c r="CD183" i="46"/>
  <c r="O183" i="56" s="1"/>
  <c r="N232" i="25" s="1"/>
  <c r="BI114" i="46"/>
  <c r="BI110"/>
  <c r="O110" i="56" s="1"/>
  <c r="CD186" i="46"/>
  <c r="O186" i="56" s="1"/>
  <c r="N235" i="25" s="1"/>
  <c r="CD187" i="46"/>
  <c r="O187" i="56" s="1"/>
  <c r="N236" i="25" s="1"/>
  <c r="CD196" i="46"/>
  <c r="O196" i="56" s="1"/>
  <c r="N245" i="25" s="1"/>
  <c r="CD204" i="46"/>
  <c r="O204" i="56" s="1"/>
  <c r="CD191" i="46"/>
  <c r="O191" i="56" s="1"/>
  <c r="N240" i="25" s="1"/>
  <c r="CD213" i="46"/>
  <c r="O213" i="56" s="1"/>
  <c r="N252" i="25" s="1"/>
  <c r="CD152" i="46"/>
  <c r="CD181"/>
  <c r="O181" i="56" s="1"/>
  <c r="N230" i="25" s="1"/>
  <c r="AL592" i="64"/>
  <c r="N118" i="36"/>
  <c r="CD193" i="46"/>
  <c r="O193" i="56" s="1"/>
  <c r="N242" i="25" s="1"/>
  <c r="CD211" i="46"/>
  <c r="O211" i="56" s="1"/>
  <c r="N250" i="25" s="1"/>
  <c r="CD212" i="46"/>
  <c r="O212" i="56" s="1"/>
  <c r="N251" i="25" s="1"/>
  <c r="CD184" i="46"/>
  <c r="O184" i="56" s="1"/>
  <c r="N233" i="25" s="1"/>
  <c r="CD180" i="46"/>
  <c r="O180" i="56" s="1"/>
  <c r="N229" i="25" s="1"/>
  <c r="CD198" i="46"/>
  <c r="O198" i="56" s="1"/>
  <c r="N247" i="25" s="1"/>
  <c r="CD179" i="46"/>
  <c r="O179" i="56" s="1"/>
  <c r="N228" i="25" s="1"/>
  <c r="BI104" i="46"/>
  <c r="O104" i="56" s="1"/>
  <c r="CD185" i="46"/>
  <c r="O185" i="56" s="1"/>
  <c r="N234" i="25" s="1"/>
  <c r="CD178" i="46"/>
  <c r="O178" i="56" s="1"/>
  <c r="N227" i="25" s="1"/>
  <c r="CD190" i="46"/>
  <c r="O190" i="56" s="1"/>
  <c r="N239" i="25" s="1"/>
  <c r="CD197" i="46"/>
  <c r="O197" i="56" s="1"/>
  <c r="N246" i="25" s="1"/>
  <c r="CD175" i="46"/>
  <c r="O175" i="56" s="1"/>
  <c r="N224" i="25" s="1"/>
  <c r="CD206" i="46"/>
  <c r="O206" i="56" s="1"/>
  <c r="CD205" i="46"/>
  <c r="O205" i="56" s="1"/>
  <c r="CD176" i="46"/>
  <c r="AN19"/>
  <c r="BA104"/>
  <c r="G104" i="56" s="1"/>
  <c r="BV185" i="46"/>
  <c r="G185" i="56" s="1"/>
  <c r="F234" i="25" s="1"/>
  <c r="BV188" i="46"/>
  <c r="G188" i="56" s="1"/>
  <c r="F237" i="25" s="1"/>
  <c r="BV194" i="46"/>
  <c r="G194" i="56" s="1"/>
  <c r="F243" i="25" s="1"/>
  <c r="BV193" i="46"/>
  <c r="G193" i="56" s="1"/>
  <c r="F242" i="25" s="1"/>
  <c r="BV211" i="46"/>
  <c r="G211" i="56" s="1"/>
  <c r="F250" i="25" s="1"/>
  <c r="BV196" i="46"/>
  <c r="G196" i="56" s="1"/>
  <c r="F245" i="25" s="1"/>
  <c r="BV198" i="46"/>
  <c r="G198" i="56" s="1"/>
  <c r="F247" i="25" s="1"/>
  <c r="BV210" i="46"/>
  <c r="G210" i="56" s="1"/>
  <c r="F249" i="25" s="1"/>
  <c r="BV197" i="46"/>
  <c r="G197" i="56" s="1"/>
  <c r="F246" i="25" s="1"/>
  <c r="BV175" i="46"/>
  <c r="G175" i="56" s="1"/>
  <c r="F224" i="25" s="1"/>
  <c r="BV213" i="46"/>
  <c r="G213" i="56" s="1"/>
  <c r="F252" i="25" s="1"/>
  <c r="BV191" i="46"/>
  <c r="G191" i="56" s="1"/>
  <c r="F240" i="25" s="1"/>
  <c r="BV187" i="46"/>
  <c r="G187" i="56" s="1"/>
  <c r="F236" i="25" s="1"/>
  <c r="BV205" i="46"/>
  <c r="G205" i="56" s="1"/>
  <c r="BV179" i="46"/>
  <c r="G179" i="56" s="1"/>
  <c r="F228" i="25" s="1"/>
  <c r="BV181" i="46"/>
  <c r="G181" i="56" s="1"/>
  <c r="F230" i="25" s="1"/>
  <c r="AD592" i="64"/>
  <c r="F118" i="36"/>
  <c r="BA110" i="46"/>
  <c r="G110" i="56" s="1"/>
  <c r="BV212" i="46"/>
  <c r="G212" i="56" s="1"/>
  <c r="F251" i="25" s="1"/>
  <c r="BV184" i="46"/>
  <c r="G184" i="56" s="1"/>
  <c r="F233" i="25" s="1"/>
  <c r="BV182" i="46"/>
  <c r="G182" i="56" s="1"/>
  <c r="F231" i="25" s="1"/>
  <c r="BV192" i="46"/>
  <c r="G192" i="56" s="1"/>
  <c r="F241" i="25" s="1"/>
  <c r="BV180" i="46"/>
  <c r="G180" i="56" s="1"/>
  <c r="F229" i="25" s="1"/>
  <c r="BV183" i="46"/>
  <c r="G183" i="56" s="1"/>
  <c r="F232" i="25" s="1"/>
  <c r="BA114" i="46"/>
  <c r="G114" i="56" s="1"/>
  <c r="BV195" i="46"/>
  <c r="G195" i="56" s="1"/>
  <c r="F244" i="25" s="1"/>
  <c r="BV204" i="46"/>
  <c r="G204" i="56" s="1"/>
  <c r="BV178" i="46"/>
  <c r="G178" i="56" s="1"/>
  <c r="F227" i="25" s="1"/>
  <c r="BV186" i="46"/>
  <c r="G186" i="56" s="1"/>
  <c r="F235" i="25" s="1"/>
  <c r="BV206" i="46"/>
  <c r="G206" i="56" s="1"/>
  <c r="BV190" i="46"/>
  <c r="G190" i="56" s="1"/>
  <c r="F239" i="25" s="1"/>
  <c r="BV152" i="46"/>
  <c r="BV174"/>
  <c r="G174" i="56" s="1"/>
  <c r="F223" i="25" s="1"/>
  <c r="BV176" i="46"/>
  <c r="AF19"/>
  <c r="BN104"/>
  <c r="T104" i="56" s="1"/>
  <c r="S118" i="36"/>
  <c r="CI188" i="46"/>
  <c r="T188" i="56" s="1"/>
  <c r="S237" i="25" s="1"/>
  <c r="CI194" i="46"/>
  <c r="T194" i="56" s="1"/>
  <c r="S243" i="25" s="1"/>
  <c r="CI212" i="46"/>
  <c r="T212" i="56" s="1"/>
  <c r="S251" i="25" s="1"/>
  <c r="CI191" i="46"/>
  <c r="T191" i="56" s="1"/>
  <c r="S240" i="25" s="1"/>
  <c r="CI205" i="46"/>
  <c r="T205" i="56" s="1"/>
  <c r="CI179" i="46"/>
  <c r="T179" i="56" s="1"/>
  <c r="S228" i="25" s="1"/>
  <c r="CI181" i="46"/>
  <c r="T181" i="56" s="1"/>
  <c r="S230" i="25" s="1"/>
  <c r="BN114" i="46"/>
  <c r="CI197"/>
  <c r="T197" i="56" s="1"/>
  <c r="S246" i="25" s="1"/>
  <c r="CI178" i="46"/>
  <c r="T178" i="56" s="1"/>
  <c r="S227" i="25" s="1"/>
  <c r="CI152" i="46"/>
  <c r="CI175"/>
  <c r="T175" i="56" s="1"/>
  <c r="S224" i="25" s="1"/>
  <c r="CI206" i="46"/>
  <c r="T206" i="56" s="1"/>
  <c r="CI190" i="46"/>
  <c r="T190" i="56" s="1"/>
  <c r="S239" i="25" s="1"/>
  <c r="CI183" i="46"/>
  <c r="T183" i="56" s="1"/>
  <c r="S232" i="25" s="1"/>
  <c r="AS19" i="46"/>
  <c r="BN110"/>
  <c r="T110" i="56" s="1"/>
  <c r="CI210" i="46"/>
  <c r="T210" i="56" s="1"/>
  <c r="S249" i="25" s="1"/>
  <c r="CI195" i="46"/>
  <c r="T195" i="56" s="1"/>
  <c r="S244" i="25" s="1"/>
  <c r="CI192" i="46"/>
  <c r="T192" i="56" s="1"/>
  <c r="S241" i="25" s="1"/>
  <c r="CI180" i="46"/>
  <c r="T180" i="56" s="1"/>
  <c r="S229" i="25" s="1"/>
  <c r="CI184" i="46"/>
  <c r="T184" i="56" s="1"/>
  <c r="S233" i="25" s="1"/>
  <c r="CI211" i="46"/>
  <c r="T211" i="56" s="1"/>
  <c r="S250" i="25" s="1"/>
  <c r="CI182" i="46"/>
  <c r="T182" i="56" s="1"/>
  <c r="S231" i="25" s="1"/>
  <c r="CI174" i="46"/>
  <c r="T174" i="56" s="1"/>
  <c r="S223" i="25" s="1"/>
  <c r="CI176" i="46"/>
  <c r="CI185"/>
  <c r="T185" i="56" s="1"/>
  <c r="S234" i="25" s="1"/>
  <c r="CI186" i="46"/>
  <c r="T186" i="56" s="1"/>
  <c r="S235" i="25" s="1"/>
  <c r="CI187" i="46"/>
  <c r="T187" i="56" s="1"/>
  <c r="S236" i="25" s="1"/>
  <c r="CI204" i="46"/>
  <c r="T204" i="56" s="1"/>
  <c r="CI193" i="46"/>
  <c r="T193" i="56" s="1"/>
  <c r="S242" i="25" s="1"/>
  <c r="CI213" i="46"/>
  <c r="T213" i="56" s="1"/>
  <c r="S252" i="25" s="1"/>
  <c r="CI196" i="46"/>
  <c r="T196" i="56" s="1"/>
  <c r="S245" i="25" s="1"/>
  <c r="CI198" i="46"/>
  <c r="T198" i="56" s="1"/>
  <c r="S247" i="25" s="1"/>
  <c r="AQ592" i="64"/>
  <c r="BR104" i="46"/>
  <c r="X104" i="56" s="1"/>
  <c r="BR114" i="46"/>
  <c r="CM197"/>
  <c r="X197" i="56" s="1"/>
  <c r="W246" i="25" s="1"/>
  <c r="CM206" i="46"/>
  <c r="X206" i="56" s="1"/>
  <c r="CM211" i="46"/>
  <c r="X211" i="56" s="1"/>
  <c r="W250" i="25" s="1"/>
  <c r="CM186" i="46"/>
  <c r="X186" i="56" s="1"/>
  <c r="W235" i="25" s="1"/>
  <c r="CM213" i="46"/>
  <c r="X213" i="56" s="1"/>
  <c r="W252" i="25" s="1"/>
  <c r="CM182" i="46"/>
  <c r="X182" i="56" s="1"/>
  <c r="W231" i="25" s="1"/>
  <c r="CM174" i="46"/>
  <c r="X174" i="56" s="1"/>
  <c r="W223" i="25" s="1"/>
  <c r="CM210" i="46"/>
  <c r="X210" i="56" s="1"/>
  <c r="W249" i="25" s="1"/>
  <c r="CM195" i="46"/>
  <c r="X195" i="56" s="1"/>
  <c r="W244" i="25" s="1"/>
  <c r="CM175" i="46"/>
  <c r="X175" i="56" s="1"/>
  <c r="W224" i="25" s="1"/>
  <c r="CM187" i="46"/>
  <c r="X187" i="56" s="1"/>
  <c r="W236" i="25" s="1"/>
  <c r="CM188" i="46"/>
  <c r="X188" i="56" s="1"/>
  <c r="W237" i="25" s="1"/>
  <c r="CM194" i="46"/>
  <c r="X194" i="56" s="1"/>
  <c r="W243" i="25" s="1"/>
  <c r="CM205" i="46"/>
  <c r="X205" i="56" s="1"/>
  <c r="CM183" i="46"/>
  <c r="X183" i="56" s="1"/>
  <c r="W232" i="25" s="1"/>
  <c r="CM179" i="46"/>
  <c r="X179" i="56" s="1"/>
  <c r="W228" i="25" s="1"/>
  <c r="AW19" i="46"/>
  <c r="BR110"/>
  <c r="X110" i="56" s="1"/>
  <c r="CM185" i="46"/>
  <c r="X185" i="56" s="1"/>
  <c r="W234" i="25" s="1"/>
  <c r="CM193" i="46"/>
  <c r="X193" i="56" s="1"/>
  <c r="W242" i="25" s="1"/>
  <c r="CM178" i="46"/>
  <c r="X178" i="56" s="1"/>
  <c r="W227" i="25" s="1"/>
  <c r="CM212" i="46"/>
  <c r="X212" i="56" s="1"/>
  <c r="W251" i="25" s="1"/>
  <c r="CM192" i="46"/>
  <c r="X192" i="56" s="1"/>
  <c r="W241" i="25" s="1"/>
  <c r="CM180" i="46"/>
  <c r="X180" i="56" s="1"/>
  <c r="W229" i="25" s="1"/>
  <c r="CM181" i="46"/>
  <c r="X181" i="56" s="1"/>
  <c r="W230" i="25" s="1"/>
  <c r="CM198" i="46"/>
  <c r="X198" i="56" s="1"/>
  <c r="W247" i="25" s="1"/>
  <c r="W118" i="36"/>
  <c r="CM204" i="46"/>
  <c r="X204" i="56" s="1"/>
  <c r="CM191" i="46"/>
  <c r="X191" i="56" s="1"/>
  <c r="W240" i="25" s="1"/>
  <c r="CM196" i="46"/>
  <c r="X196" i="56" s="1"/>
  <c r="W245" i="25" s="1"/>
  <c r="CM184" i="46"/>
  <c r="X184" i="56" s="1"/>
  <c r="W233" i="25" s="1"/>
  <c r="CM190" i="46"/>
  <c r="X190" i="56" s="1"/>
  <c r="W239" i="25" s="1"/>
  <c r="CM152" i="46"/>
  <c r="CM176"/>
  <c r="AU592" i="64"/>
  <c r="BP104" i="46"/>
  <c r="V104" i="56" s="1"/>
  <c r="U118" i="36"/>
  <c r="CK195" i="46"/>
  <c r="V195" i="56" s="1"/>
  <c r="U244" i="25" s="1"/>
  <c r="CK206" i="46"/>
  <c r="V206" i="56" s="1"/>
  <c r="CK180" i="46"/>
  <c r="V180" i="56" s="1"/>
  <c r="U229" i="25" s="1"/>
  <c r="CK197" i="46"/>
  <c r="V197" i="56" s="1"/>
  <c r="U246" i="25" s="1"/>
  <c r="CK192" i="46"/>
  <c r="V192" i="56" s="1"/>
  <c r="U241" i="25" s="1"/>
  <c r="CK211" i="46"/>
  <c r="V211" i="56" s="1"/>
  <c r="U250" i="25" s="1"/>
  <c r="CK174" i="46"/>
  <c r="V174" i="56" s="1"/>
  <c r="U223" i="25" s="1"/>
  <c r="CK179" i="46"/>
  <c r="V179" i="56" s="1"/>
  <c r="U228" i="25" s="1"/>
  <c r="CK185" i="46"/>
  <c r="V185" i="56" s="1"/>
  <c r="U234" i="25" s="1"/>
  <c r="CK204" i="46"/>
  <c r="V204" i="56" s="1"/>
  <c r="CK190" i="46"/>
  <c r="V190" i="56" s="1"/>
  <c r="U239" i="25" s="1"/>
  <c r="CK182" i="46"/>
  <c r="V182" i="56" s="1"/>
  <c r="U231" i="25" s="1"/>
  <c r="CK175" i="46"/>
  <c r="V175" i="56" s="1"/>
  <c r="U224" i="25" s="1"/>
  <c r="CK178" i="46"/>
  <c r="V178" i="56" s="1"/>
  <c r="U227" i="25" s="1"/>
  <c r="CK152" i="46"/>
  <c r="CK198"/>
  <c r="V198" i="56" s="1"/>
  <c r="U247" i="25" s="1"/>
  <c r="AS592" i="64"/>
  <c r="BP110" i="46"/>
  <c r="V110" i="56" s="1"/>
  <c r="BP114" i="46"/>
  <c r="CK186"/>
  <c r="V186" i="56" s="1"/>
  <c r="U235" i="25" s="1"/>
  <c r="CK194" i="46"/>
  <c r="V194" i="56" s="1"/>
  <c r="U243" i="25" s="1"/>
  <c r="CK196" i="46"/>
  <c r="V196" i="56" s="1"/>
  <c r="U245" i="25" s="1"/>
  <c r="CK184" i="46"/>
  <c r="V184" i="56" s="1"/>
  <c r="U233" i="25" s="1"/>
  <c r="CK187" i="46"/>
  <c r="V187" i="56" s="1"/>
  <c r="U236" i="25" s="1"/>
  <c r="CK176" i="46"/>
  <c r="CK181"/>
  <c r="V181" i="56" s="1"/>
  <c r="U230" i="25" s="1"/>
  <c r="CK210" i="46"/>
  <c r="V210" i="56" s="1"/>
  <c r="U249" i="25" s="1"/>
  <c r="CK188" i="46"/>
  <c r="V188" i="56" s="1"/>
  <c r="U237" i="25" s="1"/>
  <c r="CK191" i="46"/>
  <c r="V191" i="56" s="1"/>
  <c r="U240" i="25" s="1"/>
  <c r="CK205" i="46"/>
  <c r="V205" i="56" s="1"/>
  <c r="CK212" i="46"/>
  <c r="V212" i="56" s="1"/>
  <c r="U251" i="25" s="1"/>
  <c r="CK193" i="46"/>
  <c r="V193" i="56" s="1"/>
  <c r="U242" i="25" s="1"/>
  <c r="CK213" i="46"/>
  <c r="V213" i="56" s="1"/>
  <c r="U252" i="25" s="1"/>
  <c r="CK183" i="46"/>
  <c r="V183" i="56" s="1"/>
  <c r="U232" i="25" s="1"/>
  <c r="AU19" i="46"/>
  <c r="BX185"/>
  <c r="I185" i="56" s="1"/>
  <c r="H234" i="25" s="1"/>
  <c r="BX204" i="46"/>
  <c r="I204" i="56" s="1"/>
  <c r="BX191" i="46"/>
  <c r="I191" i="56" s="1"/>
  <c r="H240" i="25" s="1"/>
  <c r="BX190" i="46"/>
  <c r="I190" i="56" s="1"/>
  <c r="H239" i="25" s="1"/>
  <c r="BX193" i="46"/>
  <c r="I193" i="56" s="1"/>
  <c r="H242" i="25" s="1"/>
  <c r="BX180" i="46"/>
  <c r="I180" i="56" s="1"/>
  <c r="H229" i="25" s="1"/>
  <c r="BX174" i="46"/>
  <c r="I174" i="56" s="1"/>
  <c r="H223" i="25" s="1"/>
  <c r="BX179" i="46"/>
  <c r="I179" i="56" s="1"/>
  <c r="H228" i="25" s="1"/>
  <c r="BC104" i="46"/>
  <c r="I104" i="56" s="1"/>
  <c r="BX210" i="46"/>
  <c r="I210" i="56" s="1"/>
  <c r="H249" i="25" s="1"/>
  <c r="BX186" i="46"/>
  <c r="I186" i="56" s="1"/>
  <c r="H235" i="25" s="1"/>
  <c r="BX192" i="46"/>
  <c r="I192" i="56" s="1"/>
  <c r="H241" i="25" s="1"/>
  <c r="BX205" i="46"/>
  <c r="I205" i="56" s="1"/>
  <c r="BX188" i="46"/>
  <c r="I188" i="56" s="1"/>
  <c r="H237" i="25" s="1"/>
  <c r="BX178" i="46"/>
  <c r="I178" i="56" s="1"/>
  <c r="H227" i="25" s="1"/>
  <c r="BX152" i="46"/>
  <c r="BX198"/>
  <c r="I198" i="56" s="1"/>
  <c r="H247" i="25" s="1"/>
  <c r="AF592" i="64"/>
  <c r="H118" i="36"/>
  <c r="BX212" i="46"/>
  <c r="I212" i="56" s="1"/>
  <c r="H251" i="25" s="1"/>
  <c r="BX175" i="46"/>
  <c r="I175" i="56" s="1"/>
  <c r="H224" i="25" s="1"/>
  <c r="BX194" i="46"/>
  <c r="I194" i="56" s="1"/>
  <c r="H243" i="25" s="1"/>
  <c r="BX197" i="46"/>
  <c r="I197" i="56" s="1"/>
  <c r="H246" i="25" s="1"/>
  <c r="BX187" i="46"/>
  <c r="I187" i="56" s="1"/>
  <c r="H236" i="25" s="1"/>
  <c r="BX196" i="46"/>
  <c r="I196" i="56" s="1"/>
  <c r="H245" i="25" s="1"/>
  <c r="BX181" i="46"/>
  <c r="I181" i="56" s="1"/>
  <c r="H230" i="25" s="1"/>
  <c r="BC114" i="46"/>
  <c r="I114" i="56" s="1"/>
  <c r="BC110" i="46"/>
  <c r="I110" i="56" s="1"/>
  <c r="BX195" i="46"/>
  <c r="I195" i="56" s="1"/>
  <c r="H244" i="25" s="1"/>
  <c r="BX184" i="46"/>
  <c r="I184" i="56" s="1"/>
  <c r="H233" i="25" s="1"/>
  <c r="BX213" i="46"/>
  <c r="I213" i="56" s="1"/>
  <c r="H252" i="25" s="1"/>
  <c r="BX182" i="46"/>
  <c r="I182" i="56" s="1"/>
  <c r="H231" i="25" s="1"/>
  <c r="BX206" i="46"/>
  <c r="I206" i="56" s="1"/>
  <c r="BX211" i="46"/>
  <c r="I211" i="56" s="1"/>
  <c r="H250" i="25" s="1"/>
  <c r="BX183" i="46"/>
  <c r="I183" i="56" s="1"/>
  <c r="H232" i="25" s="1"/>
  <c r="BX176" i="46"/>
  <c r="AH19"/>
  <c r="BO110"/>
  <c r="U110" i="56" s="1"/>
  <c r="CJ195" i="46"/>
  <c r="U195" i="56" s="1"/>
  <c r="T244" i="25" s="1"/>
  <c r="CJ204" i="46"/>
  <c r="U204" i="56" s="1"/>
  <c r="CJ193" i="46"/>
  <c r="U193" i="56" s="1"/>
  <c r="T242" i="25" s="1"/>
  <c r="CJ211" i="46"/>
  <c r="U211" i="56" s="1"/>
  <c r="T250" i="25" s="1"/>
  <c r="CJ152" i="46"/>
  <c r="CJ194"/>
  <c r="U194" i="56" s="1"/>
  <c r="T243" i="25" s="1"/>
  <c r="CJ183" i="46"/>
  <c r="U183" i="56" s="1"/>
  <c r="T232" i="25" s="1"/>
  <c r="CJ179" i="46"/>
  <c r="U179" i="56" s="1"/>
  <c r="T228" i="25" s="1"/>
  <c r="BO104" i="46"/>
  <c r="U104" i="56" s="1"/>
  <c r="CJ197" i="46"/>
  <c r="U197" i="56" s="1"/>
  <c r="T246" i="25" s="1"/>
  <c r="CJ184" i="46"/>
  <c r="U184" i="56" s="1"/>
  <c r="T233" i="25" s="1"/>
  <c r="CJ206" i="46"/>
  <c r="U206" i="56" s="1"/>
  <c r="CJ180" i="46"/>
  <c r="U180" i="56" s="1"/>
  <c r="T229" i="25" s="1"/>
  <c r="CJ178" i="46"/>
  <c r="U178" i="56" s="1"/>
  <c r="T227" i="25" s="1"/>
  <c r="CJ182" i="46"/>
  <c r="U182" i="56" s="1"/>
  <c r="T231" i="25" s="1"/>
  <c r="CJ181" i="46"/>
  <c r="U181" i="56" s="1"/>
  <c r="T230" i="25" s="1"/>
  <c r="AR592" i="64"/>
  <c r="CJ210" i="46"/>
  <c r="U210" i="56" s="1"/>
  <c r="T249" i="25" s="1"/>
  <c r="BO114" i="46"/>
  <c r="CJ188"/>
  <c r="U188" i="56" s="1"/>
  <c r="T237" i="25" s="1"/>
  <c r="CJ175" i="46"/>
  <c r="U175" i="56" s="1"/>
  <c r="T224" i="25" s="1"/>
  <c r="CJ192" i="46"/>
  <c r="U192" i="56" s="1"/>
  <c r="T241" i="25" s="1"/>
  <c r="CJ205" i="46"/>
  <c r="U205" i="56" s="1"/>
  <c r="CJ212" i="46"/>
  <c r="U212" i="56" s="1"/>
  <c r="T251" i="25" s="1"/>
  <c r="CJ190" i="46"/>
  <c r="U190" i="56" s="1"/>
  <c r="T239" i="25" s="1"/>
  <c r="CJ198" i="46"/>
  <c r="U198" i="56" s="1"/>
  <c r="T247" i="25" s="1"/>
  <c r="T118" i="36"/>
  <c r="CJ185" i="46"/>
  <c r="U185" i="56" s="1"/>
  <c r="T234" i="25" s="1"/>
  <c r="CJ186" i="46"/>
  <c r="U186" i="56" s="1"/>
  <c r="T235" i="25" s="1"/>
  <c r="CJ191" i="46"/>
  <c r="U191" i="56" s="1"/>
  <c r="T240" i="25" s="1"/>
  <c r="CJ213" i="46"/>
  <c r="U213" i="56" s="1"/>
  <c r="T252" i="25" s="1"/>
  <c r="CJ196" i="46"/>
  <c r="U196" i="56" s="1"/>
  <c r="T245" i="25" s="1"/>
  <c r="CJ187" i="46"/>
  <c r="U187" i="56" s="1"/>
  <c r="T236" i="25" s="1"/>
  <c r="CJ174" i="46"/>
  <c r="U174" i="56" s="1"/>
  <c r="T223" i="25" s="1"/>
  <c r="CJ176" i="46"/>
  <c r="AT19"/>
  <c r="BF110"/>
  <c r="L110" i="56" s="1"/>
  <c r="K118" i="36"/>
  <c r="CA197" i="46"/>
  <c r="L197" i="56" s="1"/>
  <c r="K246" i="25" s="1"/>
  <c r="CA193" i="46"/>
  <c r="L193" i="56" s="1"/>
  <c r="K242" i="25" s="1"/>
  <c r="CA152" i="46"/>
  <c r="CA188"/>
  <c r="L188" i="56" s="1"/>
  <c r="K237" i="25" s="1"/>
  <c r="CA211" i="46"/>
  <c r="L211" i="56" s="1"/>
  <c r="K250" i="25" s="1"/>
  <c r="CA174" i="46"/>
  <c r="L174" i="56" s="1"/>
  <c r="K223" i="25" s="1"/>
  <c r="CA176" i="46"/>
  <c r="CA195"/>
  <c r="L195" i="56" s="1"/>
  <c r="K244" i="25" s="1"/>
  <c r="CA184" i="46"/>
  <c r="L184" i="56" s="1"/>
  <c r="K233" i="25" s="1"/>
  <c r="CA178" i="46"/>
  <c r="L178" i="56" s="1"/>
  <c r="K227" i="25" s="1"/>
  <c r="CA182" i="46"/>
  <c r="L182" i="56" s="1"/>
  <c r="K231" i="25" s="1"/>
  <c r="CA204" i="46"/>
  <c r="L204" i="56" s="1"/>
  <c r="CA194" i="46"/>
  <c r="L194" i="56" s="1"/>
  <c r="K243" i="25" s="1"/>
  <c r="CA205" i="46"/>
  <c r="L205" i="56" s="1"/>
  <c r="CA198" i="46"/>
  <c r="L198" i="56" s="1"/>
  <c r="K247" i="25" s="1"/>
  <c r="AI592" i="64"/>
  <c r="BF104" i="46"/>
  <c r="L104" i="56" s="1"/>
  <c r="BF114" i="46"/>
  <c r="L114" i="56" s="1"/>
  <c r="CA185" i="46"/>
  <c r="L185" i="56" s="1"/>
  <c r="K234" i="25" s="1"/>
  <c r="CA175" i="46"/>
  <c r="L175" i="56" s="1"/>
  <c r="K224" i="25" s="1"/>
  <c r="CA187" i="46"/>
  <c r="L187" i="56" s="1"/>
  <c r="K236" i="25" s="1"/>
  <c r="CA196" i="46"/>
  <c r="L196" i="56" s="1"/>
  <c r="K245" i="25" s="1"/>
  <c r="CA192" i="46"/>
  <c r="L192" i="56" s="1"/>
  <c r="K241" i="25" s="1"/>
  <c r="CA180" i="46"/>
  <c r="L180" i="56" s="1"/>
  <c r="K229" i="25" s="1"/>
  <c r="CA181" i="46"/>
  <c r="L181" i="56" s="1"/>
  <c r="K230" i="25" s="1"/>
  <c r="CA210" i="46"/>
  <c r="L210" i="56" s="1"/>
  <c r="K249" i="25" s="1"/>
  <c r="CA186" i="46"/>
  <c r="L186" i="56" s="1"/>
  <c r="K235" i="25" s="1"/>
  <c r="CA206" i="46"/>
  <c r="L206" i="56" s="1"/>
  <c r="CA213" i="46"/>
  <c r="L213" i="56" s="1"/>
  <c r="K252" i="25" s="1"/>
  <c r="CA212" i="46"/>
  <c r="L212" i="56" s="1"/>
  <c r="K251" i="25" s="1"/>
  <c r="CA191" i="46"/>
  <c r="L191" i="56" s="1"/>
  <c r="K240" i="25" s="1"/>
  <c r="CA190" i="46"/>
  <c r="L190" i="56" s="1"/>
  <c r="K239" i="25" s="1"/>
  <c r="CA183" i="46"/>
  <c r="L183" i="56" s="1"/>
  <c r="K232" i="25" s="1"/>
  <c r="CA179" i="46"/>
  <c r="L179" i="56" s="1"/>
  <c r="K228" i="25" s="1"/>
  <c r="AK19" i="46"/>
  <c r="BB114"/>
  <c r="H114" i="56" s="1"/>
  <c r="BB110" i="46"/>
  <c r="H110" i="56" s="1"/>
  <c r="BW212" i="46"/>
  <c r="H212" i="56" s="1"/>
  <c r="G251" i="25" s="1"/>
  <c r="BW184" i="46"/>
  <c r="H184" i="56" s="1"/>
  <c r="G233" i="25" s="1"/>
  <c r="BW187" i="46"/>
  <c r="H187" i="56" s="1"/>
  <c r="G236" i="25" s="1"/>
  <c r="BW182" i="46"/>
  <c r="H182" i="56" s="1"/>
  <c r="G231" i="25" s="1"/>
  <c r="BW194" i="46"/>
  <c r="H194" i="56" s="1"/>
  <c r="G243" i="25" s="1"/>
  <c r="BW152" i="46"/>
  <c r="BW181"/>
  <c r="H181" i="56" s="1"/>
  <c r="G230" i="25" s="1"/>
  <c r="G118" i="36"/>
  <c r="BW197" i="46"/>
  <c r="H197" i="56" s="1"/>
  <c r="G246" i="25" s="1"/>
  <c r="BW175" i="46"/>
  <c r="H175" i="56" s="1"/>
  <c r="G224" i="25" s="1"/>
  <c r="BW206" i="46"/>
  <c r="H206" i="56" s="1"/>
  <c r="BW213" i="46"/>
  <c r="H213" i="56" s="1"/>
  <c r="G252" i="25" s="1"/>
  <c r="BW196" i="46"/>
  <c r="H196" i="56" s="1"/>
  <c r="G245" i="25" s="1"/>
  <c r="BW190" i="46"/>
  <c r="H190" i="56" s="1"/>
  <c r="G239" i="25" s="1"/>
  <c r="BW198" i="46"/>
  <c r="H198" i="56" s="1"/>
  <c r="G247" i="25" s="1"/>
  <c r="AE592" i="64"/>
  <c r="BW210" i="46"/>
  <c r="H210" i="56" s="1"/>
  <c r="G249" i="25" s="1"/>
  <c r="BB104" i="46"/>
  <c r="H104" i="56" s="1"/>
  <c r="BW185" i="46"/>
  <c r="H185" i="56" s="1"/>
  <c r="G234" i="25" s="1"/>
  <c r="BW188" i="46"/>
  <c r="H188" i="56" s="1"/>
  <c r="G237" i="25" s="1"/>
  <c r="BW191" i="46"/>
  <c r="H191" i="56" s="1"/>
  <c r="G240" i="25" s="1"/>
  <c r="BW211" i="46"/>
  <c r="H211" i="56" s="1"/>
  <c r="G250" i="25" s="1"/>
  <c r="BW186" i="46"/>
  <c r="H186" i="56" s="1"/>
  <c r="G235" i="25" s="1"/>
  <c r="BW205" i="46"/>
  <c r="H205" i="56" s="1"/>
  <c r="BW174" i="46"/>
  <c r="H174" i="56" s="1"/>
  <c r="G223" i="25" s="1"/>
  <c r="BW176" i="46"/>
  <c r="BW195"/>
  <c r="H195" i="56" s="1"/>
  <c r="G244" i="25" s="1"/>
  <c r="BW204" i="46"/>
  <c r="H204" i="56" s="1"/>
  <c r="BW193" i="46"/>
  <c r="H193" i="56" s="1"/>
  <c r="G242" i="25" s="1"/>
  <c r="BW178" i="46"/>
  <c r="H178" i="56" s="1"/>
  <c r="G227" i="25" s="1"/>
  <c r="BW180" i="46"/>
  <c r="H180" i="56" s="1"/>
  <c r="G229" i="25" s="1"/>
  <c r="BW192" i="46"/>
  <c r="H192" i="56" s="1"/>
  <c r="G241" i="25" s="1"/>
  <c r="BW183" i="46"/>
  <c r="H183" i="56" s="1"/>
  <c r="G232" i="25" s="1"/>
  <c r="BW179" i="46"/>
  <c r="H179" i="56" s="1"/>
  <c r="G228" i="25" s="1"/>
  <c r="AG19" i="46"/>
  <c r="AZ110"/>
  <c r="F110" i="56" s="1"/>
  <c r="BU212" i="46"/>
  <c r="F212" i="56" s="1"/>
  <c r="E251" i="25" s="1"/>
  <c r="BU191" i="46"/>
  <c r="F191" i="56" s="1"/>
  <c r="E240" i="25" s="1"/>
  <c r="BU180" i="46"/>
  <c r="F180" i="56" s="1"/>
  <c r="E229" i="25" s="1"/>
  <c r="BU204" i="46"/>
  <c r="F204" i="56" s="1"/>
  <c r="BU206" i="46"/>
  <c r="F206" i="56" s="1"/>
  <c r="BU213" i="46"/>
  <c r="F213" i="56" s="1"/>
  <c r="E252" i="25" s="1"/>
  <c r="BU179" i="46"/>
  <c r="F179" i="56" s="1"/>
  <c r="E228" i="25" s="1"/>
  <c r="AZ104" i="46"/>
  <c r="F104" i="56" s="1"/>
  <c r="BU210" i="46"/>
  <c r="F210" i="56" s="1"/>
  <c r="E249" i="25" s="1"/>
  <c r="BU188" i="46"/>
  <c r="F188" i="56" s="1"/>
  <c r="E237" i="25" s="1"/>
  <c r="BU192" i="46"/>
  <c r="F192" i="56" s="1"/>
  <c r="E241" i="25" s="1"/>
  <c r="BU205" i="46"/>
  <c r="F205" i="56" s="1"/>
  <c r="BU197" i="46"/>
  <c r="F197" i="56" s="1"/>
  <c r="E246" i="25" s="1"/>
  <c r="BU187" i="46"/>
  <c r="F187" i="56" s="1"/>
  <c r="E236" i="25" s="1"/>
  <c r="BU174" i="46"/>
  <c r="F174" i="56" s="1"/>
  <c r="E223" i="25" s="1"/>
  <c r="BU183" i="46"/>
  <c r="F183" i="56" s="1"/>
  <c r="E232" i="25" s="1"/>
  <c r="AC592" i="64"/>
  <c r="E118" i="36"/>
  <c r="BU185" i="46"/>
  <c r="F185" i="56" s="1"/>
  <c r="E234" i="25" s="1"/>
  <c r="BU186" i="46"/>
  <c r="F186" i="56" s="1"/>
  <c r="E235" i="25" s="1"/>
  <c r="BU194" i="46"/>
  <c r="F194" i="56" s="1"/>
  <c r="E243" i="25" s="1"/>
  <c r="BU182" i="46"/>
  <c r="F182" i="56" s="1"/>
  <c r="E231" i="25" s="1"/>
  <c r="BU175" i="46"/>
  <c r="F175" i="56" s="1"/>
  <c r="E224" i="25" s="1"/>
  <c r="BU178" i="46"/>
  <c r="F178" i="56" s="1"/>
  <c r="E227" i="25" s="1"/>
  <c r="BU196" i="46"/>
  <c r="F196" i="56" s="1"/>
  <c r="E245" i="25" s="1"/>
  <c r="BU181" i="46"/>
  <c r="F181" i="56" s="1"/>
  <c r="E230" i="25" s="1"/>
  <c r="AZ114" i="46"/>
  <c r="F114" i="56" s="1"/>
  <c r="BU195" i="46"/>
  <c r="F195" i="56" s="1"/>
  <c r="E244" i="25" s="1"/>
  <c r="BU184" i="46"/>
  <c r="F184" i="56" s="1"/>
  <c r="E233" i="25" s="1"/>
  <c r="BU190" i="46"/>
  <c r="F190" i="56" s="1"/>
  <c r="E239" i="25" s="1"/>
  <c r="BU152" i="46"/>
  <c r="BU193"/>
  <c r="F193" i="56" s="1"/>
  <c r="E242" i="25" s="1"/>
  <c r="BU211" i="46"/>
  <c r="F211" i="56" s="1"/>
  <c r="E250" i="25" s="1"/>
  <c r="BU198" i="46"/>
  <c r="F198" i="56" s="1"/>
  <c r="E247" i="25" s="1"/>
  <c r="BU176" i="46"/>
  <c r="AE19"/>
  <c r="BT210"/>
  <c r="BT212"/>
  <c r="BT184"/>
  <c r="BT194"/>
  <c r="BT188"/>
  <c r="BT213"/>
  <c r="BT182"/>
  <c r="BT179"/>
  <c r="AY114"/>
  <c r="AY104"/>
  <c r="BT197"/>
  <c r="BT191"/>
  <c r="BT187"/>
  <c r="BT186"/>
  <c r="BT190"/>
  <c r="BT196"/>
  <c r="BT174"/>
  <c r="AD19"/>
  <c r="AY110"/>
  <c r="BT185"/>
  <c r="BT204"/>
  <c r="BT192"/>
  <c r="BT211"/>
  <c r="BT193"/>
  <c r="BT180"/>
  <c r="BT183"/>
  <c r="BT198"/>
  <c r="D118" i="36"/>
  <c r="BT195" i="46"/>
  <c r="BT175"/>
  <c r="BT178"/>
  <c r="BT205"/>
  <c r="BT206"/>
  <c r="BT152"/>
  <c r="BT181"/>
  <c r="BT176"/>
  <c r="AB592" i="64"/>
  <c r="C117" i="36"/>
  <c r="J223" i="25" l="1"/>
  <c r="C118" i="36"/>
  <c r="E181" i="56"/>
  <c r="CN181" i="46"/>
  <c r="CO181" s="1"/>
  <c r="E206" i="56"/>
  <c r="D206" s="1"/>
  <c r="K204" i="44" s="1"/>
  <c r="L204" s="1"/>
  <c r="CN206" i="46"/>
  <c r="CO206" s="1"/>
  <c r="E178" i="56"/>
  <c r="CN178" i="46"/>
  <c r="CO178" s="1"/>
  <c r="E195" i="56"/>
  <c r="CN195" i="46"/>
  <c r="CO195" s="1"/>
  <c r="E198" i="56"/>
  <c r="CN198" i="46"/>
  <c r="CO198" s="1"/>
  <c r="E180" i="56"/>
  <c r="CN180" i="46"/>
  <c r="CO180" s="1"/>
  <c r="E211" i="56"/>
  <c r="CN211" i="46"/>
  <c r="CO211" s="1"/>
  <c r="E204" i="56"/>
  <c r="D204" s="1"/>
  <c r="K202" i="44" s="1"/>
  <c r="L202" s="1"/>
  <c r="CN204" i="46"/>
  <c r="CO204" s="1"/>
  <c r="E110" i="56"/>
  <c r="D110" s="1"/>
  <c r="K108" i="44" s="1"/>
  <c r="L108" s="1"/>
  <c r="BS110" i="46"/>
  <c r="CO110" s="1"/>
  <c r="E174" i="56"/>
  <c r="CN174" i="46"/>
  <c r="CO174" s="1"/>
  <c r="E190" i="56"/>
  <c r="CN190" i="46"/>
  <c r="CO190" s="1"/>
  <c r="E187" i="56"/>
  <c r="CN187" i="46"/>
  <c r="CO187" s="1"/>
  <c r="E197" i="56"/>
  <c r="CN197" i="46"/>
  <c r="CO197" s="1"/>
  <c r="E114" i="56"/>
  <c r="D114" s="1"/>
  <c r="K112" i="44" s="1"/>
  <c r="L112" s="1"/>
  <c r="BS114" i="46"/>
  <c r="CO114" s="1"/>
  <c r="E182" i="56"/>
  <c r="CN182" i="46"/>
  <c r="CO182" s="1"/>
  <c r="E188" i="56"/>
  <c r="CN188" i="46"/>
  <c r="CO188" s="1"/>
  <c r="E184" i="56"/>
  <c r="CN184" i="46"/>
  <c r="CO184" s="1"/>
  <c r="E210" i="56"/>
  <c r="CN210" i="46"/>
  <c r="CO210" s="1"/>
  <c r="BS241"/>
  <c r="F176" i="56"/>
  <c r="E225" i="25" s="1"/>
  <c r="E320" s="1"/>
  <c r="BS254" i="46"/>
  <c r="F152" i="56"/>
  <c r="AC88" i="64"/>
  <c r="AC129" s="1"/>
  <c r="AC18"/>
  <c r="AC58" s="1"/>
  <c r="AC377"/>
  <c r="AC417" s="1"/>
  <c r="AC441" s="1"/>
  <c r="AE201" i="46" s="1"/>
  <c r="AC450" i="64"/>
  <c r="AC490" s="1"/>
  <c r="AC514" s="1"/>
  <c r="AE202" i="46" s="1"/>
  <c r="AC159" i="64"/>
  <c r="AC200" s="1"/>
  <c r="AC230"/>
  <c r="AC271" s="1"/>
  <c r="AC304"/>
  <c r="AC523"/>
  <c r="AC563" s="1"/>
  <c r="AC587" s="1"/>
  <c r="AE203" i="46" s="1"/>
  <c r="AB27" i="25"/>
  <c r="AB94" s="1"/>
  <c r="AE241" i="46"/>
  <c r="G143" i="47"/>
  <c r="H19" i="56"/>
  <c r="AI88" i="64"/>
  <c r="AI129" s="1"/>
  <c r="AI230"/>
  <c r="AI271" s="1"/>
  <c r="AI523"/>
  <c r="AI563" s="1"/>
  <c r="AI587" s="1"/>
  <c r="AK203" i="46" s="1"/>
  <c r="AI450" i="64"/>
  <c r="AI490" s="1"/>
  <c r="AI514" s="1"/>
  <c r="AK202" i="46" s="1"/>
  <c r="AI18" i="64"/>
  <c r="AI58" s="1"/>
  <c r="AI159"/>
  <c r="AI200" s="1"/>
  <c r="K101" i="25" s="1"/>
  <c r="AI377" i="64"/>
  <c r="AI417" s="1"/>
  <c r="AI441" s="1"/>
  <c r="AK201" i="46" s="1"/>
  <c r="AI304" i="64"/>
  <c r="AO27" i="25"/>
  <c r="AO94" s="1"/>
  <c r="AR241" i="46"/>
  <c r="T143" i="47"/>
  <c r="U19" i="56"/>
  <c r="BV241" i="46"/>
  <c r="I176" i="56"/>
  <c r="H225" i="25" s="1"/>
  <c r="H320" s="1"/>
  <c r="AF18" i="64"/>
  <c r="AF58" s="1"/>
  <c r="AF230"/>
  <c r="AF271" s="1"/>
  <c r="AF450"/>
  <c r="AF490" s="1"/>
  <c r="AF514" s="1"/>
  <c r="AH202" i="46" s="1"/>
  <c r="AF304" i="64"/>
  <c r="AF88"/>
  <c r="AF129" s="1"/>
  <c r="AF159"/>
  <c r="AF200" s="1"/>
  <c r="AF377"/>
  <c r="AF417" s="1"/>
  <c r="AF441" s="1"/>
  <c r="AH201" i="46" s="1"/>
  <c r="AF523" i="64"/>
  <c r="AF563" s="1"/>
  <c r="AF587" s="1"/>
  <c r="AH203" i="46" s="1"/>
  <c r="I152" i="56"/>
  <c r="BV254" i="46"/>
  <c r="AP27" i="25"/>
  <c r="AP94" s="1"/>
  <c r="AS241" i="46"/>
  <c r="U143" i="47"/>
  <c r="V19" i="56"/>
  <c r="V176"/>
  <c r="U225" i="25" s="1"/>
  <c r="U320" s="1"/>
  <c r="CI241" i="46"/>
  <c r="AS88" i="64"/>
  <c r="AS129" s="1"/>
  <c r="AS230"/>
  <c r="AS271" s="1"/>
  <c r="AS450"/>
  <c r="AS490" s="1"/>
  <c r="AS514" s="1"/>
  <c r="AU202" i="46" s="1"/>
  <c r="AS304" i="64"/>
  <c r="AS18"/>
  <c r="AS58" s="1"/>
  <c r="AS159"/>
  <c r="AS200" s="1"/>
  <c r="AS523"/>
  <c r="AS563" s="1"/>
  <c r="AS587" s="1"/>
  <c r="AU203" i="46" s="1"/>
  <c r="AS377" i="64"/>
  <c r="AS417" s="1"/>
  <c r="AS441" s="1"/>
  <c r="AU201" i="46" s="1"/>
  <c r="V152" i="56"/>
  <c r="CI254" i="46"/>
  <c r="X176" i="56"/>
  <c r="W225" i="25" s="1"/>
  <c r="W320" s="1"/>
  <c r="CK241" i="46"/>
  <c r="AQ18" i="64"/>
  <c r="AQ58" s="1"/>
  <c r="AQ159"/>
  <c r="AQ200" s="1"/>
  <c r="AQ523"/>
  <c r="AQ563" s="1"/>
  <c r="AQ587" s="1"/>
  <c r="AS203" i="46" s="1"/>
  <c r="AQ450" i="64"/>
  <c r="AQ490" s="1"/>
  <c r="AQ514" s="1"/>
  <c r="AS202" i="46" s="1"/>
  <c r="AQ88" i="64"/>
  <c r="AQ129" s="1"/>
  <c r="AQ230"/>
  <c r="AQ271" s="1"/>
  <c r="AQ304"/>
  <c r="AQ377"/>
  <c r="AQ417" s="1"/>
  <c r="AQ441" s="1"/>
  <c r="AS201" i="46" s="1"/>
  <c r="T152" i="56"/>
  <c r="CG254" i="46"/>
  <c r="G176" i="56"/>
  <c r="F225" i="25" s="1"/>
  <c r="F320" s="1"/>
  <c r="BT241" i="46"/>
  <c r="BT254"/>
  <c r="G152" i="56"/>
  <c r="F28" i="57" s="1"/>
  <c r="AD230" i="64"/>
  <c r="AD271" s="1"/>
  <c r="AD159"/>
  <c r="AD200" s="1"/>
  <c r="AD523"/>
  <c r="AD563" s="1"/>
  <c r="AD587" s="1"/>
  <c r="AF203" i="46" s="1"/>
  <c r="AD450" i="64"/>
  <c r="AD490" s="1"/>
  <c r="AD514" s="1"/>
  <c r="AF202" i="46" s="1"/>
  <c r="AD88" i="64"/>
  <c r="AD129" s="1"/>
  <c r="AD18"/>
  <c r="AD58" s="1"/>
  <c r="AD304"/>
  <c r="AD377"/>
  <c r="AD417" s="1"/>
  <c r="AD441" s="1"/>
  <c r="AF201" i="46" s="1"/>
  <c r="N143" i="47"/>
  <c r="O19" i="56"/>
  <c r="AI27" i="25"/>
  <c r="AI94" s="1"/>
  <c r="AL241" i="46"/>
  <c r="AL88" i="64"/>
  <c r="AL129" s="1"/>
  <c r="AL230"/>
  <c r="AL271" s="1"/>
  <c r="AL450"/>
  <c r="AL490" s="1"/>
  <c r="AL514" s="1"/>
  <c r="AN202" i="46" s="1"/>
  <c r="AL304" i="64"/>
  <c r="AL18"/>
  <c r="AL58" s="1"/>
  <c r="AL159"/>
  <c r="AL200" s="1"/>
  <c r="AL377"/>
  <c r="AL417" s="1"/>
  <c r="AL441" s="1"/>
  <c r="AN201" i="46" s="1"/>
  <c r="AL523" i="64"/>
  <c r="AL563" s="1"/>
  <c r="AL587" s="1"/>
  <c r="AN203" i="46" s="1"/>
  <c r="O152" i="56"/>
  <c r="CB254" i="46"/>
  <c r="CJ241"/>
  <c r="W176" i="56"/>
  <c r="V225" i="25" s="1"/>
  <c r="V320" s="1"/>
  <c r="CJ254" i="46"/>
  <c r="W152" i="56"/>
  <c r="AG241" i="46"/>
  <c r="J19" i="56"/>
  <c r="AD27" i="25"/>
  <c r="AD94" s="1"/>
  <c r="I143" i="47"/>
  <c r="Q176" i="56"/>
  <c r="P225" i="25" s="1"/>
  <c r="P320" s="1"/>
  <c r="CD241" i="46"/>
  <c r="AL27" i="25"/>
  <c r="AL94" s="1"/>
  <c r="Q143" i="47"/>
  <c r="AO241" i="46"/>
  <c r="R19" i="56"/>
  <c r="AO88" i="64"/>
  <c r="AO129" s="1"/>
  <c r="AO230"/>
  <c r="AO271" s="1"/>
  <c r="AO523"/>
  <c r="AO563" s="1"/>
  <c r="AO587" s="1"/>
  <c r="AQ203" i="46" s="1"/>
  <c r="AO304" i="64"/>
  <c r="AO18"/>
  <c r="AO58" s="1"/>
  <c r="AO159"/>
  <c r="AO200" s="1"/>
  <c r="AO377"/>
  <c r="AO417" s="1"/>
  <c r="AO441" s="1"/>
  <c r="AQ201" i="46" s="1"/>
  <c r="AO450" i="64"/>
  <c r="AO490" s="1"/>
  <c r="AO514" s="1"/>
  <c r="AQ202" i="46" s="1"/>
  <c r="R176" i="56"/>
  <c r="Q225" i="25" s="1"/>
  <c r="Q320" s="1"/>
  <c r="CE241" i="46"/>
  <c r="AH18" i="64"/>
  <c r="AH58" s="1"/>
  <c r="AH159"/>
  <c r="AH200" s="1"/>
  <c r="AH377"/>
  <c r="AH417" s="1"/>
  <c r="AH441" s="1"/>
  <c r="AJ201" i="46" s="1"/>
  <c r="AH450" i="64"/>
  <c r="AH490" s="1"/>
  <c r="AH514" s="1"/>
  <c r="AJ202" i="46" s="1"/>
  <c r="AH88" i="64"/>
  <c r="AH129" s="1"/>
  <c r="AH230"/>
  <c r="AH271" s="1"/>
  <c r="AH304"/>
  <c r="AH523"/>
  <c r="AH563" s="1"/>
  <c r="AH587" s="1"/>
  <c r="AJ203" i="46" s="1"/>
  <c r="BX241"/>
  <c r="K176" i="56"/>
  <c r="J225" i="25" s="1"/>
  <c r="J320" s="1"/>
  <c r="BX254" i="46"/>
  <c r="K152" i="56"/>
  <c r="AK18" i="64"/>
  <c r="AK58" s="1"/>
  <c r="AK88"/>
  <c r="AK129" s="1"/>
  <c r="AK450"/>
  <c r="AK490" s="1"/>
  <c r="AK514" s="1"/>
  <c r="AM202" i="46" s="1"/>
  <c r="AK377" i="64"/>
  <c r="AK417" s="1"/>
  <c r="AK441" s="1"/>
  <c r="AM201" i="46" s="1"/>
  <c r="AK230" i="64"/>
  <c r="AK271" s="1"/>
  <c r="AK159"/>
  <c r="AK200" s="1"/>
  <c r="AK304"/>
  <c r="AK523"/>
  <c r="AK563" s="1"/>
  <c r="AK587" s="1"/>
  <c r="AM203" i="46" s="1"/>
  <c r="CA241"/>
  <c r="N176" i="56"/>
  <c r="M225" i="25" s="1"/>
  <c r="M320" s="1"/>
  <c r="CC241" i="46"/>
  <c r="P176" i="56"/>
  <c r="O225" i="25" s="1"/>
  <c r="O320" s="1"/>
  <c r="AP241" i="46"/>
  <c r="S19" i="56"/>
  <c r="AM27" i="25"/>
  <c r="AM94" s="1"/>
  <c r="R143" i="47"/>
  <c r="AP88" i="64"/>
  <c r="AP129" s="1"/>
  <c r="AP230"/>
  <c r="AP271" s="1"/>
  <c r="AP523"/>
  <c r="AP563" s="1"/>
  <c r="AP587" s="1"/>
  <c r="AR203" i="46" s="1"/>
  <c r="AP304" i="64"/>
  <c r="AP18"/>
  <c r="AP58" s="1"/>
  <c r="AP159"/>
  <c r="AP200" s="1"/>
  <c r="AP450"/>
  <c r="AP490" s="1"/>
  <c r="AP514" s="1"/>
  <c r="AR202" i="46" s="1"/>
  <c r="AP377" i="64"/>
  <c r="AP417" s="1"/>
  <c r="AP441" s="1"/>
  <c r="AR201" i="46" s="1"/>
  <c r="BZ241"/>
  <c r="M176" i="56"/>
  <c r="L225" i="25" s="1"/>
  <c r="L320" s="1"/>
  <c r="AB18" i="64"/>
  <c r="AB58" s="1"/>
  <c r="AB159"/>
  <c r="AB200" s="1"/>
  <c r="AB523"/>
  <c r="AB377"/>
  <c r="AB88"/>
  <c r="AB129" s="1"/>
  <c r="AB230"/>
  <c r="AB271" s="1"/>
  <c r="AB450"/>
  <c r="AB304"/>
  <c r="AV592"/>
  <c r="BR241" i="46"/>
  <c r="E176" i="56"/>
  <c r="CN176" i="46"/>
  <c r="E152" i="56"/>
  <c r="BR254" i="46"/>
  <c r="CN152"/>
  <c r="E205" i="56"/>
  <c r="D205" s="1"/>
  <c r="K203" i="44" s="1"/>
  <c r="L203" s="1"/>
  <c r="CN205" i="46"/>
  <c r="CO205" s="1"/>
  <c r="E175" i="56"/>
  <c r="CN175" i="46"/>
  <c r="CO175" s="1"/>
  <c r="E183" i="56"/>
  <c r="CN183" i="46"/>
  <c r="CO183" s="1"/>
  <c r="E193" i="56"/>
  <c r="CN193" i="46"/>
  <c r="CO193" s="1"/>
  <c r="E192" i="56"/>
  <c r="CN192" i="46"/>
  <c r="CO192" s="1"/>
  <c r="E185" i="56"/>
  <c r="CN185" i="46"/>
  <c r="CO185" s="1"/>
  <c r="AB241"/>
  <c r="E19" i="56"/>
  <c r="Y27" i="25"/>
  <c r="Y94" s="1"/>
  <c r="D143" i="47"/>
  <c r="AX19" i="46"/>
  <c r="E196" i="56"/>
  <c r="CN196" i="46"/>
  <c r="CO196" s="1"/>
  <c r="E186" i="56"/>
  <c r="CN186" i="46"/>
  <c r="CO186" s="1"/>
  <c r="E191" i="56"/>
  <c r="CN191" i="46"/>
  <c r="CO191" s="1"/>
  <c r="BS104"/>
  <c r="CO104" s="1"/>
  <c r="E104" i="56"/>
  <c r="D104" s="1"/>
  <c r="K102" i="44" s="1"/>
  <c r="L102" s="1"/>
  <c r="E179" i="56"/>
  <c r="CN179" i="46"/>
  <c r="CO179" s="1"/>
  <c r="E213" i="56"/>
  <c r="CN213" i="46"/>
  <c r="CO213" s="1"/>
  <c r="E194" i="56"/>
  <c r="CN194" i="46"/>
  <c r="CO194" s="1"/>
  <c r="E212" i="56"/>
  <c r="CN212" i="46"/>
  <c r="CO212" s="1"/>
  <c r="Z27" i="25"/>
  <c r="Z94" s="1"/>
  <c r="E143" i="47"/>
  <c r="AC241" i="46"/>
  <c r="F19" i="56"/>
  <c r="BU241" i="46"/>
  <c r="H176" i="56"/>
  <c r="G225" i="25" s="1"/>
  <c r="G320" s="1"/>
  <c r="AE159" i="64"/>
  <c r="AE200" s="1"/>
  <c r="AE88"/>
  <c r="AE129" s="1"/>
  <c r="AE377"/>
  <c r="AE417" s="1"/>
  <c r="AE441" s="1"/>
  <c r="AG201" i="46" s="1"/>
  <c r="AE450" i="64"/>
  <c r="AE490" s="1"/>
  <c r="AE514" s="1"/>
  <c r="AG202" i="46" s="1"/>
  <c r="AE18" i="64"/>
  <c r="AE58" s="1"/>
  <c r="AE230"/>
  <c r="AE271" s="1"/>
  <c r="AE304"/>
  <c r="AE523"/>
  <c r="AE563" s="1"/>
  <c r="AE587" s="1"/>
  <c r="AG203" i="46" s="1"/>
  <c r="BU254"/>
  <c r="H152" i="56"/>
  <c r="AF27" i="25"/>
  <c r="AF94" s="1"/>
  <c r="AI241" i="46"/>
  <c r="K143" i="47"/>
  <c r="L19" i="56"/>
  <c r="BY241" i="46"/>
  <c r="L176" i="56"/>
  <c r="K225" i="25" s="1"/>
  <c r="K320" s="1"/>
  <c r="BY254" i="46"/>
  <c r="L152" i="56"/>
  <c r="CH241" i="46"/>
  <c r="U176" i="56"/>
  <c r="T225" i="25" s="1"/>
  <c r="T320" s="1"/>
  <c r="AR18" i="64"/>
  <c r="AR58" s="1"/>
  <c r="AR230"/>
  <c r="AR271" s="1"/>
  <c r="AR450"/>
  <c r="AR490" s="1"/>
  <c r="AR514" s="1"/>
  <c r="AT202" i="46" s="1"/>
  <c r="AR523" i="64"/>
  <c r="AR563" s="1"/>
  <c r="AR587" s="1"/>
  <c r="AT203" i="46" s="1"/>
  <c r="AR159" i="64"/>
  <c r="AR200" s="1"/>
  <c r="AR88"/>
  <c r="AR129" s="1"/>
  <c r="AR377"/>
  <c r="AR417" s="1"/>
  <c r="AR441" s="1"/>
  <c r="AT201" i="46" s="1"/>
  <c r="AR304" i="64"/>
  <c r="CH254" i="46"/>
  <c r="U152" i="56"/>
  <c r="AC27" i="25"/>
  <c r="AC94" s="1"/>
  <c r="AF241" i="46"/>
  <c r="H143" i="47"/>
  <c r="I19" i="56"/>
  <c r="AU88" i="64"/>
  <c r="AU129" s="1"/>
  <c r="AU230"/>
  <c r="AU271" s="1"/>
  <c r="AU377"/>
  <c r="AU417" s="1"/>
  <c r="AU441" s="1"/>
  <c r="AW201" i="46" s="1"/>
  <c r="AU304" i="64"/>
  <c r="AU18"/>
  <c r="AU58" s="1"/>
  <c r="AU159"/>
  <c r="AU200" s="1"/>
  <c r="AU450"/>
  <c r="AU490" s="1"/>
  <c r="AU514" s="1"/>
  <c r="AW202" i="46" s="1"/>
  <c r="AU523" i="64"/>
  <c r="AU563" s="1"/>
  <c r="AU587" s="1"/>
  <c r="AW203" i="46" s="1"/>
  <c r="X152" i="56"/>
  <c r="CK254" i="46"/>
  <c r="AR27" i="25"/>
  <c r="AR94" s="1"/>
  <c r="AU241" i="46"/>
  <c r="W143" i="47"/>
  <c r="X19" i="56"/>
  <c r="CG241" i="46"/>
  <c r="T176" i="56"/>
  <c r="S225" i="25" s="1"/>
  <c r="S320" s="1"/>
  <c r="AQ241" i="46"/>
  <c r="T19" i="56"/>
  <c r="AN27" i="25"/>
  <c r="AN94" s="1"/>
  <c r="S143" i="47"/>
  <c r="AD241" i="46"/>
  <c r="G19" i="56"/>
  <c r="AA27" i="25"/>
  <c r="AA94" s="1"/>
  <c r="F143" i="47"/>
  <c r="CB241" i="46"/>
  <c r="O176" i="56"/>
  <c r="N225" i="25" s="1"/>
  <c r="N320" s="1"/>
  <c r="AQ27"/>
  <c r="AQ94" s="1"/>
  <c r="V143" i="47"/>
  <c r="AT241" i="46"/>
  <c r="W19" i="56"/>
  <c r="AT88" i="64"/>
  <c r="AT129" s="1"/>
  <c r="AT230"/>
  <c r="AT271" s="1"/>
  <c r="AT523"/>
  <c r="AT563" s="1"/>
  <c r="AT587" s="1"/>
  <c r="AV203" i="46" s="1"/>
  <c r="AT377" i="64"/>
  <c r="AT417" s="1"/>
  <c r="AT441" s="1"/>
  <c r="AV201" i="46" s="1"/>
  <c r="AT18" i="64"/>
  <c r="AT58" s="1"/>
  <c r="AT159"/>
  <c r="AT200" s="1"/>
  <c r="AT304"/>
  <c r="AT450"/>
  <c r="AT490" s="1"/>
  <c r="AT514" s="1"/>
  <c r="AV202" i="46" s="1"/>
  <c r="J176" i="56"/>
  <c r="I225" i="25" s="1"/>
  <c r="I320" s="1"/>
  <c r="BW241" i="46"/>
  <c r="AG88" i="64"/>
  <c r="AG129" s="1"/>
  <c r="AG230"/>
  <c r="AG271" s="1"/>
  <c r="AG523"/>
  <c r="AG563" s="1"/>
  <c r="AG587" s="1"/>
  <c r="AI203" i="46" s="1"/>
  <c r="AG304" i="64"/>
  <c r="AG18"/>
  <c r="AG58" s="1"/>
  <c r="AG159"/>
  <c r="AG200" s="1"/>
  <c r="AG377"/>
  <c r="AG417" s="1"/>
  <c r="AG441" s="1"/>
  <c r="AI201" i="46" s="1"/>
  <c r="AG450" i="64"/>
  <c r="AG490" s="1"/>
  <c r="AG514" s="1"/>
  <c r="AI202" i="46" s="1"/>
  <c r="BW254"/>
  <c r="J152" i="56"/>
  <c r="AN18" i="64"/>
  <c r="AN58" s="1"/>
  <c r="AN159"/>
  <c r="AN200" s="1"/>
  <c r="AN523"/>
  <c r="AN563" s="1"/>
  <c r="AN587" s="1"/>
  <c r="AP203" i="46" s="1"/>
  <c r="AN377" i="64"/>
  <c r="AN417" s="1"/>
  <c r="AN441" s="1"/>
  <c r="AP201" i="46" s="1"/>
  <c r="AN88" i="64"/>
  <c r="AN129" s="1"/>
  <c r="AN230"/>
  <c r="AN271" s="1"/>
  <c r="AN304"/>
  <c r="AN450"/>
  <c r="AN490" s="1"/>
  <c r="AN514" s="1"/>
  <c r="AP202" i="46" s="1"/>
  <c r="CD254"/>
  <c r="Q152" i="56"/>
  <c r="AK27" i="25"/>
  <c r="AK94" s="1"/>
  <c r="AN241" i="46"/>
  <c r="P143" i="47"/>
  <c r="Q19" i="56"/>
  <c r="R152"/>
  <c r="CE254" i="46"/>
  <c r="AH241"/>
  <c r="K19" i="56"/>
  <c r="AE27" i="25"/>
  <c r="AE94" s="1"/>
  <c r="J143" i="47"/>
  <c r="CA254" i="46"/>
  <c r="N152" i="56"/>
  <c r="M143" i="47"/>
  <c r="N19" i="56"/>
  <c r="AH27" i="25"/>
  <c r="AH94" s="1"/>
  <c r="AK241" i="46"/>
  <c r="O143" i="47"/>
  <c r="P19" i="56"/>
  <c r="AJ27" i="25"/>
  <c r="AJ94" s="1"/>
  <c r="AM241" i="46"/>
  <c r="P152" i="56"/>
  <c r="CC254" i="46"/>
  <c r="AM18" i="64"/>
  <c r="AM58" s="1"/>
  <c r="AM159"/>
  <c r="AM200" s="1"/>
  <c r="AM450"/>
  <c r="AM490" s="1"/>
  <c r="AM514" s="1"/>
  <c r="AO202" i="46" s="1"/>
  <c r="AM523" i="64"/>
  <c r="AM563" s="1"/>
  <c r="AM587" s="1"/>
  <c r="AO203" i="46" s="1"/>
  <c r="AM88" i="64"/>
  <c r="AM129" s="1"/>
  <c r="AM230"/>
  <c r="AM271" s="1"/>
  <c r="AM377"/>
  <c r="AM417" s="1"/>
  <c r="AM441" s="1"/>
  <c r="AO201" i="46" s="1"/>
  <c r="AM304" i="64"/>
  <c r="S176" i="56"/>
  <c r="R225" i="25" s="1"/>
  <c r="R320" s="1"/>
  <c r="CF241" i="46"/>
  <c r="S152" i="56"/>
  <c r="CF254" i="46"/>
  <c r="AG27" i="25"/>
  <c r="AG94" s="1"/>
  <c r="AJ241" i="46"/>
  <c r="L143" i="47"/>
  <c r="M19" i="56"/>
  <c r="AJ304" i="64"/>
  <c r="AJ230"/>
  <c r="AJ271" s="1"/>
  <c r="AJ450"/>
  <c r="AJ490" s="1"/>
  <c r="AJ514" s="1"/>
  <c r="AL202" i="46" s="1"/>
  <c r="AJ523" i="64"/>
  <c r="AJ563" s="1"/>
  <c r="AJ587" s="1"/>
  <c r="AL203" i="46" s="1"/>
  <c r="AJ18" i="64"/>
  <c r="AJ58" s="1"/>
  <c r="AJ159"/>
  <c r="AJ200" s="1"/>
  <c r="AJ88"/>
  <c r="AJ129" s="1"/>
  <c r="AJ377"/>
  <c r="AJ417" s="1"/>
  <c r="AJ441" s="1"/>
  <c r="AL201" i="46" s="1"/>
  <c r="M152" i="56"/>
  <c r="BZ254" i="46"/>
  <c r="H101" i="25" l="1"/>
  <c r="L101"/>
  <c r="I101"/>
  <c r="X94"/>
  <c r="D98"/>
  <c r="E101"/>
  <c r="L100"/>
  <c r="G101"/>
  <c r="R101"/>
  <c r="S101"/>
  <c r="U101"/>
  <c r="F101"/>
  <c r="D101"/>
  <c r="T101"/>
  <c r="M101"/>
  <c r="J101"/>
  <c r="V100"/>
  <c r="V101"/>
  <c r="O100"/>
  <c r="O101"/>
  <c r="P100"/>
  <c r="P101"/>
  <c r="W101"/>
  <c r="Q101"/>
  <c r="N101"/>
  <c r="K100"/>
  <c r="T100"/>
  <c r="G100"/>
  <c r="M100"/>
  <c r="R100"/>
  <c r="J100"/>
  <c r="S100"/>
  <c r="U100"/>
  <c r="H100"/>
  <c r="I100"/>
  <c r="W100"/>
  <c r="Q100"/>
  <c r="N100"/>
  <c r="F100"/>
  <c r="E100"/>
  <c r="D100"/>
  <c r="O98"/>
  <c r="M98"/>
  <c r="J98"/>
  <c r="P98"/>
  <c r="V98"/>
  <c r="F98"/>
  <c r="S98"/>
  <c r="W98"/>
  <c r="N98"/>
  <c r="L98"/>
  <c r="H98"/>
  <c r="K98"/>
  <c r="E98"/>
  <c r="R98"/>
  <c r="Q98"/>
  <c r="I98"/>
  <c r="U98"/>
  <c r="T98"/>
  <c r="G98"/>
  <c r="M240" i="56"/>
  <c r="P240"/>
  <c r="N240"/>
  <c r="M201" i="25"/>
  <c r="M333" s="1"/>
  <c r="M28" i="57"/>
  <c r="N253" i="56"/>
  <c r="J333" i="47"/>
  <c r="J342" s="1"/>
  <c r="K240" i="56"/>
  <c r="Q240"/>
  <c r="Q253"/>
  <c r="P201" i="25"/>
  <c r="P333" s="1"/>
  <c r="P28" i="57"/>
  <c r="I201" i="25"/>
  <c r="I333" s="1"/>
  <c r="I28" i="57"/>
  <c r="J253" i="56"/>
  <c r="W240"/>
  <c r="V165" i="47"/>
  <c r="V333"/>
  <c r="V342" s="1"/>
  <c r="F333"/>
  <c r="F342" s="1"/>
  <c r="G240" i="56"/>
  <c r="S333" i="47"/>
  <c r="S342" s="1"/>
  <c r="S165"/>
  <c r="T240" i="56"/>
  <c r="X240"/>
  <c r="I240"/>
  <c r="T201" i="25"/>
  <c r="T333" s="1"/>
  <c r="T28" i="57"/>
  <c r="U253" i="56"/>
  <c r="L253"/>
  <c r="K201" i="25"/>
  <c r="K333" s="1"/>
  <c r="K28" i="57"/>
  <c r="L240" i="56"/>
  <c r="G201" i="25"/>
  <c r="G333" s="1"/>
  <c r="G28" i="57"/>
  <c r="H253" i="56"/>
  <c r="F240"/>
  <c r="E333" i="47"/>
  <c r="E342" s="1"/>
  <c r="AV241" i="46"/>
  <c r="CO19"/>
  <c r="X27" i="25"/>
  <c r="AS27" s="1"/>
  <c r="AS94" s="1"/>
  <c r="D234"/>
  <c r="D185" i="56"/>
  <c r="K183" i="44" s="1"/>
  <c r="L183" s="1"/>
  <c r="D241" i="25"/>
  <c r="D192" i="56"/>
  <c r="K190" i="44" s="1"/>
  <c r="L190" s="1"/>
  <c r="D193" i="56"/>
  <c r="K191" i="44" s="1"/>
  <c r="L191" s="1"/>
  <c r="D242" i="25"/>
  <c r="D232"/>
  <c r="D183" i="56"/>
  <c r="K181" i="44" s="1"/>
  <c r="L181" s="1"/>
  <c r="D175" i="56"/>
  <c r="K173" i="44" s="1"/>
  <c r="L173" s="1"/>
  <c r="D224" i="25"/>
  <c r="CL241" i="46"/>
  <c r="CO176"/>
  <c r="AV304" i="64"/>
  <c r="AV230"/>
  <c r="AV271" s="1"/>
  <c r="AB417"/>
  <c r="AB441" s="1"/>
  <c r="AD201" i="46" s="1"/>
  <c r="AX201" s="1"/>
  <c r="AV377" i="64"/>
  <c r="AV417" s="1"/>
  <c r="AV441" s="1"/>
  <c r="AV159"/>
  <c r="AV200" s="1"/>
  <c r="R165" i="47"/>
  <c r="R333"/>
  <c r="R342" s="1"/>
  <c r="S240" i="56"/>
  <c r="K253"/>
  <c r="J201" i="25"/>
  <c r="J333" s="1"/>
  <c r="J28" i="57"/>
  <c r="R240" i="56"/>
  <c r="Q333" i="47"/>
  <c r="Q342" s="1"/>
  <c r="Q165"/>
  <c r="I333"/>
  <c r="I342" s="1"/>
  <c r="J240" i="56"/>
  <c r="V201" i="25"/>
  <c r="V333" s="1"/>
  <c r="V28" i="57"/>
  <c r="W253" i="56"/>
  <c r="O240"/>
  <c r="G253"/>
  <c r="F201" i="25"/>
  <c r="F333" s="1"/>
  <c r="V240" i="56"/>
  <c r="U240"/>
  <c r="H240"/>
  <c r="F253"/>
  <c r="E28" i="57"/>
  <c r="E201" i="25"/>
  <c r="E333" s="1"/>
  <c r="L201"/>
  <c r="L333" s="1"/>
  <c r="L28" i="57"/>
  <c r="M253" i="56"/>
  <c r="L333" i="47"/>
  <c r="L342" s="1"/>
  <c r="R201" i="25"/>
  <c r="R333" s="1"/>
  <c r="R28" i="57"/>
  <c r="S253" i="56"/>
  <c r="P253"/>
  <c r="O28" i="57"/>
  <c r="O201" i="25"/>
  <c r="O333" s="1"/>
  <c r="O165" i="47"/>
  <c r="O333"/>
  <c r="O342" s="1"/>
  <c r="M165"/>
  <c r="M333"/>
  <c r="M342" s="1"/>
  <c r="R253" i="56"/>
  <c r="Q28" i="57"/>
  <c r="Q201" i="25"/>
  <c r="Q333" s="1"/>
  <c r="P165" i="47"/>
  <c r="P333"/>
  <c r="P342" s="1"/>
  <c r="W333"/>
  <c r="W342" s="1"/>
  <c r="W165"/>
  <c r="X253" i="56"/>
  <c r="W201" i="25"/>
  <c r="W333" s="1"/>
  <c r="W28" i="57"/>
  <c r="H333" i="47"/>
  <c r="H342" s="1"/>
  <c r="K333"/>
  <c r="K342" s="1"/>
  <c r="D251" i="25"/>
  <c r="D212" i="56"/>
  <c r="K210" i="44" s="1"/>
  <c r="L210" s="1"/>
  <c r="D243" i="25"/>
  <c r="D194" i="56"/>
  <c r="K192" i="44" s="1"/>
  <c r="L192" s="1"/>
  <c r="D213" i="56"/>
  <c r="K211" i="44" s="1"/>
  <c r="L211" s="1"/>
  <c r="D252" i="25"/>
  <c r="D179" i="56"/>
  <c r="K177" i="44" s="1"/>
  <c r="L177" s="1"/>
  <c r="D228" i="25"/>
  <c r="D191" i="56"/>
  <c r="K189" i="44" s="1"/>
  <c r="L189" s="1"/>
  <c r="D240" i="25"/>
  <c r="D235"/>
  <c r="D186" i="56"/>
  <c r="K184" i="44" s="1"/>
  <c r="L184" s="1"/>
  <c r="D196" i="56"/>
  <c r="K194" i="44" s="1"/>
  <c r="L194" s="1"/>
  <c r="D245" i="25"/>
  <c r="D333" i="47"/>
  <c r="D342" s="1"/>
  <c r="C143"/>
  <c r="C333" s="1"/>
  <c r="C342" s="1"/>
  <c r="E240" i="56"/>
  <c r="D19"/>
  <c r="CO152" i="46"/>
  <c r="CL254"/>
  <c r="E253" i="56"/>
  <c r="D201" i="25"/>
  <c r="D28" i="57"/>
  <c r="D152" i="56"/>
  <c r="D225" i="25"/>
  <c r="D176" i="56"/>
  <c r="K174" i="44" s="1"/>
  <c r="L174" s="1"/>
  <c r="AB490" i="64"/>
  <c r="AB514" s="1"/>
  <c r="AD202" i="46" s="1"/>
  <c r="AX202" s="1"/>
  <c r="AV450" i="64"/>
  <c r="AV490" s="1"/>
  <c r="AV514" s="1"/>
  <c r="AV88"/>
  <c r="AV129" s="1"/>
  <c r="AB563"/>
  <c r="AB587" s="1"/>
  <c r="AD203" i="46" s="1"/>
  <c r="AX203" s="1"/>
  <c r="AV523" i="64"/>
  <c r="AV563" s="1"/>
  <c r="AV587" s="1"/>
  <c r="AV18"/>
  <c r="AV58" s="1"/>
  <c r="O253" i="56"/>
  <c r="N28" i="57"/>
  <c r="N201" i="25"/>
  <c r="N333" s="1"/>
  <c r="N333" i="47"/>
  <c r="N342" s="1"/>
  <c r="N165"/>
  <c r="S201" i="25"/>
  <c r="S333" s="1"/>
  <c r="S28" i="57"/>
  <c r="T253" i="56"/>
  <c r="V253"/>
  <c r="U201" i="25"/>
  <c r="U333" s="1"/>
  <c r="U28" i="57"/>
  <c r="U333" i="47"/>
  <c r="U342" s="1"/>
  <c r="U165"/>
  <c r="I253" i="56"/>
  <c r="H201" i="25"/>
  <c r="H333" s="1"/>
  <c r="H28" i="57"/>
  <c r="T165" i="47"/>
  <c r="T333"/>
  <c r="T342" s="1"/>
  <c r="G333"/>
  <c r="G342" s="1"/>
  <c r="D249" i="25"/>
  <c r="D210" i="56"/>
  <c r="K208" i="44" s="1"/>
  <c r="L208" s="1"/>
  <c r="D233" i="25"/>
  <c r="D184" i="56"/>
  <c r="K182" i="44" s="1"/>
  <c r="L182" s="1"/>
  <c r="D188" i="56"/>
  <c r="K186" i="44" s="1"/>
  <c r="L186" s="1"/>
  <c r="D237" i="25"/>
  <c r="D182" i="56"/>
  <c r="K180" i="44" s="1"/>
  <c r="L180" s="1"/>
  <c r="D231" i="25"/>
  <c r="D246"/>
  <c r="D197" i="56"/>
  <c r="K195" i="44" s="1"/>
  <c r="L195" s="1"/>
  <c r="D236" i="25"/>
  <c r="D187" i="56"/>
  <c r="K185" i="44" s="1"/>
  <c r="L185" s="1"/>
  <c r="D239" i="25"/>
  <c r="D190" i="56"/>
  <c r="K188" i="44" s="1"/>
  <c r="L188" s="1"/>
  <c r="D174" i="56"/>
  <c r="K172" i="44" s="1"/>
  <c r="L172" s="1"/>
  <c r="D223" i="25"/>
  <c r="D250"/>
  <c r="D211" i="56"/>
  <c r="K209" i="44" s="1"/>
  <c r="L209" s="1"/>
  <c r="D229" i="25"/>
  <c r="D180" i="56"/>
  <c r="K178" i="44" s="1"/>
  <c r="L178" s="1"/>
  <c r="D247" i="25"/>
  <c r="D198" i="56"/>
  <c r="K196" i="44" s="1"/>
  <c r="L196" s="1"/>
  <c r="D244" i="25"/>
  <c r="D195" i="56"/>
  <c r="K193" i="44" s="1"/>
  <c r="L193" s="1"/>
  <c r="D227" i="25"/>
  <c r="D178" i="56"/>
  <c r="K176" i="44" s="1"/>
  <c r="L176" s="1"/>
  <c r="D230" i="25"/>
  <c r="D181" i="56"/>
  <c r="K179" i="44" s="1"/>
  <c r="L179" s="1"/>
  <c r="C223" i="25" l="1"/>
  <c r="X223"/>
  <c r="X231"/>
  <c r="C231"/>
  <c r="C237"/>
  <c r="X237"/>
  <c r="X225"/>
  <c r="X320" s="1"/>
  <c r="D320"/>
  <c r="C225"/>
  <c r="C320" s="1"/>
  <c r="C28" i="57"/>
  <c r="C235" i="25"/>
  <c r="X235"/>
  <c r="X243"/>
  <c r="C243"/>
  <c r="X251"/>
  <c r="C251"/>
  <c r="X224"/>
  <c r="C224"/>
  <c r="X242"/>
  <c r="C242"/>
  <c r="C230"/>
  <c r="X230"/>
  <c r="C227"/>
  <c r="X227"/>
  <c r="X244"/>
  <c r="C244"/>
  <c r="C247"/>
  <c r="X247"/>
  <c r="X229"/>
  <c r="C229"/>
  <c r="C250"/>
  <c r="X250"/>
  <c r="C239"/>
  <c r="X239"/>
  <c r="C236"/>
  <c r="X236"/>
  <c r="C246"/>
  <c r="X246"/>
  <c r="C233"/>
  <c r="X233"/>
  <c r="C249"/>
  <c r="X249"/>
  <c r="K150" i="44"/>
  <c r="D253" i="56"/>
  <c r="D333" i="25"/>
  <c r="C201"/>
  <c r="X201"/>
  <c r="D240" i="56"/>
  <c r="K19" i="44"/>
  <c r="X245" i="25"/>
  <c r="C245"/>
  <c r="C240"/>
  <c r="X240"/>
  <c r="X228"/>
  <c r="C228"/>
  <c r="C252"/>
  <c r="X252"/>
  <c r="X232"/>
  <c r="C232"/>
  <c r="X241"/>
  <c r="C241"/>
  <c r="X234"/>
  <c r="C234"/>
  <c r="C98"/>
  <c r="C333" l="1"/>
  <c r="L19" i="44"/>
  <c r="J237" s="1"/>
  <c r="I237"/>
  <c r="X333" i="25"/>
  <c r="L150" i="44"/>
  <c r="J250" s="1"/>
  <c r="I250"/>
  <c r="AK82" i="64"/>
  <c r="M97" i="25"/>
  <c r="AM78" i="46" l="1"/>
  <c r="AE82" i="64"/>
  <c r="AG78" i="46" s="1"/>
  <c r="AB82" i="64"/>
  <c r="AD78" i="46" s="1"/>
  <c r="AH82" i="64"/>
  <c r="AD82"/>
  <c r="AF82"/>
  <c r="AC82"/>
  <c r="AE78" i="46" s="1"/>
  <c r="AG82" i="64"/>
  <c r="AI78" i="46" s="1"/>
  <c r="AJ82" i="64"/>
  <c r="AL78" i="46" s="1"/>
  <c r="AI82" i="64"/>
  <c r="I97" i="25"/>
  <c r="L97"/>
  <c r="H97"/>
  <c r="F97"/>
  <c r="E97"/>
  <c r="D97"/>
  <c r="K97"/>
  <c r="J97"/>
  <c r="G97"/>
  <c r="AK78" i="46" l="1"/>
  <c r="AH78"/>
  <c r="AF78"/>
  <c r="AJ78"/>
  <c r="AS82" i="64"/>
  <c r="AO82"/>
  <c r="AP82"/>
  <c r="AR78" i="46" s="1"/>
  <c r="AM82" i="64"/>
  <c r="AO78" i="46" s="1"/>
  <c r="AL82" i="64"/>
  <c r="AN78" i="46" s="1"/>
  <c r="AU82" i="64"/>
  <c r="AV82"/>
  <c r="AT82"/>
  <c r="AQ82"/>
  <c r="AS78" i="46" s="1"/>
  <c r="AR82" i="64"/>
  <c r="AT78" i="46" s="1"/>
  <c r="AN82" i="64"/>
  <c r="P97" i="25"/>
  <c r="S97"/>
  <c r="Q97"/>
  <c r="T97"/>
  <c r="N97"/>
  <c r="V97"/>
  <c r="R97"/>
  <c r="U97"/>
  <c r="W97"/>
  <c r="O97"/>
  <c r="C97" l="1"/>
  <c r="AP78" i="46"/>
  <c r="AV78"/>
  <c r="AW78"/>
  <c r="AQ78"/>
  <c r="AU78"/>
  <c r="AX78" l="1"/>
  <c r="AV153" i="64"/>
  <c r="AL153"/>
  <c r="AE153"/>
  <c r="AS153"/>
  <c r="AI153"/>
  <c r="AC153"/>
  <c r="AP153"/>
  <c r="AU153"/>
  <c r="AR153"/>
  <c r="AK153"/>
  <c r="AM153"/>
  <c r="AN153"/>
  <c r="AT153"/>
  <c r="AQ153"/>
  <c r="AD153"/>
  <c r="AG153"/>
  <c r="AH153"/>
  <c r="AB153"/>
  <c r="AJ153"/>
  <c r="AF153"/>
  <c r="AO153"/>
  <c r="AV224"/>
  <c r="AS224"/>
  <c r="AE224"/>
  <c r="AK224"/>
  <c r="AF224"/>
  <c r="AU224"/>
  <c r="AB224"/>
  <c r="AT224"/>
  <c r="AR224"/>
  <c r="AM224"/>
  <c r="AC224"/>
  <c r="AG224"/>
  <c r="AD224"/>
  <c r="AL224"/>
  <c r="AN224"/>
  <c r="AQ224"/>
  <c r="AH224"/>
  <c r="AO224"/>
  <c r="AJ224"/>
  <c r="AI224"/>
  <c r="AK81" i="46" s="1"/>
  <c r="AP224" i="64"/>
  <c r="AV81" i="46" l="1"/>
  <c r="AD81"/>
  <c r="AJ81"/>
  <c r="AT81"/>
  <c r="AS81"/>
  <c r="AW81"/>
  <c r="AR81"/>
  <c r="AQ81"/>
  <c r="AN81"/>
  <c r="AE81"/>
  <c r="AO81"/>
  <c r="AG81"/>
  <c r="AL81"/>
  <c r="AP81"/>
  <c r="AF81"/>
  <c r="AI81"/>
  <c r="AM81"/>
  <c r="AU81"/>
  <c r="AH81"/>
  <c r="AX81" l="1"/>
  <c r="AV295" i="64"/>
  <c r="AO295"/>
  <c r="Q168" i="47" s="1"/>
  <c r="AF295" i="64"/>
  <c r="H168" i="47" s="1"/>
  <c r="H345" s="1"/>
  <c r="AD295" i="64"/>
  <c r="F168" i="47" s="1"/>
  <c r="F345" s="1"/>
  <c r="AT295" i="64"/>
  <c r="AL295"/>
  <c r="AN82" i="46" s="1"/>
  <c r="AG295" i="64"/>
  <c r="I168" i="47" s="1"/>
  <c r="I345" s="1"/>
  <c r="AS295" i="64"/>
  <c r="AU295"/>
  <c r="AW82" i="46" s="1"/>
  <c r="AN295" i="64"/>
  <c r="AK295"/>
  <c r="AR295"/>
  <c r="AT82" i="46" s="1"/>
  <c r="AH295" i="64"/>
  <c r="AE295"/>
  <c r="AJ295"/>
  <c r="AQ295"/>
  <c r="AS82" i="46" s="1"/>
  <c r="AI295" i="64"/>
  <c r="AC295"/>
  <c r="AB295"/>
  <c r="D168" i="47" s="1"/>
  <c r="AM295" i="64"/>
  <c r="AO82" i="46" s="1"/>
  <c r="AP295" i="64"/>
  <c r="AR82" i="46" s="1"/>
  <c r="J103" i="25"/>
  <c r="K103"/>
  <c r="V103"/>
  <c r="S102"/>
  <c r="S37" i="65" s="1"/>
  <c r="S103" i="25"/>
  <c r="J102"/>
  <c r="K102"/>
  <c r="V102"/>
  <c r="L102"/>
  <c r="L103"/>
  <c r="H102"/>
  <c r="H103"/>
  <c r="R102"/>
  <c r="R103"/>
  <c r="U102"/>
  <c r="U103"/>
  <c r="M102"/>
  <c r="M103"/>
  <c r="O103"/>
  <c r="E102"/>
  <c r="E103"/>
  <c r="N102"/>
  <c r="N31" i="71" s="1"/>
  <c r="N103" i="25"/>
  <c r="I103"/>
  <c r="P102"/>
  <c r="P103"/>
  <c r="T102"/>
  <c r="T103"/>
  <c r="W102"/>
  <c r="W103"/>
  <c r="G102"/>
  <c r="G103"/>
  <c r="O102"/>
  <c r="I102"/>
  <c r="F102"/>
  <c r="F103"/>
  <c r="Q102"/>
  <c r="Q103"/>
  <c r="AH82" i="46" l="1"/>
  <c r="AF82"/>
  <c r="R168" i="47"/>
  <c r="R345" s="1"/>
  <c r="O168"/>
  <c r="O345" s="1"/>
  <c r="T168"/>
  <c r="T345" s="1"/>
  <c r="C100" i="25"/>
  <c r="Q43" i="69"/>
  <c r="Q32" i="47"/>
  <c r="Q37" i="65"/>
  <c r="Q109" i="25"/>
  <c r="Q32" i="70"/>
  <c r="Q40" i="74"/>
  <c r="Q36" i="73"/>
  <c r="Q38" i="75"/>
  <c r="Q31" i="71"/>
  <c r="O43" i="69"/>
  <c r="O38" i="75"/>
  <c r="O31" i="71"/>
  <c r="O40" i="74"/>
  <c r="O32" i="47"/>
  <c r="O32" i="70"/>
  <c r="O36" i="73"/>
  <c r="O109" i="25"/>
  <c r="O37" i="65"/>
  <c r="G32" i="70"/>
  <c r="G32" i="47"/>
  <c r="G38" i="75"/>
  <c r="G31" i="71"/>
  <c r="G109" i="25"/>
  <c r="G40" i="74"/>
  <c r="G37" i="65"/>
  <c r="G36" i="73"/>
  <c r="G43" i="69"/>
  <c r="T40" i="74"/>
  <c r="T32" i="47"/>
  <c r="T32" i="70"/>
  <c r="T43" i="69"/>
  <c r="T38" i="75"/>
  <c r="T109" i="25"/>
  <c r="T31" i="71"/>
  <c r="T36" i="73"/>
  <c r="T37" i="65"/>
  <c r="P36" i="73"/>
  <c r="P32" i="47"/>
  <c r="P31" i="71"/>
  <c r="P38" i="75"/>
  <c r="P37" i="65"/>
  <c r="P40" i="74"/>
  <c r="P32" i="70"/>
  <c r="P43" i="69"/>
  <c r="P109" i="25"/>
  <c r="E40" i="74"/>
  <c r="E37" i="65"/>
  <c r="E32" i="70"/>
  <c r="C35" i="72"/>
  <c r="E32" i="47"/>
  <c r="E43" i="69"/>
  <c r="E38" i="75"/>
  <c r="E36" i="73"/>
  <c r="E31" i="71"/>
  <c r="E109" i="25"/>
  <c r="U32" i="47"/>
  <c r="U43" i="69"/>
  <c r="U38" i="75"/>
  <c r="U37" i="65"/>
  <c r="U109" i="25"/>
  <c r="U40" i="74"/>
  <c r="U36" i="73"/>
  <c r="U31" i="71"/>
  <c r="U32" i="70"/>
  <c r="H36" i="73"/>
  <c r="H32" i="70"/>
  <c r="H43" i="69"/>
  <c r="H32" i="47"/>
  <c r="H31" i="71"/>
  <c r="H109" i="25"/>
  <c r="H38" i="75"/>
  <c r="H37" i="65"/>
  <c r="H40" i="74"/>
  <c r="K40"/>
  <c r="K37" i="65"/>
  <c r="K32" i="47"/>
  <c r="K43" i="69"/>
  <c r="K32" i="70"/>
  <c r="K31" i="71"/>
  <c r="K109" i="25"/>
  <c r="K38" i="75"/>
  <c r="K36" i="73"/>
  <c r="I40" i="74"/>
  <c r="I37" i="65"/>
  <c r="I43" i="69"/>
  <c r="I32" i="47"/>
  <c r="I32" i="70"/>
  <c r="I31" i="71"/>
  <c r="I38" i="75"/>
  <c r="I36" i="73"/>
  <c r="I109" i="25"/>
  <c r="V32" i="70"/>
  <c r="V40" i="74"/>
  <c r="V37" i="65"/>
  <c r="V38" i="75"/>
  <c r="V31" i="71"/>
  <c r="V36" i="73"/>
  <c r="V109" i="25"/>
  <c r="V32" i="47"/>
  <c r="V43" i="69"/>
  <c r="J43"/>
  <c r="J37" i="65"/>
  <c r="J36" i="73"/>
  <c r="J32" i="47"/>
  <c r="J38" i="75"/>
  <c r="J109" i="25"/>
  <c r="J31" i="71"/>
  <c r="J40" i="74"/>
  <c r="J32" i="70"/>
  <c r="F31" i="71"/>
  <c r="F32" i="70"/>
  <c r="F37" i="65"/>
  <c r="F40" i="74"/>
  <c r="F38" i="75"/>
  <c r="F43" i="69"/>
  <c r="F32" i="47"/>
  <c r="F36" i="73"/>
  <c r="F109" i="25"/>
  <c r="W40" i="74"/>
  <c r="W31" i="71"/>
  <c r="W37" i="65"/>
  <c r="W32" i="47"/>
  <c r="W36" i="73"/>
  <c r="W32" i="70"/>
  <c r="W38" i="75"/>
  <c r="W43" i="69"/>
  <c r="W109" i="25"/>
  <c r="R40" i="74"/>
  <c r="R37" i="65"/>
  <c r="R32" i="47"/>
  <c r="R43" i="69"/>
  <c r="R109" i="25"/>
  <c r="R31" i="71"/>
  <c r="R32" i="70"/>
  <c r="R36" i="73"/>
  <c r="R38" i="75"/>
  <c r="L32" i="70"/>
  <c r="L37" i="65"/>
  <c r="L40" i="74"/>
  <c r="L43" i="69"/>
  <c r="L109" i="25"/>
  <c r="L31" i="71"/>
  <c r="L32" i="47"/>
  <c r="L38" i="75"/>
  <c r="L36" i="73"/>
  <c r="D345" i="47"/>
  <c r="C101" i="25"/>
  <c r="M32" i="47"/>
  <c r="M38" i="75"/>
  <c r="D103" i="25"/>
  <c r="D102"/>
  <c r="N109"/>
  <c r="M109"/>
  <c r="S109"/>
  <c r="M31" i="71"/>
  <c r="N32" i="70"/>
  <c r="AD82" i="46"/>
  <c r="E168" i="47"/>
  <c r="E345" s="1"/>
  <c r="AE82" i="46"/>
  <c r="G168" i="47"/>
  <c r="G345" s="1"/>
  <c r="AG82" i="46"/>
  <c r="AJ82"/>
  <c r="J168" i="47"/>
  <c r="J345" s="1"/>
  <c r="N32"/>
  <c r="M37" i="65"/>
  <c r="AM82" i="46"/>
  <c r="M168" i="47"/>
  <c r="M32" i="70"/>
  <c r="AU82" i="46"/>
  <c r="U168" i="47"/>
  <c r="N37" i="65"/>
  <c r="N36" i="73"/>
  <c r="N40" i="74"/>
  <c r="S43" i="69"/>
  <c r="S36" i="73"/>
  <c r="S32" i="47"/>
  <c r="S40" i="74"/>
  <c r="S38" i="75"/>
  <c r="S31" i="71"/>
  <c r="S32" i="70"/>
  <c r="M36" i="73"/>
  <c r="N43" i="69"/>
  <c r="AK82" i="46"/>
  <c r="K168" i="47"/>
  <c r="K345" s="1"/>
  <c r="S168"/>
  <c r="AL82" i="46"/>
  <c r="L168" i="47"/>
  <c r="L345" s="1"/>
  <c r="M40" i="74"/>
  <c r="M43" i="69"/>
  <c r="N38" i="75"/>
  <c r="P168" i="47"/>
  <c r="AP82" i="46"/>
  <c r="W168" i="47"/>
  <c r="Q345"/>
  <c r="Q169"/>
  <c r="AQ82" i="46"/>
  <c r="AI82"/>
  <c r="AV82"/>
  <c r="V168" i="47"/>
  <c r="N168"/>
  <c r="T169" l="1"/>
  <c r="T346" s="1"/>
  <c r="R169"/>
  <c r="R346" s="1"/>
  <c r="O169"/>
  <c r="O346" s="1"/>
  <c r="V169"/>
  <c r="V345"/>
  <c r="N345"/>
  <c r="N169"/>
  <c r="P345"/>
  <c r="P169"/>
  <c r="M345"/>
  <c r="M169"/>
  <c r="C103" i="25"/>
  <c r="D116" i="36" s="1"/>
  <c r="C168" i="47"/>
  <c r="C345" s="1"/>
  <c r="Q346"/>
  <c r="W345"/>
  <c r="W169"/>
  <c r="S345"/>
  <c r="S169"/>
  <c r="U345"/>
  <c r="U169"/>
  <c r="AX82" i="46"/>
  <c r="C102" i="25"/>
  <c r="D115" i="36" s="1"/>
  <c r="D37" i="65"/>
  <c r="D38" i="75"/>
  <c r="D36" i="73"/>
  <c r="D40" i="74"/>
  <c r="D43" i="69"/>
  <c r="D31" i="71"/>
  <c r="D32" i="47"/>
  <c r="D32" i="70"/>
  <c r="D109" i="25"/>
  <c r="AY83" i="46" l="1"/>
  <c r="BT209"/>
  <c r="BT208"/>
  <c r="BT207"/>
  <c r="U346" i="47"/>
  <c r="C32" i="70"/>
  <c r="C43" i="69"/>
  <c r="C36" i="73"/>
  <c r="C37" i="65"/>
  <c r="W346" i="47"/>
  <c r="V116" i="36"/>
  <c r="F116"/>
  <c r="W116"/>
  <c r="P116"/>
  <c r="N116"/>
  <c r="E116"/>
  <c r="M116"/>
  <c r="R116"/>
  <c r="L116"/>
  <c r="J116"/>
  <c r="Q116"/>
  <c r="G116"/>
  <c r="T116"/>
  <c r="I116"/>
  <c r="O116"/>
  <c r="U116"/>
  <c r="H116"/>
  <c r="K116"/>
  <c r="S116"/>
  <c r="P346" i="47"/>
  <c r="C109" i="25"/>
  <c r="C32" i="47"/>
  <c r="C31" i="71"/>
  <c r="C40" i="74"/>
  <c r="C38" i="75"/>
  <c r="Q115" i="36"/>
  <c r="O115"/>
  <c r="P115"/>
  <c r="H115"/>
  <c r="K115"/>
  <c r="J115"/>
  <c r="N115"/>
  <c r="G115"/>
  <c r="T115"/>
  <c r="E115"/>
  <c r="U115"/>
  <c r="I115"/>
  <c r="V115"/>
  <c r="F115"/>
  <c r="W115"/>
  <c r="R115"/>
  <c r="L115"/>
  <c r="M115"/>
  <c r="S115"/>
  <c r="S346" i="47"/>
  <c r="BT189" i="46"/>
  <c r="AW647" i="64"/>
  <c r="BT20" i="46"/>
  <c r="BT69"/>
  <c r="AW645" i="64"/>
  <c r="AW652"/>
  <c r="BT75" i="46"/>
  <c r="AW642" i="64"/>
  <c r="AW649"/>
  <c r="AW646"/>
  <c r="AW648"/>
  <c r="AW644"/>
  <c r="AW641"/>
  <c r="BT60" i="46"/>
  <c r="BT199"/>
  <c r="AW653" i="64"/>
  <c r="AW639"/>
  <c r="BT70" i="46"/>
  <c r="AW635" i="64"/>
  <c r="BT66" i="46"/>
  <c r="AW637" i="64"/>
  <c r="BT62" i="46"/>
  <c r="BT77"/>
  <c r="BT63"/>
  <c r="BT67"/>
  <c r="BT73"/>
  <c r="AW640" i="64"/>
  <c r="BT64" i="46"/>
  <c r="BT74"/>
  <c r="BT71"/>
  <c r="AW638" i="64"/>
  <c r="BT72" i="46"/>
  <c r="AW650" i="64"/>
  <c r="BT61" i="46"/>
  <c r="AW651" i="64"/>
  <c r="AW636"/>
  <c r="BT79" i="46"/>
  <c r="BT76"/>
  <c r="AW643" i="64"/>
  <c r="BT80" i="46"/>
  <c r="BT65"/>
  <c r="BT68"/>
  <c r="AW634" i="64"/>
  <c r="BT177" i="46"/>
  <c r="M346" i="47"/>
  <c r="N346"/>
  <c r="V346"/>
  <c r="C116" i="36" l="1"/>
  <c r="AW131" i="64"/>
  <c r="AW60"/>
  <c r="AW202"/>
  <c r="AW565"/>
  <c r="AW347"/>
  <c r="AW492"/>
  <c r="AW273"/>
  <c r="AW419"/>
  <c r="E177" i="56"/>
  <c r="E68"/>
  <c r="E80"/>
  <c r="E76"/>
  <c r="AW133" i="64"/>
  <c r="AW494"/>
  <c r="AW567"/>
  <c r="AW421"/>
  <c r="AW349"/>
  <c r="AW62"/>
  <c r="AW275"/>
  <c r="AW204"/>
  <c r="E61" i="56"/>
  <c r="E72"/>
  <c r="E71"/>
  <c r="E64"/>
  <c r="E73"/>
  <c r="E63"/>
  <c r="E62"/>
  <c r="E66"/>
  <c r="E70"/>
  <c r="AW366" i="64"/>
  <c r="AW79"/>
  <c r="AW292"/>
  <c r="AW584"/>
  <c r="AW438"/>
  <c r="AW511"/>
  <c r="AW221"/>
  <c r="AW150"/>
  <c r="E60" i="56"/>
  <c r="AW141" i="64"/>
  <c r="AW502"/>
  <c r="AW575"/>
  <c r="AW357"/>
  <c r="AW212"/>
  <c r="AW70"/>
  <c r="AW429"/>
  <c r="AW283"/>
  <c r="AW214"/>
  <c r="AW143"/>
  <c r="AW504"/>
  <c r="AW72"/>
  <c r="AW431"/>
  <c r="AW359"/>
  <c r="AW577"/>
  <c r="AW285"/>
  <c r="AW427"/>
  <c r="AW281"/>
  <c r="AW68"/>
  <c r="AW500"/>
  <c r="AW139"/>
  <c r="AW210"/>
  <c r="AW355"/>
  <c r="AW573"/>
  <c r="AW149"/>
  <c r="AW291"/>
  <c r="AW365"/>
  <c r="AW437"/>
  <c r="AW78"/>
  <c r="AW510"/>
  <c r="AW583"/>
  <c r="AW220"/>
  <c r="E69" i="56"/>
  <c r="AW505" i="64"/>
  <c r="AW360"/>
  <c r="AW215"/>
  <c r="AW144"/>
  <c r="AW432"/>
  <c r="AW578"/>
  <c r="AW286"/>
  <c r="AW73"/>
  <c r="BN83" i="46"/>
  <c r="CI209"/>
  <c r="T209" i="56" s="1"/>
  <c r="CI208" i="46"/>
  <c r="T208" i="56" s="1"/>
  <c r="S248" i="25" s="1"/>
  <c r="S331" s="1"/>
  <c r="CI207" i="46"/>
  <c r="T207" i="56" s="1"/>
  <c r="BG83" i="46"/>
  <c r="CB207"/>
  <c r="M207" i="56" s="1"/>
  <c r="CB208" i="46"/>
  <c r="M208" i="56" s="1"/>
  <c r="L248" i="25" s="1"/>
  <c r="L331" s="1"/>
  <c r="CB209" i="46"/>
  <c r="M209" i="56" s="1"/>
  <c r="BR83" i="46"/>
  <c r="CM207"/>
  <c r="X207" i="56" s="1"/>
  <c r="CM209" i="46"/>
  <c r="X209" i="56" s="1"/>
  <c r="CM208" i="46"/>
  <c r="X208" i="56" s="1"/>
  <c r="W248" i="25" s="1"/>
  <c r="W331" s="1"/>
  <c r="CL207" i="46"/>
  <c r="W207" i="56" s="1"/>
  <c r="BQ83" i="46"/>
  <c r="CL208"/>
  <c r="W208" i="56" s="1"/>
  <c r="V248" i="25" s="1"/>
  <c r="V331" s="1"/>
  <c r="CL209" i="46"/>
  <c r="W209" i="56" s="1"/>
  <c r="BP83" i="46"/>
  <c r="CK207"/>
  <c r="V207" i="56" s="1"/>
  <c r="CK209" i="46"/>
  <c r="V209" i="56" s="1"/>
  <c r="CK208" i="46"/>
  <c r="V208" i="56" s="1"/>
  <c r="U248" i="25" s="1"/>
  <c r="U331" s="1"/>
  <c r="BO83" i="46"/>
  <c r="CJ207"/>
  <c r="U207" i="56" s="1"/>
  <c r="CJ209" i="46"/>
  <c r="U209" i="56" s="1"/>
  <c r="CJ208" i="46"/>
  <c r="U208" i="56" s="1"/>
  <c r="T248" i="25" s="1"/>
  <c r="T331" s="1"/>
  <c r="CD207" i="46"/>
  <c r="O207" i="56" s="1"/>
  <c r="CD208" i="46"/>
  <c r="O208" i="56" s="1"/>
  <c r="N248" i="25" s="1"/>
  <c r="N331" s="1"/>
  <c r="BI83" i="46"/>
  <c r="CD209"/>
  <c r="O209" i="56" s="1"/>
  <c r="CA209" i="46"/>
  <c r="L209" i="56" s="1"/>
  <c r="BF83" i="46"/>
  <c r="CA208"/>
  <c r="L208" i="56" s="1"/>
  <c r="K248" i="25" s="1"/>
  <c r="K331" s="1"/>
  <c r="CA207" i="46"/>
  <c r="L207" i="56" s="1"/>
  <c r="CF209" i="46"/>
  <c r="Q209" i="56" s="1"/>
  <c r="BK83" i="46"/>
  <c r="CF207"/>
  <c r="Q207" i="56" s="1"/>
  <c r="CF208" i="46"/>
  <c r="Q208" i="56" s="1"/>
  <c r="P248" i="25" s="1"/>
  <c r="P331" s="1"/>
  <c r="BL83" i="46"/>
  <c r="CG207"/>
  <c r="R207" i="56" s="1"/>
  <c r="CG209" i="46"/>
  <c r="R209" i="56" s="1"/>
  <c r="CG208" i="46"/>
  <c r="R208" i="56" s="1"/>
  <c r="Q248" i="25" s="1"/>
  <c r="Q331" s="1"/>
  <c r="BL648" i="64"/>
  <c r="BL652"/>
  <c r="BL645"/>
  <c r="BL641"/>
  <c r="BL635"/>
  <c r="BL649"/>
  <c r="BL643"/>
  <c r="BL642"/>
  <c r="BL646"/>
  <c r="BL647"/>
  <c r="BL644"/>
  <c r="BL638"/>
  <c r="BL653"/>
  <c r="BL636"/>
  <c r="BL650"/>
  <c r="BL640"/>
  <c r="BL651"/>
  <c r="BL637"/>
  <c r="BL639"/>
  <c r="CI20" i="46"/>
  <c r="CI71"/>
  <c r="T71" i="56" s="1"/>
  <c r="CI76" i="46"/>
  <c r="T76" i="56" s="1"/>
  <c r="CI73" i="46"/>
  <c r="T73" i="56" s="1"/>
  <c r="CI67" i="46"/>
  <c r="T67" i="56" s="1"/>
  <c r="CI63" i="46"/>
  <c r="T63" i="56" s="1"/>
  <c r="CI70" i="46"/>
  <c r="T70" i="56" s="1"/>
  <c r="CI65" i="46"/>
  <c r="T65" i="56" s="1"/>
  <c r="CI80" i="46"/>
  <c r="T80" i="56" s="1"/>
  <c r="CI62" i="46"/>
  <c r="T62" i="56" s="1"/>
  <c r="CI68" i="46"/>
  <c r="T68" i="56" s="1"/>
  <c r="CI72" i="46"/>
  <c r="T72" i="56" s="1"/>
  <c r="CI69" i="46"/>
  <c r="T69" i="56" s="1"/>
  <c r="CI199" i="46"/>
  <c r="CI66"/>
  <c r="T66" i="56" s="1"/>
  <c r="CI189" i="46"/>
  <c r="T189" i="56" s="1"/>
  <c r="S238" i="25" s="1"/>
  <c r="CI75" i="46"/>
  <c r="T75" i="56" s="1"/>
  <c r="CI77" i="46"/>
  <c r="T77" i="56" s="1"/>
  <c r="CI64" i="46"/>
  <c r="T64" i="56" s="1"/>
  <c r="CI61" i="46"/>
  <c r="T61" i="56" s="1"/>
  <c r="CI79" i="46"/>
  <c r="T79" i="56" s="1"/>
  <c r="CI74" i="46"/>
  <c r="T74" i="56" s="1"/>
  <c r="CI60" i="46"/>
  <c r="T60" i="56" s="1"/>
  <c r="BL634" i="64"/>
  <c r="CI177" i="46"/>
  <c r="T177" i="56" s="1"/>
  <c r="BA635" i="64"/>
  <c r="BA650"/>
  <c r="BA649"/>
  <c r="BA646"/>
  <c r="BA653"/>
  <c r="BA641"/>
  <c r="BA643"/>
  <c r="BA651"/>
  <c r="BA640"/>
  <c r="BA652"/>
  <c r="BA638"/>
  <c r="BA639"/>
  <c r="BA637"/>
  <c r="BA645"/>
  <c r="BX20" i="46"/>
  <c r="BA636" i="64"/>
  <c r="BA644"/>
  <c r="BA642"/>
  <c r="BA647"/>
  <c r="BA648"/>
  <c r="BX189" i="46"/>
  <c r="I189" i="56" s="1"/>
  <c r="H238" i="25" s="1"/>
  <c r="BX65" i="46"/>
  <c r="I65" i="56" s="1"/>
  <c r="BX74" i="46"/>
  <c r="I74" i="56" s="1"/>
  <c r="BX68" i="46"/>
  <c r="I68" i="56" s="1"/>
  <c r="BX66" i="46"/>
  <c r="I66" i="56" s="1"/>
  <c r="BX80" i="46"/>
  <c r="I80" i="56" s="1"/>
  <c r="BX62" i="46"/>
  <c r="I62" i="56" s="1"/>
  <c r="BX61" i="46"/>
  <c r="I61" i="56" s="1"/>
  <c r="BX79" i="46"/>
  <c r="I79" i="56" s="1"/>
  <c r="BX77" i="46"/>
  <c r="I77" i="56" s="1"/>
  <c r="BX76" i="46"/>
  <c r="I76" i="56" s="1"/>
  <c r="BX70" i="46"/>
  <c r="I70" i="56" s="1"/>
  <c r="BX67" i="46"/>
  <c r="I67" i="56" s="1"/>
  <c r="BX64" i="46"/>
  <c r="I64" i="56" s="1"/>
  <c r="BX71" i="46"/>
  <c r="I71" i="56" s="1"/>
  <c r="BX69" i="46"/>
  <c r="I69" i="56" s="1"/>
  <c r="BX73" i="46"/>
  <c r="I73" i="56" s="1"/>
  <c r="BX63" i="46"/>
  <c r="I63" i="56" s="1"/>
  <c r="BX75" i="46"/>
  <c r="I75" i="56" s="1"/>
  <c r="BX72" i="46"/>
  <c r="I72" i="56" s="1"/>
  <c r="BX177" i="46"/>
  <c r="I177" i="56" s="1"/>
  <c r="BX60" i="46"/>
  <c r="I60" i="56" s="1"/>
  <c r="BX199" i="46"/>
  <c r="BA634" i="64"/>
  <c r="BH637"/>
  <c r="BH646"/>
  <c r="BH651"/>
  <c r="BH640"/>
  <c r="BH648"/>
  <c r="BH650"/>
  <c r="BH649"/>
  <c r="BH652"/>
  <c r="BH641"/>
  <c r="BH642"/>
  <c r="BH653"/>
  <c r="BH644"/>
  <c r="BH639"/>
  <c r="BH645"/>
  <c r="BH643"/>
  <c r="BH647"/>
  <c r="BH636"/>
  <c r="BH638"/>
  <c r="BH635"/>
  <c r="CE20" i="46"/>
  <c r="CE70"/>
  <c r="P70" i="56" s="1"/>
  <c r="CE79" i="46"/>
  <c r="P79" i="56" s="1"/>
  <c r="CE74" i="46"/>
  <c r="P74" i="56" s="1"/>
  <c r="CE69" i="46"/>
  <c r="P69" i="56" s="1"/>
  <c r="CE65" i="46"/>
  <c r="P65" i="56" s="1"/>
  <c r="CE77" i="46"/>
  <c r="P77" i="56" s="1"/>
  <c r="CE76" i="46"/>
  <c r="P76" i="56" s="1"/>
  <c r="CE75" i="46"/>
  <c r="P75" i="56" s="1"/>
  <c r="CE66" i="46"/>
  <c r="P66" i="56" s="1"/>
  <c r="CE63" i="46"/>
  <c r="P63" i="56" s="1"/>
  <c r="CE73" i="46"/>
  <c r="P73" i="56" s="1"/>
  <c r="CE80" i="46"/>
  <c r="P80" i="56" s="1"/>
  <c r="CE61" i="46"/>
  <c r="P61" i="56" s="1"/>
  <c r="CE62" i="46"/>
  <c r="P62" i="56" s="1"/>
  <c r="CE72" i="46"/>
  <c r="P72" i="56" s="1"/>
  <c r="CE67" i="46"/>
  <c r="P67" i="56" s="1"/>
  <c r="CE71" i="46"/>
  <c r="P71" i="56" s="1"/>
  <c r="CE189" i="46"/>
  <c r="P189" i="56" s="1"/>
  <c r="O238" i="25" s="1"/>
  <c r="CE68" i="46"/>
  <c r="P68" i="56" s="1"/>
  <c r="CE177" i="46"/>
  <c r="P177" i="56" s="1"/>
  <c r="BH634" i="64"/>
  <c r="CE64" i="46"/>
  <c r="P64" i="56" s="1"/>
  <c r="CE199" i="46"/>
  <c r="CE60"/>
  <c r="P60" i="56" s="1"/>
  <c r="BM643" i="64"/>
  <c r="BM647"/>
  <c r="BM645"/>
  <c r="BM651"/>
  <c r="BM646"/>
  <c r="BM652"/>
  <c r="BM649"/>
  <c r="BM640"/>
  <c r="BM653"/>
  <c r="BM648"/>
  <c r="BM638"/>
  <c r="BM650"/>
  <c r="BM636"/>
  <c r="BM637"/>
  <c r="CJ20" i="46"/>
  <c r="BM635" i="64"/>
  <c r="BM644"/>
  <c r="BM641"/>
  <c r="BM639"/>
  <c r="BM642"/>
  <c r="CJ66" i="46"/>
  <c r="U66" i="56" s="1"/>
  <c r="CJ65" i="46"/>
  <c r="U65" i="56" s="1"/>
  <c r="CJ72" i="46"/>
  <c r="U72" i="56" s="1"/>
  <c r="CJ61" i="46"/>
  <c r="U61" i="56" s="1"/>
  <c r="CJ67" i="46"/>
  <c r="U67" i="56" s="1"/>
  <c r="CJ80" i="46"/>
  <c r="U80" i="56" s="1"/>
  <c r="CJ75" i="46"/>
  <c r="U75" i="56" s="1"/>
  <c r="CJ64" i="46"/>
  <c r="U64" i="56" s="1"/>
  <c r="CJ76" i="46"/>
  <c r="U76" i="56" s="1"/>
  <c r="CJ68" i="46"/>
  <c r="U68" i="56" s="1"/>
  <c r="CJ63" i="46"/>
  <c r="U63" i="56" s="1"/>
  <c r="CJ62" i="46"/>
  <c r="U62" i="56" s="1"/>
  <c r="CJ74" i="46"/>
  <c r="U74" i="56" s="1"/>
  <c r="CJ70" i="46"/>
  <c r="U70" i="56" s="1"/>
  <c r="CJ79" i="46"/>
  <c r="U79" i="56" s="1"/>
  <c r="CJ71" i="46"/>
  <c r="U71" i="56" s="1"/>
  <c r="CJ77" i="46"/>
  <c r="U77" i="56" s="1"/>
  <c r="CJ73" i="46"/>
  <c r="U73" i="56" s="1"/>
  <c r="CJ69" i="46"/>
  <c r="U69" i="56" s="1"/>
  <c r="CJ199" i="46"/>
  <c r="CJ60"/>
  <c r="U60" i="56" s="1"/>
  <c r="BM634" i="64"/>
  <c r="CJ189" i="46"/>
  <c r="U189" i="56" s="1"/>
  <c r="T238" i="25" s="1"/>
  <c r="CJ177" i="46"/>
  <c r="U177" i="56" s="1"/>
  <c r="BJ644" i="64"/>
  <c r="BJ652"/>
  <c r="BJ642"/>
  <c r="BJ647"/>
  <c r="BJ649"/>
  <c r="BJ650"/>
  <c r="BJ635"/>
  <c r="BJ645"/>
  <c r="BJ643"/>
  <c r="BJ653"/>
  <c r="BJ636"/>
  <c r="BJ646"/>
  <c r="BJ637"/>
  <c r="BJ648"/>
  <c r="BJ638"/>
  <c r="BJ641"/>
  <c r="BJ639"/>
  <c r="BJ640"/>
  <c r="BJ651"/>
  <c r="CG20" i="46"/>
  <c r="CG76"/>
  <c r="R76" i="56" s="1"/>
  <c r="CG70" i="46"/>
  <c r="R70" i="56" s="1"/>
  <c r="CG69" i="46"/>
  <c r="R69" i="56" s="1"/>
  <c r="CG71" i="46"/>
  <c r="R71" i="56" s="1"/>
  <c r="CG67" i="46"/>
  <c r="R67" i="56" s="1"/>
  <c r="CG66" i="46"/>
  <c r="R66" i="56" s="1"/>
  <c r="CG68" i="46"/>
  <c r="R68" i="56" s="1"/>
  <c r="CG73" i="46"/>
  <c r="R73" i="56" s="1"/>
  <c r="CG64" i="46"/>
  <c r="R64" i="56" s="1"/>
  <c r="CG61" i="46"/>
  <c r="R61" i="56" s="1"/>
  <c r="CG72" i="46"/>
  <c r="R72" i="56" s="1"/>
  <c r="CG77" i="46"/>
  <c r="R77" i="56" s="1"/>
  <c r="CG63" i="46"/>
  <c r="R63" i="56" s="1"/>
  <c r="CG80" i="46"/>
  <c r="R80" i="56" s="1"/>
  <c r="CG75" i="46"/>
  <c r="R75" i="56" s="1"/>
  <c r="CG74" i="46"/>
  <c r="R74" i="56" s="1"/>
  <c r="CG62" i="46"/>
  <c r="R62" i="56" s="1"/>
  <c r="CG79" i="46"/>
  <c r="R79" i="56" s="1"/>
  <c r="CG189" i="46"/>
  <c r="R189" i="56" s="1"/>
  <c r="Q238" i="25" s="1"/>
  <c r="CG60" i="46"/>
  <c r="R60" i="56" s="1"/>
  <c r="CG199" i="46"/>
  <c r="CG177"/>
  <c r="R177" i="56" s="1"/>
  <c r="CG65" i="46"/>
  <c r="R65" i="56" s="1"/>
  <c r="BJ634" i="64"/>
  <c r="BE649"/>
  <c r="BE651"/>
  <c r="BE648"/>
  <c r="BE642"/>
  <c r="BE635"/>
  <c r="BE644"/>
  <c r="BE653"/>
  <c r="BE639"/>
  <c r="BE646"/>
  <c r="BE643"/>
  <c r="BE637"/>
  <c r="BE645"/>
  <c r="BE652"/>
  <c r="BE640"/>
  <c r="BE636"/>
  <c r="BE647"/>
  <c r="BE638"/>
  <c r="BE641"/>
  <c r="BE650"/>
  <c r="CB20" i="46"/>
  <c r="CB65"/>
  <c r="M65" i="56" s="1"/>
  <c r="CB73" i="46"/>
  <c r="M73" i="56" s="1"/>
  <c r="CB74" i="46"/>
  <c r="M74" i="56" s="1"/>
  <c r="CB69" i="46"/>
  <c r="M69" i="56" s="1"/>
  <c r="CB70" i="46"/>
  <c r="M70" i="56" s="1"/>
  <c r="CB80" i="46"/>
  <c r="M80" i="56" s="1"/>
  <c r="CB66" i="46"/>
  <c r="M66" i="56" s="1"/>
  <c r="CB67" i="46"/>
  <c r="M67" i="56" s="1"/>
  <c r="CB75" i="46"/>
  <c r="M75" i="56" s="1"/>
  <c r="CB71" i="46"/>
  <c r="M71" i="56" s="1"/>
  <c r="CB72" i="46"/>
  <c r="M72" i="56" s="1"/>
  <c r="CB79" i="46"/>
  <c r="M79" i="56" s="1"/>
  <c r="CB77" i="46"/>
  <c r="M77" i="56" s="1"/>
  <c r="CB64" i="46"/>
  <c r="M64" i="56" s="1"/>
  <c r="CB63" i="46"/>
  <c r="M63" i="56" s="1"/>
  <c r="CB61" i="46"/>
  <c r="M61" i="56" s="1"/>
  <c r="CB76" i="46"/>
  <c r="M76" i="56" s="1"/>
  <c r="CB62" i="46"/>
  <c r="M62" i="56" s="1"/>
  <c r="CB68" i="46"/>
  <c r="M68" i="56" s="1"/>
  <c r="CB189" i="46"/>
  <c r="M189" i="56" s="1"/>
  <c r="L238" i="25" s="1"/>
  <c r="CB199" i="46"/>
  <c r="CB177"/>
  <c r="M177" i="56" s="1"/>
  <c r="CB60" i="46"/>
  <c r="M60" i="56" s="1"/>
  <c r="BE634" i="64"/>
  <c r="BF644"/>
  <c r="BF650"/>
  <c r="BF635"/>
  <c r="BF636"/>
  <c r="BF640"/>
  <c r="BF638"/>
  <c r="BF648"/>
  <c r="BF641"/>
  <c r="BF653"/>
  <c r="BF651"/>
  <c r="BF652"/>
  <c r="BF643"/>
  <c r="BF637"/>
  <c r="BF639"/>
  <c r="CC20" i="46"/>
  <c r="BF645" i="64"/>
  <c r="BF647"/>
  <c r="BF649"/>
  <c r="BF642"/>
  <c r="BF646"/>
  <c r="CC80" i="46"/>
  <c r="N80" i="56" s="1"/>
  <c r="CC61" i="46"/>
  <c r="N61" i="56" s="1"/>
  <c r="CC74" i="46"/>
  <c r="N74" i="56" s="1"/>
  <c r="CC70" i="46"/>
  <c r="N70" i="56" s="1"/>
  <c r="CC71" i="46"/>
  <c r="N71" i="56" s="1"/>
  <c r="CC75" i="46"/>
  <c r="N75" i="56" s="1"/>
  <c r="CC64" i="46"/>
  <c r="N64" i="56" s="1"/>
  <c r="CC77" i="46"/>
  <c r="N77" i="56" s="1"/>
  <c r="CC67" i="46"/>
  <c r="N67" i="56" s="1"/>
  <c r="CC76" i="46"/>
  <c r="N76" i="56" s="1"/>
  <c r="CC72" i="46"/>
  <c r="N72" i="56" s="1"/>
  <c r="CC62" i="46"/>
  <c r="N62" i="56" s="1"/>
  <c r="CC68" i="46"/>
  <c r="N68" i="56" s="1"/>
  <c r="CC69" i="46"/>
  <c r="N69" i="56" s="1"/>
  <c r="CC66" i="46"/>
  <c r="N66" i="56" s="1"/>
  <c r="CC65" i="46"/>
  <c r="N65" i="56" s="1"/>
  <c r="CC63" i="46"/>
  <c r="N63" i="56" s="1"/>
  <c r="CC73" i="46"/>
  <c r="N73" i="56" s="1"/>
  <c r="CC79" i="46"/>
  <c r="N79" i="56" s="1"/>
  <c r="CC60" i="46"/>
  <c r="N60" i="56" s="1"/>
  <c r="CC189" i="46"/>
  <c r="N189" i="56" s="1"/>
  <c r="M238" i="25" s="1"/>
  <c r="CC199" i="46"/>
  <c r="CC177"/>
  <c r="N177" i="56" s="1"/>
  <c r="BF634" i="64"/>
  <c r="BG638"/>
  <c r="BG640"/>
  <c r="BG650"/>
  <c r="BG646"/>
  <c r="BG651"/>
  <c r="BG636"/>
  <c r="BG635"/>
  <c r="BG653"/>
  <c r="BG639"/>
  <c r="BG644"/>
  <c r="BG637"/>
  <c r="BG645"/>
  <c r="BG649"/>
  <c r="BG647"/>
  <c r="CD20" i="46"/>
  <c r="BG648" i="64"/>
  <c r="BG643"/>
  <c r="BG641"/>
  <c r="BG652"/>
  <c r="BG642"/>
  <c r="CD65" i="46"/>
  <c r="O65" i="56" s="1"/>
  <c r="CD74" i="46"/>
  <c r="O74" i="56" s="1"/>
  <c r="CD79" i="46"/>
  <c r="O79" i="56" s="1"/>
  <c r="CD77" i="46"/>
  <c r="O77" i="56" s="1"/>
  <c r="CD66" i="46"/>
  <c r="O66" i="56" s="1"/>
  <c r="CD75" i="46"/>
  <c r="O75" i="56" s="1"/>
  <c r="CD62" i="46"/>
  <c r="O62" i="56" s="1"/>
  <c r="CD76" i="46"/>
  <c r="O76" i="56" s="1"/>
  <c r="CD69" i="46"/>
  <c r="O69" i="56" s="1"/>
  <c r="CD61" i="46"/>
  <c r="O61" i="56" s="1"/>
  <c r="CD72" i="46"/>
  <c r="O72" i="56" s="1"/>
  <c r="CD71" i="46"/>
  <c r="O71" i="56" s="1"/>
  <c r="CD70" i="46"/>
  <c r="O70" i="56" s="1"/>
  <c r="CD80" i="46"/>
  <c r="O80" i="56" s="1"/>
  <c r="CD60" i="46"/>
  <c r="O60" i="56" s="1"/>
  <c r="CD64" i="46"/>
  <c r="O64" i="56" s="1"/>
  <c r="CD63" i="46"/>
  <c r="O63" i="56" s="1"/>
  <c r="CD67" i="46"/>
  <c r="O67" i="56" s="1"/>
  <c r="CD68" i="46"/>
  <c r="O68" i="56" s="1"/>
  <c r="CD189" i="46"/>
  <c r="O189" i="56" s="1"/>
  <c r="N238" i="25" s="1"/>
  <c r="CD177" i="46"/>
  <c r="O177" i="56" s="1"/>
  <c r="BG634" i="64"/>
  <c r="CD199" i="46"/>
  <c r="CD73"/>
  <c r="O73" i="56" s="1"/>
  <c r="BP653" i="64"/>
  <c r="BP652"/>
  <c r="BP643"/>
  <c r="BP647"/>
  <c r="BP637"/>
  <c r="BP646"/>
  <c r="BP649"/>
  <c r="BP640"/>
  <c r="BP644"/>
  <c r="BP650"/>
  <c r="BP635"/>
  <c r="BP638"/>
  <c r="BP642"/>
  <c r="BP636"/>
  <c r="BP641"/>
  <c r="BP648"/>
  <c r="BP651"/>
  <c r="BP645"/>
  <c r="BP639"/>
  <c r="CM20" i="46"/>
  <c r="CM68"/>
  <c r="X68" i="56" s="1"/>
  <c r="CM67" i="46"/>
  <c r="X67" i="56" s="1"/>
  <c r="CM73" i="46"/>
  <c r="X73" i="56" s="1"/>
  <c r="CM66" i="46"/>
  <c r="X66" i="56" s="1"/>
  <c r="CM63" i="46"/>
  <c r="X63" i="56" s="1"/>
  <c r="CM71" i="46"/>
  <c r="X71" i="56" s="1"/>
  <c r="CM74" i="46"/>
  <c r="X74" i="56" s="1"/>
  <c r="CM69" i="46"/>
  <c r="X69" i="56" s="1"/>
  <c r="CM72" i="46"/>
  <c r="X72" i="56" s="1"/>
  <c r="CM77" i="46"/>
  <c r="X77" i="56" s="1"/>
  <c r="CM70" i="46"/>
  <c r="X70" i="56" s="1"/>
  <c r="CM65" i="46"/>
  <c r="X65" i="56" s="1"/>
  <c r="CM62" i="46"/>
  <c r="X62" i="56" s="1"/>
  <c r="CM80" i="46"/>
  <c r="X80" i="56" s="1"/>
  <c r="CM61" i="46"/>
  <c r="X61" i="56" s="1"/>
  <c r="CM75" i="46"/>
  <c r="X75" i="56" s="1"/>
  <c r="CM60" i="46"/>
  <c r="X60" i="56" s="1"/>
  <c r="CM79" i="46"/>
  <c r="X79" i="56" s="1"/>
  <c r="CM64" i="46"/>
  <c r="X64" i="56" s="1"/>
  <c r="CM76" i="46"/>
  <c r="X76" i="56" s="1"/>
  <c r="BP634" i="64"/>
  <c r="CM199" i="46"/>
  <c r="CM189"/>
  <c r="X189" i="56" s="1"/>
  <c r="W238" i="25" s="1"/>
  <c r="CM177" i="46"/>
  <c r="X177" i="56" s="1"/>
  <c r="BO641" i="64"/>
  <c r="BO648"/>
  <c r="BO649"/>
  <c r="BO636"/>
  <c r="BO653"/>
  <c r="BO635"/>
  <c r="BO645"/>
  <c r="BO638"/>
  <c r="BO647"/>
  <c r="BO646"/>
  <c r="BO651"/>
  <c r="BO650"/>
  <c r="BO640"/>
  <c r="BO637"/>
  <c r="CL20" i="46"/>
  <c r="BO652" i="64"/>
  <c r="BO644"/>
  <c r="BO643"/>
  <c r="BO639"/>
  <c r="BO642"/>
  <c r="CL67" i="46"/>
  <c r="W67" i="56" s="1"/>
  <c r="CL71" i="46"/>
  <c r="W71" i="56" s="1"/>
  <c r="CL72" i="46"/>
  <c r="W72" i="56" s="1"/>
  <c r="CL79" i="46"/>
  <c r="W79" i="56" s="1"/>
  <c r="CL66" i="46"/>
  <c r="W66" i="56" s="1"/>
  <c r="CL63" i="46"/>
  <c r="W63" i="56" s="1"/>
  <c r="CL61" i="46"/>
  <c r="W61" i="56" s="1"/>
  <c r="CL70" i="46"/>
  <c r="W70" i="56" s="1"/>
  <c r="CL62" i="46"/>
  <c r="W62" i="56" s="1"/>
  <c r="CL65" i="46"/>
  <c r="W65" i="56" s="1"/>
  <c r="CL68" i="46"/>
  <c r="W68" i="56" s="1"/>
  <c r="CL73" i="46"/>
  <c r="W73" i="56" s="1"/>
  <c r="CL76" i="46"/>
  <c r="W76" i="56" s="1"/>
  <c r="CL77" i="46"/>
  <c r="W77" i="56" s="1"/>
  <c r="CL64" i="46"/>
  <c r="W64" i="56" s="1"/>
  <c r="CL75" i="46"/>
  <c r="W75" i="56" s="1"/>
  <c r="CL69" i="46"/>
  <c r="W69" i="56" s="1"/>
  <c r="CL60" i="46"/>
  <c r="W60" i="56" s="1"/>
  <c r="CL80" i="46"/>
  <c r="W80" i="56" s="1"/>
  <c r="CL189" i="46"/>
  <c r="W189" i="56" s="1"/>
  <c r="V238" i="25" s="1"/>
  <c r="CL74" i="46"/>
  <c r="W74" i="56" s="1"/>
  <c r="CL177" i="46"/>
  <c r="W177" i="56" s="1"/>
  <c r="CL199" i="46"/>
  <c r="BO634" i="64"/>
  <c r="E208" i="56"/>
  <c r="E83"/>
  <c r="E65"/>
  <c r="AW211" i="64"/>
  <c r="AW282"/>
  <c r="AW501"/>
  <c r="AW356"/>
  <c r="AW428"/>
  <c r="AW574"/>
  <c r="AW140"/>
  <c r="AW69"/>
  <c r="E79" i="56"/>
  <c r="AW582" i="64"/>
  <c r="AW77"/>
  <c r="AW219"/>
  <c r="AW364"/>
  <c r="AW509"/>
  <c r="AW436"/>
  <c r="AW148"/>
  <c r="AW290"/>
  <c r="AW147"/>
  <c r="AW581"/>
  <c r="AW508"/>
  <c r="AW363"/>
  <c r="AW218"/>
  <c r="AW289"/>
  <c r="AW435"/>
  <c r="AW76"/>
  <c r="AW496"/>
  <c r="AW351"/>
  <c r="AW277"/>
  <c r="AW135"/>
  <c r="AW206"/>
  <c r="AW64"/>
  <c r="AW423"/>
  <c r="AW569"/>
  <c r="E74" i="56"/>
  <c r="AW208" i="64"/>
  <c r="AW353"/>
  <c r="AW137"/>
  <c r="AW498"/>
  <c r="AW66"/>
  <c r="AW571"/>
  <c r="AW425"/>
  <c r="AW279"/>
  <c r="E67" i="56"/>
  <c r="E77"/>
  <c r="AW495" i="64"/>
  <c r="AW205"/>
  <c r="AW568"/>
  <c r="AW422"/>
  <c r="AW276"/>
  <c r="AW350"/>
  <c r="AW134"/>
  <c r="AW63"/>
  <c r="AW132"/>
  <c r="AW203"/>
  <c r="AW493"/>
  <c r="AW348"/>
  <c r="AW61"/>
  <c r="AW274"/>
  <c r="AW420"/>
  <c r="AW566"/>
  <c r="AW424"/>
  <c r="AW570"/>
  <c r="AW207"/>
  <c r="AW352"/>
  <c r="AW278"/>
  <c r="AW136"/>
  <c r="AW65"/>
  <c r="AW497"/>
  <c r="BR252" i="46"/>
  <c r="E199" i="56"/>
  <c r="D175" i="25"/>
  <c r="AW280" i="64"/>
  <c r="AW67"/>
  <c r="AW572"/>
  <c r="AW138"/>
  <c r="AW426"/>
  <c r="AW499"/>
  <c r="AW209"/>
  <c r="AW354"/>
  <c r="AW433"/>
  <c r="AW506"/>
  <c r="AW361"/>
  <c r="AW74"/>
  <c r="AW579"/>
  <c r="AW145"/>
  <c r="AW216"/>
  <c r="AW287"/>
  <c r="AW217"/>
  <c r="AW75"/>
  <c r="AW507"/>
  <c r="AW362"/>
  <c r="AW434"/>
  <c r="AW146"/>
  <c r="AW580"/>
  <c r="AW288"/>
  <c r="E75" i="56"/>
  <c r="AW430" i="64"/>
  <c r="AW142"/>
  <c r="AW503"/>
  <c r="AW358"/>
  <c r="AW576"/>
  <c r="AW71"/>
  <c r="AW284"/>
  <c r="AW213"/>
  <c r="BR253" i="46"/>
  <c r="E20" i="56"/>
  <c r="E189"/>
  <c r="CC209" i="46"/>
  <c r="N209" i="56" s="1"/>
  <c r="CC207" i="46"/>
  <c r="N207" i="56" s="1"/>
  <c r="CC208" i="46"/>
  <c r="N208" i="56" s="1"/>
  <c r="M248" i="25" s="1"/>
  <c r="M331" s="1"/>
  <c r="BH83" i="46"/>
  <c r="BM83"/>
  <c r="CH207"/>
  <c r="S207" i="56" s="1"/>
  <c r="CH209" i="46"/>
  <c r="S209" i="56" s="1"/>
  <c r="CH208" i="46"/>
  <c r="S208" i="56" s="1"/>
  <c r="R248" i="25" s="1"/>
  <c r="R331" s="1"/>
  <c r="BA83" i="46"/>
  <c r="BV208"/>
  <c r="G208" i="56" s="1"/>
  <c r="F248" i="25" s="1"/>
  <c r="F331" s="1"/>
  <c r="BV207" i="46"/>
  <c r="G207" i="56" s="1"/>
  <c r="BV209" i="46"/>
  <c r="G209" i="56" s="1"/>
  <c r="BY207" i="46"/>
  <c r="J207" i="56" s="1"/>
  <c r="BY209" i="46"/>
  <c r="J209" i="56" s="1"/>
  <c r="BD83" i="46"/>
  <c r="BY208"/>
  <c r="J208" i="56" s="1"/>
  <c r="I248" i="25" s="1"/>
  <c r="I331" s="1"/>
  <c r="AZ83" i="46"/>
  <c r="BU207"/>
  <c r="F207" i="56" s="1"/>
  <c r="BU208" i="46"/>
  <c r="F208" i="56" s="1"/>
  <c r="E248" i="25" s="1"/>
  <c r="E331" s="1"/>
  <c r="BU209" i="46"/>
  <c r="F209" i="56" s="1"/>
  <c r="BW207" i="46"/>
  <c r="H207" i="56" s="1"/>
  <c r="BB83" i="46"/>
  <c r="BW208"/>
  <c r="H208" i="56" s="1"/>
  <c r="G248" i="25" s="1"/>
  <c r="G331" s="1"/>
  <c r="BW209" i="46"/>
  <c r="H209" i="56" s="1"/>
  <c r="BZ207" i="46"/>
  <c r="K207" i="56" s="1"/>
  <c r="BZ208" i="46"/>
  <c r="K208" i="56" s="1"/>
  <c r="J248" i="25" s="1"/>
  <c r="J331" s="1"/>
  <c r="BE83" i="46"/>
  <c r="BZ209"/>
  <c r="K209" i="56" s="1"/>
  <c r="BC83" i="46"/>
  <c r="BX207"/>
  <c r="I207" i="56" s="1"/>
  <c r="BX209" i="46"/>
  <c r="I209" i="56" s="1"/>
  <c r="BX208" i="46"/>
  <c r="I208" i="56" s="1"/>
  <c r="H248" i="25" s="1"/>
  <c r="H331" s="1"/>
  <c r="BJ83" i="46"/>
  <c r="CE207"/>
  <c r="P207" i="56" s="1"/>
  <c r="CE209" i="46"/>
  <c r="P209" i="56" s="1"/>
  <c r="CE208" i="46"/>
  <c r="P208" i="56" s="1"/>
  <c r="O248" i="25" s="1"/>
  <c r="O331" s="1"/>
  <c r="BD650" i="64"/>
  <c r="BD645"/>
  <c r="BD639"/>
  <c r="BD641"/>
  <c r="BD651"/>
  <c r="BD642"/>
  <c r="BD649"/>
  <c r="BD635"/>
  <c r="BD637"/>
  <c r="BD648"/>
  <c r="BD646"/>
  <c r="BD652"/>
  <c r="BD638"/>
  <c r="BD653"/>
  <c r="BD643"/>
  <c r="BD640"/>
  <c r="BD636"/>
  <c r="BD647"/>
  <c r="BD644"/>
  <c r="CA20" i="46"/>
  <c r="CA75"/>
  <c r="L75" i="56" s="1"/>
  <c r="CA74" i="46"/>
  <c r="L74" i="56" s="1"/>
  <c r="CA68" i="46"/>
  <c r="L68" i="56" s="1"/>
  <c r="CA67" i="46"/>
  <c r="L67" i="56" s="1"/>
  <c r="CA69" i="46"/>
  <c r="L69" i="56" s="1"/>
  <c r="CA63" i="46"/>
  <c r="L63" i="56" s="1"/>
  <c r="CA64" i="46"/>
  <c r="L64" i="56" s="1"/>
  <c r="CA62" i="46"/>
  <c r="L62" i="56" s="1"/>
  <c r="CA70" i="46"/>
  <c r="L70" i="56" s="1"/>
  <c r="CA61" i="46"/>
  <c r="L61" i="56" s="1"/>
  <c r="CA80" i="46"/>
  <c r="L80" i="56" s="1"/>
  <c r="CA72" i="46"/>
  <c r="L72" i="56" s="1"/>
  <c r="CA79" i="46"/>
  <c r="L79" i="56" s="1"/>
  <c r="CA76" i="46"/>
  <c r="L76" i="56" s="1"/>
  <c r="CA77" i="46"/>
  <c r="L77" i="56" s="1"/>
  <c r="CA65" i="46"/>
  <c r="L65" i="56" s="1"/>
  <c r="CA73" i="46"/>
  <c r="L73" i="56" s="1"/>
  <c r="CA66" i="46"/>
  <c r="L66" i="56" s="1"/>
  <c r="CA71" i="46"/>
  <c r="L71" i="56" s="1"/>
  <c r="CA189" i="46"/>
  <c r="L189" i="56" s="1"/>
  <c r="K238" i="25" s="1"/>
  <c r="CA60" i="46"/>
  <c r="L60" i="56" s="1"/>
  <c r="CA177" i="46"/>
  <c r="L177" i="56" s="1"/>
  <c r="BD634" i="64"/>
  <c r="CA199" i="46"/>
  <c r="BN642" i="64"/>
  <c r="BN640"/>
  <c r="BN638"/>
  <c r="BN649"/>
  <c r="BN635"/>
  <c r="BN647"/>
  <c r="BN637"/>
  <c r="BN639"/>
  <c r="BN646"/>
  <c r="BN645"/>
  <c r="BN643"/>
  <c r="BN648"/>
  <c r="BN636"/>
  <c r="BN644"/>
  <c r="BN641"/>
  <c r="BN653"/>
  <c r="BN651"/>
  <c r="BN650"/>
  <c r="BN652"/>
  <c r="CK20" i="46"/>
  <c r="CK72"/>
  <c r="V72" i="56" s="1"/>
  <c r="CK65" i="46"/>
  <c r="V65" i="56" s="1"/>
  <c r="CK63" i="46"/>
  <c r="V63" i="56" s="1"/>
  <c r="CK73" i="46"/>
  <c r="V73" i="56" s="1"/>
  <c r="CK70" i="46"/>
  <c r="V70" i="56" s="1"/>
  <c r="CK79" i="46"/>
  <c r="V79" i="56" s="1"/>
  <c r="CK61" i="46"/>
  <c r="V61" i="56" s="1"/>
  <c r="CK75" i="46"/>
  <c r="V75" i="56" s="1"/>
  <c r="CK62" i="46"/>
  <c r="V62" i="56" s="1"/>
  <c r="CK74" i="46"/>
  <c r="V74" i="56" s="1"/>
  <c r="CK76" i="46"/>
  <c r="V76" i="56" s="1"/>
  <c r="CK66" i="46"/>
  <c r="V66" i="56" s="1"/>
  <c r="CK67" i="46"/>
  <c r="V67" i="56" s="1"/>
  <c r="CK68" i="46"/>
  <c r="V68" i="56" s="1"/>
  <c r="CK69" i="46"/>
  <c r="V69" i="56" s="1"/>
  <c r="CK77" i="46"/>
  <c r="V77" i="56" s="1"/>
  <c r="CK80" i="46"/>
  <c r="V80" i="56" s="1"/>
  <c r="CK189" i="46"/>
  <c r="V189" i="56" s="1"/>
  <c r="U238" i="25" s="1"/>
  <c r="CK60" i="46"/>
  <c r="V60" i="56" s="1"/>
  <c r="CK199" i="46"/>
  <c r="CK177"/>
  <c r="V177" i="56" s="1"/>
  <c r="CK71" i="46"/>
  <c r="V71" i="56" s="1"/>
  <c r="CK64" i="46"/>
  <c r="V64" i="56" s="1"/>
  <c r="BN634" i="64"/>
  <c r="BB650"/>
  <c r="BB648"/>
  <c r="BB635"/>
  <c r="BB642"/>
  <c r="BB649"/>
  <c r="BB645"/>
  <c r="BB639"/>
  <c r="BB637"/>
  <c r="BB646"/>
  <c r="BB638"/>
  <c r="BB652"/>
  <c r="BB651"/>
  <c r="BB647"/>
  <c r="BB641"/>
  <c r="BB640"/>
  <c r="BB636"/>
  <c r="BB643"/>
  <c r="BB644"/>
  <c r="BB653"/>
  <c r="BY20" i="46"/>
  <c r="BY64"/>
  <c r="J64" i="56" s="1"/>
  <c r="BY77" i="46"/>
  <c r="J77" i="56" s="1"/>
  <c r="BY66" i="46"/>
  <c r="J66" i="56" s="1"/>
  <c r="BY69" i="46"/>
  <c r="J69" i="56" s="1"/>
  <c r="BY75" i="46"/>
  <c r="J75" i="56" s="1"/>
  <c r="BY67" i="46"/>
  <c r="J67" i="56" s="1"/>
  <c r="BY61" i="46"/>
  <c r="J61" i="56" s="1"/>
  <c r="BY70" i="46"/>
  <c r="J70" i="56" s="1"/>
  <c r="BY71" i="46"/>
  <c r="J71" i="56" s="1"/>
  <c r="BY65" i="46"/>
  <c r="J65" i="56" s="1"/>
  <c r="BY74" i="46"/>
  <c r="J74" i="56" s="1"/>
  <c r="BY72" i="46"/>
  <c r="J72" i="56" s="1"/>
  <c r="BY62" i="46"/>
  <c r="J62" i="56" s="1"/>
  <c r="BY80" i="46"/>
  <c r="J80" i="56" s="1"/>
  <c r="BY73" i="46"/>
  <c r="J73" i="56" s="1"/>
  <c r="BY189" i="46"/>
  <c r="J189" i="56" s="1"/>
  <c r="I238" i="25" s="1"/>
  <c r="BY79" i="46"/>
  <c r="J79" i="56" s="1"/>
  <c r="BY68" i="46"/>
  <c r="J68" i="56" s="1"/>
  <c r="BY76" i="46"/>
  <c r="J76" i="56" s="1"/>
  <c r="BY63" i="46"/>
  <c r="J63" i="56" s="1"/>
  <c r="BY199" i="46"/>
  <c r="BY177"/>
  <c r="J177" i="56" s="1"/>
  <c r="BY60" i="46"/>
  <c r="J60" i="56" s="1"/>
  <c r="BB634" i="64"/>
  <c r="AZ641"/>
  <c r="AZ640"/>
  <c r="AZ647"/>
  <c r="AZ645"/>
  <c r="AZ642"/>
  <c r="AZ638"/>
  <c r="AZ653"/>
  <c r="AZ649"/>
  <c r="AZ636"/>
  <c r="AZ651"/>
  <c r="AZ643"/>
  <c r="AZ648"/>
  <c r="AZ646"/>
  <c r="AZ650"/>
  <c r="AZ635"/>
  <c r="AZ639"/>
  <c r="AZ637"/>
  <c r="BW20" i="46"/>
  <c r="AZ652" i="64"/>
  <c r="AZ644"/>
  <c r="BW65" i="46"/>
  <c r="H65" i="56" s="1"/>
  <c r="BW72" i="46"/>
  <c r="H72" i="56" s="1"/>
  <c r="BW74" i="46"/>
  <c r="H74" i="56" s="1"/>
  <c r="BW77" i="46"/>
  <c r="H77" i="56" s="1"/>
  <c r="BW63" i="46"/>
  <c r="H63" i="56" s="1"/>
  <c r="BW61" i="46"/>
  <c r="H61" i="56" s="1"/>
  <c r="BW76" i="46"/>
  <c r="H76" i="56" s="1"/>
  <c r="BW79" i="46"/>
  <c r="H79" i="56" s="1"/>
  <c r="BW66" i="46"/>
  <c r="H66" i="56" s="1"/>
  <c r="BW71" i="46"/>
  <c r="H71" i="56" s="1"/>
  <c r="BW64" i="46"/>
  <c r="H64" i="56" s="1"/>
  <c r="BW67" i="46"/>
  <c r="H67" i="56" s="1"/>
  <c r="BW80" i="46"/>
  <c r="H80" i="56" s="1"/>
  <c r="BW62" i="46"/>
  <c r="H62" i="56" s="1"/>
  <c r="BW70" i="46"/>
  <c r="H70" i="56" s="1"/>
  <c r="BW73" i="46"/>
  <c r="H73" i="56" s="1"/>
  <c r="BW75" i="46"/>
  <c r="H75" i="56" s="1"/>
  <c r="BW60" i="46"/>
  <c r="H60" i="56" s="1"/>
  <c r="BW69" i="46"/>
  <c r="H69" i="56" s="1"/>
  <c r="BW68" i="46"/>
  <c r="H68" i="56" s="1"/>
  <c r="BW189" i="46"/>
  <c r="H189" i="56" s="1"/>
  <c r="G238" i="25" s="1"/>
  <c r="BW199" i="46"/>
  <c r="BW177"/>
  <c r="H177" i="56" s="1"/>
  <c r="AZ634" i="64"/>
  <c r="BC643"/>
  <c r="BC644"/>
  <c r="BC652"/>
  <c r="BC647"/>
  <c r="BC646"/>
  <c r="BC653"/>
  <c r="BC648"/>
  <c r="BC636"/>
  <c r="BC641"/>
  <c r="BC640"/>
  <c r="BC637"/>
  <c r="BC639"/>
  <c r="BC638"/>
  <c r="BC651"/>
  <c r="BC650"/>
  <c r="BC649"/>
  <c r="BC642"/>
  <c r="BC635"/>
  <c r="BC645"/>
  <c r="BZ20" i="46"/>
  <c r="BZ61"/>
  <c r="K61" i="56" s="1"/>
  <c r="BZ79" i="46"/>
  <c r="K79" i="56" s="1"/>
  <c r="BZ63" i="46"/>
  <c r="K63" i="56" s="1"/>
  <c r="BZ65" i="46"/>
  <c r="K65" i="56" s="1"/>
  <c r="BZ77" i="46"/>
  <c r="K77" i="56" s="1"/>
  <c r="BZ72" i="46"/>
  <c r="K72" i="56" s="1"/>
  <c r="BZ80" i="46"/>
  <c r="K80" i="56" s="1"/>
  <c r="BZ67" i="46"/>
  <c r="K67" i="56" s="1"/>
  <c r="BZ76" i="46"/>
  <c r="K76" i="56" s="1"/>
  <c r="BZ66" i="46"/>
  <c r="K66" i="56" s="1"/>
  <c r="BZ70" i="46"/>
  <c r="K70" i="56" s="1"/>
  <c r="BZ73" i="46"/>
  <c r="K73" i="56" s="1"/>
  <c r="BZ69" i="46"/>
  <c r="K69" i="56" s="1"/>
  <c r="BZ68" i="46"/>
  <c r="K68" i="56" s="1"/>
  <c r="BZ64" i="46"/>
  <c r="K64" i="56" s="1"/>
  <c r="BZ62" i="46"/>
  <c r="K62" i="56" s="1"/>
  <c r="BZ75" i="46"/>
  <c r="K75" i="56" s="1"/>
  <c r="BZ74" i="46"/>
  <c r="K74" i="56" s="1"/>
  <c r="BZ71" i="46"/>
  <c r="K71" i="56" s="1"/>
  <c r="BZ189" i="46"/>
  <c r="K189" i="56" s="1"/>
  <c r="J238" i="25" s="1"/>
  <c r="BZ199" i="46"/>
  <c r="BC634" i="64"/>
  <c r="BZ60" i="46"/>
  <c r="K60" i="56" s="1"/>
  <c r="BZ177" i="46"/>
  <c r="K177" i="56" s="1"/>
  <c r="BK652" i="64"/>
  <c r="BK638"/>
  <c r="BK653"/>
  <c r="BK639"/>
  <c r="BK641"/>
  <c r="BK642"/>
  <c r="BK651"/>
  <c r="BK650"/>
  <c r="BK637"/>
  <c r="BK635"/>
  <c r="BK647"/>
  <c r="BK643"/>
  <c r="BK649"/>
  <c r="BK648"/>
  <c r="BK640"/>
  <c r="BK636"/>
  <c r="BK644"/>
  <c r="BK646"/>
  <c r="BK645"/>
  <c r="CH20" i="46"/>
  <c r="CH79"/>
  <c r="S79" i="56" s="1"/>
  <c r="CH62" i="46"/>
  <c r="S62" i="56" s="1"/>
  <c r="CH65" i="46"/>
  <c r="S65" i="56" s="1"/>
  <c r="CH68" i="46"/>
  <c r="S68" i="56" s="1"/>
  <c r="CH70" i="46"/>
  <c r="S70" i="56" s="1"/>
  <c r="CH64" i="46"/>
  <c r="S64" i="56" s="1"/>
  <c r="CH71" i="46"/>
  <c r="S71" i="56" s="1"/>
  <c r="CH69" i="46"/>
  <c r="S69" i="56" s="1"/>
  <c r="CH72" i="46"/>
  <c r="S72" i="56" s="1"/>
  <c r="CH80" i="46"/>
  <c r="S80" i="56" s="1"/>
  <c r="CH61" i="46"/>
  <c r="S61" i="56" s="1"/>
  <c r="CH66" i="46"/>
  <c r="S66" i="56" s="1"/>
  <c r="CH63" i="46"/>
  <c r="S63" i="56" s="1"/>
  <c r="CH67" i="46"/>
  <c r="S67" i="56" s="1"/>
  <c r="CH75" i="46"/>
  <c r="S75" i="56" s="1"/>
  <c r="CH60" i="46"/>
  <c r="S60" i="56" s="1"/>
  <c r="CH76" i="46"/>
  <c r="S76" i="56" s="1"/>
  <c r="CH77" i="46"/>
  <c r="S77" i="56" s="1"/>
  <c r="CH74" i="46"/>
  <c r="S74" i="56" s="1"/>
  <c r="CH73" i="46"/>
  <c r="S73" i="56" s="1"/>
  <c r="CH177" i="46"/>
  <c r="S177" i="56" s="1"/>
  <c r="CH189" i="46"/>
  <c r="S189" i="56" s="1"/>
  <c r="R238" i="25" s="1"/>
  <c r="CH199" i="46"/>
  <c r="BK634" i="64"/>
  <c r="AX642"/>
  <c r="AX635"/>
  <c r="AX652"/>
  <c r="AX647"/>
  <c r="AX649"/>
  <c r="AX651"/>
  <c r="AX648"/>
  <c r="AX641"/>
  <c r="AX639"/>
  <c r="AX645"/>
  <c r="AX646"/>
  <c r="AX636"/>
  <c r="AX638"/>
  <c r="AX650"/>
  <c r="BU20" i="46"/>
  <c r="AX640" i="64"/>
  <c r="AX643"/>
  <c r="AX644"/>
  <c r="AX637"/>
  <c r="AX653"/>
  <c r="BU69" i="46"/>
  <c r="F69" i="56" s="1"/>
  <c r="BU80" i="46"/>
  <c r="F80" i="56" s="1"/>
  <c r="BU70" i="46"/>
  <c r="F70" i="56" s="1"/>
  <c r="BU67" i="46"/>
  <c r="F67" i="56" s="1"/>
  <c r="BU63" i="46"/>
  <c r="F63" i="56" s="1"/>
  <c r="BU66" i="46"/>
  <c r="F66" i="56" s="1"/>
  <c r="BU62" i="46"/>
  <c r="F62" i="56" s="1"/>
  <c r="BU64" i="46"/>
  <c r="F64" i="56" s="1"/>
  <c r="BU189" i="46"/>
  <c r="F189" i="56" s="1"/>
  <c r="E238" i="25" s="1"/>
  <c r="BU75" i="46"/>
  <c r="F75" i="56" s="1"/>
  <c r="BU74" i="46"/>
  <c r="F74" i="56" s="1"/>
  <c r="BU71" i="46"/>
  <c r="F71" i="56" s="1"/>
  <c r="BU61" i="46"/>
  <c r="F61" i="56" s="1"/>
  <c r="BU72" i="46"/>
  <c r="F72" i="56" s="1"/>
  <c r="BU65" i="46"/>
  <c r="F65" i="56" s="1"/>
  <c r="BU76" i="46"/>
  <c r="F76" i="56" s="1"/>
  <c r="BU79" i="46"/>
  <c r="F79" i="56" s="1"/>
  <c r="BU73" i="46"/>
  <c r="F73" i="56" s="1"/>
  <c r="BU60" i="46"/>
  <c r="F60" i="56" s="1"/>
  <c r="BU68" i="46"/>
  <c r="F68" i="56" s="1"/>
  <c r="BU177" i="46"/>
  <c r="F177" i="56" s="1"/>
  <c r="BU77" i="46"/>
  <c r="F77" i="56" s="1"/>
  <c r="BU199" i="46"/>
  <c r="AX634" i="64"/>
  <c r="BI652"/>
  <c r="BI644"/>
  <c r="BI641"/>
  <c r="BI653"/>
  <c r="BI638"/>
  <c r="BI637"/>
  <c r="BI642"/>
  <c r="BI649"/>
  <c r="BI650"/>
  <c r="BI651"/>
  <c r="BI646"/>
  <c r="BI648"/>
  <c r="BI636"/>
  <c r="BI635"/>
  <c r="BI639"/>
  <c r="BI640"/>
  <c r="BI647"/>
  <c r="BI643"/>
  <c r="BI645"/>
  <c r="CF20" i="46"/>
  <c r="CF64"/>
  <c r="Q64" i="56" s="1"/>
  <c r="CF69" i="46"/>
  <c r="Q69" i="56" s="1"/>
  <c r="CF65" i="46"/>
  <c r="Q65" i="56" s="1"/>
  <c r="CF80" i="46"/>
  <c r="Q80" i="56" s="1"/>
  <c r="CF70" i="46"/>
  <c r="Q70" i="56" s="1"/>
  <c r="CF74" i="46"/>
  <c r="Q74" i="56" s="1"/>
  <c r="CF66" i="46"/>
  <c r="Q66" i="56" s="1"/>
  <c r="CF67" i="46"/>
  <c r="Q67" i="56" s="1"/>
  <c r="CF63" i="46"/>
  <c r="Q63" i="56" s="1"/>
  <c r="CF68" i="46"/>
  <c r="Q68" i="56" s="1"/>
  <c r="CF73" i="46"/>
  <c r="Q73" i="56" s="1"/>
  <c r="CF71" i="46"/>
  <c r="Q71" i="56" s="1"/>
  <c r="CF76" i="46"/>
  <c r="Q76" i="56" s="1"/>
  <c r="CF79" i="46"/>
  <c r="Q79" i="56" s="1"/>
  <c r="CF75" i="46"/>
  <c r="Q75" i="56" s="1"/>
  <c r="CF77" i="46"/>
  <c r="Q77" i="56" s="1"/>
  <c r="CF189" i="46"/>
  <c r="Q189" i="56" s="1"/>
  <c r="P238" i="25" s="1"/>
  <c r="CF61" i="46"/>
  <c r="Q61" i="56" s="1"/>
  <c r="CF72" i="46"/>
  <c r="Q72" i="56" s="1"/>
  <c r="CF60" i="46"/>
  <c r="Q60" i="56" s="1"/>
  <c r="CF62" i="46"/>
  <c r="Q62" i="56" s="1"/>
  <c r="CF199" i="46"/>
  <c r="CF177"/>
  <c r="Q177" i="56" s="1"/>
  <c r="BI634" i="64"/>
  <c r="AY648"/>
  <c r="AY653"/>
  <c r="AY637"/>
  <c r="AY639"/>
  <c r="AY638"/>
  <c r="AY635"/>
  <c r="AY646"/>
  <c r="AY650"/>
  <c r="AY649"/>
  <c r="AY645"/>
  <c r="AY636"/>
  <c r="AY642"/>
  <c r="AY644"/>
  <c r="AY640"/>
  <c r="AY651"/>
  <c r="AY652"/>
  <c r="AY643"/>
  <c r="AY647"/>
  <c r="AY641"/>
  <c r="BV20" i="46"/>
  <c r="BV70"/>
  <c r="G70" i="56" s="1"/>
  <c r="BV79" i="46"/>
  <c r="G79" i="56" s="1"/>
  <c r="BV72" i="46"/>
  <c r="G72" i="56" s="1"/>
  <c r="BV77" i="46"/>
  <c r="G77" i="56" s="1"/>
  <c r="BV61" i="46"/>
  <c r="G61" i="56" s="1"/>
  <c r="BV71" i="46"/>
  <c r="G71" i="56" s="1"/>
  <c r="BV73" i="46"/>
  <c r="G73" i="56" s="1"/>
  <c r="BV66" i="46"/>
  <c r="G66" i="56" s="1"/>
  <c r="BV76" i="46"/>
  <c r="G76" i="56" s="1"/>
  <c r="BV74" i="46"/>
  <c r="G74" i="56" s="1"/>
  <c r="BV80" i="46"/>
  <c r="G80" i="56" s="1"/>
  <c r="BV62" i="46"/>
  <c r="G62" i="56" s="1"/>
  <c r="BV67" i="46"/>
  <c r="G67" i="56" s="1"/>
  <c r="BV63" i="46"/>
  <c r="G63" i="56" s="1"/>
  <c r="BV68" i="46"/>
  <c r="G68" i="56" s="1"/>
  <c r="BV64" i="46"/>
  <c r="G64" i="56" s="1"/>
  <c r="BV189" i="46"/>
  <c r="G189" i="56" s="1"/>
  <c r="F238" i="25" s="1"/>
  <c r="BV69" i="46"/>
  <c r="G69" i="56" s="1"/>
  <c r="BV60" i="46"/>
  <c r="G60" i="56" s="1"/>
  <c r="BV75" i="46"/>
  <c r="G75" i="56" s="1"/>
  <c r="BV65" i="46"/>
  <c r="G65" i="56" s="1"/>
  <c r="BV199" i="46"/>
  <c r="BV177"/>
  <c r="G177" i="56" s="1"/>
  <c r="AY634" i="64"/>
  <c r="E207" i="56"/>
  <c r="E209"/>
  <c r="C115" i="36"/>
  <c r="J30" i="57" l="1"/>
  <c r="CN207" i="46"/>
  <c r="CO207" s="1"/>
  <c r="CN209"/>
  <c r="CO209" s="1"/>
  <c r="BQ653" i="64"/>
  <c r="BQ644"/>
  <c r="BQ640"/>
  <c r="BQ636"/>
  <c r="BQ641"/>
  <c r="BQ647"/>
  <c r="D32" i="57"/>
  <c r="D209" i="56"/>
  <c r="K207" i="44" s="1"/>
  <c r="L207" s="1"/>
  <c r="D33" i="57"/>
  <c r="D207" i="56"/>
  <c r="K205" i="44" s="1"/>
  <c r="L205" s="1"/>
  <c r="AY273" i="64"/>
  <c r="AY492"/>
  <c r="AY565"/>
  <c r="AY202"/>
  <c r="AY131"/>
  <c r="AY60"/>
  <c r="AY419"/>
  <c r="AY347"/>
  <c r="F30" i="57"/>
  <c r="F226" i="25"/>
  <c r="F34" i="74"/>
  <c r="F30" i="73"/>
  <c r="F32" i="75"/>
  <c r="F37" i="69"/>
  <c r="F25" i="71"/>
  <c r="F31" i="65"/>
  <c r="F26" i="70"/>
  <c r="F26" i="47"/>
  <c r="AY572" i="64"/>
  <c r="AY138"/>
  <c r="AY280"/>
  <c r="AY499"/>
  <c r="AY354"/>
  <c r="AY67"/>
  <c r="AY426"/>
  <c r="AY209"/>
  <c r="AY140"/>
  <c r="AY501"/>
  <c r="AY282"/>
  <c r="AY356"/>
  <c r="AY574"/>
  <c r="AY69"/>
  <c r="AY211"/>
  <c r="AY428"/>
  <c r="AY509"/>
  <c r="AY148"/>
  <c r="AY219"/>
  <c r="AY436"/>
  <c r="AY77"/>
  <c r="AY290"/>
  <c r="AY582"/>
  <c r="AY364"/>
  <c r="AY429"/>
  <c r="AY70"/>
  <c r="AY575"/>
  <c r="AY212"/>
  <c r="AY502"/>
  <c r="AY141"/>
  <c r="AY357"/>
  <c r="AY283"/>
  <c r="AY204"/>
  <c r="AY62"/>
  <c r="AY494"/>
  <c r="AY567"/>
  <c r="AY275"/>
  <c r="AY349"/>
  <c r="AY421"/>
  <c r="AY133"/>
  <c r="AY362"/>
  <c r="AY146"/>
  <c r="AY75"/>
  <c r="AY580"/>
  <c r="AY507"/>
  <c r="AY434"/>
  <c r="AY217"/>
  <c r="AY288"/>
  <c r="AY285"/>
  <c r="AY504"/>
  <c r="AY431"/>
  <c r="AY577"/>
  <c r="AY214"/>
  <c r="AY72"/>
  <c r="AY359"/>
  <c r="AY143"/>
  <c r="AY423"/>
  <c r="AY206"/>
  <c r="AY351"/>
  <c r="AY64"/>
  <c r="AY496"/>
  <c r="AY569"/>
  <c r="AY135"/>
  <c r="AY277"/>
  <c r="AY568"/>
  <c r="AY63"/>
  <c r="AY276"/>
  <c r="AY350"/>
  <c r="AY495"/>
  <c r="AY134"/>
  <c r="AY205"/>
  <c r="AY422"/>
  <c r="AY74"/>
  <c r="AY506"/>
  <c r="AY361"/>
  <c r="AY287"/>
  <c r="AY433"/>
  <c r="AY579"/>
  <c r="AY216"/>
  <c r="AY145"/>
  <c r="P30" i="57"/>
  <c r="P226" i="25"/>
  <c r="BI358" i="64"/>
  <c r="BI576"/>
  <c r="BI503"/>
  <c r="BI71"/>
  <c r="BI213"/>
  <c r="BI430"/>
  <c r="BI284"/>
  <c r="BI142"/>
  <c r="BI215"/>
  <c r="BI73"/>
  <c r="BI578"/>
  <c r="BI505"/>
  <c r="BI144"/>
  <c r="BI432"/>
  <c r="BI360"/>
  <c r="BI286"/>
  <c r="BI497"/>
  <c r="BI207"/>
  <c r="BI424"/>
  <c r="BI136"/>
  <c r="BI352"/>
  <c r="BI570"/>
  <c r="BI65"/>
  <c r="BI278"/>
  <c r="BI421"/>
  <c r="BI275"/>
  <c r="BI494"/>
  <c r="BI133"/>
  <c r="BI567"/>
  <c r="BI349"/>
  <c r="BI204"/>
  <c r="BI62"/>
  <c r="BI504"/>
  <c r="BI143"/>
  <c r="BI285"/>
  <c r="BI577"/>
  <c r="BI431"/>
  <c r="BI359"/>
  <c r="BI214"/>
  <c r="BI72"/>
  <c r="BI435"/>
  <c r="BI581"/>
  <c r="BI218"/>
  <c r="BI76"/>
  <c r="BI363"/>
  <c r="BI289"/>
  <c r="BI147"/>
  <c r="BI508"/>
  <c r="BI139"/>
  <c r="BI210"/>
  <c r="BI281"/>
  <c r="BI500"/>
  <c r="BI427"/>
  <c r="BI355"/>
  <c r="BI573"/>
  <c r="BI68"/>
  <c r="BI135"/>
  <c r="BI277"/>
  <c r="BI206"/>
  <c r="BI423"/>
  <c r="BI496"/>
  <c r="BI64"/>
  <c r="BI569"/>
  <c r="BI351"/>
  <c r="BI209"/>
  <c r="BI572"/>
  <c r="BI354"/>
  <c r="BI426"/>
  <c r="BI138"/>
  <c r="BI499"/>
  <c r="BI280"/>
  <c r="BI67"/>
  <c r="BI149"/>
  <c r="BI510"/>
  <c r="BI291"/>
  <c r="BI437"/>
  <c r="BI220"/>
  <c r="BI583"/>
  <c r="BI78"/>
  <c r="BI365"/>
  <c r="BS252" i="46"/>
  <c r="F199" i="56"/>
  <c r="E33" i="71" s="1"/>
  <c r="E19" s="1"/>
  <c r="E175" i="25"/>
  <c r="E177" s="1"/>
  <c r="E56" i="57" s="1"/>
  <c r="E30"/>
  <c r="E226" i="25"/>
  <c r="E30" i="73"/>
  <c r="E31" i="65"/>
  <c r="E26" i="47"/>
  <c r="E26" i="70"/>
  <c r="E32" i="75"/>
  <c r="E34" i="74"/>
  <c r="C29" i="72"/>
  <c r="E25" i="71"/>
  <c r="E37" i="69"/>
  <c r="AX495" i="64"/>
  <c r="AX568"/>
  <c r="AX422"/>
  <c r="AX205"/>
  <c r="AX276"/>
  <c r="AX63"/>
  <c r="AX350"/>
  <c r="AX134"/>
  <c r="AX211"/>
  <c r="AX356"/>
  <c r="AX428"/>
  <c r="AX574"/>
  <c r="AX282"/>
  <c r="AX140"/>
  <c r="AX69"/>
  <c r="AX501"/>
  <c r="BS253" i="46"/>
  <c r="F20" i="56"/>
  <c r="AX135" i="64"/>
  <c r="AX206"/>
  <c r="AX277"/>
  <c r="AX423"/>
  <c r="AX496"/>
  <c r="AX64"/>
  <c r="AX351"/>
  <c r="AX569"/>
  <c r="AX577"/>
  <c r="AX504"/>
  <c r="AX72"/>
  <c r="AX285"/>
  <c r="AX214"/>
  <c r="AX359"/>
  <c r="AX143"/>
  <c r="AX431"/>
  <c r="AX207"/>
  <c r="AX424"/>
  <c r="AX570"/>
  <c r="AX352"/>
  <c r="AX278"/>
  <c r="AX136"/>
  <c r="AX497"/>
  <c r="AX65"/>
  <c r="AX361"/>
  <c r="AX145"/>
  <c r="AX433"/>
  <c r="AX579"/>
  <c r="AX287"/>
  <c r="AX506"/>
  <c r="AX216"/>
  <c r="AX74"/>
  <c r="AX362"/>
  <c r="AX580"/>
  <c r="AX288"/>
  <c r="AX75"/>
  <c r="AX217"/>
  <c r="AX434"/>
  <c r="AX146"/>
  <c r="AX507"/>
  <c r="AX437"/>
  <c r="AX78"/>
  <c r="AX149"/>
  <c r="AX220"/>
  <c r="AX583"/>
  <c r="AX510"/>
  <c r="AX291"/>
  <c r="AX365"/>
  <c r="AX573"/>
  <c r="AX139"/>
  <c r="AX68"/>
  <c r="AX210"/>
  <c r="AX427"/>
  <c r="AX355"/>
  <c r="AX500"/>
  <c r="AX281"/>
  <c r="S199" i="56"/>
  <c r="R42" i="74" s="1"/>
  <c r="R22" s="1"/>
  <c r="CF252" i="46"/>
  <c r="R175" i="25"/>
  <c r="R177" s="1"/>
  <c r="R56" i="57" s="1"/>
  <c r="R30"/>
  <c r="R45" i="69"/>
  <c r="R24" s="1"/>
  <c r="R226" i="25"/>
  <c r="BK284" i="64"/>
  <c r="BK71"/>
  <c r="BK213"/>
  <c r="BK503"/>
  <c r="BK142"/>
  <c r="BK430"/>
  <c r="BK576"/>
  <c r="BK358"/>
  <c r="BK70"/>
  <c r="BK212"/>
  <c r="BK502"/>
  <c r="BK575"/>
  <c r="BK283"/>
  <c r="BK357"/>
  <c r="BK141"/>
  <c r="BK429"/>
  <c r="BK279"/>
  <c r="BK66"/>
  <c r="BK571"/>
  <c r="BK498"/>
  <c r="BK137"/>
  <c r="BK353"/>
  <c r="BK208"/>
  <c r="BK425"/>
  <c r="BK507"/>
  <c r="BK146"/>
  <c r="BK362"/>
  <c r="BK217"/>
  <c r="BK434"/>
  <c r="BK288"/>
  <c r="BK75"/>
  <c r="BK580"/>
  <c r="BK144"/>
  <c r="BK432"/>
  <c r="BK505"/>
  <c r="BK286"/>
  <c r="BK73"/>
  <c r="BK215"/>
  <c r="BK578"/>
  <c r="BK360"/>
  <c r="BK205"/>
  <c r="BK276"/>
  <c r="BK495"/>
  <c r="BK134"/>
  <c r="BK568"/>
  <c r="BK63"/>
  <c r="BK350"/>
  <c r="BK422"/>
  <c r="BK364"/>
  <c r="BK509"/>
  <c r="BK77"/>
  <c r="BK148"/>
  <c r="BK219"/>
  <c r="BK582"/>
  <c r="BK436"/>
  <c r="BK290"/>
  <c r="BK354"/>
  <c r="BK426"/>
  <c r="BK67"/>
  <c r="BK499"/>
  <c r="BK209"/>
  <c r="BK280"/>
  <c r="BK572"/>
  <c r="BK138"/>
  <c r="BK150"/>
  <c r="BK366"/>
  <c r="BK292"/>
  <c r="BK584"/>
  <c r="BK221"/>
  <c r="BK79"/>
  <c r="BK511"/>
  <c r="BK438"/>
  <c r="BK510"/>
  <c r="BK365"/>
  <c r="BK78"/>
  <c r="BK437"/>
  <c r="BK149"/>
  <c r="BK583"/>
  <c r="BK220"/>
  <c r="BK291"/>
  <c r="J32" i="75"/>
  <c r="J26" i="70"/>
  <c r="J31" i="65"/>
  <c r="J34" i="74"/>
  <c r="J37" i="69"/>
  <c r="J26" i="47"/>
  <c r="J25" i="71"/>
  <c r="J30" i="73"/>
  <c r="K199" i="56"/>
  <c r="J45" i="69" s="1"/>
  <c r="J24" s="1"/>
  <c r="BX252" i="46"/>
  <c r="J175" i="25"/>
  <c r="J177" s="1"/>
  <c r="J56" i="57" s="1"/>
  <c r="BC503" i="64"/>
  <c r="BC576"/>
  <c r="BC142"/>
  <c r="BC213"/>
  <c r="BC358"/>
  <c r="BC430"/>
  <c r="BC284"/>
  <c r="BC71"/>
  <c r="BC573"/>
  <c r="BC281"/>
  <c r="BC427"/>
  <c r="BC355"/>
  <c r="BC139"/>
  <c r="BC68"/>
  <c r="BC500"/>
  <c r="BC210"/>
  <c r="BC435"/>
  <c r="BC581"/>
  <c r="BC218"/>
  <c r="BC508"/>
  <c r="BC363"/>
  <c r="BC147"/>
  <c r="BC289"/>
  <c r="BC76"/>
  <c r="BC64"/>
  <c r="BC277"/>
  <c r="BC206"/>
  <c r="BC351"/>
  <c r="BC496"/>
  <c r="BC423"/>
  <c r="BC135"/>
  <c r="BC569"/>
  <c r="BC350"/>
  <c r="BC568"/>
  <c r="BC134"/>
  <c r="BC276"/>
  <c r="BC422"/>
  <c r="BC205"/>
  <c r="BC495"/>
  <c r="BC63"/>
  <c r="BC67"/>
  <c r="BC280"/>
  <c r="BC138"/>
  <c r="BC354"/>
  <c r="BC209"/>
  <c r="BC426"/>
  <c r="BC572"/>
  <c r="BC499"/>
  <c r="BC287"/>
  <c r="BC433"/>
  <c r="BC74"/>
  <c r="BC145"/>
  <c r="BC216"/>
  <c r="BC506"/>
  <c r="BC579"/>
  <c r="BC361"/>
  <c r="BC72"/>
  <c r="BC504"/>
  <c r="BC577"/>
  <c r="BC143"/>
  <c r="BC214"/>
  <c r="BC285"/>
  <c r="BC431"/>
  <c r="BC359"/>
  <c r="BC78"/>
  <c r="BC510"/>
  <c r="BC583"/>
  <c r="BC291"/>
  <c r="BC437"/>
  <c r="BC149"/>
  <c r="BC365"/>
  <c r="BC220"/>
  <c r="BC69"/>
  <c r="BC211"/>
  <c r="BC501"/>
  <c r="BC428"/>
  <c r="BC574"/>
  <c r="BC140"/>
  <c r="BC356"/>
  <c r="BC282"/>
  <c r="G30" i="57"/>
  <c r="G226" i="25"/>
  <c r="AZ437" i="64"/>
  <c r="AZ220"/>
  <c r="AZ583"/>
  <c r="AZ291"/>
  <c r="AZ365"/>
  <c r="AZ510"/>
  <c r="AZ149"/>
  <c r="AZ78"/>
  <c r="AZ134"/>
  <c r="AZ568"/>
  <c r="AZ205"/>
  <c r="AZ63"/>
  <c r="AZ495"/>
  <c r="AZ422"/>
  <c r="AZ350"/>
  <c r="AZ276"/>
  <c r="AZ420"/>
  <c r="AZ203"/>
  <c r="AZ348"/>
  <c r="AZ274"/>
  <c r="AZ132"/>
  <c r="AZ566"/>
  <c r="AZ493"/>
  <c r="AZ61"/>
  <c r="AZ285"/>
  <c r="AZ72"/>
  <c r="AZ214"/>
  <c r="AZ577"/>
  <c r="AZ359"/>
  <c r="AZ431"/>
  <c r="AZ504"/>
  <c r="AZ143"/>
  <c r="AZ428"/>
  <c r="AZ574"/>
  <c r="AZ501"/>
  <c r="AZ211"/>
  <c r="AZ282"/>
  <c r="AZ140"/>
  <c r="AZ356"/>
  <c r="AZ69"/>
  <c r="AZ275"/>
  <c r="AZ494"/>
  <c r="AZ567"/>
  <c r="AZ421"/>
  <c r="AZ133"/>
  <c r="AZ62"/>
  <c r="AZ204"/>
  <c r="AZ349"/>
  <c r="AZ292"/>
  <c r="AZ511"/>
  <c r="AZ221"/>
  <c r="AZ366"/>
  <c r="AZ584"/>
  <c r="AZ150"/>
  <c r="AZ79"/>
  <c r="AZ438"/>
  <c r="AZ573"/>
  <c r="AZ139"/>
  <c r="AZ281"/>
  <c r="AZ427"/>
  <c r="AZ500"/>
  <c r="AZ355"/>
  <c r="AZ68"/>
  <c r="AZ210"/>
  <c r="AZ144"/>
  <c r="AZ578"/>
  <c r="AZ215"/>
  <c r="AZ286"/>
  <c r="AZ360"/>
  <c r="AZ505"/>
  <c r="AZ73"/>
  <c r="AZ432"/>
  <c r="AZ572"/>
  <c r="AZ209"/>
  <c r="AZ354"/>
  <c r="AZ499"/>
  <c r="AZ67"/>
  <c r="AZ138"/>
  <c r="AZ280"/>
  <c r="AZ426"/>
  <c r="I34" i="74"/>
  <c r="I30" i="73"/>
  <c r="I37" i="69"/>
  <c r="I26" i="70"/>
  <c r="I32" i="75"/>
  <c r="I25" i="71"/>
  <c r="I26" i="47"/>
  <c r="I31" i="65"/>
  <c r="J199" i="56"/>
  <c r="I39" i="65" s="1"/>
  <c r="I18" s="1"/>
  <c r="BW252" i="46"/>
  <c r="I175" i="25"/>
  <c r="I177" s="1"/>
  <c r="I56" i="57" s="1"/>
  <c r="BB438" i="64"/>
  <c r="BB79"/>
  <c r="BB366"/>
  <c r="BB584"/>
  <c r="BB150"/>
  <c r="BB221"/>
  <c r="BB292"/>
  <c r="BB511"/>
  <c r="BB428"/>
  <c r="BB574"/>
  <c r="BB501"/>
  <c r="BB356"/>
  <c r="BB211"/>
  <c r="BB140"/>
  <c r="BB282"/>
  <c r="BB69"/>
  <c r="BB66"/>
  <c r="BB137"/>
  <c r="BB208"/>
  <c r="BB498"/>
  <c r="BB279"/>
  <c r="BB425"/>
  <c r="BB353"/>
  <c r="BB571"/>
  <c r="BB144"/>
  <c r="BB360"/>
  <c r="BB73"/>
  <c r="BB286"/>
  <c r="BB578"/>
  <c r="BB432"/>
  <c r="BB505"/>
  <c r="BB215"/>
  <c r="BB291"/>
  <c r="BB365"/>
  <c r="BB437"/>
  <c r="BB78"/>
  <c r="BB583"/>
  <c r="BB510"/>
  <c r="BB149"/>
  <c r="BB220"/>
  <c r="BB72"/>
  <c r="BB577"/>
  <c r="BB359"/>
  <c r="BB504"/>
  <c r="BB214"/>
  <c r="BB431"/>
  <c r="BB143"/>
  <c r="BB285"/>
  <c r="BB65"/>
  <c r="BB207"/>
  <c r="BB352"/>
  <c r="BB278"/>
  <c r="BB570"/>
  <c r="BB497"/>
  <c r="BB424"/>
  <c r="BB136"/>
  <c r="BB507"/>
  <c r="BB217"/>
  <c r="BB146"/>
  <c r="BB288"/>
  <c r="BB362"/>
  <c r="BB580"/>
  <c r="BB75"/>
  <c r="BB434"/>
  <c r="BB493"/>
  <c r="BB274"/>
  <c r="BB420"/>
  <c r="BB348"/>
  <c r="BB61"/>
  <c r="BB132"/>
  <c r="BB566"/>
  <c r="BB203"/>
  <c r="BB289"/>
  <c r="BB508"/>
  <c r="BB435"/>
  <c r="BB363"/>
  <c r="BB147"/>
  <c r="BB581"/>
  <c r="BB76"/>
  <c r="BB218"/>
  <c r="U30" i="57"/>
  <c r="U226" i="25"/>
  <c r="U30" i="73"/>
  <c r="U26" i="70"/>
  <c r="U31" i="65"/>
  <c r="U34" i="74"/>
  <c r="U32" i="75"/>
  <c r="U25" i="71"/>
  <c r="U26" i="47"/>
  <c r="U37" i="69"/>
  <c r="BN291" i="64"/>
  <c r="BN365"/>
  <c r="BN510"/>
  <c r="BN220"/>
  <c r="BN437"/>
  <c r="BN583"/>
  <c r="BN149"/>
  <c r="BN78"/>
  <c r="BN364"/>
  <c r="BN509"/>
  <c r="BN219"/>
  <c r="BN290"/>
  <c r="BN436"/>
  <c r="BN582"/>
  <c r="BN77"/>
  <c r="BN148"/>
  <c r="BN67"/>
  <c r="BN426"/>
  <c r="BN354"/>
  <c r="BN138"/>
  <c r="BN499"/>
  <c r="BN209"/>
  <c r="BN572"/>
  <c r="BN280"/>
  <c r="BN62"/>
  <c r="BN204"/>
  <c r="BN133"/>
  <c r="BN349"/>
  <c r="BN421"/>
  <c r="BN275"/>
  <c r="BN567"/>
  <c r="BN494"/>
  <c r="BN428"/>
  <c r="BN211"/>
  <c r="BN501"/>
  <c r="BN356"/>
  <c r="BN69"/>
  <c r="BN282"/>
  <c r="BN140"/>
  <c r="BN574"/>
  <c r="BN143"/>
  <c r="BN72"/>
  <c r="BN285"/>
  <c r="BN359"/>
  <c r="BN504"/>
  <c r="BN214"/>
  <c r="BN577"/>
  <c r="BN431"/>
  <c r="BN134"/>
  <c r="BN350"/>
  <c r="BN63"/>
  <c r="BN422"/>
  <c r="BN495"/>
  <c r="BN276"/>
  <c r="BN205"/>
  <c r="BN568"/>
  <c r="BN61"/>
  <c r="BN566"/>
  <c r="BN420"/>
  <c r="BN132"/>
  <c r="BN348"/>
  <c r="BN203"/>
  <c r="BN493"/>
  <c r="BN274"/>
  <c r="BN64"/>
  <c r="BN277"/>
  <c r="BN496"/>
  <c r="BN423"/>
  <c r="BN569"/>
  <c r="BN206"/>
  <c r="BN351"/>
  <c r="BN135"/>
  <c r="BN139"/>
  <c r="BN281"/>
  <c r="BN210"/>
  <c r="BN427"/>
  <c r="BN500"/>
  <c r="BN573"/>
  <c r="BN68"/>
  <c r="BN355"/>
  <c r="BD273"/>
  <c r="BD60"/>
  <c r="BD492"/>
  <c r="BD419"/>
  <c r="BD347"/>
  <c r="BD131"/>
  <c r="BD565"/>
  <c r="BD202"/>
  <c r="K32" i="75"/>
  <c r="K34" i="74"/>
  <c r="K26" i="47"/>
  <c r="K25" i="71"/>
  <c r="K30" i="73"/>
  <c r="K37" i="69"/>
  <c r="K31" i="65"/>
  <c r="K26" i="70"/>
  <c r="BD575" i="64"/>
  <c r="BD502"/>
  <c r="BD357"/>
  <c r="BD141"/>
  <c r="BD212"/>
  <c r="BD70"/>
  <c r="BD429"/>
  <c r="BD283"/>
  <c r="BD275"/>
  <c r="BD204"/>
  <c r="BD62"/>
  <c r="BD133"/>
  <c r="BD567"/>
  <c r="BD494"/>
  <c r="BD421"/>
  <c r="BD349"/>
  <c r="BD69"/>
  <c r="BD282"/>
  <c r="BD356"/>
  <c r="BD140"/>
  <c r="BD501"/>
  <c r="BD574"/>
  <c r="BD211"/>
  <c r="BD428"/>
  <c r="BD351"/>
  <c r="BD423"/>
  <c r="BD206"/>
  <c r="BD569"/>
  <c r="BD496"/>
  <c r="BD135"/>
  <c r="BD277"/>
  <c r="BD64"/>
  <c r="BD359"/>
  <c r="BD143"/>
  <c r="BD431"/>
  <c r="BD214"/>
  <c r="BD285"/>
  <c r="BD577"/>
  <c r="BD504"/>
  <c r="BD72"/>
  <c r="BD276"/>
  <c r="BD134"/>
  <c r="BD205"/>
  <c r="BD495"/>
  <c r="BD63"/>
  <c r="BD422"/>
  <c r="BD568"/>
  <c r="BD350"/>
  <c r="BD146"/>
  <c r="BD580"/>
  <c r="BD288"/>
  <c r="BD362"/>
  <c r="BD434"/>
  <c r="BD217"/>
  <c r="BD75"/>
  <c r="BD507"/>
  <c r="BD148"/>
  <c r="BD290"/>
  <c r="BD364"/>
  <c r="BD509"/>
  <c r="BD77"/>
  <c r="BD219"/>
  <c r="BD582"/>
  <c r="BD436"/>
  <c r="BD570"/>
  <c r="BD136"/>
  <c r="BD497"/>
  <c r="BD278"/>
  <c r="BD207"/>
  <c r="BD65"/>
  <c r="BD424"/>
  <c r="BD352"/>
  <c r="BD581"/>
  <c r="BD147"/>
  <c r="BD289"/>
  <c r="BD508"/>
  <c r="BD363"/>
  <c r="BD435"/>
  <c r="BD76"/>
  <c r="BD218"/>
  <c r="AB246" i="46"/>
  <c r="O32" i="57"/>
  <c r="P83" i="56"/>
  <c r="H32" i="57"/>
  <c r="I83" i="56"/>
  <c r="K83"/>
  <c r="J33" i="57"/>
  <c r="G33"/>
  <c r="F83" i="56"/>
  <c r="J83"/>
  <c r="I33" i="57"/>
  <c r="F33"/>
  <c r="G83" i="56"/>
  <c r="R32" i="57"/>
  <c r="S83" i="56"/>
  <c r="M32" i="57"/>
  <c r="CN189" i="46"/>
  <c r="CO189" s="1"/>
  <c r="E252" i="56"/>
  <c r="D48" i="57"/>
  <c r="D75" i="56"/>
  <c r="K75" i="44" s="1"/>
  <c r="L75" s="1"/>
  <c r="BQ649" i="64"/>
  <c r="BQ648"/>
  <c r="D77" i="56"/>
  <c r="K77" i="44" s="1"/>
  <c r="L77" s="1"/>
  <c r="D67" i="56"/>
  <c r="K67" i="44" s="1"/>
  <c r="L67" s="1"/>
  <c r="D74" i="56"/>
  <c r="K74" i="44" s="1"/>
  <c r="L74" s="1"/>
  <c r="D79" i="56"/>
  <c r="K79" i="44" s="1"/>
  <c r="L79" s="1"/>
  <c r="BQ643" i="64"/>
  <c r="CN65" i="46"/>
  <c r="CO65" s="1"/>
  <c r="BS83"/>
  <c r="D248" i="25"/>
  <c r="D208" i="56"/>
  <c r="K206" i="44" s="1"/>
  <c r="L206" s="1"/>
  <c r="CJ252" i="46"/>
  <c r="W199" i="56"/>
  <c r="V38" i="73" s="1"/>
  <c r="V19" s="1"/>
  <c r="V175" i="25"/>
  <c r="V177" s="1"/>
  <c r="V56" i="57" s="1"/>
  <c r="BO278" i="64"/>
  <c r="BO352"/>
  <c r="BO136"/>
  <c r="BO65"/>
  <c r="BO497"/>
  <c r="BO207"/>
  <c r="BO570"/>
  <c r="BO424"/>
  <c r="BO429"/>
  <c r="BO141"/>
  <c r="BO575"/>
  <c r="BO283"/>
  <c r="BO502"/>
  <c r="BO70"/>
  <c r="BO357"/>
  <c r="BO212"/>
  <c r="CJ253" i="46"/>
  <c r="W20" i="56"/>
  <c r="BO66" i="64"/>
  <c r="BO208"/>
  <c r="BO279"/>
  <c r="BO137"/>
  <c r="BO571"/>
  <c r="BO353"/>
  <c r="BO498"/>
  <c r="BO425"/>
  <c r="BO364"/>
  <c r="BO436"/>
  <c r="BO582"/>
  <c r="BO219"/>
  <c r="BO290"/>
  <c r="BO509"/>
  <c r="BO77"/>
  <c r="BO148"/>
  <c r="BO144"/>
  <c r="BO73"/>
  <c r="BO432"/>
  <c r="BO215"/>
  <c r="BO578"/>
  <c r="BO286"/>
  <c r="BO505"/>
  <c r="BO360"/>
  <c r="BO213"/>
  <c r="BO284"/>
  <c r="BO71"/>
  <c r="BO503"/>
  <c r="BO430"/>
  <c r="BO358"/>
  <c r="BO576"/>
  <c r="BO142"/>
  <c r="BO221"/>
  <c r="BO150"/>
  <c r="BO584"/>
  <c r="BO511"/>
  <c r="BO438"/>
  <c r="BO79"/>
  <c r="BO292"/>
  <c r="BO366"/>
  <c r="BO580"/>
  <c r="BO217"/>
  <c r="BO362"/>
  <c r="BO507"/>
  <c r="BO288"/>
  <c r="BO434"/>
  <c r="BO75"/>
  <c r="BO146"/>
  <c r="BO67"/>
  <c r="BO354"/>
  <c r="BO209"/>
  <c r="BO426"/>
  <c r="BO499"/>
  <c r="BO280"/>
  <c r="BO138"/>
  <c r="BO572"/>
  <c r="BP131"/>
  <c r="BP419"/>
  <c r="BP273"/>
  <c r="BP60"/>
  <c r="BP492"/>
  <c r="BP565"/>
  <c r="BP347"/>
  <c r="BP202"/>
  <c r="W26" i="70"/>
  <c r="W30" i="73"/>
  <c r="W32" i="75"/>
  <c r="W31" i="65"/>
  <c r="W26" i="47"/>
  <c r="W34" i="74"/>
  <c r="W37" i="69"/>
  <c r="W25" i="71"/>
  <c r="BP497" i="64"/>
  <c r="BP278"/>
  <c r="BP136"/>
  <c r="BP352"/>
  <c r="BP207"/>
  <c r="BP570"/>
  <c r="BP424"/>
  <c r="BP65"/>
  <c r="BP219"/>
  <c r="BP436"/>
  <c r="BP364"/>
  <c r="BP509"/>
  <c r="BP290"/>
  <c r="BP77"/>
  <c r="BP148"/>
  <c r="BP582"/>
  <c r="BP67"/>
  <c r="BP572"/>
  <c r="BP280"/>
  <c r="BP138"/>
  <c r="BP209"/>
  <c r="BP354"/>
  <c r="BP426"/>
  <c r="BP499"/>
  <c r="BP68"/>
  <c r="BP210"/>
  <c r="BP281"/>
  <c r="BP427"/>
  <c r="BP139"/>
  <c r="BP573"/>
  <c r="BP500"/>
  <c r="BP355"/>
  <c r="BP420"/>
  <c r="BP132"/>
  <c r="BP566"/>
  <c r="BP493"/>
  <c r="BP348"/>
  <c r="BP203"/>
  <c r="BP274"/>
  <c r="BP61"/>
  <c r="BP70"/>
  <c r="BP283"/>
  <c r="BP575"/>
  <c r="BP212"/>
  <c r="BP429"/>
  <c r="BP357"/>
  <c r="BP141"/>
  <c r="BP502"/>
  <c r="BP146"/>
  <c r="BP362"/>
  <c r="BP217"/>
  <c r="BP288"/>
  <c r="BP580"/>
  <c r="BP75"/>
  <c r="BP507"/>
  <c r="BP434"/>
  <c r="BP63"/>
  <c r="BP205"/>
  <c r="BP422"/>
  <c r="BP350"/>
  <c r="BP134"/>
  <c r="BP568"/>
  <c r="BP495"/>
  <c r="BP276"/>
  <c r="BP69"/>
  <c r="BP428"/>
  <c r="BP356"/>
  <c r="BP574"/>
  <c r="BP282"/>
  <c r="BP140"/>
  <c r="BP211"/>
  <c r="BP501"/>
  <c r="BP438"/>
  <c r="BP584"/>
  <c r="BP221"/>
  <c r="BP292"/>
  <c r="BP511"/>
  <c r="BP150"/>
  <c r="BP366"/>
  <c r="BP79"/>
  <c r="CB252" i="46"/>
  <c r="O199" i="56"/>
  <c r="N45" i="69" s="1"/>
  <c r="N24" s="1"/>
  <c r="N175" i="25"/>
  <c r="N177" s="1"/>
  <c r="N56" i="57" s="1"/>
  <c r="N30"/>
  <c r="N226" i="25"/>
  <c r="N26" i="47"/>
  <c r="N30" i="73"/>
  <c r="N26" i="70"/>
  <c r="N37" i="69"/>
  <c r="N34" i="74"/>
  <c r="N32" i="75"/>
  <c r="N25" i="71"/>
  <c r="N31" i="65"/>
  <c r="BG78" i="64"/>
  <c r="BG583"/>
  <c r="BG437"/>
  <c r="BG510"/>
  <c r="BG291"/>
  <c r="BG149"/>
  <c r="BG365"/>
  <c r="BG220"/>
  <c r="BG501"/>
  <c r="BG356"/>
  <c r="BG140"/>
  <c r="BG428"/>
  <c r="BG211"/>
  <c r="BG282"/>
  <c r="BG69"/>
  <c r="BG574"/>
  <c r="CB253" i="46"/>
  <c r="O20" i="56"/>
  <c r="BG146" i="64"/>
  <c r="BG288"/>
  <c r="BG217"/>
  <c r="BG362"/>
  <c r="BG507"/>
  <c r="BG75"/>
  <c r="BG580"/>
  <c r="BG434"/>
  <c r="BG568"/>
  <c r="BG276"/>
  <c r="BG205"/>
  <c r="BG134"/>
  <c r="BG63"/>
  <c r="BG495"/>
  <c r="BG422"/>
  <c r="BG350"/>
  <c r="BG136"/>
  <c r="BG352"/>
  <c r="BG278"/>
  <c r="BG424"/>
  <c r="BG570"/>
  <c r="BG65"/>
  <c r="BG207"/>
  <c r="BG497"/>
  <c r="BG61"/>
  <c r="BG493"/>
  <c r="BG132"/>
  <c r="BG203"/>
  <c r="BG566"/>
  <c r="BG348"/>
  <c r="BG420"/>
  <c r="BG274"/>
  <c r="BG364"/>
  <c r="BG582"/>
  <c r="BG148"/>
  <c r="BG219"/>
  <c r="BG509"/>
  <c r="BG436"/>
  <c r="BG77"/>
  <c r="BG290"/>
  <c r="BG508"/>
  <c r="BG147"/>
  <c r="BG76"/>
  <c r="BG581"/>
  <c r="BG435"/>
  <c r="BG289"/>
  <c r="BG363"/>
  <c r="BG218"/>
  <c r="BG569"/>
  <c r="BG135"/>
  <c r="BG206"/>
  <c r="BG351"/>
  <c r="BG277"/>
  <c r="BG496"/>
  <c r="BG64"/>
  <c r="BG423"/>
  <c r="M30" i="57"/>
  <c r="M226" i="25"/>
  <c r="BF139" i="64"/>
  <c r="BF355"/>
  <c r="BF500"/>
  <c r="BF573"/>
  <c r="BF68"/>
  <c r="BF427"/>
  <c r="BF210"/>
  <c r="BF281"/>
  <c r="BF432"/>
  <c r="BF578"/>
  <c r="BF360"/>
  <c r="BF215"/>
  <c r="BF286"/>
  <c r="BF144"/>
  <c r="BF73"/>
  <c r="BF505"/>
  <c r="CA253" i="46"/>
  <c r="N20" i="56"/>
  <c r="BF350" i="64"/>
  <c r="BF205"/>
  <c r="BF422"/>
  <c r="BF63"/>
  <c r="BF134"/>
  <c r="BF276"/>
  <c r="BF568"/>
  <c r="BF495"/>
  <c r="BF583"/>
  <c r="BF78"/>
  <c r="BF365"/>
  <c r="BF437"/>
  <c r="BF510"/>
  <c r="BF291"/>
  <c r="BF220"/>
  <c r="BF149"/>
  <c r="BF438"/>
  <c r="BF150"/>
  <c r="BF511"/>
  <c r="BF584"/>
  <c r="BF221"/>
  <c r="BF79"/>
  <c r="BF366"/>
  <c r="BF292"/>
  <c r="BF433"/>
  <c r="BF145"/>
  <c r="BF74"/>
  <c r="BF506"/>
  <c r="BF361"/>
  <c r="BF216"/>
  <c r="BF287"/>
  <c r="BF579"/>
  <c r="BF137"/>
  <c r="BF353"/>
  <c r="BF66"/>
  <c r="BF208"/>
  <c r="BF498"/>
  <c r="BF279"/>
  <c r="BF425"/>
  <c r="BF571"/>
  <c r="BF493"/>
  <c r="BF566"/>
  <c r="BF203"/>
  <c r="BF420"/>
  <c r="BF132"/>
  <c r="BF274"/>
  <c r="BF348"/>
  <c r="BF61"/>
  <c r="BF141"/>
  <c r="BF212"/>
  <c r="BF429"/>
  <c r="BF70"/>
  <c r="BF575"/>
  <c r="BF357"/>
  <c r="BF502"/>
  <c r="BF283"/>
  <c r="L34" i="74"/>
  <c r="L30" i="73"/>
  <c r="L31" i="65"/>
  <c r="L37" i="69"/>
  <c r="L32" i="75"/>
  <c r="L26" i="47"/>
  <c r="L26" i="70"/>
  <c r="L25" i="71"/>
  <c r="M199" i="56"/>
  <c r="L33" i="71" s="1"/>
  <c r="L19" s="1"/>
  <c r="BZ252" i="46"/>
  <c r="L175" i="25"/>
  <c r="L177" s="1"/>
  <c r="L56" i="57" s="1"/>
  <c r="BE147" i="64"/>
  <c r="BE363"/>
  <c r="BE508"/>
  <c r="BE289"/>
  <c r="BE435"/>
  <c r="BE218"/>
  <c r="BE581"/>
  <c r="BE76"/>
  <c r="BE64"/>
  <c r="BE135"/>
  <c r="BE496"/>
  <c r="BE277"/>
  <c r="BE206"/>
  <c r="BE569"/>
  <c r="BE423"/>
  <c r="BE351"/>
  <c r="BE567"/>
  <c r="BE204"/>
  <c r="BE421"/>
  <c r="BE133"/>
  <c r="BE494"/>
  <c r="BE275"/>
  <c r="BE349"/>
  <c r="BE62"/>
  <c r="BE437"/>
  <c r="BE291"/>
  <c r="BE510"/>
  <c r="BE365"/>
  <c r="BE220"/>
  <c r="BE583"/>
  <c r="BE78"/>
  <c r="BE149"/>
  <c r="BE568"/>
  <c r="BE422"/>
  <c r="BE63"/>
  <c r="BE350"/>
  <c r="BE495"/>
  <c r="BE276"/>
  <c r="BE134"/>
  <c r="BE205"/>
  <c r="BE431"/>
  <c r="BE504"/>
  <c r="BE359"/>
  <c r="BE143"/>
  <c r="BE577"/>
  <c r="BE72"/>
  <c r="BE214"/>
  <c r="BE285"/>
  <c r="BE584"/>
  <c r="BE221"/>
  <c r="BE438"/>
  <c r="BE292"/>
  <c r="BE79"/>
  <c r="BE511"/>
  <c r="BE366"/>
  <c r="BE150"/>
  <c r="BE203"/>
  <c r="BE61"/>
  <c r="BE420"/>
  <c r="BE566"/>
  <c r="BE274"/>
  <c r="BE348"/>
  <c r="BE493"/>
  <c r="BE132"/>
  <c r="BE361"/>
  <c r="BE287"/>
  <c r="BE216"/>
  <c r="BE506"/>
  <c r="BE74"/>
  <c r="BE579"/>
  <c r="BE145"/>
  <c r="BE433"/>
  <c r="BE146"/>
  <c r="BE362"/>
  <c r="BE507"/>
  <c r="BE75"/>
  <c r="BE217"/>
  <c r="BE434"/>
  <c r="BE580"/>
  <c r="BE288"/>
  <c r="R199" i="56"/>
  <c r="Q45" i="69" s="1"/>
  <c r="Q24" s="1"/>
  <c r="CE252" i="46"/>
  <c r="Q175" i="25"/>
  <c r="Q177" s="1"/>
  <c r="Q56" i="57" s="1"/>
  <c r="BJ77" i="64"/>
  <c r="BJ436"/>
  <c r="BJ509"/>
  <c r="BJ364"/>
  <c r="BJ290"/>
  <c r="BJ148"/>
  <c r="BJ219"/>
  <c r="BJ582"/>
  <c r="BJ136"/>
  <c r="BJ352"/>
  <c r="BJ497"/>
  <c r="BJ570"/>
  <c r="BJ65"/>
  <c r="BJ207"/>
  <c r="BJ278"/>
  <c r="BJ424"/>
  <c r="BJ496"/>
  <c r="BJ64"/>
  <c r="BJ569"/>
  <c r="BJ423"/>
  <c r="BJ277"/>
  <c r="BJ135"/>
  <c r="BJ206"/>
  <c r="BJ351"/>
  <c r="BJ568"/>
  <c r="BJ350"/>
  <c r="BJ205"/>
  <c r="BJ276"/>
  <c r="BJ495"/>
  <c r="BJ63"/>
  <c r="BJ134"/>
  <c r="BJ422"/>
  <c r="BJ62"/>
  <c r="BJ567"/>
  <c r="BJ204"/>
  <c r="BJ133"/>
  <c r="BJ349"/>
  <c r="BJ494"/>
  <c r="BJ275"/>
  <c r="BJ421"/>
  <c r="BJ69"/>
  <c r="BJ574"/>
  <c r="BJ428"/>
  <c r="BJ282"/>
  <c r="BJ211"/>
  <c r="BJ356"/>
  <c r="BJ501"/>
  <c r="BJ140"/>
  <c r="BJ203"/>
  <c r="BJ493"/>
  <c r="BJ420"/>
  <c r="BJ61"/>
  <c r="BJ132"/>
  <c r="BJ348"/>
  <c r="BJ566"/>
  <c r="BJ274"/>
  <c r="BJ75"/>
  <c r="BJ288"/>
  <c r="BJ434"/>
  <c r="BJ217"/>
  <c r="BJ146"/>
  <c r="BJ362"/>
  <c r="BJ507"/>
  <c r="BJ580"/>
  <c r="BJ210"/>
  <c r="BJ500"/>
  <c r="BJ281"/>
  <c r="BJ355"/>
  <c r="BJ573"/>
  <c r="BJ68"/>
  <c r="BJ427"/>
  <c r="BJ139"/>
  <c r="BJ212"/>
  <c r="BJ575"/>
  <c r="BJ429"/>
  <c r="BJ502"/>
  <c r="BJ357"/>
  <c r="BJ70"/>
  <c r="BJ141"/>
  <c r="BJ283"/>
  <c r="T30" i="73"/>
  <c r="T32" i="75"/>
  <c r="T34" i="74"/>
  <c r="T37" i="69"/>
  <c r="T26" i="70"/>
  <c r="T31" i="65"/>
  <c r="T26" i="47"/>
  <c r="T25" i="71"/>
  <c r="BM136" i="64"/>
  <c r="BM278"/>
  <c r="BM497"/>
  <c r="BM65"/>
  <c r="BM207"/>
  <c r="BM424"/>
  <c r="BM352"/>
  <c r="BM570"/>
  <c r="BM575"/>
  <c r="BM141"/>
  <c r="BM357"/>
  <c r="BM70"/>
  <c r="BM429"/>
  <c r="BM502"/>
  <c r="BM212"/>
  <c r="BM283"/>
  <c r="CH253" i="46"/>
  <c r="U20" i="56"/>
  <c r="BM62" i="64"/>
  <c r="BM494"/>
  <c r="BM421"/>
  <c r="BM133"/>
  <c r="BM275"/>
  <c r="BM349"/>
  <c r="BM567"/>
  <c r="BM204"/>
  <c r="BM64"/>
  <c r="BM351"/>
  <c r="BM206"/>
  <c r="BM423"/>
  <c r="BM496"/>
  <c r="BM277"/>
  <c r="BM569"/>
  <c r="BM135"/>
  <c r="BM150"/>
  <c r="BM221"/>
  <c r="BM366"/>
  <c r="BM79"/>
  <c r="BM511"/>
  <c r="BM438"/>
  <c r="BM292"/>
  <c r="BM584"/>
  <c r="BM146"/>
  <c r="BM507"/>
  <c r="BM362"/>
  <c r="BM217"/>
  <c r="BM75"/>
  <c r="BM434"/>
  <c r="BM288"/>
  <c r="BM580"/>
  <c r="BM214"/>
  <c r="BM504"/>
  <c r="BM359"/>
  <c r="BM577"/>
  <c r="BM285"/>
  <c r="BM431"/>
  <c r="BM72"/>
  <c r="BM143"/>
  <c r="BM503"/>
  <c r="BM142"/>
  <c r="BM71"/>
  <c r="BM213"/>
  <c r="BM284"/>
  <c r="BM576"/>
  <c r="BM358"/>
  <c r="BM430"/>
  <c r="BM428"/>
  <c r="BM211"/>
  <c r="BM69"/>
  <c r="BM574"/>
  <c r="BM140"/>
  <c r="BM356"/>
  <c r="BM282"/>
  <c r="BM501"/>
  <c r="P199" i="56"/>
  <c r="O45" i="69" s="1"/>
  <c r="O24" s="1"/>
  <c r="CC252" i="46"/>
  <c r="O175" i="25"/>
  <c r="O177" s="1"/>
  <c r="O56" i="57" s="1"/>
  <c r="BH565" i="64"/>
  <c r="BH60"/>
  <c r="BH492"/>
  <c r="BH419"/>
  <c r="BH131"/>
  <c r="BH273"/>
  <c r="BH347"/>
  <c r="BH202"/>
  <c r="BH274"/>
  <c r="BH566"/>
  <c r="BH493"/>
  <c r="BH203"/>
  <c r="BH61"/>
  <c r="BH420"/>
  <c r="BH348"/>
  <c r="BH132"/>
  <c r="BH133"/>
  <c r="BH421"/>
  <c r="BH567"/>
  <c r="BH204"/>
  <c r="BH349"/>
  <c r="BH494"/>
  <c r="BH275"/>
  <c r="BH62"/>
  <c r="BH356"/>
  <c r="BH140"/>
  <c r="BH69"/>
  <c r="BH282"/>
  <c r="BH501"/>
  <c r="BH211"/>
  <c r="BH428"/>
  <c r="BH574"/>
  <c r="BH136"/>
  <c r="BH278"/>
  <c r="BH497"/>
  <c r="BH65"/>
  <c r="BH570"/>
  <c r="BH352"/>
  <c r="BH424"/>
  <c r="BH207"/>
  <c r="BH150"/>
  <c r="BH584"/>
  <c r="BH511"/>
  <c r="BH221"/>
  <c r="BH438"/>
  <c r="BH292"/>
  <c r="BH366"/>
  <c r="BH79"/>
  <c r="BH67"/>
  <c r="BH280"/>
  <c r="BH426"/>
  <c r="BH209"/>
  <c r="BH354"/>
  <c r="BH572"/>
  <c r="BH138"/>
  <c r="BH499"/>
  <c r="BH217"/>
  <c r="BH434"/>
  <c r="BH507"/>
  <c r="BH75"/>
  <c r="BH362"/>
  <c r="BH146"/>
  <c r="BH580"/>
  <c r="BH288"/>
  <c r="BH506"/>
  <c r="BH145"/>
  <c r="BH361"/>
  <c r="BH287"/>
  <c r="BH579"/>
  <c r="BH216"/>
  <c r="BH74"/>
  <c r="BH433"/>
  <c r="BH509"/>
  <c r="BH582"/>
  <c r="BH290"/>
  <c r="BH148"/>
  <c r="BH219"/>
  <c r="BH77"/>
  <c r="BH436"/>
  <c r="BH364"/>
  <c r="BH63"/>
  <c r="BH134"/>
  <c r="BH350"/>
  <c r="BH422"/>
  <c r="BH568"/>
  <c r="BH276"/>
  <c r="BH205"/>
  <c r="BH495"/>
  <c r="I199" i="56"/>
  <c r="H34" i="70" s="1"/>
  <c r="H20" s="1"/>
  <c r="BV252" i="46"/>
  <c r="H175" i="25"/>
  <c r="H177" s="1"/>
  <c r="H56" i="57" s="1"/>
  <c r="H30"/>
  <c r="H226" i="25"/>
  <c r="BA505" i="64"/>
  <c r="BA144"/>
  <c r="BA578"/>
  <c r="BA360"/>
  <c r="BA215"/>
  <c r="BA73"/>
  <c r="BA286"/>
  <c r="BA432"/>
  <c r="BA70"/>
  <c r="BA575"/>
  <c r="BA141"/>
  <c r="BA502"/>
  <c r="BA357"/>
  <c r="BA283"/>
  <c r="BA429"/>
  <c r="BA212"/>
  <c r="BV253" i="46"/>
  <c r="I20" i="56"/>
  <c r="BA350" i="64"/>
  <c r="BA276"/>
  <c r="BA495"/>
  <c r="BA205"/>
  <c r="BA134"/>
  <c r="BA568"/>
  <c r="BA63"/>
  <c r="BA422"/>
  <c r="BA135"/>
  <c r="BA423"/>
  <c r="BA496"/>
  <c r="BA569"/>
  <c r="BA64"/>
  <c r="BA277"/>
  <c r="BA351"/>
  <c r="BA206"/>
  <c r="BA425"/>
  <c r="BA208"/>
  <c r="BA279"/>
  <c r="BA66"/>
  <c r="BA137"/>
  <c r="BA498"/>
  <c r="BA353"/>
  <c r="BA571"/>
  <c r="BA574"/>
  <c r="BA211"/>
  <c r="BA69"/>
  <c r="BA428"/>
  <c r="BA501"/>
  <c r="BA356"/>
  <c r="BA282"/>
  <c r="BA140"/>
  <c r="BA511"/>
  <c r="BA150"/>
  <c r="BA366"/>
  <c r="BA584"/>
  <c r="BA438"/>
  <c r="BA221"/>
  <c r="BA79"/>
  <c r="BA292"/>
  <c r="BA580"/>
  <c r="BA146"/>
  <c r="BA434"/>
  <c r="BA288"/>
  <c r="BA507"/>
  <c r="BA75"/>
  <c r="BA362"/>
  <c r="BA217"/>
  <c r="BA132"/>
  <c r="BA493"/>
  <c r="BA274"/>
  <c r="BA420"/>
  <c r="BA566"/>
  <c r="BA203"/>
  <c r="BA348"/>
  <c r="BA61"/>
  <c r="BL60"/>
  <c r="BL419"/>
  <c r="BL492"/>
  <c r="BL131"/>
  <c r="BL565"/>
  <c r="BL273"/>
  <c r="BL347"/>
  <c r="BL202"/>
  <c r="T199" i="56"/>
  <c r="S34" i="70" s="1"/>
  <c r="S20" s="1"/>
  <c r="CG252" i="46"/>
  <c r="S175" i="25"/>
  <c r="S177" s="1"/>
  <c r="S56" i="57" s="1"/>
  <c r="BL352" i="64"/>
  <c r="BL424"/>
  <c r="BL136"/>
  <c r="BL497"/>
  <c r="BL570"/>
  <c r="BL278"/>
  <c r="BL65"/>
  <c r="BL207"/>
  <c r="BL290"/>
  <c r="BL582"/>
  <c r="BL436"/>
  <c r="BL364"/>
  <c r="BL148"/>
  <c r="BL509"/>
  <c r="BL219"/>
  <c r="BL77"/>
  <c r="BL435"/>
  <c r="BL76"/>
  <c r="BL147"/>
  <c r="BL218"/>
  <c r="BL363"/>
  <c r="BL508"/>
  <c r="BL581"/>
  <c r="BL289"/>
  <c r="BL438"/>
  <c r="BL150"/>
  <c r="BL366"/>
  <c r="BL221"/>
  <c r="BL511"/>
  <c r="BL584"/>
  <c r="BL292"/>
  <c r="BL79"/>
  <c r="BL70"/>
  <c r="BL283"/>
  <c r="BL357"/>
  <c r="BL429"/>
  <c r="BL575"/>
  <c r="BL212"/>
  <c r="BL502"/>
  <c r="BL141"/>
  <c r="BL359"/>
  <c r="BL504"/>
  <c r="BL72"/>
  <c r="BL577"/>
  <c r="BL214"/>
  <c r="BL431"/>
  <c r="BL285"/>
  <c r="BL143"/>
  <c r="BL69"/>
  <c r="BL356"/>
  <c r="BL428"/>
  <c r="BL282"/>
  <c r="BL140"/>
  <c r="BL211"/>
  <c r="BL574"/>
  <c r="BL501"/>
  <c r="BL132"/>
  <c r="BL493"/>
  <c r="BL61"/>
  <c r="BL566"/>
  <c r="BL420"/>
  <c r="BL348"/>
  <c r="BL203"/>
  <c r="BL274"/>
  <c r="BL142"/>
  <c r="BL503"/>
  <c r="BL576"/>
  <c r="BL284"/>
  <c r="BL430"/>
  <c r="BL213"/>
  <c r="BL358"/>
  <c r="BL71"/>
  <c r="BL506"/>
  <c r="BL361"/>
  <c r="BL287"/>
  <c r="BL145"/>
  <c r="BL433"/>
  <c r="BL216"/>
  <c r="BL579"/>
  <c r="BL74"/>
  <c r="Q33" i="57"/>
  <c r="Q83" i="56"/>
  <c r="K33" i="57"/>
  <c r="L83" i="56"/>
  <c r="N32" i="57"/>
  <c r="T33"/>
  <c r="U33"/>
  <c r="V32"/>
  <c r="W83" i="56"/>
  <c r="W33" i="57"/>
  <c r="L32"/>
  <c r="L33"/>
  <c r="S33"/>
  <c r="S32"/>
  <c r="CN69" i="46"/>
  <c r="CO69" s="1"/>
  <c r="BQ652" i="64"/>
  <c r="BQ642"/>
  <c r="BQ646"/>
  <c r="CN60" i="46"/>
  <c r="CO60" s="1"/>
  <c r="D70" i="56"/>
  <c r="K70" i="44" s="1"/>
  <c r="L70" s="1"/>
  <c r="D66" i="56"/>
  <c r="K66" i="44" s="1"/>
  <c r="L66" s="1"/>
  <c r="D62" i="56"/>
  <c r="K62" i="44" s="1"/>
  <c r="L62" s="1"/>
  <c r="D63" i="56"/>
  <c r="K63" i="44" s="1"/>
  <c r="L63" s="1"/>
  <c r="D73" i="56"/>
  <c r="K73" i="44" s="1"/>
  <c r="L73" s="1"/>
  <c r="D64" i="56"/>
  <c r="K64" i="44" s="1"/>
  <c r="L64" s="1"/>
  <c r="D71" i="56"/>
  <c r="K71" i="44" s="1"/>
  <c r="L71" s="1"/>
  <c r="D72" i="56"/>
  <c r="K72" i="44" s="1"/>
  <c r="L72" s="1"/>
  <c r="D61" i="56"/>
  <c r="K61" i="44" s="1"/>
  <c r="L61" s="1"/>
  <c r="CN76" i="46"/>
  <c r="CO76" s="1"/>
  <c r="CN80"/>
  <c r="CO80" s="1"/>
  <c r="CN68"/>
  <c r="CO68" s="1"/>
  <c r="CN177"/>
  <c r="CO177" s="1"/>
  <c r="AW293" i="64"/>
  <c r="AW295" s="1"/>
  <c r="BT82" i="46" s="1"/>
  <c r="AW367" i="64"/>
  <c r="AW222"/>
  <c r="AW224" s="1"/>
  <c r="AW151"/>
  <c r="AW153" s="1"/>
  <c r="G199" i="56"/>
  <c r="F34" i="70" s="1"/>
  <c r="F20" s="1"/>
  <c r="BT252" i="46"/>
  <c r="F175" i="25"/>
  <c r="F177" s="1"/>
  <c r="F56" i="57" s="1"/>
  <c r="BT253" i="46"/>
  <c r="G20" i="56"/>
  <c r="AY215" i="64"/>
  <c r="AY578"/>
  <c r="AY286"/>
  <c r="AY432"/>
  <c r="AY505"/>
  <c r="AY144"/>
  <c r="AY360"/>
  <c r="AY73"/>
  <c r="AY583"/>
  <c r="AY78"/>
  <c r="AY365"/>
  <c r="AY437"/>
  <c r="AY149"/>
  <c r="AY220"/>
  <c r="AY291"/>
  <c r="AY510"/>
  <c r="AY498"/>
  <c r="AY208"/>
  <c r="AY571"/>
  <c r="AY353"/>
  <c r="AY66"/>
  <c r="AY279"/>
  <c r="AY137"/>
  <c r="AY425"/>
  <c r="AY500"/>
  <c r="AY281"/>
  <c r="AY573"/>
  <c r="AY68"/>
  <c r="AY427"/>
  <c r="AY355"/>
  <c r="AY210"/>
  <c r="AY139"/>
  <c r="AY503"/>
  <c r="AY430"/>
  <c r="AY213"/>
  <c r="AY576"/>
  <c r="AY142"/>
  <c r="AY71"/>
  <c r="AY284"/>
  <c r="AY358"/>
  <c r="AY581"/>
  <c r="AY508"/>
  <c r="AY147"/>
  <c r="AY76"/>
  <c r="AY289"/>
  <c r="AY435"/>
  <c r="AY218"/>
  <c r="AY363"/>
  <c r="AY348"/>
  <c r="AY274"/>
  <c r="AY61"/>
  <c r="AY420"/>
  <c r="AY132"/>
  <c r="AY566"/>
  <c r="AY203"/>
  <c r="AY493"/>
  <c r="AY497"/>
  <c r="AY65"/>
  <c r="AY207"/>
  <c r="AY352"/>
  <c r="AY570"/>
  <c r="AY136"/>
  <c r="AY424"/>
  <c r="AY278"/>
  <c r="AY438"/>
  <c r="AY366"/>
  <c r="AY584"/>
  <c r="AY221"/>
  <c r="AY79"/>
  <c r="AY511"/>
  <c r="AY150"/>
  <c r="AY292"/>
  <c r="BI273"/>
  <c r="BI419"/>
  <c r="BI565"/>
  <c r="BI202"/>
  <c r="BI131"/>
  <c r="BI60"/>
  <c r="BI492"/>
  <c r="BI347"/>
  <c r="Q199" i="56"/>
  <c r="P45" i="69" s="1"/>
  <c r="P24" s="1"/>
  <c r="CD252" i="46"/>
  <c r="P175" i="25"/>
  <c r="P177" s="1"/>
  <c r="P56" i="57" s="1"/>
  <c r="P26" i="47"/>
  <c r="P34" i="74"/>
  <c r="P32" i="75"/>
  <c r="P30" i="73"/>
  <c r="P37" i="69"/>
  <c r="P31" i="65"/>
  <c r="P25" i="71"/>
  <c r="P26" i="70"/>
  <c r="CD253" i="46"/>
  <c r="Q20" i="56"/>
  <c r="BI69" i="64"/>
  <c r="BI211"/>
  <c r="BI140"/>
  <c r="BI428"/>
  <c r="BI501"/>
  <c r="BI282"/>
  <c r="BI574"/>
  <c r="BI356"/>
  <c r="BI571"/>
  <c r="BI66"/>
  <c r="BI353"/>
  <c r="BI208"/>
  <c r="BI425"/>
  <c r="BI137"/>
  <c r="BI279"/>
  <c r="BI498"/>
  <c r="BI348"/>
  <c r="BI274"/>
  <c r="BI61"/>
  <c r="BI493"/>
  <c r="BI203"/>
  <c r="BI132"/>
  <c r="BI566"/>
  <c r="BI420"/>
  <c r="BI506"/>
  <c r="BI579"/>
  <c r="BI145"/>
  <c r="BI216"/>
  <c r="BI361"/>
  <c r="BI74"/>
  <c r="BI433"/>
  <c r="BI287"/>
  <c r="BI77"/>
  <c r="BI290"/>
  <c r="BI364"/>
  <c r="BI219"/>
  <c r="BI582"/>
  <c r="BI436"/>
  <c r="BI509"/>
  <c r="BI148"/>
  <c r="BI217"/>
  <c r="BI146"/>
  <c r="BI580"/>
  <c r="BI434"/>
  <c r="BI75"/>
  <c r="BI507"/>
  <c r="BI362"/>
  <c r="BI288"/>
  <c r="BI205"/>
  <c r="BI422"/>
  <c r="BI350"/>
  <c r="BI63"/>
  <c r="BI568"/>
  <c r="BI276"/>
  <c r="BI134"/>
  <c r="BI495"/>
  <c r="BI438"/>
  <c r="BI511"/>
  <c r="BI79"/>
  <c r="BI292"/>
  <c r="BI584"/>
  <c r="BI150"/>
  <c r="BI221"/>
  <c r="BI366"/>
  <c r="BI575"/>
  <c r="BI357"/>
  <c r="BI283"/>
  <c r="BI70"/>
  <c r="BI429"/>
  <c r="BI141"/>
  <c r="BI502"/>
  <c r="BI212"/>
  <c r="AX273"/>
  <c r="AX131"/>
  <c r="AX419"/>
  <c r="AX347"/>
  <c r="AX202"/>
  <c r="AX60"/>
  <c r="AX492"/>
  <c r="AX565"/>
  <c r="AX511"/>
  <c r="AX79"/>
  <c r="AX221"/>
  <c r="AX150"/>
  <c r="AX292"/>
  <c r="AX584"/>
  <c r="AX438"/>
  <c r="AX366"/>
  <c r="AX283"/>
  <c r="AX70"/>
  <c r="AX429"/>
  <c r="AX357"/>
  <c r="AX575"/>
  <c r="AX141"/>
  <c r="AX212"/>
  <c r="AX502"/>
  <c r="AX571"/>
  <c r="AX208"/>
  <c r="AX425"/>
  <c r="AX66"/>
  <c r="AX498"/>
  <c r="AX279"/>
  <c r="AX353"/>
  <c r="AX137"/>
  <c r="AX147"/>
  <c r="AX218"/>
  <c r="AX363"/>
  <c r="AX76"/>
  <c r="AX581"/>
  <c r="AX435"/>
  <c r="AX508"/>
  <c r="AX289"/>
  <c r="AX275"/>
  <c r="AX567"/>
  <c r="AX62"/>
  <c r="AX133"/>
  <c r="AX204"/>
  <c r="AX494"/>
  <c r="AX349"/>
  <c r="AX421"/>
  <c r="AX284"/>
  <c r="AX503"/>
  <c r="AX213"/>
  <c r="AX142"/>
  <c r="AX71"/>
  <c r="AX430"/>
  <c r="AX358"/>
  <c r="AX576"/>
  <c r="AX67"/>
  <c r="AX280"/>
  <c r="AX209"/>
  <c r="AX499"/>
  <c r="AX138"/>
  <c r="AX572"/>
  <c r="AX354"/>
  <c r="AX426"/>
  <c r="AX509"/>
  <c r="AX77"/>
  <c r="AX582"/>
  <c r="AX364"/>
  <c r="AX436"/>
  <c r="AX290"/>
  <c r="AX219"/>
  <c r="AX148"/>
  <c r="AX505"/>
  <c r="AX73"/>
  <c r="AX286"/>
  <c r="AX578"/>
  <c r="AX360"/>
  <c r="AX144"/>
  <c r="AX432"/>
  <c r="AX215"/>
  <c r="AX566"/>
  <c r="AX132"/>
  <c r="AX348"/>
  <c r="AX203"/>
  <c r="AX274"/>
  <c r="AX493"/>
  <c r="AX420"/>
  <c r="AX61"/>
  <c r="BK131"/>
  <c r="BK565"/>
  <c r="BK60"/>
  <c r="BK273"/>
  <c r="BK419"/>
  <c r="BK347"/>
  <c r="BK202"/>
  <c r="BK492"/>
  <c r="R26" i="47"/>
  <c r="R26" i="70"/>
  <c r="R31" i="65"/>
  <c r="R37" i="69"/>
  <c r="R34" i="74"/>
  <c r="R32" i="75"/>
  <c r="R25" i="71"/>
  <c r="R30" i="73"/>
  <c r="CF253" i="46"/>
  <c r="S20" i="56"/>
  <c r="BK359" i="64"/>
  <c r="BK143"/>
  <c r="BK214"/>
  <c r="BK504"/>
  <c r="BK431"/>
  <c r="BK285"/>
  <c r="BK72"/>
  <c r="BK577"/>
  <c r="BK494"/>
  <c r="BK567"/>
  <c r="BK349"/>
  <c r="BK275"/>
  <c r="BK62"/>
  <c r="BK133"/>
  <c r="BK421"/>
  <c r="BK204"/>
  <c r="BK433"/>
  <c r="BK74"/>
  <c r="BK361"/>
  <c r="BK145"/>
  <c r="BK506"/>
  <c r="BK579"/>
  <c r="BK287"/>
  <c r="BK216"/>
  <c r="BK501"/>
  <c r="BK211"/>
  <c r="BK69"/>
  <c r="BK428"/>
  <c r="BK282"/>
  <c r="BK574"/>
  <c r="BK356"/>
  <c r="BK140"/>
  <c r="BK348"/>
  <c r="BK566"/>
  <c r="BK132"/>
  <c r="BK203"/>
  <c r="BK493"/>
  <c r="BK420"/>
  <c r="BK61"/>
  <c r="BK274"/>
  <c r="BK289"/>
  <c r="BK435"/>
  <c r="BK581"/>
  <c r="BK218"/>
  <c r="BK363"/>
  <c r="BK508"/>
  <c r="BK147"/>
  <c r="BK76"/>
  <c r="BK500"/>
  <c r="BK355"/>
  <c r="BK573"/>
  <c r="BK68"/>
  <c r="BK281"/>
  <c r="BK139"/>
  <c r="BK427"/>
  <c r="BK210"/>
  <c r="BK136"/>
  <c r="BK497"/>
  <c r="BK352"/>
  <c r="BK570"/>
  <c r="BK424"/>
  <c r="BK207"/>
  <c r="BK278"/>
  <c r="BK65"/>
  <c r="BK351"/>
  <c r="BK569"/>
  <c r="BK277"/>
  <c r="BK64"/>
  <c r="BK206"/>
  <c r="BK135"/>
  <c r="BK423"/>
  <c r="BK496"/>
  <c r="J226" i="25"/>
  <c r="BC419" i="64"/>
  <c r="BC131"/>
  <c r="BC565"/>
  <c r="BC347"/>
  <c r="BC60"/>
  <c r="BC273"/>
  <c r="BC492"/>
  <c r="BC202"/>
  <c r="BX253" i="46"/>
  <c r="K20" i="56"/>
  <c r="BC420" i="64"/>
  <c r="BC274"/>
  <c r="BC203"/>
  <c r="BC61"/>
  <c r="BC566"/>
  <c r="BC493"/>
  <c r="BC348"/>
  <c r="BC132"/>
  <c r="BC146"/>
  <c r="BC580"/>
  <c r="BC217"/>
  <c r="BC75"/>
  <c r="BC507"/>
  <c r="BC434"/>
  <c r="BC362"/>
  <c r="BC288"/>
  <c r="BC77"/>
  <c r="BC582"/>
  <c r="BC509"/>
  <c r="BC290"/>
  <c r="BC364"/>
  <c r="BC148"/>
  <c r="BC219"/>
  <c r="BC436"/>
  <c r="BC207"/>
  <c r="BC136"/>
  <c r="BC570"/>
  <c r="BC497"/>
  <c r="BC65"/>
  <c r="BC424"/>
  <c r="BC278"/>
  <c r="BC352"/>
  <c r="BC425"/>
  <c r="BC137"/>
  <c r="BC279"/>
  <c r="BC208"/>
  <c r="BC498"/>
  <c r="BC66"/>
  <c r="BC353"/>
  <c r="BC571"/>
  <c r="BC494"/>
  <c r="BC421"/>
  <c r="BC62"/>
  <c r="BC133"/>
  <c r="BC204"/>
  <c r="BC567"/>
  <c r="BC349"/>
  <c r="BC275"/>
  <c r="BC292"/>
  <c r="BC584"/>
  <c r="BC150"/>
  <c r="BC221"/>
  <c r="BC511"/>
  <c r="BC366"/>
  <c r="BC438"/>
  <c r="BC79"/>
  <c r="BC505"/>
  <c r="BC432"/>
  <c r="BC215"/>
  <c r="BC286"/>
  <c r="BC73"/>
  <c r="BC578"/>
  <c r="BC360"/>
  <c r="BC144"/>
  <c r="BC283"/>
  <c r="BC429"/>
  <c r="BC502"/>
  <c r="BC141"/>
  <c r="BC357"/>
  <c r="BC575"/>
  <c r="BC70"/>
  <c r="BC212"/>
  <c r="AZ131"/>
  <c r="AZ492"/>
  <c r="AZ60"/>
  <c r="AZ273"/>
  <c r="AZ419"/>
  <c r="AZ347"/>
  <c r="AZ202"/>
  <c r="AZ565"/>
  <c r="H199" i="56"/>
  <c r="G38" i="73" s="1"/>
  <c r="G19" s="1"/>
  <c r="BU252" i="46"/>
  <c r="G175" i="25"/>
  <c r="G177" s="1"/>
  <c r="G56" i="57" s="1"/>
  <c r="G37" i="69"/>
  <c r="G26" i="47"/>
  <c r="G30" i="73"/>
  <c r="G25" i="71"/>
  <c r="G26" i="70"/>
  <c r="G34" i="74"/>
  <c r="G31" i="65"/>
  <c r="G32" i="75"/>
  <c r="AZ141" i="64"/>
  <c r="AZ502"/>
  <c r="AZ429"/>
  <c r="AZ212"/>
  <c r="AZ575"/>
  <c r="AZ357"/>
  <c r="AZ70"/>
  <c r="AZ283"/>
  <c r="BU253" i="46"/>
  <c r="H20" i="56"/>
  <c r="AZ207" i="64"/>
  <c r="AZ65"/>
  <c r="AZ278"/>
  <c r="AZ136"/>
  <c r="AZ352"/>
  <c r="AZ424"/>
  <c r="AZ497"/>
  <c r="AZ570"/>
  <c r="AZ147"/>
  <c r="AZ76"/>
  <c r="AZ218"/>
  <c r="AZ363"/>
  <c r="AZ435"/>
  <c r="AZ581"/>
  <c r="AZ508"/>
  <c r="AZ289"/>
  <c r="AZ506"/>
  <c r="AZ433"/>
  <c r="AZ287"/>
  <c r="AZ361"/>
  <c r="AZ216"/>
  <c r="AZ74"/>
  <c r="AZ579"/>
  <c r="AZ145"/>
  <c r="AZ509"/>
  <c r="AZ77"/>
  <c r="AZ290"/>
  <c r="AZ364"/>
  <c r="AZ148"/>
  <c r="AZ436"/>
  <c r="AZ219"/>
  <c r="AZ582"/>
  <c r="AZ434"/>
  <c r="AZ217"/>
  <c r="AZ362"/>
  <c r="AZ75"/>
  <c r="AZ146"/>
  <c r="AZ288"/>
  <c r="AZ580"/>
  <c r="AZ507"/>
  <c r="AZ206"/>
  <c r="AZ496"/>
  <c r="AZ351"/>
  <c r="AZ135"/>
  <c r="AZ423"/>
  <c r="AZ64"/>
  <c r="AZ277"/>
  <c r="AZ569"/>
  <c r="AZ71"/>
  <c r="AZ213"/>
  <c r="AZ358"/>
  <c r="AZ142"/>
  <c r="AZ576"/>
  <c r="AZ284"/>
  <c r="AZ503"/>
  <c r="AZ430"/>
  <c r="AZ425"/>
  <c r="AZ353"/>
  <c r="AZ498"/>
  <c r="AZ66"/>
  <c r="AZ137"/>
  <c r="AZ208"/>
  <c r="AZ571"/>
  <c r="AZ279"/>
  <c r="BB131"/>
  <c r="BB565"/>
  <c r="BB273"/>
  <c r="BB60"/>
  <c r="BB419"/>
  <c r="BB202"/>
  <c r="BB492"/>
  <c r="BB347"/>
  <c r="I30" i="57"/>
  <c r="I226" i="25"/>
  <c r="BW253" i="46"/>
  <c r="J20" i="56"/>
  <c r="BB141" i="64"/>
  <c r="BB357"/>
  <c r="BB502"/>
  <c r="BB575"/>
  <c r="BB429"/>
  <c r="BB283"/>
  <c r="BB70"/>
  <c r="BB212"/>
  <c r="BB421"/>
  <c r="BB494"/>
  <c r="BB204"/>
  <c r="BB275"/>
  <c r="BB349"/>
  <c r="BB567"/>
  <c r="BB62"/>
  <c r="BB133"/>
  <c r="BB67"/>
  <c r="BB499"/>
  <c r="BB572"/>
  <c r="BB209"/>
  <c r="BB426"/>
  <c r="BB354"/>
  <c r="BB138"/>
  <c r="BB280"/>
  <c r="BB582"/>
  <c r="BB219"/>
  <c r="BB77"/>
  <c r="BB148"/>
  <c r="BB290"/>
  <c r="BB364"/>
  <c r="BB509"/>
  <c r="BB436"/>
  <c r="BB496"/>
  <c r="BB351"/>
  <c r="BB64"/>
  <c r="BB423"/>
  <c r="BB206"/>
  <c r="BB569"/>
  <c r="BB277"/>
  <c r="BB135"/>
  <c r="BB205"/>
  <c r="BB568"/>
  <c r="BB422"/>
  <c r="BB63"/>
  <c r="BB495"/>
  <c r="BB350"/>
  <c r="BB134"/>
  <c r="BB276"/>
  <c r="BB213"/>
  <c r="BB430"/>
  <c r="BB358"/>
  <c r="BB71"/>
  <c r="BB576"/>
  <c r="BB503"/>
  <c r="BB142"/>
  <c r="BB284"/>
  <c r="BB573"/>
  <c r="BB68"/>
  <c r="BB281"/>
  <c r="BB210"/>
  <c r="BB427"/>
  <c r="BB355"/>
  <c r="BB500"/>
  <c r="BB139"/>
  <c r="BB506"/>
  <c r="BB361"/>
  <c r="BB145"/>
  <c r="BB287"/>
  <c r="BB74"/>
  <c r="BB433"/>
  <c r="BB579"/>
  <c r="BB216"/>
  <c r="BN131"/>
  <c r="BN60"/>
  <c r="BN419"/>
  <c r="BN565"/>
  <c r="BN492"/>
  <c r="BN347"/>
  <c r="BN273"/>
  <c r="BN202"/>
  <c r="V199" i="56"/>
  <c r="U42" i="74" s="1"/>
  <c r="U22" s="1"/>
  <c r="CI252" i="46"/>
  <c r="U175" i="25"/>
  <c r="U177" s="1"/>
  <c r="U56" i="57" s="1"/>
  <c r="CI253" i="46"/>
  <c r="V20" i="56"/>
  <c r="BN76" i="64"/>
  <c r="BN147"/>
  <c r="BN289"/>
  <c r="BN218"/>
  <c r="BN435"/>
  <c r="BN508"/>
  <c r="BN581"/>
  <c r="BN363"/>
  <c r="BN584"/>
  <c r="BN221"/>
  <c r="BN79"/>
  <c r="BN150"/>
  <c r="BN366"/>
  <c r="BN292"/>
  <c r="BN511"/>
  <c r="BN438"/>
  <c r="BN283"/>
  <c r="BN575"/>
  <c r="BN502"/>
  <c r="BN141"/>
  <c r="BN357"/>
  <c r="BN212"/>
  <c r="BN429"/>
  <c r="BN70"/>
  <c r="BN145"/>
  <c r="BN216"/>
  <c r="BN579"/>
  <c r="BN506"/>
  <c r="BN287"/>
  <c r="BN74"/>
  <c r="BN433"/>
  <c r="BN361"/>
  <c r="BN284"/>
  <c r="BN430"/>
  <c r="BN576"/>
  <c r="BN71"/>
  <c r="BN213"/>
  <c r="BN503"/>
  <c r="BN142"/>
  <c r="BN358"/>
  <c r="BN570"/>
  <c r="BN136"/>
  <c r="BN352"/>
  <c r="BN65"/>
  <c r="BN497"/>
  <c r="BN278"/>
  <c r="BN207"/>
  <c r="BN424"/>
  <c r="BN432"/>
  <c r="BN215"/>
  <c r="BN505"/>
  <c r="BN286"/>
  <c r="BN144"/>
  <c r="BN73"/>
  <c r="BN578"/>
  <c r="BN360"/>
  <c r="BN580"/>
  <c r="BN288"/>
  <c r="BN75"/>
  <c r="BN434"/>
  <c r="BN146"/>
  <c r="BN362"/>
  <c r="BN507"/>
  <c r="BN217"/>
  <c r="BN571"/>
  <c r="BN208"/>
  <c r="BN279"/>
  <c r="BN137"/>
  <c r="BN353"/>
  <c r="BN498"/>
  <c r="BN425"/>
  <c r="BN66"/>
  <c r="BY252" i="46"/>
  <c r="L199" i="56"/>
  <c r="K38" i="73" s="1"/>
  <c r="K19" s="1"/>
  <c r="K175" i="25"/>
  <c r="K177" s="1"/>
  <c r="K56" i="57" s="1"/>
  <c r="K30"/>
  <c r="K226" i="25"/>
  <c r="BY253" i="46"/>
  <c r="L20" i="56"/>
  <c r="BD360" i="64"/>
  <c r="BD432"/>
  <c r="BD144"/>
  <c r="BD215"/>
  <c r="BD505"/>
  <c r="BD286"/>
  <c r="BD578"/>
  <c r="BD73"/>
  <c r="BD279"/>
  <c r="BD137"/>
  <c r="BD571"/>
  <c r="BD498"/>
  <c r="BD208"/>
  <c r="BD353"/>
  <c r="BD425"/>
  <c r="BD66"/>
  <c r="BD511"/>
  <c r="BD150"/>
  <c r="BD221"/>
  <c r="BD292"/>
  <c r="BD79"/>
  <c r="BD584"/>
  <c r="BD366"/>
  <c r="BD438"/>
  <c r="BD510"/>
  <c r="BD437"/>
  <c r="BD365"/>
  <c r="BD583"/>
  <c r="BD220"/>
  <c r="BD291"/>
  <c r="BD149"/>
  <c r="BD78"/>
  <c r="BD579"/>
  <c r="BD433"/>
  <c r="BD287"/>
  <c r="BD361"/>
  <c r="BD216"/>
  <c r="BD74"/>
  <c r="BD145"/>
  <c r="BD506"/>
  <c r="BD61"/>
  <c r="BD348"/>
  <c r="BD420"/>
  <c r="BD274"/>
  <c r="BD493"/>
  <c r="BD203"/>
  <c r="BD132"/>
  <c r="BD566"/>
  <c r="BD427"/>
  <c r="BD500"/>
  <c r="BD210"/>
  <c r="BD139"/>
  <c r="BD68"/>
  <c r="BD355"/>
  <c r="BD281"/>
  <c r="BD573"/>
  <c r="BD426"/>
  <c r="BD572"/>
  <c r="BD67"/>
  <c r="BD280"/>
  <c r="BD354"/>
  <c r="BD209"/>
  <c r="BD499"/>
  <c r="BD138"/>
  <c r="BD284"/>
  <c r="BD358"/>
  <c r="BD142"/>
  <c r="BD71"/>
  <c r="BD430"/>
  <c r="BD213"/>
  <c r="BD576"/>
  <c r="BD503"/>
  <c r="AB344"/>
  <c r="AB369" s="1"/>
  <c r="O33" i="57"/>
  <c r="H33"/>
  <c r="J32"/>
  <c r="G32"/>
  <c r="H83" i="56"/>
  <c r="E32" i="57"/>
  <c r="E33"/>
  <c r="I32"/>
  <c r="F32"/>
  <c r="R33"/>
  <c r="N83" i="56"/>
  <c r="M33" i="57"/>
  <c r="D238" i="25"/>
  <c r="D189" i="56"/>
  <c r="K187" i="44" s="1"/>
  <c r="L187" s="1"/>
  <c r="CN20" i="46"/>
  <c r="BQ645" i="64"/>
  <c r="CN75" i="46"/>
  <c r="CO75" s="1"/>
  <c r="D177" i="25"/>
  <c r="D56" i="57" s="1"/>
  <c r="CN199" i="46"/>
  <c r="BQ639" i="64"/>
  <c r="BQ635"/>
  <c r="BQ637"/>
  <c r="CN77" i="46"/>
  <c r="CO77" s="1"/>
  <c r="CN67"/>
  <c r="CO67" s="1"/>
  <c r="CN74"/>
  <c r="CO74" s="1"/>
  <c r="BQ638" i="64"/>
  <c r="BQ650"/>
  <c r="BQ651"/>
  <c r="CN79" i="46"/>
  <c r="CO79" s="1"/>
  <c r="D65" i="56"/>
  <c r="K65" i="44" s="1"/>
  <c r="L65" s="1"/>
  <c r="D38" i="57"/>
  <c r="CN208" i="46"/>
  <c r="CO208" s="1"/>
  <c r="BO273" i="64"/>
  <c r="BO131"/>
  <c r="BO419"/>
  <c r="BO347"/>
  <c r="BO202"/>
  <c r="BO60"/>
  <c r="BO492"/>
  <c r="BO565"/>
  <c r="V30" i="57"/>
  <c r="V226" i="25"/>
  <c r="V37" i="69"/>
  <c r="V34" i="74"/>
  <c r="V32" i="75"/>
  <c r="V31" i="65"/>
  <c r="V26" i="47"/>
  <c r="V30" i="73"/>
  <c r="V26" i="70"/>
  <c r="V25" i="71"/>
  <c r="BO68" i="64"/>
  <c r="BO139"/>
  <c r="BO427"/>
  <c r="BO500"/>
  <c r="BO281"/>
  <c r="BO210"/>
  <c r="BO573"/>
  <c r="BO355"/>
  <c r="BO282"/>
  <c r="BO211"/>
  <c r="BO574"/>
  <c r="BO140"/>
  <c r="BO501"/>
  <c r="BO428"/>
  <c r="BO69"/>
  <c r="BO356"/>
  <c r="BO365"/>
  <c r="BO78"/>
  <c r="BO437"/>
  <c r="BO149"/>
  <c r="BO220"/>
  <c r="BO510"/>
  <c r="BO583"/>
  <c r="BO291"/>
  <c r="BO495"/>
  <c r="BO63"/>
  <c r="BO205"/>
  <c r="BO134"/>
  <c r="BO350"/>
  <c r="BO422"/>
  <c r="BO276"/>
  <c r="BO568"/>
  <c r="BO508"/>
  <c r="BO218"/>
  <c r="BO76"/>
  <c r="BO435"/>
  <c r="BO363"/>
  <c r="BO289"/>
  <c r="BO581"/>
  <c r="BO147"/>
  <c r="BO143"/>
  <c r="BO431"/>
  <c r="BO72"/>
  <c r="BO504"/>
  <c r="BO285"/>
  <c r="BO577"/>
  <c r="BO214"/>
  <c r="BO359"/>
  <c r="BO206"/>
  <c r="BO135"/>
  <c r="BO496"/>
  <c r="BO351"/>
  <c r="BO569"/>
  <c r="BO277"/>
  <c r="BO423"/>
  <c r="BO64"/>
  <c r="BO420"/>
  <c r="BO493"/>
  <c r="BO274"/>
  <c r="BO132"/>
  <c r="BO203"/>
  <c r="BO566"/>
  <c r="BO61"/>
  <c r="BO348"/>
  <c r="BO421"/>
  <c r="BO204"/>
  <c r="BO494"/>
  <c r="BO133"/>
  <c r="BO62"/>
  <c r="BO275"/>
  <c r="BO349"/>
  <c r="BO567"/>
  <c r="BO145"/>
  <c r="BO216"/>
  <c r="BO287"/>
  <c r="BO361"/>
  <c r="BO74"/>
  <c r="BO433"/>
  <c r="BO506"/>
  <c r="BO579"/>
  <c r="W30" i="57"/>
  <c r="W226" i="25"/>
  <c r="CK252" i="46"/>
  <c r="X199" i="56"/>
  <c r="W42" i="74" s="1"/>
  <c r="W22" s="1"/>
  <c r="W175" i="25"/>
  <c r="W177" s="1"/>
  <c r="W56" i="57" s="1"/>
  <c r="CK253" i="46"/>
  <c r="X20" i="56"/>
  <c r="BP503" i="64"/>
  <c r="BP358"/>
  <c r="BP71"/>
  <c r="BP576"/>
  <c r="BP430"/>
  <c r="BP213"/>
  <c r="BP142"/>
  <c r="BP284"/>
  <c r="BP287"/>
  <c r="BP216"/>
  <c r="BP74"/>
  <c r="BP579"/>
  <c r="BP506"/>
  <c r="BP433"/>
  <c r="BP145"/>
  <c r="BP361"/>
  <c r="BP204"/>
  <c r="BP62"/>
  <c r="BP494"/>
  <c r="BP133"/>
  <c r="BP421"/>
  <c r="BP275"/>
  <c r="BP349"/>
  <c r="BP567"/>
  <c r="BP351"/>
  <c r="BP569"/>
  <c r="BP277"/>
  <c r="BP206"/>
  <c r="BP496"/>
  <c r="BP64"/>
  <c r="BP423"/>
  <c r="BP135"/>
  <c r="BP508"/>
  <c r="BP363"/>
  <c r="BP289"/>
  <c r="BP218"/>
  <c r="BP76"/>
  <c r="BP147"/>
  <c r="BP435"/>
  <c r="BP581"/>
  <c r="BP208"/>
  <c r="BP137"/>
  <c r="BP498"/>
  <c r="BP353"/>
  <c r="BP279"/>
  <c r="BP571"/>
  <c r="BP66"/>
  <c r="BP425"/>
  <c r="BP577"/>
  <c r="BP504"/>
  <c r="BP285"/>
  <c r="BP143"/>
  <c r="BP72"/>
  <c r="BP214"/>
  <c r="BP359"/>
  <c r="BP431"/>
  <c r="BP578"/>
  <c r="BP144"/>
  <c r="BP286"/>
  <c r="BP360"/>
  <c r="BP215"/>
  <c r="BP73"/>
  <c r="BP432"/>
  <c r="BP505"/>
  <c r="BP291"/>
  <c r="BP220"/>
  <c r="BP437"/>
  <c r="BP365"/>
  <c r="BP583"/>
  <c r="BP510"/>
  <c r="BP78"/>
  <c r="BP149"/>
  <c r="BG419"/>
  <c r="BG347"/>
  <c r="BG131"/>
  <c r="BG60"/>
  <c r="BG273"/>
  <c r="BG492"/>
  <c r="BG565"/>
  <c r="BG202"/>
  <c r="BG355"/>
  <c r="BG573"/>
  <c r="BG68"/>
  <c r="BG427"/>
  <c r="BG139"/>
  <c r="BG281"/>
  <c r="BG210"/>
  <c r="BG500"/>
  <c r="BG67"/>
  <c r="BG280"/>
  <c r="BG138"/>
  <c r="BG209"/>
  <c r="BG499"/>
  <c r="BG354"/>
  <c r="BG572"/>
  <c r="BG426"/>
  <c r="BG74"/>
  <c r="BG216"/>
  <c r="BG506"/>
  <c r="BG287"/>
  <c r="BG361"/>
  <c r="BG579"/>
  <c r="BG145"/>
  <c r="BG433"/>
  <c r="BG505"/>
  <c r="BG73"/>
  <c r="BG215"/>
  <c r="BG360"/>
  <c r="BG286"/>
  <c r="BG144"/>
  <c r="BG578"/>
  <c r="BG432"/>
  <c r="BG284"/>
  <c r="BG71"/>
  <c r="BG430"/>
  <c r="BG358"/>
  <c r="BG576"/>
  <c r="BG213"/>
  <c r="BG503"/>
  <c r="BG142"/>
  <c r="BG502"/>
  <c r="BG283"/>
  <c r="BG141"/>
  <c r="BG575"/>
  <c r="BG429"/>
  <c r="BG212"/>
  <c r="BG357"/>
  <c r="BG70"/>
  <c r="BG150"/>
  <c r="BG511"/>
  <c r="BG584"/>
  <c r="BG366"/>
  <c r="BG438"/>
  <c r="BG292"/>
  <c r="BG221"/>
  <c r="BG79"/>
  <c r="BG62"/>
  <c r="BG133"/>
  <c r="BG494"/>
  <c r="BG275"/>
  <c r="BG567"/>
  <c r="BG349"/>
  <c r="BG204"/>
  <c r="BG421"/>
  <c r="BG214"/>
  <c r="BG359"/>
  <c r="BG143"/>
  <c r="BG72"/>
  <c r="BG504"/>
  <c r="BG285"/>
  <c r="BG431"/>
  <c r="BG577"/>
  <c r="BG425"/>
  <c r="BG353"/>
  <c r="BG279"/>
  <c r="BG137"/>
  <c r="BG66"/>
  <c r="BG571"/>
  <c r="BG208"/>
  <c r="BG498"/>
  <c r="BF131"/>
  <c r="BF492"/>
  <c r="BF60"/>
  <c r="BF565"/>
  <c r="BF273"/>
  <c r="BF419"/>
  <c r="BF347"/>
  <c r="BF202"/>
  <c r="CA252" i="46"/>
  <c r="N199" i="56"/>
  <c r="M42" i="74" s="1"/>
  <c r="M22" s="1"/>
  <c r="M175" i="25"/>
  <c r="M177" s="1"/>
  <c r="M56" i="57" s="1"/>
  <c r="M25" i="71"/>
  <c r="M30" i="73"/>
  <c r="M37" i="69"/>
  <c r="M26" i="47"/>
  <c r="M32" i="75"/>
  <c r="M31" i="65"/>
  <c r="M34" i="74"/>
  <c r="M26" i="70"/>
  <c r="BF214" i="64"/>
  <c r="BF359"/>
  <c r="BF285"/>
  <c r="BF504"/>
  <c r="BF431"/>
  <c r="BF577"/>
  <c r="BF72"/>
  <c r="BF143"/>
  <c r="BF217"/>
  <c r="BF434"/>
  <c r="BF580"/>
  <c r="BF507"/>
  <c r="BF362"/>
  <c r="BF288"/>
  <c r="BF75"/>
  <c r="BF146"/>
  <c r="BF503"/>
  <c r="BF284"/>
  <c r="BF358"/>
  <c r="BF142"/>
  <c r="BF430"/>
  <c r="BF213"/>
  <c r="BF71"/>
  <c r="BF576"/>
  <c r="BF136"/>
  <c r="BF424"/>
  <c r="BF497"/>
  <c r="BF352"/>
  <c r="BF570"/>
  <c r="BF65"/>
  <c r="BF207"/>
  <c r="BF278"/>
  <c r="BF211"/>
  <c r="BF282"/>
  <c r="BF501"/>
  <c r="BF140"/>
  <c r="BF69"/>
  <c r="BF574"/>
  <c r="BF356"/>
  <c r="BF428"/>
  <c r="BF77"/>
  <c r="BF219"/>
  <c r="BF582"/>
  <c r="BF290"/>
  <c r="BF436"/>
  <c r="BF509"/>
  <c r="BF364"/>
  <c r="BF148"/>
  <c r="BF67"/>
  <c r="BF209"/>
  <c r="BF138"/>
  <c r="BF499"/>
  <c r="BF426"/>
  <c r="BF354"/>
  <c r="BF572"/>
  <c r="BF280"/>
  <c r="BF423"/>
  <c r="BF277"/>
  <c r="BF135"/>
  <c r="BF496"/>
  <c r="BF64"/>
  <c r="BF351"/>
  <c r="BF569"/>
  <c r="BF206"/>
  <c r="BF494"/>
  <c r="BF133"/>
  <c r="BF349"/>
  <c r="BF275"/>
  <c r="BF567"/>
  <c r="BF204"/>
  <c r="BF421"/>
  <c r="BF62"/>
  <c r="BF289"/>
  <c r="BF218"/>
  <c r="BF508"/>
  <c r="BF435"/>
  <c r="BF147"/>
  <c r="BF76"/>
  <c r="BF581"/>
  <c r="BF363"/>
  <c r="BE131"/>
  <c r="BE60"/>
  <c r="BE347"/>
  <c r="BE565"/>
  <c r="BE202"/>
  <c r="BE273"/>
  <c r="BE419"/>
  <c r="BE492"/>
  <c r="L30" i="57"/>
  <c r="L226" i="25"/>
  <c r="M20" i="56"/>
  <c r="BZ253" i="46"/>
  <c r="BE426" i="64"/>
  <c r="BE354"/>
  <c r="BE67"/>
  <c r="BE209"/>
  <c r="BE138"/>
  <c r="BE280"/>
  <c r="BE499"/>
  <c r="BE572"/>
  <c r="BE578"/>
  <c r="BE505"/>
  <c r="BE144"/>
  <c r="BE360"/>
  <c r="BE215"/>
  <c r="BE432"/>
  <c r="BE286"/>
  <c r="BE73"/>
  <c r="BE137"/>
  <c r="BE498"/>
  <c r="BE353"/>
  <c r="BE66"/>
  <c r="BE279"/>
  <c r="BE571"/>
  <c r="BE425"/>
  <c r="BE208"/>
  <c r="BE213"/>
  <c r="BE576"/>
  <c r="BE358"/>
  <c r="BE430"/>
  <c r="BE503"/>
  <c r="BE284"/>
  <c r="BE142"/>
  <c r="BE71"/>
  <c r="BE140"/>
  <c r="BE69"/>
  <c r="BE356"/>
  <c r="BE574"/>
  <c r="BE501"/>
  <c r="BE428"/>
  <c r="BE282"/>
  <c r="BE211"/>
  <c r="BE278"/>
  <c r="BE424"/>
  <c r="BE65"/>
  <c r="BE136"/>
  <c r="BE352"/>
  <c r="BE497"/>
  <c r="BE570"/>
  <c r="BE207"/>
  <c r="BE502"/>
  <c r="BE70"/>
  <c r="BE357"/>
  <c r="BE141"/>
  <c r="BE429"/>
  <c r="BE283"/>
  <c r="BE575"/>
  <c r="BE212"/>
  <c r="BE139"/>
  <c r="BE573"/>
  <c r="BE210"/>
  <c r="BE500"/>
  <c r="BE427"/>
  <c r="BE68"/>
  <c r="BE281"/>
  <c r="BE355"/>
  <c r="BE219"/>
  <c r="BE582"/>
  <c r="BE364"/>
  <c r="BE148"/>
  <c r="BE436"/>
  <c r="BE77"/>
  <c r="BE509"/>
  <c r="BE290"/>
  <c r="BJ131"/>
  <c r="BJ60"/>
  <c r="BJ565"/>
  <c r="BJ492"/>
  <c r="BJ273"/>
  <c r="BJ419"/>
  <c r="BJ347"/>
  <c r="BJ202"/>
  <c r="Q30" i="57"/>
  <c r="Q226" i="25"/>
  <c r="Q31" i="65"/>
  <c r="Q26" i="70"/>
  <c r="Q37" i="69"/>
  <c r="Q25" i="71"/>
  <c r="Q32" i="75"/>
  <c r="Q26" i="47"/>
  <c r="Q34" i="74"/>
  <c r="Q30" i="73"/>
  <c r="CE253" i="46"/>
  <c r="R20" i="56"/>
  <c r="BJ66" i="64"/>
  <c r="BJ498"/>
  <c r="BJ353"/>
  <c r="BJ208"/>
  <c r="BJ137"/>
  <c r="BJ279"/>
  <c r="BJ425"/>
  <c r="BJ571"/>
  <c r="BJ354"/>
  <c r="BJ67"/>
  <c r="BJ572"/>
  <c r="BJ280"/>
  <c r="BJ138"/>
  <c r="BJ209"/>
  <c r="BJ426"/>
  <c r="BJ499"/>
  <c r="BJ433"/>
  <c r="BJ506"/>
  <c r="BJ361"/>
  <c r="BJ579"/>
  <c r="BJ216"/>
  <c r="BJ287"/>
  <c r="BJ74"/>
  <c r="BJ145"/>
  <c r="BJ577"/>
  <c r="BJ214"/>
  <c r="BJ431"/>
  <c r="BJ359"/>
  <c r="BJ285"/>
  <c r="BJ72"/>
  <c r="BJ143"/>
  <c r="BJ504"/>
  <c r="BJ150"/>
  <c r="BJ79"/>
  <c r="BJ438"/>
  <c r="BJ584"/>
  <c r="BJ366"/>
  <c r="BJ511"/>
  <c r="BJ221"/>
  <c r="BJ292"/>
  <c r="BJ576"/>
  <c r="BJ213"/>
  <c r="BJ503"/>
  <c r="BJ284"/>
  <c r="BJ358"/>
  <c r="BJ142"/>
  <c r="BJ430"/>
  <c r="BJ71"/>
  <c r="BJ508"/>
  <c r="BJ218"/>
  <c r="BJ147"/>
  <c r="BJ289"/>
  <c r="BJ581"/>
  <c r="BJ76"/>
  <c r="BJ435"/>
  <c r="BJ363"/>
  <c r="BJ215"/>
  <c r="BJ286"/>
  <c r="BJ360"/>
  <c r="BJ144"/>
  <c r="BJ578"/>
  <c r="BJ73"/>
  <c r="BJ505"/>
  <c r="BJ432"/>
  <c r="BJ220"/>
  <c r="BJ437"/>
  <c r="BJ365"/>
  <c r="BJ510"/>
  <c r="BJ149"/>
  <c r="BJ583"/>
  <c r="BJ78"/>
  <c r="BJ291"/>
  <c r="T30" i="57"/>
  <c r="T226" i="25"/>
  <c r="BM273" i="64"/>
  <c r="BM131"/>
  <c r="BM565"/>
  <c r="BM419"/>
  <c r="BM347"/>
  <c r="BM60"/>
  <c r="BM492"/>
  <c r="BM202"/>
  <c r="CH252" i="46"/>
  <c r="U199" i="56"/>
  <c r="T45" i="69" s="1"/>
  <c r="T24" s="1"/>
  <c r="T175" i="25"/>
  <c r="T177" s="1"/>
  <c r="T56" i="57" s="1"/>
  <c r="BM573" i="64"/>
  <c r="BM68"/>
  <c r="BM210"/>
  <c r="BM139"/>
  <c r="BM427"/>
  <c r="BM281"/>
  <c r="BM355"/>
  <c r="BM500"/>
  <c r="BM138"/>
  <c r="BM499"/>
  <c r="BM67"/>
  <c r="BM426"/>
  <c r="BM280"/>
  <c r="BM572"/>
  <c r="BM354"/>
  <c r="BM209"/>
  <c r="BM61"/>
  <c r="BM420"/>
  <c r="BM203"/>
  <c r="BM566"/>
  <c r="BM132"/>
  <c r="BM348"/>
  <c r="BM274"/>
  <c r="BM493"/>
  <c r="BM63"/>
  <c r="BM205"/>
  <c r="BM495"/>
  <c r="BM568"/>
  <c r="BM134"/>
  <c r="BM350"/>
  <c r="BM422"/>
  <c r="BM276"/>
  <c r="BM76"/>
  <c r="BM508"/>
  <c r="BM289"/>
  <c r="BM435"/>
  <c r="BM218"/>
  <c r="BM581"/>
  <c r="BM147"/>
  <c r="BM363"/>
  <c r="BM433"/>
  <c r="BM506"/>
  <c r="BM579"/>
  <c r="BM145"/>
  <c r="BM74"/>
  <c r="BM216"/>
  <c r="BM361"/>
  <c r="BM287"/>
  <c r="BM425"/>
  <c r="BM498"/>
  <c r="BM66"/>
  <c r="BM137"/>
  <c r="BM353"/>
  <c r="BM571"/>
  <c r="BM279"/>
  <c r="BM208"/>
  <c r="BM365"/>
  <c r="BM437"/>
  <c r="BM220"/>
  <c r="BM510"/>
  <c r="BM78"/>
  <c r="BM583"/>
  <c r="BM291"/>
  <c r="BM149"/>
  <c r="BM77"/>
  <c r="BM436"/>
  <c r="BM509"/>
  <c r="BM290"/>
  <c r="BM364"/>
  <c r="BM148"/>
  <c r="BM582"/>
  <c r="BM219"/>
  <c r="BM215"/>
  <c r="BM360"/>
  <c r="BM144"/>
  <c r="BM578"/>
  <c r="BM73"/>
  <c r="BM505"/>
  <c r="BM286"/>
  <c r="BM432"/>
  <c r="O37" i="69"/>
  <c r="O31" i="65"/>
  <c r="O25" i="71"/>
  <c r="O34" i="74"/>
  <c r="O26" i="47"/>
  <c r="O30" i="73"/>
  <c r="O26" i="70"/>
  <c r="O32" i="75"/>
  <c r="O30" i="57"/>
  <c r="O226" i="25"/>
  <c r="CC253" i="46"/>
  <c r="P20" i="56"/>
  <c r="BH351" i="64"/>
  <c r="BH496"/>
  <c r="BH277"/>
  <c r="BH135"/>
  <c r="BH206"/>
  <c r="BH569"/>
  <c r="BH423"/>
  <c r="BH64"/>
  <c r="BH505"/>
  <c r="BH215"/>
  <c r="BH578"/>
  <c r="BH286"/>
  <c r="BH73"/>
  <c r="BH360"/>
  <c r="BH144"/>
  <c r="BH432"/>
  <c r="BH430"/>
  <c r="BH503"/>
  <c r="BH213"/>
  <c r="BH576"/>
  <c r="BH142"/>
  <c r="BH358"/>
  <c r="BH284"/>
  <c r="BH71"/>
  <c r="BH575"/>
  <c r="BH70"/>
  <c r="BH357"/>
  <c r="BH141"/>
  <c r="BH212"/>
  <c r="BH283"/>
  <c r="BH429"/>
  <c r="BH502"/>
  <c r="BH427"/>
  <c r="BH355"/>
  <c r="BH139"/>
  <c r="BH68"/>
  <c r="BH573"/>
  <c r="BH500"/>
  <c r="BH281"/>
  <c r="BH210"/>
  <c r="BH220"/>
  <c r="BH78"/>
  <c r="BH583"/>
  <c r="BH510"/>
  <c r="BH437"/>
  <c r="BH365"/>
  <c r="BH291"/>
  <c r="BH149"/>
  <c r="BH289"/>
  <c r="BH76"/>
  <c r="BH508"/>
  <c r="BH363"/>
  <c r="BH435"/>
  <c r="BH581"/>
  <c r="BH218"/>
  <c r="BH147"/>
  <c r="BH66"/>
  <c r="BH279"/>
  <c r="BH425"/>
  <c r="BH571"/>
  <c r="BH208"/>
  <c r="BH498"/>
  <c r="BH137"/>
  <c r="BH353"/>
  <c r="BH214"/>
  <c r="BH431"/>
  <c r="BH72"/>
  <c r="BH143"/>
  <c r="BH285"/>
  <c r="BH577"/>
  <c r="BH504"/>
  <c r="BH359"/>
  <c r="BA60"/>
  <c r="BA565"/>
  <c r="BA273"/>
  <c r="BA419"/>
  <c r="BA131"/>
  <c r="BA347"/>
  <c r="BA202"/>
  <c r="BA492"/>
  <c r="H30" i="73"/>
  <c r="H31" i="65"/>
  <c r="H26" i="70"/>
  <c r="H34" i="74"/>
  <c r="H26" i="47"/>
  <c r="H32" i="75"/>
  <c r="H37" i="69"/>
  <c r="H25" i="71"/>
  <c r="BA579" i="64"/>
  <c r="BA433"/>
  <c r="BA145"/>
  <c r="BA216"/>
  <c r="BA361"/>
  <c r="BA506"/>
  <c r="BA74"/>
  <c r="BA287"/>
  <c r="BA355"/>
  <c r="BA500"/>
  <c r="BA281"/>
  <c r="BA68"/>
  <c r="BA573"/>
  <c r="BA210"/>
  <c r="BA139"/>
  <c r="BA427"/>
  <c r="BA204"/>
  <c r="BA494"/>
  <c r="BA349"/>
  <c r="BA567"/>
  <c r="BA275"/>
  <c r="BA62"/>
  <c r="BA133"/>
  <c r="BA421"/>
  <c r="BA503"/>
  <c r="BA358"/>
  <c r="BA71"/>
  <c r="BA576"/>
  <c r="BA430"/>
  <c r="BA284"/>
  <c r="BA213"/>
  <c r="BA142"/>
  <c r="BA352"/>
  <c r="BA136"/>
  <c r="BA497"/>
  <c r="BA424"/>
  <c r="BA65"/>
  <c r="BA207"/>
  <c r="BA570"/>
  <c r="BA278"/>
  <c r="BA510"/>
  <c r="BA583"/>
  <c r="BA365"/>
  <c r="BA220"/>
  <c r="BA437"/>
  <c r="BA149"/>
  <c r="BA78"/>
  <c r="BA291"/>
  <c r="BA290"/>
  <c r="BA219"/>
  <c r="BA148"/>
  <c r="BA77"/>
  <c r="BA436"/>
  <c r="BA364"/>
  <c r="BA509"/>
  <c r="BA582"/>
  <c r="BA209"/>
  <c r="BA280"/>
  <c r="BA354"/>
  <c r="BA138"/>
  <c r="BA67"/>
  <c r="BA499"/>
  <c r="BA572"/>
  <c r="BA426"/>
  <c r="BA431"/>
  <c r="BA143"/>
  <c r="BA72"/>
  <c r="BA285"/>
  <c r="BA359"/>
  <c r="BA504"/>
  <c r="BA577"/>
  <c r="BA214"/>
  <c r="BA581"/>
  <c r="BA289"/>
  <c r="BA147"/>
  <c r="BA76"/>
  <c r="BA435"/>
  <c r="BA508"/>
  <c r="BA363"/>
  <c r="BA218"/>
  <c r="S30" i="57"/>
  <c r="S226" i="25"/>
  <c r="S31" i="65"/>
  <c r="S37" i="69"/>
  <c r="S32" i="75"/>
  <c r="S30" i="73"/>
  <c r="S26" i="70"/>
  <c r="S26" i="47"/>
  <c r="S25" i="71"/>
  <c r="S34" i="74"/>
  <c r="CG253" i="46"/>
  <c r="T20" i="56"/>
  <c r="BL495" i="64"/>
  <c r="BL276"/>
  <c r="BL134"/>
  <c r="BL350"/>
  <c r="BL568"/>
  <c r="BL205"/>
  <c r="BL422"/>
  <c r="BL63"/>
  <c r="BL353"/>
  <c r="BL208"/>
  <c r="BL498"/>
  <c r="BL279"/>
  <c r="BL571"/>
  <c r="BL66"/>
  <c r="BL425"/>
  <c r="BL137"/>
  <c r="BL62"/>
  <c r="BL275"/>
  <c r="BL494"/>
  <c r="BL204"/>
  <c r="BL567"/>
  <c r="BL421"/>
  <c r="BL349"/>
  <c r="BL133"/>
  <c r="BL569"/>
  <c r="BL277"/>
  <c r="BL496"/>
  <c r="BL135"/>
  <c r="BL351"/>
  <c r="BL206"/>
  <c r="BL423"/>
  <c r="BL64"/>
  <c r="BL286"/>
  <c r="BL215"/>
  <c r="BL73"/>
  <c r="BL432"/>
  <c r="BL578"/>
  <c r="BL360"/>
  <c r="BL144"/>
  <c r="BL505"/>
  <c r="BL139"/>
  <c r="BL68"/>
  <c r="BL573"/>
  <c r="BL500"/>
  <c r="BL281"/>
  <c r="BL427"/>
  <c r="BL210"/>
  <c r="BL355"/>
  <c r="BL580"/>
  <c r="BL75"/>
  <c r="BL362"/>
  <c r="BL288"/>
  <c r="BL434"/>
  <c r="BL217"/>
  <c r="BL146"/>
  <c r="BL507"/>
  <c r="BL572"/>
  <c r="BL354"/>
  <c r="BL67"/>
  <c r="BL280"/>
  <c r="BL209"/>
  <c r="BL499"/>
  <c r="BL138"/>
  <c r="BL426"/>
  <c r="BL78"/>
  <c r="BL365"/>
  <c r="BL220"/>
  <c r="BL149"/>
  <c r="BL291"/>
  <c r="BL510"/>
  <c r="BL437"/>
  <c r="BL583"/>
  <c r="Q32" i="57"/>
  <c r="R83" i="56"/>
  <c r="P33" i="57"/>
  <c r="P32"/>
  <c r="K32"/>
  <c r="O83" i="56"/>
  <c r="N33" i="57"/>
  <c r="T32"/>
  <c r="U83" i="56"/>
  <c r="U32" i="57"/>
  <c r="V83" i="56"/>
  <c r="V33" i="57"/>
  <c r="W32"/>
  <c r="X83" i="56"/>
  <c r="M83"/>
  <c r="T83"/>
  <c r="D69"/>
  <c r="K69" i="44" s="1"/>
  <c r="L69" s="1"/>
  <c r="D60" i="56"/>
  <c r="K60" i="44" s="1"/>
  <c r="L60" s="1"/>
  <c r="D31" i="65"/>
  <c r="D25" i="71"/>
  <c r="D26" i="47"/>
  <c r="D30" i="73"/>
  <c r="D34" i="74"/>
  <c r="D32" i="75"/>
  <c r="D26" i="70"/>
  <c r="D37" i="69"/>
  <c r="CN70" i="46"/>
  <c r="CO70" s="1"/>
  <c r="CN66"/>
  <c r="CO66" s="1"/>
  <c r="CN62"/>
  <c r="CO62" s="1"/>
  <c r="CN63"/>
  <c r="CO63" s="1"/>
  <c r="CN73"/>
  <c r="CO73" s="1"/>
  <c r="CN64"/>
  <c r="CO64" s="1"/>
  <c r="CN71"/>
  <c r="CO71" s="1"/>
  <c r="CN72"/>
  <c r="CO72" s="1"/>
  <c r="CN61"/>
  <c r="CO61" s="1"/>
  <c r="D76" i="56"/>
  <c r="K76" i="44" s="1"/>
  <c r="L76" s="1"/>
  <c r="D80" i="56"/>
  <c r="K80" i="44" s="1"/>
  <c r="L80" s="1"/>
  <c r="D68" i="56"/>
  <c r="K68" i="44" s="1"/>
  <c r="L68" s="1"/>
  <c r="D33" i="71"/>
  <c r="C21" i="78"/>
  <c r="D21" s="1"/>
  <c r="D45" i="69"/>
  <c r="D34" i="70"/>
  <c r="D177" i="56"/>
  <c r="K175" i="44" s="1"/>
  <c r="L175" s="1"/>
  <c r="D40" i="75"/>
  <c r="D34" i="47"/>
  <c r="D38" i="73"/>
  <c r="D42" i="74"/>
  <c r="D39" i="65"/>
  <c r="D30" i="57"/>
  <c r="D226" i="25"/>
  <c r="AW439" i="64"/>
  <c r="AW441" s="1"/>
  <c r="BT201" i="46" s="1"/>
  <c r="E201" i="56" s="1"/>
  <c r="AW512" i="64"/>
  <c r="AW514" s="1"/>
  <c r="BT202" i="46" s="1"/>
  <c r="AW585" i="64"/>
  <c r="AW587" s="1"/>
  <c r="BT203" i="46" s="1"/>
  <c r="AW80" i="64"/>
  <c r="BQ634"/>
  <c r="S38" i="73" l="1"/>
  <c r="S19" s="1"/>
  <c r="S42" i="74"/>
  <c r="S22" s="1"/>
  <c r="S34" i="47"/>
  <c r="S228" s="1"/>
  <c r="S381" s="1"/>
  <c r="I38" i="73"/>
  <c r="I19" s="1"/>
  <c r="L40" i="75"/>
  <c r="L22" s="1"/>
  <c r="I34" i="47"/>
  <c r="I131" s="1"/>
  <c r="I319" s="1"/>
  <c r="Q38" i="73"/>
  <c r="Q19" s="1"/>
  <c r="I33" i="71"/>
  <c r="I19" s="1"/>
  <c r="I45" i="69"/>
  <c r="I24" s="1"/>
  <c r="Q40" i="75"/>
  <c r="Q22" s="1"/>
  <c r="I40"/>
  <c r="I22" s="1"/>
  <c r="I34" i="70"/>
  <c r="I20" s="1"/>
  <c r="I42" i="74"/>
  <c r="I22" s="1"/>
  <c r="Q39" i="65"/>
  <c r="Q18" s="1"/>
  <c r="Q42" i="74"/>
  <c r="Q22" s="1"/>
  <c r="Q34" i="70"/>
  <c r="Q20" s="1"/>
  <c r="Q34" i="47"/>
  <c r="Q228" s="1"/>
  <c r="Q381" s="1"/>
  <c r="Q33" i="71"/>
  <c r="Q19" s="1"/>
  <c r="V34" i="47"/>
  <c r="V131" s="1"/>
  <c r="V319" s="1"/>
  <c r="V40" i="75"/>
  <c r="V22" s="1"/>
  <c r="J38" i="73"/>
  <c r="J19" s="1"/>
  <c r="J34" i="70"/>
  <c r="J20" s="1"/>
  <c r="BQ141" i="64"/>
  <c r="K40" i="75"/>
  <c r="K22" s="1"/>
  <c r="BQ584" i="64"/>
  <c r="BQ214"/>
  <c r="BQ275"/>
  <c r="BQ355"/>
  <c r="BQ285"/>
  <c r="O39" i="65"/>
  <c r="O18" s="1"/>
  <c r="L38" i="73"/>
  <c r="L19" s="1"/>
  <c r="O34" i="70"/>
  <c r="O20" s="1"/>
  <c r="BQ61" i="64"/>
  <c r="L34" i="47"/>
  <c r="L228" s="1"/>
  <c r="L381" s="1"/>
  <c r="BQ419" i="64"/>
  <c r="O40" i="75"/>
  <c r="O22" s="1"/>
  <c r="O33" i="71"/>
  <c r="O19" s="1"/>
  <c r="L45" i="69"/>
  <c r="L24" s="1"/>
  <c r="L39" i="65"/>
  <c r="L18" s="1"/>
  <c r="O34" i="47"/>
  <c r="O131" s="1"/>
  <c r="O319" s="1"/>
  <c r="O38" i="73"/>
  <c r="O19" s="1"/>
  <c r="L42" i="74"/>
  <c r="L22" s="1"/>
  <c r="O42"/>
  <c r="O22" s="1"/>
  <c r="L34" i="70"/>
  <c r="L20" s="1"/>
  <c r="BQ510" i="64"/>
  <c r="BQ215"/>
  <c r="BQ352"/>
  <c r="K42" i="74"/>
  <c r="K22" s="1"/>
  <c r="H34" i="47"/>
  <c r="H131" s="1"/>
  <c r="H319" s="1"/>
  <c r="K34" i="70"/>
  <c r="K20" s="1"/>
  <c r="H40" i="75"/>
  <c r="H22" s="1"/>
  <c r="BQ436" i="64"/>
  <c r="E38" i="73"/>
  <c r="E19" s="1"/>
  <c r="H42" i="74"/>
  <c r="H22" s="1"/>
  <c r="N38" i="73"/>
  <c r="N19" s="1"/>
  <c r="E45" i="69"/>
  <c r="E24" s="1"/>
  <c r="H38" i="73"/>
  <c r="H19" s="1"/>
  <c r="E40" i="75"/>
  <c r="E22" s="1"/>
  <c r="E39" i="65"/>
  <c r="E18" s="1"/>
  <c r="N40" i="75"/>
  <c r="N22" s="1"/>
  <c r="E34" i="47"/>
  <c r="E131" s="1"/>
  <c r="E319" s="1"/>
  <c r="C37" i="72"/>
  <c r="C18" s="1"/>
  <c r="E42" i="74"/>
  <c r="E22" s="1"/>
  <c r="E34" i="70"/>
  <c r="E20" s="1"/>
  <c r="H33" i="71"/>
  <c r="H19" s="1"/>
  <c r="H45" i="69"/>
  <c r="H24" s="1"/>
  <c r="H39" i="65"/>
  <c r="H18" s="1"/>
  <c r="N34" i="70"/>
  <c r="N20" s="1"/>
  <c r="BQ68" i="64"/>
  <c r="BQ567"/>
  <c r="BQ565"/>
  <c r="BQ212"/>
  <c r="BQ60"/>
  <c r="R39" i="65"/>
  <c r="R18" s="1"/>
  <c r="BQ359" i="64"/>
  <c r="BQ437"/>
  <c r="BQ428"/>
  <c r="BQ505"/>
  <c r="BQ575"/>
  <c r="BQ511"/>
  <c r="BQ366"/>
  <c r="BQ429"/>
  <c r="BQ79"/>
  <c r="BQ133"/>
  <c r="BQ139"/>
  <c r="BQ492"/>
  <c r="BQ72"/>
  <c r="BQ150"/>
  <c r="BQ432"/>
  <c r="BQ286"/>
  <c r="BQ427"/>
  <c r="BQ349"/>
  <c r="BQ143"/>
  <c r="BQ291"/>
  <c r="BQ149"/>
  <c r="BQ220"/>
  <c r="BQ350"/>
  <c r="S33" i="71"/>
  <c r="S19" s="1"/>
  <c r="S45" i="69"/>
  <c r="S24" s="1"/>
  <c r="BQ493" i="64"/>
  <c r="BQ501"/>
  <c r="V42" i="74"/>
  <c r="V22" s="1"/>
  <c r="V34" i="70"/>
  <c r="V20" s="1"/>
  <c r="J39" i="65"/>
  <c r="J18" s="1"/>
  <c r="J40" i="75"/>
  <c r="J22" s="1"/>
  <c r="BQ422" i="64"/>
  <c r="S40" i="75"/>
  <c r="S22" s="1"/>
  <c r="S39" i="65"/>
  <c r="S18" s="1"/>
  <c r="BQ570" i="64"/>
  <c r="BQ497"/>
  <c r="BQ213"/>
  <c r="BQ74"/>
  <c r="V45" i="69"/>
  <c r="V24" s="1"/>
  <c r="V33" i="71"/>
  <c r="V19" s="1"/>
  <c r="J34" i="47"/>
  <c r="J131" s="1"/>
  <c r="J319" s="1"/>
  <c r="J42" i="74"/>
  <c r="J22" s="1"/>
  <c r="BQ205" i="64"/>
  <c r="BQ136"/>
  <c r="BQ358"/>
  <c r="BQ420"/>
  <c r="V39" i="65"/>
  <c r="V18" s="1"/>
  <c r="J33" i="71"/>
  <c r="J19" s="1"/>
  <c r="BQ63" i="64"/>
  <c r="BQ77"/>
  <c r="BQ287"/>
  <c r="BQ140"/>
  <c r="N34" i="47"/>
  <c r="N228" s="1"/>
  <c r="N381" s="1"/>
  <c r="R34" i="70"/>
  <c r="R20" s="1"/>
  <c r="BQ364" i="64"/>
  <c r="BQ506"/>
  <c r="BQ433"/>
  <c r="R38" i="73"/>
  <c r="R19" s="1"/>
  <c r="N39" i="65"/>
  <c r="N18" s="1"/>
  <c r="N33" i="71"/>
  <c r="N19" s="1"/>
  <c r="R33"/>
  <c r="R19" s="1"/>
  <c r="R40" i="75"/>
  <c r="R22" s="1"/>
  <c r="N42" i="74"/>
  <c r="N22" s="1"/>
  <c r="R34" i="47"/>
  <c r="R131" s="1"/>
  <c r="R319" s="1"/>
  <c r="BQ435" i="64"/>
  <c r="BQ290"/>
  <c r="K34" i="47"/>
  <c r="K228" s="1"/>
  <c r="K381" s="1"/>
  <c r="BQ145" i="64"/>
  <c r="BQ211"/>
  <c r="BQ577"/>
  <c r="BQ431"/>
  <c r="D83" i="56"/>
  <c r="BQ71" i="64"/>
  <c r="AV246" i="46"/>
  <c r="BQ572" i="64"/>
  <c r="BQ209"/>
  <c r="T42" i="74"/>
  <c r="T22" s="1"/>
  <c r="T33" i="71"/>
  <c r="T19" s="1"/>
  <c r="BQ425" i="64"/>
  <c r="BQ137"/>
  <c r="BQ569"/>
  <c r="BQ64"/>
  <c r="BQ135"/>
  <c r="BQ75"/>
  <c r="BQ580"/>
  <c r="BQ66"/>
  <c r="BQ353"/>
  <c r="BQ496"/>
  <c r="BQ288"/>
  <c r="BQ217"/>
  <c r="BQ361"/>
  <c r="BQ502"/>
  <c r="BQ274"/>
  <c r="BQ348"/>
  <c r="BQ566"/>
  <c r="BQ360"/>
  <c r="BQ219"/>
  <c r="BQ582"/>
  <c r="BQ509"/>
  <c r="BQ354"/>
  <c r="BQ138"/>
  <c r="BQ67"/>
  <c r="BQ284"/>
  <c r="BQ204"/>
  <c r="BQ62"/>
  <c r="BQ581"/>
  <c r="BQ363"/>
  <c r="BQ147"/>
  <c r="BQ498"/>
  <c r="BQ571"/>
  <c r="BQ283"/>
  <c r="BQ438"/>
  <c r="BQ292"/>
  <c r="BQ221"/>
  <c r="BQ278"/>
  <c r="BQ65"/>
  <c r="BQ281"/>
  <c r="BQ78"/>
  <c r="BQ282"/>
  <c r="BQ69"/>
  <c r="BQ574"/>
  <c r="BQ134"/>
  <c r="BQ495"/>
  <c r="BQ218"/>
  <c r="BQ508"/>
  <c r="BQ504"/>
  <c r="BQ426"/>
  <c r="BQ280"/>
  <c r="BQ142"/>
  <c r="BQ421"/>
  <c r="T34" i="47"/>
  <c r="T228" s="1"/>
  <c r="T381" s="1"/>
  <c r="T39" i="65"/>
  <c r="T18" s="1"/>
  <c r="T34" i="70"/>
  <c r="T20" s="1"/>
  <c r="BQ351" i="64"/>
  <c r="BQ507"/>
  <c r="BQ434"/>
  <c r="BQ277"/>
  <c r="BQ423"/>
  <c r="BQ206"/>
  <c r="BQ146"/>
  <c r="BQ362"/>
  <c r="BQ579"/>
  <c r="BQ216"/>
  <c r="BQ70"/>
  <c r="BQ347"/>
  <c r="BQ578"/>
  <c r="BQ203"/>
  <c r="BQ132"/>
  <c r="BQ144"/>
  <c r="BQ73"/>
  <c r="BQ148"/>
  <c r="BQ499"/>
  <c r="BQ576"/>
  <c r="BQ430"/>
  <c r="BQ503"/>
  <c r="BQ494"/>
  <c r="BQ289"/>
  <c r="BQ76"/>
  <c r="BQ279"/>
  <c r="BQ208"/>
  <c r="BQ357"/>
  <c r="BQ424"/>
  <c r="BQ207"/>
  <c r="BQ210"/>
  <c r="BQ573"/>
  <c r="BQ500"/>
  <c r="BQ365"/>
  <c r="BQ583"/>
  <c r="BQ356"/>
  <c r="BQ568"/>
  <c r="BQ276"/>
  <c r="K83" i="44"/>
  <c r="D57" i="57"/>
  <c r="D59" s="1"/>
  <c r="C30"/>
  <c r="D228" i="47"/>
  <c r="D131"/>
  <c r="D24" i="69"/>
  <c r="C37"/>
  <c r="C30" i="73"/>
  <c r="W38" i="57"/>
  <c r="U38"/>
  <c r="T38"/>
  <c r="Q38"/>
  <c r="AL344" i="64"/>
  <c r="AL369" s="1"/>
  <c r="AT344"/>
  <c r="AT369" s="1"/>
  <c r="AU344"/>
  <c r="AU369" s="1"/>
  <c r="AE344"/>
  <c r="AE369" s="1"/>
  <c r="AO246" i="46"/>
  <c r="AP246"/>
  <c r="AH344" i="64"/>
  <c r="AH369" s="1"/>
  <c r="AI246" i="46"/>
  <c r="K165" i="47"/>
  <c r="K169" s="1"/>
  <c r="AC344" i="64"/>
  <c r="AC369" s="1"/>
  <c r="AR344"/>
  <c r="AR369" s="1"/>
  <c r="T252" i="56"/>
  <c r="S48" i="57"/>
  <c r="S131" i="47"/>
  <c r="S319" s="1"/>
  <c r="BA222" i="64"/>
  <c r="BA224" s="1"/>
  <c r="BA151"/>
  <c r="BA153" s="1"/>
  <c r="BA293"/>
  <c r="BA295" s="1"/>
  <c r="BX82" i="46" s="1"/>
  <c r="I82" i="56" s="1"/>
  <c r="BA80" i="64"/>
  <c r="O332" i="25"/>
  <c r="O338" s="1"/>
  <c r="O254"/>
  <c r="BM512" i="64"/>
  <c r="BM514" s="1"/>
  <c r="CJ202" i="46" s="1"/>
  <c r="U202" i="56" s="1"/>
  <c r="BM367" i="64"/>
  <c r="BM585"/>
  <c r="BM587" s="1"/>
  <c r="CJ203" i="46" s="1"/>
  <c r="U203" i="56" s="1"/>
  <c r="BM293" i="64"/>
  <c r="BM295" s="1"/>
  <c r="CJ82" i="46" s="1"/>
  <c r="U82" i="56" s="1"/>
  <c r="Q332" i="25"/>
  <c r="Q338" s="1"/>
  <c r="Q254"/>
  <c r="Q57" i="57"/>
  <c r="Q59" s="1"/>
  <c r="Q61" s="1"/>
  <c r="BJ222" i="64"/>
  <c r="BJ224" s="1"/>
  <c r="BJ439"/>
  <c r="BJ441" s="1"/>
  <c r="CG201" i="46" s="1"/>
  <c r="R201" i="56" s="1"/>
  <c r="BJ512" i="64"/>
  <c r="BJ514" s="1"/>
  <c r="CG202" i="46" s="1"/>
  <c r="R202" i="56" s="1"/>
  <c r="BJ80" i="64"/>
  <c r="L332" i="25"/>
  <c r="L338" s="1"/>
  <c r="L254"/>
  <c r="L57" i="57"/>
  <c r="L59" s="1"/>
  <c r="L61" s="1"/>
  <c r="BE439" i="64"/>
  <c r="BE441" s="1"/>
  <c r="CB201" i="46" s="1"/>
  <c r="M201" i="56" s="1"/>
  <c r="BE222" i="64"/>
  <c r="BE224" s="1"/>
  <c r="BE367"/>
  <c r="BE151"/>
  <c r="BE153" s="1"/>
  <c r="BF222"/>
  <c r="BF224" s="1"/>
  <c r="BF439"/>
  <c r="BF441" s="1"/>
  <c r="CC201" i="46" s="1"/>
  <c r="N201" i="56" s="1"/>
  <c r="BF585" i="64"/>
  <c r="BF587" s="1"/>
  <c r="CC203" i="46" s="1"/>
  <c r="N203" i="56" s="1"/>
  <c r="BF512" i="64"/>
  <c r="BF514" s="1"/>
  <c r="CC202" i="46" s="1"/>
  <c r="N202" i="56" s="1"/>
  <c r="BG222" i="64"/>
  <c r="BG224" s="1"/>
  <c r="BG512"/>
  <c r="BG514" s="1"/>
  <c r="CD202" i="46" s="1"/>
  <c r="O202" i="56" s="1"/>
  <c r="BG80" i="64"/>
  <c r="BG367"/>
  <c r="W45" i="69"/>
  <c r="W24" s="1"/>
  <c r="W34" i="70"/>
  <c r="W20" s="1"/>
  <c r="W33" i="71"/>
  <c r="W19" s="1"/>
  <c r="W39" i="65"/>
  <c r="W18" s="1"/>
  <c r="W40" i="75"/>
  <c r="W22" s="1"/>
  <c r="V332" i="25"/>
  <c r="V338" s="1"/>
  <c r="V254"/>
  <c r="BO585" i="64"/>
  <c r="BO587" s="1"/>
  <c r="CL203" i="46" s="1"/>
  <c r="W203" i="56" s="1"/>
  <c r="BO80" i="64"/>
  <c r="BO367"/>
  <c r="BO151"/>
  <c r="BO153" s="1"/>
  <c r="C56" i="57"/>
  <c r="G38"/>
  <c r="L252" i="56"/>
  <c r="K48" i="57"/>
  <c r="K57"/>
  <c r="K59" s="1"/>
  <c r="K61" s="1"/>
  <c r="U48"/>
  <c r="V252" i="56"/>
  <c r="BN222" i="64"/>
  <c r="BN224" s="1"/>
  <c r="BN367"/>
  <c r="BN585"/>
  <c r="BN587" s="1"/>
  <c r="CK203" i="46" s="1"/>
  <c r="V203" i="56" s="1"/>
  <c r="BN80" i="64"/>
  <c r="J252" i="56"/>
  <c r="I48" i="57"/>
  <c r="BB512" i="64"/>
  <c r="BB514" s="1"/>
  <c r="BY202" i="46" s="1"/>
  <c r="J202" i="56" s="1"/>
  <c r="BB439" i="64"/>
  <c r="BB441" s="1"/>
  <c r="BY201" i="46" s="1"/>
  <c r="J201" i="56" s="1"/>
  <c r="BB293" i="64"/>
  <c r="BB295" s="1"/>
  <c r="BY82" i="46" s="1"/>
  <c r="J82" i="56" s="1"/>
  <c r="BB151" i="64"/>
  <c r="BB153" s="1"/>
  <c r="AZ222"/>
  <c r="AZ224" s="1"/>
  <c r="AZ439"/>
  <c r="AZ441" s="1"/>
  <c r="BW201" i="46" s="1"/>
  <c r="H201" i="56" s="1"/>
  <c r="AZ80" i="64"/>
  <c r="AZ151"/>
  <c r="AZ153" s="1"/>
  <c r="BC222"/>
  <c r="BC224" s="1"/>
  <c r="BC293"/>
  <c r="BC295" s="1"/>
  <c r="BZ82" i="46" s="1"/>
  <c r="K82" i="56" s="1"/>
  <c r="BC367" i="64"/>
  <c r="BC151"/>
  <c r="BC153" s="1"/>
  <c r="J332" i="25"/>
  <c r="J338" s="1"/>
  <c r="J254"/>
  <c r="S252" i="56"/>
  <c r="R48" i="57"/>
  <c r="BK222" i="64"/>
  <c r="BK224" s="1"/>
  <c r="BK439"/>
  <c r="BK441" s="1"/>
  <c r="CH201" i="46" s="1"/>
  <c r="S201" i="56" s="1"/>
  <c r="BK80" i="64"/>
  <c r="BK151"/>
  <c r="BK153" s="1"/>
  <c r="AX512"/>
  <c r="AX514" s="1"/>
  <c r="BU202" i="46" s="1"/>
  <c r="F202" i="56" s="1"/>
  <c r="AX222" i="64"/>
  <c r="AX224" s="1"/>
  <c r="AX439"/>
  <c r="AX441" s="1"/>
  <c r="BU201" i="46" s="1"/>
  <c r="F201" i="56" s="1"/>
  <c r="AX293" i="64"/>
  <c r="AX295" s="1"/>
  <c r="BU82" i="46" s="1"/>
  <c r="F82" i="56" s="1"/>
  <c r="BI512" i="64"/>
  <c r="BI514" s="1"/>
  <c r="CF202" i="46" s="1"/>
  <c r="Q202" i="56" s="1"/>
  <c r="BI151" i="64"/>
  <c r="BI153" s="1"/>
  <c r="BI585"/>
  <c r="BI587" s="1"/>
  <c r="CF203" i="46" s="1"/>
  <c r="Q203" i="56" s="1"/>
  <c r="BI293" i="64"/>
  <c r="BI295" s="1"/>
  <c r="CF82" i="46" s="1"/>
  <c r="Q82" i="56" s="1"/>
  <c r="F48" i="57"/>
  <c r="G252" i="56"/>
  <c r="BQ131" i="64"/>
  <c r="BQ202"/>
  <c r="BQ273"/>
  <c r="V38" i="57"/>
  <c r="K38"/>
  <c r="P38"/>
  <c r="AJ344" i="64"/>
  <c r="AJ369" s="1"/>
  <c r="AN246" i="46"/>
  <c r="AS344" i="64"/>
  <c r="AS369" s="1"/>
  <c r="AQ246" i="46"/>
  <c r="AK344" i="64"/>
  <c r="AK369" s="1"/>
  <c r="AD246" i="46"/>
  <c r="F165" i="47"/>
  <c r="F169" s="1"/>
  <c r="AG344" i="64"/>
  <c r="AG369" s="1"/>
  <c r="AF246" i="46"/>
  <c r="H165" i="47"/>
  <c r="H169" s="1"/>
  <c r="AM344" i="64"/>
  <c r="AM369" s="1"/>
  <c r="BL222"/>
  <c r="BL224" s="1"/>
  <c r="BL293"/>
  <c r="BL295" s="1"/>
  <c r="CI82" i="46" s="1"/>
  <c r="T82" i="56" s="1"/>
  <c r="BL151" i="64"/>
  <c r="BL153" s="1"/>
  <c r="BL439"/>
  <c r="BL441" s="1"/>
  <c r="CI201" i="46" s="1"/>
  <c r="T201" i="56" s="1"/>
  <c r="I252"/>
  <c r="H48" i="57"/>
  <c r="BH222" i="64"/>
  <c r="BH224" s="1"/>
  <c r="BH293"/>
  <c r="BH295" s="1"/>
  <c r="CE82" i="46" s="1"/>
  <c r="P82" i="56" s="1"/>
  <c r="BH439" i="64"/>
  <c r="BH441" s="1"/>
  <c r="CE201" i="46" s="1"/>
  <c r="P201" i="56" s="1"/>
  <c r="BH80" i="64"/>
  <c r="M48" i="57"/>
  <c r="N252" i="56"/>
  <c r="M39" i="65"/>
  <c r="M18" s="1"/>
  <c r="M33" i="71"/>
  <c r="M19" s="1"/>
  <c r="M57" i="57"/>
  <c r="M59" s="1"/>
  <c r="M61" s="1"/>
  <c r="M40" i="75"/>
  <c r="M22" s="1"/>
  <c r="M38" i="73"/>
  <c r="M19" s="1"/>
  <c r="N332" i="25"/>
  <c r="N338" s="1"/>
  <c r="N254"/>
  <c r="N57" i="57"/>
  <c r="N59" s="1"/>
  <c r="N61" s="1"/>
  <c r="BP367" i="64"/>
  <c r="BP512"/>
  <c r="BP514" s="1"/>
  <c r="CM202" i="46" s="1"/>
  <c r="X202" i="56" s="1"/>
  <c r="BP293" i="64"/>
  <c r="BP295" s="1"/>
  <c r="CM82" i="46" s="1"/>
  <c r="X82" i="56" s="1"/>
  <c r="BP151" i="64"/>
  <c r="BP153" s="1"/>
  <c r="D331" i="25"/>
  <c r="X248"/>
  <c r="X331" s="1"/>
  <c r="C248"/>
  <c r="C331" s="1"/>
  <c r="D199" i="56"/>
  <c r="K197" i="44" s="1"/>
  <c r="L197" s="1"/>
  <c r="R38" i="57"/>
  <c r="F38"/>
  <c r="E38"/>
  <c r="H38"/>
  <c r="O38"/>
  <c r="D165" i="47"/>
  <c r="BD585" i="64"/>
  <c r="BD587" s="1"/>
  <c r="CA203" i="46" s="1"/>
  <c r="L203" i="56" s="1"/>
  <c r="BD367" i="64"/>
  <c r="BD512"/>
  <c r="BD514" s="1"/>
  <c r="CA202" i="46" s="1"/>
  <c r="L202" i="56" s="1"/>
  <c r="BD293" i="64"/>
  <c r="BD295" s="1"/>
  <c r="CA82" i="46" s="1"/>
  <c r="L82" i="56" s="1"/>
  <c r="U332" i="25"/>
  <c r="U338" s="1"/>
  <c r="U254"/>
  <c r="U39" i="65"/>
  <c r="U18" s="1"/>
  <c r="U34" i="47"/>
  <c r="U34" i="70"/>
  <c r="U20" s="1"/>
  <c r="U57" i="57"/>
  <c r="U59" s="1"/>
  <c r="U61" s="1"/>
  <c r="G332" i="25"/>
  <c r="G338" s="1"/>
  <c r="G254"/>
  <c r="G40" i="75"/>
  <c r="G22" s="1"/>
  <c r="G57" i="57"/>
  <c r="G59" s="1"/>
  <c r="G61" s="1"/>
  <c r="G42" i="74"/>
  <c r="G22" s="1"/>
  <c r="G34" i="70"/>
  <c r="G20" s="1"/>
  <c r="R57" i="57"/>
  <c r="R59" s="1"/>
  <c r="R61" s="1"/>
  <c r="E48"/>
  <c r="F252" i="56"/>
  <c r="E332" i="25"/>
  <c r="E338" s="1"/>
  <c r="E254"/>
  <c r="E57" i="57"/>
  <c r="E59" s="1"/>
  <c r="E61" s="1"/>
  <c r="P332" i="25"/>
  <c r="P338" s="1"/>
  <c r="P254"/>
  <c r="P34" i="70"/>
  <c r="P20" s="1"/>
  <c r="P57" i="57"/>
  <c r="P59" s="1"/>
  <c r="P61" s="1"/>
  <c r="P38" i="73"/>
  <c r="P19" s="1"/>
  <c r="P39" i="65"/>
  <c r="P18" s="1"/>
  <c r="F332" i="25"/>
  <c r="F338" s="1"/>
  <c r="F254"/>
  <c r="F42" i="74"/>
  <c r="F22" s="1"/>
  <c r="F45" i="69"/>
  <c r="F24" s="1"/>
  <c r="F40" i="75"/>
  <c r="F22" s="1"/>
  <c r="F33" i="71"/>
  <c r="F19" s="1"/>
  <c r="AY367" i="64"/>
  <c r="AY80"/>
  <c r="AY222"/>
  <c r="AY224" s="1"/>
  <c r="AY512"/>
  <c r="AY514" s="1"/>
  <c r="BV202" i="46" s="1"/>
  <c r="G202" i="56" s="1"/>
  <c r="C33" i="57"/>
  <c r="D22" i="74"/>
  <c r="D19" i="71"/>
  <c r="C32" i="75"/>
  <c r="C25" i="71"/>
  <c r="S38" i="57"/>
  <c r="L38"/>
  <c r="D35" i="74"/>
  <c r="D36" s="1"/>
  <c r="D27" i="47"/>
  <c r="D28" s="1"/>
  <c r="D83" s="1"/>
  <c r="D33" i="75"/>
  <c r="D34" s="1"/>
  <c r="D26" i="71"/>
  <c r="D31" i="73"/>
  <c r="D32" s="1"/>
  <c r="D27" i="70"/>
  <c r="D28" s="1"/>
  <c r="D32" i="65"/>
  <c r="D33" s="1"/>
  <c r="D38" i="69"/>
  <c r="AW82" i="64"/>
  <c r="BT78" i="46" s="1"/>
  <c r="E203" i="56"/>
  <c r="E202"/>
  <c r="C226" i="25"/>
  <c r="D332"/>
  <c r="X226"/>
  <c r="D254"/>
  <c r="D18" i="65"/>
  <c r="D19" i="73"/>
  <c r="D22" i="75"/>
  <c r="D20" i="70"/>
  <c r="C26"/>
  <c r="C34" i="74"/>
  <c r="C26" i="47"/>
  <c r="C31" i="65"/>
  <c r="N38" i="57"/>
  <c r="AL246" i="46"/>
  <c r="AT246"/>
  <c r="AU246"/>
  <c r="AE246"/>
  <c r="G165" i="47"/>
  <c r="G169" s="1"/>
  <c r="AO344" i="64"/>
  <c r="AO369" s="1"/>
  <c r="AP344"/>
  <c r="AP369" s="1"/>
  <c r="AH246" i="46"/>
  <c r="J165" i="47"/>
  <c r="J169" s="1"/>
  <c r="AI344" i="64"/>
  <c r="AI369" s="1"/>
  <c r="AC246" i="46"/>
  <c r="E165" i="47"/>
  <c r="E169" s="1"/>
  <c r="AR246" i="46"/>
  <c r="S332" i="25"/>
  <c r="S338" s="1"/>
  <c r="S254"/>
  <c r="S57" i="57"/>
  <c r="S59" s="1"/>
  <c r="S61" s="1"/>
  <c r="BA512" i="64"/>
  <c r="BA514" s="1"/>
  <c r="BX202" i="46" s="1"/>
  <c r="I202" i="56" s="1"/>
  <c r="BA367" i="64"/>
  <c r="BA439"/>
  <c r="BA441" s="1"/>
  <c r="BX201" i="46" s="1"/>
  <c r="I201" i="56" s="1"/>
  <c r="BA585" i="64"/>
  <c r="BA587" s="1"/>
  <c r="BX203" i="46" s="1"/>
  <c r="I203" i="56" s="1"/>
  <c r="O48" i="57"/>
  <c r="P252" i="56"/>
  <c r="O57" i="57"/>
  <c r="O59" s="1"/>
  <c r="O61" s="1"/>
  <c r="BM222" i="64"/>
  <c r="BM224" s="1"/>
  <c r="BM80"/>
  <c r="BM439"/>
  <c r="BM441" s="1"/>
  <c r="CJ201" i="46" s="1"/>
  <c r="U201" i="56" s="1"/>
  <c r="BM151" i="64"/>
  <c r="BM153" s="1"/>
  <c r="T254" i="25"/>
  <c r="T332"/>
  <c r="T338" s="1"/>
  <c r="T38" i="73"/>
  <c r="T19" s="1"/>
  <c r="T40" i="75"/>
  <c r="T22" s="1"/>
  <c r="T57" i="57"/>
  <c r="T59" s="1"/>
  <c r="T61" s="1"/>
  <c r="Q48"/>
  <c r="R252" i="56"/>
  <c r="BJ367" i="64"/>
  <c r="BJ293"/>
  <c r="BJ295" s="1"/>
  <c r="CG82" i="46" s="1"/>
  <c r="R82" i="56" s="1"/>
  <c r="BJ585" i="64"/>
  <c r="BJ587" s="1"/>
  <c r="CG203" i="46" s="1"/>
  <c r="R203" i="56" s="1"/>
  <c r="BJ151" i="64"/>
  <c r="BJ153" s="1"/>
  <c r="M252" i="56"/>
  <c r="L48" i="57"/>
  <c r="BE512" i="64"/>
  <c r="BE514" s="1"/>
  <c r="CB202" i="46" s="1"/>
  <c r="M202" i="56" s="1"/>
  <c r="BE293" i="64"/>
  <c r="BE295" s="1"/>
  <c r="CB82" i="46" s="1"/>
  <c r="M82" i="56" s="1"/>
  <c r="BE585" i="64"/>
  <c r="BE587" s="1"/>
  <c r="CB203" i="46" s="1"/>
  <c r="M203" i="56" s="1"/>
  <c r="BE80" i="64"/>
  <c r="BF367"/>
  <c r="BF293"/>
  <c r="BF295" s="1"/>
  <c r="CC82" i="46" s="1"/>
  <c r="N82" i="56" s="1"/>
  <c r="BF80" i="64"/>
  <c r="BF151"/>
  <c r="BF153" s="1"/>
  <c r="BG585"/>
  <c r="BG587" s="1"/>
  <c r="CD203" i="46" s="1"/>
  <c r="O203" i="56" s="1"/>
  <c r="BG293" i="64"/>
  <c r="BG295" s="1"/>
  <c r="CD82" i="46" s="1"/>
  <c r="O82" i="56" s="1"/>
  <c r="BG151" i="64"/>
  <c r="BG153" s="1"/>
  <c r="BG439"/>
  <c r="BG441" s="1"/>
  <c r="CD201" i="46" s="1"/>
  <c r="O201" i="56" s="1"/>
  <c r="W48" i="57"/>
  <c r="X252" i="56"/>
  <c r="W332" i="25"/>
  <c r="W338" s="1"/>
  <c r="W254"/>
  <c r="W34" i="47"/>
  <c r="W57" i="57"/>
  <c r="W59" s="1"/>
  <c r="W61" s="1"/>
  <c r="W38" i="73"/>
  <c r="W19" s="1"/>
  <c r="V57" i="57"/>
  <c r="V59" s="1"/>
  <c r="V61" s="1"/>
  <c r="BO512" i="64"/>
  <c r="BO514" s="1"/>
  <c r="CL202" i="46" s="1"/>
  <c r="W202" i="56" s="1"/>
  <c r="BO222" i="64"/>
  <c r="BO224" s="1"/>
  <c r="BO439"/>
  <c r="BO441" s="1"/>
  <c r="CL201" i="46" s="1"/>
  <c r="W201" i="56" s="1"/>
  <c r="BO293" i="64"/>
  <c r="BO295" s="1"/>
  <c r="CL82" i="46" s="1"/>
  <c r="W82" i="56" s="1"/>
  <c r="CO199" i="46"/>
  <c r="CL252"/>
  <c r="X175" i="25"/>
  <c r="X177" s="1"/>
  <c r="CL253" i="46"/>
  <c r="CO20"/>
  <c r="C238" i="25"/>
  <c r="X238"/>
  <c r="M38" i="57"/>
  <c r="AD200" i="46"/>
  <c r="D226" i="47"/>
  <c r="K332" i="25"/>
  <c r="K338" s="1"/>
  <c r="K254"/>
  <c r="K45" i="69"/>
  <c r="K24" s="1"/>
  <c r="K33" i="71"/>
  <c r="K19" s="1"/>
  <c r="K39" i="65"/>
  <c r="K18" s="1"/>
  <c r="BN293" i="64"/>
  <c r="BN295" s="1"/>
  <c r="CK82" i="46" s="1"/>
  <c r="V82" i="56" s="1"/>
  <c r="BN512" i="64"/>
  <c r="BN514" s="1"/>
  <c r="CK202" i="46" s="1"/>
  <c r="V202" i="56" s="1"/>
  <c r="BN439" i="64"/>
  <c r="BN441" s="1"/>
  <c r="CK201" i="46" s="1"/>
  <c r="V201" i="56" s="1"/>
  <c r="BN151" i="64"/>
  <c r="BN153" s="1"/>
  <c r="I332" i="25"/>
  <c r="I338" s="1"/>
  <c r="I254"/>
  <c r="I57" i="57"/>
  <c r="I59" s="1"/>
  <c r="I61" s="1"/>
  <c r="BB367" i="64"/>
  <c r="BB222"/>
  <c r="BB224" s="1"/>
  <c r="BB80"/>
  <c r="BB585"/>
  <c r="BB587" s="1"/>
  <c r="BY203" i="46" s="1"/>
  <c r="J203" i="56" s="1"/>
  <c r="G48" i="57"/>
  <c r="H252" i="56"/>
  <c r="AZ585" i="64"/>
  <c r="AZ587" s="1"/>
  <c r="BW203" i="46" s="1"/>
  <c r="H203" i="56" s="1"/>
  <c r="AZ367" i="64"/>
  <c r="AZ293"/>
  <c r="AZ295" s="1"/>
  <c r="BW82" i="46" s="1"/>
  <c r="H82" i="56" s="1"/>
  <c r="AZ512" i="64"/>
  <c r="AZ514" s="1"/>
  <c r="BW202" i="46" s="1"/>
  <c r="H202" i="56" s="1"/>
  <c r="K252"/>
  <c r="J48" i="57"/>
  <c r="BC512" i="64"/>
  <c r="BC514" s="1"/>
  <c r="BZ202" i="46" s="1"/>
  <c r="K202" i="56" s="1"/>
  <c r="BC80" i="64"/>
  <c r="BC585"/>
  <c r="BC587" s="1"/>
  <c r="BZ203" i="46" s="1"/>
  <c r="K203" i="56" s="1"/>
  <c r="BC439" i="64"/>
  <c r="BC441" s="1"/>
  <c r="BZ201" i="46" s="1"/>
  <c r="K201" i="56" s="1"/>
  <c r="J57" i="57"/>
  <c r="J59" s="1"/>
  <c r="J61" s="1"/>
  <c r="BK512" i="64"/>
  <c r="BK514" s="1"/>
  <c r="CH202" i="46" s="1"/>
  <c r="S202" i="56" s="1"/>
  <c r="BK367" i="64"/>
  <c r="BK293"/>
  <c r="BK295" s="1"/>
  <c r="CH82" i="46" s="1"/>
  <c r="S82" i="56" s="1"/>
  <c r="BK585" i="64"/>
  <c r="BK587" s="1"/>
  <c r="CH203" i="46" s="1"/>
  <c r="S203" i="56" s="1"/>
  <c r="AX585" i="64"/>
  <c r="AX587" s="1"/>
  <c r="BU203" i="46" s="1"/>
  <c r="F203" i="56" s="1"/>
  <c r="AX80" i="64"/>
  <c r="AX367"/>
  <c r="AX151"/>
  <c r="AX153" s="1"/>
  <c r="Q252" i="56"/>
  <c r="P48" i="57"/>
  <c r="BI367" i="64"/>
  <c r="BI80"/>
  <c r="BI222"/>
  <c r="BI224" s="1"/>
  <c r="BI439"/>
  <c r="BI441" s="1"/>
  <c r="CF201" i="46" s="1"/>
  <c r="Q201" i="56" s="1"/>
  <c r="BT81" i="46"/>
  <c r="D30" i="70"/>
  <c r="D41" i="69"/>
  <c r="AW369" i="64"/>
  <c r="BT200" i="46" s="1"/>
  <c r="D30" i="47"/>
  <c r="D34" i="73"/>
  <c r="D35" i="65"/>
  <c r="D38" i="74"/>
  <c r="D29" i="71"/>
  <c r="D36" i="75"/>
  <c r="E82" i="56"/>
  <c r="AJ246" i="46"/>
  <c r="L165" i="47"/>
  <c r="L169" s="1"/>
  <c r="AN344" i="64"/>
  <c r="AN369" s="1"/>
  <c r="AS246" i="46"/>
  <c r="AQ344" i="64"/>
  <c r="AQ369" s="1"/>
  <c r="AK246" i="46"/>
  <c r="AD344" i="64"/>
  <c r="AD369" s="1"/>
  <c r="AG246" i="46"/>
  <c r="I165" i="47"/>
  <c r="I169" s="1"/>
  <c r="AF344" i="64"/>
  <c r="AF369" s="1"/>
  <c r="AM246" i="46"/>
  <c r="BL367" i="64"/>
  <c r="BL585"/>
  <c r="BL587" s="1"/>
  <c r="CI203" i="46" s="1"/>
  <c r="T203" i="56" s="1"/>
  <c r="BL512" i="64"/>
  <c r="BL514" s="1"/>
  <c r="CI202" i="46" s="1"/>
  <c r="T202" i="56" s="1"/>
  <c r="BL80" i="64"/>
  <c r="H332" i="25"/>
  <c r="H338" s="1"/>
  <c r="H254"/>
  <c r="H57" i="57"/>
  <c r="H59" s="1"/>
  <c r="H61" s="1"/>
  <c r="BH367" i="64"/>
  <c r="BH151"/>
  <c r="BH153" s="1"/>
  <c r="BH512"/>
  <c r="BH514" s="1"/>
  <c r="CE202" i="46" s="1"/>
  <c r="P202" i="56" s="1"/>
  <c r="BH585" i="64"/>
  <c r="BH587" s="1"/>
  <c r="CE203" i="46" s="1"/>
  <c r="P203" i="56" s="1"/>
  <c r="T48" i="57"/>
  <c r="U252" i="56"/>
  <c r="M332" i="25"/>
  <c r="M338" s="1"/>
  <c r="M254"/>
  <c r="M34" i="47"/>
  <c r="M45" i="69"/>
  <c r="M24" s="1"/>
  <c r="M34" i="70"/>
  <c r="M20" s="1"/>
  <c r="O252" i="56"/>
  <c r="N48" i="57"/>
  <c r="BP222" i="64"/>
  <c r="BP224" s="1"/>
  <c r="BP585"/>
  <c r="BP587" s="1"/>
  <c r="CM203" i="46" s="1"/>
  <c r="X203" i="56" s="1"/>
  <c r="BP80" i="64"/>
  <c r="BP439"/>
  <c r="BP441" s="1"/>
  <c r="CM201" i="46" s="1"/>
  <c r="X201" i="56" s="1"/>
  <c r="V48" i="57"/>
  <c r="W252" i="56"/>
  <c r="CO83" i="46"/>
  <c r="D20" i="56"/>
  <c r="I38" i="57"/>
  <c r="J38"/>
  <c r="E245" i="56"/>
  <c r="D47" i="57"/>
  <c r="BD222" i="64"/>
  <c r="BD224" s="1"/>
  <c r="BD151"/>
  <c r="BD153" s="1"/>
  <c r="BD439"/>
  <c r="BD441" s="1"/>
  <c r="CA201" i="46" s="1"/>
  <c r="L201" i="56" s="1"/>
  <c r="BD80" i="64"/>
  <c r="U45" i="69"/>
  <c r="U24" s="1"/>
  <c r="U40" i="75"/>
  <c r="U22" s="1"/>
  <c r="U33" i="71"/>
  <c r="U19" s="1"/>
  <c r="U38" i="73"/>
  <c r="U19" s="1"/>
  <c r="G33" i="71"/>
  <c r="G19" s="1"/>
  <c r="G39" i="65"/>
  <c r="G18" s="1"/>
  <c r="G45" i="69"/>
  <c r="G24" s="1"/>
  <c r="G34" i="47"/>
  <c r="R254" i="25"/>
  <c r="R332"/>
  <c r="R338" s="1"/>
  <c r="P40" i="75"/>
  <c r="P22" s="1"/>
  <c r="P42" i="74"/>
  <c r="P22" s="1"/>
  <c r="P34" i="47"/>
  <c r="P33" i="71"/>
  <c r="P19" s="1"/>
  <c r="F34" i="47"/>
  <c r="F39" i="65"/>
  <c r="F18" s="1"/>
  <c r="F57" i="57"/>
  <c r="F59" s="1"/>
  <c r="F61" s="1"/>
  <c r="F38" i="73"/>
  <c r="F19" s="1"/>
  <c r="AY439" i="64"/>
  <c r="AY441" s="1"/>
  <c r="BV201" i="46" s="1"/>
  <c r="G201" i="56" s="1"/>
  <c r="AY151" i="64"/>
  <c r="AY153" s="1"/>
  <c r="AY585"/>
  <c r="AY587" s="1"/>
  <c r="BV203" i="46" s="1"/>
  <c r="G203" i="56" s="1"/>
  <c r="AY293" i="64"/>
  <c r="AY295" s="1"/>
  <c r="BV82" i="46" s="1"/>
  <c r="G82" i="56" s="1"/>
  <c r="C32" i="57"/>
  <c r="L131" i="47" l="1"/>
  <c r="L319" s="1"/>
  <c r="I228"/>
  <c r="I381" s="1"/>
  <c r="Q131"/>
  <c r="Q319" s="1"/>
  <c r="N131"/>
  <c r="N319" s="1"/>
  <c r="V228"/>
  <c r="V381" s="1"/>
  <c r="J228"/>
  <c r="J381" s="1"/>
  <c r="E228"/>
  <c r="E381" s="1"/>
  <c r="H228"/>
  <c r="H381" s="1"/>
  <c r="T131"/>
  <c r="T319" s="1"/>
  <c r="K131"/>
  <c r="K319" s="1"/>
  <c r="O228"/>
  <c r="O381" s="1"/>
  <c r="CF81" i="46"/>
  <c r="Q81" i="56" s="1"/>
  <c r="P49" i="57" s="1"/>
  <c r="R228" i="47"/>
  <c r="R381" s="1"/>
  <c r="BY81" i="46"/>
  <c r="J81" i="56" s="1"/>
  <c r="I49" i="57" s="1"/>
  <c r="BQ293" i="64"/>
  <c r="BQ295" s="1"/>
  <c r="BX81" i="46"/>
  <c r="I81" i="56" s="1"/>
  <c r="H49" i="57" s="1"/>
  <c r="BQ585" i="64"/>
  <c r="BQ587" s="1"/>
  <c r="CM81" i="46"/>
  <c r="X81" i="56" s="1"/>
  <c r="BQ80" i="64"/>
  <c r="BQ82" s="1"/>
  <c r="BQ439"/>
  <c r="BQ441" s="1"/>
  <c r="CN201" i="46" s="1"/>
  <c r="CO201" s="1"/>
  <c r="BQ512" i="64"/>
  <c r="BQ514" s="1"/>
  <c r="D201" i="56"/>
  <c r="K199" i="44" s="1"/>
  <c r="L199" s="1"/>
  <c r="C34" i="47"/>
  <c r="BQ222" i="64"/>
  <c r="BQ224" s="1"/>
  <c r="BQ367"/>
  <c r="BQ369" s="1"/>
  <c r="W49" i="57"/>
  <c r="CL81" i="46"/>
  <c r="W81" i="56" s="1"/>
  <c r="V49" i="57" s="1"/>
  <c r="BQ151" i="64"/>
  <c r="BQ153" s="1"/>
  <c r="CH81" i="46"/>
  <c r="S81" i="56" s="1"/>
  <c r="R49" i="57" s="1"/>
  <c r="D245" i="56"/>
  <c r="CA81" i="46"/>
  <c r="L81" i="56" s="1"/>
  <c r="K49" i="57" s="1"/>
  <c r="C48"/>
  <c r="D46" i="73"/>
  <c r="D14" s="1"/>
  <c r="D252" i="56"/>
  <c r="K20" i="44"/>
  <c r="W33" i="75"/>
  <c r="W34" s="1"/>
  <c r="W57" s="1"/>
  <c r="W58" s="1"/>
  <c r="W31" i="73"/>
  <c r="W32" s="1"/>
  <c r="W46" s="1"/>
  <c r="W47" s="1"/>
  <c r="W38" i="69"/>
  <c r="W39" s="1"/>
  <c r="W66" s="1"/>
  <c r="W67" s="1"/>
  <c r="W27" i="47"/>
  <c r="W28" s="1"/>
  <c r="W83" s="1"/>
  <c r="W279" s="1"/>
  <c r="W27" i="70"/>
  <c r="W28" s="1"/>
  <c r="W51" s="1"/>
  <c r="W52" s="1"/>
  <c r="W32" i="65"/>
  <c r="W33" s="1"/>
  <c r="W47" s="1"/>
  <c r="W48" s="1"/>
  <c r="W26" i="71"/>
  <c r="W27" s="1"/>
  <c r="W50" s="1"/>
  <c r="W51" s="1"/>
  <c r="W35" i="74"/>
  <c r="W36" s="1"/>
  <c r="W59" s="1"/>
  <c r="W60" s="1"/>
  <c r="BP82" i="64"/>
  <c r="CM78" i="46" s="1"/>
  <c r="M228" i="47"/>
  <c r="M381" s="1"/>
  <c r="M131"/>
  <c r="M319" s="1"/>
  <c r="O30"/>
  <c r="BH369" i="64"/>
  <c r="CE200" i="46" s="1"/>
  <c r="O35" i="65"/>
  <c r="O41" i="69"/>
  <c r="O18" s="1"/>
  <c r="O36" i="75"/>
  <c r="O19" s="1"/>
  <c r="O38" i="74"/>
  <c r="O19" s="1"/>
  <c r="O30" i="70"/>
  <c r="O17" s="1"/>
  <c r="O34" i="73"/>
  <c r="O29" i="71"/>
  <c r="O16" s="1"/>
  <c r="S38" i="69"/>
  <c r="S39" s="1"/>
  <c r="S66" s="1"/>
  <c r="S67" s="1"/>
  <c r="S26" i="71"/>
  <c r="S27" s="1"/>
  <c r="S50" s="1"/>
  <c r="S51" s="1"/>
  <c r="S27" i="70"/>
  <c r="S28" s="1"/>
  <c r="S51" s="1"/>
  <c r="S52" s="1"/>
  <c r="S33" i="75"/>
  <c r="S34" s="1"/>
  <c r="S57" s="1"/>
  <c r="S58" s="1"/>
  <c r="S32" i="65"/>
  <c r="S33" s="1"/>
  <c r="S47" s="1"/>
  <c r="S48" s="1"/>
  <c r="S27" i="47"/>
  <c r="S28" s="1"/>
  <c r="S83" s="1"/>
  <c r="S279" s="1"/>
  <c r="S35" i="74"/>
  <c r="S36" s="1"/>
  <c r="S59" s="1"/>
  <c r="S60" s="1"/>
  <c r="S31" i="73"/>
  <c r="S32" s="1"/>
  <c r="S46" s="1"/>
  <c r="S47" s="1"/>
  <c r="BL82" i="64"/>
  <c r="CI78" i="46" s="1"/>
  <c r="J245" i="56"/>
  <c r="I47" i="57"/>
  <c r="F226" i="47"/>
  <c r="AF200" i="46"/>
  <c r="N245" i="56"/>
  <c r="M47" i="57"/>
  <c r="V245" i="56"/>
  <c r="U47" i="57"/>
  <c r="P226" i="47"/>
  <c r="AP200" i="46"/>
  <c r="L346" i="47"/>
  <c r="D82" i="56"/>
  <c r="K82" i="44" s="1"/>
  <c r="L82" s="1"/>
  <c r="D19" i="75"/>
  <c r="D19" i="74"/>
  <c r="D17" i="70"/>
  <c r="P27" i="47"/>
  <c r="P28" s="1"/>
  <c r="P83" s="1"/>
  <c r="P279" s="1"/>
  <c r="P38" i="69"/>
  <c r="P39" s="1"/>
  <c r="P66" s="1"/>
  <c r="P67" s="1"/>
  <c r="P31" i="73"/>
  <c r="P32" s="1"/>
  <c r="P46" s="1"/>
  <c r="P47" s="1"/>
  <c r="P26" i="71"/>
  <c r="P27" s="1"/>
  <c r="P50" s="1"/>
  <c r="P51" s="1"/>
  <c r="P27" i="70"/>
  <c r="P28" s="1"/>
  <c r="P51" s="1"/>
  <c r="P52" s="1"/>
  <c r="P35" i="74"/>
  <c r="P36" s="1"/>
  <c r="P59" s="1"/>
  <c r="P60" s="1"/>
  <c r="P33" i="75"/>
  <c r="P34" s="1"/>
  <c r="P57" s="1"/>
  <c r="P58" s="1"/>
  <c r="P32" i="65"/>
  <c r="P33" s="1"/>
  <c r="P47" s="1"/>
  <c r="P48" s="1"/>
  <c r="BI82" i="64"/>
  <c r="CF78" i="46" s="1"/>
  <c r="E30" i="47"/>
  <c r="AX369" i="64"/>
  <c r="BU200" i="46" s="1"/>
  <c r="E29" i="71"/>
  <c r="E16" s="1"/>
  <c r="E35" i="65"/>
  <c r="E41" i="69"/>
  <c r="E18" s="1"/>
  <c r="E38" i="74"/>
  <c r="E19" s="1"/>
  <c r="C33" i="72"/>
  <c r="C13" s="1"/>
  <c r="E36" i="75"/>
  <c r="E19" s="1"/>
  <c r="E30" i="70"/>
  <c r="E17" s="1"/>
  <c r="E34" i="73"/>
  <c r="AZ369" i="64"/>
  <c r="BW200" i="46" s="1"/>
  <c r="G29" i="71"/>
  <c r="G16" s="1"/>
  <c r="G30" i="47"/>
  <c r="G41" i="69"/>
  <c r="G18" s="1"/>
  <c r="G30" i="70"/>
  <c r="G17" s="1"/>
  <c r="G35" i="65"/>
  <c r="G38" i="74"/>
  <c r="G19" s="1"/>
  <c r="G34" i="73"/>
  <c r="G36" i="75"/>
  <c r="G19" s="1"/>
  <c r="I27" i="70"/>
  <c r="I28" s="1"/>
  <c r="I51" s="1"/>
  <c r="I52" s="1"/>
  <c r="I27" i="47"/>
  <c r="I28" s="1"/>
  <c r="I170" s="1"/>
  <c r="I347" s="1"/>
  <c r="I32" i="65"/>
  <c r="I33" s="1"/>
  <c r="I47" s="1"/>
  <c r="I48" s="1"/>
  <c r="I38" i="69"/>
  <c r="I39" s="1"/>
  <c r="I66" s="1"/>
  <c r="I67" s="1"/>
  <c r="I26" i="71"/>
  <c r="I27" s="1"/>
  <c r="I50" s="1"/>
  <c r="I51" s="1"/>
  <c r="I33" i="75"/>
  <c r="I34" s="1"/>
  <c r="I57" s="1"/>
  <c r="I58" s="1"/>
  <c r="I35" i="74"/>
  <c r="I36" s="1"/>
  <c r="I59" s="1"/>
  <c r="I60" s="1"/>
  <c r="I31" i="73"/>
  <c r="I32" s="1"/>
  <c r="I46" s="1"/>
  <c r="I47" s="1"/>
  <c r="BB82" i="64"/>
  <c r="BY78" i="46" s="1"/>
  <c r="I30" i="47"/>
  <c r="BB369" i="64"/>
  <c r="BY200" i="46" s="1"/>
  <c r="I41" i="69"/>
  <c r="I18" s="1"/>
  <c r="I29" i="71"/>
  <c r="I16" s="1"/>
  <c r="I35" i="65"/>
  <c r="I30" i="70"/>
  <c r="I17" s="1"/>
  <c r="I34" i="73"/>
  <c r="I14" s="1"/>
  <c r="I36" i="75"/>
  <c r="I19" s="1"/>
  <c r="I38" i="74"/>
  <c r="I19" s="1"/>
  <c r="E200" i="56"/>
  <c r="AB239" i="46"/>
  <c r="AB259" s="1"/>
  <c r="AD214"/>
  <c r="W228" i="47"/>
  <c r="W381" s="1"/>
  <c r="W131"/>
  <c r="W319" s="1"/>
  <c r="M27"/>
  <c r="M28" s="1"/>
  <c r="M83" s="1"/>
  <c r="M279" s="1"/>
  <c r="M35" i="74"/>
  <c r="M36" s="1"/>
  <c r="M59" s="1"/>
  <c r="M60" s="1"/>
  <c r="M31" i="73"/>
  <c r="M32" s="1"/>
  <c r="M46" s="1"/>
  <c r="M47" s="1"/>
  <c r="M27" i="70"/>
  <c r="M28" s="1"/>
  <c r="M51" s="1"/>
  <c r="M52" s="1"/>
  <c r="M38" i="69"/>
  <c r="M39" s="1"/>
  <c r="M66" s="1"/>
  <c r="M67" s="1"/>
  <c r="M32" i="65"/>
  <c r="M33" s="1"/>
  <c r="M47" s="1"/>
  <c r="M48" s="1"/>
  <c r="M26" i="71"/>
  <c r="M27" s="1"/>
  <c r="M50" s="1"/>
  <c r="M51" s="1"/>
  <c r="M33" i="75"/>
  <c r="M34" s="1"/>
  <c r="M57" s="1"/>
  <c r="M58" s="1"/>
  <c r="BF82" i="64"/>
  <c r="CC78" i="46" s="1"/>
  <c r="M30" i="47"/>
  <c r="BF369" i="64"/>
  <c r="CC200" i="46" s="1"/>
  <c r="M41" i="69"/>
  <c r="M18" s="1"/>
  <c r="M29" i="71"/>
  <c r="M16" s="1"/>
  <c r="M30" i="70"/>
  <c r="M17" s="1"/>
  <c r="M38" i="74"/>
  <c r="M19" s="1"/>
  <c r="M34" i="73"/>
  <c r="M35" i="65"/>
  <c r="M36" i="75"/>
  <c r="M19" s="1"/>
  <c r="L38" i="69"/>
  <c r="L39" s="1"/>
  <c r="L66" s="1"/>
  <c r="L67" s="1"/>
  <c r="L32" i="65"/>
  <c r="L33" s="1"/>
  <c r="L47" s="1"/>
  <c r="L48" s="1"/>
  <c r="L26" i="71"/>
  <c r="L27" s="1"/>
  <c r="L50" s="1"/>
  <c r="L51" s="1"/>
  <c r="L31" i="73"/>
  <c r="L32" s="1"/>
  <c r="L46" s="1"/>
  <c r="L47" s="1"/>
  <c r="L27" i="70"/>
  <c r="L28" s="1"/>
  <c r="L51" s="1"/>
  <c r="L52" s="1"/>
  <c r="L33" i="75"/>
  <c r="L34" s="1"/>
  <c r="L57" s="1"/>
  <c r="L58" s="1"/>
  <c r="L27" i="47"/>
  <c r="L28" s="1"/>
  <c r="L83" s="1"/>
  <c r="L279" s="1"/>
  <c r="L35" i="74"/>
  <c r="L36" s="1"/>
  <c r="L59" s="1"/>
  <c r="L60" s="1"/>
  <c r="BE82" i="64"/>
  <c r="CB78" i="46" s="1"/>
  <c r="Q30" i="47"/>
  <c r="BJ369" i="64"/>
  <c r="CG200" i="46" s="1"/>
  <c r="Q30" i="70"/>
  <c r="Q17" s="1"/>
  <c r="Q35" i="65"/>
  <c r="Q29" i="71"/>
  <c r="Q16" s="1"/>
  <c r="Q41" i="69"/>
  <c r="Q18" s="1"/>
  <c r="Q38" i="74"/>
  <c r="Q19" s="1"/>
  <c r="Q36" i="75"/>
  <c r="Q19" s="1"/>
  <c r="Q34" i="73"/>
  <c r="T38" i="69"/>
  <c r="T39" s="1"/>
  <c r="T66" s="1"/>
  <c r="T67" s="1"/>
  <c r="T26" i="71"/>
  <c r="T27" s="1"/>
  <c r="T50" s="1"/>
  <c r="T51" s="1"/>
  <c r="T32" i="65"/>
  <c r="T33" s="1"/>
  <c r="T47" s="1"/>
  <c r="T48" s="1"/>
  <c r="T35" i="74"/>
  <c r="T36" s="1"/>
  <c r="T59" s="1"/>
  <c r="T60" s="1"/>
  <c r="T31" i="73"/>
  <c r="T32" s="1"/>
  <c r="T46" s="1"/>
  <c r="T47" s="1"/>
  <c r="T33" i="75"/>
  <c r="T34" s="1"/>
  <c r="T57" s="1"/>
  <c r="T58" s="1"/>
  <c r="T27" i="47"/>
  <c r="T28" s="1"/>
  <c r="T83" s="1"/>
  <c r="T279" s="1"/>
  <c r="T27" i="70"/>
  <c r="T28" s="1"/>
  <c r="T51" s="1"/>
  <c r="T52" s="1"/>
  <c r="BM82" i="64"/>
  <c r="CJ78" i="46" s="1"/>
  <c r="E346" i="47"/>
  <c r="K245" i="56"/>
  <c r="J47" i="57"/>
  <c r="AR200" i="46"/>
  <c r="R226" i="47"/>
  <c r="H245" i="56"/>
  <c r="G47" i="57"/>
  <c r="W245" i="56"/>
  <c r="V47" i="57"/>
  <c r="D47" i="65"/>
  <c r="D13" s="1"/>
  <c r="D97" i="47"/>
  <c r="D81"/>
  <c r="D82"/>
  <c r="D59" i="74"/>
  <c r="D51" i="70"/>
  <c r="C20"/>
  <c r="C22" i="75"/>
  <c r="C19" i="73"/>
  <c r="C18" i="65"/>
  <c r="CN202" i="46"/>
  <c r="CO202" s="1"/>
  <c r="CN203"/>
  <c r="CO203" s="1"/>
  <c r="D27" i="71"/>
  <c r="D57" i="75"/>
  <c r="C19" i="71"/>
  <c r="C22" i="74"/>
  <c r="BV81" i="46"/>
  <c r="G81" i="56" s="1"/>
  <c r="F49" i="57" s="1"/>
  <c r="F30" i="47"/>
  <c r="AY369" i="64"/>
  <c r="BV200" i="46" s="1"/>
  <c r="F30" i="70"/>
  <c r="F17" s="1"/>
  <c r="F35" i="65"/>
  <c r="F41" i="69"/>
  <c r="F18" s="1"/>
  <c r="F29" i="71"/>
  <c r="F16" s="1"/>
  <c r="F34" i="73"/>
  <c r="F36" i="75"/>
  <c r="F19" s="1"/>
  <c r="F38" i="74"/>
  <c r="F19" s="1"/>
  <c r="U131" i="47"/>
  <c r="U319" s="1"/>
  <c r="U228"/>
  <c r="U381" s="1"/>
  <c r="K30"/>
  <c r="K30" i="70"/>
  <c r="K17" s="1"/>
  <c r="K29" i="71"/>
  <c r="K16" s="1"/>
  <c r="BD369" i="64"/>
  <c r="CA200" i="46" s="1"/>
  <c r="K35" i="65"/>
  <c r="K34" i="73"/>
  <c r="K41" i="69"/>
  <c r="K18" s="1"/>
  <c r="K38" i="74"/>
  <c r="K19" s="1"/>
  <c r="K36" i="75"/>
  <c r="K19" s="1"/>
  <c r="C165" i="47"/>
  <c r="D169"/>
  <c r="D338" i="25"/>
  <c r="O27" i="47"/>
  <c r="O28" s="1"/>
  <c r="O35" i="74"/>
  <c r="O36" s="1"/>
  <c r="O59" s="1"/>
  <c r="O60" s="1"/>
  <c r="O27" i="70"/>
  <c r="O28" s="1"/>
  <c r="O51" s="1"/>
  <c r="O52" s="1"/>
  <c r="O32" i="65"/>
  <c r="O33" s="1"/>
  <c r="O47" s="1"/>
  <c r="O48" s="1"/>
  <c r="O31" i="73"/>
  <c r="O32" s="1"/>
  <c r="O46" s="1"/>
  <c r="O47" s="1"/>
  <c r="O38" i="69"/>
  <c r="O39" s="1"/>
  <c r="O66" s="1"/>
  <c r="O67" s="1"/>
  <c r="O26" i="71"/>
  <c r="O27" s="1"/>
  <c r="O50" s="1"/>
  <c r="O51" s="1"/>
  <c r="O33" i="75"/>
  <c r="O34" s="1"/>
  <c r="O57" s="1"/>
  <c r="O58" s="1"/>
  <c r="BH82" i="64"/>
  <c r="CE78" i="46" s="1"/>
  <c r="CI81"/>
  <c r="T81" i="56" s="1"/>
  <c r="S49" i="57" s="1"/>
  <c r="O226" i="47"/>
  <c r="AO200" i="46"/>
  <c r="H346" i="47"/>
  <c r="F346"/>
  <c r="AM200" i="46"/>
  <c r="M226" i="47"/>
  <c r="T245" i="56"/>
  <c r="S47" i="57"/>
  <c r="U226" i="47"/>
  <c r="AU200" i="46"/>
  <c r="Q245" i="56"/>
  <c r="P47" i="57"/>
  <c r="AL200" i="46"/>
  <c r="L226" i="47"/>
  <c r="BU81" i="46"/>
  <c r="F81" i="56" s="1"/>
  <c r="E49" i="57" s="1"/>
  <c r="BC369" i="64"/>
  <c r="BZ200" i="46" s="1"/>
  <c r="J30" i="47"/>
  <c r="J35" i="65"/>
  <c r="J38" i="74"/>
  <c r="J19" s="1"/>
  <c r="J41" i="69"/>
  <c r="J18" s="1"/>
  <c r="J34" i="73"/>
  <c r="J36" i="75"/>
  <c r="J19" s="1"/>
  <c r="J29" i="71"/>
  <c r="J16" s="1"/>
  <c r="J30" i="70"/>
  <c r="J17" s="1"/>
  <c r="BZ81" i="46"/>
  <c r="K81" i="56" s="1"/>
  <c r="J49" i="57" s="1"/>
  <c r="G33" i="75"/>
  <c r="G34" s="1"/>
  <c r="G57" s="1"/>
  <c r="G58" s="1"/>
  <c r="G26" i="71"/>
  <c r="G27" s="1"/>
  <c r="G50" s="1"/>
  <c r="G51" s="1"/>
  <c r="G32" i="65"/>
  <c r="G33" s="1"/>
  <c r="G47" s="1"/>
  <c r="G48" s="1"/>
  <c r="G27" i="47"/>
  <c r="G28" s="1"/>
  <c r="G170" s="1"/>
  <c r="G347" s="1"/>
  <c r="G27" i="70"/>
  <c r="G28" s="1"/>
  <c r="G51" s="1"/>
  <c r="G52" s="1"/>
  <c r="G38" i="69"/>
  <c r="G39" s="1"/>
  <c r="G66" s="1"/>
  <c r="G67" s="1"/>
  <c r="G35" i="74"/>
  <c r="G36" s="1"/>
  <c r="G59" s="1"/>
  <c r="G60" s="1"/>
  <c r="G31" i="73"/>
  <c r="G32" s="1"/>
  <c r="G46" s="1"/>
  <c r="G47" s="1"/>
  <c r="AZ82" i="64"/>
  <c r="BW78" i="46" s="1"/>
  <c r="BW81"/>
  <c r="H81" i="56" s="1"/>
  <c r="G49" i="57" s="1"/>
  <c r="CK81" i="46"/>
  <c r="V81" i="56" s="1"/>
  <c r="U49" i="57" s="1"/>
  <c r="AV344" i="64"/>
  <c r="AV369" s="1"/>
  <c r="C59" i="57"/>
  <c r="D61"/>
  <c r="C61" s="1"/>
  <c r="V32" i="65"/>
  <c r="V33" s="1"/>
  <c r="V47" s="1"/>
  <c r="V48" s="1"/>
  <c r="V26" i="71"/>
  <c r="V27" s="1"/>
  <c r="V50" s="1"/>
  <c r="V51" s="1"/>
  <c r="V35" i="74"/>
  <c r="V36" s="1"/>
  <c r="V59" s="1"/>
  <c r="V60" s="1"/>
  <c r="V27" i="47"/>
  <c r="V28" s="1"/>
  <c r="V83" s="1"/>
  <c r="V279" s="1"/>
  <c r="V27" i="70"/>
  <c r="V28" s="1"/>
  <c r="V51" s="1"/>
  <c r="V52" s="1"/>
  <c r="V33" i="75"/>
  <c r="V34" s="1"/>
  <c r="V57" s="1"/>
  <c r="V58" s="1"/>
  <c r="V31" i="73"/>
  <c r="V32" s="1"/>
  <c r="V46" s="1"/>
  <c r="V47" s="1"/>
  <c r="V38" i="69"/>
  <c r="V39" s="1"/>
  <c r="V66" s="1"/>
  <c r="V67" s="1"/>
  <c r="BO82" i="64"/>
  <c r="CL78" i="46" s="1"/>
  <c r="N35" i="74"/>
  <c r="N36" s="1"/>
  <c r="N59" s="1"/>
  <c r="N60" s="1"/>
  <c r="N33" i="75"/>
  <c r="N34" s="1"/>
  <c r="N57" s="1"/>
  <c r="N58" s="1"/>
  <c r="N27" i="70"/>
  <c r="N28" s="1"/>
  <c r="N51" s="1"/>
  <c r="N52" s="1"/>
  <c r="N32" i="65"/>
  <c r="N33" s="1"/>
  <c r="N47" s="1"/>
  <c r="N48" s="1"/>
  <c r="N31" i="73"/>
  <c r="N32" s="1"/>
  <c r="N46" s="1"/>
  <c r="N47" s="1"/>
  <c r="N38" i="69"/>
  <c r="N39" s="1"/>
  <c r="N66" s="1"/>
  <c r="N67" s="1"/>
  <c r="N27" i="47"/>
  <c r="N28" s="1"/>
  <c r="N26" i="71"/>
  <c r="N27" s="1"/>
  <c r="N50" s="1"/>
  <c r="N51" s="1"/>
  <c r="BG82" i="64"/>
  <c r="CD78" i="46" s="1"/>
  <c r="CD81"/>
  <c r="O81" i="56" s="1"/>
  <c r="N49" i="57" s="1"/>
  <c r="CC81" i="46"/>
  <c r="N81" i="56" s="1"/>
  <c r="M49" i="57" s="1"/>
  <c r="L30" i="47"/>
  <c r="BE369" i="64"/>
  <c r="CB200" i="46" s="1"/>
  <c r="L35" i="65"/>
  <c r="L41" i="69"/>
  <c r="L18" s="1"/>
  <c r="L30" i="70"/>
  <c r="L17" s="1"/>
  <c r="L34" i="73"/>
  <c r="L38" i="74"/>
  <c r="L19" s="1"/>
  <c r="L29" i="71"/>
  <c r="L16" s="1"/>
  <c r="L36" i="75"/>
  <c r="L19" s="1"/>
  <c r="CG81" i="46"/>
  <c r="R81" i="56" s="1"/>
  <c r="Q49" i="57" s="1"/>
  <c r="H33" i="75"/>
  <c r="H34" s="1"/>
  <c r="H57" s="1"/>
  <c r="H58" s="1"/>
  <c r="H38" i="69"/>
  <c r="H39" s="1"/>
  <c r="H66" s="1"/>
  <c r="H67" s="1"/>
  <c r="H27" i="47"/>
  <c r="H28" s="1"/>
  <c r="H32" i="65"/>
  <c r="H33" s="1"/>
  <c r="H47" s="1"/>
  <c r="H48" s="1"/>
  <c r="H26" i="71"/>
  <c r="H27" s="1"/>
  <c r="H50" s="1"/>
  <c r="H51" s="1"/>
  <c r="H31" i="73"/>
  <c r="H32" s="1"/>
  <c r="H46" s="1"/>
  <c r="H47" s="1"/>
  <c r="H35" i="74"/>
  <c r="H36" s="1"/>
  <c r="H59" s="1"/>
  <c r="H60" s="1"/>
  <c r="H27" i="70"/>
  <c r="H28" s="1"/>
  <c r="H51" s="1"/>
  <c r="H52" s="1"/>
  <c r="BA82" i="64"/>
  <c r="BX78" i="46" s="1"/>
  <c r="AT200"/>
  <c r="T226" i="47"/>
  <c r="K346"/>
  <c r="J226"/>
  <c r="AJ200" i="46"/>
  <c r="S245" i="56"/>
  <c r="R47" i="57"/>
  <c r="W226" i="47"/>
  <c r="AW200" i="46"/>
  <c r="D39" i="69"/>
  <c r="C24"/>
  <c r="D319" i="47"/>
  <c r="L83" i="44"/>
  <c r="F131" i="47"/>
  <c r="F319" s="1"/>
  <c r="F228"/>
  <c r="F381" s="1"/>
  <c r="P131"/>
  <c r="P319" s="1"/>
  <c r="P228"/>
  <c r="P381" s="1"/>
  <c r="G228"/>
  <c r="G381" s="1"/>
  <c r="G131"/>
  <c r="G319" s="1"/>
  <c r="K35" i="74"/>
  <c r="K36" s="1"/>
  <c r="K59" s="1"/>
  <c r="K60" s="1"/>
  <c r="K26" i="71"/>
  <c r="K27" s="1"/>
  <c r="K50" s="1"/>
  <c r="K51" s="1"/>
  <c r="K27" i="70"/>
  <c r="K28" s="1"/>
  <c r="K51" s="1"/>
  <c r="K52" s="1"/>
  <c r="K31" i="73"/>
  <c r="K32" s="1"/>
  <c r="K46" s="1"/>
  <c r="K47" s="1"/>
  <c r="K38" i="69"/>
  <c r="K39" s="1"/>
  <c r="K66" s="1"/>
  <c r="K67" s="1"/>
  <c r="K33" i="75"/>
  <c r="K34" s="1"/>
  <c r="K57" s="1"/>
  <c r="K58" s="1"/>
  <c r="K27" i="47"/>
  <c r="K28" s="1"/>
  <c r="K170" s="1"/>
  <c r="K347" s="1"/>
  <c r="K32" i="65"/>
  <c r="K33" s="1"/>
  <c r="K47" s="1"/>
  <c r="K48" s="1"/>
  <c r="BD82" i="64"/>
  <c r="CA78" i="46" s="1"/>
  <c r="S30" i="47"/>
  <c r="BL369" i="64"/>
  <c r="CI200" i="46" s="1"/>
  <c r="S35" i="65"/>
  <c r="S30" i="70"/>
  <c r="S17" s="1"/>
  <c r="S29" i="71"/>
  <c r="S16" s="1"/>
  <c r="S38" i="74"/>
  <c r="S19" s="1"/>
  <c r="S41" i="69"/>
  <c r="S18" s="1"/>
  <c r="S34" i="73"/>
  <c r="S36" i="75"/>
  <c r="S19" s="1"/>
  <c r="P245" i="56"/>
  <c r="O47" i="57"/>
  <c r="H226" i="47"/>
  <c r="AH200" i="46"/>
  <c r="I346" i="47"/>
  <c r="AS200" i="46"/>
  <c r="S226" i="47"/>
  <c r="M245" i="56"/>
  <c r="L47" i="57"/>
  <c r="CN82" i="46"/>
  <c r="CO82" s="1"/>
  <c r="D16" i="71"/>
  <c r="D18" i="69"/>
  <c r="E81" i="56"/>
  <c r="P30" i="70"/>
  <c r="P17" s="1"/>
  <c r="BI369" i="64"/>
  <c r="CF200" i="46" s="1"/>
  <c r="P30" i="47"/>
  <c r="P29" i="71"/>
  <c r="P16" s="1"/>
  <c r="P41" i="69"/>
  <c r="P18" s="1"/>
  <c r="P38" i="74"/>
  <c r="P19" s="1"/>
  <c r="P36" i="75"/>
  <c r="P19" s="1"/>
  <c r="P35" i="65"/>
  <c r="P34" i="73"/>
  <c r="E33" i="75"/>
  <c r="E34" s="1"/>
  <c r="E57" s="1"/>
  <c r="E58" s="1"/>
  <c r="E31" i="73"/>
  <c r="E32" s="1"/>
  <c r="E46" s="1"/>
  <c r="E47" s="1"/>
  <c r="E35" i="74"/>
  <c r="E36" s="1"/>
  <c r="E59" s="1"/>
  <c r="E60" s="1"/>
  <c r="E27" i="70"/>
  <c r="E28" s="1"/>
  <c r="E51" s="1"/>
  <c r="E52" s="1"/>
  <c r="E38" i="69"/>
  <c r="E39" s="1"/>
  <c r="E66" s="1"/>
  <c r="E67" s="1"/>
  <c r="E26" i="71"/>
  <c r="E27" s="1"/>
  <c r="E50" s="1"/>
  <c r="E51" s="1"/>
  <c r="C30" i="72"/>
  <c r="C31" s="1"/>
  <c r="C45" s="1"/>
  <c r="C46" s="1"/>
  <c r="E27" i="47"/>
  <c r="E28" s="1"/>
  <c r="E32" i="65"/>
  <c r="E33" s="1"/>
  <c r="E47" s="1"/>
  <c r="E48" s="1"/>
  <c r="AX82" i="64"/>
  <c r="BU78" i="46" s="1"/>
  <c r="R30" i="47"/>
  <c r="R29" i="71"/>
  <c r="R16" s="1"/>
  <c r="BK369" i="64"/>
  <c r="CH200" i="46" s="1"/>
  <c r="R35" i="65"/>
  <c r="R34" i="73"/>
  <c r="R30" i="70"/>
  <c r="R17" s="1"/>
  <c r="R41" i="69"/>
  <c r="R18" s="1"/>
  <c r="R38" i="74"/>
  <c r="R19" s="1"/>
  <c r="R36" i="75"/>
  <c r="R19" s="1"/>
  <c r="J33"/>
  <c r="J34" s="1"/>
  <c r="J57" s="1"/>
  <c r="J58" s="1"/>
  <c r="J38" i="69"/>
  <c r="J39" s="1"/>
  <c r="J66" s="1"/>
  <c r="J67" s="1"/>
  <c r="J27" i="47"/>
  <c r="J28" s="1"/>
  <c r="J170" s="1"/>
  <c r="J347" s="1"/>
  <c r="J35" i="74"/>
  <c r="J36" s="1"/>
  <c r="J59" s="1"/>
  <c r="J60" s="1"/>
  <c r="J32" i="65"/>
  <c r="J33" s="1"/>
  <c r="J47" s="1"/>
  <c r="J48" s="1"/>
  <c r="J27" i="70"/>
  <c r="J28" s="1"/>
  <c r="J51" s="1"/>
  <c r="J52" s="1"/>
  <c r="J26" i="71"/>
  <c r="J27" s="1"/>
  <c r="J50" s="1"/>
  <c r="J51" s="1"/>
  <c r="J31" i="73"/>
  <c r="J32" s="1"/>
  <c r="J46" s="1"/>
  <c r="J47" s="1"/>
  <c r="BC82" i="64"/>
  <c r="BZ78" i="46" s="1"/>
  <c r="D379" i="47"/>
  <c r="D279"/>
  <c r="C38" i="57"/>
  <c r="CJ81" i="46"/>
  <c r="U81" i="56" s="1"/>
  <c r="T49" i="57" s="1"/>
  <c r="H30" i="47"/>
  <c r="BA369" i="64"/>
  <c r="BX200" i="46" s="1"/>
  <c r="H41" i="69"/>
  <c r="H18" s="1"/>
  <c r="H29" i="71"/>
  <c r="H16" s="1"/>
  <c r="H35" i="65"/>
  <c r="H34" i="73"/>
  <c r="H38" i="74"/>
  <c r="H19" s="1"/>
  <c r="H36" i="75"/>
  <c r="H19" s="1"/>
  <c r="H30" i="70"/>
  <c r="H17" s="1"/>
  <c r="U245" i="56"/>
  <c r="T47" i="57"/>
  <c r="F245" i="56"/>
  <c r="E47" i="57"/>
  <c r="K226" i="47"/>
  <c r="AK200" i="46"/>
  <c r="J346" i="47"/>
  <c r="AQ200" i="46"/>
  <c r="Q226" i="47"/>
  <c r="G346"/>
  <c r="X245" i="56"/>
  <c r="W47" i="57"/>
  <c r="O245" i="56"/>
  <c r="N47" i="57"/>
  <c r="C34" i="70"/>
  <c r="C40" i="75"/>
  <c r="C38" i="73"/>
  <c r="C39" i="65"/>
  <c r="X254" i="25"/>
  <c r="X332"/>
  <c r="X338" s="1"/>
  <c r="C254"/>
  <c r="M120" i="36" s="1"/>
  <c r="C332" i="25"/>
  <c r="C338" s="1"/>
  <c r="D202" i="56"/>
  <c r="K200" i="44" s="1"/>
  <c r="L200" s="1"/>
  <c r="D203" i="56"/>
  <c r="K201" i="44" s="1"/>
  <c r="L201" s="1"/>
  <c r="BR239" i="46"/>
  <c r="BR259" s="1"/>
  <c r="E78" i="56"/>
  <c r="BT214" i="46"/>
  <c r="C33" i="71"/>
  <c r="C42" i="74"/>
  <c r="F31" i="73"/>
  <c r="F32" s="1"/>
  <c r="F46" s="1"/>
  <c r="F47" s="1"/>
  <c r="F35" i="74"/>
  <c r="F36" s="1"/>
  <c r="F59" s="1"/>
  <c r="F60" s="1"/>
  <c r="F32" i="65"/>
  <c r="F33" s="1"/>
  <c r="F47" s="1"/>
  <c r="F48" s="1"/>
  <c r="F26" i="71"/>
  <c r="F27" s="1"/>
  <c r="F50" s="1"/>
  <c r="F51" s="1"/>
  <c r="F27" i="47"/>
  <c r="F28" s="1"/>
  <c r="F83" s="1"/>
  <c r="F279" s="1"/>
  <c r="F27" i="70"/>
  <c r="F28" s="1"/>
  <c r="F51" s="1"/>
  <c r="F52" s="1"/>
  <c r="F38" i="69"/>
  <c r="F39" s="1"/>
  <c r="F66" s="1"/>
  <c r="F67" s="1"/>
  <c r="F33" i="75"/>
  <c r="F34" s="1"/>
  <c r="F57" s="1"/>
  <c r="F58" s="1"/>
  <c r="AY82" i="64"/>
  <c r="BV78" i="46" s="1"/>
  <c r="W30" i="47"/>
  <c r="W30" i="70"/>
  <c r="W17" s="1"/>
  <c r="W29" i="71"/>
  <c r="W16" s="1"/>
  <c r="W41" i="69"/>
  <c r="W18" s="1"/>
  <c r="W35" i="65"/>
  <c r="BP369" i="64"/>
  <c r="CM200" i="46" s="1"/>
  <c r="W38" i="74"/>
  <c r="W19" s="1"/>
  <c r="W36" i="75"/>
  <c r="W19" s="1"/>
  <c r="W34" i="73"/>
  <c r="CE81" i="46"/>
  <c r="P81" i="56" s="1"/>
  <c r="O49" i="57" s="1"/>
  <c r="I245" i="56"/>
  <c r="H47" i="57"/>
  <c r="AI200" i="46"/>
  <c r="I226" i="47"/>
  <c r="G245" i="56"/>
  <c r="F47" i="57"/>
  <c r="R31" i="73"/>
  <c r="R32" s="1"/>
  <c r="R46" s="1"/>
  <c r="R47" s="1"/>
  <c r="R38" i="69"/>
  <c r="R39" s="1"/>
  <c r="R66" s="1"/>
  <c r="R67" s="1"/>
  <c r="R27" i="70"/>
  <c r="R28" s="1"/>
  <c r="R51" s="1"/>
  <c r="R52" s="1"/>
  <c r="R32" i="65"/>
  <c r="R33" s="1"/>
  <c r="R47" s="1"/>
  <c r="R48" s="1"/>
  <c r="R26" i="71"/>
  <c r="R27" s="1"/>
  <c r="R50" s="1"/>
  <c r="R51" s="1"/>
  <c r="R35" i="74"/>
  <c r="R36" s="1"/>
  <c r="R59" s="1"/>
  <c r="R60" s="1"/>
  <c r="R27" i="47"/>
  <c r="R28" s="1"/>
  <c r="R33" i="75"/>
  <c r="R34" s="1"/>
  <c r="R57" s="1"/>
  <c r="R58" s="1"/>
  <c r="BK82" i="64"/>
  <c r="CH78" i="46" s="1"/>
  <c r="U32" i="65"/>
  <c r="U33" s="1"/>
  <c r="U47" s="1"/>
  <c r="U48" s="1"/>
  <c r="U33" i="75"/>
  <c r="U34" s="1"/>
  <c r="U57" s="1"/>
  <c r="U58" s="1"/>
  <c r="U31" i="73"/>
  <c r="U32" s="1"/>
  <c r="U46" s="1"/>
  <c r="U47" s="1"/>
  <c r="U27" i="70"/>
  <c r="U28" s="1"/>
  <c r="U51" s="1"/>
  <c r="U52" s="1"/>
  <c r="U27" i="47"/>
  <c r="U28" s="1"/>
  <c r="U83" s="1"/>
  <c r="U279" s="1"/>
  <c r="U26" i="71"/>
  <c r="U27" s="1"/>
  <c r="U50" s="1"/>
  <c r="U51" s="1"/>
  <c r="U38" i="69"/>
  <c r="U39" s="1"/>
  <c r="U66" s="1"/>
  <c r="U67" s="1"/>
  <c r="U35" i="74"/>
  <c r="U36" s="1"/>
  <c r="U59" s="1"/>
  <c r="U60" s="1"/>
  <c r="BN82" i="64"/>
  <c r="CK78" i="46" s="1"/>
  <c r="U30" i="47"/>
  <c r="U35" i="65"/>
  <c r="BN369" i="64"/>
  <c r="CK200" i="46" s="1"/>
  <c r="U41" i="69"/>
  <c r="U18" s="1"/>
  <c r="U34" i="73"/>
  <c r="U30" i="70"/>
  <c r="U17" s="1"/>
  <c r="U36" i="75"/>
  <c r="U19" s="1"/>
  <c r="U29" i="71"/>
  <c r="U16" s="1"/>
  <c r="U38" i="74"/>
  <c r="U19" s="1"/>
  <c r="V30" i="47"/>
  <c r="BO369" i="64"/>
  <c r="CL200" i="46" s="1"/>
  <c r="V35" i="65"/>
  <c r="V41" i="69"/>
  <c r="V18" s="1"/>
  <c r="V29" i="71"/>
  <c r="V16" s="1"/>
  <c r="V30" i="70"/>
  <c r="V17" s="1"/>
  <c r="V38" i="74"/>
  <c r="V19" s="1"/>
  <c r="V34" i="73"/>
  <c r="V36" i="75"/>
  <c r="V19" s="1"/>
  <c r="N30" i="47"/>
  <c r="N29" i="71"/>
  <c r="N16" s="1"/>
  <c r="N34" i="73"/>
  <c r="N30" i="70"/>
  <c r="N17" s="1"/>
  <c r="N35" i="65"/>
  <c r="N38" i="74"/>
  <c r="N19" s="1"/>
  <c r="N41" i="69"/>
  <c r="N18" s="1"/>
  <c r="BG369" i="64"/>
  <c r="CD200" i="46" s="1"/>
  <c r="N36" i="75"/>
  <c r="N19" s="1"/>
  <c r="CB81" i="46"/>
  <c r="M81" i="56" s="1"/>
  <c r="L49" i="57" s="1"/>
  <c r="Q27" i="70"/>
  <c r="Q28" s="1"/>
  <c r="Q51" s="1"/>
  <c r="Q52" s="1"/>
  <c r="Q26" i="71"/>
  <c r="Q27" s="1"/>
  <c r="Q50" s="1"/>
  <c r="Q51" s="1"/>
  <c r="Q31" i="73"/>
  <c r="Q32" s="1"/>
  <c r="Q46" s="1"/>
  <c r="Q47" s="1"/>
  <c r="Q27" i="47"/>
  <c r="Q28" s="1"/>
  <c r="Q33" i="75"/>
  <c r="Q34" s="1"/>
  <c r="Q57" s="1"/>
  <c r="Q58" s="1"/>
  <c r="Q38" i="69"/>
  <c r="Q39" s="1"/>
  <c r="Q66" s="1"/>
  <c r="Q67" s="1"/>
  <c r="Q35" i="74"/>
  <c r="Q36" s="1"/>
  <c r="Q59" s="1"/>
  <c r="Q60" s="1"/>
  <c r="Q32" i="65"/>
  <c r="Q33" s="1"/>
  <c r="Q47" s="1"/>
  <c r="Q48" s="1"/>
  <c r="BJ82" i="64"/>
  <c r="CG78" i="46" s="1"/>
  <c r="T30" i="47"/>
  <c r="T30" i="70"/>
  <c r="T17" s="1"/>
  <c r="BM369" i="64"/>
  <c r="CJ200" i="46" s="1"/>
  <c r="T35" i="65"/>
  <c r="T29" i="71"/>
  <c r="T16" s="1"/>
  <c r="T34" i="73"/>
  <c r="T38" i="74"/>
  <c r="T19" s="1"/>
  <c r="T36" i="75"/>
  <c r="T19" s="1"/>
  <c r="T41" i="69"/>
  <c r="T18" s="1"/>
  <c r="AE200" i="46"/>
  <c r="E226" i="47"/>
  <c r="L245" i="56"/>
  <c r="K47" i="57"/>
  <c r="R245" i="56"/>
  <c r="Q47" i="57"/>
  <c r="AG200" i="46"/>
  <c r="G226" i="47"/>
  <c r="AV200" i="46"/>
  <c r="V226" i="47"/>
  <c r="AN200" i="46"/>
  <c r="N226" i="47"/>
  <c r="C45" i="69"/>
  <c r="D381" i="47"/>
  <c r="C57" i="57"/>
  <c r="V13" i="65" l="1"/>
  <c r="L13"/>
  <c r="G83" i="47"/>
  <c r="G279" s="1"/>
  <c r="N13" i="65"/>
  <c r="P14" i="73"/>
  <c r="L14"/>
  <c r="T14"/>
  <c r="T13" i="65"/>
  <c r="S14" i="73"/>
  <c r="I13" i="65"/>
  <c r="H14" i="73"/>
  <c r="V14"/>
  <c r="P13" i="65"/>
  <c r="S13"/>
  <c r="C228" i="47"/>
  <c r="C381" s="1"/>
  <c r="M13" i="65"/>
  <c r="W14" i="73"/>
  <c r="W13" i="65"/>
  <c r="N14" i="73"/>
  <c r="H13" i="65"/>
  <c r="U13"/>
  <c r="Q120" i="36"/>
  <c r="BL111" i="46" s="1"/>
  <c r="R111" i="56" s="1"/>
  <c r="U120" i="36"/>
  <c r="P120"/>
  <c r="T120"/>
  <c r="R120"/>
  <c r="V120"/>
  <c r="E120"/>
  <c r="W120"/>
  <c r="H120"/>
  <c r="BC120" i="46" s="1"/>
  <c r="I120" i="56" s="1"/>
  <c r="O120" i="36"/>
  <c r="J120"/>
  <c r="BE105" i="46" s="1"/>
  <c r="K105" i="56" s="1"/>
  <c r="G120" i="36"/>
  <c r="BB117" i="46" s="1"/>
  <c r="H117" i="56" s="1"/>
  <c r="F120" i="36"/>
  <c r="K120"/>
  <c r="L120"/>
  <c r="BG118" i="46" s="1"/>
  <c r="M118" i="56" s="1"/>
  <c r="N120" i="36"/>
  <c r="BI97" i="46" s="1"/>
  <c r="O97" i="56" s="1"/>
  <c r="S120" i="36"/>
  <c r="I120"/>
  <c r="D120"/>
  <c r="C30" i="47"/>
  <c r="CN200" i="46"/>
  <c r="G171" i="47"/>
  <c r="G227" s="1"/>
  <c r="G380" s="1"/>
  <c r="J171"/>
  <c r="J348" s="1"/>
  <c r="O200" i="56"/>
  <c r="N31" i="57" s="1"/>
  <c r="N34" s="1"/>
  <c r="N40" s="1"/>
  <c r="AL239" i="46"/>
  <c r="AL259" s="1"/>
  <c r="AN214"/>
  <c r="W200" i="56"/>
  <c r="V31" i="57" s="1"/>
  <c r="V34" s="1"/>
  <c r="V40" s="1"/>
  <c r="AT239" i="46"/>
  <c r="AT259" s="1"/>
  <c r="AV214"/>
  <c r="H200" i="56"/>
  <c r="G31" i="57" s="1"/>
  <c r="G34" s="1"/>
  <c r="G40" s="1"/>
  <c r="AE239" i="46"/>
  <c r="AE259" s="1"/>
  <c r="AG214"/>
  <c r="F200" i="56"/>
  <c r="E31" i="57" s="1"/>
  <c r="E34" s="1"/>
  <c r="E40" s="1"/>
  <c r="AC239" i="46"/>
  <c r="AC259" s="1"/>
  <c r="AE214"/>
  <c r="R78" i="56"/>
  <c r="CE239" i="46"/>
  <c r="CE259" s="1"/>
  <c r="CG214"/>
  <c r="Q25" i="74"/>
  <c r="Q23"/>
  <c r="Q24"/>
  <c r="Q25" i="75"/>
  <c r="Q23"/>
  <c r="Q24"/>
  <c r="Q22" i="73"/>
  <c r="Q21"/>
  <c r="Q20"/>
  <c r="Q23" i="70"/>
  <c r="Q21"/>
  <c r="Q22"/>
  <c r="N379" i="47"/>
  <c r="V379"/>
  <c r="G379"/>
  <c r="E379"/>
  <c r="Q21" i="65"/>
  <c r="Q20"/>
  <c r="Q19"/>
  <c r="Q27" i="69"/>
  <c r="Q26"/>
  <c r="Q25"/>
  <c r="Q97" i="47"/>
  <c r="Q170"/>
  <c r="Q82"/>
  <c r="Q278" s="1"/>
  <c r="Q81"/>
  <c r="Q22" i="71"/>
  <c r="Q21"/>
  <c r="Q20"/>
  <c r="U14" i="73"/>
  <c r="U25" i="74"/>
  <c r="U24"/>
  <c r="U23"/>
  <c r="U22" i="71"/>
  <c r="U20"/>
  <c r="U21"/>
  <c r="U23" i="70"/>
  <c r="U22"/>
  <c r="U21"/>
  <c r="U25" i="75"/>
  <c r="U23"/>
  <c r="U24"/>
  <c r="S78" i="56"/>
  <c r="CF239" i="46"/>
  <c r="CF259" s="1"/>
  <c r="CH214"/>
  <c r="R97" i="47"/>
  <c r="R170"/>
  <c r="R81"/>
  <c r="R82"/>
  <c r="R278" s="1"/>
  <c r="R22" i="71"/>
  <c r="R21"/>
  <c r="R20"/>
  <c r="R23" i="70"/>
  <c r="R21"/>
  <c r="R22"/>
  <c r="R22" i="73"/>
  <c r="R21"/>
  <c r="R20"/>
  <c r="I379" i="47"/>
  <c r="F25" i="75"/>
  <c r="F24"/>
  <c r="F23"/>
  <c r="F23" i="70"/>
  <c r="F22"/>
  <c r="F21"/>
  <c r="F22" i="71"/>
  <c r="F21"/>
  <c r="F20"/>
  <c r="F25" i="74"/>
  <c r="F24"/>
  <c r="F23"/>
  <c r="C35"/>
  <c r="C31" i="73"/>
  <c r="E238" i="56"/>
  <c r="D50" i="57"/>
  <c r="R200" i="56"/>
  <c r="Q31" i="57" s="1"/>
  <c r="Q34" s="1"/>
  <c r="Q40" s="1"/>
  <c r="AO239" i="46"/>
  <c r="AO259" s="1"/>
  <c r="AQ214"/>
  <c r="L200" i="56"/>
  <c r="K31" i="57" s="1"/>
  <c r="K34" s="1"/>
  <c r="K40" s="1"/>
  <c r="AI239" i="46"/>
  <c r="AI259" s="1"/>
  <c r="AK214"/>
  <c r="C226" i="47"/>
  <c r="C379" s="1"/>
  <c r="K78" i="56"/>
  <c r="BX239" i="46"/>
  <c r="BX259" s="1"/>
  <c r="BZ214"/>
  <c r="J22" i="71"/>
  <c r="J21"/>
  <c r="J20"/>
  <c r="J21" i="65"/>
  <c r="J20"/>
  <c r="J19"/>
  <c r="J97" i="47"/>
  <c r="J82"/>
  <c r="J278" s="1"/>
  <c r="J81"/>
  <c r="J25" i="75"/>
  <c r="J24"/>
  <c r="J23"/>
  <c r="R13" i="65"/>
  <c r="BS239" i="46"/>
  <c r="BS259" s="1"/>
  <c r="F78" i="56"/>
  <c r="BU214" i="46"/>
  <c r="E97" i="47"/>
  <c r="E82"/>
  <c r="E278" s="1"/>
  <c r="E81"/>
  <c r="E22" i="71"/>
  <c r="E20"/>
  <c r="E21"/>
  <c r="E23" i="70"/>
  <c r="E22"/>
  <c r="E21"/>
  <c r="E22" i="73"/>
  <c r="E20"/>
  <c r="E21"/>
  <c r="D81" i="56"/>
  <c r="K81" i="44" s="1"/>
  <c r="L81" s="1"/>
  <c r="D49" i="57"/>
  <c r="C41" i="69"/>
  <c r="C16" i="71"/>
  <c r="T200" i="56"/>
  <c r="S31" i="57" s="1"/>
  <c r="S34" s="1"/>
  <c r="S40" s="1"/>
  <c r="AQ239" i="46"/>
  <c r="AQ259" s="1"/>
  <c r="AS214"/>
  <c r="I171" i="47"/>
  <c r="I200" i="56"/>
  <c r="H31" i="57" s="1"/>
  <c r="H34" s="1"/>
  <c r="H40" s="1"/>
  <c r="AF239" i="46"/>
  <c r="AF259" s="1"/>
  <c r="AH214"/>
  <c r="C47" i="57"/>
  <c r="BY239" i="46"/>
  <c r="BY259" s="1"/>
  <c r="L78" i="56"/>
  <c r="CA214" i="46"/>
  <c r="K97" i="47"/>
  <c r="K81"/>
  <c r="K82"/>
  <c r="K278" s="1"/>
  <c r="K27" i="69"/>
  <c r="K26"/>
  <c r="K25"/>
  <c r="K23" i="70"/>
  <c r="K21"/>
  <c r="K22"/>
  <c r="K25" i="74"/>
  <c r="K24"/>
  <c r="K23"/>
  <c r="J83" i="47"/>
  <c r="J279" s="1"/>
  <c r="C39" i="69"/>
  <c r="D66"/>
  <c r="X200" i="56"/>
  <c r="W31" i="57" s="1"/>
  <c r="W34" s="1"/>
  <c r="W40" s="1"/>
  <c r="AU239" i="46"/>
  <c r="AU259" s="1"/>
  <c r="AW214"/>
  <c r="K200" i="56"/>
  <c r="J31" i="57" s="1"/>
  <c r="J34" s="1"/>
  <c r="J40" s="1"/>
  <c r="AH239" i="46"/>
  <c r="AH259" s="1"/>
  <c r="AJ214"/>
  <c r="K171" i="47"/>
  <c r="U200" i="56"/>
  <c r="T31" i="57" s="1"/>
  <c r="T34" s="1"/>
  <c r="T40" s="1"/>
  <c r="AR239" i="46"/>
  <c r="AR259" s="1"/>
  <c r="AT214"/>
  <c r="I78" i="56"/>
  <c r="BV239" i="46"/>
  <c r="BV259" s="1"/>
  <c r="BX214"/>
  <c r="H25" i="74"/>
  <c r="H23"/>
  <c r="H24"/>
  <c r="H22" i="71"/>
  <c r="H20"/>
  <c r="H21"/>
  <c r="H97" i="47"/>
  <c r="H82"/>
  <c r="H278" s="1"/>
  <c r="H81"/>
  <c r="H25" i="75"/>
  <c r="H23"/>
  <c r="H24"/>
  <c r="O78" i="56"/>
  <c r="CB239" i="46"/>
  <c r="CB259" s="1"/>
  <c r="CD214"/>
  <c r="N97" i="47"/>
  <c r="N170"/>
  <c r="N81"/>
  <c r="N82"/>
  <c r="N278" s="1"/>
  <c r="N22" i="73"/>
  <c r="N20"/>
  <c r="N21"/>
  <c r="N23" i="70"/>
  <c r="N21"/>
  <c r="N22"/>
  <c r="N25" i="74"/>
  <c r="N23"/>
  <c r="N24"/>
  <c r="W78" i="56"/>
  <c r="CJ239" i="46"/>
  <c r="CJ259" s="1"/>
  <c r="CL214"/>
  <c r="V22" i="73"/>
  <c r="V20"/>
  <c r="V21"/>
  <c r="V23" i="70"/>
  <c r="V22"/>
  <c r="V21"/>
  <c r="V25" i="74"/>
  <c r="V23"/>
  <c r="V24"/>
  <c r="V21" i="65"/>
  <c r="V19"/>
  <c r="V20"/>
  <c r="BU239" i="46"/>
  <c r="BU259" s="1"/>
  <c r="H78" i="56"/>
  <c r="BW214" i="46"/>
  <c r="G25" i="74"/>
  <c r="G24"/>
  <c r="G23"/>
  <c r="G23" i="70"/>
  <c r="G21"/>
  <c r="G22"/>
  <c r="G21" i="65"/>
  <c r="G20"/>
  <c r="G19"/>
  <c r="G25" i="75"/>
  <c r="G23"/>
  <c r="G24"/>
  <c r="J13" i="65"/>
  <c r="K83" i="47"/>
  <c r="K279" s="1"/>
  <c r="M200" i="56"/>
  <c r="L31" i="57" s="1"/>
  <c r="L34" s="1"/>
  <c r="L40" s="1"/>
  <c r="AJ239" i="46"/>
  <c r="AJ259" s="1"/>
  <c r="AL214"/>
  <c r="U379" i="47"/>
  <c r="N200" i="56"/>
  <c r="M31" i="57" s="1"/>
  <c r="M34" s="1"/>
  <c r="M40" s="1"/>
  <c r="AK239" i="46"/>
  <c r="AK259" s="1"/>
  <c r="AM214"/>
  <c r="O379" i="47"/>
  <c r="P78" i="56"/>
  <c r="CC239" i="46"/>
  <c r="CC259" s="1"/>
  <c r="CE214"/>
  <c r="O22" i="71"/>
  <c r="O20"/>
  <c r="O21"/>
  <c r="O22" i="73"/>
  <c r="O20"/>
  <c r="O21"/>
  <c r="O23" i="70"/>
  <c r="O21"/>
  <c r="O22"/>
  <c r="O97" i="47"/>
  <c r="O170"/>
  <c r="O81"/>
  <c r="O82"/>
  <c r="O278" s="1"/>
  <c r="R83"/>
  <c r="R279" s="1"/>
  <c r="E83"/>
  <c r="O83"/>
  <c r="O279" s="1"/>
  <c r="K14" i="73"/>
  <c r="F13" i="65"/>
  <c r="C34" i="75"/>
  <c r="C27" i="47"/>
  <c r="C27" i="70"/>
  <c r="C28"/>
  <c r="C36" i="74"/>
  <c r="D277" i="47"/>
  <c r="C28"/>
  <c r="C33" i="65"/>
  <c r="N83" i="47"/>
  <c r="N279" s="1"/>
  <c r="R379"/>
  <c r="E170"/>
  <c r="T23" i="70"/>
  <c r="T22"/>
  <c r="T21"/>
  <c r="T25" i="75"/>
  <c r="T23"/>
  <c r="T24"/>
  <c r="T25" i="74"/>
  <c r="T23"/>
  <c r="T24"/>
  <c r="T22" i="71"/>
  <c r="T21"/>
  <c r="T20"/>
  <c r="Q14" i="73"/>
  <c r="L25" i="74"/>
  <c r="L23"/>
  <c r="L24"/>
  <c r="L25" i="75"/>
  <c r="L23"/>
  <c r="L24"/>
  <c r="L22" i="73"/>
  <c r="L21"/>
  <c r="L20"/>
  <c r="L21" i="65"/>
  <c r="L19"/>
  <c r="L20"/>
  <c r="M14" i="73"/>
  <c r="M25" i="75"/>
  <c r="M23"/>
  <c r="M24"/>
  <c r="M21" i="65"/>
  <c r="M19"/>
  <c r="M20"/>
  <c r="M23" i="70"/>
  <c r="M21"/>
  <c r="M22"/>
  <c r="M25" i="74"/>
  <c r="M24"/>
  <c r="M23"/>
  <c r="AX200" i="46"/>
  <c r="BW239"/>
  <c r="BW259" s="1"/>
  <c r="J78" i="56"/>
  <c r="BY214" i="46"/>
  <c r="I25" i="74"/>
  <c r="I24"/>
  <c r="I23"/>
  <c r="I22" i="71"/>
  <c r="I21"/>
  <c r="I20"/>
  <c r="I21" i="65"/>
  <c r="I20"/>
  <c r="I19"/>
  <c r="I23" i="70"/>
  <c r="I22"/>
  <c r="I21"/>
  <c r="G14" i="73"/>
  <c r="G13" i="65"/>
  <c r="E14" i="73"/>
  <c r="E13" i="65"/>
  <c r="CD239" i="46"/>
  <c r="CD259" s="1"/>
  <c r="Q78" i="56"/>
  <c r="CF214" i="46"/>
  <c r="P25" i="75"/>
  <c r="P24"/>
  <c r="P23"/>
  <c r="P23" i="70"/>
  <c r="P22"/>
  <c r="P21"/>
  <c r="P22" i="73"/>
  <c r="P21"/>
  <c r="P20"/>
  <c r="P97" i="47"/>
  <c r="P170"/>
  <c r="P82"/>
  <c r="P278" s="1"/>
  <c r="P81"/>
  <c r="C30" i="70"/>
  <c r="C38" i="74"/>
  <c r="C19" i="75"/>
  <c r="Q200" i="56"/>
  <c r="P31" i="57" s="1"/>
  <c r="P34" s="1"/>
  <c r="P40" s="1"/>
  <c r="AN239" i="46"/>
  <c r="AN259" s="1"/>
  <c r="AP214"/>
  <c r="G200" i="56"/>
  <c r="F31" i="57" s="1"/>
  <c r="F34" s="1"/>
  <c r="F40" s="1"/>
  <c r="AD239" i="46"/>
  <c r="AD259" s="1"/>
  <c r="AF214"/>
  <c r="CG239"/>
  <c r="CG259" s="1"/>
  <c r="T78" i="56"/>
  <c r="CI214" i="46"/>
  <c r="S25" i="74"/>
  <c r="S23"/>
  <c r="S24"/>
  <c r="S21" i="65"/>
  <c r="S20"/>
  <c r="S19"/>
  <c r="S23" i="70"/>
  <c r="S22"/>
  <c r="S21"/>
  <c r="S27" i="69"/>
  <c r="S26"/>
  <c r="S25"/>
  <c r="O13" i="65"/>
  <c r="W25" i="74"/>
  <c r="W24"/>
  <c r="W23"/>
  <c r="W21" i="65"/>
  <c r="W19"/>
  <c r="W20"/>
  <c r="W97" i="47"/>
  <c r="W170"/>
  <c r="W82"/>
  <c r="W278" s="1"/>
  <c r="W81"/>
  <c r="W22" i="73"/>
  <c r="W21"/>
  <c r="W20"/>
  <c r="C32"/>
  <c r="V78" i="56"/>
  <c r="CI239" i="46"/>
  <c r="CI259" s="1"/>
  <c r="CK214"/>
  <c r="U27" i="69"/>
  <c r="U25"/>
  <c r="U26"/>
  <c r="U97" i="47"/>
  <c r="U170"/>
  <c r="U82"/>
  <c r="U278" s="1"/>
  <c r="U81"/>
  <c r="U22" i="73"/>
  <c r="U21"/>
  <c r="U20"/>
  <c r="U21" i="65"/>
  <c r="U20"/>
  <c r="U19"/>
  <c r="R25" i="75"/>
  <c r="R23"/>
  <c r="R24"/>
  <c r="R25" i="74"/>
  <c r="R23"/>
  <c r="R24"/>
  <c r="R21" i="65"/>
  <c r="R19"/>
  <c r="R20"/>
  <c r="R27" i="69"/>
  <c r="R25"/>
  <c r="R26"/>
  <c r="J200" i="56"/>
  <c r="I31" i="57" s="1"/>
  <c r="I34" s="1"/>
  <c r="I40" s="1"/>
  <c r="AG239" i="46"/>
  <c r="AG259" s="1"/>
  <c r="AI214"/>
  <c r="G78" i="56"/>
  <c r="BT239" i="46"/>
  <c r="BT259" s="1"/>
  <c r="BV214"/>
  <c r="F27" i="69"/>
  <c r="F26"/>
  <c r="F25"/>
  <c r="F97" i="47"/>
  <c r="F81"/>
  <c r="F82"/>
  <c r="F278" s="1"/>
  <c r="F21" i="65"/>
  <c r="F20"/>
  <c r="F19"/>
  <c r="F22" i="73"/>
  <c r="F20"/>
  <c r="F21"/>
  <c r="C33" i="75"/>
  <c r="C32" i="65"/>
  <c r="CN78" i="46"/>
  <c r="Q379" i="47"/>
  <c r="K379"/>
  <c r="J22" i="73"/>
  <c r="J21"/>
  <c r="J20"/>
  <c r="J23" i="70"/>
  <c r="J22"/>
  <c r="J21"/>
  <c r="J25" i="74"/>
  <c r="J23"/>
  <c r="J24"/>
  <c r="J27" i="69"/>
  <c r="J26"/>
  <c r="J25"/>
  <c r="R14" i="73"/>
  <c r="E21" i="65"/>
  <c r="E19"/>
  <c r="E20"/>
  <c r="C21" i="72"/>
  <c r="C19"/>
  <c r="C20"/>
  <c r="E27" i="69"/>
  <c r="E25"/>
  <c r="E26"/>
  <c r="E25" i="74"/>
  <c r="E23"/>
  <c r="E24"/>
  <c r="E25" i="75"/>
  <c r="E24"/>
  <c r="E23"/>
  <c r="CN81" i="46"/>
  <c r="CO81" s="1"/>
  <c r="C18" i="69"/>
  <c r="C35" i="65"/>
  <c r="C29" i="71"/>
  <c r="S379" i="47"/>
  <c r="H379"/>
  <c r="K21" i="65"/>
  <c r="K19"/>
  <c r="K20"/>
  <c r="K25" i="75"/>
  <c r="K24"/>
  <c r="K23"/>
  <c r="K22" i="73"/>
  <c r="K21"/>
  <c r="K20"/>
  <c r="K22" i="71"/>
  <c r="K20"/>
  <c r="K21"/>
  <c r="C131" i="47"/>
  <c r="C319" s="1"/>
  <c r="Q83"/>
  <c r="Q279" s="1"/>
  <c r="W379"/>
  <c r="J379"/>
  <c r="T379"/>
  <c r="H23" i="70"/>
  <c r="H22"/>
  <c r="H21"/>
  <c r="H22" i="73"/>
  <c r="H20"/>
  <c r="H21"/>
  <c r="H21" i="65"/>
  <c r="H20"/>
  <c r="H19"/>
  <c r="H27" i="69"/>
  <c r="H25"/>
  <c r="H26"/>
  <c r="N22" i="71"/>
  <c r="N20"/>
  <c r="N21"/>
  <c r="N27" i="69"/>
  <c r="N26"/>
  <c r="N25"/>
  <c r="N21" i="65"/>
  <c r="N19"/>
  <c r="N20"/>
  <c r="N25" i="75"/>
  <c r="N23"/>
  <c r="N24"/>
  <c r="V27" i="69"/>
  <c r="V25"/>
  <c r="V26"/>
  <c r="V25" i="75"/>
  <c r="V24"/>
  <c r="V23"/>
  <c r="V97" i="47"/>
  <c r="V170"/>
  <c r="V81"/>
  <c r="V82"/>
  <c r="V278" s="1"/>
  <c r="V22" i="71"/>
  <c r="V20"/>
  <c r="V21"/>
  <c r="G22" i="73"/>
  <c r="G21"/>
  <c r="G20"/>
  <c r="G27" i="69"/>
  <c r="G26"/>
  <c r="G25"/>
  <c r="G97" i="47"/>
  <c r="G82"/>
  <c r="G278" s="1"/>
  <c r="G81"/>
  <c r="G22" i="71"/>
  <c r="G20"/>
  <c r="G21"/>
  <c r="J14" i="73"/>
  <c r="L379" i="47"/>
  <c r="V200" i="56"/>
  <c r="U31" i="57" s="1"/>
  <c r="U34" s="1"/>
  <c r="U40" s="1"/>
  <c r="AS239" i="46"/>
  <c r="AS259" s="1"/>
  <c r="AU214"/>
  <c r="M379" i="47"/>
  <c r="F170"/>
  <c r="H170"/>
  <c r="P200" i="56"/>
  <c r="O31" i="57" s="1"/>
  <c r="O34" s="1"/>
  <c r="O40" s="1"/>
  <c r="AM239" i="46"/>
  <c r="AM259" s="1"/>
  <c r="AO214"/>
  <c r="O25" i="75"/>
  <c r="O23"/>
  <c r="O24"/>
  <c r="O27" i="69"/>
  <c r="O25"/>
  <c r="O26"/>
  <c r="O21" i="65"/>
  <c r="O19"/>
  <c r="O20"/>
  <c r="O25" i="74"/>
  <c r="O23"/>
  <c r="O24"/>
  <c r="H83" i="47"/>
  <c r="H279" s="1"/>
  <c r="C169"/>
  <c r="C346" s="1"/>
  <c r="D346"/>
  <c r="D170"/>
  <c r="D171" s="1"/>
  <c r="K13" i="65"/>
  <c r="F14" i="73"/>
  <c r="C57" i="75"/>
  <c r="D58"/>
  <c r="C27" i="71"/>
  <c r="D50"/>
  <c r="C26"/>
  <c r="C38" i="69"/>
  <c r="C51" i="70"/>
  <c r="D52"/>
  <c r="C59" i="74"/>
  <c r="D60"/>
  <c r="D278" i="47"/>
  <c r="D295"/>
  <c r="D98"/>
  <c r="D130"/>
  <c r="C47" i="65"/>
  <c r="D48"/>
  <c r="S200" i="56"/>
  <c r="R31" i="57" s="1"/>
  <c r="R34" s="1"/>
  <c r="R40" s="1"/>
  <c r="AP239" i="46"/>
  <c r="AP259" s="1"/>
  <c r="AR214"/>
  <c r="U78" i="56"/>
  <c r="CH239" i="46"/>
  <c r="CH259" s="1"/>
  <c r="CJ214"/>
  <c r="T97" i="47"/>
  <c r="T170"/>
  <c r="T81"/>
  <c r="T82"/>
  <c r="T278" s="1"/>
  <c r="T22" i="73"/>
  <c r="T21"/>
  <c r="T20"/>
  <c r="T21" i="65"/>
  <c r="T20"/>
  <c r="T19"/>
  <c r="T27" i="69"/>
  <c r="T26"/>
  <c r="T25"/>
  <c r="Q13" i="65"/>
  <c r="BZ239" i="46"/>
  <c r="BZ259" s="1"/>
  <c r="M78" i="56"/>
  <c r="CB214" i="46"/>
  <c r="L97" i="47"/>
  <c r="L81"/>
  <c r="L82"/>
  <c r="L278" s="1"/>
  <c r="L23" i="70"/>
  <c r="L21"/>
  <c r="L22"/>
  <c r="L22" i="71"/>
  <c r="L20"/>
  <c r="L21"/>
  <c r="L27" i="69"/>
  <c r="L25"/>
  <c r="L26"/>
  <c r="CA239" i="46"/>
  <c r="CA259" s="1"/>
  <c r="N78" i="56"/>
  <c r="CC214" i="46"/>
  <c r="M22" i="71"/>
  <c r="M20"/>
  <c r="M21"/>
  <c r="M27" i="69"/>
  <c r="M25"/>
  <c r="M26"/>
  <c r="M22" i="73"/>
  <c r="M20"/>
  <c r="M21"/>
  <c r="M97" i="47"/>
  <c r="M170"/>
  <c r="M81"/>
  <c r="M82"/>
  <c r="M278" s="1"/>
  <c r="D31" i="57"/>
  <c r="I22" i="73"/>
  <c r="I20"/>
  <c r="I21"/>
  <c r="I25" i="75"/>
  <c r="I24"/>
  <c r="I23"/>
  <c r="I27" i="69"/>
  <c r="I26"/>
  <c r="I25"/>
  <c r="I97" i="47"/>
  <c r="I81"/>
  <c r="I82"/>
  <c r="I278" s="1"/>
  <c r="P21" i="65"/>
  <c r="P20"/>
  <c r="P19"/>
  <c r="P25" i="74"/>
  <c r="P23"/>
  <c r="P24"/>
  <c r="P22" i="71"/>
  <c r="P21"/>
  <c r="P20"/>
  <c r="P27" i="69"/>
  <c r="P26"/>
  <c r="P25"/>
  <c r="C17" i="70"/>
  <c r="C34" i="73"/>
  <c r="C19" i="74"/>
  <c r="C36" i="75"/>
  <c r="L170" i="47"/>
  <c r="P379"/>
  <c r="F379"/>
  <c r="S22" i="73"/>
  <c r="S21"/>
  <c r="S20"/>
  <c r="S97" i="47"/>
  <c r="S170"/>
  <c r="S82"/>
  <c r="S278" s="1"/>
  <c r="S81"/>
  <c r="S25" i="75"/>
  <c r="S24"/>
  <c r="S23"/>
  <c r="S22" i="71"/>
  <c r="S21"/>
  <c r="S20"/>
  <c r="O14" i="73"/>
  <c r="CK239" i="46"/>
  <c r="CK259" s="1"/>
  <c r="X78" i="56"/>
  <c r="CM214" i="46"/>
  <c r="W22" i="71"/>
  <c r="W21"/>
  <c r="W20"/>
  <c r="W23" i="70"/>
  <c r="W21"/>
  <c r="W22"/>
  <c r="W27" i="69"/>
  <c r="W26"/>
  <c r="W25"/>
  <c r="W25" i="75"/>
  <c r="W24"/>
  <c r="W23"/>
  <c r="I249" i="44"/>
  <c r="L20"/>
  <c r="I83" i="47"/>
  <c r="I279" s="1"/>
  <c r="C46" i="73"/>
  <c r="D47"/>
  <c r="G348" i="47" l="1"/>
  <c r="BB108" i="46"/>
  <c r="H108" i="56" s="1"/>
  <c r="G230" i="47"/>
  <c r="G383" s="1"/>
  <c r="BI107" i="46"/>
  <c r="O107" i="56" s="1"/>
  <c r="BI86" i="46"/>
  <c r="BB119"/>
  <c r="H119" i="56" s="1"/>
  <c r="BB106" i="46"/>
  <c r="H106" i="56" s="1"/>
  <c r="BI112" i="46"/>
  <c r="O112" i="56" s="1"/>
  <c r="BB118" i="46"/>
  <c r="H118" i="56" s="1"/>
  <c r="BB86" i="46"/>
  <c r="BB113"/>
  <c r="H113" i="56" s="1"/>
  <c r="BB120" i="46"/>
  <c r="H120" i="56" s="1"/>
  <c r="BI98" i="46"/>
  <c r="O98" i="56" s="1"/>
  <c r="BI111" i="46"/>
  <c r="O111" i="56" s="1"/>
  <c r="BB90" i="46"/>
  <c r="BB105"/>
  <c r="H105" i="56" s="1"/>
  <c r="BB101" i="46"/>
  <c r="H101" i="56" s="1"/>
  <c r="BI100" i="46"/>
  <c r="O100" i="56" s="1"/>
  <c r="BI108" i="46"/>
  <c r="O108" i="56" s="1"/>
  <c r="BB97" i="46"/>
  <c r="H97" i="56" s="1"/>
  <c r="BB98" i="46"/>
  <c r="H98" i="56" s="1"/>
  <c r="BB92" i="46"/>
  <c r="H92" i="56" s="1"/>
  <c r="BI103" i="46"/>
  <c r="O103" i="56" s="1"/>
  <c r="BI109" i="46"/>
  <c r="O109" i="56" s="1"/>
  <c r="BI101" i="46"/>
  <c r="O101" i="56" s="1"/>
  <c r="BL119" i="46"/>
  <c r="R119" i="56" s="1"/>
  <c r="BG99" i="46"/>
  <c r="M99" i="56" s="1"/>
  <c r="J227" i="47"/>
  <c r="J380" s="1"/>
  <c r="BE119" i="46"/>
  <c r="K119" i="56" s="1"/>
  <c r="J231" i="47"/>
  <c r="J384" s="1"/>
  <c r="J230"/>
  <c r="J383" s="1"/>
  <c r="BE86" i="46"/>
  <c r="BG106"/>
  <c r="M106" i="56" s="1"/>
  <c r="G24" i="70"/>
  <c r="Q28" i="69"/>
  <c r="Q33" s="1"/>
  <c r="BE92" i="46"/>
  <c r="K92" i="56" s="1"/>
  <c r="BE120" i="46"/>
  <c r="K120" i="56" s="1"/>
  <c r="BG97" i="46"/>
  <c r="M97" i="56" s="1"/>
  <c r="BG109" i="46"/>
  <c r="M109" i="56" s="1"/>
  <c r="BE103" i="46"/>
  <c r="K103" i="56" s="1"/>
  <c r="BE117" i="46"/>
  <c r="K117" i="56" s="1"/>
  <c r="BE108" i="46"/>
  <c r="K108" i="56" s="1"/>
  <c r="BG117" i="46"/>
  <c r="M117" i="56" s="1"/>
  <c r="BG120" i="46"/>
  <c r="M120" i="56" s="1"/>
  <c r="BG92" i="46"/>
  <c r="M92" i="56" s="1"/>
  <c r="J229" i="47"/>
  <c r="J382" s="1"/>
  <c r="Q23" i="73"/>
  <c r="Q27" s="1"/>
  <c r="Q233" i="47" s="1"/>
  <c r="Q386" s="1"/>
  <c r="BE115" i="46"/>
  <c r="K115" i="56" s="1"/>
  <c r="BE93" i="46"/>
  <c r="K93" i="56" s="1"/>
  <c r="J104" i="47" s="1"/>
  <c r="BE99" i="46"/>
  <c r="K99" i="56" s="1"/>
  <c r="BE89" i="46"/>
  <c r="K89" i="56" s="1"/>
  <c r="J103" i="47" s="1"/>
  <c r="J54" s="1"/>
  <c r="BE112" i="46"/>
  <c r="K112" i="56" s="1"/>
  <c r="BE116" i="46"/>
  <c r="K116" i="56" s="1"/>
  <c r="BG108" i="46"/>
  <c r="M108" i="56" s="1"/>
  <c r="BG116" i="46"/>
  <c r="M116" i="56" s="1"/>
  <c r="BG86" i="46"/>
  <c r="BG98"/>
  <c r="M98" i="56" s="1"/>
  <c r="BG102" i="46"/>
  <c r="M102" i="56" s="1"/>
  <c r="BG101" i="46"/>
  <c r="M101" i="56" s="1"/>
  <c r="G231" i="47"/>
  <c r="G384" s="1"/>
  <c r="G229"/>
  <c r="G382" s="1"/>
  <c r="BB107" i="46"/>
  <c r="H107" i="56" s="1"/>
  <c r="BB89" i="46"/>
  <c r="H89" i="56" s="1"/>
  <c r="G103" i="47" s="1"/>
  <c r="G54" s="1"/>
  <c r="BB93" i="46"/>
  <c r="H93" i="56" s="1"/>
  <c r="G104" i="47" s="1"/>
  <c r="BB100" i="46"/>
  <c r="H100" i="56" s="1"/>
  <c r="BB87" i="46"/>
  <c r="H87" i="56" s="1"/>
  <c r="G102" i="47" s="1"/>
  <c r="G53" s="1"/>
  <c r="BB112" i="46"/>
  <c r="H112" i="56" s="1"/>
  <c r="BB116" i="46"/>
  <c r="H116" i="56" s="1"/>
  <c r="BB111" i="46"/>
  <c r="H111" i="56" s="1"/>
  <c r="BB102" i="46"/>
  <c r="H102" i="56" s="1"/>
  <c r="BB103" i="46"/>
  <c r="H103" i="56" s="1"/>
  <c r="BB115" i="46"/>
  <c r="H115" i="56" s="1"/>
  <c r="BB109" i="46"/>
  <c r="H109" i="56" s="1"/>
  <c r="BB99" i="46"/>
  <c r="H99" i="56" s="1"/>
  <c r="BI87" i="46"/>
  <c r="O87" i="56" s="1"/>
  <c r="N102" i="47" s="1"/>
  <c r="N53" s="1"/>
  <c r="BI93" i="46"/>
  <c r="O93" i="56" s="1"/>
  <c r="N104" i="47" s="1"/>
  <c r="BI118" i="46"/>
  <c r="O118" i="56" s="1"/>
  <c r="BI102" i="46"/>
  <c r="O102" i="56" s="1"/>
  <c r="BI113" i="46"/>
  <c r="O113" i="56" s="1"/>
  <c r="BI99" i="46"/>
  <c r="O99" i="56" s="1"/>
  <c r="BI120" i="46"/>
  <c r="O120" i="56" s="1"/>
  <c r="BI119" i="46"/>
  <c r="O119" i="56" s="1"/>
  <c r="BI116" i="46"/>
  <c r="O116" i="56" s="1"/>
  <c r="J23" i="71"/>
  <c r="Q23"/>
  <c r="BE87" i="46"/>
  <c r="K87" i="56" s="1"/>
  <c r="J102" i="47" s="1"/>
  <c r="J53" s="1"/>
  <c r="BE98" i="46"/>
  <c r="K98" i="56" s="1"/>
  <c r="BE107" i="46"/>
  <c r="K107" i="56" s="1"/>
  <c r="BE97" i="46"/>
  <c r="K97" i="56" s="1"/>
  <c r="BE101" i="46"/>
  <c r="K101" i="56" s="1"/>
  <c r="BE113" i="46"/>
  <c r="K113" i="56" s="1"/>
  <c r="BE106" i="46"/>
  <c r="K106" i="56" s="1"/>
  <c r="BE111" i="46"/>
  <c r="K111" i="56" s="1"/>
  <c r="BE109" i="46"/>
  <c r="K109" i="56" s="1"/>
  <c r="BE118" i="46"/>
  <c r="K118" i="56" s="1"/>
  <c r="BE90" i="46"/>
  <c r="K90" i="56" s="1"/>
  <c r="BE100" i="46"/>
  <c r="K100" i="56" s="1"/>
  <c r="BE102" i="46"/>
  <c r="K102" i="56" s="1"/>
  <c r="BG87" i="46"/>
  <c r="M87" i="56" s="1"/>
  <c r="L102" i="47" s="1"/>
  <c r="L53" s="1"/>
  <c r="BG89" i="46"/>
  <c r="M89" i="56" s="1"/>
  <c r="L103" i="47" s="1"/>
  <c r="L54" s="1"/>
  <c r="BG90" i="46"/>
  <c r="M90" i="56" s="1"/>
  <c r="BG93" i="46"/>
  <c r="M93" i="56" s="1"/>
  <c r="L104" i="47" s="1"/>
  <c r="BG100" i="46"/>
  <c r="M100" i="56" s="1"/>
  <c r="BG105" i="46"/>
  <c r="M105" i="56" s="1"/>
  <c r="BG103" i="46"/>
  <c r="M103" i="56" s="1"/>
  <c r="BG111" i="46"/>
  <c r="M111" i="56" s="1"/>
  <c r="BG119" i="46"/>
  <c r="M119" i="56" s="1"/>
  <c r="BG112" i="46"/>
  <c r="M112" i="56" s="1"/>
  <c r="BG115" i="46"/>
  <c r="M115" i="56" s="1"/>
  <c r="BG107" i="46"/>
  <c r="M107" i="56" s="1"/>
  <c r="BG113" i="46"/>
  <c r="M113" i="56" s="1"/>
  <c r="BL86" i="46"/>
  <c r="R86" i="56" s="1"/>
  <c r="L22" i="65"/>
  <c r="L28" s="1"/>
  <c r="R28" i="69"/>
  <c r="R33" s="1"/>
  <c r="N26" i="74"/>
  <c r="N30" s="1"/>
  <c r="N234" i="47" s="1"/>
  <c r="N387" s="1"/>
  <c r="BL101" i="46"/>
  <c r="R101" i="56" s="1"/>
  <c r="BL102" i="46"/>
  <c r="R102" i="56" s="1"/>
  <c r="BL109" i="46"/>
  <c r="R109" i="56" s="1"/>
  <c r="BL107" i="46"/>
  <c r="R107" i="56" s="1"/>
  <c r="BL116" i="46"/>
  <c r="R116" i="56" s="1"/>
  <c r="F23" i="71"/>
  <c r="U24" i="70"/>
  <c r="S24"/>
  <c r="I22" i="65"/>
  <c r="I27" s="1"/>
  <c r="O23" i="73"/>
  <c r="O27" s="1"/>
  <c r="O233" i="47" s="1"/>
  <c r="O386" s="1"/>
  <c r="J26" i="75"/>
  <c r="J30" s="1"/>
  <c r="J235" i="47" s="1"/>
  <c r="J388" s="1"/>
  <c r="L26" i="75"/>
  <c r="L30" s="1"/>
  <c r="L235" i="47" s="1"/>
  <c r="L388" s="1"/>
  <c r="G26" i="75"/>
  <c r="G30" s="1"/>
  <c r="G235" i="47" s="1"/>
  <c r="G388" s="1"/>
  <c r="K28" i="69"/>
  <c r="K33" s="1"/>
  <c r="E24" i="70"/>
  <c r="F26" i="75"/>
  <c r="F30" s="1"/>
  <c r="F235" i="47" s="1"/>
  <c r="F388" s="1"/>
  <c r="O24" i="70"/>
  <c r="I26" i="74"/>
  <c r="I30" s="1"/>
  <c r="I234" i="47" s="1"/>
  <c r="I387" s="1"/>
  <c r="BI90" i="46"/>
  <c r="O90" i="56" s="1"/>
  <c r="BI89" i="46"/>
  <c r="O89" i="56" s="1"/>
  <c r="N103" i="47" s="1"/>
  <c r="N54" s="1"/>
  <c r="BI92" i="46"/>
  <c r="O92" i="56" s="1"/>
  <c r="BI105" i="46"/>
  <c r="O105" i="56" s="1"/>
  <c r="BI106" i="46"/>
  <c r="O106" i="56" s="1"/>
  <c r="BI115" i="46"/>
  <c r="R23" i="73"/>
  <c r="R27" s="1"/>
  <c r="R233" i="47" s="1"/>
  <c r="R386" s="1"/>
  <c r="BI117" i="46"/>
  <c r="O117" i="56" s="1"/>
  <c r="BC92" i="46"/>
  <c r="I92" i="56" s="1"/>
  <c r="O23" i="71"/>
  <c r="C22" i="72"/>
  <c r="C26" s="1"/>
  <c r="V26" i="74"/>
  <c r="V30" s="1"/>
  <c r="V234" i="47" s="1"/>
  <c r="V387" s="1"/>
  <c r="BC98" i="46"/>
  <c r="I98" i="56" s="1"/>
  <c r="R23" i="71"/>
  <c r="BC100" i="46"/>
  <c r="I100" i="56" s="1"/>
  <c r="G26" i="74"/>
  <c r="G30" s="1"/>
  <c r="G234" i="47" s="1"/>
  <c r="G387" s="1"/>
  <c r="N24" i="70"/>
  <c r="H26" i="74"/>
  <c r="H30" s="1"/>
  <c r="H234" i="47" s="1"/>
  <c r="H387" s="1"/>
  <c r="K24" i="70"/>
  <c r="E23" i="71"/>
  <c r="BC89" i="46"/>
  <c r="I89" i="56" s="1"/>
  <c r="H103" i="47" s="1"/>
  <c r="H176" s="1"/>
  <c r="R26" i="75"/>
  <c r="R30" s="1"/>
  <c r="R235" i="47" s="1"/>
  <c r="R388" s="1"/>
  <c r="BC118" i="46"/>
  <c r="I118" i="56" s="1"/>
  <c r="S26" i="74"/>
  <c r="S30" s="1"/>
  <c r="S234" i="47" s="1"/>
  <c r="S387" s="1"/>
  <c r="G22" i="65"/>
  <c r="G28" s="1"/>
  <c r="M26" i="74"/>
  <c r="M30" s="1"/>
  <c r="M234" i="47" s="1"/>
  <c r="M387" s="1"/>
  <c r="M22" i="65"/>
  <c r="M28" s="1"/>
  <c r="L26" i="74"/>
  <c r="L30" s="1"/>
  <c r="L234" i="47" s="1"/>
  <c r="L387" s="1"/>
  <c r="F26" i="74"/>
  <c r="F30" s="1"/>
  <c r="F234" i="47" s="1"/>
  <c r="F387" s="1"/>
  <c r="F24" i="70"/>
  <c r="R24"/>
  <c r="U23" i="71"/>
  <c r="Q24" i="70"/>
  <c r="Q26" i="75"/>
  <c r="Q30" s="1"/>
  <c r="Q235" i="47" s="1"/>
  <c r="Q388" s="1"/>
  <c r="Q26" i="74"/>
  <c r="Q30" s="1"/>
  <c r="Q234" i="47" s="1"/>
  <c r="Q387" s="1"/>
  <c r="BC112" i="46"/>
  <c r="I112" i="56" s="1"/>
  <c r="BL113" i="46"/>
  <c r="R113" i="56" s="1"/>
  <c r="BL97" i="46"/>
  <c r="R97" i="56" s="1"/>
  <c r="BL92" i="46"/>
  <c r="R92" i="56" s="1"/>
  <c r="BL98" i="46"/>
  <c r="R98" i="56" s="1"/>
  <c r="BL106" i="46"/>
  <c r="R106" i="56" s="1"/>
  <c r="BL112" i="46"/>
  <c r="R112" i="56" s="1"/>
  <c r="BL115" i="46"/>
  <c r="BC93"/>
  <c r="I93" i="56" s="1"/>
  <c r="H104" i="47" s="1"/>
  <c r="BC86" i="46"/>
  <c r="I86" i="56" s="1"/>
  <c r="BC87" i="46"/>
  <c r="I87" i="56" s="1"/>
  <c r="H102" i="47" s="1"/>
  <c r="H175" s="1"/>
  <c r="BC109" i="46"/>
  <c r="I109" i="56" s="1"/>
  <c r="BC111" i="46"/>
  <c r="I111" i="56" s="1"/>
  <c r="BC119" i="46"/>
  <c r="I119" i="56" s="1"/>
  <c r="BC105" i="46"/>
  <c r="I105" i="56" s="1"/>
  <c r="BL93" i="46"/>
  <c r="R93" i="56" s="1"/>
  <c r="Q177" i="47" s="1"/>
  <c r="Q351" s="1"/>
  <c r="BL87" i="46"/>
  <c r="R87" i="56" s="1"/>
  <c r="Q102" i="47" s="1"/>
  <c r="Q175" s="1"/>
  <c r="BL118" i="46"/>
  <c r="R118" i="56" s="1"/>
  <c r="BL120" i="46"/>
  <c r="R120" i="56" s="1"/>
  <c r="BL100" i="46"/>
  <c r="R100" i="56" s="1"/>
  <c r="BL108" i="46"/>
  <c r="R108" i="56" s="1"/>
  <c r="BC103" i="46"/>
  <c r="I103" i="56" s="1"/>
  <c r="BC107" i="46"/>
  <c r="I107" i="56" s="1"/>
  <c r="BC97" i="46"/>
  <c r="I97" i="56" s="1"/>
  <c r="BC116" i="46"/>
  <c r="I116" i="56" s="1"/>
  <c r="BC99" i="46"/>
  <c r="I99" i="56" s="1"/>
  <c r="BC106" i="46"/>
  <c r="I106" i="56" s="1"/>
  <c r="Q22" i="65"/>
  <c r="Q27" s="1"/>
  <c r="E23" i="73"/>
  <c r="E27" s="1"/>
  <c r="E233" i="47" s="1"/>
  <c r="E386" s="1"/>
  <c r="J22" i="65"/>
  <c r="J27" s="1"/>
  <c r="BL89" i="46"/>
  <c r="R89" i="56" s="1"/>
  <c r="Q103" i="47" s="1"/>
  <c r="Q54" s="1"/>
  <c r="BL90" i="46"/>
  <c r="R90" i="56" s="1"/>
  <c r="BL117" i="46"/>
  <c r="R117" i="56" s="1"/>
  <c r="BL99" i="46"/>
  <c r="R99" i="56" s="1"/>
  <c r="BL105" i="46"/>
  <c r="R105" i="56" s="1"/>
  <c r="BL103" i="46"/>
  <c r="R103" i="56" s="1"/>
  <c r="BC113" i="46"/>
  <c r="I113" i="56" s="1"/>
  <c r="BC101" i="46"/>
  <c r="I101" i="56" s="1"/>
  <c r="BC115" i="46"/>
  <c r="I115" i="56" s="1"/>
  <c r="BC108" i="46"/>
  <c r="I108" i="56" s="1"/>
  <c r="BC117" i="46"/>
  <c r="I117" i="56" s="1"/>
  <c r="BC102" i="46"/>
  <c r="I102" i="56" s="1"/>
  <c r="O28" i="69"/>
  <c r="O33" s="1"/>
  <c r="V22" i="65"/>
  <c r="V27" s="1"/>
  <c r="F23" i="73"/>
  <c r="F27" s="1"/>
  <c r="F233" i="47" s="1"/>
  <c r="F386" s="1"/>
  <c r="BC90" i="46"/>
  <c r="I90" i="56" s="1"/>
  <c r="J23" i="73"/>
  <c r="J27" s="1"/>
  <c r="J233" i="47" s="1"/>
  <c r="J386" s="1"/>
  <c r="G28" i="69"/>
  <c r="G34" s="1"/>
  <c r="V23" i="71"/>
  <c r="H28" i="69"/>
  <c r="H33" s="1"/>
  <c r="E28"/>
  <c r="E34" s="1"/>
  <c r="K26" i="74"/>
  <c r="K30" s="1"/>
  <c r="K234" i="47" s="1"/>
  <c r="K387" s="1"/>
  <c r="O26" i="75"/>
  <c r="O30" s="1"/>
  <c r="O235" i="47" s="1"/>
  <c r="O388" s="1"/>
  <c r="O26" i="74"/>
  <c r="O30" s="1"/>
  <c r="O234" i="47" s="1"/>
  <c r="O387" s="1"/>
  <c r="V26" i="75"/>
  <c r="V30" s="1"/>
  <c r="V235" i="47" s="1"/>
  <c r="V388" s="1"/>
  <c r="V28" i="69"/>
  <c r="V34" s="1"/>
  <c r="H23" i="73"/>
  <c r="H27" s="1"/>
  <c r="H233" i="47" s="1"/>
  <c r="H386" s="1"/>
  <c r="F28" i="69"/>
  <c r="F33" s="1"/>
  <c r="N26" i="75"/>
  <c r="N30" s="1"/>
  <c r="N235" i="47" s="1"/>
  <c r="N388" s="1"/>
  <c r="K23" i="71"/>
  <c r="K26" i="75"/>
  <c r="K30" s="1"/>
  <c r="K235" i="47" s="1"/>
  <c r="K388" s="1"/>
  <c r="V24" i="70"/>
  <c r="V23" i="73"/>
  <c r="V27" s="1"/>
  <c r="V233" i="47" s="1"/>
  <c r="V386" s="1"/>
  <c r="N23" i="73"/>
  <c r="N27" s="1"/>
  <c r="N233" i="47" s="1"/>
  <c r="N386" s="1"/>
  <c r="H26" i="75"/>
  <c r="H30" s="1"/>
  <c r="H235" i="47" s="1"/>
  <c r="H388" s="1"/>
  <c r="H23" i="71"/>
  <c r="K22" i="65"/>
  <c r="K28" s="1"/>
  <c r="U22"/>
  <c r="U28" s="1"/>
  <c r="P24" i="70"/>
  <c r="M24"/>
  <c r="M26" i="75"/>
  <c r="M30" s="1"/>
  <c r="M235" i="47" s="1"/>
  <c r="M388" s="1"/>
  <c r="L23" i="73"/>
  <c r="L27" s="1"/>
  <c r="L233" i="47" s="1"/>
  <c r="L386" s="1"/>
  <c r="T26" i="75"/>
  <c r="T30" s="1"/>
  <c r="T235" i="47" s="1"/>
  <c r="T388" s="1"/>
  <c r="T24" i="70"/>
  <c r="U26" i="75"/>
  <c r="U30" s="1"/>
  <c r="U235" i="47" s="1"/>
  <c r="U388" s="1"/>
  <c r="W28" i="69"/>
  <c r="W34" s="1"/>
  <c r="W24" i="70"/>
  <c r="W23" i="71"/>
  <c r="S26" i="75"/>
  <c r="S30" s="1"/>
  <c r="S235" i="47" s="1"/>
  <c r="S388" s="1"/>
  <c r="P23" i="71"/>
  <c r="P26" i="74"/>
  <c r="P30" s="1"/>
  <c r="P234" i="47" s="1"/>
  <c r="P387" s="1"/>
  <c r="P22" i="65"/>
  <c r="P28" s="1"/>
  <c r="I26" i="75"/>
  <c r="I30" s="1"/>
  <c r="I235" i="47" s="1"/>
  <c r="I388" s="1"/>
  <c r="I23" i="73"/>
  <c r="I27" s="1"/>
  <c r="I233" i="47" s="1"/>
  <c r="I386" s="1"/>
  <c r="M23" i="71"/>
  <c r="L28" i="69"/>
  <c r="L33" s="1"/>
  <c r="L24" i="70"/>
  <c r="T22" i="65"/>
  <c r="T28" s="1"/>
  <c r="R26" i="74"/>
  <c r="R30" s="1"/>
  <c r="R234" i="47" s="1"/>
  <c r="R387" s="1"/>
  <c r="U28" i="69"/>
  <c r="U33" s="1"/>
  <c r="W23" i="73"/>
  <c r="W27" s="1"/>
  <c r="W233" i="47" s="1"/>
  <c r="W386" s="1"/>
  <c r="W22" i="65"/>
  <c r="W28" s="1"/>
  <c r="W26" i="74"/>
  <c r="W30" s="1"/>
  <c r="W234" i="47" s="1"/>
  <c r="W387" s="1"/>
  <c r="S28" i="69"/>
  <c r="S34" s="1"/>
  <c r="S22" i="65"/>
  <c r="S27" s="1"/>
  <c r="P23" i="73"/>
  <c r="P27" s="1"/>
  <c r="P233" i="47" s="1"/>
  <c r="P386" s="1"/>
  <c r="P26" i="75"/>
  <c r="P30" s="1"/>
  <c r="P235" i="47" s="1"/>
  <c r="P388" s="1"/>
  <c r="I24" i="70"/>
  <c r="I23" i="71"/>
  <c r="T23"/>
  <c r="T26" i="74"/>
  <c r="T30" s="1"/>
  <c r="T234" i="47" s="1"/>
  <c r="T387" s="1"/>
  <c r="D78" i="56"/>
  <c r="K78" i="44" s="1"/>
  <c r="U26" i="74"/>
  <c r="U30" s="1"/>
  <c r="U234" i="47" s="1"/>
  <c r="U387" s="1"/>
  <c r="W26" i="75"/>
  <c r="W30" s="1"/>
  <c r="W235" i="47" s="1"/>
  <c r="W388" s="1"/>
  <c r="S23" i="71"/>
  <c r="S23" i="73"/>
  <c r="S27" s="1"/>
  <c r="S233" i="47" s="1"/>
  <c r="S386" s="1"/>
  <c r="P28" i="69"/>
  <c r="P34" s="1"/>
  <c r="I28"/>
  <c r="I33" s="1"/>
  <c r="M28"/>
  <c r="M33" s="1"/>
  <c r="L23" i="71"/>
  <c r="T28" i="69"/>
  <c r="T34" s="1"/>
  <c r="T23" i="73"/>
  <c r="T27" s="1"/>
  <c r="T233" i="47" s="1"/>
  <c r="T386" s="1"/>
  <c r="G23" i="71"/>
  <c r="N22" i="65"/>
  <c r="N27" s="1"/>
  <c r="N28" i="69"/>
  <c r="N34" s="1"/>
  <c r="N23" i="71"/>
  <c r="H22" i="65"/>
  <c r="H27" s="1"/>
  <c r="H24" i="70"/>
  <c r="E26" i="75"/>
  <c r="E30" s="1"/>
  <c r="E235" i="47" s="1"/>
  <c r="E388" s="1"/>
  <c r="E26" i="74"/>
  <c r="E30" s="1"/>
  <c r="E234" i="47" s="1"/>
  <c r="E387" s="1"/>
  <c r="J28" i="69"/>
  <c r="J34" s="1"/>
  <c r="J26" i="74"/>
  <c r="J30" s="1"/>
  <c r="J234" i="47" s="1"/>
  <c r="J387" s="1"/>
  <c r="J24" i="70"/>
  <c r="I34" i="69"/>
  <c r="C31" i="57"/>
  <c r="C34" s="1"/>
  <c r="D34"/>
  <c r="D40" s="1"/>
  <c r="C40" s="1"/>
  <c r="M277" i="47"/>
  <c r="M295"/>
  <c r="M98"/>
  <c r="M130"/>
  <c r="Q34" i="69"/>
  <c r="T277" i="47"/>
  <c r="T295"/>
  <c r="T98"/>
  <c r="T130"/>
  <c r="J249" i="44"/>
  <c r="W50" i="57"/>
  <c r="W51" s="1"/>
  <c r="W63" s="1"/>
  <c r="W65" s="1"/>
  <c r="X238" i="56"/>
  <c r="S295" i="47"/>
  <c r="S98"/>
  <c r="S130"/>
  <c r="L347"/>
  <c r="L171"/>
  <c r="I295"/>
  <c r="I98"/>
  <c r="I130"/>
  <c r="D200" i="56"/>
  <c r="K198" i="44" s="1"/>
  <c r="L198" s="1"/>
  <c r="M347" i="47"/>
  <c r="M171"/>
  <c r="M50" i="57"/>
  <c r="M51" s="1"/>
  <c r="M63" s="1"/>
  <c r="M65" s="1"/>
  <c r="N238" i="56"/>
  <c r="L295" i="47"/>
  <c r="L98"/>
  <c r="L130"/>
  <c r="L50" i="57"/>
  <c r="L51" s="1"/>
  <c r="L63" s="1"/>
  <c r="L65" s="1"/>
  <c r="M238" i="56"/>
  <c r="T347" i="47"/>
  <c r="T171"/>
  <c r="U238" i="56"/>
  <c r="T50" i="57"/>
  <c r="T51" s="1"/>
  <c r="T63" s="1"/>
  <c r="T65" s="1"/>
  <c r="C48" i="65"/>
  <c r="D21"/>
  <c r="C21" s="1"/>
  <c r="D19"/>
  <c r="D20"/>
  <c r="C20" s="1"/>
  <c r="D318" i="47"/>
  <c r="C20" i="78"/>
  <c r="C97" i="47"/>
  <c r="C295" s="1"/>
  <c r="C82"/>
  <c r="C278" s="1"/>
  <c r="D25" i="74"/>
  <c r="C25" s="1"/>
  <c r="C60"/>
  <c r="D23"/>
  <c r="D24"/>
  <c r="C24" s="1"/>
  <c r="C52" i="70"/>
  <c r="D23"/>
  <c r="C23" s="1"/>
  <c r="D22"/>
  <c r="C22" s="1"/>
  <c r="D21"/>
  <c r="C50" i="71"/>
  <c r="D51"/>
  <c r="C58" i="75"/>
  <c r="D25"/>
  <c r="C25" s="1"/>
  <c r="D24"/>
  <c r="C24" s="1"/>
  <c r="D23"/>
  <c r="AZ98" i="46"/>
  <c r="F98" i="56" s="1"/>
  <c r="AZ99" i="46"/>
  <c r="F99" i="56" s="1"/>
  <c r="AZ118" i="46"/>
  <c r="F118" i="56" s="1"/>
  <c r="AZ108" i="46"/>
  <c r="F108" i="56" s="1"/>
  <c r="AZ105" i="46"/>
  <c r="F105" i="56" s="1"/>
  <c r="AZ90" i="46"/>
  <c r="AZ119"/>
  <c r="F119" i="56" s="1"/>
  <c r="AZ106" i="46"/>
  <c r="F106" i="56" s="1"/>
  <c r="AZ103" i="46"/>
  <c r="F103" i="56" s="1"/>
  <c r="AZ115" i="46"/>
  <c r="F115" i="56" s="1"/>
  <c r="AZ117" i="46"/>
  <c r="F117" i="56" s="1"/>
  <c r="AZ109" i="46"/>
  <c r="F109" i="56" s="1"/>
  <c r="AZ113" i="46"/>
  <c r="F113" i="56" s="1"/>
  <c r="AZ116" i="46"/>
  <c r="F116" i="56" s="1"/>
  <c r="AZ102" i="46"/>
  <c r="F102" i="56" s="1"/>
  <c r="AZ111" i="46"/>
  <c r="F111" i="56" s="1"/>
  <c r="AZ112" i="46"/>
  <c r="F112" i="56" s="1"/>
  <c r="AZ100" i="46"/>
  <c r="F100" i="56" s="1"/>
  <c r="AZ97" i="46"/>
  <c r="F97" i="56" s="1"/>
  <c r="AZ93" i="46"/>
  <c r="F93" i="56" s="1"/>
  <c r="AZ86" i="46"/>
  <c r="AZ120"/>
  <c r="F120" i="56" s="1"/>
  <c r="AZ92" i="46"/>
  <c r="F92" i="56" s="1"/>
  <c r="AZ89" i="46"/>
  <c r="F89" i="56" s="1"/>
  <c r="E103" i="47" s="1"/>
  <c r="AZ101" i="46"/>
  <c r="F101" i="56" s="1"/>
  <c r="AZ87" i="46"/>
  <c r="F87" i="56" s="1"/>
  <c r="E102" i="47" s="1"/>
  <c r="AZ107" i="46"/>
  <c r="F107" i="56" s="1"/>
  <c r="D347" i="47"/>
  <c r="C170"/>
  <c r="C347" s="1"/>
  <c r="F347"/>
  <c r="F171"/>
  <c r="G277"/>
  <c r="G98"/>
  <c r="G295"/>
  <c r="G130"/>
  <c r="V277"/>
  <c r="V295"/>
  <c r="V98"/>
  <c r="V130"/>
  <c r="BJ115" i="46"/>
  <c r="BJ106"/>
  <c r="P106" i="56" s="1"/>
  <c r="BJ108" i="46"/>
  <c r="P108" i="56" s="1"/>
  <c r="BJ102" i="46"/>
  <c r="P102" i="56" s="1"/>
  <c r="BJ99" i="46"/>
  <c r="P99" i="56" s="1"/>
  <c r="BJ97" i="46"/>
  <c r="P97" i="56" s="1"/>
  <c r="BJ118" i="46"/>
  <c r="P118" i="56" s="1"/>
  <c r="BJ113" i="46"/>
  <c r="P113" i="56" s="1"/>
  <c r="BJ98" i="46"/>
  <c r="P98" i="56" s="1"/>
  <c r="BJ101" i="46"/>
  <c r="P101" i="56" s="1"/>
  <c r="BJ105" i="46"/>
  <c r="P105" i="56" s="1"/>
  <c r="BJ120" i="46"/>
  <c r="P120" i="56" s="1"/>
  <c r="BJ112" i="46"/>
  <c r="P112" i="56" s="1"/>
  <c r="BJ100" i="46"/>
  <c r="P100" i="56" s="1"/>
  <c r="BJ111" i="46"/>
  <c r="P111" i="56" s="1"/>
  <c r="BJ107" i="46"/>
  <c r="P107" i="56" s="1"/>
  <c r="BJ119" i="46"/>
  <c r="P119" i="56" s="1"/>
  <c r="BJ86" i="46"/>
  <c r="BJ103"/>
  <c r="P103" i="56" s="1"/>
  <c r="BJ109" i="46"/>
  <c r="P109" i="56" s="1"/>
  <c r="BJ92" i="46"/>
  <c r="P92" i="56" s="1"/>
  <c r="BJ117" i="46"/>
  <c r="P117" i="56" s="1"/>
  <c r="BJ116" i="46"/>
  <c r="P116" i="56" s="1"/>
  <c r="BJ87" i="46"/>
  <c r="P87" i="56" s="1"/>
  <c r="O102" i="47" s="1"/>
  <c r="BJ93" i="46"/>
  <c r="P93" i="56" s="1"/>
  <c r="BJ89" i="46"/>
  <c r="P89" i="56" s="1"/>
  <c r="O103" i="47" s="1"/>
  <c r="BJ90" i="46"/>
  <c r="BH115"/>
  <c r="BH107"/>
  <c r="N107" i="56" s="1"/>
  <c r="BH92" i="46"/>
  <c r="N92" i="56" s="1"/>
  <c r="BH98" i="46"/>
  <c r="N98" i="56" s="1"/>
  <c r="BH112" i="46"/>
  <c r="N112" i="56" s="1"/>
  <c r="BH105" i="46"/>
  <c r="N105" i="56" s="1"/>
  <c r="BH102" i="46"/>
  <c r="N102" i="56" s="1"/>
  <c r="BH90" i="46"/>
  <c r="BH103"/>
  <c r="N103" i="56" s="1"/>
  <c r="BH120" i="46"/>
  <c r="N120" i="56" s="1"/>
  <c r="BH106" i="46"/>
  <c r="N106" i="56" s="1"/>
  <c r="BH97" i="46"/>
  <c r="N97" i="56" s="1"/>
  <c r="BH118" i="46"/>
  <c r="N118" i="56" s="1"/>
  <c r="BH108" i="46"/>
  <c r="N108" i="56" s="1"/>
  <c r="BH111" i="46"/>
  <c r="N111" i="56" s="1"/>
  <c r="BH119" i="46"/>
  <c r="N119" i="56" s="1"/>
  <c r="BH113" i="46"/>
  <c r="N113" i="56" s="1"/>
  <c r="BH109" i="46"/>
  <c r="N109" i="56" s="1"/>
  <c r="BH86" i="46"/>
  <c r="BH117"/>
  <c r="N117" i="56" s="1"/>
  <c r="BH87" i="46"/>
  <c r="N87" i="56" s="1"/>
  <c r="M102" i="47" s="1"/>
  <c r="BH101" i="46"/>
  <c r="N101" i="56" s="1"/>
  <c r="BH100" i="46"/>
  <c r="N100" i="56" s="1"/>
  <c r="BH116" i="46"/>
  <c r="N116" i="56" s="1"/>
  <c r="BH99" i="46"/>
  <c r="N99" i="56" s="1"/>
  <c r="BH89" i="46"/>
  <c r="N89" i="56" s="1"/>
  <c r="M103" i="47" s="1"/>
  <c r="BH93" i="46"/>
  <c r="N93" i="56" s="1"/>
  <c r="CO78" i="46"/>
  <c r="CL239"/>
  <c r="CL259" s="1"/>
  <c r="CN214"/>
  <c r="F277" i="47"/>
  <c r="G177"/>
  <c r="G351" s="1"/>
  <c r="O86" i="56"/>
  <c r="U277" i="47"/>
  <c r="U347"/>
  <c r="U171"/>
  <c r="W295"/>
  <c r="W130"/>
  <c r="W98"/>
  <c r="S50" i="57"/>
  <c r="S51" s="1"/>
  <c r="S63" s="1"/>
  <c r="S65" s="1"/>
  <c r="T238" i="56"/>
  <c r="C14" i="73"/>
  <c r="P295" i="47"/>
  <c r="P98"/>
  <c r="P130"/>
  <c r="G23" i="73"/>
  <c r="G27" s="1"/>
  <c r="G233" i="47" s="1"/>
  <c r="G386" s="1"/>
  <c r="I50" i="57"/>
  <c r="I51" s="1"/>
  <c r="I63" s="1"/>
  <c r="I65" s="1"/>
  <c r="J238" i="56"/>
  <c r="CO200" i="46"/>
  <c r="AV239"/>
  <c r="AV259" s="1"/>
  <c r="AX214"/>
  <c r="C81" i="47"/>
  <c r="BK115" i="46"/>
  <c r="BK113"/>
  <c r="Q113" i="56" s="1"/>
  <c r="BK98" i="46"/>
  <c r="Q98" i="56" s="1"/>
  <c r="BK100" i="46"/>
  <c r="Q100" i="56" s="1"/>
  <c r="BK101" i="46"/>
  <c r="Q101" i="56" s="1"/>
  <c r="BK109" i="46"/>
  <c r="Q109" i="56" s="1"/>
  <c r="BK118" i="46"/>
  <c r="Q118" i="56" s="1"/>
  <c r="BK120" i="46"/>
  <c r="Q120" i="56" s="1"/>
  <c r="BK92" i="46"/>
  <c r="Q92" i="56" s="1"/>
  <c r="BK116" i="46"/>
  <c r="Q116" i="56" s="1"/>
  <c r="BK105" i="46"/>
  <c r="Q105" i="56" s="1"/>
  <c r="BK107" i="46"/>
  <c r="Q107" i="56" s="1"/>
  <c r="BK103" i="46"/>
  <c r="Q103" i="56" s="1"/>
  <c r="BK119" i="46"/>
  <c r="Q119" i="56" s="1"/>
  <c r="BK89" i="46"/>
  <c r="Q89" i="56" s="1"/>
  <c r="P103" i="47" s="1"/>
  <c r="BK93" i="46"/>
  <c r="Q93" i="56" s="1"/>
  <c r="BK106" i="46"/>
  <c r="Q106" i="56" s="1"/>
  <c r="BK97" i="46"/>
  <c r="Q97" i="56" s="1"/>
  <c r="BK99" i="46"/>
  <c r="Q99" i="56" s="1"/>
  <c r="BK102" i="46"/>
  <c r="Q102" i="56" s="1"/>
  <c r="BK108" i="46"/>
  <c r="Q108" i="56" s="1"/>
  <c r="BK117" i="46"/>
  <c r="Q117" i="56" s="1"/>
  <c r="BK87" i="46"/>
  <c r="Q87" i="56" s="1"/>
  <c r="P102" i="47" s="1"/>
  <c r="BK86" i="46"/>
  <c r="BK111"/>
  <c r="Q111" i="56" s="1"/>
  <c r="BK112" i="46"/>
  <c r="Q112" i="56" s="1"/>
  <c r="BK90" i="46"/>
  <c r="E279" i="47"/>
  <c r="C83"/>
  <c r="C279" s="1"/>
  <c r="O347"/>
  <c r="O171"/>
  <c r="G50" i="57"/>
  <c r="G51" s="1"/>
  <c r="G63" s="1"/>
  <c r="G65" s="1"/>
  <c r="H238" i="56"/>
  <c r="V50" i="57"/>
  <c r="V51" s="1"/>
  <c r="V63" s="1"/>
  <c r="V65" s="1"/>
  <c r="W238" i="56"/>
  <c r="N347" i="47"/>
  <c r="N171"/>
  <c r="O238" i="56"/>
  <c r="N50" i="57"/>
  <c r="N51" s="1"/>
  <c r="N63" s="1"/>
  <c r="N65" s="1"/>
  <c r="H50"/>
  <c r="H51" s="1"/>
  <c r="H63" s="1"/>
  <c r="H65" s="1"/>
  <c r="I238" i="56"/>
  <c r="K348" i="47"/>
  <c r="K227"/>
  <c r="K230"/>
  <c r="K383" s="1"/>
  <c r="K229"/>
  <c r="K382" s="1"/>
  <c r="K231"/>
  <c r="K384" s="1"/>
  <c r="C66" i="69"/>
  <c r="D67"/>
  <c r="K295" i="47"/>
  <c r="K130"/>
  <c r="K98"/>
  <c r="K50" i="57"/>
  <c r="K51" s="1"/>
  <c r="K63" s="1"/>
  <c r="K65" s="1"/>
  <c r="L238" i="56"/>
  <c r="C49" i="57"/>
  <c r="D51"/>
  <c r="D63" s="1"/>
  <c r="R22" i="65"/>
  <c r="J277" i="47"/>
  <c r="J98"/>
  <c r="J295"/>
  <c r="J130"/>
  <c r="BA115" i="46"/>
  <c r="G115" i="56" s="1"/>
  <c r="BA97" i="46"/>
  <c r="G97" i="56" s="1"/>
  <c r="BA102" i="46"/>
  <c r="G102" i="56" s="1"/>
  <c r="BA112" i="46"/>
  <c r="G112" i="56" s="1"/>
  <c r="BA105" i="46"/>
  <c r="G105" i="56" s="1"/>
  <c r="BA101" i="46"/>
  <c r="G101" i="56" s="1"/>
  <c r="BA103" i="46"/>
  <c r="G103" i="56" s="1"/>
  <c r="BA98" i="46"/>
  <c r="G98" i="56" s="1"/>
  <c r="BA106" i="46"/>
  <c r="G106" i="56" s="1"/>
  <c r="BA111" i="46"/>
  <c r="G111" i="56" s="1"/>
  <c r="BA87" i="46"/>
  <c r="G87" i="56" s="1"/>
  <c r="F102" i="47" s="1"/>
  <c r="BA113" i="46"/>
  <c r="G113" i="56" s="1"/>
  <c r="BA109" i="46"/>
  <c r="G109" i="56" s="1"/>
  <c r="BA118" i="46"/>
  <c r="G118" i="56" s="1"/>
  <c r="BA119" i="46"/>
  <c r="G119" i="56" s="1"/>
  <c r="BA99" i="46"/>
  <c r="G99" i="56" s="1"/>
  <c r="BA117" i="46"/>
  <c r="G117" i="56" s="1"/>
  <c r="BA93" i="46"/>
  <c r="G93" i="56" s="1"/>
  <c r="BA92" i="46"/>
  <c r="G92" i="56" s="1"/>
  <c r="BA108" i="46"/>
  <c r="G108" i="56" s="1"/>
  <c r="BA120" i="46"/>
  <c r="G120" i="56" s="1"/>
  <c r="BA89" i="46"/>
  <c r="G89" i="56" s="1"/>
  <c r="F103" i="47" s="1"/>
  <c r="BA116" i="46"/>
  <c r="G116" i="56" s="1"/>
  <c r="BA100" i="46"/>
  <c r="G100" i="56" s="1"/>
  <c r="BA90" i="46"/>
  <c r="BA86"/>
  <c r="BA107"/>
  <c r="G107" i="56" s="1"/>
  <c r="R347" i="47"/>
  <c r="R171"/>
  <c r="R50" i="57"/>
  <c r="R51" s="1"/>
  <c r="R63" s="1"/>
  <c r="R65" s="1"/>
  <c r="S238" i="56"/>
  <c r="K86"/>
  <c r="J176" i="47"/>
  <c r="U23" i="73"/>
  <c r="U27" s="1"/>
  <c r="U233" i="47" s="1"/>
  <c r="U386" s="1"/>
  <c r="L175"/>
  <c r="L176"/>
  <c r="Q277"/>
  <c r="Q347"/>
  <c r="Q171"/>
  <c r="C47" i="73"/>
  <c r="D22"/>
  <c r="C22" s="1"/>
  <c r="D21"/>
  <c r="C21" s="1"/>
  <c r="D20"/>
  <c r="S277" i="47"/>
  <c r="S347"/>
  <c r="S171"/>
  <c r="I277"/>
  <c r="L277"/>
  <c r="D296"/>
  <c r="D132"/>
  <c r="D133"/>
  <c r="D134"/>
  <c r="D348"/>
  <c r="D227"/>
  <c r="D229"/>
  <c r="D230"/>
  <c r="D231"/>
  <c r="H347"/>
  <c r="H171"/>
  <c r="V347"/>
  <c r="V171"/>
  <c r="BQ115" i="46"/>
  <c r="BQ106"/>
  <c r="W106" i="56" s="1"/>
  <c r="BQ116" i="46"/>
  <c r="W116" i="56" s="1"/>
  <c r="BQ92" i="46"/>
  <c r="W92" i="56" s="1"/>
  <c r="BQ101" i="46"/>
  <c r="W101" i="56" s="1"/>
  <c r="BQ117" i="46"/>
  <c r="W117" i="56" s="1"/>
  <c r="BQ113" i="46"/>
  <c r="W113" i="56" s="1"/>
  <c r="BQ99" i="46"/>
  <c r="W99" i="56" s="1"/>
  <c r="BQ103" i="46"/>
  <c r="W103" i="56" s="1"/>
  <c r="BQ108" i="46"/>
  <c r="W108" i="56" s="1"/>
  <c r="BQ97" i="46"/>
  <c r="W97" i="56" s="1"/>
  <c r="BQ120" i="46"/>
  <c r="W120" i="56" s="1"/>
  <c r="BQ98" i="46"/>
  <c r="W98" i="56" s="1"/>
  <c r="BQ100" i="46"/>
  <c r="W100" i="56" s="1"/>
  <c r="BQ105" i="46"/>
  <c r="W105" i="56" s="1"/>
  <c r="BQ118" i="46"/>
  <c r="W118" i="56" s="1"/>
  <c r="BQ109" i="46"/>
  <c r="W109" i="56" s="1"/>
  <c r="BQ107" i="46"/>
  <c r="W107" i="56" s="1"/>
  <c r="BQ119" i="46"/>
  <c r="W119" i="56" s="1"/>
  <c r="BQ111" i="46"/>
  <c r="W111" i="56" s="1"/>
  <c r="BQ112" i="46"/>
  <c r="W112" i="56" s="1"/>
  <c r="BQ93" i="46"/>
  <c r="W93" i="56" s="1"/>
  <c r="BQ102" i="46"/>
  <c r="W102" i="56" s="1"/>
  <c r="BQ89" i="46"/>
  <c r="W89" i="56" s="1"/>
  <c r="V103" i="47" s="1"/>
  <c r="BQ86" i="46"/>
  <c r="BQ87"/>
  <c r="W87" i="56" s="1"/>
  <c r="V102" i="47" s="1"/>
  <c r="BQ90" i="46"/>
  <c r="BM115"/>
  <c r="BM105"/>
  <c r="S105" i="56" s="1"/>
  <c r="BM111" i="46"/>
  <c r="S111" i="56" s="1"/>
  <c r="BM106" i="46"/>
  <c r="S106" i="56" s="1"/>
  <c r="BM107" i="46"/>
  <c r="S107" i="56" s="1"/>
  <c r="BM120" i="46"/>
  <c r="S120" i="56" s="1"/>
  <c r="BM90" i="46"/>
  <c r="BM103"/>
  <c r="S103" i="56" s="1"/>
  <c r="BM101" i="46"/>
  <c r="S101" i="56" s="1"/>
  <c r="BM108" i="46"/>
  <c r="S108" i="56" s="1"/>
  <c r="BM117" i="46"/>
  <c r="S117" i="56" s="1"/>
  <c r="BM99" i="46"/>
  <c r="S99" i="56" s="1"/>
  <c r="BM119" i="46"/>
  <c r="S119" i="56" s="1"/>
  <c r="BM113" i="46"/>
  <c r="S113" i="56" s="1"/>
  <c r="BM98" i="46"/>
  <c r="S98" i="56" s="1"/>
  <c r="BM118" i="46"/>
  <c r="S118" i="56" s="1"/>
  <c r="BM102" i="46"/>
  <c r="S102" i="56" s="1"/>
  <c r="BM92" i="46"/>
  <c r="S92" i="56" s="1"/>
  <c r="BM87" i="46"/>
  <c r="S87" i="56" s="1"/>
  <c r="R102" i="47" s="1"/>
  <c r="BM109" i="46"/>
  <c r="S109" i="56" s="1"/>
  <c r="BM112" i="46"/>
  <c r="S112" i="56" s="1"/>
  <c r="BM100" i="46"/>
  <c r="S100" i="56" s="1"/>
  <c r="BM93" i="46"/>
  <c r="S93" i="56" s="1"/>
  <c r="BM89" i="46"/>
  <c r="S89" i="56" s="1"/>
  <c r="R103" i="47" s="1"/>
  <c r="BM86" i="46"/>
  <c r="BM116"/>
  <c r="S116" i="56" s="1"/>
  <c r="BM97" i="46"/>
  <c r="S97" i="56" s="1"/>
  <c r="BD101" i="46"/>
  <c r="J101" i="56" s="1"/>
  <c r="BD107" i="46"/>
  <c r="J107" i="56" s="1"/>
  <c r="BD118" i="46"/>
  <c r="J118" i="56" s="1"/>
  <c r="BD109" i="46"/>
  <c r="J109" i="56" s="1"/>
  <c r="BD103" i="46"/>
  <c r="J103" i="56" s="1"/>
  <c r="BD112" i="46"/>
  <c r="J112" i="56" s="1"/>
  <c r="BD115" i="46"/>
  <c r="J115" i="56" s="1"/>
  <c r="BD117" i="46"/>
  <c r="J117" i="56" s="1"/>
  <c r="BD106" i="46"/>
  <c r="J106" i="56" s="1"/>
  <c r="BD100" i="46"/>
  <c r="J100" i="56" s="1"/>
  <c r="BD99" i="46"/>
  <c r="J99" i="56" s="1"/>
  <c r="BD98" i="46"/>
  <c r="J98" i="56" s="1"/>
  <c r="BD119" i="46"/>
  <c r="J119" i="56" s="1"/>
  <c r="BD102" i="46"/>
  <c r="J102" i="56" s="1"/>
  <c r="BD92" i="46"/>
  <c r="J92" i="56" s="1"/>
  <c r="BD111" i="46"/>
  <c r="J111" i="56" s="1"/>
  <c r="BD120" i="46"/>
  <c r="J120" i="56" s="1"/>
  <c r="BD113" i="46"/>
  <c r="J113" i="56" s="1"/>
  <c r="BD108" i="46"/>
  <c r="J108" i="56" s="1"/>
  <c r="BD97" i="46"/>
  <c r="J97" i="56" s="1"/>
  <c r="BD90" i="46"/>
  <c r="BD89"/>
  <c r="J89" i="56" s="1"/>
  <c r="I103" i="47" s="1"/>
  <c r="BD93" i="46"/>
  <c r="J93" i="56" s="1"/>
  <c r="BD116" i="46"/>
  <c r="J116" i="56" s="1"/>
  <c r="BD87" i="46"/>
  <c r="J87" i="56" s="1"/>
  <c r="I102" i="47" s="1"/>
  <c r="BD105" i="46"/>
  <c r="J105" i="56" s="1"/>
  <c r="BD86" i="46"/>
  <c r="BR115"/>
  <c r="BR107"/>
  <c r="X107" i="56" s="1"/>
  <c r="BR109" i="46"/>
  <c r="X109" i="56" s="1"/>
  <c r="BR120" i="46"/>
  <c r="X120" i="56" s="1"/>
  <c r="BR90" i="46"/>
  <c r="BR112"/>
  <c r="X112" i="56" s="1"/>
  <c r="BR119" i="46"/>
  <c r="X119" i="56" s="1"/>
  <c r="BR97" i="46"/>
  <c r="X97" i="56" s="1"/>
  <c r="BR106" i="46"/>
  <c r="X106" i="56" s="1"/>
  <c r="BR102" i="46"/>
  <c r="X102" i="56" s="1"/>
  <c r="BR103" i="46"/>
  <c r="X103" i="56" s="1"/>
  <c r="BR99" i="46"/>
  <c r="X99" i="56" s="1"/>
  <c r="BR116" i="46"/>
  <c r="X116" i="56" s="1"/>
  <c r="BR98" i="46"/>
  <c r="X98" i="56" s="1"/>
  <c r="BR101" i="46"/>
  <c r="X101" i="56" s="1"/>
  <c r="BR87" i="46"/>
  <c r="X87" i="56" s="1"/>
  <c r="W102" i="47" s="1"/>
  <c r="BR100" i="46"/>
  <c r="X100" i="56" s="1"/>
  <c r="BR113" i="46"/>
  <c r="X113" i="56" s="1"/>
  <c r="BR89" i="46"/>
  <c r="X89" i="56" s="1"/>
  <c r="W103" i="47" s="1"/>
  <c r="BR105" i="46"/>
  <c r="X105" i="56" s="1"/>
  <c r="BR111" i="46"/>
  <c r="X111" i="56" s="1"/>
  <c r="BR92" i="46"/>
  <c r="X92" i="56" s="1"/>
  <c r="BR118" i="46"/>
  <c r="X118" i="56" s="1"/>
  <c r="BR108" i="46"/>
  <c r="X108" i="56" s="1"/>
  <c r="BR86" i="46"/>
  <c r="BR117"/>
  <c r="X117" i="56" s="1"/>
  <c r="BR93" i="46"/>
  <c r="X93" i="56" s="1"/>
  <c r="F295" i="47"/>
  <c r="F98"/>
  <c r="F130"/>
  <c r="F50" i="57"/>
  <c r="F51" s="1"/>
  <c r="G238" i="56"/>
  <c r="H90"/>
  <c r="N175" i="47"/>
  <c r="U295"/>
  <c r="U130"/>
  <c r="U98"/>
  <c r="U50" i="57"/>
  <c r="U51" s="1"/>
  <c r="U63" s="1"/>
  <c r="U65" s="1"/>
  <c r="V238" i="56"/>
  <c r="W277" i="47"/>
  <c r="W347"/>
  <c r="W171"/>
  <c r="O22" i="65"/>
  <c r="P277" i="47"/>
  <c r="P347"/>
  <c r="P171"/>
  <c r="P50" i="57"/>
  <c r="P51" s="1"/>
  <c r="P63" s="1"/>
  <c r="P65" s="1"/>
  <c r="Q238" i="56"/>
  <c r="E22" i="65"/>
  <c r="BF107" i="46"/>
  <c r="L107" i="56" s="1"/>
  <c r="BF101" i="46"/>
  <c r="L101" i="56" s="1"/>
  <c r="BF97" i="46"/>
  <c r="L97" i="56" s="1"/>
  <c r="BF106" i="46"/>
  <c r="L106" i="56" s="1"/>
  <c r="BF112" i="46"/>
  <c r="L112" i="56" s="1"/>
  <c r="BF116" i="46"/>
  <c r="L116" i="56" s="1"/>
  <c r="BF109" i="46"/>
  <c r="L109" i="56" s="1"/>
  <c r="BF90" i="46"/>
  <c r="BF98"/>
  <c r="L98" i="56" s="1"/>
  <c r="BF111" i="46"/>
  <c r="L111" i="56" s="1"/>
  <c r="BF120" i="46"/>
  <c r="L120" i="56" s="1"/>
  <c r="BF117" i="46"/>
  <c r="L117" i="56" s="1"/>
  <c r="BF100" i="46"/>
  <c r="L100" i="56" s="1"/>
  <c r="BF103" i="46"/>
  <c r="L103" i="56" s="1"/>
  <c r="BF92" i="46"/>
  <c r="L92" i="56" s="1"/>
  <c r="BF119" i="46"/>
  <c r="L119" i="56" s="1"/>
  <c r="BF108" i="46"/>
  <c r="L108" i="56" s="1"/>
  <c r="BF118" i="46"/>
  <c r="L118" i="56" s="1"/>
  <c r="BF86" i="46"/>
  <c r="BF89"/>
  <c r="L89" i="56" s="1"/>
  <c r="K103" i="47" s="1"/>
  <c r="BF87" i="46"/>
  <c r="L87" i="56" s="1"/>
  <c r="K102" i="47" s="1"/>
  <c r="BF105" i="46"/>
  <c r="L105" i="56" s="1"/>
  <c r="BF113" i="46"/>
  <c r="L113" i="56" s="1"/>
  <c r="BF115" i="46"/>
  <c r="L115" i="56" s="1"/>
  <c r="BF99" i="46"/>
  <c r="L99" i="56" s="1"/>
  <c r="BF102" i="46"/>
  <c r="L102" i="56" s="1"/>
  <c r="BF93" i="46"/>
  <c r="L93" i="56" s="1"/>
  <c r="M23" i="73"/>
  <c r="M27" s="1"/>
  <c r="M233" i="47" s="1"/>
  <c r="M386" s="1"/>
  <c r="E347"/>
  <c r="E171"/>
  <c r="AY97" i="46"/>
  <c r="C120" i="36"/>
  <c r="AY90" i="46"/>
  <c r="AY109"/>
  <c r="AY115"/>
  <c r="AY87"/>
  <c r="AY113"/>
  <c r="AY120"/>
  <c r="AY89"/>
  <c r="AY108"/>
  <c r="AY119"/>
  <c r="AY92"/>
  <c r="AY112"/>
  <c r="AY118"/>
  <c r="AY107"/>
  <c r="AY93"/>
  <c r="AY106"/>
  <c r="AY101"/>
  <c r="AY103"/>
  <c r="AY111"/>
  <c r="AY86"/>
  <c r="AY102"/>
  <c r="AY100"/>
  <c r="AY98"/>
  <c r="AY117"/>
  <c r="AY99"/>
  <c r="AY105"/>
  <c r="AY116"/>
  <c r="F22" i="65"/>
  <c r="BP100" i="46"/>
  <c r="V100" i="56" s="1"/>
  <c r="BP108" i="46"/>
  <c r="V108" i="56" s="1"/>
  <c r="BP97" i="46"/>
  <c r="V97" i="56" s="1"/>
  <c r="BP115" i="46"/>
  <c r="BP92"/>
  <c r="V92" i="56" s="1"/>
  <c r="BP109" i="46"/>
  <c r="V109" i="56" s="1"/>
  <c r="BP116" i="46"/>
  <c r="V116" i="56" s="1"/>
  <c r="BP107" i="46"/>
  <c r="V107" i="56" s="1"/>
  <c r="BP118" i="46"/>
  <c r="V118" i="56" s="1"/>
  <c r="BP103" i="46"/>
  <c r="V103" i="56" s="1"/>
  <c r="BP120" i="46"/>
  <c r="V120" i="56" s="1"/>
  <c r="BP101" i="46"/>
  <c r="V101" i="56" s="1"/>
  <c r="BP111" i="46"/>
  <c r="V111" i="56" s="1"/>
  <c r="BP119" i="46"/>
  <c r="V119" i="56" s="1"/>
  <c r="BP105" i="46"/>
  <c r="V105" i="56" s="1"/>
  <c r="BP90" i="46"/>
  <c r="BP99"/>
  <c r="V99" i="56" s="1"/>
  <c r="BP102" i="46"/>
  <c r="V102" i="56" s="1"/>
  <c r="BP106" i="46"/>
  <c r="V106" i="56" s="1"/>
  <c r="BP89" i="46"/>
  <c r="V89" i="56" s="1"/>
  <c r="U103" i="47" s="1"/>
  <c r="BP113" i="46"/>
  <c r="V113" i="56" s="1"/>
  <c r="BP87" i="46"/>
  <c r="V87" i="56" s="1"/>
  <c r="U102" i="47" s="1"/>
  <c r="BP112" i="46"/>
  <c r="V112" i="56" s="1"/>
  <c r="BP117" i="46"/>
  <c r="V117" i="56" s="1"/>
  <c r="BP86" i="46"/>
  <c r="BP98"/>
  <c r="V98" i="56" s="1"/>
  <c r="BP93" i="46"/>
  <c r="V93" i="56" s="1"/>
  <c r="K23" i="73"/>
  <c r="K27" s="1"/>
  <c r="K233" i="47" s="1"/>
  <c r="K386" s="1"/>
  <c r="O277"/>
  <c r="O295"/>
  <c r="O130"/>
  <c r="O98"/>
  <c r="O50" i="57"/>
  <c r="O51" s="1"/>
  <c r="O63" s="1"/>
  <c r="O65" s="1"/>
  <c r="P238" i="56"/>
  <c r="N277" i="47"/>
  <c r="N295"/>
  <c r="N98"/>
  <c r="N130"/>
  <c r="H277"/>
  <c r="H295"/>
  <c r="H98"/>
  <c r="H130"/>
  <c r="K277"/>
  <c r="I348"/>
  <c r="I227"/>
  <c r="I230"/>
  <c r="I383" s="1"/>
  <c r="I229"/>
  <c r="I382" s="1"/>
  <c r="I231"/>
  <c r="I384" s="1"/>
  <c r="C13" i="65"/>
  <c r="E277" i="47"/>
  <c r="E295"/>
  <c r="E98"/>
  <c r="E130"/>
  <c r="E50" i="57"/>
  <c r="E51" s="1"/>
  <c r="E63" s="1"/>
  <c r="E65" s="1"/>
  <c r="F238" i="56"/>
  <c r="J50" i="57"/>
  <c r="J51" s="1"/>
  <c r="K238" i="56"/>
  <c r="BO115" i="46"/>
  <c r="BO112"/>
  <c r="U112" i="56" s="1"/>
  <c r="BO116" i="46"/>
  <c r="U116" i="56" s="1"/>
  <c r="BO90" i="46"/>
  <c r="BO108"/>
  <c r="U108" i="56" s="1"/>
  <c r="BO117" i="46"/>
  <c r="U117" i="56" s="1"/>
  <c r="BO98" i="46"/>
  <c r="U98" i="56" s="1"/>
  <c r="BO100" i="46"/>
  <c r="U100" i="56" s="1"/>
  <c r="BO106" i="46"/>
  <c r="U106" i="56" s="1"/>
  <c r="BO118" i="46"/>
  <c r="U118" i="56" s="1"/>
  <c r="BO107" i="46"/>
  <c r="U107" i="56" s="1"/>
  <c r="BO105" i="46"/>
  <c r="U105" i="56" s="1"/>
  <c r="BO120" i="46"/>
  <c r="U120" i="56" s="1"/>
  <c r="BO113" i="46"/>
  <c r="U113" i="56" s="1"/>
  <c r="BO119" i="46"/>
  <c r="U119" i="56" s="1"/>
  <c r="BO111" i="46"/>
  <c r="U111" i="56" s="1"/>
  <c r="BO92" i="46"/>
  <c r="U92" i="56" s="1"/>
  <c r="BO93" i="46"/>
  <c r="U93" i="56" s="1"/>
  <c r="BO109" i="46"/>
  <c r="U109" i="56" s="1"/>
  <c r="BO103" i="46"/>
  <c r="U103" i="56" s="1"/>
  <c r="BO102" i="46"/>
  <c r="U102" i="56" s="1"/>
  <c r="BO99" i="46"/>
  <c r="U99" i="56" s="1"/>
  <c r="BO89" i="46"/>
  <c r="U89" i="56" s="1"/>
  <c r="T103" i="47" s="1"/>
  <c r="BO97" i="46"/>
  <c r="U97" i="56" s="1"/>
  <c r="BO86" i="46"/>
  <c r="BO87"/>
  <c r="U87" i="56" s="1"/>
  <c r="T102" i="47" s="1"/>
  <c r="BO101" i="46"/>
  <c r="U101" i="56" s="1"/>
  <c r="BN115" i="46"/>
  <c r="BN92"/>
  <c r="T92" i="56" s="1"/>
  <c r="BN112" i="46"/>
  <c r="T112" i="56" s="1"/>
  <c r="BN111" i="46"/>
  <c r="T111" i="56" s="1"/>
  <c r="BN100" i="46"/>
  <c r="T100" i="56" s="1"/>
  <c r="BN97" i="46"/>
  <c r="T97" i="56" s="1"/>
  <c r="BN102" i="46"/>
  <c r="T102" i="56" s="1"/>
  <c r="BN120" i="46"/>
  <c r="T120" i="56" s="1"/>
  <c r="BN106" i="46"/>
  <c r="T106" i="56" s="1"/>
  <c r="BN108" i="46"/>
  <c r="T108" i="56" s="1"/>
  <c r="BN116" i="46"/>
  <c r="T116" i="56" s="1"/>
  <c r="BN105" i="46"/>
  <c r="T105" i="56" s="1"/>
  <c r="BN103" i="46"/>
  <c r="T103" i="56" s="1"/>
  <c r="BN101" i="46"/>
  <c r="T101" i="56" s="1"/>
  <c r="BN117" i="46"/>
  <c r="T117" i="56" s="1"/>
  <c r="BN99" i="46"/>
  <c r="T99" i="56" s="1"/>
  <c r="BN98" i="46"/>
  <c r="T98" i="56" s="1"/>
  <c r="BN119" i="46"/>
  <c r="T119" i="56" s="1"/>
  <c r="BN86" i="46"/>
  <c r="BN107"/>
  <c r="T107" i="56" s="1"/>
  <c r="BN113" i="46"/>
  <c r="T113" i="56" s="1"/>
  <c r="BN109" i="46"/>
  <c r="T109" i="56" s="1"/>
  <c r="BN90" i="46"/>
  <c r="BN118"/>
  <c r="T118" i="56" s="1"/>
  <c r="BN89" i="46"/>
  <c r="T89" i="56" s="1"/>
  <c r="S103" i="47" s="1"/>
  <c r="BN87" i="46"/>
  <c r="T87" i="56" s="1"/>
  <c r="S102" i="47" s="1"/>
  <c r="BN93" i="46"/>
  <c r="T93" i="56" s="1"/>
  <c r="R277" i="47"/>
  <c r="R295"/>
  <c r="R98"/>
  <c r="R130"/>
  <c r="Q295"/>
  <c r="Q130"/>
  <c r="Q98"/>
  <c r="Q104"/>
  <c r="Q50" i="57"/>
  <c r="Q51" s="1"/>
  <c r="Q63" s="1"/>
  <c r="Q65" s="1"/>
  <c r="R238" i="56"/>
  <c r="H53" i="47"/>
  <c r="G27" i="65" l="1"/>
  <c r="AZ248" i="46"/>
  <c r="J175" i="47"/>
  <c r="J28" i="65"/>
  <c r="H86" i="56"/>
  <c r="BE248" i="46"/>
  <c r="M86" i="56"/>
  <c r="M247" s="1"/>
  <c r="N177" i="47"/>
  <c r="N351" s="1"/>
  <c r="I28" i="65"/>
  <c r="R34" i="69"/>
  <c r="L177" i="47"/>
  <c r="L351" s="1"/>
  <c r="BC248" i="46"/>
  <c r="G175" i="47"/>
  <c r="F34" i="69"/>
  <c r="D65" i="57"/>
  <c r="J63"/>
  <c r="J65" s="1"/>
  <c r="F63"/>
  <c r="F65" s="1"/>
  <c r="H54" i="47"/>
  <c r="BG214" i="46"/>
  <c r="L27" i="65"/>
  <c r="K251" i="56"/>
  <c r="H177" i="47"/>
  <c r="H351" s="1"/>
  <c r="BB214" i="46"/>
  <c r="K34" i="69"/>
  <c r="BE214" i="46"/>
  <c r="I251" i="56"/>
  <c r="Q53" i="47"/>
  <c r="H251" i="56"/>
  <c r="J177" i="47"/>
  <c r="J351" s="1"/>
  <c r="M251" i="56"/>
  <c r="N176" i="47"/>
  <c r="G176"/>
  <c r="Q176"/>
  <c r="BG248" i="46"/>
  <c r="O251" i="56"/>
  <c r="Q28" i="65"/>
  <c r="E33" i="69"/>
  <c r="M27" i="65"/>
  <c r="BE252" i="46"/>
  <c r="BA252"/>
  <c r="BC214"/>
  <c r="BA248"/>
  <c r="BL214"/>
  <c r="BC252"/>
  <c r="BC259" s="1"/>
  <c r="AZ252"/>
  <c r="BG252"/>
  <c r="BG259" s="1"/>
  <c r="BI214"/>
  <c r="K27" i="65"/>
  <c r="V28"/>
  <c r="O215" i="56"/>
  <c r="R251"/>
  <c r="R215"/>
  <c r="O34" i="69"/>
  <c r="U27" i="65"/>
  <c r="V33" i="69"/>
  <c r="G33"/>
  <c r="T27" i="65"/>
  <c r="H34" i="69"/>
  <c r="W33"/>
  <c r="W27" i="65"/>
  <c r="BJ248" i="46"/>
  <c r="BJ252"/>
  <c r="L34" i="69"/>
  <c r="N28" i="65"/>
  <c r="S33" i="69"/>
  <c r="U34"/>
  <c r="P27" i="65"/>
  <c r="S28"/>
  <c r="T33" i="69"/>
  <c r="H28" i="65"/>
  <c r="M34" i="69"/>
  <c r="J33"/>
  <c r="N33"/>
  <c r="P33"/>
  <c r="H215" i="56"/>
  <c r="I247"/>
  <c r="H19" i="57"/>
  <c r="H101" i="47"/>
  <c r="H299"/>
  <c r="H55"/>
  <c r="H257" s="1"/>
  <c r="R247" i="56"/>
  <c r="Q101" i="47"/>
  <c r="Q19" i="57"/>
  <c r="Q296" i="47"/>
  <c r="Q133"/>
  <c r="Q321" s="1"/>
  <c r="Q132"/>
  <c r="Q320" s="1"/>
  <c r="Q134"/>
  <c r="Q322" s="1"/>
  <c r="R318"/>
  <c r="S104"/>
  <c r="S177"/>
  <c r="S351" s="1"/>
  <c r="S176"/>
  <c r="S54"/>
  <c r="T90" i="56"/>
  <c r="T251" s="1"/>
  <c r="BL252" i="46"/>
  <c r="BL248"/>
  <c r="T86" i="56"/>
  <c r="BN214" i="46"/>
  <c r="T175" i="47"/>
  <c r="T53"/>
  <c r="T177"/>
  <c r="T351" s="1"/>
  <c r="T104"/>
  <c r="U90" i="56"/>
  <c r="U251" s="1"/>
  <c r="BM252" i="46"/>
  <c r="K215" i="56"/>
  <c r="E318" i="47"/>
  <c r="I380"/>
  <c r="H318"/>
  <c r="N296"/>
  <c r="N132"/>
  <c r="N320" s="1"/>
  <c r="N133"/>
  <c r="N321" s="1"/>
  <c r="N134"/>
  <c r="N322" s="1"/>
  <c r="O296"/>
  <c r="O132"/>
  <c r="O320" s="1"/>
  <c r="O133"/>
  <c r="O321" s="1"/>
  <c r="O134"/>
  <c r="O322" s="1"/>
  <c r="U177"/>
  <c r="U351" s="1"/>
  <c r="U104"/>
  <c r="BN248" i="46"/>
  <c r="V86" i="56"/>
  <c r="BP214" i="46"/>
  <c r="BS116"/>
  <c r="CO116" s="1"/>
  <c r="E116" i="56"/>
  <c r="D116" s="1"/>
  <c r="K114" i="44" s="1"/>
  <c r="L114" s="1"/>
  <c r="BS99" i="46"/>
  <c r="CO99" s="1"/>
  <c r="E99" i="56"/>
  <c r="D99" s="1"/>
  <c r="K97" i="44" s="1"/>
  <c r="L97" s="1"/>
  <c r="BS98" i="46"/>
  <c r="CO98" s="1"/>
  <c r="E98" i="56"/>
  <c r="D98" s="1"/>
  <c r="K96" i="44" s="1"/>
  <c r="L96" s="1"/>
  <c r="BS102" i="46"/>
  <c r="CO102" s="1"/>
  <c r="E102" i="56"/>
  <c r="D102" s="1"/>
  <c r="K100" i="44" s="1"/>
  <c r="L100" s="1"/>
  <c r="BS111" i="46"/>
  <c r="CO111" s="1"/>
  <c r="E111" i="56"/>
  <c r="D111" s="1"/>
  <c r="K109" i="44" s="1"/>
  <c r="L109" s="1"/>
  <c r="BS101" i="46"/>
  <c r="CO101" s="1"/>
  <c r="E101" i="56"/>
  <c r="D101" s="1"/>
  <c r="K99" i="44" s="1"/>
  <c r="L99" s="1"/>
  <c r="BS93" i="46"/>
  <c r="CO93" s="1"/>
  <c r="E93" i="56"/>
  <c r="E118"/>
  <c r="D118" s="1"/>
  <c r="K116" i="44" s="1"/>
  <c r="L116" s="1"/>
  <c r="BS118" i="46"/>
  <c r="CO118" s="1"/>
  <c r="E92" i="56"/>
  <c r="D92" s="1"/>
  <c r="K92" i="44" s="1"/>
  <c r="L92" s="1"/>
  <c r="BS92" i="46"/>
  <c r="CO92" s="1"/>
  <c r="BS108"/>
  <c r="CO108" s="1"/>
  <c r="E108" i="56"/>
  <c r="D108" s="1"/>
  <c r="K106" i="44" s="1"/>
  <c r="L106" s="1"/>
  <c r="BS120" i="46"/>
  <c r="CO120" s="1"/>
  <c r="E120" i="56"/>
  <c r="D120" s="1"/>
  <c r="K118" i="44" s="1"/>
  <c r="L118" s="1"/>
  <c r="BS87" i="46"/>
  <c r="CO87" s="1"/>
  <c r="E87" i="56"/>
  <c r="BS109" i="46"/>
  <c r="CO109" s="1"/>
  <c r="E109" i="56"/>
  <c r="D109" s="1"/>
  <c r="K107" i="44" s="1"/>
  <c r="L107" s="1"/>
  <c r="K104" i="47"/>
  <c r="K177"/>
  <c r="K351" s="1"/>
  <c r="K53"/>
  <c r="K175"/>
  <c r="L86" i="56"/>
  <c r="BD248" i="46"/>
  <c r="BF214"/>
  <c r="W348" i="47"/>
  <c r="W227"/>
  <c r="W229"/>
  <c r="W382" s="1"/>
  <c r="W230"/>
  <c r="W383" s="1"/>
  <c r="W231"/>
  <c r="W384" s="1"/>
  <c r="U318"/>
  <c r="F318"/>
  <c r="W177"/>
  <c r="W351" s="1"/>
  <c r="W104"/>
  <c r="BP248" i="46"/>
  <c r="X86" i="56"/>
  <c r="BR214" i="46"/>
  <c r="W176" i="47"/>
  <c r="W54"/>
  <c r="X90" i="56"/>
  <c r="X251" s="1"/>
  <c r="BP252" i="46"/>
  <c r="I54" i="47"/>
  <c r="I176"/>
  <c r="BK248" i="46"/>
  <c r="S86" i="56"/>
  <c r="BM214" i="46"/>
  <c r="R104" i="47"/>
  <c r="R177"/>
  <c r="R351" s="1"/>
  <c r="R53"/>
  <c r="R175"/>
  <c r="S90" i="56"/>
  <c r="S251" s="1"/>
  <c r="BK252" i="46"/>
  <c r="W90" i="56"/>
  <c r="W251" s="1"/>
  <c r="BO252" i="46"/>
  <c r="BO248"/>
  <c r="W86" i="56"/>
  <c r="BQ214" i="46"/>
  <c r="H348" i="47"/>
  <c r="H227"/>
  <c r="H229"/>
  <c r="H382" s="1"/>
  <c r="H230"/>
  <c r="H383" s="1"/>
  <c r="H231"/>
  <c r="H384" s="1"/>
  <c r="D384"/>
  <c r="D382"/>
  <c r="D380"/>
  <c r="D322"/>
  <c r="C25" i="78"/>
  <c r="D25" s="1"/>
  <c r="D320" i="47"/>
  <c r="C23" i="78"/>
  <c r="D23" s="1"/>
  <c r="S348" i="47"/>
  <c r="S227"/>
  <c r="S230"/>
  <c r="S383" s="1"/>
  <c r="S229"/>
  <c r="S382" s="1"/>
  <c r="S231"/>
  <c r="S384" s="1"/>
  <c r="C20" i="73"/>
  <c r="D23"/>
  <c r="D27" s="1"/>
  <c r="Q348" i="47"/>
  <c r="Q227"/>
  <c r="Q229"/>
  <c r="Q382" s="1"/>
  <c r="Q230"/>
  <c r="Q383" s="1"/>
  <c r="Q231"/>
  <c r="Q384" s="1"/>
  <c r="J299"/>
  <c r="J55"/>
  <c r="J257" s="1"/>
  <c r="K247" i="56"/>
  <c r="J101" i="47"/>
  <c r="J19" i="57"/>
  <c r="G86" i="56"/>
  <c r="AY248" i="46"/>
  <c r="BA214"/>
  <c r="F54" i="47"/>
  <c r="F176"/>
  <c r="F177"/>
  <c r="F351" s="1"/>
  <c r="F104"/>
  <c r="R28" i="65"/>
  <c r="R27"/>
  <c r="K318" i="47"/>
  <c r="C67" i="69"/>
  <c r="D27"/>
  <c r="C27" s="1"/>
  <c r="D26"/>
  <c r="C26" s="1"/>
  <c r="D25"/>
  <c r="O348" i="47"/>
  <c r="O227"/>
  <c r="O229"/>
  <c r="O382" s="1"/>
  <c r="O230"/>
  <c r="O383" s="1"/>
  <c r="O231"/>
  <c r="O384" s="1"/>
  <c r="Q90" i="56"/>
  <c r="Q251" s="1"/>
  <c r="BI252" i="46"/>
  <c r="P53" i="47"/>
  <c r="P175"/>
  <c r="P176"/>
  <c r="P54"/>
  <c r="P318"/>
  <c r="W296"/>
  <c r="W133"/>
  <c r="W321" s="1"/>
  <c r="W132"/>
  <c r="W320" s="1"/>
  <c r="W134"/>
  <c r="W322" s="1"/>
  <c r="G299"/>
  <c r="G55"/>
  <c r="G257" s="1"/>
  <c r="M54"/>
  <c r="M176"/>
  <c r="N90" i="56"/>
  <c r="N251" s="1"/>
  <c r="BF252" i="46"/>
  <c r="O54" i="47"/>
  <c r="O176"/>
  <c r="O175"/>
  <c r="O53"/>
  <c r="BH248" i="46"/>
  <c r="P86" i="56"/>
  <c r="BJ214" i="46"/>
  <c r="V318" i="47"/>
  <c r="E175"/>
  <c r="E53"/>
  <c r="E176"/>
  <c r="E54"/>
  <c r="E104"/>
  <c r="E177"/>
  <c r="E351" s="1"/>
  <c r="F90" i="56"/>
  <c r="F251" s="1"/>
  <c r="AX252" i="46"/>
  <c r="C23" i="75"/>
  <c r="D26"/>
  <c r="D30" s="1"/>
  <c r="C51" i="71"/>
  <c r="D22"/>
  <c r="C22" s="1"/>
  <c r="D20"/>
  <c r="D21"/>
  <c r="C21" s="1"/>
  <c r="C21" i="70"/>
  <c r="D24"/>
  <c r="C130" i="47"/>
  <c r="C318" s="1"/>
  <c r="L318"/>
  <c r="M348"/>
  <c r="M227"/>
  <c r="M229"/>
  <c r="M382" s="1"/>
  <c r="M230"/>
  <c r="M383" s="1"/>
  <c r="M231"/>
  <c r="M384" s="1"/>
  <c r="I296"/>
  <c r="I133"/>
  <c r="I321" s="1"/>
  <c r="I132"/>
  <c r="I320" s="1"/>
  <c r="I134"/>
  <c r="I322" s="1"/>
  <c r="S296"/>
  <c r="S133"/>
  <c r="S321" s="1"/>
  <c r="S132"/>
  <c r="S320" s="1"/>
  <c r="S134"/>
  <c r="S322" s="1"/>
  <c r="T296"/>
  <c r="T133"/>
  <c r="T321" s="1"/>
  <c r="T132"/>
  <c r="T320" s="1"/>
  <c r="T134"/>
  <c r="T322" s="1"/>
  <c r="M318"/>
  <c r="L78" i="44"/>
  <c r="I235"/>
  <c r="Q299" i="47"/>
  <c r="Q55"/>
  <c r="Q257" s="1"/>
  <c r="Q318"/>
  <c r="R296"/>
  <c r="R132"/>
  <c r="R320" s="1"/>
  <c r="R133"/>
  <c r="R321" s="1"/>
  <c r="R134"/>
  <c r="R322" s="1"/>
  <c r="C50" i="57"/>
  <c r="C51" s="1"/>
  <c r="S175" i="47"/>
  <c r="S53"/>
  <c r="U86" i="56"/>
  <c r="BM248" i="46"/>
  <c r="BO214"/>
  <c r="T54" i="47"/>
  <c r="T176"/>
  <c r="E296"/>
  <c r="E132"/>
  <c r="E320" s="1"/>
  <c r="E133"/>
  <c r="E321" s="1"/>
  <c r="E134"/>
  <c r="E322" s="1"/>
  <c r="H296"/>
  <c r="H132"/>
  <c r="H320" s="1"/>
  <c r="H133"/>
  <c r="H321" s="1"/>
  <c r="H134"/>
  <c r="H322" s="1"/>
  <c r="N318"/>
  <c r="O318"/>
  <c r="U175"/>
  <c r="U53"/>
  <c r="U176"/>
  <c r="U54"/>
  <c r="V90" i="56"/>
  <c r="V251" s="1"/>
  <c r="BN252" i="46"/>
  <c r="F28" i="65"/>
  <c r="F27"/>
  <c r="BS105" i="46"/>
  <c r="CO105" s="1"/>
  <c r="E105" i="56"/>
  <c r="D105" s="1"/>
  <c r="K103" i="44" s="1"/>
  <c r="L103" s="1"/>
  <c r="E117" i="56"/>
  <c r="D117" s="1"/>
  <c r="K115" i="44" s="1"/>
  <c r="L115" s="1"/>
  <c r="BS117" i="46"/>
  <c r="CO117" s="1"/>
  <c r="BS100"/>
  <c r="CO100" s="1"/>
  <c r="E100" i="56"/>
  <c r="D100" s="1"/>
  <c r="K98" i="44" s="1"/>
  <c r="L98" s="1"/>
  <c r="BS86" i="46"/>
  <c r="AW248"/>
  <c r="E86" i="56"/>
  <c r="AY214" i="46"/>
  <c r="BS103"/>
  <c r="CO103" s="1"/>
  <c r="E103" i="56"/>
  <c r="D103" s="1"/>
  <c r="K101" i="44" s="1"/>
  <c r="L101" s="1"/>
  <c r="BS106" i="46"/>
  <c r="CO106" s="1"/>
  <c r="E106" i="56"/>
  <c r="D106" s="1"/>
  <c r="K104" i="44" s="1"/>
  <c r="L104" s="1"/>
  <c r="E107" i="56"/>
  <c r="D107" s="1"/>
  <c r="K105" i="44" s="1"/>
  <c r="L105" s="1"/>
  <c r="BS107" i="46"/>
  <c r="CO107" s="1"/>
  <c r="BS112"/>
  <c r="CO112" s="1"/>
  <c r="E112" i="56"/>
  <c r="D112" s="1"/>
  <c r="K110" i="44" s="1"/>
  <c r="L110" s="1"/>
  <c r="BS119" i="46"/>
  <c r="CO119" s="1"/>
  <c r="E119" i="56"/>
  <c r="D119" s="1"/>
  <c r="K117" i="44" s="1"/>
  <c r="L117" s="1"/>
  <c r="BS89" i="46"/>
  <c r="CO89" s="1"/>
  <c r="E89" i="56"/>
  <c r="BS113" i="46"/>
  <c r="CO113" s="1"/>
  <c r="E113" i="56"/>
  <c r="D113" s="1"/>
  <c r="K111" i="44" s="1"/>
  <c r="L111" s="1"/>
  <c r="BS115" i="46"/>
  <c r="CO115" s="1"/>
  <c r="E115" i="56"/>
  <c r="D115" s="1"/>
  <c r="K113" i="44" s="1"/>
  <c r="L113" s="1"/>
  <c r="BS90" i="46"/>
  <c r="E90" i="56"/>
  <c r="AW252" i="46"/>
  <c r="BS97"/>
  <c r="CO97" s="1"/>
  <c r="E97" i="56"/>
  <c r="D97" s="1"/>
  <c r="E348" i="47"/>
  <c r="E227"/>
  <c r="E229"/>
  <c r="E382" s="1"/>
  <c r="E230"/>
  <c r="E383" s="1"/>
  <c r="E231"/>
  <c r="E384" s="1"/>
  <c r="K176"/>
  <c r="K54"/>
  <c r="L90" i="56"/>
  <c r="L251" s="1"/>
  <c r="BD252" i="46"/>
  <c r="E27" i="65"/>
  <c r="E28"/>
  <c r="P348" i="47"/>
  <c r="P227"/>
  <c r="P230"/>
  <c r="P383" s="1"/>
  <c r="P229"/>
  <c r="P382" s="1"/>
  <c r="P231"/>
  <c r="P384" s="1"/>
  <c r="O28" i="65"/>
  <c r="O27"/>
  <c r="U296" i="47"/>
  <c r="U132"/>
  <c r="U320" s="1"/>
  <c r="U133"/>
  <c r="U321" s="1"/>
  <c r="U134"/>
  <c r="U322" s="1"/>
  <c r="N299"/>
  <c r="N55"/>
  <c r="N257" s="1"/>
  <c r="H247" i="56"/>
  <c r="H258" s="1"/>
  <c r="G101" i="47"/>
  <c r="G19" i="57"/>
  <c r="F296" i="47"/>
  <c r="F133"/>
  <c r="F321" s="1"/>
  <c r="F132"/>
  <c r="F320" s="1"/>
  <c r="F134"/>
  <c r="F322" s="1"/>
  <c r="W175"/>
  <c r="W53"/>
  <c r="BB248" i="46"/>
  <c r="J86" i="56"/>
  <c r="BD214" i="46"/>
  <c r="I175" i="47"/>
  <c r="I53"/>
  <c r="I177"/>
  <c r="I351" s="1"/>
  <c r="I104"/>
  <c r="J90" i="56"/>
  <c r="J251" s="1"/>
  <c r="BB252" i="46"/>
  <c r="R54" i="47"/>
  <c r="R176"/>
  <c r="V53"/>
  <c r="V175"/>
  <c r="V54"/>
  <c r="V176"/>
  <c r="V104"/>
  <c r="V177"/>
  <c r="V351" s="1"/>
  <c r="V227"/>
  <c r="V348"/>
  <c r="V229"/>
  <c r="V382" s="1"/>
  <c r="V230"/>
  <c r="V383" s="1"/>
  <c r="V231"/>
  <c r="V384" s="1"/>
  <c r="D383"/>
  <c r="C171"/>
  <c r="C348" s="1"/>
  <c r="D321"/>
  <c r="C24" i="78"/>
  <c r="D24" s="1"/>
  <c r="C98" i="47"/>
  <c r="C296" s="1"/>
  <c r="L299"/>
  <c r="L55"/>
  <c r="L257" s="1"/>
  <c r="R348"/>
  <c r="R227"/>
  <c r="R229"/>
  <c r="R382" s="1"/>
  <c r="R230"/>
  <c r="R383" s="1"/>
  <c r="R231"/>
  <c r="R384" s="1"/>
  <c r="G90" i="56"/>
  <c r="G251" s="1"/>
  <c r="AY252" i="46"/>
  <c r="F175" i="47"/>
  <c r="F53"/>
  <c r="J318"/>
  <c r="J296"/>
  <c r="J133"/>
  <c r="J321" s="1"/>
  <c r="J132"/>
  <c r="J320" s="1"/>
  <c r="J134"/>
  <c r="J322" s="1"/>
  <c r="K296"/>
  <c r="K133"/>
  <c r="K321" s="1"/>
  <c r="K132"/>
  <c r="K320" s="1"/>
  <c r="K134"/>
  <c r="K322" s="1"/>
  <c r="K380"/>
  <c r="I215" i="56"/>
  <c r="N348" i="47"/>
  <c r="N227"/>
  <c r="N229"/>
  <c r="N382" s="1"/>
  <c r="N230"/>
  <c r="N383" s="1"/>
  <c r="N231"/>
  <c r="N384" s="1"/>
  <c r="BI248" i="46"/>
  <c r="Q86" i="56"/>
  <c r="BK214" i="46"/>
  <c r="P177" i="47"/>
  <c r="P351" s="1"/>
  <c r="P104"/>
  <c r="C277"/>
  <c r="G216" i="46"/>
  <c r="P296" i="47"/>
  <c r="P133"/>
  <c r="P321" s="1"/>
  <c r="P132"/>
  <c r="P320" s="1"/>
  <c r="P134"/>
  <c r="P322" s="1"/>
  <c r="W318"/>
  <c r="U348"/>
  <c r="U227"/>
  <c r="U230"/>
  <c r="U383" s="1"/>
  <c r="U229"/>
  <c r="U382" s="1"/>
  <c r="U231"/>
  <c r="U384" s="1"/>
  <c r="O247" i="56"/>
  <c r="N19" i="57"/>
  <c r="N101" i="47"/>
  <c r="M177"/>
  <c r="M351" s="1"/>
  <c r="M104"/>
  <c r="M175"/>
  <c r="M53"/>
  <c r="N86" i="56"/>
  <c r="BF248" i="46"/>
  <c r="BH214"/>
  <c r="P90" i="56"/>
  <c r="P251" s="1"/>
  <c r="BH252" i="46"/>
  <c r="O177" i="47"/>
  <c r="O351" s="1"/>
  <c r="O104"/>
  <c r="V296"/>
  <c r="V132"/>
  <c r="V320" s="1"/>
  <c r="V133"/>
  <c r="V321" s="1"/>
  <c r="V134"/>
  <c r="V322" s="1"/>
  <c r="G318"/>
  <c r="G296"/>
  <c r="G132"/>
  <c r="G320" s="1"/>
  <c r="G133"/>
  <c r="G321" s="1"/>
  <c r="G134"/>
  <c r="G322" s="1"/>
  <c r="F348"/>
  <c r="F227"/>
  <c r="F230"/>
  <c r="F383" s="1"/>
  <c r="F229"/>
  <c r="F382" s="1"/>
  <c r="F231"/>
  <c r="F384" s="1"/>
  <c r="AX248" i="46"/>
  <c r="F86" i="56"/>
  <c r="AZ214" i="46"/>
  <c r="C23" i="74"/>
  <c r="D26"/>
  <c r="D30" s="1"/>
  <c r="D20" i="78"/>
  <c r="C19" i="65"/>
  <c r="D22"/>
  <c r="T348" i="47"/>
  <c r="T227"/>
  <c r="T229"/>
  <c r="T382" s="1"/>
  <c r="T230"/>
  <c r="T383" s="1"/>
  <c r="T231"/>
  <c r="T384" s="1"/>
  <c r="M215" i="56"/>
  <c r="L296" i="47"/>
  <c r="L132"/>
  <c r="L320" s="1"/>
  <c r="L133"/>
  <c r="L321" s="1"/>
  <c r="L134"/>
  <c r="L322" s="1"/>
  <c r="I318"/>
  <c r="L348"/>
  <c r="L227"/>
  <c r="L229"/>
  <c r="L382" s="1"/>
  <c r="L230"/>
  <c r="L383" s="1"/>
  <c r="L231"/>
  <c r="L384" s="1"/>
  <c r="S318"/>
  <c r="T318"/>
  <c r="M296"/>
  <c r="M132"/>
  <c r="M320" s="1"/>
  <c r="M133"/>
  <c r="M321" s="1"/>
  <c r="M134"/>
  <c r="M322" s="1"/>
  <c r="C41" i="57"/>
  <c r="D238" i="56"/>
  <c r="AZ259" i="46" l="1"/>
  <c r="L101" i="47"/>
  <c r="L174" s="1"/>
  <c r="L19" i="57"/>
  <c r="L21" s="1"/>
  <c r="L77" s="1"/>
  <c r="BE259" i="46"/>
  <c r="C63" i="57"/>
  <c r="C64" s="1"/>
  <c r="C65"/>
  <c r="K258" i="56"/>
  <c r="I258"/>
  <c r="M258"/>
  <c r="O258"/>
  <c r="AX259" i="46"/>
  <c r="BF259"/>
  <c r="BA259"/>
  <c r="R258" i="56"/>
  <c r="BI259" i="46"/>
  <c r="C23" i="73"/>
  <c r="C27" i="78"/>
  <c r="D27" s="1"/>
  <c r="BJ259" i="46"/>
  <c r="C22" i="65"/>
  <c r="C26" i="74"/>
  <c r="BM259" i="46"/>
  <c r="L380" i="47"/>
  <c r="T380"/>
  <c r="D28" i="65"/>
  <c r="D27"/>
  <c r="F247" i="56"/>
  <c r="F258" s="1"/>
  <c r="E19" i="57"/>
  <c r="E101" i="47"/>
  <c r="F215" i="56"/>
  <c r="M299" i="47"/>
  <c r="M55"/>
  <c r="M257" s="1"/>
  <c r="N107"/>
  <c r="N136" s="1"/>
  <c r="N16" s="1"/>
  <c r="N52"/>
  <c r="N174"/>
  <c r="N298"/>
  <c r="N301" s="1"/>
  <c r="N324" s="1"/>
  <c r="P299"/>
  <c r="P55"/>
  <c r="P257" s="1"/>
  <c r="C230"/>
  <c r="C383" s="1"/>
  <c r="I55"/>
  <c r="I257" s="1"/>
  <c r="I299"/>
  <c r="BB259" i="46"/>
  <c r="G52" i="47"/>
  <c r="G298"/>
  <c r="G301" s="1"/>
  <c r="G324" s="1"/>
  <c r="G107"/>
  <c r="G136" s="1"/>
  <c r="G16" s="1"/>
  <c r="G174"/>
  <c r="P380"/>
  <c r="E380"/>
  <c r="CO90" i="46"/>
  <c r="BQ252"/>
  <c r="E247" i="56"/>
  <c r="D86"/>
  <c r="D19" i="57"/>
  <c r="D24" s="1"/>
  <c r="D101" i="47"/>
  <c r="E215" i="56"/>
  <c r="CO86" i="46"/>
  <c r="BQ248"/>
  <c r="BS214"/>
  <c r="U247" i="56"/>
  <c r="U258" s="1"/>
  <c r="T19" i="57"/>
  <c r="T101" i="47"/>
  <c r="U215" i="56"/>
  <c r="J235" i="44"/>
  <c r="C30" i="75"/>
  <c r="D235" i="47"/>
  <c r="BH259" i="46"/>
  <c r="O380" i="47"/>
  <c r="AY259" i="46"/>
  <c r="J24" i="57"/>
  <c r="J21"/>
  <c r="J77" s="1"/>
  <c r="Q380" i="47"/>
  <c r="D233"/>
  <c r="C27" i="73"/>
  <c r="H380" i="47"/>
  <c r="BO259" i="46"/>
  <c r="R299" i="47"/>
  <c r="R55"/>
  <c r="R257" s="1"/>
  <c r="S247" i="56"/>
  <c r="S258" s="1"/>
  <c r="R19" i="57"/>
  <c r="R101" i="47"/>
  <c r="S215" i="56"/>
  <c r="BP259" i="46"/>
  <c r="L247" i="56"/>
  <c r="L258" s="1"/>
  <c r="K19" i="57"/>
  <c r="K101" i="47"/>
  <c r="L215" i="56"/>
  <c r="K299" i="47"/>
  <c r="K55"/>
  <c r="K257" s="1"/>
  <c r="V247" i="56"/>
  <c r="V258" s="1"/>
  <c r="U101" i="47"/>
  <c r="U19" i="57"/>
  <c r="V215" i="56"/>
  <c r="U299" i="47"/>
  <c r="U55"/>
  <c r="U257" s="1"/>
  <c r="T247" i="56"/>
  <c r="T258" s="1"/>
  <c r="S19" i="57"/>
  <c r="S101" i="47"/>
  <c r="T215" i="56"/>
  <c r="Q24" i="57"/>
  <c r="Q21"/>
  <c r="H24"/>
  <c r="H21"/>
  <c r="H77" s="1"/>
  <c r="C30" i="74"/>
  <c r="D234" i="47"/>
  <c r="F380"/>
  <c r="O299"/>
  <c r="O55"/>
  <c r="O257" s="1"/>
  <c r="N247" i="56"/>
  <c r="N258" s="1"/>
  <c r="M101" i="47"/>
  <c r="M19" i="57"/>
  <c r="N215" i="56"/>
  <c r="N24" i="57"/>
  <c r="N21"/>
  <c r="U380" i="47"/>
  <c r="P101"/>
  <c r="Q247" i="56"/>
  <c r="Q258" s="1"/>
  <c r="P19" i="57"/>
  <c r="Q215" i="56"/>
  <c r="N380" i="47"/>
  <c r="R380"/>
  <c r="C133"/>
  <c r="C321" s="1"/>
  <c r="V380"/>
  <c r="V299"/>
  <c r="V55"/>
  <c r="V257" s="1"/>
  <c r="J247" i="56"/>
  <c r="J258" s="1"/>
  <c r="I101" i="47"/>
  <c r="I19" i="57"/>
  <c r="J215" i="56"/>
  <c r="G24" i="57"/>
  <c r="G21"/>
  <c r="G77" s="1"/>
  <c r="D90" i="56"/>
  <c r="E251"/>
  <c r="D103" i="47"/>
  <c r="D89" i="56"/>
  <c r="K89" i="44" s="1"/>
  <c r="L89" s="1"/>
  <c r="AW259" i="46"/>
  <c r="M380" i="47"/>
  <c r="C24" i="70"/>
  <c r="C20" i="71"/>
  <c r="D23"/>
  <c r="C26" i="75"/>
  <c r="E299" i="47"/>
  <c r="E55"/>
  <c r="E257" s="1"/>
  <c r="P247" i="56"/>
  <c r="P258" s="1"/>
  <c r="O19" i="57"/>
  <c r="O101" i="47"/>
  <c r="P215" i="56"/>
  <c r="C25" i="69"/>
  <c r="D28"/>
  <c r="F299" i="47"/>
  <c r="F55"/>
  <c r="F257" s="1"/>
  <c r="G247" i="56"/>
  <c r="G258" s="1"/>
  <c r="F101" i="47"/>
  <c r="F19" i="57"/>
  <c r="G215" i="56"/>
  <c r="J107" i="47"/>
  <c r="J136" s="1"/>
  <c r="J16" s="1"/>
  <c r="J298"/>
  <c r="J301" s="1"/>
  <c r="J324" s="1"/>
  <c r="J174"/>
  <c r="J52"/>
  <c r="S380"/>
  <c r="C132"/>
  <c r="C320" s="1"/>
  <c r="C134"/>
  <c r="C322" s="1"/>
  <c r="C227"/>
  <c r="C380" s="1"/>
  <c r="C229"/>
  <c r="C382" s="1"/>
  <c r="C231"/>
  <c r="C384" s="1"/>
  <c r="W247" i="56"/>
  <c r="W258" s="1"/>
  <c r="V101" i="47"/>
  <c r="V19" i="57"/>
  <c r="W215" i="56"/>
  <c r="BK259" i="46"/>
  <c r="X247" i="56"/>
  <c r="X258" s="1"/>
  <c r="W101" i="47"/>
  <c r="W19" i="57"/>
  <c r="X215" i="56"/>
  <c r="W299" i="47"/>
  <c r="W55"/>
  <c r="W257" s="1"/>
  <c r="W380"/>
  <c r="BD259" i="46"/>
  <c r="D102" i="47"/>
  <c r="D87" i="56"/>
  <c r="K87" i="44" s="1"/>
  <c r="L87" s="1"/>
  <c r="D177" i="47"/>
  <c r="D93" i="56"/>
  <c r="K93" i="44" s="1"/>
  <c r="L93" s="1"/>
  <c r="D104" i="47"/>
  <c r="BN259" i="46"/>
  <c r="T299" i="47"/>
  <c r="T55"/>
  <c r="T257" s="1"/>
  <c r="BL259" i="46"/>
  <c r="S299" i="47"/>
  <c r="S55"/>
  <c r="S257" s="1"/>
  <c r="Q107"/>
  <c r="Q136" s="1"/>
  <c r="Q16" s="1"/>
  <c r="Q52"/>
  <c r="Q174"/>
  <c r="Q298"/>
  <c r="Q301" s="1"/>
  <c r="Q324" s="1"/>
  <c r="H107"/>
  <c r="H136" s="1"/>
  <c r="H16" s="1"/>
  <c r="H298"/>
  <c r="H301" s="1"/>
  <c r="H324" s="1"/>
  <c r="H174"/>
  <c r="H52"/>
  <c r="L298" l="1"/>
  <c r="L301" s="1"/>
  <c r="L324" s="1"/>
  <c r="L52"/>
  <c r="L58" s="1"/>
  <c r="L85" s="1"/>
  <c r="L14" s="1"/>
  <c r="L107"/>
  <c r="L136" s="1"/>
  <c r="L16" s="1"/>
  <c r="L24" i="57"/>
  <c r="BQ259" i="46"/>
  <c r="CO214"/>
  <c r="H218" s="1"/>
  <c r="E218" s="1"/>
  <c r="C23" i="71"/>
  <c r="H181" i="47"/>
  <c r="H237" s="1"/>
  <c r="H17" s="1"/>
  <c r="H350"/>
  <c r="H353" s="1"/>
  <c r="H390" s="1"/>
  <c r="Q181"/>
  <c r="Q237" s="1"/>
  <c r="Q17" s="1"/>
  <c r="Q350"/>
  <c r="Q353" s="1"/>
  <c r="Q390" s="1"/>
  <c r="V107"/>
  <c r="V136" s="1"/>
  <c r="V16" s="1"/>
  <c r="V174"/>
  <c r="V298"/>
  <c r="V301" s="1"/>
  <c r="V324" s="1"/>
  <c r="V52"/>
  <c r="J181"/>
  <c r="J237" s="1"/>
  <c r="J17" s="1"/>
  <c r="J350"/>
  <c r="J353" s="1"/>
  <c r="J390" s="1"/>
  <c r="F24" i="57"/>
  <c r="F21"/>
  <c r="F77" s="1"/>
  <c r="D33" i="69"/>
  <c r="D34"/>
  <c r="O107" i="47"/>
  <c r="O136" s="1"/>
  <c r="O16" s="1"/>
  <c r="O174"/>
  <c r="O298"/>
  <c r="O301" s="1"/>
  <c r="O324" s="1"/>
  <c r="O52"/>
  <c r="C103"/>
  <c r="D176"/>
  <c r="C176" s="1"/>
  <c r="D54"/>
  <c r="C54" s="1"/>
  <c r="K90" i="44"/>
  <c r="D251" i="56"/>
  <c r="I24" i="57"/>
  <c r="I21"/>
  <c r="I77" s="1"/>
  <c r="M24"/>
  <c r="M21"/>
  <c r="D387" i="47"/>
  <c r="C234"/>
  <c r="C387" s="1"/>
  <c r="S24" i="57"/>
  <c r="S21"/>
  <c r="U107" i="47"/>
  <c r="U136" s="1"/>
  <c r="U16" s="1"/>
  <c r="U174"/>
  <c r="U298"/>
  <c r="U301" s="1"/>
  <c r="U324" s="1"/>
  <c r="U52"/>
  <c r="K24" i="57"/>
  <c r="K21"/>
  <c r="K77" s="1"/>
  <c r="R52" i="47"/>
  <c r="R107"/>
  <c r="R136" s="1"/>
  <c r="R16" s="1"/>
  <c r="R298"/>
  <c r="R301" s="1"/>
  <c r="R324" s="1"/>
  <c r="R174"/>
  <c r="D386"/>
  <c r="C233"/>
  <c r="C386" s="1"/>
  <c r="D388"/>
  <c r="C235"/>
  <c r="C388" s="1"/>
  <c r="T107"/>
  <c r="T136" s="1"/>
  <c r="T16" s="1"/>
  <c r="T298"/>
  <c r="T301" s="1"/>
  <c r="T324" s="1"/>
  <c r="T174"/>
  <c r="T52"/>
  <c r="E216" i="56"/>
  <c r="C19" i="57"/>
  <c r="D21"/>
  <c r="D77" s="1"/>
  <c r="E258" i="56"/>
  <c r="G58" i="47"/>
  <c r="G85" s="1"/>
  <c r="G14" s="1"/>
  <c r="G256"/>
  <c r="G259" s="1"/>
  <c r="G281" s="1"/>
  <c r="N181"/>
  <c r="N237" s="1"/>
  <c r="N17" s="1"/>
  <c r="N350"/>
  <c r="N353" s="1"/>
  <c r="E24" i="57"/>
  <c r="E21"/>
  <c r="E77" s="1"/>
  <c r="W24"/>
  <c r="W21"/>
  <c r="H58" i="47"/>
  <c r="H85" s="1"/>
  <c r="H14" s="1"/>
  <c r="H256"/>
  <c r="H259" s="1"/>
  <c r="H281" s="1"/>
  <c r="Q58"/>
  <c r="Q85" s="1"/>
  <c r="Q14" s="1"/>
  <c r="Q256"/>
  <c r="Q259" s="1"/>
  <c r="Q281" s="1"/>
  <c r="L181"/>
  <c r="L237" s="1"/>
  <c r="L17" s="1"/>
  <c r="L350"/>
  <c r="L353" s="1"/>
  <c r="L390" s="1"/>
  <c r="D299"/>
  <c r="C104"/>
  <c r="C299" s="1"/>
  <c r="D55"/>
  <c r="D351"/>
  <c r="C177"/>
  <c r="C351" s="1"/>
  <c r="C102"/>
  <c r="D53"/>
  <c r="C53" s="1"/>
  <c r="D175"/>
  <c r="C175" s="1"/>
  <c r="W107"/>
  <c r="W136" s="1"/>
  <c r="W16" s="1"/>
  <c r="W298"/>
  <c r="W301" s="1"/>
  <c r="W324" s="1"/>
  <c r="W52"/>
  <c r="W174"/>
  <c r="V24" i="57"/>
  <c r="V21"/>
  <c r="J58" i="47"/>
  <c r="J85" s="1"/>
  <c r="J14" s="1"/>
  <c r="J256"/>
  <c r="J259" s="1"/>
  <c r="J281" s="1"/>
  <c r="F298"/>
  <c r="F301" s="1"/>
  <c r="F324" s="1"/>
  <c r="F107"/>
  <c r="F136" s="1"/>
  <c r="F16" s="1"/>
  <c r="F174"/>
  <c r="F52"/>
  <c r="C28" i="69"/>
  <c r="O24" i="57"/>
  <c r="O21"/>
  <c r="I107" i="47"/>
  <c r="I136" s="1"/>
  <c r="I16" s="1"/>
  <c r="I52"/>
  <c r="I298"/>
  <c r="I301" s="1"/>
  <c r="I324" s="1"/>
  <c r="I174"/>
  <c r="N390"/>
  <c r="P24" i="57"/>
  <c r="P21"/>
  <c r="P298" i="47"/>
  <c r="P301" s="1"/>
  <c r="P324" s="1"/>
  <c r="P107"/>
  <c r="P136" s="1"/>
  <c r="P16" s="1"/>
  <c r="P52"/>
  <c r="P174"/>
  <c r="N77" i="57"/>
  <c r="N67"/>
  <c r="N71" s="1"/>
  <c r="N81" s="1"/>
  <c r="M107" i="47"/>
  <c r="M136" s="1"/>
  <c r="M16" s="1"/>
  <c r="M298"/>
  <c r="M301" s="1"/>
  <c r="M324" s="1"/>
  <c r="M52"/>
  <c r="M174"/>
  <c r="Q77" i="57"/>
  <c r="Q67"/>
  <c r="Q71" s="1"/>
  <c r="Q81" s="1"/>
  <c r="S107" i="47"/>
  <c r="S136" s="1"/>
  <c r="S16" s="1"/>
  <c r="S298"/>
  <c r="S301" s="1"/>
  <c r="S324" s="1"/>
  <c r="S174"/>
  <c r="S52"/>
  <c r="U24" i="57"/>
  <c r="U21"/>
  <c r="K298" i="47"/>
  <c r="K301" s="1"/>
  <c r="K324" s="1"/>
  <c r="K107"/>
  <c r="K136" s="1"/>
  <c r="K16" s="1"/>
  <c r="K174"/>
  <c r="K52"/>
  <c r="R24" i="57"/>
  <c r="R21"/>
  <c r="T24"/>
  <c r="T21"/>
  <c r="H216" i="46"/>
  <c r="D107" i="47"/>
  <c r="D136" s="1"/>
  <c r="D298"/>
  <c r="C101"/>
  <c r="D174"/>
  <c r="D52"/>
  <c r="D247" i="56"/>
  <c r="K86" i="44"/>
  <c r="D215" i="56"/>
  <c r="I216" i="46" s="1"/>
  <c r="G350" i="47"/>
  <c r="G353" s="1"/>
  <c r="G390" s="1"/>
  <c r="G181"/>
  <c r="G237" s="1"/>
  <c r="G17" s="1"/>
  <c r="N58"/>
  <c r="N85" s="1"/>
  <c r="N14" s="1"/>
  <c r="N256"/>
  <c r="N259" s="1"/>
  <c r="N281" s="1"/>
  <c r="E107"/>
  <c r="E136" s="1"/>
  <c r="E16" s="1"/>
  <c r="E298"/>
  <c r="E301" s="1"/>
  <c r="E324" s="1"/>
  <c r="E52"/>
  <c r="E174"/>
  <c r="L256" l="1"/>
  <c r="L259" s="1"/>
  <c r="L281" s="1"/>
  <c r="D301"/>
  <c r="D324" s="1"/>
  <c r="D258" i="56"/>
  <c r="U77" i="57"/>
  <c r="U67"/>
  <c r="U71" s="1"/>
  <c r="U81" s="1"/>
  <c r="S58" i="47"/>
  <c r="S85" s="1"/>
  <c r="S14" s="1"/>
  <c r="S256"/>
  <c r="S259" s="1"/>
  <c r="S281" s="1"/>
  <c r="M58"/>
  <c r="M85" s="1"/>
  <c r="M14" s="1"/>
  <c r="M256"/>
  <c r="M259" s="1"/>
  <c r="M281" s="1"/>
  <c r="O77" i="57"/>
  <c r="O67"/>
  <c r="O71" s="1"/>
  <c r="O81" s="1"/>
  <c r="E58" i="47"/>
  <c r="E85" s="1"/>
  <c r="E14" s="1"/>
  <c r="E256"/>
  <c r="E259" s="1"/>
  <c r="E281" s="1"/>
  <c r="I244" i="44"/>
  <c r="L86"/>
  <c r="K212"/>
  <c r="D58" i="47"/>
  <c r="D85" s="1"/>
  <c r="D14" s="1"/>
  <c r="C52"/>
  <c r="D256"/>
  <c r="C298"/>
  <c r="C301" s="1"/>
  <c r="C324" s="1"/>
  <c r="C107"/>
  <c r="C136"/>
  <c r="D16"/>
  <c r="K181"/>
  <c r="K237" s="1"/>
  <c r="K17" s="1"/>
  <c r="K350"/>
  <c r="K353" s="1"/>
  <c r="K390" s="1"/>
  <c r="S181"/>
  <c r="S237" s="1"/>
  <c r="S17" s="1"/>
  <c r="S350"/>
  <c r="S353" s="1"/>
  <c r="S390" s="1"/>
  <c r="M350"/>
  <c r="M353" s="1"/>
  <c r="M390" s="1"/>
  <c r="M181"/>
  <c r="M237" s="1"/>
  <c r="M17" s="1"/>
  <c r="P181"/>
  <c r="P237" s="1"/>
  <c r="P17" s="1"/>
  <c r="P350"/>
  <c r="P353" s="1"/>
  <c r="P390" s="1"/>
  <c r="P77" i="57"/>
  <c r="P67"/>
  <c r="P71" s="1"/>
  <c r="P81" s="1"/>
  <c r="I181" i="47"/>
  <c r="I237" s="1"/>
  <c r="I17" s="1"/>
  <c r="I350"/>
  <c r="I353" s="1"/>
  <c r="I390" s="1"/>
  <c r="I58"/>
  <c r="I85" s="1"/>
  <c r="I14" s="1"/>
  <c r="I256"/>
  <c r="I259" s="1"/>
  <c r="I281" s="1"/>
  <c r="F58"/>
  <c r="F85" s="1"/>
  <c r="F14" s="1"/>
  <c r="F256"/>
  <c r="F259" s="1"/>
  <c r="F281" s="1"/>
  <c r="V77" i="57"/>
  <c r="V67"/>
  <c r="V71" s="1"/>
  <c r="V81" s="1"/>
  <c r="W181" i="47"/>
  <c r="W237" s="1"/>
  <c r="W17" s="1"/>
  <c r="W350"/>
  <c r="W353" s="1"/>
  <c r="W390" s="1"/>
  <c r="W77" i="57"/>
  <c r="W67"/>
  <c r="W71" s="1"/>
  <c r="W81" s="1"/>
  <c r="C24"/>
  <c r="T181" i="47"/>
  <c r="T237" s="1"/>
  <c r="T17" s="1"/>
  <c r="T350"/>
  <c r="T353" s="1"/>
  <c r="T390" s="1"/>
  <c r="R58"/>
  <c r="R85" s="1"/>
  <c r="R14" s="1"/>
  <c r="R256"/>
  <c r="R259" s="1"/>
  <c r="R281" s="1"/>
  <c r="L90" i="44"/>
  <c r="J248" s="1"/>
  <c r="I248"/>
  <c r="O256" i="47"/>
  <c r="O259" s="1"/>
  <c r="O281" s="1"/>
  <c r="O58"/>
  <c r="O85" s="1"/>
  <c r="O14" s="1"/>
  <c r="O181"/>
  <c r="O237" s="1"/>
  <c r="O17" s="1"/>
  <c r="O350"/>
  <c r="O353" s="1"/>
  <c r="O390" s="1"/>
  <c r="V58"/>
  <c r="V85" s="1"/>
  <c r="V14" s="1"/>
  <c r="V256"/>
  <c r="V259" s="1"/>
  <c r="V281" s="1"/>
  <c r="V181"/>
  <c r="V237" s="1"/>
  <c r="V17" s="1"/>
  <c r="V350"/>
  <c r="V353" s="1"/>
  <c r="V390" s="1"/>
  <c r="E181"/>
  <c r="E237" s="1"/>
  <c r="E17" s="1"/>
  <c r="E350"/>
  <c r="E353" s="1"/>
  <c r="E390" s="1"/>
  <c r="D350"/>
  <c r="D353" s="1"/>
  <c r="D390" s="1"/>
  <c r="D181"/>
  <c r="D237" s="1"/>
  <c r="C174"/>
  <c r="T77" i="57"/>
  <c r="T67"/>
  <c r="T71" s="1"/>
  <c r="T81" s="1"/>
  <c r="R77"/>
  <c r="R67"/>
  <c r="R71" s="1"/>
  <c r="R81" s="1"/>
  <c r="K58" i="47"/>
  <c r="K85" s="1"/>
  <c r="K14" s="1"/>
  <c r="K256"/>
  <c r="K259" s="1"/>
  <c r="K281" s="1"/>
  <c r="P58"/>
  <c r="P85" s="1"/>
  <c r="P14" s="1"/>
  <c r="P256"/>
  <c r="P259" s="1"/>
  <c r="P281" s="1"/>
  <c r="F181"/>
  <c r="F237" s="1"/>
  <c r="F17" s="1"/>
  <c r="F350"/>
  <c r="F353" s="1"/>
  <c r="F390" s="1"/>
  <c r="W58"/>
  <c r="W85" s="1"/>
  <c r="W14" s="1"/>
  <c r="W256"/>
  <c r="W259" s="1"/>
  <c r="W281" s="1"/>
  <c r="D257"/>
  <c r="C55"/>
  <c r="C257" s="1"/>
  <c r="C20" i="57"/>
  <c r="C21"/>
  <c r="V23"/>
  <c r="V25" s="1"/>
  <c r="M23"/>
  <c r="M25" s="1"/>
  <c r="S23"/>
  <c r="S25" s="1"/>
  <c r="T23"/>
  <c r="T25" s="1"/>
  <c r="J23"/>
  <c r="J25" s="1"/>
  <c r="J67" s="1"/>
  <c r="K23"/>
  <c r="K25" s="1"/>
  <c r="L23"/>
  <c r="L25" s="1"/>
  <c r="P23"/>
  <c r="P25" s="1"/>
  <c r="G23"/>
  <c r="G25" s="1"/>
  <c r="D23"/>
  <c r="R23"/>
  <c r="R25" s="1"/>
  <c r="O23"/>
  <c r="O25" s="1"/>
  <c r="W23"/>
  <c r="W25" s="1"/>
  <c r="Q23"/>
  <c r="Q25" s="1"/>
  <c r="F23"/>
  <c r="F25" s="1"/>
  <c r="F67" s="1"/>
  <c r="H23"/>
  <c r="H25" s="1"/>
  <c r="C22"/>
  <c r="N23"/>
  <c r="N25" s="1"/>
  <c r="I23"/>
  <c r="I25" s="1"/>
  <c r="U23"/>
  <c r="U25" s="1"/>
  <c r="E23"/>
  <c r="E25" s="1"/>
  <c r="E67" s="1"/>
  <c r="T58" i="47"/>
  <c r="T85" s="1"/>
  <c r="T14" s="1"/>
  <c r="T256"/>
  <c r="T259" s="1"/>
  <c r="T281" s="1"/>
  <c r="R181"/>
  <c r="R237" s="1"/>
  <c r="R17" s="1"/>
  <c r="R350"/>
  <c r="R353" s="1"/>
  <c r="R390" s="1"/>
  <c r="U58"/>
  <c r="U85" s="1"/>
  <c r="U14" s="1"/>
  <c r="U256"/>
  <c r="U259" s="1"/>
  <c r="U281" s="1"/>
  <c r="U181"/>
  <c r="U237" s="1"/>
  <c r="U17" s="1"/>
  <c r="U350"/>
  <c r="U353" s="1"/>
  <c r="U390" s="1"/>
  <c r="S77" i="57"/>
  <c r="S67"/>
  <c r="S71" s="1"/>
  <c r="S81" s="1"/>
  <c r="M77"/>
  <c r="M67"/>
  <c r="M71" s="1"/>
  <c r="M81" s="1"/>
  <c r="C77" l="1"/>
  <c r="N79"/>
  <c r="N75"/>
  <c r="E79"/>
  <c r="E75"/>
  <c r="E71"/>
  <c r="E81" s="1"/>
  <c r="I79"/>
  <c r="I75"/>
  <c r="I67"/>
  <c r="I71" s="1"/>
  <c r="I81" s="1"/>
  <c r="F75"/>
  <c r="F79"/>
  <c r="F71"/>
  <c r="F81" s="1"/>
  <c r="W75"/>
  <c r="W79"/>
  <c r="R75"/>
  <c r="R79"/>
  <c r="G79"/>
  <c r="G75"/>
  <c r="G67"/>
  <c r="G71" s="1"/>
  <c r="G81" s="1"/>
  <c r="L75"/>
  <c r="L79"/>
  <c r="L67"/>
  <c r="L71" s="1"/>
  <c r="L81" s="1"/>
  <c r="J75"/>
  <c r="J79"/>
  <c r="J71"/>
  <c r="J81" s="1"/>
  <c r="S75"/>
  <c r="S79"/>
  <c r="V79"/>
  <c r="V75"/>
  <c r="C181" i="47"/>
  <c r="C350"/>
  <c r="C353" s="1"/>
  <c r="C390" s="1"/>
  <c r="D259"/>
  <c r="D281" s="1"/>
  <c r="J244" i="44"/>
  <c r="J255" s="1"/>
  <c r="L212"/>
  <c r="H217" i="46" s="1"/>
  <c r="U79" i="57"/>
  <c r="U75"/>
  <c r="H79"/>
  <c r="H75"/>
  <c r="H67"/>
  <c r="H71" s="1"/>
  <c r="H81" s="1"/>
  <c r="Q79"/>
  <c r="Q75"/>
  <c r="O75"/>
  <c r="O79"/>
  <c r="C23"/>
  <c r="C25" s="1"/>
  <c r="C75" s="1"/>
  <c r="D25"/>
  <c r="P79"/>
  <c r="P75"/>
  <c r="K75"/>
  <c r="K79"/>
  <c r="K67"/>
  <c r="K71" s="1"/>
  <c r="K81" s="1"/>
  <c r="T79"/>
  <c r="T75"/>
  <c r="M75"/>
  <c r="M79"/>
  <c r="D17" i="47"/>
  <c r="C237"/>
  <c r="C256"/>
  <c r="C259" s="1"/>
  <c r="C281" s="1"/>
  <c r="C58"/>
  <c r="C85" s="1"/>
  <c r="I255" i="44"/>
  <c r="D75" i="57" l="1"/>
  <c r="D67"/>
  <c r="D79"/>
  <c r="C79" s="1"/>
  <c r="D71" l="1"/>
  <c r="C67"/>
  <c r="D81" l="1"/>
  <c r="C71"/>
  <c r="C81" s="1"/>
  <c r="B16" i="79" l="1"/>
  <c r="C78" i="57" s="1"/>
</calcChain>
</file>

<file path=xl/comments1.xml><?xml version="1.0" encoding="utf-8"?>
<comments xmlns="http://schemas.openxmlformats.org/spreadsheetml/2006/main">
  <authors>
    <author>dsarkar</author>
  </authors>
  <commentList>
    <comment ref="D19" authorId="0">
      <text>
        <r>
          <rPr>
            <b/>
            <sz val="8"/>
            <color indexed="81"/>
            <rFont val="Tahoma"/>
            <family val="2"/>
          </rPr>
          <t xml:space="preserve">You can write your custom class type in this column </t>
        </r>
      </text>
    </comment>
  </commentList>
</comments>
</file>

<file path=xl/sharedStrings.xml><?xml version="1.0" encoding="utf-8"?>
<sst xmlns="http://schemas.openxmlformats.org/spreadsheetml/2006/main" count="7643" uniqueCount="1778">
  <si>
    <t>Accumulated Amortization</t>
  </si>
  <si>
    <t>Accumulated Amortization of Electric Plant Acquisition Adjustment</t>
  </si>
  <si>
    <t>Accrued Interest on Long Term Debt</t>
  </si>
  <si>
    <t>Advertising Expenses</t>
  </si>
  <si>
    <t>Underground Distribution Lines and Feeders - Operation Labour</t>
  </si>
  <si>
    <t>NFA ECC</t>
  </si>
  <si>
    <t>Net Fixed Assets Excluding Capital Contribution</t>
  </si>
  <si>
    <t>Maintenance of Distribution Station Equipment</t>
  </si>
  <si>
    <t>Maintenance of Poles, Towers and Fixtures</t>
  </si>
  <si>
    <t>Maintenance of Overhead Services</t>
  </si>
  <si>
    <t>Overhead Distribution Lines and Feeders - Right of Way</t>
  </si>
  <si>
    <t>Maintenance of Underground Conduit</t>
  </si>
  <si>
    <t>Maintenance of Underground Conductors and Devices</t>
  </si>
  <si>
    <t>Maintenance of Underground Services</t>
  </si>
  <si>
    <t>Maintenance of Line Transformers</t>
  </si>
  <si>
    <t>Maintenance of Street Lighting and Signal Systems</t>
  </si>
  <si>
    <t>Investment in Associated Companies - Significant Influence</t>
  </si>
  <si>
    <t>Investment in Subsidiary Companies</t>
  </si>
  <si>
    <t>Unrecovered Plant and Regulatory Study Costs</t>
  </si>
  <si>
    <t>Other Regulatory Assets</t>
  </si>
  <si>
    <t>Preliminary Survey and Investigation Charges</t>
  </si>
  <si>
    <t>Emission Allowance Inventory</t>
  </si>
  <si>
    <t>Emission Allowances Withheld</t>
  </si>
  <si>
    <t>RCVARetail</t>
  </si>
  <si>
    <t>Power Purchase Variance Account</t>
  </si>
  <si>
    <t>Miscellaneous Deferred Debits</t>
  </si>
  <si>
    <t>Deferred Losses from Disposition of Utility Plant</t>
  </si>
  <si>
    <t>Unamortized Loss on Reacquired Debt</t>
  </si>
  <si>
    <t>Development Charge Deposits/ Receivables</t>
  </si>
  <si>
    <t>RCVASTR</t>
  </si>
  <si>
    <t>Deferred Development Costs</t>
  </si>
  <si>
    <t>Deferred Payments in Lieu of Taxes</t>
  </si>
  <si>
    <t>Qualifying Transition Costs</t>
  </si>
  <si>
    <t>Pre-market Opening Energy Variance</t>
  </si>
  <si>
    <t>Extraordinary Event Costs</t>
  </si>
  <si>
    <t>Amortization of Unrecovered Plant and Regulatory Study Costs</t>
  </si>
  <si>
    <t>Energy Conservation</t>
  </si>
  <si>
    <t>Community Safety Program</t>
  </si>
  <si>
    <t>Miscellaneous Customer Service and Informational Expenses</t>
  </si>
  <si>
    <t>Amortization of Deferred Development Costs</t>
  </si>
  <si>
    <t>Amortization of Deferred Charges</t>
  </si>
  <si>
    <t>Interest on Long Term Debt</t>
  </si>
  <si>
    <t>Unamortized Deferred Foreign Currency Translation Gains and Losses</t>
  </si>
  <si>
    <t>Other Non-Current Assets</t>
  </si>
  <si>
    <t>O.M.E.R.S. Past Service Costs</t>
  </si>
  <si>
    <t>Community Relations - CDM (Working Capital)</t>
  </si>
  <si>
    <t>Deferred Gains from Disposition of Utility Plant</t>
  </si>
  <si>
    <t>Power Supply Expenses (Working Capital)</t>
  </si>
  <si>
    <t>Other Distribution Expenses</t>
  </si>
  <si>
    <t>Long Term Receivable - Street Lighting Transfer</t>
  </si>
  <si>
    <t>Insurance Expense (Working Capital)</t>
  </si>
  <si>
    <t>Co-incident Peak</t>
  </si>
  <si>
    <t>Non-co-incident Peak</t>
  </si>
  <si>
    <t>Indicator</t>
  </si>
  <si>
    <t>Bad Debt Expense (Working Capital)</t>
  </si>
  <si>
    <t>Equity</t>
  </si>
  <si>
    <t>Matured Long Term Debt</t>
  </si>
  <si>
    <t>Matured Interest on Long Term Debt</t>
  </si>
  <si>
    <t>Obligations Under Capital Leases--Current</t>
  </si>
  <si>
    <t>Commodity Taxes</t>
  </si>
  <si>
    <t>Payroll Deductions / Expenses Payable</t>
  </si>
  <si>
    <t>Accrual for Taxes, Payments in Lieu of Taxes, Etc.</t>
  </si>
  <si>
    <t>Future Income Taxes - Current</t>
  </si>
  <si>
    <t>Turbogenerator Units</t>
  </si>
  <si>
    <t>Reservoirs, Dams and Waterways</t>
  </si>
  <si>
    <t>Water Wheels, Turbines and Generators</t>
  </si>
  <si>
    <t>Roads, Railroads and Bridges</t>
  </si>
  <si>
    <t>Fuel Holders, Producers and Accessories</t>
  </si>
  <si>
    <t>Prime Movers</t>
  </si>
  <si>
    <t>Generators</t>
  </si>
  <si>
    <t>Accessory Electric Equipment</t>
  </si>
  <si>
    <t>Miscellaneous Power Plant Equipment</t>
  </si>
  <si>
    <t>Station Equipment</t>
  </si>
  <si>
    <t>Towers and Fixtures</t>
  </si>
  <si>
    <t>Poles and Fixtures</t>
  </si>
  <si>
    <t>Overhead Conductors and Devices</t>
  </si>
  <si>
    <t>Underground Conduit</t>
  </si>
  <si>
    <t xml:space="preserve">Line Tranformer NCP </t>
  </si>
  <si>
    <t>PLCC Amount</t>
  </si>
  <si>
    <t>Adjustment to Customer Related Cost for PLCC</t>
  </si>
  <si>
    <t>Minimum System Customer Costs Adjusted for PLCC -  High Limit Fixed Customer Charge</t>
  </si>
  <si>
    <t xml:space="preserve">Customer Unit Cost per month - Minimum System with PLCC Adjustment </t>
  </si>
  <si>
    <t xml:space="preserve">Primary NCP </t>
  </si>
  <si>
    <t xml:space="preserve">Secondary NCP </t>
  </si>
  <si>
    <t>Underground Conductors and Devices</t>
  </si>
  <si>
    <t>Roads and Trails</t>
  </si>
  <si>
    <t>Transformer Station Equipment - Normally Primary above 50 kV</t>
  </si>
  <si>
    <t>Distribution Station Equipment - Normally Primary below 50 kV</t>
  </si>
  <si>
    <t>Storage Battery Equipment</t>
  </si>
  <si>
    <t>Poles, Towers and Fixtures</t>
  </si>
  <si>
    <t>Line Transformers</t>
  </si>
  <si>
    <t>Rate class 9</t>
  </si>
  <si>
    <t>Services</t>
  </si>
  <si>
    <t>Meters</t>
  </si>
  <si>
    <t>Other Electric Plant Adjustment</t>
  </si>
  <si>
    <t>Other Utility Plant</t>
  </si>
  <si>
    <t>Non-Utility Property Owned or Under Capital Leases</t>
  </si>
  <si>
    <t>Accumulated Amortization of Electric Utility Plant - Intangibles</t>
  </si>
  <si>
    <t>EB-2006-0247</t>
  </si>
  <si>
    <t>EB-2007-0001</t>
  </si>
  <si>
    <t>EB-2007-0002</t>
  </si>
  <si>
    <t>EB-2007-0003</t>
  </si>
  <si>
    <t>Line Transformer PLCC Adjustment</t>
  </si>
  <si>
    <t>O2.1</t>
  </si>
  <si>
    <t>O2.2</t>
  </si>
  <si>
    <t>O2.3</t>
  </si>
  <si>
    <t>Primary Cost PLCC Adjustment</t>
  </si>
  <si>
    <t>Secondary Cost PLCC Adjustment</t>
  </si>
  <si>
    <t>1815-1855</t>
  </si>
  <si>
    <t>1565</t>
  </si>
  <si>
    <t>1815</t>
  </si>
  <si>
    <t>1850</t>
  </si>
  <si>
    <t>1855</t>
  </si>
  <si>
    <t>1860</t>
  </si>
  <si>
    <t>1608</t>
  </si>
  <si>
    <t>1905</t>
  </si>
  <si>
    <t>1906</t>
  </si>
  <si>
    <t>1908</t>
  </si>
  <si>
    <t>1910</t>
  </si>
  <si>
    <t>1915</t>
  </si>
  <si>
    <t>1920</t>
  </si>
  <si>
    <t>1925</t>
  </si>
  <si>
    <t>1930</t>
  </si>
  <si>
    <t>1935</t>
  </si>
  <si>
    <t>1940</t>
  </si>
  <si>
    <t>1945</t>
  </si>
  <si>
    <t>1950</t>
  </si>
  <si>
    <t>1955</t>
  </si>
  <si>
    <t>1960</t>
  </si>
  <si>
    <t>1970</t>
  </si>
  <si>
    <t>1975</t>
  </si>
  <si>
    <t>1980</t>
  </si>
  <si>
    <t>1990</t>
  </si>
  <si>
    <t>2005</t>
  </si>
  <si>
    <t>2010</t>
  </si>
  <si>
    <t>1995</t>
  </si>
  <si>
    <t>2105</t>
  </si>
  <si>
    <t>2120</t>
  </si>
  <si>
    <t>3046</t>
  </si>
  <si>
    <t>4080</t>
  </si>
  <si>
    <t>4082</t>
  </si>
  <si>
    <t>4084</t>
  </si>
  <si>
    <t>4090</t>
  </si>
  <si>
    <t>4235</t>
  </si>
  <si>
    <t>4205</t>
  </si>
  <si>
    <t>4210</t>
  </si>
  <si>
    <t>4215</t>
  </si>
  <si>
    <t>4220</t>
  </si>
  <si>
    <t>4240</t>
  </si>
  <si>
    <t>4245</t>
  </si>
  <si>
    <t>4305</t>
  </si>
  <si>
    <t>4310</t>
  </si>
  <si>
    <t>4315</t>
  </si>
  <si>
    <t>4320</t>
  </si>
  <si>
    <t>4325</t>
  </si>
  <si>
    <t>4330</t>
  </si>
  <si>
    <t>4335</t>
  </si>
  <si>
    <t>4340</t>
  </si>
  <si>
    <t>4345</t>
  </si>
  <si>
    <t>4350</t>
  </si>
  <si>
    <t>4355</t>
  </si>
  <si>
    <t>4360</t>
  </si>
  <si>
    <t>4365</t>
  </si>
  <si>
    <t>4370</t>
  </si>
  <si>
    <t>4390</t>
  </si>
  <si>
    <t>4395</t>
  </si>
  <si>
    <t>4398</t>
  </si>
  <si>
    <t>4405</t>
  </si>
  <si>
    <t>4415</t>
  </si>
  <si>
    <t>4225</t>
  </si>
  <si>
    <t>4705</t>
  </si>
  <si>
    <t>4708</t>
  </si>
  <si>
    <t>4710</t>
  </si>
  <si>
    <t>4712</t>
  </si>
  <si>
    <t>4715</t>
  </si>
  <si>
    <t>4730</t>
  </si>
  <si>
    <t>4714</t>
  </si>
  <si>
    <t>4716</t>
  </si>
  <si>
    <t>5005</t>
  </si>
  <si>
    <t>5010</t>
  </si>
  <si>
    <t>5085</t>
  </si>
  <si>
    <t>5105</t>
  </si>
  <si>
    <t>5012</t>
  </si>
  <si>
    <t>5110</t>
  </si>
  <si>
    <t>5014</t>
  </si>
  <si>
    <t>5015</t>
  </si>
  <si>
    <t>5112</t>
  </si>
  <si>
    <t>5016</t>
  </si>
  <si>
    <t>5017</t>
  </si>
  <si>
    <t>5114</t>
  </si>
  <si>
    <t>5020</t>
  </si>
  <si>
    <t>5025</t>
  </si>
  <si>
    <t>5030</t>
  </si>
  <si>
    <t>5095</t>
  </si>
  <si>
    <t>5135</t>
  </si>
  <si>
    <t>5035</t>
  </si>
  <si>
    <t>5055</t>
  </si>
  <si>
    <t>5160</t>
  </si>
  <si>
    <t>5040</t>
  </si>
  <si>
    <t>5045</t>
  </si>
  <si>
    <t>5050</t>
  </si>
  <si>
    <t>5090</t>
  </si>
  <si>
    <t>5065</t>
  </si>
  <si>
    <t>5070</t>
  </si>
  <si>
    <t>5075</t>
  </si>
  <si>
    <t>5120</t>
  </si>
  <si>
    <t>5125</t>
  </si>
  <si>
    <t>5130</t>
  </si>
  <si>
    <t>5155</t>
  </si>
  <si>
    <t>5145</t>
  </si>
  <si>
    <t>5150</t>
  </si>
  <si>
    <t>5175</t>
  </si>
  <si>
    <t>5305</t>
  </si>
  <si>
    <t>5315</t>
  </si>
  <si>
    <t>5330</t>
  </si>
  <si>
    <t>5340</t>
  </si>
  <si>
    <t>5310</t>
  </si>
  <si>
    <t>5335</t>
  </si>
  <si>
    <t>5405</t>
  </si>
  <si>
    <t>5410</t>
  </si>
  <si>
    <t>5425</t>
  </si>
  <si>
    <t>5505</t>
  </si>
  <si>
    <t>5510</t>
  </si>
  <si>
    <t>5515</t>
  </si>
  <si>
    <t>5520</t>
  </si>
  <si>
    <t>5605</t>
  </si>
  <si>
    <t>5610</t>
  </si>
  <si>
    <t>5615</t>
  </si>
  <si>
    <t>5620</t>
  </si>
  <si>
    <t>5625</t>
  </si>
  <si>
    <t>5630</t>
  </si>
  <si>
    <t>5640</t>
  </si>
  <si>
    <t>5645</t>
  </si>
  <si>
    <t>5650</t>
  </si>
  <si>
    <t>5655</t>
  </si>
  <si>
    <t>5660</t>
  </si>
  <si>
    <t>5665</t>
  </si>
  <si>
    <t>5670</t>
  </si>
  <si>
    <t>5675</t>
  </si>
  <si>
    <t>5680</t>
  </si>
  <si>
    <t>5730</t>
  </si>
  <si>
    <t>5735</t>
  </si>
  <si>
    <t>5740</t>
  </si>
  <si>
    <t>6210</t>
  </si>
  <si>
    <t>6215</t>
  </si>
  <si>
    <t>6225</t>
  </si>
  <si>
    <t>5096</t>
  </si>
  <si>
    <t>5415</t>
  </si>
  <si>
    <t>5420</t>
  </si>
  <si>
    <t>5635</t>
  </si>
  <si>
    <t>5685</t>
  </si>
  <si>
    <t>5705</t>
  </si>
  <si>
    <t>5710</t>
  </si>
  <si>
    <t>5715</t>
  </si>
  <si>
    <t>5720</t>
  </si>
  <si>
    <t>6005</t>
  </si>
  <si>
    <t>6105</t>
  </si>
  <si>
    <t>6110</t>
  </si>
  <si>
    <t>1805</t>
  </si>
  <si>
    <t>1806</t>
  </si>
  <si>
    <t>1808</t>
  </si>
  <si>
    <t>1810</t>
  </si>
  <si>
    <t>1820</t>
  </si>
  <si>
    <t>1825</t>
  </si>
  <si>
    <t>1830</t>
  </si>
  <si>
    <t>1835</t>
  </si>
  <si>
    <t>1840</t>
  </si>
  <si>
    <t>1845</t>
  </si>
  <si>
    <t>Break Out</t>
  </si>
  <si>
    <t>Grouping by Allocator</t>
  </si>
  <si>
    <t>PLCC Adjustment for Line Transformer</t>
  </si>
  <si>
    <t>PLCC Adjustment for Primary Costs</t>
  </si>
  <si>
    <t>PLCC Adjustment for Secondary Costs</t>
  </si>
  <si>
    <t>Communication Equipment</t>
  </si>
  <si>
    <t>Miscellaneous Equipment</t>
  </si>
  <si>
    <t>Water Heater Rental Units</t>
  </si>
  <si>
    <t>Load Management Controls - Customer Premises</t>
  </si>
  <si>
    <t>Electric Plant and Equipment Leased to Others</t>
  </si>
  <si>
    <t>Electric Plant Held for Future Use</t>
  </si>
  <si>
    <t>Organization</t>
  </si>
  <si>
    <t>Franchises and Consents</t>
  </si>
  <si>
    <t>Miscellaneous Intangible Plant</t>
  </si>
  <si>
    <t>Land</t>
  </si>
  <si>
    <t>Land Rights</t>
  </si>
  <si>
    <t>Buildings and Fixtures</t>
  </si>
  <si>
    <t>Leasehold Improvements</t>
  </si>
  <si>
    <t>Meter Reading Expense</t>
  </si>
  <si>
    <t>Acct 5012 - Station Buildings and Fixtures Expense</t>
  </si>
  <si>
    <t>Acct 5005 - Operation Supervision and Engineering</t>
  </si>
  <si>
    <t>Acct 5010 - Load Dispatching</t>
  </si>
  <si>
    <t>Acct 5085 - Miscellaneous Distribution Expense</t>
  </si>
  <si>
    <t>Acct 5105 - Maintenance Supervision and Engineering</t>
  </si>
  <si>
    <t>Debentures Outstanding - Long Term Portion</t>
  </si>
  <si>
    <t>Debenture Advances</t>
  </si>
  <si>
    <t>Reacquired Bonds</t>
  </si>
  <si>
    <t>Other Long Term Debt</t>
  </si>
  <si>
    <t>Office Supplies and Expenses</t>
  </si>
  <si>
    <t>Outside Services Employed</t>
  </si>
  <si>
    <t>Property Insurance</t>
  </si>
  <si>
    <t>Injuries and Damages</t>
  </si>
  <si>
    <t>Employee Pensions and Benefits</t>
  </si>
  <si>
    <t>Franchise Requirements</t>
  </si>
  <si>
    <t>Regulatory Expenses</t>
  </si>
  <si>
    <t>General Advertising Expenses</t>
  </si>
  <si>
    <t>Miscellaneous General Expenses</t>
  </si>
  <si>
    <t>Rent</t>
  </si>
  <si>
    <t>Maintenance of General Plant</t>
  </si>
  <si>
    <t>x</t>
  </si>
  <si>
    <t>Demand</t>
  </si>
  <si>
    <t>Customer</t>
  </si>
  <si>
    <t>CDM Expenditures and Recoveries</t>
  </si>
  <si>
    <t>Recovery of Regulatory Asset Balances</t>
  </si>
  <si>
    <t>Billed-One-Time</t>
  </si>
  <si>
    <t>Other Power Supply Expenses</t>
  </si>
  <si>
    <t>Joint</t>
  </si>
  <si>
    <t>USoA Account #</t>
  </si>
  <si>
    <t>Uniform System of Accounts -  Detail Accounts:</t>
  </si>
  <si>
    <t>Explanations</t>
  </si>
  <si>
    <t>Accounts</t>
  </si>
  <si>
    <t>Financial Statement</t>
  </si>
  <si>
    <t>Working Capital</t>
  </si>
  <si>
    <t>Contributed Capital</t>
  </si>
  <si>
    <t>O6</t>
  </si>
  <si>
    <t>Revenue Requirement to be Used in this model ($)</t>
  </si>
  <si>
    <t>Model Adjustments</t>
  </si>
  <si>
    <t>Rate Base to be Used in this model ($)</t>
  </si>
  <si>
    <t>Scenario 3</t>
  </si>
  <si>
    <t>Customer Unit Cost per month - Avoided Cost</t>
  </si>
  <si>
    <t xml:space="preserve">Customer Unit Cost per month - Directly Related </t>
  </si>
  <si>
    <t>Allocation - Customer Related</t>
  </si>
  <si>
    <t xml:space="preserve">Allocation Demand Related </t>
  </si>
  <si>
    <t xml:space="preserve"> </t>
  </si>
  <si>
    <t>Number of Bills</t>
  </si>
  <si>
    <t>Rate Base</t>
  </si>
  <si>
    <t>Excluded from COSS</t>
  </si>
  <si>
    <t>USoA A/C #</t>
  </si>
  <si>
    <t>Categorization</t>
  </si>
  <si>
    <t>Distribution Plant</t>
  </si>
  <si>
    <t xml:space="preserve">Operation </t>
  </si>
  <si>
    <t xml:space="preserve">Maintenance </t>
  </si>
  <si>
    <t>Land Station &gt;50 kV</t>
  </si>
  <si>
    <t>Land Rights Station &gt;50 kV</t>
  </si>
  <si>
    <t>Land Station &lt;50 kV</t>
  </si>
  <si>
    <t>Land Rights Station &lt;50 kV</t>
  </si>
  <si>
    <t>Buildings and Fixtures &gt; 50 kV</t>
  </si>
  <si>
    <t>Buildings and Fixtures &lt; 50 KV</t>
  </si>
  <si>
    <t>Accumulated Depreciation - 2105 Fixed Assets Only</t>
  </si>
  <si>
    <t>Line Transformers - Accumulated Depreciation</t>
  </si>
  <si>
    <t>Line Transformers - Net Fixed Assets</t>
  </si>
  <si>
    <t>General Plant - Gross Assets</t>
  </si>
  <si>
    <t>General Plant - Accumulated Depreciation</t>
  </si>
  <si>
    <t>General Plant - Net Fixed Assets</t>
  </si>
  <si>
    <t>General Plant - Depreciation</t>
  </si>
  <si>
    <t xml:space="preserve">Total O&amp;M </t>
  </si>
  <si>
    <t>Admin and General Assigned to Line Transformers</t>
  </si>
  <si>
    <t>PILs on Line Transformers</t>
  </si>
  <si>
    <t>Debt Return on Line Transformers</t>
  </si>
  <si>
    <t>Line Transformer Rate Base</t>
  </si>
  <si>
    <t>Total Administration and General Expense</t>
  </si>
  <si>
    <t>General Plant Assigned to Line Transformers - NFA</t>
  </si>
  <si>
    <t>Depreciation on General Plant Assigned to Line Transformers</t>
  </si>
  <si>
    <t>Equity Return on Line Transformers</t>
  </si>
  <si>
    <t>ALLOCATION BY RATE CLASSIFICATION</t>
  </si>
  <si>
    <t>Leasehold Improvements &gt;50 kV</t>
  </si>
  <si>
    <t>Leasehold Improvements &lt;50 kV</t>
  </si>
  <si>
    <t>Storage Battery Equipment &gt; 50 kV</t>
  </si>
  <si>
    <t>Storage Battery Equipment &lt;50 kV</t>
  </si>
  <si>
    <t>Poles, Towers and Fixtures - Subtransmission Bulk Delivery</t>
  </si>
  <si>
    <t>Poles, Towers and Fixtures - Primary</t>
  </si>
  <si>
    <t>E5</t>
  </si>
  <si>
    <t>O3.1</t>
  </si>
  <si>
    <t>O3.2</t>
  </si>
  <si>
    <t>O3.3</t>
  </si>
  <si>
    <t>O3.4</t>
  </si>
  <si>
    <t>O3.5</t>
  </si>
  <si>
    <t>Line Tran Unit Cost</t>
  </si>
  <si>
    <t xml:space="preserve">Substat Tran Unit Cost </t>
  </si>
  <si>
    <t xml:space="preserve">Accumulated Depreciation - 2105 Capital Contribution </t>
  </si>
  <si>
    <t>Primary Cost Pool</t>
  </si>
  <si>
    <t>Secondary Cost Pool</t>
  </si>
  <si>
    <t>USL Metering Credit</t>
  </si>
  <si>
    <t>O7</t>
  </si>
  <si>
    <t>Source Data for E2</t>
  </si>
  <si>
    <t>Exhibition</t>
  </si>
  <si>
    <t xml:space="preserve">Diagnostic </t>
  </si>
  <si>
    <t>Output showing revenue to cost ratios, inter class subsidy etc.</t>
  </si>
  <si>
    <t>BO ASSETS</t>
  </si>
  <si>
    <t>I7.1</t>
  </si>
  <si>
    <t>I7.2</t>
  </si>
  <si>
    <t>Meter Capital</t>
  </si>
  <si>
    <t>Meter Reading</t>
  </si>
  <si>
    <t>Poles, Towers and Fixtures - Secondary</t>
  </si>
  <si>
    <t>Overhead Conductors and Devices - Subtransmission Bulk Delivery</t>
  </si>
  <si>
    <t>Overhead Conductors and Devices - Primary</t>
  </si>
  <si>
    <t>Overhead Conductors and Devices - Secondary</t>
  </si>
  <si>
    <t>Underground Conduit - Bulk Delivery</t>
  </si>
  <si>
    <t>Underground Conduit - Primary</t>
  </si>
  <si>
    <t>Underground Conduit - Secondary</t>
  </si>
  <si>
    <t>Underground Conductors and Devices - Bulk Delivery</t>
  </si>
  <si>
    <t>Underground Conductors and Devices - Primary</t>
  </si>
  <si>
    <t>REVENUE TO EXPENSES STATUS QUO%</t>
  </si>
  <si>
    <t>Total kWhs from Load Forecast</t>
  </si>
  <si>
    <t>Total kWs from Load Forecast</t>
  </si>
  <si>
    <t>SSS Admin Charge</t>
  </si>
  <si>
    <t>ED</t>
  </si>
  <si>
    <t>Embeded Distributor</t>
  </si>
  <si>
    <t>STATUS QUO REVENUE MINUS ALLOCATED COSTS</t>
  </si>
  <si>
    <t>Factor required to recover deficiency (1 + D)</t>
  </si>
  <si>
    <t>Allocated PILS (general plant assigned to meters)</t>
  </si>
  <si>
    <t>I5.2</t>
  </si>
  <si>
    <t>I6.2</t>
  </si>
  <si>
    <t>I5.1</t>
  </si>
  <si>
    <t>Weighting Factors</t>
  </si>
  <si>
    <t>Invput for weighting factors to be applied to billing and services</t>
  </si>
  <si>
    <t>Revenue</t>
  </si>
  <si>
    <t>Input rates and volumes for working up revenue</t>
  </si>
  <si>
    <t>I6.1</t>
  </si>
  <si>
    <t>Additional Charges</t>
  </si>
  <si>
    <t>O3.6</t>
  </si>
  <si>
    <t>MicroFIT Charges</t>
  </si>
  <si>
    <t>Forecast kW, included in CDEM, of customers receiving line transformer allowance</t>
  </si>
  <si>
    <t>Insert Weighting Factor for Services</t>
  </si>
  <si>
    <t>Insert Weighting Factor for Billing and Collecting</t>
  </si>
  <si>
    <t>General:</t>
  </si>
  <si>
    <t>The original model and related documents are on the web-site in EB-2005-0317; http://www.ontarioenergyboard.ca/OEB/Industry/Regulatory+Proceedings/Policy+Initiatives+and+Consultations/Archived+OEB+Key+Initiatives/Cost+Allocation+Review.</t>
  </si>
  <si>
    <t>Worksheet I1 Introduction</t>
  </si>
  <si>
    <t>Worksheet I2 LDC Classes</t>
  </si>
  <si>
    <t>●  Input to Cell C-17 is copied to the header of all worksheets.  When the CA Model is modified for a specific reason, such as a run using final proposed rates for the purposes of a draft rate order, a new description should be entered in Cell C-17.</t>
  </si>
  <si>
    <t>●  Cell C20 and below shows common rate class names.  Substitute the proper name if applicable.  Any input to Column D will appear as the column headings if different from Column C;</t>
  </si>
  <si>
    <t>●  In Column E, choose Yes or No as applicable for the proposed customer classes, and click Update.</t>
  </si>
  <si>
    <t>●  Do not include microFIT as a rate classification in CA Model until further notice in the Filing Requirements.</t>
  </si>
  <si>
    <t>Worksheet I3 Trial Balance Data</t>
  </si>
  <si>
    <t>Number of Residential Customers</t>
  </si>
  <si>
    <t>4235-90</t>
  </si>
  <si>
    <t>Account Setup</t>
  </si>
  <si>
    <t>POLE</t>
  </si>
  <si>
    <t>Acct</t>
  </si>
  <si>
    <t>Rate Base ($)</t>
  </si>
  <si>
    <t>Total Cost</t>
  </si>
  <si>
    <t>Existing Monthly Charge</t>
  </si>
  <si>
    <t>Existing Distribution kWh Rate</t>
  </si>
  <si>
    <t>Existing Distribution kW Rate</t>
  </si>
  <si>
    <t>Total Revenue at Existing Rates</t>
  </si>
  <si>
    <t>Distribution Revenue at Existing Rates</t>
  </si>
  <si>
    <t>Distribution Revenue at Status Quo Rates</t>
  </si>
  <si>
    <t>Total Revenue at Status Quo Rates</t>
  </si>
  <si>
    <t>Monthly Unit Cost</t>
  </si>
  <si>
    <t>Primary Poles Demand and Customer</t>
  </si>
  <si>
    <t>Secondary Poles Demand and Customer</t>
  </si>
  <si>
    <t>OM&amp;A</t>
  </si>
  <si>
    <t>5005-6225</t>
  </si>
  <si>
    <t>Charges-LV</t>
  </si>
  <si>
    <t>Existing Approved Fixed Charge</t>
  </si>
  <si>
    <t>Application EB Number:</t>
  </si>
  <si>
    <t>Forecast Trial Balance</t>
  </si>
  <si>
    <t>Forecast Financial Statement</t>
  </si>
  <si>
    <t>Grouped Accounts</t>
  </si>
  <si>
    <t>Forecast kWh</t>
  </si>
  <si>
    <t>Forecast kW</t>
  </si>
  <si>
    <t>Optional - Forecast kWh, included in CEN, from customers that receive a line transformation allowance on a kWh basis.  In most cases this will not be applicable and will be left blank.</t>
  </si>
  <si>
    <t>Total Number of Customers</t>
  </si>
  <si>
    <t>Bad Debt Data</t>
  </si>
  <si>
    <t>Historic Year:</t>
  </si>
  <si>
    <t>Dollar Billed</t>
  </si>
  <si>
    <t>Portion of pole leasing revenue from Secondary - Remainder assumed to be Primary (%)</t>
  </si>
  <si>
    <t>Number of Devices</t>
  </si>
  <si>
    <t>Net Fixed Assets Excluding credit for Capital Contribution</t>
  </si>
  <si>
    <t>GFA - Distribution plant (credit to contributed capital)</t>
  </si>
  <si>
    <t>GFA - Distribution plant (exclude credit for contributed capital)</t>
  </si>
  <si>
    <t>1845 D</t>
  </si>
  <si>
    <t>1840 &amp; 1845 D</t>
  </si>
  <si>
    <t>1850 D</t>
  </si>
  <si>
    <t>1855 D</t>
  </si>
  <si>
    <t>1860 D</t>
  </si>
  <si>
    <t>CUSTOMER 1808</t>
  </si>
  <si>
    <t>CUSTOMER 1815</t>
  </si>
  <si>
    <t>CUSTOMER 1820</t>
  </si>
  <si>
    <t>CUSTOMER 1815 &amp; 1820</t>
  </si>
  <si>
    <t>CUSTOMER 1830</t>
  </si>
  <si>
    <t>CUSTOMER 1835</t>
  </si>
  <si>
    <t>CUSTOMER 1830 &amp; 1835</t>
  </si>
  <si>
    <t>CUSTOMER 1840</t>
  </si>
  <si>
    <t>CUSTOMER 1845</t>
  </si>
  <si>
    <t>CUSTOMER 1840 &amp; 1845</t>
  </si>
  <si>
    <t>CUSTOMER 1850</t>
  </si>
  <si>
    <t>CUSTOMER 1855</t>
  </si>
  <si>
    <t>CUSTOMER 1860</t>
  </si>
  <si>
    <t>1808 C</t>
  </si>
  <si>
    <t>1815 C</t>
  </si>
  <si>
    <t>1820 C</t>
  </si>
  <si>
    <t>1815 &amp; 1820 C</t>
  </si>
  <si>
    <t>1830 C</t>
  </si>
  <si>
    <t>1835 C</t>
  </si>
  <si>
    <t>1820-1</t>
  </si>
  <si>
    <t>1820-2</t>
  </si>
  <si>
    <t>Demand Total</t>
  </si>
  <si>
    <t>Customer Total</t>
  </si>
  <si>
    <t>Leasehold Improvements &gt;50 kV (Wholesale)</t>
  </si>
  <si>
    <t>Leasehold Improvements &lt;50 kV (Other)</t>
  </si>
  <si>
    <t>1830 &amp; 1835 C</t>
  </si>
  <si>
    <t>1840 C</t>
  </si>
  <si>
    <t>1845 C</t>
  </si>
  <si>
    <t>1840 &amp; 1845 C</t>
  </si>
  <si>
    <t>1850 C</t>
  </si>
  <si>
    <t>1855 C</t>
  </si>
  <si>
    <t>1860 C</t>
  </si>
  <si>
    <t>1815 &amp; 1820</t>
  </si>
  <si>
    <t>1830 &amp; 1835</t>
  </si>
  <si>
    <t>1840 &amp; 1845</t>
  </si>
  <si>
    <t>Included</t>
  </si>
  <si>
    <t>Leased Property on Customer Premises</t>
  </si>
  <si>
    <t>Street Lighting and Signal Systems</t>
  </si>
  <si>
    <t>Office Furniture and Equipment</t>
  </si>
  <si>
    <t>Computer Equipment - Hardware</t>
  </si>
  <si>
    <t>Computer Software</t>
  </si>
  <si>
    <t>Transportation Equipment</t>
  </si>
  <si>
    <t>Stores Equipment</t>
  </si>
  <si>
    <t>Tools, Shop and Garage Equipment</t>
  </si>
  <si>
    <t>Measurement and Testing Equipment</t>
  </si>
  <si>
    <t>Power Operated Equipment</t>
  </si>
  <si>
    <t>Service Transaction Requests (STR) Revenues</t>
  </si>
  <si>
    <t>Grand Total</t>
  </si>
  <si>
    <t>Balance in O4 Summary</t>
  </si>
  <si>
    <t>Balance in O5</t>
  </si>
  <si>
    <t>Difference</t>
  </si>
  <si>
    <t>Electric Services Incidental to Energy Sales</t>
  </si>
  <si>
    <t>Transmission Charges Revenue</t>
  </si>
  <si>
    <t>Transmission Services Revenue</t>
  </si>
  <si>
    <t>Interdepartmental Rents</t>
  </si>
  <si>
    <t>Rent from Electric Property</t>
  </si>
  <si>
    <t>Other Utility Operating Income</t>
  </si>
  <si>
    <t>Other Electric Revenues</t>
  </si>
  <si>
    <t>Late Payment Charges</t>
  </si>
  <si>
    <t>Sales of Water and Water Power</t>
  </si>
  <si>
    <t>Miscellaneous Service Revenues</t>
  </si>
  <si>
    <t>Provision for Rate Refunds</t>
  </si>
  <si>
    <t>Government Assistance Directly Credited to Income</t>
  </si>
  <si>
    <t>General Plant</t>
  </si>
  <si>
    <t>Cash</t>
  </si>
  <si>
    <t>Cash Advances and Working Funds</t>
  </si>
  <si>
    <t>Underground Subtransmission Feeders - Operation</t>
  </si>
  <si>
    <t>Past Service Costs - Other Pension Plans</t>
  </si>
  <si>
    <t>Portfolio Investments - Associated Companies</t>
  </si>
  <si>
    <t>Other Interest Expense</t>
  </si>
  <si>
    <t>Allowance for Borrowed Funds Used During Construction--Credit</t>
  </si>
  <si>
    <t>Allowance For Other Funds Used During Construction</t>
  </si>
  <si>
    <t>Interest Expense on Capital Lease Obligations</t>
  </si>
  <si>
    <t>Taxes Other Than Income Taxes</t>
  </si>
  <si>
    <t>Income Taxes</t>
  </si>
  <si>
    <t>Provision for Future Income Taxes</t>
  </si>
  <si>
    <t>Donations</t>
  </si>
  <si>
    <t>Amortization of Debt Discount and Expense</t>
  </si>
  <si>
    <t>Amortization of Loss on Reacquired Debt</t>
  </si>
  <si>
    <t>Amortization of Gain on Reacquired Debt--Credit</t>
  </si>
  <si>
    <t>Interest on Debt to Associated Companies</t>
  </si>
  <si>
    <t>Distribution Station Equipment - Operation Supplies and Expenses</t>
  </si>
  <si>
    <t>Overhead Distribution Lines and Feeders - Operation Labour</t>
  </si>
  <si>
    <t>Number of           Meters</t>
  </si>
  <si>
    <t>Weighted Metering Costs (1)</t>
  </si>
  <si>
    <t>Weighted Average Costs (2)</t>
  </si>
  <si>
    <t>Cost per Meter (Installed)</t>
  </si>
  <si>
    <t>Allocation Percentage                                Weighted Factor</t>
  </si>
  <si>
    <t>Weighting Factors based on Contractor Pricing</t>
  </si>
  <si>
    <t>Overhead Subtransmission Feeders - Operation</t>
  </si>
  <si>
    <t>Community Relations (Working Capital)</t>
  </si>
  <si>
    <t>Administrative and General Expenses (Working Capital)</t>
  </si>
  <si>
    <t>Operation (Working Capital)</t>
  </si>
  <si>
    <t>Billing and Collection (Working Capital)</t>
  </si>
  <si>
    <t>Meter Types</t>
  </si>
  <si>
    <t>TOTAL</t>
  </si>
  <si>
    <t>Other Special or Collateral Funds</t>
  </si>
  <si>
    <t>Sinking Funds</t>
  </si>
  <si>
    <t>Unamortized Debt Expense</t>
  </si>
  <si>
    <t>Unamortized Discount on Long-Term Debt--Debit</t>
  </si>
  <si>
    <t>System Control and Load Dispatching</t>
  </si>
  <si>
    <t>Charges-CN</t>
  </si>
  <si>
    <t>Other Expenses</t>
  </si>
  <si>
    <t>Competition Transition Expense</t>
  </si>
  <si>
    <t>Rural Rate Assistance Expense</t>
  </si>
  <si>
    <t>Load Dispatching</t>
  </si>
  <si>
    <t>Customer Allocators</t>
  </si>
  <si>
    <t>Station Buildings and Fixtures Expenses</t>
  </si>
  <si>
    <t>-</t>
  </si>
  <si>
    <t>Income Statement Accounts Directly Allocated</t>
  </si>
  <si>
    <t>Cost Relative to Residential Average Cost</t>
  </si>
  <si>
    <t>Accum Depreciation - NFA</t>
  </si>
  <si>
    <t>Accum Depreciation - NFA ECC</t>
  </si>
  <si>
    <t>Net Income on Allocated Assets</t>
  </si>
  <si>
    <t>Net Income on Direct Allocation Assets</t>
  </si>
  <si>
    <t>yes</t>
  </si>
  <si>
    <t>Unclassified Asset</t>
  </si>
  <si>
    <t>Non-Distribution Asset</t>
  </si>
  <si>
    <t>Liability</t>
  </si>
  <si>
    <t>Sales of Electricity</t>
  </si>
  <si>
    <t>Other Revenue - Unclassified</t>
  </si>
  <si>
    <t>Non-Distribution Expenses</t>
  </si>
  <si>
    <t>Unclassified Expenses</t>
  </si>
  <si>
    <t>Transformer Station Equipment - Operating Labour</t>
  </si>
  <si>
    <t>Transformer Station Equipment - Operating Supplies and Expense</t>
  </si>
  <si>
    <t>Overhead Line Expenses</t>
  </si>
  <si>
    <t>Other Distribution Revenue</t>
  </si>
  <si>
    <t>Accumulated Provision for Injuries and Damages</t>
  </si>
  <si>
    <t>Cost of Power</t>
  </si>
  <si>
    <t>INPUT</t>
  </si>
  <si>
    <t>COP</t>
  </si>
  <si>
    <t>Rate Base Assets</t>
  </si>
  <si>
    <t>Employee Future Benefits</t>
  </si>
  <si>
    <t>Other Pensions - Past Service Liability</t>
  </si>
  <si>
    <t>Vested Sick Leave Liability</t>
  </si>
  <si>
    <t>Accumulated Provision for Rate Refunds</t>
  </si>
  <si>
    <t>Other Miscellaneous Non-Current Liabilities</t>
  </si>
  <si>
    <t>Obligations Under Capital Lease--Non-Current</t>
  </si>
  <si>
    <t>Development Charge Fund</t>
  </si>
  <si>
    <t>Long Term Customer Deposits</t>
  </si>
  <si>
    <t>Smart Meter</t>
  </si>
  <si>
    <t>Smart Meter with Demand</t>
  </si>
  <si>
    <t>Assume the other 10 USL customers have a small number of devices and require the same amount of effort as a typical residential customer.  There are less issues with collecting, so the incidental costs are $0.50 per month.  Total cost is $2.50 per bill</t>
  </si>
  <si>
    <r>
      <t>Ø</t>
    </r>
    <r>
      <rPr>
        <sz val="7"/>
        <rFont val="Times New Roman"/>
        <family val="1"/>
      </rPr>
      <t xml:space="preserve">  </t>
    </r>
    <r>
      <rPr>
        <sz val="12"/>
        <rFont val="Arial"/>
        <family val="2"/>
      </rPr>
      <t>[(5 * $11.50) + (10 * $2.50)] / 15 = $5.50 per bill.</t>
    </r>
  </si>
  <si>
    <t>Weighting factor for Residential = $3.00 / $3.00 = 1.00</t>
  </si>
  <si>
    <t>Weighting factor for USL = $5.50 / $3.00 = 1.83</t>
  </si>
  <si>
    <t>Worksheet I6.1 Revenue</t>
  </si>
  <si>
    <t>●  Cell B10 – from Exhibit 3 of the application, input total energy from the test year load forecast, adjusted downward for distribution line losses.</t>
  </si>
  <si>
    <t>●  Cell B13 – from Exhibit 3 of the application, input the total billing demands of all demand-billed classes.</t>
  </si>
  <si>
    <t>●  Cell B16 –from RRWF tab 8 Revenue Deficiency/Sufficiency H16.</t>
  </si>
  <si>
    <t>●  Cell B19 – enter data from RRWF tab 8. Revenue Deficiency/Sufficiency F18.</t>
  </si>
  <si>
    <t>●  Rows 25 and 26: enter weather-normalized load after line losses.  These quantities will be the results found in the distributor’s load forecast Exhibit 3.</t>
  </si>
  <si>
    <t>Worksheet I6.2 Customer Data</t>
  </si>
  <si>
    <t>This input sheet is for inputting the various customer data by rate class, such as number of bill, number of customers, etc.</t>
  </si>
  <si>
    <t>●  The number of connections should be equal to or greater than the number of customers (Row 21).</t>
  </si>
  <si>
    <t>Worksheet I7.1 Meter Capital</t>
  </si>
  <si>
    <t>The purpose of this input worksheet is to derive the weighting factor of each class for the allocator CWMC, which is used to allocate accounts 1860 Meters, 5065 Meter Expense, and 5175 Maintenance.  It does not affect the deferral account 1555 Smart Meter Capital and Recovery VA.</t>
  </si>
  <si>
    <t>●  As a general rule, include one meter per customer in this worksheet, i.e. include smart meter or standard meter, not both.</t>
  </si>
  <si>
    <t>●  Replace meter descriptions in Column C with new descriptions that match the meters actually in use, and input the applicable average installed replacement cost of each type of meter.</t>
  </si>
  <si>
    <t>●  During the transitional period, until all smart meters are in the Rate Base, include in the documentation of the application an explanation of which unit cost is being used.  Since the weighting factor will remain unchanged during the IRM period, the distributor may consider including smart meters rather than the soon-to-be-stranded meters, even though not all smart meters have been transferred to account 1860 at the time of the cost-of-service application.</t>
  </si>
  <si>
    <t>●  Note that Account 1920 – Computer Hardware, Account 1925 – Computer Software and Account 1955 – Communications Equipment are allocated to the customer classes by the composite allocator Net Fixed Assets (excluding credit for capital contributions).  If equipment for automated meter-reading and data storage are recorded in these accounts, the distributor may consider moving capital costs to Account 1860 – Meters in worksheet I-3 and reflecting this in the meter capital weighting factors, with the objective of reaching a more accurate allocation of these costs.</t>
  </si>
  <si>
    <t>Worksheet I7.2 Meter Reading</t>
  </si>
  <si>
    <t>Underground Conductors and Devices - Secondary</t>
  </si>
  <si>
    <t>Bulk Delivery (SubTransmission) CP</t>
  </si>
  <si>
    <t>Distribution CP (Total System)</t>
  </si>
  <si>
    <t>Distribution NCP ( Total System)</t>
  </si>
  <si>
    <t>Based on Contractor Pricing</t>
  </si>
  <si>
    <t>August 2005 Data</t>
  </si>
  <si>
    <t>Description</t>
  </si>
  <si>
    <t>Combined</t>
  </si>
  <si>
    <t>Factor</t>
  </si>
  <si>
    <t>Units</t>
  </si>
  <si>
    <t>Weighted Factor</t>
  </si>
  <si>
    <t>Residential - Urban - Outside</t>
  </si>
  <si>
    <t>Residential - Urban - Inside</t>
  </si>
  <si>
    <t>Residential - Rural - Outside</t>
  </si>
  <si>
    <t>GS - Walking</t>
  </si>
  <si>
    <t>Current</t>
  </si>
  <si>
    <t>GS - Vehicle</t>
  </si>
  <si>
    <t>Interval</t>
  </si>
  <si>
    <t>Conservation and Demand Management</t>
  </si>
  <si>
    <t>Excluded</t>
  </si>
  <si>
    <t xml:space="preserve">  </t>
  </si>
  <si>
    <t>LDC Specific 3</t>
  </si>
  <si>
    <t>LDC Specific 5</t>
  </si>
  <si>
    <t>LDC Specific 6</t>
  </si>
  <si>
    <t>Residential - Urban - Outside with other services</t>
  </si>
  <si>
    <t>Residential - Urban - Inside - with other services</t>
  </si>
  <si>
    <t>Residential - Rural - Outside with other services</t>
  </si>
  <si>
    <t>GS - Walking - with other services</t>
  </si>
  <si>
    <t>GS - Vehicle with other services</t>
  </si>
  <si>
    <t>Demand with IT and Interval Capability -Special (WMP)</t>
  </si>
  <si>
    <t>Weighted Average Costs</t>
  </si>
  <si>
    <t>O1 Grouping</t>
  </si>
  <si>
    <t>PLCC-CCA</t>
  </si>
  <si>
    <t>PLCC-CCB</t>
  </si>
  <si>
    <t>PLCC-CCP</t>
  </si>
  <si>
    <t>PLCC-CCS</t>
  </si>
  <si>
    <t>PLCC WATTS</t>
  </si>
  <si>
    <t>1NCP</t>
  </si>
  <si>
    <t>DNCP1A</t>
  </si>
  <si>
    <t>PNCP1A</t>
  </si>
  <si>
    <t>SNCP1A</t>
  </si>
  <si>
    <t>PLCC - 1NCP</t>
  </si>
  <si>
    <t>PLCC - 4NCP</t>
  </si>
  <si>
    <t>DNCP4A</t>
  </si>
  <si>
    <t>PNCP4A</t>
  </si>
  <si>
    <t>SNCP4A</t>
  </si>
  <si>
    <t>12NCP</t>
  </si>
  <si>
    <t>PLCC - 12NCP</t>
  </si>
  <si>
    <t>DNCP12A</t>
  </si>
  <si>
    <t>PNCP12A</t>
  </si>
  <si>
    <t>SNCP12A</t>
  </si>
  <si>
    <t>Summary</t>
  </si>
  <si>
    <t xml:space="preserve">Total </t>
  </si>
  <si>
    <t>O4 Summary</t>
  </si>
  <si>
    <t>O5 Summary</t>
  </si>
  <si>
    <t>Demand Grouping Indicator</t>
  </si>
  <si>
    <t>Breakout</t>
  </si>
  <si>
    <t xml:space="preserve">Breakout </t>
  </si>
  <si>
    <t>This sheet shows what accounts are included in the COSS, and how they are grouped into working capital and rate base. It shows how accounts are categorized in the customer and demand related costs. It will then show how the categorized costs are allocated to customer and demand related components. It will also show how Miscellaneous Revenue and General Plant and Administration costs are allocated. FInally, it will show how costs are being grouped together for presentation purposes.</t>
  </si>
  <si>
    <t>Classification and Allocation</t>
  </si>
  <si>
    <t>Demand Allocators</t>
  </si>
  <si>
    <t>Customer Classes</t>
  </si>
  <si>
    <t>Residential</t>
  </si>
  <si>
    <t>kW</t>
  </si>
  <si>
    <t xml:space="preserve">Utility's Class Definition </t>
  </si>
  <si>
    <t>Recalculated</t>
  </si>
  <si>
    <t>kWh</t>
  </si>
  <si>
    <t>TCP</t>
  </si>
  <si>
    <t>DCP</t>
  </si>
  <si>
    <t>PNCP</t>
  </si>
  <si>
    <t>SNCP</t>
  </si>
  <si>
    <t>DNCP</t>
  </si>
  <si>
    <t>CCS</t>
  </si>
  <si>
    <t>CCP</t>
  </si>
  <si>
    <t>CCA</t>
  </si>
  <si>
    <t>Miscellaneous Revenue (mi)</t>
  </si>
  <si>
    <t>Sub Total Operating, Maintenance and Biling</t>
  </si>
  <si>
    <t>Sub -total</t>
  </si>
  <si>
    <t>Sub-total</t>
  </si>
  <si>
    <t>Misc ID</t>
  </si>
  <si>
    <t>A &amp; G ID</t>
  </si>
  <si>
    <t>Allocation - Demand Related</t>
  </si>
  <si>
    <t>Acct 1805-2 Land Station &lt;50 kV</t>
  </si>
  <si>
    <t>Acct 1806-2 Land Rights Station &lt;50 kV</t>
  </si>
  <si>
    <t>Acct 1808-2 Buildings and Fixtures &lt; 50 KV</t>
  </si>
  <si>
    <t>Acct 1810-2 Leasehold Improvements &lt;50 kV</t>
  </si>
  <si>
    <t>Substation Transformer Rate Base Gross Plant</t>
  </si>
  <si>
    <t>Acct 1815 - 1855</t>
  </si>
  <si>
    <t>General Expenses</t>
  </si>
  <si>
    <t>Allocation of General Expenses</t>
  </si>
  <si>
    <t xml:space="preserve">Acct 1830-4 Primary Poles, Towers &amp; Fixtures </t>
  </si>
  <si>
    <t>Acct 1835-4 Primary Overhead Conductors</t>
  </si>
  <si>
    <t>Acct 1840-4 Primary Underground Conduit</t>
  </si>
  <si>
    <t>Acct 1845-4 Primary Underground Conductors</t>
  </si>
  <si>
    <t>Primary Conductors and Poles Gross Assets</t>
  </si>
  <si>
    <t xml:space="preserve">Acct 1840-4 Primary Underground Conduit </t>
  </si>
  <si>
    <t xml:space="preserve">Acct 1845-4 Primary Underground Conductors </t>
  </si>
  <si>
    <t>Primary Conductors and Poles Accumulated Depreciation</t>
  </si>
  <si>
    <t xml:space="preserve">Acct 1830-3 Bulk Poles, Towers &amp; Fixtures </t>
  </si>
  <si>
    <t>Acct 1835-3 Bulk Overhead Conductors</t>
  </si>
  <si>
    <t xml:space="preserve">Acct 1840-3 Bulk Underground Conduit </t>
  </si>
  <si>
    <t xml:space="preserve">Acct 1845-3 Bulk Underground Conductors </t>
  </si>
  <si>
    <t xml:space="preserve">Acct 1830-5 Secondary Poles, Towers &amp; Fixtures </t>
  </si>
  <si>
    <t xml:space="preserve">Acct 1835-5 Secondary Overhead Conductors </t>
  </si>
  <si>
    <t xml:space="preserve">Acct 1840-5 Secondary Underground Conduit </t>
  </si>
  <si>
    <t xml:space="preserve">Acct 1845-5 Secondary Underground Conductors </t>
  </si>
  <si>
    <t>Secondary Conductors and Poles Gross Plant</t>
  </si>
  <si>
    <t>Secondary Conductors and Poles Accumulated Depreciation</t>
  </si>
  <si>
    <t xml:space="preserve">Acct 1835-4 Primary Overhead Conductors </t>
  </si>
  <si>
    <t>Secondary Conductors and Poles Gross Assets</t>
  </si>
  <si>
    <t xml:space="preserve">Central Meter </t>
  </si>
  <si>
    <t xml:space="preserve">Smart Meters </t>
  </si>
  <si>
    <t>Bulk Delivery CP</t>
  </si>
  <si>
    <t xml:space="preserve">Total Sytem CP </t>
  </si>
  <si>
    <t>Bulk Customer Base</t>
  </si>
  <si>
    <t>Primary Customer Base</t>
  </si>
  <si>
    <t>Secondary Customer Base</t>
  </si>
  <si>
    <t>OM&amp;A Expenses</t>
  </si>
  <si>
    <t xml:space="preserve">Directly Allocated Expenses </t>
  </si>
  <si>
    <t>EXISTING REVENUE MINUS ALLOCATED COSTS</t>
  </si>
  <si>
    <t>Rate class 2</t>
  </si>
  <si>
    <t>Rate class 3</t>
  </si>
  <si>
    <t>Rate class 4</t>
  </si>
  <si>
    <t>Control</t>
  </si>
  <si>
    <t>Amortization Expenses</t>
  </si>
  <si>
    <t>Total Amortization Expense</t>
  </si>
  <si>
    <t>crev</t>
  </si>
  <si>
    <t>Demand ID</t>
  </si>
  <si>
    <t>Customer ID</t>
  </si>
  <si>
    <t>GS &lt;50</t>
  </si>
  <si>
    <t>Street Light</t>
  </si>
  <si>
    <t>Embedded Distributor</t>
  </si>
  <si>
    <t>Number of Customers</t>
  </si>
  <si>
    <t>Total</t>
  </si>
  <si>
    <t>Transformation CP</t>
  </si>
  <si>
    <t>Primary NCP</t>
  </si>
  <si>
    <t>Secondary NCP</t>
  </si>
  <si>
    <t>Net Asset</t>
  </si>
  <si>
    <t>Total Number of Customer</t>
  </si>
  <si>
    <t>Subtransmission Customer Base</t>
  </si>
  <si>
    <t>Primary Feeder Customer Base</t>
  </si>
  <si>
    <t>Secondary Feeder Customer Base</t>
  </si>
  <si>
    <t xml:space="preserve">Weighted Meter -Capital </t>
  </si>
  <si>
    <t>CEN</t>
  </si>
  <si>
    <t>CWMC</t>
  </si>
  <si>
    <t>CWMR</t>
  </si>
  <si>
    <t>DDCP</t>
  </si>
  <si>
    <t>DDNCP</t>
  </si>
  <si>
    <t>accum dep</t>
  </si>
  <si>
    <t>dp</t>
  </si>
  <si>
    <t xml:space="preserve">Capital Contribution </t>
  </si>
  <si>
    <t xml:space="preserve">Distribution Plant - Gross </t>
  </si>
  <si>
    <t>General Plant - Gross</t>
  </si>
  <si>
    <t>Accumulated Depreciation</t>
  </si>
  <si>
    <t>TOTAL - 1995</t>
  </si>
  <si>
    <t>TOTAL - 5705</t>
  </si>
  <si>
    <t>TOTAL - 5710</t>
  </si>
  <si>
    <t>TOTAL - 5715</t>
  </si>
  <si>
    <t>TOTAL - 5720</t>
  </si>
  <si>
    <t>Total - Demand</t>
  </si>
  <si>
    <t>Total - Customer</t>
  </si>
  <si>
    <t>Total - Mis</t>
  </si>
  <si>
    <t>Total - A&amp;G</t>
  </si>
  <si>
    <t>1815-1860</t>
  </si>
  <si>
    <t>Break out Functions</t>
  </si>
  <si>
    <t>RATE BASE AND DISTRIBUTION ASSETS</t>
  </si>
  <si>
    <t>CCB</t>
  </si>
  <si>
    <t>Categorization and Demand Allocation for Distribution Assets Accounts</t>
  </si>
  <si>
    <t>Density of Utility</t>
  </si>
  <si>
    <t>kM of Lines</t>
  </si>
  <si>
    <t>Density</t>
  </si>
  <si>
    <t>If Density is &lt; 30 customers per kM of lines then</t>
  </si>
  <si>
    <t>LOW</t>
  </si>
  <si>
    <t>If Density is Between 30  and 60 customers per kM of lines then</t>
  </si>
  <si>
    <t>If Density is Between &gt; 60 customers per kM of lines then</t>
  </si>
  <si>
    <t>Contributed Capital - 1995</t>
  </si>
  <si>
    <t>Deemed Customer Cost Component based on Survey Results</t>
  </si>
  <si>
    <t>Below:  Grouping to avoid disclosure</t>
  </si>
  <si>
    <t>Grouping of Operation and Maintenance</t>
  </si>
  <si>
    <t>Grouping of Operating and Maintenance               Distribution Costs (lines 106 - 148)</t>
  </si>
  <si>
    <t>Grouping of OM&amp;A                                      (lines 168 - 240)</t>
  </si>
  <si>
    <t>Customer Component</t>
  </si>
  <si>
    <t>MEDIUM</t>
  </si>
  <si>
    <t>HIGH</t>
  </si>
  <si>
    <t>Adjusted TB</t>
  </si>
  <si>
    <t>1805-1</t>
  </si>
  <si>
    <t>1805-2</t>
  </si>
  <si>
    <t>1806-1</t>
  </si>
  <si>
    <t>1806-2</t>
  </si>
  <si>
    <t>1808-1</t>
  </si>
  <si>
    <t>1808-2</t>
  </si>
  <si>
    <t>1810-1</t>
  </si>
  <si>
    <t>1810-2</t>
  </si>
  <si>
    <t>1825-1</t>
  </si>
  <si>
    <t>1825-2</t>
  </si>
  <si>
    <t>1830-3</t>
  </si>
  <si>
    <t>1830-4</t>
  </si>
  <si>
    <t>1830-5</t>
  </si>
  <si>
    <t>1835-3</t>
  </si>
  <si>
    <t>1835-4</t>
  </si>
  <si>
    <t>1835-5</t>
  </si>
  <si>
    <t>1840-3</t>
  </si>
  <si>
    <t>1840-4</t>
  </si>
  <si>
    <t>1840-5</t>
  </si>
  <si>
    <t>1845-3</t>
  </si>
  <si>
    <t>1845-4</t>
  </si>
  <si>
    <t>1845-5</t>
  </si>
  <si>
    <t>Weighted Meter Reading</t>
  </si>
  <si>
    <t>CNB</t>
  </si>
  <si>
    <t>Single Phase 200 Amp - Urban</t>
  </si>
  <si>
    <t>Single Phase 200 Amp - Rural</t>
  </si>
  <si>
    <t>Network Meter (Costs to be updated)</t>
  </si>
  <si>
    <t>Three-phase - No demand</t>
  </si>
  <si>
    <t>TOTAL - 2105 CC</t>
  </si>
  <si>
    <t>TOTAL - 2105 FA</t>
  </si>
  <si>
    <t>Demand without IT (usually three-phase)</t>
  </si>
  <si>
    <t>Demand with IT</t>
  </si>
  <si>
    <t>Demand with IT and Interval Capability - Primary</t>
  </si>
  <si>
    <t>Demand with IT and Interval Capability - Secondary</t>
  </si>
  <si>
    <t>Accum. Amortization of Electric Utility Plant -  Meters only</t>
  </si>
  <si>
    <t>Misc Revenue</t>
  </si>
  <si>
    <t>Billing and Collection</t>
  </si>
  <si>
    <t>Operating and Maintenance</t>
  </si>
  <si>
    <t>Allocation of Miscellaneous Revenue</t>
  </si>
  <si>
    <t xml:space="preserve">Residential - Rural - Outside  </t>
  </si>
  <si>
    <t>LDC Specific 4</t>
  </si>
  <si>
    <r>
      <t>Sheet I1</t>
    </r>
    <r>
      <rPr>
        <b/>
        <sz val="20"/>
        <rFont val="Cooper Black"/>
        <family val="1"/>
      </rPr>
      <t xml:space="preserve"> Utility Information Sheet</t>
    </r>
  </si>
  <si>
    <t>Name of LDC:</t>
  </si>
  <si>
    <t>Name:</t>
  </si>
  <si>
    <t>Title:</t>
  </si>
  <si>
    <t>Phone Number:</t>
  </si>
  <si>
    <t>E-Mail Address:</t>
  </si>
  <si>
    <t>Copyright</t>
  </si>
  <si>
    <r>
      <t>**</t>
    </r>
    <r>
      <rPr>
        <b/>
        <u/>
        <sz val="16"/>
        <rFont val="Cooper Black"/>
        <family val="1"/>
      </rPr>
      <t>Please Note:  Colour Coding Legend</t>
    </r>
    <r>
      <rPr>
        <b/>
        <sz val="16"/>
        <color indexed="10"/>
        <rFont val="Cooper Black"/>
        <family val="1"/>
      </rPr>
      <t xml:space="preserve"> **</t>
    </r>
  </si>
  <si>
    <t>Input Cells</t>
  </si>
  <si>
    <t>Output Cells</t>
  </si>
  <si>
    <t>Brief Description of Each Worksheet's Function</t>
  </si>
  <si>
    <t>Output showing details of individual allocation by class and by USofA</t>
  </si>
  <si>
    <r>
      <t>Sheet I2</t>
    </r>
    <r>
      <rPr>
        <b/>
        <sz val="16"/>
        <rFont val="Cooper Black"/>
        <family val="1"/>
      </rPr>
      <t xml:space="preserve"> Class Selection  -</t>
    </r>
  </si>
  <si>
    <t>**</t>
  </si>
  <si>
    <t>Differences?</t>
  </si>
  <si>
    <t xml:space="preserve">This cost allocation model is protected by copyright and is being made available to you solely for the purpose of preparing or reviewing an cost allocation filing.   You may use and copy this cost allocation model for that purpose, and provide a copy of this cost allocation model to any person that is advising or assisting you in that regard.  Except as indicated above, any copying, reproduction, publication, sale, adaptation, translation, modification, reverse engineering or other use or dissemination of this cost allocation model without the express written consent of the Ontario Energy Board is prohibited.  If you provide a copy of this cost allocation model to a person that is advising or assisting you in preparing or reviewing a cost allocation filing, you must ensure that the person understands and agrees to the restrictions noted above. </t>
  </si>
  <si>
    <t>Space available for additional information about this run</t>
  </si>
  <si>
    <t>Uniform System of Accounts - Detail Accounts</t>
  </si>
  <si>
    <t>Time of Use Read -- ignore</t>
  </si>
  <si>
    <t>Special Reads -- ignore</t>
  </si>
  <si>
    <t>let misc charges pick up the difference</t>
  </si>
  <si>
    <t xml:space="preserve">Allocation Customer Related </t>
  </si>
  <si>
    <t xml:space="preserve">Allocation A&amp;G Related </t>
  </si>
  <si>
    <t xml:space="preserve">Allocation Misc Related </t>
  </si>
  <si>
    <t>Allocation of General Plant and Administration</t>
  </si>
  <si>
    <t>After BO</t>
  </si>
  <si>
    <t>Financial Statement - Asset Break Out includes Acc Dep and Contributed Capital</t>
  </si>
  <si>
    <t>Expenses</t>
  </si>
  <si>
    <t>Total Expenses</t>
  </si>
  <si>
    <t>Net Income</t>
  </si>
  <si>
    <t>Revenue Requirement (includes NI)</t>
  </si>
  <si>
    <t>Total Net Plant</t>
  </si>
  <si>
    <t>Net Assets</t>
  </si>
  <si>
    <t>Total Rate Base</t>
  </si>
  <si>
    <t>RATIOS ANALYSIS</t>
  </si>
  <si>
    <t>Total Demand and Customer</t>
  </si>
  <si>
    <t>O&amp;M DC</t>
  </si>
  <si>
    <t xml:space="preserve">O&amp;M </t>
  </si>
  <si>
    <t>Conservation and Demand Management Expenditures and Recoveries</t>
  </si>
  <si>
    <t>Other Amortization - Unclassified</t>
  </si>
  <si>
    <t>Income Tax Expense - Unclassified</t>
  </si>
  <si>
    <t>Grouping for Sheet O1 Revenue to Cost</t>
  </si>
  <si>
    <t>Interest Special Deposits</t>
  </si>
  <si>
    <t>Dividend Special Deposits</t>
  </si>
  <si>
    <t>Other Special Deposits</t>
  </si>
  <si>
    <t>Term Deposits</t>
  </si>
  <si>
    <t>Current Investments</t>
  </si>
  <si>
    <t>Customer Accounts Receivable</t>
  </si>
  <si>
    <t>Accounts Receivable - Services</t>
  </si>
  <si>
    <t>Accounts Receivable - Recoverable Work</t>
  </si>
  <si>
    <t>Accounts Receivable - Merchandise, Jobbing, etc.</t>
  </si>
  <si>
    <t>Other Accounts Receivable</t>
  </si>
  <si>
    <t>Accrued Utility Revenues</t>
  </si>
  <si>
    <t>Sub - Total</t>
  </si>
  <si>
    <t>Term Bank Loans - Long Term Portion</t>
  </si>
  <si>
    <t>Ontario Hydro Debt Outstanding - Long Term Portion</t>
  </si>
  <si>
    <t>Advances from Associated Companies</t>
  </si>
  <si>
    <t>Common Shares Issued</t>
  </si>
  <si>
    <t>Total Allocated to Rate Classifications?</t>
  </si>
  <si>
    <t>1815-1855 D</t>
  </si>
  <si>
    <t>1815-1855 C</t>
  </si>
  <si>
    <t>DEMAND 1815-1855</t>
  </si>
  <si>
    <t>CUSTOMER 1815-1855</t>
  </si>
  <si>
    <t>Preference Shares Issued</t>
  </si>
  <si>
    <t>Contributed Surplus</t>
  </si>
  <si>
    <t>Donations Received</t>
  </si>
  <si>
    <t>Development Charges Transferred to Equity</t>
  </si>
  <si>
    <t>Capital Stock Held in Treasury</t>
  </si>
  <si>
    <t>Miscellaneous Paid-In Capital</t>
  </si>
  <si>
    <t>gp</t>
  </si>
  <si>
    <t>mi</t>
  </si>
  <si>
    <t>di</t>
  </si>
  <si>
    <t>cu</t>
  </si>
  <si>
    <t>ad</t>
  </si>
  <si>
    <t>co</t>
  </si>
  <si>
    <t>cop</t>
  </si>
  <si>
    <t>Cost of Power  (COP)</t>
  </si>
  <si>
    <t>NI</t>
  </si>
  <si>
    <t>Allocated Net Income  (NI)</t>
  </si>
  <si>
    <t>PILs  (INPUT)</t>
  </si>
  <si>
    <t>dep</t>
  </si>
  <si>
    <t>Depreciation and Amortization (dep)</t>
  </si>
  <si>
    <t>Customer Related Costs (cu)</t>
  </si>
  <si>
    <t>Distribution Costs (di)</t>
  </si>
  <si>
    <t>Installments Received on Capital Stock</t>
  </si>
  <si>
    <t>Appropriated Retained Earnings</t>
  </si>
  <si>
    <t>Unappropriated Retained Earnings</t>
  </si>
  <si>
    <t>Balance Transferred From Income</t>
  </si>
  <si>
    <t>Asset net of Accumulated Depreciation and Contributed Capital</t>
  </si>
  <si>
    <t>SUB TOTAL from I3</t>
  </si>
  <si>
    <t>Categorization and Allocation of Contributed Capital</t>
  </si>
  <si>
    <t>Categorization and Allocation of Amortization Expense - Property, Plant and Equipment - 5705</t>
  </si>
  <si>
    <t>Categorization and Allocation of Amortization of Limited Term Electric Plant - 5710</t>
  </si>
  <si>
    <t>Categorization and Allocation of Accumulated Amortization of Electric Utility Plant  - Intangibles - 5715</t>
  </si>
  <si>
    <t>Categorization and Allocation of  Accum. Amortization of Electric Utility Plant- Property, Plant &amp; Equipment - 5720</t>
  </si>
  <si>
    <t>BALANCE SHEET ITEMS</t>
  </si>
  <si>
    <t>EXPENSE ITEMS</t>
  </si>
  <si>
    <t>Appropriations of Retained Earnings - Current Period</t>
  </si>
  <si>
    <t>Dividends Payable-Preference Shares</t>
  </si>
  <si>
    <t>Dividends Payable-Common Shares</t>
  </si>
  <si>
    <t>Adjustment to Retained Earnings</t>
  </si>
  <si>
    <t>Underground Line Expenses</t>
  </si>
  <si>
    <t>Transmission of Electricity by Others</t>
  </si>
  <si>
    <t>Miscellaneous Transmission Expense</t>
  </si>
  <si>
    <t>Other Income &amp; Deductions</t>
  </si>
  <si>
    <t>Loss on Disposition of Utility and Other Property</t>
  </si>
  <si>
    <t>Gains from Disposition of Allowances for Emission</t>
  </si>
  <si>
    <t xml:space="preserve">Accum. Amortization of Electric Utility Plant -Line Transformers, Services and Meters </t>
  </si>
  <si>
    <t>Customer Related Net Fixed Assets</t>
  </si>
  <si>
    <t>Customer Related NFA Including General Plant</t>
  </si>
  <si>
    <t xml:space="preserve">Amortization Expense - Customer Related </t>
  </si>
  <si>
    <t>Charitable Contributions</t>
  </si>
  <si>
    <t>Maintenance of Overhead Lines - Roads and Trails Repairs</t>
  </si>
  <si>
    <t>Maintenance of Overhead Lines - Snow Removal from Roads and Trails</t>
  </si>
  <si>
    <t>Maintenance of Underground Lines</t>
  </si>
  <si>
    <t>ID and Factors</t>
  </si>
  <si>
    <t>Demand Allocators - Composite</t>
  </si>
  <si>
    <t>CUSTOMER ALLOCATORS - Composite</t>
  </si>
  <si>
    <t>Explanation</t>
  </si>
  <si>
    <t>Maintenance of Miscellaneous Transmission Plant</t>
  </si>
  <si>
    <t>Station Buildings and Fixtures Expense</t>
  </si>
  <si>
    <t>Transformer Station Equipment - Operation Labour</t>
  </si>
  <si>
    <t>Transformer Station Equipment - Operation Supplies and Expenses</t>
  </si>
  <si>
    <t>Distribution Station Equipment - Operation Labour</t>
  </si>
  <si>
    <t>Gain on Disposition of Utility and Other Property</t>
  </si>
  <si>
    <t>Amortization Expense - Property, Plant, and Equipment</t>
  </si>
  <si>
    <t>Foreign Exchange Gains and Losses, Including Amortization</t>
  </si>
  <si>
    <t>Interest and Dividend Income</t>
  </si>
  <si>
    <t>Equity in Earnings of Subsidiary Companies</t>
  </si>
  <si>
    <t>Operation Supervision and Engineering</t>
  </si>
  <si>
    <t>Fuel</t>
  </si>
  <si>
    <t>Steam Expense</t>
  </si>
  <si>
    <t>Steam From Other Sources</t>
  </si>
  <si>
    <t>Steam Transferred--Credit</t>
  </si>
  <si>
    <t>Collateral Funds Liability</t>
  </si>
  <si>
    <t>Unamortized Premium on Long Term Debt</t>
  </si>
  <si>
    <t>O.M.E.R.S. - Past Service Liability - Long Term Portion</t>
  </si>
  <si>
    <t>Life Insurance</t>
  </si>
  <si>
    <t>Penalties</t>
  </si>
  <si>
    <t>Other Deductions</t>
  </si>
  <si>
    <t>Extraordinary Income</t>
  </si>
  <si>
    <t>Extraordinary Deductions</t>
  </si>
  <si>
    <t>Income Taxes, Extraordinary Items</t>
  </si>
  <si>
    <t>CP TEST RESULTS</t>
  </si>
  <si>
    <t>NCP TEST RESULTS</t>
  </si>
  <si>
    <t>Approved Total PILs</t>
  </si>
  <si>
    <t>Approved Total Return on Equity</t>
  </si>
  <si>
    <t>Approved Total Return on Debt</t>
  </si>
  <si>
    <t xml:space="preserve">Allocated </t>
  </si>
  <si>
    <t>Classification NCP from 
 Load Data Provider</t>
  </si>
  <si>
    <t>Discontinues Operations - Income/ Gains</t>
  </si>
  <si>
    <t>BREAK OUT ($)</t>
  </si>
  <si>
    <t>BREAK OUT (%)</t>
  </si>
  <si>
    <t>Discontinued Operations - Deductions/ Losses</t>
  </si>
  <si>
    <t>Income Taxes, Discontinued Operations</t>
  </si>
  <si>
    <t>●  Column D contains the forecast amounts for the test year, and is to match the amounts in the rate application.  For asset accounts, enter the mid-year average amounts matching the corresponding amounts in the rate base;</t>
  </si>
  <si>
    <t>●  Column F is available to re-assign amounts among the accounts in Column D.  Generally if costs are removed from one USoA account and added to another account, the rationale for the re-assignment is to be provided by the distributor in its prefiled evidence.</t>
  </si>
  <si>
    <t>●  Note that the model has Rows in I9 for most capital and OM&amp;A accounts, but not revenue accounts.  If an account has no corresponding Row in I9, the model does not provide a ready means of direct allocation.</t>
  </si>
  <si>
    <t>Worksheet I4 Break Out Assets</t>
  </si>
  <si>
    <t>This input worksheet is for breaking the asset accounts into a more granular level.</t>
  </si>
  <si>
    <t>Worksheet I5.1 Miscellaneous Data</t>
  </si>
  <si>
    <t>Worksheet I5.2 Weighting Factors</t>
  </si>
  <si>
    <t>●  Row 15: calculate weighting factors reflecting costs in Account 5315 – Customer Billing, Account 5320 – Collecting, and Account 5340 – Miscellaneous Customer Account Expenses.</t>
  </si>
  <si>
    <t>●  Default weights are no longer provided in the model.  The weights previously provided in version 1.2 can be found in the Board staff’s implementation documentation [EB-2010-0219].</t>
  </si>
  <si>
    <r>
      <t xml:space="preserve">Example:  </t>
    </r>
    <r>
      <rPr>
        <b/>
        <sz val="12"/>
        <rFont val="Arial"/>
        <family val="2"/>
      </rPr>
      <t>Weighting Factor for Services:</t>
    </r>
  </si>
  <si>
    <t>Assume that the amount recorded in 1855 for a typical residential customer is $1,000.</t>
  </si>
  <si>
    <t xml:space="preserve">Assume that there are 500 customers in the GS&gt;50 class.  </t>
  </si>
  <si>
    <t>Assume that 100 customers have underground service that required extensive permits, street repairs, and labour costs, as well as materials.  The services are recent, and the amount recorded in 1855 averages $25,000.</t>
  </si>
  <si>
    <t>Assume 300 customers have no costs recorded in Account 1855, and would have no cost recorded even if replaced (per distributor’s accounting practice and conditions of service)</t>
  </si>
  <si>
    <r>
      <t>Ø</t>
    </r>
    <r>
      <rPr>
        <sz val="7"/>
        <rFont val="Times New Roman"/>
        <family val="1"/>
      </rPr>
      <t xml:space="preserve">  </t>
    </r>
    <r>
      <rPr>
        <sz val="12"/>
        <rFont val="Arial"/>
        <family val="2"/>
      </rPr>
      <t>[ (100 * $5,000) + (100 * $25,000) + (300 * $0) ] / 500  = $6,000 per customer</t>
    </r>
  </si>
  <si>
    <t>Weighting factor for GS&gt;50 kW = $6,000/$1,000 = 6.00</t>
  </si>
  <si>
    <r>
      <t xml:space="preserve">Example: </t>
    </r>
    <r>
      <rPr>
        <b/>
        <sz val="12"/>
        <rFont val="Arial"/>
        <family val="2"/>
      </rPr>
      <t>Weighting Factor for Billing and Collecting:</t>
    </r>
  </si>
  <si>
    <t>Assume that the Residential cost averaged over all residential customers is $1.50 for bill preparation and mailing, $0.50 to record revenue from a normal payment, and $1.00 per bill on average for other costs associated with collecting, etc. that are recorded in accounts 5315, 5320 and 5340.  Total $3 per residential bill.</t>
  </si>
  <si>
    <t>Assume that there are 15 customers in the USL class:</t>
  </si>
  <si>
    <t xml:space="preserve">Instructions Sheet </t>
  </si>
  <si>
    <t>▪  Cell C23 should equal RRWF, sum of Cells H16 &amp; H17</t>
  </si>
  <si>
    <t>Income Taxes (Grossed up)</t>
  </si>
  <si>
    <t>Deemed Interest Expense</t>
  </si>
  <si>
    <t>Return on Deemed Equity</t>
  </si>
  <si>
    <t xml:space="preserve">Service Revenue Requirement </t>
  </si>
  <si>
    <t>▪  At Cell F10, input the return on equity RRWF tab 9 'Revenue Requirement' cell F23;</t>
  </si>
  <si>
    <t>▪  At Cell F11, input the forecast of PILs from  RRWF tab 9 'Revenue Requirement' cell F19;</t>
  </si>
  <si>
    <t>▪  At Cell F12, input Interest Cost from RRWF tab 9 'Revenue Requirement' cell F22;</t>
  </si>
  <si>
    <t>●  Column I has drop-down menus in the new Rows.  If necessary use the menu to select the allocator for the account that the distributor considers most appropriate.  (The model on the website has an allocator already selected at the suggestion of the CA Working Group, but the distributor is ultimately responsible for selecting the most appropriate allocator considering how it uses the sub-account in question.).</t>
  </si>
  <si>
    <t>PP&amp;E</t>
  </si>
  <si>
    <t>Enter Net Fixed Assets from the Revenue Requirement Work Form, Rate Base sheet, cell G15</t>
  </si>
  <si>
    <t>Acct 1820-2 Distribution Station Equipment</t>
  </si>
  <si>
    <t>Acct 1825-2 Storage Battery Equipment</t>
  </si>
  <si>
    <t>System Supervisory Equipment</t>
  </si>
  <si>
    <t>Sentinel Lighting Rental Units</t>
  </si>
  <si>
    <t>Other Tangible Property</t>
  </si>
  <si>
    <t>Contributions and Grants - Credit</t>
  </si>
  <si>
    <t>Property Under Capital Leases</t>
  </si>
  <si>
    <t>Electric Plant Purchased or Sold</t>
  </si>
  <si>
    <t>Experimental Electric Plant Unclassified</t>
  </si>
  <si>
    <t>Meter Reading Costs</t>
  </si>
  <si>
    <t>Line Transformer Customer Base</t>
  </si>
  <si>
    <t xml:space="preserve"> Line Transformer NCP</t>
  </si>
  <si>
    <t>LTNCP1</t>
  </si>
  <si>
    <t>LTNCP4</t>
  </si>
  <si>
    <t>LTNCP12</t>
  </si>
  <si>
    <t>CCLT</t>
  </si>
  <si>
    <t>PLCC-CCLT</t>
  </si>
  <si>
    <t>LTNCP1A</t>
  </si>
  <si>
    <t>LTNCP4A</t>
  </si>
  <si>
    <t>LTNCP12A</t>
  </si>
  <si>
    <t>LTNCP</t>
  </si>
  <si>
    <t>Model Defaults</t>
  </si>
  <si>
    <t>Winter</t>
  </si>
  <si>
    <t>Relativity</t>
  </si>
  <si>
    <t>Residential - Urban - Outside With Water</t>
  </si>
  <si>
    <t>Residential - Urban - Inside - With Water</t>
  </si>
  <si>
    <t>Residential - Rural - Outside With Water</t>
  </si>
  <si>
    <t>Residential with vehicle</t>
  </si>
  <si>
    <t>GS - Walking - With Water</t>
  </si>
  <si>
    <t>GS - Vehicle With Water</t>
  </si>
  <si>
    <t>GS - Vehicle with other services --- TOU Read</t>
  </si>
  <si>
    <t>Other Energy Sales to Public Authorities</t>
  </si>
  <si>
    <t>Energy Sales to Railroads and Railways</t>
  </si>
  <si>
    <t>Revenue Adjustment</t>
  </si>
  <si>
    <t>Account 1563 - Deferred PILs Contra Account</t>
  </si>
  <si>
    <t>Reclassify accounts</t>
  </si>
  <si>
    <t>Reclassified Balance</t>
  </si>
  <si>
    <t>4 NCP</t>
  </si>
  <si>
    <t>NCP 12</t>
  </si>
  <si>
    <t>CO-INCIDENT PEAK</t>
  </si>
  <si>
    <t>1 CP</t>
  </si>
  <si>
    <t>CUSTOMER ALLOCATORS</t>
  </si>
  <si>
    <t>CREV</t>
  </si>
  <si>
    <t>O&amp;M</t>
  </si>
  <si>
    <t>INPUTS</t>
  </si>
  <si>
    <t>I1</t>
  </si>
  <si>
    <t>Intro</t>
  </si>
  <si>
    <t>Brief explanation of what the pages do.</t>
  </si>
  <si>
    <t>I2</t>
  </si>
  <si>
    <t>LDC data and Classes</t>
  </si>
  <si>
    <t>Enter LDC specific information and number of classes etc</t>
  </si>
  <si>
    <t>I3</t>
  </si>
  <si>
    <t>TB Data</t>
  </si>
  <si>
    <t>I4</t>
  </si>
  <si>
    <t>Break out assets into detail functions - bulk deliver, primary and secondary</t>
  </si>
  <si>
    <t>Customer Data</t>
  </si>
  <si>
    <t>Input customer related data for generating customer allocators</t>
  </si>
  <si>
    <t>Demand Data</t>
  </si>
  <si>
    <t>Input demand allocators using load data and making LDC specific adjustments</t>
  </si>
  <si>
    <t>I8</t>
  </si>
  <si>
    <t>Misc Data</t>
  </si>
  <si>
    <t>Input for miscellaneous data where necessary - TBD</t>
  </si>
  <si>
    <t>I9</t>
  </si>
  <si>
    <t>Total Operation, Maintenance and Billing</t>
  </si>
  <si>
    <t>OUTPUTS</t>
  </si>
  <si>
    <t>O1</t>
  </si>
  <si>
    <t>Revenue to cost</t>
  </si>
  <si>
    <t>O2</t>
  </si>
  <si>
    <t>Fixed Charge</t>
  </si>
  <si>
    <t>Output showing the range for the Basic Customer charge - TBD</t>
  </si>
  <si>
    <t>O4</t>
  </si>
  <si>
    <t>Summary by Class</t>
  </si>
  <si>
    <t>Output showing summary of all allocation by class and by US of A</t>
  </si>
  <si>
    <t>O5</t>
  </si>
  <si>
    <t>Detail by Class</t>
  </si>
  <si>
    <t>EXHIBITS</t>
  </si>
  <si>
    <t>E1</t>
  </si>
  <si>
    <t>Exhibit showing 1. how accounts are grouped for reporting, how accounts are categorized and how accounts are allocated</t>
  </si>
  <si>
    <t>E2</t>
  </si>
  <si>
    <t>Exhibit showing how costs are categorized</t>
  </si>
  <si>
    <t>E3</t>
  </si>
  <si>
    <t>Allocation Factors</t>
  </si>
  <si>
    <t>Exhibit summarizing all allocation factors created in I5 to I8 and present the findings in percentages</t>
  </si>
  <si>
    <t>E4</t>
  </si>
  <si>
    <t>Reconciliation</t>
  </si>
  <si>
    <t>Exhibit showing reconciliation of accounts included and excluded from the allocation study to TB balance</t>
  </si>
  <si>
    <t>PLCC</t>
  </si>
  <si>
    <t>Backup documentation for calculating Peak Load Carrying Capability.</t>
  </si>
  <si>
    <t>Amortization</t>
  </si>
  <si>
    <t>PRORATED</t>
  </si>
  <si>
    <t>Other Installations on Customer's Premises</t>
  </si>
  <si>
    <t>Demand Allocation</t>
  </si>
  <si>
    <t>Customer Allocation</t>
  </si>
  <si>
    <t>A &amp; G Allocation</t>
  </si>
  <si>
    <t>Accumulated Depreciation - 2120</t>
  </si>
  <si>
    <t>TOTAL - 2120</t>
  </si>
  <si>
    <t>Administrative Expense Transferred Credit</t>
  </si>
  <si>
    <t>Customer Billing</t>
  </si>
  <si>
    <t>Collecting</t>
  </si>
  <si>
    <t>Collecting- Cash Over and Short</t>
  </si>
  <si>
    <t>Collection Charges</t>
  </si>
  <si>
    <t>Bad Debt Expense</t>
  </si>
  <si>
    <t>Miscellaneous Customer Accounts Expenses</t>
  </si>
  <si>
    <t>Community Relations - Sundry</t>
  </si>
  <si>
    <t>Boiler Plant Equipment</t>
  </si>
  <si>
    <t>Engines and Engine-Driven Generators</t>
  </si>
  <si>
    <t>Unappropriated Undistributed Subsidiary Earnings</t>
  </si>
  <si>
    <t>Transformers</t>
  </si>
  <si>
    <t>Residential Energy Sales</t>
  </si>
  <si>
    <t>Commercial Energy Sales</t>
  </si>
  <si>
    <t>Industrial Energy Sales</t>
  </si>
  <si>
    <t>Energy Sales to Large Users</t>
  </si>
  <si>
    <t>Three-year average</t>
  </si>
  <si>
    <t>Street Lighting Energy Sales</t>
  </si>
  <si>
    <t>Sentinel Lighting Energy Sales</t>
  </si>
  <si>
    <t>General Energy Sales</t>
  </si>
  <si>
    <t>Accumulated Provision for Uncollectible Accounts--Credit</t>
  </si>
  <si>
    <t>Interest and Dividends Receivable</t>
  </si>
  <si>
    <t>Rents Receivable</t>
  </si>
  <si>
    <t>Notes Receivable</t>
  </si>
  <si>
    <t>Prepayments</t>
  </si>
  <si>
    <t>1815- 1855</t>
  </si>
  <si>
    <t>Miscellaneous Current and Accrued Assets</t>
  </si>
  <si>
    <t>Accounts Receivable from Associated Companies</t>
  </si>
  <si>
    <t>Notes Receivable from Associated Companies</t>
  </si>
  <si>
    <t>Fuel Stock</t>
  </si>
  <si>
    <t>Input meter related data for calculating capital costs weighing factors</t>
  </si>
  <si>
    <t>Input meter related data for calculating meter reading weighing factors</t>
  </si>
  <si>
    <t>Large Use &gt;5MW</t>
  </si>
  <si>
    <t>Direct Allocation</t>
  </si>
  <si>
    <t>Plant Materials and Operating Supplies</t>
  </si>
  <si>
    <t>Merchandise</t>
  </si>
  <si>
    <t>Other Materials and Supplies</t>
  </si>
  <si>
    <t>YES</t>
  </si>
  <si>
    <t>Long Term Investments in Non-Associated Companies</t>
  </si>
  <si>
    <t>Future Income Tax - Non-Current</t>
  </si>
  <si>
    <t>Other Regulatory Liabilities</t>
  </si>
  <si>
    <t>Scenario 1</t>
  </si>
  <si>
    <t>Input</t>
  </si>
  <si>
    <t>Calculation</t>
  </si>
  <si>
    <t>Brought Forward</t>
  </si>
  <si>
    <t>Account</t>
  </si>
  <si>
    <t>Billing Data</t>
  </si>
  <si>
    <t>Number of Connections (Unmetered)</t>
  </si>
  <si>
    <t>ID</t>
  </si>
  <si>
    <t>CDEM</t>
  </si>
  <si>
    <t>CCON</t>
  </si>
  <si>
    <t>NFA</t>
  </si>
  <si>
    <t>Step 1:</t>
  </si>
  <si>
    <t>Step 2:</t>
  </si>
  <si>
    <t>OPTION #1</t>
  </si>
  <si>
    <t>OPTION #2</t>
  </si>
  <si>
    <t>Click on the Option 2 Button</t>
  </si>
  <si>
    <t>Save this file as "LDCname_RolledUp_CA_model_RUN#.xls"</t>
  </si>
  <si>
    <t>Save this file as "LDCname_Detailed_CA_model_RUN#.xls"</t>
  </si>
  <si>
    <t>Step 3:</t>
  </si>
  <si>
    <t>- Detailed</t>
  </si>
  <si>
    <t>- Rolled Up</t>
  </si>
  <si>
    <t>Line Transformer Net Fixed Assets Including General Plant</t>
  </si>
  <si>
    <t>Substation Transformer NFA Including General Plant</t>
  </si>
  <si>
    <t>Primary C&amp;P Net Fixed Assets Including General Plant</t>
  </si>
  <si>
    <t>Metering Net Fixed Assets Including General Plant</t>
  </si>
  <si>
    <t>Total Net Fixed Assets Excluding General Plant</t>
  </si>
  <si>
    <t>Secondary C&amp;P Net Fixed Assets Including General Plant</t>
  </si>
  <si>
    <t>Directly Allocated Net Fixed Assets</t>
  </si>
  <si>
    <t>Total Net Fixed Assets Excluding Gen Plant</t>
  </si>
  <si>
    <t xml:space="preserve">Total Expenses </t>
  </si>
  <si>
    <t>Meter Net Fixed Assets</t>
  </si>
  <si>
    <t>Information to be Used to Allocate PILs, ROD, ROE and A&amp;G</t>
  </si>
  <si>
    <t xml:space="preserve">Admin and General </t>
  </si>
  <si>
    <t xml:space="preserve">Allocated PILs </t>
  </si>
  <si>
    <t xml:space="preserve">Allocated Debt Return </t>
  </si>
  <si>
    <t xml:space="preserve">Allocated Equity Return </t>
  </si>
  <si>
    <t>Allocated General Plant Net Fixed Assets</t>
  </si>
  <si>
    <t>Meter Net Fixed Assets Including General Plant</t>
  </si>
  <si>
    <t>Amortization Expense - General Plant assigned to Meters</t>
  </si>
  <si>
    <t>Amortization Expense - Meters</t>
  </si>
  <si>
    <t>4 CP</t>
  </si>
  <si>
    <t>12 CP</t>
  </si>
  <si>
    <t>CP 1</t>
  </si>
  <si>
    <t>CP 4</t>
  </si>
  <si>
    <t>1 NCP</t>
  </si>
  <si>
    <t>12 NCP</t>
  </si>
  <si>
    <t>1  CP</t>
  </si>
  <si>
    <t xml:space="preserve">NCP 1 </t>
  </si>
  <si>
    <t>NCP 4</t>
  </si>
  <si>
    <t>CP 12</t>
  </si>
  <si>
    <t>NON CO_INCIDENT PEAK</t>
  </si>
  <si>
    <t>TCP1</t>
  </si>
  <si>
    <t>DCP1</t>
  </si>
  <si>
    <t>TCP4</t>
  </si>
  <si>
    <t>DCP4</t>
  </si>
  <si>
    <t>TCP12</t>
  </si>
  <si>
    <t>DCP12</t>
  </si>
  <si>
    <t>DNCP1</t>
  </si>
  <si>
    <t>PNCP1</t>
  </si>
  <si>
    <t>SNCP1</t>
  </si>
  <si>
    <t>DNCP4</t>
  </si>
  <si>
    <t>PNCP4</t>
  </si>
  <si>
    <t>SNCP4</t>
  </si>
  <si>
    <t>1 cp</t>
  </si>
  <si>
    <t>4 cp</t>
  </si>
  <si>
    <t>12 cp</t>
  </si>
  <si>
    <t>DNCP12</t>
  </si>
  <si>
    <t>PNCP12</t>
  </si>
  <si>
    <t>SNCP12</t>
  </si>
  <si>
    <t>All</t>
  </si>
  <si>
    <t>DEMAND 1808</t>
  </si>
  <si>
    <t>1808 D</t>
  </si>
  <si>
    <t>DEMAND 1815 &amp; 1820</t>
  </si>
  <si>
    <t>1815 &amp; 1820 D</t>
  </si>
  <si>
    <t>DEMAND 1815</t>
  </si>
  <si>
    <t>DEMAND 1820</t>
  </si>
  <si>
    <t>DEMAND 1830 &amp; 1835</t>
  </si>
  <si>
    <t>DEMAND 1850</t>
  </si>
  <si>
    <t>DEMAND 1840 &amp; 1845</t>
  </si>
  <si>
    <t>DEMAND 1860</t>
  </si>
  <si>
    <t>DEMAND 1830</t>
  </si>
  <si>
    <t>DEMAND 1835</t>
  </si>
  <si>
    <t>DEMAND 1840</t>
  </si>
  <si>
    <t>DEMAND 1845</t>
  </si>
  <si>
    <t>DEMAND 1855</t>
  </si>
  <si>
    <t>1815 D</t>
  </si>
  <si>
    <t>1820 D</t>
  </si>
  <si>
    <t>1830 D</t>
  </si>
  <si>
    <t>1835 D</t>
  </si>
  <si>
    <t>KWh excluding KWh from Wholesale Market Participants</t>
  </si>
  <si>
    <t>CEN EWMP</t>
  </si>
  <si>
    <t>kWh - Excl WMP</t>
  </si>
  <si>
    <t>1820-3</t>
  </si>
  <si>
    <t>Distribution Station Equipment - Normally Primary below 50 kV (Wholesale Meters)</t>
  </si>
  <si>
    <t>CDM Participtant Percentage</t>
  </si>
  <si>
    <t>CDMPP</t>
  </si>
  <si>
    <t xml:space="preserve">Weighted - Services </t>
  </si>
  <si>
    <t>Weighted Bills</t>
  </si>
  <si>
    <t>CWNB</t>
  </si>
  <si>
    <t>CWCS</t>
  </si>
  <si>
    <t>Distribution Station Equipment - Normally Primary below 50 kV (Bulk)</t>
  </si>
  <si>
    <t>Distribution Station Equipment - Normally Primary below 50 kV Primary)</t>
  </si>
  <si>
    <t>Distribution Station Equipment - Normally Primary below 50 kV (Primary)</t>
  </si>
  <si>
    <t>Depreciation on Acct 1820-2 Distribution Station Equipment</t>
  </si>
  <si>
    <t>Depreciation on Acct 1825-2 Storage Battery Equipment</t>
  </si>
  <si>
    <t>Depreciation on Acct 1805-2 Land Station &lt;50 kV</t>
  </si>
  <si>
    <t>Depreciation on Acct 1806-2 Land Rights Station &lt;50 kV</t>
  </si>
  <si>
    <t>Depreciation on Acct 1808-2 Buildings and Fixtures &lt; 50 KV</t>
  </si>
  <si>
    <t>Depreciation on Acct 1810-2 Leasehold Improvements &lt;50 kV</t>
  </si>
  <si>
    <t>1830 &amp; 1835 D</t>
  </si>
  <si>
    <t>1840 D</t>
  </si>
  <si>
    <t>Transformer Ownership Allowance</t>
  </si>
  <si>
    <t>Distribution Revenue from Rates</t>
  </si>
  <si>
    <t>Net Class Revenue</t>
  </si>
  <si>
    <t>Customer Premises - Operations Labour (5070)</t>
  </si>
  <si>
    <t>Customer Premises - Materials and Expenses (5075)</t>
  </si>
  <si>
    <t>Meter Expenses (5065)</t>
  </si>
  <si>
    <t>Maintenance of Meters (5175)</t>
  </si>
  <si>
    <t>Meter Reading Expenses (5310)</t>
  </si>
  <si>
    <t>Customer Billing (5315)</t>
  </si>
  <si>
    <t>Amortization Expense - General Plant Assigned to Meters</t>
  </si>
  <si>
    <t>Interest Expense</t>
  </si>
  <si>
    <t>Income Expenses</t>
  </si>
  <si>
    <t>Admin and General Expenses allocated to O&amp;M expenses for meters</t>
  </si>
  <si>
    <t>4235-1</t>
  </si>
  <si>
    <t>Miscellaneous Service Revenues - Residual</t>
  </si>
  <si>
    <t>Account Set Up Charges</t>
  </si>
  <si>
    <t>Access to Poles</t>
  </si>
  <si>
    <t>The purpose of this input worksheet is to derive the weighting factors for the allocator CWMR, which is used only to allocate costs that are recorded in account 5310 Meter Reading Expense.  The data in Column C are relative amounts, with the typical Residential reading having a weight of 1.0.</t>
  </si>
  <si>
    <t>Worksheet I8 Demand Data</t>
  </si>
  <si>
    <t>This input sheet is to record the various coincident and non-coincident peaks by rate class, which are used a cost allocators in the CA Model.</t>
  </si>
  <si>
    <t>Worksheet I9 Direct Allocation</t>
  </si>
  <si>
    <t>This input worksheet allows for directly allocating costs to specific rate classes.</t>
  </si>
  <si>
    <t>●  Additional information on direct allocations can be found above in the notes for Column G in input sheet I3 Trial Balance.</t>
  </si>
  <si>
    <t>Worksheet O1</t>
  </si>
  <si>
    <t>●  In these instructions for Worksheet 01, “RRWF” means RRWF tab 8. Revenue Sufficiency / Deficiency.</t>
  </si>
  <si>
    <t>●  Row 18 – Distribution Revenue at Existing Rates:</t>
  </si>
  <si>
    <t>▪  Cell C18 should equal the total in RRWF Cell F17 – Distribution Revenue at Currently Approved Rates”, and</t>
  </si>
  <si>
    <t>●  Row 19 – Miscellaneous Revenue:</t>
  </si>
  <si>
    <t>▪  Cell C19 should equal RRWF Cell F18,</t>
  </si>
  <si>
    <t>▪  Note the diagnostic test in Row 20 for Miscellaneous Revenue.  The model calculates the status quo rates from the test year Service Revenue Requirement less Miscellaneous Revenue.  If Miscellaneous Revenue is entered inaccurately, the status quo rates and status quo ratios in Row 75 will also be inaccurate for the respective classes.</t>
  </si>
  <si>
    <t>●  Cell C21 – Total Revenue at Existing Rates should be equal to RRWF Cell F19;</t>
  </si>
  <si>
    <t>●  Row 23 – Distribution Revenue at Status Quo Rates”:</t>
  </si>
  <si>
    <t>●  Cell C25 should equal RRWF Cell H19 – Total Revenue.</t>
  </si>
  <si>
    <t>●  Row 40 – Revenue Requirement (includes NI):</t>
  </si>
  <si>
    <t>▪  Cell C40 is the total revenue requirement, and should be equal to RRWF worksheet tab 9 Revenue Requirement, Cell F22; and</t>
  </si>
  <si>
    <t>▪  Cells D40 and beyond are inputs to Appendix O, table (a), Column 7A.</t>
  </si>
  <si>
    <t>●  Row 75 – Revenue to Expenses Status Quo:</t>
  </si>
  <si>
    <t>▪  Cell C75 should equal 100%, and</t>
  </si>
  <si>
    <t>●  Cells C71 and C81 should equal the corresponding target returns on equity (RRWF Column H).</t>
  </si>
  <si>
    <t>It may also be useful to run an updated version when preparing a Draft Rate Order:</t>
  </si>
  <si>
    <r>
      <t>Ø</t>
    </r>
    <r>
      <rPr>
        <sz val="7"/>
        <rFont val="Times New Roman"/>
        <family val="1"/>
      </rPr>
      <t xml:space="preserve">  </t>
    </r>
    <r>
      <rPr>
        <sz val="12"/>
        <rFont val="Arial"/>
        <family val="2"/>
      </rPr>
      <t>At worksheet I3, modify Miscellaneous Income accounts if necessary, along with forecast capital and OM&amp;A accounts, if any of these have changed as a result of a Decision or settlement agreement.</t>
    </r>
  </si>
  <si>
    <r>
      <t>Ø</t>
    </r>
    <r>
      <rPr>
        <sz val="7"/>
        <rFont val="Times New Roman"/>
        <family val="1"/>
      </rPr>
      <t xml:space="preserve">  </t>
    </r>
    <r>
      <rPr>
        <sz val="12"/>
        <rFont val="Arial"/>
        <family val="2"/>
      </rPr>
      <t>At worksheet I6.1, substitute the proposed rates at Rows 33 – 36.</t>
    </r>
  </si>
  <si>
    <r>
      <t>Ø</t>
    </r>
    <r>
      <rPr>
        <sz val="7"/>
        <rFont val="Times New Roman"/>
        <family val="1"/>
      </rPr>
      <t xml:space="preserve">  </t>
    </r>
    <r>
      <rPr>
        <sz val="12"/>
        <rFont val="Arial"/>
        <family val="2"/>
      </rPr>
      <t>At worksheet I8, data may need to be changed if the load forecast has been changed.</t>
    </r>
  </si>
  <si>
    <r>
      <t>Ø</t>
    </r>
    <r>
      <rPr>
        <sz val="7"/>
        <rFont val="Times New Roman"/>
        <family val="1"/>
      </rPr>
      <t xml:space="preserve">  </t>
    </r>
    <r>
      <rPr>
        <sz val="12"/>
        <rFont val="Arial"/>
        <family val="2"/>
      </rPr>
      <t>On worksheet O1:</t>
    </r>
  </si>
  <si>
    <t>▪  Cell C22 should now equal 1.00 and Rows 18 and 23 should be identical.</t>
  </si>
  <si>
    <t>Worksheet O3.1</t>
  </si>
  <si>
    <t xml:space="preserve">The purpose of this output worksheet is to provide information on the cost per unit of providing customers with transformation service.  </t>
  </si>
  <si>
    <t>●  Row 27, expresses the transformer costs in per kW terms.  The amount found in Row 27 is not necessarily identical to the cost that would be saved if the customer provides its own transformer.  While it is useful information, the value in Row 27 should not be presented as the sole evidence to support changing the Transformer Ownership Allowance.</t>
  </si>
  <si>
    <t>Worksheet O3.6</t>
  </si>
  <si>
    <t>The purpose of this output worksheet is to provide information to be used to update the provincial standard monthly charge for microFIT installations.</t>
  </si>
  <si>
    <t>●  Check that Cell 23 is equal to O-2 Cell D132 less Cell D81, which is an update of the information that underpins the current rate; and</t>
  </si>
  <si>
    <t>●  Cells C24 and C25 have been added in version 2 of the model per Board Report (p. 8).</t>
  </si>
  <si>
    <t>If the distributor intends to propose a microFIT charge based on its own costs, this will require sub-account information as per the Board’s FAQ # 18, December 23, 2010.  The information from Worksheet O-3.6 will not likely be considered relevant for approval of a non-uniform charge.</t>
  </si>
  <si>
    <t>Allowances for Emissions</t>
  </si>
  <si>
    <t>Maintenance Supervision and Engineering</t>
  </si>
  <si>
    <t>Maintenance of Structures</t>
  </si>
  <si>
    <t>Maintenance of Boiler Plant</t>
  </si>
  <si>
    <t>Sentinel</t>
  </si>
  <si>
    <t>Unmetered Scattered Load</t>
  </si>
  <si>
    <t>Equity Component of Rate Base</t>
  </si>
  <si>
    <t>BDHA</t>
  </si>
  <si>
    <t>Bad Debt 3 Year Historical Average</t>
  </si>
  <si>
    <t>Late Payment 3 Year Historical Average</t>
  </si>
  <si>
    <t>LPHA</t>
  </si>
  <si>
    <t>RETURN ON EQUITY COMPONENT OF RATE BASE</t>
  </si>
  <si>
    <t>Maintenance of Electric Plant</t>
  </si>
  <si>
    <t>Maintenance of Reservoirs, Dams and Waterways</t>
  </si>
  <si>
    <t>Trial Balance Index</t>
  </si>
  <si>
    <t>Back-up/Standby Power</t>
  </si>
  <si>
    <t>Rate Class 1</t>
  </si>
  <si>
    <t>Rate class 5</t>
  </si>
  <si>
    <t>Rate class 6</t>
  </si>
  <si>
    <t>Rate class 7</t>
  </si>
  <si>
    <t>Rate class 8</t>
  </si>
  <si>
    <t>Maintenance of Water Wheels, Turbines and Generators</t>
  </si>
  <si>
    <t>Maintenance of Generating and Electric Plant</t>
  </si>
  <si>
    <t>Maintenance of Miscellaneous Power Generation Plant</t>
  </si>
  <si>
    <t>Power Purchased</t>
  </si>
  <si>
    <t>Charges-WMS</t>
  </si>
  <si>
    <t>Depreciation</t>
  </si>
  <si>
    <t>Depreciation on General Plant Assigned to Substation Transformers</t>
  </si>
  <si>
    <t>Debt Return on Substation Transformers</t>
  </si>
  <si>
    <t>Equity Return on Substation Transformers</t>
  </si>
  <si>
    <t>Billed kW without Substation Transformer Allowance</t>
  </si>
  <si>
    <t>Billed kWh without Substation Transformer Allowance</t>
  </si>
  <si>
    <t>Billed kW without Line Transformer Allowance</t>
  </si>
  <si>
    <t xml:space="preserve">Billed kWh without Line Transformer Allowance </t>
  </si>
  <si>
    <t>Maintenance of Transformer Station Buildings and Fixtures</t>
  </si>
  <si>
    <t>Maintenance of Transformer Station Equipment</t>
  </si>
  <si>
    <t>Maintenance of Towers, Poles and Fixtures</t>
  </si>
  <si>
    <t>Maintenance of Overhead Conductors and Devices</t>
  </si>
  <si>
    <t>Maintenance of Overhead Lines - Right of Way</t>
  </si>
  <si>
    <t>Expenses of Non-Utility Operations</t>
  </si>
  <si>
    <t>Non-Utility Rental Income</t>
  </si>
  <si>
    <t>Miscellaneous Non-Operating Income</t>
  </si>
  <si>
    <t>Electrical Safety Authority Fees</t>
  </si>
  <si>
    <t>Independent Market Operator Fees and Penalties</t>
  </si>
  <si>
    <t>Amortization of Limited Term Electric Plant</t>
  </si>
  <si>
    <t>Amortization of Intangibles and Other Electric Plant</t>
  </si>
  <si>
    <t>Amortization of Electric Plant Acquisition Adjustments</t>
  </si>
  <si>
    <t>Miscellaneous Amortization</t>
  </si>
  <si>
    <t>Cost of Power Adjustments</t>
  </si>
  <si>
    <t>Charges-One-Time</t>
  </si>
  <si>
    <t>Charges-NW</t>
  </si>
  <si>
    <t>Revenues from Merchandise, Jobbing, Etc.</t>
  </si>
  <si>
    <t>Costs and Expenses of Merchandising, Jobbing, Etc.</t>
  </si>
  <si>
    <t>Interest</t>
  </si>
  <si>
    <t>INT</t>
  </si>
  <si>
    <t>Profits and Losses from Financial Instrument Hedges</t>
  </si>
  <si>
    <t>Profits and Losses from Financial Instrument Investments</t>
  </si>
  <si>
    <t>Gains from Disposition of Future Use Utility Plant</t>
  </si>
  <si>
    <t>Losses from Disposition of Future Use Utility Plant</t>
  </si>
  <si>
    <t>Regulatory Debits</t>
  </si>
  <si>
    <t>Regulatory Credits</t>
  </si>
  <si>
    <t>Revenues from Electric Plant Leased to Others</t>
  </si>
  <si>
    <t>GS&gt;50-Regular</t>
  </si>
  <si>
    <t>GS&gt; 50-TOU</t>
  </si>
  <si>
    <t>GS &gt;50-Intermediate</t>
  </si>
  <si>
    <t>Expenses of Electric Plant Leased to Others</t>
  </si>
  <si>
    <t>Losses from Disposition of Allowances for Emission</t>
  </si>
  <si>
    <t>Revenues from Non-Utility Operations</t>
  </si>
  <si>
    <t>Past Service Costs - Employee Future Benefits</t>
  </si>
  <si>
    <t>Overhead Distribution Transformers- Operation</t>
  </si>
  <si>
    <t>Other Rent</t>
  </si>
  <si>
    <t>Maintenance of Buildings and Fixtures - Distribution Stations</t>
  </si>
  <si>
    <t>Accumulated Depreciation - 2105</t>
  </si>
  <si>
    <t>Completed Construction Not Classified--Electric</t>
  </si>
  <si>
    <t>Construction Work in Progress--Electric</t>
  </si>
  <si>
    <t>Subtotal</t>
  </si>
  <si>
    <t>Electric Plant Acquisition Adjustment</t>
  </si>
  <si>
    <t>Underground Distribution Transformers - Operation</t>
  </si>
  <si>
    <t>Accumulated Amortization of Other Utility Plant</t>
  </si>
  <si>
    <t>Accumulated Amortization of Non-Utility Property</t>
  </si>
  <si>
    <t>Accounts Payable</t>
  </si>
  <si>
    <t>BCP</t>
  </si>
  <si>
    <t>BCP1</t>
  </si>
  <si>
    <t>BCP4</t>
  </si>
  <si>
    <t>BCP12</t>
  </si>
  <si>
    <t>Customer Credit Balances</t>
  </si>
  <si>
    <t>Current Portion of Customer Deposits</t>
  </si>
  <si>
    <t>Dividends Declared</t>
  </si>
  <si>
    <t>Miscellaneous Current and Accrued Liabilities</t>
  </si>
  <si>
    <t>Notes and Loans Payable</t>
  </si>
  <si>
    <t>Accounts Payable to Associated Companies</t>
  </si>
  <si>
    <t>Notes Payable to Associated Companies</t>
  </si>
  <si>
    <t>Debt Retirement Charges( DRC) Payable</t>
  </si>
  <si>
    <t>Transmission Charges Payable</t>
  </si>
  <si>
    <t>Electrical Safety Authority Fees Payable</t>
  </si>
  <si>
    <t>Independent Market Operator Fees and Penalties Payable</t>
  </si>
  <si>
    <t>Current Portion of Long Term Debt</t>
  </si>
  <si>
    <t>Ontario Hydro Debt - Current Portion</t>
  </si>
  <si>
    <t>Pensions and Employee Benefits - Current Portion</t>
  </si>
  <si>
    <t>Rate-Payer Benefit Including Interest</t>
  </si>
  <si>
    <t>Interest Expense - Unclassifed</t>
  </si>
  <si>
    <t>Amortization of Assets</t>
  </si>
  <si>
    <t>Sentinel Lights - Labour</t>
  </si>
  <si>
    <t>Acct 5035 - Overhead Distribution Transformers- Operation</t>
  </si>
  <si>
    <t>Acct 5055 - Underground Distribution Transformers - Operation</t>
  </si>
  <si>
    <t>Acct 5160 - Maintenance of Line Transformers</t>
  </si>
  <si>
    <t>Acct 1850 - Line Transformers - Gross Assets</t>
  </si>
  <si>
    <t>Acct 5016 - Distributon Station Equipment - Labour</t>
  </si>
  <si>
    <t>Acct 5017 - Distributon Station Equipment - Other</t>
  </si>
  <si>
    <t>Acct 5114 - Maintenance of Distribution Station Equipment</t>
  </si>
  <si>
    <t>Accounts included in Avoided Costs Plus General Administration  Allocation</t>
  </si>
  <si>
    <t>USoA           Account #</t>
  </si>
  <si>
    <t>Accounts included in Directly Related Customer Costs Plus General Administration  Allocation</t>
  </si>
  <si>
    <t>Amortization Expense -                                               General Plant assigned to Meters</t>
  </si>
  <si>
    <t>Line Transformation Unit Cost ($/kW)</t>
  </si>
  <si>
    <t>Line Transformation Unit Cost ($/kWh)</t>
  </si>
  <si>
    <t>Substation Transformers - Accumulated Depreciation</t>
  </si>
  <si>
    <t>Substation Transformers - Net Fixed Assets</t>
  </si>
  <si>
    <t>Substation Transformation Unit Cost ($/kW)</t>
  </si>
  <si>
    <t>Substation Transformation Unit Cost ($/kWh)</t>
  </si>
  <si>
    <t xml:space="preserve">Subtotal </t>
  </si>
  <si>
    <t>Primary Conductor &amp; Pools - Net Fixed Assets</t>
  </si>
  <si>
    <t>Operations and Maintenance</t>
  </si>
  <si>
    <t>Acct 5020 Overhead Distribution Lines &amp; Feeders - Labour</t>
  </si>
  <si>
    <t>Acct 5025 Overhead Distribution Lines &amp; Feeders - Other</t>
  </si>
  <si>
    <t>From this Sheet</t>
  </si>
  <si>
    <t>Rate Base Calculation</t>
  </si>
  <si>
    <t>General and Administration (ad)</t>
  </si>
  <si>
    <t xml:space="preserve">CCA </t>
  </si>
  <si>
    <t xml:space="preserve">CCB </t>
  </si>
  <si>
    <t xml:space="preserve">CCP </t>
  </si>
  <si>
    <t xml:space="preserve">CCLT </t>
  </si>
  <si>
    <t xml:space="preserve">CCS </t>
  </si>
  <si>
    <t>Asset Accounts Directly Allocated</t>
  </si>
  <si>
    <t>I3 Directly Allocated</t>
  </si>
  <si>
    <t>Acct 5040 Underground Distribution Lines &amp; Feeders -  Labour</t>
  </si>
  <si>
    <t>Acct 5045 Underground Distribution Lines &amp; Feeders - Other</t>
  </si>
  <si>
    <t>Depreciation Expense</t>
  </si>
  <si>
    <t>Acct 5090 Underground Distribution Lines &amp; Feeders - Rental Paid</t>
  </si>
  <si>
    <t>Depreciation on Acct 1830-5 Secondary Poles, Towers &amp; Fixtures</t>
  </si>
  <si>
    <t>Depreciation on Acct 1835-5 Secondary Overhead Conductors</t>
  </si>
  <si>
    <t>Depreciation on Acct 1840-5 Secondary Underground Conduit</t>
  </si>
  <si>
    <t>Depreciation on Acct 1845-5 Secondary Underground Conductors</t>
  </si>
  <si>
    <t>Acct 1840-5 Secondary Underground Conduit</t>
  </si>
  <si>
    <t>Acct 5095 Overhead Distribution Lines &amp; Feeders - Rental Paid</t>
  </si>
  <si>
    <t>Acct 5120 Maintenance of Poles, Towers &amp; Fixtures</t>
  </si>
  <si>
    <t>Acct 5125 Maintenance of Overhead Conductors &amp; Devices</t>
  </si>
  <si>
    <t>Acct 5135 Overhead Distribution Lines &amp; Feeders - Right of Way</t>
  </si>
  <si>
    <t>Acct 5145 Maintenance of Underground Conduit</t>
  </si>
  <si>
    <t>Acct 5150 Maintenance of Underground Conductors &amp; Devices</t>
  </si>
  <si>
    <t>Depreciation on General Plant Assigned to Primary C&amp;P</t>
  </si>
  <si>
    <t>Primary C&amp;P Operations and Maintenance</t>
  </si>
  <si>
    <t>Admin and General Assigned to Primary C&amp;P</t>
  </si>
  <si>
    <t>PILs on Primary C&amp;P</t>
  </si>
  <si>
    <t>Debt Return on Primary C&amp;P</t>
  </si>
  <si>
    <t>Equity Return on Primary C&amp;P</t>
  </si>
  <si>
    <t>Net Fixed Assets</t>
  </si>
  <si>
    <t>Admin and General Assigned to SubstationTransformers</t>
  </si>
  <si>
    <t>PILs on SubstationTransformers</t>
  </si>
  <si>
    <t>General Plant Assigned to SubstationTransformers - NFA</t>
  </si>
  <si>
    <t>Depreciation on General Plant Assigned to Secondary C&amp;P</t>
  </si>
  <si>
    <t xml:space="preserve">General Plant - Gross Assets </t>
  </si>
  <si>
    <t>Secondary C&amp;P Operations and Maintenance</t>
  </si>
  <si>
    <t>PILs on Secondary C&amp;P</t>
  </si>
  <si>
    <t>Debt Return on Secondary C&amp;P</t>
  </si>
  <si>
    <t>Equity Return on Secondary C&amp;P</t>
  </si>
  <si>
    <t>Secondary Conductor &amp; Pools - Net Fixed Assets</t>
  </si>
  <si>
    <t>General Plant Assigned to Secondary C&amp;P - NFA</t>
  </si>
  <si>
    <t>General Plant Assigned to Primary C&amp;P - NFA</t>
  </si>
  <si>
    <t>Depreciation on General Plant Assigned to Metering</t>
  </si>
  <si>
    <t>Admin and General Assigned to Metering</t>
  </si>
  <si>
    <t>PILs on Metering</t>
  </si>
  <si>
    <t>Debt Return on Metering</t>
  </si>
  <si>
    <t>Equity Return on Metering</t>
  </si>
  <si>
    <t>Metering - Accumulated Depreciation</t>
  </si>
  <si>
    <t>Metering - Net Fixed Assets</t>
  </si>
  <si>
    <t>General Plant Assigned to Metering - NFA</t>
  </si>
  <si>
    <t>Acct 5065 - Meter expense</t>
  </si>
  <si>
    <t>Acct 5070 &amp; 5075 - Customer Premises</t>
  </si>
  <si>
    <t xml:space="preserve">Acct 5175 - Meter Maintenance </t>
  </si>
  <si>
    <t xml:space="preserve">Acct 5310 - Meter Reading </t>
  </si>
  <si>
    <t>Metering Unit Cost ($/Customer/Month)</t>
  </si>
  <si>
    <t>Acct 1860 - Metering - Gross Assets</t>
  </si>
  <si>
    <t>Metering Rate Base</t>
  </si>
  <si>
    <t>Depreciation on Acct 1860 Metering</t>
  </si>
  <si>
    <t>Depreciation on Acct 1850 Line Transformers</t>
  </si>
  <si>
    <t>Depreciation on Acct 1830-4 Primary Poles, Towers &amp; Fixtures</t>
  </si>
  <si>
    <t>Depreciation on Acct 1835-4 Primary Overhead Conductors</t>
  </si>
  <si>
    <t>Depreciation on Acct 1840-4 Primary Underground Conduit</t>
  </si>
  <si>
    <t>Depreciation on Acct 1845-4 Primary Underground Conductors</t>
  </si>
  <si>
    <t>Sentinel Lights - Materials and Expenses</t>
  </si>
  <si>
    <t>Maintenance of Meters</t>
  </si>
  <si>
    <t>Customer Installations Expenses- Leased Property</t>
  </si>
  <si>
    <t>Water Heater Rentals - Labour</t>
  </si>
  <si>
    <t>Water Heater Rentals - Materials and Expenses</t>
  </si>
  <si>
    <t>Water Heater Controls - Labour</t>
  </si>
  <si>
    <t>Water Heater Controls - Materials and Expenses</t>
  </si>
  <si>
    <t>Maintenance of Other Installations on Customer Premises</t>
  </si>
  <si>
    <t>Purchase of Transmission and System Services</t>
  </si>
  <si>
    <t>Transmission Charges</t>
  </si>
  <si>
    <t>Transmission Charges Recovered</t>
  </si>
  <si>
    <t>Supervision</t>
  </si>
  <si>
    <t>Unamortized Gain on Reacquired Debt</t>
  </si>
  <si>
    <t>Other Deferred Credits</t>
  </si>
  <si>
    <t>Deferred Rate Impact Amounts</t>
  </si>
  <si>
    <t>RSVAWMS</t>
  </si>
  <si>
    <t>RSVAONE-TIME</t>
  </si>
  <si>
    <t>RSVANW</t>
  </si>
  <si>
    <t>RSVACN</t>
  </si>
  <si>
    <t>RSVAPOWER</t>
  </si>
  <si>
    <t>Electric Plant in Service - Control Account</t>
  </si>
  <si>
    <t>Electric Expense</t>
  </si>
  <si>
    <t>Water For Power</t>
  </si>
  <si>
    <t>Water Power Taxes</t>
  </si>
  <si>
    <t>Hydraulic Expenses</t>
  </si>
  <si>
    <t>Generation Expense</t>
  </si>
  <si>
    <t>Load Management Controls - Utility Premises</t>
  </si>
  <si>
    <t>Specific Service Charges</t>
  </si>
  <si>
    <t>Distribution</t>
  </si>
  <si>
    <t>Composite allocators</t>
  </si>
  <si>
    <t>1815- 1850</t>
  </si>
  <si>
    <t>Acccounts</t>
  </si>
  <si>
    <t>Allocate all the costs to the O and M expenses before using it as a composite allocator.</t>
  </si>
  <si>
    <t>Composite Allocators</t>
  </si>
  <si>
    <t>cp</t>
  </si>
  <si>
    <t>ncp</t>
  </si>
  <si>
    <t>non-demand</t>
  </si>
  <si>
    <t>FINAL</t>
  </si>
  <si>
    <t>5005-5340</t>
  </si>
  <si>
    <t>Maintenance (Working Capital)</t>
  </si>
  <si>
    <t>Miscellaneous Distribution Expense</t>
  </si>
  <si>
    <t>Underground Distribution Lines and Feeders - Rental Paid</t>
  </si>
  <si>
    <t>Overhead Distribution Lines and Feeders - Rental Paid</t>
  </si>
  <si>
    <t>Services and Meters</t>
  </si>
  <si>
    <t>Equipment</t>
  </si>
  <si>
    <t>To be Prorated</t>
  </si>
  <si>
    <t>IT Assets</t>
  </si>
  <si>
    <t>Other Distribution Assets</t>
  </si>
  <si>
    <t>Contributions and Grants</t>
  </si>
  <si>
    <t>Poles, Wires</t>
  </si>
  <si>
    <t>Land and Buildings</t>
  </si>
  <si>
    <t>TS Primary Above 50</t>
  </si>
  <si>
    <t>DS</t>
  </si>
  <si>
    <t>Amortization of Premium on Debt Credit</t>
  </si>
  <si>
    <t>Miscellaneous Power Generation Expenses</t>
  </si>
  <si>
    <t>Rents</t>
  </si>
  <si>
    <t>Street Lighting and Signal System Expense</t>
  </si>
  <si>
    <t>Meter Expense</t>
  </si>
  <si>
    <t>Customer Premises - Operation Labour</t>
  </si>
  <si>
    <t>Customer Premises - Materials and Expenses</t>
  </si>
  <si>
    <t>Scenario 2</t>
  </si>
  <si>
    <t>Accum. Amortization of Electric Utility Plant - Property, Plant, &amp; Equipment</t>
  </si>
  <si>
    <t>Overhead Distribution Lines &amp; Feeders - Operation Supplies and Expenses</t>
  </si>
  <si>
    <t>Underground Distribution Lines &amp; Feeders - Operation Supplies &amp; Expenses</t>
  </si>
  <si>
    <t>Demonstrating and Selling Expense</t>
  </si>
  <si>
    <t>Advertising Expense</t>
  </si>
  <si>
    <t>Miscellaneous Sales Expense</t>
  </si>
  <si>
    <t>Executive Salaries and Expenses</t>
  </si>
  <si>
    <t>Management Salaries and Expenses</t>
  </si>
  <si>
    <t>General Administrative Salaries and Expenses</t>
  </si>
  <si>
    <t>Energy Sales for Resale</t>
  </si>
  <si>
    <t>Interdepartmental Energy Sales</t>
  </si>
  <si>
    <t>Billed WMS</t>
  </si>
  <si>
    <t>Billed NW</t>
  </si>
  <si>
    <t>Billed CN</t>
  </si>
  <si>
    <t>Distribution Services Revenue</t>
  </si>
  <si>
    <t>Retail Services Revenues</t>
  </si>
  <si>
    <t>Break out</t>
  </si>
  <si>
    <t>Accrued Rate-Payer Benefit</t>
  </si>
  <si>
    <t>Allocation Percentage Weighted Factor</t>
  </si>
  <si>
    <t>Version</t>
  </si>
  <si>
    <t>Worksheets E2 and E4</t>
  </si>
  <si>
    <t>Demand Related</t>
  </si>
  <si>
    <t>Customer Related</t>
  </si>
  <si>
    <t>Total Directly Allocated Demand + Customer</t>
  </si>
  <si>
    <t>Total (not including directly allocated amounts)</t>
  </si>
  <si>
    <t>Cost Allocation Model (“CA Model”) Version 3.1</t>
  </si>
  <si>
    <t>Accounting Changes under CGAAP</t>
  </si>
  <si>
    <t>New row</t>
  </si>
  <si>
    <t>Marc:  need a formula here for ISERROR caused by dividing by F13 = 0</t>
  </si>
  <si>
    <t xml:space="preserve">Version 3.1 is designed for use with 2014 rate applications.  </t>
  </si>
  <si>
    <t>There are numerous references in these instructions to specific Excel cells in the Revenue Requirement Work Form (“RRWF”).  The cross-references to RRWF are intended to ensure consistency within the application.  it is probably most convenient to complete the RRWF first, then the CA model.  I f completing the CA model first, leave the required cross references blank temporarily, eg at the top of worksheet I-3 and I-6.1, ignoring the corresponding error messages in the rose-coloured diagnostic cells.  Once the RRWF is completed, the necessary information should be included in the CA Model so that the error warnings are operational.</t>
  </si>
  <si>
    <t>A staff report "Board Staff Implementation of the Board’s Findings on the Review of Electricity Cost Allocation Policy" documents the rationale for the significant changes in Version 2 relative to  version 1.2.  The subsequent changes (versions 3.0 and 3.1) are noted in red font in these instructions.</t>
  </si>
  <si>
    <t>Contact Information:</t>
  </si>
  <si>
    <t>Please provide summary identification of this Run</t>
  </si>
  <si>
    <t>This input worksheet is for basic information about the utility and the application.  This worksheet does not require any changes after filing the initial application.</t>
  </si>
  <si>
    <t>Date of Application:</t>
  </si>
  <si>
    <t>Please input the date on which this Run of the model was prepared or submitted</t>
  </si>
  <si>
    <t>●  For the user’s convenience, a space is available at B46 to describe a scenario (customer classes, load data, choice of allocators, etc.) to keep track of alternative cost allocation outcomes as they are being studied.  This information is in addition to the summary description in Cell C 17.</t>
  </si>
  <si>
    <t>● Remember to include revenue accounts as negative numbers, as in the Trial Balance.</t>
  </si>
  <si>
    <t>● No rationale is required if the entries in column F have been directed by Board policy.  For example see note below re Account 4235.</t>
  </si>
  <si>
    <t>blank row</t>
  </si>
  <si>
    <t>Billed LV</t>
  </si>
  <si>
    <t>Special Purpose Charge Recovery</t>
  </si>
  <si>
    <t>Special Purpose Charge Expense</t>
  </si>
  <si>
    <t>Special Purpose Charge Assessment Variance Account</t>
  </si>
  <si>
    <t>Renewable Connection Capital Deferral Account</t>
  </si>
  <si>
    <t>Smart Grid Capital Deferral Account</t>
  </si>
  <si>
    <t>Renewable Connection OM&amp;A Deferral Account</t>
  </si>
  <si>
    <t>Renewable Connection Funding Adder Deferral Account</t>
  </si>
  <si>
    <t>Smart Grid OM&amp;A Deferral Account</t>
  </si>
  <si>
    <t>Smart Grid Funding Adder Deferral Account</t>
  </si>
  <si>
    <t>LV Variance Account</t>
  </si>
  <si>
    <t>Smart Meter Capital and Recovery Variance Account</t>
  </si>
  <si>
    <t>Smart Meter OM&amp;A Variance Account</t>
  </si>
  <si>
    <t>CDM Contra Account</t>
  </si>
  <si>
    <t>Bd-approved CDM Variance Account</t>
  </si>
  <si>
    <t xml:space="preserve">LRAM Variance Account </t>
  </si>
  <si>
    <t>IFRS -CGAAP Transition PP&amp;E Amounts</t>
  </si>
  <si>
    <t>RSVA-GA</t>
  </si>
  <si>
    <t>2006 PILs Variance</t>
  </si>
  <si>
    <t>Reg Balance Control Account</t>
  </si>
  <si>
    <t>Non-Utility Shareholders' Equity</t>
  </si>
  <si>
    <t>Charges - Smart Metering Entity Charge</t>
  </si>
  <si>
    <t>6205-1</t>
  </si>
  <si>
    <t>Sub-Account LEAP Funding</t>
  </si>
  <si>
    <t>Charges-Smart Metering Entity</t>
  </si>
  <si>
    <t>Charges - Smart Metering Entity</t>
  </si>
  <si>
    <t xml:space="preserve">Charges - Smart Metering Entity </t>
  </si>
  <si>
    <t>Sub-account LEAP Funding</t>
  </si>
  <si>
    <t>Sub-account LEAP funding</t>
  </si>
  <si>
    <t xml:space="preserve">●  Row 274 has been added, to allow for new account 4086 SSS Administration Charge.  </t>
  </si>
  <si>
    <t>●  Cells D78 and D79 are the balances in Account 1575 and 1576.  The recovery of these balances is not done through the service revenue requirement and distribution rates, rather through a rate rider per memo June 25, 2013.  Version 3.1 differs from 3.0 in this regard.</t>
  </si>
  <si>
    <t>●  Rows 284 and 285 have been added, to allow for separate allocation of the Account Set-Up Charges sub-account distinct from other revenue streams in Account 4235.   Enter the sub-account amounts at Cell F284 and F285 and enter negative sum at F284 (should be the negative of D284).  No explanation is required.</t>
  </si>
  <si>
    <t>●  Column G is used for costs that are directly allocated.  Put the appropriate total amount in Column G, and the model places it into I-9 to be included in the class revenue requirement of the applicable class.</t>
  </si>
  <si>
    <t>●  Row 11: calculate weighting factors reflecting only installed capital costs recorded in Account 1855 – Services.  Where there is variety of situations within a class, provide a single factor that is suitable for the whole class. See examples in the boxes below.</t>
  </si>
  <si>
    <t>Weighting factor for residential @ $1,000 is 1.00</t>
  </si>
  <si>
    <t>Assume that 100 of them are industrial customers served by a single span of overhead conductor.  The amount remaining on the books in Account 1855 is $500, though  the current cost of replacing the service including labour would be much larger.</t>
  </si>
  <si>
    <t>Calculation of a single factor for GS&gt;50 class -- weighted average of embedded book values including installation</t>
  </si>
  <si>
    <t>Assume that 5 of the15  customers have a large number of devices and the number of devices changes from time to time, so additional clerical attention is required each month amounting to $50 over the group ($10 per bill).  Assuming that other costs are the same as for a residential customer at $1.50 per bill, the average cost is $11.50 per bill.</t>
  </si>
  <si>
    <t>Calculation of index for USL class (weighted average of 5 and 10 customers)</t>
  </si>
  <si>
    <t xml:space="preserve">●  Cells B10, B13, B16 and B19 are used to flag internal inconsistencies that may exist amongst the application exhibits.  </t>
  </si>
  <si>
    <t>●  Rows 33-36  - enter the currently approved rates for each class.  Include the Transformer Ownership Allowance for the applicable classes.</t>
  </si>
  <si>
    <t>Existing TOA Rate</t>
  </si>
  <si>
    <t>●  As an alternative run of the CA Model, but not for submission with the application, it may be useful to enter the rates that are being proposed in the application in Rows 33-36.  See notes to Worksheet O-1 below.</t>
  </si>
  <si>
    <t>●  Row 18 ‘Number of devices’ was added as of version 2 of the model.  Generally this will require input for the Street Lighting and Unmetered Scattered Load classes.</t>
  </si>
  <si>
    <t>●  The number of devices (Row 18) should be equal to or greater than the number of connections (Row 19)</t>
  </si>
  <si>
    <t>●  Entries for USL, Street lighting and Sentinel Lighting in worksheet I7.1 and I7.2 are 0.  For any cost of estimating or verifying unmetered loads, see note re direct allocation under worksheet I9.</t>
  </si>
  <si>
    <t>●  Remember that costs associated with verifying and updating estimates of unmetered loads may be allocated directly to the applicable class.  [EB-2005-0317, Cost allocation Review, Board Directions, p. 87].</t>
  </si>
  <si>
    <t>●  “Appendix 2-P” means Appendix 2-P in 2014 Appendix 2 Filing Requirements.</t>
  </si>
  <si>
    <t>▪  Cells D18 and beyond are the inputs to Appendix 2-P, Table B, Column 7B.</t>
  </si>
  <si>
    <t xml:space="preserve">▪  Cells D19 and beyond are the inputs to Appendix 2-P, Table B, Column 7E, </t>
  </si>
  <si>
    <t>▪  Cells D23 and beyond are the hypothetical distribution revenue, by class, if there were no rate re-balancing.  These cells are the inputs to Appendix 2-P, Table B, Column 7C.</t>
  </si>
  <si>
    <t>▪  Cells D75 and beyond are the inputs to Appendix 2-P, table C, second column “Status Quo Ratios”.</t>
  </si>
  <si>
    <t>The 2014 Filing Requirements do not require a second version of the model showing revenue with proposed rates.  However, it may be helpful to the user to verify the proposed distribution rates and ratios by substituting proposed rates in place of currently approved ones in I-6.1.  Having made that change, there should be no deficiency row 21 versus 25, and the revenue to cost ratios (row  75) should now be the proposed ratios.</t>
  </si>
  <si>
    <r>
      <t>Ø</t>
    </r>
    <r>
      <rPr>
        <sz val="7"/>
        <rFont val="Times New Roman"/>
        <family val="1"/>
      </rPr>
      <t xml:space="preserve">  </t>
    </r>
    <r>
      <rPr>
        <sz val="12"/>
        <rFont val="Arial"/>
        <family val="2"/>
      </rPr>
      <t>At worksheet I6.1, modify the class load forecast inputs if it has changed since the original application, at Rows 25 -27.</t>
    </r>
  </si>
  <si>
    <t>▪  Cells D75 and beyond should show the newly-approved revenue to cost ratios.</t>
  </si>
  <si>
    <t>Worksheet E2 shows the proportions allocated to each rate class by the various allocators.  These allocators are linked to the applicable USoA accounts in worksheet E4.</t>
  </si>
  <si>
    <t>Worksheet E3</t>
  </si>
  <si>
    <t>The Peak Load Carrying Capability adjustment is entered at cell A14.  The default is 400 Watts.  The adjustment is related to the definition of Minimum System, i.e. categorization between customer-related and demand-related cost.  For further explanation see the Board Report EB-2005-0317.</t>
  </si>
  <si>
    <t>Worksheet E5</t>
  </si>
  <si>
    <t>Comparisons with RRWF</t>
  </si>
  <si>
    <t>RRWF Reference:</t>
  </si>
  <si>
    <t xml:space="preserve">▪  Cell F13 should be entered equal to RRWF tab 9 'Service Revenue Requirement' cell F26; </t>
  </si>
  <si>
    <t>9. cell F19</t>
  </si>
  <si>
    <t>9. cell F22</t>
  </si>
  <si>
    <t>9. cell F25</t>
  </si>
  <si>
    <t>▪  Cell F15 should be entered equal to RRWF tab 4 'Rate Base' cell G19</t>
  </si>
  <si>
    <t>9. cell G19</t>
  </si>
  <si>
    <t>Working Capital Allowance to be included in Rate Base (%)</t>
  </si>
  <si>
    <t>Structure KM (kMs of Roads in Service Area that have distribution line)</t>
  </si>
  <si>
    <t>●  In cell D15, enter the km of distribution line, regardless of voltage (structures, not circuits)  used in determining customer density of the service area.</t>
  </si>
  <si>
    <t>Deemed Equity Component of Rate Base  (ref: RRWF 7. cell F24)</t>
  </si>
  <si>
    <t>Deficiency/sufficiency  ( RRWF 8. cell F51)</t>
  </si>
  <si>
    <t>Miscellaneous Revenue (RRWF 5. cell F48)</t>
  </si>
  <si>
    <t>●  Be aware that the “Update” button hides and unhides columns, nothing more.  If you have entered data for a class in an input sheet, the data will remain until you delete the data.  (If you enter data for a class and subsequently change to ‘No’ for that class in I-2 and click Update, the data for the class will be hidden but will continue to affect range totals, allocators, etc.).</t>
  </si>
  <si>
    <t xml:space="preserve">The purpose of this worksheet is to aid in detecting and correcting instances in which an account is not fully allocated to the rate classes.  </t>
  </si>
  <si>
    <t>Each cell in columns J and L should be zero.  If the calculation is not zero, and the account involved is one that affects the revenue requirement (highlighted in column A of I-3) the reason for the discrepancy should be traced</t>
  </si>
  <si>
    <t>These instructions are included with the OEB CA Model version 2 and higher, as a reference for distributor staff and other users of the model.</t>
  </si>
  <si>
    <t xml:space="preserve">The instructions are organized by Input sheet (I1 to I9).  The instructions are followed by suggestions of how to use Output sheets O1, O2, O3.1 and O3.6, and the Exhibit sheets E2 - E5.  </t>
  </si>
  <si>
    <t>Worksheet O2</t>
  </si>
  <si>
    <t>Rows 14 - 17 provide information relevant to the Monthly Service Charge of each class, usually referred to as the floor (alternate versions in rows 14 and 16) and the ceiling in row 17 (based on Minimum System assumptions)</t>
  </si>
  <si>
    <t>Users of the model have observed that for some classes, the ceiling comes out lower than the floor, or even negative.  This occurs in situations where customer-related costs are relatively low compared to Demand-related costs, and appears to be a result of prorated depreciation on General Plant.  With this discrepancy remaining in the model, the precise calculation of the ceiling should be used with appropriate caution.</t>
  </si>
  <si>
    <t>●  Input to Cell  C11 is carried forward to the heading on all worksheets.</t>
  </si>
  <si>
    <t>●  The colour-coding used throughout the model is explained just below the applicant information area.</t>
  </si>
  <si>
    <t>The main purpose of this worksheet is to define the rate classes.</t>
  </si>
  <si>
    <t>●  If  the applicant is a Host Distributor with a separate class for the Embedded Distributor(s), use Row 29.  Otherwise, a Host Distributor should refer to Filing Requirements for instructions on how to reflect the Embedded Distributor in the applicable rate class.</t>
  </si>
  <si>
    <t>There are diagnostic cells at the top of I-3 for cross-references to the user's RRWF, to avoid filing information that is inconsistent.  The CA model works regardless of whether the diagnostic messages in cells H14 and H16 are flagging a discrepancy.</t>
  </si>
  <si>
    <t xml:space="preserve">●  Starting at Row 20, enter forecast amounts for USoA accounts in column D.  The CA Model has a few new Rows that are inserted for finer granularity within existing accounts.  </t>
  </si>
  <si>
    <t>● Note that SSS Administration revenue is now Account 4086, whereas it was previously a sub-account of 4080.</t>
  </si>
  <si>
    <t>●  Row 469 has been added to allow for inclusion of LEAP, distinct from other donations which are not recoverable.  Enter full amount of Account 6205 in cell D468, negative amount of LEAP in F468, and positive amount of LEAP in F469.  (Only the latter is recovered, and therefore must be allocated to classes.)</t>
  </si>
  <si>
    <t>●  Cell C12 requires data entry from the RRWF tab 4. Rate Base, Cell G14.  The message at D93 is intended to ensure consistency between the cost allocation model and the rest of the application.</t>
  </si>
  <si>
    <t>●  Columns L - O require the break-out of the aggregate depreciation  accounts into the sub-accounts for each asset account.</t>
  </si>
  <si>
    <t xml:space="preserve">●  In Cell D19, enter the percentage of OM&amp;A plus Cost of Power that is included as  working capital, eg.13%, or a percentage based on the distributor’s lead-lag study; </t>
  </si>
  <si>
    <t>●  Cell D21 yields a weighting factor to attribute pole access revenue in the same proportions as the corresponding allocation of costs.  Considering the NBV of all poles that yield pole rental revenue, enter the estimated percentage  of poles that are at Secondary voltage, and the remainder percentage (i.e. the poles at Primary voltage).</t>
  </si>
  <si>
    <t xml:space="preserve">This worksheet is used to input a weighting factor for services and a weighting factor for Billing and Collection.  Generallythe  Residential wieghting factor should be 1.0, with each other class weighted relative to that.  </t>
  </si>
  <si>
    <t>This input sheet is used to calculate hypothetical revenues, based on the test year volumetric forecast at the current rates.  (This calculation is also used in RRWF for the calculation of Revenue Sufficiency/Deficiency.)</t>
  </si>
  <si>
    <t>●  Rows 31, 44, 50 and 51 found in earlier versions of the model no longer play a role in the model. The model now relies on the distributor’s load forecast.</t>
  </si>
  <si>
    <t>●  If the Conditions of Service for a class of large customers require that all customers supply their own transformation, then the published rate is presumably for the class standard and the TOA should be entered as $0.</t>
  </si>
  <si>
    <t>●  Row 37 –  a placeholder Row for any other rate (e.g. separate rates per street lighting fixture, if charged in accition to kW demand).</t>
  </si>
  <si>
    <t xml:space="preserve">●  Row 39 is class revenue gross of TOA, and row 41 is net.  The model uses the latter in worksheet O1.  </t>
  </si>
  <si>
    <t>The main purpose of this owrkdsheet is to enter the forecast account balances.  For convenience the accounts that affect the test year revenue requirement have a yellow background in column A.  (All accounts that are reported for the RRRTrial Balance are included in I-3, although many of them do not affect the revenue requirement.)</t>
  </si>
  <si>
    <r>
      <t xml:space="preserve">Note that the </t>
    </r>
    <r>
      <rPr>
        <u/>
        <sz val="12"/>
        <rFont val="Arial"/>
        <family val="2"/>
      </rPr>
      <t>revenue</t>
    </r>
    <r>
      <rPr>
        <sz val="12"/>
        <rFont val="Arial"/>
        <family val="2"/>
      </rPr>
      <t xml:space="preserve"> formula calculates monthly fixed revenue from the largest of # of customers / connections / devices from Rows 18, 19 and 21 in worksheet I-6.2.  This is approriate if a class, eg streetlights, is billed per device, of if the number of devices equals the number of connections.  If this is not appropriate for the distributor’s rate structure, the distributor should correct the formula in row 39 for the applicable class(es), or over-write it with apecific cell references.  For example, if USL is billed per customer without regard to number of connections or devices, replace the MAX term with a simple reference to I-6.2 row 21.</t>
    </r>
  </si>
  <si>
    <t>●  The allocation of customer-related costs is based on customer count and connections.  "Daisy-chaining" is the situation where the number of devices exceeds the number of connections.  The allocation formula is appropriate if the distributors costs are proportional to the number of connections (and the corresponding weighting factor).  If this is not appropriate to the applicant's proposed approach, change the cell reference in the formula (eg to the corresponding number of devices) in worksheet E2, row 82, and also in the appropriate column(s) in worksheet E3.</t>
  </si>
  <si>
    <t xml:space="preserve">●  If the cost of equipment used to download billing data is included in Account 1860 – Meters, the cost of such equipment should be considered in this worksheet.  </t>
  </si>
  <si>
    <t>●  This worksheet has not been modified to reflect automated meter reading.  The Rows in worksheet I7.2continue to reflect differences in customer density, relative difficulty in reaching the meter, and frequency of reading the meter in the respective classes.  To the extent that these factors are now more nearly uniform due to automated meter reading, the distributor may find that the appropriate weights are close to 1.0 for all classes.</t>
  </si>
  <si>
    <t>●  There have been no changes to this worksheet.  If the distributor's most up-to-date load profile data comes from the Hydro One analysis used in the Informational Filing in 2006-7, then the data in worksheet I-8 may be the same for each class as was used for the Informational Filing -- except scaled up or down to reflect the current energy forecast compared to the class's energy used in the previous filing.</t>
  </si>
  <si>
    <t xml:space="preserve">●  The numerous columns to the right of I-9 are used for the purpose of burdening directly-allocated costs for a share of overhead costs.  No inputs are required </t>
  </si>
  <si>
    <t xml:space="preserve">●  The total amount of direct allocation is found in column C.  This amount must be attributed to one class, or to a subset of classes, in columns E - X. </t>
  </si>
  <si>
    <t>This is an output worksheet that shows the allocated revenue requirements and the revenue-to-cost ratios by rate class.  The diagnostic cells in this sheet check that the allocated costs reconcile to the account totals entered in worksheet I-3.</t>
  </si>
  <si>
    <t>●  Worksheet E4 is not locked, and the user may propose to allocate any account using a different allocator than the defalt found in the model.  If the applicant is proposing to use a different allocator, please note that this would be a departure from standard policy and should be identified and explained in Exhibit 7 of the applicaiton.</t>
  </si>
  <si>
    <t>●  If proposing a PLCC of other than 400 Watts, this should be identified and explained in Exhibit 7.</t>
  </si>
  <si>
    <t xml:space="preserve"> Note that the cost of the Smart Meter Entity is treated as a pass-through cost with its own rate rider.  It is not included in the service  revenue requirement and is not allocated in this model, except as a component of Working Capital (account 4751).</t>
  </si>
  <si>
    <t>1565-1860</t>
  </si>
  <si>
    <t>2105x</t>
  </si>
  <si>
    <t>See I4 BO Assets and O7</t>
  </si>
  <si>
    <r>
      <t xml:space="preserve">If you have completed the Cost Allocation filing model and prepared to submit your findings to the Ontario Energy Board, please note that you have </t>
    </r>
    <r>
      <rPr>
        <u/>
        <sz val="14"/>
        <rFont val="Arial"/>
        <family val="2"/>
      </rPr>
      <t>two</t>
    </r>
    <r>
      <rPr>
        <sz val="14"/>
        <rFont val="Arial"/>
        <family val="2"/>
      </rPr>
      <t xml:space="preserve"> saving options.  The 2014 Filing Requirements request that a copy of Option 1 be filed in live Excel format.</t>
    </r>
  </si>
  <si>
    <t>Print and submit sheets I6, I8, O1, and O2 within Exhibit 7 of the application</t>
  </si>
  <si>
    <t>(Note that the rolled-up version is no longer required in a COS filing.)</t>
  </si>
  <si>
    <t>Fort Frances Power Corporation</t>
  </si>
  <si>
    <t>EB-2013-0130</t>
  </si>
  <si>
    <t>Joerg Ruppenstein</t>
  </si>
  <si>
    <t>President and CEO</t>
  </si>
  <si>
    <t>807-274-9291</t>
  </si>
  <si>
    <t>ffpc@fort-frances.com</t>
  </si>
  <si>
    <t>NO</t>
  </si>
  <si>
    <t>General Service Less Than 50 kW</t>
  </si>
  <si>
    <t>General Service 50 to 4,999 kW</t>
  </si>
  <si>
    <t>Street Lighting</t>
  </si>
  <si>
    <t>Smart Meters 3 Ph Demand</t>
  </si>
  <si>
    <t xml:space="preserve">FFPC's Smart Meter Initiative was completed in 2010 in which all meters, including GS&gt;50 kW customers, were changed to Smart Meter technology and all customers use the ODS/MDMR systems to bill our customers. </t>
  </si>
  <si>
    <t>Includes Spare Meters</t>
  </si>
  <si>
    <t>*</t>
  </si>
  <si>
    <t>*  Street Light Forecast kWh has been reduced to reflect LED Retrofit conversion.</t>
  </si>
  <si>
    <t>9. cell lF23</t>
  </si>
  <si>
    <t>Computer Equipment - Hardware &amp; Software (Model Only)</t>
  </si>
  <si>
    <t>2105 Accum Depr</t>
  </si>
  <si>
    <t>5705 Deprec</t>
  </si>
  <si>
    <t>Other Tangible Property-Net Fixed Adjustment</t>
  </si>
</sst>
</file>

<file path=xl/styles.xml><?xml version="1.0" encoding="utf-8"?>
<styleSheet xmlns="http://schemas.openxmlformats.org/spreadsheetml/2006/main">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
    <numFmt numFmtId="169" formatCode="_-* #,##0_-;\-* #,##0_-;_-* &quot;-&quot;??_-;_-@_-"/>
    <numFmt numFmtId="170" formatCode="&quot;$&quot;#,##0"/>
    <numFmt numFmtId="171" formatCode="&quot;$&quot;#,##0.00"/>
    <numFmt numFmtId="172" formatCode="_(&quot;$&quot;* #,##0_);_(&quot;$&quot;* \(#,##0\);_(&quot;$&quot;* &quot;-&quot;??_);_(@_)"/>
    <numFmt numFmtId="173" formatCode="_-&quot;$&quot;* #,##0_-;\-&quot;$&quot;* #,##0_-;_-&quot;$&quot;* &quot;-&quot;??_-;_-@_-"/>
    <numFmt numFmtId="174" formatCode="[$$-1009]#,##0.0000"/>
    <numFmt numFmtId="175" formatCode="_-* #,##0.0000_-;\-* #,##0.0000_-;_-* &quot;-&quot;_-;_-@_-"/>
    <numFmt numFmtId="176" formatCode="&quot;$&quot;#,##0.0000"/>
    <numFmt numFmtId="177" formatCode="[$-F800]dddd\,\ mmmm\ dd\,\ yyyy"/>
    <numFmt numFmtId="178" formatCode="#,##0_ ;\-#,##0\ "/>
    <numFmt numFmtId="179" formatCode="&quot;$&quot;#,##0_);[Black]\(&quot;$&quot;#,##0\)"/>
    <numFmt numFmtId="180" formatCode="_-&quot;$&quot;* #,##0.00_-;[Red]&quot;$&quot;* \(#,##0.00\)_-;_-&quot;$&quot;* &quot;-&quot;??_-;_-@_-"/>
    <numFmt numFmtId="181" formatCode="_-&quot;$&quot;* #,##0_-;[Red]&quot;$&quot;* \(#,##0\)_-;_-&quot;$&quot;* &quot;-&quot;??_-;_-@_-"/>
    <numFmt numFmtId="182" formatCode="0.0000"/>
    <numFmt numFmtId="183" formatCode="&quot;$&quot;#,##0.0000_);[Red]\(&quot;$&quot;#,##0.0000\)"/>
    <numFmt numFmtId="184" formatCode="&quot;$&quot;#,##0;\(&quot;$&quot;#,##0\)\ "/>
    <numFmt numFmtId="185" formatCode="_-* #,##0.0_-;\-* #,##0.0_-;_-* &quot;-&quot;??_-;_-@_-"/>
    <numFmt numFmtId="186" formatCode="_(* #,##0_);_(* \(#,##0\);_(* &quot;-&quot;??_);_(@_)"/>
    <numFmt numFmtId="187" formatCode="0.000%"/>
  </numFmts>
  <fonts count="161">
    <font>
      <sz val="10"/>
      <name val="Arial"/>
    </font>
    <font>
      <sz val="10"/>
      <name val="Arial"/>
      <family val="2"/>
    </font>
    <font>
      <b/>
      <sz val="18"/>
      <name val="Arial"/>
      <family val="2"/>
    </font>
    <font>
      <b/>
      <sz val="12"/>
      <name val="Arial"/>
      <family val="2"/>
    </font>
    <font>
      <u/>
      <sz val="10"/>
      <color indexed="12"/>
      <name val="Arial"/>
      <family val="2"/>
    </font>
    <font>
      <b/>
      <sz val="8"/>
      <name val="Arial"/>
      <family val="2"/>
    </font>
    <font>
      <sz val="8"/>
      <name val="Arial"/>
      <family val="2"/>
    </font>
    <font>
      <sz val="8"/>
      <name val="Arial"/>
      <family val="2"/>
    </font>
    <font>
      <b/>
      <sz val="8"/>
      <name val="Arial"/>
      <family val="2"/>
    </font>
    <font>
      <sz val="8"/>
      <color indexed="16"/>
      <name val="Arial"/>
      <family val="2"/>
    </font>
    <font>
      <sz val="8"/>
      <color indexed="12"/>
      <name val="Arial"/>
      <family val="2"/>
    </font>
    <font>
      <b/>
      <sz val="8"/>
      <color indexed="16"/>
      <name val="Arial"/>
      <family val="2"/>
    </font>
    <font>
      <b/>
      <sz val="8"/>
      <color indexed="12"/>
      <name val="Arial"/>
      <family val="2"/>
    </font>
    <font>
      <b/>
      <sz val="8"/>
      <color indexed="12"/>
      <name val="Arial"/>
      <family val="2"/>
    </font>
    <font>
      <sz val="8"/>
      <color indexed="12"/>
      <name val="Arial"/>
      <family val="2"/>
    </font>
    <font>
      <b/>
      <sz val="8"/>
      <color indexed="81"/>
      <name val="Tahoma"/>
      <family val="2"/>
    </font>
    <font>
      <b/>
      <sz val="8"/>
      <color indexed="16"/>
      <name val="Arial"/>
      <family val="2"/>
    </font>
    <font>
      <b/>
      <sz val="10"/>
      <name val="Arial"/>
      <family val="2"/>
    </font>
    <font>
      <sz val="11"/>
      <name val="Arial"/>
      <family val="2"/>
    </font>
    <font>
      <sz val="8"/>
      <color indexed="21"/>
      <name val="Arial"/>
      <family val="2"/>
    </font>
    <font>
      <sz val="8"/>
      <color indexed="21"/>
      <name val="Arial"/>
      <family val="2"/>
    </font>
    <font>
      <b/>
      <sz val="8"/>
      <color indexed="60"/>
      <name val="Arial"/>
      <family val="2"/>
    </font>
    <font>
      <sz val="8"/>
      <color indexed="60"/>
      <name val="Arial"/>
      <family val="2"/>
    </font>
    <font>
      <b/>
      <sz val="8"/>
      <color indexed="60"/>
      <name val="Arial"/>
      <family val="2"/>
    </font>
    <font>
      <b/>
      <sz val="12"/>
      <name val="Arial"/>
      <family val="2"/>
    </font>
    <font>
      <b/>
      <sz val="8"/>
      <color indexed="61"/>
      <name val="Arial"/>
      <family val="2"/>
    </font>
    <font>
      <b/>
      <sz val="8"/>
      <color indexed="21"/>
      <name val="Arial"/>
      <family val="2"/>
    </font>
    <font>
      <b/>
      <u/>
      <sz val="8"/>
      <name val="Arial"/>
      <family val="2"/>
    </font>
    <font>
      <b/>
      <sz val="10"/>
      <color indexed="10"/>
      <name val="Arial"/>
      <family val="2"/>
    </font>
    <font>
      <b/>
      <sz val="8"/>
      <color indexed="10"/>
      <name val="Arial"/>
      <family val="2"/>
    </font>
    <font>
      <b/>
      <sz val="10"/>
      <name val="Arial"/>
      <family val="2"/>
    </font>
    <font>
      <sz val="12"/>
      <name val="Arial"/>
      <family val="2"/>
    </font>
    <font>
      <sz val="10"/>
      <name val="Arial"/>
      <family val="2"/>
    </font>
    <font>
      <sz val="12"/>
      <name val="Arial"/>
      <family val="2"/>
    </font>
    <font>
      <sz val="10"/>
      <name val="Arial"/>
      <family val="2"/>
    </font>
    <font>
      <b/>
      <sz val="10"/>
      <color indexed="12"/>
      <name val="Arial"/>
      <family val="2"/>
    </font>
    <font>
      <sz val="10"/>
      <color indexed="12"/>
      <name val="Arial"/>
      <family val="2"/>
    </font>
    <font>
      <b/>
      <u/>
      <sz val="10"/>
      <name val="Arial"/>
      <family val="2"/>
    </font>
    <font>
      <sz val="22"/>
      <name val="Arial Black"/>
      <family val="2"/>
    </font>
    <font>
      <sz val="22"/>
      <name val="Algerian"/>
      <family val="5"/>
    </font>
    <font>
      <sz val="22"/>
      <color indexed="12"/>
      <name val="Algerian"/>
      <family val="5"/>
    </font>
    <font>
      <b/>
      <sz val="20"/>
      <color indexed="10"/>
      <name val="Cooper Black"/>
      <family val="1"/>
    </font>
    <font>
      <b/>
      <sz val="20"/>
      <name val="Cooper Black"/>
      <family val="1"/>
    </font>
    <font>
      <b/>
      <sz val="8"/>
      <color indexed="9"/>
      <name val="Arial"/>
      <family val="2"/>
    </font>
    <font>
      <sz val="11"/>
      <name val="Arial"/>
      <family val="2"/>
    </font>
    <font>
      <b/>
      <sz val="11"/>
      <name val="Arial"/>
      <family val="2"/>
    </font>
    <font>
      <b/>
      <sz val="12"/>
      <name val="Cooper Black"/>
      <family val="1"/>
    </font>
    <font>
      <b/>
      <u/>
      <sz val="12"/>
      <color indexed="10"/>
      <name val="Cooper Black"/>
      <family val="1"/>
    </font>
    <font>
      <i/>
      <sz val="10"/>
      <name val="Arial"/>
      <family val="2"/>
    </font>
    <font>
      <b/>
      <sz val="16"/>
      <color indexed="10"/>
      <name val="Cooper Black"/>
      <family val="1"/>
    </font>
    <font>
      <b/>
      <u/>
      <sz val="16"/>
      <name val="Cooper Black"/>
      <family val="1"/>
    </font>
    <font>
      <sz val="10"/>
      <name val="Arial Black"/>
      <family val="2"/>
    </font>
    <font>
      <sz val="12"/>
      <color indexed="12"/>
      <name val="Cooper Black"/>
      <family val="1"/>
    </font>
    <font>
      <b/>
      <sz val="14"/>
      <name val="Arial"/>
      <family val="2"/>
    </font>
    <font>
      <sz val="14"/>
      <name val="Arial"/>
      <family val="2"/>
    </font>
    <font>
      <sz val="16"/>
      <color indexed="12"/>
      <name val="Algerian"/>
      <family val="5"/>
    </font>
    <font>
      <sz val="14"/>
      <color indexed="12"/>
      <name val="Cooper Black"/>
      <family val="1"/>
    </font>
    <font>
      <sz val="18"/>
      <color indexed="12"/>
      <name val="Algerian"/>
      <family val="5"/>
    </font>
    <font>
      <sz val="16"/>
      <name val="Cooper Black"/>
      <family val="1"/>
    </font>
    <font>
      <sz val="14"/>
      <name val="Cooper Black"/>
      <family val="1"/>
    </font>
    <font>
      <b/>
      <sz val="16"/>
      <name val="Cooper Black"/>
      <family val="1"/>
    </font>
    <font>
      <b/>
      <u/>
      <sz val="12"/>
      <name val="Arial"/>
      <family val="2"/>
    </font>
    <font>
      <sz val="12"/>
      <color indexed="10"/>
      <name val="Arial"/>
      <family val="2"/>
    </font>
    <font>
      <b/>
      <u/>
      <sz val="12"/>
      <color indexed="12"/>
      <name val="Arial"/>
      <family val="2"/>
    </font>
    <font>
      <b/>
      <sz val="10"/>
      <color indexed="8"/>
      <name val="Arial"/>
      <family val="2"/>
    </font>
    <font>
      <b/>
      <sz val="12"/>
      <color indexed="12"/>
      <name val="Arial"/>
      <family val="2"/>
    </font>
    <font>
      <b/>
      <sz val="10"/>
      <color indexed="12"/>
      <name val="Arial"/>
      <family val="2"/>
    </font>
    <font>
      <sz val="10"/>
      <color indexed="16"/>
      <name val="Arial"/>
      <family val="2"/>
    </font>
    <font>
      <sz val="10"/>
      <name val="Arial"/>
      <family val="2"/>
    </font>
    <font>
      <sz val="10"/>
      <color indexed="12"/>
      <name val="Arial"/>
      <family val="2"/>
    </font>
    <font>
      <sz val="10"/>
      <name val="Arial"/>
      <family val="2"/>
    </font>
    <font>
      <b/>
      <sz val="10"/>
      <color indexed="16"/>
      <name val="Arial"/>
      <family val="2"/>
    </font>
    <font>
      <b/>
      <sz val="10"/>
      <color indexed="48"/>
      <name val="Arial"/>
      <family val="2"/>
    </font>
    <font>
      <sz val="10"/>
      <color indexed="48"/>
      <name val="Arial"/>
      <family val="2"/>
    </font>
    <font>
      <sz val="10"/>
      <color indexed="10"/>
      <name val="Arial"/>
      <family val="2"/>
    </font>
    <font>
      <sz val="10"/>
      <name val="Arial"/>
      <family val="2"/>
    </font>
    <font>
      <sz val="10"/>
      <color indexed="60"/>
      <name val="Arial"/>
      <family val="2"/>
    </font>
    <font>
      <sz val="8"/>
      <color indexed="9"/>
      <name val="Arial"/>
      <family val="2"/>
    </font>
    <font>
      <b/>
      <u/>
      <sz val="14"/>
      <name val="Arial"/>
      <family val="2"/>
    </font>
    <font>
      <b/>
      <i/>
      <sz val="10"/>
      <name val="Arial"/>
      <family val="2"/>
    </font>
    <font>
      <b/>
      <u/>
      <sz val="12"/>
      <name val="Arial"/>
      <family val="2"/>
    </font>
    <font>
      <b/>
      <sz val="10"/>
      <color indexed="16"/>
      <name val="Arial"/>
      <family val="2"/>
    </font>
    <font>
      <b/>
      <sz val="9"/>
      <color indexed="8"/>
      <name val="Arial"/>
      <family val="2"/>
    </font>
    <font>
      <sz val="10"/>
      <color indexed="16"/>
      <name val="Arial"/>
      <family val="2"/>
    </font>
    <font>
      <b/>
      <u/>
      <sz val="14"/>
      <color indexed="10"/>
      <name val="Arial"/>
      <family val="2"/>
    </font>
    <font>
      <b/>
      <sz val="10"/>
      <color indexed="61"/>
      <name val="Arial"/>
      <family val="2"/>
    </font>
    <font>
      <b/>
      <sz val="10"/>
      <color indexed="17"/>
      <name val="Arial"/>
      <family val="2"/>
    </font>
    <font>
      <b/>
      <u/>
      <sz val="10"/>
      <name val="Arial"/>
      <family val="2"/>
    </font>
    <font>
      <sz val="10"/>
      <color indexed="8"/>
      <name val="Times New Roman"/>
      <family val="1"/>
    </font>
    <font>
      <sz val="10"/>
      <name val="Arial"/>
      <family val="2"/>
    </font>
    <font>
      <sz val="10"/>
      <color indexed="8"/>
      <name val="Arial"/>
      <family val="2"/>
    </font>
    <font>
      <sz val="10"/>
      <name val="Arial"/>
      <family val="2"/>
    </font>
    <font>
      <b/>
      <u/>
      <sz val="16"/>
      <name val="Arial"/>
      <family val="2"/>
    </font>
    <font>
      <b/>
      <sz val="14"/>
      <name val="Arial"/>
      <family val="2"/>
    </font>
    <font>
      <b/>
      <u/>
      <sz val="16"/>
      <name val="Arial"/>
      <family val="2"/>
    </font>
    <font>
      <b/>
      <u/>
      <sz val="18"/>
      <name val="Arial"/>
      <family val="2"/>
    </font>
    <font>
      <b/>
      <i/>
      <sz val="12"/>
      <name val="Arial"/>
      <family val="2"/>
    </font>
    <font>
      <i/>
      <sz val="10"/>
      <color indexed="12"/>
      <name val="Arial"/>
      <family val="2"/>
    </font>
    <font>
      <i/>
      <sz val="10"/>
      <color indexed="8"/>
      <name val="Arial"/>
      <family val="2"/>
    </font>
    <font>
      <b/>
      <u/>
      <sz val="18"/>
      <name val="Arial"/>
      <family val="2"/>
    </font>
    <font>
      <b/>
      <i/>
      <sz val="10"/>
      <color indexed="12"/>
      <name val="Arial"/>
      <family val="2"/>
    </font>
    <font>
      <i/>
      <sz val="8"/>
      <name val="Arial"/>
      <family val="2"/>
    </font>
    <font>
      <b/>
      <i/>
      <sz val="8"/>
      <name val="Arial"/>
      <family val="2"/>
    </font>
    <font>
      <b/>
      <i/>
      <sz val="10"/>
      <name val="Arial"/>
      <family val="2"/>
    </font>
    <font>
      <b/>
      <i/>
      <sz val="10"/>
      <color indexed="12"/>
      <name val="Arial"/>
      <family val="2"/>
    </font>
    <font>
      <sz val="10"/>
      <name val="Arial"/>
      <family val="2"/>
    </font>
    <font>
      <b/>
      <sz val="11"/>
      <name val="Arial"/>
      <family val="2"/>
    </font>
    <font>
      <sz val="11"/>
      <color indexed="12"/>
      <name val="Arial"/>
      <family val="2"/>
    </font>
    <font>
      <sz val="12"/>
      <color indexed="12"/>
      <name val="Arial"/>
      <family val="2"/>
    </font>
    <font>
      <b/>
      <u/>
      <sz val="11"/>
      <name val="Arial"/>
      <family val="2"/>
    </font>
    <font>
      <b/>
      <sz val="10"/>
      <color indexed="60"/>
      <name val="Arial"/>
      <family val="2"/>
    </font>
    <font>
      <sz val="12"/>
      <color indexed="60"/>
      <name val="Arial"/>
      <family val="2"/>
    </font>
    <font>
      <b/>
      <u val="singleAccounting"/>
      <sz val="10"/>
      <name val="Arial"/>
      <family val="2"/>
    </font>
    <font>
      <u val="singleAccounting"/>
      <sz val="10"/>
      <color indexed="60"/>
      <name val="Arial"/>
      <family val="2"/>
    </font>
    <font>
      <b/>
      <sz val="12"/>
      <color indexed="61"/>
      <name val="Arial"/>
      <family val="2"/>
    </font>
    <font>
      <sz val="10"/>
      <color indexed="60"/>
      <name val="Arial"/>
      <family val="2"/>
    </font>
    <font>
      <sz val="10"/>
      <name val="Arial"/>
      <family val="2"/>
    </font>
    <font>
      <sz val="12"/>
      <color indexed="8"/>
      <name val="Arial"/>
      <family val="2"/>
    </font>
    <font>
      <sz val="10"/>
      <color indexed="48"/>
      <name val="Arial"/>
      <family val="2"/>
    </font>
    <font>
      <b/>
      <sz val="10"/>
      <color indexed="9"/>
      <name val="Arial"/>
      <family val="2"/>
    </font>
    <font>
      <sz val="10"/>
      <name val="Arial"/>
      <family val="2"/>
    </font>
    <font>
      <sz val="10"/>
      <color indexed="9"/>
      <name val="Arial"/>
      <family val="2"/>
    </font>
    <font>
      <b/>
      <sz val="12"/>
      <color indexed="8"/>
      <name val="Arial"/>
      <family val="2"/>
    </font>
    <font>
      <b/>
      <sz val="12"/>
      <color indexed="10"/>
      <name val="Arial"/>
      <family val="2"/>
    </font>
    <font>
      <sz val="10"/>
      <color indexed="18"/>
      <name val="Cooper Black"/>
      <family val="1"/>
    </font>
    <font>
      <b/>
      <u/>
      <sz val="14"/>
      <name val="Arial"/>
      <family val="2"/>
    </font>
    <font>
      <sz val="9"/>
      <name val="Arial"/>
      <family val="2"/>
    </font>
    <font>
      <b/>
      <u/>
      <sz val="14"/>
      <color indexed="8"/>
      <name val="Arial"/>
      <family val="2"/>
    </font>
    <font>
      <sz val="10"/>
      <name val="Arial"/>
      <family val="2"/>
    </font>
    <font>
      <i/>
      <sz val="10"/>
      <name val="Arial"/>
      <family val="2"/>
    </font>
    <font>
      <sz val="10"/>
      <name val="Arial"/>
      <family val="2"/>
    </font>
    <font>
      <sz val="9"/>
      <color indexed="9"/>
      <name val="Arial"/>
      <family val="2"/>
    </font>
    <font>
      <sz val="12"/>
      <color indexed="9"/>
      <name val="Arial"/>
      <family val="2"/>
    </font>
    <font>
      <sz val="11"/>
      <color indexed="9"/>
      <name val="Arial"/>
      <family val="2"/>
    </font>
    <font>
      <b/>
      <u/>
      <sz val="10"/>
      <color indexed="8"/>
      <name val="Arial"/>
      <family val="2"/>
    </font>
    <font>
      <b/>
      <sz val="10"/>
      <color indexed="10"/>
      <name val="Arial"/>
      <family val="2"/>
    </font>
    <font>
      <sz val="8"/>
      <name val="Arial"/>
      <family val="2"/>
    </font>
    <font>
      <sz val="12"/>
      <name val="Wingdings"/>
      <charset val="2"/>
    </font>
    <font>
      <sz val="7"/>
      <name val="Times New Roman"/>
      <family val="1"/>
    </font>
    <font>
      <sz val="10"/>
      <color indexed="10"/>
      <name val="Arial"/>
      <family val="2"/>
    </font>
    <font>
      <sz val="8"/>
      <color indexed="10"/>
      <name val="Arial"/>
      <family val="2"/>
    </font>
    <font>
      <sz val="8"/>
      <name val="Arial"/>
      <family val="2"/>
    </font>
    <font>
      <b/>
      <sz val="10"/>
      <color rgb="FF0000FF"/>
      <name val="Arial"/>
      <family val="2"/>
    </font>
    <font>
      <b/>
      <sz val="12"/>
      <color rgb="FFFF0000"/>
      <name val="Arial"/>
      <family val="2"/>
    </font>
    <font>
      <u/>
      <sz val="14"/>
      <name val="Arial"/>
      <family val="2"/>
    </font>
    <font>
      <b/>
      <sz val="11"/>
      <color theme="3"/>
      <name val="Arial"/>
      <family val="2"/>
    </font>
    <font>
      <b/>
      <sz val="12"/>
      <color theme="3"/>
      <name val="Arial"/>
      <family val="2"/>
    </font>
    <font>
      <b/>
      <sz val="10"/>
      <color rgb="FF000000"/>
      <name val="Arial"/>
      <family val="2"/>
    </font>
    <font>
      <sz val="16"/>
      <name val="Arial"/>
      <family val="2"/>
    </font>
    <font>
      <b/>
      <u/>
      <sz val="12"/>
      <color rgb="FF0070C0"/>
      <name val="Arial"/>
      <family val="2"/>
    </font>
    <font>
      <sz val="12"/>
      <color rgb="FFFF0000"/>
      <name val="Arial"/>
      <family val="2"/>
    </font>
    <font>
      <u/>
      <sz val="12"/>
      <name val="Arial"/>
      <family val="2"/>
    </font>
    <font>
      <b/>
      <sz val="8"/>
      <name val="Calibri"/>
      <family val="2"/>
      <scheme val="minor"/>
    </font>
    <font>
      <b/>
      <sz val="10"/>
      <name val="Calibri"/>
      <family val="2"/>
      <scheme val="minor"/>
    </font>
    <font>
      <b/>
      <sz val="10"/>
      <color indexed="12"/>
      <name val="Calibri"/>
      <family val="2"/>
      <scheme val="minor"/>
    </font>
    <font>
      <b/>
      <sz val="9"/>
      <name val="Arial"/>
      <family val="2"/>
    </font>
    <font>
      <sz val="10"/>
      <color indexed="12"/>
      <name val="Calibri"/>
      <family val="2"/>
      <scheme val="minor"/>
    </font>
    <font>
      <sz val="10"/>
      <name val="Calibri"/>
      <family val="2"/>
      <scheme val="minor"/>
    </font>
    <font>
      <b/>
      <sz val="11"/>
      <name val="Calibri"/>
      <family val="2"/>
      <scheme val="minor"/>
    </font>
    <font>
      <sz val="11"/>
      <color indexed="12"/>
      <name val="Calibri"/>
      <family val="2"/>
      <scheme val="minor"/>
    </font>
    <font>
      <sz val="11"/>
      <name val="Calibri"/>
      <family val="2"/>
      <scheme val="minor"/>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5"/>
        <bgColor indexed="64"/>
      </patternFill>
    </fill>
    <fill>
      <patternFill patternType="solid">
        <fgColor indexed="52"/>
        <bgColor indexed="64"/>
      </patternFill>
    </fill>
    <fill>
      <patternFill patternType="solid">
        <fgColor indexed="10"/>
        <bgColor indexed="64"/>
      </patternFill>
    </fill>
    <fill>
      <patternFill patternType="solid">
        <fgColor indexed="44"/>
        <bgColor indexed="64"/>
      </patternFill>
    </fill>
    <fill>
      <patternFill patternType="solid">
        <fgColor indexed="15"/>
        <bgColor indexed="64"/>
      </patternFill>
    </fill>
    <fill>
      <patternFill patternType="solid">
        <fgColor indexed="51"/>
        <bgColor indexed="64"/>
      </patternFill>
    </fill>
    <fill>
      <patternFill patternType="solid">
        <fgColor indexed="63"/>
        <bgColor indexed="64"/>
      </patternFill>
    </fill>
    <fill>
      <patternFill patternType="solid">
        <fgColor indexed="53"/>
        <bgColor indexed="64"/>
      </patternFill>
    </fill>
    <fill>
      <patternFill patternType="gray125">
        <bgColor indexed="51"/>
      </patternFill>
    </fill>
    <fill>
      <patternFill patternType="solid">
        <fgColor indexed="13"/>
        <bgColor indexed="64"/>
      </patternFill>
    </fill>
    <fill>
      <patternFill patternType="solid">
        <fgColor indexed="14"/>
        <bgColor indexed="64"/>
      </patternFill>
    </fill>
    <fill>
      <patternFill patternType="solid">
        <fgColor indexed="8"/>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6" tint="0.79998168889431442"/>
        <bgColor indexed="42"/>
      </patternFill>
    </fill>
    <fill>
      <patternFill patternType="solid">
        <fgColor theme="5" tint="0.79998168889431442"/>
        <bgColor indexed="64"/>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0000"/>
        <bgColor indexed="64"/>
      </patternFill>
    </fill>
    <fill>
      <patternFill patternType="solid">
        <fgColor theme="5" tint="0.59999389629810485"/>
        <bgColor indexed="64"/>
      </patternFill>
    </fill>
  </fills>
  <borders count="110">
    <border>
      <left/>
      <right/>
      <top/>
      <bottom/>
      <diagonal/>
    </border>
    <border>
      <left/>
      <right/>
      <top style="double">
        <color indexed="0"/>
      </top>
      <bottom/>
      <diagonal/>
    </border>
    <border>
      <left style="medium">
        <color indexed="64"/>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right/>
      <top style="thick">
        <color indexed="9"/>
      </top>
      <bottom/>
      <diagonal/>
    </border>
    <border>
      <left/>
      <right style="thin">
        <color indexed="64"/>
      </right>
      <top style="thick">
        <color indexed="9"/>
      </top>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24"/>
      </right>
      <top style="medium">
        <color indexed="64"/>
      </top>
      <bottom/>
      <diagonal/>
    </border>
    <border>
      <left style="medium">
        <color indexed="24"/>
      </left>
      <right style="medium">
        <color indexed="24"/>
      </right>
      <top style="medium">
        <color indexed="64"/>
      </top>
      <bottom/>
      <diagonal/>
    </border>
    <border>
      <left style="medium">
        <color indexed="24"/>
      </left>
      <right style="medium">
        <color indexed="64"/>
      </right>
      <top style="medium">
        <color indexed="64"/>
      </top>
      <bottom/>
      <diagonal/>
    </border>
    <border>
      <left style="medium">
        <color indexed="64"/>
      </left>
      <right style="medium">
        <color indexed="24"/>
      </right>
      <top/>
      <bottom/>
      <diagonal/>
    </border>
    <border>
      <left style="medium">
        <color indexed="24"/>
      </left>
      <right style="medium">
        <color indexed="24"/>
      </right>
      <top/>
      <bottom/>
      <diagonal/>
    </border>
    <border>
      <left style="medium">
        <color indexed="24"/>
      </left>
      <right style="medium">
        <color indexed="64"/>
      </right>
      <top/>
      <bottom/>
      <diagonal/>
    </border>
    <border>
      <left style="medium">
        <color indexed="64"/>
      </left>
      <right style="medium">
        <color indexed="24"/>
      </right>
      <top style="medium">
        <color indexed="64"/>
      </top>
      <bottom style="medium">
        <color indexed="64"/>
      </bottom>
      <diagonal/>
    </border>
    <border>
      <left style="medium">
        <color indexed="24"/>
      </left>
      <right style="medium">
        <color indexed="24"/>
      </right>
      <top style="medium">
        <color indexed="64"/>
      </top>
      <bottom style="medium">
        <color indexed="64"/>
      </bottom>
      <diagonal/>
    </border>
    <border>
      <left style="medium">
        <color indexed="24"/>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24"/>
      </right>
      <top/>
      <bottom style="medium">
        <color indexed="64"/>
      </bottom>
      <diagonal/>
    </border>
    <border>
      <left style="medium">
        <color indexed="24"/>
      </left>
      <right style="medium">
        <color indexed="24"/>
      </right>
      <top/>
      <bottom style="medium">
        <color indexed="64"/>
      </bottom>
      <diagonal/>
    </border>
    <border>
      <left style="medium">
        <color indexed="2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medium">
        <color indexed="64"/>
      </right>
      <top style="medium">
        <color indexed="64"/>
      </top>
      <bottom style="thin">
        <color indexed="64"/>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medium">
        <color theme="0" tint="-0.24994659260841701"/>
      </left>
      <right/>
      <top style="medium">
        <color theme="0" tint="-0.24994659260841701"/>
      </top>
      <bottom style="thin">
        <color theme="0" tint="-0.24994659260841701"/>
      </bottom>
      <diagonal/>
    </border>
    <border>
      <left/>
      <right style="thin">
        <color theme="0" tint="-0.24994659260841701"/>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s>
  <cellStyleXfs count="13">
    <xf numFmtId="0" fontId="0" fillId="0" borderId="0"/>
    <xf numFmtId="167" fontId="1" fillId="0" borderId="0" applyFont="0" applyFill="0" applyBorder="0" applyAlignment="0" applyProtection="0"/>
    <xf numFmtId="43" fontId="1" fillId="0" borderId="0" applyFont="0" applyFill="0" applyBorder="0" applyAlignment="0" applyProtection="0"/>
    <xf numFmtId="3" fontId="1" fillId="0" borderId="0" applyFont="0" applyFill="0" applyBorder="0" applyAlignment="0" applyProtection="0"/>
    <xf numFmtId="166" fontId="1" fillId="0" borderId="0" applyFont="0" applyFill="0" applyBorder="0" applyAlignment="0" applyProtection="0"/>
    <xf numFmtId="5" fontId="1" fillId="0" borderId="0" applyFont="0" applyFill="0" applyBorder="0" applyAlignment="0" applyProtection="0"/>
    <xf numFmtId="14" fontId="1" fillId="0" borderId="0" applyFont="0" applyFill="0" applyBorder="0" applyAlignment="0" applyProtection="0"/>
    <xf numFmtId="2" fontId="1" fillId="0" borderId="0" applyFont="0" applyFill="0" applyBorder="0" applyAlignment="0" applyProtection="0"/>
    <xf numFmtId="0" fontId="2" fillId="0" borderId="0" applyNumberFormat="0" applyFont="0" applyFill="0" applyAlignment="0" applyProtection="0"/>
    <xf numFmtId="0" fontId="3" fillId="0" borderId="0" applyNumberFormat="0" applyFont="0" applyFill="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1" applyNumberFormat="0" applyFont="0" applyBorder="0" applyAlignment="0" applyProtection="0"/>
  </cellStyleXfs>
  <cellXfs count="2575">
    <xf numFmtId="0" fontId="0" fillId="0" borderId="0" xfId="0"/>
    <xf numFmtId="0" fontId="6" fillId="0" borderId="0" xfId="0" applyFont="1" applyBorder="1"/>
    <xf numFmtId="0" fontId="7" fillId="0" borderId="0" xfId="0" applyFont="1"/>
    <xf numFmtId="0" fontId="7" fillId="0" borderId="0" xfId="0" applyFont="1" applyBorder="1"/>
    <xf numFmtId="0" fontId="6" fillId="0" borderId="0" xfId="0" applyFont="1" applyBorder="1" applyAlignment="1">
      <alignment horizontal="center" vertical="center" wrapText="1"/>
    </xf>
    <xf numFmtId="0" fontId="6" fillId="0" borderId="0" xfId="0" applyFont="1" applyFill="1" applyBorder="1" applyAlignment="1">
      <alignment horizontal="left" wrapText="1"/>
    </xf>
    <xf numFmtId="0" fontId="7" fillId="2" borderId="2" xfId="0" applyFont="1" applyFill="1" applyBorder="1"/>
    <xf numFmtId="0" fontId="7" fillId="2" borderId="0" xfId="0" applyFont="1" applyFill="1" applyBorder="1"/>
    <xf numFmtId="0" fontId="7" fillId="2" borderId="0" xfId="0" applyFont="1" applyFill="1" applyAlignment="1" applyProtection="1">
      <alignment horizontal="left" wrapText="1"/>
      <protection locked="0"/>
    </xf>
    <xf numFmtId="0" fontId="7" fillId="2" borderId="0" xfId="0" applyFont="1" applyFill="1" applyProtection="1">
      <protection locked="0"/>
    </xf>
    <xf numFmtId="9" fontId="7" fillId="2" borderId="0" xfId="11" applyFont="1" applyFill="1" applyProtection="1">
      <protection locked="0"/>
    </xf>
    <xf numFmtId="0" fontId="8" fillId="2" borderId="0" xfId="0" applyFont="1" applyFill="1" applyProtection="1">
      <protection locked="0"/>
    </xf>
    <xf numFmtId="9" fontId="8" fillId="2" borderId="0" xfId="11" applyFont="1" applyFill="1" applyProtection="1">
      <protection locked="0"/>
    </xf>
    <xf numFmtId="0" fontId="7" fillId="2" borderId="0" xfId="0" applyFont="1" applyFill="1"/>
    <xf numFmtId="0" fontId="39" fillId="2" borderId="0" xfId="0" applyFont="1" applyFill="1" applyAlignment="1">
      <alignment vertical="top" wrapText="1"/>
    </xf>
    <xf numFmtId="0" fontId="41" fillId="2" borderId="0" xfId="0" applyFont="1" applyFill="1"/>
    <xf numFmtId="0" fontId="7" fillId="3" borderId="0" xfId="0" applyFont="1" applyFill="1"/>
    <xf numFmtId="0" fontId="43" fillId="2" borderId="0" xfId="0" applyFont="1" applyFill="1"/>
    <xf numFmtId="0" fontId="31" fillId="2" borderId="0" xfId="0" applyFont="1" applyFill="1"/>
    <xf numFmtId="0" fontId="44" fillId="2" borderId="0" xfId="0" applyFont="1" applyFill="1" applyBorder="1" applyAlignment="1">
      <alignment horizontal="left"/>
    </xf>
    <xf numFmtId="0" fontId="3" fillId="2" borderId="0" xfId="0" applyFont="1" applyFill="1" applyBorder="1" applyAlignment="1"/>
    <xf numFmtId="0" fontId="45" fillId="2" borderId="0" xfId="0" applyFont="1" applyFill="1" applyBorder="1" applyAlignment="1"/>
    <xf numFmtId="0" fontId="44" fillId="2" borderId="0" xfId="0" applyFont="1" applyFill="1" applyBorder="1" applyAlignment="1"/>
    <xf numFmtId="0" fontId="44" fillId="2" borderId="0" xfId="0" applyFont="1" applyFill="1"/>
    <xf numFmtId="0" fontId="47" fillId="2" borderId="0" xfId="0" applyFont="1" applyFill="1"/>
    <xf numFmtId="0" fontId="48" fillId="2" borderId="0" xfId="0" applyFont="1" applyFill="1" applyAlignment="1">
      <alignment horizontal="left" vertical="top" wrapText="1"/>
    </xf>
    <xf numFmtId="0" fontId="32" fillId="2" borderId="0" xfId="0" applyFont="1" applyFill="1" applyAlignment="1">
      <alignment vertical="top" wrapText="1"/>
    </xf>
    <xf numFmtId="0" fontId="51" fillId="2" borderId="0" xfId="0" applyFont="1" applyFill="1" applyAlignment="1">
      <alignment horizontal="right"/>
    </xf>
    <xf numFmtId="0" fontId="16" fillId="2" borderId="0" xfId="0" applyFont="1" applyFill="1" applyAlignment="1">
      <alignment horizontal="left" indent="1"/>
    </xf>
    <xf numFmtId="0" fontId="13" fillId="2" borderId="0" xfId="0" applyFont="1" applyFill="1" applyAlignment="1">
      <alignment horizontal="left" indent="1"/>
    </xf>
    <xf numFmtId="0" fontId="52" fillId="2" borderId="0" xfId="0" applyFont="1" applyFill="1" applyBorder="1" applyAlignment="1"/>
    <xf numFmtId="0" fontId="46" fillId="2" borderId="0" xfId="0" applyFont="1" applyFill="1" applyBorder="1" applyAlignment="1"/>
    <xf numFmtId="0" fontId="7" fillId="2" borderId="0" xfId="0" applyFont="1" applyFill="1" applyAlignment="1">
      <alignment wrapText="1"/>
    </xf>
    <xf numFmtId="0" fontId="8" fillId="5"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56" fillId="2" borderId="0" xfId="0" applyFont="1" applyFill="1" applyAlignment="1">
      <alignment vertical="top" wrapText="1"/>
    </xf>
    <xf numFmtId="0" fontId="57" fillId="2" borderId="0" xfId="0" applyFont="1" applyFill="1" applyAlignment="1">
      <alignment vertical="top" wrapText="1"/>
    </xf>
    <xf numFmtId="0" fontId="58" fillId="2" borderId="0" xfId="0" applyFont="1" applyFill="1"/>
    <xf numFmtId="0" fontId="59" fillId="2" borderId="0" xfId="0" applyFont="1" applyFill="1" applyAlignment="1">
      <alignment wrapText="1"/>
    </xf>
    <xf numFmtId="177" fontId="59" fillId="2" borderId="0" xfId="0" applyNumberFormat="1" applyFont="1" applyFill="1" applyAlignment="1">
      <alignment horizontal="left"/>
    </xf>
    <xf numFmtId="0" fontId="49" fillId="2" borderId="0" xfId="0" applyFont="1" applyFill="1" applyAlignment="1">
      <alignment horizontal="left"/>
    </xf>
    <xf numFmtId="0" fontId="60" fillId="2" borderId="0" xfId="0" applyFont="1" applyFill="1" applyAlignment="1">
      <alignment horizontal="left"/>
    </xf>
    <xf numFmtId="0" fontId="19" fillId="2" borderId="0" xfId="0" applyFont="1" applyFill="1" applyBorder="1" applyAlignment="1"/>
    <xf numFmtId="0" fontId="8" fillId="2" borderId="0" xfId="0" applyFont="1" applyFill="1" applyBorder="1"/>
    <xf numFmtId="0" fontId="7" fillId="2" borderId="0" xfId="0" applyFont="1" applyFill="1" applyBorder="1" applyAlignment="1"/>
    <xf numFmtId="0" fontId="8" fillId="2" borderId="0" xfId="0" applyFont="1" applyFill="1" applyBorder="1" applyAlignment="1"/>
    <xf numFmtId="0" fontId="5" fillId="2" borderId="0" xfId="0" applyFont="1" applyFill="1" applyBorder="1" applyAlignment="1"/>
    <xf numFmtId="0" fontId="5" fillId="2" borderId="0" xfId="0" applyFont="1" applyFill="1" applyBorder="1"/>
    <xf numFmtId="0" fontId="27" fillId="2" borderId="0" xfId="0" applyFont="1" applyFill="1" applyBorder="1" applyAlignment="1"/>
    <xf numFmtId="0" fontId="17" fillId="2" borderId="4" xfId="0" applyFont="1" applyFill="1" applyBorder="1" applyAlignment="1">
      <alignment horizontal="center" wrapText="1"/>
    </xf>
    <xf numFmtId="0" fontId="30" fillId="2" borderId="4" xfId="0" applyFont="1" applyFill="1" applyBorder="1" applyAlignment="1">
      <alignment horizontal="center"/>
    </xf>
    <xf numFmtId="0" fontId="30" fillId="2" borderId="5" xfId="0" applyFont="1" applyFill="1" applyBorder="1" applyAlignment="1">
      <alignment horizontal="center"/>
    </xf>
    <xf numFmtId="0" fontId="30" fillId="2" borderId="7" xfId="0" applyFont="1" applyFill="1" applyBorder="1" applyAlignment="1">
      <alignment horizontal="center"/>
    </xf>
    <xf numFmtId="0" fontId="30" fillId="2" borderId="9" xfId="0" applyFont="1" applyFill="1" applyBorder="1" applyAlignment="1">
      <alignment horizontal="center"/>
    </xf>
    <xf numFmtId="0" fontId="8" fillId="2" borderId="0" xfId="0" applyFont="1" applyFill="1" applyBorder="1" applyAlignment="1" applyProtection="1">
      <alignment horizontal="center"/>
      <protection locked="0"/>
    </xf>
    <xf numFmtId="0" fontId="7" fillId="2" borderId="0" xfId="0" applyFont="1" applyFill="1" applyAlignment="1">
      <alignment horizontal="left"/>
    </xf>
    <xf numFmtId="0" fontId="8" fillId="2" borderId="0" xfId="0" applyFont="1" applyFill="1"/>
    <xf numFmtId="0" fontId="8" fillId="2" borderId="0" xfId="0" applyFont="1" applyFill="1" applyBorder="1" applyAlignment="1">
      <alignment horizontal="center"/>
    </xf>
    <xf numFmtId="0" fontId="8" fillId="2" borderId="0" xfId="0" applyFont="1" applyFill="1" applyBorder="1" applyAlignment="1">
      <alignment horizontal="left"/>
    </xf>
    <xf numFmtId="0" fontId="0" fillId="2" borderId="0" xfId="0" applyFill="1"/>
    <xf numFmtId="0" fontId="9" fillId="2" borderId="0" xfId="0" applyFont="1" applyFill="1" applyBorder="1"/>
    <xf numFmtId="0" fontId="7" fillId="2" borderId="0" xfId="0" applyFont="1" applyFill="1" applyBorder="1" applyAlignment="1">
      <alignment horizontal="center"/>
    </xf>
    <xf numFmtId="0" fontId="61" fillId="2" borderId="0" xfId="0" applyFont="1" applyFill="1"/>
    <xf numFmtId="0" fontId="62" fillId="2" borderId="0" xfId="0" applyFont="1" applyFill="1" applyBorder="1" applyAlignment="1">
      <alignment horizontal="right"/>
    </xf>
    <xf numFmtId="0" fontId="6" fillId="2" borderId="0" xfId="0" applyFont="1" applyFill="1" applyBorder="1"/>
    <xf numFmtId="0" fontId="6" fillId="2" borderId="0" xfId="0" applyFont="1" applyFill="1" applyBorder="1" applyAlignment="1">
      <alignment horizontal="left" vertical="center" wrapText="1"/>
    </xf>
    <xf numFmtId="6" fontId="6" fillId="2" borderId="0" xfId="1" applyNumberFormat="1" applyFont="1" applyFill="1" applyBorder="1"/>
    <xf numFmtId="0" fontId="6" fillId="2" borderId="0" xfId="0" applyFont="1" applyFill="1"/>
    <xf numFmtId="0" fontId="49" fillId="2" borderId="0" xfId="0" applyFont="1" applyFill="1" applyAlignment="1">
      <alignment horizontal="left" indent="5"/>
    </xf>
    <xf numFmtId="0" fontId="7" fillId="2" borderId="0" xfId="0" applyFont="1" applyFill="1" applyAlignment="1">
      <alignment horizontal="left" indent="5"/>
    </xf>
    <xf numFmtId="0" fontId="5" fillId="2" borderId="0" xfId="0" applyFont="1" applyFill="1" applyBorder="1" applyAlignment="1">
      <alignment horizontal="right" vertical="top"/>
    </xf>
    <xf numFmtId="0" fontId="5" fillId="2" borderId="0" xfId="0" applyFont="1" applyFill="1" applyBorder="1" applyAlignment="1">
      <alignment horizontal="left" vertical="center" wrapText="1"/>
    </xf>
    <xf numFmtId="6" fontId="6" fillId="2" borderId="0" xfId="0" applyNumberFormat="1" applyFont="1" applyFill="1" applyBorder="1" applyAlignment="1">
      <alignment horizontal="left"/>
    </xf>
    <xf numFmtId="0" fontId="6" fillId="2" borderId="0" xfId="0" applyFont="1" applyFill="1" applyAlignment="1">
      <alignment horizontal="left"/>
    </xf>
    <xf numFmtId="0" fontId="6" fillId="2" borderId="0" xfId="0" applyFont="1" applyFill="1" applyBorder="1" applyAlignment="1">
      <alignment horizontal="left"/>
    </xf>
    <xf numFmtId="6" fontId="6" fillId="2" borderId="0" xfId="1" applyNumberFormat="1" applyFont="1" applyFill="1" applyBorder="1" applyAlignment="1">
      <alignment horizontal="left"/>
    </xf>
    <xf numFmtId="0" fontId="5" fillId="2" borderId="0" xfId="0" applyFont="1" applyFill="1" applyBorder="1" applyAlignment="1">
      <alignment horizontal="right"/>
    </xf>
    <xf numFmtId="6" fontId="6" fillId="2" borderId="0" xfId="1" applyNumberFormat="1" applyFont="1" applyFill="1" applyBorder="1" applyAlignment="1">
      <alignment horizontal="left" wrapText="1"/>
    </xf>
    <xf numFmtId="6" fontId="5" fillId="2" borderId="0" xfId="0" applyNumberFormat="1" applyFont="1" applyFill="1" applyAlignment="1">
      <alignment horizontal="right"/>
    </xf>
    <xf numFmtId="0" fontId="32" fillId="2" borderId="0" xfId="0" applyFont="1" applyFill="1" applyAlignment="1">
      <alignment horizontal="right" vertical="center"/>
    </xf>
    <xf numFmtId="0" fontId="32" fillId="2" borderId="0" xfId="0" applyFont="1" applyFill="1" applyBorder="1" applyAlignment="1">
      <alignment horizontal="right" vertical="center"/>
    </xf>
    <xf numFmtId="6" fontId="32" fillId="0" borderId="11" xfId="1" applyNumberFormat="1" applyFont="1" applyFill="1" applyBorder="1" applyAlignment="1" applyProtection="1">
      <alignment horizontal="right" vertical="center"/>
      <protection locked="0"/>
    </xf>
    <xf numFmtId="6" fontId="32" fillId="0" borderId="12" xfId="1" applyNumberFormat="1" applyFont="1" applyFill="1" applyBorder="1" applyAlignment="1" applyProtection="1">
      <alignment horizontal="right" vertical="center"/>
      <protection locked="0"/>
    </xf>
    <xf numFmtId="0" fontId="37" fillId="2" borderId="0" xfId="0" applyFont="1" applyFill="1" applyAlignment="1">
      <alignment horizontal="right"/>
    </xf>
    <xf numFmtId="6" fontId="17" fillId="2" borderId="0" xfId="0" applyNumberFormat="1" applyFont="1" applyFill="1" applyBorder="1" applyAlignment="1">
      <alignment horizontal="center" vertical="center"/>
    </xf>
    <xf numFmtId="6" fontId="6" fillId="2" borderId="0" xfId="1" applyNumberFormat="1" applyFont="1" applyFill="1" applyBorder="1" applyAlignment="1" applyProtection="1">
      <alignment horizontal="right"/>
      <protection locked="0"/>
    </xf>
    <xf numFmtId="0" fontId="17" fillId="2" borderId="0" xfId="0" applyFont="1" applyFill="1" applyAlignment="1">
      <alignment horizontal="center"/>
    </xf>
    <xf numFmtId="0" fontId="6" fillId="2" borderId="0" xfId="0" applyFont="1" applyFill="1" applyBorder="1" applyAlignment="1">
      <alignment horizontal="center" wrapText="1"/>
    </xf>
    <xf numFmtId="0" fontId="17" fillId="2" borderId="8" xfId="0" applyFont="1" applyFill="1" applyBorder="1" applyAlignment="1" applyProtection="1">
      <alignment horizontal="center" vertical="center" wrapText="1"/>
    </xf>
    <xf numFmtId="0" fontId="17" fillId="2" borderId="8" xfId="0" applyFont="1" applyFill="1" applyBorder="1" applyAlignment="1" applyProtection="1">
      <alignment horizontal="left" vertical="center" wrapText="1"/>
    </xf>
    <xf numFmtId="6" fontId="17" fillId="0" borderId="13" xfId="1" applyNumberFormat="1" applyFont="1" applyFill="1" applyBorder="1" applyAlignment="1" applyProtection="1">
      <alignment horizontal="center" vertical="center" wrapText="1"/>
    </xf>
    <xf numFmtId="0" fontId="17" fillId="2" borderId="8" xfId="0" applyFont="1" applyFill="1" applyBorder="1" applyAlignment="1">
      <alignment horizontal="center" vertical="center" wrapText="1"/>
    </xf>
    <xf numFmtId="6" fontId="17" fillId="2" borderId="8" xfId="1" applyNumberFormat="1" applyFont="1" applyFill="1" applyBorder="1" applyAlignment="1" applyProtection="1">
      <alignment horizontal="center" vertical="center" wrapText="1"/>
    </xf>
    <xf numFmtId="0" fontId="17" fillId="2" borderId="14" xfId="0" applyFont="1" applyFill="1" applyBorder="1" applyAlignment="1" applyProtection="1">
      <alignment horizontal="center" vertical="center" wrapText="1"/>
    </xf>
    <xf numFmtId="0" fontId="6" fillId="2" borderId="0" xfId="0" applyFont="1" applyFill="1" applyBorder="1" applyAlignment="1" applyProtection="1">
      <alignment horizontal="center"/>
    </xf>
    <xf numFmtId="0" fontId="6" fillId="2" borderId="0" xfId="0" applyFont="1" applyFill="1" applyBorder="1" applyAlignment="1" applyProtection="1">
      <alignment horizontal="left" vertical="center" wrapText="1"/>
    </xf>
    <xf numFmtId="6" fontId="6" fillId="2" borderId="0" xfId="1" applyNumberFormat="1" applyFont="1" applyFill="1" applyBorder="1" applyAlignment="1" applyProtection="1">
      <alignment horizontal="left" wrapText="1"/>
    </xf>
    <xf numFmtId="0" fontId="6" fillId="2" borderId="0" xfId="0" applyFont="1" applyFill="1" applyProtection="1"/>
    <xf numFmtId="0" fontId="6" fillId="2" borderId="0" xfId="0" applyFont="1" applyFill="1" applyBorder="1" applyProtection="1"/>
    <xf numFmtId="6" fontId="14" fillId="2" borderId="0" xfId="1" applyNumberFormat="1" applyFont="1" applyFill="1" applyAlignment="1">
      <alignment horizontal="right"/>
    </xf>
    <xf numFmtId="0" fontId="6" fillId="2" borderId="0" xfId="0" applyFont="1" applyFill="1" applyBorder="1" applyAlignment="1" applyProtection="1">
      <alignment horizontal="center" vertical="top"/>
    </xf>
    <xf numFmtId="6" fontId="7" fillId="2" borderId="0" xfId="1" applyNumberFormat="1" applyFont="1" applyFill="1" applyBorder="1" applyAlignment="1" applyProtection="1">
      <alignment horizontal="right"/>
      <protection locked="0"/>
    </xf>
    <xf numFmtId="6" fontId="6" fillId="2" borderId="0" xfId="1" applyNumberFormat="1" applyFont="1" applyFill="1" applyAlignment="1" applyProtection="1">
      <alignment horizontal="right"/>
      <protection locked="0"/>
    </xf>
    <xf numFmtId="0" fontId="6" fillId="2" borderId="0" xfId="0" applyFont="1" applyFill="1" applyBorder="1" applyAlignment="1" applyProtection="1">
      <alignment horizontal="left"/>
    </xf>
    <xf numFmtId="6" fontId="6" fillId="2" borderId="0" xfId="1" applyNumberFormat="1" applyFont="1" applyFill="1" applyBorder="1" applyAlignment="1" applyProtection="1">
      <alignment horizontal="left" vertical="top" wrapText="1"/>
    </xf>
    <xf numFmtId="0" fontId="6" fillId="2" borderId="0" xfId="0" applyFont="1" applyFill="1" applyAlignment="1" applyProtection="1">
      <alignment horizontal="left"/>
    </xf>
    <xf numFmtId="0" fontId="7" fillId="2" borderId="4" xfId="0" applyFont="1" applyFill="1" applyBorder="1"/>
    <xf numFmtId="0" fontId="7" fillId="2" borderId="15" xfId="0" applyFont="1" applyFill="1" applyBorder="1"/>
    <xf numFmtId="0" fontId="7" fillId="2" borderId="0" xfId="0" applyFont="1" applyFill="1" applyAlignment="1">
      <alignment horizontal="right" vertical="distributed"/>
    </xf>
    <xf numFmtId="0" fontId="7" fillId="2" borderId="16" xfId="0" applyFont="1" applyFill="1" applyBorder="1"/>
    <xf numFmtId="0" fontId="7" fillId="2" borderId="17" xfId="0" applyFont="1" applyFill="1" applyBorder="1"/>
    <xf numFmtId="0" fontId="7" fillId="2" borderId="18" xfId="0" applyFont="1" applyFill="1" applyBorder="1" applyAlignment="1">
      <alignment horizontal="right" vertical="distributed"/>
    </xf>
    <xf numFmtId="0" fontId="7" fillId="2" borderId="0" xfId="0" applyFont="1" applyFill="1" applyAlignment="1"/>
    <xf numFmtId="0" fontId="19" fillId="2" borderId="0" xfId="0" applyFont="1" applyFill="1" applyBorder="1" applyAlignment="1">
      <alignment horizontal="left"/>
    </xf>
    <xf numFmtId="172" fontId="7" fillId="2" borderId="0" xfId="2" applyNumberFormat="1" applyFont="1" applyFill="1" applyBorder="1" applyAlignment="1"/>
    <xf numFmtId="169" fontId="7" fillId="2" borderId="0" xfId="2" applyNumberFormat="1" applyFont="1" applyFill="1" applyBorder="1" applyAlignment="1"/>
    <xf numFmtId="6" fontId="7" fillId="2" borderId="0" xfId="0" applyNumberFormat="1" applyFont="1" applyFill="1" applyBorder="1" applyAlignment="1"/>
    <xf numFmtId="0" fontId="7" fillId="2" borderId="0" xfId="0" applyFont="1" applyFill="1" applyBorder="1" applyAlignment="1">
      <alignment horizontal="left"/>
    </xf>
    <xf numFmtId="6" fontId="7" fillId="2" borderId="0" xfId="2" applyNumberFormat="1" applyFont="1" applyFill="1" applyBorder="1" applyAlignment="1">
      <alignment horizontal="right"/>
    </xf>
    <xf numFmtId="5" fontId="7" fillId="2" borderId="0" xfId="0" applyNumberFormat="1" applyFont="1" applyFill="1" applyBorder="1" applyAlignment="1"/>
    <xf numFmtId="172" fontId="24" fillId="2" borderId="0" xfId="2" applyNumberFormat="1" applyFont="1" applyFill="1" applyBorder="1" applyAlignment="1"/>
    <xf numFmtId="0" fontId="7" fillId="2" borderId="0" xfId="0" applyFont="1" applyFill="1" applyAlignment="1" applyProtection="1">
      <alignment horizontal="left"/>
    </xf>
    <xf numFmtId="0" fontId="7" fillId="2" borderId="0" xfId="0" applyFont="1" applyFill="1" applyAlignment="1" applyProtection="1"/>
    <xf numFmtId="6" fontId="7" fillId="2" borderId="0" xfId="2" applyNumberFormat="1" applyFont="1" applyFill="1" applyBorder="1" applyAlignment="1" applyProtection="1">
      <alignment horizontal="right"/>
    </xf>
    <xf numFmtId="6" fontId="7" fillId="2" borderId="0" xfId="2" applyNumberFormat="1" applyFont="1" applyFill="1" applyBorder="1" applyAlignment="1" applyProtection="1"/>
    <xf numFmtId="6" fontId="7" fillId="2" borderId="0" xfId="0" applyNumberFormat="1" applyFont="1" applyFill="1" applyBorder="1" applyAlignment="1" applyProtection="1"/>
    <xf numFmtId="0" fontId="7" fillId="2" borderId="0" xfId="0" applyNumberFormat="1" applyFont="1" applyFill="1" applyAlignment="1"/>
    <xf numFmtId="0" fontId="17" fillId="0" borderId="8"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6" fontId="17" fillId="0" borderId="7" xfId="2" applyNumberFormat="1" applyFont="1" applyFill="1" applyBorder="1" applyAlignment="1" applyProtection="1">
      <alignment horizontal="center" vertical="center" wrapText="1"/>
    </xf>
    <xf numFmtId="169" fontId="17" fillId="0" borderId="8" xfId="2" applyNumberFormat="1" applyFont="1" applyFill="1" applyBorder="1" applyAlignment="1" applyProtection="1">
      <alignment horizontal="center" vertical="center" wrapText="1"/>
    </xf>
    <xf numFmtId="5" fontId="17" fillId="0" borderId="8" xfId="2" applyNumberFormat="1" applyFont="1" applyFill="1" applyBorder="1" applyAlignment="1" applyProtection="1">
      <alignment horizontal="center" vertical="center" wrapText="1"/>
    </xf>
    <xf numFmtId="172" fontId="17" fillId="0" borderId="8" xfId="2" applyNumberFormat="1" applyFont="1" applyFill="1" applyBorder="1" applyAlignment="1" applyProtection="1">
      <alignment horizontal="center" vertical="center" wrapText="1"/>
    </xf>
    <xf numFmtId="6" fontId="17" fillId="0" borderId="8" xfId="2" applyNumberFormat="1" applyFont="1" applyFill="1" applyBorder="1" applyAlignment="1" applyProtection="1">
      <alignment horizontal="center" vertical="center" wrapText="1"/>
    </xf>
    <xf numFmtId="169" fontId="66" fillId="0" borderId="11" xfId="2" applyNumberFormat="1" applyFont="1" applyFill="1" applyBorder="1" applyAlignment="1" applyProtection="1">
      <alignment horizontal="center" vertical="center" wrapText="1"/>
    </xf>
    <xf numFmtId="0" fontId="66" fillId="2" borderId="19" xfId="0" applyNumberFormat="1" applyFont="1" applyFill="1" applyBorder="1" applyAlignment="1" applyProtection="1">
      <alignment horizontal="center" vertical="center"/>
    </xf>
    <xf numFmtId="0" fontId="66" fillId="2" borderId="20" xfId="0" applyNumberFormat="1" applyFont="1" applyFill="1" applyBorder="1" applyAlignment="1" applyProtection="1">
      <alignment horizontal="center" vertical="center"/>
    </xf>
    <xf numFmtId="0" fontId="66" fillId="2" borderId="21" xfId="0" applyNumberFormat="1" applyFont="1" applyFill="1" applyBorder="1" applyAlignment="1" applyProtection="1">
      <alignment horizontal="center" vertical="center"/>
    </xf>
    <xf numFmtId="0" fontId="1" fillId="0" borderId="8" xfId="0" applyFont="1" applyFill="1" applyBorder="1" applyAlignment="1" applyProtection="1">
      <alignment horizontal="left" vertical="center" wrapText="1"/>
    </xf>
    <xf numFmtId="0" fontId="1" fillId="0" borderId="14" xfId="0" applyFont="1" applyFill="1" applyBorder="1" applyAlignment="1" applyProtection="1">
      <alignment vertical="center" wrapText="1"/>
    </xf>
    <xf numFmtId="0" fontId="70" fillId="0" borderId="8" xfId="0" applyFont="1" applyFill="1" applyBorder="1" applyAlignment="1" applyProtection="1">
      <alignment horizontal="left" vertical="center"/>
    </xf>
    <xf numFmtId="0" fontId="70" fillId="0" borderId="14" xfId="0" applyFont="1" applyFill="1" applyBorder="1" applyAlignment="1" applyProtection="1">
      <alignment vertical="center" wrapText="1"/>
    </xf>
    <xf numFmtId="6" fontId="67" fillId="0" borderId="7" xfId="2" applyNumberFormat="1" applyFont="1" applyFill="1" applyBorder="1" applyAlignment="1">
      <alignment horizontal="right" vertical="center"/>
    </xf>
    <xf numFmtId="6" fontId="68" fillId="0" borderId="8" xfId="2" applyNumberFormat="1" applyFont="1" applyFill="1" applyBorder="1" applyAlignment="1" applyProtection="1">
      <alignment horizontal="right" vertical="center"/>
      <protection locked="0"/>
    </xf>
    <xf numFmtId="169" fontId="68" fillId="0" borderId="8" xfId="2" applyNumberFormat="1" applyFont="1" applyFill="1" applyBorder="1" applyAlignment="1" applyProtection="1">
      <alignment vertical="center"/>
    </xf>
    <xf numFmtId="169" fontId="69" fillId="0" borderId="8" xfId="2" applyNumberFormat="1" applyFont="1" applyFill="1" applyBorder="1" applyAlignment="1" applyProtection="1">
      <alignment vertical="center"/>
    </xf>
    <xf numFmtId="169" fontId="69" fillId="0" borderId="11" xfId="2" applyNumberFormat="1" applyFont="1" applyFill="1" applyBorder="1" applyAlignment="1" applyProtection="1">
      <alignment vertical="center"/>
    </xf>
    <xf numFmtId="5" fontId="68" fillId="0" borderId="8" xfId="2" applyNumberFormat="1" applyFont="1" applyFill="1" applyBorder="1" applyAlignment="1" applyProtection="1">
      <alignment vertical="center"/>
    </xf>
    <xf numFmtId="10" fontId="68" fillId="0" borderId="8" xfId="2" applyNumberFormat="1" applyFont="1" applyFill="1" applyBorder="1" applyAlignment="1" applyProtection="1">
      <alignment horizontal="right" vertical="center"/>
    </xf>
    <xf numFmtId="6" fontId="68" fillId="0" borderId="8" xfId="2" applyNumberFormat="1" applyFont="1" applyFill="1" applyBorder="1" applyAlignment="1" applyProtection="1">
      <alignment horizontal="right" vertical="center"/>
    </xf>
    <xf numFmtId="10" fontId="68" fillId="0" borderId="8" xfId="2" applyNumberFormat="1" applyFont="1" applyFill="1" applyBorder="1" applyAlignment="1" applyProtection="1">
      <alignment horizontal="right" vertical="center"/>
      <protection locked="0"/>
    </xf>
    <xf numFmtId="6" fontId="68" fillId="0" borderId="8" xfId="2" applyNumberFormat="1" applyFont="1" applyFill="1" applyBorder="1" applyAlignment="1">
      <alignment horizontal="right" vertical="center"/>
    </xf>
    <xf numFmtId="0" fontId="7" fillId="2" borderId="0" xfId="0" applyFont="1" applyFill="1" applyAlignment="1">
      <alignment horizontal="center" vertical="center" wrapText="1"/>
    </xf>
    <xf numFmtId="0" fontId="70" fillId="2" borderId="0" xfId="0" applyFont="1" applyFill="1" applyAlignment="1"/>
    <xf numFmtId="0" fontId="70" fillId="2" borderId="0" xfId="0" applyFont="1" applyFill="1" applyBorder="1" applyAlignment="1">
      <alignment wrapText="1"/>
    </xf>
    <xf numFmtId="0" fontId="7" fillId="2" borderId="0" xfId="0" applyFont="1" applyFill="1" applyBorder="1" applyAlignment="1">
      <alignment wrapText="1"/>
    </xf>
    <xf numFmtId="6" fontId="7" fillId="2" borderId="0" xfId="2" applyNumberFormat="1" applyFont="1" applyFill="1" applyBorder="1" applyAlignment="1">
      <alignment horizontal="right" vertical="center"/>
    </xf>
    <xf numFmtId="0" fontId="7" fillId="2" borderId="0" xfId="0" applyFont="1" applyFill="1" applyBorder="1" applyAlignment="1" applyProtection="1"/>
    <xf numFmtId="5" fontId="7" fillId="2" borderId="0" xfId="0" applyNumberFormat="1" applyFont="1" applyFill="1" applyBorder="1" applyAlignment="1" applyProtection="1"/>
    <xf numFmtId="169" fontId="10" fillId="2" borderId="0" xfId="2" applyNumberFormat="1" applyFont="1" applyFill="1" applyBorder="1" applyAlignment="1"/>
    <xf numFmtId="169" fontId="66" fillId="2" borderId="0" xfId="2" applyNumberFormat="1" applyFont="1" applyFill="1" applyBorder="1" applyAlignment="1" applyProtection="1">
      <alignment vertical="center"/>
    </xf>
    <xf numFmtId="6" fontId="17" fillId="2" borderId="0" xfId="2" applyNumberFormat="1" applyFont="1" applyFill="1" applyBorder="1" applyAlignment="1">
      <alignment horizontal="right" vertical="center"/>
    </xf>
    <xf numFmtId="5" fontId="66" fillId="2" borderId="0" xfId="2" applyNumberFormat="1" applyFont="1" applyFill="1" applyBorder="1" applyAlignment="1">
      <alignment vertical="center"/>
    </xf>
    <xf numFmtId="169" fontId="66" fillId="2" borderId="0" xfId="2" applyNumberFormat="1" applyFont="1" applyFill="1" applyBorder="1" applyAlignment="1">
      <alignment vertical="center"/>
    </xf>
    <xf numFmtId="172" fontId="17" fillId="2" borderId="0" xfId="2" applyNumberFormat="1" applyFont="1" applyFill="1" applyBorder="1" applyAlignment="1">
      <alignment vertical="center"/>
    </xf>
    <xf numFmtId="6" fontId="66" fillId="2" borderId="0" xfId="0" applyNumberFormat="1" applyFont="1" applyFill="1" applyBorder="1" applyAlignment="1">
      <alignment vertical="center"/>
    </xf>
    <xf numFmtId="6" fontId="17" fillId="2" borderId="0" xfId="0" applyNumberFormat="1" applyFont="1" applyFill="1" applyBorder="1" applyAlignment="1">
      <alignment vertical="center"/>
    </xf>
    <xf numFmtId="169" fontId="69" fillId="0" borderId="25" xfId="2" applyNumberFormat="1" applyFont="1" applyFill="1" applyBorder="1" applyAlignment="1" applyProtection="1">
      <alignment vertical="center"/>
    </xf>
    <xf numFmtId="6" fontId="66" fillId="2" borderId="4" xfId="2" applyNumberFormat="1" applyFont="1" applyFill="1" applyBorder="1" applyAlignment="1">
      <alignment horizontal="right" vertical="center"/>
    </xf>
    <xf numFmtId="6" fontId="17" fillId="2" borderId="4" xfId="2" applyNumberFormat="1" applyFont="1" applyFill="1" applyBorder="1" applyAlignment="1">
      <alignment horizontal="right" vertical="center"/>
    </xf>
    <xf numFmtId="6" fontId="66" fillId="2" borderId="4" xfId="2" applyNumberFormat="1" applyFont="1" applyFill="1" applyBorder="1" applyAlignment="1" applyProtection="1">
      <alignment horizontal="right" vertical="center"/>
    </xf>
    <xf numFmtId="169" fontId="66" fillId="2" borderId="4" xfId="2" applyNumberFormat="1" applyFont="1" applyFill="1" applyBorder="1" applyAlignment="1" applyProtection="1">
      <alignment vertical="center"/>
    </xf>
    <xf numFmtId="0" fontId="70" fillId="2" borderId="0" xfId="0" applyFont="1" applyFill="1" applyAlignment="1">
      <alignment horizontal="left" vertical="center"/>
    </xf>
    <xf numFmtId="0" fontId="17" fillId="2" borderId="4" xfId="0" applyFont="1" applyFill="1" applyBorder="1" applyAlignment="1">
      <alignment vertical="center" wrapText="1"/>
    </xf>
    <xf numFmtId="0" fontId="70" fillId="2" borderId="0" xfId="0" applyFont="1" applyFill="1" applyAlignment="1">
      <alignment vertical="center"/>
    </xf>
    <xf numFmtId="0" fontId="70" fillId="2" borderId="0" xfId="0" applyFont="1" applyFill="1" applyBorder="1" applyAlignment="1">
      <alignment horizontal="left" vertical="center"/>
    </xf>
    <xf numFmtId="0" fontId="17" fillId="2" borderId="16" xfId="0" applyFont="1" applyFill="1" applyBorder="1" applyAlignment="1">
      <alignment vertical="center" wrapText="1"/>
    </xf>
    <xf numFmtId="0" fontId="70" fillId="2" borderId="0" xfId="0" applyFont="1" applyFill="1" applyBorder="1" applyAlignment="1">
      <alignment vertical="center"/>
    </xf>
    <xf numFmtId="0" fontId="17" fillId="0" borderId="8" xfId="0" applyFont="1" applyFill="1" applyBorder="1" applyAlignment="1">
      <alignment horizontal="center" vertical="center" wrapText="1"/>
    </xf>
    <xf numFmtId="6" fontId="71" fillId="0" borderId="8" xfId="2" applyNumberFormat="1" applyFont="1" applyFill="1" applyBorder="1" applyAlignment="1">
      <alignment horizontal="center" vertical="center" wrapText="1"/>
    </xf>
    <xf numFmtId="6" fontId="17" fillId="0" borderId="8" xfId="2" applyNumberFormat="1" applyFont="1" applyFill="1" applyBorder="1" applyAlignment="1">
      <alignment horizontal="center" vertical="center" wrapText="1"/>
    </xf>
    <xf numFmtId="0" fontId="72" fillId="0" borderId="8" xfId="0" applyFont="1" applyFill="1" applyBorder="1" applyAlignment="1" applyProtection="1">
      <alignment horizontal="center" vertical="center" wrapText="1"/>
    </xf>
    <xf numFmtId="5" fontId="17" fillId="0" borderId="8" xfId="2" applyNumberFormat="1" applyFont="1" applyFill="1" applyBorder="1" applyAlignment="1">
      <alignment horizontal="center" vertical="center" wrapText="1"/>
    </xf>
    <xf numFmtId="172" fontId="17" fillId="0" borderId="8" xfId="2" applyNumberFormat="1" applyFont="1" applyFill="1" applyBorder="1" applyAlignment="1">
      <alignment horizontal="center" vertical="center" wrapText="1"/>
    </xf>
    <xf numFmtId="169" fontId="66" fillId="0" borderId="14" xfId="2" applyNumberFormat="1" applyFont="1" applyFill="1" applyBorder="1" applyAlignment="1" applyProtection="1">
      <alignment vertical="center" wrapText="1"/>
    </xf>
    <xf numFmtId="0" fontId="66" fillId="2" borderId="26" xfId="0" applyNumberFormat="1" applyFont="1" applyFill="1" applyBorder="1" applyAlignment="1">
      <alignment horizontal="center"/>
    </xf>
    <xf numFmtId="0" fontId="66" fillId="2" borderId="3" xfId="0" applyNumberFormat="1" applyFont="1" applyFill="1" applyBorder="1" applyAlignment="1">
      <alignment horizontal="center"/>
    </xf>
    <xf numFmtId="6" fontId="17" fillId="0" borderId="7" xfId="2" applyNumberFormat="1" applyFont="1" applyFill="1" applyBorder="1" applyAlignment="1">
      <alignment horizontal="center" vertical="center" wrapText="1"/>
    </xf>
    <xf numFmtId="0" fontId="7" fillId="2" borderId="0" xfId="0" applyFont="1" applyFill="1" applyBorder="1" applyAlignment="1" applyProtection="1">
      <alignment horizontal="left" vertical="top"/>
    </xf>
    <xf numFmtId="0" fontId="7" fillId="2" borderId="0" xfId="0" applyFont="1" applyFill="1" applyBorder="1" applyAlignment="1" applyProtection="1">
      <alignment vertical="top" wrapText="1"/>
    </xf>
    <xf numFmtId="6" fontId="10" fillId="2" borderId="0" xfId="2" applyNumberFormat="1" applyFont="1" applyFill="1" applyAlignment="1" applyProtection="1">
      <alignment horizontal="right"/>
    </xf>
    <xf numFmtId="169" fontId="10" fillId="2" borderId="0" xfId="2" applyNumberFormat="1" applyFont="1" applyFill="1" applyAlignment="1" applyProtection="1"/>
    <xf numFmtId="169" fontId="7" fillId="2" borderId="0" xfId="2" applyNumberFormat="1" applyFont="1" applyFill="1" applyAlignment="1" applyProtection="1"/>
    <xf numFmtId="0" fontId="1" fillId="0" borderId="8" xfId="0" applyFont="1" applyFill="1" applyBorder="1" applyAlignment="1" applyProtection="1">
      <alignment horizontal="left" vertical="top"/>
    </xf>
    <xf numFmtId="0" fontId="1" fillId="0" borderId="8" xfId="0" applyFont="1" applyFill="1" applyBorder="1" applyAlignment="1" applyProtection="1">
      <alignment vertical="top" wrapText="1"/>
    </xf>
    <xf numFmtId="6" fontId="67" fillId="0" borderId="8" xfId="2" applyNumberFormat="1" applyFont="1" applyFill="1" applyBorder="1" applyAlignment="1">
      <alignment horizontal="right" vertical="center" wrapText="1"/>
    </xf>
    <xf numFmtId="6" fontId="68" fillId="0" borderId="8" xfId="2" applyNumberFormat="1" applyFont="1" applyFill="1" applyBorder="1" applyAlignment="1">
      <alignment horizontal="right" wrapText="1"/>
    </xf>
    <xf numFmtId="0" fontId="68" fillId="0" borderId="8" xfId="0" applyFont="1" applyFill="1" applyBorder="1" applyAlignment="1" applyProtection="1">
      <alignment wrapText="1"/>
    </xf>
    <xf numFmtId="169" fontId="73" fillId="0" borderId="8" xfId="2" applyNumberFormat="1" applyFont="1" applyFill="1" applyBorder="1" applyAlignment="1" applyProtection="1"/>
    <xf numFmtId="173" fontId="69" fillId="0" borderId="14" xfId="4" applyNumberFormat="1" applyFont="1" applyFill="1" applyBorder="1" applyAlignment="1" applyProtection="1"/>
    <xf numFmtId="0" fontId="70" fillId="0" borderId="8" xfId="0" applyFont="1" applyFill="1" applyBorder="1" applyAlignment="1" applyProtection="1">
      <alignment horizontal="left" vertical="top"/>
    </xf>
    <xf numFmtId="0" fontId="70" fillId="0" borderId="8" xfId="0" applyFont="1" applyFill="1" applyBorder="1" applyAlignment="1" applyProtection="1">
      <alignment vertical="top" wrapText="1"/>
    </xf>
    <xf numFmtId="0" fontId="70" fillId="2" borderId="0" xfId="0" applyFont="1" applyFill="1" applyBorder="1" applyAlignment="1" applyProtection="1">
      <alignment horizontal="left" vertical="top"/>
    </xf>
    <xf numFmtId="0" fontId="70" fillId="2" borderId="0" xfId="0" applyFont="1" applyFill="1" applyBorder="1" applyAlignment="1" applyProtection="1">
      <alignment vertical="top" wrapText="1"/>
    </xf>
    <xf numFmtId="6" fontId="70" fillId="2" borderId="0" xfId="2" applyNumberFormat="1" applyFont="1" applyFill="1" applyBorder="1" applyAlignment="1">
      <alignment horizontal="right" vertical="center" wrapText="1"/>
    </xf>
    <xf numFmtId="6" fontId="70" fillId="2" borderId="0" xfId="2" applyNumberFormat="1" applyFont="1" applyFill="1" applyBorder="1" applyAlignment="1">
      <alignment horizontal="right" wrapText="1"/>
    </xf>
    <xf numFmtId="169" fontId="70" fillId="2" borderId="0" xfId="2" applyNumberFormat="1" applyFont="1" applyFill="1" applyBorder="1" applyAlignment="1"/>
    <xf numFmtId="5" fontId="70" fillId="2" borderId="0" xfId="0" applyNumberFormat="1" applyFont="1" applyFill="1" applyBorder="1" applyAlignment="1"/>
    <xf numFmtId="172" fontId="70" fillId="2" borderId="0" xfId="2" applyNumberFormat="1" applyFont="1" applyFill="1" applyBorder="1" applyAlignment="1">
      <alignment wrapText="1"/>
    </xf>
    <xf numFmtId="169" fontId="69" fillId="2" borderId="0" xfId="2" applyNumberFormat="1" applyFont="1" applyFill="1" applyBorder="1" applyAlignment="1" applyProtection="1"/>
    <xf numFmtId="6" fontId="70" fillId="2" borderId="0" xfId="0" applyNumberFormat="1" applyFont="1" applyFill="1" applyBorder="1" applyAlignment="1">
      <alignment wrapText="1"/>
    </xf>
    <xf numFmtId="6" fontId="70" fillId="2" borderId="0" xfId="0" applyNumberFormat="1" applyFont="1" applyFill="1" applyAlignment="1"/>
    <xf numFmtId="0" fontId="70" fillId="2" borderId="0" xfId="0" applyFont="1" applyFill="1" applyAlignment="1" applyProtection="1">
      <alignment horizontal="left"/>
    </xf>
    <xf numFmtId="6" fontId="70" fillId="2" borderId="0" xfId="2" applyNumberFormat="1" applyFont="1" applyFill="1" applyAlignment="1" applyProtection="1">
      <alignment horizontal="right"/>
    </xf>
    <xf numFmtId="6" fontId="69" fillId="2" borderId="0" xfId="2" applyNumberFormat="1" applyFont="1" applyFill="1" applyAlignment="1" applyProtection="1">
      <alignment horizontal="right"/>
    </xf>
    <xf numFmtId="0" fontId="70" fillId="2" borderId="0" xfId="0" applyFont="1" applyFill="1" applyAlignment="1" applyProtection="1"/>
    <xf numFmtId="5" fontId="69" fillId="2" borderId="0" xfId="2" applyNumberFormat="1" applyFont="1" applyFill="1" applyAlignment="1" applyProtection="1"/>
    <xf numFmtId="6" fontId="75" fillId="2" borderId="0" xfId="2" applyNumberFormat="1" applyFont="1" applyFill="1" applyAlignment="1" applyProtection="1">
      <alignment horizontal="right"/>
    </xf>
    <xf numFmtId="0" fontId="17" fillId="2" borderId="0"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17" fillId="2" borderId="16" xfId="0" applyFont="1" applyFill="1" applyBorder="1" applyAlignment="1">
      <alignment horizontal="left" vertical="center" wrapText="1"/>
    </xf>
    <xf numFmtId="0" fontId="32" fillId="2" borderId="17" xfId="0" applyFont="1" applyFill="1" applyBorder="1" applyAlignment="1">
      <alignment horizontal="left" vertical="center" wrapText="1"/>
    </xf>
    <xf numFmtId="0" fontId="32" fillId="2" borderId="0" xfId="0" applyFont="1" applyFill="1" applyAlignment="1" applyProtection="1">
      <alignment vertical="center"/>
    </xf>
    <xf numFmtId="6" fontId="36" fillId="2" borderId="0" xfId="1" applyNumberFormat="1" applyFont="1" applyFill="1" applyAlignment="1">
      <alignment horizontal="right" vertical="center"/>
    </xf>
    <xf numFmtId="6" fontId="32" fillId="2" borderId="17" xfId="1" applyNumberFormat="1" applyFont="1" applyFill="1" applyBorder="1" applyAlignment="1">
      <alignment vertical="center"/>
    </xf>
    <xf numFmtId="6" fontId="32" fillId="2" borderId="18" xfId="1" applyNumberFormat="1" applyFont="1" applyFill="1" applyBorder="1" applyAlignment="1">
      <alignment vertical="center"/>
    </xf>
    <xf numFmtId="0" fontId="32" fillId="3" borderId="8" xfId="0" applyFont="1" applyFill="1" applyBorder="1" applyAlignment="1" applyProtection="1">
      <alignment horizontal="center" vertical="top"/>
    </xf>
    <xf numFmtId="0" fontId="32" fillId="3" borderId="14" xfId="0" applyFont="1" applyFill="1" applyBorder="1" applyAlignment="1" applyProtection="1">
      <alignment horizontal="left" vertical="center" wrapText="1"/>
    </xf>
    <xf numFmtId="0" fontId="32" fillId="2" borderId="27" xfId="0" applyFont="1" applyFill="1" applyBorder="1" applyAlignment="1" applyProtection="1">
      <alignment horizontal="left" vertical="center" wrapText="1"/>
    </xf>
    <xf numFmtId="0" fontId="32" fillId="0" borderId="0" xfId="0" applyFont="1" applyFill="1" applyBorder="1"/>
    <xf numFmtId="0" fontId="32" fillId="2" borderId="28" xfId="0" applyFont="1" applyFill="1" applyBorder="1" applyAlignment="1" applyProtection="1">
      <alignment horizontal="left" vertical="center" wrapText="1"/>
    </xf>
    <xf numFmtId="0" fontId="32" fillId="5" borderId="8" xfId="0" applyFont="1" applyFill="1" applyBorder="1" applyAlignment="1" applyProtection="1">
      <alignment horizontal="center"/>
    </xf>
    <xf numFmtId="0" fontId="32" fillId="5" borderId="14" xfId="0" applyFont="1" applyFill="1" applyBorder="1" applyAlignment="1" applyProtection="1">
      <alignment horizontal="left" vertical="center" wrapText="1"/>
    </xf>
    <xf numFmtId="0" fontId="32" fillId="5" borderId="8" xfId="0" applyFont="1" applyFill="1" applyBorder="1" applyAlignment="1" applyProtection="1">
      <alignment horizontal="center" vertical="top"/>
    </xf>
    <xf numFmtId="0" fontId="32" fillId="8" borderId="8" xfId="0" applyFont="1" applyFill="1" applyBorder="1" applyAlignment="1" applyProtection="1">
      <alignment horizontal="center" vertical="top"/>
    </xf>
    <xf numFmtId="0" fontId="32" fillId="8" borderId="14" xfId="0" applyFont="1" applyFill="1" applyBorder="1" applyAlignment="1" applyProtection="1">
      <alignment horizontal="left" vertical="center" wrapText="1"/>
    </xf>
    <xf numFmtId="0" fontId="32" fillId="9" borderId="8" xfId="0" applyFont="1" applyFill="1" applyBorder="1" applyAlignment="1" applyProtection="1">
      <alignment horizontal="center" vertical="top"/>
    </xf>
    <xf numFmtId="0" fontId="32" fillId="9" borderId="14" xfId="0" applyFont="1" applyFill="1" applyBorder="1" applyAlignment="1" applyProtection="1">
      <alignment horizontal="left" vertical="center" wrapText="1"/>
    </xf>
    <xf numFmtId="0" fontId="32" fillId="10" borderId="8" xfId="0" applyFont="1" applyFill="1" applyBorder="1" applyAlignment="1" applyProtection="1">
      <alignment horizontal="center" vertical="top"/>
    </xf>
    <xf numFmtId="0" fontId="32" fillId="10" borderId="14" xfId="0" applyFont="1" applyFill="1" applyBorder="1" applyAlignment="1" applyProtection="1">
      <alignment horizontal="left" vertical="center" wrapText="1"/>
    </xf>
    <xf numFmtId="0" fontId="32" fillId="11" borderId="8" xfId="0" applyFont="1" applyFill="1" applyBorder="1" applyAlignment="1" applyProtection="1">
      <alignment horizontal="center" vertical="top"/>
    </xf>
    <xf numFmtId="0" fontId="32" fillId="11" borderId="14" xfId="0" applyFont="1" applyFill="1" applyBorder="1" applyAlignment="1" applyProtection="1">
      <alignment horizontal="left" vertical="center" wrapText="1"/>
    </xf>
    <xf numFmtId="0" fontId="32" fillId="12" borderId="14" xfId="0" applyFont="1" applyFill="1" applyBorder="1" applyAlignment="1" applyProtection="1">
      <alignment horizontal="left" vertical="center" wrapText="1"/>
    </xf>
    <xf numFmtId="0" fontId="32" fillId="2" borderId="29" xfId="0" applyFont="1" applyFill="1" applyBorder="1" applyAlignment="1" applyProtection="1">
      <alignment horizontal="left" vertical="center" wrapText="1"/>
    </xf>
    <xf numFmtId="0" fontId="1" fillId="2" borderId="8" xfId="0" applyFont="1" applyFill="1" applyBorder="1" applyAlignment="1" applyProtection="1">
      <alignment horizontal="left" vertical="top"/>
    </xf>
    <xf numFmtId="5" fontId="1" fillId="2" borderId="8" xfId="2" applyNumberFormat="1" applyFont="1" applyFill="1" applyBorder="1" applyAlignment="1" applyProtection="1">
      <alignment horizontal="left" vertical="center" wrapText="1"/>
    </xf>
    <xf numFmtId="6" fontId="67" fillId="2" borderId="8" xfId="2" applyNumberFormat="1" applyFont="1" applyFill="1" applyBorder="1" applyAlignment="1" applyProtection="1">
      <alignment horizontal="right" vertical="center" wrapText="1"/>
    </xf>
    <xf numFmtId="0" fontId="68" fillId="2" borderId="8" xfId="0" applyFont="1" applyFill="1" applyBorder="1" applyAlignment="1" applyProtection="1">
      <alignment horizontal="left" vertical="top"/>
    </xf>
    <xf numFmtId="172" fontId="68" fillId="2" borderId="8" xfId="2" applyNumberFormat="1" applyFont="1" applyFill="1" applyBorder="1" applyAlignment="1" applyProtection="1">
      <alignment horizontal="left" vertical="center" wrapText="1"/>
    </xf>
    <xf numFmtId="0" fontId="68" fillId="2" borderId="0" xfId="0" applyFont="1" applyFill="1" applyBorder="1" applyAlignment="1" applyProtection="1">
      <alignment horizontal="left" vertical="top"/>
    </xf>
    <xf numFmtId="6" fontId="70" fillId="2" borderId="0" xfId="0" applyNumberFormat="1" applyFont="1" applyFill="1" applyAlignment="1" applyProtection="1">
      <alignment horizontal="right" vertical="center"/>
    </xf>
    <xf numFmtId="6" fontId="34" fillId="2" borderId="0" xfId="0" applyNumberFormat="1" applyFont="1" applyFill="1" applyAlignment="1" applyProtection="1">
      <alignment horizontal="right" vertical="center"/>
    </xf>
    <xf numFmtId="0" fontId="34" fillId="2" borderId="8" xfId="0" applyFont="1" applyFill="1" applyBorder="1" applyAlignment="1" applyProtection="1">
      <alignment horizontal="left" vertical="top"/>
    </xf>
    <xf numFmtId="0" fontId="34" fillId="2" borderId="8" xfId="0" applyFont="1" applyFill="1" applyBorder="1" applyAlignment="1" applyProtection="1">
      <alignment vertical="center" wrapText="1"/>
    </xf>
    <xf numFmtId="0" fontId="68" fillId="2" borderId="0" xfId="0" applyFont="1" applyFill="1" applyAlignment="1" applyProtection="1">
      <alignment horizontal="left"/>
    </xf>
    <xf numFmtId="0" fontId="70" fillId="2" borderId="0" xfId="0" applyFont="1" applyFill="1" applyAlignment="1">
      <alignment horizontal="left"/>
    </xf>
    <xf numFmtId="6" fontId="70" fillId="2" borderId="0" xfId="0" applyNumberFormat="1" applyFont="1" applyFill="1" applyAlignment="1">
      <alignment horizontal="right"/>
    </xf>
    <xf numFmtId="0" fontId="7" fillId="2" borderId="0" xfId="0" applyFont="1" applyFill="1" applyAlignment="1">
      <alignment horizontal="right"/>
    </xf>
    <xf numFmtId="0" fontId="34" fillId="2" borderId="0" xfId="0" applyFont="1" applyFill="1" applyProtection="1"/>
    <xf numFmtId="0" fontId="0" fillId="2" borderId="0" xfId="0" applyFill="1" applyProtection="1"/>
    <xf numFmtId="6" fontId="7" fillId="2" borderId="0" xfId="0" applyNumberFormat="1" applyFont="1" applyFill="1" applyAlignment="1" applyProtection="1">
      <alignment horizontal="right"/>
    </xf>
    <xf numFmtId="6" fontId="10" fillId="2" borderId="0" xfId="0" applyNumberFormat="1" applyFont="1" applyFill="1" applyAlignment="1" applyProtection="1">
      <alignment horizontal="right"/>
    </xf>
    <xf numFmtId="6" fontId="7" fillId="2" borderId="0" xfId="0" applyNumberFormat="1" applyFont="1" applyFill="1" applyAlignment="1" applyProtection="1"/>
    <xf numFmtId="9" fontId="10" fillId="2" borderId="0" xfId="11" applyFont="1" applyFill="1" applyAlignment="1" applyProtection="1">
      <alignment horizontal="right"/>
    </xf>
    <xf numFmtId="6" fontId="7" fillId="2" borderId="0" xfId="0" applyNumberFormat="1" applyFont="1" applyFill="1" applyAlignment="1"/>
    <xf numFmtId="0" fontId="70" fillId="2" borderId="0" xfId="0" applyFont="1" applyFill="1" applyAlignment="1" applyProtection="1">
      <alignment vertical="center" wrapText="1"/>
    </xf>
    <xf numFmtId="0" fontId="34" fillId="2" borderId="0" xfId="0" applyFont="1" applyFill="1" applyAlignment="1" applyProtection="1">
      <alignment vertical="center" wrapText="1"/>
    </xf>
    <xf numFmtId="0" fontId="68" fillId="2" borderId="8" xfId="0" applyFont="1" applyFill="1" applyBorder="1" applyAlignment="1" applyProtection="1">
      <alignment vertical="center" wrapText="1"/>
    </xf>
    <xf numFmtId="172" fontId="68" fillId="2" borderId="24" xfId="2" applyNumberFormat="1" applyFont="1" applyFill="1" applyBorder="1" applyAlignment="1" applyProtection="1">
      <alignment horizontal="left" vertical="center" wrapText="1"/>
    </xf>
    <xf numFmtId="6" fontId="67" fillId="2" borderId="24" xfId="2" applyNumberFormat="1" applyFont="1" applyFill="1" applyBorder="1" applyAlignment="1" applyProtection="1">
      <alignment horizontal="right" vertical="center" wrapText="1"/>
    </xf>
    <xf numFmtId="0" fontId="68" fillId="2" borderId="24" xfId="0" applyFont="1" applyFill="1" applyBorder="1" applyAlignment="1" applyProtection="1">
      <alignment vertical="center" wrapText="1"/>
    </xf>
    <xf numFmtId="0" fontId="17" fillId="2" borderId="4" xfId="0" applyFont="1" applyFill="1" applyBorder="1" applyAlignment="1" applyProtection="1">
      <alignment vertical="center" wrapText="1"/>
    </xf>
    <xf numFmtId="6" fontId="69" fillId="2" borderId="8" xfId="0" applyNumberFormat="1" applyFont="1" applyFill="1" applyBorder="1" applyAlignment="1" applyProtection="1"/>
    <xf numFmtId="0" fontId="34" fillId="2" borderId="0" xfId="0" applyFont="1" applyFill="1" applyAlignment="1" applyProtection="1"/>
    <xf numFmtId="6" fontId="69" fillId="2" borderId="0" xfId="0" applyNumberFormat="1" applyFont="1" applyFill="1" applyBorder="1" applyAlignment="1" applyProtection="1">
      <alignment horizontal="right"/>
    </xf>
    <xf numFmtId="6" fontId="70" fillId="2" borderId="0" xfId="0" applyNumberFormat="1" applyFont="1" applyFill="1" applyAlignment="1" applyProtection="1"/>
    <xf numFmtId="5" fontId="69" fillId="2" borderId="30" xfId="2" applyNumberFormat="1" applyFont="1" applyFill="1" applyBorder="1" applyAlignment="1" applyProtection="1"/>
    <xf numFmtId="172" fontId="69" fillId="2" borderId="30" xfId="2" applyNumberFormat="1" applyFont="1" applyFill="1" applyBorder="1" applyAlignment="1" applyProtection="1"/>
    <xf numFmtId="5" fontId="69" fillId="2" borderId="31" xfId="2" applyNumberFormat="1" applyFont="1" applyFill="1" applyBorder="1" applyAlignment="1" applyProtection="1"/>
    <xf numFmtId="169" fontId="69" fillId="2" borderId="30" xfId="2" applyNumberFormat="1" applyFont="1" applyFill="1" applyBorder="1" applyAlignment="1" applyProtection="1"/>
    <xf numFmtId="0" fontId="34" fillId="2" borderId="32" xfId="0" applyFont="1" applyFill="1" applyBorder="1" applyProtection="1"/>
    <xf numFmtId="0" fontId="34" fillId="2" borderId="33" xfId="0" applyFont="1" applyFill="1" applyBorder="1" applyProtection="1"/>
    <xf numFmtId="172" fontId="69" fillId="2" borderId="31" xfId="2" applyNumberFormat="1" applyFont="1" applyFill="1" applyBorder="1" applyAlignment="1" applyProtection="1"/>
    <xf numFmtId="0" fontId="34" fillId="2" borderId="34" xfId="0" applyFont="1" applyFill="1" applyBorder="1" applyProtection="1"/>
    <xf numFmtId="6" fontId="69" fillId="2" borderId="31" xfId="0" applyNumberFormat="1" applyFont="1" applyFill="1" applyBorder="1" applyAlignment="1" applyProtection="1"/>
    <xf numFmtId="0" fontId="34" fillId="2" borderId="31" xfId="0" applyFont="1" applyFill="1" applyBorder="1" applyProtection="1"/>
    <xf numFmtId="169" fontId="69" fillId="2" borderId="35" xfId="2" applyNumberFormat="1" applyFont="1" applyFill="1" applyBorder="1" applyAlignment="1" applyProtection="1"/>
    <xf numFmtId="6" fontId="69" fillId="2" borderId="35" xfId="0" applyNumberFormat="1" applyFont="1" applyFill="1" applyBorder="1" applyAlignment="1" applyProtection="1"/>
    <xf numFmtId="0" fontId="34" fillId="2" borderId="35" xfId="0" applyFont="1" applyFill="1" applyBorder="1" applyProtection="1"/>
    <xf numFmtId="6" fontId="34" fillId="2" borderId="31" xfId="0" applyNumberFormat="1" applyFont="1" applyFill="1" applyBorder="1" applyAlignment="1" applyProtection="1"/>
    <xf numFmtId="6" fontId="7" fillId="2" borderId="31" xfId="0" applyNumberFormat="1" applyFont="1" applyFill="1" applyBorder="1" applyAlignment="1" applyProtection="1"/>
    <xf numFmtId="6" fontId="1" fillId="2" borderId="34" xfId="0" applyNumberFormat="1" applyFont="1" applyFill="1" applyBorder="1" applyAlignment="1" applyProtection="1"/>
    <xf numFmtId="6" fontId="10" fillId="2" borderId="31" xfId="0" applyNumberFormat="1" applyFont="1" applyFill="1" applyBorder="1" applyAlignment="1" applyProtection="1"/>
    <xf numFmtId="6" fontId="1" fillId="2" borderId="31" xfId="0" applyNumberFormat="1" applyFont="1" applyFill="1" applyBorder="1" applyAlignment="1" applyProtection="1"/>
    <xf numFmtId="0" fontId="7" fillId="2" borderId="31" xfId="0" applyFont="1" applyFill="1" applyBorder="1" applyAlignment="1" applyProtection="1"/>
    <xf numFmtId="0" fontId="1" fillId="2" borderId="31" xfId="0" applyFont="1" applyFill="1" applyBorder="1" applyAlignment="1" applyProtection="1"/>
    <xf numFmtId="6" fontId="69" fillId="2" borderId="8" xfId="2" applyNumberFormat="1" applyFont="1" applyFill="1" applyBorder="1" applyAlignment="1" applyProtection="1">
      <alignment vertical="center" wrapText="1"/>
    </xf>
    <xf numFmtId="6" fontId="69" fillId="0" borderId="34" xfId="0" applyNumberFormat="1" applyFont="1" applyFill="1" applyBorder="1" applyAlignment="1" applyProtection="1">
      <alignment vertical="center"/>
    </xf>
    <xf numFmtId="6" fontId="69" fillId="0" borderId="8" xfId="0" applyNumberFormat="1" applyFont="1" applyFill="1" applyBorder="1" applyAlignment="1" applyProtection="1">
      <alignment vertical="center"/>
    </xf>
    <xf numFmtId="6" fontId="69" fillId="0" borderId="8" xfId="2" applyNumberFormat="1" applyFont="1" applyFill="1" applyBorder="1" applyAlignment="1" applyProtection="1">
      <alignment vertical="center" wrapText="1"/>
    </xf>
    <xf numFmtId="0" fontId="70" fillId="2" borderId="16" xfId="0" applyFont="1" applyFill="1" applyBorder="1" applyAlignment="1" applyProtection="1">
      <alignment wrapText="1"/>
    </xf>
    <xf numFmtId="6" fontId="69" fillId="2" borderId="17" xfId="2" applyNumberFormat="1" applyFont="1" applyFill="1" applyBorder="1" applyAlignment="1" applyProtection="1">
      <alignment horizontal="right" vertical="center"/>
    </xf>
    <xf numFmtId="6" fontId="70" fillId="2" borderId="17" xfId="2" applyNumberFormat="1" applyFont="1" applyFill="1" applyBorder="1" applyAlignment="1" applyProtection="1">
      <alignment horizontal="right"/>
    </xf>
    <xf numFmtId="6" fontId="69" fillId="2" borderId="17" xfId="2" applyNumberFormat="1" applyFont="1" applyFill="1" applyBorder="1" applyAlignment="1" applyProtection="1">
      <alignment horizontal="right"/>
    </xf>
    <xf numFmtId="6" fontId="69" fillId="2" borderId="36" xfId="2" applyNumberFormat="1" applyFont="1" applyFill="1" applyBorder="1" applyAlignment="1" applyProtection="1">
      <alignment horizontal="right"/>
    </xf>
    <xf numFmtId="6" fontId="69" fillId="2" borderId="37" xfId="2" applyNumberFormat="1" applyFont="1" applyFill="1" applyBorder="1" applyAlignment="1" applyProtection="1">
      <alignment horizontal="right"/>
    </xf>
    <xf numFmtId="6" fontId="69" fillId="2" borderId="38" xfId="2" applyNumberFormat="1" applyFont="1" applyFill="1" applyBorder="1" applyAlignment="1" applyProtection="1"/>
    <xf numFmtId="6" fontId="69" fillId="2" borderId="38" xfId="2" applyNumberFormat="1" applyFont="1" applyFill="1" applyBorder="1" applyAlignment="1" applyProtection="1">
      <alignment horizontal="right"/>
    </xf>
    <xf numFmtId="0" fontId="70" fillId="2" borderId="0" xfId="0" applyFont="1" applyFill="1" applyBorder="1" applyAlignment="1" applyProtection="1">
      <alignment wrapText="1"/>
    </xf>
    <xf numFmtId="6" fontId="69" fillId="2" borderId="0" xfId="2" applyNumberFormat="1" applyFont="1" applyFill="1" applyBorder="1" applyAlignment="1" applyProtection="1">
      <alignment horizontal="right" vertical="center"/>
    </xf>
    <xf numFmtId="6" fontId="74" fillId="2" borderId="0" xfId="2" applyNumberFormat="1" applyFont="1" applyFill="1" applyBorder="1" applyAlignment="1" applyProtection="1">
      <alignment horizontal="right" vertical="center"/>
    </xf>
    <xf numFmtId="0" fontId="19" fillId="2" borderId="0" xfId="0" applyFont="1" applyFill="1" applyAlignment="1">
      <alignment horizontal="left"/>
    </xf>
    <xf numFmtId="0" fontId="1" fillId="2" borderId="0" xfId="0" applyFont="1" applyFill="1"/>
    <xf numFmtId="0" fontId="32" fillId="2" borderId="0" xfId="0" applyFont="1" applyFill="1" applyAlignment="1">
      <alignment horizontal="center"/>
    </xf>
    <xf numFmtId="0" fontId="32" fillId="2" borderId="0" xfId="0" applyFont="1" applyFill="1" applyAlignment="1" applyProtection="1">
      <alignment horizontal="center"/>
      <protection locked="0"/>
    </xf>
    <xf numFmtId="165" fontId="30" fillId="0" borderId="14" xfId="0" applyNumberFormat="1" applyFont="1" applyBorder="1" applyAlignment="1">
      <alignment horizontal="center" vertical="center" wrapText="1"/>
    </xf>
    <xf numFmtId="165" fontId="30" fillId="0" borderId="8" xfId="0" applyNumberFormat="1" applyFont="1" applyBorder="1" applyAlignment="1">
      <alignment horizontal="center" vertical="center" wrapText="1"/>
    </xf>
    <xf numFmtId="0" fontId="17" fillId="2" borderId="0" xfId="0" applyFont="1" applyFill="1"/>
    <xf numFmtId="0" fontId="7" fillId="2" borderId="0" xfId="0" applyFont="1" applyFill="1" applyBorder="1" applyProtection="1">
      <protection locked="0"/>
    </xf>
    <xf numFmtId="0" fontId="8" fillId="2" borderId="0" xfId="0" applyFont="1" applyFill="1" applyAlignment="1">
      <alignment horizontal="left"/>
    </xf>
    <xf numFmtId="165" fontId="7" fillId="2" borderId="0" xfId="0" applyNumberFormat="1" applyFont="1" applyFill="1" applyAlignment="1"/>
    <xf numFmtId="165" fontId="7" fillId="2" borderId="0" xfId="0" applyNumberFormat="1" applyFont="1" applyFill="1" applyAlignment="1">
      <alignment horizontal="left"/>
    </xf>
    <xf numFmtId="165" fontId="1" fillId="2" borderId="0" xfId="0" applyNumberFormat="1" applyFont="1" applyFill="1" applyAlignment="1"/>
    <xf numFmtId="0" fontId="49" fillId="2" borderId="0" xfId="0" applyFont="1" applyFill="1" applyAlignment="1">
      <alignment horizontal="left" indent="10"/>
    </xf>
    <xf numFmtId="0" fontId="7" fillId="2" borderId="0" xfId="0" applyFont="1" applyFill="1" applyAlignment="1">
      <alignment horizontal="left" indent="10"/>
    </xf>
    <xf numFmtId="0" fontId="60" fillId="2" borderId="0" xfId="0" applyFont="1" applyFill="1" applyAlignment="1">
      <alignment horizontal="left" indent="5"/>
    </xf>
    <xf numFmtId="165" fontId="17" fillId="2" borderId="0" xfId="0" applyNumberFormat="1" applyFont="1" applyFill="1" applyAlignment="1">
      <alignment horizontal="center" vertical="center"/>
    </xf>
    <xf numFmtId="0" fontId="17" fillId="2" borderId="0" xfId="0" applyFont="1" applyFill="1" applyAlignment="1">
      <alignment horizontal="center" vertical="center"/>
    </xf>
    <xf numFmtId="0" fontId="30" fillId="0" borderId="8" xfId="0" applyFont="1" applyFill="1" applyBorder="1" applyAlignment="1">
      <alignment horizontal="center" vertical="center" wrapText="1"/>
    </xf>
    <xf numFmtId="0" fontId="7" fillId="2" borderId="0" xfId="0" applyNumberFormat="1" applyFont="1" applyFill="1" applyBorder="1" applyAlignment="1">
      <alignment horizontal="center"/>
    </xf>
    <xf numFmtId="0" fontId="7" fillId="2" borderId="0" xfId="0" applyNumberFormat="1" applyFont="1" applyFill="1" applyAlignment="1">
      <alignment horizontal="center"/>
    </xf>
    <xf numFmtId="6" fontId="7" fillId="2" borderId="0" xfId="0" applyNumberFormat="1" applyFont="1" applyFill="1" applyAlignment="1">
      <alignment horizontal="right"/>
    </xf>
    <xf numFmtId="165" fontId="9" fillId="2" borderId="0" xfId="11" applyNumberFormat="1" applyFont="1" applyFill="1" applyAlignment="1" applyProtection="1">
      <alignment horizontal="left"/>
    </xf>
    <xf numFmtId="0" fontId="8" fillId="2" borderId="0" xfId="0" applyNumberFormat="1" applyFont="1" applyFill="1" applyAlignment="1">
      <alignment horizontal="center"/>
    </xf>
    <xf numFmtId="0" fontId="17" fillId="2" borderId="8" xfId="0" applyNumberFormat="1" applyFont="1" applyFill="1" applyBorder="1" applyAlignment="1">
      <alignment horizontal="center"/>
    </xf>
    <xf numFmtId="165" fontId="11" fillId="2" borderId="0" xfId="11" applyNumberFormat="1" applyFont="1" applyFill="1" applyAlignment="1">
      <alignment horizontal="left" wrapText="1"/>
    </xf>
    <xf numFmtId="0" fontId="5" fillId="2" borderId="0" xfId="0" applyFont="1" applyFill="1" applyAlignment="1">
      <alignment horizontal="left"/>
    </xf>
    <xf numFmtId="0" fontId="30" fillId="0" borderId="8" xfId="0" applyFont="1" applyFill="1" applyBorder="1" applyAlignment="1">
      <alignment horizontal="center"/>
    </xf>
    <xf numFmtId="0" fontId="30" fillId="13" borderId="8" xfId="0" applyFont="1" applyFill="1" applyBorder="1" applyAlignment="1">
      <alignment horizontal="center"/>
    </xf>
    <xf numFmtId="6" fontId="30" fillId="0" borderId="8" xfId="0" applyNumberFormat="1" applyFont="1" applyBorder="1" applyAlignment="1">
      <alignment horizontal="center"/>
    </xf>
    <xf numFmtId="0" fontId="30" fillId="0" borderId="8" xfId="0" applyFont="1" applyBorder="1" applyAlignment="1">
      <alignment horizontal="center"/>
    </xf>
    <xf numFmtId="0" fontId="30" fillId="0" borderId="8" xfId="0" applyFont="1" applyFill="1" applyBorder="1" applyAlignment="1">
      <alignment horizontal="center" wrapText="1"/>
    </xf>
    <xf numFmtId="0" fontId="30" fillId="13" borderId="8" xfId="0" applyFont="1" applyFill="1" applyBorder="1" applyAlignment="1">
      <alignment horizontal="center" wrapText="1"/>
    </xf>
    <xf numFmtId="49" fontId="30" fillId="0" borderId="8" xfId="0" applyNumberFormat="1" applyFont="1" applyFill="1" applyBorder="1" applyAlignment="1">
      <alignment horizontal="center"/>
    </xf>
    <xf numFmtId="49" fontId="81" fillId="0" borderId="8" xfId="11" applyNumberFormat="1" applyFont="1" applyFill="1" applyBorder="1" applyAlignment="1" applyProtection="1">
      <alignment horizontal="center" wrapText="1"/>
    </xf>
    <xf numFmtId="49" fontId="30" fillId="0" borderId="8" xfId="11" applyNumberFormat="1" applyFont="1" applyFill="1" applyBorder="1" applyAlignment="1" applyProtection="1">
      <alignment horizontal="center" wrapText="1"/>
    </xf>
    <xf numFmtId="0" fontId="17" fillId="2" borderId="0" xfId="0" applyFont="1" applyFill="1" applyAlignment="1">
      <alignment horizontal="left"/>
    </xf>
    <xf numFmtId="0" fontId="37" fillId="2" borderId="0" xfId="0" applyFont="1" applyFill="1" applyAlignment="1">
      <alignment horizontal="left"/>
    </xf>
    <xf numFmtId="0" fontId="32" fillId="2" borderId="0" xfId="0" applyFont="1" applyFill="1" applyAlignment="1">
      <alignment horizontal="left"/>
    </xf>
    <xf numFmtId="0" fontId="5" fillId="2" borderId="0" xfId="0" applyFont="1" applyFill="1" applyBorder="1" applyAlignment="1">
      <alignment horizontal="center" vertical="center" wrapText="1"/>
    </xf>
    <xf numFmtId="165" fontId="32" fillId="2" borderId="0" xfId="0" applyNumberFormat="1" applyFont="1" applyFill="1" applyBorder="1" applyAlignment="1">
      <alignment horizontal="left"/>
    </xf>
    <xf numFmtId="0" fontId="32" fillId="2" borderId="0" xfId="0" applyFont="1" applyFill="1" applyBorder="1"/>
    <xf numFmtId="0" fontId="32" fillId="2" borderId="0" xfId="0" applyFont="1" applyFill="1" applyBorder="1" applyProtection="1">
      <protection locked="0"/>
    </xf>
    <xf numFmtId="0" fontId="6" fillId="2" borderId="0" xfId="0" applyFont="1" applyFill="1" applyBorder="1" applyProtection="1">
      <protection locked="0"/>
    </xf>
    <xf numFmtId="0" fontId="6" fillId="2" borderId="0" xfId="0" applyFont="1" applyFill="1" applyBorder="1" applyAlignment="1">
      <alignment horizontal="left" wrapText="1"/>
    </xf>
    <xf numFmtId="0" fontId="20" fillId="2" borderId="0" xfId="0" applyFont="1" applyFill="1" applyAlignment="1" applyProtection="1">
      <alignment horizontal="left"/>
    </xf>
    <xf numFmtId="0" fontId="6" fillId="2" borderId="0" xfId="0" applyFont="1" applyFill="1" applyBorder="1" applyAlignment="1" applyProtection="1">
      <alignment horizontal="left" wrapText="1"/>
    </xf>
    <xf numFmtId="0" fontId="5" fillId="2" borderId="0"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16" fillId="2" borderId="0" xfId="0" applyFont="1" applyFill="1" applyAlignment="1" applyProtection="1">
      <alignment horizontal="left" vertical="center"/>
    </xf>
    <xf numFmtId="0" fontId="6" fillId="2" borderId="0" xfId="0" applyFont="1" applyFill="1" applyBorder="1" applyAlignment="1" applyProtection="1">
      <alignment horizontal="left" vertical="center"/>
    </xf>
    <xf numFmtId="0" fontId="6" fillId="2" borderId="39" xfId="0" applyFont="1" applyFill="1" applyBorder="1" applyProtection="1"/>
    <xf numFmtId="0" fontId="5" fillId="2" borderId="0" xfId="0" applyFont="1" applyFill="1" applyBorder="1" applyAlignment="1" applyProtection="1">
      <alignment horizontal="center"/>
    </xf>
    <xf numFmtId="0" fontId="6" fillId="2" borderId="0" xfId="0" quotePrefix="1" applyFont="1" applyFill="1" applyBorder="1" applyAlignment="1" applyProtection="1">
      <alignment horizontal="center"/>
    </xf>
    <xf numFmtId="0" fontId="6" fillId="2" borderId="40" xfId="0" applyFont="1" applyFill="1" applyBorder="1" applyProtection="1"/>
    <xf numFmtId="0" fontId="32" fillId="2" borderId="0" xfId="0" applyFont="1" applyFill="1" applyBorder="1" applyProtection="1"/>
    <xf numFmtId="0" fontId="17" fillId="2" borderId="0" xfId="0" applyFont="1" applyFill="1" applyBorder="1" applyAlignment="1" applyProtection="1">
      <alignment horizontal="center"/>
    </xf>
    <xf numFmtId="0" fontId="6" fillId="2" borderId="41" xfId="0" applyFont="1" applyFill="1" applyBorder="1" applyProtection="1"/>
    <xf numFmtId="0" fontId="6" fillId="2" borderId="42" xfId="0" quotePrefix="1" applyFont="1" applyFill="1" applyBorder="1" applyAlignment="1" applyProtection="1">
      <alignment horizontal="center"/>
    </xf>
    <xf numFmtId="0" fontId="6" fillId="2" borderId="43" xfId="0" applyFont="1" applyFill="1" applyBorder="1" applyProtection="1"/>
    <xf numFmtId="0" fontId="6" fillId="2" borderId="44" xfId="0" applyFont="1" applyFill="1" applyBorder="1" applyProtection="1"/>
    <xf numFmtId="0" fontId="6" fillId="2" borderId="45" xfId="0" applyFont="1" applyFill="1" applyBorder="1" applyProtection="1"/>
    <xf numFmtId="0" fontId="32" fillId="2" borderId="0" xfId="0" applyFont="1" applyFill="1" applyProtection="1"/>
    <xf numFmtId="0" fontId="17" fillId="2" borderId="0" xfId="0" applyFont="1" applyFill="1" applyBorder="1" applyAlignment="1" applyProtection="1">
      <alignment horizontal="center" vertical="center" wrapText="1"/>
    </xf>
    <xf numFmtId="0" fontId="17" fillId="2" borderId="0" xfId="0" applyFont="1" applyFill="1" applyAlignment="1" applyProtection="1">
      <alignment horizontal="left" vertical="center" wrapText="1"/>
    </xf>
    <xf numFmtId="0" fontId="32" fillId="2" borderId="0" xfId="0" applyFont="1" applyFill="1" applyBorder="1" applyAlignment="1" applyProtection="1">
      <alignment horizontal="left" wrapText="1"/>
    </xf>
    <xf numFmtId="0" fontId="32" fillId="2" borderId="46" xfId="0" applyFont="1" applyFill="1" applyBorder="1" applyProtection="1">
      <protection locked="0"/>
    </xf>
    <xf numFmtId="0" fontId="32" fillId="2" borderId="47" xfId="0" applyFont="1" applyFill="1" applyBorder="1"/>
    <xf numFmtId="0" fontId="32" fillId="2" borderId="30" xfId="0" applyFont="1" applyFill="1" applyBorder="1" applyProtection="1">
      <protection locked="0"/>
    </xf>
    <xf numFmtId="0" fontId="32" fillId="2" borderId="35" xfId="0" applyFont="1" applyFill="1" applyBorder="1"/>
    <xf numFmtId="0" fontId="36" fillId="2" borderId="34" xfId="0" applyFont="1" applyFill="1" applyBorder="1"/>
    <xf numFmtId="0" fontId="36" fillId="2" borderId="48" xfId="0" applyFont="1" applyFill="1" applyBorder="1"/>
    <xf numFmtId="0" fontId="32" fillId="2" borderId="33" xfId="0" applyFont="1" applyFill="1" applyBorder="1" applyProtection="1">
      <protection locked="0"/>
    </xf>
    <xf numFmtId="0" fontId="32" fillId="2" borderId="32" xfId="0" applyFont="1" applyFill="1" applyBorder="1"/>
    <xf numFmtId="0" fontId="32" fillId="2" borderId="49" xfId="0" applyFont="1" applyFill="1" applyBorder="1" applyProtection="1">
      <protection locked="0"/>
    </xf>
    <xf numFmtId="0" fontId="32" fillId="2" borderId="48" xfId="0" applyFont="1" applyFill="1" applyBorder="1"/>
    <xf numFmtId="3" fontId="36" fillId="2" borderId="33" xfId="0" applyNumberFormat="1" applyFont="1" applyFill="1" applyBorder="1"/>
    <xf numFmtId="0" fontId="36" fillId="2" borderId="8" xfId="0" applyFont="1" applyFill="1" applyBorder="1"/>
    <xf numFmtId="0" fontId="36" fillId="2" borderId="11" xfId="0" applyFont="1" applyFill="1" applyBorder="1"/>
    <xf numFmtId="0" fontId="32" fillId="2" borderId="13" xfId="0" applyFont="1" applyFill="1" applyBorder="1" applyProtection="1">
      <protection locked="0"/>
    </xf>
    <xf numFmtId="0" fontId="32" fillId="2" borderId="14" xfId="0" applyFont="1" applyFill="1" applyBorder="1"/>
    <xf numFmtId="0" fontId="32" fillId="2" borderId="7" xfId="0" applyFont="1" applyFill="1" applyBorder="1" applyProtection="1">
      <protection locked="0"/>
    </xf>
    <xf numFmtId="0" fontId="32" fillId="2" borderId="11" xfId="0" applyFont="1" applyFill="1" applyBorder="1"/>
    <xf numFmtId="3" fontId="36" fillId="2" borderId="13" xfId="0" applyNumberFormat="1" applyFont="1" applyFill="1" applyBorder="1"/>
    <xf numFmtId="0" fontId="36" fillId="2" borderId="14" xfId="0" applyFont="1" applyFill="1" applyBorder="1"/>
    <xf numFmtId="0" fontId="36" fillId="2" borderId="24" xfId="0" applyFont="1" applyFill="1" applyBorder="1"/>
    <xf numFmtId="0" fontId="36" fillId="2" borderId="25" xfId="0" applyFont="1" applyFill="1" applyBorder="1"/>
    <xf numFmtId="0" fontId="36" fillId="2" borderId="22" xfId="0" applyFont="1" applyFill="1" applyBorder="1"/>
    <xf numFmtId="0" fontId="32" fillId="2" borderId="25" xfId="0" applyFont="1" applyFill="1" applyBorder="1"/>
    <xf numFmtId="3" fontId="36" fillId="2" borderId="50" xfId="0" applyNumberFormat="1" applyFont="1" applyFill="1" applyBorder="1"/>
    <xf numFmtId="0" fontId="36" fillId="2" borderId="31" xfId="0" applyFont="1" applyFill="1" applyBorder="1"/>
    <xf numFmtId="0" fontId="36" fillId="2" borderId="47" xfId="0" applyFont="1" applyFill="1" applyBorder="1"/>
    <xf numFmtId="170" fontId="32" fillId="2" borderId="31" xfId="0" applyNumberFormat="1" applyFont="1" applyFill="1" applyBorder="1"/>
    <xf numFmtId="0" fontId="36" fillId="2" borderId="30" xfId="0" applyFont="1" applyFill="1" applyBorder="1"/>
    <xf numFmtId="0" fontId="32" fillId="2" borderId="51" xfId="0" applyFont="1" applyFill="1" applyBorder="1" applyProtection="1">
      <protection locked="0"/>
    </xf>
    <xf numFmtId="0" fontId="36" fillId="2" borderId="15" xfId="0" applyFont="1" applyFill="1" applyBorder="1"/>
    <xf numFmtId="0" fontId="36" fillId="2" borderId="52" xfId="0" applyFont="1" applyFill="1" applyBorder="1"/>
    <xf numFmtId="0" fontId="32" fillId="2" borderId="53" xfId="0" applyFont="1" applyFill="1" applyBorder="1" applyProtection="1">
      <protection locked="0"/>
    </xf>
    <xf numFmtId="0" fontId="32" fillId="2" borderId="15" xfId="0" applyFont="1" applyFill="1" applyBorder="1"/>
    <xf numFmtId="0" fontId="32" fillId="2" borderId="54" xfId="0" applyFont="1" applyFill="1" applyBorder="1"/>
    <xf numFmtId="0" fontId="32" fillId="2" borderId="52" xfId="0" applyFont="1" applyFill="1" applyBorder="1"/>
    <xf numFmtId="0" fontId="32" fillId="2" borderId="53" xfId="0" applyFont="1" applyFill="1" applyBorder="1"/>
    <xf numFmtId="0" fontId="20" fillId="2" borderId="0" xfId="0" applyFont="1" applyFill="1" applyAlignment="1">
      <alignment horizontal="left"/>
    </xf>
    <xf numFmtId="0" fontId="32" fillId="2" borderId="0" xfId="0" applyFont="1" applyFill="1" applyBorder="1" applyAlignment="1"/>
    <xf numFmtId="0" fontId="5" fillId="2" borderId="0" xfId="0" applyFont="1" applyFill="1" applyBorder="1" applyAlignment="1">
      <alignment horizontal="left"/>
    </xf>
    <xf numFmtId="0" fontId="5" fillId="2" borderId="0" xfId="0" applyFont="1" applyFill="1" applyBorder="1" applyAlignment="1">
      <alignment horizontal="center"/>
    </xf>
    <xf numFmtId="4" fontId="5" fillId="2" borderId="35" xfId="0" applyNumberFormat="1" applyFont="1" applyFill="1" applyBorder="1" applyAlignment="1">
      <alignment horizontal="center" vertical="center" wrapText="1"/>
    </xf>
    <xf numFmtId="4" fontId="5" fillId="2" borderId="30" xfId="0" applyNumberFormat="1"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5" fillId="2" borderId="0" xfId="0" applyFont="1" applyFill="1" applyAlignment="1">
      <alignment horizontal="center"/>
    </xf>
    <xf numFmtId="0" fontId="5" fillId="2" borderId="0" xfId="0" applyFont="1" applyFill="1"/>
    <xf numFmtId="4" fontId="6" fillId="2" borderId="0" xfId="0" applyNumberFormat="1" applyFont="1" applyFill="1"/>
    <xf numFmtId="0" fontId="6" fillId="2" borderId="0" xfId="0" applyFont="1" applyFill="1" applyAlignment="1">
      <alignment horizontal="center"/>
    </xf>
    <xf numFmtId="2" fontId="5" fillId="2" borderId="0" xfId="0" applyNumberFormat="1" applyFont="1" applyFill="1"/>
    <xf numFmtId="10" fontId="6" fillId="2" borderId="0" xfId="0" applyNumberFormat="1" applyFont="1" applyFill="1" applyBorder="1"/>
    <xf numFmtId="2" fontId="6" fillId="2" borderId="0" xfId="0" applyNumberFormat="1" applyFont="1" applyFill="1"/>
    <xf numFmtId="0" fontId="5" fillId="2" borderId="26" xfId="0" applyFont="1" applyFill="1" applyBorder="1" applyAlignment="1">
      <alignment horizontal="left"/>
    </xf>
    <xf numFmtId="0" fontId="5" fillId="2" borderId="45" xfId="0" applyFont="1" applyFill="1" applyBorder="1" applyAlignment="1">
      <alignment horizontal="center"/>
    </xf>
    <xf numFmtId="0" fontId="5" fillId="2" borderId="3" xfId="0" applyFont="1" applyFill="1" applyBorder="1" applyAlignment="1">
      <alignment horizontal="center"/>
    </xf>
    <xf numFmtId="0" fontId="5" fillId="2" borderId="56" xfId="0" applyFont="1" applyFill="1" applyBorder="1" applyAlignment="1">
      <alignment horizontal="center"/>
    </xf>
    <xf numFmtId="0" fontId="5" fillId="2" borderId="2" xfId="0" applyFont="1" applyFill="1" applyBorder="1" applyAlignment="1">
      <alignment horizontal="left" vertical="center" wrapText="1"/>
    </xf>
    <xf numFmtId="0" fontId="17" fillId="2" borderId="57" xfId="0" applyFont="1" applyFill="1" applyBorder="1" applyAlignment="1" applyProtection="1">
      <alignment horizontal="center"/>
    </xf>
    <xf numFmtId="0" fontId="17" fillId="2" borderId="39" xfId="0" applyFont="1" applyFill="1" applyBorder="1" applyAlignment="1" applyProtection="1">
      <alignment horizontal="center"/>
    </xf>
    <xf numFmtId="0" fontId="17" fillId="2" borderId="40" xfId="0" applyFont="1" applyFill="1" applyBorder="1" applyAlignment="1" applyProtection="1">
      <alignment horizontal="center"/>
    </xf>
    <xf numFmtId="0" fontId="17"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4" fontId="17" fillId="2" borderId="35" xfId="0" applyNumberFormat="1" applyFont="1" applyFill="1" applyBorder="1" applyAlignment="1">
      <alignment horizontal="center" vertical="center" wrapText="1"/>
    </xf>
    <xf numFmtId="4" fontId="17" fillId="2" borderId="0" xfId="0" applyNumberFormat="1" applyFont="1" applyFill="1" applyBorder="1" applyAlignment="1">
      <alignment horizontal="center" vertical="center" wrapText="1"/>
    </xf>
    <xf numFmtId="0" fontId="32" fillId="2" borderId="35" xfId="0" applyFont="1" applyFill="1" applyBorder="1" applyAlignment="1">
      <alignment horizontal="left" vertical="center" wrapText="1"/>
    </xf>
    <xf numFmtId="0" fontId="17" fillId="2" borderId="30"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32" fillId="2" borderId="39" xfId="0" applyFont="1" applyFill="1" applyBorder="1"/>
    <xf numFmtId="4" fontId="17" fillId="2" borderId="30" xfId="0" applyNumberFormat="1"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39" xfId="0" applyFont="1" applyFill="1" applyBorder="1" applyAlignment="1">
      <alignment horizontal="center" vertical="center" wrapText="1"/>
    </xf>
    <xf numFmtId="0" fontId="32" fillId="2" borderId="2" xfId="0" applyFont="1" applyFill="1" applyBorder="1" applyAlignment="1">
      <alignment horizontal="left" vertical="center" wrapText="1"/>
    </xf>
    <xf numFmtId="0" fontId="32" fillId="2" borderId="2" xfId="0" applyFont="1" applyFill="1" applyBorder="1" applyAlignment="1" applyProtection="1">
      <alignment horizontal="left" vertical="center" wrapText="1"/>
      <protection locked="0"/>
    </xf>
    <xf numFmtId="3" fontId="36" fillId="2" borderId="59" xfId="0" applyNumberFormat="1" applyFont="1" applyFill="1" applyBorder="1" applyAlignment="1">
      <alignment horizontal="center" vertical="center" wrapText="1"/>
    </xf>
    <xf numFmtId="4" fontId="83" fillId="2" borderId="53" xfId="0" applyNumberFormat="1" applyFont="1" applyFill="1" applyBorder="1" applyAlignment="1">
      <alignment horizontal="center" vertical="center" wrapText="1"/>
    </xf>
    <xf numFmtId="4" fontId="83" fillId="2" borderId="59" xfId="0" applyNumberFormat="1" applyFont="1" applyFill="1" applyBorder="1" applyAlignment="1">
      <alignment horizontal="center" vertical="center" wrapText="1"/>
    </xf>
    <xf numFmtId="0" fontId="32" fillId="2" borderId="53" xfId="0" applyFont="1" applyFill="1" applyBorder="1" applyAlignment="1">
      <alignment horizontal="center" vertical="center" wrapText="1"/>
    </xf>
    <xf numFmtId="165" fontId="36" fillId="2" borderId="54" xfId="0" applyNumberFormat="1" applyFont="1" applyFill="1" applyBorder="1"/>
    <xf numFmtId="165" fontId="36" fillId="2" borderId="59" xfId="0" applyNumberFormat="1" applyFont="1" applyFill="1" applyBorder="1"/>
    <xf numFmtId="0" fontId="32" fillId="2" borderId="60"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32" fillId="2" borderId="0" xfId="0" applyFont="1" applyFill="1" applyBorder="1" applyAlignment="1">
      <alignment horizontal="left" vertical="center" wrapText="1"/>
    </xf>
    <xf numFmtId="0" fontId="32" fillId="2" borderId="0" xfId="0" applyFont="1" applyFill="1" applyBorder="1" applyAlignment="1">
      <alignment horizontal="left" wrapText="1"/>
    </xf>
    <xf numFmtId="0" fontId="32" fillId="2" borderId="0" xfId="0" applyFont="1" applyFill="1" applyBorder="1" applyAlignment="1">
      <alignment horizontal="center"/>
    </xf>
    <xf numFmtId="0" fontId="36" fillId="2" borderId="0" xfId="0" applyFont="1" applyFill="1" applyBorder="1" applyAlignment="1">
      <alignment horizontal="center"/>
    </xf>
    <xf numFmtId="0" fontId="6" fillId="2" borderId="0" xfId="0" applyFont="1" applyFill="1" applyBorder="1" applyAlignment="1">
      <alignment horizontal="center"/>
    </xf>
    <xf numFmtId="3" fontId="36" fillId="2" borderId="55" xfId="0" applyNumberFormat="1" applyFont="1" applyFill="1" applyBorder="1" applyAlignment="1">
      <alignment horizontal="center" vertical="center" wrapText="1"/>
    </xf>
    <xf numFmtId="4" fontId="83" fillId="2" borderId="33" xfId="0" applyNumberFormat="1" applyFont="1" applyFill="1" applyBorder="1" applyAlignment="1">
      <alignment horizontal="center" vertical="center" wrapText="1"/>
    </xf>
    <xf numFmtId="3" fontId="32" fillId="2" borderId="32" xfId="0" applyNumberFormat="1" applyFont="1" applyFill="1" applyBorder="1" applyAlignment="1" applyProtection="1">
      <alignment horizontal="center" vertical="center" wrapText="1"/>
      <protection locked="0"/>
    </xf>
    <xf numFmtId="4" fontId="83" fillId="2" borderId="55" xfId="0" applyNumberFormat="1" applyFont="1" applyFill="1" applyBorder="1" applyAlignment="1">
      <alignment horizontal="center" vertical="center" wrapText="1"/>
    </xf>
    <xf numFmtId="3" fontId="32" fillId="2" borderId="55" xfId="0" applyNumberFormat="1" applyFont="1" applyFill="1" applyBorder="1" applyAlignment="1" applyProtection="1">
      <alignment horizontal="center" vertical="center" wrapText="1"/>
      <protection locked="0"/>
    </xf>
    <xf numFmtId="0" fontId="32" fillId="2" borderId="33" xfId="0" applyFont="1" applyFill="1" applyBorder="1" applyAlignment="1">
      <alignment horizontal="center" vertical="center" wrapText="1"/>
    </xf>
    <xf numFmtId="165" fontId="36" fillId="2" borderId="32" xfId="0" applyNumberFormat="1" applyFont="1" applyFill="1" applyBorder="1"/>
    <xf numFmtId="165" fontId="36" fillId="2" borderId="55" xfId="0" applyNumberFormat="1" applyFont="1" applyFill="1" applyBorder="1"/>
    <xf numFmtId="0" fontId="32" fillId="2" borderId="61" xfId="0" applyFont="1" applyFill="1" applyBorder="1" applyAlignment="1">
      <alignment horizontal="center" vertical="center" wrapText="1"/>
    </xf>
    <xf numFmtId="3" fontId="36" fillId="2" borderId="62" xfId="0" applyNumberFormat="1" applyFont="1" applyFill="1" applyBorder="1" applyAlignment="1">
      <alignment horizontal="center" vertical="center" wrapText="1"/>
    </xf>
    <xf numFmtId="4" fontId="83" fillId="2" borderId="13" xfId="0" applyNumberFormat="1" applyFont="1" applyFill="1" applyBorder="1" applyAlignment="1">
      <alignment horizontal="center" vertical="center" wrapText="1"/>
    </xf>
    <xf numFmtId="3" fontId="32" fillId="2" borderId="14" xfId="0" applyNumberFormat="1" applyFont="1" applyFill="1" applyBorder="1" applyAlignment="1" applyProtection="1">
      <alignment horizontal="center" vertical="center" wrapText="1"/>
      <protection locked="0"/>
    </xf>
    <xf numFmtId="4" fontId="83" fillId="2" borderId="62" xfId="0" applyNumberFormat="1" applyFont="1" applyFill="1" applyBorder="1" applyAlignment="1">
      <alignment horizontal="center" vertical="center" wrapText="1"/>
    </xf>
    <xf numFmtId="3" fontId="32" fillId="2" borderId="62" xfId="0" applyNumberFormat="1" applyFont="1" applyFill="1" applyBorder="1" applyAlignment="1" applyProtection="1">
      <alignment horizontal="center" vertical="center" wrapText="1"/>
      <protection locked="0"/>
    </xf>
    <xf numFmtId="0" fontId="32" fillId="2" borderId="13" xfId="0" applyFont="1" applyFill="1" applyBorder="1" applyAlignment="1">
      <alignment horizontal="center" vertical="center" wrapText="1"/>
    </xf>
    <xf numFmtId="165" fontId="36" fillId="2" borderId="14" xfId="0" applyNumberFormat="1" applyFont="1" applyFill="1" applyBorder="1"/>
    <xf numFmtId="165" fontId="36" fillId="2" borderId="62" xfId="0" applyNumberFormat="1" applyFont="1" applyFill="1" applyBorder="1"/>
    <xf numFmtId="0" fontId="32" fillId="2" borderId="63" xfId="0" applyFont="1" applyFill="1" applyBorder="1" applyAlignment="1">
      <alignment horizontal="center" vertical="center" wrapText="1"/>
    </xf>
    <xf numFmtId="3" fontId="36" fillId="2" borderId="20" xfId="0" applyNumberFormat="1" applyFont="1" applyFill="1" applyBorder="1" applyAlignment="1">
      <alignment horizontal="center" vertical="center" wrapText="1"/>
    </xf>
    <xf numFmtId="4" fontId="83" fillId="2" borderId="50" xfId="0" applyNumberFormat="1" applyFont="1" applyFill="1" applyBorder="1" applyAlignment="1">
      <alignment horizontal="center" vertical="center" wrapText="1"/>
    </xf>
    <xf numFmtId="4" fontId="83" fillId="2" borderId="20" xfId="0" applyNumberFormat="1" applyFont="1" applyFill="1" applyBorder="1" applyAlignment="1">
      <alignment horizontal="center" vertical="center" wrapText="1"/>
    </xf>
    <xf numFmtId="0" fontId="32" fillId="2" borderId="50" xfId="0" applyFont="1" applyFill="1" applyBorder="1" applyAlignment="1">
      <alignment horizontal="center" vertical="center" wrapText="1"/>
    </xf>
    <xf numFmtId="165" fontId="36" fillId="2" borderId="22" xfId="0" applyNumberFormat="1" applyFont="1" applyFill="1" applyBorder="1"/>
    <xf numFmtId="165" fontId="36" fillId="2" borderId="20" xfId="0" applyNumberFormat="1" applyFont="1" applyFill="1" applyBorder="1"/>
    <xf numFmtId="0" fontId="32" fillId="2" borderId="21" xfId="0" applyFont="1" applyFill="1" applyBorder="1" applyAlignment="1">
      <alignment horizontal="center" vertical="center" wrapText="1"/>
    </xf>
    <xf numFmtId="0" fontId="32" fillId="2" borderId="0" xfId="0" applyFont="1" applyFill="1" applyBorder="1" applyAlignment="1">
      <alignment horizontal="center" wrapText="1"/>
    </xf>
    <xf numFmtId="0" fontId="32" fillId="2" borderId="26" xfId="0" applyFont="1" applyFill="1" applyBorder="1"/>
    <xf numFmtId="0" fontId="32" fillId="2" borderId="3" xfId="0" applyFont="1" applyFill="1" applyBorder="1"/>
    <xf numFmtId="0" fontId="17" fillId="2" borderId="56" xfId="0"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4" fontId="17" fillId="2" borderId="39" xfId="0" applyNumberFormat="1" applyFont="1" applyFill="1" applyBorder="1" applyAlignment="1">
      <alignment horizontal="center" vertical="center" wrapText="1"/>
    </xf>
    <xf numFmtId="4" fontId="83" fillId="2" borderId="61" xfId="0" applyNumberFormat="1" applyFont="1" applyFill="1" applyBorder="1" applyAlignment="1">
      <alignment horizontal="center" vertical="center" wrapText="1"/>
    </xf>
    <xf numFmtId="4" fontId="83" fillId="2" borderId="63" xfId="0" applyNumberFormat="1" applyFont="1" applyFill="1" applyBorder="1" applyAlignment="1">
      <alignment horizontal="center" vertical="center" wrapText="1"/>
    </xf>
    <xf numFmtId="3" fontId="32" fillId="2" borderId="65" xfId="0" applyNumberFormat="1" applyFont="1" applyFill="1" applyBorder="1" applyAlignment="1" applyProtection="1">
      <alignment horizontal="center" vertical="center" wrapText="1"/>
      <protection locked="0"/>
    </xf>
    <xf numFmtId="4" fontId="83" fillId="2" borderId="21" xfId="0" applyNumberFormat="1" applyFont="1" applyFill="1" applyBorder="1" applyAlignment="1">
      <alignment horizontal="center" vertical="center" wrapText="1"/>
    </xf>
    <xf numFmtId="4" fontId="83" fillId="2" borderId="60" xfId="0" applyNumberFormat="1" applyFont="1" applyFill="1" applyBorder="1" applyAlignment="1">
      <alignment horizontal="center" vertical="center" wrapText="1"/>
    </xf>
    <xf numFmtId="165" fontId="1" fillId="2" borderId="0" xfId="0" applyNumberFormat="1" applyFont="1" applyFill="1" applyBorder="1" applyAlignment="1"/>
    <xf numFmtId="165" fontId="7" fillId="2" borderId="0" xfId="0" applyNumberFormat="1" applyFont="1" applyFill="1" applyBorder="1" applyAlignment="1">
      <alignment horizontal="center"/>
    </xf>
    <xf numFmtId="165" fontId="7" fillId="2" borderId="0" xfId="0" applyNumberFormat="1" applyFont="1" applyFill="1" applyBorder="1" applyAlignment="1">
      <alignment horizontal="left"/>
    </xf>
    <xf numFmtId="165" fontId="31" fillId="2" borderId="0" xfId="0" applyNumberFormat="1" applyFont="1" applyFill="1" applyBorder="1" applyAlignment="1">
      <alignment horizontal="center"/>
    </xf>
    <xf numFmtId="165" fontId="68" fillId="2" borderId="0" xfId="0" applyNumberFormat="1" applyFont="1" applyFill="1" applyBorder="1" applyAlignment="1">
      <alignment horizontal="left"/>
    </xf>
    <xf numFmtId="165" fontId="30" fillId="2" borderId="8" xfId="0" applyNumberFormat="1" applyFont="1" applyFill="1" applyBorder="1" applyAlignment="1">
      <alignment horizontal="center"/>
    </xf>
    <xf numFmtId="165" fontId="34" fillId="2" borderId="0" xfId="0" applyNumberFormat="1" applyFont="1" applyFill="1" applyBorder="1" applyAlignment="1">
      <alignment horizontal="left"/>
    </xf>
    <xf numFmtId="165" fontId="34" fillId="2" borderId="0" xfId="0" applyNumberFormat="1" applyFont="1" applyFill="1" applyBorder="1" applyAlignment="1">
      <alignment horizontal="center"/>
    </xf>
    <xf numFmtId="165" fontId="30" fillId="2" borderId="0" xfId="0" applyNumberFormat="1" applyFont="1" applyFill="1" applyBorder="1" applyAlignment="1">
      <alignment horizontal="left"/>
    </xf>
    <xf numFmtId="165" fontId="30" fillId="2" borderId="0" xfId="0" applyNumberFormat="1" applyFont="1" applyFill="1" applyBorder="1" applyAlignment="1">
      <alignment horizontal="center"/>
    </xf>
    <xf numFmtId="165" fontId="7" fillId="2" borderId="0" xfId="0" applyNumberFormat="1" applyFont="1" applyFill="1" applyBorder="1" applyAlignment="1" applyProtection="1">
      <alignment horizontal="center"/>
      <protection locked="0"/>
    </xf>
    <xf numFmtId="165" fontId="7" fillId="2" borderId="0" xfId="0" applyNumberFormat="1" applyFont="1" applyFill="1" applyBorder="1" applyAlignment="1">
      <alignment horizontal="left" wrapText="1"/>
    </xf>
    <xf numFmtId="165" fontId="7" fillId="2" borderId="0" xfId="0" applyNumberFormat="1" applyFont="1" applyFill="1" applyBorder="1" applyAlignment="1" applyProtection="1">
      <alignment horizontal="center" wrapText="1"/>
      <protection locked="0"/>
    </xf>
    <xf numFmtId="0" fontId="84" fillId="2" borderId="0" xfId="0" applyNumberFormat="1" applyFont="1" applyFill="1" applyBorder="1" applyAlignment="1">
      <alignment horizontal="left" vertical="center"/>
    </xf>
    <xf numFmtId="0" fontId="66" fillId="2" borderId="8" xfId="0" applyFont="1" applyFill="1" applyBorder="1" applyAlignment="1">
      <alignment horizontal="center"/>
    </xf>
    <xf numFmtId="0" fontId="66" fillId="2" borderId="34" xfId="0" applyFont="1" applyFill="1" applyBorder="1" applyAlignment="1">
      <alignment horizontal="center"/>
    </xf>
    <xf numFmtId="165" fontId="85" fillId="2" borderId="8" xfId="0" applyNumberFormat="1" applyFont="1" applyFill="1" applyBorder="1" applyAlignment="1">
      <alignment horizontal="center"/>
    </xf>
    <xf numFmtId="165" fontId="30" fillId="2" borderId="8" xfId="0" applyNumberFormat="1" applyFont="1" applyFill="1" applyBorder="1" applyAlignment="1">
      <alignment horizontal="center" wrapText="1"/>
    </xf>
    <xf numFmtId="165" fontId="68" fillId="2" borderId="0" xfId="0" applyNumberFormat="1" applyFont="1" applyFill="1" applyBorder="1" applyAlignment="1">
      <alignment horizontal="center"/>
    </xf>
    <xf numFmtId="0" fontId="17" fillId="2" borderId="24" xfId="0" applyNumberFormat="1" applyFont="1" applyFill="1" applyBorder="1" applyAlignment="1">
      <alignment horizontal="center"/>
    </xf>
    <xf numFmtId="165" fontId="7" fillId="2" borderId="39" xfId="0" applyNumberFormat="1" applyFont="1" applyFill="1" applyBorder="1" applyAlignment="1" applyProtection="1">
      <alignment horizontal="center"/>
      <protection locked="0"/>
    </xf>
    <xf numFmtId="165" fontId="34" fillId="2" borderId="39" xfId="0" applyNumberFormat="1" applyFont="1" applyFill="1" applyBorder="1" applyAlignment="1">
      <alignment horizontal="left" wrapText="1"/>
    </xf>
    <xf numFmtId="165" fontId="30" fillId="2" borderId="2" xfId="0" applyNumberFormat="1" applyFont="1" applyFill="1" applyBorder="1" applyAlignment="1">
      <alignment horizontal="left"/>
    </xf>
    <xf numFmtId="165" fontId="34" fillId="2" borderId="39" xfId="0" applyNumberFormat="1" applyFont="1" applyFill="1" applyBorder="1" applyAlignment="1">
      <alignment horizontal="left"/>
    </xf>
    <xf numFmtId="165" fontId="30" fillId="2" borderId="38" xfId="0" applyNumberFormat="1" applyFont="1" applyFill="1" applyBorder="1" applyAlignment="1">
      <alignment horizontal="center" vertical="center" wrapText="1"/>
    </xf>
    <xf numFmtId="165" fontId="30" fillId="2" borderId="66" xfId="0" applyNumberFormat="1" applyFont="1" applyFill="1" applyBorder="1" applyAlignment="1">
      <alignment horizontal="center" vertical="center" wrapText="1"/>
    </xf>
    <xf numFmtId="165" fontId="30" fillId="2" borderId="17" xfId="0" applyNumberFormat="1" applyFont="1" applyFill="1" applyBorder="1" applyAlignment="1">
      <alignment horizontal="center" vertical="center" wrapText="1"/>
    </xf>
    <xf numFmtId="165" fontId="30" fillId="2" borderId="4" xfId="0" applyNumberFormat="1" applyFont="1" applyFill="1" applyBorder="1" applyAlignment="1">
      <alignment horizontal="center" vertical="center"/>
    </xf>
    <xf numFmtId="165" fontId="10" fillId="2" borderId="40" xfId="0" applyNumberFormat="1" applyFont="1" applyFill="1" applyBorder="1" applyAlignment="1">
      <alignment horizontal="center"/>
    </xf>
    <xf numFmtId="165" fontId="10" fillId="2" borderId="40" xfId="0" applyNumberFormat="1" applyFont="1" applyFill="1" applyBorder="1" applyAlignment="1">
      <alignment horizontal="center" wrapText="1"/>
    </xf>
    <xf numFmtId="0" fontId="17" fillId="2" borderId="67" xfId="0" applyNumberFormat="1" applyFont="1" applyFill="1" applyBorder="1" applyAlignment="1">
      <alignment horizontal="center"/>
    </xf>
    <xf numFmtId="0" fontId="17" fillId="2" borderId="36" xfId="0" applyNumberFormat="1" applyFont="1" applyFill="1" applyBorder="1" applyAlignment="1">
      <alignment horizontal="center"/>
    </xf>
    <xf numFmtId="0" fontId="17" fillId="2" borderId="66" xfId="0" applyNumberFormat="1" applyFont="1" applyFill="1" applyBorder="1" applyAlignment="1">
      <alignment horizontal="center"/>
    </xf>
    <xf numFmtId="0" fontId="29" fillId="2" borderId="0" xfId="0" applyFont="1" applyFill="1" applyAlignment="1">
      <alignment horizontal="center"/>
    </xf>
    <xf numFmtId="6" fontId="7" fillId="2" borderId="0" xfId="0" applyNumberFormat="1" applyFont="1" applyFill="1"/>
    <xf numFmtId="6" fontId="5" fillId="2" borderId="0" xfId="0" applyNumberFormat="1" applyFont="1" applyFill="1"/>
    <xf numFmtId="0" fontId="7" fillId="2" borderId="0" xfId="0" applyFont="1" applyFill="1" applyAlignment="1">
      <alignment horizontal="left" vertical="center" wrapText="1"/>
    </xf>
    <xf numFmtId="0" fontId="7" fillId="2" borderId="0" xfId="0" applyFont="1" applyFill="1" applyAlignment="1">
      <alignment vertical="center" wrapText="1"/>
    </xf>
    <xf numFmtId="0" fontId="28" fillId="2" borderId="0" xfId="0" applyFont="1" applyFill="1" applyAlignment="1">
      <alignment horizontal="center"/>
    </xf>
    <xf numFmtId="0" fontId="10" fillId="2" borderId="0" xfId="0" applyFont="1" applyFill="1"/>
    <xf numFmtId="0" fontId="32" fillId="2" borderId="0" xfId="0" applyFont="1" applyFill="1" applyAlignment="1">
      <alignment horizontal="left" vertical="center" wrapText="1"/>
    </xf>
    <xf numFmtId="0" fontId="32" fillId="2" borderId="0" xfId="0" applyFont="1" applyFill="1" applyAlignment="1">
      <alignment vertical="center" wrapText="1"/>
    </xf>
    <xf numFmtId="6" fontId="32" fillId="2" borderId="0" xfId="0" applyNumberFormat="1" applyFont="1" applyFill="1"/>
    <xf numFmtId="0" fontId="36" fillId="2" borderId="0" xfId="0" applyFont="1" applyFill="1" applyAlignment="1">
      <alignment horizontal="left" vertical="center" wrapText="1"/>
    </xf>
    <xf numFmtId="6" fontId="36" fillId="2" borderId="0" xfId="0" applyNumberFormat="1" applyFont="1" applyFill="1"/>
    <xf numFmtId="6" fontId="36" fillId="2" borderId="0" xfId="0" applyNumberFormat="1" applyFont="1" applyFill="1" applyAlignment="1">
      <alignment horizontal="left" vertical="center" wrapText="1"/>
    </xf>
    <xf numFmtId="6" fontId="17" fillId="2" borderId="8" xfId="0" applyNumberFormat="1" applyFont="1" applyFill="1" applyBorder="1" applyAlignment="1">
      <alignment horizontal="center" vertical="center" wrapText="1"/>
    </xf>
    <xf numFmtId="6" fontId="17" fillId="2" borderId="8" xfId="0" applyNumberFormat="1" applyFont="1" applyFill="1" applyBorder="1" applyAlignment="1">
      <alignment horizontal="center" vertical="center"/>
    </xf>
    <xf numFmtId="0" fontId="7" fillId="2" borderId="0" xfId="0" applyFont="1" applyFill="1" applyAlignment="1">
      <alignment horizontal="center"/>
    </xf>
    <xf numFmtId="0" fontId="7" fillId="3" borderId="0" xfId="0" applyFont="1" applyFill="1" applyAlignment="1">
      <alignment horizontal="center"/>
    </xf>
    <xf numFmtId="6" fontId="1" fillId="2" borderId="0" xfId="0" applyNumberFormat="1" applyFont="1" applyFill="1" applyAlignment="1">
      <alignment horizontal="center"/>
    </xf>
    <xf numFmtId="6" fontId="7" fillId="2" borderId="0" xfId="0" applyNumberFormat="1" applyFont="1" applyFill="1" applyAlignment="1">
      <alignment horizontal="center"/>
    </xf>
    <xf numFmtId="6" fontId="32" fillId="2" borderId="0" xfId="0" applyNumberFormat="1" applyFont="1" applyFill="1" applyAlignment="1">
      <alignment horizontal="center"/>
    </xf>
    <xf numFmtId="0" fontId="17" fillId="2" borderId="8" xfId="0" applyFont="1" applyFill="1" applyBorder="1" applyAlignment="1">
      <alignment vertical="center" wrapText="1"/>
    </xf>
    <xf numFmtId="0" fontId="28" fillId="2" borderId="0" xfId="0" applyFont="1" applyFill="1" applyAlignment="1"/>
    <xf numFmtId="0" fontId="32" fillId="2" borderId="8" xfId="0" applyFont="1" applyFill="1" applyBorder="1" applyAlignment="1">
      <alignment horizontal="left" vertical="center" wrapText="1"/>
    </xf>
    <xf numFmtId="0" fontId="32" fillId="2" borderId="8" xfId="0" applyFont="1" applyFill="1" applyBorder="1" applyAlignment="1">
      <alignment vertical="center" wrapText="1"/>
    </xf>
    <xf numFmtId="6" fontId="32" fillId="2" borderId="8" xfId="0" applyNumberFormat="1" applyFont="1" applyFill="1" applyBorder="1" applyAlignment="1">
      <alignment horizontal="center"/>
    </xf>
    <xf numFmtId="0" fontId="36" fillId="2" borderId="8" xfId="0" applyFont="1" applyFill="1" applyBorder="1" applyAlignment="1">
      <alignment horizontal="left" vertical="center" wrapText="1"/>
    </xf>
    <xf numFmtId="0" fontId="32" fillId="2" borderId="34" xfId="0" applyFont="1" applyFill="1" applyBorder="1" applyAlignment="1">
      <alignment horizontal="left" vertical="center" wrapText="1"/>
    </xf>
    <xf numFmtId="0" fontId="32" fillId="2" borderId="34" xfId="0" applyFont="1" applyFill="1" applyBorder="1" applyAlignment="1">
      <alignment vertical="center" wrapText="1"/>
    </xf>
    <xf numFmtId="0" fontId="32" fillId="2" borderId="24" xfId="0" applyFont="1" applyFill="1" applyBorder="1" applyAlignment="1">
      <alignment horizontal="left" vertical="center" wrapText="1"/>
    </xf>
    <xf numFmtId="6" fontId="66" fillId="2" borderId="14" xfId="0" applyNumberFormat="1" applyFont="1" applyFill="1" applyBorder="1" applyAlignment="1">
      <alignment horizontal="center" vertical="center" wrapText="1"/>
    </xf>
    <xf numFmtId="0" fontId="36" fillId="2" borderId="0" xfId="0" applyFont="1" applyFill="1"/>
    <xf numFmtId="6" fontId="36" fillId="2" borderId="8" xfId="0" applyNumberFormat="1" applyFont="1" applyFill="1" applyBorder="1"/>
    <xf numFmtId="0" fontId="32" fillId="2" borderId="0" xfId="0" applyFont="1" applyFill="1"/>
    <xf numFmtId="6" fontId="17" fillId="2" borderId="0" xfId="0" applyNumberFormat="1" applyFont="1" applyFill="1" applyBorder="1" applyAlignment="1">
      <alignment vertical="center" wrapText="1"/>
    </xf>
    <xf numFmtId="6" fontId="32" fillId="2" borderId="24" xfId="0" applyNumberFormat="1" applyFont="1" applyFill="1" applyBorder="1"/>
    <xf numFmtId="6" fontId="24" fillId="2" borderId="16" xfId="0" applyNumberFormat="1" applyFont="1" applyFill="1" applyBorder="1" applyAlignment="1">
      <alignment horizontal="center" vertical="center" wrapText="1"/>
    </xf>
    <xf numFmtId="6" fontId="66" fillId="2" borderId="36" xfId="0" applyNumberFormat="1" applyFont="1" applyFill="1" applyBorder="1"/>
    <xf numFmtId="6" fontId="66" fillId="2" borderId="66" xfId="0" applyNumberFormat="1" applyFont="1" applyFill="1" applyBorder="1"/>
    <xf numFmtId="6" fontId="66" fillId="2" borderId="8" xfId="0" applyNumberFormat="1" applyFont="1" applyFill="1" applyBorder="1" applyAlignment="1">
      <alignment horizontal="center" vertical="center"/>
    </xf>
    <xf numFmtId="6" fontId="36" fillId="2" borderId="8" xfId="0" applyNumberFormat="1" applyFont="1" applyFill="1" applyBorder="1" applyAlignment="1">
      <alignment horizontal="center" vertical="center"/>
    </xf>
    <xf numFmtId="0" fontId="36" fillId="2" borderId="0" xfId="0" applyFont="1" applyFill="1" applyAlignment="1">
      <alignment vertical="center"/>
    </xf>
    <xf numFmtId="0" fontId="24" fillId="2" borderId="8" xfId="0" applyFont="1" applyFill="1" applyBorder="1" applyAlignment="1">
      <alignment horizontal="center" vertical="center"/>
    </xf>
    <xf numFmtId="0" fontId="17" fillId="2" borderId="39" xfId="0" applyFont="1" applyFill="1" applyBorder="1" applyAlignment="1" applyProtection="1">
      <alignment horizontal="center" vertical="center" wrapText="1"/>
    </xf>
    <xf numFmtId="6" fontId="5" fillId="2" borderId="0" xfId="0" applyNumberFormat="1" applyFont="1" applyFill="1" applyBorder="1"/>
    <xf numFmtId="6" fontId="6" fillId="2" borderId="0" xfId="0" applyNumberFormat="1" applyFont="1" applyFill="1" applyBorder="1"/>
    <xf numFmtId="10" fontId="6" fillId="2" borderId="0" xfId="11" applyNumberFormat="1" applyFont="1" applyFill="1" applyBorder="1"/>
    <xf numFmtId="0" fontId="6" fillId="2" borderId="55" xfId="0" applyFont="1" applyFill="1" applyBorder="1"/>
    <xf numFmtId="0" fontId="16" fillId="2" borderId="0" xfId="0" applyFont="1" applyFill="1" applyBorder="1" applyAlignment="1">
      <alignment horizontal="left"/>
    </xf>
    <xf numFmtId="0" fontId="16" fillId="2" borderId="0" xfId="0" applyFont="1" applyFill="1" applyBorder="1"/>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xf>
    <xf numFmtId="0" fontId="5" fillId="2" borderId="0" xfId="0" applyNumberFormat="1" applyFont="1" applyFill="1" applyBorder="1" applyAlignment="1" applyProtection="1">
      <alignment horizontal="left" vertical="center"/>
    </xf>
    <xf numFmtId="0" fontId="5" fillId="2" borderId="0" xfId="0" applyNumberFormat="1" applyFont="1" applyFill="1" applyBorder="1" applyAlignment="1" applyProtection="1">
      <alignment horizontal="center" vertical="center"/>
    </xf>
    <xf numFmtId="0" fontId="6" fillId="2" borderId="0" xfId="0" applyNumberFormat="1" applyFont="1" applyFill="1" applyBorder="1"/>
    <xf numFmtId="6" fontId="17" fillId="2" borderId="0" xfId="0" applyNumberFormat="1" applyFont="1" applyFill="1" applyBorder="1"/>
    <xf numFmtId="6" fontId="32" fillId="2" borderId="0" xfId="0" applyNumberFormat="1" applyFont="1" applyFill="1" applyBorder="1"/>
    <xf numFmtId="6" fontId="33" fillId="2" borderId="0" xfId="0" applyNumberFormat="1" applyFont="1" applyFill="1" applyBorder="1"/>
    <xf numFmtId="0" fontId="26" fillId="2" borderId="0" xfId="0" applyFont="1" applyFill="1" applyAlignment="1">
      <alignment horizontal="left"/>
    </xf>
    <xf numFmtId="0" fontId="17" fillId="2" borderId="0" xfId="0" applyFont="1" applyFill="1" applyBorder="1" applyAlignment="1">
      <alignment horizontal="left"/>
    </xf>
    <xf numFmtId="0" fontId="17" fillId="2" borderId="0" xfId="0" applyFont="1" applyFill="1" applyBorder="1" applyAlignment="1" applyProtection="1">
      <alignment horizontal="center" wrapText="1"/>
    </xf>
    <xf numFmtId="0" fontId="17" fillId="2" borderId="0" xfId="0" applyFont="1" applyFill="1" applyBorder="1" applyAlignment="1">
      <alignment horizontal="center"/>
    </xf>
    <xf numFmtId="0" fontId="17" fillId="2" borderId="57" xfId="0" applyNumberFormat="1" applyFont="1" applyFill="1" applyBorder="1" applyAlignment="1">
      <alignment horizontal="center"/>
    </xf>
    <xf numFmtId="0" fontId="17" fillId="2" borderId="68" xfId="0" applyNumberFormat="1" applyFont="1" applyFill="1" applyBorder="1" applyAlignment="1">
      <alignment horizontal="center"/>
    </xf>
    <xf numFmtId="0" fontId="17" fillId="2" borderId="69" xfId="0" applyNumberFormat="1" applyFont="1" applyFill="1" applyBorder="1" applyAlignment="1">
      <alignment horizontal="center" vertical="center" wrapText="1"/>
    </xf>
    <xf numFmtId="6" fontId="32" fillId="2" borderId="57" xfId="0" applyNumberFormat="1" applyFont="1" applyFill="1" applyBorder="1"/>
    <xf numFmtId="6" fontId="32" fillId="2" borderId="70" xfId="0" applyNumberFormat="1" applyFont="1" applyFill="1" applyBorder="1"/>
    <xf numFmtId="6" fontId="32" fillId="2" borderId="40" xfId="0" applyNumberFormat="1" applyFont="1" applyFill="1" applyBorder="1"/>
    <xf numFmtId="6" fontId="17" fillId="2" borderId="40" xfId="0" applyNumberFormat="1" applyFont="1" applyFill="1" applyBorder="1"/>
    <xf numFmtId="6" fontId="32" fillId="2" borderId="40" xfId="1" applyNumberFormat="1" applyFont="1" applyFill="1" applyBorder="1"/>
    <xf numFmtId="10" fontId="32" fillId="2" borderId="40" xfId="11" applyNumberFormat="1" applyFont="1" applyFill="1" applyBorder="1" applyAlignment="1">
      <alignment horizontal="right"/>
    </xf>
    <xf numFmtId="0" fontId="32" fillId="2" borderId="40" xfId="0" applyFont="1" applyFill="1" applyBorder="1"/>
    <xf numFmtId="0" fontId="17" fillId="2" borderId="57" xfId="0" applyFont="1" applyFill="1" applyBorder="1" applyAlignment="1" applyProtection="1">
      <alignment horizontal="center" vertical="center" wrapText="1"/>
    </xf>
    <xf numFmtId="0" fontId="17" fillId="2" borderId="70" xfId="0" applyFont="1" applyFill="1" applyBorder="1" applyAlignment="1" applyProtection="1">
      <alignment horizontal="center" vertical="center" wrapText="1"/>
    </xf>
    <xf numFmtId="6" fontId="32" fillId="2" borderId="40" xfId="0" applyNumberFormat="1" applyFont="1" applyFill="1" applyBorder="1" applyAlignment="1">
      <alignment horizontal="right"/>
    </xf>
    <xf numFmtId="6" fontId="32" fillId="2" borderId="70" xfId="0" applyNumberFormat="1" applyFont="1" applyFill="1" applyBorder="1" applyAlignment="1">
      <alignment horizontal="right"/>
    </xf>
    <xf numFmtId="6" fontId="7" fillId="2" borderId="0" xfId="0" applyNumberFormat="1" applyFont="1" applyFill="1" applyAlignment="1">
      <alignment horizontal="left"/>
    </xf>
    <xf numFmtId="6" fontId="7" fillId="2" borderId="0" xfId="0" applyNumberFormat="1" applyFont="1" applyFill="1" applyBorder="1" applyAlignment="1">
      <alignment horizontal="left" wrapText="1"/>
    </xf>
    <xf numFmtId="6" fontId="7" fillId="2" borderId="0" xfId="0" applyNumberFormat="1" applyFont="1" applyFill="1" applyBorder="1" applyAlignment="1">
      <alignment horizontal="left"/>
    </xf>
    <xf numFmtId="0" fontId="7" fillId="2" borderId="0" xfId="0" applyFont="1" applyFill="1" applyAlignment="1">
      <alignment horizontal="left" wrapText="1"/>
    </xf>
    <xf numFmtId="0" fontId="5" fillId="2" borderId="0" xfId="0" applyFont="1" applyFill="1" applyAlignment="1">
      <alignment vertical="center"/>
    </xf>
    <xf numFmtId="171" fontId="7" fillId="2" borderId="0" xfId="0" applyNumberFormat="1" applyFont="1" applyFill="1"/>
    <xf numFmtId="165" fontId="8" fillId="2" borderId="0" xfId="0" applyNumberFormat="1" applyFont="1" applyFill="1" applyBorder="1" applyAlignment="1">
      <alignment horizontal="center" vertical="center" wrapText="1"/>
    </xf>
    <xf numFmtId="0" fontId="7" fillId="2" borderId="0" xfId="0" applyNumberFormat="1" applyFont="1" applyFill="1" applyAlignment="1">
      <alignment horizontal="left"/>
    </xf>
    <xf numFmtId="0" fontId="7" fillId="2" borderId="0" xfId="0" applyNumberFormat="1" applyFont="1" applyFill="1"/>
    <xf numFmtId="6" fontId="7" fillId="2" borderId="0" xfId="0" applyNumberFormat="1" applyFont="1" applyFill="1" applyBorder="1"/>
    <xf numFmtId="0" fontId="7" fillId="2" borderId="0" xfId="0" applyFont="1" applyFill="1" applyBorder="1" applyAlignment="1">
      <alignment horizontal="left" wrapText="1"/>
    </xf>
    <xf numFmtId="0" fontId="6" fillId="2" borderId="0" xfId="0" applyFont="1" applyFill="1" applyBorder="1" applyAlignment="1" applyProtection="1">
      <alignment horizontal="left" vertical="top"/>
    </xf>
    <xf numFmtId="6" fontId="6" fillId="2" borderId="0" xfId="0" applyNumberFormat="1" applyFont="1" applyFill="1" applyAlignment="1">
      <alignment horizontal="left"/>
    </xf>
    <xf numFmtId="6" fontId="6" fillId="2" borderId="0" xfId="0" applyNumberFormat="1" applyFont="1" applyFill="1"/>
    <xf numFmtId="6" fontId="6" fillId="2" borderId="55" xfId="0" applyNumberFormat="1" applyFont="1" applyFill="1" applyBorder="1" applyAlignment="1">
      <alignment horizontal="left"/>
    </xf>
    <xf numFmtId="6" fontId="6" fillId="2" borderId="55" xfId="0" applyNumberFormat="1" applyFont="1" applyFill="1" applyBorder="1"/>
    <xf numFmtId="0" fontId="5" fillId="2" borderId="71" xfId="0" applyFont="1" applyFill="1" applyBorder="1"/>
    <xf numFmtId="6" fontId="5" fillId="2" borderId="71" xfId="0" applyNumberFormat="1" applyFont="1" applyFill="1" applyBorder="1" applyAlignment="1">
      <alignment horizontal="left"/>
    </xf>
    <xf numFmtId="6" fontId="5" fillId="2" borderId="71" xfId="0" applyNumberFormat="1" applyFont="1" applyFill="1" applyBorder="1"/>
    <xf numFmtId="0" fontId="1" fillId="2" borderId="0" xfId="0" applyFont="1" applyFill="1" applyAlignment="1">
      <alignment horizontal="left" wrapText="1"/>
    </xf>
    <xf numFmtId="0" fontId="17" fillId="2" borderId="0" xfId="0" applyFont="1" applyFill="1" applyAlignment="1">
      <alignment vertical="center"/>
    </xf>
    <xf numFmtId="165" fontId="30" fillId="2" borderId="14" xfId="0" applyNumberFormat="1" applyFont="1" applyFill="1" applyBorder="1" applyAlignment="1">
      <alignment horizontal="center" vertical="center" wrapText="1"/>
    </xf>
    <xf numFmtId="165" fontId="30" fillId="2" borderId="8" xfId="0" applyNumberFormat="1" applyFont="1" applyFill="1" applyBorder="1" applyAlignment="1">
      <alignment horizontal="center" vertical="center" wrapText="1"/>
    </xf>
    <xf numFmtId="0" fontId="34" fillId="2" borderId="0" xfId="0" applyFont="1" applyFill="1"/>
    <xf numFmtId="171" fontId="34" fillId="2" borderId="0" xfId="0" applyNumberFormat="1" applyFont="1" applyFill="1"/>
    <xf numFmtId="165" fontId="30" fillId="2" borderId="0" xfId="0" applyNumberFormat="1" applyFont="1" applyFill="1" applyBorder="1" applyAlignment="1">
      <alignment horizontal="center" vertical="center" wrapText="1"/>
    </xf>
    <xf numFmtId="171" fontId="34" fillId="2" borderId="0" xfId="0" applyNumberFormat="1" applyFont="1" applyFill="1" applyBorder="1"/>
    <xf numFmtId="6" fontId="34" fillId="2" borderId="0" xfId="0" applyNumberFormat="1" applyFont="1" applyFill="1" applyBorder="1" applyAlignment="1">
      <alignment horizontal="left" wrapText="1"/>
    </xf>
    <xf numFmtId="6" fontId="34" fillId="2" borderId="0" xfId="0" applyNumberFormat="1" applyFont="1" applyFill="1" applyBorder="1" applyAlignment="1">
      <alignment horizontal="left"/>
    </xf>
    <xf numFmtId="6" fontId="34" fillId="2" borderId="30" xfId="0" applyNumberFormat="1" applyFont="1" applyFill="1" applyBorder="1" applyAlignment="1">
      <alignment horizontal="left"/>
    </xf>
    <xf numFmtId="0" fontId="34" fillId="2" borderId="0" xfId="0" applyFont="1" applyFill="1" applyAlignment="1">
      <alignment horizontal="left" wrapText="1"/>
    </xf>
    <xf numFmtId="0" fontId="34" fillId="2" borderId="0" xfId="0" applyFont="1" applyFill="1" applyBorder="1"/>
    <xf numFmtId="6" fontId="32" fillId="2" borderId="0" xfId="0" applyNumberFormat="1" applyFont="1" applyFill="1" applyBorder="1" applyAlignment="1">
      <alignment horizontal="center"/>
    </xf>
    <xf numFmtId="0" fontId="34" fillId="2" borderId="0" xfId="0" applyNumberFormat="1" applyFont="1" applyFill="1" applyAlignment="1">
      <alignment horizontal="left" wrapText="1"/>
    </xf>
    <xf numFmtId="0" fontId="34" fillId="2" borderId="0" xfId="0" applyNumberFormat="1" applyFont="1" applyFill="1" applyBorder="1"/>
    <xf numFmtId="0" fontId="17" fillId="2" borderId="0" xfId="0" applyNumberFormat="1" applyFont="1" applyFill="1" applyBorder="1" applyAlignment="1">
      <alignment horizontal="center"/>
    </xf>
    <xf numFmtId="165" fontId="34" fillId="2" borderId="8" xfId="0" applyNumberFormat="1" applyFont="1" applyFill="1" applyBorder="1" applyAlignment="1">
      <alignment horizontal="left"/>
    </xf>
    <xf numFmtId="6" fontId="34" fillId="2" borderId="0" xfId="0" applyNumberFormat="1" applyFont="1" applyFill="1" applyAlignment="1">
      <alignment horizontal="left"/>
    </xf>
    <xf numFmtId="6" fontId="34" fillId="2" borderId="50" xfId="0" applyNumberFormat="1" applyFont="1" applyFill="1" applyBorder="1" applyAlignment="1">
      <alignment horizontal="left"/>
    </xf>
    <xf numFmtId="0" fontId="30" fillId="2" borderId="0" xfId="0" applyFont="1" applyFill="1" applyAlignment="1">
      <alignment wrapText="1"/>
    </xf>
    <xf numFmtId="6" fontId="34" fillId="2" borderId="0" xfId="0" applyNumberFormat="1" applyFont="1" applyFill="1"/>
    <xf numFmtId="6" fontId="17" fillId="2" borderId="0" xfId="0" applyNumberFormat="1" applyFont="1" applyFill="1"/>
    <xf numFmtId="6" fontId="69" fillId="2" borderId="0" xfId="0" applyNumberFormat="1" applyFont="1" applyFill="1" applyBorder="1"/>
    <xf numFmtId="6" fontId="70" fillId="2" borderId="0" xfId="0" applyNumberFormat="1" applyFont="1" applyFill="1"/>
    <xf numFmtId="6" fontId="70" fillId="2" borderId="30" xfId="0" applyNumberFormat="1" applyFont="1" applyFill="1" applyBorder="1"/>
    <xf numFmtId="6" fontId="69" fillId="2" borderId="0" xfId="0" applyNumberFormat="1" applyFont="1" applyFill="1"/>
    <xf numFmtId="6" fontId="69" fillId="2" borderId="0" xfId="0" applyNumberFormat="1" applyFont="1" applyFill="1" applyAlignment="1">
      <alignment horizontal="left"/>
    </xf>
    <xf numFmtId="6" fontId="70" fillId="2" borderId="0" xfId="0" applyNumberFormat="1" applyFont="1" applyFill="1" applyBorder="1" applyAlignment="1">
      <alignment horizontal="left" wrapText="1"/>
    </xf>
    <xf numFmtId="6" fontId="70" fillId="2" borderId="0" xfId="0" applyNumberFormat="1" applyFont="1" applyFill="1" applyBorder="1" applyAlignment="1">
      <alignment horizontal="left"/>
    </xf>
    <xf numFmtId="6" fontId="70" fillId="2" borderId="30" xfId="0" applyNumberFormat="1" applyFont="1" applyFill="1" applyBorder="1" applyAlignment="1">
      <alignment horizontal="left"/>
    </xf>
    <xf numFmtId="0" fontId="30" fillId="2" borderId="0" xfId="0" applyFont="1" applyFill="1" applyAlignment="1">
      <alignment horizontal="left"/>
    </xf>
    <xf numFmtId="0" fontId="35" fillId="2" borderId="0" xfId="0" applyFont="1" applyFill="1" applyAlignment="1">
      <alignment horizontal="left"/>
    </xf>
    <xf numFmtId="6" fontId="68" fillId="2" borderId="0" xfId="0" applyNumberFormat="1" applyFont="1" applyFill="1" applyBorder="1" applyAlignment="1">
      <alignment horizontal="left" wrapText="1"/>
    </xf>
    <xf numFmtId="6" fontId="68" fillId="2" borderId="0" xfId="0" applyNumberFormat="1" applyFont="1" applyFill="1" applyBorder="1" applyAlignment="1">
      <alignment horizontal="left"/>
    </xf>
    <xf numFmtId="6" fontId="68" fillId="2" borderId="30" xfId="0" applyNumberFormat="1" applyFont="1" applyFill="1" applyBorder="1" applyAlignment="1">
      <alignment horizontal="left"/>
    </xf>
    <xf numFmtId="0" fontId="30" fillId="2" borderId="0" xfId="0" applyFont="1" applyFill="1" applyBorder="1" applyAlignment="1" applyProtection="1">
      <alignment horizontal="left" wrapText="1"/>
    </xf>
    <xf numFmtId="0" fontId="87" fillId="2" borderId="0" xfId="0" applyFont="1" applyFill="1" applyBorder="1" applyAlignment="1" applyProtection="1">
      <alignment horizontal="left" vertical="center" wrapText="1"/>
    </xf>
    <xf numFmtId="6" fontId="69" fillId="2" borderId="0" xfId="0" applyNumberFormat="1" applyFont="1" applyFill="1" applyBorder="1" applyAlignment="1">
      <alignment horizontal="right"/>
    </xf>
    <xf numFmtId="6" fontId="70" fillId="2" borderId="0" xfId="0" applyNumberFormat="1" applyFont="1" applyFill="1" applyBorder="1" applyAlignment="1">
      <alignment horizontal="right" wrapText="1"/>
    </xf>
    <xf numFmtId="6" fontId="70" fillId="2" borderId="0" xfId="0" applyNumberFormat="1" applyFont="1" applyFill="1" applyBorder="1" applyAlignment="1">
      <alignment horizontal="right"/>
    </xf>
    <xf numFmtId="6" fontId="70" fillId="2" borderId="30" xfId="0" applyNumberFormat="1" applyFont="1" applyFill="1" applyBorder="1" applyAlignment="1">
      <alignment horizontal="right"/>
    </xf>
    <xf numFmtId="0" fontId="70" fillId="2" borderId="0" xfId="0" applyFont="1" applyFill="1" applyBorder="1" applyAlignment="1" applyProtection="1">
      <alignment horizontal="left" wrapText="1"/>
    </xf>
    <xf numFmtId="0" fontId="70" fillId="2" borderId="0" xfId="0" applyFont="1" applyFill="1" applyBorder="1" applyAlignment="1" applyProtection="1">
      <alignment horizontal="left" vertical="top" wrapText="1"/>
    </xf>
    <xf numFmtId="6" fontId="69" fillId="2" borderId="0" xfId="0" applyNumberFormat="1" applyFont="1" applyFill="1" applyAlignment="1">
      <alignment horizontal="right"/>
    </xf>
    <xf numFmtId="0" fontId="70" fillId="2" borderId="0" xfId="0" applyFont="1" applyFill="1" applyAlignment="1">
      <alignment horizontal="left" wrapText="1"/>
    </xf>
    <xf numFmtId="0" fontId="70" fillId="2" borderId="0" xfId="0" applyFont="1" applyFill="1"/>
    <xf numFmtId="6" fontId="70" fillId="2" borderId="30" xfId="0" applyNumberFormat="1" applyFont="1" applyFill="1" applyBorder="1" applyAlignment="1">
      <alignment horizontal="right" wrapText="1"/>
    </xf>
    <xf numFmtId="6" fontId="88" fillId="2" borderId="0" xfId="0" applyNumberFormat="1" applyFont="1" applyFill="1" applyAlignment="1">
      <alignment horizontal="right"/>
    </xf>
    <xf numFmtId="6" fontId="88" fillId="2" borderId="30" xfId="0" applyNumberFormat="1" applyFont="1" applyFill="1" applyBorder="1" applyAlignment="1">
      <alignment horizontal="right"/>
    </xf>
    <xf numFmtId="0" fontId="89" fillId="2" borderId="0" xfId="0" applyFont="1" applyFill="1" applyBorder="1" applyAlignment="1" applyProtection="1">
      <alignment horizontal="left" wrapText="1"/>
    </xf>
    <xf numFmtId="0" fontId="17" fillId="2" borderId="0" xfId="0" applyFont="1" applyFill="1" applyBorder="1" applyAlignment="1" applyProtection="1">
      <alignment horizontal="left" vertical="top" wrapText="1"/>
    </xf>
    <xf numFmtId="0" fontId="70" fillId="2" borderId="0" xfId="0" applyFont="1" applyFill="1" applyBorder="1" applyAlignment="1">
      <alignment horizontal="left" wrapText="1"/>
    </xf>
    <xf numFmtId="0" fontId="32" fillId="2" borderId="0" xfId="0" applyFont="1" applyFill="1" applyBorder="1" applyAlignment="1" applyProtection="1">
      <alignment horizontal="left" vertical="top"/>
    </xf>
    <xf numFmtId="6" fontId="90" fillId="2" borderId="0" xfId="0" applyNumberFormat="1" applyFont="1" applyFill="1" applyAlignment="1">
      <alignment horizontal="right"/>
    </xf>
    <xf numFmtId="6" fontId="90" fillId="2" borderId="30" xfId="0" applyNumberFormat="1" applyFont="1" applyFill="1" applyBorder="1" applyAlignment="1">
      <alignment horizontal="right"/>
    </xf>
    <xf numFmtId="0" fontId="32" fillId="2" borderId="55" xfId="0" applyFont="1" applyFill="1" applyBorder="1" applyAlignment="1" applyProtection="1">
      <alignment horizontal="left" wrapText="1"/>
    </xf>
    <xf numFmtId="0" fontId="32" fillId="2" borderId="55" xfId="0" applyFont="1" applyFill="1" applyBorder="1" applyAlignment="1" applyProtection="1">
      <alignment horizontal="left" vertical="top"/>
    </xf>
    <xf numFmtId="6" fontId="69" fillId="2" borderId="55" xfId="0" applyNumberFormat="1" applyFont="1" applyFill="1" applyBorder="1" applyAlignment="1">
      <alignment horizontal="right"/>
    </xf>
    <xf numFmtId="6" fontId="90" fillId="2" borderId="55" xfId="0" applyNumberFormat="1" applyFont="1" applyFill="1" applyBorder="1" applyAlignment="1">
      <alignment horizontal="right"/>
    </xf>
    <xf numFmtId="6" fontId="90" fillId="2" borderId="33" xfId="0" applyNumberFormat="1" applyFont="1" applyFill="1" applyBorder="1" applyAlignment="1">
      <alignment horizontal="right"/>
    </xf>
    <xf numFmtId="0" fontId="91" fillId="2" borderId="0" xfId="0" applyFont="1" applyFill="1" applyBorder="1" applyAlignment="1" applyProtection="1">
      <alignment horizontal="left" wrapText="1"/>
    </xf>
    <xf numFmtId="0" fontId="91" fillId="2" borderId="0" xfId="0" applyFont="1" applyFill="1" applyBorder="1" applyAlignment="1" applyProtection="1">
      <alignment horizontal="left" vertical="top"/>
    </xf>
    <xf numFmtId="6" fontId="88" fillId="2" borderId="0" xfId="0" applyNumberFormat="1" applyFont="1" applyFill="1" applyBorder="1" applyAlignment="1">
      <alignment horizontal="right"/>
    </xf>
    <xf numFmtId="0" fontId="89" fillId="2" borderId="0" xfId="0" applyFont="1" applyFill="1" applyAlignment="1">
      <alignment horizontal="left" wrapText="1"/>
    </xf>
    <xf numFmtId="6" fontId="69" fillId="2" borderId="0" xfId="0" applyNumberFormat="1" applyFont="1" applyFill="1" applyBorder="1" applyAlignment="1">
      <alignment horizontal="right" wrapText="1"/>
    </xf>
    <xf numFmtId="0" fontId="32" fillId="2" borderId="0" xfId="0" applyFont="1" applyFill="1" applyBorder="1" applyAlignment="1" applyProtection="1">
      <alignment horizontal="left" vertical="top" wrapText="1"/>
    </xf>
    <xf numFmtId="0" fontId="32" fillId="2" borderId="0" xfId="0" applyFont="1" applyFill="1" applyAlignment="1">
      <alignment horizontal="left" wrapText="1"/>
    </xf>
    <xf numFmtId="6" fontId="32" fillId="2" borderId="0" xfId="0" applyNumberFormat="1" applyFont="1" applyFill="1" applyBorder="1" applyAlignment="1">
      <alignment horizontal="right" wrapText="1"/>
    </xf>
    <xf numFmtId="6" fontId="32" fillId="2" borderId="30" xfId="0" applyNumberFormat="1" applyFont="1" applyFill="1" applyBorder="1" applyAlignment="1">
      <alignment horizontal="right" wrapText="1"/>
    </xf>
    <xf numFmtId="0" fontId="37" fillId="2" borderId="0" xfId="0" applyFont="1" applyFill="1" applyBorder="1" applyAlignment="1" applyProtection="1">
      <alignment horizontal="left" vertical="center" wrapText="1"/>
    </xf>
    <xf numFmtId="6" fontId="90" fillId="2" borderId="0" xfId="0" applyNumberFormat="1" applyFont="1" applyFill="1" applyBorder="1" applyAlignment="1">
      <alignment horizontal="right"/>
    </xf>
    <xf numFmtId="0" fontId="32" fillId="2" borderId="55" xfId="0" applyFont="1" applyFill="1" applyBorder="1" applyAlignment="1" applyProtection="1">
      <alignment horizontal="left" vertical="top" wrapText="1"/>
    </xf>
    <xf numFmtId="0" fontId="91" fillId="2" borderId="0" xfId="0" applyFont="1" applyFill="1" applyAlignment="1">
      <alignment horizontal="left" wrapText="1"/>
    </xf>
    <xf numFmtId="0" fontId="91" fillId="2" borderId="0" xfId="0" applyFont="1" applyFill="1"/>
    <xf numFmtId="6" fontId="17" fillId="2" borderId="0" xfId="0" applyNumberFormat="1" applyFont="1" applyFill="1" applyBorder="1" applyAlignment="1" applyProtection="1">
      <alignment horizontal="left" vertical="top"/>
    </xf>
    <xf numFmtId="0" fontId="91" fillId="2" borderId="0" xfId="0" applyFont="1" applyFill="1" applyBorder="1" applyAlignment="1">
      <alignment horizontal="left" wrapText="1"/>
    </xf>
    <xf numFmtId="0" fontId="91" fillId="2" borderId="0" xfId="0" applyFont="1" applyFill="1" applyBorder="1"/>
    <xf numFmtId="0" fontId="17" fillId="2" borderId="71" xfId="0" applyFont="1" applyFill="1" applyBorder="1" applyAlignment="1">
      <alignment horizontal="left" wrapText="1"/>
    </xf>
    <xf numFmtId="0" fontId="17" fillId="2" borderId="0" xfId="0" applyFont="1" applyFill="1" applyAlignment="1">
      <alignment horizontal="left" wrapText="1"/>
    </xf>
    <xf numFmtId="0" fontId="17" fillId="2" borderId="0" xfId="0" applyFont="1" applyFill="1" applyBorder="1" applyAlignment="1" applyProtection="1">
      <alignment horizontal="left" vertical="center"/>
    </xf>
    <xf numFmtId="0" fontId="37" fillId="2" borderId="0" xfId="0" applyFont="1" applyFill="1" applyBorder="1" applyAlignment="1" applyProtection="1">
      <alignment horizontal="left" wrapText="1"/>
    </xf>
    <xf numFmtId="0" fontId="32" fillId="2" borderId="0" xfId="0" applyNumberFormat="1" applyFont="1" applyFill="1" applyBorder="1" applyAlignment="1" applyProtection="1">
      <alignment horizontal="left" vertical="top"/>
    </xf>
    <xf numFmtId="0" fontId="32" fillId="2" borderId="0" xfId="0" applyFont="1" applyFill="1" applyBorder="1" applyAlignment="1" applyProtection="1">
      <alignment horizontal="left"/>
    </xf>
    <xf numFmtId="0" fontId="32" fillId="2" borderId="55" xfId="0" applyFont="1" applyFill="1" applyBorder="1" applyAlignment="1" applyProtection="1">
      <alignment horizontal="left"/>
    </xf>
    <xf numFmtId="0" fontId="91" fillId="2" borderId="0" xfId="0" applyFont="1" applyFill="1" applyAlignment="1">
      <alignment horizontal="left"/>
    </xf>
    <xf numFmtId="0" fontId="87" fillId="2" borderId="0" xfId="0" applyFont="1" applyFill="1" applyBorder="1" applyAlignment="1" applyProtection="1">
      <alignment horizontal="left" wrapText="1"/>
    </xf>
    <xf numFmtId="0" fontId="70" fillId="2" borderId="0" xfId="0" applyFont="1" applyFill="1" applyBorder="1" applyAlignment="1">
      <alignment horizontal="left"/>
    </xf>
    <xf numFmtId="6" fontId="32" fillId="2" borderId="50" xfId="0" applyNumberFormat="1" applyFont="1" applyFill="1" applyBorder="1" applyAlignment="1">
      <alignment horizontal="right" wrapText="1"/>
    </xf>
    <xf numFmtId="6" fontId="1" fillId="2" borderId="0" xfId="0" applyNumberFormat="1" applyFont="1" applyFill="1" applyBorder="1" applyAlignment="1">
      <alignment horizontal="left"/>
    </xf>
    <xf numFmtId="6" fontId="17" fillId="2" borderId="0" xfId="0" applyNumberFormat="1" applyFont="1" applyFill="1" applyBorder="1" applyAlignment="1">
      <alignment horizontal="center" vertical="center" wrapText="1"/>
    </xf>
    <xf numFmtId="171" fontId="32" fillId="2" borderId="0" xfId="0" applyNumberFormat="1" applyFont="1" applyFill="1" applyBorder="1" applyAlignment="1">
      <alignment horizontal="center" wrapText="1"/>
    </xf>
    <xf numFmtId="165" fontId="30" fillId="2" borderId="35" xfId="0" applyNumberFormat="1" applyFont="1" applyFill="1" applyBorder="1" applyAlignment="1">
      <alignment horizontal="center" vertical="center" wrapText="1"/>
    </xf>
    <xf numFmtId="171" fontId="34" fillId="2" borderId="0" xfId="0" applyNumberFormat="1" applyFont="1" applyFill="1" applyBorder="1" applyAlignment="1">
      <alignment horizontal="center" wrapText="1"/>
    </xf>
    <xf numFmtId="0" fontId="92" fillId="2" borderId="0" xfId="0" applyFont="1" applyFill="1" applyAlignment="1">
      <alignment vertical="center"/>
    </xf>
    <xf numFmtId="0" fontId="17" fillId="2" borderId="0" xfId="0" applyFont="1" applyFill="1" applyBorder="1" applyAlignment="1">
      <alignment vertical="center"/>
    </xf>
    <xf numFmtId="171" fontId="7" fillId="2" borderId="0" xfId="0" applyNumberFormat="1" applyFont="1" applyFill="1" applyAlignment="1">
      <alignment horizontal="left" vertical="center"/>
    </xf>
    <xf numFmtId="171" fontId="7" fillId="2" borderId="0" xfId="0" applyNumberFormat="1" applyFont="1" applyFill="1" applyAlignment="1">
      <alignment vertical="center"/>
    </xf>
    <xf numFmtId="178" fontId="17" fillId="2" borderId="8" xfId="0" applyNumberFormat="1" applyFont="1" applyFill="1" applyBorder="1" applyAlignment="1">
      <alignment horizontal="center"/>
    </xf>
    <xf numFmtId="0" fontId="34" fillId="13" borderId="0" xfId="0" applyFont="1" applyFill="1" applyAlignment="1">
      <alignment horizontal="left" wrapText="1"/>
    </xf>
    <xf numFmtId="0" fontId="34" fillId="13" borderId="0" xfId="0" applyFont="1" applyFill="1"/>
    <xf numFmtId="6" fontId="32" fillId="13" borderId="0" xfId="0" applyNumberFormat="1" applyFont="1" applyFill="1" applyAlignment="1">
      <alignment horizontal="center"/>
    </xf>
    <xf numFmtId="6" fontId="34" fillId="13" borderId="0" xfId="0" applyNumberFormat="1" applyFont="1" applyFill="1" applyBorder="1" applyAlignment="1">
      <alignment horizontal="left" wrapText="1"/>
    </xf>
    <xf numFmtId="6" fontId="34" fillId="13" borderId="0" xfId="0" applyNumberFormat="1" applyFont="1" applyFill="1" applyBorder="1" applyAlignment="1">
      <alignment horizontal="left"/>
    </xf>
    <xf numFmtId="6" fontId="34" fillId="13" borderId="30" xfId="0" applyNumberFormat="1" applyFont="1" applyFill="1" applyBorder="1" applyAlignment="1">
      <alignment horizontal="left"/>
    </xf>
    <xf numFmtId="6" fontId="70" fillId="13" borderId="0" xfId="0" applyNumberFormat="1" applyFont="1" applyFill="1"/>
    <xf numFmtId="6" fontId="17" fillId="13" borderId="0" xfId="0" applyNumberFormat="1" applyFont="1" applyFill="1"/>
    <xf numFmtId="6" fontId="69" fillId="13" borderId="0" xfId="0" applyNumberFormat="1" applyFont="1" applyFill="1" applyBorder="1"/>
    <xf numFmtId="6" fontId="70" fillId="13" borderId="30" xfId="0" applyNumberFormat="1" applyFont="1" applyFill="1" applyBorder="1"/>
    <xf numFmtId="0" fontId="96" fillId="2" borderId="0" xfId="0" applyFont="1" applyFill="1" applyAlignment="1">
      <alignment horizontal="left"/>
    </xf>
    <xf numFmtId="0" fontId="30" fillId="2" borderId="8" xfId="0" applyFont="1" applyFill="1" applyBorder="1" applyAlignment="1">
      <alignment horizontal="center" vertical="center" wrapText="1"/>
    </xf>
    <xf numFmtId="6" fontId="66" fillId="2" borderId="0" xfId="0" applyNumberFormat="1" applyFont="1" applyFill="1" applyAlignment="1">
      <alignment horizontal="right"/>
    </xf>
    <xf numFmtId="6" fontId="17" fillId="2" borderId="0" xfId="0" applyNumberFormat="1" applyFont="1" applyFill="1" applyAlignment="1">
      <alignment horizontal="right"/>
    </xf>
    <xf numFmtId="6" fontId="17" fillId="2" borderId="30" xfId="0" applyNumberFormat="1" applyFont="1" applyFill="1" applyBorder="1" applyAlignment="1">
      <alignment horizontal="right"/>
    </xf>
    <xf numFmtId="0" fontId="79" fillId="2" borderId="0" xfId="0" applyFont="1" applyFill="1" applyBorder="1" applyAlignment="1" applyProtection="1">
      <alignment horizontal="left" vertical="center" wrapText="1"/>
    </xf>
    <xf numFmtId="6" fontId="97" fillId="2" borderId="0" xfId="0" applyNumberFormat="1" applyFont="1" applyFill="1" applyBorder="1" applyAlignment="1">
      <alignment horizontal="right" vertical="center"/>
    </xf>
    <xf numFmtId="6" fontId="98" fillId="2" borderId="0" xfId="0" applyNumberFormat="1" applyFont="1" applyFill="1" applyAlignment="1">
      <alignment horizontal="right" vertical="center"/>
    </xf>
    <xf numFmtId="6" fontId="98" fillId="2" borderId="30" xfId="0" applyNumberFormat="1" applyFont="1" applyFill="1" applyBorder="1" applyAlignment="1">
      <alignment horizontal="right" vertical="center"/>
    </xf>
    <xf numFmtId="0" fontId="30" fillId="2" borderId="0" xfId="0" applyFont="1" applyFill="1" applyBorder="1" applyAlignment="1" applyProtection="1">
      <alignment vertical="center"/>
    </xf>
    <xf numFmtId="0" fontId="8" fillId="2" borderId="0" xfId="0" applyFont="1" applyFill="1" applyBorder="1" applyAlignment="1" applyProtection="1">
      <alignment horizontal="left" vertical="center" wrapText="1"/>
    </xf>
    <xf numFmtId="0" fontId="12" fillId="2" borderId="35" xfId="0" applyNumberFormat="1" applyFont="1" applyFill="1" applyBorder="1" applyAlignment="1">
      <alignment horizontal="center"/>
    </xf>
    <xf numFmtId="165" fontId="8" fillId="2" borderId="35" xfId="0" applyNumberFormat="1" applyFont="1" applyFill="1" applyBorder="1" applyAlignment="1">
      <alignment horizontal="center" vertical="center" wrapText="1"/>
    </xf>
    <xf numFmtId="0" fontId="8" fillId="2" borderId="0" xfId="0" applyNumberFormat="1" applyFont="1" applyFill="1" applyBorder="1" applyAlignment="1" applyProtection="1">
      <alignment horizontal="left" vertical="top"/>
    </xf>
    <xf numFmtId="165" fontId="7" fillId="2" borderId="0" xfId="0" applyNumberFormat="1" applyFont="1" applyFill="1" applyBorder="1"/>
    <xf numFmtId="174" fontId="5" fillId="2" borderId="0" xfId="0" applyNumberFormat="1" applyFont="1" applyFill="1"/>
    <xf numFmtId="174" fontId="7" fillId="2" borderId="0" xfId="0" applyNumberFormat="1" applyFont="1" applyFill="1" applyBorder="1"/>
    <xf numFmtId="174" fontId="7" fillId="2" borderId="0" xfId="0" applyNumberFormat="1" applyFont="1" applyFill="1"/>
    <xf numFmtId="0" fontId="30" fillId="2" borderId="0" xfId="0" applyFont="1" applyFill="1" applyBorder="1" applyAlignment="1" applyProtection="1">
      <alignment horizontal="left" vertical="center" wrapText="1"/>
    </xf>
    <xf numFmtId="0" fontId="30" fillId="2" borderId="0" xfId="0" applyNumberFormat="1" applyFont="1" applyFill="1" applyBorder="1" applyAlignment="1" applyProtection="1">
      <alignment horizontal="center" vertical="center" wrapText="1"/>
    </xf>
    <xf numFmtId="164" fontId="30" fillId="2" borderId="0" xfId="0" applyNumberFormat="1" applyFont="1" applyFill="1" applyBorder="1" applyAlignment="1"/>
    <xf numFmtId="0" fontId="35" fillId="2" borderId="35" xfId="0" applyNumberFormat="1" applyFont="1" applyFill="1" applyBorder="1" applyAlignment="1">
      <alignment horizontal="center"/>
    </xf>
    <xf numFmtId="0" fontId="68" fillId="2" borderId="0" xfId="0" applyFont="1" applyFill="1" applyBorder="1" applyAlignment="1">
      <alignment horizontal="center" wrapText="1"/>
    </xf>
    <xf numFmtId="0" fontId="68" fillId="2" borderId="0" xfId="0" applyFont="1" applyFill="1"/>
    <xf numFmtId="6" fontId="30" fillId="2" borderId="0" xfId="0" applyNumberFormat="1" applyFont="1" applyFill="1" applyBorder="1" applyAlignment="1" applyProtection="1">
      <alignment horizontal="left" vertical="top"/>
    </xf>
    <xf numFmtId="6" fontId="69" fillId="2" borderId="22" xfId="0" applyNumberFormat="1" applyFont="1" applyFill="1" applyBorder="1"/>
    <xf numFmtId="6" fontId="70" fillId="2" borderId="20" xfId="0" applyNumberFormat="1" applyFont="1" applyFill="1" applyBorder="1" applyAlignment="1">
      <alignment horizontal="right"/>
    </xf>
    <xf numFmtId="6" fontId="70" fillId="2" borderId="50" xfId="0" applyNumberFormat="1" applyFont="1" applyFill="1" applyBorder="1" applyAlignment="1">
      <alignment horizontal="right"/>
    </xf>
    <xf numFmtId="6" fontId="70" fillId="2" borderId="0" xfId="0" applyNumberFormat="1" applyFont="1" applyFill="1" applyBorder="1"/>
    <xf numFmtId="6" fontId="69" fillId="2" borderId="35" xfId="0" applyNumberFormat="1" applyFont="1" applyFill="1" applyBorder="1"/>
    <xf numFmtId="0" fontId="30" fillId="2" borderId="0" xfId="0" applyNumberFormat="1" applyFont="1" applyFill="1" applyBorder="1" applyAlignment="1" applyProtection="1">
      <alignment horizontal="left" vertical="top"/>
    </xf>
    <xf numFmtId="6" fontId="30" fillId="2" borderId="0" xfId="0" applyNumberFormat="1" applyFont="1" applyFill="1"/>
    <xf numFmtId="3" fontId="69" fillId="2" borderId="35" xfId="0" applyNumberFormat="1" applyFont="1" applyFill="1" applyBorder="1"/>
    <xf numFmtId="3" fontId="70" fillId="2" borderId="0" xfId="0" applyNumberFormat="1" applyFont="1" applyFill="1" applyBorder="1"/>
    <xf numFmtId="3" fontId="70" fillId="2" borderId="30" xfId="0" applyNumberFormat="1" applyFont="1" applyFill="1" applyBorder="1"/>
    <xf numFmtId="6" fontId="35" fillId="2" borderId="0" xfId="0" applyNumberFormat="1" applyFont="1" applyFill="1"/>
    <xf numFmtId="6" fontId="35" fillId="2" borderId="35" xfId="0" applyNumberFormat="1" applyFont="1" applyFill="1" applyBorder="1"/>
    <xf numFmtId="6" fontId="30" fillId="2" borderId="0" xfId="0" applyNumberFormat="1" applyFont="1" applyFill="1" applyBorder="1"/>
    <xf numFmtId="6" fontId="30" fillId="2" borderId="30" xfId="0" applyNumberFormat="1" applyFont="1" applyFill="1" applyBorder="1"/>
    <xf numFmtId="6" fontId="35" fillId="2" borderId="0" xfId="0" applyNumberFormat="1" applyFont="1" applyFill="1" applyBorder="1"/>
    <xf numFmtId="171" fontId="30" fillId="2" borderId="0" xfId="0" applyNumberFormat="1" applyFont="1" applyFill="1"/>
    <xf numFmtId="0" fontId="70" fillId="2" borderId="0" xfId="0" applyFont="1" applyFill="1" applyBorder="1"/>
    <xf numFmtId="0" fontId="30" fillId="2" borderId="0" xfId="0" applyFont="1" applyFill="1"/>
    <xf numFmtId="0" fontId="69" fillId="2" borderId="35" xfId="0" applyFont="1" applyFill="1" applyBorder="1"/>
    <xf numFmtId="0" fontId="70" fillId="2" borderId="30" xfId="0" applyFont="1" applyFill="1" applyBorder="1"/>
    <xf numFmtId="165" fontId="70" fillId="2" borderId="0" xfId="0" applyNumberFormat="1" applyFont="1" applyFill="1" applyBorder="1"/>
    <xf numFmtId="174" fontId="30" fillId="2" borderId="0" xfId="0" applyNumberFormat="1" applyFont="1" applyFill="1"/>
    <xf numFmtId="3" fontId="70" fillId="2" borderId="0" xfId="1" applyNumberFormat="1" applyFont="1" applyFill="1" applyBorder="1"/>
    <xf numFmtId="3" fontId="70" fillId="2" borderId="30" xfId="1" applyNumberFormat="1" applyFont="1" applyFill="1" applyBorder="1"/>
    <xf numFmtId="174" fontId="70" fillId="2" borderId="0" xfId="0" applyNumberFormat="1" applyFont="1" applyFill="1" applyBorder="1"/>
    <xf numFmtId="174" fontId="70" fillId="2" borderId="0" xfId="0" applyNumberFormat="1" applyFont="1" applyFill="1"/>
    <xf numFmtId="0" fontId="30" fillId="2" borderId="0" xfId="0" applyFont="1" applyFill="1" applyBorder="1"/>
    <xf numFmtId="6" fontId="69" fillId="2" borderId="32" xfId="0" applyNumberFormat="1" applyFont="1" applyFill="1" applyBorder="1"/>
    <xf numFmtId="6" fontId="70" fillId="2" borderId="55" xfId="0" applyNumberFormat="1" applyFont="1" applyFill="1" applyBorder="1"/>
    <xf numFmtId="6" fontId="70" fillId="2" borderId="33" xfId="0" applyNumberFormat="1" applyFont="1" applyFill="1" applyBorder="1"/>
    <xf numFmtId="6" fontId="66" fillId="2" borderId="35" xfId="0" applyNumberFormat="1" applyFont="1" applyFill="1" applyBorder="1"/>
    <xf numFmtId="6" fontId="17" fillId="2" borderId="30" xfId="0" applyNumberFormat="1" applyFont="1" applyFill="1" applyBorder="1"/>
    <xf numFmtId="6" fontId="30" fillId="2" borderId="0" xfId="0" applyNumberFormat="1" applyFont="1" applyFill="1" applyAlignment="1">
      <alignment vertical="center"/>
    </xf>
    <xf numFmtId="0" fontId="8" fillId="2" borderId="0" xfId="0" applyFont="1" applyFill="1" applyBorder="1" applyAlignment="1" applyProtection="1">
      <alignment horizontal="center" vertical="center" wrapText="1"/>
    </xf>
    <xf numFmtId="0" fontId="8" fillId="2" borderId="2" xfId="0" applyNumberFormat="1" applyFont="1" applyFill="1" applyBorder="1" applyAlignment="1" applyProtection="1">
      <alignment horizontal="left" vertical="top"/>
    </xf>
    <xf numFmtId="165" fontId="5" fillId="2" borderId="0" xfId="0" applyNumberFormat="1" applyFont="1" applyFill="1" applyBorder="1"/>
    <xf numFmtId="9" fontId="7" fillId="2" borderId="0" xfId="11" applyFont="1" applyFill="1" applyBorder="1"/>
    <xf numFmtId="0" fontId="30" fillId="2" borderId="0" xfId="0" applyFont="1" applyFill="1" applyBorder="1" applyAlignment="1" applyProtection="1">
      <alignment vertical="center" wrapText="1"/>
    </xf>
    <xf numFmtId="14" fontId="7" fillId="2" borderId="0" xfId="0" applyNumberFormat="1" applyFont="1" applyFill="1"/>
    <xf numFmtId="0" fontId="30" fillId="2" borderId="0" xfId="0" applyFont="1" applyFill="1" applyBorder="1" applyAlignment="1" applyProtection="1">
      <alignment horizontal="center" vertical="center" wrapText="1"/>
    </xf>
    <xf numFmtId="0" fontId="30" fillId="2" borderId="2" xfId="0" applyNumberFormat="1" applyFont="1" applyFill="1" applyBorder="1" applyAlignment="1" applyProtection="1">
      <alignment horizontal="left" vertical="top"/>
    </xf>
    <xf numFmtId="6" fontId="70" fillId="2" borderId="20" xfId="0" applyNumberFormat="1" applyFont="1" applyFill="1" applyBorder="1"/>
    <xf numFmtId="6" fontId="70" fillId="2" borderId="50" xfId="0" applyNumberFormat="1" applyFont="1" applyFill="1" applyBorder="1"/>
    <xf numFmtId="10" fontId="35" fillId="2" borderId="35" xfId="0" applyNumberFormat="1" applyFont="1" applyFill="1" applyBorder="1"/>
    <xf numFmtId="0" fontId="35" fillId="2" borderId="35" xfId="0" applyFont="1" applyFill="1" applyBorder="1"/>
    <xf numFmtId="0" fontId="68" fillId="2" borderId="0" xfId="0" applyFont="1" applyFill="1" applyBorder="1"/>
    <xf numFmtId="0" fontId="68" fillId="2" borderId="30" xfId="0" applyFont="1" applyFill="1" applyBorder="1"/>
    <xf numFmtId="165" fontId="68" fillId="2" borderId="0" xfId="0" applyNumberFormat="1" applyFont="1" applyFill="1" applyBorder="1"/>
    <xf numFmtId="165" fontId="30" fillId="2" borderId="0" xfId="0" applyNumberFormat="1" applyFont="1" applyFill="1" applyBorder="1"/>
    <xf numFmtId="165" fontId="69" fillId="2" borderId="35" xfId="0" applyNumberFormat="1" applyFont="1" applyFill="1" applyBorder="1"/>
    <xf numFmtId="165" fontId="70" fillId="2" borderId="30" xfId="0" applyNumberFormat="1" applyFont="1" applyFill="1" applyBorder="1"/>
    <xf numFmtId="0" fontId="30" fillId="2" borderId="0" xfId="0" applyFont="1" applyFill="1" applyBorder="1" applyAlignment="1" applyProtection="1">
      <alignment horizontal="left" vertical="top" wrapText="1"/>
    </xf>
    <xf numFmtId="9" fontId="70" fillId="2" borderId="0" xfId="11" applyFont="1" applyFill="1" applyBorder="1"/>
    <xf numFmtId="0" fontId="69" fillId="2" borderId="0" xfId="0" applyFont="1" applyFill="1"/>
    <xf numFmtId="0" fontId="30" fillId="2" borderId="0" xfId="0" applyNumberFormat="1" applyFont="1" applyFill="1" applyBorder="1" applyAlignment="1" applyProtection="1">
      <alignment horizontal="left" vertical="center"/>
    </xf>
    <xf numFmtId="6" fontId="70" fillId="2" borderId="0" xfId="0" applyNumberFormat="1" applyFont="1" applyFill="1" applyBorder="1" applyAlignment="1">
      <alignment vertical="center"/>
    </xf>
    <xf numFmtId="6" fontId="70" fillId="2" borderId="0" xfId="0" applyNumberFormat="1" applyFont="1" applyFill="1" applyAlignment="1">
      <alignment vertical="center"/>
    </xf>
    <xf numFmtId="6" fontId="48" fillId="2" borderId="0" xfId="0" applyNumberFormat="1" applyFont="1" applyFill="1" applyBorder="1" applyAlignment="1">
      <alignment vertical="center"/>
    </xf>
    <xf numFmtId="6" fontId="79" fillId="2" borderId="0" xfId="0" applyNumberFormat="1" applyFont="1" applyFill="1" applyBorder="1" applyAlignment="1">
      <alignment vertical="center"/>
    </xf>
    <xf numFmtId="0" fontId="79" fillId="2" borderId="0" xfId="0" applyNumberFormat="1" applyFont="1" applyFill="1" applyBorder="1" applyAlignment="1" applyProtection="1">
      <alignment horizontal="left" vertical="center"/>
    </xf>
    <xf numFmtId="6" fontId="48" fillId="2" borderId="0" xfId="0" applyNumberFormat="1" applyFont="1" applyFill="1" applyAlignment="1">
      <alignment vertical="center"/>
    </xf>
    <xf numFmtId="0" fontId="79" fillId="2" borderId="0" xfId="0" applyFont="1" applyFill="1" applyAlignment="1">
      <alignment vertical="center"/>
    </xf>
    <xf numFmtId="6" fontId="30" fillId="2" borderId="0" xfId="0" applyNumberFormat="1" applyFont="1" applyFill="1" applyBorder="1" applyAlignment="1">
      <alignment vertical="center"/>
    </xf>
    <xf numFmtId="0" fontId="94" fillId="2" borderId="0" xfId="0" applyNumberFormat="1" applyFont="1" applyFill="1" applyBorder="1" applyAlignment="1" applyProtection="1">
      <alignment horizontal="left" vertical="center" wrapText="1"/>
    </xf>
    <xf numFmtId="6" fontId="30" fillId="2" borderId="31" xfId="0" applyNumberFormat="1" applyFont="1" applyFill="1" applyBorder="1" applyAlignment="1" applyProtection="1">
      <alignment horizontal="left" vertical="top"/>
    </xf>
    <xf numFmtId="6" fontId="30" fillId="2" borderId="31" xfId="0" applyNumberFormat="1" applyFont="1" applyFill="1" applyBorder="1"/>
    <xf numFmtId="6" fontId="17" fillId="2" borderId="31" xfId="0" applyNumberFormat="1" applyFont="1" applyFill="1" applyBorder="1"/>
    <xf numFmtId="0" fontId="70" fillId="2" borderId="31" xfId="0" applyFont="1" applyFill="1" applyBorder="1"/>
    <xf numFmtId="0" fontId="30" fillId="2" borderId="31" xfId="0" applyFont="1" applyFill="1" applyBorder="1"/>
    <xf numFmtId="0" fontId="87" fillId="2" borderId="31" xfId="0" applyNumberFormat="1" applyFont="1" applyFill="1" applyBorder="1" applyAlignment="1"/>
    <xf numFmtId="0" fontId="30" fillId="2" borderId="31" xfId="0" applyFont="1" applyFill="1" applyBorder="1" applyAlignment="1" applyProtection="1">
      <alignment horizontal="left" vertical="top" wrapText="1"/>
    </xf>
    <xf numFmtId="171" fontId="30" fillId="2" borderId="31" xfId="0" applyNumberFormat="1" applyFont="1" applyFill="1" applyBorder="1"/>
    <xf numFmtId="0" fontId="34" fillId="2" borderId="31" xfId="0" applyFont="1" applyFill="1" applyBorder="1"/>
    <xf numFmtId="174" fontId="30" fillId="2" borderId="31" xfId="0" applyNumberFormat="1" applyFont="1" applyFill="1" applyBorder="1"/>
    <xf numFmtId="0" fontId="30" fillId="2" borderId="34" xfId="0" applyFont="1" applyFill="1" applyBorder="1"/>
    <xf numFmtId="0" fontId="94" fillId="2" borderId="8" xfId="0" applyNumberFormat="1" applyFont="1" applyFill="1" applyBorder="1" applyAlignment="1" applyProtection="1">
      <alignment horizontal="left" vertical="center" wrapText="1"/>
    </xf>
    <xf numFmtId="3" fontId="7" fillId="2" borderId="0" xfId="1" applyNumberFormat="1" applyFont="1" applyFill="1"/>
    <xf numFmtId="6" fontId="34" fillId="2" borderId="0" xfId="0" applyNumberFormat="1" applyFont="1" applyFill="1" applyBorder="1"/>
    <xf numFmtId="165" fontId="34" fillId="2" borderId="0" xfId="0" applyNumberFormat="1" applyFont="1" applyFill="1" applyBorder="1"/>
    <xf numFmtId="174" fontId="34" fillId="2" borderId="0" xfId="0" applyNumberFormat="1" applyFont="1" applyFill="1"/>
    <xf numFmtId="3" fontId="34" fillId="2" borderId="0" xfId="0" applyNumberFormat="1" applyFont="1" applyFill="1"/>
    <xf numFmtId="3" fontId="34" fillId="2" borderId="0" xfId="1" applyNumberFormat="1" applyFont="1" applyFill="1"/>
    <xf numFmtId="174" fontId="34" fillId="2" borderId="0" xfId="0" applyNumberFormat="1" applyFont="1" applyFill="1" applyBorder="1"/>
    <xf numFmtId="0" fontId="17" fillId="2" borderId="0" xfId="0" applyNumberFormat="1" applyFont="1" applyFill="1" applyBorder="1" applyAlignment="1" applyProtection="1">
      <alignment horizontal="center" vertical="center" wrapText="1"/>
    </xf>
    <xf numFmtId="0" fontId="66" fillId="2" borderId="35" xfId="0" applyNumberFormat="1" applyFont="1" applyFill="1" applyBorder="1" applyAlignment="1">
      <alignment horizontal="center"/>
    </xf>
    <xf numFmtId="0" fontId="17" fillId="2" borderId="0" xfId="0" applyNumberFormat="1" applyFont="1" applyFill="1" applyBorder="1" applyAlignment="1">
      <alignment horizontal="center" wrapText="1"/>
    </xf>
    <xf numFmtId="0" fontId="17" fillId="2" borderId="0" xfId="0" applyNumberFormat="1" applyFont="1" applyFill="1" applyAlignment="1">
      <alignment horizontal="center"/>
    </xf>
    <xf numFmtId="0" fontId="30" fillId="2" borderId="0" xfId="0" applyFont="1" applyFill="1" applyAlignment="1">
      <alignment vertical="center"/>
    </xf>
    <xf numFmtId="0" fontId="17" fillId="2" borderId="0" xfId="0" applyNumberFormat="1" applyFont="1" applyFill="1" applyBorder="1" applyAlignment="1" applyProtection="1">
      <alignment horizontal="left" vertical="center"/>
    </xf>
    <xf numFmtId="6" fontId="17" fillId="2" borderId="0" xfId="0" applyNumberFormat="1" applyFont="1" applyFill="1" applyAlignment="1">
      <alignment vertical="center"/>
    </xf>
    <xf numFmtId="6" fontId="79" fillId="2" borderId="0" xfId="0" applyNumberFormat="1" applyFont="1" applyFill="1" applyAlignment="1">
      <alignment vertical="center"/>
    </xf>
    <xf numFmtId="174" fontId="10" fillId="2" borderId="0" xfId="0" applyNumberFormat="1" applyFont="1" applyFill="1"/>
    <xf numFmtId="165" fontId="17" fillId="2" borderId="8" xfId="0" applyNumberFormat="1" applyFont="1" applyFill="1" applyBorder="1" applyAlignment="1">
      <alignment horizontal="center" vertical="center" wrapText="1"/>
    </xf>
    <xf numFmtId="165" fontId="17" fillId="2" borderId="14" xfId="0" applyNumberFormat="1" applyFont="1" applyFill="1" applyBorder="1" applyAlignment="1">
      <alignment horizontal="center" vertical="center" wrapText="1"/>
    </xf>
    <xf numFmtId="0" fontId="7" fillId="2" borderId="0" xfId="0" applyNumberFormat="1" applyFont="1" applyFill="1" applyBorder="1" applyAlignment="1">
      <alignment horizontal="center" wrapText="1"/>
    </xf>
    <xf numFmtId="6" fontId="13" fillId="2" borderId="0" xfId="0" applyNumberFormat="1" applyFont="1" applyFill="1" applyAlignment="1">
      <alignment vertical="center"/>
    </xf>
    <xf numFmtId="6" fontId="35" fillId="2" borderId="0" xfId="0" applyNumberFormat="1" applyFont="1" applyFill="1" applyBorder="1" applyAlignment="1">
      <alignment vertical="center"/>
    </xf>
    <xf numFmtId="6" fontId="35" fillId="2" borderId="0" xfId="0" applyNumberFormat="1" applyFont="1" applyFill="1" applyAlignment="1">
      <alignment vertical="center"/>
    </xf>
    <xf numFmtId="174" fontId="69" fillId="2" borderId="0" xfId="0" applyNumberFormat="1" applyFont="1" applyFill="1" applyBorder="1"/>
    <xf numFmtId="174" fontId="69" fillId="2" borderId="0" xfId="0" applyNumberFormat="1" applyFont="1" applyFill="1"/>
    <xf numFmtId="176" fontId="30" fillId="2" borderId="0" xfId="0" applyNumberFormat="1" applyFont="1" applyFill="1" applyBorder="1"/>
    <xf numFmtId="176" fontId="30" fillId="2" borderId="30" xfId="0" applyNumberFormat="1" applyFont="1" applyFill="1" applyBorder="1"/>
    <xf numFmtId="165" fontId="35" fillId="2" borderId="35" xfId="0" applyNumberFormat="1" applyFont="1" applyFill="1" applyBorder="1"/>
    <xf numFmtId="165" fontId="7" fillId="2" borderId="0" xfId="0" applyNumberFormat="1" applyFont="1" applyFill="1"/>
    <xf numFmtId="175" fontId="7" fillId="2" borderId="0" xfId="0" applyNumberFormat="1" applyFont="1" applyFill="1" applyBorder="1"/>
    <xf numFmtId="169" fontId="7" fillId="2" borderId="0" xfId="1" applyNumberFormat="1" applyFont="1" applyFill="1" applyBorder="1"/>
    <xf numFmtId="10" fontId="7" fillId="2" borderId="0" xfId="11" applyNumberFormat="1" applyFont="1" applyFill="1" applyBorder="1"/>
    <xf numFmtId="0" fontId="7" fillId="2" borderId="0" xfId="0" applyFont="1" applyFill="1" applyBorder="1" applyAlignment="1">
      <alignment vertical="center"/>
    </xf>
    <xf numFmtId="6" fontId="101" fillId="2" borderId="0" xfId="0" applyNumberFormat="1" applyFont="1" applyFill="1" applyBorder="1" applyAlignment="1">
      <alignment vertical="center"/>
    </xf>
    <xf numFmtId="6" fontId="101" fillId="2" borderId="0" xfId="0" applyNumberFormat="1" applyFont="1" applyFill="1" applyAlignment="1">
      <alignment vertical="center"/>
    </xf>
    <xf numFmtId="0" fontId="102" fillId="2" borderId="0" xfId="0" applyNumberFormat="1" applyFont="1" applyFill="1" applyBorder="1" applyAlignment="1" applyProtection="1">
      <alignment horizontal="left" vertical="center"/>
    </xf>
    <xf numFmtId="0" fontId="103" fillId="2" borderId="0" xfId="0" applyNumberFormat="1" applyFont="1" applyFill="1" applyBorder="1" applyAlignment="1" applyProtection="1">
      <alignment horizontal="left" vertical="center"/>
    </xf>
    <xf numFmtId="6" fontId="103" fillId="2" borderId="0" xfId="0" applyNumberFormat="1" applyFont="1" applyFill="1" applyBorder="1" applyAlignment="1">
      <alignment vertical="center"/>
    </xf>
    <xf numFmtId="6" fontId="103" fillId="2" borderId="0" xfId="0" applyNumberFormat="1" applyFont="1" applyFill="1" applyAlignment="1">
      <alignment vertical="center"/>
    </xf>
    <xf numFmtId="6" fontId="105" fillId="2" borderId="0" xfId="0" applyNumberFormat="1" applyFont="1" applyFill="1"/>
    <xf numFmtId="165" fontId="70" fillId="2" borderId="0" xfId="0" applyNumberFormat="1" applyFont="1" applyFill="1" applyBorder="1" applyAlignment="1">
      <alignment vertical="center"/>
    </xf>
    <xf numFmtId="0" fontId="11" fillId="2" borderId="0" xfId="0" applyFont="1" applyFill="1" applyBorder="1" applyAlignment="1"/>
    <xf numFmtId="6" fontId="30" fillId="3" borderId="0" xfId="0" applyNumberFormat="1" applyFont="1" applyFill="1"/>
    <xf numFmtId="6" fontId="30" fillId="3" borderId="0" xfId="0" applyNumberFormat="1" applyFont="1" applyFill="1" applyBorder="1"/>
    <xf numFmtId="6" fontId="30" fillId="3" borderId="30" xfId="0" applyNumberFormat="1" applyFont="1" applyFill="1" applyBorder="1"/>
    <xf numFmtId="0" fontId="17" fillId="3" borderId="0" xfId="0" applyFont="1" applyFill="1" applyAlignment="1">
      <alignment vertical="center"/>
    </xf>
    <xf numFmtId="0" fontId="17" fillId="3" borderId="0" xfId="0" applyFont="1" applyFill="1" applyBorder="1" applyAlignment="1">
      <alignment vertical="center"/>
    </xf>
    <xf numFmtId="6" fontId="66" fillId="3" borderId="35" xfId="0" applyNumberFormat="1" applyFont="1" applyFill="1" applyBorder="1" applyAlignment="1">
      <alignment vertical="center"/>
    </xf>
    <xf numFmtId="6" fontId="17" fillId="3" borderId="0" xfId="0" applyNumberFormat="1" applyFont="1" applyFill="1" applyBorder="1" applyAlignment="1">
      <alignment vertical="center"/>
    </xf>
    <xf numFmtId="6" fontId="17" fillId="3" borderId="30" xfId="0" applyNumberFormat="1" applyFont="1" applyFill="1" applyBorder="1" applyAlignment="1">
      <alignment vertical="center"/>
    </xf>
    <xf numFmtId="6" fontId="69" fillId="3" borderId="35" xfId="0" applyNumberFormat="1" applyFont="1" applyFill="1" applyBorder="1"/>
    <xf numFmtId="6" fontId="70" fillId="3" borderId="0" xfId="0" applyNumberFormat="1" applyFont="1" applyFill="1" applyBorder="1"/>
    <xf numFmtId="6" fontId="70" fillId="3" borderId="30" xfId="0" applyNumberFormat="1" applyFont="1" applyFill="1" applyBorder="1"/>
    <xf numFmtId="6" fontId="17" fillId="3" borderId="0" xfId="0" applyNumberFormat="1" applyFont="1" applyFill="1" applyBorder="1" applyAlignment="1" applyProtection="1">
      <alignment horizontal="left" vertical="center"/>
    </xf>
    <xf numFmtId="6" fontId="103" fillId="3" borderId="0" xfId="0" applyNumberFormat="1" applyFont="1" applyFill="1" applyBorder="1" applyAlignment="1" applyProtection="1">
      <alignment horizontal="left" vertical="center"/>
    </xf>
    <xf numFmtId="6" fontId="104" fillId="3" borderId="35" xfId="0" applyNumberFormat="1" applyFont="1" applyFill="1" applyBorder="1" applyAlignment="1">
      <alignment vertical="center"/>
    </xf>
    <xf numFmtId="6" fontId="103" fillId="3" borderId="0" xfId="0" applyNumberFormat="1" applyFont="1" applyFill="1" applyBorder="1" applyAlignment="1">
      <alignment vertical="center"/>
    </xf>
    <xf numFmtId="6" fontId="103" fillId="3" borderId="30" xfId="0" applyNumberFormat="1" applyFont="1" applyFill="1" applyBorder="1" applyAlignment="1">
      <alignment vertical="center"/>
    </xf>
    <xf numFmtId="6" fontId="87" fillId="2" borderId="0" xfId="0" applyNumberFormat="1" applyFont="1" applyFill="1"/>
    <xf numFmtId="0" fontId="30" fillId="3" borderId="0" xfId="0" applyFont="1" applyFill="1" applyAlignment="1">
      <alignment vertical="center"/>
    </xf>
    <xf numFmtId="6" fontId="69" fillId="3" borderId="35" xfId="0" applyNumberFormat="1" applyFont="1" applyFill="1" applyBorder="1" applyAlignment="1">
      <alignment vertical="center"/>
    </xf>
    <xf numFmtId="6" fontId="70" fillId="3" borderId="0" xfId="0" applyNumberFormat="1" applyFont="1" applyFill="1" applyBorder="1" applyAlignment="1">
      <alignment vertical="center"/>
    </xf>
    <xf numFmtId="6" fontId="70" fillId="3" borderId="30" xfId="0" applyNumberFormat="1" applyFont="1" applyFill="1" applyBorder="1" applyAlignment="1">
      <alignment vertical="center"/>
    </xf>
    <xf numFmtId="6" fontId="30" fillId="3" borderId="0" xfId="0" applyNumberFormat="1" applyFont="1" applyFill="1" applyAlignment="1">
      <alignment vertical="center"/>
    </xf>
    <xf numFmtId="6" fontId="35" fillId="3" borderId="35" xfId="0" applyNumberFormat="1" applyFont="1" applyFill="1" applyBorder="1" applyAlignment="1">
      <alignment vertical="center"/>
    </xf>
    <xf numFmtId="6" fontId="30" fillId="3" borderId="0" xfId="0" applyNumberFormat="1" applyFont="1" applyFill="1" applyBorder="1" applyAlignment="1">
      <alignment vertical="center"/>
    </xf>
    <xf numFmtId="6" fontId="30" fillId="3" borderId="30" xfId="0" applyNumberFormat="1" applyFont="1" applyFill="1" applyBorder="1" applyAlignment="1">
      <alignment vertical="center"/>
    </xf>
    <xf numFmtId="6" fontId="17" fillId="3" borderId="0" xfId="0" applyNumberFormat="1" applyFont="1" applyFill="1" applyAlignment="1">
      <alignment vertical="center"/>
    </xf>
    <xf numFmtId="6" fontId="70" fillId="3" borderId="0" xfId="0" applyNumberFormat="1" applyFont="1" applyFill="1" applyBorder="1" applyAlignment="1">
      <alignment horizontal="right"/>
    </xf>
    <xf numFmtId="6" fontId="70" fillId="3" borderId="30" xfId="0" applyNumberFormat="1" applyFont="1" applyFill="1" applyBorder="1" applyAlignment="1">
      <alignment horizontal="right"/>
    </xf>
    <xf numFmtId="6" fontId="79" fillId="3" borderId="0" xfId="0" applyNumberFormat="1" applyFont="1" applyFill="1" applyBorder="1" applyAlignment="1" applyProtection="1">
      <alignment horizontal="left" vertical="center"/>
    </xf>
    <xf numFmtId="6" fontId="100" fillId="3" borderId="35" xfId="0" applyNumberFormat="1" applyFont="1" applyFill="1" applyBorder="1" applyAlignment="1">
      <alignment vertical="center"/>
    </xf>
    <xf numFmtId="6" fontId="79" fillId="3" borderId="0" xfId="0" applyNumberFormat="1" applyFont="1" applyFill="1" applyBorder="1" applyAlignment="1">
      <alignment vertical="center"/>
    </xf>
    <xf numFmtId="6" fontId="79" fillId="3" borderId="30" xfId="0" applyNumberFormat="1" applyFont="1" applyFill="1" applyBorder="1" applyAlignment="1">
      <alignment vertical="center"/>
    </xf>
    <xf numFmtId="0" fontId="87" fillId="2" borderId="0" xfId="0" applyNumberFormat="1" applyFont="1" applyFill="1" applyBorder="1"/>
    <xf numFmtId="6" fontId="30" fillId="3" borderId="31" xfId="0" applyNumberFormat="1" applyFont="1" applyFill="1" applyBorder="1" applyAlignment="1">
      <alignment vertical="center"/>
    </xf>
    <xf numFmtId="6" fontId="17" fillId="3" borderId="31" xfId="0" applyNumberFormat="1" applyFont="1" applyFill="1" applyBorder="1"/>
    <xf numFmtId="6" fontId="66" fillId="3" borderId="35" xfId="0" applyNumberFormat="1" applyFont="1" applyFill="1" applyBorder="1"/>
    <xf numFmtId="6" fontId="17" fillId="3" borderId="0" xfId="0" applyNumberFormat="1" applyFont="1" applyFill="1" applyBorder="1" applyAlignment="1">
      <alignment horizontal="right"/>
    </xf>
    <xf numFmtId="6" fontId="17" fillId="3" borderId="30" xfId="0" applyNumberFormat="1" applyFont="1" applyFill="1" applyBorder="1" applyAlignment="1">
      <alignment horizontal="right"/>
    </xf>
    <xf numFmtId="6" fontId="17" fillId="3" borderId="0" xfId="0" applyNumberFormat="1" applyFont="1" applyFill="1" applyBorder="1"/>
    <xf numFmtId="6" fontId="17" fillId="3" borderId="30" xfId="0" applyNumberFormat="1" applyFont="1" applyFill="1" applyBorder="1"/>
    <xf numFmtId="6" fontId="87" fillId="2" borderId="31" xfId="0" applyNumberFormat="1" applyFont="1" applyFill="1" applyBorder="1"/>
    <xf numFmtId="6" fontId="79" fillId="3" borderId="31" xfId="0" applyNumberFormat="1" applyFont="1" applyFill="1" applyBorder="1" applyAlignment="1" applyProtection="1">
      <alignment horizontal="left" vertical="center"/>
    </xf>
    <xf numFmtId="6" fontId="97" fillId="3" borderId="35" xfId="0" applyNumberFormat="1" applyFont="1" applyFill="1" applyBorder="1" applyAlignment="1">
      <alignment vertical="center"/>
    </xf>
    <xf numFmtId="6" fontId="48" fillId="3" borderId="0" xfId="0" applyNumberFormat="1" applyFont="1" applyFill="1" applyBorder="1" applyAlignment="1">
      <alignment vertical="center"/>
    </xf>
    <xf numFmtId="6" fontId="48" fillId="3" borderId="30" xfId="0" applyNumberFormat="1" applyFont="1" applyFill="1" applyBorder="1" applyAlignment="1">
      <alignment vertical="center"/>
    </xf>
    <xf numFmtId="0" fontId="17" fillId="3" borderId="31" xfId="0" applyFont="1" applyFill="1" applyBorder="1" applyAlignment="1">
      <alignment vertical="center"/>
    </xf>
    <xf numFmtId="0" fontId="78" fillId="2" borderId="8" xfId="0" applyNumberFormat="1" applyFont="1" applyFill="1" applyBorder="1" applyAlignment="1" applyProtection="1">
      <alignment horizontal="left" vertical="center" wrapText="1"/>
    </xf>
    <xf numFmtId="6" fontId="87" fillId="2" borderId="31" xfId="0" applyNumberFormat="1" applyFont="1" applyFill="1" applyBorder="1" applyAlignment="1">
      <alignment vertical="center"/>
    </xf>
    <xf numFmtId="6" fontId="30" fillId="3" borderId="31" xfId="0" applyNumberFormat="1" applyFont="1" applyFill="1" applyBorder="1"/>
    <xf numFmtId="0" fontId="30" fillId="3" borderId="31" xfId="0" applyFont="1" applyFill="1" applyBorder="1"/>
    <xf numFmtId="0" fontId="17" fillId="3" borderId="71" xfId="0" applyFont="1" applyFill="1" applyBorder="1"/>
    <xf numFmtId="6" fontId="69" fillId="3" borderId="71" xfId="0" applyNumberFormat="1" applyFont="1" applyFill="1" applyBorder="1" applyAlignment="1">
      <alignment horizontal="right"/>
    </xf>
    <xf numFmtId="6" fontId="17" fillId="3" borderId="71" xfId="0" applyNumberFormat="1" applyFont="1" applyFill="1" applyBorder="1" applyAlignment="1">
      <alignment horizontal="right" wrapText="1"/>
    </xf>
    <xf numFmtId="6" fontId="17" fillId="3" borderId="72" xfId="0" applyNumberFormat="1" applyFont="1" applyFill="1" applyBorder="1" applyAlignment="1">
      <alignment horizontal="right" wrapText="1"/>
    </xf>
    <xf numFmtId="0" fontId="48" fillId="3" borderId="0" xfId="0" applyFont="1" applyFill="1" applyAlignment="1">
      <alignment horizontal="left" wrapText="1"/>
    </xf>
    <xf numFmtId="6" fontId="97" fillId="3" borderId="0" xfId="0" applyNumberFormat="1" applyFont="1" applyFill="1" applyBorder="1" applyAlignment="1">
      <alignment horizontal="right" wrapText="1"/>
    </xf>
    <xf numFmtId="6" fontId="48" fillId="3" borderId="0" xfId="0" applyNumberFormat="1" applyFont="1" applyFill="1" applyBorder="1" applyAlignment="1">
      <alignment horizontal="right" wrapText="1"/>
    </xf>
    <xf numFmtId="6" fontId="48" fillId="3" borderId="30" xfId="0" applyNumberFormat="1" applyFont="1" applyFill="1" applyBorder="1" applyAlignment="1">
      <alignment horizontal="right" wrapText="1"/>
    </xf>
    <xf numFmtId="6" fontId="97" fillId="3" borderId="0" xfId="0" applyNumberFormat="1" applyFont="1" applyFill="1" applyBorder="1" applyAlignment="1">
      <alignment horizontal="right"/>
    </xf>
    <xf numFmtId="6" fontId="66" fillId="3" borderId="71" xfId="0" applyNumberFormat="1" applyFont="1" applyFill="1" applyBorder="1" applyAlignment="1">
      <alignment horizontal="right" wrapText="1"/>
    </xf>
    <xf numFmtId="0" fontId="48" fillId="3" borderId="0" xfId="0" applyFont="1" applyFill="1"/>
    <xf numFmtId="0" fontId="70" fillId="3" borderId="0" xfId="0" applyFont="1" applyFill="1"/>
    <xf numFmtId="6" fontId="69" fillId="3" borderId="0" xfId="0" applyNumberFormat="1" applyFont="1" applyFill="1" applyBorder="1" applyAlignment="1">
      <alignment horizontal="right" wrapText="1"/>
    </xf>
    <xf numFmtId="6" fontId="70" fillId="3" borderId="0" xfId="0" applyNumberFormat="1" applyFont="1" applyFill="1" applyBorder="1" applyAlignment="1">
      <alignment horizontal="right" wrapText="1"/>
    </xf>
    <xf numFmtId="6" fontId="70" fillId="3" borderId="30" xfId="0" applyNumberFormat="1" applyFont="1" applyFill="1" applyBorder="1" applyAlignment="1">
      <alignment horizontal="right" wrapText="1"/>
    </xf>
    <xf numFmtId="0" fontId="70" fillId="3" borderId="73" xfId="0" applyFont="1" applyFill="1" applyBorder="1"/>
    <xf numFmtId="6" fontId="69" fillId="3" borderId="73" xfId="0" applyNumberFormat="1" applyFont="1" applyFill="1" applyBorder="1" applyAlignment="1">
      <alignment horizontal="right" wrapText="1"/>
    </xf>
    <xf numFmtId="6" fontId="70" fillId="3" borderId="73" xfId="0" applyNumberFormat="1" applyFont="1" applyFill="1" applyBorder="1" applyAlignment="1">
      <alignment horizontal="right" wrapText="1"/>
    </xf>
    <xf numFmtId="6" fontId="70" fillId="3" borderId="74" xfId="0" applyNumberFormat="1" applyFont="1" applyFill="1" applyBorder="1" applyAlignment="1">
      <alignment horizontal="right" wrapText="1"/>
    </xf>
    <xf numFmtId="6" fontId="17" fillId="3" borderId="0" xfId="0" applyNumberFormat="1" applyFont="1" applyFill="1"/>
    <xf numFmtId="6" fontId="69" fillId="3" borderId="0" xfId="0" applyNumberFormat="1" applyFont="1" applyFill="1" applyBorder="1"/>
    <xf numFmtId="6" fontId="70" fillId="3" borderId="0" xfId="0" applyNumberFormat="1" applyFont="1" applyFill="1" applyAlignment="1">
      <alignment horizontal="right"/>
    </xf>
    <xf numFmtId="6" fontId="70" fillId="3" borderId="0" xfId="0" applyNumberFormat="1" applyFont="1" applyFill="1"/>
    <xf numFmtId="171" fontId="34" fillId="2" borderId="0" xfId="0" applyNumberFormat="1" applyFont="1" applyFill="1" applyBorder="1" applyAlignment="1">
      <alignment vertical="center" wrapText="1"/>
    </xf>
    <xf numFmtId="171" fontId="32" fillId="2" borderId="0" xfId="0" applyNumberFormat="1" applyFont="1" applyFill="1" applyBorder="1" applyAlignment="1">
      <alignment horizontal="center" vertical="center" wrapText="1"/>
    </xf>
    <xf numFmtId="171" fontId="34" fillId="2" borderId="0" xfId="0" applyNumberFormat="1" applyFont="1" applyFill="1" applyBorder="1" applyAlignment="1">
      <alignment horizontal="center" vertical="center" wrapText="1"/>
    </xf>
    <xf numFmtId="171" fontId="32" fillId="2" borderId="0" xfId="0" applyNumberFormat="1" applyFont="1" applyFill="1" applyBorder="1" applyAlignment="1">
      <alignment horizontal="center" vertical="center"/>
    </xf>
    <xf numFmtId="0" fontId="17" fillId="2" borderId="39" xfId="0" applyNumberFormat="1" applyFont="1" applyFill="1" applyBorder="1" applyAlignment="1">
      <alignment horizontal="center" vertical="center"/>
    </xf>
    <xf numFmtId="6" fontId="66" fillId="2" borderId="56" xfId="0" applyNumberFormat="1" applyFont="1" applyFill="1" applyBorder="1"/>
    <xf numFmtId="6" fontId="66" fillId="2" borderId="60" xfId="0" applyNumberFormat="1" applyFont="1" applyFill="1" applyBorder="1"/>
    <xf numFmtId="6" fontId="66" fillId="2" borderId="39" xfId="0" applyNumberFormat="1" applyFont="1" applyFill="1" applyBorder="1"/>
    <xf numFmtId="6" fontId="66" fillId="2" borderId="39" xfId="0" applyNumberFormat="1" applyFont="1" applyFill="1" applyBorder="1" applyAlignment="1">
      <alignment horizontal="right"/>
    </xf>
    <xf numFmtId="6" fontId="66" fillId="2" borderId="60" xfId="0" applyNumberFormat="1" applyFont="1" applyFill="1" applyBorder="1" applyAlignment="1">
      <alignment horizontal="right"/>
    </xf>
    <xf numFmtId="10" fontId="32" fillId="2" borderId="60" xfId="11" applyNumberFormat="1" applyFont="1" applyFill="1" applyBorder="1" applyAlignment="1">
      <alignment horizontal="right"/>
    </xf>
    <xf numFmtId="0" fontId="86" fillId="2" borderId="0" xfId="0" applyFont="1" applyFill="1" applyBorder="1" applyAlignment="1">
      <alignment horizontal="center"/>
    </xf>
    <xf numFmtId="0" fontId="86" fillId="0" borderId="0" xfId="0" applyFont="1" applyFill="1" applyBorder="1" applyAlignment="1">
      <alignment horizontal="center"/>
    </xf>
    <xf numFmtId="10" fontId="86" fillId="2" borderId="0" xfId="11" applyNumberFormat="1" applyFont="1" applyFill="1" applyBorder="1" applyAlignment="1">
      <alignment horizontal="center"/>
    </xf>
    <xf numFmtId="0" fontId="17" fillId="2" borderId="39" xfId="0" applyFont="1" applyFill="1" applyBorder="1"/>
    <xf numFmtId="0" fontId="32" fillId="2" borderId="39" xfId="0" applyFont="1" applyFill="1" applyBorder="1" applyAlignment="1">
      <alignment vertical="center" wrapText="1"/>
    </xf>
    <xf numFmtId="0" fontId="17" fillId="3" borderId="39" xfId="0" applyFont="1" applyFill="1" applyBorder="1"/>
    <xf numFmtId="6" fontId="66" fillId="3" borderId="75" xfId="0" applyNumberFormat="1" applyFont="1" applyFill="1" applyBorder="1"/>
    <xf numFmtId="6" fontId="17" fillId="3" borderId="76" xfId="0" applyNumberFormat="1" applyFont="1" applyFill="1" applyBorder="1"/>
    <xf numFmtId="0" fontId="37" fillId="2" borderId="39" xfId="0" applyFont="1" applyFill="1" applyBorder="1"/>
    <xf numFmtId="6" fontId="100" fillId="3" borderId="39" xfId="0" applyNumberFormat="1" applyFont="1" applyFill="1" applyBorder="1"/>
    <xf numFmtId="0" fontId="79" fillId="3" borderId="39" xfId="0" applyFont="1" applyFill="1" applyBorder="1" applyAlignment="1">
      <alignment vertical="center" wrapText="1"/>
    </xf>
    <xf numFmtId="6" fontId="79" fillId="3" borderId="40" xfId="0" applyNumberFormat="1" applyFont="1" applyFill="1" applyBorder="1"/>
    <xf numFmtId="6" fontId="66" fillId="3" borderId="77" xfId="0" applyNumberFormat="1" applyFont="1" applyFill="1" applyBorder="1"/>
    <xf numFmtId="6" fontId="17" fillId="3" borderId="78" xfId="0" applyNumberFormat="1" applyFont="1" applyFill="1" applyBorder="1"/>
    <xf numFmtId="0" fontId="101" fillId="2" borderId="0" xfId="0" applyFont="1" applyFill="1" applyAlignment="1">
      <alignment vertical="center"/>
    </xf>
    <xf numFmtId="6" fontId="5" fillId="2" borderId="0" xfId="0" applyNumberFormat="1" applyFont="1" applyFill="1" applyAlignment="1">
      <alignment vertical="center"/>
    </xf>
    <xf numFmtId="6" fontId="5" fillId="2" borderId="0" xfId="0" applyNumberFormat="1" applyFont="1" applyFill="1" applyBorder="1" applyAlignment="1">
      <alignment vertical="center"/>
    </xf>
    <xf numFmtId="6" fontId="34" fillId="2" borderId="24" xfId="0" applyNumberFormat="1" applyFont="1" applyFill="1" applyBorder="1"/>
    <xf numFmtId="6" fontId="34" fillId="2" borderId="31" xfId="0" applyNumberFormat="1" applyFont="1" applyFill="1" applyBorder="1"/>
    <xf numFmtId="3" fontId="34" fillId="2" borderId="31" xfId="1" applyNumberFormat="1" applyFont="1" applyFill="1" applyBorder="1"/>
    <xf numFmtId="6" fontId="34" fillId="2" borderId="34" xfId="0" applyNumberFormat="1" applyFont="1" applyFill="1" applyBorder="1"/>
    <xf numFmtId="6" fontId="34" fillId="3" borderId="31" xfId="0" applyNumberFormat="1" applyFont="1" applyFill="1" applyBorder="1"/>
    <xf numFmtId="6" fontId="34" fillId="3" borderId="31" xfId="0" applyNumberFormat="1" applyFont="1" applyFill="1" applyBorder="1" applyAlignment="1">
      <alignment horizontal="right"/>
    </xf>
    <xf numFmtId="0" fontId="8" fillId="2" borderId="35" xfId="0" applyNumberFormat="1" applyFont="1" applyFill="1" applyBorder="1" applyAlignment="1" applyProtection="1">
      <alignment horizontal="left" vertical="top"/>
    </xf>
    <xf numFmtId="6" fontId="30" fillId="2" borderId="30" xfId="0" applyNumberFormat="1" applyFont="1" applyFill="1" applyBorder="1" applyAlignment="1" applyProtection="1">
      <alignment horizontal="left" vertical="top"/>
    </xf>
    <xf numFmtId="6" fontId="7" fillId="2" borderId="35" xfId="0" applyNumberFormat="1" applyFont="1" applyFill="1" applyBorder="1"/>
    <xf numFmtId="174" fontId="7" fillId="2" borderId="35" xfId="0" applyNumberFormat="1" applyFont="1" applyFill="1" applyBorder="1"/>
    <xf numFmtId="174" fontId="30" fillId="2" borderId="30" xfId="0" applyNumberFormat="1" applyFont="1" applyFill="1" applyBorder="1"/>
    <xf numFmtId="174" fontId="34" fillId="2" borderId="30" xfId="0" applyNumberFormat="1" applyFont="1" applyFill="1" applyBorder="1"/>
    <xf numFmtId="0" fontId="5" fillId="2" borderId="35" xfId="0" applyFont="1" applyFill="1" applyBorder="1"/>
    <xf numFmtId="0" fontId="30" fillId="2" borderId="30" xfId="0" applyFont="1" applyFill="1" applyBorder="1"/>
    <xf numFmtId="6" fontId="7" fillId="2" borderId="32" xfId="0" applyNumberFormat="1" applyFont="1" applyFill="1" applyBorder="1"/>
    <xf numFmtId="6" fontId="30" fillId="2" borderId="33" xfId="0" applyNumberFormat="1" applyFont="1" applyFill="1" applyBorder="1"/>
    <xf numFmtId="0" fontId="8" fillId="2" borderId="14" xfId="0" applyFont="1" applyFill="1" applyBorder="1" applyAlignment="1" applyProtection="1">
      <alignment horizontal="center" vertical="center" wrapText="1"/>
    </xf>
    <xf numFmtId="0" fontId="94" fillId="2" borderId="13" xfId="0" applyNumberFormat="1" applyFont="1" applyFill="1" applyBorder="1" applyAlignment="1" applyProtection="1">
      <alignment horizontal="left" vertical="center" wrapText="1"/>
    </xf>
    <xf numFmtId="0" fontId="21" fillId="2" borderId="0" xfId="0" applyFont="1" applyFill="1"/>
    <xf numFmtId="0" fontId="5" fillId="2" borderId="0" xfId="0" applyFont="1" applyFill="1" applyBorder="1" applyAlignment="1" applyProtection="1">
      <alignment horizontal="left"/>
    </xf>
    <xf numFmtId="0" fontId="32" fillId="2" borderId="0" xfId="0" applyFont="1" applyFill="1" applyBorder="1" applyAlignment="1" applyProtection="1">
      <alignment horizontal="center"/>
    </xf>
    <xf numFmtId="0" fontId="32" fillId="5" borderId="0" xfId="0" applyFont="1" applyFill="1" applyBorder="1" applyAlignment="1" applyProtection="1">
      <alignment horizontal="left" vertical="center" wrapText="1"/>
    </xf>
    <xf numFmtId="0" fontId="32" fillId="3" borderId="0" xfId="0" applyFont="1" applyFill="1" applyBorder="1" applyAlignment="1" applyProtection="1">
      <alignment horizontal="left" vertical="center" wrapText="1"/>
    </xf>
    <xf numFmtId="0" fontId="32" fillId="14" borderId="0" xfId="0" applyFont="1" applyFill="1" applyBorder="1" applyAlignment="1" applyProtection="1">
      <alignment horizontal="left" vertical="center" wrapText="1"/>
    </xf>
    <xf numFmtId="0" fontId="32" fillId="10" borderId="0" xfId="0" applyFont="1" applyFill="1" applyBorder="1" applyAlignment="1" applyProtection="1">
      <alignment horizontal="left" vertical="top"/>
    </xf>
    <xf numFmtId="0" fontId="32" fillId="10" borderId="0" xfId="0" applyFont="1" applyFill="1" applyBorder="1" applyAlignment="1" applyProtection="1">
      <alignment horizontal="left" vertical="center" wrapText="1"/>
    </xf>
    <xf numFmtId="0" fontId="32" fillId="11" borderId="0" xfId="0" applyFont="1" applyFill="1" applyBorder="1" applyAlignment="1" applyProtection="1">
      <alignment horizontal="left" vertical="center" wrapText="1"/>
    </xf>
    <xf numFmtId="0" fontId="32" fillId="15" borderId="0" xfId="0" applyFont="1" applyFill="1" applyBorder="1" applyAlignment="1" applyProtection="1">
      <alignment horizontal="left" vertical="center" wrapText="1"/>
    </xf>
    <xf numFmtId="0" fontId="32" fillId="12" borderId="0" xfId="0" applyFont="1" applyFill="1" applyBorder="1" applyAlignment="1" applyProtection="1">
      <alignment horizontal="left" vertical="center" wrapText="1"/>
    </xf>
    <xf numFmtId="0" fontId="32" fillId="12" borderId="55" xfId="0" applyFont="1" applyFill="1" applyBorder="1" applyAlignment="1" applyProtection="1">
      <alignment horizontal="left" vertical="center" wrapText="1"/>
    </xf>
    <xf numFmtId="164" fontId="5" fillId="2" borderId="0" xfId="0" applyNumberFormat="1" applyFont="1" applyFill="1" applyBorder="1" applyAlignment="1"/>
    <xf numFmtId="0" fontId="5" fillId="2" borderId="0" xfId="0" applyFont="1" applyFill="1" applyBorder="1" applyAlignment="1" applyProtection="1">
      <alignment horizontal="left" vertical="center" wrapText="1"/>
    </xf>
    <xf numFmtId="6" fontId="5" fillId="2" borderId="0" xfId="0" applyNumberFormat="1" applyFont="1" applyFill="1" applyBorder="1" applyAlignment="1"/>
    <xf numFmtId="0" fontId="17" fillId="2" borderId="0" xfId="0" applyNumberFormat="1" applyFont="1" applyFill="1" applyBorder="1" applyAlignment="1" applyProtection="1">
      <alignment vertical="center"/>
    </xf>
    <xf numFmtId="0" fontId="17" fillId="2" borderId="0" xfId="0" applyNumberFormat="1" applyFont="1" applyFill="1" applyBorder="1" applyAlignment="1" applyProtection="1">
      <alignment vertical="center" wrapText="1"/>
    </xf>
    <xf numFmtId="0" fontId="32" fillId="2" borderId="0" xfId="0" applyNumberFormat="1" applyFont="1" applyFill="1" applyBorder="1" applyAlignment="1"/>
    <xf numFmtId="0" fontId="17" fillId="2" borderId="2" xfId="0" applyFont="1" applyFill="1" applyBorder="1" applyAlignment="1" applyProtection="1">
      <alignment horizontal="center" vertical="top" wrapText="1"/>
    </xf>
    <xf numFmtId="6" fontId="36" fillId="2" borderId="0" xfId="0" applyNumberFormat="1" applyFont="1" applyFill="1" applyBorder="1"/>
    <xf numFmtId="0" fontId="66" fillId="2" borderId="0" xfId="0" applyFont="1" applyFill="1" applyBorder="1" applyAlignment="1" applyProtection="1">
      <alignment horizontal="center" wrapText="1"/>
    </xf>
    <xf numFmtId="0" fontId="14" fillId="2" borderId="71" xfId="0" applyFont="1" applyFill="1" applyBorder="1"/>
    <xf numFmtId="0" fontId="14" fillId="2" borderId="0" xfId="0" applyFont="1" applyFill="1" applyBorder="1" applyAlignment="1" applyProtection="1">
      <alignment horizontal="left" vertical="top"/>
    </xf>
    <xf numFmtId="0" fontId="14" fillId="2" borderId="0" xfId="0" applyFont="1" applyFill="1" applyBorder="1" applyAlignment="1" applyProtection="1">
      <alignment horizontal="left" vertical="center" wrapText="1"/>
    </xf>
    <xf numFmtId="0" fontId="17" fillId="2" borderId="0" xfId="0" applyFont="1" applyFill="1" applyBorder="1" applyAlignment="1" applyProtection="1">
      <alignment horizontal="center" vertical="top"/>
    </xf>
    <xf numFmtId="0" fontId="17" fillId="2" borderId="0" xfId="0" applyFont="1" applyFill="1" applyBorder="1" applyAlignment="1" applyProtection="1">
      <alignment horizontal="left" vertical="top"/>
    </xf>
    <xf numFmtId="10" fontId="32" fillId="2" borderId="0" xfId="11" applyNumberFormat="1" applyFont="1" applyFill="1" applyBorder="1" applyAlignment="1" applyProtection="1">
      <alignment horizontal="left" vertical="top"/>
    </xf>
    <xf numFmtId="9" fontId="6" fillId="2" borderId="0" xfId="11" applyNumberFormat="1" applyFont="1" applyFill="1" applyBorder="1" applyAlignment="1" applyProtection="1">
      <alignment horizontal="left" vertical="top"/>
    </xf>
    <xf numFmtId="10" fontId="6" fillId="2" borderId="0" xfId="11" applyNumberFormat="1" applyFont="1" applyFill="1" applyBorder="1" applyAlignment="1" applyProtection="1">
      <alignment horizontal="left" vertical="top"/>
    </xf>
    <xf numFmtId="0" fontId="5" fillId="2" borderId="0" xfId="0" applyFont="1" applyFill="1" applyBorder="1" applyAlignment="1" applyProtection="1">
      <alignment vertical="top"/>
    </xf>
    <xf numFmtId="0" fontId="5" fillId="2" borderId="0" xfId="0" applyFont="1" applyFill="1" applyBorder="1" applyAlignment="1" applyProtection="1">
      <alignment horizontal="center" vertical="top"/>
    </xf>
    <xf numFmtId="6" fontId="6" fillId="2" borderId="0" xfId="0" applyNumberFormat="1" applyFont="1" applyFill="1" applyBorder="1" applyAlignment="1" applyProtection="1">
      <alignment horizontal="left" vertical="top"/>
    </xf>
    <xf numFmtId="6" fontId="32" fillId="2" borderId="39" xfId="0" applyNumberFormat="1" applyFont="1" applyFill="1" applyBorder="1"/>
    <xf numFmtId="0" fontId="17" fillId="2" borderId="58" xfId="0" applyFont="1" applyFill="1" applyBorder="1" applyAlignment="1" applyProtection="1">
      <alignment horizontal="center" vertical="top" wrapText="1"/>
    </xf>
    <xf numFmtId="6" fontId="36" fillId="2" borderId="59" xfId="0" applyNumberFormat="1" applyFont="1" applyFill="1" applyBorder="1"/>
    <xf numFmtId="6" fontId="32" fillId="2" borderId="59" xfId="0" applyNumberFormat="1" applyFont="1" applyFill="1" applyBorder="1"/>
    <xf numFmtId="6" fontId="32" fillId="2" borderId="60" xfId="0" applyNumberFormat="1" applyFont="1" applyFill="1" applyBorder="1"/>
    <xf numFmtId="0" fontId="17" fillId="2" borderId="67" xfId="0" applyNumberFormat="1" applyFont="1" applyFill="1" applyBorder="1" applyAlignment="1" applyProtection="1">
      <alignment horizontal="center" vertical="center"/>
    </xf>
    <xf numFmtId="0" fontId="66" fillId="2" borderId="37" xfId="0" applyNumberFormat="1" applyFont="1" applyFill="1" applyBorder="1" applyAlignment="1">
      <alignment horizontal="center" vertical="center" wrapText="1"/>
    </xf>
    <xf numFmtId="0" fontId="17" fillId="2" borderId="38" xfId="0" applyNumberFormat="1" applyFont="1" applyFill="1" applyBorder="1" applyAlignment="1">
      <alignment horizontal="center" vertical="center" wrapText="1"/>
    </xf>
    <xf numFmtId="0" fontId="17" fillId="2" borderId="66" xfId="0" applyNumberFormat="1" applyFont="1" applyFill="1" applyBorder="1" applyAlignment="1">
      <alignment horizontal="center" vertical="center" wrapText="1"/>
    </xf>
    <xf numFmtId="0" fontId="32" fillId="2" borderId="67" xfId="0" applyNumberFormat="1" applyFont="1" applyFill="1" applyBorder="1" applyAlignment="1">
      <alignment horizontal="center" vertical="center"/>
    </xf>
    <xf numFmtId="0" fontId="66" fillId="2" borderId="37" xfId="0" applyNumberFormat="1" applyFont="1" applyFill="1" applyBorder="1" applyAlignment="1">
      <alignment horizontal="center" vertical="center"/>
    </xf>
    <xf numFmtId="0" fontId="32" fillId="2" borderId="36" xfId="0" applyNumberFormat="1" applyFont="1" applyFill="1" applyBorder="1" applyAlignment="1">
      <alignment horizontal="center" vertical="center"/>
    </xf>
    <xf numFmtId="0" fontId="32" fillId="2" borderId="66" xfId="0" applyNumberFormat="1" applyFont="1" applyFill="1" applyBorder="1" applyAlignment="1">
      <alignment horizontal="center" vertical="center"/>
    </xf>
    <xf numFmtId="0" fontId="17" fillId="2" borderId="16" xfId="0"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wrapText="1"/>
    </xf>
    <xf numFmtId="6" fontId="66" fillId="2" borderId="71" xfId="0" applyNumberFormat="1" applyFont="1" applyFill="1" applyBorder="1"/>
    <xf numFmtId="6" fontId="66" fillId="2" borderId="0" xfId="0" applyNumberFormat="1" applyFont="1" applyFill="1" applyBorder="1"/>
    <xf numFmtId="0" fontId="23" fillId="2" borderId="0" xfId="0" applyNumberFormat="1" applyFont="1" applyFill="1" applyAlignment="1">
      <alignment horizontal="left"/>
    </xf>
    <xf numFmtId="0" fontId="6" fillId="2" borderId="0" xfId="0" applyFont="1" applyFill="1" applyAlignment="1">
      <alignment horizontal="left" wrapText="1"/>
    </xf>
    <xf numFmtId="6" fontId="6" fillId="2" borderId="0" xfId="0" applyNumberFormat="1" applyFont="1" applyFill="1" applyBorder="1" applyAlignment="1">
      <alignment horizontal="center"/>
    </xf>
    <xf numFmtId="6" fontId="6" fillId="2" borderId="0" xfId="0" applyNumberFormat="1" applyFont="1" applyFill="1" applyBorder="1" applyAlignment="1">
      <alignment horizontal="right"/>
    </xf>
    <xf numFmtId="0" fontId="6" fillId="2" borderId="0" xfId="0" applyFont="1" applyFill="1" applyAlignment="1" applyProtection="1">
      <alignment horizontal="center"/>
      <protection locked="0"/>
    </xf>
    <xf numFmtId="0" fontId="6" fillId="2" borderId="0" xfId="0" applyFont="1" applyFill="1" applyBorder="1" applyAlignment="1" applyProtection="1">
      <alignment horizontal="center"/>
      <protection locked="0"/>
    </xf>
    <xf numFmtId="6" fontId="6" fillId="2" borderId="0" xfId="0" applyNumberFormat="1" applyFont="1" applyFill="1" applyAlignment="1">
      <alignment horizontal="center"/>
    </xf>
    <xf numFmtId="0" fontId="14" fillId="2" borderId="0" xfId="0" applyFont="1" applyFill="1"/>
    <xf numFmtId="0" fontId="6" fillId="2" borderId="0" xfId="0" applyNumberFormat="1" applyFont="1" applyFill="1" applyAlignment="1">
      <alignment horizontal="left"/>
    </xf>
    <xf numFmtId="0" fontId="20" fillId="2" borderId="0" xfId="0" applyNumberFormat="1" applyFont="1" applyFill="1" applyAlignment="1">
      <alignment horizontal="left"/>
    </xf>
    <xf numFmtId="6" fontId="32" fillId="2" borderId="0" xfId="0" applyNumberFormat="1" applyFont="1" applyFill="1" applyBorder="1" applyAlignment="1">
      <alignment horizontal="left"/>
    </xf>
    <xf numFmtId="0" fontId="5" fillId="2" borderId="0" xfId="0" applyFont="1" applyFill="1" applyBorder="1" applyAlignment="1" applyProtection="1">
      <alignment horizontal="left" wrapText="1"/>
    </xf>
    <xf numFmtId="6" fontId="5" fillId="2" borderId="0" xfId="1" applyNumberFormat="1" applyFont="1" applyFill="1" applyBorder="1" applyAlignment="1" applyProtection="1">
      <alignment horizontal="center" vertical="center"/>
    </xf>
    <xf numFmtId="6" fontId="5" fillId="2" borderId="0" xfId="1" applyNumberFormat="1" applyFont="1" applyFill="1" applyBorder="1" applyAlignment="1" applyProtection="1">
      <alignment horizontal="right" vertical="center"/>
    </xf>
    <xf numFmtId="0" fontId="5" fillId="2" borderId="0" xfId="0" applyFont="1" applyFill="1" applyBorder="1" applyAlignment="1" applyProtection="1">
      <alignment wrapText="1"/>
      <protection locked="0"/>
    </xf>
    <xf numFmtId="6" fontId="5" fillId="2" borderId="0" xfId="0" applyNumberFormat="1" applyFont="1" applyFill="1" applyBorder="1" applyAlignment="1" applyProtection="1">
      <alignment wrapText="1"/>
    </xf>
    <xf numFmtId="6" fontId="5" fillId="2" borderId="0" xfId="0" applyNumberFormat="1" applyFont="1" applyFill="1" applyBorder="1" applyAlignment="1">
      <alignment horizontal="center" wrapText="1"/>
    </xf>
    <xf numFmtId="6" fontId="5" fillId="2" borderId="0" xfId="0" applyNumberFormat="1" applyFont="1" applyFill="1" applyBorder="1" applyAlignment="1">
      <alignment wrapText="1"/>
    </xf>
    <xf numFmtId="6" fontId="5" fillId="2" borderId="0" xfId="0" applyNumberFormat="1" applyFont="1" applyFill="1" applyBorder="1" applyAlignment="1">
      <alignment horizontal="left" wrapText="1"/>
    </xf>
    <xf numFmtId="0" fontId="14" fillId="2" borderId="0" xfId="0" applyFont="1" applyFill="1" applyBorder="1"/>
    <xf numFmtId="6" fontId="6" fillId="2" borderId="0" xfId="0" applyNumberFormat="1" applyFont="1" applyFill="1" applyBorder="1" applyAlignment="1" applyProtection="1">
      <alignment horizontal="center"/>
      <protection locked="0"/>
    </xf>
    <xf numFmtId="6" fontId="6" fillId="2" borderId="0" xfId="0" applyNumberFormat="1" applyFont="1" applyFill="1" applyAlignment="1" applyProtection="1">
      <alignment horizontal="center"/>
      <protection locked="0"/>
    </xf>
    <xf numFmtId="0" fontId="6" fillId="2" borderId="0" xfId="0" applyFont="1" applyFill="1" applyAlignment="1"/>
    <xf numFmtId="9" fontId="6" fillId="2" borderId="0" xfId="11" applyFont="1" applyFill="1"/>
    <xf numFmtId="9" fontId="6" fillId="2" borderId="40" xfId="11" applyFont="1" applyFill="1" applyBorder="1"/>
    <xf numFmtId="9" fontId="6" fillId="2" borderId="70" xfId="11" applyFont="1" applyFill="1" applyBorder="1"/>
    <xf numFmtId="6" fontId="6" fillId="2" borderId="0" xfId="0" applyNumberFormat="1" applyFont="1" applyFill="1" applyAlignment="1"/>
    <xf numFmtId="8" fontId="6" fillId="2" borderId="0" xfId="11" applyNumberFormat="1" applyFont="1" applyFill="1"/>
    <xf numFmtId="6" fontId="6" fillId="2" borderId="0" xfId="0" applyNumberFormat="1" applyFont="1" applyFill="1" applyAlignment="1">
      <alignment horizontal="left" wrapText="1"/>
    </xf>
    <xf numFmtId="0" fontId="6" fillId="2" borderId="71" xfId="0" applyFont="1" applyFill="1" applyBorder="1"/>
    <xf numFmtId="0" fontId="5" fillId="2" borderId="4" xfId="0" applyFont="1" applyFill="1" applyBorder="1" applyAlignment="1" applyProtection="1">
      <alignment horizontal="center" vertical="center" wrapText="1"/>
    </xf>
    <xf numFmtId="6" fontId="5" fillId="2" borderId="4" xfId="1" applyNumberFormat="1" applyFont="1" applyFill="1" applyBorder="1" applyAlignment="1" applyProtection="1">
      <alignment horizontal="center" vertical="center" wrapText="1"/>
    </xf>
    <xf numFmtId="0" fontId="32" fillId="2" borderId="0" xfId="0" applyNumberFormat="1" applyFont="1" applyFill="1" applyBorder="1"/>
    <xf numFmtId="0" fontId="17" fillId="2" borderId="4" xfId="0" applyNumberFormat="1" applyFont="1" applyFill="1" applyBorder="1" applyAlignment="1" applyProtection="1">
      <alignment horizontal="center" vertical="center" wrapText="1"/>
    </xf>
    <xf numFmtId="6" fontId="17" fillId="2" borderId="4" xfId="1" applyNumberFormat="1"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wrapText="1"/>
      <protection locked="0"/>
    </xf>
    <xf numFmtId="6" fontId="17" fillId="2" borderId="4" xfId="0" applyNumberFormat="1" applyFont="1" applyFill="1" applyBorder="1" applyAlignment="1">
      <alignment horizontal="center" vertical="center" wrapText="1"/>
    </xf>
    <xf numFmtId="165" fontId="17" fillId="2" borderId="4" xfId="0" applyNumberFormat="1" applyFont="1" applyFill="1" applyBorder="1" applyAlignment="1">
      <alignment horizontal="center" vertical="center" wrapText="1"/>
    </xf>
    <xf numFmtId="0" fontId="17" fillId="2" borderId="4" xfId="0" applyNumberFormat="1" applyFont="1" applyFill="1" applyBorder="1" applyAlignment="1">
      <alignment horizontal="center" vertical="center" wrapText="1"/>
    </xf>
    <xf numFmtId="0" fontId="36" fillId="2" borderId="0" xfId="0" applyFont="1" applyFill="1" applyBorder="1" applyAlignment="1">
      <alignment horizontal="center" vertical="center" wrapText="1"/>
    </xf>
    <xf numFmtId="6" fontId="32" fillId="2" borderId="0" xfId="1" applyNumberFormat="1" applyFont="1" applyFill="1" applyBorder="1" applyAlignment="1">
      <alignment horizontal="right"/>
    </xf>
    <xf numFmtId="6" fontId="32" fillId="2" borderId="0" xfId="0" applyNumberFormat="1" applyFont="1" applyFill="1" applyBorder="1" applyAlignment="1" applyProtection="1">
      <alignment horizontal="center"/>
      <protection locked="0"/>
    </xf>
    <xf numFmtId="0" fontId="32" fillId="5" borderId="0" xfId="0" applyNumberFormat="1" applyFont="1" applyFill="1" applyBorder="1" applyAlignment="1" applyProtection="1">
      <alignment horizontal="left"/>
    </xf>
    <xf numFmtId="0" fontId="32" fillId="5" borderId="0" xfId="0" applyFont="1" applyFill="1" applyBorder="1" applyAlignment="1" applyProtection="1">
      <alignment horizontal="left" wrapText="1"/>
    </xf>
    <xf numFmtId="0" fontId="32" fillId="5" borderId="0" xfId="0" applyNumberFormat="1" applyFont="1" applyFill="1" applyBorder="1" applyAlignment="1" applyProtection="1">
      <alignment horizontal="left" vertical="top"/>
    </xf>
    <xf numFmtId="0" fontId="32" fillId="3" borderId="0" xfId="0" applyNumberFormat="1" applyFont="1" applyFill="1" applyBorder="1" applyAlignment="1" applyProtection="1">
      <alignment horizontal="left" vertical="top"/>
    </xf>
    <xf numFmtId="0" fontId="32" fillId="3" borderId="0" xfId="0" applyFont="1" applyFill="1" applyBorder="1" applyAlignment="1" applyProtection="1">
      <alignment horizontal="left" wrapText="1"/>
    </xf>
    <xf numFmtId="0" fontId="32" fillId="14" borderId="0" xfId="0" applyNumberFormat="1" applyFont="1" applyFill="1" applyBorder="1" applyAlignment="1" applyProtection="1">
      <alignment horizontal="left" vertical="top"/>
    </xf>
    <xf numFmtId="0" fontId="32" fillId="14" borderId="0" xfId="0" applyFont="1" applyFill="1" applyBorder="1" applyAlignment="1" applyProtection="1">
      <alignment horizontal="left" wrapText="1"/>
    </xf>
    <xf numFmtId="0" fontId="32" fillId="11" borderId="0" xfId="0" applyNumberFormat="1" applyFont="1" applyFill="1" applyBorder="1" applyAlignment="1" applyProtection="1">
      <alignment horizontal="left" vertical="top"/>
    </xf>
    <xf numFmtId="0" fontId="32" fillId="11" borderId="0" xfId="0" applyFont="1" applyFill="1" applyBorder="1" applyAlignment="1" applyProtection="1">
      <alignment horizontal="left" wrapText="1"/>
    </xf>
    <xf numFmtId="0" fontId="32" fillId="15" borderId="0" xfId="0" applyNumberFormat="1" applyFont="1" applyFill="1" applyBorder="1" applyAlignment="1" applyProtection="1">
      <alignment horizontal="left" vertical="top"/>
    </xf>
    <xf numFmtId="0" fontId="32" fillId="15" borderId="0" xfId="0" applyFont="1" applyFill="1" applyBorder="1" applyAlignment="1" applyProtection="1">
      <alignment horizontal="left" wrapText="1"/>
    </xf>
    <xf numFmtId="6" fontId="32" fillId="2" borderId="55" xfId="0" applyNumberFormat="1" applyFont="1" applyFill="1" applyBorder="1" applyAlignment="1">
      <alignment horizontal="center"/>
    </xf>
    <xf numFmtId="0" fontId="32" fillId="10" borderId="71" xfId="0" applyNumberFormat="1" applyFont="1" applyFill="1" applyBorder="1" applyAlignment="1">
      <alignment horizontal="left"/>
    </xf>
    <xf numFmtId="0" fontId="32" fillId="10" borderId="71" xfId="0" applyFont="1" applyFill="1" applyBorder="1" applyAlignment="1">
      <alignment horizontal="left" wrapText="1"/>
    </xf>
    <xf numFmtId="0" fontId="32" fillId="2" borderId="0" xfId="0" applyNumberFormat="1" applyFont="1" applyFill="1" applyBorder="1" applyAlignment="1">
      <alignment horizontal="left"/>
    </xf>
    <xf numFmtId="6" fontId="32" fillId="2" borderId="0" xfId="0" applyNumberFormat="1" applyFont="1" applyFill="1" applyBorder="1" applyAlignment="1">
      <alignment horizontal="right"/>
    </xf>
    <xf numFmtId="0" fontId="32" fillId="2" borderId="0" xfId="0" applyNumberFormat="1" applyFont="1" applyFill="1" applyAlignment="1">
      <alignment horizontal="left"/>
    </xf>
    <xf numFmtId="0" fontId="36" fillId="0" borderId="0" xfId="0" applyFont="1" applyFill="1"/>
    <xf numFmtId="6" fontId="32" fillId="2" borderId="0" xfId="0" applyNumberFormat="1" applyFont="1" applyFill="1" applyAlignment="1" applyProtection="1">
      <alignment horizontal="center"/>
      <protection locked="0"/>
    </xf>
    <xf numFmtId="0" fontId="32" fillId="2" borderId="0" xfId="0" applyFont="1" applyFill="1" applyBorder="1" applyAlignment="1" applyProtection="1">
      <alignment horizontal="center"/>
      <protection locked="0"/>
    </xf>
    <xf numFmtId="0" fontId="36" fillId="2" borderId="0" xfId="0" applyFont="1" applyFill="1" applyBorder="1"/>
    <xf numFmtId="9" fontId="6" fillId="2" borderId="0" xfId="11" applyFont="1" applyFill="1" applyBorder="1" applyAlignment="1"/>
    <xf numFmtId="0" fontId="6" fillId="2" borderId="0" xfId="0" applyFont="1" applyFill="1" applyBorder="1" applyAlignment="1"/>
    <xf numFmtId="9" fontId="6" fillId="2" borderId="0" xfId="11" applyFont="1" applyFill="1" applyBorder="1"/>
    <xf numFmtId="8" fontId="6" fillId="2" borderId="0" xfId="11" applyNumberFormat="1" applyFont="1" applyFill="1" applyBorder="1"/>
    <xf numFmtId="6" fontId="14" fillId="2" borderId="0" xfId="0" applyNumberFormat="1" applyFont="1" applyFill="1" applyBorder="1"/>
    <xf numFmtId="0" fontId="106" fillId="2" borderId="0" xfId="0" applyFont="1" applyFill="1" applyBorder="1" applyAlignment="1" applyProtection="1">
      <alignment wrapText="1"/>
      <protection locked="0"/>
    </xf>
    <xf numFmtId="0" fontId="106" fillId="2" borderId="0" xfId="0" applyNumberFormat="1" applyFont="1" applyFill="1" applyBorder="1" applyAlignment="1" applyProtection="1">
      <alignment horizontal="left" vertical="center"/>
    </xf>
    <xf numFmtId="0" fontId="106" fillId="2" borderId="0" xfId="0" applyNumberFormat="1" applyFont="1" applyFill="1" applyBorder="1" applyAlignment="1" applyProtection="1">
      <alignment horizontal="left" wrapText="1"/>
    </xf>
    <xf numFmtId="0" fontId="106" fillId="2" borderId="0" xfId="1" applyNumberFormat="1" applyFont="1" applyFill="1" applyBorder="1" applyAlignment="1" applyProtection="1">
      <alignment horizontal="center" wrapText="1"/>
    </xf>
    <xf numFmtId="0" fontId="106" fillId="2" borderId="0" xfId="1" applyNumberFormat="1" applyFont="1" applyFill="1" applyBorder="1" applyAlignment="1" applyProtection="1">
      <alignment horizontal="center" vertical="center"/>
    </xf>
    <xf numFmtId="0" fontId="106" fillId="2" borderId="0" xfId="1" applyNumberFormat="1" applyFont="1" applyFill="1" applyBorder="1" applyAlignment="1" applyProtection="1">
      <alignment horizontal="right" vertical="center"/>
    </xf>
    <xf numFmtId="0" fontId="106" fillId="2" borderId="0" xfId="0" applyNumberFormat="1" applyFont="1" applyFill="1" applyBorder="1" applyAlignment="1" applyProtection="1">
      <alignment horizontal="center" wrapText="1"/>
      <protection locked="0"/>
    </xf>
    <xf numFmtId="0" fontId="106" fillId="2" borderId="0" xfId="0" applyNumberFormat="1" applyFont="1" applyFill="1" applyBorder="1" applyAlignment="1" applyProtection="1">
      <alignment horizontal="center" wrapText="1"/>
    </xf>
    <xf numFmtId="0" fontId="106" fillId="2" borderId="0" xfId="0" applyNumberFormat="1" applyFont="1" applyFill="1" applyBorder="1" applyAlignment="1">
      <alignment horizontal="center"/>
    </xf>
    <xf numFmtId="0" fontId="18" fillId="2" borderId="0" xfId="0" applyNumberFormat="1" applyFont="1" applyFill="1" applyBorder="1"/>
    <xf numFmtId="0" fontId="107" fillId="2" borderId="0" xfId="0" applyNumberFormat="1" applyFont="1" applyFill="1" applyBorder="1"/>
    <xf numFmtId="6" fontId="17" fillId="2" borderId="0" xfId="0" applyNumberFormat="1" applyFont="1" applyFill="1" applyBorder="1" applyAlignment="1">
      <alignment horizontal="center"/>
    </xf>
    <xf numFmtId="6" fontId="17" fillId="2" borderId="8" xfId="0" applyNumberFormat="1" applyFont="1" applyFill="1" applyBorder="1" applyAlignment="1">
      <alignment horizontal="center"/>
    </xf>
    <xf numFmtId="6" fontId="32" fillId="2" borderId="8" xfId="0" applyNumberFormat="1" applyFont="1" applyFill="1" applyBorder="1" applyAlignment="1" applyProtection="1">
      <alignment horizontal="center"/>
      <protection locked="0"/>
    </xf>
    <xf numFmtId="6" fontId="10" fillId="2" borderId="0" xfId="0" applyNumberFormat="1" applyFont="1" applyFill="1"/>
    <xf numFmtId="0" fontId="3" fillId="2" borderId="0" xfId="0" applyFont="1" applyFill="1" applyAlignment="1">
      <alignment horizontal="left"/>
    </xf>
    <xf numFmtId="0" fontId="31" fillId="2" borderId="0" xfId="0" applyFont="1" applyFill="1" applyAlignment="1">
      <alignment horizontal="left"/>
    </xf>
    <xf numFmtId="0" fontId="31" fillId="2" borderId="0" xfId="0" applyFont="1" applyFill="1" applyAlignment="1">
      <alignment horizontal="left" wrapText="1"/>
    </xf>
    <xf numFmtId="6" fontId="31" fillId="2" borderId="0" xfId="0" applyNumberFormat="1" applyFont="1" applyFill="1"/>
    <xf numFmtId="0" fontId="108" fillId="2" borderId="0" xfId="0" applyFont="1" applyFill="1"/>
    <xf numFmtId="0" fontId="1" fillId="2" borderId="0" xfId="0" applyNumberFormat="1" applyFont="1" applyFill="1" applyAlignment="1">
      <alignment horizontal="left"/>
    </xf>
    <xf numFmtId="0" fontId="1" fillId="2" borderId="0" xfId="0" applyNumberFormat="1" applyFont="1" applyFill="1" applyAlignment="1">
      <alignment horizontal="left" wrapText="1"/>
    </xf>
    <xf numFmtId="0" fontId="30" fillId="2" borderId="14" xfId="0" applyNumberFormat="1" applyFont="1" applyFill="1" applyBorder="1" applyAlignment="1">
      <alignment horizontal="center"/>
    </xf>
    <xf numFmtId="0" fontId="30" fillId="2" borderId="62" xfId="0" applyNumberFormat="1" applyFont="1" applyFill="1" applyBorder="1" applyAlignment="1">
      <alignment horizontal="center"/>
    </xf>
    <xf numFmtId="0" fontId="35" fillId="2" borderId="20" xfId="0" applyNumberFormat="1" applyFont="1" applyFill="1" applyBorder="1" applyAlignment="1">
      <alignment horizontal="center"/>
    </xf>
    <xf numFmtId="0" fontId="30" fillId="2" borderId="22" xfId="0" applyNumberFormat="1" applyFont="1" applyFill="1" applyBorder="1" applyAlignment="1">
      <alignment horizontal="center"/>
    </xf>
    <xf numFmtId="0" fontId="30" fillId="2" borderId="20" xfId="0" applyNumberFormat="1" applyFont="1" applyFill="1" applyBorder="1" applyAlignment="1">
      <alignment horizontal="center"/>
    </xf>
    <xf numFmtId="0" fontId="69" fillId="2" borderId="57" xfId="0" applyNumberFormat="1" applyFont="1" applyFill="1" applyBorder="1"/>
    <xf numFmtId="0" fontId="70" fillId="2" borderId="0" xfId="0" applyNumberFormat="1" applyFont="1" applyFill="1"/>
    <xf numFmtId="6" fontId="35" fillId="2" borderId="62" xfId="0" applyNumberFormat="1" applyFont="1" applyFill="1" applyBorder="1" applyAlignment="1">
      <alignment horizontal="center" vertical="center" wrapText="1"/>
    </xf>
    <xf numFmtId="0" fontId="35" fillId="2" borderId="70" xfId="0" applyFont="1" applyFill="1" applyBorder="1" applyAlignment="1">
      <alignment horizontal="center" vertical="center"/>
    </xf>
    <xf numFmtId="0" fontId="30" fillId="2" borderId="0" xfId="0" applyFont="1" applyFill="1" applyBorder="1" applyAlignment="1">
      <alignment vertical="center"/>
    </xf>
    <xf numFmtId="0" fontId="70" fillId="2" borderId="14" xfId="0" applyFont="1" applyFill="1" applyBorder="1" applyAlignment="1">
      <alignment horizontal="left"/>
    </xf>
    <xf numFmtId="0" fontId="70" fillId="2" borderId="13" xfId="0" applyFont="1" applyFill="1" applyBorder="1" applyAlignment="1">
      <alignment horizontal="left" wrapText="1"/>
    </xf>
    <xf numFmtId="0" fontId="70" fillId="2" borderId="22" xfId="0" applyFont="1" applyFill="1" applyBorder="1" applyAlignment="1">
      <alignment horizontal="left"/>
    </xf>
    <xf numFmtId="0" fontId="70" fillId="2" borderId="50" xfId="0" applyFont="1" applyFill="1" applyBorder="1" applyAlignment="1">
      <alignment horizontal="left" wrapText="1"/>
    </xf>
    <xf numFmtId="0" fontId="69" fillId="2" borderId="0" xfId="0" applyFont="1" applyFill="1" applyBorder="1" applyAlignment="1">
      <alignment vertical="center"/>
    </xf>
    <xf numFmtId="0" fontId="70" fillId="2" borderId="35" xfId="0" applyFont="1" applyFill="1" applyBorder="1" applyAlignment="1">
      <alignment horizontal="left"/>
    </xf>
    <xf numFmtId="0" fontId="70" fillId="2" borderId="30" xfId="0" applyFont="1" applyFill="1" applyBorder="1" applyAlignment="1">
      <alignment horizontal="left" wrapText="1"/>
    </xf>
    <xf numFmtId="0" fontId="70" fillId="2" borderId="32" xfId="0" applyFont="1" applyFill="1" applyBorder="1" applyAlignment="1">
      <alignment horizontal="left"/>
    </xf>
    <xf numFmtId="0" fontId="70" fillId="2" borderId="33" xfId="0" applyFont="1" applyFill="1" applyBorder="1" applyAlignment="1">
      <alignment horizontal="left" wrapText="1"/>
    </xf>
    <xf numFmtId="0" fontId="70" fillId="2" borderId="0" xfId="0" applyFont="1" applyFill="1" applyBorder="1" applyAlignment="1" applyProtection="1">
      <alignment horizontal="left" vertical="center"/>
    </xf>
    <xf numFmtId="6" fontId="69" fillId="2" borderId="55" xfId="0" applyNumberFormat="1" applyFont="1" applyFill="1" applyBorder="1"/>
    <xf numFmtId="0" fontId="70" fillId="2" borderId="55" xfId="0" applyFont="1" applyFill="1" applyBorder="1"/>
    <xf numFmtId="0" fontId="70" fillId="2" borderId="0" xfId="0" applyNumberFormat="1" applyFont="1" applyFill="1" applyAlignment="1">
      <alignment horizontal="left"/>
    </xf>
    <xf numFmtId="0" fontId="70" fillId="2" borderId="0" xfId="0" applyFont="1" applyFill="1" applyAlignment="1">
      <alignment horizontal="left" vertical="center" wrapText="1"/>
    </xf>
    <xf numFmtId="0" fontId="70" fillId="2" borderId="2" xfId="0" applyNumberFormat="1" applyFont="1" applyFill="1" applyBorder="1" applyAlignment="1" applyProtection="1">
      <alignment horizontal="left" vertical="top"/>
    </xf>
    <xf numFmtId="0" fontId="70" fillId="2" borderId="0" xfId="0" applyFont="1" applyFill="1" applyBorder="1" applyAlignment="1" applyProtection="1">
      <alignment horizontal="left" vertical="center" wrapText="1"/>
    </xf>
    <xf numFmtId="0" fontId="70" fillId="2" borderId="0" xfId="0" applyNumberFormat="1" applyFont="1" applyFill="1" applyBorder="1" applyAlignment="1" applyProtection="1">
      <alignment horizontal="left" vertical="top"/>
    </xf>
    <xf numFmtId="0" fontId="69" fillId="2" borderId="0" xfId="0" applyFont="1" applyFill="1" applyBorder="1"/>
    <xf numFmtId="6" fontId="70" fillId="2" borderId="0" xfId="0" applyNumberFormat="1" applyFont="1" applyFill="1" applyAlignment="1">
      <alignment horizontal="left" vertical="center" wrapText="1"/>
    </xf>
    <xf numFmtId="0" fontId="70" fillId="2" borderId="0" xfId="0" applyNumberFormat="1" applyFont="1" applyFill="1" applyBorder="1" applyAlignment="1">
      <alignment horizontal="left"/>
    </xf>
    <xf numFmtId="6" fontId="70" fillId="2" borderId="0" xfId="0" applyNumberFormat="1" applyFont="1" applyFill="1" applyBorder="1" applyAlignment="1">
      <alignment horizontal="left" vertical="center" wrapText="1"/>
    </xf>
    <xf numFmtId="0" fontId="70" fillId="2" borderId="55" xfId="0" applyNumberFormat="1" applyFont="1" applyFill="1" applyBorder="1" applyAlignment="1">
      <alignment horizontal="left"/>
    </xf>
    <xf numFmtId="6" fontId="70" fillId="2" borderId="55" xfId="0" applyNumberFormat="1" applyFont="1" applyFill="1" applyBorder="1" applyAlignment="1">
      <alignment horizontal="left" vertical="center" wrapText="1"/>
    </xf>
    <xf numFmtId="0" fontId="3" fillId="2" borderId="0" xfId="0" applyFont="1" applyFill="1" applyAlignment="1">
      <alignment horizontal="left" wrapText="1"/>
    </xf>
    <xf numFmtId="0" fontId="3" fillId="2" borderId="0" xfId="0" applyFont="1" applyFill="1" applyBorder="1" applyAlignment="1">
      <alignment horizontal="left" wrapText="1"/>
    </xf>
    <xf numFmtId="6" fontId="69" fillId="2" borderId="0" xfId="0" applyNumberFormat="1" applyFont="1" applyFill="1" applyAlignment="1">
      <alignment vertical="center"/>
    </xf>
    <xf numFmtId="0" fontId="109" fillId="2" borderId="0" xfId="0" applyFont="1" applyFill="1" applyAlignment="1">
      <alignment horizontal="left"/>
    </xf>
    <xf numFmtId="0" fontId="80" fillId="2" borderId="0" xfId="0" applyFont="1" applyFill="1" applyAlignment="1">
      <alignment horizontal="left" vertical="top"/>
    </xf>
    <xf numFmtId="0" fontId="70" fillId="3" borderId="22" xfId="0" applyFont="1" applyFill="1" applyBorder="1" applyAlignment="1">
      <alignment horizontal="left"/>
    </xf>
    <xf numFmtId="0" fontId="70" fillId="3" borderId="50" xfId="0" applyFont="1" applyFill="1" applyBorder="1" applyAlignment="1">
      <alignment horizontal="left" wrapText="1"/>
    </xf>
    <xf numFmtId="0" fontId="69" fillId="3" borderId="0" xfId="0" applyFont="1" applyFill="1" applyBorder="1" applyAlignment="1">
      <alignment vertical="center"/>
    </xf>
    <xf numFmtId="6" fontId="70" fillId="3" borderId="0" xfId="0" applyNumberFormat="1" applyFont="1" applyFill="1" applyAlignment="1">
      <alignment vertical="center"/>
    </xf>
    <xf numFmtId="6" fontId="69" fillId="3" borderId="0" xfId="0" applyNumberFormat="1" applyFont="1" applyFill="1"/>
    <xf numFmtId="0" fontId="70" fillId="3" borderId="35" xfId="0" applyFont="1" applyFill="1" applyBorder="1" applyAlignment="1">
      <alignment horizontal="left"/>
    </xf>
    <xf numFmtId="0" fontId="70" fillId="3" borderId="30" xfId="0" applyFont="1" applyFill="1" applyBorder="1" applyAlignment="1">
      <alignment horizontal="left" wrapText="1"/>
    </xf>
    <xf numFmtId="0" fontId="70" fillId="3" borderId="32" xfId="0" applyFont="1" applyFill="1" applyBorder="1" applyAlignment="1">
      <alignment horizontal="left"/>
    </xf>
    <xf numFmtId="0" fontId="70" fillId="3" borderId="33" xfId="0" applyFont="1" applyFill="1" applyBorder="1" applyAlignment="1">
      <alignment horizontal="left" wrapText="1"/>
    </xf>
    <xf numFmtId="0" fontId="69" fillId="3" borderId="35" xfId="0" applyFont="1" applyFill="1" applyBorder="1" applyAlignment="1">
      <alignment vertical="center"/>
    </xf>
    <xf numFmtId="0" fontId="70" fillId="3" borderId="14" xfId="0" applyFont="1" applyFill="1" applyBorder="1" applyAlignment="1">
      <alignment horizontal="left"/>
    </xf>
    <xf numFmtId="0" fontId="70" fillId="3" borderId="13" xfId="0" applyFont="1" applyFill="1" applyBorder="1" applyAlignment="1">
      <alignment horizontal="left" wrapText="1"/>
    </xf>
    <xf numFmtId="0" fontId="70" fillId="3" borderId="0" xfId="0" applyFont="1" applyFill="1" applyBorder="1" applyAlignment="1">
      <alignment horizontal="left"/>
    </xf>
    <xf numFmtId="0" fontId="70" fillId="3" borderId="0" xfId="0" applyFont="1" applyFill="1" applyBorder="1" applyAlignment="1">
      <alignment horizontal="left" wrapText="1"/>
    </xf>
    <xf numFmtId="0" fontId="69" fillId="3" borderId="0" xfId="0" applyFont="1" applyFill="1"/>
    <xf numFmtId="0" fontId="70" fillId="3" borderId="8" xfId="0" applyFont="1" applyFill="1" applyBorder="1" applyAlignment="1" applyProtection="1">
      <alignment horizontal="left" vertical="center"/>
    </xf>
    <xf numFmtId="0" fontId="70" fillId="3" borderId="8" xfId="0" applyFont="1" applyFill="1" applyBorder="1" applyAlignment="1" applyProtection="1">
      <alignment horizontal="left" wrapText="1"/>
    </xf>
    <xf numFmtId="0" fontId="70" fillId="3" borderId="0" xfId="0" applyFont="1" applyFill="1" applyAlignment="1">
      <alignment horizontal="left" wrapText="1"/>
    </xf>
    <xf numFmtId="0" fontId="70" fillId="2" borderId="0" xfId="0" applyFont="1" applyFill="1" applyBorder="1" applyAlignment="1" applyProtection="1">
      <alignment horizontal="center" vertical="center"/>
    </xf>
    <xf numFmtId="0" fontId="69" fillId="2" borderId="0" xfId="0" applyFont="1" applyFill="1" applyAlignment="1">
      <alignment vertical="center"/>
    </xf>
    <xf numFmtId="0" fontId="70" fillId="2" borderId="55" xfId="0" applyFont="1" applyFill="1" applyBorder="1" applyAlignment="1" applyProtection="1">
      <alignment horizontal="center" vertical="center"/>
    </xf>
    <xf numFmtId="0" fontId="70" fillId="2" borderId="55" xfId="0" applyFont="1" applyFill="1" applyBorder="1" applyAlignment="1" applyProtection="1">
      <alignment horizontal="left" vertical="center" wrapText="1"/>
    </xf>
    <xf numFmtId="6" fontId="69" fillId="2" borderId="55" xfId="0" applyNumberFormat="1" applyFont="1" applyFill="1" applyBorder="1" applyAlignment="1">
      <alignment vertical="center"/>
    </xf>
    <xf numFmtId="6" fontId="70" fillId="2" borderId="55" xfId="0" applyNumberFormat="1" applyFont="1" applyFill="1" applyBorder="1" applyAlignment="1">
      <alignment vertical="center"/>
    </xf>
    <xf numFmtId="0" fontId="69" fillId="2" borderId="55" xfId="0" applyFont="1" applyFill="1" applyBorder="1" applyAlignment="1">
      <alignment vertical="center"/>
    </xf>
    <xf numFmtId="0" fontId="70" fillId="3" borderId="0" xfId="0" applyFont="1" applyFill="1" applyAlignment="1">
      <alignment horizontal="left" vertical="center"/>
    </xf>
    <xf numFmtId="0" fontId="70" fillId="3" borderId="0" xfId="0" applyFont="1" applyFill="1" applyAlignment="1">
      <alignment horizontal="left" vertical="center" wrapText="1"/>
    </xf>
    <xf numFmtId="6" fontId="69" fillId="3" borderId="0" xfId="0" applyNumberFormat="1" applyFont="1" applyFill="1" applyAlignment="1">
      <alignment vertical="center"/>
    </xf>
    <xf numFmtId="0" fontId="37" fillId="2" borderId="0" xfId="0" applyNumberFormat="1" applyFont="1" applyFill="1" applyAlignment="1">
      <alignment horizontal="left"/>
    </xf>
    <xf numFmtId="6" fontId="66" fillId="2" borderId="0" xfId="0" applyNumberFormat="1" applyFont="1" applyFill="1"/>
    <xf numFmtId="0" fontId="70" fillId="3" borderId="0" xfId="0" applyNumberFormat="1" applyFont="1" applyFill="1" applyAlignment="1">
      <alignment horizontal="left"/>
    </xf>
    <xf numFmtId="6" fontId="22" fillId="2" borderId="0" xfId="1" applyNumberFormat="1" applyFont="1" applyFill="1" applyBorder="1" applyAlignment="1">
      <alignment horizontal="center"/>
    </xf>
    <xf numFmtId="6" fontId="7" fillId="2" borderId="0" xfId="0" applyNumberFormat="1" applyFont="1" applyFill="1" applyBorder="1" applyAlignment="1">
      <alignment horizontal="center"/>
    </xf>
    <xf numFmtId="6" fontId="1" fillId="2" borderId="0" xfId="1" applyNumberFormat="1" applyFont="1" applyFill="1" applyBorder="1" applyAlignment="1">
      <alignment horizontal="left"/>
    </xf>
    <xf numFmtId="0" fontId="17" fillId="0" borderId="0" xfId="0" applyNumberFormat="1" applyFont="1" applyFill="1" applyBorder="1" applyAlignment="1">
      <alignment horizontal="center" vertical="center" wrapText="1"/>
    </xf>
    <xf numFmtId="0" fontId="32" fillId="0" borderId="0" xfId="0" applyNumberFormat="1" applyFont="1" applyFill="1" applyBorder="1"/>
    <xf numFmtId="0" fontId="32" fillId="0" borderId="0" xfId="0" applyFont="1" applyFill="1" applyBorder="1" applyAlignment="1">
      <alignment horizontal="center" vertical="center" wrapText="1"/>
    </xf>
    <xf numFmtId="0" fontId="17" fillId="6" borderId="71" xfId="0" applyFont="1" applyFill="1" applyBorder="1" applyAlignment="1"/>
    <xf numFmtId="0" fontId="17" fillId="6" borderId="71" xfId="0" applyFont="1" applyFill="1" applyBorder="1" applyAlignment="1">
      <alignment horizontal="center" wrapText="1"/>
    </xf>
    <xf numFmtId="6" fontId="32" fillId="6" borderId="71" xfId="0" applyNumberFormat="1" applyFont="1" applyFill="1" applyBorder="1" applyAlignment="1">
      <alignment horizontal="center"/>
    </xf>
    <xf numFmtId="0" fontId="32" fillId="6" borderId="71" xfId="0" applyFont="1" applyFill="1" applyBorder="1"/>
    <xf numFmtId="0" fontId="32" fillId="6" borderId="71" xfId="0" applyFont="1" applyFill="1" applyBorder="1" applyAlignment="1">
      <alignment horizontal="left"/>
    </xf>
    <xf numFmtId="6" fontId="32" fillId="6" borderId="71" xfId="1" applyNumberFormat="1" applyFont="1" applyFill="1" applyBorder="1" applyAlignment="1">
      <alignment horizontal="center"/>
    </xf>
    <xf numFmtId="0" fontId="17" fillId="16" borderId="0" xfId="0" applyNumberFormat="1" applyFont="1" applyFill="1" applyBorder="1" applyAlignment="1">
      <alignment horizontal="center" vertical="center" wrapText="1"/>
    </xf>
    <xf numFmtId="0" fontId="110" fillId="16" borderId="0" xfId="0" applyNumberFormat="1" applyFont="1" applyFill="1" applyBorder="1" applyAlignment="1">
      <alignment horizontal="center" vertical="center" wrapText="1"/>
    </xf>
    <xf numFmtId="0" fontId="17" fillId="16" borderId="22" xfId="0" applyNumberFormat="1" applyFont="1" applyFill="1" applyBorder="1" applyAlignment="1">
      <alignment horizontal="center" vertical="center" wrapText="1"/>
    </xf>
    <xf numFmtId="0" fontId="17" fillId="16" borderId="20" xfId="0" applyNumberFormat="1" applyFont="1" applyFill="1" applyBorder="1" applyAlignment="1">
      <alignment horizontal="center" vertical="center" wrapText="1"/>
    </xf>
    <xf numFmtId="0" fontId="17" fillId="16" borderId="50" xfId="0" applyNumberFormat="1" applyFont="1" applyFill="1" applyBorder="1" applyAlignment="1">
      <alignment horizontal="center" vertical="center" wrapText="1"/>
    </xf>
    <xf numFmtId="6" fontId="17" fillId="16" borderId="20" xfId="0" applyNumberFormat="1" applyFont="1" applyFill="1" applyBorder="1" applyAlignment="1">
      <alignment horizontal="center" vertical="center" wrapText="1"/>
    </xf>
    <xf numFmtId="6" fontId="17" fillId="16" borderId="50" xfId="0" applyNumberFormat="1" applyFont="1" applyFill="1" applyBorder="1" applyAlignment="1">
      <alignment horizontal="center" vertical="center" wrapText="1"/>
    </xf>
    <xf numFmtId="6" fontId="17" fillId="16" borderId="22" xfId="0" applyNumberFormat="1" applyFont="1" applyFill="1" applyBorder="1" applyAlignment="1">
      <alignment horizontal="center" vertical="center" wrapText="1"/>
    </xf>
    <xf numFmtId="0" fontId="32" fillId="16" borderId="0" xfId="0" applyFont="1" applyFill="1" applyBorder="1" applyAlignment="1" applyProtection="1">
      <alignment vertical="center" wrapText="1"/>
    </xf>
    <xf numFmtId="0" fontId="76" fillId="16" borderId="0" xfId="1" applyNumberFormat="1" applyFont="1" applyFill="1" applyBorder="1" applyAlignment="1">
      <alignment horizontal="center" wrapText="1"/>
    </xf>
    <xf numFmtId="0" fontId="32" fillId="16" borderId="35" xfId="0" applyNumberFormat="1" applyFont="1" applyFill="1" applyBorder="1" applyAlignment="1">
      <alignment horizontal="center"/>
    </xf>
    <xf numFmtId="0" fontId="32" fillId="16" borderId="0" xfId="0" applyNumberFormat="1" applyFont="1" applyFill="1" applyBorder="1" applyAlignment="1">
      <alignment horizontal="center"/>
    </xf>
    <xf numFmtId="0" fontId="32" fillId="16" borderId="30" xfId="0" applyNumberFormat="1" applyFont="1" applyFill="1" applyBorder="1" applyAlignment="1">
      <alignment horizontal="center"/>
    </xf>
    <xf numFmtId="0" fontId="17" fillId="16" borderId="55" xfId="0" applyNumberFormat="1" applyFont="1" applyFill="1" applyBorder="1" applyAlignment="1">
      <alignment horizontal="center"/>
    </xf>
    <xf numFmtId="0" fontId="17" fillId="16" borderId="33" xfId="0" applyNumberFormat="1" applyFont="1" applyFill="1" applyBorder="1" applyAlignment="1">
      <alignment horizontal="center"/>
    </xf>
    <xf numFmtId="0" fontId="17" fillId="16" borderId="32" xfId="0" applyNumberFormat="1" applyFont="1" applyFill="1" applyBorder="1" applyAlignment="1">
      <alignment horizontal="center"/>
    </xf>
    <xf numFmtId="0" fontId="17" fillId="16" borderId="30" xfId="0" applyNumberFormat="1" applyFont="1" applyFill="1" applyBorder="1" applyAlignment="1">
      <alignment horizontal="center"/>
    </xf>
    <xf numFmtId="0" fontId="17" fillId="16" borderId="14" xfId="0" applyFont="1" applyFill="1" applyBorder="1" applyAlignment="1">
      <alignment horizontal="center" vertical="center" wrapText="1"/>
    </xf>
    <xf numFmtId="0" fontId="17" fillId="16" borderId="62" xfId="0" applyFont="1" applyFill="1" applyBorder="1" applyAlignment="1">
      <alignment horizontal="center" vertical="center" wrapText="1"/>
    </xf>
    <xf numFmtId="0" fontId="17" fillId="16" borderId="13" xfId="0" applyFont="1" applyFill="1" applyBorder="1" applyAlignment="1">
      <alignment horizontal="center" vertical="center" wrapText="1"/>
    </xf>
    <xf numFmtId="165" fontId="17" fillId="16" borderId="14" xfId="0" applyNumberFormat="1" applyFont="1" applyFill="1" applyBorder="1" applyAlignment="1">
      <alignment horizontal="center" vertical="center" wrapText="1"/>
    </xf>
    <xf numFmtId="0" fontId="17" fillId="16" borderId="24" xfId="0" applyNumberFormat="1" applyFont="1" applyFill="1" applyBorder="1" applyAlignment="1">
      <alignment horizontal="center" vertical="center"/>
    </xf>
    <xf numFmtId="0" fontId="17" fillId="16" borderId="13" xfId="0" applyNumberFormat="1" applyFont="1" applyFill="1" applyBorder="1" applyAlignment="1">
      <alignment horizontal="center" vertical="center"/>
    </xf>
    <xf numFmtId="0" fontId="17" fillId="16" borderId="68" xfId="0" applyNumberFormat="1" applyFont="1" applyFill="1" applyBorder="1" applyAlignment="1">
      <alignment horizontal="center" vertical="center"/>
    </xf>
    <xf numFmtId="0" fontId="32" fillId="16" borderId="0" xfId="0" applyFont="1" applyFill="1" applyBorder="1" applyAlignment="1" applyProtection="1">
      <alignment horizontal="left" vertical="center" wrapText="1"/>
    </xf>
    <xf numFmtId="0" fontId="32" fillId="16" borderId="0" xfId="0" applyFont="1" applyFill="1" applyBorder="1" applyAlignment="1" applyProtection="1">
      <alignment horizontal="left" wrapText="1"/>
    </xf>
    <xf numFmtId="9" fontId="76" fillId="16" borderId="0" xfId="11" applyFont="1" applyFill="1" applyBorder="1" applyAlignment="1">
      <alignment horizontal="center"/>
    </xf>
    <xf numFmtId="9" fontId="32" fillId="16" borderId="0" xfId="11" applyFont="1" applyFill="1" applyBorder="1" applyAlignment="1">
      <alignment horizontal="center"/>
    </xf>
    <xf numFmtId="10" fontId="32" fillId="16" borderId="0" xfId="11" applyNumberFormat="1" applyFont="1" applyFill="1" applyBorder="1" applyAlignment="1">
      <alignment horizontal="center"/>
    </xf>
    <xf numFmtId="10" fontId="32" fillId="16" borderId="57" xfId="11" applyNumberFormat="1" applyFont="1" applyFill="1" applyBorder="1" applyAlignment="1">
      <alignment horizontal="center"/>
    </xf>
    <xf numFmtId="6" fontId="32" fillId="16" borderId="0" xfId="0" applyNumberFormat="1" applyFont="1" applyFill="1" applyBorder="1" applyAlignment="1">
      <alignment horizontal="center"/>
    </xf>
    <xf numFmtId="9" fontId="32" fillId="16" borderId="40" xfId="11" applyFont="1" applyFill="1" applyBorder="1" applyAlignment="1">
      <alignment horizontal="center"/>
    </xf>
    <xf numFmtId="0" fontId="32" fillId="16" borderId="0" xfId="0" applyFont="1" applyFill="1" applyBorder="1" applyAlignment="1" applyProtection="1">
      <alignment horizontal="left" vertical="center"/>
    </xf>
    <xf numFmtId="10" fontId="32" fillId="16" borderId="40" xfId="11" applyNumberFormat="1" applyFont="1" applyFill="1" applyBorder="1" applyAlignment="1">
      <alignment horizontal="center"/>
    </xf>
    <xf numFmtId="10" fontId="32" fillId="16" borderId="70" xfId="11" applyNumberFormat="1" applyFont="1" applyFill="1" applyBorder="1" applyAlignment="1">
      <alignment horizontal="center"/>
    </xf>
    <xf numFmtId="0" fontId="17" fillId="16" borderId="0" xfId="0" applyFont="1" applyFill="1" applyBorder="1" applyAlignment="1"/>
    <xf numFmtId="9" fontId="76" fillId="16" borderId="0" xfId="11" applyFont="1" applyFill="1" applyBorder="1" applyAlignment="1">
      <alignment horizontal="left" vertical="center" wrapText="1"/>
    </xf>
    <xf numFmtId="6" fontId="32" fillId="16" borderId="0" xfId="0" applyNumberFormat="1" applyFont="1" applyFill="1" applyBorder="1" applyAlignment="1">
      <alignment horizontal="center" wrapText="1"/>
    </xf>
    <xf numFmtId="0" fontId="32" fillId="16" borderId="0" xfId="0" applyFont="1" applyFill="1" applyBorder="1" applyAlignment="1" applyProtection="1">
      <alignment horizontal="left" vertical="top"/>
    </xf>
    <xf numFmtId="9" fontId="32" fillId="16" borderId="70" xfId="11" applyFont="1" applyFill="1" applyBorder="1" applyAlignment="1">
      <alignment horizontal="center"/>
    </xf>
    <xf numFmtId="0" fontId="76" fillId="2" borderId="0" xfId="0" applyFont="1" applyFill="1" applyBorder="1"/>
    <xf numFmtId="0" fontId="17" fillId="2" borderId="0" xfId="0" applyFont="1" applyFill="1" applyBorder="1"/>
    <xf numFmtId="5" fontId="76" fillId="2" borderId="0" xfId="2" applyNumberFormat="1" applyFont="1" applyFill="1" applyBorder="1" applyAlignment="1">
      <alignment horizontal="center"/>
    </xf>
    <xf numFmtId="0" fontId="17" fillId="2" borderId="0" xfId="0" applyNumberFormat="1" applyFont="1" applyFill="1" applyBorder="1" applyAlignment="1">
      <alignment horizontal="center" vertical="center" wrapText="1"/>
    </xf>
    <xf numFmtId="0" fontId="110" fillId="2" borderId="0" xfId="0" applyNumberFormat="1" applyFont="1" applyFill="1" applyBorder="1" applyAlignment="1">
      <alignment horizontal="center" vertical="center" wrapText="1"/>
    </xf>
    <xf numFmtId="0" fontId="17" fillId="2" borderId="22" xfId="0" applyNumberFormat="1" applyFont="1" applyFill="1" applyBorder="1" applyAlignment="1">
      <alignment horizontal="center" vertical="center" wrapText="1"/>
    </xf>
    <xf numFmtId="0" fontId="17" fillId="2" borderId="20" xfId="0" applyNumberFormat="1" applyFont="1" applyFill="1" applyBorder="1" applyAlignment="1">
      <alignment horizontal="center" vertical="center" wrapText="1"/>
    </xf>
    <xf numFmtId="0" fontId="17" fillId="2" borderId="50" xfId="0" applyNumberFormat="1" applyFont="1" applyFill="1" applyBorder="1" applyAlignment="1">
      <alignment horizontal="center" vertical="center" wrapText="1"/>
    </xf>
    <xf numFmtId="6" fontId="17" fillId="2" borderId="20" xfId="0" applyNumberFormat="1" applyFont="1" applyFill="1" applyBorder="1" applyAlignment="1">
      <alignment horizontal="center" vertical="center" wrapText="1"/>
    </xf>
    <xf numFmtId="6" fontId="17" fillId="2" borderId="50" xfId="0" applyNumberFormat="1" applyFont="1" applyFill="1" applyBorder="1" applyAlignment="1">
      <alignment horizontal="center" vertical="center" wrapText="1"/>
    </xf>
    <xf numFmtId="6" fontId="17" fillId="2" borderId="22" xfId="0" applyNumberFormat="1" applyFont="1" applyFill="1" applyBorder="1" applyAlignment="1">
      <alignment horizontal="center" vertical="center" wrapText="1"/>
    </xf>
    <xf numFmtId="0" fontId="32" fillId="2" borderId="0" xfId="0" applyFont="1" applyFill="1" applyBorder="1" applyAlignment="1" applyProtection="1">
      <alignment vertical="center" wrapText="1"/>
    </xf>
    <xf numFmtId="0" fontId="76" fillId="2" borderId="0" xfId="1" applyNumberFormat="1" applyFont="1" applyFill="1" applyBorder="1" applyAlignment="1">
      <alignment horizontal="center" wrapText="1"/>
    </xf>
    <xf numFmtId="0" fontId="32" fillId="2" borderId="35" xfId="0" applyNumberFormat="1" applyFont="1" applyFill="1" applyBorder="1" applyAlignment="1">
      <alignment horizontal="center"/>
    </xf>
    <xf numFmtId="0" fontId="32" fillId="2" borderId="0" xfId="0" applyNumberFormat="1" applyFont="1" applyFill="1" applyBorder="1" applyAlignment="1">
      <alignment horizontal="center"/>
    </xf>
    <xf numFmtId="0" fontId="32" fillId="2" borderId="30" xfId="0" applyNumberFormat="1" applyFont="1" applyFill="1" applyBorder="1" applyAlignment="1">
      <alignment horizontal="center"/>
    </xf>
    <xf numFmtId="0" fontId="17" fillId="2" borderId="55" xfId="0" applyNumberFormat="1" applyFont="1" applyFill="1" applyBorder="1" applyAlignment="1">
      <alignment horizontal="center"/>
    </xf>
    <xf numFmtId="0" fontId="17" fillId="2" borderId="33" xfId="0" applyNumberFormat="1" applyFont="1" applyFill="1" applyBorder="1" applyAlignment="1">
      <alignment horizontal="center"/>
    </xf>
    <xf numFmtId="0" fontId="17" fillId="2" borderId="32" xfId="0" applyNumberFormat="1" applyFont="1" applyFill="1" applyBorder="1" applyAlignment="1">
      <alignment horizontal="center"/>
    </xf>
    <xf numFmtId="5" fontId="110" fillId="2" borderId="0" xfId="2" applyNumberFormat="1"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62" xfId="0" applyFont="1" applyFill="1" applyBorder="1" applyAlignment="1">
      <alignment horizontal="center" vertical="center" wrapText="1"/>
    </xf>
    <xf numFmtId="0" fontId="17" fillId="2" borderId="13" xfId="0" applyFont="1" applyFill="1" applyBorder="1" applyAlignment="1">
      <alignment horizontal="center" vertical="center" wrapText="1"/>
    </xf>
    <xf numFmtId="6" fontId="17" fillId="2" borderId="62" xfId="0" applyNumberFormat="1" applyFont="1" applyFill="1" applyBorder="1" applyAlignment="1">
      <alignment horizontal="center" vertical="center" wrapText="1"/>
    </xf>
    <xf numFmtId="0" fontId="17" fillId="2" borderId="13" xfId="0" applyNumberFormat="1" applyFont="1" applyFill="1" applyBorder="1" applyAlignment="1">
      <alignment horizontal="center" vertical="center"/>
    </xf>
    <xf numFmtId="0" fontId="32" fillId="2" borderId="0" xfId="0" applyFont="1" applyFill="1" applyBorder="1" applyAlignment="1" applyProtection="1">
      <alignment horizontal="left" vertical="center"/>
    </xf>
    <xf numFmtId="0" fontId="32" fillId="2" borderId="55" xfId="0" applyFont="1" applyFill="1" applyBorder="1" applyAlignment="1" applyProtection="1">
      <alignment horizontal="left" vertical="center"/>
    </xf>
    <xf numFmtId="0" fontId="32" fillId="2" borderId="55" xfId="0" applyFont="1" applyFill="1" applyBorder="1"/>
    <xf numFmtId="0" fontId="32" fillId="2" borderId="62" xfId="0" applyFont="1" applyFill="1" applyBorder="1" applyAlignment="1">
      <alignment horizontal="left"/>
    </xf>
    <xf numFmtId="0" fontId="32" fillId="2" borderId="62" xfId="0" applyFont="1" applyFill="1" applyBorder="1" applyAlignment="1">
      <alignment horizontal="left" wrapText="1"/>
    </xf>
    <xf numFmtId="6" fontId="76" fillId="2" borderId="62" xfId="0" applyNumberFormat="1" applyFont="1" applyFill="1" applyBorder="1" applyAlignment="1">
      <alignment horizontal="center" wrapText="1"/>
    </xf>
    <xf numFmtId="6" fontId="32" fillId="2" borderId="62" xfId="0" applyNumberFormat="1" applyFont="1" applyFill="1" applyBorder="1" applyAlignment="1">
      <alignment horizontal="center" wrapText="1"/>
    </xf>
    <xf numFmtId="6" fontId="32" fillId="2" borderId="62" xfId="0" applyNumberFormat="1" applyFont="1" applyFill="1" applyBorder="1" applyAlignment="1">
      <alignment horizontal="center"/>
    </xf>
    <xf numFmtId="0" fontId="32" fillId="2" borderId="62" xfId="0" applyFont="1" applyFill="1" applyBorder="1"/>
    <xf numFmtId="0" fontId="17" fillId="2" borderId="0" xfId="0" applyFont="1" applyFill="1" applyBorder="1" applyAlignment="1"/>
    <xf numFmtId="5" fontId="76" fillId="2" borderId="0" xfId="0" applyNumberFormat="1" applyFont="1" applyFill="1" applyBorder="1" applyAlignment="1">
      <alignment horizontal="left" vertical="center" wrapText="1"/>
    </xf>
    <xf numFmtId="6" fontId="32" fillId="2" borderId="0" xfId="0" applyNumberFormat="1" applyFont="1" applyFill="1" applyBorder="1" applyAlignment="1">
      <alignment horizontal="center" wrapText="1"/>
    </xf>
    <xf numFmtId="5" fontId="76" fillId="2" borderId="0" xfId="0" applyNumberFormat="1" applyFont="1" applyFill="1" applyBorder="1" applyAlignment="1">
      <alignment horizontal="center"/>
    </xf>
    <xf numFmtId="6" fontId="76" fillId="2" borderId="0" xfId="0" applyNumberFormat="1" applyFont="1" applyFill="1" applyBorder="1" applyAlignment="1">
      <alignment horizontal="center"/>
    </xf>
    <xf numFmtId="0" fontId="17" fillId="2" borderId="62" xfId="0" applyFont="1" applyFill="1" applyBorder="1" applyAlignment="1">
      <alignment horizontal="left"/>
    </xf>
    <xf numFmtId="0" fontId="17" fillId="2" borderId="62" xfId="0" applyFont="1" applyFill="1" applyBorder="1" applyAlignment="1">
      <alignment horizontal="left" wrapText="1"/>
    </xf>
    <xf numFmtId="6" fontId="110" fillId="2" borderId="62" xfId="0" applyNumberFormat="1" applyFont="1" applyFill="1" applyBorder="1" applyAlignment="1">
      <alignment horizontal="center" wrapText="1"/>
    </xf>
    <xf numFmtId="6" fontId="17" fillId="2" borderId="62" xfId="0" applyNumberFormat="1" applyFont="1" applyFill="1" applyBorder="1" applyAlignment="1">
      <alignment horizontal="center" wrapText="1"/>
    </xf>
    <xf numFmtId="6" fontId="17" fillId="2" borderId="62" xfId="0" applyNumberFormat="1" applyFont="1" applyFill="1" applyBorder="1" applyAlignment="1">
      <alignment horizontal="center"/>
    </xf>
    <xf numFmtId="0" fontId="17" fillId="2" borderId="62" xfId="0" applyFont="1" applyFill="1" applyBorder="1"/>
    <xf numFmtId="0" fontId="32" fillId="2" borderId="0" xfId="0" applyFont="1" applyFill="1" applyBorder="1" applyAlignment="1">
      <alignment horizontal="left"/>
    </xf>
    <xf numFmtId="6" fontId="76" fillId="2" borderId="0" xfId="1" applyNumberFormat="1" applyFont="1" applyFill="1" applyBorder="1" applyAlignment="1">
      <alignment horizontal="center"/>
    </xf>
    <xf numFmtId="5" fontId="32" fillId="2" borderId="0" xfId="0" applyNumberFormat="1" applyFont="1" applyFill="1" applyBorder="1" applyAlignment="1">
      <alignment horizontal="left" vertical="center" wrapText="1"/>
    </xf>
    <xf numFmtId="0" fontId="110" fillId="2" borderId="0" xfId="0" applyFont="1" applyFill="1" applyBorder="1"/>
    <xf numFmtId="6" fontId="76" fillId="2" borderId="0" xfId="0" applyNumberFormat="1" applyFont="1" applyFill="1" applyBorder="1" applyAlignment="1">
      <alignment horizontal="center" wrapText="1"/>
    </xf>
    <xf numFmtId="0" fontId="17" fillId="2" borderId="0" xfId="0" applyFont="1" applyFill="1" applyBorder="1" applyAlignment="1">
      <alignment horizontal="center" wrapText="1"/>
    </xf>
    <xf numFmtId="6" fontId="32" fillId="2" borderId="0" xfId="1" applyNumberFormat="1" applyFont="1" applyFill="1" applyBorder="1" applyAlignment="1">
      <alignment horizontal="center"/>
    </xf>
    <xf numFmtId="6" fontId="110" fillId="2" borderId="0" xfId="1" applyNumberFormat="1" applyFont="1" applyFill="1" applyBorder="1" applyAlignment="1">
      <alignment horizontal="center"/>
    </xf>
    <xf numFmtId="0" fontId="17" fillId="2" borderId="0" xfId="0" applyFont="1" applyFill="1" applyBorder="1" applyAlignment="1">
      <alignment horizontal="left" wrapText="1"/>
    </xf>
    <xf numFmtId="6" fontId="17" fillId="2" borderId="0" xfId="1" applyNumberFormat="1" applyFont="1" applyFill="1" applyBorder="1" applyAlignment="1">
      <alignment horizontal="center"/>
    </xf>
    <xf numFmtId="0" fontId="24" fillId="2" borderId="0" xfId="0" applyFont="1" applyFill="1" applyBorder="1"/>
    <xf numFmtId="0" fontId="33" fillId="2" borderId="0" xfId="0" applyFont="1" applyFill="1" applyBorder="1"/>
    <xf numFmtId="0" fontId="111" fillId="2" borderId="0" xfId="0" applyFont="1" applyFill="1" applyBorder="1"/>
    <xf numFmtId="5" fontId="24" fillId="2" borderId="0" xfId="2" applyNumberFormat="1" applyFont="1" applyFill="1" applyBorder="1" applyAlignment="1">
      <alignment horizontal="left" vertical="center"/>
    </xf>
    <xf numFmtId="0" fontId="24" fillId="2" borderId="0" xfId="0" applyFont="1" applyFill="1" applyBorder="1" applyAlignment="1">
      <alignment horizontal="left"/>
    </xf>
    <xf numFmtId="5" fontId="111" fillId="2" borderId="0" xfId="2" applyNumberFormat="1" applyFont="1" applyFill="1" applyBorder="1" applyAlignment="1">
      <alignment horizontal="center"/>
    </xf>
    <xf numFmtId="5" fontId="110" fillId="2" borderId="8" xfId="2" applyNumberFormat="1" applyFont="1" applyFill="1" applyBorder="1" applyAlignment="1">
      <alignment horizontal="center" vertical="center" wrapText="1"/>
    </xf>
    <xf numFmtId="0" fontId="112" fillId="2" borderId="0" xfId="0" applyFont="1" applyFill="1" applyBorder="1"/>
    <xf numFmtId="5" fontId="113" fillId="2" borderId="0" xfId="2" applyNumberFormat="1" applyFont="1" applyFill="1" applyBorder="1" applyAlignment="1">
      <alignment horizontal="center"/>
    </xf>
    <xf numFmtId="5" fontId="76" fillId="2" borderId="0" xfId="2" applyNumberFormat="1" applyFont="1" applyFill="1" applyBorder="1" applyAlignment="1">
      <alignment horizontal="center" vertical="center"/>
    </xf>
    <xf numFmtId="6" fontId="32" fillId="2" borderId="0" xfId="0" applyNumberFormat="1" applyFont="1" applyFill="1" applyBorder="1" applyAlignment="1">
      <alignment horizontal="center" vertical="center"/>
    </xf>
    <xf numFmtId="0" fontId="32" fillId="2" borderId="0" xfId="0" applyFont="1" applyFill="1" applyBorder="1" applyAlignment="1">
      <alignment vertical="center"/>
    </xf>
    <xf numFmtId="0" fontId="32" fillId="2" borderId="55" xfId="0" applyFont="1" applyFill="1" applyBorder="1" applyAlignment="1" applyProtection="1">
      <alignment horizontal="left" vertical="center" wrapText="1"/>
    </xf>
    <xf numFmtId="0" fontId="32" fillId="2" borderId="55" xfId="0" applyFont="1" applyFill="1" applyBorder="1" applyAlignment="1">
      <alignment vertical="center"/>
    </xf>
    <xf numFmtId="0" fontId="32" fillId="2" borderId="62" xfId="0" applyFont="1" applyFill="1" applyBorder="1" applyAlignment="1">
      <alignment horizontal="left" vertical="center"/>
    </xf>
    <xf numFmtId="6" fontId="32" fillId="2" borderId="62" xfId="0" applyNumberFormat="1" applyFont="1" applyFill="1" applyBorder="1" applyAlignment="1">
      <alignment horizontal="center" vertical="center" wrapText="1"/>
    </xf>
    <xf numFmtId="6" fontId="32" fillId="2" borderId="62" xfId="0" applyNumberFormat="1" applyFont="1" applyFill="1" applyBorder="1" applyAlignment="1">
      <alignment horizontal="center" vertical="center"/>
    </xf>
    <xf numFmtId="0" fontId="32" fillId="2" borderId="62" xfId="0" applyFont="1" applyFill="1" applyBorder="1" applyAlignment="1">
      <alignment vertical="center"/>
    </xf>
    <xf numFmtId="6" fontId="32" fillId="2" borderId="0" xfId="0" applyNumberFormat="1" applyFont="1" applyFill="1" applyBorder="1" applyAlignment="1">
      <alignment horizontal="center" vertical="center" wrapText="1"/>
    </xf>
    <xf numFmtId="5" fontId="76" fillId="2" borderId="0" xfId="0" applyNumberFormat="1" applyFont="1" applyFill="1" applyBorder="1" applyAlignment="1">
      <alignment horizontal="center" vertical="center"/>
    </xf>
    <xf numFmtId="6" fontId="76" fillId="2" borderId="0" xfId="0" applyNumberFormat="1" applyFont="1" applyFill="1" applyBorder="1" applyAlignment="1">
      <alignment horizontal="center" vertical="center"/>
    </xf>
    <xf numFmtId="0" fontId="32" fillId="2" borderId="0" xfId="0" applyFont="1" applyFill="1" applyBorder="1" applyAlignment="1">
      <alignment horizontal="center" vertical="center"/>
    </xf>
    <xf numFmtId="0" fontId="32" fillId="6" borderId="71" xfId="0" applyFont="1" applyFill="1" applyBorder="1" applyAlignment="1">
      <alignment vertical="center"/>
    </xf>
    <xf numFmtId="0" fontId="17" fillId="6" borderId="71" xfId="0" applyFont="1" applyFill="1" applyBorder="1" applyAlignment="1">
      <alignment horizontal="center" vertical="center" wrapText="1"/>
    </xf>
    <xf numFmtId="6" fontId="32" fillId="6" borderId="71" xfId="0" applyNumberFormat="1" applyFont="1" applyFill="1" applyBorder="1" applyAlignment="1">
      <alignment horizontal="center" vertical="center"/>
    </xf>
    <xf numFmtId="0" fontId="76" fillId="2" borderId="0" xfId="1" applyNumberFormat="1" applyFont="1" applyFill="1" applyBorder="1" applyAlignment="1">
      <alignment horizontal="center" vertical="center" wrapText="1"/>
    </xf>
    <xf numFmtId="0" fontId="32" fillId="2" borderId="35" xfId="0" applyNumberFormat="1" applyFont="1" applyFill="1" applyBorder="1" applyAlignment="1">
      <alignment horizontal="center" vertical="center"/>
    </xf>
    <xf numFmtId="0" fontId="32" fillId="2" borderId="0" xfId="0" applyNumberFormat="1" applyFont="1" applyFill="1" applyBorder="1" applyAlignment="1">
      <alignment horizontal="center" vertical="center"/>
    </xf>
    <xf numFmtId="0" fontId="32" fillId="2" borderId="30" xfId="0" applyNumberFormat="1" applyFont="1" applyFill="1" applyBorder="1" applyAlignment="1">
      <alignment horizontal="center" vertical="center"/>
    </xf>
    <xf numFmtId="0" fontId="17" fillId="2" borderId="55" xfId="0" applyNumberFormat="1" applyFont="1" applyFill="1" applyBorder="1" applyAlignment="1">
      <alignment horizontal="center" vertical="center"/>
    </xf>
    <xf numFmtId="0" fontId="17" fillId="2" borderId="33" xfId="0" applyNumberFormat="1" applyFont="1" applyFill="1" applyBorder="1" applyAlignment="1">
      <alignment horizontal="center" vertical="center"/>
    </xf>
    <xf numFmtId="0" fontId="17" fillId="2" borderId="32" xfId="0" applyNumberFormat="1" applyFont="1" applyFill="1" applyBorder="1" applyAlignment="1">
      <alignment horizontal="center" vertical="center"/>
    </xf>
    <xf numFmtId="0" fontId="32" fillId="2" borderId="0" xfId="0" applyNumberFormat="1" applyFont="1" applyFill="1" applyBorder="1" applyAlignment="1">
      <alignment vertical="center"/>
    </xf>
    <xf numFmtId="0" fontId="32" fillId="2" borderId="0" xfId="0" applyFont="1" applyFill="1" applyBorder="1" applyAlignment="1">
      <alignment horizontal="left" vertical="center"/>
    </xf>
    <xf numFmtId="6" fontId="76" fillId="2" borderId="0" xfId="1" applyNumberFormat="1" applyFont="1" applyFill="1" applyBorder="1" applyAlignment="1">
      <alignment horizontal="center" vertical="center"/>
    </xf>
    <xf numFmtId="5" fontId="32" fillId="2" borderId="0" xfId="2" applyNumberFormat="1" applyFont="1" applyFill="1" applyBorder="1" applyAlignment="1">
      <alignment horizontal="center" vertical="center"/>
    </xf>
    <xf numFmtId="0" fontId="37" fillId="2" borderId="0" xfId="0" applyFont="1" applyFill="1" applyBorder="1" applyAlignment="1"/>
    <xf numFmtId="0" fontId="17" fillId="16" borderId="8" xfId="0" applyFont="1" applyFill="1" applyBorder="1" applyAlignment="1" applyProtection="1">
      <alignment horizontal="center" vertical="center" wrapText="1"/>
    </xf>
    <xf numFmtId="5" fontId="110" fillId="16" borderId="8" xfId="2" applyNumberFormat="1" applyFont="1" applyFill="1" applyBorder="1" applyAlignment="1">
      <alignment horizontal="center" vertical="center" wrapText="1"/>
    </xf>
    <xf numFmtId="0" fontId="17" fillId="2" borderId="62" xfId="0" applyFont="1" applyFill="1" applyBorder="1" applyAlignment="1">
      <alignment horizontal="left" vertical="center"/>
    </xf>
    <xf numFmtId="0" fontId="17" fillId="2" borderId="62" xfId="0" applyFont="1" applyFill="1" applyBorder="1" applyAlignment="1">
      <alignment horizontal="left" vertical="center" wrapText="1"/>
    </xf>
    <xf numFmtId="6" fontId="17" fillId="2" borderId="62" xfId="0" applyNumberFormat="1" applyFont="1" applyFill="1" applyBorder="1" applyAlignment="1">
      <alignment horizontal="center" vertical="center"/>
    </xf>
    <xf numFmtId="0" fontId="17" fillId="2" borderId="62" xfId="0" applyFont="1" applyFill="1" applyBorder="1" applyAlignment="1">
      <alignment vertical="center"/>
    </xf>
    <xf numFmtId="0" fontId="37" fillId="2" borderId="0" xfId="0" applyFont="1" applyFill="1" applyBorder="1" applyAlignment="1">
      <alignment vertical="center"/>
    </xf>
    <xf numFmtId="6" fontId="110" fillId="2" borderId="62" xfId="0" applyNumberFormat="1" applyFont="1" applyFill="1" applyBorder="1" applyAlignment="1">
      <alignment horizontal="center" vertical="center" wrapText="1"/>
    </xf>
    <xf numFmtId="0" fontId="21" fillId="2" borderId="0" xfId="0" applyFont="1" applyFill="1" applyProtection="1">
      <protection locked="0"/>
    </xf>
    <xf numFmtId="0" fontId="7" fillId="2" borderId="0" xfId="0" applyFont="1" applyFill="1" applyAlignment="1" applyProtection="1">
      <alignment horizontal="left"/>
      <protection locked="0"/>
    </xf>
    <xf numFmtId="0" fontId="19" fillId="2" borderId="0" xfId="0" applyFont="1" applyFill="1" applyAlignment="1" applyProtection="1">
      <alignment horizontal="left"/>
      <protection locked="0"/>
    </xf>
    <xf numFmtId="0" fontId="1" fillId="2" borderId="0" xfId="0" applyFont="1" applyFill="1" applyProtection="1">
      <protection locked="0"/>
    </xf>
    <xf numFmtId="0" fontId="11" fillId="2" borderId="0" xfId="0" applyFont="1" applyFill="1" applyProtection="1">
      <protection locked="0"/>
    </xf>
    <xf numFmtId="0" fontId="8" fillId="2" borderId="0" xfId="0" applyFont="1" applyFill="1" applyBorder="1" applyAlignment="1" applyProtection="1">
      <alignment horizontal="left" vertical="center"/>
      <protection locked="0"/>
    </xf>
    <xf numFmtId="0" fontId="7" fillId="2" borderId="0" xfId="0" applyFont="1" applyFill="1" applyBorder="1" applyAlignment="1" applyProtection="1">
      <alignment horizontal="left" vertical="center"/>
      <protection locked="0"/>
    </xf>
    <xf numFmtId="9" fontId="7" fillId="2" borderId="0" xfId="11" applyFont="1" applyFill="1" applyBorder="1" applyAlignment="1" applyProtection="1">
      <alignment horizontal="left" vertical="center"/>
      <protection locked="0"/>
    </xf>
    <xf numFmtId="0" fontId="89" fillId="6" borderId="0" xfId="0" applyFont="1" applyFill="1" applyBorder="1" applyAlignment="1" applyProtection="1">
      <alignment horizontal="left" vertical="center"/>
      <protection locked="0"/>
    </xf>
    <xf numFmtId="0" fontId="30" fillId="2" borderId="0" xfId="0" applyFont="1" applyFill="1" applyBorder="1" applyAlignment="1" applyProtection="1">
      <alignment horizontal="left" vertical="center"/>
      <protection locked="0"/>
    </xf>
    <xf numFmtId="9" fontId="30" fillId="2" borderId="0" xfId="11" applyFont="1" applyFill="1" applyBorder="1" applyAlignment="1" applyProtection="1">
      <alignment horizontal="left" vertical="center"/>
      <protection locked="0"/>
    </xf>
    <xf numFmtId="0" fontId="34" fillId="2" borderId="0" xfId="0" applyFont="1" applyFill="1" applyProtection="1">
      <protection locked="0"/>
    </xf>
    <xf numFmtId="0" fontId="30" fillId="2" borderId="0" xfId="0" applyFont="1" applyFill="1" applyProtection="1">
      <protection locked="0"/>
    </xf>
    <xf numFmtId="0" fontId="30" fillId="2" borderId="8" xfId="0" applyFont="1" applyFill="1" applyBorder="1" applyAlignment="1" applyProtection="1">
      <alignment horizontal="center" vertical="center" wrapText="1"/>
      <protection locked="0"/>
    </xf>
    <xf numFmtId="0" fontId="30" fillId="2" borderId="24" xfId="0" applyFont="1" applyFill="1" applyBorder="1" applyAlignment="1" applyProtection="1">
      <alignment horizontal="center" vertical="center" wrapText="1"/>
      <protection locked="0"/>
    </xf>
    <xf numFmtId="9" fontId="30" fillId="2" borderId="24" xfId="11" applyFont="1" applyFill="1" applyBorder="1" applyAlignment="1" applyProtection="1">
      <alignment horizontal="center" vertical="center"/>
      <protection locked="0"/>
    </xf>
    <xf numFmtId="1" fontId="35" fillId="2" borderId="14" xfId="0" applyNumberFormat="1" applyFont="1" applyFill="1" applyBorder="1" applyAlignment="1" applyProtection="1">
      <alignment horizontal="center" vertical="center"/>
      <protection locked="0"/>
    </xf>
    <xf numFmtId="1" fontId="81" fillId="2" borderId="8" xfId="0" applyNumberFormat="1" applyFont="1" applyFill="1" applyBorder="1" applyAlignment="1" applyProtection="1">
      <alignment horizontal="center" vertical="center"/>
      <protection locked="0"/>
    </xf>
    <xf numFmtId="1" fontId="81" fillId="2" borderId="8" xfId="11" applyNumberFormat="1" applyFont="1" applyFill="1" applyBorder="1" applyAlignment="1" applyProtection="1">
      <alignment horizontal="center" vertical="center"/>
      <protection locked="0"/>
    </xf>
    <xf numFmtId="0" fontId="89" fillId="2" borderId="0" xfId="0" applyFont="1" applyFill="1" applyProtection="1">
      <protection locked="0"/>
    </xf>
    <xf numFmtId="0" fontId="89" fillId="2" borderId="0" xfId="0" applyFont="1" applyFill="1" applyBorder="1" applyAlignment="1" applyProtection="1">
      <alignment horizontal="left" vertical="center"/>
      <protection locked="0"/>
    </xf>
    <xf numFmtId="9" fontId="89" fillId="2" borderId="0" xfId="11" applyFont="1" applyFill="1" applyBorder="1" applyAlignment="1" applyProtection="1">
      <alignment horizontal="left" vertical="center"/>
      <protection locked="0"/>
    </xf>
    <xf numFmtId="0" fontId="7" fillId="6" borderId="0" xfId="0" applyFont="1" applyFill="1" applyAlignment="1" applyProtection="1">
      <alignment horizontal="left" wrapText="1"/>
      <protection locked="0"/>
    </xf>
    <xf numFmtId="0" fontId="7" fillId="6" borderId="0" xfId="0" applyFont="1" applyFill="1" applyProtection="1">
      <protection locked="0"/>
    </xf>
    <xf numFmtId="0" fontId="37" fillId="2" borderId="0" xfId="0" applyFont="1" applyFill="1" applyBorder="1" applyAlignment="1" applyProtection="1">
      <alignment horizontal="center" vertical="center" wrapText="1"/>
      <protection locked="0"/>
    </xf>
    <xf numFmtId="0" fontId="89" fillId="6" borderId="0" xfId="0" applyFont="1" applyFill="1" applyBorder="1" applyAlignment="1" applyProtection="1">
      <alignment horizontal="center" vertical="center"/>
      <protection locked="0"/>
    </xf>
    <xf numFmtId="0" fontId="24" fillId="2" borderId="0"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9" fontId="7" fillId="2" borderId="0" xfId="11" applyFont="1" applyFill="1" applyBorder="1" applyProtection="1">
      <protection locked="0"/>
    </xf>
    <xf numFmtId="0" fontId="7" fillId="2" borderId="0" xfId="0" applyFont="1" applyFill="1" applyBorder="1" applyAlignment="1" applyProtection="1">
      <alignment horizontal="left" vertical="center" wrapText="1"/>
      <protection locked="0"/>
    </xf>
    <xf numFmtId="9" fontId="7" fillId="2" borderId="0" xfId="11" applyFont="1" applyFill="1" applyBorder="1" applyAlignment="1" applyProtection="1">
      <alignment horizontal="left" vertical="center" wrapText="1"/>
      <protection locked="0"/>
    </xf>
    <xf numFmtId="0" fontId="61" fillId="2" borderId="0" xfId="0" applyFont="1" applyFill="1" applyBorder="1" applyAlignment="1" applyProtection="1">
      <alignment horizontal="left" vertical="center"/>
      <protection locked="0"/>
    </xf>
    <xf numFmtId="0" fontId="30" fillId="0" borderId="8" xfId="0" applyFont="1" applyFill="1" applyBorder="1" applyAlignment="1" applyProtection="1">
      <alignment horizontal="left"/>
      <protection locked="0"/>
    </xf>
    <xf numFmtId="9" fontId="30" fillId="0" borderId="8" xfId="11" applyFont="1" applyFill="1" applyBorder="1" applyAlignment="1" applyProtection="1">
      <alignment horizontal="left"/>
      <protection locked="0"/>
    </xf>
    <xf numFmtId="9" fontId="69" fillId="0" borderId="8" xfId="11" applyFont="1" applyFill="1" applyBorder="1" applyAlignment="1" applyProtection="1">
      <alignment horizontal="center"/>
      <protection locked="0"/>
    </xf>
    <xf numFmtId="9" fontId="69" fillId="0" borderId="8" xfId="11" applyFont="1" applyFill="1" applyBorder="1" applyAlignment="1" applyProtection="1">
      <alignment horizontal="center" vertical="center"/>
      <protection locked="0"/>
    </xf>
    <xf numFmtId="0" fontId="87" fillId="2" borderId="8" xfId="0" applyFont="1" applyFill="1" applyBorder="1" applyAlignment="1" applyProtection="1">
      <alignment horizontal="left" vertical="center" wrapText="1"/>
      <protection locked="0"/>
    </xf>
    <xf numFmtId="9" fontId="69" fillId="2" borderId="8" xfId="11" applyFont="1" applyFill="1" applyBorder="1" applyAlignment="1" applyProtection="1">
      <alignment horizontal="center" vertical="center"/>
      <protection locked="0"/>
    </xf>
    <xf numFmtId="9" fontId="69" fillId="5" borderId="8" xfId="11" applyFont="1" applyFill="1" applyBorder="1" applyAlignment="1" applyProtection="1">
      <alignment horizontal="center"/>
      <protection locked="0"/>
    </xf>
    <xf numFmtId="0" fontId="70" fillId="2" borderId="8" xfId="0" applyFont="1" applyFill="1" applyBorder="1" applyProtection="1">
      <protection locked="0"/>
    </xf>
    <xf numFmtId="9" fontId="69" fillId="2" borderId="8" xfId="11" applyFont="1" applyFill="1" applyBorder="1" applyProtection="1">
      <protection locked="0"/>
    </xf>
    <xf numFmtId="9" fontId="69" fillId="2" borderId="8" xfId="11" applyFont="1" applyFill="1" applyBorder="1" applyAlignment="1" applyProtection="1">
      <alignment vertical="center"/>
      <protection locked="0"/>
    </xf>
    <xf numFmtId="0" fontId="70" fillId="2" borderId="8" xfId="0" applyFont="1" applyFill="1" applyBorder="1" applyAlignment="1" applyProtection="1">
      <alignment horizontal="left" vertical="center" wrapText="1"/>
      <protection locked="0"/>
    </xf>
    <xf numFmtId="0" fontId="17" fillId="0" borderId="8" xfId="0" applyFont="1" applyFill="1" applyBorder="1" applyAlignment="1" applyProtection="1">
      <alignment horizontal="center" vertical="center" wrapText="1"/>
      <protection locked="0"/>
    </xf>
    <xf numFmtId="9" fontId="17" fillId="0" borderId="8" xfId="11" applyFont="1" applyFill="1" applyBorder="1" applyAlignment="1" applyProtection="1">
      <alignment horizontal="center" vertical="center" wrapText="1"/>
      <protection locked="0"/>
    </xf>
    <xf numFmtId="0" fontId="30" fillId="2" borderId="8" xfId="0" applyFont="1" applyFill="1" applyBorder="1" applyAlignment="1" applyProtection="1">
      <alignment horizontal="left" vertical="center"/>
      <protection locked="0"/>
    </xf>
    <xf numFmtId="0" fontId="34" fillId="2" borderId="8" xfId="0" applyFont="1" applyFill="1" applyBorder="1" applyAlignment="1" applyProtection="1">
      <alignment horizontal="left" vertical="center"/>
      <protection locked="0"/>
    </xf>
    <xf numFmtId="0" fontId="34" fillId="2" borderId="8" xfId="0" applyFont="1" applyFill="1" applyBorder="1" applyAlignment="1" applyProtection="1">
      <alignment horizontal="left" vertical="center" wrapText="1"/>
      <protection locked="0"/>
    </xf>
    <xf numFmtId="0" fontId="70" fillId="2" borderId="8" xfId="0" applyFont="1" applyFill="1" applyBorder="1" applyAlignment="1" applyProtection="1">
      <alignment horizontal="left" vertical="center"/>
      <protection locked="0"/>
    </xf>
    <xf numFmtId="0" fontId="70" fillId="2" borderId="0" xfId="0" applyFont="1" applyFill="1" applyBorder="1" applyProtection="1">
      <protection locked="0"/>
    </xf>
    <xf numFmtId="0" fontId="70" fillId="2" borderId="0" xfId="0" applyFont="1" applyFill="1" applyBorder="1" applyAlignment="1" applyProtection="1">
      <alignment horizontal="left" wrapText="1"/>
      <protection locked="0"/>
    </xf>
    <xf numFmtId="0" fontId="7" fillId="2" borderId="0" xfId="0" applyFont="1" applyFill="1" applyBorder="1" applyAlignment="1" applyProtection="1">
      <alignment horizontal="left" wrapText="1"/>
      <protection locked="0"/>
    </xf>
    <xf numFmtId="0" fontId="8" fillId="2" borderId="0" xfId="0" applyFont="1" applyFill="1" applyAlignment="1" applyProtection="1">
      <alignment horizontal="left"/>
      <protection locked="0"/>
    </xf>
    <xf numFmtId="9" fontId="70" fillId="2" borderId="0" xfId="11" applyFont="1" applyFill="1" applyBorder="1" applyProtection="1">
      <protection locked="0"/>
    </xf>
    <xf numFmtId="9" fontId="48" fillId="2" borderId="0" xfId="11" applyFont="1" applyFill="1" applyBorder="1" applyAlignment="1" applyProtection="1">
      <alignment horizontal="left" vertical="center"/>
      <protection locked="0"/>
    </xf>
    <xf numFmtId="0" fontId="21" fillId="2" borderId="0" xfId="0" applyFont="1" applyFill="1" applyBorder="1"/>
    <xf numFmtId="0" fontId="33" fillId="2" borderId="0" xfId="0" applyFont="1" applyFill="1" applyBorder="1" applyAlignment="1">
      <alignment horizontal="left"/>
    </xf>
    <xf numFmtId="9" fontId="33" fillId="2" borderId="0" xfId="11" applyFont="1" applyFill="1" applyBorder="1"/>
    <xf numFmtId="0" fontId="20" fillId="2" borderId="0" xfId="0" applyFont="1" applyFill="1" applyBorder="1" applyAlignment="1">
      <alignment horizontal="left"/>
    </xf>
    <xf numFmtId="9" fontId="14" fillId="2" borderId="0" xfId="11" applyFont="1" applyFill="1" applyBorder="1" applyAlignment="1">
      <alignment horizontal="left"/>
    </xf>
    <xf numFmtId="9" fontId="32" fillId="2" borderId="0" xfId="11" applyFont="1" applyFill="1" applyBorder="1" applyAlignment="1">
      <alignment horizontal="left"/>
    </xf>
    <xf numFmtId="0" fontId="5" fillId="2" borderId="0" xfId="0" applyFont="1" applyFill="1" applyBorder="1" applyAlignment="1">
      <alignment horizontal="left" wrapText="1"/>
    </xf>
    <xf numFmtId="9" fontId="6" fillId="2" borderId="0" xfId="11" applyFont="1" applyFill="1" applyBorder="1" applyAlignment="1">
      <alignment horizontal="center"/>
    </xf>
    <xf numFmtId="0" fontId="32" fillId="12" borderId="0" xfId="0" applyFont="1" applyFill="1" applyBorder="1" applyAlignment="1">
      <alignment horizontal="left" wrapText="1"/>
    </xf>
    <xf numFmtId="9" fontId="36" fillId="2" borderId="0" xfId="11" applyFont="1" applyFill="1" applyBorder="1" applyAlignment="1">
      <alignment horizontal="left" wrapText="1"/>
    </xf>
    <xf numFmtId="9" fontId="36" fillId="2" borderId="0" xfId="11" applyFont="1" applyFill="1" applyBorder="1" applyAlignment="1">
      <alignment wrapText="1"/>
    </xf>
    <xf numFmtId="9" fontId="36" fillId="2" borderId="0" xfId="11" applyFont="1" applyFill="1" applyBorder="1"/>
    <xf numFmtId="10" fontId="32" fillId="2" borderId="0" xfId="11" applyNumberFormat="1" applyFont="1" applyFill="1" applyBorder="1" applyAlignment="1">
      <alignment horizontal="left" wrapText="1"/>
    </xf>
    <xf numFmtId="10" fontId="17" fillId="2" borderId="0" xfId="11" applyNumberFormat="1" applyFont="1" applyFill="1" applyBorder="1" applyAlignment="1">
      <alignment horizontal="left" wrapText="1"/>
    </xf>
    <xf numFmtId="10" fontId="66" fillId="2" borderId="0" xfId="11" applyNumberFormat="1" applyFont="1" applyFill="1" applyBorder="1" applyAlignment="1">
      <alignment horizontal="left"/>
    </xf>
    <xf numFmtId="10" fontId="66" fillId="2" borderId="0" xfId="11" applyNumberFormat="1" applyFont="1" applyFill="1" applyBorder="1" applyAlignment="1" applyProtection="1">
      <alignment horizontal="center"/>
    </xf>
    <xf numFmtId="10" fontId="32" fillId="2" borderId="0" xfId="11" applyNumberFormat="1" applyFont="1" applyFill="1" applyBorder="1"/>
    <xf numFmtId="10" fontId="32" fillId="2" borderId="0" xfId="0" applyNumberFormat="1" applyFont="1" applyFill="1" applyBorder="1" applyAlignment="1">
      <alignment horizontal="left" wrapText="1"/>
    </xf>
    <xf numFmtId="10" fontId="17" fillId="2" borderId="0" xfId="0" applyNumberFormat="1" applyFont="1" applyFill="1" applyBorder="1" applyAlignment="1">
      <alignment horizontal="left" wrapText="1"/>
    </xf>
    <xf numFmtId="10" fontId="32" fillId="2" borderId="0" xfId="0" applyNumberFormat="1" applyFont="1" applyFill="1" applyBorder="1"/>
    <xf numFmtId="9" fontId="66" fillId="2" borderId="0" xfId="11" applyFont="1" applyFill="1" applyBorder="1" applyAlignment="1">
      <alignment horizontal="left"/>
    </xf>
    <xf numFmtId="10" fontId="36" fillId="2" borderId="0" xfId="11" applyNumberFormat="1" applyFont="1" applyFill="1" applyBorder="1" applyAlignment="1" applyProtection="1">
      <alignment horizontal="center" wrapText="1"/>
    </xf>
    <xf numFmtId="9" fontId="36" fillId="2" borderId="0" xfId="11" applyFont="1" applyFill="1" applyBorder="1" applyAlignment="1">
      <alignment horizontal="left"/>
    </xf>
    <xf numFmtId="10" fontId="36" fillId="2" borderId="0" xfId="11" applyNumberFormat="1" applyFont="1" applyFill="1" applyBorder="1" applyAlignment="1" applyProtection="1">
      <alignment horizontal="center"/>
    </xf>
    <xf numFmtId="10" fontId="66" fillId="2" borderId="0" xfId="0" applyNumberFormat="1" applyFont="1" applyFill="1" applyBorder="1" applyAlignment="1" applyProtection="1">
      <alignment horizontal="center"/>
    </xf>
    <xf numFmtId="10" fontId="17" fillId="2" borderId="0" xfId="0" applyNumberFormat="1" applyFont="1" applyFill="1" applyBorder="1" applyAlignment="1" applyProtection="1">
      <alignment horizontal="center"/>
    </xf>
    <xf numFmtId="10" fontId="32" fillId="2" borderId="0" xfId="0" applyNumberFormat="1" applyFont="1" applyFill="1" applyBorder="1" applyAlignment="1" applyProtection="1">
      <alignment horizontal="center"/>
    </xf>
    <xf numFmtId="10" fontId="36" fillId="2" borderId="0" xfId="0" applyNumberFormat="1" applyFont="1" applyFill="1" applyBorder="1" applyAlignment="1" applyProtection="1">
      <alignment horizontal="center"/>
    </xf>
    <xf numFmtId="0" fontId="32" fillId="5" borderId="0" xfId="0" applyFont="1" applyFill="1" applyBorder="1" applyAlignment="1">
      <alignment horizontal="left" wrapText="1"/>
    </xf>
    <xf numFmtId="10" fontId="66" fillId="2" borderId="0" xfId="11" applyNumberFormat="1" applyFont="1" applyFill="1" applyBorder="1" applyAlignment="1">
      <alignment horizontal="right"/>
    </xf>
    <xf numFmtId="2" fontId="32" fillId="2" borderId="0" xfId="0" applyNumberFormat="1" applyFont="1" applyFill="1" applyBorder="1" applyAlignment="1">
      <alignment horizontal="left" wrapText="1"/>
    </xf>
    <xf numFmtId="2" fontId="17" fillId="2" borderId="0" xfId="0" applyNumberFormat="1" applyFont="1" applyFill="1" applyBorder="1" applyAlignment="1">
      <alignment horizontal="left" wrapText="1"/>
    </xf>
    <xf numFmtId="2" fontId="32" fillId="2" borderId="0" xfId="0" applyNumberFormat="1" applyFont="1" applyFill="1" applyBorder="1"/>
    <xf numFmtId="0" fontId="32" fillId="2" borderId="0" xfId="0" applyFont="1" applyFill="1" applyBorder="1" applyAlignment="1" applyProtection="1">
      <alignment horizontal="left" wrapText="1"/>
      <protection locked="0"/>
    </xf>
    <xf numFmtId="0" fontId="17" fillId="2" borderId="0" xfId="0" applyFont="1" applyFill="1" applyBorder="1" applyAlignment="1" applyProtection="1">
      <alignment horizontal="left" wrapText="1"/>
      <protection locked="0"/>
    </xf>
    <xf numFmtId="10" fontId="66" fillId="2" borderId="0" xfId="11" applyNumberFormat="1" applyFont="1" applyFill="1" applyBorder="1" applyAlignment="1" applyProtection="1">
      <alignment horizontal="left"/>
      <protection locked="0"/>
    </xf>
    <xf numFmtId="9" fontId="66" fillId="2" borderId="0" xfId="11" applyFont="1" applyFill="1" applyBorder="1" applyAlignment="1" applyProtection="1">
      <alignment horizontal="right"/>
      <protection locked="0"/>
    </xf>
    <xf numFmtId="0" fontId="17" fillId="2" borderId="0" xfId="0" applyFont="1" applyFill="1" applyBorder="1" applyProtection="1">
      <protection locked="0"/>
    </xf>
    <xf numFmtId="9" fontId="66" fillId="2" borderId="0" xfId="11" applyFont="1" applyFill="1" applyBorder="1" applyAlignment="1">
      <alignment horizontal="center"/>
    </xf>
    <xf numFmtId="9" fontId="36" fillId="2" borderId="0" xfId="11" applyFont="1" applyFill="1" applyBorder="1" applyAlignment="1">
      <alignment horizontal="center"/>
    </xf>
    <xf numFmtId="9" fontId="32" fillId="2" borderId="0" xfId="11" applyFont="1" applyFill="1" applyBorder="1" applyAlignment="1">
      <alignment horizontal="center"/>
    </xf>
    <xf numFmtId="9" fontId="66" fillId="2" borderId="8" xfId="11" applyFont="1" applyFill="1" applyBorder="1" applyAlignment="1">
      <alignment horizontal="center" vertical="center"/>
    </xf>
    <xf numFmtId="0" fontId="17" fillId="2" borderId="0" xfId="0" applyNumberFormat="1" applyFont="1" applyFill="1" applyBorder="1" applyAlignment="1">
      <alignment horizontal="center" vertical="center"/>
    </xf>
    <xf numFmtId="0" fontId="66" fillId="2" borderId="0" xfId="11" applyNumberFormat="1" applyFont="1" applyFill="1" applyBorder="1" applyAlignment="1">
      <alignment horizontal="center" vertical="center"/>
    </xf>
    <xf numFmtId="0" fontId="17" fillId="2" borderId="8" xfId="0" applyNumberFormat="1" applyFont="1" applyFill="1" applyBorder="1" applyAlignment="1">
      <alignment horizontal="center" vertical="center"/>
    </xf>
    <xf numFmtId="0" fontId="13" fillId="2" borderId="0" xfId="0" applyFont="1" applyFill="1" applyAlignment="1">
      <alignment horizontal="left"/>
    </xf>
    <xf numFmtId="3" fontId="7" fillId="2" borderId="0" xfId="0" applyNumberFormat="1" applyFont="1" applyFill="1" applyBorder="1" applyAlignment="1"/>
    <xf numFmtId="3" fontId="7" fillId="2" borderId="0" xfId="0" applyNumberFormat="1" applyFont="1" applyFill="1" applyBorder="1" applyAlignment="1">
      <alignment horizontal="left"/>
    </xf>
    <xf numFmtId="165" fontId="5" fillId="2" borderId="0" xfId="0" applyNumberFormat="1" applyFont="1" applyFill="1" applyBorder="1" applyAlignment="1">
      <alignment horizontal="left"/>
    </xf>
    <xf numFmtId="165" fontId="13" fillId="2" borderId="0" xfId="0" applyNumberFormat="1" applyFont="1" applyFill="1" applyBorder="1" applyAlignment="1">
      <alignment horizontal="left"/>
    </xf>
    <xf numFmtId="3" fontId="1" fillId="2" borderId="0" xfId="0" applyNumberFormat="1" applyFont="1" applyFill="1" applyBorder="1" applyAlignment="1"/>
    <xf numFmtId="0" fontId="23" fillId="2" borderId="0" xfId="0" applyFont="1" applyFill="1"/>
    <xf numFmtId="0" fontId="13" fillId="2" borderId="0" xfId="0" applyFont="1" applyFill="1"/>
    <xf numFmtId="0" fontId="13" fillId="2" borderId="0" xfId="0" applyNumberFormat="1" applyFont="1" applyFill="1" applyBorder="1" applyAlignment="1">
      <alignment horizontal="left"/>
    </xf>
    <xf numFmtId="0" fontId="25" fillId="2" borderId="0" xfId="0" applyNumberFormat="1" applyFont="1" applyFill="1" applyBorder="1" applyAlignment="1">
      <alignment horizontal="left"/>
    </xf>
    <xf numFmtId="165" fontId="17" fillId="2" borderId="0" xfId="0" applyNumberFormat="1" applyFont="1" applyFill="1" applyBorder="1" applyAlignment="1">
      <alignment horizontal="center"/>
    </xf>
    <xf numFmtId="165" fontId="66" fillId="2" borderId="0" xfId="0" applyNumberFormat="1" applyFont="1" applyFill="1" applyBorder="1" applyAlignment="1">
      <alignment horizontal="center"/>
    </xf>
    <xf numFmtId="3" fontId="32" fillId="2" borderId="0" xfId="0" applyNumberFormat="1" applyFont="1" applyFill="1" applyBorder="1" applyAlignment="1">
      <alignment horizontal="center"/>
    </xf>
    <xf numFmtId="165" fontId="32" fillId="2" borderId="0" xfId="0" applyNumberFormat="1" applyFont="1" applyFill="1" applyBorder="1" applyAlignment="1">
      <alignment horizontal="center"/>
    </xf>
    <xf numFmtId="3" fontId="17" fillId="2" borderId="14" xfId="0" applyNumberFormat="1" applyFont="1" applyFill="1" applyBorder="1" applyAlignment="1">
      <alignment horizontal="center" vertical="center" wrapText="1"/>
    </xf>
    <xf numFmtId="3" fontId="17" fillId="2" borderId="8" xfId="0" applyNumberFormat="1" applyFont="1" applyFill="1" applyBorder="1" applyAlignment="1">
      <alignment horizontal="center" vertical="center" wrapText="1"/>
    </xf>
    <xf numFmtId="165" fontId="17" fillId="2" borderId="0" xfId="0" applyNumberFormat="1" applyFont="1" applyFill="1" applyBorder="1" applyAlignment="1">
      <alignment horizontal="left"/>
    </xf>
    <xf numFmtId="165" fontId="66" fillId="2" borderId="0" xfId="0" applyNumberFormat="1" applyFont="1" applyFill="1" applyBorder="1" applyAlignment="1">
      <alignment horizontal="left"/>
    </xf>
    <xf numFmtId="3" fontId="32" fillId="2" borderId="0" xfId="0" applyNumberFormat="1" applyFont="1" applyFill="1" applyBorder="1" applyAlignment="1" applyProtection="1">
      <protection locked="0"/>
    </xf>
    <xf numFmtId="3" fontId="32" fillId="2" borderId="0" xfId="0" applyNumberFormat="1" applyFont="1" applyFill="1" applyBorder="1" applyAlignment="1">
      <alignment horizontal="left"/>
    </xf>
    <xf numFmtId="3" fontId="32" fillId="2" borderId="0" xfId="0" applyNumberFormat="1" applyFont="1" applyFill="1" applyBorder="1" applyAlignment="1" applyProtection="1">
      <alignment wrapText="1"/>
      <protection locked="0"/>
    </xf>
    <xf numFmtId="3" fontId="32" fillId="2" borderId="0" xfId="0" applyNumberFormat="1" applyFont="1" applyFill="1" applyBorder="1" applyAlignment="1" applyProtection="1">
      <alignment horizontal="left" wrapText="1"/>
      <protection locked="0"/>
    </xf>
    <xf numFmtId="165" fontId="32" fillId="2" borderId="0" xfId="0" applyNumberFormat="1" applyFont="1" applyFill="1" applyBorder="1" applyAlignment="1" applyProtection="1">
      <alignment horizontal="center" wrapText="1"/>
      <protection locked="0"/>
    </xf>
    <xf numFmtId="3" fontId="32" fillId="2" borderId="0" xfId="0" applyNumberFormat="1" applyFont="1" applyFill="1" applyBorder="1" applyAlignment="1"/>
    <xf numFmtId="165" fontId="17" fillId="2" borderId="0" xfId="0" quotePrefix="1" applyNumberFormat="1" applyFont="1" applyFill="1" applyBorder="1" applyAlignment="1">
      <alignment horizontal="left"/>
    </xf>
    <xf numFmtId="3" fontId="17" fillId="2" borderId="8" xfId="0" applyNumberFormat="1" applyFont="1" applyFill="1" applyBorder="1" applyAlignment="1">
      <alignment horizontal="center"/>
    </xf>
    <xf numFmtId="3" fontId="17" fillId="2" borderId="0" xfId="0" applyNumberFormat="1" applyFont="1" applyFill="1" applyBorder="1" applyAlignment="1">
      <alignment horizontal="center"/>
    </xf>
    <xf numFmtId="0" fontId="21" fillId="2" borderId="0" xfId="0" applyFont="1" applyFill="1" applyAlignment="1">
      <alignment horizontal="left" wrapText="1"/>
    </xf>
    <xf numFmtId="0" fontId="5" fillId="2" borderId="0" xfId="0" applyFont="1" applyFill="1" applyBorder="1" applyAlignment="1" applyProtection="1">
      <alignment horizontal="left"/>
      <protection locked="0"/>
    </xf>
    <xf numFmtId="0" fontId="20" fillId="2" borderId="0" xfId="0" applyFont="1" applyFill="1" applyAlignment="1">
      <alignment horizontal="left" wrapText="1"/>
    </xf>
    <xf numFmtId="0" fontId="71" fillId="2" borderId="0" xfId="0" applyFont="1" applyFill="1" applyAlignment="1" applyProtection="1">
      <alignment horizontal="left" wrapText="1"/>
    </xf>
    <xf numFmtId="0" fontId="17" fillId="2" borderId="0" xfId="0" applyFont="1" applyFill="1" applyBorder="1" applyAlignment="1" applyProtection="1">
      <alignment horizontal="left" wrapText="1"/>
    </xf>
    <xf numFmtId="0" fontId="17" fillId="2" borderId="0" xfId="0" applyFont="1" applyFill="1" applyBorder="1" applyAlignment="1" applyProtection="1">
      <alignment horizontal="left"/>
      <protection locked="0"/>
    </xf>
    <xf numFmtId="0" fontId="17" fillId="2" borderId="0" xfId="0" applyFont="1" applyFill="1" applyBorder="1" applyAlignment="1" applyProtection="1">
      <alignment horizontal="left"/>
    </xf>
    <xf numFmtId="0" fontId="17" fillId="2" borderId="3"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protection locked="0"/>
    </xf>
    <xf numFmtId="0" fontId="17" fillId="2" borderId="17" xfId="0" applyFont="1" applyFill="1" applyBorder="1" applyAlignment="1" applyProtection="1">
      <alignment horizontal="center" vertical="center" wrapText="1"/>
    </xf>
    <xf numFmtId="0" fontId="17" fillId="2" borderId="58" xfId="0" applyFont="1" applyFill="1" applyBorder="1" applyAlignment="1" applyProtection="1">
      <alignment horizontal="center" vertical="center" wrapText="1"/>
      <protection locked="0"/>
    </xf>
    <xf numFmtId="0" fontId="17" fillId="3" borderId="40" xfId="0" applyFont="1" applyFill="1" applyBorder="1" applyAlignment="1" applyProtection="1">
      <alignment horizontal="left" vertical="center" wrapText="1"/>
    </xf>
    <xf numFmtId="0" fontId="17" fillId="2" borderId="40" xfId="0" applyFont="1" applyFill="1" applyBorder="1" applyAlignment="1" applyProtection="1">
      <alignment horizontal="left" vertical="center" wrapText="1"/>
    </xf>
    <xf numFmtId="0" fontId="17" fillId="2" borderId="0" xfId="0" applyFont="1" applyFill="1" applyBorder="1" applyAlignment="1" applyProtection="1">
      <alignment horizontal="center" vertical="center"/>
    </xf>
    <xf numFmtId="0" fontId="17" fillId="2" borderId="0" xfId="0" applyFont="1" applyFill="1" applyAlignment="1" applyProtection="1">
      <alignment horizontal="left" vertical="center"/>
    </xf>
    <xf numFmtId="0" fontId="17" fillId="2" borderId="0" xfId="0" applyFont="1" applyFill="1" applyAlignment="1" applyProtection="1">
      <alignment horizontal="left"/>
    </xf>
    <xf numFmtId="0" fontId="17" fillId="2" borderId="8" xfId="0" applyFont="1" applyFill="1" applyBorder="1" applyAlignment="1" applyProtection="1">
      <alignment horizontal="center" vertical="center"/>
    </xf>
    <xf numFmtId="0" fontId="17" fillId="3" borderId="0"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protection locked="0"/>
    </xf>
    <xf numFmtId="0" fontId="17" fillId="3" borderId="57" xfId="0" applyFont="1" applyFill="1" applyBorder="1" applyAlignment="1" applyProtection="1">
      <alignment horizontal="center" vertical="center"/>
    </xf>
    <xf numFmtId="0" fontId="17" fillId="3" borderId="40" xfId="0" applyFont="1" applyFill="1" applyBorder="1" applyAlignment="1" applyProtection="1">
      <alignment horizontal="center" vertical="center"/>
    </xf>
    <xf numFmtId="0" fontId="17" fillId="3" borderId="69" xfId="0" applyFont="1" applyFill="1" applyBorder="1" applyAlignment="1" applyProtection="1">
      <alignment horizontal="center" vertical="center"/>
    </xf>
    <xf numFmtId="0" fontId="17" fillId="3" borderId="8" xfId="0" applyFont="1" applyFill="1" applyBorder="1" applyAlignment="1" applyProtection="1">
      <alignment horizontal="center" vertical="center"/>
    </xf>
    <xf numFmtId="0" fontId="17" fillId="2" borderId="2" xfId="0" applyFont="1" applyFill="1" applyBorder="1" applyAlignment="1" applyProtection="1">
      <alignment horizontal="center" vertical="center"/>
      <protection locked="0"/>
    </xf>
    <xf numFmtId="0" fontId="17" fillId="2" borderId="40" xfId="0" applyFont="1" applyFill="1" applyBorder="1" applyAlignment="1" applyProtection="1">
      <alignment horizontal="center" vertical="center"/>
    </xf>
    <xf numFmtId="37" fontId="17" fillId="3" borderId="0" xfId="0" applyNumberFormat="1" applyFont="1" applyFill="1" applyBorder="1" applyAlignment="1" applyProtection="1">
      <alignment horizontal="center" vertical="center" wrapText="1"/>
    </xf>
    <xf numFmtId="0" fontId="17" fillId="3" borderId="39"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protection locked="0"/>
    </xf>
    <xf numFmtId="0" fontId="32" fillId="2" borderId="0" xfId="0" applyFont="1" applyFill="1" applyAlignment="1" applyProtection="1">
      <alignment horizontal="center" vertical="center"/>
    </xf>
    <xf numFmtId="0" fontId="17" fillId="2" borderId="0" xfId="0" applyFont="1" applyFill="1" applyBorder="1" applyAlignment="1" applyProtection="1">
      <alignment horizontal="center"/>
      <protection locked="0"/>
    </xf>
    <xf numFmtId="0" fontId="32" fillId="2" borderId="0" xfId="0" applyFont="1" applyFill="1" applyAlignment="1" applyProtection="1">
      <alignment horizontal="center"/>
    </xf>
    <xf numFmtId="0" fontId="17" fillId="3" borderId="79" xfId="0" applyFont="1" applyFill="1" applyBorder="1" applyAlignment="1" applyProtection="1">
      <alignment horizontal="center" vertical="center"/>
    </xf>
    <xf numFmtId="0" fontId="17" fillId="3" borderId="80" xfId="0" applyFont="1" applyFill="1" applyBorder="1" applyAlignment="1" applyProtection="1">
      <alignment horizontal="center" vertical="center"/>
    </xf>
    <xf numFmtId="0" fontId="17" fillId="3" borderId="81" xfId="0" applyFont="1" applyFill="1" applyBorder="1" applyAlignment="1" applyProtection="1">
      <alignment horizontal="center" vertical="center"/>
    </xf>
    <xf numFmtId="0" fontId="17" fillId="2" borderId="82" xfId="0" applyFont="1" applyFill="1" applyBorder="1" applyAlignment="1" applyProtection="1">
      <alignment horizontal="center" vertical="center"/>
    </xf>
    <xf numFmtId="0" fontId="17" fillId="2" borderId="83" xfId="0" applyFont="1" applyFill="1" applyBorder="1" applyAlignment="1" applyProtection="1">
      <alignment horizontal="center" vertical="center"/>
    </xf>
    <xf numFmtId="0" fontId="17" fillId="2" borderId="84" xfId="0" applyFont="1" applyFill="1" applyBorder="1" applyAlignment="1" applyProtection="1">
      <alignment horizontal="center" vertical="center"/>
    </xf>
    <xf numFmtId="0" fontId="17" fillId="3" borderId="82" xfId="0" applyFont="1" applyFill="1" applyBorder="1" applyAlignment="1" applyProtection="1">
      <alignment horizontal="center" vertical="center"/>
    </xf>
    <xf numFmtId="0" fontId="17" fillId="3" borderId="83" xfId="0" applyFont="1" applyFill="1" applyBorder="1" applyAlignment="1" applyProtection="1">
      <alignment horizontal="center" vertical="center"/>
    </xf>
    <xf numFmtId="0" fontId="17" fillId="3" borderId="84"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7" fillId="2" borderId="85" xfId="0" applyFont="1" applyFill="1" applyBorder="1" applyAlignment="1" applyProtection="1">
      <alignment horizontal="center" vertical="center" wrapText="1"/>
    </xf>
    <xf numFmtId="0" fontId="17" fillId="2" borderId="86" xfId="0" applyFont="1" applyFill="1" applyBorder="1" applyAlignment="1" applyProtection="1">
      <alignment horizontal="center" vertical="center" wrapText="1"/>
    </xf>
    <xf numFmtId="0" fontId="17" fillId="2" borderId="87" xfId="0" applyFont="1" applyFill="1" applyBorder="1" applyAlignment="1" applyProtection="1">
      <alignment horizontal="center" vertical="center" wrapText="1"/>
    </xf>
    <xf numFmtId="0" fontId="16" fillId="2" borderId="0" xfId="0" applyFont="1" applyFill="1"/>
    <xf numFmtId="0" fontId="5" fillId="2" borderId="0" xfId="0" applyFont="1" applyFill="1" applyBorder="1" applyAlignment="1" applyProtection="1">
      <alignment vertical="center"/>
    </xf>
    <xf numFmtId="0" fontId="6" fillId="0" borderId="0" xfId="0" applyFont="1" applyBorder="1" applyAlignment="1">
      <alignment horizontal="center" vertical="center"/>
    </xf>
    <xf numFmtId="0" fontId="6" fillId="2" borderId="0" xfId="0" applyFont="1" applyFill="1" applyBorder="1" applyAlignment="1">
      <alignment horizontal="center" vertical="center"/>
    </xf>
    <xf numFmtId="0" fontId="5" fillId="0" borderId="4" xfId="0" applyFont="1" applyFill="1" applyBorder="1" applyAlignment="1" applyProtection="1">
      <alignment horizontal="center" vertical="center" wrapText="1"/>
    </xf>
    <xf numFmtId="6" fontId="5" fillId="2" borderId="4" xfId="1" applyNumberFormat="1" applyFont="1" applyFill="1" applyBorder="1" applyAlignment="1">
      <alignment horizontal="center" vertical="center"/>
    </xf>
    <xf numFmtId="6" fontId="5" fillId="0" borderId="4" xfId="1" applyNumberFormat="1" applyFont="1" applyFill="1" applyBorder="1" applyAlignment="1">
      <alignment horizontal="center" vertical="center"/>
    </xf>
    <xf numFmtId="0" fontId="6"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32" fillId="5" borderId="2" xfId="0" applyFont="1" applyFill="1" applyBorder="1" applyAlignment="1" applyProtection="1">
      <alignment horizontal="left" vertical="top"/>
    </xf>
    <xf numFmtId="6" fontId="32" fillId="2" borderId="0" xfId="1" applyNumberFormat="1" applyFont="1" applyFill="1" applyBorder="1" applyAlignment="1">
      <alignment horizontal="left"/>
    </xf>
    <xf numFmtId="0" fontId="32" fillId="5" borderId="2" xfId="0" applyFont="1" applyFill="1" applyBorder="1" applyAlignment="1" applyProtection="1">
      <alignment horizontal="left"/>
    </xf>
    <xf numFmtId="0" fontId="32" fillId="3" borderId="2" xfId="0" applyFont="1" applyFill="1" applyBorder="1" applyAlignment="1" applyProtection="1">
      <alignment horizontal="left" vertical="top"/>
    </xf>
    <xf numFmtId="0" fontId="32" fillId="14" borderId="2" xfId="0" applyFont="1" applyFill="1" applyBorder="1" applyAlignment="1" applyProtection="1">
      <alignment horizontal="left" vertical="top"/>
    </xf>
    <xf numFmtId="0" fontId="32" fillId="10" borderId="2" xfId="0" applyFont="1" applyFill="1" applyBorder="1" applyAlignment="1" applyProtection="1">
      <alignment horizontal="left" vertical="top"/>
    </xf>
    <xf numFmtId="0" fontId="32" fillId="10" borderId="0" xfId="0" applyFont="1" applyFill="1" applyBorder="1" applyAlignment="1" applyProtection="1">
      <alignment horizontal="left" wrapText="1"/>
    </xf>
    <xf numFmtId="0" fontId="32" fillId="11" borderId="2" xfId="0" applyFont="1" applyFill="1" applyBorder="1" applyAlignment="1" applyProtection="1">
      <alignment horizontal="left" vertical="top"/>
    </xf>
    <xf numFmtId="0" fontId="32" fillId="15" borderId="2" xfId="0" applyFont="1" applyFill="1" applyBorder="1" applyAlignment="1" applyProtection="1">
      <alignment horizontal="left" vertical="top"/>
    </xf>
    <xf numFmtId="0" fontId="17" fillId="2" borderId="40" xfId="0" applyFont="1" applyFill="1" applyBorder="1" applyAlignment="1" applyProtection="1">
      <alignment horizontal="right" vertical="top" wrapText="1"/>
    </xf>
    <xf numFmtId="6" fontId="32" fillId="5" borderId="2" xfId="1" applyNumberFormat="1" applyFont="1" applyFill="1" applyBorder="1" applyAlignment="1">
      <alignment horizontal="right"/>
    </xf>
    <xf numFmtId="6" fontId="32" fillId="5" borderId="2" xfId="0" applyNumberFormat="1" applyFont="1" applyFill="1" applyBorder="1" applyAlignment="1">
      <alignment horizontal="right"/>
    </xf>
    <xf numFmtId="0" fontId="6" fillId="5" borderId="0" xfId="0" applyFont="1" applyFill="1" applyBorder="1" applyAlignment="1">
      <alignment horizontal="right"/>
    </xf>
    <xf numFmtId="0" fontId="6" fillId="0" borderId="0" xfId="0" applyFont="1" applyBorder="1" applyAlignment="1">
      <alignment horizontal="right"/>
    </xf>
    <xf numFmtId="0" fontId="5" fillId="2" borderId="0" xfId="0" applyFont="1" applyFill="1" applyBorder="1" applyAlignment="1" applyProtection="1">
      <alignment horizontal="right" vertical="top" wrapText="1"/>
    </xf>
    <xf numFmtId="0" fontId="32" fillId="2" borderId="0" xfId="0" applyFont="1" applyFill="1" applyBorder="1" applyAlignment="1">
      <alignment horizontal="right"/>
    </xf>
    <xf numFmtId="0" fontId="17" fillId="2" borderId="40" xfId="0" applyFont="1" applyFill="1" applyBorder="1" applyAlignment="1" applyProtection="1">
      <alignment horizontal="right" vertical="top"/>
    </xf>
    <xf numFmtId="0" fontId="5" fillId="2" borderId="0" xfId="0" applyFont="1" applyFill="1" applyBorder="1" applyAlignment="1" applyProtection="1">
      <alignment horizontal="right" vertical="top"/>
    </xf>
    <xf numFmtId="0" fontId="6" fillId="0" borderId="0" xfId="0" applyFont="1" applyFill="1" applyBorder="1" applyAlignment="1">
      <alignment horizontal="right"/>
    </xf>
    <xf numFmtId="0" fontId="17" fillId="2" borderId="40" xfId="0" applyFont="1" applyFill="1" applyBorder="1" applyAlignment="1" applyProtection="1">
      <alignment horizontal="right" wrapText="1"/>
    </xf>
    <xf numFmtId="0" fontId="6" fillId="11" borderId="0" xfId="0" applyFont="1" applyFill="1" applyBorder="1" applyAlignment="1">
      <alignment horizontal="right"/>
    </xf>
    <xf numFmtId="0" fontId="5" fillId="2" borderId="0" xfId="0" applyFont="1" applyFill="1" applyBorder="1" applyAlignment="1" applyProtection="1">
      <alignment horizontal="right" wrapText="1"/>
    </xf>
    <xf numFmtId="0" fontId="6" fillId="14" borderId="0" xfId="0" applyFont="1" applyFill="1" applyBorder="1" applyAlignment="1">
      <alignment horizontal="right"/>
    </xf>
    <xf numFmtId="37" fontId="17" fillId="2" borderId="40" xfId="0" applyNumberFormat="1" applyFont="1" applyFill="1" applyBorder="1" applyAlignment="1" applyProtection="1">
      <alignment horizontal="right"/>
    </xf>
    <xf numFmtId="37" fontId="5" fillId="2" borderId="0" xfId="0" applyNumberFormat="1" applyFont="1" applyFill="1" applyBorder="1" applyAlignment="1" applyProtection="1">
      <alignment horizontal="right"/>
    </xf>
    <xf numFmtId="0" fontId="6" fillId="3" borderId="0" xfId="0" applyFont="1" applyFill="1" applyBorder="1" applyAlignment="1">
      <alignment horizontal="right"/>
    </xf>
    <xf numFmtId="0" fontId="66" fillId="2" borderId="70" xfId="0" applyFont="1" applyFill="1" applyBorder="1" applyAlignment="1">
      <alignment horizontal="right"/>
    </xf>
    <xf numFmtId="0" fontId="5" fillId="0" borderId="0" xfId="0" applyFont="1" applyBorder="1" applyAlignment="1">
      <alignment horizontal="right"/>
    </xf>
    <xf numFmtId="0" fontId="17" fillId="2" borderId="58" xfId="0" applyFont="1" applyFill="1" applyBorder="1" applyAlignment="1" applyProtection="1">
      <alignment horizontal="left" vertical="top"/>
    </xf>
    <xf numFmtId="0" fontId="17" fillId="2" borderId="59" xfId="0" applyFont="1" applyFill="1" applyBorder="1" applyAlignment="1" applyProtection="1">
      <alignment horizontal="left" wrapText="1"/>
    </xf>
    <xf numFmtId="6" fontId="17" fillId="2" borderId="59" xfId="1" applyNumberFormat="1" applyFont="1" applyFill="1" applyBorder="1" applyAlignment="1">
      <alignment horizontal="right"/>
    </xf>
    <xf numFmtId="6" fontId="66" fillId="2" borderId="59" xfId="1" applyNumberFormat="1" applyFont="1" applyFill="1" applyBorder="1" applyAlignment="1">
      <alignment horizontal="right"/>
    </xf>
    <xf numFmtId="6" fontId="17" fillId="2" borderId="58" xfId="1" applyNumberFormat="1" applyFont="1" applyFill="1" applyBorder="1" applyAlignment="1">
      <alignment horizontal="right"/>
    </xf>
    <xf numFmtId="0" fontId="17" fillId="2" borderId="59" xfId="0" applyFont="1" applyFill="1" applyBorder="1" applyAlignment="1">
      <alignment horizontal="right"/>
    </xf>
    <xf numFmtId="0" fontId="17" fillId="2" borderId="60" xfId="0" applyFont="1" applyFill="1" applyBorder="1" applyAlignment="1">
      <alignment horizontal="right"/>
    </xf>
    <xf numFmtId="0" fontId="17" fillId="2" borderId="58" xfId="0" applyFont="1" applyFill="1" applyBorder="1" applyAlignment="1">
      <alignment horizontal="right"/>
    </xf>
    <xf numFmtId="0" fontId="17" fillId="2" borderId="26" xfId="0" applyFont="1" applyFill="1" applyBorder="1" applyAlignment="1" applyProtection="1">
      <alignment horizontal="left" vertical="top"/>
    </xf>
    <xf numFmtId="6" fontId="17" fillId="2" borderId="3" xfId="1" applyNumberFormat="1" applyFont="1" applyFill="1" applyBorder="1" applyAlignment="1">
      <alignment horizontal="right"/>
    </xf>
    <xf numFmtId="6" fontId="17" fillId="2" borderId="3" xfId="1" applyNumberFormat="1" applyFont="1" applyFill="1" applyBorder="1" applyAlignment="1" applyProtection="1">
      <alignment horizontal="right" vertical="top" wrapText="1"/>
    </xf>
    <xf numFmtId="6" fontId="17" fillId="2" borderId="57" xfId="0" applyNumberFormat="1" applyFont="1" applyFill="1" applyBorder="1" applyAlignment="1">
      <alignment horizontal="right"/>
    </xf>
    <xf numFmtId="6" fontId="17" fillId="2" borderId="26" xfId="1" applyNumberFormat="1" applyFont="1" applyFill="1" applyBorder="1" applyAlignment="1">
      <alignment horizontal="right"/>
    </xf>
    <xf numFmtId="6" fontId="17" fillId="2" borderId="3" xfId="0" applyNumberFormat="1" applyFont="1" applyFill="1" applyBorder="1" applyAlignment="1">
      <alignment horizontal="right"/>
    </xf>
    <xf numFmtId="6" fontId="17" fillId="2" borderId="56" xfId="0" applyNumberFormat="1" applyFont="1" applyFill="1" applyBorder="1" applyAlignment="1">
      <alignment horizontal="right"/>
    </xf>
    <xf numFmtId="6" fontId="17" fillId="2" borderId="26" xfId="0" applyNumberFormat="1" applyFont="1" applyFill="1" applyBorder="1" applyAlignment="1">
      <alignment horizontal="right"/>
    </xf>
    <xf numFmtId="0" fontId="24" fillId="2" borderId="3" xfId="0" applyFont="1" applyFill="1" applyBorder="1" applyAlignment="1" applyProtection="1">
      <alignment horizontal="left" wrapText="1"/>
    </xf>
    <xf numFmtId="0" fontId="8" fillId="5" borderId="59" xfId="0" applyFont="1" applyFill="1" applyBorder="1" applyAlignment="1">
      <alignment horizontal="left" vertical="top" wrapText="1"/>
    </xf>
    <xf numFmtId="0" fontId="87" fillId="2" borderId="0" xfId="0" applyFont="1" applyFill="1" applyAlignment="1" applyProtection="1">
      <alignment horizontal="left" vertical="center"/>
    </xf>
    <xf numFmtId="0" fontId="70" fillId="0" borderId="8" xfId="0" applyFont="1" applyFill="1" applyBorder="1" applyAlignment="1" applyProtection="1">
      <alignment horizontal="left" vertical="center" indent="1"/>
    </xf>
    <xf numFmtId="0" fontId="70" fillId="0" borderId="14" xfId="0" applyFont="1" applyFill="1" applyBorder="1" applyAlignment="1" applyProtection="1">
      <alignment horizontal="left" vertical="center" wrapText="1" indent="1"/>
    </xf>
    <xf numFmtId="6" fontId="7" fillId="0" borderId="8" xfId="0" applyNumberFormat="1" applyFont="1" applyFill="1" applyBorder="1" applyAlignment="1" applyProtection="1">
      <protection locked="0"/>
    </xf>
    <xf numFmtId="6" fontId="7" fillId="0" borderId="8" xfId="0" applyNumberFormat="1" applyFont="1" applyFill="1" applyBorder="1" applyAlignment="1" applyProtection="1">
      <alignment wrapText="1"/>
      <protection locked="0"/>
    </xf>
    <xf numFmtId="0" fontId="8" fillId="2" borderId="39" xfId="0" applyFont="1" applyFill="1" applyBorder="1" applyAlignment="1">
      <alignment horizontal="left" vertical="top" wrapText="1"/>
    </xf>
    <xf numFmtId="6" fontId="1" fillId="0" borderId="8" xfId="1" applyNumberFormat="1" applyFont="1" applyFill="1" applyBorder="1" applyAlignment="1" applyProtection="1">
      <alignment horizontal="right"/>
      <protection locked="0"/>
    </xf>
    <xf numFmtId="6" fontId="69" fillId="0" borderId="8" xfId="1" applyNumberFormat="1" applyFont="1" applyFill="1" applyBorder="1" applyAlignment="1" applyProtection="1">
      <alignment horizontal="right"/>
    </xf>
    <xf numFmtId="6" fontId="70" fillId="0" borderId="8" xfId="1" applyNumberFormat="1" applyFont="1" applyFill="1" applyBorder="1" applyAlignment="1" applyProtection="1">
      <alignment horizontal="right"/>
      <protection locked="0"/>
    </xf>
    <xf numFmtId="6" fontId="70" fillId="5" borderId="8" xfId="1" applyNumberFormat="1" applyFont="1" applyFill="1" applyBorder="1" applyAlignment="1" applyProtection="1">
      <alignment horizontal="right"/>
    </xf>
    <xf numFmtId="6" fontId="69" fillId="2" borderId="8" xfId="1" applyNumberFormat="1" applyFont="1" applyFill="1" applyBorder="1" applyAlignment="1" applyProtection="1">
      <alignment horizontal="right"/>
    </xf>
    <xf numFmtId="6" fontId="69" fillId="5" borderId="8" xfId="1" applyNumberFormat="1" applyFont="1" applyFill="1" applyBorder="1" applyAlignment="1" applyProtection="1">
      <alignment horizontal="right"/>
    </xf>
    <xf numFmtId="6" fontId="115" fillId="6" borderId="8" xfId="1" applyNumberFormat="1" applyFont="1" applyFill="1" applyBorder="1" applyAlignment="1" applyProtection="1">
      <alignment horizontal="right"/>
    </xf>
    <xf numFmtId="6" fontId="116" fillId="0" borderId="8" xfId="1" applyNumberFormat="1" applyFont="1" applyFill="1" applyBorder="1" applyAlignment="1" applyProtection="1">
      <alignment horizontal="right"/>
      <protection locked="0"/>
    </xf>
    <xf numFmtId="169" fontId="32" fillId="2" borderId="0" xfId="0" applyNumberFormat="1" applyFont="1" applyFill="1" applyAlignment="1">
      <alignment horizontal="left" vertical="center"/>
    </xf>
    <xf numFmtId="0" fontId="32" fillId="2" borderId="0" xfId="0" applyFont="1" applyFill="1" applyAlignment="1">
      <alignment horizontal="left" vertical="center"/>
    </xf>
    <xf numFmtId="170" fontId="32" fillId="2" borderId="0" xfId="0" applyNumberFormat="1" applyFont="1" applyFill="1" applyBorder="1" applyProtection="1"/>
    <xf numFmtId="0" fontId="36" fillId="2" borderId="67" xfId="0" applyFont="1" applyFill="1" applyBorder="1" applyProtection="1"/>
    <xf numFmtId="0" fontId="36" fillId="2" borderId="36" xfId="0" applyFont="1" applyFill="1" applyBorder="1" applyProtection="1"/>
    <xf numFmtId="0" fontId="36" fillId="2" borderId="66" xfId="0" applyFont="1" applyFill="1" applyBorder="1" applyAlignment="1" applyProtection="1">
      <alignment horizontal="center"/>
    </xf>
    <xf numFmtId="0" fontId="36" fillId="2" borderId="37" xfId="0" applyFont="1" applyFill="1" applyBorder="1" applyProtection="1"/>
    <xf numFmtId="0" fontId="17" fillId="2" borderId="39" xfId="0" applyFont="1" applyFill="1" applyBorder="1" applyAlignment="1" applyProtection="1">
      <alignment vertical="center" wrapText="1"/>
    </xf>
    <xf numFmtId="10" fontId="36" fillId="2" borderId="66" xfId="11" applyNumberFormat="1" applyFont="1" applyFill="1" applyBorder="1" applyAlignment="1" applyProtection="1">
      <alignment horizontal="center"/>
    </xf>
    <xf numFmtId="0" fontId="66" fillId="2" borderId="67" xfId="0" applyFont="1" applyFill="1" applyBorder="1" applyProtection="1"/>
    <xf numFmtId="0" fontId="36" fillId="2" borderId="36" xfId="0" quotePrefix="1" applyFont="1" applyFill="1" applyBorder="1" applyAlignment="1" applyProtection="1">
      <alignment horizontal="center"/>
    </xf>
    <xf numFmtId="9" fontId="36" fillId="2" borderId="66" xfId="11" applyFont="1" applyFill="1" applyBorder="1" applyAlignment="1" applyProtection="1">
      <alignment horizontal="center"/>
    </xf>
    <xf numFmtId="0" fontId="66" fillId="2" borderId="36" xfId="0" quotePrefix="1" applyFont="1" applyFill="1" applyBorder="1" applyAlignment="1" applyProtection="1">
      <alignment horizontal="center"/>
    </xf>
    <xf numFmtId="9" fontId="36" fillId="2" borderId="38" xfId="11" applyFont="1" applyFill="1" applyBorder="1" applyAlignment="1" applyProtection="1">
      <alignment horizontal="center"/>
    </xf>
    <xf numFmtId="0" fontId="66" fillId="2" borderId="37" xfId="0" applyFont="1" applyFill="1" applyBorder="1" applyProtection="1"/>
    <xf numFmtId="0" fontId="6" fillId="2" borderId="0" xfId="0" applyFont="1" applyFill="1" applyBorder="1" applyAlignment="1" applyProtection="1">
      <alignment vertical="center"/>
    </xf>
    <xf numFmtId="2" fontId="36" fillId="2" borderId="67" xfId="0" applyNumberFormat="1" applyFont="1" applyFill="1" applyBorder="1" applyAlignment="1" applyProtection="1">
      <alignment horizontal="center" vertical="center"/>
    </xf>
    <xf numFmtId="2" fontId="36" fillId="2" borderId="36" xfId="0" applyNumberFormat="1" applyFont="1" applyFill="1" applyBorder="1" applyAlignment="1" applyProtection="1">
      <alignment horizontal="center" vertical="center"/>
    </xf>
    <xf numFmtId="2" fontId="36" fillId="2" borderId="66" xfId="0" applyNumberFormat="1" applyFont="1" applyFill="1" applyBorder="1" applyAlignment="1" applyProtection="1">
      <alignment horizontal="center" vertical="center"/>
    </xf>
    <xf numFmtId="2" fontId="36" fillId="2" borderId="36" xfId="0" quotePrefix="1" applyNumberFormat="1" applyFont="1" applyFill="1" applyBorder="1" applyAlignment="1" applyProtection="1">
      <alignment horizontal="center" vertical="center"/>
    </xf>
    <xf numFmtId="2" fontId="36" fillId="2" borderId="37" xfId="0" applyNumberFormat="1" applyFont="1" applyFill="1" applyBorder="1" applyAlignment="1" applyProtection="1">
      <alignment horizontal="center" vertical="center"/>
    </xf>
    <xf numFmtId="2" fontId="36" fillId="2" borderId="38" xfId="0" applyNumberFormat="1" applyFont="1" applyFill="1" applyBorder="1" applyAlignment="1" applyProtection="1">
      <alignment horizontal="center" vertical="center"/>
    </xf>
    <xf numFmtId="0" fontId="6" fillId="2" borderId="0" xfId="0" applyFont="1" applyFill="1" applyAlignment="1" applyProtection="1">
      <alignment vertical="center"/>
    </xf>
    <xf numFmtId="0" fontId="17" fillId="2" borderId="4" xfId="0" applyFont="1" applyFill="1" applyBorder="1" applyAlignment="1" applyProtection="1">
      <alignment horizontal="right"/>
    </xf>
    <xf numFmtId="0" fontId="17" fillId="2" borderId="2" xfId="0" applyFont="1" applyFill="1" applyBorder="1" applyAlignment="1">
      <alignment horizontal="center"/>
    </xf>
    <xf numFmtId="165" fontId="66" fillId="2" borderId="2" xfId="0" applyNumberFormat="1" applyFont="1" applyFill="1" applyBorder="1" applyAlignment="1">
      <alignment horizontal="center" vertical="center" wrapText="1"/>
    </xf>
    <xf numFmtId="165" fontId="66" fillId="2" borderId="0" xfId="0" applyNumberFormat="1" applyFont="1" applyFill="1" applyBorder="1" applyAlignment="1">
      <alignment horizontal="center" vertical="center" wrapText="1"/>
    </xf>
    <xf numFmtId="43" fontId="66" fillId="2" borderId="39" xfId="0" applyNumberFormat="1" applyFont="1" applyFill="1" applyBorder="1" applyAlignment="1">
      <alignment horizontal="center"/>
    </xf>
    <xf numFmtId="43" fontId="66" fillId="2" borderId="30" xfId="0" applyNumberFormat="1" applyFont="1" applyFill="1" applyBorder="1" applyAlignment="1">
      <alignment horizontal="center"/>
    </xf>
    <xf numFmtId="165" fontId="66" fillId="2" borderId="35" xfId="0" applyNumberFormat="1" applyFont="1" applyFill="1" applyBorder="1" applyAlignment="1">
      <alignment horizontal="center" vertical="center" wrapText="1"/>
    </xf>
    <xf numFmtId="165" fontId="66" fillId="2" borderId="35" xfId="0" applyNumberFormat="1" applyFont="1" applyFill="1" applyBorder="1" applyAlignment="1">
      <alignment horizontal="center"/>
    </xf>
    <xf numFmtId="165" fontId="66" fillId="2" borderId="39" xfId="0" applyNumberFormat="1" applyFont="1" applyFill="1" applyBorder="1" applyAlignment="1">
      <alignment horizontal="center"/>
    </xf>
    <xf numFmtId="2" fontId="6" fillId="2" borderId="0" xfId="0" applyNumberFormat="1" applyFont="1" applyFill="1" applyBorder="1" applyAlignment="1">
      <alignment horizontal="center"/>
    </xf>
    <xf numFmtId="2" fontId="36" fillId="2" borderId="16" xfId="0" applyNumberFormat="1" applyFont="1" applyFill="1" applyBorder="1" applyAlignment="1">
      <alignment horizontal="center" vertical="center"/>
    </xf>
    <xf numFmtId="2" fontId="32" fillId="2" borderId="17" xfId="0" applyNumberFormat="1" applyFont="1" applyFill="1" applyBorder="1" applyAlignment="1">
      <alignment horizontal="center" vertical="center"/>
    </xf>
    <xf numFmtId="2" fontId="36" fillId="2" borderId="17" xfId="0" applyNumberFormat="1" applyFont="1" applyFill="1" applyBorder="1" applyAlignment="1">
      <alignment horizontal="center" vertical="center"/>
    </xf>
    <xf numFmtId="2" fontId="36" fillId="2" borderId="38" xfId="0" applyNumberFormat="1" applyFont="1" applyFill="1" applyBorder="1" applyAlignment="1">
      <alignment horizontal="center" vertical="center"/>
    </xf>
    <xf numFmtId="2" fontId="36" fillId="2" borderId="18" xfId="11" applyNumberFormat="1" applyFont="1" applyFill="1" applyBorder="1" applyAlignment="1">
      <alignment horizontal="center" vertical="center"/>
    </xf>
    <xf numFmtId="2" fontId="36" fillId="2" borderId="37" xfId="11" applyNumberFormat="1" applyFont="1" applyFill="1" applyBorder="1" applyAlignment="1">
      <alignment horizontal="center" vertical="center"/>
    </xf>
    <xf numFmtId="10" fontId="36" fillId="2" borderId="18" xfId="11" applyNumberFormat="1" applyFont="1" applyFill="1" applyBorder="1" applyAlignment="1">
      <alignment horizontal="center" vertical="center"/>
    </xf>
    <xf numFmtId="10" fontId="36" fillId="2" borderId="17" xfId="11" applyNumberFormat="1" applyFont="1" applyFill="1" applyBorder="1" applyAlignment="1">
      <alignment horizontal="center" vertical="center"/>
    </xf>
    <xf numFmtId="10" fontId="36" fillId="2" borderId="37" xfId="11" applyNumberFormat="1" applyFont="1" applyFill="1" applyBorder="1" applyAlignment="1">
      <alignment horizontal="center" vertical="center"/>
    </xf>
    <xf numFmtId="10" fontId="36" fillId="2" borderId="38" xfId="11" applyNumberFormat="1" applyFont="1" applyFill="1" applyBorder="1" applyAlignment="1">
      <alignment horizontal="center" vertical="center"/>
    </xf>
    <xf numFmtId="0" fontId="32" fillId="2" borderId="54" xfId="0" applyFont="1" applyFill="1" applyBorder="1" applyAlignment="1">
      <alignment horizontal="center" vertical="center" wrapText="1"/>
    </xf>
    <xf numFmtId="2" fontId="5" fillId="2" borderId="0" xfId="0" applyNumberFormat="1" applyFont="1" applyFill="1" applyAlignment="1">
      <alignment horizontal="center"/>
    </xf>
    <xf numFmtId="167" fontId="6" fillId="2" borderId="0" xfId="1" applyFont="1" applyFill="1" applyAlignment="1"/>
    <xf numFmtId="0" fontId="6" fillId="2" borderId="0" xfId="0" applyFont="1" applyFill="1" applyBorder="1" applyAlignment="1">
      <alignment horizontal="right"/>
    </xf>
    <xf numFmtId="0" fontId="30" fillId="2" borderId="0" xfId="0" applyFont="1" applyFill="1" applyAlignment="1">
      <alignment horizontal="left" vertical="center" wrapText="1"/>
    </xf>
    <xf numFmtId="165" fontId="30" fillId="2" borderId="0" xfId="0" applyNumberFormat="1" applyFont="1" applyFill="1" applyAlignment="1">
      <alignment horizontal="left" vertical="center" wrapText="1"/>
    </xf>
    <xf numFmtId="165" fontId="35" fillId="0" borderId="8" xfId="0" applyNumberFormat="1" applyFont="1" applyFill="1" applyBorder="1" applyAlignment="1">
      <alignment horizontal="center" vertical="center" wrapText="1"/>
    </xf>
    <xf numFmtId="6" fontId="32" fillId="2" borderId="0" xfId="1" applyNumberFormat="1" applyFont="1" applyFill="1" applyBorder="1" applyAlignment="1">
      <alignment horizontal="right" vertical="center"/>
    </xf>
    <xf numFmtId="6" fontId="83" fillId="2" borderId="0" xfId="1" applyNumberFormat="1" applyFont="1" applyFill="1" applyBorder="1" applyAlignment="1">
      <alignment horizontal="center" vertical="center"/>
    </xf>
    <xf numFmtId="6" fontId="32" fillId="2" borderId="0" xfId="0" applyNumberFormat="1" applyFont="1" applyFill="1" applyBorder="1" applyAlignment="1" applyProtection="1">
      <alignment horizontal="center" vertical="center"/>
      <protection locked="0"/>
    </xf>
    <xf numFmtId="6" fontId="36" fillId="17" borderId="0" xfId="0" applyNumberFormat="1" applyFont="1" applyFill="1" applyBorder="1" applyAlignment="1">
      <alignment vertical="center"/>
    </xf>
    <xf numFmtId="6" fontId="32" fillId="2" borderId="55" xfId="1" applyNumberFormat="1" applyFont="1" applyFill="1" applyBorder="1" applyAlignment="1">
      <alignment horizontal="right" vertical="center"/>
    </xf>
    <xf numFmtId="6" fontId="83" fillId="2" borderId="55" xfId="1" applyNumberFormat="1" applyFont="1" applyFill="1" applyBorder="1" applyAlignment="1">
      <alignment horizontal="center" vertical="center"/>
    </xf>
    <xf numFmtId="6" fontId="32" fillId="2" borderId="55" xfId="0" applyNumberFormat="1" applyFont="1" applyFill="1" applyBorder="1" applyAlignment="1" applyProtection="1">
      <alignment horizontal="center" vertical="center"/>
      <protection locked="0"/>
    </xf>
    <xf numFmtId="6" fontId="32" fillId="2" borderId="55" xfId="0" applyNumberFormat="1" applyFont="1" applyFill="1" applyBorder="1" applyAlignment="1">
      <alignment horizontal="center" vertical="center"/>
    </xf>
    <xf numFmtId="6" fontId="36" fillId="17" borderId="55" xfId="0" applyNumberFormat="1" applyFont="1" applyFill="1" applyBorder="1" applyAlignment="1">
      <alignment vertical="center"/>
    </xf>
    <xf numFmtId="6" fontId="32" fillId="2" borderId="71" xfId="0" applyNumberFormat="1" applyFont="1" applyFill="1" applyBorder="1" applyAlignment="1">
      <alignment horizontal="center" vertical="center"/>
    </xf>
    <xf numFmtId="6" fontId="32" fillId="2" borderId="71" xfId="0" applyNumberFormat="1" applyFont="1" applyFill="1" applyBorder="1" applyAlignment="1">
      <alignment horizontal="right" vertical="center"/>
    </xf>
    <xf numFmtId="6" fontId="32" fillId="2" borderId="71" xfId="0" applyNumberFormat="1" applyFont="1" applyFill="1" applyBorder="1" applyAlignment="1" applyProtection="1">
      <alignment horizontal="center" vertical="center"/>
      <protection locked="0"/>
    </xf>
    <xf numFmtId="6" fontId="32" fillId="2" borderId="71" xfId="0" applyNumberFormat="1" applyFont="1" applyFill="1" applyBorder="1" applyAlignment="1">
      <alignment vertical="center"/>
    </xf>
    <xf numFmtId="6" fontId="36" fillId="0" borderId="71" xfId="0" applyNumberFormat="1" applyFont="1" applyFill="1" applyBorder="1" applyAlignment="1">
      <alignment vertical="center"/>
    </xf>
    <xf numFmtId="6" fontId="66" fillId="3" borderId="39" xfId="0" applyNumberFormat="1" applyFont="1" applyFill="1" applyBorder="1"/>
    <xf numFmtId="6" fontId="17" fillId="3" borderId="40" xfId="0" applyNumberFormat="1" applyFont="1" applyFill="1" applyBorder="1"/>
    <xf numFmtId="0" fontId="77" fillId="2" borderId="0" xfId="0" applyFont="1" applyFill="1" applyBorder="1" applyAlignment="1">
      <alignment horizontal="center"/>
    </xf>
    <xf numFmtId="0" fontId="7" fillId="2" borderId="0" xfId="0" applyFont="1" applyFill="1" applyProtection="1"/>
    <xf numFmtId="0" fontId="117" fillId="2" borderId="0" xfId="0" applyFont="1" applyFill="1" applyBorder="1" applyAlignment="1">
      <alignment horizontal="center" vertical="top" wrapText="1"/>
    </xf>
    <xf numFmtId="0" fontId="117" fillId="2" borderId="0" xfId="0" applyFont="1" applyFill="1" applyBorder="1" applyAlignment="1">
      <alignment vertical="top" wrapText="1"/>
    </xf>
    <xf numFmtId="0" fontId="17" fillId="2" borderId="55" xfId="0" applyFont="1" applyFill="1" applyBorder="1" applyAlignment="1">
      <alignment horizontal="left" vertical="center" wrapText="1"/>
    </xf>
    <xf numFmtId="0" fontId="17" fillId="2" borderId="55" xfId="1" applyNumberFormat="1" applyFont="1" applyFill="1" applyBorder="1" applyAlignment="1">
      <alignment horizontal="right" vertical="center" wrapText="1"/>
    </xf>
    <xf numFmtId="6" fontId="64" fillId="2" borderId="88" xfId="0" applyNumberFormat="1" applyFont="1" applyFill="1" applyBorder="1" applyAlignment="1">
      <alignment horizontal="right" vertical="center" wrapText="1"/>
    </xf>
    <xf numFmtId="0" fontId="6" fillId="2" borderId="88" xfId="0" applyFont="1" applyFill="1" applyBorder="1" applyAlignment="1">
      <alignment horizontal="left" vertical="center" wrapText="1"/>
    </xf>
    <xf numFmtId="6" fontId="32" fillId="2" borderId="0" xfId="1" applyNumberFormat="1" applyFont="1" applyFill="1" applyBorder="1"/>
    <xf numFmtId="6" fontId="32" fillId="3" borderId="0" xfId="1" applyNumberFormat="1" applyFont="1" applyFill="1" applyBorder="1"/>
    <xf numFmtId="0" fontId="32" fillId="3" borderId="0" xfId="0" applyFont="1" applyFill="1" applyBorder="1" applyAlignment="1">
      <alignment horizontal="left" vertical="center" wrapText="1"/>
    </xf>
    <xf numFmtId="0" fontId="24" fillId="2" borderId="88" xfId="0" applyFont="1" applyFill="1" applyBorder="1" applyAlignment="1">
      <alignment horizontal="left" vertical="center" wrapText="1"/>
    </xf>
    <xf numFmtId="6" fontId="17" fillId="3" borderId="0" xfId="1" applyNumberFormat="1" applyFont="1" applyFill="1" applyBorder="1"/>
    <xf numFmtId="6" fontId="17" fillId="2" borderId="0" xfId="1" applyNumberFormat="1" applyFont="1" applyFill="1" applyBorder="1"/>
    <xf numFmtId="0" fontId="1" fillId="0" borderId="8" xfId="0" applyNumberFormat="1" applyFont="1" applyFill="1" applyBorder="1" applyAlignment="1">
      <alignment horizontal="left" wrapText="1"/>
    </xf>
    <xf numFmtId="0" fontId="1" fillId="0" borderId="8" xfId="0" applyNumberFormat="1" applyFont="1" applyFill="1" applyBorder="1" applyAlignment="1">
      <alignment horizontal="left" vertical="center" wrapText="1"/>
    </xf>
    <xf numFmtId="0" fontId="1" fillId="13" borderId="8" xfId="0" applyNumberFormat="1" applyFont="1" applyFill="1" applyBorder="1" applyAlignment="1">
      <alignment horizontal="left" vertical="center" wrapText="1"/>
    </xf>
    <xf numFmtId="0" fontId="1" fillId="13" borderId="8" xfId="0" applyNumberFormat="1" applyFont="1" applyFill="1" applyBorder="1" applyAlignment="1">
      <alignment horizontal="left"/>
    </xf>
    <xf numFmtId="0" fontId="1" fillId="0" borderId="8" xfId="0" applyNumberFormat="1" applyFont="1" applyBorder="1" applyAlignment="1">
      <alignment horizontal="left" wrapText="1"/>
    </xf>
    <xf numFmtId="0" fontId="1" fillId="0" borderId="8" xfId="0" applyNumberFormat="1" applyFont="1" applyBorder="1" applyAlignment="1">
      <alignment horizontal="left"/>
    </xf>
    <xf numFmtId="0" fontId="1" fillId="13" borderId="8" xfId="0" applyNumberFormat="1" applyFont="1" applyFill="1" applyBorder="1" applyAlignment="1">
      <alignment horizontal="left" wrapText="1"/>
    </xf>
    <xf numFmtId="0" fontId="1" fillId="0" borderId="8" xfId="11" applyNumberFormat="1" applyFont="1" applyFill="1" applyBorder="1" applyAlignment="1" applyProtection="1">
      <alignment horizontal="left" wrapText="1"/>
    </xf>
    <xf numFmtId="0" fontId="67" fillId="0" borderId="8" xfId="11" applyNumberFormat="1" applyFont="1" applyFill="1" applyBorder="1" applyAlignment="1" applyProtection="1">
      <alignment horizontal="left" wrapText="1"/>
    </xf>
    <xf numFmtId="0" fontId="68" fillId="0" borderId="8" xfId="11" applyNumberFormat="1" applyFont="1" applyFill="1" applyBorder="1" applyAlignment="1" applyProtection="1">
      <alignment horizontal="left" wrapText="1"/>
    </xf>
    <xf numFmtId="0" fontId="81" fillId="0" borderId="8" xfId="11" applyNumberFormat="1" applyFont="1" applyFill="1" applyBorder="1" applyAlignment="1" applyProtection="1">
      <alignment horizontal="left" wrapText="1"/>
    </xf>
    <xf numFmtId="165" fontId="32" fillId="2" borderId="0" xfId="0" applyNumberFormat="1" applyFont="1" applyFill="1" applyAlignment="1">
      <alignment horizontal="left"/>
    </xf>
    <xf numFmtId="165" fontId="36" fillId="0" borderId="8" xfId="0" applyNumberFormat="1" applyFont="1" applyFill="1" applyBorder="1" applyAlignment="1">
      <alignment horizontal="right"/>
    </xf>
    <xf numFmtId="165" fontId="36" fillId="13" borderId="8" xfId="0" applyNumberFormat="1" applyFont="1" applyFill="1" applyBorder="1" applyAlignment="1">
      <alignment horizontal="right"/>
    </xf>
    <xf numFmtId="165" fontId="32" fillId="13" borderId="8" xfId="0" applyNumberFormat="1" applyFont="1" applyFill="1" applyBorder="1" applyAlignment="1" applyProtection="1">
      <alignment horizontal="right"/>
      <protection locked="0"/>
    </xf>
    <xf numFmtId="6" fontId="32" fillId="2" borderId="0" xfId="0" applyNumberFormat="1" applyFont="1" applyFill="1" applyAlignment="1">
      <alignment horizontal="right"/>
    </xf>
    <xf numFmtId="6" fontId="36" fillId="0" borderId="8" xfId="0" applyNumberFormat="1" applyFont="1" applyFill="1" applyBorder="1" applyAlignment="1">
      <alignment horizontal="right"/>
    </xf>
    <xf numFmtId="6" fontId="118" fillId="2" borderId="8" xfId="0" applyNumberFormat="1" applyFont="1" applyFill="1" applyBorder="1" applyAlignment="1" applyProtection="1">
      <alignment horizontal="right"/>
      <protection locked="0"/>
    </xf>
    <xf numFmtId="165" fontId="36" fillId="0" borderId="8" xfId="0" applyNumberFormat="1" applyFont="1" applyFill="1" applyBorder="1" applyAlignment="1" applyProtection="1">
      <alignment horizontal="right"/>
      <protection locked="0"/>
    </xf>
    <xf numFmtId="165" fontId="36" fillId="0" borderId="8" xfId="11" applyNumberFormat="1" applyFont="1" applyFill="1" applyBorder="1" applyAlignment="1" applyProtection="1">
      <alignment horizontal="right"/>
    </xf>
    <xf numFmtId="165" fontId="83" fillId="0" borderId="8" xfId="11" applyNumberFormat="1" applyFont="1" applyFill="1" applyBorder="1" applyAlignment="1" applyProtection="1">
      <alignment horizontal="right"/>
    </xf>
    <xf numFmtId="165" fontId="83" fillId="2" borderId="0" xfId="11" applyNumberFormat="1" applyFont="1" applyFill="1" applyAlignment="1" applyProtection="1">
      <alignment horizontal="left"/>
    </xf>
    <xf numFmtId="165" fontId="32" fillId="2" borderId="0" xfId="0" applyNumberFormat="1" applyFont="1" applyFill="1" applyAlignment="1" applyProtection="1">
      <alignment horizontal="left"/>
    </xf>
    <xf numFmtId="0" fontId="32" fillId="2" borderId="0" xfId="0" applyFont="1" applyFill="1" applyAlignment="1" applyProtection="1">
      <alignment horizontal="left"/>
    </xf>
    <xf numFmtId="165" fontId="32" fillId="0" borderId="8" xfId="0" applyNumberFormat="1" applyFont="1" applyBorder="1" applyAlignment="1" applyProtection="1">
      <alignment horizontal="right"/>
    </xf>
    <xf numFmtId="165" fontId="32" fillId="2" borderId="0" xfId="0" applyNumberFormat="1" applyFont="1" applyFill="1" applyAlignment="1"/>
    <xf numFmtId="6" fontId="17" fillId="0" borderId="4" xfId="1" applyNumberFormat="1" applyFont="1" applyFill="1" applyBorder="1" applyAlignment="1">
      <alignment horizontal="center" vertical="center"/>
    </xf>
    <xf numFmtId="0" fontId="0" fillId="0" borderId="0" xfId="0" applyBorder="1" applyAlignment="1"/>
    <xf numFmtId="165" fontId="17" fillId="2" borderId="14" xfId="0" applyNumberFormat="1" applyFont="1" applyFill="1" applyBorder="1" applyAlignment="1">
      <alignment horizontal="left"/>
    </xf>
    <xf numFmtId="165" fontId="17" fillId="2" borderId="62" xfId="0" applyNumberFormat="1" applyFont="1" applyFill="1" applyBorder="1" applyAlignment="1">
      <alignment horizontal="left"/>
    </xf>
    <xf numFmtId="165" fontId="17" fillId="2" borderId="13" xfId="0" applyNumberFormat="1" applyFont="1" applyFill="1" applyBorder="1" applyAlignment="1">
      <alignment horizontal="left"/>
    </xf>
    <xf numFmtId="165" fontId="17" fillId="2" borderId="0" xfId="0" applyNumberFormat="1" applyFont="1" applyFill="1" applyAlignment="1">
      <alignment horizontal="left"/>
    </xf>
    <xf numFmtId="170" fontId="36" fillId="2" borderId="0" xfId="1" applyNumberFormat="1" applyFont="1" applyFill="1" applyBorder="1" applyAlignment="1" applyProtection="1">
      <alignment horizontal="right" vertical="center" wrapText="1"/>
    </xf>
    <xf numFmtId="171" fontId="36" fillId="2" borderId="0" xfId="1" applyNumberFormat="1" applyFont="1" applyFill="1" applyBorder="1" applyAlignment="1" applyProtection="1">
      <alignment horizontal="right" vertical="center" wrapText="1"/>
    </xf>
    <xf numFmtId="170" fontId="36" fillId="2" borderId="0" xfId="1" applyNumberFormat="1" applyFont="1" applyFill="1" applyAlignment="1" applyProtection="1">
      <alignment horizontal="right" vertical="center"/>
    </xf>
    <xf numFmtId="0" fontId="119" fillId="2" borderId="0" xfId="0" applyFont="1" applyFill="1"/>
    <xf numFmtId="0" fontId="121" fillId="2" borderId="0" xfId="0" applyFont="1" applyFill="1"/>
    <xf numFmtId="0" fontId="61" fillId="2" borderId="0" xfId="0" applyFont="1" applyFill="1" applyBorder="1" applyAlignment="1" applyProtection="1">
      <alignment horizontal="left" wrapText="1"/>
    </xf>
    <xf numFmtId="165" fontId="69" fillId="2" borderId="40" xfId="0" applyNumberFormat="1" applyFont="1" applyFill="1" applyBorder="1" applyAlignment="1">
      <alignment horizontal="center" wrapText="1"/>
    </xf>
    <xf numFmtId="165" fontId="70" fillId="2" borderId="0" xfId="0" applyNumberFormat="1" applyFont="1" applyFill="1" applyBorder="1" applyAlignment="1" applyProtection="1">
      <alignment horizontal="center" wrapText="1"/>
      <protection locked="0"/>
    </xf>
    <xf numFmtId="165" fontId="70" fillId="2" borderId="0" xfId="0" applyNumberFormat="1" applyFont="1" applyFill="1" applyBorder="1" applyAlignment="1" applyProtection="1">
      <alignment horizontal="center"/>
      <protection locked="0"/>
    </xf>
    <xf numFmtId="165" fontId="70" fillId="2" borderId="39" xfId="0" applyNumberFormat="1" applyFont="1" applyFill="1" applyBorder="1" applyAlignment="1" applyProtection="1">
      <alignment horizontal="center"/>
      <protection locked="0"/>
    </xf>
    <xf numFmtId="165" fontId="70" fillId="2" borderId="0" xfId="0" applyNumberFormat="1" applyFont="1" applyFill="1" applyBorder="1" applyAlignment="1">
      <alignment horizontal="center"/>
    </xf>
    <xf numFmtId="165" fontId="70" fillId="2" borderId="2" xfId="0" applyNumberFormat="1" applyFont="1" applyFill="1" applyBorder="1" applyAlignment="1">
      <alignment horizontal="left"/>
    </xf>
    <xf numFmtId="165" fontId="70" fillId="2" borderId="39" xfId="0" applyNumberFormat="1" applyFont="1" applyFill="1" applyBorder="1" applyAlignment="1">
      <alignment horizontal="left" wrapText="1"/>
    </xf>
    <xf numFmtId="165" fontId="70" fillId="2" borderId="64" xfId="0" applyNumberFormat="1" applyFont="1" applyFill="1" applyBorder="1" applyAlignment="1">
      <alignment horizontal="left"/>
    </xf>
    <xf numFmtId="165" fontId="70" fillId="2" borderId="61" xfId="0" applyNumberFormat="1" applyFont="1" applyFill="1" applyBorder="1" applyAlignment="1">
      <alignment horizontal="left" wrapText="1"/>
    </xf>
    <xf numFmtId="165" fontId="70" fillId="2" borderId="65" xfId="0" applyNumberFormat="1" applyFont="1" applyFill="1" applyBorder="1" applyAlignment="1">
      <alignment horizontal="left"/>
    </xf>
    <xf numFmtId="165" fontId="70" fillId="2" borderId="63" xfId="0" applyNumberFormat="1" applyFont="1" applyFill="1" applyBorder="1" applyAlignment="1">
      <alignment horizontal="left" wrapText="1"/>
    </xf>
    <xf numFmtId="165" fontId="70" fillId="2" borderId="39" xfId="0" applyNumberFormat="1" applyFont="1" applyFill="1" applyBorder="1" applyAlignment="1">
      <alignment horizontal="left"/>
    </xf>
    <xf numFmtId="165" fontId="70" fillId="2" borderId="64" xfId="0" applyNumberFormat="1" applyFont="1" applyFill="1" applyBorder="1" applyAlignment="1">
      <alignment horizontal="left" wrapText="1"/>
    </xf>
    <xf numFmtId="165" fontId="70" fillId="2" borderId="58" xfId="0" applyNumberFormat="1" applyFont="1" applyFill="1" applyBorder="1" applyAlignment="1">
      <alignment horizontal="left"/>
    </xf>
    <xf numFmtId="165" fontId="70" fillId="2" borderId="60" xfId="0" applyNumberFormat="1" applyFont="1" applyFill="1" applyBorder="1" applyAlignment="1">
      <alignment horizontal="left" wrapText="1"/>
    </xf>
    <xf numFmtId="0" fontId="17" fillId="2" borderId="8" xfId="0" applyFont="1" applyFill="1" applyBorder="1" applyAlignment="1">
      <alignment horizontal="center" vertical="top" wrapText="1"/>
    </xf>
    <xf numFmtId="6" fontId="17" fillId="2" borderId="8" xfId="0" applyNumberFormat="1" applyFont="1" applyFill="1" applyBorder="1" applyAlignment="1">
      <alignment horizontal="center" vertical="top" wrapText="1"/>
    </xf>
    <xf numFmtId="6" fontId="17" fillId="2" borderId="8" xfId="0" applyNumberFormat="1" applyFont="1" applyFill="1" applyBorder="1" applyAlignment="1">
      <alignment horizontal="center" vertical="top"/>
    </xf>
    <xf numFmtId="0" fontId="17" fillId="2" borderId="0" xfId="0" applyFont="1" applyFill="1" applyBorder="1" applyAlignment="1">
      <alignment horizontal="center" vertical="top"/>
    </xf>
    <xf numFmtId="6" fontId="32" fillId="2" borderId="0" xfId="0" applyNumberFormat="1" applyFont="1" applyFill="1" applyAlignment="1">
      <alignment horizontal="center" vertical="center"/>
    </xf>
    <xf numFmtId="6" fontId="31" fillId="2" borderId="3" xfId="0" applyNumberFormat="1" applyFont="1" applyFill="1" applyBorder="1"/>
    <xf numFmtId="6" fontId="31" fillId="2" borderId="56" xfId="0" applyNumberFormat="1" applyFont="1" applyFill="1" applyBorder="1"/>
    <xf numFmtId="6" fontId="7" fillId="2" borderId="39" xfId="0" applyNumberFormat="1" applyFont="1" applyFill="1" applyBorder="1"/>
    <xf numFmtId="0" fontId="69" fillId="2" borderId="2" xfId="0" applyNumberFormat="1" applyFont="1" applyFill="1" applyBorder="1" applyAlignment="1">
      <alignment horizontal="center"/>
    </xf>
    <xf numFmtId="0" fontId="30" fillId="2" borderId="63" xfId="0" applyNumberFormat="1" applyFont="1" applyFill="1" applyBorder="1" applyAlignment="1">
      <alignment horizontal="center"/>
    </xf>
    <xf numFmtId="165" fontId="35" fillId="2" borderId="9" xfId="0" applyNumberFormat="1" applyFont="1" applyFill="1" applyBorder="1" applyAlignment="1">
      <alignment horizontal="center" vertical="center"/>
    </xf>
    <xf numFmtId="165" fontId="30" fillId="2" borderId="91" xfId="0" applyNumberFormat="1" applyFont="1" applyFill="1" applyBorder="1" applyAlignment="1">
      <alignment horizontal="center" vertical="center" wrapText="1"/>
    </xf>
    <xf numFmtId="165" fontId="30" fillId="2" borderId="12" xfId="0" applyNumberFormat="1" applyFont="1" applyFill="1" applyBorder="1" applyAlignment="1">
      <alignment horizontal="center" vertical="center" wrapText="1"/>
    </xf>
    <xf numFmtId="0" fontId="61" fillId="2" borderId="0" xfId="2" applyNumberFormat="1" applyFont="1" applyFill="1" applyBorder="1" applyAlignment="1">
      <alignment horizontal="left" vertical="center"/>
    </xf>
    <xf numFmtId="0" fontId="61" fillId="2" borderId="0" xfId="0" applyFont="1" applyFill="1" applyBorder="1" applyAlignment="1">
      <alignment vertical="top"/>
    </xf>
    <xf numFmtId="0" fontId="61" fillId="2" borderId="0" xfId="0" applyFont="1" applyFill="1" applyBorder="1"/>
    <xf numFmtId="165" fontId="30" fillId="0" borderId="0" xfId="0" applyNumberFormat="1" applyFont="1" applyBorder="1" applyAlignment="1">
      <alignment horizontal="center" vertical="center" wrapText="1"/>
    </xf>
    <xf numFmtId="165" fontId="32" fillId="2" borderId="8" xfId="0" applyNumberFormat="1" applyFont="1" applyFill="1" applyBorder="1" applyAlignment="1" applyProtection="1">
      <alignment horizontal="right"/>
      <protection locked="0"/>
    </xf>
    <xf numFmtId="0" fontId="125" fillId="2" borderId="0" xfId="0" applyFont="1" applyFill="1" applyAlignment="1">
      <alignment horizontal="left"/>
    </xf>
    <xf numFmtId="0" fontId="1" fillId="2" borderId="0" xfId="0" applyFont="1" applyFill="1" applyAlignment="1">
      <alignment vertical="center"/>
    </xf>
    <xf numFmtId="0" fontId="35" fillId="2" borderId="0" xfId="0" applyFont="1" applyFill="1"/>
    <xf numFmtId="1" fontId="32" fillId="5" borderId="0" xfId="0" applyNumberFormat="1" applyFont="1" applyFill="1" applyBorder="1" applyAlignment="1" applyProtection="1">
      <alignment horizontal="left" vertical="top"/>
    </xf>
    <xf numFmtId="1" fontId="32" fillId="5" borderId="0" xfId="0" applyNumberFormat="1" applyFont="1" applyFill="1" applyBorder="1" applyAlignment="1" applyProtection="1">
      <alignment horizontal="left"/>
    </xf>
    <xf numFmtId="1" fontId="32" fillId="3" borderId="0" xfId="0" applyNumberFormat="1" applyFont="1" applyFill="1" applyBorder="1" applyAlignment="1" applyProtection="1">
      <alignment horizontal="left" vertical="top"/>
    </xf>
    <xf numFmtId="1" fontId="32" fillId="14" borderId="0" xfId="0" applyNumberFormat="1" applyFont="1" applyFill="1" applyBorder="1" applyAlignment="1" applyProtection="1">
      <alignment horizontal="left" vertical="top"/>
    </xf>
    <xf numFmtId="1" fontId="32" fillId="10" borderId="0" xfId="0" applyNumberFormat="1" applyFont="1" applyFill="1" applyBorder="1" applyAlignment="1" applyProtection="1">
      <alignment horizontal="left" vertical="top"/>
    </xf>
    <xf numFmtId="1" fontId="32" fillId="11" borderId="0" xfId="0" applyNumberFormat="1" applyFont="1" applyFill="1" applyBorder="1" applyAlignment="1" applyProtection="1">
      <alignment horizontal="left" vertical="top"/>
    </xf>
    <xf numFmtId="1" fontId="32" fillId="15" borderId="0" xfId="0" applyNumberFormat="1" applyFont="1" applyFill="1" applyBorder="1" applyAlignment="1" applyProtection="1">
      <alignment horizontal="left" vertical="top"/>
    </xf>
    <xf numFmtId="1" fontId="32" fillId="12" borderId="0" xfId="0" applyNumberFormat="1" applyFont="1" applyFill="1" applyBorder="1" applyAlignment="1" applyProtection="1">
      <alignment horizontal="left" vertical="top"/>
    </xf>
    <xf numFmtId="1" fontId="32" fillId="12" borderId="55" xfId="0" applyNumberFormat="1" applyFont="1" applyFill="1" applyBorder="1" applyAlignment="1" applyProtection="1">
      <alignment horizontal="left" vertical="top"/>
    </xf>
    <xf numFmtId="0" fontId="32" fillId="2" borderId="0" xfId="0" applyNumberFormat="1" applyFont="1" applyFill="1" applyBorder="1" applyAlignment="1" applyProtection="1">
      <alignment horizontal="left"/>
    </xf>
    <xf numFmtId="0" fontId="32" fillId="0" borderId="0" xfId="0" applyNumberFormat="1" applyFont="1" applyFill="1" applyBorder="1" applyAlignment="1" applyProtection="1">
      <alignment horizontal="left" vertical="top"/>
    </xf>
    <xf numFmtId="0" fontId="64" fillId="0" borderId="0" xfId="0" applyFont="1" applyBorder="1" applyAlignment="1">
      <alignment horizontal="left" vertical="top" wrapText="1"/>
    </xf>
    <xf numFmtId="0" fontId="122" fillId="2" borderId="0" xfId="0" applyFont="1" applyFill="1" applyBorder="1" applyAlignment="1">
      <alignment horizontal="center" vertical="top" wrapText="1"/>
    </xf>
    <xf numFmtId="0" fontId="0" fillId="2" borderId="0" xfId="0" applyFill="1" applyBorder="1" applyAlignment="1">
      <alignment vertical="top" wrapText="1"/>
    </xf>
    <xf numFmtId="1" fontId="117" fillId="2" borderId="0" xfId="0" applyNumberFormat="1" applyFont="1" applyFill="1" applyBorder="1" applyAlignment="1">
      <alignment horizontal="left" vertical="top" wrapText="1"/>
    </xf>
    <xf numFmtId="166" fontId="90" fillId="2" borderId="0" xfId="4" applyFont="1" applyFill="1" applyBorder="1" applyAlignment="1">
      <alignment vertical="top" wrapText="1"/>
    </xf>
    <xf numFmtId="166" fontId="64" fillId="2" borderId="0" xfId="4" applyNumberFormat="1" applyFont="1" applyFill="1" applyBorder="1" applyAlignment="1">
      <alignment horizontal="center" vertical="top" wrapText="1"/>
    </xf>
    <xf numFmtId="173" fontId="90" fillId="2" borderId="0" xfId="4" applyNumberFormat="1" applyFont="1" applyFill="1" applyBorder="1" applyAlignment="1">
      <alignment vertical="top" wrapText="1"/>
    </xf>
    <xf numFmtId="0" fontId="126" fillId="2" borderId="0" xfId="0" applyNumberFormat="1" applyFont="1" applyFill="1" applyBorder="1" applyAlignment="1" applyProtection="1">
      <alignment horizontal="right" vertical="center" wrapText="1"/>
    </xf>
    <xf numFmtId="0" fontId="126" fillId="2" borderId="0" xfId="0" applyFont="1" applyFill="1" applyBorder="1" applyAlignment="1">
      <alignment horizontal="right" vertical="center" wrapText="1"/>
    </xf>
    <xf numFmtId="173" fontId="82" fillId="2" borderId="0" xfId="0" applyNumberFormat="1" applyFont="1" applyFill="1" applyBorder="1" applyAlignment="1">
      <alignment horizontal="right" vertical="center" wrapText="1"/>
    </xf>
    <xf numFmtId="1" fontId="64" fillId="2" borderId="55" xfId="0" applyNumberFormat="1" applyFont="1" applyFill="1" applyBorder="1" applyAlignment="1">
      <alignment horizontal="left" vertical="center" wrapText="1"/>
    </xf>
    <xf numFmtId="173" fontId="82" fillId="2" borderId="55" xfId="0" applyNumberFormat="1" applyFont="1" applyFill="1" applyBorder="1" applyAlignment="1">
      <alignment horizontal="right" vertical="center" wrapText="1"/>
    </xf>
    <xf numFmtId="1" fontId="122" fillId="2" borderId="0" xfId="0" applyNumberFormat="1" applyFont="1" applyFill="1" applyBorder="1" applyAlignment="1">
      <alignment horizontal="left" vertical="top" wrapText="1"/>
    </xf>
    <xf numFmtId="173" fontId="64" fillId="2" borderId="0" xfId="4" applyNumberFormat="1" applyFont="1" applyFill="1" applyBorder="1" applyAlignment="1">
      <alignment vertical="top" wrapText="1"/>
    </xf>
    <xf numFmtId="173" fontId="64" fillId="2" borderId="88" xfId="4" applyNumberFormat="1" applyFont="1" applyFill="1" applyBorder="1" applyAlignment="1">
      <alignment vertical="top" wrapText="1"/>
    </xf>
    <xf numFmtId="0" fontId="64" fillId="2" borderId="0" xfId="0" applyFont="1" applyFill="1" applyBorder="1" applyAlignment="1">
      <alignment horizontal="left" vertical="top" wrapText="1"/>
    </xf>
    <xf numFmtId="1" fontId="122" fillId="2" borderId="55" xfId="0" applyNumberFormat="1" applyFont="1" applyFill="1" applyBorder="1" applyAlignment="1">
      <alignment horizontal="left" vertical="center" wrapText="1"/>
    </xf>
    <xf numFmtId="9" fontId="6" fillId="2" borderId="55" xfId="11" applyFont="1" applyFill="1" applyBorder="1"/>
    <xf numFmtId="0" fontId="6" fillId="2" borderId="0" xfId="0" applyNumberFormat="1" applyFont="1" applyFill="1" applyAlignment="1">
      <alignment horizontal="right"/>
    </xf>
    <xf numFmtId="166" fontId="6" fillId="2" borderId="0" xfId="4" applyFont="1" applyFill="1" applyAlignment="1">
      <alignment horizontal="right"/>
    </xf>
    <xf numFmtId="1" fontId="70" fillId="2" borderId="0" xfId="11" applyNumberFormat="1" applyFont="1" applyFill="1" applyBorder="1"/>
    <xf numFmtId="0" fontId="109" fillId="2" borderId="0" xfId="0" applyFont="1" applyFill="1" applyBorder="1" applyAlignment="1">
      <alignment horizontal="left"/>
    </xf>
    <xf numFmtId="0" fontId="37" fillId="2" borderId="0" xfId="0" applyFont="1" applyFill="1" applyBorder="1" applyAlignment="1">
      <alignment horizontal="left"/>
    </xf>
    <xf numFmtId="0" fontId="37" fillId="2" borderId="0" xfId="0" applyNumberFormat="1" applyFont="1" applyFill="1" applyBorder="1" applyAlignment="1">
      <alignment horizontal="left"/>
    </xf>
    <xf numFmtId="0" fontId="10" fillId="2" borderId="0" xfId="0" applyFont="1" applyFill="1" applyBorder="1"/>
    <xf numFmtId="1" fontId="64" fillId="2" borderId="0" xfId="0" applyNumberFormat="1" applyFont="1" applyFill="1" applyBorder="1" applyAlignment="1">
      <alignment horizontal="left" vertical="top" wrapText="1"/>
    </xf>
    <xf numFmtId="0" fontId="17" fillId="2" borderId="0" xfId="0" applyFont="1" applyFill="1" applyAlignment="1"/>
    <xf numFmtId="173" fontId="117" fillId="2" borderId="0" xfId="0" applyNumberFormat="1" applyFont="1" applyFill="1" applyBorder="1" applyAlignment="1">
      <alignment vertical="top" wrapText="1"/>
    </xf>
    <xf numFmtId="173" fontId="64" fillId="2" borderId="0" xfId="0" applyNumberFormat="1" applyFont="1" applyFill="1" applyBorder="1" applyAlignment="1">
      <alignment vertical="top" wrapText="1"/>
    </xf>
    <xf numFmtId="180" fontId="90" fillId="2" borderId="0" xfId="4" applyNumberFormat="1" applyFont="1" applyFill="1" applyBorder="1" applyAlignment="1">
      <alignment vertical="top" wrapText="1"/>
    </xf>
    <xf numFmtId="166" fontId="6" fillId="2" borderId="0" xfId="0" applyNumberFormat="1" applyFont="1" applyFill="1" applyAlignment="1"/>
    <xf numFmtId="173" fontId="64" fillId="2" borderId="89" xfId="0" applyNumberFormat="1" applyFont="1" applyFill="1" applyBorder="1" applyAlignment="1">
      <alignment vertical="top" wrapText="1"/>
    </xf>
    <xf numFmtId="6" fontId="70" fillId="2" borderId="3" xfId="0" applyNumberFormat="1" applyFont="1" applyFill="1" applyBorder="1"/>
    <xf numFmtId="6" fontId="69" fillId="2" borderId="56" xfId="0" applyNumberFormat="1" applyFont="1" applyFill="1" applyBorder="1"/>
    <xf numFmtId="173" fontId="64" fillId="2" borderId="58" xfId="4" applyNumberFormat="1" applyFont="1" applyFill="1" applyBorder="1" applyAlignment="1">
      <alignment horizontal="right" vertical="top" wrapText="1"/>
    </xf>
    <xf numFmtId="173" fontId="64" fillId="2" borderId="59" xfId="4" applyNumberFormat="1" applyFont="1" applyFill="1" applyBorder="1" applyAlignment="1">
      <alignment horizontal="right" vertical="top" wrapText="1"/>
    </xf>
    <xf numFmtId="173" fontId="64" fillId="2" borderId="60" xfId="4" applyNumberFormat="1" applyFont="1" applyFill="1" applyBorder="1" applyAlignment="1">
      <alignment horizontal="right" vertical="top" wrapText="1"/>
    </xf>
    <xf numFmtId="0" fontId="69" fillId="2" borderId="56" xfId="0" applyFont="1" applyFill="1" applyBorder="1"/>
    <xf numFmtId="6" fontId="69" fillId="2" borderId="3" xfId="0" applyNumberFormat="1" applyFont="1" applyFill="1" applyBorder="1"/>
    <xf numFmtId="0" fontId="70" fillId="18" borderId="0" xfId="0" applyFont="1" applyFill="1" applyAlignment="1">
      <alignment horizontal="left"/>
    </xf>
    <xf numFmtId="0" fontId="70" fillId="18" borderId="0" xfId="0" applyFont="1" applyFill="1"/>
    <xf numFmtId="0" fontId="69" fillId="18" borderId="0" xfId="0" applyFont="1" applyFill="1"/>
    <xf numFmtId="6" fontId="70" fillId="18" borderId="0" xfId="0" applyNumberFormat="1" applyFont="1" applyFill="1"/>
    <xf numFmtId="6" fontId="69" fillId="18" borderId="0" xfId="0" applyNumberFormat="1" applyFont="1" applyFill="1"/>
    <xf numFmtId="173" fontId="64" fillId="2" borderId="88" xfId="0" applyNumberFormat="1" applyFont="1" applyFill="1" applyBorder="1" applyAlignment="1">
      <alignment vertical="top" wrapText="1"/>
    </xf>
    <xf numFmtId="0" fontId="6" fillId="18" borderId="0" xfId="0" applyNumberFormat="1" applyFont="1" applyFill="1" applyAlignment="1">
      <alignment horizontal="left"/>
    </xf>
    <xf numFmtId="0" fontId="6" fillId="18" borderId="0" xfId="0" applyFont="1" applyFill="1" applyAlignment="1">
      <alignment horizontal="left" wrapText="1"/>
    </xf>
    <xf numFmtId="6" fontId="6" fillId="18" borderId="0" xfId="0" applyNumberFormat="1" applyFont="1" applyFill="1" applyBorder="1" applyAlignment="1">
      <alignment horizontal="center"/>
    </xf>
    <xf numFmtId="6" fontId="6" fillId="18" borderId="0" xfId="0" applyNumberFormat="1" applyFont="1" applyFill="1" applyBorder="1" applyAlignment="1">
      <alignment horizontal="right"/>
    </xf>
    <xf numFmtId="0" fontId="6" fillId="18" borderId="0" xfId="0" applyFont="1" applyFill="1" applyAlignment="1" applyProtection="1">
      <alignment horizontal="center"/>
      <protection locked="0"/>
    </xf>
    <xf numFmtId="0" fontId="6" fillId="18" borderId="0" xfId="0" applyFont="1" applyFill="1" applyBorder="1" applyAlignment="1" applyProtection="1">
      <alignment horizontal="center"/>
      <protection locked="0"/>
    </xf>
    <xf numFmtId="6" fontId="6" fillId="18" borderId="0" xfId="0" applyNumberFormat="1" applyFont="1" applyFill="1" applyAlignment="1">
      <alignment horizontal="center"/>
    </xf>
    <xf numFmtId="6" fontId="6" fillId="18" borderId="0" xfId="0" applyNumberFormat="1" applyFont="1" applyFill="1"/>
    <xf numFmtId="0" fontId="14" fillId="18" borderId="0" xfId="0" applyFont="1" applyFill="1"/>
    <xf numFmtId="0" fontId="6" fillId="18" borderId="0" xfId="0" applyFont="1" applyFill="1"/>
    <xf numFmtId="181" fontId="90" fillId="2" borderId="0" xfId="4" applyNumberFormat="1" applyFont="1" applyFill="1" applyBorder="1" applyAlignment="1">
      <alignment vertical="top" wrapText="1"/>
    </xf>
    <xf numFmtId="181" fontId="6" fillId="2" borderId="0" xfId="0" applyNumberFormat="1" applyFont="1" applyFill="1" applyBorder="1" applyAlignment="1">
      <alignment horizontal="right"/>
    </xf>
    <xf numFmtId="181" fontId="6" fillId="2" borderId="0" xfId="0" applyNumberFormat="1" applyFont="1" applyFill="1" applyBorder="1" applyAlignment="1">
      <alignment horizontal="left"/>
    </xf>
    <xf numFmtId="181" fontId="6" fillId="2" borderId="0" xfId="0" applyNumberFormat="1" applyFont="1" applyFill="1"/>
    <xf numFmtId="181" fontId="64" fillId="2" borderId="88" xfId="4" applyNumberFormat="1" applyFont="1" applyFill="1" applyBorder="1" applyAlignment="1">
      <alignment vertical="top" wrapText="1"/>
    </xf>
    <xf numFmtId="0" fontId="32" fillId="18" borderId="0" xfId="0" applyFont="1" applyFill="1" applyBorder="1" applyAlignment="1">
      <alignment horizontal="left"/>
    </xf>
    <xf numFmtId="0" fontId="32" fillId="18" borderId="0" xfId="0" applyFont="1" applyFill="1" applyBorder="1" applyAlignment="1">
      <alignment horizontal="left" wrapText="1"/>
    </xf>
    <xf numFmtId="6" fontId="32" fillId="18" borderId="0" xfId="0" applyNumberFormat="1" applyFont="1" applyFill="1" applyBorder="1" applyAlignment="1">
      <alignment horizontal="left"/>
    </xf>
    <xf numFmtId="0" fontId="32" fillId="18" borderId="0" xfId="0" applyFont="1" applyFill="1"/>
    <xf numFmtId="0" fontId="32" fillId="18" borderId="0" xfId="0" applyFont="1" applyFill="1" applyBorder="1"/>
    <xf numFmtId="0" fontId="6" fillId="18" borderId="0" xfId="0" applyFont="1" applyFill="1" applyBorder="1"/>
    <xf numFmtId="0" fontId="128" fillId="2" borderId="0" xfId="0" applyFont="1" applyFill="1"/>
    <xf numFmtId="6" fontId="128" fillId="2" borderId="0" xfId="0" applyNumberFormat="1" applyFont="1" applyFill="1" applyBorder="1" applyAlignment="1">
      <alignment horizontal="left" wrapText="1"/>
    </xf>
    <xf numFmtId="0" fontId="128" fillId="2" borderId="0" xfId="0" applyFont="1" applyFill="1" applyBorder="1"/>
    <xf numFmtId="0" fontId="89" fillId="2" borderId="0" xfId="0" applyFont="1" applyFill="1" applyBorder="1" applyAlignment="1">
      <alignment horizontal="left" wrapText="1"/>
    </xf>
    <xf numFmtId="0" fontId="48" fillId="2" borderId="0" xfId="0" applyFont="1" applyFill="1" applyBorder="1"/>
    <xf numFmtId="0" fontId="96" fillId="2" borderId="0" xfId="0" applyFont="1" applyFill="1" applyBorder="1" applyAlignment="1">
      <alignment horizontal="left"/>
    </xf>
    <xf numFmtId="0" fontId="30" fillId="2" borderId="0" xfId="0" applyFont="1" applyFill="1" applyBorder="1" applyAlignment="1">
      <alignment wrapText="1"/>
    </xf>
    <xf numFmtId="0" fontId="30" fillId="2" borderId="0" xfId="0" applyFont="1" applyFill="1" applyBorder="1" applyAlignment="1">
      <alignment horizontal="center" vertical="center" wrapText="1"/>
    </xf>
    <xf numFmtId="0" fontId="99" fillId="2" borderId="0" xfId="0" applyFont="1" applyFill="1" applyBorder="1" applyAlignment="1"/>
    <xf numFmtId="0" fontId="95" fillId="2" borderId="0" xfId="0" applyFont="1" applyFill="1" applyBorder="1" applyAlignment="1">
      <alignment vertical="center" wrapText="1"/>
    </xf>
    <xf numFmtId="6" fontId="1" fillId="2" borderId="0" xfId="0" applyNumberFormat="1" applyFont="1" applyFill="1" applyAlignment="1">
      <alignment horizontal="left"/>
    </xf>
    <xf numFmtId="44" fontId="7" fillId="2" borderId="0" xfId="0" applyNumberFormat="1" applyFont="1" applyFill="1" applyAlignment="1">
      <alignment horizontal="left"/>
    </xf>
    <xf numFmtId="44" fontId="1" fillId="2" borderId="0" xfId="0" applyNumberFormat="1" applyFont="1" applyFill="1" applyAlignment="1">
      <alignment horizontal="left"/>
    </xf>
    <xf numFmtId="42" fontId="1" fillId="2" borderId="0" xfId="0" applyNumberFormat="1" applyFont="1" applyFill="1" applyAlignment="1">
      <alignment horizontal="left"/>
    </xf>
    <xf numFmtId="42" fontId="1" fillId="3" borderId="0" xfId="0" applyNumberFormat="1" applyFont="1" applyFill="1" applyAlignment="1">
      <alignment horizontal="left"/>
    </xf>
    <xf numFmtId="173" fontId="70" fillId="2" borderId="0" xfId="4" applyNumberFormat="1" applyFont="1" applyFill="1" applyBorder="1" applyAlignment="1">
      <alignment horizontal="right" wrapText="1"/>
    </xf>
    <xf numFmtId="173" fontId="91" fillId="2" borderId="0" xfId="4" applyNumberFormat="1" applyFont="1" applyFill="1" applyBorder="1" applyAlignment="1">
      <alignment horizontal="right" wrapText="1"/>
    </xf>
    <xf numFmtId="42" fontId="1" fillId="2" borderId="0" xfId="0" applyNumberFormat="1" applyFont="1" applyFill="1" applyAlignment="1">
      <alignment horizontal="right"/>
    </xf>
    <xf numFmtId="172" fontId="1" fillId="3" borderId="0" xfId="0" applyNumberFormat="1" applyFont="1" applyFill="1"/>
    <xf numFmtId="172" fontId="1" fillId="3" borderId="73" xfId="0" applyNumberFormat="1" applyFont="1" applyFill="1" applyBorder="1"/>
    <xf numFmtId="173" fontId="70" fillId="2" borderId="0" xfId="0" applyNumberFormat="1" applyFont="1" applyFill="1" applyBorder="1" applyAlignment="1" applyProtection="1">
      <alignment horizontal="left" vertical="top" wrapText="1"/>
    </xf>
    <xf numFmtId="172" fontId="30" fillId="3" borderId="71" xfId="0" applyNumberFormat="1" applyFont="1" applyFill="1" applyBorder="1"/>
    <xf numFmtId="6" fontId="30" fillId="2" borderId="8" xfId="0" applyNumberFormat="1" applyFont="1" applyFill="1" applyBorder="1" applyAlignment="1">
      <alignment horizontal="center" vertical="center" wrapText="1"/>
    </xf>
    <xf numFmtId="42" fontId="1" fillId="2" borderId="0" xfId="0" applyNumberFormat="1" applyFont="1" applyFill="1" applyBorder="1" applyAlignment="1">
      <alignment horizontal="right"/>
    </xf>
    <xf numFmtId="42" fontId="1" fillId="2" borderId="0" xfId="0" applyNumberFormat="1" applyFont="1" applyFill="1" applyBorder="1" applyAlignment="1">
      <alignment horizontal="left"/>
    </xf>
    <xf numFmtId="44" fontId="1" fillId="2" borderId="0" xfId="0" applyNumberFormat="1" applyFont="1" applyFill="1" applyBorder="1" applyAlignment="1">
      <alignment horizontal="left"/>
    </xf>
    <xf numFmtId="172" fontId="1" fillId="2" borderId="0" xfId="0" applyNumberFormat="1" applyFont="1" applyFill="1" applyBorder="1"/>
    <xf numFmtId="172" fontId="30" fillId="2" borderId="0" xfId="0" applyNumberFormat="1" applyFont="1" applyFill="1" applyBorder="1"/>
    <xf numFmtId="42" fontId="1" fillId="2" borderId="0" xfId="0" applyNumberFormat="1" applyFont="1" applyFill="1" applyAlignment="1">
      <alignment horizontal="left" vertical="center"/>
    </xf>
    <xf numFmtId="42" fontId="129" fillId="3" borderId="0" xfId="0" applyNumberFormat="1" applyFont="1" applyFill="1"/>
    <xf numFmtId="42" fontId="130" fillId="2" borderId="0" xfId="0" applyNumberFormat="1" applyFont="1" applyFill="1" applyAlignment="1">
      <alignment horizontal="left"/>
    </xf>
    <xf numFmtId="42" fontId="130" fillId="3" borderId="73" xfId="0" applyNumberFormat="1" applyFont="1" applyFill="1" applyBorder="1"/>
    <xf numFmtId="42" fontId="30" fillId="3" borderId="71" xfId="0" applyNumberFormat="1" applyFont="1" applyFill="1" applyBorder="1"/>
    <xf numFmtId="173" fontId="70" fillId="2" borderId="0" xfId="4" applyNumberFormat="1" applyFont="1" applyFill="1" applyBorder="1" applyAlignment="1">
      <alignment horizontal="left" wrapText="1"/>
    </xf>
    <xf numFmtId="6" fontId="30" fillId="2" borderId="0" xfId="0" applyNumberFormat="1" applyFont="1" applyFill="1" applyBorder="1" applyAlignment="1">
      <alignment horizontal="center" vertical="center" wrapText="1"/>
    </xf>
    <xf numFmtId="0" fontId="1" fillId="2" borderId="0" xfId="0" applyNumberFormat="1" applyFont="1" applyFill="1" applyBorder="1" applyAlignment="1">
      <alignment horizontal="left"/>
    </xf>
    <xf numFmtId="42" fontId="1" fillId="2" borderId="0" xfId="0" applyNumberFormat="1" applyFont="1" applyFill="1" applyBorder="1" applyAlignment="1">
      <alignment horizontal="left" vertical="center"/>
    </xf>
    <xf numFmtId="42" fontId="130" fillId="2" borderId="0" xfId="0" applyNumberFormat="1" applyFont="1" applyFill="1" applyBorder="1" applyAlignment="1">
      <alignment horizontal="left"/>
    </xf>
    <xf numFmtId="42" fontId="129" fillId="2" borderId="0" xfId="0" applyNumberFormat="1" applyFont="1" applyFill="1" applyBorder="1"/>
    <xf numFmtId="42" fontId="130" fillId="2" borderId="0" xfId="0" applyNumberFormat="1" applyFont="1" applyFill="1" applyBorder="1"/>
    <xf numFmtId="42" fontId="30" fillId="2" borderId="0" xfId="0" applyNumberFormat="1" applyFont="1" applyFill="1" applyBorder="1"/>
    <xf numFmtId="42" fontId="48" fillId="3" borderId="0" xfId="0" applyNumberFormat="1" applyFont="1" applyFill="1" applyAlignment="1">
      <alignment horizontal="left" wrapText="1"/>
    </xf>
    <xf numFmtId="42" fontId="1" fillId="2" borderId="0" xfId="0" applyNumberFormat="1" applyFont="1" applyFill="1" applyAlignment="1">
      <alignment horizontal="left" vertical="top"/>
    </xf>
    <xf numFmtId="6" fontId="32" fillId="2" borderId="0" xfId="0" applyNumberFormat="1" applyFont="1" applyFill="1" applyAlignment="1">
      <alignment horizontal="left" wrapText="1"/>
    </xf>
    <xf numFmtId="172" fontId="17" fillId="3" borderId="71" xfId="0" applyNumberFormat="1" applyFont="1" applyFill="1" applyBorder="1"/>
    <xf numFmtId="42" fontId="48" fillId="2" borderId="0" xfId="0" applyNumberFormat="1" applyFont="1" applyFill="1" applyBorder="1" applyAlignment="1">
      <alignment horizontal="left" wrapText="1"/>
    </xf>
    <xf numFmtId="42" fontId="1" fillId="2" borderId="0" xfId="0" applyNumberFormat="1" applyFont="1" applyFill="1" applyBorder="1" applyAlignment="1">
      <alignment horizontal="left" vertical="top"/>
    </xf>
    <xf numFmtId="172" fontId="17" fillId="2" borderId="0" xfId="0" applyNumberFormat="1" applyFont="1" applyFill="1" applyBorder="1"/>
    <xf numFmtId="6" fontId="87" fillId="2" borderId="0" xfId="0" applyNumberFormat="1" applyFont="1" applyFill="1" applyBorder="1"/>
    <xf numFmtId="171" fontId="30" fillId="2" borderId="0" xfId="0" applyNumberFormat="1" applyFont="1" applyFill="1" applyBorder="1"/>
    <xf numFmtId="0" fontId="32" fillId="2" borderId="0" xfId="0" applyFont="1" applyFill="1" applyBorder="1" applyAlignment="1" applyProtection="1">
      <alignment horizontal="center" vertical="top"/>
    </xf>
    <xf numFmtId="6" fontId="70" fillId="2" borderId="0" xfId="1" applyNumberFormat="1" applyFont="1" applyFill="1" applyBorder="1" applyAlignment="1" applyProtection="1">
      <alignment horizontal="right"/>
      <protection locked="0"/>
    </xf>
    <xf numFmtId="0" fontId="37" fillId="2" borderId="0" xfId="0" applyFont="1" applyFill="1"/>
    <xf numFmtId="0" fontId="121" fillId="2" borderId="0" xfId="0" applyFont="1" applyFill="1" applyBorder="1" applyAlignment="1" applyProtection="1">
      <alignment horizontal="left" vertical="top"/>
    </xf>
    <xf numFmtId="173" fontId="1" fillId="2" borderId="0" xfId="4" applyNumberFormat="1" applyFont="1" applyFill="1"/>
    <xf numFmtId="165" fontId="17" fillId="2" borderId="0" xfId="0" applyNumberFormat="1" applyFont="1" applyFill="1" applyAlignment="1">
      <alignment horizontal="right" vertical="center" wrapText="1"/>
    </xf>
    <xf numFmtId="173" fontId="34" fillId="2" borderId="0" xfId="0" applyNumberFormat="1" applyFont="1" applyFill="1" applyBorder="1"/>
    <xf numFmtId="0" fontId="17" fillId="3" borderId="0" xfId="0" applyFont="1" applyFill="1"/>
    <xf numFmtId="173" fontId="17" fillId="3" borderId="0" xfId="0" applyNumberFormat="1" applyFont="1" applyFill="1" applyBorder="1"/>
    <xf numFmtId="0" fontId="7" fillId="18" borderId="0" xfId="0" applyFont="1" applyFill="1" applyBorder="1" applyAlignment="1">
      <alignment horizontal="left" wrapText="1"/>
    </xf>
    <xf numFmtId="0" fontId="7" fillId="18" borderId="0" xfId="0" applyFont="1" applyFill="1" applyBorder="1"/>
    <xf numFmtId="6" fontId="7" fillId="18" borderId="0" xfId="0" applyNumberFormat="1" applyFont="1" applyFill="1" applyAlignment="1">
      <alignment horizontal="left"/>
    </xf>
    <xf numFmtId="6" fontId="7" fillId="18" borderId="0" xfId="0" applyNumberFormat="1" applyFont="1" applyFill="1" applyBorder="1" applyAlignment="1">
      <alignment horizontal="left" wrapText="1"/>
    </xf>
    <xf numFmtId="6" fontId="7" fillId="18" borderId="0" xfId="0" applyNumberFormat="1" applyFont="1" applyFill="1" applyBorder="1" applyAlignment="1">
      <alignment horizontal="left"/>
    </xf>
    <xf numFmtId="6" fontId="7" fillId="18" borderId="0" xfId="0" applyNumberFormat="1" applyFont="1" applyFill="1"/>
    <xf numFmtId="0" fontId="7" fillId="18" borderId="0" xfId="0" applyFont="1" applyFill="1"/>
    <xf numFmtId="0" fontId="61" fillId="2" borderId="0" xfId="0" applyFont="1" applyFill="1" applyAlignment="1">
      <alignment vertical="center"/>
    </xf>
    <xf numFmtId="0" fontId="77" fillId="2" borderId="0" xfId="0" applyFont="1" applyFill="1"/>
    <xf numFmtId="0" fontId="77" fillId="2" borderId="0" xfId="0" applyFont="1" applyFill="1" applyAlignment="1">
      <alignment horizontal="left"/>
    </xf>
    <xf numFmtId="0" fontId="77" fillId="2" borderId="0" xfId="0" applyFont="1" applyFill="1" applyBorder="1"/>
    <xf numFmtId="0" fontId="77" fillId="2" borderId="0" xfId="0" applyFont="1" applyFill="1" applyBorder="1" applyAlignment="1">
      <alignment horizontal="left"/>
    </xf>
    <xf numFmtId="0" fontId="121" fillId="2" borderId="0" xfId="0" applyNumberFormat="1" applyFont="1" applyFill="1" applyBorder="1" applyAlignment="1"/>
    <xf numFmtId="0" fontId="121" fillId="2" borderId="0" xfId="0" applyNumberFormat="1" applyFont="1" applyFill="1" applyBorder="1" applyAlignment="1">
      <alignment horizontal="left"/>
    </xf>
    <xf numFmtId="0" fontId="121" fillId="2" borderId="0" xfId="0" applyFont="1" applyFill="1" applyBorder="1" applyAlignment="1">
      <alignment horizontal="center" wrapText="1"/>
    </xf>
    <xf numFmtId="0" fontId="121" fillId="2" borderId="0" xfId="0" applyFont="1" applyFill="1" applyBorder="1" applyAlignment="1">
      <alignment horizontal="left" wrapText="1"/>
    </xf>
    <xf numFmtId="1" fontId="77" fillId="2" borderId="0" xfId="0" applyNumberFormat="1" applyFont="1" applyFill="1" applyBorder="1"/>
    <xf numFmtId="1" fontId="77" fillId="2" borderId="0" xfId="0" applyNumberFormat="1" applyFont="1" applyFill="1" applyBorder="1" applyAlignment="1">
      <alignment horizontal="left"/>
    </xf>
    <xf numFmtId="0" fontId="77" fillId="2" borderId="71" xfId="0" applyFont="1" applyFill="1" applyBorder="1"/>
    <xf numFmtId="0" fontId="77" fillId="2" borderId="71" xfId="0" applyFont="1" applyFill="1" applyBorder="1" applyAlignment="1">
      <alignment horizontal="left"/>
    </xf>
    <xf numFmtId="0" fontId="43" fillId="2" borderId="0" xfId="0" applyFont="1" applyFill="1" applyBorder="1"/>
    <xf numFmtId="0" fontId="43" fillId="2" borderId="0" xfId="0" applyFont="1" applyFill="1" applyBorder="1" applyAlignment="1">
      <alignment horizontal="left"/>
    </xf>
    <xf numFmtId="0" fontId="131" fillId="2" borderId="0" xfId="0" applyFont="1" applyFill="1" applyBorder="1" applyAlignment="1">
      <alignment horizontal="right" vertical="center" wrapText="1"/>
    </xf>
    <xf numFmtId="0" fontId="43" fillId="2" borderId="0" xfId="0" applyFont="1" applyFill="1" applyBorder="1" applyAlignment="1"/>
    <xf numFmtId="0" fontId="132" fillId="2" borderId="0" xfId="0" applyFont="1" applyFill="1"/>
    <xf numFmtId="0" fontId="121" fillId="2" borderId="0" xfId="0" applyNumberFormat="1" applyFont="1" applyFill="1"/>
    <xf numFmtId="0" fontId="121" fillId="2" borderId="0" xfId="0" applyFont="1" applyFill="1" applyBorder="1" applyAlignment="1">
      <alignment horizontal="left"/>
    </xf>
    <xf numFmtId="0" fontId="121" fillId="18" borderId="0" xfId="0" applyFont="1" applyFill="1"/>
    <xf numFmtId="173" fontId="121" fillId="2" borderId="0" xfId="4" applyNumberFormat="1" applyFont="1" applyFill="1" applyBorder="1" applyAlignment="1">
      <alignment vertical="top" wrapText="1"/>
    </xf>
    <xf numFmtId="0" fontId="132" fillId="2" borderId="0" xfId="0" applyFont="1" applyFill="1" applyBorder="1" applyAlignment="1">
      <alignment vertical="top" wrapText="1"/>
    </xf>
    <xf numFmtId="173" fontId="119" fillId="2" borderId="0" xfId="0" applyNumberFormat="1" applyFont="1" applyFill="1" applyBorder="1" applyAlignment="1">
      <alignment vertical="top" wrapText="1"/>
    </xf>
    <xf numFmtId="0" fontId="77" fillId="2" borderId="0" xfId="0" applyFont="1" applyFill="1" applyBorder="1" applyAlignment="1">
      <alignment horizontal="center" vertical="center"/>
    </xf>
    <xf numFmtId="0" fontId="0" fillId="2" borderId="0" xfId="0" applyFill="1" applyAlignment="1">
      <alignment vertical="top"/>
    </xf>
    <xf numFmtId="0" fontId="37" fillId="2" borderId="0" xfId="0" applyFont="1" applyFill="1" applyAlignment="1">
      <alignment vertical="top"/>
    </xf>
    <xf numFmtId="0" fontId="37" fillId="2" borderId="0" xfId="0" quotePrefix="1" applyFont="1" applyFill="1"/>
    <xf numFmtId="6" fontId="32" fillId="2" borderId="8" xfId="0" applyNumberFormat="1" applyFont="1" applyFill="1" applyBorder="1" applyAlignment="1" applyProtection="1">
      <alignment horizontal="right"/>
      <protection locked="0"/>
    </xf>
    <xf numFmtId="0" fontId="133" fillId="2" borderId="0" xfId="0" applyNumberFormat="1" applyFont="1" applyFill="1" applyBorder="1"/>
    <xf numFmtId="0" fontId="121" fillId="2" borderId="0" xfId="0" applyFont="1" applyFill="1" applyBorder="1" applyAlignment="1">
      <alignment horizontal="center" vertical="center" wrapText="1"/>
    </xf>
    <xf numFmtId="0" fontId="121" fillId="2" borderId="0" xfId="0" applyFont="1" applyFill="1" applyBorder="1"/>
    <xf numFmtId="0" fontId="77" fillId="18" borderId="0" xfId="0" applyFont="1" applyFill="1"/>
    <xf numFmtId="6" fontId="77" fillId="2" borderId="0" xfId="0" applyNumberFormat="1" applyFont="1" applyFill="1"/>
    <xf numFmtId="0" fontId="28" fillId="2" borderId="0" xfId="0" applyFont="1" applyFill="1" applyAlignment="1">
      <alignment vertical="top"/>
    </xf>
    <xf numFmtId="0" fontId="34" fillId="0" borderId="8" xfId="0" applyFont="1" applyFill="1" applyBorder="1" applyAlignment="1" applyProtection="1">
      <alignment horizontal="center"/>
      <protection locked="0"/>
    </xf>
    <xf numFmtId="0" fontId="70" fillId="0" borderId="8" xfId="0" applyFont="1" applyFill="1" applyBorder="1" applyAlignment="1" applyProtection="1">
      <alignment horizontal="center"/>
      <protection locked="0"/>
    </xf>
    <xf numFmtId="0" fontId="70" fillId="0" borderId="8" xfId="0" applyFont="1" applyFill="1" applyBorder="1" applyAlignment="1" applyProtection="1">
      <alignment horizontal="center" vertical="center"/>
      <protection locked="0"/>
    </xf>
    <xf numFmtId="0" fontId="89" fillId="0" borderId="8" xfId="0" applyFont="1" applyFill="1" applyBorder="1" applyAlignment="1" applyProtection="1">
      <alignment horizontal="center" vertical="center"/>
      <protection locked="0"/>
    </xf>
    <xf numFmtId="0" fontId="70" fillId="0" borderId="8" xfId="0" applyFont="1" applyFill="1" applyBorder="1" applyProtection="1">
      <protection locked="0"/>
    </xf>
    <xf numFmtId="0" fontId="89" fillId="0" borderId="8" xfId="0" applyFont="1" applyFill="1" applyBorder="1" applyAlignment="1" applyProtection="1">
      <alignment vertical="center"/>
      <protection locked="0"/>
    </xf>
    <xf numFmtId="0" fontId="70" fillId="0" borderId="8" xfId="0" applyFont="1" applyFill="1" applyBorder="1" applyAlignment="1" applyProtection="1">
      <alignment horizontal="center" vertical="center" wrapText="1"/>
      <protection locked="0"/>
    </xf>
    <xf numFmtId="0" fontId="70" fillId="0" borderId="8" xfId="0" applyFont="1" applyFill="1" applyBorder="1" applyAlignment="1" applyProtection="1">
      <alignment vertical="center"/>
      <protection locked="0"/>
    </xf>
    <xf numFmtId="9" fontId="69" fillId="0" borderId="8" xfId="11" applyFont="1" applyFill="1" applyBorder="1" applyAlignment="1" applyProtection="1">
      <alignment vertical="center"/>
      <protection locked="0"/>
    </xf>
    <xf numFmtId="9" fontId="1" fillId="0" borderId="8" xfId="11" applyFont="1" applyFill="1" applyBorder="1" applyAlignment="1" applyProtection="1">
      <alignment horizontal="center" vertical="center"/>
      <protection locked="0"/>
    </xf>
    <xf numFmtId="9" fontId="1" fillId="0" borderId="8" xfId="11" applyFont="1" applyFill="1" applyBorder="1" applyAlignment="1" applyProtection="1">
      <alignment horizontal="center"/>
      <protection locked="0"/>
    </xf>
    <xf numFmtId="0" fontId="134" fillId="2" borderId="0" xfId="0" applyFont="1" applyFill="1" applyAlignment="1">
      <alignment horizontal="left" readingOrder="1"/>
    </xf>
    <xf numFmtId="0" fontId="135" fillId="2" borderId="0" xfId="0" applyFont="1" applyFill="1" applyAlignment="1">
      <alignment horizontal="left" readingOrder="1"/>
    </xf>
    <xf numFmtId="0" fontId="58" fillId="2" borderId="0" xfId="0" applyFont="1" applyFill="1" applyAlignment="1">
      <alignment horizontal="left" indent="5"/>
    </xf>
    <xf numFmtId="0" fontId="59" fillId="2" borderId="0" xfId="0" applyFont="1" applyFill="1" applyAlignment="1">
      <alignment horizontal="left" wrapText="1" indent="5"/>
    </xf>
    <xf numFmtId="177" fontId="59" fillId="2" borderId="0" xfId="0" applyNumberFormat="1" applyFont="1" applyFill="1" applyAlignment="1">
      <alignment horizontal="left" indent="5"/>
    </xf>
    <xf numFmtId="168" fontId="32" fillId="2" borderId="0" xfId="0" applyNumberFormat="1" applyFont="1" applyFill="1" applyBorder="1" applyAlignment="1" applyProtection="1">
      <alignment horizontal="right"/>
      <protection locked="0"/>
    </xf>
    <xf numFmtId="0" fontId="32" fillId="0" borderId="8" xfId="0" applyNumberFormat="1" applyFont="1" applyBorder="1" applyAlignment="1">
      <alignment horizontal="left" wrapText="1"/>
    </xf>
    <xf numFmtId="6" fontId="32" fillId="0" borderId="8" xfId="0" applyNumberFormat="1" applyFont="1" applyFill="1" applyBorder="1" applyAlignment="1" applyProtection="1">
      <alignment horizontal="right"/>
      <protection locked="0"/>
    </xf>
    <xf numFmtId="0" fontId="66" fillId="2" borderId="0" xfId="0" applyNumberFormat="1" applyFont="1" applyFill="1" applyBorder="1" applyAlignment="1">
      <alignment horizontal="center"/>
    </xf>
    <xf numFmtId="0" fontId="0" fillId="2" borderId="0" xfId="0" applyFill="1" applyBorder="1"/>
    <xf numFmtId="0" fontId="58" fillId="2" borderId="0" xfId="0" applyFont="1" applyFill="1" applyAlignment="1">
      <alignment horizontal="left" indent="10"/>
    </xf>
    <xf numFmtId="0" fontId="59" fillId="2" borderId="0" xfId="0" applyFont="1" applyFill="1" applyAlignment="1">
      <alignment horizontal="left" wrapText="1" indent="10"/>
    </xf>
    <xf numFmtId="177" fontId="59" fillId="2" borderId="0" xfId="0" applyNumberFormat="1" applyFont="1" applyFill="1" applyAlignment="1">
      <alignment horizontal="left" indent="10"/>
    </xf>
    <xf numFmtId="0" fontId="17" fillId="2" borderId="70" xfId="0" applyFont="1" applyFill="1" applyBorder="1" applyAlignment="1" applyProtection="1">
      <alignment horizontal="left" vertical="center" wrapText="1"/>
    </xf>
    <xf numFmtId="0" fontId="17" fillId="2" borderId="59" xfId="0" applyFont="1" applyFill="1" applyBorder="1" applyAlignment="1" applyProtection="1">
      <alignment horizontal="center" vertical="center" wrapText="1"/>
    </xf>
    <xf numFmtId="0" fontId="17" fillId="2" borderId="58" xfId="0" applyFont="1" applyFill="1" applyBorder="1" applyAlignment="1" applyProtection="1">
      <alignment horizontal="center" vertical="center"/>
      <protection locked="0"/>
    </xf>
    <xf numFmtId="0" fontId="17" fillId="2" borderId="92" xfId="0" applyFont="1" applyFill="1" applyBorder="1" applyAlignment="1" applyProtection="1">
      <alignment horizontal="center" vertical="center"/>
    </xf>
    <xf numFmtId="0" fontId="17" fillId="2" borderId="93" xfId="0" applyFont="1" applyFill="1" applyBorder="1" applyAlignment="1" applyProtection="1">
      <alignment horizontal="center" vertical="center"/>
    </xf>
    <xf numFmtId="0" fontId="17" fillId="2" borderId="94" xfId="0" applyFont="1" applyFill="1" applyBorder="1" applyAlignment="1" applyProtection="1">
      <alignment horizontal="center" vertical="center"/>
    </xf>
    <xf numFmtId="0" fontId="17" fillId="2" borderId="70" xfId="0" applyFont="1" applyFill="1" applyBorder="1" applyAlignment="1" applyProtection="1">
      <alignment horizontal="center" vertical="center"/>
    </xf>
    <xf numFmtId="0" fontId="0" fillId="2" borderId="0" xfId="0" applyFill="1" applyAlignment="1">
      <alignment horizontal="left"/>
    </xf>
    <xf numFmtId="0" fontId="0" fillId="3" borderId="0" xfId="0" applyFill="1" applyAlignment="1">
      <alignment horizontal="left"/>
    </xf>
    <xf numFmtId="0" fontId="0" fillId="2" borderId="24" xfId="0" applyFill="1" applyBorder="1"/>
    <xf numFmtId="0" fontId="0" fillId="2" borderId="31" xfId="0" applyFill="1" applyBorder="1"/>
    <xf numFmtId="0" fontId="32" fillId="2" borderId="31" xfId="0" applyFont="1" applyFill="1" applyBorder="1"/>
    <xf numFmtId="0" fontId="32" fillId="3" borderId="31" xfId="0" applyFont="1" applyFill="1" applyBorder="1"/>
    <xf numFmtId="0" fontId="32" fillId="3" borderId="34" xfId="0" applyFont="1" applyFill="1" applyBorder="1"/>
    <xf numFmtId="0" fontId="106" fillId="2" borderId="0" xfId="0" applyFont="1" applyFill="1" applyBorder="1" applyAlignment="1"/>
    <xf numFmtId="0" fontId="18" fillId="2" borderId="0" xfId="0" applyFont="1" applyFill="1"/>
    <xf numFmtId="5" fontId="6" fillId="0" borderId="8" xfId="0" applyNumberFormat="1" applyFont="1" applyFill="1" applyBorder="1" applyAlignment="1" applyProtection="1">
      <protection locked="0"/>
    </xf>
    <xf numFmtId="172" fontId="6" fillId="0" borderId="8" xfId="2" applyNumberFormat="1" applyFont="1" applyFill="1" applyBorder="1" applyAlignment="1" applyProtection="1">
      <protection locked="0"/>
    </xf>
    <xf numFmtId="166" fontId="34" fillId="2" borderId="24" xfId="4" applyFont="1" applyFill="1" applyBorder="1"/>
    <xf numFmtId="166" fontId="34" fillId="2" borderId="31" xfId="4" applyFont="1" applyFill="1" applyBorder="1"/>
    <xf numFmtId="166" fontId="34" fillId="3" borderId="31" xfId="4" applyFont="1" applyFill="1" applyBorder="1"/>
    <xf numFmtId="0" fontId="34" fillId="3" borderId="34" xfId="4" applyNumberFormat="1" applyFont="1" applyFill="1" applyBorder="1"/>
    <xf numFmtId="0" fontId="34" fillId="2" borderId="34" xfId="4" applyNumberFormat="1" applyFont="1" applyFill="1" applyBorder="1"/>
    <xf numFmtId="0" fontId="0" fillId="2" borderId="0" xfId="0" applyFill="1" applyAlignment="1">
      <alignment horizontal="left" wrapText="1"/>
    </xf>
    <xf numFmtId="9" fontId="70" fillId="2" borderId="0" xfId="11" applyFont="1" applyFill="1"/>
    <xf numFmtId="171" fontId="32" fillId="2" borderId="0" xfId="0" applyNumberFormat="1" applyFont="1" applyFill="1" applyBorder="1" applyAlignment="1">
      <alignment vertical="center"/>
    </xf>
    <xf numFmtId="0" fontId="32" fillId="0" borderId="8" xfId="0" applyNumberFormat="1" applyFont="1" applyFill="1" applyBorder="1" applyAlignment="1">
      <alignment horizontal="left" wrapText="1"/>
    </xf>
    <xf numFmtId="0" fontId="32" fillId="0" borderId="8" xfId="0" applyNumberFormat="1" applyFont="1" applyFill="1" applyBorder="1" applyAlignment="1">
      <alignment horizontal="left" vertical="center" wrapText="1"/>
    </xf>
    <xf numFmtId="0" fontId="17" fillId="2" borderId="0" xfId="0" applyFont="1" applyFill="1" applyAlignment="1">
      <alignment horizontal="right"/>
    </xf>
    <xf numFmtId="10" fontId="6" fillId="2" borderId="0" xfId="0" applyNumberFormat="1" applyFont="1" applyFill="1" applyAlignment="1" applyProtection="1">
      <alignment horizontal="left"/>
    </xf>
    <xf numFmtId="0" fontId="6" fillId="2" borderId="24" xfId="0" applyFont="1" applyFill="1" applyBorder="1"/>
    <xf numFmtId="6" fontId="36" fillId="2" borderId="31" xfId="1" applyNumberFormat="1" applyFont="1" applyFill="1" applyBorder="1" applyAlignment="1">
      <alignment horizontal="right"/>
    </xf>
    <xf numFmtId="6" fontId="36" fillId="2" borderId="34" xfId="1" applyNumberFormat="1" applyFont="1" applyFill="1" applyBorder="1" applyAlignment="1">
      <alignment horizontal="right"/>
    </xf>
    <xf numFmtId="0" fontId="32" fillId="0" borderId="8" xfId="0" applyNumberFormat="1" applyFont="1" applyBorder="1" applyAlignment="1">
      <alignment horizontal="left"/>
    </xf>
    <xf numFmtId="0" fontId="32" fillId="0" borderId="8" xfId="0" applyNumberFormat="1" applyFont="1" applyFill="1" applyBorder="1" applyAlignment="1">
      <alignment horizontal="left"/>
    </xf>
    <xf numFmtId="0" fontId="32" fillId="2" borderId="0" xfId="0" applyFont="1" applyFill="1" applyAlignment="1">
      <alignment wrapText="1"/>
    </xf>
    <xf numFmtId="10" fontId="17" fillId="2" borderId="39" xfId="11" applyNumberFormat="1" applyFont="1" applyFill="1" applyBorder="1"/>
    <xf numFmtId="10" fontId="35" fillId="2" borderId="39" xfId="11" applyNumberFormat="1" applyFont="1" applyFill="1" applyBorder="1" applyAlignment="1">
      <alignment horizontal="right"/>
    </xf>
    <xf numFmtId="10" fontId="17" fillId="2" borderId="40" xfId="11" applyNumberFormat="1" applyFont="1" applyFill="1" applyBorder="1" applyAlignment="1">
      <alignment horizontal="right"/>
    </xf>
    <xf numFmtId="182" fontId="66" fillId="2" borderId="39" xfId="11" applyNumberFormat="1" applyFont="1" applyFill="1" applyBorder="1" applyAlignment="1">
      <alignment horizontal="right"/>
    </xf>
    <xf numFmtId="0" fontId="7" fillId="3" borderId="0" xfId="0" applyFont="1" applyFill="1" applyBorder="1"/>
    <xf numFmtId="0" fontId="37" fillId="0" borderId="0" xfId="0" applyFont="1" applyFill="1" applyBorder="1" applyAlignment="1">
      <alignment horizontal="center"/>
    </xf>
    <xf numFmtId="6" fontId="17" fillId="2" borderId="2" xfId="0" applyNumberFormat="1" applyFont="1" applyFill="1" applyBorder="1"/>
    <xf numFmtId="0" fontId="5" fillId="2" borderId="0" xfId="0" applyFont="1" applyFill="1" applyBorder="1" applyAlignment="1">
      <alignment horizontal="left" vertical="top" wrapText="1"/>
    </xf>
    <xf numFmtId="0" fontId="17" fillId="2" borderId="0" xfId="0" applyNumberFormat="1" applyFont="1" applyFill="1" applyBorder="1" applyAlignment="1">
      <alignment horizontal="left"/>
    </xf>
    <xf numFmtId="0" fontId="17" fillId="2" borderId="0" xfId="0" applyNumberFormat="1" applyFont="1" applyFill="1" applyBorder="1" applyAlignment="1">
      <alignment horizontal="left" wrapText="1"/>
    </xf>
    <xf numFmtId="6" fontId="32" fillId="2" borderId="2" xfId="0" applyNumberFormat="1" applyFont="1" applyFill="1" applyBorder="1"/>
    <xf numFmtId="6" fontId="66" fillId="2" borderId="40" xfId="0" applyNumberFormat="1" applyFont="1" applyFill="1" applyBorder="1"/>
    <xf numFmtId="0" fontId="31" fillId="0" borderId="0" xfId="0" applyFont="1" applyAlignment="1">
      <alignment wrapText="1"/>
    </xf>
    <xf numFmtId="0" fontId="3" fillId="0" borderId="0" xfId="0" applyFont="1" applyAlignment="1">
      <alignment horizontal="center" wrapText="1"/>
    </xf>
    <xf numFmtId="0" fontId="31" fillId="0" borderId="0" xfId="0" applyFont="1" applyAlignment="1">
      <alignment horizontal="center" wrapText="1"/>
    </xf>
    <xf numFmtId="0" fontId="3" fillId="0" borderId="0" xfId="0" applyFont="1" applyAlignment="1">
      <alignment wrapText="1"/>
    </xf>
    <xf numFmtId="0" fontId="4" fillId="0" borderId="0" xfId="10" applyAlignment="1" applyProtection="1">
      <alignment wrapText="1"/>
    </xf>
    <xf numFmtId="0" fontId="31" fillId="0" borderId="0" xfId="0" applyFont="1" applyAlignment="1">
      <alignment horizontal="left" wrapText="1" indent="2"/>
    </xf>
    <xf numFmtId="0" fontId="31" fillId="0" borderId="0" xfId="0" applyFont="1" applyAlignment="1">
      <alignment horizontal="left" wrapText="1" indent="4"/>
    </xf>
    <xf numFmtId="0" fontId="137" fillId="0" borderId="0" xfId="0" applyFont="1" applyAlignment="1">
      <alignment horizontal="left" wrapText="1" indent="2"/>
    </xf>
    <xf numFmtId="0" fontId="0" fillId="0" borderId="0" xfId="0" applyAlignment="1">
      <alignment wrapText="1"/>
    </xf>
    <xf numFmtId="6" fontId="6" fillId="0" borderId="8" xfId="0" applyNumberFormat="1" applyFont="1" applyFill="1" applyBorder="1" applyAlignment="1" applyProtection="1">
      <protection locked="0"/>
    </xf>
    <xf numFmtId="6" fontId="6" fillId="0" borderId="8" xfId="0" applyNumberFormat="1" applyFont="1" applyFill="1" applyBorder="1" applyAlignment="1" applyProtection="1">
      <alignment wrapText="1"/>
      <protection locked="0"/>
    </xf>
    <xf numFmtId="167" fontId="6" fillId="2" borderId="0" xfId="1" applyFont="1" applyFill="1" applyBorder="1" applyProtection="1">
      <protection locked="0"/>
    </xf>
    <xf numFmtId="43" fontId="6" fillId="2" borderId="0" xfId="0" applyNumberFormat="1" applyFont="1" applyFill="1" applyBorder="1" applyProtection="1">
      <protection locked="0"/>
    </xf>
    <xf numFmtId="169" fontId="6" fillId="2" borderId="0" xfId="1" applyNumberFormat="1" applyFont="1" applyFill="1" applyBorder="1"/>
    <xf numFmtId="186" fontId="6" fillId="2" borderId="0" xfId="0" applyNumberFormat="1" applyFont="1" applyFill="1" applyBorder="1" applyProtection="1">
      <protection locked="0"/>
    </xf>
    <xf numFmtId="186" fontId="6" fillId="2" borderId="0" xfId="0" applyNumberFormat="1" applyFont="1" applyFill="1" applyBorder="1"/>
    <xf numFmtId="169" fontId="6" fillId="2" borderId="0" xfId="0" applyNumberFormat="1" applyFont="1" applyFill="1" applyBorder="1"/>
    <xf numFmtId="0" fontId="124" fillId="2" borderId="0" xfId="0" applyFont="1" applyFill="1" applyAlignment="1">
      <alignment horizontal="center" wrapText="1"/>
    </xf>
    <xf numFmtId="0" fontId="31" fillId="0" borderId="57" xfId="0" applyFont="1" applyBorder="1" applyAlignment="1">
      <alignment vertical="top" wrapText="1"/>
    </xf>
    <xf numFmtId="0" fontId="31" fillId="0" borderId="40" xfId="0" applyFont="1" applyBorder="1" applyAlignment="1">
      <alignment vertical="top" wrapText="1"/>
    </xf>
    <xf numFmtId="0" fontId="31" fillId="0" borderId="40" xfId="0" applyFont="1" applyBorder="1" applyAlignment="1">
      <alignment horizontal="left" vertical="top" wrapText="1"/>
    </xf>
    <xf numFmtId="0" fontId="137" fillId="0" borderId="40" xfId="0" applyFont="1" applyBorder="1" applyAlignment="1">
      <alignment horizontal="left" vertical="top" wrapText="1"/>
    </xf>
    <xf numFmtId="0" fontId="31" fillId="0" borderId="70" xfId="0" applyFont="1" applyBorder="1" applyAlignment="1">
      <alignment vertical="top" wrapText="1"/>
    </xf>
    <xf numFmtId="10" fontId="66" fillId="2" borderId="0" xfId="11" applyNumberFormat="1" applyFont="1" applyFill="1" applyBorder="1" applyAlignment="1" applyProtection="1">
      <alignment horizontal="left"/>
    </xf>
    <xf numFmtId="10" fontId="66" fillId="2" borderId="0" xfId="11" applyNumberFormat="1" applyFont="1" applyFill="1" applyBorder="1" applyAlignment="1" applyProtection="1">
      <alignment horizontal="center"/>
      <protection locked="0"/>
    </xf>
    <xf numFmtId="6" fontId="17" fillId="0" borderId="14" xfId="2" applyNumberFormat="1" applyFont="1" applyFill="1" applyBorder="1" applyAlignment="1" applyProtection="1">
      <alignment horizontal="center" vertical="center" wrapText="1"/>
    </xf>
    <xf numFmtId="6" fontId="7" fillId="0" borderId="14" xfId="0" applyNumberFormat="1" applyFont="1" applyFill="1" applyBorder="1" applyAlignment="1" applyProtection="1">
      <protection locked="0"/>
    </xf>
    <xf numFmtId="6" fontId="66" fillId="2" borderId="16" xfId="2" applyNumberFormat="1" applyFont="1" applyFill="1" applyBorder="1" applyAlignment="1">
      <alignment horizontal="right" vertical="center"/>
    </xf>
    <xf numFmtId="0" fontId="7" fillId="2" borderId="0" xfId="0" applyFont="1" applyFill="1" applyBorder="1" applyAlignment="1">
      <alignment horizontal="center" vertical="center" wrapText="1"/>
    </xf>
    <xf numFmtId="0" fontId="70" fillId="2" borderId="0" xfId="0" applyFont="1" applyFill="1" applyBorder="1" applyAlignment="1"/>
    <xf numFmtId="6" fontId="69" fillId="2" borderId="0" xfId="2" applyNumberFormat="1" applyFont="1" applyFill="1" applyBorder="1" applyAlignment="1">
      <alignment horizontal="right" vertical="center"/>
    </xf>
    <xf numFmtId="0" fontId="32" fillId="2" borderId="0" xfId="0" applyFont="1" applyFill="1" applyBorder="1" applyAlignment="1" applyProtection="1"/>
    <xf numFmtId="0" fontId="70" fillId="2" borderId="0" xfId="0" applyFont="1" applyFill="1" applyBorder="1" applyAlignment="1" applyProtection="1"/>
    <xf numFmtId="184" fontId="32" fillId="2" borderId="0" xfId="0" applyNumberFormat="1" applyFont="1" applyFill="1" applyBorder="1" applyAlignment="1" applyProtection="1"/>
    <xf numFmtId="0" fontId="1" fillId="2" borderId="0" xfId="0" applyFont="1" applyFill="1" applyBorder="1" applyAlignment="1" applyProtection="1"/>
    <xf numFmtId="6" fontId="66" fillId="2" borderId="8" xfId="2" applyNumberFormat="1" applyFont="1" applyFill="1" applyBorder="1" applyAlignment="1">
      <alignment horizontal="right" vertical="center"/>
    </xf>
    <xf numFmtId="6" fontId="69" fillId="2" borderId="8" xfId="2" applyNumberFormat="1" applyFont="1" applyFill="1" applyBorder="1" applyAlignment="1" applyProtection="1">
      <alignment horizontal="right"/>
    </xf>
    <xf numFmtId="0" fontId="7" fillId="2" borderId="24" xfId="0" applyFont="1" applyFill="1" applyBorder="1" applyAlignment="1" applyProtection="1"/>
    <xf numFmtId="165" fontId="30" fillId="2" borderId="22" xfId="0" applyNumberFormat="1" applyFont="1" applyFill="1" applyBorder="1" applyAlignment="1">
      <alignment horizontal="center" vertical="center" wrapText="1"/>
    </xf>
    <xf numFmtId="165" fontId="30" fillId="2" borderId="24" xfId="0" applyNumberFormat="1" applyFont="1" applyFill="1" applyBorder="1" applyAlignment="1">
      <alignment horizontal="center" vertical="center" wrapText="1"/>
    </xf>
    <xf numFmtId="165" fontId="36" fillId="2" borderId="8" xfId="0" applyNumberFormat="1" applyFont="1" applyFill="1" applyBorder="1" applyAlignment="1"/>
    <xf numFmtId="165" fontId="66" fillId="2" borderId="8" xfId="0" applyNumberFormat="1" applyFont="1" applyFill="1" applyBorder="1" applyAlignment="1"/>
    <xf numFmtId="3" fontId="32" fillId="2" borderId="13" xfId="0" applyNumberFormat="1" applyFont="1" applyFill="1" applyBorder="1" applyProtection="1">
      <protection locked="0"/>
    </xf>
    <xf numFmtId="0" fontId="17" fillId="2" borderId="39" xfId="0" applyFont="1" applyFill="1" applyBorder="1" applyAlignment="1" applyProtection="1">
      <alignment horizontal="center" wrapText="1"/>
    </xf>
    <xf numFmtId="165" fontId="69" fillId="2" borderId="64" xfId="0" applyNumberFormat="1" applyFont="1" applyFill="1" applyBorder="1" applyAlignment="1">
      <alignment horizontal="center" wrapText="1"/>
    </xf>
    <xf numFmtId="165" fontId="69" fillId="2" borderId="65" xfId="0" applyNumberFormat="1" applyFont="1" applyFill="1" applyBorder="1" applyAlignment="1">
      <alignment horizontal="center" wrapText="1"/>
    </xf>
    <xf numFmtId="165" fontId="69" fillId="2" borderId="96" xfId="0" applyNumberFormat="1" applyFont="1" applyFill="1" applyBorder="1" applyAlignment="1">
      <alignment horizontal="center" wrapText="1"/>
    </xf>
    <xf numFmtId="10" fontId="32" fillId="16" borderId="0" xfId="11" applyNumberFormat="1" applyFont="1" applyFill="1" applyBorder="1" applyAlignment="1" applyProtection="1">
      <alignment horizontal="center"/>
    </xf>
    <xf numFmtId="0" fontId="5" fillId="19" borderId="68" xfId="0" applyFont="1" applyFill="1" applyBorder="1" applyAlignment="1" applyProtection="1">
      <alignment horizontal="center"/>
      <protection locked="0"/>
    </xf>
    <xf numFmtId="0" fontId="5" fillId="19" borderId="4" xfId="0" applyFont="1" applyFill="1" applyBorder="1" applyAlignment="1" applyProtection="1">
      <alignment horizontal="center"/>
      <protection locked="0"/>
    </xf>
    <xf numFmtId="0" fontId="6" fillId="20" borderId="14" xfId="0" applyFont="1" applyFill="1" applyBorder="1" applyAlignment="1" applyProtection="1">
      <alignment horizontal="left"/>
      <protection locked="0"/>
    </xf>
    <xf numFmtId="0" fontId="6" fillId="20" borderId="91" xfId="0" applyFont="1" applyFill="1" applyBorder="1" applyAlignment="1" applyProtection="1">
      <alignment horizontal="left"/>
      <protection locked="0"/>
    </xf>
    <xf numFmtId="6" fontId="32" fillId="21" borderId="0" xfId="0" applyNumberFormat="1" applyFont="1" applyFill="1" applyAlignment="1">
      <alignment horizontal="right"/>
    </xf>
    <xf numFmtId="0" fontId="143" fillId="21" borderId="0" xfId="0" applyFont="1" applyFill="1" applyAlignment="1">
      <alignment vertical="center" wrapText="1"/>
    </xf>
    <xf numFmtId="0" fontId="8" fillId="20" borderId="3" xfId="0" applyFont="1" applyFill="1" applyBorder="1" applyAlignment="1">
      <alignment horizontal="left" vertical="top" wrapText="1"/>
    </xf>
    <xf numFmtId="0" fontId="8" fillId="20" borderId="0" xfId="0" applyFont="1" applyFill="1" applyBorder="1" applyAlignment="1">
      <alignment horizontal="left" vertical="top" wrapText="1"/>
    </xf>
    <xf numFmtId="0" fontId="5" fillId="20" borderId="0" xfId="0" applyFont="1" applyFill="1" applyBorder="1" applyAlignment="1">
      <alignment horizontal="left" vertical="top" wrapText="1"/>
    </xf>
    <xf numFmtId="6" fontId="140" fillId="20" borderId="105" xfId="1" applyNumberFormat="1" applyFont="1" applyFill="1" applyBorder="1" applyAlignment="1" applyProtection="1">
      <alignment horizontal="right"/>
      <protection locked="0"/>
    </xf>
    <xf numFmtId="6" fontId="6" fillId="20" borderId="11" xfId="1" applyNumberFormat="1" applyFont="1" applyFill="1" applyBorder="1" applyAlignment="1" applyProtection="1">
      <alignment horizontal="right"/>
      <protection locked="0"/>
    </xf>
    <xf numFmtId="0" fontId="32" fillId="20" borderId="8" xfId="0" applyFont="1" applyFill="1" applyBorder="1" applyAlignment="1" applyProtection="1">
      <alignment horizontal="center" vertical="top"/>
    </xf>
    <xf numFmtId="0" fontId="32" fillId="20" borderId="14" xfId="0" applyFont="1" applyFill="1" applyBorder="1" applyAlignment="1" applyProtection="1">
      <alignment horizontal="left" vertical="center" wrapText="1"/>
    </xf>
    <xf numFmtId="6" fontId="36" fillId="20" borderId="8" xfId="1" applyNumberFormat="1" applyFont="1" applyFill="1" applyBorder="1" applyAlignment="1">
      <alignment horizontal="right"/>
    </xf>
    <xf numFmtId="0" fontId="7" fillId="21" borderId="0" xfId="0" applyFont="1" applyFill="1"/>
    <xf numFmtId="0" fontId="6" fillId="21" borderId="0" xfId="0" applyFont="1" applyFill="1" applyBorder="1"/>
    <xf numFmtId="0" fontId="6" fillId="21" borderId="0" xfId="0" applyFont="1" applyFill="1" applyBorder="1" applyAlignment="1">
      <alignment horizontal="left"/>
    </xf>
    <xf numFmtId="0" fontId="0" fillId="21" borderId="0" xfId="0" applyFill="1" applyProtection="1"/>
    <xf numFmtId="0" fontId="1" fillId="21" borderId="0" xfId="0" applyFont="1" applyFill="1" applyAlignment="1" applyProtection="1">
      <alignment horizontal="left" indent="1"/>
    </xf>
    <xf numFmtId="0" fontId="1" fillId="21" borderId="0" xfId="0" applyFont="1" applyFill="1" applyAlignment="1" applyProtection="1">
      <alignment horizontal="left" vertical="top" wrapText="1" indent="1"/>
    </xf>
    <xf numFmtId="0" fontId="6" fillId="21" borderId="0" xfId="0" applyFont="1" applyFill="1" applyBorder="1" applyAlignment="1">
      <alignment horizontal="center" wrapText="1"/>
    </xf>
    <xf numFmtId="0" fontId="32" fillId="21" borderId="0" xfId="0" applyFont="1" applyFill="1" applyBorder="1"/>
    <xf numFmtId="0" fontId="6" fillId="21" borderId="0" xfId="0" applyFont="1" applyFill="1" applyBorder="1" applyAlignment="1" applyProtection="1">
      <alignment horizontal="left"/>
    </xf>
    <xf numFmtId="0" fontId="6" fillId="21" borderId="0" xfId="0" applyFont="1" applyFill="1" applyBorder="1" applyProtection="1"/>
    <xf numFmtId="6" fontId="17" fillId="20" borderId="18" xfId="1" applyNumberFormat="1" applyFont="1" applyFill="1" applyBorder="1" applyAlignment="1" applyProtection="1">
      <alignment horizontal="right" vertical="center"/>
      <protection locked="0"/>
    </xf>
    <xf numFmtId="5" fontId="6" fillId="20" borderId="8" xfId="0" applyNumberFormat="1" applyFont="1" applyFill="1" applyBorder="1" applyAlignment="1" applyProtection="1">
      <protection locked="0"/>
    </xf>
    <xf numFmtId="5" fontId="6" fillId="20" borderId="8" xfId="2" applyNumberFormat="1" applyFont="1" applyFill="1" applyBorder="1" applyAlignment="1" applyProtection="1">
      <protection locked="0"/>
    </xf>
    <xf numFmtId="172" fontId="6" fillId="20" borderId="8" xfId="2" applyNumberFormat="1" applyFont="1" applyFill="1" applyBorder="1" applyAlignment="1" applyProtection="1">
      <protection locked="0"/>
    </xf>
    <xf numFmtId="6" fontId="6" fillId="20" borderId="8" xfId="0" applyNumberFormat="1" applyFont="1" applyFill="1" applyBorder="1" applyAlignment="1" applyProtection="1">
      <protection locked="0"/>
    </xf>
    <xf numFmtId="6" fontId="7" fillId="20" borderId="8" xfId="0" applyNumberFormat="1" applyFont="1" applyFill="1" applyBorder="1" applyAlignment="1" applyProtection="1">
      <protection locked="0"/>
    </xf>
    <xf numFmtId="6" fontId="7" fillId="20" borderId="14" xfId="0" applyNumberFormat="1" applyFont="1" applyFill="1" applyBorder="1" applyAlignment="1" applyProtection="1">
      <protection locked="0"/>
    </xf>
    <xf numFmtId="10" fontId="68" fillId="20" borderId="8" xfId="2" applyNumberFormat="1" applyFont="1" applyFill="1" applyBorder="1" applyAlignment="1" applyProtection="1">
      <alignment horizontal="right" vertical="center"/>
      <protection locked="0"/>
    </xf>
    <xf numFmtId="6" fontId="6" fillId="20" borderId="8" xfId="0" applyNumberFormat="1" applyFont="1" applyFill="1" applyBorder="1" applyAlignment="1" applyProtection="1">
      <alignment wrapText="1"/>
      <protection locked="0"/>
    </xf>
    <xf numFmtId="6" fontId="7" fillId="20" borderId="8" xfId="0" applyNumberFormat="1" applyFont="1" applyFill="1" applyBorder="1" applyAlignment="1" applyProtection="1">
      <alignment wrapText="1"/>
      <protection locked="0"/>
    </xf>
    <xf numFmtId="172" fontId="6" fillId="20" borderId="8" xfId="2" applyNumberFormat="1" applyFont="1" applyFill="1" applyBorder="1" applyAlignment="1" applyProtection="1">
      <alignment wrapText="1"/>
      <protection locked="0"/>
    </xf>
    <xf numFmtId="168" fontId="120" fillId="20" borderId="8" xfId="0" applyNumberFormat="1" applyFont="1" applyFill="1" applyBorder="1" applyProtection="1">
      <protection locked="0"/>
    </xf>
    <xf numFmtId="185" fontId="120" fillId="20" borderId="0" xfId="0" applyNumberFormat="1" applyFont="1" applyFill="1" applyProtection="1">
      <protection locked="0"/>
    </xf>
    <xf numFmtId="185" fontId="17" fillId="21" borderId="0" xfId="1" applyNumberFormat="1" applyFont="1" applyFill="1"/>
    <xf numFmtId="0" fontId="0" fillId="21" borderId="0" xfId="0" applyFill="1"/>
    <xf numFmtId="168" fontId="32" fillId="21" borderId="0" xfId="0" applyNumberFormat="1" applyFont="1" applyFill="1" applyBorder="1" applyAlignment="1" applyProtection="1">
      <alignment horizontal="right"/>
      <protection locked="0"/>
    </xf>
    <xf numFmtId="165" fontId="32" fillId="21" borderId="0" xfId="0" applyNumberFormat="1" applyFont="1" applyFill="1" applyAlignment="1">
      <alignment horizontal="left"/>
    </xf>
    <xf numFmtId="0" fontId="32" fillId="21" borderId="0" xfId="0" applyFont="1" applyFill="1" applyAlignment="1">
      <alignment horizontal="left"/>
    </xf>
    <xf numFmtId="0" fontId="7" fillId="21" borderId="0" xfId="0" applyFont="1" applyFill="1" applyAlignment="1">
      <alignment horizontal="left"/>
    </xf>
    <xf numFmtId="169" fontId="32" fillId="20" borderId="4" xfId="1" applyNumberFormat="1" applyFont="1" applyFill="1" applyBorder="1" applyAlignment="1" applyProtection="1">
      <alignment vertical="center"/>
      <protection locked="0"/>
    </xf>
    <xf numFmtId="165" fontId="32" fillId="20" borderId="8" xfId="0" applyNumberFormat="1" applyFont="1" applyFill="1" applyBorder="1" applyAlignment="1" applyProtection="1">
      <alignment horizontal="right"/>
      <protection locked="0"/>
    </xf>
    <xf numFmtId="8" fontId="32" fillId="20" borderId="8" xfId="0" applyNumberFormat="1" applyFont="1" applyFill="1" applyBorder="1" applyAlignment="1" applyProtection="1">
      <alignment horizontal="right"/>
      <protection locked="0"/>
    </xf>
    <xf numFmtId="176" fontId="32" fillId="20" borderId="8" xfId="0" applyNumberFormat="1" applyFont="1" applyFill="1" applyBorder="1" applyAlignment="1">
      <alignment horizontal="right"/>
    </xf>
    <xf numFmtId="6" fontId="32" fillId="20" borderId="8" xfId="0" applyNumberFormat="1" applyFont="1" applyFill="1" applyBorder="1" applyAlignment="1">
      <alignment horizontal="right"/>
    </xf>
    <xf numFmtId="6" fontId="32" fillId="20" borderId="8" xfId="0" applyNumberFormat="1" applyFont="1" applyFill="1" applyBorder="1" applyAlignment="1" applyProtection="1">
      <alignment horizontal="right"/>
      <protection locked="0"/>
    </xf>
    <xf numFmtId="43" fontId="32" fillId="20" borderId="8" xfId="0" applyNumberFormat="1" applyFont="1" applyFill="1" applyBorder="1" applyAlignment="1" applyProtection="1">
      <alignment horizontal="right"/>
      <protection locked="0"/>
    </xf>
    <xf numFmtId="165" fontId="90" fillId="20" borderId="8" xfId="0" applyNumberFormat="1" applyFont="1" applyFill="1" applyBorder="1" applyAlignment="1">
      <alignment horizontal="left"/>
    </xf>
    <xf numFmtId="0" fontId="90" fillId="20" borderId="0" xfId="0" applyNumberFormat="1" applyFont="1" applyFill="1" applyBorder="1" applyAlignment="1">
      <alignment horizontal="center" vertical="center"/>
    </xf>
    <xf numFmtId="3" fontId="32" fillId="20" borderId="8" xfId="0" applyNumberFormat="1" applyFont="1" applyFill="1" applyBorder="1" applyAlignment="1" applyProtection="1">
      <alignment horizontal="center"/>
    </xf>
    <xf numFmtId="3" fontId="32" fillId="20" borderId="33" xfId="0" applyNumberFormat="1" applyFont="1" applyFill="1" applyBorder="1" applyProtection="1">
      <protection locked="0"/>
    </xf>
    <xf numFmtId="3" fontId="32" fillId="20" borderId="5" xfId="0" applyNumberFormat="1" applyFont="1" applyFill="1" applyBorder="1" applyProtection="1">
      <protection locked="0"/>
    </xf>
    <xf numFmtId="0" fontId="32" fillId="20" borderId="49" xfId="0" applyFont="1" applyFill="1" applyBorder="1" applyProtection="1">
      <protection locked="0"/>
    </xf>
    <xf numFmtId="0" fontId="32" fillId="20" borderId="33" xfId="0" applyFont="1" applyFill="1" applyBorder="1" applyProtection="1">
      <protection locked="0"/>
    </xf>
    <xf numFmtId="3" fontId="32" fillId="20" borderId="13" xfId="0" applyNumberFormat="1" applyFont="1" applyFill="1" applyBorder="1" applyProtection="1">
      <protection locked="0"/>
    </xf>
    <xf numFmtId="3" fontId="6" fillId="20" borderId="7" xfId="0" applyNumberFormat="1" applyFont="1" applyFill="1" applyBorder="1" applyProtection="1">
      <protection locked="0"/>
    </xf>
    <xf numFmtId="0" fontId="32" fillId="20" borderId="7" xfId="0" applyFont="1" applyFill="1" applyBorder="1" applyProtection="1">
      <protection locked="0"/>
    </xf>
    <xf numFmtId="0" fontId="32" fillId="20" borderId="13" xfId="0" applyFont="1" applyFill="1" applyBorder="1" applyProtection="1">
      <protection locked="0"/>
    </xf>
    <xf numFmtId="3" fontId="32" fillId="20" borderId="7" xfId="0" applyNumberFormat="1" applyFont="1" applyFill="1" applyBorder="1" applyProtection="1">
      <protection locked="0"/>
    </xf>
    <xf numFmtId="0" fontId="32" fillId="20" borderId="0" xfId="0" applyFont="1" applyFill="1" applyBorder="1" applyAlignment="1" applyProtection="1">
      <alignment horizontal="left" wrapText="1"/>
    </xf>
    <xf numFmtId="3" fontId="139" fillId="20" borderId="13" xfId="0" applyNumberFormat="1" applyFont="1" applyFill="1" applyBorder="1" applyProtection="1">
      <protection locked="0"/>
    </xf>
    <xf numFmtId="165" fontId="32" fillId="20" borderId="7" xfId="0" applyNumberFormat="1" applyFont="1" applyFill="1" applyBorder="1" applyProtection="1">
      <protection locked="0"/>
    </xf>
    <xf numFmtId="0" fontId="139" fillId="20" borderId="7" xfId="0" applyFont="1" applyFill="1" applyBorder="1" applyProtection="1">
      <protection locked="0"/>
    </xf>
    <xf numFmtId="3" fontId="32" fillId="20" borderId="50" xfId="0" applyNumberFormat="1" applyFont="1" applyFill="1" applyBorder="1" applyProtection="1">
      <protection locked="0"/>
    </xf>
    <xf numFmtId="0" fontId="32" fillId="20" borderId="23" xfId="0" applyFont="1" applyFill="1" applyBorder="1" applyProtection="1">
      <protection locked="0"/>
    </xf>
    <xf numFmtId="3" fontId="32" fillId="20" borderId="23" xfId="0" applyNumberFormat="1" applyFont="1" applyFill="1" applyBorder="1" applyProtection="1">
      <protection locked="0"/>
    </xf>
    <xf numFmtId="3" fontId="32" fillId="20" borderId="8" xfId="0" applyNumberFormat="1" applyFont="1" applyFill="1" applyBorder="1" applyProtection="1">
      <protection locked="0"/>
    </xf>
    <xf numFmtId="4" fontId="76" fillId="20" borderId="0" xfId="0" applyNumberFormat="1" applyFont="1" applyFill="1" applyBorder="1" applyAlignment="1">
      <alignment horizontal="center" vertical="center" wrapText="1"/>
    </xf>
    <xf numFmtId="3" fontId="32" fillId="20" borderId="64" xfId="0" applyNumberFormat="1" applyFont="1" applyFill="1" applyBorder="1" applyAlignment="1" applyProtection="1">
      <alignment horizontal="center" vertical="center" wrapText="1"/>
      <protection locked="0"/>
    </xf>
    <xf numFmtId="3" fontId="32" fillId="20" borderId="65" xfId="0" applyNumberFormat="1" applyFont="1" applyFill="1" applyBorder="1" applyAlignment="1" applyProtection="1">
      <alignment horizontal="center" vertical="center" wrapText="1"/>
      <protection locked="0"/>
    </xf>
    <xf numFmtId="0" fontId="1" fillId="20" borderId="2" xfId="0" applyFont="1" applyFill="1" applyBorder="1" applyAlignment="1" applyProtection="1">
      <alignment horizontal="left" vertical="center" wrapText="1"/>
      <protection locked="0"/>
    </xf>
    <xf numFmtId="3" fontId="32" fillId="20" borderId="62" xfId="0" applyNumberFormat="1" applyFont="1" applyFill="1" applyBorder="1" applyAlignment="1" applyProtection="1">
      <alignment horizontal="center" vertical="center" wrapText="1"/>
      <protection locked="0"/>
    </xf>
    <xf numFmtId="3" fontId="32" fillId="20" borderId="14" xfId="0" applyNumberFormat="1" applyFont="1" applyFill="1" applyBorder="1" applyAlignment="1" applyProtection="1">
      <alignment horizontal="center" vertical="center" wrapText="1"/>
      <protection locked="0"/>
    </xf>
    <xf numFmtId="0" fontId="32" fillId="20" borderId="2" xfId="0" applyFont="1" applyFill="1" applyBorder="1" applyAlignment="1" applyProtection="1">
      <alignment horizontal="left" vertical="center" wrapText="1"/>
      <protection locked="0"/>
    </xf>
    <xf numFmtId="3" fontId="32" fillId="20" borderId="19" xfId="0" applyNumberFormat="1" applyFont="1" applyFill="1" applyBorder="1" applyAlignment="1" applyProtection="1">
      <alignment horizontal="center" vertical="center" wrapText="1"/>
      <protection locked="0"/>
    </xf>
    <xf numFmtId="3" fontId="32" fillId="20" borderId="20" xfId="0" applyNumberFormat="1" applyFont="1" applyFill="1" applyBorder="1" applyAlignment="1" applyProtection="1">
      <alignment horizontal="center" vertical="center" wrapText="1"/>
      <protection locked="0"/>
    </xf>
    <xf numFmtId="3" fontId="32" fillId="20" borderId="22" xfId="0" applyNumberFormat="1" applyFont="1" applyFill="1" applyBorder="1" applyAlignment="1" applyProtection="1">
      <alignment horizontal="center" vertical="center" wrapText="1"/>
      <protection locked="0"/>
    </xf>
    <xf numFmtId="0" fontId="32" fillId="20" borderId="58" xfId="0" applyFont="1" applyFill="1" applyBorder="1" applyAlignment="1" applyProtection="1">
      <alignment horizontal="left" vertical="center" wrapText="1"/>
      <protection locked="0"/>
    </xf>
    <xf numFmtId="0" fontId="76" fillId="20" borderId="59" xfId="0" applyFont="1" applyFill="1" applyBorder="1" applyAlignment="1">
      <alignment horizontal="center" vertical="center" wrapText="1"/>
    </xf>
    <xf numFmtId="3" fontId="32" fillId="20" borderId="58" xfId="0" applyNumberFormat="1" applyFont="1" applyFill="1" applyBorder="1" applyAlignment="1" applyProtection="1">
      <alignment horizontal="center" vertical="center" wrapText="1"/>
      <protection locked="0"/>
    </xf>
    <xf numFmtId="3" fontId="32" fillId="20" borderId="59" xfId="0" applyNumberFormat="1" applyFont="1" applyFill="1" applyBorder="1" applyAlignment="1" applyProtection="1">
      <alignment horizontal="center" vertical="center" wrapText="1"/>
      <protection locked="0"/>
    </xf>
    <xf numFmtId="3" fontId="32" fillId="20" borderId="54" xfId="0" applyNumberFormat="1" applyFont="1" applyFill="1" applyBorder="1" applyAlignment="1" applyProtection="1">
      <alignment horizontal="center" vertical="center" wrapText="1"/>
      <protection locked="0"/>
    </xf>
    <xf numFmtId="165" fontId="70" fillId="20" borderId="8" xfId="0" applyNumberFormat="1" applyFont="1" applyFill="1" applyBorder="1" applyAlignment="1" applyProtection="1">
      <alignment horizontal="center" wrapText="1"/>
      <protection locked="0"/>
    </xf>
    <xf numFmtId="165" fontId="70" fillId="20" borderId="8" xfId="0" applyNumberFormat="1" applyFont="1" applyFill="1" applyBorder="1" applyAlignment="1" applyProtection="1">
      <alignment horizontal="center"/>
      <protection locked="0"/>
    </xf>
    <xf numFmtId="165" fontId="32" fillId="20" borderId="8" xfId="0" applyNumberFormat="1" applyFont="1" applyFill="1" applyBorder="1" applyAlignment="1" applyProtection="1">
      <alignment horizontal="center" wrapText="1"/>
      <protection locked="0"/>
    </xf>
    <xf numFmtId="165" fontId="32" fillId="20" borderId="8" xfId="0" applyNumberFormat="1" applyFont="1" applyFill="1" applyBorder="1" applyAlignment="1" applyProtection="1">
      <alignment horizontal="center"/>
      <protection locked="0"/>
    </xf>
    <xf numFmtId="165" fontId="70" fillId="20" borderId="63" xfId="0" applyNumberFormat="1" applyFont="1" applyFill="1" applyBorder="1" applyAlignment="1" applyProtection="1">
      <alignment horizontal="center"/>
      <protection locked="0"/>
    </xf>
    <xf numFmtId="165" fontId="70" fillId="20" borderId="90" xfId="0" applyNumberFormat="1" applyFont="1" applyFill="1" applyBorder="1" applyAlignment="1" applyProtection="1">
      <alignment horizontal="center"/>
      <protection locked="0"/>
    </xf>
    <xf numFmtId="165" fontId="69" fillId="2" borderId="2" xfId="0" applyNumberFormat="1" applyFont="1" applyFill="1" applyBorder="1" applyAlignment="1">
      <alignment horizontal="center" wrapText="1"/>
    </xf>
    <xf numFmtId="165" fontId="69" fillId="2" borderId="2" xfId="0" applyNumberFormat="1" applyFont="1" applyFill="1" applyBorder="1" applyAlignment="1">
      <alignment horizontal="center"/>
    </xf>
    <xf numFmtId="165" fontId="70" fillId="20" borderId="7" xfId="0" applyNumberFormat="1" applyFont="1" applyFill="1" applyBorder="1" applyAlignment="1" applyProtection="1">
      <alignment horizontal="center" wrapText="1"/>
      <protection locked="0"/>
    </xf>
    <xf numFmtId="165" fontId="32" fillId="20" borderId="7" xfId="0" applyNumberFormat="1" applyFont="1" applyFill="1" applyBorder="1" applyAlignment="1" applyProtection="1">
      <alignment horizontal="center" wrapText="1"/>
      <protection locked="0"/>
    </xf>
    <xf numFmtId="165" fontId="70" fillId="2" borderId="2" xfId="0" applyNumberFormat="1" applyFont="1" applyFill="1" applyBorder="1" applyAlignment="1" applyProtection="1">
      <alignment horizontal="center" wrapText="1"/>
      <protection locked="0"/>
    </xf>
    <xf numFmtId="165" fontId="70" fillId="2" borderId="2" xfId="0" applyNumberFormat="1" applyFont="1" applyFill="1" applyBorder="1" applyAlignment="1" applyProtection="1">
      <alignment horizontal="center"/>
      <protection locked="0"/>
    </xf>
    <xf numFmtId="165" fontId="32" fillId="20" borderId="7" xfId="0" applyNumberFormat="1" applyFont="1" applyFill="1" applyBorder="1" applyAlignment="1" applyProtection="1">
      <alignment horizontal="center"/>
      <protection locked="0"/>
    </xf>
    <xf numFmtId="165" fontId="70" fillId="20" borderId="14" xfId="0" applyNumberFormat="1" applyFont="1" applyFill="1" applyBorder="1" applyAlignment="1" applyProtection="1">
      <alignment horizontal="center"/>
      <protection locked="0"/>
    </xf>
    <xf numFmtId="165" fontId="70" fillId="2" borderId="2" xfId="0" applyNumberFormat="1" applyFont="1" applyFill="1" applyBorder="1" applyAlignment="1">
      <alignment horizontal="center"/>
    </xf>
    <xf numFmtId="6" fontId="1" fillId="20" borderId="8" xfId="0" applyNumberFormat="1" applyFont="1" applyFill="1" applyBorder="1" applyAlignment="1" applyProtection="1">
      <alignment vertical="center"/>
      <protection locked="0"/>
    </xf>
    <xf numFmtId="6" fontId="1" fillId="20" borderId="8" xfId="0" applyNumberFormat="1" applyFont="1" applyFill="1" applyBorder="1" applyProtection="1">
      <protection locked="0"/>
    </xf>
    <xf numFmtId="6" fontId="1" fillId="20" borderId="24" xfId="0" applyNumberFormat="1" applyFont="1" applyFill="1" applyBorder="1" applyProtection="1">
      <protection locked="0"/>
    </xf>
    <xf numFmtId="6" fontId="34" fillId="20" borderId="34" xfId="0" applyNumberFormat="1" applyFont="1" applyFill="1" applyBorder="1" applyProtection="1">
      <protection locked="0"/>
    </xf>
    <xf numFmtId="6" fontId="34" fillId="20" borderId="8" xfId="0" applyNumberFormat="1" applyFont="1" applyFill="1" applyBorder="1" applyProtection="1">
      <protection locked="0"/>
    </xf>
    <xf numFmtId="1" fontId="32" fillId="20" borderId="0" xfId="0" applyNumberFormat="1" applyFont="1" applyFill="1" applyBorder="1" applyAlignment="1" applyProtection="1">
      <alignment horizontal="left" vertical="top"/>
    </xf>
    <xf numFmtId="0" fontId="32" fillId="20" borderId="0" xfId="0" applyFont="1" applyFill="1" applyBorder="1" applyAlignment="1" applyProtection="1">
      <alignment horizontal="left" vertical="center" wrapText="1"/>
    </xf>
    <xf numFmtId="0" fontId="32" fillId="20" borderId="0" xfId="0" applyNumberFormat="1" applyFont="1" applyFill="1" applyBorder="1" applyAlignment="1" applyProtection="1">
      <alignment horizontal="left" vertical="top"/>
    </xf>
    <xf numFmtId="0" fontId="32" fillId="20" borderId="55" xfId="0" applyNumberFormat="1" applyFont="1" applyFill="1" applyBorder="1" applyAlignment="1" applyProtection="1">
      <alignment horizontal="left" vertical="top"/>
    </xf>
    <xf numFmtId="0" fontId="32" fillId="20" borderId="55" xfId="0" applyFont="1" applyFill="1" applyBorder="1" applyAlignment="1" applyProtection="1">
      <alignment horizontal="left" wrapText="1"/>
    </xf>
    <xf numFmtId="0" fontId="32" fillId="20" borderId="2" xfId="0" applyFont="1" applyFill="1" applyBorder="1" applyAlignment="1" applyProtection="1">
      <alignment horizontal="left" vertical="top"/>
    </xf>
    <xf numFmtId="0" fontId="6" fillId="20" borderId="0" xfId="0" applyFont="1" applyFill="1" applyBorder="1" applyAlignment="1">
      <alignment horizontal="right"/>
    </xf>
    <xf numFmtId="0" fontId="7" fillId="23" borderId="0" xfId="0" applyFont="1" applyFill="1"/>
    <xf numFmtId="0" fontId="17" fillId="23" borderId="0" xfId="0" applyFont="1" applyFill="1" applyBorder="1" applyAlignment="1">
      <alignment horizontal="center" vertical="center" wrapText="1"/>
    </xf>
    <xf numFmtId="0" fontId="32" fillId="23" borderId="14" xfId="0" applyFont="1" applyFill="1" applyBorder="1" applyAlignment="1" applyProtection="1">
      <alignment horizontal="left" vertical="center" wrapText="1"/>
    </xf>
    <xf numFmtId="6" fontId="32" fillId="23" borderId="4" xfId="0" applyNumberFormat="1" applyFont="1" applyFill="1" applyBorder="1" applyAlignment="1" applyProtection="1">
      <alignment vertical="center"/>
    </xf>
    <xf numFmtId="6" fontId="66" fillId="23" borderId="4" xfId="2" applyNumberFormat="1" applyFont="1" applyFill="1" applyBorder="1" applyAlignment="1" applyProtection="1">
      <alignment horizontal="right" vertical="center"/>
    </xf>
    <xf numFmtId="169" fontId="66" fillId="23" borderId="4" xfId="2" applyNumberFormat="1" applyFont="1" applyFill="1" applyBorder="1" applyAlignment="1" applyProtection="1">
      <alignment vertical="center" wrapText="1"/>
    </xf>
    <xf numFmtId="0" fontId="30" fillId="23" borderId="13" xfId="0" applyFont="1" applyFill="1" applyBorder="1" applyAlignment="1" applyProtection="1">
      <alignment horizontal="center" wrapText="1"/>
    </xf>
    <xf numFmtId="0" fontId="30" fillId="23" borderId="13" xfId="0" applyFont="1" applyFill="1" applyBorder="1" applyAlignment="1" applyProtection="1">
      <alignment horizontal="center" vertical="center" wrapText="1"/>
    </xf>
    <xf numFmtId="0" fontId="30" fillId="23" borderId="14" xfId="0" applyFont="1" applyFill="1" applyBorder="1" applyAlignment="1" applyProtection="1">
      <alignment horizontal="center" vertical="center" wrapText="1"/>
    </xf>
    <xf numFmtId="0" fontId="17" fillId="23" borderId="13" xfId="0" applyFont="1" applyFill="1" applyBorder="1" applyAlignment="1" applyProtection="1">
      <alignment horizontal="center" wrapText="1"/>
    </xf>
    <xf numFmtId="0" fontId="30" fillId="23" borderId="32" xfId="0" applyFont="1" applyFill="1" applyBorder="1" applyAlignment="1" applyProtection="1">
      <alignment horizontal="center" vertical="center" wrapText="1"/>
    </xf>
    <xf numFmtId="0" fontId="30" fillId="23" borderId="34" xfId="0" applyFont="1" applyFill="1" applyBorder="1" applyAlignment="1" applyProtection="1">
      <alignment horizontal="center" vertical="center" wrapText="1"/>
    </xf>
    <xf numFmtId="0" fontId="30" fillId="23" borderId="8" xfId="0" applyFont="1" applyFill="1" applyBorder="1" applyAlignment="1" applyProtection="1">
      <alignment horizontal="center" vertical="center" wrapText="1"/>
    </xf>
    <xf numFmtId="0" fontId="17" fillId="23" borderId="8" xfId="0" applyFont="1" applyFill="1" applyBorder="1" applyAlignment="1">
      <alignment horizontal="center" vertical="center"/>
    </xf>
    <xf numFmtId="0" fontId="17" fillId="23" borderId="8" xfId="0" applyFont="1" applyFill="1" applyBorder="1" applyAlignment="1">
      <alignment horizontal="center"/>
    </xf>
    <xf numFmtId="0" fontId="17" fillId="23" borderId="24" xfId="0" applyFont="1" applyFill="1" applyBorder="1" applyAlignment="1">
      <alignment horizontal="center"/>
    </xf>
    <xf numFmtId="0" fontId="17" fillId="23" borderId="34" xfId="0" applyFont="1" applyFill="1" applyBorder="1" applyAlignment="1">
      <alignment horizontal="center"/>
    </xf>
    <xf numFmtId="6" fontId="66" fillId="23" borderId="35" xfId="0" applyNumberFormat="1" applyFont="1" applyFill="1" applyBorder="1"/>
    <xf numFmtId="179" fontId="30" fillId="23" borderId="35" xfId="0" applyNumberFormat="1" applyFont="1" applyFill="1" applyBorder="1" applyAlignment="1">
      <alignment vertical="center"/>
    </xf>
    <xf numFmtId="0" fontId="32" fillId="23" borderId="0" xfId="0" applyNumberFormat="1" applyFont="1" applyFill="1" applyBorder="1" applyAlignment="1" applyProtection="1">
      <alignment horizontal="left" vertical="top"/>
    </xf>
    <xf numFmtId="0" fontId="32" fillId="23" borderId="0" xfId="0" applyFont="1" applyFill="1" applyBorder="1" applyAlignment="1" applyProtection="1">
      <alignment horizontal="left" wrapText="1"/>
    </xf>
    <xf numFmtId="0" fontId="7" fillId="2" borderId="8" xfId="0" applyFont="1" applyFill="1" applyBorder="1"/>
    <xf numFmtId="0" fontId="7" fillId="23" borderId="8" xfId="0" applyFont="1" applyFill="1" applyBorder="1"/>
    <xf numFmtId="0" fontId="7" fillId="20" borderId="8" xfId="0" applyFont="1" applyFill="1" applyBorder="1"/>
    <xf numFmtId="0" fontId="7" fillId="24" borderId="8" xfId="0" applyFont="1" applyFill="1" applyBorder="1"/>
    <xf numFmtId="0" fontId="3" fillId="2" borderId="0" xfId="0" applyFont="1" applyFill="1"/>
    <xf numFmtId="0" fontId="3" fillId="2" borderId="0" xfId="0" applyFont="1" applyFill="1" applyAlignment="1">
      <alignment horizontal="right" indent="1"/>
    </xf>
    <xf numFmtId="0" fontId="3" fillId="2" borderId="0" xfId="0" applyFont="1" applyFill="1" applyBorder="1" applyAlignment="1">
      <alignment horizontal="right" indent="1"/>
    </xf>
    <xf numFmtId="0" fontId="30" fillId="21" borderId="6" xfId="0" applyFont="1" applyFill="1" applyBorder="1" applyAlignment="1">
      <alignment vertical="center" wrapText="1"/>
    </xf>
    <xf numFmtId="0" fontId="30" fillId="21" borderId="8" xfId="0" applyFont="1" applyFill="1" applyBorder="1" applyAlignment="1">
      <alignment vertical="center" wrapText="1"/>
    </xf>
    <xf numFmtId="0" fontId="30" fillId="21" borderId="10" xfId="0" applyFont="1" applyFill="1" applyBorder="1" applyAlignment="1">
      <alignment vertical="center" wrapText="1"/>
    </xf>
    <xf numFmtId="6" fontId="6" fillId="2" borderId="59" xfId="1" applyNumberFormat="1" applyFont="1" applyFill="1" applyBorder="1" applyAlignment="1" applyProtection="1">
      <alignment horizontal="right"/>
      <protection locked="0"/>
    </xf>
    <xf numFmtId="6" fontId="32" fillId="20" borderId="8" xfId="1" applyNumberFormat="1" applyFont="1" applyFill="1" applyBorder="1" applyAlignment="1" applyProtection="1">
      <alignment horizontal="right"/>
      <protection locked="0"/>
    </xf>
    <xf numFmtId="6" fontId="1" fillId="20" borderId="8" xfId="1" applyNumberFormat="1" applyFont="1" applyFill="1" applyBorder="1" applyAlignment="1" applyProtection="1">
      <alignment horizontal="right"/>
      <protection locked="0"/>
    </xf>
    <xf numFmtId="6" fontId="70" fillId="20" borderId="8" xfId="1" applyNumberFormat="1" applyFont="1" applyFill="1" applyBorder="1" applyAlignment="1" applyProtection="1">
      <alignment horizontal="right"/>
      <protection locked="0"/>
    </xf>
    <xf numFmtId="6" fontId="70" fillId="20" borderId="8" xfId="1" applyNumberFormat="1" applyFont="1" applyFill="1" applyBorder="1" applyAlignment="1" applyProtection="1">
      <alignment horizontal="right"/>
    </xf>
    <xf numFmtId="6" fontId="32" fillId="20" borderId="8" xfId="1" applyNumberFormat="1" applyFont="1" applyFill="1" applyBorder="1" applyAlignment="1" applyProtection="1">
      <alignment horizontal="right"/>
    </xf>
    <xf numFmtId="6" fontId="69" fillId="20" borderId="8" xfId="1" applyNumberFormat="1" applyFont="1" applyFill="1" applyBorder="1" applyAlignment="1" applyProtection="1">
      <alignment horizontal="right"/>
    </xf>
    <xf numFmtId="6" fontId="69" fillId="0" borderId="8" xfId="1" applyNumberFormat="1" applyFont="1" applyFill="1" applyBorder="1" applyAlignment="1" applyProtection="1">
      <alignment horizontal="right"/>
      <protection locked="0"/>
    </xf>
    <xf numFmtId="6" fontId="116" fillId="20" borderId="8" xfId="1" applyNumberFormat="1" applyFont="1" applyFill="1" applyBorder="1" applyAlignment="1" applyProtection="1">
      <alignment horizontal="right"/>
      <protection locked="0"/>
    </xf>
    <xf numFmtId="177" fontId="18" fillId="22" borderId="106" xfId="0" applyNumberFormat="1" applyFont="1" applyFill="1" applyBorder="1" applyAlignment="1">
      <alignment horizontal="left" vertical="center"/>
    </xf>
    <xf numFmtId="168" fontId="145" fillId="2" borderId="0" xfId="0" applyNumberFormat="1" applyFont="1" applyFill="1" applyBorder="1" applyAlignment="1">
      <alignment horizontal="left" indent="1"/>
    </xf>
    <xf numFmtId="0" fontId="146" fillId="2" borderId="0" xfId="0" applyFont="1" applyFill="1" applyAlignment="1">
      <alignment horizontal="right"/>
    </xf>
    <xf numFmtId="187" fontId="32" fillId="16" borderId="0" xfId="11" applyNumberFormat="1" applyFont="1" applyFill="1" applyBorder="1" applyAlignment="1">
      <alignment horizontal="center"/>
    </xf>
    <xf numFmtId="185" fontId="120" fillId="21" borderId="0" xfId="0" applyNumberFormat="1" applyFont="1" applyFill="1" applyProtection="1">
      <protection locked="0"/>
    </xf>
    <xf numFmtId="185" fontId="120" fillId="20" borderId="8" xfId="0" applyNumberFormat="1" applyFont="1" applyFill="1" applyBorder="1" applyProtection="1">
      <protection locked="0"/>
    </xf>
    <xf numFmtId="165" fontId="54" fillId="2" borderId="0" xfId="0" applyNumberFormat="1" applyFont="1" applyFill="1" applyBorder="1" applyAlignment="1">
      <alignment vertical="top"/>
    </xf>
    <xf numFmtId="6" fontId="1" fillId="0" borderId="8" xfId="0" applyNumberFormat="1" applyFont="1" applyFill="1" applyBorder="1" applyProtection="1">
      <protection locked="0"/>
    </xf>
    <xf numFmtId="0" fontId="1" fillId="0" borderId="0" xfId="0" applyFont="1" applyFill="1"/>
    <xf numFmtId="0" fontId="35" fillId="0" borderId="0" xfId="0" applyFont="1" applyFill="1"/>
    <xf numFmtId="0" fontId="30" fillId="0" borderId="0" xfId="0" applyFont="1" applyFill="1"/>
    <xf numFmtId="0" fontId="34" fillId="0" borderId="0" xfId="0" applyFont="1" applyFill="1"/>
    <xf numFmtId="6" fontId="36" fillId="0" borderId="8" xfId="0" applyNumberFormat="1" applyFont="1" applyFill="1" applyBorder="1"/>
    <xf numFmtId="0" fontId="10" fillId="0" borderId="0" xfId="0" applyFont="1" applyFill="1"/>
    <xf numFmtId="0" fontId="1" fillId="3" borderId="0" xfId="0" applyFont="1" applyFill="1" applyAlignment="1">
      <alignment horizontal="left" vertical="center" wrapText="1"/>
    </xf>
    <xf numFmtId="6" fontId="69" fillId="0" borderId="0" xfId="0" applyNumberFormat="1" applyFont="1" applyFill="1" applyAlignment="1">
      <alignment vertical="center"/>
    </xf>
    <xf numFmtId="0" fontId="17" fillId="2" borderId="0" xfId="0" applyFont="1" applyFill="1" applyBorder="1" applyAlignment="1">
      <alignment horizontal="left" wrapText="1"/>
    </xf>
    <xf numFmtId="0" fontId="148" fillId="25" borderId="0" xfId="0" applyFont="1" applyFill="1" applyBorder="1"/>
    <xf numFmtId="0" fontId="32" fillId="25" borderId="0" xfId="0" applyFont="1" applyFill="1" applyBorder="1"/>
    <xf numFmtId="0" fontId="18" fillId="22" borderId="106" xfId="0" applyFont="1" applyFill="1" applyBorder="1" applyAlignment="1">
      <alignment vertical="center"/>
    </xf>
    <xf numFmtId="0" fontId="1" fillId="14" borderId="0" xfId="0" applyFont="1" applyFill="1" applyBorder="1" applyAlignment="1" applyProtection="1">
      <alignment horizontal="left" wrapText="1"/>
    </xf>
    <xf numFmtId="0" fontId="1" fillId="14" borderId="0" xfId="0" applyFont="1" applyFill="1" applyBorder="1" applyAlignment="1" applyProtection="1">
      <alignment horizontal="left" vertical="center" wrapText="1"/>
    </xf>
    <xf numFmtId="0" fontId="17" fillId="2" borderId="24" xfId="0" applyFont="1" applyFill="1" applyBorder="1" applyAlignment="1" applyProtection="1">
      <alignment horizontal="center" vertical="center"/>
    </xf>
    <xf numFmtId="0" fontId="17" fillId="3" borderId="34" xfId="0" applyFont="1" applyFill="1" applyBorder="1" applyAlignment="1" applyProtection="1">
      <alignment horizontal="center" vertical="center"/>
    </xf>
    <xf numFmtId="0" fontId="5" fillId="2" borderId="8" xfId="0" applyFont="1" applyFill="1" applyBorder="1" applyAlignment="1" applyProtection="1">
      <alignment horizontal="left" wrapText="1"/>
    </xf>
    <xf numFmtId="0" fontId="5" fillId="2" borderId="8" xfId="0" applyFont="1" applyFill="1" applyBorder="1" applyAlignment="1" applyProtection="1">
      <alignment horizontal="left"/>
      <protection locked="0"/>
    </xf>
    <xf numFmtId="0" fontId="5" fillId="2" borderId="8" xfId="0" applyFont="1" applyFill="1" applyBorder="1" applyAlignment="1" applyProtection="1">
      <alignment horizontal="left"/>
    </xf>
    <xf numFmtId="0" fontId="5" fillId="2" borderId="8" xfId="0" applyFont="1" applyFill="1" applyBorder="1" applyAlignment="1" applyProtection="1">
      <alignment horizontal="center"/>
    </xf>
    <xf numFmtId="0" fontId="6" fillId="2" borderId="8" xfId="0" applyFont="1" applyFill="1" applyBorder="1" applyProtection="1"/>
    <xf numFmtId="0" fontId="1" fillId="26" borderId="14" xfId="0" applyFont="1" applyFill="1" applyBorder="1" applyAlignment="1" applyProtection="1">
      <alignment horizontal="left" vertical="center" wrapText="1"/>
    </xf>
    <xf numFmtId="0" fontId="1" fillId="3" borderId="14" xfId="0" applyFont="1" applyFill="1" applyBorder="1" applyAlignment="1" applyProtection="1">
      <alignment horizontal="left" vertical="center" wrapText="1"/>
    </xf>
    <xf numFmtId="0" fontId="32" fillId="26" borderId="8" xfId="0" applyFont="1" applyFill="1" applyBorder="1" applyAlignment="1" applyProtection="1">
      <alignment horizontal="center" vertical="top"/>
    </xf>
    <xf numFmtId="0" fontId="1" fillId="8" borderId="14" xfId="0" applyFont="1" applyFill="1" applyBorder="1" applyAlignment="1" applyProtection="1">
      <alignment horizontal="left" vertical="center" wrapText="1"/>
    </xf>
    <xf numFmtId="0" fontId="1" fillId="10" borderId="14" xfId="0" applyFont="1" applyFill="1" applyBorder="1" applyAlignment="1" applyProtection="1">
      <alignment horizontal="left" vertical="center" wrapText="1"/>
    </xf>
    <xf numFmtId="0" fontId="1" fillId="20" borderId="14" xfId="0" applyFont="1" applyFill="1" applyBorder="1" applyAlignment="1" applyProtection="1">
      <alignment horizontal="left" vertical="center" wrapText="1"/>
    </xf>
    <xf numFmtId="0" fontId="1" fillId="10" borderId="0" xfId="0" applyFont="1" applyFill="1" applyBorder="1" applyAlignment="1" applyProtection="1">
      <alignment horizontal="left" vertical="center" wrapText="1"/>
    </xf>
    <xf numFmtId="0" fontId="1" fillId="10" borderId="0" xfId="0" applyFont="1" applyFill="1" applyBorder="1" applyAlignment="1" applyProtection="1">
      <alignment horizontal="left" vertical="top"/>
    </xf>
    <xf numFmtId="0" fontId="1" fillId="2" borderId="8" xfId="0" applyFont="1" applyFill="1" applyBorder="1" applyAlignment="1" applyProtection="1">
      <alignment horizontal="left" vertical="center" wrapText="1"/>
      <protection locked="0"/>
    </xf>
    <xf numFmtId="0" fontId="1" fillId="0" borderId="8" xfId="0" applyFont="1" applyFill="1" applyBorder="1" applyAlignment="1" applyProtection="1">
      <alignment horizontal="center" vertical="center"/>
      <protection locked="0"/>
    </xf>
    <xf numFmtId="0" fontId="1" fillId="10" borderId="0" xfId="0" applyFont="1" applyFill="1" applyBorder="1" applyAlignment="1" applyProtection="1">
      <alignment horizontal="left" wrapText="1"/>
    </xf>
    <xf numFmtId="0" fontId="1" fillId="3" borderId="0" xfId="0" applyNumberFormat="1" applyFont="1" applyFill="1" applyBorder="1" applyAlignment="1" applyProtection="1">
      <alignment horizontal="left" vertical="top"/>
    </xf>
    <xf numFmtId="0" fontId="1" fillId="3" borderId="0" xfId="0" applyFont="1" applyFill="1" applyBorder="1" applyAlignment="1" applyProtection="1">
      <alignment horizontal="left" wrapText="1"/>
    </xf>
    <xf numFmtId="6" fontId="1" fillId="2" borderId="0" xfId="0" applyNumberFormat="1" applyFont="1" applyFill="1" applyAlignment="1">
      <alignment horizontal="left" vertical="center" wrapText="1"/>
    </xf>
    <xf numFmtId="1" fontId="1" fillId="14" borderId="0" xfId="0" applyNumberFormat="1" applyFont="1" applyFill="1" applyBorder="1" applyAlignment="1" applyProtection="1">
      <alignment horizontal="left" vertical="top"/>
    </xf>
    <xf numFmtId="0" fontId="1" fillId="3" borderId="2" xfId="0" applyFont="1" applyFill="1" applyBorder="1" applyAlignment="1" applyProtection="1">
      <alignment horizontal="left" vertical="top"/>
    </xf>
    <xf numFmtId="0" fontId="31" fillId="0" borderId="0" xfId="0" applyFont="1" applyFill="1" applyAlignment="1">
      <alignment horizontal="left" wrapText="1" indent="2"/>
    </xf>
    <xf numFmtId="0" fontId="0" fillId="0" borderId="0" xfId="0" applyFill="1"/>
    <xf numFmtId="0" fontId="1" fillId="27" borderId="14" xfId="0" applyFont="1" applyFill="1" applyBorder="1" applyAlignment="1" applyProtection="1">
      <alignment horizontal="left" vertical="center" wrapText="1"/>
    </xf>
    <xf numFmtId="6" fontId="32" fillId="29" borderId="39" xfId="0" applyNumberFormat="1" applyFont="1" applyFill="1" applyBorder="1" applyAlignment="1">
      <alignment horizontal="right"/>
    </xf>
    <xf numFmtId="0" fontId="6" fillId="29" borderId="0" xfId="0" applyFont="1" applyFill="1"/>
    <xf numFmtId="0" fontId="6" fillId="29" borderId="0" xfId="0" applyFont="1" applyFill="1" applyBorder="1"/>
    <xf numFmtId="0" fontId="32" fillId="24" borderId="8" xfId="0" applyFont="1" applyFill="1" applyBorder="1" applyAlignment="1" applyProtection="1">
      <alignment horizontal="center" vertical="top"/>
    </xf>
    <xf numFmtId="0" fontId="32" fillId="24" borderId="8" xfId="0" applyFont="1" applyFill="1" applyBorder="1" applyAlignment="1" applyProtection="1">
      <alignment horizontal="center"/>
    </xf>
    <xf numFmtId="0" fontId="32" fillId="28" borderId="8" xfId="0" applyFont="1" applyFill="1" applyBorder="1" applyAlignment="1" applyProtection="1">
      <alignment horizontal="center" vertical="top"/>
    </xf>
    <xf numFmtId="0" fontId="1" fillId="24" borderId="8" xfId="0" applyFont="1" applyFill="1" applyBorder="1" applyAlignment="1" applyProtection="1">
      <alignment horizontal="center" vertical="top"/>
    </xf>
    <xf numFmtId="0" fontId="149" fillId="2" borderId="0" xfId="0" applyFont="1" applyFill="1" applyBorder="1" applyAlignment="1">
      <alignment horizontal="left" vertical="top"/>
    </xf>
    <xf numFmtId="0" fontId="3" fillId="2" borderId="0" xfId="0" applyFont="1" applyFill="1" applyBorder="1" applyAlignment="1">
      <alignment horizontal="left" vertical="center" wrapText="1"/>
    </xf>
    <xf numFmtId="169" fontId="32" fillId="20" borderId="4" xfId="1" applyNumberFormat="1" applyFont="1" applyFill="1" applyBorder="1" applyAlignment="1" applyProtection="1">
      <alignment vertical="center" wrapText="1"/>
      <protection locked="0"/>
    </xf>
    <xf numFmtId="6" fontId="17" fillId="0" borderId="4" xfId="1" applyNumberFormat="1" applyFont="1" applyFill="1" applyBorder="1" applyAlignment="1">
      <alignment horizontal="center" vertical="center" wrapText="1"/>
    </xf>
    <xf numFmtId="165" fontId="7" fillId="2" borderId="0" xfId="0" applyNumberFormat="1" applyFont="1" applyFill="1" applyBorder="1" applyAlignment="1"/>
    <xf numFmtId="165" fontId="70" fillId="20" borderId="11" xfId="0" applyNumberFormat="1" applyFont="1" applyFill="1" applyBorder="1" applyAlignment="1" applyProtection="1">
      <alignment horizontal="center"/>
      <protection locked="0"/>
    </xf>
    <xf numFmtId="0" fontId="31" fillId="0" borderId="0" xfId="0" applyFont="1" applyAlignment="1">
      <alignment horizontal="left" vertical="top" wrapText="1" indent="2"/>
    </xf>
    <xf numFmtId="0" fontId="150" fillId="0" borderId="0" xfId="0" applyFont="1" applyAlignment="1">
      <alignment horizontal="left" wrapText="1" indent="2"/>
    </xf>
    <xf numFmtId="0" fontId="150" fillId="0" borderId="0" xfId="0" applyFont="1" applyFill="1" applyAlignment="1">
      <alignment horizontal="left" wrapText="1" indent="2"/>
    </xf>
    <xf numFmtId="6" fontId="66" fillId="2" borderId="4" xfId="0" applyNumberFormat="1" applyFont="1" applyFill="1" applyBorder="1" applyAlignment="1" applyProtection="1">
      <alignment horizontal="right" vertical="center"/>
    </xf>
    <xf numFmtId="0" fontId="0" fillId="0" borderId="0" xfId="0" applyFill="1" applyAlignment="1">
      <alignment horizontal="left"/>
    </xf>
    <xf numFmtId="0" fontId="70" fillId="0" borderId="0" xfId="0" applyFont="1" applyFill="1" applyAlignment="1">
      <alignment horizontal="left" wrapText="1"/>
    </xf>
    <xf numFmtId="6" fontId="69" fillId="0" borderId="0" xfId="0" applyNumberFormat="1" applyFont="1" applyFill="1"/>
    <xf numFmtId="6" fontId="70" fillId="0" borderId="0" xfId="0" applyNumberFormat="1" applyFont="1" applyFill="1"/>
    <xf numFmtId="0" fontId="70" fillId="0" borderId="0" xfId="0" applyFont="1" applyFill="1"/>
    <xf numFmtId="0" fontId="121" fillId="0" borderId="0" xfId="0" applyFont="1" applyFill="1" applyBorder="1" applyAlignment="1">
      <alignment horizontal="left"/>
    </xf>
    <xf numFmtId="0" fontId="1" fillId="2" borderId="8" xfId="0" applyFont="1" applyFill="1" applyBorder="1" applyAlignment="1" applyProtection="1">
      <alignment horizontal="left" vertical="center"/>
      <protection locked="0"/>
    </xf>
    <xf numFmtId="0" fontId="1" fillId="0" borderId="8" xfId="0" applyFont="1" applyFill="1" applyBorder="1" applyAlignment="1" applyProtection="1">
      <alignment horizontal="left" vertical="center"/>
      <protection locked="0"/>
    </xf>
    <xf numFmtId="0" fontId="8" fillId="21" borderId="0" xfId="0" applyFont="1" applyFill="1" applyBorder="1"/>
    <xf numFmtId="0" fontId="7" fillId="21" borderId="0" xfId="0" applyFont="1" applyFill="1" applyBorder="1"/>
    <xf numFmtId="165" fontId="30" fillId="21" borderId="0" xfId="0" applyNumberFormat="1" applyFont="1" applyFill="1" applyBorder="1" applyAlignment="1">
      <alignment horizontal="center" vertical="center" wrapText="1"/>
    </xf>
    <xf numFmtId="0" fontId="17" fillId="21" borderId="0" xfId="0" applyNumberFormat="1" applyFont="1" applyFill="1" applyBorder="1" applyAlignment="1">
      <alignment horizontal="center"/>
    </xf>
    <xf numFmtId="0" fontId="7" fillId="21" borderId="0" xfId="0" applyNumberFormat="1" applyFont="1" applyFill="1" applyBorder="1" applyAlignment="1">
      <alignment horizontal="center"/>
    </xf>
    <xf numFmtId="0" fontId="7" fillId="21" borderId="0" xfId="0" applyNumberFormat="1" applyFont="1" applyFill="1" applyAlignment="1">
      <alignment horizontal="center"/>
    </xf>
    <xf numFmtId="0" fontId="35" fillId="21" borderId="0" xfId="0" applyFont="1" applyFill="1" applyBorder="1" applyAlignment="1">
      <alignment horizontal="center" vertical="center" wrapText="1"/>
    </xf>
    <xf numFmtId="39" fontId="32" fillId="21" borderId="0" xfId="0" applyNumberFormat="1" applyFont="1" applyFill="1" applyBorder="1" applyProtection="1">
      <protection locked="0"/>
    </xf>
    <xf numFmtId="0" fontId="120" fillId="21" borderId="0" xfId="0" applyFont="1" applyFill="1" applyBorder="1" applyProtection="1">
      <protection locked="0"/>
    </xf>
    <xf numFmtId="0" fontId="120" fillId="21" borderId="0" xfId="0" applyFont="1" applyFill="1" applyBorder="1"/>
    <xf numFmtId="0" fontId="34" fillId="21" borderId="0" xfId="0" applyFont="1" applyFill="1"/>
    <xf numFmtId="0" fontId="7" fillId="21" borderId="0" xfId="0" applyFont="1" applyFill="1" applyBorder="1" applyProtection="1">
      <protection locked="0"/>
    </xf>
    <xf numFmtId="165" fontId="32" fillId="21" borderId="0" xfId="0" applyNumberFormat="1" applyFont="1" applyFill="1" applyBorder="1" applyAlignment="1"/>
    <xf numFmtId="165" fontId="35" fillId="21" borderId="0" xfId="0" applyNumberFormat="1" applyFont="1" applyFill="1" applyBorder="1" applyAlignment="1">
      <alignment horizontal="center" vertical="center" wrapText="1"/>
    </xf>
    <xf numFmtId="165" fontId="30" fillId="21" borderId="0" xfId="0" applyNumberFormat="1" applyFont="1" applyFill="1" applyBorder="1" applyAlignment="1">
      <alignment horizontal="left" vertical="center" wrapText="1"/>
    </xf>
    <xf numFmtId="165" fontId="30" fillId="21" borderId="0" xfId="0" applyNumberFormat="1" applyFont="1" applyFill="1" applyAlignment="1">
      <alignment horizontal="left" vertical="center" wrapText="1"/>
    </xf>
    <xf numFmtId="0" fontId="30" fillId="21" borderId="0" xfId="0" applyFont="1" applyFill="1" applyAlignment="1">
      <alignment horizontal="left" vertical="center" wrapText="1"/>
    </xf>
    <xf numFmtId="0" fontId="7" fillId="21" borderId="0" xfId="0" applyFont="1" applyFill="1" applyBorder="1" applyAlignment="1">
      <alignment horizontal="left"/>
    </xf>
    <xf numFmtId="0" fontId="8" fillId="21" borderId="0" xfId="0" applyFont="1" applyFill="1" applyBorder="1" applyAlignment="1">
      <alignment horizontal="left"/>
    </xf>
    <xf numFmtId="165" fontId="32" fillId="21" borderId="0" xfId="0" applyNumberFormat="1" applyFont="1" applyFill="1" applyBorder="1" applyAlignment="1">
      <alignment horizontal="left"/>
    </xf>
    <xf numFmtId="0" fontId="17" fillId="21" borderId="0" xfId="0" applyFont="1" applyFill="1" applyBorder="1" applyAlignment="1">
      <alignment horizontal="left" vertical="center"/>
    </xf>
    <xf numFmtId="0" fontId="7" fillId="21" borderId="0" xfId="0" applyFont="1" applyFill="1" applyBorder="1" applyAlignment="1">
      <alignment horizontal="left" vertical="center"/>
    </xf>
    <xf numFmtId="165" fontId="32" fillId="21" borderId="0" xfId="0" applyNumberFormat="1" applyFont="1" applyFill="1" applyBorder="1" applyAlignment="1">
      <alignment vertical="center"/>
    </xf>
    <xf numFmtId="165" fontId="32" fillId="21" borderId="0" xfId="0" applyNumberFormat="1" applyFont="1" applyFill="1" applyBorder="1" applyAlignment="1" applyProtection="1">
      <alignment horizontal="right"/>
      <protection locked="0"/>
    </xf>
    <xf numFmtId="165" fontId="32" fillId="21" borderId="0" xfId="0" applyNumberFormat="1" applyFont="1" applyFill="1" applyBorder="1" applyAlignment="1">
      <alignment horizontal="left" vertical="center"/>
    </xf>
    <xf numFmtId="165" fontId="32" fillId="21" borderId="0" xfId="0" applyNumberFormat="1" applyFont="1" applyFill="1" applyAlignment="1">
      <alignment horizontal="left" vertical="center"/>
    </xf>
    <xf numFmtId="0" fontId="32" fillId="21" borderId="0" xfId="0" applyFont="1" applyFill="1" applyAlignment="1">
      <alignment horizontal="left" vertical="center"/>
    </xf>
    <xf numFmtId="0" fontId="7" fillId="21" borderId="0" xfId="0" applyFont="1" applyFill="1" applyAlignment="1">
      <alignment horizontal="left" vertical="center"/>
    </xf>
    <xf numFmtId="0" fontId="17" fillId="21" borderId="0" xfId="11" applyNumberFormat="1" applyFont="1" applyFill="1" applyBorder="1" applyAlignment="1">
      <alignment horizontal="left" vertical="center" wrapText="1"/>
    </xf>
    <xf numFmtId="0" fontId="8" fillId="21" borderId="0" xfId="0" applyFont="1" applyFill="1" applyBorder="1" applyAlignment="1">
      <alignment horizontal="left" vertical="center"/>
    </xf>
    <xf numFmtId="175" fontId="30" fillId="21" borderId="0" xfId="0" applyNumberFormat="1" applyFont="1" applyFill="1" applyBorder="1" applyAlignment="1">
      <alignment horizontal="center" vertical="center" wrapText="1"/>
    </xf>
    <xf numFmtId="175" fontId="32" fillId="21" borderId="0" xfId="0" applyNumberFormat="1" applyFont="1" applyFill="1" applyBorder="1" applyAlignment="1">
      <alignment horizontal="left" vertical="center"/>
    </xf>
    <xf numFmtId="0" fontId="32" fillId="21" borderId="0" xfId="0" applyFont="1" applyFill="1" applyBorder="1" applyAlignment="1">
      <alignment horizontal="left"/>
    </xf>
    <xf numFmtId="165" fontId="7" fillId="21" borderId="0" xfId="0" applyNumberFormat="1" applyFont="1" applyFill="1" applyBorder="1" applyAlignment="1"/>
    <xf numFmtId="165" fontId="7" fillId="21" borderId="0" xfId="0" applyNumberFormat="1" applyFont="1" applyFill="1" applyBorder="1" applyAlignment="1">
      <alignment horizontal="left"/>
    </xf>
    <xf numFmtId="165" fontId="7" fillId="21" borderId="0" xfId="0" applyNumberFormat="1" applyFont="1" applyFill="1" applyAlignment="1">
      <alignment horizontal="left"/>
    </xf>
    <xf numFmtId="0" fontId="153" fillId="20" borderId="95" xfId="0" applyFont="1" applyFill="1" applyBorder="1" applyAlignment="1" applyProtection="1">
      <alignment horizontal="left"/>
      <protection locked="0"/>
    </xf>
    <xf numFmtId="0" fontId="153" fillId="20" borderId="14" xfId="0" applyFont="1" applyFill="1" applyBorder="1" applyAlignment="1" applyProtection="1">
      <alignment horizontal="left"/>
      <protection locked="0"/>
    </xf>
    <xf numFmtId="4" fontId="153" fillId="2" borderId="4" xfId="0" applyNumberFormat="1" applyFont="1" applyFill="1" applyBorder="1" applyAlignment="1">
      <alignment horizontal="center" vertical="center" wrapText="1"/>
    </xf>
    <xf numFmtId="0" fontId="1" fillId="20" borderId="0" xfId="0" applyFont="1" applyFill="1" applyBorder="1" applyAlignment="1" applyProtection="1">
      <alignment horizontal="left" wrapText="1"/>
    </xf>
    <xf numFmtId="0" fontId="155" fillId="2" borderId="0" xfId="0" applyFont="1" applyFill="1" applyBorder="1" applyProtection="1">
      <protection locked="0"/>
    </xf>
    <xf numFmtId="3" fontId="139" fillId="20" borderId="8" xfId="0" applyNumberFormat="1" applyFont="1" applyFill="1" applyBorder="1" applyAlignment="1" applyProtection="1">
      <alignment horizontal="center"/>
    </xf>
    <xf numFmtId="0" fontId="1" fillId="2" borderId="0" xfId="0" applyFont="1" applyFill="1" applyBorder="1" applyAlignment="1" applyProtection="1">
      <alignment horizontal="left" wrapText="1"/>
    </xf>
    <xf numFmtId="3" fontId="36" fillId="2" borderId="67" xfId="0" applyNumberFormat="1" applyFont="1" applyFill="1" applyBorder="1" applyProtection="1"/>
    <xf numFmtId="0" fontId="152" fillId="0" borderId="8" xfId="0" applyFont="1" applyBorder="1" applyAlignment="1" applyProtection="1">
      <alignment horizontal="left"/>
    </xf>
    <xf numFmtId="165" fontId="157" fillId="0" borderId="8" xfId="0" applyNumberFormat="1" applyFont="1" applyBorder="1" applyAlignment="1" applyProtection="1">
      <alignment horizontal="right"/>
    </xf>
    <xf numFmtId="165" fontId="156" fillId="0" borderId="8" xfId="11" applyNumberFormat="1" applyFont="1" applyFill="1" applyBorder="1" applyAlignment="1" applyProtection="1">
      <alignment horizontal="right"/>
    </xf>
    <xf numFmtId="0" fontId="158" fillId="0" borderId="8" xfId="0" applyFont="1" applyBorder="1" applyAlignment="1">
      <alignment horizontal="center" wrapText="1"/>
    </xf>
    <xf numFmtId="165" fontId="159" fillId="23" borderId="8" xfId="0" applyNumberFormat="1" applyFont="1" applyFill="1" applyBorder="1" applyAlignment="1">
      <alignment horizontal="right"/>
    </xf>
    <xf numFmtId="165" fontId="160" fillId="20" borderId="8" xfId="0" applyNumberFormat="1" applyFont="1" applyFill="1" applyBorder="1" applyAlignment="1" applyProtection="1">
      <alignment horizontal="right"/>
      <protection locked="0"/>
    </xf>
    <xf numFmtId="0" fontId="158" fillId="0" borderId="8" xfId="0" applyFont="1" applyFill="1" applyBorder="1" applyAlignment="1">
      <alignment horizontal="center"/>
    </xf>
    <xf numFmtId="165" fontId="159" fillId="0" borderId="8" xfId="0" applyNumberFormat="1" applyFont="1" applyFill="1" applyBorder="1" applyAlignment="1">
      <alignment horizontal="right"/>
    </xf>
    <xf numFmtId="0" fontId="158" fillId="13" borderId="8" xfId="0" applyFont="1" applyFill="1" applyBorder="1" applyAlignment="1">
      <alignment horizontal="center"/>
    </xf>
    <xf numFmtId="165" fontId="159" fillId="13" borderId="8" xfId="0" applyNumberFormat="1" applyFont="1" applyFill="1" applyBorder="1" applyAlignment="1">
      <alignment horizontal="right"/>
    </xf>
    <xf numFmtId="165" fontId="160" fillId="2" borderId="8" xfId="0" applyNumberFormat="1" applyFont="1" applyFill="1" applyBorder="1" applyAlignment="1" applyProtection="1">
      <alignment horizontal="right"/>
      <protection locked="0"/>
    </xf>
    <xf numFmtId="6" fontId="158" fillId="0" borderId="8" xfId="0" applyNumberFormat="1" applyFont="1" applyBorder="1" applyAlignment="1">
      <alignment horizontal="center"/>
    </xf>
    <xf numFmtId="6" fontId="159" fillId="0" borderId="8" xfId="0" applyNumberFormat="1" applyFont="1" applyFill="1" applyBorder="1" applyAlignment="1">
      <alignment horizontal="right"/>
    </xf>
    <xf numFmtId="8" fontId="160" fillId="20" borderId="8" xfId="0" applyNumberFormat="1" applyFont="1" applyFill="1" applyBorder="1" applyAlignment="1" applyProtection="1">
      <alignment horizontal="right"/>
      <protection locked="0"/>
    </xf>
    <xf numFmtId="183" fontId="160" fillId="20" borderId="8" xfId="0" applyNumberFormat="1" applyFont="1" applyFill="1" applyBorder="1" applyAlignment="1" applyProtection="1">
      <alignment horizontal="right"/>
      <protection locked="0"/>
    </xf>
    <xf numFmtId="176" fontId="160" fillId="20" borderId="8" xfId="0" applyNumberFormat="1" applyFont="1" applyFill="1" applyBorder="1" applyAlignment="1" applyProtection="1">
      <alignment horizontal="right"/>
      <protection locked="0"/>
    </xf>
    <xf numFmtId="6" fontId="160" fillId="0" borderId="8" xfId="0" applyNumberFormat="1" applyFont="1" applyFill="1" applyBorder="1" applyAlignment="1" applyProtection="1">
      <alignment horizontal="right"/>
      <protection locked="0"/>
    </xf>
    <xf numFmtId="165" fontId="160" fillId="13" borderId="8" xfId="0" applyNumberFormat="1" applyFont="1" applyFill="1" applyBorder="1" applyAlignment="1" applyProtection="1">
      <alignment horizontal="right"/>
      <protection locked="0"/>
    </xf>
    <xf numFmtId="0" fontId="158" fillId="0" borderId="8" xfId="0" applyFont="1" applyBorder="1" applyAlignment="1" applyProtection="1">
      <alignment horizontal="left"/>
    </xf>
    <xf numFmtId="165" fontId="160" fillId="0" borderId="8" xfId="0" applyNumberFormat="1" applyFont="1" applyBorder="1" applyAlignment="1" applyProtection="1">
      <alignment horizontal="right"/>
    </xf>
    <xf numFmtId="172" fontId="157" fillId="20" borderId="8" xfId="2" applyNumberFormat="1" applyFont="1" applyFill="1" applyBorder="1" applyAlignment="1" applyProtection="1">
      <protection locked="0"/>
    </xf>
    <xf numFmtId="6" fontId="154" fillId="2" borderId="4" xfId="2" applyNumberFormat="1" applyFont="1" applyFill="1" applyBorder="1" applyAlignment="1">
      <alignment horizontal="right" vertical="center"/>
    </xf>
    <xf numFmtId="172" fontId="153" fillId="2" borderId="0" xfId="2" applyNumberFormat="1" applyFont="1" applyFill="1" applyBorder="1" applyAlignment="1">
      <alignment vertical="center"/>
    </xf>
    <xf numFmtId="172" fontId="153" fillId="0" borderId="8" xfId="2" applyNumberFormat="1" applyFont="1" applyFill="1" applyBorder="1" applyAlignment="1">
      <alignment horizontal="center" vertical="center" wrapText="1"/>
    </xf>
    <xf numFmtId="172" fontId="157" fillId="2" borderId="0" xfId="2" applyNumberFormat="1" applyFont="1" applyFill="1" applyBorder="1" applyAlignment="1">
      <alignment wrapText="1"/>
    </xf>
    <xf numFmtId="6" fontId="156" fillId="2" borderId="36" xfId="2" applyNumberFormat="1" applyFont="1" applyFill="1" applyBorder="1" applyAlignment="1" applyProtection="1">
      <alignment horizontal="right"/>
    </xf>
    <xf numFmtId="172" fontId="156" fillId="2" borderId="31" xfId="2" applyNumberFormat="1" applyFont="1" applyFill="1" applyBorder="1" applyAlignment="1" applyProtection="1"/>
    <xf numFmtId="172" fontId="157" fillId="0" borderId="8" xfId="2" applyNumberFormat="1" applyFont="1" applyFill="1" applyBorder="1" applyAlignment="1" applyProtection="1">
      <protection locked="0"/>
    </xf>
    <xf numFmtId="0" fontId="157" fillId="2" borderId="0" xfId="0" applyFont="1" applyFill="1" applyAlignment="1"/>
    <xf numFmtId="172" fontId="157" fillId="2" borderId="0" xfId="2" applyNumberFormat="1" applyFont="1" applyFill="1" applyBorder="1" applyAlignment="1"/>
    <xf numFmtId="165" fontId="11" fillId="2" borderId="0" xfId="11" applyNumberFormat="1" applyFont="1" applyFill="1" applyAlignment="1">
      <alignment horizontal="center" wrapText="1"/>
    </xf>
    <xf numFmtId="165" fontId="30" fillId="23" borderId="14" xfId="0" applyNumberFormat="1" applyFont="1" applyFill="1" applyBorder="1" applyAlignment="1">
      <alignment horizontal="center" vertical="center" wrapText="1"/>
    </xf>
    <xf numFmtId="0" fontId="126" fillId="20" borderId="14" xfId="0" applyFont="1" applyFill="1" applyBorder="1" applyAlignment="1" applyProtection="1">
      <alignment horizontal="left" vertical="center" wrapText="1"/>
    </xf>
    <xf numFmtId="6" fontId="1" fillId="20" borderId="11" xfId="1" applyNumberFormat="1" applyFont="1" applyFill="1" applyBorder="1" applyAlignment="1" applyProtection="1">
      <alignment horizontal="right"/>
      <protection locked="0"/>
    </xf>
    <xf numFmtId="6" fontId="32" fillId="24" borderId="8" xfId="1" applyNumberFormat="1" applyFont="1" applyFill="1" applyBorder="1" applyAlignment="1" applyProtection="1">
      <alignment horizontal="right"/>
      <protection locked="0"/>
    </xf>
    <xf numFmtId="0" fontId="6" fillId="2" borderId="0" xfId="0" applyFont="1" applyFill="1" applyAlignment="1">
      <alignment horizontal="center" vertical="center" wrapText="1"/>
    </xf>
    <xf numFmtId="0" fontId="5" fillId="2" borderId="0" xfId="0" applyFont="1" applyFill="1" applyAlignment="1">
      <alignment horizontal="center" vertical="center" wrapText="1"/>
    </xf>
    <xf numFmtId="184" fontId="1" fillId="2" borderId="8" xfId="0" applyNumberFormat="1" applyFont="1" applyFill="1" applyBorder="1" applyAlignment="1"/>
    <xf numFmtId="0" fontId="1" fillId="0" borderId="8" xfId="0" applyFont="1" applyFill="1" applyBorder="1" applyAlignment="1" applyProtection="1">
      <alignment horizontal="left" vertical="center"/>
    </xf>
    <xf numFmtId="0" fontId="1" fillId="0" borderId="8" xfId="0" applyFont="1" applyFill="1" applyBorder="1" applyAlignment="1" applyProtection="1">
      <alignment horizontal="left" vertical="center" indent="1"/>
    </xf>
    <xf numFmtId="0" fontId="1" fillId="2" borderId="8" xfId="0" applyFont="1" applyFill="1" applyBorder="1" applyAlignment="1">
      <alignment vertical="center"/>
    </xf>
    <xf numFmtId="0" fontId="6" fillId="2" borderId="8" xfId="0" applyFont="1" applyFill="1" applyBorder="1" applyAlignment="1"/>
    <xf numFmtId="0" fontId="6" fillId="2" borderId="8" xfId="0" applyFont="1" applyFill="1" applyBorder="1" applyAlignment="1">
      <alignment horizontal="center" vertical="center" wrapText="1"/>
    </xf>
    <xf numFmtId="0" fontId="1" fillId="2" borderId="0" xfId="0" applyFont="1" applyFill="1" applyAlignment="1"/>
    <xf numFmtId="184" fontId="1" fillId="2" borderId="0" xfId="0" applyNumberFormat="1" applyFont="1" applyFill="1" applyAlignment="1"/>
    <xf numFmtId="0" fontId="1" fillId="2" borderId="0" xfId="0" applyFont="1" applyFill="1" applyAlignment="1" applyProtection="1"/>
    <xf numFmtId="184" fontId="1" fillId="2" borderId="0" xfId="0" applyNumberFormat="1" applyFont="1" applyFill="1" applyAlignment="1" applyProtection="1"/>
    <xf numFmtId="6" fontId="6" fillId="2" borderId="0" xfId="0" applyNumberFormat="1" applyFont="1" applyFill="1" applyAlignment="1" applyProtection="1">
      <alignment horizontal="right"/>
    </xf>
    <xf numFmtId="6" fontId="5" fillId="2" borderId="0" xfId="0" applyNumberFormat="1" applyFont="1" applyFill="1" applyAlignment="1" applyProtection="1">
      <alignment horizontal="left"/>
    </xf>
    <xf numFmtId="0" fontId="8" fillId="20" borderId="0"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39" xfId="0" applyFont="1" applyFill="1" applyBorder="1" applyAlignment="1">
      <alignment horizontal="left" vertical="top" wrapText="1"/>
    </xf>
    <xf numFmtId="0" fontId="38" fillId="2" borderId="0" xfId="0" applyFont="1" applyFill="1" applyAlignment="1">
      <alignment horizontal="left" vertical="top" wrapText="1"/>
    </xf>
    <xf numFmtId="0" fontId="39" fillId="2" borderId="0" xfId="0" applyFont="1" applyFill="1" applyAlignment="1">
      <alignment horizontal="right" vertical="top" wrapText="1"/>
    </xf>
    <xf numFmtId="0" fontId="40" fillId="21" borderId="0" xfId="0" applyFont="1" applyFill="1" applyBorder="1" applyAlignment="1">
      <alignment horizontal="left" vertical="top" wrapText="1"/>
    </xf>
    <xf numFmtId="0" fontId="18" fillId="22" borderId="107" xfId="0" applyFont="1" applyFill="1" applyBorder="1" applyAlignment="1">
      <alignment vertical="center"/>
    </xf>
    <xf numFmtId="0" fontId="18" fillId="22" borderId="109" xfId="0" applyFont="1" applyFill="1" applyBorder="1" applyAlignment="1">
      <alignment vertical="center"/>
    </xf>
    <xf numFmtId="0" fontId="18" fillId="22" borderId="108" xfId="0" applyFont="1" applyFill="1" applyBorder="1" applyAlignment="1">
      <alignment vertical="center"/>
    </xf>
    <xf numFmtId="0" fontId="5" fillId="20" borderId="0" xfId="0" applyFont="1" applyFill="1" applyBorder="1" applyAlignment="1">
      <alignment horizontal="left" vertical="top" wrapText="1"/>
    </xf>
    <xf numFmtId="0" fontId="3" fillId="2" borderId="0" xfId="0" applyFont="1" applyFill="1" applyBorder="1" applyAlignment="1">
      <alignment horizontal="right" indent="1"/>
    </xf>
    <xf numFmtId="0" fontId="18" fillId="22" borderId="107" xfId="0" applyFont="1" applyFill="1" applyBorder="1" applyAlignment="1">
      <alignment horizontal="left" vertical="center"/>
    </xf>
    <xf numFmtId="0" fontId="18" fillId="22" borderId="108" xfId="0" applyFont="1" applyFill="1" applyBorder="1" applyAlignment="1">
      <alignment horizontal="left" vertical="center"/>
    </xf>
    <xf numFmtId="0" fontId="4" fillId="22" borderId="107" xfId="10" applyFill="1" applyBorder="1" applyAlignment="1" applyProtection="1">
      <alignment horizontal="left" vertical="center"/>
    </xf>
    <xf numFmtId="0" fontId="48" fillId="0" borderId="0" xfId="0" applyFont="1" applyBorder="1" applyAlignment="1">
      <alignment horizontal="left" vertical="top" wrapText="1"/>
    </xf>
    <xf numFmtId="0" fontId="49" fillId="2" borderId="0" xfId="0" applyFont="1" applyFill="1" applyAlignment="1">
      <alignment horizontal="center" vertical="center"/>
    </xf>
    <xf numFmtId="0" fontId="50" fillId="2" borderId="0" xfId="0" applyFont="1" applyFill="1" applyAlignment="1">
      <alignment horizontal="center" vertical="center"/>
    </xf>
    <xf numFmtId="0" fontId="53" fillId="20" borderId="26" xfId="0" applyFont="1" applyFill="1" applyBorder="1" applyAlignment="1">
      <alignment horizontal="left" vertical="top" wrapText="1"/>
    </xf>
    <xf numFmtId="0" fontId="54" fillId="0" borderId="2" xfId="0" applyFont="1" applyBorder="1" applyAlignment="1">
      <alignment horizontal="left"/>
    </xf>
    <xf numFmtId="0" fontId="8" fillId="20" borderId="3"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56"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39"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39" xfId="0" applyFont="1" applyFill="1" applyBorder="1" applyAlignment="1">
      <alignment horizontal="left" vertical="top" wrapText="1"/>
    </xf>
    <xf numFmtId="0" fontId="53" fillId="5" borderId="2" xfId="0" applyFont="1" applyFill="1" applyBorder="1" applyAlignment="1">
      <alignment horizontal="left" vertical="top" wrapText="1"/>
    </xf>
    <xf numFmtId="0" fontId="53" fillId="5" borderId="58" xfId="0" applyFont="1" applyFill="1" applyBorder="1" applyAlignment="1">
      <alignment horizontal="left" vertical="top" wrapText="1"/>
    </xf>
    <xf numFmtId="0" fontId="8" fillId="5" borderId="0" xfId="0" applyFont="1" applyFill="1" applyBorder="1" applyAlignment="1">
      <alignment horizontal="left" vertical="top" wrapText="1"/>
    </xf>
    <xf numFmtId="0" fontId="8" fillId="5" borderId="39" xfId="0" applyFont="1" applyFill="1" applyBorder="1" applyAlignment="1">
      <alignment horizontal="left" vertical="top" wrapText="1"/>
    </xf>
    <xf numFmtId="0" fontId="8" fillId="5" borderId="59" xfId="0" applyFont="1" applyFill="1" applyBorder="1" applyAlignment="1">
      <alignment horizontal="left" vertical="top" wrapText="1"/>
    </xf>
    <xf numFmtId="0" fontId="8" fillId="5" borderId="60" xfId="0" applyFont="1" applyFill="1" applyBorder="1" applyAlignment="1">
      <alignment horizontal="left" vertical="top" wrapText="1"/>
    </xf>
    <xf numFmtId="0" fontId="53" fillId="2" borderId="2" xfId="0" applyFont="1" applyFill="1" applyBorder="1" applyAlignment="1">
      <alignment horizontal="left" vertical="top" wrapText="1"/>
    </xf>
    <xf numFmtId="0" fontId="1" fillId="2" borderId="0" xfId="0" applyFont="1" applyFill="1" applyBorder="1" applyAlignment="1" applyProtection="1">
      <alignment horizontal="left"/>
      <protection locked="0"/>
    </xf>
    <xf numFmtId="0" fontId="55" fillId="2" borderId="0" xfId="0" applyFont="1" applyFill="1" applyAlignment="1">
      <alignment horizontal="left" vertical="top" wrapText="1"/>
    </xf>
    <xf numFmtId="0" fontId="17" fillId="2" borderId="0" xfId="0" applyFont="1" applyFill="1" applyAlignment="1">
      <alignment horizontal="left" wrapText="1"/>
    </xf>
    <xf numFmtId="0" fontId="3" fillId="20" borderId="16" xfId="0" applyFont="1" applyFill="1" applyBorder="1" applyAlignment="1">
      <alignment horizontal="center"/>
    </xf>
    <xf numFmtId="0" fontId="3" fillId="20" borderId="17" xfId="0" applyFont="1" applyFill="1" applyBorder="1" applyAlignment="1">
      <alignment horizontal="center"/>
    </xf>
    <xf numFmtId="0" fontId="3" fillId="20" borderId="18" xfId="0" applyFont="1" applyFill="1" applyBorder="1" applyAlignment="1">
      <alignment horizontal="center"/>
    </xf>
    <xf numFmtId="15" fontId="3" fillId="20" borderId="16" xfId="0" applyNumberFormat="1" applyFont="1" applyFill="1" applyBorder="1" applyAlignment="1">
      <alignment horizontal="center"/>
    </xf>
    <xf numFmtId="0" fontId="55" fillId="2" borderId="0" xfId="0" applyFont="1" applyFill="1" applyAlignment="1">
      <alignment horizontal="left" vertical="top" wrapText="1" indent="10"/>
    </xf>
    <xf numFmtId="0" fontId="58" fillId="2" borderId="0" xfId="0" applyFont="1" applyFill="1" applyAlignment="1">
      <alignment horizontal="left" indent="5"/>
    </xf>
    <xf numFmtId="6" fontId="17" fillId="2" borderId="5" xfId="1" applyNumberFormat="1" applyFont="1" applyFill="1" applyBorder="1" applyAlignment="1">
      <alignment horizontal="left" vertical="center"/>
    </xf>
    <xf numFmtId="6" fontId="17" fillId="2" borderId="6" xfId="1" applyNumberFormat="1" applyFont="1" applyFill="1" applyBorder="1" applyAlignment="1">
      <alignment horizontal="left" vertical="center"/>
    </xf>
    <xf numFmtId="6" fontId="17" fillId="2" borderId="7" xfId="1" applyNumberFormat="1" applyFont="1" applyFill="1" applyBorder="1" applyAlignment="1">
      <alignment horizontal="left" vertical="center"/>
    </xf>
    <xf numFmtId="6" fontId="17" fillId="2" borderId="8" xfId="1" applyNumberFormat="1" applyFont="1" applyFill="1" applyBorder="1" applyAlignment="1">
      <alignment horizontal="left" vertical="center"/>
    </xf>
    <xf numFmtId="6" fontId="17" fillId="2" borderId="7" xfId="1" applyNumberFormat="1" applyFont="1" applyFill="1" applyBorder="1" applyAlignment="1">
      <alignment horizontal="left" vertical="center" wrapText="1"/>
    </xf>
    <xf numFmtId="6" fontId="17" fillId="2" borderId="8" xfId="1" applyNumberFormat="1" applyFont="1" applyFill="1" applyBorder="1" applyAlignment="1">
      <alignment horizontal="left" vertical="center" wrapText="1"/>
    </xf>
    <xf numFmtId="0" fontId="59" fillId="2" borderId="0" xfId="0" applyFont="1" applyFill="1" applyAlignment="1">
      <alignment horizontal="left" wrapText="1" indent="5"/>
    </xf>
    <xf numFmtId="177" fontId="59" fillId="2" borderId="0" xfId="0" applyNumberFormat="1" applyFont="1" applyFill="1" applyAlignment="1">
      <alignment horizontal="left" indent="5"/>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7" fillId="23" borderId="16" xfId="0" applyFont="1" applyFill="1" applyBorder="1" applyAlignment="1">
      <alignment horizontal="center" vertical="center" wrapText="1"/>
    </xf>
    <xf numFmtId="0" fontId="17" fillId="7" borderId="18" xfId="0" applyFont="1" applyFill="1" applyBorder="1" applyAlignment="1">
      <alignment horizontal="center" vertical="center" wrapText="1"/>
    </xf>
    <xf numFmtId="0" fontId="63" fillId="2" borderId="55" xfId="0" applyFont="1" applyFill="1" applyBorder="1" applyAlignment="1" applyProtection="1">
      <alignment horizontal="left" vertical="center" wrapText="1"/>
    </xf>
    <xf numFmtId="6" fontId="17" fillId="2" borderId="9" xfId="1" applyNumberFormat="1" applyFont="1" applyFill="1" applyBorder="1" applyAlignment="1">
      <alignment horizontal="left" vertical="center" wrapText="1"/>
    </xf>
    <xf numFmtId="6" fontId="17" fillId="2" borderId="10" xfId="1" applyNumberFormat="1" applyFont="1" applyFill="1" applyBorder="1" applyAlignment="1">
      <alignment horizontal="left" vertical="center" wrapText="1"/>
    </xf>
    <xf numFmtId="6" fontId="65" fillId="2" borderId="97" xfId="0" applyNumberFormat="1" applyFont="1" applyFill="1" applyBorder="1" applyAlignment="1" applyProtection="1">
      <alignment horizontal="center"/>
    </xf>
    <xf numFmtId="6" fontId="65" fillId="2" borderId="98" xfId="0" applyNumberFormat="1" applyFont="1" applyFill="1" applyBorder="1" applyAlignment="1" applyProtection="1">
      <alignment horizontal="center"/>
    </xf>
    <xf numFmtId="6" fontId="65" fillId="2" borderId="99" xfId="0" applyNumberFormat="1" applyFont="1" applyFill="1" applyBorder="1" applyAlignment="1" applyProtection="1">
      <alignment horizontal="center"/>
    </xf>
    <xf numFmtId="6" fontId="65" fillId="2" borderId="16" xfId="2" applyNumberFormat="1" applyFont="1" applyFill="1" applyBorder="1" applyAlignment="1" applyProtection="1">
      <alignment horizontal="center" vertical="center"/>
    </xf>
    <xf numFmtId="6" fontId="65" fillId="2" borderId="17" xfId="2" applyNumberFormat="1" applyFont="1" applyFill="1" applyBorder="1" applyAlignment="1" applyProtection="1">
      <alignment horizontal="center" vertical="center"/>
    </xf>
    <xf numFmtId="6" fontId="65" fillId="2" borderId="18" xfId="2" applyNumberFormat="1" applyFont="1" applyFill="1" applyBorder="1" applyAlignment="1" applyProtection="1">
      <alignment horizontal="center" vertical="center"/>
    </xf>
    <xf numFmtId="0" fontId="7" fillId="2" borderId="97" xfId="2" applyNumberFormat="1" applyFont="1" applyFill="1" applyBorder="1" applyAlignment="1" applyProtection="1">
      <alignment horizontal="center" wrapText="1"/>
    </xf>
    <xf numFmtId="0" fontId="7" fillId="2" borderId="98" xfId="2" applyNumberFormat="1" applyFont="1" applyFill="1" applyBorder="1" applyAlignment="1" applyProtection="1">
      <alignment horizontal="center" wrapText="1"/>
    </xf>
    <xf numFmtId="0" fontId="7" fillId="2" borderId="99" xfId="2" applyNumberFormat="1" applyFont="1" applyFill="1" applyBorder="1" applyAlignment="1" applyProtection="1">
      <alignment horizontal="center" wrapText="1"/>
    </xf>
    <xf numFmtId="0" fontId="78" fillId="2" borderId="0" xfId="0" applyFont="1" applyFill="1" applyAlignment="1" applyProtection="1">
      <alignment horizontal="left"/>
    </xf>
    <xf numFmtId="0" fontId="35" fillId="2" borderId="0" xfId="0" applyNumberFormat="1" applyFont="1" applyFill="1" applyAlignment="1" applyProtection="1">
      <alignment horizontal="center" vertical="center" wrapText="1"/>
    </xf>
    <xf numFmtId="0" fontId="35" fillId="2" borderId="0" xfId="0" applyNumberFormat="1" applyFont="1" applyFill="1" applyBorder="1" applyAlignment="1" applyProtection="1">
      <alignment horizontal="center" vertical="center" wrapText="1"/>
    </xf>
    <xf numFmtId="0" fontId="35" fillId="2" borderId="55" xfId="0" applyNumberFormat="1" applyFont="1" applyFill="1" applyBorder="1" applyAlignment="1" applyProtection="1">
      <alignment horizontal="center" vertical="center" wrapText="1"/>
    </xf>
    <xf numFmtId="6" fontId="17" fillId="0" borderId="16" xfId="1" applyNumberFormat="1" applyFont="1" applyFill="1" applyBorder="1" applyAlignment="1">
      <alignment horizontal="center" vertical="center" wrapText="1"/>
    </xf>
    <xf numFmtId="6" fontId="17" fillId="0" borderId="18" xfId="1" applyNumberFormat="1" applyFont="1" applyFill="1" applyBorder="1" applyAlignment="1">
      <alignment horizontal="center" vertical="center" wrapText="1"/>
    </xf>
    <xf numFmtId="0" fontId="17" fillId="0" borderId="0" xfId="0" applyFont="1" applyAlignment="1">
      <alignment horizontal="center" vertical="center" wrapText="1"/>
    </xf>
    <xf numFmtId="0" fontId="17" fillId="0" borderId="39" xfId="0" applyFont="1" applyBorder="1" applyAlignment="1">
      <alignment horizontal="center" vertical="center" wrapText="1"/>
    </xf>
    <xf numFmtId="9" fontId="17" fillId="20" borderId="16" xfId="0" applyNumberFormat="1" applyFont="1" applyFill="1" applyBorder="1" applyAlignment="1" applyProtection="1">
      <alignment horizontal="center" vertical="center"/>
      <protection locked="0"/>
    </xf>
    <xf numFmtId="9" fontId="17" fillId="4" borderId="18" xfId="0" applyNumberFormat="1" applyFont="1" applyFill="1" applyBorder="1" applyAlignment="1" applyProtection="1">
      <alignment horizontal="center" vertical="center"/>
      <protection locked="0"/>
    </xf>
    <xf numFmtId="0" fontId="17" fillId="21" borderId="0" xfId="0" applyFont="1" applyFill="1" applyBorder="1" applyAlignment="1">
      <alignment horizontal="left" wrapText="1"/>
    </xf>
    <xf numFmtId="0" fontId="17" fillId="20" borderId="16" xfId="0" applyFont="1" applyFill="1" applyBorder="1" applyAlignment="1" applyProtection="1">
      <alignment horizontal="center" vertical="center"/>
      <protection locked="0"/>
    </xf>
    <xf numFmtId="0" fontId="17" fillId="4" borderId="18" xfId="0" applyFont="1" applyFill="1" applyBorder="1" applyAlignment="1" applyProtection="1">
      <alignment horizontal="center" vertical="center"/>
      <protection locked="0"/>
    </xf>
    <xf numFmtId="0" fontId="78" fillId="21" borderId="0" xfId="11" applyNumberFormat="1" applyFont="1" applyFill="1" applyBorder="1" applyAlignment="1">
      <alignment horizontal="left" vertical="top" wrapText="1"/>
    </xf>
    <xf numFmtId="0" fontId="78" fillId="21" borderId="0" xfId="11" applyNumberFormat="1" applyFont="1" applyFill="1" applyAlignment="1">
      <alignment horizontal="left" vertical="top" wrapText="1"/>
    </xf>
    <xf numFmtId="0" fontId="58" fillId="2" borderId="0" xfId="0" applyFont="1" applyFill="1" applyAlignment="1">
      <alignment horizontal="left" indent="10"/>
    </xf>
    <xf numFmtId="0" fontId="59" fillId="2" borderId="0" xfId="0" applyFont="1" applyFill="1" applyAlignment="1">
      <alignment horizontal="left" wrapText="1" indent="10"/>
    </xf>
    <xf numFmtId="177" fontId="59" fillId="2" borderId="0" xfId="0" applyNumberFormat="1" applyFont="1" applyFill="1" applyAlignment="1">
      <alignment horizontal="left" indent="10"/>
    </xf>
    <xf numFmtId="0" fontId="80" fillId="0" borderId="30" xfId="0" applyFont="1" applyFill="1" applyBorder="1" applyAlignment="1">
      <alignment horizontal="left" vertical="center"/>
    </xf>
    <xf numFmtId="0" fontId="80" fillId="0" borderId="33" xfId="0" applyFont="1" applyFill="1" applyBorder="1" applyAlignment="1">
      <alignment horizontal="left" vertical="center"/>
    </xf>
    <xf numFmtId="0" fontId="8" fillId="2" borderId="22" xfId="0" applyFont="1" applyFill="1" applyBorder="1" applyAlignment="1">
      <alignment horizontal="center"/>
    </xf>
    <xf numFmtId="0" fontId="8" fillId="2" borderId="20" xfId="0" applyFont="1" applyFill="1" applyBorder="1" applyAlignment="1">
      <alignment horizontal="center"/>
    </xf>
    <xf numFmtId="0" fontId="8" fillId="2" borderId="50" xfId="0" applyFont="1" applyFill="1" applyBorder="1" applyAlignment="1">
      <alignment horizontal="center"/>
    </xf>
    <xf numFmtId="0" fontId="8" fillId="2" borderId="32" xfId="0" applyFont="1" applyFill="1" applyBorder="1" applyAlignment="1">
      <alignment horizontal="center"/>
    </xf>
    <xf numFmtId="0" fontId="8" fillId="2" borderId="55" xfId="0" applyFont="1" applyFill="1" applyBorder="1" applyAlignment="1">
      <alignment horizontal="center"/>
    </xf>
    <xf numFmtId="0" fontId="8" fillId="2" borderId="33" xfId="0" applyFont="1" applyFill="1" applyBorder="1" applyAlignment="1">
      <alignment horizontal="center"/>
    </xf>
    <xf numFmtId="0" fontId="152" fillId="2" borderId="56" xfId="0" applyFont="1" applyFill="1" applyBorder="1" applyAlignment="1" applyProtection="1">
      <alignment horizontal="center" vertical="center" wrapText="1"/>
    </xf>
    <xf numFmtId="0" fontId="152" fillId="2" borderId="60" xfId="0" applyFont="1" applyFill="1" applyBorder="1" applyAlignment="1" applyProtection="1">
      <alignment horizontal="center" vertical="center" wrapText="1"/>
    </xf>
    <xf numFmtId="0" fontId="17" fillId="2" borderId="59" xfId="0" applyFont="1" applyFill="1" applyBorder="1" applyAlignment="1" applyProtection="1">
      <alignment horizontal="center"/>
    </xf>
    <xf numFmtId="0" fontId="152" fillId="2" borderId="57" xfId="0" applyFont="1" applyFill="1" applyBorder="1" applyAlignment="1" applyProtection="1">
      <alignment horizontal="center" vertical="center" wrapText="1"/>
    </xf>
    <xf numFmtId="0" fontId="152" fillId="2" borderId="70" xfId="0" applyFont="1" applyFill="1" applyBorder="1" applyAlignment="1" applyProtection="1">
      <alignment horizontal="center" vertical="center" wrapText="1"/>
    </xf>
    <xf numFmtId="0" fontId="154" fillId="2" borderId="16" xfId="0" applyFont="1" applyFill="1" applyBorder="1" applyAlignment="1" applyProtection="1">
      <alignment horizontal="center"/>
    </xf>
    <xf numFmtId="0" fontId="154" fillId="2" borderId="17" xfId="0" applyFont="1" applyFill="1" applyBorder="1" applyAlignment="1" applyProtection="1">
      <alignment horizontal="center"/>
    </xf>
    <xf numFmtId="0" fontId="154" fillId="2" borderId="18" xfId="0" applyFont="1" applyFill="1" applyBorder="1" applyAlignment="1" applyProtection="1">
      <alignment horizontal="center"/>
    </xf>
    <xf numFmtId="165" fontId="154" fillId="2" borderId="38" xfId="0" applyNumberFormat="1" applyFont="1" applyFill="1" applyBorder="1" applyAlignment="1" applyProtection="1">
      <alignment horizontal="center" vertical="center"/>
    </xf>
    <xf numFmtId="165" fontId="154" fillId="2" borderId="17" xfId="0" applyNumberFormat="1" applyFont="1" applyFill="1" applyBorder="1" applyAlignment="1" applyProtection="1">
      <alignment horizontal="center" vertical="center"/>
    </xf>
    <xf numFmtId="165" fontId="154" fillId="2" borderId="37" xfId="0" applyNumberFormat="1" applyFont="1" applyFill="1" applyBorder="1" applyAlignment="1" applyProtection="1">
      <alignment horizontal="center" vertical="center"/>
    </xf>
    <xf numFmtId="165" fontId="154" fillId="2" borderId="18" xfId="0" applyNumberFormat="1" applyFont="1" applyFill="1" applyBorder="1" applyAlignment="1" applyProtection="1">
      <alignment horizontal="center" vertical="center"/>
    </xf>
    <xf numFmtId="165" fontId="154" fillId="2" borderId="16" xfId="0" applyNumberFormat="1" applyFont="1" applyFill="1" applyBorder="1" applyAlignment="1" applyProtection="1">
      <alignment horizontal="center" vertical="center"/>
    </xf>
    <xf numFmtId="0" fontId="32" fillId="2" borderId="16" xfId="0" applyFont="1" applyFill="1" applyBorder="1" applyAlignment="1" applyProtection="1">
      <alignment horizontal="center"/>
      <protection locked="0"/>
    </xf>
    <xf numFmtId="0" fontId="32" fillId="2" borderId="17" xfId="0" applyFont="1" applyFill="1" applyBorder="1" applyAlignment="1" applyProtection="1">
      <alignment horizontal="center"/>
      <protection locked="0"/>
    </xf>
    <xf numFmtId="0" fontId="32" fillId="2" borderId="18" xfId="0" applyFont="1" applyFill="1" applyBorder="1" applyAlignment="1" applyProtection="1">
      <alignment horizontal="center"/>
      <protection locked="0"/>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7" fillId="2" borderId="18" xfId="0" applyFont="1" applyFill="1" applyBorder="1" applyAlignment="1">
      <alignment horizontal="center"/>
    </xf>
    <xf numFmtId="165" fontId="66" fillId="2" borderId="38" xfId="0" applyNumberFormat="1" applyFont="1" applyFill="1" applyBorder="1" applyAlignment="1" applyProtection="1">
      <alignment horizontal="center" vertical="center" wrapText="1"/>
    </xf>
    <xf numFmtId="165" fontId="66" fillId="2" borderId="17" xfId="0" applyNumberFormat="1" applyFont="1" applyFill="1" applyBorder="1" applyAlignment="1" applyProtection="1">
      <alignment horizontal="center" vertical="center" wrapText="1"/>
    </xf>
    <xf numFmtId="165" fontId="66" fillId="2" borderId="37" xfId="0" applyNumberFormat="1" applyFont="1" applyFill="1" applyBorder="1" applyAlignment="1" applyProtection="1">
      <alignment horizontal="center" vertical="center" wrapText="1"/>
    </xf>
    <xf numFmtId="165" fontId="66" fillId="2" borderId="16" xfId="0" applyNumberFormat="1" applyFont="1" applyFill="1" applyBorder="1" applyAlignment="1" applyProtection="1">
      <alignment horizontal="center" vertical="center" wrapText="1"/>
    </xf>
    <xf numFmtId="165" fontId="66" fillId="2" borderId="18" xfId="0" applyNumberFormat="1" applyFont="1" applyFill="1" applyBorder="1" applyAlignment="1" applyProtection="1">
      <alignment horizontal="center" vertical="center" wrapText="1"/>
    </xf>
    <xf numFmtId="0" fontId="66" fillId="2" borderId="16" xfId="0" applyFont="1" applyFill="1" applyBorder="1" applyAlignment="1" applyProtection="1">
      <alignment horizontal="center" vertical="center" wrapText="1"/>
    </xf>
    <xf numFmtId="0" fontId="66" fillId="2" borderId="17" xfId="0" applyFont="1" applyFill="1" applyBorder="1" applyAlignment="1" applyProtection="1">
      <alignment horizontal="center" vertical="center" wrapText="1"/>
    </xf>
    <xf numFmtId="0" fontId="66" fillId="2" borderId="18" xfId="0" applyFont="1" applyFill="1" applyBorder="1" applyAlignment="1" applyProtection="1">
      <alignment horizontal="center" vertical="center" wrapText="1"/>
    </xf>
    <xf numFmtId="0" fontId="17" fillId="2" borderId="45" xfId="0" applyFont="1" applyFill="1" applyBorder="1" applyAlignment="1">
      <alignment horizontal="right"/>
    </xf>
    <xf numFmtId="0" fontId="17" fillId="2" borderId="56" xfId="0" applyFont="1" applyFill="1" applyBorder="1" applyAlignment="1">
      <alignment horizontal="right"/>
    </xf>
    <xf numFmtId="0" fontId="37" fillId="2" borderId="0" xfId="0" applyFont="1" applyFill="1" applyBorder="1" applyAlignment="1">
      <alignment horizontal="center" vertical="center" wrapText="1"/>
    </xf>
    <xf numFmtId="0" fontId="17" fillId="2" borderId="16"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165" fontId="85" fillId="2" borderId="8" xfId="0" applyNumberFormat="1" applyFont="1" applyFill="1" applyBorder="1" applyAlignment="1">
      <alignment horizontal="center"/>
    </xf>
    <xf numFmtId="165" fontId="35" fillId="2" borderId="8" xfId="0" applyNumberFormat="1" applyFont="1" applyFill="1" applyBorder="1" applyAlignment="1">
      <alignment horizontal="center"/>
    </xf>
    <xf numFmtId="165" fontId="66" fillId="2" borderId="8" xfId="0" applyNumberFormat="1" applyFont="1" applyFill="1" applyBorder="1" applyAlignment="1">
      <alignment horizontal="center"/>
    </xf>
    <xf numFmtId="0" fontId="80" fillId="2" borderId="0" xfId="0" applyNumberFormat="1" applyFont="1" applyFill="1" applyBorder="1" applyAlignment="1">
      <alignment horizontal="left"/>
    </xf>
    <xf numFmtId="165" fontId="30" fillId="2" borderId="100" xfId="0" applyNumberFormat="1" applyFont="1" applyFill="1" applyBorder="1" applyAlignment="1">
      <alignment horizontal="center"/>
    </xf>
    <xf numFmtId="165" fontId="30" fillId="2" borderId="101" xfId="0" applyNumberFormat="1" applyFont="1" applyFill="1" applyBorder="1" applyAlignment="1">
      <alignment horizontal="center"/>
    </xf>
    <xf numFmtId="165" fontId="30" fillId="2" borderId="8" xfId="0" applyNumberFormat="1" applyFont="1" applyFill="1" applyBorder="1" applyAlignment="1">
      <alignment horizontal="center" wrapText="1"/>
    </xf>
    <xf numFmtId="165" fontId="30" fillId="2" borderId="8" xfId="0" applyNumberFormat="1" applyFont="1" applyFill="1" applyBorder="1" applyAlignment="1">
      <alignment horizontal="center"/>
    </xf>
    <xf numFmtId="6" fontId="35" fillId="0" borderId="42" xfId="0" applyNumberFormat="1" applyFont="1" applyFill="1" applyBorder="1" applyAlignment="1">
      <alignment horizontal="center" vertical="center"/>
    </xf>
    <xf numFmtId="6" fontId="35" fillId="0" borderId="15" xfId="0" applyNumberFormat="1" applyFont="1" applyFill="1" applyBorder="1" applyAlignment="1">
      <alignment horizontal="center" vertical="center"/>
    </xf>
    <xf numFmtId="6" fontId="35" fillId="0" borderId="43" xfId="0" applyNumberFormat="1" applyFont="1" applyFill="1" applyBorder="1" applyAlignment="1">
      <alignment horizontal="center" vertical="center"/>
    </xf>
    <xf numFmtId="6" fontId="35" fillId="0" borderId="52" xfId="0" applyNumberFormat="1" applyFont="1" applyFill="1" applyBorder="1" applyAlignment="1">
      <alignment horizontal="center" vertical="center"/>
    </xf>
    <xf numFmtId="0" fontId="66" fillId="2" borderId="41" xfId="0" applyFont="1" applyFill="1" applyBorder="1" applyAlignment="1">
      <alignment horizontal="center" vertical="center" wrapText="1"/>
    </xf>
    <xf numFmtId="0" fontId="66" fillId="2" borderId="51" xfId="0" applyFont="1" applyFill="1" applyBorder="1" applyAlignment="1">
      <alignment horizontal="center" vertical="center" wrapText="1"/>
    </xf>
    <xf numFmtId="0" fontId="17" fillId="2" borderId="42"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79" fillId="2" borderId="0" xfId="0" applyFont="1" applyFill="1" applyBorder="1" applyAlignment="1">
      <alignment horizontal="left" vertical="center" wrapText="1"/>
    </xf>
    <xf numFmtId="0" fontId="79" fillId="2" borderId="0" xfId="0" applyFont="1" applyFill="1" applyAlignment="1">
      <alignment horizontal="left" vertical="center" wrapText="1"/>
    </xf>
    <xf numFmtId="6" fontId="66" fillId="2" borderId="42" xfId="0" applyNumberFormat="1" applyFont="1" applyFill="1" applyBorder="1" applyAlignment="1">
      <alignment horizontal="center" vertical="center"/>
    </xf>
    <xf numFmtId="6" fontId="66" fillId="2" borderId="15" xfId="0" applyNumberFormat="1" applyFont="1" applyFill="1" applyBorder="1" applyAlignment="1">
      <alignment horizontal="center" vertical="center"/>
    </xf>
    <xf numFmtId="0" fontId="66" fillId="2" borderId="42" xfId="0" applyFont="1" applyFill="1" applyBorder="1" applyAlignment="1">
      <alignment horizontal="center" vertical="center"/>
    </xf>
    <xf numFmtId="0" fontId="66" fillId="2" borderId="15" xfId="0" applyFont="1" applyFill="1" applyBorder="1" applyAlignment="1">
      <alignment horizontal="center" vertical="center"/>
    </xf>
    <xf numFmtId="6" fontId="35" fillId="2" borderId="43" xfId="0" applyNumberFormat="1" applyFont="1" applyFill="1" applyBorder="1" applyAlignment="1">
      <alignment horizontal="center" vertical="center"/>
    </xf>
    <xf numFmtId="6" fontId="35" fillId="2" borderId="52" xfId="0" applyNumberFormat="1" applyFont="1" applyFill="1" applyBorder="1" applyAlignment="1">
      <alignment horizontal="center" vertical="center"/>
    </xf>
    <xf numFmtId="6" fontId="35" fillId="2" borderId="42" xfId="0" applyNumberFormat="1" applyFont="1" applyFill="1" applyBorder="1" applyAlignment="1">
      <alignment horizontal="center" vertical="center"/>
    </xf>
    <xf numFmtId="6" fontId="35" fillId="2" borderId="15" xfId="0" applyNumberFormat="1" applyFont="1" applyFill="1" applyBorder="1" applyAlignment="1">
      <alignment horizontal="center" vertical="center"/>
    </xf>
    <xf numFmtId="6" fontId="36" fillId="2" borderId="14" xfId="0" applyNumberFormat="1" applyFont="1" applyFill="1" applyBorder="1" applyAlignment="1">
      <alignment horizontal="center"/>
    </xf>
    <xf numFmtId="6" fontId="36" fillId="2" borderId="13" xfId="0" applyNumberFormat="1" applyFont="1" applyFill="1" applyBorder="1" applyAlignment="1">
      <alignment horizontal="center"/>
    </xf>
    <xf numFmtId="0" fontId="17" fillId="23" borderId="2" xfId="0" applyFont="1" applyFill="1" applyBorder="1" applyAlignment="1">
      <alignment horizontal="center" vertical="center"/>
    </xf>
    <xf numFmtId="0" fontId="17" fillId="7" borderId="0" xfId="0" applyFont="1" applyFill="1" applyBorder="1" applyAlignment="1">
      <alignment horizontal="center" vertical="center"/>
    </xf>
    <xf numFmtId="0" fontId="17" fillId="7" borderId="39" xfId="0" applyFont="1" applyFill="1" applyBorder="1" applyAlignment="1">
      <alignment horizontal="center" vertical="center"/>
    </xf>
    <xf numFmtId="0" fontId="17" fillId="23" borderId="0" xfId="0" applyFont="1" applyFill="1" applyBorder="1" applyAlignment="1">
      <alignment horizontal="center"/>
    </xf>
    <xf numFmtId="0" fontId="17" fillId="7" borderId="0" xfId="0" applyFont="1" applyFill="1" applyBorder="1" applyAlignment="1">
      <alignment horizontal="center"/>
    </xf>
    <xf numFmtId="0" fontId="17" fillId="7" borderId="39" xfId="0" applyFont="1" applyFill="1" applyBorder="1" applyAlignment="1">
      <alignment horizontal="center"/>
    </xf>
    <xf numFmtId="0" fontId="17" fillId="23" borderId="102" xfId="0" applyFont="1" applyFill="1" applyBorder="1" applyAlignment="1">
      <alignment horizontal="center" vertical="center"/>
    </xf>
    <xf numFmtId="0" fontId="17" fillId="7" borderId="103" xfId="0" applyFont="1" applyFill="1" applyBorder="1" applyAlignment="1">
      <alignment horizontal="center" vertical="center"/>
    </xf>
    <xf numFmtId="0" fontId="17" fillId="7" borderId="104" xfId="0" applyFont="1" applyFill="1" applyBorder="1" applyAlignment="1">
      <alignment horizontal="center" vertical="center"/>
    </xf>
    <xf numFmtId="6" fontId="5" fillId="2" borderId="0" xfId="0" applyNumberFormat="1" applyFont="1" applyFill="1" applyBorder="1" applyAlignment="1">
      <alignment horizontal="center"/>
    </xf>
    <xf numFmtId="0" fontId="17" fillId="23" borderId="58" xfId="0" applyFont="1" applyFill="1" applyBorder="1" applyAlignment="1">
      <alignment horizontal="center"/>
    </xf>
    <xf numFmtId="0" fontId="17" fillId="7" borderId="59" xfId="0" applyFont="1" applyFill="1" applyBorder="1" applyAlignment="1">
      <alignment horizontal="center"/>
    </xf>
    <xf numFmtId="0" fontId="17" fillId="7" borderId="60" xfId="0" applyFont="1" applyFill="1" applyBorder="1" applyAlignment="1">
      <alignment horizontal="center"/>
    </xf>
    <xf numFmtId="0" fontId="99" fillId="2" borderId="103" xfId="0" applyFont="1" applyFill="1" applyBorder="1" applyAlignment="1">
      <alignment horizontal="left"/>
    </xf>
    <xf numFmtId="0" fontId="30" fillId="2" borderId="0" xfId="0" applyFont="1" applyFill="1" applyAlignment="1">
      <alignment horizontal="left" wrapText="1"/>
    </xf>
    <xf numFmtId="0" fontId="96" fillId="2" borderId="0" xfId="0" applyFont="1" applyFill="1" applyAlignment="1">
      <alignment horizontal="left" wrapText="1"/>
    </xf>
    <xf numFmtId="0" fontId="93" fillId="2" borderId="0" xfId="0" applyFont="1" applyFill="1" applyAlignment="1">
      <alignment horizontal="left" wrapText="1"/>
    </xf>
    <xf numFmtId="0" fontId="93" fillId="2" borderId="30" xfId="0" applyFont="1" applyFill="1" applyBorder="1" applyAlignment="1">
      <alignment horizontal="left" wrapText="1"/>
    </xf>
    <xf numFmtId="0" fontId="95" fillId="2" borderId="0" xfId="0" applyFont="1" applyFill="1" applyAlignment="1">
      <alignment horizontal="left" vertical="center" wrapText="1"/>
    </xf>
    <xf numFmtId="0" fontId="99" fillId="2" borderId="0" xfId="0" applyFont="1" applyFill="1" applyBorder="1" applyAlignment="1">
      <alignment horizontal="left"/>
    </xf>
    <xf numFmtId="0" fontId="24" fillId="2" borderId="0" xfId="0" applyFont="1" applyFill="1" applyBorder="1" applyAlignment="1">
      <alignment horizontal="left" wrapText="1"/>
    </xf>
    <xf numFmtId="164" fontId="3" fillId="2" borderId="0" xfId="0" applyNumberFormat="1" applyFont="1" applyFill="1" applyBorder="1" applyAlignment="1">
      <alignment horizontal="left"/>
    </xf>
    <xf numFmtId="164" fontId="123" fillId="2" borderId="0" xfId="0" applyNumberFormat="1" applyFont="1" applyFill="1" applyBorder="1" applyAlignment="1">
      <alignment horizontal="left" vertical="center"/>
    </xf>
    <xf numFmtId="0" fontId="30" fillId="2" borderId="0" xfId="0" applyFont="1" applyFill="1" applyBorder="1" applyAlignment="1" applyProtection="1">
      <alignment horizontal="left" vertical="center" wrapText="1"/>
    </xf>
    <xf numFmtId="0" fontId="122" fillId="2" borderId="0" xfId="0" applyFont="1" applyFill="1" applyBorder="1" applyAlignment="1">
      <alignment horizontal="center" vertical="top" wrapText="1"/>
    </xf>
    <xf numFmtId="0" fontId="24" fillId="2" borderId="0" xfId="0" applyNumberFormat="1" applyFont="1" applyFill="1" applyBorder="1" applyAlignment="1" applyProtection="1">
      <alignment horizontal="left" vertical="center"/>
    </xf>
    <xf numFmtId="1" fontId="127" fillId="2" borderId="26" xfId="0" applyNumberFormat="1" applyFont="1" applyFill="1" applyBorder="1" applyAlignment="1">
      <alignment horizontal="left" vertical="center" wrapText="1"/>
    </xf>
    <xf numFmtId="1" fontId="127" fillId="2" borderId="3" xfId="0" applyNumberFormat="1" applyFont="1" applyFill="1" applyBorder="1" applyAlignment="1">
      <alignment horizontal="left" vertical="center" wrapText="1"/>
    </xf>
    <xf numFmtId="0" fontId="53" fillId="2" borderId="2" xfId="0" applyFont="1" applyFill="1" applyBorder="1" applyAlignment="1">
      <alignment horizontal="left" vertical="center"/>
    </xf>
    <xf numFmtId="0" fontId="53" fillId="2" borderId="0" xfId="0" applyFont="1" applyFill="1" applyAlignment="1">
      <alignment horizontal="left" vertical="center"/>
    </xf>
    <xf numFmtId="0" fontId="53" fillId="2" borderId="64" xfId="0" applyFont="1" applyFill="1" applyBorder="1" applyAlignment="1">
      <alignment horizontal="left" vertical="center"/>
    </xf>
    <xf numFmtId="0" fontId="53" fillId="2" borderId="55" xfId="0" applyFont="1" applyFill="1" applyBorder="1" applyAlignment="1">
      <alignment horizontal="left" vertical="center"/>
    </xf>
    <xf numFmtId="0" fontId="24" fillId="2" borderId="55" xfId="0" applyFont="1" applyFill="1" applyBorder="1" applyAlignment="1" applyProtection="1">
      <alignment horizontal="left" vertical="center" wrapText="1"/>
    </xf>
    <xf numFmtId="0" fontId="53" fillId="2" borderId="26" xfId="0" applyFont="1" applyFill="1" applyBorder="1" applyAlignment="1">
      <alignment horizontal="left" vertical="justify"/>
    </xf>
    <xf numFmtId="0" fontId="53" fillId="2" borderId="3" xfId="0" applyFont="1" applyFill="1" applyBorder="1" applyAlignment="1">
      <alignment horizontal="left" vertical="justify"/>
    </xf>
    <xf numFmtId="0" fontId="53" fillId="2" borderId="2" xfId="0" applyFont="1" applyFill="1" applyBorder="1" applyAlignment="1">
      <alignment horizontal="left" vertical="justify"/>
    </xf>
    <xf numFmtId="0" fontId="53" fillId="2" borderId="0" xfId="0" applyFont="1" applyFill="1" applyBorder="1" applyAlignment="1">
      <alignment horizontal="left" vertical="justify"/>
    </xf>
    <xf numFmtId="0" fontId="93" fillId="2" borderId="55" xfId="0" applyFont="1" applyFill="1" applyBorder="1" applyAlignment="1" applyProtection="1">
      <alignment horizontal="left" vertical="center" wrapText="1"/>
    </xf>
    <xf numFmtId="0" fontId="93" fillId="2" borderId="61" xfId="0" applyFont="1" applyFill="1" applyBorder="1" applyAlignment="1" applyProtection="1">
      <alignment horizontal="left" vertical="center" wrapText="1"/>
    </xf>
    <xf numFmtId="0" fontId="30" fillId="2" borderId="22" xfId="0" applyFont="1" applyFill="1" applyBorder="1" applyAlignment="1" applyProtection="1">
      <alignment horizontal="center" vertical="center" wrapText="1"/>
      <protection locked="0"/>
    </xf>
    <xf numFmtId="0" fontId="30" fillId="2" borderId="32" xfId="0" applyFont="1" applyFill="1" applyBorder="1" applyAlignment="1" applyProtection="1">
      <alignment horizontal="center" vertical="center" wrapText="1"/>
      <protection locked="0"/>
    </xf>
    <xf numFmtId="0" fontId="30" fillId="2" borderId="24" xfId="0" applyFont="1" applyFill="1" applyBorder="1" applyAlignment="1" applyProtection="1">
      <alignment horizontal="center" vertical="center" wrapText="1"/>
      <protection locked="0"/>
    </xf>
    <xf numFmtId="0" fontId="30" fillId="2" borderId="34" xfId="0" applyFont="1" applyFill="1" applyBorder="1" applyAlignment="1" applyProtection="1">
      <alignment horizontal="center" vertical="center" wrapText="1"/>
      <protection locked="0"/>
    </xf>
    <xf numFmtId="0" fontId="30" fillId="0" borderId="14" xfId="0" applyFont="1" applyFill="1" applyBorder="1" applyAlignment="1" applyProtection="1">
      <alignment horizontal="center" vertical="center"/>
      <protection locked="0"/>
    </xf>
    <xf numFmtId="0" fontId="30" fillId="0" borderId="62" xfId="0" applyFont="1" applyFill="1" applyBorder="1" applyAlignment="1" applyProtection="1">
      <alignment horizontal="center" vertical="center"/>
      <protection locked="0"/>
    </xf>
    <xf numFmtId="0" fontId="30" fillId="0" borderId="13" xfId="0" applyFont="1" applyFill="1" applyBorder="1" applyAlignment="1" applyProtection="1">
      <alignment horizontal="center" vertical="center"/>
      <protection locked="0"/>
    </xf>
    <xf numFmtId="165" fontId="114" fillId="2" borderId="26" xfId="0" applyNumberFormat="1" applyFont="1" applyFill="1" applyBorder="1" applyAlignment="1">
      <alignment horizontal="center"/>
    </xf>
    <xf numFmtId="165" fontId="114" fillId="2" borderId="56" xfId="0" applyNumberFormat="1" applyFont="1" applyFill="1" applyBorder="1" applyAlignment="1">
      <alignment horizontal="center"/>
    </xf>
    <xf numFmtId="0" fontId="114" fillId="6" borderId="58" xfId="0" applyNumberFormat="1" applyFont="1" applyFill="1" applyBorder="1" applyAlignment="1">
      <alignment horizontal="center"/>
    </xf>
    <xf numFmtId="0" fontId="114" fillId="6" borderId="60" xfId="0" applyNumberFormat="1" applyFont="1" applyFill="1" applyBorder="1" applyAlignment="1">
      <alignment horizontal="center"/>
    </xf>
    <xf numFmtId="0" fontId="17" fillId="2" borderId="26" xfId="0" applyFont="1" applyFill="1" applyBorder="1" applyAlignment="1" applyProtection="1">
      <alignment horizontal="center" vertical="center" wrapText="1"/>
    </xf>
    <xf numFmtId="0" fontId="17" fillId="2" borderId="3" xfId="0" applyFont="1" applyFill="1" applyBorder="1" applyAlignment="1" applyProtection="1">
      <alignment horizontal="center" vertical="center" wrapText="1"/>
    </xf>
    <xf numFmtId="0" fontId="17" fillId="2" borderId="56" xfId="0" applyFont="1" applyFill="1" applyBorder="1" applyAlignment="1" applyProtection="1">
      <alignment horizontal="center" vertical="center" wrapText="1"/>
    </xf>
    <xf numFmtId="0" fontId="6" fillId="2" borderId="0" xfId="0" applyFont="1" applyFill="1" applyBorder="1" applyAlignment="1">
      <alignment horizontal="left" vertical="top" wrapText="1"/>
    </xf>
    <xf numFmtId="0" fontId="59" fillId="2" borderId="0" xfId="0" applyFont="1" applyFill="1" applyAlignment="1">
      <alignment horizontal="center" wrapText="1"/>
    </xf>
    <xf numFmtId="0" fontId="54" fillId="2" borderId="0" xfId="0" applyFont="1" applyFill="1" applyAlignment="1">
      <alignment horizontal="left" vertical="top" wrapText="1"/>
    </xf>
  </cellXfs>
  <cellStyles count="13">
    <cellStyle name="Comma" xfId="1" builtinId="3"/>
    <cellStyle name="Comma_Changes" xfId="2"/>
    <cellStyle name="Comma0" xfId="3"/>
    <cellStyle name="Currency" xfId="4" builtinId="4"/>
    <cellStyle name="Currency0" xfId="5"/>
    <cellStyle name="Date" xfId="6"/>
    <cellStyle name="Fixed" xfId="7"/>
    <cellStyle name="Heading 1" xfId="8" builtinId="16" customBuiltin="1"/>
    <cellStyle name="Heading 2" xfId="9" builtinId="17" customBuiltin="1"/>
    <cellStyle name="Hyperlink" xfId="10" builtinId="8"/>
    <cellStyle name="Normal" xfId="0" builtinId="0"/>
    <cellStyle name="Percent" xfId="11" builtinId="5"/>
    <cellStyle name="Total" xfId="12" builtinId="25" customBuiltin="1"/>
  </cellStyles>
  <dxfs count="12">
    <dxf>
      <fill>
        <patternFill patternType="solid">
          <bgColor indexed="9"/>
        </patternFill>
      </fill>
    </dxf>
    <dxf>
      <fill>
        <patternFill patternType="solid">
          <bgColor indexed="9"/>
        </patternFill>
      </fill>
    </dxf>
    <dxf>
      <font>
        <strike val="0"/>
        <condense val="0"/>
        <extend val="0"/>
        <color indexed="9"/>
      </font>
    </dxf>
    <dxf>
      <font>
        <strike val="0"/>
        <condense val="0"/>
        <extend val="0"/>
        <color indexed="9"/>
      </font>
    </dxf>
    <dxf>
      <font>
        <strike val="0"/>
        <condense val="0"/>
        <extend val="0"/>
        <color indexed="9"/>
      </font>
    </dxf>
    <dxf>
      <font>
        <strike val="0"/>
        <condense val="0"/>
        <extend val="0"/>
        <color indexed="9"/>
      </font>
    </dxf>
    <dxf>
      <fill>
        <patternFill patternType="solid">
          <bgColor indexed="9"/>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mruColors>
      <color rgb="FFCCFFCC"/>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E5 Reconciliation'!A1"/><Relationship Id="rId13" Type="http://schemas.openxmlformats.org/officeDocument/2006/relationships/hyperlink" Target="#'I9 Direct Allocation'!A1"/><Relationship Id="rId18" Type="http://schemas.openxmlformats.org/officeDocument/2006/relationships/hyperlink" Target="#'O3.1 Line Tran Unit Cost'!A1"/><Relationship Id="rId26" Type="http://schemas.openxmlformats.org/officeDocument/2006/relationships/hyperlink" Target="#'O3.5 USL Metering Credit'!A1"/><Relationship Id="rId3" Type="http://schemas.openxmlformats.org/officeDocument/2006/relationships/hyperlink" Target="#'E1 Categorization'!A1"/><Relationship Id="rId21" Type="http://schemas.openxmlformats.org/officeDocument/2006/relationships/hyperlink" Target="#'O4 Summary by Class &amp; Accounts'!A1"/><Relationship Id="rId34" Type="http://schemas.openxmlformats.org/officeDocument/2006/relationships/image" Target="../media/image2.png"/><Relationship Id="rId7" Type="http://schemas.openxmlformats.org/officeDocument/2006/relationships/hyperlink" Target="#'E4 TB Allocation Details'!A1"/><Relationship Id="rId12" Type="http://schemas.openxmlformats.org/officeDocument/2006/relationships/hyperlink" Target="#'I6.2 Customer Data'!A1"/><Relationship Id="rId17" Type="http://schemas.openxmlformats.org/officeDocument/2006/relationships/hyperlink" Target="#'O2 Fixed Charge|Floor|Ceiling'!A1"/><Relationship Id="rId25" Type="http://schemas.openxmlformats.org/officeDocument/2006/relationships/hyperlink" Target="#'O5 Details by Class &amp; Accounts'!A1"/><Relationship Id="rId33" Type="http://schemas.openxmlformats.org/officeDocument/2006/relationships/image" Target="../media/image1.jpeg"/><Relationship Id="rId2" Type="http://schemas.openxmlformats.org/officeDocument/2006/relationships/hyperlink" Target="#'I2 LDC class'!A1"/><Relationship Id="rId16" Type="http://schemas.openxmlformats.org/officeDocument/2006/relationships/hyperlink" Target="#'O1 Revenue to cost|RR'!A1"/><Relationship Id="rId20" Type="http://schemas.openxmlformats.org/officeDocument/2006/relationships/hyperlink" Target="#'O3.3 Primary Cost Pool'!A1"/><Relationship Id="rId29" Type="http://schemas.openxmlformats.org/officeDocument/2006/relationships/hyperlink" Target="#'O2.3 Secondary Cost PLCC Adj'!A1"/><Relationship Id="rId1" Type="http://schemas.openxmlformats.org/officeDocument/2006/relationships/hyperlink" Target="#'E3 PLCC'!A1"/><Relationship Id="rId6" Type="http://schemas.openxmlformats.org/officeDocument/2006/relationships/hyperlink" Target="#'E2 Allocators'!A1"/><Relationship Id="rId11" Type="http://schemas.openxmlformats.org/officeDocument/2006/relationships/hyperlink" Target="#'I8 Demand Data'!A1"/><Relationship Id="rId24" Type="http://schemas.openxmlformats.org/officeDocument/2006/relationships/hyperlink" Target="#'06 Costs by functions'!A1"/><Relationship Id="rId32" Type="http://schemas.openxmlformats.org/officeDocument/2006/relationships/hyperlink" Target="#'I5.2 Weighting Factors'!A1"/><Relationship Id="rId5" Type="http://schemas.openxmlformats.org/officeDocument/2006/relationships/hyperlink" Target="#'I3 TB Data'!A1"/><Relationship Id="rId15" Type="http://schemas.openxmlformats.org/officeDocument/2006/relationships/hyperlink" Target="#'E3 PLCC'!A1"/><Relationship Id="rId23" Type="http://schemas.openxmlformats.org/officeDocument/2006/relationships/hyperlink" Target="#'O7 Others'!A1"/><Relationship Id="rId28" Type="http://schemas.openxmlformats.org/officeDocument/2006/relationships/hyperlink" Target="#'O2.2 Primary Cost PLCC Adj'!A1"/><Relationship Id="rId10" Type="http://schemas.openxmlformats.org/officeDocument/2006/relationships/hyperlink" Target="#'I7.1 Meter Capital'!A1"/><Relationship Id="rId19" Type="http://schemas.openxmlformats.org/officeDocument/2006/relationships/hyperlink" Target="#'O3.2 Substat Tran Unit Cost '!A1"/><Relationship Id="rId31" Type="http://schemas.openxmlformats.org/officeDocument/2006/relationships/hyperlink" Target="#'I6.1 Revenue'!A1"/><Relationship Id="rId4" Type="http://schemas.openxmlformats.org/officeDocument/2006/relationships/hyperlink" Target="#'I4 BO ASSETS'!A1"/><Relationship Id="rId9" Type="http://schemas.openxmlformats.org/officeDocument/2006/relationships/hyperlink" Target="#'I5.1 Misc Data'!A1"/><Relationship Id="rId14" Type="http://schemas.openxmlformats.org/officeDocument/2006/relationships/hyperlink" Target="#'I7.2 Meter Reading'!A1"/><Relationship Id="rId22" Type="http://schemas.openxmlformats.org/officeDocument/2006/relationships/hyperlink" Target="#'O3.4 Secondary Cost Pool'!A1"/><Relationship Id="rId27" Type="http://schemas.openxmlformats.org/officeDocument/2006/relationships/hyperlink" Target="#'O2.1 Line Tran PLCC Adj'!A1"/><Relationship Id="rId30" Type="http://schemas.openxmlformats.org/officeDocument/2006/relationships/hyperlink" Target="#'O3.5 USL Metering Credit'!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66675</xdr:colOff>
      <xdr:row>0</xdr:row>
      <xdr:rowOff>47625</xdr:rowOff>
    </xdr:from>
    <xdr:to>
      <xdr:col>2</xdr:col>
      <xdr:colOff>180145</xdr:colOff>
      <xdr:row>0</xdr:row>
      <xdr:rowOff>1971674</xdr:rowOff>
    </xdr:to>
    <xdr:grpSp>
      <xdr:nvGrpSpPr>
        <xdr:cNvPr id="2" name="Group 1"/>
        <xdr:cNvGrpSpPr/>
      </xdr:nvGrpSpPr>
      <xdr:grpSpPr>
        <a:xfrm>
          <a:off x="66675" y="47625"/>
          <a:ext cx="8857420" cy="1924049"/>
          <a:chOff x="9524" y="19051"/>
          <a:chExt cx="8537711" cy="1924049"/>
        </a:xfrm>
      </xdr:grpSpPr>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4" name="Picture 3"/>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5" name="Rectangle 4"/>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47625</xdr:rowOff>
    </xdr:from>
    <xdr:to>
      <xdr:col>22</xdr:col>
      <xdr:colOff>380170</xdr:colOff>
      <xdr:row>2</xdr:row>
      <xdr:rowOff>142874</xdr:rowOff>
    </xdr:to>
    <xdr:grpSp>
      <xdr:nvGrpSpPr>
        <xdr:cNvPr id="4" name="Group 3"/>
        <xdr:cNvGrpSpPr/>
      </xdr:nvGrpSpPr>
      <xdr:grpSpPr>
        <a:xfrm>
          <a:off x="0" y="47625"/>
          <a:ext cx="8857420" cy="1924049"/>
          <a:chOff x="9524" y="19051"/>
          <a:chExt cx="8537711" cy="1924049"/>
        </a:xfrm>
      </xdr:grpSpPr>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6" name="Picture 5"/>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7" name="Rectangle 6"/>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19050</xdr:colOff>
      <xdr:row>0</xdr:row>
      <xdr:rowOff>0</xdr:rowOff>
    </xdr:from>
    <xdr:to>
      <xdr:col>10</xdr:col>
      <xdr:colOff>503995</xdr:colOff>
      <xdr:row>2</xdr:row>
      <xdr:rowOff>533399</xdr:rowOff>
    </xdr:to>
    <xdr:grpSp>
      <xdr:nvGrpSpPr>
        <xdr:cNvPr id="4" name="Group 3"/>
        <xdr:cNvGrpSpPr/>
      </xdr:nvGrpSpPr>
      <xdr:grpSpPr>
        <a:xfrm>
          <a:off x="19050" y="0"/>
          <a:ext cx="8857420" cy="1924049"/>
          <a:chOff x="9524" y="19051"/>
          <a:chExt cx="8537711" cy="1924049"/>
        </a:xfrm>
      </xdr:grpSpPr>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6" name="Picture 5"/>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7" name="Rectangle 6"/>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28575</xdr:colOff>
      <xdr:row>6</xdr:row>
      <xdr:rowOff>85725</xdr:rowOff>
    </xdr:from>
    <xdr:to>
      <xdr:col>2</xdr:col>
      <xdr:colOff>1009650</xdr:colOff>
      <xdr:row>10</xdr:row>
      <xdr:rowOff>76200</xdr:rowOff>
    </xdr:to>
    <xdr:grpSp>
      <xdr:nvGrpSpPr>
        <xdr:cNvPr id="10249" name="Group 9"/>
        <xdr:cNvGrpSpPr>
          <a:grpSpLocks/>
        </xdr:cNvGrpSpPr>
      </xdr:nvGrpSpPr>
      <xdr:grpSpPr bwMode="auto">
        <a:xfrm>
          <a:off x="28575" y="2657475"/>
          <a:ext cx="3409950" cy="581025"/>
          <a:chOff x="11" y="147"/>
          <a:chExt cx="521" cy="83"/>
        </a:xfrm>
      </xdr:grpSpPr>
      <xdr:sp macro="" textlink="">
        <xdr:nvSpPr>
          <xdr:cNvPr id="10250" name="AutoShape 10"/>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10251" name="Text Box 11"/>
          <xdr:cNvSpPr txBox="1">
            <a:spLocks noChangeArrowheads="1"/>
          </xdr:cNvSpPr>
        </xdr:nvSpPr>
        <xdr:spPr bwMode="auto">
          <a:xfrm>
            <a:off x="24" y="151"/>
            <a:ext cx="498" cy="73"/>
          </a:xfrm>
          <a:prstGeom prst="rect">
            <a:avLst/>
          </a:prstGeom>
          <a:noFill/>
          <a:ln w="12700" algn="ctr">
            <a:noFill/>
            <a:miter lim="800000"/>
            <a:headEnd/>
            <a:tailEnd/>
          </a:ln>
          <a:effectLst/>
        </xdr:spPr>
        <xdr:txBody>
          <a:bodyPr vertOverflow="clip" wrap="square" lIns="27432" tIns="22860" rIns="0" bIns="0" anchor="t" upright="1"/>
          <a:lstStyle/>
          <a:p>
            <a:pPr algn="l" rtl="0">
              <a:lnSpc>
                <a:spcPts val="1000"/>
              </a:lnSpc>
              <a:defRPr sz="1000"/>
            </a:pPr>
            <a:endParaRPr lang="en-CA" sz="1000" b="0" i="0" u="none" strike="noStrike" baseline="0">
              <a:solidFill>
                <a:srgbClr val="000000"/>
              </a:solidFill>
              <a:latin typeface="Arial"/>
              <a:cs typeface="Arial"/>
            </a:endParaRPr>
          </a:p>
          <a:p>
            <a:pPr algn="l" rtl="0">
              <a:lnSpc>
                <a:spcPts val="1200"/>
              </a:lnSpc>
              <a:defRPr sz="1000"/>
            </a:pPr>
            <a:r>
              <a:rPr lang="en-CA" sz="1200" b="1" i="0" u="none" strike="noStrike" baseline="0">
                <a:solidFill>
                  <a:srgbClr val="000000"/>
                </a:solidFill>
                <a:latin typeface="Arial"/>
                <a:cs typeface="Arial"/>
              </a:rPr>
              <a:t>This is an input sheet for demand allocators.</a:t>
            </a:r>
            <a:endParaRPr lang="en-CA" sz="1000" b="1" i="0" u="none" strike="noStrike" baseline="0">
              <a:solidFill>
                <a:srgbClr val="000000"/>
              </a:solidFill>
              <a:latin typeface="Arial"/>
              <a:cs typeface="Arial"/>
            </a:endParaRPr>
          </a:p>
          <a:p>
            <a:pPr algn="l" rtl="0">
              <a:lnSpc>
                <a:spcPts val="900"/>
              </a:lnSpc>
              <a:defRPr sz="1000"/>
            </a:pPr>
            <a:endParaRPr lang="en-CA" sz="1000" b="1" i="0" u="none" strike="noStrike" baseline="0">
              <a:solidFill>
                <a:srgbClr val="000000"/>
              </a:solidFill>
              <a:latin typeface="Arial"/>
              <a:cs typeface="Arial"/>
            </a:endParaRPr>
          </a:p>
        </xdr:txBody>
      </xdr:sp>
    </xdr:grpSp>
    <xdr:clientData/>
  </xdr:twoCellAnchor>
  <xdr:twoCellAnchor editAs="absolute">
    <xdr:from>
      <xdr:col>0</xdr:col>
      <xdr:colOff>0</xdr:colOff>
      <xdr:row>0</xdr:row>
      <xdr:rowOff>0</xdr:rowOff>
    </xdr:from>
    <xdr:to>
      <xdr:col>23</xdr:col>
      <xdr:colOff>142045</xdr:colOff>
      <xdr:row>2</xdr:row>
      <xdr:rowOff>781049</xdr:rowOff>
    </xdr:to>
    <xdr:grpSp>
      <xdr:nvGrpSpPr>
        <xdr:cNvPr id="7" name="Group 6"/>
        <xdr:cNvGrpSpPr/>
      </xdr:nvGrpSpPr>
      <xdr:grpSpPr>
        <a:xfrm>
          <a:off x="0" y="0"/>
          <a:ext cx="8857420" cy="1924049"/>
          <a:chOff x="9524" y="19051"/>
          <a:chExt cx="8537711" cy="1924049"/>
        </a:xfrm>
      </xdr:grpSpPr>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9" name="Picture 8"/>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0" name="Rectangle 9"/>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47625</xdr:colOff>
      <xdr:row>20</xdr:row>
      <xdr:rowOff>123825</xdr:rowOff>
    </xdr:from>
    <xdr:to>
      <xdr:col>3</xdr:col>
      <xdr:colOff>990600</xdr:colOff>
      <xdr:row>21</xdr:row>
      <xdr:rowOff>390525</xdr:rowOff>
    </xdr:to>
    <xdr:grpSp>
      <xdr:nvGrpSpPr>
        <xdr:cNvPr id="38919" name="Group 7"/>
        <xdr:cNvGrpSpPr>
          <a:grpSpLocks/>
        </xdr:cNvGrpSpPr>
      </xdr:nvGrpSpPr>
      <xdr:grpSpPr bwMode="auto">
        <a:xfrm>
          <a:off x="47625" y="4657725"/>
          <a:ext cx="4848225" cy="638175"/>
          <a:chOff x="11" y="147"/>
          <a:chExt cx="521" cy="83"/>
        </a:xfrm>
      </xdr:grpSpPr>
      <xdr:sp macro="" textlink="">
        <xdr:nvSpPr>
          <xdr:cNvPr id="38926"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 name="Text Box 9"/>
          <xdr:cNvSpPr txBox="1">
            <a:spLocks noChangeArrowheads="1"/>
          </xdr:cNvSpPr>
        </xdr:nvSpPr>
        <xdr:spPr bwMode="auto">
          <a:xfrm>
            <a:off x="24" y="151"/>
            <a:ext cx="486"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To Allocate Capital Contributions by Rate Classification, Input Allocation on Next Line</a:t>
            </a:r>
          </a:p>
          <a:p>
            <a:pPr algn="l" rtl="0">
              <a:defRPr sz="1000"/>
            </a:pPr>
            <a:endParaRPr lang="en-CA" sz="1000" b="1" i="0" u="none" strike="noStrike" baseline="0">
              <a:solidFill>
                <a:srgbClr val="000000"/>
              </a:solidFill>
              <a:latin typeface="Arial"/>
              <a:cs typeface="Arial"/>
            </a:endParaRPr>
          </a:p>
        </xdr:txBody>
      </xdr:sp>
    </xdr:grpSp>
    <xdr:clientData/>
  </xdr:twoCellAnchor>
  <xdr:twoCellAnchor>
    <xdr:from>
      <xdr:col>0</xdr:col>
      <xdr:colOff>19050</xdr:colOff>
      <xdr:row>23</xdr:row>
      <xdr:rowOff>57150</xdr:rowOff>
    </xdr:from>
    <xdr:to>
      <xdr:col>3</xdr:col>
      <xdr:colOff>952500</xdr:colOff>
      <xdr:row>25</xdr:row>
      <xdr:rowOff>314325</xdr:rowOff>
    </xdr:to>
    <xdr:grpSp>
      <xdr:nvGrpSpPr>
        <xdr:cNvPr id="38920" name="Group 10"/>
        <xdr:cNvGrpSpPr>
          <a:grpSpLocks/>
        </xdr:cNvGrpSpPr>
      </xdr:nvGrpSpPr>
      <xdr:grpSpPr bwMode="auto">
        <a:xfrm>
          <a:off x="19050" y="5743575"/>
          <a:ext cx="4838700" cy="619125"/>
          <a:chOff x="11" y="147"/>
          <a:chExt cx="521" cy="83"/>
        </a:xfrm>
      </xdr:grpSpPr>
      <xdr:sp macro="" textlink="">
        <xdr:nvSpPr>
          <xdr:cNvPr id="38924" name="AutoShape 11"/>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2" name="Text Box 12"/>
          <xdr:cNvSpPr txBox="1">
            <a:spLocks noChangeArrowheads="1"/>
          </xdr:cNvSpPr>
        </xdr:nvSpPr>
        <xdr:spPr bwMode="auto">
          <a:xfrm>
            <a:off x="24" y="151"/>
            <a:ext cx="487"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The Following is Used to Allocate Directly Allocated Costs from I3 to Rate Classifications</a:t>
            </a:r>
          </a:p>
        </xdr:txBody>
      </xdr:sp>
    </xdr:grpSp>
    <xdr:clientData/>
  </xdr:twoCellAnchor>
  <xdr:twoCellAnchor>
    <xdr:from>
      <xdr:col>0</xdr:col>
      <xdr:colOff>57150</xdr:colOff>
      <xdr:row>7</xdr:row>
      <xdr:rowOff>47625</xdr:rowOff>
    </xdr:from>
    <xdr:to>
      <xdr:col>3</xdr:col>
      <xdr:colOff>1000125</xdr:colOff>
      <xdr:row>10</xdr:row>
      <xdr:rowOff>114300</xdr:rowOff>
    </xdr:to>
    <xdr:grpSp>
      <xdr:nvGrpSpPr>
        <xdr:cNvPr id="38921" name="Group 7"/>
        <xdr:cNvGrpSpPr>
          <a:grpSpLocks/>
        </xdr:cNvGrpSpPr>
      </xdr:nvGrpSpPr>
      <xdr:grpSpPr bwMode="auto">
        <a:xfrm>
          <a:off x="57150" y="2724150"/>
          <a:ext cx="4848225" cy="495300"/>
          <a:chOff x="11" y="147"/>
          <a:chExt cx="521" cy="83"/>
        </a:xfrm>
      </xdr:grpSpPr>
      <xdr:sp macro="" textlink="">
        <xdr:nvSpPr>
          <xdr:cNvPr id="38922"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10" name="Text Box 9"/>
          <xdr:cNvSpPr txBox="1">
            <a:spLocks noChangeArrowheads="1"/>
          </xdr:cNvSpPr>
        </xdr:nvSpPr>
        <xdr:spPr bwMode="auto">
          <a:xfrm>
            <a:off x="24" y="152"/>
            <a:ext cx="486" cy="73"/>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More Instructions provided on the first tab in this workbook.</a:t>
            </a:r>
          </a:p>
          <a:p>
            <a:pPr algn="l" rtl="0">
              <a:defRPr sz="1000"/>
            </a:pPr>
            <a:endParaRPr lang="en-CA" sz="1000" b="1" i="0" u="none" strike="noStrike" baseline="0">
              <a:solidFill>
                <a:srgbClr val="000000"/>
              </a:solidFill>
              <a:latin typeface="Arial"/>
              <a:cs typeface="Arial"/>
            </a:endParaRPr>
          </a:p>
        </xdr:txBody>
      </xdr:sp>
    </xdr:grpSp>
    <xdr:clientData/>
  </xdr:twoCellAnchor>
  <xdr:twoCellAnchor editAs="absolute">
    <xdr:from>
      <xdr:col>0</xdr:col>
      <xdr:colOff>28575</xdr:colOff>
      <xdr:row>0</xdr:row>
      <xdr:rowOff>0</xdr:rowOff>
    </xdr:from>
    <xdr:to>
      <xdr:col>10</xdr:col>
      <xdr:colOff>780220</xdr:colOff>
      <xdr:row>2</xdr:row>
      <xdr:rowOff>523874</xdr:rowOff>
    </xdr:to>
    <xdr:grpSp>
      <xdr:nvGrpSpPr>
        <xdr:cNvPr id="13" name="Group 12"/>
        <xdr:cNvGrpSpPr/>
      </xdr:nvGrpSpPr>
      <xdr:grpSpPr>
        <a:xfrm>
          <a:off x="28575" y="0"/>
          <a:ext cx="8857420" cy="1924049"/>
          <a:chOff x="9524" y="19051"/>
          <a:chExt cx="8537711" cy="1924049"/>
        </a:xfrm>
      </xdr:grpSpPr>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15" name="Picture 1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6" name="Rectangle 1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104775</xdr:colOff>
      <xdr:row>11</xdr:row>
      <xdr:rowOff>47625</xdr:rowOff>
    </xdr:from>
    <xdr:to>
      <xdr:col>2</xdr:col>
      <xdr:colOff>762000</xdr:colOff>
      <xdr:row>13</xdr:row>
      <xdr:rowOff>142875</xdr:rowOff>
    </xdr:to>
    <xdr:grpSp>
      <xdr:nvGrpSpPr>
        <xdr:cNvPr id="35844" name="Group 13"/>
        <xdr:cNvGrpSpPr>
          <a:grpSpLocks/>
        </xdr:cNvGrpSpPr>
      </xdr:nvGrpSpPr>
      <xdr:grpSpPr bwMode="auto">
        <a:xfrm>
          <a:off x="104775" y="3448050"/>
          <a:ext cx="4095750" cy="400050"/>
          <a:chOff x="11" y="147"/>
          <a:chExt cx="521" cy="83"/>
        </a:xfrm>
      </xdr:grpSpPr>
      <xdr:sp macro="" textlink="">
        <xdr:nvSpPr>
          <xdr:cNvPr id="35848" name="AutoShape 14"/>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5855" name="Text Box 15"/>
          <xdr:cNvSpPr txBox="1">
            <a:spLocks noChangeArrowheads="1"/>
          </xdr:cNvSpPr>
        </xdr:nvSpPr>
        <xdr:spPr bwMode="auto">
          <a:xfrm>
            <a:off x="24" y="151"/>
            <a:ext cx="498" cy="75"/>
          </a:xfrm>
          <a:prstGeom prst="rect">
            <a:avLst/>
          </a:prstGeom>
          <a:noFill/>
          <a:ln w="12700" algn="ctr">
            <a:noFill/>
            <a:miter lim="800000"/>
            <a:headEnd/>
            <a:tailEnd/>
          </a:ln>
          <a:effectLst/>
        </xdr:spPr>
        <xdr:txBody>
          <a:bodyPr vertOverflow="clip" wrap="square" lIns="36576" tIns="27432" rIns="0" bIns="0" anchor="t" upright="1"/>
          <a:lstStyle/>
          <a:p>
            <a:pPr algn="l" rtl="0">
              <a:defRPr sz="1000"/>
            </a:pPr>
            <a:r>
              <a:rPr lang="en-CA" sz="1200" b="1" i="0" u="none" strike="noStrike" baseline="0">
                <a:solidFill>
                  <a:srgbClr val="000000"/>
                </a:solidFill>
                <a:latin typeface="Arial"/>
                <a:cs typeface="Arial"/>
              </a:rPr>
              <a:t>Class Revenue, Cost Analysis, and Return on Rate Base</a:t>
            </a:r>
          </a:p>
        </xdr:txBody>
      </xdr:sp>
    </xdr:grpSp>
    <xdr:clientData/>
  </xdr:twoCellAnchor>
  <xdr:twoCellAnchor>
    <xdr:from>
      <xdr:col>0</xdr:col>
      <xdr:colOff>123825</xdr:colOff>
      <xdr:row>6</xdr:row>
      <xdr:rowOff>47625</xdr:rowOff>
    </xdr:from>
    <xdr:to>
      <xdr:col>7</xdr:col>
      <xdr:colOff>790575</xdr:colOff>
      <xdr:row>10</xdr:row>
      <xdr:rowOff>114300</xdr:rowOff>
    </xdr:to>
    <xdr:grpSp>
      <xdr:nvGrpSpPr>
        <xdr:cNvPr id="35845" name="Group 33"/>
        <xdr:cNvGrpSpPr>
          <a:grpSpLocks/>
        </xdr:cNvGrpSpPr>
      </xdr:nvGrpSpPr>
      <xdr:grpSpPr bwMode="auto">
        <a:xfrm>
          <a:off x="123825" y="2686050"/>
          <a:ext cx="6991350" cy="676275"/>
          <a:chOff x="11" y="147"/>
          <a:chExt cx="521" cy="83"/>
        </a:xfrm>
      </xdr:grpSpPr>
      <xdr:sp macro="" textlink="">
        <xdr:nvSpPr>
          <xdr:cNvPr id="35846" name="AutoShape 34"/>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7" name="Text Box 35"/>
          <xdr:cNvSpPr txBox="1">
            <a:spLocks noChangeArrowheads="1"/>
          </xdr:cNvSpPr>
        </xdr:nvSpPr>
        <xdr:spPr bwMode="auto">
          <a:xfrm>
            <a:off x="24" y="151"/>
            <a:ext cx="498" cy="76"/>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FF0000"/>
                </a:solidFill>
                <a:latin typeface="Arial"/>
                <a:cs typeface="Arial"/>
              </a:rPr>
              <a:t>Please see the first tab in this workbook for detailed instructions</a:t>
            </a:r>
            <a:endParaRPr lang="en-CA" sz="1000" b="1" i="1" u="none" strike="noStrike" baseline="0">
              <a:solidFill>
                <a:srgbClr val="FF0000"/>
              </a:solidFill>
              <a:latin typeface="Arial"/>
              <a:cs typeface="Arial"/>
            </a:endParaRPr>
          </a:p>
        </xdr:txBody>
      </xdr:sp>
    </xdr:grpSp>
    <xdr:clientData/>
  </xdr:twoCellAnchor>
  <xdr:twoCellAnchor editAs="absolute">
    <xdr:from>
      <xdr:col>0</xdr:col>
      <xdr:colOff>0</xdr:colOff>
      <xdr:row>0</xdr:row>
      <xdr:rowOff>0</xdr:rowOff>
    </xdr:from>
    <xdr:to>
      <xdr:col>23</xdr:col>
      <xdr:colOff>161095</xdr:colOff>
      <xdr:row>2</xdr:row>
      <xdr:rowOff>781049</xdr:rowOff>
    </xdr:to>
    <xdr:grpSp>
      <xdr:nvGrpSpPr>
        <xdr:cNvPr id="9" name="Group 8"/>
        <xdr:cNvGrpSpPr/>
      </xdr:nvGrpSpPr>
      <xdr:grpSpPr>
        <a:xfrm>
          <a:off x="0" y="0"/>
          <a:ext cx="8857420" cy="1924049"/>
          <a:chOff x="9524" y="19051"/>
          <a:chExt cx="8537711" cy="1924049"/>
        </a:xfrm>
      </xdr:grpSpPr>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11" name="Picture 10"/>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2" name="Rectangle 11"/>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85725</xdr:colOff>
      <xdr:row>6</xdr:row>
      <xdr:rowOff>47625</xdr:rowOff>
    </xdr:from>
    <xdr:to>
      <xdr:col>2</xdr:col>
      <xdr:colOff>590550</xdr:colOff>
      <xdr:row>9</xdr:row>
      <xdr:rowOff>104775</xdr:rowOff>
    </xdr:to>
    <xdr:grpSp>
      <xdr:nvGrpSpPr>
        <xdr:cNvPr id="3077" name="Group 8"/>
        <xdr:cNvGrpSpPr>
          <a:grpSpLocks/>
        </xdr:cNvGrpSpPr>
      </xdr:nvGrpSpPr>
      <xdr:grpSpPr bwMode="auto">
        <a:xfrm>
          <a:off x="85725" y="2647950"/>
          <a:ext cx="4352925" cy="504825"/>
          <a:chOff x="11" y="147"/>
          <a:chExt cx="521" cy="83"/>
        </a:xfrm>
      </xdr:grpSpPr>
      <xdr:sp macro="" textlink="">
        <xdr:nvSpPr>
          <xdr:cNvPr id="3078" name="AutoShape 9"/>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082" name="Text Box 10"/>
          <xdr:cNvSpPr txBox="1">
            <a:spLocks noChangeArrowheads="1"/>
          </xdr:cNvSpPr>
        </xdr:nvSpPr>
        <xdr:spPr bwMode="auto">
          <a:xfrm>
            <a:off x="24" y="152"/>
            <a:ext cx="498" cy="74"/>
          </a:xfrm>
          <a:prstGeom prst="rect">
            <a:avLst/>
          </a:prstGeom>
          <a:noFill/>
          <a:ln w="12700" algn="ctr">
            <a:noFill/>
            <a:miter lim="800000"/>
            <a:headEnd/>
            <a:tailEnd/>
          </a:ln>
          <a:effectLst/>
        </xdr:spPr>
        <xdr:txBody>
          <a:bodyPr vertOverflow="clip" wrap="square" lIns="36576" tIns="27432" rIns="0" bIns="0" anchor="t" upright="1"/>
          <a:lstStyle/>
          <a:p>
            <a:pPr algn="l" rtl="0">
              <a:defRPr sz="1000"/>
            </a:pPr>
            <a:r>
              <a:rPr lang="en-CA" sz="1200" b="1" i="0" u="none" strike="noStrike" baseline="0">
                <a:solidFill>
                  <a:srgbClr val="000000"/>
                </a:solidFill>
                <a:latin typeface="Arial"/>
                <a:cs typeface="Arial"/>
              </a:rPr>
              <a:t>Output sheet showing minimum and maximum level for Monthly Fixed Charge</a:t>
            </a:r>
          </a:p>
        </xdr:txBody>
      </xdr:sp>
    </xdr:grpSp>
    <xdr:clientData/>
  </xdr:twoCellAnchor>
  <xdr:twoCellAnchor editAs="absolute">
    <xdr:from>
      <xdr:col>0</xdr:col>
      <xdr:colOff>76200</xdr:colOff>
      <xdr:row>0</xdr:row>
      <xdr:rowOff>38100</xdr:rowOff>
    </xdr:from>
    <xdr:to>
      <xdr:col>9</xdr:col>
      <xdr:colOff>894520</xdr:colOff>
      <xdr:row>2</xdr:row>
      <xdr:rowOff>504824</xdr:rowOff>
    </xdr:to>
    <xdr:grpSp>
      <xdr:nvGrpSpPr>
        <xdr:cNvPr id="6" name="Group 5"/>
        <xdr:cNvGrpSpPr/>
      </xdr:nvGrpSpPr>
      <xdr:grpSpPr>
        <a:xfrm>
          <a:off x="76200" y="3810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6</xdr:row>
      <xdr:rowOff>38100</xdr:rowOff>
    </xdr:from>
    <xdr:to>
      <xdr:col>1</xdr:col>
      <xdr:colOff>3886200</xdr:colOff>
      <xdr:row>9</xdr:row>
      <xdr:rowOff>200025</xdr:rowOff>
    </xdr:to>
    <xdr:grpSp>
      <xdr:nvGrpSpPr>
        <xdr:cNvPr id="44035" name="Group 6"/>
        <xdr:cNvGrpSpPr>
          <a:grpSpLocks/>
        </xdr:cNvGrpSpPr>
      </xdr:nvGrpSpPr>
      <xdr:grpSpPr bwMode="auto">
        <a:xfrm>
          <a:off x="66675" y="2209800"/>
          <a:ext cx="4019550" cy="762000"/>
          <a:chOff x="11" y="147"/>
          <a:chExt cx="521" cy="83"/>
        </a:xfrm>
      </xdr:grpSpPr>
      <xdr:sp macro="" textlink="">
        <xdr:nvSpPr>
          <xdr:cNvPr id="44036"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4040" name="Text Box 8"/>
          <xdr:cNvSpPr txBox="1">
            <a:spLocks noChangeArrowheads="1"/>
          </xdr:cNvSpPr>
        </xdr:nvSpPr>
        <xdr:spPr bwMode="auto">
          <a:xfrm>
            <a:off x="25" y="151"/>
            <a:ext cx="500" cy="74"/>
          </a:xfrm>
          <a:prstGeom prst="rect">
            <a:avLst/>
          </a:prstGeom>
          <a:noFill/>
          <a:ln w="12700" algn="ctr">
            <a:noFill/>
            <a:miter lim="800000"/>
            <a:headEnd/>
            <a:tailEnd/>
          </a:ln>
          <a:effectLst/>
        </xdr:spPr>
        <xdr:txBody>
          <a:bodyPr vertOverflow="clip" wrap="square" lIns="36576" tIns="27432" rIns="0" bIns="0" anchor="t" upright="1"/>
          <a:lstStyle/>
          <a:p>
            <a:pPr algn="l" rtl="0">
              <a:defRPr sz="1000"/>
            </a:pPr>
            <a:r>
              <a:rPr lang="en-CA" sz="1200" b="1" i="0" u="none" strike="noStrike" baseline="0">
                <a:solidFill>
                  <a:srgbClr val="000000"/>
                </a:solidFill>
                <a:latin typeface="Arial"/>
                <a:cs typeface="Arial"/>
              </a:rPr>
              <a:t>Line Transformers Demand Unit Cost for PLCC Adjustment to Customer Related Cost</a:t>
            </a:r>
          </a:p>
          <a:p>
            <a:pPr algn="l" rtl="0">
              <a:defRPr sz="1000"/>
            </a:pPr>
            <a:r>
              <a:rPr lang="en-CA" sz="1200" b="1" i="0" u="none" strike="noStrike" baseline="0">
                <a:solidFill>
                  <a:srgbClr val="FF0000"/>
                </a:solidFill>
                <a:latin typeface="Arial"/>
                <a:cs typeface="Arial"/>
              </a:rPr>
              <a:t>Allocation by rate classification</a:t>
            </a:r>
          </a:p>
        </xdr:txBody>
      </xdr:sp>
    </xdr:grpSp>
    <xdr:clientData/>
  </xdr:twoCellAnchor>
  <xdr:twoCellAnchor editAs="absolute">
    <xdr:from>
      <xdr:col>0</xdr:col>
      <xdr:colOff>0</xdr:colOff>
      <xdr:row>0</xdr:row>
      <xdr:rowOff>0</xdr:rowOff>
    </xdr:from>
    <xdr:to>
      <xdr:col>9</xdr:col>
      <xdr:colOff>551620</xdr:colOff>
      <xdr:row>4</xdr:row>
      <xdr:rowOff>95249</xdr:rowOff>
    </xdr:to>
    <xdr:grpSp>
      <xdr:nvGrpSpPr>
        <xdr:cNvPr id="6" name="Group 5"/>
        <xdr:cNvGrpSpPr/>
      </xdr:nvGrpSpPr>
      <xdr:grpSpPr>
        <a:xfrm>
          <a:off x="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6</xdr:row>
      <xdr:rowOff>76200</xdr:rowOff>
    </xdr:from>
    <xdr:to>
      <xdr:col>2</xdr:col>
      <xdr:colOff>695325</xdr:colOff>
      <xdr:row>12</xdr:row>
      <xdr:rowOff>95250</xdr:rowOff>
    </xdr:to>
    <xdr:grpSp>
      <xdr:nvGrpSpPr>
        <xdr:cNvPr id="45059" name="Group 6"/>
        <xdr:cNvGrpSpPr>
          <a:grpSpLocks/>
        </xdr:cNvGrpSpPr>
      </xdr:nvGrpSpPr>
      <xdr:grpSpPr bwMode="auto">
        <a:xfrm>
          <a:off x="66675" y="2495550"/>
          <a:ext cx="5019675" cy="933450"/>
          <a:chOff x="11" y="147"/>
          <a:chExt cx="521" cy="83"/>
        </a:xfrm>
      </xdr:grpSpPr>
      <xdr:sp macro="" textlink="">
        <xdr:nvSpPr>
          <xdr:cNvPr id="45060"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5064" name="Text Box 8"/>
          <xdr:cNvSpPr txBox="1">
            <a:spLocks noChangeArrowheads="1"/>
          </xdr:cNvSpPr>
        </xdr:nvSpPr>
        <xdr:spPr bwMode="auto">
          <a:xfrm>
            <a:off x="24" y="151"/>
            <a:ext cx="498" cy="74"/>
          </a:xfrm>
          <a:prstGeom prst="rect">
            <a:avLst/>
          </a:prstGeom>
          <a:noFill/>
          <a:ln w="12700" algn="ctr">
            <a:noFill/>
            <a:miter lim="800000"/>
            <a:headEnd/>
            <a:tailEnd/>
          </a:ln>
          <a:effectLst/>
        </xdr:spPr>
        <xdr:txBody>
          <a:bodyPr vertOverflow="clip" wrap="square" lIns="36576" tIns="27432" rIns="0" bIns="0" anchor="t" upright="1"/>
          <a:lstStyle/>
          <a:p>
            <a:pPr algn="l" rtl="0">
              <a:defRPr sz="1000"/>
            </a:pPr>
            <a:r>
              <a:rPr lang="en-CA" sz="1200" b="1" i="0" u="none" strike="noStrike" baseline="0">
                <a:solidFill>
                  <a:srgbClr val="000000"/>
                </a:solidFill>
                <a:latin typeface="Arial"/>
                <a:cs typeface="Arial"/>
              </a:rPr>
              <a:t>Primary Conductors and Poles Cost Pool Demand Unit Cost for PLCC Adjustment to Customer Related Cost</a:t>
            </a:r>
          </a:p>
          <a:p>
            <a:pPr algn="l" rtl="0">
              <a:defRPr sz="1000"/>
            </a:pPr>
            <a:endParaRPr lang="en-CA" sz="1200" b="1" i="0" u="none" strike="noStrike" baseline="0">
              <a:solidFill>
                <a:srgbClr val="000000"/>
              </a:solidFill>
              <a:latin typeface="Arial"/>
              <a:cs typeface="Arial"/>
            </a:endParaRPr>
          </a:p>
          <a:p>
            <a:pPr algn="l" rtl="0">
              <a:defRPr sz="1000"/>
            </a:pPr>
            <a:r>
              <a:rPr lang="en-CA" sz="1200" b="1" i="0" u="none" strike="noStrike" baseline="0">
                <a:solidFill>
                  <a:srgbClr val="FF0000"/>
                </a:solidFill>
                <a:latin typeface="Arial"/>
                <a:cs typeface="Arial"/>
              </a:rPr>
              <a:t>Allocation by Rate Classification</a:t>
            </a:r>
          </a:p>
        </xdr:txBody>
      </xdr:sp>
    </xdr:grpSp>
    <xdr:clientData/>
  </xdr:twoCellAnchor>
  <xdr:twoCellAnchor editAs="absolute">
    <xdr:from>
      <xdr:col>0</xdr:col>
      <xdr:colOff>0</xdr:colOff>
      <xdr:row>0</xdr:row>
      <xdr:rowOff>0</xdr:rowOff>
    </xdr:from>
    <xdr:to>
      <xdr:col>9</xdr:col>
      <xdr:colOff>275395</xdr:colOff>
      <xdr:row>3</xdr:row>
      <xdr:rowOff>76199</xdr:rowOff>
    </xdr:to>
    <xdr:grpSp>
      <xdr:nvGrpSpPr>
        <xdr:cNvPr id="6" name="Group 5"/>
        <xdr:cNvGrpSpPr/>
      </xdr:nvGrpSpPr>
      <xdr:grpSpPr>
        <a:xfrm>
          <a:off x="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28575</xdr:colOff>
      <xdr:row>6</xdr:row>
      <xdr:rowOff>28575</xdr:rowOff>
    </xdr:from>
    <xdr:to>
      <xdr:col>2</xdr:col>
      <xdr:colOff>857250</xdr:colOff>
      <xdr:row>11</xdr:row>
      <xdr:rowOff>104775</xdr:rowOff>
    </xdr:to>
    <xdr:grpSp>
      <xdr:nvGrpSpPr>
        <xdr:cNvPr id="46083" name="Group 6"/>
        <xdr:cNvGrpSpPr>
          <a:grpSpLocks/>
        </xdr:cNvGrpSpPr>
      </xdr:nvGrpSpPr>
      <xdr:grpSpPr bwMode="auto">
        <a:xfrm>
          <a:off x="28575" y="2286000"/>
          <a:ext cx="5124450" cy="962025"/>
          <a:chOff x="11" y="147"/>
          <a:chExt cx="521" cy="83"/>
        </a:xfrm>
      </xdr:grpSpPr>
      <xdr:sp macro="" textlink="">
        <xdr:nvSpPr>
          <xdr:cNvPr id="46084"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6088" name="Text Box 8"/>
          <xdr:cNvSpPr txBox="1">
            <a:spLocks noChangeArrowheads="1"/>
          </xdr:cNvSpPr>
        </xdr:nvSpPr>
        <xdr:spPr bwMode="auto">
          <a:xfrm>
            <a:off x="24" y="151"/>
            <a:ext cx="506" cy="74"/>
          </a:xfrm>
          <a:prstGeom prst="rect">
            <a:avLst/>
          </a:prstGeom>
          <a:noFill/>
          <a:ln w="12700" algn="ctr">
            <a:noFill/>
            <a:miter lim="800000"/>
            <a:headEnd/>
            <a:tailEnd/>
          </a:ln>
          <a:effectLst/>
        </xdr:spPr>
        <xdr:txBody>
          <a:bodyPr vertOverflow="clip" wrap="square" lIns="36576" tIns="27432" rIns="0" bIns="0" anchor="t" upright="1"/>
          <a:lstStyle/>
          <a:p>
            <a:pPr algn="l" rtl="0">
              <a:defRPr sz="1000"/>
            </a:pPr>
            <a:r>
              <a:rPr lang="en-CA" sz="1200" b="1" i="0" u="none" strike="noStrike" baseline="0">
                <a:solidFill>
                  <a:srgbClr val="000000"/>
                </a:solidFill>
                <a:latin typeface="Arial"/>
                <a:cs typeface="Arial"/>
              </a:rPr>
              <a:t>Secondary Conductors and Poles Cost Pool Demand Unit Cost for PLCC Adjustment to Customer Related Cost</a:t>
            </a:r>
          </a:p>
          <a:p>
            <a:pPr algn="l" rtl="0">
              <a:defRPr sz="1000"/>
            </a:pPr>
            <a:endParaRPr lang="en-CA" sz="1200" b="1" i="0" u="none" strike="noStrike" baseline="0">
              <a:solidFill>
                <a:srgbClr val="FF0000"/>
              </a:solidFill>
              <a:latin typeface="Arial"/>
              <a:cs typeface="Arial"/>
            </a:endParaRPr>
          </a:p>
          <a:p>
            <a:pPr algn="l" rtl="0">
              <a:defRPr sz="1000"/>
            </a:pPr>
            <a:r>
              <a:rPr lang="en-CA" sz="1200" b="1" i="0" u="none" strike="noStrike" baseline="0">
                <a:solidFill>
                  <a:srgbClr val="FF0000"/>
                </a:solidFill>
                <a:latin typeface="Arial"/>
                <a:cs typeface="Arial"/>
              </a:rPr>
              <a:t>Allocation by Rate Classification</a:t>
            </a:r>
          </a:p>
        </xdr:txBody>
      </xdr:sp>
    </xdr:grpSp>
    <xdr:clientData/>
  </xdr:twoCellAnchor>
  <xdr:twoCellAnchor editAs="absolute">
    <xdr:from>
      <xdr:col>0</xdr:col>
      <xdr:colOff>19050</xdr:colOff>
      <xdr:row>0</xdr:row>
      <xdr:rowOff>0</xdr:rowOff>
    </xdr:from>
    <xdr:to>
      <xdr:col>9</xdr:col>
      <xdr:colOff>389695</xdr:colOff>
      <xdr:row>4</xdr:row>
      <xdr:rowOff>9524</xdr:rowOff>
    </xdr:to>
    <xdr:grpSp>
      <xdr:nvGrpSpPr>
        <xdr:cNvPr id="6" name="Group 5"/>
        <xdr:cNvGrpSpPr/>
      </xdr:nvGrpSpPr>
      <xdr:grpSpPr>
        <a:xfrm>
          <a:off x="1905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28575</xdr:colOff>
      <xdr:row>0</xdr:row>
      <xdr:rowOff>0</xdr:rowOff>
    </xdr:from>
    <xdr:to>
      <xdr:col>9</xdr:col>
      <xdr:colOff>665920</xdr:colOff>
      <xdr:row>2</xdr:row>
      <xdr:rowOff>323849</xdr:rowOff>
    </xdr:to>
    <xdr:grpSp>
      <xdr:nvGrpSpPr>
        <xdr:cNvPr id="3" name="Group 2"/>
        <xdr:cNvGrpSpPr/>
      </xdr:nvGrpSpPr>
      <xdr:grpSpPr>
        <a:xfrm>
          <a:off x="28575" y="0"/>
          <a:ext cx="8857420" cy="1924049"/>
          <a:chOff x="9524" y="19051"/>
          <a:chExt cx="8537711" cy="1924049"/>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5" name="Pictur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6" name="Rectangle 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76</xdr:row>
      <xdr:rowOff>0</xdr:rowOff>
    </xdr:from>
    <xdr:to>
      <xdr:col>3</xdr:col>
      <xdr:colOff>0</xdr:colOff>
      <xdr:row>76</xdr:row>
      <xdr:rowOff>0</xdr:rowOff>
    </xdr:to>
    <xdr:sp macro="" textlink="">
      <xdr:nvSpPr>
        <xdr:cNvPr id="5127" name="Rectangle 7"/>
        <xdr:cNvSpPr>
          <a:spLocks noChangeArrowheads="1"/>
        </xdr:cNvSpPr>
      </xdr:nvSpPr>
      <xdr:spPr bwMode="auto">
        <a:xfrm>
          <a:off x="4267200" y="15144750"/>
          <a:ext cx="0" cy="0"/>
        </a:xfrm>
        <a:prstGeom prst="rect">
          <a:avLst/>
        </a:prstGeom>
        <a:solidFill>
          <a:srgbClr val="FFCC99"/>
        </a:solidFill>
        <a:ln w="28575" algn="ctr">
          <a:solidFill>
            <a:srgbClr val="000000"/>
          </a:solidFill>
          <a:miter lim="800000"/>
          <a:headEnd/>
          <a:tailEnd/>
        </a:ln>
        <a:effectLst/>
      </xdr:spPr>
      <xdr:txBody>
        <a:bodyPr vertOverflow="clip" wrap="square" lIns="27432" tIns="22860" rIns="27432" bIns="22860" anchor="ctr" upright="1"/>
        <a:lstStyle/>
        <a:p>
          <a:pPr algn="ctr" rtl="0">
            <a:defRPr sz="1000"/>
          </a:pPr>
          <a:r>
            <a:rPr lang="en-CA" sz="1000" b="1" i="0" u="none" strike="noStrike" baseline="0">
              <a:solidFill>
                <a:srgbClr val="000000"/>
              </a:solidFill>
              <a:latin typeface="Arial"/>
              <a:cs typeface="Arial"/>
            </a:rPr>
            <a:t>OEB Defaults</a:t>
          </a:r>
        </a:p>
      </xdr:txBody>
    </xdr:sp>
    <xdr:clientData/>
  </xdr:twoCellAnchor>
  <xdr:twoCellAnchor>
    <xdr:from>
      <xdr:col>3</xdr:col>
      <xdr:colOff>0</xdr:colOff>
      <xdr:row>76</xdr:row>
      <xdr:rowOff>0</xdr:rowOff>
    </xdr:from>
    <xdr:to>
      <xdr:col>3</xdr:col>
      <xdr:colOff>0</xdr:colOff>
      <xdr:row>76</xdr:row>
      <xdr:rowOff>0</xdr:rowOff>
    </xdr:to>
    <xdr:sp macro="" textlink="">
      <xdr:nvSpPr>
        <xdr:cNvPr id="5129" name="Rectangle 9"/>
        <xdr:cNvSpPr>
          <a:spLocks noChangeArrowheads="1"/>
        </xdr:cNvSpPr>
      </xdr:nvSpPr>
      <xdr:spPr bwMode="auto">
        <a:xfrm>
          <a:off x="4267200" y="15144750"/>
          <a:ext cx="0" cy="0"/>
        </a:xfrm>
        <a:prstGeom prst="rect">
          <a:avLst/>
        </a:prstGeom>
        <a:solidFill>
          <a:srgbClr val="C0C0C0"/>
        </a:solidFill>
        <a:ln w="28575" algn="ctr">
          <a:solidFill>
            <a:srgbClr val="000000"/>
          </a:solidFill>
          <a:miter lim="800000"/>
          <a:headEnd/>
          <a:tailEnd/>
        </a:ln>
        <a:effectLst/>
      </xdr:spPr>
      <xdr:txBody>
        <a:bodyPr vertOverflow="clip" wrap="square" lIns="27432" tIns="22860" rIns="27432" bIns="22860" anchor="ctr" upright="1"/>
        <a:lstStyle/>
        <a:p>
          <a:pPr algn="ctr" rtl="0">
            <a:defRPr sz="1000"/>
          </a:pPr>
          <a:r>
            <a:rPr lang="en-CA" sz="1000" b="1" i="0" u="none" strike="noStrike" baseline="0">
              <a:solidFill>
                <a:srgbClr val="000000"/>
              </a:solidFill>
              <a:latin typeface="Arial"/>
              <a:cs typeface="Arial"/>
            </a:rPr>
            <a:t>Load Shapes</a:t>
          </a:r>
        </a:p>
      </xdr:txBody>
    </xdr:sp>
    <xdr:clientData/>
  </xdr:twoCellAnchor>
  <xdr:twoCellAnchor>
    <xdr:from>
      <xdr:col>3</xdr:col>
      <xdr:colOff>0</xdr:colOff>
      <xdr:row>76</xdr:row>
      <xdr:rowOff>0</xdr:rowOff>
    </xdr:from>
    <xdr:to>
      <xdr:col>3</xdr:col>
      <xdr:colOff>0</xdr:colOff>
      <xdr:row>76</xdr:row>
      <xdr:rowOff>0</xdr:rowOff>
    </xdr:to>
    <xdr:cxnSp macro="">
      <xdr:nvCxnSpPr>
        <xdr:cNvPr id="5315" name="AutoShape 27"/>
        <xdr:cNvCxnSpPr>
          <a:cxnSpLocks noChangeShapeType="1"/>
        </xdr:cNvCxnSpPr>
      </xdr:nvCxnSpPr>
      <xdr:spPr bwMode="auto">
        <a:xfrm rot="5400000">
          <a:off x="4267200" y="14916150"/>
          <a:ext cx="0" cy="0"/>
        </a:xfrm>
        <a:prstGeom prst="straightConnector1">
          <a:avLst/>
        </a:prstGeom>
        <a:noFill/>
        <a:ln w="25400">
          <a:solidFill>
            <a:srgbClr val="80808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3</xdr:col>
      <xdr:colOff>0</xdr:colOff>
      <xdr:row>76</xdr:row>
      <xdr:rowOff>0</xdr:rowOff>
    </xdr:from>
    <xdr:to>
      <xdr:col>3</xdr:col>
      <xdr:colOff>0</xdr:colOff>
      <xdr:row>76</xdr:row>
      <xdr:rowOff>0</xdr:rowOff>
    </xdr:to>
    <xdr:cxnSp macro="">
      <xdr:nvCxnSpPr>
        <xdr:cNvPr id="5316" name="AutoShape 30"/>
        <xdr:cNvCxnSpPr>
          <a:cxnSpLocks noChangeShapeType="1"/>
        </xdr:cNvCxnSpPr>
      </xdr:nvCxnSpPr>
      <xdr:spPr bwMode="auto">
        <a:xfrm rot="16200000" flipH="1">
          <a:off x="4267200" y="14916150"/>
          <a:ext cx="0" cy="0"/>
        </a:xfrm>
        <a:prstGeom prst="bentConnector3">
          <a:avLst>
            <a:gd name="adj1" fmla="val 49426"/>
          </a:avLst>
        </a:prstGeom>
        <a:noFill/>
        <a:ln w="25400">
          <a:solidFill>
            <a:srgbClr val="808080"/>
          </a:solidFill>
          <a:miter lim="800000"/>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2</xdr:col>
      <xdr:colOff>790575</xdr:colOff>
      <xdr:row>71</xdr:row>
      <xdr:rowOff>0</xdr:rowOff>
    </xdr:from>
    <xdr:to>
      <xdr:col>2</xdr:col>
      <xdr:colOff>790575</xdr:colOff>
      <xdr:row>71</xdr:row>
      <xdr:rowOff>0</xdr:rowOff>
    </xdr:to>
    <xdr:cxnSp macro="">
      <xdr:nvCxnSpPr>
        <xdr:cNvPr id="5317" name="AutoShape 31"/>
        <xdr:cNvCxnSpPr>
          <a:cxnSpLocks noChangeShapeType="1"/>
        </xdr:cNvCxnSpPr>
      </xdr:nvCxnSpPr>
      <xdr:spPr bwMode="auto">
        <a:xfrm rot="5400000">
          <a:off x="3048000" y="14201775"/>
          <a:ext cx="0" cy="0"/>
        </a:xfrm>
        <a:prstGeom prst="straightConnector1">
          <a:avLst/>
        </a:prstGeom>
        <a:noFill/>
        <a:ln w="25400">
          <a:solidFill>
            <a:srgbClr val="80808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3</xdr:col>
      <xdr:colOff>0</xdr:colOff>
      <xdr:row>76</xdr:row>
      <xdr:rowOff>0</xdr:rowOff>
    </xdr:from>
    <xdr:to>
      <xdr:col>3</xdr:col>
      <xdr:colOff>0</xdr:colOff>
      <xdr:row>76</xdr:row>
      <xdr:rowOff>0</xdr:rowOff>
    </xdr:to>
    <xdr:cxnSp macro="">
      <xdr:nvCxnSpPr>
        <xdr:cNvPr id="5318" name="AutoShape 47"/>
        <xdr:cNvCxnSpPr>
          <a:cxnSpLocks noChangeShapeType="1"/>
        </xdr:cNvCxnSpPr>
      </xdr:nvCxnSpPr>
      <xdr:spPr bwMode="auto">
        <a:xfrm rot="5400000">
          <a:off x="4267200" y="14916150"/>
          <a:ext cx="0" cy="0"/>
        </a:xfrm>
        <a:prstGeom prst="bentConnector3">
          <a:avLst>
            <a:gd name="adj1" fmla="val 50000"/>
          </a:avLst>
        </a:prstGeom>
        <a:noFill/>
        <a:ln w="25400">
          <a:solidFill>
            <a:srgbClr val="808080"/>
          </a:solidFill>
          <a:miter lim="800000"/>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3</xdr:col>
      <xdr:colOff>0</xdr:colOff>
      <xdr:row>76</xdr:row>
      <xdr:rowOff>0</xdr:rowOff>
    </xdr:from>
    <xdr:to>
      <xdr:col>3</xdr:col>
      <xdr:colOff>0</xdr:colOff>
      <xdr:row>76</xdr:row>
      <xdr:rowOff>0</xdr:rowOff>
    </xdr:to>
    <xdr:sp macro="" textlink="">
      <xdr:nvSpPr>
        <xdr:cNvPr id="5182" name="Rectangle 62">
          <a:hlinkClick xmlns:r="http://schemas.openxmlformats.org/officeDocument/2006/relationships" r:id="rId1"/>
        </xdr:cNvPr>
        <xdr:cNvSpPr>
          <a:spLocks noChangeArrowheads="1"/>
        </xdr:cNvSpPr>
      </xdr:nvSpPr>
      <xdr:spPr bwMode="auto">
        <a:xfrm>
          <a:off x="4267200" y="15144750"/>
          <a:ext cx="0" cy="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E3</a:t>
          </a:r>
        </a:p>
        <a:p>
          <a:pPr algn="l" rtl="0">
            <a:defRPr sz="1000"/>
          </a:pPr>
          <a:r>
            <a:rPr lang="en-CA" sz="1000" b="1" i="0" u="none" strike="noStrike" baseline="0">
              <a:solidFill>
                <a:srgbClr val="000000"/>
              </a:solidFill>
              <a:latin typeface="Arial"/>
              <a:cs typeface="Arial"/>
            </a:rPr>
            <a:t>PLCC</a:t>
          </a:r>
        </a:p>
      </xdr:txBody>
    </xdr:sp>
    <xdr:clientData/>
  </xdr:twoCellAnchor>
  <xdr:twoCellAnchor>
    <xdr:from>
      <xdr:col>0</xdr:col>
      <xdr:colOff>466725</xdr:colOff>
      <xdr:row>120</xdr:row>
      <xdr:rowOff>0</xdr:rowOff>
    </xdr:from>
    <xdr:to>
      <xdr:col>3</xdr:col>
      <xdr:colOff>285750</xdr:colOff>
      <xdr:row>125</xdr:row>
      <xdr:rowOff>66675</xdr:rowOff>
    </xdr:to>
    <xdr:sp macro="" textlink="">
      <xdr:nvSpPr>
        <xdr:cNvPr id="2" name="AutoShape 198"/>
        <xdr:cNvSpPr>
          <a:spLocks noChangeArrowheads="1"/>
        </xdr:cNvSpPr>
      </xdr:nvSpPr>
      <xdr:spPr bwMode="auto">
        <a:xfrm>
          <a:off x="466725" y="21431250"/>
          <a:ext cx="4086225" cy="781050"/>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 </a:t>
          </a:r>
          <a:r>
            <a:rPr lang="en-CA" sz="1100" b="0" i="0" u="none" strike="noStrike" baseline="0">
              <a:solidFill>
                <a:srgbClr val="000000"/>
              </a:solidFill>
              <a:latin typeface="Arial"/>
              <a:cs typeface="Arial"/>
            </a:rPr>
            <a:t>        </a:t>
          </a:r>
        </a:p>
      </xdr:txBody>
    </xdr:sp>
    <xdr:clientData/>
  </xdr:twoCellAnchor>
  <xdr:twoCellAnchor>
    <xdr:from>
      <xdr:col>0</xdr:col>
      <xdr:colOff>647700</xdr:colOff>
      <xdr:row>129</xdr:row>
      <xdr:rowOff>76200</xdr:rowOff>
    </xdr:from>
    <xdr:to>
      <xdr:col>3</xdr:col>
      <xdr:colOff>333375</xdr:colOff>
      <xdr:row>135</xdr:row>
      <xdr:rowOff>47625</xdr:rowOff>
    </xdr:to>
    <xdr:sp macro="" textlink="">
      <xdr:nvSpPr>
        <xdr:cNvPr id="5319" name="AutoShape 199"/>
        <xdr:cNvSpPr>
          <a:spLocks noChangeArrowheads="1"/>
        </xdr:cNvSpPr>
      </xdr:nvSpPr>
      <xdr:spPr bwMode="auto">
        <a:xfrm>
          <a:off x="647700" y="22793325"/>
          <a:ext cx="3952875" cy="828675"/>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 </a:t>
          </a:r>
          <a:r>
            <a:rPr lang="en-CA" sz="1100" b="0" i="0" u="none" strike="noStrike" baseline="0">
              <a:solidFill>
                <a:srgbClr val="000000"/>
              </a:solidFill>
              <a:latin typeface="Arial"/>
              <a:cs typeface="Arial"/>
            </a:rPr>
            <a:t>        </a:t>
          </a:r>
        </a:p>
      </xdr:txBody>
    </xdr:sp>
    <xdr:clientData/>
  </xdr:twoCellAnchor>
  <xdr:oneCellAnchor>
    <xdr:from>
      <xdr:col>0</xdr:col>
      <xdr:colOff>361950</xdr:colOff>
      <xdr:row>72</xdr:row>
      <xdr:rowOff>28575</xdr:rowOff>
    </xdr:from>
    <xdr:ext cx="1422121" cy="302390"/>
    <xdr:sp macro="" textlink="">
      <xdr:nvSpPr>
        <xdr:cNvPr id="3" name="Text Box 200"/>
        <xdr:cNvSpPr txBox="1">
          <a:spLocks noChangeArrowheads="1"/>
        </xdr:cNvSpPr>
      </xdr:nvSpPr>
      <xdr:spPr bwMode="auto">
        <a:xfrm>
          <a:off x="361950" y="14373225"/>
          <a:ext cx="1422121"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1. GENERAL</a:t>
          </a:r>
        </a:p>
      </xdr:txBody>
    </xdr:sp>
    <xdr:clientData/>
  </xdr:oneCellAnchor>
  <xdr:oneCellAnchor>
    <xdr:from>
      <xdr:col>0</xdr:col>
      <xdr:colOff>409575</xdr:colOff>
      <xdr:row>79</xdr:row>
      <xdr:rowOff>114300</xdr:rowOff>
    </xdr:from>
    <xdr:ext cx="3166829" cy="302390"/>
    <xdr:sp macro="" textlink="">
      <xdr:nvSpPr>
        <xdr:cNvPr id="4" name="Text Box 201"/>
        <xdr:cNvSpPr txBox="1">
          <a:spLocks noChangeArrowheads="1"/>
        </xdr:cNvSpPr>
      </xdr:nvSpPr>
      <xdr:spPr bwMode="auto">
        <a:xfrm>
          <a:off x="409575" y="15459075"/>
          <a:ext cx="3166829"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2. LDC INPUT - Rate Classes</a:t>
          </a:r>
        </a:p>
      </xdr:txBody>
    </xdr:sp>
    <xdr:clientData/>
  </xdr:oneCellAnchor>
  <xdr:oneCellAnchor>
    <xdr:from>
      <xdr:col>0</xdr:col>
      <xdr:colOff>409575</xdr:colOff>
      <xdr:row>88</xdr:row>
      <xdr:rowOff>28575</xdr:rowOff>
    </xdr:from>
    <xdr:ext cx="3294620" cy="302390"/>
    <xdr:sp macro="" textlink="">
      <xdr:nvSpPr>
        <xdr:cNvPr id="5" name="Text Box 202"/>
        <xdr:cNvSpPr txBox="1">
          <a:spLocks noChangeArrowheads="1"/>
        </xdr:cNvSpPr>
      </xdr:nvSpPr>
      <xdr:spPr bwMode="auto">
        <a:xfrm>
          <a:off x="409575" y="16659225"/>
          <a:ext cx="3294620"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3. LDC INPUT - Financial Data</a:t>
          </a:r>
        </a:p>
      </xdr:txBody>
    </xdr:sp>
    <xdr:clientData/>
  </xdr:oneCellAnchor>
  <xdr:twoCellAnchor>
    <xdr:from>
      <xdr:col>0</xdr:col>
      <xdr:colOff>600075</xdr:colOff>
      <xdr:row>75</xdr:row>
      <xdr:rowOff>0</xdr:rowOff>
    </xdr:from>
    <xdr:to>
      <xdr:col>2</xdr:col>
      <xdr:colOff>47625</xdr:colOff>
      <xdr:row>79</xdr:row>
      <xdr:rowOff>9525</xdr:rowOff>
    </xdr:to>
    <xdr:sp macro="" textlink="">
      <xdr:nvSpPr>
        <xdr:cNvPr id="6" name="Rectangle 203"/>
        <xdr:cNvSpPr>
          <a:spLocks noChangeArrowheads="1"/>
        </xdr:cNvSpPr>
      </xdr:nvSpPr>
      <xdr:spPr bwMode="auto">
        <a:xfrm>
          <a:off x="600075" y="15001875"/>
          <a:ext cx="1704975" cy="581025"/>
        </a:xfrm>
        <a:prstGeom prst="rect">
          <a:avLst/>
        </a:prstGeom>
        <a:solidFill>
          <a:srgbClr val="FFFF99"/>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I1</a:t>
          </a:r>
        </a:p>
        <a:p>
          <a:pPr algn="l" rtl="0">
            <a:defRPr sz="1000"/>
          </a:pPr>
          <a:r>
            <a:rPr lang="en-CA" sz="1000" b="1" i="0" u="none" strike="noStrike" baseline="0">
              <a:solidFill>
                <a:srgbClr val="000000"/>
              </a:solidFill>
              <a:latin typeface="Arial"/>
              <a:cs typeface="Arial"/>
            </a:rPr>
            <a:t>General</a:t>
          </a:r>
        </a:p>
      </xdr:txBody>
    </xdr:sp>
    <xdr:clientData/>
  </xdr:twoCellAnchor>
  <xdr:twoCellAnchor>
    <xdr:from>
      <xdr:col>0</xdr:col>
      <xdr:colOff>609600</xdr:colOff>
      <xdr:row>82</xdr:row>
      <xdr:rowOff>114300</xdr:rowOff>
    </xdr:from>
    <xdr:to>
      <xdr:col>2</xdr:col>
      <xdr:colOff>57150</xdr:colOff>
      <xdr:row>86</xdr:row>
      <xdr:rowOff>123825</xdr:rowOff>
    </xdr:to>
    <xdr:sp macro="" textlink="">
      <xdr:nvSpPr>
        <xdr:cNvPr id="5324" name="Rectangle 204">
          <a:hlinkClick xmlns:r="http://schemas.openxmlformats.org/officeDocument/2006/relationships" r:id="rId2"/>
        </xdr:cNvPr>
        <xdr:cNvSpPr>
          <a:spLocks noChangeArrowheads="1"/>
        </xdr:cNvSpPr>
      </xdr:nvSpPr>
      <xdr:spPr bwMode="auto">
        <a:xfrm>
          <a:off x="609600" y="16116300"/>
          <a:ext cx="1704975" cy="581025"/>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I2</a:t>
          </a:r>
        </a:p>
        <a:p>
          <a:pPr algn="l" rtl="0">
            <a:defRPr sz="1000"/>
          </a:pPr>
          <a:r>
            <a:rPr lang="en-CA" sz="1000" b="1" i="0" u="none" strike="noStrike" baseline="0">
              <a:solidFill>
                <a:srgbClr val="000000"/>
              </a:solidFill>
              <a:latin typeface="Arial"/>
              <a:cs typeface="Arial"/>
            </a:rPr>
            <a:t>Rate Classes</a:t>
          </a:r>
        </a:p>
        <a:p>
          <a:pPr algn="l" rtl="0">
            <a:defRPr sz="1000"/>
          </a:pPr>
          <a:r>
            <a:rPr lang="en-CA" sz="1000" b="1" i="0" u="none" strike="noStrike" baseline="0">
              <a:solidFill>
                <a:srgbClr val="000000"/>
              </a:solidFill>
              <a:latin typeface="Arial"/>
              <a:cs typeface="Arial"/>
            </a:rPr>
            <a:t>Declaration</a:t>
          </a:r>
        </a:p>
      </xdr:txBody>
    </xdr:sp>
    <xdr:clientData/>
  </xdr:twoCellAnchor>
  <xdr:twoCellAnchor>
    <xdr:from>
      <xdr:col>0</xdr:col>
      <xdr:colOff>552450</xdr:colOff>
      <xdr:row>111</xdr:row>
      <xdr:rowOff>114300</xdr:rowOff>
    </xdr:from>
    <xdr:to>
      <xdr:col>2</xdr:col>
      <xdr:colOff>323850</xdr:colOff>
      <xdr:row>115</xdr:row>
      <xdr:rowOff>114300</xdr:rowOff>
    </xdr:to>
    <xdr:sp macro="" textlink="">
      <xdr:nvSpPr>
        <xdr:cNvPr id="5326" name="Rectangle 206">
          <a:hlinkClick xmlns:r="http://schemas.openxmlformats.org/officeDocument/2006/relationships" r:id="rId3"/>
        </xdr:cNvPr>
        <xdr:cNvSpPr>
          <a:spLocks noChangeArrowheads="1"/>
        </xdr:cNvSpPr>
      </xdr:nvSpPr>
      <xdr:spPr bwMode="auto">
        <a:xfrm>
          <a:off x="552450" y="20259675"/>
          <a:ext cx="2028825"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E1</a:t>
          </a:r>
        </a:p>
        <a:p>
          <a:pPr algn="l" rtl="0">
            <a:defRPr sz="1000"/>
          </a:pPr>
          <a:r>
            <a:rPr lang="en-CA" sz="1000" b="1" i="0" u="none" strike="noStrike" baseline="0">
              <a:solidFill>
                <a:srgbClr val="000000"/>
              </a:solidFill>
              <a:latin typeface="Arial"/>
              <a:cs typeface="Arial"/>
            </a:rPr>
            <a:t>Categorization</a:t>
          </a:r>
        </a:p>
      </xdr:txBody>
    </xdr:sp>
    <xdr:clientData/>
  </xdr:twoCellAnchor>
  <xdr:twoCellAnchor>
    <xdr:from>
      <xdr:col>5</xdr:col>
      <xdr:colOff>466725</xdr:colOff>
      <xdr:row>88</xdr:row>
      <xdr:rowOff>76200</xdr:rowOff>
    </xdr:from>
    <xdr:to>
      <xdr:col>6</xdr:col>
      <xdr:colOff>428625</xdr:colOff>
      <xdr:row>92</xdr:row>
      <xdr:rowOff>47625</xdr:rowOff>
    </xdr:to>
    <xdr:sp macro="" textlink="">
      <xdr:nvSpPr>
        <xdr:cNvPr id="5327" name="Rectangle 207"/>
        <xdr:cNvSpPr>
          <a:spLocks noChangeArrowheads="1"/>
        </xdr:cNvSpPr>
      </xdr:nvSpPr>
      <xdr:spPr bwMode="auto">
        <a:xfrm>
          <a:off x="7277100" y="16935450"/>
          <a:ext cx="752475" cy="542925"/>
        </a:xfrm>
        <a:prstGeom prst="rect">
          <a:avLst/>
        </a:prstGeom>
        <a:solidFill>
          <a:srgbClr val="C0C0C0"/>
        </a:solidFill>
        <a:ln w="28575" algn="ctr">
          <a:solidFill>
            <a:srgbClr val="000000"/>
          </a:solidFill>
          <a:miter lim="800000"/>
          <a:headEnd/>
          <a:tailEnd/>
        </a:ln>
        <a:effectLst/>
      </xdr:spPr>
      <xdr:txBody>
        <a:bodyPr vertOverflow="clip" wrap="square" lIns="27432" tIns="22860" rIns="27432" bIns="22860" anchor="ctr" upright="1"/>
        <a:lstStyle/>
        <a:p>
          <a:pPr algn="ctr" rtl="0">
            <a:defRPr sz="1000"/>
          </a:pPr>
          <a:r>
            <a:rPr lang="en-CA" sz="1000" b="1" i="0" u="none" strike="noStrike" baseline="0">
              <a:solidFill>
                <a:srgbClr val="000000"/>
              </a:solidFill>
              <a:latin typeface="Arial"/>
              <a:cs typeface="Arial"/>
            </a:rPr>
            <a:t>Load Shapes</a:t>
          </a:r>
        </a:p>
      </xdr:txBody>
    </xdr:sp>
    <xdr:clientData/>
  </xdr:twoCellAnchor>
  <xdr:twoCellAnchor>
    <xdr:from>
      <xdr:col>0</xdr:col>
      <xdr:colOff>533400</xdr:colOff>
      <xdr:row>90</xdr:row>
      <xdr:rowOff>19050</xdr:rowOff>
    </xdr:from>
    <xdr:to>
      <xdr:col>4</xdr:col>
      <xdr:colOff>266700</xdr:colOff>
      <xdr:row>95</xdr:row>
      <xdr:rowOff>133350</xdr:rowOff>
    </xdr:to>
    <xdr:grpSp>
      <xdr:nvGrpSpPr>
        <xdr:cNvPr id="5333" name="Group 208"/>
        <xdr:cNvGrpSpPr>
          <a:grpSpLocks/>
        </xdr:cNvGrpSpPr>
      </xdr:nvGrpSpPr>
      <xdr:grpSpPr bwMode="auto">
        <a:xfrm>
          <a:off x="533400" y="18468975"/>
          <a:ext cx="5267325" cy="828675"/>
          <a:chOff x="44" y="1315"/>
          <a:chExt cx="346" cy="87"/>
        </a:xfrm>
      </xdr:grpSpPr>
      <xdr:sp macro="" textlink="">
        <xdr:nvSpPr>
          <xdr:cNvPr id="5329" name="AutoShape 209"/>
          <xdr:cNvSpPr>
            <a:spLocks noChangeArrowheads="1"/>
          </xdr:cNvSpPr>
        </xdr:nvSpPr>
        <xdr:spPr bwMode="auto">
          <a:xfrm>
            <a:off x="44" y="1315"/>
            <a:ext cx="346" cy="87"/>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 </a:t>
            </a:r>
            <a:r>
              <a:rPr lang="en-CA" sz="1100" b="0" i="0" u="none" strike="noStrike" baseline="0">
                <a:solidFill>
                  <a:srgbClr val="000000"/>
                </a:solidFill>
                <a:latin typeface="Arial"/>
                <a:cs typeface="Arial"/>
              </a:rPr>
              <a:t>        </a:t>
            </a:r>
          </a:p>
        </xdr:txBody>
      </xdr:sp>
      <xdr:sp macro="" textlink="">
        <xdr:nvSpPr>
          <xdr:cNvPr id="5330" name="Rectangle 210">
            <a:hlinkClick xmlns:r="http://schemas.openxmlformats.org/officeDocument/2006/relationships" r:id="rId4"/>
          </xdr:cNvPr>
          <xdr:cNvSpPr>
            <a:spLocks noChangeArrowheads="1"/>
          </xdr:cNvSpPr>
        </xdr:nvSpPr>
        <xdr:spPr bwMode="auto">
          <a:xfrm>
            <a:off x="236" y="1328"/>
            <a:ext cx="129" cy="61"/>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I4</a:t>
            </a:r>
          </a:p>
          <a:p>
            <a:pPr algn="l" rtl="0">
              <a:defRPr sz="1000"/>
            </a:pPr>
            <a:r>
              <a:rPr lang="en-CA" sz="1000" b="1" i="0" u="none" strike="noStrike" baseline="0">
                <a:solidFill>
                  <a:srgbClr val="000000"/>
                </a:solidFill>
                <a:latin typeface="Arial"/>
                <a:cs typeface="Arial"/>
              </a:rPr>
              <a:t>Break Out Assets</a:t>
            </a:r>
          </a:p>
        </xdr:txBody>
      </xdr:sp>
      <xdr:sp macro="" textlink="">
        <xdr:nvSpPr>
          <xdr:cNvPr id="5331" name="Rectangle 211">
            <a:hlinkClick xmlns:r="http://schemas.openxmlformats.org/officeDocument/2006/relationships" r:id="rId5"/>
          </xdr:cNvPr>
          <xdr:cNvSpPr>
            <a:spLocks noChangeArrowheads="1"/>
          </xdr:cNvSpPr>
        </xdr:nvSpPr>
        <xdr:spPr bwMode="auto">
          <a:xfrm>
            <a:off x="64" y="1329"/>
            <a:ext cx="129"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I3 </a:t>
            </a:r>
          </a:p>
          <a:p>
            <a:pPr algn="l" rtl="0">
              <a:defRPr sz="1000"/>
            </a:pPr>
            <a:r>
              <a:rPr lang="en-CA" sz="1000" b="1" i="0" u="none" strike="noStrike" baseline="0">
                <a:solidFill>
                  <a:srgbClr val="000000"/>
                </a:solidFill>
                <a:latin typeface="Arial"/>
                <a:cs typeface="Arial"/>
              </a:rPr>
              <a:t>Trial Balance Data</a:t>
            </a:r>
          </a:p>
          <a:p>
            <a:pPr algn="l" rtl="0">
              <a:defRPr sz="1000"/>
            </a:pPr>
            <a:endParaRPr lang="en-CA" sz="1000" b="1" i="0" u="none" strike="noStrike" baseline="0">
              <a:solidFill>
                <a:srgbClr val="000000"/>
              </a:solidFill>
              <a:latin typeface="Arial"/>
              <a:cs typeface="Arial"/>
            </a:endParaRPr>
          </a:p>
        </xdr:txBody>
      </xdr:sp>
      <xdr:cxnSp macro="">
        <xdr:nvCxnSpPr>
          <xdr:cNvPr id="5387" name="AutoShape 212"/>
          <xdr:cNvCxnSpPr>
            <a:cxnSpLocks noChangeShapeType="1"/>
            <a:stCxn id="5331" idx="3"/>
            <a:endCxn id="5330" idx="1"/>
          </xdr:cNvCxnSpPr>
        </xdr:nvCxnSpPr>
        <xdr:spPr bwMode="auto">
          <a:xfrm>
            <a:off x="194" y="1359"/>
            <a:ext cx="41" cy="0"/>
          </a:xfrm>
          <a:prstGeom prst="straightConnector1">
            <a:avLst/>
          </a:prstGeom>
          <a:noFill/>
          <a:ln w="25400">
            <a:solidFill>
              <a:srgbClr val="808080"/>
            </a:solidFill>
            <a:round/>
            <a:headEnd/>
            <a:tailEnd type="triangle" w="med" len="med"/>
          </a:ln>
          <a:extLst>
            <a:ext uri="{909E8E84-426E-40DD-AFC4-6F175D3DCCD1}">
              <a14:hiddenFill xmlns:a14="http://schemas.microsoft.com/office/drawing/2010/main" xmlns="">
                <a:noFill/>
              </a14:hiddenFill>
            </a:ext>
          </a:extLst>
        </xdr:spPr>
      </xdr:cxnSp>
    </xdr:grpSp>
    <xdr:clientData/>
  </xdr:twoCellAnchor>
  <xdr:oneCellAnchor>
    <xdr:from>
      <xdr:col>0</xdr:col>
      <xdr:colOff>409575</xdr:colOff>
      <xdr:row>96</xdr:row>
      <xdr:rowOff>114300</xdr:rowOff>
    </xdr:from>
    <xdr:ext cx="5628849" cy="302390"/>
    <xdr:sp macro="" textlink="">
      <xdr:nvSpPr>
        <xdr:cNvPr id="7" name="Text Box 213"/>
        <xdr:cNvSpPr txBox="1">
          <a:spLocks noChangeArrowheads="1"/>
        </xdr:cNvSpPr>
      </xdr:nvSpPr>
      <xdr:spPr bwMode="auto">
        <a:xfrm>
          <a:off x="409575" y="17887950"/>
          <a:ext cx="5628849"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4. LDC INPUT - Customer Data and Operating Stats</a:t>
          </a:r>
        </a:p>
      </xdr:txBody>
    </xdr:sp>
    <xdr:clientData/>
  </xdr:oneCellAnchor>
  <xdr:twoCellAnchor>
    <xdr:from>
      <xdr:col>0</xdr:col>
      <xdr:colOff>552450</xdr:colOff>
      <xdr:row>120</xdr:row>
      <xdr:rowOff>114300</xdr:rowOff>
    </xdr:from>
    <xdr:to>
      <xdr:col>1</xdr:col>
      <xdr:colOff>962025</xdr:colOff>
      <xdr:row>124</xdr:row>
      <xdr:rowOff>114300</xdr:rowOff>
    </xdr:to>
    <xdr:sp macro="" textlink="">
      <xdr:nvSpPr>
        <xdr:cNvPr id="5334" name="Rectangle 214">
          <a:hlinkClick xmlns:r="http://schemas.openxmlformats.org/officeDocument/2006/relationships" r:id="rId6"/>
        </xdr:cNvPr>
        <xdr:cNvSpPr>
          <a:spLocks noChangeArrowheads="1"/>
        </xdr:cNvSpPr>
      </xdr:nvSpPr>
      <xdr:spPr bwMode="auto">
        <a:xfrm>
          <a:off x="552450" y="21545550"/>
          <a:ext cx="1647825"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E2</a:t>
          </a:r>
        </a:p>
        <a:p>
          <a:pPr algn="l" rtl="0">
            <a:defRPr sz="1000"/>
          </a:pPr>
          <a:r>
            <a:rPr lang="en-CA" sz="1000" b="1" i="0" u="none" strike="noStrike" baseline="0">
              <a:solidFill>
                <a:srgbClr val="000000"/>
              </a:solidFill>
              <a:latin typeface="Arial"/>
              <a:cs typeface="Arial"/>
            </a:rPr>
            <a:t>Allocators</a:t>
          </a:r>
        </a:p>
      </xdr:txBody>
    </xdr:sp>
    <xdr:clientData/>
  </xdr:twoCellAnchor>
  <xdr:twoCellAnchor>
    <xdr:from>
      <xdr:col>0</xdr:col>
      <xdr:colOff>790575</xdr:colOff>
      <xdr:row>130</xdr:row>
      <xdr:rowOff>47625</xdr:rowOff>
    </xdr:from>
    <xdr:to>
      <xdr:col>2</xdr:col>
      <xdr:colOff>390525</xdr:colOff>
      <xdr:row>134</xdr:row>
      <xdr:rowOff>47625</xdr:rowOff>
    </xdr:to>
    <xdr:sp macro="" textlink="">
      <xdr:nvSpPr>
        <xdr:cNvPr id="5335" name="Rectangle 215">
          <a:hlinkClick xmlns:r="http://schemas.openxmlformats.org/officeDocument/2006/relationships" r:id="rId7"/>
        </xdr:cNvPr>
        <xdr:cNvSpPr>
          <a:spLocks noChangeArrowheads="1"/>
        </xdr:cNvSpPr>
      </xdr:nvSpPr>
      <xdr:spPr bwMode="auto">
        <a:xfrm>
          <a:off x="790575" y="22907625"/>
          <a:ext cx="1857375"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E4</a:t>
          </a:r>
        </a:p>
        <a:p>
          <a:pPr algn="l" rtl="0">
            <a:defRPr sz="1000"/>
          </a:pPr>
          <a:r>
            <a:rPr lang="en-CA" sz="1000" b="1" i="0" u="none" strike="noStrike" baseline="0">
              <a:solidFill>
                <a:srgbClr val="000000"/>
              </a:solidFill>
              <a:latin typeface="Arial"/>
              <a:cs typeface="Arial"/>
            </a:rPr>
            <a:t>Trial Balance</a:t>
          </a:r>
        </a:p>
        <a:p>
          <a:pPr algn="l" rtl="0">
            <a:defRPr sz="1000"/>
          </a:pPr>
          <a:r>
            <a:rPr lang="en-CA" sz="1000" b="1" i="0" u="none" strike="noStrike" baseline="0">
              <a:solidFill>
                <a:srgbClr val="000000"/>
              </a:solidFill>
              <a:latin typeface="Arial"/>
              <a:cs typeface="Arial"/>
            </a:rPr>
            <a:t>Allocation Details</a:t>
          </a:r>
        </a:p>
      </xdr:txBody>
    </xdr:sp>
    <xdr:clientData/>
  </xdr:twoCellAnchor>
  <xdr:twoCellAnchor>
    <xdr:from>
      <xdr:col>2</xdr:col>
      <xdr:colOff>666750</xdr:colOff>
      <xdr:row>130</xdr:row>
      <xdr:rowOff>47625</xdr:rowOff>
    </xdr:from>
    <xdr:to>
      <xdr:col>3</xdr:col>
      <xdr:colOff>180975</xdr:colOff>
      <xdr:row>134</xdr:row>
      <xdr:rowOff>47625</xdr:rowOff>
    </xdr:to>
    <xdr:sp macro="" textlink="">
      <xdr:nvSpPr>
        <xdr:cNvPr id="5336" name="Rectangle 216">
          <a:hlinkClick xmlns:r="http://schemas.openxmlformats.org/officeDocument/2006/relationships" r:id="rId8"/>
        </xdr:cNvPr>
        <xdr:cNvSpPr>
          <a:spLocks noChangeArrowheads="1"/>
        </xdr:cNvSpPr>
      </xdr:nvSpPr>
      <xdr:spPr bwMode="auto">
        <a:xfrm>
          <a:off x="2924175" y="22907625"/>
          <a:ext cx="1524000"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E5</a:t>
          </a:r>
        </a:p>
        <a:p>
          <a:pPr algn="l" rtl="0">
            <a:defRPr sz="1000"/>
          </a:pPr>
          <a:r>
            <a:rPr lang="en-CA" sz="1000" b="1" i="0" u="none" strike="noStrike" baseline="0">
              <a:solidFill>
                <a:srgbClr val="000000"/>
              </a:solidFill>
              <a:latin typeface="Arial"/>
              <a:cs typeface="Arial"/>
            </a:rPr>
            <a:t>Reconciliation</a:t>
          </a:r>
        </a:p>
      </xdr:txBody>
    </xdr:sp>
    <xdr:clientData/>
  </xdr:twoCellAnchor>
  <xdr:oneCellAnchor>
    <xdr:from>
      <xdr:col>0</xdr:col>
      <xdr:colOff>400050</xdr:colOff>
      <xdr:row>137</xdr:row>
      <xdr:rowOff>28575</xdr:rowOff>
    </xdr:from>
    <xdr:ext cx="5295937" cy="302390"/>
    <xdr:sp macro="" textlink="">
      <xdr:nvSpPr>
        <xdr:cNvPr id="5337" name="Text Box 217"/>
        <xdr:cNvSpPr txBox="1">
          <a:spLocks noChangeArrowheads="1"/>
        </xdr:cNvSpPr>
      </xdr:nvSpPr>
      <xdr:spPr bwMode="auto">
        <a:xfrm>
          <a:off x="400050" y="23660100"/>
          <a:ext cx="5295937"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8. MODEL OUTPUT- Summaries by Rate Class   </a:t>
          </a:r>
        </a:p>
      </xdr:txBody>
    </xdr:sp>
    <xdr:clientData/>
  </xdr:oneCellAnchor>
  <xdr:twoCellAnchor>
    <xdr:from>
      <xdr:col>3</xdr:col>
      <xdr:colOff>285750</xdr:colOff>
      <xdr:row>106</xdr:row>
      <xdr:rowOff>104775</xdr:rowOff>
    </xdr:from>
    <xdr:to>
      <xdr:col>5</xdr:col>
      <xdr:colOff>19050</xdr:colOff>
      <xdr:row>122</xdr:row>
      <xdr:rowOff>104775</xdr:rowOff>
    </xdr:to>
    <xdr:cxnSp macro="">
      <xdr:nvCxnSpPr>
        <xdr:cNvPr id="5339" name="AutoShape 218"/>
        <xdr:cNvCxnSpPr>
          <a:cxnSpLocks noChangeShapeType="1"/>
          <a:endCxn id="2" idx="3"/>
        </xdr:cNvCxnSpPr>
      </xdr:nvCxnSpPr>
      <xdr:spPr bwMode="auto">
        <a:xfrm rot="5400000">
          <a:off x="4548188" y="19311937"/>
          <a:ext cx="2286000" cy="2276475"/>
        </a:xfrm>
        <a:prstGeom prst="bentConnector2">
          <a:avLst/>
        </a:prstGeom>
        <a:noFill/>
        <a:ln w="25400">
          <a:solidFill>
            <a:srgbClr val="808080"/>
          </a:solidFill>
          <a:miter lim="800000"/>
          <a:headEnd/>
          <a:tailEnd type="triangle" w="med" len="med"/>
        </a:ln>
        <a:extLst>
          <a:ext uri="{909E8E84-426E-40DD-AFC4-6F175D3DCCD1}">
            <a14:hiddenFill xmlns:a14="http://schemas.microsoft.com/office/drawing/2010/main" xmlns="">
              <a:noFill/>
            </a14:hiddenFill>
          </a:ext>
        </a:extLst>
      </xdr:spPr>
    </xdr:cxnSp>
    <xdr:clientData/>
  </xdr:twoCellAnchor>
  <xdr:oneCellAnchor>
    <xdr:from>
      <xdr:col>0</xdr:col>
      <xdr:colOff>400050</xdr:colOff>
      <xdr:row>109</xdr:row>
      <xdr:rowOff>0</xdr:rowOff>
    </xdr:from>
    <xdr:ext cx="5808257" cy="302390"/>
    <xdr:sp macro="" textlink="">
      <xdr:nvSpPr>
        <xdr:cNvPr id="8" name="Text Box 219"/>
        <xdr:cNvSpPr txBox="1">
          <a:spLocks noChangeArrowheads="1"/>
        </xdr:cNvSpPr>
      </xdr:nvSpPr>
      <xdr:spPr bwMode="auto">
        <a:xfrm>
          <a:off x="400050" y="19631025"/>
          <a:ext cx="5808257"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5. MODEL PROCESS - Categorization - OEB Defaults</a:t>
          </a:r>
        </a:p>
      </xdr:txBody>
    </xdr:sp>
    <xdr:clientData/>
  </xdr:oneCellAnchor>
  <xdr:oneCellAnchor>
    <xdr:from>
      <xdr:col>0</xdr:col>
      <xdr:colOff>409575</xdr:colOff>
      <xdr:row>117</xdr:row>
      <xdr:rowOff>28575</xdr:rowOff>
    </xdr:from>
    <xdr:ext cx="5872954" cy="302390"/>
    <xdr:sp macro="" textlink="">
      <xdr:nvSpPr>
        <xdr:cNvPr id="5340" name="Text Box 220"/>
        <xdr:cNvSpPr txBox="1">
          <a:spLocks noChangeArrowheads="1"/>
        </xdr:cNvSpPr>
      </xdr:nvSpPr>
      <xdr:spPr bwMode="auto">
        <a:xfrm>
          <a:off x="409575" y="20802600"/>
          <a:ext cx="5872954"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6. MODEL PROCESS - Allocators calculated from 4.   </a:t>
          </a:r>
        </a:p>
      </xdr:txBody>
    </xdr:sp>
    <xdr:clientData/>
  </xdr:oneCellAnchor>
  <xdr:oneCellAnchor>
    <xdr:from>
      <xdr:col>0</xdr:col>
      <xdr:colOff>361950</xdr:colOff>
      <xdr:row>126</xdr:row>
      <xdr:rowOff>76200</xdr:rowOff>
    </xdr:from>
    <xdr:ext cx="6591484" cy="302390"/>
    <xdr:sp macro="" textlink="">
      <xdr:nvSpPr>
        <xdr:cNvPr id="5341" name="Text Box 221"/>
        <xdr:cNvSpPr txBox="1">
          <a:spLocks noChangeArrowheads="1"/>
        </xdr:cNvSpPr>
      </xdr:nvSpPr>
      <xdr:spPr bwMode="auto">
        <a:xfrm>
          <a:off x="361950" y="22136100"/>
          <a:ext cx="6591484" cy="302390"/>
        </a:xfrm>
        <a:prstGeom prst="rect">
          <a:avLst/>
        </a:prstGeom>
        <a:noFill/>
        <a:ln w="28575" algn="ctr">
          <a:noFill/>
          <a:miter lim="800000"/>
          <a:headEnd/>
          <a:tailEnd/>
        </a:ln>
        <a:effectLst/>
      </xdr:spPr>
      <xdr:txBody>
        <a:bodyPr wrap="none" lIns="36576" tIns="36576" rIns="0" bIns="0" anchor="t" upright="1">
          <a:spAutoFit/>
        </a:bodyPr>
        <a:lstStyle/>
        <a:p>
          <a:pPr algn="l" rtl="0">
            <a:defRPr sz="1000"/>
          </a:pPr>
          <a:r>
            <a:rPr lang="en-CA" sz="1800" b="1" i="0" u="none" strike="noStrike" baseline="0">
              <a:solidFill>
                <a:srgbClr val="000000"/>
              </a:solidFill>
              <a:latin typeface="Arial"/>
              <a:cs typeface="Arial"/>
            </a:rPr>
            <a:t>7. MODEL PROCESS - Detail Cost Elements by Rate Class   </a:t>
          </a:r>
        </a:p>
      </xdr:txBody>
    </xdr:sp>
    <xdr:clientData/>
  </xdr:oneCellAnchor>
  <xdr:twoCellAnchor>
    <xdr:from>
      <xdr:col>0</xdr:col>
      <xdr:colOff>466725</xdr:colOff>
      <xdr:row>100</xdr:row>
      <xdr:rowOff>19050</xdr:rowOff>
    </xdr:from>
    <xdr:to>
      <xdr:col>5</xdr:col>
      <xdr:colOff>285750</xdr:colOff>
      <xdr:row>108</xdr:row>
      <xdr:rowOff>104775</xdr:rowOff>
    </xdr:to>
    <xdr:grpSp>
      <xdr:nvGrpSpPr>
        <xdr:cNvPr id="5343" name="Group 222"/>
        <xdr:cNvGrpSpPr>
          <a:grpSpLocks/>
        </xdr:cNvGrpSpPr>
      </xdr:nvGrpSpPr>
      <xdr:grpSpPr bwMode="auto">
        <a:xfrm>
          <a:off x="466725" y="19897725"/>
          <a:ext cx="6629400" cy="1228725"/>
          <a:chOff x="239" y="1561"/>
          <a:chExt cx="915" cy="87"/>
        </a:xfrm>
      </xdr:grpSpPr>
      <xdr:sp macro="" textlink="">
        <xdr:nvSpPr>
          <xdr:cNvPr id="15" name="AutoShape 223"/>
          <xdr:cNvSpPr>
            <a:spLocks noChangeArrowheads="1"/>
          </xdr:cNvSpPr>
        </xdr:nvSpPr>
        <xdr:spPr bwMode="auto">
          <a:xfrm>
            <a:off x="239" y="1561"/>
            <a:ext cx="915" cy="87"/>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 </a:t>
            </a:r>
            <a:r>
              <a:rPr lang="en-CA" sz="1100" b="0" i="0" u="none" strike="noStrike" baseline="0">
                <a:solidFill>
                  <a:srgbClr val="000000"/>
                </a:solidFill>
                <a:latin typeface="Arial"/>
                <a:cs typeface="Arial"/>
              </a:rPr>
              <a:t>        </a:t>
            </a:r>
          </a:p>
        </xdr:txBody>
      </xdr:sp>
      <xdr:sp macro="" textlink="">
        <xdr:nvSpPr>
          <xdr:cNvPr id="5344" name="Rectangle 224">
            <a:hlinkClick xmlns:r="http://schemas.openxmlformats.org/officeDocument/2006/relationships" r:id="rId9"/>
          </xdr:cNvPr>
          <xdr:cNvSpPr>
            <a:spLocks noChangeArrowheads="1"/>
          </xdr:cNvSpPr>
        </xdr:nvSpPr>
        <xdr:spPr bwMode="auto">
          <a:xfrm>
            <a:off x="261" y="1581"/>
            <a:ext cx="76" cy="46"/>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I5 </a:t>
            </a:r>
          </a:p>
          <a:p>
            <a:pPr algn="l" rtl="0">
              <a:defRPr sz="1000"/>
            </a:pPr>
            <a:r>
              <a:rPr lang="en-CA" sz="1000" b="1" i="0" u="none" strike="noStrike" baseline="0">
                <a:solidFill>
                  <a:srgbClr val="000000"/>
                </a:solidFill>
                <a:latin typeface="Arial"/>
                <a:cs typeface="Arial"/>
              </a:rPr>
              <a:t>Misc. Data</a:t>
            </a:r>
          </a:p>
          <a:p>
            <a:pPr algn="l" rtl="0">
              <a:defRPr sz="1000"/>
            </a:pPr>
            <a:endParaRPr lang="en-CA" sz="1000" b="1" i="0" u="none" strike="noStrike" baseline="0">
              <a:solidFill>
                <a:srgbClr val="000000"/>
              </a:solidFill>
              <a:latin typeface="Arial"/>
              <a:cs typeface="Arial"/>
            </a:endParaRPr>
          </a:p>
          <a:p>
            <a:pPr algn="l" rtl="0">
              <a:defRPr sz="1000"/>
            </a:pPr>
            <a:endParaRPr lang="en-CA" sz="1000" b="1" i="0" u="none" strike="noStrike" baseline="0">
              <a:solidFill>
                <a:srgbClr val="000000"/>
              </a:solidFill>
              <a:latin typeface="Arial"/>
              <a:cs typeface="Arial"/>
            </a:endParaRPr>
          </a:p>
        </xdr:txBody>
      </xdr:sp>
      <xdr:sp macro="" textlink="">
        <xdr:nvSpPr>
          <xdr:cNvPr id="16" name="Rectangle 225">
            <a:hlinkClick xmlns:r="http://schemas.openxmlformats.org/officeDocument/2006/relationships" r:id="rId10"/>
          </xdr:cNvPr>
          <xdr:cNvSpPr>
            <a:spLocks noChangeArrowheads="1"/>
          </xdr:cNvSpPr>
        </xdr:nvSpPr>
        <xdr:spPr bwMode="auto">
          <a:xfrm>
            <a:off x="670" y="1573"/>
            <a:ext cx="92"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I7.1 </a:t>
            </a:r>
          </a:p>
          <a:p>
            <a:pPr algn="l" rtl="0">
              <a:defRPr sz="1000"/>
            </a:pPr>
            <a:r>
              <a:rPr lang="en-CA" sz="1000" b="1" i="0" u="none" strike="noStrike" baseline="0">
                <a:solidFill>
                  <a:srgbClr val="000000"/>
                </a:solidFill>
                <a:latin typeface="Arial"/>
                <a:cs typeface="Arial"/>
              </a:rPr>
              <a:t>Meter Capital</a:t>
            </a:r>
          </a:p>
          <a:p>
            <a:pPr algn="l" rtl="0">
              <a:defRPr sz="1000"/>
            </a:pPr>
            <a:endParaRPr lang="en-CA" sz="1000" b="1" i="0" u="none" strike="noStrike" baseline="0">
              <a:solidFill>
                <a:srgbClr val="000000"/>
              </a:solidFill>
              <a:latin typeface="Arial"/>
              <a:cs typeface="Arial"/>
            </a:endParaRPr>
          </a:p>
        </xdr:txBody>
      </xdr:sp>
      <xdr:sp macro="" textlink="">
        <xdr:nvSpPr>
          <xdr:cNvPr id="5346" name="Rectangle 226">
            <a:hlinkClick xmlns:r="http://schemas.openxmlformats.org/officeDocument/2006/relationships" r:id="rId11"/>
          </xdr:cNvPr>
          <xdr:cNvSpPr>
            <a:spLocks noChangeArrowheads="1"/>
          </xdr:cNvSpPr>
        </xdr:nvSpPr>
        <xdr:spPr bwMode="auto">
          <a:xfrm>
            <a:off x="884" y="1574"/>
            <a:ext cx="117"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I8 </a:t>
            </a:r>
          </a:p>
          <a:p>
            <a:pPr algn="l" rtl="0">
              <a:defRPr sz="1000"/>
            </a:pPr>
            <a:r>
              <a:rPr lang="en-CA" sz="1000" b="1" i="0" u="none" strike="noStrike" baseline="0">
                <a:solidFill>
                  <a:srgbClr val="000000"/>
                </a:solidFill>
                <a:latin typeface="Arial"/>
                <a:cs typeface="Arial"/>
              </a:rPr>
              <a:t>Demand Data</a:t>
            </a:r>
          </a:p>
          <a:p>
            <a:pPr algn="l" rtl="0">
              <a:defRPr sz="1000"/>
            </a:pPr>
            <a:endParaRPr lang="en-CA" sz="1000" b="1" i="0" u="none" strike="noStrike" baseline="0">
              <a:solidFill>
                <a:srgbClr val="000000"/>
              </a:solidFill>
              <a:latin typeface="Arial"/>
              <a:cs typeface="Arial"/>
            </a:endParaRPr>
          </a:p>
        </xdr:txBody>
      </xdr:sp>
      <xdr:sp macro="" textlink="">
        <xdr:nvSpPr>
          <xdr:cNvPr id="5347" name="Rectangle 227">
            <a:hlinkClick xmlns:r="http://schemas.openxmlformats.org/officeDocument/2006/relationships" r:id="rId12"/>
          </xdr:cNvPr>
          <xdr:cNvSpPr>
            <a:spLocks noChangeArrowheads="1"/>
          </xdr:cNvSpPr>
        </xdr:nvSpPr>
        <xdr:spPr bwMode="auto">
          <a:xfrm>
            <a:off x="552" y="1581"/>
            <a:ext cx="109" cy="47"/>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I6 .2</a:t>
            </a:r>
          </a:p>
          <a:p>
            <a:pPr algn="l" rtl="0">
              <a:defRPr sz="1000"/>
            </a:pPr>
            <a:r>
              <a:rPr lang="en-CA" sz="1000" b="1" i="0" u="none" strike="noStrike" baseline="0">
                <a:solidFill>
                  <a:srgbClr val="000000"/>
                </a:solidFill>
                <a:latin typeface="Arial"/>
                <a:cs typeface="Arial"/>
              </a:rPr>
              <a:t>Customer Data</a:t>
            </a:r>
          </a:p>
          <a:p>
            <a:pPr algn="l" rtl="0">
              <a:defRPr sz="1000"/>
            </a:pPr>
            <a:endParaRPr lang="en-CA" sz="1000" b="1" i="0" u="none" strike="noStrike" baseline="0">
              <a:solidFill>
                <a:srgbClr val="000000"/>
              </a:solidFill>
              <a:latin typeface="Arial"/>
              <a:cs typeface="Arial"/>
            </a:endParaRPr>
          </a:p>
        </xdr:txBody>
      </xdr:sp>
      <xdr:sp macro="" textlink="">
        <xdr:nvSpPr>
          <xdr:cNvPr id="5348" name="Rectangle 228">
            <a:hlinkClick xmlns:r="http://schemas.openxmlformats.org/officeDocument/2006/relationships" r:id="rId13"/>
          </xdr:cNvPr>
          <xdr:cNvSpPr>
            <a:spLocks noChangeArrowheads="1"/>
          </xdr:cNvSpPr>
        </xdr:nvSpPr>
        <xdr:spPr bwMode="auto">
          <a:xfrm>
            <a:off x="1036" y="1575"/>
            <a:ext cx="96" cy="58"/>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I9 </a:t>
            </a:r>
          </a:p>
          <a:p>
            <a:pPr algn="l" rtl="0">
              <a:defRPr sz="1000"/>
            </a:pPr>
            <a:r>
              <a:rPr lang="en-CA" sz="1000" b="1" i="0" u="none" strike="noStrike" baseline="0">
                <a:solidFill>
                  <a:srgbClr val="000000"/>
                </a:solidFill>
                <a:latin typeface="Arial"/>
                <a:cs typeface="Arial"/>
              </a:rPr>
              <a:t>Direct Allocation</a:t>
            </a:r>
          </a:p>
          <a:p>
            <a:pPr algn="l" rtl="0">
              <a:defRPr sz="1000"/>
            </a:pPr>
            <a:endParaRPr lang="en-CA" sz="1000" b="1" i="0" u="none" strike="noStrike" baseline="0">
              <a:solidFill>
                <a:srgbClr val="000000"/>
              </a:solidFill>
              <a:latin typeface="Arial"/>
              <a:cs typeface="Arial"/>
            </a:endParaRPr>
          </a:p>
        </xdr:txBody>
      </xdr:sp>
      <xdr:sp macro="" textlink="">
        <xdr:nvSpPr>
          <xdr:cNvPr id="5349" name="Rectangle 229">
            <a:hlinkClick xmlns:r="http://schemas.openxmlformats.org/officeDocument/2006/relationships" r:id="rId14"/>
          </xdr:cNvPr>
          <xdr:cNvSpPr>
            <a:spLocks noChangeArrowheads="1"/>
          </xdr:cNvSpPr>
        </xdr:nvSpPr>
        <xdr:spPr bwMode="auto">
          <a:xfrm>
            <a:off x="777" y="1574"/>
            <a:ext cx="96"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I7.2 </a:t>
            </a:r>
          </a:p>
          <a:p>
            <a:pPr algn="l" rtl="0">
              <a:defRPr sz="1000"/>
            </a:pPr>
            <a:r>
              <a:rPr lang="en-CA" sz="1000" b="1" i="0" u="none" strike="noStrike" baseline="0">
                <a:solidFill>
                  <a:srgbClr val="000000"/>
                </a:solidFill>
                <a:latin typeface="Arial"/>
                <a:cs typeface="Arial"/>
              </a:rPr>
              <a:t>Meter Reading</a:t>
            </a:r>
          </a:p>
          <a:p>
            <a:pPr algn="l" rtl="0">
              <a:defRPr sz="1000"/>
            </a:pPr>
            <a:endParaRPr lang="en-CA" sz="1000" b="1" i="0" u="none" strike="noStrike" baseline="0">
              <a:solidFill>
                <a:srgbClr val="000000"/>
              </a:solidFill>
              <a:latin typeface="Arial"/>
              <a:cs typeface="Arial"/>
            </a:endParaRPr>
          </a:p>
        </xdr:txBody>
      </xdr:sp>
    </xdr:grpSp>
    <xdr:clientData/>
  </xdr:twoCellAnchor>
  <xdr:twoCellAnchor>
    <xdr:from>
      <xdr:col>2</xdr:col>
      <xdr:colOff>542925</xdr:colOff>
      <xdr:row>120</xdr:row>
      <xdr:rowOff>104775</xdr:rowOff>
    </xdr:from>
    <xdr:to>
      <xdr:col>3</xdr:col>
      <xdr:colOff>133350</xdr:colOff>
      <xdr:row>124</xdr:row>
      <xdr:rowOff>104775</xdr:rowOff>
    </xdr:to>
    <xdr:sp macro="" textlink="">
      <xdr:nvSpPr>
        <xdr:cNvPr id="5350" name="Rectangle 230">
          <a:hlinkClick xmlns:r="http://schemas.openxmlformats.org/officeDocument/2006/relationships" r:id="rId15"/>
        </xdr:cNvPr>
        <xdr:cNvSpPr>
          <a:spLocks noChangeArrowheads="1"/>
        </xdr:cNvSpPr>
      </xdr:nvSpPr>
      <xdr:spPr bwMode="auto">
        <a:xfrm>
          <a:off x="2800350" y="21536025"/>
          <a:ext cx="1600200"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E3</a:t>
          </a:r>
        </a:p>
        <a:p>
          <a:pPr algn="l" rtl="0">
            <a:defRPr sz="1000"/>
          </a:pPr>
          <a:r>
            <a:rPr lang="en-CA" sz="1000" b="1" i="0" u="none" strike="noStrike" baseline="0">
              <a:solidFill>
                <a:srgbClr val="000000"/>
              </a:solidFill>
              <a:latin typeface="Arial"/>
              <a:cs typeface="Arial"/>
            </a:rPr>
            <a:t>PLCC</a:t>
          </a:r>
        </a:p>
      </xdr:txBody>
    </xdr:sp>
    <xdr:clientData/>
  </xdr:twoCellAnchor>
  <xdr:twoCellAnchor>
    <xdr:from>
      <xdr:col>0</xdr:col>
      <xdr:colOff>390525</xdr:colOff>
      <xdr:row>140</xdr:row>
      <xdr:rowOff>104775</xdr:rowOff>
    </xdr:from>
    <xdr:to>
      <xdr:col>4</xdr:col>
      <xdr:colOff>447675</xdr:colOff>
      <xdr:row>164</xdr:row>
      <xdr:rowOff>85725</xdr:rowOff>
    </xdr:to>
    <xdr:sp macro="" textlink="">
      <xdr:nvSpPr>
        <xdr:cNvPr id="5345" name="AutoShape 231"/>
        <xdr:cNvSpPr>
          <a:spLocks noChangeArrowheads="1"/>
        </xdr:cNvSpPr>
      </xdr:nvSpPr>
      <xdr:spPr bwMode="auto">
        <a:xfrm>
          <a:off x="390525" y="24164925"/>
          <a:ext cx="5591175" cy="3409950"/>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0</xdr:col>
      <xdr:colOff>666750</xdr:colOff>
      <xdr:row>142</xdr:row>
      <xdr:rowOff>76200</xdr:rowOff>
    </xdr:from>
    <xdr:to>
      <xdr:col>1</xdr:col>
      <xdr:colOff>161925</xdr:colOff>
      <xdr:row>148</xdr:row>
      <xdr:rowOff>57150</xdr:rowOff>
    </xdr:to>
    <xdr:sp macro="" textlink="">
      <xdr:nvSpPr>
        <xdr:cNvPr id="5352" name="Rectangle 232">
          <a:hlinkClick xmlns:r="http://schemas.openxmlformats.org/officeDocument/2006/relationships" r:id="rId16"/>
        </xdr:cNvPr>
        <xdr:cNvSpPr>
          <a:spLocks noChangeArrowheads="1"/>
        </xdr:cNvSpPr>
      </xdr:nvSpPr>
      <xdr:spPr bwMode="auto">
        <a:xfrm>
          <a:off x="666750" y="24650700"/>
          <a:ext cx="733425" cy="83820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O1 </a:t>
          </a:r>
        </a:p>
        <a:p>
          <a:pPr algn="l" rtl="0">
            <a:defRPr sz="1000"/>
          </a:pPr>
          <a:r>
            <a:rPr lang="en-CA" sz="800" b="1" i="0" u="none" strike="noStrike" baseline="0">
              <a:solidFill>
                <a:srgbClr val="000000"/>
              </a:solidFill>
              <a:latin typeface="Arial"/>
              <a:cs typeface="Arial"/>
            </a:rPr>
            <a:t>Rev - Cost</a:t>
          </a:r>
        </a:p>
        <a:p>
          <a:pPr algn="l" rtl="0">
            <a:defRPr sz="1000"/>
          </a:pPr>
          <a:r>
            <a:rPr lang="en-CA" sz="800" b="1" i="0" u="none" strike="noStrike" baseline="0">
              <a:solidFill>
                <a:srgbClr val="000000"/>
              </a:solidFill>
              <a:latin typeface="Arial"/>
              <a:cs typeface="Arial"/>
            </a:rPr>
            <a:t>Ratios</a:t>
          </a:r>
        </a:p>
        <a:p>
          <a:pPr algn="l" rtl="0">
            <a:defRPr sz="1000"/>
          </a:pPr>
          <a:endParaRPr lang="en-CA" sz="800" b="1" i="0" u="none" strike="noStrike" baseline="0">
            <a:solidFill>
              <a:srgbClr val="000000"/>
            </a:solidFill>
            <a:latin typeface="Arial"/>
            <a:cs typeface="Arial"/>
          </a:endParaRPr>
        </a:p>
      </xdr:txBody>
    </xdr:sp>
    <xdr:clientData/>
  </xdr:twoCellAnchor>
  <xdr:twoCellAnchor>
    <xdr:from>
      <xdr:col>1</xdr:col>
      <xdr:colOff>438150</xdr:colOff>
      <xdr:row>142</xdr:row>
      <xdr:rowOff>85725</xdr:rowOff>
    </xdr:from>
    <xdr:to>
      <xdr:col>2</xdr:col>
      <xdr:colOff>152400</xdr:colOff>
      <xdr:row>148</xdr:row>
      <xdr:rowOff>57150</xdr:rowOff>
    </xdr:to>
    <xdr:sp macro="" textlink="">
      <xdr:nvSpPr>
        <xdr:cNvPr id="5353" name="Rectangle 233">
          <a:hlinkClick xmlns:r="http://schemas.openxmlformats.org/officeDocument/2006/relationships" r:id="rId17"/>
        </xdr:cNvPr>
        <xdr:cNvSpPr>
          <a:spLocks noChangeArrowheads="1"/>
        </xdr:cNvSpPr>
      </xdr:nvSpPr>
      <xdr:spPr bwMode="auto">
        <a:xfrm>
          <a:off x="1676400" y="24660225"/>
          <a:ext cx="73342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O2 </a:t>
          </a:r>
        </a:p>
        <a:p>
          <a:pPr algn="l" rtl="0">
            <a:defRPr sz="1000"/>
          </a:pPr>
          <a:r>
            <a:rPr lang="en-CA" sz="800" b="1" i="0" u="none" strike="noStrike" baseline="0">
              <a:solidFill>
                <a:srgbClr val="000000"/>
              </a:solidFill>
              <a:latin typeface="Arial"/>
              <a:cs typeface="Arial"/>
            </a:rPr>
            <a:t>Fixed Charges</a:t>
          </a:r>
        </a:p>
        <a:p>
          <a:pPr algn="l" rtl="0">
            <a:defRPr sz="1000"/>
          </a:pPr>
          <a:r>
            <a:rPr lang="en-CA" sz="800" b="1" i="0" u="none" strike="noStrike" baseline="0">
              <a:solidFill>
                <a:srgbClr val="000000"/>
              </a:solidFill>
              <a:latin typeface="Arial"/>
              <a:cs typeface="Arial"/>
            </a:rPr>
            <a:t>Floor &amp; Ceiling</a:t>
          </a:r>
        </a:p>
        <a:p>
          <a:pPr algn="l" rtl="0">
            <a:defRPr sz="1000"/>
          </a:pPr>
          <a:endParaRPr lang="en-CA" sz="800" b="1" i="0" u="none" strike="noStrike" baseline="0">
            <a:solidFill>
              <a:srgbClr val="000000"/>
            </a:solidFill>
            <a:latin typeface="Arial"/>
            <a:cs typeface="Arial"/>
          </a:endParaRPr>
        </a:p>
      </xdr:txBody>
    </xdr:sp>
    <xdr:clientData/>
  </xdr:twoCellAnchor>
  <xdr:twoCellAnchor>
    <xdr:from>
      <xdr:col>0</xdr:col>
      <xdr:colOff>628650</xdr:colOff>
      <xdr:row>150</xdr:row>
      <xdr:rowOff>0</xdr:rowOff>
    </xdr:from>
    <xdr:to>
      <xdr:col>1</xdr:col>
      <xdr:colOff>114300</xdr:colOff>
      <xdr:row>155</xdr:row>
      <xdr:rowOff>114300</xdr:rowOff>
    </xdr:to>
    <xdr:sp macro="" textlink="">
      <xdr:nvSpPr>
        <xdr:cNvPr id="5354" name="Rectangle 234">
          <a:hlinkClick xmlns:r="http://schemas.openxmlformats.org/officeDocument/2006/relationships" r:id="rId18"/>
        </xdr:cNvPr>
        <xdr:cNvSpPr>
          <a:spLocks noChangeArrowheads="1"/>
        </xdr:cNvSpPr>
      </xdr:nvSpPr>
      <xdr:spPr bwMode="auto">
        <a:xfrm>
          <a:off x="628650" y="25717500"/>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O3.1</a:t>
          </a:r>
        </a:p>
        <a:p>
          <a:pPr algn="l" rtl="0">
            <a:defRPr sz="1000"/>
          </a:pPr>
          <a:r>
            <a:rPr lang="en-CA" sz="800" b="1" i="0" u="none" strike="noStrike" baseline="0">
              <a:solidFill>
                <a:srgbClr val="000000"/>
              </a:solidFill>
              <a:latin typeface="Arial"/>
              <a:cs typeface="Arial"/>
            </a:rPr>
            <a:t>Line Tran Unit Cost</a:t>
          </a:r>
        </a:p>
        <a:p>
          <a:pPr algn="l" rtl="0">
            <a:defRPr sz="1000"/>
          </a:pPr>
          <a:endParaRPr lang="en-CA" sz="800" b="1" i="0" u="none" strike="noStrike" baseline="0">
            <a:solidFill>
              <a:srgbClr val="000000"/>
            </a:solidFill>
            <a:latin typeface="Arial"/>
            <a:cs typeface="Arial"/>
          </a:endParaRPr>
        </a:p>
      </xdr:txBody>
    </xdr:sp>
    <xdr:clientData/>
  </xdr:twoCellAnchor>
  <xdr:twoCellAnchor>
    <xdr:from>
      <xdr:col>1</xdr:col>
      <xdr:colOff>381000</xdr:colOff>
      <xdr:row>150</xdr:row>
      <xdr:rowOff>0</xdr:rowOff>
    </xdr:from>
    <xdr:to>
      <xdr:col>2</xdr:col>
      <xdr:colOff>85725</xdr:colOff>
      <xdr:row>155</xdr:row>
      <xdr:rowOff>114300</xdr:rowOff>
    </xdr:to>
    <xdr:sp macro="" textlink="">
      <xdr:nvSpPr>
        <xdr:cNvPr id="5355" name="Rectangle 235">
          <a:hlinkClick xmlns:r="http://schemas.openxmlformats.org/officeDocument/2006/relationships" r:id="rId19"/>
        </xdr:cNvPr>
        <xdr:cNvSpPr>
          <a:spLocks noChangeArrowheads="1"/>
        </xdr:cNvSpPr>
      </xdr:nvSpPr>
      <xdr:spPr bwMode="auto">
        <a:xfrm>
          <a:off x="1619250" y="25717500"/>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O3.2</a:t>
          </a:r>
        </a:p>
        <a:p>
          <a:pPr algn="l" rtl="0">
            <a:defRPr sz="1000"/>
          </a:pPr>
          <a:r>
            <a:rPr lang="en-CA" sz="800" b="1" i="0" u="none" strike="noStrike" baseline="0">
              <a:solidFill>
                <a:srgbClr val="000000"/>
              </a:solidFill>
              <a:latin typeface="Arial"/>
              <a:cs typeface="Arial"/>
            </a:rPr>
            <a:t>Substat Tran Unit Cost</a:t>
          </a:r>
        </a:p>
        <a:p>
          <a:pPr algn="l" rtl="0">
            <a:defRPr sz="1000"/>
          </a:pPr>
          <a:endParaRPr lang="en-CA" sz="800" b="1" i="0" u="none" strike="noStrike" baseline="0">
            <a:solidFill>
              <a:srgbClr val="000000"/>
            </a:solidFill>
            <a:latin typeface="Arial"/>
            <a:cs typeface="Arial"/>
          </a:endParaRPr>
        </a:p>
      </xdr:txBody>
    </xdr:sp>
    <xdr:clientData/>
  </xdr:twoCellAnchor>
  <xdr:twoCellAnchor>
    <xdr:from>
      <xdr:col>2</xdr:col>
      <xdr:colOff>361950</xdr:colOff>
      <xdr:row>150</xdr:row>
      <xdr:rowOff>0</xdr:rowOff>
    </xdr:from>
    <xdr:to>
      <xdr:col>2</xdr:col>
      <xdr:colOff>1228725</xdr:colOff>
      <xdr:row>155</xdr:row>
      <xdr:rowOff>114300</xdr:rowOff>
    </xdr:to>
    <xdr:sp macro="" textlink="">
      <xdr:nvSpPr>
        <xdr:cNvPr id="5356" name="Rectangle 236">
          <a:hlinkClick xmlns:r="http://schemas.openxmlformats.org/officeDocument/2006/relationships" r:id="rId20"/>
        </xdr:cNvPr>
        <xdr:cNvSpPr>
          <a:spLocks noChangeArrowheads="1"/>
        </xdr:cNvSpPr>
      </xdr:nvSpPr>
      <xdr:spPr bwMode="auto">
        <a:xfrm>
          <a:off x="2619375" y="25717500"/>
          <a:ext cx="86677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O3.3</a:t>
          </a:r>
        </a:p>
        <a:p>
          <a:pPr algn="l" rtl="0">
            <a:defRPr sz="1000"/>
          </a:pPr>
          <a:r>
            <a:rPr lang="en-CA" sz="800" b="1" i="0" u="none" strike="noStrike" baseline="0">
              <a:solidFill>
                <a:srgbClr val="000000"/>
              </a:solidFill>
              <a:latin typeface="Arial"/>
              <a:cs typeface="Arial"/>
            </a:rPr>
            <a:t>Primary Cost Pool</a:t>
          </a:r>
        </a:p>
        <a:p>
          <a:pPr algn="l" rtl="0">
            <a:defRPr sz="1000"/>
          </a:pPr>
          <a:endParaRPr lang="en-CA" sz="800" b="1" i="0" u="none" strike="noStrike" baseline="0">
            <a:solidFill>
              <a:srgbClr val="000000"/>
            </a:solidFill>
            <a:latin typeface="Arial"/>
            <a:cs typeface="Arial"/>
          </a:endParaRPr>
        </a:p>
      </xdr:txBody>
    </xdr:sp>
    <xdr:clientData/>
  </xdr:twoCellAnchor>
  <xdr:twoCellAnchor>
    <xdr:from>
      <xdr:col>1</xdr:col>
      <xdr:colOff>390525</xdr:colOff>
      <xdr:row>157</xdr:row>
      <xdr:rowOff>47625</xdr:rowOff>
    </xdr:from>
    <xdr:to>
      <xdr:col>2</xdr:col>
      <xdr:colOff>95250</xdr:colOff>
      <xdr:row>163</xdr:row>
      <xdr:rowOff>28575</xdr:rowOff>
    </xdr:to>
    <xdr:sp macro="" textlink="">
      <xdr:nvSpPr>
        <xdr:cNvPr id="5357" name="Rectangle 237">
          <a:hlinkClick xmlns:r="http://schemas.openxmlformats.org/officeDocument/2006/relationships" r:id="rId21"/>
        </xdr:cNvPr>
        <xdr:cNvSpPr>
          <a:spLocks noChangeArrowheads="1"/>
        </xdr:cNvSpPr>
      </xdr:nvSpPr>
      <xdr:spPr bwMode="auto">
        <a:xfrm>
          <a:off x="1628775" y="27231975"/>
          <a:ext cx="723900" cy="83820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O4</a:t>
          </a:r>
        </a:p>
        <a:p>
          <a:pPr algn="l" rtl="0">
            <a:defRPr sz="1000"/>
          </a:pPr>
          <a:r>
            <a:rPr lang="en-CA" sz="800" b="1" i="0" u="none" strike="noStrike" baseline="0">
              <a:solidFill>
                <a:srgbClr val="000000"/>
              </a:solidFill>
              <a:latin typeface="Arial"/>
              <a:cs typeface="Arial"/>
            </a:rPr>
            <a:t>Summary by Class &amp; Accounts</a:t>
          </a:r>
        </a:p>
      </xdr:txBody>
    </xdr:sp>
    <xdr:clientData/>
  </xdr:twoCellAnchor>
  <xdr:twoCellAnchor>
    <xdr:from>
      <xdr:col>2</xdr:col>
      <xdr:colOff>1457325</xdr:colOff>
      <xdr:row>150</xdr:row>
      <xdr:rowOff>0</xdr:rowOff>
    </xdr:from>
    <xdr:to>
      <xdr:col>3</xdr:col>
      <xdr:colOff>314325</xdr:colOff>
      <xdr:row>155</xdr:row>
      <xdr:rowOff>114300</xdr:rowOff>
    </xdr:to>
    <xdr:sp macro="" textlink="">
      <xdr:nvSpPr>
        <xdr:cNvPr id="5358" name="Rectangle 238">
          <a:hlinkClick xmlns:r="http://schemas.openxmlformats.org/officeDocument/2006/relationships" r:id="rId22"/>
        </xdr:cNvPr>
        <xdr:cNvSpPr>
          <a:spLocks noChangeArrowheads="1"/>
        </xdr:cNvSpPr>
      </xdr:nvSpPr>
      <xdr:spPr bwMode="auto">
        <a:xfrm>
          <a:off x="3714750" y="25717500"/>
          <a:ext cx="86677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O3.4 </a:t>
          </a:r>
        </a:p>
        <a:p>
          <a:pPr algn="l" rtl="0">
            <a:defRPr sz="1000"/>
          </a:pPr>
          <a:r>
            <a:rPr lang="en-CA" sz="800" b="1" i="0" u="none" strike="noStrike" baseline="0">
              <a:solidFill>
                <a:srgbClr val="000000"/>
              </a:solidFill>
              <a:latin typeface="Arial"/>
              <a:cs typeface="Arial"/>
            </a:rPr>
            <a:t>Secondary Cost Pool</a:t>
          </a:r>
        </a:p>
      </xdr:txBody>
    </xdr:sp>
    <xdr:clientData/>
  </xdr:twoCellAnchor>
  <xdr:twoCellAnchor>
    <xdr:from>
      <xdr:col>3</xdr:col>
      <xdr:colOff>590551</xdr:colOff>
      <xdr:row>157</xdr:row>
      <xdr:rowOff>85725</xdr:rowOff>
    </xdr:from>
    <xdr:to>
      <xdr:col>4</xdr:col>
      <xdr:colOff>180976</xdr:colOff>
      <xdr:row>162</xdr:row>
      <xdr:rowOff>38100</xdr:rowOff>
    </xdr:to>
    <xdr:sp macro="" textlink="">
      <xdr:nvSpPr>
        <xdr:cNvPr id="5359" name="Rectangle 239">
          <a:hlinkClick xmlns:r="http://schemas.openxmlformats.org/officeDocument/2006/relationships" r:id="rId23"/>
        </xdr:cNvPr>
        <xdr:cNvSpPr>
          <a:spLocks noChangeArrowheads="1"/>
        </xdr:cNvSpPr>
      </xdr:nvSpPr>
      <xdr:spPr bwMode="auto">
        <a:xfrm>
          <a:off x="4857751" y="27270075"/>
          <a:ext cx="857250" cy="66675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O7 </a:t>
          </a:r>
        </a:p>
        <a:p>
          <a:pPr algn="l" rtl="0">
            <a:defRPr sz="1000"/>
          </a:pPr>
          <a:r>
            <a:rPr lang="en-CA" sz="800" b="1" i="0" u="none" strike="noStrike" baseline="0">
              <a:solidFill>
                <a:srgbClr val="000000"/>
              </a:solidFill>
              <a:latin typeface="Arial"/>
              <a:cs typeface="Arial"/>
            </a:rPr>
            <a:t>Amortization</a:t>
          </a:r>
        </a:p>
      </xdr:txBody>
    </xdr:sp>
    <xdr:clientData/>
  </xdr:twoCellAnchor>
  <xdr:twoCellAnchor>
    <xdr:from>
      <xdr:col>2</xdr:col>
      <xdr:colOff>1504950</xdr:colOff>
      <xdr:row>157</xdr:row>
      <xdr:rowOff>66675</xdr:rowOff>
    </xdr:from>
    <xdr:to>
      <xdr:col>3</xdr:col>
      <xdr:colOff>219075</xdr:colOff>
      <xdr:row>163</xdr:row>
      <xdr:rowOff>38100</xdr:rowOff>
    </xdr:to>
    <xdr:sp macro="" textlink="">
      <xdr:nvSpPr>
        <xdr:cNvPr id="5360" name="Rectangle 240">
          <a:hlinkClick xmlns:r="http://schemas.openxmlformats.org/officeDocument/2006/relationships" r:id="rId24"/>
        </xdr:cNvPr>
        <xdr:cNvSpPr>
          <a:spLocks noChangeArrowheads="1"/>
        </xdr:cNvSpPr>
      </xdr:nvSpPr>
      <xdr:spPr bwMode="auto">
        <a:xfrm>
          <a:off x="3762375" y="27251025"/>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06 </a:t>
          </a:r>
        </a:p>
        <a:p>
          <a:pPr algn="l" rtl="0">
            <a:defRPr sz="1000"/>
          </a:pPr>
          <a:r>
            <a:rPr lang="en-CA" sz="800" b="1" i="0" u="none" strike="noStrike" baseline="0">
              <a:solidFill>
                <a:srgbClr val="000000"/>
              </a:solidFill>
              <a:latin typeface="Arial"/>
              <a:cs typeface="Arial"/>
            </a:rPr>
            <a:t>Source Data for E2</a:t>
          </a:r>
        </a:p>
      </xdr:txBody>
    </xdr:sp>
    <xdr:clientData/>
  </xdr:twoCellAnchor>
  <xdr:twoCellAnchor>
    <xdr:from>
      <xdr:col>2</xdr:col>
      <xdr:colOff>447675</xdr:colOff>
      <xdr:row>157</xdr:row>
      <xdr:rowOff>47625</xdr:rowOff>
    </xdr:from>
    <xdr:to>
      <xdr:col>2</xdr:col>
      <xdr:colOff>1171575</xdr:colOff>
      <xdr:row>163</xdr:row>
      <xdr:rowOff>28575</xdr:rowOff>
    </xdr:to>
    <xdr:sp macro="" textlink="">
      <xdr:nvSpPr>
        <xdr:cNvPr id="5361" name="Rectangle 241">
          <a:hlinkClick xmlns:r="http://schemas.openxmlformats.org/officeDocument/2006/relationships" r:id="rId25"/>
        </xdr:cNvPr>
        <xdr:cNvSpPr>
          <a:spLocks noChangeArrowheads="1"/>
        </xdr:cNvSpPr>
      </xdr:nvSpPr>
      <xdr:spPr bwMode="auto">
        <a:xfrm>
          <a:off x="2705100" y="27231975"/>
          <a:ext cx="723900" cy="83820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O5 </a:t>
          </a:r>
        </a:p>
        <a:p>
          <a:pPr algn="l" rtl="0">
            <a:defRPr sz="1000"/>
          </a:pPr>
          <a:r>
            <a:rPr lang="en-CA" sz="800" b="1" i="0" u="none" strike="noStrike" baseline="0">
              <a:solidFill>
                <a:srgbClr val="000000"/>
              </a:solidFill>
              <a:latin typeface="Arial"/>
              <a:cs typeface="Arial"/>
            </a:rPr>
            <a:t>Details by Class &amp; Accounts</a:t>
          </a:r>
        </a:p>
      </xdr:txBody>
    </xdr:sp>
    <xdr:clientData/>
  </xdr:twoCellAnchor>
  <xdr:twoCellAnchor>
    <xdr:from>
      <xdr:col>3</xdr:col>
      <xdr:colOff>638175</xdr:colOff>
      <xdr:row>150</xdr:row>
      <xdr:rowOff>0</xdr:rowOff>
    </xdr:from>
    <xdr:to>
      <xdr:col>4</xdr:col>
      <xdr:colOff>95250</xdr:colOff>
      <xdr:row>155</xdr:row>
      <xdr:rowOff>114300</xdr:rowOff>
    </xdr:to>
    <xdr:sp macro="" textlink="">
      <xdr:nvSpPr>
        <xdr:cNvPr id="5362" name="Rectangle 242">
          <a:hlinkClick xmlns:r="http://schemas.openxmlformats.org/officeDocument/2006/relationships" r:id="rId26"/>
        </xdr:cNvPr>
        <xdr:cNvSpPr>
          <a:spLocks noChangeArrowheads="1"/>
        </xdr:cNvSpPr>
      </xdr:nvSpPr>
      <xdr:spPr bwMode="auto">
        <a:xfrm>
          <a:off x="4905375" y="26184225"/>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O3.5</a:t>
          </a:r>
        </a:p>
        <a:p>
          <a:pPr algn="l" rtl="0">
            <a:defRPr sz="1000"/>
          </a:pPr>
          <a:r>
            <a:rPr lang="en-CA" sz="800" b="1" i="0" u="none" strike="noStrike" baseline="0">
              <a:solidFill>
                <a:srgbClr val="000000"/>
              </a:solidFill>
              <a:latin typeface="Arial"/>
              <a:cs typeface="Arial"/>
            </a:rPr>
            <a:t>USL Metering Credit</a:t>
          </a:r>
        </a:p>
      </xdr:txBody>
    </xdr:sp>
    <xdr:clientData/>
  </xdr:twoCellAnchor>
  <xdr:twoCellAnchor>
    <xdr:from>
      <xdr:col>6</xdr:col>
      <xdr:colOff>57150</xdr:colOff>
      <xdr:row>92</xdr:row>
      <xdr:rowOff>57150</xdr:rowOff>
    </xdr:from>
    <xdr:to>
      <xdr:col>6</xdr:col>
      <xdr:colOff>66675</xdr:colOff>
      <xdr:row>100</xdr:row>
      <xdr:rowOff>9525</xdr:rowOff>
    </xdr:to>
    <xdr:cxnSp macro="">
      <xdr:nvCxnSpPr>
        <xdr:cNvPr id="9" name="AutoShape 244"/>
        <xdr:cNvCxnSpPr>
          <a:cxnSpLocks noChangeShapeType="1"/>
          <a:stCxn id="5327" idx="2"/>
        </xdr:cNvCxnSpPr>
      </xdr:nvCxnSpPr>
      <xdr:spPr bwMode="auto">
        <a:xfrm>
          <a:off x="7658100" y="17259300"/>
          <a:ext cx="9525" cy="1095375"/>
        </a:xfrm>
        <a:prstGeom prst="straightConnector1">
          <a:avLst/>
        </a:prstGeom>
        <a:noFill/>
        <a:ln w="19050">
          <a:solidFill>
            <a:srgbClr val="FF0000"/>
          </a:solidFill>
          <a:round/>
          <a:headEnd/>
          <a:tailEnd/>
        </a:ln>
        <a:extLst>
          <a:ext uri="{909E8E84-426E-40DD-AFC4-6F175D3DCCD1}">
            <a14:hiddenFill xmlns:a14="http://schemas.microsoft.com/office/drawing/2010/main" xmlns="">
              <a:noFill/>
            </a14:hiddenFill>
          </a:ext>
        </a:extLst>
      </xdr:spPr>
    </xdr:cxnSp>
    <xdr:clientData/>
  </xdr:twoCellAnchor>
  <xdr:twoCellAnchor>
    <xdr:from>
      <xdr:col>4</xdr:col>
      <xdr:colOff>628650</xdr:colOff>
      <xdr:row>100</xdr:row>
      <xdr:rowOff>9525</xdr:rowOff>
    </xdr:from>
    <xdr:to>
      <xdr:col>6</xdr:col>
      <xdr:colOff>57150</xdr:colOff>
      <xdr:row>100</xdr:row>
      <xdr:rowOff>9525</xdr:rowOff>
    </xdr:to>
    <xdr:cxnSp macro="">
      <xdr:nvCxnSpPr>
        <xdr:cNvPr id="10" name="AutoShape 245"/>
        <xdr:cNvCxnSpPr>
          <a:cxnSpLocks noChangeShapeType="1"/>
          <a:endCxn id="11" idx="0"/>
        </xdr:cNvCxnSpPr>
      </xdr:nvCxnSpPr>
      <xdr:spPr bwMode="auto">
        <a:xfrm rot="10800000">
          <a:off x="6162675" y="18354675"/>
          <a:ext cx="1495425" cy="0"/>
        </a:xfrm>
        <a:prstGeom prst="straightConnector1">
          <a:avLst/>
        </a:prstGeom>
        <a:noFill/>
        <a:ln w="19050">
          <a:solidFill>
            <a:srgbClr val="FF0000"/>
          </a:solidFill>
          <a:round/>
          <a:headEnd/>
          <a:tailEnd/>
        </a:ln>
        <a:extLst>
          <a:ext uri="{909E8E84-426E-40DD-AFC4-6F175D3DCCD1}">
            <a14:hiddenFill xmlns:a14="http://schemas.microsoft.com/office/drawing/2010/main" xmlns="">
              <a:noFill/>
            </a14:hiddenFill>
          </a:ext>
        </a:extLst>
      </xdr:spPr>
    </xdr:cxnSp>
    <xdr:clientData/>
  </xdr:twoCellAnchor>
  <xdr:twoCellAnchor>
    <xdr:from>
      <xdr:col>4</xdr:col>
      <xdr:colOff>628650</xdr:colOff>
      <xdr:row>100</xdr:row>
      <xdr:rowOff>9525</xdr:rowOff>
    </xdr:from>
    <xdr:to>
      <xdr:col>4</xdr:col>
      <xdr:colOff>628650</xdr:colOff>
      <xdr:row>104</xdr:row>
      <xdr:rowOff>28575</xdr:rowOff>
    </xdr:to>
    <xdr:sp macro="" textlink="">
      <xdr:nvSpPr>
        <xdr:cNvPr id="11" name="Line 246"/>
        <xdr:cNvSpPr>
          <a:spLocks noChangeShapeType="1"/>
        </xdr:cNvSpPr>
      </xdr:nvSpPr>
      <xdr:spPr bwMode="auto">
        <a:xfrm>
          <a:off x="6162675" y="18354675"/>
          <a:ext cx="0" cy="590550"/>
        </a:xfrm>
        <a:prstGeom prst="line">
          <a:avLst/>
        </a:prstGeom>
        <a:noFill/>
        <a:ln w="19050">
          <a:solidFill>
            <a:srgbClr val="FF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476250</xdr:colOff>
      <xdr:row>104</xdr:row>
      <xdr:rowOff>38100</xdr:rowOff>
    </xdr:from>
    <xdr:to>
      <xdr:col>4</xdr:col>
      <xdr:colOff>638175</xdr:colOff>
      <xdr:row>104</xdr:row>
      <xdr:rowOff>38100</xdr:rowOff>
    </xdr:to>
    <xdr:sp macro="" textlink="">
      <xdr:nvSpPr>
        <xdr:cNvPr id="12" name="Line 247"/>
        <xdr:cNvSpPr>
          <a:spLocks noChangeShapeType="1"/>
        </xdr:cNvSpPr>
      </xdr:nvSpPr>
      <xdr:spPr bwMode="auto">
        <a:xfrm flipH="1">
          <a:off x="6010275" y="18954750"/>
          <a:ext cx="161925" cy="0"/>
        </a:xfrm>
        <a:prstGeom prst="line">
          <a:avLst/>
        </a:prstGeom>
        <a:noFill/>
        <a:ln w="19050">
          <a:solidFill>
            <a:srgbClr val="FF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447675</xdr:colOff>
      <xdr:row>111</xdr:row>
      <xdr:rowOff>28575</xdr:rowOff>
    </xdr:from>
    <xdr:to>
      <xdr:col>2</xdr:col>
      <xdr:colOff>428625</xdr:colOff>
      <xdr:row>116</xdr:row>
      <xdr:rowOff>47625</xdr:rowOff>
    </xdr:to>
    <xdr:sp macro="" textlink="">
      <xdr:nvSpPr>
        <xdr:cNvPr id="13" name="AutoShape 248"/>
        <xdr:cNvSpPr>
          <a:spLocks noChangeArrowheads="1"/>
        </xdr:cNvSpPr>
      </xdr:nvSpPr>
      <xdr:spPr bwMode="auto">
        <a:xfrm>
          <a:off x="447675" y="19945350"/>
          <a:ext cx="2238375" cy="733425"/>
        </a:xfrm>
        <a:prstGeom prst="flowChartAlternateProcess">
          <a:avLst/>
        </a:prstGeom>
        <a:noFill/>
        <a:ln w="12700" algn="ctr">
          <a:solidFill>
            <a:srgbClr val="808080"/>
          </a:solidFill>
          <a:miter lim="800000"/>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2</xdr:col>
      <xdr:colOff>266700</xdr:colOff>
      <xdr:row>135</xdr:row>
      <xdr:rowOff>47625</xdr:rowOff>
    </xdr:from>
    <xdr:to>
      <xdr:col>2</xdr:col>
      <xdr:colOff>266700</xdr:colOff>
      <xdr:row>140</xdr:row>
      <xdr:rowOff>104775</xdr:rowOff>
    </xdr:to>
    <xdr:sp macro="" textlink="">
      <xdr:nvSpPr>
        <xdr:cNvPr id="14" name="Line 249"/>
        <xdr:cNvSpPr>
          <a:spLocks noChangeShapeType="1"/>
        </xdr:cNvSpPr>
      </xdr:nvSpPr>
      <xdr:spPr bwMode="auto">
        <a:xfrm>
          <a:off x="2524125" y="23393400"/>
          <a:ext cx="0" cy="771525"/>
        </a:xfrm>
        <a:prstGeom prst="line">
          <a:avLst/>
        </a:prstGeom>
        <a:noFill/>
        <a:ln w="19050">
          <a:solidFill>
            <a:srgbClr val="80808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504825</xdr:colOff>
      <xdr:row>74</xdr:row>
      <xdr:rowOff>66675</xdr:rowOff>
    </xdr:from>
    <xdr:to>
      <xdr:col>2</xdr:col>
      <xdr:colOff>133350</xdr:colOff>
      <xdr:row>79</xdr:row>
      <xdr:rowOff>66675</xdr:rowOff>
    </xdr:to>
    <xdr:sp macro="" textlink="">
      <xdr:nvSpPr>
        <xdr:cNvPr id="5363" name="AutoShape 250"/>
        <xdr:cNvSpPr>
          <a:spLocks noChangeArrowheads="1"/>
        </xdr:cNvSpPr>
      </xdr:nvSpPr>
      <xdr:spPr bwMode="auto">
        <a:xfrm>
          <a:off x="504825" y="14697075"/>
          <a:ext cx="1885950" cy="714375"/>
        </a:xfrm>
        <a:prstGeom prst="flowChartAlternateProcess">
          <a:avLst/>
        </a:prstGeom>
        <a:noFill/>
        <a:ln w="12700" algn="ctr">
          <a:solidFill>
            <a:srgbClr val="808080"/>
          </a:solidFill>
          <a:miter lim="800000"/>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0</xdr:col>
      <xdr:colOff>533400</xdr:colOff>
      <xdr:row>82</xdr:row>
      <xdr:rowOff>38100</xdr:rowOff>
    </xdr:from>
    <xdr:to>
      <xdr:col>2</xdr:col>
      <xdr:colOff>161925</xdr:colOff>
      <xdr:row>87</xdr:row>
      <xdr:rowOff>38100</xdr:rowOff>
    </xdr:to>
    <xdr:sp macro="" textlink="">
      <xdr:nvSpPr>
        <xdr:cNvPr id="5364" name="AutoShape 251"/>
        <xdr:cNvSpPr>
          <a:spLocks noChangeArrowheads="1"/>
        </xdr:cNvSpPr>
      </xdr:nvSpPr>
      <xdr:spPr bwMode="auto">
        <a:xfrm>
          <a:off x="533400" y="15811500"/>
          <a:ext cx="1885950" cy="714375"/>
        </a:xfrm>
        <a:prstGeom prst="flowChartAlternateProcess">
          <a:avLst/>
        </a:prstGeom>
        <a:noFill/>
        <a:ln w="12700" algn="ctr">
          <a:solidFill>
            <a:srgbClr val="808080"/>
          </a:solidFill>
          <a:miter lim="800000"/>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0</xdr:col>
      <xdr:colOff>180975</xdr:colOff>
      <xdr:row>114</xdr:row>
      <xdr:rowOff>76200</xdr:rowOff>
    </xdr:from>
    <xdr:to>
      <xdr:col>0</xdr:col>
      <xdr:colOff>419100</xdr:colOff>
      <xdr:row>114</xdr:row>
      <xdr:rowOff>76200</xdr:rowOff>
    </xdr:to>
    <xdr:sp macro="" textlink="">
      <xdr:nvSpPr>
        <xdr:cNvPr id="5365" name="Line 252"/>
        <xdr:cNvSpPr>
          <a:spLocks noChangeShapeType="1"/>
        </xdr:cNvSpPr>
      </xdr:nvSpPr>
      <xdr:spPr bwMode="auto">
        <a:xfrm flipH="1">
          <a:off x="180975" y="20421600"/>
          <a:ext cx="238125" cy="0"/>
        </a:xfrm>
        <a:prstGeom prst="line">
          <a:avLst/>
        </a:prstGeom>
        <a:noFill/>
        <a:ln w="19050">
          <a:solidFill>
            <a:srgbClr val="80808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180975</xdr:colOff>
      <xdr:row>114</xdr:row>
      <xdr:rowOff>66675</xdr:rowOff>
    </xdr:from>
    <xdr:to>
      <xdr:col>0</xdr:col>
      <xdr:colOff>180975</xdr:colOff>
      <xdr:row>132</xdr:row>
      <xdr:rowOff>38100</xdr:rowOff>
    </xdr:to>
    <xdr:sp macro="" textlink="">
      <xdr:nvSpPr>
        <xdr:cNvPr id="5366" name="Line 253"/>
        <xdr:cNvSpPr>
          <a:spLocks noChangeShapeType="1"/>
        </xdr:cNvSpPr>
      </xdr:nvSpPr>
      <xdr:spPr bwMode="auto">
        <a:xfrm>
          <a:off x="180975" y="20412075"/>
          <a:ext cx="0" cy="2543175"/>
        </a:xfrm>
        <a:prstGeom prst="line">
          <a:avLst/>
        </a:prstGeom>
        <a:noFill/>
        <a:ln w="19050">
          <a:solidFill>
            <a:srgbClr val="80808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190500</xdr:colOff>
      <xdr:row>132</xdr:row>
      <xdr:rowOff>47625</xdr:rowOff>
    </xdr:from>
    <xdr:to>
      <xdr:col>0</xdr:col>
      <xdr:colOff>638175</xdr:colOff>
      <xdr:row>132</xdr:row>
      <xdr:rowOff>47625</xdr:rowOff>
    </xdr:to>
    <xdr:sp macro="" textlink="">
      <xdr:nvSpPr>
        <xdr:cNvPr id="5367" name="Line 254"/>
        <xdr:cNvSpPr>
          <a:spLocks noChangeShapeType="1"/>
        </xdr:cNvSpPr>
      </xdr:nvSpPr>
      <xdr:spPr bwMode="auto">
        <a:xfrm>
          <a:off x="190500" y="22964775"/>
          <a:ext cx="447675" cy="0"/>
        </a:xfrm>
        <a:prstGeom prst="line">
          <a:avLst/>
        </a:prstGeom>
        <a:noFill/>
        <a:ln w="19050">
          <a:solidFill>
            <a:srgbClr val="80808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876300</xdr:colOff>
      <xdr:row>124</xdr:row>
      <xdr:rowOff>114300</xdr:rowOff>
    </xdr:from>
    <xdr:to>
      <xdr:col>1</xdr:col>
      <xdr:colOff>876300</xdr:colOff>
      <xdr:row>126</xdr:row>
      <xdr:rowOff>57150</xdr:rowOff>
    </xdr:to>
    <xdr:sp macro="" textlink="">
      <xdr:nvSpPr>
        <xdr:cNvPr id="5368" name="Line 255"/>
        <xdr:cNvSpPr>
          <a:spLocks noChangeShapeType="1"/>
        </xdr:cNvSpPr>
      </xdr:nvSpPr>
      <xdr:spPr bwMode="auto">
        <a:xfrm>
          <a:off x="2114550" y="21888450"/>
          <a:ext cx="0" cy="228600"/>
        </a:xfrm>
        <a:prstGeom prst="line">
          <a:avLst/>
        </a:prstGeom>
        <a:noFill/>
        <a:ln w="19050">
          <a:solidFill>
            <a:srgbClr val="80808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876300</xdr:colOff>
      <xdr:row>126</xdr:row>
      <xdr:rowOff>57150</xdr:rowOff>
    </xdr:from>
    <xdr:to>
      <xdr:col>2</xdr:col>
      <xdr:colOff>1276350</xdr:colOff>
      <xdr:row>126</xdr:row>
      <xdr:rowOff>57150</xdr:rowOff>
    </xdr:to>
    <xdr:sp macro="" textlink="">
      <xdr:nvSpPr>
        <xdr:cNvPr id="5369" name="Line 256"/>
        <xdr:cNvSpPr>
          <a:spLocks noChangeShapeType="1"/>
        </xdr:cNvSpPr>
      </xdr:nvSpPr>
      <xdr:spPr bwMode="auto">
        <a:xfrm>
          <a:off x="2114550" y="22117050"/>
          <a:ext cx="1419225" cy="0"/>
        </a:xfrm>
        <a:prstGeom prst="line">
          <a:avLst/>
        </a:prstGeom>
        <a:noFill/>
        <a:ln w="19050">
          <a:solidFill>
            <a:srgbClr val="808080"/>
          </a:solidFill>
          <a:round/>
          <a:headEnd/>
          <a:tailEnd/>
        </a:ln>
        <a:extLst>
          <a:ext uri="{909E8E84-426E-40DD-AFC4-6F175D3DCCD1}">
            <a14:hiddenFill xmlns:a14="http://schemas.microsoft.com/office/drawing/2010/main" xmlns="">
              <a:noFill/>
            </a14:hiddenFill>
          </a:ext>
        </a:extLst>
      </xdr:spPr>
    </xdr:sp>
    <xdr:clientData/>
  </xdr:twoCellAnchor>
  <xdr:twoCellAnchor>
    <xdr:from>
      <xdr:col>2</xdr:col>
      <xdr:colOff>1276350</xdr:colOff>
      <xdr:row>126</xdr:row>
      <xdr:rowOff>57150</xdr:rowOff>
    </xdr:from>
    <xdr:to>
      <xdr:col>2</xdr:col>
      <xdr:colOff>1276350</xdr:colOff>
      <xdr:row>129</xdr:row>
      <xdr:rowOff>104775</xdr:rowOff>
    </xdr:to>
    <xdr:sp macro="" textlink="">
      <xdr:nvSpPr>
        <xdr:cNvPr id="5370" name="Line 257"/>
        <xdr:cNvSpPr>
          <a:spLocks noChangeShapeType="1"/>
        </xdr:cNvSpPr>
      </xdr:nvSpPr>
      <xdr:spPr bwMode="auto">
        <a:xfrm>
          <a:off x="3533775" y="22117050"/>
          <a:ext cx="0" cy="476250"/>
        </a:xfrm>
        <a:prstGeom prst="line">
          <a:avLst/>
        </a:prstGeom>
        <a:noFill/>
        <a:ln w="19050">
          <a:solidFill>
            <a:srgbClr val="80808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2</xdr:col>
      <xdr:colOff>390525</xdr:colOff>
      <xdr:row>142</xdr:row>
      <xdr:rowOff>76200</xdr:rowOff>
    </xdr:from>
    <xdr:to>
      <xdr:col>2</xdr:col>
      <xdr:colOff>1200150</xdr:colOff>
      <xdr:row>148</xdr:row>
      <xdr:rowOff>47625</xdr:rowOff>
    </xdr:to>
    <xdr:sp macro="" textlink="">
      <xdr:nvSpPr>
        <xdr:cNvPr id="5378" name="Rectangle 258">
          <a:hlinkClick xmlns:r="http://schemas.openxmlformats.org/officeDocument/2006/relationships" r:id="rId27"/>
        </xdr:cNvPr>
        <xdr:cNvSpPr>
          <a:spLocks noChangeArrowheads="1"/>
        </xdr:cNvSpPr>
      </xdr:nvSpPr>
      <xdr:spPr bwMode="auto">
        <a:xfrm>
          <a:off x="2647950" y="24650700"/>
          <a:ext cx="80962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O2.1</a:t>
          </a:r>
        </a:p>
        <a:p>
          <a:pPr algn="l" rtl="0">
            <a:defRPr sz="1000"/>
          </a:pPr>
          <a:r>
            <a:rPr lang="en-CA" sz="800" b="1" i="0" u="none" strike="noStrike" baseline="0">
              <a:solidFill>
                <a:srgbClr val="000000"/>
              </a:solidFill>
              <a:latin typeface="Arial"/>
              <a:cs typeface="Arial"/>
            </a:rPr>
            <a:t>Line Transformer PLCC Adjustment</a:t>
          </a:r>
        </a:p>
      </xdr:txBody>
    </xdr:sp>
    <xdr:clientData/>
  </xdr:twoCellAnchor>
  <xdr:twoCellAnchor>
    <xdr:from>
      <xdr:col>2</xdr:col>
      <xdr:colOff>1457325</xdr:colOff>
      <xdr:row>142</xdr:row>
      <xdr:rowOff>76200</xdr:rowOff>
    </xdr:from>
    <xdr:to>
      <xdr:col>3</xdr:col>
      <xdr:colOff>390525</xdr:colOff>
      <xdr:row>148</xdr:row>
      <xdr:rowOff>47625</xdr:rowOff>
    </xdr:to>
    <xdr:sp macro="" textlink="">
      <xdr:nvSpPr>
        <xdr:cNvPr id="5379" name="Rectangle 259">
          <a:hlinkClick xmlns:r="http://schemas.openxmlformats.org/officeDocument/2006/relationships" r:id="rId28"/>
        </xdr:cNvPr>
        <xdr:cNvSpPr>
          <a:spLocks noChangeArrowheads="1"/>
        </xdr:cNvSpPr>
      </xdr:nvSpPr>
      <xdr:spPr bwMode="auto">
        <a:xfrm>
          <a:off x="3714750" y="24650700"/>
          <a:ext cx="94297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O2.2</a:t>
          </a:r>
        </a:p>
        <a:p>
          <a:pPr algn="l" rtl="0">
            <a:defRPr sz="1000"/>
          </a:pPr>
          <a:r>
            <a:rPr lang="en-CA" sz="800" b="1" i="0" u="none" strike="noStrike" baseline="0">
              <a:solidFill>
                <a:srgbClr val="000000"/>
              </a:solidFill>
              <a:latin typeface="Arial"/>
              <a:cs typeface="Arial"/>
            </a:rPr>
            <a:t>Primary Cost PLCC Adjustment</a:t>
          </a:r>
        </a:p>
      </xdr:txBody>
    </xdr:sp>
    <xdr:clientData/>
  </xdr:twoCellAnchor>
  <xdr:twoCellAnchor>
    <xdr:from>
      <xdr:col>3</xdr:col>
      <xdr:colOff>600075</xdr:colOff>
      <xdr:row>142</xdr:row>
      <xdr:rowOff>76200</xdr:rowOff>
    </xdr:from>
    <xdr:to>
      <xdr:col>4</xdr:col>
      <xdr:colOff>142875</xdr:colOff>
      <xdr:row>148</xdr:row>
      <xdr:rowOff>47625</xdr:rowOff>
    </xdr:to>
    <xdr:sp macro="" textlink="">
      <xdr:nvSpPr>
        <xdr:cNvPr id="5380" name="Rectangle 260">
          <a:hlinkClick xmlns:r="http://schemas.openxmlformats.org/officeDocument/2006/relationships" r:id="rId29"/>
        </xdr:cNvPr>
        <xdr:cNvSpPr>
          <a:spLocks noChangeArrowheads="1"/>
        </xdr:cNvSpPr>
      </xdr:nvSpPr>
      <xdr:spPr bwMode="auto">
        <a:xfrm>
          <a:off x="4867275" y="24650700"/>
          <a:ext cx="80962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O2.3</a:t>
          </a:r>
        </a:p>
        <a:p>
          <a:pPr algn="l" rtl="0">
            <a:defRPr sz="1000"/>
          </a:pPr>
          <a:r>
            <a:rPr lang="en-CA" sz="800" b="1" i="0" u="none" strike="noStrike" baseline="0">
              <a:solidFill>
                <a:srgbClr val="000000"/>
              </a:solidFill>
              <a:latin typeface="Arial"/>
              <a:cs typeface="Arial"/>
            </a:rPr>
            <a:t>Secondary Cost PLCC Adjustment</a:t>
          </a:r>
        </a:p>
      </xdr:txBody>
    </xdr:sp>
    <xdr:clientData/>
  </xdr:twoCellAnchor>
  <xdr:twoCellAnchor>
    <xdr:from>
      <xdr:col>0</xdr:col>
      <xdr:colOff>628650</xdr:colOff>
      <xdr:row>157</xdr:row>
      <xdr:rowOff>47625</xdr:rowOff>
    </xdr:from>
    <xdr:to>
      <xdr:col>1</xdr:col>
      <xdr:colOff>114300</xdr:colOff>
      <xdr:row>163</xdr:row>
      <xdr:rowOff>19050</xdr:rowOff>
    </xdr:to>
    <xdr:sp macro="" textlink="">
      <xdr:nvSpPr>
        <xdr:cNvPr id="77" name="Rectangle 242">
          <a:hlinkClick xmlns:r="http://schemas.openxmlformats.org/officeDocument/2006/relationships" r:id="rId30"/>
        </xdr:cNvPr>
        <xdr:cNvSpPr>
          <a:spLocks noChangeArrowheads="1"/>
        </xdr:cNvSpPr>
      </xdr:nvSpPr>
      <xdr:spPr bwMode="auto">
        <a:xfrm>
          <a:off x="628650" y="27231975"/>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800" b="1" i="0" u="none" strike="noStrike" baseline="0">
              <a:solidFill>
                <a:srgbClr val="000000"/>
              </a:solidFill>
              <a:latin typeface="Arial"/>
              <a:cs typeface="Arial"/>
            </a:rPr>
            <a:t>O3.6</a:t>
          </a:r>
        </a:p>
        <a:p>
          <a:pPr algn="l" rtl="0">
            <a:defRPr sz="1000"/>
          </a:pPr>
          <a:r>
            <a:rPr lang="en-CA" sz="800" b="1" i="0" u="none" strike="noStrike" baseline="0">
              <a:solidFill>
                <a:srgbClr val="000000"/>
              </a:solidFill>
              <a:latin typeface="Arial"/>
              <a:cs typeface="Arial"/>
            </a:rPr>
            <a:t>MicroFIT Charges</a:t>
          </a:r>
        </a:p>
      </xdr:txBody>
    </xdr:sp>
    <xdr:clientData/>
  </xdr:twoCellAnchor>
  <xdr:twoCellAnchor>
    <xdr:from>
      <xdr:col>1</xdr:col>
      <xdr:colOff>819150</xdr:colOff>
      <xdr:row>102</xdr:row>
      <xdr:rowOff>19051</xdr:rowOff>
    </xdr:from>
    <xdr:to>
      <xdr:col>2</xdr:col>
      <xdr:colOff>409575</xdr:colOff>
      <xdr:row>106</xdr:row>
      <xdr:rowOff>100177</xdr:rowOff>
    </xdr:to>
    <xdr:sp macro="" textlink="">
      <xdr:nvSpPr>
        <xdr:cNvPr id="78" name="Rectangle 224">
          <a:hlinkClick xmlns:r="http://schemas.openxmlformats.org/officeDocument/2006/relationships" r:id="rId31"/>
        </xdr:cNvPr>
        <xdr:cNvSpPr>
          <a:spLocks noChangeArrowheads="1"/>
        </xdr:cNvSpPr>
      </xdr:nvSpPr>
      <xdr:spPr bwMode="auto">
        <a:xfrm>
          <a:off x="2057400" y="19345276"/>
          <a:ext cx="609600" cy="652626"/>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I6.1</a:t>
          </a:r>
        </a:p>
        <a:p>
          <a:pPr algn="l" rtl="0">
            <a:defRPr sz="1000"/>
          </a:pPr>
          <a:r>
            <a:rPr lang="en-CA" sz="1000" b="1" i="0" u="none" strike="noStrike" baseline="0">
              <a:solidFill>
                <a:srgbClr val="000000"/>
              </a:solidFill>
              <a:latin typeface="Arial"/>
              <a:cs typeface="Arial"/>
            </a:rPr>
            <a:t>Revenue</a:t>
          </a:r>
        </a:p>
        <a:p>
          <a:pPr algn="l" rtl="0">
            <a:defRPr sz="1000"/>
          </a:pPr>
          <a:endParaRPr lang="en-CA" sz="1000" b="1" i="0" u="none" strike="noStrike" baseline="0">
            <a:solidFill>
              <a:srgbClr val="000000"/>
            </a:solidFill>
            <a:latin typeface="Arial"/>
            <a:cs typeface="Arial"/>
          </a:endParaRPr>
        </a:p>
        <a:p>
          <a:pPr algn="l" rtl="0">
            <a:defRPr sz="1000"/>
          </a:pPr>
          <a:endParaRPr lang="en-CA" sz="1000" b="1" i="0" u="none" strike="noStrike" baseline="0">
            <a:solidFill>
              <a:srgbClr val="000000"/>
            </a:solidFill>
            <a:latin typeface="Arial"/>
            <a:cs typeface="Arial"/>
          </a:endParaRPr>
        </a:p>
      </xdr:txBody>
    </xdr:sp>
    <xdr:clientData/>
  </xdr:twoCellAnchor>
  <xdr:twoCellAnchor>
    <xdr:from>
      <xdr:col>1</xdr:col>
      <xdr:colOff>19050</xdr:colOff>
      <xdr:row>102</xdr:row>
      <xdr:rowOff>19051</xdr:rowOff>
    </xdr:from>
    <xdr:to>
      <xdr:col>1</xdr:col>
      <xdr:colOff>742950</xdr:colOff>
      <xdr:row>106</xdr:row>
      <xdr:rowOff>100177</xdr:rowOff>
    </xdr:to>
    <xdr:sp macro="" textlink="">
      <xdr:nvSpPr>
        <xdr:cNvPr id="79" name="Rectangle 224">
          <a:hlinkClick xmlns:r="http://schemas.openxmlformats.org/officeDocument/2006/relationships" r:id="rId32"/>
        </xdr:cNvPr>
        <xdr:cNvSpPr>
          <a:spLocks noChangeArrowheads="1"/>
        </xdr:cNvSpPr>
      </xdr:nvSpPr>
      <xdr:spPr bwMode="auto">
        <a:xfrm>
          <a:off x="1257300" y="19345276"/>
          <a:ext cx="723900" cy="652626"/>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I5 .2</a:t>
          </a:r>
        </a:p>
        <a:p>
          <a:pPr algn="l" rtl="0">
            <a:defRPr sz="1000"/>
          </a:pPr>
          <a:r>
            <a:rPr lang="en-CA" sz="1000" b="1" i="0" u="none" strike="noStrike" baseline="0">
              <a:solidFill>
                <a:srgbClr val="000000"/>
              </a:solidFill>
              <a:latin typeface="Arial"/>
              <a:cs typeface="Arial"/>
            </a:rPr>
            <a:t>Weighting Factors</a:t>
          </a:r>
        </a:p>
        <a:p>
          <a:pPr algn="l" rtl="0">
            <a:defRPr sz="1000"/>
          </a:pPr>
          <a:endParaRPr lang="en-CA" sz="1000" b="1" i="0" u="none" strike="noStrike" baseline="0">
            <a:solidFill>
              <a:srgbClr val="000000"/>
            </a:solidFill>
            <a:latin typeface="Arial"/>
            <a:cs typeface="Arial"/>
          </a:endParaRPr>
        </a:p>
        <a:p>
          <a:pPr algn="l" rtl="0">
            <a:defRPr sz="1000"/>
          </a:pPr>
          <a:endParaRPr lang="en-CA" sz="1000" b="1" i="0" u="none" strike="noStrike" baseline="0">
            <a:solidFill>
              <a:srgbClr val="000000"/>
            </a:solidFill>
            <a:latin typeface="Arial"/>
            <a:cs typeface="Arial"/>
          </a:endParaRPr>
        </a:p>
      </xdr:txBody>
    </xdr:sp>
    <xdr:clientData/>
  </xdr:twoCellAnchor>
  <xdr:twoCellAnchor editAs="absolute">
    <xdr:from>
      <xdr:col>0</xdr:col>
      <xdr:colOff>47625</xdr:colOff>
      <xdr:row>0</xdr:row>
      <xdr:rowOff>0</xdr:rowOff>
    </xdr:from>
    <xdr:to>
      <xdr:col>7</xdr:col>
      <xdr:colOff>646870</xdr:colOff>
      <xdr:row>2</xdr:row>
      <xdr:rowOff>9524</xdr:rowOff>
    </xdr:to>
    <xdr:grpSp>
      <xdr:nvGrpSpPr>
        <xdr:cNvPr id="80" name="Group 79"/>
        <xdr:cNvGrpSpPr/>
      </xdr:nvGrpSpPr>
      <xdr:grpSpPr>
        <a:xfrm>
          <a:off x="47625" y="0"/>
          <a:ext cx="8857420" cy="1924049"/>
          <a:chOff x="9524" y="19051"/>
          <a:chExt cx="8537711" cy="1924049"/>
        </a:xfrm>
      </xdr:grpSpPr>
      <xdr:pic>
        <xdr:nvPicPr>
          <xdr:cNvPr id="81" name="Picture 80"/>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2" name="Picture 81"/>
          <xdr:cNvPicPr>
            <a:picLocks noChangeAspect="1" noChangeArrowheads="1"/>
          </xdr:cNvPicPr>
        </xdr:nvPicPr>
        <xdr:blipFill rotWithShape="1">
          <a:blip xmlns:r="http://schemas.openxmlformats.org/officeDocument/2006/relationships" r:embed="rId34"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83" name="Rectangle 82"/>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9</xdr:col>
      <xdr:colOff>142045</xdr:colOff>
      <xdr:row>3</xdr:row>
      <xdr:rowOff>133349</xdr:rowOff>
    </xdr:to>
    <xdr:grpSp>
      <xdr:nvGrpSpPr>
        <xdr:cNvPr id="3" name="Group 2"/>
        <xdr:cNvGrpSpPr/>
      </xdr:nvGrpSpPr>
      <xdr:grpSpPr>
        <a:xfrm>
          <a:off x="0" y="9525"/>
          <a:ext cx="8857420" cy="1924049"/>
          <a:chOff x="9524" y="19051"/>
          <a:chExt cx="8537711" cy="1924049"/>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5" name="Pictur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6" name="Rectangle 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389695</xdr:colOff>
      <xdr:row>3</xdr:row>
      <xdr:rowOff>114299</xdr:rowOff>
    </xdr:to>
    <xdr:grpSp>
      <xdr:nvGrpSpPr>
        <xdr:cNvPr id="3" name="Group 2"/>
        <xdr:cNvGrpSpPr/>
      </xdr:nvGrpSpPr>
      <xdr:grpSpPr>
        <a:xfrm>
          <a:off x="0" y="0"/>
          <a:ext cx="8857420" cy="1924049"/>
          <a:chOff x="9524" y="19051"/>
          <a:chExt cx="8537711" cy="1924049"/>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5" name="Pictur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6" name="Rectangle 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28575</xdr:colOff>
      <xdr:row>0</xdr:row>
      <xdr:rowOff>0</xdr:rowOff>
    </xdr:from>
    <xdr:to>
      <xdr:col>9</xdr:col>
      <xdr:colOff>437320</xdr:colOff>
      <xdr:row>3</xdr:row>
      <xdr:rowOff>85724</xdr:rowOff>
    </xdr:to>
    <xdr:grpSp>
      <xdr:nvGrpSpPr>
        <xdr:cNvPr id="3" name="Group 2"/>
        <xdr:cNvGrpSpPr/>
      </xdr:nvGrpSpPr>
      <xdr:grpSpPr>
        <a:xfrm>
          <a:off x="28575" y="0"/>
          <a:ext cx="8857420" cy="1924049"/>
          <a:chOff x="9524" y="19051"/>
          <a:chExt cx="8537711" cy="1924049"/>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5" name="Pictur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6" name="Rectangle 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19050</xdr:colOff>
      <xdr:row>0</xdr:row>
      <xdr:rowOff>0</xdr:rowOff>
    </xdr:from>
    <xdr:to>
      <xdr:col>8</xdr:col>
      <xdr:colOff>37270</xdr:colOff>
      <xdr:row>3</xdr:row>
      <xdr:rowOff>219074</xdr:rowOff>
    </xdr:to>
    <xdr:grpSp>
      <xdr:nvGrpSpPr>
        <xdr:cNvPr id="3" name="Group 2"/>
        <xdr:cNvGrpSpPr/>
      </xdr:nvGrpSpPr>
      <xdr:grpSpPr>
        <a:xfrm>
          <a:off x="19050" y="0"/>
          <a:ext cx="8857420" cy="1924049"/>
          <a:chOff x="9524" y="19051"/>
          <a:chExt cx="8537711" cy="1924049"/>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5" name="Pictur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6" name="Rectangle 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180975</xdr:colOff>
      <xdr:row>5</xdr:row>
      <xdr:rowOff>66675</xdr:rowOff>
    </xdr:from>
    <xdr:to>
      <xdr:col>2</xdr:col>
      <xdr:colOff>523875</xdr:colOff>
      <xdr:row>8</xdr:row>
      <xdr:rowOff>57150</xdr:rowOff>
    </xdr:to>
    <xdr:grpSp>
      <xdr:nvGrpSpPr>
        <xdr:cNvPr id="49154" name="Group 1"/>
        <xdr:cNvGrpSpPr>
          <a:grpSpLocks/>
        </xdr:cNvGrpSpPr>
      </xdr:nvGrpSpPr>
      <xdr:grpSpPr bwMode="auto">
        <a:xfrm>
          <a:off x="180975" y="2514600"/>
          <a:ext cx="4848225" cy="495300"/>
          <a:chOff x="11" y="147"/>
          <a:chExt cx="521" cy="83"/>
        </a:xfrm>
      </xdr:grpSpPr>
      <xdr:sp macro="" textlink="">
        <xdr:nvSpPr>
          <xdr:cNvPr id="49155"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 name="Text Box 9"/>
          <xdr:cNvSpPr txBox="1">
            <a:spLocks noChangeArrowheads="1"/>
          </xdr:cNvSpPr>
        </xdr:nvSpPr>
        <xdr:spPr bwMode="auto">
          <a:xfrm>
            <a:off x="24" y="152"/>
            <a:ext cx="486" cy="73"/>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More Instructions provided on the first tab in this workbook.</a:t>
            </a:r>
          </a:p>
          <a:p>
            <a:pPr algn="l" rtl="0">
              <a:defRPr sz="1000"/>
            </a:pPr>
            <a:endParaRPr lang="en-CA" sz="1000" b="1" i="0" u="none" strike="noStrike" baseline="0">
              <a:solidFill>
                <a:srgbClr val="000000"/>
              </a:solidFill>
              <a:latin typeface="Arial"/>
              <a:cs typeface="Arial"/>
            </a:endParaRPr>
          </a:p>
        </xdr:txBody>
      </xdr:sp>
    </xdr:grpSp>
    <xdr:clientData/>
  </xdr:twoCellAnchor>
  <xdr:twoCellAnchor editAs="absolute">
    <xdr:from>
      <xdr:col>0</xdr:col>
      <xdr:colOff>38100</xdr:colOff>
      <xdr:row>0</xdr:row>
      <xdr:rowOff>0</xdr:rowOff>
    </xdr:from>
    <xdr:to>
      <xdr:col>8</xdr:col>
      <xdr:colOff>494470</xdr:colOff>
      <xdr:row>2</xdr:row>
      <xdr:rowOff>533399</xdr:rowOff>
    </xdr:to>
    <xdr:grpSp>
      <xdr:nvGrpSpPr>
        <xdr:cNvPr id="6" name="Group 5"/>
        <xdr:cNvGrpSpPr/>
      </xdr:nvGrpSpPr>
      <xdr:grpSpPr>
        <a:xfrm>
          <a:off x="3810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942145</xdr:colOff>
      <xdr:row>3</xdr:row>
      <xdr:rowOff>57149</xdr:rowOff>
    </xdr:to>
    <xdr:grpSp>
      <xdr:nvGrpSpPr>
        <xdr:cNvPr id="3" name="Group 2"/>
        <xdr:cNvGrpSpPr/>
      </xdr:nvGrpSpPr>
      <xdr:grpSpPr>
        <a:xfrm>
          <a:off x="0" y="0"/>
          <a:ext cx="8857420" cy="1924049"/>
          <a:chOff x="9524" y="19051"/>
          <a:chExt cx="8537711" cy="1924049"/>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5" name="Pictur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6" name="Rectangle 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104775</xdr:colOff>
      <xdr:row>9</xdr:row>
      <xdr:rowOff>0</xdr:rowOff>
    </xdr:from>
    <xdr:to>
      <xdr:col>2</xdr:col>
      <xdr:colOff>495300</xdr:colOff>
      <xdr:row>15</xdr:row>
      <xdr:rowOff>171450</xdr:rowOff>
    </xdr:to>
    <xdr:grpSp>
      <xdr:nvGrpSpPr>
        <xdr:cNvPr id="16388" name="Group 7"/>
        <xdr:cNvGrpSpPr>
          <a:grpSpLocks/>
        </xdr:cNvGrpSpPr>
      </xdr:nvGrpSpPr>
      <xdr:grpSpPr bwMode="auto">
        <a:xfrm>
          <a:off x="104775" y="3162300"/>
          <a:ext cx="3857625" cy="1257300"/>
          <a:chOff x="11" y="147"/>
          <a:chExt cx="521" cy="83"/>
        </a:xfrm>
      </xdr:grpSpPr>
      <xdr:sp macro="" textlink="">
        <xdr:nvSpPr>
          <xdr:cNvPr id="16389"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16393" name="Text Box 9"/>
          <xdr:cNvSpPr txBox="1">
            <a:spLocks noChangeArrowheads="1"/>
          </xdr:cNvSpPr>
        </xdr:nvSpPr>
        <xdr:spPr bwMode="auto">
          <a:xfrm>
            <a:off x="24" y="152"/>
            <a:ext cx="498" cy="74"/>
          </a:xfrm>
          <a:prstGeom prst="rect">
            <a:avLst/>
          </a:prstGeom>
          <a:noFill/>
          <a:ln w="12700" algn="ctr">
            <a:noFill/>
            <a:miter lim="800000"/>
            <a:headEnd/>
            <a:tailEnd/>
          </a:ln>
          <a:effectLst/>
        </xdr:spPr>
        <xdr:txBody>
          <a:bodyPr vertOverflow="clip" wrap="square" lIns="36576" tIns="27432" rIns="0" bIns="0" anchor="t" upright="1"/>
          <a:lstStyle/>
          <a:p>
            <a:pPr algn="l" rtl="0">
              <a:defRPr sz="1000"/>
            </a:pPr>
            <a:r>
              <a:rPr lang="en-CA" sz="1200" b="1" i="0" u="none" strike="noStrike" baseline="0">
                <a:solidFill>
                  <a:srgbClr val="000000"/>
                </a:solidFill>
                <a:latin typeface="Arial"/>
                <a:cs typeface="Arial"/>
              </a:rPr>
              <a:t>Uniform System of Accounts -  Detail Accounts</a:t>
            </a:r>
          </a:p>
        </xdr:txBody>
      </xdr:sp>
    </xdr:grpSp>
    <xdr:clientData/>
  </xdr:twoCellAnchor>
  <xdr:twoCellAnchor editAs="absolute">
    <xdr:from>
      <xdr:col>0</xdr:col>
      <xdr:colOff>0</xdr:colOff>
      <xdr:row>0</xdr:row>
      <xdr:rowOff>0</xdr:rowOff>
    </xdr:from>
    <xdr:to>
      <xdr:col>6</xdr:col>
      <xdr:colOff>980245</xdr:colOff>
      <xdr:row>2</xdr:row>
      <xdr:rowOff>447674</xdr:rowOff>
    </xdr:to>
    <xdr:grpSp>
      <xdr:nvGrpSpPr>
        <xdr:cNvPr id="6" name="Group 5"/>
        <xdr:cNvGrpSpPr/>
      </xdr:nvGrpSpPr>
      <xdr:grpSpPr>
        <a:xfrm>
          <a:off x="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28575</xdr:colOff>
      <xdr:row>6</xdr:row>
      <xdr:rowOff>47625</xdr:rowOff>
    </xdr:from>
    <xdr:to>
      <xdr:col>2</xdr:col>
      <xdr:colOff>1009650</xdr:colOff>
      <xdr:row>17</xdr:row>
      <xdr:rowOff>9525</xdr:rowOff>
    </xdr:to>
    <xdr:grpSp>
      <xdr:nvGrpSpPr>
        <xdr:cNvPr id="22541" name="Group 16"/>
        <xdr:cNvGrpSpPr>
          <a:grpSpLocks/>
        </xdr:cNvGrpSpPr>
      </xdr:nvGrpSpPr>
      <xdr:grpSpPr bwMode="auto">
        <a:xfrm>
          <a:off x="28575" y="2438400"/>
          <a:ext cx="4514850" cy="1209675"/>
          <a:chOff x="11" y="147"/>
          <a:chExt cx="521" cy="83"/>
        </a:xfrm>
      </xdr:grpSpPr>
      <xdr:sp macro="" textlink="">
        <xdr:nvSpPr>
          <xdr:cNvPr id="22542" name="AutoShape 1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22546" name="Text Box 18"/>
          <xdr:cNvSpPr txBox="1">
            <a:spLocks noChangeArrowheads="1"/>
          </xdr:cNvSpPr>
        </xdr:nvSpPr>
        <xdr:spPr bwMode="auto">
          <a:xfrm>
            <a:off x="24" y="151"/>
            <a:ext cx="498"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Details: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Output Sheet Details How Various Composite Allocators are Derived</a:t>
            </a:r>
          </a:p>
          <a:p>
            <a:pPr algn="l" rtl="0">
              <a:defRPr sz="1000"/>
            </a:pPr>
            <a:endParaRPr lang="en-CA" sz="1000" b="1" i="0" u="none" strike="noStrike" baseline="0">
              <a:solidFill>
                <a:srgbClr val="000000"/>
              </a:solidFill>
              <a:latin typeface="Arial"/>
              <a:cs typeface="Arial"/>
            </a:endParaRPr>
          </a:p>
          <a:p>
            <a:pPr algn="l" rtl="0">
              <a:defRPr sz="1000"/>
            </a:pPr>
            <a:r>
              <a:rPr lang="en-CA" sz="1000" b="1" i="1" u="none" strike="noStrike" baseline="0">
                <a:solidFill>
                  <a:srgbClr val="000000"/>
                </a:solidFill>
                <a:latin typeface="Arial"/>
                <a:cs typeface="Arial"/>
              </a:rPr>
              <a:t>Demand Allocators can be found in columns C to AG</a:t>
            </a:r>
          </a:p>
          <a:p>
            <a:pPr algn="l" rtl="0">
              <a:defRPr sz="1000"/>
            </a:pPr>
            <a:r>
              <a:rPr lang="en-CA" sz="1000" b="1" i="1" u="none" strike="noStrike" baseline="0">
                <a:solidFill>
                  <a:srgbClr val="000000"/>
                </a:solidFill>
                <a:latin typeface="Arial"/>
                <a:cs typeface="Arial"/>
              </a:rPr>
              <a:t>Customer Allocators can be found in columns AJ to BN</a:t>
            </a:r>
          </a:p>
        </xdr:txBody>
      </xdr:sp>
    </xdr:grpSp>
    <xdr:clientData/>
  </xdr:twoCellAnchor>
  <xdr:twoCellAnchor editAs="absolute">
    <xdr:from>
      <xdr:col>0</xdr:col>
      <xdr:colOff>0</xdr:colOff>
      <xdr:row>0</xdr:row>
      <xdr:rowOff>0</xdr:rowOff>
    </xdr:from>
    <xdr:to>
      <xdr:col>11</xdr:col>
      <xdr:colOff>84895</xdr:colOff>
      <xdr:row>3</xdr:row>
      <xdr:rowOff>104774</xdr:rowOff>
    </xdr:to>
    <xdr:grpSp>
      <xdr:nvGrpSpPr>
        <xdr:cNvPr id="6" name="Group 5"/>
        <xdr:cNvGrpSpPr/>
      </xdr:nvGrpSpPr>
      <xdr:grpSpPr>
        <a:xfrm>
          <a:off x="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7</xdr:col>
      <xdr:colOff>608770</xdr:colOff>
      <xdr:row>4</xdr:row>
      <xdr:rowOff>19049</xdr:rowOff>
    </xdr:to>
    <xdr:grpSp>
      <xdr:nvGrpSpPr>
        <xdr:cNvPr id="3" name="Group 2"/>
        <xdr:cNvGrpSpPr/>
      </xdr:nvGrpSpPr>
      <xdr:grpSpPr>
        <a:xfrm>
          <a:off x="0" y="9525"/>
          <a:ext cx="8857420" cy="1924049"/>
          <a:chOff x="9524" y="19051"/>
          <a:chExt cx="8537711" cy="1924049"/>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5" name="Pictur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6" name="Rectangle 5"/>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6</xdr:row>
      <xdr:rowOff>28575</xdr:rowOff>
    </xdr:from>
    <xdr:to>
      <xdr:col>4</xdr:col>
      <xdr:colOff>314325</xdr:colOff>
      <xdr:row>9</xdr:row>
      <xdr:rowOff>133350</xdr:rowOff>
    </xdr:to>
    <xdr:grpSp>
      <xdr:nvGrpSpPr>
        <xdr:cNvPr id="23555" name="Group 6"/>
        <xdr:cNvGrpSpPr>
          <a:grpSpLocks/>
        </xdr:cNvGrpSpPr>
      </xdr:nvGrpSpPr>
      <xdr:grpSpPr bwMode="auto">
        <a:xfrm>
          <a:off x="66675" y="2571750"/>
          <a:ext cx="5124450" cy="533400"/>
          <a:chOff x="11" y="147"/>
          <a:chExt cx="521" cy="83"/>
        </a:xfrm>
      </xdr:grpSpPr>
      <xdr:sp macro="" textlink="">
        <xdr:nvSpPr>
          <xdr:cNvPr id="23556"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23560" name="Text Box 8"/>
          <xdr:cNvSpPr txBox="1">
            <a:spLocks noChangeArrowheads="1"/>
          </xdr:cNvSpPr>
        </xdr:nvSpPr>
        <xdr:spPr bwMode="auto">
          <a:xfrm>
            <a:off x="24" y="151"/>
            <a:ext cx="506"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This worksheet details how Density is derived and how Costs are Categorized.</a:t>
            </a:r>
          </a:p>
          <a:p>
            <a:pPr algn="l" rtl="0">
              <a:defRPr sz="1000"/>
            </a:pPr>
            <a:endParaRPr lang="en-CA" sz="1000" b="1" i="0" u="none" strike="noStrike" baseline="0">
              <a:solidFill>
                <a:srgbClr val="000000"/>
              </a:solidFill>
              <a:latin typeface="Arial"/>
              <a:cs typeface="Arial"/>
            </a:endParaRPr>
          </a:p>
          <a:p>
            <a:pPr algn="l" rtl="0">
              <a:defRPr sz="1000"/>
            </a:pPr>
            <a:endParaRPr lang="en-CA" sz="1000" b="1" i="0" u="none" strike="noStrike" baseline="0">
              <a:solidFill>
                <a:srgbClr val="000000"/>
              </a:solidFill>
              <a:latin typeface="Arial"/>
              <a:cs typeface="Arial"/>
            </a:endParaRPr>
          </a:p>
        </xdr:txBody>
      </xdr:sp>
    </xdr:grpSp>
    <xdr:clientData/>
  </xdr:twoCellAnchor>
  <xdr:twoCellAnchor editAs="absolute">
    <xdr:from>
      <xdr:col>0</xdr:col>
      <xdr:colOff>0</xdr:colOff>
      <xdr:row>0</xdr:row>
      <xdr:rowOff>19050</xdr:rowOff>
    </xdr:from>
    <xdr:to>
      <xdr:col>10</xdr:col>
      <xdr:colOff>37270</xdr:colOff>
      <xdr:row>2</xdr:row>
      <xdr:rowOff>438149</xdr:rowOff>
    </xdr:to>
    <xdr:grpSp>
      <xdr:nvGrpSpPr>
        <xdr:cNvPr id="6" name="Group 5"/>
        <xdr:cNvGrpSpPr/>
      </xdr:nvGrpSpPr>
      <xdr:grpSpPr>
        <a:xfrm>
          <a:off x="0" y="1905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6</xdr:row>
      <xdr:rowOff>57150</xdr:rowOff>
    </xdr:from>
    <xdr:to>
      <xdr:col>3</xdr:col>
      <xdr:colOff>923925</xdr:colOff>
      <xdr:row>12</xdr:row>
      <xdr:rowOff>66675</xdr:rowOff>
    </xdr:to>
    <xdr:grpSp>
      <xdr:nvGrpSpPr>
        <xdr:cNvPr id="4172" name="Group 71"/>
        <xdr:cNvGrpSpPr>
          <a:grpSpLocks/>
        </xdr:cNvGrpSpPr>
      </xdr:nvGrpSpPr>
      <xdr:grpSpPr bwMode="auto">
        <a:xfrm>
          <a:off x="66675" y="2517775"/>
          <a:ext cx="4897438" cy="882650"/>
          <a:chOff x="11" y="147"/>
          <a:chExt cx="521" cy="83"/>
        </a:xfrm>
      </xdr:grpSpPr>
      <xdr:sp macro="" textlink="">
        <xdr:nvSpPr>
          <xdr:cNvPr id="4179" name="AutoShape 72"/>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169" name="Text Box 73"/>
          <xdr:cNvSpPr txBox="1">
            <a:spLocks noChangeArrowheads="1"/>
          </xdr:cNvSpPr>
        </xdr:nvSpPr>
        <xdr:spPr bwMode="auto">
          <a:xfrm>
            <a:off x="24" y="151"/>
            <a:ext cx="498"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endParaRPr lang="en-CA" sz="1000" b="0" i="0"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0" u="none" strike="noStrike" baseline="0">
                <a:solidFill>
                  <a:srgbClr val="FF0000"/>
                </a:solidFill>
                <a:latin typeface="Arial"/>
                <a:cs typeface="Arial"/>
              </a:rPr>
              <a:t>Step 1:</a:t>
            </a:r>
            <a:r>
              <a:rPr lang="en-CA" sz="1000" b="0" i="0" u="none" strike="noStrike" baseline="0">
                <a:solidFill>
                  <a:srgbClr val="000000"/>
                </a:solidFill>
                <a:latin typeface="Arial"/>
                <a:cs typeface="Arial"/>
              </a:rPr>
              <a:t>  Please input identification of this Run in C15 and C17</a:t>
            </a: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0" u="none" strike="noStrike" baseline="0">
                <a:solidFill>
                  <a:srgbClr val="FF0000"/>
                </a:solidFill>
                <a:latin typeface="Arial"/>
                <a:cs typeface="Arial"/>
              </a:rPr>
              <a:t>Step 2:</a:t>
            </a:r>
            <a:r>
              <a:rPr lang="en-CA" sz="1000" b="0" i="0" u="none" strike="noStrike" baseline="0">
                <a:solidFill>
                  <a:srgbClr val="000000"/>
                </a:solidFill>
                <a:latin typeface="Arial"/>
                <a:cs typeface="Arial"/>
              </a:rPr>
              <a:t>  </a:t>
            </a:r>
            <a:r>
              <a:rPr lang="en-CA" sz="1000" b="0" i="0" baseline="0">
                <a:effectLst/>
                <a:latin typeface="+mn-lt"/>
                <a:ea typeface="+mn-ea"/>
                <a:cs typeface="+mn-cs"/>
              </a:rPr>
              <a:t>Please input your proposed rate classes.</a:t>
            </a:r>
            <a:endParaRPr lang="en-CA">
              <a:effectLst/>
            </a:endParaRPr>
          </a:p>
          <a:p>
            <a:pPr algn="l" rtl="0">
              <a:defRPr sz="1000"/>
            </a:pPr>
            <a:r>
              <a:rPr lang="en-CA" sz="1000" b="1" i="0" u="none" strike="noStrike" baseline="0">
                <a:solidFill>
                  <a:srgbClr val="FF0000"/>
                </a:solidFill>
                <a:latin typeface="Arial"/>
                <a:cs typeface="Arial"/>
              </a:rPr>
              <a:t>Step 3: </a:t>
            </a:r>
            <a:r>
              <a:rPr lang="en-CA" sz="1000" b="0" i="0" u="none" strike="noStrike" baseline="0">
                <a:solidFill>
                  <a:srgbClr val="000000"/>
                </a:solidFill>
                <a:latin typeface="Arial"/>
                <a:cs typeface="Arial"/>
              </a:rPr>
              <a:t> After all classes have been entered, Click the "Update" button in cell E41</a:t>
            </a:r>
          </a:p>
          <a:p>
            <a:pPr algn="l" rtl="0">
              <a:defRPr sz="1000"/>
            </a:pPr>
            <a:endParaRPr lang="en-CA" sz="1000" b="0" i="0" u="none" strike="noStrike" baseline="0">
              <a:solidFill>
                <a:srgbClr val="000000"/>
              </a:solidFill>
              <a:latin typeface="Arial"/>
              <a:cs typeface="Arial"/>
            </a:endParaRPr>
          </a:p>
        </xdr:txBody>
      </xdr:sp>
    </xdr:grpSp>
    <xdr:clientData/>
  </xdr:twoCellAnchor>
  <xdr:twoCellAnchor>
    <xdr:from>
      <xdr:col>1</xdr:col>
      <xdr:colOff>38100</xdr:colOff>
      <xdr:row>44</xdr:row>
      <xdr:rowOff>76200</xdr:rowOff>
    </xdr:from>
    <xdr:to>
      <xdr:col>5</xdr:col>
      <xdr:colOff>57150</xdr:colOff>
      <xdr:row>61</xdr:row>
      <xdr:rowOff>28575</xdr:rowOff>
    </xdr:to>
    <xdr:grpSp>
      <xdr:nvGrpSpPr>
        <xdr:cNvPr id="4174" name="Group 84"/>
        <xdr:cNvGrpSpPr>
          <a:grpSpLocks/>
        </xdr:cNvGrpSpPr>
      </xdr:nvGrpSpPr>
      <xdr:grpSpPr bwMode="auto">
        <a:xfrm>
          <a:off x="649288" y="6545263"/>
          <a:ext cx="6488112" cy="3190875"/>
          <a:chOff x="68" y="824"/>
          <a:chExt cx="681" cy="335"/>
        </a:xfrm>
      </xdr:grpSpPr>
      <xdr:sp macro="" textlink="">
        <xdr:nvSpPr>
          <xdr:cNvPr id="4175" name="AutoShape 81"/>
          <xdr:cNvSpPr>
            <a:spLocks noChangeArrowheads="1"/>
          </xdr:cNvSpPr>
        </xdr:nvSpPr>
        <xdr:spPr bwMode="auto">
          <a:xfrm>
            <a:off x="68" y="824"/>
            <a:ext cx="681" cy="335"/>
          </a:xfrm>
          <a:prstGeom prst="flowChartAlternateProcess">
            <a:avLst/>
          </a:prstGeom>
          <a:noFill/>
          <a:ln w="12700" algn="ctr">
            <a:solidFill>
              <a:srgbClr val="808080"/>
            </a:solidFill>
            <a:miter lim="800000"/>
            <a:headEnd/>
            <a:tailEnd/>
          </a:ln>
          <a:extLst>
            <a:ext uri="{909E8E84-426E-40DD-AFC4-6F175D3DCCD1}">
              <a14:hiddenFill xmlns:a14="http://schemas.microsoft.com/office/drawing/2010/main" xmlns="">
                <a:solidFill>
                  <a:srgbClr val="FFFFFF"/>
                </a:solidFill>
              </a14:hiddenFill>
            </a:ext>
          </a:extLst>
        </xdr:spPr>
      </xdr:sp>
      <xdr:sp macro="" textlink="">
        <xdr:nvSpPr>
          <xdr:cNvPr id="4176" name="Text Box 82"/>
          <xdr:cNvSpPr txBox="1">
            <a:spLocks noChangeArrowheads="1"/>
          </xdr:cNvSpPr>
        </xdr:nvSpPr>
        <xdr:spPr bwMode="auto">
          <a:xfrm>
            <a:off x="80" y="837"/>
            <a:ext cx="656" cy="30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2700" algn="ctr">
                <a:solidFill>
                  <a:srgbClr val="000000"/>
                </a:solidFill>
                <a:miter lim="800000"/>
                <a:headEnd/>
                <a:tailEnd/>
              </a14:hiddenLine>
            </a:ext>
          </a:extLst>
        </xdr:spPr>
        <xdr:txBody>
          <a:bodyPr/>
          <a:lstStyle/>
          <a:p>
            <a:r>
              <a:rPr lang="en-CA"/>
              <a:t>March 15, 2013.</a:t>
            </a:r>
          </a:p>
          <a:p>
            <a:r>
              <a:rPr lang="en-CA"/>
              <a:t>This version of the model was updated by Marc and Neil as the first step toward version 3.1.  It corrects for a shortcoming in Direct Allocation</a:t>
            </a:r>
            <a:r>
              <a:rPr lang="en-CA" baseline="0"/>
              <a:t> in previous versions, which was that overhead costs were not allocated proportionately with Direct Allocation.  In other words, the cost allocated to a class using Direct Allocaiton I9 was lower than if the same amount of cost was allocated 100% to the class by means of ordinary allocation using a sub-account in I3 and a separate allocator in E2.  The discrepancy had been noted before but became more of a focus as Dave Proctor was attempting to use it with Innisfil.</a:t>
            </a:r>
          </a:p>
          <a:p>
            <a:r>
              <a:rPr lang="en-CA" baseline="0"/>
              <a:t>Subsequent updates will be made in time for 2014 filers.  See presentation July 23 and later versions of 3.1 in this folder.</a:t>
            </a:r>
          </a:p>
          <a:p>
            <a:endParaRPr lang="en-CA" baseline="0"/>
          </a:p>
          <a:p>
            <a:r>
              <a:rPr lang="en-CA" baseline="0"/>
              <a:t>July 2, 2013</a:t>
            </a:r>
          </a:p>
          <a:p>
            <a:r>
              <a:rPr lang="en-CA" baseline="0"/>
              <a:t>Modifications to worksheet I3</a:t>
            </a:r>
          </a:p>
          <a:p>
            <a:r>
              <a:rPr lang="en-CA" baseline="0"/>
              <a:t>Provide for account 1576 -- correction for rate base with adoption of IFRS changes to useful lives and depreciation rates.  No carrying costs, whereas version 3.0 used account 1575 and included carrying costs including ROE.</a:t>
            </a:r>
          </a:p>
          <a:p>
            <a:r>
              <a:rPr lang="en-CA" baseline="0"/>
              <a:t>Add other new accounts, but not fully consistent with updated APH</a:t>
            </a:r>
          </a:p>
          <a:p>
            <a:r>
              <a:rPr lang="en-CA" baseline="0"/>
              <a:t>Colou r code column A for accounts that need a forecast versus those that are not processed in the model.</a:t>
            </a:r>
          </a:p>
          <a:p>
            <a:r>
              <a:rPr lang="en-CA" baseline="0"/>
              <a:t>July 18</a:t>
            </a:r>
          </a:p>
          <a:p>
            <a:r>
              <a:rPr lang="en-CA" baseline="0"/>
              <a:t>Highlighted relevant rows in I-3, following on note July 2.</a:t>
            </a:r>
          </a:p>
          <a:p>
            <a:r>
              <a:rPr lang="en-CA" baseline="0"/>
              <a:t>Removed redundant cells in I-5.  Changed cell references in O-2 to I-6.1</a:t>
            </a:r>
            <a:endParaRPr lang="en-CA"/>
          </a:p>
        </xdr:txBody>
      </xdr:sp>
    </xdr:grpSp>
    <xdr:clientData/>
  </xdr:twoCellAnchor>
  <xdr:twoCellAnchor editAs="absolute">
    <xdr:from>
      <xdr:col>0</xdr:col>
      <xdr:colOff>0</xdr:colOff>
      <xdr:row>0</xdr:row>
      <xdr:rowOff>1</xdr:rowOff>
    </xdr:from>
    <xdr:to>
      <xdr:col>6</xdr:col>
      <xdr:colOff>904875</xdr:colOff>
      <xdr:row>2</xdr:row>
      <xdr:rowOff>352426</xdr:rowOff>
    </xdr:to>
    <xdr:grpSp>
      <xdr:nvGrpSpPr>
        <xdr:cNvPr id="12" name="Group 11"/>
        <xdr:cNvGrpSpPr/>
      </xdr:nvGrpSpPr>
      <xdr:grpSpPr>
        <a:xfrm>
          <a:off x="0" y="1"/>
          <a:ext cx="8350250" cy="1598613"/>
          <a:chOff x="9524" y="19051"/>
          <a:chExt cx="8537711" cy="1924049"/>
        </a:xfrm>
      </xdr:grpSpPr>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14" name="Picture 13"/>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5" name="Rectangle 14"/>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38100</xdr:colOff>
      <xdr:row>6</xdr:row>
      <xdr:rowOff>38100</xdr:rowOff>
    </xdr:from>
    <xdr:to>
      <xdr:col>2</xdr:col>
      <xdr:colOff>161925</xdr:colOff>
      <xdr:row>10</xdr:row>
      <xdr:rowOff>85725</xdr:rowOff>
    </xdr:to>
    <xdr:grpSp>
      <xdr:nvGrpSpPr>
        <xdr:cNvPr id="24584" name="Group 11"/>
        <xdr:cNvGrpSpPr>
          <a:grpSpLocks/>
        </xdr:cNvGrpSpPr>
      </xdr:nvGrpSpPr>
      <xdr:grpSpPr bwMode="auto">
        <a:xfrm>
          <a:off x="38100" y="2619375"/>
          <a:ext cx="3000375" cy="685800"/>
          <a:chOff x="11" y="147"/>
          <a:chExt cx="521" cy="83"/>
        </a:xfrm>
      </xdr:grpSpPr>
      <xdr:sp macro="" textlink="">
        <xdr:nvSpPr>
          <xdr:cNvPr id="24585" name="AutoShape 12"/>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24589" name="Text Box 13"/>
          <xdr:cNvSpPr txBox="1">
            <a:spLocks noChangeArrowheads="1"/>
          </xdr:cNvSpPr>
        </xdr:nvSpPr>
        <xdr:spPr bwMode="auto">
          <a:xfrm>
            <a:off x="24" y="150"/>
            <a:ext cx="498" cy="75"/>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Details: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The worksheet below details how allocators are derived.</a:t>
            </a:r>
          </a:p>
          <a:p>
            <a:pPr algn="l" rtl="0">
              <a:defRPr sz="1000"/>
            </a:pPr>
            <a:endParaRPr lang="en-CA" sz="1000" b="1" i="0" u="none" strike="noStrike" baseline="0">
              <a:solidFill>
                <a:srgbClr val="000000"/>
              </a:solidFill>
              <a:latin typeface="Arial"/>
              <a:cs typeface="Arial"/>
            </a:endParaRPr>
          </a:p>
          <a:p>
            <a:pPr algn="l" rtl="0">
              <a:defRPr sz="1000"/>
            </a:pPr>
            <a:endParaRPr lang="en-CA" sz="1000" b="1" i="0" u="none" strike="noStrike" baseline="0">
              <a:solidFill>
                <a:srgbClr val="000000"/>
              </a:solidFill>
              <a:latin typeface="Arial"/>
              <a:cs typeface="Arial"/>
            </a:endParaRPr>
          </a:p>
        </xdr:txBody>
      </xdr:sp>
    </xdr:grpSp>
    <xdr:clientData/>
  </xdr:twoCellAnchor>
  <xdr:twoCellAnchor editAs="absolute">
    <xdr:from>
      <xdr:col>0</xdr:col>
      <xdr:colOff>47625</xdr:colOff>
      <xdr:row>0</xdr:row>
      <xdr:rowOff>38100</xdr:rowOff>
    </xdr:from>
    <xdr:to>
      <xdr:col>16</xdr:col>
      <xdr:colOff>84895</xdr:colOff>
      <xdr:row>2</xdr:row>
      <xdr:rowOff>504824</xdr:rowOff>
    </xdr:to>
    <xdr:grpSp>
      <xdr:nvGrpSpPr>
        <xdr:cNvPr id="6" name="Group 5"/>
        <xdr:cNvGrpSpPr/>
      </xdr:nvGrpSpPr>
      <xdr:grpSpPr>
        <a:xfrm>
          <a:off x="47625" y="3810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19050</xdr:colOff>
      <xdr:row>6</xdr:row>
      <xdr:rowOff>47625</xdr:rowOff>
    </xdr:from>
    <xdr:to>
      <xdr:col>2</xdr:col>
      <xdr:colOff>561975</xdr:colOff>
      <xdr:row>9</xdr:row>
      <xdr:rowOff>152400</xdr:rowOff>
    </xdr:to>
    <xdr:grpSp>
      <xdr:nvGrpSpPr>
        <xdr:cNvPr id="37892" name="Group 7"/>
        <xdr:cNvGrpSpPr>
          <a:grpSpLocks/>
        </xdr:cNvGrpSpPr>
      </xdr:nvGrpSpPr>
      <xdr:grpSpPr bwMode="auto">
        <a:xfrm>
          <a:off x="19050" y="2724150"/>
          <a:ext cx="2400300" cy="533400"/>
          <a:chOff x="11" y="147"/>
          <a:chExt cx="521" cy="83"/>
        </a:xfrm>
      </xdr:grpSpPr>
      <xdr:sp macro="" textlink="">
        <xdr:nvSpPr>
          <xdr:cNvPr id="37893"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7897" name="Text Box 9"/>
          <xdr:cNvSpPr txBox="1">
            <a:spLocks noChangeArrowheads="1"/>
          </xdr:cNvSpPr>
        </xdr:nvSpPr>
        <xdr:spPr bwMode="auto">
          <a:xfrm>
            <a:off x="23" y="151"/>
            <a:ext cx="498"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p>
          <a:p>
            <a:pPr algn="l" rtl="0">
              <a:defRPr sz="1000"/>
            </a:pPr>
            <a:r>
              <a:rPr lang="en-CA" sz="1000" b="1" i="0" u="none" strike="noStrike" baseline="0">
                <a:solidFill>
                  <a:srgbClr val="000000"/>
                </a:solidFill>
                <a:latin typeface="Arial"/>
                <a:cs typeface="Arial"/>
              </a:rPr>
              <a:t>Input sheet for Demand Allocators.</a:t>
            </a:r>
          </a:p>
          <a:p>
            <a:pPr algn="l" rtl="0">
              <a:defRPr sz="1000"/>
            </a:pPr>
            <a:endParaRPr lang="en-CA" sz="1000" b="1" i="0" u="none" strike="noStrike" baseline="0">
              <a:solidFill>
                <a:srgbClr val="000000"/>
              </a:solidFill>
              <a:latin typeface="Arial"/>
              <a:cs typeface="Arial"/>
            </a:endParaRPr>
          </a:p>
          <a:p>
            <a:pPr algn="l" rtl="0">
              <a:defRPr sz="1000"/>
            </a:pPr>
            <a:endParaRPr lang="en-CA" sz="1000" b="1" i="0" u="none" strike="noStrike" baseline="0">
              <a:solidFill>
                <a:srgbClr val="000000"/>
              </a:solidFill>
              <a:latin typeface="Arial"/>
              <a:cs typeface="Arial"/>
            </a:endParaRPr>
          </a:p>
        </xdr:txBody>
      </xdr:sp>
    </xdr:grpSp>
    <xdr:clientData/>
  </xdr:twoCellAnchor>
  <xdr:twoCellAnchor editAs="absolute">
    <xdr:from>
      <xdr:col>0</xdr:col>
      <xdr:colOff>0</xdr:colOff>
      <xdr:row>0</xdr:row>
      <xdr:rowOff>0</xdr:rowOff>
    </xdr:from>
    <xdr:to>
      <xdr:col>14</xdr:col>
      <xdr:colOff>713545</xdr:colOff>
      <xdr:row>2</xdr:row>
      <xdr:rowOff>371474</xdr:rowOff>
    </xdr:to>
    <xdr:grpSp>
      <xdr:nvGrpSpPr>
        <xdr:cNvPr id="6" name="Group 5"/>
        <xdr:cNvGrpSpPr/>
      </xdr:nvGrpSpPr>
      <xdr:grpSpPr>
        <a:xfrm>
          <a:off x="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57150</xdr:colOff>
      <xdr:row>6</xdr:row>
      <xdr:rowOff>57150</xdr:rowOff>
    </xdr:from>
    <xdr:to>
      <xdr:col>4</xdr:col>
      <xdr:colOff>419100</xdr:colOff>
      <xdr:row>9</xdr:row>
      <xdr:rowOff>104775</xdr:rowOff>
    </xdr:to>
    <xdr:grpSp>
      <xdr:nvGrpSpPr>
        <xdr:cNvPr id="25606" name="Group 9"/>
        <xdr:cNvGrpSpPr>
          <a:grpSpLocks/>
        </xdr:cNvGrpSpPr>
      </xdr:nvGrpSpPr>
      <xdr:grpSpPr bwMode="auto">
        <a:xfrm>
          <a:off x="57150" y="2586567"/>
          <a:ext cx="5272617" cy="523875"/>
          <a:chOff x="11" y="147"/>
          <a:chExt cx="521" cy="83"/>
        </a:xfrm>
      </xdr:grpSpPr>
      <xdr:sp macro="" textlink="">
        <xdr:nvSpPr>
          <xdr:cNvPr id="25607" name="AutoShape 10"/>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25611" name="Text Box 11"/>
          <xdr:cNvSpPr txBox="1">
            <a:spLocks noChangeArrowheads="1"/>
          </xdr:cNvSpPr>
        </xdr:nvSpPr>
        <xdr:spPr bwMode="auto">
          <a:xfrm>
            <a:off x="24" y="151"/>
            <a:ext cx="497"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Details: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The worksheet below details how costs are treated, categorized, and grouped.</a:t>
            </a:r>
          </a:p>
        </xdr:txBody>
      </xdr:sp>
    </xdr:grpSp>
    <xdr:clientData/>
  </xdr:twoCellAnchor>
  <xdr:twoCellAnchor editAs="absolute">
    <xdr:from>
      <xdr:col>0</xdr:col>
      <xdr:colOff>0</xdr:colOff>
      <xdr:row>0</xdr:row>
      <xdr:rowOff>0</xdr:rowOff>
    </xdr:from>
    <xdr:to>
      <xdr:col>9</xdr:col>
      <xdr:colOff>623587</xdr:colOff>
      <xdr:row>2</xdr:row>
      <xdr:rowOff>209549</xdr:rowOff>
    </xdr:to>
    <xdr:grpSp>
      <xdr:nvGrpSpPr>
        <xdr:cNvPr id="6" name="Group 5"/>
        <xdr:cNvGrpSpPr/>
      </xdr:nvGrpSpPr>
      <xdr:grpSpPr>
        <a:xfrm>
          <a:off x="0" y="0"/>
          <a:ext cx="8857420" cy="1924049"/>
          <a:chOff x="9524" y="19051"/>
          <a:chExt cx="8537711" cy="1924049"/>
        </a:xfrm>
      </xdr:grpSpPr>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9" name="Rectangle 8"/>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6</xdr:row>
      <xdr:rowOff>38100</xdr:rowOff>
    </xdr:from>
    <xdr:to>
      <xdr:col>5</xdr:col>
      <xdr:colOff>200025</xdr:colOff>
      <xdr:row>10</xdr:row>
      <xdr:rowOff>0</xdr:rowOff>
    </xdr:to>
    <xdr:grpSp>
      <xdr:nvGrpSpPr>
        <xdr:cNvPr id="26629" name="Group 8"/>
        <xdr:cNvGrpSpPr>
          <a:grpSpLocks/>
        </xdr:cNvGrpSpPr>
      </xdr:nvGrpSpPr>
      <xdr:grpSpPr bwMode="auto">
        <a:xfrm>
          <a:off x="66675" y="2628900"/>
          <a:ext cx="6515100" cy="533400"/>
          <a:chOff x="11" y="147"/>
          <a:chExt cx="521" cy="83"/>
        </a:xfrm>
      </xdr:grpSpPr>
      <xdr:sp macro="" textlink="">
        <xdr:nvSpPr>
          <xdr:cNvPr id="26630" name="AutoShape 9"/>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26634" name="Text Box 10"/>
          <xdr:cNvSpPr txBox="1">
            <a:spLocks noChangeArrowheads="1"/>
          </xdr:cNvSpPr>
        </xdr:nvSpPr>
        <xdr:spPr bwMode="auto">
          <a:xfrm>
            <a:off x="24" y="151"/>
            <a:ext cx="498" cy="74"/>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Details: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The worksheet below shows reconciliation of costs included and excluded in the Trial Balance.</a:t>
            </a:r>
          </a:p>
        </xdr:txBody>
      </xdr:sp>
    </xdr:grpSp>
    <xdr:clientData/>
  </xdr:twoCellAnchor>
  <xdr:twoCellAnchor editAs="absolute">
    <xdr:from>
      <xdr:col>0</xdr:col>
      <xdr:colOff>19050</xdr:colOff>
      <xdr:row>0</xdr:row>
      <xdr:rowOff>38100</xdr:rowOff>
    </xdr:from>
    <xdr:to>
      <xdr:col>7</xdr:col>
      <xdr:colOff>323020</xdr:colOff>
      <xdr:row>2</xdr:row>
      <xdr:rowOff>504824</xdr:rowOff>
    </xdr:to>
    <xdr:grpSp>
      <xdr:nvGrpSpPr>
        <xdr:cNvPr id="10" name="Group 9"/>
        <xdr:cNvGrpSpPr/>
      </xdr:nvGrpSpPr>
      <xdr:grpSpPr>
        <a:xfrm>
          <a:off x="19050" y="38100"/>
          <a:ext cx="8857420" cy="1924049"/>
          <a:chOff x="9524" y="19051"/>
          <a:chExt cx="8537711" cy="1924049"/>
        </a:xfrm>
      </xdr:grpSpPr>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12" name="Picture 11"/>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3" name="Rectangle 12"/>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9524</xdr:colOff>
      <xdr:row>0</xdr:row>
      <xdr:rowOff>19050</xdr:rowOff>
    </xdr:from>
    <xdr:to>
      <xdr:col>13</xdr:col>
      <xdr:colOff>571499</xdr:colOff>
      <xdr:row>3</xdr:row>
      <xdr:rowOff>57150</xdr:rowOff>
    </xdr:to>
    <xdr:grpSp>
      <xdr:nvGrpSpPr>
        <xdr:cNvPr id="9" name="Group 8"/>
        <xdr:cNvGrpSpPr/>
      </xdr:nvGrpSpPr>
      <xdr:grpSpPr>
        <a:xfrm>
          <a:off x="9524" y="19050"/>
          <a:ext cx="8582025" cy="1638300"/>
          <a:chOff x="9524" y="19051"/>
          <a:chExt cx="8537711" cy="1924049"/>
        </a:xfrm>
      </xdr:grpSpPr>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11" name="Picture 10"/>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2" name="Rectangle 11"/>
          <xdr:cNvSpPr/>
        </xdr:nvSpPr>
        <xdr:spPr>
          <a:xfrm>
            <a:off x="4060792" y="431298"/>
            <a:ext cx="3450313"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542925</xdr:colOff>
      <xdr:row>481</xdr:row>
      <xdr:rowOff>19050</xdr:rowOff>
    </xdr:from>
    <xdr:to>
      <xdr:col>5</xdr:col>
      <xdr:colOff>542925</xdr:colOff>
      <xdr:row>481</xdr:row>
      <xdr:rowOff>142875</xdr:rowOff>
    </xdr:to>
    <xdr:sp macro="" textlink="">
      <xdr:nvSpPr>
        <xdr:cNvPr id="6166" name="Line 43"/>
        <xdr:cNvSpPr>
          <a:spLocks noChangeShapeType="1"/>
        </xdr:cNvSpPr>
      </xdr:nvSpPr>
      <xdr:spPr bwMode="auto">
        <a:xfrm flipV="1">
          <a:off x="6972300" y="86639400"/>
          <a:ext cx="0" cy="123825"/>
        </a:xfrm>
        <a:prstGeom prst="line">
          <a:avLst/>
        </a:prstGeom>
        <a:noFill/>
        <a:ln w="12700">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editAs="absolute">
    <xdr:from>
      <xdr:col>0</xdr:col>
      <xdr:colOff>38100</xdr:colOff>
      <xdr:row>0</xdr:row>
      <xdr:rowOff>12700</xdr:rowOff>
    </xdr:from>
    <xdr:to>
      <xdr:col>7</xdr:col>
      <xdr:colOff>38100</xdr:colOff>
      <xdr:row>1</xdr:row>
      <xdr:rowOff>1400175</xdr:rowOff>
    </xdr:to>
    <xdr:grpSp>
      <xdr:nvGrpSpPr>
        <xdr:cNvPr id="4" name="Group 3"/>
        <xdr:cNvGrpSpPr/>
      </xdr:nvGrpSpPr>
      <xdr:grpSpPr>
        <a:xfrm>
          <a:off x="38100" y="12700"/>
          <a:ext cx="8731250" cy="1641475"/>
          <a:chOff x="9524" y="19051"/>
          <a:chExt cx="8537711" cy="1924049"/>
        </a:xfrm>
      </xdr:grpSpPr>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6" name="Picture 5"/>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7" name="Rectangle 6"/>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6</xdr:row>
      <xdr:rowOff>47625</xdr:rowOff>
    </xdr:from>
    <xdr:to>
      <xdr:col>7</xdr:col>
      <xdr:colOff>857250</xdr:colOff>
      <xdr:row>10</xdr:row>
      <xdr:rowOff>76200</xdr:rowOff>
    </xdr:to>
    <xdr:grpSp>
      <xdr:nvGrpSpPr>
        <xdr:cNvPr id="32805" name="Group 33"/>
        <xdr:cNvGrpSpPr>
          <a:grpSpLocks/>
        </xdr:cNvGrpSpPr>
      </xdr:nvGrpSpPr>
      <xdr:grpSpPr bwMode="auto">
        <a:xfrm>
          <a:off x="38100" y="2352675"/>
          <a:ext cx="8791575" cy="714375"/>
          <a:chOff x="11" y="147"/>
          <a:chExt cx="521" cy="83"/>
        </a:xfrm>
      </xdr:grpSpPr>
      <xdr:sp macro="" textlink="">
        <xdr:nvSpPr>
          <xdr:cNvPr id="32806" name="AutoShape 34"/>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2803" name="Text Box 35"/>
          <xdr:cNvSpPr txBox="1">
            <a:spLocks noChangeArrowheads="1"/>
          </xdr:cNvSpPr>
        </xdr:nvSpPr>
        <xdr:spPr bwMode="auto">
          <a:xfrm>
            <a:off x="24" y="151"/>
            <a:ext cx="498" cy="76"/>
          </a:xfrm>
          <a:prstGeom prst="rect">
            <a:avLst/>
          </a:prstGeom>
          <a:noFill/>
          <a:ln w="12700" algn="ctr">
            <a:noFill/>
            <a:miter lim="800000"/>
            <a:headEnd/>
            <a:tailEnd/>
          </a:ln>
          <a:effectLst/>
        </xdr:spPr>
        <xdr:txBody>
          <a:bodyPr vertOverflow="clip" wrap="square" lIns="27432" tIns="22860" rIns="0" bIns="0" anchor="t" upright="1"/>
          <a:lstStyle/>
          <a:p>
            <a:pPr algn="l" rtl="0">
              <a:defRPr sz="1000"/>
            </a:pPr>
            <a:r>
              <a:rPr lang="en-CA" sz="1000" b="1" i="0" u="sng" strike="noStrike" baseline="0">
                <a:solidFill>
                  <a:srgbClr val="000000"/>
                </a:solidFill>
                <a:latin typeface="Arial"/>
                <a:cs typeface="Arial"/>
              </a:rPr>
              <a:t>Instructions:</a:t>
            </a:r>
            <a:endParaRPr lang="en-CA" sz="1000" b="0" i="0" u="none" strike="noStrike" baseline="0">
              <a:solidFill>
                <a:srgbClr val="000000"/>
              </a:solidFill>
              <a:latin typeface="Arial"/>
              <a:cs typeface="Arial"/>
            </a:endParaRPr>
          </a:p>
          <a:p>
            <a:pPr algn="l" rtl="0">
              <a:defRPr sz="1000"/>
            </a:pPr>
            <a:r>
              <a:rPr lang="en-CA" sz="1000" b="1" i="0" u="none" strike="noStrike" baseline="0">
                <a:solidFill>
                  <a:srgbClr val="000000"/>
                </a:solidFill>
                <a:latin typeface="Arial"/>
                <a:cs typeface="Arial"/>
              </a:rPr>
              <a:t>This is an input sheet for the Break Out of Distribution Assets, Contributed Capital, Amortization, and Amortization Expenses.</a:t>
            </a:r>
            <a:endParaRPr lang="en-CA" sz="1000" b="1" i="0" u="none" strike="noStrike" baseline="0">
              <a:solidFill>
                <a:srgbClr val="FF0000"/>
              </a:solidFill>
              <a:latin typeface="Arial"/>
              <a:cs typeface="Arial"/>
            </a:endParaRPr>
          </a:p>
          <a:p>
            <a:pPr algn="l" rtl="0">
              <a:defRPr sz="1000"/>
            </a:pPr>
            <a:r>
              <a:rPr lang="en-CA" sz="1000" b="1" i="0" u="none" strike="noStrike" baseline="0">
                <a:solidFill>
                  <a:srgbClr val="FF0000"/>
                </a:solidFill>
                <a:latin typeface="Arial"/>
                <a:cs typeface="Arial"/>
              </a:rPr>
              <a:t>**</a:t>
            </a:r>
            <a:r>
              <a:rPr lang="en-CA" sz="1000" b="1" i="1" u="none" strike="noStrike" baseline="0">
                <a:solidFill>
                  <a:srgbClr val="FF0000"/>
                </a:solidFill>
                <a:latin typeface="Arial"/>
                <a:cs typeface="Arial"/>
              </a:rPr>
              <a:t>Please see Instructions tab for detailed instructions**</a:t>
            </a:r>
          </a:p>
        </xdr:txBody>
      </xdr:sp>
    </xdr:grpSp>
    <xdr:clientData/>
  </xdr:twoCellAnchor>
  <xdr:twoCellAnchor editAs="absolute">
    <xdr:from>
      <xdr:col>0</xdr:col>
      <xdr:colOff>9525</xdr:colOff>
      <xdr:row>0</xdr:row>
      <xdr:rowOff>1</xdr:rowOff>
    </xdr:from>
    <xdr:to>
      <xdr:col>7</xdr:col>
      <xdr:colOff>647700</xdr:colOff>
      <xdr:row>3</xdr:row>
      <xdr:rowOff>28575</xdr:rowOff>
    </xdr:to>
    <xdr:grpSp>
      <xdr:nvGrpSpPr>
        <xdr:cNvPr id="7" name="Group 6"/>
        <xdr:cNvGrpSpPr/>
      </xdr:nvGrpSpPr>
      <xdr:grpSpPr>
        <a:xfrm>
          <a:off x="9525" y="1"/>
          <a:ext cx="8610600" cy="1762124"/>
          <a:chOff x="9524" y="19051"/>
          <a:chExt cx="8537711" cy="1924049"/>
        </a:xfrm>
      </xdr:grpSpPr>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9" name="Picture 8"/>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0" name="Rectangle 9"/>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38100</xdr:colOff>
      <xdr:row>0</xdr:row>
      <xdr:rowOff>1</xdr:rowOff>
    </xdr:from>
    <xdr:to>
      <xdr:col>15</xdr:col>
      <xdr:colOff>295275</xdr:colOff>
      <xdr:row>3</xdr:row>
      <xdr:rowOff>142875</xdr:rowOff>
    </xdr:to>
    <xdr:grpSp>
      <xdr:nvGrpSpPr>
        <xdr:cNvPr id="8" name="Group 7"/>
        <xdr:cNvGrpSpPr/>
      </xdr:nvGrpSpPr>
      <xdr:grpSpPr>
        <a:xfrm>
          <a:off x="38100" y="1"/>
          <a:ext cx="8848725" cy="2047874"/>
          <a:chOff x="9524" y="19051"/>
          <a:chExt cx="8537711" cy="1924049"/>
        </a:xfrm>
      </xdr:grpSpPr>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10" name="Picture 9"/>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11" name="Rectangle 10"/>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19050</xdr:colOff>
      <xdr:row>0</xdr:row>
      <xdr:rowOff>0</xdr:rowOff>
    </xdr:from>
    <xdr:to>
      <xdr:col>25</xdr:col>
      <xdr:colOff>581025</xdr:colOff>
      <xdr:row>2</xdr:row>
      <xdr:rowOff>790575</xdr:rowOff>
    </xdr:to>
    <xdr:grpSp>
      <xdr:nvGrpSpPr>
        <xdr:cNvPr id="4" name="Group 3"/>
        <xdr:cNvGrpSpPr/>
      </xdr:nvGrpSpPr>
      <xdr:grpSpPr>
        <a:xfrm>
          <a:off x="19050" y="0"/>
          <a:ext cx="8801100" cy="1800225"/>
          <a:chOff x="9524" y="19051"/>
          <a:chExt cx="8537711" cy="1924049"/>
        </a:xfrm>
      </xdr:grpSpPr>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6" name="Picture 5"/>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7" name="Rectangle 6"/>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38101</xdr:rowOff>
    </xdr:from>
    <xdr:to>
      <xdr:col>11</xdr:col>
      <xdr:colOff>962025</xdr:colOff>
      <xdr:row>3</xdr:row>
      <xdr:rowOff>57150</xdr:rowOff>
    </xdr:to>
    <xdr:grpSp>
      <xdr:nvGrpSpPr>
        <xdr:cNvPr id="5" name="Group 4"/>
        <xdr:cNvGrpSpPr/>
      </xdr:nvGrpSpPr>
      <xdr:grpSpPr>
        <a:xfrm>
          <a:off x="0" y="38101"/>
          <a:ext cx="9629775" cy="2085974"/>
          <a:chOff x="9523" y="49814"/>
          <a:chExt cx="8286934" cy="1684218"/>
        </a:xfrm>
      </xdr:grpSpPr>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3" y="49814"/>
            <a:ext cx="8286934" cy="1684218"/>
          </a:xfrm>
          <a:prstGeom prst="rect">
            <a:avLst/>
          </a:prstGeom>
          <a:ln>
            <a:noFill/>
          </a:ln>
          <a:effectLst>
            <a:softEdge rad="112500"/>
          </a:effectLst>
        </xdr:spPr>
      </xdr:pic>
      <xdr:pic>
        <xdr:nvPicPr>
          <xdr:cNvPr id="7" name="Picture 6"/>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8" name="Rectangle 7"/>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265870</xdr:colOff>
      <xdr:row>2</xdr:row>
      <xdr:rowOff>190499</xdr:rowOff>
    </xdr:to>
    <xdr:grpSp>
      <xdr:nvGrpSpPr>
        <xdr:cNvPr id="5" name="Group 4"/>
        <xdr:cNvGrpSpPr/>
      </xdr:nvGrpSpPr>
      <xdr:grpSpPr>
        <a:xfrm>
          <a:off x="0" y="0"/>
          <a:ext cx="8857420" cy="1924049"/>
          <a:chOff x="9524" y="19051"/>
          <a:chExt cx="8537711" cy="1924049"/>
        </a:xfrm>
      </xdr:grpSpPr>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8537711" cy="1924049"/>
          </a:xfrm>
          <a:prstGeom prst="rect">
            <a:avLst/>
          </a:prstGeom>
          <a:ln>
            <a:noFill/>
          </a:ln>
          <a:effectLst>
            <a:softEdge rad="112500"/>
          </a:effectLst>
        </xdr:spPr>
      </xdr:pic>
      <xdr:pic>
        <xdr:nvPicPr>
          <xdr:cNvPr id="7" name="Picture 6"/>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13661" t="6152" r="48056" b="74414"/>
          <a:stretch/>
        </xdr:blipFill>
        <xdr:spPr bwMode="auto">
          <a:xfrm>
            <a:off x="47624" y="276226"/>
            <a:ext cx="3238607" cy="1381124"/>
          </a:xfrm>
          <a:prstGeom prst="rect">
            <a:avLst/>
          </a:prstGeom>
          <a:ln>
            <a:noFill/>
          </a:ln>
          <a:effectLst>
            <a:softEdge rad="112500"/>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sp macro="" textlink="">
        <xdr:nvSpPr>
          <xdr:cNvPr id="8" name="Rectangle 7"/>
          <xdr:cNvSpPr/>
        </xdr:nvSpPr>
        <xdr:spPr>
          <a:xfrm>
            <a:off x="3427854" y="431298"/>
            <a:ext cx="4819422" cy="492628"/>
          </a:xfrm>
          <a:prstGeom prst="rect">
            <a:avLst/>
          </a:prstGeom>
          <a:noFill/>
        </xdr:spPr>
        <xdr:txBody>
          <a:bodyPr wrap="none" lIns="91440" tIns="45720" rIns="91440" bIns="45720">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CA" sz="3600" b="1" i="0" baseline="0">
                <a:effectLst/>
                <a:latin typeface="+mn-lt"/>
                <a:ea typeface="+mn-ea"/>
                <a:cs typeface="+mn-cs"/>
              </a:rPr>
              <a:t>2014 Cost Allocation Model</a:t>
            </a:r>
            <a:endParaRPr lang="en-CA" sz="36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dministration/Ontario%20Energy%20Board/RATE%20APPLICATIONS/2014%20COS%20Application/B%20Bacon%20Models%20Dec%2020_SUBMIT%20-2/FFPC_Revenue%20Requirement%20Model%20-%202014%20for%202006%20COS_BB_Nov%2020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bacon/Documents/Atikokan/2012%20Rate%20Application/Rate%20Order/Rate%20Order%20Models%20-%20Revised%20to%20reflect%20Decision%20on%20DRO/Atikokan%202012%20Revenue%20Requirement%20Model%20DRO%20-%20Revised%202012080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otes"/>
      <sheetName val="FA Continuity 2006"/>
      <sheetName val="FA Continuity 2007"/>
      <sheetName val="FA Continuity 2008"/>
      <sheetName val="FA Continuity 2009"/>
      <sheetName val="FA Continuity 2010"/>
      <sheetName val="FA Continuity 2011"/>
      <sheetName val="FA Continuity 2012"/>
      <sheetName val="FA Continuity 2013"/>
      <sheetName val="FA Continuity 2014"/>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2010 Balance Sheet"/>
      <sheetName val="2010 Income Statement"/>
      <sheetName val="2011 Balance Sheet"/>
      <sheetName val="2011 Income Statement"/>
      <sheetName val="2012 Balance Sheet"/>
      <sheetName val="2012 Income Statement"/>
      <sheetName val="2013 Balance Sheet"/>
      <sheetName val="2013 Income Statement"/>
      <sheetName val="2014 Balance Shee"/>
      <sheetName val="2014 Income Statement"/>
      <sheetName val="Return on Capital"/>
      <sheetName val="Debt &amp; Capital Structure"/>
      <sheetName val="Tax rates"/>
      <sheetName val="CCA Continuity 2013"/>
      <sheetName val="CCA Continuity 2014"/>
      <sheetName val="Reserves Continuity"/>
      <sheetName val="Corporation Loss Continuity"/>
      <sheetName val="Tax Adjustments 2013"/>
      <sheetName val="Tax Adjustments 2014"/>
      <sheetName val="2014 Rev Deficiency"/>
      <sheetName val="Capital Tax &amp; Expense Schedules"/>
      <sheetName val="Revenue Requirement"/>
      <sheetName val="Sheet1"/>
    </sheetNames>
  </externalBook>
</externalLink>
</file>

<file path=xl/externalLinks/externalLink2.xml><?xml version="1.0" encoding="utf-8"?>
<externalLink xmlns="http://schemas.openxmlformats.org/spreadsheetml/2006/main">
  <externalBook xmlns:r="http://schemas.openxmlformats.org/officeDocument/2006/relationships" r:id="rId1">
    <sheetNames>
      <sheetName val="Notes"/>
      <sheetName val="FA Continuity 2008"/>
      <sheetName val="FA Continuity 2009"/>
      <sheetName val="FA Continuity 2010"/>
      <sheetName val="FA Continuity 2011"/>
      <sheetName val="FA Continuity 2012"/>
      <sheetName val="IFRS Adjustment"/>
      <sheetName val="PP&amp;E Calc"/>
      <sheetName val="Trial Balance"/>
      <sheetName val="2008 Balance Sheet"/>
      <sheetName val="2008 Income Statement"/>
      <sheetName val="2009 Balance Sheet"/>
      <sheetName val="2009 Income Statement"/>
      <sheetName val="2010 Balance Sheet"/>
      <sheetName val="2010 Income Statement"/>
      <sheetName val="2011 Balance Sheet"/>
      <sheetName val="2011 Income Statement"/>
      <sheetName val="2012 Balance Sheet"/>
      <sheetName val="2012 Income Statement"/>
      <sheetName val="Return on Capital"/>
      <sheetName val="Debt &amp; Capital Structure"/>
      <sheetName val="Tax rates"/>
      <sheetName val="CCA Continuity 2011"/>
      <sheetName val="CCA Continuity 2012"/>
      <sheetName val="Reserves Continuity"/>
      <sheetName val="Corporation Loss Continuity"/>
      <sheetName val="Tax Adjustments 2011"/>
      <sheetName val="Tax Adjustments 2012"/>
      <sheetName val="2012 Rev Deficiency"/>
      <sheetName val="Capital Tax &amp; Expense Schedules"/>
      <sheetName val="Revenue Requirement"/>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270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270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ontarioenergyboard.ca/OEB/Industry/Regulatory+Proceedings/Policy+Initiatives+and+Consultations/Archived+OEB+Key+Initiatives/Cost+Allocation+Review"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ffpc@fort-frances.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1.xm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4.xml"/><Relationship Id="rId1" Type="http://schemas.openxmlformats.org/officeDocument/2006/relationships/printerSettings" Target="../printerSettings/printerSettings3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sheetPr codeName="Sheet34" enableFormatConditionsCalculation="0">
    <tabColor theme="4" tint="0.79998168889431442"/>
  </sheetPr>
  <dimension ref="A1:L207"/>
  <sheetViews>
    <sheetView showGridLines="0" topLeftCell="A19" workbookViewId="0">
      <selection activeCell="I10" sqref="I10"/>
    </sheetView>
  </sheetViews>
  <sheetFormatPr defaultRowHeight="12.75"/>
  <cols>
    <col min="1" max="1" width="122" customWidth="1"/>
  </cols>
  <sheetData>
    <row r="1" spans="1:1" ht="159.75" customHeight="1">
      <c r="A1" s="2001"/>
    </row>
    <row r="2" spans="1:1" ht="15.75">
      <c r="A2" s="2002" t="s">
        <v>1625</v>
      </c>
    </row>
    <row r="3" spans="1:1" ht="15">
      <c r="A3" s="2003"/>
    </row>
    <row r="4" spans="1:1" ht="15.75">
      <c r="A4" s="2002" t="s">
        <v>1036</v>
      </c>
    </row>
    <row r="5" spans="1:1" ht="15">
      <c r="A5" s="2001"/>
    </row>
    <row r="6" spans="1:1" ht="15.75">
      <c r="A6" s="2004" t="s">
        <v>423</v>
      </c>
    </row>
    <row r="7" spans="1:1" ht="30">
      <c r="A7" s="2001" t="s">
        <v>1717</v>
      </c>
    </row>
    <row r="8" spans="1:1" ht="15.75">
      <c r="A8" s="2054" t="s">
        <v>1629</v>
      </c>
    </row>
    <row r="9" spans="1:1" ht="30">
      <c r="A9" s="2001" t="s">
        <v>1718</v>
      </c>
    </row>
    <row r="10" spans="1:1" ht="90">
      <c r="A10" s="2001" t="s">
        <v>1630</v>
      </c>
    </row>
    <row r="11" spans="1:1" ht="38.25">
      <c r="A11" s="2005" t="s">
        <v>424</v>
      </c>
    </row>
    <row r="12" spans="1:1" ht="67.5" customHeight="1">
      <c r="A12" s="2262" t="s">
        <v>1631</v>
      </c>
    </row>
    <row r="13" spans="1:1" ht="15">
      <c r="A13" s="2006"/>
    </row>
    <row r="14" spans="1:1" ht="15.75">
      <c r="A14" s="2004" t="s">
        <v>425</v>
      </c>
    </row>
    <row r="15" spans="1:1" ht="30">
      <c r="A15" s="2001" t="s">
        <v>1634</v>
      </c>
    </row>
    <row r="16" spans="1:1" ht="15">
      <c r="A16" s="2006" t="s">
        <v>1722</v>
      </c>
    </row>
    <row r="17" spans="1:9" ht="15">
      <c r="A17" s="2006" t="s">
        <v>1723</v>
      </c>
    </row>
    <row r="19" spans="1:9" ht="15.75">
      <c r="A19" s="2004" t="s">
        <v>426</v>
      </c>
      <c r="I19" s="2006"/>
    </row>
    <row r="20" spans="1:9" ht="15">
      <c r="A20" s="2006"/>
    </row>
    <row r="21" spans="1:9" ht="15">
      <c r="A21" s="2001" t="s">
        <v>1724</v>
      </c>
    </row>
    <row r="22" spans="1:9" ht="45">
      <c r="A22" s="2006" t="s">
        <v>427</v>
      </c>
    </row>
    <row r="23" spans="1:9" ht="30">
      <c r="A23" s="2006" t="s">
        <v>428</v>
      </c>
    </row>
    <row r="24" spans="1:9" ht="15">
      <c r="A24" s="2006" t="s">
        <v>429</v>
      </c>
    </row>
    <row r="25" spans="1:9" ht="15">
      <c r="A25" s="2006" t="s">
        <v>430</v>
      </c>
    </row>
    <row r="26" spans="1:9" ht="45">
      <c r="A26" s="2006" t="s">
        <v>1725</v>
      </c>
    </row>
    <row r="27" spans="1:9" ht="60">
      <c r="A27" s="2006" t="s">
        <v>1714</v>
      </c>
    </row>
    <row r="28" spans="1:9" ht="45">
      <c r="A28" s="2006" t="s">
        <v>1637</v>
      </c>
    </row>
    <row r="29" spans="1:9" ht="15">
      <c r="A29" s="2001"/>
    </row>
    <row r="30" spans="1:9" ht="15.75">
      <c r="A30" s="2004" t="s">
        <v>431</v>
      </c>
    </row>
    <row r="31" spans="1:9" ht="45">
      <c r="A31" s="2006" t="s">
        <v>1740</v>
      </c>
    </row>
    <row r="32" spans="1:9" ht="15">
      <c r="A32" s="2006"/>
    </row>
    <row r="33" spans="1:12" ht="45">
      <c r="A33" s="2007" t="s">
        <v>1726</v>
      </c>
    </row>
    <row r="34" spans="1:12" ht="15">
      <c r="A34" s="2007" t="s">
        <v>1042</v>
      </c>
    </row>
    <row r="35" spans="1:12" ht="15">
      <c r="A35" s="2007" t="s">
        <v>1043</v>
      </c>
    </row>
    <row r="36" spans="1:12" ht="15">
      <c r="A36" s="2007" t="s">
        <v>1044</v>
      </c>
    </row>
    <row r="37" spans="1:12" ht="15">
      <c r="A37" s="2007" t="s">
        <v>1702</v>
      </c>
    </row>
    <row r="38" spans="1:12" ht="15">
      <c r="A38" s="2007" t="s">
        <v>1706</v>
      </c>
    </row>
    <row r="40" spans="1:12" ht="30">
      <c r="A40" s="2006" t="s">
        <v>1727</v>
      </c>
    </row>
    <row r="41" spans="1:12" ht="45">
      <c r="A41" s="2263" t="s">
        <v>1671</v>
      </c>
    </row>
    <row r="42" spans="1:12" ht="30">
      <c r="A42" s="2006" t="s">
        <v>1017</v>
      </c>
    </row>
    <row r="43" spans="1:12" ht="15">
      <c r="A43" s="2006" t="s">
        <v>1638</v>
      </c>
    </row>
    <row r="44" spans="1:12" ht="15">
      <c r="A44" s="2263" t="s">
        <v>1728</v>
      </c>
    </row>
    <row r="45" spans="1:12">
      <c r="F45" s="2247"/>
      <c r="G45" s="2247"/>
      <c r="H45" s="2247"/>
      <c r="I45" s="2247"/>
      <c r="J45" s="2247"/>
      <c r="K45" s="2247"/>
      <c r="L45" s="2247"/>
    </row>
    <row r="46" spans="1:12" ht="45">
      <c r="A46" s="2006" t="s">
        <v>1018</v>
      </c>
    </row>
    <row r="47" spans="1:12" ht="30">
      <c r="A47" s="2006" t="s">
        <v>1639</v>
      </c>
    </row>
    <row r="48" spans="1:12" ht="15">
      <c r="A48" s="2264" t="s">
        <v>1670</v>
      </c>
      <c r="B48" s="2247"/>
    </row>
    <row r="49" spans="1:2" ht="45">
      <c r="A49" s="2264" t="s">
        <v>1672</v>
      </c>
      <c r="B49" s="2247"/>
    </row>
    <row r="50" spans="1:2" ht="45">
      <c r="A50" s="2264" t="s">
        <v>1729</v>
      </c>
      <c r="B50" s="2247"/>
    </row>
    <row r="51" spans="1:2" ht="30">
      <c r="A51" s="2246" t="s">
        <v>1673</v>
      </c>
      <c r="B51" s="2247"/>
    </row>
    <row r="52" spans="1:2" ht="30">
      <c r="A52" s="2006" t="s">
        <v>1019</v>
      </c>
    </row>
    <row r="53" spans="1:2" ht="60">
      <c r="A53" s="2006" t="s">
        <v>1045</v>
      </c>
    </row>
    <row r="54" spans="1:2" ht="15">
      <c r="A54" s="2006"/>
    </row>
    <row r="57" spans="1:2" ht="15">
      <c r="A57" s="2001"/>
    </row>
    <row r="58" spans="1:2" ht="15.75">
      <c r="A58" s="2004" t="s">
        <v>1020</v>
      </c>
    </row>
    <row r="59" spans="1:2" ht="15">
      <c r="A59" s="2001" t="s">
        <v>1021</v>
      </c>
    </row>
    <row r="60" spans="1:2" ht="30">
      <c r="A60" s="2006" t="s">
        <v>1730</v>
      </c>
    </row>
    <row r="61" spans="1:2" ht="30">
      <c r="A61" s="2006" t="s">
        <v>1731</v>
      </c>
    </row>
    <row r="62" spans="1:2" ht="15">
      <c r="A62" s="2001"/>
    </row>
    <row r="63" spans="1:2" ht="15.75">
      <c r="A63" s="2004" t="s">
        <v>1022</v>
      </c>
    </row>
    <row r="65" spans="1:1" ht="36" customHeight="1">
      <c r="A65" s="2006" t="s">
        <v>1710</v>
      </c>
    </row>
    <row r="66" spans="1:1" ht="30">
      <c r="A66" s="2006" t="s">
        <v>1732</v>
      </c>
    </row>
    <row r="67" spans="1:1" ht="45">
      <c r="A67" s="2006" t="s">
        <v>1733</v>
      </c>
    </row>
    <row r="68" spans="1:1" ht="15">
      <c r="A68" s="2001"/>
    </row>
    <row r="69" spans="1:1" ht="15.75">
      <c r="A69" s="2004" t="s">
        <v>1023</v>
      </c>
    </row>
    <row r="70" spans="1:1" ht="30">
      <c r="A70" s="2001" t="s">
        <v>1734</v>
      </c>
    </row>
    <row r="71" spans="1:1" ht="45">
      <c r="A71" s="2006" t="s">
        <v>1674</v>
      </c>
    </row>
    <row r="72" spans="1:1" ht="30">
      <c r="A72" s="2006" t="s">
        <v>1024</v>
      </c>
    </row>
    <row r="73" spans="1:1" ht="30">
      <c r="A73" s="2006" t="s">
        <v>1025</v>
      </c>
    </row>
    <row r="74" spans="1:1" ht="15.75" thickBot="1">
      <c r="A74" s="2001"/>
    </row>
    <row r="75" spans="1:1" ht="15.75">
      <c r="A75" s="2019" t="s">
        <v>1026</v>
      </c>
    </row>
    <row r="76" spans="1:1" ht="15">
      <c r="A76" s="2020"/>
    </row>
    <row r="77" spans="1:1" ht="15">
      <c r="A77" s="2021" t="s">
        <v>1027</v>
      </c>
    </row>
    <row r="78" spans="1:1" ht="15">
      <c r="A78" s="2021" t="s">
        <v>1028</v>
      </c>
    </row>
    <row r="79" spans="1:1" ht="45">
      <c r="A79" s="2021" t="s">
        <v>1676</v>
      </c>
    </row>
    <row r="80" spans="1:1" ht="30">
      <c r="A80" s="2021" t="s">
        <v>1029</v>
      </c>
    </row>
    <row r="81" spans="1:1" ht="30">
      <c r="A81" s="2021" t="s">
        <v>1030</v>
      </c>
    </row>
    <row r="82" spans="1:1" ht="15">
      <c r="A82" s="2021" t="s">
        <v>1677</v>
      </c>
    </row>
    <row r="83" spans="1:1" ht="15">
      <c r="A83" s="2022" t="s">
        <v>1031</v>
      </c>
    </row>
    <row r="84" spans="1:1" ht="15">
      <c r="A84" s="2021" t="s">
        <v>1675</v>
      </c>
    </row>
    <row r="85" spans="1:1" ht="15.75" thickBot="1">
      <c r="A85" s="2023" t="s">
        <v>1032</v>
      </c>
    </row>
    <row r="86" spans="1:1" ht="15.75" thickBot="1">
      <c r="A86" s="2001" t="s">
        <v>331</v>
      </c>
    </row>
    <row r="87" spans="1:1" ht="15.75">
      <c r="A87" s="2019" t="s">
        <v>1033</v>
      </c>
    </row>
    <row r="88" spans="1:1" ht="15">
      <c r="A88" s="2020"/>
    </row>
    <row r="89" spans="1:1" ht="45">
      <c r="A89" s="2021" t="s">
        <v>1034</v>
      </c>
    </row>
    <row r="90" spans="1:1" ht="15">
      <c r="A90" s="2021" t="s">
        <v>1035</v>
      </c>
    </row>
    <row r="91" spans="1:1" ht="45">
      <c r="A91" s="2021" t="s">
        <v>1678</v>
      </c>
    </row>
    <row r="92" spans="1:1" ht="45">
      <c r="A92" s="2021" t="s">
        <v>616</v>
      </c>
    </row>
    <row r="93" spans="1:1" ht="15">
      <c r="A93" s="2021" t="s">
        <v>1679</v>
      </c>
    </row>
    <row r="94" spans="1:1" ht="15">
      <c r="A94" s="2022" t="s">
        <v>617</v>
      </c>
    </row>
    <row r="95" spans="1:1" ht="15">
      <c r="A95" s="2021" t="s">
        <v>618</v>
      </c>
    </row>
    <row r="96" spans="1:1" ht="15.75" thickBot="1">
      <c r="A96" s="2023" t="s">
        <v>619</v>
      </c>
    </row>
    <row r="97" spans="1:1" ht="15">
      <c r="A97" s="2001"/>
    </row>
    <row r="98" spans="1:1" ht="15.75">
      <c r="A98" s="2004" t="s">
        <v>620</v>
      </c>
    </row>
    <row r="99" spans="1:1" ht="30">
      <c r="A99" s="2001" t="s">
        <v>1735</v>
      </c>
    </row>
    <row r="100" spans="1:1" ht="30">
      <c r="A100" s="2006" t="s">
        <v>1680</v>
      </c>
    </row>
    <row r="101" spans="1:1" ht="30">
      <c r="A101" s="2006" t="s">
        <v>621</v>
      </c>
    </row>
    <row r="102" spans="1:1" ht="15">
      <c r="A102" s="2006" t="s">
        <v>622</v>
      </c>
    </row>
    <row r="103" spans="1:1" ht="15">
      <c r="A103" s="2006" t="s">
        <v>623</v>
      </c>
    </row>
    <row r="104" spans="1:1" ht="15">
      <c r="A104" s="2006" t="s">
        <v>624</v>
      </c>
    </row>
    <row r="105" spans="1:1" ht="30">
      <c r="A105" s="2006" t="s">
        <v>625</v>
      </c>
    </row>
    <row r="106" spans="1:1" ht="30">
      <c r="A106" s="2263" t="s">
        <v>1736</v>
      </c>
    </row>
    <row r="107" spans="1:1" ht="30">
      <c r="A107" s="2006" t="s">
        <v>1681</v>
      </c>
    </row>
    <row r="108" spans="1:1" ht="30">
      <c r="A108" s="2006" t="s">
        <v>1738</v>
      </c>
    </row>
    <row r="109" spans="1:1" ht="15">
      <c r="A109" s="2006" t="s">
        <v>1739</v>
      </c>
    </row>
    <row r="110" spans="1:1" ht="92.25" customHeight="1">
      <c r="A110" s="2262" t="s">
        <v>1741</v>
      </c>
    </row>
    <row r="111" spans="1:1" ht="30">
      <c r="A111" s="2006" t="s">
        <v>1683</v>
      </c>
    </row>
    <row r="112" spans="1:1" ht="30">
      <c r="A112" s="2006" t="s">
        <v>1737</v>
      </c>
    </row>
    <row r="113" spans="1:1" ht="15">
      <c r="A113" s="2001"/>
    </row>
    <row r="114" spans="1:1" ht="15.75">
      <c r="A114" s="2004" t="s">
        <v>626</v>
      </c>
    </row>
    <row r="115" spans="1:1" ht="30">
      <c r="A115" s="2001" t="s">
        <v>627</v>
      </c>
    </row>
    <row r="116" spans="1:1" ht="30">
      <c r="A116" s="2006" t="s">
        <v>1684</v>
      </c>
    </row>
    <row r="117" spans="1:1" ht="15">
      <c r="A117" s="2006" t="s">
        <v>1685</v>
      </c>
    </row>
    <row r="118" spans="1:1" ht="15">
      <c r="A118" s="2006" t="s">
        <v>628</v>
      </c>
    </row>
    <row r="119" spans="1:1" ht="75">
      <c r="A119" s="2006" t="s">
        <v>1742</v>
      </c>
    </row>
    <row r="120" spans="1:1" ht="15">
      <c r="A120" s="2001"/>
    </row>
    <row r="121" spans="1:1" ht="15.75">
      <c r="A121" s="2004" t="s">
        <v>629</v>
      </c>
    </row>
    <row r="122" spans="1:1" ht="45">
      <c r="A122" s="2001" t="s">
        <v>630</v>
      </c>
    </row>
    <row r="123" spans="1:1" ht="30">
      <c r="A123" s="2006" t="s">
        <v>631</v>
      </c>
    </row>
    <row r="124" spans="1:1" ht="30">
      <c r="A124" s="2006" t="s">
        <v>632</v>
      </c>
    </row>
    <row r="125" spans="1:1" ht="66.75" customHeight="1">
      <c r="A125" s="2262" t="s">
        <v>633</v>
      </c>
    </row>
    <row r="126" spans="1:1" ht="30">
      <c r="A126" s="2006" t="s">
        <v>1743</v>
      </c>
    </row>
    <row r="127" spans="1:1" ht="90">
      <c r="A127" s="2006" t="s">
        <v>634</v>
      </c>
    </row>
    <row r="128" spans="1:1" ht="30">
      <c r="A128" s="2006" t="s">
        <v>1686</v>
      </c>
    </row>
    <row r="129" spans="1:1" ht="15.75">
      <c r="A129" s="2004"/>
    </row>
    <row r="130" spans="1:1" ht="15.75">
      <c r="A130" s="2004" t="s">
        <v>635</v>
      </c>
    </row>
    <row r="131" spans="1:1" ht="45">
      <c r="A131" s="2001" t="s">
        <v>1313</v>
      </c>
    </row>
    <row r="132" spans="1:1" ht="60">
      <c r="A132" s="2006" t="s">
        <v>1744</v>
      </c>
    </row>
    <row r="133" spans="1:1" ht="49.5" customHeight="1">
      <c r="A133" s="2262" t="s">
        <v>1751</v>
      </c>
    </row>
    <row r="134" spans="1:1" ht="15.75">
      <c r="A134" s="2004"/>
    </row>
    <row r="135" spans="1:1" ht="15.75">
      <c r="A135" s="2004" t="s">
        <v>1314</v>
      </c>
    </row>
    <row r="136" spans="1:1" ht="30">
      <c r="A136" s="2001" t="s">
        <v>1315</v>
      </c>
    </row>
    <row r="137" spans="1:1" ht="60">
      <c r="A137" s="2006" t="s">
        <v>1745</v>
      </c>
    </row>
    <row r="138" spans="1:1" ht="15.75">
      <c r="A138" s="2004"/>
    </row>
    <row r="139" spans="1:1" ht="15.75">
      <c r="A139" s="2004" t="s">
        <v>1316</v>
      </c>
    </row>
    <row r="140" spans="1:1" ht="15">
      <c r="A140" s="2001" t="s">
        <v>1317</v>
      </c>
    </row>
    <row r="141" spans="1:1" ht="30">
      <c r="A141" s="2001" t="s">
        <v>1747</v>
      </c>
    </row>
    <row r="142" spans="1:1" ht="30">
      <c r="A142" s="2006" t="s">
        <v>1687</v>
      </c>
    </row>
    <row r="143" spans="1:1" ht="30">
      <c r="A143" s="2006" t="s">
        <v>1318</v>
      </c>
    </row>
    <row r="144" spans="1:1" ht="30">
      <c r="A144" s="2263" t="s">
        <v>1746</v>
      </c>
    </row>
    <row r="145" spans="1:1" ht="15.75">
      <c r="A145" s="2004"/>
    </row>
    <row r="146" spans="1:1" ht="15.75">
      <c r="A146" s="2004" t="s">
        <v>1319</v>
      </c>
    </row>
    <row r="147" spans="1:1" ht="30">
      <c r="A147" s="2001" t="s">
        <v>1748</v>
      </c>
    </row>
    <row r="148" spans="1:1" ht="15">
      <c r="A148" s="2006" t="s">
        <v>1320</v>
      </c>
    </row>
    <row r="149" spans="1:1" ht="15">
      <c r="A149" s="2006" t="s">
        <v>1688</v>
      </c>
    </row>
    <row r="150" spans="1:1" ht="15">
      <c r="A150" s="2006" t="s">
        <v>1321</v>
      </c>
    </row>
    <row r="151" spans="1:1" ht="15">
      <c r="A151" s="2007" t="s">
        <v>1322</v>
      </c>
    </row>
    <row r="152" spans="1:1" ht="15">
      <c r="A152" s="2007" t="s">
        <v>1689</v>
      </c>
    </row>
    <row r="153" spans="1:1" ht="15">
      <c r="A153" s="2006" t="s">
        <v>1323</v>
      </c>
    </row>
    <row r="154" spans="1:1" ht="15">
      <c r="A154" s="2007" t="s">
        <v>1324</v>
      </c>
    </row>
    <row r="155" spans="1:1" ht="15">
      <c r="A155" s="2007" t="s">
        <v>1690</v>
      </c>
    </row>
    <row r="156" spans="1:1" ht="60">
      <c r="A156" s="2007" t="s">
        <v>1325</v>
      </c>
    </row>
    <row r="157" spans="1:1" ht="15">
      <c r="A157" s="2006" t="s">
        <v>1326</v>
      </c>
    </row>
    <row r="158" spans="1:1" ht="15">
      <c r="A158" s="2006" t="s">
        <v>1327</v>
      </c>
    </row>
    <row r="159" spans="1:1" ht="15">
      <c r="A159" s="2007" t="s">
        <v>1037</v>
      </c>
    </row>
    <row r="160" spans="1:1" ht="30">
      <c r="A160" s="2007" t="s">
        <v>1691</v>
      </c>
    </row>
    <row r="161" spans="1:1" ht="15">
      <c r="A161" s="2006" t="s">
        <v>1328</v>
      </c>
    </row>
    <row r="162" spans="1:1" ht="15">
      <c r="A162" s="2006" t="s">
        <v>1329</v>
      </c>
    </row>
    <row r="163" spans="1:1" ht="30">
      <c r="A163" s="2007" t="s">
        <v>1330</v>
      </c>
    </row>
    <row r="164" spans="1:1" ht="15">
      <c r="A164" s="2007" t="s">
        <v>1331</v>
      </c>
    </row>
    <row r="165" spans="1:1" ht="15">
      <c r="A165" s="2006" t="s">
        <v>1332</v>
      </c>
    </row>
    <row r="166" spans="1:1" ht="15">
      <c r="A166" s="2007" t="s">
        <v>1333</v>
      </c>
    </row>
    <row r="167" spans="1:1" ht="15">
      <c r="A167" s="2007" t="s">
        <v>1692</v>
      </c>
    </row>
    <row r="168" spans="1:1" ht="15">
      <c r="A168" s="2006" t="s">
        <v>1334</v>
      </c>
    </row>
    <row r="169" spans="1:1" ht="15">
      <c r="A169" s="2001"/>
    </row>
    <row r="170" spans="1:1" ht="60">
      <c r="A170" s="2001" t="s">
        <v>1693</v>
      </c>
    </row>
    <row r="171" spans="1:1" ht="15">
      <c r="A171" s="2001"/>
    </row>
    <row r="172" spans="1:1" ht="15">
      <c r="A172" s="2001" t="s">
        <v>1335</v>
      </c>
    </row>
    <row r="173" spans="1:1" ht="30">
      <c r="A173" s="2008" t="s">
        <v>1336</v>
      </c>
    </row>
    <row r="174" spans="1:1" ht="30">
      <c r="A174" s="2008" t="s">
        <v>1694</v>
      </c>
    </row>
    <row r="175" spans="1:1" ht="15">
      <c r="A175" s="2008" t="s">
        <v>1337</v>
      </c>
    </row>
    <row r="176" spans="1:1" ht="15">
      <c r="A176" s="2008" t="s">
        <v>1338</v>
      </c>
    </row>
    <row r="177" spans="1:1" ht="15">
      <c r="A177" s="2008" t="s">
        <v>1339</v>
      </c>
    </row>
    <row r="178" spans="1:1" ht="15">
      <c r="A178" s="2007" t="s">
        <v>1340</v>
      </c>
    </row>
    <row r="179" spans="1:1" ht="15">
      <c r="A179" s="2007" t="s">
        <v>1695</v>
      </c>
    </row>
    <row r="180" spans="1:1" ht="15.75">
      <c r="A180" s="2004"/>
    </row>
    <row r="181" spans="1:1" ht="15.75">
      <c r="A181" s="2004" t="s">
        <v>1719</v>
      </c>
    </row>
    <row r="182" spans="1:1" ht="30">
      <c r="A182" s="2001" t="s">
        <v>1720</v>
      </c>
    </row>
    <row r="183" spans="1:1" ht="60">
      <c r="A183" s="2001" t="s">
        <v>1721</v>
      </c>
    </row>
    <row r="184" spans="1:1" ht="15.75">
      <c r="A184" s="2004"/>
    </row>
    <row r="185" spans="1:1" ht="15.75">
      <c r="A185" s="2004" t="s">
        <v>1341</v>
      </c>
    </row>
    <row r="186" spans="1:1" ht="30">
      <c r="A186" s="2001" t="s">
        <v>1342</v>
      </c>
    </row>
    <row r="187" spans="1:1" ht="60">
      <c r="A187" s="2006" t="s">
        <v>1343</v>
      </c>
    </row>
    <row r="188" spans="1:1" ht="15.75">
      <c r="A188" s="2004"/>
    </row>
    <row r="189" spans="1:1" ht="15.75">
      <c r="A189" s="2004" t="s">
        <v>1344</v>
      </c>
    </row>
    <row r="190" spans="1:1" ht="30">
      <c r="A190" s="2001" t="s">
        <v>1345</v>
      </c>
    </row>
    <row r="191" spans="1:1" ht="30">
      <c r="A191" s="2006" t="s">
        <v>1346</v>
      </c>
    </row>
    <row r="192" spans="1:1" ht="15">
      <c r="A192" s="2006" t="s">
        <v>1347</v>
      </c>
    </row>
    <row r="193" spans="1:1" ht="15">
      <c r="A193" s="2001"/>
    </row>
    <row r="194" spans="1:1" ht="45">
      <c r="A194" s="2001" t="s">
        <v>1348</v>
      </c>
    </row>
    <row r="195" spans="1:1">
      <c r="A195" s="2009"/>
    </row>
    <row r="197" spans="1:1" ht="15.75">
      <c r="A197" s="2004" t="s">
        <v>1620</v>
      </c>
    </row>
    <row r="198" spans="1:1" ht="30">
      <c r="A198" s="2001" t="s">
        <v>1696</v>
      </c>
    </row>
    <row r="199" spans="1:1" ht="45">
      <c r="A199" s="2006" t="s">
        <v>1749</v>
      </c>
    </row>
    <row r="200" spans="1:1">
      <c r="A200" s="2009"/>
    </row>
    <row r="201" spans="1:1" ht="15.75">
      <c r="A201" s="2004" t="s">
        <v>1697</v>
      </c>
    </row>
    <row r="202" spans="1:1" ht="45">
      <c r="A202" s="2001" t="s">
        <v>1698</v>
      </c>
    </row>
    <row r="203" spans="1:1" ht="15">
      <c r="A203" s="2006" t="s">
        <v>1750</v>
      </c>
    </row>
    <row r="204" spans="1:1">
      <c r="A204" s="2009"/>
    </row>
    <row r="205" spans="1:1" ht="15.75">
      <c r="A205" s="2004" t="s">
        <v>1699</v>
      </c>
    </row>
    <row r="206" spans="1:1" ht="30">
      <c r="A206" s="2001" t="s">
        <v>1715</v>
      </c>
    </row>
    <row r="207" spans="1:1" ht="30">
      <c r="A207" s="2001" t="s">
        <v>1716</v>
      </c>
    </row>
  </sheetData>
  <phoneticPr fontId="141" type="noConversion"/>
  <hyperlinks>
    <hyperlink ref="A11" r:id="rId1" display="http://www.ontarioenergyboard.ca/OEB/Industry/Regulatory+Proceedings/Policy+Initiatives+and+Consultations/Archived+OEB+Key+Initiatives/Cost+Allocation+Review"/>
  </hyperlinks>
  <pageMargins left="0.51" right="0.55000000000000004" top="0.69" bottom="0.7" header="0.5" footer="0.5"/>
  <pageSetup scale="95" orientation="landscape" r:id="rId2"/>
  <headerFooter alignWithMargins="0"/>
  <drawing r:id="rId3"/>
</worksheet>
</file>

<file path=xl/worksheets/sheet10.xml><?xml version="1.0" encoding="utf-8"?>
<worksheet xmlns="http://schemas.openxmlformats.org/spreadsheetml/2006/main" xmlns:r="http://schemas.openxmlformats.org/officeDocument/2006/relationships">
  <sheetPr codeName="Sheet6" enableFormatConditionsCalculation="0">
    <tabColor indexed="42"/>
  </sheetPr>
  <dimension ref="A1:BU46"/>
  <sheetViews>
    <sheetView zoomScaleNormal="100" workbookViewId="0">
      <selection activeCell="BX39" sqref="BX39"/>
    </sheetView>
  </sheetViews>
  <sheetFormatPr defaultRowHeight="11.25"/>
  <cols>
    <col min="1" max="1" width="4.28515625" style="349" customWidth="1"/>
    <col min="2" max="2" width="1.5703125" style="65" customWidth="1"/>
    <col min="3" max="3" width="25.42578125" style="354" customWidth="1"/>
    <col min="4" max="4" width="19.28515625" style="64" customWidth="1"/>
    <col min="5" max="5" width="8.7109375" style="353" customWidth="1"/>
    <col min="6" max="6" width="7.85546875" style="64" customWidth="1"/>
    <col min="7" max="7" width="7.7109375" style="64" customWidth="1"/>
    <col min="8" max="8" width="8.7109375" style="353" customWidth="1"/>
    <col min="9" max="10" width="8.7109375" style="64" customWidth="1"/>
    <col min="11" max="11" width="8.7109375" style="353" customWidth="1"/>
    <col min="12" max="13" width="8.7109375" style="64" customWidth="1"/>
    <col min="14" max="14" width="8.7109375" style="353" hidden="1" customWidth="1"/>
    <col min="15" max="16" width="8.7109375" style="64" hidden="1" customWidth="1"/>
    <col min="17" max="17" width="8.7109375" style="353" hidden="1" customWidth="1"/>
    <col min="18" max="19" width="8.7109375" style="64" hidden="1" customWidth="1"/>
    <col min="20" max="20" width="8.7109375" style="353" hidden="1" customWidth="1"/>
    <col min="21" max="22" width="8.7109375" style="64" hidden="1" customWidth="1"/>
    <col min="23" max="23" width="6.7109375" style="353" customWidth="1"/>
    <col min="24" max="25" width="6.7109375" style="64" customWidth="1"/>
    <col min="26" max="26" width="6.7109375" style="353" hidden="1" customWidth="1"/>
    <col min="27" max="28" width="6.7109375" style="64" hidden="1" customWidth="1"/>
    <col min="29" max="29" width="6.7109375" style="353" customWidth="1"/>
    <col min="30" max="31" width="6.7109375" style="64" customWidth="1"/>
    <col min="32" max="32" width="6.7109375" style="353" hidden="1" customWidth="1"/>
    <col min="33" max="34" width="6.7109375" style="64" hidden="1" customWidth="1"/>
    <col min="35" max="35" width="6.7109375" style="353" hidden="1" customWidth="1"/>
    <col min="36" max="37" width="6.7109375" style="64" hidden="1" customWidth="1"/>
    <col min="38" max="38" width="6.7109375" style="353" hidden="1" customWidth="1"/>
    <col min="39" max="40" width="6.7109375" style="64" hidden="1" customWidth="1"/>
    <col min="41" max="41" width="6.7109375" style="353" hidden="1" customWidth="1"/>
    <col min="42" max="43" width="6.7109375" style="64" hidden="1" customWidth="1"/>
    <col min="44" max="44" width="6.7109375" style="353" hidden="1" customWidth="1"/>
    <col min="45" max="46" width="6.7109375" style="64" hidden="1" customWidth="1"/>
    <col min="47" max="47" width="6.7109375" style="353" hidden="1" customWidth="1"/>
    <col min="48" max="49" width="6.7109375" style="64" hidden="1" customWidth="1"/>
    <col min="50" max="50" width="6.7109375" style="353" hidden="1" customWidth="1"/>
    <col min="51" max="52" width="6.7109375" style="64" hidden="1" customWidth="1"/>
    <col min="53" max="53" width="6.7109375" style="353" hidden="1" customWidth="1"/>
    <col min="54" max="55" width="6.7109375" style="64" hidden="1" customWidth="1"/>
    <col min="56" max="56" width="6.7109375" style="353" hidden="1" customWidth="1"/>
    <col min="57" max="58" width="6.7109375" style="64" hidden="1" customWidth="1"/>
    <col min="59" max="59" width="6.7109375" style="353" hidden="1" customWidth="1"/>
    <col min="60" max="61" width="6.7109375" style="64" hidden="1" customWidth="1"/>
    <col min="62" max="62" width="6.7109375" style="353" hidden="1" customWidth="1"/>
    <col min="63" max="64" width="6.7109375" style="64" hidden="1" customWidth="1"/>
    <col min="65" max="67" width="6.7109375" style="64" customWidth="1"/>
    <col min="68" max="16384" width="9.140625" style="64"/>
  </cols>
  <sheetData>
    <row r="1" spans="1:67" s="13" customFormat="1" ht="72" customHeight="1">
      <c r="A1" s="2407"/>
      <c r="B1" s="2407"/>
      <c r="C1" s="2407"/>
      <c r="D1" s="2407"/>
      <c r="E1" s="2407"/>
      <c r="F1" s="2407"/>
    </row>
    <row r="2" spans="1:67" s="13" customFormat="1" ht="72" customHeight="1">
      <c r="A2" s="2448"/>
      <c r="B2" s="2448"/>
      <c r="C2" s="2448"/>
      <c r="D2" s="2448"/>
      <c r="E2" s="2448"/>
    </row>
    <row r="3" spans="1:67" s="13" customFormat="1" ht="17.25" customHeight="1">
      <c r="A3" s="2449"/>
      <c r="B3" s="2449"/>
      <c r="C3" s="2449"/>
      <c r="D3" s="2449"/>
      <c r="E3" s="2449"/>
      <c r="G3" s="14"/>
    </row>
    <row r="4" spans="1:67" s="13" customFormat="1" ht="18.75" customHeight="1">
      <c r="A4" s="2450" t="str">
        <f>'I1 Intro'!C11</f>
        <v>EB-2013-0130</v>
      </c>
      <c r="B4" s="2450"/>
      <c r="C4" s="2450"/>
      <c r="D4" s="2450"/>
      <c r="E4" s="2450"/>
    </row>
    <row r="5" spans="1:67" s="13" customFormat="1" ht="21" customHeight="1">
      <c r="A5" s="323" t="str">
        <f>"Sheet I7.1 Meter Capital Worksheet  - "&amp;  'I2 LDC class'!$C$17</f>
        <v>Sheet I7.1 Meter Capital Worksheet  - Fort Frances Power Corporation</v>
      </c>
      <c r="B5" s="324"/>
      <c r="C5" s="324"/>
      <c r="D5" s="69"/>
      <c r="E5" s="325"/>
    </row>
    <row r="6" spans="1:67" s="13" customFormat="1" ht="6" customHeight="1">
      <c r="A6" s="16"/>
      <c r="B6" s="16"/>
      <c r="C6" s="16"/>
      <c r="D6" s="16"/>
      <c r="E6" s="16"/>
      <c r="F6" s="16"/>
      <c r="G6" s="16"/>
      <c r="H6" s="16"/>
      <c r="I6" s="16"/>
      <c r="J6" s="16"/>
      <c r="K6" s="16"/>
      <c r="L6" s="16"/>
      <c r="M6" s="16"/>
      <c r="N6" s="16"/>
      <c r="O6" s="16"/>
    </row>
    <row r="7" spans="1:67" ht="12" thickBot="1">
      <c r="A7" s="64"/>
      <c r="D7" s="47"/>
    </row>
    <row r="8" spans="1:67" hidden="1">
      <c r="D8" s="47"/>
    </row>
    <row r="9" spans="1:67" ht="12.75" hidden="1">
      <c r="C9" s="350"/>
      <c r="D9" s="351"/>
      <c r="E9" s="352"/>
      <c r="F9" s="351"/>
      <c r="G9" s="351"/>
    </row>
    <row r="10" spans="1:67" hidden="1">
      <c r="A10" s="64"/>
      <c r="F10" s="362"/>
      <c r="G10" s="362"/>
    </row>
    <row r="11" spans="1:67" ht="3.75" hidden="1" customHeight="1">
      <c r="B11" s="95"/>
      <c r="C11" s="356"/>
      <c r="D11" s="98"/>
      <c r="F11" s="357"/>
      <c r="G11" s="357"/>
    </row>
    <row r="12" spans="1:67" ht="3.75" hidden="1" customHeight="1">
      <c r="A12" s="357"/>
      <c r="B12" s="95"/>
      <c r="C12" s="355"/>
      <c r="D12" s="98"/>
    </row>
    <row r="13" spans="1:67" s="98" customFormat="1" ht="3.75" hidden="1" customHeight="1" thickBot="1">
      <c r="A13" s="105"/>
      <c r="B13" s="95"/>
      <c r="C13" s="356"/>
      <c r="E13" s="2461">
        <v>1</v>
      </c>
      <c r="F13" s="2461"/>
      <c r="G13" s="2461"/>
      <c r="H13" s="2461">
        <v>2</v>
      </c>
      <c r="I13" s="2461"/>
      <c r="J13" s="2461"/>
      <c r="K13" s="2461">
        <v>3</v>
      </c>
      <c r="L13" s="2461"/>
      <c r="M13" s="2461"/>
      <c r="N13" s="2461">
        <v>4</v>
      </c>
      <c r="O13" s="2461"/>
      <c r="P13" s="2461"/>
      <c r="Q13" s="2461">
        <v>5</v>
      </c>
      <c r="R13" s="2461"/>
      <c r="S13" s="2461"/>
      <c r="T13" s="2461">
        <v>6</v>
      </c>
      <c r="U13" s="2461"/>
      <c r="V13" s="2461"/>
      <c r="W13" s="2461">
        <v>7</v>
      </c>
      <c r="X13" s="2461"/>
      <c r="Y13" s="2461"/>
      <c r="Z13" s="2461">
        <v>8</v>
      </c>
      <c r="AA13" s="2461"/>
      <c r="AB13" s="2461"/>
      <c r="AC13" s="2461">
        <v>9</v>
      </c>
      <c r="AD13" s="2461"/>
      <c r="AE13" s="2461"/>
      <c r="AF13" s="2461">
        <v>10</v>
      </c>
      <c r="AG13" s="2461"/>
      <c r="AH13" s="2461"/>
      <c r="AI13" s="2461">
        <v>11</v>
      </c>
      <c r="AJ13" s="2461"/>
      <c r="AK13" s="2461"/>
      <c r="AL13" s="2461">
        <v>12</v>
      </c>
      <c r="AM13" s="2461"/>
      <c r="AN13" s="2461"/>
      <c r="AO13" s="2461">
        <v>13</v>
      </c>
      <c r="AP13" s="2461"/>
      <c r="AQ13" s="2461"/>
      <c r="AR13" s="2461">
        <v>14</v>
      </c>
      <c r="AS13" s="2461"/>
      <c r="AT13" s="2461"/>
      <c r="AU13" s="2461">
        <v>15</v>
      </c>
      <c r="AV13" s="2461"/>
      <c r="AW13" s="2461"/>
      <c r="AX13" s="2461">
        <v>16</v>
      </c>
      <c r="AY13" s="2461"/>
      <c r="AZ13" s="2461"/>
      <c r="BA13" s="2461">
        <v>17</v>
      </c>
      <c r="BB13" s="2461"/>
      <c r="BC13" s="2461"/>
      <c r="BD13" s="2461">
        <v>18</v>
      </c>
      <c r="BE13" s="2461"/>
      <c r="BF13" s="2461"/>
      <c r="BG13" s="2461">
        <v>19</v>
      </c>
      <c r="BH13" s="2461"/>
      <c r="BI13" s="2461"/>
      <c r="BJ13" s="2461">
        <v>20</v>
      </c>
      <c r="BK13" s="2461"/>
      <c r="BL13" s="2461"/>
    </row>
    <row r="14" spans="1:67" s="103" customFormat="1" ht="15" customHeight="1" thickBot="1">
      <c r="A14" s="359"/>
      <c r="B14" s="360"/>
      <c r="E14" s="2471" t="str">
        <f>IF('I2 LDC class'!$D$20="",'I2 LDC class'!$C$20,'I2 LDC class'!$D$20)</f>
        <v>Residential</v>
      </c>
      <c r="F14" s="2468"/>
      <c r="G14" s="2470"/>
      <c r="H14" s="2471" t="str">
        <f>IF('I2 LDC class'!$D$21="",'I2 LDC class'!$C$21,'I2 LDC class'!$D$21)</f>
        <v>General Service Less Than 50 kW</v>
      </c>
      <c r="I14" s="2468"/>
      <c r="J14" s="2470"/>
      <c r="K14" s="2471" t="str">
        <f>IF('I2 LDC class'!$D$22="",'I2 LDC class'!$C$22,'I2 LDC class'!$D$22)</f>
        <v>General Service 50 to 4,999 kW</v>
      </c>
      <c r="L14" s="2468"/>
      <c r="M14" s="2469"/>
      <c r="N14" s="2467" t="str">
        <f>IF('I2 LDC class'!$D$23="",'I2 LDC class'!$C$23,'I2 LDC class'!$D$23)</f>
        <v>GS&gt; 50-TOU</v>
      </c>
      <c r="O14" s="2468"/>
      <c r="P14" s="2469"/>
      <c r="Q14" s="2467" t="str">
        <f>IF('I2 LDC class'!$D$24="",'I2 LDC class'!$C$24,'I2 LDC class'!$D$24)</f>
        <v>GS &gt;50-Intermediate</v>
      </c>
      <c r="R14" s="2468"/>
      <c r="S14" s="2469"/>
      <c r="T14" s="2467" t="str">
        <f>IF('I2 LDC class'!$D$25="",'I2 LDC class'!$C$25,'I2 LDC class'!$D$25)</f>
        <v>Large Use &gt;5MW</v>
      </c>
      <c r="U14" s="2468"/>
      <c r="V14" s="2469"/>
      <c r="W14" s="2467" t="str">
        <f>IF('I2 LDC class'!$D$26="",'I2 LDC class'!$C$26,'I2 LDC class'!$D$26)</f>
        <v>Street Lighting</v>
      </c>
      <c r="X14" s="2468"/>
      <c r="Y14" s="2469"/>
      <c r="Z14" s="2467" t="str">
        <f>IF('I2 LDC class'!$D$27="",'I2 LDC class'!$C$27,'I2 LDC class'!$D$27)</f>
        <v>Sentinel</v>
      </c>
      <c r="AA14" s="2468"/>
      <c r="AB14" s="2469"/>
      <c r="AC14" s="2467" t="str">
        <f>IF('I2 LDC class'!$D$28="",'I2 LDC class'!$C$28,'I2 LDC class'!$D$28)</f>
        <v>Unmetered Scattered Load</v>
      </c>
      <c r="AD14" s="2468"/>
      <c r="AE14" s="2469"/>
      <c r="AF14" s="2467" t="str">
        <f>IF('I2 LDC class'!$D$29="",'I2 LDC class'!$C$29,'I2 LDC class'!$D$29)</f>
        <v>Embedded Distributor</v>
      </c>
      <c r="AG14" s="2468"/>
      <c r="AH14" s="2469"/>
      <c r="AI14" s="2467" t="str">
        <f>IF('I2 LDC class'!$D$30="",'I2 LDC class'!$C$30,'I2 LDC class'!$D$30)</f>
        <v>Back-up/Standby Power</v>
      </c>
      <c r="AJ14" s="2468"/>
      <c r="AK14" s="2469"/>
      <c r="AL14" s="2467" t="str">
        <f>IF('I2 LDC class'!$D$31="",'I2 LDC class'!$C$31,'I2 LDC class'!$D$31)</f>
        <v>Rate Class 1</v>
      </c>
      <c r="AM14" s="2468"/>
      <c r="AN14" s="2469"/>
      <c r="AO14" s="2467" t="str">
        <f>IF('I2 LDC class'!$D$32="",'I2 LDC class'!$C$32,'I2 LDC class'!$D$32)</f>
        <v>Rate class 2</v>
      </c>
      <c r="AP14" s="2468"/>
      <c r="AQ14" s="2469"/>
      <c r="AR14" s="2467" t="str">
        <f>IF('I2 LDC class'!$D$33="",'I2 LDC class'!$C$33,'I2 LDC class'!$D$33)</f>
        <v>Rate class 3</v>
      </c>
      <c r="AS14" s="2468"/>
      <c r="AT14" s="2469"/>
      <c r="AU14" s="2467" t="str">
        <f>IF('I2 LDC class'!$D$34="",'I2 LDC class'!$C$34,'I2 LDC class'!$D$34)</f>
        <v>Rate class 4</v>
      </c>
      <c r="AV14" s="2468"/>
      <c r="AW14" s="2469"/>
      <c r="AX14" s="2467" t="str">
        <f>IF('I2 LDC class'!$D$35="",'I2 LDC class'!$C$35,'I2 LDC class'!$D$35)</f>
        <v>Rate class 5</v>
      </c>
      <c r="AY14" s="2468"/>
      <c r="AZ14" s="2469"/>
      <c r="BA14" s="2467" t="str">
        <f>IF('I2 LDC class'!$D$36="",'I2 LDC class'!$C$36,'I2 LDC class'!$D$36)</f>
        <v>Rate class 6</v>
      </c>
      <c r="BB14" s="2468"/>
      <c r="BC14" s="2469"/>
      <c r="BD14" s="2467" t="str">
        <f>IF('I2 LDC class'!$D$37="",'I2 LDC class'!$C$37,'I2 LDC class'!$D$37)</f>
        <v>Rate class 7</v>
      </c>
      <c r="BE14" s="2468"/>
      <c r="BF14" s="2469"/>
      <c r="BG14" s="2467" t="str">
        <f>IF('I2 LDC class'!$D$38="",'I2 LDC class'!$C$38,'I2 LDC class'!$D$38)</f>
        <v>Rate class 8</v>
      </c>
      <c r="BH14" s="2468"/>
      <c r="BI14" s="2469"/>
      <c r="BJ14" s="2467" t="str">
        <f>IF('I2 LDC class'!$D$39="",'I2 LDC class'!$C$39,'I2 LDC class'!$D$39)</f>
        <v>Rate class 9</v>
      </c>
      <c r="BK14" s="2468"/>
      <c r="BL14" s="2470"/>
      <c r="BM14" s="2464" t="s">
        <v>569</v>
      </c>
      <c r="BN14" s="2465"/>
      <c r="BO14" s="2466"/>
    </row>
    <row r="15" spans="1:67" s="98" customFormat="1" ht="12.75">
      <c r="A15" s="357"/>
      <c r="B15" s="95"/>
      <c r="C15" s="356"/>
      <c r="D15" s="366"/>
      <c r="E15" s="432">
        <v>1</v>
      </c>
      <c r="F15" s="432">
        <v>2</v>
      </c>
      <c r="G15" s="433">
        <v>3</v>
      </c>
      <c r="H15" s="434">
        <v>1</v>
      </c>
      <c r="I15" s="434">
        <v>2</v>
      </c>
      <c r="J15" s="433">
        <v>3</v>
      </c>
      <c r="K15" s="434">
        <v>1</v>
      </c>
      <c r="L15" s="434">
        <v>2</v>
      </c>
      <c r="M15" s="433">
        <v>3</v>
      </c>
      <c r="N15" s="434">
        <v>1</v>
      </c>
      <c r="O15" s="434">
        <v>2</v>
      </c>
      <c r="P15" s="433">
        <v>3</v>
      </c>
      <c r="Q15" s="434">
        <v>1</v>
      </c>
      <c r="R15" s="434">
        <v>2</v>
      </c>
      <c r="S15" s="433">
        <v>3</v>
      </c>
      <c r="T15" s="434">
        <v>1</v>
      </c>
      <c r="U15" s="434">
        <v>2</v>
      </c>
      <c r="V15" s="433">
        <v>3</v>
      </c>
      <c r="W15" s="434">
        <v>1</v>
      </c>
      <c r="X15" s="434">
        <v>2</v>
      </c>
      <c r="Y15" s="433">
        <v>3</v>
      </c>
      <c r="Z15" s="434">
        <v>1</v>
      </c>
      <c r="AA15" s="434">
        <v>2</v>
      </c>
      <c r="AB15" s="433">
        <v>3</v>
      </c>
      <c r="AC15" s="434">
        <v>1</v>
      </c>
      <c r="AD15" s="434">
        <v>2</v>
      </c>
      <c r="AE15" s="433">
        <v>3</v>
      </c>
      <c r="AF15" s="434">
        <v>1</v>
      </c>
      <c r="AG15" s="434">
        <v>2</v>
      </c>
      <c r="AH15" s="433">
        <v>3</v>
      </c>
      <c r="AI15" s="434">
        <v>1</v>
      </c>
      <c r="AJ15" s="434">
        <v>2</v>
      </c>
      <c r="AK15" s="433">
        <v>3</v>
      </c>
      <c r="AL15" s="434">
        <v>1</v>
      </c>
      <c r="AM15" s="434">
        <v>2</v>
      </c>
      <c r="AN15" s="433">
        <v>3</v>
      </c>
      <c r="AO15" s="434">
        <v>1</v>
      </c>
      <c r="AP15" s="434">
        <v>2</v>
      </c>
      <c r="AQ15" s="433">
        <v>3</v>
      </c>
      <c r="AR15" s="434">
        <v>1</v>
      </c>
      <c r="AS15" s="434">
        <v>2</v>
      </c>
      <c r="AT15" s="433">
        <v>3</v>
      </c>
      <c r="AU15" s="434">
        <v>1</v>
      </c>
      <c r="AV15" s="434">
        <v>2</v>
      </c>
      <c r="AW15" s="433">
        <v>3</v>
      </c>
      <c r="AX15" s="434">
        <v>1</v>
      </c>
      <c r="AY15" s="434">
        <v>2</v>
      </c>
      <c r="AZ15" s="433">
        <v>3</v>
      </c>
      <c r="BA15" s="434">
        <v>1</v>
      </c>
      <c r="BB15" s="434">
        <v>2</v>
      </c>
      <c r="BC15" s="433">
        <v>3</v>
      </c>
      <c r="BD15" s="434">
        <v>1</v>
      </c>
      <c r="BE15" s="434">
        <v>2</v>
      </c>
      <c r="BF15" s="433">
        <v>3</v>
      </c>
      <c r="BG15" s="434">
        <v>1</v>
      </c>
      <c r="BH15" s="434">
        <v>2</v>
      </c>
      <c r="BI15" s="433">
        <v>3</v>
      </c>
      <c r="BJ15" s="434">
        <v>1</v>
      </c>
      <c r="BK15" s="434">
        <v>2</v>
      </c>
      <c r="BL15" s="433">
        <v>3</v>
      </c>
      <c r="BM15" s="434">
        <v>1</v>
      </c>
      <c r="BN15" s="434">
        <v>2</v>
      </c>
      <c r="BO15" s="433">
        <v>3</v>
      </c>
    </row>
    <row r="16" spans="1:67" s="98" customFormat="1" ht="13.5" thickBot="1">
      <c r="A16" s="357"/>
      <c r="B16" s="95"/>
      <c r="C16" s="356"/>
      <c r="D16" s="365"/>
      <c r="E16" s="364"/>
      <c r="F16" s="364"/>
      <c r="G16" s="361"/>
      <c r="H16" s="364"/>
      <c r="I16" s="364"/>
      <c r="J16" s="361"/>
      <c r="K16" s="364"/>
      <c r="L16" s="364"/>
      <c r="M16" s="361"/>
      <c r="N16" s="364"/>
      <c r="O16" s="364"/>
      <c r="P16" s="361"/>
      <c r="Q16" s="364"/>
      <c r="R16" s="364"/>
      <c r="S16" s="361"/>
      <c r="T16" s="364"/>
      <c r="U16" s="364"/>
      <c r="V16" s="361"/>
      <c r="W16" s="364"/>
      <c r="X16" s="364"/>
      <c r="Y16" s="361"/>
      <c r="Z16" s="364"/>
      <c r="AA16" s="364"/>
      <c r="AB16" s="361"/>
      <c r="AC16" s="364"/>
      <c r="AD16" s="364"/>
      <c r="AE16" s="361"/>
      <c r="AF16" s="364"/>
      <c r="AG16" s="364"/>
      <c r="AH16" s="361"/>
      <c r="AI16" s="364"/>
      <c r="AJ16" s="364"/>
      <c r="AK16" s="361"/>
      <c r="AL16" s="364"/>
      <c r="AM16" s="364"/>
      <c r="AN16" s="361"/>
      <c r="AO16" s="364"/>
      <c r="AP16" s="364"/>
      <c r="AQ16" s="361"/>
      <c r="AR16" s="364"/>
      <c r="AS16" s="364"/>
      <c r="AT16" s="361"/>
      <c r="AU16" s="364"/>
      <c r="AV16" s="364"/>
      <c r="AW16" s="361"/>
      <c r="AX16" s="364"/>
      <c r="AY16" s="364"/>
      <c r="AZ16" s="361"/>
      <c r="BA16" s="364"/>
      <c r="BB16" s="364"/>
      <c r="BC16" s="361"/>
      <c r="BD16" s="364"/>
      <c r="BE16" s="364"/>
      <c r="BF16" s="361"/>
      <c r="BG16" s="364"/>
      <c r="BH16" s="364"/>
      <c r="BI16" s="361"/>
      <c r="BJ16" s="364"/>
      <c r="BK16" s="364"/>
      <c r="BL16" s="361"/>
      <c r="BM16" s="364"/>
      <c r="BN16" s="364"/>
      <c r="BO16" s="361"/>
    </row>
    <row r="17" spans="1:73" s="98" customFormat="1" ht="11.25" customHeight="1">
      <c r="A17" s="357"/>
      <c r="B17" s="95"/>
      <c r="C17" s="356"/>
      <c r="E17" s="2462" t="s">
        <v>557</v>
      </c>
      <c r="F17" s="2462" t="s">
        <v>558</v>
      </c>
      <c r="G17" s="2459" t="s">
        <v>559</v>
      </c>
      <c r="H17" s="2462" t="s">
        <v>557</v>
      </c>
      <c r="I17" s="2462" t="s">
        <v>558</v>
      </c>
      <c r="J17" s="2459" t="s">
        <v>559</v>
      </c>
      <c r="K17" s="2462" t="s">
        <v>557</v>
      </c>
      <c r="L17" s="2462" t="s">
        <v>558</v>
      </c>
      <c r="M17" s="2459" t="s">
        <v>559</v>
      </c>
      <c r="N17" s="2462" t="s">
        <v>557</v>
      </c>
      <c r="O17" s="2462" t="s">
        <v>558</v>
      </c>
      <c r="P17" s="2459" t="s">
        <v>559</v>
      </c>
      <c r="Q17" s="2462" t="s">
        <v>557</v>
      </c>
      <c r="R17" s="2462" t="s">
        <v>558</v>
      </c>
      <c r="S17" s="2459" t="s">
        <v>559</v>
      </c>
      <c r="T17" s="2462" t="s">
        <v>557</v>
      </c>
      <c r="U17" s="2462" t="s">
        <v>558</v>
      </c>
      <c r="V17" s="2459" t="s">
        <v>559</v>
      </c>
      <c r="W17" s="2462" t="s">
        <v>557</v>
      </c>
      <c r="X17" s="2462" t="s">
        <v>558</v>
      </c>
      <c r="Y17" s="2459" t="s">
        <v>559</v>
      </c>
      <c r="Z17" s="2462" t="s">
        <v>557</v>
      </c>
      <c r="AA17" s="2462" t="s">
        <v>558</v>
      </c>
      <c r="AB17" s="2459" t="s">
        <v>559</v>
      </c>
      <c r="AC17" s="2462" t="s">
        <v>557</v>
      </c>
      <c r="AD17" s="2462" t="s">
        <v>558</v>
      </c>
      <c r="AE17" s="2459" t="s">
        <v>559</v>
      </c>
      <c r="AF17" s="2462" t="s">
        <v>557</v>
      </c>
      <c r="AG17" s="2462" t="s">
        <v>558</v>
      </c>
      <c r="AH17" s="2459" t="s">
        <v>559</v>
      </c>
      <c r="AI17" s="2462" t="s">
        <v>557</v>
      </c>
      <c r="AJ17" s="2462" t="s">
        <v>558</v>
      </c>
      <c r="AK17" s="2459" t="s">
        <v>559</v>
      </c>
      <c r="AL17" s="2462" t="s">
        <v>557</v>
      </c>
      <c r="AM17" s="2462" t="s">
        <v>558</v>
      </c>
      <c r="AN17" s="2459" t="s">
        <v>559</v>
      </c>
      <c r="AO17" s="2462" t="s">
        <v>557</v>
      </c>
      <c r="AP17" s="2462" t="s">
        <v>558</v>
      </c>
      <c r="AQ17" s="2459" t="s">
        <v>559</v>
      </c>
      <c r="AR17" s="2462" t="s">
        <v>557</v>
      </c>
      <c r="AS17" s="2462" t="s">
        <v>558</v>
      </c>
      <c r="AT17" s="2459" t="s">
        <v>559</v>
      </c>
      <c r="AU17" s="2462" t="s">
        <v>557</v>
      </c>
      <c r="AV17" s="2462" t="s">
        <v>558</v>
      </c>
      <c r="AW17" s="2459" t="s">
        <v>559</v>
      </c>
      <c r="AX17" s="2462" t="s">
        <v>557</v>
      </c>
      <c r="AY17" s="2462" t="s">
        <v>558</v>
      </c>
      <c r="AZ17" s="2459" t="s">
        <v>559</v>
      </c>
      <c r="BA17" s="2462" t="s">
        <v>557</v>
      </c>
      <c r="BB17" s="2462" t="s">
        <v>558</v>
      </c>
      <c r="BC17" s="2459" t="s">
        <v>559</v>
      </c>
      <c r="BD17" s="2462" t="s">
        <v>557</v>
      </c>
      <c r="BE17" s="2462" t="s">
        <v>558</v>
      </c>
      <c r="BF17" s="2459" t="s">
        <v>559</v>
      </c>
      <c r="BG17" s="2462" t="s">
        <v>557</v>
      </c>
      <c r="BH17" s="2462" t="s">
        <v>558</v>
      </c>
      <c r="BI17" s="2459" t="s">
        <v>559</v>
      </c>
      <c r="BJ17" s="2462" t="s">
        <v>557</v>
      </c>
      <c r="BK17" s="2462" t="s">
        <v>558</v>
      </c>
      <c r="BL17" s="2459" t="s">
        <v>559</v>
      </c>
      <c r="BM17" s="2462" t="s">
        <v>557</v>
      </c>
      <c r="BN17" s="2462" t="s">
        <v>558</v>
      </c>
      <c r="BO17" s="2459" t="s">
        <v>559</v>
      </c>
    </row>
    <row r="18" spans="1:73" s="358" customFormat="1" ht="26.25" customHeight="1" thickBot="1">
      <c r="A18" s="373"/>
      <c r="D18" s="1604"/>
      <c r="E18" s="2463"/>
      <c r="F18" s="2463"/>
      <c r="G18" s="2460"/>
      <c r="H18" s="2463"/>
      <c r="I18" s="2463"/>
      <c r="J18" s="2460"/>
      <c r="K18" s="2463"/>
      <c r="L18" s="2463"/>
      <c r="M18" s="2460"/>
      <c r="N18" s="2463"/>
      <c r="O18" s="2463"/>
      <c r="P18" s="2460"/>
      <c r="Q18" s="2463"/>
      <c r="R18" s="2463"/>
      <c r="S18" s="2460"/>
      <c r="T18" s="2463"/>
      <c r="U18" s="2463"/>
      <c r="V18" s="2460"/>
      <c r="W18" s="2463"/>
      <c r="X18" s="2463"/>
      <c r="Y18" s="2460"/>
      <c r="Z18" s="2463"/>
      <c r="AA18" s="2463"/>
      <c r="AB18" s="2460"/>
      <c r="AC18" s="2463"/>
      <c r="AD18" s="2463"/>
      <c r="AE18" s="2460"/>
      <c r="AF18" s="2463"/>
      <c r="AG18" s="2463"/>
      <c r="AH18" s="2460"/>
      <c r="AI18" s="2463"/>
      <c r="AJ18" s="2463"/>
      <c r="AK18" s="2460"/>
      <c r="AL18" s="2463"/>
      <c r="AM18" s="2463"/>
      <c r="AN18" s="2460"/>
      <c r="AO18" s="2463"/>
      <c r="AP18" s="2463"/>
      <c r="AQ18" s="2460"/>
      <c r="AR18" s="2463"/>
      <c r="AS18" s="2463"/>
      <c r="AT18" s="2460"/>
      <c r="AU18" s="2463"/>
      <c r="AV18" s="2463"/>
      <c r="AW18" s="2460"/>
      <c r="AX18" s="2463"/>
      <c r="AY18" s="2463"/>
      <c r="AZ18" s="2460"/>
      <c r="BA18" s="2463"/>
      <c r="BB18" s="2463"/>
      <c r="BC18" s="2460"/>
      <c r="BD18" s="2463"/>
      <c r="BE18" s="2463"/>
      <c r="BF18" s="2460"/>
      <c r="BG18" s="2463"/>
      <c r="BH18" s="2463"/>
      <c r="BI18" s="2460"/>
      <c r="BJ18" s="2463"/>
      <c r="BK18" s="2463"/>
      <c r="BL18" s="2460"/>
      <c r="BM18" s="2463"/>
      <c r="BN18" s="2463"/>
      <c r="BO18" s="2460"/>
    </row>
    <row r="19" spans="1:73" s="98" customFormat="1" ht="12" thickBot="1">
      <c r="A19" s="357"/>
      <c r="B19" s="95"/>
      <c r="C19" s="356"/>
      <c r="D19" s="363"/>
      <c r="E19" s="367"/>
      <c r="F19" s="368"/>
      <c r="G19" s="369"/>
      <c r="H19" s="367"/>
      <c r="I19" s="368"/>
      <c r="J19" s="369"/>
      <c r="K19" s="370"/>
      <c r="L19" s="368"/>
      <c r="M19" s="371"/>
      <c r="N19" s="367"/>
      <c r="O19" s="368"/>
      <c r="P19" s="369"/>
      <c r="Q19" s="370"/>
      <c r="R19" s="368"/>
      <c r="S19" s="371"/>
      <c r="T19" s="367"/>
      <c r="U19" s="368"/>
      <c r="V19" s="369"/>
      <c r="W19" s="370"/>
      <c r="X19" s="368"/>
      <c r="Y19" s="371"/>
      <c r="Z19" s="367"/>
      <c r="AA19" s="368"/>
      <c r="AB19" s="369"/>
      <c r="AC19" s="370"/>
      <c r="AD19" s="368"/>
      <c r="AE19" s="371"/>
      <c r="AF19" s="367"/>
      <c r="AG19" s="368"/>
      <c r="AH19" s="369"/>
      <c r="AI19" s="370"/>
      <c r="AJ19" s="368"/>
      <c r="AK19" s="371"/>
      <c r="AL19" s="367"/>
      <c r="AM19" s="368"/>
      <c r="AN19" s="369"/>
      <c r="AO19" s="370"/>
      <c r="AP19" s="368"/>
      <c r="AQ19" s="371"/>
      <c r="AR19" s="367"/>
      <c r="AS19" s="368"/>
      <c r="AT19" s="369"/>
      <c r="AU19" s="370"/>
      <c r="AV19" s="368"/>
      <c r="AW19" s="371"/>
      <c r="AX19" s="367"/>
      <c r="AY19" s="368"/>
      <c r="AZ19" s="369"/>
      <c r="BA19" s="370"/>
      <c r="BB19" s="368"/>
      <c r="BC19" s="371"/>
      <c r="BD19" s="367"/>
      <c r="BE19" s="368"/>
      <c r="BF19" s="369"/>
      <c r="BG19" s="370"/>
      <c r="BH19" s="368"/>
      <c r="BI19" s="371"/>
      <c r="BJ19" s="367"/>
      <c r="BK19" s="368"/>
      <c r="BL19" s="369"/>
      <c r="BM19" s="370"/>
      <c r="BN19" s="368"/>
      <c r="BO19" s="369"/>
      <c r="BP19" s="97"/>
      <c r="BQ19" s="97"/>
      <c r="BR19" s="97"/>
    </row>
    <row r="20" spans="1:73" s="98" customFormat="1" ht="26.25" customHeight="1" thickBot="1">
      <c r="A20" s="357"/>
      <c r="B20" s="95"/>
      <c r="D20" s="1075" t="s">
        <v>561</v>
      </c>
      <c r="E20" s="1600">
        <v>3290</v>
      </c>
      <c r="F20" s="1601"/>
      <c r="G20" s="1605">
        <f>IF(ISERROR(F22/$BN$22), "-", F22/$BN$22)</f>
        <v>0.72355555555555551</v>
      </c>
      <c r="H20" s="1606">
        <v>440</v>
      </c>
      <c r="I20" s="1607"/>
      <c r="J20" s="1608">
        <f>IF(ISERROR(I22/$BN$22), "-", I22/$BN$22)</f>
        <v>0.23982222222222221</v>
      </c>
      <c r="K20" s="1603">
        <v>47</v>
      </c>
      <c r="L20" s="1609"/>
      <c r="M20" s="1610">
        <f>IF(ISERROR(L22/$BN$22), "-", L22/$BN$22)</f>
        <v>3.6622222222222223E-2</v>
      </c>
      <c r="N20" s="1606"/>
      <c r="O20" s="1607"/>
      <c r="P20" s="1608">
        <f>IF(ISERROR(O22/$BN$22), "-", O22/$BN$22)</f>
        <v>0</v>
      </c>
      <c r="Q20" s="1603"/>
      <c r="R20" s="1607"/>
      <c r="S20" s="1610">
        <f>IF(ISERROR(R22/$BN$22), "-", R22/$BN$22)</f>
        <v>0</v>
      </c>
      <c r="T20" s="1606"/>
      <c r="U20" s="1607"/>
      <c r="V20" s="1608">
        <f>IF(ISERROR(U22/$BN$22), "-", U22/$BN$22)</f>
        <v>0</v>
      </c>
      <c r="W20" s="1603"/>
      <c r="X20" s="1607"/>
      <c r="Y20" s="1610">
        <f>IF(ISERROR(X22/$BN$22), "-", X22/$BN$22)</f>
        <v>0</v>
      </c>
      <c r="Z20" s="1606"/>
      <c r="AA20" s="1607"/>
      <c r="AB20" s="1608">
        <f>IF(ISERROR(AA22/$BN$22), "-", AA22/$BN$22)</f>
        <v>0</v>
      </c>
      <c r="AC20" s="1603"/>
      <c r="AD20" s="1607"/>
      <c r="AE20" s="1610">
        <f>IF(ISERROR(AD22/$BN$22), "-", AD22/$BN$22)</f>
        <v>0</v>
      </c>
      <c r="AF20" s="1606"/>
      <c r="AG20" s="1607"/>
      <c r="AH20" s="1608">
        <f>IF(ISERROR(AG22/$BN$22), "-", AG22/$BN$22)</f>
        <v>0</v>
      </c>
      <c r="AI20" s="1603"/>
      <c r="AJ20" s="1607"/>
      <c r="AK20" s="1610">
        <f>IF(ISERROR(AJ22/$BN$22), "-", AJ22/$BN$22)</f>
        <v>0</v>
      </c>
      <c r="AL20" s="1606"/>
      <c r="AM20" s="1607"/>
      <c r="AN20" s="1608">
        <f>IF(ISERROR(AM22/$BN$22), "-", AM22/$BN$22)</f>
        <v>0</v>
      </c>
      <c r="AO20" s="1603"/>
      <c r="AP20" s="1607"/>
      <c r="AQ20" s="1610">
        <f>IF(ISERROR(AP22/$BN$22), "-", AP22/$BN$22)</f>
        <v>0</v>
      </c>
      <c r="AR20" s="1606"/>
      <c r="AS20" s="1607"/>
      <c r="AT20" s="1608">
        <f>IF(ISERROR(AS22/$BN$22), "-", AS22/$BN$22)</f>
        <v>0</v>
      </c>
      <c r="AU20" s="1603"/>
      <c r="AV20" s="1607"/>
      <c r="AW20" s="1610">
        <f>IF(ISERROR(AV22/$BN$22), "-", AV22/$BN$22)</f>
        <v>0</v>
      </c>
      <c r="AX20" s="1606"/>
      <c r="AY20" s="1607"/>
      <c r="AZ20" s="1608">
        <f>IF(ISERROR(AY22/$BN$22), "-", AY22/$BN$22)</f>
        <v>0</v>
      </c>
      <c r="BA20" s="1603"/>
      <c r="BB20" s="1607"/>
      <c r="BC20" s="1610">
        <f>IF(ISERROR(BB22/$BN$22), "-", BB22/$BN$22)</f>
        <v>0</v>
      </c>
      <c r="BD20" s="1606"/>
      <c r="BE20" s="1607"/>
      <c r="BF20" s="1608">
        <f>IF(ISERROR(BE22/$BN$22), "-", BE22/$BN$22)</f>
        <v>0</v>
      </c>
      <c r="BG20" s="1603"/>
      <c r="BH20" s="1607"/>
      <c r="BI20" s="1610">
        <f>IF(ISERROR(BH22/$BN$22), "-", BH22/$BN$22)</f>
        <v>0</v>
      </c>
      <c r="BJ20" s="1600"/>
      <c r="BK20" s="1607"/>
      <c r="BL20" s="1608">
        <f>IF(ISERROR(BK22/$BN$22), "-", BK22/$BN$22)</f>
        <v>0</v>
      </c>
      <c r="BM20" s="1611"/>
      <c r="BN20" s="1607"/>
      <c r="BO20" s="1608">
        <f>IF(ISERROR(BN22/$BN$22), "-", BN22/$BN$22)</f>
        <v>1</v>
      </c>
      <c r="BP20" s="97"/>
      <c r="BQ20" s="97"/>
      <c r="BR20" s="97"/>
    </row>
    <row r="21" spans="1:73" s="1612" customFormat="1" ht="38.25" customHeight="1" thickBot="1">
      <c r="A21" s="357"/>
      <c r="B21" s="95"/>
      <c r="D21" s="1075" t="s">
        <v>584</v>
      </c>
      <c r="E21" s="1613"/>
      <c r="F21" s="1614"/>
      <c r="G21" s="1615">
        <f>IF(ISERROR(G22/$G$22),"-", (G22/$G$22))</f>
        <v>1</v>
      </c>
      <c r="H21" s="1613"/>
      <c r="I21" s="1616"/>
      <c r="J21" s="1615">
        <f>IF(ISERROR(J22/$G$22),"-", (J22/$G$22))</f>
        <v>2.4306306306306307</v>
      </c>
      <c r="K21" s="1617"/>
      <c r="L21" s="1616"/>
      <c r="M21" s="1618">
        <f>IF(ISERROR(M22/$G$22),"-", (M22/$G$22))</f>
        <v>3.3405405405405406</v>
      </c>
      <c r="N21" s="1613"/>
      <c r="O21" s="1616"/>
      <c r="P21" s="1615" t="str">
        <f>IF(ISERROR(P22/$G$22),"-", (P22/$G$22))</f>
        <v>-</v>
      </c>
      <c r="Q21" s="1617"/>
      <c r="R21" s="1616"/>
      <c r="S21" s="1618" t="str">
        <f>IF(ISERROR(S22/$G$22),"-", (S22/$G$22))</f>
        <v>-</v>
      </c>
      <c r="T21" s="1613"/>
      <c r="U21" s="1616"/>
      <c r="V21" s="1615" t="str">
        <f>IF(ISERROR(V22/$G$22),"-", (V22/$G$22))</f>
        <v>-</v>
      </c>
      <c r="W21" s="1617"/>
      <c r="X21" s="1616"/>
      <c r="Y21" s="1618" t="str">
        <f>IF(ISERROR(Y22/$G$22),"-", (Y22/$G$22))</f>
        <v>-</v>
      </c>
      <c r="Z21" s="1613"/>
      <c r="AA21" s="1616"/>
      <c r="AB21" s="1615" t="str">
        <f>IF(ISERROR(AB22/$G$22),"-", (AB22/$G$22))</f>
        <v>-</v>
      </c>
      <c r="AC21" s="1617"/>
      <c r="AD21" s="1616"/>
      <c r="AE21" s="1618" t="str">
        <f>IF(ISERROR(AE22/$G$22),"-", (AE22/$G$22))</f>
        <v>-</v>
      </c>
      <c r="AF21" s="1613"/>
      <c r="AG21" s="1616"/>
      <c r="AH21" s="1615" t="str">
        <f>IF(ISERROR(AH22/$G$22),"-", (AH22/$G$22))</f>
        <v>-</v>
      </c>
      <c r="AI21" s="1617"/>
      <c r="AJ21" s="1616"/>
      <c r="AK21" s="1618" t="str">
        <f>IF(ISERROR(AK22/$G$22),"-", (AK22/$G$22))</f>
        <v>-</v>
      </c>
      <c r="AL21" s="1613"/>
      <c r="AM21" s="1616"/>
      <c r="AN21" s="1615" t="str">
        <f>IF(ISERROR(AN22/$G$22),"-", (AN22/$G$22))</f>
        <v>-</v>
      </c>
      <c r="AO21" s="1617"/>
      <c r="AP21" s="1616"/>
      <c r="AQ21" s="1618" t="str">
        <f>IF(ISERROR(AQ22/$G$22),"-", (AQ22/$G$22))</f>
        <v>-</v>
      </c>
      <c r="AR21" s="1613"/>
      <c r="AS21" s="1616"/>
      <c r="AT21" s="1615" t="str">
        <f>IF(ISERROR(AT22/$G$22),"-", (AT22/$G$22))</f>
        <v>-</v>
      </c>
      <c r="AU21" s="1617"/>
      <c r="AV21" s="1616"/>
      <c r="AW21" s="1618" t="str">
        <f>IF(ISERROR(AW22/$G$22),"-", (AW22/$G$22))</f>
        <v>-</v>
      </c>
      <c r="AX21" s="1613"/>
      <c r="AY21" s="1616"/>
      <c r="AZ21" s="1615" t="str">
        <f>IF(ISERROR(AZ22/$G$22),"-", (AZ22/$G$22))</f>
        <v>-</v>
      </c>
      <c r="BA21" s="1617"/>
      <c r="BB21" s="1616"/>
      <c r="BC21" s="1618" t="str">
        <f>IF(ISERROR(BC22/$G$22),"-", (BC22/$G$22))</f>
        <v>-</v>
      </c>
      <c r="BD21" s="1613"/>
      <c r="BE21" s="1616"/>
      <c r="BF21" s="1615" t="str">
        <f>IF(ISERROR(BF22/$G$22),"-", (BF22/$G$22))</f>
        <v>-</v>
      </c>
      <c r="BG21" s="1617"/>
      <c r="BH21" s="1616"/>
      <c r="BI21" s="1618" t="str">
        <f>IF(ISERROR(BI22/$G$22),"-", (BI22/$G$22))</f>
        <v>-</v>
      </c>
      <c r="BJ21" s="1613"/>
      <c r="BK21" s="1616"/>
      <c r="BL21" s="1615" t="str">
        <f>IF(ISERROR(BL22/$G$22),"-", (BL22/$G$22))</f>
        <v>-</v>
      </c>
      <c r="BM21" s="1617"/>
      <c r="BN21" s="1616"/>
      <c r="BO21" s="1615">
        <f>IF(ISERROR(BO22/$G$22),"-", (BO22/$G$22))</f>
        <v>1.2002133712660028</v>
      </c>
      <c r="BP21" s="1619"/>
      <c r="BQ21" s="1619"/>
      <c r="BR21" s="1619"/>
    </row>
    <row r="22" spans="1:73" s="365" customFormat="1" ht="13.5" thickBot="1">
      <c r="A22" s="373"/>
      <c r="B22" s="374"/>
      <c r="D22" s="1620" t="s">
        <v>769</v>
      </c>
      <c r="E22" s="2317">
        <f>+SUM(E24:E37)</f>
        <v>3300</v>
      </c>
      <c r="F22" s="1601">
        <f>+SUM(F24:F37)</f>
        <v>610500</v>
      </c>
      <c r="G22" s="1602">
        <f>IF(ISERROR(+F22/E22), "-", +F22/E22)</f>
        <v>185</v>
      </c>
      <c r="H22" s="1600">
        <f>+SUM(H24:H37)</f>
        <v>450</v>
      </c>
      <c r="I22" s="1601">
        <f>+SUM(I24:I37)</f>
        <v>202350</v>
      </c>
      <c r="J22" s="1602">
        <f>IF(ISERROR(+I22/H22), "-", +I22/H22)</f>
        <v>449.66666666666669</v>
      </c>
      <c r="K22" s="1603">
        <f>+SUM(K24:K37)</f>
        <v>50</v>
      </c>
      <c r="L22" s="1601">
        <f>+SUM(L24:L37)</f>
        <v>30900</v>
      </c>
      <c r="M22" s="1602">
        <f>IF(ISERROR(+L22/K22), "-", +L22/K22)</f>
        <v>618</v>
      </c>
      <c r="N22" s="1600">
        <f>+SUM(N24:N37)</f>
        <v>0</v>
      </c>
      <c r="O22" s="1601">
        <f>+SUM(O24:O37)</f>
        <v>0</v>
      </c>
      <c r="P22" s="1602" t="str">
        <f>IF(ISERROR(+O22/N22), "-", +O22/N22)</f>
        <v>-</v>
      </c>
      <c r="Q22" s="1603">
        <f>+SUM(Q24:Q37)</f>
        <v>0</v>
      </c>
      <c r="R22" s="1601">
        <f>+SUM(R24:R37)</f>
        <v>0</v>
      </c>
      <c r="S22" s="1602" t="str">
        <f>IF(ISERROR(+R22/Q22), "-", +R22/Q22)</f>
        <v>-</v>
      </c>
      <c r="T22" s="1600">
        <f>+SUM(T24:T37)</f>
        <v>0</v>
      </c>
      <c r="U22" s="1601">
        <f>+SUM(U24:U37)</f>
        <v>0</v>
      </c>
      <c r="V22" s="1602" t="str">
        <f>IF(ISERROR(+U22/T22), "-", +U22/T22)</f>
        <v>-</v>
      </c>
      <c r="W22" s="1603">
        <f>+SUM(W24:W37)</f>
        <v>0</v>
      </c>
      <c r="X22" s="1601">
        <f>+SUM(X24:X37)</f>
        <v>0</v>
      </c>
      <c r="Y22" s="1602" t="str">
        <f>IF(ISERROR(+X22/W22), "-", +X22/W22)</f>
        <v>-</v>
      </c>
      <c r="Z22" s="1600">
        <f>+SUM(Z24:Z37)</f>
        <v>0</v>
      </c>
      <c r="AA22" s="1601">
        <f>+SUM(AA24:AA37)</f>
        <v>0</v>
      </c>
      <c r="AB22" s="1602" t="str">
        <f>IF(ISERROR(+AA22/Z22), "-", +AA22/Z22)</f>
        <v>-</v>
      </c>
      <c r="AC22" s="1603">
        <f>+SUM(AC24:AC37)</f>
        <v>0</v>
      </c>
      <c r="AD22" s="1601">
        <f>+SUM(AD24:AD37)</f>
        <v>0</v>
      </c>
      <c r="AE22" s="1602" t="str">
        <f>IF(ISERROR(+AD22/AC22), "-", +AD22/AC22)</f>
        <v>-</v>
      </c>
      <c r="AF22" s="1600">
        <f>+SUM(AF24:AF37)</f>
        <v>0</v>
      </c>
      <c r="AG22" s="1601">
        <f>+SUM(AG24:AG37)</f>
        <v>0</v>
      </c>
      <c r="AH22" s="1602" t="str">
        <f>IF(ISERROR(+AG22/AF22), "-", +AG22/AF22)</f>
        <v>-</v>
      </c>
      <c r="AI22" s="1603">
        <f>+SUM(AI24:AI37)</f>
        <v>0</v>
      </c>
      <c r="AJ22" s="1601">
        <f>+SUM(AJ24:AJ37)</f>
        <v>0</v>
      </c>
      <c r="AK22" s="1602" t="str">
        <f>IF(ISERROR(+AJ22/AI22), "-", +AJ22/AI22)</f>
        <v>-</v>
      </c>
      <c r="AL22" s="1600">
        <f>+SUM(AL24:AL37)</f>
        <v>0</v>
      </c>
      <c r="AM22" s="1601">
        <f>+SUM(AM24:AM37)</f>
        <v>0</v>
      </c>
      <c r="AN22" s="1602" t="str">
        <f>IF(ISERROR(+AM22/AL22), "-", +AM22/AL22)</f>
        <v>-</v>
      </c>
      <c r="AO22" s="1603">
        <f>+SUM(AO24:AO37)</f>
        <v>0</v>
      </c>
      <c r="AP22" s="1601">
        <f>+SUM(AP24:AP37)</f>
        <v>0</v>
      </c>
      <c r="AQ22" s="1602" t="str">
        <f>IF(ISERROR(+AP22/AO22), "-", +AP22/AO22)</f>
        <v>-</v>
      </c>
      <c r="AR22" s="1600">
        <f>+SUM(AR24:AR37)</f>
        <v>0</v>
      </c>
      <c r="AS22" s="1601">
        <f>+SUM(AS24:AS37)</f>
        <v>0</v>
      </c>
      <c r="AT22" s="1602" t="str">
        <f>IF(ISERROR(+AS22/AR22), "-", +AS22/AR22)</f>
        <v>-</v>
      </c>
      <c r="AU22" s="1603">
        <f>+SUM(AU24:AU37)</f>
        <v>0</v>
      </c>
      <c r="AV22" s="1601">
        <f>+SUM(AV24:AV37)</f>
        <v>0</v>
      </c>
      <c r="AW22" s="1602" t="str">
        <f>IF(ISERROR(+AV22/AU22), "-", +AV22/AU22)</f>
        <v>-</v>
      </c>
      <c r="AX22" s="1600">
        <f>+SUM(AX24:AX37)</f>
        <v>0</v>
      </c>
      <c r="AY22" s="1601">
        <f>+SUM(AY24:AY37)</f>
        <v>0</v>
      </c>
      <c r="AZ22" s="1602" t="str">
        <f>IF(ISERROR(+AY22/AX22), "-", +AY22/AX22)</f>
        <v>-</v>
      </c>
      <c r="BA22" s="1603">
        <f>+SUM(BA24:BA37)</f>
        <v>0</v>
      </c>
      <c r="BB22" s="1601">
        <f>+SUM(BB24:BB37)</f>
        <v>0</v>
      </c>
      <c r="BC22" s="1602" t="str">
        <f>IF(ISERROR(+BB22/BA22), "-", +BB22/BA22)</f>
        <v>-</v>
      </c>
      <c r="BD22" s="1600">
        <f>+SUM(BD24:BD37)</f>
        <v>0</v>
      </c>
      <c r="BE22" s="1601">
        <f>+SUM(BE24:BE37)</f>
        <v>0</v>
      </c>
      <c r="BF22" s="1602" t="str">
        <f>IF(ISERROR(+BE22/BD22), "-", +BE22/BD22)</f>
        <v>-</v>
      </c>
      <c r="BG22" s="1603">
        <f>+SUM(BG24:BG37)</f>
        <v>0</v>
      </c>
      <c r="BH22" s="1601">
        <f>+SUM(BH24:BH37)</f>
        <v>0</v>
      </c>
      <c r="BI22" s="1602" t="str">
        <f>IF(ISERROR(+BH22/BG22), "-", +BH22/BG22)</f>
        <v>-</v>
      </c>
      <c r="BJ22" s="1600">
        <f>+SUM(BJ24:BJ37)</f>
        <v>0</v>
      </c>
      <c r="BK22" s="1601">
        <f>+SUM(BK24:BK37)</f>
        <v>0</v>
      </c>
      <c r="BL22" s="1602" t="str">
        <f>IF(ISERROR(+BK22/BJ22), "-", +BK22/BJ22)</f>
        <v>-</v>
      </c>
      <c r="BM22" s="1603">
        <f>+E22+H22+K22+N22+Q22+T22+W22+Z22+AC22+AF22+AI22+AL22+AO22+AR22+AU22+AX22+BA22+BD22+BG22</f>
        <v>3800</v>
      </c>
      <c r="BN22" s="1601">
        <f>+F22+I22+L22+O22+R22+U22+X22+AA22+AD22+AG22+AJ22+AM22+AP22+AS22+AV22+AY22+BB22+BE22+BH22</f>
        <v>843750</v>
      </c>
      <c r="BO22" s="1602">
        <f>IF(ISERROR(+BN22/BM22), "-", +BN22/BM22)</f>
        <v>222.03947368421052</v>
      </c>
      <c r="BP22" s="372"/>
      <c r="BQ22" s="372"/>
      <c r="BR22" s="372"/>
      <c r="BS22" s="372"/>
      <c r="BT22" s="372"/>
      <c r="BU22" s="372"/>
    </row>
    <row r="23" spans="1:73" s="351" customFormat="1" ht="34.5" customHeight="1" thickBot="1">
      <c r="A23" s="373"/>
      <c r="B23" s="374"/>
      <c r="C23" s="1714" t="s">
        <v>568</v>
      </c>
      <c r="D23" s="2044" t="s">
        <v>560</v>
      </c>
      <c r="E23" s="2472"/>
      <c r="F23" s="2473"/>
      <c r="G23" s="2473"/>
      <c r="H23" s="2473"/>
      <c r="I23" s="2473"/>
      <c r="J23" s="2473"/>
      <c r="K23" s="2473"/>
      <c r="L23" s="2473"/>
      <c r="M23" s="2473"/>
      <c r="N23" s="2473"/>
      <c r="O23" s="2473"/>
      <c r="P23" s="2473"/>
      <c r="Q23" s="2473"/>
      <c r="R23" s="2473"/>
      <c r="S23" s="2473"/>
      <c r="T23" s="2473"/>
      <c r="U23" s="2473"/>
      <c r="V23" s="2473"/>
      <c r="W23" s="2473"/>
      <c r="X23" s="2473"/>
      <c r="Y23" s="2473"/>
      <c r="Z23" s="2473"/>
      <c r="AA23" s="2473"/>
      <c r="AB23" s="2473"/>
      <c r="AC23" s="2473"/>
      <c r="AD23" s="2473"/>
      <c r="AE23" s="2473"/>
      <c r="AF23" s="2473"/>
      <c r="AG23" s="2473"/>
      <c r="AH23" s="2473"/>
      <c r="AI23" s="2473"/>
      <c r="AJ23" s="2473"/>
      <c r="AK23" s="2473"/>
      <c r="AL23" s="2473"/>
      <c r="AM23" s="2473"/>
      <c r="AN23" s="2473"/>
      <c r="AO23" s="2473"/>
      <c r="AP23" s="2473"/>
      <c r="AQ23" s="2473"/>
      <c r="AR23" s="2473"/>
      <c r="AS23" s="2473"/>
      <c r="AT23" s="2473"/>
      <c r="AU23" s="2473"/>
      <c r="AV23" s="2473"/>
      <c r="AW23" s="2473"/>
      <c r="AX23" s="2473"/>
      <c r="AY23" s="2473"/>
      <c r="AZ23" s="2473"/>
      <c r="BA23" s="2473"/>
      <c r="BB23" s="2473"/>
      <c r="BC23" s="2473"/>
      <c r="BD23" s="2473"/>
      <c r="BE23" s="2473"/>
      <c r="BF23" s="2473"/>
      <c r="BG23" s="2473"/>
      <c r="BH23" s="2473"/>
      <c r="BI23" s="2473"/>
      <c r="BJ23" s="2473"/>
      <c r="BK23" s="2473"/>
      <c r="BL23" s="2473"/>
      <c r="BM23" s="2473"/>
      <c r="BN23" s="2473"/>
      <c r="BO23" s="2474"/>
    </row>
    <row r="24" spans="1:73" s="351" customFormat="1" ht="25.5" hidden="1">
      <c r="A24" s="373"/>
      <c r="B24" s="219"/>
      <c r="C24" s="375" t="s">
        <v>845</v>
      </c>
      <c r="D24" s="2101"/>
      <c r="E24" s="2102"/>
      <c r="F24" s="380">
        <f>+$D24*E24</f>
        <v>0</v>
      </c>
      <c r="G24" s="381"/>
      <c r="H24" s="2103"/>
      <c r="I24" s="380">
        <f>+$D24*H24</f>
        <v>0</v>
      </c>
      <c r="J24" s="381"/>
      <c r="K24" s="382"/>
      <c r="L24" s="380">
        <f>+$D24*K24</f>
        <v>0</v>
      </c>
      <c r="M24" s="383"/>
      <c r="N24" s="384"/>
      <c r="O24" s="380">
        <f>+$D24*N24</f>
        <v>0</v>
      </c>
      <c r="P24" s="385"/>
      <c r="Q24" s="382"/>
      <c r="R24" s="380">
        <f>+$D24*Q24</f>
        <v>0</v>
      </c>
      <c r="S24" s="383"/>
      <c r="T24" s="384"/>
      <c r="U24" s="380">
        <f>+$D24*T24</f>
        <v>0</v>
      </c>
      <c r="V24" s="385"/>
      <c r="W24" s="382"/>
      <c r="X24" s="380">
        <f>+$D24*W24</f>
        <v>0</v>
      </c>
      <c r="Y24" s="383"/>
      <c r="Z24" s="384"/>
      <c r="AA24" s="380">
        <f>+$D24*Z24</f>
        <v>0</v>
      </c>
      <c r="AB24" s="385"/>
      <c r="AC24" s="382"/>
      <c r="AD24" s="380">
        <f>+$D24*AC24</f>
        <v>0</v>
      </c>
      <c r="AE24" s="383"/>
      <c r="AF24" s="2104"/>
      <c r="AG24" s="380">
        <f>+$D24*AF24</f>
        <v>0</v>
      </c>
      <c r="AH24" s="385"/>
      <c r="AI24" s="2105"/>
      <c r="AJ24" s="380">
        <f>+$D24*AI24</f>
        <v>0</v>
      </c>
      <c r="AK24" s="383"/>
      <c r="AL24" s="2104"/>
      <c r="AM24" s="380">
        <f>+$D24*AL24</f>
        <v>0</v>
      </c>
      <c r="AN24" s="385"/>
      <c r="AO24" s="2105"/>
      <c r="AP24" s="380">
        <f>+$D24*AO24</f>
        <v>0</v>
      </c>
      <c r="AQ24" s="383"/>
      <c r="AR24" s="2104"/>
      <c r="AS24" s="380">
        <f>+$D24*AR24</f>
        <v>0</v>
      </c>
      <c r="AT24" s="385"/>
      <c r="AU24" s="2105"/>
      <c r="AV24" s="380">
        <f>+$D24*AU24</f>
        <v>0</v>
      </c>
      <c r="AW24" s="383"/>
      <c r="AX24" s="2104"/>
      <c r="AY24" s="380">
        <f>+$D24*AX24</f>
        <v>0</v>
      </c>
      <c r="AZ24" s="385"/>
      <c r="BA24" s="2105"/>
      <c r="BB24" s="380">
        <f>+$D24*BA24</f>
        <v>0</v>
      </c>
      <c r="BC24" s="383"/>
      <c r="BD24" s="2104"/>
      <c r="BE24" s="380">
        <f>+$D24*BD24</f>
        <v>0</v>
      </c>
      <c r="BF24" s="385"/>
      <c r="BG24" s="2105"/>
      <c r="BH24" s="380">
        <f>+$D24*BG24</f>
        <v>0</v>
      </c>
      <c r="BI24" s="383"/>
      <c r="BJ24" s="2104"/>
      <c r="BK24" s="380">
        <f>+$D24*BJ24</f>
        <v>0</v>
      </c>
      <c r="BL24" s="385"/>
      <c r="BM24" s="386">
        <f t="shared" ref="BM24:BM30" si="0">+E24+H24+K24+N24+Q24+T24+W24+Z24+AC24+AF24+AI24+AL24+AO24+AR24+AU24+AX24+BA24+BD24+BG24</f>
        <v>0</v>
      </c>
      <c r="BN24" s="380">
        <f t="shared" ref="BN24:BN37" si="1">+F24+I24+L24+O24+R24+U24+X24+AA24+AD24+AG24+AJ24+AM24+AP24+AS24+AV24+AY24+BB24+BE24+BH24</f>
        <v>0</v>
      </c>
      <c r="BO24" s="385"/>
    </row>
    <row r="25" spans="1:73" s="351" customFormat="1" ht="25.5" hidden="1">
      <c r="A25" s="373"/>
      <c r="B25" s="219"/>
      <c r="C25" s="375" t="s">
        <v>846</v>
      </c>
      <c r="D25" s="2101"/>
      <c r="E25" s="2106"/>
      <c r="F25" s="387">
        <f t="shared" ref="F25:F30" si="2">+$D25*E25</f>
        <v>0</v>
      </c>
      <c r="G25" s="388"/>
      <c r="H25" s="2107"/>
      <c r="I25" s="387">
        <f t="shared" ref="I25:I37" si="3">+$D25*H25</f>
        <v>0</v>
      </c>
      <c r="J25" s="388"/>
      <c r="K25" s="389"/>
      <c r="L25" s="387">
        <f t="shared" ref="L25:L37" si="4">+$D25*K25</f>
        <v>0</v>
      </c>
      <c r="M25" s="390"/>
      <c r="N25" s="391"/>
      <c r="O25" s="387">
        <f t="shared" ref="O25:O37" si="5">+$D25*N25</f>
        <v>0</v>
      </c>
      <c r="P25" s="392"/>
      <c r="Q25" s="389"/>
      <c r="R25" s="387">
        <f t="shared" ref="R25:R37" si="6">+$D25*Q25</f>
        <v>0</v>
      </c>
      <c r="S25" s="390"/>
      <c r="T25" s="391"/>
      <c r="U25" s="387">
        <f t="shared" ref="U25:U37" si="7">+$D25*T25</f>
        <v>0</v>
      </c>
      <c r="V25" s="392"/>
      <c r="W25" s="389"/>
      <c r="X25" s="387">
        <f t="shared" ref="X25:X37" si="8">+$D25*W25</f>
        <v>0</v>
      </c>
      <c r="Y25" s="390"/>
      <c r="Z25" s="391"/>
      <c r="AA25" s="387">
        <f t="shared" ref="AA25:AA37" si="9">+$D25*Z25</f>
        <v>0</v>
      </c>
      <c r="AB25" s="392"/>
      <c r="AC25" s="389"/>
      <c r="AD25" s="387">
        <f t="shared" ref="AD25:AD37" si="10">+$D25*AC25</f>
        <v>0</v>
      </c>
      <c r="AE25" s="390"/>
      <c r="AF25" s="2108"/>
      <c r="AG25" s="387">
        <f t="shared" ref="AG25:AG37" si="11">+$D25*AF25</f>
        <v>0</v>
      </c>
      <c r="AH25" s="392"/>
      <c r="AI25" s="2109"/>
      <c r="AJ25" s="387">
        <f t="shared" ref="AJ25:AJ37" si="12">+$D25*AI25</f>
        <v>0</v>
      </c>
      <c r="AK25" s="390"/>
      <c r="AL25" s="2108"/>
      <c r="AM25" s="387">
        <f t="shared" ref="AM25:AM37" si="13">+$D25*AL25</f>
        <v>0</v>
      </c>
      <c r="AN25" s="392"/>
      <c r="AO25" s="2109"/>
      <c r="AP25" s="387">
        <f t="shared" ref="AP25:AP37" si="14">+$D25*AO25</f>
        <v>0</v>
      </c>
      <c r="AQ25" s="390"/>
      <c r="AR25" s="2108"/>
      <c r="AS25" s="387">
        <f t="shared" ref="AS25:AS37" si="15">+$D25*AR25</f>
        <v>0</v>
      </c>
      <c r="AT25" s="392"/>
      <c r="AU25" s="2109"/>
      <c r="AV25" s="387">
        <f t="shared" ref="AV25:AV37" si="16">+$D25*AU25</f>
        <v>0</v>
      </c>
      <c r="AW25" s="390"/>
      <c r="AX25" s="2108"/>
      <c r="AY25" s="387">
        <f t="shared" ref="AY25:AY37" si="17">+$D25*AX25</f>
        <v>0</v>
      </c>
      <c r="AZ25" s="392"/>
      <c r="BA25" s="2109"/>
      <c r="BB25" s="387">
        <f t="shared" ref="BB25:BB37" si="18">+$D25*BA25</f>
        <v>0</v>
      </c>
      <c r="BC25" s="390"/>
      <c r="BD25" s="2108"/>
      <c r="BE25" s="387">
        <f t="shared" ref="BE25:BE37" si="19">+$D25*BD25</f>
        <v>0</v>
      </c>
      <c r="BF25" s="392"/>
      <c r="BG25" s="2109"/>
      <c r="BH25" s="387">
        <f t="shared" ref="BH25:BH37" si="20">+$D25*BG25</f>
        <v>0</v>
      </c>
      <c r="BI25" s="390"/>
      <c r="BJ25" s="2108"/>
      <c r="BK25" s="387">
        <f t="shared" ref="BK25:BK37" si="21">+$D25*BJ25</f>
        <v>0</v>
      </c>
      <c r="BL25" s="392"/>
      <c r="BM25" s="393">
        <f t="shared" si="0"/>
        <v>0</v>
      </c>
      <c r="BN25" s="387">
        <f t="shared" si="1"/>
        <v>0</v>
      </c>
      <c r="BO25" s="392"/>
    </row>
    <row r="26" spans="1:73" s="351" customFormat="1" ht="12.75" hidden="1">
      <c r="A26" s="373"/>
      <c r="B26" s="219"/>
      <c r="C26" s="375" t="s">
        <v>746</v>
      </c>
      <c r="D26" s="2101"/>
      <c r="E26" s="2106"/>
      <c r="F26" s="387">
        <f t="shared" si="2"/>
        <v>0</v>
      </c>
      <c r="G26" s="388"/>
      <c r="H26" s="2107"/>
      <c r="I26" s="387">
        <f t="shared" si="3"/>
        <v>0</v>
      </c>
      <c r="J26" s="388"/>
      <c r="K26" s="2109"/>
      <c r="L26" s="387">
        <f t="shared" si="4"/>
        <v>0</v>
      </c>
      <c r="M26" s="390"/>
      <c r="N26" s="391"/>
      <c r="O26" s="387">
        <f t="shared" si="5"/>
        <v>0</v>
      </c>
      <c r="P26" s="392"/>
      <c r="Q26" s="389"/>
      <c r="R26" s="387">
        <f t="shared" si="6"/>
        <v>0</v>
      </c>
      <c r="S26" s="390"/>
      <c r="T26" s="391"/>
      <c r="U26" s="387">
        <f t="shared" si="7"/>
        <v>0</v>
      </c>
      <c r="V26" s="392"/>
      <c r="W26" s="389"/>
      <c r="X26" s="387">
        <f t="shared" si="8"/>
        <v>0</v>
      </c>
      <c r="Y26" s="390"/>
      <c r="Z26" s="391"/>
      <c r="AA26" s="387">
        <f t="shared" si="9"/>
        <v>0</v>
      </c>
      <c r="AB26" s="392"/>
      <c r="AC26" s="389"/>
      <c r="AD26" s="387">
        <f t="shared" si="10"/>
        <v>0</v>
      </c>
      <c r="AE26" s="390"/>
      <c r="AF26" s="2108"/>
      <c r="AG26" s="387">
        <f t="shared" si="11"/>
        <v>0</v>
      </c>
      <c r="AH26" s="392"/>
      <c r="AI26" s="2109"/>
      <c r="AJ26" s="387">
        <f t="shared" si="12"/>
        <v>0</v>
      </c>
      <c r="AK26" s="390"/>
      <c r="AL26" s="2108"/>
      <c r="AM26" s="387">
        <f t="shared" si="13"/>
        <v>0</v>
      </c>
      <c r="AN26" s="392"/>
      <c r="AO26" s="2109"/>
      <c r="AP26" s="387">
        <f t="shared" si="14"/>
        <v>0</v>
      </c>
      <c r="AQ26" s="390"/>
      <c r="AR26" s="2108"/>
      <c r="AS26" s="387">
        <f t="shared" si="15"/>
        <v>0</v>
      </c>
      <c r="AT26" s="392"/>
      <c r="AU26" s="2109"/>
      <c r="AV26" s="387">
        <f t="shared" si="16"/>
        <v>0</v>
      </c>
      <c r="AW26" s="390"/>
      <c r="AX26" s="2108"/>
      <c r="AY26" s="387">
        <f t="shared" si="17"/>
        <v>0</v>
      </c>
      <c r="AZ26" s="392"/>
      <c r="BA26" s="2109"/>
      <c r="BB26" s="387">
        <f t="shared" si="18"/>
        <v>0</v>
      </c>
      <c r="BC26" s="390"/>
      <c r="BD26" s="2108"/>
      <c r="BE26" s="387">
        <f t="shared" si="19"/>
        <v>0</v>
      </c>
      <c r="BF26" s="392" t="s">
        <v>331</v>
      </c>
      <c r="BG26" s="2109"/>
      <c r="BH26" s="387">
        <f t="shared" si="20"/>
        <v>0</v>
      </c>
      <c r="BI26" s="390"/>
      <c r="BJ26" s="2108"/>
      <c r="BK26" s="387">
        <f t="shared" si="21"/>
        <v>0</v>
      </c>
      <c r="BL26" s="392"/>
      <c r="BM26" s="393">
        <f t="shared" si="0"/>
        <v>0</v>
      </c>
      <c r="BN26" s="387">
        <f t="shared" si="1"/>
        <v>0</v>
      </c>
      <c r="BO26" s="392"/>
    </row>
    <row r="27" spans="1:73" s="351" customFormat="1" ht="25.5" hidden="1">
      <c r="A27" s="373"/>
      <c r="B27" s="219"/>
      <c r="C27" s="375" t="s">
        <v>847</v>
      </c>
      <c r="D27" s="2101"/>
      <c r="E27" s="2106"/>
      <c r="F27" s="387">
        <f t="shared" si="2"/>
        <v>0</v>
      </c>
      <c r="G27" s="388"/>
      <c r="H27" s="2107"/>
      <c r="I27" s="387">
        <f t="shared" si="3"/>
        <v>0</v>
      </c>
      <c r="J27" s="388"/>
      <c r="K27" s="2109"/>
      <c r="L27" s="387">
        <f t="shared" si="4"/>
        <v>0</v>
      </c>
      <c r="M27" s="390"/>
      <c r="N27" s="391"/>
      <c r="O27" s="387">
        <f t="shared" si="5"/>
        <v>0</v>
      </c>
      <c r="P27" s="392"/>
      <c r="Q27" s="389"/>
      <c r="R27" s="387">
        <f t="shared" si="6"/>
        <v>0</v>
      </c>
      <c r="S27" s="390"/>
      <c r="T27" s="391"/>
      <c r="U27" s="387">
        <f t="shared" si="7"/>
        <v>0</v>
      </c>
      <c r="V27" s="392"/>
      <c r="W27" s="389"/>
      <c r="X27" s="387">
        <f t="shared" si="8"/>
        <v>0</v>
      </c>
      <c r="Y27" s="390"/>
      <c r="Z27" s="391"/>
      <c r="AA27" s="387">
        <f t="shared" si="9"/>
        <v>0</v>
      </c>
      <c r="AB27" s="392"/>
      <c r="AC27" s="389"/>
      <c r="AD27" s="387">
        <f t="shared" si="10"/>
        <v>0</v>
      </c>
      <c r="AE27" s="390"/>
      <c r="AF27" s="2108"/>
      <c r="AG27" s="387">
        <f t="shared" si="11"/>
        <v>0</v>
      </c>
      <c r="AH27" s="392"/>
      <c r="AI27" s="2109"/>
      <c r="AJ27" s="387">
        <f t="shared" si="12"/>
        <v>0</v>
      </c>
      <c r="AK27" s="390"/>
      <c r="AL27" s="2108"/>
      <c r="AM27" s="387">
        <f t="shared" si="13"/>
        <v>0</v>
      </c>
      <c r="AN27" s="392"/>
      <c r="AO27" s="2109"/>
      <c r="AP27" s="387">
        <f t="shared" si="14"/>
        <v>0</v>
      </c>
      <c r="AQ27" s="390"/>
      <c r="AR27" s="2108"/>
      <c r="AS27" s="387">
        <f t="shared" si="15"/>
        <v>0</v>
      </c>
      <c r="AT27" s="392"/>
      <c r="AU27" s="2109"/>
      <c r="AV27" s="387">
        <f t="shared" si="16"/>
        <v>0</v>
      </c>
      <c r="AW27" s="390"/>
      <c r="AX27" s="2108"/>
      <c r="AY27" s="387">
        <f t="shared" si="17"/>
        <v>0</v>
      </c>
      <c r="AZ27" s="392"/>
      <c r="BA27" s="2109"/>
      <c r="BB27" s="387">
        <f t="shared" si="18"/>
        <v>0</v>
      </c>
      <c r="BC27" s="390"/>
      <c r="BD27" s="2108"/>
      <c r="BE27" s="387">
        <f t="shared" si="19"/>
        <v>0</v>
      </c>
      <c r="BF27" s="392"/>
      <c r="BG27" s="2109"/>
      <c r="BH27" s="387">
        <f t="shared" si="20"/>
        <v>0</v>
      </c>
      <c r="BI27" s="390"/>
      <c r="BJ27" s="2108"/>
      <c r="BK27" s="387">
        <f t="shared" si="21"/>
        <v>0</v>
      </c>
      <c r="BL27" s="392"/>
      <c r="BM27" s="393">
        <f t="shared" si="0"/>
        <v>0</v>
      </c>
      <c r="BN27" s="387">
        <f t="shared" si="1"/>
        <v>0</v>
      </c>
      <c r="BO27" s="392"/>
    </row>
    <row r="28" spans="1:73" s="351" customFormat="1" ht="12.75" hidden="1">
      <c r="A28" s="373"/>
      <c r="B28" s="219"/>
      <c r="C28" s="375" t="s">
        <v>848</v>
      </c>
      <c r="D28" s="2101"/>
      <c r="E28" s="2106"/>
      <c r="F28" s="387">
        <f t="shared" si="2"/>
        <v>0</v>
      </c>
      <c r="G28" s="388"/>
      <c r="H28" s="2107"/>
      <c r="I28" s="387">
        <f t="shared" si="3"/>
        <v>0</v>
      </c>
      <c r="J28" s="388"/>
      <c r="K28" s="2109"/>
      <c r="L28" s="387">
        <f t="shared" si="4"/>
        <v>0</v>
      </c>
      <c r="M28" s="390"/>
      <c r="N28" s="391"/>
      <c r="O28" s="387">
        <f t="shared" si="5"/>
        <v>0</v>
      </c>
      <c r="P28" s="392"/>
      <c r="Q28" s="389"/>
      <c r="R28" s="387">
        <f t="shared" si="6"/>
        <v>0</v>
      </c>
      <c r="S28" s="390"/>
      <c r="T28" s="391"/>
      <c r="U28" s="387">
        <f t="shared" si="7"/>
        <v>0</v>
      </c>
      <c r="V28" s="392"/>
      <c r="W28" s="389"/>
      <c r="X28" s="387">
        <f t="shared" si="8"/>
        <v>0</v>
      </c>
      <c r="Y28" s="390"/>
      <c r="Z28" s="391"/>
      <c r="AA28" s="387">
        <f t="shared" si="9"/>
        <v>0</v>
      </c>
      <c r="AB28" s="392"/>
      <c r="AC28" s="389"/>
      <c r="AD28" s="387">
        <f t="shared" si="10"/>
        <v>0</v>
      </c>
      <c r="AE28" s="390"/>
      <c r="AF28" s="2108"/>
      <c r="AG28" s="387">
        <f t="shared" si="11"/>
        <v>0</v>
      </c>
      <c r="AH28" s="392"/>
      <c r="AI28" s="2109"/>
      <c r="AJ28" s="387">
        <f t="shared" si="12"/>
        <v>0</v>
      </c>
      <c r="AK28" s="390"/>
      <c r="AL28" s="2108"/>
      <c r="AM28" s="387">
        <f t="shared" si="13"/>
        <v>0</v>
      </c>
      <c r="AN28" s="392"/>
      <c r="AO28" s="2109"/>
      <c r="AP28" s="387">
        <f t="shared" si="14"/>
        <v>0</v>
      </c>
      <c r="AQ28" s="390"/>
      <c r="AR28" s="2108"/>
      <c r="AS28" s="387">
        <f t="shared" si="15"/>
        <v>0</v>
      </c>
      <c r="AT28" s="392"/>
      <c r="AU28" s="2109"/>
      <c r="AV28" s="387">
        <f t="shared" si="16"/>
        <v>0</v>
      </c>
      <c r="AW28" s="390"/>
      <c r="AX28" s="2108"/>
      <c r="AY28" s="387">
        <f t="shared" si="17"/>
        <v>0</v>
      </c>
      <c r="AZ28" s="392"/>
      <c r="BA28" s="2109"/>
      <c r="BB28" s="387">
        <f t="shared" si="18"/>
        <v>0</v>
      </c>
      <c r="BC28" s="390"/>
      <c r="BD28" s="2108"/>
      <c r="BE28" s="387">
        <f t="shared" si="19"/>
        <v>0</v>
      </c>
      <c r="BF28" s="392"/>
      <c r="BG28" s="2109"/>
      <c r="BH28" s="387">
        <f t="shared" si="20"/>
        <v>0</v>
      </c>
      <c r="BI28" s="390"/>
      <c r="BJ28" s="2108"/>
      <c r="BK28" s="387">
        <f t="shared" si="21"/>
        <v>0</v>
      </c>
      <c r="BL28" s="392"/>
      <c r="BM28" s="393">
        <f t="shared" si="0"/>
        <v>0</v>
      </c>
      <c r="BN28" s="387">
        <f t="shared" si="1"/>
        <v>0</v>
      </c>
      <c r="BO28" s="392"/>
    </row>
    <row r="29" spans="1:73" s="351" customFormat="1" ht="12.75" hidden="1">
      <c r="A29" s="373"/>
      <c r="B29" s="219"/>
      <c r="C29" s="375" t="s">
        <v>747</v>
      </c>
      <c r="D29" s="2101"/>
      <c r="E29" s="2106"/>
      <c r="F29" s="387">
        <f t="shared" si="2"/>
        <v>0</v>
      </c>
      <c r="G29" s="388"/>
      <c r="H29" s="2107"/>
      <c r="I29" s="387">
        <f t="shared" si="3"/>
        <v>0</v>
      </c>
      <c r="J29" s="388"/>
      <c r="K29" s="2109"/>
      <c r="L29" s="387">
        <f t="shared" si="4"/>
        <v>0</v>
      </c>
      <c r="M29" s="390"/>
      <c r="N29" s="391"/>
      <c r="O29" s="387">
        <f t="shared" si="5"/>
        <v>0</v>
      </c>
      <c r="P29" s="392"/>
      <c r="Q29" s="389"/>
      <c r="R29" s="387">
        <f t="shared" si="6"/>
        <v>0</v>
      </c>
      <c r="S29" s="390"/>
      <c r="T29" s="391"/>
      <c r="U29" s="387">
        <f t="shared" si="7"/>
        <v>0</v>
      </c>
      <c r="V29" s="392"/>
      <c r="W29" s="389"/>
      <c r="X29" s="387">
        <f t="shared" si="8"/>
        <v>0</v>
      </c>
      <c r="Y29" s="390"/>
      <c r="Z29" s="391"/>
      <c r="AA29" s="387">
        <f t="shared" si="9"/>
        <v>0</v>
      </c>
      <c r="AB29" s="392"/>
      <c r="AC29" s="389"/>
      <c r="AD29" s="387">
        <f t="shared" si="10"/>
        <v>0</v>
      </c>
      <c r="AE29" s="390"/>
      <c r="AF29" s="2108"/>
      <c r="AG29" s="387">
        <f t="shared" si="11"/>
        <v>0</v>
      </c>
      <c r="AH29" s="392"/>
      <c r="AI29" s="2109"/>
      <c r="AJ29" s="387">
        <f t="shared" si="12"/>
        <v>0</v>
      </c>
      <c r="AK29" s="390"/>
      <c r="AL29" s="2108"/>
      <c r="AM29" s="387">
        <f t="shared" si="13"/>
        <v>0</v>
      </c>
      <c r="AN29" s="392"/>
      <c r="AO29" s="2109"/>
      <c r="AP29" s="387">
        <f t="shared" si="14"/>
        <v>0</v>
      </c>
      <c r="AQ29" s="390"/>
      <c r="AR29" s="2108"/>
      <c r="AS29" s="387">
        <f t="shared" si="15"/>
        <v>0</v>
      </c>
      <c r="AT29" s="392"/>
      <c r="AU29" s="2109"/>
      <c r="AV29" s="387">
        <f t="shared" si="16"/>
        <v>0</v>
      </c>
      <c r="AW29" s="390"/>
      <c r="AX29" s="2108"/>
      <c r="AY29" s="387">
        <f t="shared" si="17"/>
        <v>0</v>
      </c>
      <c r="AZ29" s="392"/>
      <c r="BA29" s="2109"/>
      <c r="BB29" s="387">
        <f t="shared" si="18"/>
        <v>0</v>
      </c>
      <c r="BC29" s="390"/>
      <c r="BD29" s="2108"/>
      <c r="BE29" s="387">
        <f t="shared" si="19"/>
        <v>0</v>
      </c>
      <c r="BF29" s="392"/>
      <c r="BG29" s="2109"/>
      <c r="BH29" s="387">
        <f t="shared" si="20"/>
        <v>0</v>
      </c>
      <c r="BI29" s="390"/>
      <c r="BJ29" s="2108"/>
      <c r="BK29" s="387">
        <f t="shared" si="21"/>
        <v>0</v>
      </c>
      <c r="BL29" s="392"/>
      <c r="BM29" s="393">
        <f t="shared" si="0"/>
        <v>0</v>
      </c>
      <c r="BN29" s="387">
        <f t="shared" si="1"/>
        <v>0</v>
      </c>
      <c r="BO29" s="392"/>
    </row>
    <row r="30" spans="1:73" s="351" customFormat="1" ht="25.5" hidden="1">
      <c r="A30" s="373"/>
      <c r="B30" s="219"/>
      <c r="C30" s="375" t="s">
        <v>851</v>
      </c>
      <c r="D30" s="2101"/>
      <c r="E30" s="2106"/>
      <c r="F30" s="387">
        <f t="shared" si="2"/>
        <v>0</v>
      </c>
      <c r="G30" s="388"/>
      <c r="H30" s="2107"/>
      <c r="I30" s="387">
        <f t="shared" si="3"/>
        <v>0</v>
      </c>
      <c r="J30" s="388"/>
      <c r="K30" s="2109"/>
      <c r="L30" s="387">
        <f t="shared" si="4"/>
        <v>0</v>
      </c>
      <c r="M30" s="394"/>
      <c r="N30" s="2108"/>
      <c r="O30" s="387">
        <f t="shared" si="5"/>
        <v>0</v>
      </c>
      <c r="P30" s="388" t="s">
        <v>331</v>
      </c>
      <c r="Q30" s="2106"/>
      <c r="R30" s="387">
        <f t="shared" si="6"/>
        <v>0</v>
      </c>
      <c r="S30" s="394"/>
      <c r="T30" s="2108"/>
      <c r="U30" s="387">
        <f t="shared" si="7"/>
        <v>0</v>
      </c>
      <c r="V30" s="388" t="s">
        <v>331</v>
      </c>
      <c r="W30" s="2106"/>
      <c r="X30" s="387">
        <f t="shared" si="8"/>
        <v>0</v>
      </c>
      <c r="Y30" s="394"/>
      <c r="Z30" s="2108"/>
      <c r="AA30" s="387">
        <f t="shared" si="9"/>
        <v>0</v>
      </c>
      <c r="AB30" s="388" t="s">
        <v>331</v>
      </c>
      <c r="AC30" s="2106"/>
      <c r="AD30" s="387">
        <f t="shared" si="10"/>
        <v>0</v>
      </c>
      <c r="AE30" s="394"/>
      <c r="AF30" s="2108"/>
      <c r="AG30" s="387">
        <f t="shared" si="11"/>
        <v>0</v>
      </c>
      <c r="AH30" s="388" t="s">
        <v>331</v>
      </c>
      <c r="AI30" s="2106"/>
      <c r="AJ30" s="387">
        <f t="shared" si="12"/>
        <v>0</v>
      </c>
      <c r="AK30" s="394"/>
      <c r="AL30" s="2110"/>
      <c r="AM30" s="387">
        <f t="shared" si="13"/>
        <v>0</v>
      </c>
      <c r="AN30" s="388" t="s">
        <v>331</v>
      </c>
      <c r="AO30" s="2106"/>
      <c r="AP30" s="387">
        <f t="shared" si="14"/>
        <v>0</v>
      </c>
      <c r="AQ30" s="394" t="s">
        <v>331</v>
      </c>
      <c r="AR30" s="2110"/>
      <c r="AS30" s="387">
        <f t="shared" si="15"/>
        <v>0</v>
      </c>
      <c r="AT30" s="388" t="s">
        <v>331</v>
      </c>
      <c r="AU30" s="2106"/>
      <c r="AV30" s="387">
        <f t="shared" si="16"/>
        <v>0</v>
      </c>
      <c r="AW30" s="394" t="s">
        <v>331</v>
      </c>
      <c r="AX30" s="2110"/>
      <c r="AY30" s="387">
        <f t="shared" si="17"/>
        <v>0</v>
      </c>
      <c r="AZ30" s="388" t="s">
        <v>331</v>
      </c>
      <c r="BA30" s="2106"/>
      <c r="BB30" s="387">
        <f t="shared" si="18"/>
        <v>0</v>
      </c>
      <c r="BC30" s="394" t="s">
        <v>331</v>
      </c>
      <c r="BD30" s="2110"/>
      <c r="BE30" s="387">
        <f t="shared" si="19"/>
        <v>0</v>
      </c>
      <c r="BF30" s="388" t="s">
        <v>331</v>
      </c>
      <c r="BG30" s="2106"/>
      <c r="BH30" s="387">
        <f t="shared" si="20"/>
        <v>0</v>
      </c>
      <c r="BI30" s="394" t="s">
        <v>331</v>
      </c>
      <c r="BJ30" s="2110"/>
      <c r="BK30" s="387">
        <f t="shared" si="21"/>
        <v>0</v>
      </c>
      <c r="BL30" s="392"/>
      <c r="BM30" s="393">
        <f t="shared" si="0"/>
        <v>0</v>
      </c>
      <c r="BN30" s="387">
        <f t="shared" si="1"/>
        <v>0</v>
      </c>
      <c r="BO30" s="388"/>
    </row>
    <row r="31" spans="1:73" s="351" customFormat="1" ht="12.75" hidden="1">
      <c r="A31" s="373"/>
      <c r="B31" s="219"/>
      <c r="C31" s="375" t="s">
        <v>852</v>
      </c>
      <c r="D31" s="2101"/>
      <c r="E31" s="2043"/>
      <c r="F31" s="387">
        <f t="shared" ref="F31:F37" si="22">+$D31*E31</f>
        <v>0</v>
      </c>
      <c r="G31" s="388"/>
      <c r="H31" s="2107"/>
      <c r="I31" s="387">
        <f t="shared" si="3"/>
        <v>0</v>
      </c>
      <c r="J31" s="388"/>
      <c r="K31" s="2109"/>
      <c r="L31" s="387">
        <f t="shared" si="4"/>
        <v>0</v>
      </c>
      <c r="M31" s="394"/>
      <c r="N31" s="2108"/>
      <c r="O31" s="387">
        <f t="shared" si="5"/>
        <v>0</v>
      </c>
      <c r="P31" s="388"/>
      <c r="Q31" s="2106"/>
      <c r="R31" s="387">
        <f t="shared" si="6"/>
        <v>0</v>
      </c>
      <c r="S31" s="394"/>
      <c r="T31" s="2108"/>
      <c r="U31" s="387">
        <f t="shared" si="7"/>
        <v>0</v>
      </c>
      <c r="V31" s="388" t="s">
        <v>331</v>
      </c>
      <c r="W31" s="2106"/>
      <c r="X31" s="387">
        <f t="shared" si="8"/>
        <v>0</v>
      </c>
      <c r="Y31" s="394"/>
      <c r="Z31" s="2108"/>
      <c r="AA31" s="387">
        <f t="shared" si="9"/>
        <v>0</v>
      </c>
      <c r="AB31" s="388" t="s">
        <v>331</v>
      </c>
      <c r="AC31" s="2106"/>
      <c r="AD31" s="387">
        <f t="shared" si="10"/>
        <v>0</v>
      </c>
      <c r="AE31" s="394"/>
      <c r="AF31" s="2108"/>
      <c r="AG31" s="387">
        <f t="shared" si="11"/>
        <v>0</v>
      </c>
      <c r="AH31" s="388" t="s">
        <v>331</v>
      </c>
      <c r="AI31" s="2106"/>
      <c r="AJ31" s="387">
        <f t="shared" si="12"/>
        <v>0</v>
      </c>
      <c r="AK31" s="394"/>
      <c r="AL31" s="2110"/>
      <c r="AM31" s="387">
        <f t="shared" si="13"/>
        <v>0</v>
      </c>
      <c r="AN31" s="388" t="s">
        <v>331</v>
      </c>
      <c r="AO31" s="2106"/>
      <c r="AP31" s="387">
        <f t="shared" si="14"/>
        <v>0</v>
      </c>
      <c r="AQ31" s="394" t="s">
        <v>331</v>
      </c>
      <c r="AR31" s="2110"/>
      <c r="AS31" s="387">
        <f t="shared" si="15"/>
        <v>0</v>
      </c>
      <c r="AT31" s="388" t="s">
        <v>331</v>
      </c>
      <c r="AU31" s="2106"/>
      <c r="AV31" s="387">
        <f t="shared" si="16"/>
        <v>0</v>
      </c>
      <c r="AW31" s="394" t="s">
        <v>331</v>
      </c>
      <c r="AX31" s="2110"/>
      <c r="AY31" s="387">
        <f t="shared" si="17"/>
        <v>0</v>
      </c>
      <c r="AZ31" s="388" t="s">
        <v>331</v>
      </c>
      <c r="BA31" s="2106"/>
      <c r="BB31" s="387">
        <f t="shared" si="18"/>
        <v>0</v>
      </c>
      <c r="BC31" s="394" t="s">
        <v>331</v>
      </c>
      <c r="BD31" s="2110"/>
      <c r="BE31" s="387">
        <f t="shared" si="19"/>
        <v>0</v>
      </c>
      <c r="BF31" s="388" t="s">
        <v>331</v>
      </c>
      <c r="BG31" s="2106"/>
      <c r="BH31" s="387">
        <f t="shared" si="20"/>
        <v>0</v>
      </c>
      <c r="BI31" s="394" t="s">
        <v>331</v>
      </c>
      <c r="BJ31" s="2110"/>
      <c r="BK31" s="387">
        <f t="shared" si="21"/>
        <v>0</v>
      </c>
      <c r="BL31" s="392"/>
      <c r="BM31" s="393">
        <f t="shared" ref="BM31:BM37" si="23">+E31+H31+K31+N31+Q31+T31+W31+Z31+AC31+AF31+AI31+AL31+AO31+AR31+AU31+AX31+BA31+BD31+BG31</f>
        <v>0</v>
      </c>
      <c r="BN31" s="387">
        <f t="shared" si="1"/>
        <v>0</v>
      </c>
      <c r="BO31" s="388" t="s">
        <v>331</v>
      </c>
    </row>
    <row r="32" spans="1:73" s="351" customFormat="1" ht="25.5" hidden="1">
      <c r="A32" s="373"/>
      <c r="B32" s="219"/>
      <c r="C32" s="375" t="s">
        <v>854</v>
      </c>
      <c r="D32" s="2101"/>
      <c r="E32" s="2043"/>
      <c r="F32" s="387">
        <f t="shared" si="22"/>
        <v>0</v>
      </c>
      <c r="G32" s="388"/>
      <c r="H32" s="391"/>
      <c r="I32" s="387">
        <f t="shared" si="3"/>
        <v>0</v>
      </c>
      <c r="J32" s="388"/>
      <c r="K32" s="2109"/>
      <c r="L32" s="387">
        <f t="shared" si="4"/>
        <v>0</v>
      </c>
      <c r="M32" s="394"/>
      <c r="N32" s="2108"/>
      <c r="O32" s="387">
        <f t="shared" si="5"/>
        <v>0</v>
      </c>
      <c r="P32" s="388"/>
      <c r="Q32" s="2106"/>
      <c r="R32" s="387">
        <f t="shared" si="6"/>
        <v>0</v>
      </c>
      <c r="S32" s="394"/>
      <c r="T32" s="2108"/>
      <c r="U32" s="387">
        <f t="shared" si="7"/>
        <v>0</v>
      </c>
      <c r="V32" s="388"/>
      <c r="W32" s="2106"/>
      <c r="X32" s="387">
        <f t="shared" si="8"/>
        <v>0</v>
      </c>
      <c r="Y32" s="394"/>
      <c r="Z32" s="2108"/>
      <c r="AA32" s="387">
        <f t="shared" si="9"/>
        <v>0</v>
      </c>
      <c r="AB32" s="388"/>
      <c r="AC32" s="2106"/>
      <c r="AD32" s="387">
        <f t="shared" si="10"/>
        <v>0</v>
      </c>
      <c r="AE32" s="394"/>
      <c r="AF32" s="2108"/>
      <c r="AG32" s="387">
        <f t="shared" si="11"/>
        <v>0</v>
      </c>
      <c r="AH32" s="388"/>
      <c r="AI32" s="2106"/>
      <c r="AJ32" s="387">
        <f t="shared" si="12"/>
        <v>0</v>
      </c>
      <c r="AK32" s="394"/>
      <c r="AL32" s="2110"/>
      <c r="AM32" s="387">
        <f t="shared" si="13"/>
        <v>0</v>
      </c>
      <c r="AN32" s="388"/>
      <c r="AO32" s="2106"/>
      <c r="AP32" s="387">
        <f t="shared" si="14"/>
        <v>0</v>
      </c>
      <c r="AQ32" s="394"/>
      <c r="AR32" s="2110"/>
      <c r="AS32" s="387">
        <f t="shared" si="15"/>
        <v>0</v>
      </c>
      <c r="AT32" s="388"/>
      <c r="AU32" s="2106"/>
      <c r="AV32" s="387">
        <f t="shared" si="16"/>
        <v>0</v>
      </c>
      <c r="AW32" s="394"/>
      <c r="AX32" s="2110"/>
      <c r="AY32" s="387">
        <f t="shared" si="17"/>
        <v>0</v>
      </c>
      <c r="AZ32" s="388"/>
      <c r="BA32" s="2106"/>
      <c r="BB32" s="387">
        <f t="shared" si="18"/>
        <v>0</v>
      </c>
      <c r="BC32" s="394"/>
      <c r="BD32" s="2110"/>
      <c r="BE32" s="387">
        <f t="shared" si="19"/>
        <v>0</v>
      </c>
      <c r="BF32" s="388"/>
      <c r="BG32" s="2106"/>
      <c r="BH32" s="387">
        <f t="shared" si="20"/>
        <v>0</v>
      </c>
      <c r="BI32" s="394"/>
      <c r="BJ32" s="2110"/>
      <c r="BK32" s="387">
        <f t="shared" si="21"/>
        <v>0</v>
      </c>
      <c r="BL32" s="392"/>
      <c r="BM32" s="393">
        <f t="shared" si="23"/>
        <v>0</v>
      </c>
      <c r="BN32" s="387">
        <f t="shared" si="1"/>
        <v>0</v>
      </c>
      <c r="BO32" s="388"/>
    </row>
    <row r="33" spans="1:67" s="351" customFormat="1" ht="25.5" hidden="1">
      <c r="A33" s="373"/>
      <c r="B33" s="219"/>
      <c r="C33" s="375" t="s">
        <v>853</v>
      </c>
      <c r="D33" s="2101"/>
      <c r="E33" s="2043"/>
      <c r="F33" s="387">
        <f t="shared" si="22"/>
        <v>0</v>
      </c>
      <c r="G33" s="388"/>
      <c r="H33" s="391"/>
      <c r="I33" s="387">
        <f t="shared" si="3"/>
        <v>0</v>
      </c>
      <c r="J33" s="388"/>
      <c r="K33" s="2109"/>
      <c r="L33" s="387">
        <f t="shared" si="4"/>
        <v>0</v>
      </c>
      <c r="M33" s="394"/>
      <c r="N33" s="2108"/>
      <c r="O33" s="387">
        <f t="shared" si="5"/>
        <v>0</v>
      </c>
      <c r="P33" s="388"/>
      <c r="Q33" s="2106"/>
      <c r="R33" s="387">
        <f t="shared" si="6"/>
        <v>0</v>
      </c>
      <c r="S33" s="394"/>
      <c r="T33" s="2108"/>
      <c r="U33" s="387">
        <f t="shared" si="7"/>
        <v>0</v>
      </c>
      <c r="V33" s="388"/>
      <c r="W33" s="2106"/>
      <c r="X33" s="387">
        <f t="shared" si="8"/>
        <v>0</v>
      </c>
      <c r="Y33" s="394"/>
      <c r="Z33" s="2108"/>
      <c r="AA33" s="387">
        <f t="shared" si="9"/>
        <v>0</v>
      </c>
      <c r="AB33" s="388"/>
      <c r="AC33" s="2106"/>
      <c r="AD33" s="387">
        <f t="shared" si="10"/>
        <v>0</v>
      </c>
      <c r="AE33" s="394"/>
      <c r="AF33" s="2108"/>
      <c r="AG33" s="387">
        <f t="shared" si="11"/>
        <v>0</v>
      </c>
      <c r="AH33" s="388"/>
      <c r="AI33" s="2106"/>
      <c r="AJ33" s="387">
        <f t="shared" si="12"/>
        <v>0</v>
      </c>
      <c r="AK33" s="394"/>
      <c r="AL33" s="2110"/>
      <c r="AM33" s="387">
        <f t="shared" si="13"/>
        <v>0</v>
      </c>
      <c r="AN33" s="388"/>
      <c r="AO33" s="2106"/>
      <c r="AP33" s="387">
        <f t="shared" si="14"/>
        <v>0</v>
      </c>
      <c r="AQ33" s="394"/>
      <c r="AR33" s="2110"/>
      <c r="AS33" s="387">
        <f t="shared" si="15"/>
        <v>0</v>
      </c>
      <c r="AT33" s="388"/>
      <c r="AU33" s="2106"/>
      <c r="AV33" s="387">
        <f t="shared" si="16"/>
        <v>0</v>
      </c>
      <c r="AW33" s="394"/>
      <c r="AX33" s="2110"/>
      <c r="AY33" s="387">
        <f t="shared" si="17"/>
        <v>0</v>
      </c>
      <c r="AZ33" s="388"/>
      <c r="BA33" s="2106"/>
      <c r="BB33" s="387">
        <f t="shared" si="18"/>
        <v>0</v>
      </c>
      <c r="BC33" s="394"/>
      <c r="BD33" s="2110"/>
      <c r="BE33" s="387">
        <f t="shared" si="19"/>
        <v>0</v>
      </c>
      <c r="BF33" s="388"/>
      <c r="BG33" s="2106"/>
      <c r="BH33" s="387">
        <f t="shared" si="20"/>
        <v>0</v>
      </c>
      <c r="BI33" s="394"/>
      <c r="BJ33" s="2110"/>
      <c r="BK33" s="387">
        <f t="shared" si="21"/>
        <v>0</v>
      </c>
      <c r="BL33" s="392"/>
      <c r="BM33" s="393">
        <f t="shared" si="23"/>
        <v>0</v>
      </c>
      <c r="BN33" s="387">
        <f t="shared" si="1"/>
        <v>0</v>
      </c>
      <c r="BO33" s="388"/>
    </row>
    <row r="34" spans="1:67" s="351" customFormat="1" ht="25.5" hidden="1">
      <c r="A34" s="373"/>
      <c r="B34" s="219"/>
      <c r="C34" s="375" t="s">
        <v>665</v>
      </c>
      <c r="D34" s="2101"/>
      <c r="E34" s="2043"/>
      <c r="F34" s="387">
        <f t="shared" si="22"/>
        <v>0</v>
      </c>
      <c r="G34" s="388"/>
      <c r="H34" s="391"/>
      <c r="I34" s="387">
        <f t="shared" si="3"/>
        <v>0</v>
      </c>
      <c r="J34" s="388"/>
      <c r="K34" s="2109"/>
      <c r="L34" s="387">
        <f t="shared" si="4"/>
        <v>0</v>
      </c>
      <c r="M34" s="394"/>
      <c r="N34" s="2108"/>
      <c r="O34" s="387">
        <f t="shared" si="5"/>
        <v>0</v>
      </c>
      <c r="P34" s="388"/>
      <c r="Q34" s="2106"/>
      <c r="R34" s="387">
        <f t="shared" si="6"/>
        <v>0</v>
      </c>
      <c r="S34" s="394"/>
      <c r="T34" s="2108"/>
      <c r="U34" s="387">
        <f t="shared" si="7"/>
        <v>0</v>
      </c>
      <c r="V34" s="388"/>
      <c r="W34" s="2106"/>
      <c r="X34" s="387">
        <f t="shared" si="8"/>
        <v>0</v>
      </c>
      <c r="Y34" s="394"/>
      <c r="Z34" s="2108"/>
      <c r="AA34" s="387">
        <f t="shared" si="9"/>
        <v>0</v>
      </c>
      <c r="AB34" s="388"/>
      <c r="AC34" s="2106"/>
      <c r="AD34" s="387">
        <f t="shared" si="10"/>
        <v>0</v>
      </c>
      <c r="AE34" s="394"/>
      <c r="AF34" s="2108"/>
      <c r="AG34" s="387">
        <f t="shared" si="11"/>
        <v>0</v>
      </c>
      <c r="AH34" s="388"/>
      <c r="AI34" s="2106"/>
      <c r="AJ34" s="387">
        <f t="shared" si="12"/>
        <v>0</v>
      </c>
      <c r="AK34" s="394"/>
      <c r="AL34" s="2110"/>
      <c r="AM34" s="387">
        <f t="shared" si="13"/>
        <v>0</v>
      </c>
      <c r="AN34" s="388"/>
      <c r="AO34" s="2106"/>
      <c r="AP34" s="387">
        <f t="shared" si="14"/>
        <v>0</v>
      </c>
      <c r="AQ34" s="394"/>
      <c r="AR34" s="2110"/>
      <c r="AS34" s="387">
        <f t="shared" si="15"/>
        <v>0</v>
      </c>
      <c r="AT34" s="388"/>
      <c r="AU34" s="2106"/>
      <c r="AV34" s="387">
        <f t="shared" si="16"/>
        <v>0</v>
      </c>
      <c r="AW34" s="394"/>
      <c r="AX34" s="2110"/>
      <c r="AY34" s="387">
        <f t="shared" si="17"/>
        <v>0</v>
      </c>
      <c r="AZ34" s="388"/>
      <c r="BA34" s="2106"/>
      <c r="BB34" s="387">
        <f t="shared" si="18"/>
        <v>0</v>
      </c>
      <c r="BC34" s="394"/>
      <c r="BD34" s="2110"/>
      <c r="BE34" s="387">
        <f t="shared" si="19"/>
        <v>0</v>
      </c>
      <c r="BF34" s="388"/>
      <c r="BG34" s="2106"/>
      <c r="BH34" s="387">
        <f t="shared" si="20"/>
        <v>0</v>
      </c>
      <c r="BI34" s="394"/>
      <c r="BJ34" s="2110"/>
      <c r="BK34" s="387">
        <f t="shared" si="21"/>
        <v>0</v>
      </c>
      <c r="BL34" s="392"/>
      <c r="BM34" s="393">
        <f t="shared" si="23"/>
        <v>0</v>
      </c>
      <c r="BN34" s="387">
        <f t="shared" si="1"/>
        <v>0</v>
      </c>
      <c r="BO34" s="388"/>
    </row>
    <row r="35" spans="1:67" s="351" customFormat="1" ht="12.75">
      <c r="A35" s="373"/>
      <c r="B35" s="219"/>
      <c r="C35" s="2111" t="s">
        <v>747</v>
      </c>
      <c r="D35" s="2315">
        <v>185</v>
      </c>
      <c r="E35" s="2112">
        <v>3300</v>
      </c>
      <c r="F35" s="387">
        <f t="shared" si="22"/>
        <v>610500</v>
      </c>
      <c r="G35" s="392"/>
      <c r="H35" s="2113"/>
      <c r="I35" s="387">
        <f t="shared" si="3"/>
        <v>0</v>
      </c>
      <c r="J35" s="392"/>
      <c r="K35" s="2106"/>
      <c r="L35" s="387">
        <f t="shared" si="4"/>
        <v>0</v>
      </c>
      <c r="M35" s="390"/>
      <c r="N35" s="2108"/>
      <c r="O35" s="387">
        <f t="shared" si="5"/>
        <v>0</v>
      </c>
      <c r="P35" s="392"/>
      <c r="Q35" s="2106"/>
      <c r="R35" s="387">
        <f t="shared" si="6"/>
        <v>0</v>
      </c>
      <c r="S35" s="390"/>
      <c r="T35" s="2108"/>
      <c r="U35" s="387">
        <f t="shared" si="7"/>
        <v>0</v>
      </c>
      <c r="V35" s="392"/>
      <c r="W35" s="2106"/>
      <c r="X35" s="387">
        <f t="shared" si="8"/>
        <v>0</v>
      </c>
      <c r="Y35" s="390"/>
      <c r="Z35" s="2108"/>
      <c r="AA35" s="387">
        <f t="shared" si="9"/>
        <v>0</v>
      </c>
      <c r="AB35" s="392"/>
      <c r="AC35" s="2106"/>
      <c r="AD35" s="387">
        <f t="shared" si="10"/>
        <v>0</v>
      </c>
      <c r="AE35" s="390"/>
      <c r="AF35" s="2108"/>
      <c r="AG35" s="387">
        <f t="shared" si="11"/>
        <v>0</v>
      </c>
      <c r="AH35" s="392"/>
      <c r="AI35" s="2106"/>
      <c r="AJ35" s="387">
        <f t="shared" si="12"/>
        <v>0</v>
      </c>
      <c r="AK35" s="390"/>
      <c r="AL35" s="2110"/>
      <c r="AM35" s="387">
        <f t="shared" si="13"/>
        <v>0</v>
      </c>
      <c r="AN35" s="392"/>
      <c r="AO35" s="2106"/>
      <c r="AP35" s="387">
        <f t="shared" si="14"/>
        <v>0</v>
      </c>
      <c r="AQ35" s="390"/>
      <c r="AR35" s="2110"/>
      <c r="AS35" s="387">
        <f t="shared" si="15"/>
        <v>0</v>
      </c>
      <c r="AT35" s="392"/>
      <c r="AU35" s="2106"/>
      <c r="AV35" s="387">
        <f t="shared" si="16"/>
        <v>0</v>
      </c>
      <c r="AW35" s="390"/>
      <c r="AX35" s="2110"/>
      <c r="AY35" s="387">
        <f t="shared" si="17"/>
        <v>0</v>
      </c>
      <c r="AZ35" s="392"/>
      <c r="BA35" s="2106"/>
      <c r="BB35" s="387">
        <f t="shared" si="18"/>
        <v>0</v>
      </c>
      <c r="BC35" s="390"/>
      <c r="BD35" s="2110"/>
      <c r="BE35" s="387">
        <f t="shared" si="19"/>
        <v>0</v>
      </c>
      <c r="BF35" s="392"/>
      <c r="BG35" s="2106"/>
      <c r="BH35" s="387">
        <f t="shared" si="20"/>
        <v>0</v>
      </c>
      <c r="BI35" s="390"/>
      <c r="BJ35" s="2110"/>
      <c r="BK35" s="387">
        <f t="shared" si="21"/>
        <v>0</v>
      </c>
      <c r="BL35" s="392"/>
      <c r="BM35" s="393">
        <f t="shared" si="23"/>
        <v>3300</v>
      </c>
      <c r="BN35" s="387">
        <f t="shared" si="1"/>
        <v>610500</v>
      </c>
      <c r="BO35" s="392"/>
    </row>
    <row r="36" spans="1:67" s="351" customFormat="1" ht="12.75">
      <c r="A36" s="373"/>
      <c r="B36" s="219"/>
      <c r="C36" s="2111" t="s">
        <v>747</v>
      </c>
      <c r="D36" s="2315">
        <v>315</v>
      </c>
      <c r="E36" s="2106"/>
      <c r="F36" s="387">
        <f t="shared" si="22"/>
        <v>0</v>
      </c>
      <c r="G36" s="388"/>
      <c r="H36" s="2114">
        <v>250</v>
      </c>
      <c r="I36" s="387">
        <f t="shared" si="3"/>
        <v>78750</v>
      </c>
      <c r="J36" s="388"/>
      <c r="K36" s="2106"/>
      <c r="L36" s="387"/>
      <c r="M36" s="394"/>
      <c r="N36" s="2108"/>
      <c r="O36" s="387">
        <f t="shared" si="5"/>
        <v>0</v>
      </c>
      <c r="P36" s="388"/>
      <c r="Q36" s="2106"/>
      <c r="R36" s="387">
        <f t="shared" si="6"/>
        <v>0</v>
      </c>
      <c r="S36" s="394"/>
      <c r="T36" s="2108"/>
      <c r="U36" s="387">
        <f t="shared" si="7"/>
        <v>0</v>
      </c>
      <c r="V36" s="388"/>
      <c r="W36" s="2106"/>
      <c r="X36" s="387">
        <f t="shared" si="8"/>
        <v>0</v>
      </c>
      <c r="Y36" s="394"/>
      <c r="Z36" s="2108"/>
      <c r="AA36" s="387">
        <f t="shared" si="9"/>
        <v>0</v>
      </c>
      <c r="AB36" s="388"/>
      <c r="AC36" s="2106"/>
      <c r="AD36" s="387">
        <f t="shared" si="10"/>
        <v>0</v>
      </c>
      <c r="AE36" s="394"/>
      <c r="AF36" s="2108"/>
      <c r="AG36" s="387">
        <f t="shared" si="11"/>
        <v>0</v>
      </c>
      <c r="AH36" s="388"/>
      <c r="AI36" s="2106"/>
      <c r="AJ36" s="387">
        <f t="shared" si="12"/>
        <v>0</v>
      </c>
      <c r="AK36" s="394"/>
      <c r="AL36" s="2110"/>
      <c r="AM36" s="387">
        <f t="shared" si="13"/>
        <v>0</v>
      </c>
      <c r="AN36" s="388"/>
      <c r="AO36" s="2106"/>
      <c r="AP36" s="387">
        <f t="shared" si="14"/>
        <v>0</v>
      </c>
      <c r="AQ36" s="394"/>
      <c r="AR36" s="2110"/>
      <c r="AS36" s="387">
        <f t="shared" si="15"/>
        <v>0</v>
      </c>
      <c r="AT36" s="388"/>
      <c r="AU36" s="2106"/>
      <c r="AV36" s="387">
        <f t="shared" si="16"/>
        <v>0</v>
      </c>
      <c r="AW36" s="394"/>
      <c r="AX36" s="2110"/>
      <c r="AY36" s="387">
        <f t="shared" si="17"/>
        <v>0</v>
      </c>
      <c r="AZ36" s="388"/>
      <c r="BA36" s="2106"/>
      <c r="BB36" s="387">
        <f t="shared" si="18"/>
        <v>0</v>
      </c>
      <c r="BC36" s="394"/>
      <c r="BD36" s="2110"/>
      <c r="BE36" s="387">
        <f t="shared" si="19"/>
        <v>0</v>
      </c>
      <c r="BF36" s="388"/>
      <c r="BG36" s="2106"/>
      <c r="BH36" s="387">
        <f t="shared" si="20"/>
        <v>0</v>
      </c>
      <c r="BI36" s="394"/>
      <c r="BJ36" s="2110"/>
      <c r="BK36" s="387">
        <f t="shared" si="21"/>
        <v>0</v>
      </c>
      <c r="BL36" s="392"/>
      <c r="BM36" s="393">
        <f t="shared" si="23"/>
        <v>250</v>
      </c>
      <c r="BN36" s="387">
        <f t="shared" si="1"/>
        <v>78750</v>
      </c>
      <c r="BO36" s="388"/>
    </row>
    <row r="37" spans="1:67" s="351" customFormat="1" ht="12.75">
      <c r="A37" s="373"/>
      <c r="B37" s="219"/>
      <c r="C37" s="2313" t="s">
        <v>1768</v>
      </c>
      <c r="D37" s="2101">
        <v>618</v>
      </c>
      <c r="E37" s="2118"/>
      <c r="F37" s="395">
        <f t="shared" si="22"/>
        <v>0</v>
      </c>
      <c r="G37" s="396"/>
      <c r="H37" s="2116">
        <v>200</v>
      </c>
      <c r="I37" s="395">
        <f t="shared" si="3"/>
        <v>123600</v>
      </c>
      <c r="J37" s="396"/>
      <c r="K37" s="2115">
        <v>50</v>
      </c>
      <c r="L37" s="395">
        <f t="shared" si="4"/>
        <v>30900</v>
      </c>
      <c r="M37" s="397"/>
      <c r="N37" s="2116"/>
      <c r="O37" s="395">
        <f t="shared" si="5"/>
        <v>0</v>
      </c>
      <c r="P37" s="396"/>
      <c r="Q37" s="2115"/>
      <c r="R37" s="395">
        <f t="shared" si="6"/>
        <v>0</v>
      </c>
      <c r="S37" s="397"/>
      <c r="T37" s="2116"/>
      <c r="U37" s="395">
        <f t="shared" si="7"/>
        <v>0</v>
      </c>
      <c r="V37" s="396"/>
      <c r="W37" s="2115"/>
      <c r="X37" s="395">
        <f t="shared" si="8"/>
        <v>0</v>
      </c>
      <c r="Y37" s="397"/>
      <c r="Z37" s="2116"/>
      <c r="AA37" s="395">
        <f t="shared" si="9"/>
        <v>0</v>
      </c>
      <c r="AB37" s="396"/>
      <c r="AC37" s="2115"/>
      <c r="AD37" s="395">
        <f t="shared" si="10"/>
        <v>0</v>
      </c>
      <c r="AE37" s="397"/>
      <c r="AF37" s="2116"/>
      <c r="AG37" s="395">
        <f t="shared" si="11"/>
        <v>0</v>
      </c>
      <c r="AH37" s="396"/>
      <c r="AI37" s="2115"/>
      <c r="AJ37" s="395">
        <f t="shared" si="12"/>
        <v>0</v>
      </c>
      <c r="AK37" s="397"/>
      <c r="AL37" s="2117"/>
      <c r="AM37" s="395">
        <f t="shared" si="13"/>
        <v>0</v>
      </c>
      <c r="AN37" s="396"/>
      <c r="AO37" s="2115"/>
      <c r="AP37" s="395">
        <f t="shared" si="14"/>
        <v>0</v>
      </c>
      <c r="AQ37" s="397"/>
      <c r="AR37" s="2117"/>
      <c r="AS37" s="395">
        <f t="shared" si="15"/>
        <v>0</v>
      </c>
      <c r="AT37" s="396"/>
      <c r="AU37" s="2115"/>
      <c r="AV37" s="395">
        <f t="shared" si="16"/>
        <v>0</v>
      </c>
      <c r="AW37" s="397"/>
      <c r="AX37" s="2117"/>
      <c r="AY37" s="395">
        <f t="shared" si="17"/>
        <v>0</v>
      </c>
      <c r="AZ37" s="396"/>
      <c r="BA37" s="2115"/>
      <c r="BB37" s="395">
        <f t="shared" si="18"/>
        <v>0</v>
      </c>
      <c r="BC37" s="397"/>
      <c r="BD37" s="2117"/>
      <c r="BE37" s="395">
        <f t="shared" si="19"/>
        <v>0</v>
      </c>
      <c r="BF37" s="396"/>
      <c r="BG37" s="2115"/>
      <c r="BH37" s="395">
        <f t="shared" si="20"/>
        <v>0</v>
      </c>
      <c r="BI37" s="397"/>
      <c r="BJ37" s="2117"/>
      <c r="BK37" s="395">
        <f t="shared" si="21"/>
        <v>0</v>
      </c>
      <c r="BL37" s="398"/>
      <c r="BM37" s="399">
        <f t="shared" si="23"/>
        <v>250</v>
      </c>
      <c r="BN37" s="395">
        <f t="shared" si="1"/>
        <v>154500</v>
      </c>
      <c r="BO37" s="396"/>
    </row>
    <row r="38" spans="1:67" s="351" customFormat="1" ht="12.75">
      <c r="A38" s="373"/>
      <c r="B38" s="219"/>
      <c r="C38" s="2316" t="s">
        <v>1770</v>
      </c>
      <c r="D38" s="1599"/>
      <c r="E38" s="376"/>
      <c r="F38" s="400"/>
      <c r="G38" s="401"/>
      <c r="H38" s="376"/>
      <c r="I38" s="400"/>
      <c r="J38" s="401"/>
      <c r="K38" s="378"/>
      <c r="L38" s="400"/>
      <c r="M38" s="379"/>
      <c r="N38" s="376"/>
      <c r="O38" s="402"/>
      <c r="P38" s="377"/>
      <c r="Q38" s="378"/>
      <c r="R38" s="402"/>
      <c r="S38" s="379"/>
      <c r="T38" s="376"/>
      <c r="U38" s="402"/>
      <c r="V38" s="377"/>
      <c r="W38" s="378"/>
      <c r="X38" s="402"/>
      <c r="Y38" s="379"/>
      <c r="Z38" s="376"/>
      <c r="AA38" s="402"/>
      <c r="AB38" s="377"/>
      <c r="AC38" s="378"/>
      <c r="AD38" s="402"/>
      <c r="AE38" s="379"/>
      <c r="AF38" s="376"/>
      <c r="AG38" s="402"/>
      <c r="AH38" s="377"/>
      <c r="AI38" s="378"/>
      <c r="AJ38" s="402"/>
      <c r="AK38" s="379"/>
      <c r="AL38" s="376"/>
      <c r="AM38" s="402"/>
      <c r="AN38" s="377"/>
      <c r="AO38" s="378"/>
      <c r="AP38" s="402"/>
      <c r="AQ38" s="379"/>
      <c r="AR38" s="376"/>
      <c r="AS38" s="402"/>
      <c r="AT38" s="377"/>
      <c r="AU38" s="378"/>
      <c r="AV38" s="402"/>
      <c r="AW38" s="379"/>
      <c r="AX38" s="376"/>
      <c r="AY38" s="402"/>
      <c r="AZ38" s="377"/>
      <c r="BA38" s="378"/>
      <c r="BB38" s="402"/>
      <c r="BC38" s="379"/>
      <c r="BD38" s="376"/>
      <c r="BE38" s="402"/>
      <c r="BF38" s="377"/>
      <c r="BG38" s="378"/>
      <c r="BH38" s="402"/>
      <c r="BI38" s="379"/>
      <c r="BJ38" s="376"/>
      <c r="BK38" s="402"/>
      <c r="BL38" s="377"/>
      <c r="BM38" s="403"/>
      <c r="BN38" s="400"/>
      <c r="BO38" s="377"/>
    </row>
    <row r="39" spans="1:67" s="351" customFormat="1" ht="13.5" thickBot="1">
      <c r="A39" s="373"/>
      <c r="B39" s="219"/>
      <c r="C39" s="375"/>
      <c r="D39" s="1599"/>
      <c r="E39" s="404"/>
      <c r="F39" s="405"/>
      <c r="G39" s="406"/>
      <c r="H39" s="404"/>
      <c r="I39" s="405"/>
      <c r="J39" s="406"/>
      <c r="K39" s="407"/>
      <c r="L39" s="408"/>
      <c r="M39" s="409"/>
      <c r="N39" s="404"/>
      <c r="O39" s="405" t="s">
        <v>331</v>
      </c>
      <c r="P39" s="410"/>
      <c r="Q39" s="407"/>
      <c r="R39" s="405" t="s">
        <v>331</v>
      </c>
      <c r="S39" s="409"/>
      <c r="T39" s="404"/>
      <c r="U39" s="405" t="s">
        <v>331</v>
      </c>
      <c r="V39" s="410"/>
      <c r="W39" s="407"/>
      <c r="X39" s="405" t="s">
        <v>331</v>
      </c>
      <c r="Y39" s="409"/>
      <c r="Z39" s="404"/>
      <c r="AA39" s="405" t="s">
        <v>331</v>
      </c>
      <c r="AB39" s="410"/>
      <c r="AC39" s="407"/>
      <c r="AD39" s="405" t="s">
        <v>331</v>
      </c>
      <c r="AE39" s="409"/>
      <c r="AF39" s="404"/>
      <c r="AG39" s="405" t="s">
        <v>331</v>
      </c>
      <c r="AH39" s="410"/>
      <c r="AI39" s="407"/>
      <c r="AJ39" s="405" t="s">
        <v>331</v>
      </c>
      <c r="AK39" s="409"/>
      <c r="AL39" s="404"/>
      <c r="AM39" s="405" t="s">
        <v>331</v>
      </c>
      <c r="AN39" s="410"/>
      <c r="AO39" s="407"/>
      <c r="AP39" s="405" t="s">
        <v>331</v>
      </c>
      <c r="AQ39" s="409"/>
      <c r="AR39" s="404"/>
      <c r="AS39" s="405" t="s">
        <v>331</v>
      </c>
      <c r="AT39" s="410"/>
      <c r="AU39" s="407"/>
      <c r="AV39" s="405" t="s">
        <v>331</v>
      </c>
      <c r="AW39" s="409"/>
      <c r="AX39" s="404"/>
      <c r="AY39" s="405" t="s">
        <v>331</v>
      </c>
      <c r="AZ39" s="410"/>
      <c r="BA39" s="407"/>
      <c r="BB39" s="405" t="s">
        <v>331</v>
      </c>
      <c r="BC39" s="409"/>
      <c r="BD39" s="404"/>
      <c r="BE39" s="405" t="s">
        <v>331</v>
      </c>
      <c r="BF39" s="410"/>
      <c r="BG39" s="407"/>
      <c r="BH39" s="405" t="s">
        <v>331</v>
      </c>
      <c r="BI39" s="409"/>
      <c r="BJ39" s="404"/>
      <c r="BK39" s="405" t="s">
        <v>331</v>
      </c>
      <c r="BL39" s="410"/>
      <c r="BM39" s="411"/>
      <c r="BN39" s="405" t="s">
        <v>331</v>
      </c>
      <c r="BO39" s="410"/>
    </row>
    <row r="40" spans="1:67" ht="12">
      <c r="A40" s="2314" t="s">
        <v>1769</v>
      </c>
    </row>
    <row r="44" spans="1:67">
      <c r="E44" s="2012"/>
    </row>
    <row r="45" spans="1:67">
      <c r="E45" s="2013"/>
      <c r="F45" s="2015"/>
      <c r="I45" s="2014"/>
    </row>
    <row r="46" spans="1:67">
      <c r="E46" s="2013"/>
      <c r="F46" s="2016"/>
      <c r="I46" s="2017"/>
    </row>
  </sheetData>
  <mergeCells count="109">
    <mergeCell ref="E23:BO23"/>
    <mergeCell ref="AE17:AE18"/>
    <mergeCell ref="AF17:AF18"/>
    <mergeCell ref="BF17:BF18"/>
    <mergeCell ref="BG17:BG18"/>
    <mergeCell ref="AZ17:AZ18"/>
    <mergeCell ref="AG17:AG18"/>
    <mergeCell ref="R17:R18"/>
    <mergeCell ref="S17:S18"/>
    <mergeCell ref="T17:T18"/>
    <mergeCell ref="AL17:AL18"/>
    <mergeCell ref="AM17:AM18"/>
    <mergeCell ref="AB17:AB18"/>
    <mergeCell ref="AC17:AC18"/>
    <mergeCell ref="Z17:Z18"/>
    <mergeCell ref="AH17:AH18"/>
    <mergeCell ref="AI17:AI18"/>
    <mergeCell ref="AJ17:AJ18"/>
    <mergeCell ref="U17:U18"/>
    <mergeCell ref="BA17:BA18"/>
    <mergeCell ref="AR17:AR18"/>
    <mergeCell ref="AW17:AW18"/>
    <mergeCell ref="BN17:BN18"/>
    <mergeCell ref="AV17:AV18"/>
    <mergeCell ref="BK17:BK18"/>
    <mergeCell ref="AX17:AX18"/>
    <mergeCell ref="AY17:AY18"/>
    <mergeCell ref="O17:O18"/>
    <mergeCell ref="Q14:S14"/>
    <mergeCell ref="M17:M18"/>
    <mergeCell ref="H17:H18"/>
    <mergeCell ref="I17:I18"/>
    <mergeCell ref="N17:N18"/>
    <mergeCell ref="AO14:AQ14"/>
    <mergeCell ref="AA17:AA18"/>
    <mergeCell ref="AO17:AO18"/>
    <mergeCell ref="AP17:AP18"/>
    <mergeCell ref="AQ17:AQ18"/>
    <mergeCell ref="AC14:AE14"/>
    <mergeCell ref="AF14:AH14"/>
    <mergeCell ref="AI14:AK14"/>
    <mergeCell ref="AL14:AN14"/>
    <mergeCell ref="AK17:AK18"/>
    <mergeCell ref="AD17:AD18"/>
    <mergeCell ref="W14:Y14"/>
    <mergeCell ref="X17:X18"/>
    <mergeCell ref="A1:F1"/>
    <mergeCell ref="A2:E2"/>
    <mergeCell ref="A3:E3"/>
    <mergeCell ref="A4:E4"/>
    <mergeCell ref="E17:E18"/>
    <mergeCell ref="E13:G13"/>
    <mergeCell ref="H13:J13"/>
    <mergeCell ref="K13:M13"/>
    <mergeCell ref="N13:P13"/>
    <mergeCell ref="F17:F18"/>
    <mergeCell ref="G17:G18"/>
    <mergeCell ref="J17:J18"/>
    <mergeCell ref="K17:K18"/>
    <mergeCell ref="L17:L18"/>
    <mergeCell ref="P17:P18"/>
    <mergeCell ref="Q13:S13"/>
    <mergeCell ref="T13:V13"/>
    <mergeCell ref="E14:G14"/>
    <mergeCell ref="H14:J14"/>
    <mergeCell ref="K14:M14"/>
    <mergeCell ref="N14:P14"/>
    <mergeCell ref="BE17:BE18"/>
    <mergeCell ref="BI17:BI18"/>
    <mergeCell ref="BJ17:BJ18"/>
    <mergeCell ref="AU13:AW13"/>
    <mergeCell ref="AX13:AZ13"/>
    <mergeCell ref="BA13:BC13"/>
    <mergeCell ref="BD13:BF13"/>
    <mergeCell ref="BG13:BI13"/>
    <mergeCell ref="AS17:AS18"/>
    <mergeCell ref="AT17:AT18"/>
    <mergeCell ref="AU17:AU18"/>
    <mergeCell ref="Y17:Y18"/>
    <mergeCell ref="T14:V14"/>
    <mergeCell ref="AN17:AN18"/>
    <mergeCell ref="Q17:Q18"/>
    <mergeCell ref="Z14:AB14"/>
    <mergeCell ref="V17:V18"/>
    <mergeCell ref="W17:W18"/>
    <mergeCell ref="BO17:BO18"/>
    <mergeCell ref="W13:Y13"/>
    <mergeCell ref="AO13:AQ13"/>
    <mergeCell ref="Z13:AB13"/>
    <mergeCell ref="AC13:AE13"/>
    <mergeCell ref="AF13:AH13"/>
    <mergeCell ref="AI13:AK13"/>
    <mergeCell ref="AL13:AN13"/>
    <mergeCell ref="BJ13:BL13"/>
    <mergeCell ref="AR13:AT13"/>
    <mergeCell ref="BH17:BH18"/>
    <mergeCell ref="BM14:BO14"/>
    <mergeCell ref="BA14:BC14"/>
    <mergeCell ref="AR14:AT14"/>
    <mergeCell ref="AU14:AW14"/>
    <mergeCell ref="BG14:BI14"/>
    <mergeCell ref="BJ14:BL14"/>
    <mergeCell ref="BL17:BL18"/>
    <mergeCell ref="BM17:BM18"/>
    <mergeCell ref="AX14:AZ14"/>
    <mergeCell ref="BD14:BF14"/>
    <mergeCell ref="BB17:BB18"/>
    <mergeCell ref="BC17:BC18"/>
    <mergeCell ref="BD17:BD18"/>
  </mergeCells>
  <phoneticPr fontId="7" type="noConversion"/>
  <pageMargins left="0.75" right="0.75" top="1" bottom="1" header="0.5" footer="0.5"/>
  <pageSetup paperSize="5" scale="75" orientation="landscape" r:id="rId1"/>
  <headerFooter alignWithMargins="0"/>
  <colBreaks count="1" manualBreakCount="1">
    <brk id="67" max="1048575" man="1"/>
  </colBreaks>
  <drawing r:id="rId2"/>
</worksheet>
</file>

<file path=xl/worksheets/sheet11.xml><?xml version="1.0" encoding="utf-8"?>
<worksheet xmlns="http://schemas.openxmlformats.org/spreadsheetml/2006/main" xmlns:r="http://schemas.openxmlformats.org/officeDocument/2006/relationships">
  <sheetPr codeName="Sheet7" enableFormatConditionsCalculation="0">
    <tabColor indexed="42"/>
  </sheetPr>
  <dimension ref="A1:BN73"/>
  <sheetViews>
    <sheetView topLeftCell="A4" zoomScaleNormal="100" workbookViewId="0">
      <selection activeCell="K77" sqref="K77"/>
    </sheetView>
  </sheetViews>
  <sheetFormatPr defaultColWidth="8.85546875" defaultRowHeight="11.25"/>
  <cols>
    <col min="1" max="1" width="25.7109375" style="71" customWidth="1"/>
    <col min="2" max="2" width="11" style="65" customWidth="1"/>
    <col min="3" max="3" width="15.7109375" style="354" customWidth="1"/>
    <col min="4" max="4" width="8.7109375" style="64" customWidth="1"/>
    <col min="5" max="5" width="14.7109375" style="64" customWidth="1"/>
    <col min="6" max="6" width="11.5703125" style="64" customWidth="1"/>
    <col min="7" max="7" width="8.7109375" style="64" customWidth="1"/>
    <col min="8" max="8" width="12" style="64" customWidth="1"/>
    <col min="9" max="12" width="8.7109375" style="64" customWidth="1"/>
    <col min="13" max="21" width="8.7109375" style="64" hidden="1" customWidth="1"/>
    <col min="22" max="24" width="8.7109375" style="64" customWidth="1"/>
    <col min="25" max="27" width="8.7109375" style="64" hidden="1" customWidth="1"/>
    <col min="28" max="30" width="8.7109375" style="64" customWidth="1"/>
    <col min="31" max="63" width="8.7109375" style="64" hidden="1" customWidth="1"/>
    <col min="64" max="64" width="8.7109375" style="64" customWidth="1"/>
    <col min="65" max="65" width="13.7109375" style="64" customWidth="1"/>
    <col min="66" max="66" width="8.7109375" style="64" customWidth="1"/>
    <col min="67" max="74" width="11" style="64" customWidth="1"/>
    <col min="75" max="16384" width="8.85546875" style="64"/>
  </cols>
  <sheetData>
    <row r="1" spans="1:66" s="13" customFormat="1" ht="54.75" customHeight="1">
      <c r="A1" s="2407"/>
      <c r="B1" s="2407"/>
      <c r="C1" s="2407"/>
      <c r="D1" s="2407"/>
      <c r="E1" s="2407"/>
      <c r="F1" s="2407"/>
    </row>
    <row r="2" spans="1:66" s="13" customFormat="1" ht="54.75" customHeight="1">
      <c r="A2" s="2448"/>
      <c r="B2" s="2448"/>
      <c r="C2" s="2448"/>
      <c r="D2" s="2448"/>
      <c r="E2" s="2448"/>
    </row>
    <row r="3" spans="1:66" s="13" customFormat="1" ht="48" customHeight="1">
      <c r="A3" s="2449"/>
      <c r="B3" s="2449"/>
      <c r="C3" s="2449"/>
      <c r="D3" s="2449"/>
      <c r="E3" s="2449"/>
      <c r="G3" s="14"/>
    </row>
    <row r="4" spans="1:66" s="13" customFormat="1" ht="18">
      <c r="A4" s="2450" t="str">
        <f>'I1 Intro'!C11</f>
        <v>EB-2013-0130</v>
      </c>
      <c r="B4" s="2450"/>
      <c r="C4" s="2450"/>
      <c r="D4" s="2450"/>
      <c r="E4" s="2450"/>
    </row>
    <row r="5" spans="1:66" s="13" customFormat="1" ht="21" customHeight="1">
      <c r="A5" s="323" t="str">
        <f>"Sheet I7.2 Meter Reading Worksheet  - "&amp;  'I2 LDC class'!$C$17</f>
        <v>Sheet I7.2 Meter Reading Worksheet  - Fort Frances Power Corporation</v>
      </c>
      <c r="B5" s="324"/>
      <c r="C5" s="324"/>
      <c r="D5" s="69"/>
      <c r="E5" s="325"/>
    </row>
    <row r="6" spans="1:66" s="13" customFormat="1" ht="6" customHeight="1">
      <c r="A6" s="16"/>
      <c r="B6" s="16"/>
      <c r="C6" s="16"/>
      <c r="D6" s="16"/>
      <c r="E6" s="16"/>
      <c r="F6" s="16"/>
      <c r="G6" s="16"/>
      <c r="H6" s="16"/>
      <c r="I6" s="16"/>
      <c r="J6" s="16"/>
      <c r="K6" s="16"/>
      <c r="L6" s="16"/>
      <c r="M6" s="16"/>
      <c r="N6" s="16"/>
      <c r="O6" s="16"/>
    </row>
    <row r="7" spans="1:66" hidden="1">
      <c r="A7" s="64"/>
    </row>
    <row r="8" spans="1:66" hidden="1"/>
    <row r="9" spans="1:66" ht="12.75" hidden="1">
      <c r="A9" s="412"/>
      <c r="C9" s="350"/>
      <c r="D9" s="413"/>
      <c r="E9" s="413"/>
      <c r="F9" s="413"/>
      <c r="G9" s="413"/>
    </row>
    <row r="10" spans="1:66" hidden="1">
      <c r="A10" s="73"/>
    </row>
    <row r="11" spans="1:66">
      <c r="A11" s="336"/>
    </row>
    <row r="12" spans="1:66" ht="16.5" customHeight="1">
      <c r="A12" s="2488" t="s">
        <v>562</v>
      </c>
    </row>
    <row r="13" spans="1:66" ht="23.25" customHeight="1" thickBot="1">
      <c r="A13" s="2488"/>
      <c r="C13" s="414"/>
    </row>
    <row r="14" spans="1:66" s="415" customFormat="1" ht="13.5" customHeight="1" thickBot="1">
      <c r="A14" s="427"/>
      <c r="B14" s="428"/>
      <c r="C14" s="429"/>
      <c r="D14" s="2475">
        <v>1</v>
      </c>
      <c r="E14" s="2476"/>
      <c r="F14" s="2477"/>
      <c r="G14" s="2475">
        <v>2</v>
      </c>
      <c r="H14" s="2476"/>
      <c r="I14" s="2477"/>
      <c r="J14" s="2475">
        <v>3</v>
      </c>
      <c r="K14" s="2476"/>
      <c r="L14" s="2477"/>
      <c r="M14" s="2475">
        <v>4</v>
      </c>
      <c r="N14" s="2476"/>
      <c r="O14" s="2477"/>
      <c r="P14" s="2475">
        <v>5</v>
      </c>
      <c r="Q14" s="2476"/>
      <c r="R14" s="2477"/>
      <c r="S14" s="2475">
        <v>6</v>
      </c>
      <c r="T14" s="2476"/>
      <c r="U14" s="2477"/>
      <c r="V14" s="2475">
        <v>7</v>
      </c>
      <c r="W14" s="2476"/>
      <c r="X14" s="2477"/>
      <c r="Y14" s="2475">
        <v>8</v>
      </c>
      <c r="Z14" s="2476"/>
      <c r="AA14" s="2477"/>
      <c r="AB14" s="2475">
        <v>9</v>
      </c>
      <c r="AC14" s="2476"/>
      <c r="AD14" s="2477"/>
      <c r="AE14" s="2475">
        <v>10</v>
      </c>
      <c r="AF14" s="2476"/>
      <c r="AG14" s="2477"/>
      <c r="AH14" s="2475">
        <v>11</v>
      </c>
      <c r="AI14" s="2476"/>
      <c r="AJ14" s="2477"/>
      <c r="AK14" s="2475">
        <v>12</v>
      </c>
      <c r="AL14" s="2476"/>
      <c r="AM14" s="2477"/>
      <c r="AN14" s="2475">
        <v>13</v>
      </c>
      <c r="AO14" s="2476"/>
      <c r="AP14" s="2477"/>
      <c r="AQ14" s="2475">
        <v>14</v>
      </c>
      <c r="AR14" s="2476"/>
      <c r="AS14" s="2477"/>
      <c r="AT14" s="2475">
        <v>15</v>
      </c>
      <c r="AU14" s="2476"/>
      <c r="AV14" s="2477"/>
      <c r="AW14" s="2475">
        <v>16</v>
      </c>
      <c r="AX14" s="2476"/>
      <c r="AY14" s="2477"/>
      <c r="AZ14" s="2475">
        <v>17</v>
      </c>
      <c r="BA14" s="2476"/>
      <c r="BB14" s="2477"/>
      <c r="BC14" s="2475">
        <v>18</v>
      </c>
      <c r="BD14" s="2476"/>
      <c r="BE14" s="2477"/>
      <c r="BF14" s="2475">
        <v>19</v>
      </c>
      <c r="BG14" s="2476"/>
      <c r="BH14" s="2477"/>
      <c r="BI14" s="2475">
        <v>20</v>
      </c>
      <c r="BJ14" s="2476"/>
      <c r="BK14" s="2477"/>
      <c r="BL14" s="428"/>
      <c r="BM14" s="429"/>
      <c r="BN14" s="430"/>
    </row>
    <row r="15" spans="1:66" s="418" customFormat="1" ht="48" customHeight="1" thickBot="1">
      <c r="A15" s="436" t="s">
        <v>642</v>
      </c>
      <c r="B15" s="416"/>
      <c r="C15" s="417"/>
      <c r="D15" s="2481" t="str">
        <f>IF('I2 LDC class'!$D$20="",'I2 LDC class'!$C$20,'I2 LDC class'!$D$20)</f>
        <v>Residential</v>
      </c>
      <c r="E15" s="2479"/>
      <c r="F15" s="2482"/>
      <c r="G15" s="2481" t="str">
        <f>IF('I2 LDC class'!$D$21="",'I2 LDC class'!$C$21,'I2 LDC class'!$D$21)</f>
        <v>General Service Less Than 50 kW</v>
      </c>
      <c r="H15" s="2479"/>
      <c r="I15" s="2482"/>
      <c r="J15" s="2481" t="str">
        <f>IF('I2 LDC class'!$D$22="",'I2 LDC class'!$C$22,'I2 LDC class'!$D$22)</f>
        <v>General Service 50 to 4,999 kW</v>
      </c>
      <c r="K15" s="2479"/>
      <c r="L15" s="2480"/>
      <c r="M15" s="2478" t="str">
        <f>IF('I2 LDC class'!$D$23="",'I2 LDC class'!$C$23,'I2 LDC class'!$D$23)</f>
        <v>GS&gt; 50-TOU</v>
      </c>
      <c r="N15" s="2479"/>
      <c r="O15" s="2480"/>
      <c r="P15" s="2478" t="str">
        <f>IF('I2 LDC class'!$D$24="",'I2 LDC class'!$C$24,'I2 LDC class'!$D$24)</f>
        <v>GS &gt;50-Intermediate</v>
      </c>
      <c r="Q15" s="2479"/>
      <c r="R15" s="2480"/>
      <c r="S15" s="2478" t="str">
        <f>IF('I2 LDC class'!$D$25="",'I2 LDC class'!$C$25,'I2 LDC class'!$D$25)</f>
        <v>Large Use &gt;5MW</v>
      </c>
      <c r="T15" s="2479"/>
      <c r="U15" s="2480"/>
      <c r="V15" s="2478" t="str">
        <f>IF('I2 LDC class'!$D$26="",'I2 LDC class'!$C$26,'I2 LDC class'!$D$26)</f>
        <v>Street Lighting</v>
      </c>
      <c r="W15" s="2479"/>
      <c r="X15" s="2480"/>
      <c r="Y15" s="2478" t="str">
        <f>IF('I2 LDC class'!$D$27="",'I2 LDC class'!$C$27,'I2 LDC class'!$D$27)</f>
        <v>Sentinel</v>
      </c>
      <c r="Z15" s="2479"/>
      <c r="AA15" s="2480"/>
      <c r="AB15" s="2478" t="str">
        <f>IF('I2 LDC class'!$D$28="",'I2 LDC class'!$C$28,'I2 LDC class'!$D$28)</f>
        <v>Unmetered Scattered Load</v>
      </c>
      <c r="AC15" s="2479"/>
      <c r="AD15" s="2480"/>
      <c r="AE15" s="2478" t="str">
        <f>IF('I2 LDC class'!$D$29="",'I2 LDC class'!$C$29,'I2 LDC class'!$D$29)</f>
        <v>Embedded Distributor</v>
      </c>
      <c r="AF15" s="2479"/>
      <c r="AG15" s="2480"/>
      <c r="AH15" s="2478" t="str">
        <f>IF('I2 LDC class'!$D$30="",'I2 LDC class'!$C$30,'I2 LDC class'!$D$30)</f>
        <v>Back-up/Standby Power</v>
      </c>
      <c r="AI15" s="2479"/>
      <c r="AJ15" s="2480"/>
      <c r="AK15" s="2478" t="str">
        <f>IF('I2 LDC class'!$D$31="",'I2 LDC class'!$C$31,'I2 LDC class'!$D$31)</f>
        <v>Rate Class 1</v>
      </c>
      <c r="AL15" s="2479"/>
      <c r="AM15" s="2480"/>
      <c r="AN15" s="2478" t="str">
        <f>IF('I2 LDC class'!$D$32="",'I2 LDC class'!$C$32,'I2 LDC class'!$D$32)</f>
        <v>Rate class 2</v>
      </c>
      <c r="AO15" s="2479"/>
      <c r="AP15" s="2480"/>
      <c r="AQ15" s="2478" t="str">
        <f>IF('I2 LDC class'!$D$33="",'I2 LDC class'!$C$33,'I2 LDC class'!$D$33)</f>
        <v>Rate class 3</v>
      </c>
      <c r="AR15" s="2479"/>
      <c r="AS15" s="2480"/>
      <c r="AT15" s="2478" t="str">
        <f>IF('I2 LDC class'!$D$34="",'I2 LDC class'!$C$34,'I2 LDC class'!$D$34)</f>
        <v>Rate class 4</v>
      </c>
      <c r="AU15" s="2479"/>
      <c r="AV15" s="2480"/>
      <c r="AW15" s="2478" t="str">
        <f>IF('I2 LDC class'!$D$35="",'I2 LDC class'!$C$35,'I2 LDC class'!$D$35)</f>
        <v>Rate class 5</v>
      </c>
      <c r="AX15" s="2479"/>
      <c r="AY15" s="2480"/>
      <c r="AZ15" s="2478" t="str">
        <f>IF('I2 LDC class'!$D$36="",'I2 LDC class'!$C$36,'I2 LDC class'!$D$36)</f>
        <v>Rate class 6</v>
      </c>
      <c r="BA15" s="2479"/>
      <c r="BB15" s="2480"/>
      <c r="BC15" s="2478" t="str">
        <f>IF('I2 LDC class'!$D$37="",'I2 LDC class'!$C$37,'I2 LDC class'!$D$37)</f>
        <v>Rate class 7</v>
      </c>
      <c r="BD15" s="2479"/>
      <c r="BE15" s="2480"/>
      <c r="BF15" s="2478" t="str">
        <f>IF('I2 LDC class'!$D$38="",'I2 LDC class'!$C$38,'I2 LDC class'!$D$38)</f>
        <v>Rate class 8</v>
      </c>
      <c r="BG15" s="2479"/>
      <c r="BH15" s="2480"/>
      <c r="BI15" s="2478" t="str">
        <f>IF('I2 LDC class'!$D$39="",'I2 LDC class'!$C$39,'I2 LDC class'!$D$39)</f>
        <v>Rate class 9</v>
      </c>
      <c r="BJ15" s="2479"/>
      <c r="BK15" s="2482"/>
      <c r="BL15" s="2483" t="s">
        <v>569</v>
      </c>
      <c r="BM15" s="2484"/>
      <c r="BN15" s="2485"/>
    </row>
    <row r="16" spans="1:66" s="418" customFormat="1" ht="39" thickBot="1">
      <c r="A16" s="431"/>
      <c r="B16" s="416"/>
      <c r="D16" s="2312" t="s">
        <v>645</v>
      </c>
      <c r="E16" s="2312" t="s">
        <v>646</v>
      </c>
      <c r="F16" s="2312" t="s">
        <v>666</v>
      </c>
      <c r="G16" s="2312" t="s">
        <v>645</v>
      </c>
      <c r="H16" s="2312" t="s">
        <v>646</v>
      </c>
      <c r="I16" s="2312" t="s">
        <v>666</v>
      </c>
      <c r="J16" s="2312" t="s">
        <v>645</v>
      </c>
      <c r="K16" s="2312" t="s">
        <v>646</v>
      </c>
      <c r="L16" s="2312" t="s">
        <v>666</v>
      </c>
      <c r="M16" s="2312" t="s">
        <v>645</v>
      </c>
      <c r="N16" s="2312" t="s">
        <v>646</v>
      </c>
      <c r="O16" s="2312" t="s">
        <v>666</v>
      </c>
      <c r="P16" s="2312" t="s">
        <v>645</v>
      </c>
      <c r="Q16" s="2312" t="s">
        <v>646</v>
      </c>
      <c r="R16" s="2312" t="s">
        <v>666</v>
      </c>
      <c r="S16" s="2312" t="s">
        <v>645</v>
      </c>
      <c r="T16" s="2312" t="s">
        <v>646</v>
      </c>
      <c r="U16" s="2312" t="s">
        <v>666</v>
      </c>
      <c r="V16" s="2312" t="s">
        <v>645</v>
      </c>
      <c r="W16" s="2312" t="s">
        <v>646</v>
      </c>
      <c r="X16" s="2312" t="s">
        <v>666</v>
      </c>
      <c r="Y16" s="2312" t="s">
        <v>645</v>
      </c>
      <c r="Z16" s="2312" t="s">
        <v>646</v>
      </c>
      <c r="AA16" s="2312" t="s">
        <v>666</v>
      </c>
      <c r="AB16" s="2312" t="s">
        <v>645</v>
      </c>
      <c r="AC16" s="2312" t="s">
        <v>646</v>
      </c>
      <c r="AD16" s="2312" t="s">
        <v>666</v>
      </c>
      <c r="AE16" s="2312" t="s">
        <v>645</v>
      </c>
      <c r="AF16" s="2312" t="s">
        <v>646</v>
      </c>
      <c r="AG16" s="2312" t="s">
        <v>666</v>
      </c>
      <c r="AH16" s="2312" t="s">
        <v>645</v>
      </c>
      <c r="AI16" s="2312" t="s">
        <v>646</v>
      </c>
      <c r="AJ16" s="2312" t="s">
        <v>666</v>
      </c>
      <c r="AK16" s="2312" t="s">
        <v>645</v>
      </c>
      <c r="AL16" s="2312" t="s">
        <v>646</v>
      </c>
      <c r="AM16" s="2312" t="s">
        <v>666</v>
      </c>
      <c r="AN16" s="2312" t="s">
        <v>645</v>
      </c>
      <c r="AO16" s="2312" t="s">
        <v>646</v>
      </c>
      <c r="AP16" s="2312" t="s">
        <v>666</v>
      </c>
      <c r="AQ16" s="2312" t="s">
        <v>645</v>
      </c>
      <c r="AR16" s="2312" t="s">
        <v>646</v>
      </c>
      <c r="AS16" s="2312" t="s">
        <v>666</v>
      </c>
      <c r="AT16" s="2312" t="s">
        <v>645</v>
      </c>
      <c r="AU16" s="2312" t="s">
        <v>646</v>
      </c>
      <c r="AV16" s="2312" t="s">
        <v>666</v>
      </c>
      <c r="AW16" s="2312" t="s">
        <v>645</v>
      </c>
      <c r="AX16" s="2312" t="s">
        <v>646</v>
      </c>
      <c r="AY16" s="2312" t="s">
        <v>666</v>
      </c>
      <c r="AZ16" s="2312" t="s">
        <v>645</v>
      </c>
      <c r="BA16" s="2312" t="s">
        <v>646</v>
      </c>
      <c r="BB16" s="2312" t="s">
        <v>666</v>
      </c>
      <c r="BC16" s="2312" t="s">
        <v>645</v>
      </c>
      <c r="BD16" s="2312" t="s">
        <v>646</v>
      </c>
      <c r="BE16" s="2312" t="s">
        <v>666</v>
      </c>
      <c r="BF16" s="2312" t="s">
        <v>645</v>
      </c>
      <c r="BG16" s="2312" t="s">
        <v>646</v>
      </c>
      <c r="BH16" s="2312" t="s">
        <v>666</v>
      </c>
      <c r="BI16" s="2312" t="s">
        <v>645</v>
      </c>
      <c r="BJ16" s="2312" t="s">
        <v>646</v>
      </c>
      <c r="BK16" s="2312" t="s">
        <v>666</v>
      </c>
      <c r="BL16" s="2312" t="s">
        <v>645</v>
      </c>
      <c r="BM16" s="2312" t="s">
        <v>646</v>
      </c>
      <c r="BN16" s="2312" t="s">
        <v>666</v>
      </c>
    </row>
    <row r="17" spans="1:66" ht="13.5" thickBot="1">
      <c r="A17" s="435"/>
      <c r="B17" s="439"/>
      <c r="C17" s="459"/>
      <c r="D17" s="489"/>
      <c r="E17" s="490"/>
      <c r="F17" s="491"/>
      <c r="G17" s="351"/>
      <c r="H17" s="351"/>
      <c r="I17" s="441"/>
      <c r="J17" s="379"/>
      <c r="K17" s="351"/>
      <c r="L17" s="440"/>
      <c r="M17" s="351"/>
      <c r="N17" s="351"/>
      <c r="O17" s="440"/>
      <c r="P17" s="379"/>
      <c r="Q17" s="351"/>
      <c r="R17" s="441"/>
      <c r="S17" s="379"/>
      <c r="T17" s="351"/>
      <c r="U17" s="441"/>
      <c r="V17" s="379"/>
      <c r="W17" s="351"/>
      <c r="X17" s="441"/>
      <c r="Y17" s="379"/>
      <c r="Z17" s="351"/>
      <c r="AA17" s="440"/>
      <c r="AB17" s="351"/>
      <c r="AC17" s="351"/>
      <c r="AD17" s="440"/>
      <c r="AE17" s="351"/>
      <c r="AF17" s="351"/>
      <c r="AG17" s="440"/>
      <c r="AH17" s="351"/>
      <c r="AI17" s="351"/>
      <c r="AJ17" s="440"/>
      <c r="AK17" s="351"/>
      <c r="AL17" s="351"/>
      <c r="AM17" s="441"/>
      <c r="AN17" s="379"/>
      <c r="AO17" s="351"/>
      <c r="AP17" s="440"/>
      <c r="AQ17" s="351"/>
      <c r="AR17" s="351"/>
      <c r="AS17" s="440"/>
      <c r="AT17" s="379"/>
      <c r="AU17" s="351"/>
      <c r="AV17" s="441"/>
      <c r="AW17" s="379"/>
      <c r="AX17" s="351"/>
      <c r="AY17" s="440"/>
      <c r="AZ17" s="351"/>
      <c r="BA17" s="351"/>
      <c r="BB17" s="440"/>
      <c r="BC17" s="379"/>
      <c r="BD17" s="351"/>
      <c r="BE17" s="441"/>
      <c r="BF17" s="379"/>
      <c r="BG17" s="351"/>
      <c r="BH17" s="440"/>
      <c r="BI17" s="351"/>
      <c r="BJ17" s="351"/>
      <c r="BK17" s="440"/>
      <c r="BL17" s="379"/>
      <c r="BM17" s="351"/>
      <c r="BN17" s="442"/>
    </row>
    <row r="18" spans="1:66" s="1629" customFormat="1" ht="24" customHeight="1" thickBot="1">
      <c r="B18" s="2489" t="s">
        <v>1618</v>
      </c>
      <c r="C18" s="2490"/>
      <c r="D18" s="1630"/>
      <c r="E18" s="1631"/>
      <c r="F18" s="1636">
        <f>IF(ISERROR(+E20/$BM20), "-", +E20/$BM20)</f>
        <v>0.74466884801985789</v>
      </c>
      <c r="G18" s="1637"/>
      <c r="H18" s="1637"/>
      <c r="I18" s="1638">
        <f>IF(ISERROR(+H20/$BM20), "-", +H20/$BM20)</f>
        <v>0.10154575200270789</v>
      </c>
      <c r="J18" s="1639"/>
      <c r="K18" s="1637"/>
      <c r="L18" s="1638">
        <f>IF(ISERROR(+K20/$BM20), "-", +K20/$BM20)</f>
        <v>0.15378539997743429</v>
      </c>
      <c r="M18" s="1637"/>
      <c r="N18" s="1637"/>
      <c r="O18" s="1638">
        <f>IF(ISERROR(+N20/$BM20), "-", +N20/$BM20)</f>
        <v>0</v>
      </c>
      <c r="P18" s="1639"/>
      <c r="Q18" s="1637"/>
      <c r="R18" s="1638">
        <f>IF(ISERROR(+Q20/$BM20), "-", +Q20/$BM20)</f>
        <v>0</v>
      </c>
      <c r="S18" s="1639"/>
      <c r="T18" s="1637"/>
      <c r="U18" s="1638">
        <f>IF(ISERROR(+T20/$BM20), "-", +T20/$BM20)</f>
        <v>0</v>
      </c>
      <c r="V18" s="1639">
        <v>0</v>
      </c>
      <c r="W18" s="1637"/>
      <c r="X18" s="1638">
        <f>IF(ISERROR(+W20/$BM20), "-", +W20/$BM20)</f>
        <v>0</v>
      </c>
      <c r="Y18" s="1639"/>
      <c r="Z18" s="1637"/>
      <c r="AA18" s="1638">
        <f>IF(ISERROR(+Z20/$BM20), "-", +Z20/$BM20)</f>
        <v>0</v>
      </c>
      <c r="AB18" s="1637">
        <v>0</v>
      </c>
      <c r="AC18" s="1637"/>
      <c r="AD18" s="1638">
        <f>IF(ISERROR(+AC20/$BM20), "-", +AC20/$BM20)</f>
        <v>0</v>
      </c>
      <c r="AE18" s="1637"/>
      <c r="AF18" s="1637"/>
      <c r="AG18" s="1638">
        <f>IF(ISERROR(+AF20/$BM20), "-", +AF20/$BM20)</f>
        <v>0</v>
      </c>
      <c r="AH18" s="1637"/>
      <c r="AI18" s="1637"/>
      <c r="AJ18" s="1638">
        <f>IF(ISERROR(+AI20/$BM20), "-", +AI20/$BM20)</f>
        <v>0</v>
      </c>
      <c r="AK18" s="1637"/>
      <c r="AL18" s="1637"/>
      <c r="AM18" s="1638">
        <f>IF(ISERROR(+AL20/$BM20), "-", +AL20/$BM20)</f>
        <v>0</v>
      </c>
      <c r="AN18" s="1639"/>
      <c r="AO18" s="1637"/>
      <c r="AP18" s="1638">
        <f>IF(ISERROR(+AO20/$BM20), "-", +AO20/$BM20)</f>
        <v>0</v>
      </c>
      <c r="AQ18" s="1637"/>
      <c r="AR18" s="1637"/>
      <c r="AS18" s="1638">
        <f>IF(ISERROR(+AR20/$BM20), "-", +AR20/$BM20)</f>
        <v>0</v>
      </c>
      <c r="AT18" s="1639"/>
      <c r="AU18" s="1637"/>
      <c r="AV18" s="1638">
        <f>IF(ISERROR(+AU20/$BM20), "-", +AU20/$BM20)</f>
        <v>0</v>
      </c>
      <c r="AW18" s="1639"/>
      <c r="AX18" s="1637"/>
      <c r="AY18" s="1638">
        <f>IF(ISERROR(+AX20/$BM20), "-", +AX20/$BM20)</f>
        <v>0</v>
      </c>
      <c r="AZ18" s="1637"/>
      <c r="BA18" s="1637"/>
      <c r="BB18" s="1638">
        <f>IF(ISERROR(+BA20/$BM20), "-", +BA20/$BM20)</f>
        <v>0</v>
      </c>
      <c r="BC18" s="1639"/>
      <c r="BD18" s="1637"/>
      <c r="BE18" s="1638">
        <f>IF(ISERROR(+BD20/$BM20), "-", +BD20/$BM20)</f>
        <v>0</v>
      </c>
      <c r="BF18" s="1639"/>
      <c r="BG18" s="1637"/>
      <c r="BH18" s="1638">
        <f>IF(ISERROR(+BG20/$BM20), "-", +BG20/$BM20)</f>
        <v>0</v>
      </c>
      <c r="BI18" s="1637"/>
      <c r="BJ18" s="1637"/>
      <c r="BK18" s="1638">
        <f>IF(ISERROR(+BJ20/$BM20), "-", +BJ20/$BM20)</f>
        <v>0</v>
      </c>
      <c r="BL18" s="1639"/>
      <c r="BM18" s="1637"/>
      <c r="BN18" s="1636">
        <f>IF(ISERROR(+BM20/$BM20), "-", +BM20/$BM20)</f>
        <v>1</v>
      </c>
    </row>
    <row r="19" spans="1:66" s="1629" customFormat="1" ht="29.25" customHeight="1" thickBot="1">
      <c r="B19" s="2489" t="s">
        <v>584</v>
      </c>
      <c r="C19" s="2490"/>
      <c r="D19" s="1630"/>
      <c r="E19" s="1631"/>
      <c r="F19" s="1634">
        <f>IF(ISERROR(F20/$F20), "0", (F20/$F20))</f>
        <v>1</v>
      </c>
      <c r="G19" s="1632"/>
      <c r="H19" s="1632"/>
      <c r="I19" s="1635">
        <f>IF(ISERROR(I20/$F20), "0", (I20/$F20))</f>
        <v>1</v>
      </c>
      <c r="J19" s="1633"/>
      <c r="K19" s="1632"/>
      <c r="L19" s="1635">
        <f>IF(ISERROR(L20/$F20), "0", (L20/$F20))</f>
        <v>14.5</v>
      </c>
      <c r="M19" s="1632"/>
      <c r="N19" s="1632"/>
      <c r="O19" s="1635">
        <f>IF(ISERROR(O20/$F20), "0", (O20/$F20))</f>
        <v>0</v>
      </c>
      <c r="P19" s="1633"/>
      <c r="Q19" s="1632"/>
      <c r="R19" s="1635">
        <f>IF(ISERROR(R20/$F20), "0", (R20/$F20))</f>
        <v>0</v>
      </c>
      <c r="S19" s="1633"/>
      <c r="T19" s="1632"/>
      <c r="U19" s="1635">
        <f>IF(ISERROR(U20/$F20), "0", (U20/$F20))</f>
        <v>0</v>
      </c>
      <c r="V19" s="1633"/>
      <c r="W19" s="1632"/>
      <c r="X19" s="1635">
        <f>IF(ISERROR(X20/$F20), "0", (X20/$F20))</f>
        <v>0</v>
      </c>
      <c r="Y19" s="1633"/>
      <c r="Z19" s="1632"/>
      <c r="AA19" s="1635">
        <f>IF(ISERROR(AA20/$F20), "0", (AA20/$F20))</f>
        <v>0</v>
      </c>
      <c r="AB19" s="1632"/>
      <c r="AC19" s="1632"/>
      <c r="AD19" s="1635">
        <f>IF(ISERROR(AD20/$F20), "0", (AD20/$F20))</f>
        <v>0</v>
      </c>
      <c r="AE19" s="1632"/>
      <c r="AF19" s="1632"/>
      <c r="AG19" s="1635">
        <f>IF(ISERROR(AG20/$F20), "0", (AG20/$F20))</f>
        <v>0</v>
      </c>
      <c r="AH19" s="1632"/>
      <c r="AI19" s="1632"/>
      <c r="AJ19" s="1635">
        <f>IF(ISERROR(AJ20/$F20), "0", (AJ20/$F20))</f>
        <v>0</v>
      </c>
      <c r="AK19" s="1632"/>
      <c r="AL19" s="1632"/>
      <c r="AM19" s="1635">
        <f>IF(ISERROR(AM20/$F20), "0", (AM20/$F20))</f>
        <v>0</v>
      </c>
      <c r="AN19" s="1633"/>
      <c r="AO19" s="1632"/>
      <c r="AP19" s="1635">
        <f>IF(ISERROR(AP20/$F20), "0", (AP20/$F20))</f>
        <v>0</v>
      </c>
      <c r="AQ19" s="1632"/>
      <c r="AR19" s="1632"/>
      <c r="AS19" s="1635">
        <f>IF(ISERROR(AS20/$F20), "0", (AS20/$F20))</f>
        <v>0</v>
      </c>
      <c r="AT19" s="1633"/>
      <c r="AU19" s="1632"/>
      <c r="AV19" s="1635">
        <f>IF(ISERROR(AV20/$F20), "0", (AV20/$F20))</f>
        <v>0</v>
      </c>
      <c r="AW19" s="1633"/>
      <c r="AX19" s="1632"/>
      <c r="AY19" s="1635">
        <f>IF(ISERROR(AY20/$F20), "0", (AY20/$F20))</f>
        <v>0</v>
      </c>
      <c r="AZ19" s="1632"/>
      <c r="BA19" s="1632"/>
      <c r="BB19" s="1635">
        <f>IF(ISERROR(BB20/$F20), "0", (BB20/$F20))</f>
        <v>0</v>
      </c>
      <c r="BC19" s="1633"/>
      <c r="BD19" s="1632"/>
      <c r="BE19" s="1635">
        <f>IF(ISERROR(BE20/$F20), "0", (BE20/$F20))</f>
        <v>0</v>
      </c>
      <c r="BF19" s="1633"/>
      <c r="BG19" s="1632"/>
      <c r="BH19" s="1635">
        <f>IF(ISERROR(BH20/$F20), "0", (BH20/$F20))</f>
        <v>0</v>
      </c>
      <c r="BI19" s="1632"/>
      <c r="BJ19" s="1632"/>
      <c r="BK19" s="1635">
        <f>IF(ISERROR(BK20/$F20), "0", (BK20/$F20))</f>
        <v>0</v>
      </c>
      <c r="BL19" s="1633"/>
      <c r="BM19" s="1632"/>
      <c r="BN19" s="1634">
        <f>IF(ISERROR(BN20/$F20), "0", (BN20/$F20))</f>
        <v>16.5</v>
      </c>
    </row>
    <row r="20" spans="1:66" s="415" customFormat="1" ht="20.25" customHeight="1">
      <c r="A20" s="1621"/>
      <c r="B20" s="2486" t="s">
        <v>769</v>
      </c>
      <c r="C20" s="2487"/>
      <c r="D20" s="1622">
        <f>SUM(D22:D38)</f>
        <v>3300</v>
      </c>
      <c r="E20" s="1623">
        <f>SUM(E22:E38)</f>
        <v>3300</v>
      </c>
      <c r="F20" s="1624">
        <f>IF(ISERROR(E20/D20), "0", (E20/D20))</f>
        <v>1</v>
      </c>
      <c r="G20" s="1623">
        <f>SUM(G22:G38)</f>
        <v>450</v>
      </c>
      <c r="H20" s="1623">
        <f>SUM(H22:H38)</f>
        <v>450</v>
      </c>
      <c r="I20" s="1625">
        <f>IF(ISERROR(H20/G20), "0", (H20/G20))</f>
        <v>1</v>
      </c>
      <c r="J20" s="1626">
        <f>SUM(J22:J38)</f>
        <v>47</v>
      </c>
      <c r="K20" s="1623">
        <f>SUM(K22:K38)</f>
        <v>681.5</v>
      </c>
      <c r="L20" s="1625">
        <f>IF(ISERROR(K20/J20), "0", (K20/J20))</f>
        <v>14.5</v>
      </c>
      <c r="M20" s="1626">
        <f>SUM(M22:M38)</f>
        <v>0</v>
      </c>
      <c r="N20" s="1623">
        <f>SUM(N22:N38)</f>
        <v>0</v>
      </c>
      <c r="O20" s="1625" t="str">
        <f>IF(ISERROR(N20/M20), "0", (N20/M20))</f>
        <v>0</v>
      </c>
      <c r="P20" s="1626">
        <f>SUM(P22:P38)</f>
        <v>0</v>
      </c>
      <c r="Q20" s="1623">
        <f>SUM(Q22:Q38)</f>
        <v>0</v>
      </c>
      <c r="R20" s="1625" t="str">
        <f>IF(ISERROR(Q20/P20), "0", (Q20/P20))</f>
        <v>0</v>
      </c>
      <c r="S20" s="1626">
        <f>SUM(S22:S38)</f>
        <v>0</v>
      </c>
      <c r="T20" s="1623">
        <f>SUM(T22:T38)</f>
        <v>0</v>
      </c>
      <c r="U20" s="1625" t="str">
        <f>IF(ISERROR(T20/S20), "0", (T20/S20))</f>
        <v>0</v>
      </c>
      <c r="V20" s="1626">
        <f>SUM(V22:V38)</f>
        <v>0</v>
      </c>
      <c r="W20" s="1623">
        <f>SUM(W22:W38)</f>
        <v>0</v>
      </c>
      <c r="X20" s="1625" t="str">
        <f>IF(ISERROR(W20/V20), "0", (W20/V20))</f>
        <v>0</v>
      </c>
      <c r="Y20" s="1626">
        <f>SUM(Y22:Y38)</f>
        <v>0</v>
      </c>
      <c r="Z20" s="1623">
        <f>SUM(Z22:Z38)</f>
        <v>0</v>
      </c>
      <c r="AA20" s="1625" t="str">
        <f>IF(ISERROR(Z20/Y20), "0", (Z20/Y20))</f>
        <v>0</v>
      </c>
      <c r="AB20" s="1626">
        <f>SUM(AB22:AB38)</f>
        <v>0</v>
      </c>
      <c r="AC20" s="1623">
        <f>SUM(AC22:AC38)</f>
        <v>0</v>
      </c>
      <c r="AD20" s="1625" t="str">
        <f>IF(ISERROR(AC20/AB20), "0", (AC20/AB20))</f>
        <v>0</v>
      </c>
      <c r="AE20" s="1626">
        <f>SUM(AE22:AE38)</f>
        <v>0</v>
      </c>
      <c r="AF20" s="1623">
        <f>SUM(AF22:AF38)</f>
        <v>0</v>
      </c>
      <c r="AG20" s="1625" t="str">
        <f>IF(ISERROR(AF20/AE20), "0", (AF20/AE20))</f>
        <v>0</v>
      </c>
      <c r="AH20" s="1626">
        <f>SUM(AH22:AH38)</f>
        <v>0</v>
      </c>
      <c r="AI20" s="1623">
        <f>SUM(AI22:AI38)</f>
        <v>0</v>
      </c>
      <c r="AJ20" s="1625" t="str">
        <f>IF(ISERROR(AI20/AH20), "0", (AI20/AH20))</f>
        <v>0</v>
      </c>
      <c r="AK20" s="1626">
        <f>SUM(AK22:AK38)</f>
        <v>0</v>
      </c>
      <c r="AL20" s="1623">
        <f>SUM(AL22:AL38)</f>
        <v>0</v>
      </c>
      <c r="AM20" s="1625" t="str">
        <f>IF(ISERROR(AL20/AK20), "0", (AL20/AK20))</f>
        <v>0</v>
      </c>
      <c r="AN20" s="1626">
        <f>SUM(AN22:AN38)</f>
        <v>0</v>
      </c>
      <c r="AO20" s="1623">
        <f>SUM(AO22:AO38)</f>
        <v>0</v>
      </c>
      <c r="AP20" s="1625" t="str">
        <f>IF(ISERROR(AO20/AN20), "0", (AO20/AN20))</f>
        <v>0</v>
      </c>
      <c r="AQ20" s="1626">
        <f>SUM(AQ22:AQ38)</f>
        <v>0</v>
      </c>
      <c r="AR20" s="1623">
        <f>SUM(AR22:AR38)</f>
        <v>0</v>
      </c>
      <c r="AS20" s="1625" t="str">
        <f>IF(ISERROR(AR20/AQ20), "0", (AR20/AQ20))</f>
        <v>0</v>
      </c>
      <c r="AT20" s="1626">
        <f>SUM(AT22:AT38)</f>
        <v>0</v>
      </c>
      <c r="AU20" s="1623">
        <f>SUM(AU22:AU38)</f>
        <v>0</v>
      </c>
      <c r="AV20" s="1625" t="str">
        <f>IF(ISERROR(AU20/AT20), "0", (AU20/AT20))</f>
        <v>0</v>
      </c>
      <c r="AW20" s="1626">
        <f>SUM(AW22:AW38)</f>
        <v>0</v>
      </c>
      <c r="AX20" s="1623">
        <f>SUM(AX22:AX38)</f>
        <v>0</v>
      </c>
      <c r="AY20" s="1625" t="str">
        <f>IF(ISERROR(AX20/AW20), "0", (AX20/AW20))</f>
        <v>0</v>
      </c>
      <c r="AZ20" s="1626">
        <f>SUM(AZ22:AZ38)</f>
        <v>0</v>
      </c>
      <c r="BA20" s="1623">
        <f>SUM(BA22:BA38)</f>
        <v>0</v>
      </c>
      <c r="BB20" s="1625" t="str">
        <f>IF(ISERROR(BA20/AZ20), "0", (BA20/AZ20))</f>
        <v>0</v>
      </c>
      <c r="BC20" s="1626">
        <f>SUM(BC22:BC38)</f>
        <v>0</v>
      </c>
      <c r="BD20" s="1623">
        <f>SUM(BD22:BD38)</f>
        <v>0</v>
      </c>
      <c r="BE20" s="1625" t="str">
        <f>IF(ISERROR(BD20/BC20), "0", (BD20/BC20))</f>
        <v>0</v>
      </c>
      <c r="BF20" s="1626">
        <f>SUM(BF22:BF38)</f>
        <v>0</v>
      </c>
      <c r="BG20" s="1623">
        <f>SUM(BG22:BG38)</f>
        <v>0</v>
      </c>
      <c r="BH20" s="1625" t="str">
        <f>IF(ISERROR(BG20/BF20), "0", (BG20/BF20))</f>
        <v>0</v>
      </c>
      <c r="BI20" s="1626">
        <f>SUM(BI22:BI38)</f>
        <v>0</v>
      </c>
      <c r="BJ20" s="1623">
        <f>SUM(BJ22:BJ38)</f>
        <v>0</v>
      </c>
      <c r="BK20" s="1625" t="str">
        <f>IF(ISERROR(BJ20/BI20), "0", (BJ20/BI20))</f>
        <v>0</v>
      </c>
      <c r="BL20" s="1627">
        <f>+D20+G20+J20+M20+P20+S20+V20+Y20+AB20+AE20+AH20+AK20+AN20+AQ20+AT20+AW20+AZ20+BC20+BF20+BI20</f>
        <v>3797</v>
      </c>
      <c r="BM20" s="1467">
        <f>+E20+H20+K20+N20+Q20+T20+W20+Z20+AC20+AF20+AI20+AL20+AO20+AR20+AU20+AX20+BA20+BD20+BG20+BJ20</f>
        <v>4431.5</v>
      </c>
      <c r="BN20" s="1628">
        <f>+F20+I20+L20+O20+R20+U20+X20+AA20+AD20+AG20+AJ20+AM20+AP20+AS20+AV20+AY20+BB20+BE20+BH20+BK20</f>
        <v>16.5</v>
      </c>
    </row>
    <row r="21" spans="1:66" s="418" customFormat="1" ht="30" customHeight="1">
      <c r="A21" s="435"/>
      <c r="B21" s="437"/>
      <c r="C21" s="438" t="s">
        <v>644</v>
      </c>
      <c r="D21" s="492"/>
      <c r="E21" s="438"/>
      <c r="F21" s="493"/>
      <c r="G21" s="438"/>
      <c r="H21" s="438"/>
      <c r="I21" s="438"/>
      <c r="J21" s="437"/>
      <c r="K21" s="438"/>
      <c r="L21" s="443"/>
      <c r="M21" s="438"/>
      <c r="N21" s="438"/>
      <c r="O21" s="443"/>
      <c r="P21" s="437"/>
      <c r="Q21" s="438"/>
      <c r="R21" s="438"/>
      <c r="S21" s="437"/>
      <c r="T21" s="438"/>
      <c r="U21" s="438"/>
      <c r="V21" s="437"/>
      <c r="W21" s="438"/>
      <c r="X21" s="438"/>
      <c r="Y21" s="437"/>
      <c r="Z21" s="438"/>
      <c r="AA21" s="443"/>
      <c r="AB21" s="438"/>
      <c r="AC21" s="438"/>
      <c r="AD21" s="443"/>
      <c r="AE21" s="438"/>
      <c r="AF21" s="438"/>
      <c r="AG21" s="443"/>
      <c r="AH21" s="438"/>
      <c r="AI21" s="438"/>
      <c r="AJ21" s="443"/>
      <c r="AK21" s="438"/>
      <c r="AL21" s="438"/>
      <c r="AM21" s="438"/>
      <c r="AN21" s="437"/>
      <c r="AO21" s="438"/>
      <c r="AP21" s="443"/>
      <c r="AQ21" s="438"/>
      <c r="AR21" s="438"/>
      <c r="AS21" s="443"/>
      <c r="AT21" s="437"/>
      <c r="AU21" s="438"/>
      <c r="AV21" s="438"/>
      <c r="AW21" s="437"/>
      <c r="AX21" s="438"/>
      <c r="AY21" s="443"/>
      <c r="AZ21" s="438"/>
      <c r="BA21" s="438"/>
      <c r="BB21" s="444"/>
      <c r="BC21" s="445"/>
      <c r="BD21" s="446"/>
      <c r="BE21" s="446"/>
      <c r="BF21" s="445"/>
      <c r="BG21" s="446"/>
      <c r="BH21" s="444"/>
      <c r="BI21" s="446"/>
      <c r="BJ21" s="446"/>
      <c r="BK21" s="444"/>
      <c r="BL21" s="445"/>
      <c r="BM21" s="446"/>
      <c r="BN21" s="447"/>
    </row>
    <row r="22" spans="1:66" s="418" customFormat="1" ht="12.75" hidden="1">
      <c r="A22" s="448" t="s">
        <v>647</v>
      </c>
      <c r="B22" s="437"/>
      <c r="C22" s="2119"/>
      <c r="D22" s="2120"/>
      <c r="E22" s="463">
        <f>+D22*$C22</f>
        <v>0</v>
      </c>
      <c r="F22" s="494" t="s">
        <v>331</v>
      </c>
      <c r="G22" s="467"/>
      <c r="H22" s="463">
        <f>+G22*$C22</f>
        <v>0</v>
      </c>
      <c r="I22" s="466" t="s">
        <v>331</v>
      </c>
      <c r="J22" s="465"/>
      <c r="K22" s="463">
        <f>+J22*$C22</f>
        <v>0</v>
      </c>
      <c r="L22" s="464" t="s">
        <v>331</v>
      </c>
      <c r="M22" s="467"/>
      <c r="N22" s="463">
        <f>+M22*$C22</f>
        <v>0</v>
      </c>
      <c r="O22" s="464" t="s">
        <v>331</v>
      </c>
      <c r="P22" s="465"/>
      <c r="Q22" s="463">
        <f>+P22*$C22</f>
        <v>0</v>
      </c>
      <c r="R22" s="466" t="s">
        <v>331</v>
      </c>
      <c r="S22" s="465"/>
      <c r="T22" s="463">
        <f>+S22*$C22</f>
        <v>0</v>
      </c>
      <c r="U22" s="466" t="s">
        <v>331</v>
      </c>
      <c r="V22" s="465"/>
      <c r="W22" s="463">
        <f>+V22*$C22</f>
        <v>0</v>
      </c>
      <c r="X22" s="466" t="s">
        <v>331</v>
      </c>
      <c r="Y22" s="465"/>
      <c r="Z22" s="463">
        <f>+Y22*$C22</f>
        <v>0</v>
      </c>
      <c r="AA22" s="464" t="s">
        <v>331</v>
      </c>
      <c r="AB22" s="467"/>
      <c r="AC22" s="463">
        <f>+AB22*$C22</f>
        <v>0</v>
      </c>
      <c r="AD22" s="464" t="s">
        <v>331</v>
      </c>
      <c r="AE22" s="467"/>
      <c r="AF22" s="463">
        <f>+AE22*$C22</f>
        <v>0</v>
      </c>
      <c r="AG22" s="464" t="s">
        <v>331</v>
      </c>
      <c r="AH22" s="467"/>
      <c r="AI22" s="463">
        <f>+AH22*$C22</f>
        <v>0</v>
      </c>
      <c r="AJ22" s="464" t="s">
        <v>331</v>
      </c>
      <c r="AK22" s="467"/>
      <c r="AL22" s="463">
        <f>+AK22*$C22</f>
        <v>0</v>
      </c>
      <c r="AM22" s="466" t="s">
        <v>331</v>
      </c>
      <c r="AN22" s="465"/>
      <c r="AO22" s="463">
        <f>+AN22*$C22</f>
        <v>0</v>
      </c>
      <c r="AP22" s="464" t="s">
        <v>331</v>
      </c>
      <c r="AQ22" s="467"/>
      <c r="AR22" s="463">
        <f>+AQ22*$C22</f>
        <v>0</v>
      </c>
      <c r="AS22" s="464" t="s">
        <v>331</v>
      </c>
      <c r="AT22" s="467"/>
      <c r="AU22" s="463">
        <f>+AT22*$C22</f>
        <v>0</v>
      </c>
      <c r="AV22" s="466" t="s">
        <v>331</v>
      </c>
      <c r="AW22" s="465"/>
      <c r="AX22" s="463">
        <f>+AW22*$C22</f>
        <v>0</v>
      </c>
      <c r="AY22" s="464" t="s">
        <v>331</v>
      </c>
      <c r="AZ22" s="467"/>
      <c r="BA22" s="463">
        <f>+AZ22*$C22</f>
        <v>0</v>
      </c>
      <c r="BB22" s="468"/>
      <c r="BC22" s="467"/>
      <c r="BD22" s="463">
        <f>+BC22*$C22</f>
        <v>0</v>
      </c>
      <c r="BE22" s="466" t="s">
        <v>331</v>
      </c>
      <c r="BF22" s="465"/>
      <c r="BG22" s="463">
        <f>+BF22*$C22</f>
        <v>0</v>
      </c>
      <c r="BH22" s="464" t="s">
        <v>331</v>
      </c>
      <c r="BI22" s="467"/>
      <c r="BJ22" s="463">
        <f>+BI22*$C22</f>
        <v>0</v>
      </c>
      <c r="BK22" s="468"/>
      <c r="BL22" s="469">
        <f t="shared" ref="BL22:BL38" si="0">+D22+G22+J22+M22+P22+S22+V22+Y22+AB22+AE22+AH22+AK22+AN22+AQ22+AT22+AW22+AZ22+BC22+BF22+BI22</f>
        <v>0</v>
      </c>
      <c r="BM22" s="470">
        <f t="shared" ref="BM22:BM38" si="1">+E22+H22+K22+N22+Q22+T22+W22+Z22+AC22+AF22+AI22+AL22+AO22+AR22+AU22+AX22+BA22+BD22+BG22+BJ22</f>
        <v>0</v>
      </c>
      <c r="BN22" s="471"/>
    </row>
    <row r="23" spans="1:66" s="418" customFormat="1" ht="25.5" hidden="1">
      <c r="A23" s="448" t="s">
        <v>660</v>
      </c>
      <c r="B23" s="437"/>
      <c r="C23" s="2119"/>
      <c r="D23" s="2121"/>
      <c r="E23" s="472">
        <f t="shared" ref="E23:E38" si="2">+D23*$C23</f>
        <v>0</v>
      </c>
      <c r="F23" s="495"/>
      <c r="G23" s="476"/>
      <c r="H23" s="472">
        <f t="shared" ref="H23:H38" si="3">+G23*$C23</f>
        <v>0</v>
      </c>
      <c r="I23" s="475"/>
      <c r="J23" s="474"/>
      <c r="K23" s="472">
        <f t="shared" ref="K23:K38" si="4">+J23*$C23</f>
        <v>0</v>
      </c>
      <c r="L23" s="473"/>
      <c r="M23" s="476"/>
      <c r="N23" s="472">
        <f t="shared" ref="N23:N38" si="5">+M23*$C23</f>
        <v>0</v>
      </c>
      <c r="O23" s="473"/>
      <c r="P23" s="474"/>
      <c r="Q23" s="472">
        <f t="shared" ref="Q23:Q38" si="6">+P23*$C23</f>
        <v>0</v>
      </c>
      <c r="R23" s="475"/>
      <c r="S23" s="474"/>
      <c r="T23" s="472">
        <f t="shared" ref="T23:T38" si="7">+S23*$C23</f>
        <v>0</v>
      </c>
      <c r="U23" s="475"/>
      <c r="V23" s="474"/>
      <c r="W23" s="472">
        <f t="shared" ref="W23:W38" si="8">+V23*$C23</f>
        <v>0</v>
      </c>
      <c r="X23" s="475"/>
      <c r="Y23" s="474"/>
      <c r="Z23" s="472">
        <f t="shared" ref="Z23:Z38" si="9">+Y23*$C23</f>
        <v>0</v>
      </c>
      <c r="AA23" s="473"/>
      <c r="AB23" s="476"/>
      <c r="AC23" s="472">
        <f t="shared" ref="AC23:AC38" si="10">+AB23*$C23</f>
        <v>0</v>
      </c>
      <c r="AD23" s="473"/>
      <c r="AE23" s="476"/>
      <c r="AF23" s="472">
        <f t="shared" ref="AF23:AF38" si="11">+AE23*$C23</f>
        <v>0</v>
      </c>
      <c r="AG23" s="473"/>
      <c r="AH23" s="476"/>
      <c r="AI23" s="472">
        <f t="shared" ref="AI23:AI38" si="12">+AH23*$C23</f>
        <v>0</v>
      </c>
      <c r="AJ23" s="473"/>
      <c r="AK23" s="476"/>
      <c r="AL23" s="472">
        <f t="shared" ref="AL23:AL38" si="13">+AK23*$C23</f>
        <v>0</v>
      </c>
      <c r="AM23" s="475"/>
      <c r="AN23" s="474"/>
      <c r="AO23" s="472">
        <f t="shared" ref="AO23:AO38" si="14">+AN23*$C23</f>
        <v>0</v>
      </c>
      <c r="AP23" s="473"/>
      <c r="AQ23" s="476"/>
      <c r="AR23" s="472">
        <f t="shared" ref="AR23:AR38" si="15">+AQ23*$C23</f>
        <v>0</v>
      </c>
      <c r="AS23" s="473"/>
      <c r="AT23" s="476"/>
      <c r="AU23" s="472">
        <f t="shared" ref="AU23:AU38" si="16">+AT23*$C23</f>
        <v>0</v>
      </c>
      <c r="AV23" s="475"/>
      <c r="AW23" s="474"/>
      <c r="AX23" s="472">
        <f t="shared" ref="AX23:AX38" si="17">+AW23*$C23</f>
        <v>0</v>
      </c>
      <c r="AY23" s="473"/>
      <c r="AZ23" s="476"/>
      <c r="BA23" s="472">
        <f t="shared" ref="BA23:BA38" si="18">+AZ23*$C23</f>
        <v>0</v>
      </c>
      <c r="BB23" s="477"/>
      <c r="BC23" s="476"/>
      <c r="BD23" s="472">
        <f t="shared" ref="BD23:BD38" si="19">+BC23*$C23</f>
        <v>0</v>
      </c>
      <c r="BE23" s="475"/>
      <c r="BF23" s="474"/>
      <c r="BG23" s="472">
        <f t="shared" ref="BG23:BG38" si="20">+BF23*$C23</f>
        <v>0</v>
      </c>
      <c r="BH23" s="473"/>
      <c r="BI23" s="476"/>
      <c r="BJ23" s="472">
        <f t="shared" ref="BJ23:BJ38" si="21">+BI23*$C23</f>
        <v>0</v>
      </c>
      <c r="BK23" s="477"/>
      <c r="BL23" s="478">
        <f t="shared" si="0"/>
        <v>0</v>
      </c>
      <c r="BM23" s="479">
        <f t="shared" si="1"/>
        <v>0</v>
      </c>
      <c r="BN23" s="480"/>
    </row>
    <row r="24" spans="1:66" s="418" customFormat="1" ht="12.75" hidden="1">
      <c r="A24" s="448" t="s">
        <v>648</v>
      </c>
      <c r="B24" s="437"/>
      <c r="C24" s="2119"/>
      <c r="D24" s="2121"/>
      <c r="E24" s="472">
        <f t="shared" si="2"/>
        <v>0</v>
      </c>
      <c r="F24" s="495" t="s">
        <v>331</v>
      </c>
      <c r="G24" s="476"/>
      <c r="H24" s="472">
        <f t="shared" si="3"/>
        <v>0</v>
      </c>
      <c r="I24" s="475" t="s">
        <v>331</v>
      </c>
      <c r="J24" s="474"/>
      <c r="K24" s="472">
        <f t="shared" si="4"/>
        <v>0</v>
      </c>
      <c r="L24" s="473" t="s">
        <v>331</v>
      </c>
      <c r="M24" s="476"/>
      <c r="N24" s="472">
        <f t="shared" si="5"/>
        <v>0</v>
      </c>
      <c r="O24" s="473" t="s">
        <v>331</v>
      </c>
      <c r="P24" s="474"/>
      <c r="Q24" s="472">
        <f t="shared" si="6"/>
        <v>0</v>
      </c>
      <c r="R24" s="475" t="s">
        <v>331</v>
      </c>
      <c r="S24" s="474"/>
      <c r="T24" s="472">
        <f t="shared" si="7"/>
        <v>0</v>
      </c>
      <c r="U24" s="475" t="s">
        <v>331</v>
      </c>
      <c r="V24" s="474"/>
      <c r="W24" s="472">
        <f t="shared" si="8"/>
        <v>0</v>
      </c>
      <c r="X24" s="475" t="s">
        <v>331</v>
      </c>
      <c r="Y24" s="474"/>
      <c r="Z24" s="472">
        <f t="shared" si="9"/>
        <v>0</v>
      </c>
      <c r="AA24" s="473" t="s">
        <v>331</v>
      </c>
      <c r="AB24" s="476"/>
      <c r="AC24" s="472">
        <f t="shared" si="10"/>
        <v>0</v>
      </c>
      <c r="AD24" s="473" t="s">
        <v>331</v>
      </c>
      <c r="AE24" s="476"/>
      <c r="AF24" s="472">
        <f t="shared" si="11"/>
        <v>0</v>
      </c>
      <c r="AG24" s="473" t="s">
        <v>331</v>
      </c>
      <c r="AH24" s="476"/>
      <c r="AI24" s="472">
        <f t="shared" si="12"/>
        <v>0</v>
      </c>
      <c r="AJ24" s="473" t="s">
        <v>331</v>
      </c>
      <c r="AK24" s="476"/>
      <c r="AL24" s="472">
        <f t="shared" si="13"/>
        <v>0</v>
      </c>
      <c r="AM24" s="475" t="s">
        <v>331</v>
      </c>
      <c r="AN24" s="474"/>
      <c r="AO24" s="472">
        <f t="shared" si="14"/>
        <v>0</v>
      </c>
      <c r="AP24" s="473" t="s">
        <v>331</v>
      </c>
      <c r="AQ24" s="476"/>
      <c r="AR24" s="472">
        <f t="shared" si="15"/>
        <v>0</v>
      </c>
      <c r="AS24" s="473" t="s">
        <v>331</v>
      </c>
      <c r="AT24" s="476"/>
      <c r="AU24" s="472">
        <f t="shared" si="16"/>
        <v>0</v>
      </c>
      <c r="AV24" s="475" t="s">
        <v>331</v>
      </c>
      <c r="AW24" s="474"/>
      <c r="AX24" s="472">
        <f t="shared" si="17"/>
        <v>0</v>
      </c>
      <c r="AY24" s="473" t="s">
        <v>331</v>
      </c>
      <c r="AZ24" s="476"/>
      <c r="BA24" s="472">
        <f t="shared" si="18"/>
        <v>0</v>
      </c>
      <c r="BB24" s="477"/>
      <c r="BC24" s="476"/>
      <c r="BD24" s="472">
        <f t="shared" si="19"/>
        <v>0</v>
      </c>
      <c r="BE24" s="475" t="s">
        <v>331</v>
      </c>
      <c r="BF24" s="474"/>
      <c r="BG24" s="472">
        <f t="shared" si="20"/>
        <v>0</v>
      </c>
      <c r="BH24" s="473" t="s">
        <v>331</v>
      </c>
      <c r="BI24" s="476"/>
      <c r="BJ24" s="472">
        <f t="shared" si="21"/>
        <v>0</v>
      </c>
      <c r="BK24" s="477"/>
      <c r="BL24" s="478">
        <f t="shared" si="0"/>
        <v>0</v>
      </c>
      <c r="BM24" s="479">
        <f t="shared" si="1"/>
        <v>0</v>
      </c>
      <c r="BN24" s="480"/>
    </row>
    <row r="25" spans="1:66" s="418" customFormat="1" ht="25.5" hidden="1">
      <c r="A25" s="448" t="s">
        <v>661</v>
      </c>
      <c r="B25" s="437"/>
      <c r="C25" s="2119"/>
      <c r="D25" s="2121"/>
      <c r="E25" s="472">
        <f t="shared" si="2"/>
        <v>0</v>
      </c>
      <c r="F25" s="495" t="s">
        <v>331</v>
      </c>
      <c r="G25" s="476"/>
      <c r="H25" s="472">
        <f t="shared" si="3"/>
        <v>0</v>
      </c>
      <c r="I25" s="475" t="s">
        <v>331</v>
      </c>
      <c r="J25" s="474"/>
      <c r="K25" s="472">
        <f t="shared" si="4"/>
        <v>0</v>
      </c>
      <c r="L25" s="473" t="s">
        <v>331</v>
      </c>
      <c r="M25" s="476"/>
      <c r="N25" s="472">
        <f t="shared" si="5"/>
        <v>0</v>
      </c>
      <c r="O25" s="473" t="s">
        <v>331</v>
      </c>
      <c r="P25" s="474"/>
      <c r="Q25" s="472">
        <f t="shared" si="6"/>
        <v>0</v>
      </c>
      <c r="R25" s="475" t="s">
        <v>331</v>
      </c>
      <c r="S25" s="474"/>
      <c r="T25" s="472">
        <f t="shared" si="7"/>
        <v>0</v>
      </c>
      <c r="U25" s="475" t="s">
        <v>331</v>
      </c>
      <c r="V25" s="474"/>
      <c r="W25" s="472">
        <f t="shared" si="8"/>
        <v>0</v>
      </c>
      <c r="X25" s="475" t="s">
        <v>331</v>
      </c>
      <c r="Y25" s="474"/>
      <c r="Z25" s="472">
        <f t="shared" si="9"/>
        <v>0</v>
      </c>
      <c r="AA25" s="473" t="s">
        <v>331</v>
      </c>
      <c r="AB25" s="476"/>
      <c r="AC25" s="472">
        <f t="shared" si="10"/>
        <v>0</v>
      </c>
      <c r="AD25" s="473" t="s">
        <v>331</v>
      </c>
      <c r="AE25" s="476"/>
      <c r="AF25" s="472">
        <f t="shared" si="11"/>
        <v>0</v>
      </c>
      <c r="AG25" s="473" t="s">
        <v>331</v>
      </c>
      <c r="AH25" s="476"/>
      <c r="AI25" s="472">
        <f t="shared" si="12"/>
        <v>0</v>
      </c>
      <c r="AJ25" s="473" t="s">
        <v>331</v>
      </c>
      <c r="AK25" s="476"/>
      <c r="AL25" s="472">
        <f t="shared" si="13"/>
        <v>0</v>
      </c>
      <c r="AM25" s="475" t="s">
        <v>331</v>
      </c>
      <c r="AN25" s="474"/>
      <c r="AO25" s="472">
        <f t="shared" si="14"/>
        <v>0</v>
      </c>
      <c r="AP25" s="473" t="s">
        <v>331</v>
      </c>
      <c r="AQ25" s="476"/>
      <c r="AR25" s="472">
        <f t="shared" si="15"/>
        <v>0</v>
      </c>
      <c r="AS25" s="473" t="s">
        <v>331</v>
      </c>
      <c r="AT25" s="476"/>
      <c r="AU25" s="472">
        <f t="shared" si="16"/>
        <v>0</v>
      </c>
      <c r="AV25" s="475" t="s">
        <v>331</v>
      </c>
      <c r="AW25" s="474"/>
      <c r="AX25" s="472">
        <f t="shared" si="17"/>
        <v>0</v>
      </c>
      <c r="AY25" s="473" t="s">
        <v>331</v>
      </c>
      <c r="AZ25" s="476"/>
      <c r="BA25" s="472">
        <f t="shared" si="18"/>
        <v>0</v>
      </c>
      <c r="BB25" s="477"/>
      <c r="BC25" s="476"/>
      <c r="BD25" s="472">
        <f t="shared" si="19"/>
        <v>0</v>
      </c>
      <c r="BE25" s="475" t="s">
        <v>331</v>
      </c>
      <c r="BF25" s="474"/>
      <c r="BG25" s="472">
        <f t="shared" si="20"/>
        <v>0</v>
      </c>
      <c r="BH25" s="473" t="s">
        <v>331</v>
      </c>
      <c r="BI25" s="476"/>
      <c r="BJ25" s="472">
        <f t="shared" si="21"/>
        <v>0</v>
      </c>
      <c r="BK25" s="477"/>
      <c r="BL25" s="478">
        <f t="shared" si="0"/>
        <v>0</v>
      </c>
      <c r="BM25" s="479">
        <f t="shared" si="1"/>
        <v>0</v>
      </c>
      <c r="BN25" s="480"/>
    </row>
    <row r="26" spans="1:66" s="418" customFormat="1" ht="12.75" hidden="1">
      <c r="A26" s="448" t="s">
        <v>860</v>
      </c>
      <c r="B26" s="437"/>
      <c r="C26" s="2119"/>
      <c r="D26" s="2121"/>
      <c r="E26" s="472">
        <f t="shared" si="2"/>
        <v>0</v>
      </c>
      <c r="F26" s="495" t="s">
        <v>331</v>
      </c>
      <c r="G26" s="476"/>
      <c r="H26" s="472">
        <f t="shared" si="3"/>
        <v>0</v>
      </c>
      <c r="I26" s="475" t="s">
        <v>331</v>
      </c>
      <c r="J26" s="474"/>
      <c r="K26" s="472">
        <f t="shared" si="4"/>
        <v>0</v>
      </c>
      <c r="L26" s="473" t="s">
        <v>331</v>
      </c>
      <c r="M26" s="476"/>
      <c r="N26" s="472">
        <f t="shared" si="5"/>
        <v>0</v>
      </c>
      <c r="O26" s="473" t="s">
        <v>331</v>
      </c>
      <c r="P26" s="474"/>
      <c r="Q26" s="472">
        <f t="shared" si="6"/>
        <v>0</v>
      </c>
      <c r="R26" s="475" t="s">
        <v>331</v>
      </c>
      <c r="S26" s="474"/>
      <c r="T26" s="472">
        <f t="shared" si="7"/>
        <v>0</v>
      </c>
      <c r="U26" s="475" t="s">
        <v>331</v>
      </c>
      <c r="V26" s="474"/>
      <c r="W26" s="472">
        <f t="shared" si="8"/>
        <v>0</v>
      </c>
      <c r="X26" s="475" t="s">
        <v>331</v>
      </c>
      <c r="Y26" s="474"/>
      <c r="Z26" s="472">
        <f t="shared" si="9"/>
        <v>0</v>
      </c>
      <c r="AA26" s="473" t="s">
        <v>331</v>
      </c>
      <c r="AB26" s="476"/>
      <c r="AC26" s="472">
        <f t="shared" si="10"/>
        <v>0</v>
      </c>
      <c r="AD26" s="473" t="s">
        <v>331</v>
      </c>
      <c r="AE26" s="476"/>
      <c r="AF26" s="472">
        <f t="shared" si="11"/>
        <v>0</v>
      </c>
      <c r="AG26" s="473" t="s">
        <v>331</v>
      </c>
      <c r="AH26" s="476"/>
      <c r="AI26" s="472">
        <f t="shared" si="12"/>
        <v>0</v>
      </c>
      <c r="AJ26" s="473" t="s">
        <v>331</v>
      </c>
      <c r="AK26" s="476"/>
      <c r="AL26" s="472">
        <f t="shared" si="13"/>
        <v>0</v>
      </c>
      <c r="AM26" s="475" t="s">
        <v>331</v>
      </c>
      <c r="AN26" s="474"/>
      <c r="AO26" s="472">
        <f t="shared" si="14"/>
        <v>0</v>
      </c>
      <c r="AP26" s="473" t="s">
        <v>331</v>
      </c>
      <c r="AQ26" s="476"/>
      <c r="AR26" s="472">
        <f t="shared" si="15"/>
        <v>0</v>
      </c>
      <c r="AS26" s="473" t="s">
        <v>331</v>
      </c>
      <c r="AT26" s="476"/>
      <c r="AU26" s="472">
        <f t="shared" si="16"/>
        <v>0</v>
      </c>
      <c r="AV26" s="475" t="s">
        <v>331</v>
      </c>
      <c r="AW26" s="474"/>
      <c r="AX26" s="472">
        <f t="shared" si="17"/>
        <v>0</v>
      </c>
      <c r="AY26" s="473" t="s">
        <v>331</v>
      </c>
      <c r="AZ26" s="476"/>
      <c r="BA26" s="472">
        <f t="shared" si="18"/>
        <v>0</v>
      </c>
      <c r="BB26" s="477"/>
      <c r="BC26" s="476"/>
      <c r="BD26" s="472">
        <f t="shared" si="19"/>
        <v>0</v>
      </c>
      <c r="BE26" s="475" t="s">
        <v>331</v>
      </c>
      <c r="BF26" s="474"/>
      <c r="BG26" s="472">
        <f t="shared" si="20"/>
        <v>0</v>
      </c>
      <c r="BH26" s="473" t="s">
        <v>331</v>
      </c>
      <c r="BI26" s="476"/>
      <c r="BJ26" s="472">
        <f t="shared" si="21"/>
        <v>0</v>
      </c>
      <c r="BK26" s="477"/>
      <c r="BL26" s="478">
        <f t="shared" si="0"/>
        <v>0</v>
      </c>
      <c r="BM26" s="479">
        <f t="shared" si="1"/>
        <v>0</v>
      </c>
      <c r="BN26" s="480"/>
    </row>
    <row r="27" spans="1:66" s="418" customFormat="1" ht="25.5" hidden="1">
      <c r="A27" s="448" t="s">
        <v>662</v>
      </c>
      <c r="B27" s="437"/>
      <c r="C27" s="2119"/>
      <c r="D27" s="2121"/>
      <c r="E27" s="472">
        <f t="shared" si="2"/>
        <v>0</v>
      </c>
      <c r="F27" s="495" t="s">
        <v>331</v>
      </c>
      <c r="G27" s="476"/>
      <c r="H27" s="472">
        <f t="shared" si="3"/>
        <v>0</v>
      </c>
      <c r="I27" s="475" t="s">
        <v>331</v>
      </c>
      <c r="J27" s="474"/>
      <c r="K27" s="472">
        <f t="shared" si="4"/>
        <v>0</v>
      </c>
      <c r="L27" s="473" t="s">
        <v>331</v>
      </c>
      <c r="M27" s="476"/>
      <c r="N27" s="472">
        <f t="shared" si="5"/>
        <v>0</v>
      </c>
      <c r="O27" s="473" t="s">
        <v>331</v>
      </c>
      <c r="P27" s="474"/>
      <c r="Q27" s="472">
        <f t="shared" si="6"/>
        <v>0</v>
      </c>
      <c r="R27" s="475" t="s">
        <v>331</v>
      </c>
      <c r="S27" s="474"/>
      <c r="T27" s="472">
        <f t="shared" si="7"/>
        <v>0</v>
      </c>
      <c r="U27" s="475" t="s">
        <v>331</v>
      </c>
      <c r="V27" s="474"/>
      <c r="W27" s="472">
        <f t="shared" si="8"/>
        <v>0</v>
      </c>
      <c r="X27" s="475" t="s">
        <v>331</v>
      </c>
      <c r="Y27" s="474"/>
      <c r="Z27" s="472">
        <f t="shared" si="9"/>
        <v>0</v>
      </c>
      <c r="AA27" s="473" t="s">
        <v>331</v>
      </c>
      <c r="AB27" s="476"/>
      <c r="AC27" s="472">
        <f t="shared" si="10"/>
        <v>0</v>
      </c>
      <c r="AD27" s="473" t="s">
        <v>331</v>
      </c>
      <c r="AE27" s="476"/>
      <c r="AF27" s="472">
        <f t="shared" si="11"/>
        <v>0</v>
      </c>
      <c r="AG27" s="473" t="s">
        <v>331</v>
      </c>
      <c r="AH27" s="476"/>
      <c r="AI27" s="472">
        <f t="shared" si="12"/>
        <v>0</v>
      </c>
      <c r="AJ27" s="473" t="s">
        <v>331</v>
      </c>
      <c r="AK27" s="476"/>
      <c r="AL27" s="472">
        <f t="shared" si="13"/>
        <v>0</v>
      </c>
      <c r="AM27" s="475" t="s">
        <v>331</v>
      </c>
      <c r="AN27" s="474"/>
      <c r="AO27" s="472">
        <f t="shared" si="14"/>
        <v>0</v>
      </c>
      <c r="AP27" s="473" t="s">
        <v>331</v>
      </c>
      <c r="AQ27" s="476"/>
      <c r="AR27" s="472">
        <f t="shared" si="15"/>
        <v>0</v>
      </c>
      <c r="AS27" s="473" t="s">
        <v>331</v>
      </c>
      <c r="AT27" s="476"/>
      <c r="AU27" s="472">
        <f t="shared" si="16"/>
        <v>0</v>
      </c>
      <c r="AV27" s="475" t="s">
        <v>331</v>
      </c>
      <c r="AW27" s="474"/>
      <c r="AX27" s="472">
        <f t="shared" si="17"/>
        <v>0</v>
      </c>
      <c r="AY27" s="473" t="s">
        <v>331</v>
      </c>
      <c r="AZ27" s="476"/>
      <c r="BA27" s="472">
        <f t="shared" si="18"/>
        <v>0</v>
      </c>
      <c r="BB27" s="477"/>
      <c r="BC27" s="476"/>
      <c r="BD27" s="472">
        <f t="shared" si="19"/>
        <v>0</v>
      </c>
      <c r="BE27" s="475" t="s">
        <v>331</v>
      </c>
      <c r="BF27" s="474"/>
      <c r="BG27" s="472">
        <f t="shared" si="20"/>
        <v>0</v>
      </c>
      <c r="BH27" s="473" t="s">
        <v>331</v>
      </c>
      <c r="BI27" s="476"/>
      <c r="BJ27" s="472">
        <f t="shared" si="21"/>
        <v>0</v>
      </c>
      <c r="BK27" s="477"/>
      <c r="BL27" s="478">
        <f t="shared" si="0"/>
        <v>0</v>
      </c>
      <c r="BM27" s="479">
        <f t="shared" si="1"/>
        <v>0</v>
      </c>
      <c r="BN27" s="480"/>
    </row>
    <row r="28" spans="1:66" s="418" customFormat="1" ht="12.75">
      <c r="A28" s="2122" t="s">
        <v>614</v>
      </c>
      <c r="B28" s="437"/>
      <c r="C28" s="2119">
        <v>1</v>
      </c>
      <c r="D28" s="2121">
        <v>3300</v>
      </c>
      <c r="E28" s="472">
        <f t="shared" si="2"/>
        <v>3300</v>
      </c>
      <c r="F28" s="495" t="s">
        <v>331</v>
      </c>
      <c r="G28" s="2123">
        <v>450</v>
      </c>
      <c r="H28" s="472">
        <f t="shared" si="3"/>
        <v>450</v>
      </c>
      <c r="I28" s="475" t="s">
        <v>331</v>
      </c>
      <c r="J28" s="2124"/>
      <c r="K28" s="472">
        <f t="shared" si="4"/>
        <v>0</v>
      </c>
      <c r="L28" s="473" t="s">
        <v>331</v>
      </c>
      <c r="M28" s="2123"/>
      <c r="N28" s="472">
        <f t="shared" si="5"/>
        <v>0</v>
      </c>
      <c r="O28" s="473" t="s">
        <v>331</v>
      </c>
      <c r="P28" s="2124"/>
      <c r="Q28" s="472">
        <f t="shared" si="6"/>
        <v>0</v>
      </c>
      <c r="R28" s="475" t="s">
        <v>331</v>
      </c>
      <c r="S28" s="2124"/>
      <c r="T28" s="472">
        <f t="shared" si="7"/>
        <v>0</v>
      </c>
      <c r="U28" s="475" t="s">
        <v>331</v>
      </c>
      <c r="V28" s="2124"/>
      <c r="W28" s="472">
        <f t="shared" si="8"/>
        <v>0</v>
      </c>
      <c r="X28" s="475" t="s">
        <v>331</v>
      </c>
      <c r="Y28" s="2124"/>
      <c r="Z28" s="472">
        <f t="shared" si="9"/>
        <v>0</v>
      </c>
      <c r="AA28" s="473" t="s">
        <v>331</v>
      </c>
      <c r="AB28" s="2123"/>
      <c r="AC28" s="472">
        <f t="shared" si="10"/>
        <v>0</v>
      </c>
      <c r="AD28" s="473" t="s">
        <v>331</v>
      </c>
      <c r="AE28" s="2123"/>
      <c r="AF28" s="472">
        <f t="shared" si="11"/>
        <v>0</v>
      </c>
      <c r="AG28" s="473" t="s">
        <v>331</v>
      </c>
      <c r="AH28" s="2123"/>
      <c r="AI28" s="472">
        <f t="shared" si="12"/>
        <v>0</v>
      </c>
      <c r="AJ28" s="473" t="s">
        <v>331</v>
      </c>
      <c r="AK28" s="2123"/>
      <c r="AL28" s="472">
        <f t="shared" si="13"/>
        <v>0</v>
      </c>
      <c r="AM28" s="475" t="s">
        <v>331</v>
      </c>
      <c r="AN28" s="2124"/>
      <c r="AO28" s="472">
        <f t="shared" si="14"/>
        <v>0</v>
      </c>
      <c r="AP28" s="473" t="s">
        <v>331</v>
      </c>
      <c r="AQ28" s="2123"/>
      <c r="AR28" s="472">
        <f t="shared" si="15"/>
        <v>0</v>
      </c>
      <c r="AS28" s="473" t="s">
        <v>331</v>
      </c>
      <c r="AT28" s="2123"/>
      <c r="AU28" s="472">
        <f t="shared" si="16"/>
        <v>0</v>
      </c>
      <c r="AV28" s="475" t="s">
        <v>331</v>
      </c>
      <c r="AW28" s="2124"/>
      <c r="AX28" s="472">
        <f t="shared" si="17"/>
        <v>0</v>
      </c>
      <c r="AY28" s="473" t="s">
        <v>331</v>
      </c>
      <c r="AZ28" s="2123"/>
      <c r="BA28" s="472">
        <f t="shared" si="18"/>
        <v>0</v>
      </c>
      <c r="BB28" s="477"/>
      <c r="BC28" s="2123"/>
      <c r="BD28" s="472">
        <f t="shared" si="19"/>
        <v>0</v>
      </c>
      <c r="BE28" s="475" t="s">
        <v>331</v>
      </c>
      <c r="BF28" s="2124"/>
      <c r="BG28" s="472">
        <f t="shared" si="20"/>
        <v>0</v>
      </c>
      <c r="BH28" s="473" t="s">
        <v>331</v>
      </c>
      <c r="BI28" s="2123"/>
      <c r="BJ28" s="472">
        <f t="shared" si="21"/>
        <v>0</v>
      </c>
      <c r="BK28" s="477"/>
      <c r="BL28" s="478">
        <f t="shared" si="0"/>
        <v>3750</v>
      </c>
      <c r="BM28" s="479">
        <f t="shared" si="1"/>
        <v>3750</v>
      </c>
      <c r="BN28" s="480"/>
    </row>
    <row r="29" spans="1:66" s="418" customFormat="1" ht="12.75">
      <c r="A29" s="2122" t="s">
        <v>615</v>
      </c>
      <c r="B29" s="437"/>
      <c r="C29" s="2119">
        <v>14.5</v>
      </c>
      <c r="D29" s="2121"/>
      <c r="E29" s="472">
        <f t="shared" si="2"/>
        <v>0</v>
      </c>
      <c r="F29" s="495" t="s">
        <v>331</v>
      </c>
      <c r="G29" s="2123"/>
      <c r="H29" s="472">
        <f t="shared" si="3"/>
        <v>0</v>
      </c>
      <c r="I29" s="475" t="s">
        <v>331</v>
      </c>
      <c r="J29" s="2124">
        <v>47</v>
      </c>
      <c r="K29" s="472">
        <f t="shared" si="4"/>
        <v>681.5</v>
      </c>
      <c r="L29" s="473" t="s">
        <v>331</v>
      </c>
      <c r="M29" s="2123"/>
      <c r="N29" s="472">
        <f t="shared" si="5"/>
        <v>0</v>
      </c>
      <c r="O29" s="473" t="s">
        <v>331</v>
      </c>
      <c r="P29" s="2124"/>
      <c r="Q29" s="472">
        <f t="shared" si="6"/>
        <v>0</v>
      </c>
      <c r="R29" s="475" t="s">
        <v>331</v>
      </c>
      <c r="S29" s="2124"/>
      <c r="T29" s="472">
        <f t="shared" si="7"/>
        <v>0</v>
      </c>
      <c r="U29" s="475" t="s">
        <v>331</v>
      </c>
      <c r="V29" s="2124"/>
      <c r="W29" s="472">
        <f t="shared" si="8"/>
        <v>0</v>
      </c>
      <c r="X29" s="475" t="s">
        <v>331</v>
      </c>
      <c r="Y29" s="2124"/>
      <c r="Z29" s="472">
        <f t="shared" si="9"/>
        <v>0</v>
      </c>
      <c r="AA29" s="473" t="s">
        <v>331</v>
      </c>
      <c r="AB29" s="2123"/>
      <c r="AC29" s="472">
        <f t="shared" si="10"/>
        <v>0</v>
      </c>
      <c r="AD29" s="473" t="s">
        <v>331</v>
      </c>
      <c r="AE29" s="2123"/>
      <c r="AF29" s="472">
        <f t="shared" si="11"/>
        <v>0</v>
      </c>
      <c r="AG29" s="473" t="s">
        <v>331</v>
      </c>
      <c r="AH29" s="2123"/>
      <c r="AI29" s="472">
        <f t="shared" si="12"/>
        <v>0</v>
      </c>
      <c r="AJ29" s="473" t="s">
        <v>331</v>
      </c>
      <c r="AK29" s="2123"/>
      <c r="AL29" s="472">
        <f t="shared" si="13"/>
        <v>0</v>
      </c>
      <c r="AM29" s="475" t="s">
        <v>331</v>
      </c>
      <c r="AN29" s="2124"/>
      <c r="AO29" s="472">
        <f t="shared" si="14"/>
        <v>0</v>
      </c>
      <c r="AP29" s="473" t="s">
        <v>331</v>
      </c>
      <c r="AQ29" s="2123"/>
      <c r="AR29" s="472">
        <f t="shared" si="15"/>
        <v>0</v>
      </c>
      <c r="AS29" s="473" t="s">
        <v>331</v>
      </c>
      <c r="AT29" s="2123"/>
      <c r="AU29" s="472">
        <f t="shared" si="16"/>
        <v>0</v>
      </c>
      <c r="AV29" s="475" t="s">
        <v>331</v>
      </c>
      <c r="AW29" s="2124"/>
      <c r="AX29" s="472">
        <f t="shared" si="17"/>
        <v>0</v>
      </c>
      <c r="AY29" s="473" t="s">
        <v>331</v>
      </c>
      <c r="AZ29" s="2123"/>
      <c r="BA29" s="472">
        <f t="shared" si="18"/>
        <v>0</v>
      </c>
      <c r="BB29" s="477"/>
      <c r="BC29" s="2123"/>
      <c r="BD29" s="472">
        <f t="shared" si="19"/>
        <v>0</v>
      </c>
      <c r="BE29" s="475" t="s">
        <v>331</v>
      </c>
      <c r="BF29" s="2124"/>
      <c r="BG29" s="472">
        <f t="shared" si="20"/>
        <v>0</v>
      </c>
      <c r="BH29" s="473" t="s">
        <v>331</v>
      </c>
      <c r="BI29" s="2123"/>
      <c r="BJ29" s="472">
        <f t="shared" si="21"/>
        <v>0</v>
      </c>
      <c r="BK29" s="477"/>
      <c r="BL29" s="478">
        <f t="shared" si="0"/>
        <v>47</v>
      </c>
      <c r="BM29" s="479">
        <f t="shared" si="1"/>
        <v>681.5</v>
      </c>
      <c r="BN29" s="480"/>
    </row>
    <row r="30" spans="1:66" s="418" customFormat="1" ht="12.75" hidden="1">
      <c r="A30" s="448" t="s">
        <v>650</v>
      </c>
      <c r="B30" s="437"/>
      <c r="C30" s="2119"/>
      <c r="D30" s="496"/>
      <c r="E30" s="472">
        <f t="shared" si="2"/>
        <v>0</v>
      </c>
      <c r="F30" s="495" t="s">
        <v>331</v>
      </c>
      <c r="G30" s="2123"/>
      <c r="H30" s="472">
        <f t="shared" si="3"/>
        <v>0</v>
      </c>
      <c r="I30" s="475" t="s">
        <v>331</v>
      </c>
      <c r="J30" s="2124"/>
      <c r="K30" s="472">
        <f t="shared" si="4"/>
        <v>0</v>
      </c>
      <c r="L30" s="473" t="s">
        <v>331</v>
      </c>
      <c r="M30" s="2123"/>
      <c r="N30" s="472">
        <f t="shared" si="5"/>
        <v>0</v>
      </c>
      <c r="O30" s="473" t="s">
        <v>331</v>
      </c>
      <c r="P30" s="2124"/>
      <c r="Q30" s="472">
        <f t="shared" si="6"/>
        <v>0</v>
      </c>
      <c r="R30" s="475" t="s">
        <v>331</v>
      </c>
      <c r="S30" s="2124"/>
      <c r="T30" s="472">
        <f t="shared" si="7"/>
        <v>0</v>
      </c>
      <c r="U30" s="475" t="s">
        <v>331</v>
      </c>
      <c r="V30" s="2124"/>
      <c r="W30" s="472">
        <f t="shared" si="8"/>
        <v>0</v>
      </c>
      <c r="X30" s="475" t="s">
        <v>331</v>
      </c>
      <c r="Y30" s="2124"/>
      <c r="Z30" s="472">
        <f t="shared" si="9"/>
        <v>0</v>
      </c>
      <c r="AA30" s="473" t="s">
        <v>331</v>
      </c>
      <c r="AB30" s="2123"/>
      <c r="AC30" s="472">
        <f t="shared" si="10"/>
        <v>0</v>
      </c>
      <c r="AD30" s="473" t="s">
        <v>331</v>
      </c>
      <c r="AE30" s="2123"/>
      <c r="AF30" s="472">
        <f t="shared" si="11"/>
        <v>0</v>
      </c>
      <c r="AG30" s="473" t="s">
        <v>331</v>
      </c>
      <c r="AH30" s="2123"/>
      <c r="AI30" s="472">
        <f t="shared" si="12"/>
        <v>0</v>
      </c>
      <c r="AJ30" s="473" t="s">
        <v>331</v>
      </c>
      <c r="AK30" s="2123"/>
      <c r="AL30" s="472">
        <f t="shared" si="13"/>
        <v>0</v>
      </c>
      <c r="AM30" s="475" t="s">
        <v>331</v>
      </c>
      <c r="AN30" s="2124"/>
      <c r="AO30" s="472">
        <f t="shared" si="14"/>
        <v>0</v>
      </c>
      <c r="AP30" s="473" t="s">
        <v>331</v>
      </c>
      <c r="AQ30" s="2123"/>
      <c r="AR30" s="472">
        <f t="shared" si="15"/>
        <v>0</v>
      </c>
      <c r="AS30" s="473" t="s">
        <v>331</v>
      </c>
      <c r="AT30" s="2123"/>
      <c r="AU30" s="472">
        <f t="shared" si="16"/>
        <v>0</v>
      </c>
      <c r="AV30" s="475" t="s">
        <v>331</v>
      </c>
      <c r="AW30" s="2124"/>
      <c r="AX30" s="472">
        <f t="shared" si="17"/>
        <v>0</v>
      </c>
      <c r="AY30" s="473" t="s">
        <v>331</v>
      </c>
      <c r="AZ30" s="2123"/>
      <c r="BA30" s="472">
        <f t="shared" si="18"/>
        <v>0</v>
      </c>
      <c r="BB30" s="477"/>
      <c r="BC30" s="2123"/>
      <c r="BD30" s="472">
        <f t="shared" si="19"/>
        <v>0</v>
      </c>
      <c r="BE30" s="475" t="s">
        <v>331</v>
      </c>
      <c r="BF30" s="2124"/>
      <c r="BG30" s="472">
        <f t="shared" si="20"/>
        <v>0</v>
      </c>
      <c r="BH30" s="473" t="s">
        <v>331</v>
      </c>
      <c r="BI30" s="2123"/>
      <c r="BJ30" s="472">
        <f t="shared" si="21"/>
        <v>0</v>
      </c>
      <c r="BK30" s="477"/>
      <c r="BL30" s="478">
        <f t="shared" si="0"/>
        <v>0</v>
      </c>
      <c r="BM30" s="479">
        <f t="shared" si="1"/>
        <v>0</v>
      </c>
      <c r="BN30" s="480"/>
    </row>
    <row r="31" spans="1:66" s="418" customFormat="1" ht="25.5" hidden="1">
      <c r="A31" s="448" t="s">
        <v>663</v>
      </c>
      <c r="B31" s="437"/>
      <c r="C31" s="2119"/>
      <c r="D31" s="496"/>
      <c r="E31" s="472">
        <f t="shared" si="2"/>
        <v>0</v>
      </c>
      <c r="F31" s="495" t="s">
        <v>331</v>
      </c>
      <c r="G31" s="2123"/>
      <c r="H31" s="472">
        <f t="shared" si="3"/>
        <v>0</v>
      </c>
      <c r="I31" s="475" t="s">
        <v>331</v>
      </c>
      <c r="J31" s="2124"/>
      <c r="K31" s="472">
        <f t="shared" si="4"/>
        <v>0</v>
      </c>
      <c r="L31" s="473" t="s">
        <v>331</v>
      </c>
      <c r="M31" s="2123"/>
      <c r="N31" s="472">
        <f t="shared" si="5"/>
        <v>0</v>
      </c>
      <c r="O31" s="473" t="s">
        <v>331</v>
      </c>
      <c r="P31" s="2124"/>
      <c r="Q31" s="472">
        <f t="shared" si="6"/>
        <v>0</v>
      </c>
      <c r="R31" s="475" t="s">
        <v>331</v>
      </c>
      <c r="S31" s="2124"/>
      <c r="T31" s="472">
        <f t="shared" si="7"/>
        <v>0</v>
      </c>
      <c r="U31" s="475" t="s">
        <v>331</v>
      </c>
      <c r="V31" s="2124"/>
      <c r="W31" s="472">
        <f t="shared" si="8"/>
        <v>0</v>
      </c>
      <c r="X31" s="475" t="s">
        <v>331</v>
      </c>
      <c r="Y31" s="2124"/>
      <c r="Z31" s="472">
        <f t="shared" si="9"/>
        <v>0</v>
      </c>
      <c r="AA31" s="473" t="s">
        <v>331</v>
      </c>
      <c r="AB31" s="2123"/>
      <c r="AC31" s="472">
        <f t="shared" si="10"/>
        <v>0</v>
      </c>
      <c r="AD31" s="473" t="s">
        <v>331</v>
      </c>
      <c r="AE31" s="2123"/>
      <c r="AF31" s="472">
        <f t="shared" si="11"/>
        <v>0</v>
      </c>
      <c r="AG31" s="473" t="s">
        <v>331</v>
      </c>
      <c r="AH31" s="2123"/>
      <c r="AI31" s="472">
        <f t="shared" si="12"/>
        <v>0</v>
      </c>
      <c r="AJ31" s="473" t="s">
        <v>331</v>
      </c>
      <c r="AK31" s="2123"/>
      <c r="AL31" s="472">
        <f t="shared" si="13"/>
        <v>0</v>
      </c>
      <c r="AM31" s="475" t="s">
        <v>331</v>
      </c>
      <c r="AN31" s="2124"/>
      <c r="AO31" s="472">
        <f t="shared" si="14"/>
        <v>0</v>
      </c>
      <c r="AP31" s="473" t="s">
        <v>331</v>
      </c>
      <c r="AQ31" s="2123"/>
      <c r="AR31" s="472">
        <f t="shared" si="15"/>
        <v>0</v>
      </c>
      <c r="AS31" s="473" t="s">
        <v>331</v>
      </c>
      <c r="AT31" s="2123"/>
      <c r="AU31" s="472">
        <f t="shared" si="16"/>
        <v>0</v>
      </c>
      <c r="AV31" s="475" t="s">
        <v>331</v>
      </c>
      <c r="AW31" s="2124"/>
      <c r="AX31" s="472">
        <f t="shared" si="17"/>
        <v>0</v>
      </c>
      <c r="AY31" s="473" t="s">
        <v>331</v>
      </c>
      <c r="AZ31" s="2123"/>
      <c r="BA31" s="472">
        <f t="shared" si="18"/>
        <v>0</v>
      </c>
      <c r="BB31" s="477"/>
      <c r="BC31" s="2123"/>
      <c r="BD31" s="472">
        <f t="shared" si="19"/>
        <v>0</v>
      </c>
      <c r="BE31" s="475" t="s">
        <v>331</v>
      </c>
      <c r="BF31" s="2124"/>
      <c r="BG31" s="472">
        <f t="shared" si="20"/>
        <v>0</v>
      </c>
      <c r="BH31" s="473" t="s">
        <v>331</v>
      </c>
      <c r="BI31" s="2123"/>
      <c r="BJ31" s="472">
        <f t="shared" si="21"/>
        <v>0</v>
      </c>
      <c r="BK31" s="477"/>
      <c r="BL31" s="478">
        <f t="shared" si="0"/>
        <v>0</v>
      </c>
      <c r="BM31" s="479">
        <f t="shared" si="1"/>
        <v>0</v>
      </c>
      <c r="BN31" s="480"/>
    </row>
    <row r="32" spans="1:66" s="418" customFormat="1" ht="25.5" hidden="1">
      <c r="A32" s="448" t="s">
        <v>1078</v>
      </c>
      <c r="B32" s="437"/>
      <c r="C32" s="2119"/>
      <c r="D32" s="496"/>
      <c r="E32" s="472">
        <f t="shared" si="2"/>
        <v>0</v>
      </c>
      <c r="F32" s="495" t="s">
        <v>331</v>
      </c>
      <c r="G32" s="2123"/>
      <c r="H32" s="472">
        <f t="shared" si="3"/>
        <v>0</v>
      </c>
      <c r="I32" s="475" t="s">
        <v>331</v>
      </c>
      <c r="J32" s="2124"/>
      <c r="K32" s="472">
        <f t="shared" si="4"/>
        <v>0</v>
      </c>
      <c r="L32" s="473" t="s">
        <v>331</v>
      </c>
      <c r="M32" s="2123"/>
      <c r="N32" s="472">
        <f t="shared" si="5"/>
        <v>0</v>
      </c>
      <c r="O32" s="473" t="s">
        <v>331</v>
      </c>
      <c r="P32" s="2124"/>
      <c r="Q32" s="472">
        <f t="shared" si="6"/>
        <v>0</v>
      </c>
      <c r="R32" s="475" t="s">
        <v>331</v>
      </c>
      <c r="S32" s="2124"/>
      <c r="T32" s="472">
        <f t="shared" si="7"/>
        <v>0</v>
      </c>
      <c r="U32" s="475" t="s">
        <v>331</v>
      </c>
      <c r="V32" s="2124"/>
      <c r="W32" s="472">
        <f t="shared" si="8"/>
        <v>0</v>
      </c>
      <c r="X32" s="475" t="s">
        <v>331</v>
      </c>
      <c r="Y32" s="2124"/>
      <c r="Z32" s="472">
        <f t="shared" si="9"/>
        <v>0</v>
      </c>
      <c r="AA32" s="473" t="s">
        <v>331</v>
      </c>
      <c r="AB32" s="2123"/>
      <c r="AC32" s="472">
        <f t="shared" si="10"/>
        <v>0</v>
      </c>
      <c r="AD32" s="473" t="s">
        <v>331</v>
      </c>
      <c r="AE32" s="2123"/>
      <c r="AF32" s="472">
        <f t="shared" si="11"/>
        <v>0</v>
      </c>
      <c r="AG32" s="473" t="s">
        <v>331</v>
      </c>
      <c r="AH32" s="2123"/>
      <c r="AI32" s="472">
        <f t="shared" si="12"/>
        <v>0</v>
      </c>
      <c r="AJ32" s="473" t="s">
        <v>331</v>
      </c>
      <c r="AK32" s="2123"/>
      <c r="AL32" s="472">
        <f t="shared" si="13"/>
        <v>0</v>
      </c>
      <c r="AM32" s="475" t="s">
        <v>331</v>
      </c>
      <c r="AN32" s="2124"/>
      <c r="AO32" s="472">
        <f t="shared" si="14"/>
        <v>0</v>
      </c>
      <c r="AP32" s="473" t="s">
        <v>331</v>
      </c>
      <c r="AQ32" s="2123"/>
      <c r="AR32" s="472">
        <f t="shared" si="15"/>
        <v>0</v>
      </c>
      <c r="AS32" s="473" t="s">
        <v>331</v>
      </c>
      <c r="AT32" s="2123"/>
      <c r="AU32" s="472">
        <f t="shared" si="16"/>
        <v>0</v>
      </c>
      <c r="AV32" s="475" t="s">
        <v>331</v>
      </c>
      <c r="AW32" s="2124"/>
      <c r="AX32" s="472">
        <f t="shared" si="17"/>
        <v>0</v>
      </c>
      <c r="AY32" s="473" t="s">
        <v>331</v>
      </c>
      <c r="AZ32" s="2123"/>
      <c r="BA32" s="472">
        <f t="shared" si="18"/>
        <v>0</v>
      </c>
      <c r="BB32" s="477"/>
      <c r="BC32" s="2123"/>
      <c r="BD32" s="472">
        <f t="shared" si="19"/>
        <v>0</v>
      </c>
      <c r="BE32" s="475" t="s">
        <v>331</v>
      </c>
      <c r="BF32" s="2124"/>
      <c r="BG32" s="472">
        <f t="shared" si="20"/>
        <v>0</v>
      </c>
      <c r="BH32" s="473" t="s">
        <v>331</v>
      </c>
      <c r="BI32" s="2123"/>
      <c r="BJ32" s="472">
        <f t="shared" si="21"/>
        <v>0</v>
      </c>
      <c r="BK32" s="477"/>
      <c r="BL32" s="478">
        <f t="shared" si="0"/>
        <v>0</v>
      </c>
      <c r="BM32" s="479">
        <f t="shared" si="1"/>
        <v>0</v>
      </c>
      <c r="BN32" s="480"/>
    </row>
    <row r="33" spans="1:66" s="418" customFormat="1" ht="25.5" hidden="1">
      <c r="A33" s="448" t="s">
        <v>664</v>
      </c>
      <c r="B33" s="437"/>
      <c r="C33" s="2119"/>
      <c r="D33" s="496"/>
      <c r="E33" s="472">
        <f t="shared" si="2"/>
        <v>0</v>
      </c>
      <c r="F33" s="495" t="s">
        <v>331</v>
      </c>
      <c r="G33" s="2123"/>
      <c r="H33" s="472">
        <f t="shared" si="3"/>
        <v>0</v>
      </c>
      <c r="I33" s="475" t="s">
        <v>331</v>
      </c>
      <c r="J33" s="2124"/>
      <c r="K33" s="472">
        <f t="shared" si="4"/>
        <v>0</v>
      </c>
      <c r="L33" s="473" t="s">
        <v>331</v>
      </c>
      <c r="M33" s="2123"/>
      <c r="N33" s="472">
        <f t="shared" si="5"/>
        <v>0</v>
      </c>
      <c r="O33" s="473" t="s">
        <v>331</v>
      </c>
      <c r="P33" s="2124"/>
      <c r="Q33" s="472">
        <f t="shared" si="6"/>
        <v>0</v>
      </c>
      <c r="R33" s="475" t="s">
        <v>331</v>
      </c>
      <c r="S33" s="2124"/>
      <c r="T33" s="472">
        <f t="shared" si="7"/>
        <v>0</v>
      </c>
      <c r="U33" s="475" t="s">
        <v>331</v>
      </c>
      <c r="V33" s="2124"/>
      <c r="W33" s="472">
        <f t="shared" si="8"/>
        <v>0</v>
      </c>
      <c r="X33" s="475" t="s">
        <v>331</v>
      </c>
      <c r="Y33" s="2124"/>
      <c r="Z33" s="472">
        <f t="shared" si="9"/>
        <v>0</v>
      </c>
      <c r="AA33" s="473" t="s">
        <v>331</v>
      </c>
      <c r="AB33" s="2123"/>
      <c r="AC33" s="472">
        <f t="shared" si="10"/>
        <v>0</v>
      </c>
      <c r="AD33" s="473" t="s">
        <v>331</v>
      </c>
      <c r="AE33" s="2123"/>
      <c r="AF33" s="472">
        <f t="shared" si="11"/>
        <v>0</v>
      </c>
      <c r="AG33" s="473" t="s">
        <v>331</v>
      </c>
      <c r="AH33" s="2123"/>
      <c r="AI33" s="472">
        <f t="shared" si="12"/>
        <v>0</v>
      </c>
      <c r="AJ33" s="473" t="s">
        <v>331</v>
      </c>
      <c r="AK33" s="2123"/>
      <c r="AL33" s="472">
        <f t="shared" si="13"/>
        <v>0</v>
      </c>
      <c r="AM33" s="475" t="s">
        <v>331</v>
      </c>
      <c r="AN33" s="2124"/>
      <c r="AO33" s="472">
        <f t="shared" si="14"/>
        <v>0</v>
      </c>
      <c r="AP33" s="473" t="s">
        <v>331</v>
      </c>
      <c r="AQ33" s="2123"/>
      <c r="AR33" s="472">
        <f t="shared" si="15"/>
        <v>0</v>
      </c>
      <c r="AS33" s="473" t="s">
        <v>331</v>
      </c>
      <c r="AT33" s="2123"/>
      <c r="AU33" s="472">
        <f t="shared" si="16"/>
        <v>0</v>
      </c>
      <c r="AV33" s="475" t="s">
        <v>331</v>
      </c>
      <c r="AW33" s="2124"/>
      <c r="AX33" s="472">
        <f t="shared" si="17"/>
        <v>0</v>
      </c>
      <c r="AY33" s="473" t="s">
        <v>331</v>
      </c>
      <c r="AZ33" s="2123"/>
      <c r="BA33" s="472">
        <f t="shared" si="18"/>
        <v>0</v>
      </c>
      <c r="BB33" s="477"/>
      <c r="BC33" s="2123"/>
      <c r="BD33" s="472">
        <f t="shared" si="19"/>
        <v>0</v>
      </c>
      <c r="BE33" s="475" t="s">
        <v>331</v>
      </c>
      <c r="BF33" s="2124"/>
      <c r="BG33" s="472">
        <f t="shared" si="20"/>
        <v>0</v>
      </c>
      <c r="BH33" s="473" t="s">
        <v>331</v>
      </c>
      <c r="BI33" s="2123"/>
      <c r="BJ33" s="472">
        <f t="shared" si="21"/>
        <v>0</v>
      </c>
      <c r="BK33" s="477"/>
      <c r="BL33" s="478">
        <f t="shared" si="0"/>
        <v>0</v>
      </c>
      <c r="BM33" s="479">
        <f t="shared" si="1"/>
        <v>0</v>
      </c>
      <c r="BN33" s="480"/>
    </row>
    <row r="34" spans="1:66" s="418" customFormat="1" ht="12.75" hidden="1">
      <c r="A34" s="2125" t="s">
        <v>657</v>
      </c>
      <c r="B34" s="437"/>
      <c r="C34" s="2119"/>
      <c r="D34" s="2121"/>
      <c r="E34" s="472">
        <f t="shared" si="2"/>
        <v>0</v>
      </c>
      <c r="F34" s="495" t="s">
        <v>331</v>
      </c>
      <c r="G34" s="2123"/>
      <c r="H34" s="472">
        <f t="shared" si="3"/>
        <v>0</v>
      </c>
      <c r="I34" s="475" t="s">
        <v>331</v>
      </c>
      <c r="J34" s="2124"/>
      <c r="K34" s="472">
        <f t="shared" si="4"/>
        <v>0</v>
      </c>
      <c r="L34" s="473" t="s">
        <v>331</v>
      </c>
      <c r="M34" s="2123"/>
      <c r="N34" s="472">
        <f t="shared" si="5"/>
        <v>0</v>
      </c>
      <c r="O34" s="473" t="s">
        <v>331</v>
      </c>
      <c r="P34" s="2124"/>
      <c r="Q34" s="472">
        <f t="shared" si="6"/>
        <v>0</v>
      </c>
      <c r="R34" s="475" t="s">
        <v>331</v>
      </c>
      <c r="S34" s="2124"/>
      <c r="T34" s="472">
        <f t="shared" si="7"/>
        <v>0</v>
      </c>
      <c r="U34" s="475" t="s">
        <v>331</v>
      </c>
      <c r="V34" s="2124"/>
      <c r="W34" s="472">
        <f t="shared" si="8"/>
        <v>0</v>
      </c>
      <c r="X34" s="475" t="s">
        <v>331</v>
      </c>
      <c r="Y34" s="2124"/>
      <c r="Z34" s="472">
        <f t="shared" si="9"/>
        <v>0</v>
      </c>
      <c r="AA34" s="473" t="s">
        <v>331</v>
      </c>
      <c r="AB34" s="2123"/>
      <c r="AC34" s="472">
        <f t="shared" si="10"/>
        <v>0</v>
      </c>
      <c r="AD34" s="473" t="s">
        <v>331</v>
      </c>
      <c r="AE34" s="2123"/>
      <c r="AF34" s="472">
        <f t="shared" si="11"/>
        <v>0</v>
      </c>
      <c r="AG34" s="473" t="s">
        <v>331</v>
      </c>
      <c r="AH34" s="2123"/>
      <c r="AI34" s="472">
        <f t="shared" si="12"/>
        <v>0</v>
      </c>
      <c r="AJ34" s="473" t="s">
        <v>331</v>
      </c>
      <c r="AK34" s="2123"/>
      <c r="AL34" s="472">
        <f t="shared" si="13"/>
        <v>0</v>
      </c>
      <c r="AM34" s="475" t="s">
        <v>331</v>
      </c>
      <c r="AN34" s="2124"/>
      <c r="AO34" s="472">
        <f t="shared" si="14"/>
        <v>0</v>
      </c>
      <c r="AP34" s="473" t="s">
        <v>331</v>
      </c>
      <c r="AQ34" s="2123"/>
      <c r="AR34" s="472">
        <f t="shared" si="15"/>
        <v>0</v>
      </c>
      <c r="AS34" s="473" t="s">
        <v>331</v>
      </c>
      <c r="AT34" s="2123"/>
      <c r="AU34" s="472">
        <f t="shared" si="16"/>
        <v>0</v>
      </c>
      <c r="AV34" s="475" t="s">
        <v>331</v>
      </c>
      <c r="AW34" s="2124"/>
      <c r="AX34" s="472">
        <f t="shared" si="17"/>
        <v>0</v>
      </c>
      <c r="AY34" s="473" t="s">
        <v>331</v>
      </c>
      <c r="AZ34" s="2123"/>
      <c r="BA34" s="472">
        <f t="shared" si="18"/>
        <v>0</v>
      </c>
      <c r="BB34" s="477"/>
      <c r="BC34" s="2123"/>
      <c r="BD34" s="472">
        <f t="shared" si="19"/>
        <v>0</v>
      </c>
      <c r="BE34" s="475" t="s">
        <v>331</v>
      </c>
      <c r="BF34" s="2124"/>
      <c r="BG34" s="472">
        <f t="shared" si="20"/>
        <v>0</v>
      </c>
      <c r="BH34" s="473" t="s">
        <v>331</v>
      </c>
      <c r="BI34" s="2123"/>
      <c r="BJ34" s="472">
        <f t="shared" si="21"/>
        <v>0</v>
      </c>
      <c r="BK34" s="477"/>
      <c r="BL34" s="478">
        <f t="shared" si="0"/>
        <v>0</v>
      </c>
      <c r="BM34" s="479">
        <f t="shared" si="1"/>
        <v>0</v>
      </c>
      <c r="BN34" s="480"/>
    </row>
    <row r="35" spans="1:66" s="418" customFormat="1" ht="12.75" hidden="1">
      <c r="A35" s="449" t="s">
        <v>861</v>
      </c>
      <c r="B35" s="437"/>
      <c r="C35" s="2119"/>
      <c r="D35" s="2121"/>
      <c r="E35" s="472">
        <f t="shared" si="2"/>
        <v>0</v>
      </c>
      <c r="F35" s="495"/>
      <c r="G35" s="2123"/>
      <c r="H35" s="472">
        <f t="shared" si="3"/>
        <v>0</v>
      </c>
      <c r="I35" s="475"/>
      <c r="J35" s="2124"/>
      <c r="K35" s="472">
        <f t="shared" si="4"/>
        <v>0</v>
      </c>
      <c r="L35" s="473"/>
      <c r="M35" s="2123"/>
      <c r="N35" s="472">
        <f t="shared" si="5"/>
        <v>0</v>
      </c>
      <c r="O35" s="473"/>
      <c r="P35" s="2124"/>
      <c r="Q35" s="472">
        <f t="shared" si="6"/>
        <v>0</v>
      </c>
      <c r="R35" s="475"/>
      <c r="S35" s="2124"/>
      <c r="T35" s="472">
        <f t="shared" si="7"/>
        <v>0</v>
      </c>
      <c r="U35" s="475"/>
      <c r="V35" s="2124"/>
      <c r="W35" s="472">
        <f t="shared" si="8"/>
        <v>0</v>
      </c>
      <c r="X35" s="475"/>
      <c r="Y35" s="2124"/>
      <c r="Z35" s="472">
        <f t="shared" si="9"/>
        <v>0</v>
      </c>
      <c r="AA35" s="473"/>
      <c r="AB35" s="2123"/>
      <c r="AC35" s="472">
        <f t="shared" si="10"/>
        <v>0</v>
      </c>
      <c r="AD35" s="473"/>
      <c r="AE35" s="2123"/>
      <c r="AF35" s="472">
        <f t="shared" si="11"/>
        <v>0</v>
      </c>
      <c r="AG35" s="473"/>
      <c r="AH35" s="2123"/>
      <c r="AI35" s="472">
        <f t="shared" si="12"/>
        <v>0</v>
      </c>
      <c r="AJ35" s="473"/>
      <c r="AK35" s="2123"/>
      <c r="AL35" s="472">
        <f t="shared" si="13"/>
        <v>0</v>
      </c>
      <c r="AM35" s="475"/>
      <c r="AN35" s="2124"/>
      <c r="AO35" s="472">
        <f t="shared" si="14"/>
        <v>0</v>
      </c>
      <c r="AP35" s="473"/>
      <c r="AQ35" s="2123"/>
      <c r="AR35" s="472">
        <f t="shared" si="15"/>
        <v>0</v>
      </c>
      <c r="AS35" s="473"/>
      <c r="AT35" s="2123"/>
      <c r="AU35" s="472">
        <f t="shared" si="16"/>
        <v>0</v>
      </c>
      <c r="AV35" s="475"/>
      <c r="AW35" s="2124"/>
      <c r="AX35" s="472">
        <f t="shared" si="17"/>
        <v>0</v>
      </c>
      <c r="AY35" s="473"/>
      <c r="AZ35" s="2123"/>
      <c r="BA35" s="472">
        <f t="shared" si="18"/>
        <v>0</v>
      </c>
      <c r="BB35" s="477"/>
      <c r="BC35" s="2123"/>
      <c r="BD35" s="472">
        <f t="shared" si="19"/>
        <v>0</v>
      </c>
      <c r="BE35" s="475"/>
      <c r="BF35" s="2124"/>
      <c r="BG35" s="472">
        <f t="shared" si="20"/>
        <v>0</v>
      </c>
      <c r="BH35" s="473"/>
      <c r="BI35" s="2123"/>
      <c r="BJ35" s="472">
        <f t="shared" si="21"/>
        <v>0</v>
      </c>
      <c r="BK35" s="477"/>
      <c r="BL35" s="478">
        <f t="shared" si="0"/>
        <v>0</v>
      </c>
      <c r="BM35" s="479">
        <f t="shared" si="1"/>
        <v>0</v>
      </c>
      <c r="BN35" s="480"/>
    </row>
    <row r="36" spans="1:66" s="418" customFormat="1" ht="12.75" hidden="1">
      <c r="A36" s="448" t="s">
        <v>653</v>
      </c>
      <c r="B36" s="437"/>
      <c r="C36" s="2119"/>
      <c r="D36" s="496"/>
      <c r="E36" s="472">
        <f t="shared" si="2"/>
        <v>0</v>
      </c>
      <c r="F36" s="495"/>
      <c r="G36" s="2123"/>
      <c r="H36" s="472">
        <f t="shared" si="3"/>
        <v>0</v>
      </c>
      <c r="I36" s="475"/>
      <c r="J36" s="2124"/>
      <c r="K36" s="472">
        <f t="shared" si="4"/>
        <v>0</v>
      </c>
      <c r="L36" s="473"/>
      <c r="M36" s="2123"/>
      <c r="N36" s="472">
        <f t="shared" si="5"/>
        <v>0</v>
      </c>
      <c r="O36" s="473"/>
      <c r="P36" s="2124"/>
      <c r="Q36" s="472">
        <f t="shared" si="6"/>
        <v>0</v>
      </c>
      <c r="R36" s="475"/>
      <c r="S36" s="2124"/>
      <c r="T36" s="472">
        <f t="shared" si="7"/>
        <v>0</v>
      </c>
      <c r="U36" s="475"/>
      <c r="V36" s="2124"/>
      <c r="W36" s="472">
        <f t="shared" si="8"/>
        <v>0</v>
      </c>
      <c r="X36" s="475"/>
      <c r="Y36" s="2124"/>
      <c r="Z36" s="472">
        <f t="shared" si="9"/>
        <v>0</v>
      </c>
      <c r="AA36" s="473"/>
      <c r="AB36" s="2123"/>
      <c r="AC36" s="472">
        <f t="shared" si="10"/>
        <v>0</v>
      </c>
      <c r="AD36" s="473"/>
      <c r="AE36" s="2123"/>
      <c r="AF36" s="472">
        <f t="shared" si="11"/>
        <v>0</v>
      </c>
      <c r="AG36" s="473"/>
      <c r="AH36" s="2123"/>
      <c r="AI36" s="472">
        <f t="shared" si="12"/>
        <v>0</v>
      </c>
      <c r="AJ36" s="473"/>
      <c r="AK36" s="2123"/>
      <c r="AL36" s="472">
        <f t="shared" si="13"/>
        <v>0</v>
      </c>
      <c r="AM36" s="475"/>
      <c r="AN36" s="2124"/>
      <c r="AO36" s="472">
        <f t="shared" si="14"/>
        <v>0</v>
      </c>
      <c r="AP36" s="473"/>
      <c r="AQ36" s="2123"/>
      <c r="AR36" s="472">
        <f t="shared" si="15"/>
        <v>0</v>
      </c>
      <c r="AS36" s="473"/>
      <c r="AT36" s="2123"/>
      <c r="AU36" s="472">
        <f t="shared" si="16"/>
        <v>0</v>
      </c>
      <c r="AV36" s="475"/>
      <c r="AW36" s="2124"/>
      <c r="AX36" s="472">
        <f t="shared" si="17"/>
        <v>0</v>
      </c>
      <c r="AY36" s="473"/>
      <c r="AZ36" s="2123"/>
      <c r="BA36" s="472">
        <f t="shared" si="18"/>
        <v>0</v>
      </c>
      <c r="BB36" s="477"/>
      <c r="BC36" s="2123"/>
      <c r="BD36" s="472">
        <f t="shared" si="19"/>
        <v>0</v>
      </c>
      <c r="BE36" s="475"/>
      <c r="BF36" s="2124"/>
      <c r="BG36" s="472">
        <f t="shared" si="20"/>
        <v>0</v>
      </c>
      <c r="BH36" s="473"/>
      <c r="BI36" s="2123"/>
      <c r="BJ36" s="472">
        <f t="shared" si="21"/>
        <v>0</v>
      </c>
      <c r="BK36" s="477"/>
      <c r="BL36" s="478">
        <f t="shared" si="0"/>
        <v>0</v>
      </c>
      <c r="BM36" s="479">
        <f t="shared" si="1"/>
        <v>0</v>
      </c>
      <c r="BN36" s="480"/>
    </row>
    <row r="37" spans="1:66" s="418" customFormat="1" ht="12.75" hidden="1">
      <c r="A37" s="2125" t="s">
        <v>658</v>
      </c>
      <c r="B37" s="437"/>
      <c r="C37" s="2119"/>
      <c r="D37" s="2126"/>
      <c r="E37" s="481">
        <f t="shared" si="2"/>
        <v>0</v>
      </c>
      <c r="F37" s="497"/>
      <c r="G37" s="2127"/>
      <c r="H37" s="481">
        <f t="shared" si="3"/>
        <v>0</v>
      </c>
      <c r="I37" s="483"/>
      <c r="J37" s="2128"/>
      <c r="K37" s="481">
        <f t="shared" si="4"/>
        <v>0</v>
      </c>
      <c r="L37" s="482"/>
      <c r="M37" s="2127"/>
      <c r="N37" s="481">
        <f t="shared" si="5"/>
        <v>0</v>
      </c>
      <c r="O37" s="482"/>
      <c r="P37" s="2128"/>
      <c r="Q37" s="481">
        <f t="shared" si="6"/>
        <v>0</v>
      </c>
      <c r="R37" s="483"/>
      <c r="S37" s="2128"/>
      <c r="T37" s="481">
        <f t="shared" si="7"/>
        <v>0</v>
      </c>
      <c r="U37" s="483"/>
      <c r="V37" s="2128"/>
      <c r="W37" s="481">
        <f t="shared" si="8"/>
        <v>0</v>
      </c>
      <c r="X37" s="483"/>
      <c r="Y37" s="2128"/>
      <c r="Z37" s="481">
        <f t="shared" si="9"/>
        <v>0</v>
      </c>
      <c r="AA37" s="482"/>
      <c r="AB37" s="2127"/>
      <c r="AC37" s="481">
        <f t="shared" si="10"/>
        <v>0</v>
      </c>
      <c r="AD37" s="482"/>
      <c r="AE37" s="2127"/>
      <c r="AF37" s="481">
        <f t="shared" si="11"/>
        <v>0</v>
      </c>
      <c r="AG37" s="482"/>
      <c r="AH37" s="2127"/>
      <c r="AI37" s="481">
        <f t="shared" si="12"/>
        <v>0</v>
      </c>
      <c r="AJ37" s="482"/>
      <c r="AK37" s="2127"/>
      <c r="AL37" s="481">
        <f t="shared" si="13"/>
        <v>0</v>
      </c>
      <c r="AM37" s="483"/>
      <c r="AN37" s="2128"/>
      <c r="AO37" s="481">
        <f t="shared" si="14"/>
        <v>0</v>
      </c>
      <c r="AP37" s="482"/>
      <c r="AQ37" s="2127"/>
      <c r="AR37" s="481">
        <f t="shared" si="15"/>
        <v>0</v>
      </c>
      <c r="AS37" s="482"/>
      <c r="AT37" s="2127"/>
      <c r="AU37" s="481">
        <f t="shared" si="16"/>
        <v>0</v>
      </c>
      <c r="AV37" s="483"/>
      <c r="AW37" s="2128"/>
      <c r="AX37" s="481">
        <f t="shared" si="17"/>
        <v>0</v>
      </c>
      <c r="AY37" s="482"/>
      <c r="AZ37" s="2127"/>
      <c r="BA37" s="481">
        <f t="shared" si="18"/>
        <v>0</v>
      </c>
      <c r="BB37" s="484"/>
      <c r="BC37" s="2127"/>
      <c r="BD37" s="481">
        <f t="shared" si="19"/>
        <v>0</v>
      </c>
      <c r="BE37" s="483"/>
      <c r="BF37" s="2128"/>
      <c r="BG37" s="481">
        <f t="shared" si="20"/>
        <v>0</v>
      </c>
      <c r="BH37" s="482"/>
      <c r="BI37" s="2127"/>
      <c r="BJ37" s="481">
        <f t="shared" si="21"/>
        <v>0</v>
      </c>
      <c r="BK37" s="484"/>
      <c r="BL37" s="485">
        <f t="shared" si="0"/>
        <v>0</v>
      </c>
      <c r="BM37" s="486">
        <f t="shared" si="1"/>
        <v>0</v>
      </c>
      <c r="BN37" s="487"/>
    </row>
    <row r="38" spans="1:66" s="419" customFormat="1" ht="13.5" hidden="1" thickBot="1">
      <c r="A38" s="2129" t="s">
        <v>659</v>
      </c>
      <c r="B38" s="1640"/>
      <c r="C38" s="2130"/>
      <c r="D38" s="2131"/>
      <c r="E38" s="450">
        <f t="shared" si="2"/>
        <v>0</v>
      </c>
      <c r="F38" s="498"/>
      <c r="G38" s="2132"/>
      <c r="H38" s="450">
        <f t="shared" si="3"/>
        <v>0</v>
      </c>
      <c r="I38" s="452"/>
      <c r="J38" s="2133"/>
      <c r="K38" s="450">
        <f t="shared" si="4"/>
        <v>0</v>
      </c>
      <c r="L38" s="451"/>
      <c r="M38" s="2132"/>
      <c r="N38" s="450">
        <f t="shared" si="5"/>
        <v>0</v>
      </c>
      <c r="O38" s="451"/>
      <c r="P38" s="2133"/>
      <c r="Q38" s="450">
        <f t="shared" si="6"/>
        <v>0</v>
      </c>
      <c r="R38" s="452"/>
      <c r="S38" s="2133"/>
      <c r="T38" s="450">
        <f t="shared" si="7"/>
        <v>0</v>
      </c>
      <c r="U38" s="452"/>
      <c r="V38" s="2133"/>
      <c r="W38" s="450">
        <f t="shared" si="8"/>
        <v>0</v>
      </c>
      <c r="X38" s="452"/>
      <c r="Y38" s="2133"/>
      <c r="Z38" s="450">
        <f t="shared" si="9"/>
        <v>0</v>
      </c>
      <c r="AA38" s="451"/>
      <c r="AB38" s="2132"/>
      <c r="AC38" s="450">
        <f t="shared" si="10"/>
        <v>0</v>
      </c>
      <c r="AD38" s="451"/>
      <c r="AE38" s="2132"/>
      <c r="AF38" s="450">
        <f t="shared" si="11"/>
        <v>0</v>
      </c>
      <c r="AG38" s="451"/>
      <c r="AH38" s="2132"/>
      <c r="AI38" s="450">
        <f t="shared" si="12"/>
        <v>0</v>
      </c>
      <c r="AJ38" s="451"/>
      <c r="AK38" s="2132"/>
      <c r="AL38" s="450">
        <f t="shared" si="13"/>
        <v>0</v>
      </c>
      <c r="AM38" s="452"/>
      <c r="AN38" s="2133"/>
      <c r="AO38" s="450">
        <f t="shared" si="14"/>
        <v>0</v>
      </c>
      <c r="AP38" s="451"/>
      <c r="AQ38" s="2132"/>
      <c r="AR38" s="450">
        <f t="shared" si="15"/>
        <v>0</v>
      </c>
      <c r="AS38" s="451"/>
      <c r="AT38" s="2132"/>
      <c r="AU38" s="450">
        <f t="shared" si="16"/>
        <v>0</v>
      </c>
      <c r="AV38" s="452"/>
      <c r="AW38" s="2133"/>
      <c r="AX38" s="450">
        <f t="shared" si="17"/>
        <v>0</v>
      </c>
      <c r="AY38" s="451"/>
      <c r="AZ38" s="2132"/>
      <c r="BA38" s="450">
        <f t="shared" si="18"/>
        <v>0</v>
      </c>
      <c r="BB38" s="453"/>
      <c r="BC38" s="2132"/>
      <c r="BD38" s="450">
        <f t="shared" si="19"/>
        <v>0</v>
      </c>
      <c r="BE38" s="452"/>
      <c r="BF38" s="2133"/>
      <c r="BG38" s="450">
        <f t="shared" si="20"/>
        <v>0</v>
      </c>
      <c r="BH38" s="451"/>
      <c r="BI38" s="2132"/>
      <c r="BJ38" s="450">
        <f t="shared" si="21"/>
        <v>0</v>
      </c>
      <c r="BK38" s="453"/>
      <c r="BL38" s="454">
        <f t="shared" si="0"/>
        <v>0</v>
      </c>
      <c r="BM38" s="455">
        <f t="shared" si="1"/>
        <v>0</v>
      </c>
      <c r="BN38" s="456"/>
    </row>
    <row r="39" spans="1:66" ht="12.75">
      <c r="A39" s="457"/>
      <c r="B39" s="458"/>
      <c r="C39" s="459"/>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row>
    <row r="40" spans="1:66" ht="12.75">
      <c r="A40" s="457"/>
      <c r="B40" s="458"/>
      <c r="C40" s="459"/>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row>
    <row r="41" spans="1:66" ht="12.75">
      <c r="A41" s="457"/>
      <c r="B41" s="458"/>
      <c r="C41" s="459"/>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row>
    <row r="42" spans="1:66" ht="12.75">
      <c r="A42" s="457"/>
      <c r="B42" s="458"/>
      <c r="C42" s="459"/>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row>
    <row r="43" spans="1:66" ht="11.25" customHeight="1">
      <c r="A43" s="457"/>
      <c r="B43" s="458"/>
      <c r="C43" s="459"/>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row>
    <row r="44" spans="1:66" ht="11.25" customHeight="1"/>
    <row r="45" spans="1:66" ht="11.25" customHeight="1"/>
    <row r="46" spans="1:66" ht="11.25" customHeight="1"/>
    <row r="47" spans="1:66" ht="11.25" customHeight="1"/>
    <row r="48" spans="1:66" ht="11.25" customHeight="1"/>
    <row r="49" spans="1:12" ht="11.25" customHeight="1"/>
    <row r="50" spans="1:12" ht="11.25" hidden="1" customHeight="1">
      <c r="A50" s="420" t="s">
        <v>1057</v>
      </c>
      <c r="B50" s="420"/>
      <c r="C50" s="420"/>
      <c r="D50" s="420"/>
      <c r="E50" s="420"/>
      <c r="F50" s="420"/>
      <c r="G50" s="420"/>
      <c r="H50" s="67"/>
      <c r="I50" s="67"/>
      <c r="J50" s="67"/>
      <c r="K50" s="67"/>
      <c r="L50" s="67"/>
    </row>
    <row r="51" spans="1:12" ht="11.25" hidden="1" customHeight="1">
      <c r="A51" s="67"/>
      <c r="B51" s="67"/>
      <c r="C51" s="67"/>
      <c r="D51" s="67"/>
      <c r="E51" s="67"/>
      <c r="F51" s="67"/>
      <c r="G51" s="67"/>
      <c r="H51" s="67"/>
      <c r="I51" s="67"/>
      <c r="J51" s="67"/>
      <c r="K51" s="67"/>
      <c r="L51" s="67"/>
    </row>
    <row r="52" spans="1:12" ht="11.25" hidden="1" customHeight="1">
      <c r="A52" s="67"/>
      <c r="B52" s="67"/>
      <c r="C52" s="67"/>
      <c r="D52" s="67"/>
      <c r="E52" s="67"/>
      <c r="F52" s="67"/>
      <c r="G52" s="67"/>
      <c r="H52" s="67"/>
      <c r="I52" s="67"/>
      <c r="J52" s="67"/>
      <c r="K52" s="67"/>
      <c r="L52" s="67"/>
    </row>
    <row r="53" spans="1:12" ht="11.25" hidden="1" customHeight="1">
      <c r="A53" s="67"/>
      <c r="B53" s="421" t="s">
        <v>1069</v>
      </c>
      <c r="C53" s="67"/>
      <c r="D53" s="67"/>
      <c r="E53" s="67"/>
      <c r="F53" s="67"/>
      <c r="G53" s="67"/>
      <c r="H53" s="67"/>
      <c r="I53" s="67"/>
      <c r="J53" s="67"/>
      <c r="K53" s="67"/>
      <c r="L53" s="67"/>
    </row>
    <row r="54" spans="1:12" ht="11.25" hidden="1" customHeight="1">
      <c r="A54" s="67" t="s">
        <v>640</v>
      </c>
      <c r="B54" s="67"/>
      <c r="C54" s="67"/>
      <c r="D54" s="67"/>
      <c r="E54" s="67"/>
      <c r="F54" s="67"/>
      <c r="G54" s="67"/>
      <c r="H54" s="67"/>
      <c r="I54" s="67"/>
      <c r="J54" s="67"/>
      <c r="K54" s="67"/>
      <c r="L54" s="67"/>
    </row>
    <row r="55" spans="1:12" ht="11.25" hidden="1" customHeight="1">
      <c r="A55" s="67" t="s">
        <v>641</v>
      </c>
      <c r="B55" s="67"/>
      <c r="C55" s="67"/>
      <c r="D55" s="67"/>
      <c r="E55" s="420"/>
      <c r="F55" s="420"/>
      <c r="G55" s="420"/>
      <c r="H55" s="420"/>
      <c r="I55" s="67"/>
      <c r="J55" s="420"/>
      <c r="K55" s="420"/>
      <c r="L55" s="67"/>
    </row>
    <row r="56" spans="1:12" ht="11.25" hidden="1" customHeight="1">
      <c r="A56" s="67" t="s">
        <v>642</v>
      </c>
      <c r="B56" s="422" t="s">
        <v>643</v>
      </c>
      <c r="C56" s="67"/>
      <c r="D56" s="420" t="s">
        <v>1070</v>
      </c>
      <c r="E56" s="420"/>
      <c r="F56" s="420"/>
      <c r="H56" s="420"/>
      <c r="I56" s="67"/>
      <c r="J56" s="67"/>
      <c r="K56" s="67"/>
      <c r="L56" s="67"/>
    </row>
    <row r="57" spans="1:12" ht="11.25" hidden="1" customHeight="1">
      <c r="A57" s="67"/>
      <c r="B57" s="423" t="s">
        <v>1071</v>
      </c>
      <c r="C57" s="420" t="s">
        <v>1071</v>
      </c>
      <c r="D57" s="420" t="s">
        <v>1071</v>
      </c>
      <c r="E57" s="420" t="s">
        <v>1071</v>
      </c>
      <c r="F57" s="1643" t="s">
        <v>701</v>
      </c>
      <c r="G57" s="420"/>
      <c r="I57" s="67"/>
      <c r="J57" s="420"/>
      <c r="L57" s="67"/>
    </row>
    <row r="58" spans="1:12" ht="11.25" hidden="1" customHeight="1">
      <c r="A58" s="67" t="s">
        <v>647</v>
      </c>
      <c r="B58" s="424">
        <v>1</v>
      </c>
      <c r="C58" s="1641">
        <v>1</v>
      </c>
      <c r="D58" s="1641">
        <v>1</v>
      </c>
      <c r="E58" s="1641">
        <v>1</v>
      </c>
      <c r="F58" s="1642">
        <f>IF((+B58+C58+D58+E58)/4&lt;1,1,ROUND((+B58+C58+D58+E58)/4,0))</f>
        <v>1</v>
      </c>
      <c r="G58" s="425"/>
      <c r="I58" s="67"/>
      <c r="J58" s="67"/>
    </row>
    <row r="59" spans="1:12" ht="11.25" hidden="1" customHeight="1">
      <c r="A59" s="67" t="s">
        <v>1072</v>
      </c>
      <c r="B59" s="424">
        <v>0.73684210526315796</v>
      </c>
      <c r="C59" s="420"/>
      <c r="D59" s="420"/>
      <c r="E59" s="420"/>
      <c r="F59" s="1642">
        <f>IF((+B59)/1&lt;1,1,ROUND((+B59)/1,0))</f>
        <v>1</v>
      </c>
      <c r="G59" s="425"/>
      <c r="I59" s="67"/>
      <c r="J59" s="67"/>
    </row>
    <row r="60" spans="1:12" ht="11.25" hidden="1" customHeight="1">
      <c r="A60" s="67" t="s">
        <v>648</v>
      </c>
      <c r="B60" s="424">
        <v>1.3157894736842106</v>
      </c>
      <c r="C60" s="1641">
        <v>2.1849865951742626</v>
      </c>
      <c r="D60" s="1641">
        <v>1.9746300211416492</v>
      </c>
      <c r="E60" s="1641">
        <v>1.7674418604651163</v>
      </c>
      <c r="F60" s="1642">
        <f>IF((+B60+C60+D60+E60)/4&lt;1,1,ROUND((+B60+C60+D60+E60)/4,0))</f>
        <v>2</v>
      </c>
      <c r="G60" s="425"/>
      <c r="I60" s="67"/>
      <c r="J60" s="67"/>
    </row>
    <row r="61" spans="1:12" ht="11.25" hidden="1" customHeight="1">
      <c r="A61" s="67" t="s">
        <v>1073</v>
      </c>
      <c r="B61" s="424">
        <v>1.0526315789473684</v>
      </c>
      <c r="C61" s="420"/>
      <c r="D61" s="420"/>
      <c r="E61" s="420"/>
      <c r="F61" s="1642">
        <f>IF((+B61)/1&lt;1,1,ROUND((+B61)/1,0))</f>
        <v>1</v>
      </c>
      <c r="G61" s="425"/>
      <c r="I61" s="67"/>
      <c r="J61" s="67"/>
    </row>
    <row r="62" spans="1:12" ht="11.25" hidden="1" customHeight="1">
      <c r="A62" s="67" t="s">
        <v>649</v>
      </c>
      <c r="B62" s="424">
        <v>3.0789473684210522</v>
      </c>
      <c r="C62" s="1641">
        <v>3.4289544235924931</v>
      </c>
      <c r="D62" s="1641">
        <v>3.2642706131078225</v>
      </c>
      <c r="E62" s="420"/>
      <c r="F62" s="1642">
        <f>IF((+B62+C62+D62)/3&lt;1,1,ROUND((+B62+C62+D62)/3,0))</f>
        <v>3</v>
      </c>
      <c r="G62" s="425"/>
      <c r="I62" s="67"/>
      <c r="J62" s="67"/>
    </row>
    <row r="63" spans="1:12" ht="11.25" hidden="1" customHeight="1">
      <c r="A63" s="67" t="s">
        <v>1074</v>
      </c>
      <c r="B63" s="424">
        <v>1.9736842105263157</v>
      </c>
      <c r="C63" s="420"/>
      <c r="D63" s="420"/>
      <c r="E63" s="420"/>
      <c r="F63" s="1642">
        <f>IF((+B63)/1&lt;1,1,ROUND((+B63)/1,0))</f>
        <v>2</v>
      </c>
      <c r="G63" s="425"/>
      <c r="I63" s="67"/>
      <c r="J63" s="67"/>
    </row>
    <row r="64" spans="1:12" ht="11.25" hidden="1" customHeight="1">
      <c r="A64" s="67" t="s">
        <v>1075</v>
      </c>
      <c r="B64" s="424"/>
      <c r="C64" s="420"/>
      <c r="D64" s="420"/>
      <c r="E64" s="1641">
        <v>2.6744186046511627</v>
      </c>
      <c r="F64" s="1642">
        <f>IF((+E64)/1&lt;1,1,ROUND((+E64)/1,0))</f>
        <v>3</v>
      </c>
      <c r="G64" s="425"/>
      <c r="I64" s="67"/>
      <c r="J64" s="67"/>
    </row>
    <row r="65" spans="1:10" ht="11.25" hidden="1" customHeight="1">
      <c r="A65" s="67" t="s">
        <v>650</v>
      </c>
      <c r="B65" s="424">
        <v>1.5263157894736841</v>
      </c>
      <c r="C65" s="420"/>
      <c r="D65" s="420"/>
      <c r="E65" s="420"/>
      <c r="F65" s="1642">
        <f>IF((+B65)/1&lt;1,1,ROUND((+B65)/1,0))</f>
        <v>2</v>
      </c>
      <c r="G65" s="425"/>
      <c r="I65" s="67"/>
      <c r="J65" s="67"/>
    </row>
    <row r="66" spans="1:10" ht="11.25" hidden="1" customHeight="1">
      <c r="A66" s="67" t="s">
        <v>1076</v>
      </c>
      <c r="B66" s="424">
        <v>1.263157894736842</v>
      </c>
      <c r="C66" s="1641">
        <v>3.5710455764075069</v>
      </c>
      <c r="D66" s="1641">
        <v>3.1437632135306557</v>
      </c>
      <c r="E66" s="420"/>
      <c r="F66" s="1642">
        <f>IF((+B66+C66+D66)/3&lt;1,1,ROUND((+B66+C66+D66)/3,0))</f>
        <v>3</v>
      </c>
      <c r="G66" s="425"/>
      <c r="I66" s="67"/>
      <c r="J66" s="67"/>
    </row>
    <row r="67" spans="1:10" ht="11.25" hidden="1" customHeight="1">
      <c r="A67" s="67" t="s">
        <v>652</v>
      </c>
      <c r="B67" s="424">
        <v>3.2105263157894735</v>
      </c>
      <c r="C67" s="420"/>
      <c r="D67" s="420"/>
      <c r="E67" s="420"/>
      <c r="F67" s="1642">
        <f>IF((+B67)/1&lt;1,1,ROUND((+B67)/1,0))</f>
        <v>3</v>
      </c>
      <c r="G67" s="425"/>
      <c r="I67" s="67"/>
      <c r="J67" s="67"/>
    </row>
    <row r="68" spans="1:10" ht="11.25" hidden="1" customHeight="1">
      <c r="A68" s="67" t="s">
        <v>1077</v>
      </c>
      <c r="B68" s="424">
        <v>2.6315789473684212</v>
      </c>
      <c r="C68" s="420"/>
      <c r="D68" s="420"/>
      <c r="E68" s="1641">
        <v>3.3255813953488369</v>
      </c>
      <c r="F68" s="1642">
        <f>IF((+B68+E68)/2&lt;1,1,ROUND((+B68+E68)/2,0))</f>
        <v>3</v>
      </c>
      <c r="G68" s="425"/>
      <c r="I68" s="67"/>
      <c r="J68" s="67"/>
    </row>
    <row r="69" spans="1:10" ht="11.25" hidden="1" customHeight="1">
      <c r="A69" s="67" t="s">
        <v>653</v>
      </c>
      <c r="B69" s="424">
        <v>48.684210526315788</v>
      </c>
      <c r="C69" s="420"/>
      <c r="D69" s="420"/>
      <c r="E69" s="420"/>
      <c r="F69" s="1642">
        <f>IF((+B69)/1&lt;1,1,ROUND((+B69)/1,0))</f>
        <v>49</v>
      </c>
      <c r="G69" s="425"/>
      <c r="I69" s="67"/>
      <c r="J69" s="67"/>
    </row>
    <row r="70" spans="1:10" ht="11.25" hidden="1" customHeight="1">
      <c r="A70" s="67" t="s">
        <v>880</v>
      </c>
      <c r="B70" s="67"/>
      <c r="C70" s="1641">
        <v>3.5710455764075069</v>
      </c>
      <c r="D70" s="1641">
        <v>3.3784355179704022</v>
      </c>
      <c r="E70" s="420"/>
      <c r="F70" s="1642">
        <f>IF((C70+D70)/2&lt;1,1,ROUND((C70+D70)/2,0))</f>
        <v>3</v>
      </c>
      <c r="G70" s="425"/>
      <c r="I70" s="67"/>
      <c r="J70" s="67"/>
    </row>
    <row r="71" spans="1:10" ht="11.25" hidden="1" customHeight="1">
      <c r="A71" s="67" t="s">
        <v>881</v>
      </c>
      <c r="B71" s="67" t="s">
        <v>882</v>
      </c>
      <c r="C71" s="423"/>
      <c r="D71" s="423"/>
      <c r="E71" s="1641">
        <v>8.1395348837209305</v>
      </c>
      <c r="F71" s="1642">
        <f>+E71</f>
        <v>8.1395348837209305</v>
      </c>
      <c r="G71" s="67"/>
      <c r="I71" s="67"/>
      <c r="J71" s="426"/>
    </row>
    <row r="72" spans="1:10" ht="11.25" customHeight="1">
      <c r="A72" s="65"/>
      <c r="B72" s="354"/>
      <c r="C72" s="64"/>
    </row>
    <row r="73" spans="1:10" ht="11.25" customHeight="1"/>
  </sheetData>
  <mergeCells count="49">
    <mergeCell ref="B20:C20"/>
    <mergeCell ref="A1:F1"/>
    <mergeCell ref="A2:E2"/>
    <mergeCell ref="A3:E3"/>
    <mergeCell ref="A4:E4"/>
    <mergeCell ref="A12:A13"/>
    <mergeCell ref="D15:F15"/>
    <mergeCell ref="D14:F14"/>
    <mergeCell ref="B18:C18"/>
    <mergeCell ref="B19:C19"/>
    <mergeCell ref="BL15:BN15"/>
    <mergeCell ref="BC14:BE14"/>
    <mergeCell ref="BF15:BH15"/>
    <mergeCell ref="AZ15:BB15"/>
    <mergeCell ref="BC15:BE15"/>
    <mergeCell ref="BF14:BH14"/>
    <mergeCell ref="BI15:BK15"/>
    <mergeCell ref="BI14:BK14"/>
    <mergeCell ref="AZ14:BB14"/>
    <mergeCell ref="AE15:AG15"/>
    <mergeCell ref="AH15:AJ15"/>
    <mergeCell ref="AK15:AM15"/>
    <mergeCell ref="AW15:AY15"/>
    <mergeCell ref="AK14:AM14"/>
    <mergeCell ref="AN14:AP14"/>
    <mergeCell ref="AN15:AP15"/>
    <mergeCell ref="AT15:AV15"/>
    <mergeCell ref="AQ15:AS15"/>
    <mergeCell ref="AW14:AY14"/>
    <mergeCell ref="AQ14:AS14"/>
    <mergeCell ref="AT14:AV14"/>
    <mergeCell ref="AE14:AG14"/>
    <mergeCell ref="AH14:AJ14"/>
    <mergeCell ref="G14:I14"/>
    <mergeCell ref="J14:L14"/>
    <mergeCell ref="M14:O14"/>
    <mergeCell ref="P14:R14"/>
    <mergeCell ref="AB15:AD15"/>
    <mergeCell ref="Y15:AA15"/>
    <mergeCell ref="V15:X15"/>
    <mergeCell ref="S15:U15"/>
    <mergeCell ref="G15:I15"/>
    <mergeCell ref="J15:L15"/>
    <mergeCell ref="M15:O15"/>
    <mergeCell ref="P15:R15"/>
    <mergeCell ref="S14:U14"/>
    <mergeCell ref="V14:X14"/>
    <mergeCell ref="AB14:AD14"/>
    <mergeCell ref="Y14:AA14"/>
  </mergeCells>
  <phoneticPr fontId="0" type="noConversion"/>
  <pageMargins left="0.75" right="0.75" top="1" bottom="1" header="0.5" footer="0.5"/>
  <pageSetup paperSize="5" scale="37"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codeName="Sheet8" enableFormatConditionsCalculation="0">
    <tabColor indexed="42"/>
    <pageSetUpPr fitToPage="1"/>
  </sheetPr>
  <dimension ref="A1:X70"/>
  <sheetViews>
    <sheetView topLeftCell="A13" workbookViewId="0">
      <selection activeCell="F70" sqref="F70"/>
    </sheetView>
  </sheetViews>
  <sheetFormatPr defaultColWidth="8.42578125" defaultRowHeight="11.25"/>
  <cols>
    <col min="1" max="1" width="23.85546875" style="501" customWidth="1"/>
    <col min="2" max="2" width="12.5703125" style="501" customWidth="1"/>
    <col min="3" max="6" width="15.7109375" style="500" customWidth="1"/>
    <col min="7" max="9" width="15.7109375" style="500" hidden="1" customWidth="1"/>
    <col min="10" max="10" width="15.7109375" style="500" customWidth="1"/>
    <col min="11" max="11" width="15.7109375" style="500" hidden="1" customWidth="1"/>
    <col min="12" max="12" width="15.7109375" style="500" customWidth="1"/>
    <col min="13" max="23" width="15.7109375" style="500" hidden="1" customWidth="1"/>
    <col min="24" max="16384" width="8.42578125" style="500"/>
  </cols>
  <sheetData>
    <row r="1" spans="1:15" s="13" customFormat="1" ht="45" customHeight="1">
      <c r="A1" s="2407"/>
      <c r="B1" s="2407"/>
      <c r="C1" s="2407"/>
      <c r="D1" s="2407"/>
      <c r="E1" s="2407"/>
      <c r="F1" s="2407"/>
    </row>
    <row r="2" spans="1:15" s="13" customFormat="1" ht="45" customHeight="1">
      <c r="A2" s="2448"/>
      <c r="B2" s="2448"/>
      <c r="C2" s="2448"/>
      <c r="D2" s="2448"/>
      <c r="E2" s="2448"/>
    </row>
    <row r="3" spans="1:15" s="13" customFormat="1" ht="62.25" customHeight="1">
      <c r="A3" s="2449"/>
      <c r="B3" s="2449"/>
      <c r="C3" s="2449"/>
      <c r="D3" s="2449"/>
      <c r="E3" s="2449"/>
      <c r="G3" s="14"/>
    </row>
    <row r="4" spans="1:15" s="13" customFormat="1" ht="23.25" customHeight="1">
      <c r="A4" s="2450" t="str">
        <f>'I1 Intro'!C11</f>
        <v>EB-2013-0130</v>
      </c>
      <c r="B4" s="2450"/>
      <c r="C4" s="2450"/>
      <c r="D4" s="2450"/>
      <c r="E4" s="2450"/>
    </row>
    <row r="5" spans="1:15" s="13" customFormat="1" ht="21" customHeight="1">
      <c r="A5" s="323" t="str">
        <f>"Sheet I8 Demand Data Worksheet  - "&amp;  'I2 LDC class'!$C$17</f>
        <v>Sheet I8 Demand Data Worksheet  - Fort Frances Power Corporation</v>
      </c>
      <c r="B5" s="324"/>
      <c r="C5" s="324"/>
      <c r="D5" s="69"/>
      <c r="E5" s="325"/>
    </row>
    <row r="6" spans="1:15" s="13" customFormat="1" ht="6" customHeight="1">
      <c r="A6" s="16"/>
      <c r="B6" s="16"/>
      <c r="C6" s="16"/>
      <c r="D6" s="16"/>
      <c r="E6" s="16"/>
      <c r="F6" s="16"/>
      <c r="G6" s="16"/>
      <c r="H6" s="16"/>
      <c r="I6" s="16"/>
      <c r="J6" s="16"/>
      <c r="K6" s="16"/>
      <c r="L6" s="16"/>
      <c r="M6" s="16"/>
      <c r="N6" s="16"/>
      <c r="O6" s="16"/>
    </row>
    <row r="7" spans="1:15" ht="12.75">
      <c r="A7" s="55"/>
      <c r="B7" s="499"/>
      <c r="C7" s="499"/>
      <c r="D7" s="499"/>
      <c r="E7" s="499"/>
      <c r="F7" s="499"/>
      <c r="G7" s="499"/>
    </row>
    <row r="8" spans="1:15">
      <c r="A8" s="311"/>
    </row>
    <row r="10" spans="1:15">
      <c r="A10" s="311"/>
    </row>
    <row r="12" spans="1:15" ht="3" customHeight="1">
      <c r="A12" s="512"/>
    </row>
    <row r="13" spans="1:15" ht="1.5" customHeight="1"/>
    <row r="14" spans="1:15" ht="12.75">
      <c r="A14" s="2492" t="s">
        <v>1005</v>
      </c>
      <c r="B14" s="2493"/>
      <c r="C14" s="513" t="str">
        <f>IF(OR(ISERROR(('I8 Demand Data'!$C$50/12)/'I8 Demand Data'!$C$40), (ISERROR(('I8 Demand Data'!$C$45/4)/'I8 Demand Data'!$C$40))),"-", IF(('I8 Demand Data'!$C$50/12)/'I8 Demand Data'!$C$40&gt;=0.83,"12 CP",IF(('I8 Demand Data'!$C$45/4)/'I8 Demand Data'!$C$40&gt;=0.83,"4 CP","1 CP")))</f>
        <v>4 CP</v>
      </c>
    </row>
    <row r="15" spans="1:15" ht="15" customHeight="1">
      <c r="A15" s="2493" t="s">
        <v>1006</v>
      </c>
      <c r="B15" s="2493"/>
      <c r="C15" s="514" t="str">
        <f>IF(ISERROR(('I8 Demand Data'!$C$61/4)/'I8 Demand Data'!$C$55), "-", IF(('I8 Demand Data'!$C$61/4)/'I8 Demand Data'!$C$55&gt;=0.83,"4 NCP","1 NCP"))</f>
        <v>4 NCP</v>
      </c>
      <c r="I15" s="502"/>
      <c r="J15" s="502"/>
      <c r="K15" s="502"/>
    </row>
    <row r="16" spans="1:15" ht="12.6" customHeight="1">
      <c r="A16" s="503"/>
      <c r="C16" s="517"/>
    </row>
    <row r="17" spans="1:23" ht="12.75">
      <c r="A17" s="2491" t="s">
        <v>51</v>
      </c>
      <c r="B17" s="2491"/>
      <c r="C17" s="515" t="s">
        <v>53</v>
      </c>
    </row>
    <row r="18" spans="1:23" ht="12.75">
      <c r="A18" s="2491" t="s">
        <v>1231</v>
      </c>
      <c r="B18" s="2491"/>
      <c r="C18" s="515" t="s">
        <v>1227</v>
      </c>
    </row>
    <row r="19" spans="1:23" ht="12.75">
      <c r="A19" s="2491" t="s">
        <v>1225</v>
      </c>
      <c r="B19" s="2491"/>
      <c r="C19" s="515" t="s">
        <v>1228</v>
      </c>
    </row>
    <row r="20" spans="1:23" ht="12.75">
      <c r="A20" s="2491" t="s">
        <v>1226</v>
      </c>
      <c r="B20" s="2491"/>
      <c r="C20" s="515" t="s">
        <v>1234</v>
      </c>
    </row>
    <row r="21" spans="1:23" ht="11.45" customHeight="1">
      <c r="A21" s="505"/>
      <c r="C21" s="506"/>
    </row>
    <row r="22" spans="1:23" ht="12.75" hidden="1">
      <c r="A22" s="507" t="s">
        <v>1085</v>
      </c>
      <c r="C22" s="508" t="s">
        <v>1233</v>
      </c>
    </row>
    <row r="23" spans="1:23" ht="12.75" hidden="1">
      <c r="A23" s="507" t="s">
        <v>1230</v>
      </c>
      <c r="C23" s="508" t="s">
        <v>1086</v>
      </c>
    </row>
    <row r="24" spans="1:23" ht="12.75">
      <c r="A24" s="2497" t="s">
        <v>52</v>
      </c>
      <c r="B24" s="2497"/>
      <c r="C24" s="516" t="s">
        <v>53</v>
      </c>
    </row>
    <row r="25" spans="1:23" ht="12.75">
      <c r="A25" s="2498" t="s">
        <v>1229</v>
      </c>
      <c r="B25" s="2498"/>
      <c r="C25" s="504" t="s">
        <v>1232</v>
      </c>
    </row>
    <row r="26" spans="1:23" ht="12.75">
      <c r="A26" s="2498" t="s">
        <v>1085</v>
      </c>
      <c r="B26" s="2498"/>
      <c r="C26" s="504" t="s">
        <v>1233</v>
      </c>
    </row>
    <row r="27" spans="1:23" ht="12.75">
      <c r="A27" s="2498" t="s">
        <v>1230</v>
      </c>
      <c r="B27" s="2498"/>
      <c r="C27" s="504" t="s">
        <v>1086</v>
      </c>
    </row>
    <row r="28" spans="1:23">
      <c r="A28" s="500"/>
      <c r="B28" s="500"/>
    </row>
    <row r="29" spans="1:23" ht="12" thickBot="1"/>
    <row r="30" spans="1:23" ht="19.5" customHeight="1" thickBot="1">
      <c r="D30" s="529">
        <v>1</v>
      </c>
      <c r="E30" s="530">
        <v>2</v>
      </c>
      <c r="F30" s="530">
        <v>3</v>
      </c>
      <c r="G30" s="530">
        <v>4</v>
      </c>
      <c r="H30" s="530">
        <v>5</v>
      </c>
      <c r="I30" s="530">
        <v>6</v>
      </c>
      <c r="J30" s="530">
        <v>7</v>
      </c>
      <c r="K30" s="530">
        <v>8</v>
      </c>
      <c r="L30" s="530">
        <v>9</v>
      </c>
      <c r="M30" s="530">
        <v>10</v>
      </c>
      <c r="N30" s="530">
        <v>11</v>
      </c>
      <c r="O30" s="530">
        <v>12</v>
      </c>
      <c r="P30" s="530">
        <v>13</v>
      </c>
      <c r="Q30" s="530">
        <v>14</v>
      </c>
      <c r="R30" s="530">
        <v>15</v>
      </c>
      <c r="S30" s="530">
        <v>16</v>
      </c>
      <c r="T30" s="530">
        <v>17</v>
      </c>
      <c r="U30" s="530">
        <v>18</v>
      </c>
      <c r="V30" s="530">
        <v>19</v>
      </c>
      <c r="W30" s="531">
        <v>20</v>
      </c>
    </row>
    <row r="31" spans="1:23" ht="39" thickBot="1">
      <c r="A31" s="2494" t="s">
        <v>697</v>
      </c>
      <c r="B31" s="2494"/>
      <c r="C31" s="526" t="s">
        <v>769</v>
      </c>
      <c r="D31" s="525" t="str">
        <f>IF('I2 LDC class'!$D$20="",'I2 LDC class'!$C$20,'I2 LDC class'!$D$20)</f>
        <v>Residential</v>
      </c>
      <c r="E31" s="523" t="str">
        <f>IF('I2 LDC class'!$D$21="",'I2 LDC class'!$C$21,'I2 LDC class'!$D$21)</f>
        <v>General Service Less Than 50 kW</v>
      </c>
      <c r="F31" s="523" t="str">
        <f>IF('I2 LDC class'!$D$22="",'I2 LDC class'!$C$22,'I2 LDC class'!$D$22)</f>
        <v>General Service 50 to 4,999 kW</v>
      </c>
      <c r="G31" s="523" t="str">
        <f>IF('I2 LDC class'!$D$23="",'I2 LDC class'!$C$23,'I2 LDC class'!$D$23)</f>
        <v>GS&gt; 50-TOU</v>
      </c>
      <c r="H31" s="523" t="str">
        <f>IF('I2 LDC class'!$D$24="",'I2 LDC class'!$C$24,'I2 LDC class'!$D$24)</f>
        <v>GS &gt;50-Intermediate</v>
      </c>
      <c r="I31" s="523" t="str">
        <f>IF('I2 LDC class'!$D$25="",'I2 LDC class'!$C$25,'I2 LDC class'!$D$25)</f>
        <v>Large Use &gt;5MW</v>
      </c>
      <c r="J31" s="523" t="str">
        <f>IF('I2 LDC class'!$D$26="",'I2 LDC class'!$C$26,'I2 LDC class'!$D$26)</f>
        <v>Street Lighting</v>
      </c>
      <c r="K31" s="523" t="str">
        <f>IF('I2 LDC class'!$D$27="",'I2 LDC class'!$C$27,'I2 LDC class'!$D$27)</f>
        <v>Sentinel</v>
      </c>
      <c r="L31" s="523" t="str">
        <f>IF('I2 LDC class'!$D$28="",'I2 LDC class'!$C$28,'I2 LDC class'!$D$28)</f>
        <v>Unmetered Scattered Load</v>
      </c>
      <c r="M31" s="523" t="str">
        <f>IF('I2 LDC class'!$D$29="",'I2 LDC class'!$C$29,'I2 LDC class'!$D$29)</f>
        <v>Embedded Distributor</v>
      </c>
      <c r="N31" s="523" t="str">
        <f>IF('I2 LDC class'!$D$30="",'I2 LDC class'!$C$30,'I2 LDC class'!$D$30)</f>
        <v>Back-up/Standby Power</v>
      </c>
      <c r="O31" s="523" t="str">
        <f>IF('I2 LDC class'!$D$31="",'I2 LDC class'!$C$31,'I2 LDC class'!$D$31)</f>
        <v>Rate Class 1</v>
      </c>
      <c r="P31" s="523" t="str">
        <f>IF('I2 LDC class'!$D$32="",'I2 LDC class'!$C$32,'I2 LDC class'!$D$32)</f>
        <v>Rate class 2</v>
      </c>
      <c r="Q31" s="523" t="str">
        <f>IF('I2 LDC class'!$D$33="",'I2 LDC class'!$C$33,'I2 LDC class'!$D$33)</f>
        <v>Rate class 3</v>
      </c>
      <c r="R31" s="523" t="str">
        <f>IF('I2 LDC class'!$D$34="",'I2 LDC class'!$C$34,'I2 LDC class'!$D$34)</f>
        <v>Rate class 4</v>
      </c>
      <c r="S31" s="523" t="str">
        <f>IF('I2 LDC class'!$D$35="",'I2 LDC class'!$C$35,'I2 LDC class'!$D$35)</f>
        <v>Rate class 5</v>
      </c>
      <c r="T31" s="523" t="str">
        <f>IF('I2 LDC class'!$D$36="",'I2 LDC class'!$C$36,'I2 LDC class'!$D$36)</f>
        <v>Rate class 6</v>
      </c>
      <c r="U31" s="523" t="str">
        <f>IF('I2 LDC class'!$D$37="",'I2 LDC class'!$C$37,'I2 LDC class'!$D$37)</f>
        <v>Rate class 7</v>
      </c>
      <c r="V31" s="523" t="str">
        <f>IF('I2 LDC class'!$D$38="",'I2 LDC class'!$C$38,'I2 LDC class'!$D$38)</f>
        <v>Rate class 8</v>
      </c>
      <c r="W31" s="524" t="str">
        <f>IF('I2 LDC class'!$D$39="",'I2 LDC class'!$C$39,'I2 LDC class'!$D$39)</f>
        <v>Rate class 9</v>
      </c>
    </row>
    <row r="32" spans="1:23">
      <c r="C32" s="527"/>
      <c r="D32" s="509"/>
      <c r="E32" s="509"/>
      <c r="F32" s="509"/>
      <c r="G32" s="509"/>
      <c r="H32" s="509"/>
      <c r="I32" s="509"/>
      <c r="J32" s="509"/>
      <c r="K32" s="509"/>
      <c r="L32" s="509"/>
      <c r="M32" s="509"/>
      <c r="N32" s="509"/>
      <c r="O32" s="509"/>
      <c r="P32" s="509"/>
      <c r="Q32" s="509"/>
      <c r="R32" s="509"/>
      <c r="S32" s="509"/>
      <c r="T32" s="509"/>
      <c r="U32" s="509"/>
      <c r="V32" s="509"/>
      <c r="W32" s="519"/>
    </row>
    <row r="33" spans="1:24">
      <c r="B33" s="510"/>
      <c r="C33" s="528"/>
      <c r="D33" s="511"/>
      <c r="E33" s="509"/>
      <c r="F33" s="511"/>
      <c r="G33" s="509"/>
      <c r="H33" s="511"/>
      <c r="I33" s="509"/>
      <c r="J33" s="511"/>
      <c r="K33" s="511"/>
      <c r="L33" s="509"/>
      <c r="M33" s="509"/>
      <c r="N33" s="509"/>
      <c r="O33" s="509"/>
      <c r="P33" s="509"/>
      <c r="Q33" s="509"/>
      <c r="R33" s="509"/>
      <c r="S33" s="509"/>
      <c r="T33" s="509"/>
      <c r="U33" s="509"/>
      <c r="V33" s="509"/>
      <c r="W33" s="519"/>
    </row>
    <row r="34" spans="1:24" ht="12" thickBot="1">
      <c r="B34" s="510"/>
      <c r="C34" s="528"/>
      <c r="D34" s="511"/>
      <c r="E34" s="509"/>
      <c r="F34" s="511"/>
      <c r="G34" s="509"/>
      <c r="H34" s="511"/>
      <c r="I34" s="509"/>
      <c r="J34" s="511"/>
      <c r="K34" s="511"/>
      <c r="L34" s="509"/>
      <c r="M34" s="509"/>
      <c r="N34" s="509"/>
      <c r="O34" s="509"/>
      <c r="P34" s="509"/>
      <c r="Q34" s="509"/>
      <c r="R34" s="509"/>
      <c r="S34" s="509"/>
      <c r="T34" s="509"/>
      <c r="U34" s="509"/>
      <c r="V34" s="509"/>
      <c r="W34" s="519"/>
    </row>
    <row r="35" spans="1:24" s="1719" customFormat="1" ht="14.25" thickTop="1" thickBot="1">
      <c r="A35" s="2495" t="s">
        <v>1087</v>
      </c>
      <c r="B35" s="2496"/>
      <c r="C35" s="1715"/>
      <c r="D35" s="1716"/>
      <c r="E35" s="1717"/>
      <c r="F35" s="1716"/>
      <c r="G35" s="1717"/>
      <c r="H35" s="1716"/>
      <c r="I35" s="1717"/>
      <c r="J35" s="1716"/>
      <c r="K35" s="1716"/>
      <c r="L35" s="1717"/>
      <c r="M35" s="1717"/>
      <c r="N35" s="1717"/>
      <c r="O35" s="1717"/>
      <c r="P35" s="1717"/>
      <c r="Q35" s="1717"/>
      <c r="R35" s="1717"/>
      <c r="S35" s="1717"/>
      <c r="T35" s="1717"/>
      <c r="U35" s="1717"/>
      <c r="V35" s="1717"/>
      <c r="W35" s="1718"/>
    </row>
    <row r="36" spans="1:24" s="1719" customFormat="1" ht="13.5" thickTop="1">
      <c r="A36" s="1720"/>
      <c r="B36" s="1721"/>
      <c r="C36" s="1715"/>
      <c r="D36" s="1716"/>
      <c r="E36" s="1717"/>
      <c r="F36" s="1716"/>
      <c r="G36" s="1717"/>
      <c r="H36" s="1716"/>
      <c r="I36" s="1717"/>
      <c r="J36" s="1716"/>
      <c r="K36" s="1716"/>
      <c r="L36" s="1717"/>
      <c r="M36" s="1717"/>
      <c r="N36" s="1717"/>
      <c r="O36" s="1717"/>
      <c r="P36" s="1717"/>
      <c r="Q36" s="1717"/>
      <c r="R36" s="1717"/>
      <c r="S36" s="1717"/>
      <c r="T36" s="1717"/>
      <c r="U36" s="1717"/>
      <c r="V36" s="1717"/>
      <c r="W36" s="1718"/>
    </row>
    <row r="37" spans="1:24" s="1719" customFormat="1" ht="12.75">
      <c r="A37" s="521" t="s">
        <v>1088</v>
      </c>
      <c r="B37" s="520"/>
      <c r="C37" s="1715"/>
      <c r="D37" s="1716"/>
      <c r="E37" s="1717"/>
      <c r="F37" s="1716"/>
      <c r="G37" s="1717"/>
      <c r="H37" s="1716"/>
      <c r="I37" s="1717"/>
      <c r="J37" s="1716"/>
      <c r="K37" s="1716"/>
      <c r="L37" s="1717"/>
      <c r="M37" s="1717"/>
      <c r="N37" s="1717"/>
      <c r="O37" s="1717"/>
      <c r="P37" s="1717"/>
      <c r="Q37" s="1717"/>
      <c r="R37" s="1717"/>
      <c r="S37" s="1717"/>
      <c r="T37" s="1717"/>
      <c r="U37" s="1717"/>
      <c r="V37" s="1717"/>
      <c r="W37" s="1718"/>
    </row>
    <row r="38" spans="1:24" s="1719" customFormat="1" ht="12.75">
      <c r="A38" s="1722" t="s">
        <v>770</v>
      </c>
      <c r="B38" s="1723" t="s">
        <v>1236</v>
      </c>
      <c r="C38" s="2045">
        <f>SUM(D38:W38)</f>
        <v>15876</v>
      </c>
      <c r="D38" s="2142">
        <v>8563</v>
      </c>
      <c r="E38" s="2135">
        <v>3392</v>
      </c>
      <c r="F38" s="2134">
        <v>3813</v>
      </c>
      <c r="G38" s="2135"/>
      <c r="H38" s="2134"/>
      <c r="I38" s="2135"/>
      <c r="J38" s="2134">
        <v>86</v>
      </c>
      <c r="K38" s="2134"/>
      <c r="L38" s="2134">
        <v>22</v>
      </c>
      <c r="M38" s="2135"/>
      <c r="N38" s="2135"/>
      <c r="O38" s="2135"/>
      <c r="P38" s="2135"/>
      <c r="Q38" s="2135"/>
      <c r="R38" s="2135"/>
      <c r="S38" s="2135"/>
      <c r="T38" s="2135"/>
      <c r="U38" s="2135"/>
      <c r="V38" s="2135"/>
      <c r="W38" s="2147"/>
      <c r="X38" s="2148"/>
    </row>
    <row r="39" spans="1:24" s="1719" customFormat="1" ht="12.75">
      <c r="A39" s="1724" t="s">
        <v>748</v>
      </c>
      <c r="B39" s="1725" t="s">
        <v>1431</v>
      </c>
      <c r="C39" s="2046">
        <f>SUM(D39:W39)</f>
        <v>0</v>
      </c>
      <c r="D39" s="2143"/>
      <c r="E39" s="2136"/>
      <c r="F39" s="2136"/>
      <c r="G39" s="2136"/>
      <c r="H39" s="2134"/>
      <c r="I39" s="2135"/>
      <c r="J39" s="2136"/>
      <c r="K39" s="2136"/>
      <c r="L39" s="2136"/>
      <c r="M39" s="2135"/>
      <c r="N39" s="2135"/>
      <c r="O39" s="2135"/>
      <c r="P39" s="2135"/>
      <c r="Q39" s="2135"/>
      <c r="R39" s="2135"/>
      <c r="S39" s="2135"/>
      <c r="T39" s="2135"/>
      <c r="U39" s="2135"/>
      <c r="V39" s="2135"/>
      <c r="W39" s="2147"/>
      <c r="X39" s="2148"/>
    </row>
    <row r="40" spans="1:24" s="1719" customFormat="1" ht="12.75">
      <c r="A40" s="1724" t="s">
        <v>749</v>
      </c>
      <c r="B40" s="1725" t="s">
        <v>1237</v>
      </c>
      <c r="C40" s="2046">
        <f>SUM(D40:W40)</f>
        <v>15876</v>
      </c>
      <c r="D40" s="2143">
        <v>8563</v>
      </c>
      <c r="E40" s="2136">
        <v>3392</v>
      </c>
      <c r="F40" s="2136">
        <v>3813</v>
      </c>
      <c r="G40" s="2136"/>
      <c r="H40" s="2134"/>
      <c r="I40" s="2135"/>
      <c r="J40" s="2136">
        <v>86</v>
      </c>
      <c r="K40" s="2136"/>
      <c r="L40" s="2136">
        <v>22</v>
      </c>
      <c r="M40" s="2135"/>
      <c r="N40" s="2135"/>
      <c r="O40" s="2135"/>
      <c r="P40" s="2135"/>
      <c r="Q40" s="2135"/>
      <c r="R40" s="2135"/>
      <c r="S40" s="2135"/>
      <c r="T40" s="2135"/>
      <c r="U40" s="2135"/>
      <c r="V40" s="2135"/>
      <c r="W40" s="2147"/>
      <c r="X40" s="2148"/>
    </row>
    <row r="41" spans="1:24" s="1719" customFormat="1" ht="12.75">
      <c r="A41" s="1720"/>
      <c r="B41" s="1721"/>
      <c r="C41" s="2140"/>
      <c r="D41" s="2144"/>
      <c r="E41" s="1717"/>
      <c r="F41" s="1716"/>
      <c r="G41" s="1717"/>
      <c r="H41" s="1716"/>
      <c r="I41" s="1717"/>
      <c r="J41" s="1716"/>
      <c r="K41" s="1716"/>
      <c r="L41" s="1717"/>
      <c r="M41" s="1717"/>
      <c r="N41" s="1717"/>
      <c r="O41" s="1717"/>
      <c r="P41" s="1717"/>
      <c r="Q41" s="1717"/>
      <c r="R41" s="1717"/>
      <c r="S41" s="1717"/>
      <c r="T41" s="1717"/>
      <c r="U41" s="1717"/>
      <c r="V41" s="1717"/>
      <c r="W41" s="1717"/>
      <c r="X41" s="2148"/>
    </row>
    <row r="42" spans="1:24" s="1719" customFormat="1" ht="12.75">
      <c r="A42" s="521" t="s">
        <v>1225</v>
      </c>
      <c r="B42" s="520"/>
      <c r="C42" s="2140"/>
      <c r="D42" s="2144"/>
      <c r="E42" s="1717"/>
      <c r="F42" s="1716"/>
      <c r="G42" s="1717"/>
      <c r="H42" s="1716"/>
      <c r="I42" s="1717"/>
      <c r="J42" s="1716"/>
      <c r="K42" s="1716"/>
      <c r="L42" s="1717"/>
      <c r="M42" s="1717"/>
      <c r="N42" s="1717"/>
      <c r="O42" s="1717"/>
      <c r="P42" s="1717"/>
      <c r="Q42" s="1717"/>
      <c r="R42" s="1717"/>
      <c r="S42" s="1717"/>
      <c r="T42" s="1717"/>
      <c r="U42" s="1717"/>
      <c r="V42" s="1717"/>
      <c r="W42" s="1717"/>
      <c r="X42" s="2148"/>
    </row>
    <row r="43" spans="1:24" s="1719" customFormat="1" ht="12.75">
      <c r="A43" s="1722" t="s">
        <v>770</v>
      </c>
      <c r="B43" s="1723" t="s">
        <v>1238</v>
      </c>
      <c r="C43" s="2045">
        <f>SUM(D43:W43)</f>
        <v>60964</v>
      </c>
      <c r="D43" s="2142">
        <v>32443</v>
      </c>
      <c r="E43" s="2135">
        <v>12900</v>
      </c>
      <c r="F43" s="2134">
        <v>15184</v>
      </c>
      <c r="G43" s="2135"/>
      <c r="H43" s="2134"/>
      <c r="I43" s="2135"/>
      <c r="J43" s="2134">
        <v>343</v>
      </c>
      <c r="K43" s="2134"/>
      <c r="L43" s="2134">
        <v>94</v>
      </c>
      <c r="M43" s="2135"/>
      <c r="N43" s="2135"/>
      <c r="O43" s="2135"/>
      <c r="P43" s="2135"/>
      <c r="Q43" s="2135"/>
      <c r="R43" s="2135"/>
      <c r="S43" s="2135"/>
      <c r="T43" s="2135"/>
      <c r="U43" s="2135"/>
      <c r="V43" s="2135"/>
      <c r="W43" s="2147"/>
      <c r="X43" s="2148"/>
    </row>
    <row r="44" spans="1:24" s="1719" customFormat="1" ht="12.75">
      <c r="A44" s="1724" t="s">
        <v>748</v>
      </c>
      <c r="B44" s="1725" t="s">
        <v>1432</v>
      </c>
      <c r="C44" s="2046">
        <f>SUM(D44:W44)</f>
        <v>0</v>
      </c>
      <c r="D44" s="2143"/>
      <c r="E44" s="2136"/>
      <c r="F44" s="2136"/>
      <c r="G44" s="2136"/>
      <c r="H44" s="2134"/>
      <c r="I44" s="2135"/>
      <c r="J44" s="2136"/>
      <c r="K44" s="2136"/>
      <c r="L44" s="2136"/>
      <c r="M44" s="2135"/>
      <c r="N44" s="2135"/>
      <c r="O44" s="2135"/>
      <c r="P44" s="2135"/>
      <c r="Q44" s="2135"/>
      <c r="R44" s="2135"/>
      <c r="S44" s="2135"/>
      <c r="T44" s="2135"/>
      <c r="U44" s="2135"/>
      <c r="V44" s="2135"/>
      <c r="W44" s="2147"/>
      <c r="X44" s="2148"/>
    </row>
    <row r="45" spans="1:24" s="1719" customFormat="1" ht="12.75">
      <c r="A45" s="1724" t="s">
        <v>749</v>
      </c>
      <c r="B45" s="1725" t="s">
        <v>1239</v>
      </c>
      <c r="C45" s="2046">
        <f>SUM(D45:W45)</f>
        <v>60964</v>
      </c>
      <c r="D45" s="2143">
        <v>32443</v>
      </c>
      <c r="E45" s="2136">
        <v>12900</v>
      </c>
      <c r="F45" s="2136">
        <v>15184</v>
      </c>
      <c r="G45" s="2136"/>
      <c r="H45" s="2134"/>
      <c r="I45" s="2135"/>
      <c r="J45" s="2136">
        <v>343</v>
      </c>
      <c r="K45" s="2136"/>
      <c r="L45" s="2136">
        <v>94</v>
      </c>
      <c r="M45" s="2135"/>
      <c r="N45" s="2135"/>
      <c r="O45" s="2135"/>
      <c r="P45" s="2135"/>
      <c r="Q45" s="2135"/>
      <c r="R45" s="2135"/>
      <c r="S45" s="2135"/>
      <c r="T45" s="2135"/>
      <c r="U45" s="2135"/>
      <c r="V45" s="2135"/>
      <c r="W45" s="2147"/>
      <c r="X45" s="2148"/>
    </row>
    <row r="46" spans="1:24" s="1719" customFormat="1" ht="12.75">
      <c r="A46" s="1720"/>
      <c r="B46" s="1721"/>
      <c r="C46" s="2140"/>
      <c r="D46" s="2144"/>
      <c r="E46" s="1717"/>
      <c r="F46" s="1716"/>
      <c r="G46" s="1717"/>
      <c r="H46" s="1716"/>
      <c r="I46" s="1717"/>
      <c r="J46" s="1716"/>
      <c r="K46" s="1716"/>
      <c r="L46" s="1717"/>
      <c r="M46" s="1717"/>
      <c r="N46" s="1717"/>
      <c r="O46" s="1717"/>
      <c r="P46" s="1717"/>
      <c r="Q46" s="1717"/>
      <c r="R46" s="1717"/>
      <c r="S46" s="1717"/>
      <c r="T46" s="1717"/>
      <c r="U46" s="1717"/>
      <c r="V46" s="1717"/>
      <c r="W46" s="1717"/>
      <c r="X46" s="2148"/>
    </row>
    <row r="47" spans="1:24" s="1719" customFormat="1" ht="12.75">
      <c r="A47" s="521" t="s">
        <v>1226</v>
      </c>
      <c r="B47" s="522"/>
      <c r="C47" s="2140"/>
      <c r="D47" s="2144"/>
      <c r="E47" s="1717"/>
      <c r="F47" s="1716"/>
      <c r="G47" s="1717"/>
      <c r="H47" s="1716"/>
      <c r="I47" s="1717"/>
      <c r="J47" s="1716"/>
      <c r="K47" s="1716"/>
      <c r="L47" s="1717"/>
      <c r="M47" s="1717"/>
      <c r="N47" s="1717"/>
      <c r="O47" s="1717"/>
      <c r="P47" s="1717"/>
      <c r="Q47" s="1717"/>
      <c r="R47" s="1717"/>
      <c r="S47" s="1717"/>
      <c r="T47" s="1717"/>
      <c r="U47" s="1717"/>
      <c r="V47" s="1717"/>
      <c r="W47" s="1717"/>
      <c r="X47" s="2148"/>
    </row>
    <row r="48" spans="1:24" s="1719" customFormat="1" ht="12.75">
      <c r="A48" s="1722" t="s">
        <v>770</v>
      </c>
      <c r="B48" s="1723" t="s">
        <v>1240</v>
      </c>
      <c r="C48" s="2045">
        <f>SUM(D48:W48)</f>
        <v>154679</v>
      </c>
      <c r="D48" s="2142">
        <v>73753</v>
      </c>
      <c r="E48" s="2135">
        <v>36889</v>
      </c>
      <c r="F48" s="2134">
        <v>43308</v>
      </c>
      <c r="G48" s="2135"/>
      <c r="H48" s="2134"/>
      <c r="I48" s="2135"/>
      <c r="J48" s="2134">
        <v>478</v>
      </c>
      <c r="K48" s="2134"/>
      <c r="L48" s="2134">
        <v>251</v>
      </c>
      <c r="M48" s="2135"/>
      <c r="N48" s="2135"/>
      <c r="O48" s="2135"/>
      <c r="P48" s="2135"/>
      <c r="Q48" s="2135"/>
      <c r="R48" s="2135"/>
      <c r="S48" s="2135"/>
      <c r="T48" s="2135"/>
      <c r="U48" s="2135"/>
      <c r="V48" s="2135"/>
      <c r="W48" s="2147"/>
      <c r="X48" s="2148"/>
    </row>
    <row r="49" spans="1:24" s="1719" customFormat="1" ht="12.75">
      <c r="A49" s="1724" t="s">
        <v>748</v>
      </c>
      <c r="B49" s="1725" t="s">
        <v>1433</v>
      </c>
      <c r="C49" s="2046">
        <f>SUM(D49:W49)</f>
        <v>0</v>
      </c>
      <c r="D49" s="2143"/>
      <c r="E49" s="2136"/>
      <c r="F49" s="2136"/>
      <c r="G49" s="2136"/>
      <c r="H49" s="2134"/>
      <c r="I49" s="2135"/>
      <c r="J49" s="2136"/>
      <c r="K49" s="2136"/>
      <c r="L49" s="2136"/>
      <c r="M49" s="2135"/>
      <c r="N49" s="2135"/>
      <c r="O49" s="2135"/>
      <c r="P49" s="2135"/>
      <c r="Q49" s="2135"/>
      <c r="R49" s="2135"/>
      <c r="S49" s="2135"/>
      <c r="T49" s="2135"/>
      <c r="U49" s="2135"/>
      <c r="V49" s="2135"/>
      <c r="W49" s="2147"/>
      <c r="X49" s="2148"/>
    </row>
    <row r="50" spans="1:24" s="1719" customFormat="1" ht="12.75">
      <c r="A50" s="1724" t="s">
        <v>749</v>
      </c>
      <c r="B50" s="1725" t="s">
        <v>1241</v>
      </c>
      <c r="C50" s="2046">
        <f>SUM(D50:W50)</f>
        <v>154679</v>
      </c>
      <c r="D50" s="2143">
        <v>73753</v>
      </c>
      <c r="E50" s="2136">
        <v>36889</v>
      </c>
      <c r="F50" s="2136">
        <v>43308</v>
      </c>
      <c r="G50" s="2136"/>
      <c r="H50" s="2134"/>
      <c r="I50" s="2135"/>
      <c r="J50" s="2136">
        <v>478</v>
      </c>
      <c r="K50" s="2136"/>
      <c r="L50" s="2136">
        <v>251</v>
      </c>
      <c r="M50" s="2135"/>
      <c r="N50" s="2135"/>
      <c r="O50" s="2135"/>
      <c r="P50" s="2135"/>
      <c r="Q50" s="2135"/>
      <c r="R50" s="2135"/>
      <c r="S50" s="2135"/>
      <c r="T50" s="2135"/>
      <c r="U50" s="2135"/>
      <c r="V50" s="2135"/>
      <c r="W50" s="2147"/>
      <c r="X50" s="2148"/>
    </row>
    <row r="51" spans="1:24" s="1719" customFormat="1" ht="13.5" thickBot="1">
      <c r="A51" s="1720"/>
      <c r="B51" s="1726"/>
      <c r="C51" s="2141"/>
      <c r="D51" s="2145"/>
      <c r="E51" s="1717"/>
      <c r="F51" s="1717"/>
      <c r="G51" s="1717"/>
      <c r="H51" s="1717"/>
      <c r="I51" s="1717"/>
      <c r="J51" s="1717"/>
      <c r="K51" s="1717"/>
      <c r="L51" s="1717"/>
      <c r="M51" s="1717"/>
      <c r="N51" s="1717"/>
      <c r="O51" s="1717"/>
      <c r="P51" s="1717"/>
      <c r="Q51" s="1717"/>
      <c r="R51" s="1717"/>
      <c r="S51" s="1717"/>
      <c r="T51" s="1717"/>
      <c r="U51" s="1717"/>
      <c r="V51" s="1717"/>
      <c r="W51" s="1717"/>
      <c r="X51" s="2148"/>
    </row>
    <row r="52" spans="1:24" s="1719" customFormat="1" ht="14.25" thickTop="1" thickBot="1">
      <c r="A52" s="2495" t="s">
        <v>1235</v>
      </c>
      <c r="B52" s="2496"/>
      <c r="C52" s="2141"/>
      <c r="D52" s="2145"/>
      <c r="E52" s="1717"/>
      <c r="F52" s="1717"/>
      <c r="G52" s="1717"/>
      <c r="H52" s="1717"/>
      <c r="I52" s="1717"/>
      <c r="J52" s="1717"/>
      <c r="K52" s="1717"/>
      <c r="L52" s="1717"/>
      <c r="M52" s="1717"/>
      <c r="N52" s="1717"/>
      <c r="O52" s="1717"/>
      <c r="P52" s="1717"/>
      <c r="Q52" s="1717"/>
      <c r="R52" s="1717"/>
      <c r="S52" s="1717"/>
      <c r="T52" s="1717"/>
      <c r="U52" s="1717"/>
      <c r="V52" s="1717"/>
      <c r="W52" s="1717"/>
      <c r="X52" s="2148"/>
    </row>
    <row r="53" spans="1:24" s="1719" customFormat="1" ht="13.5" thickTop="1">
      <c r="A53" s="521"/>
      <c r="B53" s="522"/>
      <c r="C53" s="2141"/>
      <c r="D53" s="2145"/>
      <c r="E53" s="1717"/>
      <c r="F53" s="1717"/>
      <c r="G53" s="1717"/>
      <c r="H53" s="1717"/>
      <c r="I53" s="1717"/>
      <c r="J53" s="1717"/>
      <c r="K53" s="1717"/>
      <c r="L53" s="1717"/>
      <c r="M53" s="1717"/>
      <c r="N53" s="1717"/>
      <c r="O53" s="1717"/>
      <c r="P53" s="1717"/>
      <c r="Q53" s="1717"/>
      <c r="R53" s="1717"/>
      <c r="S53" s="1717"/>
      <c r="T53" s="1717"/>
      <c r="U53" s="1717"/>
      <c r="V53" s="1717"/>
      <c r="W53" s="1717"/>
      <c r="X53" s="2148"/>
    </row>
    <row r="54" spans="1:24" s="1719" customFormat="1" ht="12.75">
      <c r="A54" s="521" t="s">
        <v>1229</v>
      </c>
      <c r="B54" s="522"/>
      <c r="C54" s="2141"/>
      <c r="D54" s="2145"/>
      <c r="E54" s="1717"/>
      <c r="F54" s="1717"/>
      <c r="G54" s="1717"/>
      <c r="H54" s="1717"/>
      <c r="I54" s="1717"/>
      <c r="J54" s="1717"/>
      <c r="K54" s="1717"/>
      <c r="L54" s="1717"/>
      <c r="M54" s="1717"/>
      <c r="N54" s="1717"/>
      <c r="O54" s="1717"/>
      <c r="P54" s="1717"/>
      <c r="Q54" s="1717"/>
      <c r="R54" s="1717"/>
      <c r="S54" s="1717"/>
      <c r="T54" s="1717"/>
      <c r="U54" s="1717"/>
      <c r="V54" s="1717"/>
      <c r="W54" s="1717"/>
      <c r="X54" s="2148"/>
    </row>
    <row r="55" spans="1:24" s="1719" customFormat="1" ht="25.5">
      <c r="A55" s="1727" t="s">
        <v>1011</v>
      </c>
      <c r="B55" s="1723" t="s">
        <v>1242</v>
      </c>
      <c r="C55" s="2045">
        <f>SUM(D55:W55)</f>
        <v>18105</v>
      </c>
      <c r="D55" s="2142">
        <v>9273</v>
      </c>
      <c r="E55" s="2135">
        <v>4496</v>
      </c>
      <c r="F55" s="2134">
        <v>4222</v>
      </c>
      <c r="G55" s="2135"/>
      <c r="H55" s="2134"/>
      <c r="I55" s="2135"/>
      <c r="J55" s="2134">
        <v>86</v>
      </c>
      <c r="K55" s="2134"/>
      <c r="L55" s="2134">
        <v>28</v>
      </c>
      <c r="M55" s="2135"/>
      <c r="N55" s="2135"/>
      <c r="O55" s="2135"/>
      <c r="P55" s="2135"/>
      <c r="Q55" s="2135"/>
      <c r="R55" s="2135"/>
      <c r="S55" s="2135"/>
      <c r="T55" s="2135"/>
      <c r="U55" s="2135"/>
      <c r="V55" s="2135"/>
      <c r="W55" s="2147"/>
      <c r="X55" s="2148"/>
    </row>
    <row r="56" spans="1:24" s="1719" customFormat="1" ht="12.75">
      <c r="A56" s="1724" t="s">
        <v>771</v>
      </c>
      <c r="B56" s="1725" t="s">
        <v>1243</v>
      </c>
      <c r="C56" s="2046">
        <f>SUM(D56:W56)</f>
        <v>18105</v>
      </c>
      <c r="D56" s="2142">
        <v>9273</v>
      </c>
      <c r="E56" s="2135">
        <v>4496</v>
      </c>
      <c r="F56" s="2134">
        <v>4222</v>
      </c>
      <c r="G56" s="2135"/>
      <c r="H56" s="2134"/>
      <c r="I56" s="2135"/>
      <c r="J56" s="2134">
        <v>86</v>
      </c>
      <c r="K56" s="2134"/>
      <c r="L56" s="2134">
        <v>28</v>
      </c>
      <c r="M56" s="2135"/>
      <c r="N56" s="2135"/>
      <c r="O56" s="2135"/>
      <c r="P56" s="2135"/>
      <c r="Q56" s="2135"/>
      <c r="R56" s="2135"/>
      <c r="S56" s="2135"/>
      <c r="T56" s="2135"/>
      <c r="U56" s="2135"/>
      <c r="V56" s="2135"/>
      <c r="W56" s="2147"/>
      <c r="X56" s="2148"/>
    </row>
    <row r="57" spans="1:24" s="1719" customFormat="1" ht="12.75">
      <c r="A57" s="1724" t="s">
        <v>1059</v>
      </c>
      <c r="B57" s="1725" t="s">
        <v>1060</v>
      </c>
      <c r="C57" s="2046">
        <f>SUM(D57:W57)</f>
        <v>18105</v>
      </c>
      <c r="D57" s="2142">
        <v>9273</v>
      </c>
      <c r="E57" s="2135">
        <v>4496</v>
      </c>
      <c r="F57" s="2134">
        <v>4222</v>
      </c>
      <c r="G57" s="2135"/>
      <c r="H57" s="2134"/>
      <c r="I57" s="2135"/>
      <c r="J57" s="2134">
        <v>86</v>
      </c>
      <c r="K57" s="2134"/>
      <c r="L57" s="2134">
        <v>28</v>
      </c>
      <c r="M57" s="2135"/>
      <c r="N57" s="2135"/>
      <c r="O57" s="2135"/>
      <c r="P57" s="2135"/>
      <c r="Q57" s="2135"/>
      <c r="R57" s="2135"/>
      <c r="S57" s="2135"/>
      <c r="T57" s="2135"/>
      <c r="U57" s="2135"/>
      <c r="V57" s="2135"/>
      <c r="W57" s="2147"/>
      <c r="X57" s="2148"/>
    </row>
    <row r="58" spans="1:24" s="1719" customFormat="1" ht="12.75">
      <c r="A58" s="1724" t="s">
        <v>772</v>
      </c>
      <c r="B58" s="1725" t="s">
        <v>1244</v>
      </c>
      <c r="C58" s="2046">
        <f>SUM(D58:W58)</f>
        <v>13883</v>
      </c>
      <c r="D58" s="2146">
        <v>9273</v>
      </c>
      <c r="E58" s="2137">
        <v>4496</v>
      </c>
      <c r="F58" s="2136"/>
      <c r="G58" s="2136"/>
      <c r="H58" s="2134"/>
      <c r="I58" s="2135"/>
      <c r="J58" s="2134">
        <v>86</v>
      </c>
      <c r="K58" s="2137"/>
      <c r="L58" s="2137">
        <v>28</v>
      </c>
      <c r="M58" s="2135"/>
      <c r="N58" s="2135"/>
      <c r="O58" s="2135"/>
      <c r="P58" s="2135"/>
      <c r="Q58" s="2135"/>
      <c r="R58" s="2135"/>
      <c r="S58" s="2135"/>
      <c r="T58" s="2135"/>
      <c r="U58" s="2135"/>
      <c r="V58" s="2135"/>
      <c r="W58" s="2147"/>
      <c r="X58" s="2148"/>
    </row>
    <row r="59" spans="1:24" s="1719" customFormat="1" ht="11.25" customHeight="1">
      <c r="A59" s="1720"/>
      <c r="B59" s="1721"/>
      <c r="C59" s="2141"/>
      <c r="D59" s="2145"/>
      <c r="E59" s="1717"/>
      <c r="F59" s="1717"/>
      <c r="G59" s="1717"/>
      <c r="H59" s="1717"/>
      <c r="I59" s="1717"/>
      <c r="J59" s="1717"/>
      <c r="K59" s="1717"/>
      <c r="L59" s="1717"/>
      <c r="M59" s="1717"/>
      <c r="N59" s="1717"/>
      <c r="O59" s="1717"/>
      <c r="P59" s="1717"/>
      <c r="Q59" s="1717"/>
      <c r="R59" s="1717"/>
      <c r="S59" s="1717"/>
      <c r="T59" s="1717"/>
      <c r="U59" s="1717"/>
      <c r="V59" s="1717"/>
      <c r="W59" s="1718"/>
    </row>
    <row r="60" spans="1:24" s="1719" customFormat="1" ht="12.75">
      <c r="A60" s="521" t="s">
        <v>1085</v>
      </c>
      <c r="B60" s="522"/>
      <c r="C60" s="2141"/>
      <c r="D60" s="2145"/>
      <c r="E60" s="1717"/>
      <c r="F60" s="1717"/>
      <c r="G60" s="1717"/>
      <c r="H60" s="1717"/>
      <c r="I60" s="1717"/>
      <c r="J60" s="1717"/>
      <c r="K60" s="1717"/>
      <c r="L60" s="1717"/>
      <c r="M60" s="1717"/>
      <c r="N60" s="1717"/>
      <c r="O60" s="1717"/>
      <c r="P60" s="1717"/>
      <c r="Q60" s="1717"/>
      <c r="R60" s="1717"/>
      <c r="S60" s="1717"/>
      <c r="T60" s="1717"/>
      <c r="U60" s="1717"/>
      <c r="V60" s="1717"/>
      <c r="W60" s="1718"/>
    </row>
    <row r="61" spans="1:24" s="1719" customFormat="1" ht="25.5">
      <c r="A61" s="1727" t="s">
        <v>1011</v>
      </c>
      <c r="B61" s="1723" t="s">
        <v>1245</v>
      </c>
      <c r="C61" s="2045">
        <f>SUM(D61:W61)</f>
        <v>67495</v>
      </c>
      <c r="D61" s="2142">
        <v>34836</v>
      </c>
      <c r="E61" s="2135">
        <v>16189</v>
      </c>
      <c r="F61" s="2134">
        <v>16021</v>
      </c>
      <c r="G61" s="2135"/>
      <c r="H61" s="2134"/>
      <c r="I61" s="2135"/>
      <c r="J61" s="2134">
        <v>343</v>
      </c>
      <c r="K61" s="2134"/>
      <c r="L61" s="2134">
        <v>106</v>
      </c>
      <c r="M61" s="2135"/>
      <c r="N61" s="2135"/>
      <c r="O61" s="2135"/>
      <c r="P61" s="2135"/>
      <c r="Q61" s="2135"/>
      <c r="R61" s="2135"/>
      <c r="S61" s="2135"/>
      <c r="T61" s="2135"/>
      <c r="U61" s="2135"/>
      <c r="V61" s="2135"/>
      <c r="W61" s="2261"/>
    </row>
    <row r="62" spans="1:24" s="1719" customFormat="1" ht="12.75">
      <c r="A62" s="1724" t="s">
        <v>771</v>
      </c>
      <c r="B62" s="1725" t="s">
        <v>1246</v>
      </c>
      <c r="C62" s="2046">
        <f>SUM(D62:W62)</f>
        <v>67495</v>
      </c>
      <c r="D62" s="2142">
        <v>34836</v>
      </c>
      <c r="E62" s="2135">
        <v>16189</v>
      </c>
      <c r="F62" s="2134">
        <v>16021</v>
      </c>
      <c r="G62" s="2135"/>
      <c r="H62" s="2134"/>
      <c r="I62" s="2135"/>
      <c r="J62" s="2134">
        <v>343</v>
      </c>
      <c r="K62" s="2134"/>
      <c r="L62" s="2134">
        <v>106</v>
      </c>
      <c r="M62" s="2135"/>
      <c r="N62" s="2135"/>
      <c r="O62" s="2135"/>
      <c r="P62" s="2135"/>
      <c r="Q62" s="2135"/>
      <c r="R62" s="2135"/>
      <c r="S62" s="2135"/>
      <c r="T62" s="2135"/>
      <c r="U62" s="2135"/>
      <c r="V62" s="2135"/>
      <c r="W62" s="2138"/>
    </row>
    <row r="63" spans="1:24" s="1719" customFormat="1" ht="12.75">
      <c r="A63" s="1724" t="s">
        <v>1059</v>
      </c>
      <c r="B63" s="1725" t="s">
        <v>1061</v>
      </c>
      <c r="C63" s="2046">
        <f>SUM(D63:W63)</f>
        <v>67495</v>
      </c>
      <c r="D63" s="2142">
        <v>34836</v>
      </c>
      <c r="E63" s="2135">
        <v>16189</v>
      </c>
      <c r="F63" s="2134">
        <v>16021</v>
      </c>
      <c r="G63" s="2135"/>
      <c r="H63" s="2134"/>
      <c r="I63" s="2135"/>
      <c r="J63" s="2134">
        <v>343</v>
      </c>
      <c r="K63" s="2134"/>
      <c r="L63" s="2134">
        <v>106</v>
      </c>
      <c r="M63" s="2135"/>
      <c r="N63" s="2135"/>
      <c r="O63" s="2135"/>
      <c r="P63" s="2135"/>
      <c r="Q63" s="2135"/>
      <c r="R63" s="2135"/>
      <c r="S63" s="2135"/>
      <c r="T63" s="2135"/>
      <c r="U63" s="2135"/>
      <c r="V63" s="2135"/>
      <c r="W63" s="2138"/>
    </row>
    <row r="64" spans="1:24" s="1719" customFormat="1" ht="12.75">
      <c r="A64" s="1724" t="s">
        <v>772</v>
      </c>
      <c r="B64" s="1725" t="s">
        <v>1247</v>
      </c>
      <c r="C64" s="2046">
        <f>SUM(D64:W64)</f>
        <v>51474</v>
      </c>
      <c r="D64" s="2142">
        <v>34836</v>
      </c>
      <c r="E64" s="2135">
        <v>16189</v>
      </c>
      <c r="F64" s="2134"/>
      <c r="G64" s="2135"/>
      <c r="H64" s="2134"/>
      <c r="I64" s="2135"/>
      <c r="J64" s="2134">
        <v>343</v>
      </c>
      <c r="K64" s="2134"/>
      <c r="L64" s="2134">
        <v>106</v>
      </c>
      <c r="M64" s="2135"/>
      <c r="N64" s="2135"/>
      <c r="O64" s="2135"/>
      <c r="P64" s="2135"/>
      <c r="Q64" s="2135"/>
      <c r="R64" s="2135"/>
      <c r="S64" s="2135"/>
      <c r="T64" s="2135"/>
      <c r="U64" s="2135"/>
      <c r="V64" s="2135"/>
      <c r="W64" s="2138"/>
    </row>
    <row r="65" spans="1:23" s="1719" customFormat="1" ht="12.75">
      <c r="A65" s="1720"/>
      <c r="B65" s="1721"/>
      <c r="C65" s="2141"/>
      <c r="D65" s="2145"/>
      <c r="E65" s="1717"/>
      <c r="F65" s="1717"/>
      <c r="G65" s="1717"/>
      <c r="H65" s="1717"/>
      <c r="I65" s="1717"/>
      <c r="J65" s="1717"/>
      <c r="K65" s="1717"/>
      <c r="L65" s="1717"/>
      <c r="M65" s="1717"/>
      <c r="N65" s="1717"/>
      <c r="O65" s="1717"/>
      <c r="P65" s="1717"/>
      <c r="Q65" s="1717"/>
      <c r="R65" s="1717"/>
      <c r="S65" s="1717"/>
      <c r="T65" s="1717"/>
      <c r="U65" s="1717"/>
      <c r="V65" s="1717"/>
      <c r="W65" s="1718"/>
    </row>
    <row r="66" spans="1:23" s="1719" customFormat="1" ht="12.75">
      <c r="A66" s="521" t="s">
        <v>1230</v>
      </c>
      <c r="B66" s="522"/>
      <c r="C66" s="2141"/>
      <c r="D66" s="2145"/>
      <c r="E66" s="1717"/>
      <c r="F66" s="1717"/>
      <c r="G66" s="1717"/>
      <c r="H66" s="1717"/>
      <c r="I66" s="1717"/>
      <c r="J66" s="1717"/>
      <c r="K66" s="1717"/>
      <c r="L66" s="1717"/>
      <c r="M66" s="1717"/>
      <c r="N66" s="1717"/>
      <c r="O66" s="1717"/>
      <c r="P66" s="1717"/>
      <c r="Q66" s="1717"/>
      <c r="R66" s="1717"/>
      <c r="S66" s="1717"/>
      <c r="T66" s="1717"/>
      <c r="U66" s="1717"/>
      <c r="V66" s="1717"/>
      <c r="W66" s="1718"/>
    </row>
    <row r="67" spans="1:23" s="1719" customFormat="1" ht="25.5">
      <c r="A67" s="1727" t="s">
        <v>1011</v>
      </c>
      <c r="B67" s="1723" t="s">
        <v>1251</v>
      </c>
      <c r="C67" s="2045">
        <f>SUM(D67:W67)</f>
        <v>166098</v>
      </c>
      <c r="D67" s="2142">
        <v>78571</v>
      </c>
      <c r="E67" s="2135">
        <v>41219</v>
      </c>
      <c r="F67" s="2134">
        <v>44983</v>
      </c>
      <c r="G67" s="2135"/>
      <c r="H67" s="2134"/>
      <c r="I67" s="2135"/>
      <c r="J67" s="2134">
        <v>1028</v>
      </c>
      <c r="K67" s="2134"/>
      <c r="L67" s="2134">
        <v>297</v>
      </c>
      <c r="M67" s="2135"/>
      <c r="N67" s="2135"/>
      <c r="O67" s="2135"/>
      <c r="P67" s="2135"/>
      <c r="Q67" s="2135"/>
      <c r="R67" s="2135"/>
      <c r="S67" s="2135"/>
      <c r="T67" s="2135"/>
      <c r="U67" s="2135"/>
      <c r="V67" s="2135"/>
      <c r="W67" s="2261"/>
    </row>
    <row r="68" spans="1:23" s="1719" customFormat="1" ht="12.75">
      <c r="A68" s="1722" t="s">
        <v>771</v>
      </c>
      <c r="B68" s="1723" t="s">
        <v>1252</v>
      </c>
      <c r="C68" s="2046">
        <f>SUM(D68:W68)</f>
        <v>166098</v>
      </c>
      <c r="D68" s="2142">
        <v>78571</v>
      </c>
      <c r="E68" s="2135">
        <v>41219</v>
      </c>
      <c r="F68" s="2134">
        <v>44983</v>
      </c>
      <c r="G68" s="2135"/>
      <c r="H68" s="2134"/>
      <c r="I68" s="2135"/>
      <c r="J68" s="2134">
        <v>1028</v>
      </c>
      <c r="K68" s="2134"/>
      <c r="L68" s="2134">
        <v>297</v>
      </c>
      <c r="M68" s="2135"/>
      <c r="N68" s="2135"/>
      <c r="O68" s="2135"/>
      <c r="P68" s="2135"/>
      <c r="Q68" s="2135"/>
      <c r="R68" s="2135"/>
      <c r="S68" s="2135"/>
      <c r="T68" s="2135"/>
      <c r="U68" s="2135"/>
      <c r="V68" s="2135"/>
      <c r="W68" s="2138"/>
    </row>
    <row r="69" spans="1:23" s="1719" customFormat="1" ht="12.75">
      <c r="A69" s="1722" t="s">
        <v>1059</v>
      </c>
      <c r="B69" s="1723" t="s">
        <v>1062</v>
      </c>
      <c r="C69" s="2046">
        <f>SUM(D69:W69)</f>
        <v>166098</v>
      </c>
      <c r="D69" s="2142">
        <v>78571</v>
      </c>
      <c r="E69" s="2135">
        <v>41219</v>
      </c>
      <c r="F69" s="2134">
        <v>44983</v>
      </c>
      <c r="G69" s="2135"/>
      <c r="H69" s="2134"/>
      <c r="I69" s="2135"/>
      <c r="J69" s="2134">
        <v>1028</v>
      </c>
      <c r="K69" s="2134"/>
      <c r="L69" s="2134">
        <v>297</v>
      </c>
      <c r="M69" s="2135"/>
      <c r="N69" s="2135"/>
      <c r="O69" s="2135"/>
      <c r="P69" s="2135"/>
      <c r="Q69" s="2135"/>
      <c r="R69" s="2135"/>
      <c r="S69" s="2135"/>
      <c r="T69" s="2135"/>
      <c r="U69" s="2135"/>
      <c r="V69" s="2135"/>
      <c r="W69" s="2138"/>
    </row>
    <row r="70" spans="1:23" s="1719" customFormat="1" ht="13.5" thickBot="1">
      <c r="A70" s="1728" t="s">
        <v>772</v>
      </c>
      <c r="B70" s="1729" t="s">
        <v>1253</v>
      </c>
      <c r="C70" s="2047">
        <f>SUM(D70:W70)</f>
        <v>121115</v>
      </c>
      <c r="D70" s="2142">
        <v>78571</v>
      </c>
      <c r="E70" s="2135">
        <v>41219</v>
      </c>
      <c r="F70" s="2134"/>
      <c r="G70" s="2135"/>
      <c r="H70" s="2134"/>
      <c r="I70" s="2135"/>
      <c r="J70" s="2134">
        <v>1028</v>
      </c>
      <c r="K70" s="2134"/>
      <c r="L70" s="2134">
        <v>297</v>
      </c>
      <c r="M70" s="2135"/>
      <c r="N70" s="2135"/>
      <c r="O70" s="2135"/>
      <c r="P70" s="2135"/>
      <c r="Q70" s="2135"/>
      <c r="R70" s="2135"/>
      <c r="S70" s="2135"/>
      <c r="T70" s="2135"/>
      <c r="U70" s="2135"/>
      <c r="V70" s="2135"/>
      <c r="W70" s="2139"/>
    </row>
  </sheetData>
  <mergeCells count="17">
    <mergeCell ref="A19:B19"/>
    <mergeCell ref="A20:B20"/>
    <mergeCell ref="A31:B31"/>
    <mergeCell ref="A52:B52"/>
    <mergeCell ref="A35:B35"/>
    <mergeCell ref="A24:B24"/>
    <mergeCell ref="A25:B25"/>
    <mergeCell ref="A26:B26"/>
    <mergeCell ref="A27:B27"/>
    <mergeCell ref="A17:B17"/>
    <mergeCell ref="A18:B18"/>
    <mergeCell ref="A1:F1"/>
    <mergeCell ref="A2:E2"/>
    <mergeCell ref="A3:E3"/>
    <mergeCell ref="A4:E4"/>
    <mergeCell ref="A14:B14"/>
    <mergeCell ref="A15:B15"/>
  </mergeCells>
  <phoneticPr fontId="0" type="noConversion"/>
  <pageMargins left="0.39370078740157483" right="0.39370078740157483" top="0.39370078740157483" bottom="0.39370078740157483" header="0.51181102362204722" footer="0.51181102362204722"/>
  <pageSetup scale="55" orientation="landscape"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sheetPr codeName="Sheet4" enableFormatConditionsCalculation="0">
    <tabColor indexed="42"/>
  </sheetPr>
  <dimension ref="A1:BT184"/>
  <sheetViews>
    <sheetView topLeftCell="A139" zoomScaleNormal="100" workbookViewId="0">
      <pane xSplit="4" topLeftCell="E1" activePane="topRight" state="frozenSplit"/>
      <selection activeCell="A2" sqref="A2"/>
      <selection pane="topRight" activeCell="AB158" sqref="AB158"/>
    </sheetView>
  </sheetViews>
  <sheetFormatPr defaultRowHeight="11.25"/>
  <cols>
    <col min="1" max="1" width="9.140625" style="55"/>
    <col min="2" max="2" width="32.7109375" style="13" customWidth="1"/>
    <col min="3" max="3" width="16.7109375" style="550" customWidth="1"/>
    <col min="4" max="4" width="15.85546875" style="532" customWidth="1"/>
    <col min="5" max="7" width="15.7109375" style="533" customWidth="1"/>
    <col min="8" max="10" width="15.7109375" style="533" hidden="1" customWidth="1"/>
    <col min="11" max="11" width="15.7109375" style="533" customWidth="1"/>
    <col min="12" max="12" width="15.7109375" style="533" hidden="1" customWidth="1"/>
    <col min="13" max="13" width="15.7109375" style="533" customWidth="1"/>
    <col min="14" max="24" width="15.7109375" style="533" hidden="1" customWidth="1"/>
    <col min="25" max="27" width="9.140625" style="13"/>
    <col min="28" max="28" width="32.7109375" style="13" customWidth="1"/>
    <col min="29" max="31" width="15.7109375" style="13" customWidth="1"/>
    <col min="32" max="34" width="15.7109375" style="13" hidden="1" customWidth="1"/>
    <col min="35" max="35" width="15.7109375" style="13" customWidth="1"/>
    <col min="36" max="36" width="15.7109375" style="13" hidden="1" customWidth="1"/>
    <col min="37" max="37" width="15.7109375" style="13" customWidth="1"/>
    <col min="38" max="48" width="15.7109375" style="13" hidden="1" customWidth="1"/>
    <col min="49" max="51" width="9.140625" style="13"/>
    <col min="52" max="52" width="32.7109375" style="13" customWidth="1"/>
    <col min="53" max="55" width="15.7109375" style="13" customWidth="1"/>
    <col min="56" max="56" width="15.7109375" style="13" hidden="1" customWidth="1"/>
    <col min="57" max="72" width="15.7109375" style="13" customWidth="1"/>
    <col min="73" max="16384" width="9.140625" style="13"/>
  </cols>
  <sheetData>
    <row r="1" spans="1:24" ht="63" customHeight="1">
      <c r="A1" s="2407"/>
      <c r="B1" s="2407"/>
      <c r="C1" s="2407"/>
      <c r="D1" s="2407"/>
      <c r="E1" s="2407"/>
      <c r="F1" s="2407"/>
      <c r="G1" s="13"/>
      <c r="H1" s="13"/>
      <c r="I1" s="13"/>
      <c r="J1" s="13"/>
      <c r="K1" s="13"/>
      <c r="L1" s="13"/>
      <c r="M1" s="13"/>
      <c r="N1" s="13"/>
      <c r="O1" s="13"/>
      <c r="P1" s="13"/>
      <c r="Q1" s="13"/>
      <c r="R1" s="13"/>
      <c r="S1" s="13"/>
      <c r="T1" s="13"/>
      <c r="U1" s="13"/>
      <c r="V1" s="13"/>
      <c r="W1" s="13"/>
      <c r="X1" s="13"/>
    </row>
    <row r="2" spans="1:24" ht="47.25" customHeight="1">
      <c r="A2" s="2448"/>
      <c r="B2" s="2448"/>
      <c r="C2" s="2448"/>
      <c r="D2" s="2448"/>
      <c r="E2" s="2448"/>
      <c r="F2" s="13"/>
      <c r="G2" s="13"/>
      <c r="H2" s="13"/>
      <c r="I2" s="13"/>
      <c r="J2" s="13"/>
      <c r="K2" s="13"/>
      <c r="L2" s="13"/>
      <c r="M2" s="13"/>
      <c r="N2" s="13"/>
      <c r="O2" s="13"/>
      <c r="P2" s="13"/>
      <c r="Q2" s="13"/>
      <c r="R2" s="13"/>
      <c r="S2" s="13"/>
      <c r="T2" s="13"/>
      <c r="U2" s="13"/>
      <c r="V2" s="13"/>
      <c r="W2" s="13"/>
      <c r="X2" s="13"/>
    </row>
    <row r="3" spans="1:24" ht="42.75" customHeight="1">
      <c r="A3" s="2449"/>
      <c r="B3" s="2449"/>
      <c r="C3" s="2449"/>
      <c r="D3" s="2449"/>
      <c r="E3" s="2449"/>
      <c r="F3" s="13"/>
      <c r="G3" s="14"/>
      <c r="H3" s="13"/>
      <c r="I3" s="13"/>
      <c r="J3" s="13"/>
      <c r="K3" s="13"/>
      <c r="L3" s="13"/>
      <c r="M3" s="13"/>
      <c r="N3" s="13"/>
      <c r="O3" s="13"/>
      <c r="P3" s="13"/>
      <c r="Q3" s="13"/>
      <c r="R3" s="13"/>
      <c r="S3" s="13"/>
      <c r="T3" s="13"/>
      <c r="U3" s="13"/>
      <c r="V3" s="13"/>
      <c r="W3" s="13"/>
      <c r="X3" s="13"/>
    </row>
    <row r="4" spans="1:24" ht="18">
      <c r="A4" s="2450" t="str">
        <f>'I1 Intro'!C11</f>
        <v>EB-2013-0130</v>
      </c>
      <c r="B4" s="2450"/>
      <c r="C4" s="2450"/>
      <c r="D4" s="2450"/>
      <c r="E4" s="2450"/>
      <c r="F4" s="13"/>
      <c r="G4" s="13"/>
      <c r="H4" s="13"/>
      <c r="I4" s="13"/>
      <c r="J4" s="13"/>
      <c r="K4" s="13"/>
      <c r="L4" s="13"/>
      <c r="M4" s="13"/>
      <c r="N4" s="13"/>
      <c r="O4" s="13"/>
      <c r="P4" s="13"/>
      <c r="Q4" s="13"/>
      <c r="R4" s="13"/>
      <c r="S4" s="13"/>
      <c r="T4" s="13"/>
      <c r="U4" s="13"/>
      <c r="V4" s="13"/>
      <c r="W4" s="13"/>
      <c r="X4" s="13"/>
    </row>
    <row r="5" spans="1:24" ht="21" customHeight="1">
      <c r="A5" s="323" t="str">
        <f>"Sheet I9 Direct Allocation Worksheet  - "&amp;  'I2 LDC class'!$C$17</f>
        <v>Sheet I9 Direct Allocation Worksheet  - Fort Frances Power Corporation</v>
      </c>
      <c r="B5" s="324"/>
      <c r="C5" s="547"/>
      <c r="D5" s="547"/>
      <c r="E5" s="325"/>
      <c r="F5" s="13"/>
      <c r="G5" s="13"/>
      <c r="H5" s="13"/>
      <c r="I5" s="13"/>
      <c r="J5" s="13"/>
      <c r="K5" s="13"/>
      <c r="L5" s="13"/>
      <c r="M5" s="13"/>
      <c r="N5" s="13"/>
      <c r="O5" s="13"/>
      <c r="P5" s="13"/>
      <c r="Q5" s="13"/>
      <c r="R5" s="13"/>
      <c r="S5" s="13"/>
      <c r="T5" s="13"/>
      <c r="U5" s="13"/>
      <c r="V5" s="13"/>
      <c r="W5" s="13"/>
      <c r="X5" s="13"/>
    </row>
    <row r="6" spans="1:24" ht="6" customHeight="1">
      <c r="A6" s="16"/>
      <c r="B6" s="16"/>
      <c r="C6" s="548"/>
      <c r="D6" s="548"/>
      <c r="E6" s="16"/>
      <c r="F6" s="16"/>
      <c r="G6" s="16"/>
      <c r="H6" s="16"/>
      <c r="I6" s="16"/>
      <c r="J6" s="16"/>
      <c r="K6" s="16"/>
      <c r="L6" s="16"/>
      <c r="M6" s="16"/>
      <c r="N6" s="16"/>
      <c r="O6" s="16"/>
      <c r="P6" s="13"/>
      <c r="Q6" s="13"/>
      <c r="R6" s="13"/>
      <c r="S6" s="13"/>
      <c r="T6" s="13"/>
      <c r="U6" s="13"/>
      <c r="V6" s="13"/>
      <c r="W6" s="13"/>
      <c r="X6" s="13"/>
    </row>
    <row r="7" spans="1:24" ht="12.75">
      <c r="C7" s="549"/>
    </row>
    <row r="13" spans="1:24" ht="1.5" customHeight="1"/>
    <row r="14" spans="1:24" ht="1.5" customHeight="1"/>
    <row r="15" spans="1:24" ht="1.5" customHeight="1"/>
    <row r="16" spans="1:24" ht="1.5" customHeight="1"/>
    <row r="17" spans="1:72" ht="1.5" customHeight="1"/>
    <row r="19" spans="1:72" s="500" customFormat="1" ht="19.5" customHeight="1">
      <c r="A19" s="501"/>
      <c r="B19" s="501"/>
      <c r="E19" s="518">
        <v>1</v>
      </c>
      <c r="F19" s="518">
        <v>2</v>
      </c>
      <c r="G19" s="518">
        <v>3</v>
      </c>
      <c r="H19" s="518">
        <v>4</v>
      </c>
      <c r="I19" s="518">
        <v>5</v>
      </c>
      <c r="J19" s="518">
        <v>6</v>
      </c>
      <c r="K19" s="518">
        <v>7</v>
      </c>
      <c r="L19" s="518">
        <v>8</v>
      </c>
      <c r="M19" s="518">
        <v>9</v>
      </c>
      <c r="N19" s="518">
        <v>10</v>
      </c>
      <c r="O19" s="518">
        <v>11</v>
      </c>
      <c r="P19" s="518">
        <v>12</v>
      </c>
      <c r="Q19" s="518">
        <v>13</v>
      </c>
      <c r="R19" s="518">
        <v>14</v>
      </c>
      <c r="S19" s="518">
        <v>15</v>
      </c>
      <c r="T19" s="518">
        <v>16</v>
      </c>
      <c r="U19" s="518">
        <v>17</v>
      </c>
      <c r="V19" s="518">
        <v>18</v>
      </c>
      <c r="W19" s="518">
        <v>19</v>
      </c>
      <c r="X19" s="518">
        <v>20</v>
      </c>
      <c r="AA19" s="2207" t="s">
        <v>1621</v>
      </c>
      <c r="AY19" s="2207" t="s">
        <v>1622</v>
      </c>
    </row>
    <row r="20" spans="1:72" s="1733" customFormat="1" ht="51.75" customHeight="1">
      <c r="A20" s="1730" t="str">
        <f>'I3 TB Data'!A19:B19</f>
        <v>USoA Account #</v>
      </c>
      <c r="B20" s="1730" t="str">
        <f>'I3 TB Data'!B19:D19</f>
        <v>Accounts</v>
      </c>
      <c r="C20" s="1731" t="str">
        <f>'I3 TB Data'!G19</f>
        <v>Direct Allocation</v>
      </c>
      <c r="D20" s="1730" t="s">
        <v>920</v>
      </c>
      <c r="E20" s="1732" t="str">
        <f>'O4 Summary by Class &amp; Accounts'!E18</f>
        <v>Residential</v>
      </c>
      <c r="F20" s="1732" t="str">
        <f>'O4 Summary by Class &amp; Accounts'!F18</f>
        <v>General Service Less Than 50 kW</v>
      </c>
      <c r="G20" s="1732" t="str">
        <f>'O4 Summary by Class &amp; Accounts'!G18</f>
        <v>General Service 50 to 4,999 kW</v>
      </c>
      <c r="H20" s="1732" t="str">
        <f>'O4 Summary by Class &amp; Accounts'!H18</f>
        <v>GS&gt; 50-TOU</v>
      </c>
      <c r="I20" s="1732" t="str">
        <f>'O4 Summary by Class &amp; Accounts'!I18</f>
        <v>GS &gt;50-Intermediate</v>
      </c>
      <c r="J20" s="1732" t="str">
        <f>'O4 Summary by Class &amp; Accounts'!J18</f>
        <v>Large Use &gt;5MW</v>
      </c>
      <c r="K20" s="1732" t="str">
        <f>'O4 Summary by Class &amp; Accounts'!K18</f>
        <v>Street Lighting</v>
      </c>
      <c r="L20" s="1732" t="str">
        <f>'O4 Summary by Class &amp; Accounts'!L18</f>
        <v>Sentinel</v>
      </c>
      <c r="M20" s="1732" t="str">
        <f>'O4 Summary by Class &amp; Accounts'!M18</f>
        <v>Unmetered Scattered Load</v>
      </c>
      <c r="N20" s="1732" t="str">
        <f>'O4 Summary by Class &amp; Accounts'!N18</f>
        <v>Embedded Distributor</v>
      </c>
      <c r="O20" s="1732" t="str">
        <f>'O4 Summary by Class &amp; Accounts'!O18</f>
        <v>Back-up/Standby Power</v>
      </c>
      <c r="P20" s="1732" t="str">
        <f>'O4 Summary by Class &amp; Accounts'!P18</f>
        <v>Rate Class 1</v>
      </c>
      <c r="Q20" s="1732" t="str">
        <f>'O4 Summary by Class &amp; Accounts'!Q18</f>
        <v>Rate class 2</v>
      </c>
      <c r="R20" s="1732" t="str">
        <f>'O4 Summary by Class &amp; Accounts'!R18</f>
        <v>Rate class 3</v>
      </c>
      <c r="S20" s="1732" t="str">
        <f>'O4 Summary by Class &amp; Accounts'!S18</f>
        <v>Rate class 4</v>
      </c>
      <c r="T20" s="1732" t="str">
        <f>'O4 Summary by Class &amp; Accounts'!T18</f>
        <v>Rate class 5</v>
      </c>
      <c r="U20" s="1732" t="str">
        <f>'O4 Summary by Class &amp; Accounts'!U18</f>
        <v>Rate class 6</v>
      </c>
      <c r="V20" s="1732" t="str">
        <f>'O4 Summary by Class &amp; Accounts'!V18</f>
        <v>Rate class 7</v>
      </c>
      <c r="W20" s="1732" t="str">
        <f>'O4 Summary by Class &amp; Accounts'!W18</f>
        <v>Rate class 8</v>
      </c>
      <c r="X20" s="1732" t="str">
        <f>'O4 Summary by Class &amp; Accounts'!X18</f>
        <v>Rate class 9</v>
      </c>
      <c r="AA20" s="1730" t="str">
        <f>A20</f>
        <v>USoA Account #</v>
      </c>
      <c r="AB20" s="1730" t="str">
        <f>B20</f>
        <v>Accounts</v>
      </c>
      <c r="AC20" s="1730" t="str">
        <f t="shared" ref="AC20:AV20" si="0">E20</f>
        <v>Residential</v>
      </c>
      <c r="AD20" s="1730" t="str">
        <f t="shared" si="0"/>
        <v>General Service Less Than 50 kW</v>
      </c>
      <c r="AE20" s="1730" t="str">
        <f t="shared" si="0"/>
        <v>General Service 50 to 4,999 kW</v>
      </c>
      <c r="AF20" s="1730" t="str">
        <f t="shared" si="0"/>
        <v>GS&gt; 50-TOU</v>
      </c>
      <c r="AG20" s="1730" t="str">
        <f t="shared" si="0"/>
        <v>GS &gt;50-Intermediate</v>
      </c>
      <c r="AH20" s="1730" t="str">
        <f t="shared" si="0"/>
        <v>Large Use &gt;5MW</v>
      </c>
      <c r="AI20" s="1730" t="str">
        <f t="shared" si="0"/>
        <v>Street Lighting</v>
      </c>
      <c r="AJ20" s="1730" t="str">
        <f t="shared" si="0"/>
        <v>Sentinel</v>
      </c>
      <c r="AK20" s="1730" t="str">
        <f t="shared" si="0"/>
        <v>Unmetered Scattered Load</v>
      </c>
      <c r="AL20" s="1730" t="str">
        <f t="shared" si="0"/>
        <v>Embedded Distributor</v>
      </c>
      <c r="AM20" s="1730" t="str">
        <f t="shared" si="0"/>
        <v>Back-up/Standby Power</v>
      </c>
      <c r="AN20" s="1730" t="str">
        <f t="shared" si="0"/>
        <v>Rate Class 1</v>
      </c>
      <c r="AO20" s="1730" t="str">
        <f t="shared" si="0"/>
        <v>Rate class 2</v>
      </c>
      <c r="AP20" s="1730" t="str">
        <f t="shared" si="0"/>
        <v>Rate class 3</v>
      </c>
      <c r="AQ20" s="1730" t="str">
        <f t="shared" si="0"/>
        <v>Rate class 4</v>
      </c>
      <c r="AR20" s="1730" t="str">
        <f t="shared" si="0"/>
        <v>Rate class 5</v>
      </c>
      <c r="AS20" s="1730" t="str">
        <f t="shared" si="0"/>
        <v>Rate class 6</v>
      </c>
      <c r="AT20" s="1730" t="str">
        <f t="shared" si="0"/>
        <v>Rate class 7</v>
      </c>
      <c r="AU20" s="1730" t="str">
        <f t="shared" si="0"/>
        <v>Rate class 8</v>
      </c>
      <c r="AV20" s="1730" t="str">
        <f t="shared" si="0"/>
        <v>Rate class 9</v>
      </c>
      <c r="AY20" s="1730" t="str">
        <f t="shared" ref="AY20:BT20" si="1">AA20</f>
        <v>USoA Account #</v>
      </c>
      <c r="AZ20" s="1730" t="str">
        <f t="shared" si="1"/>
        <v>Accounts</v>
      </c>
      <c r="BA20" s="1730" t="str">
        <f t="shared" si="1"/>
        <v>Residential</v>
      </c>
      <c r="BB20" s="1730" t="str">
        <f t="shared" si="1"/>
        <v>General Service Less Than 50 kW</v>
      </c>
      <c r="BC20" s="1730" t="str">
        <f t="shared" si="1"/>
        <v>General Service 50 to 4,999 kW</v>
      </c>
      <c r="BD20" s="1730" t="str">
        <f t="shared" si="1"/>
        <v>GS&gt; 50-TOU</v>
      </c>
      <c r="BE20" s="1730" t="str">
        <f t="shared" si="1"/>
        <v>GS &gt;50-Intermediate</v>
      </c>
      <c r="BF20" s="1730" t="str">
        <f t="shared" si="1"/>
        <v>Large Use &gt;5MW</v>
      </c>
      <c r="BG20" s="1730" t="str">
        <f t="shared" si="1"/>
        <v>Street Lighting</v>
      </c>
      <c r="BH20" s="1730" t="str">
        <f t="shared" si="1"/>
        <v>Sentinel</v>
      </c>
      <c r="BI20" s="1730" t="str">
        <f t="shared" si="1"/>
        <v>Unmetered Scattered Load</v>
      </c>
      <c r="BJ20" s="1730" t="str">
        <f t="shared" si="1"/>
        <v>Embedded Distributor</v>
      </c>
      <c r="BK20" s="1730" t="str">
        <f t="shared" si="1"/>
        <v>Back-up/Standby Power</v>
      </c>
      <c r="BL20" s="1730" t="str">
        <f t="shared" si="1"/>
        <v>Rate Class 1</v>
      </c>
      <c r="BM20" s="1730" t="str">
        <f t="shared" si="1"/>
        <v>Rate class 2</v>
      </c>
      <c r="BN20" s="1730" t="str">
        <f t="shared" si="1"/>
        <v>Rate class 3</v>
      </c>
      <c r="BO20" s="1730" t="str">
        <f t="shared" si="1"/>
        <v>Rate class 4</v>
      </c>
      <c r="BP20" s="1730" t="str">
        <f t="shared" si="1"/>
        <v>Rate class 5</v>
      </c>
      <c r="BQ20" s="1730" t="str">
        <f t="shared" si="1"/>
        <v>Rate class 6</v>
      </c>
      <c r="BR20" s="1730" t="str">
        <f t="shared" si="1"/>
        <v>Rate class 7</v>
      </c>
      <c r="BS20" s="1730" t="str">
        <f t="shared" si="1"/>
        <v>Rate class 8</v>
      </c>
      <c r="BT20" s="1730" t="str">
        <f t="shared" si="1"/>
        <v>Rate class 9</v>
      </c>
    </row>
    <row r="21" spans="1:72" s="421" customFormat="1" ht="29.25" customHeight="1">
      <c r="A21" s="2507"/>
      <c r="B21" s="2507"/>
      <c r="C21" s="2507"/>
      <c r="D21" s="2507"/>
      <c r="E21" s="2507"/>
      <c r="F21" s="534"/>
      <c r="G21" s="534"/>
      <c r="H21" s="534"/>
      <c r="I21" s="534"/>
      <c r="J21" s="534"/>
      <c r="K21" s="534"/>
      <c r="L21" s="534"/>
      <c r="M21" s="534"/>
      <c r="N21" s="534"/>
      <c r="O21" s="534"/>
      <c r="P21" s="534"/>
      <c r="Q21" s="534"/>
      <c r="R21" s="534"/>
      <c r="S21" s="534"/>
      <c r="T21" s="534"/>
      <c r="U21" s="534"/>
      <c r="V21" s="534"/>
      <c r="W21" s="534"/>
      <c r="X21" s="534"/>
    </row>
    <row r="22" spans="1:72" s="421" customFormat="1" ht="41.25" customHeight="1">
      <c r="A22" s="2507"/>
      <c r="B22" s="2507"/>
      <c r="C22" s="2507"/>
      <c r="D22" s="2507"/>
      <c r="E22" s="2507"/>
      <c r="F22" s="534"/>
      <c r="G22" s="534"/>
      <c r="H22" s="534"/>
      <c r="I22" s="534"/>
      <c r="J22" s="534"/>
      <c r="K22" s="534"/>
      <c r="L22" s="534"/>
      <c r="M22" s="534"/>
      <c r="N22" s="534"/>
      <c r="O22" s="534"/>
      <c r="P22" s="534"/>
      <c r="Q22" s="534"/>
      <c r="R22" s="534"/>
      <c r="S22" s="534"/>
      <c r="T22" s="534"/>
      <c r="U22" s="534"/>
      <c r="V22" s="534"/>
      <c r="W22" s="534"/>
      <c r="X22" s="534"/>
    </row>
    <row r="23" spans="1:72" s="1749" customFormat="1" ht="20.25" customHeight="1">
      <c r="A23" s="539">
        <f>'I3 TB Data'!A172:B172</f>
        <v>1995</v>
      </c>
      <c r="B23" s="540" t="str">
        <f>'I3 TB Data'!B172:D172</f>
        <v>Contributions and Grants - Credit</v>
      </c>
      <c r="C23" s="1734">
        <f>'I3 TB Data'!G172</f>
        <v>0</v>
      </c>
      <c r="D23" s="2174" t="str">
        <f>IF(SUM(E23:X23)&lt;&gt;C23,"No","Yes")</f>
        <v>Yes</v>
      </c>
      <c r="E23" s="2149"/>
      <c r="F23" s="2149"/>
      <c r="G23" s="2149"/>
      <c r="H23" s="2149"/>
      <c r="I23" s="2149"/>
      <c r="J23" s="2149"/>
      <c r="K23" s="2149"/>
      <c r="L23" s="2149"/>
      <c r="M23" s="2149"/>
      <c r="N23" s="2149"/>
      <c r="O23" s="2149"/>
      <c r="P23" s="2149"/>
      <c r="Q23" s="2149"/>
      <c r="R23" s="2149"/>
      <c r="S23" s="2149"/>
      <c r="T23" s="2149"/>
      <c r="U23" s="2149"/>
      <c r="V23" s="2149"/>
      <c r="W23" s="2149"/>
      <c r="X23" s="2149"/>
    </row>
    <row r="24" spans="1:72" ht="12.75">
      <c r="A24" s="539"/>
      <c r="B24" s="540"/>
      <c r="C24" s="551"/>
      <c r="D24" s="537"/>
    </row>
    <row r="25" spans="1:72" ht="15.75" customHeight="1">
      <c r="A25" s="2508"/>
      <c r="B25" s="2508"/>
      <c r="C25" s="2508"/>
      <c r="D25" s="2508"/>
      <c r="E25" s="2508"/>
    </row>
    <row r="26" spans="1:72" s="421" customFormat="1" ht="32.25" customHeight="1">
      <c r="A26" s="2508"/>
      <c r="B26" s="2508"/>
      <c r="C26" s="2508"/>
      <c r="D26" s="2508"/>
      <c r="E26" s="2508"/>
      <c r="F26" s="534"/>
      <c r="G26" s="534"/>
      <c r="H26" s="534"/>
      <c r="I26" s="534"/>
      <c r="J26" s="534"/>
      <c r="K26" s="534"/>
      <c r="L26" s="534"/>
      <c r="M26" s="534"/>
      <c r="N26" s="534"/>
      <c r="O26" s="534"/>
      <c r="P26" s="534"/>
      <c r="Q26" s="534"/>
      <c r="R26" s="534"/>
      <c r="S26" s="534"/>
      <c r="T26" s="534"/>
      <c r="U26" s="534"/>
      <c r="V26" s="534"/>
      <c r="W26" s="534"/>
      <c r="X26" s="534"/>
    </row>
    <row r="27" spans="1:72" s="312" customFormat="1" ht="12.75">
      <c r="A27" s="554">
        <f>'I3 TB Data'!A134:B134</f>
        <v>1805</v>
      </c>
      <c r="B27" s="555" t="str">
        <f>'I3 TB Data'!B134</f>
        <v>Land</v>
      </c>
      <c r="C27" s="556">
        <f>'I3 TB Data'!G134</f>
        <v>0</v>
      </c>
      <c r="D27" s="2175" t="str">
        <f t="shared" ref="D27:D57" si="2">IF(SUM(E27:X27)&lt;&gt;C27,"No","Yes")</f>
        <v>Yes</v>
      </c>
      <c r="E27" s="2150"/>
      <c r="F27" s="2150"/>
      <c r="G27" s="2150"/>
      <c r="H27" s="2150"/>
      <c r="I27" s="2150"/>
      <c r="J27" s="2150"/>
      <c r="K27" s="2150"/>
      <c r="L27" s="2150"/>
      <c r="M27" s="2150"/>
      <c r="N27" s="2150"/>
      <c r="O27" s="2150"/>
      <c r="P27" s="2150"/>
      <c r="Q27" s="2150"/>
      <c r="R27" s="2150"/>
      <c r="S27" s="2150"/>
      <c r="T27" s="2150"/>
      <c r="U27" s="2150"/>
      <c r="V27" s="2150"/>
      <c r="W27" s="2150"/>
      <c r="X27" s="2150"/>
      <c r="AA27" s="554">
        <f>A27</f>
        <v>1805</v>
      </c>
      <c r="AB27" s="555" t="str">
        <f>B27</f>
        <v>Land</v>
      </c>
      <c r="AC27" s="2208">
        <f>IF(ISERROR(E27*(1-VLOOKUP($A27, 'E1 Categorization'!$A$32:$E$124, 5,0))), E27*0.5, E27*(1-VLOOKUP($A27, 'E1 Categorization'!$A$32:$E$124, 5,0)))</f>
        <v>0</v>
      </c>
      <c r="AD27" s="2208">
        <f>IF(ISERROR(F27*(1-VLOOKUP($A27, 'E1 Categorization'!$A$32:$E$124, 5,0))), F27*0.5, F27*(1-VLOOKUP($A27, 'E1 Categorization'!$A$32:$E$124, 5,0)))</f>
        <v>0</v>
      </c>
      <c r="AE27" s="2208">
        <f>IF(ISERROR(G27*(1-VLOOKUP($A27, 'E1 Categorization'!$A$32:$E$124, 5,0))), G27*0.5, G27*(1-VLOOKUP($A27, 'E1 Categorization'!$A$32:$E$124, 5,0)))</f>
        <v>0</v>
      </c>
      <c r="AF27" s="2208">
        <f>IF(ISERROR(H27*(1-VLOOKUP($A27, 'E1 Categorization'!$A$32:$E$124, 5,0))), H27*0.5, H27*(1-VLOOKUP($A27, 'E1 Categorization'!$A$32:$E$124, 5,0)))</f>
        <v>0</v>
      </c>
      <c r="AG27" s="2208">
        <f>IF(ISERROR(I27*(1-VLOOKUP($A27, 'E1 Categorization'!$A$32:$E$124, 5,0))), I27*0.5, I27*(1-VLOOKUP($A27, 'E1 Categorization'!$A$32:$E$124, 5,0)))</f>
        <v>0</v>
      </c>
      <c r="AH27" s="2208">
        <f>IF(ISERROR(J27*(1-VLOOKUP($A27, 'E1 Categorization'!$A$32:$E$124, 5,0))), J27*0.5, J27*(1-VLOOKUP($A27, 'E1 Categorization'!$A$32:$E$124, 5,0)))</f>
        <v>0</v>
      </c>
      <c r="AI27" s="2208">
        <f>IF(ISERROR(K27*(1-VLOOKUP($A27, 'E1 Categorization'!$A$32:$E$124, 5,0))), K27*0.5, K27*(1-VLOOKUP($A27, 'E1 Categorization'!$A$32:$E$124, 5,0)))</f>
        <v>0</v>
      </c>
      <c r="AJ27" s="2208">
        <f>IF(ISERROR(L27*(1-VLOOKUP($A27, 'E1 Categorization'!$A$32:$E$124, 5,0))), L27*0.5, L27*(1-VLOOKUP($A27, 'E1 Categorization'!$A$32:$E$124, 5,0)))</f>
        <v>0</v>
      </c>
      <c r="AK27" s="2208">
        <f>IF(ISERROR(M27*(1-VLOOKUP($A27, 'E1 Categorization'!$A$32:$E$124, 5,0))), M27*0.5, M27*(1-VLOOKUP($A27, 'E1 Categorization'!$A$32:$E$124, 5,0)))</f>
        <v>0</v>
      </c>
      <c r="AL27" s="2208">
        <f>IF(ISERROR(N27*(1-VLOOKUP($A27, 'E1 Categorization'!$A$32:$E$124, 5,0))), N27*0.5, N27*(1-VLOOKUP($A27, 'E1 Categorization'!$A$32:$E$124, 5,0)))</f>
        <v>0</v>
      </c>
      <c r="AM27" s="2208">
        <f>IF(ISERROR(O27*(1-VLOOKUP($A27, 'E1 Categorization'!$A$32:$E$124, 5,0))), O27*0.5, O27*(1-VLOOKUP($A27, 'E1 Categorization'!$A$32:$E$124, 5,0)))</f>
        <v>0</v>
      </c>
      <c r="AN27" s="2208">
        <f>IF(ISERROR(P27*(1-VLOOKUP($A27, 'E1 Categorization'!$A$32:$E$124, 5,0))), P27*0.5, P27*(1-VLOOKUP($A27, 'E1 Categorization'!$A$32:$E$124, 5,0)))</f>
        <v>0</v>
      </c>
      <c r="AO27" s="2208">
        <f>IF(ISERROR(Q27*(1-VLOOKUP($A27, 'E1 Categorization'!$A$32:$E$124, 5,0))), Q27*0.5, Q27*(1-VLOOKUP($A27, 'E1 Categorization'!$A$32:$E$124, 5,0)))</f>
        <v>0</v>
      </c>
      <c r="AP27" s="2208">
        <f>IF(ISERROR(R27*(1-VLOOKUP($A27, 'E1 Categorization'!$A$32:$E$124, 5,0))), R27*0.5, R27*(1-VLOOKUP($A27, 'E1 Categorization'!$A$32:$E$124, 5,0)))</f>
        <v>0</v>
      </c>
      <c r="AQ27" s="2208">
        <f>IF(ISERROR(S27*(1-VLOOKUP($A27, 'E1 Categorization'!$A$32:$E$124, 5,0))), S27*0.5, S27*(1-VLOOKUP($A27, 'E1 Categorization'!$A$32:$E$124, 5,0)))</f>
        <v>0</v>
      </c>
      <c r="AR27" s="2208">
        <f>IF(ISERROR(T27*(1-VLOOKUP($A27, 'E1 Categorization'!$A$32:$E$124, 5,0))), T27*0.5, T27*(1-VLOOKUP($A27, 'E1 Categorization'!$A$32:$E$124, 5,0)))</f>
        <v>0</v>
      </c>
      <c r="AS27" s="2208">
        <f>IF(ISERROR(U27*(1-VLOOKUP($A27, 'E1 Categorization'!$A$32:$E$124, 5,0))), U27*0.5, U27*(1-VLOOKUP($A27, 'E1 Categorization'!$A$32:$E$124, 5,0)))</f>
        <v>0</v>
      </c>
      <c r="AT27" s="2208">
        <f>IF(ISERROR(V27*(1-VLOOKUP($A27, 'E1 Categorization'!$A$32:$E$124, 5,0))), V27*0.5, V27*(1-VLOOKUP($A27, 'E1 Categorization'!$A$32:$E$124, 5,0)))</f>
        <v>0</v>
      </c>
      <c r="AU27" s="2208">
        <f>IF(ISERROR(W27*(1-VLOOKUP($A27, 'E1 Categorization'!$A$32:$E$124, 5,0))), W27*0.5, W27*(1-VLOOKUP($A27, 'E1 Categorization'!$A$32:$E$124, 5,0)))</f>
        <v>0</v>
      </c>
      <c r="AV27" s="2208">
        <f>IF(ISERROR(X27*(1-VLOOKUP($A27, 'E1 Categorization'!$A$32:$E$124, 5,0))), X27*0.5, X27*(1-VLOOKUP($A27, 'E1 Categorization'!$A$32:$E$124, 5,0)))</f>
        <v>0</v>
      </c>
      <c r="AW27" s="2209"/>
      <c r="AX27" s="2209"/>
      <c r="AY27" s="554">
        <f>AA27</f>
        <v>1805</v>
      </c>
      <c r="AZ27" s="555" t="str">
        <f>AB27</f>
        <v>Land</v>
      </c>
      <c r="BA27" s="2208">
        <f>IF(ISERROR(E27*(VLOOKUP($A27, 'E1 Categorization'!$A$32:$E$124, 5,0))), E27*0.5, E27*(VLOOKUP($A27, 'E1 Categorization'!$A$32:$E$124, 5,0)))</f>
        <v>0</v>
      </c>
      <c r="BB27" s="2208">
        <f>IF(ISERROR(F27*(VLOOKUP($A27, 'E1 Categorization'!$A$32:$E$124, 5,0))), F27*0.5, F27*(VLOOKUP($A27, 'E1 Categorization'!$A$32:$E$124, 5,0)))</f>
        <v>0</v>
      </c>
      <c r="BC27" s="2208">
        <f>IF(ISERROR(G27*(VLOOKUP($A27, 'E1 Categorization'!$A$32:$E$124, 5,0))), G27*0.5, G27*(VLOOKUP($A27, 'E1 Categorization'!$A$32:$E$124, 5,0)))</f>
        <v>0</v>
      </c>
      <c r="BD27" s="2208">
        <f>IF(ISERROR(H27*(VLOOKUP($A27, 'E1 Categorization'!$A$32:$E$124, 5,0))), H27*0.5, H27*(VLOOKUP($A27, 'E1 Categorization'!$A$32:$E$124, 5,0)))</f>
        <v>0</v>
      </c>
      <c r="BE27" s="2208">
        <f>IF(ISERROR(I27*(VLOOKUP($A27, 'E1 Categorization'!$A$32:$E$124, 5,0))), I27*0.5, I27*(VLOOKUP($A27, 'E1 Categorization'!$A$32:$E$124, 5,0)))</f>
        <v>0</v>
      </c>
      <c r="BF27" s="2208">
        <f>IF(ISERROR(J27*(VLOOKUP($A27, 'E1 Categorization'!$A$32:$E$124, 5,0))), J27*0.5, J27*(VLOOKUP($A27, 'E1 Categorization'!$A$32:$E$124, 5,0)))</f>
        <v>0</v>
      </c>
      <c r="BG27" s="2208">
        <f>IF(ISERROR(K27*(VLOOKUP($A27, 'E1 Categorization'!$A$32:$E$124, 5,0))), K27*0.5, K27*(VLOOKUP($A27, 'E1 Categorization'!$A$32:$E$124, 5,0)))</f>
        <v>0</v>
      </c>
      <c r="BH27" s="2208">
        <f>IF(ISERROR(L27*(VLOOKUP($A27, 'E1 Categorization'!$A$32:$E$124, 5,0))), L27*0.5, L27*(VLOOKUP($A27, 'E1 Categorization'!$A$32:$E$124, 5,0)))</f>
        <v>0</v>
      </c>
      <c r="BI27" s="2208">
        <f>IF(ISERROR(M27*(VLOOKUP($A27, 'E1 Categorization'!$A$32:$E$124, 5,0))), M27*0.5, M27*(VLOOKUP($A27, 'E1 Categorization'!$A$32:$E$124, 5,0)))</f>
        <v>0</v>
      </c>
      <c r="BJ27" s="2208">
        <f>IF(ISERROR(N27*(VLOOKUP($A27, 'E1 Categorization'!$A$32:$E$124, 5,0))), N27*0.5, N27*(VLOOKUP($A27, 'E1 Categorization'!$A$32:$E$124, 5,0)))</f>
        <v>0</v>
      </c>
      <c r="BK27" s="2208">
        <f>IF(ISERROR(O27*(VLOOKUP($A27, 'E1 Categorization'!$A$32:$E$124, 5,0))), O27*0.5, O27*(VLOOKUP($A27, 'E1 Categorization'!$A$32:$E$124, 5,0)))</f>
        <v>0</v>
      </c>
      <c r="BL27" s="2208">
        <f>IF(ISERROR(P27*(VLOOKUP($A27, 'E1 Categorization'!$A$32:$E$124, 5,0))), P27*0.5, P27*(VLOOKUP($A27, 'E1 Categorization'!$A$32:$E$124, 5,0)))</f>
        <v>0</v>
      </c>
      <c r="BM27" s="2208">
        <f>IF(ISERROR(Q27*(VLOOKUP($A27, 'E1 Categorization'!$A$32:$E$124, 5,0))), Q27*0.5, Q27*(VLOOKUP($A27, 'E1 Categorization'!$A$32:$E$124, 5,0)))</f>
        <v>0</v>
      </c>
      <c r="BN27" s="2208">
        <f>IF(ISERROR(R27*(VLOOKUP($A27, 'E1 Categorization'!$A$32:$E$124, 5,0))), R27*0.5, R27*(VLOOKUP($A27, 'E1 Categorization'!$A$32:$E$124, 5,0)))</f>
        <v>0</v>
      </c>
      <c r="BO27" s="2208">
        <f>IF(ISERROR(S27*(VLOOKUP($A27, 'E1 Categorization'!$A$32:$E$124, 5,0))), S27*0.5, S27*(VLOOKUP($A27, 'E1 Categorization'!$A$32:$E$124, 5,0)))</f>
        <v>0</v>
      </c>
      <c r="BP27" s="2208">
        <f>IF(ISERROR(T27*(VLOOKUP($A27, 'E1 Categorization'!$A$32:$E$124, 5,0))), T27*0.5, T27*(VLOOKUP($A27, 'E1 Categorization'!$A$32:$E$124, 5,0)))</f>
        <v>0</v>
      </c>
      <c r="BQ27" s="2208">
        <f>IF(ISERROR(U27*(VLOOKUP($A27, 'E1 Categorization'!$A$32:$E$124, 5,0))), U27*0.5, U27*(VLOOKUP($A27, 'E1 Categorization'!$A$32:$E$124, 5,0)))</f>
        <v>0</v>
      </c>
      <c r="BR27" s="2208">
        <f>IF(ISERROR(V27*(VLOOKUP($A27, 'E1 Categorization'!$A$32:$E$124, 5,0))), V27*0.5, V27*(VLOOKUP($A27, 'E1 Categorization'!$A$32:$E$124, 5,0)))</f>
        <v>0</v>
      </c>
      <c r="BS27" s="2208">
        <f>IF(ISERROR(W27*(VLOOKUP($A27, 'E1 Categorization'!$A$32:$E$124, 5,0))), W27*0.5, W27*(VLOOKUP($A27, 'E1 Categorization'!$A$32:$E$124, 5,0)))</f>
        <v>0</v>
      </c>
      <c r="BT27" s="2208">
        <f>IF(ISERROR(X27*(VLOOKUP($A27, 'E1 Categorization'!$A$32:$E$124, 5,0))), X27*0.5, X27*(VLOOKUP($A27, 'E1 Categorization'!$A$32:$E$124, 5,0)))</f>
        <v>0</v>
      </c>
    </row>
    <row r="28" spans="1:72" s="312" customFormat="1" ht="12.75">
      <c r="A28" s="554">
        <f>'I3 TB Data'!A135:B135</f>
        <v>1806</v>
      </c>
      <c r="B28" s="555" t="str">
        <f>'I3 TB Data'!B135</f>
        <v>Land Rights</v>
      </c>
      <c r="C28" s="556">
        <f>'I3 TB Data'!G135</f>
        <v>0</v>
      </c>
      <c r="D28" s="2175" t="str">
        <f t="shared" si="2"/>
        <v>Yes</v>
      </c>
      <c r="E28" s="2150"/>
      <c r="F28" s="2150"/>
      <c r="G28" s="2150"/>
      <c r="H28" s="2150"/>
      <c r="I28" s="2150"/>
      <c r="J28" s="2150"/>
      <c r="K28" s="2150"/>
      <c r="L28" s="2150"/>
      <c r="M28" s="2150"/>
      <c r="N28" s="2150"/>
      <c r="O28" s="2150"/>
      <c r="P28" s="2150"/>
      <c r="Q28" s="2150"/>
      <c r="R28" s="2150"/>
      <c r="S28" s="2150"/>
      <c r="T28" s="2150"/>
      <c r="U28" s="2150"/>
      <c r="V28" s="2150"/>
      <c r="W28" s="2150"/>
      <c r="X28" s="2150"/>
      <c r="AA28" s="554">
        <f t="shared" ref="AA28:AA64" si="3">A28</f>
        <v>1806</v>
      </c>
      <c r="AB28" s="555" t="str">
        <f t="shared" ref="AB28:AB64" si="4">B28</f>
        <v>Land Rights</v>
      </c>
      <c r="AC28" s="2208">
        <f>IF(ISERROR(E28*(1-VLOOKUP($A28, 'E1 Categorization'!$A$32:$E$124, 5,0))), E28*0.5, E28*(1-VLOOKUP($A28, 'E1 Categorization'!$A$32:$E$124, 5,0)))</f>
        <v>0</v>
      </c>
      <c r="AD28" s="2208">
        <f>IF(ISERROR(F28*(1-VLOOKUP($A28, 'E1 Categorization'!$A$32:$E$124, 5,0))), F28*0.5, F28*(1-VLOOKUP($A28, 'E1 Categorization'!$A$32:$E$124, 5,0)))</f>
        <v>0</v>
      </c>
      <c r="AE28" s="2208">
        <f>IF(ISERROR(G28*(1-VLOOKUP($A28, 'E1 Categorization'!$A$32:$E$124, 5,0))), G28*0.5, G28*(1-VLOOKUP($A28, 'E1 Categorization'!$A$32:$E$124, 5,0)))</f>
        <v>0</v>
      </c>
      <c r="AF28" s="2208">
        <f>IF(ISERROR(H28*(1-VLOOKUP($A28, 'E1 Categorization'!$A$32:$E$124, 5,0))), H28*0.5, H28*(1-VLOOKUP($A28, 'E1 Categorization'!$A$32:$E$124, 5,0)))</f>
        <v>0</v>
      </c>
      <c r="AG28" s="2208">
        <f>IF(ISERROR(I28*(1-VLOOKUP($A28, 'E1 Categorization'!$A$32:$E$124, 5,0))), I28*0.5, I28*(1-VLOOKUP($A28, 'E1 Categorization'!$A$32:$E$124, 5,0)))</f>
        <v>0</v>
      </c>
      <c r="AH28" s="2208">
        <f>IF(ISERROR(J28*(1-VLOOKUP($A28, 'E1 Categorization'!$A$32:$E$124, 5,0))), J28*0.5, J28*(1-VLOOKUP($A28, 'E1 Categorization'!$A$32:$E$124, 5,0)))</f>
        <v>0</v>
      </c>
      <c r="AI28" s="2208">
        <f>IF(ISERROR(K28*(1-VLOOKUP($A28, 'E1 Categorization'!$A$32:$E$124, 5,0))), K28*0.5, K28*(1-VLOOKUP($A28, 'E1 Categorization'!$A$32:$E$124, 5,0)))</f>
        <v>0</v>
      </c>
      <c r="AJ28" s="2208">
        <f>IF(ISERROR(L28*(1-VLOOKUP($A28, 'E1 Categorization'!$A$32:$E$124, 5,0))), L28*0.5, L28*(1-VLOOKUP($A28, 'E1 Categorization'!$A$32:$E$124, 5,0)))</f>
        <v>0</v>
      </c>
      <c r="AK28" s="2208">
        <f>IF(ISERROR(M28*(1-VLOOKUP($A28, 'E1 Categorization'!$A$32:$E$124, 5,0))), M28*0.5, M28*(1-VLOOKUP($A28, 'E1 Categorization'!$A$32:$E$124, 5,0)))</f>
        <v>0</v>
      </c>
      <c r="AL28" s="2208">
        <f>IF(ISERROR(N28*(1-VLOOKUP($A28, 'E1 Categorization'!$A$32:$E$124, 5,0))), N28*0.5, N28*(1-VLOOKUP($A28, 'E1 Categorization'!$A$32:$E$124, 5,0)))</f>
        <v>0</v>
      </c>
      <c r="AM28" s="2208">
        <f>IF(ISERROR(O28*(1-VLOOKUP($A28, 'E1 Categorization'!$A$32:$E$124, 5,0))), O28*0.5, O28*(1-VLOOKUP($A28, 'E1 Categorization'!$A$32:$E$124, 5,0)))</f>
        <v>0</v>
      </c>
      <c r="AN28" s="2208">
        <f>IF(ISERROR(P28*(1-VLOOKUP($A28, 'E1 Categorization'!$A$32:$E$124, 5,0))), P28*0.5, P28*(1-VLOOKUP($A28, 'E1 Categorization'!$A$32:$E$124, 5,0)))</f>
        <v>0</v>
      </c>
      <c r="AO28" s="2208">
        <f>IF(ISERROR(Q28*(1-VLOOKUP($A28, 'E1 Categorization'!$A$32:$E$124, 5,0))), Q28*0.5, Q28*(1-VLOOKUP($A28, 'E1 Categorization'!$A$32:$E$124, 5,0)))</f>
        <v>0</v>
      </c>
      <c r="AP28" s="2208">
        <f>IF(ISERROR(R28*(1-VLOOKUP($A28, 'E1 Categorization'!$A$32:$E$124, 5,0))), R28*0.5, R28*(1-VLOOKUP($A28, 'E1 Categorization'!$A$32:$E$124, 5,0)))</f>
        <v>0</v>
      </c>
      <c r="AQ28" s="2208">
        <f>IF(ISERROR(S28*(1-VLOOKUP($A28, 'E1 Categorization'!$A$32:$E$124, 5,0))), S28*0.5, S28*(1-VLOOKUP($A28, 'E1 Categorization'!$A$32:$E$124, 5,0)))</f>
        <v>0</v>
      </c>
      <c r="AR28" s="2208">
        <f>IF(ISERROR(T28*(1-VLOOKUP($A28, 'E1 Categorization'!$A$32:$E$124, 5,0))), T28*0.5, T28*(1-VLOOKUP($A28, 'E1 Categorization'!$A$32:$E$124, 5,0)))</f>
        <v>0</v>
      </c>
      <c r="AS28" s="2208">
        <f>IF(ISERROR(U28*(1-VLOOKUP($A28, 'E1 Categorization'!$A$32:$E$124, 5,0))), U28*0.5, U28*(1-VLOOKUP($A28, 'E1 Categorization'!$A$32:$E$124, 5,0)))</f>
        <v>0</v>
      </c>
      <c r="AT28" s="2208">
        <f>IF(ISERROR(V28*(1-VLOOKUP($A28, 'E1 Categorization'!$A$32:$E$124, 5,0))), V28*0.5, V28*(1-VLOOKUP($A28, 'E1 Categorization'!$A$32:$E$124, 5,0)))</f>
        <v>0</v>
      </c>
      <c r="AU28" s="2208">
        <f>IF(ISERROR(W28*(1-VLOOKUP($A28, 'E1 Categorization'!$A$32:$E$124, 5,0))), W28*0.5, W28*(1-VLOOKUP($A28, 'E1 Categorization'!$A$32:$E$124, 5,0)))</f>
        <v>0</v>
      </c>
      <c r="AV28" s="2208">
        <f>IF(ISERROR(X28*(1-VLOOKUP($A28, 'E1 Categorization'!$A$32:$E$124, 5,0))), X28*0.5, X28*(1-VLOOKUP($A28, 'E1 Categorization'!$A$32:$E$124, 5,0)))</f>
        <v>0</v>
      </c>
      <c r="AW28" s="2209"/>
      <c r="AX28" s="2209"/>
      <c r="AY28" s="554">
        <f t="shared" ref="AY28:AY64" si="5">AA28</f>
        <v>1806</v>
      </c>
      <c r="AZ28" s="555" t="str">
        <f t="shared" ref="AZ28:AZ64" si="6">AB28</f>
        <v>Land Rights</v>
      </c>
      <c r="BA28" s="2208">
        <f>IF(ISERROR(E28*(VLOOKUP($A28, 'E1 Categorization'!$A$32:$E$124, 5,0))), E28*0.5, E28*(VLOOKUP($A28, 'E1 Categorization'!$A$32:$E$124, 5,0)))</f>
        <v>0</v>
      </c>
      <c r="BB28" s="2208">
        <f>IF(ISERROR(F28*(VLOOKUP($A28, 'E1 Categorization'!$A$32:$E$124, 5,0))), F28*0.5, F28*(VLOOKUP($A28, 'E1 Categorization'!$A$32:$E$124, 5,0)))</f>
        <v>0</v>
      </c>
      <c r="BC28" s="2208">
        <f>IF(ISERROR(G28*(VLOOKUP($A28, 'E1 Categorization'!$A$32:$E$124, 5,0))), G28*0.5, G28*(VLOOKUP($A28, 'E1 Categorization'!$A$32:$E$124, 5,0)))</f>
        <v>0</v>
      </c>
      <c r="BD28" s="2208">
        <f>IF(ISERROR(H28*(VLOOKUP($A28, 'E1 Categorization'!$A$32:$E$124, 5,0))), H28*0.5, H28*(VLOOKUP($A28, 'E1 Categorization'!$A$32:$E$124, 5,0)))</f>
        <v>0</v>
      </c>
      <c r="BE28" s="2208">
        <f>IF(ISERROR(I28*(VLOOKUP($A28, 'E1 Categorization'!$A$32:$E$124, 5,0))), I28*0.5, I28*(VLOOKUP($A28, 'E1 Categorization'!$A$32:$E$124, 5,0)))</f>
        <v>0</v>
      </c>
      <c r="BF28" s="2208">
        <f>IF(ISERROR(J28*(VLOOKUP($A28, 'E1 Categorization'!$A$32:$E$124, 5,0))), J28*0.5, J28*(VLOOKUP($A28, 'E1 Categorization'!$A$32:$E$124, 5,0)))</f>
        <v>0</v>
      </c>
      <c r="BG28" s="2208">
        <f>IF(ISERROR(K28*(VLOOKUP($A28, 'E1 Categorization'!$A$32:$E$124, 5,0))), K28*0.5, K28*(VLOOKUP($A28, 'E1 Categorization'!$A$32:$E$124, 5,0)))</f>
        <v>0</v>
      </c>
      <c r="BH28" s="2208">
        <f>IF(ISERROR(L28*(VLOOKUP($A28, 'E1 Categorization'!$A$32:$E$124, 5,0))), L28*0.5, L28*(VLOOKUP($A28, 'E1 Categorization'!$A$32:$E$124, 5,0)))</f>
        <v>0</v>
      </c>
      <c r="BI28" s="2208">
        <f>IF(ISERROR(M28*(VLOOKUP($A28, 'E1 Categorization'!$A$32:$E$124, 5,0))), M28*0.5, M28*(VLOOKUP($A28, 'E1 Categorization'!$A$32:$E$124, 5,0)))</f>
        <v>0</v>
      </c>
      <c r="BJ28" s="2208">
        <f>IF(ISERROR(N28*(VLOOKUP($A28, 'E1 Categorization'!$A$32:$E$124, 5,0))), N28*0.5, N28*(VLOOKUP($A28, 'E1 Categorization'!$A$32:$E$124, 5,0)))</f>
        <v>0</v>
      </c>
      <c r="BK28" s="2208">
        <f>IF(ISERROR(O28*(VLOOKUP($A28, 'E1 Categorization'!$A$32:$E$124, 5,0))), O28*0.5, O28*(VLOOKUP($A28, 'E1 Categorization'!$A$32:$E$124, 5,0)))</f>
        <v>0</v>
      </c>
      <c r="BL28" s="2208">
        <f>IF(ISERROR(P28*(VLOOKUP($A28, 'E1 Categorization'!$A$32:$E$124, 5,0))), P28*0.5, P28*(VLOOKUP($A28, 'E1 Categorization'!$A$32:$E$124, 5,0)))</f>
        <v>0</v>
      </c>
      <c r="BM28" s="2208">
        <f>IF(ISERROR(Q28*(VLOOKUP($A28, 'E1 Categorization'!$A$32:$E$124, 5,0))), Q28*0.5, Q28*(VLOOKUP($A28, 'E1 Categorization'!$A$32:$E$124, 5,0)))</f>
        <v>0</v>
      </c>
      <c r="BN28" s="2208">
        <f>IF(ISERROR(R28*(VLOOKUP($A28, 'E1 Categorization'!$A$32:$E$124, 5,0))), R28*0.5, R28*(VLOOKUP($A28, 'E1 Categorization'!$A$32:$E$124, 5,0)))</f>
        <v>0</v>
      </c>
      <c r="BO28" s="2208">
        <f>IF(ISERROR(S28*(VLOOKUP($A28, 'E1 Categorization'!$A$32:$E$124, 5,0))), S28*0.5, S28*(VLOOKUP($A28, 'E1 Categorization'!$A$32:$E$124, 5,0)))</f>
        <v>0</v>
      </c>
      <c r="BP28" s="2208">
        <f>IF(ISERROR(T28*(VLOOKUP($A28, 'E1 Categorization'!$A$32:$E$124, 5,0))), T28*0.5, T28*(VLOOKUP($A28, 'E1 Categorization'!$A$32:$E$124, 5,0)))</f>
        <v>0</v>
      </c>
      <c r="BQ28" s="2208">
        <f>IF(ISERROR(U28*(VLOOKUP($A28, 'E1 Categorization'!$A$32:$E$124, 5,0))), U28*0.5, U28*(VLOOKUP($A28, 'E1 Categorization'!$A$32:$E$124, 5,0)))</f>
        <v>0</v>
      </c>
      <c r="BR28" s="2208">
        <f>IF(ISERROR(V28*(VLOOKUP($A28, 'E1 Categorization'!$A$32:$E$124, 5,0))), V28*0.5, V28*(VLOOKUP($A28, 'E1 Categorization'!$A$32:$E$124, 5,0)))</f>
        <v>0</v>
      </c>
      <c r="BS28" s="2208">
        <f>IF(ISERROR(W28*(VLOOKUP($A28, 'E1 Categorization'!$A$32:$E$124, 5,0))), W28*0.5, W28*(VLOOKUP($A28, 'E1 Categorization'!$A$32:$E$124, 5,0)))</f>
        <v>0</v>
      </c>
      <c r="BT28" s="2208">
        <f>IF(ISERROR(X28*(VLOOKUP($A28, 'E1 Categorization'!$A$32:$E$124, 5,0))), X28*0.5, X28*(VLOOKUP($A28, 'E1 Categorization'!$A$32:$E$124, 5,0)))</f>
        <v>0</v>
      </c>
    </row>
    <row r="29" spans="1:72" s="312" customFormat="1" ht="12.75">
      <c r="A29" s="554">
        <f>'I3 TB Data'!A136:B136</f>
        <v>1808</v>
      </c>
      <c r="B29" s="555" t="str">
        <f>'I3 TB Data'!B136</f>
        <v>Buildings and Fixtures</v>
      </c>
      <c r="C29" s="556">
        <f>'I3 TB Data'!G136</f>
        <v>0</v>
      </c>
      <c r="D29" s="2175" t="str">
        <f t="shared" si="2"/>
        <v>Yes</v>
      </c>
      <c r="E29" s="2150"/>
      <c r="F29" s="2150"/>
      <c r="G29" s="2150"/>
      <c r="H29" s="2150"/>
      <c r="I29" s="2150"/>
      <c r="J29" s="2150"/>
      <c r="K29" s="2150"/>
      <c r="L29" s="2150"/>
      <c r="M29" s="2150"/>
      <c r="N29" s="2150"/>
      <c r="O29" s="2150"/>
      <c r="P29" s="2150"/>
      <c r="Q29" s="2150"/>
      <c r="R29" s="2150"/>
      <c r="S29" s="2150"/>
      <c r="T29" s="2150"/>
      <c r="U29" s="2150"/>
      <c r="V29" s="2150"/>
      <c r="W29" s="2150"/>
      <c r="X29" s="2150"/>
      <c r="AA29" s="554">
        <f t="shared" si="3"/>
        <v>1808</v>
      </c>
      <c r="AB29" s="555" t="str">
        <f t="shared" si="4"/>
        <v>Buildings and Fixtures</v>
      </c>
      <c r="AC29" s="2208">
        <f>IF(ISERROR(E29*(1-VLOOKUP($A29, 'E1 Categorization'!$A$32:$E$124, 5,0))), E29*0.5, E29*(1-VLOOKUP($A29, 'E1 Categorization'!$A$32:$E$124, 5,0)))</f>
        <v>0</v>
      </c>
      <c r="AD29" s="2208">
        <f>IF(ISERROR(F29*(1-VLOOKUP($A29, 'E1 Categorization'!$A$32:$E$124, 5,0))), F29*0.5, F29*(1-VLOOKUP($A29, 'E1 Categorization'!$A$32:$E$124, 5,0)))</f>
        <v>0</v>
      </c>
      <c r="AE29" s="2208">
        <f>IF(ISERROR(G29*(1-VLOOKUP($A29, 'E1 Categorization'!$A$32:$E$124, 5,0))), G29*0.5, G29*(1-VLOOKUP($A29, 'E1 Categorization'!$A$32:$E$124, 5,0)))</f>
        <v>0</v>
      </c>
      <c r="AF29" s="2208">
        <f>IF(ISERROR(H29*(1-VLOOKUP($A29, 'E1 Categorization'!$A$32:$E$124, 5,0))), H29*0.5, H29*(1-VLOOKUP($A29, 'E1 Categorization'!$A$32:$E$124, 5,0)))</f>
        <v>0</v>
      </c>
      <c r="AG29" s="2208">
        <f>IF(ISERROR(I29*(1-VLOOKUP($A29, 'E1 Categorization'!$A$32:$E$124, 5,0))), I29*0.5, I29*(1-VLOOKUP($A29, 'E1 Categorization'!$A$32:$E$124, 5,0)))</f>
        <v>0</v>
      </c>
      <c r="AH29" s="2208">
        <f>IF(ISERROR(J29*(1-VLOOKUP($A29, 'E1 Categorization'!$A$32:$E$124, 5,0))), J29*0.5, J29*(1-VLOOKUP($A29, 'E1 Categorization'!$A$32:$E$124, 5,0)))</f>
        <v>0</v>
      </c>
      <c r="AI29" s="2208">
        <f>IF(ISERROR(K29*(1-VLOOKUP($A29, 'E1 Categorization'!$A$32:$E$124, 5,0))), K29*0.5, K29*(1-VLOOKUP($A29, 'E1 Categorization'!$A$32:$E$124, 5,0)))</f>
        <v>0</v>
      </c>
      <c r="AJ29" s="2208">
        <f>IF(ISERROR(L29*(1-VLOOKUP($A29, 'E1 Categorization'!$A$32:$E$124, 5,0))), L29*0.5, L29*(1-VLOOKUP($A29, 'E1 Categorization'!$A$32:$E$124, 5,0)))</f>
        <v>0</v>
      </c>
      <c r="AK29" s="2208">
        <f>IF(ISERROR(M29*(1-VLOOKUP($A29, 'E1 Categorization'!$A$32:$E$124, 5,0))), M29*0.5, M29*(1-VLOOKUP($A29, 'E1 Categorization'!$A$32:$E$124, 5,0)))</f>
        <v>0</v>
      </c>
      <c r="AL29" s="2208">
        <f>IF(ISERROR(N29*(1-VLOOKUP($A29, 'E1 Categorization'!$A$32:$E$124, 5,0))), N29*0.5, N29*(1-VLOOKUP($A29, 'E1 Categorization'!$A$32:$E$124, 5,0)))</f>
        <v>0</v>
      </c>
      <c r="AM29" s="2208">
        <f>IF(ISERROR(O29*(1-VLOOKUP($A29, 'E1 Categorization'!$A$32:$E$124, 5,0))), O29*0.5, O29*(1-VLOOKUP($A29, 'E1 Categorization'!$A$32:$E$124, 5,0)))</f>
        <v>0</v>
      </c>
      <c r="AN29" s="2208">
        <f>IF(ISERROR(P29*(1-VLOOKUP($A29, 'E1 Categorization'!$A$32:$E$124, 5,0))), P29*0.5, P29*(1-VLOOKUP($A29, 'E1 Categorization'!$A$32:$E$124, 5,0)))</f>
        <v>0</v>
      </c>
      <c r="AO29" s="2208">
        <f>IF(ISERROR(Q29*(1-VLOOKUP($A29, 'E1 Categorization'!$A$32:$E$124, 5,0))), Q29*0.5, Q29*(1-VLOOKUP($A29, 'E1 Categorization'!$A$32:$E$124, 5,0)))</f>
        <v>0</v>
      </c>
      <c r="AP29" s="2208">
        <f>IF(ISERROR(R29*(1-VLOOKUP($A29, 'E1 Categorization'!$A$32:$E$124, 5,0))), R29*0.5, R29*(1-VLOOKUP($A29, 'E1 Categorization'!$A$32:$E$124, 5,0)))</f>
        <v>0</v>
      </c>
      <c r="AQ29" s="2208">
        <f>IF(ISERROR(S29*(1-VLOOKUP($A29, 'E1 Categorization'!$A$32:$E$124, 5,0))), S29*0.5, S29*(1-VLOOKUP($A29, 'E1 Categorization'!$A$32:$E$124, 5,0)))</f>
        <v>0</v>
      </c>
      <c r="AR29" s="2208">
        <f>IF(ISERROR(T29*(1-VLOOKUP($A29, 'E1 Categorization'!$A$32:$E$124, 5,0))), T29*0.5, T29*(1-VLOOKUP($A29, 'E1 Categorization'!$A$32:$E$124, 5,0)))</f>
        <v>0</v>
      </c>
      <c r="AS29" s="2208">
        <f>IF(ISERROR(U29*(1-VLOOKUP($A29, 'E1 Categorization'!$A$32:$E$124, 5,0))), U29*0.5, U29*(1-VLOOKUP($A29, 'E1 Categorization'!$A$32:$E$124, 5,0)))</f>
        <v>0</v>
      </c>
      <c r="AT29" s="2208">
        <f>IF(ISERROR(V29*(1-VLOOKUP($A29, 'E1 Categorization'!$A$32:$E$124, 5,0))), V29*0.5, V29*(1-VLOOKUP($A29, 'E1 Categorization'!$A$32:$E$124, 5,0)))</f>
        <v>0</v>
      </c>
      <c r="AU29" s="2208">
        <f>IF(ISERROR(W29*(1-VLOOKUP($A29, 'E1 Categorization'!$A$32:$E$124, 5,0))), W29*0.5, W29*(1-VLOOKUP($A29, 'E1 Categorization'!$A$32:$E$124, 5,0)))</f>
        <v>0</v>
      </c>
      <c r="AV29" s="2208">
        <f>IF(ISERROR(X29*(1-VLOOKUP($A29, 'E1 Categorization'!$A$32:$E$124, 5,0))), X29*0.5, X29*(1-VLOOKUP($A29, 'E1 Categorization'!$A$32:$E$124, 5,0)))</f>
        <v>0</v>
      </c>
      <c r="AW29" s="2209"/>
      <c r="AX29" s="2209"/>
      <c r="AY29" s="554">
        <f t="shared" si="5"/>
        <v>1808</v>
      </c>
      <c r="AZ29" s="555" t="str">
        <f t="shared" si="6"/>
        <v>Buildings and Fixtures</v>
      </c>
      <c r="BA29" s="2208">
        <f>IF(ISERROR(E29*(VLOOKUP($A29, 'E1 Categorization'!$A$32:$E$124, 5,0))), E29*0.5, E29*(VLOOKUP($A29, 'E1 Categorization'!$A$32:$E$124, 5,0)))</f>
        <v>0</v>
      </c>
      <c r="BB29" s="2208">
        <f>IF(ISERROR(F29*(VLOOKUP($A29, 'E1 Categorization'!$A$32:$E$124, 5,0))), F29*0.5, F29*(VLOOKUP($A29, 'E1 Categorization'!$A$32:$E$124, 5,0)))</f>
        <v>0</v>
      </c>
      <c r="BC29" s="2208">
        <f>IF(ISERROR(G29*(VLOOKUP($A29, 'E1 Categorization'!$A$32:$E$124, 5,0))), G29*0.5, G29*(VLOOKUP($A29, 'E1 Categorization'!$A$32:$E$124, 5,0)))</f>
        <v>0</v>
      </c>
      <c r="BD29" s="2208">
        <f>IF(ISERROR(H29*(VLOOKUP($A29, 'E1 Categorization'!$A$32:$E$124, 5,0))), H29*0.5, H29*(VLOOKUP($A29, 'E1 Categorization'!$A$32:$E$124, 5,0)))</f>
        <v>0</v>
      </c>
      <c r="BE29" s="2208">
        <f>IF(ISERROR(I29*(VLOOKUP($A29, 'E1 Categorization'!$A$32:$E$124, 5,0))), I29*0.5, I29*(VLOOKUP($A29, 'E1 Categorization'!$A$32:$E$124, 5,0)))</f>
        <v>0</v>
      </c>
      <c r="BF29" s="2208">
        <f>IF(ISERROR(J29*(VLOOKUP($A29, 'E1 Categorization'!$A$32:$E$124, 5,0))), J29*0.5, J29*(VLOOKUP($A29, 'E1 Categorization'!$A$32:$E$124, 5,0)))</f>
        <v>0</v>
      </c>
      <c r="BG29" s="2208">
        <f>IF(ISERROR(K29*(VLOOKUP($A29, 'E1 Categorization'!$A$32:$E$124, 5,0))), K29*0.5, K29*(VLOOKUP($A29, 'E1 Categorization'!$A$32:$E$124, 5,0)))</f>
        <v>0</v>
      </c>
      <c r="BH29" s="2208">
        <f>IF(ISERROR(L29*(VLOOKUP($A29, 'E1 Categorization'!$A$32:$E$124, 5,0))), L29*0.5, L29*(VLOOKUP($A29, 'E1 Categorization'!$A$32:$E$124, 5,0)))</f>
        <v>0</v>
      </c>
      <c r="BI29" s="2208">
        <f>IF(ISERROR(M29*(VLOOKUP($A29, 'E1 Categorization'!$A$32:$E$124, 5,0))), M29*0.5, M29*(VLOOKUP($A29, 'E1 Categorization'!$A$32:$E$124, 5,0)))</f>
        <v>0</v>
      </c>
      <c r="BJ29" s="2208">
        <f>IF(ISERROR(N29*(VLOOKUP($A29, 'E1 Categorization'!$A$32:$E$124, 5,0))), N29*0.5, N29*(VLOOKUP($A29, 'E1 Categorization'!$A$32:$E$124, 5,0)))</f>
        <v>0</v>
      </c>
      <c r="BK29" s="2208">
        <f>IF(ISERROR(O29*(VLOOKUP($A29, 'E1 Categorization'!$A$32:$E$124, 5,0))), O29*0.5, O29*(VLOOKUP($A29, 'E1 Categorization'!$A$32:$E$124, 5,0)))</f>
        <v>0</v>
      </c>
      <c r="BL29" s="2208">
        <f>IF(ISERROR(P29*(VLOOKUP($A29, 'E1 Categorization'!$A$32:$E$124, 5,0))), P29*0.5, P29*(VLOOKUP($A29, 'E1 Categorization'!$A$32:$E$124, 5,0)))</f>
        <v>0</v>
      </c>
      <c r="BM29" s="2208">
        <f>IF(ISERROR(Q29*(VLOOKUP($A29, 'E1 Categorization'!$A$32:$E$124, 5,0))), Q29*0.5, Q29*(VLOOKUP($A29, 'E1 Categorization'!$A$32:$E$124, 5,0)))</f>
        <v>0</v>
      </c>
      <c r="BN29" s="2208">
        <f>IF(ISERROR(R29*(VLOOKUP($A29, 'E1 Categorization'!$A$32:$E$124, 5,0))), R29*0.5, R29*(VLOOKUP($A29, 'E1 Categorization'!$A$32:$E$124, 5,0)))</f>
        <v>0</v>
      </c>
      <c r="BO29" s="2208">
        <f>IF(ISERROR(S29*(VLOOKUP($A29, 'E1 Categorization'!$A$32:$E$124, 5,0))), S29*0.5, S29*(VLOOKUP($A29, 'E1 Categorization'!$A$32:$E$124, 5,0)))</f>
        <v>0</v>
      </c>
      <c r="BP29" s="2208">
        <f>IF(ISERROR(T29*(VLOOKUP($A29, 'E1 Categorization'!$A$32:$E$124, 5,0))), T29*0.5, T29*(VLOOKUP($A29, 'E1 Categorization'!$A$32:$E$124, 5,0)))</f>
        <v>0</v>
      </c>
      <c r="BQ29" s="2208">
        <f>IF(ISERROR(U29*(VLOOKUP($A29, 'E1 Categorization'!$A$32:$E$124, 5,0))), U29*0.5, U29*(VLOOKUP($A29, 'E1 Categorization'!$A$32:$E$124, 5,0)))</f>
        <v>0</v>
      </c>
      <c r="BR29" s="2208">
        <f>IF(ISERROR(V29*(VLOOKUP($A29, 'E1 Categorization'!$A$32:$E$124, 5,0))), V29*0.5, V29*(VLOOKUP($A29, 'E1 Categorization'!$A$32:$E$124, 5,0)))</f>
        <v>0</v>
      </c>
      <c r="BS29" s="2208">
        <f>IF(ISERROR(W29*(VLOOKUP($A29, 'E1 Categorization'!$A$32:$E$124, 5,0))), W29*0.5, W29*(VLOOKUP($A29, 'E1 Categorization'!$A$32:$E$124, 5,0)))</f>
        <v>0</v>
      </c>
      <c r="BT29" s="2208">
        <f>IF(ISERROR(X29*(VLOOKUP($A29, 'E1 Categorization'!$A$32:$E$124, 5,0))), X29*0.5, X29*(VLOOKUP($A29, 'E1 Categorization'!$A$32:$E$124, 5,0)))</f>
        <v>0</v>
      </c>
    </row>
    <row r="30" spans="1:72" s="312" customFormat="1" ht="12.75">
      <c r="A30" s="554">
        <f>'I3 TB Data'!A137:B137</f>
        <v>1810</v>
      </c>
      <c r="B30" s="555" t="str">
        <f>'I3 TB Data'!B137</f>
        <v>Leasehold Improvements</v>
      </c>
      <c r="C30" s="556">
        <f>'I3 TB Data'!G137</f>
        <v>0</v>
      </c>
      <c r="D30" s="2175" t="str">
        <f t="shared" si="2"/>
        <v>Yes</v>
      </c>
      <c r="E30" s="2150"/>
      <c r="F30" s="2150"/>
      <c r="G30" s="2150"/>
      <c r="H30" s="2150"/>
      <c r="I30" s="2150"/>
      <c r="J30" s="2150"/>
      <c r="K30" s="2150"/>
      <c r="L30" s="2150"/>
      <c r="M30" s="2150"/>
      <c r="N30" s="2150"/>
      <c r="O30" s="2150"/>
      <c r="P30" s="2150"/>
      <c r="Q30" s="2150"/>
      <c r="R30" s="2150"/>
      <c r="S30" s="2150"/>
      <c r="T30" s="2150"/>
      <c r="U30" s="2150"/>
      <c r="V30" s="2150"/>
      <c r="W30" s="2150"/>
      <c r="X30" s="2150"/>
      <c r="AA30" s="554">
        <f t="shared" si="3"/>
        <v>1810</v>
      </c>
      <c r="AB30" s="555" t="str">
        <f t="shared" si="4"/>
        <v>Leasehold Improvements</v>
      </c>
      <c r="AC30" s="2208">
        <f>IF(ISERROR(E30*(1-VLOOKUP($A30, 'E1 Categorization'!$A$32:$E$124, 5,0))), E30*0.5, E30*(1-VLOOKUP($A30, 'E1 Categorization'!$A$32:$E$124, 5,0)))</f>
        <v>0</v>
      </c>
      <c r="AD30" s="2208">
        <f>IF(ISERROR(F30*(1-VLOOKUP($A30, 'E1 Categorization'!$A$32:$E$124, 5,0))), F30*0.5, F30*(1-VLOOKUP($A30, 'E1 Categorization'!$A$32:$E$124, 5,0)))</f>
        <v>0</v>
      </c>
      <c r="AE30" s="2208">
        <f>IF(ISERROR(G30*(1-VLOOKUP($A30, 'E1 Categorization'!$A$32:$E$124, 5,0))), G30*0.5, G30*(1-VLOOKUP($A30, 'E1 Categorization'!$A$32:$E$124, 5,0)))</f>
        <v>0</v>
      </c>
      <c r="AF30" s="2208">
        <f>IF(ISERROR(H30*(1-VLOOKUP($A30, 'E1 Categorization'!$A$32:$E$124, 5,0))), H30*0.5, H30*(1-VLOOKUP($A30, 'E1 Categorization'!$A$32:$E$124, 5,0)))</f>
        <v>0</v>
      </c>
      <c r="AG30" s="2208">
        <f>IF(ISERROR(I30*(1-VLOOKUP($A30, 'E1 Categorization'!$A$32:$E$124, 5,0))), I30*0.5, I30*(1-VLOOKUP($A30, 'E1 Categorization'!$A$32:$E$124, 5,0)))</f>
        <v>0</v>
      </c>
      <c r="AH30" s="2208">
        <f>IF(ISERROR(J30*(1-VLOOKUP($A30, 'E1 Categorization'!$A$32:$E$124, 5,0))), J30*0.5, J30*(1-VLOOKUP($A30, 'E1 Categorization'!$A$32:$E$124, 5,0)))</f>
        <v>0</v>
      </c>
      <c r="AI30" s="2208">
        <f>IF(ISERROR(K30*(1-VLOOKUP($A30, 'E1 Categorization'!$A$32:$E$124, 5,0))), K30*0.5, K30*(1-VLOOKUP($A30, 'E1 Categorization'!$A$32:$E$124, 5,0)))</f>
        <v>0</v>
      </c>
      <c r="AJ30" s="2208">
        <f>IF(ISERROR(L30*(1-VLOOKUP($A30, 'E1 Categorization'!$A$32:$E$124, 5,0))), L30*0.5, L30*(1-VLOOKUP($A30, 'E1 Categorization'!$A$32:$E$124, 5,0)))</f>
        <v>0</v>
      </c>
      <c r="AK30" s="2208">
        <f>IF(ISERROR(M30*(1-VLOOKUP($A30, 'E1 Categorization'!$A$32:$E$124, 5,0))), M30*0.5, M30*(1-VLOOKUP($A30, 'E1 Categorization'!$A$32:$E$124, 5,0)))</f>
        <v>0</v>
      </c>
      <c r="AL30" s="2208">
        <f>IF(ISERROR(N30*(1-VLOOKUP($A30, 'E1 Categorization'!$A$32:$E$124, 5,0))), N30*0.5, N30*(1-VLOOKUP($A30, 'E1 Categorization'!$A$32:$E$124, 5,0)))</f>
        <v>0</v>
      </c>
      <c r="AM30" s="2208">
        <f>IF(ISERROR(O30*(1-VLOOKUP($A30, 'E1 Categorization'!$A$32:$E$124, 5,0))), O30*0.5, O30*(1-VLOOKUP($A30, 'E1 Categorization'!$A$32:$E$124, 5,0)))</f>
        <v>0</v>
      </c>
      <c r="AN30" s="2208">
        <f>IF(ISERROR(P30*(1-VLOOKUP($A30, 'E1 Categorization'!$A$32:$E$124, 5,0))), P30*0.5, P30*(1-VLOOKUP($A30, 'E1 Categorization'!$A$32:$E$124, 5,0)))</f>
        <v>0</v>
      </c>
      <c r="AO30" s="2208">
        <f>IF(ISERROR(Q30*(1-VLOOKUP($A30, 'E1 Categorization'!$A$32:$E$124, 5,0))), Q30*0.5, Q30*(1-VLOOKUP($A30, 'E1 Categorization'!$A$32:$E$124, 5,0)))</f>
        <v>0</v>
      </c>
      <c r="AP30" s="2208">
        <f>IF(ISERROR(R30*(1-VLOOKUP($A30, 'E1 Categorization'!$A$32:$E$124, 5,0))), R30*0.5, R30*(1-VLOOKUP($A30, 'E1 Categorization'!$A$32:$E$124, 5,0)))</f>
        <v>0</v>
      </c>
      <c r="AQ30" s="2208">
        <f>IF(ISERROR(S30*(1-VLOOKUP($A30, 'E1 Categorization'!$A$32:$E$124, 5,0))), S30*0.5, S30*(1-VLOOKUP($A30, 'E1 Categorization'!$A$32:$E$124, 5,0)))</f>
        <v>0</v>
      </c>
      <c r="AR30" s="2208">
        <f>IF(ISERROR(T30*(1-VLOOKUP($A30, 'E1 Categorization'!$A$32:$E$124, 5,0))), T30*0.5, T30*(1-VLOOKUP($A30, 'E1 Categorization'!$A$32:$E$124, 5,0)))</f>
        <v>0</v>
      </c>
      <c r="AS30" s="2208">
        <f>IF(ISERROR(U30*(1-VLOOKUP($A30, 'E1 Categorization'!$A$32:$E$124, 5,0))), U30*0.5, U30*(1-VLOOKUP($A30, 'E1 Categorization'!$A$32:$E$124, 5,0)))</f>
        <v>0</v>
      </c>
      <c r="AT30" s="2208">
        <f>IF(ISERROR(V30*(1-VLOOKUP($A30, 'E1 Categorization'!$A$32:$E$124, 5,0))), V30*0.5, V30*(1-VLOOKUP($A30, 'E1 Categorization'!$A$32:$E$124, 5,0)))</f>
        <v>0</v>
      </c>
      <c r="AU30" s="2208">
        <f>IF(ISERROR(W30*(1-VLOOKUP($A30, 'E1 Categorization'!$A$32:$E$124, 5,0))), W30*0.5, W30*(1-VLOOKUP($A30, 'E1 Categorization'!$A$32:$E$124, 5,0)))</f>
        <v>0</v>
      </c>
      <c r="AV30" s="2208">
        <f>IF(ISERROR(X30*(1-VLOOKUP($A30, 'E1 Categorization'!$A$32:$E$124, 5,0))), X30*0.5, X30*(1-VLOOKUP($A30, 'E1 Categorization'!$A$32:$E$124, 5,0)))</f>
        <v>0</v>
      </c>
      <c r="AW30" s="2209"/>
      <c r="AX30" s="2209"/>
      <c r="AY30" s="554">
        <f t="shared" si="5"/>
        <v>1810</v>
      </c>
      <c r="AZ30" s="555" t="str">
        <f t="shared" si="6"/>
        <v>Leasehold Improvements</v>
      </c>
      <c r="BA30" s="2208">
        <f>IF(ISERROR(E30*(VLOOKUP($A30, 'E1 Categorization'!$A$32:$E$124, 5,0))), E30*0.5, E30*(VLOOKUP($A30, 'E1 Categorization'!$A$32:$E$124, 5,0)))</f>
        <v>0</v>
      </c>
      <c r="BB30" s="2208">
        <f>IF(ISERROR(F30*(VLOOKUP($A30, 'E1 Categorization'!$A$32:$E$124, 5,0))), F30*0.5, F30*(VLOOKUP($A30, 'E1 Categorization'!$A$32:$E$124, 5,0)))</f>
        <v>0</v>
      </c>
      <c r="BC30" s="2208">
        <f>IF(ISERROR(G30*(VLOOKUP($A30, 'E1 Categorization'!$A$32:$E$124, 5,0))), G30*0.5, G30*(VLOOKUP($A30, 'E1 Categorization'!$A$32:$E$124, 5,0)))</f>
        <v>0</v>
      </c>
      <c r="BD30" s="2208">
        <f>IF(ISERROR(H30*(VLOOKUP($A30, 'E1 Categorization'!$A$32:$E$124, 5,0))), H30*0.5, H30*(VLOOKUP($A30, 'E1 Categorization'!$A$32:$E$124, 5,0)))</f>
        <v>0</v>
      </c>
      <c r="BE30" s="2208">
        <f>IF(ISERROR(I30*(VLOOKUP($A30, 'E1 Categorization'!$A$32:$E$124, 5,0))), I30*0.5, I30*(VLOOKUP($A30, 'E1 Categorization'!$A$32:$E$124, 5,0)))</f>
        <v>0</v>
      </c>
      <c r="BF30" s="2208">
        <f>IF(ISERROR(J30*(VLOOKUP($A30, 'E1 Categorization'!$A$32:$E$124, 5,0))), J30*0.5, J30*(VLOOKUP($A30, 'E1 Categorization'!$A$32:$E$124, 5,0)))</f>
        <v>0</v>
      </c>
      <c r="BG30" s="2208">
        <f>IF(ISERROR(K30*(VLOOKUP($A30, 'E1 Categorization'!$A$32:$E$124, 5,0))), K30*0.5, K30*(VLOOKUP($A30, 'E1 Categorization'!$A$32:$E$124, 5,0)))</f>
        <v>0</v>
      </c>
      <c r="BH30" s="2208">
        <f>IF(ISERROR(L30*(VLOOKUP($A30, 'E1 Categorization'!$A$32:$E$124, 5,0))), L30*0.5, L30*(VLOOKUP($A30, 'E1 Categorization'!$A$32:$E$124, 5,0)))</f>
        <v>0</v>
      </c>
      <c r="BI30" s="2208">
        <f>IF(ISERROR(M30*(VLOOKUP($A30, 'E1 Categorization'!$A$32:$E$124, 5,0))), M30*0.5, M30*(VLOOKUP($A30, 'E1 Categorization'!$A$32:$E$124, 5,0)))</f>
        <v>0</v>
      </c>
      <c r="BJ30" s="2208">
        <f>IF(ISERROR(N30*(VLOOKUP($A30, 'E1 Categorization'!$A$32:$E$124, 5,0))), N30*0.5, N30*(VLOOKUP($A30, 'E1 Categorization'!$A$32:$E$124, 5,0)))</f>
        <v>0</v>
      </c>
      <c r="BK30" s="2208">
        <f>IF(ISERROR(O30*(VLOOKUP($A30, 'E1 Categorization'!$A$32:$E$124, 5,0))), O30*0.5, O30*(VLOOKUP($A30, 'E1 Categorization'!$A$32:$E$124, 5,0)))</f>
        <v>0</v>
      </c>
      <c r="BL30" s="2208">
        <f>IF(ISERROR(P30*(VLOOKUP($A30, 'E1 Categorization'!$A$32:$E$124, 5,0))), P30*0.5, P30*(VLOOKUP($A30, 'E1 Categorization'!$A$32:$E$124, 5,0)))</f>
        <v>0</v>
      </c>
      <c r="BM30" s="2208">
        <f>IF(ISERROR(Q30*(VLOOKUP($A30, 'E1 Categorization'!$A$32:$E$124, 5,0))), Q30*0.5, Q30*(VLOOKUP($A30, 'E1 Categorization'!$A$32:$E$124, 5,0)))</f>
        <v>0</v>
      </c>
      <c r="BN30" s="2208">
        <f>IF(ISERROR(R30*(VLOOKUP($A30, 'E1 Categorization'!$A$32:$E$124, 5,0))), R30*0.5, R30*(VLOOKUP($A30, 'E1 Categorization'!$A$32:$E$124, 5,0)))</f>
        <v>0</v>
      </c>
      <c r="BO30" s="2208">
        <f>IF(ISERROR(S30*(VLOOKUP($A30, 'E1 Categorization'!$A$32:$E$124, 5,0))), S30*0.5, S30*(VLOOKUP($A30, 'E1 Categorization'!$A$32:$E$124, 5,0)))</f>
        <v>0</v>
      </c>
      <c r="BP30" s="2208">
        <f>IF(ISERROR(T30*(VLOOKUP($A30, 'E1 Categorization'!$A$32:$E$124, 5,0))), T30*0.5, T30*(VLOOKUP($A30, 'E1 Categorization'!$A$32:$E$124, 5,0)))</f>
        <v>0</v>
      </c>
      <c r="BQ30" s="2208">
        <f>IF(ISERROR(U30*(VLOOKUP($A30, 'E1 Categorization'!$A$32:$E$124, 5,0))), U30*0.5, U30*(VLOOKUP($A30, 'E1 Categorization'!$A$32:$E$124, 5,0)))</f>
        <v>0</v>
      </c>
      <c r="BR30" s="2208">
        <f>IF(ISERROR(V30*(VLOOKUP($A30, 'E1 Categorization'!$A$32:$E$124, 5,0))), V30*0.5, V30*(VLOOKUP($A30, 'E1 Categorization'!$A$32:$E$124, 5,0)))</f>
        <v>0</v>
      </c>
      <c r="BS30" s="2208">
        <f>IF(ISERROR(W30*(VLOOKUP($A30, 'E1 Categorization'!$A$32:$E$124, 5,0))), W30*0.5, W30*(VLOOKUP($A30, 'E1 Categorization'!$A$32:$E$124, 5,0)))</f>
        <v>0</v>
      </c>
      <c r="BT30" s="2208">
        <f>IF(ISERROR(X30*(VLOOKUP($A30, 'E1 Categorization'!$A$32:$E$124, 5,0))), X30*0.5, X30*(VLOOKUP($A30, 'E1 Categorization'!$A$32:$E$124, 5,0)))</f>
        <v>0</v>
      </c>
    </row>
    <row r="31" spans="1:72" s="312" customFormat="1" ht="25.5">
      <c r="A31" s="554">
        <f>'I3 TB Data'!A138:B138</f>
        <v>1815</v>
      </c>
      <c r="B31" s="555" t="str">
        <f>'I3 TB Data'!B138</f>
        <v>Transformer Station Equipment - Normally Primary above 50 kV</v>
      </c>
      <c r="C31" s="556">
        <f>'I3 TB Data'!G138</f>
        <v>0</v>
      </c>
      <c r="D31" s="2175" t="str">
        <f t="shared" si="2"/>
        <v>Yes</v>
      </c>
      <c r="E31" s="2150"/>
      <c r="F31" s="2150"/>
      <c r="G31" s="2150"/>
      <c r="H31" s="2150"/>
      <c r="I31" s="2150"/>
      <c r="J31" s="2150"/>
      <c r="K31" s="2150"/>
      <c r="L31" s="2150"/>
      <c r="M31" s="2150"/>
      <c r="N31" s="2150"/>
      <c r="O31" s="2150"/>
      <c r="P31" s="2150"/>
      <c r="Q31" s="2150"/>
      <c r="R31" s="2150"/>
      <c r="S31" s="2150"/>
      <c r="T31" s="2150"/>
      <c r="U31" s="2150"/>
      <c r="V31" s="2150"/>
      <c r="W31" s="2150"/>
      <c r="X31" s="2150"/>
      <c r="AA31" s="554">
        <f t="shared" si="3"/>
        <v>1815</v>
      </c>
      <c r="AB31" s="555" t="str">
        <f t="shared" si="4"/>
        <v>Transformer Station Equipment - Normally Primary above 50 kV</v>
      </c>
      <c r="AC31" s="2208">
        <f>IF(ISERROR(E31*(1-VLOOKUP($A31, 'E1 Categorization'!$A$32:$E$124, 5,0))), E31*0.5, E31*(1-VLOOKUP($A31, 'E1 Categorization'!$A$32:$E$124, 5,0)))</f>
        <v>0</v>
      </c>
      <c r="AD31" s="2208">
        <f>IF(ISERROR(F31*(1-VLOOKUP($A31, 'E1 Categorization'!$A$32:$E$124, 5,0))), F31*0.5, F31*(1-VLOOKUP($A31, 'E1 Categorization'!$A$32:$E$124, 5,0)))</f>
        <v>0</v>
      </c>
      <c r="AE31" s="2208">
        <f>IF(ISERROR(G31*(1-VLOOKUP($A31, 'E1 Categorization'!$A$32:$E$124, 5,0))), G31*0.5, G31*(1-VLOOKUP($A31, 'E1 Categorization'!$A$32:$E$124, 5,0)))</f>
        <v>0</v>
      </c>
      <c r="AF31" s="2208">
        <f>IF(ISERROR(H31*(1-VLOOKUP($A31, 'E1 Categorization'!$A$32:$E$124, 5,0))), H31*0.5, H31*(1-VLOOKUP($A31, 'E1 Categorization'!$A$32:$E$124, 5,0)))</f>
        <v>0</v>
      </c>
      <c r="AG31" s="2208">
        <f>IF(ISERROR(I31*(1-VLOOKUP($A31, 'E1 Categorization'!$A$32:$E$124, 5,0))), I31*0.5, I31*(1-VLOOKUP($A31, 'E1 Categorization'!$A$32:$E$124, 5,0)))</f>
        <v>0</v>
      </c>
      <c r="AH31" s="2208">
        <f>IF(ISERROR(J31*(1-VLOOKUP($A31, 'E1 Categorization'!$A$32:$E$124, 5,0))), J31*0.5, J31*(1-VLOOKUP($A31, 'E1 Categorization'!$A$32:$E$124, 5,0)))</f>
        <v>0</v>
      </c>
      <c r="AI31" s="2208">
        <f>IF(ISERROR(K31*(1-VLOOKUP($A31, 'E1 Categorization'!$A$32:$E$124, 5,0))), K31*0.5, K31*(1-VLOOKUP($A31, 'E1 Categorization'!$A$32:$E$124, 5,0)))</f>
        <v>0</v>
      </c>
      <c r="AJ31" s="2208">
        <f>IF(ISERROR(L31*(1-VLOOKUP($A31, 'E1 Categorization'!$A$32:$E$124, 5,0))), L31*0.5, L31*(1-VLOOKUP($A31, 'E1 Categorization'!$A$32:$E$124, 5,0)))</f>
        <v>0</v>
      </c>
      <c r="AK31" s="2208">
        <f>IF(ISERROR(M31*(1-VLOOKUP($A31, 'E1 Categorization'!$A$32:$E$124, 5,0))), M31*0.5, M31*(1-VLOOKUP($A31, 'E1 Categorization'!$A$32:$E$124, 5,0)))</f>
        <v>0</v>
      </c>
      <c r="AL31" s="2208">
        <f>IF(ISERROR(N31*(1-VLOOKUP($A31, 'E1 Categorization'!$A$32:$E$124, 5,0))), N31*0.5, N31*(1-VLOOKUP($A31, 'E1 Categorization'!$A$32:$E$124, 5,0)))</f>
        <v>0</v>
      </c>
      <c r="AM31" s="2208">
        <f>IF(ISERROR(O31*(1-VLOOKUP($A31, 'E1 Categorization'!$A$32:$E$124, 5,0))), O31*0.5, O31*(1-VLOOKUP($A31, 'E1 Categorization'!$A$32:$E$124, 5,0)))</f>
        <v>0</v>
      </c>
      <c r="AN31" s="2208">
        <f>IF(ISERROR(P31*(1-VLOOKUP($A31, 'E1 Categorization'!$A$32:$E$124, 5,0))), P31*0.5, P31*(1-VLOOKUP($A31, 'E1 Categorization'!$A$32:$E$124, 5,0)))</f>
        <v>0</v>
      </c>
      <c r="AO31" s="2208">
        <f>IF(ISERROR(Q31*(1-VLOOKUP($A31, 'E1 Categorization'!$A$32:$E$124, 5,0))), Q31*0.5, Q31*(1-VLOOKUP($A31, 'E1 Categorization'!$A$32:$E$124, 5,0)))</f>
        <v>0</v>
      </c>
      <c r="AP31" s="2208">
        <f>IF(ISERROR(R31*(1-VLOOKUP($A31, 'E1 Categorization'!$A$32:$E$124, 5,0))), R31*0.5, R31*(1-VLOOKUP($A31, 'E1 Categorization'!$A$32:$E$124, 5,0)))</f>
        <v>0</v>
      </c>
      <c r="AQ31" s="2208">
        <f>IF(ISERROR(S31*(1-VLOOKUP($A31, 'E1 Categorization'!$A$32:$E$124, 5,0))), S31*0.5, S31*(1-VLOOKUP($A31, 'E1 Categorization'!$A$32:$E$124, 5,0)))</f>
        <v>0</v>
      </c>
      <c r="AR31" s="2208">
        <f>IF(ISERROR(T31*(1-VLOOKUP($A31, 'E1 Categorization'!$A$32:$E$124, 5,0))), T31*0.5, T31*(1-VLOOKUP($A31, 'E1 Categorization'!$A$32:$E$124, 5,0)))</f>
        <v>0</v>
      </c>
      <c r="AS31" s="2208">
        <f>IF(ISERROR(U31*(1-VLOOKUP($A31, 'E1 Categorization'!$A$32:$E$124, 5,0))), U31*0.5, U31*(1-VLOOKUP($A31, 'E1 Categorization'!$A$32:$E$124, 5,0)))</f>
        <v>0</v>
      </c>
      <c r="AT31" s="2208">
        <f>IF(ISERROR(V31*(1-VLOOKUP($A31, 'E1 Categorization'!$A$32:$E$124, 5,0))), V31*0.5, V31*(1-VLOOKUP($A31, 'E1 Categorization'!$A$32:$E$124, 5,0)))</f>
        <v>0</v>
      </c>
      <c r="AU31" s="2208">
        <f>IF(ISERROR(W31*(1-VLOOKUP($A31, 'E1 Categorization'!$A$32:$E$124, 5,0))), W31*0.5, W31*(1-VLOOKUP($A31, 'E1 Categorization'!$A$32:$E$124, 5,0)))</f>
        <v>0</v>
      </c>
      <c r="AV31" s="2208">
        <f>IF(ISERROR(X31*(1-VLOOKUP($A31, 'E1 Categorization'!$A$32:$E$124, 5,0))), X31*0.5, X31*(1-VLOOKUP($A31, 'E1 Categorization'!$A$32:$E$124, 5,0)))</f>
        <v>0</v>
      </c>
      <c r="AW31" s="2209"/>
      <c r="AX31" s="2209"/>
      <c r="AY31" s="554">
        <f t="shared" si="5"/>
        <v>1815</v>
      </c>
      <c r="AZ31" s="555" t="str">
        <f t="shared" si="6"/>
        <v>Transformer Station Equipment - Normally Primary above 50 kV</v>
      </c>
      <c r="BA31" s="2208">
        <f>IF(ISERROR(E31*(VLOOKUP($A31, 'E1 Categorization'!$A$32:$E$124, 5,0))), E31*0.5, E31*(VLOOKUP($A31, 'E1 Categorization'!$A$32:$E$124, 5,0)))</f>
        <v>0</v>
      </c>
      <c r="BB31" s="2208">
        <f>IF(ISERROR(F31*(VLOOKUP($A31, 'E1 Categorization'!$A$32:$E$124, 5,0))), F31*0.5, F31*(VLOOKUP($A31, 'E1 Categorization'!$A$32:$E$124, 5,0)))</f>
        <v>0</v>
      </c>
      <c r="BC31" s="2208">
        <f>IF(ISERROR(G31*(VLOOKUP($A31, 'E1 Categorization'!$A$32:$E$124, 5,0))), G31*0.5, G31*(VLOOKUP($A31, 'E1 Categorization'!$A$32:$E$124, 5,0)))</f>
        <v>0</v>
      </c>
      <c r="BD31" s="2208">
        <f>IF(ISERROR(H31*(VLOOKUP($A31, 'E1 Categorization'!$A$32:$E$124, 5,0))), H31*0.5, H31*(VLOOKUP($A31, 'E1 Categorization'!$A$32:$E$124, 5,0)))</f>
        <v>0</v>
      </c>
      <c r="BE31" s="2208">
        <f>IF(ISERROR(I31*(VLOOKUP($A31, 'E1 Categorization'!$A$32:$E$124, 5,0))), I31*0.5, I31*(VLOOKUP($A31, 'E1 Categorization'!$A$32:$E$124, 5,0)))</f>
        <v>0</v>
      </c>
      <c r="BF31" s="2208">
        <f>IF(ISERROR(J31*(VLOOKUP($A31, 'E1 Categorization'!$A$32:$E$124, 5,0))), J31*0.5, J31*(VLOOKUP($A31, 'E1 Categorization'!$A$32:$E$124, 5,0)))</f>
        <v>0</v>
      </c>
      <c r="BG31" s="2208">
        <f>IF(ISERROR(K31*(VLOOKUP($A31, 'E1 Categorization'!$A$32:$E$124, 5,0))), K31*0.5, K31*(VLOOKUP($A31, 'E1 Categorization'!$A$32:$E$124, 5,0)))</f>
        <v>0</v>
      </c>
      <c r="BH31" s="2208">
        <f>IF(ISERROR(L31*(VLOOKUP($A31, 'E1 Categorization'!$A$32:$E$124, 5,0))), L31*0.5, L31*(VLOOKUP($A31, 'E1 Categorization'!$A$32:$E$124, 5,0)))</f>
        <v>0</v>
      </c>
      <c r="BI31" s="2208">
        <f>IF(ISERROR(M31*(VLOOKUP($A31, 'E1 Categorization'!$A$32:$E$124, 5,0))), M31*0.5, M31*(VLOOKUP($A31, 'E1 Categorization'!$A$32:$E$124, 5,0)))</f>
        <v>0</v>
      </c>
      <c r="BJ31" s="2208">
        <f>IF(ISERROR(N31*(VLOOKUP($A31, 'E1 Categorization'!$A$32:$E$124, 5,0))), N31*0.5, N31*(VLOOKUP($A31, 'E1 Categorization'!$A$32:$E$124, 5,0)))</f>
        <v>0</v>
      </c>
      <c r="BK31" s="2208">
        <f>IF(ISERROR(O31*(VLOOKUP($A31, 'E1 Categorization'!$A$32:$E$124, 5,0))), O31*0.5, O31*(VLOOKUP($A31, 'E1 Categorization'!$A$32:$E$124, 5,0)))</f>
        <v>0</v>
      </c>
      <c r="BL31" s="2208">
        <f>IF(ISERROR(P31*(VLOOKUP($A31, 'E1 Categorization'!$A$32:$E$124, 5,0))), P31*0.5, P31*(VLOOKUP($A31, 'E1 Categorization'!$A$32:$E$124, 5,0)))</f>
        <v>0</v>
      </c>
      <c r="BM31" s="2208">
        <f>IF(ISERROR(Q31*(VLOOKUP($A31, 'E1 Categorization'!$A$32:$E$124, 5,0))), Q31*0.5, Q31*(VLOOKUP($A31, 'E1 Categorization'!$A$32:$E$124, 5,0)))</f>
        <v>0</v>
      </c>
      <c r="BN31" s="2208">
        <f>IF(ISERROR(R31*(VLOOKUP($A31, 'E1 Categorization'!$A$32:$E$124, 5,0))), R31*0.5, R31*(VLOOKUP($A31, 'E1 Categorization'!$A$32:$E$124, 5,0)))</f>
        <v>0</v>
      </c>
      <c r="BO31" s="2208">
        <f>IF(ISERROR(S31*(VLOOKUP($A31, 'E1 Categorization'!$A$32:$E$124, 5,0))), S31*0.5, S31*(VLOOKUP($A31, 'E1 Categorization'!$A$32:$E$124, 5,0)))</f>
        <v>0</v>
      </c>
      <c r="BP31" s="2208">
        <f>IF(ISERROR(T31*(VLOOKUP($A31, 'E1 Categorization'!$A$32:$E$124, 5,0))), T31*0.5, T31*(VLOOKUP($A31, 'E1 Categorization'!$A$32:$E$124, 5,0)))</f>
        <v>0</v>
      </c>
      <c r="BQ31" s="2208">
        <f>IF(ISERROR(U31*(VLOOKUP($A31, 'E1 Categorization'!$A$32:$E$124, 5,0))), U31*0.5, U31*(VLOOKUP($A31, 'E1 Categorization'!$A$32:$E$124, 5,0)))</f>
        <v>0</v>
      </c>
      <c r="BR31" s="2208">
        <f>IF(ISERROR(V31*(VLOOKUP($A31, 'E1 Categorization'!$A$32:$E$124, 5,0))), V31*0.5, V31*(VLOOKUP($A31, 'E1 Categorization'!$A$32:$E$124, 5,0)))</f>
        <v>0</v>
      </c>
      <c r="BS31" s="2208">
        <f>IF(ISERROR(W31*(VLOOKUP($A31, 'E1 Categorization'!$A$32:$E$124, 5,0))), W31*0.5, W31*(VLOOKUP($A31, 'E1 Categorization'!$A$32:$E$124, 5,0)))</f>
        <v>0</v>
      </c>
      <c r="BT31" s="2208">
        <f>IF(ISERROR(X31*(VLOOKUP($A31, 'E1 Categorization'!$A$32:$E$124, 5,0))), X31*0.5, X31*(VLOOKUP($A31, 'E1 Categorization'!$A$32:$E$124, 5,0)))</f>
        <v>0</v>
      </c>
    </row>
    <row r="32" spans="1:72" s="312" customFormat="1" ht="25.5">
      <c r="A32" s="554">
        <f>'I3 TB Data'!A139:B139</f>
        <v>1820</v>
      </c>
      <c r="B32" s="555" t="str">
        <f>'I3 TB Data'!B139</f>
        <v>Distribution Station Equipment - Normally Primary below 50 kV</v>
      </c>
      <c r="C32" s="556">
        <f>'I3 TB Data'!G139</f>
        <v>0</v>
      </c>
      <c r="D32" s="2175" t="str">
        <f t="shared" si="2"/>
        <v>Yes</v>
      </c>
      <c r="E32" s="2150"/>
      <c r="F32" s="2150"/>
      <c r="G32" s="2150"/>
      <c r="H32" s="2150"/>
      <c r="I32" s="2150"/>
      <c r="J32" s="2150"/>
      <c r="K32" s="2150"/>
      <c r="L32" s="2150"/>
      <c r="M32" s="2150"/>
      <c r="N32" s="2150"/>
      <c r="O32" s="2150"/>
      <c r="P32" s="2150"/>
      <c r="Q32" s="2150"/>
      <c r="R32" s="2150"/>
      <c r="S32" s="2150"/>
      <c r="T32" s="2150"/>
      <c r="U32" s="2150"/>
      <c r="V32" s="2150"/>
      <c r="W32" s="2150"/>
      <c r="X32" s="2150"/>
      <c r="AA32" s="554">
        <f t="shared" si="3"/>
        <v>1820</v>
      </c>
      <c r="AB32" s="555" t="str">
        <f t="shared" si="4"/>
        <v>Distribution Station Equipment - Normally Primary below 50 kV</v>
      </c>
      <c r="AC32" s="2208">
        <f>IF(ISERROR(E32*(1-VLOOKUP($A32, 'E1 Categorization'!$A$32:$E$124, 5,0))), E32*0.5, E32*(1-VLOOKUP($A32, 'E1 Categorization'!$A$32:$E$124, 5,0)))</f>
        <v>0</v>
      </c>
      <c r="AD32" s="2208">
        <f>IF(ISERROR(F32*(1-VLOOKUP($A32, 'E1 Categorization'!$A$32:$E$124, 5,0))), F32*0.5, F32*(1-VLOOKUP($A32, 'E1 Categorization'!$A$32:$E$124, 5,0)))</f>
        <v>0</v>
      </c>
      <c r="AE32" s="2208">
        <f>IF(ISERROR(G32*(1-VLOOKUP($A32, 'E1 Categorization'!$A$32:$E$124, 5,0))), G32*0.5, G32*(1-VLOOKUP($A32, 'E1 Categorization'!$A$32:$E$124, 5,0)))</f>
        <v>0</v>
      </c>
      <c r="AF32" s="2208">
        <f>IF(ISERROR(H32*(1-VLOOKUP($A32, 'E1 Categorization'!$A$32:$E$124, 5,0))), H32*0.5, H32*(1-VLOOKUP($A32, 'E1 Categorization'!$A$32:$E$124, 5,0)))</f>
        <v>0</v>
      </c>
      <c r="AG32" s="2208">
        <f>IF(ISERROR(I32*(1-VLOOKUP($A32, 'E1 Categorization'!$A$32:$E$124, 5,0))), I32*0.5, I32*(1-VLOOKUP($A32, 'E1 Categorization'!$A$32:$E$124, 5,0)))</f>
        <v>0</v>
      </c>
      <c r="AH32" s="2208">
        <f>IF(ISERROR(J32*(1-VLOOKUP($A32, 'E1 Categorization'!$A$32:$E$124, 5,0))), J32*0.5, J32*(1-VLOOKUP($A32, 'E1 Categorization'!$A$32:$E$124, 5,0)))</f>
        <v>0</v>
      </c>
      <c r="AI32" s="2208">
        <f>IF(ISERROR(K32*(1-VLOOKUP($A32, 'E1 Categorization'!$A$32:$E$124, 5,0))), K32*0.5, K32*(1-VLOOKUP($A32, 'E1 Categorization'!$A$32:$E$124, 5,0)))</f>
        <v>0</v>
      </c>
      <c r="AJ32" s="2208">
        <f>IF(ISERROR(L32*(1-VLOOKUP($A32, 'E1 Categorization'!$A$32:$E$124, 5,0))), L32*0.5, L32*(1-VLOOKUP($A32, 'E1 Categorization'!$A$32:$E$124, 5,0)))</f>
        <v>0</v>
      </c>
      <c r="AK32" s="2208">
        <f>IF(ISERROR(M32*(1-VLOOKUP($A32, 'E1 Categorization'!$A$32:$E$124, 5,0))), M32*0.5, M32*(1-VLOOKUP($A32, 'E1 Categorization'!$A$32:$E$124, 5,0)))</f>
        <v>0</v>
      </c>
      <c r="AL32" s="2208">
        <f>IF(ISERROR(N32*(1-VLOOKUP($A32, 'E1 Categorization'!$A$32:$E$124, 5,0))), N32*0.5, N32*(1-VLOOKUP($A32, 'E1 Categorization'!$A$32:$E$124, 5,0)))</f>
        <v>0</v>
      </c>
      <c r="AM32" s="2208">
        <f>IF(ISERROR(O32*(1-VLOOKUP($A32, 'E1 Categorization'!$A$32:$E$124, 5,0))), O32*0.5, O32*(1-VLOOKUP($A32, 'E1 Categorization'!$A$32:$E$124, 5,0)))</f>
        <v>0</v>
      </c>
      <c r="AN32" s="2208">
        <f>IF(ISERROR(P32*(1-VLOOKUP($A32, 'E1 Categorization'!$A$32:$E$124, 5,0))), P32*0.5, P32*(1-VLOOKUP($A32, 'E1 Categorization'!$A$32:$E$124, 5,0)))</f>
        <v>0</v>
      </c>
      <c r="AO32" s="2208">
        <f>IF(ISERROR(Q32*(1-VLOOKUP($A32, 'E1 Categorization'!$A$32:$E$124, 5,0))), Q32*0.5, Q32*(1-VLOOKUP($A32, 'E1 Categorization'!$A$32:$E$124, 5,0)))</f>
        <v>0</v>
      </c>
      <c r="AP32" s="2208">
        <f>IF(ISERROR(R32*(1-VLOOKUP($A32, 'E1 Categorization'!$A$32:$E$124, 5,0))), R32*0.5, R32*(1-VLOOKUP($A32, 'E1 Categorization'!$A$32:$E$124, 5,0)))</f>
        <v>0</v>
      </c>
      <c r="AQ32" s="2208">
        <f>IF(ISERROR(S32*(1-VLOOKUP($A32, 'E1 Categorization'!$A$32:$E$124, 5,0))), S32*0.5, S32*(1-VLOOKUP($A32, 'E1 Categorization'!$A$32:$E$124, 5,0)))</f>
        <v>0</v>
      </c>
      <c r="AR32" s="2208">
        <f>IF(ISERROR(T32*(1-VLOOKUP($A32, 'E1 Categorization'!$A$32:$E$124, 5,0))), T32*0.5, T32*(1-VLOOKUP($A32, 'E1 Categorization'!$A$32:$E$124, 5,0)))</f>
        <v>0</v>
      </c>
      <c r="AS32" s="2208">
        <f>IF(ISERROR(U32*(1-VLOOKUP($A32, 'E1 Categorization'!$A$32:$E$124, 5,0))), U32*0.5, U32*(1-VLOOKUP($A32, 'E1 Categorization'!$A$32:$E$124, 5,0)))</f>
        <v>0</v>
      </c>
      <c r="AT32" s="2208">
        <f>IF(ISERROR(V32*(1-VLOOKUP($A32, 'E1 Categorization'!$A$32:$E$124, 5,0))), V32*0.5, V32*(1-VLOOKUP($A32, 'E1 Categorization'!$A$32:$E$124, 5,0)))</f>
        <v>0</v>
      </c>
      <c r="AU32" s="2208">
        <f>IF(ISERROR(W32*(1-VLOOKUP($A32, 'E1 Categorization'!$A$32:$E$124, 5,0))), W32*0.5, W32*(1-VLOOKUP($A32, 'E1 Categorization'!$A$32:$E$124, 5,0)))</f>
        <v>0</v>
      </c>
      <c r="AV32" s="2208">
        <f>IF(ISERROR(X32*(1-VLOOKUP($A32, 'E1 Categorization'!$A$32:$E$124, 5,0))), X32*0.5, X32*(1-VLOOKUP($A32, 'E1 Categorization'!$A$32:$E$124, 5,0)))</f>
        <v>0</v>
      </c>
      <c r="AW32" s="2209"/>
      <c r="AX32" s="2209"/>
      <c r="AY32" s="554">
        <f t="shared" si="5"/>
        <v>1820</v>
      </c>
      <c r="AZ32" s="555" t="str">
        <f t="shared" si="6"/>
        <v>Distribution Station Equipment - Normally Primary below 50 kV</v>
      </c>
      <c r="BA32" s="2208">
        <f>IF(ISERROR(E32*(VLOOKUP($A32, 'E1 Categorization'!$A$32:$E$124, 5,0))), E32*0.5, E32*(VLOOKUP($A32, 'E1 Categorization'!$A$32:$E$124, 5,0)))</f>
        <v>0</v>
      </c>
      <c r="BB32" s="2208">
        <f>IF(ISERROR(F32*(VLOOKUP($A32, 'E1 Categorization'!$A$32:$E$124, 5,0))), F32*0.5, F32*(VLOOKUP($A32, 'E1 Categorization'!$A$32:$E$124, 5,0)))</f>
        <v>0</v>
      </c>
      <c r="BC32" s="2208">
        <f>IF(ISERROR(G32*(VLOOKUP($A32, 'E1 Categorization'!$A$32:$E$124, 5,0))), G32*0.5, G32*(VLOOKUP($A32, 'E1 Categorization'!$A$32:$E$124, 5,0)))</f>
        <v>0</v>
      </c>
      <c r="BD32" s="2208">
        <f>IF(ISERROR(H32*(VLOOKUP($A32, 'E1 Categorization'!$A$32:$E$124, 5,0))), H32*0.5, H32*(VLOOKUP($A32, 'E1 Categorization'!$A$32:$E$124, 5,0)))</f>
        <v>0</v>
      </c>
      <c r="BE32" s="2208">
        <f>IF(ISERROR(I32*(VLOOKUP($A32, 'E1 Categorization'!$A$32:$E$124, 5,0))), I32*0.5, I32*(VLOOKUP($A32, 'E1 Categorization'!$A$32:$E$124, 5,0)))</f>
        <v>0</v>
      </c>
      <c r="BF32" s="2208">
        <f>IF(ISERROR(J32*(VLOOKUP($A32, 'E1 Categorization'!$A$32:$E$124, 5,0))), J32*0.5, J32*(VLOOKUP($A32, 'E1 Categorization'!$A$32:$E$124, 5,0)))</f>
        <v>0</v>
      </c>
      <c r="BG32" s="2208">
        <f>IF(ISERROR(K32*(VLOOKUP($A32, 'E1 Categorization'!$A$32:$E$124, 5,0))), K32*0.5, K32*(VLOOKUP($A32, 'E1 Categorization'!$A$32:$E$124, 5,0)))</f>
        <v>0</v>
      </c>
      <c r="BH32" s="2208">
        <f>IF(ISERROR(L32*(VLOOKUP($A32, 'E1 Categorization'!$A$32:$E$124, 5,0))), L32*0.5, L32*(VLOOKUP($A32, 'E1 Categorization'!$A$32:$E$124, 5,0)))</f>
        <v>0</v>
      </c>
      <c r="BI32" s="2208">
        <f>IF(ISERROR(M32*(VLOOKUP($A32, 'E1 Categorization'!$A$32:$E$124, 5,0))), M32*0.5, M32*(VLOOKUP($A32, 'E1 Categorization'!$A$32:$E$124, 5,0)))</f>
        <v>0</v>
      </c>
      <c r="BJ32" s="2208">
        <f>IF(ISERROR(N32*(VLOOKUP($A32, 'E1 Categorization'!$A$32:$E$124, 5,0))), N32*0.5, N32*(VLOOKUP($A32, 'E1 Categorization'!$A$32:$E$124, 5,0)))</f>
        <v>0</v>
      </c>
      <c r="BK32" s="2208">
        <f>IF(ISERROR(O32*(VLOOKUP($A32, 'E1 Categorization'!$A$32:$E$124, 5,0))), O32*0.5, O32*(VLOOKUP($A32, 'E1 Categorization'!$A$32:$E$124, 5,0)))</f>
        <v>0</v>
      </c>
      <c r="BL32" s="2208">
        <f>IF(ISERROR(P32*(VLOOKUP($A32, 'E1 Categorization'!$A$32:$E$124, 5,0))), P32*0.5, P32*(VLOOKUP($A32, 'E1 Categorization'!$A$32:$E$124, 5,0)))</f>
        <v>0</v>
      </c>
      <c r="BM32" s="2208">
        <f>IF(ISERROR(Q32*(VLOOKUP($A32, 'E1 Categorization'!$A$32:$E$124, 5,0))), Q32*0.5, Q32*(VLOOKUP($A32, 'E1 Categorization'!$A$32:$E$124, 5,0)))</f>
        <v>0</v>
      </c>
      <c r="BN32" s="2208">
        <f>IF(ISERROR(R32*(VLOOKUP($A32, 'E1 Categorization'!$A$32:$E$124, 5,0))), R32*0.5, R32*(VLOOKUP($A32, 'E1 Categorization'!$A$32:$E$124, 5,0)))</f>
        <v>0</v>
      </c>
      <c r="BO32" s="2208">
        <f>IF(ISERROR(S32*(VLOOKUP($A32, 'E1 Categorization'!$A$32:$E$124, 5,0))), S32*0.5, S32*(VLOOKUP($A32, 'E1 Categorization'!$A$32:$E$124, 5,0)))</f>
        <v>0</v>
      </c>
      <c r="BP32" s="2208">
        <f>IF(ISERROR(T32*(VLOOKUP($A32, 'E1 Categorization'!$A$32:$E$124, 5,0))), T32*0.5, T32*(VLOOKUP($A32, 'E1 Categorization'!$A$32:$E$124, 5,0)))</f>
        <v>0</v>
      </c>
      <c r="BQ32" s="2208">
        <f>IF(ISERROR(U32*(VLOOKUP($A32, 'E1 Categorization'!$A$32:$E$124, 5,0))), U32*0.5, U32*(VLOOKUP($A32, 'E1 Categorization'!$A$32:$E$124, 5,0)))</f>
        <v>0</v>
      </c>
      <c r="BR32" s="2208">
        <f>IF(ISERROR(V32*(VLOOKUP($A32, 'E1 Categorization'!$A$32:$E$124, 5,0))), V32*0.5, V32*(VLOOKUP($A32, 'E1 Categorization'!$A$32:$E$124, 5,0)))</f>
        <v>0</v>
      </c>
      <c r="BS32" s="2208">
        <f>IF(ISERROR(W32*(VLOOKUP($A32, 'E1 Categorization'!$A$32:$E$124, 5,0))), W32*0.5, W32*(VLOOKUP($A32, 'E1 Categorization'!$A$32:$E$124, 5,0)))</f>
        <v>0</v>
      </c>
      <c r="BT32" s="2208">
        <f>IF(ISERROR(X32*(VLOOKUP($A32, 'E1 Categorization'!$A$32:$E$124, 5,0))), X32*0.5, X32*(VLOOKUP($A32, 'E1 Categorization'!$A$32:$E$124, 5,0)))</f>
        <v>0</v>
      </c>
    </row>
    <row r="33" spans="1:72" s="312" customFormat="1" ht="12.75">
      <c r="A33" s="554">
        <f>'I3 TB Data'!A140:B140</f>
        <v>1825</v>
      </c>
      <c r="B33" s="555" t="str">
        <f>'I3 TB Data'!B140</f>
        <v>Storage Battery Equipment</v>
      </c>
      <c r="C33" s="556">
        <f>'I3 TB Data'!G140</f>
        <v>0</v>
      </c>
      <c r="D33" s="2175" t="str">
        <f t="shared" si="2"/>
        <v>Yes</v>
      </c>
      <c r="E33" s="2150"/>
      <c r="F33" s="2150"/>
      <c r="G33" s="2150"/>
      <c r="H33" s="2150"/>
      <c r="I33" s="2150"/>
      <c r="J33" s="2150"/>
      <c r="K33" s="2150"/>
      <c r="L33" s="2150"/>
      <c r="M33" s="2150"/>
      <c r="N33" s="2150"/>
      <c r="O33" s="2150"/>
      <c r="P33" s="2150"/>
      <c r="Q33" s="2150"/>
      <c r="R33" s="2150"/>
      <c r="S33" s="2150"/>
      <c r="T33" s="2150"/>
      <c r="U33" s="2150"/>
      <c r="V33" s="2150"/>
      <c r="W33" s="2150"/>
      <c r="X33" s="2150"/>
      <c r="AA33" s="554">
        <f t="shared" si="3"/>
        <v>1825</v>
      </c>
      <c r="AB33" s="555" t="str">
        <f t="shared" si="4"/>
        <v>Storage Battery Equipment</v>
      </c>
      <c r="AC33" s="2208">
        <f>IF(ISERROR(E33*(1-VLOOKUP($A33, 'E1 Categorization'!$A$32:$E$124, 5,0))), E33*0.5, E33*(1-VLOOKUP($A33, 'E1 Categorization'!$A$32:$E$124, 5,0)))</f>
        <v>0</v>
      </c>
      <c r="AD33" s="2208">
        <f>IF(ISERROR(F33*(1-VLOOKUP($A33, 'E1 Categorization'!$A$32:$E$124, 5,0))), F33*0.5, F33*(1-VLOOKUP($A33, 'E1 Categorization'!$A$32:$E$124, 5,0)))</f>
        <v>0</v>
      </c>
      <c r="AE33" s="2208">
        <f>IF(ISERROR(G33*(1-VLOOKUP($A33, 'E1 Categorization'!$A$32:$E$124, 5,0))), G33*0.5, G33*(1-VLOOKUP($A33, 'E1 Categorization'!$A$32:$E$124, 5,0)))</f>
        <v>0</v>
      </c>
      <c r="AF33" s="2208">
        <f>IF(ISERROR(H33*(1-VLOOKUP($A33, 'E1 Categorization'!$A$32:$E$124, 5,0))), H33*0.5, H33*(1-VLOOKUP($A33, 'E1 Categorization'!$A$32:$E$124, 5,0)))</f>
        <v>0</v>
      </c>
      <c r="AG33" s="2208">
        <f>IF(ISERROR(I33*(1-VLOOKUP($A33, 'E1 Categorization'!$A$32:$E$124, 5,0))), I33*0.5, I33*(1-VLOOKUP($A33, 'E1 Categorization'!$A$32:$E$124, 5,0)))</f>
        <v>0</v>
      </c>
      <c r="AH33" s="2208">
        <f>IF(ISERROR(J33*(1-VLOOKUP($A33, 'E1 Categorization'!$A$32:$E$124, 5,0))), J33*0.5, J33*(1-VLOOKUP($A33, 'E1 Categorization'!$A$32:$E$124, 5,0)))</f>
        <v>0</v>
      </c>
      <c r="AI33" s="2208">
        <f>IF(ISERROR(K33*(1-VLOOKUP($A33, 'E1 Categorization'!$A$32:$E$124, 5,0))), K33*0.5, K33*(1-VLOOKUP($A33, 'E1 Categorization'!$A$32:$E$124, 5,0)))</f>
        <v>0</v>
      </c>
      <c r="AJ33" s="2208">
        <f>IF(ISERROR(L33*(1-VLOOKUP($A33, 'E1 Categorization'!$A$32:$E$124, 5,0))), L33*0.5, L33*(1-VLOOKUP($A33, 'E1 Categorization'!$A$32:$E$124, 5,0)))</f>
        <v>0</v>
      </c>
      <c r="AK33" s="2208">
        <f>IF(ISERROR(M33*(1-VLOOKUP($A33, 'E1 Categorization'!$A$32:$E$124, 5,0))), M33*0.5, M33*(1-VLOOKUP($A33, 'E1 Categorization'!$A$32:$E$124, 5,0)))</f>
        <v>0</v>
      </c>
      <c r="AL33" s="2208">
        <f>IF(ISERROR(N33*(1-VLOOKUP($A33, 'E1 Categorization'!$A$32:$E$124, 5,0))), N33*0.5, N33*(1-VLOOKUP($A33, 'E1 Categorization'!$A$32:$E$124, 5,0)))</f>
        <v>0</v>
      </c>
      <c r="AM33" s="2208">
        <f>IF(ISERROR(O33*(1-VLOOKUP($A33, 'E1 Categorization'!$A$32:$E$124, 5,0))), O33*0.5, O33*(1-VLOOKUP($A33, 'E1 Categorization'!$A$32:$E$124, 5,0)))</f>
        <v>0</v>
      </c>
      <c r="AN33" s="2208">
        <f>IF(ISERROR(P33*(1-VLOOKUP($A33, 'E1 Categorization'!$A$32:$E$124, 5,0))), P33*0.5, P33*(1-VLOOKUP($A33, 'E1 Categorization'!$A$32:$E$124, 5,0)))</f>
        <v>0</v>
      </c>
      <c r="AO33" s="2208">
        <f>IF(ISERROR(Q33*(1-VLOOKUP($A33, 'E1 Categorization'!$A$32:$E$124, 5,0))), Q33*0.5, Q33*(1-VLOOKUP($A33, 'E1 Categorization'!$A$32:$E$124, 5,0)))</f>
        <v>0</v>
      </c>
      <c r="AP33" s="2208">
        <f>IF(ISERROR(R33*(1-VLOOKUP($A33, 'E1 Categorization'!$A$32:$E$124, 5,0))), R33*0.5, R33*(1-VLOOKUP($A33, 'E1 Categorization'!$A$32:$E$124, 5,0)))</f>
        <v>0</v>
      </c>
      <c r="AQ33" s="2208">
        <f>IF(ISERROR(S33*(1-VLOOKUP($A33, 'E1 Categorization'!$A$32:$E$124, 5,0))), S33*0.5, S33*(1-VLOOKUP($A33, 'E1 Categorization'!$A$32:$E$124, 5,0)))</f>
        <v>0</v>
      </c>
      <c r="AR33" s="2208">
        <f>IF(ISERROR(T33*(1-VLOOKUP($A33, 'E1 Categorization'!$A$32:$E$124, 5,0))), T33*0.5, T33*(1-VLOOKUP($A33, 'E1 Categorization'!$A$32:$E$124, 5,0)))</f>
        <v>0</v>
      </c>
      <c r="AS33" s="2208">
        <f>IF(ISERROR(U33*(1-VLOOKUP($A33, 'E1 Categorization'!$A$32:$E$124, 5,0))), U33*0.5, U33*(1-VLOOKUP($A33, 'E1 Categorization'!$A$32:$E$124, 5,0)))</f>
        <v>0</v>
      </c>
      <c r="AT33" s="2208">
        <f>IF(ISERROR(V33*(1-VLOOKUP($A33, 'E1 Categorization'!$A$32:$E$124, 5,0))), V33*0.5, V33*(1-VLOOKUP($A33, 'E1 Categorization'!$A$32:$E$124, 5,0)))</f>
        <v>0</v>
      </c>
      <c r="AU33" s="2208">
        <f>IF(ISERROR(W33*(1-VLOOKUP($A33, 'E1 Categorization'!$A$32:$E$124, 5,0))), W33*0.5, W33*(1-VLOOKUP($A33, 'E1 Categorization'!$A$32:$E$124, 5,0)))</f>
        <v>0</v>
      </c>
      <c r="AV33" s="2208">
        <f>IF(ISERROR(X33*(1-VLOOKUP($A33, 'E1 Categorization'!$A$32:$E$124, 5,0))), X33*0.5, X33*(1-VLOOKUP($A33, 'E1 Categorization'!$A$32:$E$124, 5,0)))</f>
        <v>0</v>
      </c>
      <c r="AW33" s="2209"/>
      <c r="AX33" s="2209"/>
      <c r="AY33" s="554">
        <f t="shared" si="5"/>
        <v>1825</v>
      </c>
      <c r="AZ33" s="555" t="str">
        <f t="shared" si="6"/>
        <v>Storage Battery Equipment</v>
      </c>
      <c r="BA33" s="2208">
        <f>IF(ISERROR(E33*(VLOOKUP($A33, 'E1 Categorization'!$A$32:$E$124, 5,0))), E33*0.5, E33*(VLOOKUP($A33, 'E1 Categorization'!$A$32:$E$124, 5,0)))</f>
        <v>0</v>
      </c>
      <c r="BB33" s="2208">
        <f>IF(ISERROR(F33*(VLOOKUP($A33, 'E1 Categorization'!$A$32:$E$124, 5,0))), F33*0.5, F33*(VLOOKUP($A33, 'E1 Categorization'!$A$32:$E$124, 5,0)))</f>
        <v>0</v>
      </c>
      <c r="BC33" s="2208">
        <f>IF(ISERROR(G33*(VLOOKUP($A33, 'E1 Categorization'!$A$32:$E$124, 5,0))), G33*0.5, G33*(VLOOKUP($A33, 'E1 Categorization'!$A$32:$E$124, 5,0)))</f>
        <v>0</v>
      </c>
      <c r="BD33" s="2208">
        <f>IF(ISERROR(H33*(VLOOKUP($A33, 'E1 Categorization'!$A$32:$E$124, 5,0))), H33*0.5, H33*(VLOOKUP($A33, 'E1 Categorization'!$A$32:$E$124, 5,0)))</f>
        <v>0</v>
      </c>
      <c r="BE33" s="2208">
        <f>IF(ISERROR(I33*(VLOOKUP($A33, 'E1 Categorization'!$A$32:$E$124, 5,0))), I33*0.5, I33*(VLOOKUP($A33, 'E1 Categorization'!$A$32:$E$124, 5,0)))</f>
        <v>0</v>
      </c>
      <c r="BF33" s="2208">
        <f>IF(ISERROR(J33*(VLOOKUP($A33, 'E1 Categorization'!$A$32:$E$124, 5,0))), J33*0.5, J33*(VLOOKUP($A33, 'E1 Categorization'!$A$32:$E$124, 5,0)))</f>
        <v>0</v>
      </c>
      <c r="BG33" s="2208">
        <f>IF(ISERROR(K33*(VLOOKUP($A33, 'E1 Categorization'!$A$32:$E$124, 5,0))), K33*0.5, K33*(VLOOKUP($A33, 'E1 Categorization'!$A$32:$E$124, 5,0)))</f>
        <v>0</v>
      </c>
      <c r="BH33" s="2208">
        <f>IF(ISERROR(L33*(VLOOKUP($A33, 'E1 Categorization'!$A$32:$E$124, 5,0))), L33*0.5, L33*(VLOOKUP($A33, 'E1 Categorization'!$A$32:$E$124, 5,0)))</f>
        <v>0</v>
      </c>
      <c r="BI33" s="2208">
        <f>IF(ISERROR(M33*(VLOOKUP($A33, 'E1 Categorization'!$A$32:$E$124, 5,0))), M33*0.5, M33*(VLOOKUP($A33, 'E1 Categorization'!$A$32:$E$124, 5,0)))</f>
        <v>0</v>
      </c>
      <c r="BJ33" s="2208">
        <f>IF(ISERROR(N33*(VLOOKUP($A33, 'E1 Categorization'!$A$32:$E$124, 5,0))), N33*0.5, N33*(VLOOKUP($A33, 'E1 Categorization'!$A$32:$E$124, 5,0)))</f>
        <v>0</v>
      </c>
      <c r="BK33" s="2208">
        <f>IF(ISERROR(O33*(VLOOKUP($A33, 'E1 Categorization'!$A$32:$E$124, 5,0))), O33*0.5, O33*(VLOOKUP($A33, 'E1 Categorization'!$A$32:$E$124, 5,0)))</f>
        <v>0</v>
      </c>
      <c r="BL33" s="2208">
        <f>IF(ISERROR(P33*(VLOOKUP($A33, 'E1 Categorization'!$A$32:$E$124, 5,0))), P33*0.5, P33*(VLOOKUP($A33, 'E1 Categorization'!$A$32:$E$124, 5,0)))</f>
        <v>0</v>
      </c>
      <c r="BM33" s="2208">
        <f>IF(ISERROR(Q33*(VLOOKUP($A33, 'E1 Categorization'!$A$32:$E$124, 5,0))), Q33*0.5, Q33*(VLOOKUP($A33, 'E1 Categorization'!$A$32:$E$124, 5,0)))</f>
        <v>0</v>
      </c>
      <c r="BN33" s="2208">
        <f>IF(ISERROR(R33*(VLOOKUP($A33, 'E1 Categorization'!$A$32:$E$124, 5,0))), R33*0.5, R33*(VLOOKUP($A33, 'E1 Categorization'!$A$32:$E$124, 5,0)))</f>
        <v>0</v>
      </c>
      <c r="BO33" s="2208">
        <f>IF(ISERROR(S33*(VLOOKUP($A33, 'E1 Categorization'!$A$32:$E$124, 5,0))), S33*0.5, S33*(VLOOKUP($A33, 'E1 Categorization'!$A$32:$E$124, 5,0)))</f>
        <v>0</v>
      </c>
      <c r="BP33" s="2208">
        <f>IF(ISERROR(T33*(VLOOKUP($A33, 'E1 Categorization'!$A$32:$E$124, 5,0))), T33*0.5, T33*(VLOOKUP($A33, 'E1 Categorization'!$A$32:$E$124, 5,0)))</f>
        <v>0</v>
      </c>
      <c r="BQ33" s="2208">
        <f>IF(ISERROR(U33*(VLOOKUP($A33, 'E1 Categorization'!$A$32:$E$124, 5,0))), U33*0.5, U33*(VLOOKUP($A33, 'E1 Categorization'!$A$32:$E$124, 5,0)))</f>
        <v>0</v>
      </c>
      <c r="BR33" s="2208">
        <f>IF(ISERROR(V33*(VLOOKUP($A33, 'E1 Categorization'!$A$32:$E$124, 5,0))), V33*0.5, V33*(VLOOKUP($A33, 'E1 Categorization'!$A$32:$E$124, 5,0)))</f>
        <v>0</v>
      </c>
      <c r="BS33" s="2208">
        <f>IF(ISERROR(W33*(VLOOKUP($A33, 'E1 Categorization'!$A$32:$E$124, 5,0))), W33*0.5, W33*(VLOOKUP($A33, 'E1 Categorization'!$A$32:$E$124, 5,0)))</f>
        <v>0</v>
      </c>
      <c r="BT33" s="2208">
        <f>IF(ISERROR(X33*(VLOOKUP($A33, 'E1 Categorization'!$A$32:$E$124, 5,0))), X33*0.5, X33*(VLOOKUP($A33, 'E1 Categorization'!$A$32:$E$124, 5,0)))</f>
        <v>0</v>
      </c>
    </row>
    <row r="34" spans="1:72" s="312" customFormat="1" ht="12.75">
      <c r="A34" s="554">
        <f>'I3 TB Data'!A141:B141</f>
        <v>1830</v>
      </c>
      <c r="B34" s="555" t="str">
        <f>'I3 TB Data'!B141</f>
        <v>Poles, Towers and Fixtures</v>
      </c>
      <c r="C34" s="556">
        <f>'I3 TB Data'!G141</f>
        <v>0</v>
      </c>
      <c r="D34" s="2175" t="str">
        <f t="shared" si="2"/>
        <v>Yes</v>
      </c>
      <c r="E34" s="2150"/>
      <c r="F34" s="2150"/>
      <c r="G34" s="2150"/>
      <c r="H34" s="2150"/>
      <c r="I34" s="2150"/>
      <c r="J34" s="2150"/>
      <c r="K34" s="2150"/>
      <c r="L34" s="2150"/>
      <c r="M34" s="2150"/>
      <c r="N34" s="2150"/>
      <c r="O34" s="2150"/>
      <c r="P34" s="2150"/>
      <c r="Q34" s="2150"/>
      <c r="R34" s="2150"/>
      <c r="S34" s="2150"/>
      <c r="T34" s="2150"/>
      <c r="U34" s="2150"/>
      <c r="V34" s="2150"/>
      <c r="W34" s="2150"/>
      <c r="X34" s="2150"/>
      <c r="AA34" s="554">
        <f t="shared" si="3"/>
        <v>1830</v>
      </c>
      <c r="AB34" s="555" t="str">
        <f t="shared" si="4"/>
        <v>Poles, Towers and Fixtures</v>
      </c>
      <c r="AC34" s="2208">
        <f>IF(ISERROR(E34*(1-VLOOKUP($A34, 'E1 Categorization'!$A$32:$E$124, 5,0))), E34*0.5, E34*(1-VLOOKUP($A34, 'E1 Categorization'!$A$32:$E$124, 5,0)))</f>
        <v>0</v>
      </c>
      <c r="AD34" s="2208">
        <f>IF(ISERROR(F34*(1-VLOOKUP($A34, 'E1 Categorization'!$A$32:$E$124, 5,0))), F34*0.5, F34*(1-VLOOKUP($A34, 'E1 Categorization'!$A$32:$E$124, 5,0)))</f>
        <v>0</v>
      </c>
      <c r="AE34" s="2208">
        <f>IF(ISERROR(G34*(1-VLOOKUP($A34, 'E1 Categorization'!$A$32:$E$124, 5,0))), G34*0.5, G34*(1-VLOOKUP($A34, 'E1 Categorization'!$A$32:$E$124, 5,0)))</f>
        <v>0</v>
      </c>
      <c r="AF34" s="2208">
        <f>IF(ISERROR(H34*(1-VLOOKUP($A34, 'E1 Categorization'!$A$32:$E$124, 5,0))), H34*0.5, H34*(1-VLOOKUP($A34, 'E1 Categorization'!$A$32:$E$124, 5,0)))</f>
        <v>0</v>
      </c>
      <c r="AG34" s="2208">
        <f>IF(ISERROR(I34*(1-VLOOKUP($A34, 'E1 Categorization'!$A$32:$E$124, 5,0))), I34*0.5, I34*(1-VLOOKUP($A34, 'E1 Categorization'!$A$32:$E$124, 5,0)))</f>
        <v>0</v>
      </c>
      <c r="AH34" s="2208">
        <f>IF(ISERROR(J34*(1-VLOOKUP($A34, 'E1 Categorization'!$A$32:$E$124, 5,0))), J34*0.5, J34*(1-VLOOKUP($A34, 'E1 Categorization'!$A$32:$E$124, 5,0)))</f>
        <v>0</v>
      </c>
      <c r="AI34" s="2208">
        <f>IF(ISERROR(K34*(1-VLOOKUP($A34, 'E1 Categorization'!$A$32:$E$124, 5,0))), K34*0.5, K34*(1-VLOOKUP($A34, 'E1 Categorization'!$A$32:$E$124, 5,0)))</f>
        <v>0</v>
      </c>
      <c r="AJ34" s="2208">
        <f>IF(ISERROR(L34*(1-VLOOKUP($A34, 'E1 Categorization'!$A$32:$E$124, 5,0))), L34*0.5, L34*(1-VLOOKUP($A34, 'E1 Categorization'!$A$32:$E$124, 5,0)))</f>
        <v>0</v>
      </c>
      <c r="AK34" s="2208">
        <f>IF(ISERROR(M34*(1-VLOOKUP($A34, 'E1 Categorization'!$A$32:$E$124, 5,0))), M34*0.5, M34*(1-VLOOKUP($A34, 'E1 Categorization'!$A$32:$E$124, 5,0)))</f>
        <v>0</v>
      </c>
      <c r="AL34" s="2208">
        <f>IF(ISERROR(N34*(1-VLOOKUP($A34, 'E1 Categorization'!$A$32:$E$124, 5,0))), N34*0.5, N34*(1-VLOOKUP($A34, 'E1 Categorization'!$A$32:$E$124, 5,0)))</f>
        <v>0</v>
      </c>
      <c r="AM34" s="2208">
        <f>IF(ISERROR(O34*(1-VLOOKUP($A34, 'E1 Categorization'!$A$32:$E$124, 5,0))), O34*0.5, O34*(1-VLOOKUP($A34, 'E1 Categorization'!$A$32:$E$124, 5,0)))</f>
        <v>0</v>
      </c>
      <c r="AN34" s="2208">
        <f>IF(ISERROR(P34*(1-VLOOKUP($A34, 'E1 Categorization'!$A$32:$E$124, 5,0))), P34*0.5, P34*(1-VLOOKUP($A34, 'E1 Categorization'!$A$32:$E$124, 5,0)))</f>
        <v>0</v>
      </c>
      <c r="AO34" s="2208">
        <f>IF(ISERROR(Q34*(1-VLOOKUP($A34, 'E1 Categorization'!$A$32:$E$124, 5,0))), Q34*0.5, Q34*(1-VLOOKUP($A34, 'E1 Categorization'!$A$32:$E$124, 5,0)))</f>
        <v>0</v>
      </c>
      <c r="AP34" s="2208">
        <f>IF(ISERROR(R34*(1-VLOOKUP($A34, 'E1 Categorization'!$A$32:$E$124, 5,0))), R34*0.5, R34*(1-VLOOKUP($A34, 'E1 Categorization'!$A$32:$E$124, 5,0)))</f>
        <v>0</v>
      </c>
      <c r="AQ34" s="2208">
        <f>IF(ISERROR(S34*(1-VLOOKUP($A34, 'E1 Categorization'!$A$32:$E$124, 5,0))), S34*0.5, S34*(1-VLOOKUP($A34, 'E1 Categorization'!$A$32:$E$124, 5,0)))</f>
        <v>0</v>
      </c>
      <c r="AR34" s="2208">
        <f>IF(ISERROR(T34*(1-VLOOKUP($A34, 'E1 Categorization'!$A$32:$E$124, 5,0))), T34*0.5, T34*(1-VLOOKUP($A34, 'E1 Categorization'!$A$32:$E$124, 5,0)))</f>
        <v>0</v>
      </c>
      <c r="AS34" s="2208">
        <f>IF(ISERROR(U34*(1-VLOOKUP($A34, 'E1 Categorization'!$A$32:$E$124, 5,0))), U34*0.5, U34*(1-VLOOKUP($A34, 'E1 Categorization'!$A$32:$E$124, 5,0)))</f>
        <v>0</v>
      </c>
      <c r="AT34" s="2208">
        <f>IF(ISERROR(V34*(1-VLOOKUP($A34, 'E1 Categorization'!$A$32:$E$124, 5,0))), V34*0.5, V34*(1-VLOOKUP($A34, 'E1 Categorization'!$A$32:$E$124, 5,0)))</f>
        <v>0</v>
      </c>
      <c r="AU34" s="2208">
        <f>IF(ISERROR(W34*(1-VLOOKUP($A34, 'E1 Categorization'!$A$32:$E$124, 5,0))), W34*0.5, W34*(1-VLOOKUP($A34, 'E1 Categorization'!$A$32:$E$124, 5,0)))</f>
        <v>0</v>
      </c>
      <c r="AV34" s="2208">
        <f>IF(ISERROR(X34*(1-VLOOKUP($A34, 'E1 Categorization'!$A$32:$E$124, 5,0))), X34*0.5, X34*(1-VLOOKUP($A34, 'E1 Categorization'!$A$32:$E$124, 5,0)))</f>
        <v>0</v>
      </c>
      <c r="AW34" s="2209"/>
      <c r="AX34" s="2209"/>
      <c r="AY34" s="554">
        <f t="shared" si="5"/>
        <v>1830</v>
      </c>
      <c r="AZ34" s="555" t="str">
        <f t="shared" si="6"/>
        <v>Poles, Towers and Fixtures</v>
      </c>
      <c r="BA34" s="2208">
        <f>IF(ISERROR(E34*(VLOOKUP($A34, 'E1 Categorization'!$A$32:$E$124, 5,0))), E34*0.5, E34*(VLOOKUP($A34, 'E1 Categorization'!$A$32:$E$124, 5,0)))</f>
        <v>0</v>
      </c>
      <c r="BB34" s="2208">
        <f>IF(ISERROR(F34*(VLOOKUP($A34, 'E1 Categorization'!$A$32:$E$124, 5,0))), F34*0.5, F34*(VLOOKUP($A34, 'E1 Categorization'!$A$32:$E$124, 5,0)))</f>
        <v>0</v>
      </c>
      <c r="BC34" s="2208">
        <f>IF(ISERROR(G34*(VLOOKUP($A34, 'E1 Categorization'!$A$32:$E$124, 5,0))), G34*0.5, G34*(VLOOKUP($A34, 'E1 Categorization'!$A$32:$E$124, 5,0)))</f>
        <v>0</v>
      </c>
      <c r="BD34" s="2208">
        <f>IF(ISERROR(H34*(VLOOKUP($A34, 'E1 Categorization'!$A$32:$E$124, 5,0))), H34*0.5, H34*(VLOOKUP($A34, 'E1 Categorization'!$A$32:$E$124, 5,0)))</f>
        <v>0</v>
      </c>
      <c r="BE34" s="2208">
        <f>IF(ISERROR(I34*(VLOOKUP($A34, 'E1 Categorization'!$A$32:$E$124, 5,0))), I34*0.5, I34*(VLOOKUP($A34, 'E1 Categorization'!$A$32:$E$124, 5,0)))</f>
        <v>0</v>
      </c>
      <c r="BF34" s="2208">
        <f>IF(ISERROR(J34*(VLOOKUP($A34, 'E1 Categorization'!$A$32:$E$124, 5,0))), J34*0.5, J34*(VLOOKUP($A34, 'E1 Categorization'!$A$32:$E$124, 5,0)))</f>
        <v>0</v>
      </c>
      <c r="BG34" s="2208">
        <f>IF(ISERROR(K34*(VLOOKUP($A34, 'E1 Categorization'!$A$32:$E$124, 5,0))), K34*0.5, K34*(VLOOKUP($A34, 'E1 Categorization'!$A$32:$E$124, 5,0)))</f>
        <v>0</v>
      </c>
      <c r="BH34" s="2208">
        <f>IF(ISERROR(L34*(VLOOKUP($A34, 'E1 Categorization'!$A$32:$E$124, 5,0))), L34*0.5, L34*(VLOOKUP($A34, 'E1 Categorization'!$A$32:$E$124, 5,0)))</f>
        <v>0</v>
      </c>
      <c r="BI34" s="2208">
        <f>IF(ISERROR(M34*(VLOOKUP($A34, 'E1 Categorization'!$A$32:$E$124, 5,0))), M34*0.5, M34*(VLOOKUP($A34, 'E1 Categorization'!$A$32:$E$124, 5,0)))</f>
        <v>0</v>
      </c>
      <c r="BJ34" s="2208">
        <f>IF(ISERROR(N34*(VLOOKUP($A34, 'E1 Categorization'!$A$32:$E$124, 5,0))), N34*0.5, N34*(VLOOKUP($A34, 'E1 Categorization'!$A$32:$E$124, 5,0)))</f>
        <v>0</v>
      </c>
      <c r="BK34" s="2208">
        <f>IF(ISERROR(O34*(VLOOKUP($A34, 'E1 Categorization'!$A$32:$E$124, 5,0))), O34*0.5, O34*(VLOOKUP($A34, 'E1 Categorization'!$A$32:$E$124, 5,0)))</f>
        <v>0</v>
      </c>
      <c r="BL34" s="2208">
        <f>IF(ISERROR(P34*(VLOOKUP($A34, 'E1 Categorization'!$A$32:$E$124, 5,0))), P34*0.5, P34*(VLOOKUP($A34, 'E1 Categorization'!$A$32:$E$124, 5,0)))</f>
        <v>0</v>
      </c>
      <c r="BM34" s="2208">
        <f>IF(ISERROR(Q34*(VLOOKUP($A34, 'E1 Categorization'!$A$32:$E$124, 5,0))), Q34*0.5, Q34*(VLOOKUP($A34, 'E1 Categorization'!$A$32:$E$124, 5,0)))</f>
        <v>0</v>
      </c>
      <c r="BN34" s="2208">
        <f>IF(ISERROR(R34*(VLOOKUP($A34, 'E1 Categorization'!$A$32:$E$124, 5,0))), R34*0.5, R34*(VLOOKUP($A34, 'E1 Categorization'!$A$32:$E$124, 5,0)))</f>
        <v>0</v>
      </c>
      <c r="BO34" s="2208">
        <f>IF(ISERROR(S34*(VLOOKUP($A34, 'E1 Categorization'!$A$32:$E$124, 5,0))), S34*0.5, S34*(VLOOKUP($A34, 'E1 Categorization'!$A$32:$E$124, 5,0)))</f>
        <v>0</v>
      </c>
      <c r="BP34" s="2208">
        <f>IF(ISERROR(T34*(VLOOKUP($A34, 'E1 Categorization'!$A$32:$E$124, 5,0))), T34*0.5, T34*(VLOOKUP($A34, 'E1 Categorization'!$A$32:$E$124, 5,0)))</f>
        <v>0</v>
      </c>
      <c r="BQ34" s="2208">
        <f>IF(ISERROR(U34*(VLOOKUP($A34, 'E1 Categorization'!$A$32:$E$124, 5,0))), U34*0.5, U34*(VLOOKUP($A34, 'E1 Categorization'!$A$32:$E$124, 5,0)))</f>
        <v>0</v>
      </c>
      <c r="BR34" s="2208">
        <f>IF(ISERROR(V34*(VLOOKUP($A34, 'E1 Categorization'!$A$32:$E$124, 5,0))), V34*0.5, V34*(VLOOKUP($A34, 'E1 Categorization'!$A$32:$E$124, 5,0)))</f>
        <v>0</v>
      </c>
      <c r="BS34" s="2208">
        <f>IF(ISERROR(W34*(VLOOKUP($A34, 'E1 Categorization'!$A$32:$E$124, 5,0))), W34*0.5, W34*(VLOOKUP($A34, 'E1 Categorization'!$A$32:$E$124, 5,0)))</f>
        <v>0</v>
      </c>
      <c r="BT34" s="2208">
        <f>IF(ISERROR(X34*(VLOOKUP($A34, 'E1 Categorization'!$A$32:$E$124, 5,0))), X34*0.5, X34*(VLOOKUP($A34, 'E1 Categorization'!$A$32:$E$124, 5,0)))</f>
        <v>0</v>
      </c>
    </row>
    <row r="35" spans="1:72" s="312" customFormat="1" ht="12.75">
      <c r="A35" s="554">
        <f>'I3 TB Data'!A142:B142</f>
        <v>1835</v>
      </c>
      <c r="B35" s="555" t="str">
        <f>'I3 TB Data'!B142</f>
        <v>Overhead Conductors and Devices</v>
      </c>
      <c r="C35" s="556">
        <f>'I3 TB Data'!G142</f>
        <v>0</v>
      </c>
      <c r="D35" s="2175" t="str">
        <f t="shared" si="2"/>
        <v>Yes</v>
      </c>
      <c r="E35" s="2150"/>
      <c r="F35" s="2150"/>
      <c r="G35" s="2150"/>
      <c r="H35" s="2150"/>
      <c r="I35" s="2150"/>
      <c r="J35" s="2150"/>
      <c r="K35" s="2150"/>
      <c r="L35" s="2150"/>
      <c r="M35" s="2150"/>
      <c r="N35" s="2150"/>
      <c r="O35" s="2150"/>
      <c r="P35" s="2150"/>
      <c r="Q35" s="2150"/>
      <c r="R35" s="2150"/>
      <c r="S35" s="2150"/>
      <c r="T35" s="2150"/>
      <c r="U35" s="2150"/>
      <c r="V35" s="2150"/>
      <c r="W35" s="2150"/>
      <c r="X35" s="2150"/>
      <c r="AA35" s="554">
        <f t="shared" si="3"/>
        <v>1835</v>
      </c>
      <c r="AB35" s="555" t="str">
        <f t="shared" si="4"/>
        <v>Overhead Conductors and Devices</v>
      </c>
      <c r="AC35" s="2208">
        <f>IF(ISERROR(E35*(1-VLOOKUP($A35, 'E1 Categorization'!$A$32:$E$124, 5,0))), E35*0.5, E35*(1-VLOOKUP($A35, 'E1 Categorization'!$A$32:$E$124, 5,0)))</f>
        <v>0</v>
      </c>
      <c r="AD35" s="2208">
        <f>IF(ISERROR(F35*(1-VLOOKUP($A35, 'E1 Categorization'!$A$32:$E$124, 5,0))), F35*0.5, F35*(1-VLOOKUP($A35, 'E1 Categorization'!$A$32:$E$124, 5,0)))</f>
        <v>0</v>
      </c>
      <c r="AE35" s="2208">
        <f>IF(ISERROR(G35*(1-VLOOKUP($A35, 'E1 Categorization'!$A$32:$E$124, 5,0))), G35*0.5, G35*(1-VLOOKUP($A35, 'E1 Categorization'!$A$32:$E$124, 5,0)))</f>
        <v>0</v>
      </c>
      <c r="AF35" s="2208">
        <f>IF(ISERROR(H35*(1-VLOOKUP($A35, 'E1 Categorization'!$A$32:$E$124, 5,0))), H35*0.5, H35*(1-VLOOKUP($A35, 'E1 Categorization'!$A$32:$E$124, 5,0)))</f>
        <v>0</v>
      </c>
      <c r="AG35" s="2208">
        <f>IF(ISERROR(I35*(1-VLOOKUP($A35, 'E1 Categorization'!$A$32:$E$124, 5,0))), I35*0.5, I35*(1-VLOOKUP($A35, 'E1 Categorization'!$A$32:$E$124, 5,0)))</f>
        <v>0</v>
      </c>
      <c r="AH35" s="2208">
        <f>IF(ISERROR(J35*(1-VLOOKUP($A35, 'E1 Categorization'!$A$32:$E$124, 5,0))), J35*0.5, J35*(1-VLOOKUP($A35, 'E1 Categorization'!$A$32:$E$124, 5,0)))</f>
        <v>0</v>
      </c>
      <c r="AI35" s="2208">
        <f>IF(ISERROR(K35*(1-VLOOKUP($A35, 'E1 Categorization'!$A$32:$E$124, 5,0))), K35*0.5, K35*(1-VLOOKUP($A35, 'E1 Categorization'!$A$32:$E$124, 5,0)))</f>
        <v>0</v>
      </c>
      <c r="AJ35" s="2208">
        <f>IF(ISERROR(L35*(1-VLOOKUP($A35, 'E1 Categorization'!$A$32:$E$124, 5,0))), L35*0.5, L35*(1-VLOOKUP($A35, 'E1 Categorization'!$A$32:$E$124, 5,0)))</f>
        <v>0</v>
      </c>
      <c r="AK35" s="2208">
        <f>IF(ISERROR(M35*(1-VLOOKUP($A35, 'E1 Categorization'!$A$32:$E$124, 5,0))), M35*0.5, M35*(1-VLOOKUP($A35, 'E1 Categorization'!$A$32:$E$124, 5,0)))</f>
        <v>0</v>
      </c>
      <c r="AL35" s="2208">
        <f>IF(ISERROR(N35*(1-VLOOKUP($A35, 'E1 Categorization'!$A$32:$E$124, 5,0))), N35*0.5, N35*(1-VLOOKUP($A35, 'E1 Categorization'!$A$32:$E$124, 5,0)))</f>
        <v>0</v>
      </c>
      <c r="AM35" s="2208">
        <f>IF(ISERROR(O35*(1-VLOOKUP($A35, 'E1 Categorization'!$A$32:$E$124, 5,0))), O35*0.5, O35*(1-VLOOKUP($A35, 'E1 Categorization'!$A$32:$E$124, 5,0)))</f>
        <v>0</v>
      </c>
      <c r="AN35" s="2208">
        <f>IF(ISERROR(P35*(1-VLOOKUP($A35, 'E1 Categorization'!$A$32:$E$124, 5,0))), P35*0.5, P35*(1-VLOOKUP($A35, 'E1 Categorization'!$A$32:$E$124, 5,0)))</f>
        <v>0</v>
      </c>
      <c r="AO35" s="2208">
        <f>IF(ISERROR(Q35*(1-VLOOKUP($A35, 'E1 Categorization'!$A$32:$E$124, 5,0))), Q35*0.5, Q35*(1-VLOOKUP($A35, 'E1 Categorization'!$A$32:$E$124, 5,0)))</f>
        <v>0</v>
      </c>
      <c r="AP35" s="2208">
        <f>IF(ISERROR(R35*(1-VLOOKUP($A35, 'E1 Categorization'!$A$32:$E$124, 5,0))), R35*0.5, R35*(1-VLOOKUP($A35, 'E1 Categorization'!$A$32:$E$124, 5,0)))</f>
        <v>0</v>
      </c>
      <c r="AQ35" s="2208">
        <f>IF(ISERROR(S35*(1-VLOOKUP($A35, 'E1 Categorization'!$A$32:$E$124, 5,0))), S35*0.5, S35*(1-VLOOKUP($A35, 'E1 Categorization'!$A$32:$E$124, 5,0)))</f>
        <v>0</v>
      </c>
      <c r="AR35" s="2208">
        <f>IF(ISERROR(T35*(1-VLOOKUP($A35, 'E1 Categorization'!$A$32:$E$124, 5,0))), T35*0.5, T35*(1-VLOOKUP($A35, 'E1 Categorization'!$A$32:$E$124, 5,0)))</f>
        <v>0</v>
      </c>
      <c r="AS35" s="2208">
        <f>IF(ISERROR(U35*(1-VLOOKUP($A35, 'E1 Categorization'!$A$32:$E$124, 5,0))), U35*0.5, U35*(1-VLOOKUP($A35, 'E1 Categorization'!$A$32:$E$124, 5,0)))</f>
        <v>0</v>
      </c>
      <c r="AT35" s="2208">
        <f>IF(ISERROR(V35*(1-VLOOKUP($A35, 'E1 Categorization'!$A$32:$E$124, 5,0))), V35*0.5, V35*(1-VLOOKUP($A35, 'E1 Categorization'!$A$32:$E$124, 5,0)))</f>
        <v>0</v>
      </c>
      <c r="AU35" s="2208">
        <f>IF(ISERROR(W35*(1-VLOOKUP($A35, 'E1 Categorization'!$A$32:$E$124, 5,0))), W35*0.5, W35*(1-VLOOKUP($A35, 'E1 Categorization'!$A$32:$E$124, 5,0)))</f>
        <v>0</v>
      </c>
      <c r="AV35" s="2208">
        <f>IF(ISERROR(X35*(1-VLOOKUP($A35, 'E1 Categorization'!$A$32:$E$124, 5,0))), X35*0.5, X35*(1-VLOOKUP($A35, 'E1 Categorization'!$A$32:$E$124, 5,0)))</f>
        <v>0</v>
      </c>
      <c r="AW35" s="2209"/>
      <c r="AX35" s="2209"/>
      <c r="AY35" s="554">
        <f t="shared" si="5"/>
        <v>1835</v>
      </c>
      <c r="AZ35" s="555" t="str">
        <f t="shared" si="6"/>
        <v>Overhead Conductors and Devices</v>
      </c>
      <c r="BA35" s="2208">
        <f>IF(ISERROR(E35*(VLOOKUP($A35, 'E1 Categorization'!$A$32:$E$124, 5,0))), E35*0.5, E35*(VLOOKUP($A35, 'E1 Categorization'!$A$32:$E$124, 5,0)))</f>
        <v>0</v>
      </c>
      <c r="BB35" s="2208">
        <f>IF(ISERROR(F35*(VLOOKUP($A35, 'E1 Categorization'!$A$32:$E$124, 5,0))), F35*0.5, F35*(VLOOKUP($A35, 'E1 Categorization'!$A$32:$E$124, 5,0)))</f>
        <v>0</v>
      </c>
      <c r="BC35" s="2208">
        <f>IF(ISERROR(G35*(VLOOKUP($A35, 'E1 Categorization'!$A$32:$E$124, 5,0))), G35*0.5, G35*(VLOOKUP($A35, 'E1 Categorization'!$A$32:$E$124, 5,0)))</f>
        <v>0</v>
      </c>
      <c r="BD35" s="2208">
        <f>IF(ISERROR(H35*(VLOOKUP($A35, 'E1 Categorization'!$A$32:$E$124, 5,0))), H35*0.5, H35*(VLOOKUP($A35, 'E1 Categorization'!$A$32:$E$124, 5,0)))</f>
        <v>0</v>
      </c>
      <c r="BE35" s="2208">
        <f>IF(ISERROR(I35*(VLOOKUP($A35, 'E1 Categorization'!$A$32:$E$124, 5,0))), I35*0.5, I35*(VLOOKUP($A35, 'E1 Categorization'!$A$32:$E$124, 5,0)))</f>
        <v>0</v>
      </c>
      <c r="BF35" s="2208">
        <f>IF(ISERROR(J35*(VLOOKUP($A35, 'E1 Categorization'!$A$32:$E$124, 5,0))), J35*0.5, J35*(VLOOKUP($A35, 'E1 Categorization'!$A$32:$E$124, 5,0)))</f>
        <v>0</v>
      </c>
      <c r="BG35" s="2208">
        <f>IF(ISERROR(K35*(VLOOKUP($A35, 'E1 Categorization'!$A$32:$E$124, 5,0))), K35*0.5, K35*(VLOOKUP($A35, 'E1 Categorization'!$A$32:$E$124, 5,0)))</f>
        <v>0</v>
      </c>
      <c r="BH35" s="2208">
        <f>IF(ISERROR(L35*(VLOOKUP($A35, 'E1 Categorization'!$A$32:$E$124, 5,0))), L35*0.5, L35*(VLOOKUP($A35, 'E1 Categorization'!$A$32:$E$124, 5,0)))</f>
        <v>0</v>
      </c>
      <c r="BI35" s="2208">
        <f>IF(ISERROR(M35*(VLOOKUP($A35, 'E1 Categorization'!$A$32:$E$124, 5,0))), M35*0.5, M35*(VLOOKUP($A35, 'E1 Categorization'!$A$32:$E$124, 5,0)))</f>
        <v>0</v>
      </c>
      <c r="BJ35" s="2208">
        <f>IF(ISERROR(N35*(VLOOKUP($A35, 'E1 Categorization'!$A$32:$E$124, 5,0))), N35*0.5, N35*(VLOOKUP($A35, 'E1 Categorization'!$A$32:$E$124, 5,0)))</f>
        <v>0</v>
      </c>
      <c r="BK35" s="2208">
        <f>IF(ISERROR(O35*(VLOOKUP($A35, 'E1 Categorization'!$A$32:$E$124, 5,0))), O35*0.5, O35*(VLOOKUP($A35, 'E1 Categorization'!$A$32:$E$124, 5,0)))</f>
        <v>0</v>
      </c>
      <c r="BL35" s="2208">
        <f>IF(ISERROR(P35*(VLOOKUP($A35, 'E1 Categorization'!$A$32:$E$124, 5,0))), P35*0.5, P35*(VLOOKUP($A35, 'E1 Categorization'!$A$32:$E$124, 5,0)))</f>
        <v>0</v>
      </c>
      <c r="BM35" s="2208">
        <f>IF(ISERROR(Q35*(VLOOKUP($A35, 'E1 Categorization'!$A$32:$E$124, 5,0))), Q35*0.5, Q35*(VLOOKUP($A35, 'E1 Categorization'!$A$32:$E$124, 5,0)))</f>
        <v>0</v>
      </c>
      <c r="BN35" s="2208">
        <f>IF(ISERROR(R35*(VLOOKUP($A35, 'E1 Categorization'!$A$32:$E$124, 5,0))), R35*0.5, R35*(VLOOKUP($A35, 'E1 Categorization'!$A$32:$E$124, 5,0)))</f>
        <v>0</v>
      </c>
      <c r="BO35" s="2208">
        <f>IF(ISERROR(S35*(VLOOKUP($A35, 'E1 Categorization'!$A$32:$E$124, 5,0))), S35*0.5, S35*(VLOOKUP($A35, 'E1 Categorization'!$A$32:$E$124, 5,0)))</f>
        <v>0</v>
      </c>
      <c r="BP35" s="2208">
        <f>IF(ISERROR(T35*(VLOOKUP($A35, 'E1 Categorization'!$A$32:$E$124, 5,0))), T35*0.5, T35*(VLOOKUP($A35, 'E1 Categorization'!$A$32:$E$124, 5,0)))</f>
        <v>0</v>
      </c>
      <c r="BQ35" s="2208">
        <f>IF(ISERROR(U35*(VLOOKUP($A35, 'E1 Categorization'!$A$32:$E$124, 5,0))), U35*0.5, U35*(VLOOKUP($A35, 'E1 Categorization'!$A$32:$E$124, 5,0)))</f>
        <v>0</v>
      </c>
      <c r="BR35" s="2208">
        <f>IF(ISERROR(V35*(VLOOKUP($A35, 'E1 Categorization'!$A$32:$E$124, 5,0))), V35*0.5, V35*(VLOOKUP($A35, 'E1 Categorization'!$A$32:$E$124, 5,0)))</f>
        <v>0</v>
      </c>
      <c r="BS35" s="2208">
        <f>IF(ISERROR(W35*(VLOOKUP($A35, 'E1 Categorization'!$A$32:$E$124, 5,0))), W35*0.5, W35*(VLOOKUP($A35, 'E1 Categorization'!$A$32:$E$124, 5,0)))</f>
        <v>0</v>
      </c>
      <c r="BT35" s="2208">
        <f>IF(ISERROR(X35*(VLOOKUP($A35, 'E1 Categorization'!$A$32:$E$124, 5,0))), X35*0.5, X35*(VLOOKUP($A35, 'E1 Categorization'!$A$32:$E$124, 5,0)))</f>
        <v>0</v>
      </c>
    </row>
    <row r="36" spans="1:72" s="312" customFormat="1" ht="12.75">
      <c r="A36" s="554">
        <f>'I3 TB Data'!A143:B143</f>
        <v>1840</v>
      </c>
      <c r="B36" s="555" t="str">
        <f>'I3 TB Data'!B143</f>
        <v>Underground Conduit</v>
      </c>
      <c r="C36" s="556">
        <f>'I3 TB Data'!G143</f>
        <v>0</v>
      </c>
      <c r="D36" s="2175" t="str">
        <f t="shared" si="2"/>
        <v>Yes</v>
      </c>
      <c r="E36" s="2150"/>
      <c r="F36" s="2150"/>
      <c r="G36" s="2150"/>
      <c r="H36" s="2150"/>
      <c r="I36" s="2150"/>
      <c r="J36" s="2150"/>
      <c r="K36" s="2150"/>
      <c r="L36" s="2150"/>
      <c r="M36" s="2150"/>
      <c r="N36" s="2150"/>
      <c r="O36" s="2150"/>
      <c r="P36" s="2150"/>
      <c r="Q36" s="2150"/>
      <c r="R36" s="2150"/>
      <c r="S36" s="2150"/>
      <c r="T36" s="2150"/>
      <c r="U36" s="2150"/>
      <c r="V36" s="2150"/>
      <c r="W36" s="2150"/>
      <c r="X36" s="2150"/>
      <c r="AA36" s="554">
        <f t="shared" si="3"/>
        <v>1840</v>
      </c>
      <c r="AB36" s="555" t="str">
        <f t="shared" si="4"/>
        <v>Underground Conduit</v>
      </c>
      <c r="AC36" s="2208">
        <f>IF(ISERROR(E36*(1-VLOOKUP($A36, 'E1 Categorization'!$A$32:$E$124, 5,0))), E36*0.5, E36*(1-VLOOKUP($A36, 'E1 Categorization'!$A$32:$E$124, 5,0)))</f>
        <v>0</v>
      </c>
      <c r="AD36" s="2208">
        <f>IF(ISERROR(F36*(1-VLOOKUP($A36, 'E1 Categorization'!$A$32:$E$124, 5,0))), F36*0.5, F36*(1-VLOOKUP($A36, 'E1 Categorization'!$A$32:$E$124, 5,0)))</f>
        <v>0</v>
      </c>
      <c r="AE36" s="2208">
        <f>IF(ISERROR(G36*(1-VLOOKUP($A36, 'E1 Categorization'!$A$32:$E$124, 5,0))), G36*0.5, G36*(1-VLOOKUP($A36, 'E1 Categorization'!$A$32:$E$124, 5,0)))</f>
        <v>0</v>
      </c>
      <c r="AF36" s="2208">
        <f>IF(ISERROR(H36*(1-VLOOKUP($A36, 'E1 Categorization'!$A$32:$E$124, 5,0))), H36*0.5, H36*(1-VLOOKUP($A36, 'E1 Categorization'!$A$32:$E$124, 5,0)))</f>
        <v>0</v>
      </c>
      <c r="AG36" s="2208">
        <f>IF(ISERROR(I36*(1-VLOOKUP($A36, 'E1 Categorization'!$A$32:$E$124, 5,0))), I36*0.5, I36*(1-VLOOKUP($A36, 'E1 Categorization'!$A$32:$E$124, 5,0)))</f>
        <v>0</v>
      </c>
      <c r="AH36" s="2208">
        <f>IF(ISERROR(J36*(1-VLOOKUP($A36, 'E1 Categorization'!$A$32:$E$124, 5,0))), J36*0.5, J36*(1-VLOOKUP($A36, 'E1 Categorization'!$A$32:$E$124, 5,0)))</f>
        <v>0</v>
      </c>
      <c r="AI36" s="2208">
        <f>IF(ISERROR(K36*(1-VLOOKUP($A36, 'E1 Categorization'!$A$32:$E$124, 5,0))), K36*0.5, K36*(1-VLOOKUP($A36, 'E1 Categorization'!$A$32:$E$124, 5,0)))</f>
        <v>0</v>
      </c>
      <c r="AJ36" s="2208">
        <f>IF(ISERROR(L36*(1-VLOOKUP($A36, 'E1 Categorization'!$A$32:$E$124, 5,0))), L36*0.5, L36*(1-VLOOKUP($A36, 'E1 Categorization'!$A$32:$E$124, 5,0)))</f>
        <v>0</v>
      </c>
      <c r="AK36" s="2208">
        <f>IF(ISERROR(M36*(1-VLOOKUP($A36, 'E1 Categorization'!$A$32:$E$124, 5,0))), M36*0.5, M36*(1-VLOOKUP($A36, 'E1 Categorization'!$A$32:$E$124, 5,0)))</f>
        <v>0</v>
      </c>
      <c r="AL36" s="2208">
        <f>IF(ISERROR(N36*(1-VLOOKUP($A36, 'E1 Categorization'!$A$32:$E$124, 5,0))), N36*0.5, N36*(1-VLOOKUP($A36, 'E1 Categorization'!$A$32:$E$124, 5,0)))</f>
        <v>0</v>
      </c>
      <c r="AM36" s="2208">
        <f>IF(ISERROR(O36*(1-VLOOKUP($A36, 'E1 Categorization'!$A$32:$E$124, 5,0))), O36*0.5, O36*(1-VLOOKUP($A36, 'E1 Categorization'!$A$32:$E$124, 5,0)))</f>
        <v>0</v>
      </c>
      <c r="AN36" s="2208">
        <f>IF(ISERROR(P36*(1-VLOOKUP($A36, 'E1 Categorization'!$A$32:$E$124, 5,0))), P36*0.5, P36*(1-VLOOKUP($A36, 'E1 Categorization'!$A$32:$E$124, 5,0)))</f>
        <v>0</v>
      </c>
      <c r="AO36" s="2208">
        <f>IF(ISERROR(Q36*(1-VLOOKUP($A36, 'E1 Categorization'!$A$32:$E$124, 5,0))), Q36*0.5, Q36*(1-VLOOKUP($A36, 'E1 Categorization'!$A$32:$E$124, 5,0)))</f>
        <v>0</v>
      </c>
      <c r="AP36" s="2208">
        <f>IF(ISERROR(R36*(1-VLOOKUP($A36, 'E1 Categorization'!$A$32:$E$124, 5,0))), R36*0.5, R36*(1-VLOOKUP($A36, 'E1 Categorization'!$A$32:$E$124, 5,0)))</f>
        <v>0</v>
      </c>
      <c r="AQ36" s="2208">
        <f>IF(ISERROR(S36*(1-VLOOKUP($A36, 'E1 Categorization'!$A$32:$E$124, 5,0))), S36*0.5, S36*(1-VLOOKUP($A36, 'E1 Categorization'!$A$32:$E$124, 5,0)))</f>
        <v>0</v>
      </c>
      <c r="AR36" s="2208">
        <f>IF(ISERROR(T36*(1-VLOOKUP($A36, 'E1 Categorization'!$A$32:$E$124, 5,0))), T36*0.5, T36*(1-VLOOKUP($A36, 'E1 Categorization'!$A$32:$E$124, 5,0)))</f>
        <v>0</v>
      </c>
      <c r="AS36" s="2208">
        <f>IF(ISERROR(U36*(1-VLOOKUP($A36, 'E1 Categorization'!$A$32:$E$124, 5,0))), U36*0.5, U36*(1-VLOOKUP($A36, 'E1 Categorization'!$A$32:$E$124, 5,0)))</f>
        <v>0</v>
      </c>
      <c r="AT36" s="2208">
        <f>IF(ISERROR(V36*(1-VLOOKUP($A36, 'E1 Categorization'!$A$32:$E$124, 5,0))), V36*0.5, V36*(1-VLOOKUP($A36, 'E1 Categorization'!$A$32:$E$124, 5,0)))</f>
        <v>0</v>
      </c>
      <c r="AU36" s="2208">
        <f>IF(ISERROR(W36*(1-VLOOKUP($A36, 'E1 Categorization'!$A$32:$E$124, 5,0))), W36*0.5, W36*(1-VLOOKUP($A36, 'E1 Categorization'!$A$32:$E$124, 5,0)))</f>
        <v>0</v>
      </c>
      <c r="AV36" s="2208">
        <f>IF(ISERROR(X36*(1-VLOOKUP($A36, 'E1 Categorization'!$A$32:$E$124, 5,0))), X36*0.5, X36*(1-VLOOKUP($A36, 'E1 Categorization'!$A$32:$E$124, 5,0)))</f>
        <v>0</v>
      </c>
      <c r="AW36" s="2209"/>
      <c r="AX36" s="2209"/>
      <c r="AY36" s="554">
        <f t="shared" si="5"/>
        <v>1840</v>
      </c>
      <c r="AZ36" s="555" t="str">
        <f t="shared" si="6"/>
        <v>Underground Conduit</v>
      </c>
      <c r="BA36" s="2208">
        <f>IF(ISERROR(E36*(VLOOKUP($A36, 'E1 Categorization'!$A$32:$E$124, 5,0))), E36*0.5, E36*(VLOOKUP($A36, 'E1 Categorization'!$A$32:$E$124, 5,0)))</f>
        <v>0</v>
      </c>
      <c r="BB36" s="2208">
        <f>IF(ISERROR(F36*(VLOOKUP($A36, 'E1 Categorization'!$A$32:$E$124, 5,0))), F36*0.5, F36*(VLOOKUP($A36, 'E1 Categorization'!$A$32:$E$124, 5,0)))</f>
        <v>0</v>
      </c>
      <c r="BC36" s="2208">
        <f>IF(ISERROR(G36*(VLOOKUP($A36, 'E1 Categorization'!$A$32:$E$124, 5,0))), G36*0.5, G36*(VLOOKUP($A36, 'E1 Categorization'!$A$32:$E$124, 5,0)))</f>
        <v>0</v>
      </c>
      <c r="BD36" s="2208">
        <f>IF(ISERROR(H36*(VLOOKUP($A36, 'E1 Categorization'!$A$32:$E$124, 5,0))), H36*0.5, H36*(VLOOKUP($A36, 'E1 Categorization'!$A$32:$E$124, 5,0)))</f>
        <v>0</v>
      </c>
      <c r="BE36" s="2208">
        <f>IF(ISERROR(I36*(VLOOKUP($A36, 'E1 Categorization'!$A$32:$E$124, 5,0))), I36*0.5, I36*(VLOOKUP($A36, 'E1 Categorization'!$A$32:$E$124, 5,0)))</f>
        <v>0</v>
      </c>
      <c r="BF36" s="2208">
        <f>IF(ISERROR(J36*(VLOOKUP($A36, 'E1 Categorization'!$A$32:$E$124, 5,0))), J36*0.5, J36*(VLOOKUP($A36, 'E1 Categorization'!$A$32:$E$124, 5,0)))</f>
        <v>0</v>
      </c>
      <c r="BG36" s="2208">
        <f>IF(ISERROR(K36*(VLOOKUP($A36, 'E1 Categorization'!$A$32:$E$124, 5,0))), K36*0.5, K36*(VLOOKUP($A36, 'E1 Categorization'!$A$32:$E$124, 5,0)))</f>
        <v>0</v>
      </c>
      <c r="BH36" s="2208">
        <f>IF(ISERROR(L36*(VLOOKUP($A36, 'E1 Categorization'!$A$32:$E$124, 5,0))), L36*0.5, L36*(VLOOKUP($A36, 'E1 Categorization'!$A$32:$E$124, 5,0)))</f>
        <v>0</v>
      </c>
      <c r="BI36" s="2208">
        <f>IF(ISERROR(M36*(VLOOKUP($A36, 'E1 Categorization'!$A$32:$E$124, 5,0))), M36*0.5, M36*(VLOOKUP($A36, 'E1 Categorization'!$A$32:$E$124, 5,0)))</f>
        <v>0</v>
      </c>
      <c r="BJ36" s="2208">
        <f>IF(ISERROR(N36*(VLOOKUP($A36, 'E1 Categorization'!$A$32:$E$124, 5,0))), N36*0.5, N36*(VLOOKUP($A36, 'E1 Categorization'!$A$32:$E$124, 5,0)))</f>
        <v>0</v>
      </c>
      <c r="BK36" s="2208">
        <f>IF(ISERROR(O36*(VLOOKUP($A36, 'E1 Categorization'!$A$32:$E$124, 5,0))), O36*0.5, O36*(VLOOKUP($A36, 'E1 Categorization'!$A$32:$E$124, 5,0)))</f>
        <v>0</v>
      </c>
      <c r="BL36" s="2208">
        <f>IF(ISERROR(P36*(VLOOKUP($A36, 'E1 Categorization'!$A$32:$E$124, 5,0))), P36*0.5, P36*(VLOOKUP($A36, 'E1 Categorization'!$A$32:$E$124, 5,0)))</f>
        <v>0</v>
      </c>
      <c r="BM36" s="2208">
        <f>IF(ISERROR(Q36*(VLOOKUP($A36, 'E1 Categorization'!$A$32:$E$124, 5,0))), Q36*0.5, Q36*(VLOOKUP($A36, 'E1 Categorization'!$A$32:$E$124, 5,0)))</f>
        <v>0</v>
      </c>
      <c r="BN36" s="2208">
        <f>IF(ISERROR(R36*(VLOOKUP($A36, 'E1 Categorization'!$A$32:$E$124, 5,0))), R36*0.5, R36*(VLOOKUP($A36, 'E1 Categorization'!$A$32:$E$124, 5,0)))</f>
        <v>0</v>
      </c>
      <c r="BO36" s="2208">
        <f>IF(ISERROR(S36*(VLOOKUP($A36, 'E1 Categorization'!$A$32:$E$124, 5,0))), S36*0.5, S36*(VLOOKUP($A36, 'E1 Categorization'!$A$32:$E$124, 5,0)))</f>
        <v>0</v>
      </c>
      <c r="BP36" s="2208">
        <f>IF(ISERROR(T36*(VLOOKUP($A36, 'E1 Categorization'!$A$32:$E$124, 5,0))), T36*0.5, T36*(VLOOKUP($A36, 'E1 Categorization'!$A$32:$E$124, 5,0)))</f>
        <v>0</v>
      </c>
      <c r="BQ36" s="2208">
        <f>IF(ISERROR(U36*(VLOOKUP($A36, 'E1 Categorization'!$A$32:$E$124, 5,0))), U36*0.5, U36*(VLOOKUP($A36, 'E1 Categorization'!$A$32:$E$124, 5,0)))</f>
        <v>0</v>
      </c>
      <c r="BR36" s="2208">
        <f>IF(ISERROR(V36*(VLOOKUP($A36, 'E1 Categorization'!$A$32:$E$124, 5,0))), V36*0.5, V36*(VLOOKUP($A36, 'E1 Categorization'!$A$32:$E$124, 5,0)))</f>
        <v>0</v>
      </c>
      <c r="BS36" s="2208">
        <f>IF(ISERROR(W36*(VLOOKUP($A36, 'E1 Categorization'!$A$32:$E$124, 5,0))), W36*0.5, W36*(VLOOKUP($A36, 'E1 Categorization'!$A$32:$E$124, 5,0)))</f>
        <v>0</v>
      </c>
      <c r="BT36" s="2208">
        <f>IF(ISERROR(X36*(VLOOKUP($A36, 'E1 Categorization'!$A$32:$E$124, 5,0))), X36*0.5, X36*(VLOOKUP($A36, 'E1 Categorization'!$A$32:$E$124, 5,0)))</f>
        <v>0</v>
      </c>
    </row>
    <row r="37" spans="1:72" s="312" customFormat="1" ht="12.75">
      <c r="A37" s="554">
        <f>'I3 TB Data'!A144:B144</f>
        <v>1845</v>
      </c>
      <c r="B37" s="555" t="str">
        <f>'I3 TB Data'!B144</f>
        <v>Underground Conductors and Devices</v>
      </c>
      <c r="C37" s="556">
        <f>'I3 TB Data'!G144</f>
        <v>0</v>
      </c>
      <c r="D37" s="2175" t="str">
        <f t="shared" si="2"/>
        <v>Yes</v>
      </c>
      <c r="E37" s="2150"/>
      <c r="F37" s="2150"/>
      <c r="G37" s="2150"/>
      <c r="H37" s="2150"/>
      <c r="I37" s="2150"/>
      <c r="J37" s="2150"/>
      <c r="K37" s="2150"/>
      <c r="L37" s="2150"/>
      <c r="M37" s="2150"/>
      <c r="N37" s="2150"/>
      <c r="O37" s="2150"/>
      <c r="P37" s="2150"/>
      <c r="Q37" s="2150"/>
      <c r="R37" s="2150"/>
      <c r="S37" s="2150"/>
      <c r="T37" s="2150"/>
      <c r="U37" s="2150"/>
      <c r="V37" s="2150"/>
      <c r="W37" s="2150"/>
      <c r="X37" s="2150"/>
      <c r="AA37" s="554">
        <f t="shared" si="3"/>
        <v>1845</v>
      </c>
      <c r="AB37" s="555" t="str">
        <f t="shared" si="4"/>
        <v>Underground Conductors and Devices</v>
      </c>
      <c r="AC37" s="2208">
        <f>IF(ISERROR(E37*(1-VLOOKUP($A37, 'E1 Categorization'!$A$32:$E$124, 5,0))), E37*0.5, E37*(1-VLOOKUP($A37, 'E1 Categorization'!$A$32:$E$124, 5,0)))</f>
        <v>0</v>
      </c>
      <c r="AD37" s="2208">
        <f>IF(ISERROR(F37*(1-VLOOKUP($A37, 'E1 Categorization'!$A$32:$E$124, 5,0))), F37*0.5, F37*(1-VLOOKUP($A37, 'E1 Categorization'!$A$32:$E$124, 5,0)))</f>
        <v>0</v>
      </c>
      <c r="AE37" s="2208">
        <f>IF(ISERROR(G37*(1-VLOOKUP($A37, 'E1 Categorization'!$A$32:$E$124, 5,0))), G37*0.5, G37*(1-VLOOKUP($A37, 'E1 Categorization'!$A$32:$E$124, 5,0)))</f>
        <v>0</v>
      </c>
      <c r="AF37" s="2208">
        <f>IF(ISERROR(H37*(1-VLOOKUP($A37, 'E1 Categorization'!$A$32:$E$124, 5,0))), H37*0.5, H37*(1-VLOOKUP($A37, 'E1 Categorization'!$A$32:$E$124, 5,0)))</f>
        <v>0</v>
      </c>
      <c r="AG37" s="2208">
        <f>IF(ISERROR(I37*(1-VLOOKUP($A37, 'E1 Categorization'!$A$32:$E$124, 5,0))), I37*0.5, I37*(1-VLOOKUP($A37, 'E1 Categorization'!$A$32:$E$124, 5,0)))</f>
        <v>0</v>
      </c>
      <c r="AH37" s="2208">
        <f>IF(ISERROR(J37*(1-VLOOKUP($A37, 'E1 Categorization'!$A$32:$E$124, 5,0))), J37*0.5, J37*(1-VLOOKUP($A37, 'E1 Categorization'!$A$32:$E$124, 5,0)))</f>
        <v>0</v>
      </c>
      <c r="AI37" s="2208">
        <f>IF(ISERROR(K37*(1-VLOOKUP($A37, 'E1 Categorization'!$A$32:$E$124, 5,0))), K37*0.5, K37*(1-VLOOKUP($A37, 'E1 Categorization'!$A$32:$E$124, 5,0)))</f>
        <v>0</v>
      </c>
      <c r="AJ37" s="2208">
        <f>IF(ISERROR(L37*(1-VLOOKUP($A37, 'E1 Categorization'!$A$32:$E$124, 5,0))), L37*0.5, L37*(1-VLOOKUP($A37, 'E1 Categorization'!$A$32:$E$124, 5,0)))</f>
        <v>0</v>
      </c>
      <c r="AK37" s="2208">
        <f>IF(ISERROR(M37*(1-VLOOKUP($A37, 'E1 Categorization'!$A$32:$E$124, 5,0))), M37*0.5, M37*(1-VLOOKUP($A37, 'E1 Categorization'!$A$32:$E$124, 5,0)))</f>
        <v>0</v>
      </c>
      <c r="AL37" s="2208">
        <f>IF(ISERROR(N37*(1-VLOOKUP($A37, 'E1 Categorization'!$A$32:$E$124, 5,0))), N37*0.5, N37*(1-VLOOKUP($A37, 'E1 Categorization'!$A$32:$E$124, 5,0)))</f>
        <v>0</v>
      </c>
      <c r="AM37" s="2208">
        <f>IF(ISERROR(O37*(1-VLOOKUP($A37, 'E1 Categorization'!$A$32:$E$124, 5,0))), O37*0.5, O37*(1-VLOOKUP($A37, 'E1 Categorization'!$A$32:$E$124, 5,0)))</f>
        <v>0</v>
      </c>
      <c r="AN37" s="2208">
        <f>IF(ISERROR(P37*(1-VLOOKUP($A37, 'E1 Categorization'!$A$32:$E$124, 5,0))), P37*0.5, P37*(1-VLOOKUP($A37, 'E1 Categorization'!$A$32:$E$124, 5,0)))</f>
        <v>0</v>
      </c>
      <c r="AO37" s="2208">
        <f>IF(ISERROR(Q37*(1-VLOOKUP($A37, 'E1 Categorization'!$A$32:$E$124, 5,0))), Q37*0.5, Q37*(1-VLOOKUP($A37, 'E1 Categorization'!$A$32:$E$124, 5,0)))</f>
        <v>0</v>
      </c>
      <c r="AP37" s="2208">
        <f>IF(ISERROR(R37*(1-VLOOKUP($A37, 'E1 Categorization'!$A$32:$E$124, 5,0))), R37*0.5, R37*(1-VLOOKUP($A37, 'E1 Categorization'!$A$32:$E$124, 5,0)))</f>
        <v>0</v>
      </c>
      <c r="AQ37" s="2208">
        <f>IF(ISERROR(S37*(1-VLOOKUP($A37, 'E1 Categorization'!$A$32:$E$124, 5,0))), S37*0.5, S37*(1-VLOOKUP($A37, 'E1 Categorization'!$A$32:$E$124, 5,0)))</f>
        <v>0</v>
      </c>
      <c r="AR37" s="2208">
        <f>IF(ISERROR(T37*(1-VLOOKUP($A37, 'E1 Categorization'!$A$32:$E$124, 5,0))), T37*0.5, T37*(1-VLOOKUP($A37, 'E1 Categorization'!$A$32:$E$124, 5,0)))</f>
        <v>0</v>
      </c>
      <c r="AS37" s="2208">
        <f>IF(ISERROR(U37*(1-VLOOKUP($A37, 'E1 Categorization'!$A$32:$E$124, 5,0))), U37*0.5, U37*(1-VLOOKUP($A37, 'E1 Categorization'!$A$32:$E$124, 5,0)))</f>
        <v>0</v>
      </c>
      <c r="AT37" s="2208">
        <f>IF(ISERROR(V37*(1-VLOOKUP($A37, 'E1 Categorization'!$A$32:$E$124, 5,0))), V37*0.5, V37*(1-VLOOKUP($A37, 'E1 Categorization'!$A$32:$E$124, 5,0)))</f>
        <v>0</v>
      </c>
      <c r="AU37" s="2208">
        <f>IF(ISERROR(W37*(1-VLOOKUP($A37, 'E1 Categorization'!$A$32:$E$124, 5,0))), W37*0.5, W37*(1-VLOOKUP($A37, 'E1 Categorization'!$A$32:$E$124, 5,0)))</f>
        <v>0</v>
      </c>
      <c r="AV37" s="2208">
        <f>IF(ISERROR(X37*(1-VLOOKUP($A37, 'E1 Categorization'!$A$32:$E$124, 5,0))), X37*0.5, X37*(1-VLOOKUP($A37, 'E1 Categorization'!$A$32:$E$124, 5,0)))</f>
        <v>0</v>
      </c>
      <c r="AW37" s="2209"/>
      <c r="AX37" s="2209"/>
      <c r="AY37" s="554">
        <f t="shared" si="5"/>
        <v>1845</v>
      </c>
      <c r="AZ37" s="555" t="str">
        <f t="shared" si="6"/>
        <v>Underground Conductors and Devices</v>
      </c>
      <c r="BA37" s="2208">
        <f>IF(ISERROR(E37*(VLOOKUP($A37, 'E1 Categorization'!$A$32:$E$124, 5,0))), E37*0.5, E37*(VLOOKUP($A37, 'E1 Categorization'!$A$32:$E$124, 5,0)))</f>
        <v>0</v>
      </c>
      <c r="BB37" s="2208">
        <f>IF(ISERROR(F37*(VLOOKUP($A37, 'E1 Categorization'!$A$32:$E$124, 5,0))), F37*0.5, F37*(VLOOKUP($A37, 'E1 Categorization'!$A$32:$E$124, 5,0)))</f>
        <v>0</v>
      </c>
      <c r="BC37" s="2208">
        <f>IF(ISERROR(G37*(VLOOKUP($A37, 'E1 Categorization'!$A$32:$E$124, 5,0))), G37*0.5, G37*(VLOOKUP($A37, 'E1 Categorization'!$A$32:$E$124, 5,0)))</f>
        <v>0</v>
      </c>
      <c r="BD37" s="2208">
        <f>IF(ISERROR(H37*(VLOOKUP($A37, 'E1 Categorization'!$A$32:$E$124, 5,0))), H37*0.5, H37*(VLOOKUP($A37, 'E1 Categorization'!$A$32:$E$124, 5,0)))</f>
        <v>0</v>
      </c>
      <c r="BE37" s="2208">
        <f>IF(ISERROR(I37*(VLOOKUP($A37, 'E1 Categorization'!$A$32:$E$124, 5,0))), I37*0.5, I37*(VLOOKUP($A37, 'E1 Categorization'!$A$32:$E$124, 5,0)))</f>
        <v>0</v>
      </c>
      <c r="BF37" s="2208">
        <f>IF(ISERROR(J37*(VLOOKUP($A37, 'E1 Categorization'!$A$32:$E$124, 5,0))), J37*0.5, J37*(VLOOKUP($A37, 'E1 Categorization'!$A$32:$E$124, 5,0)))</f>
        <v>0</v>
      </c>
      <c r="BG37" s="2208">
        <f>IF(ISERROR(K37*(VLOOKUP($A37, 'E1 Categorization'!$A$32:$E$124, 5,0))), K37*0.5, K37*(VLOOKUP($A37, 'E1 Categorization'!$A$32:$E$124, 5,0)))</f>
        <v>0</v>
      </c>
      <c r="BH37" s="2208">
        <f>IF(ISERROR(L37*(VLOOKUP($A37, 'E1 Categorization'!$A$32:$E$124, 5,0))), L37*0.5, L37*(VLOOKUP($A37, 'E1 Categorization'!$A$32:$E$124, 5,0)))</f>
        <v>0</v>
      </c>
      <c r="BI37" s="2208">
        <f>IF(ISERROR(M37*(VLOOKUP($A37, 'E1 Categorization'!$A$32:$E$124, 5,0))), M37*0.5, M37*(VLOOKUP($A37, 'E1 Categorization'!$A$32:$E$124, 5,0)))</f>
        <v>0</v>
      </c>
      <c r="BJ37" s="2208">
        <f>IF(ISERROR(N37*(VLOOKUP($A37, 'E1 Categorization'!$A$32:$E$124, 5,0))), N37*0.5, N37*(VLOOKUP($A37, 'E1 Categorization'!$A$32:$E$124, 5,0)))</f>
        <v>0</v>
      </c>
      <c r="BK37" s="2208">
        <f>IF(ISERROR(O37*(VLOOKUP($A37, 'E1 Categorization'!$A$32:$E$124, 5,0))), O37*0.5, O37*(VLOOKUP($A37, 'E1 Categorization'!$A$32:$E$124, 5,0)))</f>
        <v>0</v>
      </c>
      <c r="BL37" s="2208">
        <f>IF(ISERROR(P37*(VLOOKUP($A37, 'E1 Categorization'!$A$32:$E$124, 5,0))), P37*0.5, P37*(VLOOKUP($A37, 'E1 Categorization'!$A$32:$E$124, 5,0)))</f>
        <v>0</v>
      </c>
      <c r="BM37" s="2208">
        <f>IF(ISERROR(Q37*(VLOOKUP($A37, 'E1 Categorization'!$A$32:$E$124, 5,0))), Q37*0.5, Q37*(VLOOKUP($A37, 'E1 Categorization'!$A$32:$E$124, 5,0)))</f>
        <v>0</v>
      </c>
      <c r="BN37" s="2208">
        <f>IF(ISERROR(R37*(VLOOKUP($A37, 'E1 Categorization'!$A$32:$E$124, 5,0))), R37*0.5, R37*(VLOOKUP($A37, 'E1 Categorization'!$A$32:$E$124, 5,0)))</f>
        <v>0</v>
      </c>
      <c r="BO37" s="2208">
        <f>IF(ISERROR(S37*(VLOOKUP($A37, 'E1 Categorization'!$A$32:$E$124, 5,0))), S37*0.5, S37*(VLOOKUP($A37, 'E1 Categorization'!$A$32:$E$124, 5,0)))</f>
        <v>0</v>
      </c>
      <c r="BP37" s="2208">
        <f>IF(ISERROR(T37*(VLOOKUP($A37, 'E1 Categorization'!$A$32:$E$124, 5,0))), T37*0.5, T37*(VLOOKUP($A37, 'E1 Categorization'!$A$32:$E$124, 5,0)))</f>
        <v>0</v>
      </c>
      <c r="BQ37" s="2208">
        <f>IF(ISERROR(U37*(VLOOKUP($A37, 'E1 Categorization'!$A$32:$E$124, 5,0))), U37*0.5, U37*(VLOOKUP($A37, 'E1 Categorization'!$A$32:$E$124, 5,0)))</f>
        <v>0</v>
      </c>
      <c r="BR37" s="2208">
        <f>IF(ISERROR(V37*(VLOOKUP($A37, 'E1 Categorization'!$A$32:$E$124, 5,0))), V37*0.5, V37*(VLOOKUP($A37, 'E1 Categorization'!$A$32:$E$124, 5,0)))</f>
        <v>0</v>
      </c>
      <c r="BS37" s="2208">
        <f>IF(ISERROR(W37*(VLOOKUP($A37, 'E1 Categorization'!$A$32:$E$124, 5,0))), W37*0.5, W37*(VLOOKUP($A37, 'E1 Categorization'!$A$32:$E$124, 5,0)))</f>
        <v>0</v>
      </c>
      <c r="BT37" s="2208">
        <f>IF(ISERROR(X37*(VLOOKUP($A37, 'E1 Categorization'!$A$32:$E$124, 5,0))), X37*0.5, X37*(VLOOKUP($A37, 'E1 Categorization'!$A$32:$E$124, 5,0)))</f>
        <v>0</v>
      </c>
    </row>
    <row r="38" spans="1:72" s="312" customFormat="1" ht="12.75">
      <c r="A38" s="554">
        <f>'I3 TB Data'!A145:B145</f>
        <v>1850</v>
      </c>
      <c r="B38" s="555" t="str">
        <f>'I3 TB Data'!B145</f>
        <v>Line Transformers</v>
      </c>
      <c r="C38" s="556">
        <f>'I3 TB Data'!G145</f>
        <v>0</v>
      </c>
      <c r="D38" s="2175" t="str">
        <f t="shared" si="2"/>
        <v>Yes</v>
      </c>
      <c r="E38" s="2150"/>
      <c r="F38" s="2150"/>
      <c r="G38" s="2150"/>
      <c r="H38" s="2150"/>
      <c r="I38" s="2150"/>
      <c r="J38" s="2150"/>
      <c r="K38" s="2150"/>
      <c r="L38" s="2150"/>
      <c r="M38" s="2150"/>
      <c r="N38" s="2150"/>
      <c r="O38" s="2150"/>
      <c r="P38" s="2150"/>
      <c r="Q38" s="2150"/>
      <c r="R38" s="2150"/>
      <c r="S38" s="2150"/>
      <c r="T38" s="2150"/>
      <c r="U38" s="2150"/>
      <c r="V38" s="2150"/>
      <c r="W38" s="2150"/>
      <c r="X38" s="2150"/>
      <c r="AA38" s="554">
        <f t="shared" si="3"/>
        <v>1850</v>
      </c>
      <c r="AB38" s="555" t="str">
        <f t="shared" si="4"/>
        <v>Line Transformers</v>
      </c>
      <c r="AC38" s="2208">
        <f>IF(ISERROR(E38*(1-VLOOKUP($A38, 'E1 Categorization'!$A$32:$E$124, 5,0))), E38*0.5, E38*(1-VLOOKUP($A38, 'E1 Categorization'!$A$32:$E$124, 5,0)))</f>
        <v>0</v>
      </c>
      <c r="AD38" s="2208">
        <f>IF(ISERROR(F38*(1-VLOOKUP($A38, 'E1 Categorization'!$A$32:$E$124, 5,0))), F38*0.5, F38*(1-VLOOKUP($A38, 'E1 Categorization'!$A$32:$E$124, 5,0)))</f>
        <v>0</v>
      </c>
      <c r="AE38" s="2208">
        <f>IF(ISERROR(G38*(1-VLOOKUP($A38, 'E1 Categorization'!$A$32:$E$124, 5,0))), G38*0.5, G38*(1-VLOOKUP($A38, 'E1 Categorization'!$A$32:$E$124, 5,0)))</f>
        <v>0</v>
      </c>
      <c r="AF38" s="2208">
        <f>IF(ISERROR(H38*(1-VLOOKUP($A38, 'E1 Categorization'!$A$32:$E$124, 5,0))), H38*0.5, H38*(1-VLOOKUP($A38, 'E1 Categorization'!$A$32:$E$124, 5,0)))</f>
        <v>0</v>
      </c>
      <c r="AG38" s="2208">
        <f>IF(ISERROR(I38*(1-VLOOKUP($A38, 'E1 Categorization'!$A$32:$E$124, 5,0))), I38*0.5, I38*(1-VLOOKUP($A38, 'E1 Categorization'!$A$32:$E$124, 5,0)))</f>
        <v>0</v>
      </c>
      <c r="AH38" s="2208">
        <f>IF(ISERROR(J38*(1-VLOOKUP($A38, 'E1 Categorization'!$A$32:$E$124, 5,0))), J38*0.5, J38*(1-VLOOKUP($A38, 'E1 Categorization'!$A$32:$E$124, 5,0)))</f>
        <v>0</v>
      </c>
      <c r="AI38" s="2208">
        <f>IF(ISERROR(K38*(1-VLOOKUP($A38, 'E1 Categorization'!$A$32:$E$124, 5,0))), K38*0.5, K38*(1-VLOOKUP($A38, 'E1 Categorization'!$A$32:$E$124, 5,0)))</f>
        <v>0</v>
      </c>
      <c r="AJ38" s="2208">
        <f>IF(ISERROR(L38*(1-VLOOKUP($A38, 'E1 Categorization'!$A$32:$E$124, 5,0))), L38*0.5, L38*(1-VLOOKUP($A38, 'E1 Categorization'!$A$32:$E$124, 5,0)))</f>
        <v>0</v>
      </c>
      <c r="AK38" s="2208">
        <f>IF(ISERROR(M38*(1-VLOOKUP($A38, 'E1 Categorization'!$A$32:$E$124, 5,0))), M38*0.5, M38*(1-VLOOKUP($A38, 'E1 Categorization'!$A$32:$E$124, 5,0)))</f>
        <v>0</v>
      </c>
      <c r="AL38" s="2208">
        <f>IF(ISERROR(N38*(1-VLOOKUP($A38, 'E1 Categorization'!$A$32:$E$124, 5,0))), N38*0.5, N38*(1-VLOOKUP($A38, 'E1 Categorization'!$A$32:$E$124, 5,0)))</f>
        <v>0</v>
      </c>
      <c r="AM38" s="2208">
        <f>IF(ISERROR(O38*(1-VLOOKUP($A38, 'E1 Categorization'!$A$32:$E$124, 5,0))), O38*0.5, O38*(1-VLOOKUP($A38, 'E1 Categorization'!$A$32:$E$124, 5,0)))</f>
        <v>0</v>
      </c>
      <c r="AN38" s="2208">
        <f>IF(ISERROR(P38*(1-VLOOKUP($A38, 'E1 Categorization'!$A$32:$E$124, 5,0))), P38*0.5, P38*(1-VLOOKUP($A38, 'E1 Categorization'!$A$32:$E$124, 5,0)))</f>
        <v>0</v>
      </c>
      <c r="AO38" s="2208">
        <f>IF(ISERROR(Q38*(1-VLOOKUP($A38, 'E1 Categorization'!$A$32:$E$124, 5,0))), Q38*0.5, Q38*(1-VLOOKUP($A38, 'E1 Categorization'!$A$32:$E$124, 5,0)))</f>
        <v>0</v>
      </c>
      <c r="AP38" s="2208">
        <f>IF(ISERROR(R38*(1-VLOOKUP($A38, 'E1 Categorization'!$A$32:$E$124, 5,0))), R38*0.5, R38*(1-VLOOKUP($A38, 'E1 Categorization'!$A$32:$E$124, 5,0)))</f>
        <v>0</v>
      </c>
      <c r="AQ38" s="2208">
        <f>IF(ISERROR(S38*(1-VLOOKUP($A38, 'E1 Categorization'!$A$32:$E$124, 5,0))), S38*0.5, S38*(1-VLOOKUP($A38, 'E1 Categorization'!$A$32:$E$124, 5,0)))</f>
        <v>0</v>
      </c>
      <c r="AR38" s="2208">
        <f>IF(ISERROR(T38*(1-VLOOKUP($A38, 'E1 Categorization'!$A$32:$E$124, 5,0))), T38*0.5, T38*(1-VLOOKUP($A38, 'E1 Categorization'!$A$32:$E$124, 5,0)))</f>
        <v>0</v>
      </c>
      <c r="AS38" s="2208">
        <f>IF(ISERROR(U38*(1-VLOOKUP($A38, 'E1 Categorization'!$A$32:$E$124, 5,0))), U38*0.5, U38*(1-VLOOKUP($A38, 'E1 Categorization'!$A$32:$E$124, 5,0)))</f>
        <v>0</v>
      </c>
      <c r="AT38" s="2208">
        <f>IF(ISERROR(V38*(1-VLOOKUP($A38, 'E1 Categorization'!$A$32:$E$124, 5,0))), V38*0.5, V38*(1-VLOOKUP($A38, 'E1 Categorization'!$A$32:$E$124, 5,0)))</f>
        <v>0</v>
      </c>
      <c r="AU38" s="2208">
        <f>IF(ISERROR(W38*(1-VLOOKUP($A38, 'E1 Categorization'!$A$32:$E$124, 5,0))), W38*0.5, W38*(1-VLOOKUP($A38, 'E1 Categorization'!$A$32:$E$124, 5,0)))</f>
        <v>0</v>
      </c>
      <c r="AV38" s="2208">
        <f>IF(ISERROR(X38*(1-VLOOKUP($A38, 'E1 Categorization'!$A$32:$E$124, 5,0))), X38*0.5, X38*(1-VLOOKUP($A38, 'E1 Categorization'!$A$32:$E$124, 5,0)))</f>
        <v>0</v>
      </c>
      <c r="AW38" s="2209"/>
      <c r="AX38" s="2209"/>
      <c r="AY38" s="554">
        <f t="shared" si="5"/>
        <v>1850</v>
      </c>
      <c r="AZ38" s="555" t="str">
        <f t="shared" si="6"/>
        <v>Line Transformers</v>
      </c>
      <c r="BA38" s="2208">
        <f>IF(ISERROR(E38*(VLOOKUP($A38, 'E1 Categorization'!$A$32:$E$124, 5,0))), E38*0.5, E38*(VLOOKUP($A38, 'E1 Categorization'!$A$32:$E$124, 5,0)))</f>
        <v>0</v>
      </c>
      <c r="BB38" s="2208">
        <f>IF(ISERROR(F38*(VLOOKUP($A38, 'E1 Categorization'!$A$32:$E$124, 5,0))), F38*0.5, F38*(VLOOKUP($A38, 'E1 Categorization'!$A$32:$E$124, 5,0)))</f>
        <v>0</v>
      </c>
      <c r="BC38" s="2208">
        <f>IF(ISERROR(G38*(VLOOKUP($A38, 'E1 Categorization'!$A$32:$E$124, 5,0))), G38*0.5, G38*(VLOOKUP($A38, 'E1 Categorization'!$A$32:$E$124, 5,0)))</f>
        <v>0</v>
      </c>
      <c r="BD38" s="2208">
        <f>IF(ISERROR(H38*(VLOOKUP($A38, 'E1 Categorization'!$A$32:$E$124, 5,0))), H38*0.5, H38*(VLOOKUP($A38, 'E1 Categorization'!$A$32:$E$124, 5,0)))</f>
        <v>0</v>
      </c>
      <c r="BE38" s="2208">
        <f>IF(ISERROR(I38*(VLOOKUP($A38, 'E1 Categorization'!$A$32:$E$124, 5,0))), I38*0.5, I38*(VLOOKUP($A38, 'E1 Categorization'!$A$32:$E$124, 5,0)))</f>
        <v>0</v>
      </c>
      <c r="BF38" s="2208">
        <f>IF(ISERROR(J38*(VLOOKUP($A38, 'E1 Categorization'!$A$32:$E$124, 5,0))), J38*0.5, J38*(VLOOKUP($A38, 'E1 Categorization'!$A$32:$E$124, 5,0)))</f>
        <v>0</v>
      </c>
      <c r="BG38" s="2208">
        <f>IF(ISERROR(K38*(VLOOKUP($A38, 'E1 Categorization'!$A$32:$E$124, 5,0))), K38*0.5, K38*(VLOOKUP($A38, 'E1 Categorization'!$A$32:$E$124, 5,0)))</f>
        <v>0</v>
      </c>
      <c r="BH38" s="2208">
        <f>IF(ISERROR(L38*(VLOOKUP($A38, 'E1 Categorization'!$A$32:$E$124, 5,0))), L38*0.5, L38*(VLOOKUP($A38, 'E1 Categorization'!$A$32:$E$124, 5,0)))</f>
        <v>0</v>
      </c>
      <c r="BI38" s="2208">
        <f>IF(ISERROR(M38*(VLOOKUP($A38, 'E1 Categorization'!$A$32:$E$124, 5,0))), M38*0.5, M38*(VLOOKUP($A38, 'E1 Categorization'!$A$32:$E$124, 5,0)))</f>
        <v>0</v>
      </c>
      <c r="BJ38" s="2208">
        <f>IF(ISERROR(N38*(VLOOKUP($A38, 'E1 Categorization'!$A$32:$E$124, 5,0))), N38*0.5, N38*(VLOOKUP($A38, 'E1 Categorization'!$A$32:$E$124, 5,0)))</f>
        <v>0</v>
      </c>
      <c r="BK38" s="2208">
        <f>IF(ISERROR(O38*(VLOOKUP($A38, 'E1 Categorization'!$A$32:$E$124, 5,0))), O38*0.5, O38*(VLOOKUP($A38, 'E1 Categorization'!$A$32:$E$124, 5,0)))</f>
        <v>0</v>
      </c>
      <c r="BL38" s="2208">
        <f>IF(ISERROR(P38*(VLOOKUP($A38, 'E1 Categorization'!$A$32:$E$124, 5,0))), P38*0.5, P38*(VLOOKUP($A38, 'E1 Categorization'!$A$32:$E$124, 5,0)))</f>
        <v>0</v>
      </c>
      <c r="BM38" s="2208">
        <f>IF(ISERROR(Q38*(VLOOKUP($A38, 'E1 Categorization'!$A$32:$E$124, 5,0))), Q38*0.5, Q38*(VLOOKUP($A38, 'E1 Categorization'!$A$32:$E$124, 5,0)))</f>
        <v>0</v>
      </c>
      <c r="BN38" s="2208">
        <f>IF(ISERROR(R38*(VLOOKUP($A38, 'E1 Categorization'!$A$32:$E$124, 5,0))), R38*0.5, R38*(VLOOKUP($A38, 'E1 Categorization'!$A$32:$E$124, 5,0)))</f>
        <v>0</v>
      </c>
      <c r="BO38" s="2208">
        <f>IF(ISERROR(S38*(VLOOKUP($A38, 'E1 Categorization'!$A$32:$E$124, 5,0))), S38*0.5, S38*(VLOOKUP($A38, 'E1 Categorization'!$A$32:$E$124, 5,0)))</f>
        <v>0</v>
      </c>
      <c r="BP38" s="2208">
        <f>IF(ISERROR(T38*(VLOOKUP($A38, 'E1 Categorization'!$A$32:$E$124, 5,0))), T38*0.5, T38*(VLOOKUP($A38, 'E1 Categorization'!$A$32:$E$124, 5,0)))</f>
        <v>0</v>
      </c>
      <c r="BQ38" s="2208">
        <f>IF(ISERROR(U38*(VLOOKUP($A38, 'E1 Categorization'!$A$32:$E$124, 5,0))), U38*0.5, U38*(VLOOKUP($A38, 'E1 Categorization'!$A$32:$E$124, 5,0)))</f>
        <v>0</v>
      </c>
      <c r="BR38" s="2208">
        <f>IF(ISERROR(V38*(VLOOKUP($A38, 'E1 Categorization'!$A$32:$E$124, 5,0))), V38*0.5, V38*(VLOOKUP($A38, 'E1 Categorization'!$A$32:$E$124, 5,0)))</f>
        <v>0</v>
      </c>
      <c r="BS38" s="2208">
        <f>IF(ISERROR(W38*(VLOOKUP($A38, 'E1 Categorization'!$A$32:$E$124, 5,0))), W38*0.5, W38*(VLOOKUP($A38, 'E1 Categorization'!$A$32:$E$124, 5,0)))</f>
        <v>0</v>
      </c>
      <c r="BT38" s="2208">
        <f>IF(ISERROR(X38*(VLOOKUP($A38, 'E1 Categorization'!$A$32:$E$124, 5,0))), X38*0.5, X38*(VLOOKUP($A38, 'E1 Categorization'!$A$32:$E$124, 5,0)))</f>
        <v>0</v>
      </c>
    </row>
    <row r="39" spans="1:72" s="312" customFormat="1" ht="12.75">
      <c r="A39" s="554">
        <f>'I3 TB Data'!A146:B146</f>
        <v>1855</v>
      </c>
      <c r="B39" s="555" t="str">
        <f>'I3 TB Data'!B146</f>
        <v>Services</v>
      </c>
      <c r="C39" s="556">
        <f>'I3 TB Data'!G146</f>
        <v>0</v>
      </c>
      <c r="D39" s="2175" t="str">
        <f t="shared" si="2"/>
        <v>Yes</v>
      </c>
      <c r="E39" s="2150"/>
      <c r="F39" s="2150"/>
      <c r="G39" s="2150"/>
      <c r="H39" s="2150"/>
      <c r="I39" s="2150"/>
      <c r="J39" s="2150"/>
      <c r="K39" s="2150"/>
      <c r="L39" s="2150"/>
      <c r="M39" s="2150"/>
      <c r="N39" s="2150"/>
      <c r="O39" s="2150"/>
      <c r="P39" s="2150"/>
      <c r="Q39" s="2150"/>
      <c r="R39" s="2150"/>
      <c r="S39" s="2150"/>
      <c r="T39" s="2150"/>
      <c r="U39" s="2150"/>
      <c r="V39" s="2150"/>
      <c r="W39" s="2150"/>
      <c r="X39" s="2150"/>
      <c r="AA39" s="554">
        <f t="shared" si="3"/>
        <v>1855</v>
      </c>
      <c r="AB39" s="555" t="str">
        <f t="shared" si="4"/>
        <v>Services</v>
      </c>
      <c r="AC39" s="2208">
        <f>IF(ISERROR(E39*(1-VLOOKUP($A39, 'E1 Categorization'!$A$32:$E$124, 5,0))), E39*0.5, E39*(1-VLOOKUP($A39, 'E1 Categorization'!$A$32:$E$124, 5,0)))</f>
        <v>0</v>
      </c>
      <c r="AD39" s="2208">
        <f>IF(ISERROR(F39*(1-VLOOKUP($A39, 'E1 Categorization'!$A$32:$E$124, 5,0))), F39*0.5, F39*(1-VLOOKUP($A39, 'E1 Categorization'!$A$32:$E$124, 5,0)))</f>
        <v>0</v>
      </c>
      <c r="AE39" s="2208">
        <f>IF(ISERROR(G39*(1-VLOOKUP($A39, 'E1 Categorization'!$A$32:$E$124, 5,0))), G39*0.5, G39*(1-VLOOKUP($A39, 'E1 Categorization'!$A$32:$E$124, 5,0)))</f>
        <v>0</v>
      </c>
      <c r="AF39" s="2208">
        <f>IF(ISERROR(H39*(1-VLOOKUP($A39, 'E1 Categorization'!$A$32:$E$124, 5,0))), H39*0.5, H39*(1-VLOOKUP($A39, 'E1 Categorization'!$A$32:$E$124, 5,0)))</f>
        <v>0</v>
      </c>
      <c r="AG39" s="2208">
        <f>IF(ISERROR(I39*(1-VLOOKUP($A39, 'E1 Categorization'!$A$32:$E$124, 5,0))), I39*0.5, I39*(1-VLOOKUP($A39, 'E1 Categorization'!$A$32:$E$124, 5,0)))</f>
        <v>0</v>
      </c>
      <c r="AH39" s="2208">
        <f>IF(ISERROR(J39*(1-VLOOKUP($A39, 'E1 Categorization'!$A$32:$E$124, 5,0))), J39*0.5, J39*(1-VLOOKUP($A39, 'E1 Categorization'!$A$32:$E$124, 5,0)))</f>
        <v>0</v>
      </c>
      <c r="AI39" s="2208">
        <f>IF(ISERROR(K39*(1-VLOOKUP($A39, 'E1 Categorization'!$A$32:$E$124, 5,0))), K39*0.5, K39*(1-VLOOKUP($A39, 'E1 Categorization'!$A$32:$E$124, 5,0)))</f>
        <v>0</v>
      </c>
      <c r="AJ39" s="2208">
        <f>IF(ISERROR(L39*(1-VLOOKUP($A39, 'E1 Categorization'!$A$32:$E$124, 5,0))), L39*0.5, L39*(1-VLOOKUP($A39, 'E1 Categorization'!$A$32:$E$124, 5,0)))</f>
        <v>0</v>
      </c>
      <c r="AK39" s="2208">
        <f>IF(ISERROR(M39*(1-VLOOKUP($A39, 'E1 Categorization'!$A$32:$E$124, 5,0))), M39*0.5, M39*(1-VLOOKUP($A39, 'E1 Categorization'!$A$32:$E$124, 5,0)))</f>
        <v>0</v>
      </c>
      <c r="AL39" s="2208">
        <f>IF(ISERROR(N39*(1-VLOOKUP($A39, 'E1 Categorization'!$A$32:$E$124, 5,0))), N39*0.5, N39*(1-VLOOKUP($A39, 'E1 Categorization'!$A$32:$E$124, 5,0)))</f>
        <v>0</v>
      </c>
      <c r="AM39" s="2208">
        <f>IF(ISERROR(O39*(1-VLOOKUP($A39, 'E1 Categorization'!$A$32:$E$124, 5,0))), O39*0.5, O39*(1-VLOOKUP($A39, 'E1 Categorization'!$A$32:$E$124, 5,0)))</f>
        <v>0</v>
      </c>
      <c r="AN39" s="2208">
        <f>IF(ISERROR(P39*(1-VLOOKUP($A39, 'E1 Categorization'!$A$32:$E$124, 5,0))), P39*0.5, P39*(1-VLOOKUP($A39, 'E1 Categorization'!$A$32:$E$124, 5,0)))</f>
        <v>0</v>
      </c>
      <c r="AO39" s="2208">
        <f>IF(ISERROR(Q39*(1-VLOOKUP($A39, 'E1 Categorization'!$A$32:$E$124, 5,0))), Q39*0.5, Q39*(1-VLOOKUP($A39, 'E1 Categorization'!$A$32:$E$124, 5,0)))</f>
        <v>0</v>
      </c>
      <c r="AP39" s="2208">
        <f>IF(ISERROR(R39*(1-VLOOKUP($A39, 'E1 Categorization'!$A$32:$E$124, 5,0))), R39*0.5, R39*(1-VLOOKUP($A39, 'E1 Categorization'!$A$32:$E$124, 5,0)))</f>
        <v>0</v>
      </c>
      <c r="AQ39" s="2208">
        <f>IF(ISERROR(S39*(1-VLOOKUP($A39, 'E1 Categorization'!$A$32:$E$124, 5,0))), S39*0.5, S39*(1-VLOOKUP($A39, 'E1 Categorization'!$A$32:$E$124, 5,0)))</f>
        <v>0</v>
      </c>
      <c r="AR39" s="2208">
        <f>IF(ISERROR(T39*(1-VLOOKUP($A39, 'E1 Categorization'!$A$32:$E$124, 5,0))), T39*0.5, T39*(1-VLOOKUP($A39, 'E1 Categorization'!$A$32:$E$124, 5,0)))</f>
        <v>0</v>
      </c>
      <c r="AS39" s="2208">
        <f>IF(ISERROR(U39*(1-VLOOKUP($A39, 'E1 Categorization'!$A$32:$E$124, 5,0))), U39*0.5, U39*(1-VLOOKUP($A39, 'E1 Categorization'!$A$32:$E$124, 5,0)))</f>
        <v>0</v>
      </c>
      <c r="AT39" s="2208">
        <f>IF(ISERROR(V39*(1-VLOOKUP($A39, 'E1 Categorization'!$A$32:$E$124, 5,0))), V39*0.5, V39*(1-VLOOKUP($A39, 'E1 Categorization'!$A$32:$E$124, 5,0)))</f>
        <v>0</v>
      </c>
      <c r="AU39" s="2208">
        <f>IF(ISERROR(W39*(1-VLOOKUP($A39, 'E1 Categorization'!$A$32:$E$124, 5,0))), W39*0.5, W39*(1-VLOOKUP($A39, 'E1 Categorization'!$A$32:$E$124, 5,0)))</f>
        <v>0</v>
      </c>
      <c r="AV39" s="2208">
        <f>IF(ISERROR(X39*(1-VLOOKUP($A39, 'E1 Categorization'!$A$32:$E$124, 5,0))), X39*0.5, X39*(1-VLOOKUP($A39, 'E1 Categorization'!$A$32:$E$124, 5,0)))</f>
        <v>0</v>
      </c>
      <c r="AW39" s="2209"/>
      <c r="AX39" s="2209"/>
      <c r="AY39" s="554">
        <f t="shared" si="5"/>
        <v>1855</v>
      </c>
      <c r="AZ39" s="555" t="str">
        <f t="shared" si="6"/>
        <v>Services</v>
      </c>
      <c r="BA39" s="2208">
        <f>IF(ISERROR(E39*(VLOOKUP($A39, 'E1 Categorization'!$A$32:$E$124, 5,0))), E39*0.5, E39*(VLOOKUP($A39, 'E1 Categorization'!$A$32:$E$124, 5,0)))</f>
        <v>0</v>
      </c>
      <c r="BB39" s="2208">
        <f>IF(ISERROR(F39*(VLOOKUP($A39, 'E1 Categorization'!$A$32:$E$124, 5,0))), F39*0.5, F39*(VLOOKUP($A39, 'E1 Categorization'!$A$32:$E$124, 5,0)))</f>
        <v>0</v>
      </c>
      <c r="BC39" s="2208">
        <f>IF(ISERROR(G39*(VLOOKUP($A39, 'E1 Categorization'!$A$32:$E$124, 5,0))), G39*0.5, G39*(VLOOKUP($A39, 'E1 Categorization'!$A$32:$E$124, 5,0)))</f>
        <v>0</v>
      </c>
      <c r="BD39" s="2208">
        <f>IF(ISERROR(H39*(VLOOKUP($A39, 'E1 Categorization'!$A$32:$E$124, 5,0))), H39*0.5, H39*(VLOOKUP($A39, 'E1 Categorization'!$A$32:$E$124, 5,0)))</f>
        <v>0</v>
      </c>
      <c r="BE39" s="2208">
        <f>IF(ISERROR(I39*(VLOOKUP($A39, 'E1 Categorization'!$A$32:$E$124, 5,0))), I39*0.5, I39*(VLOOKUP($A39, 'E1 Categorization'!$A$32:$E$124, 5,0)))</f>
        <v>0</v>
      </c>
      <c r="BF39" s="2208">
        <f>IF(ISERROR(J39*(VLOOKUP($A39, 'E1 Categorization'!$A$32:$E$124, 5,0))), J39*0.5, J39*(VLOOKUP($A39, 'E1 Categorization'!$A$32:$E$124, 5,0)))</f>
        <v>0</v>
      </c>
      <c r="BG39" s="2208">
        <f>IF(ISERROR(K39*(VLOOKUP($A39, 'E1 Categorization'!$A$32:$E$124, 5,0))), K39*0.5, K39*(VLOOKUP($A39, 'E1 Categorization'!$A$32:$E$124, 5,0)))</f>
        <v>0</v>
      </c>
      <c r="BH39" s="2208">
        <f>IF(ISERROR(L39*(VLOOKUP($A39, 'E1 Categorization'!$A$32:$E$124, 5,0))), L39*0.5, L39*(VLOOKUP($A39, 'E1 Categorization'!$A$32:$E$124, 5,0)))</f>
        <v>0</v>
      </c>
      <c r="BI39" s="2208">
        <f>IF(ISERROR(M39*(VLOOKUP($A39, 'E1 Categorization'!$A$32:$E$124, 5,0))), M39*0.5, M39*(VLOOKUP($A39, 'E1 Categorization'!$A$32:$E$124, 5,0)))</f>
        <v>0</v>
      </c>
      <c r="BJ39" s="2208">
        <f>IF(ISERROR(N39*(VLOOKUP($A39, 'E1 Categorization'!$A$32:$E$124, 5,0))), N39*0.5, N39*(VLOOKUP($A39, 'E1 Categorization'!$A$32:$E$124, 5,0)))</f>
        <v>0</v>
      </c>
      <c r="BK39" s="2208">
        <f>IF(ISERROR(O39*(VLOOKUP($A39, 'E1 Categorization'!$A$32:$E$124, 5,0))), O39*0.5, O39*(VLOOKUP($A39, 'E1 Categorization'!$A$32:$E$124, 5,0)))</f>
        <v>0</v>
      </c>
      <c r="BL39" s="2208">
        <f>IF(ISERROR(P39*(VLOOKUP($A39, 'E1 Categorization'!$A$32:$E$124, 5,0))), P39*0.5, P39*(VLOOKUP($A39, 'E1 Categorization'!$A$32:$E$124, 5,0)))</f>
        <v>0</v>
      </c>
      <c r="BM39" s="2208">
        <f>IF(ISERROR(Q39*(VLOOKUP($A39, 'E1 Categorization'!$A$32:$E$124, 5,0))), Q39*0.5, Q39*(VLOOKUP($A39, 'E1 Categorization'!$A$32:$E$124, 5,0)))</f>
        <v>0</v>
      </c>
      <c r="BN39" s="2208">
        <f>IF(ISERROR(R39*(VLOOKUP($A39, 'E1 Categorization'!$A$32:$E$124, 5,0))), R39*0.5, R39*(VLOOKUP($A39, 'E1 Categorization'!$A$32:$E$124, 5,0)))</f>
        <v>0</v>
      </c>
      <c r="BO39" s="2208">
        <f>IF(ISERROR(S39*(VLOOKUP($A39, 'E1 Categorization'!$A$32:$E$124, 5,0))), S39*0.5, S39*(VLOOKUP($A39, 'E1 Categorization'!$A$32:$E$124, 5,0)))</f>
        <v>0</v>
      </c>
      <c r="BP39" s="2208">
        <f>IF(ISERROR(T39*(VLOOKUP($A39, 'E1 Categorization'!$A$32:$E$124, 5,0))), T39*0.5, T39*(VLOOKUP($A39, 'E1 Categorization'!$A$32:$E$124, 5,0)))</f>
        <v>0</v>
      </c>
      <c r="BQ39" s="2208">
        <f>IF(ISERROR(U39*(VLOOKUP($A39, 'E1 Categorization'!$A$32:$E$124, 5,0))), U39*0.5, U39*(VLOOKUP($A39, 'E1 Categorization'!$A$32:$E$124, 5,0)))</f>
        <v>0</v>
      </c>
      <c r="BR39" s="2208">
        <f>IF(ISERROR(V39*(VLOOKUP($A39, 'E1 Categorization'!$A$32:$E$124, 5,0))), V39*0.5, V39*(VLOOKUP($A39, 'E1 Categorization'!$A$32:$E$124, 5,0)))</f>
        <v>0</v>
      </c>
      <c r="BS39" s="2208">
        <f>IF(ISERROR(W39*(VLOOKUP($A39, 'E1 Categorization'!$A$32:$E$124, 5,0))), W39*0.5, W39*(VLOOKUP($A39, 'E1 Categorization'!$A$32:$E$124, 5,0)))</f>
        <v>0</v>
      </c>
      <c r="BT39" s="2208">
        <f>IF(ISERROR(X39*(VLOOKUP($A39, 'E1 Categorization'!$A$32:$E$124, 5,0))), X39*0.5, X39*(VLOOKUP($A39, 'E1 Categorization'!$A$32:$E$124, 5,0)))</f>
        <v>0</v>
      </c>
    </row>
    <row r="40" spans="1:72" s="312" customFormat="1" ht="12.75">
      <c r="A40" s="554">
        <f>'I3 TB Data'!A147:B147</f>
        <v>1860</v>
      </c>
      <c r="B40" s="555" t="str">
        <f>'I3 TB Data'!B147</f>
        <v>Meters</v>
      </c>
      <c r="C40" s="556">
        <f>'I3 TB Data'!G147</f>
        <v>0</v>
      </c>
      <c r="D40" s="2175" t="str">
        <f t="shared" si="2"/>
        <v>Yes</v>
      </c>
      <c r="E40" s="2150"/>
      <c r="F40" s="2150"/>
      <c r="G40" s="2150"/>
      <c r="H40" s="2150"/>
      <c r="I40" s="2150"/>
      <c r="J40" s="2150"/>
      <c r="K40" s="2150"/>
      <c r="L40" s="2150"/>
      <c r="M40" s="2150"/>
      <c r="N40" s="2150"/>
      <c r="O40" s="2150"/>
      <c r="P40" s="2150"/>
      <c r="Q40" s="2150"/>
      <c r="R40" s="2150"/>
      <c r="S40" s="2150"/>
      <c r="T40" s="2150"/>
      <c r="U40" s="2150"/>
      <c r="V40" s="2150"/>
      <c r="W40" s="2150"/>
      <c r="X40" s="2150"/>
      <c r="AA40" s="554">
        <f t="shared" si="3"/>
        <v>1860</v>
      </c>
      <c r="AB40" s="555" t="str">
        <f t="shared" si="4"/>
        <v>Meters</v>
      </c>
      <c r="AC40" s="2208">
        <f>IF(ISERROR(E40*(1-VLOOKUP($A40, 'E1 Categorization'!$A$32:$E$124, 5,0))), E40*0.5, E40*(1-VLOOKUP($A40, 'E1 Categorization'!$A$32:$E$124, 5,0)))</f>
        <v>0</v>
      </c>
      <c r="AD40" s="2208">
        <f>IF(ISERROR(F40*(1-VLOOKUP($A40, 'E1 Categorization'!$A$32:$E$124, 5,0))), F40*0.5, F40*(1-VLOOKUP($A40, 'E1 Categorization'!$A$32:$E$124, 5,0)))</f>
        <v>0</v>
      </c>
      <c r="AE40" s="2208">
        <f>IF(ISERROR(G40*(1-VLOOKUP($A40, 'E1 Categorization'!$A$32:$E$124, 5,0))), G40*0.5, G40*(1-VLOOKUP($A40, 'E1 Categorization'!$A$32:$E$124, 5,0)))</f>
        <v>0</v>
      </c>
      <c r="AF40" s="2208">
        <f>IF(ISERROR(H40*(1-VLOOKUP($A40, 'E1 Categorization'!$A$32:$E$124, 5,0))), H40*0.5, H40*(1-VLOOKUP($A40, 'E1 Categorization'!$A$32:$E$124, 5,0)))</f>
        <v>0</v>
      </c>
      <c r="AG40" s="2208">
        <f>IF(ISERROR(I40*(1-VLOOKUP($A40, 'E1 Categorization'!$A$32:$E$124, 5,0))), I40*0.5, I40*(1-VLOOKUP($A40, 'E1 Categorization'!$A$32:$E$124, 5,0)))</f>
        <v>0</v>
      </c>
      <c r="AH40" s="2208">
        <f>IF(ISERROR(J40*(1-VLOOKUP($A40, 'E1 Categorization'!$A$32:$E$124, 5,0))), J40*0.5, J40*(1-VLOOKUP($A40, 'E1 Categorization'!$A$32:$E$124, 5,0)))</f>
        <v>0</v>
      </c>
      <c r="AI40" s="2208">
        <f>IF(ISERROR(K40*(1-VLOOKUP($A40, 'E1 Categorization'!$A$32:$E$124, 5,0))), K40*0.5, K40*(1-VLOOKUP($A40, 'E1 Categorization'!$A$32:$E$124, 5,0)))</f>
        <v>0</v>
      </c>
      <c r="AJ40" s="2208">
        <f>IF(ISERROR(L40*(1-VLOOKUP($A40, 'E1 Categorization'!$A$32:$E$124, 5,0))), L40*0.5, L40*(1-VLOOKUP($A40, 'E1 Categorization'!$A$32:$E$124, 5,0)))</f>
        <v>0</v>
      </c>
      <c r="AK40" s="2208">
        <f>IF(ISERROR(M40*(1-VLOOKUP($A40, 'E1 Categorization'!$A$32:$E$124, 5,0))), M40*0.5, M40*(1-VLOOKUP($A40, 'E1 Categorization'!$A$32:$E$124, 5,0)))</f>
        <v>0</v>
      </c>
      <c r="AL40" s="2208">
        <f>IF(ISERROR(N40*(1-VLOOKUP($A40, 'E1 Categorization'!$A$32:$E$124, 5,0))), N40*0.5, N40*(1-VLOOKUP($A40, 'E1 Categorization'!$A$32:$E$124, 5,0)))</f>
        <v>0</v>
      </c>
      <c r="AM40" s="2208">
        <f>IF(ISERROR(O40*(1-VLOOKUP($A40, 'E1 Categorization'!$A$32:$E$124, 5,0))), O40*0.5, O40*(1-VLOOKUP($A40, 'E1 Categorization'!$A$32:$E$124, 5,0)))</f>
        <v>0</v>
      </c>
      <c r="AN40" s="2208">
        <f>IF(ISERROR(P40*(1-VLOOKUP($A40, 'E1 Categorization'!$A$32:$E$124, 5,0))), P40*0.5, P40*(1-VLOOKUP($A40, 'E1 Categorization'!$A$32:$E$124, 5,0)))</f>
        <v>0</v>
      </c>
      <c r="AO40" s="2208">
        <f>IF(ISERROR(Q40*(1-VLOOKUP($A40, 'E1 Categorization'!$A$32:$E$124, 5,0))), Q40*0.5, Q40*(1-VLOOKUP($A40, 'E1 Categorization'!$A$32:$E$124, 5,0)))</f>
        <v>0</v>
      </c>
      <c r="AP40" s="2208">
        <f>IF(ISERROR(R40*(1-VLOOKUP($A40, 'E1 Categorization'!$A$32:$E$124, 5,0))), R40*0.5, R40*(1-VLOOKUP($A40, 'E1 Categorization'!$A$32:$E$124, 5,0)))</f>
        <v>0</v>
      </c>
      <c r="AQ40" s="2208">
        <f>IF(ISERROR(S40*(1-VLOOKUP($A40, 'E1 Categorization'!$A$32:$E$124, 5,0))), S40*0.5, S40*(1-VLOOKUP($A40, 'E1 Categorization'!$A$32:$E$124, 5,0)))</f>
        <v>0</v>
      </c>
      <c r="AR40" s="2208">
        <f>IF(ISERROR(T40*(1-VLOOKUP($A40, 'E1 Categorization'!$A$32:$E$124, 5,0))), T40*0.5, T40*(1-VLOOKUP($A40, 'E1 Categorization'!$A$32:$E$124, 5,0)))</f>
        <v>0</v>
      </c>
      <c r="AS40" s="2208">
        <f>IF(ISERROR(U40*(1-VLOOKUP($A40, 'E1 Categorization'!$A$32:$E$124, 5,0))), U40*0.5, U40*(1-VLOOKUP($A40, 'E1 Categorization'!$A$32:$E$124, 5,0)))</f>
        <v>0</v>
      </c>
      <c r="AT40" s="2208">
        <f>IF(ISERROR(V40*(1-VLOOKUP($A40, 'E1 Categorization'!$A$32:$E$124, 5,0))), V40*0.5, V40*(1-VLOOKUP($A40, 'E1 Categorization'!$A$32:$E$124, 5,0)))</f>
        <v>0</v>
      </c>
      <c r="AU40" s="2208">
        <f>IF(ISERROR(W40*(1-VLOOKUP($A40, 'E1 Categorization'!$A$32:$E$124, 5,0))), W40*0.5, W40*(1-VLOOKUP($A40, 'E1 Categorization'!$A$32:$E$124, 5,0)))</f>
        <v>0</v>
      </c>
      <c r="AV40" s="2208">
        <f>IF(ISERROR(X40*(1-VLOOKUP($A40, 'E1 Categorization'!$A$32:$E$124, 5,0))), X40*0.5, X40*(1-VLOOKUP($A40, 'E1 Categorization'!$A$32:$E$124, 5,0)))</f>
        <v>0</v>
      </c>
      <c r="AW40" s="2209"/>
      <c r="AX40" s="2209"/>
      <c r="AY40" s="554">
        <f t="shared" si="5"/>
        <v>1860</v>
      </c>
      <c r="AZ40" s="555" t="str">
        <f t="shared" si="6"/>
        <v>Meters</v>
      </c>
      <c r="BA40" s="2208">
        <f>IF(ISERROR(E40*(VLOOKUP($A40, 'E1 Categorization'!$A$32:$E$124, 5,0))), E40*0.5, E40*(VLOOKUP($A40, 'E1 Categorization'!$A$32:$E$124, 5,0)))</f>
        <v>0</v>
      </c>
      <c r="BB40" s="2208">
        <f>IF(ISERROR(F40*(VLOOKUP($A40, 'E1 Categorization'!$A$32:$E$124, 5,0))), F40*0.5, F40*(VLOOKUP($A40, 'E1 Categorization'!$A$32:$E$124, 5,0)))</f>
        <v>0</v>
      </c>
      <c r="BC40" s="2208">
        <f>IF(ISERROR(G40*(VLOOKUP($A40, 'E1 Categorization'!$A$32:$E$124, 5,0))), G40*0.5, G40*(VLOOKUP($A40, 'E1 Categorization'!$A$32:$E$124, 5,0)))</f>
        <v>0</v>
      </c>
      <c r="BD40" s="2208">
        <f>IF(ISERROR(H40*(VLOOKUP($A40, 'E1 Categorization'!$A$32:$E$124, 5,0))), H40*0.5, H40*(VLOOKUP($A40, 'E1 Categorization'!$A$32:$E$124, 5,0)))</f>
        <v>0</v>
      </c>
      <c r="BE40" s="2208">
        <f>IF(ISERROR(I40*(VLOOKUP($A40, 'E1 Categorization'!$A$32:$E$124, 5,0))), I40*0.5, I40*(VLOOKUP($A40, 'E1 Categorization'!$A$32:$E$124, 5,0)))</f>
        <v>0</v>
      </c>
      <c r="BF40" s="2208">
        <f>IF(ISERROR(J40*(VLOOKUP($A40, 'E1 Categorization'!$A$32:$E$124, 5,0))), J40*0.5, J40*(VLOOKUP($A40, 'E1 Categorization'!$A$32:$E$124, 5,0)))</f>
        <v>0</v>
      </c>
      <c r="BG40" s="2208">
        <f>IF(ISERROR(K40*(VLOOKUP($A40, 'E1 Categorization'!$A$32:$E$124, 5,0))), K40*0.5, K40*(VLOOKUP($A40, 'E1 Categorization'!$A$32:$E$124, 5,0)))</f>
        <v>0</v>
      </c>
      <c r="BH40" s="2208">
        <f>IF(ISERROR(L40*(VLOOKUP($A40, 'E1 Categorization'!$A$32:$E$124, 5,0))), L40*0.5, L40*(VLOOKUP($A40, 'E1 Categorization'!$A$32:$E$124, 5,0)))</f>
        <v>0</v>
      </c>
      <c r="BI40" s="2208">
        <f>IF(ISERROR(M40*(VLOOKUP($A40, 'E1 Categorization'!$A$32:$E$124, 5,0))), M40*0.5, M40*(VLOOKUP($A40, 'E1 Categorization'!$A$32:$E$124, 5,0)))</f>
        <v>0</v>
      </c>
      <c r="BJ40" s="2208">
        <f>IF(ISERROR(N40*(VLOOKUP($A40, 'E1 Categorization'!$A$32:$E$124, 5,0))), N40*0.5, N40*(VLOOKUP($A40, 'E1 Categorization'!$A$32:$E$124, 5,0)))</f>
        <v>0</v>
      </c>
      <c r="BK40" s="2208">
        <f>IF(ISERROR(O40*(VLOOKUP($A40, 'E1 Categorization'!$A$32:$E$124, 5,0))), O40*0.5, O40*(VLOOKUP($A40, 'E1 Categorization'!$A$32:$E$124, 5,0)))</f>
        <v>0</v>
      </c>
      <c r="BL40" s="2208">
        <f>IF(ISERROR(P40*(VLOOKUP($A40, 'E1 Categorization'!$A$32:$E$124, 5,0))), P40*0.5, P40*(VLOOKUP($A40, 'E1 Categorization'!$A$32:$E$124, 5,0)))</f>
        <v>0</v>
      </c>
      <c r="BM40" s="2208">
        <f>IF(ISERROR(Q40*(VLOOKUP($A40, 'E1 Categorization'!$A$32:$E$124, 5,0))), Q40*0.5, Q40*(VLOOKUP($A40, 'E1 Categorization'!$A$32:$E$124, 5,0)))</f>
        <v>0</v>
      </c>
      <c r="BN40" s="2208">
        <f>IF(ISERROR(R40*(VLOOKUP($A40, 'E1 Categorization'!$A$32:$E$124, 5,0))), R40*0.5, R40*(VLOOKUP($A40, 'E1 Categorization'!$A$32:$E$124, 5,0)))</f>
        <v>0</v>
      </c>
      <c r="BO40" s="2208">
        <f>IF(ISERROR(S40*(VLOOKUP($A40, 'E1 Categorization'!$A$32:$E$124, 5,0))), S40*0.5, S40*(VLOOKUP($A40, 'E1 Categorization'!$A$32:$E$124, 5,0)))</f>
        <v>0</v>
      </c>
      <c r="BP40" s="2208">
        <f>IF(ISERROR(T40*(VLOOKUP($A40, 'E1 Categorization'!$A$32:$E$124, 5,0))), T40*0.5, T40*(VLOOKUP($A40, 'E1 Categorization'!$A$32:$E$124, 5,0)))</f>
        <v>0</v>
      </c>
      <c r="BQ40" s="2208">
        <f>IF(ISERROR(U40*(VLOOKUP($A40, 'E1 Categorization'!$A$32:$E$124, 5,0))), U40*0.5, U40*(VLOOKUP($A40, 'E1 Categorization'!$A$32:$E$124, 5,0)))</f>
        <v>0</v>
      </c>
      <c r="BR40" s="2208">
        <f>IF(ISERROR(V40*(VLOOKUP($A40, 'E1 Categorization'!$A$32:$E$124, 5,0))), V40*0.5, V40*(VLOOKUP($A40, 'E1 Categorization'!$A$32:$E$124, 5,0)))</f>
        <v>0</v>
      </c>
      <c r="BS40" s="2208">
        <f>IF(ISERROR(W40*(VLOOKUP($A40, 'E1 Categorization'!$A$32:$E$124, 5,0))), W40*0.5, W40*(VLOOKUP($A40, 'E1 Categorization'!$A$32:$E$124, 5,0)))</f>
        <v>0</v>
      </c>
      <c r="BT40" s="2208">
        <f>IF(ISERROR(X40*(VLOOKUP($A40, 'E1 Categorization'!$A$32:$E$124, 5,0))), X40*0.5, X40*(VLOOKUP($A40, 'E1 Categorization'!$A$32:$E$124, 5,0)))</f>
        <v>0</v>
      </c>
    </row>
    <row r="41" spans="1:72" s="312" customFormat="1" ht="12.75">
      <c r="A41" s="554"/>
      <c r="B41" s="555" t="str">
        <f>'I3 TB Data'!B148:D148</f>
        <v>blank row</v>
      </c>
      <c r="C41" s="556">
        <f>'I3 TB Data'!G148</f>
        <v>0</v>
      </c>
      <c r="D41" s="2175" t="str">
        <f>IF(SUM(E41:X41)&lt;&gt;C41,"No","Yes")</f>
        <v>Yes</v>
      </c>
      <c r="E41" s="2150"/>
      <c r="F41" s="2150"/>
      <c r="G41" s="2150"/>
      <c r="H41" s="2150"/>
      <c r="I41" s="2150"/>
      <c r="J41" s="2150"/>
      <c r="K41" s="2150"/>
      <c r="L41" s="2150"/>
      <c r="M41" s="2150"/>
      <c r="N41" s="2150"/>
      <c r="O41" s="2150"/>
      <c r="P41" s="2150"/>
      <c r="Q41" s="2150"/>
      <c r="R41" s="2150"/>
      <c r="S41" s="2150"/>
      <c r="T41" s="2150"/>
      <c r="U41" s="2150"/>
      <c r="V41" s="2150"/>
      <c r="W41" s="2150"/>
      <c r="X41" s="2150"/>
      <c r="AA41" s="554">
        <f t="shared" si="3"/>
        <v>0</v>
      </c>
      <c r="AB41" s="555" t="str">
        <f t="shared" si="4"/>
        <v>blank row</v>
      </c>
      <c r="AC41" s="2208">
        <f>IF(ISERROR(E41*(1-VLOOKUP($A41, 'E1 Categorization'!$A$32:$E$124, 5,0))), E41*0.5, E41*(1-VLOOKUP($A41, 'E1 Categorization'!$A$32:$E$124, 5,0)))</f>
        <v>0</v>
      </c>
      <c r="AD41" s="2208">
        <f>IF(ISERROR(F41*(1-VLOOKUP($A41, 'E1 Categorization'!$A$32:$E$124, 5,0))), F41*0.5, F41*(1-VLOOKUP($A41, 'E1 Categorization'!$A$32:$E$124, 5,0)))</f>
        <v>0</v>
      </c>
      <c r="AE41" s="2208">
        <f>IF(ISERROR(G41*(1-VLOOKUP($A41, 'E1 Categorization'!$A$32:$E$124, 5,0))), G41*0.5, G41*(1-VLOOKUP($A41, 'E1 Categorization'!$A$32:$E$124, 5,0)))</f>
        <v>0</v>
      </c>
      <c r="AF41" s="2208">
        <f>IF(ISERROR(H41*(1-VLOOKUP($A41, 'E1 Categorization'!$A$32:$E$124, 5,0))), H41*0.5, H41*(1-VLOOKUP($A41, 'E1 Categorization'!$A$32:$E$124, 5,0)))</f>
        <v>0</v>
      </c>
      <c r="AG41" s="2208">
        <f>IF(ISERROR(I41*(1-VLOOKUP($A41, 'E1 Categorization'!$A$32:$E$124, 5,0))), I41*0.5, I41*(1-VLOOKUP($A41, 'E1 Categorization'!$A$32:$E$124, 5,0)))</f>
        <v>0</v>
      </c>
      <c r="AH41" s="2208">
        <f>IF(ISERROR(J41*(1-VLOOKUP($A41, 'E1 Categorization'!$A$32:$E$124, 5,0))), J41*0.5, J41*(1-VLOOKUP($A41, 'E1 Categorization'!$A$32:$E$124, 5,0)))</f>
        <v>0</v>
      </c>
      <c r="AI41" s="2208">
        <f>IF(ISERROR(K41*(1-VLOOKUP($A41, 'E1 Categorization'!$A$32:$E$124, 5,0))), K41*0.5, K41*(1-VLOOKUP($A41, 'E1 Categorization'!$A$32:$E$124, 5,0)))</f>
        <v>0</v>
      </c>
      <c r="AJ41" s="2208">
        <f>IF(ISERROR(L41*(1-VLOOKUP($A41, 'E1 Categorization'!$A$32:$E$124, 5,0))), L41*0.5, L41*(1-VLOOKUP($A41, 'E1 Categorization'!$A$32:$E$124, 5,0)))</f>
        <v>0</v>
      </c>
      <c r="AK41" s="2208">
        <f>IF(ISERROR(M41*(1-VLOOKUP($A41, 'E1 Categorization'!$A$32:$E$124, 5,0))), M41*0.5, M41*(1-VLOOKUP($A41, 'E1 Categorization'!$A$32:$E$124, 5,0)))</f>
        <v>0</v>
      </c>
      <c r="AL41" s="2208">
        <f>IF(ISERROR(N41*(1-VLOOKUP($A41, 'E1 Categorization'!$A$32:$E$124, 5,0))), N41*0.5, N41*(1-VLOOKUP($A41, 'E1 Categorization'!$A$32:$E$124, 5,0)))</f>
        <v>0</v>
      </c>
      <c r="AM41" s="2208">
        <f>IF(ISERROR(O41*(1-VLOOKUP($A41, 'E1 Categorization'!$A$32:$E$124, 5,0))), O41*0.5, O41*(1-VLOOKUP($A41, 'E1 Categorization'!$A$32:$E$124, 5,0)))</f>
        <v>0</v>
      </c>
      <c r="AN41" s="2208">
        <f>IF(ISERROR(P41*(1-VLOOKUP($A41, 'E1 Categorization'!$A$32:$E$124, 5,0))), P41*0.5, P41*(1-VLOOKUP($A41, 'E1 Categorization'!$A$32:$E$124, 5,0)))</f>
        <v>0</v>
      </c>
      <c r="AO41" s="2208">
        <f>IF(ISERROR(Q41*(1-VLOOKUP($A41, 'E1 Categorization'!$A$32:$E$124, 5,0))), Q41*0.5, Q41*(1-VLOOKUP($A41, 'E1 Categorization'!$A$32:$E$124, 5,0)))</f>
        <v>0</v>
      </c>
      <c r="AP41" s="2208">
        <f>IF(ISERROR(R41*(1-VLOOKUP($A41, 'E1 Categorization'!$A$32:$E$124, 5,0))), R41*0.5, R41*(1-VLOOKUP($A41, 'E1 Categorization'!$A$32:$E$124, 5,0)))</f>
        <v>0</v>
      </c>
      <c r="AQ41" s="2208">
        <f>IF(ISERROR(S41*(1-VLOOKUP($A41, 'E1 Categorization'!$A$32:$E$124, 5,0))), S41*0.5, S41*(1-VLOOKUP($A41, 'E1 Categorization'!$A$32:$E$124, 5,0)))</f>
        <v>0</v>
      </c>
      <c r="AR41" s="2208">
        <f>IF(ISERROR(T41*(1-VLOOKUP($A41, 'E1 Categorization'!$A$32:$E$124, 5,0))), T41*0.5, T41*(1-VLOOKUP($A41, 'E1 Categorization'!$A$32:$E$124, 5,0)))</f>
        <v>0</v>
      </c>
      <c r="AS41" s="2208">
        <f>IF(ISERROR(U41*(1-VLOOKUP($A41, 'E1 Categorization'!$A$32:$E$124, 5,0))), U41*0.5, U41*(1-VLOOKUP($A41, 'E1 Categorization'!$A$32:$E$124, 5,0)))</f>
        <v>0</v>
      </c>
      <c r="AT41" s="2208">
        <f>IF(ISERROR(V41*(1-VLOOKUP($A41, 'E1 Categorization'!$A$32:$E$124, 5,0))), V41*0.5, V41*(1-VLOOKUP($A41, 'E1 Categorization'!$A$32:$E$124, 5,0)))</f>
        <v>0</v>
      </c>
      <c r="AU41" s="2208">
        <f>IF(ISERROR(W41*(1-VLOOKUP($A41, 'E1 Categorization'!$A$32:$E$124, 5,0))), W41*0.5, W41*(1-VLOOKUP($A41, 'E1 Categorization'!$A$32:$E$124, 5,0)))</f>
        <v>0</v>
      </c>
      <c r="AV41" s="2208">
        <f>IF(ISERROR(X41*(1-VLOOKUP($A41, 'E1 Categorization'!$A$32:$E$124, 5,0))), X41*0.5, X41*(1-VLOOKUP($A41, 'E1 Categorization'!$A$32:$E$124, 5,0)))</f>
        <v>0</v>
      </c>
      <c r="AW41" s="2209"/>
      <c r="AX41" s="2209"/>
      <c r="AY41" s="554">
        <f t="shared" si="5"/>
        <v>0</v>
      </c>
      <c r="AZ41" s="555" t="str">
        <f t="shared" si="6"/>
        <v>blank row</v>
      </c>
      <c r="BA41" s="2208">
        <f>IF(ISERROR(E41*(VLOOKUP($A41, 'E1 Categorization'!$A$32:$E$124, 5,0))), E41*0.5, E41*(VLOOKUP($A41, 'E1 Categorization'!$A$32:$E$124, 5,0)))</f>
        <v>0</v>
      </c>
      <c r="BB41" s="2208">
        <f>IF(ISERROR(F41*(VLOOKUP($A41, 'E1 Categorization'!$A$32:$E$124, 5,0))), F41*0.5, F41*(VLOOKUP($A41, 'E1 Categorization'!$A$32:$E$124, 5,0)))</f>
        <v>0</v>
      </c>
      <c r="BC41" s="2208">
        <f>IF(ISERROR(G41*(VLOOKUP($A41, 'E1 Categorization'!$A$32:$E$124, 5,0))), G41*0.5, G41*(VLOOKUP($A41, 'E1 Categorization'!$A$32:$E$124, 5,0)))</f>
        <v>0</v>
      </c>
      <c r="BD41" s="2208">
        <f>IF(ISERROR(H41*(VLOOKUP($A41, 'E1 Categorization'!$A$32:$E$124, 5,0))), H41*0.5, H41*(VLOOKUP($A41, 'E1 Categorization'!$A$32:$E$124, 5,0)))</f>
        <v>0</v>
      </c>
      <c r="BE41" s="2208">
        <f>IF(ISERROR(I41*(VLOOKUP($A41, 'E1 Categorization'!$A$32:$E$124, 5,0))), I41*0.5, I41*(VLOOKUP($A41, 'E1 Categorization'!$A$32:$E$124, 5,0)))</f>
        <v>0</v>
      </c>
      <c r="BF41" s="2208">
        <f>IF(ISERROR(J41*(VLOOKUP($A41, 'E1 Categorization'!$A$32:$E$124, 5,0))), J41*0.5, J41*(VLOOKUP($A41, 'E1 Categorization'!$A$32:$E$124, 5,0)))</f>
        <v>0</v>
      </c>
      <c r="BG41" s="2208">
        <f>IF(ISERROR(K41*(VLOOKUP($A41, 'E1 Categorization'!$A$32:$E$124, 5,0))), K41*0.5, K41*(VLOOKUP($A41, 'E1 Categorization'!$A$32:$E$124, 5,0)))</f>
        <v>0</v>
      </c>
      <c r="BH41" s="2208">
        <f>IF(ISERROR(L41*(VLOOKUP($A41, 'E1 Categorization'!$A$32:$E$124, 5,0))), L41*0.5, L41*(VLOOKUP($A41, 'E1 Categorization'!$A$32:$E$124, 5,0)))</f>
        <v>0</v>
      </c>
      <c r="BI41" s="2208">
        <f>IF(ISERROR(M41*(VLOOKUP($A41, 'E1 Categorization'!$A$32:$E$124, 5,0))), M41*0.5, M41*(VLOOKUP($A41, 'E1 Categorization'!$A$32:$E$124, 5,0)))</f>
        <v>0</v>
      </c>
      <c r="BJ41" s="2208">
        <f>IF(ISERROR(N41*(VLOOKUP($A41, 'E1 Categorization'!$A$32:$E$124, 5,0))), N41*0.5, N41*(VLOOKUP($A41, 'E1 Categorization'!$A$32:$E$124, 5,0)))</f>
        <v>0</v>
      </c>
      <c r="BK41" s="2208">
        <f>IF(ISERROR(O41*(VLOOKUP($A41, 'E1 Categorization'!$A$32:$E$124, 5,0))), O41*0.5, O41*(VLOOKUP($A41, 'E1 Categorization'!$A$32:$E$124, 5,0)))</f>
        <v>0</v>
      </c>
      <c r="BL41" s="2208">
        <f>IF(ISERROR(P41*(VLOOKUP($A41, 'E1 Categorization'!$A$32:$E$124, 5,0))), P41*0.5, P41*(VLOOKUP($A41, 'E1 Categorization'!$A$32:$E$124, 5,0)))</f>
        <v>0</v>
      </c>
      <c r="BM41" s="2208">
        <f>IF(ISERROR(Q41*(VLOOKUP($A41, 'E1 Categorization'!$A$32:$E$124, 5,0))), Q41*0.5, Q41*(VLOOKUP($A41, 'E1 Categorization'!$A$32:$E$124, 5,0)))</f>
        <v>0</v>
      </c>
      <c r="BN41" s="2208">
        <f>IF(ISERROR(R41*(VLOOKUP($A41, 'E1 Categorization'!$A$32:$E$124, 5,0))), R41*0.5, R41*(VLOOKUP($A41, 'E1 Categorization'!$A$32:$E$124, 5,0)))</f>
        <v>0</v>
      </c>
      <c r="BO41" s="2208">
        <f>IF(ISERROR(S41*(VLOOKUP($A41, 'E1 Categorization'!$A$32:$E$124, 5,0))), S41*0.5, S41*(VLOOKUP($A41, 'E1 Categorization'!$A$32:$E$124, 5,0)))</f>
        <v>0</v>
      </c>
      <c r="BP41" s="2208">
        <f>IF(ISERROR(T41*(VLOOKUP($A41, 'E1 Categorization'!$A$32:$E$124, 5,0))), T41*0.5, T41*(VLOOKUP($A41, 'E1 Categorization'!$A$32:$E$124, 5,0)))</f>
        <v>0</v>
      </c>
      <c r="BQ41" s="2208">
        <f>IF(ISERROR(U41*(VLOOKUP($A41, 'E1 Categorization'!$A$32:$E$124, 5,0))), U41*0.5, U41*(VLOOKUP($A41, 'E1 Categorization'!$A$32:$E$124, 5,0)))</f>
        <v>0</v>
      </c>
      <c r="BR41" s="2208">
        <f>IF(ISERROR(V41*(VLOOKUP($A41, 'E1 Categorization'!$A$32:$E$124, 5,0))), V41*0.5, V41*(VLOOKUP($A41, 'E1 Categorization'!$A$32:$E$124, 5,0)))</f>
        <v>0</v>
      </c>
      <c r="BS41" s="2208">
        <f>IF(ISERROR(W41*(VLOOKUP($A41, 'E1 Categorization'!$A$32:$E$124, 5,0))), W41*0.5, W41*(VLOOKUP($A41, 'E1 Categorization'!$A$32:$E$124, 5,0)))</f>
        <v>0</v>
      </c>
      <c r="BT41" s="2208">
        <f>IF(ISERROR(X41*(VLOOKUP($A41, 'E1 Categorization'!$A$32:$E$124, 5,0))), X41*0.5, X41*(VLOOKUP($A41, 'E1 Categorization'!$A$32:$E$124, 5,0)))</f>
        <v>0</v>
      </c>
    </row>
    <row r="42" spans="1:72" s="312" customFormat="1" ht="12.75">
      <c r="A42" s="554">
        <f>'I3 TB Data'!A152:B152</f>
        <v>1905</v>
      </c>
      <c r="B42" s="555" t="str">
        <f>'I3 TB Data'!B152</f>
        <v>Land</v>
      </c>
      <c r="C42" s="556">
        <f>'I3 TB Data'!G152</f>
        <v>0</v>
      </c>
      <c r="D42" s="2175" t="str">
        <f t="shared" si="2"/>
        <v>Yes</v>
      </c>
      <c r="E42" s="2150"/>
      <c r="F42" s="2150"/>
      <c r="G42" s="2150"/>
      <c r="H42" s="2150"/>
      <c r="I42" s="2150"/>
      <c r="J42" s="2150"/>
      <c r="K42" s="2150"/>
      <c r="L42" s="2150"/>
      <c r="M42" s="2150"/>
      <c r="N42" s="2150"/>
      <c r="O42" s="2150"/>
      <c r="P42" s="2150"/>
      <c r="Q42" s="2150"/>
      <c r="R42" s="2150"/>
      <c r="S42" s="2150"/>
      <c r="T42" s="2150"/>
      <c r="U42" s="2150"/>
      <c r="V42" s="2150"/>
      <c r="W42" s="2150"/>
      <c r="X42" s="2150"/>
      <c r="AA42" s="554">
        <f t="shared" si="3"/>
        <v>1905</v>
      </c>
      <c r="AB42" s="555" t="str">
        <f t="shared" si="4"/>
        <v>Land</v>
      </c>
      <c r="AC42" s="2208">
        <f>IF(ISERROR(E42*(1-VLOOKUP($A42, 'E1 Categorization'!$A$32:$E$124, 5,0))), E42*0.5, E42*(1-VLOOKUP($A42, 'E1 Categorization'!$A$32:$E$124, 5,0)))</f>
        <v>0</v>
      </c>
      <c r="AD42" s="2208">
        <f>IF(ISERROR(F42*(1-VLOOKUP($A42, 'E1 Categorization'!$A$32:$E$124, 5,0))), F42*0.5, F42*(1-VLOOKUP($A42, 'E1 Categorization'!$A$32:$E$124, 5,0)))</f>
        <v>0</v>
      </c>
      <c r="AE42" s="2208">
        <f>IF(ISERROR(G42*(1-VLOOKUP($A42, 'E1 Categorization'!$A$32:$E$124, 5,0))), G42*0.5, G42*(1-VLOOKUP($A42, 'E1 Categorization'!$A$32:$E$124, 5,0)))</f>
        <v>0</v>
      </c>
      <c r="AF42" s="2208">
        <f>IF(ISERROR(H42*(1-VLOOKUP($A42, 'E1 Categorization'!$A$32:$E$124, 5,0))), H42*0.5, H42*(1-VLOOKUP($A42, 'E1 Categorization'!$A$32:$E$124, 5,0)))</f>
        <v>0</v>
      </c>
      <c r="AG42" s="2208">
        <f>IF(ISERROR(I42*(1-VLOOKUP($A42, 'E1 Categorization'!$A$32:$E$124, 5,0))), I42*0.5, I42*(1-VLOOKUP($A42, 'E1 Categorization'!$A$32:$E$124, 5,0)))</f>
        <v>0</v>
      </c>
      <c r="AH42" s="2208">
        <f>IF(ISERROR(J42*(1-VLOOKUP($A42, 'E1 Categorization'!$A$32:$E$124, 5,0))), J42*0.5, J42*(1-VLOOKUP($A42, 'E1 Categorization'!$A$32:$E$124, 5,0)))</f>
        <v>0</v>
      </c>
      <c r="AI42" s="2208">
        <f>IF(ISERROR(K42*(1-VLOOKUP($A42, 'E1 Categorization'!$A$32:$E$124, 5,0))), K42*0.5, K42*(1-VLOOKUP($A42, 'E1 Categorization'!$A$32:$E$124, 5,0)))</f>
        <v>0</v>
      </c>
      <c r="AJ42" s="2208">
        <f>IF(ISERROR(L42*(1-VLOOKUP($A42, 'E1 Categorization'!$A$32:$E$124, 5,0))), L42*0.5, L42*(1-VLOOKUP($A42, 'E1 Categorization'!$A$32:$E$124, 5,0)))</f>
        <v>0</v>
      </c>
      <c r="AK42" s="2208">
        <f>IF(ISERROR(M42*(1-VLOOKUP($A42, 'E1 Categorization'!$A$32:$E$124, 5,0))), M42*0.5, M42*(1-VLOOKUP($A42, 'E1 Categorization'!$A$32:$E$124, 5,0)))</f>
        <v>0</v>
      </c>
      <c r="AL42" s="2208">
        <f>IF(ISERROR(N42*(1-VLOOKUP($A42, 'E1 Categorization'!$A$32:$E$124, 5,0))), N42*0.5, N42*(1-VLOOKUP($A42, 'E1 Categorization'!$A$32:$E$124, 5,0)))</f>
        <v>0</v>
      </c>
      <c r="AM42" s="2208">
        <f>IF(ISERROR(O42*(1-VLOOKUP($A42, 'E1 Categorization'!$A$32:$E$124, 5,0))), O42*0.5, O42*(1-VLOOKUP($A42, 'E1 Categorization'!$A$32:$E$124, 5,0)))</f>
        <v>0</v>
      </c>
      <c r="AN42" s="2208">
        <f>IF(ISERROR(P42*(1-VLOOKUP($A42, 'E1 Categorization'!$A$32:$E$124, 5,0))), P42*0.5, P42*(1-VLOOKUP($A42, 'E1 Categorization'!$A$32:$E$124, 5,0)))</f>
        <v>0</v>
      </c>
      <c r="AO42" s="2208">
        <f>IF(ISERROR(Q42*(1-VLOOKUP($A42, 'E1 Categorization'!$A$32:$E$124, 5,0))), Q42*0.5, Q42*(1-VLOOKUP($A42, 'E1 Categorization'!$A$32:$E$124, 5,0)))</f>
        <v>0</v>
      </c>
      <c r="AP42" s="2208">
        <f>IF(ISERROR(R42*(1-VLOOKUP($A42, 'E1 Categorization'!$A$32:$E$124, 5,0))), R42*0.5, R42*(1-VLOOKUP($A42, 'E1 Categorization'!$A$32:$E$124, 5,0)))</f>
        <v>0</v>
      </c>
      <c r="AQ42" s="2208">
        <f>IF(ISERROR(S42*(1-VLOOKUP($A42, 'E1 Categorization'!$A$32:$E$124, 5,0))), S42*0.5, S42*(1-VLOOKUP($A42, 'E1 Categorization'!$A$32:$E$124, 5,0)))</f>
        <v>0</v>
      </c>
      <c r="AR42" s="2208">
        <f>IF(ISERROR(T42*(1-VLOOKUP($A42, 'E1 Categorization'!$A$32:$E$124, 5,0))), T42*0.5, T42*(1-VLOOKUP($A42, 'E1 Categorization'!$A$32:$E$124, 5,0)))</f>
        <v>0</v>
      </c>
      <c r="AS42" s="2208">
        <f>IF(ISERROR(U42*(1-VLOOKUP($A42, 'E1 Categorization'!$A$32:$E$124, 5,0))), U42*0.5, U42*(1-VLOOKUP($A42, 'E1 Categorization'!$A$32:$E$124, 5,0)))</f>
        <v>0</v>
      </c>
      <c r="AT42" s="2208">
        <f>IF(ISERROR(V42*(1-VLOOKUP($A42, 'E1 Categorization'!$A$32:$E$124, 5,0))), V42*0.5, V42*(1-VLOOKUP($A42, 'E1 Categorization'!$A$32:$E$124, 5,0)))</f>
        <v>0</v>
      </c>
      <c r="AU42" s="2208">
        <f>IF(ISERROR(W42*(1-VLOOKUP($A42, 'E1 Categorization'!$A$32:$E$124, 5,0))), W42*0.5, W42*(1-VLOOKUP($A42, 'E1 Categorization'!$A$32:$E$124, 5,0)))</f>
        <v>0</v>
      </c>
      <c r="AV42" s="2208">
        <f>IF(ISERROR(X42*(1-VLOOKUP($A42, 'E1 Categorization'!$A$32:$E$124, 5,0))), X42*0.5, X42*(1-VLOOKUP($A42, 'E1 Categorization'!$A$32:$E$124, 5,0)))</f>
        <v>0</v>
      </c>
      <c r="AW42" s="2209"/>
      <c r="AX42" s="2209"/>
      <c r="AY42" s="554">
        <f t="shared" si="5"/>
        <v>1905</v>
      </c>
      <c r="AZ42" s="555" t="str">
        <f t="shared" si="6"/>
        <v>Land</v>
      </c>
      <c r="BA42" s="2208">
        <f>IF(ISERROR(E42*(VLOOKUP($A42, 'E1 Categorization'!$A$32:$E$124, 5,0))), E42*0.5, E42*(VLOOKUP($A42, 'E1 Categorization'!$A$32:$E$124, 5,0)))</f>
        <v>0</v>
      </c>
      <c r="BB42" s="2208">
        <f>IF(ISERROR(F42*(VLOOKUP($A42, 'E1 Categorization'!$A$32:$E$124, 5,0))), F42*0.5, F42*(VLOOKUP($A42, 'E1 Categorization'!$A$32:$E$124, 5,0)))</f>
        <v>0</v>
      </c>
      <c r="BC42" s="2208">
        <f>IF(ISERROR(G42*(VLOOKUP($A42, 'E1 Categorization'!$A$32:$E$124, 5,0))), G42*0.5, G42*(VLOOKUP($A42, 'E1 Categorization'!$A$32:$E$124, 5,0)))</f>
        <v>0</v>
      </c>
      <c r="BD42" s="2208">
        <f>IF(ISERROR(H42*(VLOOKUP($A42, 'E1 Categorization'!$A$32:$E$124, 5,0))), H42*0.5, H42*(VLOOKUP($A42, 'E1 Categorization'!$A$32:$E$124, 5,0)))</f>
        <v>0</v>
      </c>
      <c r="BE42" s="2208">
        <f>IF(ISERROR(I42*(VLOOKUP($A42, 'E1 Categorization'!$A$32:$E$124, 5,0))), I42*0.5, I42*(VLOOKUP($A42, 'E1 Categorization'!$A$32:$E$124, 5,0)))</f>
        <v>0</v>
      </c>
      <c r="BF42" s="2208">
        <f>IF(ISERROR(J42*(VLOOKUP($A42, 'E1 Categorization'!$A$32:$E$124, 5,0))), J42*0.5, J42*(VLOOKUP($A42, 'E1 Categorization'!$A$32:$E$124, 5,0)))</f>
        <v>0</v>
      </c>
      <c r="BG42" s="2208">
        <f>IF(ISERROR(K42*(VLOOKUP($A42, 'E1 Categorization'!$A$32:$E$124, 5,0))), K42*0.5, K42*(VLOOKUP($A42, 'E1 Categorization'!$A$32:$E$124, 5,0)))</f>
        <v>0</v>
      </c>
      <c r="BH42" s="2208">
        <f>IF(ISERROR(L42*(VLOOKUP($A42, 'E1 Categorization'!$A$32:$E$124, 5,0))), L42*0.5, L42*(VLOOKUP($A42, 'E1 Categorization'!$A$32:$E$124, 5,0)))</f>
        <v>0</v>
      </c>
      <c r="BI42" s="2208">
        <f>IF(ISERROR(M42*(VLOOKUP($A42, 'E1 Categorization'!$A$32:$E$124, 5,0))), M42*0.5, M42*(VLOOKUP($A42, 'E1 Categorization'!$A$32:$E$124, 5,0)))</f>
        <v>0</v>
      </c>
      <c r="BJ42" s="2208">
        <f>IF(ISERROR(N42*(VLOOKUP($A42, 'E1 Categorization'!$A$32:$E$124, 5,0))), N42*0.5, N42*(VLOOKUP($A42, 'E1 Categorization'!$A$32:$E$124, 5,0)))</f>
        <v>0</v>
      </c>
      <c r="BK42" s="2208">
        <f>IF(ISERROR(O42*(VLOOKUP($A42, 'E1 Categorization'!$A$32:$E$124, 5,0))), O42*0.5, O42*(VLOOKUP($A42, 'E1 Categorization'!$A$32:$E$124, 5,0)))</f>
        <v>0</v>
      </c>
      <c r="BL42" s="2208">
        <f>IF(ISERROR(P42*(VLOOKUP($A42, 'E1 Categorization'!$A$32:$E$124, 5,0))), P42*0.5, P42*(VLOOKUP($A42, 'E1 Categorization'!$A$32:$E$124, 5,0)))</f>
        <v>0</v>
      </c>
      <c r="BM42" s="2208">
        <f>IF(ISERROR(Q42*(VLOOKUP($A42, 'E1 Categorization'!$A$32:$E$124, 5,0))), Q42*0.5, Q42*(VLOOKUP($A42, 'E1 Categorization'!$A$32:$E$124, 5,0)))</f>
        <v>0</v>
      </c>
      <c r="BN42" s="2208">
        <f>IF(ISERROR(R42*(VLOOKUP($A42, 'E1 Categorization'!$A$32:$E$124, 5,0))), R42*0.5, R42*(VLOOKUP($A42, 'E1 Categorization'!$A$32:$E$124, 5,0)))</f>
        <v>0</v>
      </c>
      <c r="BO42" s="2208">
        <f>IF(ISERROR(S42*(VLOOKUP($A42, 'E1 Categorization'!$A$32:$E$124, 5,0))), S42*0.5, S42*(VLOOKUP($A42, 'E1 Categorization'!$A$32:$E$124, 5,0)))</f>
        <v>0</v>
      </c>
      <c r="BP42" s="2208">
        <f>IF(ISERROR(T42*(VLOOKUP($A42, 'E1 Categorization'!$A$32:$E$124, 5,0))), T42*0.5, T42*(VLOOKUP($A42, 'E1 Categorization'!$A$32:$E$124, 5,0)))</f>
        <v>0</v>
      </c>
      <c r="BQ42" s="2208">
        <f>IF(ISERROR(U42*(VLOOKUP($A42, 'E1 Categorization'!$A$32:$E$124, 5,0))), U42*0.5, U42*(VLOOKUP($A42, 'E1 Categorization'!$A$32:$E$124, 5,0)))</f>
        <v>0</v>
      </c>
      <c r="BR42" s="2208">
        <f>IF(ISERROR(V42*(VLOOKUP($A42, 'E1 Categorization'!$A$32:$E$124, 5,0))), V42*0.5, V42*(VLOOKUP($A42, 'E1 Categorization'!$A$32:$E$124, 5,0)))</f>
        <v>0</v>
      </c>
      <c r="BS42" s="2208">
        <f>IF(ISERROR(W42*(VLOOKUP($A42, 'E1 Categorization'!$A$32:$E$124, 5,0))), W42*0.5, W42*(VLOOKUP($A42, 'E1 Categorization'!$A$32:$E$124, 5,0)))</f>
        <v>0</v>
      </c>
      <c r="BT42" s="2208">
        <f>IF(ISERROR(X42*(VLOOKUP($A42, 'E1 Categorization'!$A$32:$E$124, 5,0))), X42*0.5, X42*(VLOOKUP($A42, 'E1 Categorization'!$A$32:$E$124, 5,0)))</f>
        <v>0</v>
      </c>
    </row>
    <row r="43" spans="1:72" s="312" customFormat="1" ht="12.75">
      <c r="A43" s="554">
        <f>'I3 TB Data'!A153:B153</f>
        <v>1906</v>
      </c>
      <c r="B43" s="555" t="str">
        <f>'I3 TB Data'!B153</f>
        <v>Land Rights</v>
      </c>
      <c r="C43" s="556">
        <f>'I3 TB Data'!G153</f>
        <v>0</v>
      </c>
      <c r="D43" s="2175" t="str">
        <f t="shared" si="2"/>
        <v>Yes</v>
      </c>
      <c r="E43" s="2150"/>
      <c r="F43" s="2150"/>
      <c r="G43" s="2150"/>
      <c r="H43" s="2150"/>
      <c r="I43" s="2150"/>
      <c r="J43" s="2150"/>
      <c r="K43" s="2150"/>
      <c r="L43" s="2150"/>
      <c r="M43" s="2150"/>
      <c r="N43" s="2150"/>
      <c r="O43" s="2150"/>
      <c r="P43" s="2150"/>
      <c r="Q43" s="2150"/>
      <c r="R43" s="2150"/>
      <c r="S43" s="2150"/>
      <c r="T43" s="2150"/>
      <c r="U43" s="2150"/>
      <c r="V43" s="2150"/>
      <c r="W43" s="2150"/>
      <c r="X43" s="2150"/>
      <c r="AA43" s="554">
        <f t="shared" si="3"/>
        <v>1906</v>
      </c>
      <c r="AB43" s="555" t="str">
        <f t="shared" si="4"/>
        <v>Land Rights</v>
      </c>
      <c r="AC43" s="2208">
        <f>IF(ISERROR(E43*(1-VLOOKUP($A43, 'E1 Categorization'!$A$32:$E$124, 5,0))), E43*0.5, E43*(1-VLOOKUP($A43, 'E1 Categorization'!$A$32:$E$124, 5,0)))</f>
        <v>0</v>
      </c>
      <c r="AD43" s="2208">
        <f>IF(ISERROR(F43*(1-VLOOKUP($A43, 'E1 Categorization'!$A$32:$E$124, 5,0))), F43*0.5, F43*(1-VLOOKUP($A43, 'E1 Categorization'!$A$32:$E$124, 5,0)))</f>
        <v>0</v>
      </c>
      <c r="AE43" s="2208">
        <f>IF(ISERROR(G43*(1-VLOOKUP($A43, 'E1 Categorization'!$A$32:$E$124, 5,0))), G43*0.5, G43*(1-VLOOKUP($A43, 'E1 Categorization'!$A$32:$E$124, 5,0)))</f>
        <v>0</v>
      </c>
      <c r="AF43" s="2208">
        <f>IF(ISERROR(H43*(1-VLOOKUP($A43, 'E1 Categorization'!$A$32:$E$124, 5,0))), H43*0.5, H43*(1-VLOOKUP($A43, 'E1 Categorization'!$A$32:$E$124, 5,0)))</f>
        <v>0</v>
      </c>
      <c r="AG43" s="2208">
        <f>IF(ISERROR(I43*(1-VLOOKUP($A43, 'E1 Categorization'!$A$32:$E$124, 5,0))), I43*0.5, I43*(1-VLOOKUP($A43, 'E1 Categorization'!$A$32:$E$124, 5,0)))</f>
        <v>0</v>
      </c>
      <c r="AH43" s="2208">
        <f>IF(ISERROR(J43*(1-VLOOKUP($A43, 'E1 Categorization'!$A$32:$E$124, 5,0))), J43*0.5, J43*(1-VLOOKUP($A43, 'E1 Categorization'!$A$32:$E$124, 5,0)))</f>
        <v>0</v>
      </c>
      <c r="AI43" s="2208">
        <f>IF(ISERROR(K43*(1-VLOOKUP($A43, 'E1 Categorization'!$A$32:$E$124, 5,0))), K43*0.5, K43*(1-VLOOKUP($A43, 'E1 Categorization'!$A$32:$E$124, 5,0)))</f>
        <v>0</v>
      </c>
      <c r="AJ43" s="2208">
        <f>IF(ISERROR(L43*(1-VLOOKUP($A43, 'E1 Categorization'!$A$32:$E$124, 5,0))), L43*0.5, L43*(1-VLOOKUP($A43, 'E1 Categorization'!$A$32:$E$124, 5,0)))</f>
        <v>0</v>
      </c>
      <c r="AK43" s="2208">
        <f>IF(ISERROR(M43*(1-VLOOKUP($A43, 'E1 Categorization'!$A$32:$E$124, 5,0))), M43*0.5, M43*(1-VLOOKUP($A43, 'E1 Categorization'!$A$32:$E$124, 5,0)))</f>
        <v>0</v>
      </c>
      <c r="AL43" s="2208">
        <f>IF(ISERROR(N43*(1-VLOOKUP($A43, 'E1 Categorization'!$A$32:$E$124, 5,0))), N43*0.5, N43*(1-VLOOKUP($A43, 'E1 Categorization'!$A$32:$E$124, 5,0)))</f>
        <v>0</v>
      </c>
      <c r="AM43" s="2208">
        <f>IF(ISERROR(O43*(1-VLOOKUP($A43, 'E1 Categorization'!$A$32:$E$124, 5,0))), O43*0.5, O43*(1-VLOOKUP($A43, 'E1 Categorization'!$A$32:$E$124, 5,0)))</f>
        <v>0</v>
      </c>
      <c r="AN43" s="2208">
        <f>IF(ISERROR(P43*(1-VLOOKUP($A43, 'E1 Categorization'!$A$32:$E$124, 5,0))), P43*0.5, P43*(1-VLOOKUP($A43, 'E1 Categorization'!$A$32:$E$124, 5,0)))</f>
        <v>0</v>
      </c>
      <c r="AO43" s="2208">
        <f>IF(ISERROR(Q43*(1-VLOOKUP($A43, 'E1 Categorization'!$A$32:$E$124, 5,0))), Q43*0.5, Q43*(1-VLOOKUP($A43, 'E1 Categorization'!$A$32:$E$124, 5,0)))</f>
        <v>0</v>
      </c>
      <c r="AP43" s="2208">
        <f>IF(ISERROR(R43*(1-VLOOKUP($A43, 'E1 Categorization'!$A$32:$E$124, 5,0))), R43*0.5, R43*(1-VLOOKUP($A43, 'E1 Categorization'!$A$32:$E$124, 5,0)))</f>
        <v>0</v>
      </c>
      <c r="AQ43" s="2208">
        <f>IF(ISERROR(S43*(1-VLOOKUP($A43, 'E1 Categorization'!$A$32:$E$124, 5,0))), S43*0.5, S43*(1-VLOOKUP($A43, 'E1 Categorization'!$A$32:$E$124, 5,0)))</f>
        <v>0</v>
      </c>
      <c r="AR43" s="2208">
        <f>IF(ISERROR(T43*(1-VLOOKUP($A43, 'E1 Categorization'!$A$32:$E$124, 5,0))), T43*0.5, T43*(1-VLOOKUP($A43, 'E1 Categorization'!$A$32:$E$124, 5,0)))</f>
        <v>0</v>
      </c>
      <c r="AS43" s="2208">
        <f>IF(ISERROR(U43*(1-VLOOKUP($A43, 'E1 Categorization'!$A$32:$E$124, 5,0))), U43*0.5, U43*(1-VLOOKUP($A43, 'E1 Categorization'!$A$32:$E$124, 5,0)))</f>
        <v>0</v>
      </c>
      <c r="AT43" s="2208">
        <f>IF(ISERROR(V43*(1-VLOOKUP($A43, 'E1 Categorization'!$A$32:$E$124, 5,0))), V43*0.5, V43*(1-VLOOKUP($A43, 'E1 Categorization'!$A$32:$E$124, 5,0)))</f>
        <v>0</v>
      </c>
      <c r="AU43" s="2208">
        <f>IF(ISERROR(W43*(1-VLOOKUP($A43, 'E1 Categorization'!$A$32:$E$124, 5,0))), W43*0.5, W43*(1-VLOOKUP($A43, 'E1 Categorization'!$A$32:$E$124, 5,0)))</f>
        <v>0</v>
      </c>
      <c r="AV43" s="2208">
        <f>IF(ISERROR(X43*(1-VLOOKUP($A43, 'E1 Categorization'!$A$32:$E$124, 5,0))), X43*0.5, X43*(1-VLOOKUP($A43, 'E1 Categorization'!$A$32:$E$124, 5,0)))</f>
        <v>0</v>
      </c>
      <c r="AW43" s="2209"/>
      <c r="AX43" s="2209"/>
      <c r="AY43" s="554">
        <f t="shared" si="5"/>
        <v>1906</v>
      </c>
      <c r="AZ43" s="555" t="str">
        <f t="shared" si="6"/>
        <v>Land Rights</v>
      </c>
      <c r="BA43" s="2208">
        <f>IF(ISERROR(E43*(VLOOKUP($A43, 'E1 Categorization'!$A$32:$E$124, 5,0))), E43*0.5, E43*(VLOOKUP($A43, 'E1 Categorization'!$A$32:$E$124, 5,0)))</f>
        <v>0</v>
      </c>
      <c r="BB43" s="2208">
        <f>IF(ISERROR(F43*(VLOOKUP($A43, 'E1 Categorization'!$A$32:$E$124, 5,0))), F43*0.5, F43*(VLOOKUP($A43, 'E1 Categorization'!$A$32:$E$124, 5,0)))</f>
        <v>0</v>
      </c>
      <c r="BC43" s="2208">
        <f>IF(ISERROR(G43*(VLOOKUP($A43, 'E1 Categorization'!$A$32:$E$124, 5,0))), G43*0.5, G43*(VLOOKUP($A43, 'E1 Categorization'!$A$32:$E$124, 5,0)))</f>
        <v>0</v>
      </c>
      <c r="BD43" s="2208">
        <f>IF(ISERROR(H43*(VLOOKUP($A43, 'E1 Categorization'!$A$32:$E$124, 5,0))), H43*0.5, H43*(VLOOKUP($A43, 'E1 Categorization'!$A$32:$E$124, 5,0)))</f>
        <v>0</v>
      </c>
      <c r="BE43" s="2208">
        <f>IF(ISERROR(I43*(VLOOKUP($A43, 'E1 Categorization'!$A$32:$E$124, 5,0))), I43*0.5, I43*(VLOOKUP($A43, 'E1 Categorization'!$A$32:$E$124, 5,0)))</f>
        <v>0</v>
      </c>
      <c r="BF43" s="2208">
        <f>IF(ISERROR(J43*(VLOOKUP($A43, 'E1 Categorization'!$A$32:$E$124, 5,0))), J43*0.5, J43*(VLOOKUP($A43, 'E1 Categorization'!$A$32:$E$124, 5,0)))</f>
        <v>0</v>
      </c>
      <c r="BG43" s="2208">
        <f>IF(ISERROR(K43*(VLOOKUP($A43, 'E1 Categorization'!$A$32:$E$124, 5,0))), K43*0.5, K43*(VLOOKUP($A43, 'E1 Categorization'!$A$32:$E$124, 5,0)))</f>
        <v>0</v>
      </c>
      <c r="BH43" s="2208">
        <f>IF(ISERROR(L43*(VLOOKUP($A43, 'E1 Categorization'!$A$32:$E$124, 5,0))), L43*0.5, L43*(VLOOKUP($A43, 'E1 Categorization'!$A$32:$E$124, 5,0)))</f>
        <v>0</v>
      </c>
      <c r="BI43" s="2208">
        <f>IF(ISERROR(M43*(VLOOKUP($A43, 'E1 Categorization'!$A$32:$E$124, 5,0))), M43*0.5, M43*(VLOOKUP($A43, 'E1 Categorization'!$A$32:$E$124, 5,0)))</f>
        <v>0</v>
      </c>
      <c r="BJ43" s="2208">
        <f>IF(ISERROR(N43*(VLOOKUP($A43, 'E1 Categorization'!$A$32:$E$124, 5,0))), N43*0.5, N43*(VLOOKUP($A43, 'E1 Categorization'!$A$32:$E$124, 5,0)))</f>
        <v>0</v>
      </c>
      <c r="BK43" s="2208">
        <f>IF(ISERROR(O43*(VLOOKUP($A43, 'E1 Categorization'!$A$32:$E$124, 5,0))), O43*0.5, O43*(VLOOKUP($A43, 'E1 Categorization'!$A$32:$E$124, 5,0)))</f>
        <v>0</v>
      </c>
      <c r="BL43" s="2208">
        <f>IF(ISERROR(P43*(VLOOKUP($A43, 'E1 Categorization'!$A$32:$E$124, 5,0))), P43*0.5, P43*(VLOOKUP($A43, 'E1 Categorization'!$A$32:$E$124, 5,0)))</f>
        <v>0</v>
      </c>
      <c r="BM43" s="2208">
        <f>IF(ISERROR(Q43*(VLOOKUP($A43, 'E1 Categorization'!$A$32:$E$124, 5,0))), Q43*0.5, Q43*(VLOOKUP($A43, 'E1 Categorization'!$A$32:$E$124, 5,0)))</f>
        <v>0</v>
      </c>
      <c r="BN43" s="2208">
        <f>IF(ISERROR(R43*(VLOOKUP($A43, 'E1 Categorization'!$A$32:$E$124, 5,0))), R43*0.5, R43*(VLOOKUP($A43, 'E1 Categorization'!$A$32:$E$124, 5,0)))</f>
        <v>0</v>
      </c>
      <c r="BO43" s="2208">
        <f>IF(ISERROR(S43*(VLOOKUP($A43, 'E1 Categorization'!$A$32:$E$124, 5,0))), S43*0.5, S43*(VLOOKUP($A43, 'E1 Categorization'!$A$32:$E$124, 5,0)))</f>
        <v>0</v>
      </c>
      <c r="BP43" s="2208">
        <f>IF(ISERROR(T43*(VLOOKUP($A43, 'E1 Categorization'!$A$32:$E$124, 5,0))), T43*0.5, T43*(VLOOKUP($A43, 'E1 Categorization'!$A$32:$E$124, 5,0)))</f>
        <v>0</v>
      </c>
      <c r="BQ43" s="2208">
        <f>IF(ISERROR(U43*(VLOOKUP($A43, 'E1 Categorization'!$A$32:$E$124, 5,0))), U43*0.5, U43*(VLOOKUP($A43, 'E1 Categorization'!$A$32:$E$124, 5,0)))</f>
        <v>0</v>
      </c>
      <c r="BR43" s="2208">
        <f>IF(ISERROR(V43*(VLOOKUP($A43, 'E1 Categorization'!$A$32:$E$124, 5,0))), V43*0.5, V43*(VLOOKUP($A43, 'E1 Categorization'!$A$32:$E$124, 5,0)))</f>
        <v>0</v>
      </c>
      <c r="BS43" s="2208">
        <f>IF(ISERROR(W43*(VLOOKUP($A43, 'E1 Categorization'!$A$32:$E$124, 5,0))), W43*0.5, W43*(VLOOKUP($A43, 'E1 Categorization'!$A$32:$E$124, 5,0)))</f>
        <v>0</v>
      </c>
      <c r="BT43" s="2208">
        <f>IF(ISERROR(X43*(VLOOKUP($A43, 'E1 Categorization'!$A$32:$E$124, 5,0))), X43*0.5, X43*(VLOOKUP($A43, 'E1 Categorization'!$A$32:$E$124, 5,0)))</f>
        <v>0</v>
      </c>
    </row>
    <row r="44" spans="1:72" s="312" customFormat="1" ht="12.75">
      <c r="A44" s="554">
        <f>'I3 TB Data'!A154:B154</f>
        <v>1908</v>
      </c>
      <c r="B44" s="555" t="str">
        <f>'I3 TB Data'!B154</f>
        <v>Buildings and Fixtures</v>
      </c>
      <c r="C44" s="556">
        <f>'I3 TB Data'!G154</f>
        <v>0</v>
      </c>
      <c r="D44" s="2175" t="str">
        <f>IF(SUM(E44:X44)&lt;&gt;C44,"No","Yes")</f>
        <v>Yes</v>
      </c>
      <c r="E44" s="2150"/>
      <c r="F44" s="2150"/>
      <c r="G44" s="2150"/>
      <c r="H44" s="2150"/>
      <c r="I44" s="2150"/>
      <c r="J44" s="2150"/>
      <c r="K44" s="2150"/>
      <c r="L44" s="2150"/>
      <c r="M44" s="2150"/>
      <c r="N44" s="2150"/>
      <c r="O44" s="2150"/>
      <c r="P44" s="2150"/>
      <c r="Q44" s="2150"/>
      <c r="R44" s="2150"/>
      <c r="S44" s="2150"/>
      <c r="T44" s="2150"/>
      <c r="U44" s="2150"/>
      <c r="V44" s="2150"/>
      <c r="W44" s="2150"/>
      <c r="X44" s="2150"/>
      <c r="AA44" s="554">
        <f t="shared" si="3"/>
        <v>1908</v>
      </c>
      <c r="AB44" s="555" t="str">
        <f t="shared" si="4"/>
        <v>Buildings and Fixtures</v>
      </c>
      <c r="AC44" s="2208">
        <f>IF(ISERROR(E44*(1-VLOOKUP($A44, 'E1 Categorization'!$A$32:$E$124, 5,0))), E44*0.5, E44*(1-VLOOKUP($A44, 'E1 Categorization'!$A$32:$E$124, 5,0)))</f>
        <v>0</v>
      </c>
      <c r="AD44" s="2208">
        <f>IF(ISERROR(F44*(1-VLOOKUP($A44, 'E1 Categorization'!$A$32:$E$124, 5,0))), F44*0.5, F44*(1-VLOOKUP($A44, 'E1 Categorization'!$A$32:$E$124, 5,0)))</f>
        <v>0</v>
      </c>
      <c r="AE44" s="2208">
        <f>IF(ISERROR(G44*(1-VLOOKUP($A44, 'E1 Categorization'!$A$32:$E$124, 5,0))), G44*0.5, G44*(1-VLOOKUP($A44, 'E1 Categorization'!$A$32:$E$124, 5,0)))</f>
        <v>0</v>
      </c>
      <c r="AF44" s="2208">
        <f>IF(ISERROR(H44*(1-VLOOKUP($A44, 'E1 Categorization'!$A$32:$E$124, 5,0))), H44*0.5, H44*(1-VLOOKUP($A44, 'E1 Categorization'!$A$32:$E$124, 5,0)))</f>
        <v>0</v>
      </c>
      <c r="AG44" s="2208">
        <f>IF(ISERROR(I44*(1-VLOOKUP($A44, 'E1 Categorization'!$A$32:$E$124, 5,0))), I44*0.5, I44*(1-VLOOKUP($A44, 'E1 Categorization'!$A$32:$E$124, 5,0)))</f>
        <v>0</v>
      </c>
      <c r="AH44" s="2208">
        <f>IF(ISERROR(J44*(1-VLOOKUP($A44, 'E1 Categorization'!$A$32:$E$124, 5,0))), J44*0.5, J44*(1-VLOOKUP($A44, 'E1 Categorization'!$A$32:$E$124, 5,0)))</f>
        <v>0</v>
      </c>
      <c r="AI44" s="2208">
        <f>IF(ISERROR(K44*(1-VLOOKUP($A44, 'E1 Categorization'!$A$32:$E$124, 5,0))), K44*0.5, K44*(1-VLOOKUP($A44, 'E1 Categorization'!$A$32:$E$124, 5,0)))</f>
        <v>0</v>
      </c>
      <c r="AJ44" s="2208">
        <f>IF(ISERROR(L44*(1-VLOOKUP($A44, 'E1 Categorization'!$A$32:$E$124, 5,0))), L44*0.5, L44*(1-VLOOKUP($A44, 'E1 Categorization'!$A$32:$E$124, 5,0)))</f>
        <v>0</v>
      </c>
      <c r="AK44" s="2208">
        <f>IF(ISERROR(M44*(1-VLOOKUP($A44, 'E1 Categorization'!$A$32:$E$124, 5,0))), M44*0.5, M44*(1-VLOOKUP($A44, 'E1 Categorization'!$A$32:$E$124, 5,0)))</f>
        <v>0</v>
      </c>
      <c r="AL44" s="2208">
        <f>IF(ISERROR(N44*(1-VLOOKUP($A44, 'E1 Categorization'!$A$32:$E$124, 5,0))), N44*0.5, N44*(1-VLOOKUP($A44, 'E1 Categorization'!$A$32:$E$124, 5,0)))</f>
        <v>0</v>
      </c>
      <c r="AM44" s="2208">
        <f>IF(ISERROR(O44*(1-VLOOKUP($A44, 'E1 Categorization'!$A$32:$E$124, 5,0))), O44*0.5, O44*(1-VLOOKUP($A44, 'E1 Categorization'!$A$32:$E$124, 5,0)))</f>
        <v>0</v>
      </c>
      <c r="AN44" s="2208">
        <f>IF(ISERROR(P44*(1-VLOOKUP($A44, 'E1 Categorization'!$A$32:$E$124, 5,0))), P44*0.5, P44*(1-VLOOKUP($A44, 'E1 Categorization'!$A$32:$E$124, 5,0)))</f>
        <v>0</v>
      </c>
      <c r="AO44" s="2208">
        <f>IF(ISERROR(Q44*(1-VLOOKUP($A44, 'E1 Categorization'!$A$32:$E$124, 5,0))), Q44*0.5, Q44*(1-VLOOKUP($A44, 'E1 Categorization'!$A$32:$E$124, 5,0)))</f>
        <v>0</v>
      </c>
      <c r="AP44" s="2208">
        <f>IF(ISERROR(R44*(1-VLOOKUP($A44, 'E1 Categorization'!$A$32:$E$124, 5,0))), R44*0.5, R44*(1-VLOOKUP($A44, 'E1 Categorization'!$A$32:$E$124, 5,0)))</f>
        <v>0</v>
      </c>
      <c r="AQ44" s="2208">
        <f>IF(ISERROR(S44*(1-VLOOKUP($A44, 'E1 Categorization'!$A$32:$E$124, 5,0))), S44*0.5, S44*(1-VLOOKUP($A44, 'E1 Categorization'!$A$32:$E$124, 5,0)))</f>
        <v>0</v>
      </c>
      <c r="AR44" s="2208">
        <f>IF(ISERROR(T44*(1-VLOOKUP($A44, 'E1 Categorization'!$A$32:$E$124, 5,0))), T44*0.5, T44*(1-VLOOKUP($A44, 'E1 Categorization'!$A$32:$E$124, 5,0)))</f>
        <v>0</v>
      </c>
      <c r="AS44" s="2208">
        <f>IF(ISERROR(U44*(1-VLOOKUP($A44, 'E1 Categorization'!$A$32:$E$124, 5,0))), U44*0.5, U44*(1-VLOOKUP($A44, 'E1 Categorization'!$A$32:$E$124, 5,0)))</f>
        <v>0</v>
      </c>
      <c r="AT44" s="2208">
        <f>IF(ISERROR(V44*(1-VLOOKUP($A44, 'E1 Categorization'!$A$32:$E$124, 5,0))), V44*0.5, V44*(1-VLOOKUP($A44, 'E1 Categorization'!$A$32:$E$124, 5,0)))</f>
        <v>0</v>
      </c>
      <c r="AU44" s="2208">
        <f>IF(ISERROR(W44*(1-VLOOKUP($A44, 'E1 Categorization'!$A$32:$E$124, 5,0))), W44*0.5, W44*(1-VLOOKUP($A44, 'E1 Categorization'!$A$32:$E$124, 5,0)))</f>
        <v>0</v>
      </c>
      <c r="AV44" s="2208">
        <f>IF(ISERROR(X44*(1-VLOOKUP($A44, 'E1 Categorization'!$A$32:$E$124, 5,0))), X44*0.5, X44*(1-VLOOKUP($A44, 'E1 Categorization'!$A$32:$E$124, 5,0)))</f>
        <v>0</v>
      </c>
      <c r="AW44" s="2209"/>
      <c r="AX44" s="2209"/>
      <c r="AY44" s="554">
        <f t="shared" si="5"/>
        <v>1908</v>
      </c>
      <c r="AZ44" s="555" t="str">
        <f t="shared" si="6"/>
        <v>Buildings and Fixtures</v>
      </c>
      <c r="BA44" s="2208">
        <f>IF(ISERROR(E44*(VLOOKUP($A44, 'E1 Categorization'!$A$32:$E$124, 5,0))), E44*0.5, E44*(VLOOKUP($A44, 'E1 Categorization'!$A$32:$E$124, 5,0)))</f>
        <v>0</v>
      </c>
      <c r="BB44" s="2208">
        <f>IF(ISERROR(F44*(VLOOKUP($A44, 'E1 Categorization'!$A$32:$E$124, 5,0))), F44*0.5, F44*(VLOOKUP($A44, 'E1 Categorization'!$A$32:$E$124, 5,0)))</f>
        <v>0</v>
      </c>
      <c r="BC44" s="2208">
        <f>IF(ISERROR(G44*(VLOOKUP($A44, 'E1 Categorization'!$A$32:$E$124, 5,0))), G44*0.5, G44*(VLOOKUP($A44, 'E1 Categorization'!$A$32:$E$124, 5,0)))</f>
        <v>0</v>
      </c>
      <c r="BD44" s="2208">
        <f>IF(ISERROR(H44*(VLOOKUP($A44, 'E1 Categorization'!$A$32:$E$124, 5,0))), H44*0.5, H44*(VLOOKUP($A44, 'E1 Categorization'!$A$32:$E$124, 5,0)))</f>
        <v>0</v>
      </c>
      <c r="BE44" s="2208">
        <f>IF(ISERROR(I44*(VLOOKUP($A44, 'E1 Categorization'!$A$32:$E$124, 5,0))), I44*0.5, I44*(VLOOKUP($A44, 'E1 Categorization'!$A$32:$E$124, 5,0)))</f>
        <v>0</v>
      </c>
      <c r="BF44" s="2208">
        <f>IF(ISERROR(J44*(VLOOKUP($A44, 'E1 Categorization'!$A$32:$E$124, 5,0))), J44*0.5, J44*(VLOOKUP($A44, 'E1 Categorization'!$A$32:$E$124, 5,0)))</f>
        <v>0</v>
      </c>
      <c r="BG44" s="2208">
        <f>IF(ISERROR(K44*(VLOOKUP($A44, 'E1 Categorization'!$A$32:$E$124, 5,0))), K44*0.5, K44*(VLOOKUP($A44, 'E1 Categorization'!$A$32:$E$124, 5,0)))</f>
        <v>0</v>
      </c>
      <c r="BH44" s="2208">
        <f>IF(ISERROR(L44*(VLOOKUP($A44, 'E1 Categorization'!$A$32:$E$124, 5,0))), L44*0.5, L44*(VLOOKUP($A44, 'E1 Categorization'!$A$32:$E$124, 5,0)))</f>
        <v>0</v>
      </c>
      <c r="BI44" s="2208">
        <f>IF(ISERROR(M44*(VLOOKUP($A44, 'E1 Categorization'!$A$32:$E$124, 5,0))), M44*0.5, M44*(VLOOKUP($A44, 'E1 Categorization'!$A$32:$E$124, 5,0)))</f>
        <v>0</v>
      </c>
      <c r="BJ44" s="2208">
        <f>IF(ISERROR(N44*(VLOOKUP($A44, 'E1 Categorization'!$A$32:$E$124, 5,0))), N44*0.5, N44*(VLOOKUP($A44, 'E1 Categorization'!$A$32:$E$124, 5,0)))</f>
        <v>0</v>
      </c>
      <c r="BK44" s="2208">
        <f>IF(ISERROR(O44*(VLOOKUP($A44, 'E1 Categorization'!$A$32:$E$124, 5,0))), O44*0.5, O44*(VLOOKUP($A44, 'E1 Categorization'!$A$32:$E$124, 5,0)))</f>
        <v>0</v>
      </c>
      <c r="BL44" s="2208">
        <f>IF(ISERROR(P44*(VLOOKUP($A44, 'E1 Categorization'!$A$32:$E$124, 5,0))), P44*0.5, P44*(VLOOKUP($A44, 'E1 Categorization'!$A$32:$E$124, 5,0)))</f>
        <v>0</v>
      </c>
      <c r="BM44" s="2208">
        <f>IF(ISERROR(Q44*(VLOOKUP($A44, 'E1 Categorization'!$A$32:$E$124, 5,0))), Q44*0.5, Q44*(VLOOKUP($A44, 'E1 Categorization'!$A$32:$E$124, 5,0)))</f>
        <v>0</v>
      </c>
      <c r="BN44" s="2208">
        <f>IF(ISERROR(R44*(VLOOKUP($A44, 'E1 Categorization'!$A$32:$E$124, 5,0))), R44*0.5, R44*(VLOOKUP($A44, 'E1 Categorization'!$A$32:$E$124, 5,0)))</f>
        <v>0</v>
      </c>
      <c r="BO44" s="2208">
        <f>IF(ISERROR(S44*(VLOOKUP($A44, 'E1 Categorization'!$A$32:$E$124, 5,0))), S44*0.5, S44*(VLOOKUP($A44, 'E1 Categorization'!$A$32:$E$124, 5,0)))</f>
        <v>0</v>
      </c>
      <c r="BP44" s="2208">
        <f>IF(ISERROR(T44*(VLOOKUP($A44, 'E1 Categorization'!$A$32:$E$124, 5,0))), T44*0.5, T44*(VLOOKUP($A44, 'E1 Categorization'!$A$32:$E$124, 5,0)))</f>
        <v>0</v>
      </c>
      <c r="BQ44" s="2208">
        <f>IF(ISERROR(U44*(VLOOKUP($A44, 'E1 Categorization'!$A$32:$E$124, 5,0))), U44*0.5, U44*(VLOOKUP($A44, 'E1 Categorization'!$A$32:$E$124, 5,0)))</f>
        <v>0</v>
      </c>
      <c r="BR44" s="2208">
        <f>IF(ISERROR(V44*(VLOOKUP($A44, 'E1 Categorization'!$A$32:$E$124, 5,0))), V44*0.5, V44*(VLOOKUP($A44, 'E1 Categorization'!$A$32:$E$124, 5,0)))</f>
        <v>0</v>
      </c>
      <c r="BS44" s="2208">
        <f>IF(ISERROR(W44*(VLOOKUP($A44, 'E1 Categorization'!$A$32:$E$124, 5,0))), W44*0.5, W44*(VLOOKUP($A44, 'E1 Categorization'!$A$32:$E$124, 5,0)))</f>
        <v>0</v>
      </c>
      <c r="BT44" s="2208">
        <f>IF(ISERROR(X44*(VLOOKUP($A44, 'E1 Categorization'!$A$32:$E$124, 5,0))), X44*0.5, X44*(VLOOKUP($A44, 'E1 Categorization'!$A$32:$E$124, 5,0)))</f>
        <v>0</v>
      </c>
    </row>
    <row r="45" spans="1:72" s="312" customFormat="1" ht="12.75">
      <c r="A45" s="554">
        <f>'I3 TB Data'!A155:B155</f>
        <v>1910</v>
      </c>
      <c r="B45" s="555" t="str">
        <f>'I3 TB Data'!B155</f>
        <v>Leasehold Improvements</v>
      </c>
      <c r="C45" s="556">
        <f>'I3 TB Data'!G155</f>
        <v>0</v>
      </c>
      <c r="D45" s="2175" t="str">
        <f t="shared" si="2"/>
        <v>Yes</v>
      </c>
      <c r="E45" s="2150"/>
      <c r="F45" s="2150"/>
      <c r="G45" s="2150"/>
      <c r="H45" s="2150"/>
      <c r="I45" s="2150"/>
      <c r="J45" s="2150"/>
      <c r="K45" s="2150"/>
      <c r="L45" s="2150"/>
      <c r="M45" s="2150"/>
      <c r="N45" s="2150"/>
      <c r="O45" s="2150"/>
      <c r="P45" s="2150"/>
      <c r="Q45" s="2150"/>
      <c r="R45" s="2150"/>
      <c r="S45" s="2150"/>
      <c r="T45" s="2150"/>
      <c r="U45" s="2150"/>
      <c r="V45" s="2150"/>
      <c r="W45" s="2150"/>
      <c r="X45" s="2150"/>
      <c r="AA45" s="554">
        <f t="shared" si="3"/>
        <v>1910</v>
      </c>
      <c r="AB45" s="555" t="str">
        <f t="shared" si="4"/>
        <v>Leasehold Improvements</v>
      </c>
      <c r="AC45" s="2208">
        <f>IF(ISERROR(E45*(1-VLOOKUP($A45, 'E1 Categorization'!$A$32:$E$124, 5,0))), E45*0.5, E45*(1-VLOOKUP($A45, 'E1 Categorization'!$A$32:$E$124, 5,0)))</f>
        <v>0</v>
      </c>
      <c r="AD45" s="2208">
        <f>IF(ISERROR(F45*(1-VLOOKUP($A45, 'E1 Categorization'!$A$32:$E$124, 5,0))), F45*0.5, F45*(1-VLOOKUP($A45, 'E1 Categorization'!$A$32:$E$124, 5,0)))</f>
        <v>0</v>
      </c>
      <c r="AE45" s="2208">
        <f>IF(ISERROR(G45*(1-VLOOKUP($A45, 'E1 Categorization'!$A$32:$E$124, 5,0))), G45*0.5, G45*(1-VLOOKUP($A45, 'E1 Categorization'!$A$32:$E$124, 5,0)))</f>
        <v>0</v>
      </c>
      <c r="AF45" s="2208">
        <f>IF(ISERROR(H45*(1-VLOOKUP($A45, 'E1 Categorization'!$A$32:$E$124, 5,0))), H45*0.5, H45*(1-VLOOKUP($A45, 'E1 Categorization'!$A$32:$E$124, 5,0)))</f>
        <v>0</v>
      </c>
      <c r="AG45" s="2208">
        <f>IF(ISERROR(I45*(1-VLOOKUP($A45, 'E1 Categorization'!$A$32:$E$124, 5,0))), I45*0.5, I45*(1-VLOOKUP($A45, 'E1 Categorization'!$A$32:$E$124, 5,0)))</f>
        <v>0</v>
      </c>
      <c r="AH45" s="2208">
        <f>IF(ISERROR(J45*(1-VLOOKUP($A45, 'E1 Categorization'!$A$32:$E$124, 5,0))), J45*0.5, J45*(1-VLOOKUP($A45, 'E1 Categorization'!$A$32:$E$124, 5,0)))</f>
        <v>0</v>
      </c>
      <c r="AI45" s="2208">
        <f>IF(ISERROR(K45*(1-VLOOKUP($A45, 'E1 Categorization'!$A$32:$E$124, 5,0))), K45*0.5, K45*(1-VLOOKUP($A45, 'E1 Categorization'!$A$32:$E$124, 5,0)))</f>
        <v>0</v>
      </c>
      <c r="AJ45" s="2208">
        <f>IF(ISERROR(L45*(1-VLOOKUP($A45, 'E1 Categorization'!$A$32:$E$124, 5,0))), L45*0.5, L45*(1-VLOOKUP($A45, 'E1 Categorization'!$A$32:$E$124, 5,0)))</f>
        <v>0</v>
      </c>
      <c r="AK45" s="2208">
        <f>IF(ISERROR(M45*(1-VLOOKUP($A45, 'E1 Categorization'!$A$32:$E$124, 5,0))), M45*0.5, M45*(1-VLOOKUP($A45, 'E1 Categorization'!$A$32:$E$124, 5,0)))</f>
        <v>0</v>
      </c>
      <c r="AL45" s="2208">
        <f>IF(ISERROR(N45*(1-VLOOKUP($A45, 'E1 Categorization'!$A$32:$E$124, 5,0))), N45*0.5, N45*(1-VLOOKUP($A45, 'E1 Categorization'!$A$32:$E$124, 5,0)))</f>
        <v>0</v>
      </c>
      <c r="AM45" s="2208">
        <f>IF(ISERROR(O45*(1-VLOOKUP($A45, 'E1 Categorization'!$A$32:$E$124, 5,0))), O45*0.5, O45*(1-VLOOKUP($A45, 'E1 Categorization'!$A$32:$E$124, 5,0)))</f>
        <v>0</v>
      </c>
      <c r="AN45" s="2208">
        <f>IF(ISERROR(P45*(1-VLOOKUP($A45, 'E1 Categorization'!$A$32:$E$124, 5,0))), P45*0.5, P45*(1-VLOOKUP($A45, 'E1 Categorization'!$A$32:$E$124, 5,0)))</f>
        <v>0</v>
      </c>
      <c r="AO45" s="2208">
        <f>IF(ISERROR(Q45*(1-VLOOKUP($A45, 'E1 Categorization'!$A$32:$E$124, 5,0))), Q45*0.5, Q45*(1-VLOOKUP($A45, 'E1 Categorization'!$A$32:$E$124, 5,0)))</f>
        <v>0</v>
      </c>
      <c r="AP45" s="2208">
        <f>IF(ISERROR(R45*(1-VLOOKUP($A45, 'E1 Categorization'!$A$32:$E$124, 5,0))), R45*0.5, R45*(1-VLOOKUP($A45, 'E1 Categorization'!$A$32:$E$124, 5,0)))</f>
        <v>0</v>
      </c>
      <c r="AQ45" s="2208">
        <f>IF(ISERROR(S45*(1-VLOOKUP($A45, 'E1 Categorization'!$A$32:$E$124, 5,0))), S45*0.5, S45*(1-VLOOKUP($A45, 'E1 Categorization'!$A$32:$E$124, 5,0)))</f>
        <v>0</v>
      </c>
      <c r="AR45" s="2208">
        <f>IF(ISERROR(T45*(1-VLOOKUP($A45, 'E1 Categorization'!$A$32:$E$124, 5,0))), T45*0.5, T45*(1-VLOOKUP($A45, 'E1 Categorization'!$A$32:$E$124, 5,0)))</f>
        <v>0</v>
      </c>
      <c r="AS45" s="2208">
        <f>IF(ISERROR(U45*(1-VLOOKUP($A45, 'E1 Categorization'!$A$32:$E$124, 5,0))), U45*0.5, U45*(1-VLOOKUP($A45, 'E1 Categorization'!$A$32:$E$124, 5,0)))</f>
        <v>0</v>
      </c>
      <c r="AT45" s="2208">
        <f>IF(ISERROR(V45*(1-VLOOKUP($A45, 'E1 Categorization'!$A$32:$E$124, 5,0))), V45*0.5, V45*(1-VLOOKUP($A45, 'E1 Categorization'!$A$32:$E$124, 5,0)))</f>
        <v>0</v>
      </c>
      <c r="AU45" s="2208">
        <f>IF(ISERROR(W45*(1-VLOOKUP($A45, 'E1 Categorization'!$A$32:$E$124, 5,0))), W45*0.5, W45*(1-VLOOKUP($A45, 'E1 Categorization'!$A$32:$E$124, 5,0)))</f>
        <v>0</v>
      </c>
      <c r="AV45" s="2208">
        <f>IF(ISERROR(X45*(1-VLOOKUP($A45, 'E1 Categorization'!$A$32:$E$124, 5,0))), X45*0.5, X45*(1-VLOOKUP($A45, 'E1 Categorization'!$A$32:$E$124, 5,0)))</f>
        <v>0</v>
      </c>
      <c r="AW45" s="2209"/>
      <c r="AX45" s="2209"/>
      <c r="AY45" s="554">
        <f t="shared" si="5"/>
        <v>1910</v>
      </c>
      <c r="AZ45" s="555" t="str">
        <f t="shared" si="6"/>
        <v>Leasehold Improvements</v>
      </c>
      <c r="BA45" s="2208">
        <f>IF(ISERROR(E45*(VLOOKUP($A45, 'E1 Categorization'!$A$32:$E$124, 5,0))), E45*0.5, E45*(VLOOKUP($A45, 'E1 Categorization'!$A$32:$E$124, 5,0)))</f>
        <v>0</v>
      </c>
      <c r="BB45" s="2208">
        <f>IF(ISERROR(F45*(VLOOKUP($A45, 'E1 Categorization'!$A$32:$E$124, 5,0))), F45*0.5, F45*(VLOOKUP($A45, 'E1 Categorization'!$A$32:$E$124, 5,0)))</f>
        <v>0</v>
      </c>
      <c r="BC45" s="2208">
        <f>IF(ISERROR(G45*(VLOOKUP($A45, 'E1 Categorization'!$A$32:$E$124, 5,0))), G45*0.5, G45*(VLOOKUP($A45, 'E1 Categorization'!$A$32:$E$124, 5,0)))</f>
        <v>0</v>
      </c>
      <c r="BD45" s="2208">
        <f>IF(ISERROR(H45*(VLOOKUP($A45, 'E1 Categorization'!$A$32:$E$124, 5,0))), H45*0.5, H45*(VLOOKUP($A45, 'E1 Categorization'!$A$32:$E$124, 5,0)))</f>
        <v>0</v>
      </c>
      <c r="BE45" s="2208">
        <f>IF(ISERROR(I45*(VLOOKUP($A45, 'E1 Categorization'!$A$32:$E$124, 5,0))), I45*0.5, I45*(VLOOKUP($A45, 'E1 Categorization'!$A$32:$E$124, 5,0)))</f>
        <v>0</v>
      </c>
      <c r="BF45" s="2208">
        <f>IF(ISERROR(J45*(VLOOKUP($A45, 'E1 Categorization'!$A$32:$E$124, 5,0))), J45*0.5, J45*(VLOOKUP($A45, 'E1 Categorization'!$A$32:$E$124, 5,0)))</f>
        <v>0</v>
      </c>
      <c r="BG45" s="2208">
        <f>IF(ISERROR(K45*(VLOOKUP($A45, 'E1 Categorization'!$A$32:$E$124, 5,0))), K45*0.5, K45*(VLOOKUP($A45, 'E1 Categorization'!$A$32:$E$124, 5,0)))</f>
        <v>0</v>
      </c>
      <c r="BH45" s="2208">
        <f>IF(ISERROR(L45*(VLOOKUP($A45, 'E1 Categorization'!$A$32:$E$124, 5,0))), L45*0.5, L45*(VLOOKUP($A45, 'E1 Categorization'!$A$32:$E$124, 5,0)))</f>
        <v>0</v>
      </c>
      <c r="BI45" s="2208">
        <f>IF(ISERROR(M45*(VLOOKUP($A45, 'E1 Categorization'!$A$32:$E$124, 5,0))), M45*0.5, M45*(VLOOKUP($A45, 'E1 Categorization'!$A$32:$E$124, 5,0)))</f>
        <v>0</v>
      </c>
      <c r="BJ45" s="2208">
        <f>IF(ISERROR(N45*(VLOOKUP($A45, 'E1 Categorization'!$A$32:$E$124, 5,0))), N45*0.5, N45*(VLOOKUP($A45, 'E1 Categorization'!$A$32:$E$124, 5,0)))</f>
        <v>0</v>
      </c>
      <c r="BK45" s="2208">
        <f>IF(ISERROR(O45*(VLOOKUP($A45, 'E1 Categorization'!$A$32:$E$124, 5,0))), O45*0.5, O45*(VLOOKUP($A45, 'E1 Categorization'!$A$32:$E$124, 5,0)))</f>
        <v>0</v>
      </c>
      <c r="BL45" s="2208">
        <f>IF(ISERROR(P45*(VLOOKUP($A45, 'E1 Categorization'!$A$32:$E$124, 5,0))), P45*0.5, P45*(VLOOKUP($A45, 'E1 Categorization'!$A$32:$E$124, 5,0)))</f>
        <v>0</v>
      </c>
      <c r="BM45" s="2208">
        <f>IF(ISERROR(Q45*(VLOOKUP($A45, 'E1 Categorization'!$A$32:$E$124, 5,0))), Q45*0.5, Q45*(VLOOKUP($A45, 'E1 Categorization'!$A$32:$E$124, 5,0)))</f>
        <v>0</v>
      </c>
      <c r="BN45" s="2208">
        <f>IF(ISERROR(R45*(VLOOKUP($A45, 'E1 Categorization'!$A$32:$E$124, 5,0))), R45*0.5, R45*(VLOOKUP($A45, 'E1 Categorization'!$A$32:$E$124, 5,0)))</f>
        <v>0</v>
      </c>
      <c r="BO45" s="2208">
        <f>IF(ISERROR(S45*(VLOOKUP($A45, 'E1 Categorization'!$A$32:$E$124, 5,0))), S45*0.5, S45*(VLOOKUP($A45, 'E1 Categorization'!$A$32:$E$124, 5,0)))</f>
        <v>0</v>
      </c>
      <c r="BP45" s="2208">
        <f>IF(ISERROR(T45*(VLOOKUP($A45, 'E1 Categorization'!$A$32:$E$124, 5,0))), T45*0.5, T45*(VLOOKUP($A45, 'E1 Categorization'!$A$32:$E$124, 5,0)))</f>
        <v>0</v>
      </c>
      <c r="BQ45" s="2208">
        <f>IF(ISERROR(U45*(VLOOKUP($A45, 'E1 Categorization'!$A$32:$E$124, 5,0))), U45*0.5, U45*(VLOOKUP($A45, 'E1 Categorization'!$A$32:$E$124, 5,0)))</f>
        <v>0</v>
      </c>
      <c r="BR45" s="2208">
        <f>IF(ISERROR(V45*(VLOOKUP($A45, 'E1 Categorization'!$A$32:$E$124, 5,0))), V45*0.5, V45*(VLOOKUP($A45, 'E1 Categorization'!$A$32:$E$124, 5,0)))</f>
        <v>0</v>
      </c>
      <c r="BS45" s="2208">
        <f>IF(ISERROR(W45*(VLOOKUP($A45, 'E1 Categorization'!$A$32:$E$124, 5,0))), W45*0.5, W45*(VLOOKUP($A45, 'E1 Categorization'!$A$32:$E$124, 5,0)))</f>
        <v>0</v>
      </c>
      <c r="BT45" s="2208">
        <f>IF(ISERROR(X45*(VLOOKUP($A45, 'E1 Categorization'!$A$32:$E$124, 5,0))), X45*0.5, X45*(VLOOKUP($A45, 'E1 Categorization'!$A$32:$E$124, 5,0)))</f>
        <v>0</v>
      </c>
    </row>
    <row r="46" spans="1:72" s="312" customFormat="1" ht="12.75">
      <c r="A46" s="554">
        <f>'I3 TB Data'!A156:B156</f>
        <v>1915</v>
      </c>
      <c r="B46" s="555" t="str">
        <f>'I3 TB Data'!B156</f>
        <v>Office Furniture and Equipment</v>
      </c>
      <c r="C46" s="556">
        <f>'I3 TB Data'!G156</f>
        <v>0</v>
      </c>
      <c r="D46" s="2175" t="str">
        <f t="shared" si="2"/>
        <v>Yes</v>
      </c>
      <c r="E46" s="2150"/>
      <c r="F46" s="2150"/>
      <c r="G46" s="2150"/>
      <c r="H46" s="2150"/>
      <c r="I46" s="2150"/>
      <c r="J46" s="2150"/>
      <c r="K46" s="2150"/>
      <c r="L46" s="2150"/>
      <c r="M46" s="2150"/>
      <c r="N46" s="2150"/>
      <c r="O46" s="2150"/>
      <c r="P46" s="2150"/>
      <c r="Q46" s="2150"/>
      <c r="R46" s="2150"/>
      <c r="S46" s="2150"/>
      <c r="T46" s="2150"/>
      <c r="U46" s="2150"/>
      <c r="V46" s="2150"/>
      <c r="W46" s="2150"/>
      <c r="X46" s="2150"/>
      <c r="AA46" s="554">
        <f t="shared" si="3"/>
        <v>1915</v>
      </c>
      <c r="AB46" s="555" t="str">
        <f t="shared" si="4"/>
        <v>Office Furniture and Equipment</v>
      </c>
      <c r="AC46" s="2208">
        <f>IF(ISERROR(E46*(1-VLOOKUP($A46, 'E1 Categorization'!$A$32:$E$124, 5,0))), E46*0.5, E46*(1-VLOOKUP($A46, 'E1 Categorization'!$A$32:$E$124, 5,0)))</f>
        <v>0</v>
      </c>
      <c r="AD46" s="2208">
        <f>IF(ISERROR(F46*(1-VLOOKUP($A46, 'E1 Categorization'!$A$32:$E$124, 5,0))), F46*0.5, F46*(1-VLOOKUP($A46, 'E1 Categorization'!$A$32:$E$124, 5,0)))</f>
        <v>0</v>
      </c>
      <c r="AE46" s="2208">
        <f>IF(ISERROR(G46*(1-VLOOKUP($A46, 'E1 Categorization'!$A$32:$E$124, 5,0))), G46*0.5, G46*(1-VLOOKUP($A46, 'E1 Categorization'!$A$32:$E$124, 5,0)))</f>
        <v>0</v>
      </c>
      <c r="AF46" s="2208">
        <f>IF(ISERROR(H46*(1-VLOOKUP($A46, 'E1 Categorization'!$A$32:$E$124, 5,0))), H46*0.5, H46*(1-VLOOKUP($A46, 'E1 Categorization'!$A$32:$E$124, 5,0)))</f>
        <v>0</v>
      </c>
      <c r="AG46" s="2208">
        <f>IF(ISERROR(I46*(1-VLOOKUP($A46, 'E1 Categorization'!$A$32:$E$124, 5,0))), I46*0.5, I46*(1-VLOOKUP($A46, 'E1 Categorization'!$A$32:$E$124, 5,0)))</f>
        <v>0</v>
      </c>
      <c r="AH46" s="2208">
        <f>IF(ISERROR(J46*(1-VLOOKUP($A46, 'E1 Categorization'!$A$32:$E$124, 5,0))), J46*0.5, J46*(1-VLOOKUP($A46, 'E1 Categorization'!$A$32:$E$124, 5,0)))</f>
        <v>0</v>
      </c>
      <c r="AI46" s="2208">
        <f>IF(ISERROR(K46*(1-VLOOKUP($A46, 'E1 Categorization'!$A$32:$E$124, 5,0))), K46*0.5, K46*(1-VLOOKUP($A46, 'E1 Categorization'!$A$32:$E$124, 5,0)))</f>
        <v>0</v>
      </c>
      <c r="AJ46" s="2208">
        <f>IF(ISERROR(L46*(1-VLOOKUP($A46, 'E1 Categorization'!$A$32:$E$124, 5,0))), L46*0.5, L46*(1-VLOOKUP($A46, 'E1 Categorization'!$A$32:$E$124, 5,0)))</f>
        <v>0</v>
      </c>
      <c r="AK46" s="2208">
        <f>IF(ISERROR(M46*(1-VLOOKUP($A46, 'E1 Categorization'!$A$32:$E$124, 5,0))), M46*0.5, M46*(1-VLOOKUP($A46, 'E1 Categorization'!$A$32:$E$124, 5,0)))</f>
        <v>0</v>
      </c>
      <c r="AL46" s="2208">
        <f>IF(ISERROR(N46*(1-VLOOKUP($A46, 'E1 Categorization'!$A$32:$E$124, 5,0))), N46*0.5, N46*(1-VLOOKUP($A46, 'E1 Categorization'!$A$32:$E$124, 5,0)))</f>
        <v>0</v>
      </c>
      <c r="AM46" s="2208">
        <f>IF(ISERROR(O46*(1-VLOOKUP($A46, 'E1 Categorization'!$A$32:$E$124, 5,0))), O46*0.5, O46*(1-VLOOKUP($A46, 'E1 Categorization'!$A$32:$E$124, 5,0)))</f>
        <v>0</v>
      </c>
      <c r="AN46" s="2208">
        <f>IF(ISERROR(P46*(1-VLOOKUP($A46, 'E1 Categorization'!$A$32:$E$124, 5,0))), P46*0.5, P46*(1-VLOOKUP($A46, 'E1 Categorization'!$A$32:$E$124, 5,0)))</f>
        <v>0</v>
      </c>
      <c r="AO46" s="2208">
        <f>IF(ISERROR(Q46*(1-VLOOKUP($A46, 'E1 Categorization'!$A$32:$E$124, 5,0))), Q46*0.5, Q46*(1-VLOOKUP($A46, 'E1 Categorization'!$A$32:$E$124, 5,0)))</f>
        <v>0</v>
      </c>
      <c r="AP46" s="2208">
        <f>IF(ISERROR(R46*(1-VLOOKUP($A46, 'E1 Categorization'!$A$32:$E$124, 5,0))), R46*0.5, R46*(1-VLOOKUP($A46, 'E1 Categorization'!$A$32:$E$124, 5,0)))</f>
        <v>0</v>
      </c>
      <c r="AQ46" s="2208">
        <f>IF(ISERROR(S46*(1-VLOOKUP($A46, 'E1 Categorization'!$A$32:$E$124, 5,0))), S46*0.5, S46*(1-VLOOKUP($A46, 'E1 Categorization'!$A$32:$E$124, 5,0)))</f>
        <v>0</v>
      </c>
      <c r="AR46" s="2208">
        <f>IF(ISERROR(T46*(1-VLOOKUP($A46, 'E1 Categorization'!$A$32:$E$124, 5,0))), T46*0.5, T46*(1-VLOOKUP($A46, 'E1 Categorization'!$A$32:$E$124, 5,0)))</f>
        <v>0</v>
      </c>
      <c r="AS46" s="2208">
        <f>IF(ISERROR(U46*(1-VLOOKUP($A46, 'E1 Categorization'!$A$32:$E$124, 5,0))), U46*0.5, U46*(1-VLOOKUP($A46, 'E1 Categorization'!$A$32:$E$124, 5,0)))</f>
        <v>0</v>
      </c>
      <c r="AT46" s="2208">
        <f>IF(ISERROR(V46*(1-VLOOKUP($A46, 'E1 Categorization'!$A$32:$E$124, 5,0))), V46*0.5, V46*(1-VLOOKUP($A46, 'E1 Categorization'!$A$32:$E$124, 5,0)))</f>
        <v>0</v>
      </c>
      <c r="AU46" s="2208">
        <f>IF(ISERROR(W46*(1-VLOOKUP($A46, 'E1 Categorization'!$A$32:$E$124, 5,0))), W46*0.5, W46*(1-VLOOKUP($A46, 'E1 Categorization'!$A$32:$E$124, 5,0)))</f>
        <v>0</v>
      </c>
      <c r="AV46" s="2208">
        <f>IF(ISERROR(X46*(1-VLOOKUP($A46, 'E1 Categorization'!$A$32:$E$124, 5,0))), X46*0.5, X46*(1-VLOOKUP($A46, 'E1 Categorization'!$A$32:$E$124, 5,0)))</f>
        <v>0</v>
      </c>
      <c r="AW46" s="2209"/>
      <c r="AX46" s="2209"/>
      <c r="AY46" s="554">
        <f t="shared" si="5"/>
        <v>1915</v>
      </c>
      <c r="AZ46" s="555" t="str">
        <f t="shared" si="6"/>
        <v>Office Furniture and Equipment</v>
      </c>
      <c r="BA46" s="2208">
        <f>IF(ISERROR(E46*(VLOOKUP($A46, 'E1 Categorization'!$A$32:$E$124, 5,0))), E46*0.5, E46*(VLOOKUP($A46, 'E1 Categorization'!$A$32:$E$124, 5,0)))</f>
        <v>0</v>
      </c>
      <c r="BB46" s="2208">
        <f>IF(ISERROR(F46*(VLOOKUP($A46, 'E1 Categorization'!$A$32:$E$124, 5,0))), F46*0.5, F46*(VLOOKUP($A46, 'E1 Categorization'!$A$32:$E$124, 5,0)))</f>
        <v>0</v>
      </c>
      <c r="BC46" s="2208">
        <f>IF(ISERROR(G46*(VLOOKUP($A46, 'E1 Categorization'!$A$32:$E$124, 5,0))), G46*0.5, G46*(VLOOKUP($A46, 'E1 Categorization'!$A$32:$E$124, 5,0)))</f>
        <v>0</v>
      </c>
      <c r="BD46" s="2208">
        <f>IF(ISERROR(H46*(VLOOKUP($A46, 'E1 Categorization'!$A$32:$E$124, 5,0))), H46*0.5, H46*(VLOOKUP($A46, 'E1 Categorization'!$A$32:$E$124, 5,0)))</f>
        <v>0</v>
      </c>
      <c r="BE46" s="2208">
        <f>IF(ISERROR(I46*(VLOOKUP($A46, 'E1 Categorization'!$A$32:$E$124, 5,0))), I46*0.5, I46*(VLOOKUP($A46, 'E1 Categorization'!$A$32:$E$124, 5,0)))</f>
        <v>0</v>
      </c>
      <c r="BF46" s="2208">
        <f>IF(ISERROR(J46*(VLOOKUP($A46, 'E1 Categorization'!$A$32:$E$124, 5,0))), J46*0.5, J46*(VLOOKUP($A46, 'E1 Categorization'!$A$32:$E$124, 5,0)))</f>
        <v>0</v>
      </c>
      <c r="BG46" s="2208">
        <f>IF(ISERROR(K46*(VLOOKUP($A46, 'E1 Categorization'!$A$32:$E$124, 5,0))), K46*0.5, K46*(VLOOKUP($A46, 'E1 Categorization'!$A$32:$E$124, 5,0)))</f>
        <v>0</v>
      </c>
      <c r="BH46" s="2208">
        <f>IF(ISERROR(L46*(VLOOKUP($A46, 'E1 Categorization'!$A$32:$E$124, 5,0))), L46*0.5, L46*(VLOOKUP($A46, 'E1 Categorization'!$A$32:$E$124, 5,0)))</f>
        <v>0</v>
      </c>
      <c r="BI46" s="2208">
        <f>IF(ISERROR(M46*(VLOOKUP($A46, 'E1 Categorization'!$A$32:$E$124, 5,0))), M46*0.5, M46*(VLOOKUP($A46, 'E1 Categorization'!$A$32:$E$124, 5,0)))</f>
        <v>0</v>
      </c>
      <c r="BJ46" s="2208">
        <f>IF(ISERROR(N46*(VLOOKUP($A46, 'E1 Categorization'!$A$32:$E$124, 5,0))), N46*0.5, N46*(VLOOKUP($A46, 'E1 Categorization'!$A$32:$E$124, 5,0)))</f>
        <v>0</v>
      </c>
      <c r="BK46" s="2208">
        <f>IF(ISERROR(O46*(VLOOKUP($A46, 'E1 Categorization'!$A$32:$E$124, 5,0))), O46*0.5, O46*(VLOOKUP($A46, 'E1 Categorization'!$A$32:$E$124, 5,0)))</f>
        <v>0</v>
      </c>
      <c r="BL46" s="2208">
        <f>IF(ISERROR(P46*(VLOOKUP($A46, 'E1 Categorization'!$A$32:$E$124, 5,0))), P46*0.5, P46*(VLOOKUP($A46, 'E1 Categorization'!$A$32:$E$124, 5,0)))</f>
        <v>0</v>
      </c>
      <c r="BM46" s="2208">
        <f>IF(ISERROR(Q46*(VLOOKUP($A46, 'E1 Categorization'!$A$32:$E$124, 5,0))), Q46*0.5, Q46*(VLOOKUP($A46, 'E1 Categorization'!$A$32:$E$124, 5,0)))</f>
        <v>0</v>
      </c>
      <c r="BN46" s="2208">
        <f>IF(ISERROR(R46*(VLOOKUP($A46, 'E1 Categorization'!$A$32:$E$124, 5,0))), R46*0.5, R46*(VLOOKUP($A46, 'E1 Categorization'!$A$32:$E$124, 5,0)))</f>
        <v>0</v>
      </c>
      <c r="BO46" s="2208">
        <f>IF(ISERROR(S46*(VLOOKUP($A46, 'E1 Categorization'!$A$32:$E$124, 5,0))), S46*0.5, S46*(VLOOKUP($A46, 'E1 Categorization'!$A$32:$E$124, 5,0)))</f>
        <v>0</v>
      </c>
      <c r="BP46" s="2208">
        <f>IF(ISERROR(T46*(VLOOKUP($A46, 'E1 Categorization'!$A$32:$E$124, 5,0))), T46*0.5, T46*(VLOOKUP($A46, 'E1 Categorization'!$A$32:$E$124, 5,0)))</f>
        <v>0</v>
      </c>
      <c r="BQ46" s="2208">
        <f>IF(ISERROR(U46*(VLOOKUP($A46, 'E1 Categorization'!$A$32:$E$124, 5,0))), U46*0.5, U46*(VLOOKUP($A46, 'E1 Categorization'!$A$32:$E$124, 5,0)))</f>
        <v>0</v>
      </c>
      <c r="BR46" s="2208">
        <f>IF(ISERROR(V46*(VLOOKUP($A46, 'E1 Categorization'!$A$32:$E$124, 5,0))), V46*0.5, V46*(VLOOKUP($A46, 'E1 Categorization'!$A$32:$E$124, 5,0)))</f>
        <v>0</v>
      </c>
      <c r="BS46" s="2208">
        <f>IF(ISERROR(W46*(VLOOKUP($A46, 'E1 Categorization'!$A$32:$E$124, 5,0))), W46*0.5, W46*(VLOOKUP($A46, 'E1 Categorization'!$A$32:$E$124, 5,0)))</f>
        <v>0</v>
      </c>
      <c r="BT46" s="2208">
        <f>IF(ISERROR(X46*(VLOOKUP($A46, 'E1 Categorization'!$A$32:$E$124, 5,0))), X46*0.5, X46*(VLOOKUP($A46, 'E1 Categorization'!$A$32:$E$124, 5,0)))</f>
        <v>0</v>
      </c>
    </row>
    <row r="47" spans="1:72" s="312" customFormat="1" ht="25.5">
      <c r="A47" s="554">
        <f>'I3 TB Data'!A157:B157</f>
        <v>1920</v>
      </c>
      <c r="B47" s="555" t="str">
        <f>'I3 TB Data'!B157</f>
        <v>Computer Equipment - Hardware &amp; Software (Model Only)</v>
      </c>
      <c r="C47" s="556">
        <f>'I3 TB Data'!G157</f>
        <v>0</v>
      </c>
      <c r="D47" s="2175" t="str">
        <f t="shared" si="2"/>
        <v>Yes</v>
      </c>
      <c r="E47" s="2150"/>
      <c r="F47" s="2150"/>
      <c r="G47" s="2150"/>
      <c r="H47" s="2150"/>
      <c r="I47" s="2150"/>
      <c r="J47" s="2150"/>
      <c r="K47" s="2150"/>
      <c r="L47" s="2150"/>
      <c r="M47" s="2150"/>
      <c r="N47" s="2150"/>
      <c r="O47" s="2150"/>
      <c r="P47" s="2150"/>
      <c r="Q47" s="2150"/>
      <c r="R47" s="2150"/>
      <c r="S47" s="2150"/>
      <c r="T47" s="2150"/>
      <c r="U47" s="2150"/>
      <c r="V47" s="2150"/>
      <c r="W47" s="2150"/>
      <c r="X47" s="2150"/>
      <c r="AA47" s="554">
        <f t="shared" si="3"/>
        <v>1920</v>
      </c>
      <c r="AB47" s="555" t="str">
        <f t="shared" si="4"/>
        <v>Computer Equipment - Hardware &amp; Software (Model Only)</v>
      </c>
      <c r="AC47" s="2208">
        <f>IF(ISERROR(E47*(1-VLOOKUP($A47, 'E1 Categorization'!$A$32:$E$124, 5,0))), E47*0.5, E47*(1-VLOOKUP($A47, 'E1 Categorization'!$A$32:$E$124, 5,0)))</f>
        <v>0</v>
      </c>
      <c r="AD47" s="2208">
        <f>IF(ISERROR(F47*(1-VLOOKUP($A47, 'E1 Categorization'!$A$32:$E$124, 5,0))), F47*0.5, F47*(1-VLOOKUP($A47, 'E1 Categorization'!$A$32:$E$124, 5,0)))</f>
        <v>0</v>
      </c>
      <c r="AE47" s="2208">
        <f>IF(ISERROR(G47*(1-VLOOKUP($A47, 'E1 Categorization'!$A$32:$E$124, 5,0))), G47*0.5, G47*(1-VLOOKUP($A47, 'E1 Categorization'!$A$32:$E$124, 5,0)))</f>
        <v>0</v>
      </c>
      <c r="AF47" s="2208">
        <f>IF(ISERROR(H47*(1-VLOOKUP($A47, 'E1 Categorization'!$A$32:$E$124, 5,0))), H47*0.5, H47*(1-VLOOKUP($A47, 'E1 Categorization'!$A$32:$E$124, 5,0)))</f>
        <v>0</v>
      </c>
      <c r="AG47" s="2208">
        <f>IF(ISERROR(I47*(1-VLOOKUP($A47, 'E1 Categorization'!$A$32:$E$124, 5,0))), I47*0.5, I47*(1-VLOOKUP($A47, 'E1 Categorization'!$A$32:$E$124, 5,0)))</f>
        <v>0</v>
      </c>
      <c r="AH47" s="2208">
        <f>IF(ISERROR(J47*(1-VLOOKUP($A47, 'E1 Categorization'!$A$32:$E$124, 5,0))), J47*0.5, J47*(1-VLOOKUP($A47, 'E1 Categorization'!$A$32:$E$124, 5,0)))</f>
        <v>0</v>
      </c>
      <c r="AI47" s="2208">
        <f>IF(ISERROR(K47*(1-VLOOKUP($A47, 'E1 Categorization'!$A$32:$E$124, 5,0))), K47*0.5, K47*(1-VLOOKUP($A47, 'E1 Categorization'!$A$32:$E$124, 5,0)))</f>
        <v>0</v>
      </c>
      <c r="AJ47" s="2208">
        <f>IF(ISERROR(L47*(1-VLOOKUP($A47, 'E1 Categorization'!$A$32:$E$124, 5,0))), L47*0.5, L47*(1-VLOOKUP($A47, 'E1 Categorization'!$A$32:$E$124, 5,0)))</f>
        <v>0</v>
      </c>
      <c r="AK47" s="2208">
        <f>IF(ISERROR(M47*(1-VLOOKUP($A47, 'E1 Categorization'!$A$32:$E$124, 5,0))), M47*0.5, M47*(1-VLOOKUP($A47, 'E1 Categorization'!$A$32:$E$124, 5,0)))</f>
        <v>0</v>
      </c>
      <c r="AL47" s="2208">
        <f>IF(ISERROR(N47*(1-VLOOKUP($A47, 'E1 Categorization'!$A$32:$E$124, 5,0))), N47*0.5, N47*(1-VLOOKUP($A47, 'E1 Categorization'!$A$32:$E$124, 5,0)))</f>
        <v>0</v>
      </c>
      <c r="AM47" s="2208">
        <f>IF(ISERROR(O47*(1-VLOOKUP($A47, 'E1 Categorization'!$A$32:$E$124, 5,0))), O47*0.5, O47*(1-VLOOKUP($A47, 'E1 Categorization'!$A$32:$E$124, 5,0)))</f>
        <v>0</v>
      </c>
      <c r="AN47" s="2208">
        <f>IF(ISERROR(P47*(1-VLOOKUP($A47, 'E1 Categorization'!$A$32:$E$124, 5,0))), P47*0.5, P47*(1-VLOOKUP($A47, 'E1 Categorization'!$A$32:$E$124, 5,0)))</f>
        <v>0</v>
      </c>
      <c r="AO47" s="2208">
        <f>IF(ISERROR(Q47*(1-VLOOKUP($A47, 'E1 Categorization'!$A$32:$E$124, 5,0))), Q47*0.5, Q47*(1-VLOOKUP($A47, 'E1 Categorization'!$A$32:$E$124, 5,0)))</f>
        <v>0</v>
      </c>
      <c r="AP47" s="2208">
        <f>IF(ISERROR(R47*(1-VLOOKUP($A47, 'E1 Categorization'!$A$32:$E$124, 5,0))), R47*0.5, R47*(1-VLOOKUP($A47, 'E1 Categorization'!$A$32:$E$124, 5,0)))</f>
        <v>0</v>
      </c>
      <c r="AQ47" s="2208">
        <f>IF(ISERROR(S47*(1-VLOOKUP($A47, 'E1 Categorization'!$A$32:$E$124, 5,0))), S47*0.5, S47*(1-VLOOKUP($A47, 'E1 Categorization'!$A$32:$E$124, 5,0)))</f>
        <v>0</v>
      </c>
      <c r="AR47" s="2208">
        <f>IF(ISERROR(T47*(1-VLOOKUP($A47, 'E1 Categorization'!$A$32:$E$124, 5,0))), T47*0.5, T47*(1-VLOOKUP($A47, 'E1 Categorization'!$A$32:$E$124, 5,0)))</f>
        <v>0</v>
      </c>
      <c r="AS47" s="2208">
        <f>IF(ISERROR(U47*(1-VLOOKUP($A47, 'E1 Categorization'!$A$32:$E$124, 5,0))), U47*0.5, U47*(1-VLOOKUP($A47, 'E1 Categorization'!$A$32:$E$124, 5,0)))</f>
        <v>0</v>
      </c>
      <c r="AT47" s="2208">
        <f>IF(ISERROR(V47*(1-VLOOKUP($A47, 'E1 Categorization'!$A$32:$E$124, 5,0))), V47*0.5, V47*(1-VLOOKUP($A47, 'E1 Categorization'!$A$32:$E$124, 5,0)))</f>
        <v>0</v>
      </c>
      <c r="AU47" s="2208">
        <f>IF(ISERROR(W47*(1-VLOOKUP($A47, 'E1 Categorization'!$A$32:$E$124, 5,0))), W47*0.5, W47*(1-VLOOKUP($A47, 'E1 Categorization'!$A$32:$E$124, 5,0)))</f>
        <v>0</v>
      </c>
      <c r="AV47" s="2208">
        <f>IF(ISERROR(X47*(1-VLOOKUP($A47, 'E1 Categorization'!$A$32:$E$124, 5,0))), X47*0.5, X47*(1-VLOOKUP($A47, 'E1 Categorization'!$A$32:$E$124, 5,0)))</f>
        <v>0</v>
      </c>
      <c r="AW47" s="2209"/>
      <c r="AX47" s="2209"/>
      <c r="AY47" s="554">
        <f t="shared" si="5"/>
        <v>1920</v>
      </c>
      <c r="AZ47" s="555" t="str">
        <f t="shared" si="6"/>
        <v>Computer Equipment - Hardware &amp; Software (Model Only)</v>
      </c>
      <c r="BA47" s="2208">
        <f>IF(ISERROR(E47*(VLOOKUP($A47, 'E1 Categorization'!$A$32:$E$124, 5,0))), E47*0.5, E47*(VLOOKUP($A47, 'E1 Categorization'!$A$32:$E$124, 5,0)))</f>
        <v>0</v>
      </c>
      <c r="BB47" s="2208">
        <f>IF(ISERROR(F47*(VLOOKUP($A47, 'E1 Categorization'!$A$32:$E$124, 5,0))), F47*0.5, F47*(VLOOKUP($A47, 'E1 Categorization'!$A$32:$E$124, 5,0)))</f>
        <v>0</v>
      </c>
      <c r="BC47" s="2208">
        <f>IF(ISERROR(G47*(VLOOKUP($A47, 'E1 Categorization'!$A$32:$E$124, 5,0))), G47*0.5, G47*(VLOOKUP($A47, 'E1 Categorization'!$A$32:$E$124, 5,0)))</f>
        <v>0</v>
      </c>
      <c r="BD47" s="2208">
        <f>IF(ISERROR(H47*(VLOOKUP($A47, 'E1 Categorization'!$A$32:$E$124, 5,0))), H47*0.5, H47*(VLOOKUP($A47, 'E1 Categorization'!$A$32:$E$124, 5,0)))</f>
        <v>0</v>
      </c>
      <c r="BE47" s="2208">
        <f>IF(ISERROR(I47*(VLOOKUP($A47, 'E1 Categorization'!$A$32:$E$124, 5,0))), I47*0.5, I47*(VLOOKUP($A47, 'E1 Categorization'!$A$32:$E$124, 5,0)))</f>
        <v>0</v>
      </c>
      <c r="BF47" s="2208">
        <f>IF(ISERROR(J47*(VLOOKUP($A47, 'E1 Categorization'!$A$32:$E$124, 5,0))), J47*0.5, J47*(VLOOKUP($A47, 'E1 Categorization'!$A$32:$E$124, 5,0)))</f>
        <v>0</v>
      </c>
      <c r="BG47" s="2208">
        <f>IF(ISERROR(K47*(VLOOKUP($A47, 'E1 Categorization'!$A$32:$E$124, 5,0))), K47*0.5, K47*(VLOOKUP($A47, 'E1 Categorization'!$A$32:$E$124, 5,0)))</f>
        <v>0</v>
      </c>
      <c r="BH47" s="2208">
        <f>IF(ISERROR(L47*(VLOOKUP($A47, 'E1 Categorization'!$A$32:$E$124, 5,0))), L47*0.5, L47*(VLOOKUP($A47, 'E1 Categorization'!$A$32:$E$124, 5,0)))</f>
        <v>0</v>
      </c>
      <c r="BI47" s="2208">
        <f>IF(ISERROR(M47*(VLOOKUP($A47, 'E1 Categorization'!$A$32:$E$124, 5,0))), M47*0.5, M47*(VLOOKUP($A47, 'E1 Categorization'!$A$32:$E$124, 5,0)))</f>
        <v>0</v>
      </c>
      <c r="BJ47" s="2208">
        <f>IF(ISERROR(N47*(VLOOKUP($A47, 'E1 Categorization'!$A$32:$E$124, 5,0))), N47*0.5, N47*(VLOOKUP($A47, 'E1 Categorization'!$A$32:$E$124, 5,0)))</f>
        <v>0</v>
      </c>
      <c r="BK47" s="2208">
        <f>IF(ISERROR(O47*(VLOOKUP($A47, 'E1 Categorization'!$A$32:$E$124, 5,0))), O47*0.5, O47*(VLOOKUP($A47, 'E1 Categorization'!$A$32:$E$124, 5,0)))</f>
        <v>0</v>
      </c>
      <c r="BL47" s="2208">
        <f>IF(ISERROR(P47*(VLOOKUP($A47, 'E1 Categorization'!$A$32:$E$124, 5,0))), P47*0.5, P47*(VLOOKUP($A47, 'E1 Categorization'!$A$32:$E$124, 5,0)))</f>
        <v>0</v>
      </c>
      <c r="BM47" s="2208">
        <f>IF(ISERROR(Q47*(VLOOKUP($A47, 'E1 Categorization'!$A$32:$E$124, 5,0))), Q47*0.5, Q47*(VLOOKUP($A47, 'E1 Categorization'!$A$32:$E$124, 5,0)))</f>
        <v>0</v>
      </c>
      <c r="BN47" s="2208">
        <f>IF(ISERROR(R47*(VLOOKUP($A47, 'E1 Categorization'!$A$32:$E$124, 5,0))), R47*0.5, R47*(VLOOKUP($A47, 'E1 Categorization'!$A$32:$E$124, 5,0)))</f>
        <v>0</v>
      </c>
      <c r="BO47" s="2208">
        <f>IF(ISERROR(S47*(VLOOKUP($A47, 'E1 Categorization'!$A$32:$E$124, 5,0))), S47*0.5, S47*(VLOOKUP($A47, 'E1 Categorization'!$A$32:$E$124, 5,0)))</f>
        <v>0</v>
      </c>
      <c r="BP47" s="2208">
        <f>IF(ISERROR(T47*(VLOOKUP($A47, 'E1 Categorization'!$A$32:$E$124, 5,0))), T47*0.5, T47*(VLOOKUP($A47, 'E1 Categorization'!$A$32:$E$124, 5,0)))</f>
        <v>0</v>
      </c>
      <c r="BQ47" s="2208">
        <f>IF(ISERROR(U47*(VLOOKUP($A47, 'E1 Categorization'!$A$32:$E$124, 5,0))), U47*0.5, U47*(VLOOKUP($A47, 'E1 Categorization'!$A$32:$E$124, 5,0)))</f>
        <v>0</v>
      </c>
      <c r="BR47" s="2208">
        <f>IF(ISERROR(V47*(VLOOKUP($A47, 'E1 Categorization'!$A$32:$E$124, 5,0))), V47*0.5, V47*(VLOOKUP($A47, 'E1 Categorization'!$A$32:$E$124, 5,0)))</f>
        <v>0</v>
      </c>
      <c r="BS47" s="2208">
        <f>IF(ISERROR(W47*(VLOOKUP($A47, 'E1 Categorization'!$A$32:$E$124, 5,0))), W47*0.5, W47*(VLOOKUP($A47, 'E1 Categorization'!$A$32:$E$124, 5,0)))</f>
        <v>0</v>
      </c>
      <c r="BT47" s="2208">
        <f>IF(ISERROR(X47*(VLOOKUP($A47, 'E1 Categorization'!$A$32:$E$124, 5,0))), X47*0.5, X47*(VLOOKUP($A47, 'E1 Categorization'!$A$32:$E$124, 5,0)))</f>
        <v>0</v>
      </c>
    </row>
    <row r="48" spans="1:72" s="312" customFormat="1" ht="12.75">
      <c r="A48" s="554">
        <f>'I3 TB Data'!A158:B158</f>
        <v>1925</v>
      </c>
      <c r="B48" s="555" t="str">
        <f>'I3 TB Data'!B158</f>
        <v>Computer Software</v>
      </c>
      <c r="C48" s="556">
        <f>'I3 TB Data'!G158</f>
        <v>0</v>
      </c>
      <c r="D48" s="2175" t="str">
        <f t="shared" si="2"/>
        <v>Yes</v>
      </c>
      <c r="E48" s="2150"/>
      <c r="F48" s="2150"/>
      <c r="G48" s="2150"/>
      <c r="H48" s="2150"/>
      <c r="I48" s="2150"/>
      <c r="J48" s="2150"/>
      <c r="K48" s="2150"/>
      <c r="L48" s="2150"/>
      <c r="M48" s="2150"/>
      <c r="N48" s="2150"/>
      <c r="O48" s="2150"/>
      <c r="P48" s="2150"/>
      <c r="Q48" s="2150"/>
      <c r="R48" s="2150"/>
      <c r="S48" s="2150"/>
      <c r="T48" s="2150"/>
      <c r="U48" s="2150"/>
      <c r="V48" s="2150"/>
      <c r="W48" s="2150"/>
      <c r="X48" s="2150"/>
      <c r="AA48" s="554">
        <f t="shared" si="3"/>
        <v>1925</v>
      </c>
      <c r="AB48" s="555" t="str">
        <f t="shared" si="4"/>
        <v>Computer Software</v>
      </c>
      <c r="AC48" s="2208">
        <f>IF(ISERROR(E48*(1-VLOOKUP($A48, 'E1 Categorization'!$A$32:$E$124, 5,0))), E48*0.5, E48*(1-VLOOKUP($A48, 'E1 Categorization'!$A$32:$E$124, 5,0)))</f>
        <v>0</v>
      </c>
      <c r="AD48" s="2208">
        <f>IF(ISERROR(F48*(1-VLOOKUP($A48, 'E1 Categorization'!$A$32:$E$124, 5,0))), F48*0.5, F48*(1-VLOOKUP($A48, 'E1 Categorization'!$A$32:$E$124, 5,0)))</f>
        <v>0</v>
      </c>
      <c r="AE48" s="2208">
        <f>IF(ISERROR(G48*(1-VLOOKUP($A48, 'E1 Categorization'!$A$32:$E$124, 5,0))), G48*0.5, G48*(1-VLOOKUP($A48, 'E1 Categorization'!$A$32:$E$124, 5,0)))</f>
        <v>0</v>
      </c>
      <c r="AF48" s="2208">
        <f>IF(ISERROR(H48*(1-VLOOKUP($A48, 'E1 Categorization'!$A$32:$E$124, 5,0))), H48*0.5, H48*(1-VLOOKUP($A48, 'E1 Categorization'!$A$32:$E$124, 5,0)))</f>
        <v>0</v>
      </c>
      <c r="AG48" s="2208">
        <f>IF(ISERROR(I48*(1-VLOOKUP($A48, 'E1 Categorization'!$A$32:$E$124, 5,0))), I48*0.5, I48*(1-VLOOKUP($A48, 'E1 Categorization'!$A$32:$E$124, 5,0)))</f>
        <v>0</v>
      </c>
      <c r="AH48" s="2208">
        <f>IF(ISERROR(J48*(1-VLOOKUP($A48, 'E1 Categorization'!$A$32:$E$124, 5,0))), J48*0.5, J48*(1-VLOOKUP($A48, 'E1 Categorization'!$A$32:$E$124, 5,0)))</f>
        <v>0</v>
      </c>
      <c r="AI48" s="2208">
        <f>IF(ISERROR(K48*(1-VLOOKUP($A48, 'E1 Categorization'!$A$32:$E$124, 5,0))), K48*0.5, K48*(1-VLOOKUP($A48, 'E1 Categorization'!$A$32:$E$124, 5,0)))</f>
        <v>0</v>
      </c>
      <c r="AJ48" s="2208">
        <f>IF(ISERROR(L48*(1-VLOOKUP($A48, 'E1 Categorization'!$A$32:$E$124, 5,0))), L48*0.5, L48*(1-VLOOKUP($A48, 'E1 Categorization'!$A$32:$E$124, 5,0)))</f>
        <v>0</v>
      </c>
      <c r="AK48" s="2208">
        <f>IF(ISERROR(M48*(1-VLOOKUP($A48, 'E1 Categorization'!$A$32:$E$124, 5,0))), M48*0.5, M48*(1-VLOOKUP($A48, 'E1 Categorization'!$A$32:$E$124, 5,0)))</f>
        <v>0</v>
      </c>
      <c r="AL48" s="2208">
        <f>IF(ISERROR(N48*(1-VLOOKUP($A48, 'E1 Categorization'!$A$32:$E$124, 5,0))), N48*0.5, N48*(1-VLOOKUP($A48, 'E1 Categorization'!$A$32:$E$124, 5,0)))</f>
        <v>0</v>
      </c>
      <c r="AM48" s="2208">
        <f>IF(ISERROR(O48*(1-VLOOKUP($A48, 'E1 Categorization'!$A$32:$E$124, 5,0))), O48*0.5, O48*(1-VLOOKUP($A48, 'E1 Categorization'!$A$32:$E$124, 5,0)))</f>
        <v>0</v>
      </c>
      <c r="AN48" s="2208">
        <f>IF(ISERROR(P48*(1-VLOOKUP($A48, 'E1 Categorization'!$A$32:$E$124, 5,0))), P48*0.5, P48*(1-VLOOKUP($A48, 'E1 Categorization'!$A$32:$E$124, 5,0)))</f>
        <v>0</v>
      </c>
      <c r="AO48" s="2208">
        <f>IF(ISERROR(Q48*(1-VLOOKUP($A48, 'E1 Categorization'!$A$32:$E$124, 5,0))), Q48*0.5, Q48*(1-VLOOKUP($A48, 'E1 Categorization'!$A$32:$E$124, 5,0)))</f>
        <v>0</v>
      </c>
      <c r="AP48" s="2208">
        <f>IF(ISERROR(R48*(1-VLOOKUP($A48, 'E1 Categorization'!$A$32:$E$124, 5,0))), R48*0.5, R48*(1-VLOOKUP($A48, 'E1 Categorization'!$A$32:$E$124, 5,0)))</f>
        <v>0</v>
      </c>
      <c r="AQ48" s="2208">
        <f>IF(ISERROR(S48*(1-VLOOKUP($A48, 'E1 Categorization'!$A$32:$E$124, 5,0))), S48*0.5, S48*(1-VLOOKUP($A48, 'E1 Categorization'!$A$32:$E$124, 5,0)))</f>
        <v>0</v>
      </c>
      <c r="AR48" s="2208">
        <f>IF(ISERROR(T48*(1-VLOOKUP($A48, 'E1 Categorization'!$A$32:$E$124, 5,0))), T48*0.5, T48*(1-VLOOKUP($A48, 'E1 Categorization'!$A$32:$E$124, 5,0)))</f>
        <v>0</v>
      </c>
      <c r="AS48" s="2208">
        <f>IF(ISERROR(U48*(1-VLOOKUP($A48, 'E1 Categorization'!$A$32:$E$124, 5,0))), U48*0.5, U48*(1-VLOOKUP($A48, 'E1 Categorization'!$A$32:$E$124, 5,0)))</f>
        <v>0</v>
      </c>
      <c r="AT48" s="2208">
        <f>IF(ISERROR(V48*(1-VLOOKUP($A48, 'E1 Categorization'!$A$32:$E$124, 5,0))), V48*0.5, V48*(1-VLOOKUP($A48, 'E1 Categorization'!$A$32:$E$124, 5,0)))</f>
        <v>0</v>
      </c>
      <c r="AU48" s="2208">
        <f>IF(ISERROR(W48*(1-VLOOKUP($A48, 'E1 Categorization'!$A$32:$E$124, 5,0))), W48*0.5, W48*(1-VLOOKUP($A48, 'E1 Categorization'!$A$32:$E$124, 5,0)))</f>
        <v>0</v>
      </c>
      <c r="AV48" s="2208">
        <f>IF(ISERROR(X48*(1-VLOOKUP($A48, 'E1 Categorization'!$A$32:$E$124, 5,0))), X48*0.5, X48*(1-VLOOKUP($A48, 'E1 Categorization'!$A$32:$E$124, 5,0)))</f>
        <v>0</v>
      </c>
      <c r="AW48" s="2209"/>
      <c r="AX48" s="2209"/>
      <c r="AY48" s="554">
        <f t="shared" si="5"/>
        <v>1925</v>
      </c>
      <c r="AZ48" s="555" t="str">
        <f t="shared" si="6"/>
        <v>Computer Software</v>
      </c>
      <c r="BA48" s="2208">
        <f>IF(ISERROR(E48*(VLOOKUP($A48, 'E1 Categorization'!$A$32:$E$124, 5,0))), E48*0.5, E48*(VLOOKUP($A48, 'E1 Categorization'!$A$32:$E$124, 5,0)))</f>
        <v>0</v>
      </c>
      <c r="BB48" s="2208">
        <f>IF(ISERROR(F48*(VLOOKUP($A48, 'E1 Categorization'!$A$32:$E$124, 5,0))), F48*0.5, F48*(VLOOKUP($A48, 'E1 Categorization'!$A$32:$E$124, 5,0)))</f>
        <v>0</v>
      </c>
      <c r="BC48" s="2208">
        <f>IF(ISERROR(G48*(VLOOKUP($A48, 'E1 Categorization'!$A$32:$E$124, 5,0))), G48*0.5, G48*(VLOOKUP($A48, 'E1 Categorization'!$A$32:$E$124, 5,0)))</f>
        <v>0</v>
      </c>
      <c r="BD48" s="2208">
        <f>IF(ISERROR(H48*(VLOOKUP($A48, 'E1 Categorization'!$A$32:$E$124, 5,0))), H48*0.5, H48*(VLOOKUP($A48, 'E1 Categorization'!$A$32:$E$124, 5,0)))</f>
        <v>0</v>
      </c>
      <c r="BE48" s="2208">
        <f>IF(ISERROR(I48*(VLOOKUP($A48, 'E1 Categorization'!$A$32:$E$124, 5,0))), I48*0.5, I48*(VLOOKUP($A48, 'E1 Categorization'!$A$32:$E$124, 5,0)))</f>
        <v>0</v>
      </c>
      <c r="BF48" s="2208">
        <f>IF(ISERROR(J48*(VLOOKUP($A48, 'E1 Categorization'!$A$32:$E$124, 5,0))), J48*0.5, J48*(VLOOKUP($A48, 'E1 Categorization'!$A$32:$E$124, 5,0)))</f>
        <v>0</v>
      </c>
      <c r="BG48" s="2208">
        <f>IF(ISERROR(K48*(VLOOKUP($A48, 'E1 Categorization'!$A$32:$E$124, 5,0))), K48*0.5, K48*(VLOOKUP($A48, 'E1 Categorization'!$A$32:$E$124, 5,0)))</f>
        <v>0</v>
      </c>
      <c r="BH48" s="2208">
        <f>IF(ISERROR(L48*(VLOOKUP($A48, 'E1 Categorization'!$A$32:$E$124, 5,0))), L48*0.5, L48*(VLOOKUP($A48, 'E1 Categorization'!$A$32:$E$124, 5,0)))</f>
        <v>0</v>
      </c>
      <c r="BI48" s="2208">
        <f>IF(ISERROR(M48*(VLOOKUP($A48, 'E1 Categorization'!$A$32:$E$124, 5,0))), M48*0.5, M48*(VLOOKUP($A48, 'E1 Categorization'!$A$32:$E$124, 5,0)))</f>
        <v>0</v>
      </c>
      <c r="BJ48" s="2208">
        <f>IF(ISERROR(N48*(VLOOKUP($A48, 'E1 Categorization'!$A$32:$E$124, 5,0))), N48*0.5, N48*(VLOOKUP($A48, 'E1 Categorization'!$A$32:$E$124, 5,0)))</f>
        <v>0</v>
      </c>
      <c r="BK48" s="2208">
        <f>IF(ISERROR(O48*(VLOOKUP($A48, 'E1 Categorization'!$A$32:$E$124, 5,0))), O48*0.5, O48*(VLOOKUP($A48, 'E1 Categorization'!$A$32:$E$124, 5,0)))</f>
        <v>0</v>
      </c>
      <c r="BL48" s="2208">
        <f>IF(ISERROR(P48*(VLOOKUP($A48, 'E1 Categorization'!$A$32:$E$124, 5,0))), P48*0.5, P48*(VLOOKUP($A48, 'E1 Categorization'!$A$32:$E$124, 5,0)))</f>
        <v>0</v>
      </c>
      <c r="BM48" s="2208">
        <f>IF(ISERROR(Q48*(VLOOKUP($A48, 'E1 Categorization'!$A$32:$E$124, 5,0))), Q48*0.5, Q48*(VLOOKUP($A48, 'E1 Categorization'!$A$32:$E$124, 5,0)))</f>
        <v>0</v>
      </c>
      <c r="BN48" s="2208">
        <f>IF(ISERROR(R48*(VLOOKUP($A48, 'E1 Categorization'!$A$32:$E$124, 5,0))), R48*0.5, R48*(VLOOKUP($A48, 'E1 Categorization'!$A$32:$E$124, 5,0)))</f>
        <v>0</v>
      </c>
      <c r="BO48" s="2208">
        <f>IF(ISERROR(S48*(VLOOKUP($A48, 'E1 Categorization'!$A$32:$E$124, 5,0))), S48*0.5, S48*(VLOOKUP($A48, 'E1 Categorization'!$A$32:$E$124, 5,0)))</f>
        <v>0</v>
      </c>
      <c r="BP48" s="2208">
        <f>IF(ISERROR(T48*(VLOOKUP($A48, 'E1 Categorization'!$A$32:$E$124, 5,0))), T48*0.5, T48*(VLOOKUP($A48, 'E1 Categorization'!$A$32:$E$124, 5,0)))</f>
        <v>0</v>
      </c>
      <c r="BQ48" s="2208">
        <f>IF(ISERROR(U48*(VLOOKUP($A48, 'E1 Categorization'!$A$32:$E$124, 5,0))), U48*0.5, U48*(VLOOKUP($A48, 'E1 Categorization'!$A$32:$E$124, 5,0)))</f>
        <v>0</v>
      </c>
      <c r="BR48" s="2208">
        <f>IF(ISERROR(V48*(VLOOKUP($A48, 'E1 Categorization'!$A$32:$E$124, 5,0))), V48*0.5, V48*(VLOOKUP($A48, 'E1 Categorization'!$A$32:$E$124, 5,0)))</f>
        <v>0</v>
      </c>
      <c r="BS48" s="2208">
        <f>IF(ISERROR(W48*(VLOOKUP($A48, 'E1 Categorization'!$A$32:$E$124, 5,0))), W48*0.5, W48*(VLOOKUP($A48, 'E1 Categorization'!$A$32:$E$124, 5,0)))</f>
        <v>0</v>
      </c>
      <c r="BT48" s="2208">
        <f>IF(ISERROR(X48*(VLOOKUP($A48, 'E1 Categorization'!$A$32:$E$124, 5,0))), X48*0.5, X48*(VLOOKUP($A48, 'E1 Categorization'!$A$32:$E$124, 5,0)))</f>
        <v>0</v>
      </c>
    </row>
    <row r="49" spans="1:72" s="312" customFormat="1" ht="12.75">
      <c r="A49" s="554">
        <f>'I3 TB Data'!A159:B159</f>
        <v>1930</v>
      </c>
      <c r="B49" s="555" t="str">
        <f>'I3 TB Data'!B159</f>
        <v>Transportation Equipment</v>
      </c>
      <c r="C49" s="556">
        <f>'I3 TB Data'!G159</f>
        <v>0</v>
      </c>
      <c r="D49" s="2175" t="str">
        <f t="shared" si="2"/>
        <v>Yes</v>
      </c>
      <c r="E49" s="2150"/>
      <c r="F49" s="2150"/>
      <c r="G49" s="2150"/>
      <c r="H49" s="2150"/>
      <c r="I49" s="2150"/>
      <c r="J49" s="2150"/>
      <c r="K49" s="2150"/>
      <c r="L49" s="2150"/>
      <c r="M49" s="2150"/>
      <c r="N49" s="2150"/>
      <c r="O49" s="2150"/>
      <c r="P49" s="2150"/>
      <c r="Q49" s="2150"/>
      <c r="R49" s="2150"/>
      <c r="S49" s="2150"/>
      <c r="T49" s="2150"/>
      <c r="U49" s="2150"/>
      <c r="V49" s="2150"/>
      <c r="W49" s="2150"/>
      <c r="X49" s="2150"/>
      <c r="AA49" s="554">
        <f t="shared" si="3"/>
        <v>1930</v>
      </c>
      <c r="AB49" s="555" t="str">
        <f t="shared" si="4"/>
        <v>Transportation Equipment</v>
      </c>
      <c r="AC49" s="2208">
        <f>IF(ISERROR(E49*(1-VLOOKUP($A49, 'E1 Categorization'!$A$32:$E$124, 5,0))), E49*0.5, E49*(1-VLOOKUP($A49, 'E1 Categorization'!$A$32:$E$124, 5,0)))</f>
        <v>0</v>
      </c>
      <c r="AD49" s="2208">
        <f>IF(ISERROR(F49*(1-VLOOKUP($A49, 'E1 Categorization'!$A$32:$E$124, 5,0))), F49*0.5, F49*(1-VLOOKUP($A49, 'E1 Categorization'!$A$32:$E$124, 5,0)))</f>
        <v>0</v>
      </c>
      <c r="AE49" s="2208">
        <f>IF(ISERROR(G49*(1-VLOOKUP($A49, 'E1 Categorization'!$A$32:$E$124, 5,0))), G49*0.5, G49*(1-VLOOKUP($A49, 'E1 Categorization'!$A$32:$E$124, 5,0)))</f>
        <v>0</v>
      </c>
      <c r="AF49" s="2208">
        <f>IF(ISERROR(H49*(1-VLOOKUP($A49, 'E1 Categorization'!$A$32:$E$124, 5,0))), H49*0.5, H49*(1-VLOOKUP($A49, 'E1 Categorization'!$A$32:$E$124, 5,0)))</f>
        <v>0</v>
      </c>
      <c r="AG49" s="2208">
        <f>IF(ISERROR(I49*(1-VLOOKUP($A49, 'E1 Categorization'!$A$32:$E$124, 5,0))), I49*0.5, I49*(1-VLOOKUP($A49, 'E1 Categorization'!$A$32:$E$124, 5,0)))</f>
        <v>0</v>
      </c>
      <c r="AH49" s="2208">
        <f>IF(ISERROR(J49*(1-VLOOKUP($A49, 'E1 Categorization'!$A$32:$E$124, 5,0))), J49*0.5, J49*(1-VLOOKUP($A49, 'E1 Categorization'!$A$32:$E$124, 5,0)))</f>
        <v>0</v>
      </c>
      <c r="AI49" s="2208">
        <f>IF(ISERROR(K49*(1-VLOOKUP($A49, 'E1 Categorization'!$A$32:$E$124, 5,0))), K49*0.5, K49*(1-VLOOKUP($A49, 'E1 Categorization'!$A$32:$E$124, 5,0)))</f>
        <v>0</v>
      </c>
      <c r="AJ49" s="2208">
        <f>IF(ISERROR(L49*(1-VLOOKUP($A49, 'E1 Categorization'!$A$32:$E$124, 5,0))), L49*0.5, L49*(1-VLOOKUP($A49, 'E1 Categorization'!$A$32:$E$124, 5,0)))</f>
        <v>0</v>
      </c>
      <c r="AK49" s="2208">
        <f>IF(ISERROR(M49*(1-VLOOKUP($A49, 'E1 Categorization'!$A$32:$E$124, 5,0))), M49*0.5, M49*(1-VLOOKUP($A49, 'E1 Categorization'!$A$32:$E$124, 5,0)))</f>
        <v>0</v>
      </c>
      <c r="AL49" s="2208">
        <f>IF(ISERROR(N49*(1-VLOOKUP($A49, 'E1 Categorization'!$A$32:$E$124, 5,0))), N49*0.5, N49*(1-VLOOKUP($A49, 'E1 Categorization'!$A$32:$E$124, 5,0)))</f>
        <v>0</v>
      </c>
      <c r="AM49" s="2208">
        <f>IF(ISERROR(O49*(1-VLOOKUP($A49, 'E1 Categorization'!$A$32:$E$124, 5,0))), O49*0.5, O49*(1-VLOOKUP($A49, 'E1 Categorization'!$A$32:$E$124, 5,0)))</f>
        <v>0</v>
      </c>
      <c r="AN49" s="2208">
        <f>IF(ISERROR(P49*(1-VLOOKUP($A49, 'E1 Categorization'!$A$32:$E$124, 5,0))), P49*0.5, P49*(1-VLOOKUP($A49, 'E1 Categorization'!$A$32:$E$124, 5,0)))</f>
        <v>0</v>
      </c>
      <c r="AO49" s="2208">
        <f>IF(ISERROR(Q49*(1-VLOOKUP($A49, 'E1 Categorization'!$A$32:$E$124, 5,0))), Q49*0.5, Q49*(1-VLOOKUP($A49, 'E1 Categorization'!$A$32:$E$124, 5,0)))</f>
        <v>0</v>
      </c>
      <c r="AP49" s="2208">
        <f>IF(ISERROR(R49*(1-VLOOKUP($A49, 'E1 Categorization'!$A$32:$E$124, 5,0))), R49*0.5, R49*(1-VLOOKUP($A49, 'E1 Categorization'!$A$32:$E$124, 5,0)))</f>
        <v>0</v>
      </c>
      <c r="AQ49" s="2208">
        <f>IF(ISERROR(S49*(1-VLOOKUP($A49, 'E1 Categorization'!$A$32:$E$124, 5,0))), S49*0.5, S49*(1-VLOOKUP($A49, 'E1 Categorization'!$A$32:$E$124, 5,0)))</f>
        <v>0</v>
      </c>
      <c r="AR49" s="2208">
        <f>IF(ISERROR(T49*(1-VLOOKUP($A49, 'E1 Categorization'!$A$32:$E$124, 5,0))), T49*0.5, T49*(1-VLOOKUP($A49, 'E1 Categorization'!$A$32:$E$124, 5,0)))</f>
        <v>0</v>
      </c>
      <c r="AS49" s="2208">
        <f>IF(ISERROR(U49*(1-VLOOKUP($A49, 'E1 Categorization'!$A$32:$E$124, 5,0))), U49*0.5, U49*(1-VLOOKUP($A49, 'E1 Categorization'!$A$32:$E$124, 5,0)))</f>
        <v>0</v>
      </c>
      <c r="AT49" s="2208">
        <f>IF(ISERROR(V49*(1-VLOOKUP($A49, 'E1 Categorization'!$A$32:$E$124, 5,0))), V49*0.5, V49*(1-VLOOKUP($A49, 'E1 Categorization'!$A$32:$E$124, 5,0)))</f>
        <v>0</v>
      </c>
      <c r="AU49" s="2208">
        <f>IF(ISERROR(W49*(1-VLOOKUP($A49, 'E1 Categorization'!$A$32:$E$124, 5,0))), W49*0.5, W49*(1-VLOOKUP($A49, 'E1 Categorization'!$A$32:$E$124, 5,0)))</f>
        <v>0</v>
      </c>
      <c r="AV49" s="2208">
        <f>IF(ISERROR(X49*(1-VLOOKUP($A49, 'E1 Categorization'!$A$32:$E$124, 5,0))), X49*0.5, X49*(1-VLOOKUP($A49, 'E1 Categorization'!$A$32:$E$124, 5,0)))</f>
        <v>0</v>
      </c>
      <c r="AW49" s="2209"/>
      <c r="AX49" s="2209"/>
      <c r="AY49" s="554">
        <f t="shared" si="5"/>
        <v>1930</v>
      </c>
      <c r="AZ49" s="555" t="str">
        <f t="shared" si="6"/>
        <v>Transportation Equipment</v>
      </c>
      <c r="BA49" s="2208">
        <f>IF(ISERROR(E49*(VLOOKUP($A49, 'E1 Categorization'!$A$32:$E$124, 5,0))), E49*0.5, E49*(VLOOKUP($A49, 'E1 Categorization'!$A$32:$E$124, 5,0)))</f>
        <v>0</v>
      </c>
      <c r="BB49" s="2208">
        <f>IF(ISERROR(F49*(VLOOKUP($A49, 'E1 Categorization'!$A$32:$E$124, 5,0))), F49*0.5, F49*(VLOOKUP($A49, 'E1 Categorization'!$A$32:$E$124, 5,0)))</f>
        <v>0</v>
      </c>
      <c r="BC49" s="2208">
        <f>IF(ISERROR(G49*(VLOOKUP($A49, 'E1 Categorization'!$A$32:$E$124, 5,0))), G49*0.5, G49*(VLOOKUP($A49, 'E1 Categorization'!$A$32:$E$124, 5,0)))</f>
        <v>0</v>
      </c>
      <c r="BD49" s="2208">
        <f>IF(ISERROR(H49*(VLOOKUP($A49, 'E1 Categorization'!$A$32:$E$124, 5,0))), H49*0.5, H49*(VLOOKUP($A49, 'E1 Categorization'!$A$32:$E$124, 5,0)))</f>
        <v>0</v>
      </c>
      <c r="BE49" s="2208">
        <f>IF(ISERROR(I49*(VLOOKUP($A49, 'E1 Categorization'!$A$32:$E$124, 5,0))), I49*0.5, I49*(VLOOKUP($A49, 'E1 Categorization'!$A$32:$E$124, 5,0)))</f>
        <v>0</v>
      </c>
      <c r="BF49" s="2208">
        <f>IF(ISERROR(J49*(VLOOKUP($A49, 'E1 Categorization'!$A$32:$E$124, 5,0))), J49*0.5, J49*(VLOOKUP($A49, 'E1 Categorization'!$A$32:$E$124, 5,0)))</f>
        <v>0</v>
      </c>
      <c r="BG49" s="2208">
        <f>IF(ISERROR(K49*(VLOOKUP($A49, 'E1 Categorization'!$A$32:$E$124, 5,0))), K49*0.5, K49*(VLOOKUP($A49, 'E1 Categorization'!$A$32:$E$124, 5,0)))</f>
        <v>0</v>
      </c>
      <c r="BH49" s="2208">
        <f>IF(ISERROR(L49*(VLOOKUP($A49, 'E1 Categorization'!$A$32:$E$124, 5,0))), L49*0.5, L49*(VLOOKUP($A49, 'E1 Categorization'!$A$32:$E$124, 5,0)))</f>
        <v>0</v>
      </c>
      <c r="BI49" s="2208">
        <f>IF(ISERROR(M49*(VLOOKUP($A49, 'E1 Categorization'!$A$32:$E$124, 5,0))), M49*0.5, M49*(VLOOKUP($A49, 'E1 Categorization'!$A$32:$E$124, 5,0)))</f>
        <v>0</v>
      </c>
      <c r="BJ49" s="2208">
        <f>IF(ISERROR(N49*(VLOOKUP($A49, 'E1 Categorization'!$A$32:$E$124, 5,0))), N49*0.5, N49*(VLOOKUP($A49, 'E1 Categorization'!$A$32:$E$124, 5,0)))</f>
        <v>0</v>
      </c>
      <c r="BK49" s="2208">
        <f>IF(ISERROR(O49*(VLOOKUP($A49, 'E1 Categorization'!$A$32:$E$124, 5,0))), O49*0.5, O49*(VLOOKUP($A49, 'E1 Categorization'!$A$32:$E$124, 5,0)))</f>
        <v>0</v>
      </c>
      <c r="BL49" s="2208">
        <f>IF(ISERROR(P49*(VLOOKUP($A49, 'E1 Categorization'!$A$32:$E$124, 5,0))), P49*0.5, P49*(VLOOKUP($A49, 'E1 Categorization'!$A$32:$E$124, 5,0)))</f>
        <v>0</v>
      </c>
      <c r="BM49" s="2208">
        <f>IF(ISERROR(Q49*(VLOOKUP($A49, 'E1 Categorization'!$A$32:$E$124, 5,0))), Q49*0.5, Q49*(VLOOKUP($A49, 'E1 Categorization'!$A$32:$E$124, 5,0)))</f>
        <v>0</v>
      </c>
      <c r="BN49" s="2208">
        <f>IF(ISERROR(R49*(VLOOKUP($A49, 'E1 Categorization'!$A$32:$E$124, 5,0))), R49*0.5, R49*(VLOOKUP($A49, 'E1 Categorization'!$A$32:$E$124, 5,0)))</f>
        <v>0</v>
      </c>
      <c r="BO49" s="2208">
        <f>IF(ISERROR(S49*(VLOOKUP($A49, 'E1 Categorization'!$A$32:$E$124, 5,0))), S49*0.5, S49*(VLOOKUP($A49, 'E1 Categorization'!$A$32:$E$124, 5,0)))</f>
        <v>0</v>
      </c>
      <c r="BP49" s="2208">
        <f>IF(ISERROR(T49*(VLOOKUP($A49, 'E1 Categorization'!$A$32:$E$124, 5,0))), T49*0.5, T49*(VLOOKUP($A49, 'E1 Categorization'!$A$32:$E$124, 5,0)))</f>
        <v>0</v>
      </c>
      <c r="BQ49" s="2208">
        <f>IF(ISERROR(U49*(VLOOKUP($A49, 'E1 Categorization'!$A$32:$E$124, 5,0))), U49*0.5, U49*(VLOOKUP($A49, 'E1 Categorization'!$A$32:$E$124, 5,0)))</f>
        <v>0</v>
      </c>
      <c r="BR49" s="2208">
        <f>IF(ISERROR(V49*(VLOOKUP($A49, 'E1 Categorization'!$A$32:$E$124, 5,0))), V49*0.5, V49*(VLOOKUP($A49, 'E1 Categorization'!$A$32:$E$124, 5,0)))</f>
        <v>0</v>
      </c>
      <c r="BS49" s="2208">
        <f>IF(ISERROR(W49*(VLOOKUP($A49, 'E1 Categorization'!$A$32:$E$124, 5,0))), W49*0.5, W49*(VLOOKUP($A49, 'E1 Categorization'!$A$32:$E$124, 5,0)))</f>
        <v>0</v>
      </c>
      <c r="BT49" s="2208">
        <f>IF(ISERROR(X49*(VLOOKUP($A49, 'E1 Categorization'!$A$32:$E$124, 5,0))), X49*0.5, X49*(VLOOKUP($A49, 'E1 Categorization'!$A$32:$E$124, 5,0)))</f>
        <v>0</v>
      </c>
    </row>
    <row r="50" spans="1:72" s="312" customFormat="1" ht="12.75">
      <c r="A50" s="554">
        <f>'I3 TB Data'!A160:B160</f>
        <v>1935</v>
      </c>
      <c r="B50" s="555" t="str">
        <f>'I3 TB Data'!B160</f>
        <v>Stores Equipment</v>
      </c>
      <c r="C50" s="556">
        <f>'I3 TB Data'!G160</f>
        <v>0</v>
      </c>
      <c r="D50" s="2175" t="str">
        <f t="shared" si="2"/>
        <v>Yes</v>
      </c>
      <c r="E50" s="2150"/>
      <c r="F50" s="2150"/>
      <c r="G50" s="2150"/>
      <c r="H50" s="2150"/>
      <c r="I50" s="2150"/>
      <c r="J50" s="2150"/>
      <c r="K50" s="2150"/>
      <c r="L50" s="2150"/>
      <c r="M50" s="2150"/>
      <c r="N50" s="2150"/>
      <c r="O50" s="2150"/>
      <c r="P50" s="2150"/>
      <c r="Q50" s="2150"/>
      <c r="R50" s="2150"/>
      <c r="S50" s="2150"/>
      <c r="T50" s="2150"/>
      <c r="U50" s="2150"/>
      <c r="V50" s="2150"/>
      <c r="W50" s="2150"/>
      <c r="X50" s="2150"/>
      <c r="AA50" s="554">
        <f t="shared" si="3"/>
        <v>1935</v>
      </c>
      <c r="AB50" s="555" t="str">
        <f t="shared" si="4"/>
        <v>Stores Equipment</v>
      </c>
      <c r="AC50" s="2208">
        <f>IF(ISERROR(E50*(1-VLOOKUP($A50, 'E1 Categorization'!$A$32:$E$124, 5,0))), E50*0.5, E50*(1-VLOOKUP($A50, 'E1 Categorization'!$A$32:$E$124, 5,0)))</f>
        <v>0</v>
      </c>
      <c r="AD50" s="2208">
        <f>IF(ISERROR(F50*(1-VLOOKUP($A50, 'E1 Categorization'!$A$32:$E$124, 5,0))), F50*0.5, F50*(1-VLOOKUP($A50, 'E1 Categorization'!$A$32:$E$124, 5,0)))</f>
        <v>0</v>
      </c>
      <c r="AE50" s="2208">
        <f>IF(ISERROR(G50*(1-VLOOKUP($A50, 'E1 Categorization'!$A$32:$E$124, 5,0))), G50*0.5, G50*(1-VLOOKUP($A50, 'E1 Categorization'!$A$32:$E$124, 5,0)))</f>
        <v>0</v>
      </c>
      <c r="AF50" s="2208">
        <f>IF(ISERROR(H50*(1-VLOOKUP($A50, 'E1 Categorization'!$A$32:$E$124, 5,0))), H50*0.5, H50*(1-VLOOKUP($A50, 'E1 Categorization'!$A$32:$E$124, 5,0)))</f>
        <v>0</v>
      </c>
      <c r="AG50" s="2208">
        <f>IF(ISERROR(I50*(1-VLOOKUP($A50, 'E1 Categorization'!$A$32:$E$124, 5,0))), I50*0.5, I50*(1-VLOOKUP($A50, 'E1 Categorization'!$A$32:$E$124, 5,0)))</f>
        <v>0</v>
      </c>
      <c r="AH50" s="2208">
        <f>IF(ISERROR(J50*(1-VLOOKUP($A50, 'E1 Categorization'!$A$32:$E$124, 5,0))), J50*0.5, J50*(1-VLOOKUP($A50, 'E1 Categorization'!$A$32:$E$124, 5,0)))</f>
        <v>0</v>
      </c>
      <c r="AI50" s="2208">
        <f>IF(ISERROR(K50*(1-VLOOKUP($A50, 'E1 Categorization'!$A$32:$E$124, 5,0))), K50*0.5, K50*(1-VLOOKUP($A50, 'E1 Categorization'!$A$32:$E$124, 5,0)))</f>
        <v>0</v>
      </c>
      <c r="AJ50" s="2208">
        <f>IF(ISERROR(L50*(1-VLOOKUP($A50, 'E1 Categorization'!$A$32:$E$124, 5,0))), L50*0.5, L50*(1-VLOOKUP($A50, 'E1 Categorization'!$A$32:$E$124, 5,0)))</f>
        <v>0</v>
      </c>
      <c r="AK50" s="2208">
        <f>IF(ISERROR(M50*(1-VLOOKUP($A50, 'E1 Categorization'!$A$32:$E$124, 5,0))), M50*0.5, M50*(1-VLOOKUP($A50, 'E1 Categorization'!$A$32:$E$124, 5,0)))</f>
        <v>0</v>
      </c>
      <c r="AL50" s="2208">
        <f>IF(ISERROR(N50*(1-VLOOKUP($A50, 'E1 Categorization'!$A$32:$E$124, 5,0))), N50*0.5, N50*(1-VLOOKUP($A50, 'E1 Categorization'!$A$32:$E$124, 5,0)))</f>
        <v>0</v>
      </c>
      <c r="AM50" s="2208">
        <f>IF(ISERROR(O50*(1-VLOOKUP($A50, 'E1 Categorization'!$A$32:$E$124, 5,0))), O50*0.5, O50*(1-VLOOKUP($A50, 'E1 Categorization'!$A$32:$E$124, 5,0)))</f>
        <v>0</v>
      </c>
      <c r="AN50" s="2208">
        <f>IF(ISERROR(P50*(1-VLOOKUP($A50, 'E1 Categorization'!$A$32:$E$124, 5,0))), P50*0.5, P50*(1-VLOOKUP($A50, 'E1 Categorization'!$A$32:$E$124, 5,0)))</f>
        <v>0</v>
      </c>
      <c r="AO50" s="2208">
        <f>IF(ISERROR(Q50*(1-VLOOKUP($A50, 'E1 Categorization'!$A$32:$E$124, 5,0))), Q50*0.5, Q50*(1-VLOOKUP($A50, 'E1 Categorization'!$A$32:$E$124, 5,0)))</f>
        <v>0</v>
      </c>
      <c r="AP50" s="2208">
        <f>IF(ISERROR(R50*(1-VLOOKUP($A50, 'E1 Categorization'!$A$32:$E$124, 5,0))), R50*0.5, R50*(1-VLOOKUP($A50, 'E1 Categorization'!$A$32:$E$124, 5,0)))</f>
        <v>0</v>
      </c>
      <c r="AQ50" s="2208">
        <f>IF(ISERROR(S50*(1-VLOOKUP($A50, 'E1 Categorization'!$A$32:$E$124, 5,0))), S50*0.5, S50*(1-VLOOKUP($A50, 'E1 Categorization'!$A$32:$E$124, 5,0)))</f>
        <v>0</v>
      </c>
      <c r="AR50" s="2208">
        <f>IF(ISERROR(T50*(1-VLOOKUP($A50, 'E1 Categorization'!$A$32:$E$124, 5,0))), T50*0.5, T50*(1-VLOOKUP($A50, 'E1 Categorization'!$A$32:$E$124, 5,0)))</f>
        <v>0</v>
      </c>
      <c r="AS50" s="2208">
        <f>IF(ISERROR(U50*(1-VLOOKUP($A50, 'E1 Categorization'!$A$32:$E$124, 5,0))), U50*0.5, U50*(1-VLOOKUP($A50, 'E1 Categorization'!$A$32:$E$124, 5,0)))</f>
        <v>0</v>
      </c>
      <c r="AT50" s="2208">
        <f>IF(ISERROR(V50*(1-VLOOKUP($A50, 'E1 Categorization'!$A$32:$E$124, 5,0))), V50*0.5, V50*(1-VLOOKUP($A50, 'E1 Categorization'!$A$32:$E$124, 5,0)))</f>
        <v>0</v>
      </c>
      <c r="AU50" s="2208">
        <f>IF(ISERROR(W50*(1-VLOOKUP($A50, 'E1 Categorization'!$A$32:$E$124, 5,0))), W50*0.5, W50*(1-VLOOKUP($A50, 'E1 Categorization'!$A$32:$E$124, 5,0)))</f>
        <v>0</v>
      </c>
      <c r="AV50" s="2208">
        <f>IF(ISERROR(X50*(1-VLOOKUP($A50, 'E1 Categorization'!$A$32:$E$124, 5,0))), X50*0.5, X50*(1-VLOOKUP($A50, 'E1 Categorization'!$A$32:$E$124, 5,0)))</f>
        <v>0</v>
      </c>
      <c r="AW50" s="2209"/>
      <c r="AX50" s="2209"/>
      <c r="AY50" s="554">
        <f t="shared" si="5"/>
        <v>1935</v>
      </c>
      <c r="AZ50" s="555" t="str">
        <f t="shared" si="6"/>
        <v>Stores Equipment</v>
      </c>
      <c r="BA50" s="2208">
        <f>IF(ISERROR(E50*(VLOOKUP($A50, 'E1 Categorization'!$A$32:$E$124, 5,0))), E50*0.5, E50*(VLOOKUP($A50, 'E1 Categorization'!$A$32:$E$124, 5,0)))</f>
        <v>0</v>
      </c>
      <c r="BB50" s="2208">
        <f>IF(ISERROR(F50*(VLOOKUP($A50, 'E1 Categorization'!$A$32:$E$124, 5,0))), F50*0.5, F50*(VLOOKUP($A50, 'E1 Categorization'!$A$32:$E$124, 5,0)))</f>
        <v>0</v>
      </c>
      <c r="BC50" s="2208">
        <f>IF(ISERROR(G50*(VLOOKUP($A50, 'E1 Categorization'!$A$32:$E$124, 5,0))), G50*0.5, G50*(VLOOKUP($A50, 'E1 Categorization'!$A$32:$E$124, 5,0)))</f>
        <v>0</v>
      </c>
      <c r="BD50" s="2208">
        <f>IF(ISERROR(H50*(VLOOKUP($A50, 'E1 Categorization'!$A$32:$E$124, 5,0))), H50*0.5, H50*(VLOOKUP($A50, 'E1 Categorization'!$A$32:$E$124, 5,0)))</f>
        <v>0</v>
      </c>
      <c r="BE50" s="2208">
        <f>IF(ISERROR(I50*(VLOOKUP($A50, 'E1 Categorization'!$A$32:$E$124, 5,0))), I50*0.5, I50*(VLOOKUP($A50, 'E1 Categorization'!$A$32:$E$124, 5,0)))</f>
        <v>0</v>
      </c>
      <c r="BF50" s="2208">
        <f>IF(ISERROR(J50*(VLOOKUP($A50, 'E1 Categorization'!$A$32:$E$124, 5,0))), J50*0.5, J50*(VLOOKUP($A50, 'E1 Categorization'!$A$32:$E$124, 5,0)))</f>
        <v>0</v>
      </c>
      <c r="BG50" s="2208">
        <f>IF(ISERROR(K50*(VLOOKUP($A50, 'E1 Categorization'!$A$32:$E$124, 5,0))), K50*0.5, K50*(VLOOKUP($A50, 'E1 Categorization'!$A$32:$E$124, 5,0)))</f>
        <v>0</v>
      </c>
      <c r="BH50" s="2208">
        <f>IF(ISERROR(L50*(VLOOKUP($A50, 'E1 Categorization'!$A$32:$E$124, 5,0))), L50*0.5, L50*(VLOOKUP($A50, 'E1 Categorization'!$A$32:$E$124, 5,0)))</f>
        <v>0</v>
      </c>
      <c r="BI50" s="2208">
        <f>IF(ISERROR(M50*(VLOOKUP($A50, 'E1 Categorization'!$A$32:$E$124, 5,0))), M50*0.5, M50*(VLOOKUP($A50, 'E1 Categorization'!$A$32:$E$124, 5,0)))</f>
        <v>0</v>
      </c>
      <c r="BJ50" s="2208">
        <f>IF(ISERROR(N50*(VLOOKUP($A50, 'E1 Categorization'!$A$32:$E$124, 5,0))), N50*0.5, N50*(VLOOKUP($A50, 'E1 Categorization'!$A$32:$E$124, 5,0)))</f>
        <v>0</v>
      </c>
      <c r="BK50" s="2208">
        <f>IF(ISERROR(O50*(VLOOKUP($A50, 'E1 Categorization'!$A$32:$E$124, 5,0))), O50*0.5, O50*(VLOOKUP($A50, 'E1 Categorization'!$A$32:$E$124, 5,0)))</f>
        <v>0</v>
      </c>
      <c r="BL50" s="2208">
        <f>IF(ISERROR(P50*(VLOOKUP($A50, 'E1 Categorization'!$A$32:$E$124, 5,0))), P50*0.5, P50*(VLOOKUP($A50, 'E1 Categorization'!$A$32:$E$124, 5,0)))</f>
        <v>0</v>
      </c>
      <c r="BM50" s="2208">
        <f>IF(ISERROR(Q50*(VLOOKUP($A50, 'E1 Categorization'!$A$32:$E$124, 5,0))), Q50*0.5, Q50*(VLOOKUP($A50, 'E1 Categorization'!$A$32:$E$124, 5,0)))</f>
        <v>0</v>
      </c>
      <c r="BN50" s="2208">
        <f>IF(ISERROR(R50*(VLOOKUP($A50, 'E1 Categorization'!$A$32:$E$124, 5,0))), R50*0.5, R50*(VLOOKUP($A50, 'E1 Categorization'!$A$32:$E$124, 5,0)))</f>
        <v>0</v>
      </c>
      <c r="BO50" s="2208">
        <f>IF(ISERROR(S50*(VLOOKUP($A50, 'E1 Categorization'!$A$32:$E$124, 5,0))), S50*0.5, S50*(VLOOKUP($A50, 'E1 Categorization'!$A$32:$E$124, 5,0)))</f>
        <v>0</v>
      </c>
      <c r="BP50" s="2208">
        <f>IF(ISERROR(T50*(VLOOKUP($A50, 'E1 Categorization'!$A$32:$E$124, 5,0))), T50*0.5, T50*(VLOOKUP($A50, 'E1 Categorization'!$A$32:$E$124, 5,0)))</f>
        <v>0</v>
      </c>
      <c r="BQ50" s="2208">
        <f>IF(ISERROR(U50*(VLOOKUP($A50, 'E1 Categorization'!$A$32:$E$124, 5,0))), U50*0.5, U50*(VLOOKUP($A50, 'E1 Categorization'!$A$32:$E$124, 5,0)))</f>
        <v>0</v>
      </c>
      <c r="BR50" s="2208">
        <f>IF(ISERROR(V50*(VLOOKUP($A50, 'E1 Categorization'!$A$32:$E$124, 5,0))), V50*0.5, V50*(VLOOKUP($A50, 'E1 Categorization'!$A$32:$E$124, 5,0)))</f>
        <v>0</v>
      </c>
      <c r="BS50" s="2208">
        <f>IF(ISERROR(W50*(VLOOKUP($A50, 'E1 Categorization'!$A$32:$E$124, 5,0))), W50*0.5, W50*(VLOOKUP($A50, 'E1 Categorization'!$A$32:$E$124, 5,0)))</f>
        <v>0</v>
      </c>
      <c r="BT50" s="2208">
        <f>IF(ISERROR(X50*(VLOOKUP($A50, 'E1 Categorization'!$A$32:$E$124, 5,0))), X50*0.5, X50*(VLOOKUP($A50, 'E1 Categorization'!$A$32:$E$124, 5,0)))</f>
        <v>0</v>
      </c>
    </row>
    <row r="51" spans="1:72" s="312" customFormat="1" ht="12.75">
      <c r="A51" s="554">
        <f>'I3 TB Data'!A161:B161</f>
        <v>1940</v>
      </c>
      <c r="B51" s="555" t="str">
        <f>'I3 TB Data'!B161</f>
        <v>Tools, Shop and Garage Equipment</v>
      </c>
      <c r="C51" s="556">
        <f>'I3 TB Data'!G161</f>
        <v>0</v>
      </c>
      <c r="D51" s="2175" t="str">
        <f t="shared" si="2"/>
        <v>Yes</v>
      </c>
      <c r="E51" s="2150"/>
      <c r="F51" s="2150"/>
      <c r="G51" s="2150"/>
      <c r="H51" s="2150"/>
      <c r="I51" s="2150"/>
      <c r="J51" s="2150"/>
      <c r="K51" s="2150"/>
      <c r="L51" s="2150"/>
      <c r="M51" s="2150"/>
      <c r="N51" s="2150"/>
      <c r="O51" s="2150"/>
      <c r="P51" s="2150"/>
      <c r="Q51" s="2150"/>
      <c r="R51" s="2150"/>
      <c r="S51" s="2150"/>
      <c r="T51" s="2150"/>
      <c r="U51" s="2150"/>
      <c r="V51" s="2150"/>
      <c r="W51" s="2150"/>
      <c r="X51" s="2150"/>
      <c r="AA51" s="554">
        <f t="shared" si="3"/>
        <v>1940</v>
      </c>
      <c r="AB51" s="555" t="str">
        <f t="shared" si="4"/>
        <v>Tools, Shop and Garage Equipment</v>
      </c>
      <c r="AC51" s="2208">
        <f>IF(ISERROR(E51*(1-VLOOKUP($A51, 'E1 Categorization'!$A$32:$E$124, 5,0))), E51*0.5, E51*(1-VLOOKUP($A51, 'E1 Categorization'!$A$32:$E$124, 5,0)))</f>
        <v>0</v>
      </c>
      <c r="AD51" s="2208">
        <f>IF(ISERROR(F51*(1-VLOOKUP($A51, 'E1 Categorization'!$A$32:$E$124, 5,0))), F51*0.5, F51*(1-VLOOKUP($A51, 'E1 Categorization'!$A$32:$E$124, 5,0)))</f>
        <v>0</v>
      </c>
      <c r="AE51" s="2208">
        <f>IF(ISERROR(G51*(1-VLOOKUP($A51, 'E1 Categorization'!$A$32:$E$124, 5,0))), G51*0.5, G51*(1-VLOOKUP($A51, 'E1 Categorization'!$A$32:$E$124, 5,0)))</f>
        <v>0</v>
      </c>
      <c r="AF51" s="2208">
        <f>IF(ISERROR(H51*(1-VLOOKUP($A51, 'E1 Categorization'!$A$32:$E$124, 5,0))), H51*0.5, H51*(1-VLOOKUP($A51, 'E1 Categorization'!$A$32:$E$124, 5,0)))</f>
        <v>0</v>
      </c>
      <c r="AG51" s="2208">
        <f>IF(ISERROR(I51*(1-VLOOKUP($A51, 'E1 Categorization'!$A$32:$E$124, 5,0))), I51*0.5, I51*(1-VLOOKUP($A51, 'E1 Categorization'!$A$32:$E$124, 5,0)))</f>
        <v>0</v>
      </c>
      <c r="AH51" s="2208">
        <f>IF(ISERROR(J51*(1-VLOOKUP($A51, 'E1 Categorization'!$A$32:$E$124, 5,0))), J51*0.5, J51*(1-VLOOKUP($A51, 'E1 Categorization'!$A$32:$E$124, 5,0)))</f>
        <v>0</v>
      </c>
      <c r="AI51" s="2208">
        <f>IF(ISERROR(K51*(1-VLOOKUP($A51, 'E1 Categorization'!$A$32:$E$124, 5,0))), K51*0.5, K51*(1-VLOOKUP($A51, 'E1 Categorization'!$A$32:$E$124, 5,0)))</f>
        <v>0</v>
      </c>
      <c r="AJ51" s="2208">
        <f>IF(ISERROR(L51*(1-VLOOKUP($A51, 'E1 Categorization'!$A$32:$E$124, 5,0))), L51*0.5, L51*(1-VLOOKUP($A51, 'E1 Categorization'!$A$32:$E$124, 5,0)))</f>
        <v>0</v>
      </c>
      <c r="AK51" s="2208">
        <f>IF(ISERROR(M51*(1-VLOOKUP($A51, 'E1 Categorization'!$A$32:$E$124, 5,0))), M51*0.5, M51*(1-VLOOKUP($A51, 'E1 Categorization'!$A$32:$E$124, 5,0)))</f>
        <v>0</v>
      </c>
      <c r="AL51" s="2208">
        <f>IF(ISERROR(N51*(1-VLOOKUP($A51, 'E1 Categorization'!$A$32:$E$124, 5,0))), N51*0.5, N51*(1-VLOOKUP($A51, 'E1 Categorization'!$A$32:$E$124, 5,0)))</f>
        <v>0</v>
      </c>
      <c r="AM51" s="2208">
        <f>IF(ISERROR(O51*(1-VLOOKUP($A51, 'E1 Categorization'!$A$32:$E$124, 5,0))), O51*0.5, O51*(1-VLOOKUP($A51, 'E1 Categorization'!$A$32:$E$124, 5,0)))</f>
        <v>0</v>
      </c>
      <c r="AN51" s="2208">
        <f>IF(ISERROR(P51*(1-VLOOKUP($A51, 'E1 Categorization'!$A$32:$E$124, 5,0))), P51*0.5, P51*(1-VLOOKUP($A51, 'E1 Categorization'!$A$32:$E$124, 5,0)))</f>
        <v>0</v>
      </c>
      <c r="AO51" s="2208">
        <f>IF(ISERROR(Q51*(1-VLOOKUP($A51, 'E1 Categorization'!$A$32:$E$124, 5,0))), Q51*0.5, Q51*(1-VLOOKUP($A51, 'E1 Categorization'!$A$32:$E$124, 5,0)))</f>
        <v>0</v>
      </c>
      <c r="AP51" s="2208">
        <f>IF(ISERROR(R51*(1-VLOOKUP($A51, 'E1 Categorization'!$A$32:$E$124, 5,0))), R51*0.5, R51*(1-VLOOKUP($A51, 'E1 Categorization'!$A$32:$E$124, 5,0)))</f>
        <v>0</v>
      </c>
      <c r="AQ51" s="2208">
        <f>IF(ISERROR(S51*(1-VLOOKUP($A51, 'E1 Categorization'!$A$32:$E$124, 5,0))), S51*0.5, S51*(1-VLOOKUP($A51, 'E1 Categorization'!$A$32:$E$124, 5,0)))</f>
        <v>0</v>
      </c>
      <c r="AR51" s="2208">
        <f>IF(ISERROR(T51*(1-VLOOKUP($A51, 'E1 Categorization'!$A$32:$E$124, 5,0))), T51*0.5, T51*(1-VLOOKUP($A51, 'E1 Categorization'!$A$32:$E$124, 5,0)))</f>
        <v>0</v>
      </c>
      <c r="AS51" s="2208">
        <f>IF(ISERROR(U51*(1-VLOOKUP($A51, 'E1 Categorization'!$A$32:$E$124, 5,0))), U51*0.5, U51*(1-VLOOKUP($A51, 'E1 Categorization'!$A$32:$E$124, 5,0)))</f>
        <v>0</v>
      </c>
      <c r="AT51" s="2208">
        <f>IF(ISERROR(V51*(1-VLOOKUP($A51, 'E1 Categorization'!$A$32:$E$124, 5,0))), V51*0.5, V51*(1-VLOOKUP($A51, 'E1 Categorization'!$A$32:$E$124, 5,0)))</f>
        <v>0</v>
      </c>
      <c r="AU51" s="2208">
        <f>IF(ISERROR(W51*(1-VLOOKUP($A51, 'E1 Categorization'!$A$32:$E$124, 5,0))), W51*0.5, W51*(1-VLOOKUP($A51, 'E1 Categorization'!$A$32:$E$124, 5,0)))</f>
        <v>0</v>
      </c>
      <c r="AV51" s="2208">
        <f>IF(ISERROR(X51*(1-VLOOKUP($A51, 'E1 Categorization'!$A$32:$E$124, 5,0))), X51*0.5, X51*(1-VLOOKUP($A51, 'E1 Categorization'!$A$32:$E$124, 5,0)))</f>
        <v>0</v>
      </c>
      <c r="AW51" s="2209"/>
      <c r="AX51" s="2209"/>
      <c r="AY51" s="554">
        <f t="shared" si="5"/>
        <v>1940</v>
      </c>
      <c r="AZ51" s="555" t="str">
        <f t="shared" si="6"/>
        <v>Tools, Shop and Garage Equipment</v>
      </c>
      <c r="BA51" s="2208">
        <f>IF(ISERROR(E51*(VLOOKUP($A51, 'E1 Categorization'!$A$32:$E$124, 5,0))), E51*0.5, E51*(VLOOKUP($A51, 'E1 Categorization'!$A$32:$E$124, 5,0)))</f>
        <v>0</v>
      </c>
      <c r="BB51" s="2208">
        <f>IF(ISERROR(F51*(VLOOKUP($A51, 'E1 Categorization'!$A$32:$E$124, 5,0))), F51*0.5, F51*(VLOOKUP($A51, 'E1 Categorization'!$A$32:$E$124, 5,0)))</f>
        <v>0</v>
      </c>
      <c r="BC51" s="2208">
        <f>IF(ISERROR(G51*(VLOOKUP($A51, 'E1 Categorization'!$A$32:$E$124, 5,0))), G51*0.5, G51*(VLOOKUP($A51, 'E1 Categorization'!$A$32:$E$124, 5,0)))</f>
        <v>0</v>
      </c>
      <c r="BD51" s="2208">
        <f>IF(ISERROR(H51*(VLOOKUP($A51, 'E1 Categorization'!$A$32:$E$124, 5,0))), H51*0.5, H51*(VLOOKUP($A51, 'E1 Categorization'!$A$32:$E$124, 5,0)))</f>
        <v>0</v>
      </c>
      <c r="BE51" s="2208">
        <f>IF(ISERROR(I51*(VLOOKUP($A51, 'E1 Categorization'!$A$32:$E$124, 5,0))), I51*0.5, I51*(VLOOKUP($A51, 'E1 Categorization'!$A$32:$E$124, 5,0)))</f>
        <v>0</v>
      </c>
      <c r="BF51" s="2208">
        <f>IF(ISERROR(J51*(VLOOKUP($A51, 'E1 Categorization'!$A$32:$E$124, 5,0))), J51*0.5, J51*(VLOOKUP($A51, 'E1 Categorization'!$A$32:$E$124, 5,0)))</f>
        <v>0</v>
      </c>
      <c r="BG51" s="2208">
        <f>IF(ISERROR(K51*(VLOOKUP($A51, 'E1 Categorization'!$A$32:$E$124, 5,0))), K51*0.5, K51*(VLOOKUP($A51, 'E1 Categorization'!$A$32:$E$124, 5,0)))</f>
        <v>0</v>
      </c>
      <c r="BH51" s="2208">
        <f>IF(ISERROR(L51*(VLOOKUP($A51, 'E1 Categorization'!$A$32:$E$124, 5,0))), L51*0.5, L51*(VLOOKUP($A51, 'E1 Categorization'!$A$32:$E$124, 5,0)))</f>
        <v>0</v>
      </c>
      <c r="BI51" s="2208">
        <f>IF(ISERROR(M51*(VLOOKUP($A51, 'E1 Categorization'!$A$32:$E$124, 5,0))), M51*0.5, M51*(VLOOKUP($A51, 'E1 Categorization'!$A$32:$E$124, 5,0)))</f>
        <v>0</v>
      </c>
      <c r="BJ51" s="2208">
        <f>IF(ISERROR(N51*(VLOOKUP($A51, 'E1 Categorization'!$A$32:$E$124, 5,0))), N51*0.5, N51*(VLOOKUP($A51, 'E1 Categorization'!$A$32:$E$124, 5,0)))</f>
        <v>0</v>
      </c>
      <c r="BK51" s="2208">
        <f>IF(ISERROR(O51*(VLOOKUP($A51, 'E1 Categorization'!$A$32:$E$124, 5,0))), O51*0.5, O51*(VLOOKUP($A51, 'E1 Categorization'!$A$32:$E$124, 5,0)))</f>
        <v>0</v>
      </c>
      <c r="BL51" s="2208">
        <f>IF(ISERROR(P51*(VLOOKUP($A51, 'E1 Categorization'!$A$32:$E$124, 5,0))), P51*0.5, P51*(VLOOKUP($A51, 'E1 Categorization'!$A$32:$E$124, 5,0)))</f>
        <v>0</v>
      </c>
      <c r="BM51" s="2208">
        <f>IF(ISERROR(Q51*(VLOOKUP($A51, 'E1 Categorization'!$A$32:$E$124, 5,0))), Q51*0.5, Q51*(VLOOKUP($A51, 'E1 Categorization'!$A$32:$E$124, 5,0)))</f>
        <v>0</v>
      </c>
      <c r="BN51" s="2208">
        <f>IF(ISERROR(R51*(VLOOKUP($A51, 'E1 Categorization'!$A$32:$E$124, 5,0))), R51*0.5, R51*(VLOOKUP($A51, 'E1 Categorization'!$A$32:$E$124, 5,0)))</f>
        <v>0</v>
      </c>
      <c r="BO51" s="2208">
        <f>IF(ISERROR(S51*(VLOOKUP($A51, 'E1 Categorization'!$A$32:$E$124, 5,0))), S51*0.5, S51*(VLOOKUP($A51, 'E1 Categorization'!$A$32:$E$124, 5,0)))</f>
        <v>0</v>
      </c>
      <c r="BP51" s="2208">
        <f>IF(ISERROR(T51*(VLOOKUP($A51, 'E1 Categorization'!$A$32:$E$124, 5,0))), T51*0.5, T51*(VLOOKUP($A51, 'E1 Categorization'!$A$32:$E$124, 5,0)))</f>
        <v>0</v>
      </c>
      <c r="BQ51" s="2208">
        <f>IF(ISERROR(U51*(VLOOKUP($A51, 'E1 Categorization'!$A$32:$E$124, 5,0))), U51*0.5, U51*(VLOOKUP($A51, 'E1 Categorization'!$A$32:$E$124, 5,0)))</f>
        <v>0</v>
      </c>
      <c r="BR51" s="2208">
        <f>IF(ISERROR(V51*(VLOOKUP($A51, 'E1 Categorization'!$A$32:$E$124, 5,0))), V51*0.5, V51*(VLOOKUP($A51, 'E1 Categorization'!$A$32:$E$124, 5,0)))</f>
        <v>0</v>
      </c>
      <c r="BS51" s="2208">
        <f>IF(ISERROR(W51*(VLOOKUP($A51, 'E1 Categorization'!$A$32:$E$124, 5,0))), W51*0.5, W51*(VLOOKUP($A51, 'E1 Categorization'!$A$32:$E$124, 5,0)))</f>
        <v>0</v>
      </c>
      <c r="BT51" s="2208">
        <f>IF(ISERROR(X51*(VLOOKUP($A51, 'E1 Categorization'!$A$32:$E$124, 5,0))), X51*0.5, X51*(VLOOKUP($A51, 'E1 Categorization'!$A$32:$E$124, 5,0)))</f>
        <v>0</v>
      </c>
    </row>
    <row r="52" spans="1:72" s="312" customFormat="1" ht="12.75">
      <c r="A52" s="554">
        <f>'I3 TB Data'!A162:B162</f>
        <v>1945</v>
      </c>
      <c r="B52" s="555" t="str">
        <f>'I3 TB Data'!B162</f>
        <v>Measurement and Testing Equipment</v>
      </c>
      <c r="C52" s="556">
        <f>'I3 TB Data'!G162</f>
        <v>0</v>
      </c>
      <c r="D52" s="2175" t="str">
        <f t="shared" si="2"/>
        <v>Yes</v>
      </c>
      <c r="E52" s="2150"/>
      <c r="F52" s="2150"/>
      <c r="G52" s="2150"/>
      <c r="H52" s="2150"/>
      <c r="I52" s="2150"/>
      <c r="J52" s="2150"/>
      <c r="K52" s="2150"/>
      <c r="L52" s="2150"/>
      <c r="M52" s="2150"/>
      <c r="N52" s="2150"/>
      <c r="O52" s="2150"/>
      <c r="P52" s="2150"/>
      <c r="Q52" s="2150"/>
      <c r="R52" s="2150"/>
      <c r="S52" s="2150"/>
      <c r="T52" s="2150"/>
      <c r="U52" s="2150"/>
      <c r="V52" s="2150"/>
      <c r="W52" s="2150"/>
      <c r="X52" s="2150"/>
      <c r="AA52" s="554">
        <f t="shared" si="3"/>
        <v>1945</v>
      </c>
      <c r="AB52" s="555" t="str">
        <f t="shared" si="4"/>
        <v>Measurement and Testing Equipment</v>
      </c>
      <c r="AC52" s="2208">
        <f>IF(ISERROR(E52*(1-VLOOKUP($A52, 'E1 Categorization'!$A$32:$E$124, 5,0))), E52*0.5, E52*(1-VLOOKUP($A52, 'E1 Categorization'!$A$32:$E$124, 5,0)))</f>
        <v>0</v>
      </c>
      <c r="AD52" s="2208">
        <f>IF(ISERROR(F52*(1-VLOOKUP($A52, 'E1 Categorization'!$A$32:$E$124, 5,0))), F52*0.5, F52*(1-VLOOKUP($A52, 'E1 Categorization'!$A$32:$E$124, 5,0)))</f>
        <v>0</v>
      </c>
      <c r="AE52" s="2208">
        <f>IF(ISERROR(G52*(1-VLOOKUP($A52, 'E1 Categorization'!$A$32:$E$124, 5,0))), G52*0.5, G52*(1-VLOOKUP($A52, 'E1 Categorization'!$A$32:$E$124, 5,0)))</f>
        <v>0</v>
      </c>
      <c r="AF52" s="2208">
        <f>IF(ISERROR(H52*(1-VLOOKUP($A52, 'E1 Categorization'!$A$32:$E$124, 5,0))), H52*0.5, H52*(1-VLOOKUP($A52, 'E1 Categorization'!$A$32:$E$124, 5,0)))</f>
        <v>0</v>
      </c>
      <c r="AG52" s="2208">
        <f>IF(ISERROR(I52*(1-VLOOKUP($A52, 'E1 Categorization'!$A$32:$E$124, 5,0))), I52*0.5, I52*(1-VLOOKUP($A52, 'E1 Categorization'!$A$32:$E$124, 5,0)))</f>
        <v>0</v>
      </c>
      <c r="AH52" s="2208">
        <f>IF(ISERROR(J52*(1-VLOOKUP($A52, 'E1 Categorization'!$A$32:$E$124, 5,0))), J52*0.5, J52*(1-VLOOKUP($A52, 'E1 Categorization'!$A$32:$E$124, 5,0)))</f>
        <v>0</v>
      </c>
      <c r="AI52" s="2208">
        <f>IF(ISERROR(K52*(1-VLOOKUP($A52, 'E1 Categorization'!$A$32:$E$124, 5,0))), K52*0.5, K52*(1-VLOOKUP($A52, 'E1 Categorization'!$A$32:$E$124, 5,0)))</f>
        <v>0</v>
      </c>
      <c r="AJ52" s="2208">
        <f>IF(ISERROR(L52*(1-VLOOKUP($A52, 'E1 Categorization'!$A$32:$E$124, 5,0))), L52*0.5, L52*(1-VLOOKUP($A52, 'E1 Categorization'!$A$32:$E$124, 5,0)))</f>
        <v>0</v>
      </c>
      <c r="AK52" s="2208">
        <f>IF(ISERROR(M52*(1-VLOOKUP($A52, 'E1 Categorization'!$A$32:$E$124, 5,0))), M52*0.5, M52*(1-VLOOKUP($A52, 'E1 Categorization'!$A$32:$E$124, 5,0)))</f>
        <v>0</v>
      </c>
      <c r="AL52" s="2208">
        <f>IF(ISERROR(N52*(1-VLOOKUP($A52, 'E1 Categorization'!$A$32:$E$124, 5,0))), N52*0.5, N52*(1-VLOOKUP($A52, 'E1 Categorization'!$A$32:$E$124, 5,0)))</f>
        <v>0</v>
      </c>
      <c r="AM52" s="2208">
        <f>IF(ISERROR(O52*(1-VLOOKUP($A52, 'E1 Categorization'!$A$32:$E$124, 5,0))), O52*0.5, O52*(1-VLOOKUP($A52, 'E1 Categorization'!$A$32:$E$124, 5,0)))</f>
        <v>0</v>
      </c>
      <c r="AN52" s="2208">
        <f>IF(ISERROR(P52*(1-VLOOKUP($A52, 'E1 Categorization'!$A$32:$E$124, 5,0))), P52*0.5, P52*(1-VLOOKUP($A52, 'E1 Categorization'!$A$32:$E$124, 5,0)))</f>
        <v>0</v>
      </c>
      <c r="AO52" s="2208">
        <f>IF(ISERROR(Q52*(1-VLOOKUP($A52, 'E1 Categorization'!$A$32:$E$124, 5,0))), Q52*0.5, Q52*(1-VLOOKUP($A52, 'E1 Categorization'!$A$32:$E$124, 5,0)))</f>
        <v>0</v>
      </c>
      <c r="AP52" s="2208">
        <f>IF(ISERROR(R52*(1-VLOOKUP($A52, 'E1 Categorization'!$A$32:$E$124, 5,0))), R52*0.5, R52*(1-VLOOKUP($A52, 'E1 Categorization'!$A$32:$E$124, 5,0)))</f>
        <v>0</v>
      </c>
      <c r="AQ52" s="2208">
        <f>IF(ISERROR(S52*(1-VLOOKUP($A52, 'E1 Categorization'!$A$32:$E$124, 5,0))), S52*0.5, S52*(1-VLOOKUP($A52, 'E1 Categorization'!$A$32:$E$124, 5,0)))</f>
        <v>0</v>
      </c>
      <c r="AR52" s="2208">
        <f>IF(ISERROR(T52*(1-VLOOKUP($A52, 'E1 Categorization'!$A$32:$E$124, 5,0))), T52*0.5, T52*(1-VLOOKUP($A52, 'E1 Categorization'!$A$32:$E$124, 5,0)))</f>
        <v>0</v>
      </c>
      <c r="AS52" s="2208">
        <f>IF(ISERROR(U52*(1-VLOOKUP($A52, 'E1 Categorization'!$A$32:$E$124, 5,0))), U52*0.5, U52*(1-VLOOKUP($A52, 'E1 Categorization'!$A$32:$E$124, 5,0)))</f>
        <v>0</v>
      </c>
      <c r="AT52" s="2208">
        <f>IF(ISERROR(V52*(1-VLOOKUP($A52, 'E1 Categorization'!$A$32:$E$124, 5,0))), V52*0.5, V52*(1-VLOOKUP($A52, 'E1 Categorization'!$A$32:$E$124, 5,0)))</f>
        <v>0</v>
      </c>
      <c r="AU52" s="2208">
        <f>IF(ISERROR(W52*(1-VLOOKUP($A52, 'E1 Categorization'!$A$32:$E$124, 5,0))), W52*0.5, W52*(1-VLOOKUP($A52, 'E1 Categorization'!$A$32:$E$124, 5,0)))</f>
        <v>0</v>
      </c>
      <c r="AV52" s="2208">
        <f>IF(ISERROR(X52*(1-VLOOKUP($A52, 'E1 Categorization'!$A$32:$E$124, 5,0))), X52*0.5, X52*(1-VLOOKUP($A52, 'E1 Categorization'!$A$32:$E$124, 5,0)))</f>
        <v>0</v>
      </c>
      <c r="AW52" s="2209"/>
      <c r="AX52" s="2209"/>
      <c r="AY52" s="554">
        <f t="shared" si="5"/>
        <v>1945</v>
      </c>
      <c r="AZ52" s="555" t="str">
        <f t="shared" si="6"/>
        <v>Measurement and Testing Equipment</v>
      </c>
      <c r="BA52" s="2208">
        <f>IF(ISERROR(E52*(VLOOKUP($A52, 'E1 Categorization'!$A$32:$E$124, 5,0))), E52*0.5, E52*(VLOOKUP($A52, 'E1 Categorization'!$A$32:$E$124, 5,0)))</f>
        <v>0</v>
      </c>
      <c r="BB52" s="2208">
        <f>IF(ISERROR(F52*(VLOOKUP($A52, 'E1 Categorization'!$A$32:$E$124, 5,0))), F52*0.5, F52*(VLOOKUP($A52, 'E1 Categorization'!$A$32:$E$124, 5,0)))</f>
        <v>0</v>
      </c>
      <c r="BC52" s="2208">
        <f>IF(ISERROR(G52*(VLOOKUP($A52, 'E1 Categorization'!$A$32:$E$124, 5,0))), G52*0.5, G52*(VLOOKUP($A52, 'E1 Categorization'!$A$32:$E$124, 5,0)))</f>
        <v>0</v>
      </c>
      <c r="BD52" s="2208">
        <f>IF(ISERROR(H52*(VLOOKUP($A52, 'E1 Categorization'!$A$32:$E$124, 5,0))), H52*0.5, H52*(VLOOKUP($A52, 'E1 Categorization'!$A$32:$E$124, 5,0)))</f>
        <v>0</v>
      </c>
      <c r="BE52" s="2208">
        <f>IF(ISERROR(I52*(VLOOKUP($A52, 'E1 Categorization'!$A$32:$E$124, 5,0))), I52*0.5, I52*(VLOOKUP($A52, 'E1 Categorization'!$A$32:$E$124, 5,0)))</f>
        <v>0</v>
      </c>
      <c r="BF52" s="2208">
        <f>IF(ISERROR(J52*(VLOOKUP($A52, 'E1 Categorization'!$A$32:$E$124, 5,0))), J52*0.5, J52*(VLOOKUP($A52, 'E1 Categorization'!$A$32:$E$124, 5,0)))</f>
        <v>0</v>
      </c>
      <c r="BG52" s="2208">
        <f>IF(ISERROR(K52*(VLOOKUP($A52, 'E1 Categorization'!$A$32:$E$124, 5,0))), K52*0.5, K52*(VLOOKUP($A52, 'E1 Categorization'!$A$32:$E$124, 5,0)))</f>
        <v>0</v>
      </c>
      <c r="BH52" s="2208">
        <f>IF(ISERROR(L52*(VLOOKUP($A52, 'E1 Categorization'!$A$32:$E$124, 5,0))), L52*0.5, L52*(VLOOKUP($A52, 'E1 Categorization'!$A$32:$E$124, 5,0)))</f>
        <v>0</v>
      </c>
      <c r="BI52" s="2208">
        <f>IF(ISERROR(M52*(VLOOKUP($A52, 'E1 Categorization'!$A$32:$E$124, 5,0))), M52*0.5, M52*(VLOOKUP($A52, 'E1 Categorization'!$A$32:$E$124, 5,0)))</f>
        <v>0</v>
      </c>
      <c r="BJ52" s="2208">
        <f>IF(ISERROR(N52*(VLOOKUP($A52, 'E1 Categorization'!$A$32:$E$124, 5,0))), N52*0.5, N52*(VLOOKUP($A52, 'E1 Categorization'!$A$32:$E$124, 5,0)))</f>
        <v>0</v>
      </c>
      <c r="BK52" s="2208">
        <f>IF(ISERROR(O52*(VLOOKUP($A52, 'E1 Categorization'!$A$32:$E$124, 5,0))), O52*0.5, O52*(VLOOKUP($A52, 'E1 Categorization'!$A$32:$E$124, 5,0)))</f>
        <v>0</v>
      </c>
      <c r="BL52" s="2208">
        <f>IF(ISERROR(P52*(VLOOKUP($A52, 'E1 Categorization'!$A$32:$E$124, 5,0))), P52*0.5, P52*(VLOOKUP($A52, 'E1 Categorization'!$A$32:$E$124, 5,0)))</f>
        <v>0</v>
      </c>
      <c r="BM52" s="2208">
        <f>IF(ISERROR(Q52*(VLOOKUP($A52, 'E1 Categorization'!$A$32:$E$124, 5,0))), Q52*0.5, Q52*(VLOOKUP($A52, 'E1 Categorization'!$A$32:$E$124, 5,0)))</f>
        <v>0</v>
      </c>
      <c r="BN52" s="2208">
        <f>IF(ISERROR(R52*(VLOOKUP($A52, 'E1 Categorization'!$A$32:$E$124, 5,0))), R52*0.5, R52*(VLOOKUP($A52, 'E1 Categorization'!$A$32:$E$124, 5,0)))</f>
        <v>0</v>
      </c>
      <c r="BO52" s="2208">
        <f>IF(ISERROR(S52*(VLOOKUP($A52, 'E1 Categorization'!$A$32:$E$124, 5,0))), S52*0.5, S52*(VLOOKUP($A52, 'E1 Categorization'!$A$32:$E$124, 5,0)))</f>
        <v>0</v>
      </c>
      <c r="BP52" s="2208">
        <f>IF(ISERROR(T52*(VLOOKUP($A52, 'E1 Categorization'!$A$32:$E$124, 5,0))), T52*0.5, T52*(VLOOKUP($A52, 'E1 Categorization'!$A$32:$E$124, 5,0)))</f>
        <v>0</v>
      </c>
      <c r="BQ52" s="2208">
        <f>IF(ISERROR(U52*(VLOOKUP($A52, 'E1 Categorization'!$A$32:$E$124, 5,0))), U52*0.5, U52*(VLOOKUP($A52, 'E1 Categorization'!$A$32:$E$124, 5,0)))</f>
        <v>0</v>
      </c>
      <c r="BR52" s="2208">
        <f>IF(ISERROR(V52*(VLOOKUP($A52, 'E1 Categorization'!$A$32:$E$124, 5,0))), V52*0.5, V52*(VLOOKUP($A52, 'E1 Categorization'!$A$32:$E$124, 5,0)))</f>
        <v>0</v>
      </c>
      <c r="BS52" s="2208">
        <f>IF(ISERROR(W52*(VLOOKUP($A52, 'E1 Categorization'!$A$32:$E$124, 5,0))), W52*0.5, W52*(VLOOKUP($A52, 'E1 Categorization'!$A$32:$E$124, 5,0)))</f>
        <v>0</v>
      </c>
      <c r="BT52" s="2208">
        <f>IF(ISERROR(X52*(VLOOKUP($A52, 'E1 Categorization'!$A$32:$E$124, 5,0))), X52*0.5, X52*(VLOOKUP($A52, 'E1 Categorization'!$A$32:$E$124, 5,0)))</f>
        <v>0</v>
      </c>
    </row>
    <row r="53" spans="1:72" s="312" customFormat="1" ht="12.75">
      <c r="A53" s="554">
        <f>'I3 TB Data'!A163:B163</f>
        <v>1950</v>
      </c>
      <c r="B53" s="555" t="str">
        <f>'I3 TB Data'!B163</f>
        <v>Power Operated Equipment</v>
      </c>
      <c r="C53" s="556">
        <f>'I3 TB Data'!G163</f>
        <v>0</v>
      </c>
      <c r="D53" s="2175" t="str">
        <f t="shared" si="2"/>
        <v>Yes</v>
      </c>
      <c r="E53" s="2150"/>
      <c r="F53" s="2150"/>
      <c r="G53" s="2150"/>
      <c r="H53" s="2150"/>
      <c r="I53" s="2150"/>
      <c r="J53" s="2150"/>
      <c r="K53" s="2150"/>
      <c r="L53" s="2150"/>
      <c r="M53" s="2150"/>
      <c r="N53" s="2150"/>
      <c r="O53" s="2150"/>
      <c r="P53" s="2150"/>
      <c r="Q53" s="2150"/>
      <c r="R53" s="2150"/>
      <c r="S53" s="2150"/>
      <c r="T53" s="2150"/>
      <c r="U53" s="2150"/>
      <c r="V53" s="2150"/>
      <c r="W53" s="2150"/>
      <c r="X53" s="2150"/>
      <c r="AA53" s="554">
        <f t="shared" si="3"/>
        <v>1950</v>
      </c>
      <c r="AB53" s="555" t="str">
        <f t="shared" si="4"/>
        <v>Power Operated Equipment</v>
      </c>
      <c r="AC53" s="2208">
        <f>IF(ISERROR(E53*(1-VLOOKUP($A53, 'E1 Categorization'!$A$32:$E$124, 5,0))), E53*0.5, E53*(1-VLOOKUP($A53, 'E1 Categorization'!$A$32:$E$124, 5,0)))</f>
        <v>0</v>
      </c>
      <c r="AD53" s="2208">
        <f>IF(ISERROR(F53*(1-VLOOKUP($A53, 'E1 Categorization'!$A$32:$E$124, 5,0))), F53*0.5, F53*(1-VLOOKUP($A53, 'E1 Categorization'!$A$32:$E$124, 5,0)))</f>
        <v>0</v>
      </c>
      <c r="AE53" s="2208">
        <f>IF(ISERROR(G53*(1-VLOOKUP($A53, 'E1 Categorization'!$A$32:$E$124, 5,0))), G53*0.5, G53*(1-VLOOKUP($A53, 'E1 Categorization'!$A$32:$E$124, 5,0)))</f>
        <v>0</v>
      </c>
      <c r="AF53" s="2208">
        <f>IF(ISERROR(H53*(1-VLOOKUP($A53, 'E1 Categorization'!$A$32:$E$124, 5,0))), H53*0.5, H53*(1-VLOOKUP($A53, 'E1 Categorization'!$A$32:$E$124, 5,0)))</f>
        <v>0</v>
      </c>
      <c r="AG53" s="2208">
        <f>IF(ISERROR(I53*(1-VLOOKUP($A53, 'E1 Categorization'!$A$32:$E$124, 5,0))), I53*0.5, I53*(1-VLOOKUP($A53, 'E1 Categorization'!$A$32:$E$124, 5,0)))</f>
        <v>0</v>
      </c>
      <c r="AH53" s="2208">
        <f>IF(ISERROR(J53*(1-VLOOKUP($A53, 'E1 Categorization'!$A$32:$E$124, 5,0))), J53*0.5, J53*(1-VLOOKUP($A53, 'E1 Categorization'!$A$32:$E$124, 5,0)))</f>
        <v>0</v>
      </c>
      <c r="AI53" s="2208">
        <f>IF(ISERROR(K53*(1-VLOOKUP($A53, 'E1 Categorization'!$A$32:$E$124, 5,0))), K53*0.5, K53*(1-VLOOKUP($A53, 'E1 Categorization'!$A$32:$E$124, 5,0)))</f>
        <v>0</v>
      </c>
      <c r="AJ53" s="2208">
        <f>IF(ISERROR(L53*(1-VLOOKUP($A53, 'E1 Categorization'!$A$32:$E$124, 5,0))), L53*0.5, L53*(1-VLOOKUP($A53, 'E1 Categorization'!$A$32:$E$124, 5,0)))</f>
        <v>0</v>
      </c>
      <c r="AK53" s="2208">
        <f>IF(ISERROR(M53*(1-VLOOKUP($A53, 'E1 Categorization'!$A$32:$E$124, 5,0))), M53*0.5, M53*(1-VLOOKUP($A53, 'E1 Categorization'!$A$32:$E$124, 5,0)))</f>
        <v>0</v>
      </c>
      <c r="AL53" s="2208">
        <f>IF(ISERROR(N53*(1-VLOOKUP($A53, 'E1 Categorization'!$A$32:$E$124, 5,0))), N53*0.5, N53*(1-VLOOKUP($A53, 'E1 Categorization'!$A$32:$E$124, 5,0)))</f>
        <v>0</v>
      </c>
      <c r="AM53" s="2208">
        <f>IF(ISERROR(O53*(1-VLOOKUP($A53, 'E1 Categorization'!$A$32:$E$124, 5,0))), O53*0.5, O53*(1-VLOOKUP($A53, 'E1 Categorization'!$A$32:$E$124, 5,0)))</f>
        <v>0</v>
      </c>
      <c r="AN53" s="2208">
        <f>IF(ISERROR(P53*(1-VLOOKUP($A53, 'E1 Categorization'!$A$32:$E$124, 5,0))), P53*0.5, P53*(1-VLOOKUP($A53, 'E1 Categorization'!$A$32:$E$124, 5,0)))</f>
        <v>0</v>
      </c>
      <c r="AO53" s="2208">
        <f>IF(ISERROR(Q53*(1-VLOOKUP($A53, 'E1 Categorization'!$A$32:$E$124, 5,0))), Q53*0.5, Q53*(1-VLOOKUP($A53, 'E1 Categorization'!$A$32:$E$124, 5,0)))</f>
        <v>0</v>
      </c>
      <c r="AP53" s="2208">
        <f>IF(ISERROR(R53*(1-VLOOKUP($A53, 'E1 Categorization'!$A$32:$E$124, 5,0))), R53*0.5, R53*(1-VLOOKUP($A53, 'E1 Categorization'!$A$32:$E$124, 5,0)))</f>
        <v>0</v>
      </c>
      <c r="AQ53" s="2208">
        <f>IF(ISERROR(S53*(1-VLOOKUP($A53, 'E1 Categorization'!$A$32:$E$124, 5,0))), S53*0.5, S53*(1-VLOOKUP($A53, 'E1 Categorization'!$A$32:$E$124, 5,0)))</f>
        <v>0</v>
      </c>
      <c r="AR53" s="2208">
        <f>IF(ISERROR(T53*(1-VLOOKUP($A53, 'E1 Categorization'!$A$32:$E$124, 5,0))), T53*0.5, T53*(1-VLOOKUP($A53, 'E1 Categorization'!$A$32:$E$124, 5,0)))</f>
        <v>0</v>
      </c>
      <c r="AS53" s="2208">
        <f>IF(ISERROR(U53*(1-VLOOKUP($A53, 'E1 Categorization'!$A$32:$E$124, 5,0))), U53*0.5, U53*(1-VLOOKUP($A53, 'E1 Categorization'!$A$32:$E$124, 5,0)))</f>
        <v>0</v>
      </c>
      <c r="AT53" s="2208">
        <f>IF(ISERROR(V53*(1-VLOOKUP($A53, 'E1 Categorization'!$A$32:$E$124, 5,0))), V53*0.5, V53*(1-VLOOKUP($A53, 'E1 Categorization'!$A$32:$E$124, 5,0)))</f>
        <v>0</v>
      </c>
      <c r="AU53" s="2208">
        <f>IF(ISERROR(W53*(1-VLOOKUP($A53, 'E1 Categorization'!$A$32:$E$124, 5,0))), W53*0.5, W53*(1-VLOOKUP($A53, 'E1 Categorization'!$A$32:$E$124, 5,0)))</f>
        <v>0</v>
      </c>
      <c r="AV53" s="2208">
        <f>IF(ISERROR(X53*(1-VLOOKUP($A53, 'E1 Categorization'!$A$32:$E$124, 5,0))), X53*0.5, X53*(1-VLOOKUP($A53, 'E1 Categorization'!$A$32:$E$124, 5,0)))</f>
        <v>0</v>
      </c>
      <c r="AW53" s="2209"/>
      <c r="AX53" s="2209"/>
      <c r="AY53" s="554">
        <f t="shared" si="5"/>
        <v>1950</v>
      </c>
      <c r="AZ53" s="555" t="str">
        <f t="shared" si="6"/>
        <v>Power Operated Equipment</v>
      </c>
      <c r="BA53" s="2208">
        <f>IF(ISERROR(E53*(VLOOKUP($A53, 'E1 Categorization'!$A$32:$E$124, 5,0))), E53*0.5, E53*(VLOOKUP($A53, 'E1 Categorization'!$A$32:$E$124, 5,0)))</f>
        <v>0</v>
      </c>
      <c r="BB53" s="2208">
        <f>IF(ISERROR(F53*(VLOOKUP($A53, 'E1 Categorization'!$A$32:$E$124, 5,0))), F53*0.5, F53*(VLOOKUP($A53, 'E1 Categorization'!$A$32:$E$124, 5,0)))</f>
        <v>0</v>
      </c>
      <c r="BC53" s="2208">
        <f>IF(ISERROR(G53*(VLOOKUP($A53, 'E1 Categorization'!$A$32:$E$124, 5,0))), G53*0.5, G53*(VLOOKUP($A53, 'E1 Categorization'!$A$32:$E$124, 5,0)))</f>
        <v>0</v>
      </c>
      <c r="BD53" s="2208">
        <f>IF(ISERROR(H53*(VLOOKUP($A53, 'E1 Categorization'!$A$32:$E$124, 5,0))), H53*0.5, H53*(VLOOKUP($A53, 'E1 Categorization'!$A$32:$E$124, 5,0)))</f>
        <v>0</v>
      </c>
      <c r="BE53" s="2208">
        <f>IF(ISERROR(I53*(VLOOKUP($A53, 'E1 Categorization'!$A$32:$E$124, 5,0))), I53*0.5, I53*(VLOOKUP($A53, 'E1 Categorization'!$A$32:$E$124, 5,0)))</f>
        <v>0</v>
      </c>
      <c r="BF53" s="2208">
        <f>IF(ISERROR(J53*(VLOOKUP($A53, 'E1 Categorization'!$A$32:$E$124, 5,0))), J53*0.5, J53*(VLOOKUP($A53, 'E1 Categorization'!$A$32:$E$124, 5,0)))</f>
        <v>0</v>
      </c>
      <c r="BG53" s="2208">
        <f>IF(ISERROR(K53*(VLOOKUP($A53, 'E1 Categorization'!$A$32:$E$124, 5,0))), K53*0.5, K53*(VLOOKUP($A53, 'E1 Categorization'!$A$32:$E$124, 5,0)))</f>
        <v>0</v>
      </c>
      <c r="BH53" s="2208">
        <f>IF(ISERROR(L53*(VLOOKUP($A53, 'E1 Categorization'!$A$32:$E$124, 5,0))), L53*0.5, L53*(VLOOKUP($A53, 'E1 Categorization'!$A$32:$E$124, 5,0)))</f>
        <v>0</v>
      </c>
      <c r="BI53" s="2208">
        <f>IF(ISERROR(M53*(VLOOKUP($A53, 'E1 Categorization'!$A$32:$E$124, 5,0))), M53*0.5, M53*(VLOOKUP($A53, 'E1 Categorization'!$A$32:$E$124, 5,0)))</f>
        <v>0</v>
      </c>
      <c r="BJ53" s="2208">
        <f>IF(ISERROR(N53*(VLOOKUP($A53, 'E1 Categorization'!$A$32:$E$124, 5,0))), N53*0.5, N53*(VLOOKUP($A53, 'E1 Categorization'!$A$32:$E$124, 5,0)))</f>
        <v>0</v>
      </c>
      <c r="BK53" s="2208">
        <f>IF(ISERROR(O53*(VLOOKUP($A53, 'E1 Categorization'!$A$32:$E$124, 5,0))), O53*0.5, O53*(VLOOKUP($A53, 'E1 Categorization'!$A$32:$E$124, 5,0)))</f>
        <v>0</v>
      </c>
      <c r="BL53" s="2208">
        <f>IF(ISERROR(P53*(VLOOKUP($A53, 'E1 Categorization'!$A$32:$E$124, 5,0))), P53*0.5, P53*(VLOOKUP($A53, 'E1 Categorization'!$A$32:$E$124, 5,0)))</f>
        <v>0</v>
      </c>
      <c r="BM53" s="2208">
        <f>IF(ISERROR(Q53*(VLOOKUP($A53, 'E1 Categorization'!$A$32:$E$124, 5,0))), Q53*0.5, Q53*(VLOOKUP($A53, 'E1 Categorization'!$A$32:$E$124, 5,0)))</f>
        <v>0</v>
      </c>
      <c r="BN53" s="2208">
        <f>IF(ISERROR(R53*(VLOOKUP($A53, 'E1 Categorization'!$A$32:$E$124, 5,0))), R53*0.5, R53*(VLOOKUP($A53, 'E1 Categorization'!$A$32:$E$124, 5,0)))</f>
        <v>0</v>
      </c>
      <c r="BO53" s="2208">
        <f>IF(ISERROR(S53*(VLOOKUP($A53, 'E1 Categorization'!$A$32:$E$124, 5,0))), S53*0.5, S53*(VLOOKUP($A53, 'E1 Categorization'!$A$32:$E$124, 5,0)))</f>
        <v>0</v>
      </c>
      <c r="BP53" s="2208">
        <f>IF(ISERROR(T53*(VLOOKUP($A53, 'E1 Categorization'!$A$32:$E$124, 5,0))), T53*0.5, T53*(VLOOKUP($A53, 'E1 Categorization'!$A$32:$E$124, 5,0)))</f>
        <v>0</v>
      </c>
      <c r="BQ53" s="2208">
        <f>IF(ISERROR(U53*(VLOOKUP($A53, 'E1 Categorization'!$A$32:$E$124, 5,0))), U53*0.5, U53*(VLOOKUP($A53, 'E1 Categorization'!$A$32:$E$124, 5,0)))</f>
        <v>0</v>
      </c>
      <c r="BR53" s="2208">
        <f>IF(ISERROR(V53*(VLOOKUP($A53, 'E1 Categorization'!$A$32:$E$124, 5,0))), V53*0.5, V53*(VLOOKUP($A53, 'E1 Categorization'!$A$32:$E$124, 5,0)))</f>
        <v>0</v>
      </c>
      <c r="BS53" s="2208">
        <f>IF(ISERROR(W53*(VLOOKUP($A53, 'E1 Categorization'!$A$32:$E$124, 5,0))), W53*0.5, W53*(VLOOKUP($A53, 'E1 Categorization'!$A$32:$E$124, 5,0)))</f>
        <v>0</v>
      </c>
      <c r="BT53" s="2208">
        <f>IF(ISERROR(X53*(VLOOKUP($A53, 'E1 Categorization'!$A$32:$E$124, 5,0))), X53*0.5, X53*(VLOOKUP($A53, 'E1 Categorization'!$A$32:$E$124, 5,0)))</f>
        <v>0</v>
      </c>
    </row>
    <row r="54" spans="1:72" s="312" customFormat="1" ht="12.75">
      <c r="A54" s="554">
        <f>'I3 TB Data'!A164:B164</f>
        <v>1955</v>
      </c>
      <c r="B54" s="555" t="str">
        <f>'I3 TB Data'!B164</f>
        <v>Communication Equipment</v>
      </c>
      <c r="C54" s="556">
        <f>'I3 TB Data'!G164</f>
        <v>0</v>
      </c>
      <c r="D54" s="2175" t="str">
        <f t="shared" si="2"/>
        <v>Yes</v>
      </c>
      <c r="E54" s="2150"/>
      <c r="F54" s="2150"/>
      <c r="G54" s="2150"/>
      <c r="H54" s="2150"/>
      <c r="I54" s="2150"/>
      <c r="J54" s="2150"/>
      <c r="K54" s="2150"/>
      <c r="L54" s="2150"/>
      <c r="M54" s="2150"/>
      <c r="N54" s="2150"/>
      <c r="O54" s="2150"/>
      <c r="P54" s="2150"/>
      <c r="Q54" s="2150"/>
      <c r="R54" s="2150"/>
      <c r="S54" s="2150"/>
      <c r="T54" s="2150"/>
      <c r="U54" s="2150"/>
      <c r="V54" s="2150"/>
      <c r="W54" s="2150"/>
      <c r="X54" s="2150"/>
      <c r="AA54" s="554">
        <f t="shared" si="3"/>
        <v>1955</v>
      </c>
      <c r="AB54" s="555" t="str">
        <f t="shared" si="4"/>
        <v>Communication Equipment</v>
      </c>
      <c r="AC54" s="2208">
        <f>IF(ISERROR(E54*(1-VLOOKUP($A54, 'E1 Categorization'!$A$32:$E$124, 5,0))), E54*0.5, E54*(1-VLOOKUP($A54, 'E1 Categorization'!$A$32:$E$124, 5,0)))</f>
        <v>0</v>
      </c>
      <c r="AD54" s="2208">
        <f>IF(ISERROR(F54*(1-VLOOKUP($A54, 'E1 Categorization'!$A$32:$E$124, 5,0))), F54*0.5, F54*(1-VLOOKUP($A54, 'E1 Categorization'!$A$32:$E$124, 5,0)))</f>
        <v>0</v>
      </c>
      <c r="AE54" s="2208">
        <f>IF(ISERROR(G54*(1-VLOOKUP($A54, 'E1 Categorization'!$A$32:$E$124, 5,0))), G54*0.5, G54*(1-VLOOKUP($A54, 'E1 Categorization'!$A$32:$E$124, 5,0)))</f>
        <v>0</v>
      </c>
      <c r="AF54" s="2208">
        <f>IF(ISERROR(H54*(1-VLOOKUP($A54, 'E1 Categorization'!$A$32:$E$124, 5,0))), H54*0.5, H54*(1-VLOOKUP($A54, 'E1 Categorization'!$A$32:$E$124, 5,0)))</f>
        <v>0</v>
      </c>
      <c r="AG54" s="2208">
        <f>IF(ISERROR(I54*(1-VLOOKUP($A54, 'E1 Categorization'!$A$32:$E$124, 5,0))), I54*0.5, I54*(1-VLOOKUP($A54, 'E1 Categorization'!$A$32:$E$124, 5,0)))</f>
        <v>0</v>
      </c>
      <c r="AH54" s="2208">
        <f>IF(ISERROR(J54*(1-VLOOKUP($A54, 'E1 Categorization'!$A$32:$E$124, 5,0))), J54*0.5, J54*(1-VLOOKUP($A54, 'E1 Categorization'!$A$32:$E$124, 5,0)))</f>
        <v>0</v>
      </c>
      <c r="AI54" s="2208">
        <f>IF(ISERROR(K54*(1-VLOOKUP($A54, 'E1 Categorization'!$A$32:$E$124, 5,0))), K54*0.5, K54*(1-VLOOKUP($A54, 'E1 Categorization'!$A$32:$E$124, 5,0)))</f>
        <v>0</v>
      </c>
      <c r="AJ54" s="2208">
        <f>IF(ISERROR(L54*(1-VLOOKUP($A54, 'E1 Categorization'!$A$32:$E$124, 5,0))), L54*0.5, L54*(1-VLOOKUP($A54, 'E1 Categorization'!$A$32:$E$124, 5,0)))</f>
        <v>0</v>
      </c>
      <c r="AK54" s="2208">
        <f>IF(ISERROR(M54*(1-VLOOKUP($A54, 'E1 Categorization'!$A$32:$E$124, 5,0))), M54*0.5, M54*(1-VLOOKUP($A54, 'E1 Categorization'!$A$32:$E$124, 5,0)))</f>
        <v>0</v>
      </c>
      <c r="AL54" s="2208">
        <f>IF(ISERROR(N54*(1-VLOOKUP($A54, 'E1 Categorization'!$A$32:$E$124, 5,0))), N54*0.5, N54*(1-VLOOKUP($A54, 'E1 Categorization'!$A$32:$E$124, 5,0)))</f>
        <v>0</v>
      </c>
      <c r="AM54" s="2208">
        <f>IF(ISERROR(O54*(1-VLOOKUP($A54, 'E1 Categorization'!$A$32:$E$124, 5,0))), O54*0.5, O54*(1-VLOOKUP($A54, 'E1 Categorization'!$A$32:$E$124, 5,0)))</f>
        <v>0</v>
      </c>
      <c r="AN54" s="2208">
        <f>IF(ISERROR(P54*(1-VLOOKUP($A54, 'E1 Categorization'!$A$32:$E$124, 5,0))), P54*0.5, P54*(1-VLOOKUP($A54, 'E1 Categorization'!$A$32:$E$124, 5,0)))</f>
        <v>0</v>
      </c>
      <c r="AO54" s="2208">
        <f>IF(ISERROR(Q54*(1-VLOOKUP($A54, 'E1 Categorization'!$A$32:$E$124, 5,0))), Q54*0.5, Q54*(1-VLOOKUP($A54, 'E1 Categorization'!$A$32:$E$124, 5,0)))</f>
        <v>0</v>
      </c>
      <c r="AP54" s="2208">
        <f>IF(ISERROR(R54*(1-VLOOKUP($A54, 'E1 Categorization'!$A$32:$E$124, 5,0))), R54*0.5, R54*(1-VLOOKUP($A54, 'E1 Categorization'!$A$32:$E$124, 5,0)))</f>
        <v>0</v>
      </c>
      <c r="AQ54" s="2208">
        <f>IF(ISERROR(S54*(1-VLOOKUP($A54, 'E1 Categorization'!$A$32:$E$124, 5,0))), S54*0.5, S54*(1-VLOOKUP($A54, 'E1 Categorization'!$A$32:$E$124, 5,0)))</f>
        <v>0</v>
      </c>
      <c r="AR54" s="2208">
        <f>IF(ISERROR(T54*(1-VLOOKUP($A54, 'E1 Categorization'!$A$32:$E$124, 5,0))), T54*0.5, T54*(1-VLOOKUP($A54, 'E1 Categorization'!$A$32:$E$124, 5,0)))</f>
        <v>0</v>
      </c>
      <c r="AS54" s="2208">
        <f>IF(ISERROR(U54*(1-VLOOKUP($A54, 'E1 Categorization'!$A$32:$E$124, 5,0))), U54*0.5, U54*(1-VLOOKUP($A54, 'E1 Categorization'!$A$32:$E$124, 5,0)))</f>
        <v>0</v>
      </c>
      <c r="AT54" s="2208">
        <f>IF(ISERROR(V54*(1-VLOOKUP($A54, 'E1 Categorization'!$A$32:$E$124, 5,0))), V54*0.5, V54*(1-VLOOKUP($A54, 'E1 Categorization'!$A$32:$E$124, 5,0)))</f>
        <v>0</v>
      </c>
      <c r="AU54" s="2208">
        <f>IF(ISERROR(W54*(1-VLOOKUP($A54, 'E1 Categorization'!$A$32:$E$124, 5,0))), W54*0.5, W54*(1-VLOOKUP($A54, 'E1 Categorization'!$A$32:$E$124, 5,0)))</f>
        <v>0</v>
      </c>
      <c r="AV54" s="2208">
        <f>IF(ISERROR(X54*(1-VLOOKUP($A54, 'E1 Categorization'!$A$32:$E$124, 5,0))), X54*0.5, X54*(1-VLOOKUP($A54, 'E1 Categorization'!$A$32:$E$124, 5,0)))</f>
        <v>0</v>
      </c>
      <c r="AW54" s="2209"/>
      <c r="AX54" s="2209"/>
      <c r="AY54" s="554">
        <f t="shared" si="5"/>
        <v>1955</v>
      </c>
      <c r="AZ54" s="555" t="str">
        <f t="shared" si="6"/>
        <v>Communication Equipment</v>
      </c>
      <c r="BA54" s="2208">
        <f>IF(ISERROR(E54*(VLOOKUP($A54, 'E1 Categorization'!$A$32:$E$124, 5,0))), E54*0.5, E54*(VLOOKUP($A54, 'E1 Categorization'!$A$32:$E$124, 5,0)))</f>
        <v>0</v>
      </c>
      <c r="BB54" s="2208">
        <f>IF(ISERROR(F54*(VLOOKUP($A54, 'E1 Categorization'!$A$32:$E$124, 5,0))), F54*0.5, F54*(VLOOKUP($A54, 'E1 Categorization'!$A$32:$E$124, 5,0)))</f>
        <v>0</v>
      </c>
      <c r="BC54" s="2208">
        <f>IF(ISERROR(G54*(VLOOKUP($A54, 'E1 Categorization'!$A$32:$E$124, 5,0))), G54*0.5, G54*(VLOOKUP($A54, 'E1 Categorization'!$A$32:$E$124, 5,0)))</f>
        <v>0</v>
      </c>
      <c r="BD54" s="2208">
        <f>IF(ISERROR(H54*(VLOOKUP($A54, 'E1 Categorization'!$A$32:$E$124, 5,0))), H54*0.5, H54*(VLOOKUP($A54, 'E1 Categorization'!$A$32:$E$124, 5,0)))</f>
        <v>0</v>
      </c>
      <c r="BE54" s="2208">
        <f>IF(ISERROR(I54*(VLOOKUP($A54, 'E1 Categorization'!$A$32:$E$124, 5,0))), I54*0.5, I54*(VLOOKUP($A54, 'E1 Categorization'!$A$32:$E$124, 5,0)))</f>
        <v>0</v>
      </c>
      <c r="BF54" s="2208">
        <f>IF(ISERROR(J54*(VLOOKUP($A54, 'E1 Categorization'!$A$32:$E$124, 5,0))), J54*0.5, J54*(VLOOKUP($A54, 'E1 Categorization'!$A$32:$E$124, 5,0)))</f>
        <v>0</v>
      </c>
      <c r="BG54" s="2208">
        <f>IF(ISERROR(K54*(VLOOKUP($A54, 'E1 Categorization'!$A$32:$E$124, 5,0))), K54*0.5, K54*(VLOOKUP($A54, 'E1 Categorization'!$A$32:$E$124, 5,0)))</f>
        <v>0</v>
      </c>
      <c r="BH54" s="2208">
        <f>IF(ISERROR(L54*(VLOOKUP($A54, 'E1 Categorization'!$A$32:$E$124, 5,0))), L54*0.5, L54*(VLOOKUP($A54, 'E1 Categorization'!$A$32:$E$124, 5,0)))</f>
        <v>0</v>
      </c>
      <c r="BI54" s="2208">
        <f>IF(ISERROR(M54*(VLOOKUP($A54, 'E1 Categorization'!$A$32:$E$124, 5,0))), M54*0.5, M54*(VLOOKUP($A54, 'E1 Categorization'!$A$32:$E$124, 5,0)))</f>
        <v>0</v>
      </c>
      <c r="BJ54" s="2208">
        <f>IF(ISERROR(N54*(VLOOKUP($A54, 'E1 Categorization'!$A$32:$E$124, 5,0))), N54*0.5, N54*(VLOOKUP($A54, 'E1 Categorization'!$A$32:$E$124, 5,0)))</f>
        <v>0</v>
      </c>
      <c r="BK54" s="2208">
        <f>IF(ISERROR(O54*(VLOOKUP($A54, 'E1 Categorization'!$A$32:$E$124, 5,0))), O54*0.5, O54*(VLOOKUP($A54, 'E1 Categorization'!$A$32:$E$124, 5,0)))</f>
        <v>0</v>
      </c>
      <c r="BL54" s="2208">
        <f>IF(ISERROR(P54*(VLOOKUP($A54, 'E1 Categorization'!$A$32:$E$124, 5,0))), P54*0.5, P54*(VLOOKUP($A54, 'E1 Categorization'!$A$32:$E$124, 5,0)))</f>
        <v>0</v>
      </c>
      <c r="BM54" s="2208">
        <f>IF(ISERROR(Q54*(VLOOKUP($A54, 'E1 Categorization'!$A$32:$E$124, 5,0))), Q54*0.5, Q54*(VLOOKUP($A54, 'E1 Categorization'!$A$32:$E$124, 5,0)))</f>
        <v>0</v>
      </c>
      <c r="BN54" s="2208">
        <f>IF(ISERROR(R54*(VLOOKUP($A54, 'E1 Categorization'!$A$32:$E$124, 5,0))), R54*0.5, R54*(VLOOKUP($A54, 'E1 Categorization'!$A$32:$E$124, 5,0)))</f>
        <v>0</v>
      </c>
      <c r="BO54" s="2208">
        <f>IF(ISERROR(S54*(VLOOKUP($A54, 'E1 Categorization'!$A$32:$E$124, 5,0))), S54*0.5, S54*(VLOOKUP($A54, 'E1 Categorization'!$A$32:$E$124, 5,0)))</f>
        <v>0</v>
      </c>
      <c r="BP54" s="2208">
        <f>IF(ISERROR(T54*(VLOOKUP($A54, 'E1 Categorization'!$A$32:$E$124, 5,0))), T54*0.5, T54*(VLOOKUP($A54, 'E1 Categorization'!$A$32:$E$124, 5,0)))</f>
        <v>0</v>
      </c>
      <c r="BQ54" s="2208">
        <f>IF(ISERROR(U54*(VLOOKUP($A54, 'E1 Categorization'!$A$32:$E$124, 5,0))), U54*0.5, U54*(VLOOKUP($A54, 'E1 Categorization'!$A$32:$E$124, 5,0)))</f>
        <v>0</v>
      </c>
      <c r="BR54" s="2208">
        <f>IF(ISERROR(V54*(VLOOKUP($A54, 'E1 Categorization'!$A$32:$E$124, 5,0))), V54*0.5, V54*(VLOOKUP($A54, 'E1 Categorization'!$A$32:$E$124, 5,0)))</f>
        <v>0</v>
      </c>
      <c r="BS54" s="2208">
        <f>IF(ISERROR(W54*(VLOOKUP($A54, 'E1 Categorization'!$A$32:$E$124, 5,0))), W54*0.5, W54*(VLOOKUP($A54, 'E1 Categorization'!$A$32:$E$124, 5,0)))</f>
        <v>0</v>
      </c>
      <c r="BT54" s="2208">
        <f>IF(ISERROR(X54*(VLOOKUP($A54, 'E1 Categorization'!$A$32:$E$124, 5,0))), X54*0.5, X54*(VLOOKUP($A54, 'E1 Categorization'!$A$32:$E$124, 5,0)))</f>
        <v>0</v>
      </c>
    </row>
    <row r="55" spans="1:72" s="312" customFormat="1" ht="12.75">
      <c r="A55" s="554">
        <f>'I3 TB Data'!A165:B165</f>
        <v>1960</v>
      </c>
      <c r="B55" s="555" t="str">
        <f>'I3 TB Data'!B165</f>
        <v>Miscellaneous Equipment</v>
      </c>
      <c r="C55" s="556">
        <f>'I3 TB Data'!G165</f>
        <v>0</v>
      </c>
      <c r="D55" s="2175" t="str">
        <f t="shared" si="2"/>
        <v>Yes</v>
      </c>
      <c r="E55" s="2150"/>
      <c r="F55" s="2150"/>
      <c r="G55" s="2150"/>
      <c r="H55" s="2150"/>
      <c r="I55" s="2150"/>
      <c r="J55" s="2150"/>
      <c r="K55" s="2150"/>
      <c r="L55" s="2150"/>
      <c r="M55" s="2150"/>
      <c r="N55" s="2150"/>
      <c r="O55" s="2150"/>
      <c r="P55" s="2150"/>
      <c r="Q55" s="2150"/>
      <c r="R55" s="2150"/>
      <c r="S55" s="2150"/>
      <c r="T55" s="2150"/>
      <c r="U55" s="2150"/>
      <c r="V55" s="2150"/>
      <c r="W55" s="2150"/>
      <c r="X55" s="2150"/>
      <c r="AA55" s="554">
        <f t="shared" si="3"/>
        <v>1960</v>
      </c>
      <c r="AB55" s="555" t="str">
        <f t="shared" si="4"/>
        <v>Miscellaneous Equipment</v>
      </c>
      <c r="AC55" s="2208">
        <f>IF(ISERROR(E55*(1-VLOOKUP($A55, 'E1 Categorization'!$A$32:$E$124, 5,0))), E55*0.5, E55*(1-VLOOKUP($A55, 'E1 Categorization'!$A$32:$E$124, 5,0)))</f>
        <v>0</v>
      </c>
      <c r="AD55" s="2208">
        <f>IF(ISERROR(F55*(1-VLOOKUP($A55, 'E1 Categorization'!$A$32:$E$124, 5,0))), F55*0.5, F55*(1-VLOOKUP($A55, 'E1 Categorization'!$A$32:$E$124, 5,0)))</f>
        <v>0</v>
      </c>
      <c r="AE55" s="2208">
        <f>IF(ISERROR(G55*(1-VLOOKUP($A55, 'E1 Categorization'!$A$32:$E$124, 5,0))), G55*0.5, G55*(1-VLOOKUP($A55, 'E1 Categorization'!$A$32:$E$124, 5,0)))</f>
        <v>0</v>
      </c>
      <c r="AF55" s="2208">
        <f>IF(ISERROR(H55*(1-VLOOKUP($A55, 'E1 Categorization'!$A$32:$E$124, 5,0))), H55*0.5, H55*(1-VLOOKUP($A55, 'E1 Categorization'!$A$32:$E$124, 5,0)))</f>
        <v>0</v>
      </c>
      <c r="AG55" s="2208">
        <f>IF(ISERROR(I55*(1-VLOOKUP($A55, 'E1 Categorization'!$A$32:$E$124, 5,0))), I55*0.5, I55*(1-VLOOKUP($A55, 'E1 Categorization'!$A$32:$E$124, 5,0)))</f>
        <v>0</v>
      </c>
      <c r="AH55" s="2208">
        <f>IF(ISERROR(J55*(1-VLOOKUP($A55, 'E1 Categorization'!$A$32:$E$124, 5,0))), J55*0.5, J55*(1-VLOOKUP($A55, 'E1 Categorization'!$A$32:$E$124, 5,0)))</f>
        <v>0</v>
      </c>
      <c r="AI55" s="2208">
        <f>IF(ISERROR(K55*(1-VLOOKUP($A55, 'E1 Categorization'!$A$32:$E$124, 5,0))), K55*0.5, K55*(1-VLOOKUP($A55, 'E1 Categorization'!$A$32:$E$124, 5,0)))</f>
        <v>0</v>
      </c>
      <c r="AJ55" s="2208">
        <f>IF(ISERROR(L55*(1-VLOOKUP($A55, 'E1 Categorization'!$A$32:$E$124, 5,0))), L55*0.5, L55*(1-VLOOKUP($A55, 'E1 Categorization'!$A$32:$E$124, 5,0)))</f>
        <v>0</v>
      </c>
      <c r="AK55" s="2208">
        <f>IF(ISERROR(M55*(1-VLOOKUP($A55, 'E1 Categorization'!$A$32:$E$124, 5,0))), M55*0.5, M55*(1-VLOOKUP($A55, 'E1 Categorization'!$A$32:$E$124, 5,0)))</f>
        <v>0</v>
      </c>
      <c r="AL55" s="2208">
        <f>IF(ISERROR(N55*(1-VLOOKUP($A55, 'E1 Categorization'!$A$32:$E$124, 5,0))), N55*0.5, N55*(1-VLOOKUP($A55, 'E1 Categorization'!$A$32:$E$124, 5,0)))</f>
        <v>0</v>
      </c>
      <c r="AM55" s="2208">
        <f>IF(ISERROR(O55*(1-VLOOKUP($A55, 'E1 Categorization'!$A$32:$E$124, 5,0))), O55*0.5, O55*(1-VLOOKUP($A55, 'E1 Categorization'!$A$32:$E$124, 5,0)))</f>
        <v>0</v>
      </c>
      <c r="AN55" s="2208">
        <f>IF(ISERROR(P55*(1-VLOOKUP($A55, 'E1 Categorization'!$A$32:$E$124, 5,0))), P55*0.5, P55*(1-VLOOKUP($A55, 'E1 Categorization'!$A$32:$E$124, 5,0)))</f>
        <v>0</v>
      </c>
      <c r="AO55" s="2208">
        <f>IF(ISERROR(Q55*(1-VLOOKUP($A55, 'E1 Categorization'!$A$32:$E$124, 5,0))), Q55*0.5, Q55*(1-VLOOKUP($A55, 'E1 Categorization'!$A$32:$E$124, 5,0)))</f>
        <v>0</v>
      </c>
      <c r="AP55" s="2208">
        <f>IF(ISERROR(R55*(1-VLOOKUP($A55, 'E1 Categorization'!$A$32:$E$124, 5,0))), R55*0.5, R55*(1-VLOOKUP($A55, 'E1 Categorization'!$A$32:$E$124, 5,0)))</f>
        <v>0</v>
      </c>
      <c r="AQ55" s="2208">
        <f>IF(ISERROR(S55*(1-VLOOKUP($A55, 'E1 Categorization'!$A$32:$E$124, 5,0))), S55*0.5, S55*(1-VLOOKUP($A55, 'E1 Categorization'!$A$32:$E$124, 5,0)))</f>
        <v>0</v>
      </c>
      <c r="AR55" s="2208">
        <f>IF(ISERROR(T55*(1-VLOOKUP($A55, 'E1 Categorization'!$A$32:$E$124, 5,0))), T55*0.5, T55*(1-VLOOKUP($A55, 'E1 Categorization'!$A$32:$E$124, 5,0)))</f>
        <v>0</v>
      </c>
      <c r="AS55" s="2208">
        <f>IF(ISERROR(U55*(1-VLOOKUP($A55, 'E1 Categorization'!$A$32:$E$124, 5,0))), U55*0.5, U55*(1-VLOOKUP($A55, 'E1 Categorization'!$A$32:$E$124, 5,0)))</f>
        <v>0</v>
      </c>
      <c r="AT55" s="2208">
        <f>IF(ISERROR(V55*(1-VLOOKUP($A55, 'E1 Categorization'!$A$32:$E$124, 5,0))), V55*0.5, V55*(1-VLOOKUP($A55, 'E1 Categorization'!$A$32:$E$124, 5,0)))</f>
        <v>0</v>
      </c>
      <c r="AU55" s="2208">
        <f>IF(ISERROR(W55*(1-VLOOKUP($A55, 'E1 Categorization'!$A$32:$E$124, 5,0))), W55*0.5, W55*(1-VLOOKUP($A55, 'E1 Categorization'!$A$32:$E$124, 5,0)))</f>
        <v>0</v>
      </c>
      <c r="AV55" s="2208">
        <f>IF(ISERROR(X55*(1-VLOOKUP($A55, 'E1 Categorization'!$A$32:$E$124, 5,0))), X55*0.5, X55*(1-VLOOKUP($A55, 'E1 Categorization'!$A$32:$E$124, 5,0)))</f>
        <v>0</v>
      </c>
      <c r="AW55" s="2209"/>
      <c r="AX55" s="2209"/>
      <c r="AY55" s="554">
        <f t="shared" si="5"/>
        <v>1960</v>
      </c>
      <c r="AZ55" s="555" t="str">
        <f t="shared" si="6"/>
        <v>Miscellaneous Equipment</v>
      </c>
      <c r="BA55" s="2208">
        <f>IF(ISERROR(E55*(VLOOKUP($A55, 'E1 Categorization'!$A$32:$E$124, 5,0))), E55*0.5, E55*(VLOOKUP($A55, 'E1 Categorization'!$A$32:$E$124, 5,0)))</f>
        <v>0</v>
      </c>
      <c r="BB55" s="2208">
        <f>IF(ISERROR(F55*(VLOOKUP($A55, 'E1 Categorization'!$A$32:$E$124, 5,0))), F55*0.5, F55*(VLOOKUP($A55, 'E1 Categorization'!$A$32:$E$124, 5,0)))</f>
        <v>0</v>
      </c>
      <c r="BC55" s="2208">
        <f>IF(ISERROR(G55*(VLOOKUP($A55, 'E1 Categorization'!$A$32:$E$124, 5,0))), G55*0.5, G55*(VLOOKUP($A55, 'E1 Categorization'!$A$32:$E$124, 5,0)))</f>
        <v>0</v>
      </c>
      <c r="BD55" s="2208">
        <f>IF(ISERROR(H55*(VLOOKUP($A55, 'E1 Categorization'!$A$32:$E$124, 5,0))), H55*0.5, H55*(VLOOKUP($A55, 'E1 Categorization'!$A$32:$E$124, 5,0)))</f>
        <v>0</v>
      </c>
      <c r="BE55" s="2208">
        <f>IF(ISERROR(I55*(VLOOKUP($A55, 'E1 Categorization'!$A$32:$E$124, 5,0))), I55*0.5, I55*(VLOOKUP($A55, 'E1 Categorization'!$A$32:$E$124, 5,0)))</f>
        <v>0</v>
      </c>
      <c r="BF55" s="2208">
        <f>IF(ISERROR(J55*(VLOOKUP($A55, 'E1 Categorization'!$A$32:$E$124, 5,0))), J55*0.5, J55*(VLOOKUP($A55, 'E1 Categorization'!$A$32:$E$124, 5,0)))</f>
        <v>0</v>
      </c>
      <c r="BG55" s="2208">
        <f>IF(ISERROR(K55*(VLOOKUP($A55, 'E1 Categorization'!$A$32:$E$124, 5,0))), K55*0.5, K55*(VLOOKUP($A55, 'E1 Categorization'!$A$32:$E$124, 5,0)))</f>
        <v>0</v>
      </c>
      <c r="BH55" s="2208">
        <f>IF(ISERROR(L55*(VLOOKUP($A55, 'E1 Categorization'!$A$32:$E$124, 5,0))), L55*0.5, L55*(VLOOKUP($A55, 'E1 Categorization'!$A$32:$E$124, 5,0)))</f>
        <v>0</v>
      </c>
      <c r="BI55" s="2208">
        <f>IF(ISERROR(M55*(VLOOKUP($A55, 'E1 Categorization'!$A$32:$E$124, 5,0))), M55*0.5, M55*(VLOOKUP($A55, 'E1 Categorization'!$A$32:$E$124, 5,0)))</f>
        <v>0</v>
      </c>
      <c r="BJ55" s="2208">
        <f>IF(ISERROR(N55*(VLOOKUP($A55, 'E1 Categorization'!$A$32:$E$124, 5,0))), N55*0.5, N55*(VLOOKUP($A55, 'E1 Categorization'!$A$32:$E$124, 5,0)))</f>
        <v>0</v>
      </c>
      <c r="BK55" s="2208">
        <f>IF(ISERROR(O55*(VLOOKUP($A55, 'E1 Categorization'!$A$32:$E$124, 5,0))), O55*0.5, O55*(VLOOKUP($A55, 'E1 Categorization'!$A$32:$E$124, 5,0)))</f>
        <v>0</v>
      </c>
      <c r="BL55" s="2208">
        <f>IF(ISERROR(P55*(VLOOKUP($A55, 'E1 Categorization'!$A$32:$E$124, 5,0))), P55*0.5, P55*(VLOOKUP($A55, 'E1 Categorization'!$A$32:$E$124, 5,0)))</f>
        <v>0</v>
      </c>
      <c r="BM55" s="2208">
        <f>IF(ISERROR(Q55*(VLOOKUP($A55, 'E1 Categorization'!$A$32:$E$124, 5,0))), Q55*0.5, Q55*(VLOOKUP($A55, 'E1 Categorization'!$A$32:$E$124, 5,0)))</f>
        <v>0</v>
      </c>
      <c r="BN55" s="2208">
        <f>IF(ISERROR(R55*(VLOOKUP($A55, 'E1 Categorization'!$A$32:$E$124, 5,0))), R55*0.5, R55*(VLOOKUP($A55, 'E1 Categorization'!$A$32:$E$124, 5,0)))</f>
        <v>0</v>
      </c>
      <c r="BO55" s="2208">
        <f>IF(ISERROR(S55*(VLOOKUP($A55, 'E1 Categorization'!$A$32:$E$124, 5,0))), S55*0.5, S55*(VLOOKUP($A55, 'E1 Categorization'!$A$32:$E$124, 5,0)))</f>
        <v>0</v>
      </c>
      <c r="BP55" s="2208">
        <f>IF(ISERROR(T55*(VLOOKUP($A55, 'E1 Categorization'!$A$32:$E$124, 5,0))), T55*0.5, T55*(VLOOKUP($A55, 'E1 Categorization'!$A$32:$E$124, 5,0)))</f>
        <v>0</v>
      </c>
      <c r="BQ55" s="2208">
        <f>IF(ISERROR(U55*(VLOOKUP($A55, 'E1 Categorization'!$A$32:$E$124, 5,0))), U55*0.5, U55*(VLOOKUP($A55, 'E1 Categorization'!$A$32:$E$124, 5,0)))</f>
        <v>0</v>
      </c>
      <c r="BR55" s="2208">
        <f>IF(ISERROR(V55*(VLOOKUP($A55, 'E1 Categorization'!$A$32:$E$124, 5,0))), V55*0.5, V55*(VLOOKUP($A55, 'E1 Categorization'!$A$32:$E$124, 5,0)))</f>
        <v>0</v>
      </c>
      <c r="BS55" s="2208">
        <f>IF(ISERROR(W55*(VLOOKUP($A55, 'E1 Categorization'!$A$32:$E$124, 5,0))), W55*0.5, W55*(VLOOKUP($A55, 'E1 Categorization'!$A$32:$E$124, 5,0)))</f>
        <v>0</v>
      </c>
      <c r="BT55" s="2208">
        <f>IF(ISERROR(X55*(VLOOKUP($A55, 'E1 Categorization'!$A$32:$E$124, 5,0))), X55*0.5, X55*(VLOOKUP($A55, 'E1 Categorization'!$A$32:$E$124, 5,0)))</f>
        <v>0</v>
      </c>
    </row>
    <row r="56" spans="1:72" s="312" customFormat="1" ht="25.5">
      <c r="A56" s="554">
        <f>'I3 TB Data'!A167:B167</f>
        <v>1970</v>
      </c>
      <c r="B56" s="555" t="str">
        <f>'I3 TB Data'!B167</f>
        <v>Load Management Controls - Customer Premises</v>
      </c>
      <c r="C56" s="556">
        <f>'I3 TB Data'!G167</f>
        <v>0</v>
      </c>
      <c r="D56" s="2175" t="str">
        <f t="shared" si="2"/>
        <v>Yes</v>
      </c>
      <c r="E56" s="2150"/>
      <c r="F56" s="2150"/>
      <c r="G56" s="2150"/>
      <c r="H56" s="2150"/>
      <c r="I56" s="2150"/>
      <c r="J56" s="2150"/>
      <c r="K56" s="2150"/>
      <c r="L56" s="2150"/>
      <c r="M56" s="2150"/>
      <c r="N56" s="2150"/>
      <c r="O56" s="2150"/>
      <c r="P56" s="2150"/>
      <c r="Q56" s="2150"/>
      <c r="R56" s="2150"/>
      <c r="S56" s="2150"/>
      <c r="T56" s="2150"/>
      <c r="U56" s="2150"/>
      <c r="V56" s="2150"/>
      <c r="W56" s="2150"/>
      <c r="X56" s="2150"/>
      <c r="AA56" s="554">
        <f t="shared" si="3"/>
        <v>1970</v>
      </c>
      <c r="AB56" s="555" t="str">
        <f t="shared" si="4"/>
        <v>Load Management Controls - Customer Premises</v>
      </c>
      <c r="AC56" s="2208">
        <f>IF(ISERROR(E56*(1-VLOOKUP($A56, 'E1 Categorization'!$A$32:$E$124, 5,0))), E56*0.5, E56*(1-VLOOKUP($A56, 'E1 Categorization'!$A$32:$E$124, 5,0)))</f>
        <v>0</v>
      </c>
      <c r="AD56" s="2208">
        <f>IF(ISERROR(F56*(1-VLOOKUP($A56, 'E1 Categorization'!$A$32:$E$124, 5,0))), F56*0.5, F56*(1-VLOOKUP($A56, 'E1 Categorization'!$A$32:$E$124, 5,0)))</f>
        <v>0</v>
      </c>
      <c r="AE56" s="2208">
        <f>IF(ISERROR(G56*(1-VLOOKUP($A56, 'E1 Categorization'!$A$32:$E$124, 5,0))), G56*0.5, G56*(1-VLOOKUP($A56, 'E1 Categorization'!$A$32:$E$124, 5,0)))</f>
        <v>0</v>
      </c>
      <c r="AF56" s="2208">
        <f>IF(ISERROR(H56*(1-VLOOKUP($A56, 'E1 Categorization'!$A$32:$E$124, 5,0))), H56*0.5, H56*(1-VLOOKUP($A56, 'E1 Categorization'!$A$32:$E$124, 5,0)))</f>
        <v>0</v>
      </c>
      <c r="AG56" s="2208">
        <f>IF(ISERROR(I56*(1-VLOOKUP($A56, 'E1 Categorization'!$A$32:$E$124, 5,0))), I56*0.5, I56*(1-VLOOKUP($A56, 'E1 Categorization'!$A$32:$E$124, 5,0)))</f>
        <v>0</v>
      </c>
      <c r="AH56" s="2208">
        <f>IF(ISERROR(J56*(1-VLOOKUP($A56, 'E1 Categorization'!$A$32:$E$124, 5,0))), J56*0.5, J56*(1-VLOOKUP($A56, 'E1 Categorization'!$A$32:$E$124, 5,0)))</f>
        <v>0</v>
      </c>
      <c r="AI56" s="2208">
        <f>IF(ISERROR(K56*(1-VLOOKUP($A56, 'E1 Categorization'!$A$32:$E$124, 5,0))), K56*0.5, K56*(1-VLOOKUP($A56, 'E1 Categorization'!$A$32:$E$124, 5,0)))</f>
        <v>0</v>
      </c>
      <c r="AJ56" s="2208">
        <f>IF(ISERROR(L56*(1-VLOOKUP($A56, 'E1 Categorization'!$A$32:$E$124, 5,0))), L56*0.5, L56*(1-VLOOKUP($A56, 'E1 Categorization'!$A$32:$E$124, 5,0)))</f>
        <v>0</v>
      </c>
      <c r="AK56" s="2208">
        <f>IF(ISERROR(M56*(1-VLOOKUP($A56, 'E1 Categorization'!$A$32:$E$124, 5,0))), M56*0.5, M56*(1-VLOOKUP($A56, 'E1 Categorization'!$A$32:$E$124, 5,0)))</f>
        <v>0</v>
      </c>
      <c r="AL56" s="2208">
        <f>IF(ISERROR(N56*(1-VLOOKUP($A56, 'E1 Categorization'!$A$32:$E$124, 5,0))), N56*0.5, N56*(1-VLOOKUP($A56, 'E1 Categorization'!$A$32:$E$124, 5,0)))</f>
        <v>0</v>
      </c>
      <c r="AM56" s="2208">
        <f>IF(ISERROR(O56*(1-VLOOKUP($A56, 'E1 Categorization'!$A$32:$E$124, 5,0))), O56*0.5, O56*(1-VLOOKUP($A56, 'E1 Categorization'!$A$32:$E$124, 5,0)))</f>
        <v>0</v>
      </c>
      <c r="AN56" s="2208">
        <f>IF(ISERROR(P56*(1-VLOOKUP($A56, 'E1 Categorization'!$A$32:$E$124, 5,0))), P56*0.5, P56*(1-VLOOKUP($A56, 'E1 Categorization'!$A$32:$E$124, 5,0)))</f>
        <v>0</v>
      </c>
      <c r="AO56" s="2208">
        <f>IF(ISERROR(Q56*(1-VLOOKUP($A56, 'E1 Categorization'!$A$32:$E$124, 5,0))), Q56*0.5, Q56*(1-VLOOKUP($A56, 'E1 Categorization'!$A$32:$E$124, 5,0)))</f>
        <v>0</v>
      </c>
      <c r="AP56" s="2208">
        <f>IF(ISERROR(R56*(1-VLOOKUP($A56, 'E1 Categorization'!$A$32:$E$124, 5,0))), R56*0.5, R56*(1-VLOOKUP($A56, 'E1 Categorization'!$A$32:$E$124, 5,0)))</f>
        <v>0</v>
      </c>
      <c r="AQ56" s="2208">
        <f>IF(ISERROR(S56*(1-VLOOKUP($A56, 'E1 Categorization'!$A$32:$E$124, 5,0))), S56*0.5, S56*(1-VLOOKUP($A56, 'E1 Categorization'!$A$32:$E$124, 5,0)))</f>
        <v>0</v>
      </c>
      <c r="AR56" s="2208">
        <f>IF(ISERROR(T56*(1-VLOOKUP($A56, 'E1 Categorization'!$A$32:$E$124, 5,0))), T56*0.5, T56*(1-VLOOKUP($A56, 'E1 Categorization'!$A$32:$E$124, 5,0)))</f>
        <v>0</v>
      </c>
      <c r="AS56" s="2208">
        <f>IF(ISERROR(U56*(1-VLOOKUP($A56, 'E1 Categorization'!$A$32:$E$124, 5,0))), U56*0.5, U56*(1-VLOOKUP($A56, 'E1 Categorization'!$A$32:$E$124, 5,0)))</f>
        <v>0</v>
      </c>
      <c r="AT56" s="2208">
        <f>IF(ISERROR(V56*(1-VLOOKUP($A56, 'E1 Categorization'!$A$32:$E$124, 5,0))), V56*0.5, V56*(1-VLOOKUP($A56, 'E1 Categorization'!$A$32:$E$124, 5,0)))</f>
        <v>0</v>
      </c>
      <c r="AU56" s="2208">
        <f>IF(ISERROR(W56*(1-VLOOKUP($A56, 'E1 Categorization'!$A$32:$E$124, 5,0))), W56*0.5, W56*(1-VLOOKUP($A56, 'E1 Categorization'!$A$32:$E$124, 5,0)))</f>
        <v>0</v>
      </c>
      <c r="AV56" s="2208">
        <f>IF(ISERROR(X56*(1-VLOOKUP($A56, 'E1 Categorization'!$A$32:$E$124, 5,0))), X56*0.5, X56*(1-VLOOKUP($A56, 'E1 Categorization'!$A$32:$E$124, 5,0)))</f>
        <v>0</v>
      </c>
      <c r="AW56" s="2209"/>
      <c r="AX56" s="2209"/>
      <c r="AY56" s="554">
        <f t="shared" si="5"/>
        <v>1970</v>
      </c>
      <c r="AZ56" s="555" t="str">
        <f t="shared" si="6"/>
        <v>Load Management Controls - Customer Premises</v>
      </c>
      <c r="BA56" s="2208">
        <f>IF(ISERROR(E56*(VLOOKUP($A56, 'E1 Categorization'!$A$32:$E$124, 5,0))), E56*0.5, E56*(VLOOKUP($A56, 'E1 Categorization'!$A$32:$E$124, 5,0)))</f>
        <v>0</v>
      </c>
      <c r="BB56" s="2208">
        <f>IF(ISERROR(F56*(VLOOKUP($A56, 'E1 Categorization'!$A$32:$E$124, 5,0))), F56*0.5, F56*(VLOOKUP($A56, 'E1 Categorization'!$A$32:$E$124, 5,0)))</f>
        <v>0</v>
      </c>
      <c r="BC56" s="2208">
        <f>IF(ISERROR(G56*(VLOOKUP($A56, 'E1 Categorization'!$A$32:$E$124, 5,0))), G56*0.5, G56*(VLOOKUP($A56, 'E1 Categorization'!$A$32:$E$124, 5,0)))</f>
        <v>0</v>
      </c>
      <c r="BD56" s="2208">
        <f>IF(ISERROR(H56*(VLOOKUP($A56, 'E1 Categorization'!$A$32:$E$124, 5,0))), H56*0.5, H56*(VLOOKUP($A56, 'E1 Categorization'!$A$32:$E$124, 5,0)))</f>
        <v>0</v>
      </c>
      <c r="BE56" s="2208">
        <f>IF(ISERROR(I56*(VLOOKUP($A56, 'E1 Categorization'!$A$32:$E$124, 5,0))), I56*0.5, I56*(VLOOKUP($A56, 'E1 Categorization'!$A$32:$E$124, 5,0)))</f>
        <v>0</v>
      </c>
      <c r="BF56" s="2208">
        <f>IF(ISERROR(J56*(VLOOKUP($A56, 'E1 Categorization'!$A$32:$E$124, 5,0))), J56*0.5, J56*(VLOOKUP($A56, 'E1 Categorization'!$A$32:$E$124, 5,0)))</f>
        <v>0</v>
      </c>
      <c r="BG56" s="2208">
        <f>IF(ISERROR(K56*(VLOOKUP($A56, 'E1 Categorization'!$A$32:$E$124, 5,0))), K56*0.5, K56*(VLOOKUP($A56, 'E1 Categorization'!$A$32:$E$124, 5,0)))</f>
        <v>0</v>
      </c>
      <c r="BH56" s="2208">
        <f>IF(ISERROR(L56*(VLOOKUP($A56, 'E1 Categorization'!$A$32:$E$124, 5,0))), L56*0.5, L56*(VLOOKUP($A56, 'E1 Categorization'!$A$32:$E$124, 5,0)))</f>
        <v>0</v>
      </c>
      <c r="BI56" s="2208">
        <f>IF(ISERROR(M56*(VLOOKUP($A56, 'E1 Categorization'!$A$32:$E$124, 5,0))), M56*0.5, M56*(VLOOKUP($A56, 'E1 Categorization'!$A$32:$E$124, 5,0)))</f>
        <v>0</v>
      </c>
      <c r="BJ56" s="2208">
        <f>IF(ISERROR(N56*(VLOOKUP($A56, 'E1 Categorization'!$A$32:$E$124, 5,0))), N56*0.5, N56*(VLOOKUP($A56, 'E1 Categorization'!$A$32:$E$124, 5,0)))</f>
        <v>0</v>
      </c>
      <c r="BK56" s="2208">
        <f>IF(ISERROR(O56*(VLOOKUP($A56, 'E1 Categorization'!$A$32:$E$124, 5,0))), O56*0.5, O56*(VLOOKUP($A56, 'E1 Categorization'!$A$32:$E$124, 5,0)))</f>
        <v>0</v>
      </c>
      <c r="BL56" s="2208">
        <f>IF(ISERROR(P56*(VLOOKUP($A56, 'E1 Categorization'!$A$32:$E$124, 5,0))), P56*0.5, P56*(VLOOKUP($A56, 'E1 Categorization'!$A$32:$E$124, 5,0)))</f>
        <v>0</v>
      </c>
      <c r="BM56" s="2208">
        <f>IF(ISERROR(Q56*(VLOOKUP($A56, 'E1 Categorization'!$A$32:$E$124, 5,0))), Q56*0.5, Q56*(VLOOKUP($A56, 'E1 Categorization'!$A$32:$E$124, 5,0)))</f>
        <v>0</v>
      </c>
      <c r="BN56" s="2208">
        <f>IF(ISERROR(R56*(VLOOKUP($A56, 'E1 Categorization'!$A$32:$E$124, 5,0))), R56*0.5, R56*(VLOOKUP($A56, 'E1 Categorization'!$A$32:$E$124, 5,0)))</f>
        <v>0</v>
      </c>
      <c r="BO56" s="2208">
        <f>IF(ISERROR(S56*(VLOOKUP($A56, 'E1 Categorization'!$A$32:$E$124, 5,0))), S56*0.5, S56*(VLOOKUP($A56, 'E1 Categorization'!$A$32:$E$124, 5,0)))</f>
        <v>0</v>
      </c>
      <c r="BP56" s="2208">
        <f>IF(ISERROR(T56*(VLOOKUP($A56, 'E1 Categorization'!$A$32:$E$124, 5,0))), T56*0.5, T56*(VLOOKUP($A56, 'E1 Categorization'!$A$32:$E$124, 5,0)))</f>
        <v>0</v>
      </c>
      <c r="BQ56" s="2208">
        <f>IF(ISERROR(U56*(VLOOKUP($A56, 'E1 Categorization'!$A$32:$E$124, 5,0))), U56*0.5, U56*(VLOOKUP($A56, 'E1 Categorization'!$A$32:$E$124, 5,0)))</f>
        <v>0</v>
      </c>
      <c r="BR56" s="2208">
        <f>IF(ISERROR(V56*(VLOOKUP($A56, 'E1 Categorization'!$A$32:$E$124, 5,0))), V56*0.5, V56*(VLOOKUP($A56, 'E1 Categorization'!$A$32:$E$124, 5,0)))</f>
        <v>0</v>
      </c>
      <c r="BS56" s="2208">
        <f>IF(ISERROR(W56*(VLOOKUP($A56, 'E1 Categorization'!$A$32:$E$124, 5,0))), W56*0.5, W56*(VLOOKUP($A56, 'E1 Categorization'!$A$32:$E$124, 5,0)))</f>
        <v>0</v>
      </c>
      <c r="BT56" s="2208">
        <f>IF(ISERROR(X56*(VLOOKUP($A56, 'E1 Categorization'!$A$32:$E$124, 5,0))), X56*0.5, X56*(VLOOKUP($A56, 'E1 Categorization'!$A$32:$E$124, 5,0)))</f>
        <v>0</v>
      </c>
    </row>
    <row r="57" spans="1:72" s="312" customFormat="1" ht="25.5">
      <c r="A57" s="554">
        <f>'I3 TB Data'!A168:B168</f>
        <v>1975</v>
      </c>
      <c r="B57" s="555" t="str">
        <f>'I3 TB Data'!B168</f>
        <v>Load Management Controls - Utility Premises</v>
      </c>
      <c r="C57" s="556">
        <f>'I3 TB Data'!G168</f>
        <v>0</v>
      </c>
      <c r="D57" s="2175" t="str">
        <f t="shared" si="2"/>
        <v>Yes</v>
      </c>
      <c r="E57" s="2150"/>
      <c r="F57" s="2150"/>
      <c r="G57" s="2150"/>
      <c r="H57" s="2150"/>
      <c r="I57" s="2150"/>
      <c r="J57" s="2150"/>
      <c r="K57" s="2150"/>
      <c r="L57" s="2150"/>
      <c r="M57" s="2150"/>
      <c r="N57" s="2150"/>
      <c r="O57" s="2150"/>
      <c r="P57" s="2150"/>
      <c r="Q57" s="2150"/>
      <c r="R57" s="2150"/>
      <c r="S57" s="2150"/>
      <c r="T57" s="2150"/>
      <c r="U57" s="2150"/>
      <c r="V57" s="2150"/>
      <c r="W57" s="2150"/>
      <c r="X57" s="2150"/>
      <c r="AA57" s="554">
        <f t="shared" si="3"/>
        <v>1975</v>
      </c>
      <c r="AB57" s="555" t="str">
        <f t="shared" si="4"/>
        <v>Load Management Controls - Utility Premises</v>
      </c>
      <c r="AC57" s="2208">
        <f>IF(ISERROR(E57*(1-VLOOKUP($A57, 'E1 Categorization'!$A$32:$E$124, 5,0))), E57*0.5, E57*(1-VLOOKUP($A57, 'E1 Categorization'!$A$32:$E$124, 5,0)))</f>
        <v>0</v>
      </c>
      <c r="AD57" s="2208">
        <f>IF(ISERROR(F57*(1-VLOOKUP($A57, 'E1 Categorization'!$A$32:$E$124, 5,0))), F57*0.5, F57*(1-VLOOKUP($A57, 'E1 Categorization'!$A$32:$E$124, 5,0)))</f>
        <v>0</v>
      </c>
      <c r="AE57" s="2208">
        <f>IF(ISERROR(G57*(1-VLOOKUP($A57, 'E1 Categorization'!$A$32:$E$124, 5,0))), G57*0.5, G57*(1-VLOOKUP($A57, 'E1 Categorization'!$A$32:$E$124, 5,0)))</f>
        <v>0</v>
      </c>
      <c r="AF57" s="2208">
        <f>IF(ISERROR(H57*(1-VLOOKUP($A57, 'E1 Categorization'!$A$32:$E$124, 5,0))), H57*0.5, H57*(1-VLOOKUP($A57, 'E1 Categorization'!$A$32:$E$124, 5,0)))</f>
        <v>0</v>
      </c>
      <c r="AG57" s="2208">
        <f>IF(ISERROR(I57*(1-VLOOKUP($A57, 'E1 Categorization'!$A$32:$E$124, 5,0))), I57*0.5, I57*(1-VLOOKUP($A57, 'E1 Categorization'!$A$32:$E$124, 5,0)))</f>
        <v>0</v>
      </c>
      <c r="AH57" s="2208">
        <f>IF(ISERROR(J57*(1-VLOOKUP($A57, 'E1 Categorization'!$A$32:$E$124, 5,0))), J57*0.5, J57*(1-VLOOKUP($A57, 'E1 Categorization'!$A$32:$E$124, 5,0)))</f>
        <v>0</v>
      </c>
      <c r="AI57" s="2208">
        <f>IF(ISERROR(K57*(1-VLOOKUP($A57, 'E1 Categorization'!$A$32:$E$124, 5,0))), K57*0.5, K57*(1-VLOOKUP($A57, 'E1 Categorization'!$A$32:$E$124, 5,0)))</f>
        <v>0</v>
      </c>
      <c r="AJ57" s="2208">
        <f>IF(ISERROR(L57*(1-VLOOKUP($A57, 'E1 Categorization'!$A$32:$E$124, 5,0))), L57*0.5, L57*(1-VLOOKUP($A57, 'E1 Categorization'!$A$32:$E$124, 5,0)))</f>
        <v>0</v>
      </c>
      <c r="AK57" s="2208">
        <f>IF(ISERROR(M57*(1-VLOOKUP($A57, 'E1 Categorization'!$A$32:$E$124, 5,0))), M57*0.5, M57*(1-VLOOKUP($A57, 'E1 Categorization'!$A$32:$E$124, 5,0)))</f>
        <v>0</v>
      </c>
      <c r="AL57" s="2208">
        <f>IF(ISERROR(N57*(1-VLOOKUP($A57, 'E1 Categorization'!$A$32:$E$124, 5,0))), N57*0.5, N57*(1-VLOOKUP($A57, 'E1 Categorization'!$A$32:$E$124, 5,0)))</f>
        <v>0</v>
      </c>
      <c r="AM57" s="2208">
        <f>IF(ISERROR(O57*(1-VLOOKUP($A57, 'E1 Categorization'!$A$32:$E$124, 5,0))), O57*0.5, O57*(1-VLOOKUP($A57, 'E1 Categorization'!$A$32:$E$124, 5,0)))</f>
        <v>0</v>
      </c>
      <c r="AN57" s="2208">
        <f>IF(ISERROR(P57*(1-VLOOKUP($A57, 'E1 Categorization'!$A$32:$E$124, 5,0))), P57*0.5, P57*(1-VLOOKUP($A57, 'E1 Categorization'!$A$32:$E$124, 5,0)))</f>
        <v>0</v>
      </c>
      <c r="AO57" s="2208">
        <f>IF(ISERROR(Q57*(1-VLOOKUP($A57, 'E1 Categorization'!$A$32:$E$124, 5,0))), Q57*0.5, Q57*(1-VLOOKUP($A57, 'E1 Categorization'!$A$32:$E$124, 5,0)))</f>
        <v>0</v>
      </c>
      <c r="AP57" s="2208">
        <f>IF(ISERROR(R57*(1-VLOOKUP($A57, 'E1 Categorization'!$A$32:$E$124, 5,0))), R57*0.5, R57*(1-VLOOKUP($A57, 'E1 Categorization'!$A$32:$E$124, 5,0)))</f>
        <v>0</v>
      </c>
      <c r="AQ57" s="2208">
        <f>IF(ISERROR(S57*(1-VLOOKUP($A57, 'E1 Categorization'!$A$32:$E$124, 5,0))), S57*0.5, S57*(1-VLOOKUP($A57, 'E1 Categorization'!$A$32:$E$124, 5,0)))</f>
        <v>0</v>
      </c>
      <c r="AR57" s="2208">
        <f>IF(ISERROR(T57*(1-VLOOKUP($A57, 'E1 Categorization'!$A$32:$E$124, 5,0))), T57*0.5, T57*(1-VLOOKUP($A57, 'E1 Categorization'!$A$32:$E$124, 5,0)))</f>
        <v>0</v>
      </c>
      <c r="AS57" s="2208">
        <f>IF(ISERROR(U57*(1-VLOOKUP($A57, 'E1 Categorization'!$A$32:$E$124, 5,0))), U57*0.5, U57*(1-VLOOKUP($A57, 'E1 Categorization'!$A$32:$E$124, 5,0)))</f>
        <v>0</v>
      </c>
      <c r="AT57" s="2208">
        <f>IF(ISERROR(V57*(1-VLOOKUP($A57, 'E1 Categorization'!$A$32:$E$124, 5,0))), V57*0.5, V57*(1-VLOOKUP($A57, 'E1 Categorization'!$A$32:$E$124, 5,0)))</f>
        <v>0</v>
      </c>
      <c r="AU57" s="2208">
        <f>IF(ISERROR(W57*(1-VLOOKUP($A57, 'E1 Categorization'!$A$32:$E$124, 5,0))), W57*0.5, W57*(1-VLOOKUP($A57, 'E1 Categorization'!$A$32:$E$124, 5,0)))</f>
        <v>0</v>
      </c>
      <c r="AV57" s="2208">
        <f>IF(ISERROR(X57*(1-VLOOKUP($A57, 'E1 Categorization'!$A$32:$E$124, 5,0))), X57*0.5, X57*(1-VLOOKUP($A57, 'E1 Categorization'!$A$32:$E$124, 5,0)))</f>
        <v>0</v>
      </c>
      <c r="AW57" s="2209"/>
      <c r="AX57" s="2209"/>
      <c r="AY57" s="554">
        <f t="shared" si="5"/>
        <v>1975</v>
      </c>
      <c r="AZ57" s="555" t="str">
        <f t="shared" si="6"/>
        <v>Load Management Controls - Utility Premises</v>
      </c>
      <c r="BA57" s="2208">
        <f>IF(ISERROR(E57*(VLOOKUP($A57, 'E1 Categorization'!$A$32:$E$124, 5,0))), E57*0.5, E57*(VLOOKUP($A57, 'E1 Categorization'!$A$32:$E$124, 5,0)))</f>
        <v>0</v>
      </c>
      <c r="BB57" s="2208">
        <f>IF(ISERROR(F57*(VLOOKUP($A57, 'E1 Categorization'!$A$32:$E$124, 5,0))), F57*0.5, F57*(VLOOKUP($A57, 'E1 Categorization'!$A$32:$E$124, 5,0)))</f>
        <v>0</v>
      </c>
      <c r="BC57" s="2208">
        <f>IF(ISERROR(G57*(VLOOKUP($A57, 'E1 Categorization'!$A$32:$E$124, 5,0))), G57*0.5, G57*(VLOOKUP($A57, 'E1 Categorization'!$A$32:$E$124, 5,0)))</f>
        <v>0</v>
      </c>
      <c r="BD57" s="2208">
        <f>IF(ISERROR(H57*(VLOOKUP($A57, 'E1 Categorization'!$A$32:$E$124, 5,0))), H57*0.5, H57*(VLOOKUP($A57, 'E1 Categorization'!$A$32:$E$124, 5,0)))</f>
        <v>0</v>
      </c>
      <c r="BE57" s="2208">
        <f>IF(ISERROR(I57*(VLOOKUP($A57, 'E1 Categorization'!$A$32:$E$124, 5,0))), I57*0.5, I57*(VLOOKUP($A57, 'E1 Categorization'!$A$32:$E$124, 5,0)))</f>
        <v>0</v>
      </c>
      <c r="BF57" s="2208">
        <f>IF(ISERROR(J57*(VLOOKUP($A57, 'E1 Categorization'!$A$32:$E$124, 5,0))), J57*0.5, J57*(VLOOKUP($A57, 'E1 Categorization'!$A$32:$E$124, 5,0)))</f>
        <v>0</v>
      </c>
      <c r="BG57" s="2208">
        <f>IF(ISERROR(K57*(VLOOKUP($A57, 'E1 Categorization'!$A$32:$E$124, 5,0))), K57*0.5, K57*(VLOOKUP($A57, 'E1 Categorization'!$A$32:$E$124, 5,0)))</f>
        <v>0</v>
      </c>
      <c r="BH57" s="2208">
        <f>IF(ISERROR(L57*(VLOOKUP($A57, 'E1 Categorization'!$A$32:$E$124, 5,0))), L57*0.5, L57*(VLOOKUP($A57, 'E1 Categorization'!$A$32:$E$124, 5,0)))</f>
        <v>0</v>
      </c>
      <c r="BI57" s="2208">
        <f>IF(ISERROR(M57*(VLOOKUP($A57, 'E1 Categorization'!$A$32:$E$124, 5,0))), M57*0.5, M57*(VLOOKUP($A57, 'E1 Categorization'!$A$32:$E$124, 5,0)))</f>
        <v>0</v>
      </c>
      <c r="BJ57" s="2208">
        <f>IF(ISERROR(N57*(VLOOKUP($A57, 'E1 Categorization'!$A$32:$E$124, 5,0))), N57*0.5, N57*(VLOOKUP($A57, 'E1 Categorization'!$A$32:$E$124, 5,0)))</f>
        <v>0</v>
      </c>
      <c r="BK57" s="2208">
        <f>IF(ISERROR(O57*(VLOOKUP($A57, 'E1 Categorization'!$A$32:$E$124, 5,0))), O57*0.5, O57*(VLOOKUP($A57, 'E1 Categorization'!$A$32:$E$124, 5,0)))</f>
        <v>0</v>
      </c>
      <c r="BL57" s="2208">
        <f>IF(ISERROR(P57*(VLOOKUP($A57, 'E1 Categorization'!$A$32:$E$124, 5,0))), P57*0.5, P57*(VLOOKUP($A57, 'E1 Categorization'!$A$32:$E$124, 5,0)))</f>
        <v>0</v>
      </c>
      <c r="BM57" s="2208">
        <f>IF(ISERROR(Q57*(VLOOKUP($A57, 'E1 Categorization'!$A$32:$E$124, 5,0))), Q57*0.5, Q57*(VLOOKUP($A57, 'E1 Categorization'!$A$32:$E$124, 5,0)))</f>
        <v>0</v>
      </c>
      <c r="BN57" s="2208">
        <f>IF(ISERROR(R57*(VLOOKUP($A57, 'E1 Categorization'!$A$32:$E$124, 5,0))), R57*0.5, R57*(VLOOKUP($A57, 'E1 Categorization'!$A$32:$E$124, 5,0)))</f>
        <v>0</v>
      </c>
      <c r="BO57" s="2208">
        <f>IF(ISERROR(S57*(VLOOKUP($A57, 'E1 Categorization'!$A$32:$E$124, 5,0))), S57*0.5, S57*(VLOOKUP($A57, 'E1 Categorization'!$A$32:$E$124, 5,0)))</f>
        <v>0</v>
      </c>
      <c r="BP57" s="2208">
        <f>IF(ISERROR(T57*(VLOOKUP($A57, 'E1 Categorization'!$A$32:$E$124, 5,0))), T57*0.5, T57*(VLOOKUP($A57, 'E1 Categorization'!$A$32:$E$124, 5,0)))</f>
        <v>0</v>
      </c>
      <c r="BQ57" s="2208">
        <f>IF(ISERROR(U57*(VLOOKUP($A57, 'E1 Categorization'!$A$32:$E$124, 5,0))), U57*0.5, U57*(VLOOKUP($A57, 'E1 Categorization'!$A$32:$E$124, 5,0)))</f>
        <v>0</v>
      </c>
      <c r="BR57" s="2208">
        <f>IF(ISERROR(V57*(VLOOKUP($A57, 'E1 Categorization'!$A$32:$E$124, 5,0))), V57*0.5, V57*(VLOOKUP($A57, 'E1 Categorization'!$A$32:$E$124, 5,0)))</f>
        <v>0</v>
      </c>
      <c r="BS57" s="2208">
        <f>IF(ISERROR(W57*(VLOOKUP($A57, 'E1 Categorization'!$A$32:$E$124, 5,0))), W57*0.5, W57*(VLOOKUP($A57, 'E1 Categorization'!$A$32:$E$124, 5,0)))</f>
        <v>0</v>
      </c>
      <c r="BT57" s="2208">
        <f>IF(ISERROR(X57*(VLOOKUP($A57, 'E1 Categorization'!$A$32:$E$124, 5,0))), X57*0.5, X57*(VLOOKUP($A57, 'E1 Categorization'!$A$32:$E$124, 5,0)))</f>
        <v>0</v>
      </c>
    </row>
    <row r="58" spans="1:72" s="312" customFormat="1" ht="12.75">
      <c r="A58" s="554">
        <f>'I3 TB Data'!A169:B169</f>
        <v>1980</v>
      </c>
      <c r="B58" s="555" t="str">
        <f>'I3 TB Data'!B169</f>
        <v>System Supervisory Equipment</v>
      </c>
      <c r="C58" s="556">
        <f>'I3 TB Data'!G169</f>
        <v>0</v>
      </c>
      <c r="D58" s="2175" t="str">
        <f t="shared" ref="D58:D63" si="7">IF(SUM(E58:X58)&lt;&gt;C58,"No","Yes")</f>
        <v>Yes</v>
      </c>
      <c r="E58" s="2150"/>
      <c r="F58" s="2150"/>
      <c r="G58" s="2150"/>
      <c r="H58" s="2150"/>
      <c r="I58" s="2150"/>
      <c r="J58" s="2150"/>
      <c r="K58" s="2150"/>
      <c r="L58" s="2150"/>
      <c r="M58" s="2150"/>
      <c r="N58" s="2150"/>
      <c r="O58" s="2150"/>
      <c r="P58" s="2150"/>
      <c r="Q58" s="2150"/>
      <c r="R58" s="2150"/>
      <c r="S58" s="2150"/>
      <c r="T58" s="2150"/>
      <c r="U58" s="2150"/>
      <c r="V58" s="2150"/>
      <c r="W58" s="2150"/>
      <c r="X58" s="2150"/>
      <c r="AA58" s="554">
        <f t="shared" si="3"/>
        <v>1980</v>
      </c>
      <c r="AB58" s="555" t="str">
        <f t="shared" si="4"/>
        <v>System Supervisory Equipment</v>
      </c>
      <c r="AC58" s="2208">
        <f>IF(ISERROR(E58*(1-VLOOKUP($A58, 'E1 Categorization'!$A$32:$E$124, 5,0))), E58*0.5, E58*(1-VLOOKUP($A58, 'E1 Categorization'!$A$32:$E$124, 5,0)))</f>
        <v>0</v>
      </c>
      <c r="AD58" s="2208">
        <f>IF(ISERROR(F58*(1-VLOOKUP($A58, 'E1 Categorization'!$A$32:$E$124, 5,0))), F58*0.5, F58*(1-VLOOKUP($A58, 'E1 Categorization'!$A$32:$E$124, 5,0)))</f>
        <v>0</v>
      </c>
      <c r="AE58" s="2208">
        <f>IF(ISERROR(G58*(1-VLOOKUP($A58, 'E1 Categorization'!$A$32:$E$124, 5,0))), G58*0.5, G58*(1-VLOOKUP($A58, 'E1 Categorization'!$A$32:$E$124, 5,0)))</f>
        <v>0</v>
      </c>
      <c r="AF58" s="2208">
        <f>IF(ISERROR(H58*(1-VLOOKUP($A58, 'E1 Categorization'!$A$32:$E$124, 5,0))), H58*0.5, H58*(1-VLOOKUP($A58, 'E1 Categorization'!$A$32:$E$124, 5,0)))</f>
        <v>0</v>
      </c>
      <c r="AG58" s="2208">
        <f>IF(ISERROR(I58*(1-VLOOKUP($A58, 'E1 Categorization'!$A$32:$E$124, 5,0))), I58*0.5, I58*(1-VLOOKUP($A58, 'E1 Categorization'!$A$32:$E$124, 5,0)))</f>
        <v>0</v>
      </c>
      <c r="AH58" s="2208">
        <f>IF(ISERROR(J58*(1-VLOOKUP($A58, 'E1 Categorization'!$A$32:$E$124, 5,0))), J58*0.5, J58*(1-VLOOKUP($A58, 'E1 Categorization'!$A$32:$E$124, 5,0)))</f>
        <v>0</v>
      </c>
      <c r="AI58" s="2208">
        <f>IF(ISERROR(K58*(1-VLOOKUP($A58, 'E1 Categorization'!$A$32:$E$124, 5,0))), K58*0.5, K58*(1-VLOOKUP($A58, 'E1 Categorization'!$A$32:$E$124, 5,0)))</f>
        <v>0</v>
      </c>
      <c r="AJ58" s="2208">
        <f>IF(ISERROR(L58*(1-VLOOKUP($A58, 'E1 Categorization'!$A$32:$E$124, 5,0))), L58*0.5, L58*(1-VLOOKUP($A58, 'E1 Categorization'!$A$32:$E$124, 5,0)))</f>
        <v>0</v>
      </c>
      <c r="AK58" s="2208">
        <f>IF(ISERROR(M58*(1-VLOOKUP($A58, 'E1 Categorization'!$A$32:$E$124, 5,0))), M58*0.5, M58*(1-VLOOKUP($A58, 'E1 Categorization'!$A$32:$E$124, 5,0)))</f>
        <v>0</v>
      </c>
      <c r="AL58" s="2208">
        <f>IF(ISERROR(N58*(1-VLOOKUP($A58, 'E1 Categorization'!$A$32:$E$124, 5,0))), N58*0.5, N58*(1-VLOOKUP($A58, 'E1 Categorization'!$A$32:$E$124, 5,0)))</f>
        <v>0</v>
      </c>
      <c r="AM58" s="2208">
        <f>IF(ISERROR(O58*(1-VLOOKUP($A58, 'E1 Categorization'!$A$32:$E$124, 5,0))), O58*0.5, O58*(1-VLOOKUP($A58, 'E1 Categorization'!$A$32:$E$124, 5,0)))</f>
        <v>0</v>
      </c>
      <c r="AN58" s="2208">
        <f>IF(ISERROR(P58*(1-VLOOKUP($A58, 'E1 Categorization'!$A$32:$E$124, 5,0))), P58*0.5, P58*(1-VLOOKUP($A58, 'E1 Categorization'!$A$32:$E$124, 5,0)))</f>
        <v>0</v>
      </c>
      <c r="AO58" s="2208">
        <f>IF(ISERROR(Q58*(1-VLOOKUP($A58, 'E1 Categorization'!$A$32:$E$124, 5,0))), Q58*0.5, Q58*(1-VLOOKUP($A58, 'E1 Categorization'!$A$32:$E$124, 5,0)))</f>
        <v>0</v>
      </c>
      <c r="AP58" s="2208">
        <f>IF(ISERROR(R58*(1-VLOOKUP($A58, 'E1 Categorization'!$A$32:$E$124, 5,0))), R58*0.5, R58*(1-VLOOKUP($A58, 'E1 Categorization'!$A$32:$E$124, 5,0)))</f>
        <v>0</v>
      </c>
      <c r="AQ58" s="2208">
        <f>IF(ISERROR(S58*(1-VLOOKUP($A58, 'E1 Categorization'!$A$32:$E$124, 5,0))), S58*0.5, S58*(1-VLOOKUP($A58, 'E1 Categorization'!$A$32:$E$124, 5,0)))</f>
        <v>0</v>
      </c>
      <c r="AR58" s="2208">
        <f>IF(ISERROR(T58*(1-VLOOKUP($A58, 'E1 Categorization'!$A$32:$E$124, 5,0))), T58*0.5, T58*(1-VLOOKUP($A58, 'E1 Categorization'!$A$32:$E$124, 5,0)))</f>
        <v>0</v>
      </c>
      <c r="AS58" s="2208">
        <f>IF(ISERROR(U58*(1-VLOOKUP($A58, 'E1 Categorization'!$A$32:$E$124, 5,0))), U58*0.5, U58*(1-VLOOKUP($A58, 'E1 Categorization'!$A$32:$E$124, 5,0)))</f>
        <v>0</v>
      </c>
      <c r="AT58" s="2208">
        <f>IF(ISERROR(V58*(1-VLOOKUP($A58, 'E1 Categorization'!$A$32:$E$124, 5,0))), V58*0.5, V58*(1-VLOOKUP($A58, 'E1 Categorization'!$A$32:$E$124, 5,0)))</f>
        <v>0</v>
      </c>
      <c r="AU58" s="2208">
        <f>IF(ISERROR(W58*(1-VLOOKUP($A58, 'E1 Categorization'!$A$32:$E$124, 5,0))), W58*0.5, W58*(1-VLOOKUP($A58, 'E1 Categorization'!$A$32:$E$124, 5,0)))</f>
        <v>0</v>
      </c>
      <c r="AV58" s="2208">
        <f>IF(ISERROR(X58*(1-VLOOKUP($A58, 'E1 Categorization'!$A$32:$E$124, 5,0))), X58*0.5, X58*(1-VLOOKUP($A58, 'E1 Categorization'!$A$32:$E$124, 5,0)))</f>
        <v>0</v>
      </c>
      <c r="AW58" s="2209"/>
      <c r="AX58" s="2209"/>
      <c r="AY58" s="554">
        <f t="shared" si="5"/>
        <v>1980</v>
      </c>
      <c r="AZ58" s="555" t="str">
        <f t="shared" si="6"/>
        <v>System Supervisory Equipment</v>
      </c>
      <c r="BA58" s="2208">
        <f>IF(ISERROR(E58*(VLOOKUP($A58, 'E1 Categorization'!$A$32:$E$124, 5,0))), E58*0.5, E58*(VLOOKUP($A58, 'E1 Categorization'!$A$32:$E$124, 5,0)))</f>
        <v>0</v>
      </c>
      <c r="BB58" s="2208">
        <f>IF(ISERROR(F58*(VLOOKUP($A58, 'E1 Categorization'!$A$32:$E$124, 5,0))), F58*0.5, F58*(VLOOKUP($A58, 'E1 Categorization'!$A$32:$E$124, 5,0)))</f>
        <v>0</v>
      </c>
      <c r="BC58" s="2208">
        <f>IF(ISERROR(G58*(VLOOKUP($A58, 'E1 Categorization'!$A$32:$E$124, 5,0))), G58*0.5, G58*(VLOOKUP($A58, 'E1 Categorization'!$A$32:$E$124, 5,0)))</f>
        <v>0</v>
      </c>
      <c r="BD58" s="2208">
        <f>IF(ISERROR(H58*(VLOOKUP($A58, 'E1 Categorization'!$A$32:$E$124, 5,0))), H58*0.5, H58*(VLOOKUP($A58, 'E1 Categorization'!$A$32:$E$124, 5,0)))</f>
        <v>0</v>
      </c>
      <c r="BE58" s="2208">
        <f>IF(ISERROR(I58*(VLOOKUP($A58, 'E1 Categorization'!$A$32:$E$124, 5,0))), I58*0.5, I58*(VLOOKUP($A58, 'E1 Categorization'!$A$32:$E$124, 5,0)))</f>
        <v>0</v>
      </c>
      <c r="BF58" s="2208">
        <f>IF(ISERROR(J58*(VLOOKUP($A58, 'E1 Categorization'!$A$32:$E$124, 5,0))), J58*0.5, J58*(VLOOKUP($A58, 'E1 Categorization'!$A$32:$E$124, 5,0)))</f>
        <v>0</v>
      </c>
      <c r="BG58" s="2208">
        <f>IF(ISERROR(K58*(VLOOKUP($A58, 'E1 Categorization'!$A$32:$E$124, 5,0))), K58*0.5, K58*(VLOOKUP($A58, 'E1 Categorization'!$A$32:$E$124, 5,0)))</f>
        <v>0</v>
      </c>
      <c r="BH58" s="2208">
        <f>IF(ISERROR(L58*(VLOOKUP($A58, 'E1 Categorization'!$A$32:$E$124, 5,0))), L58*0.5, L58*(VLOOKUP($A58, 'E1 Categorization'!$A$32:$E$124, 5,0)))</f>
        <v>0</v>
      </c>
      <c r="BI58" s="2208">
        <f>IF(ISERROR(M58*(VLOOKUP($A58, 'E1 Categorization'!$A$32:$E$124, 5,0))), M58*0.5, M58*(VLOOKUP($A58, 'E1 Categorization'!$A$32:$E$124, 5,0)))</f>
        <v>0</v>
      </c>
      <c r="BJ58" s="2208">
        <f>IF(ISERROR(N58*(VLOOKUP($A58, 'E1 Categorization'!$A$32:$E$124, 5,0))), N58*0.5, N58*(VLOOKUP($A58, 'E1 Categorization'!$A$32:$E$124, 5,0)))</f>
        <v>0</v>
      </c>
      <c r="BK58" s="2208">
        <f>IF(ISERROR(O58*(VLOOKUP($A58, 'E1 Categorization'!$A$32:$E$124, 5,0))), O58*0.5, O58*(VLOOKUP($A58, 'E1 Categorization'!$A$32:$E$124, 5,0)))</f>
        <v>0</v>
      </c>
      <c r="BL58" s="2208">
        <f>IF(ISERROR(P58*(VLOOKUP($A58, 'E1 Categorization'!$A$32:$E$124, 5,0))), P58*0.5, P58*(VLOOKUP($A58, 'E1 Categorization'!$A$32:$E$124, 5,0)))</f>
        <v>0</v>
      </c>
      <c r="BM58" s="2208">
        <f>IF(ISERROR(Q58*(VLOOKUP($A58, 'E1 Categorization'!$A$32:$E$124, 5,0))), Q58*0.5, Q58*(VLOOKUP($A58, 'E1 Categorization'!$A$32:$E$124, 5,0)))</f>
        <v>0</v>
      </c>
      <c r="BN58" s="2208">
        <f>IF(ISERROR(R58*(VLOOKUP($A58, 'E1 Categorization'!$A$32:$E$124, 5,0))), R58*0.5, R58*(VLOOKUP($A58, 'E1 Categorization'!$A$32:$E$124, 5,0)))</f>
        <v>0</v>
      </c>
      <c r="BO58" s="2208">
        <f>IF(ISERROR(S58*(VLOOKUP($A58, 'E1 Categorization'!$A$32:$E$124, 5,0))), S58*0.5, S58*(VLOOKUP($A58, 'E1 Categorization'!$A$32:$E$124, 5,0)))</f>
        <v>0</v>
      </c>
      <c r="BP58" s="2208">
        <f>IF(ISERROR(T58*(VLOOKUP($A58, 'E1 Categorization'!$A$32:$E$124, 5,0))), T58*0.5, T58*(VLOOKUP($A58, 'E1 Categorization'!$A$32:$E$124, 5,0)))</f>
        <v>0</v>
      </c>
      <c r="BQ58" s="2208">
        <f>IF(ISERROR(U58*(VLOOKUP($A58, 'E1 Categorization'!$A$32:$E$124, 5,0))), U58*0.5, U58*(VLOOKUP($A58, 'E1 Categorization'!$A$32:$E$124, 5,0)))</f>
        <v>0</v>
      </c>
      <c r="BR58" s="2208">
        <f>IF(ISERROR(V58*(VLOOKUP($A58, 'E1 Categorization'!$A$32:$E$124, 5,0))), V58*0.5, V58*(VLOOKUP($A58, 'E1 Categorization'!$A$32:$E$124, 5,0)))</f>
        <v>0</v>
      </c>
      <c r="BS58" s="2208">
        <f>IF(ISERROR(W58*(VLOOKUP($A58, 'E1 Categorization'!$A$32:$E$124, 5,0))), W58*0.5, W58*(VLOOKUP($A58, 'E1 Categorization'!$A$32:$E$124, 5,0)))</f>
        <v>0</v>
      </c>
      <c r="BT58" s="2208">
        <f>IF(ISERROR(X58*(VLOOKUP($A58, 'E1 Categorization'!$A$32:$E$124, 5,0))), X58*0.5, X58*(VLOOKUP($A58, 'E1 Categorization'!$A$32:$E$124, 5,0)))</f>
        <v>0</v>
      </c>
    </row>
    <row r="59" spans="1:72" s="312" customFormat="1" ht="25.5">
      <c r="A59" s="554">
        <f>'I3 TB Data'!A171:B171</f>
        <v>1990</v>
      </c>
      <c r="B59" s="555" t="str">
        <f>'I3 TB Data'!B171</f>
        <v>Other Tangible Property-Net Fixed Adjustment</v>
      </c>
      <c r="C59" s="556">
        <f>'I3 TB Data'!G171</f>
        <v>0</v>
      </c>
      <c r="D59" s="2175" t="str">
        <f t="shared" si="7"/>
        <v>Yes</v>
      </c>
      <c r="E59" s="2150"/>
      <c r="F59" s="2150"/>
      <c r="G59" s="2150"/>
      <c r="H59" s="2150"/>
      <c r="I59" s="2150"/>
      <c r="J59" s="2150"/>
      <c r="K59" s="2150"/>
      <c r="L59" s="2150"/>
      <c r="M59" s="2150"/>
      <c r="N59" s="2150"/>
      <c r="O59" s="2150"/>
      <c r="P59" s="2150"/>
      <c r="Q59" s="2150"/>
      <c r="R59" s="2150"/>
      <c r="S59" s="2150"/>
      <c r="T59" s="2150"/>
      <c r="U59" s="2150"/>
      <c r="V59" s="2150"/>
      <c r="W59" s="2150"/>
      <c r="X59" s="2150"/>
      <c r="AA59" s="554">
        <f t="shared" si="3"/>
        <v>1990</v>
      </c>
      <c r="AB59" s="555" t="str">
        <f t="shared" si="4"/>
        <v>Other Tangible Property-Net Fixed Adjustment</v>
      </c>
      <c r="AC59" s="2208">
        <f>IF(ISERROR(E59*(1-VLOOKUP($A59, 'E1 Categorization'!$A$32:$E$124, 5,0))), E59*0.5, E59*(1-VLOOKUP($A59, 'E1 Categorization'!$A$32:$E$124, 5,0)))</f>
        <v>0</v>
      </c>
      <c r="AD59" s="2208">
        <f>IF(ISERROR(F59*(1-VLOOKUP($A59, 'E1 Categorization'!$A$32:$E$124, 5,0))), F59*0.5, F59*(1-VLOOKUP($A59, 'E1 Categorization'!$A$32:$E$124, 5,0)))</f>
        <v>0</v>
      </c>
      <c r="AE59" s="2208">
        <f>IF(ISERROR(G59*(1-VLOOKUP($A59, 'E1 Categorization'!$A$32:$E$124, 5,0))), G59*0.5, G59*(1-VLOOKUP($A59, 'E1 Categorization'!$A$32:$E$124, 5,0)))</f>
        <v>0</v>
      </c>
      <c r="AF59" s="2208">
        <f>IF(ISERROR(H59*(1-VLOOKUP($A59, 'E1 Categorization'!$A$32:$E$124, 5,0))), H59*0.5, H59*(1-VLOOKUP($A59, 'E1 Categorization'!$A$32:$E$124, 5,0)))</f>
        <v>0</v>
      </c>
      <c r="AG59" s="2208">
        <f>IF(ISERROR(I59*(1-VLOOKUP($A59, 'E1 Categorization'!$A$32:$E$124, 5,0))), I59*0.5, I59*(1-VLOOKUP($A59, 'E1 Categorization'!$A$32:$E$124, 5,0)))</f>
        <v>0</v>
      </c>
      <c r="AH59" s="2208">
        <f>IF(ISERROR(J59*(1-VLOOKUP($A59, 'E1 Categorization'!$A$32:$E$124, 5,0))), J59*0.5, J59*(1-VLOOKUP($A59, 'E1 Categorization'!$A$32:$E$124, 5,0)))</f>
        <v>0</v>
      </c>
      <c r="AI59" s="2208">
        <f>IF(ISERROR(K59*(1-VLOOKUP($A59, 'E1 Categorization'!$A$32:$E$124, 5,0))), K59*0.5, K59*(1-VLOOKUP($A59, 'E1 Categorization'!$A$32:$E$124, 5,0)))</f>
        <v>0</v>
      </c>
      <c r="AJ59" s="2208">
        <f>IF(ISERROR(L59*(1-VLOOKUP($A59, 'E1 Categorization'!$A$32:$E$124, 5,0))), L59*0.5, L59*(1-VLOOKUP($A59, 'E1 Categorization'!$A$32:$E$124, 5,0)))</f>
        <v>0</v>
      </c>
      <c r="AK59" s="2208">
        <f>IF(ISERROR(M59*(1-VLOOKUP($A59, 'E1 Categorization'!$A$32:$E$124, 5,0))), M59*0.5, M59*(1-VLOOKUP($A59, 'E1 Categorization'!$A$32:$E$124, 5,0)))</f>
        <v>0</v>
      </c>
      <c r="AL59" s="2208">
        <f>IF(ISERROR(N59*(1-VLOOKUP($A59, 'E1 Categorization'!$A$32:$E$124, 5,0))), N59*0.5, N59*(1-VLOOKUP($A59, 'E1 Categorization'!$A$32:$E$124, 5,0)))</f>
        <v>0</v>
      </c>
      <c r="AM59" s="2208">
        <f>IF(ISERROR(O59*(1-VLOOKUP($A59, 'E1 Categorization'!$A$32:$E$124, 5,0))), O59*0.5, O59*(1-VLOOKUP($A59, 'E1 Categorization'!$A$32:$E$124, 5,0)))</f>
        <v>0</v>
      </c>
      <c r="AN59" s="2208">
        <f>IF(ISERROR(P59*(1-VLOOKUP($A59, 'E1 Categorization'!$A$32:$E$124, 5,0))), P59*0.5, P59*(1-VLOOKUP($A59, 'E1 Categorization'!$A$32:$E$124, 5,0)))</f>
        <v>0</v>
      </c>
      <c r="AO59" s="2208">
        <f>IF(ISERROR(Q59*(1-VLOOKUP($A59, 'E1 Categorization'!$A$32:$E$124, 5,0))), Q59*0.5, Q59*(1-VLOOKUP($A59, 'E1 Categorization'!$A$32:$E$124, 5,0)))</f>
        <v>0</v>
      </c>
      <c r="AP59" s="2208">
        <f>IF(ISERROR(R59*(1-VLOOKUP($A59, 'E1 Categorization'!$A$32:$E$124, 5,0))), R59*0.5, R59*(1-VLOOKUP($A59, 'E1 Categorization'!$A$32:$E$124, 5,0)))</f>
        <v>0</v>
      </c>
      <c r="AQ59" s="2208">
        <f>IF(ISERROR(S59*(1-VLOOKUP($A59, 'E1 Categorization'!$A$32:$E$124, 5,0))), S59*0.5, S59*(1-VLOOKUP($A59, 'E1 Categorization'!$A$32:$E$124, 5,0)))</f>
        <v>0</v>
      </c>
      <c r="AR59" s="2208">
        <f>IF(ISERROR(T59*(1-VLOOKUP($A59, 'E1 Categorization'!$A$32:$E$124, 5,0))), T59*0.5, T59*(1-VLOOKUP($A59, 'E1 Categorization'!$A$32:$E$124, 5,0)))</f>
        <v>0</v>
      </c>
      <c r="AS59" s="2208">
        <f>IF(ISERROR(U59*(1-VLOOKUP($A59, 'E1 Categorization'!$A$32:$E$124, 5,0))), U59*0.5, U59*(1-VLOOKUP($A59, 'E1 Categorization'!$A$32:$E$124, 5,0)))</f>
        <v>0</v>
      </c>
      <c r="AT59" s="2208">
        <f>IF(ISERROR(V59*(1-VLOOKUP($A59, 'E1 Categorization'!$A$32:$E$124, 5,0))), V59*0.5, V59*(1-VLOOKUP($A59, 'E1 Categorization'!$A$32:$E$124, 5,0)))</f>
        <v>0</v>
      </c>
      <c r="AU59" s="2208">
        <f>IF(ISERROR(W59*(1-VLOOKUP($A59, 'E1 Categorization'!$A$32:$E$124, 5,0))), W59*0.5, W59*(1-VLOOKUP($A59, 'E1 Categorization'!$A$32:$E$124, 5,0)))</f>
        <v>0</v>
      </c>
      <c r="AV59" s="2208">
        <f>IF(ISERROR(X59*(1-VLOOKUP($A59, 'E1 Categorization'!$A$32:$E$124, 5,0))), X59*0.5, X59*(1-VLOOKUP($A59, 'E1 Categorization'!$A$32:$E$124, 5,0)))</f>
        <v>0</v>
      </c>
      <c r="AW59" s="2209"/>
      <c r="AX59" s="2209"/>
      <c r="AY59" s="554">
        <f t="shared" si="5"/>
        <v>1990</v>
      </c>
      <c r="AZ59" s="555" t="str">
        <f t="shared" si="6"/>
        <v>Other Tangible Property-Net Fixed Adjustment</v>
      </c>
      <c r="BA59" s="2208">
        <f>IF(ISERROR(E59*(VLOOKUP($A59, 'E1 Categorization'!$A$32:$E$124, 5,0))), E59*0.5, E59*(VLOOKUP($A59, 'E1 Categorization'!$A$32:$E$124, 5,0)))</f>
        <v>0</v>
      </c>
      <c r="BB59" s="2208">
        <f>IF(ISERROR(F59*(VLOOKUP($A59, 'E1 Categorization'!$A$32:$E$124, 5,0))), F59*0.5, F59*(VLOOKUP($A59, 'E1 Categorization'!$A$32:$E$124, 5,0)))</f>
        <v>0</v>
      </c>
      <c r="BC59" s="2208">
        <f>IF(ISERROR(G59*(VLOOKUP($A59, 'E1 Categorization'!$A$32:$E$124, 5,0))), G59*0.5, G59*(VLOOKUP($A59, 'E1 Categorization'!$A$32:$E$124, 5,0)))</f>
        <v>0</v>
      </c>
      <c r="BD59" s="2208">
        <f>IF(ISERROR(H59*(VLOOKUP($A59, 'E1 Categorization'!$A$32:$E$124, 5,0))), H59*0.5, H59*(VLOOKUP($A59, 'E1 Categorization'!$A$32:$E$124, 5,0)))</f>
        <v>0</v>
      </c>
      <c r="BE59" s="2208">
        <f>IF(ISERROR(I59*(VLOOKUP($A59, 'E1 Categorization'!$A$32:$E$124, 5,0))), I59*0.5, I59*(VLOOKUP($A59, 'E1 Categorization'!$A$32:$E$124, 5,0)))</f>
        <v>0</v>
      </c>
      <c r="BF59" s="2208">
        <f>IF(ISERROR(J59*(VLOOKUP($A59, 'E1 Categorization'!$A$32:$E$124, 5,0))), J59*0.5, J59*(VLOOKUP($A59, 'E1 Categorization'!$A$32:$E$124, 5,0)))</f>
        <v>0</v>
      </c>
      <c r="BG59" s="2208">
        <f>IF(ISERROR(K59*(VLOOKUP($A59, 'E1 Categorization'!$A$32:$E$124, 5,0))), K59*0.5, K59*(VLOOKUP($A59, 'E1 Categorization'!$A$32:$E$124, 5,0)))</f>
        <v>0</v>
      </c>
      <c r="BH59" s="2208">
        <f>IF(ISERROR(L59*(VLOOKUP($A59, 'E1 Categorization'!$A$32:$E$124, 5,0))), L59*0.5, L59*(VLOOKUP($A59, 'E1 Categorization'!$A$32:$E$124, 5,0)))</f>
        <v>0</v>
      </c>
      <c r="BI59" s="2208">
        <f>IF(ISERROR(M59*(VLOOKUP($A59, 'E1 Categorization'!$A$32:$E$124, 5,0))), M59*0.5, M59*(VLOOKUP($A59, 'E1 Categorization'!$A$32:$E$124, 5,0)))</f>
        <v>0</v>
      </c>
      <c r="BJ59" s="2208">
        <f>IF(ISERROR(N59*(VLOOKUP($A59, 'E1 Categorization'!$A$32:$E$124, 5,0))), N59*0.5, N59*(VLOOKUP($A59, 'E1 Categorization'!$A$32:$E$124, 5,0)))</f>
        <v>0</v>
      </c>
      <c r="BK59" s="2208">
        <f>IF(ISERROR(O59*(VLOOKUP($A59, 'E1 Categorization'!$A$32:$E$124, 5,0))), O59*0.5, O59*(VLOOKUP($A59, 'E1 Categorization'!$A$32:$E$124, 5,0)))</f>
        <v>0</v>
      </c>
      <c r="BL59" s="2208">
        <f>IF(ISERROR(P59*(VLOOKUP($A59, 'E1 Categorization'!$A$32:$E$124, 5,0))), P59*0.5, P59*(VLOOKUP($A59, 'E1 Categorization'!$A$32:$E$124, 5,0)))</f>
        <v>0</v>
      </c>
      <c r="BM59" s="2208">
        <f>IF(ISERROR(Q59*(VLOOKUP($A59, 'E1 Categorization'!$A$32:$E$124, 5,0))), Q59*0.5, Q59*(VLOOKUP($A59, 'E1 Categorization'!$A$32:$E$124, 5,0)))</f>
        <v>0</v>
      </c>
      <c r="BN59" s="2208">
        <f>IF(ISERROR(R59*(VLOOKUP($A59, 'E1 Categorization'!$A$32:$E$124, 5,0))), R59*0.5, R59*(VLOOKUP($A59, 'E1 Categorization'!$A$32:$E$124, 5,0)))</f>
        <v>0</v>
      </c>
      <c r="BO59" s="2208">
        <f>IF(ISERROR(S59*(VLOOKUP($A59, 'E1 Categorization'!$A$32:$E$124, 5,0))), S59*0.5, S59*(VLOOKUP($A59, 'E1 Categorization'!$A$32:$E$124, 5,0)))</f>
        <v>0</v>
      </c>
      <c r="BP59" s="2208">
        <f>IF(ISERROR(T59*(VLOOKUP($A59, 'E1 Categorization'!$A$32:$E$124, 5,0))), T59*0.5, T59*(VLOOKUP($A59, 'E1 Categorization'!$A$32:$E$124, 5,0)))</f>
        <v>0</v>
      </c>
      <c r="BQ59" s="2208">
        <f>IF(ISERROR(U59*(VLOOKUP($A59, 'E1 Categorization'!$A$32:$E$124, 5,0))), U59*0.5, U59*(VLOOKUP($A59, 'E1 Categorization'!$A$32:$E$124, 5,0)))</f>
        <v>0</v>
      </c>
      <c r="BR59" s="2208">
        <f>IF(ISERROR(V59*(VLOOKUP($A59, 'E1 Categorization'!$A$32:$E$124, 5,0))), V59*0.5, V59*(VLOOKUP($A59, 'E1 Categorization'!$A$32:$E$124, 5,0)))</f>
        <v>0</v>
      </c>
      <c r="BS59" s="2208">
        <f>IF(ISERROR(W59*(VLOOKUP($A59, 'E1 Categorization'!$A$32:$E$124, 5,0))), W59*0.5, W59*(VLOOKUP($A59, 'E1 Categorization'!$A$32:$E$124, 5,0)))</f>
        <v>0</v>
      </c>
      <c r="BT59" s="2208">
        <f>IF(ISERROR(X59*(VLOOKUP($A59, 'E1 Categorization'!$A$32:$E$124, 5,0))), X59*0.5, X59*(VLOOKUP($A59, 'E1 Categorization'!$A$32:$E$124, 5,0)))</f>
        <v>0</v>
      </c>
    </row>
    <row r="60" spans="1:72" s="312" customFormat="1" ht="12.75">
      <c r="A60" s="554">
        <f>'I3 TB Data'!A173:B173</f>
        <v>2005</v>
      </c>
      <c r="B60" s="555" t="str">
        <f>'I3 TB Data'!B173</f>
        <v>Property Under Capital Leases</v>
      </c>
      <c r="C60" s="556">
        <f>'I3 TB Data'!G173</f>
        <v>0</v>
      </c>
      <c r="D60" s="2175" t="str">
        <f t="shared" si="7"/>
        <v>Yes</v>
      </c>
      <c r="E60" s="2150"/>
      <c r="F60" s="2150"/>
      <c r="G60" s="2150"/>
      <c r="H60" s="2150"/>
      <c r="I60" s="2150"/>
      <c r="J60" s="2150"/>
      <c r="K60" s="2150"/>
      <c r="L60" s="2150"/>
      <c r="M60" s="2150"/>
      <c r="N60" s="2150"/>
      <c r="O60" s="2150"/>
      <c r="P60" s="2150"/>
      <c r="Q60" s="2150"/>
      <c r="R60" s="2150"/>
      <c r="S60" s="2150"/>
      <c r="T60" s="2150"/>
      <c r="U60" s="2150"/>
      <c r="V60" s="2150"/>
      <c r="W60" s="2150"/>
      <c r="X60" s="2150"/>
      <c r="AA60" s="554">
        <f t="shared" si="3"/>
        <v>2005</v>
      </c>
      <c r="AB60" s="555" t="str">
        <f t="shared" si="4"/>
        <v>Property Under Capital Leases</v>
      </c>
      <c r="AC60" s="2208">
        <f>IF(ISERROR(E60*(1-VLOOKUP($A60, 'E1 Categorization'!$A$32:$E$124, 5,0))), E60*0.5, E60*(1-VLOOKUP($A60, 'E1 Categorization'!$A$32:$E$124, 5,0)))</f>
        <v>0</v>
      </c>
      <c r="AD60" s="2208">
        <f>IF(ISERROR(F60*(1-VLOOKUP($A60, 'E1 Categorization'!$A$32:$E$124, 5,0))), F60*0.5, F60*(1-VLOOKUP($A60, 'E1 Categorization'!$A$32:$E$124, 5,0)))</f>
        <v>0</v>
      </c>
      <c r="AE60" s="2208">
        <f>IF(ISERROR(G60*(1-VLOOKUP($A60, 'E1 Categorization'!$A$32:$E$124, 5,0))), G60*0.5, G60*(1-VLOOKUP($A60, 'E1 Categorization'!$A$32:$E$124, 5,0)))</f>
        <v>0</v>
      </c>
      <c r="AF60" s="2208">
        <f>IF(ISERROR(H60*(1-VLOOKUP($A60, 'E1 Categorization'!$A$32:$E$124, 5,0))), H60*0.5, H60*(1-VLOOKUP($A60, 'E1 Categorization'!$A$32:$E$124, 5,0)))</f>
        <v>0</v>
      </c>
      <c r="AG60" s="2208">
        <f>IF(ISERROR(I60*(1-VLOOKUP($A60, 'E1 Categorization'!$A$32:$E$124, 5,0))), I60*0.5, I60*(1-VLOOKUP($A60, 'E1 Categorization'!$A$32:$E$124, 5,0)))</f>
        <v>0</v>
      </c>
      <c r="AH60" s="2208">
        <f>IF(ISERROR(J60*(1-VLOOKUP($A60, 'E1 Categorization'!$A$32:$E$124, 5,0))), J60*0.5, J60*(1-VLOOKUP($A60, 'E1 Categorization'!$A$32:$E$124, 5,0)))</f>
        <v>0</v>
      </c>
      <c r="AI60" s="2208">
        <f>IF(ISERROR(K60*(1-VLOOKUP($A60, 'E1 Categorization'!$A$32:$E$124, 5,0))), K60*0.5, K60*(1-VLOOKUP($A60, 'E1 Categorization'!$A$32:$E$124, 5,0)))</f>
        <v>0</v>
      </c>
      <c r="AJ60" s="2208">
        <f>IF(ISERROR(L60*(1-VLOOKUP($A60, 'E1 Categorization'!$A$32:$E$124, 5,0))), L60*0.5, L60*(1-VLOOKUP($A60, 'E1 Categorization'!$A$32:$E$124, 5,0)))</f>
        <v>0</v>
      </c>
      <c r="AK60" s="2208">
        <f>IF(ISERROR(M60*(1-VLOOKUP($A60, 'E1 Categorization'!$A$32:$E$124, 5,0))), M60*0.5, M60*(1-VLOOKUP($A60, 'E1 Categorization'!$A$32:$E$124, 5,0)))</f>
        <v>0</v>
      </c>
      <c r="AL60" s="2208">
        <f>IF(ISERROR(N60*(1-VLOOKUP($A60, 'E1 Categorization'!$A$32:$E$124, 5,0))), N60*0.5, N60*(1-VLOOKUP($A60, 'E1 Categorization'!$A$32:$E$124, 5,0)))</f>
        <v>0</v>
      </c>
      <c r="AM60" s="2208">
        <f>IF(ISERROR(O60*(1-VLOOKUP($A60, 'E1 Categorization'!$A$32:$E$124, 5,0))), O60*0.5, O60*(1-VLOOKUP($A60, 'E1 Categorization'!$A$32:$E$124, 5,0)))</f>
        <v>0</v>
      </c>
      <c r="AN60" s="2208">
        <f>IF(ISERROR(P60*(1-VLOOKUP($A60, 'E1 Categorization'!$A$32:$E$124, 5,0))), P60*0.5, P60*(1-VLOOKUP($A60, 'E1 Categorization'!$A$32:$E$124, 5,0)))</f>
        <v>0</v>
      </c>
      <c r="AO60" s="2208">
        <f>IF(ISERROR(Q60*(1-VLOOKUP($A60, 'E1 Categorization'!$A$32:$E$124, 5,0))), Q60*0.5, Q60*(1-VLOOKUP($A60, 'E1 Categorization'!$A$32:$E$124, 5,0)))</f>
        <v>0</v>
      </c>
      <c r="AP60" s="2208">
        <f>IF(ISERROR(R60*(1-VLOOKUP($A60, 'E1 Categorization'!$A$32:$E$124, 5,0))), R60*0.5, R60*(1-VLOOKUP($A60, 'E1 Categorization'!$A$32:$E$124, 5,0)))</f>
        <v>0</v>
      </c>
      <c r="AQ60" s="2208">
        <f>IF(ISERROR(S60*(1-VLOOKUP($A60, 'E1 Categorization'!$A$32:$E$124, 5,0))), S60*0.5, S60*(1-VLOOKUP($A60, 'E1 Categorization'!$A$32:$E$124, 5,0)))</f>
        <v>0</v>
      </c>
      <c r="AR60" s="2208">
        <f>IF(ISERROR(T60*(1-VLOOKUP($A60, 'E1 Categorization'!$A$32:$E$124, 5,0))), T60*0.5, T60*(1-VLOOKUP($A60, 'E1 Categorization'!$A$32:$E$124, 5,0)))</f>
        <v>0</v>
      </c>
      <c r="AS60" s="2208">
        <f>IF(ISERROR(U60*(1-VLOOKUP($A60, 'E1 Categorization'!$A$32:$E$124, 5,0))), U60*0.5, U60*(1-VLOOKUP($A60, 'E1 Categorization'!$A$32:$E$124, 5,0)))</f>
        <v>0</v>
      </c>
      <c r="AT60" s="2208">
        <f>IF(ISERROR(V60*(1-VLOOKUP($A60, 'E1 Categorization'!$A$32:$E$124, 5,0))), V60*0.5, V60*(1-VLOOKUP($A60, 'E1 Categorization'!$A$32:$E$124, 5,0)))</f>
        <v>0</v>
      </c>
      <c r="AU60" s="2208">
        <f>IF(ISERROR(W60*(1-VLOOKUP($A60, 'E1 Categorization'!$A$32:$E$124, 5,0))), W60*0.5, W60*(1-VLOOKUP($A60, 'E1 Categorization'!$A$32:$E$124, 5,0)))</f>
        <v>0</v>
      </c>
      <c r="AV60" s="2208">
        <f>IF(ISERROR(X60*(1-VLOOKUP($A60, 'E1 Categorization'!$A$32:$E$124, 5,0))), X60*0.5, X60*(1-VLOOKUP($A60, 'E1 Categorization'!$A$32:$E$124, 5,0)))</f>
        <v>0</v>
      </c>
      <c r="AW60" s="2209"/>
      <c r="AX60" s="2209"/>
      <c r="AY60" s="554">
        <f t="shared" si="5"/>
        <v>2005</v>
      </c>
      <c r="AZ60" s="555" t="str">
        <f t="shared" si="6"/>
        <v>Property Under Capital Leases</v>
      </c>
      <c r="BA60" s="2208">
        <f>IF(ISERROR(E60*(VLOOKUP($A60, 'E1 Categorization'!$A$32:$E$124, 5,0))), E60*0.5, E60*(VLOOKUP($A60, 'E1 Categorization'!$A$32:$E$124, 5,0)))</f>
        <v>0</v>
      </c>
      <c r="BB60" s="2208">
        <f>IF(ISERROR(F60*(VLOOKUP($A60, 'E1 Categorization'!$A$32:$E$124, 5,0))), F60*0.5, F60*(VLOOKUP($A60, 'E1 Categorization'!$A$32:$E$124, 5,0)))</f>
        <v>0</v>
      </c>
      <c r="BC60" s="2208">
        <f>IF(ISERROR(G60*(VLOOKUP($A60, 'E1 Categorization'!$A$32:$E$124, 5,0))), G60*0.5, G60*(VLOOKUP($A60, 'E1 Categorization'!$A$32:$E$124, 5,0)))</f>
        <v>0</v>
      </c>
      <c r="BD60" s="2208">
        <f>IF(ISERROR(H60*(VLOOKUP($A60, 'E1 Categorization'!$A$32:$E$124, 5,0))), H60*0.5, H60*(VLOOKUP($A60, 'E1 Categorization'!$A$32:$E$124, 5,0)))</f>
        <v>0</v>
      </c>
      <c r="BE60" s="2208">
        <f>IF(ISERROR(I60*(VLOOKUP($A60, 'E1 Categorization'!$A$32:$E$124, 5,0))), I60*0.5, I60*(VLOOKUP($A60, 'E1 Categorization'!$A$32:$E$124, 5,0)))</f>
        <v>0</v>
      </c>
      <c r="BF60" s="2208">
        <f>IF(ISERROR(J60*(VLOOKUP($A60, 'E1 Categorization'!$A$32:$E$124, 5,0))), J60*0.5, J60*(VLOOKUP($A60, 'E1 Categorization'!$A$32:$E$124, 5,0)))</f>
        <v>0</v>
      </c>
      <c r="BG60" s="2208">
        <f>IF(ISERROR(K60*(VLOOKUP($A60, 'E1 Categorization'!$A$32:$E$124, 5,0))), K60*0.5, K60*(VLOOKUP($A60, 'E1 Categorization'!$A$32:$E$124, 5,0)))</f>
        <v>0</v>
      </c>
      <c r="BH60" s="2208">
        <f>IF(ISERROR(L60*(VLOOKUP($A60, 'E1 Categorization'!$A$32:$E$124, 5,0))), L60*0.5, L60*(VLOOKUP($A60, 'E1 Categorization'!$A$32:$E$124, 5,0)))</f>
        <v>0</v>
      </c>
      <c r="BI60" s="2208">
        <f>IF(ISERROR(M60*(VLOOKUP($A60, 'E1 Categorization'!$A$32:$E$124, 5,0))), M60*0.5, M60*(VLOOKUP($A60, 'E1 Categorization'!$A$32:$E$124, 5,0)))</f>
        <v>0</v>
      </c>
      <c r="BJ60" s="2208">
        <f>IF(ISERROR(N60*(VLOOKUP($A60, 'E1 Categorization'!$A$32:$E$124, 5,0))), N60*0.5, N60*(VLOOKUP($A60, 'E1 Categorization'!$A$32:$E$124, 5,0)))</f>
        <v>0</v>
      </c>
      <c r="BK60" s="2208">
        <f>IF(ISERROR(O60*(VLOOKUP($A60, 'E1 Categorization'!$A$32:$E$124, 5,0))), O60*0.5, O60*(VLOOKUP($A60, 'E1 Categorization'!$A$32:$E$124, 5,0)))</f>
        <v>0</v>
      </c>
      <c r="BL60" s="2208">
        <f>IF(ISERROR(P60*(VLOOKUP($A60, 'E1 Categorization'!$A$32:$E$124, 5,0))), P60*0.5, P60*(VLOOKUP($A60, 'E1 Categorization'!$A$32:$E$124, 5,0)))</f>
        <v>0</v>
      </c>
      <c r="BM60" s="2208">
        <f>IF(ISERROR(Q60*(VLOOKUP($A60, 'E1 Categorization'!$A$32:$E$124, 5,0))), Q60*0.5, Q60*(VLOOKUP($A60, 'E1 Categorization'!$A$32:$E$124, 5,0)))</f>
        <v>0</v>
      </c>
      <c r="BN60" s="2208">
        <f>IF(ISERROR(R60*(VLOOKUP($A60, 'E1 Categorization'!$A$32:$E$124, 5,0))), R60*0.5, R60*(VLOOKUP($A60, 'E1 Categorization'!$A$32:$E$124, 5,0)))</f>
        <v>0</v>
      </c>
      <c r="BO60" s="2208">
        <f>IF(ISERROR(S60*(VLOOKUP($A60, 'E1 Categorization'!$A$32:$E$124, 5,0))), S60*0.5, S60*(VLOOKUP($A60, 'E1 Categorization'!$A$32:$E$124, 5,0)))</f>
        <v>0</v>
      </c>
      <c r="BP60" s="2208">
        <f>IF(ISERROR(T60*(VLOOKUP($A60, 'E1 Categorization'!$A$32:$E$124, 5,0))), T60*0.5, T60*(VLOOKUP($A60, 'E1 Categorization'!$A$32:$E$124, 5,0)))</f>
        <v>0</v>
      </c>
      <c r="BQ60" s="2208">
        <f>IF(ISERROR(U60*(VLOOKUP($A60, 'E1 Categorization'!$A$32:$E$124, 5,0))), U60*0.5, U60*(VLOOKUP($A60, 'E1 Categorization'!$A$32:$E$124, 5,0)))</f>
        <v>0</v>
      </c>
      <c r="BR60" s="2208">
        <f>IF(ISERROR(V60*(VLOOKUP($A60, 'E1 Categorization'!$A$32:$E$124, 5,0))), V60*0.5, V60*(VLOOKUP($A60, 'E1 Categorization'!$A$32:$E$124, 5,0)))</f>
        <v>0</v>
      </c>
      <c r="BS60" s="2208">
        <f>IF(ISERROR(W60*(VLOOKUP($A60, 'E1 Categorization'!$A$32:$E$124, 5,0))), W60*0.5, W60*(VLOOKUP($A60, 'E1 Categorization'!$A$32:$E$124, 5,0)))</f>
        <v>0</v>
      </c>
      <c r="BT60" s="2208">
        <f>IF(ISERROR(X60*(VLOOKUP($A60, 'E1 Categorization'!$A$32:$E$124, 5,0))), X60*0.5, X60*(VLOOKUP($A60, 'E1 Categorization'!$A$32:$E$124, 5,0)))</f>
        <v>0</v>
      </c>
    </row>
    <row r="61" spans="1:72" s="312" customFormat="1" ht="12.75">
      <c r="A61" s="554">
        <f>'I3 TB Data'!A174:B174</f>
        <v>2010</v>
      </c>
      <c r="B61" s="555" t="str">
        <f>'I3 TB Data'!B174</f>
        <v>Electric Plant Purchased or Sold</v>
      </c>
      <c r="C61" s="556">
        <f>'I3 TB Data'!G174</f>
        <v>0</v>
      </c>
      <c r="D61" s="2175" t="str">
        <f t="shared" si="7"/>
        <v>Yes</v>
      </c>
      <c r="E61" s="2150"/>
      <c r="F61" s="2150"/>
      <c r="G61" s="2150"/>
      <c r="H61" s="2150"/>
      <c r="I61" s="2150"/>
      <c r="J61" s="2150"/>
      <c r="K61" s="2150"/>
      <c r="L61" s="2150"/>
      <c r="M61" s="2150"/>
      <c r="N61" s="2150"/>
      <c r="O61" s="2150"/>
      <c r="P61" s="2150"/>
      <c r="Q61" s="2150"/>
      <c r="R61" s="2150"/>
      <c r="S61" s="2150"/>
      <c r="T61" s="2150"/>
      <c r="U61" s="2150"/>
      <c r="V61" s="2150"/>
      <c r="W61" s="2150"/>
      <c r="X61" s="2150"/>
      <c r="AA61" s="554">
        <f t="shared" si="3"/>
        <v>2010</v>
      </c>
      <c r="AB61" s="555" t="str">
        <f t="shared" si="4"/>
        <v>Electric Plant Purchased or Sold</v>
      </c>
      <c r="AC61" s="2208">
        <f>IF(ISERROR(E61*(1-VLOOKUP($A61, 'E1 Categorization'!$A$32:$E$124, 5,0))), E61*0.5, E61*(1-VLOOKUP($A61, 'E1 Categorization'!$A$32:$E$124, 5,0)))</f>
        <v>0</v>
      </c>
      <c r="AD61" s="2208">
        <f>IF(ISERROR(F61*(1-VLOOKUP($A61, 'E1 Categorization'!$A$32:$E$124, 5,0))), F61*0.5, F61*(1-VLOOKUP($A61, 'E1 Categorization'!$A$32:$E$124, 5,0)))</f>
        <v>0</v>
      </c>
      <c r="AE61" s="2208">
        <f>IF(ISERROR(G61*(1-VLOOKUP($A61, 'E1 Categorization'!$A$32:$E$124, 5,0))), G61*0.5, G61*(1-VLOOKUP($A61, 'E1 Categorization'!$A$32:$E$124, 5,0)))</f>
        <v>0</v>
      </c>
      <c r="AF61" s="2208">
        <f>IF(ISERROR(H61*(1-VLOOKUP($A61, 'E1 Categorization'!$A$32:$E$124, 5,0))), H61*0.5, H61*(1-VLOOKUP($A61, 'E1 Categorization'!$A$32:$E$124, 5,0)))</f>
        <v>0</v>
      </c>
      <c r="AG61" s="2208">
        <f>IF(ISERROR(I61*(1-VLOOKUP($A61, 'E1 Categorization'!$A$32:$E$124, 5,0))), I61*0.5, I61*(1-VLOOKUP($A61, 'E1 Categorization'!$A$32:$E$124, 5,0)))</f>
        <v>0</v>
      </c>
      <c r="AH61" s="2208">
        <f>IF(ISERROR(J61*(1-VLOOKUP($A61, 'E1 Categorization'!$A$32:$E$124, 5,0))), J61*0.5, J61*(1-VLOOKUP($A61, 'E1 Categorization'!$A$32:$E$124, 5,0)))</f>
        <v>0</v>
      </c>
      <c r="AI61" s="2208">
        <f>IF(ISERROR(K61*(1-VLOOKUP($A61, 'E1 Categorization'!$A$32:$E$124, 5,0))), K61*0.5, K61*(1-VLOOKUP($A61, 'E1 Categorization'!$A$32:$E$124, 5,0)))</f>
        <v>0</v>
      </c>
      <c r="AJ61" s="2208">
        <f>IF(ISERROR(L61*(1-VLOOKUP($A61, 'E1 Categorization'!$A$32:$E$124, 5,0))), L61*0.5, L61*(1-VLOOKUP($A61, 'E1 Categorization'!$A$32:$E$124, 5,0)))</f>
        <v>0</v>
      </c>
      <c r="AK61" s="2208">
        <f>IF(ISERROR(M61*(1-VLOOKUP($A61, 'E1 Categorization'!$A$32:$E$124, 5,0))), M61*0.5, M61*(1-VLOOKUP($A61, 'E1 Categorization'!$A$32:$E$124, 5,0)))</f>
        <v>0</v>
      </c>
      <c r="AL61" s="2208">
        <f>IF(ISERROR(N61*(1-VLOOKUP($A61, 'E1 Categorization'!$A$32:$E$124, 5,0))), N61*0.5, N61*(1-VLOOKUP($A61, 'E1 Categorization'!$A$32:$E$124, 5,0)))</f>
        <v>0</v>
      </c>
      <c r="AM61" s="2208">
        <f>IF(ISERROR(O61*(1-VLOOKUP($A61, 'E1 Categorization'!$A$32:$E$124, 5,0))), O61*0.5, O61*(1-VLOOKUP($A61, 'E1 Categorization'!$A$32:$E$124, 5,0)))</f>
        <v>0</v>
      </c>
      <c r="AN61" s="2208">
        <f>IF(ISERROR(P61*(1-VLOOKUP($A61, 'E1 Categorization'!$A$32:$E$124, 5,0))), P61*0.5, P61*(1-VLOOKUP($A61, 'E1 Categorization'!$A$32:$E$124, 5,0)))</f>
        <v>0</v>
      </c>
      <c r="AO61" s="2208">
        <f>IF(ISERROR(Q61*(1-VLOOKUP($A61, 'E1 Categorization'!$A$32:$E$124, 5,0))), Q61*0.5, Q61*(1-VLOOKUP($A61, 'E1 Categorization'!$A$32:$E$124, 5,0)))</f>
        <v>0</v>
      </c>
      <c r="AP61" s="2208">
        <f>IF(ISERROR(R61*(1-VLOOKUP($A61, 'E1 Categorization'!$A$32:$E$124, 5,0))), R61*0.5, R61*(1-VLOOKUP($A61, 'E1 Categorization'!$A$32:$E$124, 5,0)))</f>
        <v>0</v>
      </c>
      <c r="AQ61" s="2208">
        <f>IF(ISERROR(S61*(1-VLOOKUP($A61, 'E1 Categorization'!$A$32:$E$124, 5,0))), S61*0.5, S61*(1-VLOOKUP($A61, 'E1 Categorization'!$A$32:$E$124, 5,0)))</f>
        <v>0</v>
      </c>
      <c r="AR61" s="2208">
        <f>IF(ISERROR(T61*(1-VLOOKUP($A61, 'E1 Categorization'!$A$32:$E$124, 5,0))), T61*0.5, T61*(1-VLOOKUP($A61, 'E1 Categorization'!$A$32:$E$124, 5,0)))</f>
        <v>0</v>
      </c>
      <c r="AS61" s="2208">
        <f>IF(ISERROR(U61*(1-VLOOKUP($A61, 'E1 Categorization'!$A$32:$E$124, 5,0))), U61*0.5, U61*(1-VLOOKUP($A61, 'E1 Categorization'!$A$32:$E$124, 5,0)))</f>
        <v>0</v>
      </c>
      <c r="AT61" s="2208">
        <f>IF(ISERROR(V61*(1-VLOOKUP($A61, 'E1 Categorization'!$A$32:$E$124, 5,0))), V61*0.5, V61*(1-VLOOKUP($A61, 'E1 Categorization'!$A$32:$E$124, 5,0)))</f>
        <v>0</v>
      </c>
      <c r="AU61" s="2208">
        <f>IF(ISERROR(W61*(1-VLOOKUP($A61, 'E1 Categorization'!$A$32:$E$124, 5,0))), W61*0.5, W61*(1-VLOOKUP($A61, 'E1 Categorization'!$A$32:$E$124, 5,0)))</f>
        <v>0</v>
      </c>
      <c r="AV61" s="2208">
        <f>IF(ISERROR(X61*(1-VLOOKUP($A61, 'E1 Categorization'!$A$32:$E$124, 5,0))), X61*0.5, X61*(1-VLOOKUP($A61, 'E1 Categorization'!$A$32:$E$124, 5,0)))</f>
        <v>0</v>
      </c>
      <c r="AW61" s="2209"/>
      <c r="AX61" s="2209"/>
      <c r="AY61" s="554">
        <f t="shared" si="5"/>
        <v>2010</v>
      </c>
      <c r="AZ61" s="555" t="str">
        <f t="shared" si="6"/>
        <v>Electric Plant Purchased or Sold</v>
      </c>
      <c r="BA61" s="2208">
        <f>IF(ISERROR(E61*(VLOOKUP($A61, 'E1 Categorization'!$A$32:$E$124, 5,0))), E61*0.5, E61*(VLOOKUP($A61, 'E1 Categorization'!$A$32:$E$124, 5,0)))</f>
        <v>0</v>
      </c>
      <c r="BB61" s="2208">
        <f>IF(ISERROR(F61*(VLOOKUP($A61, 'E1 Categorization'!$A$32:$E$124, 5,0))), F61*0.5, F61*(VLOOKUP($A61, 'E1 Categorization'!$A$32:$E$124, 5,0)))</f>
        <v>0</v>
      </c>
      <c r="BC61" s="2208">
        <f>IF(ISERROR(G61*(VLOOKUP($A61, 'E1 Categorization'!$A$32:$E$124, 5,0))), G61*0.5, G61*(VLOOKUP($A61, 'E1 Categorization'!$A$32:$E$124, 5,0)))</f>
        <v>0</v>
      </c>
      <c r="BD61" s="2208">
        <f>IF(ISERROR(H61*(VLOOKUP($A61, 'E1 Categorization'!$A$32:$E$124, 5,0))), H61*0.5, H61*(VLOOKUP($A61, 'E1 Categorization'!$A$32:$E$124, 5,0)))</f>
        <v>0</v>
      </c>
      <c r="BE61" s="2208">
        <f>IF(ISERROR(I61*(VLOOKUP($A61, 'E1 Categorization'!$A$32:$E$124, 5,0))), I61*0.5, I61*(VLOOKUP($A61, 'E1 Categorization'!$A$32:$E$124, 5,0)))</f>
        <v>0</v>
      </c>
      <c r="BF61" s="2208">
        <f>IF(ISERROR(J61*(VLOOKUP($A61, 'E1 Categorization'!$A$32:$E$124, 5,0))), J61*0.5, J61*(VLOOKUP($A61, 'E1 Categorization'!$A$32:$E$124, 5,0)))</f>
        <v>0</v>
      </c>
      <c r="BG61" s="2208">
        <f>IF(ISERROR(K61*(VLOOKUP($A61, 'E1 Categorization'!$A$32:$E$124, 5,0))), K61*0.5, K61*(VLOOKUP($A61, 'E1 Categorization'!$A$32:$E$124, 5,0)))</f>
        <v>0</v>
      </c>
      <c r="BH61" s="2208">
        <f>IF(ISERROR(L61*(VLOOKUP($A61, 'E1 Categorization'!$A$32:$E$124, 5,0))), L61*0.5, L61*(VLOOKUP($A61, 'E1 Categorization'!$A$32:$E$124, 5,0)))</f>
        <v>0</v>
      </c>
      <c r="BI61" s="2208">
        <f>IF(ISERROR(M61*(VLOOKUP($A61, 'E1 Categorization'!$A$32:$E$124, 5,0))), M61*0.5, M61*(VLOOKUP($A61, 'E1 Categorization'!$A$32:$E$124, 5,0)))</f>
        <v>0</v>
      </c>
      <c r="BJ61" s="2208">
        <f>IF(ISERROR(N61*(VLOOKUP($A61, 'E1 Categorization'!$A$32:$E$124, 5,0))), N61*0.5, N61*(VLOOKUP($A61, 'E1 Categorization'!$A$32:$E$124, 5,0)))</f>
        <v>0</v>
      </c>
      <c r="BK61" s="2208">
        <f>IF(ISERROR(O61*(VLOOKUP($A61, 'E1 Categorization'!$A$32:$E$124, 5,0))), O61*0.5, O61*(VLOOKUP($A61, 'E1 Categorization'!$A$32:$E$124, 5,0)))</f>
        <v>0</v>
      </c>
      <c r="BL61" s="2208">
        <f>IF(ISERROR(P61*(VLOOKUP($A61, 'E1 Categorization'!$A$32:$E$124, 5,0))), P61*0.5, P61*(VLOOKUP($A61, 'E1 Categorization'!$A$32:$E$124, 5,0)))</f>
        <v>0</v>
      </c>
      <c r="BM61" s="2208">
        <f>IF(ISERROR(Q61*(VLOOKUP($A61, 'E1 Categorization'!$A$32:$E$124, 5,0))), Q61*0.5, Q61*(VLOOKUP($A61, 'E1 Categorization'!$A$32:$E$124, 5,0)))</f>
        <v>0</v>
      </c>
      <c r="BN61" s="2208">
        <f>IF(ISERROR(R61*(VLOOKUP($A61, 'E1 Categorization'!$A$32:$E$124, 5,0))), R61*0.5, R61*(VLOOKUP($A61, 'E1 Categorization'!$A$32:$E$124, 5,0)))</f>
        <v>0</v>
      </c>
      <c r="BO61" s="2208">
        <f>IF(ISERROR(S61*(VLOOKUP($A61, 'E1 Categorization'!$A$32:$E$124, 5,0))), S61*0.5, S61*(VLOOKUP($A61, 'E1 Categorization'!$A$32:$E$124, 5,0)))</f>
        <v>0</v>
      </c>
      <c r="BP61" s="2208">
        <f>IF(ISERROR(T61*(VLOOKUP($A61, 'E1 Categorization'!$A$32:$E$124, 5,0))), T61*0.5, T61*(VLOOKUP($A61, 'E1 Categorization'!$A$32:$E$124, 5,0)))</f>
        <v>0</v>
      </c>
      <c r="BQ61" s="2208">
        <f>IF(ISERROR(U61*(VLOOKUP($A61, 'E1 Categorization'!$A$32:$E$124, 5,0))), U61*0.5, U61*(VLOOKUP($A61, 'E1 Categorization'!$A$32:$E$124, 5,0)))</f>
        <v>0</v>
      </c>
      <c r="BR61" s="2208">
        <f>IF(ISERROR(V61*(VLOOKUP($A61, 'E1 Categorization'!$A$32:$E$124, 5,0))), V61*0.5, V61*(VLOOKUP($A61, 'E1 Categorization'!$A$32:$E$124, 5,0)))</f>
        <v>0</v>
      </c>
      <c r="BS61" s="2208">
        <f>IF(ISERROR(W61*(VLOOKUP($A61, 'E1 Categorization'!$A$32:$E$124, 5,0))), W61*0.5, W61*(VLOOKUP($A61, 'E1 Categorization'!$A$32:$E$124, 5,0)))</f>
        <v>0</v>
      </c>
      <c r="BT61" s="2208">
        <f>IF(ISERROR(X61*(VLOOKUP($A61, 'E1 Categorization'!$A$32:$E$124, 5,0))), X61*0.5, X61*(VLOOKUP($A61, 'E1 Categorization'!$A$32:$E$124, 5,0)))</f>
        <v>0</v>
      </c>
    </row>
    <row r="62" spans="1:72" s="312" customFormat="1" ht="25.5">
      <c r="A62" s="554">
        <f>'I3 TB Data'!A178:B178</f>
        <v>2050</v>
      </c>
      <c r="B62" s="555" t="str">
        <f>'I3 TB Data'!B178</f>
        <v>Completed Construction Not Classified--Electric</v>
      </c>
      <c r="C62" s="556">
        <f>'I3 TB Data'!G178</f>
        <v>0</v>
      </c>
      <c r="D62" s="2175" t="str">
        <f t="shared" si="7"/>
        <v>Yes</v>
      </c>
      <c r="E62" s="2150"/>
      <c r="F62" s="2150"/>
      <c r="G62" s="2150"/>
      <c r="H62" s="2150"/>
      <c r="I62" s="2150"/>
      <c r="J62" s="2150"/>
      <c r="K62" s="2150"/>
      <c r="L62" s="2150"/>
      <c r="M62" s="2150"/>
      <c r="N62" s="2150"/>
      <c r="O62" s="2150"/>
      <c r="P62" s="2150"/>
      <c r="Q62" s="2150"/>
      <c r="R62" s="2150"/>
      <c r="S62" s="2150"/>
      <c r="T62" s="2150"/>
      <c r="U62" s="2150"/>
      <c r="V62" s="2150"/>
      <c r="W62" s="2150"/>
      <c r="X62" s="2150"/>
      <c r="AA62" s="554">
        <f t="shared" si="3"/>
        <v>2050</v>
      </c>
      <c r="AB62" s="555" t="str">
        <f t="shared" si="4"/>
        <v>Completed Construction Not Classified--Electric</v>
      </c>
      <c r="AC62" s="2208">
        <f>IF(ISERROR(E62*(1-VLOOKUP($A62, 'E1 Categorization'!$A$32:$E$124, 5,0))), E62*0.5, E62*(1-VLOOKUP($A62, 'E1 Categorization'!$A$32:$E$124, 5,0)))</f>
        <v>0</v>
      </c>
      <c r="AD62" s="2208">
        <f>IF(ISERROR(F62*(1-VLOOKUP($A62, 'E1 Categorization'!$A$32:$E$124, 5,0))), F62*0.5, F62*(1-VLOOKUP($A62, 'E1 Categorization'!$A$32:$E$124, 5,0)))</f>
        <v>0</v>
      </c>
      <c r="AE62" s="2208">
        <f>IF(ISERROR(G62*(1-VLOOKUP($A62, 'E1 Categorization'!$A$32:$E$124, 5,0))), G62*0.5, G62*(1-VLOOKUP($A62, 'E1 Categorization'!$A$32:$E$124, 5,0)))</f>
        <v>0</v>
      </c>
      <c r="AF62" s="2208">
        <f>IF(ISERROR(H62*(1-VLOOKUP($A62, 'E1 Categorization'!$A$32:$E$124, 5,0))), H62*0.5, H62*(1-VLOOKUP($A62, 'E1 Categorization'!$A$32:$E$124, 5,0)))</f>
        <v>0</v>
      </c>
      <c r="AG62" s="2208">
        <f>IF(ISERROR(I62*(1-VLOOKUP($A62, 'E1 Categorization'!$A$32:$E$124, 5,0))), I62*0.5, I62*(1-VLOOKUP($A62, 'E1 Categorization'!$A$32:$E$124, 5,0)))</f>
        <v>0</v>
      </c>
      <c r="AH62" s="2208">
        <f>IF(ISERROR(J62*(1-VLOOKUP($A62, 'E1 Categorization'!$A$32:$E$124, 5,0))), J62*0.5, J62*(1-VLOOKUP($A62, 'E1 Categorization'!$A$32:$E$124, 5,0)))</f>
        <v>0</v>
      </c>
      <c r="AI62" s="2208">
        <f>IF(ISERROR(K62*(1-VLOOKUP($A62, 'E1 Categorization'!$A$32:$E$124, 5,0))), K62*0.5, K62*(1-VLOOKUP($A62, 'E1 Categorization'!$A$32:$E$124, 5,0)))</f>
        <v>0</v>
      </c>
      <c r="AJ62" s="2208">
        <f>IF(ISERROR(L62*(1-VLOOKUP($A62, 'E1 Categorization'!$A$32:$E$124, 5,0))), L62*0.5, L62*(1-VLOOKUP($A62, 'E1 Categorization'!$A$32:$E$124, 5,0)))</f>
        <v>0</v>
      </c>
      <c r="AK62" s="2208">
        <f>IF(ISERROR(M62*(1-VLOOKUP($A62, 'E1 Categorization'!$A$32:$E$124, 5,0))), M62*0.5, M62*(1-VLOOKUP($A62, 'E1 Categorization'!$A$32:$E$124, 5,0)))</f>
        <v>0</v>
      </c>
      <c r="AL62" s="2208">
        <f>IF(ISERROR(N62*(1-VLOOKUP($A62, 'E1 Categorization'!$A$32:$E$124, 5,0))), N62*0.5, N62*(1-VLOOKUP($A62, 'E1 Categorization'!$A$32:$E$124, 5,0)))</f>
        <v>0</v>
      </c>
      <c r="AM62" s="2208">
        <f>IF(ISERROR(O62*(1-VLOOKUP($A62, 'E1 Categorization'!$A$32:$E$124, 5,0))), O62*0.5, O62*(1-VLOOKUP($A62, 'E1 Categorization'!$A$32:$E$124, 5,0)))</f>
        <v>0</v>
      </c>
      <c r="AN62" s="2208">
        <f>IF(ISERROR(P62*(1-VLOOKUP($A62, 'E1 Categorization'!$A$32:$E$124, 5,0))), P62*0.5, P62*(1-VLOOKUP($A62, 'E1 Categorization'!$A$32:$E$124, 5,0)))</f>
        <v>0</v>
      </c>
      <c r="AO62" s="2208">
        <f>IF(ISERROR(Q62*(1-VLOOKUP($A62, 'E1 Categorization'!$A$32:$E$124, 5,0))), Q62*0.5, Q62*(1-VLOOKUP($A62, 'E1 Categorization'!$A$32:$E$124, 5,0)))</f>
        <v>0</v>
      </c>
      <c r="AP62" s="2208">
        <f>IF(ISERROR(R62*(1-VLOOKUP($A62, 'E1 Categorization'!$A$32:$E$124, 5,0))), R62*0.5, R62*(1-VLOOKUP($A62, 'E1 Categorization'!$A$32:$E$124, 5,0)))</f>
        <v>0</v>
      </c>
      <c r="AQ62" s="2208">
        <f>IF(ISERROR(S62*(1-VLOOKUP($A62, 'E1 Categorization'!$A$32:$E$124, 5,0))), S62*0.5, S62*(1-VLOOKUP($A62, 'E1 Categorization'!$A$32:$E$124, 5,0)))</f>
        <v>0</v>
      </c>
      <c r="AR62" s="2208">
        <f>IF(ISERROR(T62*(1-VLOOKUP($A62, 'E1 Categorization'!$A$32:$E$124, 5,0))), T62*0.5, T62*(1-VLOOKUP($A62, 'E1 Categorization'!$A$32:$E$124, 5,0)))</f>
        <v>0</v>
      </c>
      <c r="AS62" s="2208">
        <f>IF(ISERROR(U62*(1-VLOOKUP($A62, 'E1 Categorization'!$A$32:$E$124, 5,0))), U62*0.5, U62*(1-VLOOKUP($A62, 'E1 Categorization'!$A$32:$E$124, 5,0)))</f>
        <v>0</v>
      </c>
      <c r="AT62" s="2208">
        <f>IF(ISERROR(V62*(1-VLOOKUP($A62, 'E1 Categorization'!$A$32:$E$124, 5,0))), V62*0.5, V62*(1-VLOOKUP($A62, 'E1 Categorization'!$A$32:$E$124, 5,0)))</f>
        <v>0</v>
      </c>
      <c r="AU62" s="2208">
        <f>IF(ISERROR(W62*(1-VLOOKUP($A62, 'E1 Categorization'!$A$32:$E$124, 5,0))), W62*0.5, W62*(1-VLOOKUP($A62, 'E1 Categorization'!$A$32:$E$124, 5,0)))</f>
        <v>0</v>
      </c>
      <c r="AV62" s="2208">
        <f>IF(ISERROR(X62*(1-VLOOKUP($A62, 'E1 Categorization'!$A$32:$E$124, 5,0))), X62*0.5, X62*(1-VLOOKUP($A62, 'E1 Categorization'!$A$32:$E$124, 5,0)))</f>
        <v>0</v>
      </c>
      <c r="AW62" s="2209"/>
      <c r="AX62" s="2209"/>
      <c r="AY62" s="554">
        <f t="shared" si="5"/>
        <v>2050</v>
      </c>
      <c r="AZ62" s="555" t="str">
        <f t="shared" si="6"/>
        <v>Completed Construction Not Classified--Electric</v>
      </c>
      <c r="BA62" s="2208">
        <f>IF(ISERROR(E62*(VLOOKUP($A62, 'E1 Categorization'!$A$32:$E$124, 5,0))), E62*0.5, E62*(VLOOKUP($A62, 'E1 Categorization'!$A$32:$E$124, 5,0)))</f>
        <v>0</v>
      </c>
      <c r="BB62" s="2208">
        <f>IF(ISERROR(F62*(VLOOKUP($A62, 'E1 Categorization'!$A$32:$E$124, 5,0))), F62*0.5, F62*(VLOOKUP($A62, 'E1 Categorization'!$A$32:$E$124, 5,0)))</f>
        <v>0</v>
      </c>
      <c r="BC62" s="2208">
        <f>IF(ISERROR(G62*(VLOOKUP($A62, 'E1 Categorization'!$A$32:$E$124, 5,0))), G62*0.5, G62*(VLOOKUP($A62, 'E1 Categorization'!$A$32:$E$124, 5,0)))</f>
        <v>0</v>
      </c>
      <c r="BD62" s="2208">
        <f>IF(ISERROR(H62*(VLOOKUP($A62, 'E1 Categorization'!$A$32:$E$124, 5,0))), H62*0.5, H62*(VLOOKUP($A62, 'E1 Categorization'!$A$32:$E$124, 5,0)))</f>
        <v>0</v>
      </c>
      <c r="BE62" s="2208">
        <f>IF(ISERROR(I62*(VLOOKUP($A62, 'E1 Categorization'!$A$32:$E$124, 5,0))), I62*0.5, I62*(VLOOKUP($A62, 'E1 Categorization'!$A$32:$E$124, 5,0)))</f>
        <v>0</v>
      </c>
      <c r="BF62" s="2208">
        <f>IF(ISERROR(J62*(VLOOKUP($A62, 'E1 Categorization'!$A$32:$E$124, 5,0))), J62*0.5, J62*(VLOOKUP($A62, 'E1 Categorization'!$A$32:$E$124, 5,0)))</f>
        <v>0</v>
      </c>
      <c r="BG62" s="2208">
        <f>IF(ISERROR(K62*(VLOOKUP($A62, 'E1 Categorization'!$A$32:$E$124, 5,0))), K62*0.5, K62*(VLOOKUP($A62, 'E1 Categorization'!$A$32:$E$124, 5,0)))</f>
        <v>0</v>
      </c>
      <c r="BH62" s="2208">
        <f>IF(ISERROR(L62*(VLOOKUP($A62, 'E1 Categorization'!$A$32:$E$124, 5,0))), L62*0.5, L62*(VLOOKUP($A62, 'E1 Categorization'!$A$32:$E$124, 5,0)))</f>
        <v>0</v>
      </c>
      <c r="BI62" s="2208">
        <f>IF(ISERROR(M62*(VLOOKUP($A62, 'E1 Categorization'!$A$32:$E$124, 5,0))), M62*0.5, M62*(VLOOKUP($A62, 'E1 Categorization'!$A$32:$E$124, 5,0)))</f>
        <v>0</v>
      </c>
      <c r="BJ62" s="2208">
        <f>IF(ISERROR(N62*(VLOOKUP($A62, 'E1 Categorization'!$A$32:$E$124, 5,0))), N62*0.5, N62*(VLOOKUP($A62, 'E1 Categorization'!$A$32:$E$124, 5,0)))</f>
        <v>0</v>
      </c>
      <c r="BK62" s="2208">
        <f>IF(ISERROR(O62*(VLOOKUP($A62, 'E1 Categorization'!$A$32:$E$124, 5,0))), O62*0.5, O62*(VLOOKUP($A62, 'E1 Categorization'!$A$32:$E$124, 5,0)))</f>
        <v>0</v>
      </c>
      <c r="BL62" s="2208">
        <f>IF(ISERROR(P62*(VLOOKUP($A62, 'E1 Categorization'!$A$32:$E$124, 5,0))), P62*0.5, P62*(VLOOKUP($A62, 'E1 Categorization'!$A$32:$E$124, 5,0)))</f>
        <v>0</v>
      </c>
      <c r="BM62" s="2208">
        <f>IF(ISERROR(Q62*(VLOOKUP($A62, 'E1 Categorization'!$A$32:$E$124, 5,0))), Q62*0.5, Q62*(VLOOKUP($A62, 'E1 Categorization'!$A$32:$E$124, 5,0)))</f>
        <v>0</v>
      </c>
      <c r="BN62" s="2208">
        <f>IF(ISERROR(R62*(VLOOKUP($A62, 'E1 Categorization'!$A$32:$E$124, 5,0))), R62*0.5, R62*(VLOOKUP($A62, 'E1 Categorization'!$A$32:$E$124, 5,0)))</f>
        <v>0</v>
      </c>
      <c r="BO62" s="2208">
        <f>IF(ISERROR(S62*(VLOOKUP($A62, 'E1 Categorization'!$A$32:$E$124, 5,0))), S62*0.5, S62*(VLOOKUP($A62, 'E1 Categorization'!$A$32:$E$124, 5,0)))</f>
        <v>0</v>
      </c>
      <c r="BP62" s="2208">
        <f>IF(ISERROR(T62*(VLOOKUP($A62, 'E1 Categorization'!$A$32:$E$124, 5,0))), T62*0.5, T62*(VLOOKUP($A62, 'E1 Categorization'!$A$32:$E$124, 5,0)))</f>
        <v>0</v>
      </c>
      <c r="BQ62" s="2208">
        <f>IF(ISERROR(U62*(VLOOKUP($A62, 'E1 Categorization'!$A$32:$E$124, 5,0))), U62*0.5, U62*(VLOOKUP($A62, 'E1 Categorization'!$A$32:$E$124, 5,0)))</f>
        <v>0</v>
      </c>
      <c r="BR62" s="2208">
        <f>IF(ISERROR(V62*(VLOOKUP($A62, 'E1 Categorization'!$A$32:$E$124, 5,0))), V62*0.5, V62*(VLOOKUP($A62, 'E1 Categorization'!$A$32:$E$124, 5,0)))</f>
        <v>0</v>
      </c>
      <c r="BS62" s="2208">
        <f>IF(ISERROR(W62*(VLOOKUP($A62, 'E1 Categorization'!$A$32:$E$124, 5,0))), W62*0.5, W62*(VLOOKUP($A62, 'E1 Categorization'!$A$32:$E$124, 5,0)))</f>
        <v>0</v>
      </c>
      <c r="BT62" s="2208">
        <f>IF(ISERROR(X62*(VLOOKUP($A62, 'E1 Categorization'!$A$32:$E$124, 5,0))), X62*0.5, X62*(VLOOKUP($A62, 'E1 Categorization'!$A$32:$E$124, 5,0)))</f>
        <v>0</v>
      </c>
    </row>
    <row r="63" spans="1:72" s="312" customFormat="1" ht="38.25">
      <c r="A63" s="554">
        <f>'I3 TB Data'!A184:B184</f>
        <v>2105</v>
      </c>
      <c r="B63" s="555" t="str">
        <f>'I3 TB Data'!B184</f>
        <v>Accum. Amortization of Electric Utility Plant - Property, Plant, &amp; Equipment</v>
      </c>
      <c r="C63" s="556">
        <f>'I3 TB Data'!G184</f>
        <v>0</v>
      </c>
      <c r="D63" s="2175" t="str">
        <f t="shared" si="7"/>
        <v>Yes</v>
      </c>
      <c r="E63" s="2150"/>
      <c r="F63" s="2150"/>
      <c r="G63" s="2150"/>
      <c r="H63" s="2150"/>
      <c r="I63" s="2150"/>
      <c r="J63" s="2150"/>
      <c r="K63" s="2150"/>
      <c r="L63" s="2150"/>
      <c r="M63" s="2150"/>
      <c r="N63" s="2150"/>
      <c r="O63" s="2150"/>
      <c r="P63" s="2150"/>
      <c r="Q63" s="2150"/>
      <c r="R63" s="2150"/>
      <c r="S63" s="2150"/>
      <c r="T63" s="2150"/>
      <c r="U63" s="2150"/>
      <c r="V63" s="2150"/>
      <c r="W63" s="2150"/>
      <c r="X63" s="2150"/>
      <c r="AA63" s="554">
        <f t="shared" si="3"/>
        <v>2105</v>
      </c>
      <c r="AB63" s="555" t="str">
        <f t="shared" si="4"/>
        <v>Accum. Amortization of Electric Utility Plant - Property, Plant, &amp; Equipment</v>
      </c>
      <c r="AC63" s="2208">
        <f>IF(ISERROR(E63*(1-VLOOKUP($A63, 'E1 Categorization'!$A$32:$E$124, 5,0))), E63*0.5, E63*(1-VLOOKUP($A63, 'E1 Categorization'!$A$32:$E$124, 5,0)))</f>
        <v>0</v>
      </c>
      <c r="AD63" s="2208">
        <f>IF(ISERROR(F63*(1-VLOOKUP($A63, 'E1 Categorization'!$A$32:$E$124, 5,0))), F63*0.5, F63*(1-VLOOKUP($A63, 'E1 Categorization'!$A$32:$E$124, 5,0)))</f>
        <v>0</v>
      </c>
      <c r="AE63" s="2208">
        <f>IF(ISERROR(G63*(1-VLOOKUP($A63, 'E1 Categorization'!$A$32:$E$124, 5,0))), G63*0.5, G63*(1-VLOOKUP($A63, 'E1 Categorization'!$A$32:$E$124, 5,0)))</f>
        <v>0</v>
      </c>
      <c r="AF63" s="2208">
        <f>IF(ISERROR(H63*(1-VLOOKUP($A63, 'E1 Categorization'!$A$32:$E$124, 5,0))), H63*0.5, H63*(1-VLOOKUP($A63, 'E1 Categorization'!$A$32:$E$124, 5,0)))</f>
        <v>0</v>
      </c>
      <c r="AG63" s="2208">
        <f>IF(ISERROR(I63*(1-VLOOKUP($A63, 'E1 Categorization'!$A$32:$E$124, 5,0))), I63*0.5, I63*(1-VLOOKUP($A63, 'E1 Categorization'!$A$32:$E$124, 5,0)))</f>
        <v>0</v>
      </c>
      <c r="AH63" s="2208">
        <f>IF(ISERROR(J63*(1-VLOOKUP($A63, 'E1 Categorization'!$A$32:$E$124, 5,0))), J63*0.5, J63*(1-VLOOKUP($A63, 'E1 Categorization'!$A$32:$E$124, 5,0)))</f>
        <v>0</v>
      </c>
      <c r="AI63" s="2208">
        <f>IF(ISERROR(K63*(1-VLOOKUP($A63, 'E1 Categorization'!$A$32:$E$124, 5,0))), K63*0.5, K63*(1-VLOOKUP($A63, 'E1 Categorization'!$A$32:$E$124, 5,0)))</f>
        <v>0</v>
      </c>
      <c r="AJ63" s="2208">
        <f>IF(ISERROR(L63*(1-VLOOKUP($A63, 'E1 Categorization'!$A$32:$E$124, 5,0))), L63*0.5, L63*(1-VLOOKUP($A63, 'E1 Categorization'!$A$32:$E$124, 5,0)))</f>
        <v>0</v>
      </c>
      <c r="AK63" s="2208">
        <f>IF(ISERROR(M63*(1-VLOOKUP($A63, 'E1 Categorization'!$A$32:$E$124, 5,0))), M63*0.5, M63*(1-VLOOKUP($A63, 'E1 Categorization'!$A$32:$E$124, 5,0)))</f>
        <v>0</v>
      </c>
      <c r="AL63" s="2208">
        <f>IF(ISERROR(N63*(1-VLOOKUP($A63, 'E1 Categorization'!$A$32:$E$124, 5,0))), N63*0.5, N63*(1-VLOOKUP($A63, 'E1 Categorization'!$A$32:$E$124, 5,0)))</f>
        <v>0</v>
      </c>
      <c r="AM63" s="2208">
        <f>IF(ISERROR(O63*(1-VLOOKUP($A63, 'E1 Categorization'!$A$32:$E$124, 5,0))), O63*0.5, O63*(1-VLOOKUP($A63, 'E1 Categorization'!$A$32:$E$124, 5,0)))</f>
        <v>0</v>
      </c>
      <c r="AN63" s="2208">
        <f>IF(ISERROR(P63*(1-VLOOKUP($A63, 'E1 Categorization'!$A$32:$E$124, 5,0))), P63*0.5, P63*(1-VLOOKUP($A63, 'E1 Categorization'!$A$32:$E$124, 5,0)))</f>
        <v>0</v>
      </c>
      <c r="AO63" s="2208">
        <f>IF(ISERROR(Q63*(1-VLOOKUP($A63, 'E1 Categorization'!$A$32:$E$124, 5,0))), Q63*0.5, Q63*(1-VLOOKUP($A63, 'E1 Categorization'!$A$32:$E$124, 5,0)))</f>
        <v>0</v>
      </c>
      <c r="AP63" s="2208">
        <f>IF(ISERROR(R63*(1-VLOOKUP($A63, 'E1 Categorization'!$A$32:$E$124, 5,0))), R63*0.5, R63*(1-VLOOKUP($A63, 'E1 Categorization'!$A$32:$E$124, 5,0)))</f>
        <v>0</v>
      </c>
      <c r="AQ63" s="2208">
        <f>IF(ISERROR(S63*(1-VLOOKUP($A63, 'E1 Categorization'!$A$32:$E$124, 5,0))), S63*0.5, S63*(1-VLOOKUP($A63, 'E1 Categorization'!$A$32:$E$124, 5,0)))</f>
        <v>0</v>
      </c>
      <c r="AR63" s="2208">
        <f>IF(ISERROR(T63*(1-VLOOKUP($A63, 'E1 Categorization'!$A$32:$E$124, 5,0))), T63*0.5, T63*(1-VLOOKUP($A63, 'E1 Categorization'!$A$32:$E$124, 5,0)))</f>
        <v>0</v>
      </c>
      <c r="AS63" s="2208">
        <f>IF(ISERROR(U63*(1-VLOOKUP($A63, 'E1 Categorization'!$A$32:$E$124, 5,0))), U63*0.5, U63*(1-VLOOKUP($A63, 'E1 Categorization'!$A$32:$E$124, 5,0)))</f>
        <v>0</v>
      </c>
      <c r="AT63" s="2208">
        <f>IF(ISERROR(V63*(1-VLOOKUP($A63, 'E1 Categorization'!$A$32:$E$124, 5,0))), V63*0.5, V63*(1-VLOOKUP($A63, 'E1 Categorization'!$A$32:$E$124, 5,0)))</f>
        <v>0</v>
      </c>
      <c r="AU63" s="2208">
        <f>IF(ISERROR(W63*(1-VLOOKUP($A63, 'E1 Categorization'!$A$32:$E$124, 5,0))), W63*0.5, W63*(1-VLOOKUP($A63, 'E1 Categorization'!$A$32:$E$124, 5,0)))</f>
        <v>0</v>
      </c>
      <c r="AV63" s="2208">
        <f>IF(ISERROR(X63*(1-VLOOKUP($A63, 'E1 Categorization'!$A$32:$E$124, 5,0))), X63*0.5, X63*(1-VLOOKUP($A63, 'E1 Categorization'!$A$32:$E$124, 5,0)))</f>
        <v>0</v>
      </c>
      <c r="AW63" s="2209"/>
      <c r="AX63" s="2209"/>
      <c r="AY63" s="554">
        <f t="shared" si="5"/>
        <v>2105</v>
      </c>
      <c r="AZ63" s="555" t="str">
        <f t="shared" si="6"/>
        <v>Accum. Amortization of Electric Utility Plant - Property, Plant, &amp; Equipment</v>
      </c>
      <c r="BA63" s="2208">
        <f>IF(ISERROR(E63*(VLOOKUP($A63, 'E1 Categorization'!$A$32:$E$124, 5,0))), E63*0.5, E63*(VLOOKUP($A63, 'E1 Categorization'!$A$32:$E$124, 5,0)))</f>
        <v>0</v>
      </c>
      <c r="BB63" s="2208">
        <f>IF(ISERROR(F63*(VLOOKUP($A63, 'E1 Categorization'!$A$32:$E$124, 5,0))), F63*0.5, F63*(VLOOKUP($A63, 'E1 Categorization'!$A$32:$E$124, 5,0)))</f>
        <v>0</v>
      </c>
      <c r="BC63" s="2208">
        <f>IF(ISERROR(G63*(VLOOKUP($A63, 'E1 Categorization'!$A$32:$E$124, 5,0))), G63*0.5, G63*(VLOOKUP($A63, 'E1 Categorization'!$A$32:$E$124, 5,0)))</f>
        <v>0</v>
      </c>
      <c r="BD63" s="2208">
        <f>IF(ISERROR(H63*(VLOOKUP($A63, 'E1 Categorization'!$A$32:$E$124, 5,0))), H63*0.5, H63*(VLOOKUP($A63, 'E1 Categorization'!$A$32:$E$124, 5,0)))</f>
        <v>0</v>
      </c>
      <c r="BE63" s="2208">
        <f>IF(ISERROR(I63*(VLOOKUP($A63, 'E1 Categorization'!$A$32:$E$124, 5,0))), I63*0.5, I63*(VLOOKUP($A63, 'E1 Categorization'!$A$32:$E$124, 5,0)))</f>
        <v>0</v>
      </c>
      <c r="BF63" s="2208">
        <f>IF(ISERROR(J63*(VLOOKUP($A63, 'E1 Categorization'!$A$32:$E$124, 5,0))), J63*0.5, J63*(VLOOKUP($A63, 'E1 Categorization'!$A$32:$E$124, 5,0)))</f>
        <v>0</v>
      </c>
      <c r="BG63" s="2208">
        <f>IF(ISERROR(K63*(VLOOKUP($A63, 'E1 Categorization'!$A$32:$E$124, 5,0))), K63*0.5, K63*(VLOOKUP($A63, 'E1 Categorization'!$A$32:$E$124, 5,0)))</f>
        <v>0</v>
      </c>
      <c r="BH63" s="2208">
        <f>IF(ISERROR(L63*(VLOOKUP($A63, 'E1 Categorization'!$A$32:$E$124, 5,0))), L63*0.5, L63*(VLOOKUP($A63, 'E1 Categorization'!$A$32:$E$124, 5,0)))</f>
        <v>0</v>
      </c>
      <c r="BI63" s="2208">
        <f>IF(ISERROR(M63*(VLOOKUP($A63, 'E1 Categorization'!$A$32:$E$124, 5,0))), M63*0.5, M63*(VLOOKUP($A63, 'E1 Categorization'!$A$32:$E$124, 5,0)))</f>
        <v>0</v>
      </c>
      <c r="BJ63" s="2208">
        <f>IF(ISERROR(N63*(VLOOKUP($A63, 'E1 Categorization'!$A$32:$E$124, 5,0))), N63*0.5, N63*(VLOOKUP($A63, 'E1 Categorization'!$A$32:$E$124, 5,0)))</f>
        <v>0</v>
      </c>
      <c r="BK63" s="2208">
        <f>IF(ISERROR(O63*(VLOOKUP($A63, 'E1 Categorization'!$A$32:$E$124, 5,0))), O63*0.5, O63*(VLOOKUP($A63, 'E1 Categorization'!$A$32:$E$124, 5,0)))</f>
        <v>0</v>
      </c>
      <c r="BL63" s="2208">
        <f>IF(ISERROR(P63*(VLOOKUP($A63, 'E1 Categorization'!$A$32:$E$124, 5,0))), P63*0.5, P63*(VLOOKUP($A63, 'E1 Categorization'!$A$32:$E$124, 5,0)))</f>
        <v>0</v>
      </c>
      <c r="BM63" s="2208">
        <f>IF(ISERROR(Q63*(VLOOKUP($A63, 'E1 Categorization'!$A$32:$E$124, 5,0))), Q63*0.5, Q63*(VLOOKUP($A63, 'E1 Categorization'!$A$32:$E$124, 5,0)))</f>
        <v>0</v>
      </c>
      <c r="BN63" s="2208">
        <f>IF(ISERROR(R63*(VLOOKUP($A63, 'E1 Categorization'!$A$32:$E$124, 5,0))), R63*0.5, R63*(VLOOKUP($A63, 'E1 Categorization'!$A$32:$E$124, 5,0)))</f>
        <v>0</v>
      </c>
      <c r="BO63" s="2208">
        <f>IF(ISERROR(S63*(VLOOKUP($A63, 'E1 Categorization'!$A$32:$E$124, 5,0))), S63*0.5, S63*(VLOOKUP($A63, 'E1 Categorization'!$A$32:$E$124, 5,0)))</f>
        <v>0</v>
      </c>
      <c r="BP63" s="2208">
        <f>IF(ISERROR(T63*(VLOOKUP($A63, 'E1 Categorization'!$A$32:$E$124, 5,0))), T63*0.5, T63*(VLOOKUP($A63, 'E1 Categorization'!$A$32:$E$124, 5,0)))</f>
        <v>0</v>
      </c>
      <c r="BQ63" s="2208">
        <f>IF(ISERROR(U63*(VLOOKUP($A63, 'E1 Categorization'!$A$32:$E$124, 5,0))), U63*0.5, U63*(VLOOKUP($A63, 'E1 Categorization'!$A$32:$E$124, 5,0)))</f>
        <v>0</v>
      </c>
      <c r="BR63" s="2208">
        <f>IF(ISERROR(V63*(VLOOKUP($A63, 'E1 Categorization'!$A$32:$E$124, 5,0))), V63*0.5, V63*(VLOOKUP($A63, 'E1 Categorization'!$A$32:$E$124, 5,0)))</f>
        <v>0</v>
      </c>
      <c r="BS63" s="2208">
        <f>IF(ISERROR(W63*(VLOOKUP($A63, 'E1 Categorization'!$A$32:$E$124, 5,0))), W63*0.5, W63*(VLOOKUP($A63, 'E1 Categorization'!$A$32:$E$124, 5,0)))</f>
        <v>0</v>
      </c>
      <c r="BT63" s="2208">
        <f>IF(ISERROR(X63*(VLOOKUP($A63, 'E1 Categorization'!$A$32:$E$124, 5,0))), X63*0.5, X63*(VLOOKUP($A63, 'E1 Categorization'!$A$32:$E$124, 5,0)))</f>
        <v>0</v>
      </c>
    </row>
    <row r="64" spans="1:72" s="312" customFormat="1" ht="27" customHeight="1" thickBot="1">
      <c r="A64" s="560">
        <f>'I3 TB Data'!A185:B185</f>
        <v>2120</v>
      </c>
      <c r="B64" s="555" t="str">
        <f>'I3 TB Data'!B185</f>
        <v>Accumulated Amortization of Electric Utility Plant - Intangibles</v>
      </c>
      <c r="C64" s="556">
        <f>'I3 TB Data'!G185</f>
        <v>0</v>
      </c>
      <c r="D64" s="2176" t="str">
        <f>IF(SUM(E64:X64)&lt;&gt;C64,"No","Yes")</f>
        <v>Yes</v>
      </c>
      <c r="E64" s="2151"/>
      <c r="F64" s="2151"/>
      <c r="G64" s="2151"/>
      <c r="H64" s="2151"/>
      <c r="I64" s="2151"/>
      <c r="J64" s="2151"/>
      <c r="K64" s="2151"/>
      <c r="L64" s="2151"/>
      <c r="M64" s="2151"/>
      <c r="N64" s="2151"/>
      <c r="O64" s="2151"/>
      <c r="P64" s="2151"/>
      <c r="Q64" s="2151"/>
      <c r="R64" s="2151"/>
      <c r="S64" s="2151"/>
      <c r="T64" s="2151"/>
      <c r="U64" s="2151"/>
      <c r="V64" s="2151"/>
      <c r="W64" s="2151"/>
      <c r="X64" s="2151"/>
      <c r="AA64" s="554">
        <f t="shared" si="3"/>
        <v>2120</v>
      </c>
      <c r="AB64" s="555" t="str">
        <f t="shared" si="4"/>
        <v>Accumulated Amortization of Electric Utility Plant - Intangibles</v>
      </c>
      <c r="AC64" s="2208">
        <f>IF(ISERROR(E64*(1-VLOOKUP($A64, 'E1 Categorization'!$A$32:$E$124, 5,0))), E64*0.5, E64*(1-VLOOKUP($A64, 'E1 Categorization'!$A$32:$E$124, 5,0)))</f>
        <v>0</v>
      </c>
      <c r="AD64" s="2208">
        <f>IF(ISERROR(F64*(1-VLOOKUP($A64, 'E1 Categorization'!$A$32:$E$124, 5,0))), F64*0.5, F64*(1-VLOOKUP($A64, 'E1 Categorization'!$A$32:$E$124, 5,0)))</f>
        <v>0</v>
      </c>
      <c r="AE64" s="2208">
        <f>IF(ISERROR(G64*(1-VLOOKUP($A64, 'E1 Categorization'!$A$32:$E$124, 5,0))), G64*0.5, G64*(1-VLOOKUP($A64, 'E1 Categorization'!$A$32:$E$124, 5,0)))</f>
        <v>0</v>
      </c>
      <c r="AF64" s="2208">
        <f>IF(ISERROR(H64*(1-VLOOKUP($A64, 'E1 Categorization'!$A$32:$E$124, 5,0))), H64*0.5, H64*(1-VLOOKUP($A64, 'E1 Categorization'!$A$32:$E$124, 5,0)))</f>
        <v>0</v>
      </c>
      <c r="AG64" s="2208">
        <f>IF(ISERROR(I64*(1-VLOOKUP($A64, 'E1 Categorization'!$A$32:$E$124, 5,0))), I64*0.5, I64*(1-VLOOKUP($A64, 'E1 Categorization'!$A$32:$E$124, 5,0)))</f>
        <v>0</v>
      </c>
      <c r="AH64" s="2208">
        <f>IF(ISERROR(J64*(1-VLOOKUP($A64, 'E1 Categorization'!$A$32:$E$124, 5,0))), J64*0.5, J64*(1-VLOOKUP($A64, 'E1 Categorization'!$A$32:$E$124, 5,0)))</f>
        <v>0</v>
      </c>
      <c r="AI64" s="2208">
        <f>IF(ISERROR(K64*(1-VLOOKUP($A64, 'E1 Categorization'!$A$32:$E$124, 5,0))), K64*0.5, K64*(1-VLOOKUP($A64, 'E1 Categorization'!$A$32:$E$124, 5,0)))</f>
        <v>0</v>
      </c>
      <c r="AJ64" s="2208">
        <f>IF(ISERROR(L64*(1-VLOOKUP($A64, 'E1 Categorization'!$A$32:$E$124, 5,0))), L64*0.5, L64*(1-VLOOKUP($A64, 'E1 Categorization'!$A$32:$E$124, 5,0)))</f>
        <v>0</v>
      </c>
      <c r="AK64" s="2208">
        <f>IF(ISERROR(M64*(1-VLOOKUP($A64, 'E1 Categorization'!$A$32:$E$124, 5,0))), M64*0.5, M64*(1-VLOOKUP($A64, 'E1 Categorization'!$A$32:$E$124, 5,0)))</f>
        <v>0</v>
      </c>
      <c r="AL64" s="2208">
        <f>IF(ISERROR(N64*(1-VLOOKUP($A64, 'E1 Categorization'!$A$32:$E$124, 5,0))), N64*0.5, N64*(1-VLOOKUP($A64, 'E1 Categorization'!$A$32:$E$124, 5,0)))</f>
        <v>0</v>
      </c>
      <c r="AM64" s="2208">
        <f>IF(ISERROR(O64*(1-VLOOKUP($A64, 'E1 Categorization'!$A$32:$E$124, 5,0))), O64*0.5, O64*(1-VLOOKUP($A64, 'E1 Categorization'!$A$32:$E$124, 5,0)))</f>
        <v>0</v>
      </c>
      <c r="AN64" s="2208">
        <f>IF(ISERROR(P64*(1-VLOOKUP($A64, 'E1 Categorization'!$A$32:$E$124, 5,0))), P64*0.5, P64*(1-VLOOKUP($A64, 'E1 Categorization'!$A$32:$E$124, 5,0)))</f>
        <v>0</v>
      </c>
      <c r="AO64" s="2208">
        <f>IF(ISERROR(Q64*(1-VLOOKUP($A64, 'E1 Categorization'!$A$32:$E$124, 5,0))), Q64*0.5, Q64*(1-VLOOKUP($A64, 'E1 Categorization'!$A$32:$E$124, 5,0)))</f>
        <v>0</v>
      </c>
      <c r="AP64" s="2208">
        <f>IF(ISERROR(R64*(1-VLOOKUP($A64, 'E1 Categorization'!$A$32:$E$124, 5,0))), R64*0.5, R64*(1-VLOOKUP($A64, 'E1 Categorization'!$A$32:$E$124, 5,0)))</f>
        <v>0</v>
      </c>
      <c r="AQ64" s="2208">
        <f>IF(ISERROR(S64*(1-VLOOKUP($A64, 'E1 Categorization'!$A$32:$E$124, 5,0))), S64*0.5, S64*(1-VLOOKUP($A64, 'E1 Categorization'!$A$32:$E$124, 5,0)))</f>
        <v>0</v>
      </c>
      <c r="AR64" s="2208">
        <f>IF(ISERROR(T64*(1-VLOOKUP($A64, 'E1 Categorization'!$A$32:$E$124, 5,0))), T64*0.5, T64*(1-VLOOKUP($A64, 'E1 Categorization'!$A$32:$E$124, 5,0)))</f>
        <v>0</v>
      </c>
      <c r="AS64" s="2208">
        <f>IF(ISERROR(U64*(1-VLOOKUP($A64, 'E1 Categorization'!$A$32:$E$124, 5,0))), U64*0.5, U64*(1-VLOOKUP($A64, 'E1 Categorization'!$A$32:$E$124, 5,0)))</f>
        <v>0</v>
      </c>
      <c r="AT64" s="2208">
        <f>IF(ISERROR(V64*(1-VLOOKUP($A64, 'E1 Categorization'!$A$32:$E$124, 5,0))), V64*0.5, V64*(1-VLOOKUP($A64, 'E1 Categorization'!$A$32:$E$124, 5,0)))</f>
        <v>0</v>
      </c>
      <c r="AU64" s="2208">
        <f>IF(ISERROR(W64*(1-VLOOKUP($A64, 'E1 Categorization'!$A$32:$E$124, 5,0))), W64*0.5, W64*(1-VLOOKUP($A64, 'E1 Categorization'!$A$32:$E$124, 5,0)))</f>
        <v>0</v>
      </c>
      <c r="AV64" s="2208">
        <f>IF(ISERROR(X64*(1-VLOOKUP($A64, 'E1 Categorization'!$A$32:$E$124, 5,0))), X64*0.5, X64*(1-VLOOKUP($A64, 'E1 Categorization'!$A$32:$E$124, 5,0)))</f>
        <v>0</v>
      </c>
      <c r="AW64" s="2209"/>
      <c r="AX64" s="2209"/>
      <c r="AY64" s="554">
        <f t="shared" si="5"/>
        <v>2120</v>
      </c>
      <c r="AZ64" s="555" t="str">
        <f t="shared" si="6"/>
        <v>Accumulated Amortization of Electric Utility Plant - Intangibles</v>
      </c>
      <c r="BA64" s="2208">
        <f>IF(ISERROR(E64*(VLOOKUP($A64, 'E1 Categorization'!$A$32:$E$124, 5,0))), E64*0.5, E64*(VLOOKUP($A64, 'E1 Categorization'!$A$32:$E$124, 5,0)))</f>
        <v>0</v>
      </c>
      <c r="BB64" s="2208">
        <f>IF(ISERROR(F64*(VLOOKUP($A64, 'E1 Categorization'!$A$32:$E$124, 5,0))), F64*0.5, F64*(VLOOKUP($A64, 'E1 Categorization'!$A$32:$E$124, 5,0)))</f>
        <v>0</v>
      </c>
      <c r="BC64" s="2208">
        <f>IF(ISERROR(G64*(VLOOKUP($A64, 'E1 Categorization'!$A$32:$E$124, 5,0))), G64*0.5, G64*(VLOOKUP($A64, 'E1 Categorization'!$A$32:$E$124, 5,0)))</f>
        <v>0</v>
      </c>
      <c r="BD64" s="2208">
        <f>IF(ISERROR(H64*(VLOOKUP($A64, 'E1 Categorization'!$A$32:$E$124, 5,0))), H64*0.5, H64*(VLOOKUP($A64, 'E1 Categorization'!$A$32:$E$124, 5,0)))</f>
        <v>0</v>
      </c>
      <c r="BE64" s="2208">
        <f>IF(ISERROR(I64*(VLOOKUP($A64, 'E1 Categorization'!$A$32:$E$124, 5,0))), I64*0.5, I64*(VLOOKUP($A64, 'E1 Categorization'!$A$32:$E$124, 5,0)))</f>
        <v>0</v>
      </c>
      <c r="BF64" s="2208">
        <f>IF(ISERROR(J64*(VLOOKUP($A64, 'E1 Categorization'!$A$32:$E$124, 5,0))), J64*0.5, J64*(VLOOKUP($A64, 'E1 Categorization'!$A$32:$E$124, 5,0)))</f>
        <v>0</v>
      </c>
      <c r="BG64" s="2208">
        <f>IF(ISERROR(K64*(VLOOKUP($A64, 'E1 Categorization'!$A$32:$E$124, 5,0))), K64*0.5, K64*(VLOOKUP($A64, 'E1 Categorization'!$A$32:$E$124, 5,0)))</f>
        <v>0</v>
      </c>
      <c r="BH64" s="2208">
        <f>IF(ISERROR(L64*(VLOOKUP($A64, 'E1 Categorization'!$A$32:$E$124, 5,0))), L64*0.5, L64*(VLOOKUP($A64, 'E1 Categorization'!$A$32:$E$124, 5,0)))</f>
        <v>0</v>
      </c>
      <c r="BI64" s="2208">
        <f>IF(ISERROR(M64*(VLOOKUP($A64, 'E1 Categorization'!$A$32:$E$124, 5,0))), M64*0.5, M64*(VLOOKUP($A64, 'E1 Categorization'!$A$32:$E$124, 5,0)))</f>
        <v>0</v>
      </c>
      <c r="BJ64" s="2208">
        <f>IF(ISERROR(N64*(VLOOKUP($A64, 'E1 Categorization'!$A$32:$E$124, 5,0))), N64*0.5, N64*(VLOOKUP($A64, 'E1 Categorization'!$A$32:$E$124, 5,0)))</f>
        <v>0</v>
      </c>
      <c r="BK64" s="2208">
        <f>IF(ISERROR(O64*(VLOOKUP($A64, 'E1 Categorization'!$A$32:$E$124, 5,0))), O64*0.5, O64*(VLOOKUP($A64, 'E1 Categorization'!$A$32:$E$124, 5,0)))</f>
        <v>0</v>
      </c>
      <c r="BL64" s="2208">
        <f>IF(ISERROR(P64*(VLOOKUP($A64, 'E1 Categorization'!$A$32:$E$124, 5,0))), P64*0.5, P64*(VLOOKUP($A64, 'E1 Categorization'!$A$32:$E$124, 5,0)))</f>
        <v>0</v>
      </c>
      <c r="BM64" s="2208">
        <f>IF(ISERROR(Q64*(VLOOKUP($A64, 'E1 Categorization'!$A$32:$E$124, 5,0))), Q64*0.5, Q64*(VLOOKUP($A64, 'E1 Categorization'!$A$32:$E$124, 5,0)))</f>
        <v>0</v>
      </c>
      <c r="BN64" s="2208">
        <f>IF(ISERROR(R64*(VLOOKUP($A64, 'E1 Categorization'!$A$32:$E$124, 5,0))), R64*0.5, R64*(VLOOKUP($A64, 'E1 Categorization'!$A$32:$E$124, 5,0)))</f>
        <v>0</v>
      </c>
      <c r="BO64" s="2208">
        <f>IF(ISERROR(S64*(VLOOKUP($A64, 'E1 Categorization'!$A$32:$E$124, 5,0))), S64*0.5, S64*(VLOOKUP($A64, 'E1 Categorization'!$A$32:$E$124, 5,0)))</f>
        <v>0</v>
      </c>
      <c r="BP64" s="2208">
        <f>IF(ISERROR(T64*(VLOOKUP($A64, 'E1 Categorization'!$A$32:$E$124, 5,0))), T64*0.5, T64*(VLOOKUP($A64, 'E1 Categorization'!$A$32:$E$124, 5,0)))</f>
        <v>0</v>
      </c>
      <c r="BQ64" s="2208">
        <f>IF(ISERROR(U64*(VLOOKUP($A64, 'E1 Categorization'!$A$32:$E$124, 5,0))), U64*0.5, U64*(VLOOKUP($A64, 'E1 Categorization'!$A$32:$E$124, 5,0)))</f>
        <v>0</v>
      </c>
      <c r="BR64" s="2208">
        <f>IF(ISERROR(V64*(VLOOKUP($A64, 'E1 Categorization'!$A$32:$E$124, 5,0))), V64*0.5, V64*(VLOOKUP($A64, 'E1 Categorization'!$A$32:$E$124, 5,0)))</f>
        <v>0</v>
      </c>
      <c r="BS64" s="2208">
        <f>IF(ISERROR(W64*(VLOOKUP($A64, 'E1 Categorization'!$A$32:$E$124, 5,0))), W64*0.5, W64*(VLOOKUP($A64, 'E1 Categorization'!$A$32:$E$124, 5,0)))</f>
        <v>0</v>
      </c>
      <c r="BT64" s="2208">
        <f>IF(ISERROR(X64*(VLOOKUP($A64, 'E1 Categorization'!$A$32:$E$124, 5,0))), X64*0.5, X64*(VLOOKUP($A64, 'E1 Categorization'!$A$32:$E$124, 5,0)))</f>
        <v>0</v>
      </c>
    </row>
    <row r="65" spans="1:72" s="1750" customFormat="1" ht="12.75" customHeight="1">
      <c r="A65" s="2503"/>
      <c r="B65" s="2505" t="s">
        <v>1212</v>
      </c>
      <c r="C65" s="2509"/>
      <c r="D65" s="2511"/>
      <c r="E65" s="2499">
        <f t="shared" ref="E65:M65" si="8">SUM(E23:E64)</f>
        <v>0</v>
      </c>
      <c r="F65" s="2499">
        <f t="shared" si="8"/>
        <v>0</v>
      </c>
      <c r="G65" s="2499">
        <f t="shared" si="8"/>
        <v>0</v>
      </c>
      <c r="H65" s="2499">
        <f t="shared" si="8"/>
        <v>0</v>
      </c>
      <c r="I65" s="2499">
        <f t="shared" si="8"/>
        <v>0</v>
      </c>
      <c r="J65" s="2499">
        <f t="shared" si="8"/>
        <v>0</v>
      </c>
      <c r="K65" s="2499">
        <f t="shared" si="8"/>
        <v>0</v>
      </c>
      <c r="L65" s="2499">
        <f t="shared" si="8"/>
        <v>0</v>
      </c>
      <c r="M65" s="2499">
        <f t="shared" si="8"/>
        <v>0</v>
      </c>
      <c r="N65" s="2515">
        <f t="shared" ref="N65:X65" si="9">SUM(N23:N64)</f>
        <v>0</v>
      </c>
      <c r="O65" s="2515">
        <f t="shared" si="9"/>
        <v>0</v>
      </c>
      <c r="P65" s="2515">
        <f t="shared" si="9"/>
        <v>0</v>
      </c>
      <c r="Q65" s="2515">
        <f t="shared" si="9"/>
        <v>0</v>
      </c>
      <c r="R65" s="2515">
        <f t="shared" si="9"/>
        <v>0</v>
      </c>
      <c r="S65" s="2515">
        <f t="shared" si="9"/>
        <v>0</v>
      </c>
      <c r="T65" s="2515">
        <f t="shared" si="9"/>
        <v>0</v>
      </c>
      <c r="U65" s="2515">
        <f t="shared" si="9"/>
        <v>0</v>
      </c>
      <c r="V65" s="2515">
        <f t="shared" si="9"/>
        <v>0</v>
      </c>
      <c r="W65" s="2515">
        <f t="shared" si="9"/>
        <v>0</v>
      </c>
      <c r="X65" s="2513">
        <f t="shared" si="9"/>
        <v>0</v>
      </c>
      <c r="AA65" s="2503"/>
      <c r="AB65" s="2505" t="s">
        <v>1212</v>
      </c>
      <c r="AC65" s="2499">
        <f>SUM(AC23:AC64)</f>
        <v>0</v>
      </c>
      <c r="AD65" s="2499">
        <f t="shared" ref="AD65:AV65" si="10">SUM(AD23:AD64)</f>
        <v>0</v>
      </c>
      <c r="AE65" s="2499">
        <f t="shared" si="10"/>
        <v>0</v>
      </c>
      <c r="AF65" s="2499">
        <f t="shared" si="10"/>
        <v>0</v>
      </c>
      <c r="AG65" s="2499">
        <f t="shared" si="10"/>
        <v>0</v>
      </c>
      <c r="AH65" s="2499">
        <f t="shared" si="10"/>
        <v>0</v>
      </c>
      <c r="AI65" s="2499">
        <f t="shared" si="10"/>
        <v>0</v>
      </c>
      <c r="AJ65" s="2499">
        <f t="shared" si="10"/>
        <v>0</v>
      </c>
      <c r="AK65" s="2499">
        <f t="shared" si="10"/>
        <v>0</v>
      </c>
      <c r="AL65" s="2499">
        <f t="shared" si="10"/>
        <v>0</v>
      </c>
      <c r="AM65" s="2499">
        <f t="shared" si="10"/>
        <v>0</v>
      </c>
      <c r="AN65" s="2499">
        <f t="shared" si="10"/>
        <v>0</v>
      </c>
      <c r="AO65" s="2499">
        <f t="shared" si="10"/>
        <v>0</v>
      </c>
      <c r="AP65" s="2499">
        <f t="shared" si="10"/>
        <v>0</v>
      </c>
      <c r="AQ65" s="2499">
        <f t="shared" si="10"/>
        <v>0</v>
      </c>
      <c r="AR65" s="2499">
        <f t="shared" si="10"/>
        <v>0</v>
      </c>
      <c r="AS65" s="2499">
        <f t="shared" si="10"/>
        <v>0</v>
      </c>
      <c r="AT65" s="2499">
        <f t="shared" si="10"/>
        <v>0</v>
      </c>
      <c r="AU65" s="2499">
        <f t="shared" si="10"/>
        <v>0</v>
      </c>
      <c r="AV65" s="2501">
        <f t="shared" si="10"/>
        <v>0</v>
      </c>
      <c r="AW65" s="2210"/>
      <c r="AX65" s="2210"/>
      <c r="AY65" s="2503"/>
      <c r="AZ65" s="2505" t="s">
        <v>1212</v>
      </c>
      <c r="BA65" s="2499">
        <f>SUM(BA23:BA64)</f>
        <v>0</v>
      </c>
      <c r="BB65" s="2499">
        <f t="shared" ref="BB65:BT65" si="11">SUM(BB23:BB64)</f>
        <v>0</v>
      </c>
      <c r="BC65" s="2499">
        <f t="shared" si="11"/>
        <v>0</v>
      </c>
      <c r="BD65" s="2499">
        <f t="shared" si="11"/>
        <v>0</v>
      </c>
      <c r="BE65" s="2499">
        <f t="shared" si="11"/>
        <v>0</v>
      </c>
      <c r="BF65" s="2499">
        <f t="shared" si="11"/>
        <v>0</v>
      </c>
      <c r="BG65" s="2499">
        <f t="shared" si="11"/>
        <v>0</v>
      </c>
      <c r="BH65" s="2499">
        <f t="shared" si="11"/>
        <v>0</v>
      </c>
      <c r="BI65" s="2499">
        <f t="shared" si="11"/>
        <v>0</v>
      </c>
      <c r="BJ65" s="2499">
        <f t="shared" si="11"/>
        <v>0</v>
      </c>
      <c r="BK65" s="2499">
        <f t="shared" si="11"/>
        <v>0</v>
      </c>
      <c r="BL65" s="2499">
        <f t="shared" si="11"/>
        <v>0</v>
      </c>
      <c r="BM65" s="2499">
        <f t="shared" si="11"/>
        <v>0</v>
      </c>
      <c r="BN65" s="2499">
        <f t="shared" si="11"/>
        <v>0</v>
      </c>
      <c r="BO65" s="2499">
        <f t="shared" si="11"/>
        <v>0</v>
      </c>
      <c r="BP65" s="2499">
        <f t="shared" si="11"/>
        <v>0</v>
      </c>
      <c r="BQ65" s="2499">
        <f t="shared" si="11"/>
        <v>0</v>
      </c>
      <c r="BR65" s="2499">
        <f t="shared" si="11"/>
        <v>0</v>
      </c>
      <c r="BS65" s="2499">
        <f t="shared" si="11"/>
        <v>0</v>
      </c>
      <c r="BT65" s="2501">
        <f t="shared" si="11"/>
        <v>0</v>
      </c>
    </row>
    <row r="66" spans="1:72" s="777" customFormat="1" ht="12.75" customHeight="1" thickBot="1">
      <c r="A66" s="2504"/>
      <c r="B66" s="2506"/>
      <c r="C66" s="2510"/>
      <c r="D66" s="2512"/>
      <c r="E66" s="2500"/>
      <c r="F66" s="2500"/>
      <c r="G66" s="2500"/>
      <c r="H66" s="2500"/>
      <c r="I66" s="2500"/>
      <c r="J66" s="2500"/>
      <c r="K66" s="2500"/>
      <c r="L66" s="2500"/>
      <c r="M66" s="2500"/>
      <c r="N66" s="2516"/>
      <c r="O66" s="2516"/>
      <c r="P66" s="2516"/>
      <c r="Q66" s="2516"/>
      <c r="R66" s="2516"/>
      <c r="S66" s="2516"/>
      <c r="T66" s="2516"/>
      <c r="U66" s="2516"/>
      <c r="V66" s="2516"/>
      <c r="W66" s="2516"/>
      <c r="X66" s="2514"/>
      <c r="AA66" s="2504"/>
      <c r="AB66" s="2506"/>
      <c r="AC66" s="2500"/>
      <c r="AD66" s="2500"/>
      <c r="AE66" s="2500"/>
      <c r="AF66" s="2500"/>
      <c r="AG66" s="2500"/>
      <c r="AH66" s="2500"/>
      <c r="AI66" s="2500"/>
      <c r="AJ66" s="2500"/>
      <c r="AK66" s="2500"/>
      <c r="AL66" s="2500"/>
      <c r="AM66" s="2500"/>
      <c r="AN66" s="2500"/>
      <c r="AO66" s="2500"/>
      <c r="AP66" s="2500"/>
      <c r="AQ66" s="2500"/>
      <c r="AR66" s="2500"/>
      <c r="AS66" s="2500"/>
      <c r="AT66" s="2500"/>
      <c r="AU66" s="2500"/>
      <c r="AV66" s="2502"/>
      <c r="AW66" s="2211"/>
      <c r="AX66" s="2211"/>
      <c r="AY66" s="2504"/>
      <c r="AZ66" s="2506"/>
      <c r="BA66" s="2500"/>
      <c r="BB66" s="2500"/>
      <c r="BC66" s="2500"/>
      <c r="BD66" s="2500"/>
      <c r="BE66" s="2500"/>
      <c r="BF66" s="2500"/>
      <c r="BG66" s="2500"/>
      <c r="BH66" s="2500"/>
      <c r="BI66" s="2500"/>
      <c r="BJ66" s="2500"/>
      <c r="BK66" s="2500"/>
      <c r="BL66" s="2500"/>
      <c r="BM66" s="2500"/>
      <c r="BN66" s="2500"/>
      <c r="BO66" s="2500"/>
      <c r="BP66" s="2500"/>
      <c r="BQ66" s="2500"/>
      <c r="BR66" s="2500"/>
      <c r="BS66" s="2500"/>
      <c r="BT66" s="2502"/>
    </row>
    <row r="67" spans="1:72" s="630" customFormat="1" ht="25.5">
      <c r="A67" s="558">
        <f>'I3 TB Data'!A365:B365</f>
        <v>5005</v>
      </c>
      <c r="B67" s="555" t="str">
        <f>'I3 TB Data'!B365</f>
        <v>Operation Supervision and Engineering</v>
      </c>
      <c r="C67" s="556">
        <f>'I3 TB Data'!G365</f>
        <v>0</v>
      </c>
      <c r="D67" s="2177" t="str">
        <f>IF(SUM(E67:X67)&lt;&gt;C67,"No","Yes")</f>
        <v>Yes</v>
      </c>
      <c r="E67" s="2152"/>
      <c r="F67" s="2152"/>
      <c r="G67" s="2152"/>
      <c r="H67" s="2152"/>
      <c r="I67" s="2152"/>
      <c r="J67" s="2152"/>
      <c r="K67" s="2152"/>
      <c r="L67" s="2152"/>
      <c r="M67" s="2152"/>
      <c r="N67" s="2152"/>
      <c r="O67" s="2152"/>
      <c r="P67" s="2152"/>
      <c r="Q67" s="2152"/>
      <c r="R67" s="2152"/>
      <c r="S67" s="2152"/>
      <c r="T67" s="2152"/>
      <c r="U67" s="2152"/>
      <c r="V67" s="2152"/>
      <c r="W67" s="2152"/>
      <c r="X67" s="2152"/>
      <c r="AA67" s="558">
        <f>A67</f>
        <v>5005</v>
      </c>
      <c r="AB67" s="559" t="str">
        <f>B67</f>
        <v>Operation Supervision and Engineering</v>
      </c>
      <c r="AC67" s="2208">
        <f>IF(ISERROR(E67*(1-VLOOKUP($A67, 'E1 Categorization'!$A$32:$E$124, 5,0))), E67*0.5, E67*(1-VLOOKUP($A67, 'E1 Categorization'!$A$32:$E$124, 5,0)))</f>
        <v>0</v>
      </c>
      <c r="AD67" s="2208">
        <f>IF(ISERROR(F67*(1-VLOOKUP($A67, 'E1 Categorization'!$A$32:$E$124, 5,0))), F67*0.5, F67*(1-VLOOKUP($A67, 'E1 Categorization'!$A$32:$E$124, 5,0)))</f>
        <v>0</v>
      </c>
      <c r="AE67" s="2208">
        <f>IF(ISERROR(G67*(1-VLOOKUP($A67, 'E1 Categorization'!$A$32:$E$124, 5,0))), G67*0.5, G67*(1-VLOOKUP($A67, 'E1 Categorization'!$A$32:$E$124, 5,0)))</f>
        <v>0</v>
      </c>
      <c r="AF67" s="2208">
        <f>IF(ISERROR(H67*(1-VLOOKUP($A67, 'E1 Categorization'!$A$32:$E$124, 5,0))), H67*0.5, H67*(1-VLOOKUP($A67, 'E1 Categorization'!$A$32:$E$124, 5,0)))</f>
        <v>0</v>
      </c>
      <c r="AG67" s="2208">
        <f>IF(ISERROR(I67*(1-VLOOKUP($A67, 'E1 Categorization'!$A$32:$E$124, 5,0))), I67*0.5, I67*(1-VLOOKUP($A67, 'E1 Categorization'!$A$32:$E$124, 5,0)))</f>
        <v>0</v>
      </c>
      <c r="AH67" s="2208">
        <f>IF(ISERROR(J67*(1-VLOOKUP($A67, 'E1 Categorization'!$A$32:$E$124, 5,0))), J67*0.5, J67*(1-VLOOKUP($A67, 'E1 Categorization'!$A$32:$E$124, 5,0)))</f>
        <v>0</v>
      </c>
      <c r="AI67" s="2208">
        <f>IF(ISERROR(K67*(1-VLOOKUP($A67, 'E1 Categorization'!$A$32:$E$124, 5,0))), K67*0.5, K67*(1-VLOOKUP($A67, 'E1 Categorization'!$A$32:$E$124, 5,0)))</f>
        <v>0</v>
      </c>
      <c r="AJ67" s="2208">
        <f>IF(ISERROR(L67*(1-VLOOKUP($A67, 'E1 Categorization'!$A$32:$E$124, 5,0))), L67*0.5, L67*(1-VLOOKUP($A67, 'E1 Categorization'!$A$32:$E$124, 5,0)))</f>
        <v>0</v>
      </c>
      <c r="AK67" s="2208">
        <f>IF(ISERROR(M67*(1-VLOOKUP($A67, 'E1 Categorization'!$A$32:$E$124, 5,0))), M67*0.5, M67*(1-VLOOKUP($A67, 'E1 Categorization'!$A$32:$E$124, 5,0)))</f>
        <v>0</v>
      </c>
      <c r="AL67" s="2208">
        <f>IF(ISERROR(N67*(1-VLOOKUP($A67, 'E1 Categorization'!$A$32:$E$124, 5,0))), N67*0.5, N67*(1-VLOOKUP($A67, 'E1 Categorization'!$A$32:$E$124, 5,0)))</f>
        <v>0</v>
      </c>
      <c r="AM67" s="2208">
        <f>IF(ISERROR(O67*(1-VLOOKUP($A67, 'E1 Categorization'!$A$32:$E$124, 5,0))), O67*0.5, O67*(1-VLOOKUP($A67, 'E1 Categorization'!$A$32:$E$124, 5,0)))</f>
        <v>0</v>
      </c>
      <c r="AN67" s="2208">
        <f>IF(ISERROR(P67*(1-VLOOKUP($A67, 'E1 Categorization'!$A$32:$E$124, 5,0))), P67*0.5, P67*(1-VLOOKUP($A67, 'E1 Categorization'!$A$32:$E$124, 5,0)))</f>
        <v>0</v>
      </c>
      <c r="AO67" s="2208">
        <f>IF(ISERROR(Q67*(1-VLOOKUP($A67, 'E1 Categorization'!$A$32:$E$124, 5,0))), Q67*0.5, Q67*(1-VLOOKUP($A67, 'E1 Categorization'!$A$32:$E$124, 5,0)))</f>
        <v>0</v>
      </c>
      <c r="AP67" s="2208">
        <f>IF(ISERROR(R67*(1-VLOOKUP($A67, 'E1 Categorization'!$A$32:$E$124, 5,0))), R67*0.5, R67*(1-VLOOKUP($A67, 'E1 Categorization'!$A$32:$E$124, 5,0)))</f>
        <v>0</v>
      </c>
      <c r="AQ67" s="2208">
        <f>IF(ISERROR(S67*(1-VLOOKUP($A67, 'E1 Categorization'!$A$32:$E$124, 5,0))), S67*0.5, S67*(1-VLOOKUP($A67, 'E1 Categorization'!$A$32:$E$124, 5,0)))</f>
        <v>0</v>
      </c>
      <c r="AR67" s="2208">
        <f>IF(ISERROR(T67*(1-VLOOKUP($A67, 'E1 Categorization'!$A$32:$E$124, 5,0))), T67*0.5, T67*(1-VLOOKUP($A67, 'E1 Categorization'!$A$32:$E$124, 5,0)))</f>
        <v>0</v>
      </c>
      <c r="AS67" s="2208">
        <f>IF(ISERROR(U67*(1-VLOOKUP($A67, 'E1 Categorization'!$A$32:$E$124, 5,0))), U67*0.5, U67*(1-VLOOKUP($A67, 'E1 Categorization'!$A$32:$E$124, 5,0)))</f>
        <v>0</v>
      </c>
      <c r="AT67" s="2208">
        <f>IF(ISERROR(V67*(1-VLOOKUP($A67, 'E1 Categorization'!$A$32:$E$124, 5,0))), V67*0.5, V67*(1-VLOOKUP($A67, 'E1 Categorization'!$A$32:$E$124, 5,0)))</f>
        <v>0</v>
      </c>
      <c r="AU67" s="2208">
        <f>IF(ISERROR(W67*(1-VLOOKUP($A67, 'E1 Categorization'!$A$32:$E$124, 5,0))), W67*0.5, W67*(1-VLOOKUP($A67, 'E1 Categorization'!$A$32:$E$124, 5,0)))</f>
        <v>0</v>
      </c>
      <c r="AV67" s="2208">
        <f>IF(ISERROR(X67*(1-VLOOKUP($A67, 'E1 Categorization'!$A$32:$E$124, 5,0))), X67*0.5, X67*(1-VLOOKUP($A67, 'E1 Categorization'!$A$32:$E$124, 5,0)))</f>
        <v>0</v>
      </c>
      <c r="AW67" s="2212"/>
      <c r="AX67" s="2212"/>
      <c r="AY67" s="558">
        <f>AA67</f>
        <v>5005</v>
      </c>
      <c r="AZ67" s="559" t="str">
        <f>AB67</f>
        <v>Operation Supervision and Engineering</v>
      </c>
      <c r="BA67" s="2208">
        <f>IF(ISERROR(E67*(VLOOKUP($A67, 'E1 Categorization'!$A$32:$E$124, 5,0))), E67*0.5, E67*(VLOOKUP($A67, 'E1 Categorization'!$A$32:$E$124, 5,0)))</f>
        <v>0</v>
      </c>
      <c r="BB67" s="2208">
        <f>IF(ISERROR(F67*(VLOOKUP($A67, 'E1 Categorization'!$A$32:$E$124, 5,0))), F67*0.5, F67*(VLOOKUP($A67, 'E1 Categorization'!$A$32:$E$124, 5,0)))</f>
        <v>0</v>
      </c>
      <c r="BC67" s="2208">
        <f>IF(ISERROR(G67*(VLOOKUP($A67, 'E1 Categorization'!$A$32:$E$124, 5,0))), G67*0.5, G67*(VLOOKUP($A67, 'E1 Categorization'!$A$32:$E$124, 5,0)))</f>
        <v>0</v>
      </c>
      <c r="BD67" s="2208">
        <f>IF(ISERROR(H67*(VLOOKUP($A67, 'E1 Categorization'!$A$32:$E$124, 5,0))), H67*0.5, H67*(VLOOKUP($A67, 'E1 Categorization'!$A$32:$E$124, 5,0)))</f>
        <v>0</v>
      </c>
      <c r="BE67" s="2208">
        <f>IF(ISERROR(I67*(VLOOKUP($A67, 'E1 Categorization'!$A$32:$E$124, 5,0))), I67*0.5, I67*(VLOOKUP($A67, 'E1 Categorization'!$A$32:$E$124, 5,0)))</f>
        <v>0</v>
      </c>
      <c r="BF67" s="2208">
        <f>IF(ISERROR(J67*(VLOOKUP($A67, 'E1 Categorization'!$A$32:$E$124, 5,0))), J67*0.5, J67*(VLOOKUP($A67, 'E1 Categorization'!$A$32:$E$124, 5,0)))</f>
        <v>0</v>
      </c>
      <c r="BG67" s="2208">
        <f>IF(ISERROR(K67*(VLOOKUP($A67, 'E1 Categorization'!$A$32:$E$124, 5,0))), K67*0.5, K67*(VLOOKUP($A67, 'E1 Categorization'!$A$32:$E$124, 5,0)))</f>
        <v>0</v>
      </c>
      <c r="BH67" s="2208">
        <f>IF(ISERROR(L67*(VLOOKUP($A67, 'E1 Categorization'!$A$32:$E$124, 5,0))), L67*0.5, L67*(VLOOKUP($A67, 'E1 Categorization'!$A$32:$E$124, 5,0)))</f>
        <v>0</v>
      </c>
      <c r="BI67" s="2208">
        <f>IF(ISERROR(M67*(VLOOKUP($A67, 'E1 Categorization'!$A$32:$E$124, 5,0))), M67*0.5, M67*(VLOOKUP($A67, 'E1 Categorization'!$A$32:$E$124, 5,0)))</f>
        <v>0</v>
      </c>
      <c r="BJ67" s="2208">
        <f>IF(ISERROR(N67*(VLOOKUP($A67, 'E1 Categorization'!$A$32:$E$124, 5,0))), N67*0.5, N67*(VLOOKUP($A67, 'E1 Categorization'!$A$32:$E$124, 5,0)))</f>
        <v>0</v>
      </c>
      <c r="BK67" s="2208">
        <f>IF(ISERROR(O67*(VLOOKUP($A67, 'E1 Categorization'!$A$32:$E$124, 5,0))), O67*0.5, O67*(VLOOKUP($A67, 'E1 Categorization'!$A$32:$E$124, 5,0)))</f>
        <v>0</v>
      </c>
      <c r="BL67" s="2208">
        <f>IF(ISERROR(P67*(VLOOKUP($A67, 'E1 Categorization'!$A$32:$E$124, 5,0))), P67*0.5, P67*(VLOOKUP($A67, 'E1 Categorization'!$A$32:$E$124, 5,0)))</f>
        <v>0</v>
      </c>
      <c r="BM67" s="2208">
        <f>IF(ISERROR(Q67*(VLOOKUP($A67, 'E1 Categorization'!$A$32:$E$124, 5,0))), Q67*0.5, Q67*(VLOOKUP($A67, 'E1 Categorization'!$A$32:$E$124, 5,0)))</f>
        <v>0</v>
      </c>
      <c r="BN67" s="2208">
        <f>IF(ISERROR(R67*(VLOOKUP($A67, 'E1 Categorization'!$A$32:$E$124, 5,0))), R67*0.5, R67*(VLOOKUP($A67, 'E1 Categorization'!$A$32:$E$124, 5,0)))</f>
        <v>0</v>
      </c>
      <c r="BO67" s="2208">
        <f>IF(ISERROR(S67*(VLOOKUP($A67, 'E1 Categorization'!$A$32:$E$124, 5,0))), S67*0.5, S67*(VLOOKUP($A67, 'E1 Categorization'!$A$32:$E$124, 5,0)))</f>
        <v>0</v>
      </c>
      <c r="BP67" s="2208">
        <f>IF(ISERROR(T67*(VLOOKUP($A67, 'E1 Categorization'!$A$32:$E$124, 5,0))), T67*0.5, T67*(VLOOKUP($A67, 'E1 Categorization'!$A$32:$E$124, 5,0)))</f>
        <v>0</v>
      </c>
      <c r="BQ67" s="2208">
        <f>IF(ISERROR(U67*(VLOOKUP($A67, 'E1 Categorization'!$A$32:$E$124, 5,0))), U67*0.5, U67*(VLOOKUP($A67, 'E1 Categorization'!$A$32:$E$124, 5,0)))</f>
        <v>0</v>
      </c>
      <c r="BR67" s="2208">
        <f>IF(ISERROR(V67*(VLOOKUP($A67, 'E1 Categorization'!$A$32:$E$124, 5,0))), V67*0.5, V67*(VLOOKUP($A67, 'E1 Categorization'!$A$32:$E$124, 5,0)))</f>
        <v>0</v>
      </c>
      <c r="BS67" s="2208">
        <f>IF(ISERROR(W67*(VLOOKUP($A67, 'E1 Categorization'!$A$32:$E$124, 5,0))), W67*0.5, W67*(VLOOKUP($A67, 'E1 Categorization'!$A$32:$E$124, 5,0)))</f>
        <v>0</v>
      </c>
      <c r="BT67" s="2208">
        <f>IF(ISERROR(X67*(VLOOKUP($A67, 'E1 Categorization'!$A$32:$E$124, 5,0))), X67*0.5, X67*(VLOOKUP($A67, 'E1 Categorization'!$A$32:$E$124, 5,0)))</f>
        <v>0</v>
      </c>
    </row>
    <row r="68" spans="1:72" s="630" customFormat="1" ht="25.5" customHeight="1">
      <c r="A68" s="554">
        <f>'I3 TB Data'!A366:B366</f>
        <v>5010</v>
      </c>
      <c r="B68" s="555" t="str">
        <f>'I3 TB Data'!B366</f>
        <v>Load Dispatching</v>
      </c>
      <c r="C68" s="556">
        <f>'I3 TB Data'!G366</f>
        <v>0</v>
      </c>
      <c r="D68" s="2175" t="str">
        <f>IF(SUM(E68:X68)&lt;&gt;C68,"No","Yes")</f>
        <v>Yes</v>
      </c>
      <c r="E68" s="2153"/>
      <c r="F68" s="2153"/>
      <c r="G68" s="2153"/>
      <c r="H68" s="2153"/>
      <c r="I68" s="2153"/>
      <c r="J68" s="2153"/>
      <c r="K68" s="2153"/>
      <c r="L68" s="2153"/>
      <c r="M68" s="2153"/>
      <c r="N68" s="2153"/>
      <c r="O68" s="2153"/>
      <c r="P68" s="2153"/>
      <c r="Q68" s="2153"/>
      <c r="R68" s="2153"/>
      <c r="S68" s="2153"/>
      <c r="T68" s="2153"/>
      <c r="U68" s="2153"/>
      <c r="V68" s="2153"/>
      <c r="W68" s="2153"/>
      <c r="X68" s="2153"/>
      <c r="AA68" s="558">
        <f t="shared" ref="AA68:AA131" si="12">A68</f>
        <v>5010</v>
      </c>
      <c r="AB68" s="559" t="str">
        <f t="shared" ref="AB68:AB131" si="13">B68</f>
        <v>Load Dispatching</v>
      </c>
      <c r="AC68" s="2208">
        <f>IF(ISERROR(E68*(1-VLOOKUP($A68, 'E1 Categorization'!$A$32:$E$124, 5,0))), E68*0.5, E68*(1-VLOOKUP($A68, 'E1 Categorization'!$A$32:$E$124, 5,0)))</f>
        <v>0</v>
      </c>
      <c r="AD68" s="2208">
        <f>IF(ISERROR(F68*(1-VLOOKUP($A68, 'E1 Categorization'!$A$32:$E$124, 5,0))), F68*0.5, F68*(1-VLOOKUP($A68, 'E1 Categorization'!$A$32:$E$124, 5,0)))</f>
        <v>0</v>
      </c>
      <c r="AE68" s="2208">
        <f>IF(ISERROR(G68*(1-VLOOKUP($A68, 'E1 Categorization'!$A$32:$E$124, 5,0))), G68*0.5, G68*(1-VLOOKUP($A68, 'E1 Categorization'!$A$32:$E$124, 5,0)))</f>
        <v>0</v>
      </c>
      <c r="AF68" s="2208">
        <f>IF(ISERROR(H68*(1-VLOOKUP($A68, 'E1 Categorization'!$A$32:$E$124, 5,0))), H68*0.5, H68*(1-VLOOKUP($A68, 'E1 Categorization'!$A$32:$E$124, 5,0)))</f>
        <v>0</v>
      </c>
      <c r="AG68" s="2208">
        <f>IF(ISERROR(I68*(1-VLOOKUP($A68, 'E1 Categorization'!$A$32:$E$124, 5,0))), I68*0.5, I68*(1-VLOOKUP($A68, 'E1 Categorization'!$A$32:$E$124, 5,0)))</f>
        <v>0</v>
      </c>
      <c r="AH68" s="2208">
        <f>IF(ISERROR(J68*(1-VLOOKUP($A68, 'E1 Categorization'!$A$32:$E$124, 5,0))), J68*0.5, J68*(1-VLOOKUP($A68, 'E1 Categorization'!$A$32:$E$124, 5,0)))</f>
        <v>0</v>
      </c>
      <c r="AI68" s="2208">
        <f>IF(ISERROR(K68*(1-VLOOKUP($A68, 'E1 Categorization'!$A$32:$E$124, 5,0))), K68*0.5, K68*(1-VLOOKUP($A68, 'E1 Categorization'!$A$32:$E$124, 5,0)))</f>
        <v>0</v>
      </c>
      <c r="AJ68" s="2208">
        <f>IF(ISERROR(L68*(1-VLOOKUP($A68, 'E1 Categorization'!$A$32:$E$124, 5,0))), L68*0.5, L68*(1-VLOOKUP($A68, 'E1 Categorization'!$A$32:$E$124, 5,0)))</f>
        <v>0</v>
      </c>
      <c r="AK68" s="2208">
        <f>IF(ISERROR(M68*(1-VLOOKUP($A68, 'E1 Categorization'!$A$32:$E$124, 5,0))), M68*0.5, M68*(1-VLOOKUP($A68, 'E1 Categorization'!$A$32:$E$124, 5,0)))</f>
        <v>0</v>
      </c>
      <c r="AL68" s="2208">
        <f>IF(ISERROR(N68*(1-VLOOKUP($A68, 'E1 Categorization'!$A$32:$E$124, 5,0))), N68*0.5, N68*(1-VLOOKUP($A68, 'E1 Categorization'!$A$32:$E$124, 5,0)))</f>
        <v>0</v>
      </c>
      <c r="AM68" s="2208">
        <f>IF(ISERROR(O68*(1-VLOOKUP($A68, 'E1 Categorization'!$A$32:$E$124, 5,0))), O68*0.5, O68*(1-VLOOKUP($A68, 'E1 Categorization'!$A$32:$E$124, 5,0)))</f>
        <v>0</v>
      </c>
      <c r="AN68" s="2208">
        <f>IF(ISERROR(P68*(1-VLOOKUP($A68, 'E1 Categorization'!$A$32:$E$124, 5,0))), P68*0.5, P68*(1-VLOOKUP($A68, 'E1 Categorization'!$A$32:$E$124, 5,0)))</f>
        <v>0</v>
      </c>
      <c r="AO68" s="2208">
        <f>IF(ISERROR(Q68*(1-VLOOKUP($A68, 'E1 Categorization'!$A$32:$E$124, 5,0))), Q68*0.5, Q68*(1-VLOOKUP($A68, 'E1 Categorization'!$A$32:$E$124, 5,0)))</f>
        <v>0</v>
      </c>
      <c r="AP68" s="2208">
        <f>IF(ISERROR(R68*(1-VLOOKUP($A68, 'E1 Categorization'!$A$32:$E$124, 5,0))), R68*0.5, R68*(1-VLOOKUP($A68, 'E1 Categorization'!$A$32:$E$124, 5,0)))</f>
        <v>0</v>
      </c>
      <c r="AQ68" s="2208">
        <f>IF(ISERROR(S68*(1-VLOOKUP($A68, 'E1 Categorization'!$A$32:$E$124, 5,0))), S68*0.5, S68*(1-VLOOKUP($A68, 'E1 Categorization'!$A$32:$E$124, 5,0)))</f>
        <v>0</v>
      </c>
      <c r="AR68" s="2208">
        <f>IF(ISERROR(T68*(1-VLOOKUP($A68, 'E1 Categorization'!$A$32:$E$124, 5,0))), T68*0.5, T68*(1-VLOOKUP($A68, 'E1 Categorization'!$A$32:$E$124, 5,0)))</f>
        <v>0</v>
      </c>
      <c r="AS68" s="2208">
        <f>IF(ISERROR(U68*(1-VLOOKUP($A68, 'E1 Categorization'!$A$32:$E$124, 5,0))), U68*0.5, U68*(1-VLOOKUP($A68, 'E1 Categorization'!$A$32:$E$124, 5,0)))</f>
        <v>0</v>
      </c>
      <c r="AT68" s="2208">
        <f>IF(ISERROR(V68*(1-VLOOKUP($A68, 'E1 Categorization'!$A$32:$E$124, 5,0))), V68*0.5, V68*(1-VLOOKUP($A68, 'E1 Categorization'!$A$32:$E$124, 5,0)))</f>
        <v>0</v>
      </c>
      <c r="AU68" s="2208">
        <f>IF(ISERROR(W68*(1-VLOOKUP($A68, 'E1 Categorization'!$A$32:$E$124, 5,0))), W68*0.5, W68*(1-VLOOKUP($A68, 'E1 Categorization'!$A$32:$E$124, 5,0)))</f>
        <v>0</v>
      </c>
      <c r="AV68" s="2208">
        <f>IF(ISERROR(X68*(1-VLOOKUP($A68, 'E1 Categorization'!$A$32:$E$124, 5,0))), X68*0.5, X68*(1-VLOOKUP($A68, 'E1 Categorization'!$A$32:$E$124, 5,0)))</f>
        <v>0</v>
      </c>
      <c r="AW68" s="2212"/>
      <c r="AX68" s="2212"/>
      <c r="AY68" s="558">
        <f t="shared" ref="AY68:AY131" si="14">AA68</f>
        <v>5010</v>
      </c>
      <c r="AZ68" s="559" t="str">
        <f t="shared" ref="AZ68:AZ131" si="15">AB68</f>
        <v>Load Dispatching</v>
      </c>
      <c r="BA68" s="2208">
        <f>IF(ISERROR(E68*(VLOOKUP($A68, 'E1 Categorization'!$A$32:$E$124, 5,0))), E68*0.5, E68*(VLOOKUP($A68, 'E1 Categorization'!$A$32:$E$124, 5,0)))</f>
        <v>0</v>
      </c>
      <c r="BB68" s="2208">
        <f>IF(ISERROR(F68*(VLOOKUP($A68, 'E1 Categorization'!$A$32:$E$124, 5,0))), F68*0.5, F68*(VLOOKUP($A68, 'E1 Categorization'!$A$32:$E$124, 5,0)))</f>
        <v>0</v>
      </c>
      <c r="BC68" s="2208">
        <f>IF(ISERROR(G68*(VLOOKUP($A68, 'E1 Categorization'!$A$32:$E$124, 5,0))), G68*0.5, G68*(VLOOKUP($A68, 'E1 Categorization'!$A$32:$E$124, 5,0)))</f>
        <v>0</v>
      </c>
      <c r="BD68" s="2208">
        <f>IF(ISERROR(H68*(VLOOKUP($A68, 'E1 Categorization'!$A$32:$E$124, 5,0))), H68*0.5, H68*(VLOOKUP($A68, 'E1 Categorization'!$A$32:$E$124, 5,0)))</f>
        <v>0</v>
      </c>
      <c r="BE68" s="2208">
        <f>IF(ISERROR(I68*(VLOOKUP($A68, 'E1 Categorization'!$A$32:$E$124, 5,0))), I68*0.5, I68*(VLOOKUP($A68, 'E1 Categorization'!$A$32:$E$124, 5,0)))</f>
        <v>0</v>
      </c>
      <c r="BF68" s="2208">
        <f>IF(ISERROR(J68*(VLOOKUP($A68, 'E1 Categorization'!$A$32:$E$124, 5,0))), J68*0.5, J68*(VLOOKUP($A68, 'E1 Categorization'!$A$32:$E$124, 5,0)))</f>
        <v>0</v>
      </c>
      <c r="BG68" s="2208">
        <f>IF(ISERROR(K68*(VLOOKUP($A68, 'E1 Categorization'!$A$32:$E$124, 5,0))), K68*0.5, K68*(VLOOKUP($A68, 'E1 Categorization'!$A$32:$E$124, 5,0)))</f>
        <v>0</v>
      </c>
      <c r="BH68" s="2208">
        <f>IF(ISERROR(L68*(VLOOKUP($A68, 'E1 Categorization'!$A$32:$E$124, 5,0))), L68*0.5, L68*(VLOOKUP($A68, 'E1 Categorization'!$A$32:$E$124, 5,0)))</f>
        <v>0</v>
      </c>
      <c r="BI68" s="2208">
        <f>IF(ISERROR(M68*(VLOOKUP($A68, 'E1 Categorization'!$A$32:$E$124, 5,0))), M68*0.5, M68*(VLOOKUP($A68, 'E1 Categorization'!$A$32:$E$124, 5,0)))</f>
        <v>0</v>
      </c>
      <c r="BJ68" s="2208">
        <f>IF(ISERROR(N68*(VLOOKUP($A68, 'E1 Categorization'!$A$32:$E$124, 5,0))), N68*0.5, N68*(VLOOKUP($A68, 'E1 Categorization'!$A$32:$E$124, 5,0)))</f>
        <v>0</v>
      </c>
      <c r="BK68" s="2208">
        <f>IF(ISERROR(O68*(VLOOKUP($A68, 'E1 Categorization'!$A$32:$E$124, 5,0))), O68*0.5, O68*(VLOOKUP($A68, 'E1 Categorization'!$A$32:$E$124, 5,0)))</f>
        <v>0</v>
      </c>
      <c r="BL68" s="2208">
        <f>IF(ISERROR(P68*(VLOOKUP($A68, 'E1 Categorization'!$A$32:$E$124, 5,0))), P68*0.5, P68*(VLOOKUP($A68, 'E1 Categorization'!$A$32:$E$124, 5,0)))</f>
        <v>0</v>
      </c>
      <c r="BM68" s="2208">
        <f>IF(ISERROR(Q68*(VLOOKUP($A68, 'E1 Categorization'!$A$32:$E$124, 5,0))), Q68*0.5, Q68*(VLOOKUP($A68, 'E1 Categorization'!$A$32:$E$124, 5,0)))</f>
        <v>0</v>
      </c>
      <c r="BN68" s="2208">
        <f>IF(ISERROR(R68*(VLOOKUP($A68, 'E1 Categorization'!$A$32:$E$124, 5,0))), R68*0.5, R68*(VLOOKUP($A68, 'E1 Categorization'!$A$32:$E$124, 5,0)))</f>
        <v>0</v>
      </c>
      <c r="BO68" s="2208">
        <f>IF(ISERROR(S68*(VLOOKUP($A68, 'E1 Categorization'!$A$32:$E$124, 5,0))), S68*0.5, S68*(VLOOKUP($A68, 'E1 Categorization'!$A$32:$E$124, 5,0)))</f>
        <v>0</v>
      </c>
      <c r="BP68" s="2208">
        <f>IF(ISERROR(T68*(VLOOKUP($A68, 'E1 Categorization'!$A$32:$E$124, 5,0))), T68*0.5, T68*(VLOOKUP($A68, 'E1 Categorization'!$A$32:$E$124, 5,0)))</f>
        <v>0</v>
      </c>
      <c r="BQ68" s="2208">
        <f>IF(ISERROR(U68*(VLOOKUP($A68, 'E1 Categorization'!$A$32:$E$124, 5,0))), U68*0.5, U68*(VLOOKUP($A68, 'E1 Categorization'!$A$32:$E$124, 5,0)))</f>
        <v>0</v>
      </c>
      <c r="BR68" s="2208">
        <f>IF(ISERROR(V68*(VLOOKUP($A68, 'E1 Categorization'!$A$32:$E$124, 5,0))), V68*0.5, V68*(VLOOKUP($A68, 'E1 Categorization'!$A$32:$E$124, 5,0)))</f>
        <v>0</v>
      </c>
      <c r="BS68" s="2208">
        <f>IF(ISERROR(W68*(VLOOKUP($A68, 'E1 Categorization'!$A$32:$E$124, 5,0))), W68*0.5, W68*(VLOOKUP($A68, 'E1 Categorization'!$A$32:$E$124, 5,0)))</f>
        <v>0</v>
      </c>
      <c r="BT68" s="2208">
        <f>IF(ISERROR(X68*(VLOOKUP($A68, 'E1 Categorization'!$A$32:$E$124, 5,0))), X68*0.5, X68*(VLOOKUP($A68, 'E1 Categorization'!$A$32:$E$124, 5,0)))</f>
        <v>0</v>
      </c>
    </row>
    <row r="69" spans="1:72" s="630" customFormat="1" ht="25.5">
      <c r="A69" s="554">
        <f>'I3 TB Data'!A367:B367</f>
        <v>5012</v>
      </c>
      <c r="B69" s="555" t="str">
        <f>'I3 TB Data'!B367</f>
        <v>Station Buildings and Fixtures Expense</v>
      </c>
      <c r="C69" s="556">
        <f>'I3 TB Data'!G367</f>
        <v>0</v>
      </c>
      <c r="D69" s="2175" t="str">
        <f>IF(SUM(E69:X69)&lt;&gt;C69,"No","Yes")</f>
        <v>Yes</v>
      </c>
      <c r="E69" s="2153"/>
      <c r="F69" s="2153"/>
      <c r="G69" s="2153"/>
      <c r="H69" s="2153"/>
      <c r="I69" s="2153"/>
      <c r="J69" s="2153"/>
      <c r="K69" s="2153"/>
      <c r="L69" s="2153"/>
      <c r="M69" s="2153"/>
      <c r="N69" s="2153"/>
      <c r="O69" s="2153"/>
      <c r="P69" s="2153"/>
      <c r="Q69" s="2153"/>
      <c r="R69" s="2153"/>
      <c r="S69" s="2153"/>
      <c r="T69" s="2153"/>
      <c r="U69" s="2153"/>
      <c r="V69" s="2153"/>
      <c r="W69" s="2153"/>
      <c r="X69" s="2153"/>
      <c r="AA69" s="558">
        <f t="shared" si="12"/>
        <v>5012</v>
      </c>
      <c r="AB69" s="559" t="str">
        <f t="shared" si="13"/>
        <v>Station Buildings and Fixtures Expense</v>
      </c>
      <c r="AC69" s="2208">
        <f>IF(ISERROR(E69*(1-VLOOKUP($A69, 'E1 Categorization'!$A$32:$E$124, 5,0))), E69*0.5, E69*(1-VLOOKUP($A69, 'E1 Categorization'!$A$32:$E$124, 5,0)))</f>
        <v>0</v>
      </c>
      <c r="AD69" s="2208">
        <f>IF(ISERROR(F69*(1-VLOOKUP($A69, 'E1 Categorization'!$A$32:$E$124, 5,0))), F69*0.5, F69*(1-VLOOKUP($A69, 'E1 Categorization'!$A$32:$E$124, 5,0)))</f>
        <v>0</v>
      </c>
      <c r="AE69" s="2208">
        <f>IF(ISERROR(G69*(1-VLOOKUP($A69, 'E1 Categorization'!$A$32:$E$124, 5,0))), G69*0.5, G69*(1-VLOOKUP($A69, 'E1 Categorization'!$A$32:$E$124, 5,0)))</f>
        <v>0</v>
      </c>
      <c r="AF69" s="2208">
        <f>IF(ISERROR(H69*(1-VLOOKUP($A69, 'E1 Categorization'!$A$32:$E$124, 5,0))), H69*0.5, H69*(1-VLOOKUP($A69, 'E1 Categorization'!$A$32:$E$124, 5,0)))</f>
        <v>0</v>
      </c>
      <c r="AG69" s="2208">
        <f>IF(ISERROR(I69*(1-VLOOKUP($A69, 'E1 Categorization'!$A$32:$E$124, 5,0))), I69*0.5, I69*(1-VLOOKUP($A69, 'E1 Categorization'!$A$32:$E$124, 5,0)))</f>
        <v>0</v>
      </c>
      <c r="AH69" s="2208">
        <f>IF(ISERROR(J69*(1-VLOOKUP($A69, 'E1 Categorization'!$A$32:$E$124, 5,0))), J69*0.5, J69*(1-VLOOKUP($A69, 'E1 Categorization'!$A$32:$E$124, 5,0)))</f>
        <v>0</v>
      </c>
      <c r="AI69" s="2208">
        <f>IF(ISERROR(K69*(1-VLOOKUP($A69, 'E1 Categorization'!$A$32:$E$124, 5,0))), K69*0.5, K69*(1-VLOOKUP($A69, 'E1 Categorization'!$A$32:$E$124, 5,0)))</f>
        <v>0</v>
      </c>
      <c r="AJ69" s="2208">
        <f>IF(ISERROR(L69*(1-VLOOKUP($A69, 'E1 Categorization'!$A$32:$E$124, 5,0))), L69*0.5, L69*(1-VLOOKUP($A69, 'E1 Categorization'!$A$32:$E$124, 5,0)))</f>
        <v>0</v>
      </c>
      <c r="AK69" s="2208">
        <f>IF(ISERROR(M69*(1-VLOOKUP($A69, 'E1 Categorization'!$A$32:$E$124, 5,0))), M69*0.5, M69*(1-VLOOKUP($A69, 'E1 Categorization'!$A$32:$E$124, 5,0)))</f>
        <v>0</v>
      </c>
      <c r="AL69" s="2208">
        <f>IF(ISERROR(N69*(1-VLOOKUP($A69, 'E1 Categorization'!$A$32:$E$124, 5,0))), N69*0.5, N69*(1-VLOOKUP($A69, 'E1 Categorization'!$A$32:$E$124, 5,0)))</f>
        <v>0</v>
      </c>
      <c r="AM69" s="2208">
        <f>IF(ISERROR(O69*(1-VLOOKUP($A69, 'E1 Categorization'!$A$32:$E$124, 5,0))), O69*0.5, O69*(1-VLOOKUP($A69, 'E1 Categorization'!$A$32:$E$124, 5,0)))</f>
        <v>0</v>
      </c>
      <c r="AN69" s="2208">
        <f>IF(ISERROR(P69*(1-VLOOKUP($A69, 'E1 Categorization'!$A$32:$E$124, 5,0))), P69*0.5, P69*(1-VLOOKUP($A69, 'E1 Categorization'!$A$32:$E$124, 5,0)))</f>
        <v>0</v>
      </c>
      <c r="AO69" s="2208">
        <f>IF(ISERROR(Q69*(1-VLOOKUP($A69, 'E1 Categorization'!$A$32:$E$124, 5,0))), Q69*0.5, Q69*(1-VLOOKUP($A69, 'E1 Categorization'!$A$32:$E$124, 5,0)))</f>
        <v>0</v>
      </c>
      <c r="AP69" s="2208">
        <f>IF(ISERROR(R69*(1-VLOOKUP($A69, 'E1 Categorization'!$A$32:$E$124, 5,0))), R69*0.5, R69*(1-VLOOKUP($A69, 'E1 Categorization'!$A$32:$E$124, 5,0)))</f>
        <v>0</v>
      </c>
      <c r="AQ69" s="2208">
        <f>IF(ISERROR(S69*(1-VLOOKUP($A69, 'E1 Categorization'!$A$32:$E$124, 5,0))), S69*0.5, S69*(1-VLOOKUP($A69, 'E1 Categorization'!$A$32:$E$124, 5,0)))</f>
        <v>0</v>
      </c>
      <c r="AR69" s="2208">
        <f>IF(ISERROR(T69*(1-VLOOKUP($A69, 'E1 Categorization'!$A$32:$E$124, 5,0))), T69*0.5, T69*(1-VLOOKUP($A69, 'E1 Categorization'!$A$32:$E$124, 5,0)))</f>
        <v>0</v>
      </c>
      <c r="AS69" s="2208">
        <f>IF(ISERROR(U69*(1-VLOOKUP($A69, 'E1 Categorization'!$A$32:$E$124, 5,0))), U69*0.5, U69*(1-VLOOKUP($A69, 'E1 Categorization'!$A$32:$E$124, 5,0)))</f>
        <v>0</v>
      </c>
      <c r="AT69" s="2208">
        <f>IF(ISERROR(V69*(1-VLOOKUP($A69, 'E1 Categorization'!$A$32:$E$124, 5,0))), V69*0.5, V69*(1-VLOOKUP($A69, 'E1 Categorization'!$A$32:$E$124, 5,0)))</f>
        <v>0</v>
      </c>
      <c r="AU69" s="2208">
        <f>IF(ISERROR(W69*(1-VLOOKUP($A69, 'E1 Categorization'!$A$32:$E$124, 5,0))), W69*0.5, W69*(1-VLOOKUP($A69, 'E1 Categorization'!$A$32:$E$124, 5,0)))</f>
        <v>0</v>
      </c>
      <c r="AV69" s="2208">
        <f>IF(ISERROR(X69*(1-VLOOKUP($A69, 'E1 Categorization'!$A$32:$E$124, 5,0))), X69*0.5, X69*(1-VLOOKUP($A69, 'E1 Categorization'!$A$32:$E$124, 5,0)))</f>
        <v>0</v>
      </c>
      <c r="AW69" s="2212"/>
      <c r="AX69" s="2212"/>
      <c r="AY69" s="558">
        <f t="shared" si="14"/>
        <v>5012</v>
      </c>
      <c r="AZ69" s="559" t="str">
        <f t="shared" si="15"/>
        <v>Station Buildings and Fixtures Expense</v>
      </c>
      <c r="BA69" s="2208">
        <f>IF(ISERROR(E69*(VLOOKUP($A69, 'E1 Categorization'!$A$32:$E$124, 5,0))), E69*0.5, E69*(VLOOKUP($A69, 'E1 Categorization'!$A$32:$E$124, 5,0)))</f>
        <v>0</v>
      </c>
      <c r="BB69" s="2208">
        <f>IF(ISERROR(F69*(VLOOKUP($A69, 'E1 Categorization'!$A$32:$E$124, 5,0))), F69*0.5, F69*(VLOOKUP($A69, 'E1 Categorization'!$A$32:$E$124, 5,0)))</f>
        <v>0</v>
      </c>
      <c r="BC69" s="2208">
        <f>IF(ISERROR(G69*(VLOOKUP($A69, 'E1 Categorization'!$A$32:$E$124, 5,0))), G69*0.5, G69*(VLOOKUP($A69, 'E1 Categorization'!$A$32:$E$124, 5,0)))</f>
        <v>0</v>
      </c>
      <c r="BD69" s="2208">
        <f>IF(ISERROR(H69*(VLOOKUP($A69, 'E1 Categorization'!$A$32:$E$124, 5,0))), H69*0.5, H69*(VLOOKUP($A69, 'E1 Categorization'!$A$32:$E$124, 5,0)))</f>
        <v>0</v>
      </c>
      <c r="BE69" s="2208">
        <f>IF(ISERROR(I69*(VLOOKUP($A69, 'E1 Categorization'!$A$32:$E$124, 5,0))), I69*0.5, I69*(VLOOKUP($A69, 'E1 Categorization'!$A$32:$E$124, 5,0)))</f>
        <v>0</v>
      </c>
      <c r="BF69" s="2208">
        <f>IF(ISERROR(J69*(VLOOKUP($A69, 'E1 Categorization'!$A$32:$E$124, 5,0))), J69*0.5, J69*(VLOOKUP($A69, 'E1 Categorization'!$A$32:$E$124, 5,0)))</f>
        <v>0</v>
      </c>
      <c r="BG69" s="2208">
        <f>IF(ISERROR(K69*(VLOOKUP($A69, 'E1 Categorization'!$A$32:$E$124, 5,0))), K69*0.5, K69*(VLOOKUP($A69, 'E1 Categorization'!$A$32:$E$124, 5,0)))</f>
        <v>0</v>
      </c>
      <c r="BH69" s="2208">
        <f>IF(ISERROR(L69*(VLOOKUP($A69, 'E1 Categorization'!$A$32:$E$124, 5,0))), L69*0.5, L69*(VLOOKUP($A69, 'E1 Categorization'!$A$32:$E$124, 5,0)))</f>
        <v>0</v>
      </c>
      <c r="BI69" s="2208">
        <f>IF(ISERROR(M69*(VLOOKUP($A69, 'E1 Categorization'!$A$32:$E$124, 5,0))), M69*0.5, M69*(VLOOKUP($A69, 'E1 Categorization'!$A$32:$E$124, 5,0)))</f>
        <v>0</v>
      </c>
      <c r="BJ69" s="2208">
        <f>IF(ISERROR(N69*(VLOOKUP($A69, 'E1 Categorization'!$A$32:$E$124, 5,0))), N69*0.5, N69*(VLOOKUP($A69, 'E1 Categorization'!$A$32:$E$124, 5,0)))</f>
        <v>0</v>
      </c>
      <c r="BK69" s="2208">
        <f>IF(ISERROR(O69*(VLOOKUP($A69, 'E1 Categorization'!$A$32:$E$124, 5,0))), O69*0.5, O69*(VLOOKUP($A69, 'E1 Categorization'!$A$32:$E$124, 5,0)))</f>
        <v>0</v>
      </c>
      <c r="BL69" s="2208">
        <f>IF(ISERROR(P69*(VLOOKUP($A69, 'E1 Categorization'!$A$32:$E$124, 5,0))), P69*0.5, P69*(VLOOKUP($A69, 'E1 Categorization'!$A$32:$E$124, 5,0)))</f>
        <v>0</v>
      </c>
      <c r="BM69" s="2208">
        <f>IF(ISERROR(Q69*(VLOOKUP($A69, 'E1 Categorization'!$A$32:$E$124, 5,0))), Q69*0.5, Q69*(VLOOKUP($A69, 'E1 Categorization'!$A$32:$E$124, 5,0)))</f>
        <v>0</v>
      </c>
      <c r="BN69" s="2208">
        <f>IF(ISERROR(R69*(VLOOKUP($A69, 'E1 Categorization'!$A$32:$E$124, 5,0))), R69*0.5, R69*(VLOOKUP($A69, 'E1 Categorization'!$A$32:$E$124, 5,0)))</f>
        <v>0</v>
      </c>
      <c r="BO69" s="2208">
        <f>IF(ISERROR(S69*(VLOOKUP($A69, 'E1 Categorization'!$A$32:$E$124, 5,0))), S69*0.5, S69*(VLOOKUP($A69, 'E1 Categorization'!$A$32:$E$124, 5,0)))</f>
        <v>0</v>
      </c>
      <c r="BP69" s="2208">
        <f>IF(ISERROR(T69*(VLOOKUP($A69, 'E1 Categorization'!$A$32:$E$124, 5,0))), T69*0.5, T69*(VLOOKUP($A69, 'E1 Categorization'!$A$32:$E$124, 5,0)))</f>
        <v>0</v>
      </c>
      <c r="BQ69" s="2208">
        <f>IF(ISERROR(U69*(VLOOKUP($A69, 'E1 Categorization'!$A$32:$E$124, 5,0))), U69*0.5, U69*(VLOOKUP($A69, 'E1 Categorization'!$A$32:$E$124, 5,0)))</f>
        <v>0</v>
      </c>
      <c r="BR69" s="2208">
        <f>IF(ISERROR(V69*(VLOOKUP($A69, 'E1 Categorization'!$A$32:$E$124, 5,0))), V69*0.5, V69*(VLOOKUP($A69, 'E1 Categorization'!$A$32:$E$124, 5,0)))</f>
        <v>0</v>
      </c>
      <c r="BS69" s="2208">
        <f>IF(ISERROR(W69*(VLOOKUP($A69, 'E1 Categorization'!$A$32:$E$124, 5,0))), W69*0.5, W69*(VLOOKUP($A69, 'E1 Categorization'!$A$32:$E$124, 5,0)))</f>
        <v>0</v>
      </c>
      <c r="BT69" s="2208">
        <f>IF(ISERROR(X69*(VLOOKUP($A69, 'E1 Categorization'!$A$32:$E$124, 5,0))), X69*0.5, X69*(VLOOKUP($A69, 'E1 Categorization'!$A$32:$E$124, 5,0)))</f>
        <v>0</v>
      </c>
    </row>
    <row r="70" spans="1:72" s="630" customFormat="1" ht="25.5">
      <c r="A70" s="554">
        <f>'I3 TB Data'!A368:B368</f>
        <v>5014</v>
      </c>
      <c r="B70" s="555" t="str">
        <f>'I3 TB Data'!B368</f>
        <v>Transformer Station Equipment - Operation Labour</v>
      </c>
      <c r="C70" s="556">
        <f>'I3 TB Data'!G368</f>
        <v>0</v>
      </c>
      <c r="D70" s="2175" t="str">
        <f>IF(SUM(E70:X70)&lt;&gt;C70,"No","Yes")</f>
        <v>Yes</v>
      </c>
      <c r="E70" s="2153"/>
      <c r="F70" s="2153"/>
      <c r="G70" s="2153"/>
      <c r="H70" s="2153"/>
      <c r="I70" s="2153"/>
      <c r="J70" s="2153"/>
      <c r="K70" s="2153"/>
      <c r="L70" s="2153"/>
      <c r="M70" s="2153"/>
      <c r="N70" s="2153"/>
      <c r="O70" s="2153"/>
      <c r="P70" s="2153"/>
      <c r="Q70" s="2153"/>
      <c r="R70" s="2153"/>
      <c r="S70" s="2153"/>
      <c r="T70" s="2153"/>
      <c r="U70" s="2153"/>
      <c r="V70" s="2153"/>
      <c r="W70" s="2153"/>
      <c r="X70" s="2153"/>
      <c r="AA70" s="558">
        <f t="shared" si="12"/>
        <v>5014</v>
      </c>
      <c r="AB70" s="559" t="str">
        <f t="shared" si="13"/>
        <v>Transformer Station Equipment - Operation Labour</v>
      </c>
      <c r="AC70" s="2208">
        <f>IF(ISERROR(E70*(1-VLOOKUP($A70, 'E1 Categorization'!$A$32:$E$124, 5,0))), E70*0.5, E70*(1-VLOOKUP($A70, 'E1 Categorization'!$A$32:$E$124, 5,0)))</f>
        <v>0</v>
      </c>
      <c r="AD70" s="2208">
        <f>IF(ISERROR(F70*(1-VLOOKUP($A70, 'E1 Categorization'!$A$32:$E$124, 5,0))), F70*0.5, F70*(1-VLOOKUP($A70, 'E1 Categorization'!$A$32:$E$124, 5,0)))</f>
        <v>0</v>
      </c>
      <c r="AE70" s="2208">
        <f>IF(ISERROR(G70*(1-VLOOKUP($A70, 'E1 Categorization'!$A$32:$E$124, 5,0))), G70*0.5, G70*(1-VLOOKUP($A70, 'E1 Categorization'!$A$32:$E$124, 5,0)))</f>
        <v>0</v>
      </c>
      <c r="AF70" s="2208">
        <f>IF(ISERROR(H70*(1-VLOOKUP($A70, 'E1 Categorization'!$A$32:$E$124, 5,0))), H70*0.5, H70*(1-VLOOKUP($A70, 'E1 Categorization'!$A$32:$E$124, 5,0)))</f>
        <v>0</v>
      </c>
      <c r="AG70" s="2208">
        <f>IF(ISERROR(I70*(1-VLOOKUP($A70, 'E1 Categorization'!$A$32:$E$124, 5,0))), I70*0.5, I70*(1-VLOOKUP($A70, 'E1 Categorization'!$A$32:$E$124, 5,0)))</f>
        <v>0</v>
      </c>
      <c r="AH70" s="2208">
        <f>IF(ISERROR(J70*(1-VLOOKUP($A70, 'E1 Categorization'!$A$32:$E$124, 5,0))), J70*0.5, J70*(1-VLOOKUP($A70, 'E1 Categorization'!$A$32:$E$124, 5,0)))</f>
        <v>0</v>
      </c>
      <c r="AI70" s="2208">
        <f>IF(ISERROR(K70*(1-VLOOKUP($A70, 'E1 Categorization'!$A$32:$E$124, 5,0))), K70*0.5, K70*(1-VLOOKUP($A70, 'E1 Categorization'!$A$32:$E$124, 5,0)))</f>
        <v>0</v>
      </c>
      <c r="AJ70" s="2208">
        <f>IF(ISERROR(L70*(1-VLOOKUP($A70, 'E1 Categorization'!$A$32:$E$124, 5,0))), L70*0.5, L70*(1-VLOOKUP($A70, 'E1 Categorization'!$A$32:$E$124, 5,0)))</f>
        <v>0</v>
      </c>
      <c r="AK70" s="2208">
        <f>IF(ISERROR(M70*(1-VLOOKUP($A70, 'E1 Categorization'!$A$32:$E$124, 5,0))), M70*0.5, M70*(1-VLOOKUP($A70, 'E1 Categorization'!$A$32:$E$124, 5,0)))</f>
        <v>0</v>
      </c>
      <c r="AL70" s="2208">
        <f>IF(ISERROR(N70*(1-VLOOKUP($A70, 'E1 Categorization'!$A$32:$E$124, 5,0))), N70*0.5, N70*(1-VLOOKUP($A70, 'E1 Categorization'!$A$32:$E$124, 5,0)))</f>
        <v>0</v>
      </c>
      <c r="AM70" s="2208">
        <f>IF(ISERROR(O70*(1-VLOOKUP($A70, 'E1 Categorization'!$A$32:$E$124, 5,0))), O70*0.5, O70*(1-VLOOKUP($A70, 'E1 Categorization'!$A$32:$E$124, 5,0)))</f>
        <v>0</v>
      </c>
      <c r="AN70" s="2208">
        <f>IF(ISERROR(P70*(1-VLOOKUP($A70, 'E1 Categorization'!$A$32:$E$124, 5,0))), P70*0.5, P70*(1-VLOOKUP($A70, 'E1 Categorization'!$A$32:$E$124, 5,0)))</f>
        <v>0</v>
      </c>
      <c r="AO70" s="2208">
        <f>IF(ISERROR(Q70*(1-VLOOKUP($A70, 'E1 Categorization'!$A$32:$E$124, 5,0))), Q70*0.5, Q70*(1-VLOOKUP($A70, 'E1 Categorization'!$A$32:$E$124, 5,0)))</f>
        <v>0</v>
      </c>
      <c r="AP70" s="2208">
        <f>IF(ISERROR(R70*(1-VLOOKUP($A70, 'E1 Categorization'!$A$32:$E$124, 5,0))), R70*0.5, R70*(1-VLOOKUP($A70, 'E1 Categorization'!$A$32:$E$124, 5,0)))</f>
        <v>0</v>
      </c>
      <c r="AQ70" s="2208">
        <f>IF(ISERROR(S70*(1-VLOOKUP($A70, 'E1 Categorization'!$A$32:$E$124, 5,0))), S70*0.5, S70*(1-VLOOKUP($A70, 'E1 Categorization'!$A$32:$E$124, 5,0)))</f>
        <v>0</v>
      </c>
      <c r="AR70" s="2208">
        <f>IF(ISERROR(T70*(1-VLOOKUP($A70, 'E1 Categorization'!$A$32:$E$124, 5,0))), T70*0.5, T70*(1-VLOOKUP($A70, 'E1 Categorization'!$A$32:$E$124, 5,0)))</f>
        <v>0</v>
      </c>
      <c r="AS70" s="2208">
        <f>IF(ISERROR(U70*(1-VLOOKUP($A70, 'E1 Categorization'!$A$32:$E$124, 5,0))), U70*0.5, U70*(1-VLOOKUP($A70, 'E1 Categorization'!$A$32:$E$124, 5,0)))</f>
        <v>0</v>
      </c>
      <c r="AT70" s="2208">
        <f>IF(ISERROR(V70*(1-VLOOKUP($A70, 'E1 Categorization'!$A$32:$E$124, 5,0))), V70*0.5, V70*(1-VLOOKUP($A70, 'E1 Categorization'!$A$32:$E$124, 5,0)))</f>
        <v>0</v>
      </c>
      <c r="AU70" s="2208">
        <f>IF(ISERROR(W70*(1-VLOOKUP($A70, 'E1 Categorization'!$A$32:$E$124, 5,0))), W70*0.5, W70*(1-VLOOKUP($A70, 'E1 Categorization'!$A$32:$E$124, 5,0)))</f>
        <v>0</v>
      </c>
      <c r="AV70" s="2208">
        <f>IF(ISERROR(X70*(1-VLOOKUP($A70, 'E1 Categorization'!$A$32:$E$124, 5,0))), X70*0.5, X70*(1-VLOOKUP($A70, 'E1 Categorization'!$A$32:$E$124, 5,0)))</f>
        <v>0</v>
      </c>
      <c r="AW70" s="2212"/>
      <c r="AX70" s="2212"/>
      <c r="AY70" s="558">
        <f t="shared" si="14"/>
        <v>5014</v>
      </c>
      <c r="AZ70" s="559" t="str">
        <f t="shared" si="15"/>
        <v>Transformer Station Equipment - Operation Labour</v>
      </c>
      <c r="BA70" s="2208">
        <f>IF(ISERROR(E70*(VLOOKUP($A70, 'E1 Categorization'!$A$32:$E$124, 5,0))), E70*0.5, E70*(VLOOKUP($A70, 'E1 Categorization'!$A$32:$E$124, 5,0)))</f>
        <v>0</v>
      </c>
      <c r="BB70" s="2208">
        <f>IF(ISERROR(F70*(VLOOKUP($A70, 'E1 Categorization'!$A$32:$E$124, 5,0))), F70*0.5, F70*(VLOOKUP($A70, 'E1 Categorization'!$A$32:$E$124, 5,0)))</f>
        <v>0</v>
      </c>
      <c r="BC70" s="2208">
        <f>IF(ISERROR(G70*(VLOOKUP($A70, 'E1 Categorization'!$A$32:$E$124, 5,0))), G70*0.5, G70*(VLOOKUP($A70, 'E1 Categorization'!$A$32:$E$124, 5,0)))</f>
        <v>0</v>
      </c>
      <c r="BD70" s="2208">
        <f>IF(ISERROR(H70*(VLOOKUP($A70, 'E1 Categorization'!$A$32:$E$124, 5,0))), H70*0.5, H70*(VLOOKUP($A70, 'E1 Categorization'!$A$32:$E$124, 5,0)))</f>
        <v>0</v>
      </c>
      <c r="BE70" s="2208">
        <f>IF(ISERROR(I70*(VLOOKUP($A70, 'E1 Categorization'!$A$32:$E$124, 5,0))), I70*0.5, I70*(VLOOKUP($A70, 'E1 Categorization'!$A$32:$E$124, 5,0)))</f>
        <v>0</v>
      </c>
      <c r="BF70" s="2208">
        <f>IF(ISERROR(J70*(VLOOKUP($A70, 'E1 Categorization'!$A$32:$E$124, 5,0))), J70*0.5, J70*(VLOOKUP($A70, 'E1 Categorization'!$A$32:$E$124, 5,0)))</f>
        <v>0</v>
      </c>
      <c r="BG70" s="2208">
        <f>IF(ISERROR(K70*(VLOOKUP($A70, 'E1 Categorization'!$A$32:$E$124, 5,0))), K70*0.5, K70*(VLOOKUP($A70, 'E1 Categorization'!$A$32:$E$124, 5,0)))</f>
        <v>0</v>
      </c>
      <c r="BH70" s="2208">
        <f>IF(ISERROR(L70*(VLOOKUP($A70, 'E1 Categorization'!$A$32:$E$124, 5,0))), L70*0.5, L70*(VLOOKUP($A70, 'E1 Categorization'!$A$32:$E$124, 5,0)))</f>
        <v>0</v>
      </c>
      <c r="BI70" s="2208">
        <f>IF(ISERROR(M70*(VLOOKUP($A70, 'E1 Categorization'!$A$32:$E$124, 5,0))), M70*0.5, M70*(VLOOKUP($A70, 'E1 Categorization'!$A$32:$E$124, 5,0)))</f>
        <v>0</v>
      </c>
      <c r="BJ70" s="2208">
        <f>IF(ISERROR(N70*(VLOOKUP($A70, 'E1 Categorization'!$A$32:$E$124, 5,0))), N70*0.5, N70*(VLOOKUP($A70, 'E1 Categorization'!$A$32:$E$124, 5,0)))</f>
        <v>0</v>
      </c>
      <c r="BK70" s="2208">
        <f>IF(ISERROR(O70*(VLOOKUP($A70, 'E1 Categorization'!$A$32:$E$124, 5,0))), O70*0.5, O70*(VLOOKUP($A70, 'E1 Categorization'!$A$32:$E$124, 5,0)))</f>
        <v>0</v>
      </c>
      <c r="BL70" s="2208">
        <f>IF(ISERROR(P70*(VLOOKUP($A70, 'E1 Categorization'!$A$32:$E$124, 5,0))), P70*0.5, P70*(VLOOKUP($A70, 'E1 Categorization'!$A$32:$E$124, 5,0)))</f>
        <v>0</v>
      </c>
      <c r="BM70" s="2208">
        <f>IF(ISERROR(Q70*(VLOOKUP($A70, 'E1 Categorization'!$A$32:$E$124, 5,0))), Q70*0.5, Q70*(VLOOKUP($A70, 'E1 Categorization'!$A$32:$E$124, 5,0)))</f>
        <v>0</v>
      </c>
      <c r="BN70" s="2208">
        <f>IF(ISERROR(R70*(VLOOKUP($A70, 'E1 Categorization'!$A$32:$E$124, 5,0))), R70*0.5, R70*(VLOOKUP($A70, 'E1 Categorization'!$A$32:$E$124, 5,0)))</f>
        <v>0</v>
      </c>
      <c r="BO70" s="2208">
        <f>IF(ISERROR(S70*(VLOOKUP($A70, 'E1 Categorization'!$A$32:$E$124, 5,0))), S70*0.5, S70*(VLOOKUP($A70, 'E1 Categorization'!$A$32:$E$124, 5,0)))</f>
        <v>0</v>
      </c>
      <c r="BP70" s="2208">
        <f>IF(ISERROR(T70*(VLOOKUP($A70, 'E1 Categorization'!$A$32:$E$124, 5,0))), T70*0.5, T70*(VLOOKUP($A70, 'E1 Categorization'!$A$32:$E$124, 5,0)))</f>
        <v>0</v>
      </c>
      <c r="BQ70" s="2208">
        <f>IF(ISERROR(U70*(VLOOKUP($A70, 'E1 Categorization'!$A$32:$E$124, 5,0))), U70*0.5, U70*(VLOOKUP($A70, 'E1 Categorization'!$A$32:$E$124, 5,0)))</f>
        <v>0</v>
      </c>
      <c r="BR70" s="2208">
        <f>IF(ISERROR(V70*(VLOOKUP($A70, 'E1 Categorization'!$A$32:$E$124, 5,0))), V70*0.5, V70*(VLOOKUP($A70, 'E1 Categorization'!$A$32:$E$124, 5,0)))</f>
        <v>0</v>
      </c>
      <c r="BS70" s="2208">
        <f>IF(ISERROR(W70*(VLOOKUP($A70, 'E1 Categorization'!$A$32:$E$124, 5,0))), W70*0.5, W70*(VLOOKUP($A70, 'E1 Categorization'!$A$32:$E$124, 5,0)))</f>
        <v>0</v>
      </c>
      <c r="BT70" s="2208">
        <f>IF(ISERROR(X70*(VLOOKUP($A70, 'E1 Categorization'!$A$32:$E$124, 5,0))), X70*0.5, X70*(VLOOKUP($A70, 'E1 Categorization'!$A$32:$E$124, 5,0)))</f>
        <v>0</v>
      </c>
    </row>
    <row r="71" spans="1:72" s="630" customFormat="1" ht="25.5">
      <c r="A71" s="554">
        <f>'I3 TB Data'!A369:B369</f>
        <v>5015</v>
      </c>
      <c r="B71" s="555" t="str">
        <f>'I3 TB Data'!B369</f>
        <v>Transformer Station Equipment - Operation Supplies and Expenses</v>
      </c>
      <c r="C71" s="556">
        <f>'I3 TB Data'!G369</f>
        <v>0</v>
      </c>
      <c r="D71" s="2175" t="str">
        <f t="shared" ref="D71:D121" si="16">IF(SUM(E71:X71)&lt;&gt;C71,"No","Yes")</f>
        <v>Yes</v>
      </c>
      <c r="E71" s="2153"/>
      <c r="F71" s="2153"/>
      <c r="G71" s="2153"/>
      <c r="H71" s="2153"/>
      <c r="I71" s="2153"/>
      <c r="J71" s="2153"/>
      <c r="K71" s="2153"/>
      <c r="L71" s="2153"/>
      <c r="M71" s="2153"/>
      <c r="N71" s="2153"/>
      <c r="O71" s="2153"/>
      <c r="P71" s="2153"/>
      <c r="Q71" s="2153"/>
      <c r="R71" s="2153"/>
      <c r="S71" s="2153"/>
      <c r="T71" s="2153"/>
      <c r="U71" s="2153"/>
      <c r="V71" s="2153"/>
      <c r="W71" s="2153"/>
      <c r="X71" s="2153"/>
      <c r="AA71" s="558">
        <f t="shared" si="12"/>
        <v>5015</v>
      </c>
      <c r="AB71" s="559" t="str">
        <f t="shared" si="13"/>
        <v>Transformer Station Equipment - Operation Supplies and Expenses</v>
      </c>
      <c r="AC71" s="2208">
        <f>IF(ISERROR(E71*(1-VLOOKUP($A71, 'E1 Categorization'!$A$32:$E$124, 5,0))), E71*0.5, E71*(1-VLOOKUP($A71, 'E1 Categorization'!$A$32:$E$124, 5,0)))</f>
        <v>0</v>
      </c>
      <c r="AD71" s="2208">
        <f>IF(ISERROR(F71*(1-VLOOKUP($A71, 'E1 Categorization'!$A$32:$E$124, 5,0))), F71*0.5, F71*(1-VLOOKUP($A71, 'E1 Categorization'!$A$32:$E$124, 5,0)))</f>
        <v>0</v>
      </c>
      <c r="AE71" s="2208">
        <f>IF(ISERROR(G71*(1-VLOOKUP($A71, 'E1 Categorization'!$A$32:$E$124, 5,0))), G71*0.5, G71*(1-VLOOKUP($A71, 'E1 Categorization'!$A$32:$E$124, 5,0)))</f>
        <v>0</v>
      </c>
      <c r="AF71" s="2208">
        <f>IF(ISERROR(H71*(1-VLOOKUP($A71, 'E1 Categorization'!$A$32:$E$124, 5,0))), H71*0.5, H71*(1-VLOOKUP($A71, 'E1 Categorization'!$A$32:$E$124, 5,0)))</f>
        <v>0</v>
      </c>
      <c r="AG71" s="2208">
        <f>IF(ISERROR(I71*(1-VLOOKUP($A71, 'E1 Categorization'!$A$32:$E$124, 5,0))), I71*0.5, I71*(1-VLOOKUP($A71, 'E1 Categorization'!$A$32:$E$124, 5,0)))</f>
        <v>0</v>
      </c>
      <c r="AH71" s="2208">
        <f>IF(ISERROR(J71*(1-VLOOKUP($A71, 'E1 Categorization'!$A$32:$E$124, 5,0))), J71*0.5, J71*(1-VLOOKUP($A71, 'E1 Categorization'!$A$32:$E$124, 5,0)))</f>
        <v>0</v>
      </c>
      <c r="AI71" s="2208">
        <f>IF(ISERROR(K71*(1-VLOOKUP($A71, 'E1 Categorization'!$A$32:$E$124, 5,0))), K71*0.5, K71*(1-VLOOKUP($A71, 'E1 Categorization'!$A$32:$E$124, 5,0)))</f>
        <v>0</v>
      </c>
      <c r="AJ71" s="2208">
        <f>IF(ISERROR(L71*(1-VLOOKUP($A71, 'E1 Categorization'!$A$32:$E$124, 5,0))), L71*0.5, L71*(1-VLOOKUP($A71, 'E1 Categorization'!$A$32:$E$124, 5,0)))</f>
        <v>0</v>
      </c>
      <c r="AK71" s="2208">
        <f>IF(ISERROR(M71*(1-VLOOKUP($A71, 'E1 Categorization'!$A$32:$E$124, 5,0))), M71*0.5, M71*(1-VLOOKUP($A71, 'E1 Categorization'!$A$32:$E$124, 5,0)))</f>
        <v>0</v>
      </c>
      <c r="AL71" s="2208">
        <f>IF(ISERROR(N71*(1-VLOOKUP($A71, 'E1 Categorization'!$A$32:$E$124, 5,0))), N71*0.5, N71*(1-VLOOKUP($A71, 'E1 Categorization'!$A$32:$E$124, 5,0)))</f>
        <v>0</v>
      </c>
      <c r="AM71" s="2208">
        <f>IF(ISERROR(O71*(1-VLOOKUP($A71, 'E1 Categorization'!$A$32:$E$124, 5,0))), O71*0.5, O71*(1-VLOOKUP($A71, 'E1 Categorization'!$A$32:$E$124, 5,0)))</f>
        <v>0</v>
      </c>
      <c r="AN71" s="2208">
        <f>IF(ISERROR(P71*(1-VLOOKUP($A71, 'E1 Categorization'!$A$32:$E$124, 5,0))), P71*0.5, P71*(1-VLOOKUP($A71, 'E1 Categorization'!$A$32:$E$124, 5,0)))</f>
        <v>0</v>
      </c>
      <c r="AO71" s="2208">
        <f>IF(ISERROR(Q71*(1-VLOOKUP($A71, 'E1 Categorization'!$A$32:$E$124, 5,0))), Q71*0.5, Q71*(1-VLOOKUP($A71, 'E1 Categorization'!$A$32:$E$124, 5,0)))</f>
        <v>0</v>
      </c>
      <c r="AP71" s="2208">
        <f>IF(ISERROR(R71*(1-VLOOKUP($A71, 'E1 Categorization'!$A$32:$E$124, 5,0))), R71*0.5, R71*(1-VLOOKUP($A71, 'E1 Categorization'!$A$32:$E$124, 5,0)))</f>
        <v>0</v>
      </c>
      <c r="AQ71" s="2208">
        <f>IF(ISERROR(S71*(1-VLOOKUP($A71, 'E1 Categorization'!$A$32:$E$124, 5,0))), S71*0.5, S71*(1-VLOOKUP($A71, 'E1 Categorization'!$A$32:$E$124, 5,0)))</f>
        <v>0</v>
      </c>
      <c r="AR71" s="2208">
        <f>IF(ISERROR(T71*(1-VLOOKUP($A71, 'E1 Categorization'!$A$32:$E$124, 5,0))), T71*0.5, T71*(1-VLOOKUP($A71, 'E1 Categorization'!$A$32:$E$124, 5,0)))</f>
        <v>0</v>
      </c>
      <c r="AS71" s="2208">
        <f>IF(ISERROR(U71*(1-VLOOKUP($A71, 'E1 Categorization'!$A$32:$E$124, 5,0))), U71*0.5, U71*(1-VLOOKUP($A71, 'E1 Categorization'!$A$32:$E$124, 5,0)))</f>
        <v>0</v>
      </c>
      <c r="AT71" s="2208">
        <f>IF(ISERROR(V71*(1-VLOOKUP($A71, 'E1 Categorization'!$A$32:$E$124, 5,0))), V71*0.5, V71*(1-VLOOKUP($A71, 'E1 Categorization'!$A$32:$E$124, 5,0)))</f>
        <v>0</v>
      </c>
      <c r="AU71" s="2208">
        <f>IF(ISERROR(W71*(1-VLOOKUP($A71, 'E1 Categorization'!$A$32:$E$124, 5,0))), W71*0.5, W71*(1-VLOOKUP($A71, 'E1 Categorization'!$A$32:$E$124, 5,0)))</f>
        <v>0</v>
      </c>
      <c r="AV71" s="2208">
        <f>IF(ISERROR(X71*(1-VLOOKUP($A71, 'E1 Categorization'!$A$32:$E$124, 5,0))), X71*0.5, X71*(1-VLOOKUP($A71, 'E1 Categorization'!$A$32:$E$124, 5,0)))</f>
        <v>0</v>
      </c>
      <c r="AW71" s="2212"/>
      <c r="AX71" s="2212"/>
      <c r="AY71" s="558">
        <f t="shared" si="14"/>
        <v>5015</v>
      </c>
      <c r="AZ71" s="559" t="str">
        <f t="shared" si="15"/>
        <v>Transformer Station Equipment - Operation Supplies and Expenses</v>
      </c>
      <c r="BA71" s="2208">
        <f>IF(ISERROR(E71*(VLOOKUP($A71, 'E1 Categorization'!$A$32:$E$124, 5,0))), E71*0.5, E71*(VLOOKUP($A71, 'E1 Categorization'!$A$32:$E$124, 5,0)))</f>
        <v>0</v>
      </c>
      <c r="BB71" s="2208">
        <f>IF(ISERROR(F71*(VLOOKUP($A71, 'E1 Categorization'!$A$32:$E$124, 5,0))), F71*0.5, F71*(VLOOKUP($A71, 'E1 Categorization'!$A$32:$E$124, 5,0)))</f>
        <v>0</v>
      </c>
      <c r="BC71" s="2208">
        <f>IF(ISERROR(G71*(VLOOKUP($A71, 'E1 Categorization'!$A$32:$E$124, 5,0))), G71*0.5, G71*(VLOOKUP($A71, 'E1 Categorization'!$A$32:$E$124, 5,0)))</f>
        <v>0</v>
      </c>
      <c r="BD71" s="2208">
        <f>IF(ISERROR(H71*(VLOOKUP($A71, 'E1 Categorization'!$A$32:$E$124, 5,0))), H71*0.5, H71*(VLOOKUP($A71, 'E1 Categorization'!$A$32:$E$124, 5,0)))</f>
        <v>0</v>
      </c>
      <c r="BE71" s="2208">
        <f>IF(ISERROR(I71*(VLOOKUP($A71, 'E1 Categorization'!$A$32:$E$124, 5,0))), I71*0.5, I71*(VLOOKUP($A71, 'E1 Categorization'!$A$32:$E$124, 5,0)))</f>
        <v>0</v>
      </c>
      <c r="BF71" s="2208">
        <f>IF(ISERROR(J71*(VLOOKUP($A71, 'E1 Categorization'!$A$32:$E$124, 5,0))), J71*0.5, J71*(VLOOKUP($A71, 'E1 Categorization'!$A$32:$E$124, 5,0)))</f>
        <v>0</v>
      </c>
      <c r="BG71" s="2208">
        <f>IF(ISERROR(K71*(VLOOKUP($A71, 'E1 Categorization'!$A$32:$E$124, 5,0))), K71*0.5, K71*(VLOOKUP($A71, 'E1 Categorization'!$A$32:$E$124, 5,0)))</f>
        <v>0</v>
      </c>
      <c r="BH71" s="2208">
        <f>IF(ISERROR(L71*(VLOOKUP($A71, 'E1 Categorization'!$A$32:$E$124, 5,0))), L71*0.5, L71*(VLOOKUP($A71, 'E1 Categorization'!$A$32:$E$124, 5,0)))</f>
        <v>0</v>
      </c>
      <c r="BI71" s="2208">
        <f>IF(ISERROR(M71*(VLOOKUP($A71, 'E1 Categorization'!$A$32:$E$124, 5,0))), M71*0.5, M71*(VLOOKUP($A71, 'E1 Categorization'!$A$32:$E$124, 5,0)))</f>
        <v>0</v>
      </c>
      <c r="BJ71" s="2208">
        <f>IF(ISERROR(N71*(VLOOKUP($A71, 'E1 Categorization'!$A$32:$E$124, 5,0))), N71*0.5, N71*(VLOOKUP($A71, 'E1 Categorization'!$A$32:$E$124, 5,0)))</f>
        <v>0</v>
      </c>
      <c r="BK71" s="2208">
        <f>IF(ISERROR(O71*(VLOOKUP($A71, 'E1 Categorization'!$A$32:$E$124, 5,0))), O71*0.5, O71*(VLOOKUP($A71, 'E1 Categorization'!$A$32:$E$124, 5,0)))</f>
        <v>0</v>
      </c>
      <c r="BL71" s="2208">
        <f>IF(ISERROR(P71*(VLOOKUP($A71, 'E1 Categorization'!$A$32:$E$124, 5,0))), P71*0.5, P71*(VLOOKUP($A71, 'E1 Categorization'!$A$32:$E$124, 5,0)))</f>
        <v>0</v>
      </c>
      <c r="BM71" s="2208">
        <f>IF(ISERROR(Q71*(VLOOKUP($A71, 'E1 Categorization'!$A$32:$E$124, 5,0))), Q71*0.5, Q71*(VLOOKUP($A71, 'E1 Categorization'!$A$32:$E$124, 5,0)))</f>
        <v>0</v>
      </c>
      <c r="BN71" s="2208">
        <f>IF(ISERROR(R71*(VLOOKUP($A71, 'E1 Categorization'!$A$32:$E$124, 5,0))), R71*0.5, R71*(VLOOKUP($A71, 'E1 Categorization'!$A$32:$E$124, 5,0)))</f>
        <v>0</v>
      </c>
      <c r="BO71" s="2208">
        <f>IF(ISERROR(S71*(VLOOKUP($A71, 'E1 Categorization'!$A$32:$E$124, 5,0))), S71*0.5, S71*(VLOOKUP($A71, 'E1 Categorization'!$A$32:$E$124, 5,0)))</f>
        <v>0</v>
      </c>
      <c r="BP71" s="2208">
        <f>IF(ISERROR(T71*(VLOOKUP($A71, 'E1 Categorization'!$A$32:$E$124, 5,0))), T71*0.5, T71*(VLOOKUP($A71, 'E1 Categorization'!$A$32:$E$124, 5,0)))</f>
        <v>0</v>
      </c>
      <c r="BQ71" s="2208">
        <f>IF(ISERROR(U71*(VLOOKUP($A71, 'E1 Categorization'!$A$32:$E$124, 5,0))), U71*0.5, U71*(VLOOKUP($A71, 'E1 Categorization'!$A$32:$E$124, 5,0)))</f>
        <v>0</v>
      </c>
      <c r="BR71" s="2208">
        <f>IF(ISERROR(V71*(VLOOKUP($A71, 'E1 Categorization'!$A$32:$E$124, 5,0))), V71*0.5, V71*(VLOOKUP($A71, 'E1 Categorization'!$A$32:$E$124, 5,0)))</f>
        <v>0</v>
      </c>
      <c r="BS71" s="2208">
        <f>IF(ISERROR(W71*(VLOOKUP($A71, 'E1 Categorization'!$A$32:$E$124, 5,0))), W71*0.5, W71*(VLOOKUP($A71, 'E1 Categorization'!$A$32:$E$124, 5,0)))</f>
        <v>0</v>
      </c>
      <c r="BT71" s="2208">
        <f>IF(ISERROR(X71*(VLOOKUP($A71, 'E1 Categorization'!$A$32:$E$124, 5,0))), X71*0.5, X71*(VLOOKUP($A71, 'E1 Categorization'!$A$32:$E$124, 5,0)))</f>
        <v>0</v>
      </c>
    </row>
    <row r="72" spans="1:72" s="630" customFormat="1" ht="25.5">
      <c r="A72" s="554">
        <f>'I3 TB Data'!A370:B370</f>
        <v>5016</v>
      </c>
      <c r="B72" s="555" t="str">
        <f>'I3 TB Data'!B370</f>
        <v>Distribution Station Equipment - Operation Labour</v>
      </c>
      <c r="C72" s="556">
        <f>'I3 TB Data'!G370</f>
        <v>0</v>
      </c>
      <c r="D72" s="2175" t="str">
        <f t="shared" si="16"/>
        <v>Yes</v>
      </c>
      <c r="E72" s="2153"/>
      <c r="F72" s="2153"/>
      <c r="G72" s="2153"/>
      <c r="H72" s="2153"/>
      <c r="I72" s="2153"/>
      <c r="J72" s="2153"/>
      <c r="K72" s="2153"/>
      <c r="L72" s="2153"/>
      <c r="M72" s="2153"/>
      <c r="N72" s="2153"/>
      <c r="O72" s="2153"/>
      <c r="P72" s="2153"/>
      <c r="Q72" s="2153"/>
      <c r="R72" s="2153"/>
      <c r="S72" s="2153"/>
      <c r="T72" s="2153"/>
      <c r="U72" s="2153"/>
      <c r="V72" s="2153"/>
      <c r="W72" s="2153"/>
      <c r="X72" s="2153"/>
      <c r="AA72" s="558">
        <f t="shared" si="12"/>
        <v>5016</v>
      </c>
      <c r="AB72" s="559" t="str">
        <f t="shared" si="13"/>
        <v>Distribution Station Equipment - Operation Labour</v>
      </c>
      <c r="AC72" s="2208">
        <f>IF(ISERROR(E72*(1-VLOOKUP($A72, 'E1 Categorization'!$A$32:$E$124, 5,0))), E72*0.5, E72*(1-VLOOKUP($A72, 'E1 Categorization'!$A$32:$E$124, 5,0)))</f>
        <v>0</v>
      </c>
      <c r="AD72" s="2208">
        <f>IF(ISERROR(F72*(1-VLOOKUP($A72, 'E1 Categorization'!$A$32:$E$124, 5,0))), F72*0.5, F72*(1-VLOOKUP($A72, 'E1 Categorization'!$A$32:$E$124, 5,0)))</f>
        <v>0</v>
      </c>
      <c r="AE72" s="2208">
        <f>IF(ISERROR(G72*(1-VLOOKUP($A72, 'E1 Categorization'!$A$32:$E$124, 5,0))), G72*0.5, G72*(1-VLOOKUP($A72, 'E1 Categorization'!$A$32:$E$124, 5,0)))</f>
        <v>0</v>
      </c>
      <c r="AF72" s="2208">
        <f>IF(ISERROR(H72*(1-VLOOKUP($A72, 'E1 Categorization'!$A$32:$E$124, 5,0))), H72*0.5, H72*(1-VLOOKUP($A72, 'E1 Categorization'!$A$32:$E$124, 5,0)))</f>
        <v>0</v>
      </c>
      <c r="AG72" s="2208">
        <f>IF(ISERROR(I72*(1-VLOOKUP($A72, 'E1 Categorization'!$A$32:$E$124, 5,0))), I72*0.5, I72*(1-VLOOKUP($A72, 'E1 Categorization'!$A$32:$E$124, 5,0)))</f>
        <v>0</v>
      </c>
      <c r="AH72" s="2208">
        <f>IF(ISERROR(J72*(1-VLOOKUP($A72, 'E1 Categorization'!$A$32:$E$124, 5,0))), J72*0.5, J72*(1-VLOOKUP($A72, 'E1 Categorization'!$A$32:$E$124, 5,0)))</f>
        <v>0</v>
      </c>
      <c r="AI72" s="2208">
        <f>IF(ISERROR(K72*(1-VLOOKUP($A72, 'E1 Categorization'!$A$32:$E$124, 5,0))), K72*0.5, K72*(1-VLOOKUP($A72, 'E1 Categorization'!$A$32:$E$124, 5,0)))</f>
        <v>0</v>
      </c>
      <c r="AJ72" s="2208">
        <f>IF(ISERROR(L72*(1-VLOOKUP($A72, 'E1 Categorization'!$A$32:$E$124, 5,0))), L72*0.5, L72*(1-VLOOKUP($A72, 'E1 Categorization'!$A$32:$E$124, 5,0)))</f>
        <v>0</v>
      </c>
      <c r="AK72" s="2208">
        <f>IF(ISERROR(M72*(1-VLOOKUP($A72, 'E1 Categorization'!$A$32:$E$124, 5,0))), M72*0.5, M72*(1-VLOOKUP($A72, 'E1 Categorization'!$A$32:$E$124, 5,0)))</f>
        <v>0</v>
      </c>
      <c r="AL72" s="2208">
        <f>IF(ISERROR(N72*(1-VLOOKUP($A72, 'E1 Categorization'!$A$32:$E$124, 5,0))), N72*0.5, N72*(1-VLOOKUP($A72, 'E1 Categorization'!$A$32:$E$124, 5,0)))</f>
        <v>0</v>
      </c>
      <c r="AM72" s="2208">
        <f>IF(ISERROR(O72*(1-VLOOKUP($A72, 'E1 Categorization'!$A$32:$E$124, 5,0))), O72*0.5, O72*(1-VLOOKUP($A72, 'E1 Categorization'!$A$32:$E$124, 5,0)))</f>
        <v>0</v>
      </c>
      <c r="AN72" s="2208">
        <f>IF(ISERROR(P72*(1-VLOOKUP($A72, 'E1 Categorization'!$A$32:$E$124, 5,0))), P72*0.5, P72*(1-VLOOKUP($A72, 'E1 Categorization'!$A$32:$E$124, 5,0)))</f>
        <v>0</v>
      </c>
      <c r="AO72" s="2208">
        <f>IF(ISERROR(Q72*(1-VLOOKUP($A72, 'E1 Categorization'!$A$32:$E$124, 5,0))), Q72*0.5, Q72*(1-VLOOKUP($A72, 'E1 Categorization'!$A$32:$E$124, 5,0)))</f>
        <v>0</v>
      </c>
      <c r="AP72" s="2208">
        <f>IF(ISERROR(R72*(1-VLOOKUP($A72, 'E1 Categorization'!$A$32:$E$124, 5,0))), R72*0.5, R72*(1-VLOOKUP($A72, 'E1 Categorization'!$A$32:$E$124, 5,0)))</f>
        <v>0</v>
      </c>
      <c r="AQ72" s="2208">
        <f>IF(ISERROR(S72*(1-VLOOKUP($A72, 'E1 Categorization'!$A$32:$E$124, 5,0))), S72*0.5, S72*(1-VLOOKUP($A72, 'E1 Categorization'!$A$32:$E$124, 5,0)))</f>
        <v>0</v>
      </c>
      <c r="AR72" s="2208">
        <f>IF(ISERROR(T72*(1-VLOOKUP($A72, 'E1 Categorization'!$A$32:$E$124, 5,0))), T72*0.5, T72*(1-VLOOKUP($A72, 'E1 Categorization'!$A$32:$E$124, 5,0)))</f>
        <v>0</v>
      </c>
      <c r="AS72" s="2208">
        <f>IF(ISERROR(U72*(1-VLOOKUP($A72, 'E1 Categorization'!$A$32:$E$124, 5,0))), U72*0.5, U72*(1-VLOOKUP($A72, 'E1 Categorization'!$A$32:$E$124, 5,0)))</f>
        <v>0</v>
      </c>
      <c r="AT72" s="2208">
        <f>IF(ISERROR(V72*(1-VLOOKUP($A72, 'E1 Categorization'!$A$32:$E$124, 5,0))), V72*0.5, V72*(1-VLOOKUP($A72, 'E1 Categorization'!$A$32:$E$124, 5,0)))</f>
        <v>0</v>
      </c>
      <c r="AU72" s="2208">
        <f>IF(ISERROR(W72*(1-VLOOKUP($A72, 'E1 Categorization'!$A$32:$E$124, 5,0))), W72*0.5, W72*(1-VLOOKUP($A72, 'E1 Categorization'!$A$32:$E$124, 5,0)))</f>
        <v>0</v>
      </c>
      <c r="AV72" s="2208">
        <f>IF(ISERROR(X72*(1-VLOOKUP($A72, 'E1 Categorization'!$A$32:$E$124, 5,0))), X72*0.5, X72*(1-VLOOKUP($A72, 'E1 Categorization'!$A$32:$E$124, 5,0)))</f>
        <v>0</v>
      </c>
      <c r="AW72" s="2212"/>
      <c r="AX72" s="2212"/>
      <c r="AY72" s="558">
        <f t="shared" si="14"/>
        <v>5016</v>
      </c>
      <c r="AZ72" s="559" t="str">
        <f t="shared" si="15"/>
        <v>Distribution Station Equipment - Operation Labour</v>
      </c>
      <c r="BA72" s="2208">
        <f>IF(ISERROR(E72*(VLOOKUP($A72, 'E1 Categorization'!$A$32:$E$124, 5,0))), E72*0.5, E72*(VLOOKUP($A72, 'E1 Categorization'!$A$32:$E$124, 5,0)))</f>
        <v>0</v>
      </c>
      <c r="BB72" s="2208">
        <f>IF(ISERROR(F72*(VLOOKUP($A72, 'E1 Categorization'!$A$32:$E$124, 5,0))), F72*0.5, F72*(VLOOKUP($A72, 'E1 Categorization'!$A$32:$E$124, 5,0)))</f>
        <v>0</v>
      </c>
      <c r="BC72" s="2208">
        <f>IF(ISERROR(G72*(VLOOKUP($A72, 'E1 Categorization'!$A$32:$E$124, 5,0))), G72*0.5, G72*(VLOOKUP($A72, 'E1 Categorization'!$A$32:$E$124, 5,0)))</f>
        <v>0</v>
      </c>
      <c r="BD72" s="2208">
        <f>IF(ISERROR(H72*(VLOOKUP($A72, 'E1 Categorization'!$A$32:$E$124, 5,0))), H72*0.5, H72*(VLOOKUP($A72, 'E1 Categorization'!$A$32:$E$124, 5,0)))</f>
        <v>0</v>
      </c>
      <c r="BE72" s="2208">
        <f>IF(ISERROR(I72*(VLOOKUP($A72, 'E1 Categorization'!$A$32:$E$124, 5,0))), I72*0.5, I72*(VLOOKUP($A72, 'E1 Categorization'!$A$32:$E$124, 5,0)))</f>
        <v>0</v>
      </c>
      <c r="BF72" s="2208">
        <f>IF(ISERROR(J72*(VLOOKUP($A72, 'E1 Categorization'!$A$32:$E$124, 5,0))), J72*0.5, J72*(VLOOKUP($A72, 'E1 Categorization'!$A$32:$E$124, 5,0)))</f>
        <v>0</v>
      </c>
      <c r="BG72" s="2208">
        <f>IF(ISERROR(K72*(VLOOKUP($A72, 'E1 Categorization'!$A$32:$E$124, 5,0))), K72*0.5, K72*(VLOOKUP($A72, 'E1 Categorization'!$A$32:$E$124, 5,0)))</f>
        <v>0</v>
      </c>
      <c r="BH72" s="2208">
        <f>IF(ISERROR(L72*(VLOOKUP($A72, 'E1 Categorization'!$A$32:$E$124, 5,0))), L72*0.5, L72*(VLOOKUP($A72, 'E1 Categorization'!$A$32:$E$124, 5,0)))</f>
        <v>0</v>
      </c>
      <c r="BI72" s="2208">
        <f>IF(ISERROR(M72*(VLOOKUP($A72, 'E1 Categorization'!$A$32:$E$124, 5,0))), M72*0.5, M72*(VLOOKUP($A72, 'E1 Categorization'!$A$32:$E$124, 5,0)))</f>
        <v>0</v>
      </c>
      <c r="BJ72" s="2208">
        <f>IF(ISERROR(N72*(VLOOKUP($A72, 'E1 Categorization'!$A$32:$E$124, 5,0))), N72*0.5, N72*(VLOOKUP($A72, 'E1 Categorization'!$A$32:$E$124, 5,0)))</f>
        <v>0</v>
      </c>
      <c r="BK72" s="2208">
        <f>IF(ISERROR(O72*(VLOOKUP($A72, 'E1 Categorization'!$A$32:$E$124, 5,0))), O72*0.5, O72*(VLOOKUP($A72, 'E1 Categorization'!$A$32:$E$124, 5,0)))</f>
        <v>0</v>
      </c>
      <c r="BL72" s="2208">
        <f>IF(ISERROR(P72*(VLOOKUP($A72, 'E1 Categorization'!$A$32:$E$124, 5,0))), P72*0.5, P72*(VLOOKUP($A72, 'E1 Categorization'!$A$32:$E$124, 5,0)))</f>
        <v>0</v>
      </c>
      <c r="BM72" s="2208">
        <f>IF(ISERROR(Q72*(VLOOKUP($A72, 'E1 Categorization'!$A$32:$E$124, 5,0))), Q72*0.5, Q72*(VLOOKUP($A72, 'E1 Categorization'!$A$32:$E$124, 5,0)))</f>
        <v>0</v>
      </c>
      <c r="BN72" s="2208">
        <f>IF(ISERROR(R72*(VLOOKUP($A72, 'E1 Categorization'!$A$32:$E$124, 5,0))), R72*0.5, R72*(VLOOKUP($A72, 'E1 Categorization'!$A$32:$E$124, 5,0)))</f>
        <v>0</v>
      </c>
      <c r="BO72" s="2208">
        <f>IF(ISERROR(S72*(VLOOKUP($A72, 'E1 Categorization'!$A$32:$E$124, 5,0))), S72*0.5, S72*(VLOOKUP($A72, 'E1 Categorization'!$A$32:$E$124, 5,0)))</f>
        <v>0</v>
      </c>
      <c r="BP72" s="2208">
        <f>IF(ISERROR(T72*(VLOOKUP($A72, 'E1 Categorization'!$A$32:$E$124, 5,0))), T72*0.5, T72*(VLOOKUP($A72, 'E1 Categorization'!$A$32:$E$124, 5,0)))</f>
        <v>0</v>
      </c>
      <c r="BQ72" s="2208">
        <f>IF(ISERROR(U72*(VLOOKUP($A72, 'E1 Categorization'!$A$32:$E$124, 5,0))), U72*0.5, U72*(VLOOKUP($A72, 'E1 Categorization'!$A$32:$E$124, 5,0)))</f>
        <v>0</v>
      </c>
      <c r="BR72" s="2208">
        <f>IF(ISERROR(V72*(VLOOKUP($A72, 'E1 Categorization'!$A$32:$E$124, 5,0))), V72*0.5, V72*(VLOOKUP($A72, 'E1 Categorization'!$A$32:$E$124, 5,0)))</f>
        <v>0</v>
      </c>
      <c r="BS72" s="2208">
        <f>IF(ISERROR(W72*(VLOOKUP($A72, 'E1 Categorization'!$A$32:$E$124, 5,0))), W72*0.5, W72*(VLOOKUP($A72, 'E1 Categorization'!$A$32:$E$124, 5,0)))</f>
        <v>0</v>
      </c>
      <c r="BT72" s="2208">
        <f>IF(ISERROR(X72*(VLOOKUP($A72, 'E1 Categorization'!$A$32:$E$124, 5,0))), X72*0.5, X72*(VLOOKUP($A72, 'E1 Categorization'!$A$32:$E$124, 5,0)))</f>
        <v>0</v>
      </c>
    </row>
    <row r="73" spans="1:72" s="630" customFormat="1" ht="25.5">
      <c r="A73" s="554">
        <f>'I3 TB Data'!A371:B371</f>
        <v>5017</v>
      </c>
      <c r="B73" s="555" t="str">
        <f>'I3 TB Data'!B371</f>
        <v>Distribution Station Equipment - Operation Supplies and Expenses</v>
      </c>
      <c r="C73" s="556">
        <f>'I3 TB Data'!G371</f>
        <v>0</v>
      </c>
      <c r="D73" s="2175" t="str">
        <f t="shared" si="16"/>
        <v>Yes</v>
      </c>
      <c r="E73" s="2153"/>
      <c r="F73" s="2153"/>
      <c r="G73" s="2153"/>
      <c r="H73" s="2153"/>
      <c r="I73" s="2153"/>
      <c r="J73" s="2153"/>
      <c r="K73" s="2153"/>
      <c r="L73" s="2153"/>
      <c r="M73" s="2153"/>
      <c r="N73" s="2153"/>
      <c r="O73" s="2153"/>
      <c r="P73" s="2153"/>
      <c r="Q73" s="2153"/>
      <c r="R73" s="2153"/>
      <c r="S73" s="2153"/>
      <c r="T73" s="2153"/>
      <c r="U73" s="2153"/>
      <c r="V73" s="2153"/>
      <c r="W73" s="2153"/>
      <c r="X73" s="2153"/>
      <c r="AA73" s="558">
        <f t="shared" si="12"/>
        <v>5017</v>
      </c>
      <c r="AB73" s="559" t="str">
        <f t="shared" si="13"/>
        <v>Distribution Station Equipment - Operation Supplies and Expenses</v>
      </c>
      <c r="AC73" s="2208">
        <f>IF(ISERROR(E73*(1-VLOOKUP($A73, 'E1 Categorization'!$A$32:$E$124, 5,0))), E73*0.5, E73*(1-VLOOKUP($A73, 'E1 Categorization'!$A$32:$E$124, 5,0)))</f>
        <v>0</v>
      </c>
      <c r="AD73" s="2208">
        <f>IF(ISERROR(F73*(1-VLOOKUP($A73, 'E1 Categorization'!$A$32:$E$124, 5,0))), F73*0.5, F73*(1-VLOOKUP($A73, 'E1 Categorization'!$A$32:$E$124, 5,0)))</f>
        <v>0</v>
      </c>
      <c r="AE73" s="2208">
        <f>IF(ISERROR(G73*(1-VLOOKUP($A73, 'E1 Categorization'!$A$32:$E$124, 5,0))), G73*0.5, G73*(1-VLOOKUP($A73, 'E1 Categorization'!$A$32:$E$124, 5,0)))</f>
        <v>0</v>
      </c>
      <c r="AF73" s="2208">
        <f>IF(ISERROR(H73*(1-VLOOKUP($A73, 'E1 Categorization'!$A$32:$E$124, 5,0))), H73*0.5, H73*(1-VLOOKUP($A73, 'E1 Categorization'!$A$32:$E$124, 5,0)))</f>
        <v>0</v>
      </c>
      <c r="AG73" s="2208">
        <f>IF(ISERROR(I73*(1-VLOOKUP($A73, 'E1 Categorization'!$A$32:$E$124, 5,0))), I73*0.5, I73*(1-VLOOKUP($A73, 'E1 Categorization'!$A$32:$E$124, 5,0)))</f>
        <v>0</v>
      </c>
      <c r="AH73" s="2208">
        <f>IF(ISERROR(J73*(1-VLOOKUP($A73, 'E1 Categorization'!$A$32:$E$124, 5,0))), J73*0.5, J73*(1-VLOOKUP($A73, 'E1 Categorization'!$A$32:$E$124, 5,0)))</f>
        <v>0</v>
      </c>
      <c r="AI73" s="2208">
        <f>IF(ISERROR(K73*(1-VLOOKUP($A73, 'E1 Categorization'!$A$32:$E$124, 5,0))), K73*0.5, K73*(1-VLOOKUP($A73, 'E1 Categorization'!$A$32:$E$124, 5,0)))</f>
        <v>0</v>
      </c>
      <c r="AJ73" s="2208">
        <f>IF(ISERROR(L73*(1-VLOOKUP($A73, 'E1 Categorization'!$A$32:$E$124, 5,0))), L73*0.5, L73*(1-VLOOKUP($A73, 'E1 Categorization'!$A$32:$E$124, 5,0)))</f>
        <v>0</v>
      </c>
      <c r="AK73" s="2208">
        <f>IF(ISERROR(M73*(1-VLOOKUP($A73, 'E1 Categorization'!$A$32:$E$124, 5,0))), M73*0.5, M73*(1-VLOOKUP($A73, 'E1 Categorization'!$A$32:$E$124, 5,0)))</f>
        <v>0</v>
      </c>
      <c r="AL73" s="2208">
        <f>IF(ISERROR(N73*(1-VLOOKUP($A73, 'E1 Categorization'!$A$32:$E$124, 5,0))), N73*0.5, N73*(1-VLOOKUP($A73, 'E1 Categorization'!$A$32:$E$124, 5,0)))</f>
        <v>0</v>
      </c>
      <c r="AM73" s="2208">
        <f>IF(ISERROR(O73*(1-VLOOKUP($A73, 'E1 Categorization'!$A$32:$E$124, 5,0))), O73*0.5, O73*(1-VLOOKUP($A73, 'E1 Categorization'!$A$32:$E$124, 5,0)))</f>
        <v>0</v>
      </c>
      <c r="AN73" s="2208">
        <f>IF(ISERROR(P73*(1-VLOOKUP($A73, 'E1 Categorization'!$A$32:$E$124, 5,0))), P73*0.5, P73*(1-VLOOKUP($A73, 'E1 Categorization'!$A$32:$E$124, 5,0)))</f>
        <v>0</v>
      </c>
      <c r="AO73" s="2208">
        <f>IF(ISERROR(Q73*(1-VLOOKUP($A73, 'E1 Categorization'!$A$32:$E$124, 5,0))), Q73*0.5, Q73*(1-VLOOKUP($A73, 'E1 Categorization'!$A$32:$E$124, 5,0)))</f>
        <v>0</v>
      </c>
      <c r="AP73" s="2208">
        <f>IF(ISERROR(R73*(1-VLOOKUP($A73, 'E1 Categorization'!$A$32:$E$124, 5,0))), R73*0.5, R73*(1-VLOOKUP($A73, 'E1 Categorization'!$A$32:$E$124, 5,0)))</f>
        <v>0</v>
      </c>
      <c r="AQ73" s="2208">
        <f>IF(ISERROR(S73*(1-VLOOKUP($A73, 'E1 Categorization'!$A$32:$E$124, 5,0))), S73*0.5, S73*(1-VLOOKUP($A73, 'E1 Categorization'!$A$32:$E$124, 5,0)))</f>
        <v>0</v>
      </c>
      <c r="AR73" s="2208">
        <f>IF(ISERROR(T73*(1-VLOOKUP($A73, 'E1 Categorization'!$A$32:$E$124, 5,0))), T73*0.5, T73*(1-VLOOKUP($A73, 'E1 Categorization'!$A$32:$E$124, 5,0)))</f>
        <v>0</v>
      </c>
      <c r="AS73" s="2208">
        <f>IF(ISERROR(U73*(1-VLOOKUP($A73, 'E1 Categorization'!$A$32:$E$124, 5,0))), U73*0.5, U73*(1-VLOOKUP($A73, 'E1 Categorization'!$A$32:$E$124, 5,0)))</f>
        <v>0</v>
      </c>
      <c r="AT73" s="2208">
        <f>IF(ISERROR(V73*(1-VLOOKUP($A73, 'E1 Categorization'!$A$32:$E$124, 5,0))), V73*0.5, V73*(1-VLOOKUP($A73, 'E1 Categorization'!$A$32:$E$124, 5,0)))</f>
        <v>0</v>
      </c>
      <c r="AU73" s="2208">
        <f>IF(ISERROR(W73*(1-VLOOKUP($A73, 'E1 Categorization'!$A$32:$E$124, 5,0))), W73*0.5, W73*(1-VLOOKUP($A73, 'E1 Categorization'!$A$32:$E$124, 5,0)))</f>
        <v>0</v>
      </c>
      <c r="AV73" s="2208">
        <f>IF(ISERROR(X73*(1-VLOOKUP($A73, 'E1 Categorization'!$A$32:$E$124, 5,0))), X73*0.5, X73*(1-VLOOKUP($A73, 'E1 Categorization'!$A$32:$E$124, 5,0)))</f>
        <v>0</v>
      </c>
      <c r="AW73" s="2212"/>
      <c r="AX73" s="2212"/>
      <c r="AY73" s="558">
        <f t="shared" si="14"/>
        <v>5017</v>
      </c>
      <c r="AZ73" s="559" t="str">
        <f t="shared" si="15"/>
        <v>Distribution Station Equipment - Operation Supplies and Expenses</v>
      </c>
      <c r="BA73" s="2208">
        <f>IF(ISERROR(E73*(VLOOKUP($A73, 'E1 Categorization'!$A$32:$E$124, 5,0))), E73*0.5, E73*(VLOOKUP($A73, 'E1 Categorization'!$A$32:$E$124, 5,0)))</f>
        <v>0</v>
      </c>
      <c r="BB73" s="2208">
        <f>IF(ISERROR(F73*(VLOOKUP($A73, 'E1 Categorization'!$A$32:$E$124, 5,0))), F73*0.5, F73*(VLOOKUP($A73, 'E1 Categorization'!$A$32:$E$124, 5,0)))</f>
        <v>0</v>
      </c>
      <c r="BC73" s="2208">
        <f>IF(ISERROR(G73*(VLOOKUP($A73, 'E1 Categorization'!$A$32:$E$124, 5,0))), G73*0.5, G73*(VLOOKUP($A73, 'E1 Categorization'!$A$32:$E$124, 5,0)))</f>
        <v>0</v>
      </c>
      <c r="BD73" s="2208">
        <f>IF(ISERROR(H73*(VLOOKUP($A73, 'E1 Categorization'!$A$32:$E$124, 5,0))), H73*0.5, H73*(VLOOKUP($A73, 'E1 Categorization'!$A$32:$E$124, 5,0)))</f>
        <v>0</v>
      </c>
      <c r="BE73" s="2208">
        <f>IF(ISERROR(I73*(VLOOKUP($A73, 'E1 Categorization'!$A$32:$E$124, 5,0))), I73*0.5, I73*(VLOOKUP($A73, 'E1 Categorization'!$A$32:$E$124, 5,0)))</f>
        <v>0</v>
      </c>
      <c r="BF73" s="2208">
        <f>IF(ISERROR(J73*(VLOOKUP($A73, 'E1 Categorization'!$A$32:$E$124, 5,0))), J73*0.5, J73*(VLOOKUP($A73, 'E1 Categorization'!$A$32:$E$124, 5,0)))</f>
        <v>0</v>
      </c>
      <c r="BG73" s="2208">
        <f>IF(ISERROR(K73*(VLOOKUP($A73, 'E1 Categorization'!$A$32:$E$124, 5,0))), K73*0.5, K73*(VLOOKUP($A73, 'E1 Categorization'!$A$32:$E$124, 5,0)))</f>
        <v>0</v>
      </c>
      <c r="BH73" s="2208">
        <f>IF(ISERROR(L73*(VLOOKUP($A73, 'E1 Categorization'!$A$32:$E$124, 5,0))), L73*0.5, L73*(VLOOKUP($A73, 'E1 Categorization'!$A$32:$E$124, 5,0)))</f>
        <v>0</v>
      </c>
      <c r="BI73" s="2208">
        <f>IF(ISERROR(M73*(VLOOKUP($A73, 'E1 Categorization'!$A$32:$E$124, 5,0))), M73*0.5, M73*(VLOOKUP($A73, 'E1 Categorization'!$A$32:$E$124, 5,0)))</f>
        <v>0</v>
      </c>
      <c r="BJ73" s="2208">
        <f>IF(ISERROR(N73*(VLOOKUP($A73, 'E1 Categorization'!$A$32:$E$124, 5,0))), N73*0.5, N73*(VLOOKUP($A73, 'E1 Categorization'!$A$32:$E$124, 5,0)))</f>
        <v>0</v>
      </c>
      <c r="BK73" s="2208">
        <f>IF(ISERROR(O73*(VLOOKUP($A73, 'E1 Categorization'!$A$32:$E$124, 5,0))), O73*0.5, O73*(VLOOKUP($A73, 'E1 Categorization'!$A$32:$E$124, 5,0)))</f>
        <v>0</v>
      </c>
      <c r="BL73" s="2208">
        <f>IF(ISERROR(P73*(VLOOKUP($A73, 'E1 Categorization'!$A$32:$E$124, 5,0))), P73*0.5, P73*(VLOOKUP($A73, 'E1 Categorization'!$A$32:$E$124, 5,0)))</f>
        <v>0</v>
      </c>
      <c r="BM73" s="2208">
        <f>IF(ISERROR(Q73*(VLOOKUP($A73, 'E1 Categorization'!$A$32:$E$124, 5,0))), Q73*0.5, Q73*(VLOOKUP($A73, 'E1 Categorization'!$A$32:$E$124, 5,0)))</f>
        <v>0</v>
      </c>
      <c r="BN73" s="2208">
        <f>IF(ISERROR(R73*(VLOOKUP($A73, 'E1 Categorization'!$A$32:$E$124, 5,0))), R73*0.5, R73*(VLOOKUP($A73, 'E1 Categorization'!$A$32:$E$124, 5,0)))</f>
        <v>0</v>
      </c>
      <c r="BO73" s="2208">
        <f>IF(ISERROR(S73*(VLOOKUP($A73, 'E1 Categorization'!$A$32:$E$124, 5,0))), S73*0.5, S73*(VLOOKUP($A73, 'E1 Categorization'!$A$32:$E$124, 5,0)))</f>
        <v>0</v>
      </c>
      <c r="BP73" s="2208">
        <f>IF(ISERROR(T73*(VLOOKUP($A73, 'E1 Categorization'!$A$32:$E$124, 5,0))), T73*0.5, T73*(VLOOKUP($A73, 'E1 Categorization'!$A$32:$E$124, 5,0)))</f>
        <v>0</v>
      </c>
      <c r="BQ73" s="2208">
        <f>IF(ISERROR(U73*(VLOOKUP($A73, 'E1 Categorization'!$A$32:$E$124, 5,0))), U73*0.5, U73*(VLOOKUP($A73, 'E1 Categorization'!$A$32:$E$124, 5,0)))</f>
        <v>0</v>
      </c>
      <c r="BR73" s="2208">
        <f>IF(ISERROR(V73*(VLOOKUP($A73, 'E1 Categorization'!$A$32:$E$124, 5,0))), V73*0.5, V73*(VLOOKUP($A73, 'E1 Categorization'!$A$32:$E$124, 5,0)))</f>
        <v>0</v>
      </c>
      <c r="BS73" s="2208">
        <f>IF(ISERROR(W73*(VLOOKUP($A73, 'E1 Categorization'!$A$32:$E$124, 5,0))), W73*0.5, W73*(VLOOKUP($A73, 'E1 Categorization'!$A$32:$E$124, 5,0)))</f>
        <v>0</v>
      </c>
      <c r="BT73" s="2208">
        <f>IF(ISERROR(X73*(VLOOKUP($A73, 'E1 Categorization'!$A$32:$E$124, 5,0))), X73*0.5, X73*(VLOOKUP($A73, 'E1 Categorization'!$A$32:$E$124, 5,0)))</f>
        <v>0</v>
      </c>
    </row>
    <row r="74" spans="1:72" s="630" customFormat="1" ht="25.5">
      <c r="A74" s="554">
        <f>'I3 TB Data'!A372:B372</f>
        <v>5020</v>
      </c>
      <c r="B74" s="555" t="str">
        <f>'I3 TB Data'!B372</f>
        <v>Overhead Distribution Lines and Feeders - Operation Labour</v>
      </c>
      <c r="C74" s="556">
        <f>'I3 TB Data'!G372</f>
        <v>0</v>
      </c>
      <c r="D74" s="2175" t="str">
        <f t="shared" si="16"/>
        <v>Yes</v>
      </c>
      <c r="E74" s="2153"/>
      <c r="F74" s="2153"/>
      <c r="G74" s="2153"/>
      <c r="H74" s="2153"/>
      <c r="I74" s="2153"/>
      <c r="J74" s="2153"/>
      <c r="K74" s="2153"/>
      <c r="L74" s="2153"/>
      <c r="M74" s="2153"/>
      <c r="N74" s="2153"/>
      <c r="O74" s="2153"/>
      <c r="P74" s="2153"/>
      <c r="Q74" s="2153"/>
      <c r="R74" s="2153"/>
      <c r="S74" s="2153"/>
      <c r="T74" s="2153"/>
      <c r="U74" s="2153"/>
      <c r="V74" s="2153"/>
      <c r="W74" s="2153"/>
      <c r="X74" s="2153"/>
      <c r="AA74" s="558">
        <f t="shared" si="12"/>
        <v>5020</v>
      </c>
      <c r="AB74" s="559" t="str">
        <f t="shared" si="13"/>
        <v>Overhead Distribution Lines and Feeders - Operation Labour</v>
      </c>
      <c r="AC74" s="2208">
        <f>IF(ISERROR(E74*(1-VLOOKUP($A74, 'E1 Categorization'!$A$32:$E$124, 5,0))), E74*0.5, E74*(1-VLOOKUP($A74, 'E1 Categorization'!$A$32:$E$124, 5,0)))</f>
        <v>0</v>
      </c>
      <c r="AD74" s="2208">
        <f>IF(ISERROR(F74*(1-VLOOKUP($A74, 'E1 Categorization'!$A$32:$E$124, 5,0))), F74*0.5, F74*(1-VLOOKUP($A74, 'E1 Categorization'!$A$32:$E$124, 5,0)))</f>
        <v>0</v>
      </c>
      <c r="AE74" s="2208">
        <f>IF(ISERROR(G74*(1-VLOOKUP($A74, 'E1 Categorization'!$A$32:$E$124, 5,0))), G74*0.5, G74*(1-VLOOKUP($A74, 'E1 Categorization'!$A$32:$E$124, 5,0)))</f>
        <v>0</v>
      </c>
      <c r="AF74" s="2208">
        <f>IF(ISERROR(H74*(1-VLOOKUP($A74, 'E1 Categorization'!$A$32:$E$124, 5,0))), H74*0.5, H74*(1-VLOOKUP($A74, 'E1 Categorization'!$A$32:$E$124, 5,0)))</f>
        <v>0</v>
      </c>
      <c r="AG74" s="2208">
        <f>IF(ISERROR(I74*(1-VLOOKUP($A74, 'E1 Categorization'!$A$32:$E$124, 5,0))), I74*0.5, I74*(1-VLOOKUP($A74, 'E1 Categorization'!$A$32:$E$124, 5,0)))</f>
        <v>0</v>
      </c>
      <c r="AH74" s="2208">
        <f>IF(ISERROR(J74*(1-VLOOKUP($A74, 'E1 Categorization'!$A$32:$E$124, 5,0))), J74*0.5, J74*(1-VLOOKUP($A74, 'E1 Categorization'!$A$32:$E$124, 5,0)))</f>
        <v>0</v>
      </c>
      <c r="AI74" s="2208">
        <f>IF(ISERROR(K74*(1-VLOOKUP($A74, 'E1 Categorization'!$A$32:$E$124, 5,0))), K74*0.5, K74*(1-VLOOKUP($A74, 'E1 Categorization'!$A$32:$E$124, 5,0)))</f>
        <v>0</v>
      </c>
      <c r="AJ74" s="2208">
        <f>IF(ISERROR(L74*(1-VLOOKUP($A74, 'E1 Categorization'!$A$32:$E$124, 5,0))), L74*0.5, L74*(1-VLOOKUP($A74, 'E1 Categorization'!$A$32:$E$124, 5,0)))</f>
        <v>0</v>
      </c>
      <c r="AK74" s="2208">
        <f>IF(ISERROR(M74*(1-VLOOKUP($A74, 'E1 Categorization'!$A$32:$E$124, 5,0))), M74*0.5, M74*(1-VLOOKUP($A74, 'E1 Categorization'!$A$32:$E$124, 5,0)))</f>
        <v>0</v>
      </c>
      <c r="AL74" s="2208">
        <f>IF(ISERROR(N74*(1-VLOOKUP($A74, 'E1 Categorization'!$A$32:$E$124, 5,0))), N74*0.5, N74*(1-VLOOKUP($A74, 'E1 Categorization'!$A$32:$E$124, 5,0)))</f>
        <v>0</v>
      </c>
      <c r="AM74" s="2208">
        <f>IF(ISERROR(O74*(1-VLOOKUP($A74, 'E1 Categorization'!$A$32:$E$124, 5,0))), O74*0.5, O74*(1-VLOOKUP($A74, 'E1 Categorization'!$A$32:$E$124, 5,0)))</f>
        <v>0</v>
      </c>
      <c r="AN74" s="2208">
        <f>IF(ISERROR(P74*(1-VLOOKUP($A74, 'E1 Categorization'!$A$32:$E$124, 5,0))), P74*0.5, P74*(1-VLOOKUP($A74, 'E1 Categorization'!$A$32:$E$124, 5,0)))</f>
        <v>0</v>
      </c>
      <c r="AO74" s="2208">
        <f>IF(ISERROR(Q74*(1-VLOOKUP($A74, 'E1 Categorization'!$A$32:$E$124, 5,0))), Q74*0.5, Q74*(1-VLOOKUP($A74, 'E1 Categorization'!$A$32:$E$124, 5,0)))</f>
        <v>0</v>
      </c>
      <c r="AP74" s="2208">
        <f>IF(ISERROR(R74*(1-VLOOKUP($A74, 'E1 Categorization'!$A$32:$E$124, 5,0))), R74*0.5, R74*(1-VLOOKUP($A74, 'E1 Categorization'!$A$32:$E$124, 5,0)))</f>
        <v>0</v>
      </c>
      <c r="AQ74" s="2208">
        <f>IF(ISERROR(S74*(1-VLOOKUP($A74, 'E1 Categorization'!$A$32:$E$124, 5,0))), S74*0.5, S74*(1-VLOOKUP($A74, 'E1 Categorization'!$A$32:$E$124, 5,0)))</f>
        <v>0</v>
      </c>
      <c r="AR74" s="2208">
        <f>IF(ISERROR(T74*(1-VLOOKUP($A74, 'E1 Categorization'!$A$32:$E$124, 5,0))), T74*0.5, T74*(1-VLOOKUP($A74, 'E1 Categorization'!$A$32:$E$124, 5,0)))</f>
        <v>0</v>
      </c>
      <c r="AS74" s="2208">
        <f>IF(ISERROR(U74*(1-VLOOKUP($A74, 'E1 Categorization'!$A$32:$E$124, 5,0))), U74*0.5, U74*(1-VLOOKUP($A74, 'E1 Categorization'!$A$32:$E$124, 5,0)))</f>
        <v>0</v>
      </c>
      <c r="AT74" s="2208">
        <f>IF(ISERROR(V74*(1-VLOOKUP($A74, 'E1 Categorization'!$A$32:$E$124, 5,0))), V74*0.5, V74*(1-VLOOKUP($A74, 'E1 Categorization'!$A$32:$E$124, 5,0)))</f>
        <v>0</v>
      </c>
      <c r="AU74" s="2208">
        <f>IF(ISERROR(W74*(1-VLOOKUP($A74, 'E1 Categorization'!$A$32:$E$124, 5,0))), W74*0.5, W74*(1-VLOOKUP($A74, 'E1 Categorization'!$A$32:$E$124, 5,0)))</f>
        <v>0</v>
      </c>
      <c r="AV74" s="2208">
        <f>IF(ISERROR(X74*(1-VLOOKUP($A74, 'E1 Categorization'!$A$32:$E$124, 5,0))), X74*0.5, X74*(1-VLOOKUP($A74, 'E1 Categorization'!$A$32:$E$124, 5,0)))</f>
        <v>0</v>
      </c>
      <c r="AW74" s="2212"/>
      <c r="AX74" s="2212"/>
      <c r="AY74" s="558">
        <f t="shared" si="14"/>
        <v>5020</v>
      </c>
      <c r="AZ74" s="559" t="str">
        <f t="shared" si="15"/>
        <v>Overhead Distribution Lines and Feeders - Operation Labour</v>
      </c>
      <c r="BA74" s="2208">
        <f>IF(ISERROR(E74*(VLOOKUP($A74, 'E1 Categorization'!$A$32:$E$124, 5,0))), E74*0.5, E74*(VLOOKUP($A74, 'E1 Categorization'!$A$32:$E$124, 5,0)))</f>
        <v>0</v>
      </c>
      <c r="BB74" s="2208">
        <f>IF(ISERROR(F74*(VLOOKUP($A74, 'E1 Categorization'!$A$32:$E$124, 5,0))), F74*0.5, F74*(VLOOKUP($A74, 'E1 Categorization'!$A$32:$E$124, 5,0)))</f>
        <v>0</v>
      </c>
      <c r="BC74" s="2208">
        <f>IF(ISERROR(G74*(VLOOKUP($A74, 'E1 Categorization'!$A$32:$E$124, 5,0))), G74*0.5, G74*(VLOOKUP($A74, 'E1 Categorization'!$A$32:$E$124, 5,0)))</f>
        <v>0</v>
      </c>
      <c r="BD74" s="2208">
        <f>IF(ISERROR(H74*(VLOOKUP($A74, 'E1 Categorization'!$A$32:$E$124, 5,0))), H74*0.5, H74*(VLOOKUP($A74, 'E1 Categorization'!$A$32:$E$124, 5,0)))</f>
        <v>0</v>
      </c>
      <c r="BE74" s="2208">
        <f>IF(ISERROR(I74*(VLOOKUP($A74, 'E1 Categorization'!$A$32:$E$124, 5,0))), I74*0.5, I74*(VLOOKUP($A74, 'E1 Categorization'!$A$32:$E$124, 5,0)))</f>
        <v>0</v>
      </c>
      <c r="BF74" s="2208">
        <f>IF(ISERROR(J74*(VLOOKUP($A74, 'E1 Categorization'!$A$32:$E$124, 5,0))), J74*0.5, J74*(VLOOKUP($A74, 'E1 Categorization'!$A$32:$E$124, 5,0)))</f>
        <v>0</v>
      </c>
      <c r="BG74" s="2208">
        <f>IF(ISERROR(K74*(VLOOKUP($A74, 'E1 Categorization'!$A$32:$E$124, 5,0))), K74*0.5, K74*(VLOOKUP($A74, 'E1 Categorization'!$A$32:$E$124, 5,0)))</f>
        <v>0</v>
      </c>
      <c r="BH74" s="2208">
        <f>IF(ISERROR(L74*(VLOOKUP($A74, 'E1 Categorization'!$A$32:$E$124, 5,0))), L74*0.5, L74*(VLOOKUP($A74, 'E1 Categorization'!$A$32:$E$124, 5,0)))</f>
        <v>0</v>
      </c>
      <c r="BI74" s="2208">
        <f>IF(ISERROR(M74*(VLOOKUP($A74, 'E1 Categorization'!$A$32:$E$124, 5,0))), M74*0.5, M74*(VLOOKUP($A74, 'E1 Categorization'!$A$32:$E$124, 5,0)))</f>
        <v>0</v>
      </c>
      <c r="BJ74" s="2208">
        <f>IF(ISERROR(N74*(VLOOKUP($A74, 'E1 Categorization'!$A$32:$E$124, 5,0))), N74*0.5, N74*(VLOOKUP($A74, 'E1 Categorization'!$A$32:$E$124, 5,0)))</f>
        <v>0</v>
      </c>
      <c r="BK74" s="2208">
        <f>IF(ISERROR(O74*(VLOOKUP($A74, 'E1 Categorization'!$A$32:$E$124, 5,0))), O74*0.5, O74*(VLOOKUP($A74, 'E1 Categorization'!$A$32:$E$124, 5,0)))</f>
        <v>0</v>
      </c>
      <c r="BL74" s="2208">
        <f>IF(ISERROR(P74*(VLOOKUP($A74, 'E1 Categorization'!$A$32:$E$124, 5,0))), P74*0.5, P74*(VLOOKUP($A74, 'E1 Categorization'!$A$32:$E$124, 5,0)))</f>
        <v>0</v>
      </c>
      <c r="BM74" s="2208">
        <f>IF(ISERROR(Q74*(VLOOKUP($A74, 'E1 Categorization'!$A$32:$E$124, 5,0))), Q74*0.5, Q74*(VLOOKUP($A74, 'E1 Categorization'!$A$32:$E$124, 5,0)))</f>
        <v>0</v>
      </c>
      <c r="BN74" s="2208">
        <f>IF(ISERROR(R74*(VLOOKUP($A74, 'E1 Categorization'!$A$32:$E$124, 5,0))), R74*0.5, R74*(VLOOKUP($A74, 'E1 Categorization'!$A$32:$E$124, 5,0)))</f>
        <v>0</v>
      </c>
      <c r="BO74" s="2208">
        <f>IF(ISERROR(S74*(VLOOKUP($A74, 'E1 Categorization'!$A$32:$E$124, 5,0))), S74*0.5, S74*(VLOOKUP($A74, 'E1 Categorization'!$A$32:$E$124, 5,0)))</f>
        <v>0</v>
      </c>
      <c r="BP74" s="2208">
        <f>IF(ISERROR(T74*(VLOOKUP($A74, 'E1 Categorization'!$A$32:$E$124, 5,0))), T74*0.5, T74*(VLOOKUP($A74, 'E1 Categorization'!$A$32:$E$124, 5,0)))</f>
        <v>0</v>
      </c>
      <c r="BQ74" s="2208">
        <f>IF(ISERROR(U74*(VLOOKUP($A74, 'E1 Categorization'!$A$32:$E$124, 5,0))), U74*0.5, U74*(VLOOKUP($A74, 'E1 Categorization'!$A$32:$E$124, 5,0)))</f>
        <v>0</v>
      </c>
      <c r="BR74" s="2208">
        <f>IF(ISERROR(V74*(VLOOKUP($A74, 'E1 Categorization'!$A$32:$E$124, 5,0))), V74*0.5, V74*(VLOOKUP($A74, 'E1 Categorization'!$A$32:$E$124, 5,0)))</f>
        <v>0</v>
      </c>
      <c r="BS74" s="2208">
        <f>IF(ISERROR(W74*(VLOOKUP($A74, 'E1 Categorization'!$A$32:$E$124, 5,0))), W74*0.5, W74*(VLOOKUP($A74, 'E1 Categorization'!$A$32:$E$124, 5,0)))</f>
        <v>0</v>
      </c>
      <c r="BT74" s="2208">
        <f>IF(ISERROR(X74*(VLOOKUP($A74, 'E1 Categorization'!$A$32:$E$124, 5,0))), X74*0.5, X74*(VLOOKUP($A74, 'E1 Categorization'!$A$32:$E$124, 5,0)))</f>
        <v>0</v>
      </c>
    </row>
    <row r="75" spans="1:72" s="630" customFormat="1" ht="38.25">
      <c r="A75" s="554">
        <f>'I3 TB Data'!A373:B373</f>
        <v>5025</v>
      </c>
      <c r="B75" s="555" t="str">
        <f>'I3 TB Data'!B373</f>
        <v>Overhead Distribution Lines &amp; Feeders - Operation Supplies and Expenses</v>
      </c>
      <c r="C75" s="556">
        <f>'I3 TB Data'!G373</f>
        <v>0</v>
      </c>
      <c r="D75" s="2175" t="str">
        <f t="shared" si="16"/>
        <v>Yes</v>
      </c>
      <c r="E75" s="2153"/>
      <c r="F75" s="2153"/>
      <c r="G75" s="2153"/>
      <c r="H75" s="2153"/>
      <c r="I75" s="2153"/>
      <c r="J75" s="2153"/>
      <c r="K75" s="2153"/>
      <c r="L75" s="2153"/>
      <c r="M75" s="2153"/>
      <c r="N75" s="2153"/>
      <c r="O75" s="2153"/>
      <c r="P75" s="2153"/>
      <c r="Q75" s="2153"/>
      <c r="R75" s="2153"/>
      <c r="S75" s="2153"/>
      <c r="T75" s="2153"/>
      <c r="U75" s="2153"/>
      <c r="V75" s="2153"/>
      <c r="W75" s="2153"/>
      <c r="X75" s="2153"/>
      <c r="AA75" s="558">
        <f t="shared" si="12"/>
        <v>5025</v>
      </c>
      <c r="AB75" s="559" t="str">
        <f t="shared" si="13"/>
        <v>Overhead Distribution Lines &amp; Feeders - Operation Supplies and Expenses</v>
      </c>
      <c r="AC75" s="2208">
        <f>IF(ISERROR(E75*(1-VLOOKUP($A75, 'E1 Categorization'!$A$32:$E$124, 5,0))), E75*0.5, E75*(1-VLOOKUP($A75, 'E1 Categorization'!$A$32:$E$124, 5,0)))</f>
        <v>0</v>
      </c>
      <c r="AD75" s="2208">
        <f>IF(ISERROR(F75*(1-VLOOKUP($A75, 'E1 Categorization'!$A$32:$E$124, 5,0))), F75*0.5, F75*(1-VLOOKUP($A75, 'E1 Categorization'!$A$32:$E$124, 5,0)))</f>
        <v>0</v>
      </c>
      <c r="AE75" s="2208">
        <f>IF(ISERROR(G75*(1-VLOOKUP($A75, 'E1 Categorization'!$A$32:$E$124, 5,0))), G75*0.5, G75*(1-VLOOKUP($A75, 'E1 Categorization'!$A$32:$E$124, 5,0)))</f>
        <v>0</v>
      </c>
      <c r="AF75" s="2208">
        <f>IF(ISERROR(H75*(1-VLOOKUP($A75, 'E1 Categorization'!$A$32:$E$124, 5,0))), H75*0.5, H75*(1-VLOOKUP($A75, 'E1 Categorization'!$A$32:$E$124, 5,0)))</f>
        <v>0</v>
      </c>
      <c r="AG75" s="2208">
        <f>IF(ISERROR(I75*(1-VLOOKUP($A75, 'E1 Categorization'!$A$32:$E$124, 5,0))), I75*0.5, I75*(1-VLOOKUP($A75, 'E1 Categorization'!$A$32:$E$124, 5,0)))</f>
        <v>0</v>
      </c>
      <c r="AH75" s="2208">
        <f>IF(ISERROR(J75*(1-VLOOKUP($A75, 'E1 Categorization'!$A$32:$E$124, 5,0))), J75*0.5, J75*(1-VLOOKUP($A75, 'E1 Categorization'!$A$32:$E$124, 5,0)))</f>
        <v>0</v>
      </c>
      <c r="AI75" s="2208">
        <f>IF(ISERROR(K75*(1-VLOOKUP($A75, 'E1 Categorization'!$A$32:$E$124, 5,0))), K75*0.5, K75*(1-VLOOKUP($A75, 'E1 Categorization'!$A$32:$E$124, 5,0)))</f>
        <v>0</v>
      </c>
      <c r="AJ75" s="2208">
        <f>IF(ISERROR(L75*(1-VLOOKUP($A75, 'E1 Categorization'!$A$32:$E$124, 5,0))), L75*0.5, L75*(1-VLOOKUP($A75, 'E1 Categorization'!$A$32:$E$124, 5,0)))</f>
        <v>0</v>
      </c>
      <c r="AK75" s="2208">
        <f>IF(ISERROR(M75*(1-VLOOKUP($A75, 'E1 Categorization'!$A$32:$E$124, 5,0))), M75*0.5, M75*(1-VLOOKUP($A75, 'E1 Categorization'!$A$32:$E$124, 5,0)))</f>
        <v>0</v>
      </c>
      <c r="AL75" s="2208">
        <f>IF(ISERROR(N75*(1-VLOOKUP($A75, 'E1 Categorization'!$A$32:$E$124, 5,0))), N75*0.5, N75*(1-VLOOKUP($A75, 'E1 Categorization'!$A$32:$E$124, 5,0)))</f>
        <v>0</v>
      </c>
      <c r="AM75" s="2208">
        <f>IF(ISERROR(O75*(1-VLOOKUP($A75, 'E1 Categorization'!$A$32:$E$124, 5,0))), O75*0.5, O75*(1-VLOOKUP($A75, 'E1 Categorization'!$A$32:$E$124, 5,0)))</f>
        <v>0</v>
      </c>
      <c r="AN75" s="2208">
        <f>IF(ISERROR(P75*(1-VLOOKUP($A75, 'E1 Categorization'!$A$32:$E$124, 5,0))), P75*0.5, P75*(1-VLOOKUP($A75, 'E1 Categorization'!$A$32:$E$124, 5,0)))</f>
        <v>0</v>
      </c>
      <c r="AO75" s="2208">
        <f>IF(ISERROR(Q75*(1-VLOOKUP($A75, 'E1 Categorization'!$A$32:$E$124, 5,0))), Q75*0.5, Q75*(1-VLOOKUP($A75, 'E1 Categorization'!$A$32:$E$124, 5,0)))</f>
        <v>0</v>
      </c>
      <c r="AP75" s="2208">
        <f>IF(ISERROR(R75*(1-VLOOKUP($A75, 'E1 Categorization'!$A$32:$E$124, 5,0))), R75*0.5, R75*(1-VLOOKUP($A75, 'E1 Categorization'!$A$32:$E$124, 5,0)))</f>
        <v>0</v>
      </c>
      <c r="AQ75" s="2208">
        <f>IF(ISERROR(S75*(1-VLOOKUP($A75, 'E1 Categorization'!$A$32:$E$124, 5,0))), S75*0.5, S75*(1-VLOOKUP($A75, 'E1 Categorization'!$A$32:$E$124, 5,0)))</f>
        <v>0</v>
      </c>
      <c r="AR75" s="2208">
        <f>IF(ISERROR(T75*(1-VLOOKUP($A75, 'E1 Categorization'!$A$32:$E$124, 5,0))), T75*0.5, T75*(1-VLOOKUP($A75, 'E1 Categorization'!$A$32:$E$124, 5,0)))</f>
        <v>0</v>
      </c>
      <c r="AS75" s="2208">
        <f>IF(ISERROR(U75*(1-VLOOKUP($A75, 'E1 Categorization'!$A$32:$E$124, 5,0))), U75*0.5, U75*(1-VLOOKUP($A75, 'E1 Categorization'!$A$32:$E$124, 5,0)))</f>
        <v>0</v>
      </c>
      <c r="AT75" s="2208">
        <f>IF(ISERROR(V75*(1-VLOOKUP($A75, 'E1 Categorization'!$A$32:$E$124, 5,0))), V75*0.5, V75*(1-VLOOKUP($A75, 'E1 Categorization'!$A$32:$E$124, 5,0)))</f>
        <v>0</v>
      </c>
      <c r="AU75" s="2208">
        <f>IF(ISERROR(W75*(1-VLOOKUP($A75, 'E1 Categorization'!$A$32:$E$124, 5,0))), W75*0.5, W75*(1-VLOOKUP($A75, 'E1 Categorization'!$A$32:$E$124, 5,0)))</f>
        <v>0</v>
      </c>
      <c r="AV75" s="2208">
        <f>IF(ISERROR(X75*(1-VLOOKUP($A75, 'E1 Categorization'!$A$32:$E$124, 5,0))), X75*0.5, X75*(1-VLOOKUP($A75, 'E1 Categorization'!$A$32:$E$124, 5,0)))</f>
        <v>0</v>
      </c>
      <c r="AW75" s="2212"/>
      <c r="AX75" s="2212"/>
      <c r="AY75" s="558">
        <f t="shared" si="14"/>
        <v>5025</v>
      </c>
      <c r="AZ75" s="559" t="str">
        <f t="shared" si="15"/>
        <v>Overhead Distribution Lines &amp; Feeders - Operation Supplies and Expenses</v>
      </c>
      <c r="BA75" s="2208">
        <f>IF(ISERROR(E75*(VLOOKUP($A75, 'E1 Categorization'!$A$32:$E$124, 5,0))), E75*0.5, E75*(VLOOKUP($A75, 'E1 Categorization'!$A$32:$E$124, 5,0)))</f>
        <v>0</v>
      </c>
      <c r="BB75" s="2208">
        <f>IF(ISERROR(F75*(VLOOKUP($A75, 'E1 Categorization'!$A$32:$E$124, 5,0))), F75*0.5, F75*(VLOOKUP($A75, 'E1 Categorization'!$A$32:$E$124, 5,0)))</f>
        <v>0</v>
      </c>
      <c r="BC75" s="2208">
        <f>IF(ISERROR(G75*(VLOOKUP($A75, 'E1 Categorization'!$A$32:$E$124, 5,0))), G75*0.5, G75*(VLOOKUP($A75, 'E1 Categorization'!$A$32:$E$124, 5,0)))</f>
        <v>0</v>
      </c>
      <c r="BD75" s="2208">
        <f>IF(ISERROR(H75*(VLOOKUP($A75, 'E1 Categorization'!$A$32:$E$124, 5,0))), H75*0.5, H75*(VLOOKUP($A75, 'E1 Categorization'!$A$32:$E$124, 5,0)))</f>
        <v>0</v>
      </c>
      <c r="BE75" s="2208">
        <f>IF(ISERROR(I75*(VLOOKUP($A75, 'E1 Categorization'!$A$32:$E$124, 5,0))), I75*0.5, I75*(VLOOKUP($A75, 'E1 Categorization'!$A$32:$E$124, 5,0)))</f>
        <v>0</v>
      </c>
      <c r="BF75" s="2208">
        <f>IF(ISERROR(J75*(VLOOKUP($A75, 'E1 Categorization'!$A$32:$E$124, 5,0))), J75*0.5, J75*(VLOOKUP($A75, 'E1 Categorization'!$A$32:$E$124, 5,0)))</f>
        <v>0</v>
      </c>
      <c r="BG75" s="2208">
        <f>IF(ISERROR(K75*(VLOOKUP($A75, 'E1 Categorization'!$A$32:$E$124, 5,0))), K75*0.5, K75*(VLOOKUP($A75, 'E1 Categorization'!$A$32:$E$124, 5,0)))</f>
        <v>0</v>
      </c>
      <c r="BH75" s="2208">
        <f>IF(ISERROR(L75*(VLOOKUP($A75, 'E1 Categorization'!$A$32:$E$124, 5,0))), L75*0.5, L75*(VLOOKUP($A75, 'E1 Categorization'!$A$32:$E$124, 5,0)))</f>
        <v>0</v>
      </c>
      <c r="BI75" s="2208">
        <f>IF(ISERROR(M75*(VLOOKUP($A75, 'E1 Categorization'!$A$32:$E$124, 5,0))), M75*0.5, M75*(VLOOKUP($A75, 'E1 Categorization'!$A$32:$E$124, 5,0)))</f>
        <v>0</v>
      </c>
      <c r="BJ75" s="2208">
        <f>IF(ISERROR(N75*(VLOOKUP($A75, 'E1 Categorization'!$A$32:$E$124, 5,0))), N75*0.5, N75*(VLOOKUP($A75, 'E1 Categorization'!$A$32:$E$124, 5,0)))</f>
        <v>0</v>
      </c>
      <c r="BK75" s="2208">
        <f>IF(ISERROR(O75*(VLOOKUP($A75, 'E1 Categorization'!$A$32:$E$124, 5,0))), O75*0.5, O75*(VLOOKUP($A75, 'E1 Categorization'!$A$32:$E$124, 5,0)))</f>
        <v>0</v>
      </c>
      <c r="BL75" s="2208">
        <f>IF(ISERROR(P75*(VLOOKUP($A75, 'E1 Categorization'!$A$32:$E$124, 5,0))), P75*0.5, P75*(VLOOKUP($A75, 'E1 Categorization'!$A$32:$E$124, 5,0)))</f>
        <v>0</v>
      </c>
      <c r="BM75" s="2208">
        <f>IF(ISERROR(Q75*(VLOOKUP($A75, 'E1 Categorization'!$A$32:$E$124, 5,0))), Q75*0.5, Q75*(VLOOKUP($A75, 'E1 Categorization'!$A$32:$E$124, 5,0)))</f>
        <v>0</v>
      </c>
      <c r="BN75" s="2208">
        <f>IF(ISERROR(R75*(VLOOKUP($A75, 'E1 Categorization'!$A$32:$E$124, 5,0))), R75*0.5, R75*(VLOOKUP($A75, 'E1 Categorization'!$A$32:$E$124, 5,0)))</f>
        <v>0</v>
      </c>
      <c r="BO75" s="2208">
        <f>IF(ISERROR(S75*(VLOOKUP($A75, 'E1 Categorization'!$A$32:$E$124, 5,0))), S75*0.5, S75*(VLOOKUP($A75, 'E1 Categorization'!$A$32:$E$124, 5,0)))</f>
        <v>0</v>
      </c>
      <c r="BP75" s="2208">
        <f>IF(ISERROR(T75*(VLOOKUP($A75, 'E1 Categorization'!$A$32:$E$124, 5,0))), T75*0.5, T75*(VLOOKUP($A75, 'E1 Categorization'!$A$32:$E$124, 5,0)))</f>
        <v>0</v>
      </c>
      <c r="BQ75" s="2208">
        <f>IF(ISERROR(U75*(VLOOKUP($A75, 'E1 Categorization'!$A$32:$E$124, 5,0))), U75*0.5, U75*(VLOOKUP($A75, 'E1 Categorization'!$A$32:$E$124, 5,0)))</f>
        <v>0</v>
      </c>
      <c r="BR75" s="2208">
        <f>IF(ISERROR(V75*(VLOOKUP($A75, 'E1 Categorization'!$A$32:$E$124, 5,0))), V75*0.5, V75*(VLOOKUP($A75, 'E1 Categorization'!$A$32:$E$124, 5,0)))</f>
        <v>0</v>
      </c>
      <c r="BS75" s="2208">
        <f>IF(ISERROR(W75*(VLOOKUP($A75, 'E1 Categorization'!$A$32:$E$124, 5,0))), W75*0.5, W75*(VLOOKUP($A75, 'E1 Categorization'!$A$32:$E$124, 5,0)))</f>
        <v>0</v>
      </c>
      <c r="BT75" s="2208">
        <f>IF(ISERROR(X75*(VLOOKUP($A75, 'E1 Categorization'!$A$32:$E$124, 5,0))), X75*0.5, X75*(VLOOKUP($A75, 'E1 Categorization'!$A$32:$E$124, 5,0)))</f>
        <v>0</v>
      </c>
    </row>
    <row r="76" spans="1:72" s="630" customFormat="1" ht="25.5">
      <c r="A76" s="554">
        <f>'I3 TB Data'!A374:B374</f>
        <v>5030</v>
      </c>
      <c r="B76" s="555" t="str">
        <f>'I3 TB Data'!B374</f>
        <v>Overhead Subtransmission Feeders - Operation</v>
      </c>
      <c r="C76" s="556">
        <f>'I3 TB Data'!G374</f>
        <v>0</v>
      </c>
      <c r="D76" s="2175" t="str">
        <f t="shared" si="16"/>
        <v>Yes</v>
      </c>
      <c r="E76" s="2153"/>
      <c r="F76" s="2153"/>
      <c r="G76" s="2153"/>
      <c r="H76" s="2153"/>
      <c r="I76" s="2153"/>
      <c r="J76" s="2153"/>
      <c r="K76" s="2153"/>
      <c r="L76" s="2153"/>
      <c r="M76" s="2153"/>
      <c r="N76" s="2153"/>
      <c r="O76" s="2153"/>
      <c r="P76" s="2153"/>
      <c r="Q76" s="2153"/>
      <c r="R76" s="2153"/>
      <c r="S76" s="2153"/>
      <c r="T76" s="2153"/>
      <c r="U76" s="2153"/>
      <c r="V76" s="2153"/>
      <c r="W76" s="2153"/>
      <c r="X76" s="2153"/>
      <c r="AA76" s="558">
        <f t="shared" si="12"/>
        <v>5030</v>
      </c>
      <c r="AB76" s="559" t="str">
        <f t="shared" si="13"/>
        <v>Overhead Subtransmission Feeders - Operation</v>
      </c>
      <c r="AC76" s="2208">
        <f>IF(ISERROR(E76*(1-VLOOKUP($A76, 'E1 Categorization'!$A$32:$E$124, 5,0))), E76*0.5, E76*(1-VLOOKUP($A76, 'E1 Categorization'!$A$32:$E$124, 5,0)))</f>
        <v>0</v>
      </c>
      <c r="AD76" s="2208">
        <f>IF(ISERROR(F76*(1-VLOOKUP($A76, 'E1 Categorization'!$A$32:$E$124, 5,0))), F76*0.5, F76*(1-VLOOKUP($A76, 'E1 Categorization'!$A$32:$E$124, 5,0)))</f>
        <v>0</v>
      </c>
      <c r="AE76" s="2208">
        <f>IF(ISERROR(G76*(1-VLOOKUP($A76, 'E1 Categorization'!$A$32:$E$124, 5,0))), G76*0.5, G76*(1-VLOOKUP($A76, 'E1 Categorization'!$A$32:$E$124, 5,0)))</f>
        <v>0</v>
      </c>
      <c r="AF76" s="2208">
        <f>IF(ISERROR(H76*(1-VLOOKUP($A76, 'E1 Categorization'!$A$32:$E$124, 5,0))), H76*0.5, H76*(1-VLOOKUP($A76, 'E1 Categorization'!$A$32:$E$124, 5,0)))</f>
        <v>0</v>
      </c>
      <c r="AG76" s="2208">
        <f>IF(ISERROR(I76*(1-VLOOKUP($A76, 'E1 Categorization'!$A$32:$E$124, 5,0))), I76*0.5, I76*(1-VLOOKUP($A76, 'E1 Categorization'!$A$32:$E$124, 5,0)))</f>
        <v>0</v>
      </c>
      <c r="AH76" s="2208">
        <f>IF(ISERROR(J76*(1-VLOOKUP($A76, 'E1 Categorization'!$A$32:$E$124, 5,0))), J76*0.5, J76*(1-VLOOKUP($A76, 'E1 Categorization'!$A$32:$E$124, 5,0)))</f>
        <v>0</v>
      </c>
      <c r="AI76" s="2208">
        <f>IF(ISERROR(K76*(1-VLOOKUP($A76, 'E1 Categorization'!$A$32:$E$124, 5,0))), K76*0.5, K76*(1-VLOOKUP($A76, 'E1 Categorization'!$A$32:$E$124, 5,0)))</f>
        <v>0</v>
      </c>
      <c r="AJ76" s="2208">
        <f>IF(ISERROR(L76*(1-VLOOKUP($A76, 'E1 Categorization'!$A$32:$E$124, 5,0))), L76*0.5, L76*(1-VLOOKUP($A76, 'E1 Categorization'!$A$32:$E$124, 5,0)))</f>
        <v>0</v>
      </c>
      <c r="AK76" s="2208">
        <f>IF(ISERROR(M76*(1-VLOOKUP($A76, 'E1 Categorization'!$A$32:$E$124, 5,0))), M76*0.5, M76*(1-VLOOKUP($A76, 'E1 Categorization'!$A$32:$E$124, 5,0)))</f>
        <v>0</v>
      </c>
      <c r="AL76" s="2208">
        <f>IF(ISERROR(N76*(1-VLOOKUP($A76, 'E1 Categorization'!$A$32:$E$124, 5,0))), N76*0.5, N76*(1-VLOOKUP($A76, 'E1 Categorization'!$A$32:$E$124, 5,0)))</f>
        <v>0</v>
      </c>
      <c r="AM76" s="2208">
        <f>IF(ISERROR(O76*(1-VLOOKUP($A76, 'E1 Categorization'!$A$32:$E$124, 5,0))), O76*0.5, O76*(1-VLOOKUP($A76, 'E1 Categorization'!$A$32:$E$124, 5,0)))</f>
        <v>0</v>
      </c>
      <c r="AN76" s="2208">
        <f>IF(ISERROR(P76*(1-VLOOKUP($A76, 'E1 Categorization'!$A$32:$E$124, 5,0))), P76*0.5, P76*(1-VLOOKUP($A76, 'E1 Categorization'!$A$32:$E$124, 5,0)))</f>
        <v>0</v>
      </c>
      <c r="AO76" s="2208">
        <f>IF(ISERROR(Q76*(1-VLOOKUP($A76, 'E1 Categorization'!$A$32:$E$124, 5,0))), Q76*0.5, Q76*(1-VLOOKUP($A76, 'E1 Categorization'!$A$32:$E$124, 5,0)))</f>
        <v>0</v>
      </c>
      <c r="AP76" s="2208">
        <f>IF(ISERROR(R76*(1-VLOOKUP($A76, 'E1 Categorization'!$A$32:$E$124, 5,0))), R76*0.5, R76*(1-VLOOKUP($A76, 'E1 Categorization'!$A$32:$E$124, 5,0)))</f>
        <v>0</v>
      </c>
      <c r="AQ76" s="2208">
        <f>IF(ISERROR(S76*(1-VLOOKUP($A76, 'E1 Categorization'!$A$32:$E$124, 5,0))), S76*0.5, S76*(1-VLOOKUP($A76, 'E1 Categorization'!$A$32:$E$124, 5,0)))</f>
        <v>0</v>
      </c>
      <c r="AR76" s="2208">
        <f>IF(ISERROR(T76*(1-VLOOKUP($A76, 'E1 Categorization'!$A$32:$E$124, 5,0))), T76*0.5, T76*(1-VLOOKUP($A76, 'E1 Categorization'!$A$32:$E$124, 5,0)))</f>
        <v>0</v>
      </c>
      <c r="AS76" s="2208">
        <f>IF(ISERROR(U76*(1-VLOOKUP($A76, 'E1 Categorization'!$A$32:$E$124, 5,0))), U76*0.5, U76*(1-VLOOKUP($A76, 'E1 Categorization'!$A$32:$E$124, 5,0)))</f>
        <v>0</v>
      </c>
      <c r="AT76" s="2208">
        <f>IF(ISERROR(V76*(1-VLOOKUP($A76, 'E1 Categorization'!$A$32:$E$124, 5,0))), V76*0.5, V76*(1-VLOOKUP($A76, 'E1 Categorization'!$A$32:$E$124, 5,0)))</f>
        <v>0</v>
      </c>
      <c r="AU76" s="2208">
        <f>IF(ISERROR(W76*(1-VLOOKUP($A76, 'E1 Categorization'!$A$32:$E$124, 5,0))), W76*0.5, W76*(1-VLOOKUP($A76, 'E1 Categorization'!$A$32:$E$124, 5,0)))</f>
        <v>0</v>
      </c>
      <c r="AV76" s="2208">
        <f>IF(ISERROR(X76*(1-VLOOKUP($A76, 'E1 Categorization'!$A$32:$E$124, 5,0))), X76*0.5, X76*(1-VLOOKUP($A76, 'E1 Categorization'!$A$32:$E$124, 5,0)))</f>
        <v>0</v>
      </c>
      <c r="AW76" s="2212"/>
      <c r="AX76" s="2212"/>
      <c r="AY76" s="558">
        <f t="shared" si="14"/>
        <v>5030</v>
      </c>
      <c r="AZ76" s="559" t="str">
        <f t="shared" si="15"/>
        <v>Overhead Subtransmission Feeders - Operation</v>
      </c>
      <c r="BA76" s="2208">
        <f>IF(ISERROR(E76*(VLOOKUP($A76, 'E1 Categorization'!$A$32:$E$124, 5,0))), E76*0.5, E76*(VLOOKUP($A76, 'E1 Categorization'!$A$32:$E$124, 5,0)))</f>
        <v>0</v>
      </c>
      <c r="BB76" s="2208">
        <f>IF(ISERROR(F76*(VLOOKUP($A76, 'E1 Categorization'!$A$32:$E$124, 5,0))), F76*0.5, F76*(VLOOKUP($A76, 'E1 Categorization'!$A$32:$E$124, 5,0)))</f>
        <v>0</v>
      </c>
      <c r="BC76" s="2208">
        <f>IF(ISERROR(G76*(VLOOKUP($A76, 'E1 Categorization'!$A$32:$E$124, 5,0))), G76*0.5, G76*(VLOOKUP($A76, 'E1 Categorization'!$A$32:$E$124, 5,0)))</f>
        <v>0</v>
      </c>
      <c r="BD76" s="2208">
        <f>IF(ISERROR(H76*(VLOOKUP($A76, 'E1 Categorization'!$A$32:$E$124, 5,0))), H76*0.5, H76*(VLOOKUP($A76, 'E1 Categorization'!$A$32:$E$124, 5,0)))</f>
        <v>0</v>
      </c>
      <c r="BE76" s="2208">
        <f>IF(ISERROR(I76*(VLOOKUP($A76, 'E1 Categorization'!$A$32:$E$124, 5,0))), I76*0.5, I76*(VLOOKUP($A76, 'E1 Categorization'!$A$32:$E$124, 5,0)))</f>
        <v>0</v>
      </c>
      <c r="BF76" s="2208">
        <f>IF(ISERROR(J76*(VLOOKUP($A76, 'E1 Categorization'!$A$32:$E$124, 5,0))), J76*0.5, J76*(VLOOKUP($A76, 'E1 Categorization'!$A$32:$E$124, 5,0)))</f>
        <v>0</v>
      </c>
      <c r="BG76" s="2208">
        <f>IF(ISERROR(K76*(VLOOKUP($A76, 'E1 Categorization'!$A$32:$E$124, 5,0))), K76*0.5, K76*(VLOOKUP($A76, 'E1 Categorization'!$A$32:$E$124, 5,0)))</f>
        <v>0</v>
      </c>
      <c r="BH76" s="2208">
        <f>IF(ISERROR(L76*(VLOOKUP($A76, 'E1 Categorization'!$A$32:$E$124, 5,0))), L76*0.5, L76*(VLOOKUP($A76, 'E1 Categorization'!$A$32:$E$124, 5,0)))</f>
        <v>0</v>
      </c>
      <c r="BI76" s="2208">
        <f>IF(ISERROR(M76*(VLOOKUP($A76, 'E1 Categorization'!$A$32:$E$124, 5,0))), M76*0.5, M76*(VLOOKUP($A76, 'E1 Categorization'!$A$32:$E$124, 5,0)))</f>
        <v>0</v>
      </c>
      <c r="BJ76" s="2208">
        <f>IF(ISERROR(N76*(VLOOKUP($A76, 'E1 Categorization'!$A$32:$E$124, 5,0))), N76*0.5, N76*(VLOOKUP($A76, 'E1 Categorization'!$A$32:$E$124, 5,0)))</f>
        <v>0</v>
      </c>
      <c r="BK76" s="2208">
        <f>IF(ISERROR(O76*(VLOOKUP($A76, 'E1 Categorization'!$A$32:$E$124, 5,0))), O76*0.5, O76*(VLOOKUP($A76, 'E1 Categorization'!$A$32:$E$124, 5,0)))</f>
        <v>0</v>
      </c>
      <c r="BL76" s="2208">
        <f>IF(ISERROR(P76*(VLOOKUP($A76, 'E1 Categorization'!$A$32:$E$124, 5,0))), P76*0.5, P76*(VLOOKUP($A76, 'E1 Categorization'!$A$32:$E$124, 5,0)))</f>
        <v>0</v>
      </c>
      <c r="BM76" s="2208">
        <f>IF(ISERROR(Q76*(VLOOKUP($A76, 'E1 Categorization'!$A$32:$E$124, 5,0))), Q76*0.5, Q76*(VLOOKUP($A76, 'E1 Categorization'!$A$32:$E$124, 5,0)))</f>
        <v>0</v>
      </c>
      <c r="BN76" s="2208">
        <f>IF(ISERROR(R76*(VLOOKUP($A76, 'E1 Categorization'!$A$32:$E$124, 5,0))), R76*0.5, R76*(VLOOKUP($A76, 'E1 Categorization'!$A$32:$E$124, 5,0)))</f>
        <v>0</v>
      </c>
      <c r="BO76" s="2208">
        <f>IF(ISERROR(S76*(VLOOKUP($A76, 'E1 Categorization'!$A$32:$E$124, 5,0))), S76*0.5, S76*(VLOOKUP($A76, 'E1 Categorization'!$A$32:$E$124, 5,0)))</f>
        <v>0</v>
      </c>
      <c r="BP76" s="2208">
        <f>IF(ISERROR(T76*(VLOOKUP($A76, 'E1 Categorization'!$A$32:$E$124, 5,0))), T76*0.5, T76*(VLOOKUP($A76, 'E1 Categorization'!$A$32:$E$124, 5,0)))</f>
        <v>0</v>
      </c>
      <c r="BQ76" s="2208">
        <f>IF(ISERROR(U76*(VLOOKUP($A76, 'E1 Categorization'!$A$32:$E$124, 5,0))), U76*0.5, U76*(VLOOKUP($A76, 'E1 Categorization'!$A$32:$E$124, 5,0)))</f>
        <v>0</v>
      </c>
      <c r="BR76" s="2208">
        <f>IF(ISERROR(V76*(VLOOKUP($A76, 'E1 Categorization'!$A$32:$E$124, 5,0))), V76*0.5, V76*(VLOOKUP($A76, 'E1 Categorization'!$A$32:$E$124, 5,0)))</f>
        <v>0</v>
      </c>
      <c r="BS76" s="2208">
        <f>IF(ISERROR(W76*(VLOOKUP($A76, 'E1 Categorization'!$A$32:$E$124, 5,0))), W76*0.5, W76*(VLOOKUP($A76, 'E1 Categorization'!$A$32:$E$124, 5,0)))</f>
        <v>0</v>
      </c>
      <c r="BT76" s="2208">
        <f>IF(ISERROR(X76*(VLOOKUP($A76, 'E1 Categorization'!$A$32:$E$124, 5,0))), X76*0.5, X76*(VLOOKUP($A76, 'E1 Categorization'!$A$32:$E$124, 5,0)))</f>
        <v>0</v>
      </c>
    </row>
    <row r="77" spans="1:72" s="630" customFormat="1" ht="25.5">
      <c r="A77" s="554">
        <f>'I3 TB Data'!A375:B375</f>
        <v>5035</v>
      </c>
      <c r="B77" s="555" t="str">
        <f>'I3 TB Data'!B375</f>
        <v>Overhead Distribution Transformers- Operation</v>
      </c>
      <c r="C77" s="556">
        <f>'I3 TB Data'!G375</f>
        <v>0</v>
      </c>
      <c r="D77" s="2175" t="str">
        <f t="shared" si="16"/>
        <v>Yes</v>
      </c>
      <c r="E77" s="2153"/>
      <c r="F77" s="2153"/>
      <c r="G77" s="2153"/>
      <c r="H77" s="2153"/>
      <c r="I77" s="2153"/>
      <c r="J77" s="2153"/>
      <c r="K77" s="2153"/>
      <c r="L77" s="2153"/>
      <c r="M77" s="2153"/>
      <c r="N77" s="2153"/>
      <c r="O77" s="2153"/>
      <c r="P77" s="2153"/>
      <c r="Q77" s="2153"/>
      <c r="R77" s="2153"/>
      <c r="S77" s="2153"/>
      <c r="T77" s="2153"/>
      <c r="U77" s="2153"/>
      <c r="V77" s="2153"/>
      <c r="W77" s="2153"/>
      <c r="X77" s="2153"/>
      <c r="AA77" s="558">
        <f t="shared" si="12"/>
        <v>5035</v>
      </c>
      <c r="AB77" s="559" t="str">
        <f t="shared" si="13"/>
        <v>Overhead Distribution Transformers- Operation</v>
      </c>
      <c r="AC77" s="2208">
        <f>IF(ISERROR(E77*(1-VLOOKUP($A77, 'E1 Categorization'!$A$32:$E$124, 5,0))), E77*0.5, E77*(1-VLOOKUP($A77, 'E1 Categorization'!$A$32:$E$124, 5,0)))</f>
        <v>0</v>
      </c>
      <c r="AD77" s="2208">
        <f>IF(ISERROR(F77*(1-VLOOKUP($A77, 'E1 Categorization'!$A$32:$E$124, 5,0))), F77*0.5, F77*(1-VLOOKUP($A77, 'E1 Categorization'!$A$32:$E$124, 5,0)))</f>
        <v>0</v>
      </c>
      <c r="AE77" s="2208">
        <f>IF(ISERROR(G77*(1-VLOOKUP($A77, 'E1 Categorization'!$A$32:$E$124, 5,0))), G77*0.5, G77*(1-VLOOKUP($A77, 'E1 Categorization'!$A$32:$E$124, 5,0)))</f>
        <v>0</v>
      </c>
      <c r="AF77" s="2208">
        <f>IF(ISERROR(H77*(1-VLOOKUP($A77, 'E1 Categorization'!$A$32:$E$124, 5,0))), H77*0.5, H77*(1-VLOOKUP($A77, 'E1 Categorization'!$A$32:$E$124, 5,0)))</f>
        <v>0</v>
      </c>
      <c r="AG77" s="2208">
        <f>IF(ISERROR(I77*(1-VLOOKUP($A77, 'E1 Categorization'!$A$32:$E$124, 5,0))), I77*0.5, I77*(1-VLOOKUP($A77, 'E1 Categorization'!$A$32:$E$124, 5,0)))</f>
        <v>0</v>
      </c>
      <c r="AH77" s="2208">
        <f>IF(ISERROR(J77*(1-VLOOKUP($A77, 'E1 Categorization'!$A$32:$E$124, 5,0))), J77*0.5, J77*(1-VLOOKUP($A77, 'E1 Categorization'!$A$32:$E$124, 5,0)))</f>
        <v>0</v>
      </c>
      <c r="AI77" s="2208">
        <f>IF(ISERROR(K77*(1-VLOOKUP($A77, 'E1 Categorization'!$A$32:$E$124, 5,0))), K77*0.5, K77*(1-VLOOKUP($A77, 'E1 Categorization'!$A$32:$E$124, 5,0)))</f>
        <v>0</v>
      </c>
      <c r="AJ77" s="2208">
        <f>IF(ISERROR(L77*(1-VLOOKUP($A77, 'E1 Categorization'!$A$32:$E$124, 5,0))), L77*0.5, L77*(1-VLOOKUP($A77, 'E1 Categorization'!$A$32:$E$124, 5,0)))</f>
        <v>0</v>
      </c>
      <c r="AK77" s="2208">
        <f>IF(ISERROR(M77*(1-VLOOKUP($A77, 'E1 Categorization'!$A$32:$E$124, 5,0))), M77*0.5, M77*(1-VLOOKUP($A77, 'E1 Categorization'!$A$32:$E$124, 5,0)))</f>
        <v>0</v>
      </c>
      <c r="AL77" s="2208">
        <f>IF(ISERROR(N77*(1-VLOOKUP($A77, 'E1 Categorization'!$A$32:$E$124, 5,0))), N77*0.5, N77*(1-VLOOKUP($A77, 'E1 Categorization'!$A$32:$E$124, 5,0)))</f>
        <v>0</v>
      </c>
      <c r="AM77" s="2208">
        <f>IF(ISERROR(O77*(1-VLOOKUP($A77, 'E1 Categorization'!$A$32:$E$124, 5,0))), O77*0.5, O77*(1-VLOOKUP($A77, 'E1 Categorization'!$A$32:$E$124, 5,0)))</f>
        <v>0</v>
      </c>
      <c r="AN77" s="2208">
        <f>IF(ISERROR(P77*(1-VLOOKUP($A77, 'E1 Categorization'!$A$32:$E$124, 5,0))), P77*0.5, P77*(1-VLOOKUP($A77, 'E1 Categorization'!$A$32:$E$124, 5,0)))</f>
        <v>0</v>
      </c>
      <c r="AO77" s="2208">
        <f>IF(ISERROR(Q77*(1-VLOOKUP($A77, 'E1 Categorization'!$A$32:$E$124, 5,0))), Q77*0.5, Q77*(1-VLOOKUP($A77, 'E1 Categorization'!$A$32:$E$124, 5,0)))</f>
        <v>0</v>
      </c>
      <c r="AP77" s="2208">
        <f>IF(ISERROR(R77*(1-VLOOKUP($A77, 'E1 Categorization'!$A$32:$E$124, 5,0))), R77*0.5, R77*(1-VLOOKUP($A77, 'E1 Categorization'!$A$32:$E$124, 5,0)))</f>
        <v>0</v>
      </c>
      <c r="AQ77" s="2208">
        <f>IF(ISERROR(S77*(1-VLOOKUP($A77, 'E1 Categorization'!$A$32:$E$124, 5,0))), S77*0.5, S77*(1-VLOOKUP($A77, 'E1 Categorization'!$A$32:$E$124, 5,0)))</f>
        <v>0</v>
      </c>
      <c r="AR77" s="2208">
        <f>IF(ISERROR(T77*(1-VLOOKUP($A77, 'E1 Categorization'!$A$32:$E$124, 5,0))), T77*0.5, T77*(1-VLOOKUP($A77, 'E1 Categorization'!$A$32:$E$124, 5,0)))</f>
        <v>0</v>
      </c>
      <c r="AS77" s="2208">
        <f>IF(ISERROR(U77*(1-VLOOKUP($A77, 'E1 Categorization'!$A$32:$E$124, 5,0))), U77*0.5, U77*(1-VLOOKUP($A77, 'E1 Categorization'!$A$32:$E$124, 5,0)))</f>
        <v>0</v>
      </c>
      <c r="AT77" s="2208">
        <f>IF(ISERROR(V77*(1-VLOOKUP($A77, 'E1 Categorization'!$A$32:$E$124, 5,0))), V77*0.5, V77*(1-VLOOKUP($A77, 'E1 Categorization'!$A$32:$E$124, 5,0)))</f>
        <v>0</v>
      </c>
      <c r="AU77" s="2208">
        <f>IF(ISERROR(W77*(1-VLOOKUP($A77, 'E1 Categorization'!$A$32:$E$124, 5,0))), W77*0.5, W77*(1-VLOOKUP($A77, 'E1 Categorization'!$A$32:$E$124, 5,0)))</f>
        <v>0</v>
      </c>
      <c r="AV77" s="2208">
        <f>IF(ISERROR(X77*(1-VLOOKUP($A77, 'E1 Categorization'!$A$32:$E$124, 5,0))), X77*0.5, X77*(1-VLOOKUP($A77, 'E1 Categorization'!$A$32:$E$124, 5,0)))</f>
        <v>0</v>
      </c>
      <c r="AW77" s="2212"/>
      <c r="AX77" s="2212"/>
      <c r="AY77" s="558">
        <f t="shared" si="14"/>
        <v>5035</v>
      </c>
      <c r="AZ77" s="559" t="str">
        <f t="shared" si="15"/>
        <v>Overhead Distribution Transformers- Operation</v>
      </c>
      <c r="BA77" s="2208">
        <f>IF(ISERROR(E77*(VLOOKUP($A77, 'E1 Categorization'!$A$32:$E$124, 5,0))), E77*0.5, E77*(VLOOKUP($A77, 'E1 Categorization'!$A$32:$E$124, 5,0)))</f>
        <v>0</v>
      </c>
      <c r="BB77" s="2208">
        <f>IF(ISERROR(F77*(VLOOKUP($A77, 'E1 Categorization'!$A$32:$E$124, 5,0))), F77*0.5, F77*(VLOOKUP($A77, 'E1 Categorization'!$A$32:$E$124, 5,0)))</f>
        <v>0</v>
      </c>
      <c r="BC77" s="2208">
        <f>IF(ISERROR(G77*(VLOOKUP($A77, 'E1 Categorization'!$A$32:$E$124, 5,0))), G77*0.5, G77*(VLOOKUP($A77, 'E1 Categorization'!$A$32:$E$124, 5,0)))</f>
        <v>0</v>
      </c>
      <c r="BD77" s="2208">
        <f>IF(ISERROR(H77*(VLOOKUP($A77, 'E1 Categorization'!$A$32:$E$124, 5,0))), H77*0.5, H77*(VLOOKUP($A77, 'E1 Categorization'!$A$32:$E$124, 5,0)))</f>
        <v>0</v>
      </c>
      <c r="BE77" s="2208">
        <f>IF(ISERROR(I77*(VLOOKUP($A77, 'E1 Categorization'!$A$32:$E$124, 5,0))), I77*0.5, I77*(VLOOKUP($A77, 'E1 Categorization'!$A$32:$E$124, 5,0)))</f>
        <v>0</v>
      </c>
      <c r="BF77" s="2208">
        <f>IF(ISERROR(J77*(VLOOKUP($A77, 'E1 Categorization'!$A$32:$E$124, 5,0))), J77*0.5, J77*(VLOOKUP($A77, 'E1 Categorization'!$A$32:$E$124, 5,0)))</f>
        <v>0</v>
      </c>
      <c r="BG77" s="2208">
        <f>IF(ISERROR(K77*(VLOOKUP($A77, 'E1 Categorization'!$A$32:$E$124, 5,0))), K77*0.5, K77*(VLOOKUP($A77, 'E1 Categorization'!$A$32:$E$124, 5,0)))</f>
        <v>0</v>
      </c>
      <c r="BH77" s="2208">
        <f>IF(ISERROR(L77*(VLOOKUP($A77, 'E1 Categorization'!$A$32:$E$124, 5,0))), L77*0.5, L77*(VLOOKUP($A77, 'E1 Categorization'!$A$32:$E$124, 5,0)))</f>
        <v>0</v>
      </c>
      <c r="BI77" s="2208">
        <f>IF(ISERROR(M77*(VLOOKUP($A77, 'E1 Categorization'!$A$32:$E$124, 5,0))), M77*0.5, M77*(VLOOKUP($A77, 'E1 Categorization'!$A$32:$E$124, 5,0)))</f>
        <v>0</v>
      </c>
      <c r="BJ77" s="2208">
        <f>IF(ISERROR(N77*(VLOOKUP($A77, 'E1 Categorization'!$A$32:$E$124, 5,0))), N77*0.5, N77*(VLOOKUP($A77, 'E1 Categorization'!$A$32:$E$124, 5,0)))</f>
        <v>0</v>
      </c>
      <c r="BK77" s="2208">
        <f>IF(ISERROR(O77*(VLOOKUP($A77, 'E1 Categorization'!$A$32:$E$124, 5,0))), O77*0.5, O77*(VLOOKUP($A77, 'E1 Categorization'!$A$32:$E$124, 5,0)))</f>
        <v>0</v>
      </c>
      <c r="BL77" s="2208">
        <f>IF(ISERROR(P77*(VLOOKUP($A77, 'E1 Categorization'!$A$32:$E$124, 5,0))), P77*0.5, P77*(VLOOKUP($A77, 'E1 Categorization'!$A$32:$E$124, 5,0)))</f>
        <v>0</v>
      </c>
      <c r="BM77" s="2208">
        <f>IF(ISERROR(Q77*(VLOOKUP($A77, 'E1 Categorization'!$A$32:$E$124, 5,0))), Q77*0.5, Q77*(VLOOKUP($A77, 'E1 Categorization'!$A$32:$E$124, 5,0)))</f>
        <v>0</v>
      </c>
      <c r="BN77" s="2208">
        <f>IF(ISERROR(R77*(VLOOKUP($A77, 'E1 Categorization'!$A$32:$E$124, 5,0))), R77*0.5, R77*(VLOOKUP($A77, 'E1 Categorization'!$A$32:$E$124, 5,0)))</f>
        <v>0</v>
      </c>
      <c r="BO77" s="2208">
        <f>IF(ISERROR(S77*(VLOOKUP($A77, 'E1 Categorization'!$A$32:$E$124, 5,0))), S77*0.5, S77*(VLOOKUP($A77, 'E1 Categorization'!$A$32:$E$124, 5,0)))</f>
        <v>0</v>
      </c>
      <c r="BP77" s="2208">
        <f>IF(ISERROR(T77*(VLOOKUP($A77, 'E1 Categorization'!$A$32:$E$124, 5,0))), T77*0.5, T77*(VLOOKUP($A77, 'E1 Categorization'!$A$32:$E$124, 5,0)))</f>
        <v>0</v>
      </c>
      <c r="BQ77" s="2208">
        <f>IF(ISERROR(U77*(VLOOKUP($A77, 'E1 Categorization'!$A$32:$E$124, 5,0))), U77*0.5, U77*(VLOOKUP($A77, 'E1 Categorization'!$A$32:$E$124, 5,0)))</f>
        <v>0</v>
      </c>
      <c r="BR77" s="2208">
        <f>IF(ISERROR(V77*(VLOOKUP($A77, 'E1 Categorization'!$A$32:$E$124, 5,0))), V77*0.5, V77*(VLOOKUP($A77, 'E1 Categorization'!$A$32:$E$124, 5,0)))</f>
        <v>0</v>
      </c>
      <c r="BS77" s="2208">
        <f>IF(ISERROR(W77*(VLOOKUP($A77, 'E1 Categorization'!$A$32:$E$124, 5,0))), W77*0.5, W77*(VLOOKUP($A77, 'E1 Categorization'!$A$32:$E$124, 5,0)))</f>
        <v>0</v>
      </c>
      <c r="BT77" s="2208">
        <f>IF(ISERROR(X77*(VLOOKUP($A77, 'E1 Categorization'!$A$32:$E$124, 5,0))), X77*0.5, X77*(VLOOKUP($A77, 'E1 Categorization'!$A$32:$E$124, 5,0)))</f>
        <v>0</v>
      </c>
    </row>
    <row r="78" spans="1:72" s="630" customFormat="1" ht="25.5">
      <c r="A78" s="554">
        <f>'I3 TB Data'!A376:B376</f>
        <v>5040</v>
      </c>
      <c r="B78" s="555" t="str">
        <f>'I3 TB Data'!B376</f>
        <v>Underground Distribution Lines and Feeders - Operation Labour</v>
      </c>
      <c r="C78" s="556">
        <f>'I3 TB Data'!G376</f>
        <v>0</v>
      </c>
      <c r="D78" s="2175" t="str">
        <f t="shared" si="16"/>
        <v>Yes</v>
      </c>
      <c r="E78" s="2153"/>
      <c r="F78" s="2153"/>
      <c r="G78" s="2153"/>
      <c r="H78" s="2153"/>
      <c r="I78" s="2153"/>
      <c r="J78" s="2153"/>
      <c r="K78" s="2153"/>
      <c r="L78" s="2153"/>
      <c r="M78" s="2153"/>
      <c r="N78" s="2153"/>
      <c r="O78" s="2153"/>
      <c r="P78" s="2153"/>
      <c r="Q78" s="2153"/>
      <c r="R78" s="2153"/>
      <c r="S78" s="2153"/>
      <c r="T78" s="2153"/>
      <c r="U78" s="2153"/>
      <c r="V78" s="2153"/>
      <c r="W78" s="2153"/>
      <c r="X78" s="2153"/>
      <c r="AA78" s="558">
        <f t="shared" si="12"/>
        <v>5040</v>
      </c>
      <c r="AB78" s="559" t="str">
        <f t="shared" si="13"/>
        <v>Underground Distribution Lines and Feeders - Operation Labour</v>
      </c>
      <c r="AC78" s="2208">
        <f>IF(ISERROR(E78*(1-VLOOKUP($A78, 'E1 Categorization'!$A$32:$E$124, 5,0))), E78*0.5, E78*(1-VLOOKUP($A78, 'E1 Categorization'!$A$32:$E$124, 5,0)))</f>
        <v>0</v>
      </c>
      <c r="AD78" s="2208">
        <f>IF(ISERROR(F78*(1-VLOOKUP($A78, 'E1 Categorization'!$A$32:$E$124, 5,0))), F78*0.5, F78*(1-VLOOKUP($A78, 'E1 Categorization'!$A$32:$E$124, 5,0)))</f>
        <v>0</v>
      </c>
      <c r="AE78" s="2208">
        <f>IF(ISERROR(G78*(1-VLOOKUP($A78, 'E1 Categorization'!$A$32:$E$124, 5,0))), G78*0.5, G78*(1-VLOOKUP($A78, 'E1 Categorization'!$A$32:$E$124, 5,0)))</f>
        <v>0</v>
      </c>
      <c r="AF78" s="2208">
        <f>IF(ISERROR(H78*(1-VLOOKUP($A78, 'E1 Categorization'!$A$32:$E$124, 5,0))), H78*0.5, H78*(1-VLOOKUP($A78, 'E1 Categorization'!$A$32:$E$124, 5,0)))</f>
        <v>0</v>
      </c>
      <c r="AG78" s="2208">
        <f>IF(ISERROR(I78*(1-VLOOKUP($A78, 'E1 Categorization'!$A$32:$E$124, 5,0))), I78*0.5, I78*(1-VLOOKUP($A78, 'E1 Categorization'!$A$32:$E$124, 5,0)))</f>
        <v>0</v>
      </c>
      <c r="AH78" s="2208">
        <f>IF(ISERROR(J78*(1-VLOOKUP($A78, 'E1 Categorization'!$A$32:$E$124, 5,0))), J78*0.5, J78*(1-VLOOKUP($A78, 'E1 Categorization'!$A$32:$E$124, 5,0)))</f>
        <v>0</v>
      </c>
      <c r="AI78" s="2208">
        <f>IF(ISERROR(K78*(1-VLOOKUP($A78, 'E1 Categorization'!$A$32:$E$124, 5,0))), K78*0.5, K78*(1-VLOOKUP($A78, 'E1 Categorization'!$A$32:$E$124, 5,0)))</f>
        <v>0</v>
      </c>
      <c r="AJ78" s="2208">
        <f>IF(ISERROR(L78*(1-VLOOKUP($A78, 'E1 Categorization'!$A$32:$E$124, 5,0))), L78*0.5, L78*(1-VLOOKUP($A78, 'E1 Categorization'!$A$32:$E$124, 5,0)))</f>
        <v>0</v>
      </c>
      <c r="AK78" s="2208">
        <f>IF(ISERROR(M78*(1-VLOOKUP($A78, 'E1 Categorization'!$A$32:$E$124, 5,0))), M78*0.5, M78*(1-VLOOKUP($A78, 'E1 Categorization'!$A$32:$E$124, 5,0)))</f>
        <v>0</v>
      </c>
      <c r="AL78" s="2208">
        <f>IF(ISERROR(N78*(1-VLOOKUP($A78, 'E1 Categorization'!$A$32:$E$124, 5,0))), N78*0.5, N78*(1-VLOOKUP($A78, 'E1 Categorization'!$A$32:$E$124, 5,0)))</f>
        <v>0</v>
      </c>
      <c r="AM78" s="2208">
        <f>IF(ISERROR(O78*(1-VLOOKUP($A78, 'E1 Categorization'!$A$32:$E$124, 5,0))), O78*0.5, O78*(1-VLOOKUP($A78, 'E1 Categorization'!$A$32:$E$124, 5,0)))</f>
        <v>0</v>
      </c>
      <c r="AN78" s="2208">
        <f>IF(ISERROR(P78*(1-VLOOKUP($A78, 'E1 Categorization'!$A$32:$E$124, 5,0))), P78*0.5, P78*(1-VLOOKUP($A78, 'E1 Categorization'!$A$32:$E$124, 5,0)))</f>
        <v>0</v>
      </c>
      <c r="AO78" s="2208">
        <f>IF(ISERROR(Q78*(1-VLOOKUP($A78, 'E1 Categorization'!$A$32:$E$124, 5,0))), Q78*0.5, Q78*(1-VLOOKUP($A78, 'E1 Categorization'!$A$32:$E$124, 5,0)))</f>
        <v>0</v>
      </c>
      <c r="AP78" s="2208">
        <f>IF(ISERROR(R78*(1-VLOOKUP($A78, 'E1 Categorization'!$A$32:$E$124, 5,0))), R78*0.5, R78*(1-VLOOKUP($A78, 'E1 Categorization'!$A$32:$E$124, 5,0)))</f>
        <v>0</v>
      </c>
      <c r="AQ78" s="2208">
        <f>IF(ISERROR(S78*(1-VLOOKUP($A78, 'E1 Categorization'!$A$32:$E$124, 5,0))), S78*0.5, S78*(1-VLOOKUP($A78, 'E1 Categorization'!$A$32:$E$124, 5,0)))</f>
        <v>0</v>
      </c>
      <c r="AR78" s="2208">
        <f>IF(ISERROR(T78*(1-VLOOKUP($A78, 'E1 Categorization'!$A$32:$E$124, 5,0))), T78*0.5, T78*(1-VLOOKUP($A78, 'E1 Categorization'!$A$32:$E$124, 5,0)))</f>
        <v>0</v>
      </c>
      <c r="AS78" s="2208">
        <f>IF(ISERROR(U78*(1-VLOOKUP($A78, 'E1 Categorization'!$A$32:$E$124, 5,0))), U78*0.5, U78*(1-VLOOKUP($A78, 'E1 Categorization'!$A$32:$E$124, 5,0)))</f>
        <v>0</v>
      </c>
      <c r="AT78" s="2208">
        <f>IF(ISERROR(V78*(1-VLOOKUP($A78, 'E1 Categorization'!$A$32:$E$124, 5,0))), V78*0.5, V78*(1-VLOOKUP($A78, 'E1 Categorization'!$A$32:$E$124, 5,0)))</f>
        <v>0</v>
      </c>
      <c r="AU78" s="2208">
        <f>IF(ISERROR(W78*(1-VLOOKUP($A78, 'E1 Categorization'!$A$32:$E$124, 5,0))), W78*0.5, W78*(1-VLOOKUP($A78, 'E1 Categorization'!$A$32:$E$124, 5,0)))</f>
        <v>0</v>
      </c>
      <c r="AV78" s="2208">
        <f>IF(ISERROR(X78*(1-VLOOKUP($A78, 'E1 Categorization'!$A$32:$E$124, 5,0))), X78*0.5, X78*(1-VLOOKUP($A78, 'E1 Categorization'!$A$32:$E$124, 5,0)))</f>
        <v>0</v>
      </c>
      <c r="AW78" s="2212"/>
      <c r="AX78" s="2212"/>
      <c r="AY78" s="558">
        <f t="shared" si="14"/>
        <v>5040</v>
      </c>
      <c r="AZ78" s="559" t="str">
        <f t="shared" si="15"/>
        <v>Underground Distribution Lines and Feeders - Operation Labour</v>
      </c>
      <c r="BA78" s="2208">
        <f>IF(ISERROR(E78*(VLOOKUP($A78, 'E1 Categorization'!$A$32:$E$124, 5,0))), E78*0.5, E78*(VLOOKUP($A78, 'E1 Categorization'!$A$32:$E$124, 5,0)))</f>
        <v>0</v>
      </c>
      <c r="BB78" s="2208">
        <f>IF(ISERROR(F78*(VLOOKUP($A78, 'E1 Categorization'!$A$32:$E$124, 5,0))), F78*0.5, F78*(VLOOKUP($A78, 'E1 Categorization'!$A$32:$E$124, 5,0)))</f>
        <v>0</v>
      </c>
      <c r="BC78" s="2208">
        <f>IF(ISERROR(G78*(VLOOKUP($A78, 'E1 Categorization'!$A$32:$E$124, 5,0))), G78*0.5, G78*(VLOOKUP($A78, 'E1 Categorization'!$A$32:$E$124, 5,0)))</f>
        <v>0</v>
      </c>
      <c r="BD78" s="2208">
        <f>IF(ISERROR(H78*(VLOOKUP($A78, 'E1 Categorization'!$A$32:$E$124, 5,0))), H78*0.5, H78*(VLOOKUP($A78, 'E1 Categorization'!$A$32:$E$124, 5,0)))</f>
        <v>0</v>
      </c>
      <c r="BE78" s="2208">
        <f>IF(ISERROR(I78*(VLOOKUP($A78, 'E1 Categorization'!$A$32:$E$124, 5,0))), I78*0.5, I78*(VLOOKUP($A78, 'E1 Categorization'!$A$32:$E$124, 5,0)))</f>
        <v>0</v>
      </c>
      <c r="BF78" s="2208">
        <f>IF(ISERROR(J78*(VLOOKUP($A78, 'E1 Categorization'!$A$32:$E$124, 5,0))), J78*0.5, J78*(VLOOKUP($A78, 'E1 Categorization'!$A$32:$E$124, 5,0)))</f>
        <v>0</v>
      </c>
      <c r="BG78" s="2208">
        <f>IF(ISERROR(K78*(VLOOKUP($A78, 'E1 Categorization'!$A$32:$E$124, 5,0))), K78*0.5, K78*(VLOOKUP($A78, 'E1 Categorization'!$A$32:$E$124, 5,0)))</f>
        <v>0</v>
      </c>
      <c r="BH78" s="2208">
        <f>IF(ISERROR(L78*(VLOOKUP($A78, 'E1 Categorization'!$A$32:$E$124, 5,0))), L78*0.5, L78*(VLOOKUP($A78, 'E1 Categorization'!$A$32:$E$124, 5,0)))</f>
        <v>0</v>
      </c>
      <c r="BI78" s="2208">
        <f>IF(ISERROR(M78*(VLOOKUP($A78, 'E1 Categorization'!$A$32:$E$124, 5,0))), M78*0.5, M78*(VLOOKUP($A78, 'E1 Categorization'!$A$32:$E$124, 5,0)))</f>
        <v>0</v>
      </c>
      <c r="BJ78" s="2208">
        <f>IF(ISERROR(N78*(VLOOKUP($A78, 'E1 Categorization'!$A$32:$E$124, 5,0))), N78*0.5, N78*(VLOOKUP($A78, 'E1 Categorization'!$A$32:$E$124, 5,0)))</f>
        <v>0</v>
      </c>
      <c r="BK78" s="2208">
        <f>IF(ISERROR(O78*(VLOOKUP($A78, 'E1 Categorization'!$A$32:$E$124, 5,0))), O78*0.5, O78*(VLOOKUP($A78, 'E1 Categorization'!$A$32:$E$124, 5,0)))</f>
        <v>0</v>
      </c>
      <c r="BL78" s="2208">
        <f>IF(ISERROR(P78*(VLOOKUP($A78, 'E1 Categorization'!$A$32:$E$124, 5,0))), P78*0.5, P78*(VLOOKUP($A78, 'E1 Categorization'!$A$32:$E$124, 5,0)))</f>
        <v>0</v>
      </c>
      <c r="BM78" s="2208">
        <f>IF(ISERROR(Q78*(VLOOKUP($A78, 'E1 Categorization'!$A$32:$E$124, 5,0))), Q78*0.5, Q78*(VLOOKUP($A78, 'E1 Categorization'!$A$32:$E$124, 5,0)))</f>
        <v>0</v>
      </c>
      <c r="BN78" s="2208">
        <f>IF(ISERROR(R78*(VLOOKUP($A78, 'E1 Categorization'!$A$32:$E$124, 5,0))), R78*0.5, R78*(VLOOKUP($A78, 'E1 Categorization'!$A$32:$E$124, 5,0)))</f>
        <v>0</v>
      </c>
      <c r="BO78" s="2208">
        <f>IF(ISERROR(S78*(VLOOKUP($A78, 'E1 Categorization'!$A$32:$E$124, 5,0))), S78*0.5, S78*(VLOOKUP($A78, 'E1 Categorization'!$A$32:$E$124, 5,0)))</f>
        <v>0</v>
      </c>
      <c r="BP78" s="2208">
        <f>IF(ISERROR(T78*(VLOOKUP($A78, 'E1 Categorization'!$A$32:$E$124, 5,0))), T78*0.5, T78*(VLOOKUP($A78, 'E1 Categorization'!$A$32:$E$124, 5,0)))</f>
        <v>0</v>
      </c>
      <c r="BQ78" s="2208">
        <f>IF(ISERROR(U78*(VLOOKUP($A78, 'E1 Categorization'!$A$32:$E$124, 5,0))), U78*0.5, U78*(VLOOKUP($A78, 'E1 Categorization'!$A$32:$E$124, 5,0)))</f>
        <v>0</v>
      </c>
      <c r="BR78" s="2208">
        <f>IF(ISERROR(V78*(VLOOKUP($A78, 'E1 Categorization'!$A$32:$E$124, 5,0))), V78*0.5, V78*(VLOOKUP($A78, 'E1 Categorization'!$A$32:$E$124, 5,0)))</f>
        <v>0</v>
      </c>
      <c r="BS78" s="2208">
        <f>IF(ISERROR(W78*(VLOOKUP($A78, 'E1 Categorization'!$A$32:$E$124, 5,0))), W78*0.5, W78*(VLOOKUP($A78, 'E1 Categorization'!$A$32:$E$124, 5,0)))</f>
        <v>0</v>
      </c>
      <c r="BT78" s="2208">
        <f>IF(ISERROR(X78*(VLOOKUP($A78, 'E1 Categorization'!$A$32:$E$124, 5,0))), X78*0.5, X78*(VLOOKUP($A78, 'E1 Categorization'!$A$32:$E$124, 5,0)))</f>
        <v>0</v>
      </c>
    </row>
    <row r="79" spans="1:72" s="630" customFormat="1" ht="38.25">
      <c r="A79" s="554">
        <f>'I3 TB Data'!A377:B377</f>
        <v>5045</v>
      </c>
      <c r="B79" s="555" t="str">
        <f>'I3 TB Data'!B377</f>
        <v>Underground Distribution Lines &amp; Feeders - Operation Supplies &amp; Expenses</v>
      </c>
      <c r="C79" s="556">
        <f>'I3 TB Data'!G377</f>
        <v>0</v>
      </c>
      <c r="D79" s="2175" t="str">
        <f t="shared" si="16"/>
        <v>Yes</v>
      </c>
      <c r="E79" s="2153"/>
      <c r="F79" s="2153"/>
      <c r="G79" s="2153"/>
      <c r="H79" s="2153"/>
      <c r="I79" s="2153"/>
      <c r="J79" s="2153"/>
      <c r="K79" s="2153"/>
      <c r="L79" s="2153"/>
      <c r="M79" s="2153"/>
      <c r="N79" s="2153"/>
      <c r="O79" s="2153"/>
      <c r="P79" s="2153"/>
      <c r="Q79" s="2153"/>
      <c r="R79" s="2153"/>
      <c r="S79" s="2153"/>
      <c r="T79" s="2153"/>
      <c r="U79" s="2153"/>
      <c r="V79" s="2153"/>
      <c r="W79" s="2153"/>
      <c r="X79" s="2153"/>
      <c r="AA79" s="558">
        <f t="shared" si="12"/>
        <v>5045</v>
      </c>
      <c r="AB79" s="559" t="str">
        <f t="shared" si="13"/>
        <v>Underground Distribution Lines &amp; Feeders - Operation Supplies &amp; Expenses</v>
      </c>
      <c r="AC79" s="2208">
        <f>IF(ISERROR(E79*(1-VLOOKUP($A79, 'E1 Categorization'!$A$32:$E$124, 5,0))), E79*0.5, E79*(1-VLOOKUP($A79, 'E1 Categorization'!$A$32:$E$124, 5,0)))</f>
        <v>0</v>
      </c>
      <c r="AD79" s="2208">
        <f>IF(ISERROR(F79*(1-VLOOKUP($A79, 'E1 Categorization'!$A$32:$E$124, 5,0))), F79*0.5, F79*(1-VLOOKUP($A79, 'E1 Categorization'!$A$32:$E$124, 5,0)))</f>
        <v>0</v>
      </c>
      <c r="AE79" s="2208">
        <f>IF(ISERROR(G79*(1-VLOOKUP($A79, 'E1 Categorization'!$A$32:$E$124, 5,0))), G79*0.5, G79*(1-VLOOKUP($A79, 'E1 Categorization'!$A$32:$E$124, 5,0)))</f>
        <v>0</v>
      </c>
      <c r="AF79" s="2208">
        <f>IF(ISERROR(H79*(1-VLOOKUP($A79, 'E1 Categorization'!$A$32:$E$124, 5,0))), H79*0.5, H79*(1-VLOOKUP($A79, 'E1 Categorization'!$A$32:$E$124, 5,0)))</f>
        <v>0</v>
      </c>
      <c r="AG79" s="2208">
        <f>IF(ISERROR(I79*(1-VLOOKUP($A79, 'E1 Categorization'!$A$32:$E$124, 5,0))), I79*0.5, I79*(1-VLOOKUP($A79, 'E1 Categorization'!$A$32:$E$124, 5,0)))</f>
        <v>0</v>
      </c>
      <c r="AH79" s="2208">
        <f>IF(ISERROR(J79*(1-VLOOKUP($A79, 'E1 Categorization'!$A$32:$E$124, 5,0))), J79*0.5, J79*(1-VLOOKUP($A79, 'E1 Categorization'!$A$32:$E$124, 5,0)))</f>
        <v>0</v>
      </c>
      <c r="AI79" s="2208">
        <f>IF(ISERROR(K79*(1-VLOOKUP($A79, 'E1 Categorization'!$A$32:$E$124, 5,0))), K79*0.5, K79*(1-VLOOKUP($A79, 'E1 Categorization'!$A$32:$E$124, 5,0)))</f>
        <v>0</v>
      </c>
      <c r="AJ79" s="2208">
        <f>IF(ISERROR(L79*(1-VLOOKUP($A79, 'E1 Categorization'!$A$32:$E$124, 5,0))), L79*0.5, L79*(1-VLOOKUP($A79, 'E1 Categorization'!$A$32:$E$124, 5,0)))</f>
        <v>0</v>
      </c>
      <c r="AK79" s="2208">
        <f>IF(ISERROR(M79*(1-VLOOKUP($A79, 'E1 Categorization'!$A$32:$E$124, 5,0))), M79*0.5, M79*(1-VLOOKUP($A79, 'E1 Categorization'!$A$32:$E$124, 5,0)))</f>
        <v>0</v>
      </c>
      <c r="AL79" s="2208">
        <f>IF(ISERROR(N79*(1-VLOOKUP($A79, 'E1 Categorization'!$A$32:$E$124, 5,0))), N79*0.5, N79*(1-VLOOKUP($A79, 'E1 Categorization'!$A$32:$E$124, 5,0)))</f>
        <v>0</v>
      </c>
      <c r="AM79" s="2208">
        <f>IF(ISERROR(O79*(1-VLOOKUP($A79, 'E1 Categorization'!$A$32:$E$124, 5,0))), O79*0.5, O79*(1-VLOOKUP($A79, 'E1 Categorization'!$A$32:$E$124, 5,0)))</f>
        <v>0</v>
      </c>
      <c r="AN79" s="2208">
        <f>IF(ISERROR(P79*(1-VLOOKUP($A79, 'E1 Categorization'!$A$32:$E$124, 5,0))), P79*0.5, P79*(1-VLOOKUP($A79, 'E1 Categorization'!$A$32:$E$124, 5,0)))</f>
        <v>0</v>
      </c>
      <c r="AO79" s="2208">
        <f>IF(ISERROR(Q79*(1-VLOOKUP($A79, 'E1 Categorization'!$A$32:$E$124, 5,0))), Q79*0.5, Q79*(1-VLOOKUP($A79, 'E1 Categorization'!$A$32:$E$124, 5,0)))</f>
        <v>0</v>
      </c>
      <c r="AP79" s="2208">
        <f>IF(ISERROR(R79*(1-VLOOKUP($A79, 'E1 Categorization'!$A$32:$E$124, 5,0))), R79*0.5, R79*(1-VLOOKUP($A79, 'E1 Categorization'!$A$32:$E$124, 5,0)))</f>
        <v>0</v>
      </c>
      <c r="AQ79" s="2208">
        <f>IF(ISERROR(S79*(1-VLOOKUP($A79, 'E1 Categorization'!$A$32:$E$124, 5,0))), S79*0.5, S79*(1-VLOOKUP($A79, 'E1 Categorization'!$A$32:$E$124, 5,0)))</f>
        <v>0</v>
      </c>
      <c r="AR79" s="2208">
        <f>IF(ISERROR(T79*(1-VLOOKUP($A79, 'E1 Categorization'!$A$32:$E$124, 5,0))), T79*0.5, T79*(1-VLOOKUP($A79, 'E1 Categorization'!$A$32:$E$124, 5,0)))</f>
        <v>0</v>
      </c>
      <c r="AS79" s="2208">
        <f>IF(ISERROR(U79*(1-VLOOKUP($A79, 'E1 Categorization'!$A$32:$E$124, 5,0))), U79*0.5, U79*(1-VLOOKUP($A79, 'E1 Categorization'!$A$32:$E$124, 5,0)))</f>
        <v>0</v>
      </c>
      <c r="AT79" s="2208">
        <f>IF(ISERROR(V79*(1-VLOOKUP($A79, 'E1 Categorization'!$A$32:$E$124, 5,0))), V79*0.5, V79*(1-VLOOKUP($A79, 'E1 Categorization'!$A$32:$E$124, 5,0)))</f>
        <v>0</v>
      </c>
      <c r="AU79" s="2208">
        <f>IF(ISERROR(W79*(1-VLOOKUP($A79, 'E1 Categorization'!$A$32:$E$124, 5,0))), W79*0.5, W79*(1-VLOOKUP($A79, 'E1 Categorization'!$A$32:$E$124, 5,0)))</f>
        <v>0</v>
      </c>
      <c r="AV79" s="2208">
        <f>IF(ISERROR(X79*(1-VLOOKUP($A79, 'E1 Categorization'!$A$32:$E$124, 5,0))), X79*0.5, X79*(1-VLOOKUP($A79, 'E1 Categorization'!$A$32:$E$124, 5,0)))</f>
        <v>0</v>
      </c>
      <c r="AW79" s="2212"/>
      <c r="AX79" s="2212"/>
      <c r="AY79" s="558">
        <f t="shared" si="14"/>
        <v>5045</v>
      </c>
      <c r="AZ79" s="559" t="str">
        <f t="shared" si="15"/>
        <v>Underground Distribution Lines &amp; Feeders - Operation Supplies &amp; Expenses</v>
      </c>
      <c r="BA79" s="2208">
        <f>IF(ISERROR(E79*(VLOOKUP($A79, 'E1 Categorization'!$A$32:$E$124, 5,0))), E79*0.5, E79*(VLOOKUP($A79, 'E1 Categorization'!$A$32:$E$124, 5,0)))</f>
        <v>0</v>
      </c>
      <c r="BB79" s="2208">
        <f>IF(ISERROR(F79*(VLOOKUP($A79, 'E1 Categorization'!$A$32:$E$124, 5,0))), F79*0.5, F79*(VLOOKUP($A79, 'E1 Categorization'!$A$32:$E$124, 5,0)))</f>
        <v>0</v>
      </c>
      <c r="BC79" s="2208">
        <f>IF(ISERROR(G79*(VLOOKUP($A79, 'E1 Categorization'!$A$32:$E$124, 5,0))), G79*0.5, G79*(VLOOKUP($A79, 'E1 Categorization'!$A$32:$E$124, 5,0)))</f>
        <v>0</v>
      </c>
      <c r="BD79" s="2208">
        <f>IF(ISERROR(H79*(VLOOKUP($A79, 'E1 Categorization'!$A$32:$E$124, 5,0))), H79*0.5, H79*(VLOOKUP($A79, 'E1 Categorization'!$A$32:$E$124, 5,0)))</f>
        <v>0</v>
      </c>
      <c r="BE79" s="2208">
        <f>IF(ISERROR(I79*(VLOOKUP($A79, 'E1 Categorization'!$A$32:$E$124, 5,0))), I79*0.5, I79*(VLOOKUP($A79, 'E1 Categorization'!$A$32:$E$124, 5,0)))</f>
        <v>0</v>
      </c>
      <c r="BF79" s="2208">
        <f>IF(ISERROR(J79*(VLOOKUP($A79, 'E1 Categorization'!$A$32:$E$124, 5,0))), J79*0.5, J79*(VLOOKUP($A79, 'E1 Categorization'!$A$32:$E$124, 5,0)))</f>
        <v>0</v>
      </c>
      <c r="BG79" s="2208">
        <f>IF(ISERROR(K79*(VLOOKUP($A79, 'E1 Categorization'!$A$32:$E$124, 5,0))), K79*0.5, K79*(VLOOKUP($A79, 'E1 Categorization'!$A$32:$E$124, 5,0)))</f>
        <v>0</v>
      </c>
      <c r="BH79" s="2208">
        <f>IF(ISERROR(L79*(VLOOKUP($A79, 'E1 Categorization'!$A$32:$E$124, 5,0))), L79*0.5, L79*(VLOOKUP($A79, 'E1 Categorization'!$A$32:$E$124, 5,0)))</f>
        <v>0</v>
      </c>
      <c r="BI79" s="2208">
        <f>IF(ISERROR(M79*(VLOOKUP($A79, 'E1 Categorization'!$A$32:$E$124, 5,0))), M79*0.5, M79*(VLOOKUP($A79, 'E1 Categorization'!$A$32:$E$124, 5,0)))</f>
        <v>0</v>
      </c>
      <c r="BJ79" s="2208">
        <f>IF(ISERROR(N79*(VLOOKUP($A79, 'E1 Categorization'!$A$32:$E$124, 5,0))), N79*0.5, N79*(VLOOKUP($A79, 'E1 Categorization'!$A$32:$E$124, 5,0)))</f>
        <v>0</v>
      </c>
      <c r="BK79" s="2208">
        <f>IF(ISERROR(O79*(VLOOKUP($A79, 'E1 Categorization'!$A$32:$E$124, 5,0))), O79*0.5, O79*(VLOOKUP($A79, 'E1 Categorization'!$A$32:$E$124, 5,0)))</f>
        <v>0</v>
      </c>
      <c r="BL79" s="2208">
        <f>IF(ISERROR(P79*(VLOOKUP($A79, 'E1 Categorization'!$A$32:$E$124, 5,0))), P79*0.5, P79*(VLOOKUP($A79, 'E1 Categorization'!$A$32:$E$124, 5,0)))</f>
        <v>0</v>
      </c>
      <c r="BM79" s="2208">
        <f>IF(ISERROR(Q79*(VLOOKUP($A79, 'E1 Categorization'!$A$32:$E$124, 5,0))), Q79*0.5, Q79*(VLOOKUP($A79, 'E1 Categorization'!$A$32:$E$124, 5,0)))</f>
        <v>0</v>
      </c>
      <c r="BN79" s="2208">
        <f>IF(ISERROR(R79*(VLOOKUP($A79, 'E1 Categorization'!$A$32:$E$124, 5,0))), R79*0.5, R79*(VLOOKUP($A79, 'E1 Categorization'!$A$32:$E$124, 5,0)))</f>
        <v>0</v>
      </c>
      <c r="BO79" s="2208">
        <f>IF(ISERROR(S79*(VLOOKUP($A79, 'E1 Categorization'!$A$32:$E$124, 5,0))), S79*0.5, S79*(VLOOKUP($A79, 'E1 Categorization'!$A$32:$E$124, 5,0)))</f>
        <v>0</v>
      </c>
      <c r="BP79" s="2208">
        <f>IF(ISERROR(T79*(VLOOKUP($A79, 'E1 Categorization'!$A$32:$E$124, 5,0))), T79*0.5, T79*(VLOOKUP($A79, 'E1 Categorization'!$A$32:$E$124, 5,0)))</f>
        <v>0</v>
      </c>
      <c r="BQ79" s="2208">
        <f>IF(ISERROR(U79*(VLOOKUP($A79, 'E1 Categorization'!$A$32:$E$124, 5,0))), U79*0.5, U79*(VLOOKUP($A79, 'E1 Categorization'!$A$32:$E$124, 5,0)))</f>
        <v>0</v>
      </c>
      <c r="BR79" s="2208">
        <f>IF(ISERROR(V79*(VLOOKUP($A79, 'E1 Categorization'!$A$32:$E$124, 5,0))), V79*0.5, V79*(VLOOKUP($A79, 'E1 Categorization'!$A$32:$E$124, 5,0)))</f>
        <v>0</v>
      </c>
      <c r="BS79" s="2208">
        <f>IF(ISERROR(W79*(VLOOKUP($A79, 'E1 Categorization'!$A$32:$E$124, 5,0))), W79*0.5, W79*(VLOOKUP($A79, 'E1 Categorization'!$A$32:$E$124, 5,0)))</f>
        <v>0</v>
      </c>
      <c r="BT79" s="2208">
        <f>IF(ISERROR(X79*(VLOOKUP($A79, 'E1 Categorization'!$A$32:$E$124, 5,0))), X79*0.5, X79*(VLOOKUP($A79, 'E1 Categorization'!$A$32:$E$124, 5,0)))</f>
        <v>0</v>
      </c>
    </row>
    <row r="80" spans="1:72" s="630" customFormat="1" ht="25.5">
      <c r="A80" s="554">
        <f>'I3 TB Data'!A378:B378</f>
        <v>5050</v>
      </c>
      <c r="B80" s="555" t="str">
        <f>'I3 TB Data'!B378</f>
        <v>Underground Subtransmission Feeders - Operation</v>
      </c>
      <c r="C80" s="556">
        <f>'I3 TB Data'!G378</f>
        <v>0</v>
      </c>
      <c r="D80" s="2175" t="str">
        <f t="shared" si="16"/>
        <v>Yes</v>
      </c>
      <c r="E80" s="2153"/>
      <c r="F80" s="2153"/>
      <c r="G80" s="2153"/>
      <c r="H80" s="2153"/>
      <c r="I80" s="2153"/>
      <c r="J80" s="2153"/>
      <c r="K80" s="2153"/>
      <c r="L80" s="2153"/>
      <c r="M80" s="2153"/>
      <c r="N80" s="2153"/>
      <c r="O80" s="2153"/>
      <c r="P80" s="2153"/>
      <c r="Q80" s="2153"/>
      <c r="R80" s="2153"/>
      <c r="S80" s="2153"/>
      <c r="T80" s="2153"/>
      <c r="U80" s="2153"/>
      <c r="V80" s="2153"/>
      <c r="W80" s="2153"/>
      <c r="X80" s="2153"/>
      <c r="AA80" s="558">
        <f t="shared" si="12"/>
        <v>5050</v>
      </c>
      <c r="AB80" s="559" t="str">
        <f t="shared" si="13"/>
        <v>Underground Subtransmission Feeders - Operation</v>
      </c>
      <c r="AC80" s="2208">
        <f>IF(ISERROR(E80*(1-VLOOKUP($A80, 'E1 Categorization'!$A$32:$E$124, 5,0))), E80*0.5, E80*(1-VLOOKUP($A80, 'E1 Categorization'!$A$32:$E$124, 5,0)))</f>
        <v>0</v>
      </c>
      <c r="AD80" s="2208">
        <f>IF(ISERROR(F80*(1-VLOOKUP($A80, 'E1 Categorization'!$A$32:$E$124, 5,0))), F80*0.5, F80*(1-VLOOKUP($A80, 'E1 Categorization'!$A$32:$E$124, 5,0)))</f>
        <v>0</v>
      </c>
      <c r="AE80" s="2208">
        <f>IF(ISERROR(G80*(1-VLOOKUP($A80, 'E1 Categorization'!$A$32:$E$124, 5,0))), G80*0.5, G80*(1-VLOOKUP($A80, 'E1 Categorization'!$A$32:$E$124, 5,0)))</f>
        <v>0</v>
      </c>
      <c r="AF80" s="2208">
        <f>IF(ISERROR(H80*(1-VLOOKUP($A80, 'E1 Categorization'!$A$32:$E$124, 5,0))), H80*0.5, H80*(1-VLOOKUP($A80, 'E1 Categorization'!$A$32:$E$124, 5,0)))</f>
        <v>0</v>
      </c>
      <c r="AG80" s="2208">
        <f>IF(ISERROR(I80*(1-VLOOKUP($A80, 'E1 Categorization'!$A$32:$E$124, 5,0))), I80*0.5, I80*(1-VLOOKUP($A80, 'E1 Categorization'!$A$32:$E$124, 5,0)))</f>
        <v>0</v>
      </c>
      <c r="AH80" s="2208">
        <f>IF(ISERROR(J80*(1-VLOOKUP($A80, 'E1 Categorization'!$A$32:$E$124, 5,0))), J80*0.5, J80*(1-VLOOKUP($A80, 'E1 Categorization'!$A$32:$E$124, 5,0)))</f>
        <v>0</v>
      </c>
      <c r="AI80" s="2208">
        <f>IF(ISERROR(K80*(1-VLOOKUP($A80, 'E1 Categorization'!$A$32:$E$124, 5,0))), K80*0.5, K80*(1-VLOOKUP($A80, 'E1 Categorization'!$A$32:$E$124, 5,0)))</f>
        <v>0</v>
      </c>
      <c r="AJ80" s="2208">
        <f>IF(ISERROR(L80*(1-VLOOKUP($A80, 'E1 Categorization'!$A$32:$E$124, 5,0))), L80*0.5, L80*(1-VLOOKUP($A80, 'E1 Categorization'!$A$32:$E$124, 5,0)))</f>
        <v>0</v>
      </c>
      <c r="AK80" s="2208">
        <f>IF(ISERROR(M80*(1-VLOOKUP($A80, 'E1 Categorization'!$A$32:$E$124, 5,0))), M80*0.5, M80*(1-VLOOKUP($A80, 'E1 Categorization'!$A$32:$E$124, 5,0)))</f>
        <v>0</v>
      </c>
      <c r="AL80" s="2208">
        <f>IF(ISERROR(N80*(1-VLOOKUP($A80, 'E1 Categorization'!$A$32:$E$124, 5,0))), N80*0.5, N80*(1-VLOOKUP($A80, 'E1 Categorization'!$A$32:$E$124, 5,0)))</f>
        <v>0</v>
      </c>
      <c r="AM80" s="2208">
        <f>IF(ISERROR(O80*(1-VLOOKUP($A80, 'E1 Categorization'!$A$32:$E$124, 5,0))), O80*0.5, O80*(1-VLOOKUP($A80, 'E1 Categorization'!$A$32:$E$124, 5,0)))</f>
        <v>0</v>
      </c>
      <c r="AN80" s="2208">
        <f>IF(ISERROR(P80*(1-VLOOKUP($A80, 'E1 Categorization'!$A$32:$E$124, 5,0))), P80*0.5, P80*(1-VLOOKUP($A80, 'E1 Categorization'!$A$32:$E$124, 5,0)))</f>
        <v>0</v>
      </c>
      <c r="AO80" s="2208">
        <f>IF(ISERROR(Q80*(1-VLOOKUP($A80, 'E1 Categorization'!$A$32:$E$124, 5,0))), Q80*0.5, Q80*(1-VLOOKUP($A80, 'E1 Categorization'!$A$32:$E$124, 5,0)))</f>
        <v>0</v>
      </c>
      <c r="AP80" s="2208">
        <f>IF(ISERROR(R80*(1-VLOOKUP($A80, 'E1 Categorization'!$A$32:$E$124, 5,0))), R80*0.5, R80*(1-VLOOKUP($A80, 'E1 Categorization'!$A$32:$E$124, 5,0)))</f>
        <v>0</v>
      </c>
      <c r="AQ80" s="2208">
        <f>IF(ISERROR(S80*(1-VLOOKUP($A80, 'E1 Categorization'!$A$32:$E$124, 5,0))), S80*0.5, S80*(1-VLOOKUP($A80, 'E1 Categorization'!$A$32:$E$124, 5,0)))</f>
        <v>0</v>
      </c>
      <c r="AR80" s="2208">
        <f>IF(ISERROR(T80*(1-VLOOKUP($A80, 'E1 Categorization'!$A$32:$E$124, 5,0))), T80*0.5, T80*(1-VLOOKUP($A80, 'E1 Categorization'!$A$32:$E$124, 5,0)))</f>
        <v>0</v>
      </c>
      <c r="AS80" s="2208">
        <f>IF(ISERROR(U80*(1-VLOOKUP($A80, 'E1 Categorization'!$A$32:$E$124, 5,0))), U80*0.5, U80*(1-VLOOKUP($A80, 'E1 Categorization'!$A$32:$E$124, 5,0)))</f>
        <v>0</v>
      </c>
      <c r="AT80" s="2208">
        <f>IF(ISERROR(V80*(1-VLOOKUP($A80, 'E1 Categorization'!$A$32:$E$124, 5,0))), V80*0.5, V80*(1-VLOOKUP($A80, 'E1 Categorization'!$A$32:$E$124, 5,0)))</f>
        <v>0</v>
      </c>
      <c r="AU80" s="2208">
        <f>IF(ISERROR(W80*(1-VLOOKUP($A80, 'E1 Categorization'!$A$32:$E$124, 5,0))), W80*0.5, W80*(1-VLOOKUP($A80, 'E1 Categorization'!$A$32:$E$124, 5,0)))</f>
        <v>0</v>
      </c>
      <c r="AV80" s="2208">
        <f>IF(ISERROR(X80*(1-VLOOKUP($A80, 'E1 Categorization'!$A$32:$E$124, 5,0))), X80*0.5, X80*(1-VLOOKUP($A80, 'E1 Categorization'!$A$32:$E$124, 5,0)))</f>
        <v>0</v>
      </c>
      <c r="AW80" s="2212"/>
      <c r="AX80" s="2212"/>
      <c r="AY80" s="558">
        <f t="shared" si="14"/>
        <v>5050</v>
      </c>
      <c r="AZ80" s="559" t="str">
        <f t="shared" si="15"/>
        <v>Underground Subtransmission Feeders - Operation</v>
      </c>
      <c r="BA80" s="2208">
        <f>IF(ISERROR(E80*(VLOOKUP($A80, 'E1 Categorization'!$A$32:$E$124, 5,0))), E80*0.5, E80*(VLOOKUP($A80, 'E1 Categorization'!$A$32:$E$124, 5,0)))</f>
        <v>0</v>
      </c>
      <c r="BB80" s="2208">
        <f>IF(ISERROR(F80*(VLOOKUP($A80, 'E1 Categorization'!$A$32:$E$124, 5,0))), F80*0.5, F80*(VLOOKUP($A80, 'E1 Categorization'!$A$32:$E$124, 5,0)))</f>
        <v>0</v>
      </c>
      <c r="BC80" s="2208">
        <f>IF(ISERROR(G80*(VLOOKUP($A80, 'E1 Categorization'!$A$32:$E$124, 5,0))), G80*0.5, G80*(VLOOKUP($A80, 'E1 Categorization'!$A$32:$E$124, 5,0)))</f>
        <v>0</v>
      </c>
      <c r="BD80" s="2208">
        <f>IF(ISERROR(H80*(VLOOKUP($A80, 'E1 Categorization'!$A$32:$E$124, 5,0))), H80*0.5, H80*(VLOOKUP($A80, 'E1 Categorization'!$A$32:$E$124, 5,0)))</f>
        <v>0</v>
      </c>
      <c r="BE80" s="2208">
        <f>IF(ISERROR(I80*(VLOOKUP($A80, 'E1 Categorization'!$A$32:$E$124, 5,0))), I80*0.5, I80*(VLOOKUP($A80, 'E1 Categorization'!$A$32:$E$124, 5,0)))</f>
        <v>0</v>
      </c>
      <c r="BF80" s="2208">
        <f>IF(ISERROR(J80*(VLOOKUP($A80, 'E1 Categorization'!$A$32:$E$124, 5,0))), J80*0.5, J80*(VLOOKUP($A80, 'E1 Categorization'!$A$32:$E$124, 5,0)))</f>
        <v>0</v>
      </c>
      <c r="BG80" s="2208">
        <f>IF(ISERROR(K80*(VLOOKUP($A80, 'E1 Categorization'!$A$32:$E$124, 5,0))), K80*0.5, K80*(VLOOKUP($A80, 'E1 Categorization'!$A$32:$E$124, 5,0)))</f>
        <v>0</v>
      </c>
      <c r="BH80" s="2208">
        <f>IF(ISERROR(L80*(VLOOKUP($A80, 'E1 Categorization'!$A$32:$E$124, 5,0))), L80*0.5, L80*(VLOOKUP($A80, 'E1 Categorization'!$A$32:$E$124, 5,0)))</f>
        <v>0</v>
      </c>
      <c r="BI80" s="2208">
        <f>IF(ISERROR(M80*(VLOOKUP($A80, 'E1 Categorization'!$A$32:$E$124, 5,0))), M80*0.5, M80*(VLOOKUP($A80, 'E1 Categorization'!$A$32:$E$124, 5,0)))</f>
        <v>0</v>
      </c>
      <c r="BJ80" s="2208">
        <f>IF(ISERROR(N80*(VLOOKUP($A80, 'E1 Categorization'!$A$32:$E$124, 5,0))), N80*0.5, N80*(VLOOKUP($A80, 'E1 Categorization'!$A$32:$E$124, 5,0)))</f>
        <v>0</v>
      </c>
      <c r="BK80" s="2208">
        <f>IF(ISERROR(O80*(VLOOKUP($A80, 'E1 Categorization'!$A$32:$E$124, 5,0))), O80*0.5, O80*(VLOOKUP($A80, 'E1 Categorization'!$A$32:$E$124, 5,0)))</f>
        <v>0</v>
      </c>
      <c r="BL80" s="2208">
        <f>IF(ISERROR(P80*(VLOOKUP($A80, 'E1 Categorization'!$A$32:$E$124, 5,0))), P80*0.5, P80*(VLOOKUP($A80, 'E1 Categorization'!$A$32:$E$124, 5,0)))</f>
        <v>0</v>
      </c>
      <c r="BM80" s="2208">
        <f>IF(ISERROR(Q80*(VLOOKUP($A80, 'E1 Categorization'!$A$32:$E$124, 5,0))), Q80*0.5, Q80*(VLOOKUP($A80, 'E1 Categorization'!$A$32:$E$124, 5,0)))</f>
        <v>0</v>
      </c>
      <c r="BN80" s="2208">
        <f>IF(ISERROR(R80*(VLOOKUP($A80, 'E1 Categorization'!$A$32:$E$124, 5,0))), R80*0.5, R80*(VLOOKUP($A80, 'E1 Categorization'!$A$32:$E$124, 5,0)))</f>
        <v>0</v>
      </c>
      <c r="BO80" s="2208">
        <f>IF(ISERROR(S80*(VLOOKUP($A80, 'E1 Categorization'!$A$32:$E$124, 5,0))), S80*0.5, S80*(VLOOKUP($A80, 'E1 Categorization'!$A$32:$E$124, 5,0)))</f>
        <v>0</v>
      </c>
      <c r="BP80" s="2208">
        <f>IF(ISERROR(T80*(VLOOKUP($A80, 'E1 Categorization'!$A$32:$E$124, 5,0))), T80*0.5, T80*(VLOOKUP($A80, 'E1 Categorization'!$A$32:$E$124, 5,0)))</f>
        <v>0</v>
      </c>
      <c r="BQ80" s="2208">
        <f>IF(ISERROR(U80*(VLOOKUP($A80, 'E1 Categorization'!$A$32:$E$124, 5,0))), U80*0.5, U80*(VLOOKUP($A80, 'E1 Categorization'!$A$32:$E$124, 5,0)))</f>
        <v>0</v>
      </c>
      <c r="BR80" s="2208">
        <f>IF(ISERROR(V80*(VLOOKUP($A80, 'E1 Categorization'!$A$32:$E$124, 5,0))), V80*0.5, V80*(VLOOKUP($A80, 'E1 Categorization'!$A$32:$E$124, 5,0)))</f>
        <v>0</v>
      </c>
      <c r="BS80" s="2208">
        <f>IF(ISERROR(W80*(VLOOKUP($A80, 'E1 Categorization'!$A$32:$E$124, 5,0))), W80*0.5, W80*(VLOOKUP($A80, 'E1 Categorization'!$A$32:$E$124, 5,0)))</f>
        <v>0</v>
      </c>
      <c r="BT80" s="2208">
        <f>IF(ISERROR(X80*(VLOOKUP($A80, 'E1 Categorization'!$A$32:$E$124, 5,0))), X80*0.5, X80*(VLOOKUP($A80, 'E1 Categorization'!$A$32:$E$124, 5,0)))</f>
        <v>0</v>
      </c>
    </row>
    <row r="81" spans="1:72" s="630" customFormat="1" ht="25.5">
      <c r="A81" s="554">
        <f>'I3 TB Data'!A379:B379</f>
        <v>5055</v>
      </c>
      <c r="B81" s="555" t="str">
        <f>'I3 TB Data'!B379</f>
        <v>Underground Distribution Transformers - Operation</v>
      </c>
      <c r="C81" s="556">
        <f>'I3 TB Data'!G379</f>
        <v>0</v>
      </c>
      <c r="D81" s="2175" t="str">
        <f t="shared" si="16"/>
        <v>Yes</v>
      </c>
      <c r="E81" s="2153"/>
      <c r="F81" s="2153"/>
      <c r="G81" s="2153"/>
      <c r="H81" s="2153"/>
      <c r="I81" s="2153"/>
      <c r="J81" s="2153"/>
      <c r="K81" s="2153"/>
      <c r="L81" s="2153"/>
      <c r="M81" s="2153"/>
      <c r="N81" s="2153"/>
      <c r="O81" s="2153"/>
      <c r="P81" s="2153"/>
      <c r="Q81" s="2153"/>
      <c r="R81" s="2153"/>
      <c r="S81" s="2153"/>
      <c r="T81" s="2153"/>
      <c r="U81" s="2153"/>
      <c r="V81" s="2153"/>
      <c r="W81" s="2153"/>
      <c r="X81" s="2153"/>
      <c r="AA81" s="558">
        <f t="shared" si="12"/>
        <v>5055</v>
      </c>
      <c r="AB81" s="559" t="str">
        <f t="shared" si="13"/>
        <v>Underground Distribution Transformers - Operation</v>
      </c>
      <c r="AC81" s="2208">
        <f>IF(ISERROR(E81*(1-VLOOKUP($A81, 'E1 Categorization'!$A$32:$E$124, 5,0))), E81*0.5, E81*(1-VLOOKUP($A81, 'E1 Categorization'!$A$32:$E$124, 5,0)))</f>
        <v>0</v>
      </c>
      <c r="AD81" s="2208">
        <f>IF(ISERROR(F81*(1-VLOOKUP($A81, 'E1 Categorization'!$A$32:$E$124, 5,0))), F81*0.5, F81*(1-VLOOKUP($A81, 'E1 Categorization'!$A$32:$E$124, 5,0)))</f>
        <v>0</v>
      </c>
      <c r="AE81" s="2208">
        <f>IF(ISERROR(G81*(1-VLOOKUP($A81, 'E1 Categorization'!$A$32:$E$124, 5,0))), G81*0.5, G81*(1-VLOOKUP($A81, 'E1 Categorization'!$A$32:$E$124, 5,0)))</f>
        <v>0</v>
      </c>
      <c r="AF81" s="2208">
        <f>IF(ISERROR(H81*(1-VLOOKUP($A81, 'E1 Categorization'!$A$32:$E$124, 5,0))), H81*0.5, H81*(1-VLOOKUP($A81, 'E1 Categorization'!$A$32:$E$124, 5,0)))</f>
        <v>0</v>
      </c>
      <c r="AG81" s="2208">
        <f>IF(ISERROR(I81*(1-VLOOKUP($A81, 'E1 Categorization'!$A$32:$E$124, 5,0))), I81*0.5, I81*(1-VLOOKUP($A81, 'E1 Categorization'!$A$32:$E$124, 5,0)))</f>
        <v>0</v>
      </c>
      <c r="AH81" s="2208">
        <f>IF(ISERROR(J81*(1-VLOOKUP($A81, 'E1 Categorization'!$A$32:$E$124, 5,0))), J81*0.5, J81*(1-VLOOKUP($A81, 'E1 Categorization'!$A$32:$E$124, 5,0)))</f>
        <v>0</v>
      </c>
      <c r="AI81" s="2208">
        <f>IF(ISERROR(K81*(1-VLOOKUP($A81, 'E1 Categorization'!$A$32:$E$124, 5,0))), K81*0.5, K81*(1-VLOOKUP($A81, 'E1 Categorization'!$A$32:$E$124, 5,0)))</f>
        <v>0</v>
      </c>
      <c r="AJ81" s="2208">
        <f>IF(ISERROR(L81*(1-VLOOKUP($A81, 'E1 Categorization'!$A$32:$E$124, 5,0))), L81*0.5, L81*(1-VLOOKUP($A81, 'E1 Categorization'!$A$32:$E$124, 5,0)))</f>
        <v>0</v>
      </c>
      <c r="AK81" s="2208">
        <f>IF(ISERROR(M81*(1-VLOOKUP($A81, 'E1 Categorization'!$A$32:$E$124, 5,0))), M81*0.5, M81*(1-VLOOKUP($A81, 'E1 Categorization'!$A$32:$E$124, 5,0)))</f>
        <v>0</v>
      </c>
      <c r="AL81" s="2208">
        <f>IF(ISERROR(N81*(1-VLOOKUP($A81, 'E1 Categorization'!$A$32:$E$124, 5,0))), N81*0.5, N81*(1-VLOOKUP($A81, 'E1 Categorization'!$A$32:$E$124, 5,0)))</f>
        <v>0</v>
      </c>
      <c r="AM81" s="2208">
        <f>IF(ISERROR(O81*(1-VLOOKUP($A81, 'E1 Categorization'!$A$32:$E$124, 5,0))), O81*0.5, O81*(1-VLOOKUP($A81, 'E1 Categorization'!$A$32:$E$124, 5,0)))</f>
        <v>0</v>
      </c>
      <c r="AN81" s="2208">
        <f>IF(ISERROR(P81*(1-VLOOKUP($A81, 'E1 Categorization'!$A$32:$E$124, 5,0))), P81*0.5, P81*(1-VLOOKUP($A81, 'E1 Categorization'!$A$32:$E$124, 5,0)))</f>
        <v>0</v>
      </c>
      <c r="AO81" s="2208">
        <f>IF(ISERROR(Q81*(1-VLOOKUP($A81, 'E1 Categorization'!$A$32:$E$124, 5,0))), Q81*0.5, Q81*(1-VLOOKUP($A81, 'E1 Categorization'!$A$32:$E$124, 5,0)))</f>
        <v>0</v>
      </c>
      <c r="AP81" s="2208">
        <f>IF(ISERROR(R81*(1-VLOOKUP($A81, 'E1 Categorization'!$A$32:$E$124, 5,0))), R81*0.5, R81*(1-VLOOKUP($A81, 'E1 Categorization'!$A$32:$E$124, 5,0)))</f>
        <v>0</v>
      </c>
      <c r="AQ81" s="2208">
        <f>IF(ISERROR(S81*(1-VLOOKUP($A81, 'E1 Categorization'!$A$32:$E$124, 5,0))), S81*0.5, S81*(1-VLOOKUP($A81, 'E1 Categorization'!$A$32:$E$124, 5,0)))</f>
        <v>0</v>
      </c>
      <c r="AR81" s="2208">
        <f>IF(ISERROR(T81*(1-VLOOKUP($A81, 'E1 Categorization'!$A$32:$E$124, 5,0))), T81*0.5, T81*(1-VLOOKUP($A81, 'E1 Categorization'!$A$32:$E$124, 5,0)))</f>
        <v>0</v>
      </c>
      <c r="AS81" s="2208">
        <f>IF(ISERROR(U81*(1-VLOOKUP($A81, 'E1 Categorization'!$A$32:$E$124, 5,0))), U81*0.5, U81*(1-VLOOKUP($A81, 'E1 Categorization'!$A$32:$E$124, 5,0)))</f>
        <v>0</v>
      </c>
      <c r="AT81" s="2208">
        <f>IF(ISERROR(V81*(1-VLOOKUP($A81, 'E1 Categorization'!$A$32:$E$124, 5,0))), V81*0.5, V81*(1-VLOOKUP($A81, 'E1 Categorization'!$A$32:$E$124, 5,0)))</f>
        <v>0</v>
      </c>
      <c r="AU81" s="2208">
        <f>IF(ISERROR(W81*(1-VLOOKUP($A81, 'E1 Categorization'!$A$32:$E$124, 5,0))), W81*0.5, W81*(1-VLOOKUP($A81, 'E1 Categorization'!$A$32:$E$124, 5,0)))</f>
        <v>0</v>
      </c>
      <c r="AV81" s="2208">
        <f>IF(ISERROR(X81*(1-VLOOKUP($A81, 'E1 Categorization'!$A$32:$E$124, 5,0))), X81*0.5, X81*(1-VLOOKUP($A81, 'E1 Categorization'!$A$32:$E$124, 5,0)))</f>
        <v>0</v>
      </c>
      <c r="AW81" s="2212"/>
      <c r="AX81" s="2212"/>
      <c r="AY81" s="558">
        <f t="shared" si="14"/>
        <v>5055</v>
      </c>
      <c r="AZ81" s="559" t="str">
        <f t="shared" si="15"/>
        <v>Underground Distribution Transformers - Operation</v>
      </c>
      <c r="BA81" s="2208">
        <f>IF(ISERROR(E81*(VLOOKUP($A81, 'E1 Categorization'!$A$32:$E$124, 5,0))), E81*0.5, E81*(VLOOKUP($A81, 'E1 Categorization'!$A$32:$E$124, 5,0)))</f>
        <v>0</v>
      </c>
      <c r="BB81" s="2208">
        <f>IF(ISERROR(F81*(VLOOKUP($A81, 'E1 Categorization'!$A$32:$E$124, 5,0))), F81*0.5, F81*(VLOOKUP($A81, 'E1 Categorization'!$A$32:$E$124, 5,0)))</f>
        <v>0</v>
      </c>
      <c r="BC81" s="2208">
        <f>IF(ISERROR(G81*(VLOOKUP($A81, 'E1 Categorization'!$A$32:$E$124, 5,0))), G81*0.5, G81*(VLOOKUP($A81, 'E1 Categorization'!$A$32:$E$124, 5,0)))</f>
        <v>0</v>
      </c>
      <c r="BD81" s="2208">
        <f>IF(ISERROR(H81*(VLOOKUP($A81, 'E1 Categorization'!$A$32:$E$124, 5,0))), H81*0.5, H81*(VLOOKUP($A81, 'E1 Categorization'!$A$32:$E$124, 5,0)))</f>
        <v>0</v>
      </c>
      <c r="BE81" s="2208">
        <f>IF(ISERROR(I81*(VLOOKUP($A81, 'E1 Categorization'!$A$32:$E$124, 5,0))), I81*0.5, I81*(VLOOKUP($A81, 'E1 Categorization'!$A$32:$E$124, 5,0)))</f>
        <v>0</v>
      </c>
      <c r="BF81" s="2208">
        <f>IF(ISERROR(J81*(VLOOKUP($A81, 'E1 Categorization'!$A$32:$E$124, 5,0))), J81*0.5, J81*(VLOOKUP($A81, 'E1 Categorization'!$A$32:$E$124, 5,0)))</f>
        <v>0</v>
      </c>
      <c r="BG81" s="2208">
        <f>IF(ISERROR(K81*(VLOOKUP($A81, 'E1 Categorization'!$A$32:$E$124, 5,0))), K81*0.5, K81*(VLOOKUP($A81, 'E1 Categorization'!$A$32:$E$124, 5,0)))</f>
        <v>0</v>
      </c>
      <c r="BH81" s="2208">
        <f>IF(ISERROR(L81*(VLOOKUP($A81, 'E1 Categorization'!$A$32:$E$124, 5,0))), L81*0.5, L81*(VLOOKUP($A81, 'E1 Categorization'!$A$32:$E$124, 5,0)))</f>
        <v>0</v>
      </c>
      <c r="BI81" s="2208">
        <f>IF(ISERROR(M81*(VLOOKUP($A81, 'E1 Categorization'!$A$32:$E$124, 5,0))), M81*0.5, M81*(VLOOKUP($A81, 'E1 Categorization'!$A$32:$E$124, 5,0)))</f>
        <v>0</v>
      </c>
      <c r="BJ81" s="2208">
        <f>IF(ISERROR(N81*(VLOOKUP($A81, 'E1 Categorization'!$A$32:$E$124, 5,0))), N81*0.5, N81*(VLOOKUP($A81, 'E1 Categorization'!$A$32:$E$124, 5,0)))</f>
        <v>0</v>
      </c>
      <c r="BK81" s="2208">
        <f>IF(ISERROR(O81*(VLOOKUP($A81, 'E1 Categorization'!$A$32:$E$124, 5,0))), O81*0.5, O81*(VLOOKUP($A81, 'E1 Categorization'!$A$32:$E$124, 5,0)))</f>
        <v>0</v>
      </c>
      <c r="BL81" s="2208">
        <f>IF(ISERROR(P81*(VLOOKUP($A81, 'E1 Categorization'!$A$32:$E$124, 5,0))), P81*0.5, P81*(VLOOKUP($A81, 'E1 Categorization'!$A$32:$E$124, 5,0)))</f>
        <v>0</v>
      </c>
      <c r="BM81" s="2208">
        <f>IF(ISERROR(Q81*(VLOOKUP($A81, 'E1 Categorization'!$A$32:$E$124, 5,0))), Q81*0.5, Q81*(VLOOKUP($A81, 'E1 Categorization'!$A$32:$E$124, 5,0)))</f>
        <v>0</v>
      </c>
      <c r="BN81" s="2208">
        <f>IF(ISERROR(R81*(VLOOKUP($A81, 'E1 Categorization'!$A$32:$E$124, 5,0))), R81*0.5, R81*(VLOOKUP($A81, 'E1 Categorization'!$A$32:$E$124, 5,0)))</f>
        <v>0</v>
      </c>
      <c r="BO81" s="2208">
        <f>IF(ISERROR(S81*(VLOOKUP($A81, 'E1 Categorization'!$A$32:$E$124, 5,0))), S81*0.5, S81*(VLOOKUP($A81, 'E1 Categorization'!$A$32:$E$124, 5,0)))</f>
        <v>0</v>
      </c>
      <c r="BP81" s="2208">
        <f>IF(ISERROR(T81*(VLOOKUP($A81, 'E1 Categorization'!$A$32:$E$124, 5,0))), T81*0.5, T81*(VLOOKUP($A81, 'E1 Categorization'!$A$32:$E$124, 5,0)))</f>
        <v>0</v>
      </c>
      <c r="BQ81" s="2208">
        <f>IF(ISERROR(U81*(VLOOKUP($A81, 'E1 Categorization'!$A$32:$E$124, 5,0))), U81*0.5, U81*(VLOOKUP($A81, 'E1 Categorization'!$A$32:$E$124, 5,0)))</f>
        <v>0</v>
      </c>
      <c r="BR81" s="2208">
        <f>IF(ISERROR(V81*(VLOOKUP($A81, 'E1 Categorization'!$A$32:$E$124, 5,0))), V81*0.5, V81*(VLOOKUP($A81, 'E1 Categorization'!$A$32:$E$124, 5,0)))</f>
        <v>0</v>
      </c>
      <c r="BS81" s="2208">
        <f>IF(ISERROR(W81*(VLOOKUP($A81, 'E1 Categorization'!$A$32:$E$124, 5,0))), W81*0.5, W81*(VLOOKUP($A81, 'E1 Categorization'!$A$32:$E$124, 5,0)))</f>
        <v>0</v>
      </c>
      <c r="BT81" s="2208">
        <f>IF(ISERROR(X81*(VLOOKUP($A81, 'E1 Categorization'!$A$32:$E$124, 5,0))), X81*0.5, X81*(VLOOKUP($A81, 'E1 Categorization'!$A$32:$E$124, 5,0)))</f>
        <v>0</v>
      </c>
    </row>
    <row r="82" spans="1:72" s="630" customFormat="1" ht="25.5" customHeight="1">
      <c r="A82" s="554">
        <f>'I3 TB Data'!A381:B381</f>
        <v>5065</v>
      </c>
      <c r="B82" s="555" t="str">
        <f>'I3 TB Data'!B381</f>
        <v>Meter Expense</v>
      </c>
      <c r="C82" s="556">
        <f>'I3 TB Data'!G381</f>
        <v>0</v>
      </c>
      <c r="D82" s="2175" t="str">
        <f t="shared" si="16"/>
        <v>Yes</v>
      </c>
      <c r="E82" s="2153"/>
      <c r="F82" s="2153"/>
      <c r="G82" s="2153"/>
      <c r="H82" s="2153"/>
      <c r="I82" s="2153"/>
      <c r="J82" s="2153"/>
      <c r="K82" s="2153"/>
      <c r="L82" s="2153"/>
      <c r="M82" s="2153"/>
      <c r="N82" s="2153"/>
      <c r="O82" s="2153"/>
      <c r="P82" s="2153"/>
      <c r="Q82" s="2153"/>
      <c r="R82" s="2153"/>
      <c r="S82" s="2153"/>
      <c r="T82" s="2153"/>
      <c r="U82" s="2153"/>
      <c r="V82" s="2153"/>
      <c r="W82" s="2153"/>
      <c r="X82" s="2153"/>
      <c r="AA82" s="558">
        <f t="shared" si="12"/>
        <v>5065</v>
      </c>
      <c r="AB82" s="559" t="str">
        <f t="shared" si="13"/>
        <v>Meter Expense</v>
      </c>
      <c r="AC82" s="2208">
        <f>IF(ISERROR(E82*(1-VLOOKUP($A82, 'E1 Categorization'!$A$32:$E$124, 5,0))), E82*0.5, E82*(1-VLOOKUP($A82, 'E1 Categorization'!$A$32:$E$124, 5,0)))</f>
        <v>0</v>
      </c>
      <c r="AD82" s="2208">
        <f>IF(ISERROR(F82*(1-VLOOKUP($A82, 'E1 Categorization'!$A$32:$E$124, 5,0))), F82*0.5, F82*(1-VLOOKUP($A82, 'E1 Categorization'!$A$32:$E$124, 5,0)))</f>
        <v>0</v>
      </c>
      <c r="AE82" s="2208">
        <f>IF(ISERROR(G82*(1-VLOOKUP($A82, 'E1 Categorization'!$A$32:$E$124, 5,0))), G82*0.5, G82*(1-VLOOKUP($A82, 'E1 Categorization'!$A$32:$E$124, 5,0)))</f>
        <v>0</v>
      </c>
      <c r="AF82" s="2208">
        <f>IF(ISERROR(H82*(1-VLOOKUP($A82, 'E1 Categorization'!$A$32:$E$124, 5,0))), H82*0.5, H82*(1-VLOOKUP($A82, 'E1 Categorization'!$A$32:$E$124, 5,0)))</f>
        <v>0</v>
      </c>
      <c r="AG82" s="2208">
        <f>IF(ISERROR(I82*(1-VLOOKUP($A82, 'E1 Categorization'!$A$32:$E$124, 5,0))), I82*0.5, I82*(1-VLOOKUP($A82, 'E1 Categorization'!$A$32:$E$124, 5,0)))</f>
        <v>0</v>
      </c>
      <c r="AH82" s="2208">
        <f>IF(ISERROR(J82*(1-VLOOKUP($A82, 'E1 Categorization'!$A$32:$E$124, 5,0))), J82*0.5, J82*(1-VLOOKUP($A82, 'E1 Categorization'!$A$32:$E$124, 5,0)))</f>
        <v>0</v>
      </c>
      <c r="AI82" s="2208">
        <f>IF(ISERROR(K82*(1-VLOOKUP($A82, 'E1 Categorization'!$A$32:$E$124, 5,0))), K82*0.5, K82*(1-VLOOKUP($A82, 'E1 Categorization'!$A$32:$E$124, 5,0)))</f>
        <v>0</v>
      </c>
      <c r="AJ82" s="2208">
        <f>IF(ISERROR(L82*(1-VLOOKUP($A82, 'E1 Categorization'!$A$32:$E$124, 5,0))), L82*0.5, L82*(1-VLOOKUP($A82, 'E1 Categorization'!$A$32:$E$124, 5,0)))</f>
        <v>0</v>
      </c>
      <c r="AK82" s="2208">
        <f>IF(ISERROR(M82*(1-VLOOKUP($A82, 'E1 Categorization'!$A$32:$E$124, 5,0))), M82*0.5, M82*(1-VLOOKUP($A82, 'E1 Categorization'!$A$32:$E$124, 5,0)))</f>
        <v>0</v>
      </c>
      <c r="AL82" s="2208">
        <f>IF(ISERROR(N82*(1-VLOOKUP($A82, 'E1 Categorization'!$A$32:$E$124, 5,0))), N82*0.5, N82*(1-VLOOKUP($A82, 'E1 Categorization'!$A$32:$E$124, 5,0)))</f>
        <v>0</v>
      </c>
      <c r="AM82" s="2208">
        <f>IF(ISERROR(O82*(1-VLOOKUP($A82, 'E1 Categorization'!$A$32:$E$124, 5,0))), O82*0.5, O82*(1-VLOOKUP($A82, 'E1 Categorization'!$A$32:$E$124, 5,0)))</f>
        <v>0</v>
      </c>
      <c r="AN82" s="2208">
        <f>IF(ISERROR(P82*(1-VLOOKUP($A82, 'E1 Categorization'!$A$32:$E$124, 5,0))), P82*0.5, P82*(1-VLOOKUP($A82, 'E1 Categorization'!$A$32:$E$124, 5,0)))</f>
        <v>0</v>
      </c>
      <c r="AO82" s="2208">
        <f>IF(ISERROR(Q82*(1-VLOOKUP($A82, 'E1 Categorization'!$A$32:$E$124, 5,0))), Q82*0.5, Q82*(1-VLOOKUP($A82, 'E1 Categorization'!$A$32:$E$124, 5,0)))</f>
        <v>0</v>
      </c>
      <c r="AP82" s="2208">
        <f>IF(ISERROR(R82*(1-VLOOKUP($A82, 'E1 Categorization'!$A$32:$E$124, 5,0))), R82*0.5, R82*(1-VLOOKUP($A82, 'E1 Categorization'!$A$32:$E$124, 5,0)))</f>
        <v>0</v>
      </c>
      <c r="AQ82" s="2208">
        <f>IF(ISERROR(S82*(1-VLOOKUP($A82, 'E1 Categorization'!$A$32:$E$124, 5,0))), S82*0.5, S82*(1-VLOOKUP($A82, 'E1 Categorization'!$A$32:$E$124, 5,0)))</f>
        <v>0</v>
      </c>
      <c r="AR82" s="2208">
        <f>IF(ISERROR(T82*(1-VLOOKUP($A82, 'E1 Categorization'!$A$32:$E$124, 5,0))), T82*0.5, T82*(1-VLOOKUP($A82, 'E1 Categorization'!$A$32:$E$124, 5,0)))</f>
        <v>0</v>
      </c>
      <c r="AS82" s="2208">
        <f>IF(ISERROR(U82*(1-VLOOKUP($A82, 'E1 Categorization'!$A$32:$E$124, 5,0))), U82*0.5, U82*(1-VLOOKUP($A82, 'E1 Categorization'!$A$32:$E$124, 5,0)))</f>
        <v>0</v>
      </c>
      <c r="AT82" s="2208">
        <f>IF(ISERROR(V82*(1-VLOOKUP($A82, 'E1 Categorization'!$A$32:$E$124, 5,0))), V82*0.5, V82*(1-VLOOKUP($A82, 'E1 Categorization'!$A$32:$E$124, 5,0)))</f>
        <v>0</v>
      </c>
      <c r="AU82" s="2208">
        <f>IF(ISERROR(W82*(1-VLOOKUP($A82, 'E1 Categorization'!$A$32:$E$124, 5,0))), W82*0.5, W82*(1-VLOOKUP($A82, 'E1 Categorization'!$A$32:$E$124, 5,0)))</f>
        <v>0</v>
      </c>
      <c r="AV82" s="2208">
        <f>IF(ISERROR(X82*(1-VLOOKUP($A82, 'E1 Categorization'!$A$32:$E$124, 5,0))), X82*0.5, X82*(1-VLOOKUP($A82, 'E1 Categorization'!$A$32:$E$124, 5,0)))</f>
        <v>0</v>
      </c>
      <c r="AW82" s="2212"/>
      <c r="AX82" s="2212"/>
      <c r="AY82" s="558">
        <f t="shared" si="14"/>
        <v>5065</v>
      </c>
      <c r="AZ82" s="559" t="str">
        <f t="shared" si="15"/>
        <v>Meter Expense</v>
      </c>
      <c r="BA82" s="2208">
        <f>IF(ISERROR(E82*(VLOOKUP($A82, 'E1 Categorization'!$A$32:$E$124, 5,0))), E82*0.5, E82*(VLOOKUP($A82, 'E1 Categorization'!$A$32:$E$124, 5,0)))</f>
        <v>0</v>
      </c>
      <c r="BB82" s="2208">
        <f>IF(ISERROR(F82*(VLOOKUP($A82, 'E1 Categorization'!$A$32:$E$124, 5,0))), F82*0.5, F82*(VLOOKUP($A82, 'E1 Categorization'!$A$32:$E$124, 5,0)))</f>
        <v>0</v>
      </c>
      <c r="BC82" s="2208">
        <f>IF(ISERROR(G82*(VLOOKUP($A82, 'E1 Categorization'!$A$32:$E$124, 5,0))), G82*0.5, G82*(VLOOKUP($A82, 'E1 Categorization'!$A$32:$E$124, 5,0)))</f>
        <v>0</v>
      </c>
      <c r="BD82" s="2208">
        <f>IF(ISERROR(H82*(VLOOKUP($A82, 'E1 Categorization'!$A$32:$E$124, 5,0))), H82*0.5, H82*(VLOOKUP($A82, 'E1 Categorization'!$A$32:$E$124, 5,0)))</f>
        <v>0</v>
      </c>
      <c r="BE82" s="2208">
        <f>IF(ISERROR(I82*(VLOOKUP($A82, 'E1 Categorization'!$A$32:$E$124, 5,0))), I82*0.5, I82*(VLOOKUP($A82, 'E1 Categorization'!$A$32:$E$124, 5,0)))</f>
        <v>0</v>
      </c>
      <c r="BF82" s="2208">
        <f>IF(ISERROR(J82*(VLOOKUP($A82, 'E1 Categorization'!$A$32:$E$124, 5,0))), J82*0.5, J82*(VLOOKUP($A82, 'E1 Categorization'!$A$32:$E$124, 5,0)))</f>
        <v>0</v>
      </c>
      <c r="BG82" s="2208">
        <f>IF(ISERROR(K82*(VLOOKUP($A82, 'E1 Categorization'!$A$32:$E$124, 5,0))), K82*0.5, K82*(VLOOKUP($A82, 'E1 Categorization'!$A$32:$E$124, 5,0)))</f>
        <v>0</v>
      </c>
      <c r="BH82" s="2208">
        <f>IF(ISERROR(L82*(VLOOKUP($A82, 'E1 Categorization'!$A$32:$E$124, 5,0))), L82*0.5, L82*(VLOOKUP($A82, 'E1 Categorization'!$A$32:$E$124, 5,0)))</f>
        <v>0</v>
      </c>
      <c r="BI82" s="2208">
        <f>IF(ISERROR(M82*(VLOOKUP($A82, 'E1 Categorization'!$A$32:$E$124, 5,0))), M82*0.5, M82*(VLOOKUP($A82, 'E1 Categorization'!$A$32:$E$124, 5,0)))</f>
        <v>0</v>
      </c>
      <c r="BJ82" s="2208">
        <f>IF(ISERROR(N82*(VLOOKUP($A82, 'E1 Categorization'!$A$32:$E$124, 5,0))), N82*0.5, N82*(VLOOKUP($A82, 'E1 Categorization'!$A$32:$E$124, 5,0)))</f>
        <v>0</v>
      </c>
      <c r="BK82" s="2208">
        <f>IF(ISERROR(O82*(VLOOKUP($A82, 'E1 Categorization'!$A$32:$E$124, 5,0))), O82*0.5, O82*(VLOOKUP($A82, 'E1 Categorization'!$A$32:$E$124, 5,0)))</f>
        <v>0</v>
      </c>
      <c r="BL82" s="2208">
        <f>IF(ISERROR(P82*(VLOOKUP($A82, 'E1 Categorization'!$A$32:$E$124, 5,0))), P82*0.5, P82*(VLOOKUP($A82, 'E1 Categorization'!$A$32:$E$124, 5,0)))</f>
        <v>0</v>
      </c>
      <c r="BM82" s="2208">
        <f>IF(ISERROR(Q82*(VLOOKUP($A82, 'E1 Categorization'!$A$32:$E$124, 5,0))), Q82*0.5, Q82*(VLOOKUP($A82, 'E1 Categorization'!$A$32:$E$124, 5,0)))</f>
        <v>0</v>
      </c>
      <c r="BN82" s="2208">
        <f>IF(ISERROR(R82*(VLOOKUP($A82, 'E1 Categorization'!$A$32:$E$124, 5,0))), R82*0.5, R82*(VLOOKUP($A82, 'E1 Categorization'!$A$32:$E$124, 5,0)))</f>
        <v>0</v>
      </c>
      <c r="BO82" s="2208">
        <f>IF(ISERROR(S82*(VLOOKUP($A82, 'E1 Categorization'!$A$32:$E$124, 5,0))), S82*0.5, S82*(VLOOKUP($A82, 'E1 Categorization'!$A$32:$E$124, 5,0)))</f>
        <v>0</v>
      </c>
      <c r="BP82" s="2208">
        <f>IF(ISERROR(T82*(VLOOKUP($A82, 'E1 Categorization'!$A$32:$E$124, 5,0))), T82*0.5, T82*(VLOOKUP($A82, 'E1 Categorization'!$A$32:$E$124, 5,0)))</f>
        <v>0</v>
      </c>
      <c r="BQ82" s="2208">
        <f>IF(ISERROR(U82*(VLOOKUP($A82, 'E1 Categorization'!$A$32:$E$124, 5,0))), U82*0.5, U82*(VLOOKUP($A82, 'E1 Categorization'!$A$32:$E$124, 5,0)))</f>
        <v>0</v>
      </c>
      <c r="BR82" s="2208">
        <f>IF(ISERROR(V82*(VLOOKUP($A82, 'E1 Categorization'!$A$32:$E$124, 5,0))), V82*0.5, V82*(VLOOKUP($A82, 'E1 Categorization'!$A$32:$E$124, 5,0)))</f>
        <v>0</v>
      </c>
      <c r="BS82" s="2208">
        <f>IF(ISERROR(W82*(VLOOKUP($A82, 'E1 Categorization'!$A$32:$E$124, 5,0))), W82*0.5, W82*(VLOOKUP($A82, 'E1 Categorization'!$A$32:$E$124, 5,0)))</f>
        <v>0</v>
      </c>
      <c r="BT82" s="2208">
        <f>IF(ISERROR(X82*(VLOOKUP($A82, 'E1 Categorization'!$A$32:$E$124, 5,0))), X82*0.5, X82*(VLOOKUP($A82, 'E1 Categorization'!$A$32:$E$124, 5,0)))</f>
        <v>0</v>
      </c>
    </row>
    <row r="83" spans="1:72" s="630" customFormat="1" ht="25.5">
      <c r="A83" s="554">
        <f>'I3 TB Data'!A382:B382</f>
        <v>5070</v>
      </c>
      <c r="B83" s="555" t="str">
        <f>'I3 TB Data'!B382</f>
        <v>Customer Premises - Operation Labour</v>
      </c>
      <c r="C83" s="556">
        <f>'I3 TB Data'!G382</f>
        <v>0</v>
      </c>
      <c r="D83" s="2175" t="str">
        <f t="shared" si="16"/>
        <v>Yes</v>
      </c>
      <c r="E83" s="2153"/>
      <c r="F83" s="2153"/>
      <c r="G83" s="2153"/>
      <c r="H83" s="2153"/>
      <c r="I83" s="2153"/>
      <c r="J83" s="2153"/>
      <c r="K83" s="2153"/>
      <c r="L83" s="2153"/>
      <c r="M83" s="2153"/>
      <c r="N83" s="2153"/>
      <c r="O83" s="2153"/>
      <c r="P83" s="2153"/>
      <c r="Q83" s="2153"/>
      <c r="R83" s="2153"/>
      <c r="S83" s="2153"/>
      <c r="T83" s="2153"/>
      <c r="U83" s="2153"/>
      <c r="V83" s="2153"/>
      <c r="W83" s="2153"/>
      <c r="X83" s="2153"/>
      <c r="AA83" s="558">
        <f t="shared" si="12"/>
        <v>5070</v>
      </c>
      <c r="AB83" s="559" t="str">
        <f t="shared" si="13"/>
        <v>Customer Premises - Operation Labour</v>
      </c>
      <c r="AC83" s="2208">
        <f>IF(ISERROR(E83*(1-VLOOKUP($A83, 'E1 Categorization'!$A$32:$E$124, 5,0))), E83*0.5, E83*(1-VLOOKUP($A83, 'E1 Categorization'!$A$32:$E$124, 5,0)))</f>
        <v>0</v>
      </c>
      <c r="AD83" s="2208">
        <f>IF(ISERROR(F83*(1-VLOOKUP($A83, 'E1 Categorization'!$A$32:$E$124, 5,0))), F83*0.5, F83*(1-VLOOKUP($A83, 'E1 Categorization'!$A$32:$E$124, 5,0)))</f>
        <v>0</v>
      </c>
      <c r="AE83" s="2208">
        <f>IF(ISERROR(G83*(1-VLOOKUP($A83, 'E1 Categorization'!$A$32:$E$124, 5,0))), G83*0.5, G83*(1-VLOOKUP($A83, 'E1 Categorization'!$A$32:$E$124, 5,0)))</f>
        <v>0</v>
      </c>
      <c r="AF83" s="2208">
        <f>IF(ISERROR(H83*(1-VLOOKUP($A83, 'E1 Categorization'!$A$32:$E$124, 5,0))), H83*0.5, H83*(1-VLOOKUP($A83, 'E1 Categorization'!$A$32:$E$124, 5,0)))</f>
        <v>0</v>
      </c>
      <c r="AG83" s="2208">
        <f>IF(ISERROR(I83*(1-VLOOKUP($A83, 'E1 Categorization'!$A$32:$E$124, 5,0))), I83*0.5, I83*(1-VLOOKUP($A83, 'E1 Categorization'!$A$32:$E$124, 5,0)))</f>
        <v>0</v>
      </c>
      <c r="AH83" s="2208">
        <f>IF(ISERROR(J83*(1-VLOOKUP($A83, 'E1 Categorization'!$A$32:$E$124, 5,0))), J83*0.5, J83*(1-VLOOKUP($A83, 'E1 Categorization'!$A$32:$E$124, 5,0)))</f>
        <v>0</v>
      </c>
      <c r="AI83" s="2208">
        <f>IF(ISERROR(K83*(1-VLOOKUP($A83, 'E1 Categorization'!$A$32:$E$124, 5,0))), K83*0.5, K83*(1-VLOOKUP($A83, 'E1 Categorization'!$A$32:$E$124, 5,0)))</f>
        <v>0</v>
      </c>
      <c r="AJ83" s="2208">
        <f>IF(ISERROR(L83*(1-VLOOKUP($A83, 'E1 Categorization'!$A$32:$E$124, 5,0))), L83*0.5, L83*(1-VLOOKUP($A83, 'E1 Categorization'!$A$32:$E$124, 5,0)))</f>
        <v>0</v>
      </c>
      <c r="AK83" s="2208">
        <f>IF(ISERROR(M83*(1-VLOOKUP($A83, 'E1 Categorization'!$A$32:$E$124, 5,0))), M83*0.5, M83*(1-VLOOKUP($A83, 'E1 Categorization'!$A$32:$E$124, 5,0)))</f>
        <v>0</v>
      </c>
      <c r="AL83" s="2208">
        <f>IF(ISERROR(N83*(1-VLOOKUP($A83, 'E1 Categorization'!$A$32:$E$124, 5,0))), N83*0.5, N83*(1-VLOOKUP($A83, 'E1 Categorization'!$A$32:$E$124, 5,0)))</f>
        <v>0</v>
      </c>
      <c r="AM83" s="2208">
        <f>IF(ISERROR(O83*(1-VLOOKUP($A83, 'E1 Categorization'!$A$32:$E$124, 5,0))), O83*0.5, O83*(1-VLOOKUP($A83, 'E1 Categorization'!$A$32:$E$124, 5,0)))</f>
        <v>0</v>
      </c>
      <c r="AN83" s="2208">
        <f>IF(ISERROR(P83*(1-VLOOKUP($A83, 'E1 Categorization'!$A$32:$E$124, 5,0))), P83*0.5, P83*(1-VLOOKUP($A83, 'E1 Categorization'!$A$32:$E$124, 5,0)))</f>
        <v>0</v>
      </c>
      <c r="AO83" s="2208">
        <f>IF(ISERROR(Q83*(1-VLOOKUP($A83, 'E1 Categorization'!$A$32:$E$124, 5,0))), Q83*0.5, Q83*(1-VLOOKUP($A83, 'E1 Categorization'!$A$32:$E$124, 5,0)))</f>
        <v>0</v>
      </c>
      <c r="AP83" s="2208">
        <f>IF(ISERROR(R83*(1-VLOOKUP($A83, 'E1 Categorization'!$A$32:$E$124, 5,0))), R83*0.5, R83*(1-VLOOKUP($A83, 'E1 Categorization'!$A$32:$E$124, 5,0)))</f>
        <v>0</v>
      </c>
      <c r="AQ83" s="2208">
        <f>IF(ISERROR(S83*(1-VLOOKUP($A83, 'E1 Categorization'!$A$32:$E$124, 5,0))), S83*0.5, S83*(1-VLOOKUP($A83, 'E1 Categorization'!$A$32:$E$124, 5,0)))</f>
        <v>0</v>
      </c>
      <c r="AR83" s="2208">
        <f>IF(ISERROR(T83*(1-VLOOKUP($A83, 'E1 Categorization'!$A$32:$E$124, 5,0))), T83*0.5, T83*(1-VLOOKUP($A83, 'E1 Categorization'!$A$32:$E$124, 5,0)))</f>
        <v>0</v>
      </c>
      <c r="AS83" s="2208">
        <f>IF(ISERROR(U83*(1-VLOOKUP($A83, 'E1 Categorization'!$A$32:$E$124, 5,0))), U83*0.5, U83*(1-VLOOKUP($A83, 'E1 Categorization'!$A$32:$E$124, 5,0)))</f>
        <v>0</v>
      </c>
      <c r="AT83" s="2208">
        <f>IF(ISERROR(V83*(1-VLOOKUP($A83, 'E1 Categorization'!$A$32:$E$124, 5,0))), V83*0.5, V83*(1-VLOOKUP($A83, 'E1 Categorization'!$A$32:$E$124, 5,0)))</f>
        <v>0</v>
      </c>
      <c r="AU83" s="2208">
        <f>IF(ISERROR(W83*(1-VLOOKUP($A83, 'E1 Categorization'!$A$32:$E$124, 5,0))), W83*0.5, W83*(1-VLOOKUP($A83, 'E1 Categorization'!$A$32:$E$124, 5,0)))</f>
        <v>0</v>
      </c>
      <c r="AV83" s="2208">
        <f>IF(ISERROR(X83*(1-VLOOKUP($A83, 'E1 Categorization'!$A$32:$E$124, 5,0))), X83*0.5, X83*(1-VLOOKUP($A83, 'E1 Categorization'!$A$32:$E$124, 5,0)))</f>
        <v>0</v>
      </c>
      <c r="AW83" s="2212"/>
      <c r="AX83" s="2212"/>
      <c r="AY83" s="558">
        <f t="shared" si="14"/>
        <v>5070</v>
      </c>
      <c r="AZ83" s="559" t="str">
        <f t="shared" si="15"/>
        <v>Customer Premises - Operation Labour</v>
      </c>
      <c r="BA83" s="2208">
        <f>IF(ISERROR(E83*(VLOOKUP($A83, 'E1 Categorization'!$A$32:$E$124, 5,0))), E83*0.5, E83*(VLOOKUP($A83, 'E1 Categorization'!$A$32:$E$124, 5,0)))</f>
        <v>0</v>
      </c>
      <c r="BB83" s="2208">
        <f>IF(ISERROR(F83*(VLOOKUP($A83, 'E1 Categorization'!$A$32:$E$124, 5,0))), F83*0.5, F83*(VLOOKUP($A83, 'E1 Categorization'!$A$32:$E$124, 5,0)))</f>
        <v>0</v>
      </c>
      <c r="BC83" s="2208">
        <f>IF(ISERROR(G83*(VLOOKUP($A83, 'E1 Categorization'!$A$32:$E$124, 5,0))), G83*0.5, G83*(VLOOKUP($A83, 'E1 Categorization'!$A$32:$E$124, 5,0)))</f>
        <v>0</v>
      </c>
      <c r="BD83" s="2208">
        <f>IF(ISERROR(H83*(VLOOKUP($A83, 'E1 Categorization'!$A$32:$E$124, 5,0))), H83*0.5, H83*(VLOOKUP($A83, 'E1 Categorization'!$A$32:$E$124, 5,0)))</f>
        <v>0</v>
      </c>
      <c r="BE83" s="2208">
        <f>IF(ISERROR(I83*(VLOOKUP($A83, 'E1 Categorization'!$A$32:$E$124, 5,0))), I83*0.5, I83*(VLOOKUP($A83, 'E1 Categorization'!$A$32:$E$124, 5,0)))</f>
        <v>0</v>
      </c>
      <c r="BF83" s="2208">
        <f>IF(ISERROR(J83*(VLOOKUP($A83, 'E1 Categorization'!$A$32:$E$124, 5,0))), J83*0.5, J83*(VLOOKUP($A83, 'E1 Categorization'!$A$32:$E$124, 5,0)))</f>
        <v>0</v>
      </c>
      <c r="BG83" s="2208">
        <f>IF(ISERROR(K83*(VLOOKUP($A83, 'E1 Categorization'!$A$32:$E$124, 5,0))), K83*0.5, K83*(VLOOKUP($A83, 'E1 Categorization'!$A$32:$E$124, 5,0)))</f>
        <v>0</v>
      </c>
      <c r="BH83" s="2208">
        <f>IF(ISERROR(L83*(VLOOKUP($A83, 'E1 Categorization'!$A$32:$E$124, 5,0))), L83*0.5, L83*(VLOOKUP($A83, 'E1 Categorization'!$A$32:$E$124, 5,0)))</f>
        <v>0</v>
      </c>
      <c r="BI83" s="2208">
        <f>IF(ISERROR(M83*(VLOOKUP($A83, 'E1 Categorization'!$A$32:$E$124, 5,0))), M83*0.5, M83*(VLOOKUP($A83, 'E1 Categorization'!$A$32:$E$124, 5,0)))</f>
        <v>0</v>
      </c>
      <c r="BJ83" s="2208">
        <f>IF(ISERROR(N83*(VLOOKUP($A83, 'E1 Categorization'!$A$32:$E$124, 5,0))), N83*0.5, N83*(VLOOKUP($A83, 'E1 Categorization'!$A$32:$E$124, 5,0)))</f>
        <v>0</v>
      </c>
      <c r="BK83" s="2208">
        <f>IF(ISERROR(O83*(VLOOKUP($A83, 'E1 Categorization'!$A$32:$E$124, 5,0))), O83*0.5, O83*(VLOOKUP($A83, 'E1 Categorization'!$A$32:$E$124, 5,0)))</f>
        <v>0</v>
      </c>
      <c r="BL83" s="2208">
        <f>IF(ISERROR(P83*(VLOOKUP($A83, 'E1 Categorization'!$A$32:$E$124, 5,0))), P83*0.5, P83*(VLOOKUP($A83, 'E1 Categorization'!$A$32:$E$124, 5,0)))</f>
        <v>0</v>
      </c>
      <c r="BM83" s="2208">
        <f>IF(ISERROR(Q83*(VLOOKUP($A83, 'E1 Categorization'!$A$32:$E$124, 5,0))), Q83*0.5, Q83*(VLOOKUP($A83, 'E1 Categorization'!$A$32:$E$124, 5,0)))</f>
        <v>0</v>
      </c>
      <c r="BN83" s="2208">
        <f>IF(ISERROR(R83*(VLOOKUP($A83, 'E1 Categorization'!$A$32:$E$124, 5,0))), R83*0.5, R83*(VLOOKUP($A83, 'E1 Categorization'!$A$32:$E$124, 5,0)))</f>
        <v>0</v>
      </c>
      <c r="BO83" s="2208">
        <f>IF(ISERROR(S83*(VLOOKUP($A83, 'E1 Categorization'!$A$32:$E$124, 5,0))), S83*0.5, S83*(VLOOKUP($A83, 'E1 Categorization'!$A$32:$E$124, 5,0)))</f>
        <v>0</v>
      </c>
      <c r="BP83" s="2208">
        <f>IF(ISERROR(T83*(VLOOKUP($A83, 'E1 Categorization'!$A$32:$E$124, 5,0))), T83*0.5, T83*(VLOOKUP($A83, 'E1 Categorization'!$A$32:$E$124, 5,0)))</f>
        <v>0</v>
      </c>
      <c r="BQ83" s="2208">
        <f>IF(ISERROR(U83*(VLOOKUP($A83, 'E1 Categorization'!$A$32:$E$124, 5,0))), U83*0.5, U83*(VLOOKUP($A83, 'E1 Categorization'!$A$32:$E$124, 5,0)))</f>
        <v>0</v>
      </c>
      <c r="BR83" s="2208">
        <f>IF(ISERROR(V83*(VLOOKUP($A83, 'E1 Categorization'!$A$32:$E$124, 5,0))), V83*0.5, V83*(VLOOKUP($A83, 'E1 Categorization'!$A$32:$E$124, 5,0)))</f>
        <v>0</v>
      </c>
      <c r="BS83" s="2208">
        <f>IF(ISERROR(W83*(VLOOKUP($A83, 'E1 Categorization'!$A$32:$E$124, 5,0))), W83*0.5, W83*(VLOOKUP($A83, 'E1 Categorization'!$A$32:$E$124, 5,0)))</f>
        <v>0</v>
      </c>
      <c r="BT83" s="2208">
        <f>IF(ISERROR(X83*(VLOOKUP($A83, 'E1 Categorization'!$A$32:$E$124, 5,0))), X83*0.5, X83*(VLOOKUP($A83, 'E1 Categorization'!$A$32:$E$124, 5,0)))</f>
        <v>0</v>
      </c>
    </row>
    <row r="84" spans="1:72" s="630" customFormat="1" ht="25.5">
      <c r="A84" s="554">
        <f>'I3 TB Data'!A383:B383</f>
        <v>5075</v>
      </c>
      <c r="B84" s="555" t="str">
        <f>'I3 TB Data'!B383</f>
        <v>Customer Premises - Materials and Expenses</v>
      </c>
      <c r="C84" s="556">
        <f>'I3 TB Data'!G383</f>
        <v>0</v>
      </c>
      <c r="D84" s="2175" t="str">
        <f t="shared" si="16"/>
        <v>Yes</v>
      </c>
      <c r="E84" s="2153"/>
      <c r="F84" s="2153"/>
      <c r="G84" s="2153"/>
      <c r="H84" s="2153"/>
      <c r="I84" s="2153"/>
      <c r="J84" s="2153"/>
      <c r="K84" s="2153"/>
      <c r="L84" s="2153"/>
      <c r="M84" s="2153"/>
      <c r="N84" s="2153"/>
      <c r="O84" s="2153"/>
      <c r="P84" s="2153"/>
      <c r="Q84" s="2153"/>
      <c r="R84" s="2153"/>
      <c r="S84" s="2153"/>
      <c r="T84" s="2153"/>
      <c r="U84" s="2153"/>
      <c r="V84" s="2153"/>
      <c r="W84" s="2153"/>
      <c r="X84" s="2153"/>
      <c r="AA84" s="558">
        <f t="shared" si="12"/>
        <v>5075</v>
      </c>
      <c r="AB84" s="559" t="str">
        <f t="shared" si="13"/>
        <v>Customer Premises - Materials and Expenses</v>
      </c>
      <c r="AC84" s="2208">
        <f>IF(ISERROR(E84*(1-VLOOKUP($A84, 'E1 Categorization'!$A$32:$E$124, 5,0))), E84*0.5, E84*(1-VLOOKUP($A84, 'E1 Categorization'!$A$32:$E$124, 5,0)))</f>
        <v>0</v>
      </c>
      <c r="AD84" s="2208">
        <f>IF(ISERROR(F84*(1-VLOOKUP($A84, 'E1 Categorization'!$A$32:$E$124, 5,0))), F84*0.5, F84*(1-VLOOKUP($A84, 'E1 Categorization'!$A$32:$E$124, 5,0)))</f>
        <v>0</v>
      </c>
      <c r="AE84" s="2208">
        <f>IF(ISERROR(G84*(1-VLOOKUP($A84, 'E1 Categorization'!$A$32:$E$124, 5,0))), G84*0.5, G84*(1-VLOOKUP($A84, 'E1 Categorization'!$A$32:$E$124, 5,0)))</f>
        <v>0</v>
      </c>
      <c r="AF84" s="2208">
        <f>IF(ISERROR(H84*(1-VLOOKUP($A84, 'E1 Categorization'!$A$32:$E$124, 5,0))), H84*0.5, H84*(1-VLOOKUP($A84, 'E1 Categorization'!$A$32:$E$124, 5,0)))</f>
        <v>0</v>
      </c>
      <c r="AG84" s="2208">
        <f>IF(ISERROR(I84*(1-VLOOKUP($A84, 'E1 Categorization'!$A$32:$E$124, 5,0))), I84*0.5, I84*(1-VLOOKUP($A84, 'E1 Categorization'!$A$32:$E$124, 5,0)))</f>
        <v>0</v>
      </c>
      <c r="AH84" s="2208">
        <f>IF(ISERROR(J84*(1-VLOOKUP($A84, 'E1 Categorization'!$A$32:$E$124, 5,0))), J84*0.5, J84*(1-VLOOKUP($A84, 'E1 Categorization'!$A$32:$E$124, 5,0)))</f>
        <v>0</v>
      </c>
      <c r="AI84" s="2208">
        <f>IF(ISERROR(K84*(1-VLOOKUP($A84, 'E1 Categorization'!$A$32:$E$124, 5,0))), K84*0.5, K84*(1-VLOOKUP($A84, 'E1 Categorization'!$A$32:$E$124, 5,0)))</f>
        <v>0</v>
      </c>
      <c r="AJ84" s="2208">
        <f>IF(ISERROR(L84*(1-VLOOKUP($A84, 'E1 Categorization'!$A$32:$E$124, 5,0))), L84*0.5, L84*(1-VLOOKUP($A84, 'E1 Categorization'!$A$32:$E$124, 5,0)))</f>
        <v>0</v>
      </c>
      <c r="AK84" s="2208">
        <f>IF(ISERROR(M84*(1-VLOOKUP($A84, 'E1 Categorization'!$A$32:$E$124, 5,0))), M84*0.5, M84*(1-VLOOKUP($A84, 'E1 Categorization'!$A$32:$E$124, 5,0)))</f>
        <v>0</v>
      </c>
      <c r="AL84" s="2208">
        <f>IF(ISERROR(N84*(1-VLOOKUP($A84, 'E1 Categorization'!$A$32:$E$124, 5,0))), N84*0.5, N84*(1-VLOOKUP($A84, 'E1 Categorization'!$A$32:$E$124, 5,0)))</f>
        <v>0</v>
      </c>
      <c r="AM84" s="2208">
        <f>IF(ISERROR(O84*(1-VLOOKUP($A84, 'E1 Categorization'!$A$32:$E$124, 5,0))), O84*0.5, O84*(1-VLOOKUP($A84, 'E1 Categorization'!$A$32:$E$124, 5,0)))</f>
        <v>0</v>
      </c>
      <c r="AN84" s="2208">
        <f>IF(ISERROR(P84*(1-VLOOKUP($A84, 'E1 Categorization'!$A$32:$E$124, 5,0))), P84*0.5, P84*(1-VLOOKUP($A84, 'E1 Categorization'!$A$32:$E$124, 5,0)))</f>
        <v>0</v>
      </c>
      <c r="AO84" s="2208">
        <f>IF(ISERROR(Q84*(1-VLOOKUP($A84, 'E1 Categorization'!$A$32:$E$124, 5,0))), Q84*0.5, Q84*(1-VLOOKUP($A84, 'E1 Categorization'!$A$32:$E$124, 5,0)))</f>
        <v>0</v>
      </c>
      <c r="AP84" s="2208">
        <f>IF(ISERROR(R84*(1-VLOOKUP($A84, 'E1 Categorization'!$A$32:$E$124, 5,0))), R84*0.5, R84*(1-VLOOKUP($A84, 'E1 Categorization'!$A$32:$E$124, 5,0)))</f>
        <v>0</v>
      </c>
      <c r="AQ84" s="2208">
        <f>IF(ISERROR(S84*(1-VLOOKUP($A84, 'E1 Categorization'!$A$32:$E$124, 5,0))), S84*0.5, S84*(1-VLOOKUP($A84, 'E1 Categorization'!$A$32:$E$124, 5,0)))</f>
        <v>0</v>
      </c>
      <c r="AR84" s="2208">
        <f>IF(ISERROR(T84*(1-VLOOKUP($A84, 'E1 Categorization'!$A$32:$E$124, 5,0))), T84*0.5, T84*(1-VLOOKUP($A84, 'E1 Categorization'!$A$32:$E$124, 5,0)))</f>
        <v>0</v>
      </c>
      <c r="AS84" s="2208">
        <f>IF(ISERROR(U84*(1-VLOOKUP($A84, 'E1 Categorization'!$A$32:$E$124, 5,0))), U84*0.5, U84*(1-VLOOKUP($A84, 'E1 Categorization'!$A$32:$E$124, 5,0)))</f>
        <v>0</v>
      </c>
      <c r="AT84" s="2208">
        <f>IF(ISERROR(V84*(1-VLOOKUP($A84, 'E1 Categorization'!$A$32:$E$124, 5,0))), V84*0.5, V84*(1-VLOOKUP($A84, 'E1 Categorization'!$A$32:$E$124, 5,0)))</f>
        <v>0</v>
      </c>
      <c r="AU84" s="2208">
        <f>IF(ISERROR(W84*(1-VLOOKUP($A84, 'E1 Categorization'!$A$32:$E$124, 5,0))), W84*0.5, W84*(1-VLOOKUP($A84, 'E1 Categorization'!$A$32:$E$124, 5,0)))</f>
        <v>0</v>
      </c>
      <c r="AV84" s="2208">
        <f>IF(ISERROR(X84*(1-VLOOKUP($A84, 'E1 Categorization'!$A$32:$E$124, 5,0))), X84*0.5, X84*(1-VLOOKUP($A84, 'E1 Categorization'!$A$32:$E$124, 5,0)))</f>
        <v>0</v>
      </c>
      <c r="AW84" s="2212"/>
      <c r="AX84" s="2212"/>
      <c r="AY84" s="558">
        <f t="shared" si="14"/>
        <v>5075</v>
      </c>
      <c r="AZ84" s="559" t="str">
        <f t="shared" si="15"/>
        <v>Customer Premises - Materials and Expenses</v>
      </c>
      <c r="BA84" s="2208">
        <f>IF(ISERROR(E84*(VLOOKUP($A84, 'E1 Categorization'!$A$32:$E$124, 5,0))), E84*0.5, E84*(VLOOKUP($A84, 'E1 Categorization'!$A$32:$E$124, 5,0)))</f>
        <v>0</v>
      </c>
      <c r="BB84" s="2208">
        <f>IF(ISERROR(F84*(VLOOKUP($A84, 'E1 Categorization'!$A$32:$E$124, 5,0))), F84*0.5, F84*(VLOOKUP($A84, 'E1 Categorization'!$A$32:$E$124, 5,0)))</f>
        <v>0</v>
      </c>
      <c r="BC84" s="2208">
        <f>IF(ISERROR(G84*(VLOOKUP($A84, 'E1 Categorization'!$A$32:$E$124, 5,0))), G84*0.5, G84*(VLOOKUP($A84, 'E1 Categorization'!$A$32:$E$124, 5,0)))</f>
        <v>0</v>
      </c>
      <c r="BD84" s="2208">
        <f>IF(ISERROR(H84*(VLOOKUP($A84, 'E1 Categorization'!$A$32:$E$124, 5,0))), H84*0.5, H84*(VLOOKUP($A84, 'E1 Categorization'!$A$32:$E$124, 5,0)))</f>
        <v>0</v>
      </c>
      <c r="BE84" s="2208">
        <f>IF(ISERROR(I84*(VLOOKUP($A84, 'E1 Categorization'!$A$32:$E$124, 5,0))), I84*0.5, I84*(VLOOKUP($A84, 'E1 Categorization'!$A$32:$E$124, 5,0)))</f>
        <v>0</v>
      </c>
      <c r="BF84" s="2208">
        <f>IF(ISERROR(J84*(VLOOKUP($A84, 'E1 Categorization'!$A$32:$E$124, 5,0))), J84*0.5, J84*(VLOOKUP($A84, 'E1 Categorization'!$A$32:$E$124, 5,0)))</f>
        <v>0</v>
      </c>
      <c r="BG84" s="2208">
        <f>IF(ISERROR(K84*(VLOOKUP($A84, 'E1 Categorization'!$A$32:$E$124, 5,0))), K84*0.5, K84*(VLOOKUP($A84, 'E1 Categorization'!$A$32:$E$124, 5,0)))</f>
        <v>0</v>
      </c>
      <c r="BH84" s="2208">
        <f>IF(ISERROR(L84*(VLOOKUP($A84, 'E1 Categorization'!$A$32:$E$124, 5,0))), L84*0.5, L84*(VLOOKUP($A84, 'E1 Categorization'!$A$32:$E$124, 5,0)))</f>
        <v>0</v>
      </c>
      <c r="BI84" s="2208">
        <f>IF(ISERROR(M84*(VLOOKUP($A84, 'E1 Categorization'!$A$32:$E$124, 5,0))), M84*0.5, M84*(VLOOKUP($A84, 'E1 Categorization'!$A$32:$E$124, 5,0)))</f>
        <v>0</v>
      </c>
      <c r="BJ84" s="2208">
        <f>IF(ISERROR(N84*(VLOOKUP($A84, 'E1 Categorization'!$A$32:$E$124, 5,0))), N84*0.5, N84*(VLOOKUP($A84, 'E1 Categorization'!$A$32:$E$124, 5,0)))</f>
        <v>0</v>
      </c>
      <c r="BK84" s="2208">
        <f>IF(ISERROR(O84*(VLOOKUP($A84, 'E1 Categorization'!$A$32:$E$124, 5,0))), O84*0.5, O84*(VLOOKUP($A84, 'E1 Categorization'!$A$32:$E$124, 5,0)))</f>
        <v>0</v>
      </c>
      <c r="BL84" s="2208">
        <f>IF(ISERROR(P84*(VLOOKUP($A84, 'E1 Categorization'!$A$32:$E$124, 5,0))), P84*0.5, P84*(VLOOKUP($A84, 'E1 Categorization'!$A$32:$E$124, 5,0)))</f>
        <v>0</v>
      </c>
      <c r="BM84" s="2208">
        <f>IF(ISERROR(Q84*(VLOOKUP($A84, 'E1 Categorization'!$A$32:$E$124, 5,0))), Q84*0.5, Q84*(VLOOKUP($A84, 'E1 Categorization'!$A$32:$E$124, 5,0)))</f>
        <v>0</v>
      </c>
      <c r="BN84" s="2208">
        <f>IF(ISERROR(R84*(VLOOKUP($A84, 'E1 Categorization'!$A$32:$E$124, 5,0))), R84*0.5, R84*(VLOOKUP($A84, 'E1 Categorization'!$A$32:$E$124, 5,0)))</f>
        <v>0</v>
      </c>
      <c r="BO84" s="2208">
        <f>IF(ISERROR(S84*(VLOOKUP($A84, 'E1 Categorization'!$A$32:$E$124, 5,0))), S84*0.5, S84*(VLOOKUP($A84, 'E1 Categorization'!$A$32:$E$124, 5,0)))</f>
        <v>0</v>
      </c>
      <c r="BP84" s="2208">
        <f>IF(ISERROR(T84*(VLOOKUP($A84, 'E1 Categorization'!$A$32:$E$124, 5,0))), T84*0.5, T84*(VLOOKUP($A84, 'E1 Categorization'!$A$32:$E$124, 5,0)))</f>
        <v>0</v>
      </c>
      <c r="BQ84" s="2208">
        <f>IF(ISERROR(U84*(VLOOKUP($A84, 'E1 Categorization'!$A$32:$E$124, 5,0))), U84*0.5, U84*(VLOOKUP($A84, 'E1 Categorization'!$A$32:$E$124, 5,0)))</f>
        <v>0</v>
      </c>
      <c r="BR84" s="2208">
        <f>IF(ISERROR(V84*(VLOOKUP($A84, 'E1 Categorization'!$A$32:$E$124, 5,0))), V84*0.5, V84*(VLOOKUP($A84, 'E1 Categorization'!$A$32:$E$124, 5,0)))</f>
        <v>0</v>
      </c>
      <c r="BS84" s="2208">
        <f>IF(ISERROR(W84*(VLOOKUP($A84, 'E1 Categorization'!$A$32:$E$124, 5,0))), W84*0.5, W84*(VLOOKUP($A84, 'E1 Categorization'!$A$32:$E$124, 5,0)))</f>
        <v>0</v>
      </c>
      <c r="BT84" s="2208">
        <f>IF(ISERROR(X84*(VLOOKUP($A84, 'E1 Categorization'!$A$32:$E$124, 5,0))), X84*0.5, X84*(VLOOKUP($A84, 'E1 Categorization'!$A$32:$E$124, 5,0)))</f>
        <v>0</v>
      </c>
    </row>
    <row r="85" spans="1:72" s="630" customFormat="1" ht="25.5" customHeight="1">
      <c r="A85" s="554">
        <f>'I3 TB Data'!A384:B384</f>
        <v>5085</v>
      </c>
      <c r="B85" s="555" t="str">
        <f>'I3 TB Data'!B384</f>
        <v>Miscellaneous Distribution Expense</v>
      </c>
      <c r="C85" s="556">
        <f>'I3 TB Data'!G384</f>
        <v>0</v>
      </c>
      <c r="D85" s="2175" t="str">
        <f t="shared" si="16"/>
        <v>Yes</v>
      </c>
      <c r="E85" s="2153"/>
      <c r="F85" s="2153"/>
      <c r="G85" s="2153"/>
      <c r="H85" s="2153"/>
      <c r="I85" s="2153"/>
      <c r="J85" s="2153"/>
      <c r="K85" s="2153"/>
      <c r="L85" s="2153"/>
      <c r="M85" s="2153"/>
      <c r="N85" s="2153"/>
      <c r="O85" s="2153"/>
      <c r="P85" s="2153"/>
      <c r="Q85" s="2153"/>
      <c r="R85" s="2153"/>
      <c r="S85" s="2153"/>
      <c r="T85" s="2153"/>
      <c r="U85" s="2153"/>
      <c r="V85" s="2153"/>
      <c r="W85" s="2153"/>
      <c r="X85" s="2153"/>
      <c r="AA85" s="558">
        <f t="shared" si="12"/>
        <v>5085</v>
      </c>
      <c r="AB85" s="559" t="str">
        <f t="shared" si="13"/>
        <v>Miscellaneous Distribution Expense</v>
      </c>
      <c r="AC85" s="2208">
        <f>IF(ISERROR(E85*(1-VLOOKUP($A85, 'E1 Categorization'!$A$32:$E$124, 5,0))), E85*0.5, E85*(1-VLOOKUP($A85, 'E1 Categorization'!$A$32:$E$124, 5,0)))</f>
        <v>0</v>
      </c>
      <c r="AD85" s="2208">
        <f>IF(ISERROR(F85*(1-VLOOKUP($A85, 'E1 Categorization'!$A$32:$E$124, 5,0))), F85*0.5, F85*(1-VLOOKUP($A85, 'E1 Categorization'!$A$32:$E$124, 5,0)))</f>
        <v>0</v>
      </c>
      <c r="AE85" s="2208">
        <f>IF(ISERROR(G85*(1-VLOOKUP($A85, 'E1 Categorization'!$A$32:$E$124, 5,0))), G85*0.5, G85*(1-VLOOKUP($A85, 'E1 Categorization'!$A$32:$E$124, 5,0)))</f>
        <v>0</v>
      </c>
      <c r="AF85" s="2208">
        <f>IF(ISERROR(H85*(1-VLOOKUP($A85, 'E1 Categorization'!$A$32:$E$124, 5,0))), H85*0.5, H85*(1-VLOOKUP($A85, 'E1 Categorization'!$A$32:$E$124, 5,0)))</f>
        <v>0</v>
      </c>
      <c r="AG85" s="2208">
        <f>IF(ISERROR(I85*(1-VLOOKUP($A85, 'E1 Categorization'!$A$32:$E$124, 5,0))), I85*0.5, I85*(1-VLOOKUP($A85, 'E1 Categorization'!$A$32:$E$124, 5,0)))</f>
        <v>0</v>
      </c>
      <c r="AH85" s="2208">
        <f>IF(ISERROR(J85*(1-VLOOKUP($A85, 'E1 Categorization'!$A$32:$E$124, 5,0))), J85*0.5, J85*(1-VLOOKUP($A85, 'E1 Categorization'!$A$32:$E$124, 5,0)))</f>
        <v>0</v>
      </c>
      <c r="AI85" s="2208">
        <f>IF(ISERROR(K85*(1-VLOOKUP($A85, 'E1 Categorization'!$A$32:$E$124, 5,0))), K85*0.5, K85*(1-VLOOKUP($A85, 'E1 Categorization'!$A$32:$E$124, 5,0)))</f>
        <v>0</v>
      </c>
      <c r="AJ85" s="2208">
        <f>IF(ISERROR(L85*(1-VLOOKUP($A85, 'E1 Categorization'!$A$32:$E$124, 5,0))), L85*0.5, L85*(1-VLOOKUP($A85, 'E1 Categorization'!$A$32:$E$124, 5,0)))</f>
        <v>0</v>
      </c>
      <c r="AK85" s="2208">
        <f>IF(ISERROR(M85*(1-VLOOKUP($A85, 'E1 Categorization'!$A$32:$E$124, 5,0))), M85*0.5, M85*(1-VLOOKUP($A85, 'E1 Categorization'!$A$32:$E$124, 5,0)))</f>
        <v>0</v>
      </c>
      <c r="AL85" s="2208">
        <f>IF(ISERROR(N85*(1-VLOOKUP($A85, 'E1 Categorization'!$A$32:$E$124, 5,0))), N85*0.5, N85*(1-VLOOKUP($A85, 'E1 Categorization'!$A$32:$E$124, 5,0)))</f>
        <v>0</v>
      </c>
      <c r="AM85" s="2208">
        <f>IF(ISERROR(O85*(1-VLOOKUP($A85, 'E1 Categorization'!$A$32:$E$124, 5,0))), O85*0.5, O85*(1-VLOOKUP($A85, 'E1 Categorization'!$A$32:$E$124, 5,0)))</f>
        <v>0</v>
      </c>
      <c r="AN85" s="2208">
        <f>IF(ISERROR(P85*(1-VLOOKUP($A85, 'E1 Categorization'!$A$32:$E$124, 5,0))), P85*0.5, P85*(1-VLOOKUP($A85, 'E1 Categorization'!$A$32:$E$124, 5,0)))</f>
        <v>0</v>
      </c>
      <c r="AO85" s="2208">
        <f>IF(ISERROR(Q85*(1-VLOOKUP($A85, 'E1 Categorization'!$A$32:$E$124, 5,0))), Q85*0.5, Q85*(1-VLOOKUP($A85, 'E1 Categorization'!$A$32:$E$124, 5,0)))</f>
        <v>0</v>
      </c>
      <c r="AP85" s="2208">
        <f>IF(ISERROR(R85*(1-VLOOKUP($A85, 'E1 Categorization'!$A$32:$E$124, 5,0))), R85*0.5, R85*(1-VLOOKUP($A85, 'E1 Categorization'!$A$32:$E$124, 5,0)))</f>
        <v>0</v>
      </c>
      <c r="AQ85" s="2208">
        <f>IF(ISERROR(S85*(1-VLOOKUP($A85, 'E1 Categorization'!$A$32:$E$124, 5,0))), S85*0.5, S85*(1-VLOOKUP($A85, 'E1 Categorization'!$A$32:$E$124, 5,0)))</f>
        <v>0</v>
      </c>
      <c r="AR85" s="2208">
        <f>IF(ISERROR(T85*(1-VLOOKUP($A85, 'E1 Categorization'!$A$32:$E$124, 5,0))), T85*0.5, T85*(1-VLOOKUP($A85, 'E1 Categorization'!$A$32:$E$124, 5,0)))</f>
        <v>0</v>
      </c>
      <c r="AS85" s="2208">
        <f>IF(ISERROR(U85*(1-VLOOKUP($A85, 'E1 Categorization'!$A$32:$E$124, 5,0))), U85*0.5, U85*(1-VLOOKUP($A85, 'E1 Categorization'!$A$32:$E$124, 5,0)))</f>
        <v>0</v>
      </c>
      <c r="AT85" s="2208">
        <f>IF(ISERROR(V85*(1-VLOOKUP($A85, 'E1 Categorization'!$A$32:$E$124, 5,0))), V85*0.5, V85*(1-VLOOKUP($A85, 'E1 Categorization'!$A$32:$E$124, 5,0)))</f>
        <v>0</v>
      </c>
      <c r="AU85" s="2208">
        <f>IF(ISERROR(W85*(1-VLOOKUP($A85, 'E1 Categorization'!$A$32:$E$124, 5,0))), W85*0.5, W85*(1-VLOOKUP($A85, 'E1 Categorization'!$A$32:$E$124, 5,0)))</f>
        <v>0</v>
      </c>
      <c r="AV85" s="2208">
        <f>IF(ISERROR(X85*(1-VLOOKUP($A85, 'E1 Categorization'!$A$32:$E$124, 5,0))), X85*0.5, X85*(1-VLOOKUP($A85, 'E1 Categorization'!$A$32:$E$124, 5,0)))</f>
        <v>0</v>
      </c>
      <c r="AW85" s="2212"/>
      <c r="AX85" s="2212"/>
      <c r="AY85" s="558">
        <f t="shared" si="14"/>
        <v>5085</v>
      </c>
      <c r="AZ85" s="559" t="str">
        <f t="shared" si="15"/>
        <v>Miscellaneous Distribution Expense</v>
      </c>
      <c r="BA85" s="2208">
        <f>IF(ISERROR(E85*(VLOOKUP($A85, 'E1 Categorization'!$A$32:$E$124, 5,0))), E85*0.5, E85*(VLOOKUP($A85, 'E1 Categorization'!$A$32:$E$124, 5,0)))</f>
        <v>0</v>
      </c>
      <c r="BB85" s="2208">
        <f>IF(ISERROR(F85*(VLOOKUP($A85, 'E1 Categorization'!$A$32:$E$124, 5,0))), F85*0.5, F85*(VLOOKUP($A85, 'E1 Categorization'!$A$32:$E$124, 5,0)))</f>
        <v>0</v>
      </c>
      <c r="BC85" s="2208">
        <f>IF(ISERROR(G85*(VLOOKUP($A85, 'E1 Categorization'!$A$32:$E$124, 5,0))), G85*0.5, G85*(VLOOKUP($A85, 'E1 Categorization'!$A$32:$E$124, 5,0)))</f>
        <v>0</v>
      </c>
      <c r="BD85" s="2208">
        <f>IF(ISERROR(H85*(VLOOKUP($A85, 'E1 Categorization'!$A$32:$E$124, 5,0))), H85*0.5, H85*(VLOOKUP($A85, 'E1 Categorization'!$A$32:$E$124, 5,0)))</f>
        <v>0</v>
      </c>
      <c r="BE85" s="2208">
        <f>IF(ISERROR(I85*(VLOOKUP($A85, 'E1 Categorization'!$A$32:$E$124, 5,0))), I85*0.5, I85*(VLOOKUP($A85, 'E1 Categorization'!$A$32:$E$124, 5,0)))</f>
        <v>0</v>
      </c>
      <c r="BF85" s="2208">
        <f>IF(ISERROR(J85*(VLOOKUP($A85, 'E1 Categorization'!$A$32:$E$124, 5,0))), J85*0.5, J85*(VLOOKUP($A85, 'E1 Categorization'!$A$32:$E$124, 5,0)))</f>
        <v>0</v>
      </c>
      <c r="BG85" s="2208">
        <f>IF(ISERROR(K85*(VLOOKUP($A85, 'E1 Categorization'!$A$32:$E$124, 5,0))), K85*0.5, K85*(VLOOKUP($A85, 'E1 Categorization'!$A$32:$E$124, 5,0)))</f>
        <v>0</v>
      </c>
      <c r="BH85" s="2208">
        <f>IF(ISERROR(L85*(VLOOKUP($A85, 'E1 Categorization'!$A$32:$E$124, 5,0))), L85*0.5, L85*(VLOOKUP($A85, 'E1 Categorization'!$A$32:$E$124, 5,0)))</f>
        <v>0</v>
      </c>
      <c r="BI85" s="2208">
        <f>IF(ISERROR(M85*(VLOOKUP($A85, 'E1 Categorization'!$A$32:$E$124, 5,0))), M85*0.5, M85*(VLOOKUP($A85, 'E1 Categorization'!$A$32:$E$124, 5,0)))</f>
        <v>0</v>
      </c>
      <c r="BJ85" s="2208">
        <f>IF(ISERROR(N85*(VLOOKUP($A85, 'E1 Categorization'!$A$32:$E$124, 5,0))), N85*0.5, N85*(VLOOKUP($A85, 'E1 Categorization'!$A$32:$E$124, 5,0)))</f>
        <v>0</v>
      </c>
      <c r="BK85" s="2208">
        <f>IF(ISERROR(O85*(VLOOKUP($A85, 'E1 Categorization'!$A$32:$E$124, 5,0))), O85*0.5, O85*(VLOOKUP($A85, 'E1 Categorization'!$A$32:$E$124, 5,0)))</f>
        <v>0</v>
      </c>
      <c r="BL85" s="2208">
        <f>IF(ISERROR(P85*(VLOOKUP($A85, 'E1 Categorization'!$A$32:$E$124, 5,0))), P85*0.5, P85*(VLOOKUP($A85, 'E1 Categorization'!$A$32:$E$124, 5,0)))</f>
        <v>0</v>
      </c>
      <c r="BM85" s="2208">
        <f>IF(ISERROR(Q85*(VLOOKUP($A85, 'E1 Categorization'!$A$32:$E$124, 5,0))), Q85*0.5, Q85*(VLOOKUP($A85, 'E1 Categorization'!$A$32:$E$124, 5,0)))</f>
        <v>0</v>
      </c>
      <c r="BN85" s="2208">
        <f>IF(ISERROR(R85*(VLOOKUP($A85, 'E1 Categorization'!$A$32:$E$124, 5,0))), R85*0.5, R85*(VLOOKUP($A85, 'E1 Categorization'!$A$32:$E$124, 5,0)))</f>
        <v>0</v>
      </c>
      <c r="BO85" s="2208">
        <f>IF(ISERROR(S85*(VLOOKUP($A85, 'E1 Categorization'!$A$32:$E$124, 5,0))), S85*0.5, S85*(VLOOKUP($A85, 'E1 Categorization'!$A$32:$E$124, 5,0)))</f>
        <v>0</v>
      </c>
      <c r="BP85" s="2208">
        <f>IF(ISERROR(T85*(VLOOKUP($A85, 'E1 Categorization'!$A$32:$E$124, 5,0))), T85*0.5, T85*(VLOOKUP($A85, 'E1 Categorization'!$A$32:$E$124, 5,0)))</f>
        <v>0</v>
      </c>
      <c r="BQ85" s="2208">
        <f>IF(ISERROR(U85*(VLOOKUP($A85, 'E1 Categorization'!$A$32:$E$124, 5,0))), U85*0.5, U85*(VLOOKUP($A85, 'E1 Categorization'!$A$32:$E$124, 5,0)))</f>
        <v>0</v>
      </c>
      <c r="BR85" s="2208">
        <f>IF(ISERROR(V85*(VLOOKUP($A85, 'E1 Categorization'!$A$32:$E$124, 5,0))), V85*0.5, V85*(VLOOKUP($A85, 'E1 Categorization'!$A$32:$E$124, 5,0)))</f>
        <v>0</v>
      </c>
      <c r="BS85" s="2208">
        <f>IF(ISERROR(W85*(VLOOKUP($A85, 'E1 Categorization'!$A$32:$E$124, 5,0))), W85*0.5, W85*(VLOOKUP($A85, 'E1 Categorization'!$A$32:$E$124, 5,0)))</f>
        <v>0</v>
      </c>
      <c r="BT85" s="2208">
        <f>IF(ISERROR(X85*(VLOOKUP($A85, 'E1 Categorization'!$A$32:$E$124, 5,0))), X85*0.5, X85*(VLOOKUP($A85, 'E1 Categorization'!$A$32:$E$124, 5,0)))</f>
        <v>0</v>
      </c>
    </row>
    <row r="86" spans="1:72" s="630" customFormat="1" ht="25.5">
      <c r="A86" s="554">
        <f>'I3 TB Data'!A385:B385</f>
        <v>5090</v>
      </c>
      <c r="B86" s="555" t="str">
        <f>'I3 TB Data'!B385</f>
        <v>Underground Distribution Lines and Feeders - Rental Paid</v>
      </c>
      <c r="C86" s="556">
        <f>'I3 TB Data'!G385</f>
        <v>0</v>
      </c>
      <c r="D86" s="2175" t="str">
        <f t="shared" si="16"/>
        <v>Yes</v>
      </c>
      <c r="E86" s="2153"/>
      <c r="F86" s="2153"/>
      <c r="G86" s="2153"/>
      <c r="H86" s="2153"/>
      <c r="I86" s="2153"/>
      <c r="J86" s="2153"/>
      <c r="K86" s="2153"/>
      <c r="L86" s="2153"/>
      <c r="M86" s="2153"/>
      <c r="N86" s="2153"/>
      <c r="O86" s="2153"/>
      <c r="P86" s="2153"/>
      <c r="Q86" s="2153"/>
      <c r="R86" s="2153"/>
      <c r="S86" s="2153"/>
      <c r="T86" s="2153"/>
      <c r="U86" s="2153"/>
      <c r="V86" s="2153"/>
      <c r="W86" s="2153"/>
      <c r="X86" s="2153"/>
      <c r="AA86" s="558">
        <f t="shared" si="12"/>
        <v>5090</v>
      </c>
      <c r="AB86" s="559" t="str">
        <f t="shared" si="13"/>
        <v>Underground Distribution Lines and Feeders - Rental Paid</v>
      </c>
      <c r="AC86" s="2208">
        <f>IF(ISERROR(E86*(1-VLOOKUP($A86, 'E1 Categorization'!$A$32:$E$124, 5,0))), E86*0.5, E86*(1-VLOOKUP($A86, 'E1 Categorization'!$A$32:$E$124, 5,0)))</f>
        <v>0</v>
      </c>
      <c r="AD86" s="2208">
        <f>IF(ISERROR(F86*(1-VLOOKUP($A86, 'E1 Categorization'!$A$32:$E$124, 5,0))), F86*0.5, F86*(1-VLOOKUP($A86, 'E1 Categorization'!$A$32:$E$124, 5,0)))</f>
        <v>0</v>
      </c>
      <c r="AE86" s="2208">
        <f>IF(ISERROR(G86*(1-VLOOKUP($A86, 'E1 Categorization'!$A$32:$E$124, 5,0))), G86*0.5, G86*(1-VLOOKUP($A86, 'E1 Categorization'!$A$32:$E$124, 5,0)))</f>
        <v>0</v>
      </c>
      <c r="AF86" s="2208">
        <f>IF(ISERROR(H86*(1-VLOOKUP($A86, 'E1 Categorization'!$A$32:$E$124, 5,0))), H86*0.5, H86*(1-VLOOKUP($A86, 'E1 Categorization'!$A$32:$E$124, 5,0)))</f>
        <v>0</v>
      </c>
      <c r="AG86" s="2208">
        <f>IF(ISERROR(I86*(1-VLOOKUP($A86, 'E1 Categorization'!$A$32:$E$124, 5,0))), I86*0.5, I86*(1-VLOOKUP($A86, 'E1 Categorization'!$A$32:$E$124, 5,0)))</f>
        <v>0</v>
      </c>
      <c r="AH86" s="2208">
        <f>IF(ISERROR(J86*(1-VLOOKUP($A86, 'E1 Categorization'!$A$32:$E$124, 5,0))), J86*0.5, J86*(1-VLOOKUP($A86, 'E1 Categorization'!$A$32:$E$124, 5,0)))</f>
        <v>0</v>
      </c>
      <c r="AI86" s="2208">
        <f>IF(ISERROR(K86*(1-VLOOKUP($A86, 'E1 Categorization'!$A$32:$E$124, 5,0))), K86*0.5, K86*(1-VLOOKUP($A86, 'E1 Categorization'!$A$32:$E$124, 5,0)))</f>
        <v>0</v>
      </c>
      <c r="AJ86" s="2208">
        <f>IF(ISERROR(L86*(1-VLOOKUP($A86, 'E1 Categorization'!$A$32:$E$124, 5,0))), L86*0.5, L86*(1-VLOOKUP($A86, 'E1 Categorization'!$A$32:$E$124, 5,0)))</f>
        <v>0</v>
      </c>
      <c r="AK86" s="2208">
        <f>IF(ISERROR(M86*(1-VLOOKUP($A86, 'E1 Categorization'!$A$32:$E$124, 5,0))), M86*0.5, M86*(1-VLOOKUP($A86, 'E1 Categorization'!$A$32:$E$124, 5,0)))</f>
        <v>0</v>
      </c>
      <c r="AL86" s="2208">
        <f>IF(ISERROR(N86*(1-VLOOKUP($A86, 'E1 Categorization'!$A$32:$E$124, 5,0))), N86*0.5, N86*(1-VLOOKUP($A86, 'E1 Categorization'!$A$32:$E$124, 5,0)))</f>
        <v>0</v>
      </c>
      <c r="AM86" s="2208">
        <f>IF(ISERROR(O86*(1-VLOOKUP($A86, 'E1 Categorization'!$A$32:$E$124, 5,0))), O86*0.5, O86*(1-VLOOKUP($A86, 'E1 Categorization'!$A$32:$E$124, 5,0)))</f>
        <v>0</v>
      </c>
      <c r="AN86" s="2208">
        <f>IF(ISERROR(P86*(1-VLOOKUP($A86, 'E1 Categorization'!$A$32:$E$124, 5,0))), P86*0.5, P86*(1-VLOOKUP($A86, 'E1 Categorization'!$A$32:$E$124, 5,0)))</f>
        <v>0</v>
      </c>
      <c r="AO86" s="2208">
        <f>IF(ISERROR(Q86*(1-VLOOKUP($A86, 'E1 Categorization'!$A$32:$E$124, 5,0))), Q86*0.5, Q86*(1-VLOOKUP($A86, 'E1 Categorization'!$A$32:$E$124, 5,0)))</f>
        <v>0</v>
      </c>
      <c r="AP86" s="2208">
        <f>IF(ISERROR(R86*(1-VLOOKUP($A86, 'E1 Categorization'!$A$32:$E$124, 5,0))), R86*0.5, R86*(1-VLOOKUP($A86, 'E1 Categorization'!$A$32:$E$124, 5,0)))</f>
        <v>0</v>
      </c>
      <c r="AQ86" s="2208">
        <f>IF(ISERROR(S86*(1-VLOOKUP($A86, 'E1 Categorization'!$A$32:$E$124, 5,0))), S86*0.5, S86*(1-VLOOKUP($A86, 'E1 Categorization'!$A$32:$E$124, 5,0)))</f>
        <v>0</v>
      </c>
      <c r="AR86" s="2208">
        <f>IF(ISERROR(T86*(1-VLOOKUP($A86, 'E1 Categorization'!$A$32:$E$124, 5,0))), T86*0.5, T86*(1-VLOOKUP($A86, 'E1 Categorization'!$A$32:$E$124, 5,0)))</f>
        <v>0</v>
      </c>
      <c r="AS86" s="2208">
        <f>IF(ISERROR(U86*(1-VLOOKUP($A86, 'E1 Categorization'!$A$32:$E$124, 5,0))), U86*0.5, U86*(1-VLOOKUP($A86, 'E1 Categorization'!$A$32:$E$124, 5,0)))</f>
        <v>0</v>
      </c>
      <c r="AT86" s="2208">
        <f>IF(ISERROR(V86*(1-VLOOKUP($A86, 'E1 Categorization'!$A$32:$E$124, 5,0))), V86*0.5, V86*(1-VLOOKUP($A86, 'E1 Categorization'!$A$32:$E$124, 5,0)))</f>
        <v>0</v>
      </c>
      <c r="AU86" s="2208">
        <f>IF(ISERROR(W86*(1-VLOOKUP($A86, 'E1 Categorization'!$A$32:$E$124, 5,0))), W86*0.5, W86*(1-VLOOKUP($A86, 'E1 Categorization'!$A$32:$E$124, 5,0)))</f>
        <v>0</v>
      </c>
      <c r="AV86" s="2208">
        <f>IF(ISERROR(X86*(1-VLOOKUP($A86, 'E1 Categorization'!$A$32:$E$124, 5,0))), X86*0.5, X86*(1-VLOOKUP($A86, 'E1 Categorization'!$A$32:$E$124, 5,0)))</f>
        <v>0</v>
      </c>
      <c r="AW86" s="2212"/>
      <c r="AX86" s="2212"/>
      <c r="AY86" s="558">
        <f t="shared" si="14"/>
        <v>5090</v>
      </c>
      <c r="AZ86" s="559" t="str">
        <f t="shared" si="15"/>
        <v>Underground Distribution Lines and Feeders - Rental Paid</v>
      </c>
      <c r="BA86" s="2208">
        <f>IF(ISERROR(E86*(VLOOKUP($A86, 'E1 Categorization'!$A$32:$E$124, 5,0))), E86*0.5, E86*(VLOOKUP($A86, 'E1 Categorization'!$A$32:$E$124, 5,0)))</f>
        <v>0</v>
      </c>
      <c r="BB86" s="2208">
        <f>IF(ISERROR(F86*(VLOOKUP($A86, 'E1 Categorization'!$A$32:$E$124, 5,0))), F86*0.5, F86*(VLOOKUP($A86, 'E1 Categorization'!$A$32:$E$124, 5,0)))</f>
        <v>0</v>
      </c>
      <c r="BC86" s="2208">
        <f>IF(ISERROR(G86*(VLOOKUP($A86, 'E1 Categorization'!$A$32:$E$124, 5,0))), G86*0.5, G86*(VLOOKUP($A86, 'E1 Categorization'!$A$32:$E$124, 5,0)))</f>
        <v>0</v>
      </c>
      <c r="BD86" s="2208">
        <f>IF(ISERROR(H86*(VLOOKUP($A86, 'E1 Categorization'!$A$32:$E$124, 5,0))), H86*0.5, H86*(VLOOKUP($A86, 'E1 Categorization'!$A$32:$E$124, 5,0)))</f>
        <v>0</v>
      </c>
      <c r="BE86" s="2208">
        <f>IF(ISERROR(I86*(VLOOKUP($A86, 'E1 Categorization'!$A$32:$E$124, 5,0))), I86*0.5, I86*(VLOOKUP($A86, 'E1 Categorization'!$A$32:$E$124, 5,0)))</f>
        <v>0</v>
      </c>
      <c r="BF86" s="2208">
        <f>IF(ISERROR(J86*(VLOOKUP($A86, 'E1 Categorization'!$A$32:$E$124, 5,0))), J86*0.5, J86*(VLOOKUP($A86, 'E1 Categorization'!$A$32:$E$124, 5,0)))</f>
        <v>0</v>
      </c>
      <c r="BG86" s="2208">
        <f>IF(ISERROR(K86*(VLOOKUP($A86, 'E1 Categorization'!$A$32:$E$124, 5,0))), K86*0.5, K86*(VLOOKUP($A86, 'E1 Categorization'!$A$32:$E$124, 5,0)))</f>
        <v>0</v>
      </c>
      <c r="BH86" s="2208">
        <f>IF(ISERROR(L86*(VLOOKUP($A86, 'E1 Categorization'!$A$32:$E$124, 5,0))), L86*0.5, L86*(VLOOKUP($A86, 'E1 Categorization'!$A$32:$E$124, 5,0)))</f>
        <v>0</v>
      </c>
      <c r="BI86" s="2208">
        <f>IF(ISERROR(M86*(VLOOKUP($A86, 'E1 Categorization'!$A$32:$E$124, 5,0))), M86*0.5, M86*(VLOOKUP($A86, 'E1 Categorization'!$A$32:$E$124, 5,0)))</f>
        <v>0</v>
      </c>
      <c r="BJ86" s="2208">
        <f>IF(ISERROR(N86*(VLOOKUP($A86, 'E1 Categorization'!$A$32:$E$124, 5,0))), N86*0.5, N86*(VLOOKUP($A86, 'E1 Categorization'!$A$32:$E$124, 5,0)))</f>
        <v>0</v>
      </c>
      <c r="BK86" s="2208">
        <f>IF(ISERROR(O86*(VLOOKUP($A86, 'E1 Categorization'!$A$32:$E$124, 5,0))), O86*0.5, O86*(VLOOKUP($A86, 'E1 Categorization'!$A$32:$E$124, 5,0)))</f>
        <v>0</v>
      </c>
      <c r="BL86" s="2208">
        <f>IF(ISERROR(P86*(VLOOKUP($A86, 'E1 Categorization'!$A$32:$E$124, 5,0))), P86*0.5, P86*(VLOOKUP($A86, 'E1 Categorization'!$A$32:$E$124, 5,0)))</f>
        <v>0</v>
      </c>
      <c r="BM86" s="2208">
        <f>IF(ISERROR(Q86*(VLOOKUP($A86, 'E1 Categorization'!$A$32:$E$124, 5,0))), Q86*0.5, Q86*(VLOOKUP($A86, 'E1 Categorization'!$A$32:$E$124, 5,0)))</f>
        <v>0</v>
      </c>
      <c r="BN86" s="2208">
        <f>IF(ISERROR(R86*(VLOOKUP($A86, 'E1 Categorization'!$A$32:$E$124, 5,0))), R86*0.5, R86*(VLOOKUP($A86, 'E1 Categorization'!$A$32:$E$124, 5,0)))</f>
        <v>0</v>
      </c>
      <c r="BO86" s="2208">
        <f>IF(ISERROR(S86*(VLOOKUP($A86, 'E1 Categorization'!$A$32:$E$124, 5,0))), S86*0.5, S86*(VLOOKUP($A86, 'E1 Categorization'!$A$32:$E$124, 5,0)))</f>
        <v>0</v>
      </c>
      <c r="BP86" s="2208">
        <f>IF(ISERROR(T86*(VLOOKUP($A86, 'E1 Categorization'!$A$32:$E$124, 5,0))), T86*0.5, T86*(VLOOKUP($A86, 'E1 Categorization'!$A$32:$E$124, 5,0)))</f>
        <v>0</v>
      </c>
      <c r="BQ86" s="2208">
        <f>IF(ISERROR(U86*(VLOOKUP($A86, 'E1 Categorization'!$A$32:$E$124, 5,0))), U86*0.5, U86*(VLOOKUP($A86, 'E1 Categorization'!$A$32:$E$124, 5,0)))</f>
        <v>0</v>
      </c>
      <c r="BR86" s="2208">
        <f>IF(ISERROR(V86*(VLOOKUP($A86, 'E1 Categorization'!$A$32:$E$124, 5,0))), V86*0.5, V86*(VLOOKUP($A86, 'E1 Categorization'!$A$32:$E$124, 5,0)))</f>
        <v>0</v>
      </c>
      <c r="BS86" s="2208">
        <f>IF(ISERROR(W86*(VLOOKUP($A86, 'E1 Categorization'!$A$32:$E$124, 5,0))), W86*0.5, W86*(VLOOKUP($A86, 'E1 Categorization'!$A$32:$E$124, 5,0)))</f>
        <v>0</v>
      </c>
      <c r="BT86" s="2208">
        <f>IF(ISERROR(X86*(VLOOKUP($A86, 'E1 Categorization'!$A$32:$E$124, 5,0))), X86*0.5, X86*(VLOOKUP($A86, 'E1 Categorization'!$A$32:$E$124, 5,0)))</f>
        <v>0</v>
      </c>
    </row>
    <row r="87" spans="1:72" s="630" customFormat="1" ht="25.5">
      <c r="A87" s="554">
        <f>'I3 TB Data'!A386:B386</f>
        <v>5095</v>
      </c>
      <c r="B87" s="555" t="str">
        <f>'I3 TB Data'!B386</f>
        <v>Overhead Distribution Lines and Feeders - Rental Paid</v>
      </c>
      <c r="C87" s="556">
        <f>'I3 TB Data'!G386</f>
        <v>0</v>
      </c>
      <c r="D87" s="2175" t="str">
        <f t="shared" si="16"/>
        <v>Yes</v>
      </c>
      <c r="E87" s="2153"/>
      <c r="F87" s="2153"/>
      <c r="G87" s="2153"/>
      <c r="H87" s="2153"/>
      <c r="I87" s="2153"/>
      <c r="J87" s="2153"/>
      <c r="K87" s="2153"/>
      <c r="L87" s="2153"/>
      <c r="M87" s="2153"/>
      <c r="N87" s="2153"/>
      <c r="O87" s="2153"/>
      <c r="P87" s="2153"/>
      <c r="Q87" s="2153"/>
      <c r="R87" s="2153"/>
      <c r="S87" s="2153"/>
      <c r="T87" s="2153"/>
      <c r="U87" s="2153"/>
      <c r="V87" s="2153"/>
      <c r="W87" s="2153"/>
      <c r="X87" s="2153"/>
      <c r="AA87" s="558">
        <f t="shared" si="12"/>
        <v>5095</v>
      </c>
      <c r="AB87" s="559" t="str">
        <f t="shared" si="13"/>
        <v>Overhead Distribution Lines and Feeders - Rental Paid</v>
      </c>
      <c r="AC87" s="2208">
        <f>IF(ISERROR(E87*(1-VLOOKUP($A87, 'E1 Categorization'!$A$32:$E$124, 5,0))), E87*0.5, E87*(1-VLOOKUP($A87, 'E1 Categorization'!$A$32:$E$124, 5,0)))</f>
        <v>0</v>
      </c>
      <c r="AD87" s="2208">
        <f>IF(ISERROR(F87*(1-VLOOKUP($A87, 'E1 Categorization'!$A$32:$E$124, 5,0))), F87*0.5, F87*(1-VLOOKUP($A87, 'E1 Categorization'!$A$32:$E$124, 5,0)))</f>
        <v>0</v>
      </c>
      <c r="AE87" s="2208">
        <f>IF(ISERROR(G87*(1-VLOOKUP($A87, 'E1 Categorization'!$A$32:$E$124, 5,0))), G87*0.5, G87*(1-VLOOKUP($A87, 'E1 Categorization'!$A$32:$E$124, 5,0)))</f>
        <v>0</v>
      </c>
      <c r="AF87" s="2208">
        <f>IF(ISERROR(H87*(1-VLOOKUP($A87, 'E1 Categorization'!$A$32:$E$124, 5,0))), H87*0.5, H87*(1-VLOOKUP($A87, 'E1 Categorization'!$A$32:$E$124, 5,0)))</f>
        <v>0</v>
      </c>
      <c r="AG87" s="2208">
        <f>IF(ISERROR(I87*(1-VLOOKUP($A87, 'E1 Categorization'!$A$32:$E$124, 5,0))), I87*0.5, I87*(1-VLOOKUP($A87, 'E1 Categorization'!$A$32:$E$124, 5,0)))</f>
        <v>0</v>
      </c>
      <c r="AH87" s="2208">
        <f>IF(ISERROR(J87*(1-VLOOKUP($A87, 'E1 Categorization'!$A$32:$E$124, 5,0))), J87*0.5, J87*(1-VLOOKUP($A87, 'E1 Categorization'!$A$32:$E$124, 5,0)))</f>
        <v>0</v>
      </c>
      <c r="AI87" s="2208">
        <f>IF(ISERROR(K87*(1-VLOOKUP($A87, 'E1 Categorization'!$A$32:$E$124, 5,0))), K87*0.5, K87*(1-VLOOKUP($A87, 'E1 Categorization'!$A$32:$E$124, 5,0)))</f>
        <v>0</v>
      </c>
      <c r="AJ87" s="2208">
        <f>IF(ISERROR(L87*(1-VLOOKUP($A87, 'E1 Categorization'!$A$32:$E$124, 5,0))), L87*0.5, L87*(1-VLOOKUP($A87, 'E1 Categorization'!$A$32:$E$124, 5,0)))</f>
        <v>0</v>
      </c>
      <c r="AK87" s="2208">
        <f>IF(ISERROR(M87*(1-VLOOKUP($A87, 'E1 Categorization'!$A$32:$E$124, 5,0))), M87*0.5, M87*(1-VLOOKUP($A87, 'E1 Categorization'!$A$32:$E$124, 5,0)))</f>
        <v>0</v>
      </c>
      <c r="AL87" s="2208">
        <f>IF(ISERROR(N87*(1-VLOOKUP($A87, 'E1 Categorization'!$A$32:$E$124, 5,0))), N87*0.5, N87*(1-VLOOKUP($A87, 'E1 Categorization'!$A$32:$E$124, 5,0)))</f>
        <v>0</v>
      </c>
      <c r="AM87" s="2208">
        <f>IF(ISERROR(O87*(1-VLOOKUP($A87, 'E1 Categorization'!$A$32:$E$124, 5,0))), O87*0.5, O87*(1-VLOOKUP($A87, 'E1 Categorization'!$A$32:$E$124, 5,0)))</f>
        <v>0</v>
      </c>
      <c r="AN87" s="2208">
        <f>IF(ISERROR(P87*(1-VLOOKUP($A87, 'E1 Categorization'!$A$32:$E$124, 5,0))), P87*0.5, P87*(1-VLOOKUP($A87, 'E1 Categorization'!$A$32:$E$124, 5,0)))</f>
        <v>0</v>
      </c>
      <c r="AO87" s="2208">
        <f>IF(ISERROR(Q87*(1-VLOOKUP($A87, 'E1 Categorization'!$A$32:$E$124, 5,0))), Q87*0.5, Q87*(1-VLOOKUP($A87, 'E1 Categorization'!$A$32:$E$124, 5,0)))</f>
        <v>0</v>
      </c>
      <c r="AP87" s="2208">
        <f>IF(ISERROR(R87*(1-VLOOKUP($A87, 'E1 Categorization'!$A$32:$E$124, 5,0))), R87*0.5, R87*(1-VLOOKUP($A87, 'E1 Categorization'!$A$32:$E$124, 5,0)))</f>
        <v>0</v>
      </c>
      <c r="AQ87" s="2208">
        <f>IF(ISERROR(S87*(1-VLOOKUP($A87, 'E1 Categorization'!$A$32:$E$124, 5,0))), S87*0.5, S87*(1-VLOOKUP($A87, 'E1 Categorization'!$A$32:$E$124, 5,0)))</f>
        <v>0</v>
      </c>
      <c r="AR87" s="2208">
        <f>IF(ISERROR(T87*(1-VLOOKUP($A87, 'E1 Categorization'!$A$32:$E$124, 5,0))), T87*0.5, T87*(1-VLOOKUP($A87, 'E1 Categorization'!$A$32:$E$124, 5,0)))</f>
        <v>0</v>
      </c>
      <c r="AS87" s="2208">
        <f>IF(ISERROR(U87*(1-VLOOKUP($A87, 'E1 Categorization'!$A$32:$E$124, 5,0))), U87*0.5, U87*(1-VLOOKUP($A87, 'E1 Categorization'!$A$32:$E$124, 5,0)))</f>
        <v>0</v>
      </c>
      <c r="AT87" s="2208">
        <f>IF(ISERROR(V87*(1-VLOOKUP($A87, 'E1 Categorization'!$A$32:$E$124, 5,0))), V87*0.5, V87*(1-VLOOKUP($A87, 'E1 Categorization'!$A$32:$E$124, 5,0)))</f>
        <v>0</v>
      </c>
      <c r="AU87" s="2208">
        <f>IF(ISERROR(W87*(1-VLOOKUP($A87, 'E1 Categorization'!$A$32:$E$124, 5,0))), W87*0.5, W87*(1-VLOOKUP($A87, 'E1 Categorization'!$A$32:$E$124, 5,0)))</f>
        <v>0</v>
      </c>
      <c r="AV87" s="2208">
        <f>IF(ISERROR(X87*(1-VLOOKUP($A87, 'E1 Categorization'!$A$32:$E$124, 5,0))), X87*0.5, X87*(1-VLOOKUP($A87, 'E1 Categorization'!$A$32:$E$124, 5,0)))</f>
        <v>0</v>
      </c>
      <c r="AW87" s="2212"/>
      <c r="AX87" s="2212"/>
      <c r="AY87" s="558">
        <f t="shared" si="14"/>
        <v>5095</v>
      </c>
      <c r="AZ87" s="559" t="str">
        <f t="shared" si="15"/>
        <v>Overhead Distribution Lines and Feeders - Rental Paid</v>
      </c>
      <c r="BA87" s="2208">
        <f>IF(ISERROR(E87*(VLOOKUP($A87, 'E1 Categorization'!$A$32:$E$124, 5,0))), E87*0.5, E87*(VLOOKUP($A87, 'E1 Categorization'!$A$32:$E$124, 5,0)))</f>
        <v>0</v>
      </c>
      <c r="BB87" s="2208">
        <f>IF(ISERROR(F87*(VLOOKUP($A87, 'E1 Categorization'!$A$32:$E$124, 5,0))), F87*0.5, F87*(VLOOKUP($A87, 'E1 Categorization'!$A$32:$E$124, 5,0)))</f>
        <v>0</v>
      </c>
      <c r="BC87" s="2208">
        <f>IF(ISERROR(G87*(VLOOKUP($A87, 'E1 Categorization'!$A$32:$E$124, 5,0))), G87*0.5, G87*(VLOOKUP($A87, 'E1 Categorization'!$A$32:$E$124, 5,0)))</f>
        <v>0</v>
      </c>
      <c r="BD87" s="2208">
        <f>IF(ISERROR(H87*(VLOOKUP($A87, 'E1 Categorization'!$A$32:$E$124, 5,0))), H87*0.5, H87*(VLOOKUP($A87, 'E1 Categorization'!$A$32:$E$124, 5,0)))</f>
        <v>0</v>
      </c>
      <c r="BE87" s="2208">
        <f>IF(ISERROR(I87*(VLOOKUP($A87, 'E1 Categorization'!$A$32:$E$124, 5,0))), I87*0.5, I87*(VLOOKUP($A87, 'E1 Categorization'!$A$32:$E$124, 5,0)))</f>
        <v>0</v>
      </c>
      <c r="BF87" s="2208">
        <f>IF(ISERROR(J87*(VLOOKUP($A87, 'E1 Categorization'!$A$32:$E$124, 5,0))), J87*0.5, J87*(VLOOKUP($A87, 'E1 Categorization'!$A$32:$E$124, 5,0)))</f>
        <v>0</v>
      </c>
      <c r="BG87" s="2208">
        <f>IF(ISERROR(K87*(VLOOKUP($A87, 'E1 Categorization'!$A$32:$E$124, 5,0))), K87*0.5, K87*(VLOOKUP($A87, 'E1 Categorization'!$A$32:$E$124, 5,0)))</f>
        <v>0</v>
      </c>
      <c r="BH87" s="2208">
        <f>IF(ISERROR(L87*(VLOOKUP($A87, 'E1 Categorization'!$A$32:$E$124, 5,0))), L87*0.5, L87*(VLOOKUP($A87, 'E1 Categorization'!$A$32:$E$124, 5,0)))</f>
        <v>0</v>
      </c>
      <c r="BI87" s="2208">
        <f>IF(ISERROR(M87*(VLOOKUP($A87, 'E1 Categorization'!$A$32:$E$124, 5,0))), M87*0.5, M87*(VLOOKUP($A87, 'E1 Categorization'!$A$32:$E$124, 5,0)))</f>
        <v>0</v>
      </c>
      <c r="BJ87" s="2208">
        <f>IF(ISERROR(N87*(VLOOKUP($A87, 'E1 Categorization'!$A$32:$E$124, 5,0))), N87*0.5, N87*(VLOOKUP($A87, 'E1 Categorization'!$A$32:$E$124, 5,0)))</f>
        <v>0</v>
      </c>
      <c r="BK87" s="2208">
        <f>IF(ISERROR(O87*(VLOOKUP($A87, 'E1 Categorization'!$A$32:$E$124, 5,0))), O87*0.5, O87*(VLOOKUP($A87, 'E1 Categorization'!$A$32:$E$124, 5,0)))</f>
        <v>0</v>
      </c>
      <c r="BL87" s="2208">
        <f>IF(ISERROR(P87*(VLOOKUP($A87, 'E1 Categorization'!$A$32:$E$124, 5,0))), P87*0.5, P87*(VLOOKUP($A87, 'E1 Categorization'!$A$32:$E$124, 5,0)))</f>
        <v>0</v>
      </c>
      <c r="BM87" s="2208">
        <f>IF(ISERROR(Q87*(VLOOKUP($A87, 'E1 Categorization'!$A$32:$E$124, 5,0))), Q87*0.5, Q87*(VLOOKUP($A87, 'E1 Categorization'!$A$32:$E$124, 5,0)))</f>
        <v>0</v>
      </c>
      <c r="BN87" s="2208">
        <f>IF(ISERROR(R87*(VLOOKUP($A87, 'E1 Categorization'!$A$32:$E$124, 5,0))), R87*0.5, R87*(VLOOKUP($A87, 'E1 Categorization'!$A$32:$E$124, 5,0)))</f>
        <v>0</v>
      </c>
      <c r="BO87" s="2208">
        <f>IF(ISERROR(S87*(VLOOKUP($A87, 'E1 Categorization'!$A$32:$E$124, 5,0))), S87*0.5, S87*(VLOOKUP($A87, 'E1 Categorization'!$A$32:$E$124, 5,0)))</f>
        <v>0</v>
      </c>
      <c r="BP87" s="2208">
        <f>IF(ISERROR(T87*(VLOOKUP($A87, 'E1 Categorization'!$A$32:$E$124, 5,0))), T87*0.5, T87*(VLOOKUP($A87, 'E1 Categorization'!$A$32:$E$124, 5,0)))</f>
        <v>0</v>
      </c>
      <c r="BQ87" s="2208">
        <f>IF(ISERROR(U87*(VLOOKUP($A87, 'E1 Categorization'!$A$32:$E$124, 5,0))), U87*0.5, U87*(VLOOKUP($A87, 'E1 Categorization'!$A$32:$E$124, 5,0)))</f>
        <v>0</v>
      </c>
      <c r="BR87" s="2208">
        <f>IF(ISERROR(V87*(VLOOKUP($A87, 'E1 Categorization'!$A$32:$E$124, 5,0))), V87*0.5, V87*(VLOOKUP($A87, 'E1 Categorization'!$A$32:$E$124, 5,0)))</f>
        <v>0</v>
      </c>
      <c r="BS87" s="2208">
        <f>IF(ISERROR(W87*(VLOOKUP($A87, 'E1 Categorization'!$A$32:$E$124, 5,0))), W87*0.5, W87*(VLOOKUP($A87, 'E1 Categorization'!$A$32:$E$124, 5,0)))</f>
        <v>0</v>
      </c>
      <c r="BT87" s="2208">
        <f>IF(ISERROR(X87*(VLOOKUP($A87, 'E1 Categorization'!$A$32:$E$124, 5,0))), X87*0.5, X87*(VLOOKUP($A87, 'E1 Categorization'!$A$32:$E$124, 5,0)))</f>
        <v>0</v>
      </c>
    </row>
    <row r="88" spans="1:72" s="630" customFormat="1" ht="25.5" customHeight="1">
      <c r="A88" s="554">
        <f>'I3 TB Data'!A387:B387</f>
        <v>5096</v>
      </c>
      <c r="B88" s="555" t="str">
        <f>'I3 TB Data'!B387</f>
        <v>Other Rent</v>
      </c>
      <c r="C88" s="556">
        <f>'I3 TB Data'!G387</f>
        <v>0</v>
      </c>
      <c r="D88" s="2175" t="str">
        <f t="shared" si="16"/>
        <v>Yes</v>
      </c>
      <c r="E88" s="2153"/>
      <c r="F88" s="2153"/>
      <c r="G88" s="2153"/>
      <c r="H88" s="2153"/>
      <c r="I88" s="2153"/>
      <c r="J88" s="2153"/>
      <c r="K88" s="2153"/>
      <c r="L88" s="2153"/>
      <c r="M88" s="2153"/>
      <c r="N88" s="2153"/>
      <c r="O88" s="2153"/>
      <c r="P88" s="2153"/>
      <c r="Q88" s="2153"/>
      <c r="R88" s="2153"/>
      <c r="S88" s="2153"/>
      <c r="T88" s="2153"/>
      <c r="U88" s="2153"/>
      <c r="V88" s="2153"/>
      <c r="W88" s="2153"/>
      <c r="X88" s="2153"/>
      <c r="AA88" s="558">
        <f t="shared" si="12"/>
        <v>5096</v>
      </c>
      <c r="AB88" s="559" t="str">
        <f t="shared" si="13"/>
        <v>Other Rent</v>
      </c>
      <c r="AC88" s="2208">
        <f>IF(ISERROR(E88*(1-VLOOKUP($A88, 'E1 Categorization'!$A$32:$E$124, 5,0))), E88*0.5, E88*(1-VLOOKUP($A88, 'E1 Categorization'!$A$32:$E$124, 5,0)))</f>
        <v>0</v>
      </c>
      <c r="AD88" s="2208">
        <f>IF(ISERROR(F88*(1-VLOOKUP($A88, 'E1 Categorization'!$A$32:$E$124, 5,0))), F88*0.5, F88*(1-VLOOKUP($A88, 'E1 Categorization'!$A$32:$E$124, 5,0)))</f>
        <v>0</v>
      </c>
      <c r="AE88" s="2208">
        <f>IF(ISERROR(G88*(1-VLOOKUP($A88, 'E1 Categorization'!$A$32:$E$124, 5,0))), G88*0.5, G88*(1-VLOOKUP($A88, 'E1 Categorization'!$A$32:$E$124, 5,0)))</f>
        <v>0</v>
      </c>
      <c r="AF88" s="2208">
        <f>IF(ISERROR(H88*(1-VLOOKUP($A88, 'E1 Categorization'!$A$32:$E$124, 5,0))), H88*0.5, H88*(1-VLOOKUP($A88, 'E1 Categorization'!$A$32:$E$124, 5,0)))</f>
        <v>0</v>
      </c>
      <c r="AG88" s="2208">
        <f>IF(ISERROR(I88*(1-VLOOKUP($A88, 'E1 Categorization'!$A$32:$E$124, 5,0))), I88*0.5, I88*(1-VLOOKUP($A88, 'E1 Categorization'!$A$32:$E$124, 5,0)))</f>
        <v>0</v>
      </c>
      <c r="AH88" s="2208">
        <f>IF(ISERROR(J88*(1-VLOOKUP($A88, 'E1 Categorization'!$A$32:$E$124, 5,0))), J88*0.5, J88*(1-VLOOKUP($A88, 'E1 Categorization'!$A$32:$E$124, 5,0)))</f>
        <v>0</v>
      </c>
      <c r="AI88" s="2208">
        <f>IF(ISERROR(K88*(1-VLOOKUP($A88, 'E1 Categorization'!$A$32:$E$124, 5,0))), K88*0.5, K88*(1-VLOOKUP($A88, 'E1 Categorization'!$A$32:$E$124, 5,0)))</f>
        <v>0</v>
      </c>
      <c r="AJ88" s="2208">
        <f>IF(ISERROR(L88*(1-VLOOKUP($A88, 'E1 Categorization'!$A$32:$E$124, 5,0))), L88*0.5, L88*(1-VLOOKUP($A88, 'E1 Categorization'!$A$32:$E$124, 5,0)))</f>
        <v>0</v>
      </c>
      <c r="AK88" s="2208">
        <f>IF(ISERROR(M88*(1-VLOOKUP($A88, 'E1 Categorization'!$A$32:$E$124, 5,0))), M88*0.5, M88*(1-VLOOKUP($A88, 'E1 Categorization'!$A$32:$E$124, 5,0)))</f>
        <v>0</v>
      </c>
      <c r="AL88" s="2208">
        <f>IF(ISERROR(N88*(1-VLOOKUP($A88, 'E1 Categorization'!$A$32:$E$124, 5,0))), N88*0.5, N88*(1-VLOOKUP($A88, 'E1 Categorization'!$A$32:$E$124, 5,0)))</f>
        <v>0</v>
      </c>
      <c r="AM88" s="2208">
        <f>IF(ISERROR(O88*(1-VLOOKUP($A88, 'E1 Categorization'!$A$32:$E$124, 5,0))), O88*0.5, O88*(1-VLOOKUP($A88, 'E1 Categorization'!$A$32:$E$124, 5,0)))</f>
        <v>0</v>
      </c>
      <c r="AN88" s="2208">
        <f>IF(ISERROR(P88*(1-VLOOKUP($A88, 'E1 Categorization'!$A$32:$E$124, 5,0))), P88*0.5, P88*(1-VLOOKUP($A88, 'E1 Categorization'!$A$32:$E$124, 5,0)))</f>
        <v>0</v>
      </c>
      <c r="AO88" s="2208">
        <f>IF(ISERROR(Q88*(1-VLOOKUP($A88, 'E1 Categorization'!$A$32:$E$124, 5,0))), Q88*0.5, Q88*(1-VLOOKUP($A88, 'E1 Categorization'!$A$32:$E$124, 5,0)))</f>
        <v>0</v>
      </c>
      <c r="AP88" s="2208">
        <f>IF(ISERROR(R88*(1-VLOOKUP($A88, 'E1 Categorization'!$A$32:$E$124, 5,0))), R88*0.5, R88*(1-VLOOKUP($A88, 'E1 Categorization'!$A$32:$E$124, 5,0)))</f>
        <v>0</v>
      </c>
      <c r="AQ88" s="2208">
        <f>IF(ISERROR(S88*(1-VLOOKUP($A88, 'E1 Categorization'!$A$32:$E$124, 5,0))), S88*0.5, S88*(1-VLOOKUP($A88, 'E1 Categorization'!$A$32:$E$124, 5,0)))</f>
        <v>0</v>
      </c>
      <c r="AR88" s="2208">
        <f>IF(ISERROR(T88*(1-VLOOKUP($A88, 'E1 Categorization'!$A$32:$E$124, 5,0))), T88*0.5, T88*(1-VLOOKUP($A88, 'E1 Categorization'!$A$32:$E$124, 5,0)))</f>
        <v>0</v>
      </c>
      <c r="AS88" s="2208">
        <f>IF(ISERROR(U88*(1-VLOOKUP($A88, 'E1 Categorization'!$A$32:$E$124, 5,0))), U88*0.5, U88*(1-VLOOKUP($A88, 'E1 Categorization'!$A$32:$E$124, 5,0)))</f>
        <v>0</v>
      </c>
      <c r="AT88" s="2208">
        <f>IF(ISERROR(V88*(1-VLOOKUP($A88, 'E1 Categorization'!$A$32:$E$124, 5,0))), V88*0.5, V88*(1-VLOOKUP($A88, 'E1 Categorization'!$A$32:$E$124, 5,0)))</f>
        <v>0</v>
      </c>
      <c r="AU88" s="2208">
        <f>IF(ISERROR(W88*(1-VLOOKUP($A88, 'E1 Categorization'!$A$32:$E$124, 5,0))), W88*0.5, W88*(1-VLOOKUP($A88, 'E1 Categorization'!$A$32:$E$124, 5,0)))</f>
        <v>0</v>
      </c>
      <c r="AV88" s="2208">
        <f>IF(ISERROR(X88*(1-VLOOKUP($A88, 'E1 Categorization'!$A$32:$E$124, 5,0))), X88*0.5, X88*(1-VLOOKUP($A88, 'E1 Categorization'!$A$32:$E$124, 5,0)))</f>
        <v>0</v>
      </c>
      <c r="AW88" s="2212"/>
      <c r="AX88" s="2212"/>
      <c r="AY88" s="558">
        <f t="shared" si="14"/>
        <v>5096</v>
      </c>
      <c r="AZ88" s="559" t="str">
        <f t="shared" si="15"/>
        <v>Other Rent</v>
      </c>
      <c r="BA88" s="2208">
        <f>IF(ISERROR(E88*(VLOOKUP($A88, 'E1 Categorization'!$A$32:$E$124, 5,0))), E88*0.5, E88*(VLOOKUP($A88, 'E1 Categorization'!$A$32:$E$124, 5,0)))</f>
        <v>0</v>
      </c>
      <c r="BB88" s="2208">
        <f>IF(ISERROR(F88*(VLOOKUP($A88, 'E1 Categorization'!$A$32:$E$124, 5,0))), F88*0.5, F88*(VLOOKUP($A88, 'E1 Categorization'!$A$32:$E$124, 5,0)))</f>
        <v>0</v>
      </c>
      <c r="BC88" s="2208">
        <f>IF(ISERROR(G88*(VLOOKUP($A88, 'E1 Categorization'!$A$32:$E$124, 5,0))), G88*0.5, G88*(VLOOKUP($A88, 'E1 Categorization'!$A$32:$E$124, 5,0)))</f>
        <v>0</v>
      </c>
      <c r="BD88" s="2208">
        <f>IF(ISERROR(H88*(VLOOKUP($A88, 'E1 Categorization'!$A$32:$E$124, 5,0))), H88*0.5, H88*(VLOOKUP($A88, 'E1 Categorization'!$A$32:$E$124, 5,0)))</f>
        <v>0</v>
      </c>
      <c r="BE88" s="2208">
        <f>IF(ISERROR(I88*(VLOOKUP($A88, 'E1 Categorization'!$A$32:$E$124, 5,0))), I88*0.5, I88*(VLOOKUP($A88, 'E1 Categorization'!$A$32:$E$124, 5,0)))</f>
        <v>0</v>
      </c>
      <c r="BF88" s="2208">
        <f>IF(ISERROR(J88*(VLOOKUP($A88, 'E1 Categorization'!$A$32:$E$124, 5,0))), J88*0.5, J88*(VLOOKUP($A88, 'E1 Categorization'!$A$32:$E$124, 5,0)))</f>
        <v>0</v>
      </c>
      <c r="BG88" s="2208">
        <f>IF(ISERROR(K88*(VLOOKUP($A88, 'E1 Categorization'!$A$32:$E$124, 5,0))), K88*0.5, K88*(VLOOKUP($A88, 'E1 Categorization'!$A$32:$E$124, 5,0)))</f>
        <v>0</v>
      </c>
      <c r="BH88" s="2208">
        <f>IF(ISERROR(L88*(VLOOKUP($A88, 'E1 Categorization'!$A$32:$E$124, 5,0))), L88*0.5, L88*(VLOOKUP($A88, 'E1 Categorization'!$A$32:$E$124, 5,0)))</f>
        <v>0</v>
      </c>
      <c r="BI88" s="2208">
        <f>IF(ISERROR(M88*(VLOOKUP($A88, 'E1 Categorization'!$A$32:$E$124, 5,0))), M88*0.5, M88*(VLOOKUP($A88, 'E1 Categorization'!$A$32:$E$124, 5,0)))</f>
        <v>0</v>
      </c>
      <c r="BJ88" s="2208">
        <f>IF(ISERROR(N88*(VLOOKUP($A88, 'E1 Categorization'!$A$32:$E$124, 5,0))), N88*0.5, N88*(VLOOKUP($A88, 'E1 Categorization'!$A$32:$E$124, 5,0)))</f>
        <v>0</v>
      </c>
      <c r="BK88" s="2208">
        <f>IF(ISERROR(O88*(VLOOKUP($A88, 'E1 Categorization'!$A$32:$E$124, 5,0))), O88*0.5, O88*(VLOOKUP($A88, 'E1 Categorization'!$A$32:$E$124, 5,0)))</f>
        <v>0</v>
      </c>
      <c r="BL88" s="2208">
        <f>IF(ISERROR(P88*(VLOOKUP($A88, 'E1 Categorization'!$A$32:$E$124, 5,0))), P88*0.5, P88*(VLOOKUP($A88, 'E1 Categorization'!$A$32:$E$124, 5,0)))</f>
        <v>0</v>
      </c>
      <c r="BM88" s="2208">
        <f>IF(ISERROR(Q88*(VLOOKUP($A88, 'E1 Categorization'!$A$32:$E$124, 5,0))), Q88*0.5, Q88*(VLOOKUP($A88, 'E1 Categorization'!$A$32:$E$124, 5,0)))</f>
        <v>0</v>
      </c>
      <c r="BN88" s="2208">
        <f>IF(ISERROR(R88*(VLOOKUP($A88, 'E1 Categorization'!$A$32:$E$124, 5,0))), R88*0.5, R88*(VLOOKUP($A88, 'E1 Categorization'!$A$32:$E$124, 5,0)))</f>
        <v>0</v>
      </c>
      <c r="BO88" s="2208">
        <f>IF(ISERROR(S88*(VLOOKUP($A88, 'E1 Categorization'!$A$32:$E$124, 5,0))), S88*0.5, S88*(VLOOKUP($A88, 'E1 Categorization'!$A$32:$E$124, 5,0)))</f>
        <v>0</v>
      </c>
      <c r="BP88" s="2208">
        <f>IF(ISERROR(T88*(VLOOKUP($A88, 'E1 Categorization'!$A$32:$E$124, 5,0))), T88*0.5, T88*(VLOOKUP($A88, 'E1 Categorization'!$A$32:$E$124, 5,0)))</f>
        <v>0</v>
      </c>
      <c r="BQ88" s="2208">
        <f>IF(ISERROR(U88*(VLOOKUP($A88, 'E1 Categorization'!$A$32:$E$124, 5,0))), U88*0.5, U88*(VLOOKUP($A88, 'E1 Categorization'!$A$32:$E$124, 5,0)))</f>
        <v>0</v>
      </c>
      <c r="BR88" s="2208">
        <f>IF(ISERROR(V88*(VLOOKUP($A88, 'E1 Categorization'!$A$32:$E$124, 5,0))), V88*0.5, V88*(VLOOKUP($A88, 'E1 Categorization'!$A$32:$E$124, 5,0)))</f>
        <v>0</v>
      </c>
      <c r="BS88" s="2208">
        <f>IF(ISERROR(W88*(VLOOKUP($A88, 'E1 Categorization'!$A$32:$E$124, 5,0))), W88*0.5, W88*(VLOOKUP($A88, 'E1 Categorization'!$A$32:$E$124, 5,0)))</f>
        <v>0</v>
      </c>
      <c r="BT88" s="2208">
        <f>IF(ISERROR(X88*(VLOOKUP($A88, 'E1 Categorization'!$A$32:$E$124, 5,0))), X88*0.5, X88*(VLOOKUP($A88, 'E1 Categorization'!$A$32:$E$124, 5,0)))</f>
        <v>0</v>
      </c>
    </row>
    <row r="89" spans="1:72" s="630" customFormat="1" ht="25.5">
      <c r="A89" s="554">
        <f>'I3 TB Data'!A388:B388</f>
        <v>5105</v>
      </c>
      <c r="B89" s="555" t="str">
        <f>'I3 TB Data'!B388</f>
        <v>Maintenance Supervision and Engineering</v>
      </c>
      <c r="C89" s="556">
        <f>'I3 TB Data'!G388</f>
        <v>0</v>
      </c>
      <c r="D89" s="2175" t="str">
        <f t="shared" si="16"/>
        <v>Yes</v>
      </c>
      <c r="E89" s="2153"/>
      <c r="F89" s="2153"/>
      <c r="G89" s="2153"/>
      <c r="H89" s="2153"/>
      <c r="I89" s="2153"/>
      <c r="J89" s="2153"/>
      <c r="K89" s="2153"/>
      <c r="L89" s="2153"/>
      <c r="M89" s="2153"/>
      <c r="N89" s="2153"/>
      <c r="O89" s="2153"/>
      <c r="P89" s="2153"/>
      <c r="Q89" s="2153"/>
      <c r="R89" s="2153"/>
      <c r="S89" s="2153"/>
      <c r="T89" s="2153"/>
      <c r="U89" s="2153"/>
      <c r="V89" s="2153"/>
      <c r="W89" s="2153"/>
      <c r="X89" s="2153"/>
      <c r="AA89" s="558">
        <f t="shared" si="12"/>
        <v>5105</v>
      </c>
      <c r="AB89" s="559" t="str">
        <f t="shared" si="13"/>
        <v>Maintenance Supervision and Engineering</v>
      </c>
      <c r="AC89" s="2208">
        <f>IF(ISERROR(E89*(1-VLOOKUP($A89, 'E1 Categorization'!$A$32:$E$124, 5,0))), E89*0.5, E89*(1-VLOOKUP($A89, 'E1 Categorization'!$A$32:$E$124, 5,0)))</f>
        <v>0</v>
      </c>
      <c r="AD89" s="2208">
        <f>IF(ISERROR(F89*(1-VLOOKUP($A89, 'E1 Categorization'!$A$32:$E$124, 5,0))), F89*0.5, F89*(1-VLOOKUP($A89, 'E1 Categorization'!$A$32:$E$124, 5,0)))</f>
        <v>0</v>
      </c>
      <c r="AE89" s="2208">
        <f>IF(ISERROR(G89*(1-VLOOKUP($A89, 'E1 Categorization'!$A$32:$E$124, 5,0))), G89*0.5, G89*(1-VLOOKUP($A89, 'E1 Categorization'!$A$32:$E$124, 5,0)))</f>
        <v>0</v>
      </c>
      <c r="AF89" s="2208">
        <f>IF(ISERROR(H89*(1-VLOOKUP($A89, 'E1 Categorization'!$A$32:$E$124, 5,0))), H89*0.5, H89*(1-VLOOKUP($A89, 'E1 Categorization'!$A$32:$E$124, 5,0)))</f>
        <v>0</v>
      </c>
      <c r="AG89" s="2208">
        <f>IF(ISERROR(I89*(1-VLOOKUP($A89, 'E1 Categorization'!$A$32:$E$124, 5,0))), I89*0.5, I89*(1-VLOOKUP($A89, 'E1 Categorization'!$A$32:$E$124, 5,0)))</f>
        <v>0</v>
      </c>
      <c r="AH89" s="2208">
        <f>IF(ISERROR(J89*(1-VLOOKUP($A89, 'E1 Categorization'!$A$32:$E$124, 5,0))), J89*0.5, J89*(1-VLOOKUP($A89, 'E1 Categorization'!$A$32:$E$124, 5,0)))</f>
        <v>0</v>
      </c>
      <c r="AI89" s="2208">
        <f>IF(ISERROR(K89*(1-VLOOKUP($A89, 'E1 Categorization'!$A$32:$E$124, 5,0))), K89*0.5, K89*(1-VLOOKUP($A89, 'E1 Categorization'!$A$32:$E$124, 5,0)))</f>
        <v>0</v>
      </c>
      <c r="AJ89" s="2208">
        <f>IF(ISERROR(L89*(1-VLOOKUP($A89, 'E1 Categorization'!$A$32:$E$124, 5,0))), L89*0.5, L89*(1-VLOOKUP($A89, 'E1 Categorization'!$A$32:$E$124, 5,0)))</f>
        <v>0</v>
      </c>
      <c r="AK89" s="2208">
        <f>IF(ISERROR(M89*(1-VLOOKUP($A89, 'E1 Categorization'!$A$32:$E$124, 5,0))), M89*0.5, M89*(1-VLOOKUP($A89, 'E1 Categorization'!$A$32:$E$124, 5,0)))</f>
        <v>0</v>
      </c>
      <c r="AL89" s="2208">
        <f>IF(ISERROR(N89*(1-VLOOKUP($A89, 'E1 Categorization'!$A$32:$E$124, 5,0))), N89*0.5, N89*(1-VLOOKUP($A89, 'E1 Categorization'!$A$32:$E$124, 5,0)))</f>
        <v>0</v>
      </c>
      <c r="AM89" s="2208">
        <f>IF(ISERROR(O89*(1-VLOOKUP($A89, 'E1 Categorization'!$A$32:$E$124, 5,0))), O89*0.5, O89*(1-VLOOKUP($A89, 'E1 Categorization'!$A$32:$E$124, 5,0)))</f>
        <v>0</v>
      </c>
      <c r="AN89" s="2208">
        <f>IF(ISERROR(P89*(1-VLOOKUP($A89, 'E1 Categorization'!$A$32:$E$124, 5,0))), P89*0.5, P89*(1-VLOOKUP($A89, 'E1 Categorization'!$A$32:$E$124, 5,0)))</f>
        <v>0</v>
      </c>
      <c r="AO89" s="2208">
        <f>IF(ISERROR(Q89*(1-VLOOKUP($A89, 'E1 Categorization'!$A$32:$E$124, 5,0))), Q89*0.5, Q89*(1-VLOOKUP($A89, 'E1 Categorization'!$A$32:$E$124, 5,0)))</f>
        <v>0</v>
      </c>
      <c r="AP89" s="2208">
        <f>IF(ISERROR(R89*(1-VLOOKUP($A89, 'E1 Categorization'!$A$32:$E$124, 5,0))), R89*0.5, R89*(1-VLOOKUP($A89, 'E1 Categorization'!$A$32:$E$124, 5,0)))</f>
        <v>0</v>
      </c>
      <c r="AQ89" s="2208">
        <f>IF(ISERROR(S89*(1-VLOOKUP($A89, 'E1 Categorization'!$A$32:$E$124, 5,0))), S89*0.5, S89*(1-VLOOKUP($A89, 'E1 Categorization'!$A$32:$E$124, 5,0)))</f>
        <v>0</v>
      </c>
      <c r="AR89" s="2208">
        <f>IF(ISERROR(T89*(1-VLOOKUP($A89, 'E1 Categorization'!$A$32:$E$124, 5,0))), T89*0.5, T89*(1-VLOOKUP($A89, 'E1 Categorization'!$A$32:$E$124, 5,0)))</f>
        <v>0</v>
      </c>
      <c r="AS89" s="2208">
        <f>IF(ISERROR(U89*(1-VLOOKUP($A89, 'E1 Categorization'!$A$32:$E$124, 5,0))), U89*0.5, U89*(1-VLOOKUP($A89, 'E1 Categorization'!$A$32:$E$124, 5,0)))</f>
        <v>0</v>
      </c>
      <c r="AT89" s="2208">
        <f>IF(ISERROR(V89*(1-VLOOKUP($A89, 'E1 Categorization'!$A$32:$E$124, 5,0))), V89*0.5, V89*(1-VLOOKUP($A89, 'E1 Categorization'!$A$32:$E$124, 5,0)))</f>
        <v>0</v>
      </c>
      <c r="AU89" s="2208">
        <f>IF(ISERROR(W89*(1-VLOOKUP($A89, 'E1 Categorization'!$A$32:$E$124, 5,0))), W89*0.5, W89*(1-VLOOKUP($A89, 'E1 Categorization'!$A$32:$E$124, 5,0)))</f>
        <v>0</v>
      </c>
      <c r="AV89" s="2208">
        <f>IF(ISERROR(X89*(1-VLOOKUP($A89, 'E1 Categorization'!$A$32:$E$124, 5,0))), X89*0.5, X89*(1-VLOOKUP($A89, 'E1 Categorization'!$A$32:$E$124, 5,0)))</f>
        <v>0</v>
      </c>
      <c r="AW89" s="2212"/>
      <c r="AX89" s="2212"/>
      <c r="AY89" s="558">
        <f t="shared" si="14"/>
        <v>5105</v>
      </c>
      <c r="AZ89" s="559" t="str">
        <f t="shared" si="15"/>
        <v>Maintenance Supervision and Engineering</v>
      </c>
      <c r="BA89" s="2208">
        <f>IF(ISERROR(E89*(VLOOKUP($A89, 'E1 Categorization'!$A$32:$E$124, 5,0))), E89*0.5, E89*(VLOOKUP($A89, 'E1 Categorization'!$A$32:$E$124, 5,0)))</f>
        <v>0</v>
      </c>
      <c r="BB89" s="2208">
        <f>IF(ISERROR(F89*(VLOOKUP($A89, 'E1 Categorization'!$A$32:$E$124, 5,0))), F89*0.5, F89*(VLOOKUP($A89, 'E1 Categorization'!$A$32:$E$124, 5,0)))</f>
        <v>0</v>
      </c>
      <c r="BC89" s="2208">
        <f>IF(ISERROR(G89*(VLOOKUP($A89, 'E1 Categorization'!$A$32:$E$124, 5,0))), G89*0.5, G89*(VLOOKUP($A89, 'E1 Categorization'!$A$32:$E$124, 5,0)))</f>
        <v>0</v>
      </c>
      <c r="BD89" s="2208">
        <f>IF(ISERROR(H89*(VLOOKUP($A89, 'E1 Categorization'!$A$32:$E$124, 5,0))), H89*0.5, H89*(VLOOKUP($A89, 'E1 Categorization'!$A$32:$E$124, 5,0)))</f>
        <v>0</v>
      </c>
      <c r="BE89" s="2208">
        <f>IF(ISERROR(I89*(VLOOKUP($A89, 'E1 Categorization'!$A$32:$E$124, 5,0))), I89*0.5, I89*(VLOOKUP($A89, 'E1 Categorization'!$A$32:$E$124, 5,0)))</f>
        <v>0</v>
      </c>
      <c r="BF89" s="2208">
        <f>IF(ISERROR(J89*(VLOOKUP($A89, 'E1 Categorization'!$A$32:$E$124, 5,0))), J89*0.5, J89*(VLOOKUP($A89, 'E1 Categorization'!$A$32:$E$124, 5,0)))</f>
        <v>0</v>
      </c>
      <c r="BG89" s="2208">
        <f>IF(ISERROR(K89*(VLOOKUP($A89, 'E1 Categorization'!$A$32:$E$124, 5,0))), K89*0.5, K89*(VLOOKUP($A89, 'E1 Categorization'!$A$32:$E$124, 5,0)))</f>
        <v>0</v>
      </c>
      <c r="BH89" s="2208">
        <f>IF(ISERROR(L89*(VLOOKUP($A89, 'E1 Categorization'!$A$32:$E$124, 5,0))), L89*0.5, L89*(VLOOKUP($A89, 'E1 Categorization'!$A$32:$E$124, 5,0)))</f>
        <v>0</v>
      </c>
      <c r="BI89" s="2208">
        <f>IF(ISERROR(M89*(VLOOKUP($A89, 'E1 Categorization'!$A$32:$E$124, 5,0))), M89*0.5, M89*(VLOOKUP($A89, 'E1 Categorization'!$A$32:$E$124, 5,0)))</f>
        <v>0</v>
      </c>
      <c r="BJ89" s="2208">
        <f>IF(ISERROR(N89*(VLOOKUP($A89, 'E1 Categorization'!$A$32:$E$124, 5,0))), N89*0.5, N89*(VLOOKUP($A89, 'E1 Categorization'!$A$32:$E$124, 5,0)))</f>
        <v>0</v>
      </c>
      <c r="BK89" s="2208">
        <f>IF(ISERROR(O89*(VLOOKUP($A89, 'E1 Categorization'!$A$32:$E$124, 5,0))), O89*0.5, O89*(VLOOKUP($A89, 'E1 Categorization'!$A$32:$E$124, 5,0)))</f>
        <v>0</v>
      </c>
      <c r="BL89" s="2208">
        <f>IF(ISERROR(P89*(VLOOKUP($A89, 'E1 Categorization'!$A$32:$E$124, 5,0))), P89*0.5, P89*(VLOOKUP($A89, 'E1 Categorization'!$A$32:$E$124, 5,0)))</f>
        <v>0</v>
      </c>
      <c r="BM89" s="2208">
        <f>IF(ISERROR(Q89*(VLOOKUP($A89, 'E1 Categorization'!$A$32:$E$124, 5,0))), Q89*0.5, Q89*(VLOOKUP($A89, 'E1 Categorization'!$A$32:$E$124, 5,0)))</f>
        <v>0</v>
      </c>
      <c r="BN89" s="2208">
        <f>IF(ISERROR(R89*(VLOOKUP($A89, 'E1 Categorization'!$A$32:$E$124, 5,0))), R89*0.5, R89*(VLOOKUP($A89, 'E1 Categorization'!$A$32:$E$124, 5,0)))</f>
        <v>0</v>
      </c>
      <c r="BO89" s="2208">
        <f>IF(ISERROR(S89*(VLOOKUP($A89, 'E1 Categorization'!$A$32:$E$124, 5,0))), S89*0.5, S89*(VLOOKUP($A89, 'E1 Categorization'!$A$32:$E$124, 5,0)))</f>
        <v>0</v>
      </c>
      <c r="BP89" s="2208">
        <f>IF(ISERROR(T89*(VLOOKUP($A89, 'E1 Categorization'!$A$32:$E$124, 5,0))), T89*0.5, T89*(VLOOKUP($A89, 'E1 Categorization'!$A$32:$E$124, 5,0)))</f>
        <v>0</v>
      </c>
      <c r="BQ89" s="2208">
        <f>IF(ISERROR(U89*(VLOOKUP($A89, 'E1 Categorization'!$A$32:$E$124, 5,0))), U89*0.5, U89*(VLOOKUP($A89, 'E1 Categorization'!$A$32:$E$124, 5,0)))</f>
        <v>0</v>
      </c>
      <c r="BR89" s="2208">
        <f>IF(ISERROR(V89*(VLOOKUP($A89, 'E1 Categorization'!$A$32:$E$124, 5,0))), V89*0.5, V89*(VLOOKUP($A89, 'E1 Categorization'!$A$32:$E$124, 5,0)))</f>
        <v>0</v>
      </c>
      <c r="BS89" s="2208">
        <f>IF(ISERROR(W89*(VLOOKUP($A89, 'E1 Categorization'!$A$32:$E$124, 5,0))), W89*0.5, W89*(VLOOKUP($A89, 'E1 Categorization'!$A$32:$E$124, 5,0)))</f>
        <v>0</v>
      </c>
      <c r="BT89" s="2208">
        <f>IF(ISERROR(X89*(VLOOKUP($A89, 'E1 Categorization'!$A$32:$E$124, 5,0))), X89*0.5, X89*(VLOOKUP($A89, 'E1 Categorization'!$A$32:$E$124, 5,0)))</f>
        <v>0</v>
      </c>
    </row>
    <row r="90" spans="1:72" s="630" customFormat="1" ht="25.5">
      <c r="A90" s="554">
        <f>'I3 TB Data'!A389:B389</f>
        <v>5110</v>
      </c>
      <c r="B90" s="555" t="str">
        <f>'I3 TB Data'!B389</f>
        <v>Maintenance of Buildings and Fixtures - Distribution Stations</v>
      </c>
      <c r="C90" s="556">
        <f>'I3 TB Data'!G389</f>
        <v>0</v>
      </c>
      <c r="D90" s="2175" t="str">
        <f t="shared" si="16"/>
        <v>Yes</v>
      </c>
      <c r="E90" s="2153"/>
      <c r="F90" s="2153"/>
      <c r="G90" s="2153"/>
      <c r="H90" s="2153"/>
      <c r="I90" s="2153"/>
      <c r="J90" s="2153"/>
      <c r="K90" s="2153"/>
      <c r="L90" s="2153"/>
      <c r="M90" s="2153"/>
      <c r="N90" s="2153"/>
      <c r="O90" s="2153"/>
      <c r="P90" s="2153"/>
      <c r="Q90" s="2153"/>
      <c r="R90" s="2153"/>
      <c r="S90" s="2153"/>
      <c r="T90" s="2153"/>
      <c r="U90" s="2153"/>
      <c r="V90" s="2153"/>
      <c r="W90" s="2153"/>
      <c r="X90" s="2153"/>
      <c r="AA90" s="558">
        <f t="shared" si="12"/>
        <v>5110</v>
      </c>
      <c r="AB90" s="559" t="str">
        <f t="shared" si="13"/>
        <v>Maintenance of Buildings and Fixtures - Distribution Stations</v>
      </c>
      <c r="AC90" s="2208">
        <f>IF(ISERROR(E90*(1-VLOOKUP($A90, 'E1 Categorization'!$A$32:$E$124, 5,0))), E90*0.5, E90*(1-VLOOKUP($A90, 'E1 Categorization'!$A$32:$E$124, 5,0)))</f>
        <v>0</v>
      </c>
      <c r="AD90" s="2208">
        <f>IF(ISERROR(F90*(1-VLOOKUP($A90, 'E1 Categorization'!$A$32:$E$124, 5,0))), F90*0.5, F90*(1-VLOOKUP($A90, 'E1 Categorization'!$A$32:$E$124, 5,0)))</f>
        <v>0</v>
      </c>
      <c r="AE90" s="2208">
        <f>IF(ISERROR(G90*(1-VLOOKUP($A90, 'E1 Categorization'!$A$32:$E$124, 5,0))), G90*0.5, G90*(1-VLOOKUP($A90, 'E1 Categorization'!$A$32:$E$124, 5,0)))</f>
        <v>0</v>
      </c>
      <c r="AF90" s="2208">
        <f>IF(ISERROR(H90*(1-VLOOKUP($A90, 'E1 Categorization'!$A$32:$E$124, 5,0))), H90*0.5, H90*(1-VLOOKUP($A90, 'E1 Categorization'!$A$32:$E$124, 5,0)))</f>
        <v>0</v>
      </c>
      <c r="AG90" s="2208">
        <f>IF(ISERROR(I90*(1-VLOOKUP($A90, 'E1 Categorization'!$A$32:$E$124, 5,0))), I90*0.5, I90*(1-VLOOKUP($A90, 'E1 Categorization'!$A$32:$E$124, 5,0)))</f>
        <v>0</v>
      </c>
      <c r="AH90" s="2208">
        <f>IF(ISERROR(J90*(1-VLOOKUP($A90, 'E1 Categorization'!$A$32:$E$124, 5,0))), J90*0.5, J90*(1-VLOOKUP($A90, 'E1 Categorization'!$A$32:$E$124, 5,0)))</f>
        <v>0</v>
      </c>
      <c r="AI90" s="2208">
        <f>IF(ISERROR(K90*(1-VLOOKUP($A90, 'E1 Categorization'!$A$32:$E$124, 5,0))), K90*0.5, K90*(1-VLOOKUP($A90, 'E1 Categorization'!$A$32:$E$124, 5,0)))</f>
        <v>0</v>
      </c>
      <c r="AJ90" s="2208">
        <f>IF(ISERROR(L90*(1-VLOOKUP($A90, 'E1 Categorization'!$A$32:$E$124, 5,0))), L90*0.5, L90*(1-VLOOKUP($A90, 'E1 Categorization'!$A$32:$E$124, 5,0)))</f>
        <v>0</v>
      </c>
      <c r="AK90" s="2208">
        <f>IF(ISERROR(M90*(1-VLOOKUP($A90, 'E1 Categorization'!$A$32:$E$124, 5,0))), M90*0.5, M90*(1-VLOOKUP($A90, 'E1 Categorization'!$A$32:$E$124, 5,0)))</f>
        <v>0</v>
      </c>
      <c r="AL90" s="2208">
        <f>IF(ISERROR(N90*(1-VLOOKUP($A90, 'E1 Categorization'!$A$32:$E$124, 5,0))), N90*0.5, N90*(1-VLOOKUP($A90, 'E1 Categorization'!$A$32:$E$124, 5,0)))</f>
        <v>0</v>
      </c>
      <c r="AM90" s="2208">
        <f>IF(ISERROR(O90*(1-VLOOKUP($A90, 'E1 Categorization'!$A$32:$E$124, 5,0))), O90*0.5, O90*(1-VLOOKUP($A90, 'E1 Categorization'!$A$32:$E$124, 5,0)))</f>
        <v>0</v>
      </c>
      <c r="AN90" s="2208">
        <f>IF(ISERROR(P90*(1-VLOOKUP($A90, 'E1 Categorization'!$A$32:$E$124, 5,0))), P90*0.5, P90*(1-VLOOKUP($A90, 'E1 Categorization'!$A$32:$E$124, 5,0)))</f>
        <v>0</v>
      </c>
      <c r="AO90" s="2208">
        <f>IF(ISERROR(Q90*(1-VLOOKUP($A90, 'E1 Categorization'!$A$32:$E$124, 5,0))), Q90*0.5, Q90*(1-VLOOKUP($A90, 'E1 Categorization'!$A$32:$E$124, 5,0)))</f>
        <v>0</v>
      </c>
      <c r="AP90" s="2208">
        <f>IF(ISERROR(R90*(1-VLOOKUP($A90, 'E1 Categorization'!$A$32:$E$124, 5,0))), R90*0.5, R90*(1-VLOOKUP($A90, 'E1 Categorization'!$A$32:$E$124, 5,0)))</f>
        <v>0</v>
      </c>
      <c r="AQ90" s="2208">
        <f>IF(ISERROR(S90*(1-VLOOKUP($A90, 'E1 Categorization'!$A$32:$E$124, 5,0))), S90*0.5, S90*(1-VLOOKUP($A90, 'E1 Categorization'!$A$32:$E$124, 5,0)))</f>
        <v>0</v>
      </c>
      <c r="AR90" s="2208">
        <f>IF(ISERROR(T90*(1-VLOOKUP($A90, 'E1 Categorization'!$A$32:$E$124, 5,0))), T90*0.5, T90*(1-VLOOKUP($A90, 'E1 Categorization'!$A$32:$E$124, 5,0)))</f>
        <v>0</v>
      </c>
      <c r="AS90" s="2208">
        <f>IF(ISERROR(U90*(1-VLOOKUP($A90, 'E1 Categorization'!$A$32:$E$124, 5,0))), U90*0.5, U90*(1-VLOOKUP($A90, 'E1 Categorization'!$A$32:$E$124, 5,0)))</f>
        <v>0</v>
      </c>
      <c r="AT90" s="2208">
        <f>IF(ISERROR(V90*(1-VLOOKUP($A90, 'E1 Categorization'!$A$32:$E$124, 5,0))), V90*0.5, V90*(1-VLOOKUP($A90, 'E1 Categorization'!$A$32:$E$124, 5,0)))</f>
        <v>0</v>
      </c>
      <c r="AU90" s="2208">
        <f>IF(ISERROR(W90*(1-VLOOKUP($A90, 'E1 Categorization'!$A$32:$E$124, 5,0))), W90*0.5, W90*(1-VLOOKUP($A90, 'E1 Categorization'!$A$32:$E$124, 5,0)))</f>
        <v>0</v>
      </c>
      <c r="AV90" s="2208">
        <f>IF(ISERROR(X90*(1-VLOOKUP($A90, 'E1 Categorization'!$A$32:$E$124, 5,0))), X90*0.5, X90*(1-VLOOKUP($A90, 'E1 Categorization'!$A$32:$E$124, 5,0)))</f>
        <v>0</v>
      </c>
      <c r="AW90" s="2212"/>
      <c r="AX90" s="2212"/>
      <c r="AY90" s="558">
        <f t="shared" si="14"/>
        <v>5110</v>
      </c>
      <c r="AZ90" s="559" t="str">
        <f t="shared" si="15"/>
        <v>Maintenance of Buildings and Fixtures - Distribution Stations</v>
      </c>
      <c r="BA90" s="2208">
        <f>IF(ISERROR(E90*(VLOOKUP($A90, 'E1 Categorization'!$A$32:$E$124, 5,0))), E90*0.5, E90*(VLOOKUP($A90, 'E1 Categorization'!$A$32:$E$124, 5,0)))</f>
        <v>0</v>
      </c>
      <c r="BB90" s="2208">
        <f>IF(ISERROR(F90*(VLOOKUP($A90, 'E1 Categorization'!$A$32:$E$124, 5,0))), F90*0.5, F90*(VLOOKUP($A90, 'E1 Categorization'!$A$32:$E$124, 5,0)))</f>
        <v>0</v>
      </c>
      <c r="BC90" s="2208">
        <f>IF(ISERROR(G90*(VLOOKUP($A90, 'E1 Categorization'!$A$32:$E$124, 5,0))), G90*0.5, G90*(VLOOKUP($A90, 'E1 Categorization'!$A$32:$E$124, 5,0)))</f>
        <v>0</v>
      </c>
      <c r="BD90" s="2208">
        <f>IF(ISERROR(H90*(VLOOKUP($A90, 'E1 Categorization'!$A$32:$E$124, 5,0))), H90*0.5, H90*(VLOOKUP($A90, 'E1 Categorization'!$A$32:$E$124, 5,0)))</f>
        <v>0</v>
      </c>
      <c r="BE90" s="2208">
        <f>IF(ISERROR(I90*(VLOOKUP($A90, 'E1 Categorization'!$A$32:$E$124, 5,0))), I90*0.5, I90*(VLOOKUP($A90, 'E1 Categorization'!$A$32:$E$124, 5,0)))</f>
        <v>0</v>
      </c>
      <c r="BF90" s="2208">
        <f>IF(ISERROR(J90*(VLOOKUP($A90, 'E1 Categorization'!$A$32:$E$124, 5,0))), J90*0.5, J90*(VLOOKUP($A90, 'E1 Categorization'!$A$32:$E$124, 5,0)))</f>
        <v>0</v>
      </c>
      <c r="BG90" s="2208">
        <f>IF(ISERROR(K90*(VLOOKUP($A90, 'E1 Categorization'!$A$32:$E$124, 5,0))), K90*0.5, K90*(VLOOKUP($A90, 'E1 Categorization'!$A$32:$E$124, 5,0)))</f>
        <v>0</v>
      </c>
      <c r="BH90" s="2208">
        <f>IF(ISERROR(L90*(VLOOKUP($A90, 'E1 Categorization'!$A$32:$E$124, 5,0))), L90*0.5, L90*(VLOOKUP($A90, 'E1 Categorization'!$A$32:$E$124, 5,0)))</f>
        <v>0</v>
      </c>
      <c r="BI90" s="2208">
        <f>IF(ISERROR(M90*(VLOOKUP($A90, 'E1 Categorization'!$A$32:$E$124, 5,0))), M90*0.5, M90*(VLOOKUP($A90, 'E1 Categorization'!$A$32:$E$124, 5,0)))</f>
        <v>0</v>
      </c>
      <c r="BJ90" s="2208">
        <f>IF(ISERROR(N90*(VLOOKUP($A90, 'E1 Categorization'!$A$32:$E$124, 5,0))), N90*0.5, N90*(VLOOKUP($A90, 'E1 Categorization'!$A$32:$E$124, 5,0)))</f>
        <v>0</v>
      </c>
      <c r="BK90" s="2208">
        <f>IF(ISERROR(O90*(VLOOKUP($A90, 'E1 Categorization'!$A$32:$E$124, 5,0))), O90*0.5, O90*(VLOOKUP($A90, 'E1 Categorization'!$A$32:$E$124, 5,0)))</f>
        <v>0</v>
      </c>
      <c r="BL90" s="2208">
        <f>IF(ISERROR(P90*(VLOOKUP($A90, 'E1 Categorization'!$A$32:$E$124, 5,0))), P90*0.5, P90*(VLOOKUP($A90, 'E1 Categorization'!$A$32:$E$124, 5,0)))</f>
        <v>0</v>
      </c>
      <c r="BM90" s="2208">
        <f>IF(ISERROR(Q90*(VLOOKUP($A90, 'E1 Categorization'!$A$32:$E$124, 5,0))), Q90*0.5, Q90*(VLOOKUP($A90, 'E1 Categorization'!$A$32:$E$124, 5,0)))</f>
        <v>0</v>
      </c>
      <c r="BN90" s="2208">
        <f>IF(ISERROR(R90*(VLOOKUP($A90, 'E1 Categorization'!$A$32:$E$124, 5,0))), R90*0.5, R90*(VLOOKUP($A90, 'E1 Categorization'!$A$32:$E$124, 5,0)))</f>
        <v>0</v>
      </c>
      <c r="BO90" s="2208">
        <f>IF(ISERROR(S90*(VLOOKUP($A90, 'E1 Categorization'!$A$32:$E$124, 5,0))), S90*0.5, S90*(VLOOKUP($A90, 'E1 Categorization'!$A$32:$E$124, 5,0)))</f>
        <v>0</v>
      </c>
      <c r="BP90" s="2208">
        <f>IF(ISERROR(T90*(VLOOKUP($A90, 'E1 Categorization'!$A$32:$E$124, 5,0))), T90*0.5, T90*(VLOOKUP($A90, 'E1 Categorization'!$A$32:$E$124, 5,0)))</f>
        <v>0</v>
      </c>
      <c r="BQ90" s="2208">
        <f>IF(ISERROR(U90*(VLOOKUP($A90, 'E1 Categorization'!$A$32:$E$124, 5,0))), U90*0.5, U90*(VLOOKUP($A90, 'E1 Categorization'!$A$32:$E$124, 5,0)))</f>
        <v>0</v>
      </c>
      <c r="BR90" s="2208">
        <f>IF(ISERROR(V90*(VLOOKUP($A90, 'E1 Categorization'!$A$32:$E$124, 5,0))), V90*0.5, V90*(VLOOKUP($A90, 'E1 Categorization'!$A$32:$E$124, 5,0)))</f>
        <v>0</v>
      </c>
      <c r="BS90" s="2208">
        <f>IF(ISERROR(W90*(VLOOKUP($A90, 'E1 Categorization'!$A$32:$E$124, 5,0))), W90*0.5, W90*(VLOOKUP($A90, 'E1 Categorization'!$A$32:$E$124, 5,0)))</f>
        <v>0</v>
      </c>
      <c r="BT90" s="2208">
        <f>IF(ISERROR(X90*(VLOOKUP($A90, 'E1 Categorization'!$A$32:$E$124, 5,0))), X90*0.5, X90*(VLOOKUP($A90, 'E1 Categorization'!$A$32:$E$124, 5,0)))</f>
        <v>0</v>
      </c>
    </row>
    <row r="91" spans="1:72" s="630" customFormat="1" ht="25.5">
      <c r="A91" s="554">
        <f>'I3 TB Data'!A390:B390</f>
        <v>5112</v>
      </c>
      <c r="B91" s="555" t="str">
        <f>'I3 TB Data'!B390</f>
        <v>Maintenance of Transformer Station Equipment</v>
      </c>
      <c r="C91" s="556">
        <f>'I3 TB Data'!G390</f>
        <v>0</v>
      </c>
      <c r="D91" s="2175" t="str">
        <f t="shared" si="16"/>
        <v>Yes</v>
      </c>
      <c r="E91" s="2153"/>
      <c r="F91" s="2153"/>
      <c r="G91" s="2153"/>
      <c r="H91" s="2153"/>
      <c r="I91" s="2153"/>
      <c r="J91" s="2153"/>
      <c r="K91" s="2153"/>
      <c r="L91" s="2153"/>
      <c r="M91" s="2153"/>
      <c r="N91" s="2153"/>
      <c r="O91" s="2153"/>
      <c r="P91" s="2153"/>
      <c r="Q91" s="2153"/>
      <c r="R91" s="2153"/>
      <c r="S91" s="2153"/>
      <c r="T91" s="2153"/>
      <c r="U91" s="2153"/>
      <c r="V91" s="2153"/>
      <c r="W91" s="2153"/>
      <c r="X91" s="2153"/>
      <c r="AA91" s="558">
        <f t="shared" si="12"/>
        <v>5112</v>
      </c>
      <c r="AB91" s="559" t="str">
        <f t="shared" si="13"/>
        <v>Maintenance of Transformer Station Equipment</v>
      </c>
      <c r="AC91" s="2208">
        <f>IF(ISERROR(E91*(1-VLOOKUP($A91, 'E1 Categorization'!$A$32:$E$124, 5,0))), E91*0.5, E91*(1-VLOOKUP($A91, 'E1 Categorization'!$A$32:$E$124, 5,0)))</f>
        <v>0</v>
      </c>
      <c r="AD91" s="2208">
        <f>IF(ISERROR(F91*(1-VLOOKUP($A91, 'E1 Categorization'!$A$32:$E$124, 5,0))), F91*0.5, F91*(1-VLOOKUP($A91, 'E1 Categorization'!$A$32:$E$124, 5,0)))</f>
        <v>0</v>
      </c>
      <c r="AE91" s="2208">
        <f>IF(ISERROR(G91*(1-VLOOKUP($A91, 'E1 Categorization'!$A$32:$E$124, 5,0))), G91*0.5, G91*(1-VLOOKUP($A91, 'E1 Categorization'!$A$32:$E$124, 5,0)))</f>
        <v>0</v>
      </c>
      <c r="AF91" s="2208">
        <f>IF(ISERROR(H91*(1-VLOOKUP($A91, 'E1 Categorization'!$A$32:$E$124, 5,0))), H91*0.5, H91*(1-VLOOKUP($A91, 'E1 Categorization'!$A$32:$E$124, 5,0)))</f>
        <v>0</v>
      </c>
      <c r="AG91" s="2208">
        <f>IF(ISERROR(I91*(1-VLOOKUP($A91, 'E1 Categorization'!$A$32:$E$124, 5,0))), I91*0.5, I91*(1-VLOOKUP($A91, 'E1 Categorization'!$A$32:$E$124, 5,0)))</f>
        <v>0</v>
      </c>
      <c r="AH91" s="2208">
        <f>IF(ISERROR(J91*(1-VLOOKUP($A91, 'E1 Categorization'!$A$32:$E$124, 5,0))), J91*0.5, J91*(1-VLOOKUP($A91, 'E1 Categorization'!$A$32:$E$124, 5,0)))</f>
        <v>0</v>
      </c>
      <c r="AI91" s="2208">
        <f>IF(ISERROR(K91*(1-VLOOKUP($A91, 'E1 Categorization'!$A$32:$E$124, 5,0))), K91*0.5, K91*(1-VLOOKUP($A91, 'E1 Categorization'!$A$32:$E$124, 5,0)))</f>
        <v>0</v>
      </c>
      <c r="AJ91" s="2208">
        <f>IF(ISERROR(L91*(1-VLOOKUP($A91, 'E1 Categorization'!$A$32:$E$124, 5,0))), L91*0.5, L91*(1-VLOOKUP($A91, 'E1 Categorization'!$A$32:$E$124, 5,0)))</f>
        <v>0</v>
      </c>
      <c r="AK91" s="2208">
        <f>IF(ISERROR(M91*(1-VLOOKUP($A91, 'E1 Categorization'!$A$32:$E$124, 5,0))), M91*0.5, M91*(1-VLOOKUP($A91, 'E1 Categorization'!$A$32:$E$124, 5,0)))</f>
        <v>0</v>
      </c>
      <c r="AL91" s="2208">
        <f>IF(ISERROR(N91*(1-VLOOKUP($A91, 'E1 Categorization'!$A$32:$E$124, 5,0))), N91*0.5, N91*(1-VLOOKUP($A91, 'E1 Categorization'!$A$32:$E$124, 5,0)))</f>
        <v>0</v>
      </c>
      <c r="AM91" s="2208">
        <f>IF(ISERROR(O91*(1-VLOOKUP($A91, 'E1 Categorization'!$A$32:$E$124, 5,0))), O91*0.5, O91*(1-VLOOKUP($A91, 'E1 Categorization'!$A$32:$E$124, 5,0)))</f>
        <v>0</v>
      </c>
      <c r="AN91" s="2208">
        <f>IF(ISERROR(P91*(1-VLOOKUP($A91, 'E1 Categorization'!$A$32:$E$124, 5,0))), P91*0.5, P91*(1-VLOOKUP($A91, 'E1 Categorization'!$A$32:$E$124, 5,0)))</f>
        <v>0</v>
      </c>
      <c r="AO91" s="2208">
        <f>IF(ISERROR(Q91*(1-VLOOKUP($A91, 'E1 Categorization'!$A$32:$E$124, 5,0))), Q91*0.5, Q91*(1-VLOOKUP($A91, 'E1 Categorization'!$A$32:$E$124, 5,0)))</f>
        <v>0</v>
      </c>
      <c r="AP91" s="2208">
        <f>IF(ISERROR(R91*(1-VLOOKUP($A91, 'E1 Categorization'!$A$32:$E$124, 5,0))), R91*0.5, R91*(1-VLOOKUP($A91, 'E1 Categorization'!$A$32:$E$124, 5,0)))</f>
        <v>0</v>
      </c>
      <c r="AQ91" s="2208">
        <f>IF(ISERROR(S91*(1-VLOOKUP($A91, 'E1 Categorization'!$A$32:$E$124, 5,0))), S91*0.5, S91*(1-VLOOKUP($A91, 'E1 Categorization'!$A$32:$E$124, 5,0)))</f>
        <v>0</v>
      </c>
      <c r="AR91" s="2208">
        <f>IF(ISERROR(T91*(1-VLOOKUP($A91, 'E1 Categorization'!$A$32:$E$124, 5,0))), T91*0.5, T91*(1-VLOOKUP($A91, 'E1 Categorization'!$A$32:$E$124, 5,0)))</f>
        <v>0</v>
      </c>
      <c r="AS91" s="2208">
        <f>IF(ISERROR(U91*(1-VLOOKUP($A91, 'E1 Categorization'!$A$32:$E$124, 5,0))), U91*0.5, U91*(1-VLOOKUP($A91, 'E1 Categorization'!$A$32:$E$124, 5,0)))</f>
        <v>0</v>
      </c>
      <c r="AT91" s="2208">
        <f>IF(ISERROR(V91*(1-VLOOKUP($A91, 'E1 Categorization'!$A$32:$E$124, 5,0))), V91*0.5, V91*(1-VLOOKUP($A91, 'E1 Categorization'!$A$32:$E$124, 5,0)))</f>
        <v>0</v>
      </c>
      <c r="AU91" s="2208">
        <f>IF(ISERROR(W91*(1-VLOOKUP($A91, 'E1 Categorization'!$A$32:$E$124, 5,0))), W91*0.5, W91*(1-VLOOKUP($A91, 'E1 Categorization'!$A$32:$E$124, 5,0)))</f>
        <v>0</v>
      </c>
      <c r="AV91" s="2208">
        <f>IF(ISERROR(X91*(1-VLOOKUP($A91, 'E1 Categorization'!$A$32:$E$124, 5,0))), X91*0.5, X91*(1-VLOOKUP($A91, 'E1 Categorization'!$A$32:$E$124, 5,0)))</f>
        <v>0</v>
      </c>
      <c r="AW91" s="2212"/>
      <c r="AX91" s="2212"/>
      <c r="AY91" s="558">
        <f t="shared" si="14"/>
        <v>5112</v>
      </c>
      <c r="AZ91" s="559" t="str">
        <f t="shared" si="15"/>
        <v>Maintenance of Transformer Station Equipment</v>
      </c>
      <c r="BA91" s="2208">
        <f>IF(ISERROR(E91*(VLOOKUP($A91, 'E1 Categorization'!$A$32:$E$124, 5,0))), E91*0.5, E91*(VLOOKUP($A91, 'E1 Categorization'!$A$32:$E$124, 5,0)))</f>
        <v>0</v>
      </c>
      <c r="BB91" s="2208">
        <f>IF(ISERROR(F91*(VLOOKUP($A91, 'E1 Categorization'!$A$32:$E$124, 5,0))), F91*0.5, F91*(VLOOKUP($A91, 'E1 Categorization'!$A$32:$E$124, 5,0)))</f>
        <v>0</v>
      </c>
      <c r="BC91" s="2208">
        <f>IF(ISERROR(G91*(VLOOKUP($A91, 'E1 Categorization'!$A$32:$E$124, 5,0))), G91*0.5, G91*(VLOOKUP($A91, 'E1 Categorization'!$A$32:$E$124, 5,0)))</f>
        <v>0</v>
      </c>
      <c r="BD91" s="2208">
        <f>IF(ISERROR(H91*(VLOOKUP($A91, 'E1 Categorization'!$A$32:$E$124, 5,0))), H91*0.5, H91*(VLOOKUP($A91, 'E1 Categorization'!$A$32:$E$124, 5,0)))</f>
        <v>0</v>
      </c>
      <c r="BE91" s="2208">
        <f>IF(ISERROR(I91*(VLOOKUP($A91, 'E1 Categorization'!$A$32:$E$124, 5,0))), I91*0.5, I91*(VLOOKUP($A91, 'E1 Categorization'!$A$32:$E$124, 5,0)))</f>
        <v>0</v>
      </c>
      <c r="BF91" s="2208">
        <f>IF(ISERROR(J91*(VLOOKUP($A91, 'E1 Categorization'!$A$32:$E$124, 5,0))), J91*0.5, J91*(VLOOKUP($A91, 'E1 Categorization'!$A$32:$E$124, 5,0)))</f>
        <v>0</v>
      </c>
      <c r="BG91" s="2208">
        <f>IF(ISERROR(K91*(VLOOKUP($A91, 'E1 Categorization'!$A$32:$E$124, 5,0))), K91*0.5, K91*(VLOOKUP($A91, 'E1 Categorization'!$A$32:$E$124, 5,0)))</f>
        <v>0</v>
      </c>
      <c r="BH91" s="2208">
        <f>IF(ISERROR(L91*(VLOOKUP($A91, 'E1 Categorization'!$A$32:$E$124, 5,0))), L91*0.5, L91*(VLOOKUP($A91, 'E1 Categorization'!$A$32:$E$124, 5,0)))</f>
        <v>0</v>
      </c>
      <c r="BI91" s="2208">
        <f>IF(ISERROR(M91*(VLOOKUP($A91, 'E1 Categorization'!$A$32:$E$124, 5,0))), M91*0.5, M91*(VLOOKUP($A91, 'E1 Categorization'!$A$32:$E$124, 5,0)))</f>
        <v>0</v>
      </c>
      <c r="BJ91" s="2208">
        <f>IF(ISERROR(N91*(VLOOKUP($A91, 'E1 Categorization'!$A$32:$E$124, 5,0))), N91*0.5, N91*(VLOOKUP($A91, 'E1 Categorization'!$A$32:$E$124, 5,0)))</f>
        <v>0</v>
      </c>
      <c r="BK91" s="2208">
        <f>IF(ISERROR(O91*(VLOOKUP($A91, 'E1 Categorization'!$A$32:$E$124, 5,0))), O91*0.5, O91*(VLOOKUP($A91, 'E1 Categorization'!$A$32:$E$124, 5,0)))</f>
        <v>0</v>
      </c>
      <c r="BL91" s="2208">
        <f>IF(ISERROR(P91*(VLOOKUP($A91, 'E1 Categorization'!$A$32:$E$124, 5,0))), P91*0.5, P91*(VLOOKUP($A91, 'E1 Categorization'!$A$32:$E$124, 5,0)))</f>
        <v>0</v>
      </c>
      <c r="BM91" s="2208">
        <f>IF(ISERROR(Q91*(VLOOKUP($A91, 'E1 Categorization'!$A$32:$E$124, 5,0))), Q91*0.5, Q91*(VLOOKUP($A91, 'E1 Categorization'!$A$32:$E$124, 5,0)))</f>
        <v>0</v>
      </c>
      <c r="BN91" s="2208">
        <f>IF(ISERROR(R91*(VLOOKUP($A91, 'E1 Categorization'!$A$32:$E$124, 5,0))), R91*0.5, R91*(VLOOKUP($A91, 'E1 Categorization'!$A$32:$E$124, 5,0)))</f>
        <v>0</v>
      </c>
      <c r="BO91" s="2208">
        <f>IF(ISERROR(S91*(VLOOKUP($A91, 'E1 Categorization'!$A$32:$E$124, 5,0))), S91*0.5, S91*(VLOOKUP($A91, 'E1 Categorization'!$A$32:$E$124, 5,0)))</f>
        <v>0</v>
      </c>
      <c r="BP91" s="2208">
        <f>IF(ISERROR(T91*(VLOOKUP($A91, 'E1 Categorization'!$A$32:$E$124, 5,0))), T91*0.5, T91*(VLOOKUP($A91, 'E1 Categorization'!$A$32:$E$124, 5,0)))</f>
        <v>0</v>
      </c>
      <c r="BQ91" s="2208">
        <f>IF(ISERROR(U91*(VLOOKUP($A91, 'E1 Categorization'!$A$32:$E$124, 5,0))), U91*0.5, U91*(VLOOKUP($A91, 'E1 Categorization'!$A$32:$E$124, 5,0)))</f>
        <v>0</v>
      </c>
      <c r="BR91" s="2208">
        <f>IF(ISERROR(V91*(VLOOKUP($A91, 'E1 Categorization'!$A$32:$E$124, 5,0))), V91*0.5, V91*(VLOOKUP($A91, 'E1 Categorization'!$A$32:$E$124, 5,0)))</f>
        <v>0</v>
      </c>
      <c r="BS91" s="2208">
        <f>IF(ISERROR(W91*(VLOOKUP($A91, 'E1 Categorization'!$A$32:$E$124, 5,0))), W91*0.5, W91*(VLOOKUP($A91, 'E1 Categorization'!$A$32:$E$124, 5,0)))</f>
        <v>0</v>
      </c>
      <c r="BT91" s="2208">
        <f>IF(ISERROR(X91*(VLOOKUP($A91, 'E1 Categorization'!$A$32:$E$124, 5,0))), X91*0.5, X91*(VLOOKUP($A91, 'E1 Categorization'!$A$32:$E$124, 5,0)))</f>
        <v>0</v>
      </c>
    </row>
    <row r="92" spans="1:72" s="630" customFormat="1" ht="25.5">
      <c r="A92" s="554">
        <f>'I3 TB Data'!A391:B391</f>
        <v>5114</v>
      </c>
      <c r="B92" s="555" t="str">
        <f>'I3 TB Data'!B391</f>
        <v>Maintenance of Distribution Station Equipment</v>
      </c>
      <c r="C92" s="556">
        <f>'I3 TB Data'!G391</f>
        <v>0</v>
      </c>
      <c r="D92" s="2175" t="str">
        <f t="shared" si="16"/>
        <v>Yes</v>
      </c>
      <c r="E92" s="2153"/>
      <c r="F92" s="2153"/>
      <c r="G92" s="2153"/>
      <c r="H92" s="2153"/>
      <c r="I92" s="2153"/>
      <c r="J92" s="2153"/>
      <c r="K92" s="2153"/>
      <c r="L92" s="2153"/>
      <c r="M92" s="2153"/>
      <c r="N92" s="2153"/>
      <c r="O92" s="2153"/>
      <c r="P92" s="2153"/>
      <c r="Q92" s="2153"/>
      <c r="R92" s="2153"/>
      <c r="S92" s="2153"/>
      <c r="T92" s="2153"/>
      <c r="U92" s="2153"/>
      <c r="V92" s="2153"/>
      <c r="W92" s="2153"/>
      <c r="X92" s="2153"/>
      <c r="AA92" s="558">
        <f t="shared" si="12"/>
        <v>5114</v>
      </c>
      <c r="AB92" s="559" t="str">
        <f t="shared" si="13"/>
        <v>Maintenance of Distribution Station Equipment</v>
      </c>
      <c r="AC92" s="2208">
        <f>IF(ISERROR(E92*(1-VLOOKUP($A92, 'E1 Categorization'!$A$32:$E$124, 5,0))), E92*0.5, E92*(1-VLOOKUP($A92, 'E1 Categorization'!$A$32:$E$124, 5,0)))</f>
        <v>0</v>
      </c>
      <c r="AD92" s="2208">
        <f>IF(ISERROR(F92*(1-VLOOKUP($A92, 'E1 Categorization'!$A$32:$E$124, 5,0))), F92*0.5, F92*(1-VLOOKUP($A92, 'E1 Categorization'!$A$32:$E$124, 5,0)))</f>
        <v>0</v>
      </c>
      <c r="AE92" s="2208">
        <f>IF(ISERROR(G92*(1-VLOOKUP($A92, 'E1 Categorization'!$A$32:$E$124, 5,0))), G92*0.5, G92*(1-VLOOKUP($A92, 'E1 Categorization'!$A$32:$E$124, 5,0)))</f>
        <v>0</v>
      </c>
      <c r="AF92" s="2208">
        <f>IF(ISERROR(H92*(1-VLOOKUP($A92, 'E1 Categorization'!$A$32:$E$124, 5,0))), H92*0.5, H92*(1-VLOOKUP($A92, 'E1 Categorization'!$A$32:$E$124, 5,0)))</f>
        <v>0</v>
      </c>
      <c r="AG92" s="2208">
        <f>IF(ISERROR(I92*(1-VLOOKUP($A92, 'E1 Categorization'!$A$32:$E$124, 5,0))), I92*0.5, I92*(1-VLOOKUP($A92, 'E1 Categorization'!$A$32:$E$124, 5,0)))</f>
        <v>0</v>
      </c>
      <c r="AH92" s="2208">
        <f>IF(ISERROR(J92*(1-VLOOKUP($A92, 'E1 Categorization'!$A$32:$E$124, 5,0))), J92*0.5, J92*(1-VLOOKUP($A92, 'E1 Categorization'!$A$32:$E$124, 5,0)))</f>
        <v>0</v>
      </c>
      <c r="AI92" s="2208">
        <f>IF(ISERROR(K92*(1-VLOOKUP($A92, 'E1 Categorization'!$A$32:$E$124, 5,0))), K92*0.5, K92*(1-VLOOKUP($A92, 'E1 Categorization'!$A$32:$E$124, 5,0)))</f>
        <v>0</v>
      </c>
      <c r="AJ92" s="2208">
        <f>IF(ISERROR(L92*(1-VLOOKUP($A92, 'E1 Categorization'!$A$32:$E$124, 5,0))), L92*0.5, L92*(1-VLOOKUP($A92, 'E1 Categorization'!$A$32:$E$124, 5,0)))</f>
        <v>0</v>
      </c>
      <c r="AK92" s="2208">
        <f>IF(ISERROR(M92*(1-VLOOKUP($A92, 'E1 Categorization'!$A$32:$E$124, 5,0))), M92*0.5, M92*(1-VLOOKUP($A92, 'E1 Categorization'!$A$32:$E$124, 5,0)))</f>
        <v>0</v>
      </c>
      <c r="AL92" s="2208">
        <f>IF(ISERROR(N92*(1-VLOOKUP($A92, 'E1 Categorization'!$A$32:$E$124, 5,0))), N92*0.5, N92*(1-VLOOKUP($A92, 'E1 Categorization'!$A$32:$E$124, 5,0)))</f>
        <v>0</v>
      </c>
      <c r="AM92" s="2208">
        <f>IF(ISERROR(O92*(1-VLOOKUP($A92, 'E1 Categorization'!$A$32:$E$124, 5,0))), O92*0.5, O92*(1-VLOOKUP($A92, 'E1 Categorization'!$A$32:$E$124, 5,0)))</f>
        <v>0</v>
      </c>
      <c r="AN92" s="2208">
        <f>IF(ISERROR(P92*(1-VLOOKUP($A92, 'E1 Categorization'!$A$32:$E$124, 5,0))), P92*0.5, P92*(1-VLOOKUP($A92, 'E1 Categorization'!$A$32:$E$124, 5,0)))</f>
        <v>0</v>
      </c>
      <c r="AO92" s="2208">
        <f>IF(ISERROR(Q92*(1-VLOOKUP($A92, 'E1 Categorization'!$A$32:$E$124, 5,0))), Q92*0.5, Q92*(1-VLOOKUP($A92, 'E1 Categorization'!$A$32:$E$124, 5,0)))</f>
        <v>0</v>
      </c>
      <c r="AP92" s="2208">
        <f>IF(ISERROR(R92*(1-VLOOKUP($A92, 'E1 Categorization'!$A$32:$E$124, 5,0))), R92*0.5, R92*(1-VLOOKUP($A92, 'E1 Categorization'!$A$32:$E$124, 5,0)))</f>
        <v>0</v>
      </c>
      <c r="AQ92" s="2208">
        <f>IF(ISERROR(S92*(1-VLOOKUP($A92, 'E1 Categorization'!$A$32:$E$124, 5,0))), S92*0.5, S92*(1-VLOOKUP($A92, 'E1 Categorization'!$A$32:$E$124, 5,0)))</f>
        <v>0</v>
      </c>
      <c r="AR92" s="2208">
        <f>IF(ISERROR(T92*(1-VLOOKUP($A92, 'E1 Categorization'!$A$32:$E$124, 5,0))), T92*0.5, T92*(1-VLOOKUP($A92, 'E1 Categorization'!$A$32:$E$124, 5,0)))</f>
        <v>0</v>
      </c>
      <c r="AS92" s="2208">
        <f>IF(ISERROR(U92*(1-VLOOKUP($A92, 'E1 Categorization'!$A$32:$E$124, 5,0))), U92*0.5, U92*(1-VLOOKUP($A92, 'E1 Categorization'!$A$32:$E$124, 5,0)))</f>
        <v>0</v>
      </c>
      <c r="AT92" s="2208">
        <f>IF(ISERROR(V92*(1-VLOOKUP($A92, 'E1 Categorization'!$A$32:$E$124, 5,0))), V92*0.5, V92*(1-VLOOKUP($A92, 'E1 Categorization'!$A$32:$E$124, 5,0)))</f>
        <v>0</v>
      </c>
      <c r="AU92" s="2208">
        <f>IF(ISERROR(W92*(1-VLOOKUP($A92, 'E1 Categorization'!$A$32:$E$124, 5,0))), W92*0.5, W92*(1-VLOOKUP($A92, 'E1 Categorization'!$A$32:$E$124, 5,0)))</f>
        <v>0</v>
      </c>
      <c r="AV92" s="2208">
        <f>IF(ISERROR(X92*(1-VLOOKUP($A92, 'E1 Categorization'!$A$32:$E$124, 5,0))), X92*0.5, X92*(1-VLOOKUP($A92, 'E1 Categorization'!$A$32:$E$124, 5,0)))</f>
        <v>0</v>
      </c>
      <c r="AW92" s="2212"/>
      <c r="AX92" s="2212"/>
      <c r="AY92" s="558">
        <f t="shared" si="14"/>
        <v>5114</v>
      </c>
      <c r="AZ92" s="559" t="str">
        <f t="shared" si="15"/>
        <v>Maintenance of Distribution Station Equipment</v>
      </c>
      <c r="BA92" s="2208">
        <f>IF(ISERROR(E92*(VLOOKUP($A92, 'E1 Categorization'!$A$32:$E$124, 5,0))), E92*0.5, E92*(VLOOKUP($A92, 'E1 Categorization'!$A$32:$E$124, 5,0)))</f>
        <v>0</v>
      </c>
      <c r="BB92" s="2208">
        <f>IF(ISERROR(F92*(VLOOKUP($A92, 'E1 Categorization'!$A$32:$E$124, 5,0))), F92*0.5, F92*(VLOOKUP($A92, 'E1 Categorization'!$A$32:$E$124, 5,0)))</f>
        <v>0</v>
      </c>
      <c r="BC92" s="2208">
        <f>IF(ISERROR(G92*(VLOOKUP($A92, 'E1 Categorization'!$A$32:$E$124, 5,0))), G92*0.5, G92*(VLOOKUP($A92, 'E1 Categorization'!$A$32:$E$124, 5,0)))</f>
        <v>0</v>
      </c>
      <c r="BD92" s="2208">
        <f>IF(ISERROR(H92*(VLOOKUP($A92, 'E1 Categorization'!$A$32:$E$124, 5,0))), H92*0.5, H92*(VLOOKUP($A92, 'E1 Categorization'!$A$32:$E$124, 5,0)))</f>
        <v>0</v>
      </c>
      <c r="BE92" s="2208">
        <f>IF(ISERROR(I92*(VLOOKUP($A92, 'E1 Categorization'!$A$32:$E$124, 5,0))), I92*0.5, I92*(VLOOKUP($A92, 'E1 Categorization'!$A$32:$E$124, 5,0)))</f>
        <v>0</v>
      </c>
      <c r="BF92" s="2208">
        <f>IF(ISERROR(J92*(VLOOKUP($A92, 'E1 Categorization'!$A$32:$E$124, 5,0))), J92*0.5, J92*(VLOOKUP($A92, 'E1 Categorization'!$A$32:$E$124, 5,0)))</f>
        <v>0</v>
      </c>
      <c r="BG92" s="2208">
        <f>IF(ISERROR(K92*(VLOOKUP($A92, 'E1 Categorization'!$A$32:$E$124, 5,0))), K92*0.5, K92*(VLOOKUP($A92, 'E1 Categorization'!$A$32:$E$124, 5,0)))</f>
        <v>0</v>
      </c>
      <c r="BH92" s="2208">
        <f>IF(ISERROR(L92*(VLOOKUP($A92, 'E1 Categorization'!$A$32:$E$124, 5,0))), L92*0.5, L92*(VLOOKUP($A92, 'E1 Categorization'!$A$32:$E$124, 5,0)))</f>
        <v>0</v>
      </c>
      <c r="BI92" s="2208">
        <f>IF(ISERROR(M92*(VLOOKUP($A92, 'E1 Categorization'!$A$32:$E$124, 5,0))), M92*0.5, M92*(VLOOKUP($A92, 'E1 Categorization'!$A$32:$E$124, 5,0)))</f>
        <v>0</v>
      </c>
      <c r="BJ92" s="2208">
        <f>IF(ISERROR(N92*(VLOOKUP($A92, 'E1 Categorization'!$A$32:$E$124, 5,0))), N92*0.5, N92*(VLOOKUP($A92, 'E1 Categorization'!$A$32:$E$124, 5,0)))</f>
        <v>0</v>
      </c>
      <c r="BK92" s="2208">
        <f>IF(ISERROR(O92*(VLOOKUP($A92, 'E1 Categorization'!$A$32:$E$124, 5,0))), O92*0.5, O92*(VLOOKUP($A92, 'E1 Categorization'!$A$32:$E$124, 5,0)))</f>
        <v>0</v>
      </c>
      <c r="BL92" s="2208">
        <f>IF(ISERROR(P92*(VLOOKUP($A92, 'E1 Categorization'!$A$32:$E$124, 5,0))), P92*0.5, P92*(VLOOKUP($A92, 'E1 Categorization'!$A$32:$E$124, 5,0)))</f>
        <v>0</v>
      </c>
      <c r="BM92" s="2208">
        <f>IF(ISERROR(Q92*(VLOOKUP($A92, 'E1 Categorization'!$A$32:$E$124, 5,0))), Q92*0.5, Q92*(VLOOKUP($A92, 'E1 Categorization'!$A$32:$E$124, 5,0)))</f>
        <v>0</v>
      </c>
      <c r="BN92" s="2208">
        <f>IF(ISERROR(R92*(VLOOKUP($A92, 'E1 Categorization'!$A$32:$E$124, 5,0))), R92*0.5, R92*(VLOOKUP($A92, 'E1 Categorization'!$A$32:$E$124, 5,0)))</f>
        <v>0</v>
      </c>
      <c r="BO92" s="2208">
        <f>IF(ISERROR(S92*(VLOOKUP($A92, 'E1 Categorization'!$A$32:$E$124, 5,0))), S92*0.5, S92*(VLOOKUP($A92, 'E1 Categorization'!$A$32:$E$124, 5,0)))</f>
        <v>0</v>
      </c>
      <c r="BP92" s="2208">
        <f>IF(ISERROR(T92*(VLOOKUP($A92, 'E1 Categorization'!$A$32:$E$124, 5,0))), T92*0.5, T92*(VLOOKUP($A92, 'E1 Categorization'!$A$32:$E$124, 5,0)))</f>
        <v>0</v>
      </c>
      <c r="BQ92" s="2208">
        <f>IF(ISERROR(U92*(VLOOKUP($A92, 'E1 Categorization'!$A$32:$E$124, 5,0))), U92*0.5, U92*(VLOOKUP($A92, 'E1 Categorization'!$A$32:$E$124, 5,0)))</f>
        <v>0</v>
      </c>
      <c r="BR92" s="2208">
        <f>IF(ISERROR(V92*(VLOOKUP($A92, 'E1 Categorization'!$A$32:$E$124, 5,0))), V92*0.5, V92*(VLOOKUP($A92, 'E1 Categorization'!$A$32:$E$124, 5,0)))</f>
        <v>0</v>
      </c>
      <c r="BS92" s="2208">
        <f>IF(ISERROR(W92*(VLOOKUP($A92, 'E1 Categorization'!$A$32:$E$124, 5,0))), W92*0.5, W92*(VLOOKUP($A92, 'E1 Categorization'!$A$32:$E$124, 5,0)))</f>
        <v>0</v>
      </c>
      <c r="BT92" s="2208">
        <f>IF(ISERROR(X92*(VLOOKUP($A92, 'E1 Categorization'!$A$32:$E$124, 5,0))), X92*0.5, X92*(VLOOKUP($A92, 'E1 Categorization'!$A$32:$E$124, 5,0)))</f>
        <v>0</v>
      </c>
    </row>
    <row r="93" spans="1:72" s="630" customFormat="1" ht="25.5">
      <c r="A93" s="554">
        <f>'I3 TB Data'!A392:B392</f>
        <v>5120</v>
      </c>
      <c r="B93" s="555" t="str">
        <f>'I3 TB Data'!B392</f>
        <v>Maintenance of Poles, Towers and Fixtures</v>
      </c>
      <c r="C93" s="556">
        <f>'I3 TB Data'!G392</f>
        <v>0</v>
      </c>
      <c r="D93" s="2175" t="str">
        <f t="shared" si="16"/>
        <v>Yes</v>
      </c>
      <c r="E93" s="2153"/>
      <c r="F93" s="2153"/>
      <c r="G93" s="2153"/>
      <c r="H93" s="2153"/>
      <c r="I93" s="2153"/>
      <c r="J93" s="2153"/>
      <c r="K93" s="2153"/>
      <c r="L93" s="2153"/>
      <c r="M93" s="2153"/>
      <c r="N93" s="2153"/>
      <c r="O93" s="2153"/>
      <c r="P93" s="2153"/>
      <c r="Q93" s="2153"/>
      <c r="R93" s="2153"/>
      <c r="S93" s="2153"/>
      <c r="T93" s="2153"/>
      <c r="U93" s="2153"/>
      <c r="V93" s="2153"/>
      <c r="W93" s="2153"/>
      <c r="X93" s="2153"/>
      <c r="AA93" s="558">
        <f t="shared" si="12"/>
        <v>5120</v>
      </c>
      <c r="AB93" s="559" t="str">
        <f t="shared" si="13"/>
        <v>Maintenance of Poles, Towers and Fixtures</v>
      </c>
      <c r="AC93" s="2208">
        <f>IF(ISERROR(E93*(1-VLOOKUP($A93, 'E1 Categorization'!$A$32:$E$124, 5,0))), E93*0.5, E93*(1-VLOOKUP($A93, 'E1 Categorization'!$A$32:$E$124, 5,0)))</f>
        <v>0</v>
      </c>
      <c r="AD93" s="2208">
        <f>IF(ISERROR(F93*(1-VLOOKUP($A93, 'E1 Categorization'!$A$32:$E$124, 5,0))), F93*0.5, F93*(1-VLOOKUP($A93, 'E1 Categorization'!$A$32:$E$124, 5,0)))</f>
        <v>0</v>
      </c>
      <c r="AE93" s="2208">
        <f>IF(ISERROR(G93*(1-VLOOKUP($A93, 'E1 Categorization'!$A$32:$E$124, 5,0))), G93*0.5, G93*(1-VLOOKUP($A93, 'E1 Categorization'!$A$32:$E$124, 5,0)))</f>
        <v>0</v>
      </c>
      <c r="AF93" s="2208">
        <f>IF(ISERROR(H93*(1-VLOOKUP($A93, 'E1 Categorization'!$A$32:$E$124, 5,0))), H93*0.5, H93*(1-VLOOKUP($A93, 'E1 Categorization'!$A$32:$E$124, 5,0)))</f>
        <v>0</v>
      </c>
      <c r="AG93" s="2208">
        <f>IF(ISERROR(I93*(1-VLOOKUP($A93, 'E1 Categorization'!$A$32:$E$124, 5,0))), I93*0.5, I93*(1-VLOOKUP($A93, 'E1 Categorization'!$A$32:$E$124, 5,0)))</f>
        <v>0</v>
      </c>
      <c r="AH93" s="2208">
        <f>IF(ISERROR(J93*(1-VLOOKUP($A93, 'E1 Categorization'!$A$32:$E$124, 5,0))), J93*0.5, J93*(1-VLOOKUP($A93, 'E1 Categorization'!$A$32:$E$124, 5,0)))</f>
        <v>0</v>
      </c>
      <c r="AI93" s="2208">
        <f>IF(ISERROR(K93*(1-VLOOKUP($A93, 'E1 Categorization'!$A$32:$E$124, 5,0))), K93*0.5, K93*(1-VLOOKUP($A93, 'E1 Categorization'!$A$32:$E$124, 5,0)))</f>
        <v>0</v>
      </c>
      <c r="AJ93" s="2208">
        <f>IF(ISERROR(L93*(1-VLOOKUP($A93, 'E1 Categorization'!$A$32:$E$124, 5,0))), L93*0.5, L93*(1-VLOOKUP($A93, 'E1 Categorization'!$A$32:$E$124, 5,0)))</f>
        <v>0</v>
      </c>
      <c r="AK93" s="2208">
        <f>IF(ISERROR(M93*(1-VLOOKUP($A93, 'E1 Categorization'!$A$32:$E$124, 5,0))), M93*0.5, M93*(1-VLOOKUP($A93, 'E1 Categorization'!$A$32:$E$124, 5,0)))</f>
        <v>0</v>
      </c>
      <c r="AL93" s="2208">
        <f>IF(ISERROR(N93*(1-VLOOKUP($A93, 'E1 Categorization'!$A$32:$E$124, 5,0))), N93*0.5, N93*(1-VLOOKUP($A93, 'E1 Categorization'!$A$32:$E$124, 5,0)))</f>
        <v>0</v>
      </c>
      <c r="AM93" s="2208">
        <f>IF(ISERROR(O93*(1-VLOOKUP($A93, 'E1 Categorization'!$A$32:$E$124, 5,0))), O93*0.5, O93*(1-VLOOKUP($A93, 'E1 Categorization'!$A$32:$E$124, 5,0)))</f>
        <v>0</v>
      </c>
      <c r="AN93" s="2208">
        <f>IF(ISERROR(P93*(1-VLOOKUP($A93, 'E1 Categorization'!$A$32:$E$124, 5,0))), P93*0.5, P93*(1-VLOOKUP($A93, 'E1 Categorization'!$A$32:$E$124, 5,0)))</f>
        <v>0</v>
      </c>
      <c r="AO93" s="2208">
        <f>IF(ISERROR(Q93*(1-VLOOKUP($A93, 'E1 Categorization'!$A$32:$E$124, 5,0))), Q93*0.5, Q93*(1-VLOOKUP($A93, 'E1 Categorization'!$A$32:$E$124, 5,0)))</f>
        <v>0</v>
      </c>
      <c r="AP93" s="2208">
        <f>IF(ISERROR(R93*(1-VLOOKUP($A93, 'E1 Categorization'!$A$32:$E$124, 5,0))), R93*0.5, R93*(1-VLOOKUP($A93, 'E1 Categorization'!$A$32:$E$124, 5,0)))</f>
        <v>0</v>
      </c>
      <c r="AQ93" s="2208">
        <f>IF(ISERROR(S93*(1-VLOOKUP($A93, 'E1 Categorization'!$A$32:$E$124, 5,0))), S93*0.5, S93*(1-VLOOKUP($A93, 'E1 Categorization'!$A$32:$E$124, 5,0)))</f>
        <v>0</v>
      </c>
      <c r="AR93" s="2208">
        <f>IF(ISERROR(T93*(1-VLOOKUP($A93, 'E1 Categorization'!$A$32:$E$124, 5,0))), T93*0.5, T93*(1-VLOOKUP($A93, 'E1 Categorization'!$A$32:$E$124, 5,0)))</f>
        <v>0</v>
      </c>
      <c r="AS93" s="2208">
        <f>IF(ISERROR(U93*(1-VLOOKUP($A93, 'E1 Categorization'!$A$32:$E$124, 5,0))), U93*0.5, U93*(1-VLOOKUP($A93, 'E1 Categorization'!$A$32:$E$124, 5,0)))</f>
        <v>0</v>
      </c>
      <c r="AT93" s="2208">
        <f>IF(ISERROR(V93*(1-VLOOKUP($A93, 'E1 Categorization'!$A$32:$E$124, 5,0))), V93*0.5, V93*(1-VLOOKUP($A93, 'E1 Categorization'!$A$32:$E$124, 5,0)))</f>
        <v>0</v>
      </c>
      <c r="AU93" s="2208">
        <f>IF(ISERROR(W93*(1-VLOOKUP($A93, 'E1 Categorization'!$A$32:$E$124, 5,0))), W93*0.5, W93*(1-VLOOKUP($A93, 'E1 Categorization'!$A$32:$E$124, 5,0)))</f>
        <v>0</v>
      </c>
      <c r="AV93" s="2208">
        <f>IF(ISERROR(X93*(1-VLOOKUP($A93, 'E1 Categorization'!$A$32:$E$124, 5,0))), X93*0.5, X93*(1-VLOOKUP($A93, 'E1 Categorization'!$A$32:$E$124, 5,0)))</f>
        <v>0</v>
      </c>
      <c r="AW93" s="2212"/>
      <c r="AX93" s="2212"/>
      <c r="AY93" s="558">
        <f t="shared" si="14"/>
        <v>5120</v>
      </c>
      <c r="AZ93" s="559" t="str">
        <f t="shared" si="15"/>
        <v>Maintenance of Poles, Towers and Fixtures</v>
      </c>
      <c r="BA93" s="2208">
        <f>IF(ISERROR(E93*(VLOOKUP($A93, 'E1 Categorization'!$A$32:$E$124, 5,0))), E93*0.5, E93*(VLOOKUP($A93, 'E1 Categorization'!$A$32:$E$124, 5,0)))</f>
        <v>0</v>
      </c>
      <c r="BB93" s="2208">
        <f>IF(ISERROR(F93*(VLOOKUP($A93, 'E1 Categorization'!$A$32:$E$124, 5,0))), F93*0.5, F93*(VLOOKUP($A93, 'E1 Categorization'!$A$32:$E$124, 5,0)))</f>
        <v>0</v>
      </c>
      <c r="BC93" s="2208">
        <f>IF(ISERROR(G93*(VLOOKUP($A93, 'E1 Categorization'!$A$32:$E$124, 5,0))), G93*0.5, G93*(VLOOKUP($A93, 'E1 Categorization'!$A$32:$E$124, 5,0)))</f>
        <v>0</v>
      </c>
      <c r="BD93" s="2208">
        <f>IF(ISERROR(H93*(VLOOKUP($A93, 'E1 Categorization'!$A$32:$E$124, 5,0))), H93*0.5, H93*(VLOOKUP($A93, 'E1 Categorization'!$A$32:$E$124, 5,0)))</f>
        <v>0</v>
      </c>
      <c r="BE93" s="2208">
        <f>IF(ISERROR(I93*(VLOOKUP($A93, 'E1 Categorization'!$A$32:$E$124, 5,0))), I93*0.5, I93*(VLOOKUP($A93, 'E1 Categorization'!$A$32:$E$124, 5,0)))</f>
        <v>0</v>
      </c>
      <c r="BF93" s="2208">
        <f>IF(ISERROR(J93*(VLOOKUP($A93, 'E1 Categorization'!$A$32:$E$124, 5,0))), J93*0.5, J93*(VLOOKUP($A93, 'E1 Categorization'!$A$32:$E$124, 5,0)))</f>
        <v>0</v>
      </c>
      <c r="BG93" s="2208">
        <f>IF(ISERROR(K93*(VLOOKUP($A93, 'E1 Categorization'!$A$32:$E$124, 5,0))), K93*0.5, K93*(VLOOKUP($A93, 'E1 Categorization'!$A$32:$E$124, 5,0)))</f>
        <v>0</v>
      </c>
      <c r="BH93" s="2208">
        <f>IF(ISERROR(L93*(VLOOKUP($A93, 'E1 Categorization'!$A$32:$E$124, 5,0))), L93*0.5, L93*(VLOOKUP($A93, 'E1 Categorization'!$A$32:$E$124, 5,0)))</f>
        <v>0</v>
      </c>
      <c r="BI93" s="2208">
        <f>IF(ISERROR(M93*(VLOOKUP($A93, 'E1 Categorization'!$A$32:$E$124, 5,0))), M93*0.5, M93*(VLOOKUP($A93, 'E1 Categorization'!$A$32:$E$124, 5,0)))</f>
        <v>0</v>
      </c>
      <c r="BJ93" s="2208">
        <f>IF(ISERROR(N93*(VLOOKUP($A93, 'E1 Categorization'!$A$32:$E$124, 5,0))), N93*0.5, N93*(VLOOKUP($A93, 'E1 Categorization'!$A$32:$E$124, 5,0)))</f>
        <v>0</v>
      </c>
      <c r="BK93" s="2208">
        <f>IF(ISERROR(O93*(VLOOKUP($A93, 'E1 Categorization'!$A$32:$E$124, 5,0))), O93*0.5, O93*(VLOOKUP($A93, 'E1 Categorization'!$A$32:$E$124, 5,0)))</f>
        <v>0</v>
      </c>
      <c r="BL93" s="2208">
        <f>IF(ISERROR(P93*(VLOOKUP($A93, 'E1 Categorization'!$A$32:$E$124, 5,0))), P93*0.5, P93*(VLOOKUP($A93, 'E1 Categorization'!$A$32:$E$124, 5,0)))</f>
        <v>0</v>
      </c>
      <c r="BM93" s="2208">
        <f>IF(ISERROR(Q93*(VLOOKUP($A93, 'E1 Categorization'!$A$32:$E$124, 5,0))), Q93*0.5, Q93*(VLOOKUP($A93, 'E1 Categorization'!$A$32:$E$124, 5,0)))</f>
        <v>0</v>
      </c>
      <c r="BN93" s="2208">
        <f>IF(ISERROR(R93*(VLOOKUP($A93, 'E1 Categorization'!$A$32:$E$124, 5,0))), R93*0.5, R93*(VLOOKUP($A93, 'E1 Categorization'!$A$32:$E$124, 5,0)))</f>
        <v>0</v>
      </c>
      <c r="BO93" s="2208">
        <f>IF(ISERROR(S93*(VLOOKUP($A93, 'E1 Categorization'!$A$32:$E$124, 5,0))), S93*0.5, S93*(VLOOKUP($A93, 'E1 Categorization'!$A$32:$E$124, 5,0)))</f>
        <v>0</v>
      </c>
      <c r="BP93" s="2208">
        <f>IF(ISERROR(T93*(VLOOKUP($A93, 'E1 Categorization'!$A$32:$E$124, 5,0))), T93*0.5, T93*(VLOOKUP($A93, 'E1 Categorization'!$A$32:$E$124, 5,0)))</f>
        <v>0</v>
      </c>
      <c r="BQ93" s="2208">
        <f>IF(ISERROR(U93*(VLOOKUP($A93, 'E1 Categorization'!$A$32:$E$124, 5,0))), U93*0.5, U93*(VLOOKUP($A93, 'E1 Categorization'!$A$32:$E$124, 5,0)))</f>
        <v>0</v>
      </c>
      <c r="BR93" s="2208">
        <f>IF(ISERROR(V93*(VLOOKUP($A93, 'E1 Categorization'!$A$32:$E$124, 5,0))), V93*0.5, V93*(VLOOKUP($A93, 'E1 Categorization'!$A$32:$E$124, 5,0)))</f>
        <v>0</v>
      </c>
      <c r="BS93" s="2208">
        <f>IF(ISERROR(W93*(VLOOKUP($A93, 'E1 Categorization'!$A$32:$E$124, 5,0))), W93*0.5, W93*(VLOOKUP($A93, 'E1 Categorization'!$A$32:$E$124, 5,0)))</f>
        <v>0</v>
      </c>
      <c r="BT93" s="2208">
        <f>IF(ISERROR(X93*(VLOOKUP($A93, 'E1 Categorization'!$A$32:$E$124, 5,0))), X93*0.5, X93*(VLOOKUP($A93, 'E1 Categorization'!$A$32:$E$124, 5,0)))</f>
        <v>0</v>
      </c>
    </row>
    <row r="94" spans="1:72" s="630" customFormat="1" ht="25.5">
      <c r="A94" s="554">
        <f>'I3 TB Data'!A393:B393</f>
        <v>5125</v>
      </c>
      <c r="B94" s="555" t="str">
        <f>'I3 TB Data'!B393</f>
        <v>Maintenance of Overhead Conductors and Devices</v>
      </c>
      <c r="C94" s="556">
        <f>'I3 TB Data'!G393</f>
        <v>0</v>
      </c>
      <c r="D94" s="2175" t="str">
        <f t="shared" si="16"/>
        <v>Yes</v>
      </c>
      <c r="E94" s="2153"/>
      <c r="F94" s="2153"/>
      <c r="G94" s="2153"/>
      <c r="H94" s="2153"/>
      <c r="I94" s="2153"/>
      <c r="J94" s="2153"/>
      <c r="K94" s="2153"/>
      <c r="L94" s="2153"/>
      <c r="M94" s="2153"/>
      <c r="N94" s="2153"/>
      <c r="O94" s="2153"/>
      <c r="P94" s="2153"/>
      <c r="Q94" s="2153"/>
      <c r="R94" s="2153"/>
      <c r="S94" s="2153"/>
      <c r="T94" s="2153"/>
      <c r="U94" s="2153"/>
      <c r="V94" s="2153"/>
      <c r="W94" s="2153"/>
      <c r="X94" s="2153"/>
      <c r="AA94" s="558">
        <f t="shared" si="12"/>
        <v>5125</v>
      </c>
      <c r="AB94" s="559" t="str">
        <f t="shared" si="13"/>
        <v>Maintenance of Overhead Conductors and Devices</v>
      </c>
      <c r="AC94" s="2208">
        <f>IF(ISERROR(E94*(1-VLOOKUP($A94, 'E1 Categorization'!$A$32:$E$124, 5,0))), E94*0.5, E94*(1-VLOOKUP($A94, 'E1 Categorization'!$A$32:$E$124, 5,0)))</f>
        <v>0</v>
      </c>
      <c r="AD94" s="2208">
        <f>IF(ISERROR(F94*(1-VLOOKUP($A94, 'E1 Categorization'!$A$32:$E$124, 5,0))), F94*0.5, F94*(1-VLOOKUP($A94, 'E1 Categorization'!$A$32:$E$124, 5,0)))</f>
        <v>0</v>
      </c>
      <c r="AE94" s="2208">
        <f>IF(ISERROR(G94*(1-VLOOKUP($A94, 'E1 Categorization'!$A$32:$E$124, 5,0))), G94*0.5, G94*(1-VLOOKUP($A94, 'E1 Categorization'!$A$32:$E$124, 5,0)))</f>
        <v>0</v>
      </c>
      <c r="AF94" s="2208">
        <f>IF(ISERROR(H94*(1-VLOOKUP($A94, 'E1 Categorization'!$A$32:$E$124, 5,0))), H94*0.5, H94*(1-VLOOKUP($A94, 'E1 Categorization'!$A$32:$E$124, 5,0)))</f>
        <v>0</v>
      </c>
      <c r="AG94" s="2208">
        <f>IF(ISERROR(I94*(1-VLOOKUP($A94, 'E1 Categorization'!$A$32:$E$124, 5,0))), I94*0.5, I94*(1-VLOOKUP($A94, 'E1 Categorization'!$A$32:$E$124, 5,0)))</f>
        <v>0</v>
      </c>
      <c r="AH94" s="2208">
        <f>IF(ISERROR(J94*(1-VLOOKUP($A94, 'E1 Categorization'!$A$32:$E$124, 5,0))), J94*0.5, J94*(1-VLOOKUP($A94, 'E1 Categorization'!$A$32:$E$124, 5,0)))</f>
        <v>0</v>
      </c>
      <c r="AI94" s="2208">
        <f>IF(ISERROR(K94*(1-VLOOKUP($A94, 'E1 Categorization'!$A$32:$E$124, 5,0))), K94*0.5, K94*(1-VLOOKUP($A94, 'E1 Categorization'!$A$32:$E$124, 5,0)))</f>
        <v>0</v>
      </c>
      <c r="AJ94" s="2208">
        <f>IF(ISERROR(L94*(1-VLOOKUP($A94, 'E1 Categorization'!$A$32:$E$124, 5,0))), L94*0.5, L94*(1-VLOOKUP($A94, 'E1 Categorization'!$A$32:$E$124, 5,0)))</f>
        <v>0</v>
      </c>
      <c r="AK94" s="2208">
        <f>IF(ISERROR(M94*(1-VLOOKUP($A94, 'E1 Categorization'!$A$32:$E$124, 5,0))), M94*0.5, M94*(1-VLOOKUP($A94, 'E1 Categorization'!$A$32:$E$124, 5,0)))</f>
        <v>0</v>
      </c>
      <c r="AL94" s="2208">
        <f>IF(ISERROR(N94*(1-VLOOKUP($A94, 'E1 Categorization'!$A$32:$E$124, 5,0))), N94*0.5, N94*(1-VLOOKUP($A94, 'E1 Categorization'!$A$32:$E$124, 5,0)))</f>
        <v>0</v>
      </c>
      <c r="AM94" s="2208">
        <f>IF(ISERROR(O94*(1-VLOOKUP($A94, 'E1 Categorization'!$A$32:$E$124, 5,0))), O94*0.5, O94*(1-VLOOKUP($A94, 'E1 Categorization'!$A$32:$E$124, 5,0)))</f>
        <v>0</v>
      </c>
      <c r="AN94" s="2208">
        <f>IF(ISERROR(P94*(1-VLOOKUP($A94, 'E1 Categorization'!$A$32:$E$124, 5,0))), P94*0.5, P94*(1-VLOOKUP($A94, 'E1 Categorization'!$A$32:$E$124, 5,0)))</f>
        <v>0</v>
      </c>
      <c r="AO94" s="2208">
        <f>IF(ISERROR(Q94*(1-VLOOKUP($A94, 'E1 Categorization'!$A$32:$E$124, 5,0))), Q94*0.5, Q94*(1-VLOOKUP($A94, 'E1 Categorization'!$A$32:$E$124, 5,0)))</f>
        <v>0</v>
      </c>
      <c r="AP94" s="2208">
        <f>IF(ISERROR(R94*(1-VLOOKUP($A94, 'E1 Categorization'!$A$32:$E$124, 5,0))), R94*0.5, R94*(1-VLOOKUP($A94, 'E1 Categorization'!$A$32:$E$124, 5,0)))</f>
        <v>0</v>
      </c>
      <c r="AQ94" s="2208">
        <f>IF(ISERROR(S94*(1-VLOOKUP($A94, 'E1 Categorization'!$A$32:$E$124, 5,0))), S94*0.5, S94*(1-VLOOKUP($A94, 'E1 Categorization'!$A$32:$E$124, 5,0)))</f>
        <v>0</v>
      </c>
      <c r="AR94" s="2208">
        <f>IF(ISERROR(T94*(1-VLOOKUP($A94, 'E1 Categorization'!$A$32:$E$124, 5,0))), T94*0.5, T94*(1-VLOOKUP($A94, 'E1 Categorization'!$A$32:$E$124, 5,0)))</f>
        <v>0</v>
      </c>
      <c r="AS94" s="2208">
        <f>IF(ISERROR(U94*(1-VLOOKUP($A94, 'E1 Categorization'!$A$32:$E$124, 5,0))), U94*0.5, U94*(1-VLOOKUP($A94, 'E1 Categorization'!$A$32:$E$124, 5,0)))</f>
        <v>0</v>
      </c>
      <c r="AT94" s="2208">
        <f>IF(ISERROR(V94*(1-VLOOKUP($A94, 'E1 Categorization'!$A$32:$E$124, 5,0))), V94*0.5, V94*(1-VLOOKUP($A94, 'E1 Categorization'!$A$32:$E$124, 5,0)))</f>
        <v>0</v>
      </c>
      <c r="AU94" s="2208">
        <f>IF(ISERROR(W94*(1-VLOOKUP($A94, 'E1 Categorization'!$A$32:$E$124, 5,0))), W94*0.5, W94*(1-VLOOKUP($A94, 'E1 Categorization'!$A$32:$E$124, 5,0)))</f>
        <v>0</v>
      </c>
      <c r="AV94" s="2208">
        <f>IF(ISERROR(X94*(1-VLOOKUP($A94, 'E1 Categorization'!$A$32:$E$124, 5,0))), X94*0.5, X94*(1-VLOOKUP($A94, 'E1 Categorization'!$A$32:$E$124, 5,0)))</f>
        <v>0</v>
      </c>
      <c r="AW94" s="2212"/>
      <c r="AX94" s="2212"/>
      <c r="AY94" s="558">
        <f t="shared" si="14"/>
        <v>5125</v>
      </c>
      <c r="AZ94" s="559" t="str">
        <f t="shared" si="15"/>
        <v>Maintenance of Overhead Conductors and Devices</v>
      </c>
      <c r="BA94" s="2208">
        <f>IF(ISERROR(E94*(VLOOKUP($A94, 'E1 Categorization'!$A$32:$E$124, 5,0))), E94*0.5, E94*(VLOOKUP($A94, 'E1 Categorization'!$A$32:$E$124, 5,0)))</f>
        <v>0</v>
      </c>
      <c r="BB94" s="2208">
        <f>IF(ISERROR(F94*(VLOOKUP($A94, 'E1 Categorization'!$A$32:$E$124, 5,0))), F94*0.5, F94*(VLOOKUP($A94, 'E1 Categorization'!$A$32:$E$124, 5,0)))</f>
        <v>0</v>
      </c>
      <c r="BC94" s="2208">
        <f>IF(ISERROR(G94*(VLOOKUP($A94, 'E1 Categorization'!$A$32:$E$124, 5,0))), G94*0.5, G94*(VLOOKUP($A94, 'E1 Categorization'!$A$32:$E$124, 5,0)))</f>
        <v>0</v>
      </c>
      <c r="BD94" s="2208">
        <f>IF(ISERROR(H94*(VLOOKUP($A94, 'E1 Categorization'!$A$32:$E$124, 5,0))), H94*0.5, H94*(VLOOKUP($A94, 'E1 Categorization'!$A$32:$E$124, 5,0)))</f>
        <v>0</v>
      </c>
      <c r="BE94" s="2208">
        <f>IF(ISERROR(I94*(VLOOKUP($A94, 'E1 Categorization'!$A$32:$E$124, 5,0))), I94*0.5, I94*(VLOOKUP($A94, 'E1 Categorization'!$A$32:$E$124, 5,0)))</f>
        <v>0</v>
      </c>
      <c r="BF94" s="2208">
        <f>IF(ISERROR(J94*(VLOOKUP($A94, 'E1 Categorization'!$A$32:$E$124, 5,0))), J94*0.5, J94*(VLOOKUP($A94, 'E1 Categorization'!$A$32:$E$124, 5,0)))</f>
        <v>0</v>
      </c>
      <c r="BG94" s="2208">
        <f>IF(ISERROR(K94*(VLOOKUP($A94, 'E1 Categorization'!$A$32:$E$124, 5,0))), K94*0.5, K94*(VLOOKUP($A94, 'E1 Categorization'!$A$32:$E$124, 5,0)))</f>
        <v>0</v>
      </c>
      <c r="BH94" s="2208">
        <f>IF(ISERROR(L94*(VLOOKUP($A94, 'E1 Categorization'!$A$32:$E$124, 5,0))), L94*0.5, L94*(VLOOKUP($A94, 'E1 Categorization'!$A$32:$E$124, 5,0)))</f>
        <v>0</v>
      </c>
      <c r="BI94" s="2208">
        <f>IF(ISERROR(M94*(VLOOKUP($A94, 'E1 Categorization'!$A$32:$E$124, 5,0))), M94*0.5, M94*(VLOOKUP($A94, 'E1 Categorization'!$A$32:$E$124, 5,0)))</f>
        <v>0</v>
      </c>
      <c r="BJ94" s="2208">
        <f>IF(ISERROR(N94*(VLOOKUP($A94, 'E1 Categorization'!$A$32:$E$124, 5,0))), N94*0.5, N94*(VLOOKUP($A94, 'E1 Categorization'!$A$32:$E$124, 5,0)))</f>
        <v>0</v>
      </c>
      <c r="BK94" s="2208">
        <f>IF(ISERROR(O94*(VLOOKUP($A94, 'E1 Categorization'!$A$32:$E$124, 5,0))), O94*0.5, O94*(VLOOKUP($A94, 'E1 Categorization'!$A$32:$E$124, 5,0)))</f>
        <v>0</v>
      </c>
      <c r="BL94" s="2208">
        <f>IF(ISERROR(P94*(VLOOKUP($A94, 'E1 Categorization'!$A$32:$E$124, 5,0))), P94*0.5, P94*(VLOOKUP($A94, 'E1 Categorization'!$A$32:$E$124, 5,0)))</f>
        <v>0</v>
      </c>
      <c r="BM94" s="2208">
        <f>IF(ISERROR(Q94*(VLOOKUP($A94, 'E1 Categorization'!$A$32:$E$124, 5,0))), Q94*0.5, Q94*(VLOOKUP($A94, 'E1 Categorization'!$A$32:$E$124, 5,0)))</f>
        <v>0</v>
      </c>
      <c r="BN94" s="2208">
        <f>IF(ISERROR(R94*(VLOOKUP($A94, 'E1 Categorization'!$A$32:$E$124, 5,0))), R94*0.5, R94*(VLOOKUP($A94, 'E1 Categorization'!$A$32:$E$124, 5,0)))</f>
        <v>0</v>
      </c>
      <c r="BO94" s="2208">
        <f>IF(ISERROR(S94*(VLOOKUP($A94, 'E1 Categorization'!$A$32:$E$124, 5,0))), S94*0.5, S94*(VLOOKUP($A94, 'E1 Categorization'!$A$32:$E$124, 5,0)))</f>
        <v>0</v>
      </c>
      <c r="BP94" s="2208">
        <f>IF(ISERROR(T94*(VLOOKUP($A94, 'E1 Categorization'!$A$32:$E$124, 5,0))), T94*0.5, T94*(VLOOKUP($A94, 'E1 Categorization'!$A$32:$E$124, 5,0)))</f>
        <v>0</v>
      </c>
      <c r="BQ94" s="2208">
        <f>IF(ISERROR(U94*(VLOOKUP($A94, 'E1 Categorization'!$A$32:$E$124, 5,0))), U94*0.5, U94*(VLOOKUP($A94, 'E1 Categorization'!$A$32:$E$124, 5,0)))</f>
        <v>0</v>
      </c>
      <c r="BR94" s="2208">
        <f>IF(ISERROR(V94*(VLOOKUP($A94, 'E1 Categorization'!$A$32:$E$124, 5,0))), V94*0.5, V94*(VLOOKUP($A94, 'E1 Categorization'!$A$32:$E$124, 5,0)))</f>
        <v>0</v>
      </c>
      <c r="BS94" s="2208">
        <f>IF(ISERROR(W94*(VLOOKUP($A94, 'E1 Categorization'!$A$32:$E$124, 5,0))), W94*0.5, W94*(VLOOKUP($A94, 'E1 Categorization'!$A$32:$E$124, 5,0)))</f>
        <v>0</v>
      </c>
      <c r="BT94" s="2208">
        <f>IF(ISERROR(X94*(VLOOKUP($A94, 'E1 Categorization'!$A$32:$E$124, 5,0))), X94*0.5, X94*(VLOOKUP($A94, 'E1 Categorization'!$A$32:$E$124, 5,0)))</f>
        <v>0</v>
      </c>
    </row>
    <row r="95" spans="1:72" s="630" customFormat="1" ht="25.5" customHeight="1">
      <c r="A95" s="554">
        <f>'I3 TB Data'!A394:B394</f>
        <v>5130</v>
      </c>
      <c r="B95" s="555" t="str">
        <f>'I3 TB Data'!B394</f>
        <v>Maintenance of Overhead Services</v>
      </c>
      <c r="C95" s="556">
        <f>'I3 TB Data'!G394</f>
        <v>0</v>
      </c>
      <c r="D95" s="2175" t="str">
        <f t="shared" si="16"/>
        <v>Yes</v>
      </c>
      <c r="E95" s="2153"/>
      <c r="F95" s="2153"/>
      <c r="G95" s="2153"/>
      <c r="H95" s="2153"/>
      <c r="I95" s="2153"/>
      <c r="J95" s="2153"/>
      <c r="K95" s="2153"/>
      <c r="L95" s="2153"/>
      <c r="M95" s="2153"/>
      <c r="N95" s="2153"/>
      <c r="O95" s="2153"/>
      <c r="P95" s="2153"/>
      <c r="Q95" s="2153"/>
      <c r="R95" s="2153"/>
      <c r="S95" s="2153"/>
      <c r="T95" s="2153"/>
      <c r="U95" s="2153"/>
      <c r="V95" s="2153"/>
      <c r="W95" s="2153"/>
      <c r="X95" s="2153"/>
      <c r="AA95" s="558">
        <f t="shared" si="12"/>
        <v>5130</v>
      </c>
      <c r="AB95" s="559" t="str">
        <f t="shared" si="13"/>
        <v>Maintenance of Overhead Services</v>
      </c>
      <c r="AC95" s="2208">
        <f>IF(ISERROR(E95*(1-VLOOKUP($A95, 'E1 Categorization'!$A$32:$E$124, 5,0))), E95*0.5, E95*(1-VLOOKUP($A95, 'E1 Categorization'!$A$32:$E$124, 5,0)))</f>
        <v>0</v>
      </c>
      <c r="AD95" s="2208">
        <f>IF(ISERROR(F95*(1-VLOOKUP($A95, 'E1 Categorization'!$A$32:$E$124, 5,0))), F95*0.5, F95*(1-VLOOKUP($A95, 'E1 Categorization'!$A$32:$E$124, 5,0)))</f>
        <v>0</v>
      </c>
      <c r="AE95" s="2208">
        <f>IF(ISERROR(G95*(1-VLOOKUP($A95, 'E1 Categorization'!$A$32:$E$124, 5,0))), G95*0.5, G95*(1-VLOOKUP($A95, 'E1 Categorization'!$A$32:$E$124, 5,0)))</f>
        <v>0</v>
      </c>
      <c r="AF95" s="2208">
        <f>IF(ISERROR(H95*(1-VLOOKUP($A95, 'E1 Categorization'!$A$32:$E$124, 5,0))), H95*0.5, H95*(1-VLOOKUP($A95, 'E1 Categorization'!$A$32:$E$124, 5,0)))</f>
        <v>0</v>
      </c>
      <c r="AG95" s="2208">
        <f>IF(ISERROR(I95*(1-VLOOKUP($A95, 'E1 Categorization'!$A$32:$E$124, 5,0))), I95*0.5, I95*(1-VLOOKUP($A95, 'E1 Categorization'!$A$32:$E$124, 5,0)))</f>
        <v>0</v>
      </c>
      <c r="AH95" s="2208">
        <f>IF(ISERROR(J95*(1-VLOOKUP($A95, 'E1 Categorization'!$A$32:$E$124, 5,0))), J95*0.5, J95*(1-VLOOKUP($A95, 'E1 Categorization'!$A$32:$E$124, 5,0)))</f>
        <v>0</v>
      </c>
      <c r="AI95" s="2208">
        <f>IF(ISERROR(K95*(1-VLOOKUP($A95, 'E1 Categorization'!$A$32:$E$124, 5,0))), K95*0.5, K95*(1-VLOOKUP($A95, 'E1 Categorization'!$A$32:$E$124, 5,0)))</f>
        <v>0</v>
      </c>
      <c r="AJ95" s="2208">
        <f>IF(ISERROR(L95*(1-VLOOKUP($A95, 'E1 Categorization'!$A$32:$E$124, 5,0))), L95*0.5, L95*(1-VLOOKUP($A95, 'E1 Categorization'!$A$32:$E$124, 5,0)))</f>
        <v>0</v>
      </c>
      <c r="AK95" s="2208">
        <f>IF(ISERROR(M95*(1-VLOOKUP($A95, 'E1 Categorization'!$A$32:$E$124, 5,0))), M95*0.5, M95*(1-VLOOKUP($A95, 'E1 Categorization'!$A$32:$E$124, 5,0)))</f>
        <v>0</v>
      </c>
      <c r="AL95" s="2208">
        <f>IF(ISERROR(N95*(1-VLOOKUP($A95, 'E1 Categorization'!$A$32:$E$124, 5,0))), N95*0.5, N95*(1-VLOOKUP($A95, 'E1 Categorization'!$A$32:$E$124, 5,0)))</f>
        <v>0</v>
      </c>
      <c r="AM95" s="2208">
        <f>IF(ISERROR(O95*(1-VLOOKUP($A95, 'E1 Categorization'!$A$32:$E$124, 5,0))), O95*0.5, O95*(1-VLOOKUP($A95, 'E1 Categorization'!$A$32:$E$124, 5,0)))</f>
        <v>0</v>
      </c>
      <c r="AN95" s="2208">
        <f>IF(ISERROR(P95*(1-VLOOKUP($A95, 'E1 Categorization'!$A$32:$E$124, 5,0))), P95*0.5, P95*(1-VLOOKUP($A95, 'E1 Categorization'!$A$32:$E$124, 5,0)))</f>
        <v>0</v>
      </c>
      <c r="AO95" s="2208">
        <f>IF(ISERROR(Q95*(1-VLOOKUP($A95, 'E1 Categorization'!$A$32:$E$124, 5,0))), Q95*0.5, Q95*(1-VLOOKUP($A95, 'E1 Categorization'!$A$32:$E$124, 5,0)))</f>
        <v>0</v>
      </c>
      <c r="AP95" s="2208">
        <f>IF(ISERROR(R95*(1-VLOOKUP($A95, 'E1 Categorization'!$A$32:$E$124, 5,0))), R95*0.5, R95*(1-VLOOKUP($A95, 'E1 Categorization'!$A$32:$E$124, 5,0)))</f>
        <v>0</v>
      </c>
      <c r="AQ95" s="2208">
        <f>IF(ISERROR(S95*(1-VLOOKUP($A95, 'E1 Categorization'!$A$32:$E$124, 5,0))), S95*0.5, S95*(1-VLOOKUP($A95, 'E1 Categorization'!$A$32:$E$124, 5,0)))</f>
        <v>0</v>
      </c>
      <c r="AR95" s="2208">
        <f>IF(ISERROR(T95*(1-VLOOKUP($A95, 'E1 Categorization'!$A$32:$E$124, 5,0))), T95*0.5, T95*(1-VLOOKUP($A95, 'E1 Categorization'!$A$32:$E$124, 5,0)))</f>
        <v>0</v>
      </c>
      <c r="AS95" s="2208">
        <f>IF(ISERROR(U95*(1-VLOOKUP($A95, 'E1 Categorization'!$A$32:$E$124, 5,0))), U95*0.5, U95*(1-VLOOKUP($A95, 'E1 Categorization'!$A$32:$E$124, 5,0)))</f>
        <v>0</v>
      </c>
      <c r="AT95" s="2208">
        <f>IF(ISERROR(V95*(1-VLOOKUP($A95, 'E1 Categorization'!$A$32:$E$124, 5,0))), V95*0.5, V95*(1-VLOOKUP($A95, 'E1 Categorization'!$A$32:$E$124, 5,0)))</f>
        <v>0</v>
      </c>
      <c r="AU95" s="2208">
        <f>IF(ISERROR(W95*(1-VLOOKUP($A95, 'E1 Categorization'!$A$32:$E$124, 5,0))), W95*0.5, W95*(1-VLOOKUP($A95, 'E1 Categorization'!$A$32:$E$124, 5,0)))</f>
        <v>0</v>
      </c>
      <c r="AV95" s="2208">
        <f>IF(ISERROR(X95*(1-VLOOKUP($A95, 'E1 Categorization'!$A$32:$E$124, 5,0))), X95*0.5, X95*(1-VLOOKUP($A95, 'E1 Categorization'!$A$32:$E$124, 5,0)))</f>
        <v>0</v>
      </c>
      <c r="AW95" s="2212"/>
      <c r="AX95" s="2212"/>
      <c r="AY95" s="558">
        <f t="shared" si="14"/>
        <v>5130</v>
      </c>
      <c r="AZ95" s="559" t="str">
        <f t="shared" si="15"/>
        <v>Maintenance of Overhead Services</v>
      </c>
      <c r="BA95" s="2208">
        <f>IF(ISERROR(E95*(VLOOKUP($A95, 'E1 Categorization'!$A$32:$E$124, 5,0))), E95*0.5, E95*(VLOOKUP($A95, 'E1 Categorization'!$A$32:$E$124, 5,0)))</f>
        <v>0</v>
      </c>
      <c r="BB95" s="2208">
        <f>IF(ISERROR(F95*(VLOOKUP($A95, 'E1 Categorization'!$A$32:$E$124, 5,0))), F95*0.5, F95*(VLOOKUP($A95, 'E1 Categorization'!$A$32:$E$124, 5,0)))</f>
        <v>0</v>
      </c>
      <c r="BC95" s="2208">
        <f>IF(ISERROR(G95*(VLOOKUP($A95, 'E1 Categorization'!$A$32:$E$124, 5,0))), G95*0.5, G95*(VLOOKUP($A95, 'E1 Categorization'!$A$32:$E$124, 5,0)))</f>
        <v>0</v>
      </c>
      <c r="BD95" s="2208">
        <f>IF(ISERROR(H95*(VLOOKUP($A95, 'E1 Categorization'!$A$32:$E$124, 5,0))), H95*0.5, H95*(VLOOKUP($A95, 'E1 Categorization'!$A$32:$E$124, 5,0)))</f>
        <v>0</v>
      </c>
      <c r="BE95" s="2208">
        <f>IF(ISERROR(I95*(VLOOKUP($A95, 'E1 Categorization'!$A$32:$E$124, 5,0))), I95*0.5, I95*(VLOOKUP($A95, 'E1 Categorization'!$A$32:$E$124, 5,0)))</f>
        <v>0</v>
      </c>
      <c r="BF95" s="2208">
        <f>IF(ISERROR(J95*(VLOOKUP($A95, 'E1 Categorization'!$A$32:$E$124, 5,0))), J95*0.5, J95*(VLOOKUP($A95, 'E1 Categorization'!$A$32:$E$124, 5,0)))</f>
        <v>0</v>
      </c>
      <c r="BG95" s="2208">
        <f>IF(ISERROR(K95*(VLOOKUP($A95, 'E1 Categorization'!$A$32:$E$124, 5,0))), K95*0.5, K95*(VLOOKUP($A95, 'E1 Categorization'!$A$32:$E$124, 5,0)))</f>
        <v>0</v>
      </c>
      <c r="BH95" s="2208">
        <f>IF(ISERROR(L95*(VLOOKUP($A95, 'E1 Categorization'!$A$32:$E$124, 5,0))), L95*0.5, L95*(VLOOKUP($A95, 'E1 Categorization'!$A$32:$E$124, 5,0)))</f>
        <v>0</v>
      </c>
      <c r="BI95" s="2208">
        <f>IF(ISERROR(M95*(VLOOKUP($A95, 'E1 Categorization'!$A$32:$E$124, 5,0))), M95*0.5, M95*(VLOOKUP($A95, 'E1 Categorization'!$A$32:$E$124, 5,0)))</f>
        <v>0</v>
      </c>
      <c r="BJ95" s="2208">
        <f>IF(ISERROR(N95*(VLOOKUP($A95, 'E1 Categorization'!$A$32:$E$124, 5,0))), N95*0.5, N95*(VLOOKUP($A95, 'E1 Categorization'!$A$32:$E$124, 5,0)))</f>
        <v>0</v>
      </c>
      <c r="BK95" s="2208">
        <f>IF(ISERROR(O95*(VLOOKUP($A95, 'E1 Categorization'!$A$32:$E$124, 5,0))), O95*0.5, O95*(VLOOKUP($A95, 'E1 Categorization'!$A$32:$E$124, 5,0)))</f>
        <v>0</v>
      </c>
      <c r="BL95" s="2208">
        <f>IF(ISERROR(P95*(VLOOKUP($A95, 'E1 Categorization'!$A$32:$E$124, 5,0))), P95*0.5, P95*(VLOOKUP($A95, 'E1 Categorization'!$A$32:$E$124, 5,0)))</f>
        <v>0</v>
      </c>
      <c r="BM95" s="2208">
        <f>IF(ISERROR(Q95*(VLOOKUP($A95, 'E1 Categorization'!$A$32:$E$124, 5,0))), Q95*0.5, Q95*(VLOOKUP($A95, 'E1 Categorization'!$A$32:$E$124, 5,0)))</f>
        <v>0</v>
      </c>
      <c r="BN95" s="2208">
        <f>IF(ISERROR(R95*(VLOOKUP($A95, 'E1 Categorization'!$A$32:$E$124, 5,0))), R95*0.5, R95*(VLOOKUP($A95, 'E1 Categorization'!$A$32:$E$124, 5,0)))</f>
        <v>0</v>
      </c>
      <c r="BO95" s="2208">
        <f>IF(ISERROR(S95*(VLOOKUP($A95, 'E1 Categorization'!$A$32:$E$124, 5,0))), S95*0.5, S95*(VLOOKUP($A95, 'E1 Categorization'!$A$32:$E$124, 5,0)))</f>
        <v>0</v>
      </c>
      <c r="BP95" s="2208">
        <f>IF(ISERROR(T95*(VLOOKUP($A95, 'E1 Categorization'!$A$32:$E$124, 5,0))), T95*0.5, T95*(VLOOKUP($A95, 'E1 Categorization'!$A$32:$E$124, 5,0)))</f>
        <v>0</v>
      </c>
      <c r="BQ95" s="2208">
        <f>IF(ISERROR(U95*(VLOOKUP($A95, 'E1 Categorization'!$A$32:$E$124, 5,0))), U95*0.5, U95*(VLOOKUP($A95, 'E1 Categorization'!$A$32:$E$124, 5,0)))</f>
        <v>0</v>
      </c>
      <c r="BR95" s="2208">
        <f>IF(ISERROR(V95*(VLOOKUP($A95, 'E1 Categorization'!$A$32:$E$124, 5,0))), V95*0.5, V95*(VLOOKUP($A95, 'E1 Categorization'!$A$32:$E$124, 5,0)))</f>
        <v>0</v>
      </c>
      <c r="BS95" s="2208">
        <f>IF(ISERROR(W95*(VLOOKUP($A95, 'E1 Categorization'!$A$32:$E$124, 5,0))), W95*0.5, W95*(VLOOKUP($A95, 'E1 Categorization'!$A$32:$E$124, 5,0)))</f>
        <v>0</v>
      </c>
      <c r="BT95" s="2208">
        <f>IF(ISERROR(X95*(VLOOKUP($A95, 'E1 Categorization'!$A$32:$E$124, 5,0))), X95*0.5, X95*(VLOOKUP($A95, 'E1 Categorization'!$A$32:$E$124, 5,0)))</f>
        <v>0</v>
      </c>
    </row>
    <row r="96" spans="1:72" s="630" customFormat="1" ht="25.5">
      <c r="A96" s="554">
        <f>'I3 TB Data'!A395:B395</f>
        <v>5135</v>
      </c>
      <c r="B96" s="555" t="str">
        <f>'I3 TB Data'!B395</f>
        <v>Overhead Distribution Lines and Feeders - Right of Way</v>
      </c>
      <c r="C96" s="556">
        <f>'I3 TB Data'!G395</f>
        <v>0</v>
      </c>
      <c r="D96" s="2175" t="str">
        <f t="shared" si="16"/>
        <v>Yes</v>
      </c>
      <c r="E96" s="2153"/>
      <c r="F96" s="2153"/>
      <c r="G96" s="2153"/>
      <c r="H96" s="2153"/>
      <c r="I96" s="2153"/>
      <c r="J96" s="2153"/>
      <c r="K96" s="2153"/>
      <c r="L96" s="2153"/>
      <c r="M96" s="2153"/>
      <c r="N96" s="2153"/>
      <c r="O96" s="2153"/>
      <c r="P96" s="2153"/>
      <c r="Q96" s="2153"/>
      <c r="R96" s="2153"/>
      <c r="S96" s="2153"/>
      <c r="T96" s="2153"/>
      <c r="U96" s="2153"/>
      <c r="V96" s="2153"/>
      <c r="W96" s="2153"/>
      <c r="X96" s="2153"/>
      <c r="AA96" s="558">
        <f t="shared" si="12"/>
        <v>5135</v>
      </c>
      <c r="AB96" s="559" t="str">
        <f t="shared" si="13"/>
        <v>Overhead Distribution Lines and Feeders - Right of Way</v>
      </c>
      <c r="AC96" s="2208">
        <f>IF(ISERROR(E96*(1-VLOOKUP($A96, 'E1 Categorization'!$A$32:$E$124, 5,0))), E96*0.5, E96*(1-VLOOKUP($A96, 'E1 Categorization'!$A$32:$E$124, 5,0)))</f>
        <v>0</v>
      </c>
      <c r="AD96" s="2208">
        <f>IF(ISERROR(F96*(1-VLOOKUP($A96, 'E1 Categorization'!$A$32:$E$124, 5,0))), F96*0.5, F96*(1-VLOOKUP($A96, 'E1 Categorization'!$A$32:$E$124, 5,0)))</f>
        <v>0</v>
      </c>
      <c r="AE96" s="2208">
        <f>IF(ISERROR(G96*(1-VLOOKUP($A96, 'E1 Categorization'!$A$32:$E$124, 5,0))), G96*0.5, G96*(1-VLOOKUP($A96, 'E1 Categorization'!$A$32:$E$124, 5,0)))</f>
        <v>0</v>
      </c>
      <c r="AF96" s="2208">
        <f>IF(ISERROR(H96*(1-VLOOKUP($A96, 'E1 Categorization'!$A$32:$E$124, 5,0))), H96*0.5, H96*(1-VLOOKUP($A96, 'E1 Categorization'!$A$32:$E$124, 5,0)))</f>
        <v>0</v>
      </c>
      <c r="AG96" s="2208">
        <f>IF(ISERROR(I96*(1-VLOOKUP($A96, 'E1 Categorization'!$A$32:$E$124, 5,0))), I96*0.5, I96*(1-VLOOKUP($A96, 'E1 Categorization'!$A$32:$E$124, 5,0)))</f>
        <v>0</v>
      </c>
      <c r="AH96" s="2208">
        <f>IF(ISERROR(J96*(1-VLOOKUP($A96, 'E1 Categorization'!$A$32:$E$124, 5,0))), J96*0.5, J96*(1-VLOOKUP($A96, 'E1 Categorization'!$A$32:$E$124, 5,0)))</f>
        <v>0</v>
      </c>
      <c r="AI96" s="2208">
        <f>IF(ISERROR(K96*(1-VLOOKUP($A96, 'E1 Categorization'!$A$32:$E$124, 5,0))), K96*0.5, K96*(1-VLOOKUP($A96, 'E1 Categorization'!$A$32:$E$124, 5,0)))</f>
        <v>0</v>
      </c>
      <c r="AJ96" s="2208">
        <f>IF(ISERROR(L96*(1-VLOOKUP($A96, 'E1 Categorization'!$A$32:$E$124, 5,0))), L96*0.5, L96*(1-VLOOKUP($A96, 'E1 Categorization'!$A$32:$E$124, 5,0)))</f>
        <v>0</v>
      </c>
      <c r="AK96" s="2208">
        <f>IF(ISERROR(M96*(1-VLOOKUP($A96, 'E1 Categorization'!$A$32:$E$124, 5,0))), M96*0.5, M96*(1-VLOOKUP($A96, 'E1 Categorization'!$A$32:$E$124, 5,0)))</f>
        <v>0</v>
      </c>
      <c r="AL96" s="2208">
        <f>IF(ISERROR(N96*(1-VLOOKUP($A96, 'E1 Categorization'!$A$32:$E$124, 5,0))), N96*0.5, N96*(1-VLOOKUP($A96, 'E1 Categorization'!$A$32:$E$124, 5,0)))</f>
        <v>0</v>
      </c>
      <c r="AM96" s="2208">
        <f>IF(ISERROR(O96*(1-VLOOKUP($A96, 'E1 Categorization'!$A$32:$E$124, 5,0))), O96*0.5, O96*(1-VLOOKUP($A96, 'E1 Categorization'!$A$32:$E$124, 5,0)))</f>
        <v>0</v>
      </c>
      <c r="AN96" s="2208">
        <f>IF(ISERROR(P96*(1-VLOOKUP($A96, 'E1 Categorization'!$A$32:$E$124, 5,0))), P96*0.5, P96*(1-VLOOKUP($A96, 'E1 Categorization'!$A$32:$E$124, 5,0)))</f>
        <v>0</v>
      </c>
      <c r="AO96" s="2208">
        <f>IF(ISERROR(Q96*(1-VLOOKUP($A96, 'E1 Categorization'!$A$32:$E$124, 5,0))), Q96*0.5, Q96*(1-VLOOKUP($A96, 'E1 Categorization'!$A$32:$E$124, 5,0)))</f>
        <v>0</v>
      </c>
      <c r="AP96" s="2208">
        <f>IF(ISERROR(R96*(1-VLOOKUP($A96, 'E1 Categorization'!$A$32:$E$124, 5,0))), R96*0.5, R96*(1-VLOOKUP($A96, 'E1 Categorization'!$A$32:$E$124, 5,0)))</f>
        <v>0</v>
      </c>
      <c r="AQ96" s="2208">
        <f>IF(ISERROR(S96*(1-VLOOKUP($A96, 'E1 Categorization'!$A$32:$E$124, 5,0))), S96*0.5, S96*(1-VLOOKUP($A96, 'E1 Categorization'!$A$32:$E$124, 5,0)))</f>
        <v>0</v>
      </c>
      <c r="AR96" s="2208">
        <f>IF(ISERROR(T96*(1-VLOOKUP($A96, 'E1 Categorization'!$A$32:$E$124, 5,0))), T96*0.5, T96*(1-VLOOKUP($A96, 'E1 Categorization'!$A$32:$E$124, 5,0)))</f>
        <v>0</v>
      </c>
      <c r="AS96" s="2208">
        <f>IF(ISERROR(U96*(1-VLOOKUP($A96, 'E1 Categorization'!$A$32:$E$124, 5,0))), U96*0.5, U96*(1-VLOOKUP($A96, 'E1 Categorization'!$A$32:$E$124, 5,0)))</f>
        <v>0</v>
      </c>
      <c r="AT96" s="2208">
        <f>IF(ISERROR(V96*(1-VLOOKUP($A96, 'E1 Categorization'!$A$32:$E$124, 5,0))), V96*0.5, V96*(1-VLOOKUP($A96, 'E1 Categorization'!$A$32:$E$124, 5,0)))</f>
        <v>0</v>
      </c>
      <c r="AU96" s="2208">
        <f>IF(ISERROR(W96*(1-VLOOKUP($A96, 'E1 Categorization'!$A$32:$E$124, 5,0))), W96*0.5, W96*(1-VLOOKUP($A96, 'E1 Categorization'!$A$32:$E$124, 5,0)))</f>
        <v>0</v>
      </c>
      <c r="AV96" s="2208">
        <f>IF(ISERROR(X96*(1-VLOOKUP($A96, 'E1 Categorization'!$A$32:$E$124, 5,0))), X96*0.5, X96*(1-VLOOKUP($A96, 'E1 Categorization'!$A$32:$E$124, 5,0)))</f>
        <v>0</v>
      </c>
      <c r="AW96" s="2212"/>
      <c r="AX96" s="2212"/>
      <c r="AY96" s="558">
        <f t="shared" si="14"/>
        <v>5135</v>
      </c>
      <c r="AZ96" s="559" t="str">
        <f t="shared" si="15"/>
        <v>Overhead Distribution Lines and Feeders - Right of Way</v>
      </c>
      <c r="BA96" s="2208">
        <f>IF(ISERROR(E96*(VLOOKUP($A96, 'E1 Categorization'!$A$32:$E$124, 5,0))), E96*0.5, E96*(VLOOKUP($A96, 'E1 Categorization'!$A$32:$E$124, 5,0)))</f>
        <v>0</v>
      </c>
      <c r="BB96" s="2208">
        <f>IF(ISERROR(F96*(VLOOKUP($A96, 'E1 Categorization'!$A$32:$E$124, 5,0))), F96*0.5, F96*(VLOOKUP($A96, 'E1 Categorization'!$A$32:$E$124, 5,0)))</f>
        <v>0</v>
      </c>
      <c r="BC96" s="2208">
        <f>IF(ISERROR(G96*(VLOOKUP($A96, 'E1 Categorization'!$A$32:$E$124, 5,0))), G96*0.5, G96*(VLOOKUP($A96, 'E1 Categorization'!$A$32:$E$124, 5,0)))</f>
        <v>0</v>
      </c>
      <c r="BD96" s="2208">
        <f>IF(ISERROR(H96*(VLOOKUP($A96, 'E1 Categorization'!$A$32:$E$124, 5,0))), H96*0.5, H96*(VLOOKUP($A96, 'E1 Categorization'!$A$32:$E$124, 5,0)))</f>
        <v>0</v>
      </c>
      <c r="BE96" s="2208">
        <f>IF(ISERROR(I96*(VLOOKUP($A96, 'E1 Categorization'!$A$32:$E$124, 5,0))), I96*0.5, I96*(VLOOKUP($A96, 'E1 Categorization'!$A$32:$E$124, 5,0)))</f>
        <v>0</v>
      </c>
      <c r="BF96" s="2208">
        <f>IF(ISERROR(J96*(VLOOKUP($A96, 'E1 Categorization'!$A$32:$E$124, 5,0))), J96*0.5, J96*(VLOOKUP($A96, 'E1 Categorization'!$A$32:$E$124, 5,0)))</f>
        <v>0</v>
      </c>
      <c r="BG96" s="2208">
        <f>IF(ISERROR(K96*(VLOOKUP($A96, 'E1 Categorization'!$A$32:$E$124, 5,0))), K96*0.5, K96*(VLOOKUP($A96, 'E1 Categorization'!$A$32:$E$124, 5,0)))</f>
        <v>0</v>
      </c>
      <c r="BH96" s="2208">
        <f>IF(ISERROR(L96*(VLOOKUP($A96, 'E1 Categorization'!$A$32:$E$124, 5,0))), L96*0.5, L96*(VLOOKUP($A96, 'E1 Categorization'!$A$32:$E$124, 5,0)))</f>
        <v>0</v>
      </c>
      <c r="BI96" s="2208">
        <f>IF(ISERROR(M96*(VLOOKUP($A96, 'E1 Categorization'!$A$32:$E$124, 5,0))), M96*0.5, M96*(VLOOKUP($A96, 'E1 Categorization'!$A$32:$E$124, 5,0)))</f>
        <v>0</v>
      </c>
      <c r="BJ96" s="2208">
        <f>IF(ISERROR(N96*(VLOOKUP($A96, 'E1 Categorization'!$A$32:$E$124, 5,0))), N96*0.5, N96*(VLOOKUP($A96, 'E1 Categorization'!$A$32:$E$124, 5,0)))</f>
        <v>0</v>
      </c>
      <c r="BK96" s="2208">
        <f>IF(ISERROR(O96*(VLOOKUP($A96, 'E1 Categorization'!$A$32:$E$124, 5,0))), O96*0.5, O96*(VLOOKUP($A96, 'E1 Categorization'!$A$32:$E$124, 5,0)))</f>
        <v>0</v>
      </c>
      <c r="BL96" s="2208">
        <f>IF(ISERROR(P96*(VLOOKUP($A96, 'E1 Categorization'!$A$32:$E$124, 5,0))), P96*0.5, P96*(VLOOKUP($A96, 'E1 Categorization'!$A$32:$E$124, 5,0)))</f>
        <v>0</v>
      </c>
      <c r="BM96" s="2208">
        <f>IF(ISERROR(Q96*(VLOOKUP($A96, 'E1 Categorization'!$A$32:$E$124, 5,0))), Q96*0.5, Q96*(VLOOKUP($A96, 'E1 Categorization'!$A$32:$E$124, 5,0)))</f>
        <v>0</v>
      </c>
      <c r="BN96" s="2208">
        <f>IF(ISERROR(R96*(VLOOKUP($A96, 'E1 Categorization'!$A$32:$E$124, 5,0))), R96*0.5, R96*(VLOOKUP($A96, 'E1 Categorization'!$A$32:$E$124, 5,0)))</f>
        <v>0</v>
      </c>
      <c r="BO96" s="2208">
        <f>IF(ISERROR(S96*(VLOOKUP($A96, 'E1 Categorization'!$A$32:$E$124, 5,0))), S96*0.5, S96*(VLOOKUP($A96, 'E1 Categorization'!$A$32:$E$124, 5,0)))</f>
        <v>0</v>
      </c>
      <c r="BP96" s="2208">
        <f>IF(ISERROR(T96*(VLOOKUP($A96, 'E1 Categorization'!$A$32:$E$124, 5,0))), T96*0.5, T96*(VLOOKUP($A96, 'E1 Categorization'!$A$32:$E$124, 5,0)))</f>
        <v>0</v>
      </c>
      <c r="BQ96" s="2208">
        <f>IF(ISERROR(U96*(VLOOKUP($A96, 'E1 Categorization'!$A$32:$E$124, 5,0))), U96*0.5, U96*(VLOOKUP($A96, 'E1 Categorization'!$A$32:$E$124, 5,0)))</f>
        <v>0</v>
      </c>
      <c r="BR96" s="2208">
        <f>IF(ISERROR(V96*(VLOOKUP($A96, 'E1 Categorization'!$A$32:$E$124, 5,0))), V96*0.5, V96*(VLOOKUP($A96, 'E1 Categorization'!$A$32:$E$124, 5,0)))</f>
        <v>0</v>
      </c>
      <c r="BS96" s="2208">
        <f>IF(ISERROR(W96*(VLOOKUP($A96, 'E1 Categorization'!$A$32:$E$124, 5,0))), W96*0.5, W96*(VLOOKUP($A96, 'E1 Categorization'!$A$32:$E$124, 5,0)))</f>
        <v>0</v>
      </c>
      <c r="BT96" s="2208">
        <f>IF(ISERROR(X96*(VLOOKUP($A96, 'E1 Categorization'!$A$32:$E$124, 5,0))), X96*0.5, X96*(VLOOKUP($A96, 'E1 Categorization'!$A$32:$E$124, 5,0)))</f>
        <v>0</v>
      </c>
    </row>
    <row r="97" spans="1:72" s="630" customFormat="1" ht="25.5" customHeight="1">
      <c r="A97" s="554">
        <f>'I3 TB Data'!A396:B396</f>
        <v>5145</v>
      </c>
      <c r="B97" s="555" t="str">
        <f>'I3 TB Data'!B396</f>
        <v>Maintenance of Underground Conduit</v>
      </c>
      <c r="C97" s="556">
        <f>'I3 TB Data'!G396</f>
        <v>0</v>
      </c>
      <c r="D97" s="2175" t="str">
        <f t="shared" si="16"/>
        <v>Yes</v>
      </c>
      <c r="E97" s="2153"/>
      <c r="F97" s="2153"/>
      <c r="G97" s="2153"/>
      <c r="H97" s="2153"/>
      <c r="I97" s="2153"/>
      <c r="J97" s="2153"/>
      <c r="K97" s="2153"/>
      <c r="L97" s="2153"/>
      <c r="M97" s="2153"/>
      <c r="N97" s="2153"/>
      <c r="O97" s="2153"/>
      <c r="P97" s="2153"/>
      <c r="Q97" s="2153"/>
      <c r="R97" s="2153"/>
      <c r="S97" s="2153"/>
      <c r="T97" s="2153"/>
      <c r="U97" s="2153"/>
      <c r="V97" s="2153"/>
      <c r="W97" s="2153"/>
      <c r="X97" s="2153"/>
      <c r="AA97" s="558">
        <f t="shared" si="12"/>
        <v>5145</v>
      </c>
      <c r="AB97" s="559" t="str">
        <f t="shared" si="13"/>
        <v>Maintenance of Underground Conduit</v>
      </c>
      <c r="AC97" s="2208">
        <f>IF(ISERROR(E97*(1-VLOOKUP($A97, 'E1 Categorization'!$A$32:$E$124, 5,0))), E97*0.5, E97*(1-VLOOKUP($A97, 'E1 Categorization'!$A$32:$E$124, 5,0)))</f>
        <v>0</v>
      </c>
      <c r="AD97" s="2208">
        <f>IF(ISERROR(F97*(1-VLOOKUP($A97, 'E1 Categorization'!$A$32:$E$124, 5,0))), F97*0.5, F97*(1-VLOOKUP($A97, 'E1 Categorization'!$A$32:$E$124, 5,0)))</f>
        <v>0</v>
      </c>
      <c r="AE97" s="2208">
        <f>IF(ISERROR(G97*(1-VLOOKUP($A97, 'E1 Categorization'!$A$32:$E$124, 5,0))), G97*0.5, G97*(1-VLOOKUP($A97, 'E1 Categorization'!$A$32:$E$124, 5,0)))</f>
        <v>0</v>
      </c>
      <c r="AF97" s="2208">
        <f>IF(ISERROR(H97*(1-VLOOKUP($A97, 'E1 Categorization'!$A$32:$E$124, 5,0))), H97*0.5, H97*(1-VLOOKUP($A97, 'E1 Categorization'!$A$32:$E$124, 5,0)))</f>
        <v>0</v>
      </c>
      <c r="AG97" s="2208">
        <f>IF(ISERROR(I97*(1-VLOOKUP($A97, 'E1 Categorization'!$A$32:$E$124, 5,0))), I97*0.5, I97*(1-VLOOKUP($A97, 'E1 Categorization'!$A$32:$E$124, 5,0)))</f>
        <v>0</v>
      </c>
      <c r="AH97" s="2208">
        <f>IF(ISERROR(J97*(1-VLOOKUP($A97, 'E1 Categorization'!$A$32:$E$124, 5,0))), J97*0.5, J97*(1-VLOOKUP($A97, 'E1 Categorization'!$A$32:$E$124, 5,0)))</f>
        <v>0</v>
      </c>
      <c r="AI97" s="2208">
        <f>IF(ISERROR(K97*(1-VLOOKUP($A97, 'E1 Categorization'!$A$32:$E$124, 5,0))), K97*0.5, K97*(1-VLOOKUP($A97, 'E1 Categorization'!$A$32:$E$124, 5,0)))</f>
        <v>0</v>
      </c>
      <c r="AJ97" s="2208">
        <f>IF(ISERROR(L97*(1-VLOOKUP($A97, 'E1 Categorization'!$A$32:$E$124, 5,0))), L97*0.5, L97*(1-VLOOKUP($A97, 'E1 Categorization'!$A$32:$E$124, 5,0)))</f>
        <v>0</v>
      </c>
      <c r="AK97" s="2208">
        <f>IF(ISERROR(M97*(1-VLOOKUP($A97, 'E1 Categorization'!$A$32:$E$124, 5,0))), M97*0.5, M97*(1-VLOOKUP($A97, 'E1 Categorization'!$A$32:$E$124, 5,0)))</f>
        <v>0</v>
      </c>
      <c r="AL97" s="2208">
        <f>IF(ISERROR(N97*(1-VLOOKUP($A97, 'E1 Categorization'!$A$32:$E$124, 5,0))), N97*0.5, N97*(1-VLOOKUP($A97, 'E1 Categorization'!$A$32:$E$124, 5,0)))</f>
        <v>0</v>
      </c>
      <c r="AM97" s="2208">
        <f>IF(ISERROR(O97*(1-VLOOKUP($A97, 'E1 Categorization'!$A$32:$E$124, 5,0))), O97*0.5, O97*(1-VLOOKUP($A97, 'E1 Categorization'!$A$32:$E$124, 5,0)))</f>
        <v>0</v>
      </c>
      <c r="AN97" s="2208">
        <f>IF(ISERROR(P97*(1-VLOOKUP($A97, 'E1 Categorization'!$A$32:$E$124, 5,0))), P97*0.5, P97*(1-VLOOKUP($A97, 'E1 Categorization'!$A$32:$E$124, 5,0)))</f>
        <v>0</v>
      </c>
      <c r="AO97" s="2208">
        <f>IF(ISERROR(Q97*(1-VLOOKUP($A97, 'E1 Categorization'!$A$32:$E$124, 5,0))), Q97*0.5, Q97*(1-VLOOKUP($A97, 'E1 Categorization'!$A$32:$E$124, 5,0)))</f>
        <v>0</v>
      </c>
      <c r="AP97" s="2208">
        <f>IF(ISERROR(R97*(1-VLOOKUP($A97, 'E1 Categorization'!$A$32:$E$124, 5,0))), R97*0.5, R97*(1-VLOOKUP($A97, 'E1 Categorization'!$A$32:$E$124, 5,0)))</f>
        <v>0</v>
      </c>
      <c r="AQ97" s="2208">
        <f>IF(ISERROR(S97*(1-VLOOKUP($A97, 'E1 Categorization'!$A$32:$E$124, 5,0))), S97*0.5, S97*(1-VLOOKUP($A97, 'E1 Categorization'!$A$32:$E$124, 5,0)))</f>
        <v>0</v>
      </c>
      <c r="AR97" s="2208">
        <f>IF(ISERROR(T97*(1-VLOOKUP($A97, 'E1 Categorization'!$A$32:$E$124, 5,0))), T97*0.5, T97*(1-VLOOKUP($A97, 'E1 Categorization'!$A$32:$E$124, 5,0)))</f>
        <v>0</v>
      </c>
      <c r="AS97" s="2208">
        <f>IF(ISERROR(U97*(1-VLOOKUP($A97, 'E1 Categorization'!$A$32:$E$124, 5,0))), U97*0.5, U97*(1-VLOOKUP($A97, 'E1 Categorization'!$A$32:$E$124, 5,0)))</f>
        <v>0</v>
      </c>
      <c r="AT97" s="2208">
        <f>IF(ISERROR(V97*(1-VLOOKUP($A97, 'E1 Categorization'!$A$32:$E$124, 5,0))), V97*0.5, V97*(1-VLOOKUP($A97, 'E1 Categorization'!$A$32:$E$124, 5,0)))</f>
        <v>0</v>
      </c>
      <c r="AU97" s="2208">
        <f>IF(ISERROR(W97*(1-VLOOKUP($A97, 'E1 Categorization'!$A$32:$E$124, 5,0))), W97*0.5, W97*(1-VLOOKUP($A97, 'E1 Categorization'!$A$32:$E$124, 5,0)))</f>
        <v>0</v>
      </c>
      <c r="AV97" s="2208">
        <f>IF(ISERROR(X97*(1-VLOOKUP($A97, 'E1 Categorization'!$A$32:$E$124, 5,0))), X97*0.5, X97*(1-VLOOKUP($A97, 'E1 Categorization'!$A$32:$E$124, 5,0)))</f>
        <v>0</v>
      </c>
      <c r="AW97" s="2212"/>
      <c r="AX97" s="2212"/>
      <c r="AY97" s="558">
        <f t="shared" si="14"/>
        <v>5145</v>
      </c>
      <c r="AZ97" s="559" t="str">
        <f t="shared" si="15"/>
        <v>Maintenance of Underground Conduit</v>
      </c>
      <c r="BA97" s="2208">
        <f>IF(ISERROR(E97*(VLOOKUP($A97, 'E1 Categorization'!$A$32:$E$124, 5,0))), E97*0.5, E97*(VLOOKUP($A97, 'E1 Categorization'!$A$32:$E$124, 5,0)))</f>
        <v>0</v>
      </c>
      <c r="BB97" s="2208">
        <f>IF(ISERROR(F97*(VLOOKUP($A97, 'E1 Categorization'!$A$32:$E$124, 5,0))), F97*0.5, F97*(VLOOKUP($A97, 'E1 Categorization'!$A$32:$E$124, 5,0)))</f>
        <v>0</v>
      </c>
      <c r="BC97" s="2208">
        <f>IF(ISERROR(G97*(VLOOKUP($A97, 'E1 Categorization'!$A$32:$E$124, 5,0))), G97*0.5, G97*(VLOOKUP($A97, 'E1 Categorization'!$A$32:$E$124, 5,0)))</f>
        <v>0</v>
      </c>
      <c r="BD97" s="2208">
        <f>IF(ISERROR(H97*(VLOOKUP($A97, 'E1 Categorization'!$A$32:$E$124, 5,0))), H97*0.5, H97*(VLOOKUP($A97, 'E1 Categorization'!$A$32:$E$124, 5,0)))</f>
        <v>0</v>
      </c>
      <c r="BE97" s="2208">
        <f>IF(ISERROR(I97*(VLOOKUP($A97, 'E1 Categorization'!$A$32:$E$124, 5,0))), I97*0.5, I97*(VLOOKUP($A97, 'E1 Categorization'!$A$32:$E$124, 5,0)))</f>
        <v>0</v>
      </c>
      <c r="BF97" s="2208">
        <f>IF(ISERROR(J97*(VLOOKUP($A97, 'E1 Categorization'!$A$32:$E$124, 5,0))), J97*0.5, J97*(VLOOKUP($A97, 'E1 Categorization'!$A$32:$E$124, 5,0)))</f>
        <v>0</v>
      </c>
      <c r="BG97" s="2208">
        <f>IF(ISERROR(K97*(VLOOKUP($A97, 'E1 Categorization'!$A$32:$E$124, 5,0))), K97*0.5, K97*(VLOOKUP($A97, 'E1 Categorization'!$A$32:$E$124, 5,0)))</f>
        <v>0</v>
      </c>
      <c r="BH97" s="2208">
        <f>IF(ISERROR(L97*(VLOOKUP($A97, 'E1 Categorization'!$A$32:$E$124, 5,0))), L97*0.5, L97*(VLOOKUP($A97, 'E1 Categorization'!$A$32:$E$124, 5,0)))</f>
        <v>0</v>
      </c>
      <c r="BI97" s="2208">
        <f>IF(ISERROR(M97*(VLOOKUP($A97, 'E1 Categorization'!$A$32:$E$124, 5,0))), M97*0.5, M97*(VLOOKUP($A97, 'E1 Categorization'!$A$32:$E$124, 5,0)))</f>
        <v>0</v>
      </c>
      <c r="BJ97" s="2208">
        <f>IF(ISERROR(N97*(VLOOKUP($A97, 'E1 Categorization'!$A$32:$E$124, 5,0))), N97*0.5, N97*(VLOOKUP($A97, 'E1 Categorization'!$A$32:$E$124, 5,0)))</f>
        <v>0</v>
      </c>
      <c r="BK97" s="2208">
        <f>IF(ISERROR(O97*(VLOOKUP($A97, 'E1 Categorization'!$A$32:$E$124, 5,0))), O97*0.5, O97*(VLOOKUP($A97, 'E1 Categorization'!$A$32:$E$124, 5,0)))</f>
        <v>0</v>
      </c>
      <c r="BL97" s="2208">
        <f>IF(ISERROR(P97*(VLOOKUP($A97, 'E1 Categorization'!$A$32:$E$124, 5,0))), P97*0.5, P97*(VLOOKUP($A97, 'E1 Categorization'!$A$32:$E$124, 5,0)))</f>
        <v>0</v>
      </c>
      <c r="BM97" s="2208">
        <f>IF(ISERROR(Q97*(VLOOKUP($A97, 'E1 Categorization'!$A$32:$E$124, 5,0))), Q97*0.5, Q97*(VLOOKUP($A97, 'E1 Categorization'!$A$32:$E$124, 5,0)))</f>
        <v>0</v>
      </c>
      <c r="BN97" s="2208">
        <f>IF(ISERROR(R97*(VLOOKUP($A97, 'E1 Categorization'!$A$32:$E$124, 5,0))), R97*0.5, R97*(VLOOKUP($A97, 'E1 Categorization'!$A$32:$E$124, 5,0)))</f>
        <v>0</v>
      </c>
      <c r="BO97" s="2208">
        <f>IF(ISERROR(S97*(VLOOKUP($A97, 'E1 Categorization'!$A$32:$E$124, 5,0))), S97*0.5, S97*(VLOOKUP($A97, 'E1 Categorization'!$A$32:$E$124, 5,0)))</f>
        <v>0</v>
      </c>
      <c r="BP97" s="2208">
        <f>IF(ISERROR(T97*(VLOOKUP($A97, 'E1 Categorization'!$A$32:$E$124, 5,0))), T97*0.5, T97*(VLOOKUP($A97, 'E1 Categorization'!$A$32:$E$124, 5,0)))</f>
        <v>0</v>
      </c>
      <c r="BQ97" s="2208">
        <f>IF(ISERROR(U97*(VLOOKUP($A97, 'E1 Categorization'!$A$32:$E$124, 5,0))), U97*0.5, U97*(VLOOKUP($A97, 'E1 Categorization'!$A$32:$E$124, 5,0)))</f>
        <v>0</v>
      </c>
      <c r="BR97" s="2208">
        <f>IF(ISERROR(V97*(VLOOKUP($A97, 'E1 Categorization'!$A$32:$E$124, 5,0))), V97*0.5, V97*(VLOOKUP($A97, 'E1 Categorization'!$A$32:$E$124, 5,0)))</f>
        <v>0</v>
      </c>
      <c r="BS97" s="2208">
        <f>IF(ISERROR(W97*(VLOOKUP($A97, 'E1 Categorization'!$A$32:$E$124, 5,0))), W97*0.5, W97*(VLOOKUP($A97, 'E1 Categorization'!$A$32:$E$124, 5,0)))</f>
        <v>0</v>
      </c>
      <c r="BT97" s="2208">
        <f>IF(ISERROR(X97*(VLOOKUP($A97, 'E1 Categorization'!$A$32:$E$124, 5,0))), X97*0.5, X97*(VLOOKUP($A97, 'E1 Categorization'!$A$32:$E$124, 5,0)))</f>
        <v>0</v>
      </c>
    </row>
    <row r="98" spans="1:72" s="630" customFormat="1" ht="25.5">
      <c r="A98" s="554">
        <f>'I3 TB Data'!A397:B397</f>
        <v>5150</v>
      </c>
      <c r="B98" s="555" t="str">
        <f>'I3 TB Data'!B397</f>
        <v>Maintenance of Underground Conductors and Devices</v>
      </c>
      <c r="C98" s="556">
        <f>'I3 TB Data'!G397</f>
        <v>0</v>
      </c>
      <c r="D98" s="2175" t="str">
        <f t="shared" si="16"/>
        <v>Yes</v>
      </c>
      <c r="E98" s="2153"/>
      <c r="F98" s="2153"/>
      <c r="G98" s="2153"/>
      <c r="H98" s="2153"/>
      <c r="I98" s="2153"/>
      <c r="J98" s="2153"/>
      <c r="K98" s="2153"/>
      <c r="L98" s="2153"/>
      <c r="M98" s="2153"/>
      <c r="N98" s="2153"/>
      <c r="O98" s="2153"/>
      <c r="P98" s="2153"/>
      <c r="Q98" s="2153"/>
      <c r="R98" s="2153"/>
      <c r="S98" s="2153"/>
      <c r="T98" s="2153"/>
      <c r="U98" s="2153"/>
      <c r="V98" s="2153"/>
      <c r="W98" s="2153"/>
      <c r="X98" s="2153"/>
      <c r="AA98" s="558">
        <f t="shared" si="12"/>
        <v>5150</v>
      </c>
      <c r="AB98" s="559" t="str">
        <f t="shared" si="13"/>
        <v>Maintenance of Underground Conductors and Devices</v>
      </c>
      <c r="AC98" s="2208">
        <f>IF(ISERROR(E98*(1-VLOOKUP($A98, 'E1 Categorization'!$A$32:$E$124, 5,0))), E98*0.5, E98*(1-VLOOKUP($A98, 'E1 Categorization'!$A$32:$E$124, 5,0)))</f>
        <v>0</v>
      </c>
      <c r="AD98" s="2208">
        <f>IF(ISERROR(F98*(1-VLOOKUP($A98, 'E1 Categorization'!$A$32:$E$124, 5,0))), F98*0.5, F98*(1-VLOOKUP($A98, 'E1 Categorization'!$A$32:$E$124, 5,0)))</f>
        <v>0</v>
      </c>
      <c r="AE98" s="2208">
        <f>IF(ISERROR(G98*(1-VLOOKUP($A98, 'E1 Categorization'!$A$32:$E$124, 5,0))), G98*0.5, G98*(1-VLOOKUP($A98, 'E1 Categorization'!$A$32:$E$124, 5,0)))</f>
        <v>0</v>
      </c>
      <c r="AF98" s="2208">
        <f>IF(ISERROR(H98*(1-VLOOKUP($A98, 'E1 Categorization'!$A$32:$E$124, 5,0))), H98*0.5, H98*(1-VLOOKUP($A98, 'E1 Categorization'!$A$32:$E$124, 5,0)))</f>
        <v>0</v>
      </c>
      <c r="AG98" s="2208">
        <f>IF(ISERROR(I98*(1-VLOOKUP($A98, 'E1 Categorization'!$A$32:$E$124, 5,0))), I98*0.5, I98*(1-VLOOKUP($A98, 'E1 Categorization'!$A$32:$E$124, 5,0)))</f>
        <v>0</v>
      </c>
      <c r="AH98" s="2208">
        <f>IF(ISERROR(J98*(1-VLOOKUP($A98, 'E1 Categorization'!$A$32:$E$124, 5,0))), J98*0.5, J98*(1-VLOOKUP($A98, 'E1 Categorization'!$A$32:$E$124, 5,0)))</f>
        <v>0</v>
      </c>
      <c r="AI98" s="2208">
        <f>IF(ISERROR(K98*(1-VLOOKUP($A98, 'E1 Categorization'!$A$32:$E$124, 5,0))), K98*0.5, K98*(1-VLOOKUP($A98, 'E1 Categorization'!$A$32:$E$124, 5,0)))</f>
        <v>0</v>
      </c>
      <c r="AJ98" s="2208">
        <f>IF(ISERROR(L98*(1-VLOOKUP($A98, 'E1 Categorization'!$A$32:$E$124, 5,0))), L98*0.5, L98*(1-VLOOKUP($A98, 'E1 Categorization'!$A$32:$E$124, 5,0)))</f>
        <v>0</v>
      </c>
      <c r="AK98" s="2208">
        <f>IF(ISERROR(M98*(1-VLOOKUP($A98, 'E1 Categorization'!$A$32:$E$124, 5,0))), M98*0.5, M98*(1-VLOOKUP($A98, 'E1 Categorization'!$A$32:$E$124, 5,0)))</f>
        <v>0</v>
      </c>
      <c r="AL98" s="2208">
        <f>IF(ISERROR(N98*(1-VLOOKUP($A98, 'E1 Categorization'!$A$32:$E$124, 5,0))), N98*0.5, N98*(1-VLOOKUP($A98, 'E1 Categorization'!$A$32:$E$124, 5,0)))</f>
        <v>0</v>
      </c>
      <c r="AM98" s="2208">
        <f>IF(ISERROR(O98*(1-VLOOKUP($A98, 'E1 Categorization'!$A$32:$E$124, 5,0))), O98*0.5, O98*(1-VLOOKUP($A98, 'E1 Categorization'!$A$32:$E$124, 5,0)))</f>
        <v>0</v>
      </c>
      <c r="AN98" s="2208">
        <f>IF(ISERROR(P98*(1-VLOOKUP($A98, 'E1 Categorization'!$A$32:$E$124, 5,0))), P98*0.5, P98*(1-VLOOKUP($A98, 'E1 Categorization'!$A$32:$E$124, 5,0)))</f>
        <v>0</v>
      </c>
      <c r="AO98" s="2208">
        <f>IF(ISERROR(Q98*(1-VLOOKUP($A98, 'E1 Categorization'!$A$32:$E$124, 5,0))), Q98*0.5, Q98*(1-VLOOKUP($A98, 'E1 Categorization'!$A$32:$E$124, 5,0)))</f>
        <v>0</v>
      </c>
      <c r="AP98" s="2208">
        <f>IF(ISERROR(R98*(1-VLOOKUP($A98, 'E1 Categorization'!$A$32:$E$124, 5,0))), R98*0.5, R98*(1-VLOOKUP($A98, 'E1 Categorization'!$A$32:$E$124, 5,0)))</f>
        <v>0</v>
      </c>
      <c r="AQ98" s="2208">
        <f>IF(ISERROR(S98*(1-VLOOKUP($A98, 'E1 Categorization'!$A$32:$E$124, 5,0))), S98*0.5, S98*(1-VLOOKUP($A98, 'E1 Categorization'!$A$32:$E$124, 5,0)))</f>
        <v>0</v>
      </c>
      <c r="AR98" s="2208">
        <f>IF(ISERROR(T98*(1-VLOOKUP($A98, 'E1 Categorization'!$A$32:$E$124, 5,0))), T98*0.5, T98*(1-VLOOKUP($A98, 'E1 Categorization'!$A$32:$E$124, 5,0)))</f>
        <v>0</v>
      </c>
      <c r="AS98" s="2208">
        <f>IF(ISERROR(U98*(1-VLOOKUP($A98, 'E1 Categorization'!$A$32:$E$124, 5,0))), U98*0.5, U98*(1-VLOOKUP($A98, 'E1 Categorization'!$A$32:$E$124, 5,0)))</f>
        <v>0</v>
      </c>
      <c r="AT98" s="2208">
        <f>IF(ISERROR(V98*(1-VLOOKUP($A98, 'E1 Categorization'!$A$32:$E$124, 5,0))), V98*0.5, V98*(1-VLOOKUP($A98, 'E1 Categorization'!$A$32:$E$124, 5,0)))</f>
        <v>0</v>
      </c>
      <c r="AU98" s="2208">
        <f>IF(ISERROR(W98*(1-VLOOKUP($A98, 'E1 Categorization'!$A$32:$E$124, 5,0))), W98*0.5, W98*(1-VLOOKUP($A98, 'E1 Categorization'!$A$32:$E$124, 5,0)))</f>
        <v>0</v>
      </c>
      <c r="AV98" s="2208">
        <f>IF(ISERROR(X98*(1-VLOOKUP($A98, 'E1 Categorization'!$A$32:$E$124, 5,0))), X98*0.5, X98*(1-VLOOKUP($A98, 'E1 Categorization'!$A$32:$E$124, 5,0)))</f>
        <v>0</v>
      </c>
      <c r="AW98" s="2212"/>
      <c r="AX98" s="2212"/>
      <c r="AY98" s="558">
        <f t="shared" si="14"/>
        <v>5150</v>
      </c>
      <c r="AZ98" s="559" t="str">
        <f t="shared" si="15"/>
        <v>Maintenance of Underground Conductors and Devices</v>
      </c>
      <c r="BA98" s="2208">
        <f>IF(ISERROR(E98*(VLOOKUP($A98, 'E1 Categorization'!$A$32:$E$124, 5,0))), E98*0.5, E98*(VLOOKUP($A98, 'E1 Categorization'!$A$32:$E$124, 5,0)))</f>
        <v>0</v>
      </c>
      <c r="BB98" s="2208">
        <f>IF(ISERROR(F98*(VLOOKUP($A98, 'E1 Categorization'!$A$32:$E$124, 5,0))), F98*0.5, F98*(VLOOKUP($A98, 'E1 Categorization'!$A$32:$E$124, 5,0)))</f>
        <v>0</v>
      </c>
      <c r="BC98" s="2208">
        <f>IF(ISERROR(G98*(VLOOKUP($A98, 'E1 Categorization'!$A$32:$E$124, 5,0))), G98*0.5, G98*(VLOOKUP($A98, 'E1 Categorization'!$A$32:$E$124, 5,0)))</f>
        <v>0</v>
      </c>
      <c r="BD98" s="2208">
        <f>IF(ISERROR(H98*(VLOOKUP($A98, 'E1 Categorization'!$A$32:$E$124, 5,0))), H98*0.5, H98*(VLOOKUP($A98, 'E1 Categorization'!$A$32:$E$124, 5,0)))</f>
        <v>0</v>
      </c>
      <c r="BE98" s="2208">
        <f>IF(ISERROR(I98*(VLOOKUP($A98, 'E1 Categorization'!$A$32:$E$124, 5,0))), I98*0.5, I98*(VLOOKUP($A98, 'E1 Categorization'!$A$32:$E$124, 5,0)))</f>
        <v>0</v>
      </c>
      <c r="BF98" s="2208">
        <f>IF(ISERROR(J98*(VLOOKUP($A98, 'E1 Categorization'!$A$32:$E$124, 5,0))), J98*0.5, J98*(VLOOKUP($A98, 'E1 Categorization'!$A$32:$E$124, 5,0)))</f>
        <v>0</v>
      </c>
      <c r="BG98" s="2208">
        <f>IF(ISERROR(K98*(VLOOKUP($A98, 'E1 Categorization'!$A$32:$E$124, 5,0))), K98*0.5, K98*(VLOOKUP($A98, 'E1 Categorization'!$A$32:$E$124, 5,0)))</f>
        <v>0</v>
      </c>
      <c r="BH98" s="2208">
        <f>IF(ISERROR(L98*(VLOOKUP($A98, 'E1 Categorization'!$A$32:$E$124, 5,0))), L98*0.5, L98*(VLOOKUP($A98, 'E1 Categorization'!$A$32:$E$124, 5,0)))</f>
        <v>0</v>
      </c>
      <c r="BI98" s="2208">
        <f>IF(ISERROR(M98*(VLOOKUP($A98, 'E1 Categorization'!$A$32:$E$124, 5,0))), M98*0.5, M98*(VLOOKUP($A98, 'E1 Categorization'!$A$32:$E$124, 5,0)))</f>
        <v>0</v>
      </c>
      <c r="BJ98" s="2208">
        <f>IF(ISERROR(N98*(VLOOKUP($A98, 'E1 Categorization'!$A$32:$E$124, 5,0))), N98*0.5, N98*(VLOOKUP($A98, 'E1 Categorization'!$A$32:$E$124, 5,0)))</f>
        <v>0</v>
      </c>
      <c r="BK98" s="2208">
        <f>IF(ISERROR(O98*(VLOOKUP($A98, 'E1 Categorization'!$A$32:$E$124, 5,0))), O98*0.5, O98*(VLOOKUP($A98, 'E1 Categorization'!$A$32:$E$124, 5,0)))</f>
        <v>0</v>
      </c>
      <c r="BL98" s="2208">
        <f>IF(ISERROR(P98*(VLOOKUP($A98, 'E1 Categorization'!$A$32:$E$124, 5,0))), P98*0.5, P98*(VLOOKUP($A98, 'E1 Categorization'!$A$32:$E$124, 5,0)))</f>
        <v>0</v>
      </c>
      <c r="BM98" s="2208">
        <f>IF(ISERROR(Q98*(VLOOKUP($A98, 'E1 Categorization'!$A$32:$E$124, 5,0))), Q98*0.5, Q98*(VLOOKUP($A98, 'E1 Categorization'!$A$32:$E$124, 5,0)))</f>
        <v>0</v>
      </c>
      <c r="BN98" s="2208">
        <f>IF(ISERROR(R98*(VLOOKUP($A98, 'E1 Categorization'!$A$32:$E$124, 5,0))), R98*0.5, R98*(VLOOKUP($A98, 'E1 Categorization'!$A$32:$E$124, 5,0)))</f>
        <v>0</v>
      </c>
      <c r="BO98" s="2208">
        <f>IF(ISERROR(S98*(VLOOKUP($A98, 'E1 Categorization'!$A$32:$E$124, 5,0))), S98*0.5, S98*(VLOOKUP($A98, 'E1 Categorization'!$A$32:$E$124, 5,0)))</f>
        <v>0</v>
      </c>
      <c r="BP98" s="2208">
        <f>IF(ISERROR(T98*(VLOOKUP($A98, 'E1 Categorization'!$A$32:$E$124, 5,0))), T98*0.5, T98*(VLOOKUP($A98, 'E1 Categorization'!$A$32:$E$124, 5,0)))</f>
        <v>0</v>
      </c>
      <c r="BQ98" s="2208">
        <f>IF(ISERROR(U98*(VLOOKUP($A98, 'E1 Categorization'!$A$32:$E$124, 5,0))), U98*0.5, U98*(VLOOKUP($A98, 'E1 Categorization'!$A$32:$E$124, 5,0)))</f>
        <v>0</v>
      </c>
      <c r="BR98" s="2208">
        <f>IF(ISERROR(V98*(VLOOKUP($A98, 'E1 Categorization'!$A$32:$E$124, 5,0))), V98*0.5, V98*(VLOOKUP($A98, 'E1 Categorization'!$A$32:$E$124, 5,0)))</f>
        <v>0</v>
      </c>
      <c r="BS98" s="2208">
        <f>IF(ISERROR(W98*(VLOOKUP($A98, 'E1 Categorization'!$A$32:$E$124, 5,0))), W98*0.5, W98*(VLOOKUP($A98, 'E1 Categorization'!$A$32:$E$124, 5,0)))</f>
        <v>0</v>
      </c>
      <c r="BT98" s="2208">
        <f>IF(ISERROR(X98*(VLOOKUP($A98, 'E1 Categorization'!$A$32:$E$124, 5,0))), X98*0.5, X98*(VLOOKUP($A98, 'E1 Categorization'!$A$32:$E$124, 5,0)))</f>
        <v>0</v>
      </c>
    </row>
    <row r="99" spans="1:72" s="630" customFormat="1" ht="25.5">
      <c r="A99" s="554">
        <f>'I3 TB Data'!A398:B398</f>
        <v>5155</v>
      </c>
      <c r="B99" s="555" t="str">
        <f>'I3 TB Data'!B398</f>
        <v>Maintenance of Underground Services</v>
      </c>
      <c r="C99" s="556">
        <f>'I3 TB Data'!G398</f>
        <v>0</v>
      </c>
      <c r="D99" s="2175" t="str">
        <f t="shared" si="16"/>
        <v>Yes</v>
      </c>
      <c r="E99" s="2153"/>
      <c r="F99" s="2153"/>
      <c r="G99" s="2153"/>
      <c r="H99" s="2153"/>
      <c r="I99" s="2153"/>
      <c r="J99" s="2153"/>
      <c r="K99" s="2153"/>
      <c r="L99" s="2153"/>
      <c r="M99" s="2153"/>
      <c r="N99" s="2153"/>
      <c r="O99" s="2153"/>
      <c r="P99" s="2153"/>
      <c r="Q99" s="2153"/>
      <c r="R99" s="2153"/>
      <c r="S99" s="2153"/>
      <c r="T99" s="2153"/>
      <c r="U99" s="2153"/>
      <c r="V99" s="2153"/>
      <c r="W99" s="2153"/>
      <c r="X99" s="2153"/>
      <c r="AA99" s="558">
        <f t="shared" si="12"/>
        <v>5155</v>
      </c>
      <c r="AB99" s="559" t="str">
        <f t="shared" si="13"/>
        <v>Maintenance of Underground Services</v>
      </c>
      <c r="AC99" s="2208">
        <f>IF(ISERROR(E99*(1-VLOOKUP($A99, 'E1 Categorization'!$A$32:$E$124, 5,0))), E99*0.5, E99*(1-VLOOKUP($A99, 'E1 Categorization'!$A$32:$E$124, 5,0)))</f>
        <v>0</v>
      </c>
      <c r="AD99" s="2208">
        <f>IF(ISERROR(F99*(1-VLOOKUP($A99, 'E1 Categorization'!$A$32:$E$124, 5,0))), F99*0.5, F99*(1-VLOOKUP($A99, 'E1 Categorization'!$A$32:$E$124, 5,0)))</f>
        <v>0</v>
      </c>
      <c r="AE99" s="2208">
        <f>IF(ISERROR(G99*(1-VLOOKUP($A99, 'E1 Categorization'!$A$32:$E$124, 5,0))), G99*0.5, G99*(1-VLOOKUP($A99, 'E1 Categorization'!$A$32:$E$124, 5,0)))</f>
        <v>0</v>
      </c>
      <c r="AF99" s="2208">
        <f>IF(ISERROR(H99*(1-VLOOKUP($A99, 'E1 Categorization'!$A$32:$E$124, 5,0))), H99*0.5, H99*(1-VLOOKUP($A99, 'E1 Categorization'!$A$32:$E$124, 5,0)))</f>
        <v>0</v>
      </c>
      <c r="AG99" s="2208">
        <f>IF(ISERROR(I99*(1-VLOOKUP($A99, 'E1 Categorization'!$A$32:$E$124, 5,0))), I99*0.5, I99*(1-VLOOKUP($A99, 'E1 Categorization'!$A$32:$E$124, 5,0)))</f>
        <v>0</v>
      </c>
      <c r="AH99" s="2208">
        <f>IF(ISERROR(J99*(1-VLOOKUP($A99, 'E1 Categorization'!$A$32:$E$124, 5,0))), J99*0.5, J99*(1-VLOOKUP($A99, 'E1 Categorization'!$A$32:$E$124, 5,0)))</f>
        <v>0</v>
      </c>
      <c r="AI99" s="2208">
        <f>IF(ISERROR(K99*(1-VLOOKUP($A99, 'E1 Categorization'!$A$32:$E$124, 5,0))), K99*0.5, K99*(1-VLOOKUP($A99, 'E1 Categorization'!$A$32:$E$124, 5,0)))</f>
        <v>0</v>
      </c>
      <c r="AJ99" s="2208">
        <f>IF(ISERROR(L99*(1-VLOOKUP($A99, 'E1 Categorization'!$A$32:$E$124, 5,0))), L99*0.5, L99*(1-VLOOKUP($A99, 'E1 Categorization'!$A$32:$E$124, 5,0)))</f>
        <v>0</v>
      </c>
      <c r="AK99" s="2208">
        <f>IF(ISERROR(M99*(1-VLOOKUP($A99, 'E1 Categorization'!$A$32:$E$124, 5,0))), M99*0.5, M99*(1-VLOOKUP($A99, 'E1 Categorization'!$A$32:$E$124, 5,0)))</f>
        <v>0</v>
      </c>
      <c r="AL99" s="2208">
        <f>IF(ISERROR(N99*(1-VLOOKUP($A99, 'E1 Categorization'!$A$32:$E$124, 5,0))), N99*0.5, N99*(1-VLOOKUP($A99, 'E1 Categorization'!$A$32:$E$124, 5,0)))</f>
        <v>0</v>
      </c>
      <c r="AM99" s="2208">
        <f>IF(ISERROR(O99*(1-VLOOKUP($A99, 'E1 Categorization'!$A$32:$E$124, 5,0))), O99*0.5, O99*(1-VLOOKUP($A99, 'E1 Categorization'!$A$32:$E$124, 5,0)))</f>
        <v>0</v>
      </c>
      <c r="AN99" s="2208">
        <f>IF(ISERROR(P99*(1-VLOOKUP($A99, 'E1 Categorization'!$A$32:$E$124, 5,0))), P99*0.5, P99*(1-VLOOKUP($A99, 'E1 Categorization'!$A$32:$E$124, 5,0)))</f>
        <v>0</v>
      </c>
      <c r="AO99" s="2208">
        <f>IF(ISERROR(Q99*(1-VLOOKUP($A99, 'E1 Categorization'!$A$32:$E$124, 5,0))), Q99*0.5, Q99*(1-VLOOKUP($A99, 'E1 Categorization'!$A$32:$E$124, 5,0)))</f>
        <v>0</v>
      </c>
      <c r="AP99" s="2208">
        <f>IF(ISERROR(R99*(1-VLOOKUP($A99, 'E1 Categorization'!$A$32:$E$124, 5,0))), R99*0.5, R99*(1-VLOOKUP($A99, 'E1 Categorization'!$A$32:$E$124, 5,0)))</f>
        <v>0</v>
      </c>
      <c r="AQ99" s="2208">
        <f>IF(ISERROR(S99*(1-VLOOKUP($A99, 'E1 Categorization'!$A$32:$E$124, 5,0))), S99*0.5, S99*(1-VLOOKUP($A99, 'E1 Categorization'!$A$32:$E$124, 5,0)))</f>
        <v>0</v>
      </c>
      <c r="AR99" s="2208">
        <f>IF(ISERROR(T99*(1-VLOOKUP($A99, 'E1 Categorization'!$A$32:$E$124, 5,0))), T99*0.5, T99*(1-VLOOKUP($A99, 'E1 Categorization'!$A$32:$E$124, 5,0)))</f>
        <v>0</v>
      </c>
      <c r="AS99" s="2208">
        <f>IF(ISERROR(U99*(1-VLOOKUP($A99, 'E1 Categorization'!$A$32:$E$124, 5,0))), U99*0.5, U99*(1-VLOOKUP($A99, 'E1 Categorization'!$A$32:$E$124, 5,0)))</f>
        <v>0</v>
      </c>
      <c r="AT99" s="2208">
        <f>IF(ISERROR(V99*(1-VLOOKUP($A99, 'E1 Categorization'!$A$32:$E$124, 5,0))), V99*0.5, V99*(1-VLOOKUP($A99, 'E1 Categorization'!$A$32:$E$124, 5,0)))</f>
        <v>0</v>
      </c>
      <c r="AU99" s="2208">
        <f>IF(ISERROR(W99*(1-VLOOKUP($A99, 'E1 Categorization'!$A$32:$E$124, 5,0))), W99*0.5, W99*(1-VLOOKUP($A99, 'E1 Categorization'!$A$32:$E$124, 5,0)))</f>
        <v>0</v>
      </c>
      <c r="AV99" s="2208">
        <f>IF(ISERROR(X99*(1-VLOOKUP($A99, 'E1 Categorization'!$A$32:$E$124, 5,0))), X99*0.5, X99*(1-VLOOKUP($A99, 'E1 Categorization'!$A$32:$E$124, 5,0)))</f>
        <v>0</v>
      </c>
      <c r="AW99" s="2212"/>
      <c r="AX99" s="2212"/>
      <c r="AY99" s="558">
        <f t="shared" si="14"/>
        <v>5155</v>
      </c>
      <c r="AZ99" s="559" t="str">
        <f t="shared" si="15"/>
        <v>Maintenance of Underground Services</v>
      </c>
      <c r="BA99" s="2208">
        <f>IF(ISERROR(E99*(VLOOKUP($A99, 'E1 Categorization'!$A$32:$E$124, 5,0))), E99*0.5, E99*(VLOOKUP($A99, 'E1 Categorization'!$A$32:$E$124, 5,0)))</f>
        <v>0</v>
      </c>
      <c r="BB99" s="2208">
        <f>IF(ISERROR(F99*(VLOOKUP($A99, 'E1 Categorization'!$A$32:$E$124, 5,0))), F99*0.5, F99*(VLOOKUP($A99, 'E1 Categorization'!$A$32:$E$124, 5,0)))</f>
        <v>0</v>
      </c>
      <c r="BC99" s="2208">
        <f>IF(ISERROR(G99*(VLOOKUP($A99, 'E1 Categorization'!$A$32:$E$124, 5,0))), G99*0.5, G99*(VLOOKUP($A99, 'E1 Categorization'!$A$32:$E$124, 5,0)))</f>
        <v>0</v>
      </c>
      <c r="BD99" s="2208">
        <f>IF(ISERROR(H99*(VLOOKUP($A99, 'E1 Categorization'!$A$32:$E$124, 5,0))), H99*0.5, H99*(VLOOKUP($A99, 'E1 Categorization'!$A$32:$E$124, 5,0)))</f>
        <v>0</v>
      </c>
      <c r="BE99" s="2208">
        <f>IF(ISERROR(I99*(VLOOKUP($A99, 'E1 Categorization'!$A$32:$E$124, 5,0))), I99*0.5, I99*(VLOOKUP($A99, 'E1 Categorization'!$A$32:$E$124, 5,0)))</f>
        <v>0</v>
      </c>
      <c r="BF99" s="2208">
        <f>IF(ISERROR(J99*(VLOOKUP($A99, 'E1 Categorization'!$A$32:$E$124, 5,0))), J99*0.5, J99*(VLOOKUP($A99, 'E1 Categorization'!$A$32:$E$124, 5,0)))</f>
        <v>0</v>
      </c>
      <c r="BG99" s="2208">
        <f>IF(ISERROR(K99*(VLOOKUP($A99, 'E1 Categorization'!$A$32:$E$124, 5,0))), K99*0.5, K99*(VLOOKUP($A99, 'E1 Categorization'!$A$32:$E$124, 5,0)))</f>
        <v>0</v>
      </c>
      <c r="BH99" s="2208">
        <f>IF(ISERROR(L99*(VLOOKUP($A99, 'E1 Categorization'!$A$32:$E$124, 5,0))), L99*0.5, L99*(VLOOKUP($A99, 'E1 Categorization'!$A$32:$E$124, 5,0)))</f>
        <v>0</v>
      </c>
      <c r="BI99" s="2208">
        <f>IF(ISERROR(M99*(VLOOKUP($A99, 'E1 Categorization'!$A$32:$E$124, 5,0))), M99*0.5, M99*(VLOOKUP($A99, 'E1 Categorization'!$A$32:$E$124, 5,0)))</f>
        <v>0</v>
      </c>
      <c r="BJ99" s="2208">
        <f>IF(ISERROR(N99*(VLOOKUP($A99, 'E1 Categorization'!$A$32:$E$124, 5,0))), N99*0.5, N99*(VLOOKUP($A99, 'E1 Categorization'!$A$32:$E$124, 5,0)))</f>
        <v>0</v>
      </c>
      <c r="BK99" s="2208">
        <f>IF(ISERROR(O99*(VLOOKUP($A99, 'E1 Categorization'!$A$32:$E$124, 5,0))), O99*0.5, O99*(VLOOKUP($A99, 'E1 Categorization'!$A$32:$E$124, 5,0)))</f>
        <v>0</v>
      </c>
      <c r="BL99" s="2208">
        <f>IF(ISERROR(P99*(VLOOKUP($A99, 'E1 Categorization'!$A$32:$E$124, 5,0))), P99*0.5, P99*(VLOOKUP($A99, 'E1 Categorization'!$A$32:$E$124, 5,0)))</f>
        <v>0</v>
      </c>
      <c r="BM99" s="2208">
        <f>IF(ISERROR(Q99*(VLOOKUP($A99, 'E1 Categorization'!$A$32:$E$124, 5,0))), Q99*0.5, Q99*(VLOOKUP($A99, 'E1 Categorization'!$A$32:$E$124, 5,0)))</f>
        <v>0</v>
      </c>
      <c r="BN99" s="2208">
        <f>IF(ISERROR(R99*(VLOOKUP($A99, 'E1 Categorization'!$A$32:$E$124, 5,0))), R99*0.5, R99*(VLOOKUP($A99, 'E1 Categorization'!$A$32:$E$124, 5,0)))</f>
        <v>0</v>
      </c>
      <c r="BO99" s="2208">
        <f>IF(ISERROR(S99*(VLOOKUP($A99, 'E1 Categorization'!$A$32:$E$124, 5,0))), S99*0.5, S99*(VLOOKUP($A99, 'E1 Categorization'!$A$32:$E$124, 5,0)))</f>
        <v>0</v>
      </c>
      <c r="BP99" s="2208">
        <f>IF(ISERROR(T99*(VLOOKUP($A99, 'E1 Categorization'!$A$32:$E$124, 5,0))), T99*0.5, T99*(VLOOKUP($A99, 'E1 Categorization'!$A$32:$E$124, 5,0)))</f>
        <v>0</v>
      </c>
      <c r="BQ99" s="2208">
        <f>IF(ISERROR(U99*(VLOOKUP($A99, 'E1 Categorization'!$A$32:$E$124, 5,0))), U99*0.5, U99*(VLOOKUP($A99, 'E1 Categorization'!$A$32:$E$124, 5,0)))</f>
        <v>0</v>
      </c>
      <c r="BR99" s="2208">
        <f>IF(ISERROR(V99*(VLOOKUP($A99, 'E1 Categorization'!$A$32:$E$124, 5,0))), V99*0.5, V99*(VLOOKUP($A99, 'E1 Categorization'!$A$32:$E$124, 5,0)))</f>
        <v>0</v>
      </c>
      <c r="BS99" s="2208">
        <f>IF(ISERROR(W99*(VLOOKUP($A99, 'E1 Categorization'!$A$32:$E$124, 5,0))), W99*0.5, W99*(VLOOKUP($A99, 'E1 Categorization'!$A$32:$E$124, 5,0)))</f>
        <v>0</v>
      </c>
      <c r="BT99" s="2208">
        <f>IF(ISERROR(X99*(VLOOKUP($A99, 'E1 Categorization'!$A$32:$E$124, 5,0))), X99*0.5, X99*(VLOOKUP($A99, 'E1 Categorization'!$A$32:$E$124, 5,0)))</f>
        <v>0</v>
      </c>
    </row>
    <row r="100" spans="1:72" s="630" customFormat="1" ht="25.5" customHeight="1">
      <c r="A100" s="554">
        <f>'I3 TB Data'!A399:B399</f>
        <v>5160</v>
      </c>
      <c r="B100" s="555" t="str">
        <f>'I3 TB Data'!B399</f>
        <v>Maintenance of Line Transformers</v>
      </c>
      <c r="C100" s="556">
        <f>'I3 TB Data'!G399</f>
        <v>0</v>
      </c>
      <c r="D100" s="2175" t="str">
        <f t="shared" si="16"/>
        <v>Yes</v>
      </c>
      <c r="E100" s="2153"/>
      <c r="F100" s="2153"/>
      <c r="G100" s="2153"/>
      <c r="H100" s="2153"/>
      <c r="I100" s="2153"/>
      <c r="J100" s="2153"/>
      <c r="K100" s="2153"/>
      <c r="L100" s="2153"/>
      <c r="M100" s="2153"/>
      <c r="N100" s="2153"/>
      <c r="O100" s="2153"/>
      <c r="P100" s="2153"/>
      <c r="Q100" s="2153"/>
      <c r="R100" s="2153"/>
      <c r="S100" s="2153"/>
      <c r="T100" s="2153"/>
      <c r="U100" s="2153"/>
      <c r="V100" s="2153"/>
      <c r="W100" s="2153"/>
      <c r="X100" s="2153"/>
      <c r="AA100" s="558">
        <f t="shared" si="12"/>
        <v>5160</v>
      </c>
      <c r="AB100" s="559" t="str">
        <f t="shared" si="13"/>
        <v>Maintenance of Line Transformers</v>
      </c>
      <c r="AC100" s="2208">
        <f>IF(ISERROR(E100*(1-VLOOKUP($A100, 'E1 Categorization'!$A$32:$E$124, 5,0))), E100*0.5, E100*(1-VLOOKUP($A100, 'E1 Categorization'!$A$32:$E$124, 5,0)))</f>
        <v>0</v>
      </c>
      <c r="AD100" s="2208">
        <f>IF(ISERROR(F100*(1-VLOOKUP($A100, 'E1 Categorization'!$A$32:$E$124, 5,0))), F100*0.5, F100*(1-VLOOKUP($A100, 'E1 Categorization'!$A$32:$E$124, 5,0)))</f>
        <v>0</v>
      </c>
      <c r="AE100" s="2208">
        <f>IF(ISERROR(G100*(1-VLOOKUP($A100, 'E1 Categorization'!$A$32:$E$124, 5,0))), G100*0.5, G100*(1-VLOOKUP($A100, 'E1 Categorization'!$A$32:$E$124, 5,0)))</f>
        <v>0</v>
      </c>
      <c r="AF100" s="2208">
        <f>IF(ISERROR(H100*(1-VLOOKUP($A100, 'E1 Categorization'!$A$32:$E$124, 5,0))), H100*0.5, H100*(1-VLOOKUP($A100, 'E1 Categorization'!$A$32:$E$124, 5,0)))</f>
        <v>0</v>
      </c>
      <c r="AG100" s="2208">
        <f>IF(ISERROR(I100*(1-VLOOKUP($A100, 'E1 Categorization'!$A$32:$E$124, 5,0))), I100*0.5, I100*(1-VLOOKUP($A100, 'E1 Categorization'!$A$32:$E$124, 5,0)))</f>
        <v>0</v>
      </c>
      <c r="AH100" s="2208">
        <f>IF(ISERROR(J100*(1-VLOOKUP($A100, 'E1 Categorization'!$A$32:$E$124, 5,0))), J100*0.5, J100*(1-VLOOKUP($A100, 'E1 Categorization'!$A$32:$E$124, 5,0)))</f>
        <v>0</v>
      </c>
      <c r="AI100" s="2208">
        <f>IF(ISERROR(K100*(1-VLOOKUP($A100, 'E1 Categorization'!$A$32:$E$124, 5,0))), K100*0.5, K100*(1-VLOOKUP($A100, 'E1 Categorization'!$A$32:$E$124, 5,0)))</f>
        <v>0</v>
      </c>
      <c r="AJ100" s="2208">
        <f>IF(ISERROR(L100*(1-VLOOKUP($A100, 'E1 Categorization'!$A$32:$E$124, 5,0))), L100*0.5, L100*(1-VLOOKUP($A100, 'E1 Categorization'!$A$32:$E$124, 5,0)))</f>
        <v>0</v>
      </c>
      <c r="AK100" s="2208">
        <f>IF(ISERROR(M100*(1-VLOOKUP($A100, 'E1 Categorization'!$A$32:$E$124, 5,0))), M100*0.5, M100*(1-VLOOKUP($A100, 'E1 Categorization'!$A$32:$E$124, 5,0)))</f>
        <v>0</v>
      </c>
      <c r="AL100" s="2208">
        <f>IF(ISERROR(N100*(1-VLOOKUP($A100, 'E1 Categorization'!$A$32:$E$124, 5,0))), N100*0.5, N100*(1-VLOOKUP($A100, 'E1 Categorization'!$A$32:$E$124, 5,0)))</f>
        <v>0</v>
      </c>
      <c r="AM100" s="2208">
        <f>IF(ISERROR(O100*(1-VLOOKUP($A100, 'E1 Categorization'!$A$32:$E$124, 5,0))), O100*0.5, O100*(1-VLOOKUP($A100, 'E1 Categorization'!$A$32:$E$124, 5,0)))</f>
        <v>0</v>
      </c>
      <c r="AN100" s="2208">
        <f>IF(ISERROR(P100*(1-VLOOKUP($A100, 'E1 Categorization'!$A$32:$E$124, 5,0))), P100*0.5, P100*(1-VLOOKUP($A100, 'E1 Categorization'!$A$32:$E$124, 5,0)))</f>
        <v>0</v>
      </c>
      <c r="AO100" s="2208">
        <f>IF(ISERROR(Q100*(1-VLOOKUP($A100, 'E1 Categorization'!$A$32:$E$124, 5,0))), Q100*0.5, Q100*(1-VLOOKUP($A100, 'E1 Categorization'!$A$32:$E$124, 5,0)))</f>
        <v>0</v>
      </c>
      <c r="AP100" s="2208">
        <f>IF(ISERROR(R100*(1-VLOOKUP($A100, 'E1 Categorization'!$A$32:$E$124, 5,0))), R100*0.5, R100*(1-VLOOKUP($A100, 'E1 Categorization'!$A$32:$E$124, 5,0)))</f>
        <v>0</v>
      </c>
      <c r="AQ100" s="2208">
        <f>IF(ISERROR(S100*(1-VLOOKUP($A100, 'E1 Categorization'!$A$32:$E$124, 5,0))), S100*0.5, S100*(1-VLOOKUP($A100, 'E1 Categorization'!$A$32:$E$124, 5,0)))</f>
        <v>0</v>
      </c>
      <c r="AR100" s="2208">
        <f>IF(ISERROR(T100*(1-VLOOKUP($A100, 'E1 Categorization'!$A$32:$E$124, 5,0))), T100*0.5, T100*(1-VLOOKUP($A100, 'E1 Categorization'!$A$32:$E$124, 5,0)))</f>
        <v>0</v>
      </c>
      <c r="AS100" s="2208">
        <f>IF(ISERROR(U100*(1-VLOOKUP($A100, 'E1 Categorization'!$A$32:$E$124, 5,0))), U100*0.5, U100*(1-VLOOKUP($A100, 'E1 Categorization'!$A$32:$E$124, 5,0)))</f>
        <v>0</v>
      </c>
      <c r="AT100" s="2208">
        <f>IF(ISERROR(V100*(1-VLOOKUP($A100, 'E1 Categorization'!$A$32:$E$124, 5,0))), V100*0.5, V100*(1-VLOOKUP($A100, 'E1 Categorization'!$A$32:$E$124, 5,0)))</f>
        <v>0</v>
      </c>
      <c r="AU100" s="2208">
        <f>IF(ISERROR(W100*(1-VLOOKUP($A100, 'E1 Categorization'!$A$32:$E$124, 5,0))), W100*0.5, W100*(1-VLOOKUP($A100, 'E1 Categorization'!$A$32:$E$124, 5,0)))</f>
        <v>0</v>
      </c>
      <c r="AV100" s="2208">
        <f>IF(ISERROR(X100*(1-VLOOKUP($A100, 'E1 Categorization'!$A$32:$E$124, 5,0))), X100*0.5, X100*(1-VLOOKUP($A100, 'E1 Categorization'!$A$32:$E$124, 5,0)))</f>
        <v>0</v>
      </c>
      <c r="AW100" s="2212"/>
      <c r="AX100" s="2212"/>
      <c r="AY100" s="558">
        <f t="shared" si="14"/>
        <v>5160</v>
      </c>
      <c r="AZ100" s="559" t="str">
        <f t="shared" si="15"/>
        <v>Maintenance of Line Transformers</v>
      </c>
      <c r="BA100" s="2208">
        <f>IF(ISERROR(E100*(VLOOKUP($A100, 'E1 Categorization'!$A$32:$E$124, 5,0))), E100*0.5, E100*(VLOOKUP($A100, 'E1 Categorization'!$A$32:$E$124, 5,0)))</f>
        <v>0</v>
      </c>
      <c r="BB100" s="2208">
        <f>IF(ISERROR(F100*(VLOOKUP($A100, 'E1 Categorization'!$A$32:$E$124, 5,0))), F100*0.5, F100*(VLOOKUP($A100, 'E1 Categorization'!$A$32:$E$124, 5,0)))</f>
        <v>0</v>
      </c>
      <c r="BC100" s="2208">
        <f>IF(ISERROR(G100*(VLOOKUP($A100, 'E1 Categorization'!$A$32:$E$124, 5,0))), G100*0.5, G100*(VLOOKUP($A100, 'E1 Categorization'!$A$32:$E$124, 5,0)))</f>
        <v>0</v>
      </c>
      <c r="BD100" s="2208">
        <f>IF(ISERROR(H100*(VLOOKUP($A100, 'E1 Categorization'!$A$32:$E$124, 5,0))), H100*0.5, H100*(VLOOKUP($A100, 'E1 Categorization'!$A$32:$E$124, 5,0)))</f>
        <v>0</v>
      </c>
      <c r="BE100" s="2208">
        <f>IF(ISERROR(I100*(VLOOKUP($A100, 'E1 Categorization'!$A$32:$E$124, 5,0))), I100*0.5, I100*(VLOOKUP($A100, 'E1 Categorization'!$A$32:$E$124, 5,0)))</f>
        <v>0</v>
      </c>
      <c r="BF100" s="2208">
        <f>IF(ISERROR(J100*(VLOOKUP($A100, 'E1 Categorization'!$A$32:$E$124, 5,0))), J100*0.5, J100*(VLOOKUP($A100, 'E1 Categorization'!$A$32:$E$124, 5,0)))</f>
        <v>0</v>
      </c>
      <c r="BG100" s="2208">
        <f>IF(ISERROR(K100*(VLOOKUP($A100, 'E1 Categorization'!$A$32:$E$124, 5,0))), K100*0.5, K100*(VLOOKUP($A100, 'E1 Categorization'!$A$32:$E$124, 5,0)))</f>
        <v>0</v>
      </c>
      <c r="BH100" s="2208">
        <f>IF(ISERROR(L100*(VLOOKUP($A100, 'E1 Categorization'!$A$32:$E$124, 5,0))), L100*0.5, L100*(VLOOKUP($A100, 'E1 Categorization'!$A$32:$E$124, 5,0)))</f>
        <v>0</v>
      </c>
      <c r="BI100" s="2208">
        <f>IF(ISERROR(M100*(VLOOKUP($A100, 'E1 Categorization'!$A$32:$E$124, 5,0))), M100*0.5, M100*(VLOOKUP($A100, 'E1 Categorization'!$A$32:$E$124, 5,0)))</f>
        <v>0</v>
      </c>
      <c r="BJ100" s="2208">
        <f>IF(ISERROR(N100*(VLOOKUP($A100, 'E1 Categorization'!$A$32:$E$124, 5,0))), N100*0.5, N100*(VLOOKUP($A100, 'E1 Categorization'!$A$32:$E$124, 5,0)))</f>
        <v>0</v>
      </c>
      <c r="BK100" s="2208">
        <f>IF(ISERROR(O100*(VLOOKUP($A100, 'E1 Categorization'!$A$32:$E$124, 5,0))), O100*0.5, O100*(VLOOKUP($A100, 'E1 Categorization'!$A$32:$E$124, 5,0)))</f>
        <v>0</v>
      </c>
      <c r="BL100" s="2208">
        <f>IF(ISERROR(P100*(VLOOKUP($A100, 'E1 Categorization'!$A$32:$E$124, 5,0))), P100*0.5, P100*(VLOOKUP($A100, 'E1 Categorization'!$A$32:$E$124, 5,0)))</f>
        <v>0</v>
      </c>
      <c r="BM100" s="2208">
        <f>IF(ISERROR(Q100*(VLOOKUP($A100, 'E1 Categorization'!$A$32:$E$124, 5,0))), Q100*0.5, Q100*(VLOOKUP($A100, 'E1 Categorization'!$A$32:$E$124, 5,0)))</f>
        <v>0</v>
      </c>
      <c r="BN100" s="2208">
        <f>IF(ISERROR(R100*(VLOOKUP($A100, 'E1 Categorization'!$A$32:$E$124, 5,0))), R100*0.5, R100*(VLOOKUP($A100, 'E1 Categorization'!$A$32:$E$124, 5,0)))</f>
        <v>0</v>
      </c>
      <c r="BO100" s="2208">
        <f>IF(ISERROR(S100*(VLOOKUP($A100, 'E1 Categorization'!$A$32:$E$124, 5,0))), S100*0.5, S100*(VLOOKUP($A100, 'E1 Categorization'!$A$32:$E$124, 5,0)))</f>
        <v>0</v>
      </c>
      <c r="BP100" s="2208">
        <f>IF(ISERROR(T100*(VLOOKUP($A100, 'E1 Categorization'!$A$32:$E$124, 5,0))), T100*0.5, T100*(VLOOKUP($A100, 'E1 Categorization'!$A$32:$E$124, 5,0)))</f>
        <v>0</v>
      </c>
      <c r="BQ100" s="2208">
        <f>IF(ISERROR(U100*(VLOOKUP($A100, 'E1 Categorization'!$A$32:$E$124, 5,0))), U100*0.5, U100*(VLOOKUP($A100, 'E1 Categorization'!$A$32:$E$124, 5,0)))</f>
        <v>0</v>
      </c>
      <c r="BR100" s="2208">
        <f>IF(ISERROR(V100*(VLOOKUP($A100, 'E1 Categorization'!$A$32:$E$124, 5,0))), V100*0.5, V100*(VLOOKUP($A100, 'E1 Categorization'!$A$32:$E$124, 5,0)))</f>
        <v>0</v>
      </c>
      <c r="BS100" s="2208">
        <f>IF(ISERROR(W100*(VLOOKUP($A100, 'E1 Categorization'!$A$32:$E$124, 5,0))), W100*0.5, W100*(VLOOKUP($A100, 'E1 Categorization'!$A$32:$E$124, 5,0)))</f>
        <v>0</v>
      </c>
      <c r="BT100" s="2208">
        <f>IF(ISERROR(X100*(VLOOKUP($A100, 'E1 Categorization'!$A$32:$E$124, 5,0))), X100*0.5, X100*(VLOOKUP($A100, 'E1 Categorization'!$A$32:$E$124, 5,0)))</f>
        <v>0</v>
      </c>
    </row>
    <row r="101" spans="1:72" s="630" customFormat="1" ht="25.5" customHeight="1">
      <c r="A101" s="554">
        <f>'I3 TB Data'!A403:B403</f>
        <v>5175</v>
      </c>
      <c r="B101" s="555" t="str">
        <f>'I3 TB Data'!B403</f>
        <v>Maintenance of Meters</v>
      </c>
      <c r="C101" s="556">
        <f>'I3 TB Data'!G403</f>
        <v>0</v>
      </c>
      <c r="D101" s="2175" t="str">
        <f t="shared" si="16"/>
        <v>Yes</v>
      </c>
      <c r="E101" s="2153"/>
      <c r="F101" s="2153"/>
      <c r="G101" s="2153"/>
      <c r="H101" s="2153"/>
      <c r="I101" s="2153"/>
      <c r="J101" s="2153"/>
      <c r="K101" s="2153"/>
      <c r="L101" s="2153"/>
      <c r="M101" s="2153"/>
      <c r="N101" s="2153"/>
      <c r="O101" s="2153"/>
      <c r="P101" s="2153"/>
      <c r="Q101" s="2153"/>
      <c r="R101" s="2153"/>
      <c r="S101" s="2153"/>
      <c r="T101" s="2153"/>
      <c r="U101" s="2153"/>
      <c r="V101" s="2153"/>
      <c r="W101" s="2153"/>
      <c r="X101" s="2153"/>
      <c r="AA101" s="558">
        <f t="shared" si="12"/>
        <v>5175</v>
      </c>
      <c r="AB101" s="559" t="str">
        <f t="shared" si="13"/>
        <v>Maintenance of Meters</v>
      </c>
      <c r="AC101" s="2208">
        <f>IF(ISERROR(E101*(1-VLOOKUP($A101, 'E1 Categorization'!$A$32:$E$124, 5,0))), E101*0.5, E101*(1-VLOOKUP($A101, 'E1 Categorization'!$A$32:$E$124, 5,0)))</f>
        <v>0</v>
      </c>
      <c r="AD101" s="2208">
        <f>IF(ISERROR(F101*(1-VLOOKUP($A101, 'E1 Categorization'!$A$32:$E$124, 5,0))), F101*0.5, F101*(1-VLOOKUP($A101, 'E1 Categorization'!$A$32:$E$124, 5,0)))</f>
        <v>0</v>
      </c>
      <c r="AE101" s="2208">
        <f>IF(ISERROR(G101*(1-VLOOKUP($A101, 'E1 Categorization'!$A$32:$E$124, 5,0))), G101*0.5, G101*(1-VLOOKUP($A101, 'E1 Categorization'!$A$32:$E$124, 5,0)))</f>
        <v>0</v>
      </c>
      <c r="AF101" s="2208">
        <f>IF(ISERROR(H101*(1-VLOOKUP($A101, 'E1 Categorization'!$A$32:$E$124, 5,0))), H101*0.5, H101*(1-VLOOKUP($A101, 'E1 Categorization'!$A$32:$E$124, 5,0)))</f>
        <v>0</v>
      </c>
      <c r="AG101" s="2208">
        <f>IF(ISERROR(I101*(1-VLOOKUP($A101, 'E1 Categorization'!$A$32:$E$124, 5,0))), I101*0.5, I101*(1-VLOOKUP($A101, 'E1 Categorization'!$A$32:$E$124, 5,0)))</f>
        <v>0</v>
      </c>
      <c r="AH101" s="2208">
        <f>IF(ISERROR(J101*(1-VLOOKUP($A101, 'E1 Categorization'!$A$32:$E$124, 5,0))), J101*0.5, J101*(1-VLOOKUP($A101, 'E1 Categorization'!$A$32:$E$124, 5,0)))</f>
        <v>0</v>
      </c>
      <c r="AI101" s="2208">
        <f>IF(ISERROR(K101*(1-VLOOKUP($A101, 'E1 Categorization'!$A$32:$E$124, 5,0))), K101*0.5, K101*(1-VLOOKUP($A101, 'E1 Categorization'!$A$32:$E$124, 5,0)))</f>
        <v>0</v>
      </c>
      <c r="AJ101" s="2208">
        <f>IF(ISERROR(L101*(1-VLOOKUP($A101, 'E1 Categorization'!$A$32:$E$124, 5,0))), L101*0.5, L101*(1-VLOOKUP($A101, 'E1 Categorization'!$A$32:$E$124, 5,0)))</f>
        <v>0</v>
      </c>
      <c r="AK101" s="2208">
        <f>IF(ISERROR(M101*(1-VLOOKUP($A101, 'E1 Categorization'!$A$32:$E$124, 5,0))), M101*0.5, M101*(1-VLOOKUP($A101, 'E1 Categorization'!$A$32:$E$124, 5,0)))</f>
        <v>0</v>
      </c>
      <c r="AL101" s="2208">
        <f>IF(ISERROR(N101*(1-VLOOKUP($A101, 'E1 Categorization'!$A$32:$E$124, 5,0))), N101*0.5, N101*(1-VLOOKUP($A101, 'E1 Categorization'!$A$32:$E$124, 5,0)))</f>
        <v>0</v>
      </c>
      <c r="AM101" s="2208">
        <f>IF(ISERROR(O101*(1-VLOOKUP($A101, 'E1 Categorization'!$A$32:$E$124, 5,0))), O101*0.5, O101*(1-VLOOKUP($A101, 'E1 Categorization'!$A$32:$E$124, 5,0)))</f>
        <v>0</v>
      </c>
      <c r="AN101" s="2208">
        <f>IF(ISERROR(P101*(1-VLOOKUP($A101, 'E1 Categorization'!$A$32:$E$124, 5,0))), P101*0.5, P101*(1-VLOOKUP($A101, 'E1 Categorization'!$A$32:$E$124, 5,0)))</f>
        <v>0</v>
      </c>
      <c r="AO101" s="2208">
        <f>IF(ISERROR(Q101*(1-VLOOKUP($A101, 'E1 Categorization'!$A$32:$E$124, 5,0))), Q101*0.5, Q101*(1-VLOOKUP($A101, 'E1 Categorization'!$A$32:$E$124, 5,0)))</f>
        <v>0</v>
      </c>
      <c r="AP101" s="2208">
        <f>IF(ISERROR(R101*(1-VLOOKUP($A101, 'E1 Categorization'!$A$32:$E$124, 5,0))), R101*0.5, R101*(1-VLOOKUP($A101, 'E1 Categorization'!$A$32:$E$124, 5,0)))</f>
        <v>0</v>
      </c>
      <c r="AQ101" s="2208">
        <f>IF(ISERROR(S101*(1-VLOOKUP($A101, 'E1 Categorization'!$A$32:$E$124, 5,0))), S101*0.5, S101*(1-VLOOKUP($A101, 'E1 Categorization'!$A$32:$E$124, 5,0)))</f>
        <v>0</v>
      </c>
      <c r="AR101" s="2208">
        <f>IF(ISERROR(T101*(1-VLOOKUP($A101, 'E1 Categorization'!$A$32:$E$124, 5,0))), T101*0.5, T101*(1-VLOOKUP($A101, 'E1 Categorization'!$A$32:$E$124, 5,0)))</f>
        <v>0</v>
      </c>
      <c r="AS101" s="2208">
        <f>IF(ISERROR(U101*(1-VLOOKUP($A101, 'E1 Categorization'!$A$32:$E$124, 5,0))), U101*0.5, U101*(1-VLOOKUP($A101, 'E1 Categorization'!$A$32:$E$124, 5,0)))</f>
        <v>0</v>
      </c>
      <c r="AT101" s="2208">
        <f>IF(ISERROR(V101*(1-VLOOKUP($A101, 'E1 Categorization'!$A$32:$E$124, 5,0))), V101*0.5, V101*(1-VLOOKUP($A101, 'E1 Categorization'!$A$32:$E$124, 5,0)))</f>
        <v>0</v>
      </c>
      <c r="AU101" s="2208">
        <f>IF(ISERROR(W101*(1-VLOOKUP($A101, 'E1 Categorization'!$A$32:$E$124, 5,0))), W101*0.5, W101*(1-VLOOKUP($A101, 'E1 Categorization'!$A$32:$E$124, 5,0)))</f>
        <v>0</v>
      </c>
      <c r="AV101" s="2208">
        <f>IF(ISERROR(X101*(1-VLOOKUP($A101, 'E1 Categorization'!$A$32:$E$124, 5,0))), X101*0.5, X101*(1-VLOOKUP($A101, 'E1 Categorization'!$A$32:$E$124, 5,0)))</f>
        <v>0</v>
      </c>
      <c r="AW101" s="2212"/>
      <c r="AX101" s="2212"/>
      <c r="AY101" s="558">
        <f t="shared" si="14"/>
        <v>5175</v>
      </c>
      <c r="AZ101" s="559" t="str">
        <f t="shared" si="15"/>
        <v>Maintenance of Meters</v>
      </c>
      <c r="BA101" s="2208">
        <f>IF(ISERROR(E101*(VLOOKUP($A101, 'E1 Categorization'!$A$32:$E$124, 5,0))), E101*0.5, E101*(VLOOKUP($A101, 'E1 Categorization'!$A$32:$E$124, 5,0)))</f>
        <v>0</v>
      </c>
      <c r="BB101" s="2208">
        <f>IF(ISERROR(F101*(VLOOKUP($A101, 'E1 Categorization'!$A$32:$E$124, 5,0))), F101*0.5, F101*(VLOOKUP($A101, 'E1 Categorization'!$A$32:$E$124, 5,0)))</f>
        <v>0</v>
      </c>
      <c r="BC101" s="2208">
        <f>IF(ISERROR(G101*(VLOOKUP($A101, 'E1 Categorization'!$A$32:$E$124, 5,0))), G101*0.5, G101*(VLOOKUP($A101, 'E1 Categorization'!$A$32:$E$124, 5,0)))</f>
        <v>0</v>
      </c>
      <c r="BD101" s="2208">
        <f>IF(ISERROR(H101*(VLOOKUP($A101, 'E1 Categorization'!$A$32:$E$124, 5,0))), H101*0.5, H101*(VLOOKUP($A101, 'E1 Categorization'!$A$32:$E$124, 5,0)))</f>
        <v>0</v>
      </c>
      <c r="BE101" s="2208">
        <f>IF(ISERROR(I101*(VLOOKUP($A101, 'E1 Categorization'!$A$32:$E$124, 5,0))), I101*0.5, I101*(VLOOKUP($A101, 'E1 Categorization'!$A$32:$E$124, 5,0)))</f>
        <v>0</v>
      </c>
      <c r="BF101" s="2208">
        <f>IF(ISERROR(J101*(VLOOKUP($A101, 'E1 Categorization'!$A$32:$E$124, 5,0))), J101*0.5, J101*(VLOOKUP($A101, 'E1 Categorization'!$A$32:$E$124, 5,0)))</f>
        <v>0</v>
      </c>
      <c r="BG101" s="2208">
        <f>IF(ISERROR(K101*(VLOOKUP($A101, 'E1 Categorization'!$A$32:$E$124, 5,0))), K101*0.5, K101*(VLOOKUP($A101, 'E1 Categorization'!$A$32:$E$124, 5,0)))</f>
        <v>0</v>
      </c>
      <c r="BH101" s="2208">
        <f>IF(ISERROR(L101*(VLOOKUP($A101, 'E1 Categorization'!$A$32:$E$124, 5,0))), L101*0.5, L101*(VLOOKUP($A101, 'E1 Categorization'!$A$32:$E$124, 5,0)))</f>
        <v>0</v>
      </c>
      <c r="BI101" s="2208">
        <f>IF(ISERROR(M101*(VLOOKUP($A101, 'E1 Categorization'!$A$32:$E$124, 5,0))), M101*0.5, M101*(VLOOKUP($A101, 'E1 Categorization'!$A$32:$E$124, 5,0)))</f>
        <v>0</v>
      </c>
      <c r="BJ101" s="2208">
        <f>IF(ISERROR(N101*(VLOOKUP($A101, 'E1 Categorization'!$A$32:$E$124, 5,0))), N101*0.5, N101*(VLOOKUP($A101, 'E1 Categorization'!$A$32:$E$124, 5,0)))</f>
        <v>0</v>
      </c>
      <c r="BK101" s="2208">
        <f>IF(ISERROR(O101*(VLOOKUP($A101, 'E1 Categorization'!$A$32:$E$124, 5,0))), O101*0.5, O101*(VLOOKUP($A101, 'E1 Categorization'!$A$32:$E$124, 5,0)))</f>
        <v>0</v>
      </c>
      <c r="BL101" s="2208">
        <f>IF(ISERROR(P101*(VLOOKUP($A101, 'E1 Categorization'!$A$32:$E$124, 5,0))), P101*0.5, P101*(VLOOKUP($A101, 'E1 Categorization'!$A$32:$E$124, 5,0)))</f>
        <v>0</v>
      </c>
      <c r="BM101" s="2208">
        <f>IF(ISERROR(Q101*(VLOOKUP($A101, 'E1 Categorization'!$A$32:$E$124, 5,0))), Q101*0.5, Q101*(VLOOKUP($A101, 'E1 Categorization'!$A$32:$E$124, 5,0)))</f>
        <v>0</v>
      </c>
      <c r="BN101" s="2208">
        <f>IF(ISERROR(R101*(VLOOKUP($A101, 'E1 Categorization'!$A$32:$E$124, 5,0))), R101*0.5, R101*(VLOOKUP($A101, 'E1 Categorization'!$A$32:$E$124, 5,0)))</f>
        <v>0</v>
      </c>
      <c r="BO101" s="2208">
        <f>IF(ISERROR(S101*(VLOOKUP($A101, 'E1 Categorization'!$A$32:$E$124, 5,0))), S101*0.5, S101*(VLOOKUP($A101, 'E1 Categorization'!$A$32:$E$124, 5,0)))</f>
        <v>0</v>
      </c>
      <c r="BP101" s="2208">
        <f>IF(ISERROR(T101*(VLOOKUP($A101, 'E1 Categorization'!$A$32:$E$124, 5,0))), T101*0.5, T101*(VLOOKUP($A101, 'E1 Categorization'!$A$32:$E$124, 5,0)))</f>
        <v>0</v>
      </c>
      <c r="BQ101" s="2208">
        <f>IF(ISERROR(U101*(VLOOKUP($A101, 'E1 Categorization'!$A$32:$E$124, 5,0))), U101*0.5, U101*(VLOOKUP($A101, 'E1 Categorization'!$A$32:$E$124, 5,0)))</f>
        <v>0</v>
      </c>
      <c r="BR101" s="2208">
        <f>IF(ISERROR(V101*(VLOOKUP($A101, 'E1 Categorization'!$A$32:$E$124, 5,0))), V101*0.5, V101*(VLOOKUP($A101, 'E1 Categorization'!$A$32:$E$124, 5,0)))</f>
        <v>0</v>
      </c>
      <c r="BS101" s="2208">
        <f>IF(ISERROR(W101*(VLOOKUP($A101, 'E1 Categorization'!$A$32:$E$124, 5,0))), W101*0.5, W101*(VLOOKUP($A101, 'E1 Categorization'!$A$32:$E$124, 5,0)))</f>
        <v>0</v>
      </c>
      <c r="BT101" s="2208">
        <f>IF(ISERROR(X101*(VLOOKUP($A101, 'E1 Categorization'!$A$32:$E$124, 5,0))), X101*0.5, X101*(VLOOKUP($A101, 'E1 Categorization'!$A$32:$E$124, 5,0)))</f>
        <v>0</v>
      </c>
    </row>
    <row r="102" spans="1:72" s="630" customFormat="1" ht="25.5" customHeight="1">
      <c r="A102" s="554">
        <f>'I3 TB Data'!A413:B413</f>
        <v>5305</v>
      </c>
      <c r="B102" s="555" t="str">
        <f>'I3 TB Data'!B413</f>
        <v>Supervision</v>
      </c>
      <c r="C102" s="556">
        <f>'I3 TB Data'!G413</f>
        <v>0</v>
      </c>
      <c r="D102" s="2175" t="str">
        <f t="shared" si="16"/>
        <v>Yes</v>
      </c>
      <c r="E102" s="2153"/>
      <c r="F102" s="2153"/>
      <c r="G102" s="2153"/>
      <c r="H102" s="2153"/>
      <c r="I102" s="2153"/>
      <c r="J102" s="2153"/>
      <c r="K102" s="2153"/>
      <c r="L102" s="2153"/>
      <c r="M102" s="2153"/>
      <c r="N102" s="2153"/>
      <c r="O102" s="2153"/>
      <c r="P102" s="2153"/>
      <c r="Q102" s="2153"/>
      <c r="R102" s="2153"/>
      <c r="S102" s="2153"/>
      <c r="T102" s="2153"/>
      <c r="U102" s="2153"/>
      <c r="V102" s="2153"/>
      <c r="W102" s="2153"/>
      <c r="X102" s="2153"/>
      <c r="AA102" s="558">
        <f t="shared" si="12"/>
        <v>5305</v>
      </c>
      <c r="AB102" s="559" t="str">
        <f t="shared" si="13"/>
        <v>Supervision</v>
      </c>
      <c r="AC102" s="2208">
        <f>IF(ISERROR(E102*(1-VLOOKUP($A102, 'E1 Categorization'!$A$32:$E$124, 5,0))), E102*0.5, E102*(1-VLOOKUP($A102, 'E1 Categorization'!$A$32:$E$124, 5,0)))</f>
        <v>0</v>
      </c>
      <c r="AD102" s="2208">
        <f>IF(ISERROR(F102*(1-VLOOKUP($A102, 'E1 Categorization'!$A$32:$E$124, 5,0))), F102*0.5, F102*(1-VLOOKUP($A102, 'E1 Categorization'!$A$32:$E$124, 5,0)))</f>
        <v>0</v>
      </c>
      <c r="AE102" s="2208">
        <f>IF(ISERROR(G102*(1-VLOOKUP($A102, 'E1 Categorization'!$A$32:$E$124, 5,0))), G102*0.5, G102*(1-VLOOKUP($A102, 'E1 Categorization'!$A$32:$E$124, 5,0)))</f>
        <v>0</v>
      </c>
      <c r="AF102" s="2208">
        <f>IF(ISERROR(H102*(1-VLOOKUP($A102, 'E1 Categorization'!$A$32:$E$124, 5,0))), H102*0.5, H102*(1-VLOOKUP($A102, 'E1 Categorization'!$A$32:$E$124, 5,0)))</f>
        <v>0</v>
      </c>
      <c r="AG102" s="2208">
        <f>IF(ISERROR(I102*(1-VLOOKUP($A102, 'E1 Categorization'!$A$32:$E$124, 5,0))), I102*0.5, I102*(1-VLOOKUP($A102, 'E1 Categorization'!$A$32:$E$124, 5,0)))</f>
        <v>0</v>
      </c>
      <c r="AH102" s="2208">
        <f>IF(ISERROR(J102*(1-VLOOKUP($A102, 'E1 Categorization'!$A$32:$E$124, 5,0))), J102*0.5, J102*(1-VLOOKUP($A102, 'E1 Categorization'!$A$32:$E$124, 5,0)))</f>
        <v>0</v>
      </c>
      <c r="AI102" s="2208">
        <f>IF(ISERROR(K102*(1-VLOOKUP($A102, 'E1 Categorization'!$A$32:$E$124, 5,0))), K102*0.5, K102*(1-VLOOKUP($A102, 'E1 Categorization'!$A$32:$E$124, 5,0)))</f>
        <v>0</v>
      </c>
      <c r="AJ102" s="2208">
        <f>IF(ISERROR(L102*(1-VLOOKUP($A102, 'E1 Categorization'!$A$32:$E$124, 5,0))), L102*0.5, L102*(1-VLOOKUP($A102, 'E1 Categorization'!$A$32:$E$124, 5,0)))</f>
        <v>0</v>
      </c>
      <c r="AK102" s="2208">
        <f>IF(ISERROR(M102*(1-VLOOKUP($A102, 'E1 Categorization'!$A$32:$E$124, 5,0))), M102*0.5, M102*(1-VLOOKUP($A102, 'E1 Categorization'!$A$32:$E$124, 5,0)))</f>
        <v>0</v>
      </c>
      <c r="AL102" s="2208">
        <f>IF(ISERROR(N102*(1-VLOOKUP($A102, 'E1 Categorization'!$A$32:$E$124, 5,0))), N102*0.5, N102*(1-VLOOKUP($A102, 'E1 Categorization'!$A$32:$E$124, 5,0)))</f>
        <v>0</v>
      </c>
      <c r="AM102" s="2208">
        <f>IF(ISERROR(O102*(1-VLOOKUP($A102, 'E1 Categorization'!$A$32:$E$124, 5,0))), O102*0.5, O102*(1-VLOOKUP($A102, 'E1 Categorization'!$A$32:$E$124, 5,0)))</f>
        <v>0</v>
      </c>
      <c r="AN102" s="2208">
        <f>IF(ISERROR(P102*(1-VLOOKUP($A102, 'E1 Categorization'!$A$32:$E$124, 5,0))), P102*0.5, P102*(1-VLOOKUP($A102, 'E1 Categorization'!$A$32:$E$124, 5,0)))</f>
        <v>0</v>
      </c>
      <c r="AO102" s="2208">
        <f>IF(ISERROR(Q102*(1-VLOOKUP($A102, 'E1 Categorization'!$A$32:$E$124, 5,0))), Q102*0.5, Q102*(1-VLOOKUP($A102, 'E1 Categorization'!$A$32:$E$124, 5,0)))</f>
        <v>0</v>
      </c>
      <c r="AP102" s="2208">
        <f>IF(ISERROR(R102*(1-VLOOKUP($A102, 'E1 Categorization'!$A$32:$E$124, 5,0))), R102*0.5, R102*(1-VLOOKUP($A102, 'E1 Categorization'!$A$32:$E$124, 5,0)))</f>
        <v>0</v>
      </c>
      <c r="AQ102" s="2208">
        <f>IF(ISERROR(S102*(1-VLOOKUP($A102, 'E1 Categorization'!$A$32:$E$124, 5,0))), S102*0.5, S102*(1-VLOOKUP($A102, 'E1 Categorization'!$A$32:$E$124, 5,0)))</f>
        <v>0</v>
      </c>
      <c r="AR102" s="2208">
        <f>IF(ISERROR(T102*(1-VLOOKUP($A102, 'E1 Categorization'!$A$32:$E$124, 5,0))), T102*0.5, T102*(1-VLOOKUP($A102, 'E1 Categorization'!$A$32:$E$124, 5,0)))</f>
        <v>0</v>
      </c>
      <c r="AS102" s="2208">
        <f>IF(ISERROR(U102*(1-VLOOKUP($A102, 'E1 Categorization'!$A$32:$E$124, 5,0))), U102*0.5, U102*(1-VLOOKUP($A102, 'E1 Categorization'!$A$32:$E$124, 5,0)))</f>
        <v>0</v>
      </c>
      <c r="AT102" s="2208">
        <f>IF(ISERROR(V102*(1-VLOOKUP($A102, 'E1 Categorization'!$A$32:$E$124, 5,0))), V102*0.5, V102*(1-VLOOKUP($A102, 'E1 Categorization'!$A$32:$E$124, 5,0)))</f>
        <v>0</v>
      </c>
      <c r="AU102" s="2208">
        <f>IF(ISERROR(W102*(1-VLOOKUP($A102, 'E1 Categorization'!$A$32:$E$124, 5,0))), W102*0.5, W102*(1-VLOOKUP($A102, 'E1 Categorization'!$A$32:$E$124, 5,0)))</f>
        <v>0</v>
      </c>
      <c r="AV102" s="2208">
        <f>IF(ISERROR(X102*(1-VLOOKUP($A102, 'E1 Categorization'!$A$32:$E$124, 5,0))), X102*0.5, X102*(1-VLOOKUP($A102, 'E1 Categorization'!$A$32:$E$124, 5,0)))</f>
        <v>0</v>
      </c>
      <c r="AW102" s="2212"/>
      <c r="AX102" s="2212"/>
      <c r="AY102" s="558">
        <f t="shared" si="14"/>
        <v>5305</v>
      </c>
      <c r="AZ102" s="559" t="str">
        <f t="shared" si="15"/>
        <v>Supervision</v>
      </c>
      <c r="BA102" s="2208">
        <f>IF(ISERROR(E102*(VLOOKUP($A102, 'E1 Categorization'!$A$32:$E$124, 5,0))), E102*0.5, E102*(VLOOKUP($A102, 'E1 Categorization'!$A$32:$E$124, 5,0)))</f>
        <v>0</v>
      </c>
      <c r="BB102" s="2208">
        <f>IF(ISERROR(F102*(VLOOKUP($A102, 'E1 Categorization'!$A$32:$E$124, 5,0))), F102*0.5, F102*(VLOOKUP($A102, 'E1 Categorization'!$A$32:$E$124, 5,0)))</f>
        <v>0</v>
      </c>
      <c r="BC102" s="2208">
        <f>IF(ISERROR(G102*(VLOOKUP($A102, 'E1 Categorization'!$A$32:$E$124, 5,0))), G102*0.5, G102*(VLOOKUP($A102, 'E1 Categorization'!$A$32:$E$124, 5,0)))</f>
        <v>0</v>
      </c>
      <c r="BD102" s="2208">
        <f>IF(ISERROR(H102*(VLOOKUP($A102, 'E1 Categorization'!$A$32:$E$124, 5,0))), H102*0.5, H102*(VLOOKUP($A102, 'E1 Categorization'!$A$32:$E$124, 5,0)))</f>
        <v>0</v>
      </c>
      <c r="BE102" s="2208">
        <f>IF(ISERROR(I102*(VLOOKUP($A102, 'E1 Categorization'!$A$32:$E$124, 5,0))), I102*0.5, I102*(VLOOKUP($A102, 'E1 Categorization'!$A$32:$E$124, 5,0)))</f>
        <v>0</v>
      </c>
      <c r="BF102" s="2208">
        <f>IF(ISERROR(J102*(VLOOKUP($A102, 'E1 Categorization'!$A$32:$E$124, 5,0))), J102*0.5, J102*(VLOOKUP($A102, 'E1 Categorization'!$A$32:$E$124, 5,0)))</f>
        <v>0</v>
      </c>
      <c r="BG102" s="2208">
        <f>IF(ISERROR(K102*(VLOOKUP($A102, 'E1 Categorization'!$A$32:$E$124, 5,0))), K102*0.5, K102*(VLOOKUP($A102, 'E1 Categorization'!$A$32:$E$124, 5,0)))</f>
        <v>0</v>
      </c>
      <c r="BH102" s="2208">
        <f>IF(ISERROR(L102*(VLOOKUP($A102, 'E1 Categorization'!$A$32:$E$124, 5,0))), L102*0.5, L102*(VLOOKUP($A102, 'E1 Categorization'!$A$32:$E$124, 5,0)))</f>
        <v>0</v>
      </c>
      <c r="BI102" s="2208">
        <f>IF(ISERROR(M102*(VLOOKUP($A102, 'E1 Categorization'!$A$32:$E$124, 5,0))), M102*0.5, M102*(VLOOKUP($A102, 'E1 Categorization'!$A$32:$E$124, 5,0)))</f>
        <v>0</v>
      </c>
      <c r="BJ102" s="2208">
        <f>IF(ISERROR(N102*(VLOOKUP($A102, 'E1 Categorization'!$A$32:$E$124, 5,0))), N102*0.5, N102*(VLOOKUP($A102, 'E1 Categorization'!$A$32:$E$124, 5,0)))</f>
        <v>0</v>
      </c>
      <c r="BK102" s="2208">
        <f>IF(ISERROR(O102*(VLOOKUP($A102, 'E1 Categorization'!$A$32:$E$124, 5,0))), O102*0.5, O102*(VLOOKUP($A102, 'E1 Categorization'!$A$32:$E$124, 5,0)))</f>
        <v>0</v>
      </c>
      <c r="BL102" s="2208">
        <f>IF(ISERROR(P102*(VLOOKUP($A102, 'E1 Categorization'!$A$32:$E$124, 5,0))), P102*0.5, P102*(VLOOKUP($A102, 'E1 Categorization'!$A$32:$E$124, 5,0)))</f>
        <v>0</v>
      </c>
      <c r="BM102" s="2208">
        <f>IF(ISERROR(Q102*(VLOOKUP($A102, 'E1 Categorization'!$A$32:$E$124, 5,0))), Q102*0.5, Q102*(VLOOKUP($A102, 'E1 Categorization'!$A$32:$E$124, 5,0)))</f>
        <v>0</v>
      </c>
      <c r="BN102" s="2208">
        <f>IF(ISERROR(R102*(VLOOKUP($A102, 'E1 Categorization'!$A$32:$E$124, 5,0))), R102*0.5, R102*(VLOOKUP($A102, 'E1 Categorization'!$A$32:$E$124, 5,0)))</f>
        <v>0</v>
      </c>
      <c r="BO102" s="2208">
        <f>IF(ISERROR(S102*(VLOOKUP($A102, 'E1 Categorization'!$A$32:$E$124, 5,0))), S102*0.5, S102*(VLOOKUP($A102, 'E1 Categorization'!$A$32:$E$124, 5,0)))</f>
        <v>0</v>
      </c>
      <c r="BP102" s="2208">
        <f>IF(ISERROR(T102*(VLOOKUP($A102, 'E1 Categorization'!$A$32:$E$124, 5,0))), T102*0.5, T102*(VLOOKUP($A102, 'E1 Categorization'!$A$32:$E$124, 5,0)))</f>
        <v>0</v>
      </c>
      <c r="BQ102" s="2208">
        <f>IF(ISERROR(U102*(VLOOKUP($A102, 'E1 Categorization'!$A$32:$E$124, 5,0))), U102*0.5, U102*(VLOOKUP($A102, 'E1 Categorization'!$A$32:$E$124, 5,0)))</f>
        <v>0</v>
      </c>
      <c r="BR102" s="2208">
        <f>IF(ISERROR(V102*(VLOOKUP($A102, 'E1 Categorization'!$A$32:$E$124, 5,0))), V102*0.5, V102*(VLOOKUP($A102, 'E1 Categorization'!$A$32:$E$124, 5,0)))</f>
        <v>0</v>
      </c>
      <c r="BS102" s="2208">
        <f>IF(ISERROR(W102*(VLOOKUP($A102, 'E1 Categorization'!$A$32:$E$124, 5,0))), W102*0.5, W102*(VLOOKUP($A102, 'E1 Categorization'!$A$32:$E$124, 5,0)))</f>
        <v>0</v>
      </c>
      <c r="BT102" s="2208">
        <f>IF(ISERROR(X102*(VLOOKUP($A102, 'E1 Categorization'!$A$32:$E$124, 5,0))), X102*0.5, X102*(VLOOKUP($A102, 'E1 Categorization'!$A$32:$E$124, 5,0)))</f>
        <v>0</v>
      </c>
    </row>
    <row r="103" spans="1:72" s="630" customFormat="1" ht="25.5" customHeight="1">
      <c r="A103" s="554">
        <f>'I3 TB Data'!A414:B414</f>
        <v>5310</v>
      </c>
      <c r="B103" s="555" t="str">
        <f>'I3 TB Data'!B414</f>
        <v>Meter Reading Expense</v>
      </c>
      <c r="C103" s="556">
        <f>'I3 TB Data'!G414</f>
        <v>0</v>
      </c>
      <c r="D103" s="2175" t="str">
        <f t="shared" si="16"/>
        <v>Yes</v>
      </c>
      <c r="E103" s="2153"/>
      <c r="F103" s="2153"/>
      <c r="G103" s="2153"/>
      <c r="H103" s="2153"/>
      <c r="I103" s="2153"/>
      <c r="J103" s="2153"/>
      <c r="K103" s="2153"/>
      <c r="L103" s="2153"/>
      <c r="M103" s="2153"/>
      <c r="N103" s="2153"/>
      <c r="O103" s="2153"/>
      <c r="P103" s="2153"/>
      <c r="Q103" s="2153"/>
      <c r="R103" s="2153"/>
      <c r="S103" s="2153"/>
      <c r="T103" s="2153"/>
      <c r="U103" s="2153"/>
      <c r="V103" s="2153"/>
      <c r="W103" s="2153"/>
      <c r="X103" s="2153"/>
      <c r="AA103" s="558">
        <f t="shared" si="12"/>
        <v>5310</v>
      </c>
      <c r="AB103" s="559" t="str">
        <f t="shared" si="13"/>
        <v>Meter Reading Expense</v>
      </c>
      <c r="AC103" s="2208">
        <f>IF(ISERROR(E103*(1-VLOOKUP($A103, 'E1 Categorization'!$A$32:$E$124, 5,0))), E103*0.5, E103*(1-VLOOKUP($A103, 'E1 Categorization'!$A$32:$E$124, 5,0)))</f>
        <v>0</v>
      </c>
      <c r="AD103" s="2208">
        <f>IF(ISERROR(F103*(1-VLOOKUP($A103, 'E1 Categorization'!$A$32:$E$124, 5,0))), F103*0.5, F103*(1-VLOOKUP($A103, 'E1 Categorization'!$A$32:$E$124, 5,0)))</f>
        <v>0</v>
      </c>
      <c r="AE103" s="2208">
        <f>IF(ISERROR(G103*(1-VLOOKUP($A103, 'E1 Categorization'!$A$32:$E$124, 5,0))), G103*0.5, G103*(1-VLOOKUP($A103, 'E1 Categorization'!$A$32:$E$124, 5,0)))</f>
        <v>0</v>
      </c>
      <c r="AF103" s="2208">
        <f>IF(ISERROR(H103*(1-VLOOKUP($A103, 'E1 Categorization'!$A$32:$E$124, 5,0))), H103*0.5, H103*(1-VLOOKUP($A103, 'E1 Categorization'!$A$32:$E$124, 5,0)))</f>
        <v>0</v>
      </c>
      <c r="AG103" s="2208">
        <f>IF(ISERROR(I103*(1-VLOOKUP($A103, 'E1 Categorization'!$A$32:$E$124, 5,0))), I103*0.5, I103*(1-VLOOKUP($A103, 'E1 Categorization'!$A$32:$E$124, 5,0)))</f>
        <v>0</v>
      </c>
      <c r="AH103" s="2208">
        <f>IF(ISERROR(J103*(1-VLOOKUP($A103, 'E1 Categorization'!$A$32:$E$124, 5,0))), J103*0.5, J103*(1-VLOOKUP($A103, 'E1 Categorization'!$A$32:$E$124, 5,0)))</f>
        <v>0</v>
      </c>
      <c r="AI103" s="2208">
        <f>IF(ISERROR(K103*(1-VLOOKUP($A103, 'E1 Categorization'!$A$32:$E$124, 5,0))), K103*0.5, K103*(1-VLOOKUP($A103, 'E1 Categorization'!$A$32:$E$124, 5,0)))</f>
        <v>0</v>
      </c>
      <c r="AJ103" s="2208">
        <f>IF(ISERROR(L103*(1-VLOOKUP($A103, 'E1 Categorization'!$A$32:$E$124, 5,0))), L103*0.5, L103*(1-VLOOKUP($A103, 'E1 Categorization'!$A$32:$E$124, 5,0)))</f>
        <v>0</v>
      </c>
      <c r="AK103" s="2208">
        <f>IF(ISERROR(M103*(1-VLOOKUP($A103, 'E1 Categorization'!$A$32:$E$124, 5,0))), M103*0.5, M103*(1-VLOOKUP($A103, 'E1 Categorization'!$A$32:$E$124, 5,0)))</f>
        <v>0</v>
      </c>
      <c r="AL103" s="2208">
        <f>IF(ISERROR(N103*(1-VLOOKUP($A103, 'E1 Categorization'!$A$32:$E$124, 5,0))), N103*0.5, N103*(1-VLOOKUP($A103, 'E1 Categorization'!$A$32:$E$124, 5,0)))</f>
        <v>0</v>
      </c>
      <c r="AM103" s="2208">
        <f>IF(ISERROR(O103*(1-VLOOKUP($A103, 'E1 Categorization'!$A$32:$E$124, 5,0))), O103*0.5, O103*(1-VLOOKUP($A103, 'E1 Categorization'!$A$32:$E$124, 5,0)))</f>
        <v>0</v>
      </c>
      <c r="AN103" s="2208">
        <f>IF(ISERROR(P103*(1-VLOOKUP($A103, 'E1 Categorization'!$A$32:$E$124, 5,0))), P103*0.5, P103*(1-VLOOKUP($A103, 'E1 Categorization'!$A$32:$E$124, 5,0)))</f>
        <v>0</v>
      </c>
      <c r="AO103" s="2208">
        <f>IF(ISERROR(Q103*(1-VLOOKUP($A103, 'E1 Categorization'!$A$32:$E$124, 5,0))), Q103*0.5, Q103*(1-VLOOKUP($A103, 'E1 Categorization'!$A$32:$E$124, 5,0)))</f>
        <v>0</v>
      </c>
      <c r="AP103" s="2208">
        <f>IF(ISERROR(R103*(1-VLOOKUP($A103, 'E1 Categorization'!$A$32:$E$124, 5,0))), R103*0.5, R103*(1-VLOOKUP($A103, 'E1 Categorization'!$A$32:$E$124, 5,0)))</f>
        <v>0</v>
      </c>
      <c r="AQ103" s="2208">
        <f>IF(ISERROR(S103*(1-VLOOKUP($A103, 'E1 Categorization'!$A$32:$E$124, 5,0))), S103*0.5, S103*(1-VLOOKUP($A103, 'E1 Categorization'!$A$32:$E$124, 5,0)))</f>
        <v>0</v>
      </c>
      <c r="AR103" s="2208">
        <f>IF(ISERROR(T103*(1-VLOOKUP($A103, 'E1 Categorization'!$A$32:$E$124, 5,0))), T103*0.5, T103*(1-VLOOKUP($A103, 'E1 Categorization'!$A$32:$E$124, 5,0)))</f>
        <v>0</v>
      </c>
      <c r="AS103" s="2208">
        <f>IF(ISERROR(U103*(1-VLOOKUP($A103, 'E1 Categorization'!$A$32:$E$124, 5,0))), U103*0.5, U103*(1-VLOOKUP($A103, 'E1 Categorization'!$A$32:$E$124, 5,0)))</f>
        <v>0</v>
      </c>
      <c r="AT103" s="2208">
        <f>IF(ISERROR(V103*(1-VLOOKUP($A103, 'E1 Categorization'!$A$32:$E$124, 5,0))), V103*0.5, V103*(1-VLOOKUP($A103, 'E1 Categorization'!$A$32:$E$124, 5,0)))</f>
        <v>0</v>
      </c>
      <c r="AU103" s="2208">
        <f>IF(ISERROR(W103*(1-VLOOKUP($A103, 'E1 Categorization'!$A$32:$E$124, 5,0))), W103*0.5, W103*(1-VLOOKUP($A103, 'E1 Categorization'!$A$32:$E$124, 5,0)))</f>
        <v>0</v>
      </c>
      <c r="AV103" s="2208">
        <f>IF(ISERROR(X103*(1-VLOOKUP($A103, 'E1 Categorization'!$A$32:$E$124, 5,0))), X103*0.5, X103*(1-VLOOKUP($A103, 'E1 Categorization'!$A$32:$E$124, 5,0)))</f>
        <v>0</v>
      </c>
      <c r="AW103" s="2212"/>
      <c r="AX103" s="2212"/>
      <c r="AY103" s="558">
        <f t="shared" si="14"/>
        <v>5310</v>
      </c>
      <c r="AZ103" s="559" t="str">
        <f t="shared" si="15"/>
        <v>Meter Reading Expense</v>
      </c>
      <c r="BA103" s="2208">
        <f>IF(ISERROR(E103*(VLOOKUP($A103, 'E1 Categorization'!$A$32:$E$124, 5,0))), E103*0.5, E103*(VLOOKUP($A103, 'E1 Categorization'!$A$32:$E$124, 5,0)))</f>
        <v>0</v>
      </c>
      <c r="BB103" s="2208">
        <f>IF(ISERROR(F103*(VLOOKUP($A103, 'E1 Categorization'!$A$32:$E$124, 5,0))), F103*0.5, F103*(VLOOKUP($A103, 'E1 Categorization'!$A$32:$E$124, 5,0)))</f>
        <v>0</v>
      </c>
      <c r="BC103" s="2208">
        <f>IF(ISERROR(G103*(VLOOKUP($A103, 'E1 Categorization'!$A$32:$E$124, 5,0))), G103*0.5, G103*(VLOOKUP($A103, 'E1 Categorization'!$A$32:$E$124, 5,0)))</f>
        <v>0</v>
      </c>
      <c r="BD103" s="2208">
        <f>IF(ISERROR(H103*(VLOOKUP($A103, 'E1 Categorization'!$A$32:$E$124, 5,0))), H103*0.5, H103*(VLOOKUP($A103, 'E1 Categorization'!$A$32:$E$124, 5,0)))</f>
        <v>0</v>
      </c>
      <c r="BE103" s="2208">
        <f>IF(ISERROR(I103*(VLOOKUP($A103, 'E1 Categorization'!$A$32:$E$124, 5,0))), I103*0.5, I103*(VLOOKUP($A103, 'E1 Categorization'!$A$32:$E$124, 5,0)))</f>
        <v>0</v>
      </c>
      <c r="BF103" s="2208">
        <f>IF(ISERROR(J103*(VLOOKUP($A103, 'E1 Categorization'!$A$32:$E$124, 5,0))), J103*0.5, J103*(VLOOKUP($A103, 'E1 Categorization'!$A$32:$E$124, 5,0)))</f>
        <v>0</v>
      </c>
      <c r="BG103" s="2208">
        <f>IF(ISERROR(K103*(VLOOKUP($A103, 'E1 Categorization'!$A$32:$E$124, 5,0))), K103*0.5, K103*(VLOOKUP($A103, 'E1 Categorization'!$A$32:$E$124, 5,0)))</f>
        <v>0</v>
      </c>
      <c r="BH103" s="2208">
        <f>IF(ISERROR(L103*(VLOOKUP($A103, 'E1 Categorization'!$A$32:$E$124, 5,0))), L103*0.5, L103*(VLOOKUP($A103, 'E1 Categorization'!$A$32:$E$124, 5,0)))</f>
        <v>0</v>
      </c>
      <c r="BI103" s="2208">
        <f>IF(ISERROR(M103*(VLOOKUP($A103, 'E1 Categorization'!$A$32:$E$124, 5,0))), M103*0.5, M103*(VLOOKUP($A103, 'E1 Categorization'!$A$32:$E$124, 5,0)))</f>
        <v>0</v>
      </c>
      <c r="BJ103" s="2208">
        <f>IF(ISERROR(N103*(VLOOKUP($A103, 'E1 Categorization'!$A$32:$E$124, 5,0))), N103*0.5, N103*(VLOOKUP($A103, 'E1 Categorization'!$A$32:$E$124, 5,0)))</f>
        <v>0</v>
      </c>
      <c r="BK103" s="2208">
        <f>IF(ISERROR(O103*(VLOOKUP($A103, 'E1 Categorization'!$A$32:$E$124, 5,0))), O103*0.5, O103*(VLOOKUP($A103, 'E1 Categorization'!$A$32:$E$124, 5,0)))</f>
        <v>0</v>
      </c>
      <c r="BL103" s="2208">
        <f>IF(ISERROR(P103*(VLOOKUP($A103, 'E1 Categorization'!$A$32:$E$124, 5,0))), P103*0.5, P103*(VLOOKUP($A103, 'E1 Categorization'!$A$32:$E$124, 5,0)))</f>
        <v>0</v>
      </c>
      <c r="BM103" s="2208">
        <f>IF(ISERROR(Q103*(VLOOKUP($A103, 'E1 Categorization'!$A$32:$E$124, 5,0))), Q103*0.5, Q103*(VLOOKUP($A103, 'E1 Categorization'!$A$32:$E$124, 5,0)))</f>
        <v>0</v>
      </c>
      <c r="BN103" s="2208">
        <f>IF(ISERROR(R103*(VLOOKUP($A103, 'E1 Categorization'!$A$32:$E$124, 5,0))), R103*0.5, R103*(VLOOKUP($A103, 'E1 Categorization'!$A$32:$E$124, 5,0)))</f>
        <v>0</v>
      </c>
      <c r="BO103" s="2208">
        <f>IF(ISERROR(S103*(VLOOKUP($A103, 'E1 Categorization'!$A$32:$E$124, 5,0))), S103*0.5, S103*(VLOOKUP($A103, 'E1 Categorization'!$A$32:$E$124, 5,0)))</f>
        <v>0</v>
      </c>
      <c r="BP103" s="2208">
        <f>IF(ISERROR(T103*(VLOOKUP($A103, 'E1 Categorization'!$A$32:$E$124, 5,0))), T103*0.5, T103*(VLOOKUP($A103, 'E1 Categorization'!$A$32:$E$124, 5,0)))</f>
        <v>0</v>
      </c>
      <c r="BQ103" s="2208">
        <f>IF(ISERROR(U103*(VLOOKUP($A103, 'E1 Categorization'!$A$32:$E$124, 5,0))), U103*0.5, U103*(VLOOKUP($A103, 'E1 Categorization'!$A$32:$E$124, 5,0)))</f>
        <v>0</v>
      </c>
      <c r="BR103" s="2208">
        <f>IF(ISERROR(V103*(VLOOKUP($A103, 'E1 Categorization'!$A$32:$E$124, 5,0))), V103*0.5, V103*(VLOOKUP($A103, 'E1 Categorization'!$A$32:$E$124, 5,0)))</f>
        <v>0</v>
      </c>
      <c r="BS103" s="2208">
        <f>IF(ISERROR(W103*(VLOOKUP($A103, 'E1 Categorization'!$A$32:$E$124, 5,0))), W103*0.5, W103*(VLOOKUP($A103, 'E1 Categorization'!$A$32:$E$124, 5,0)))</f>
        <v>0</v>
      </c>
      <c r="BT103" s="2208">
        <f>IF(ISERROR(X103*(VLOOKUP($A103, 'E1 Categorization'!$A$32:$E$124, 5,0))), X103*0.5, X103*(VLOOKUP($A103, 'E1 Categorization'!$A$32:$E$124, 5,0)))</f>
        <v>0</v>
      </c>
    </row>
    <row r="104" spans="1:72" s="630" customFormat="1" ht="25.5" customHeight="1">
      <c r="A104" s="554">
        <f>'I3 TB Data'!A415:B415</f>
        <v>5315</v>
      </c>
      <c r="B104" s="555" t="str">
        <f>'I3 TB Data'!B415</f>
        <v>Customer Billing</v>
      </c>
      <c r="C104" s="556">
        <f>'I3 TB Data'!G415</f>
        <v>0</v>
      </c>
      <c r="D104" s="2175" t="str">
        <f t="shared" si="16"/>
        <v>Yes</v>
      </c>
      <c r="E104" s="2153"/>
      <c r="F104" s="2153"/>
      <c r="G104" s="2153"/>
      <c r="H104" s="2153"/>
      <c r="I104" s="2153"/>
      <c r="J104" s="2153"/>
      <c r="K104" s="2153"/>
      <c r="L104" s="2153"/>
      <c r="M104" s="2153"/>
      <c r="N104" s="2153"/>
      <c r="O104" s="2153"/>
      <c r="P104" s="2153"/>
      <c r="Q104" s="2153"/>
      <c r="R104" s="2153"/>
      <c r="S104" s="2153"/>
      <c r="T104" s="2153"/>
      <c r="U104" s="2153"/>
      <c r="V104" s="2153"/>
      <c r="W104" s="2153"/>
      <c r="X104" s="2153"/>
      <c r="AA104" s="558">
        <f t="shared" si="12"/>
        <v>5315</v>
      </c>
      <c r="AB104" s="559" t="str">
        <f t="shared" si="13"/>
        <v>Customer Billing</v>
      </c>
      <c r="AC104" s="2208">
        <f>IF(ISERROR(E104*(1-VLOOKUP($A104, 'E1 Categorization'!$A$32:$E$124, 5,0))), E104*0.5, E104*(1-VLOOKUP($A104, 'E1 Categorization'!$A$32:$E$124, 5,0)))</f>
        <v>0</v>
      </c>
      <c r="AD104" s="2208">
        <f>IF(ISERROR(F104*(1-VLOOKUP($A104, 'E1 Categorization'!$A$32:$E$124, 5,0))), F104*0.5, F104*(1-VLOOKUP($A104, 'E1 Categorization'!$A$32:$E$124, 5,0)))</f>
        <v>0</v>
      </c>
      <c r="AE104" s="2208">
        <f>IF(ISERROR(G104*(1-VLOOKUP($A104, 'E1 Categorization'!$A$32:$E$124, 5,0))), G104*0.5, G104*(1-VLOOKUP($A104, 'E1 Categorization'!$A$32:$E$124, 5,0)))</f>
        <v>0</v>
      </c>
      <c r="AF104" s="2208">
        <f>IF(ISERROR(H104*(1-VLOOKUP($A104, 'E1 Categorization'!$A$32:$E$124, 5,0))), H104*0.5, H104*(1-VLOOKUP($A104, 'E1 Categorization'!$A$32:$E$124, 5,0)))</f>
        <v>0</v>
      </c>
      <c r="AG104" s="2208">
        <f>IF(ISERROR(I104*(1-VLOOKUP($A104, 'E1 Categorization'!$A$32:$E$124, 5,0))), I104*0.5, I104*(1-VLOOKUP($A104, 'E1 Categorization'!$A$32:$E$124, 5,0)))</f>
        <v>0</v>
      </c>
      <c r="AH104" s="2208">
        <f>IF(ISERROR(J104*(1-VLOOKUP($A104, 'E1 Categorization'!$A$32:$E$124, 5,0))), J104*0.5, J104*(1-VLOOKUP($A104, 'E1 Categorization'!$A$32:$E$124, 5,0)))</f>
        <v>0</v>
      </c>
      <c r="AI104" s="2208">
        <f>IF(ISERROR(K104*(1-VLOOKUP($A104, 'E1 Categorization'!$A$32:$E$124, 5,0))), K104*0.5, K104*(1-VLOOKUP($A104, 'E1 Categorization'!$A$32:$E$124, 5,0)))</f>
        <v>0</v>
      </c>
      <c r="AJ104" s="2208">
        <f>IF(ISERROR(L104*(1-VLOOKUP($A104, 'E1 Categorization'!$A$32:$E$124, 5,0))), L104*0.5, L104*(1-VLOOKUP($A104, 'E1 Categorization'!$A$32:$E$124, 5,0)))</f>
        <v>0</v>
      </c>
      <c r="AK104" s="2208">
        <f>IF(ISERROR(M104*(1-VLOOKUP($A104, 'E1 Categorization'!$A$32:$E$124, 5,0))), M104*0.5, M104*(1-VLOOKUP($A104, 'E1 Categorization'!$A$32:$E$124, 5,0)))</f>
        <v>0</v>
      </c>
      <c r="AL104" s="2208">
        <f>IF(ISERROR(N104*(1-VLOOKUP($A104, 'E1 Categorization'!$A$32:$E$124, 5,0))), N104*0.5, N104*(1-VLOOKUP($A104, 'E1 Categorization'!$A$32:$E$124, 5,0)))</f>
        <v>0</v>
      </c>
      <c r="AM104" s="2208">
        <f>IF(ISERROR(O104*(1-VLOOKUP($A104, 'E1 Categorization'!$A$32:$E$124, 5,0))), O104*0.5, O104*(1-VLOOKUP($A104, 'E1 Categorization'!$A$32:$E$124, 5,0)))</f>
        <v>0</v>
      </c>
      <c r="AN104" s="2208">
        <f>IF(ISERROR(P104*(1-VLOOKUP($A104, 'E1 Categorization'!$A$32:$E$124, 5,0))), P104*0.5, P104*(1-VLOOKUP($A104, 'E1 Categorization'!$A$32:$E$124, 5,0)))</f>
        <v>0</v>
      </c>
      <c r="AO104" s="2208">
        <f>IF(ISERROR(Q104*(1-VLOOKUP($A104, 'E1 Categorization'!$A$32:$E$124, 5,0))), Q104*0.5, Q104*(1-VLOOKUP($A104, 'E1 Categorization'!$A$32:$E$124, 5,0)))</f>
        <v>0</v>
      </c>
      <c r="AP104" s="2208">
        <f>IF(ISERROR(R104*(1-VLOOKUP($A104, 'E1 Categorization'!$A$32:$E$124, 5,0))), R104*0.5, R104*(1-VLOOKUP($A104, 'E1 Categorization'!$A$32:$E$124, 5,0)))</f>
        <v>0</v>
      </c>
      <c r="AQ104" s="2208">
        <f>IF(ISERROR(S104*(1-VLOOKUP($A104, 'E1 Categorization'!$A$32:$E$124, 5,0))), S104*0.5, S104*(1-VLOOKUP($A104, 'E1 Categorization'!$A$32:$E$124, 5,0)))</f>
        <v>0</v>
      </c>
      <c r="AR104" s="2208">
        <f>IF(ISERROR(T104*(1-VLOOKUP($A104, 'E1 Categorization'!$A$32:$E$124, 5,0))), T104*0.5, T104*(1-VLOOKUP($A104, 'E1 Categorization'!$A$32:$E$124, 5,0)))</f>
        <v>0</v>
      </c>
      <c r="AS104" s="2208">
        <f>IF(ISERROR(U104*(1-VLOOKUP($A104, 'E1 Categorization'!$A$32:$E$124, 5,0))), U104*0.5, U104*(1-VLOOKUP($A104, 'E1 Categorization'!$A$32:$E$124, 5,0)))</f>
        <v>0</v>
      </c>
      <c r="AT104" s="2208">
        <f>IF(ISERROR(V104*(1-VLOOKUP($A104, 'E1 Categorization'!$A$32:$E$124, 5,0))), V104*0.5, V104*(1-VLOOKUP($A104, 'E1 Categorization'!$A$32:$E$124, 5,0)))</f>
        <v>0</v>
      </c>
      <c r="AU104" s="2208">
        <f>IF(ISERROR(W104*(1-VLOOKUP($A104, 'E1 Categorization'!$A$32:$E$124, 5,0))), W104*0.5, W104*(1-VLOOKUP($A104, 'E1 Categorization'!$A$32:$E$124, 5,0)))</f>
        <v>0</v>
      </c>
      <c r="AV104" s="2208">
        <f>IF(ISERROR(X104*(1-VLOOKUP($A104, 'E1 Categorization'!$A$32:$E$124, 5,0))), X104*0.5, X104*(1-VLOOKUP($A104, 'E1 Categorization'!$A$32:$E$124, 5,0)))</f>
        <v>0</v>
      </c>
      <c r="AW104" s="2212"/>
      <c r="AX104" s="2212"/>
      <c r="AY104" s="558">
        <f t="shared" si="14"/>
        <v>5315</v>
      </c>
      <c r="AZ104" s="559" t="str">
        <f t="shared" si="15"/>
        <v>Customer Billing</v>
      </c>
      <c r="BA104" s="2208">
        <f>IF(ISERROR(E104*(VLOOKUP($A104, 'E1 Categorization'!$A$32:$E$124, 5,0))), E104*0.5, E104*(VLOOKUP($A104, 'E1 Categorization'!$A$32:$E$124, 5,0)))</f>
        <v>0</v>
      </c>
      <c r="BB104" s="2208">
        <f>IF(ISERROR(F104*(VLOOKUP($A104, 'E1 Categorization'!$A$32:$E$124, 5,0))), F104*0.5, F104*(VLOOKUP($A104, 'E1 Categorization'!$A$32:$E$124, 5,0)))</f>
        <v>0</v>
      </c>
      <c r="BC104" s="2208">
        <f>IF(ISERROR(G104*(VLOOKUP($A104, 'E1 Categorization'!$A$32:$E$124, 5,0))), G104*0.5, G104*(VLOOKUP($A104, 'E1 Categorization'!$A$32:$E$124, 5,0)))</f>
        <v>0</v>
      </c>
      <c r="BD104" s="2208">
        <f>IF(ISERROR(H104*(VLOOKUP($A104, 'E1 Categorization'!$A$32:$E$124, 5,0))), H104*0.5, H104*(VLOOKUP($A104, 'E1 Categorization'!$A$32:$E$124, 5,0)))</f>
        <v>0</v>
      </c>
      <c r="BE104" s="2208">
        <f>IF(ISERROR(I104*(VLOOKUP($A104, 'E1 Categorization'!$A$32:$E$124, 5,0))), I104*0.5, I104*(VLOOKUP($A104, 'E1 Categorization'!$A$32:$E$124, 5,0)))</f>
        <v>0</v>
      </c>
      <c r="BF104" s="2208">
        <f>IF(ISERROR(J104*(VLOOKUP($A104, 'E1 Categorization'!$A$32:$E$124, 5,0))), J104*0.5, J104*(VLOOKUP($A104, 'E1 Categorization'!$A$32:$E$124, 5,0)))</f>
        <v>0</v>
      </c>
      <c r="BG104" s="2208">
        <f>IF(ISERROR(K104*(VLOOKUP($A104, 'E1 Categorization'!$A$32:$E$124, 5,0))), K104*0.5, K104*(VLOOKUP($A104, 'E1 Categorization'!$A$32:$E$124, 5,0)))</f>
        <v>0</v>
      </c>
      <c r="BH104" s="2208">
        <f>IF(ISERROR(L104*(VLOOKUP($A104, 'E1 Categorization'!$A$32:$E$124, 5,0))), L104*0.5, L104*(VLOOKUP($A104, 'E1 Categorization'!$A$32:$E$124, 5,0)))</f>
        <v>0</v>
      </c>
      <c r="BI104" s="2208">
        <f>IF(ISERROR(M104*(VLOOKUP($A104, 'E1 Categorization'!$A$32:$E$124, 5,0))), M104*0.5, M104*(VLOOKUP($A104, 'E1 Categorization'!$A$32:$E$124, 5,0)))</f>
        <v>0</v>
      </c>
      <c r="BJ104" s="2208">
        <f>IF(ISERROR(N104*(VLOOKUP($A104, 'E1 Categorization'!$A$32:$E$124, 5,0))), N104*0.5, N104*(VLOOKUP($A104, 'E1 Categorization'!$A$32:$E$124, 5,0)))</f>
        <v>0</v>
      </c>
      <c r="BK104" s="2208">
        <f>IF(ISERROR(O104*(VLOOKUP($A104, 'E1 Categorization'!$A$32:$E$124, 5,0))), O104*0.5, O104*(VLOOKUP($A104, 'E1 Categorization'!$A$32:$E$124, 5,0)))</f>
        <v>0</v>
      </c>
      <c r="BL104" s="2208">
        <f>IF(ISERROR(P104*(VLOOKUP($A104, 'E1 Categorization'!$A$32:$E$124, 5,0))), P104*0.5, P104*(VLOOKUP($A104, 'E1 Categorization'!$A$32:$E$124, 5,0)))</f>
        <v>0</v>
      </c>
      <c r="BM104" s="2208">
        <f>IF(ISERROR(Q104*(VLOOKUP($A104, 'E1 Categorization'!$A$32:$E$124, 5,0))), Q104*0.5, Q104*(VLOOKUP($A104, 'E1 Categorization'!$A$32:$E$124, 5,0)))</f>
        <v>0</v>
      </c>
      <c r="BN104" s="2208">
        <f>IF(ISERROR(R104*(VLOOKUP($A104, 'E1 Categorization'!$A$32:$E$124, 5,0))), R104*0.5, R104*(VLOOKUP($A104, 'E1 Categorization'!$A$32:$E$124, 5,0)))</f>
        <v>0</v>
      </c>
      <c r="BO104" s="2208">
        <f>IF(ISERROR(S104*(VLOOKUP($A104, 'E1 Categorization'!$A$32:$E$124, 5,0))), S104*0.5, S104*(VLOOKUP($A104, 'E1 Categorization'!$A$32:$E$124, 5,0)))</f>
        <v>0</v>
      </c>
      <c r="BP104" s="2208">
        <f>IF(ISERROR(T104*(VLOOKUP($A104, 'E1 Categorization'!$A$32:$E$124, 5,0))), T104*0.5, T104*(VLOOKUP($A104, 'E1 Categorization'!$A$32:$E$124, 5,0)))</f>
        <v>0</v>
      </c>
      <c r="BQ104" s="2208">
        <f>IF(ISERROR(U104*(VLOOKUP($A104, 'E1 Categorization'!$A$32:$E$124, 5,0))), U104*0.5, U104*(VLOOKUP($A104, 'E1 Categorization'!$A$32:$E$124, 5,0)))</f>
        <v>0</v>
      </c>
      <c r="BR104" s="2208">
        <f>IF(ISERROR(V104*(VLOOKUP($A104, 'E1 Categorization'!$A$32:$E$124, 5,0))), V104*0.5, V104*(VLOOKUP($A104, 'E1 Categorization'!$A$32:$E$124, 5,0)))</f>
        <v>0</v>
      </c>
      <c r="BS104" s="2208">
        <f>IF(ISERROR(W104*(VLOOKUP($A104, 'E1 Categorization'!$A$32:$E$124, 5,0))), W104*0.5, W104*(VLOOKUP($A104, 'E1 Categorization'!$A$32:$E$124, 5,0)))</f>
        <v>0</v>
      </c>
      <c r="BT104" s="2208">
        <f>IF(ISERROR(X104*(VLOOKUP($A104, 'E1 Categorization'!$A$32:$E$124, 5,0))), X104*0.5, X104*(VLOOKUP($A104, 'E1 Categorization'!$A$32:$E$124, 5,0)))</f>
        <v>0</v>
      </c>
    </row>
    <row r="105" spans="1:72" s="630" customFormat="1" ht="25.5" customHeight="1">
      <c r="A105" s="554">
        <f>'I3 TB Data'!A416:B416</f>
        <v>5320</v>
      </c>
      <c r="B105" s="555" t="str">
        <f>'I3 TB Data'!B416</f>
        <v>Collecting</v>
      </c>
      <c r="C105" s="556">
        <f>'I3 TB Data'!G416</f>
        <v>0</v>
      </c>
      <c r="D105" s="2175" t="str">
        <f t="shared" si="16"/>
        <v>Yes</v>
      </c>
      <c r="E105" s="2153"/>
      <c r="F105" s="2153"/>
      <c r="G105" s="2153"/>
      <c r="H105" s="2153"/>
      <c r="I105" s="2153"/>
      <c r="J105" s="2153"/>
      <c r="K105" s="2153"/>
      <c r="L105" s="2153"/>
      <c r="M105" s="2153"/>
      <c r="N105" s="2153"/>
      <c r="O105" s="2153"/>
      <c r="P105" s="2153"/>
      <c r="Q105" s="2153"/>
      <c r="R105" s="2153"/>
      <c r="S105" s="2153"/>
      <c r="T105" s="2153"/>
      <c r="U105" s="2153"/>
      <c r="V105" s="2153"/>
      <c r="W105" s="2153"/>
      <c r="X105" s="2153"/>
      <c r="AA105" s="558">
        <f t="shared" si="12"/>
        <v>5320</v>
      </c>
      <c r="AB105" s="559" t="str">
        <f t="shared" si="13"/>
        <v>Collecting</v>
      </c>
      <c r="AC105" s="2208">
        <f>IF(ISERROR(E105*(1-VLOOKUP($A105, 'E1 Categorization'!$A$32:$E$124, 5,0))), E105*0.5, E105*(1-VLOOKUP($A105, 'E1 Categorization'!$A$32:$E$124, 5,0)))</f>
        <v>0</v>
      </c>
      <c r="AD105" s="2208">
        <f>IF(ISERROR(F105*(1-VLOOKUP($A105, 'E1 Categorization'!$A$32:$E$124, 5,0))), F105*0.5, F105*(1-VLOOKUP($A105, 'E1 Categorization'!$A$32:$E$124, 5,0)))</f>
        <v>0</v>
      </c>
      <c r="AE105" s="2208">
        <f>IF(ISERROR(G105*(1-VLOOKUP($A105, 'E1 Categorization'!$A$32:$E$124, 5,0))), G105*0.5, G105*(1-VLOOKUP($A105, 'E1 Categorization'!$A$32:$E$124, 5,0)))</f>
        <v>0</v>
      </c>
      <c r="AF105" s="2208">
        <f>IF(ISERROR(H105*(1-VLOOKUP($A105, 'E1 Categorization'!$A$32:$E$124, 5,0))), H105*0.5, H105*(1-VLOOKUP($A105, 'E1 Categorization'!$A$32:$E$124, 5,0)))</f>
        <v>0</v>
      </c>
      <c r="AG105" s="2208">
        <f>IF(ISERROR(I105*(1-VLOOKUP($A105, 'E1 Categorization'!$A$32:$E$124, 5,0))), I105*0.5, I105*(1-VLOOKUP($A105, 'E1 Categorization'!$A$32:$E$124, 5,0)))</f>
        <v>0</v>
      </c>
      <c r="AH105" s="2208">
        <f>IF(ISERROR(J105*(1-VLOOKUP($A105, 'E1 Categorization'!$A$32:$E$124, 5,0))), J105*0.5, J105*(1-VLOOKUP($A105, 'E1 Categorization'!$A$32:$E$124, 5,0)))</f>
        <v>0</v>
      </c>
      <c r="AI105" s="2208">
        <f>IF(ISERROR(K105*(1-VLOOKUP($A105, 'E1 Categorization'!$A$32:$E$124, 5,0))), K105*0.5, K105*(1-VLOOKUP($A105, 'E1 Categorization'!$A$32:$E$124, 5,0)))</f>
        <v>0</v>
      </c>
      <c r="AJ105" s="2208">
        <f>IF(ISERROR(L105*(1-VLOOKUP($A105, 'E1 Categorization'!$A$32:$E$124, 5,0))), L105*0.5, L105*(1-VLOOKUP($A105, 'E1 Categorization'!$A$32:$E$124, 5,0)))</f>
        <v>0</v>
      </c>
      <c r="AK105" s="2208">
        <f>IF(ISERROR(M105*(1-VLOOKUP($A105, 'E1 Categorization'!$A$32:$E$124, 5,0))), M105*0.5, M105*(1-VLOOKUP($A105, 'E1 Categorization'!$A$32:$E$124, 5,0)))</f>
        <v>0</v>
      </c>
      <c r="AL105" s="2208">
        <f>IF(ISERROR(N105*(1-VLOOKUP($A105, 'E1 Categorization'!$A$32:$E$124, 5,0))), N105*0.5, N105*(1-VLOOKUP($A105, 'E1 Categorization'!$A$32:$E$124, 5,0)))</f>
        <v>0</v>
      </c>
      <c r="AM105" s="2208">
        <f>IF(ISERROR(O105*(1-VLOOKUP($A105, 'E1 Categorization'!$A$32:$E$124, 5,0))), O105*0.5, O105*(1-VLOOKUP($A105, 'E1 Categorization'!$A$32:$E$124, 5,0)))</f>
        <v>0</v>
      </c>
      <c r="AN105" s="2208">
        <f>IF(ISERROR(P105*(1-VLOOKUP($A105, 'E1 Categorization'!$A$32:$E$124, 5,0))), P105*0.5, P105*(1-VLOOKUP($A105, 'E1 Categorization'!$A$32:$E$124, 5,0)))</f>
        <v>0</v>
      </c>
      <c r="AO105" s="2208">
        <f>IF(ISERROR(Q105*(1-VLOOKUP($A105, 'E1 Categorization'!$A$32:$E$124, 5,0))), Q105*0.5, Q105*(1-VLOOKUP($A105, 'E1 Categorization'!$A$32:$E$124, 5,0)))</f>
        <v>0</v>
      </c>
      <c r="AP105" s="2208">
        <f>IF(ISERROR(R105*(1-VLOOKUP($A105, 'E1 Categorization'!$A$32:$E$124, 5,0))), R105*0.5, R105*(1-VLOOKUP($A105, 'E1 Categorization'!$A$32:$E$124, 5,0)))</f>
        <v>0</v>
      </c>
      <c r="AQ105" s="2208">
        <f>IF(ISERROR(S105*(1-VLOOKUP($A105, 'E1 Categorization'!$A$32:$E$124, 5,0))), S105*0.5, S105*(1-VLOOKUP($A105, 'E1 Categorization'!$A$32:$E$124, 5,0)))</f>
        <v>0</v>
      </c>
      <c r="AR105" s="2208">
        <f>IF(ISERROR(T105*(1-VLOOKUP($A105, 'E1 Categorization'!$A$32:$E$124, 5,0))), T105*0.5, T105*(1-VLOOKUP($A105, 'E1 Categorization'!$A$32:$E$124, 5,0)))</f>
        <v>0</v>
      </c>
      <c r="AS105" s="2208">
        <f>IF(ISERROR(U105*(1-VLOOKUP($A105, 'E1 Categorization'!$A$32:$E$124, 5,0))), U105*0.5, U105*(1-VLOOKUP($A105, 'E1 Categorization'!$A$32:$E$124, 5,0)))</f>
        <v>0</v>
      </c>
      <c r="AT105" s="2208">
        <f>IF(ISERROR(V105*(1-VLOOKUP($A105, 'E1 Categorization'!$A$32:$E$124, 5,0))), V105*0.5, V105*(1-VLOOKUP($A105, 'E1 Categorization'!$A$32:$E$124, 5,0)))</f>
        <v>0</v>
      </c>
      <c r="AU105" s="2208">
        <f>IF(ISERROR(W105*(1-VLOOKUP($A105, 'E1 Categorization'!$A$32:$E$124, 5,0))), W105*0.5, W105*(1-VLOOKUP($A105, 'E1 Categorization'!$A$32:$E$124, 5,0)))</f>
        <v>0</v>
      </c>
      <c r="AV105" s="2208">
        <f>IF(ISERROR(X105*(1-VLOOKUP($A105, 'E1 Categorization'!$A$32:$E$124, 5,0))), X105*0.5, X105*(1-VLOOKUP($A105, 'E1 Categorization'!$A$32:$E$124, 5,0)))</f>
        <v>0</v>
      </c>
      <c r="AW105" s="2212"/>
      <c r="AX105" s="2212"/>
      <c r="AY105" s="558">
        <f t="shared" si="14"/>
        <v>5320</v>
      </c>
      <c r="AZ105" s="559" t="str">
        <f t="shared" si="15"/>
        <v>Collecting</v>
      </c>
      <c r="BA105" s="2208">
        <f>IF(ISERROR(E105*(VLOOKUP($A105, 'E1 Categorization'!$A$32:$E$124, 5,0))), E105*0.5, E105*(VLOOKUP($A105, 'E1 Categorization'!$A$32:$E$124, 5,0)))</f>
        <v>0</v>
      </c>
      <c r="BB105" s="2208">
        <f>IF(ISERROR(F105*(VLOOKUP($A105, 'E1 Categorization'!$A$32:$E$124, 5,0))), F105*0.5, F105*(VLOOKUP($A105, 'E1 Categorization'!$A$32:$E$124, 5,0)))</f>
        <v>0</v>
      </c>
      <c r="BC105" s="2208">
        <f>IF(ISERROR(G105*(VLOOKUP($A105, 'E1 Categorization'!$A$32:$E$124, 5,0))), G105*0.5, G105*(VLOOKUP($A105, 'E1 Categorization'!$A$32:$E$124, 5,0)))</f>
        <v>0</v>
      </c>
      <c r="BD105" s="2208">
        <f>IF(ISERROR(H105*(VLOOKUP($A105, 'E1 Categorization'!$A$32:$E$124, 5,0))), H105*0.5, H105*(VLOOKUP($A105, 'E1 Categorization'!$A$32:$E$124, 5,0)))</f>
        <v>0</v>
      </c>
      <c r="BE105" s="2208">
        <f>IF(ISERROR(I105*(VLOOKUP($A105, 'E1 Categorization'!$A$32:$E$124, 5,0))), I105*0.5, I105*(VLOOKUP($A105, 'E1 Categorization'!$A$32:$E$124, 5,0)))</f>
        <v>0</v>
      </c>
      <c r="BF105" s="2208">
        <f>IF(ISERROR(J105*(VLOOKUP($A105, 'E1 Categorization'!$A$32:$E$124, 5,0))), J105*0.5, J105*(VLOOKUP($A105, 'E1 Categorization'!$A$32:$E$124, 5,0)))</f>
        <v>0</v>
      </c>
      <c r="BG105" s="2208">
        <f>IF(ISERROR(K105*(VLOOKUP($A105, 'E1 Categorization'!$A$32:$E$124, 5,0))), K105*0.5, K105*(VLOOKUP($A105, 'E1 Categorization'!$A$32:$E$124, 5,0)))</f>
        <v>0</v>
      </c>
      <c r="BH105" s="2208">
        <f>IF(ISERROR(L105*(VLOOKUP($A105, 'E1 Categorization'!$A$32:$E$124, 5,0))), L105*0.5, L105*(VLOOKUP($A105, 'E1 Categorization'!$A$32:$E$124, 5,0)))</f>
        <v>0</v>
      </c>
      <c r="BI105" s="2208">
        <f>IF(ISERROR(M105*(VLOOKUP($A105, 'E1 Categorization'!$A$32:$E$124, 5,0))), M105*0.5, M105*(VLOOKUP($A105, 'E1 Categorization'!$A$32:$E$124, 5,0)))</f>
        <v>0</v>
      </c>
      <c r="BJ105" s="2208">
        <f>IF(ISERROR(N105*(VLOOKUP($A105, 'E1 Categorization'!$A$32:$E$124, 5,0))), N105*0.5, N105*(VLOOKUP($A105, 'E1 Categorization'!$A$32:$E$124, 5,0)))</f>
        <v>0</v>
      </c>
      <c r="BK105" s="2208">
        <f>IF(ISERROR(O105*(VLOOKUP($A105, 'E1 Categorization'!$A$32:$E$124, 5,0))), O105*0.5, O105*(VLOOKUP($A105, 'E1 Categorization'!$A$32:$E$124, 5,0)))</f>
        <v>0</v>
      </c>
      <c r="BL105" s="2208">
        <f>IF(ISERROR(P105*(VLOOKUP($A105, 'E1 Categorization'!$A$32:$E$124, 5,0))), P105*0.5, P105*(VLOOKUP($A105, 'E1 Categorization'!$A$32:$E$124, 5,0)))</f>
        <v>0</v>
      </c>
      <c r="BM105" s="2208">
        <f>IF(ISERROR(Q105*(VLOOKUP($A105, 'E1 Categorization'!$A$32:$E$124, 5,0))), Q105*0.5, Q105*(VLOOKUP($A105, 'E1 Categorization'!$A$32:$E$124, 5,0)))</f>
        <v>0</v>
      </c>
      <c r="BN105" s="2208">
        <f>IF(ISERROR(R105*(VLOOKUP($A105, 'E1 Categorization'!$A$32:$E$124, 5,0))), R105*0.5, R105*(VLOOKUP($A105, 'E1 Categorization'!$A$32:$E$124, 5,0)))</f>
        <v>0</v>
      </c>
      <c r="BO105" s="2208">
        <f>IF(ISERROR(S105*(VLOOKUP($A105, 'E1 Categorization'!$A$32:$E$124, 5,0))), S105*0.5, S105*(VLOOKUP($A105, 'E1 Categorization'!$A$32:$E$124, 5,0)))</f>
        <v>0</v>
      </c>
      <c r="BP105" s="2208">
        <f>IF(ISERROR(T105*(VLOOKUP($A105, 'E1 Categorization'!$A$32:$E$124, 5,0))), T105*0.5, T105*(VLOOKUP($A105, 'E1 Categorization'!$A$32:$E$124, 5,0)))</f>
        <v>0</v>
      </c>
      <c r="BQ105" s="2208">
        <f>IF(ISERROR(U105*(VLOOKUP($A105, 'E1 Categorization'!$A$32:$E$124, 5,0))), U105*0.5, U105*(VLOOKUP($A105, 'E1 Categorization'!$A$32:$E$124, 5,0)))</f>
        <v>0</v>
      </c>
      <c r="BR105" s="2208">
        <f>IF(ISERROR(V105*(VLOOKUP($A105, 'E1 Categorization'!$A$32:$E$124, 5,0))), V105*0.5, V105*(VLOOKUP($A105, 'E1 Categorization'!$A$32:$E$124, 5,0)))</f>
        <v>0</v>
      </c>
      <c r="BS105" s="2208">
        <f>IF(ISERROR(W105*(VLOOKUP($A105, 'E1 Categorization'!$A$32:$E$124, 5,0))), W105*0.5, W105*(VLOOKUP($A105, 'E1 Categorization'!$A$32:$E$124, 5,0)))</f>
        <v>0</v>
      </c>
      <c r="BT105" s="2208">
        <f>IF(ISERROR(X105*(VLOOKUP($A105, 'E1 Categorization'!$A$32:$E$124, 5,0))), X105*0.5, X105*(VLOOKUP($A105, 'E1 Categorization'!$A$32:$E$124, 5,0)))</f>
        <v>0</v>
      </c>
    </row>
    <row r="106" spans="1:72" s="630" customFormat="1" ht="25.5" customHeight="1">
      <c r="A106" s="554">
        <f>'I3 TB Data'!A417:B417</f>
        <v>5325</v>
      </c>
      <c r="B106" s="555" t="str">
        <f>'I3 TB Data'!B417</f>
        <v>Collecting- Cash Over and Short</v>
      </c>
      <c r="C106" s="556">
        <f>'I3 TB Data'!G417</f>
        <v>0</v>
      </c>
      <c r="D106" s="2175" t="str">
        <f t="shared" si="16"/>
        <v>Yes</v>
      </c>
      <c r="E106" s="2153"/>
      <c r="F106" s="2153"/>
      <c r="G106" s="2153"/>
      <c r="H106" s="2153"/>
      <c r="I106" s="2153"/>
      <c r="J106" s="2153"/>
      <c r="K106" s="2153"/>
      <c r="L106" s="2153"/>
      <c r="M106" s="2153"/>
      <c r="N106" s="2153"/>
      <c r="O106" s="2153"/>
      <c r="P106" s="2153"/>
      <c r="Q106" s="2153"/>
      <c r="R106" s="2153"/>
      <c r="S106" s="2153"/>
      <c r="T106" s="2153"/>
      <c r="U106" s="2153"/>
      <c r="V106" s="2153"/>
      <c r="W106" s="2153"/>
      <c r="X106" s="2153"/>
      <c r="AA106" s="558">
        <f t="shared" si="12"/>
        <v>5325</v>
      </c>
      <c r="AB106" s="559" t="str">
        <f t="shared" si="13"/>
        <v>Collecting- Cash Over and Short</v>
      </c>
      <c r="AC106" s="2208">
        <f>IF(ISERROR(E106*(1-VLOOKUP($A106, 'E1 Categorization'!$A$32:$E$124, 5,0))), E106*0.5, E106*(1-VLOOKUP($A106, 'E1 Categorization'!$A$32:$E$124, 5,0)))</f>
        <v>0</v>
      </c>
      <c r="AD106" s="2208">
        <f>IF(ISERROR(F106*(1-VLOOKUP($A106, 'E1 Categorization'!$A$32:$E$124, 5,0))), F106*0.5, F106*(1-VLOOKUP($A106, 'E1 Categorization'!$A$32:$E$124, 5,0)))</f>
        <v>0</v>
      </c>
      <c r="AE106" s="2208">
        <f>IF(ISERROR(G106*(1-VLOOKUP($A106, 'E1 Categorization'!$A$32:$E$124, 5,0))), G106*0.5, G106*(1-VLOOKUP($A106, 'E1 Categorization'!$A$32:$E$124, 5,0)))</f>
        <v>0</v>
      </c>
      <c r="AF106" s="2208">
        <f>IF(ISERROR(H106*(1-VLOOKUP($A106, 'E1 Categorization'!$A$32:$E$124, 5,0))), H106*0.5, H106*(1-VLOOKUP($A106, 'E1 Categorization'!$A$32:$E$124, 5,0)))</f>
        <v>0</v>
      </c>
      <c r="AG106" s="2208">
        <f>IF(ISERROR(I106*(1-VLOOKUP($A106, 'E1 Categorization'!$A$32:$E$124, 5,0))), I106*0.5, I106*(1-VLOOKUP($A106, 'E1 Categorization'!$A$32:$E$124, 5,0)))</f>
        <v>0</v>
      </c>
      <c r="AH106" s="2208">
        <f>IF(ISERROR(J106*(1-VLOOKUP($A106, 'E1 Categorization'!$A$32:$E$124, 5,0))), J106*0.5, J106*(1-VLOOKUP($A106, 'E1 Categorization'!$A$32:$E$124, 5,0)))</f>
        <v>0</v>
      </c>
      <c r="AI106" s="2208">
        <f>IF(ISERROR(K106*(1-VLOOKUP($A106, 'E1 Categorization'!$A$32:$E$124, 5,0))), K106*0.5, K106*(1-VLOOKUP($A106, 'E1 Categorization'!$A$32:$E$124, 5,0)))</f>
        <v>0</v>
      </c>
      <c r="AJ106" s="2208">
        <f>IF(ISERROR(L106*(1-VLOOKUP($A106, 'E1 Categorization'!$A$32:$E$124, 5,0))), L106*0.5, L106*(1-VLOOKUP($A106, 'E1 Categorization'!$A$32:$E$124, 5,0)))</f>
        <v>0</v>
      </c>
      <c r="AK106" s="2208">
        <f>IF(ISERROR(M106*(1-VLOOKUP($A106, 'E1 Categorization'!$A$32:$E$124, 5,0))), M106*0.5, M106*(1-VLOOKUP($A106, 'E1 Categorization'!$A$32:$E$124, 5,0)))</f>
        <v>0</v>
      </c>
      <c r="AL106" s="2208">
        <f>IF(ISERROR(N106*(1-VLOOKUP($A106, 'E1 Categorization'!$A$32:$E$124, 5,0))), N106*0.5, N106*(1-VLOOKUP($A106, 'E1 Categorization'!$A$32:$E$124, 5,0)))</f>
        <v>0</v>
      </c>
      <c r="AM106" s="2208">
        <f>IF(ISERROR(O106*(1-VLOOKUP($A106, 'E1 Categorization'!$A$32:$E$124, 5,0))), O106*0.5, O106*(1-VLOOKUP($A106, 'E1 Categorization'!$A$32:$E$124, 5,0)))</f>
        <v>0</v>
      </c>
      <c r="AN106" s="2208">
        <f>IF(ISERROR(P106*(1-VLOOKUP($A106, 'E1 Categorization'!$A$32:$E$124, 5,0))), P106*0.5, P106*(1-VLOOKUP($A106, 'E1 Categorization'!$A$32:$E$124, 5,0)))</f>
        <v>0</v>
      </c>
      <c r="AO106" s="2208">
        <f>IF(ISERROR(Q106*(1-VLOOKUP($A106, 'E1 Categorization'!$A$32:$E$124, 5,0))), Q106*0.5, Q106*(1-VLOOKUP($A106, 'E1 Categorization'!$A$32:$E$124, 5,0)))</f>
        <v>0</v>
      </c>
      <c r="AP106" s="2208">
        <f>IF(ISERROR(R106*(1-VLOOKUP($A106, 'E1 Categorization'!$A$32:$E$124, 5,0))), R106*0.5, R106*(1-VLOOKUP($A106, 'E1 Categorization'!$A$32:$E$124, 5,0)))</f>
        <v>0</v>
      </c>
      <c r="AQ106" s="2208">
        <f>IF(ISERROR(S106*(1-VLOOKUP($A106, 'E1 Categorization'!$A$32:$E$124, 5,0))), S106*0.5, S106*(1-VLOOKUP($A106, 'E1 Categorization'!$A$32:$E$124, 5,0)))</f>
        <v>0</v>
      </c>
      <c r="AR106" s="2208">
        <f>IF(ISERROR(T106*(1-VLOOKUP($A106, 'E1 Categorization'!$A$32:$E$124, 5,0))), T106*0.5, T106*(1-VLOOKUP($A106, 'E1 Categorization'!$A$32:$E$124, 5,0)))</f>
        <v>0</v>
      </c>
      <c r="AS106" s="2208">
        <f>IF(ISERROR(U106*(1-VLOOKUP($A106, 'E1 Categorization'!$A$32:$E$124, 5,0))), U106*0.5, U106*(1-VLOOKUP($A106, 'E1 Categorization'!$A$32:$E$124, 5,0)))</f>
        <v>0</v>
      </c>
      <c r="AT106" s="2208">
        <f>IF(ISERROR(V106*(1-VLOOKUP($A106, 'E1 Categorization'!$A$32:$E$124, 5,0))), V106*0.5, V106*(1-VLOOKUP($A106, 'E1 Categorization'!$A$32:$E$124, 5,0)))</f>
        <v>0</v>
      </c>
      <c r="AU106" s="2208">
        <f>IF(ISERROR(W106*(1-VLOOKUP($A106, 'E1 Categorization'!$A$32:$E$124, 5,0))), W106*0.5, W106*(1-VLOOKUP($A106, 'E1 Categorization'!$A$32:$E$124, 5,0)))</f>
        <v>0</v>
      </c>
      <c r="AV106" s="2208">
        <f>IF(ISERROR(X106*(1-VLOOKUP($A106, 'E1 Categorization'!$A$32:$E$124, 5,0))), X106*0.5, X106*(1-VLOOKUP($A106, 'E1 Categorization'!$A$32:$E$124, 5,0)))</f>
        <v>0</v>
      </c>
      <c r="AW106" s="2212"/>
      <c r="AX106" s="2212"/>
      <c r="AY106" s="558">
        <f t="shared" si="14"/>
        <v>5325</v>
      </c>
      <c r="AZ106" s="559" t="str">
        <f t="shared" si="15"/>
        <v>Collecting- Cash Over and Short</v>
      </c>
      <c r="BA106" s="2208">
        <f>IF(ISERROR(E106*(VLOOKUP($A106, 'E1 Categorization'!$A$32:$E$124, 5,0))), E106*0.5, E106*(VLOOKUP($A106, 'E1 Categorization'!$A$32:$E$124, 5,0)))</f>
        <v>0</v>
      </c>
      <c r="BB106" s="2208">
        <f>IF(ISERROR(F106*(VLOOKUP($A106, 'E1 Categorization'!$A$32:$E$124, 5,0))), F106*0.5, F106*(VLOOKUP($A106, 'E1 Categorization'!$A$32:$E$124, 5,0)))</f>
        <v>0</v>
      </c>
      <c r="BC106" s="2208">
        <f>IF(ISERROR(G106*(VLOOKUP($A106, 'E1 Categorization'!$A$32:$E$124, 5,0))), G106*0.5, G106*(VLOOKUP($A106, 'E1 Categorization'!$A$32:$E$124, 5,0)))</f>
        <v>0</v>
      </c>
      <c r="BD106" s="2208">
        <f>IF(ISERROR(H106*(VLOOKUP($A106, 'E1 Categorization'!$A$32:$E$124, 5,0))), H106*0.5, H106*(VLOOKUP($A106, 'E1 Categorization'!$A$32:$E$124, 5,0)))</f>
        <v>0</v>
      </c>
      <c r="BE106" s="2208">
        <f>IF(ISERROR(I106*(VLOOKUP($A106, 'E1 Categorization'!$A$32:$E$124, 5,0))), I106*0.5, I106*(VLOOKUP($A106, 'E1 Categorization'!$A$32:$E$124, 5,0)))</f>
        <v>0</v>
      </c>
      <c r="BF106" s="2208">
        <f>IF(ISERROR(J106*(VLOOKUP($A106, 'E1 Categorization'!$A$32:$E$124, 5,0))), J106*0.5, J106*(VLOOKUP($A106, 'E1 Categorization'!$A$32:$E$124, 5,0)))</f>
        <v>0</v>
      </c>
      <c r="BG106" s="2208">
        <f>IF(ISERROR(K106*(VLOOKUP($A106, 'E1 Categorization'!$A$32:$E$124, 5,0))), K106*0.5, K106*(VLOOKUP($A106, 'E1 Categorization'!$A$32:$E$124, 5,0)))</f>
        <v>0</v>
      </c>
      <c r="BH106" s="2208">
        <f>IF(ISERROR(L106*(VLOOKUP($A106, 'E1 Categorization'!$A$32:$E$124, 5,0))), L106*0.5, L106*(VLOOKUP($A106, 'E1 Categorization'!$A$32:$E$124, 5,0)))</f>
        <v>0</v>
      </c>
      <c r="BI106" s="2208">
        <f>IF(ISERROR(M106*(VLOOKUP($A106, 'E1 Categorization'!$A$32:$E$124, 5,0))), M106*0.5, M106*(VLOOKUP($A106, 'E1 Categorization'!$A$32:$E$124, 5,0)))</f>
        <v>0</v>
      </c>
      <c r="BJ106" s="2208">
        <f>IF(ISERROR(N106*(VLOOKUP($A106, 'E1 Categorization'!$A$32:$E$124, 5,0))), N106*0.5, N106*(VLOOKUP($A106, 'E1 Categorization'!$A$32:$E$124, 5,0)))</f>
        <v>0</v>
      </c>
      <c r="BK106" s="2208">
        <f>IF(ISERROR(O106*(VLOOKUP($A106, 'E1 Categorization'!$A$32:$E$124, 5,0))), O106*0.5, O106*(VLOOKUP($A106, 'E1 Categorization'!$A$32:$E$124, 5,0)))</f>
        <v>0</v>
      </c>
      <c r="BL106" s="2208">
        <f>IF(ISERROR(P106*(VLOOKUP($A106, 'E1 Categorization'!$A$32:$E$124, 5,0))), P106*0.5, P106*(VLOOKUP($A106, 'E1 Categorization'!$A$32:$E$124, 5,0)))</f>
        <v>0</v>
      </c>
      <c r="BM106" s="2208">
        <f>IF(ISERROR(Q106*(VLOOKUP($A106, 'E1 Categorization'!$A$32:$E$124, 5,0))), Q106*0.5, Q106*(VLOOKUP($A106, 'E1 Categorization'!$A$32:$E$124, 5,0)))</f>
        <v>0</v>
      </c>
      <c r="BN106" s="2208">
        <f>IF(ISERROR(R106*(VLOOKUP($A106, 'E1 Categorization'!$A$32:$E$124, 5,0))), R106*0.5, R106*(VLOOKUP($A106, 'E1 Categorization'!$A$32:$E$124, 5,0)))</f>
        <v>0</v>
      </c>
      <c r="BO106" s="2208">
        <f>IF(ISERROR(S106*(VLOOKUP($A106, 'E1 Categorization'!$A$32:$E$124, 5,0))), S106*0.5, S106*(VLOOKUP($A106, 'E1 Categorization'!$A$32:$E$124, 5,0)))</f>
        <v>0</v>
      </c>
      <c r="BP106" s="2208">
        <f>IF(ISERROR(T106*(VLOOKUP($A106, 'E1 Categorization'!$A$32:$E$124, 5,0))), T106*0.5, T106*(VLOOKUP($A106, 'E1 Categorization'!$A$32:$E$124, 5,0)))</f>
        <v>0</v>
      </c>
      <c r="BQ106" s="2208">
        <f>IF(ISERROR(U106*(VLOOKUP($A106, 'E1 Categorization'!$A$32:$E$124, 5,0))), U106*0.5, U106*(VLOOKUP($A106, 'E1 Categorization'!$A$32:$E$124, 5,0)))</f>
        <v>0</v>
      </c>
      <c r="BR106" s="2208">
        <f>IF(ISERROR(V106*(VLOOKUP($A106, 'E1 Categorization'!$A$32:$E$124, 5,0))), V106*0.5, V106*(VLOOKUP($A106, 'E1 Categorization'!$A$32:$E$124, 5,0)))</f>
        <v>0</v>
      </c>
      <c r="BS106" s="2208">
        <f>IF(ISERROR(W106*(VLOOKUP($A106, 'E1 Categorization'!$A$32:$E$124, 5,0))), W106*0.5, W106*(VLOOKUP($A106, 'E1 Categorization'!$A$32:$E$124, 5,0)))</f>
        <v>0</v>
      </c>
      <c r="BT106" s="2208">
        <f>IF(ISERROR(X106*(VLOOKUP($A106, 'E1 Categorization'!$A$32:$E$124, 5,0))), X106*0.5, X106*(VLOOKUP($A106, 'E1 Categorization'!$A$32:$E$124, 5,0)))</f>
        <v>0</v>
      </c>
    </row>
    <row r="107" spans="1:72" s="630" customFormat="1" ht="25.5" customHeight="1">
      <c r="A107" s="554">
        <f>'I3 TB Data'!A418:B418</f>
        <v>5330</v>
      </c>
      <c r="B107" s="555" t="str">
        <f>'I3 TB Data'!B418</f>
        <v>Collection Charges</v>
      </c>
      <c r="C107" s="556">
        <f>'I3 TB Data'!G418</f>
        <v>0</v>
      </c>
      <c r="D107" s="2175" t="str">
        <f t="shared" si="16"/>
        <v>Yes</v>
      </c>
      <c r="E107" s="2153"/>
      <c r="F107" s="2153"/>
      <c r="G107" s="2153"/>
      <c r="H107" s="2153"/>
      <c r="I107" s="2153"/>
      <c r="J107" s="2153"/>
      <c r="K107" s="2153"/>
      <c r="L107" s="2153"/>
      <c r="M107" s="2153"/>
      <c r="N107" s="2153"/>
      <c r="O107" s="2153"/>
      <c r="P107" s="2153"/>
      <c r="Q107" s="2153"/>
      <c r="R107" s="2153"/>
      <c r="S107" s="2153"/>
      <c r="T107" s="2153"/>
      <c r="U107" s="2153"/>
      <c r="V107" s="2153"/>
      <c r="W107" s="2153"/>
      <c r="X107" s="2153"/>
      <c r="AA107" s="558">
        <f t="shared" si="12"/>
        <v>5330</v>
      </c>
      <c r="AB107" s="559" t="str">
        <f t="shared" si="13"/>
        <v>Collection Charges</v>
      </c>
      <c r="AC107" s="2208">
        <f>IF(ISERROR(E107*(1-VLOOKUP($A107, 'E1 Categorization'!$A$32:$E$124, 5,0))), E107*0.5, E107*(1-VLOOKUP($A107, 'E1 Categorization'!$A$32:$E$124, 5,0)))</f>
        <v>0</v>
      </c>
      <c r="AD107" s="2208">
        <f>IF(ISERROR(F107*(1-VLOOKUP($A107, 'E1 Categorization'!$A$32:$E$124, 5,0))), F107*0.5, F107*(1-VLOOKUP($A107, 'E1 Categorization'!$A$32:$E$124, 5,0)))</f>
        <v>0</v>
      </c>
      <c r="AE107" s="2208">
        <f>IF(ISERROR(G107*(1-VLOOKUP($A107, 'E1 Categorization'!$A$32:$E$124, 5,0))), G107*0.5, G107*(1-VLOOKUP($A107, 'E1 Categorization'!$A$32:$E$124, 5,0)))</f>
        <v>0</v>
      </c>
      <c r="AF107" s="2208">
        <f>IF(ISERROR(H107*(1-VLOOKUP($A107, 'E1 Categorization'!$A$32:$E$124, 5,0))), H107*0.5, H107*(1-VLOOKUP($A107, 'E1 Categorization'!$A$32:$E$124, 5,0)))</f>
        <v>0</v>
      </c>
      <c r="AG107" s="2208">
        <f>IF(ISERROR(I107*(1-VLOOKUP($A107, 'E1 Categorization'!$A$32:$E$124, 5,0))), I107*0.5, I107*(1-VLOOKUP($A107, 'E1 Categorization'!$A$32:$E$124, 5,0)))</f>
        <v>0</v>
      </c>
      <c r="AH107" s="2208">
        <f>IF(ISERROR(J107*(1-VLOOKUP($A107, 'E1 Categorization'!$A$32:$E$124, 5,0))), J107*0.5, J107*(1-VLOOKUP($A107, 'E1 Categorization'!$A$32:$E$124, 5,0)))</f>
        <v>0</v>
      </c>
      <c r="AI107" s="2208">
        <f>IF(ISERROR(K107*(1-VLOOKUP($A107, 'E1 Categorization'!$A$32:$E$124, 5,0))), K107*0.5, K107*(1-VLOOKUP($A107, 'E1 Categorization'!$A$32:$E$124, 5,0)))</f>
        <v>0</v>
      </c>
      <c r="AJ107" s="2208">
        <f>IF(ISERROR(L107*(1-VLOOKUP($A107, 'E1 Categorization'!$A$32:$E$124, 5,0))), L107*0.5, L107*(1-VLOOKUP($A107, 'E1 Categorization'!$A$32:$E$124, 5,0)))</f>
        <v>0</v>
      </c>
      <c r="AK107" s="2208">
        <f>IF(ISERROR(M107*(1-VLOOKUP($A107, 'E1 Categorization'!$A$32:$E$124, 5,0))), M107*0.5, M107*(1-VLOOKUP($A107, 'E1 Categorization'!$A$32:$E$124, 5,0)))</f>
        <v>0</v>
      </c>
      <c r="AL107" s="2208">
        <f>IF(ISERROR(N107*(1-VLOOKUP($A107, 'E1 Categorization'!$A$32:$E$124, 5,0))), N107*0.5, N107*(1-VLOOKUP($A107, 'E1 Categorization'!$A$32:$E$124, 5,0)))</f>
        <v>0</v>
      </c>
      <c r="AM107" s="2208">
        <f>IF(ISERROR(O107*(1-VLOOKUP($A107, 'E1 Categorization'!$A$32:$E$124, 5,0))), O107*0.5, O107*(1-VLOOKUP($A107, 'E1 Categorization'!$A$32:$E$124, 5,0)))</f>
        <v>0</v>
      </c>
      <c r="AN107" s="2208">
        <f>IF(ISERROR(P107*(1-VLOOKUP($A107, 'E1 Categorization'!$A$32:$E$124, 5,0))), P107*0.5, P107*(1-VLOOKUP($A107, 'E1 Categorization'!$A$32:$E$124, 5,0)))</f>
        <v>0</v>
      </c>
      <c r="AO107" s="2208">
        <f>IF(ISERROR(Q107*(1-VLOOKUP($A107, 'E1 Categorization'!$A$32:$E$124, 5,0))), Q107*0.5, Q107*(1-VLOOKUP($A107, 'E1 Categorization'!$A$32:$E$124, 5,0)))</f>
        <v>0</v>
      </c>
      <c r="AP107" s="2208">
        <f>IF(ISERROR(R107*(1-VLOOKUP($A107, 'E1 Categorization'!$A$32:$E$124, 5,0))), R107*0.5, R107*(1-VLOOKUP($A107, 'E1 Categorization'!$A$32:$E$124, 5,0)))</f>
        <v>0</v>
      </c>
      <c r="AQ107" s="2208">
        <f>IF(ISERROR(S107*(1-VLOOKUP($A107, 'E1 Categorization'!$A$32:$E$124, 5,0))), S107*0.5, S107*(1-VLOOKUP($A107, 'E1 Categorization'!$A$32:$E$124, 5,0)))</f>
        <v>0</v>
      </c>
      <c r="AR107" s="2208">
        <f>IF(ISERROR(T107*(1-VLOOKUP($A107, 'E1 Categorization'!$A$32:$E$124, 5,0))), T107*0.5, T107*(1-VLOOKUP($A107, 'E1 Categorization'!$A$32:$E$124, 5,0)))</f>
        <v>0</v>
      </c>
      <c r="AS107" s="2208">
        <f>IF(ISERROR(U107*(1-VLOOKUP($A107, 'E1 Categorization'!$A$32:$E$124, 5,0))), U107*0.5, U107*(1-VLOOKUP($A107, 'E1 Categorization'!$A$32:$E$124, 5,0)))</f>
        <v>0</v>
      </c>
      <c r="AT107" s="2208">
        <f>IF(ISERROR(V107*(1-VLOOKUP($A107, 'E1 Categorization'!$A$32:$E$124, 5,0))), V107*0.5, V107*(1-VLOOKUP($A107, 'E1 Categorization'!$A$32:$E$124, 5,0)))</f>
        <v>0</v>
      </c>
      <c r="AU107" s="2208">
        <f>IF(ISERROR(W107*(1-VLOOKUP($A107, 'E1 Categorization'!$A$32:$E$124, 5,0))), W107*0.5, W107*(1-VLOOKUP($A107, 'E1 Categorization'!$A$32:$E$124, 5,0)))</f>
        <v>0</v>
      </c>
      <c r="AV107" s="2208">
        <f>IF(ISERROR(X107*(1-VLOOKUP($A107, 'E1 Categorization'!$A$32:$E$124, 5,0))), X107*0.5, X107*(1-VLOOKUP($A107, 'E1 Categorization'!$A$32:$E$124, 5,0)))</f>
        <v>0</v>
      </c>
      <c r="AW107" s="2212"/>
      <c r="AX107" s="2212"/>
      <c r="AY107" s="558">
        <f t="shared" si="14"/>
        <v>5330</v>
      </c>
      <c r="AZ107" s="559" t="str">
        <f t="shared" si="15"/>
        <v>Collection Charges</v>
      </c>
      <c r="BA107" s="2208">
        <f>IF(ISERROR(E107*(VLOOKUP($A107, 'E1 Categorization'!$A$32:$E$124, 5,0))), E107*0.5, E107*(VLOOKUP($A107, 'E1 Categorization'!$A$32:$E$124, 5,0)))</f>
        <v>0</v>
      </c>
      <c r="BB107" s="2208">
        <f>IF(ISERROR(F107*(VLOOKUP($A107, 'E1 Categorization'!$A$32:$E$124, 5,0))), F107*0.5, F107*(VLOOKUP($A107, 'E1 Categorization'!$A$32:$E$124, 5,0)))</f>
        <v>0</v>
      </c>
      <c r="BC107" s="2208">
        <f>IF(ISERROR(G107*(VLOOKUP($A107, 'E1 Categorization'!$A$32:$E$124, 5,0))), G107*0.5, G107*(VLOOKUP($A107, 'E1 Categorization'!$A$32:$E$124, 5,0)))</f>
        <v>0</v>
      </c>
      <c r="BD107" s="2208">
        <f>IF(ISERROR(H107*(VLOOKUP($A107, 'E1 Categorization'!$A$32:$E$124, 5,0))), H107*0.5, H107*(VLOOKUP($A107, 'E1 Categorization'!$A$32:$E$124, 5,0)))</f>
        <v>0</v>
      </c>
      <c r="BE107" s="2208">
        <f>IF(ISERROR(I107*(VLOOKUP($A107, 'E1 Categorization'!$A$32:$E$124, 5,0))), I107*0.5, I107*(VLOOKUP($A107, 'E1 Categorization'!$A$32:$E$124, 5,0)))</f>
        <v>0</v>
      </c>
      <c r="BF107" s="2208">
        <f>IF(ISERROR(J107*(VLOOKUP($A107, 'E1 Categorization'!$A$32:$E$124, 5,0))), J107*0.5, J107*(VLOOKUP($A107, 'E1 Categorization'!$A$32:$E$124, 5,0)))</f>
        <v>0</v>
      </c>
      <c r="BG107" s="2208">
        <f>IF(ISERROR(K107*(VLOOKUP($A107, 'E1 Categorization'!$A$32:$E$124, 5,0))), K107*0.5, K107*(VLOOKUP($A107, 'E1 Categorization'!$A$32:$E$124, 5,0)))</f>
        <v>0</v>
      </c>
      <c r="BH107" s="2208">
        <f>IF(ISERROR(L107*(VLOOKUP($A107, 'E1 Categorization'!$A$32:$E$124, 5,0))), L107*0.5, L107*(VLOOKUP($A107, 'E1 Categorization'!$A$32:$E$124, 5,0)))</f>
        <v>0</v>
      </c>
      <c r="BI107" s="2208">
        <f>IF(ISERROR(M107*(VLOOKUP($A107, 'E1 Categorization'!$A$32:$E$124, 5,0))), M107*0.5, M107*(VLOOKUP($A107, 'E1 Categorization'!$A$32:$E$124, 5,0)))</f>
        <v>0</v>
      </c>
      <c r="BJ107" s="2208">
        <f>IF(ISERROR(N107*(VLOOKUP($A107, 'E1 Categorization'!$A$32:$E$124, 5,0))), N107*0.5, N107*(VLOOKUP($A107, 'E1 Categorization'!$A$32:$E$124, 5,0)))</f>
        <v>0</v>
      </c>
      <c r="BK107" s="2208">
        <f>IF(ISERROR(O107*(VLOOKUP($A107, 'E1 Categorization'!$A$32:$E$124, 5,0))), O107*0.5, O107*(VLOOKUP($A107, 'E1 Categorization'!$A$32:$E$124, 5,0)))</f>
        <v>0</v>
      </c>
      <c r="BL107" s="2208">
        <f>IF(ISERROR(P107*(VLOOKUP($A107, 'E1 Categorization'!$A$32:$E$124, 5,0))), P107*0.5, P107*(VLOOKUP($A107, 'E1 Categorization'!$A$32:$E$124, 5,0)))</f>
        <v>0</v>
      </c>
      <c r="BM107" s="2208">
        <f>IF(ISERROR(Q107*(VLOOKUP($A107, 'E1 Categorization'!$A$32:$E$124, 5,0))), Q107*0.5, Q107*(VLOOKUP($A107, 'E1 Categorization'!$A$32:$E$124, 5,0)))</f>
        <v>0</v>
      </c>
      <c r="BN107" s="2208">
        <f>IF(ISERROR(R107*(VLOOKUP($A107, 'E1 Categorization'!$A$32:$E$124, 5,0))), R107*0.5, R107*(VLOOKUP($A107, 'E1 Categorization'!$A$32:$E$124, 5,0)))</f>
        <v>0</v>
      </c>
      <c r="BO107" s="2208">
        <f>IF(ISERROR(S107*(VLOOKUP($A107, 'E1 Categorization'!$A$32:$E$124, 5,0))), S107*0.5, S107*(VLOOKUP($A107, 'E1 Categorization'!$A$32:$E$124, 5,0)))</f>
        <v>0</v>
      </c>
      <c r="BP107" s="2208">
        <f>IF(ISERROR(T107*(VLOOKUP($A107, 'E1 Categorization'!$A$32:$E$124, 5,0))), T107*0.5, T107*(VLOOKUP($A107, 'E1 Categorization'!$A$32:$E$124, 5,0)))</f>
        <v>0</v>
      </c>
      <c r="BQ107" s="2208">
        <f>IF(ISERROR(U107*(VLOOKUP($A107, 'E1 Categorization'!$A$32:$E$124, 5,0))), U107*0.5, U107*(VLOOKUP($A107, 'E1 Categorization'!$A$32:$E$124, 5,0)))</f>
        <v>0</v>
      </c>
      <c r="BR107" s="2208">
        <f>IF(ISERROR(V107*(VLOOKUP($A107, 'E1 Categorization'!$A$32:$E$124, 5,0))), V107*0.5, V107*(VLOOKUP($A107, 'E1 Categorization'!$A$32:$E$124, 5,0)))</f>
        <v>0</v>
      </c>
      <c r="BS107" s="2208">
        <f>IF(ISERROR(W107*(VLOOKUP($A107, 'E1 Categorization'!$A$32:$E$124, 5,0))), W107*0.5, W107*(VLOOKUP($A107, 'E1 Categorization'!$A$32:$E$124, 5,0)))</f>
        <v>0</v>
      </c>
      <c r="BT107" s="2208">
        <f>IF(ISERROR(X107*(VLOOKUP($A107, 'E1 Categorization'!$A$32:$E$124, 5,0))), X107*0.5, X107*(VLOOKUP($A107, 'E1 Categorization'!$A$32:$E$124, 5,0)))</f>
        <v>0</v>
      </c>
    </row>
    <row r="108" spans="1:72" s="630" customFormat="1" ht="25.5" customHeight="1">
      <c r="A108" s="554">
        <f>'I3 TB Data'!A419:B419</f>
        <v>5335</v>
      </c>
      <c r="B108" s="555" t="str">
        <f>'I3 TB Data'!B419</f>
        <v>Bad Debt Expense</v>
      </c>
      <c r="C108" s="556">
        <f>'I3 TB Data'!G419</f>
        <v>0</v>
      </c>
      <c r="D108" s="2175" t="str">
        <f t="shared" si="16"/>
        <v>Yes</v>
      </c>
      <c r="E108" s="2153"/>
      <c r="F108" s="2153"/>
      <c r="G108" s="2153"/>
      <c r="H108" s="2153"/>
      <c r="I108" s="2153"/>
      <c r="J108" s="2153"/>
      <c r="K108" s="2153"/>
      <c r="L108" s="2153"/>
      <c r="M108" s="2153"/>
      <c r="N108" s="2153"/>
      <c r="O108" s="2153"/>
      <c r="P108" s="2153"/>
      <c r="Q108" s="2153"/>
      <c r="R108" s="2153"/>
      <c r="S108" s="2153"/>
      <c r="T108" s="2153"/>
      <c r="U108" s="2153"/>
      <c r="V108" s="2153"/>
      <c r="W108" s="2153"/>
      <c r="X108" s="2153"/>
      <c r="AA108" s="558">
        <f t="shared" si="12"/>
        <v>5335</v>
      </c>
      <c r="AB108" s="559" t="str">
        <f t="shared" si="13"/>
        <v>Bad Debt Expense</v>
      </c>
      <c r="AC108" s="2208">
        <f>IF(ISERROR(E108*(1-VLOOKUP($A108, 'E1 Categorization'!$A$32:$E$124, 5,0))), E108*0.5, E108*(1-VLOOKUP($A108, 'E1 Categorization'!$A$32:$E$124, 5,0)))</f>
        <v>0</v>
      </c>
      <c r="AD108" s="2208">
        <f>IF(ISERROR(F108*(1-VLOOKUP($A108, 'E1 Categorization'!$A$32:$E$124, 5,0))), F108*0.5, F108*(1-VLOOKUP($A108, 'E1 Categorization'!$A$32:$E$124, 5,0)))</f>
        <v>0</v>
      </c>
      <c r="AE108" s="2208">
        <f>IF(ISERROR(G108*(1-VLOOKUP($A108, 'E1 Categorization'!$A$32:$E$124, 5,0))), G108*0.5, G108*(1-VLOOKUP($A108, 'E1 Categorization'!$A$32:$E$124, 5,0)))</f>
        <v>0</v>
      </c>
      <c r="AF108" s="2208">
        <f>IF(ISERROR(H108*(1-VLOOKUP($A108, 'E1 Categorization'!$A$32:$E$124, 5,0))), H108*0.5, H108*(1-VLOOKUP($A108, 'E1 Categorization'!$A$32:$E$124, 5,0)))</f>
        <v>0</v>
      </c>
      <c r="AG108" s="2208">
        <f>IF(ISERROR(I108*(1-VLOOKUP($A108, 'E1 Categorization'!$A$32:$E$124, 5,0))), I108*0.5, I108*(1-VLOOKUP($A108, 'E1 Categorization'!$A$32:$E$124, 5,0)))</f>
        <v>0</v>
      </c>
      <c r="AH108" s="2208">
        <f>IF(ISERROR(J108*(1-VLOOKUP($A108, 'E1 Categorization'!$A$32:$E$124, 5,0))), J108*0.5, J108*(1-VLOOKUP($A108, 'E1 Categorization'!$A$32:$E$124, 5,0)))</f>
        <v>0</v>
      </c>
      <c r="AI108" s="2208">
        <f>IF(ISERROR(K108*(1-VLOOKUP($A108, 'E1 Categorization'!$A$32:$E$124, 5,0))), K108*0.5, K108*(1-VLOOKUP($A108, 'E1 Categorization'!$A$32:$E$124, 5,0)))</f>
        <v>0</v>
      </c>
      <c r="AJ108" s="2208">
        <f>IF(ISERROR(L108*(1-VLOOKUP($A108, 'E1 Categorization'!$A$32:$E$124, 5,0))), L108*0.5, L108*(1-VLOOKUP($A108, 'E1 Categorization'!$A$32:$E$124, 5,0)))</f>
        <v>0</v>
      </c>
      <c r="AK108" s="2208">
        <f>IF(ISERROR(M108*(1-VLOOKUP($A108, 'E1 Categorization'!$A$32:$E$124, 5,0))), M108*0.5, M108*(1-VLOOKUP($A108, 'E1 Categorization'!$A$32:$E$124, 5,0)))</f>
        <v>0</v>
      </c>
      <c r="AL108" s="2208">
        <f>IF(ISERROR(N108*(1-VLOOKUP($A108, 'E1 Categorization'!$A$32:$E$124, 5,0))), N108*0.5, N108*(1-VLOOKUP($A108, 'E1 Categorization'!$A$32:$E$124, 5,0)))</f>
        <v>0</v>
      </c>
      <c r="AM108" s="2208">
        <f>IF(ISERROR(O108*(1-VLOOKUP($A108, 'E1 Categorization'!$A$32:$E$124, 5,0))), O108*0.5, O108*(1-VLOOKUP($A108, 'E1 Categorization'!$A$32:$E$124, 5,0)))</f>
        <v>0</v>
      </c>
      <c r="AN108" s="2208">
        <f>IF(ISERROR(P108*(1-VLOOKUP($A108, 'E1 Categorization'!$A$32:$E$124, 5,0))), P108*0.5, P108*(1-VLOOKUP($A108, 'E1 Categorization'!$A$32:$E$124, 5,0)))</f>
        <v>0</v>
      </c>
      <c r="AO108" s="2208">
        <f>IF(ISERROR(Q108*(1-VLOOKUP($A108, 'E1 Categorization'!$A$32:$E$124, 5,0))), Q108*0.5, Q108*(1-VLOOKUP($A108, 'E1 Categorization'!$A$32:$E$124, 5,0)))</f>
        <v>0</v>
      </c>
      <c r="AP108" s="2208">
        <f>IF(ISERROR(R108*(1-VLOOKUP($A108, 'E1 Categorization'!$A$32:$E$124, 5,0))), R108*0.5, R108*(1-VLOOKUP($A108, 'E1 Categorization'!$A$32:$E$124, 5,0)))</f>
        <v>0</v>
      </c>
      <c r="AQ108" s="2208">
        <f>IF(ISERROR(S108*(1-VLOOKUP($A108, 'E1 Categorization'!$A$32:$E$124, 5,0))), S108*0.5, S108*(1-VLOOKUP($A108, 'E1 Categorization'!$A$32:$E$124, 5,0)))</f>
        <v>0</v>
      </c>
      <c r="AR108" s="2208">
        <f>IF(ISERROR(T108*(1-VLOOKUP($A108, 'E1 Categorization'!$A$32:$E$124, 5,0))), T108*0.5, T108*(1-VLOOKUP($A108, 'E1 Categorization'!$A$32:$E$124, 5,0)))</f>
        <v>0</v>
      </c>
      <c r="AS108" s="2208">
        <f>IF(ISERROR(U108*(1-VLOOKUP($A108, 'E1 Categorization'!$A$32:$E$124, 5,0))), U108*0.5, U108*(1-VLOOKUP($A108, 'E1 Categorization'!$A$32:$E$124, 5,0)))</f>
        <v>0</v>
      </c>
      <c r="AT108" s="2208">
        <f>IF(ISERROR(V108*(1-VLOOKUP($A108, 'E1 Categorization'!$A$32:$E$124, 5,0))), V108*0.5, V108*(1-VLOOKUP($A108, 'E1 Categorization'!$A$32:$E$124, 5,0)))</f>
        <v>0</v>
      </c>
      <c r="AU108" s="2208">
        <f>IF(ISERROR(W108*(1-VLOOKUP($A108, 'E1 Categorization'!$A$32:$E$124, 5,0))), W108*0.5, W108*(1-VLOOKUP($A108, 'E1 Categorization'!$A$32:$E$124, 5,0)))</f>
        <v>0</v>
      </c>
      <c r="AV108" s="2208">
        <f>IF(ISERROR(X108*(1-VLOOKUP($A108, 'E1 Categorization'!$A$32:$E$124, 5,0))), X108*0.5, X108*(1-VLOOKUP($A108, 'E1 Categorization'!$A$32:$E$124, 5,0)))</f>
        <v>0</v>
      </c>
      <c r="AW108" s="2212"/>
      <c r="AX108" s="2212"/>
      <c r="AY108" s="558">
        <f t="shared" si="14"/>
        <v>5335</v>
      </c>
      <c r="AZ108" s="559" t="str">
        <f t="shared" si="15"/>
        <v>Bad Debt Expense</v>
      </c>
      <c r="BA108" s="2208">
        <f>IF(ISERROR(E108*(VLOOKUP($A108, 'E1 Categorization'!$A$32:$E$124, 5,0))), E108*0.5, E108*(VLOOKUP($A108, 'E1 Categorization'!$A$32:$E$124, 5,0)))</f>
        <v>0</v>
      </c>
      <c r="BB108" s="2208">
        <f>IF(ISERROR(F108*(VLOOKUP($A108, 'E1 Categorization'!$A$32:$E$124, 5,0))), F108*0.5, F108*(VLOOKUP($A108, 'E1 Categorization'!$A$32:$E$124, 5,0)))</f>
        <v>0</v>
      </c>
      <c r="BC108" s="2208">
        <f>IF(ISERROR(G108*(VLOOKUP($A108, 'E1 Categorization'!$A$32:$E$124, 5,0))), G108*0.5, G108*(VLOOKUP($A108, 'E1 Categorization'!$A$32:$E$124, 5,0)))</f>
        <v>0</v>
      </c>
      <c r="BD108" s="2208">
        <f>IF(ISERROR(H108*(VLOOKUP($A108, 'E1 Categorization'!$A$32:$E$124, 5,0))), H108*0.5, H108*(VLOOKUP($A108, 'E1 Categorization'!$A$32:$E$124, 5,0)))</f>
        <v>0</v>
      </c>
      <c r="BE108" s="2208">
        <f>IF(ISERROR(I108*(VLOOKUP($A108, 'E1 Categorization'!$A$32:$E$124, 5,0))), I108*0.5, I108*(VLOOKUP($A108, 'E1 Categorization'!$A$32:$E$124, 5,0)))</f>
        <v>0</v>
      </c>
      <c r="BF108" s="2208">
        <f>IF(ISERROR(J108*(VLOOKUP($A108, 'E1 Categorization'!$A$32:$E$124, 5,0))), J108*0.5, J108*(VLOOKUP($A108, 'E1 Categorization'!$A$32:$E$124, 5,0)))</f>
        <v>0</v>
      </c>
      <c r="BG108" s="2208">
        <f>IF(ISERROR(K108*(VLOOKUP($A108, 'E1 Categorization'!$A$32:$E$124, 5,0))), K108*0.5, K108*(VLOOKUP($A108, 'E1 Categorization'!$A$32:$E$124, 5,0)))</f>
        <v>0</v>
      </c>
      <c r="BH108" s="2208">
        <f>IF(ISERROR(L108*(VLOOKUP($A108, 'E1 Categorization'!$A$32:$E$124, 5,0))), L108*0.5, L108*(VLOOKUP($A108, 'E1 Categorization'!$A$32:$E$124, 5,0)))</f>
        <v>0</v>
      </c>
      <c r="BI108" s="2208">
        <f>IF(ISERROR(M108*(VLOOKUP($A108, 'E1 Categorization'!$A$32:$E$124, 5,0))), M108*0.5, M108*(VLOOKUP($A108, 'E1 Categorization'!$A$32:$E$124, 5,0)))</f>
        <v>0</v>
      </c>
      <c r="BJ108" s="2208">
        <f>IF(ISERROR(N108*(VLOOKUP($A108, 'E1 Categorization'!$A$32:$E$124, 5,0))), N108*0.5, N108*(VLOOKUP($A108, 'E1 Categorization'!$A$32:$E$124, 5,0)))</f>
        <v>0</v>
      </c>
      <c r="BK108" s="2208">
        <f>IF(ISERROR(O108*(VLOOKUP($A108, 'E1 Categorization'!$A$32:$E$124, 5,0))), O108*0.5, O108*(VLOOKUP($A108, 'E1 Categorization'!$A$32:$E$124, 5,0)))</f>
        <v>0</v>
      </c>
      <c r="BL108" s="2208">
        <f>IF(ISERROR(P108*(VLOOKUP($A108, 'E1 Categorization'!$A$32:$E$124, 5,0))), P108*0.5, P108*(VLOOKUP($A108, 'E1 Categorization'!$A$32:$E$124, 5,0)))</f>
        <v>0</v>
      </c>
      <c r="BM108" s="2208">
        <f>IF(ISERROR(Q108*(VLOOKUP($A108, 'E1 Categorization'!$A$32:$E$124, 5,0))), Q108*0.5, Q108*(VLOOKUP($A108, 'E1 Categorization'!$A$32:$E$124, 5,0)))</f>
        <v>0</v>
      </c>
      <c r="BN108" s="2208">
        <f>IF(ISERROR(R108*(VLOOKUP($A108, 'E1 Categorization'!$A$32:$E$124, 5,0))), R108*0.5, R108*(VLOOKUP($A108, 'E1 Categorization'!$A$32:$E$124, 5,0)))</f>
        <v>0</v>
      </c>
      <c r="BO108" s="2208">
        <f>IF(ISERROR(S108*(VLOOKUP($A108, 'E1 Categorization'!$A$32:$E$124, 5,0))), S108*0.5, S108*(VLOOKUP($A108, 'E1 Categorization'!$A$32:$E$124, 5,0)))</f>
        <v>0</v>
      </c>
      <c r="BP108" s="2208">
        <f>IF(ISERROR(T108*(VLOOKUP($A108, 'E1 Categorization'!$A$32:$E$124, 5,0))), T108*0.5, T108*(VLOOKUP($A108, 'E1 Categorization'!$A$32:$E$124, 5,0)))</f>
        <v>0</v>
      </c>
      <c r="BQ108" s="2208">
        <f>IF(ISERROR(U108*(VLOOKUP($A108, 'E1 Categorization'!$A$32:$E$124, 5,0))), U108*0.5, U108*(VLOOKUP($A108, 'E1 Categorization'!$A$32:$E$124, 5,0)))</f>
        <v>0</v>
      </c>
      <c r="BR108" s="2208">
        <f>IF(ISERROR(V108*(VLOOKUP($A108, 'E1 Categorization'!$A$32:$E$124, 5,0))), V108*0.5, V108*(VLOOKUP($A108, 'E1 Categorization'!$A$32:$E$124, 5,0)))</f>
        <v>0</v>
      </c>
      <c r="BS108" s="2208">
        <f>IF(ISERROR(W108*(VLOOKUP($A108, 'E1 Categorization'!$A$32:$E$124, 5,0))), W108*0.5, W108*(VLOOKUP($A108, 'E1 Categorization'!$A$32:$E$124, 5,0)))</f>
        <v>0</v>
      </c>
      <c r="BT108" s="2208">
        <f>IF(ISERROR(X108*(VLOOKUP($A108, 'E1 Categorization'!$A$32:$E$124, 5,0))), X108*0.5, X108*(VLOOKUP($A108, 'E1 Categorization'!$A$32:$E$124, 5,0)))</f>
        <v>0</v>
      </c>
    </row>
    <row r="109" spans="1:72" s="630" customFormat="1" ht="25.5">
      <c r="A109" s="554">
        <f>'I3 TB Data'!A420:B420</f>
        <v>5340</v>
      </c>
      <c r="B109" s="555" t="str">
        <f>'I3 TB Data'!B420</f>
        <v>Miscellaneous Customer Accounts Expenses</v>
      </c>
      <c r="C109" s="556">
        <f>'I3 TB Data'!G420</f>
        <v>0</v>
      </c>
      <c r="D109" s="2175" t="str">
        <f t="shared" si="16"/>
        <v>Yes</v>
      </c>
      <c r="E109" s="2153"/>
      <c r="F109" s="2153"/>
      <c r="G109" s="2153"/>
      <c r="H109" s="2153"/>
      <c r="I109" s="2153"/>
      <c r="J109" s="2153"/>
      <c r="K109" s="2153"/>
      <c r="L109" s="2153"/>
      <c r="M109" s="2153"/>
      <c r="N109" s="2153"/>
      <c r="O109" s="2153"/>
      <c r="P109" s="2153"/>
      <c r="Q109" s="2153"/>
      <c r="R109" s="2153"/>
      <c r="S109" s="2153"/>
      <c r="T109" s="2153"/>
      <c r="U109" s="2153"/>
      <c r="V109" s="2153"/>
      <c r="W109" s="2153"/>
      <c r="X109" s="2153"/>
      <c r="AA109" s="558">
        <f t="shared" si="12"/>
        <v>5340</v>
      </c>
      <c r="AB109" s="559" t="str">
        <f t="shared" si="13"/>
        <v>Miscellaneous Customer Accounts Expenses</v>
      </c>
      <c r="AC109" s="2208">
        <f>IF(ISERROR(E109*(1-VLOOKUP($A109, 'E1 Categorization'!$A$32:$E$124, 5,0))), E109*0.5, E109*(1-VLOOKUP($A109, 'E1 Categorization'!$A$32:$E$124, 5,0)))</f>
        <v>0</v>
      </c>
      <c r="AD109" s="2208">
        <f>IF(ISERROR(F109*(1-VLOOKUP($A109, 'E1 Categorization'!$A$32:$E$124, 5,0))), F109*0.5, F109*(1-VLOOKUP($A109, 'E1 Categorization'!$A$32:$E$124, 5,0)))</f>
        <v>0</v>
      </c>
      <c r="AE109" s="2208">
        <f>IF(ISERROR(G109*(1-VLOOKUP($A109, 'E1 Categorization'!$A$32:$E$124, 5,0))), G109*0.5, G109*(1-VLOOKUP($A109, 'E1 Categorization'!$A$32:$E$124, 5,0)))</f>
        <v>0</v>
      </c>
      <c r="AF109" s="2208">
        <f>IF(ISERROR(H109*(1-VLOOKUP($A109, 'E1 Categorization'!$A$32:$E$124, 5,0))), H109*0.5, H109*(1-VLOOKUP($A109, 'E1 Categorization'!$A$32:$E$124, 5,0)))</f>
        <v>0</v>
      </c>
      <c r="AG109" s="2208">
        <f>IF(ISERROR(I109*(1-VLOOKUP($A109, 'E1 Categorization'!$A$32:$E$124, 5,0))), I109*0.5, I109*(1-VLOOKUP($A109, 'E1 Categorization'!$A$32:$E$124, 5,0)))</f>
        <v>0</v>
      </c>
      <c r="AH109" s="2208">
        <f>IF(ISERROR(J109*(1-VLOOKUP($A109, 'E1 Categorization'!$A$32:$E$124, 5,0))), J109*0.5, J109*(1-VLOOKUP($A109, 'E1 Categorization'!$A$32:$E$124, 5,0)))</f>
        <v>0</v>
      </c>
      <c r="AI109" s="2208">
        <f>IF(ISERROR(K109*(1-VLOOKUP($A109, 'E1 Categorization'!$A$32:$E$124, 5,0))), K109*0.5, K109*(1-VLOOKUP($A109, 'E1 Categorization'!$A$32:$E$124, 5,0)))</f>
        <v>0</v>
      </c>
      <c r="AJ109" s="2208">
        <f>IF(ISERROR(L109*(1-VLOOKUP($A109, 'E1 Categorization'!$A$32:$E$124, 5,0))), L109*0.5, L109*(1-VLOOKUP($A109, 'E1 Categorization'!$A$32:$E$124, 5,0)))</f>
        <v>0</v>
      </c>
      <c r="AK109" s="2208">
        <f>IF(ISERROR(M109*(1-VLOOKUP($A109, 'E1 Categorization'!$A$32:$E$124, 5,0))), M109*0.5, M109*(1-VLOOKUP($A109, 'E1 Categorization'!$A$32:$E$124, 5,0)))</f>
        <v>0</v>
      </c>
      <c r="AL109" s="2208">
        <f>IF(ISERROR(N109*(1-VLOOKUP($A109, 'E1 Categorization'!$A$32:$E$124, 5,0))), N109*0.5, N109*(1-VLOOKUP($A109, 'E1 Categorization'!$A$32:$E$124, 5,0)))</f>
        <v>0</v>
      </c>
      <c r="AM109" s="2208">
        <f>IF(ISERROR(O109*(1-VLOOKUP($A109, 'E1 Categorization'!$A$32:$E$124, 5,0))), O109*0.5, O109*(1-VLOOKUP($A109, 'E1 Categorization'!$A$32:$E$124, 5,0)))</f>
        <v>0</v>
      </c>
      <c r="AN109" s="2208">
        <f>IF(ISERROR(P109*(1-VLOOKUP($A109, 'E1 Categorization'!$A$32:$E$124, 5,0))), P109*0.5, P109*(1-VLOOKUP($A109, 'E1 Categorization'!$A$32:$E$124, 5,0)))</f>
        <v>0</v>
      </c>
      <c r="AO109" s="2208">
        <f>IF(ISERROR(Q109*(1-VLOOKUP($A109, 'E1 Categorization'!$A$32:$E$124, 5,0))), Q109*0.5, Q109*(1-VLOOKUP($A109, 'E1 Categorization'!$A$32:$E$124, 5,0)))</f>
        <v>0</v>
      </c>
      <c r="AP109" s="2208">
        <f>IF(ISERROR(R109*(1-VLOOKUP($A109, 'E1 Categorization'!$A$32:$E$124, 5,0))), R109*0.5, R109*(1-VLOOKUP($A109, 'E1 Categorization'!$A$32:$E$124, 5,0)))</f>
        <v>0</v>
      </c>
      <c r="AQ109" s="2208">
        <f>IF(ISERROR(S109*(1-VLOOKUP($A109, 'E1 Categorization'!$A$32:$E$124, 5,0))), S109*0.5, S109*(1-VLOOKUP($A109, 'E1 Categorization'!$A$32:$E$124, 5,0)))</f>
        <v>0</v>
      </c>
      <c r="AR109" s="2208">
        <f>IF(ISERROR(T109*(1-VLOOKUP($A109, 'E1 Categorization'!$A$32:$E$124, 5,0))), T109*0.5, T109*(1-VLOOKUP($A109, 'E1 Categorization'!$A$32:$E$124, 5,0)))</f>
        <v>0</v>
      </c>
      <c r="AS109" s="2208">
        <f>IF(ISERROR(U109*(1-VLOOKUP($A109, 'E1 Categorization'!$A$32:$E$124, 5,0))), U109*0.5, U109*(1-VLOOKUP($A109, 'E1 Categorization'!$A$32:$E$124, 5,0)))</f>
        <v>0</v>
      </c>
      <c r="AT109" s="2208">
        <f>IF(ISERROR(V109*(1-VLOOKUP($A109, 'E1 Categorization'!$A$32:$E$124, 5,0))), V109*0.5, V109*(1-VLOOKUP($A109, 'E1 Categorization'!$A$32:$E$124, 5,0)))</f>
        <v>0</v>
      </c>
      <c r="AU109" s="2208">
        <f>IF(ISERROR(W109*(1-VLOOKUP($A109, 'E1 Categorization'!$A$32:$E$124, 5,0))), W109*0.5, W109*(1-VLOOKUP($A109, 'E1 Categorization'!$A$32:$E$124, 5,0)))</f>
        <v>0</v>
      </c>
      <c r="AV109" s="2208">
        <f>IF(ISERROR(X109*(1-VLOOKUP($A109, 'E1 Categorization'!$A$32:$E$124, 5,0))), X109*0.5, X109*(1-VLOOKUP($A109, 'E1 Categorization'!$A$32:$E$124, 5,0)))</f>
        <v>0</v>
      </c>
      <c r="AW109" s="2212"/>
      <c r="AX109" s="2212"/>
      <c r="AY109" s="558">
        <f t="shared" si="14"/>
        <v>5340</v>
      </c>
      <c r="AZ109" s="559" t="str">
        <f t="shared" si="15"/>
        <v>Miscellaneous Customer Accounts Expenses</v>
      </c>
      <c r="BA109" s="2208">
        <f>IF(ISERROR(E109*(VLOOKUP($A109, 'E1 Categorization'!$A$32:$E$124, 5,0))), E109*0.5, E109*(VLOOKUP($A109, 'E1 Categorization'!$A$32:$E$124, 5,0)))</f>
        <v>0</v>
      </c>
      <c r="BB109" s="2208">
        <f>IF(ISERROR(F109*(VLOOKUP($A109, 'E1 Categorization'!$A$32:$E$124, 5,0))), F109*0.5, F109*(VLOOKUP($A109, 'E1 Categorization'!$A$32:$E$124, 5,0)))</f>
        <v>0</v>
      </c>
      <c r="BC109" s="2208">
        <f>IF(ISERROR(G109*(VLOOKUP($A109, 'E1 Categorization'!$A$32:$E$124, 5,0))), G109*0.5, G109*(VLOOKUP($A109, 'E1 Categorization'!$A$32:$E$124, 5,0)))</f>
        <v>0</v>
      </c>
      <c r="BD109" s="2208">
        <f>IF(ISERROR(H109*(VLOOKUP($A109, 'E1 Categorization'!$A$32:$E$124, 5,0))), H109*0.5, H109*(VLOOKUP($A109, 'E1 Categorization'!$A$32:$E$124, 5,0)))</f>
        <v>0</v>
      </c>
      <c r="BE109" s="2208">
        <f>IF(ISERROR(I109*(VLOOKUP($A109, 'E1 Categorization'!$A$32:$E$124, 5,0))), I109*0.5, I109*(VLOOKUP($A109, 'E1 Categorization'!$A$32:$E$124, 5,0)))</f>
        <v>0</v>
      </c>
      <c r="BF109" s="2208">
        <f>IF(ISERROR(J109*(VLOOKUP($A109, 'E1 Categorization'!$A$32:$E$124, 5,0))), J109*0.5, J109*(VLOOKUP($A109, 'E1 Categorization'!$A$32:$E$124, 5,0)))</f>
        <v>0</v>
      </c>
      <c r="BG109" s="2208">
        <f>IF(ISERROR(K109*(VLOOKUP($A109, 'E1 Categorization'!$A$32:$E$124, 5,0))), K109*0.5, K109*(VLOOKUP($A109, 'E1 Categorization'!$A$32:$E$124, 5,0)))</f>
        <v>0</v>
      </c>
      <c r="BH109" s="2208">
        <f>IF(ISERROR(L109*(VLOOKUP($A109, 'E1 Categorization'!$A$32:$E$124, 5,0))), L109*0.5, L109*(VLOOKUP($A109, 'E1 Categorization'!$A$32:$E$124, 5,0)))</f>
        <v>0</v>
      </c>
      <c r="BI109" s="2208">
        <f>IF(ISERROR(M109*(VLOOKUP($A109, 'E1 Categorization'!$A$32:$E$124, 5,0))), M109*0.5, M109*(VLOOKUP($A109, 'E1 Categorization'!$A$32:$E$124, 5,0)))</f>
        <v>0</v>
      </c>
      <c r="BJ109" s="2208">
        <f>IF(ISERROR(N109*(VLOOKUP($A109, 'E1 Categorization'!$A$32:$E$124, 5,0))), N109*0.5, N109*(VLOOKUP($A109, 'E1 Categorization'!$A$32:$E$124, 5,0)))</f>
        <v>0</v>
      </c>
      <c r="BK109" s="2208">
        <f>IF(ISERROR(O109*(VLOOKUP($A109, 'E1 Categorization'!$A$32:$E$124, 5,0))), O109*0.5, O109*(VLOOKUP($A109, 'E1 Categorization'!$A$32:$E$124, 5,0)))</f>
        <v>0</v>
      </c>
      <c r="BL109" s="2208">
        <f>IF(ISERROR(P109*(VLOOKUP($A109, 'E1 Categorization'!$A$32:$E$124, 5,0))), P109*0.5, P109*(VLOOKUP($A109, 'E1 Categorization'!$A$32:$E$124, 5,0)))</f>
        <v>0</v>
      </c>
      <c r="BM109" s="2208">
        <f>IF(ISERROR(Q109*(VLOOKUP($A109, 'E1 Categorization'!$A$32:$E$124, 5,0))), Q109*0.5, Q109*(VLOOKUP($A109, 'E1 Categorization'!$A$32:$E$124, 5,0)))</f>
        <v>0</v>
      </c>
      <c r="BN109" s="2208">
        <f>IF(ISERROR(R109*(VLOOKUP($A109, 'E1 Categorization'!$A$32:$E$124, 5,0))), R109*0.5, R109*(VLOOKUP($A109, 'E1 Categorization'!$A$32:$E$124, 5,0)))</f>
        <v>0</v>
      </c>
      <c r="BO109" s="2208">
        <f>IF(ISERROR(S109*(VLOOKUP($A109, 'E1 Categorization'!$A$32:$E$124, 5,0))), S109*0.5, S109*(VLOOKUP($A109, 'E1 Categorization'!$A$32:$E$124, 5,0)))</f>
        <v>0</v>
      </c>
      <c r="BP109" s="2208">
        <f>IF(ISERROR(T109*(VLOOKUP($A109, 'E1 Categorization'!$A$32:$E$124, 5,0))), T109*0.5, T109*(VLOOKUP($A109, 'E1 Categorization'!$A$32:$E$124, 5,0)))</f>
        <v>0</v>
      </c>
      <c r="BQ109" s="2208">
        <f>IF(ISERROR(U109*(VLOOKUP($A109, 'E1 Categorization'!$A$32:$E$124, 5,0))), U109*0.5, U109*(VLOOKUP($A109, 'E1 Categorization'!$A$32:$E$124, 5,0)))</f>
        <v>0</v>
      </c>
      <c r="BR109" s="2208">
        <f>IF(ISERROR(V109*(VLOOKUP($A109, 'E1 Categorization'!$A$32:$E$124, 5,0))), V109*0.5, V109*(VLOOKUP($A109, 'E1 Categorization'!$A$32:$E$124, 5,0)))</f>
        <v>0</v>
      </c>
      <c r="BS109" s="2208">
        <f>IF(ISERROR(W109*(VLOOKUP($A109, 'E1 Categorization'!$A$32:$E$124, 5,0))), W109*0.5, W109*(VLOOKUP($A109, 'E1 Categorization'!$A$32:$E$124, 5,0)))</f>
        <v>0</v>
      </c>
      <c r="BT109" s="2208">
        <f>IF(ISERROR(X109*(VLOOKUP($A109, 'E1 Categorization'!$A$32:$E$124, 5,0))), X109*0.5, X109*(VLOOKUP($A109, 'E1 Categorization'!$A$32:$E$124, 5,0)))</f>
        <v>0</v>
      </c>
    </row>
    <row r="110" spans="1:72" s="630" customFormat="1" ht="25.5" customHeight="1">
      <c r="A110" s="554">
        <f>'I3 TB Data'!A421:B421</f>
        <v>5405</v>
      </c>
      <c r="B110" s="555" t="str">
        <f>'I3 TB Data'!B421</f>
        <v>Supervision</v>
      </c>
      <c r="C110" s="556">
        <f>'I3 TB Data'!G421</f>
        <v>0</v>
      </c>
      <c r="D110" s="2175" t="str">
        <f t="shared" si="16"/>
        <v>Yes</v>
      </c>
      <c r="E110" s="2153"/>
      <c r="F110" s="2153"/>
      <c r="G110" s="2153"/>
      <c r="H110" s="2153"/>
      <c r="I110" s="2153"/>
      <c r="J110" s="2153"/>
      <c r="K110" s="2153"/>
      <c r="L110" s="2153"/>
      <c r="M110" s="2153"/>
      <c r="N110" s="2153"/>
      <c r="O110" s="2153"/>
      <c r="P110" s="2153"/>
      <c r="Q110" s="2153"/>
      <c r="R110" s="2153"/>
      <c r="S110" s="2153"/>
      <c r="T110" s="2153"/>
      <c r="U110" s="2153"/>
      <c r="V110" s="2153"/>
      <c r="W110" s="2153"/>
      <c r="X110" s="2153"/>
      <c r="AA110" s="558">
        <f t="shared" si="12"/>
        <v>5405</v>
      </c>
      <c r="AB110" s="559" t="str">
        <f t="shared" si="13"/>
        <v>Supervision</v>
      </c>
      <c r="AC110" s="2208">
        <f>IF(ISERROR(E110*(1-VLOOKUP($A110, 'E1 Categorization'!$A$32:$E$124, 5,0))), E110*0.5, E110*(1-VLOOKUP($A110, 'E1 Categorization'!$A$32:$E$124, 5,0)))</f>
        <v>0</v>
      </c>
      <c r="AD110" s="2208">
        <f>IF(ISERROR(F110*(1-VLOOKUP($A110, 'E1 Categorization'!$A$32:$E$124, 5,0))), F110*0.5, F110*(1-VLOOKUP($A110, 'E1 Categorization'!$A$32:$E$124, 5,0)))</f>
        <v>0</v>
      </c>
      <c r="AE110" s="2208">
        <f>IF(ISERROR(G110*(1-VLOOKUP($A110, 'E1 Categorization'!$A$32:$E$124, 5,0))), G110*0.5, G110*(1-VLOOKUP($A110, 'E1 Categorization'!$A$32:$E$124, 5,0)))</f>
        <v>0</v>
      </c>
      <c r="AF110" s="2208">
        <f>IF(ISERROR(H110*(1-VLOOKUP($A110, 'E1 Categorization'!$A$32:$E$124, 5,0))), H110*0.5, H110*(1-VLOOKUP($A110, 'E1 Categorization'!$A$32:$E$124, 5,0)))</f>
        <v>0</v>
      </c>
      <c r="AG110" s="2208">
        <f>IF(ISERROR(I110*(1-VLOOKUP($A110, 'E1 Categorization'!$A$32:$E$124, 5,0))), I110*0.5, I110*(1-VLOOKUP($A110, 'E1 Categorization'!$A$32:$E$124, 5,0)))</f>
        <v>0</v>
      </c>
      <c r="AH110" s="2208">
        <f>IF(ISERROR(J110*(1-VLOOKUP($A110, 'E1 Categorization'!$A$32:$E$124, 5,0))), J110*0.5, J110*(1-VLOOKUP($A110, 'E1 Categorization'!$A$32:$E$124, 5,0)))</f>
        <v>0</v>
      </c>
      <c r="AI110" s="2208">
        <f>IF(ISERROR(K110*(1-VLOOKUP($A110, 'E1 Categorization'!$A$32:$E$124, 5,0))), K110*0.5, K110*(1-VLOOKUP($A110, 'E1 Categorization'!$A$32:$E$124, 5,0)))</f>
        <v>0</v>
      </c>
      <c r="AJ110" s="2208">
        <f>IF(ISERROR(L110*(1-VLOOKUP($A110, 'E1 Categorization'!$A$32:$E$124, 5,0))), L110*0.5, L110*(1-VLOOKUP($A110, 'E1 Categorization'!$A$32:$E$124, 5,0)))</f>
        <v>0</v>
      </c>
      <c r="AK110" s="2208">
        <f>IF(ISERROR(M110*(1-VLOOKUP($A110, 'E1 Categorization'!$A$32:$E$124, 5,0))), M110*0.5, M110*(1-VLOOKUP($A110, 'E1 Categorization'!$A$32:$E$124, 5,0)))</f>
        <v>0</v>
      </c>
      <c r="AL110" s="2208">
        <f>IF(ISERROR(N110*(1-VLOOKUP($A110, 'E1 Categorization'!$A$32:$E$124, 5,0))), N110*0.5, N110*(1-VLOOKUP($A110, 'E1 Categorization'!$A$32:$E$124, 5,0)))</f>
        <v>0</v>
      </c>
      <c r="AM110" s="2208">
        <f>IF(ISERROR(O110*(1-VLOOKUP($A110, 'E1 Categorization'!$A$32:$E$124, 5,0))), O110*0.5, O110*(1-VLOOKUP($A110, 'E1 Categorization'!$A$32:$E$124, 5,0)))</f>
        <v>0</v>
      </c>
      <c r="AN110" s="2208">
        <f>IF(ISERROR(P110*(1-VLOOKUP($A110, 'E1 Categorization'!$A$32:$E$124, 5,0))), P110*0.5, P110*(1-VLOOKUP($A110, 'E1 Categorization'!$A$32:$E$124, 5,0)))</f>
        <v>0</v>
      </c>
      <c r="AO110" s="2208">
        <f>IF(ISERROR(Q110*(1-VLOOKUP($A110, 'E1 Categorization'!$A$32:$E$124, 5,0))), Q110*0.5, Q110*(1-VLOOKUP($A110, 'E1 Categorization'!$A$32:$E$124, 5,0)))</f>
        <v>0</v>
      </c>
      <c r="AP110" s="2208">
        <f>IF(ISERROR(R110*(1-VLOOKUP($A110, 'E1 Categorization'!$A$32:$E$124, 5,0))), R110*0.5, R110*(1-VLOOKUP($A110, 'E1 Categorization'!$A$32:$E$124, 5,0)))</f>
        <v>0</v>
      </c>
      <c r="AQ110" s="2208">
        <f>IF(ISERROR(S110*(1-VLOOKUP($A110, 'E1 Categorization'!$A$32:$E$124, 5,0))), S110*0.5, S110*(1-VLOOKUP($A110, 'E1 Categorization'!$A$32:$E$124, 5,0)))</f>
        <v>0</v>
      </c>
      <c r="AR110" s="2208">
        <f>IF(ISERROR(T110*(1-VLOOKUP($A110, 'E1 Categorization'!$A$32:$E$124, 5,0))), T110*0.5, T110*(1-VLOOKUP($A110, 'E1 Categorization'!$A$32:$E$124, 5,0)))</f>
        <v>0</v>
      </c>
      <c r="AS110" s="2208">
        <f>IF(ISERROR(U110*(1-VLOOKUP($A110, 'E1 Categorization'!$A$32:$E$124, 5,0))), U110*0.5, U110*(1-VLOOKUP($A110, 'E1 Categorization'!$A$32:$E$124, 5,0)))</f>
        <v>0</v>
      </c>
      <c r="AT110" s="2208">
        <f>IF(ISERROR(V110*(1-VLOOKUP($A110, 'E1 Categorization'!$A$32:$E$124, 5,0))), V110*0.5, V110*(1-VLOOKUP($A110, 'E1 Categorization'!$A$32:$E$124, 5,0)))</f>
        <v>0</v>
      </c>
      <c r="AU110" s="2208">
        <f>IF(ISERROR(W110*(1-VLOOKUP($A110, 'E1 Categorization'!$A$32:$E$124, 5,0))), W110*0.5, W110*(1-VLOOKUP($A110, 'E1 Categorization'!$A$32:$E$124, 5,0)))</f>
        <v>0</v>
      </c>
      <c r="AV110" s="2208">
        <f>IF(ISERROR(X110*(1-VLOOKUP($A110, 'E1 Categorization'!$A$32:$E$124, 5,0))), X110*0.5, X110*(1-VLOOKUP($A110, 'E1 Categorization'!$A$32:$E$124, 5,0)))</f>
        <v>0</v>
      </c>
      <c r="AW110" s="2212"/>
      <c r="AX110" s="2212"/>
      <c r="AY110" s="558">
        <f t="shared" si="14"/>
        <v>5405</v>
      </c>
      <c r="AZ110" s="559" t="str">
        <f t="shared" si="15"/>
        <v>Supervision</v>
      </c>
      <c r="BA110" s="2208">
        <f>IF(ISERROR(E110*(VLOOKUP($A110, 'E1 Categorization'!$A$32:$E$124, 5,0))), E110*0.5, E110*(VLOOKUP($A110, 'E1 Categorization'!$A$32:$E$124, 5,0)))</f>
        <v>0</v>
      </c>
      <c r="BB110" s="2208">
        <f>IF(ISERROR(F110*(VLOOKUP($A110, 'E1 Categorization'!$A$32:$E$124, 5,0))), F110*0.5, F110*(VLOOKUP($A110, 'E1 Categorization'!$A$32:$E$124, 5,0)))</f>
        <v>0</v>
      </c>
      <c r="BC110" s="2208">
        <f>IF(ISERROR(G110*(VLOOKUP($A110, 'E1 Categorization'!$A$32:$E$124, 5,0))), G110*0.5, G110*(VLOOKUP($A110, 'E1 Categorization'!$A$32:$E$124, 5,0)))</f>
        <v>0</v>
      </c>
      <c r="BD110" s="2208">
        <f>IF(ISERROR(H110*(VLOOKUP($A110, 'E1 Categorization'!$A$32:$E$124, 5,0))), H110*0.5, H110*(VLOOKUP($A110, 'E1 Categorization'!$A$32:$E$124, 5,0)))</f>
        <v>0</v>
      </c>
      <c r="BE110" s="2208">
        <f>IF(ISERROR(I110*(VLOOKUP($A110, 'E1 Categorization'!$A$32:$E$124, 5,0))), I110*0.5, I110*(VLOOKUP($A110, 'E1 Categorization'!$A$32:$E$124, 5,0)))</f>
        <v>0</v>
      </c>
      <c r="BF110" s="2208">
        <f>IF(ISERROR(J110*(VLOOKUP($A110, 'E1 Categorization'!$A$32:$E$124, 5,0))), J110*0.5, J110*(VLOOKUP($A110, 'E1 Categorization'!$A$32:$E$124, 5,0)))</f>
        <v>0</v>
      </c>
      <c r="BG110" s="2208">
        <f>IF(ISERROR(K110*(VLOOKUP($A110, 'E1 Categorization'!$A$32:$E$124, 5,0))), K110*0.5, K110*(VLOOKUP($A110, 'E1 Categorization'!$A$32:$E$124, 5,0)))</f>
        <v>0</v>
      </c>
      <c r="BH110" s="2208">
        <f>IF(ISERROR(L110*(VLOOKUP($A110, 'E1 Categorization'!$A$32:$E$124, 5,0))), L110*0.5, L110*(VLOOKUP($A110, 'E1 Categorization'!$A$32:$E$124, 5,0)))</f>
        <v>0</v>
      </c>
      <c r="BI110" s="2208">
        <f>IF(ISERROR(M110*(VLOOKUP($A110, 'E1 Categorization'!$A$32:$E$124, 5,0))), M110*0.5, M110*(VLOOKUP($A110, 'E1 Categorization'!$A$32:$E$124, 5,0)))</f>
        <v>0</v>
      </c>
      <c r="BJ110" s="2208">
        <f>IF(ISERROR(N110*(VLOOKUP($A110, 'E1 Categorization'!$A$32:$E$124, 5,0))), N110*0.5, N110*(VLOOKUP($A110, 'E1 Categorization'!$A$32:$E$124, 5,0)))</f>
        <v>0</v>
      </c>
      <c r="BK110" s="2208">
        <f>IF(ISERROR(O110*(VLOOKUP($A110, 'E1 Categorization'!$A$32:$E$124, 5,0))), O110*0.5, O110*(VLOOKUP($A110, 'E1 Categorization'!$A$32:$E$124, 5,0)))</f>
        <v>0</v>
      </c>
      <c r="BL110" s="2208">
        <f>IF(ISERROR(P110*(VLOOKUP($A110, 'E1 Categorization'!$A$32:$E$124, 5,0))), P110*0.5, P110*(VLOOKUP($A110, 'E1 Categorization'!$A$32:$E$124, 5,0)))</f>
        <v>0</v>
      </c>
      <c r="BM110" s="2208">
        <f>IF(ISERROR(Q110*(VLOOKUP($A110, 'E1 Categorization'!$A$32:$E$124, 5,0))), Q110*0.5, Q110*(VLOOKUP($A110, 'E1 Categorization'!$A$32:$E$124, 5,0)))</f>
        <v>0</v>
      </c>
      <c r="BN110" s="2208">
        <f>IF(ISERROR(R110*(VLOOKUP($A110, 'E1 Categorization'!$A$32:$E$124, 5,0))), R110*0.5, R110*(VLOOKUP($A110, 'E1 Categorization'!$A$32:$E$124, 5,0)))</f>
        <v>0</v>
      </c>
      <c r="BO110" s="2208">
        <f>IF(ISERROR(S110*(VLOOKUP($A110, 'E1 Categorization'!$A$32:$E$124, 5,0))), S110*0.5, S110*(VLOOKUP($A110, 'E1 Categorization'!$A$32:$E$124, 5,0)))</f>
        <v>0</v>
      </c>
      <c r="BP110" s="2208">
        <f>IF(ISERROR(T110*(VLOOKUP($A110, 'E1 Categorization'!$A$32:$E$124, 5,0))), T110*0.5, T110*(VLOOKUP($A110, 'E1 Categorization'!$A$32:$E$124, 5,0)))</f>
        <v>0</v>
      </c>
      <c r="BQ110" s="2208">
        <f>IF(ISERROR(U110*(VLOOKUP($A110, 'E1 Categorization'!$A$32:$E$124, 5,0))), U110*0.5, U110*(VLOOKUP($A110, 'E1 Categorization'!$A$32:$E$124, 5,0)))</f>
        <v>0</v>
      </c>
      <c r="BR110" s="2208">
        <f>IF(ISERROR(V110*(VLOOKUP($A110, 'E1 Categorization'!$A$32:$E$124, 5,0))), V110*0.5, V110*(VLOOKUP($A110, 'E1 Categorization'!$A$32:$E$124, 5,0)))</f>
        <v>0</v>
      </c>
      <c r="BS110" s="2208">
        <f>IF(ISERROR(W110*(VLOOKUP($A110, 'E1 Categorization'!$A$32:$E$124, 5,0))), W110*0.5, W110*(VLOOKUP($A110, 'E1 Categorization'!$A$32:$E$124, 5,0)))</f>
        <v>0</v>
      </c>
      <c r="BT110" s="2208">
        <f>IF(ISERROR(X110*(VLOOKUP($A110, 'E1 Categorization'!$A$32:$E$124, 5,0))), X110*0.5, X110*(VLOOKUP($A110, 'E1 Categorization'!$A$32:$E$124, 5,0)))</f>
        <v>0</v>
      </c>
    </row>
    <row r="111" spans="1:72" s="630" customFormat="1" ht="25.5" customHeight="1">
      <c r="A111" s="554">
        <f>'I3 TB Data'!A422:B422</f>
        <v>5410</v>
      </c>
      <c r="B111" s="555" t="str">
        <f>'I3 TB Data'!B422</f>
        <v>Community Relations - Sundry</v>
      </c>
      <c r="C111" s="556">
        <f>'I3 TB Data'!G422</f>
        <v>0</v>
      </c>
      <c r="D111" s="2175" t="str">
        <f t="shared" si="16"/>
        <v>Yes</v>
      </c>
      <c r="E111" s="2153"/>
      <c r="F111" s="2153"/>
      <c r="G111" s="2153"/>
      <c r="H111" s="2153"/>
      <c r="I111" s="2153"/>
      <c r="J111" s="2153"/>
      <c r="K111" s="2153"/>
      <c r="L111" s="2153"/>
      <c r="M111" s="2153"/>
      <c r="N111" s="2153"/>
      <c r="O111" s="2153"/>
      <c r="P111" s="2153"/>
      <c r="Q111" s="2153"/>
      <c r="R111" s="2153"/>
      <c r="S111" s="2153"/>
      <c r="T111" s="2153"/>
      <c r="U111" s="2153"/>
      <c r="V111" s="2153"/>
      <c r="W111" s="2153"/>
      <c r="X111" s="2153"/>
      <c r="AA111" s="558">
        <f t="shared" si="12"/>
        <v>5410</v>
      </c>
      <c r="AB111" s="559" t="str">
        <f t="shared" si="13"/>
        <v>Community Relations - Sundry</v>
      </c>
      <c r="AC111" s="2208">
        <f>IF(ISERROR(E111*(1-VLOOKUP($A111, 'E1 Categorization'!$A$32:$E$124, 5,0))), E111*0.5, E111*(1-VLOOKUP($A111, 'E1 Categorization'!$A$32:$E$124, 5,0)))</f>
        <v>0</v>
      </c>
      <c r="AD111" s="2208">
        <f>IF(ISERROR(F111*(1-VLOOKUP($A111, 'E1 Categorization'!$A$32:$E$124, 5,0))), F111*0.5, F111*(1-VLOOKUP($A111, 'E1 Categorization'!$A$32:$E$124, 5,0)))</f>
        <v>0</v>
      </c>
      <c r="AE111" s="2208">
        <f>IF(ISERROR(G111*(1-VLOOKUP($A111, 'E1 Categorization'!$A$32:$E$124, 5,0))), G111*0.5, G111*(1-VLOOKUP($A111, 'E1 Categorization'!$A$32:$E$124, 5,0)))</f>
        <v>0</v>
      </c>
      <c r="AF111" s="2208">
        <f>IF(ISERROR(H111*(1-VLOOKUP($A111, 'E1 Categorization'!$A$32:$E$124, 5,0))), H111*0.5, H111*(1-VLOOKUP($A111, 'E1 Categorization'!$A$32:$E$124, 5,0)))</f>
        <v>0</v>
      </c>
      <c r="AG111" s="2208">
        <f>IF(ISERROR(I111*(1-VLOOKUP($A111, 'E1 Categorization'!$A$32:$E$124, 5,0))), I111*0.5, I111*(1-VLOOKUP($A111, 'E1 Categorization'!$A$32:$E$124, 5,0)))</f>
        <v>0</v>
      </c>
      <c r="AH111" s="2208">
        <f>IF(ISERROR(J111*(1-VLOOKUP($A111, 'E1 Categorization'!$A$32:$E$124, 5,0))), J111*0.5, J111*(1-VLOOKUP($A111, 'E1 Categorization'!$A$32:$E$124, 5,0)))</f>
        <v>0</v>
      </c>
      <c r="AI111" s="2208">
        <f>IF(ISERROR(K111*(1-VLOOKUP($A111, 'E1 Categorization'!$A$32:$E$124, 5,0))), K111*0.5, K111*(1-VLOOKUP($A111, 'E1 Categorization'!$A$32:$E$124, 5,0)))</f>
        <v>0</v>
      </c>
      <c r="AJ111" s="2208">
        <f>IF(ISERROR(L111*(1-VLOOKUP($A111, 'E1 Categorization'!$A$32:$E$124, 5,0))), L111*0.5, L111*(1-VLOOKUP($A111, 'E1 Categorization'!$A$32:$E$124, 5,0)))</f>
        <v>0</v>
      </c>
      <c r="AK111" s="2208">
        <f>IF(ISERROR(M111*(1-VLOOKUP($A111, 'E1 Categorization'!$A$32:$E$124, 5,0))), M111*0.5, M111*(1-VLOOKUP($A111, 'E1 Categorization'!$A$32:$E$124, 5,0)))</f>
        <v>0</v>
      </c>
      <c r="AL111" s="2208">
        <f>IF(ISERROR(N111*(1-VLOOKUP($A111, 'E1 Categorization'!$A$32:$E$124, 5,0))), N111*0.5, N111*(1-VLOOKUP($A111, 'E1 Categorization'!$A$32:$E$124, 5,0)))</f>
        <v>0</v>
      </c>
      <c r="AM111" s="2208">
        <f>IF(ISERROR(O111*(1-VLOOKUP($A111, 'E1 Categorization'!$A$32:$E$124, 5,0))), O111*0.5, O111*(1-VLOOKUP($A111, 'E1 Categorization'!$A$32:$E$124, 5,0)))</f>
        <v>0</v>
      </c>
      <c r="AN111" s="2208">
        <f>IF(ISERROR(P111*(1-VLOOKUP($A111, 'E1 Categorization'!$A$32:$E$124, 5,0))), P111*0.5, P111*(1-VLOOKUP($A111, 'E1 Categorization'!$A$32:$E$124, 5,0)))</f>
        <v>0</v>
      </c>
      <c r="AO111" s="2208">
        <f>IF(ISERROR(Q111*(1-VLOOKUP($A111, 'E1 Categorization'!$A$32:$E$124, 5,0))), Q111*0.5, Q111*(1-VLOOKUP($A111, 'E1 Categorization'!$A$32:$E$124, 5,0)))</f>
        <v>0</v>
      </c>
      <c r="AP111" s="2208">
        <f>IF(ISERROR(R111*(1-VLOOKUP($A111, 'E1 Categorization'!$A$32:$E$124, 5,0))), R111*0.5, R111*(1-VLOOKUP($A111, 'E1 Categorization'!$A$32:$E$124, 5,0)))</f>
        <v>0</v>
      </c>
      <c r="AQ111" s="2208">
        <f>IF(ISERROR(S111*(1-VLOOKUP($A111, 'E1 Categorization'!$A$32:$E$124, 5,0))), S111*0.5, S111*(1-VLOOKUP($A111, 'E1 Categorization'!$A$32:$E$124, 5,0)))</f>
        <v>0</v>
      </c>
      <c r="AR111" s="2208">
        <f>IF(ISERROR(T111*(1-VLOOKUP($A111, 'E1 Categorization'!$A$32:$E$124, 5,0))), T111*0.5, T111*(1-VLOOKUP($A111, 'E1 Categorization'!$A$32:$E$124, 5,0)))</f>
        <v>0</v>
      </c>
      <c r="AS111" s="2208">
        <f>IF(ISERROR(U111*(1-VLOOKUP($A111, 'E1 Categorization'!$A$32:$E$124, 5,0))), U111*0.5, U111*(1-VLOOKUP($A111, 'E1 Categorization'!$A$32:$E$124, 5,0)))</f>
        <v>0</v>
      </c>
      <c r="AT111" s="2208">
        <f>IF(ISERROR(V111*(1-VLOOKUP($A111, 'E1 Categorization'!$A$32:$E$124, 5,0))), V111*0.5, V111*(1-VLOOKUP($A111, 'E1 Categorization'!$A$32:$E$124, 5,0)))</f>
        <v>0</v>
      </c>
      <c r="AU111" s="2208">
        <f>IF(ISERROR(W111*(1-VLOOKUP($A111, 'E1 Categorization'!$A$32:$E$124, 5,0))), W111*0.5, W111*(1-VLOOKUP($A111, 'E1 Categorization'!$A$32:$E$124, 5,0)))</f>
        <v>0</v>
      </c>
      <c r="AV111" s="2208">
        <f>IF(ISERROR(X111*(1-VLOOKUP($A111, 'E1 Categorization'!$A$32:$E$124, 5,0))), X111*0.5, X111*(1-VLOOKUP($A111, 'E1 Categorization'!$A$32:$E$124, 5,0)))</f>
        <v>0</v>
      </c>
      <c r="AW111" s="2212"/>
      <c r="AX111" s="2212"/>
      <c r="AY111" s="558">
        <f t="shared" si="14"/>
        <v>5410</v>
      </c>
      <c r="AZ111" s="559" t="str">
        <f t="shared" si="15"/>
        <v>Community Relations - Sundry</v>
      </c>
      <c r="BA111" s="2208">
        <f>IF(ISERROR(E111*(VLOOKUP($A111, 'E1 Categorization'!$A$32:$E$124, 5,0))), E111*0.5, E111*(VLOOKUP($A111, 'E1 Categorization'!$A$32:$E$124, 5,0)))</f>
        <v>0</v>
      </c>
      <c r="BB111" s="2208">
        <f>IF(ISERROR(F111*(VLOOKUP($A111, 'E1 Categorization'!$A$32:$E$124, 5,0))), F111*0.5, F111*(VLOOKUP($A111, 'E1 Categorization'!$A$32:$E$124, 5,0)))</f>
        <v>0</v>
      </c>
      <c r="BC111" s="2208">
        <f>IF(ISERROR(G111*(VLOOKUP($A111, 'E1 Categorization'!$A$32:$E$124, 5,0))), G111*0.5, G111*(VLOOKUP($A111, 'E1 Categorization'!$A$32:$E$124, 5,0)))</f>
        <v>0</v>
      </c>
      <c r="BD111" s="2208">
        <f>IF(ISERROR(H111*(VLOOKUP($A111, 'E1 Categorization'!$A$32:$E$124, 5,0))), H111*0.5, H111*(VLOOKUP($A111, 'E1 Categorization'!$A$32:$E$124, 5,0)))</f>
        <v>0</v>
      </c>
      <c r="BE111" s="2208">
        <f>IF(ISERROR(I111*(VLOOKUP($A111, 'E1 Categorization'!$A$32:$E$124, 5,0))), I111*0.5, I111*(VLOOKUP($A111, 'E1 Categorization'!$A$32:$E$124, 5,0)))</f>
        <v>0</v>
      </c>
      <c r="BF111" s="2208">
        <f>IF(ISERROR(J111*(VLOOKUP($A111, 'E1 Categorization'!$A$32:$E$124, 5,0))), J111*0.5, J111*(VLOOKUP($A111, 'E1 Categorization'!$A$32:$E$124, 5,0)))</f>
        <v>0</v>
      </c>
      <c r="BG111" s="2208">
        <f>IF(ISERROR(K111*(VLOOKUP($A111, 'E1 Categorization'!$A$32:$E$124, 5,0))), K111*0.5, K111*(VLOOKUP($A111, 'E1 Categorization'!$A$32:$E$124, 5,0)))</f>
        <v>0</v>
      </c>
      <c r="BH111" s="2208">
        <f>IF(ISERROR(L111*(VLOOKUP($A111, 'E1 Categorization'!$A$32:$E$124, 5,0))), L111*0.5, L111*(VLOOKUP($A111, 'E1 Categorization'!$A$32:$E$124, 5,0)))</f>
        <v>0</v>
      </c>
      <c r="BI111" s="2208">
        <f>IF(ISERROR(M111*(VLOOKUP($A111, 'E1 Categorization'!$A$32:$E$124, 5,0))), M111*0.5, M111*(VLOOKUP($A111, 'E1 Categorization'!$A$32:$E$124, 5,0)))</f>
        <v>0</v>
      </c>
      <c r="BJ111" s="2208">
        <f>IF(ISERROR(N111*(VLOOKUP($A111, 'E1 Categorization'!$A$32:$E$124, 5,0))), N111*0.5, N111*(VLOOKUP($A111, 'E1 Categorization'!$A$32:$E$124, 5,0)))</f>
        <v>0</v>
      </c>
      <c r="BK111" s="2208">
        <f>IF(ISERROR(O111*(VLOOKUP($A111, 'E1 Categorization'!$A$32:$E$124, 5,0))), O111*0.5, O111*(VLOOKUP($A111, 'E1 Categorization'!$A$32:$E$124, 5,0)))</f>
        <v>0</v>
      </c>
      <c r="BL111" s="2208">
        <f>IF(ISERROR(P111*(VLOOKUP($A111, 'E1 Categorization'!$A$32:$E$124, 5,0))), P111*0.5, P111*(VLOOKUP($A111, 'E1 Categorization'!$A$32:$E$124, 5,0)))</f>
        <v>0</v>
      </c>
      <c r="BM111" s="2208">
        <f>IF(ISERROR(Q111*(VLOOKUP($A111, 'E1 Categorization'!$A$32:$E$124, 5,0))), Q111*0.5, Q111*(VLOOKUP($A111, 'E1 Categorization'!$A$32:$E$124, 5,0)))</f>
        <v>0</v>
      </c>
      <c r="BN111" s="2208">
        <f>IF(ISERROR(R111*(VLOOKUP($A111, 'E1 Categorization'!$A$32:$E$124, 5,0))), R111*0.5, R111*(VLOOKUP($A111, 'E1 Categorization'!$A$32:$E$124, 5,0)))</f>
        <v>0</v>
      </c>
      <c r="BO111" s="2208">
        <f>IF(ISERROR(S111*(VLOOKUP($A111, 'E1 Categorization'!$A$32:$E$124, 5,0))), S111*0.5, S111*(VLOOKUP($A111, 'E1 Categorization'!$A$32:$E$124, 5,0)))</f>
        <v>0</v>
      </c>
      <c r="BP111" s="2208">
        <f>IF(ISERROR(T111*(VLOOKUP($A111, 'E1 Categorization'!$A$32:$E$124, 5,0))), T111*0.5, T111*(VLOOKUP($A111, 'E1 Categorization'!$A$32:$E$124, 5,0)))</f>
        <v>0</v>
      </c>
      <c r="BQ111" s="2208">
        <f>IF(ISERROR(U111*(VLOOKUP($A111, 'E1 Categorization'!$A$32:$E$124, 5,0))), U111*0.5, U111*(VLOOKUP($A111, 'E1 Categorization'!$A$32:$E$124, 5,0)))</f>
        <v>0</v>
      </c>
      <c r="BR111" s="2208">
        <f>IF(ISERROR(V111*(VLOOKUP($A111, 'E1 Categorization'!$A$32:$E$124, 5,0))), V111*0.5, V111*(VLOOKUP($A111, 'E1 Categorization'!$A$32:$E$124, 5,0)))</f>
        <v>0</v>
      </c>
      <c r="BS111" s="2208">
        <f>IF(ISERROR(W111*(VLOOKUP($A111, 'E1 Categorization'!$A$32:$E$124, 5,0))), W111*0.5, W111*(VLOOKUP($A111, 'E1 Categorization'!$A$32:$E$124, 5,0)))</f>
        <v>0</v>
      </c>
      <c r="BT111" s="2208">
        <f>IF(ISERROR(X111*(VLOOKUP($A111, 'E1 Categorization'!$A$32:$E$124, 5,0))), X111*0.5, X111*(VLOOKUP($A111, 'E1 Categorization'!$A$32:$E$124, 5,0)))</f>
        <v>0</v>
      </c>
    </row>
    <row r="112" spans="1:72" s="630" customFormat="1" ht="25.5" customHeight="1">
      <c r="A112" s="554">
        <f>'I3 TB Data'!A423:B423</f>
        <v>5415</v>
      </c>
      <c r="B112" s="555" t="str">
        <f>'I3 TB Data'!B423</f>
        <v>Energy Conservation</v>
      </c>
      <c r="C112" s="556">
        <f>'I3 TB Data'!G423</f>
        <v>0</v>
      </c>
      <c r="D112" s="2175" t="str">
        <f t="shared" si="16"/>
        <v>Yes</v>
      </c>
      <c r="E112" s="2153"/>
      <c r="F112" s="2153"/>
      <c r="G112" s="2153"/>
      <c r="H112" s="2153"/>
      <c r="I112" s="2153"/>
      <c r="J112" s="2153"/>
      <c r="K112" s="2153"/>
      <c r="L112" s="2153"/>
      <c r="M112" s="2153"/>
      <c r="N112" s="2153"/>
      <c r="O112" s="2153"/>
      <c r="P112" s="2153"/>
      <c r="Q112" s="2153"/>
      <c r="R112" s="2153"/>
      <c r="S112" s="2153"/>
      <c r="T112" s="2153"/>
      <c r="U112" s="2153"/>
      <c r="V112" s="2153"/>
      <c r="W112" s="2153"/>
      <c r="X112" s="2153"/>
      <c r="AA112" s="558">
        <f t="shared" si="12"/>
        <v>5415</v>
      </c>
      <c r="AB112" s="559" t="str">
        <f t="shared" si="13"/>
        <v>Energy Conservation</v>
      </c>
      <c r="AC112" s="2208">
        <f>IF(ISERROR(E112*(1-VLOOKUP($A112, 'E1 Categorization'!$A$32:$E$124, 5,0))), E112*0.5, E112*(1-VLOOKUP($A112, 'E1 Categorization'!$A$32:$E$124, 5,0)))</f>
        <v>0</v>
      </c>
      <c r="AD112" s="2208">
        <f>IF(ISERROR(F112*(1-VLOOKUP($A112, 'E1 Categorization'!$A$32:$E$124, 5,0))), F112*0.5, F112*(1-VLOOKUP($A112, 'E1 Categorization'!$A$32:$E$124, 5,0)))</f>
        <v>0</v>
      </c>
      <c r="AE112" s="2208">
        <f>IF(ISERROR(G112*(1-VLOOKUP($A112, 'E1 Categorization'!$A$32:$E$124, 5,0))), G112*0.5, G112*(1-VLOOKUP($A112, 'E1 Categorization'!$A$32:$E$124, 5,0)))</f>
        <v>0</v>
      </c>
      <c r="AF112" s="2208">
        <f>IF(ISERROR(H112*(1-VLOOKUP($A112, 'E1 Categorization'!$A$32:$E$124, 5,0))), H112*0.5, H112*(1-VLOOKUP($A112, 'E1 Categorization'!$A$32:$E$124, 5,0)))</f>
        <v>0</v>
      </c>
      <c r="AG112" s="2208">
        <f>IF(ISERROR(I112*(1-VLOOKUP($A112, 'E1 Categorization'!$A$32:$E$124, 5,0))), I112*0.5, I112*(1-VLOOKUP($A112, 'E1 Categorization'!$A$32:$E$124, 5,0)))</f>
        <v>0</v>
      </c>
      <c r="AH112" s="2208">
        <f>IF(ISERROR(J112*(1-VLOOKUP($A112, 'E1 Categorization'!$A$32:$E$124, 5,0))), J112*0.5, J112*(1-VLOOKUP($A112, 'E1 Categorization'!$A$32:$E$124, 5,0)))</f>
        <v>0</v>
      </c>
      <c r="AI112" s="2208">
        <f>IF(ISERROR(K112*(1-VLOOKUP($A112, 'E1 Categorization'!$A$32:$E$124, 5,0))), K112*0.5, K112*(1-VLOOKUP($A112, 'E1 Categorization'!$A$32:$E$124, 5,0)))</f>
        <v>0</v>
      </c>
      <c r="AJ112" s="2208">
        <f>IF(ISERROR(L112*(1-VLOOKUP($A112, 'E1 Categorization'!$A$32:$E$124, 5,0))), L112*0.5, L112*(1-VLOOKUP($A112, 'E1 Categorization'!$A$32:$E$124, 5,0)))</f>
        <v>0</v>
      </c>
      <c r="AK112" s="2208">
        <f>IF(ISERROR(M112*(1-VLOOKUP($A112, 'E1 Categorization'!$A$32:$E$124, 5,0))), M112*0.5, M112*(1-VLOOKUP($A112, 'E1 Categorization'!$A$32:$E$124, 5,0)))</f>
        <v>0</v>
      </c>
      <c r="AL112" s="2208">
        <f>IF(ISERROR(N112*(1-VLOOKUP($A112, 'E1 Categorization'!$A$32:$E$124, 5,0))), N112*0.5, N112*(1-VLOOKUP($A112, 'E1 Categorization'!$A$32:$E$124, 5,0)))</f>
        <v>0</v>
      </c>
      <c r="AM112" s="2208">
        <f>IF(ISERROR(O112*(1-VLOOKUP($A112, 'E1 Categorization'!$A$32:$E$124, 5,0))), O112*0.5, O112*(1-VLOOKUP($A112, 'E1 Categorization'!$A$32:$E$124, 5,0)))</f>
        <v>0</v>
      </c>
      <c r="AN112" s="2208">
        <f>IF(ISERROR(P112*(1-VLOOKUP($A112, 'E1 Categorization'!$A$32:$E$124, 5,0))), P112*0.5, P112*(1-VLOOKUP($A112, 'E1 Categorization'!$A$32:$E$124, 5,0)))</f>
        <v>0</v>
      </c>
      <c r="AO112" s="2208">
        <f>IF(ISERROR(Q112*(1-VLOOKUP($A112, 'E1 Categorization'!$A$32:$E$124, 5,0))), Q112*0.5, Q112*(1-VLOOKUP($A112, 'E1 Categorization'!$A$32:$E$124, 5,0)))</f>
        <v>0</v>
      </c>
      <c r="AP112" s="2208">
        <f>IF(ISERROR(R112*(1-VLOOKUP($A112, 'E1 Categorization'!$A$32:$E$124, 5,0))), R112*0.5, R112*(1-VLOOKUP($A112, 'E1 Categorization'!$A$32:$E$124, 5,0)))</f>
        <v>0</v>
      </c>
      <c r="AQ112" s="2208">
        <f>IF(ISERROR(S112*(1-VLOOKUP($A112, 'E1 Categorization'!$A$32:$E$124, 5,0))), S112*0.5, S112*(1-VLOOKUP($A112, 'E1 Categorization'!$A$32:$E$124, 5,0)))</f>
        <v>0</v>
      </c>
      <c r="AR112" s="2208">
        <f>IF(ISERROR(T112*(1-VLOOKUP($A112, 'E1 Categorization'!$A$32:$E$124, 5,0))), T112*0.5, T112*(1-VLOOKUP($A112, 'E1 Categorization'!$A$32:$E$124, 5,0)))</f>
        <v>0</v>
      </c>
      <c r="AS112" s="2208">
        <f>IF(ISERROR(U112*(1-VLOOKUP($A112, 'E1 Categorization'!$A$32:$E$124, 5,0))), U112*0.5, U112*(1-VLOOKUP($A112, 'E1 Categorization'!$A$32:$E$124, 5,0)))</f>
        <v>0</v>
      </c>
      <c r="AT112" s="2208">
        <f>IF(ISERROR(V112*(1-VLOOKUP($A112, 'E1 Categorization'!$A$32:$E$124, 5,0))), V112*0.5, V112*(1-VLOOKUP($A112, 'E1 Categorization'!$A$32:$E$124, 5,0)))</f>
        <v>0</v>
      </c>
      <c r="AU112" s="2208">
        <f>IF(ISERROR(W112*(1-VLOOKUP($A112, 'E1 Categorization'!$A$32:$E$124, 5,0))), W112*0.5, W112*(1-VLOOKUP($A112, 'E1 Categorization'!$A$32:$E$124, 5,0)))</f>
        <v>0</v>
      </c>
      <c r="AV112" s="2208">
        <f>IF(ISERROR(X112*(1-VLOOKUP($A112, 'E1 Categorization'!$A$32:$E$124, 5,0))), X112*0.5, X112*(1-VLOOKUP($A112, 'E1 Categorization'!$A$32:$E$124, 5,0)))</f>
        <v>0</v>
      </c>
      <c r="AW112" s="2212"/>
      <c r="AX112" s="2212"/>
      <c r="AY112" s="558">
        <f t="shared" si="14"/>
        <v>5415</v>
      </c>
      <c r="AZ112" s="559" t="str">
        <f t="shared" si="15"/>
        <v>Energy Conservation</v>
      </c>
      <c r="BA112" s="2208">
        <f>IF(ISERROR(E112*(VLOOKUP($A112, 'E1 Categorization'!$A$32:$E$124, 5,0))), E112*0.5, E112*(VLOOKUP($A112, 'E1 Categorization'!$A$32:$E$124, 5,0)))</f>
        <v>0</v>
      </c>
      <c r="BB112" s="2208">
        <f>IF(ISERROR(F112*(VLOOKUP($A112, 'E1 Categorization'!$A$32:$E$124, 5,0))), F112*0.5, F112*(VLOOKUP($A112, 'E1 Categorization'!$A$32:$E$124, 5,0)))</f>
        <v>0</v>
      </c>
      <c r="BC112" s="2208">
        <f>IF(ISERROR(G112*(VLOOKUP($A112, 'E1 Categorization'!$A$32:$E$124, 5,0))), G112*0.5, G112*(VLOOKUP($A112, 'E1 Categorization'!$A$32:$E$124, 5,0)))</f>
        <v>0</v>
      </c>
      <c r="BD112" s="2208">
        <f>IF(ISERROR(H112*(VLOOKUP($A112, 'E1 Categorization'!$A$32:$E$124, 5,0))), H112*0.5, H112*(VLOOKUP($A112, 'E1 Categorization'!$A$32:$E$124, 5,0)))</f>
        <v>0</v>
      </c>
      <c r="BE112" s="2208">
        <f>IF(ISERROR(I112*(VLOOKUP($A112, 'E1 Categorization'!$A$32:$E$124, 5,0))), I112*0.5, I112*(VLOOKUP($A112, 'E1 Categorization'!$A$32:$E$124, 5,0)))</f>
        <v>0</v>
      </c>
      <c r="BF112" s="2208">
        <f>IF(ISERROR(J112*(VLOOKUP($A112, 'E1 Categorization'!$A$32:$E$124, 5,0))), J112*0.5, J112*(VLOOKUP($A112, 'E1 Categorization'!$A$32:$E$124, 5,0)))</f>
        <v>0</v>
      </c>
      <c r="BG112" s="2208">
        <f>IF(ISERROR(K112*(VLOOKUP($A112, 'E1 Categorization'!$A$32:$E$124, 5,0))), K112*0.5, K112*(VLOOKUP($A112, 'E1 Categorization'!$A$32:$E$124, 5,0)))</f>
        <v>0</v>
      </c>
      <c r="BH112" s="2208">
        <f>IF(ISERROR(L112*(VLOOKUP($A112, 'E1 Categorization'!$A$32:$E$124, 5,0))), L112*0.5, L112*(VLOOKUP($A112, 'E1 Categorization'!$A$32:$E$124, 5,0)))</f>
        <v>0</v>
      </c>
      <c r="BI112" s="2208">
        <f>IF(ISERROR(M112*(VLOOKUP($A112, 'E1 Categorization'!$A$32:$E$124, 5,0))), M112*0.5, M112*(VLOOKUP($A112, 'E1 Categorization'!$A$32:$E$124, 5,0)))</f>
        <v>0</v>
      </c>
      <c r="BJ112" s="2208">
        <f>IF(ISERROR(N112*(VLOOKUP($A112, 'E1 Categorization'!$A$32:$E$124, 5,0))), N112*0.5, N112*(VLOOKUP($A112, 'E1 Categorization'!$A$32:$E$124, 5,0)))</f>
        <v>0</v>
      </c>
      <c r="BK112" s="2208">
        <f>IF(ISERROR(O112*(VLOOKUP($A112, 'E1 Categorization'!$A$32:$E$124, 5,0))), O112*0.5, O112*(VLOOKUP($A112, 'E1 Categorization'!$A$32:$E$124, 5,0)))</f>
        <v>0</v>
      </c>
      <c r="BL112" s="2208">
        <f>IF(ISERROR(P112*(VLOOKUP($A112, 'E1 Categorization'!$A$32:$E$124, 5,0))), P112*0.5, P112*(VLOOKUP($A112, 'E1 Categorization'!$A$32:$E$124, 5,0)))</f>
        <v>0</v>
      </c>
      <c r="BM112" s="2208">
        <f>IF(ISERROR(Q112*(VLOOKUP($A112, 'E1 Categorization'!$A$32:$E$124, 5,0))), Q112*0.5, Q112*(VLOOKUP($A112, 'E1 Categorization'!$A$32:$E$124, 5,0)))</f>
        <v>0</v>
      </c>
      <c r="BN112" s="2208">
        <f>IF(ISERROR(R112*(VLOOKUP($A112, 'E1 Categorization'!$A$32:$E$124, 5,0))), R112*0.5, R112*(VLOOKUP($A112, 'E1 Categorization'!$A$32:$E$124, 5,0)))</f>
        <v>0</v>
      </c>
      <c r="BO112" s="2208">
        <f>IF(ISERROR(S112*(VLOOKUP($A112, 'E1 Categorization'!$A$32:$E$124, 5,0))), S112*0.5, S112*(VLOOKUP($A112, 'E1 Categorization'!$A$32:$E$124, 5,0)))</f>
        <v>0</v>
      </c>
      <c r="BP112" s="2208">
        <f>IF(ISERROR(T112*(VLOOKUP($A112, 'E1 Categorization'!$A$32:$E$124, 5,0))), T112*0.5, T112*(VLOOKUP($A112, 'E1 Categorization'!$A$32:$E$124, 5,0)))</f>
        <v>0</v>
      </c>
      <c r="BQ112" s="2208">
        <f>IF(ISERROR(U112*(VLOOKUP($A112, 'E1 Categorization'!$A$32:$E$124, 5,0))), U112*0.5, U112*(VLOOKUP($A112, 'E1 Categorization'!$A$32:$E$124, 5,0)))</f>
        <v>0</v>
      </c>
      <c r="BR112" s="2208">
        <f>IF(ISERROR(V112*(VLOOKUP($A112, 'E1 Categorization'!$A$32:$E$124, 5,0))), V112*0.5, V112*(VLOOKUP($A112, 'E1 Categorization'!$A$32:$E$124, 5,0)))</f>
        <v>0</v>
      </c>
      <c r="BS112" s="2208">
        <f>IF(ISERROR(W112*(VLOOKUP($A112, 'E1 Categorization'!$A$32:$E$124, 5,0))), W112*0.5, W112*(VLOOKUP($A112, 'E1 Categorization'!$A$32:$E$124, 5,0)))</f>
        <v>0</v>
      </c>
      <c r="BT112" s="2208">
        <f>IF(ISERROR(X112*(VLOOKUP($A112, 'E1 Categorization'!$A$32:$E$124, 5,0))), X112*0.5, X112*(VLOOKUP($A112, 'E1 Categorization'!$A$32:$E$124, 5,0)))</f>
        <v>0</v>
      </c>
    </row>
    <row r="113" spans="1:72" s="630" customFormat="1" ht="25.5" customHeight="1">
      <c r="A113" s="554">
        <f>'I3 TB Data'!A424:B424</f>
        <v>5420</v>
      </c>
      <c r="B113" s="555" t="str">
        <f>'I3 TB Data'!B424</f>
        <v>Community Safety Program</v>
      </c>
      <c r="C113" s="556">
        <f>'I3 TB Data'!G424</f>
        <v>0</v>
      </c>
      <c r="D113" s="2175" t="str">
        <f t="shared" si="16"/>
        <v>Yes</v>
      </c>
      <c r="E113" s="2153"/>
      <c r="F113" s="2153"/>
      <c r="G113" s="2153"/>
      <c r="H113" s="2153"/>
      <c r="I113" s="2153"/>
      <c r="J113" s="2153"/>
      <c r="K113" s="2153"/>
      <c r="L113" s="2153"/>
      <c r="M113" s="2153"/>
      <c r="N113" s="2153"/>
      <c r="O113" s="2153"/>
      <c r="P113" s="2153"/>
      <c r="Q113" s="2153"/>
      <c r="R113" s="2153"/>
      <c r="S113" s="2153"/>
      <c r="T113" s="2153"/>
      <c r="U113" s="2153"/>
      <c r="V113" s="2153"/>
      <c r="W113" s="2153"/>
      <c r="X113" s="2153"/>
      <c r="AA113" s="558">
        <f t="shared" si="12"/>
        <v>5420</v>
      </c>
      <c r="AB113" s="559" t="str">
        <f t="shared" si="13"/>
        <v>Community Safety Program</v>
      </c>
      <c r="AC113" s="2208">
        <f>IF(ISERROR(E113*(1-VLOOKUP($A113, 'E1 Categorization'!$A$32:$E$124, 5,0))), E113*0.5, E113*(1-VLOOKUP($A113, 'E1 Categorization'!$A$32:$E$124, 5,0)))</f>
        <v>0</v>
      </c>
      <c r="AD113" s="2208">
        <f>IF(ISERROR(F113*(1-VLOOKUP($A113, 'E1 Categorization'!$A$32:$E$124, 5,0))), F113*0.5, F113*(1-VLOOKUP($A113, 'E1 Categorization'!$A$32:$E$124, 5,0)))</f>
        <v>0</v>
      </c>
      <c r="AE113" s="2208">
        <f>IF(ISERROR(G113*(1-VLOOKUP($A113, 'E1 Categorization'!$A$32:$E$124, 5,0))), G113*0.5, G113*(1-VLOOKUP($A113, 'E1 Categorization'!$A$32:$E$124, 5,0)))</f>
        <v>0</v>
      </c>
      <c r="AF113" s="2208">
        <f>IF(ISERROR(H113*(1-VLOOKUP($A113, 'E1 Categorization'!$A$32:$E$124, 5,0))), H113*0.5, H113*(1-VLOOKUP($A113, 'E1 Categorization'!$A$32:$E$124, 5,0)))</f>
        <v>0</v>
      </c>
      <c r="AG113" s="2208">
        <f>IF(ISERROR(I113*(1-VLOOKUP($A113, 'E1 Categorization'!$A$32:$E$124, 5,0))), I113*0.5, I113*(1-VLOOKUP($A113, 'E1 Categorization'!$A$32:$E$124, 5,0)))</f>
        <v>0</v>
      </c>
      <c r="AH113" s="2208">
        <f>IF(ISERROR(J113*(1-VLOOKUP($A113, 'E1 Categorization'!$A$32:$E$124, 5,0))), J113*0.5, J113*(1-VLOOKUP($A113, 'E1 Categorization'!$A$32:$E$124, 5,0)))</f>
        <v>0</v>
      </c>
      <c r="AI113" s="2208">
        <f>IF(ISERROR(K113*(1-VLOOKUP($A113, 'E1 Categorization'!$A$32:$E$124, 5,0))), K113*0.5, K113*(1-VLOOKUP($A113, 'E1 Categorization'!$A$32:$E$124, 5,0)))</f>
        <v>0</v>
      </c>
      <c r="AJ113" s="2208">
        <f>IF(ISERROR(L113*(1-VLOOKUP($A113, 'E1 Categorization'!$A$32:$E$124, 5,0))), L113*0.5, L113*(1-VLOOKUP($A113, 'E1 Categorization'!$A$32:$E$124, 5,0)))</f>
        <v>0</v>
      </c>
      <c r="AK113" s="2208">
        <f>IF(ISERROR(M113*(1-VLOOKUP($A113, 'E1 Categorization'!$A$32:$E$124, 5,0))), M113*0.5, M113*(1-VLOOKUP($A113, 'E1 Categorization'!$A$32:$E$124, 5,0)))</f>
        <v>0</v>
      </c>
      <c r="AL113" s="2208">
        <f>IF(ISERROR(N113*(1-VLOOKUP($A113, 'E1 Categorization'!$A$32:$E$124, 5,0))), N113*0.5, N113*(1-VLOOKUP($A113, 'E1 Categorization'!$A$32:$E$124, 5,0)))</f>
        <v>0</v>
      </c>
      <c r="AM113" s="2208">
        <f>IF(ISERROR(O113*(1-VLOOKUP($A113, 'E1 Categorization'!$A$32:$E$124, 5,0))), O113*0.5, O113*(1-VLOOKUP($A113, 'E1 Categorization'!$A$32:$E$124, 5,0)))</f>
        <v>0</v>
      </c>
      <c r="AN113" s="2208">
        <f>IF(ISERROR(P113*(1-VLOOKUP($A113, 'E1 Categorization'!$A$32:$E$124, 5,0))), P113*0.5, P113*(1-VLOOKUP($A113, 'E1 Categorization'!$A$32:$E$124, 5,0)))</f>
        <v>0</v>
      </c>
      <c r="AO113" s="2208">
        <f>IF(ISERROR(Q113*(1-VLOOKUP($A113, 'E1 Categorization'!$A$32:$E$124, 5,0))), Q113*0.5, Q113*(1-VLOOKUP($A113, 'E1 Categorization'!$A$32:$E$124, 5,0)))</f>
        <v>0</v>
      </c>
      <c r="AP113" s="2208">
        <f>IF(ISERROR(R113*(1-VLOOKUP($A113, 'E1 Categorization'!$A$32:$E$124, 5,0))), R113*0.5, R113*(1-VLOOKUP($A113, 'E1 Categorization'!$A$32:$E$124, 5,0)))</f>
        <v>0</v>
      </c>
      <c r="AQ113" s="2208">
        <f>IF(ISERROR(S113*(1-VLOOKUP($A113, 'E1 Categorization'!$A$32:$E$124, 5,0))), S113*0.5, S113*(1-VLOOKUP($A113, 'E1 Categorization'!$A$32:$E$124, 5,0)))</f>
        <v>0</v>
      </c>
      <c r="AR113" s="2208">
        <f>IF(ISERROR(T113*(1-VLOOKUP($A113, 'E1 Categorization'!$A$32:$E$124, 5,0))), T113*0.5, T113*(1-VLOOKUP($A113, 'E1 Categorization'!$A$32:$E$124, 5,0)))</f>
        <v>0</v>
      </c>
      <c r="AS113" s="2208">
        <f>IF(ISERROR(U113*(1-VLOOKUP($A113, 'E1 Categorization'!$A$32:$E$124, 5,0))), U113*0.5, U113*(1-VLOOKUP($A113, 'E1 Categorization'!$A$32:$E$124, 5,0)))</f>
        <v>0</v>
      </c>
      <c r="AT113" s="2208">
        <f>IF(ISERROR(V113*(1-VLOOKUP($A113, 'E1 Categorization'!$A$32:$E$124, 5,0))), V113*0.5, V113*(1-VLOOKUP($A113, 'E1 Categorization'!$A$32:$E$124, 5,0)))</f>
        <v>0</v>
      </c>
      <c r="AU113" s="2208">
        <f>IF(ISERROR(W113*(1-VLOOKUP($A113, 'E1 Categorization'!$A$32:$E$124, 5,0))), W113*0.5, W113*(1-VLOOKUP($A113, 'E1 Categorization'!$A$32:$E$124, 5,0)))</f>
        <v>0</v>
      </c>
      <c r="AV113" s="2208">
        <f>IF(ISERROR(X113*(1-VLOOKUP($A113, 'E1 Categorization'!$A$32:$E$124, 5,0))), X113*0.5, X113*(1-VLOOKUP($A113, 'E1 Categorization'!$A$32:$E$124, 5,0)))</f>
        <v>0</v>
      </c>
      <c r="AW113" s="2212"/>
      <c r="AX113" s="2212"/>
      <c r="AY113" s="558">
        <f t="shared" si="14"/>
        <v>5420</v>
      </c>
      <c r="AZ113" s="559" t="str">
        <f t="shared" si="15"/>
        <v>Community Safety Program</v>
      </c>
      <c r="BA113" s="2208">
        <f>IF(ISERROR(E113*(VLOOKUP($A113, 'E1 Categorization'!$A$32:$E$124, 5,0))), E113*0.5, E113*(VLOOKUP($A113, 'E1 Categorization'!$A$32:$E$124, 5,0)))</f>
        <v>0</v>
      </c>
      <c r="BB113" s="2208">
        <f>IF(ISERROR(F113*(VLOOKUP($A113, 'E1 Categorization'!$A$32:$E$124, 5,0))), F113*0.5, F113*(VLOOKUP($A113, 'E1 Categorization'!$A$32:$E$124, 5,0)))</f>
        <v>0</v>
      </c>
      <c r="BC113" s="2208">
        <f>IF(ISERROR(G113*(VLOOKUP($A113, 'E1 Categorization'!$A$32:$E$124, 5,0))), G113*0.5, G113*(VLOOKUP($A113, 'E1 Categorization'!$A$32:$E$124, 5,0)))</f>
        <v>0</v>
      </c>
      <c r="BD113" s="2208">
        <f>IF(ISERROR(H113*(VLOOKUP($A113, 'E1 Categorization'!$A$32:$E$124, 5,0))), H113*0.5, H113*(VLOOKUP($A113, 'E1 Categorization'!$A$32:$E$124, 5,0)))</f>
        <v>0</v>
      </c>
      <c r="BE113" s="2208">
        <f>IF(ISERROR(I113*(VLOOKUP($A113, 'E1 Categorization'!$A$32:$E$124, 5,0))), I113*0.5, I113*(VLOOKUP($A113, 'E1 Categorization'!$A$32:$E$124, 5,0)))</f>
        <v>0</v>
      </c>
      <c r="BF113" s="2208">
        <f>IF(ISERROR(J113*(VLOOKUP($A113, 'E1 Categorization'!$A$32:$E$124, 5,0))), J113*0.5, J113*(VLOOKUP($A113, 'E1 Categorization'!$A$32:$E$124, 5,0)))</f>
        <v>0</v>
      </c>
      <c r="BG113" s="2208">
        <f>IF(ISERROR(K113*(VLOOKUP($A113, 'E1 Categorization'!$A$32:$E$124, 5,0))), K113*0.5, K113*(VLOOKUP($A113, 'E1 Categorization'!$A$32:$E$124, 5,0)))</f>
        <v>0</v>
      </c>
      <c r="BH113" s="2208">
        <f>IF(ISERROR(L113*(VLOOKUP($A113, 'E1 Categorization'!$A$32:$E$124, 5,0))), L113*0.5, L113*(VLOOKUP($A113, 'E1 Categorization'!$A$32:$E$124, 5,0)))</f>
        <v>0</v>
      </c>
      <c r="BI113" s="2208">
        <f>IF(ISERROR(M113*(VLOOKUP($A113, 'E1 Categorization'!$A$32:$E$124, 5,0))), M113*0.5, M113*(VLOOKUP($A113, 'E1 Categorization'!$A$32:$E$124, 5,0)))</f>
        <v>0</v>
      </c>
      <c r="BJ113" s="2208">
        <f>IF(ISERROR(N113*(VLOOKUP($A113, 'E1 Categorization'!$A$32:$E$124, 5,0))), N113*0.5, N113*(VLOOKUP($A113, 'E1 Categorization'!$A$32:$E$124, 5,0)))</f>
        <v>0</v>
      </c>
      <c r="BK113" s="2208">
        <f>IF(ISERROR(O113*(VLOOKUP($A113, 'E1 Categorization'!$A$32:$E$124, 5,0))), O113*0.5, O113*(VLOOKUP($A113, 'E1 Categorization'!$A$32:$E$124, 5,0)))</f>
        <v>0</v>
      </c>
      <c r="BL113" s="2208">
        <f>IF(ISERROR(P113*(VLOOKUP($A113, 'E1 Categorization'!$A$32:$E$124, 5,0))), P113*0.5, P113*(VLOOKUP($A113, 'E1 Categorization'!$A$32:$E$124, 5,0)))</f>
        <v>0</v>
      </c>
      <c r="BM113" s="2208">
        <f>IF(ISERROR(Q113*(VLOOKUP($A113, 'E1 Categorization'!$A$32:$E$124, 5,0))), Q113*0.5, Q113*(VLOOKUP($A113, 'E1 Categorization'!$A$32:$E$124, 5,0)))</f>
        <v>0</v>
      </c>
      <c r="BN113" s="2208">
        <f>IF(ISERROR(R113*(VLOOKUP($A113, 'E1 Categorization'!$A$32:$E$124, 5,0))), R113*0.5, R113*(VLOOKUP($A113, 'E1 Categorization'!$A$32:$E$124, 5,0)))</f>
        <v>0</v>
      </c>
      <c r="BO113" s="2208">
        <f>IF(ISERROR(S113*(VLOOKUP($A113, 'E1 Categorization'!$A$32:$E$124, 5,0))), S113*0.5, S113*(VLOOKUP($A113, 'E1 Categorization'!$A$32:$E$124, 5,0)))</f>
        <v>0</v>
      </c>
      <c r="BP113" s="2208">
        <f>IF(ISERROR(T113*(VLOOKUP($A113, 'E1 Categorization'!$A$32:$E$124, 5,0))), T113*0.5, T113*(VLOOKUP($A113, 'E1 Categorization'!$A$32:$E$124, 5,0)))</f>
        <v>0</v>
      </c>
      <c r="BQ113" s="2208">
        <f>IF(ISERROR(U113*(VLOOKUP($A113, 'E1 Categorization'!$A$32:$E$124, 5,0))), U113*0.5, U113*(VLOOKUP($A113, 'E1 Categorization'!$A$32:$E$124, 5,0)))</f>
        <v>0</v>
      </c>
      <c r="BR113" s="2208">
        <f>IF(ISERROR(V113*(VLOOKUP($A113, 'E1 Categorization'!$A$32:$E$124, 5,0))), V113*0.5, V113*(VLOOKUP($A113, 'E1 Categorization'!$A$32:$E$124, 5,0)))</f>
        <v>0</v>
      </c>
      <c r="BS113" s="2208">
        <f>IF(ISERROR(W113*(VLOOKUP($A113, 'E1 Categorization'!$A$32:$E$124, 5,0))), W113*0.5, W113*(VLOOKUP($A113, 'E1 Categorization'!$A$32:$E$124, 5,0)))</f>
        <v>0</v>
      </c>
      <c r="BT113" s="2208">
        <f>IF(ISERROR(X113*(VLOOKUP($A113, 'E1 Categorization'!$A$32:$E$124, 5,0))), X113*0.5, X113*(VLOOKUP($A113, 'E1 Categorization'!$A$32:$E$124, 5,0)))</f>
        <v>0</v>
      </c>
    </row>
    <row r="114" spans="1:72" s="630" customFormat="1" ht="25.5">
      <c r="A114" s="554">
        <f>'I3 TB Data'!A425:B425</f>
        <v>5425</v>
      </c>
      <c r="B114" s="555" t="str">
        <f>'I3 TB Data'!B425</f>
        <v>Miscellaneous Customer Service and Informational Expenses</v>
      </c>
      <c r="C114" s="556">
        <f>'I3 TB Data'!G425</f>
        <v>0</v>
      </c>
      <c r="D114" s="2175" t="str">
        <f t="shared" si="16"/>
        <v>Yes</v>
      </c>
      <c r="E114" s="2153"/>
      <c r="F114" s="2153"/>
      <c r="G114" s="2153"/>
      <c r="H114" s="2153"/>
      <c r="I114" s="2153"/>
      <c r="J114" s="2153"/>
      <c r="K114" s="2153"/>
      <c r="L114" s="2153"/>
      <c r="M114" s="2153"/>
      <c r="N114" s="2153"/>
      <c r="O114" s="2153"/>
      <c r="P114" s="2153"/>
      <c r="Q114" s="2153"/>
      <c r="R114" s="2153"/>
      <c r="S114" s="2153"/>
      <c r="T114" s="2153"/>
      <c r="U114" s="2153"/>
      <c r="V114" s="2153"/>
      <c r="W114" s="2153"/>
      <c r="X114" s="2153"/>
      <c r="AA114" s="558">
        <f t="shared" si="12"/>
        <v>5425</v>
      </c>
      <c r="AB114" s="559" t="str">
        <f t="shared" si="13"/>
        <v>Miscellaneous Customer Service and Informational Expenses</v>
      </c>
      <c r="AC114" s="2208">
        <f>IF(ISERROR(E114*(1-VLOOKUP($A114, 'E1 Categorization'!$A$32:$E$124, 5,0))), E114*0.5, E114*(1-VLOOKUP($A114, 'E1 Categorization'!$A$32:$E$124, 5,0)))</f>
        <v>0</v>
      </c>
      <c r="AD114" s="2208">
        <f>IF(ISERROR(F114*(1-VLOOKUP($A114, 'E1 Categorization'!$A$32:$E$124, 5,0))), F114*0.5, F114*(1-VLOOKUP($A114, 'E1 Categorization'!$A$32:$E$124, 5,0)))</f>
        <v>0</v>
      </c>
      <c r="AE114" s="2208">
        <f>IF(ISERROR(G114*(1-VLOOKUP($A114, 'E1 Categorization'!$A$32:$E$124, 5,0))), G114*0.5, G114*(1-VLOOKUP($A114, 'E1 Categorization'!$A$32:$E$124, 5,0)))</f>
        <v>0</v>
      </c>
      <c r="AF114" s="2208">
        <f>IF(ISERROR(H114*(1-VLOOKUP($A114, 'E1 Categorization'!$A$32:$E$124, 5,0))), H114*0.5, H114*(1-VLOOKUP($A114, 'E1 Categorization'!$A$32:$E$124, 5,0)))</f>
        <v>0</v>
      </c>
      <c r="AG114" s="2208">
        <f>IF(ISERROR(I114*(1-VLOOKUP($A114, 'E1 Categorization'!$A$32:$E$124, 5,0))), I114*0.5, I114*(1-VLOOKUP($A114, 'E1 Categorization'!$A$32:$E$124, 5,0)))</f>
        <v>0</v>
      </c>
      <c r="AH114" s="2208">
        <f>IF(ISERROR(J114*(1-VLOOKUP($A114, 'E1 Categorization'!$A$32:$E$124, 5,0))), J114*0.5, J114*(1-VLOOKUP($A114, 'E1 Categorization'!$A$32:$E$124, 5,0)))</f>
        <v>0</v>
      </c>
      <c r="AI114" s="2208">
        <f>IF(ISERROR(K114*(1-VLOOKUP($A114, 'E1 Categorization'!$A$32:$E$124, 5,0))), K114*0.5, K114*(1-VLOOKUP($A114, 'E1 Categorization'!$A$32:$E$124, 5,0)))</f>
        <v>0</v>
      </c>
      <c r="AJ114" s="2208">
        <f>IF(ISERROR(L114*(1-VLOOKUP($A114, 'E1 Categorization'!$A$32:$E$124, 5,0))), L114*0.5, L114*(1-VLOOKUP($A114, 'E1 Categorization'!$A$32:$E$124, 5,0)))</f>
        <v>0</v>
      </c>
      <c r="AK114" s="2208">
        <f>IF(ISERROR(M114*(1-VLOOKUP($A114, 'E1 Categorization'!$A$32:$E$124, 5,0))), M114*0.5, M114*(1-VLOOKUP($A114, 'E1 Categorization'!$A$32:$E$124, 5,0)))</f>
        <v>0</v>
      </c>
      <c r="AL114" s="2208">
        <f>IF(ISERROR(N114*(1-VLOOKUP($A114, 'E1 Categorization'!$A$32:$E$124, 5,0))), N114*0.5, N114*(1-VLOOKUP($A114, 'E1 Categorization'!$A$32:$E$124, 5,0)))</f>
        <v>0</v>
      </c>
      <c r="AM114" s="2208">
        <f>IF(ISERROR(O114*(1-VLOOKUP($A114, 'E1 Categorization'!$A$32:$E$124, 5,0))), O114*0.5, O114*(1-VLOOKUP($A114, 'E1 Categorization'!$A$32:$E$124, 5,0)))</f>
        <v>0</v>
      </c>
      <c r="AN114" s="2208">
        <f>IF(ISERROR(P114*(1-VLOOKUP($A114, 'E1 Categorization'!$A$32:$E$124, 5,0))), P114*0.5, P114*(1-VLOOKUP($A114, 'E1 Categorization'!$A$32:$E$124, 5,0)))</f>
        <v>0</v>
      </c>
      <c r="AO114" s="2208">
        <f>IF(ISERROR(Q114*(1-VLOOKUP($A114, 'E1 Categorization'!$A$32:$E$124, 5,0))), Q114*0.5, Q114*(1-VLOOKUP($A114, 'E1 Categorization'!$A$32:$E$124, 5,0)))</f>
        <v>0</v>
      </c>
      <c r="AP114" s="2208">
        <f>IF(ISERROR(R114*(1-VLOOKUP($A114, 'E1 Categorization'!$A$32:$E$124, 5,0))), R114*0.5, R114*(1-VLOOKUP($A114, 'E1 Categorization'!$A$32:$E$124, 5,0)))</f>
        <v>0</v>
      </c>
      <c r="AQ114" s="2208">
        <f>IF(ISERROR(S114*(1-VLOOKUP($A114, 'E1 Categorization'!$A$32:$E$124, 5,0))), S114*0.5, S114*(1-VLOOKUP($A114, 'E1 Categorization'!$A$32:$E$124, 5,0)))</f>
        <v>0</v>
      </c>
      <c r="AR114" s="2208">
        <f>IF(ISERROR(T114*(1-VLOOKUP($A114, 'E1 Categorization'!$A$32:$E$124, 5,0))), T114*0.5, T114*(1-VLOOKUP($A114, 'E1 Categorization'!$A$32:$E$124, 5,0)))</f>
        <v>0</v>
      </c>
      <c r="AS114" s="2208">
        <f>IF(ISERROR(U114*(1-VLOOKUP($A114, 'E1 Categorization'!$A$32:$E$124, 5,0))), U114*0.5, U114*(1-VLOOKUP($A114, 'E1 Categorization'!$A$32:$E$124, 5,0)))</f>
        <v>0</v>
      </c>
      <c r="AT114" s="2208">
        <f>IF(ISERROR(V114*(1-VLOOKUP($A114, 'E1 Categorization'!$A$32:$E$124, 5,0))), V114*0.5, V114*(1-VLOOKUP($A114, 'E1 Categorization'!$A$32:$E$124, 5,0)))</f>
        <v>0</v>
      </c>
      <c r="AU114" s="2208">
        <f>IF(ISERROR(W114*(1-VLOOKUP($A114, 'E1 Categorization'!$A$32:$E$124, 5,0))), W114*0.5, W114*(1-VLOOKUP($A114, 'E1 Categorization'!$A$32:$E$124, 5,0)))</f>
        <v>0</v>
      </c>
      <c r="AV114" s="2208">
        <f>IF(ISERROR(X114*(1-VLOOKUP($A114, 'E1 Categorization'!$A$32:$E$124, 5,0))), X114*0.5, X114*(1-VLOOKUP($A114, 'E1 Categorization'!$A$32:$E$124, 5,0)))</f>
        <v>0</v>
      </c>
      <c r="AW114" s="2212"/>
      <c r="AX114" s="2212"/>
      <c r="AY114" s="558">
        <f t="shared" si="14"/>
        <v>5425</v>
      </c>
      <c r="AZ114" s="559" t="str">
        <f t="shared" si="15"/>
        <v>Miscellaneous Customer Service and Informational Expenses</v>
      </c>
      <c r="BA114" s="2208">
        <f>IF(ISERROR(E114*(VLOOKUP($A114, 'E1 Categorization'!$A$32:$E$124, 5,0))), E114*0.5, E114*(VLOOKUP($A114, 'E1 Categorization'!$A$32:$E$124, 5,0)))</f>
        <v>0</v>
      </c>
      <c r="BB114" s="2208">
        <f>IF(ISERROR(F114*(VLOOKUP($A114, 'E1 Categorization'!$A$32:$E$124, 5,0))), F114*0.5, F114*(VLOOKUP($A114, 'E1 Categorization'!$A$32:$E$124, 5,0)))</f>
        <v>0</v>
      </c>
      <c r="BC114" s="2208">
        <f>IF(ISERROR(G114*(VLOOKUP($A114, 'E1 Categorization'!$A$32:$E$124, 5,0))), G114*0.5, G114*(VLOOKUP($A114, 'E1 Categorization'!$A$32:$E$124, 5,0)))</f>
        <v>0</v>
      </c>
      <c r="BD114" s="2208">
        <f>IF(ISERROR(H114*(VLOOKUP($A114, 'E1 Categorization'!$A$32:$E$124, 5,0))), H114*0.5, H114*(VLOOKUP($A114, 'E1 Categorization'!$A$32:$E$124, 5,0)))</f>
        <v>0</v>
      </c>
      <c r="BE114" s="2208">
        <f>IF(ISERROR(I114*(VLOOKUP($A114, 'E1 Categorization'!$A$32:$E$124, 5,0))), I114*0.5, I114*(VLOOKUP($A114, 'E1 Categorization'!$A$32:$E$124, 5,0)))</f>
        <v>0</v>
      </c>
      <c r="BF114" s="2208">
        <f>IF(ISERROR(J114*(VLOOKUP($A114, 'E1 Categorization'!$A$32:$E$124, 5,0))), J114*0.5, J114*(VLOOKUP($A114, 'E1 Categorization'!$A$32:$E$124, 5,0)))</f>
        <v>0</v>
      </c>
      <c r="BG114" s="2208">
        <f>IF(ISERROR(K114*(VLOOKUP($A114, 'E1 Categorization'!$A$32:$E$124, 5,0))), K114*0.5, K114*(VLOOKUP($A114, 'E1 Categorization'!$A$32:$E$124, 5,0)))</f>
        <v>0</v>
      </c>
      <c r="BH114" s="2208">
        <f>IF(ISERROR(L114*(VLOOKUP($A114, 'E1 Categorization'!$A$32:$E$124, 5,0))), L114*0.5, L114*(VLOOKUP($A114, 'E1 Categorization'!$A$32:$E$124, 5,0)))</f>
        <v>0</v>
      </c>
      <c r="BI114" s="2208">
        <f>IF(ISERROR(M114*(VLOOKUP($A114, 'E1 Categorization'!$A$32:$E$124, 5,0))), M114*0.5, M114*(VLOOKUP($A114, 'E1 Categorization'!$A$32:$E$124, 5,0)))</f>
        <v>0</v>
      </c>
      <c r="BJ114" s="2208">
        <f>IF(ISERROR(N114*(VLOOKUP($A114, 'E1 Categorization'!$A$32:$E$124, 5,0))), N114*0.5, N114*(VLOOKUP($A114, 'E1 Categorization'!$A$32:$E$124, 5,0)))</f>
        <v>0</v>
      </c>
      <c r="BK114" s="2208">
        <f>IF(ISERROR(O114*(VLOOKUP($A114, 'E1 Categorization'!$A$32:$E$124, 5,0))), O114*0.5, O114*(VLOOKUP($A114, 'E1 Categorization'!$A$32:$E$124, 5,0)))</f>
        <v>0</v>
      </c>
      <c r="BL114" s="2208">
        <f>IF(ISERROR(P114*(VLOOKUP($A114, 'E1 Categorization'!$A$32:$E$124, 5,0))), P114*0.5, P114*(VLOOKUP($A114, 'E1 Categorization'!$A$32:$E$124, 5,0)))</f>
        <v>0</v>
      </c>
      <c r="BM114" s="2208">
        <f>IF(ISERROR(Q114*(VLOOKUP($A114, 'E1 Categorization'!$A$32:$E$124, 5,0))), Q114*0.5, Q114*(VLOOKUP($A114, 'E1 Categorization'!$A$32:$E$124, 5,0)))</f>
        <v>0</v>
      </c>
      <c r="BN114" s="2208">
        <f>IF(ISERROR(R114*(VLOOKUP($A114, 'E1 Categorization'!$A$32:$E$124, 5,0))), R114*0.5, R114*(VLOOKUP($A114, 'E1 Categorization'!$A$32:$E$124, 5,0)))</f>
        <v>0</v>
      </c>
      <c r="BO114" s="2208">
        <f>IF(ISERROR(S114*(VLOOKUP($A114, 'E1 Categorization'!$A$32:$E$124, 5,0))), S114*0.5, S114*(VLOOKUP($A114, 'E1 Categorization'!$A$32:$E$124, 5,0)))</f>
        <v>0</v>
      </c>
      <c r="BP114" s="2208">
        <f>IF(ISERROR(T114*(VLOOKUP($A114, 'E1 Categorization'!$A$32:$E$124, 5,0))), T114*0.5, T114*(VLOOKUP($A114, 'E1 Categorization'!$A$32:$E$124, 5,0)))</f>
        <v>0</v>
      </c>
      <c r="BQ114" s="2208">
        <f>IF(ISERROR(U114*(VLOOKUP($A114, 'E1 Categorization'!$A$32:$E$124, 5,0))), U114*0.5, U114*(VLOOKUP($A114, 'E1 Categorization'!$A$32:$E$124, 5,0)))</f>
        <v>0</v>
      </c>
      <c r="BR114" s="2208">
        <f>IF(ISERROR(V114*(VLOOKUP($A114, 'E1 Categorization'!$A$32:$E$124, 5,0))), V114*0.5, V114*(VLOOKUP($A114, 'E1 Categorization'!$A$32:$E$124, 5,0)))</f>
        <v>0</v>
      </c>
      <c r="BS114" s="2208">
        <f>IF(ISERROR(W114*(VLOOKUP($A114, 'E1 Categorization'!$A$32:$E$124, 5,0))), W114*0.5, W114*(VLOOKUP($A114, 'E1 Categorization'!$A$32:$E$124, 5,0)))</f>
        <v>0</v>
      </c>
      <c r="BT114" s="2208">
        <f>IF(ISERROR(X114*(VLOOKUP($A114, 'E1 Categorization'!$A$32:$E$124, 5,0))), X114*0.5, X114*(VLOOKUP($A114, 'E1 Categorization'!$A$32:$E$124, 5,0)))</f>
        <v>0</v>
      </c>
    </row>
    <row r="115" spans="1:72" s="630" customFormat="1" ht="25.5" customHeight="1">
      <c r="A115" s="554">
        <f>'I3 TB Data'!A426:B426</f>
        <v>5505</v>
      </c>
      <c r="B115" s="555" t="str">
        <f>'I3 TB Data'!B426</f>
        <v>Supervision</v>
      </c>
      <c r="C115" s="556">
        <f>'I3 TB Data'!G426</f>
        <v>0</v>
      </c>
      <c r="D115" s="2175" t="str">
        <f t="shared" si="16"/>
        <v>Yes</v>
      </c>
      <c r="E115" s="2153"/>
      <c r="F115" s="2153"/>
      <c r="G115" s="2153"/>
      <c r="H115" s="2153"/>
      <c r="I115" s="2153"/>
      <c r="J115" s="2153"/>
      <c r="K115" s="2153"/>
      <c r="L115" s="2153"/>
      <c r="M115" s="2153"/>
      <c r="N115" s="2153"/>
      <c r="O115" s="2153"/>
      <c r="P115" s="2153"/>
      <c r="Q115" s="2153"/>
      <c r="R115" s="2153"/>
      <c r="S115" s="2153"/>
      <c r="T115" s="2153"/>
      <c r="U115" s="2153"/>
      <c r="V115" s="2153"/>
      <c r="W115" s="2153"/>
      <c r="X115" s="2153"/>
      <c r="AA115" s="558">
        <f t="shared" si="12"/>
        <v>5505</v>
      </c>
      <c r="AB115" s="559" t="str">
        <f t="shared" si="13"/>
        <v>Supervision</v>
      </c>
      <c r="AC115" s="2208">
        <f>IF(ISERROR(E115*(1-VLOOKUP($A115, 'E1 Categorization'!$A$32:$E$124, 5,0))), E115*0.5, E115*(1-VLOOKUP($A115, 'E1 Categorization'!$A$32:$E$124, 5,0)))</f>
        <v>0</v>
      </c>
      <c r="AD115" s="2208">
        <f>IF(ISERROR(F115*(1-VLOOKUP($A115, 'E1 Categorization'!$A$32:$E$124, 5,0))), F115*0.5, F115*(1-VLOOKUP($A115, 'E1 Categorization'!$A$32:$E$124, 5,0)))</f>
        <v>0</v>
      </c>
      <c r="AE115" s="2208">
        <f>IF(ISERROR(G115*(1-VLOOKUP($A115, 'E1 Categorization'!$A$32:$E$124, 5,0))), G115*0.5, G115*(1-VLOOKUP($A115, 'E1 Categorization'!$A$32:$E$124, 5,0)))</f>
        <v>0</v>
      </c>
      <c r="AF115" s="2208">
        <f>IF(ISERROR(H115*(1-VLOOKUP($A115, 'E1 Categorization'!$A$32:$E$124, 5,0))), H115*0.5, H115*(1-VLOOKUP($A115, 'E1 Categorization'!$A$32:$E$124, 5,0)))</f>
        <v>0</v>
      </c>
      <c r="AG115" s="2208">
        <f>IF(ISERROR(I115*(1-VLOOKUP($A115, 'E1 Categorization'!$A$32:$E$124, 5,0))), I115*0.5, I115*(1-VLOOKUP($A115, 'E1 Categorization'!$A$32:$E$124, 5,0)))</f>
        <v>0</v>
      </c>
      <c r="AH115" s="2208">
        <f>IF(ISERROR(J115*(1-VLOOKUP($A115, 'E1 Categorization'!$A$32:$E$124, 5,0))), J115*0.5, J115*(1-VLOOKUP($A115, 'E1 Categorization'!$A$32:$E$124, 5,0)))</f>
        <v>0</v>
      </c>
      <c r="AI115" s="2208">
        <f>IF(ISERROR(K115*(1-VLOOKUP($A115, 'E1 Categorization'!$A$32:$E$124, 5,0))), K115*0.5, K115*(1-VLOOKUP($A115, 'E1 Categorization'!$A$32:$E$124, 5,0)))</f>
        <v>0</v>
      </c>
      <c r="AJ115" s="2208">
        <f>IF(ISERROR(L115*(1-VLOOKUP($A115, 'E1 Categorization'!$A$32:$E$124, 5,0))), L115*0.5, L115*(1-VLOOKUP($A115, 'E1 Categorization'!$A$32:$E$124, 5,0)))</f>
        <v>0</v>
      </c>
      <c r="AK115" s="2208">
        <f>IF(ISERROR(M115*(1-VLOOKUP($A115, 'E1 Categorization'!$A$32:$E$124, 5,0))), M115*0.5, M115*(1-VLOOKUP($A115, 'E1 Categorization'!$A$32:$E$124, 5,0)))</f>
        <v>0</v>
      </c>
      <c r="AL115" s="2208">
        <f>IF(ISERROR(N115*(1-VLOOKUP($A115, 'E1 Categorization'!$A$32:$E$124, 5,0))), N115*0.5, N115*(1-VLOOKUP($A115, 'E1 Categorization'!$A$32:$E$124, 5,0)))</f>
        <v>0</v>
      </c>
      <c r="AM115" s="2208">
        <f>IF(ISERROR(O115*(1-VLOOKUP($A115, 'E1 Categorization'!$A$32:$E$124, 5,0))), O115*0.5, O115*(1-VLOOKUP($A115, 'E1 Categorization'!$A$32:$E$124, 5,0)))</f>
        <v>0</v>
      </c>
      <c r="AN115" s="2208">
        <f>IF(ISERROR(P115*(1-VLOOKUP($A115, 'E1 Categorization'!$A$32:$E$124, 5,0))), P115*0.5, P115*(1-VLOOKUP($A115, 'E1 Categorization'!$A$32:$E$124, 5,0)))</f>
        <v>0</v>
      </c>
      <c r="AO115" s="2208">
        <f>IF(ISERROR(Q115*(1-VLOOKUP($A115, 'E1 Categorization'!$A$32:$E$124, 5,0))), Q115*0.5, Q115*(1-VLOOKUP($A115, 'E1 Categorization'!$A$32:$E$124, 5,0)))</f>
        <v>0</v>
      </c>
      <c r="AP115" s="2208">
        <f>IF(ISERROR(R115*(1-VLOOKUP($A115, 'E1 Categorization'!$A$32:$E$124, 5,0))), R115*0.5, R115*(1-VLOOKUP($A115, 'E1 Categorization'!$A$32:$E$124, 5,0)))</f>
        <v>0</v>
      </c>
      <c r="AQ115" s="2208">
        <f>IF(ISERROR(S115*(1-VLOOKUP($A115, 'E1 Categorization'!$A$32:$E$124, 5,0))), S115*0.5, S115*(1-VLOOKUP($A115, 'E1 Categorization'!$A$32:$E$124, 5,0)))</f>
        <v>0</v>
      </c>
      <c r="AR115" s="2208">
        <f>IF(ISERROR(T115*(1-VLOOKUP($A115, 'E1 Categorization'!$A$32:$E$124, 5,0))), T115*0.5, T115*(1-VLOOKUP($A115, 'E1 Categorization'!$A$32:$E$124, 5,0)))</f>
        <v>0</v>
      </c>
      <c r="AS115" s="2208">
        <f>IF(ISERROR(U115*(1-VLOOKUP($A115, 'E1 Categorization'!$A$32:$E$124, 5,0))), U115*0.5, U115*(1-VLOOKUP($A115, 'E1 Categorization'!$A$32:$E$124, 5,0)))</f>
        <v>0</v>
      </c>
      <c r="AT115" s="2208">
        <f>IF(ISERROR(V115*(1-VLOOKUP($A115, 'E1 Categorization'!$A$32:$E$124, 5,0))), V115*0.5, V115*(1-VLOOKUP($A115, 'E1 Categorization'!$A$32:$E$124, 5,0)))</f>
        <v>0</v>
      </c>
      <c r="AU115" s="2208">
        <f>IF(ISERROR(W115*(1-VLOOKUP($A115, 'E1 Categorization'!$A$32:$E$124, 5,0))), W115*0.5, W115*(1-VLOOKUP($A115, 'E1 Categorization'!$A$32:$E$124, 5,0)))</f>
        <v>0</v>
      </c>
      <c r="AV115" s="2208">
        <f>IF(ISERROR(X115*(1-VLOOKUP($A115, 'E1 Categorization'!$A$32:$E$124, 5,0))), X115*0.5, X115*(1-VLOOKUP($A115, 'E1 Categorization'!$A$32:$E$124, 5,0)))</f>
        <v>0</v>
      </c>
      <c r="AW115" s="2212"/>
      <c r="AX115" s="2212"/>
      <c r="AY115" s="558">
        <f t="shared" si="14"/>
        <v>5505</v>
      </c>
      <c r="AZ115" s="559" t="str">
        <f t="shared" si="15"/>
        <v>Supervision</v>
      </c>
      <c r="BA115" s="2208">
        <f>IF(ISERROR(E115*(VLOOKUP($A115, 'E1 Categorization'!$A$32:$E$124, 5,0))), E115*0.5, E115*(VLOOKUP($A115, 'E1 Categorization'!$A$32:$E$124, 5,0)))</f>
        <v>0</v>
      </c>
      <c r="BB115" s="2208">
        <f>IF(ISERROR(F115*(VLOOKUP($A115, 'E1 Categorization'!$A$32:$E$124, 5,0))), F115*0.5, F115*(VLOOKUP($A115, 'E1 Categorization'!$A$32:$E$124, 5,0)))</f>
        <v>0</v>
      </c>
      <c r="BC115" s="2208">
        <f>IF(ISERROR(G115*(VLOOKUP($A115, 'E1 Categorization'!$A$32:$E$124, 5,0))), G115*0.5, G115*(VLOOKUP($A115, 'E1 Categorization'!$A$32:$E$124, 5,0)))</f>
        <v>0</v>
      </c>
      <c r="BD115" s="2208">
        <f>IF(ISERROR(H115*(VLOOKUP($A115, 'E1 Categorization'!$A$32:$E$124, 5,0))), H115*0.5, H115*(VLOOKUP($A115, 'E1 Categorization'!$A$32:$E$124, 5,0)))</f>
        <v>0</v>
      </c>
      <c r="BE115" s="2208">
        <f>IF(ISERROR(I115*(VLOOKUP($A115, 'E1 Categorization'!$A$32:$E$124, 5,0))), I115*0.5, I115*(VLOOKUP($A115, 'E1 Categorization'!$A$32:$E$124, 5,0)))</f>
        <v>0</v>
      </c>
      <c r="BF115" s="2208">
        <f>IF(ISERROR(J115*(VLOOKUP($A115, 'E1 Categorization'!$A$32:$E$124, 5,0))), J115*0.5, J115*(VLOOKUP($A115, 'E1 Categorization'!$A$32:$E$124, 5,0)))</f>
        <v>0</v>
      </c>
      <c r="BG115" s="2208">
        <f>IF(ISERROR(K115*(VLOOKUP($A115, 'E1 Categorization'!$A$32:$E$124, 5,0))), K115*0.5, K115*(VLOOKUP($A115, 'E1 Categorization'!$A$32:$E$124, 5,0)))</f>
        <v>0</v>
      </c>
      <c r="BH115" s="2208">
        <f>IF(ISERROR(L115*(VLOOKUP($A115, 'E1 Categorization'!$A$32:$E$124, 5,0))), L115*0.5, L115*(VLOOKUP($A115, 'E1 Categorization'!$A$32:$E$124, 5,0)))</f>
        <v>0</v>
      </c>
      <c r="BI115" s="2208">
        <f>IF(ISERROR(M115*(VLOOKUP($A115, 'E1 Categorization'!$A$32:$E$124, 5,0))), M115*0.5, M115*(VLOOKUP($A115, 'E1 Categorization'!$A$32:$E$124, 5,0)))</f>
        <v>0</v>
      </c>
      <c r="BJ115" s="2208">
        <f>IF(ISERROR(N115*(VLOOKUP($A115, 'E1 Categorization'!$A$32:$E$124, 5,0))), N115*0.5, N115*(VLOOKUP($A115, 'E1 Categorization'!$A$32:$E$124, 5,0)))</f>
        <v>0</v>
      </c>
      <c r="BK115" s="2208">
        <f>IF(ISERROR(O115*(VLOOKUP($A115, 'E1 Categorization'!$A$32:$E$124, 5,0))), O115*0.5, O115*(VLOOKUP($A115, 'E1 Categorization'!$A$32:$E$124, 5,0)))</f>
        <v>0</v>
      </c>
      <c r="BL115" s="2208">
        <f>IF(ISERROR(P115*(VLOOKUP($A115, 'E1 Categorization'!$A$32:$E$124, 5,0))), P115*0.5, P115*(VLOOKUP($A115, 'E1 Categorization'!$A$32:$E$124, 5,0)))</f>
        <v>0</v>
      </c>
      <c r="BM115" s="2208">
        <f>IF(ISERROR(Q115*(VLOOKUP($A115, 'E1 Categorization'!$A$32:$E$124, 5,0))), Q115*0.5, Q115*(VLOOKUP($A115, 'E1 Categorization'!$A$32:$E$124, 5,0)))</f>
        <v>0</v>
      </c>
      <c r="BN115" s="2208">
        <f>IF(ISERROR(R115*(VLOOKUP($A115, 'E1 Categorization'!$A$32:$E$124, 5,0))), R115*0.5, R115*(VLOOKUP($A115, 'E1 Categorization'!$A$32:$E$124, 5,0)))</f>
        <v>0</v>
      </c>
      <c r="BO115" s="2208">
        <f>IF(ISERROR(S115*(VLOOKUP($A115, 'E1 Categorization'!$A$32:$E$124, 5,0))), S115*0.5, S115*(VLOOKUP($A115, 'E1 Categorization'!$A$32:$E$124, 5,0)))</f>
        <v>0</v>
      </c>
      <c r="BP115" s="2208">
        <f>IF(ISERROR(T115*(VLOOKUP($A115, 'E1 Categorization'!$A$32:$E$124, 5,0))), T115*0.5, T115*(VLOOKUP($A115, 'E1 Categorization'!$A$32:$E$124, 5,0)))</f>
        <v>0</v>
      </c>
      <c r="BQ115" s="2208">
        <f>IF(ISERROR(U115*(VLOOKUP($A115, 'E1 Categorization'!$A$32:$E$124, 5,0))), U115*0.5, U115*(VLOOKUP($A115, 'E1 Categorization'!$A$32:$E$124, 5,0)))</f>
        <v>0</v>
      </c>
      <c r="BR115" s="2208">
        <f>IF(ISERROR(V115*(VLOOKUP($A115, 'E1 Categorization'!$A$32:$E$124, 5,0))), V115*0.5, V115*(VLOOKUP($A115, 'E1 Categorization'!$A$32:$E$124, 5,0)))</f>
        <v>0</v>
      </c>
      <c r="BS115" s="2208">
        <f>IF(ISERROR(W115*(VLOOKUP($A115, 'E1 Categorization'!$A$32:$E$124, 5,0))), W115*0.5, W115*(VLOOKUP($A115, 'E1 Categorization'!$A$32:$E$124, 5,0)))</f>
        <v>0</v>
      </c>
      <c r="BT115" s="2208">
        <f>IF(ISERROR(X115*(VLOOKUP($A115, 'E1 Categorization'!$A$32:$E$124, 5,0))), X115*0.5, X115*(VLOOKUP($A115, 'E1 Categorization'!$A$32:$E$124, 5,0)))</f>
        <v>0</v>
      </c>
    </row>
    <row r="116" spans="1:72" s="630" customFormat="1" ht="25.5" customHeight="1">
      <c r="A116" s="554">
        <f>'I3 TB Data'!A427:B427</f>
        <v>5510</v>
      </c>
      <c r="B116" s="555" t="str">
        <f>'I3 TB Data'!B427</f>
        <v>Demonstrating and Selling Expense</v>
      </c>
      <c r="C116" s="556">
        <f>'I3 TB Data'!G427</f>
        <v>0</v>
      </c>
      <c r="D116" s="2175" t="str">
        <f t="shared" si="16"/>
        <v>Yes</v>
      </c>
      <c r="E116" s="2153"/>
      <c r="F116" s="2153"/>
      <c r="G116" s="2153"/>
      <c r="H116" s="2153"/>
      <c r="I116" s="2153"/>
      <c r="J116" s="2153"/>
      <c r="K116" s="2153"/>
      <c r="L116" s="2153"/>
      <c r="M116" s="2153"/>
      <c r="N116" s="2153"/>
      <c r="O116" s="2153"/>
      <c r="P116" s="2153"/>
      <c r="Q116" s="2153"/>
      <c r="R116" s="2153"/>
      <c r="S116" s="2153"/>
      <c r="T116" s="2153"/>
      <c r="U116" s="2153"/>
      <c r="V116" s="2153"/>
      <c r="W116" s="2153"/>
      <c r="X116" s="2153"/>
      <c r="AA116" s="558">
        <f t="shared" si="12"/>
        <v>5510</v>
      </c>
      <c r="AB116" s="559" t="str">
        <f t="shared" si="13"/>
        <v>Demonstrating and Selling Expense</v>
      </c>
      <c r="AC116" s="2208">
        <f>IF(ISERROR(E116*(1-VLOOKUP($A116, 'E1 Categorization'!$A$32:$E$124, 5,0))), E116*0.5, E116*(1-VLOOKUP($A116, 'E1 Categorization'!$A$32:$E$124, 5,0)))</f>
        <v>0</v>
      </c>
      <c r="AD116" s="2208">
        <f>IF(ISERROR(F116*(1-VLOOKUP($A116, 'E1 Categorization'!$A$32:$E$124, 5,0))), F116*0.5, F116*(1-VLOOKUP($A116, 'E1 Categorization'!$A$32:$E$124, 5,0)))</f>
        <v>0</v>
      </c>
      <c r="AE116" s="2208">
        <f>IF(ISERROR(G116*(1-VLOOKUP($A116, 'E1 Categorization'!$A$32:$E$124, 5,0))), G116*0.5, G116*(1-VLOOKUP($A116, 'E1 Categorization'!$A$32:$E$124, 5,0)))</f>
        <v>0</v>
      </c>
      <c r="AF116" s="2208">
        <f>IF(ISERROR(H116*(1-VLOOKUP($A116, 'E1 Categorization'!$A$32:$E$124, 5,0))), H116*0.5, H116*(1-VLOOKUP($A116, 'E1 Categorization'!$A$32:$E$124, 5,0)))</f>
        <v>0</v>
      </c>
      <c r="AG116" s="2208">
        <f>IF(ISERROR(I116*(1-VLOOKUP($A116, 'E1 Categorization'!$A$32:$E$124, 5,0))), I116*0.5, I116*(1-VLOOKUP($A116, 'E1 Categorization'!$A$32:$E$124, 5,0)))</f>
        <v>0</v>
      </c>
      <c r="AH116" s="2208">
        <f>IF(ISERROR(J116*(1-VLOOKUP($A116, 'E1 Categorization'!$A$32:$E$124, 5,0))), J116*0.5, J116*(1-VLOOKUP($A116, 'E1 Categorization'!$A$32:$E$124, 5,0)))</f>
        <v>0</v>
      </c>
      <c r="AI116" s="2208">
        <f>IF(ISERROR(K116*(1-VLOOKUP($A116, 'E1 Categorization'!$A$32:$E$124, 5,0))), K116*0.5, K116*(1-VLOOKUP($A116, 'E1 Categorization'!$A$32:$E$124, 5,0)))</f>
        <v>0</v>
      </c>
      <c r="AJ116" s="2208">
        <f>IF(ISERROR(L116*(1-VLOOKUP($A116, 'E1 Categorization'!$A$32:$E$124, 5,0))), L116*0.5, L116*(1-VLOOKUP($A116, 'E1 Categorization'!$A$32:$E$124, 5,0)))</f>
        <v>0</v>
      </c>
      <c r="AK116" s="2208">
        <f>IF(ISERROR(M116*(1-VLOOKUP($A116, 'E1 Categorization'!$A$32:$E$124, 5,0))), M116*0.5, M116*(1-VLOOKUP($A116, 'E1 Categorization'!$A$32:$E$124, 5,0)))</f>
        <v>0</v>
      </c>
      <c r="AL116" s="2208">
        <f>IF(ISERROR(N116*(1-VLOOKUP($A116, 'E1 Categorization'!$A$32:$E$124, 5,0))), N116*0.5, N116*(1-VLOOKUP($A116, 'E1 Categorization'!$A$32:$E$124, 5,0)))</f>
        <v>0</v>
      </c>
      <c r="AM116" s="2208">
        <f>IF(ISERROR(O116*(1-VLOOKUP($A116, 'E1 Categorization'!$A$32:$E$124, 5,0))), O116*0.5, O116*(1-VLOOKUP($A116, 'E1 Categorization'!$A$32:$E$124, 5,0)))</f>
        <v>0</v>
      </c>
      <c r="AN116" s="2208">
        <f>IF(ISERROR(P116*(1-VLOOKUP($A116, 'E1 Categorization'!$A$32:$E$124, 5,0))), P116*0.5, P116*(1-VLOOKUP($A116, 'E1 Categorization'!$A$32:$E$124, 5,0)))</f>
        <v>0</v>
      </c>
      <c r="AO116" s="2208">
        <f>IF(ISERROR(Q116*(1-VLOOKUP($A116, 'E1 Categorization'!$A$32:$E$124, 5,0))), Q116*0.5, Q116*(1-VLOOKUP($A116, 'E1 Categorization'!$A$32:$E$124, 5,0)))</f>
        <v>0</v>
      </c>
      <c r="AP116" s="2208">
        <f>IF(ISERROR(R116*(1-VLOOKUP($A116, 'E1 Categorization'!$A$32:$E$124, 5,0))), R116*0.5, R116*(1-VLOOKUP($A116, 'E1 Categorization'!$A$32:$E$124, 5,0)))</f>
        <v>0</v>
      </c>
      <c r="AQ116" s="2208">
        <f>IF(ISERROR(S116*(1-VLOOKUP($A116, 'E1 Categorization'!$A$32:$E$124, 5,0))), S116*0.5, S116*(1-VLOOKUP($A116, 'E1 Categorization'!$A$32:$E$124, 5,0)))</f>
        <v>0</v>
      </c>
      <c r="AR116" s="2208">
        <f>IF(ISERROR(T116*(1-VLOOKUP($A116, 'E1 Categorization'!$A$32:$E$124, 5,0))), T116*0.5, T116*(1-VLOOKUP($A116, 'E1 Categorization'!$A$32:$E$124, 5,0)))</f>
        <v>0</v>
      </c>
      <c r="AS116" s="2208">
        <f>IF(ISERROR(U116*(1-VLOOKUP($A116, 'E1 Categorization'!$A$32:$E$124, 5,0))), U116*0.5, U116*(1-VLOOKUP($A116, 'E1 Categorization'!$A$32:$E$124, 5,0)))</f>
        <v>0</v>
      </c>
      <c r="AT116" s="2208">
        <f>IF(ISERROR(V116*(1-VLOOKUP($A116, 'E1 Categorization'!$A$32:$E$124, 5,0))), V116*0.5, V116*(1-VLOOKUP($A116, 'E1 Categorization'!$A$32:$E$124, 5,0)))</f>
        <v>0</v>
      </c>
      <c r="AU116" s="2208">
        <f>IF(ISERROR(W116*(1-VLOOKUP($A116, 'E1 Categorization'!$A$32:$E$124, 5,0))), W116*0.5, W116*(1-VLOOKUP($A116, 'E1 Categorization'!$A$32:$E$124, 5,0)))</f>
        <v>0</v>
      </c>
      <c r="AV116" s="2208">
        <f>IF(ISERROR(X116*(1-VLOOKUP($A116, 'E1 Categorization'!$A$32:$E$124, 5,0))), X116*0.5, X116*(1-VLOOKUP($A116, 'E1 Categorization'!$A$32:$E$124, 5,0)))</f>
        <v>0</v>
      </c>
      <c r="AW116" s="2212"/>
      <c r="AX116" s="2212"/>
      <c r="AY116" s="558">
        <f t="shared" si="14"/>
        <v>5510</v>
      </c>
      <c r="AZ116" s="559" t="str">
        <f t="shared" si="15"/>
        <v>Demonstrating and Selling Expense</v>
      </c>
      <c r="BA116" s="2208">
        <f>IF(ISERROR(E116*(VLOOKUP($A116, 'E1 Categorization'!$A$32:$E$124, 5,0))), E116*0.5, E116*(VLOOKUP($A116, 'E1 Categorization'!$A$32:$E$124, 5,0)))</f>
        <v>0</v>
      </c>
      <c r="BB116" s="2208">
        <f>IF(ISERROR(F116*(VLOOKUP($A116, 'E1 Categorization'!$A$32:$E$124, 5,0))), F116*0.5, F116*(VLOOKUP($A116, 'E1 Categorization'!$A$32:$E$124, 5,0)))</f>
        <v>0</v>
      </c>
      <c r="BC116" s="2208">
        <f>IF(ISERROR(G116*(VLOOKUP($A116, 'E1 Categorization'!$A$32:$E$124, 5,0))), G116*0.5, G116*(VLOOKUP($A116, 'E1 Categorization'!$A$32:$E$124, 5,0)))</f>
        <v>0</v>
      </c>
      <c r="BD116" s="2208">
        <f>IF(ISERROR(H116*(VLOOKUP($A116, 'E1 Categorization'!$A$32:$E$124, 5,0))), H116*0.5, H116*(VLOOKUP($A116, 'E1 Categorization'!$A$32:$E$124, 5,0)))</f>
        <v>0</v>
      </c>
      <c r="BE116" s="2208">
        <f>IF(ISERROR(I116*(VLOOKUP($A116, 'E1 Categorization'!$A$32:$E$124, 5,0))), I116*0.5, I116*(VLOOKUP($A116, 'E1 Categorization'!$A$32:$E$124, 5,0)))</f>
        <v>0</v>
      </c>
      <c r="BF116" s="2208">
        <f>IF(ISERROR(J116*(VLOOKUP($A116, 'E1 Categorization'!$A$32:$E$124, 5,0))), J116*0.5, J116*(VLOOKUP($A116, 'E1 Categorization'!$A$32:$E$124, 5,0)))</f>
        <v>0</v>
      </c>
      <c r="BG116" s="2208">
        <f>IF(ISERROR(K116*(VLOOKUP($A116, 'E1 Categorization'!$A$32:$E$124, 5,0))), K116*0.5, K116*(VLOOKUP($A116, 'E1 Categorization'!$A$32:$E$124, 5,0)))</f>
        <v>0</v>
      </c>
      <c r="BH116" s="2208">
        <f>IF(ISERROR(L116*(VLOOKUP($A116, 'E1 Categorization'!$A$32:$E$124, 5,0))), L116*0.5, L116*(VLOOKUP($A116, 'E1 Categorization'!$A$32:$E$124, 5,0)))</f>
        <v>0</v>
      </c>
      <c r="BI116" s="2208">
        <f>IF(ISERROR(M116*(VLOOKUP($A116, 'E1 Categorization'!$A$32:$E$124, 5,0))), M116*0.5, M116*(VLOOKUP($A116, 'E1 Categorization'!$A$32:$E$124, 5,0)))</f>
        <v>0</v>
      </c>
      <c r="BJ116" s="2208">
        <f>IF(ISERROR(N116*(VLOOKUP($A116, 'E1 Categorization'!$A$32:$E$124, 5,0))), N116*0.5, N116*(VLOOKUP($A116, 'E1 Categorization'!$A$32:$E$124, 5,0)))</f>
        <v>0</v>
      </c>
      <c r="BK116" s="2208">
        <f>IF(ISERROR(O116*(VLOOKUP($A116, 'E1 Categorization'!$A$32:$E$124, 5,0))), O116*0.5, O116*(VLOOKUP($A116, 'E1 Categorization'!$A$32:$E$124, 5,0)))</f>
        <v>0</v>
      </c>
      <c r="BL116" s="2208">
        <f>IF(ISERROR(P116*(VLOOKUP($A116, 'E1 Categorization'!$A$32:$E$124, 5,0))), P116*0.5, P116*(VLOOKUP($A116, 'E1 Categorization'!$A$32:$E$124, 5,0)))</f>
        <v>0</v>
      </c>
      <c r="BM116" s="2208">
        <f>IF(ISERROR(Q116*(VLOOKUP($A116, 'E1 Categorization'!$A$32:$E$124, 5,0))), Q116*0.5, Q116*(VLOOKUP($A116, 'E1 Categorization'!$A$32:$E$124, 5,0)))</f>
        <v>0</v>
      </c>
      <c r="BN116" s="2208">
        <f>IF(ISERROR(R116*(VLOOKUP($A116, 'E1 Categorization'!$A$32:$E$124, 5,0))), R116*0.5, R116*(VLOOKUP($A116, 'E1 Categorization'!$A$32:$E$124, 5,0)))</f>
        <v>0</v>
      </c>
      <c r="BO116" s="2208">
        <f>IF(ISERROR(S116*(VLOOKUP($A116, 'E1 Categorization'!$A$32:$E$124, 5,0))), S116*0.5, S116*(VLOOKUP($A116, 'E1 Categorization'!$A$32:$E$124, 5,0)))</f>
        <v>0</v>
      </c>
      <c r="BP116" s="2208">
        <f>IF(ISERROR(T116*(VLOOKUP($A116, 'E1 Categorization'!$A$32:$E$124, 5,0))), T116*0.5, T116*(VLOOKUP($A116, 'E1 Categorization'!$A$32:$E$124, 5,0)))</f>
        <v>0</v>
      </c>
      <c r="BQ116" s="2208">
        <f>IF(ISERROR(U116*(VLOOKUP($A116, 'E1 Categorization'!$A$32:$E$124, 5,0))), U116*0.5, U116*(VLOOKUP($A116, 'E1 Categorization'!$A$32:$E$124, 5,0)))</f>
        <v>0</v>
      </c>
      <c r="BR116" s="2208">
        <f>IF(ISERROR(V116*(VLOOKUP($A116, 'E1 Categorization'!$A$32:$E$124, 5,0))), V116*0.5, V116*(VLOOKUP($A116, 'E1 Categorization'!$A$32:$E$124, 5,0)))</f>
        <v>0</v>
      </c>
      <c r="BS116" s="2208">
        <f>IF(ISERROR(W116*(VLOOKUP($A116, 'E1 Categorization'!$A$32:$E$124, 5,0))), W116*0.5, W116*(VLOOKUP($A116, 'E1 Categorization'!$A$32:$E$124, 5,0)))</f>
        <v>0</v>
      </c>
      <c r="BT116" s="2208">
        <f>IF(ISERROR(X116*(VLOOKUP($A116, 'E1 Categorization'!$A$32:$E$124, 5,0))), X116*0.5, X116*(VLOOKUP($A116, 'E1 Categorization'!$A$32:$E$124, 5,0)))</f>
        <v>0</v>
      </c>
    </row>
    <row r="117" spans="1:72" s="630" customFormat="1" ht="25.5" customHeight="1">
      <c r="A117" s="554">
        <f>'I3 TB Data'!A428:B428</f>
        <v>5515</v>
      </c>
      <c r="B117" s="555" t="str">
        <f>'I3 TB Data'!B428</f>
        <v>Advertising Expense</v>
      </c>
      <c r="C117" s="556">
        <f>'I3 TB Data'!G428</f>
        <v>0</v>
      </c>
      <c r="D117" s="2175" t="str">
        <f t="shared" si="16"/>
        <v>Yes</v>
      </c>
      <c r="E117" s="2153"/>
      <c r="F117" s="2153"/>
      <c r="G117" s="2153"/>
      <c r="H117" s="2153"/>
      <c r="I117" s="2153"/>
      <c r="J117" s="2153"/>
      <c r="K117" s="2153"/>
      <c r="L117" s="2153"/>
      <c r="M117" s="2153"/>
      <c r="N117" s="2153"/>
      <c r="O117" s="2153"/>
      <c r="P117" s="2153"/>
      <c r="Q117" s="2153"/>
      <c r="R117" s="2153"/>
      <c r="S117" s="2153"/>
      <c r="T117" s="2153"/>
      <c r="U117" s="2153"/>
      <c r="V117" s="2153"/>
      <c r="W117" s="2153"/>
      <c r="X117" s="2153"/>
      <c r="AA117" s="558">
        <f t="shared" si="12"/>
        <v>5515</v>
      </c>
      <c r="AB117" s="559" t="str">
        <f t="shared" si="13"/>
        <v>Advertising Expense</v>
      </c>
      <c r="AC117" s="2208">
        <f>IF(ISERROR(E117*(1-VLOOKUP($A117, 'E1 Categorization'!$A$32:$E$124, 5,0))), E117*0.5, E117*(1-VLOOKUP($A117, 'E1 Categorization'!$A$32:$E$124, 5,0)))</f>
        <v>0</v>
      </c>
      <c r="AD117" s="2208">
        <f>IF(ISERROR(F117*(1-VLOOKUP($A117, 'E1 Categorization'!$A$32:$E$124, 5,0))), F117*0.5, F117*(1-VLOOKUP($A117, 'E1 Categorization'!$A$32:$E$124, 5,0)))</f>
        <v>0</v>
      </c>
      <c r="AE117" s="2208">
        <f>IF(ISERROR(G117*(1-VLOOKUP($A117, 'E1 Categorization'!$A$32:$E$124, 5,0))), G117*0.5, G117*(1-VLOOKUP($A117, 'E1 Categorization'!$A$32:$E$124, 5,0)))</f>
        <v>0</v>
      </c>
      <c r="AF117" s="2208">
        <f>IF(ISERROR(H117*(1-VLOOKUP($A117, 'E1 Categorization'!$A$32:$E$124, 5,0))), H117*0.5, H117*(1-VLOOKUP($A117, 'E1 Categorization'!$A$32:$E$124, 5,0)))</f>
        <v>0</v>
      </c>
      <c r="AG117" s="2208">
        <f>IF(ISERROR(I117*(1-VLOOKUP($A117, 'E1 Categorization'!$A$32:$E$124, 5,0))), I117*0.5, I117*(1-VLOOKUP($A117, 'E1 Categorization'!$A$32:$E$124, 5,0)))</f>
        <v>0</v>
      </c>
      <c r="AH117" s="2208">
        <f>IF(ISERROR(J117*(1-VLOOKUP($A117, 'E1 Categorization'!$A$32:$E$124, 5,0))), J117*0.5, J117*(1-VLOOKUP($A117, 'E1 Categorization'!$A$32:$E$124, 5,0)))</f>
        <v>0</v>
      </c>
      <c r="AI117" s="2208">
        <f>IF(ISERROR(K117*(1-VLOOKUP($A117, 'E1 Categorization'!$A$32:$E$124, 5,0))), K117*0.5, K117*(1-VLOOKUP($A117, 'E1 Categorization'!$A$32:$E$124, 5,0)))</f>
        <v>0</v>
      </c>
      <c r="AJ117" s="2208">
        <f>IF(ISERROR(L117*(1-VLOOKUP($A117, 'E1 Categorization'!$A$32:$E$124, 5,0))), L117*0.5, L117*(1-VLOOKUP($A117, 'E1 Categorization'!$A$32:$E$124, 5,0)))</f>
        <v>0</v>
      </c>
      <c r="AK117" s="2208">
        <f>IF(ISERROR(M117*(1-VLOOKUP($A117, 'E1 Categorization'!$A$32:$E$124, 5,0))), M117*0.5, M117*(1-VLOOKUP($A117, 'E1 Categorization'!$A$32:$E$124, 5,0)))</f>
        <v>0</v>
      </c>
      <c r="AL117" s="2208">
        <f>IF(ISERROR(N117*(1-VLOOKUP($A117, 'E1 Categorization'!$A$32:$E$124, 5,0))), N117*0.5, N117*(1-VLOOKUP($A117, 'E1 Categorization'!$A$32:$E$124, 5,0)))</f>
        <v>0</v>
      </c>
      <c r="AM117" s="2208">
        <f>IF(ISERROR(O117*(1-VLOOKUP($A117, 'E1 Categorization'!$A$32:$E$124, 5,0))), O117*0.5, O117*(1-VLOOKUP($A117, 'E1 Categorization'!$A$32:$E$124, 5,0)))</f>
        <v>0</v>
      </c>
      <c r="AN117" s="2208">
        <f>IF(ISERROR(P117*(1-VLOOKUP($A117, 'E1 Categorization'!$A$32:$E$124, 5,0))), P117*0.5, P117*(1-VLOOKUP($A117, 'E1 Categorization'!$A$32:$E$124, 5,0)))</f>
        <v>0</v>
      </c>
      <c r="AO117" s="2208">
        <f>IF(ISERROR(Q117*(1-VLOOKUP($A117, 'E1 Categorization'!$A$32:$E$124, 5,0))), Q117*0.5, Q117*(1-VLOOKUP($A117, 'E1 Categorization'!$A$32:$E$124, 5,0)))</f>
        <v>0</v>
      </c>
      <c r="AP117" s="2208">
        <f>IF(ISERROR(R117*(1-VLOOKUP($A117, 'E1 Categorization'!$A$32:$E$124, 5,0))), R117*0.5, R117*(1-VLOOKUP($A117, 'E1 Categorization'!$A$32:$E$124, 5,0)))</f>
        <v>0</v>
      </c>
      <c r="AQ117" s="2208">
        <f>IF(ISERROR(S117*(1-VLOOKUP($A117, 'E1 Categorization'!$A$32:$E$124, 5,0))), S117*0.5, S117*(1-VLOOKUP($A117, 'E1 Categorization'!$A$32:$E$124, 5,0)))</f>
        <v>0</v>
      </c>
      <c r="AR117" s="2208">
        <f>IF(ISERROR(T117*(1-VLOOKUP($A117, 'E1 Categorization'!$A$32:$E$124, 5,0))), T117*0.5, T117*(1-VLOOKUP($A117, 'E1 Categorization'!$A$32:$E$124, 5,0)))</f>
        <v>0</v>
      </c>
      <c r="AS117" s="2208">
        <f>IF(ISERROR(U117*(1-VLOOKUP($A117, 'E1 Categorization'!$A$32:$E$124, 5,0))), U117*0.5, U117*(1-VLOOKUP($A117, 'E1 Categorization'!$A$32:$E$124, 5,0)))</f>
        <v>0</v>
      </c>
      <c r="AT117" s="2208">
        <f>IF(ISERROR(V117*(1-VLOOKUP($A117, 'E1 Categorization'!$A$32:$E$124, 5,0))), V117*0.5, V117*(1-VLOOKUP($A117, 'E1 Categorization'!$A$32:$E$124, 5,0)))</f>
        <v>0</v>
      </c>
      <c r="AU117" s="2208">
        <f>IF(ISERROR(W117*(1-VLOOKUP($A117, 'E1 Categorization'!$A$32:$E$124, 5,0))), W117*0.5, W117*(1-VLOOKUP($A117, 'E1 Categorization'!$A$32:$E$124, 5,0)))</f>
        <v>0</v>
      </c>
      <c r="AV117" s="2208">
        <f>IF(ISERROR(X117*(1-VLOOKUP($A117, 'E1 Categorization'!$A$32:$E$124, 5,0))), X117*0.5, X117*(1-VLOOKUP($A117, 'E1 Categorization'!$A$32:$E$124, 5,0)))</f>
        <v>0</v>
      </c>
      <c r="AW117" s="2212"/>
      <c r="AX117" s="2212"/>
      <c r="AY117" s="558">
        <f t="shared" si="14"/>
        <v>5515</v>
      </c>
      <c r="AZ117" s="559" t="str">
        <f t="shared" si="15"/>
        <v>Advertising Expense</v>
      </c>
      <c r="BA117" s="2208">
        <f>IF(ISERROR(E117*(VLOOKUP($A117, 'E1 Categorization'!$A$32:$E$124, 5,0))), E117*0.5, E117*(VLOOKUP($A117, 'E1 Categorization'!$A$32:$E$124, 5,0)))</f>
        <v>0</v>
      </c>
      <c r="BB117" s="2208">
        <f>IF(ISERROR(F117*(VLOOKUP($A117, 'E1 Categorization'!$A$32:$E$124, 5,0))), F117*0.5, F117*(VLOOKUP($A117, 'E1 Categorization'!$A$32:$E$124, 5,0)))</f>
        <v>0</v>
      </c>
      <c r="BC117" s="2208">
        <f>IF(ISERROR(G117*(VLOOKUP($A117, 'E1 Categorization'!$A$32:$E$124, 5,0))), G117*0.5, G117*(VLOOKUP($A117, 'E1 Categorization'!$A$32:$E$124, 5,0)))</f>
        <v>0</v>
      </c>
      <c r="BD117" s="2208">
        <f>IF(ISERROR(H117*(VLOOKUP($A117, 'E1 Categorization'!$A$32:$E$124, 5,0))), H117*0.5, H117*(VLOOKUP($A117, 'E1 Categorization'!$A$32:$E$124, 5,0)))</f>
        <v>0</v>
      </c>
      <c r="BE117" s="2208">
        <f>IF(ISERROR(I117*(VLOOKUP($A117, 'E1 Categorization'!$A$32:$E$124, 5,0))), I117*0.5, I117*(VLOOKUP($A117, 'E1 Categorization'!$A$32:$E$124, 5,0)))</f>
        <v>0</v>
      </c>
      <c r="BF117" s="2208">
        <f>IF(ISERROR(J117*(VLOOKUP($A117, 'E1 Categorization'!$A$32:$E$124, 5,0))), J117*0.5, J117*(VLOOKUP($A117, 'E1 Categorization'!$A$32:$E$124, 5,0)))</f>
        <v>0</v>
      </c>
      <c r="BG117" s="2208">
        <f>IF(ISERROR(K117*(VLOOKUP($A117, 'E1 Categorization'!$A$32:$E$124, 5,0))), K117*0.5, K117*(VLOOKUP($A117, 'E1 Categorization'!$A$32:$E$124, 5,0)))</f>
        <v>0</v>
      </c>
      <c r="BH117" s="2208">
        <f>IF(ISERROR(L117*(VLOOKUP($A117, 'E1 Categorization'!$A$32:$E$124, 5,0))), L117*0.5, L117*(VLOOKUP($A117, 'E1 Categorization'!$A$32:$E$124, 5,0)))</f>
        <v>0</v>
      </c>
      <c r="BI117" s="2208">
        <f>IF(ISERROR(M117*(VLOOKUP($A117, 'E1 Categorization'!$A$32:$E$124, 5,0))), M117*0.5, M117*(VLOOKUP($A117, 'E1 Categorization'!$A$32:$E$124, 5,0)))</f>
        <v>0</v>
      </c>
      <c r="BJ117" s="2208">
        <f>IF(ISERROR(N117*(VLOOKUP($A117, 'E1 Categorization'!$A$32:$E$124, 5,0))), N117*0.5, N117*(VLOOKUP($A117, 'E1 Categorization'!$A$32:$E$124, 5,0)))</f>
        <v>0</v>
      </c>
      <c r="BK117" s="2208">
        <f>IF(ISERROR(O117*(VLOOKUP($A117, 'E1 Categorization'!$A$32:$E$124, 5,0))), O117*0.5, O117*(VLOOKUP($A117, 'E1 Categorization'!$A$32:$E$124, 5,0)))</f>
        <v>0</v>
      </c>
      <c r="BL117" s="2208">
        <f>IF(ISERROR(P117*(VLOOKUP($A117, 'E1 Categorization'!$A$32:$E$124, 5,0))), P117*0.5, P117*(VLOOKUP($A117, 'E1 Categorization'!$A$32:$E$124, 5,0)))</f>
        <v>0</v>
      </c>
      <c r="BM117" s="2208">
        <f>IF(ISERROR(Q117*(VLOOKUP($A117, 'E1 Categorization'!$A$32:$E$124, 5,0))), Q117*0.5, Q117*(VLOOKUP($A117, 'E1 Categorization'!$A$32:$E$124, 5,0)))</f>
        <v>0</v>
      </c>
      <c r="BN117" s="2208">
        <f>IF(ISERROR(R117*(VLOOKUP($A117, 'E1 Categorization'!$A$32:$E$124, 5,0))), R117*0.5, R117*(VLOOKUP($A117, 'E1 Categorization'!$A$32:$E$124, 5,0)))</f>
        <v>0</v>
      </c>
      <c r="BO117" s="2208">
        <f>IF(ISERROR(S117*(VLOOKUP($A117, 'E1 Categorization'!$A$32:$E$124, 5,0))), S117*0.5, S117*(VLOOKUP($A117, 'E1 Categorization'!$A$32:$E$124, 5,0)))</f>
        <v>0</v>
      </c>
      <c r="BP117" s="2208">
        <f>IF(ISERROR(T117*(VLOOKUP($A117, 'E1 Categorization'!$A$32:$E$124, 5,0))), T117*0.5, T117*(VLOOKUP($A117, 'E1 Categorization'!$A$32:$E$124, 5,0)))</f>
        <v>0</v>
      </c>
      <c r="BQ117" s="2208">
        <f>IF(ISERROR(U117*(VLOOKUP($A117, 'E1 Categorization'!$A$32:$E$124, 5,0))), U117*0.5, U117*(VLOOKUP($A117, 'E1 Categorization'!$A$32:$E$124, 5,0)))</f>
        <v>0</v>
      </c>
      <c r="BR117" s="2208">
        <f>IF(ISERROR(V117*(VLOOKUP($A117, 'E1 Categorization'!$A$32:$E$124, 5,0))), V117*0.5, V117*(VLOOKUP($A117, 'E1 Categorization'!$A$32:$E$124, 5,0)))</f>
        <v>0</v>
      </c>
      <c r="BS117" s="2208">
        <f>IF(ISERROR(W117*(VLOOKUP($A117, 'E1 Categorization'!$A$32:$E$124, 5,0))), W117*0.5, W117*(VLOOKUP($A117, 'E1 Categorization'!$A$32:$E$124, 5,0)))</f>
        <v>0</v>
      </c>
      <c r="BT117" s="2208">
        <f>IF(ISERROR(X117*(VLOOKUP($A117, 'E1 Categorization'!$A$32:$E$124, 5,0))), X117*0.5, X117*(VLOOKUP($A117, 'E1 Categorization'!$A$32:$E$124, 5,0)))</f>
        <v>0</v>
      </c>
    </row>
    <row r="118" spans="1:72" s="630" customFormat="1" ht="25.5" customHeight="1">
      <c r="A118" s="554">
        <f>'I3 TB Data'!A429:B429</f>
        <v>5520</v>
      </c>
      <c r="B118" s="555" t="str">
        <f>'I3 TB Data'!B429</f>
        <v>Miscellaneous Sales Expense</v>
      </c>
      <c r="C118" s="556">
        <f>'I3 TB Data'!G429</f>
        <v>0</v>
      </c>
      <c r="D118" s="2175" t="str">
        <f t="shared" si="16"/>
        <v>Yes</v>
      </c>
      <c r="E118" s="2153"/>
      <c r="F118" s="2153"/>
      <c r="G118" s="2153"/>
      <c r="H118" s="2153"/>
      <c r="I118" s="2153"/>
      <c r="J118" s="2153"/>
      <c r="K118" s="2153"/>
      <c r="L118" s="2153"/>
      <c r="M118" s="2153"/>
      <c r="N118" s="2153"/>
      <c r="O118" s="2153"/>
      <c r="P118" s="2153"/>
      <c r="Q118" s="2153"/>
      <c r="R118" s="2153"/>
      <c r="S118" s="2153"/>
      <c r="T118" s="2153"/>
      <c r="U118" s="2153"/>
      <c r="V118" s="2153"/>
      <c r="W118" s="2153"/>
      <c r="X118" s="2153"/>
      <c r="AA118" s="558">
        <f t="shared" si="12"/>
        <v>5520</v>
      </c>
      <c r="AB118" s="559" t="str">
        <f t="shared" si="13"/>
        <v>Miscellaneous Sales Expense</v>
      </c>
      <c r="AC118" s="2208">
        <f>IF(ISERROR(E118*(1-VLOOKUP($A118, 'E1 Categorization'!$A$32:$E$124, 5,0))), E118*0.5, E118*(1-VLOOKUP($A118, 'E1 Categorization'!$A$32:$E$124, 5,0)))</f>
        <v>0</v>
      </c>
      <c r="AD118" s="2208">
        <f>IF(ISERROR(F118*(1-VLOOKUP($A118, 'E1 Categorization'!$A$32:$E$124, 5,0))), F118*0.5, F118*(1-VLOOKUP($A118, 'E1 Categorization'!$A$32:$E$124, 5,0)))</f>
        <v>0</v>
      </c>
      <c r="AE118" s="2208">
        <f>IF(ISERROR(G118*(1-VLOOKUP($A118, 'E1 Categorization'!$A$32:$E$124, 5,0))), G118*0.5, G118*(1-VLOOKUP($A118, 'E1 Categorization'!$A$32:$E$124, 5,0)))</f>
        <v>0</v>
      </c>
      <c r="AF118" s="2208">
        <f>IF(ISERROR(H118*(1-VLOOKUP($A118, 'E1 Categorization'!$A$32:$E$124, 5,0))), H118*0.5, H118*(1-VLOOKUP($A118, 'E1 Categorization'!$A$32:$E$124, 5,0)))</f>
        <v>0</v>
      </c>
      <c r="AG118" s="2208">
        <f>IF(ISERROR(I118*(1-VLOOKUP($A118, 'E1 Categorization'!$A$32:$E$124, 5,0))), I118*0.5, I118*(1-VLOOKUP($A118, 'E1 Categorization'!$A$32:$E$124, 5,0)))</f>
        <v>0</v>
      </c>
      <c r="AH118" s="2208">
        <f>IF(ISERROR(J118*(1-VLOOKUP($A118, 'E1 Categorization'!$A$32:$E$124, 5,0))), J118*0.5, J118*(1-VLOOKUP($A118, 'E1 Categorization'!$A$32:$E$124, 5,0)))</f>
        <v>0</v>
      </c>
      <c r="AI118" s="2208">
        <f>IF(ISERROR(K118*(1-VLOOKUP($A118, 'E1 Categorization'!$A$32:$E$124, 5,0))), K118*0.5, K118*(1-VLOOKUP($A118, 'E1 Categorization'!$A$32:$E$124, 5,0)))</f>
        <v>0</v>
      </c>
      <c r="AJ118" s="2208">
        <f>IF(ISERROR(L118*(1-VLOOKUP($A118, 'E1 Categorization'!$A$32:$E$124, 5,0))), L118*0.5, L118*(1-VLOOKUP($A118, 'E1 Categorization'!$A$32:$E$124, 5,0)))</f>
        <v>0</v>
      </c>
      <c r="AK118" s="2208">
        <f>IF(ISERROR(M118*(1-VLOOKUP($A118, 'E1 Categorization'!$A$32:$E$124, 5,0))), M118*0.5, M118*(1-VLOOKUP($A118, 'E1 Categorization'!$A$32:$E$124, 5,0)))</f>
        <v>0</v>
      </c>
      <c r="AL118" s="2208">
        <f>IF(ISERROR(N118*(1-VLOOKUP($A118, 'E1 Categorization'!$A$32:$E$124, 5,0))), N118*0.5, N118*(1-VLOOKUP($A118, 'E1 Categorization'!$A$32:$E$124, 5,0)))</f>
        <v>0</v>
      </c>
      <c r="AM118" s="2208">
        <f>IF(ISERROR(O118*(1-VLOOKUP($A118, 'E1 Categorization'!$A$32:$E$124, 5,0))), O118*0.5, O118*(1-VLOOKUP($A118, 'E1 Categorization'!$A$32:$E$124, 5,0)))</f>
        <v>0</v>
      </c>
      <c r="AN118" s="2208">
        <f>IF(ISERROR(P118*(1-VLOOKUP($A118, 'E1 Categorization'!$A$32:$E$124, 5,0))), P118*0.5, P118*(1-VLOOKUP($A118, 'E1 Categorization'!$A$32:$E$124, 5,0)))</f>
        <v>0</v>
      </c>
      <c r="AO118" s="2208">
        <f>IF(ISERROR(Q118*(1-VLOOKUP($A118, 'E1 Categorization'!$A$32:$E$124, 5,0))), Q118*0.5, Q118*(1-VLOOKUP($A118, 'E1 Categorization'!$A$32:$E$124, 5,0)))</f>
        <v>0</v>
      </c>
      <c r="AP118" s="2208">
        <f>IF(ISERROR(R118*(1-VLOOKUP($A118, 'E1 Categorization'!$A$32:$E$124, 5,0))), R118*0.5, R118*(1-VLOOKUP($A118, 'E1 Categorization'!$A$32:$E$124, 5,0)))</f>
        <v>0</v>
      </c>
      <c r="AQ118" s="2208">
        <f>IF(ISERROR(S118*(1-VLOOKUP($A118, 'E1 Categorization'!$A$32:$E$124, 5,0))), S118*0.5, S118*(1-VLOOKUP($A118, 'E1 Categorization'!$A$32:$E$124, 5,0)))</f>
        <v>0</v>
      </c>
      <c r="AR118" s="2208">
        <f>IF(ISERROR(T118*(1-VLOOKUP($A118, 'E1 Categorization'!$A$32:$E$124, 5,0))), T118*0.5, T118*(1-VLOOKUP($A118, 'E1 Categorization'!$A$32:$E$124, 5,0)))</f>
        <v>0</v>
      </c>
      <c r="AS118" s="2208">
        <f>IF(ISERROR(U118*(1-VLOOKUP($A118, 'E1 Categorization'!$A$32:$E$124, 5,0))), U118*0.5, U118*(1-VLOOKUP($A118, 'E1 Categorization'!$A$32:$E$124, 5,0)))</f>
        <v>0</v>
      </c>
      <c r="AT118" s="2208">
        <f>IF(ISERROR(V118*(1-VLOOKUP($A118, 'E1 Categorization'!$A$32:$E$124, 5,0))), V118*0.5, V118*(1-VLOOKUP($A118, 'E1 Categorization'!$A$32:$E$124, 5,0)))</f>
        <v>0</v>
      </c>
      <c r="AU118" s="2208">
        <f>IF(ISERROR(W118*(1-VLOOKUP($A118, 'E1 Categorization'!$A$32:$E$124, 5,0))), W118*0.5, W118*(1-VLOOKUP($A118, 'E1 Categorization'!$A$32:$E$124, 5,0)))</f>
        <v>0</v>
      </c>
      <c r="AV118" s="2208">
        <f>IF(ISERROR(X118*(1-VLOOKUP($A118, 'E1 Categorization'!$A$32:$E$124, 5,0))), X118*0.5, X118*(1-VLOOKUP($A118, 'E1 Categorization'!$A$32:$E$124, 5,0)))</f>
        <v>0</v>
      </c>
      <c r="AW118" s="2212"/>
      <c r="AX118" s="2212"/>
      <c r="AY118" s="558">
        <f t="shared" si="14"/>
        <v>5520</v>
      </c>
      <c r="AZ118" s="559" t="str">
        <f t="shared" si="15"/>
        <v>Miscellaneous Sales Expense</v>
      </c>
      <c r="BA118" s="2208">
        <f>IF(ISERROR(E118*(VLOOKUP($A118, 'E1 Categorization'!$A$32:$E$124, 5,0))), E118*0.5, E118*(VLOOKUP($A118, 'E1 Categorization'!$A$32:$E$124, 5,0)))</f>
        <v>0</v>
      </c>
      <c r="BB118" s="2208">
        <f>IF(ISERROR(F118*(VLOOKUP($A118, 'E1 Categorization'!$A$32:$E$124, 5,0))), F118*0.5, F118*(VLOOKUP($A118, 'E1 Categorization'!$A$32:$E$124, 5,0)))</f>
        <v>0</v>
      </c>
      <c r="BC118" s="2208">
        <f>IF(ISERROR(G118*(VLOOKUP($A118, 'E1 Categorization'!$A$32:$E$124, 5,0))), G118*0.5, G118*(VLOOKUP($A118, 'E1 Categorization'!$A$32:$E$124, 5,0)))</f>
        <v>0</v>
      </c>
      <c r="BD118" s="2208">
        <f>IF(ISERROR(H118*(VLOOKUP($A118, 'E1 Categorization'!$A$32:$E$124, 5,0))), H118*0.5, H118*(VLOOKUP($A118, 'E1 Categorization'!$A$32:$E$124, 5,0)))</f>
        <v>0</v>
      </c>
      <c r="BE118" s="2208">
        <f>IF(ISERROR(I118*(VLOOKUP($A118, 'E1 Categorization'!$A$32:$E$124, 5,0))), I118*0.5, I118*(VLOOKUP($A118, 'E1 Categorization'!$A$32:$E$124, 5,0)))</f>
        <v>0</v>
      </c>
      <c r="BF118" s="2208">
        <f>IF(ISERROR(J118*(VLOOKUP($A118, 'E1 Categorization'!$A$32:$E$124, 5,0))), J118*0.5, J118*(VLOOKUP($A118, 'E1 Categorization'!$A$32:$E$124, 5,0)))</f>
        <v>0</v>
      </c>
      <c r="BG118" s="2208">
        <f>IF(ISERROR(K118*(VLOOKUP($A118, 'E1 Categorization'!$A$32:$E$124, 5,0))), K118*0.5, K118*(VLOOKUP($A118, 'E1 Categorization'!$A$32:$E$124, 5,0)))</f>
        <v>0</v>
      </c>
      <c r="BH118" s="2208">
        <f>IF(ISERROR(L118*(VLOOKUP($A118, 'E1 Categorization'!$A$32:$E$124, 5,0))), L118*0.5, L118*(VLOOKUP($A118, 'E1 Categorization'!$A$32:$E$124, 5,0)))</f>
        <v>0</v>
      </c>
      <c r="BI118" s="2208">
        <f>IF(ISERROR(M118*(VLOOKUP($A118, 'E1 Categorization'!$A$32:$E$124, 5,0))), M118*0.5, M118*(VLOOKUP($A118, 'E1 Categorization'!$A$32:$E$124, 5,0)))</f>
        <v>0</v>
      </c>
      <c r="BJ118" s="2208">
        <f>IF(ISERROR(N118*(VLOOKUP($A118, 'E1 Categorization'!$A$32:$E$124, 5,0))), N118*0.5, N118*(VLOOKUP($A118, 'E1 Categorization'!$A$32:$E$124, 5,0)))</f>
        <v>0</v>
      </c>
      <c r="BK118" s="2208">
        <f>IF(ISERROR(O118*(VLOOKUP($A118, 'E1 Categorization'!$A$32:$E$124, 5,0))), O118*0.5, O118*(VLOOKUP($A118, 'E1 Categorization'!$A$32:$E$124, 5,0)))</f>
        <v>0</v>
      </c>
      <c r="BL118" s="2208">
        <f>IF(ISERROR(P118*(VLOOKUP($A118, 'E1 Categorization'!$A$32:$E$124, 5,0))), P118*0.5, P118*(VLOOKUP($A118, 'E1 Categorization'!$A$32:$E$124, 5,0)))</f>
        <v>0</v>
      </c>
      <c r="BM118" s="2208">
        <f>IF(ISERROR(Q118*(VLOOKUP($A118, 'E1 Categorization'!$A$32:$E$124, 5,0))), Q118*0.5, Q118*(VLOOKUP($A118, 'E1 Categorization'!$A$32:$E$124, 5,0)))</f>
        <v>0</v>
      </c>
      <c r="BN118" s="2208">
        <f>IF(ISERROR(R118*(VLOOKUP($A118, 'E1 Categorization'!$A$32:$E$124, 5,0))), R118*0.5, R118*(VLOOKUP($A118, 'E1 Categorization'!$A$32:$E$124, 5,0)))</f>
        <v>0</v>
      </c>
      <c r="BO118" s="2208">
        <f>IF(ISERROR(S118*(VLOOKUP($A118, 'E1 Categorization'!$A$32:$E$124, 5,0))), S118*0.5, S118*(VLOOKUP($A118, 'E1 Categorization'!$A$32:$E$124, 5,0)))</f>
        <v>0</v>
      </c>
      <c r="BP118" s="2208">
        <f>IF(ISERROR(T118*(VLOOKUP($A118, 'E1 Categorization'!$A$32:$E$124, 5,0))), T118*0.5, T118*(VLOOKUP($A118, 'E1 Categorization'!$A$32:$E$124, 5,0)))</f>
        <v>0</v>
      </c>
      <c r="BQ118" s="2208">
        <f>IF(ISERROR(U118*(VLOOKUP($A118, 'E1 Categorization'!$A$32:$E$124, 5,0))), U118*0.5, U118*(VLOOKUP($A118, 'E1 Categorization'!$A$32:$E$124, 5,0)))</f>
        <v>0</v>
      </c>
      <c r="BR118" s="2208">
        <f>IF(ISERROR(V118*(VLOOKUP($A118, 'E1 Categorization'!$A$32:$E$124, 5,0))), V118*0.5, V118*(VLOOKUP($A118, 'E1 Categorization'!$A$32:$E$124, 5,0)))</f>
        <v>0</v>
      </c>
      <c r="BS118" s="2208">
        <f>IF(ISERROR(W118*(VLOOKUP($A118, 'E1 Categorization'!$A$32:$E$124, 5,0))), W118*0.5, W118*(VLOOKUP($A118, 'E1 Categorization'!$A$32:$E$124, 5,0)))</f>
        <v>0</v>
      </c>
      <c r="BT118" s="2208">
        <f>IF(ISERROR(X118*(VLOOKUP($A118, 'E1 Categorization'!$A$32:$E$124, 5,0))), X118*0.5, X118*(VLOOKUP($A118, 'E1 Categorization'!$A$32:$E$124, 5,0)))</f>
        <v>0</v>
      </c>
    </row>
    <row r="119" spans="1:72" s="630" customFormat="1" ht="25.5" customHeight="1">
      <c r="A119" s="554">
        <f>'I3 TB Data'!A430:B430</f>
        <v>5605</v>
      </c>
      <c r="B119" s="555" t="str">
        <f>'I3 TB Data'!B430</f>
        <v>Executive Salaries and Expenses</v>
      </c>
      <c r="C119" s="556">
        <f>'I3 TB Data'!G430</f>
        <v>0</v>
      </c>
      <c r="D119" s="2175" t="str">
        <f t="shared" si="16"/>
        <v>Yes</v>
      </c>
      <c r="E119" s="2153"/>
      <c r="F119" s="2153"/>
      <c r="G119" s="2153"/>
      <c r="H119" s="2153"/>
      <c r="I119" s="2153"/>
      <c r="J119" s="2153"/>
      <c r="K119" s="2153"/>
      <c r="L119" s="2153"/>
      <c r="M119" s="2153"/>
      <c r="N119" s="2153"/>
      <c r="O119" s="2153"/>
      <c r="P119" s="2153"/>
      <c r="Q119" s="2153"/>
      <c r="R119" s="2153"/>
      <c r="S119" s="2153"/>
      <c r="T119" s="2153"/>
      <c r="U119" s="2153"/>
      <c r="V119" s="2153"/>
      <c r="W119" s="2153"/>
      <c r="X119" s="2153"/>
      <c r="AA119" s="558">
        <f t="shared" si="12"/>
        <v>5605</v>
      </c>
      <c r="AB119" s="559" t="str">
        <f t="shared" si="13"/>
        <v>Executive Salaries and Expenses</v>
      </c>
      <c r="AC119" s="2208">
        <f>IF(ISERROR(E119*(1-VLOOKUP($A119, 'E1 Categorization'!$A$32:$E$124, 5,0))), E119*0.5, E119*(1-VLOOKUP($A119, 'E1 Categorization'!$A$32:$E$124, 5,0)))</f>
        <v>0</v>
      </c>
      <c r="AD119" s="2208">
        <f>IF(ISERROR(F119*(1-VLOOKUP($A119, 'E1 Categorization'!$A$32:$E$124, 5,0))), F119*0.5, F119*(1-VLOOKUP($A119, 'E1 Categorization'!$A$32:$E$124, 5,0)))</f>
        <v>0</v>
      </c>
      <c r="AE119" s="2208">
        <f>IF(ISERROR(G119*(1-VLOOKUP($A119, 'E1 Categorization'!$A$32:$E$124, 5,0))), G119*0.5, G119*(1-VLOOKUP($A119, 'E1 Categorization'!$A$32:$E$124, 5,0)))</f>
        <v>0</v>
      </c>
      <c r="AF119" s="2208">
        <f>IF(ISERROR(H119*(1-VLOOKUP($A119, 'E1 Categorization'!$A$32:$E$124, 5,0))), H119*0.5, H119*(1-VLOOKUP($A119, 'E1 Categorization'!$A$32:$E$124, 5,0)))</f>
        <v>0</v>
      </c>
      <c r="AG119" s="2208">
        <f>IF(ISERROR(I119*(1-VLOOKUP($A119, 'E1 Categorization'!$A$32:$E$124, 5,0))), I119*0.5, I119*(1-VLOOKUP($A119, 'E1 Categorization'!$A$32:$E$124, 5,0)))</f>
        <v>0</v>
      </c>
      <c r="AH119" s="2208">
        <f>IF(ISERROR(J119*(1-VLOOKUP($A119, 'E1 Categorization'!$A$32:$E$124, 5,0))), J119*0.5, J119*(1-VLOOKUP($A119, 'E1 Categorization'!$A$32:$E$124, 5,0)))</f>
        <v>0</v>
      </c>
      <c r="AI119" s="2208">
        <f>IF(ISERROR(K119*(1-VLOOKUP($A119, 'E1 Categorization'!$A$32:$E$124, 5,0))), K119*0.5, K119*(1-VLOOKUP($A119, 'E1 Categorization'!$A$32:$E$124, 5,0)))</f>
        <v>0</v>
      </c>
      <c r="AJ119" s="2208">
        <f>IF(ISERROR(L119*(1-VLOOKUP($A119, 'E1 Categorization'!$A$32:$E$124, 5,0))), L119*0.5, L119*(1-VLOOKUP($A119, 'E1 Categorization'!$A$32:$E$124, 5,0)))</f>
        <v>0</v>
      </c>
      <c r="AK119" s="2208">
        <f>IF(ISERROR(M119*(1-VLOOKUP($A119, 'E1 Categorization'!$A$32:$E$124, 5,0))), M119*0.5, M119*(1-VLOOKUP($A119, 'E1 Categorization'!$A$32:$E$124, 5,0)))</f>
        <v>0</v>
      </c>
      <c r="AL119" s="2208">
        <f>IF(ISERROR(N119*(1-VLOOKUP($A119, 'E1 Categorization'!$A$32:$E$124, 5,0))), N119*0.5, N119*(1-VLOOKUP($A119, 'E1 Categorization'!$A$32:$E$124, 5,0)))</f>
        <v>0</v>
      </c>
      <c r="AM119" s="2208">
        <f>IF(ISERROR(O119*(1-VLOOKUP($A119, 'E1 Categorization'!$A$32:$E$124, 5,0))), O119*0.5, O119*(1-VLOOKUP($A119, 'E1 Categorization'!$A$32:$E$124, 5,0)))</f>
        <v>0</v>
      </c>
      <c r="AN119" s="2208">
        <f>IF(ISERROR(P119*(1-VLOOKUP($A119, 'E1 Categorization'!$A$32:$E$124, 5,0))), P119*0.5, P119*(1-VLOOKUP($A119, 'E1 Categorization'!$A$32:$E$124, 5,0)))</f>
        <v>0</v>
      </c>
      <c r="AO119" s="2208">
        <f>IF(ISERROR(Q119*(1-VLOOKUP($A119, 'E1 Categorization'!$A$32:$E$124, 5,0))), Q119*0.5, Q119*(1-VLOOKUP($A119, 'E1 Categorization'!$A$32:$E$124, 5,0)))</f>
        <v>0</v>
      </c>
      <c r="AP119" s="2208">
        <f>IF(ISERROR(R119*(1-VLOOKUP($A119, 'E1 Categorization'!$A$32:$E$124, 5,0))), R119*0.5, R119*(1-VLOOKUP($A119, 'E1 Categorization'!$A$32:$E$124, 5,0)))</f>
        <v>0</v>
      </c>
      <c r="AQ119" s="2208">
        <f>IF(ISERROR(S119*(1-VLOOKUP($A119, 'E1 Categorization'!$A$32:$E$124, 5,0))), S119*0.5, S119*(1-VLOOKUP($A119, 'E1 Categorization'!$A$32:$E$124, 5,0)))</f>
        <v>0</v>
      </c>
      <c r="AR119" s="2208">
        <f>IF(ISERROR(T119*(1-VLOOKUP($A119, 'E1 Categorization'!$A$32:$E$124, 5,0))), T119*0.5, T119*(1-VLOOKUP($A119, 'E1 Categorization'!$A$32:$E$124, 5,0)))</f>
        <v>0</v>
      </c>
      <c r="AS119" s="2208">
        <f>IF(ISERROR(U119*(1-VLOOKUP($A119, 'E1 Categorization'!$A$32:$E$124, 5,0))), U119*0.5, U119*(1-VLOOKUP($A119, 'E1 Categorization'!$A$32:$E$124, 5,0)))</f>
        <v>0</v>
      </c>
      <c r="AT119" s="2208">
        <f>IF(ISERROR(V119*(1-VLOOKUP($A119, 'E1 Categorization'!$A$32:$E$124, 5,0))), V119*0.5, V119*(1-VLOOKUP($A119, 'E1 Categorization'!$A$32:$E$124, 5,0)))</f>
        <v>0</v>
      </c>
      <c r="AU119" s="2208">
        <f>IF(ISERROR(W119*(1-VLOOKUP($A119, 'E1 Categorization'!$A$32:$E$124, 5,0))), W119*0.5, W119*(1-VLOOKUP($A119, 'E1 Categorization'!$A$32:$E$124, 5,0)))</f>
        <v>0</v>
      </c>
      <c r="AV119" s="2208">
        <f>IF(ISERROR(X119*(1-VLOOKUP($A119, 'E1 Categorization'!$A$32:$E$124, 5,0))), X119*0.5, X119*(1-VLOOKUP($A119, 'E1 Categorization'!$A$32:$E$124, 5,0)))</f>
        <v>0</v>
      </c>
      <c r="AW119" s="2212"/>
      <c r="AX119" s="2212"/>
      <c r="AY119" s="558">
        <f t="shared" si="14"/>
        <v>5605</v>
      </c>
      <c r="AZ119" s="559" t="str">
        <f t="shared" si="15"/>
        <v>Executive Salaries and Expenses</v>
      </c>
      <c r="BA119" s="2208">
        <f>IF(ISERROR(E119*(VLOOKUP($A119, 'E1 Categorization'!$A$32:$E$124, 5,0))), E119*0.5, E119*(VLOOKUP($A119, 'E1 Categorization'!$A$32:$E$124, 5,0)))</f>
        <v>0</v>
      </c>
      <c r="BB119" s="2208">
        <f>IF(ISERROR(F119*(VLOOKUP($A119, 'E1 Categorization'!$A$32:$E$124, 5,0))), F119*0.5, F119*(VLOOKUP($A119, 'E1 Categorization'!$A$32:$E$124, 5,0)))</f>
        <v>0</v>
      </c>
      <c r="BC119" s="2208">
        <f>IF(ISERROR(G119*(VLOOKUP($A119, 'E1 Categorization'!$A$32:$E$124, 5,0))), G119*0.5, G119*(VLOOKUP($A119, 'E1 Categorization'!$A$32:$E$124, 5,0)))</f>
        <v>0</v>
      </c>
      <c r="BD119" s="2208">
        <f>IF(ISERROR(H119*(VLOOKUP($A119, 'E1 Categorization'!$A$32:$E$124, 5,0))), H119*0.5, H119*(VLOOKUP($A119, 'E1 Categorization'!$A$32:$E$124, 5,0)))</f>
        <v>0</v>
      </c>
      <c r="BE119" s="2208">
        <f>IF(ISERROR(I119*(VLOOKUP($A119, 'E1 Categorization'!$A$32:$E$124, 5,0))), I119*0.5, I119*(VLOOKUP($A119, 'E1 Categorization'!$A$32:$E$124, 5,0)))</f>
        <v>0</v>
      </c>
      <c r="BF119" s="2208">
        <f>IF(ISERROR(J119*(VLOOKUP($A119, 'E1 Categorization'!$A$32:$E$124, 5,0))), J119*0.5, J119*(VLOOKUP($A119, 'E1 Categorization'!$A$32:$E$124, 5,0)))</f>
        <v>0</v>
      </c>
      <c r="BG119" s="2208">
        <f>IF(ISERROR(K119*(VLOOKUP($A119, 'E1 Categorization'!$A$32:$E$124, 5,0))), K119*0.5, K119*(VLOOKUP($A119, 'E1 Categorization'!$A$32:$E$124, 5,0)))</f>
        <v>0</v>
      </c>
      <c r="BH119" s="2208">
        <f>IF(ISERROR(L119*(VLOOKUP($A119, 'E1 Categorization'!$A$32:$E$124, 5,0))), L119*0.5, L119*(VLOOKUP($A119, 'E1 Categorization'!$A$32:$E$124, 5,0)))</f>
        <v>0</v>
      </c>
      <c r="BI119" s="2208">
        <f>IF(ISERROR(M119*(VLOOKUP($A119, 'E1 Categorization'!$A$32:$E$124, 5,0))), M119*0.5, M119*(VLOOKUP($A119, 'E1 Categorization'!$A$32:$E$124, 5,0)))</f>
        <v>0</v>
      </c>
      <c r="BJ119" s="2208">
        <f>IF(ISERROR(N119*(VLOOKUP($A119, 'E1 Categorization'!$A$32:$E$124, 5,0))), N119*0.5, N119*(VLOOKUP($A119, 'E1 Categorization'!$A$32:$E$124, 5,0)))</f>
        <v>0</v>
      </c>
      <c r="BK119" s="2208">
        <f>IF(ISERROR(O119*(VLOOKUP($A119, 'E1 Categorization'!$A$32:$E$124, 5,0))), O119*0.5, O119*(VLOOKUP($A119, 'E1 Categorization'!$A$32:$E$124, 5,0)))</f>
        <v>0</v>
      </c>
      <c r="BL119" s="2208">
        <f>IF(ISERROR(P119*(VLOOKUP($A119, 'E1 Categorization'!$A$32:$E$124, 5,0))), P119*0.5, P119*(VLOOKUP($A119, 'E1 Categorization'!$A$32:$E$124, 5,0)))</f>
        <v>0</v>
      </c>
      <c r="BM119" s="2208">
        <f>IF(ISERROR(Q119*(VLOOKUP($A119, 'E1 Categorization'!$A$32:$E$124, 5,0))), Q119*0.5, Q119*(VLOOKUP($A119, 'E1 Categorization'!$A$32:$E$124, 5,0)))</f>
        <v>0</v>
      </c>
      <c r="BN119" s="2208">
        <f>IF(ISERROR(R119*(VLOOKUP($A119, 'E1 Categorization'!$A$32:$E$124, 5,0))), R119*0.5, R119*(VLOOKUP($A119, 'E1 Categorization'!$A$32:$E$124, 5,0)))</f>
        <v>0</v>
      </c>
      <c r="BO119" s="2208">
        <f>IF(ISERROR(S119*(VLOOKUP($A119, 'E1 Categorization'!$A$32:$E$124, 5,0))), S119*0.5, S119*(VLOOKUP($A119, 'E1 Categorization'!$A$32:$E$124, 5,0)))</f>
        <v>0</v>
      </c>
      <c r="BP119" s="2208">
        <f>IF(ISERROR(T119*(VLOOKUP($A119, 'E1 Categorization'!$A$32:$E$124, 5,0))), T119*0.5, T119*(VLOOKUP($A119, 'E1 Categorization'!$A$32:$E$124, 5,0)))</f>
        <v>0</v>
      </c>
      <c r="BQ119" s="2208">
        <f>IF(ISERROR(U119*(VLOOKUP($A119, 'E1 Categorization'!$A$32:$E$124, 5,0))), U119*0.5, U119*(VLOOKUP($A119, 'E1 Categorization'!$A$32:$E$124, 5,0)))</f>
        <v>0</v>
      </c>
      <c r="BR119" s="2208">
        <f>IF(ISERROR(V119*(VLOOKUP($A119, 'E1 Categorization'!$A$32:$E$124, 5,0))), V119*0.5, V119*(VLOOKUP($A119, 'E1 Categorization'!$A$32:$E$124, 5,0)))</f>
        <v>0</v>
      </c>
      <c r="BS119" s="2208">
        <f>IF(ISERROR(W119*(VLOOKUP($A119, 'E1 Categorization'!$A$32:$E$124, 5,0))), W119*0.5, W119*(VLOOKUP($A119, 'E1 Categorization'!$A$32:$E$124, 5,0)))</f>
        <v>0</v>
      </c>
      <c r="BT119" s="2208">
        <f>IF(ISERROR(X119*(VLOOKUP($A119, 'E1 Categorization'!$A$32:$E$124, 5,0))), X119*0.5, X119*(VLOOKUP($A119, 'E1 Categorization'!$A$32:$E$124, 5,0)))</f>
        <v>0</v>
      </c>
    </row>
    <row r="120" spans="1:72" s="630" customFormat="1" ht="25.5" customHeight="1">
      <c r="A120" s="554">
        <f>'I3 TB Data'!A431:B431</f>
        <v>5610</v>
      </c>
      <c r="B120" s="555" t="str">
        <f>'I3 TB Data'!B431</f>
        <v>Management Salaries and Expenses</v>
      </c>
      <c r="C120" s="556">
        <f>'I3 TB Data'!G431</f>
        <v>0</v>
      </c>
      <c r="D120" s="2175" t="str">
        <f t="shared" si="16"/>
        <v>Yes</v>
      </c>
      <c r="E120" s="2153"/>
      <c r="F120" s="2153"/>
      <c r="G120" s="2153"/>
      <c r="H120" s="2153"/>
      <c r="I120" s="2153"/>
      <c r="J120" s="2153"/>
      <c r="K120" s="2153"/>
      <c r="L120" s="2153"/>
      <c r="M120" s="2153"/>
      <c r="N120" s="2153"/>
      <c r="O120" s="2153"/>
      <c r="P120" s="2153"/>
      <c r="Q120" s="2153"/>
      <c r="R120" s="2153"/>
      <c r="S120" s="2153"/>
      <c r="T120" s="2153"/>
      <c r="U120" s="2153"/>
      <c r="V120" s="2153"/>
      <c r="W120" s="2153"/>
      <c r="X120" s="2153"/>
      <c r="AA120" s="558">
        <f t="shared" si="12"/>
        <v>5610</v>
      </c>
      <c r="AB120" s="559" t="str">
        <f t="shared" si="13"/>
        <v>Management Salaries and Expenses</v>
      </c>
      <c r="AC120" s="2208">
        <f>IF(ISERROR(E120*(1-VLOOKUP($A120, 'E1 Categorization'!$A$32:$E$124, 5,0))), E120*0.5, E120*(1-VLOOKUP($A120, 'E1 Categorization'!$A$32:$E$124, 5,0)))</f>
        <v>0</v>
      </c>
      <c r="AD120" s="2208">
        <f>IF(ISERROR(F120*(1-VLOOKUP($A120, 'E1 Categorization'!$A$32:$E$124, 5,0))), F120*0.5, F120*(1-VLOOKUP($A120, 'E1 Categorization'!$A$32:$E$124, 5,0)))</f>
        <v>0</v>
      </c>
      <c r="AE120" s="2208">
        <f>IF(ISERROR(G120*(1-VLOOKUP($A120, 'E1 Categorization'!$A$32:$E$124, 5,0))), G120*0.5, G120*(1-VLOOKUP($A120, 'E1 Categorization'!$A$32:$E$124, 5,0)))</f>
        <v>0</v>
      </c>
      <c r="AF120" s="2208">
        <f>IF(ISERROR(H120*(1-VLOOKUP($A120, 'E1 Categorization'!$A$32:$E$124, 5,0))), H120*0.5, H120*(1-VLOOKUP($A120, 'E1 Categorization'!$A$32:$E$124, 5,0)))</f>
        <v>0</v>
      </c>
      <c r="AG120" s="2208">
        <f>IF(ISERROR(I120*(1-VLOOKUP($A120, 'E1 Categorization'!$A$32:$E$124, 5,0))), I120*0.5, I120*(1-VLOOKUP($A120, 'E1 Categorization'!$A$32:$E$124, 5,0)))</f>
        <v>0</v>
      </c>
      <c r="AH120" s="2208">
        <f>IF(ISERROR(J120*(1-VLOOKUP($A120, 'E1 Categorization'!$A$32:$E$124, 5,0))), J120*0.5, J120*(1-VLOOKUP($A120, 'E1 Categorization'!$A$32:$E$124, 5,0)))</f>
        <v>0</v>
      </c>
      <c r="AI120" s="2208">
        <f>IF(ISERROR(K120*(1-VLOOKUP($A120, 'E1 Categorization'!$A$32:$E$124, 5,0))), K120*0.5, K120*(1-VLOOKUP($A120, 'E1 Categorization'!$A$32:$E$124, 5,0)))</f>
        <v>0</v>
      </c>
      <c r="AJ120" s="2208">
        <f>IF(ISERROR(L120*(1-VLOOKUP($A120, 'E1 Categorization'!$A$32:$E$124, 5,0))), L120*0.5, L120*(1-VLOOKUP($A120, 'E1 Categorization'!$A$32:$E$124, 5,0)))</f>
        <v>0</v>
      </c>
      <c r="AK120" s="2208">
        <f>IF(ISERROR(M120*(1-VLOOKUP($A120, 'E1 Categorization'!$A$32:$E$124, 5,0))), M120*0.5, M120*(1-VLOOKUP($A120, 'E1 Categorization'!$A$32:$E$124, 5,0)))</f>
        <v>0</v>
      </c>
      <c r="AL120" s="2208">
        <f>IF(ISERROR(N120*(1-VLOOKUP($A120, 'E1 Categorization'!$A$32:$E$124, 5,0))), N120*0.5, N120*(1-VLOOKUP($A120, 'E1 Categorization'!$A$32:$E$124, 5,0)))</f>
        <v>0</v>
      </c>
      <c r="AM120" s="2208">
        <f>IF(ISERROR(O120*(1-VLOOKUP($A120, 'E1 Categorization'!$A$32:$E$124, 5,0))), O120*0.5, O120*(1-VLOOKUP($A120, 'E1 Categorization'!$A$32:$E$124, 5,0)))</f>
        <v>0</v>
      </c>
      <c r="AN120" s="2208">
        <f>IF(ISERROR(P120*(1-VLOOKUP($A120, 'E1 Categorization'!$A$32:$E$124, 5,0))), P120*0.5, P120*(1-VLOOKUP($A120, 'E1 Categorization'!$A$32:$E$124, 5,0)))</f>
        <v>0</v>
      </c>
      <c r="AO120" s="2208">
        <f>IF(ISERROR(Q120*(1-VLOOKUP($A120, 'E1 Categorization'!$A$32:$E$124, 5,0))), Q120*0.5, Q120*(1-VLOOKUP($A120, 'E1 Categorization'!$A$32:$E$124, 5,0)))</f>
        <v>0</v>
      </c>
      <c r="AP120" s="2208">
        <f>IF(ISERROR(R120*(1-VLOOKUP($A120, 'E1 Categorization'!$A$32:$E$124, 5,0))), R120*0.5, R120*(1-VLOOKUP($A120, 'E1 Categorization'!$A$32:$E$124, 5,0)))</f>
        <v>0</v>
      </c>
      <c r="AQ120" s="2208">
        <f>IF(ISERROR(S120*(1-VLOOKUP($A120, 'E1 Categorization'!$A$32:$E$124, 5,0))), S120*0.5, S120*(1-VLOOKUP($A120, 'E1 Categorization'!$A$32:$E$124, 5,0)))</f>
        <v>0</v>
      </c>
      <c r="AR120" s="2208">
        <f>IF(ISERROR(T120*(1-VLOOKUP($A120, 'E1 Categorization'!$A$32:$E$124, 5,0))), T120*0.5, T120*(1-VLOOKUP($A120, 'E1 Categorization'!$A$32:$E$124, 5,0)))</f>
        <v>0</v>
      </c>
      <c r="AS120" s="2208">
        <f>IF(ISERROR(U120*(1-VLOOKUP($A120, 'E1 Categorization'!$A$32:$E$124, 5,0))), U120*0.5, U120*(1-VLOOKUP($A120, 'E1 Categorization'!$A$32:$E$124, 5,0)))</f>
        <v>0</v>
      </c>
      <c r="AT120" s="2208">
        <f>IF(ISERROR(V120*(1-VLOOKUP($A120, 'E1 Categorization'!$A$32:$E$124, 5,0))), V120*0.5, V120*(1-VLOOKUP($A120, 'E1 Categorization'!$A$32:$E$124, 5,0)))</f>
        <v>0</v>
      </c>
      <c r="AU120" s="2208">
        <f>IF(ISERROR(W120*(1-VLOOKUP($A120, 'E1 Categorization'!$A$32:$E$124, 5,0))), W120*0.5, W120*(1-VLOOKUP($A120, 'E1 Categorization'!$A$32:$E$124, 5,0)))</f>
        <v>0</v>
      </c>
      <c r="AV120" s="2208">
        <f>IF(ISERROR(X120*(1-VLOOKUP($A120, 'E1 Categorization'!$A$32:$E$124, 5,0))), X120*0.5, X120*(1-VLOOKUP($A120, 'E1 Categorization'!$A$32:$E$124, 5,0)))</f>
        <v>0</v>
      </c>
      <c r="AW120" s="2212"/>
      <c r="AX120" s="2212"/>
      <c r="AY120" s="558">
        <f t="shared" si="14"/>
        <v>5610</v>
      </c>
      <c r="AZ120" s="559" t="str">
        <f t="shared" si="15"/>
        <v>Management Salaries and Expenses</v>
      </c>
      <c r="BA120" s="2208">
        <f>IF(ISERROR(E120*(VLOOKUP($A120, 'E1 Categorization'!$A$32:$E$124, 5,0))), E120*0.5, E120*(VLOOKUP($A120, 'E1 Categorization'!$A$32:$E$124, 5,0)))</f>
        <v>0</v>
      </c>
      <c r="BB120" s="2208">
        <f>IF(ISERROR(F120*(VLOOKUP($A120, 'E1 Categorization'!$A$32:$E$124, 5,0))), F120*0.5, F120*(VLOOKUP($A120, 'E1 Categorization'!$A$32:$E$124, 5,0)))</f>
        <v>0</v>
      </c>
      <c r="BC120" s="2208">
        <f>IF(ISERROR(G120*(VLOOKUP($A120, 'E1 Categorization'!$A$32:$E$124, 5,0))), G120*0.5, G120*(VLOOKUP($A120, 'E1 Categorization'!$A$32:$E$124, 5,0)))</f>
        <v>0</v>
      </c>
      <c r="BD120" s="2208">
        <f>IF(ISERROR(H120*(VLOOKUP($A120, 'E1 Categorization'!$A$32:$E$124, 5,0))), H120*0.5, H120*(VLOOKUP($A120, 'E1 Categorization'!$A$32:$E$124, 5,0)))</f>
        <v>0</v>
      </c>
      <c r="BE120" s="2208">
        <f>IF(ISERROR(I120*(VLOOKUP($A120, 'E1 Categorization'!$A$32:$E$124, 5,0))), I120*0.5, I120*(VLOOKUP($A120, 'E1 Categorization'!$A$32:$E$124, 5,0)))</f>
        <v>0</v>
      </c>
      <c r="BF120" s="2208">
        <f>IF(ISERROR(J120*(VLOOKUP($A120, 'E1 Categorization'!$A$32:$E$124, 5,0))), J120*0.5, J120*(VLOOKUP($A120, 'E1 Categorization'!$A$32:$E$124, 5,0)))</f>
        <v>0</v>
      </c>
      <c r="BG120" s="2208">
        <f>IF(ISERROR(K120*(VLOOKUP($A120, 'E1 Categorization'!$A$32:$E$124, 5,0))), K120*0.5, K120*(VLOOKUP($A120, 'E1 Categorization'!$A$32:$E$124, 5,0)))</f>
        <v>0</v>
      </c>
      <c r="BH120" s="2208">
        <f>IF(ISERROR(L120*(VLOOKUP($A120, 'E1 Categorization'!$A$32:$E$124, 5,0))), L120*0.5, L120*(VLOOKUP($A120, 'E1 Categorization'!$A$32:$E$124, 5,0)))</f>
        <v>0</v>
      </c>
      <c r="BI120" s="2208">
        <f>IF(ISERROR(M120*(VLOOKUP($A120, 'E1 Categorization'!$A$32:$E$124, 5,0))), M120*0.5, M120*(VLOOKUP($A120, 'E1 Categorization'!$A$32:$E$124, 5,0)))</f>
        <v>0</v>
      </c>
      <c r="BJ120" s="2208">
        <f>IF(ISERROR(N120*(VLOOKUP($A120, 'E1 Categorization'!$A$32:$E$124, 5,0))), N120*0.5, N120*(VLOOKUP($A120, 'E1 Categorization'!$A$32:$E$124, 5,0)))</f>
        <v>0</v>
      </c>
      <c r="BK120" s="2208">
        <f>IF(ISERROR(O120*(VLOOKUP($A120, 'E1 Categorization'!$A$32:$E$124, 5,0))), O120*0.5, O120*(VLOOKUP($A120, 'E1 Categorization'!$A$32:$E$124, 5,0)))</f>
        <v>0</v>
      </c>
      <c r="BL120" s="2208">
        <f>IF(ISERROR(P120*(VLOOKUP($A120, 'E1 Categorization'!$A$32:$E$124, 5,0))), P120*0.5, P120*(VLOOKUP($A120, 'E1 Categorization'!$A$32:$E$124, 5,0)))</f>
        <v>0</v>
      </c>
      <c r="BM120" s="2208">
        <f>IF(ISERROR(Q120*(VLOOKUP($A120, 'E1 Categorization'!$A$32:$E$124, 5,0))), Q120*0.5, Q120*(VLOOKUP($A120, 'E1 Categorization'!$A$32:$E$124, 5,0)))</f>
        <v>0</v>
      </c>
      <c r="BN120" s="2208">
        <f>IF(ISERROR(R120*(VLOOKUP($A120, 'E1 Categorization'!$A$32:$E$124, 5,0))), R120*0.5, R120*(VLOOKUP($A120, 'E1 Categorization'!$A$32:$E$124, 5,0)))</f>
        <v>0</v>
      </c>
      <c r="BO120" s="2208">
        <f>IF(ISERROR(S120*(VLOOKUP($A120, 'E1 Categorization'!$A$32:$E$124, 5,0))), S120*0.5, S120*(VLOOKUP($A120, 'E1 Categorization'!$A$32:$E$124, 5,0)))</f>
        <v>0</v>
      </c>
      <c r="BP120" s="2208">
        <f>IF(ISERROR(T120*(VLOOKUP($A120, 'E1 Categorization'!$A$32:$E$124, 5,0))), T120*0.5, T120*(VLOOKUP($A120, 'E1 Categorization'!$A$32:$E$124, 5,0)))</f>
        <v>0</v>
      </c>
      <c r="BQ120" s="2208">
        <f>IF(ISERROR(U120*(VLOOKUP($A120, 'E1 Categorization'!$A$32:$E$124, 5,0))), U120*0.5, U120*(VLOOKUP($A120, 'E1 Categorization'!$A$32:$E$124, 5,0)))</f>
        <v>0</v>
      </c>
      <c r="BR120" s="2208">
        <f>IF(ISERROR(V120*(VLOOKUP($A120, 'E1 Categorization'!$A$32:$E$124, 5,0))), V120*0.5, V120*(VLOOKUP($A120, 'E1 Categorization'!$A$32:$E$124, 5,0)))</f>
        <v>0</v>
      </c>
      <c r="BS120" s="2208">
        <f>IF(ISERROR(W120*(VLOOKUP($A120, 'E1 Categorization'!$A$32:$E$124, 5,0))), W120*0.5, W120*(VLOOKUP($A120, 'E1 Categorization'!$A$32:$E$124, 5,0)))</f>
        <v>0</v>
      </c>
      <c r="BT120" s="2208">
        <f>IF(ISERROR(X120*(VLOOKUP($A120, 'E1 Categorization'!$A$32:$E$124, 5,0))), X120*0.5, X120*(VLOOKUP($A120, 'E1 Categorization'!$A$32:$E$124, 5,0)))</f>
        <v>0</v>
      </c>
    </row>
    <row r="121" spans="1:72" s="630" customFormat="1" ht="25.5">
      <c r="A121" s="554">
        <f>'I3 TB Data'!A432:B432</f>
        <v>5615</v>
      </c>
      <c r="B121" s="555" t="str">
        <f>'I3 TB Data'!B432</f>
        <v>General Administrative Salaries and Expenses</v>
      </c>
      <c r="C121" s="556">
        <f>'I3 TB Data'!G432</f>
        <v>0</v>
      </c>
      <c r="D121" s="2175" t="str">
        <f t="shared" si="16"/>
        <v>Yes</v>
      </c>
      <c r="E121" s="2153"/>
      <c r="F121" s="2153"/>
      <c r="G121" s="2153"/>
      <c r="H121" s="2153"/>
      <c r="I121" s="2153"/>
      <c r="J121" s="2153"/>
      <c r="K121" s="2153"/>
      <c r="L121" s="2153"/>
      <c r="M121" s="2153"/>
      <c r="N121" s="2153"/>
      <c r="O121" s="2153"/>
      <c r="P121" s="2153"/>
      <c r="Q121" s="2153"/>
      <c r="R121" s="2153"/>
      <c r="S121" s="2153"/>
      <c r="T121" s="2153"/>
      <c r="U121" s="2153"/>
      <c r="V121" s="2153"/>
      <c r="W121" s="2153"/>
      <c r="X121" s="2153"/>
      <c r="AA121" s="558">
        <f t="shared" si="12"/>
        <v>5615</v>
      </c>
      <c r="AB121" s="559" t="str">
        <f t="shared" si="13"/>
        <v>General Administrative Salaries and Expenses</v>
      </c>
      <c r="AC121" s="2208">
        <f>IF(ISERROR(E121*(1-VLOOKUP($A121, 'E1 Categorization'!$A$32:$E$124, 5,0))), E121*0.5, E121*(1-VLOOKUP($A121, 'E1 Categorization'!$A$32:$E$124, 5,0)))</f>
        <v>0</v>
      </c>
      <c r="AD121" s="2208">
        <f>IF(ISERROR(F121*(1-VLOOKUP($A121, 'E1 Categorization'!$A$32:$E$124, 5,0))), F121*0.5, F121*(1-VLOOKUP($A121, 'E1 Categorization'!$A$32:$E$124, 5,0)))</f>
        <v>0</v>
      </c>
      <c r="AE121" s="2208">
        <f>IF(ISERROR(G121*(1-VLOOKUP($A121, 'E1 Categorization'!$A$32:$E$124, 5,0))), G121*0.5, G121*(1-VLOOKUP($A121, 'E1 Categorization'!$A$32:$E$124, 5,0)))</f>
        <v>0</v>
      </c>
      <c r="AF121" s="2208">
        <f>IF(ISERROR(H121*(1-VLOOKUP($A121, 'E1 Categorization'!$A$32:$E$124, 5,0))), H121*0.5, H121*(1-VLOOKUP($A121, 'E1 Categorization'!$A$32:$E$124, 5,0)))</f>
        <v>0</v>
      </c>
      <c r="AG121" s="2208">
        <f>IF(ISERROR(I121*(1-VLOOKUP($A121, 'E1 Categorization'!$A$32:$E$124, 5,0))), I121*0.5, I121*(1-VLOOKUP($A121, 'E1 Categorization'!$A$32:$E$124, 5,0)))</f>
        <v>0</v>
      </c>
      <c r="AH121" s="2208">
        <f>IF(ISERROR(J121*(1-VLOOKUP($A121, 'E1 Categorization'!$A$32:$E$124, 5,0))), J121*0.5, J121*(1-VLOOKUP($A121, 'E1 Categorization'!$A$32:$E$124, 5,0)))</f>
        <v>0</v>
      </c>
      <c r="AI121" s="2208">
        <f>IF(ISERROR(K121*(1-VLOOKUP($A121, 'E1 Categorization'!$A$32:$E$124, 5,0))), K121*0.5, K121*(1-VLOOKUP($A121, 'E1 Categorization'!$A$32:$E$124, 5,0)))</f>
        <v>0</v>
      </c>
      <c r="AJ121" s="2208">
        <f>IF(ISERROR(L121*(1-VLOOKUP($A121, 'E1 Categorization'!$A$32:$E$124, 5,0))), L121*0.5, L121*(1-VLOOKUP($A121, 'E1 Categorization'!$A$32:$E$124, 5,0)))</f>
        <v>0</v>
      </c>
      <c r="AK121" s="2208">
        <f>IF(ISERROR(M121*(1-VLOOKUP($A121, 'E1 Categorization'!$A$32:$E$124, 5,0))), M121*0.5, M121*(1-VLOOKUP($A121, 'E1 Categorization'!$A$32:$E$124, 5,0)))</f>
        <v>0</v>
      </c>
      <c r="AL121" s="2208">
        <f>IF(ISERROR(N121*(1-VLOOKUP($A121, 'E1 Categorization'!$A$32:$E$124, 5,0))), N121*0.5, N121*(1-VLOOKUP($A121, 'E1 Categorization'!$A$32:$E$124, 5,0)))</f>
        <v>0</v>
      </c>
      <c r="AM121" s="2208">
        <f>IF(ISERROR(O121*(1-VLOOKUP($A121, 'E1 Categorization'!$A$32:$E$124, 5,0))), O121*0.5, O121*(1-VLOOKUP($A121, 'E1 Categorization'!$A$32:$E$124, 5,0)))</f>
        <v>0</v>
      </c>
      <c r="AN121" s="2208">
        <f>IF(ISERROR(P121*(1-VLOOKUP($A121, 'E1 Categorization'!$A$32:$E$124, 5,0))), P121*0.5, P121*(1-VLOOKUP($A121, 'E1 Categorization'!$A$32:$E$124, 5,0)))</f>
        <v>0</v>
      </c>
      <c r="AO121" s="2208">
        <f>IF(ISERROR(Q121*(1-VLOOKUP($A121, 'E1 Categorization'!$A$32:$E$124, 5,0))), Q121*0.5, Q121*(1-VLOOKUP($A121, 'E1 Categorization'!$A$32:$E$124, 5,0)))</f>
        <v>0</v>
      </c>
      <c r="AP121" s="2208">
        <f>IF(ISERROR(R121*(1-VLOOKUP($A121, 'E1 Categorization'!$A$32:$E$124, 5,0))), R121*0.5, R121*(1-VLOOKUP($A121, 'E1 Categorization'!$A$32:$E$124, 5,0)))</f>
        <v>0</v>
      </c>
      <c r="AQ121" s="2208">
        <f>IF(ISERROR(S121*(1-VLOOKUP($A121, 'E1 Categorization'!$A$32:$E$124, 5,0))), S121*0.5, S121*(1-VLOOKUP($A121, 'E1 Categorization'!$A$32:$E$124, 5,0)))</f>
        <v>0</v>
      </c>
      <c r="AR121" s="2208">
        <f>IF(ISERROR(T121*(1-VLOOKUP($A121, 'E1 Categorization'!$A$32:$E$124, 5,0))), T121*0.5, T121*(1-VLOOKUP($A121, 'E1 Categorization'!$A$32:$E$124, 5,0)))</f>
        <v>0</v>
      </c>
      <c r="AS121" s="2208">
        <f>IF(ISERROR(U121*(1-VLOOKUP($A121, 'E1 Categorization'!$A$32:$E$124, 5,0))), U121*0.5, U121*(1-VLOOKUP($A121, 'E1 Categorization'!$A$32:$E$124, 5,0)))</f>
        <v>0</v>
      </c>
      <c r="AT121" s="2208">
        <f>IF(ISERROR(V121*(1-VLOOKUP($A121, 'E1 Categorization'!$A$32:$E$124, 5,0))), V121*0.5, V121*(1-VLOOKUP($A121, 'E1 Categorization'!$A$32:$E$124, 5,0)))</f>
        <v>0</v>
      </c>
      <c r="AU121" s="2208">
        <f>IF(ISERROR(W121*(1-VLOOKUP($A121, 'E1 Categorization'!$A$32:$E$124, 5,0))), W121*0.5, W121*(1-VLOOKUP($A121, 'E1 Categorization'!$A$32:$E$124, 5,0)))</f>
        <v>0</v>
      </c>
      <c r="AV121" s="2208">
        <f>IF(ISERROR(X121*(1-VLOOKUP($A121, 'E1 Categorization'!$A$32:$E$124, 5,0))), X121*0.5, X121*(1-VLOOKUP($A121, 'E1 Categorization'!$A$32:$E$124, 5,0)))</f>
        <v>0</v>
      </c>
      <c r="AW121" s="2212"/>
      <c r="AX121" s="2212"/>
      <c r="AY121" s="558">
        <f t="shared" si="14"/>
        <v>5615</v>
      </c>
      <c r="AZ121" s="559" t="str">
        <f t="shared" si="15"/>
        <v>General Administrative Salaries and Expenses</v>
      </c>
      <c r="BA121" s="2208">
        <f>IF(ISERROR(E121*(VLOOKUP($A121, 'E1 Categorization'!$A$32:$E$124, 5,0))), E121*0.5, E121*(VLOOKUP($A121, 'E1 Categorization'!$A$32:$E$124, 5,0)))</f>
        <v>0</v>
      </c>
      <c r="BB121" s="2208">
        <f>IF(ISERROR(F121*(VLOOKUP($A121, 'E1 Categorization'!$A$32:$E$124, 5,0))), F121*0.5, F121*(VLOOKUP($A121, 'E1 Categorization'!$A$32:$E$124, 5,0)))</f>
        <v>0</v>
      </c>
      <c r="BC121" s="2208">
        <f>IF(ISERROR(G121*(VLOOKUP($A121, 'E1 Categorization'!$A$32:$E$124, 5,0))), G121*0.5, G121*(VLOOKUP($A121, 'E1 Categorization'!$A$32:$E$124, 5,0)))</f>
        <v>0</v>
      </c>
      <c r="BD121" s="2208">
        <f>IF(ISERROR(H121*(VLOOKUP($A121, 'E1 Categorization'!$A$32:$E$124, 5,0))), H121*0.5, H121*(VLOOKUP($A121, 'E1 Categorization'!$A$32:$E$124, 5,0)))</f>
        <v>0</v>
      </c>
      <c r="BE121" s="2208">
        <f>IF(ISERROR(I121*(VLOOKUP($A121, 'E1 Categorization'!$A$32:$E$124, 5,0))), I121*0.5, I121*(VLOOKUP($A121, 'E1 Categorization'!$A$32:$E$124, 5,0)))</f>
        <v>0</v>
      </c>
      <c r="BF121" s="2208">
        <f>IF(ISERROR(J121*(VLOOKUP($A121, 'E1 Categorization'!$A$32:$E$124, 5,0))), J121*0.5, J121*(VLOOKUP($A121, 'E1 Categorization'!$A$32:$E$124, 5,0)))</f>
        <v>0</v>
      </c>
      <c r="BG121" s="2208">
        <f>IF(ISERROR(K121*(VLOOKUP($A121, 'E1 Categorization'!$A$32:$E$124, 5,0))), K121*0.5, K121*(VLOOKUP($A121, 'E1 Categorization'!$A$32:$E$124, 5,0)))</f>
        <v>0</v>
      </c>
      <c r="BH121" s="2208">
        <f>IF(ISERROR(L121*(VLOOKUP($A121, 'E1 Categorization'!$A$32:$E$124, 5,0))), L121*0.5, L121*(VLOOKUP($A121, 'E1 Categorization'!$A$32:$E$124, 5,0)))</f>
        <v>0</v>
      </c>
      <c r="BI121" s="2208">
        <f>IF(ISERROR(M121*(VLOOKUP($A121, 'E1 Categorization'!$A$32:$E$124, 5,0))), M121*0.5, M121*(VLOOKUP($A121, 'E1 Categorization'!$A$32:$E$124, 5,0)))</f>
        <v>0</v>
      </c>
      <c r="BJ121" s="2208">
        <f>IF(ISERROR(N121*(VLOOKUP($A121, 'E1 Categorization'!$A$32:$E$124, 5,0))), N121*0.5, N121*(VLOOKUP($A121, 'E1 Categorization'!$A$32:$E$124, 5,0)))</f>
        <v>0</v>
      </c>
      <c r="BK121" s="2208">
        <f>IF(ISERROR(O121*(VLOOKUP($A121, 'E1 Categorization'!$A$32:$E$124, 5,0))), O121*0.5, O121*(VLOOKUP($A121, 'E1 Categorization'!$A$32:$E$124, 5,0)))</f>
        <v>0</v>
      </c>
      <c r="BL121" s="2208">
        <f>IF(ISERROR(P121*(VLOOKUP($A121, 'E1 Categorization'!$A$32:$E$124, 5,0))), P121*0.5, P121*(VLOOKUP($A121, 'E1 Categorization'!$A$32:$E$124, 5,0)))</f>
        <v>0</v>
      </c>
      <c r="BM121" s="2208">
        <f>IF(ISERROR(Q121*(VLOOKUP($A121, 'E1 Categorization'!$A$32:$E$124, 5,0))), Q121*0.5, Q121*(VLOOKUP($A121, 'E1 Categorization'!$A$32:$E$124, 5,0)))</f>
        <v>0</v>
      </c>
      <c r="BN121" s="2208">
        <f>IF(ISERROR(R121*(VLOOKUP($A121, 'E1 Categorization'!$A$32:$E$124, 5,0))), R121*0.5, R121*(VLOOKUP($A121, 'E1 Categorization'!$A$32:$E$124, 5,0)))</f>
        <v>0</v>
      </c>
      <c r="BO121" s="2208">
        <f>IF(ISERROR(S121*(VLOOKUP($A121, 'E1 Categorization'!$A$32:$E$124, 5,0))), S121*0.5, S121*(VLOOKUP($A121, 'E1 Categorization'!$A$32:$E$124, 5,0)))</f>
        <v>0</v>
      </c>
      <c r="BP121" s="2208">
        <f>IF(ISERROR(T121*(VLOOKUP($A121, 'E1 Categorization'!$A$32:$E$124, 5,0))), T121*0.5, T121*(VLOOKUP($A121, 'E1 Categorization'!$A$32:$E$124, 5,0)))</f>
        <v>0</v>
      </c>
      <c r="BQ121" s="2208">
        <f>IF(ISERROR(U121*(VLOOKUP($A121, 'E1 Categorization'!$A$32:$E$124, 5,0))), U121*0.5, U121*(VLOOKUP($A121, 'E1 Categorization'!$A$32:$E$124, 5,0)))</f>
        <v>0</v>
      </c>
      <c r="BR121" s="2208">
        <f>IF(ISERROR(V121*(VLOOKUP($A121, 'E1 Categorization'!$A$32:$E$124, 5,0))), V121*0.5, V121*(VLOOKUP($A121, 'E1 Categorization'!$A$32:$E$124, 5,0)))</f>
        <v>0</v>
      </c>
      <c r="BS121" s="2208">
        <f>IF(ISERROR(W121*(VLOOKUP($A121, 'E1 Categorization'!$A$32:$E$124, 5,0))), W121*0.5, W121*(VLOOKUP($A121, 'E1 Categorization'!$A$32:$E$124, 5,0)))</f>
        <v>0</v>
      </c>
      <c r="BT121" s="2208">
        <f>IF(ISERROR(X121*(VLOOKUP($A121, 'E1 Categorization'!$A$32:$E$124, 5,0))), X121*0.5, X121*(VLOOKUP($A121, 'E1 Categorization'!$A$32:$E$124, 5,0)))</f>
        <v>0</v>
      </c>
    </row>
    <row r="122" spans="1:72" s="630" customFormat="1" ht="25.5" customHeight="1">
      <c r="A122" s="554">
        <f>'I3 TB Data'!A433:B433</f>
        <v>5620</v>
      </c>
      <c r="B122" s="555" t="str">
        <f>'I3 TB Data'!B433</f>
        <v>Office Supplies and Expenses</v>
      </c>
      <c r="C122" s="556">
        <f>'I3 TB Data'!G433</f>
        <v>0</v>
      </c>
      <c r="D122" s="2175" t="str">
        <f t="shared" ref="D122:D144" si="17">IF(SUM(E122:X122)&lt;&gt;C122,"No","Yes")</f>
        <v>Yes</v>
      </c>
      <c r="E122" s="2153"/>
      <c r="F122" s="2153"/>
      <c r="G122" s="2153"/>
      <c r="H122" s="2153"/>
      <c r="I122" s="2153"/>
      <c r="J122" s="2153"/>
      <c r="K122" s="2153"/>
      <c r="L122" s="2153"/>
      <c r="M122" s="2153"/>
      <c r="N122" s="2153"/>
      <c r="O122" s="2153"/>
      <c r="P122" s="2153"/>
      <c r="Q122" s="2153"/>
      <c r="R122" s="2153"/>
      <c r="S122" s="2153"/>
      <c r="T122" s="2153"/>
      <c r="U122" s="2153"/>
      <c r="V122" s="2153"/>
      <c r="W122" s="2153"/>
      <c r="X122" s="2153"/>
      <c r="AA122" s="558">
        <f t="shared" si="12"/>
        <v>5620</v>
      </c>
      <c r="AB122" s="559" t="str">
        <f t="shared" si="13"/>
        <v>Office Supplies and Expenses</v>
      </c>
      <c r="AC122" s="2208">
        <f>IF(ISERROR(E122*(1-VLOOKUP($A122, 'E1 Categorization'!$A$32:$E$124, 5,0))), E122*0.5, E122*(1-VLOOKUP($A122, 'E1 Categorization'!$A$32:$E$124, 5,0)))</f>
        <v>0</v>
      </c>
      <c r="AD122" s="2208">
        <f>IF(ISERROR(F122*(1-VLOOKUP($A122, 'E1 Categorization'!$A$32:$E$124, 5,0))), F122*0.5, F122*(1-VLOOKUP($A122, 'E1 Categorization'!$A$32:$E$124, 5,0)))</f>
        <v>0</v>
      </c>
      <c r="AE122" s="2208">
        <f>IF(ISERROR(G122*(1-VLOOKUP($A122, 'E1 Categorization'!$A$32:$E$124, 5,0))), G122*0.5, G122*(1-VLOOKUP($A122, 'E1 Categorization'!$A$32:$E$124, 5,0)))</f>
        <v>0</v>
      </c>
      <c r="AF122" s="2208">
        <f>IF(ISERROR(H122*(1-VLOOKUP($A122, 'E1 Categorization'!$A$32:$E$124, 5,0))), H122*0.5, H122*(1-VLOOKUP($A122, 'E1 Categorization'!$A$32:$E$124, 5,0)))</f>
        <v>0</v>
      </c>
      <c r="AG122" s="2208">
        <f>IF(ISERROR(I122*(1-VLOOKUP($A122, 'E1 Categorization'!$A$32:$E$124, 5,0))), I122*0.5, I122*(1-VLOOKUP($A122, 'E1 Categorization'!$A$32:$E$124, 5,0)))</f>
        <v>0</v>
      </c>
      <c r="AH122" s="2208">
        <f>IF(ISERROR(J122*(1-VLOOKUP($A122, 'E1 Categorization'!$A$32:$E$124, 5,0))), J122*0.5, J122*(1-VLOOKUP($A122, 'E1 Categorization'!$A$32:$E$124, 5,0)))</f>
        <v>0</v>
      </c>
      <c r="AI122" s="2208">
        <f>IF(ISERROR(K122*(1-VLOOKUP($A122, 'E1 Categorization'!$A$32:$E$124, 5,0))), K122*0.5, K122*(1-VLOOKUP($A122, 'E1 Categorization'!$A$32:$E$124, 5,0)))</f>
        <v>0</v>
      </c>
      <c r="AJ122" s="2208">
        <f>IF(ISERROR(L122*(1-VLOOKUP($A122, 'E1 Categorization'!$A$32:$E$124, 5,0))), L122*0.5, L122*(1-VLOOKUP($A122, 'E1 Categorization'!$A$32:$E$124, 5,0)))</f>
        <v>0</v>
      </c>
      <c r="AK122" s="2208">
        <f>IF(ISERROR(M122*(1-VLOOKUP($A122, 'E1 Categorization'!$A$32:$E$124, 5,0))), M122*0.5, M122*(1-VLOOKUP($A122, 'E1 Categorization'!$A$32:$E$124, 5,0)))</f>
        <v>0</v>
      </c>
      <c r="AL122" s="2208">
        <f>IF(ISERROR(N122*(1-VLOOKUP($A122, 'E1 Categorization'!$A$32:$E$124, 5,0))), N122*0.5, N122*(1-VLOOKUP($A122, 'E1 Categorization'!$A$32:$E$124, 5,0)))</f>
        <v>0</v>
      </c>
      <c r="AM122" s="2208">
        <f>IF(ISERROR(O122*(1-VLOOKUP($A122, 'E1 Categorization'!$A$32:$E$124, 5,0))), O122*0.5, O122*(1-VLOOKUP($A122, 'E1 Categorization'!$A$32:$E$124, 5,0)))</f>
        <v>0</v>
      </c>
      <c r="AN122" s="2208">
        <f>IF(ISERROR(P122*(1-VLOOKUP($A122, 'E1 Categorization'!$A$32:$E$124, 5,0))), P122*0.5, P122*(1-VLOOKUP($A122, 'E1 Categorization'!$A$32:$E$124, 5,0)))</f>
        <v>0</v>
      </c>
      <c r="AO122" s="2208">
        <f>IF(ISERROR(Q122*(1-VLOOKUP($A122, 'E1 Categorization'!$A$32:$E$124, 5,0))), Q122*0.5, Q122*(1-VLOOKUP($A122, 'E1 Categorization'!$A$32:$E$124, 5,0)))</f>
        <v>0</v>
      </c>
      <c r="AP122" s="2208">
        <f>IF(ISERROR(R122*(1-VLOOKUP($A122, 'E1 Categorization'!$A$32:$E$124, 5,0))), R122*0.5, R122*(1-VLOOKUP($A122, 'E1 Categorization'!$A$32:$E$124, 5,0)))</f>
        <v>0</v>
      </c>
      <c r="AQ122" s="2208">
        <f>IF(ISERROR(S122*(1-VLOOKUP($A122, 'E1 Categorization'!$A$32:$E$124, 5,0))), S122*0.5, S122*(1-VLOOKUP($A122, 'E1 Categorization'!$A$32:$E$124, 5,0)))</f>
        <v>0</v>
      </c>
      <c r="AR122" s="2208">
        <f>IF(ISERROR(T122*(1-VLOOKUP($A122, 'E1 Categorization'!$A$32:$E$124, 5,0))), T122*0.5, T122*(1-VLOOKUP($A122, 'E1 Categorization'!$A$32:$E$124, 5,0)))</f>
        <v>0</v>
      </c>
      <c r="AS122" s="2208">
        <f>IF(ISERROR(U122*(1-VLOOKUP($A122, 'E1 Categorization'!$A$32:$E$124, 5,0))), U122*0.5, U122*(1-VLOOKUP($A122, 'E1 Categorization'!$A$32:$E$124, 5,0)))</f>
        <v>0</v>
      </c>
      <c r="AT122" s="2208">
        <f>IF(ISERROR(V122*(1-VLOOKUP($A122, 'E1 Categorization'!$A$32:$E$124, 5,0))), V122*0.5, V122*(1-VLOOKUP($A122, 'E1 Categorization'!$A$32:$E$124, 5,0)))</f>
        <v>0</v>
      </c>
      <c r="AU122" s="2208">
        <f>IF(ISERROR(W122*(1-VLOOKUP($A122, 'E1 Categorization'!$A$32:$E$124, 5,0))), W122*0.5, W122*(1-VLOOKUP($A122, 'E1 Categorization'!$A$32:$E$124, 5,0)))</f>
        <v>0</v>
      </c>
      <c r="AV122" s="2208">
        <f>IF(ISERROR(X122*(1-VLOOKUP($A122, 'E1 Categorization'!$A$32:$E$124, 5,0))), X122*0.5, X122*(1-VLOOKUP($A122, 'E1 Categorization'!$A$32:$E$124, 5,0)))</f>
        <v>0</v>
      </c>
      <c r="AW122" s="2212"/>
      <c r="AX122" s="2212"/>
      <c r="AY122" s="558">
        <f t="shared" si="14"/>
        <v>5620</v>
      </c>
      <c r="AZ122" s="559" t="str">
        <f t="shared" si="15"/>
        <v>Office Supplies and Expenses</v>
      </c>
      <c r="BA122" s="2208">
        <f>IF(ISERROR(E122*(VLOOKUP($A122, 'E1 Categorization'!$A$32:$E$124, 5,0))), E122*0.5, E122*(VLOOKUP($A122, 'E1 Categorization'!$A$32:$E$124, 5,0)))</f>
        <v>0</v>
      </c>
      <c r="BB122" s="2208">
        <f>IF(ISERROR(F122*(VLOOKUP($A122, 'E1 Categorization'!$A$32:$E$124, 5,0))), F122*0.5, F122*(VLOOKUP($A122, 'E1 Categorization'!$A$32:$E$124, 5,0)))</f>
        <v>0</v>
      </c>
      <c r="BC122" s="2208">
        <f>IF(ISERROR(G122*(VLOOKUP($A122, 'E1 Categorization'!$A$32:$E$124, 5,0))), G122*0.5, G122*(VLOOKUP($A122, 'E1 Categorization'!$A$32:$E$124, 5,0)))</f>
        <v>0</v>
      </c>
      <c r="BD122" s="2208">
        <f>IF(ISERROR(H122*(VLOOKUP($A122, 'E1 Categorization'!$A$32:$E$124, 5,0))), H122*0.5, H122*(VLOOKUP($A122, 'E1 Categorization'!$A$32:$E$124, 5,0)))</f>
        <v>0</v>
      </c>
      <c r="BE122" s="2208">
        <f>IF(ISERROR(I122*(VLOOKUP($A122, 'E1 Categorization'!$A$32:$E$124, 5,0))), I122*0.5, I122*(VLOOKUP($A122, 'E1 Categorization'!$A$32:$E$124, 5,0)))</f>
        <v>0</v>
      </c>
      <c r="BF122" s="2208">
        <f>IF(ISERROR(J122*(VLOOKUP($A122, 'E1 Categorization'!$A$32:$E$124, 5,0))), J122*0.5, J122*(VLOOKUP($A122, 'E1 Categorization'!$A$32:$E$124, 5,0)))</f>
        <v>0</v>
      </c>
      <c r="BG122" s="2208">
        <f>IF(ISERROR(K122*(VLOOKUP($A122, 'E1 Categorization'!$A$32:$E$124, 5,0))), K122*0.5, K122*(VLOOKUP($A122, 'E1 Categorization'!$A$32:$E$124, 5,0)))</f>
        <v>0</v>
      </c>
      <c r="BH122" s="2208">
        <f>IF(ISERROR(L122*(VLOOKUP($A122, 'E1 Categorization'!$A$32:$E$124, 5,0))), L122*0.5, L122*(VLOOKUP($A122, 'E1 Categorization'!$A$32:$E$124, 5,0)))</f>
        <v>0</v>
      </c>
      <c r="BI122" s="2208">
        <f>IF(ISERROR(M122*(VLOOKUP($A122, 'E1 Categorization'!$A$32:$E$124, 5,0))), M122*0.5, M122*(VLOOKUP($A122, 'E1 Categorization'!$A$32:$E$124, 5,0)))</f>
        <v>0</v>
      </c>
      <c r="BJ122" s="2208">
        <f>IF(ISERROR(N122*(VLOOKUP($A122, 'E1 Categorization'!$A$32:$E$124, 5,0))), N122*0.5, N122*(VLOOKUP($A122, 'E1 Categorization'!$A$32:$E$124, 5,0)))</f>
        <v>0</v>
      </c>
      <c r="BK122" s="2208">
        <f>IF(ISERROR(O122*(VLOOKUP($A122, 'E1 Categorization'!$A$32:$E$124, 5,0))), O122*0.5, O122*(VLOOKUP($A122, 'E1 Categorization'!$A$32:$E$124, 5,0)))</f>
        <v>0</v>
      </c>
      <c r="BL122" s="2208">
        <f>IF(ISERROR(P122*(VLOOKUP($A122, 'E1 Categorization'!$A$32:$E$124, 5,0))), P122*0.5, P122*(VLOOKUP($A122, 'E1 Categorization'!$A$32:$E$124, 5,0)))</f>
        <v>0</v>
      </c>
      <c r="BM122" s="2208">
        <f>IF(ISERROR(Q122*(VLOOKUP($A122, 'E1 Categorization'!$A$32:$E$124, 5,0))), Q122*0.5, Q122*(VLOOKUP($A122, 'E1 Categorization'!$A$32:$E$124, 5,0)))</f>
        <v>0</v>
      </c>
      <c r="BN122" s="2208">
        <f>IF(ISERROR(R122*(VLOOKUP($A122, 'E1 Categorization'!$A$32:$E$124, 5,0))), R122*0.5, R122*(VLOOKUP($A122, 'E1 Categorization'!$A$32:$E$124, 5,0)))</f>
        <v>0</v>
      </c>
      <c r="BO122" s="2208">
        <f>IF(ISERROR(S122*(VLOOKUP($A122, 'E1 Categorization'!$A$32:$E$124, 5,0))), S122*0.5, S122*(VLOOKUP($A122, 'E1 Categorization'!$A$32:$E$124, 5,0)))</f>
        <v>0</v>
      </c>
      <c r="BP122" s="2208">
        <f>IF(ISERROR(T122*(VLOOKUP($A122, 'E1 Categorization'!$A$32:$E$124, 5,0))), T122*0.5, T122*(VLOOKUP($A122, 'E1 Categorization'!$A$32:$E$124, 5,0)))</f>
        <v>0</v>
      </c>
      <c r="BQ122" s="2208">
        <f>IF(ISERROR(U122*(VLOOKUP($A122, 'E1 Categorization'!$A$32:$E$124, 5,0))), U122*0.5, U122*(VLOOKUP($A122, 'E1 Categorization'!$A$32:$E$124, 5,0)))</f>
        <v>0</v>
      </c>
      <c r="BR122" s="2208">
        <f>IF(ISERROR(V122*(VLOOKUP($A122, 'E1 Categorization'!$A$32:$E$124, 5,0))), V122*0.5, V122*(VLOOKUP($A122, 'E1 Categorization'!$A$32:$E$124, 5,0)))</f>
        <v>0</v>
      </c>
      <c r="BS122" s="2208">
        <f>IF(ISERROR(W122*(VLOOKUP($A122, 'E1 Categorization'!$A$32:$E$124, 5,0))), W122*0.5, W122*(VLOOKUP($A122, 'E1 Categorization'!$A$32:$E$124, 5,0)))</f>
        <v>0</v>
      </c>
      <c r="BT122" s="2208">
        <f>IF(ISERROR(X122*(VLOOKUP($A122, 'E1 Categorization'!$A$32:$E$124, 5,0))), X122*0.5, X122*(VLOOKUP($A122, 'E1 Categorization'!$A$32:$E$124, 5,0)))</f>
        <v>0</v>
      </c>
    </row>
    <row r="123" spans="1:72" s="630" customFormat="1" ht="25.5">
      <c r="A123" s="554">
        <f>'I3 TB Data'!A434:B434</f>
        <v>5625</v>
      </c>
      <c r="B123" s="555" t="str">
        <f>'I3 TB Data'!B434</f>
        <v>Administrative Expense Transferred Credit</v>
      </c>
      <c r="C123" s="556">
        <f>'I3 TB Data'!G434</f>
        <v>0</v>
      </c>
      <c r="D123" s="2175" t="str">
        <f t="shared" si="17"/>
        <v>Yes</v>
      </c>
      <c r="E123" s="2153"/>
      <c r="F123" s="2153"/>
      <c r="G123" s="2153"/>
      <c r="H123" s="2153"/>
      <c r="I123" s="2153"/>
      <c r="J123" s="2153"/>
      <c r="K123" s="2153"/>
      <c r="L123" s="2153"/>
      <c r="M123" s="2153"/>
      <c r="N123" s="2153"/>
      <c r="O123" s="2153"/>
      <c r="P123" s="2153"/>
      <c r="Q123" s="2153"/>
      <c r="R123" s="2153"/>
      <c r="S123" s="2153"/>
      <c r="T123" s="2153"/>
      <c r="U123" s="2153"/>
      <c r="V123" s="2153"/>
      <c r="W123" s="2153"/>
      <c r="X123" s="2153"/>
      <c r="AA123" s="558">
        <f t="shared" si="12"/>
        <v>5625</v>
      </c>
      <c r="AB123" s="559" t="str">
        <f t="shared" si="13"/>
        <v>Administrative Expense Transferred Credit</v>
      </c>
      <c r="AC123" s="2208">
        <f>IF(ISERROR(E123*(1-VLOOKUP($A123, 'E1 Categorization'!$A$32:$E$124, 5,0))), E123*0.5, E123*(1-VLOOKUP($A123, 'E1 Categorization'!$A$32:$E$124, 5,0)))</f>
        <v>0</v>
      </c>
      <c r="AD123" s="2208">
        <f>IF(ISERROR(F123*(1-VLOOKUP($A123, 'E1 Categorization'!$A$32:$E$124, 5,0))), F123*0.5, F123*(1-VLOOKUP($A123, 'E1 Categorization'!$A$32:$E$124, 5,0)))</f>
        <v>0</v>
      </c>
      <c r="AE123" s="2208">
        <f>IF(ISERROR(G123*(1-VLOOKUP($A123, 'E1 Categorization'!$A$32:$E$124, 5,0))), G123*0.5, G123*(1-VLOOKUP($A123, 'E1 Categorization'!$A$32:$E$124, 5,0)))</f>
        <v>0</v>
      </c>
      <c r="AF123" s="2208">
        <f>IF(ISERROR(H123*(1-VLOOKUP($A123, 'E1 Categorization'!$A$32:$E$124, 5,0))), H123*0.5, H123*(1-VLOOKUP($A123, 'E1 Categorization'!$A$32:$E$124, 5,0)))</f>
        <v>0</v>
      </c>
      <c r="AG123" s="2208">
        <f>IF(ISERROR(I123*(1-VLOOKUP($A123, 'E1 Categorization'!$A$32:$E$124, 5,0))), I123*0.5, I123*(1-VLOOKUP($A123, 'E1 Categorization'!$A$32:$E$124, 5,0)))</f>
        <v>0</v>
      </c>
      <c r="AH123" s="2208">
        <f>IF(ISERROR(J123*(1-VLOOKUP($A123, 'E1 Categorization'!$A$32:$E$124, 5,0))), J123*0.5, J123*(1-VLOOKUP($A123, 'E1 Categorization'!$A$32:$E$124, 5,0)))</f>
        <v>0</v>
      </c>
      <c r="AI123" s="2208">
        <f>IF(ISERROR(K123*(1-VLOOKUP($A123, 'E1 Categorization'!$A$32:$E$124, 5,0))), K123*0.5, K123*(1-VLOOKUP($A123, 'E1 Categorization'!$A$32:$E$124, 5,0)))</f>
        <v>0</v>
      </c>
      <c r="AJ123" s="2208">
        <f>IF(ISERROR(L123*(1-VLOOKUP($A123, 'E1 Categorization'!$A$32:$E$124, 5,0))), L123*0.5, L123*(1-VLOOKUP($A123, 'E1 Categorization'!$A$32:$E$124, 5,0)))</f>
        <v>0</v>
      </c>
      <c r="AK123" s="2208">
        <f>IF(ISERROR(M123*(1-VLOOKUP($A123, 'E1 Categorization'!$A$32:$E$124, 5,0))), M123*0.5, M123*(1-VLOOKUP($A123, 'E1 Categorization'!$A$32:$E$124, 5,0)))</f>
        <v>0</v>
      </c>
      <c r="AL123" s="2208">
        <f>IF(ISERROR(N123*(1-VLOOKUP($A123, 'E1 Categorization'!$A$32:$E$124, 5,0))), N123*0.5, N123*(1-VLOOKUP($A123, 'E1 Categorization'!$A$32:$E$124, 5,0)))</f>
        <v>0</v>
      </c>
      <c r="AM123" s="2208">
        <f>IF(ISERROR(O123*(1-VLOOKUP($A123, 'E1 Categorization'!$A$32:$E$124, 5,0))), O123*0.5, O123*(1-VLOOKUP($A123, 'E1 Categorization'!$A$32:$E$124, 5,0)))</f>
        <v>0</v>
      </c>
      <c r="AN123" s="2208">
        <f>IF(ISERROR(P123*(1-VLOOKUP($A123, 'E1 Categorization'!$A$32:$E$124, 5,0))), P123*0.5, P123*(1-VLOOKUP($A123, 'E1 Categorization'!$A$32:$E$124, 5,0)))</f>
        <v>0</v>
      </c>
      <c r="AO123" s="2208">
        <f>IF(ISERROR(Q123*(1-VLOOKUP($A123, 'E1 Categorization'!$A$32:$E$124, 5,0))), Q123*0.5, Q123*(1-VLOOKUP($A123, 'E1 Categorization'!$A$32:$E$124, 5,0)))</f>
        <v>0</v>
      </c>
      <c r="AP123" s="2208">
        <f>IF(ISERROR(R123*(1-VLOOKUP($A123, 'E1 Categorization'!$A$32:$E$124, 5,0))), R123*0.5, R123*(1-VLOOKUP($A123, 'E1 Categorization'!$A$32:$E$124, 5,0)))</f>
        <v>0</v>
      </c>
      <c r="AQ123" s="2208">
        <f>IF(ISERROR(S123*(1-VLOOKUP($A123, 'E1 Categorization'!$A$32:$E$124, 5,0))), S123*0.5, S123*(1-VLOOKUP($A123, 'E1 Categorization'!$A$32:$E$124, 5,0)))</f>
        <v>0</v>
      </c>
      <c r="AR123" s="2208">
        <f>IF(ISERROR(T123*(1-VLOOKUP($A123, 'E1 Categorization'!$A$32:$E$124, 5,0))), T123*0.5, T123*(1-VLOOKUP($A123, 'E1 Categorization'!$A$32:$E$124, 5,0)))</f>
        <v>0</v>
      </c>
      <c r="AS123" s="2208">
        <f>IF(ISERROR(U123*(1-VLOOKUP($A123, 'E1 Categorization'!$A$32:$E$124, 5,0))), U123*0.5, U123*(1-VLOOKUP($A123, 'E1 Categorization'!$A$32:$E$124, 5,0)))</f>
        <v>0</v>
      </c>
      <c r="AT123" s="2208">
        <f>IF(ISERROR(V123*(1-VLOOKUP($A123, 'E1 Categorization'!$A$32:$E$124, 5,0))), V123*0.5, V123*(1-VLOOKUP($A123, 'E1 Categorization'!$A$32:$E$124, 5,0)))</f>
        <v>0</v>
      </c>
      <c r="AU123" s="2208">
        <f>IF(ISERROR(W123*(1-VLOOKUP($A123, 'E1 Categorization'!$A$32:$E$124, 5,0))), W123*0.5, W123*(1-VLOOKUP($A123, 'E1 Categorization'!$A$32:$E$124, 5,0)))</f>
        <v>0</v>
      </c>
      <c r="AV123" s="2208">
        <f>IF(ISERROR(X123*(1-VLOOKUP($A123, 'E1 Categorization'!$A$32:$E$124, 5,0))), X123*0.5, X123*(1-VLOOKUP($A123, 'E1 Categorization'!$A$32:$E$124, 5,0)))</f>
        <v>0</v>
      </c>
      <c r="AW123" s="2212"/>
      <c r="AX123" s="2212"/>
      <c r="AY123" s="558">
        <f t="shared" si="14"/>
        <v>5625</v>
      </c>
      <c r="AZ123" s="559" t="str">
        <f t="shared" si="15"/>
        <v>Administrative Expense Transferred Credit</v>
      </c>
      <c r="BA123" s="2208">
        <f>IF(ISERROR(E123*(VLOOKUP($A123, 'E1 Categorization'!$A$32:$E$124, 5,0))), E123*0.5, E123*(VLOOKUP($A123, 'E1 Categorization'!$A$32:$E$124, 5,0)))</f>
        <v>0</v>
      </c>
      <c r="BB123" s="2208">
        <f>IF(ISERROR(F123*(VLOOKUP($A123, 'E1 Categorization'!$A$32:$E$124, 5,0))), F123*0.5, F123*(VLOOKUP($A123, 'E1 Categorization'!$A$32:$E$124, 5,0)))</f>
        <v>0</v>
      </c>
      <c r="BC123" s="2208">
        <f>IF(ISERROR(G123*(VLOOKUP($A123, 'E1 Categorization'!$A$32:$E$124, 5,0))), G123*0.5, G123*(VLOOKUP($A123, 'E1 Categorization'!$A$32:$E$124, 5,0)))</f>
        <v>0</v>
      </c>
      <c r="BD123" s="2208">
        <f>IF(ISERROR(H123*(VLOOKUP($A123, 'E1 Categorization'!$A$32:$E$124, 5,0))), H123*0.5, H123*(VLOOKUP($A123, 'E1 Categorization'!$A$32:$E$124, 5,0)))</f>
        <v>0</v>
      </c>
      <c r="BE123" s="2208">
        <f>IF(ISERROR(I123*(VLOOKUP($A123, 'E1 Categorization'!$A$32:$E$124, 5,0))), I123*0.5, I123*(VLOOKUP($A123, 'E1 Categorization'!$A$32:$E$124, 5,0)))</f>
        <v>0</v>
      </c>
      <c r="BF123" s="2208">
        <f>IF(ISERROR(J123*(VLOOKUP($A123, 'E1 Categorization'!$A$32:$E$124, 5,0))), J123*0.5, J123*(VLOOKUP($A123, 'E1 Categorization'!$A$32:$E$124, 5,0)))</f>
        <v>0</v>
      </c>
      <c r="BG123" s="2208">
        <f>IF(ISERROR(K123*(VLOOKUP($A123, 'E1 Categorization'!$A$32:$E$124, 5,0))), K123*0.5, K123*(VLOOKUP($A123, 'E1 Categorization'!$A$32:$E$124, 5,0)))</f>
        <v>0</v>
      </c>
      <c r="BH123" s="2208">
        <f>IF(ISERROR(L123*(VLOOKUP($A123, 'E1 Categorization'!$A$32:$E$124, 5,0))), L123*0.5, L123*(VLOOKUP($A123, 'E1 Categorization'!$A$32:$E$124, 5,0)))</f>
        <v>0</v>
      </c>
      <c r="BI123" s="2208">
        <f>IF(ISERROR(M123*(VLOOKUP($A123, 'E1 Categorization'!$A$32:$E$124, 5,0))), M123*0.5, M123*(VLOOKUP($A123, 'E1 Categorization'!$A$32:$E$124, 5,0)))</f>
        <v>0</v>
      </c>
      <c r="BJ123" s="2208">
        <f>IF(ISERROR(N123*(VLOOKUP($A123, 'E1 Categorization'!$A$32:$E$124, 5,0))), N123*0.5, N123*(VLOOKUP($A123, 'E1 Categorization'!$A$32:$E$124, 5,0)))</f>
        <v>0</v>
      </c>
      <c r="BK123" s="2208">
        <f>IF(ISERROR(O123*(VLOOKUP($A123, 'E1 Categorization'!$A$32:$E$124, 5,0))), O123*0.5, O123*(VLOOKUP($A123, 'E1 Categorization'!$A$32:$E$124, 5,0)))</f>
        <v>0</v>
      </c>
      <c r="BL123" s="2208">
        <f>IF(ISERROR(P123*(VLOOKUP($A123, 'E1 Categorization'!$A$32:$E$124, 5,0))), P123*0.5, P123*(VLOOKUP($A123, 'E1 Categorization'!$A$32:$E$124, 5,0)))</f>
        <v>0</v>
      </c>
      <c r="BM123" s="2208">
        <f>IF(ISERROR(Q123*(VLOOKUP($A123, 'E1 Categorization'!$A$32:$E$124, 5,0))), Q123*0.5, Q123*(VLOOKUP($A123, 'E1 Categorization'!$A$32:$E$124, 5,0)))</f>
        <v>0</v>
      </c>
      <c r="BN123" s="2208">
        <f>IF(ISERROR(R123*(VLOOKUP($A123, 'E1 Categorization'!$A$32:$E$124, 5,0))), R123*0.5, R123*(VLOOKUP($A123, 'E1 Categorization'!$A$32:$E$124, 5,0)))</f>
        <v>0</v>
      </c>
      <c r="BO123" s="2208">
        <f>IF(ISERROR(S123*(VLOOKUP($A123, 'E1 Categorization'!$A$32:$E$124, 5,0))), S123*0.5, S123*(VLOOKUP($A123, 'E1 Categorization'!$A$32:$E$124, 5,0)))</f>
        <v>0</v>
      </c>
      <c r="BP123" s="2208">
        <f>IF(ISERROR(T123*(VLOOKUP($A123, 'E1 Categorization'!$A$32:$E$124, 5,0))), T123*0.5, T123*(VLOOKUP($A123, 'E1 Categorization'!$A$32:$E$124, 5,0)))</f>
        <v>0</v>
      </c>
      <c r="BQ123" s="2208">
        <f>IF(ISERROR(U123*(VLOOKUP($A123, 'E1 Categorization'!$A$32:$E$124, 5,0))), U123*0.5, U123*(VLOOKUP($A123, 'E1 Categorization'!$A$32:$E$124, 5,0)))</f>
        <v>0</v>
      </c>
      <c r="BR123" s="2208">
        <f>IF(ISERROR(V123*(VLOOKUP($A123, 'E1 Categorization'!$A$32:$E$124, 5,0))), V123*0.5, V123*(VLOOKUP($A123, 'E1 Categorization'!$A$32:$E$124, 5,0)))</f>
        <v>0</v>
      </c>
      <c r="BS123" s="2208">
        <f>IF(ISERROR(W123*(VLOOKUP($A123, 'E1 Categorization'!$A$32:$E$124, 5,0))), W123*0.5, W123*(VLOOKUP($A123, 'E1 Categorization'!$A$32:$E$124, 5,0)))</f>
        <v>0</v>
      </c>
      <c r="BT123" s="2208">
        <f>IF(ISERROR(X123*(VLOOKUP($A123, 'E1 Categorization'!$A$32:$E$124, 5,0))), X123*0.5, X123*(VLOOKUP($A123, 'E1 Categorization'!$A$32:$E$124, 5,0)))</f>
        <v>0</v>
      </c>
    </row>
    <row r="124" spans="1:72" s="630" customFormat="1" ht="25.5" customHeight="1">
      <c r="A124" s="554">
        <f>'I3 TB Data'!A435:B435</f>
        <v>5630</v>
      </c>
      <c r="B124" s="555" t="str">
        <f>'I3 TB Data'!B435</f>
        <v>Outside Services Employed</v>
      </c>
      <c r="C124" s="556">
        <f>'I3 TB Data'!G435</f>
        <v>0</v>
      </c>
      <c r="D124" s="2175" t="str">
        <f t="shared" si="17"/>
        <v>Yes</v>
      </c>
      <c r="E124" s="2153"/>
      <c r="F124" s="2153"/>
      <c r="G124" s="2153"/>
      <c r="H124" s="2153"/>
      <c r="I124" s="2153"/>
      <c r="J124" s="2153"/>
      <c r="K124" s="2153"/>
      <c r="L124" s="2153"/>
      <c r="M124" s="2153"/>
      <c r="N124" s="2153"/>
      <c r="O124" s="2153"/>
      <c r="P124" s="2153"/>
      <c r="Q124" s="2153"/>
      <c r="R124" s="2153"/>
      <c r="S124" s="2153"/>
      <c r="T124" s="2153"/>
      <c r="U124" s="2153"/>
      <c r="V124" s="2153"/>
      <c r="W124" s="2153"/>
      <c r="X124" s="2153"/>
      <c r="AA124" s="558">
        <f t="shared" si="12"/>
        <v>5630</v>
      </c>
      <c r="AB124" s="559" t="str">
        <f t="shared" si="13"/>
        <v>Outside Services Employed</v>
      </c>
      <c r="AC124" s="2208">
        <f>IF(ISERROR(E124*(1-VLOOKUP($A124, 'E1 Categorization'!$A$32:$E$124, 5,0))), E124*0.5, E124*(1-VLOOKUP($A124, 'E1 Categorization'!$A$32:$E$124, 5,0)))</f>
        <v>0</v>
      </c>
      <c r="AD124" s="2208">
        <f>IF(ISERROR(F124*(1-VLOOKUP($A124, 'E1 Categorization'!$A$32:$E$124, 5,0))), F124*0.5, F124*(1-VLOOKUP($A124, 'E1 Categorization'!$A$32:$E$124, 5,0)))</f>
        <v>0</v>
      </c>
      <c r="AE124" s="2208">
        <f>IF(ISERROR(G124*(1-VLOOKUP($A124, 'E1 Categorization'!$A$32:$E$124, 5,0))), G124*0.5, G124*(1-VLOOKUP($A124, 'E1 Categorization'!$A$32:$E$124, 5,0)))</f>
        <v>0</v>
      </c>
      <c r="AF124" s="2208">
        <f>IF(ISERROR(H124*(1-VLOOKUP($A124, 'E1 Categorization'!$A$32:$E$124, 5,0))), H124*0.5, H124*(1-VLOOKUP($A124, 'E1 Categorization'!$A$32:$E$124, 5,0)))</f>
        <v>0</v>
      </c>
      <c r="AG124" s="2208">
        <f>IF(ISERROR(I124*(1-VLOOKUP($A124, 'E1 Categorization'!$A$32:$E$124, 5,0))), I124*0.5, I124*(1-VLOOKUP($A124, 'E1 Categorization'!$A$32:$E$124, 5,0)))</f>
        <v>0</v>
      </c>
      <c r="AH124" s="2208">
        <f>IF(ISERROR(J124*(1-VLOOKUP($A124, 'E1 Categorization'!$A$32:$E$124, 5,0))), J124*0.5, J124*(1-VLOOKUP($A124, 'E1 Categorization'!$A$32:$E$124, 5,0)))</f>
        <v>0</v>
      </c>
      <c r="AI124" s="2208">
        <f>IF(ISERROR(K124*(1-VLOOKUP($A124, 'E1 Categorization'!$A$32:$E$124, 5,0))), K124*0.5, K124*(1-VLOOKUP($A124, 'E1 Categorization'!$A$32:$E$124, 5,0)))</f>
        <v>0</v>
      </c>
      <c r="AJ124" s="2208">
        <f>IF(ISERROR(L124*(1-VLOOKUP($A124, 'E1 Categorization'!$A$32:$E$124, 5,0))), L124*0.5, L124*(1-VLOOKUP($A124, 'E1 Categorization'!$A$32:$E$124, 5,0)))</f>
        <v>0</v>
      </c>
      <c r="AK124" s="2208">
        <f>IF(ISERROR(M124*(1-VLOOKUP($A124, 'E1 Categorization'!$A$32:$E$124, 5,0))), M124*0.5, M124*(1-VLOOKUP($A124, 'E1 Categorization'!$A$32:$E$124, 5,0)))</f>
        <v>0</v>
      </c>
      <c r="AL124" s="2208">
        <f>IF(ISERROR(N124*(1-VLOOKUP($A124, 'E1 Categorization'!$A$32:$E$124, 5,0))), N124*0.5, N124*(1-VLOOKUP($A124, 'E1 Categorization'!$A$32:$E$124, 5,0)))</f>
        <v>0</v>
      </c>
      <c r="AM124" s="2208">
        <f>IF(ISERROR(O124*(1-VLOOKUP($A124, 'E1 Categorization'!$A$32:$E$124, 5,0))), O124*0.5, O124*(1-VLOOKUP($A124, 'E1 Categorization'!$A$32:$E$124, 5,0)))</f>
        <v>0</v>
      </c>
      <c r="AN124" s="2208">
        <f>IF(ISERROR(P124*(1-VLOOKUP($A124, 'E1 Categorization'!$A$32:$E$124, 5,0))), P124*0.5, P124*(1-VLOOKUP($A124, 'E1 Categorization'!$A$32:$E$124, 5,0)))</f>
        <v>0</v>
      </c>
      <c r="AO124" s="2208">
        <f>IF(ISERROR(Q124*(1-VLOOKUP($A124, 'E1 Categorization'!$A$32:$E$124, 5,0))), Q124*0.5, Q124*(1-VLOOKUP($A124, 'E1 Categorization'!$A$32:$E$124, 5,0)))</f>
        <v>0</v>
      </c>
      <c r="AP124" s="2208">
        <f>IF(ISERROR(R124*(1-VLOOKUP($A124, 'E1 Categorization'!$A$32:$E$124, 5,0))), R124*0.5, R124*(1-VLOOKUP($A124, 'E1 Categorization'!$A$32:$E$124, 5,0)))</f>
        <v>0</v>
      </c>
      <c r="AQ124" s="2208">
        <f>IF(ISERROR(S124*(1-VLOOKUP($A124, 'E1 Categorization'!$A$32:$E$124, 5,0))), S124*0.5, S124*(1-VLOOKUP($A124, 'E1 Categorization'!$A$32:$E$124, 5,0)))</f>
        <v>0</v>
      </c>
      <c r="AR124" s="2208">
        <f>IF(ISERROR(T124*(1-VLOOKUP($A124, 'E1 Categorization'!$A$32:$E$124, 5,0))), T124*0.5, T124*(1-VLOOKUP($A124, 'E1 Categorization'!$A$32:$E$124, 5,0)))</f>
        <v>0</v>
      </c>
      <c r="AS124" s="2208">
        <f>IF(ISERROR(U124*(1-VLOOKUP($A124, 'E1 Categorization'!$A$32:$E$124, 5,0))), U124*0.5, U124*(1-VLOOKUP($A124, 'E1 Categorization'!$A$32:$E$124, 5,0)))</f>
        <v>0</v>
      </c>
      <c r="AT124" s="2208">
        <f>IF(ISERROR(V124*(1-VLOOKUP($A124, 'E1 Categorization'!$A$32:$E$124, 5,0))), V124*0.5, V124*(1-VLOOKUP($A124, 'E1 Categorization'!$A$32:$E$124, 5,0)))</f>
        <v>0</v>
      </c>
      <c r="AU124" s="2208">
        <f>IF(ISERROR(W124*(1-VLOOKUP($A124, 'E1 Categorization'!$A$32:$E$124, 5,0))), W124*0.5, W124*(1-VLOOKUP($A124, 'E1 Categorization'!$A$32:$E$124, 5,0)))</f>
        <v>0</v>
      </c>
      <c r="AV124" s="2208">
        <f>IF(ISERROR(X124*(1-VLOOKUP($A124, 'E1 Categorization'!$A$32:$E$124, 5,0))), X124*0.5, X124*(1-VLOOKUP($A124, 'E1 Categorization'!$A$32:$E$124, 5,0)))</f>
        <v>0</v>
      </c>
      <c r="AW124" s="2212"/>
      <c r="AX124" s="2212"/>
      <c r="AY124" s="558">
        <f t="shared" si="14"/>
        <v>5630</v>
      </c>
      <c r="AZ124" s="559" t="str">
        <f t="shared" si="15"/>
        <v>Outside Services Employed</v>
      </c>
      <c r="BA124" s="2208">
        <f>IF(ISERROR(E124*(VLOOKUP($A124, 'E1 Categorization'!$A$32:$E$124, 5,0))), E124*0.5, E124*(VLOOKUP($A124, 'E1 Categorization'!$A$32:$E$124, 5,0)))</f>
        <v>0</v>
      </c>
      <c r="BB124" s="2208">
        <f>IF(ISERROR(F124*(VLOOKUP($A124, 'E1 Categorization'!$A$32:$E$124, 5,0))), F124*0.5, F124*(VLOOKUP($A124, 'E1 Categorization'!$A$32:$E$124, 5,0)))</f>
        <v>0</v>
      </c>
      <c r="BC124" s="2208">
        <f>IF(ISERROR(G124*(VLOOKUP($A124, 'E1 Categorization'!$A$32:$E$124, 5,0))), G124*0.5, G124*(VLOOKUP($A124, 'E1 Categorization'!$A$32:$E$124, 5,0)))</f>
        <v>0</v>
      </c>
      <c r="BD124" s="2208">
        <f>IF(ISERROR(H124*(VLOOKUP($A124, 'E1 Categorization'!$A$32:$E$124, 5,0))), H124*0.5, H124*(VLOOKUP($A124, 'E1 Categorization'!$A$32:$E$124, 5,0)))</f>
        <v>0</v>
      </c>
      <c r="BE124" s="2208">
        <f>IF(ISERROR(I124*(VLOOKUP($A124, 'E1 Categorization'!$A$32:$E$124, 5,0))), I124*0.5, I124*(VLOOKUP($A124, 'E1 Categorization'!$A$32:$E$124, 5,0)))</f>
        <v>0</v>
      </c>
      <c r="BF124" s="2208">
        <f>IF(ISERROR(J124*(VLOOKUP($A124, 'E1 Categorization'!$A$32:$E$124, 5,0))), J124*0.5, J124*(VLOOKUP($A124, 'E1 Categorization'!$A$32:$E$124, 5,0)))</f>
        <v>0</v>
      </c>
      <c r="BG124" s="2208">
        <f>IF(ISERROR(K124*(VLOOKUP($A124, 'E1 Categorization'!$A$32:$E$124, 5,0))), K124*0.5, K124*(VLOOKUP($A124, 'E1 Categorization'!$A$32:$E$124, 5,0)))</f>
        <v>0</v>
      </c>
      <c r="BH124" s="2208">
        <f>IF(ISERROR(L124*(VLOOKUP($A124, 'E1 Categorization'!$A$32:$E$124, 5,0))), L124*0.5, L124*(VLOOKUP($A124, 'E1 Categorization'!$A$32:$E$124, 5,0)))</f>
        <v>0</v>
      </c>
      <c r="BI124" s="2208">
        <f>IF(ISERROR(M124*(VLOOKUP($A124, 'E1 Categorization'!$A$32:$E$124, 5,0))), M124*0.5, M124*(VLOOKUP($A124, 'E1 Categorization'!$A$32:$E$124, 5,0)))</f>
        <v>0</v>
      </c>
      <c r="BJ124" s="2208">
        <f>IF(ISERROR(N124*(VLOOKUP($A124, 'E1 Categorization'!$A$32:$E$124, 5,0))), N124*0.5, N124*(VLOOKUP($A124, 'E1 Categorization'!$A$32:$E$124, 5,0)))</f>
        <v>0</v>
      </c>
      <c r="BK124" s="2208">
        <f>IF(ISERROR(O124*(VLOOKUP($A124, 'E1 Categorization'!$A$32:$E$124, 5,0))), O124*0.5, O124*(VLOOKUP($A124, 'E1 Categorization'!$A$32:$E$124, 5,0)))</f>
        <v>0</v>
      </c>
      <c r="BL124" s="2208">
        <f>IF(ISERROR(P124*(VLOOKUP($A124, 'E1 Categorization'!$A$32:$E$124, 5,0))), P124*0.5, P124*(VLOOKUP($A124, 'E1 Categorization'!$A$32:$E$124, 5,0)))</f>
        <v>0</v>
      </c>
      <c r="BM124" s="2208">
        <f>IF(ISERROR(Q124*(VLOOKUP($A124, 'E1 Categorization'!$A$32:$E$124, 5,0))), Q124*0.5, Q124*(VLOOKUP($A124, 'E1 Categorization'!$A$32:$E$124, 5,0)))</f>
        <v>0</v>
      </c>
      <c r="BN124" s="2208">
        <f>IF(ISERROR(R124*(VLOOKUP($A124, 'E1 Categorization'!$A$32:$E$124, 5,0))), R124*0.5, R124*(VLOOKUP($A124, 'E1 Categorization'!$A$32:$E$124, 5,0)))</f>
        <v>0</v>
      </c>
      <c r="BO124" s="2208">
        <f>IF(ISERROR(S124*(VLOOKUP($A124, 'E1 Categorization'!$A$32:$E$124, 5,0))), S124*0.5, S124*(VLOOKUP($A124, 'E1 Categorization'!$A$32:$E$124, 5,0)))</f>
        <v>0</v>
      </c>
      <c r="BP124" s="2208">
        <f>IF(ISERROR(T124*(VLOOKUP($A124, 'E1 Categorization'!$A$32:$E$124, 5,0))), T124*0.5, T124*(VLOOKUP($A124, 'E1 Categorization'!$A$32:$E$124, 5,0)))</f>
        <v>0</v>
      </c>
      <c r="BQ124" s="2208">
        <f>IF(ISERROR(U124*(VLOOKUP($A124, 'E1 Categorization'!$A$32:$E$124, 5,0))), U124*0.5, U124*(VLOOKUP($A124, 'E1 Categorization'!$A$32:$E$124, 5,0)))</f>
        <v>0</v>
      </c>
      <c r="BR124" s="2208">
        <f>IF(ISERROR(V124*(VLOOKUP($A124, 'E1 Categorization'!$A$32:$E$124, 5,0))), V124*0.5, V124*(VLOOKUP($A124, 'E1 Categorization'!$A$32:$E$124, 5,0)))</f>
        <v>0</v>
      </c>
      <c r="BS124" s="2208">
        <f>IF(ISERROR(W124*(VLOOKUP($A124, 'E1 Categorization'!$A$32:$E$124, 5,0))), W124*0.5, W124*(VLOOKUP($A124, 'E1 Categorization'!$A$32:$E$124, 5,0)))</f>
        <v>0</v>
      </c>
      <c r="BT124" s="2208">
        <f>IF(ISERROR(X124*(VLOOKUP($A124, 'E1 Categorization'!$A$32:$E$124, 5,0))), X124*0.5, X124*(VLOOKUP($A124, 'E1 Categorization'!$A$32:$E$124, 5,0)))</f>
        <v>0</v>
      </c>
    </row>
    <row r="125" spans="1:72" s="630" customFormat="1" ht="25.5" customHeight="1">
      <c r="A125" s="554">
        <f>'I3 TB Data'!A436:B436</f>
        <v>5635</v>
      </c>
      <c r="B125" s="555" t="str">
        <f>'I3 TB Data'!B436</f>
        <v>Property Insurance</v>
      </c>
      <c r="C125" s="556">
        <f>'I3 TB Data'!G436</f>
        <v>0</v>
      </c>
      <c r="D125" s="2175" t="str">
        <f t="shared" si="17"/>
        <v>Yes</v>
      </c>
      <c r="E125" s="2153"/>
      <c r="F125" s="2153"/>
      <c r="G125" s="2153"/>
      <c r="H125" s="2153"/>
      <c r="I125" s="2153"/>
      <c r="J125" s="2153"/>
      <c r="K125" s="2153"/>
      <c r="L125" s="2153"/>
      <c r="M125" s="2153"/>
      <c r="N125" s="2153"/>
      <c r="O125" s="2153"/>
      <c r="P125" s="2153"/>
      <c r="Q125" s="2153"/>
      <c r="R125" s="2153"/>
      <c r="S125" s="2153"/>
      <c r="T125" s="2153"/>
      <c r="U125" s="2153"/>
      <c r="V125" s="2153"/>
      <c r="W125" s="2153"/>
      <c r="X125" s="2153"/>
      <c r="AA125" s="558">
        <f t="shared" si="12"/>
        <v>5635</v>
      </c>
      <c r="AB125" s="559" t="str">
        <f t="shared" si="13"/>
        <v>Property Insurance</v>
      </c>
      <c r="AC125" s="2208">
        <f>IF(ISERROR(E125*(1-VLOOKUP($A125, 'E1 Categorization'!$A$32:$E$124, 5,0))), E125*0.5, E125*(1-VLOOKUP($A125, 'E1 Categorization'!$A$32:$E$124, 5,0)))</f>
        <v>0</v>
      </c>
      <c r="AD125" s="2208">
        <f>IF(ISERROR(F125*(1-VLOOKUP($A125, 'E1 Categorization'!$A$32:$E$124, 5,0))), F125*0.5, F125*(1-VLOOKUP($A125, 'E1 Categorization'!$A$32:$E$124, 5,0)))</f>
        <v>0</v>
      </c>
      <c r="AE125" s="2208">
        <f>IF(ISERROR(G125*(1-VLOOKUP($A125, 'E1 Categorization'!$A$32:$E$124, 5,0))), G125*0.5, G125*(1-VLOOKUP($A125, 'E1 Categorization'!$A$32:$E$124, 5,0)))</f>
        <v>0</v>
      </c>
      <c r="AF125" s="2208">
        <f>IF(ISERROR(H125*(1-VLOOKUP($A125, 'E1 Categorization'!$A$32:$E$124, 5,0))), H125*0.5, H125*(1-VLOOKUP($A125, 'E1 Categorization'!$A$32:$E$124, 5,0)))</f>
        <v>0</v>
      </c>
      <c r="AG125" s="2208">
        <f>IF(ISERROR(I125*(1-VLOOKUP($A125, 'E1 Categorization'!$A$32:$E$124, 5,0))), I125*0.5, I125*(1-VLOOKUP($A125, 'E1 Categorization'!$A$32:$E$124, 5,0)))</f>
        <v>0</v>
      </c>
      <c r="AH125" s="2208">
        <f>IF(ISERROR(J125*(1-VLOOKUP($A125, 'E1 Categorization'!$A$32:$E$124, 5,0))), J125*0.5, J125*(1-VLOOKUP($A125, 'E1 Categorization'!$A$32:$E$124, 5,0)))</f>
        <v>0</v>
      </c>
      <c r="AI125" s="2208">
        <f>IF(ISERROR(K125*(1-VLOOKUP($A125, 'E1 Categorization'!$A$32:$E$124, 5,0))), K125*0.5, K125*(1-VLOOKUP($A125, 'E1 Categorization'!$A$32:$E$124, 5,0)))</f>
        <v>0</v>
      </c>
      <c r="AJ125" s="2208">
        <f>IF(ISERROR(L125*(1-VLOOKUP($A125, 'E1 Categorization'!$A$32:$E$124, 5,0))), L125*0.5, L125*(1-VLOOKUP($A125, 'E1 Categorization'!$A$32:$E$124, 5,0)))</f>
        <v>0</v>
      </c>
      <c r="AK125" s="2208">
        <f>IF(ISERROR(M125*(1-VLOOKUP($A125, 'E1 Categorization'!$A$32:$E$124, 5,0))), M125*0.5, M125*(1-VLOOKUP($A125, 'E1 Categorization'!$A$32:$E$124, 5,0)))</f>
        <v>0</v>
      </c>
      <c r="AL125" s="2208">
        <f>IF(ISERROR(N125*(1-VLOOKUP($A125, 'E1 Categorization'!$A$32:$E$124, 5,0))), N125*0.5, N125*(1-VLOOKUP($A125, 'E1 Categorization'!$A$32:$E$124, 5,0)))</f>
        <v>0</v>
      </c>
      <c r="AM125" s="2208">
        <f>IF(ISERROR(O125*(1-VLOOKUP($A125, 'E1 Categorization'!$A$32:$E$124, 5,0))), O125*0.5, O125*(1-VLOOKUP($A125, 'E1 Categorization'!$A$32:$E$124, 5,0)))</f>
        <v>0</v>
      </c>
      <c r="AN125" s="2208">
        <f>IF(ISERROR(P125*(1-VLOOKUP($A125, 'E1 Categorization'!$A$32:$E$124, 5,0))), P125*0.5, P125*(1-VLOOKUP($A125, 'E1 Categorization'!$A$32:$E$124, 5,0)))</f>
        <v>0</v>
      </c>
      <c r="AO125" s="2208">
        <f>IF(ISERROR(Q125*(1-VLOOKUP($A125, 'E1 Categorization'!$A$32:$E$124, 5,0))), Q125*0.5, Q125*(1-VLOOKUP($A125, 'E1 Categorization'!$A$32:$E$124, 5,0)))</f>
        <v>0</v>
      </c>
      <c r="AP125" s="2208">
        <f>IF(ISERROR(R125*(1-VLOOKUP($A125, 'E1 Categorization'!$A$32:$E$124, 5,0))), R125*0.5, R125*(1-VLOOKUP($A125, 'E1 Categorization'!$A$32:$E$124, 5,0)))</f>
        <v>0</v>
      </c>
      <c r="AQ125" s="2208">
        <f>IF(ISERROR(S125*(1-VLOOKUP($A125, 'E1 Categorization'!$A$32:$E$124, 5,0))), S125*0.5, S125*(1-VLOOKUP($A125, 'E1 Categorization'!$A$32:$E$124, 5,0)))</f>
        <v>0</v>
      </c>
      <c r="AR125" s="2208">
        <f>IF(ISERROR(T125*(1-VLOOKUP($A125, 'E1 Categorization'!$A$32:$E$124, 5,0))), T125*0.5, T125*(1-VLOOKUP($A125, 'E1 Categorization'!$A$32:$E$124, 5,0)))</f>
        <v>0</v>
      </c>
      <c r="AS125" s="2208">
        <f>IF(ISERROR(U125*(1-VLOOKUP($A125, 'E1 Categorization'!$A$32:$E$124, 5,0))), U125*0.5, U125*(1-VLOOKUP($A125, 'E1 Categorization'!$A$32:$E$124, 5,0)))</f>
        <v>0</v>
      </c>
      <c r="AT125" s="2208">
        <f>IF(ISERROR(V125*(1-VLOOKUP($A125, 'E1 Categorization'!$A$32:$E$124, 5,0))), V125*0.5, V125*(1-VLOOKUP($A125, 'E1 Categorization'!$A$32:$E$124, 5,0)))</f>
        <v>0</v>
      </c>
      <c r="AU125" s="2208">
        <f>IF(ISERROR(W125*(1-VLOOKUP($A125, 'E1 Categorization'!$A$32:$E$124, 5,0))), W125*0.5, W125*(1-VLOOKUP($A125, 'E1 Categorization'!$A$32:$E$124, 5,0)))</f>
        <v>0</v>
      </c>
      <c r="AV125" s="2208">
        <f>IF(ISERROR(X125*(1-VLOOKUP($A125, 'E1 Categorization'!$A$32:$E$124, 5,0))), X125*0.5, X125*(1-VLOOKUP($A125, 'E1 Categorization'!$A$32:$E$124, 5,0)))</f>
        <v>0</v>
      </c>
      <c r="AW125" s="2212"/>
      <c r="AX125" s="2212"/>
      <c r="AY125" s="558">
        <f t="shared" si="14"/>
        <v>5635</v>
      </c>
      <c r="AZ125" s="559" t="str">
        <f t="shared" si="15"/>
        <v>Property Insurance</v>
      </c>
      <c r="BA125" s="2208">
        <f>IF(ISERROR(E125*(VLOOKUP($A125, 'E1 Categorization'!$A$32:$E$124, 5,0))), E125*0.5, E125*(VLOOKUP($A125, 'E1 Categorization'!$A$32:$E$124, 5,0)))</f>
        <v>0</v>
      </c>
      <c r="BB125" s="2208">
        <f>IF(ISERROR(F125*(VLOOKUP($A125, 'E1 Categorization'!$A$32:$E$124, 5,0))), F125*0.5, F125*(VLOOKUP($A125, 'E1 Categorization'!$A$32:$E$124, 5,0)))</f>
        <v>0</v>
      </c>
      <c r="BC125" s="2208">
        <f>IF(ISERROR(G125*(VLOOKUP($A125, 'E1 Categorization'!$A$32:$E$124, 5,0))), G125*0.5, G125*(VLOOKUP($A125, 'E1 Categorization'!$A$32:$E$124, 5,0)))</f>
        <v>0</v>
      </c>
      <c r="BD125" s="2208">
        <f>IF(ISERROR(H125*(VLOOKUP($A125, 'E1 Categorization'!$A$32:$E$124, 5,0))), H125*0.5, H125*(VLOOKUP($A125, 'E1 Categorization'!$A$32:$E$124, 5,0)))</f>
        <v>0</v>
      </c>
      <c r="BE125" s="2208">
        <f>IF(ISERROR(I125*(VLOOKUP($A125, 'E1 Categorization'!$A$32:$E$124, 5,0))), I125*0.5, I125*(VLOOKUP($A125, 'E1 Categorization'!$A$32:$E$124, 5,0)))</f>
        <v>0</v>
      </c>
      <c r="BF125" s="2208">
        <f>IF(ISERROR(J125*(VLOOKUP($A125, 'E1 Categorization'!$A$32:$E$124, 5,0))), J125*0.5, J125*(VLOOKUP($A125, 'E1 Categorization'!$A$32:$E$124, 5,0)))</f>
        <v>0</v>
      </c>
      <c r="BG125" s="2208">
        <f>IF(ISERROR(K125*(VLOOKUP($A125, 'E1 Categorization'!$A$32:$E$124, 5,0))), K125*0.5, K125*(VLOOKUP($A125, 'E1 Categorization'!$A$32:$E$124, 5,0)))</f>
        <v>0</v>
      </c>
      <c r="BH125" s="2208">
        <f>IF(ISERROR(L125*(VLOOKUP($A125, 'E1 Categorization'!$A$32:$E$124, 5,0))), L125*0.5, L125*(VLOOKUP($A125, 'E1 Categorization'!$A$32:$E$124, 5,0)))</f>
        <v>0</v>
      </c>
      <c r="BI125" s="2208">
        <f>IF(ISERROR(M125*(VLOOKUP($A125, 'E1 Categorization'!$A$32:$E$124, 5,0))), M125*0.5, M125*(VLOOKUP($A125, 'E1 Categorization'!$A$32:$E$124, 5,0)))</f>
        <v>0</v>
      </c>
      <c r="BJ125" s="2208">
        <f>IF(ISERROR(N125*(VLOOKUP($A125, 'E1 Categorization'!$A$32:$E$124, 5,0))), N125*0.5, N125*(VLOOKUP($A125, 'E1 Categorization'!$A$32:$E$124, 5,0)))</f>
        <v>0</v>
      </c>
      <c r="BK125" s="2208">
        <f>IF(ISERROR(O125*(VLOOKUP($A125, 'E1 Categorization'!$A$32:$E$124, 5,0))), O125*0.5, O125*(VLOOKUP($A125, 'E1 Categorization'!$A$32:$E$124, 5,0)))</f>
        <v>0</v>
      </c>
      <c r="BL125" s="2208">
        <f>IF(ISERROR(P125*(VLOOKUP($A125, 'E1 Categorization'!$A$32:$E$124, 5,0))), P125*0.5, P125*(VLOOKUP($A125, 'E1 Categorization'!$A$32:$E$124, 5,0)))</f>
        <v>0</v>
      </c>
      <c r="BM125" s="2208">
        <f>IF(ISERROR(Q125*(VLOOKUP($A125, 'E1 Categorization'!$A$32:$E$124, 5,0))), Q125*0.5, Q125*(VLOOKUP($A125, 'E1 Categorization'!$A$32:$E$124, 5,0)))</f>
        <v>0</v>
      </c>
      <c r="BN125" s="2208">
        <f>IF(ISERROR(R125*(VLOOKUP($A125, 'E1 Categorization'!$A$32:$E$124, 5,0))), R125*0.5, R125*(VLOOKUP($A125, 'E1 Categorization'!$A$32:$E$124, 5,0)))</f>
        <v>0</v>
      </c>
      <c r="BO125" s="2208">
        <f>IF(ISERROR(S125*(VLOOKUP($A125, 'E1 Categorization'!$A$32:$E$124, 5,0))), S125*0.5, S125*(VLOOKUP($A125, 'E1 Categorization'!$A$32:$E$124, 5,0)))</f>
        <v>0</v>
      </c>
      <c r="BP125" s="2208">
        <f>IF(ISERROR(T125*(VLOOKUP($A125, 'E1 Categorization'!$A$32:$E$124, 5,0))), T125*0.5, T125*(VLOOKUP($A125, 'E1 Categorization'!$A$32:$E$124, 5,0)))</f>
        <v>0</v>
      </c>
      <c r="BQ125" s="2208">
        <f>IF(ISERROR(U125*(VLOOKUP($A125, 'E1 Categorization'!$A$32:$E$124, 5,0))), U125*0.5, U125*(VLOOKUP($A125, 'E1 Categorization'!$A$32:$E$124, 5,0)))</f>
        <v>0</v>
      </c>
      <c r="BR125" s="2208">
        <f>IF(ISERROR(V125*(VLOOKUP($A125, 'E1 Categorization'!$A$32:$E$124, 5,0))), V125*0.5, V125*(VLOOKUP($A125, 'E1 Categorization'!$A$32:$E$124, 5,0)))</f>
        <v>0</v>
      </c>
      <c r="BS125" s="2208">
        <f>IF(ISERROR(W125*(VLOOKUP($A125, 'E1 Categorization'!$A$32:$E$124, 5,0))), W125*0.5, W125*(VLOOKUP($A125, 'E1 Categorization'!$A$32:$E$124, 5,0)))</f>
        <v>0</v>
      </c>
      <c r="BT125" s="2208">
        <f>IF(ISERROR(X125*(VLOOKUP($A125, 'E1 Categorization'!$A$32:$E$124, 5,0))), X125*0.5, X125*(VLOOKUP($A125, 'E1 Categorization'!$A$32:$E$124, 5,0)))</f>
        <v>0</v>
      </c>
    </row>
    <row r="126" spans="1:72" s="630" customFormat="1" ht="25.5" customHeight="1">
      <c r="A126" s="554">
        <f>'I3 TB Data'!A437:B437</f>
        <v>5640</v>
      </c>
      <c r="B126" s="555" t="str">
        <f>'I3 TB Data'!B437</f>
        <v>Injuries and Damages</v>
      </c>
      <c r="C126" s="556">
        <f>'I3 TB Data'!G437</f>
        <v>0</v>
      </c>
      <c r="D126" s="2175" t="str">
        <f t="shared" si="17"/>
        <v>Yes</v>
      </c>
      <c r="E126" s="2153"/>
      <c r="F126" s="2153"/>
      <c r="G126" s="2153"/>
      <c r="H126" s="2153"/>
      <c r="I126" s="2153"/>
      <c r="J126" s="2153"/>
      <c r="K126" s="2153"/>
      <c r="L126" s="2153"/>
      <c r="M126" s="2153"/>
      <c r="N126" s="2153"/>
      <c r="O126" s="2153"/>
      <c r="P126" s="2153"/>
      <c r="Q126" s="2153"/>
      <c r="R126" s="2153"/>
      <c r="S126" s="2153"/>
      <c r="T126" s="2153"/>
      <c r="U126" s="2153"/>
      <c r="V126" s="2153"/>
      <c r="W126" s="2153"/>
      <c r="X126" s="2153"/>
      <c r="AA126" s="558">
        <f t="shared" si="12"/>
        <v>5640</v>
      </c>
      <c r="AB126" s="559" t="str">
        <f t="shared" si="13"/>
        <v>Injuries and Damages</v>
      </c>
      <c r="AC126" s="2208">
        <f>IF(ISERROR(E126*(1-VLOOKUP($A126, 'E1 Categorization'!$A$32:$E$124, 5,0))), E126*0.5, E126*(1-VLOOKUP($A126, 'E1 Categorization'!$A$32:$E$124, 5,0)))</f>
        <v>0</v>
      </c>
      <c r="AD126" s="2208">
        <f>IF(ISERROR(F126*(1-VLOOKUP($A126, 'E1 Categorization'!$A$32:$E$124, 5,0))), F126*0.5, F126*(1-VLOOKUP($A126, 'E1 Categorization'!$A$32:$E$124, 5,0)))</f>
        <v>0</v>
      </c>
      <c r="AE126" s="2208">
        <f>IF(ISERROR(G126*(1-VLOOKUP($A126, 'E1 Categorization'!$A$32:$E$124, 5,0))), G126*0.5, G126*(1-VLOOKUP($A126, 'E1 Categorization'!$A$32:$E$124, 5,0)))</f>
        <v>0</v>
      </c>
      <c r="AF126" s="2208">
        <f>IF(ISERROR(H126*(1-VLOOKUP($A126, 'E1 Categorization'!$A$32:$E$124, 5,0))), H126*0.5, H126*(1-VLOOKUP($A126, 'E1 Categorization'!$A$32:$E$124, 5,0)))</f>
        <v>0</v>
      </c>
      <c r="AG126" s="2208">
        <f>IF(ISERROR(I126*(1-VLOOKUP($A126, 'E1 Categorization'!$A$32:$E$124, 5,0))), I126*0.5, I126*(1-VLOOKUP($A126, 'E1 Categorization'!$A$32:$E$124, 5,0)))</f>
        <v>0</v>
      </c>
      <c r="AH126" s="2208">
        <f>IF(ISERROR(J126*(1-VLOOKUP($A126, 'E1 Categorization'!$A$32:$E$124, 5,0))), J126*0.5, J126*(1-VLOOKUP($A126, 'E1 Categorization'!$A$32:$E$124, 5,0)))</f>
        <v>0</v>
      </c>
      <c r="AI126" s="2208">
        <f>IF(ISERROR(K126*(1-VLOOKUP($A126, 'E1 Categorization'!$A$32:$E$124, 5,0))), K126*0.5, K126*(1-VLOOKUP($A126, 'E1 Categorization'!$A$32:$E$124, 5,0)))</f>
        <v>0</v>
      </c>
      <c r="AJ126" s="2208">
        <f>IF(ISERROR(L126*(1-VLOOKUP($A126, 'E1 Categorization'!$A$32:$E$124, 5,0))), L126*0.5, L126*(1-VLOOKUP($A126, 'E1 Categorization'!$A$32:$E$124, 5,0)))</f>
        <v>0</v>
      </c>
      <c r="AK126" s="2208">
        <f>IF(ISERROR(M126*(1-VLOOKUP($A126, 'E1 Categorization'!$A$32:$E$124, 5,0))), M126*0.5, M126*(1-VLOOKUP($A126, 'E1 Categorization'!$A$32:$E$124, 5,0)))</f>
        <v>0</v>
      </c>
      <c r="AL126" s="2208">
        <f>IF(ISERROR(N126*(1-VLOOKUP($A126, 'E1 Categorization'!$A$32:$E$124, 5,0))), N126*0.5, N126*(1-VLOOKUP($A126, 'E1 Categorization'!$A$32:$E$124, 5,0)))</f>
        <v>0</v>
      </c>
      <c r="AM126" s="2208">
        <f>IF(ISERROR(O126*(1-VLOOKUP($A126, 'E1 Categorization'!$A$32:$E$124, 5,0))), O126*0.5, O126*(1-VLOOKUP($A126, 'E1 Categorization'!$A$32:$E$124, 5,0)))</f>
        <v>0</v>
      </c>
      <c r="AN126" s="2208">
        <f>IF(ISERROR(P126*(1-VLOOKUP($A126, 'E1 Categorization'!$A$32:$E$124, 5,0))), P126*0.5, P126*(1-VLOOKUP($A126, 'E1 Categorization'!$A$32:$E$124, 5,0)))</f>
        <v>0</v>
      </c>
      <c r="AO126" s="2208">
        <f>IF(ISERROR(Q126*(1-VLOOKUP($A126, 'E1 Categorization'!$A$32:$E$124, 5,0))), Q126*0.5, Q126*(1-VLOOKUP($A126, 'E1 Categorization'!$A$32:$E$124, 5,0)))</f>
        <v>0</v>
      </c>
      <c r="AP126" s="2208">
        <f>IF(ISERROR(R126*(1-VLOOKUP($A126, 'E1 Categorization'!$A$32:$E$124, 5,0))), R126*0.5, R126*(1-VLOOKUP($A126, 'E1 Categorization'!$A$32:$E$124, 5,0)))</f>
        <v>0</v>
      </c>
      <c r="AQ126" s="2208">
        <f>IF(ISERROR(S126*(1-VLOOKUP($A126, 'E1 Categorization'!$A$32:$E$124, 5,0))), S126*0.5, S126*(1-VLOOKUP($A126, 'E1 Categorization'!$A$32:$E$124, 5,0)))</f>
        <v>0</v>
      </c>
      <c r="AR126" s="2208">
        <f>IF(ISERROR(T126*(1-VLOOKUP($A126, 'E1 Categorization'!$A$32:$E$124, 5,0))), T126*0.5, T126*(1-VLOOKUP($A126, 'E1 Categorization'!$A$32:$E$124, 5,0)))</f>
        <v>0</v>
      </c>
      <c r="AS126" s="2208">
        <f>IF(ISERROR(U126*(1-VLOOKUP($A126, 'E1 Categorization'!$A$32:$E$124, 5,0))), U126*0.5, U126*(1-VLOOKUP($A126, 'E1 Categorization'!$A$32:$E$124, 5,0)))</f>
        <v>0</v>
      </c>
      <c r="AT126" s="2208">
        <f>IF(ISERROR(V126*(1-VLOOKUP($A126, 'E1 Categorization'!$A$32:$E$124, 5,0))), V126*0.5, V126*(1-VLOOKUP($A126, 'E1 Categorization'!$A$32:$E$124, 5,0)))</f>
        <v>0</v>
      </c>
      <c r="AU126" s="2208">
        <f>IF(ISERROR(W126*(1-VLOOKUP($A126, 'E1 Categorization'!$A$32:$E$124, 5,0))), W126*0.5, W126*(1-VLOOKUP($A126, 'E1 Categorization'!$A$32:$E$124, 5,0)))</f>
        <v>0</v>
      </c>
      <c r="AV126" s="2208">
        <f>IF(ISERROR(X126*(1-VLOOKUP($A126, 'E1 Categorization'!$A$32:$E$124, 5,0))), X126*0.5, X126*(1-VLOOKUP($A126, 'E1 Categorization'!$A$32:$E$124, 5,0)))</f>
        <v>0</v>
      </c>
      <c r="AW126" s="2212"/>
      <c r="AX126" s="2212"/>
      <c r="AY126" s="558">
        <f t="shared" si="14"/>
        <v>5640</v>
      </c>
      <c r="AZ126" s="559" t="str">
        <f t="shared" si="15"/>
        <v>Injuries and Damages</v>
      </c>
      <c r="BA126" s="2208">
        <f>IF(ISERROR(E126*(VLOOKUP($A126, 'E1 Categorization'!$A$32:$E$124, 5,0))), E126*0.5, E126*(VLOOKUP($A126, 'E1 Categorization'!$A$32:$E$124, 5,0)))</f>
        <v>0</v>
      </c>
      <c r="BB126" s="2208">
        <f>IF(ISERROR(F126*(VLOOKUP($A126, 'E1 Categorization'!$A$32:$E$124, 5,0))), F126*0.5, F126*(VLOOKUP($A126, 'E1 Categorization'!$A$32:$E$124, 5,0)))</f>
        <v>0</v>
      </c>
      <c r="BC126" s="2208">
        <f>IF(ISERROR(G126*(VLOOKUP($A126, 'E1 Categorization'!$A$32:$E$124, 5,0))), G126*0.5, G126*(VLOOKUP($A126, 'E1 Categorization'!$A$32:$E$124, 5,0)))</f>
        <v>0</v>
      </c>
      <c r="BD126" s="2208">
        <f>IF(ISERROR(H126*(VLOOKUP($A126, 'E1 Categorization'!$A$32:$E$124, 5,0))), H126*0.5, H126*(VLOOKUP($A126, 'E1 Categorization'!$A$32:$E$124, 5,0)))</f>
        <v>0</v>
      </c>
      <c r="BE126" s="2208">
        <f>IF(ISERROR(I126*(VLOOKUP($A126, 'E1 Categorization'!$A$32:$E$124, 5,0))), I126*0.5, I126*(VLOOKUP($A126, 'E1 Categorization'!$A$32:$E$124, 5,0)))</f>
        <v>0</v>
      </c>
      <c r="BF126" s="2208">
        <f>IF(ISERROR(J126*(VLOOKUP($A126, 'E1 Categorization'!$A$32:$E$124, 5,0))), J126*0.5, J126*(VLOOKUP($A126, 'E1 Categorization'!$A$32:$E$124, 5,0)))</f>
        <v>0</v>
      </c>
      <c r="BG126" s="2208">
        <f>IF(ISERROR(K126*(VLOOKUP($A126, 'E1 Categorization'!$A$32:$E$124, 5,0))), K126*0.5, K126*(VLOOKUP($A126, 'E1 Categorization'!$A$32:$E$124, 5,0)))</f>
        <v>0</v>
      </c>
      <c r="BH126" s="2208">
        <f>IF(ISERROR(L126*(VLOOKUP($A126, 'E1 Categorization'!$A$32:$E$124, 5,0))), L126*0.5, L126*(VLOOKUP($A126, 'E1 Categorization'!$A$32:$E$124, 5,0)))</f>
        <v>0</v>
      </c>
      <c r="BI126" s="2208">
        <f>IF(ISERROR(M126*(VLOOKUP($A126, 'E1 Categorization'!$A$32:$E$124, 5,0))), M126*0.5, M126*(VLOOKUP($A126, 'E1 Categorization'!$A$32:$E$124, 5,0)))</f>
        <v>0</v>
      </c>
      <c r="BJ126" s="2208">
        <f>IF(ISERROR(N126*(VLOOKUP($A126, 'E1 Categorization'!$A$32:$E$124, 5,0))), N126*0.5, N126*(VLOOKUP($A126, 'E1 Categorization'!$A$32:$E$124, 5,0)))</f>
        <v>0</v>
      </c>
      <c r="BK126" s="2208">
        <f>IF(ISERROR(O126*(VLOOKUP($A126, 'E1 Categorization'!$A$32:$E$124, 5,0))), O126*0.5, O126*(VLOOKUP($A126, 'E1 Categorization'!$A$32:$E$124, 5,0)))</f>
        <v>0</v>
      </c>
      <c r="BL126" s="2208">
        <f>IF(ISERROR(P126*(VLOOKUP($A126, 'E1 Categorization'!$A$32:$E$124, 5,0))), P126*0.5, P126*(VLOOKUP($A126, 'E1 Categorization'!$A$32:$E$124, 5,0)))</f>
        <v>0</v>
      </c>
      <c r="BM126" s="2208">
        <f>IF(ISERROR(Q126*(VLOOKUP($A126, 'E1 Categorization'!$A$32:$E$124, 5,0))), Q126*0.5, Q126*(VLOOKUP($A126, 'E1 Categorization'!$A$32:$E$124, 5,0)))</f>
        <v>0</v>
      </c>
      <c r="BN126" s="2208">
        <f>IF(ISERROR(R126*(VLOOKUP($A126, 'E1 Categorization'!$A$32:$E$124, 5,0))), R126*0.5, R126*(VLOOKUP($A126, 'E1 Categorization'!$A$32:$E$124, 5,0)))</f>
        <v>0</v>
      </c>
      <c r="BO126" s="2208">
        <f>IF(ISERROR(S126*(VLOOKUP($A126, 'E1 Categorization'!$A$32:$E$124, 5,0))), S126*0.5, S126*(VLOOKUP($A126, 'E1 Categorization'!$A$32:$E$124, 5,0)))</f>
        <v>0</v>
      </c>
      <c r="BP126" s="2208">
        <f>IF(ISERROR(T126*(VLOOKUP($A126, 'E1 Categorization'!$A$32:$E$124, 5,0))), T126*0.5, T126*(VLOOKUP($A126, 'E1 Categorization'!$A$32:$E$124, 5,0)))</f>
        <v>0</v>
      </c>
      <c r="BQ126" s="2208">
        <f>IF(ISERROR(U126*(VLOOKUP($A126, 'E1 Categorization'!$A$32:$E$124, 5,0))), U126*0.5, U126*(VLOOKUP($A126, 'E1 Categorization'!$A$32:$E$124, 5,0)))</f>
        <v>0</v>
      </c>
      <c r="BR126" s="2208">
        <f>IF(ISERROR(V126*(VLOOKUP($A126, 'E1 Categorization'!$A$32:$E$124, 5,0))), V126*0.5, V126*(VLOOKUP($A126, 'E1 Categorization'!$A$32:$E$124, 5,0)))</f>
        <v>0</v>
      </c>
      <c r="BS126" s="2208">
        <f>IF(ISERROR(W126*(VLOOKUP($A126, 'E1 Categorization'!$A$32:$E$124, 5,0))), W126*0.5, W126*(VLOOKUP($A126, 'E1 Categorization'!$A$32:$E$124, 5,0)))</f>
        <v>0</v>
      </c>
      <c r="BT126" s="2208">
        <f>IF(ISERROR(X126*(VLOOKUP($A126, 'E1 Categorization'!$A$32:$E$124, 5,0))), X126*0.5, X126*(VLOOKUP($A126, 'E1 Categorization'!$A$32:$E$124, 5,0)))</f>
        <v>0</v>
      </c>
    </row>
    <row r="127" spans="1:72" s="630" customFormat="1" ht="25.5" customHeight="1">
      <c r="A127" s="554">
        <f>'I3 TB Data'!A438:B438</f>
        <v>5645</v>
      </c>
      <c r="B127" s="555" t="str">
        <f>'I3 TB Data'!B438</f>
        <v>Employee Pensions and Benefits</v>
      </c>
      <c r="C127" s="556">
        <f>'I3 TB Data'!G438</f>
        <v>0</v>
      </c>
      <c r="D127" s="2175" t="str">
        <f t="shared" si="17"/>
        <v>Yes</v>
      </c>
      <c r="E127" s="2153"/>
      <c r="F127" s="2153"/>
      <c r="G127" s="2153"/>
      <c r="H127" s="2153"/>
      <c r="I127" s="2153"/>
      <c r="J127" s="2153"/>
      <c r="K127" s="2153"/>
      <c r="L127" s="2153"/>
      <c r="M127" s="2153"/>
      <c r="N127" s="2153"/>
      <c r="O127" s="2153"/>
      <c r="P127" s="2153"/>
      <c r="Q127" s="2153"/>
      <c r="R127" s="2153"/>
      <c r="S127" s="2153"/>
      <c r="T127" s="2153"/>
      <c r="U127" s="2153"/>
      <c r="V127" s="2153"/>
      <c r="W127" s="2153"/>
      <c r="X127" s="2153"/>
      <c r="AA127" s="558">
        <f t="shared" si="12"/>
        <v>5645</v>
      </c>
      <c r="AB127" s="559" t="str">
        <f t="shared" si="13"/>
        <v>Employee Pensions and Benefits</v>
      </c>
      <c r="AC127" s="2208">
        <f>IF(ISERROR(E127*(1-VLOOKUP($A127, 'E1 Categorization'!$A$32:$E$124, 5,0))), E127*0.5, E127*(1-VLOOKUP($A127, 'E1 Categorization'!$A$32:$E$124, 5,0)))</f>
        <v>0</v>
      </c>
      <c r="AD127" s="2208">
        <f>IF(ISERROR(F127*(1-VLOOKUP($A127, 'E1 Categorization'!$A$32:$E$124, 5,0))), F127*0.5, F127*(1-VLOOKUP($A127, 'E1 Categorization'!$A$32:$E$124, 5,0)))</f>
        <v>0</v>
      </c>
      <c r="AE127" s="2208">
        <f>IF(ISERROR(G127*(1-VLOOKUP($A127, 'E1 Categorization'!$A$32:$E$124, 5,0))), G127*0.5, G127*(1-VLOOKUP($A127, 'E1 Categorization'!$A$32:$E$124, 5,0)))</f>
        <v>0</v>
      </c>
      <c r="AF127" s="2208">
        <f>IF(ISERROR(H127*(1-VLOOKUP($A127, 'E1 Categorization'!$A$32:$E$124, 5,0))), H127*0.5, H127*(1-VLOOKUP($A127, 'E1 Categorization'!$A$32:$E$124, 5,0)))</f>
        <v>0</v>
      </c>
      <c r="AG127" s="2208">
        <f>IF(ISERROR(I127*(1-VLOOKUP($A127, 'E1 Categorization'!$A$32:$E$124, 5,0))), I127*0.5, I127*(1-VLOOKUP($A127, 'E1 Categorization'!$A$32:$E$124, 5,0)))</f>
        <v>0</v>
      </c>
      <c r="AH127" s="2208">
        <f>IF(ISERROR(J127*(1-VLOOKUP($A127, 'E1 Categorization'!$A$32:$E$124, 5,0))), J127*0.5, J127*(1-VLOOKUP($A127, 'E1 Categorization'!$A$32:$E$124, 5,0)))</f>
        <v>0</v>
      </c>
      <c r="AI127" s="2208">
        <f>IF(ISERROR(K127*(1-VLOOKUP($A127, 'E1 Categorization'!$A$32:$E$124, 5,0))), K127*0.5, K127*(1-VLOOKUP($A127, 'E1 Categorization'!$A$32:$E$124, 5,0)))</f>
        <v>0</v>
      </c>
      <c r="AJ127" s="2208">
        <f>IF(ISERROR(L127*(1-VLOOKUP($A127, 'E1 Categorization'!$A$32:$E$124, 5,0))), L127*0.5, L127*(1-VLOOKUP($A127, 'E1 Categorization'!$A$32:$E$124, 5,0)))</f>
        <v>0</v>
      </c>
      <c r="AK127" s="2208">
        <f>IF(ISERROR(M127*(1-VLOOKUP($A127, 'E1 Categorization'!$A$32:$E$124, 5,0))), M127*0.5, M127*(1-VLOOKUP($A127, 'E1 Categorization'!$A$32:$E$124, 5,0)))</f>
        <v>0</v>
      </c>
      <c r="AL127" s="2208">
        <f>IF(ISERROR(N127*(1-VLOOKUP($A127, 'E1 Categorization'!$A$32:$E$124, 5,0))), N127*0.5, N127*(1-VLOOKUP($A127, 'E1 Categorization'!$A$32:$E$124, 5,0)))</f>
        <v>0</v>
      </c>
      <c r="AM127" s="2208">
        <f>IF(ISERROR(O127*(1-VLOOKUP($A127, 'E1 Categorization'!$A$32:$E$124, 5,0))), O127*0.5, O127*(1-VLOOKUP($A127, 'E1 Categorization'!$A$32:$E$124, 5,0)))</f>
        <v>0</v>
      </c>
      <c r="AN127" s="2208">
        <f>IF(ISERROR(P127*(1-VLOOKUP($A127, 'E1 Categorization'!$A$32:$E$124, 5,0))), P127*0.5, P127*(1-VLOOKUP($A127, 'E1 Categorization'!$A$32:$E$124, 5,0)))</f>
        <v>0</v>
      </c>
      <c r="AO127" s="2208">
        <f>IF(ISERROR(Q127*(1-VLOOKUP($A127, 'E1 Categorization'!$A$32:$E$124, 5,0))), Q127*0.5, Q127*(1-VLOOKUP($A127, 'E1 Categorization'!$A$32:$E$124, 5,0)))</f>
        <v>0</v>
      </c>
      <c r="AP127" s="2208">
        <f>IF(ISERROR(R127*(1-VLOOKUP($A127, 'E1 Categorization'!$A$32:$E$124, 5,0))), R127*0.5, R127*(1-VLOOKUP($A127, 'E1 Categorization'!$A$32:$E$124, 5,0)))</f>
        <v>0</v>
      </c>
      <c r="AQ127" s="2208">
        <f>IF(ISERROR(S127*(1-VLOOKUP($A127, 'E1 Categorization'!$A$32:$E$124, 5,0))), S127*0.5, S127*(1-VLOOKUP($A127, 'E1 Categorization'!$A$32:$E$124, 5,0)))</f>
        <v>0</v>
      </c>
      <c r="AR127" s="2208">
        <f>IF(ISERROR(T127*(1-VLOOKUP($A127, 'E1 Categorization'!$A$32:$E$124, 5,0))), T127*0.5, T127*(1-VLOOKUP($A127, 'E1 Categorization'!$A$32:$E$124, 5,0)))</f>
        <v>0</v>
      </c>
      <c r="AS127" s="2208">
        <f>IF(ISERROR(U127*(1-VLOOKUP($A127, 'E1 Categorization'!$A$32:$E$124, 5,0))), U127*0.5, U127*(1-VLOOKUP($A127, 'E1 Categorization'!$A$32:$E$124, 5,0)))</f>
        <v>0</v>
      </c>
      <c r="AT127" s="2208">
        <f>IF(ISERROR(V127*(1-VLOOKUP($A127, 'E1 Categorization'!$A$32:$E$124, 5,0))), V127*0.5, V127*(1-VLOOKUP($A127, 'E1 Categorization'!$A$32:$E$124, 5,0)))</f>
        <v>0</v>
      </c>
      <c r="AU127" s="2208">
        <f>IF(ISERROR(W127*(1-VLOOKUP($A127, 'E1 Categorization'!$A$32:$E$124, 5,0))), W127*0.5, W127*(1-VLOOKUP($A127, 'E1 Categorization'!$A$32:$E$124, 5,0)))</f>
        <v>0</v>
      </c>
      <c r="AV127" s="2208">
        <f>IF(ISERROR(X127*(1-VLOOKUP($A127, 'E1 Categorization'!$A$32:$E$124, 5,0))), X127*0.5, X127*(1-VLOOKUP($A127, 'E1 Categorization'!$A$32:$E$124, 5,0)))</f>
        <v>0</v>
      </c>
      <c r="AW127" s="2212"/>
      <c r="AX127" s="2212"/>
      <c r="AY127" s="558">
        <f t="shared" si="14"/>
        <v>5645</v>
      </c>
      <c r="AZ127" s="559" t="str">
        <f t="shared" si="15"/>
        <v>Employee Pensions and Benefits</v>
      </c>
      <c r="BA127" s="2208">
        <f>IF(ISERROR(E127*(VLOOKUP($A127, 'E1 Categorization'!$A$32:$E$124, 5,0))), E127*0.5, E127*(VLOOKUP($A127, 'E1 Categorization'!$A$32:$E$124, 5,0)))</f>
        <v>0</v>
      </c>
      <c r="BB127" s="2208">
        <f>IF(ISERROR(F127*(VLOOKUP($A127, 'E1 Categorization'!$A$32:$E$124, 5,0))), F127*0.5, F127*(VLOOKUP($A127, 'E1 Categorization'!$A$32:$E$124, 5,0)))</f>
        <v>0</v>
      </c>
      <c r="BC127" s="2208">
        <f>IF(ISERROR(G127*(VLOOKUP($A127, 'E1 Categorization'!$A$32:$E$124, 5,0))), G127*0.5, G127*(VLOOKUP($A127, 'E1 Categorization'!$A$32:$E$124, 5,0)))</f>
        <v>0</v>
      </c>
      <c r="BD127" s="2208">
        <f>IF(ISERROR(H127*(VLOOKUP($A127, 'E1 Categorization'!$A$32:$E$124, 5,0))), H127*0.5, H127*(VLOOKUP($A127, 'E1 Categorization'!$A$32:$E$124, 5,0)))</f>
        <v>0</v>
      </c>
      <c r="BE127" s="2208">
        <f>IF(ISERROR(I127*(VLOOKUP($A127, 'E1 Categorization'!$A$32:$E$124, 5,0))), I127*0.5, I127*(VLOOKUP($A127, 'E1 Categorization'!$A$32:$E$124, 5,0)))</f>
        <v>0</v>
      </c>
      <c r="BF127" s="2208">
        <f>IF(ISERROR(J127*(VLOOKUP($A127, 'E1 Categorization'!$A$32:$E$124, 5,0))), J127*0.5, J127*(VLOOKUP($A127, 'E1 Categorization'!$A$32:$E$124, 5,0)))</f>
        <v>0</v>
      </c>
      <c r="BG127" s="2208">
        <f>IF(ISERROR(K127*(VLOOKUP($A127, 'E1 Categorization'!$A$32:$E$124, 5,0))), K127*0.5, K127*(VLOOKUP($A127, 'E1 Categorization'!$A$32:$E$124, 5,0)))</f>
        <v>0</v>
      </c>
      <c r="BH127" s="2208">
        <f>IF(ISERROR(L127*(VLOOKUP($A127, 'E1 Categorization'!$A$32:$E$124, 5,0))), L127*0.5, L127*(VLOOKUP($A127, 'E1 Categorization'!$A$32:$E$124, 5,0)))</f>
        <v>0</v>
      </c>
      <c r="BI127" s="2208">
        <f>IF(ISERROR(M127*(VLOOKUP($A127, 'E1 Categorization'!$A$32:$E$124, 5,0))), M127*0.5, M127*(VLOOKUP($A127, 'E1 Categorization'!$A$32:$E$124, 5,0)))</f>
        <v>0</v>
      </c>
      <c r="BJ127" s="2208">
        <f>IF(ISERROR(N127*(VLOOKUP($A127, 'E1 Categorization'!$A$32:$E$124, 5,0))), N127*0.5, N127*(VLOOKUP($A127, 'E1 Categorization'!$A$32:$E$124, 5,0)))</f>
        <v>0</v>
      </c>
      <c r="BK127" s="2208">
        <f>IF(ISERROR(O127*(VLOOKUP($A127, 'E1 Categorization'!$A$32:$E$124, 5,0))), O127*0.5, O127*(VLOOKUP($A127, 'E1 Categorization'!$A$32:$E$124, 5,0)))</f>
        <v>0</v>
      </c>
      <c r="BL127" s="2208">
        <f>IF(ISERROR(P127*(VLOOKUP($A127, 'E1 Categorization'!$A$32:$E$124, 5,0))), P127*0.5, P127*(VLOOKUP($A127, 'E1 Categorization'!$A$32:$E$124, 5,0)))</f>
        <v>0</v>
      </c>
      <c r="BM127" s="2208">
        <f>IF(ISERROR(Q127*(VLOOKUP($A127, 'E1 Categorization'!$A$32:$E$124, 5,0))), Q127*0.5, Q127*(VLOOKUP($A127, 'E1 Categorization'!$A$32:$E$124, 5,0)))</f>
        <v>0</v>
      </c>
      <c r="BN127" s="2208">
        <f>IF(ISERROR(R127*(VLOOKUP($A127, 'E1 Categorization'!$A$32:$E$124, 5,0))), R127*0.5, R127*(VLOOKUP($A127, 'E1 Categorization'!$A$32:$E$124, 5,0)))</f>
        <v>0</v>
      </c>
      <c r="BO127" s="2208">
        <f>IF(ISERROR(S127*(VLOOKUP($A127, 'E1 Categorization'!$A$32:$E$124, 5,0))), S127*0.5, S127*(VLOOKUP($A127, 'E1 Categorization'!$A$32:$E$124, 5,0)))</f>
        <v>0</v>
      </c>
      <c r="BP127" s="2208">
        <f>IF(ISERROR(T127*(VLOOKUP($A127, 'E1 Categorization'!$A$32:$E$124, 5,0))), T127*0.5, T127*(VLOOKUP($A127, 'E1 Categorization'!$A$32:$E$124, 5,0)))</f>
        <v>0</v>
      </c>
      <c r="BQ127" s="2208">
        <f>IF(ISERROR(U127*(VLOOKUP($A127, 'E1 Categorization'!$A$32:$E$124, 5,0))), U127*0.5, U127*(VLOOKUP($A127, 'E1 Categorization'!$A$32:$E$124, 5,0)))</f>
        <v>0</v>
      </c>
      <c r="BR127" s="2208">
        <f>IF(ISERROR(V127*(VLOOKUP($A127, 'E1 Categorization'!$A$32:$E$124, 5,0))), V127*0.5, V127*(VLOOKUP($A127, 'E1 Categorization'!$A$32:$E$124, 5,0)))</f>
        <v>0</v>
      </c>
      <c r="BS127" s="2208">
        <f>IF(ISERROR(W127*(VLOOKUP($A127, 'E1 Categorization'!$A$32:$E$124, 5,0))), W127*0.5, W127*(VLOOKUP($A127, 'E1 Categorization'!$A$32:$E$124, 5,0)))</f>
        <v>0</v>
      </c>
      <c r="BT127" s="2208">
        <f>IF(ISERROR(X127*(VLOOKUP($A127, 'E1 Categorization'!$A$32:$E$124, 5,0))), X127*0.5, X127*(VLOOKUP($A127, 'E1 Categorization'!$A$32:$E$124, 5,0)))</f>
        <v>0</v>
      </c>
    </row>
    <row r="128" spans="1:72" s="630" customFormat="1" ht="25.5" customHeight="1">
      <c r="A128" s="554">
        <f>'I3 TB Data'!A439:B439</f>
        <v>5650</v>
      </c>
      <c r="B128" s="555" t="str">
        <f>'I3 TB Data'!B439</f>
        <v>Franchise Requirements</v>
      </c>
      <c r="C128" s="556">
        <f>'I3 TB Data'!G439</f>
        <v>0</v>
      </c>
      <c r="D128" s="2175" t="str">
        <f t="shared" si="17"/>
        <v>Yes</v>
      </c>
      <c r="E128" s="2153"/>
      <c r="F128" s="2153"/>
      <c r="G128" s="2153"/>
      <c r="H128" s="2153"/>
      <c r="I128" s="2153"/>
      <c r="J128" s="2153"/>
      <c r="K128" s="2153"/>
      <c r="L128" s="2153"/>
      <c r="M128" s="2153"/>
      <c r="N128" s="2153"/>
      <c r="O128" s="2153"/>
      <c r="P128" s="2153"/>
      <c r="Q128" s="2153"/>
      <c r="R128" s="2153"/>
      <c r="S128" s="2153"/>
      <c r="T128" s="2153"/>
      <c r="U128" s="2153"/>
      <c r="V128" s="2153"/>
      <c r="W128" s="2153"/>
      <c r="X128" s="2153"/>
      <c r="AA128" s="558">
        <f t="shared" si="12"/>
        <v>5650</v>
      </c>
      <c r="AB128" s="559" t="str">
        <f t="shared" si="13"/>
        <v>Franchise Requirements</v>
      </c>
      <c r="AC128" s="2208">
        <f>IF(ISERROR(E128*(1-VLOOKUP($A128, 'E1 Categorization'!$A$32:$E$124, 5,0))), E128*0.5, E128*(1-VLOOKUP($A128, 'E1 Categorization'!$A$32:$E$124, 5,0)))</f>
        <v>0</v>
      </c>
      <c r="AD128" s="2208">
        <f>IF(ISERROR(F128*(1-VLOOKUP($A128, 'E1 Categorization'!$A$32:$E$124, 5,0))), F128*0.5, F128*(1-VLOOKUP($A128, 'E1 Categorization'!$A$32:$E$124, 5,0)))</f>
        <v>0</v>
      </c>
      <c r="AE128" s="2208">
        <f>IF(ISERROR(G128*(1-VLOOKUP($A128, 'E1 Categorization'!$A$32:$E$124, 5,0))), G128*0.5, G128*(1-VLOOKUP($A128, 'E1 Categorization'!$A$32:$E$124, 5,0)))</f>
        <v>0</v>
      </c>
      <c r="AF128" s="2208">
        <f>IF(ISERROR(H128*(1-VLOOKUP($A128, 'E1 Categorization'!$A$32:$E$124, 5,0))), H128*0.5, H128*(1-VLOOKUP($A128, 'E1 Categorization'!$A$32:$E$124, 5,0)))</f>
        <v>0</v>
      </c>
      <c r="AG128" s="2208">
        <f>IF(ISERROR(I128*(1-VLOOKUP($A128, 'E1 Categorization'!$A$32:$E$124, 5,0))), I128*0.5, I128*(1-VLOOKUP($A128, 'E1 Categorization'!$A$32:$E$124, 5,0)))</f>
        <v>0</v>
      </c>
      <c r="AH128" s="2208">
        <f>IF(ISERROR(J128*(1-VLOOKUP($A128, 'E1 Categorization'!$A$32:$E$124, 5,0))), J128*0.5, J128*(1-VLOOKUP($A128, 'E1 Categorization'!$A$32:$E$124, 5,0)))</f>
        <v>0</v>
      </c>
      <c r="AI128" s="2208">
        <f>IF(ISERROR(K128*(1-VLOOKUP($A128, 'E1 Categorization'!$A$32:$E$124, 5,0))), K128*0.5, K128*(1-VLOOKUP($A128, 'E1 Categorization'!$A$32:$E$124, 5,0)))</f>
        <v>0</v>
      </c>
      <c r="AJ128" s="2208">
        <f>IF(ISERROR(L128*(1-VLOOKUP($A128, 'E1 Categorization'!$A$32:$E$124, 5,0))), L128*0.5, L128*(1-VLOOKUP($A128, 'E1 Categorization'!$A$32:$E$124, 5,0)))</f>
        <v>0</v>
      </c>
      <c r="AK128" s="2208">
        <f>IF(ISERROR(M128*(1-VLOOKUP($A128, 'E1 Categorization'!$A$32:$E$124, 5,0))), M128*0.5, M128*(1-VLOOKUP($A128, 'E1 Categorization'!$A$32:$E$124, 5,0)))</f>
        <v>0</v>
      </c>
      <c r="AL128" s="2208">
        <f>IF(ISERROR(N128*(1-VLOOKUP($A128, 'E1 Categorization'!$A$32:$E$124, 5,0))), N128*0.5, N128*(1-VLOOKUP($A128, 'E1 Categorization'!$A$32:$E$124, 5,0)))</f>
        <v>0</v>
      </c>
      <c r="AM128" s="2208">
        <f>IF(ISERROR(O128*(1-VLOOKUP($A128, 'E1 Categorization'!$A$32:$E$124, 5,0))), O128*0.5, O128*(1-VLOOKUP($A128, 'E1 Categorization'!$A$32:$E$124, 5,0)))</f>
        <v>0</v>
      </c>
      <c r="AN128" s="2208">
        <f>IF(ISERROR(P128*(1-VLOOKUP($A128, 'E1 Categorization'!$A$32:$E$124, 5,0))), P128*0.5, P128*(1-VLOOKUP($A128, 'E1 Categorization'!$A$32:$E$124, 5,0)))</f>
        <v>0</v>
      </c>
      <c r="AO128" s="2208">
        <f>IF(ISERROR(Q128*(1-VLOOKUP($A128, 'E1 Categorization'!$A$32:$E$124, 5,0))), Q128*0.5, Q128*(1-VLOOKUP($A128, 'E1 Categorization'!$A$32:$E$124, 5,0)))</f>
        <v>0</v>
      </c>
      <c r="AP128" s="2208">
        <f>IF(ISERROR(R128*(1-VLOOKUP($A128, 'E1 Categorization'!$A$32:$E$124, 5,0))), R128*0.5, R128*(1-VLOOKUP($A128, 'E1 Categorization'!$A$32:$E$124, 5,0)))</f>
        <v>0</v>
      </c>
      <c r="AQ128" s="2208">
        <f>IF(ISERROR(S128*(1-VLOOKUP($A128, 'E1 Categorization'!$A$32:$E$124, 5,0))), S128*0.5, S128*(1-VLOOKUP($A128, 'E1 Categorization'!$A$32:$E$124, 5,0)))</f>
        <v>0</v>
      </c>
      <c r="AR128" s="2208">
        <f>IF(ISERROR(T128*(1-VLOOKUP($A128, 'E1 Categorization'!$A$32:$E$124, 5,0))), T128*0.5, T128*(1-VLOOKUP($A128, 'E1 Categorization'!$A$32:$E$124, 5,0)))</f>
        <v>0</v>
      </c>
      <c r="AS128" s="2208">
        <f>IF(ISERROR(U128*(1-VLOOKUP($A128, 'E1 Categorization'!$A$32:$E$124, 5,0))), U128*0.5, U128*(1-VLOOKUP($A128, 'E1 Categorization'!$A$32:$E$124, 5,0)))</f>
        <v>0</v>
      </c>
      <c r="AT128" s="2208">
        <f>IF(ISERROR(V128*(1-VLOOKUP($A128, 'E1 Categorization'!$A$32:$E$124, 5,0))), V128*0.5, V128*(1-VLOOKUP($A128, 'E1 Categorization'!$A$32:$E$124, 5,0)))</f>
        <v>0</v>
      </c>
      <c r="AU128" s="2208">
        <f>IF(ISERROR(W128*(1-VLOOKUP($A128, 'E1 Categorization'!$A$32:$E$124, 5,0))), W128*0.5, W128*(1-VLOOKUP($A128, 'E1 Categorization'!$A$32:$E$124, 5,0)))</f>
        <v>0</v>
      </c>
      <c r="AV128" s="2208">
        <f>IF(ISERROR(X128*(1-VLOOKUP($A128, 'E1 Categorization'!$A$32:$E$124, 5,0))), X128*0.5, X128*(1-VLOOKUP($A128, 'E1 Categorization'!$A$32:$E$124, 5,0)))</f>
        <v>0</v>
      </c>
      <c r="AW128" s="2212"/>
      <c r="AX128" s="2212"/>
      <c r="AY128" s="558">
        <f t="shared" si="14"/>
        <v>5650</v>
      </c>
      <c r="AZ128" s="559" t="str">
        <f t="shared" si="15"/>
        <v>Franchise Requirements</v>
      </c>
      <c r="BA128" s="2208">
        <f>IF(ISERROR(E128*(VLOOKUP($A128, 'E1 Categorization'!$A$32:$E$124, 5,0))), E128*0.5, E128*(VLOOKUP($A128, 'E1 Categorization'!$A$32:$E$124, 5,0)))</f>
        <v>0</v>
      </c>
      <c r="BB128" s="2208">
        <f>IF(ISERROR(F128*(VLOOKUP($A128, 'E1 Categorization'!$A$32:$E$124, 5,0))), F128*0.5, F128*(VLOOKUP($A128, 'E1 Categorization'!$A$32:$E$124, 5,0)))</f>
        <v>0</v>
      </c>
      <c r="BC128" s="2208">
        <f>IF(ISERROR(G128*(VLOOKUP($A128, 'E1 Categorization'!$A$32:$E$124, 5,0))), G128*0.5, G128*(VLOOKUP($A128, 'E1 Categorization'!$A$32:$E$124, 5,0)))</f>
        <v>0</v>
      </c>
      <c r="BD128" s="2208">
        <f>IF(ISERROR(H128*(VLOOKUP($A128, 'E1 Categorization'!$A$32:$E$124, 5,0))), H128*0.5, H128*(VLOOKUP($A128, 'E1 Categorization'!$A$32:$E$124, 5,0)))</f>
        <v>0</v>
      </c>
      <c r="BE128" s="2208">
        <f>IF(ISERROR(I128*(VLOOKUP($A128, 'E1 Categorization'!$A$32:$E$124, 5,0))), I128*0.5, I128*(VLOOKUP($A128, 'E1 Categorization'!$A$32:$E$124, 5,0)))</f>
        <v>0</v>
      </c>
      <c r="BF128" s="2208">
        <f>IF(ISERROR(J128*(VLOOKUP($A128, 'E1 Categorization'!$A$32:$E$124, 5,0))), J128*0.5, J128*(VLOOKUP($A128, 'E1 Categorization'!$A$32:$E$124, 5,0)))</f>
        <v>0</v>
      </c>
      <c r="BG128" s="2208">
        <f>IF(ISERROR(K128*(VLOOKUP($A128, 'E1 Categorization'!$A$32:$E$124, 5,0))), K128*0.5, K128*(VLOOKUP($A128, 'E1 Categorization'!$A$32:$E$124, 5,0)))</f>
        <v>0</v>
      </c>
      <c r="BH128" s="2208">
        <f>IF(ISERROR(L128*(VLOOKUP($A128, 'E1 Categorization'!$A$32:$E$124, 5,0))), L128*0.5, L128*(VLOOKUP($A128, 'E1 Categorization'!$A$32:$E$124, 5,0)))</f>
        <v>0</v>
      </c>
      <c r="BI128" s="2208">
        <f>IF(ISERROR(M128*(VLOOKUP($A128, 'E1 Categorization'!$A$32:$E$124, 5,0))), M128*0.5, M128*(VLOOKUP($A128, 'E1 Categorization'!$A$32:$E$124, 5,0)))</f>
        <v>0</v>
      </c>
      <c r="BJ128" s="2208">
        <f>IF(ISERROR(N128*(VLOOKUP($A128, 'E1 Categorization'!$A$32:$E$124, 5,0))), N128*0.5, N128*(VLOOKUP($A128, 'E1 Categorization'!$A$32:$E$124, 5,0)))</f>
        <v>0</v>
      </c>
      <c r="BK128" s="2208">
        <f>IF(ISERROR(O128*(VLOOKUP($A128, 'E1 Categorization'!$A$32:$E$124, 5,0))), O128*0.5, O128*(VLOOKUP($A128, 'E1 Categorization'!$A$32:$E$124, 5,0)))</f>
        <v>0</v>
      </c>
      <c r="BL128" s="2208">
        <f>IF(ISERROR(P128*(VLOOKUP($A128, 'E1 Categorization'!$A$32:$E$124, 5,0))), P128*0.5, P128*(VLOOKUP($A128, 'E1 Categorization'!$A$32:$E$124, 5,0)))</f>
        <v>0</v>
      </c>
      <c r="BM128" s="2208">
        <f>IF(ISERROR(Q128*(VLOOKUP($A128, 'E1 Categorization'!$A$32:$E$124, 5,0))), Q128*0.5, Q128*(VLOOKUP($A128, 'E1 Categorization'!$A$32:$E$124, 5,0)))</f>
        <v>0</v>
      </c>
      <c r="BN128" s="2208">
        <f>IF(ISERROR(R128*(VLOOKUP($A128, 'E1 Categorization'!$A$32:$E$124, 5,0))), R128*0.5, R128*(VLOOKUP($A128, 'E1 Categorization'!$A$32:$E$124, 5,0)))</f>
        <v>0</v>
      </c>
      <c r="BO128" s="2208">
        <f>IF(ISERROR(S128*(VLOOKUP($A128, 'E1 Categorization'!$A$32:$E$124, 5,0))), S128*0.5, S128*(VLOOKUP($A128, 'E1 Categorization'!$A$32:$E$124, 5,0)))</f>
        <v>0</v>
      </c>
      <c r="BP128" s="2208">
        <f>IF(ISERROR(T128*(VLOOKUP($A128, 'E1 Categorization'!$A$32:$E$124, 5,0))), T128*0.5, T128*(VLOOKUP($A128, 'E1 Categorization'!$A$32:$E$124, 5,0)))</f>
        <v>0</v>
      </c>
      <c r="BQ128" s="2208">
        <f>IF(ISERROR(U128*(VLOOKUP($A128, 'E1 Categorization'!$A$32:$E$124, 5,0))), U128*0.5, U128*(VLOOKUP($A128, 'E1 Categorization'!$A$32:$E$124, 5,0)))</f>
        <v>0</v>
      </c>
      <c r="BR128" s="2208">
        <f>IF(ISERROR(V128*(VLOOKUP($A128, 'E1 Categorization'!$A$32:$E$124, 5,0))), V128*0.5, V128*(VLOOKUP($A128, 'E1 Categorization'!$A$32:$E$124, 5,0)))</f>
        <v>0</v>
      </c>
      <c r="BS128" s="2208">
        <f>IF(ISERROR(W128*(VLOOKUP($A128, 'E1 Categorization'!$A$32:$E$124, 5,0))), W128*0.5, W128*(VLOOKUP($A128, 'E1 Categorization'!$A$32:$E$124, 5,0)))</f>
        <v>0</v>
      </c>
      <c r="BT128" s="2208">
        <f>IF(ISERROR(X128*(VLOOKUP($A128, 'E1 Categorization'!$A$32:$E$124, 5,0))), X128*0.5, X128*(VLOOKUP($A128, 'E1 Categorization'!$A$32:$E$124, 5,0)))</f>
        <v>0</v>
      </c>
    </row>
    <row r="129" spans="1:72" s="630" customFormat="1" ht="25.5" customHeight="1">
      <c r="A129" s="554">
        <f>'I3 TB Data'!A440:B440</f>
        <v>5655</v>
      </c>
      <c r="B129" s="555" t="str">
        <f>'I3 TB Data'!B440</f>
        <v>Regulatory Expenses</v>
      </c>
      <c r="C129" s="556">
        <f>'I3 TB Data'!G440</f>
        <v>0</v>
      </c>
      <c r="D129" s="2175" t="str">
        <f t="shared" si="17"/>
        <v>Yes</v>
      </c>
      <c r="E129" s="2153"/>
      <c r="F129" s="2153"/>
      <c r="G129" s="2153"/>
      <c r="H129" s="2153"/>
      <c r="I129" s="2153"/>
      <c r="J129" s="2153"/>
      <c r="K129" s="2153"/>
      <c r="L129" s="2153"/>
      <c r="M129" s="2153"/>
      <c r="N129" s="2153"/>
      <c r="O129" s="2153"/>
      <c r="P129" s="2153"/>
      <c r="Q129" s="2153"/>
      <c r="R129" s="2153"/>
      <c r="S129" s="2153"/>
      <c r="T129" s="2153"/>
      <c r="U129" s="2153"/>
      <c r="V129" s="2153"/>
      <c r="W129" s="2153"/>
      <c r="X129" s="2153"/>
      <c r="AA129" s="558">
        <f t="shared" si="12"/>
        <v>5655</v>
      </c>
      <c r="AB129" s="559" t="str">
        <f t="shared" si="13"/>
        <v>Regulatory Expenses</v>
      </c>
      <c r="AC129" s="2208">
        <f>IF(ISERROR(E129*(1-VLOOKUP($A129, 'E1 Categorization'!$A$32:$E$124, 5,0))), E129*0.5, E129*(1-VLOOKUP($A129, 'E1 Categorization'!$A$32:$E$124, 5,0)))</f>
        <v>0</v>
      </c>
      <c r="AD129" s="2208">
        <f>IF(ISERROR(F129*(1-VLOOKUP($A129, 'E1 Categorization'!$A$32:$E$124, 5,0))), F129*0.5, F129*(1-VLOOKUP($A129, 'E1 Categorization'!$A$32:$E$124, 5,0)))</f>
        <v>0</v>
      </c>
      <c r="AE129" s="2208">
        <f>IF(ISERROR(G129*(1-VLOOKUP($A129, 'E1 Categorization'!$A$32:$E$124, 5,0))), G129*0.5, G129*(1-VLOOKUP($A129, 'E1 Categorization'!$A$32:$E$124, 5,0)))</f>
        <v>0</v>
      </c>
      <c r="AF129" s="2208">
        <f>IF(ISERROR(H129*(1-VLOOKUP($A129, 'E1 Categorization'!$A$32:$E$124, 5,0))), H129*0.5, H129*(1-VLOOKUP($A129, 'E1 Categorization'!$A$32:$E$124, 5,0)))</f>
        <v>0</v>
      </c>
      <c r="AG129" s="2208">
        <f>IF(ISERROR(I129*(1-VLOOKUP($A129, 'E1 Categorization'!$A$32:$E$124, 5,0))), I129*0.5, I129*(1-VLOOKUP($A129, 'E1 Categorization'!$A$32:$E$124, 5,0)))</f>
        <v>0</v>
      </c>
      <c r="AH129" s="2208">
        <f>IF(ISERROR(J129*(1-VLOOKUP($A129, 'E1 Categorization'!$A$32:$E$124, 5,0))), J129*0.5, J129*(1-VLOOKUP($A129, 'E1 Categorization'!$A$32:$E$124, 5,0)))</f>
        <v>0</v>
      </c>
      <c r="AI129" s="2208">
        <f>IF(ISERROR(K129*(1-VLOOKUP($A129, 'E1 Categorization'!$A$32:$E$124, 5,0))), K129*0.5, K129*(1-VLOOKUP($A129, 'E1 Categorization'!$A$32:$E$124, 5,0)))</f>
        <v>0</v>
      </c>
      <c r="AJ129" s="2208">
        <f>IF(ISERROR(L129*(1-VLOOKUP($A129, 'E1 Categorization'!$A$32:$E$124, 5,0))), L129*0.5, L129*(1-VLOOKUP($A129, 'E1 Categorization'!$A$32:$E$124, 5,0)))</f>
        <v>0</v>
      </c>
      <c r="AK129" s="2208">
        <f>IF(ISERROR(M129*(1-VLOOKUP($A129, 'E1 Categorization'!$A$32:$E$124, 5,0))), M129*0.5, M129*(1-VLOOKUP($A129, 'E1 Categorization'!$A$32:$E$124, 5,0)))</f>
        <v>0</v>
      </c>
      <c r="AL129" s="2208">
        <f>IF(ISERROR(N129*(1-VLOOKUP($A129, 'E1 Categorization'!$A$32:$E$124, 5,0))), N129*0.5, N129*(1-VLOOKUP($A129, 'E1 Categorization'!$A$32:$E$124, 5,0)))</f>
        <v>0</v>
      </c>
      <c r="AM129" s="2208">
        <f>IF(ISERROR(O129*(1-VLOOKUP($A129, 'E1 Categorization'!$A$32:$E$124, 5,0))), O129*0.5, O129*(1-VLOOKUP($A129, 'E1 Categorization'!$A$32:$E$124, 5,0)))</f>
        <v>0</v>
      </c>
      <c r="AN129" s="2208">
        <f>IF(ISERROR(P129*(1-VLOOKUP($A129, 'E1 Categorization'!$A$32:$E$124, 5,0))), P129*0.5, P129*(1-VLOOKUP($A129, 'E1 Categorization'!$A$32:$E$124, 5,0)))</f>
        <v>0</v>
      </c>
      <c r="AO129" s="2208">
        <f>IF(ISERROR(Q129*(1-VLOOKUP($A129, 'E1 Categorization'!$A$32:$E$124, 5,0))), Q129*0.5, Q129*(1-VLOOKUP($A129, 'E1 Categorization'!$A$32:$E$124, 5,0)))</f>
        <v>0</v>
      </c>
      <c r="AP129" s="2208">
        <f>IF(ISERROR(R129*(1-VLOOKUP($A129, 'E1 Categorization'!$A$32:$E$124, 5,0))), R129*0.5, R129*(1-VLOOKUP($A129, 'E1 Categorization'!$A$32:$E$124, 5,0)))</f>
        <v>0</v>
      </c>
      <c r="AQ129" s="2208">
        <f>IF(ISERROR(S129*(1-VLOOKUP($A129, 'E1 Categorization'!$A$32:$E$124, 5,0))), S129*0.5, S129*(1-VLOOKUP($A129, 'E1 Categorization'!$A$32:$E$124, 5,0)))</f>
        <v>0</v>
      </c>
      <c r="AR129" s="2208">
        <f>IF(ISERROR(T129*(1-VLOOKUP($A129, 'E1 Categorization'!$A$32:$E$124, 5,0))), T129*0.5, T129*(1-VLOOKUP($A129, 'E1 Categorization'!$A$32:$E$124, 5,0)))</f>
        <v>0</v>
      </c>
      <c r="AS129" s="2208">
        <f>IF(ISERROR(U129*(1-VLOOKUP($A129, 'E1 Categorization'!$A$32:$E$124, 5,0))), U129*0.5, U129*(1-VLOOKUP($A129, 'E1 Categorization'!$A$32:$E$124, 5,0)))</f>
        <v>0</v>
      </c>
      <c r="AT129" s="2208">
        <f>IF(ISERROR(V129*(1-VLOOKUP($A129, 'E1 Categorization'!$A$32:$E$124, 5,0))), V129*0.5, V129*(1-VLOOKUP($A129, 'E1 Categorization'!$A$32:$E$124, 5,0)))</f>
        <v>0</v>
      </c>
      <c r="AU129" s="2208">
        <f>IF(ISERROR(W129*(1-VLOOKUP($A129, 'E1 Categorization'!$A$32:$E$124, 5,0))), W129*0.5, W129*(1-VLOOKUP($A129, 'E1 Categorization'!$A$32:$E$124, 5,0)))</f>
        <v>0</v>
      </c>
      <c r="AV129" s="2208">
        <f>IF(ISERROR(X129*(1-VLOOKUP($A129, 'E1 Categorization'!$A$32:$E$124, 5,0))), X129*0.5, X129*(1-VLOOKUP($A129, 'E1 Categorization'!$A$32:$E$124, 5,0)))</f>
        <v>0</v>
      </c>
      <c r="AW129" s="2212"/>
      <c r="AX129" s="2212"/>
      <c r="AY129" s="558">
        <f t="shared" si="14"/>
        <v>5655</v>
      </c>
      <c r="AZ129" s="559" t="str">
        <f t="shared" si="15"/>
        <v>Regulatory Expenses</v>
      </c>
      <c r="BA129" s="2208">
        <f>IF(ISERROR(E129*(VLOOKUP($A129, 'E1 Categorization'!$A$32:$E$124, 5,0))), E129*0.5, E129*(VLOOKUP($A129, 'E1 Categorization'!$A$32:$E$124, 5,0)))</f>
        <v>0</v>
      </c>
      <c r="BB129" s="2208">
        <f>IF(ISERROR(F129*(VLOOKUP($A129, 'E1 Categorization'!$A$32:$E$124, 5,0))), F129*0.5, F129*(VLOOKUP($A129, 'E1 Categorization'!$A$32:$E$124, 5,0)))</f>
        <v>0</v>
      </c>
      <c r="BC129" s="2208">
        <f>IF(ISERROR(G129*(VLOOKUP($A129, 'E1 Categorization'!$A$32:$E$124, 5,0))), G129*0.5, G129*(VLOOKUP($A129, 'E1 Categorization'!$A$32:$E$124, 5,0)))</f>
        <v>0</v>
      </c>
      <c r="BD129" s="2208">
        <f>IF(ISERROR(H129*(VLOOKUP($A129, 'E1 Categorization'!$A$32:$E$124, 5,0))), H129*0.5, H129*(VLOOKUP($A129, 'E1 Categorization'!$A$32:$E$124, 5,0)))</f>
        <v>0</v>
      </c>
      <c r="BE129" s="2208">
        <f>IF(ISERROR(I129*(VLOOKUP($A129, 'E1 Categorization'!$A$32:$E$124, 5,0))), I129*0.5, I129*(VLOOKUP($A129, 'E1 Categorization'!$A$32:$E$124, 5,0)))</f>
        <v>0</v>
      </c>
      <c r="BF129" s="2208">
        <f>IF(ISERROR(J129*(VLOOKUP($A129, 'E1 Categorization'!$A$32:$E$124, 5,0))), J129*0.5, J129*(VLOOKUP($A129, 'E1 Categorization'!$A$32:$E$124, 5,0)))</f>
        <v>0</v>
      </c>
      <c r="BG129" s="2208">
        <f>IF(ISERROR(K129*(VLOOKUP($A129, 'E1 Categorization'!$A$32:$E$124, 5,0))), K129*0.5, K129*(VLOOKUP($A129, 'E1 Categorization'!$A$32:$E$124, 5,0)))</f>
        <v>0</v>
      </c>
      <c r="BH129" s="2208">
        <f>IF(ISERROR(L129*(VLOOKUP($A129, 'E1 Categorization'!$A$32:$E$124, 5,0))), L129*0.5, L129*(VLOOKUP($A129, 'E1 Categorization'!$A$32:$E$124, 5,0)))</f>
        <v>0</v>
      </c>
      <c r="BI129" s="2208">
        <f>IF(ISERROR(M129*(VLOOKUP($A129, 'E1 Categorization'!$A$32:$E$124, 5,0))), M129*0.5, M129*(VLOOKUP($A129, 'E1 Categorization'!$A$32:$E$124, 5,0)))</f>
        <v>0</v>
      </c>
      <c r="BJ129" s="2208">
        <f>IF(ISERROR(N129*(VLOOKUP($A129, 'E1 Categorization'!$A$32:$E$124, 5,0))), N129*0.5, N129*(VLOOKUP($A129, 'E1 Categorization'!$A$32:$E$124, 5,0)))</f>
        <v>0</v>
      </c>
      <c r="BK129" s="2208">
        <f>IF(ISERROR(O129*(VLOOKUP($A129, 'E1 Categorization'!$A$32:$E$124, 5,0))), O129*0.5, O129*(VLOOKUP($A129, 'E1 Categorization'!$A$32:$E$124, 5,0)))</f>
        <v>0</v>
      </c>
      <c r="BL129" s="2208">
        <f>IF(ISERROR(P129*(VLOOKUP($A129, 'E1 Categorization'!$A$32:$E$124, 5,0))), P129*0.5, P129*(VLOOKUP($A129, 'E1 Categorization'!$A$32:$E$124, 5,0)))</f>
        <v>0</v>
      </c>
      <c r="BM129" s="2208">
        <f>IF(ISERROR(Q129*(VLOOKUP($A129, 'E1 Categorization'!$A$32:$E$124, 5,0))), Q129*0.5, Q129*(VLOOKUP($A129, 'E1 Categorization'!$A$32:$E$124, 5,0)))</f>
        <v>0</v>
      </c>
      <c r="BN129" s="2208">
        <f>IF(ISERROR(R129*(VLOOKUP($A129, 'E1 Categorization'!$A$32:$E$124, 5,0))), R129*0.5, R129*(VLOOKUP($A129, 'E1 Categorization'!$A$32:$E$124, 5,0)))</f>
        <v>0</v>
      </c>
      <c r="BO129" s="2208">
        <f>IF(ISERROR(S129*(VLOOKUP($A129, 'E1 Categorization'!$A$32:$E$124, 5,0))), S129*0.5, S129*(VLOOKUP($A129, 'E1 Categorization'!$A$32:$E$124, 5,0)))</f>
        <v>0</v>
      </c>
      <c r="BP129" s="2208">
        <f>IF(ISERROR(T129*(VLOOKUP($A129, 'E1 Categorization'!$A$32:$E$124, 5,0))), T129*0.5, T129*(VLOOKUP($A129, 'E1 Categorization'!$A$32:$E$124, 5,0)))</f>
        <v>0</v>
      </c>
      <c r="BQ129" s="2208">
        <f>IF(ISERROR(U129*(VLOOKUP($A129, 'E1 Categorization'!$A$32:$E$124, 5,0))), U129*0.5, U129*(VLOOKUP($A129, 'E1 Categorization'!$A$32:$E$124, 5,0)))</f>
        <v>0</v>
      </c>
      <c r="BR129" s="2208">
        <f>IF(ISERROR(V129*(VLOOKUP($A129, 'E1 Categorization'!$A$32:$E$124, 5,0))), V129*0.5, V129*(VLOOKUP($A129, 'E1 Categorization'!$A$32:$E$124, 5,0)))</f>
        <v>0</v>
      </c>
      <c r="BS129" s="2208">
        <f>IF(ISERROR(W129*(VLOOKUP($A129, 'E1 Categorization'!$A$32:$E$124, 5,0))), W129*0.5, W129*(VLOOKUP($A129, 'E1 Categorization'!$A$32:$E$124, 5,0)))</f>
        <v>0</v>
      </c>
      <c r="BT129" s="2208">
        <f>IF(ISERROR(X129*(VLOOKUP($A129, 'E1 Categorization'!$A$32:$E$124, 5,0))), X129*0.5, X129*(VLOOKUP($A129, 'E1 Categorization'!$A$32:$E$124, 5,0)))</f>
        <v>0</v>
      </c>
    </row>
    <row r="130" spans="1:72" s="630" customFormat="1" ht="25.5" customHeight="1">
      <c r="A130" s="554">
        <f>'I3 TB Data'!A441:B441</f>
        <v>5660</v>
      </c>
      <c r="B130" s="555" t="str">
        <f>'I3 TB Data'!B441</f>
        <v>General Advertising Expenses</v>
      </c>
      <c r="C130" s="556">
        <f>'I3 TB Data'!G441</f>
        <v>0</v>
      </c>
      <c r="D130" s="2175" t="str">
        <f t="shared" si="17"/>
        <v>Yes</v>
      </c>
      <c r="E130" s="2153"/>
      <c r="F130" s="2153"/>
      <c r="G130" s="2153"/>
      <c r="H130" s="2153"/>
      <c r="I130" s="2153"/>
      <c r="J130" s="2153"/>
      <c r="K130" s="2153"/>
      <c r="L130" s="2153"/>
      <c r="M130" s="2153"/>
      <c r="N130" s="2153"/>
      <c r="O130" s="2153"/>
      <c r="P130" s="2153"/>
      <c r="Q130" s="2153"/>
      <c r="R130" s="2153"/>
      <c r="S130" s="2153"/>
      <c r="T130" s="2153"/>
      <c r="U130" s="2153"/>
      <c r="V130" s="2153"/>
      <c r="W130" s="2153"/>
      <c r="X130" s="2153"/>
      <c r="AA130" s="558">
        <f t="shared" si="12"/>
        <v>5660</v>
      </c>
      <c r="AB130" s="559" t="str">
        <f t="shared" si="13"/>
        <v>General Advertising Expenses</v>
      </c>
      <c r="AC130" s="2208">
        <f>IF(ISERROR(E130*(1-VLOOKUP($A130, 'E1 Categorization'!$A$32:$E$124, 5,0))), E130*0.5, E130*(1-VLOOKUP($A130, 'E1 Categorization'!$A$32:$E$124, 5,0)))</f>
        <v>0</v>
      </c>
      <c r="AD130" s="2208">
        <f>IF(ISERROR(F130*(1-VLOOKUP($A130, 'E1 Categorization'!$A$32:$E$124, 5,0))), F130*0.5, F130*(1-VLOOKUP($A130, 'E1 Categorization'!$A$32:$E$124, 5,0)))</f>
        <v>0</v>
      </c>
      <c r="AE130" s="2208">
        <f>IF(ISERROR(G130*(1-VLOOKUP($A130, 'E1 Categorization'!$A$32:$E$124, 5,0))), G130*0.5, G130*(1-VLOOKUP($A130, 'E1 Categorization'!$A$32:$E$124, 5,0)))</f>
        <v>0</v>
      </c>
      <c r="AF130" s="2208">
        <f>IF(ISERROR(H130*(1-VLOOKUP($A130, 'E1 Categorization'!$A$32:$E$124, 5,0))), H130*0.5, H130*(1-VLOOKUP($A130, 'E1 Categorization'!$A$32:$E$124, 5,0)))</f>
        <v>0</v>
      </c>
      <c r="AG130" s="2208">
        <f>IF(ISERROR(I130*(1-VLOOKUP($A130, 'E1 Categorization'!$A$32:$E$124, 5,0))), I130*0.5, I130*(1-VLOOKUP($A130, 'E1 Categorization'!$A$32:$E$124, 5,0)))</f>
        <v>0</v>
      </c>
      <c r="AH130" s="2208">
        <f>IF(ISERROR(J130*(1-VLOOKUP($A130, 'E1 Categorization'!$A$32:$E$124, 5,0))), J130*0.5, J130*(1-VLOOKUP($A130, 'E1 Categorization'!$A$32:$E$124, 5,0)))</f>
        <v>0</v>
      </c>
      <c r="AI130" s="2208">
        <f>IF(ISERROR(K130*(1-VLOOKUP($A130, 'E1 Categorization'!$A$32:$E$124, 5,0))), K130*0.5, K130*(1-VLOOKUP($A130, 'E1 Categorization'!$A$32:$E$124, 5,0)))</f>
        <v>0</v>
      </c>
      <c r="AJ130" s="2208">
        <f>IF(ISERROR(L130*(1-VLOOKUP($A130, 'E1 Categorization'!$A$32:$E$124, 5,0))), L130*0.5, L130*(1-VLOOKUP($A130, 'E1 Categorization'!$A$32:$E$124, 5,0)))</f>
        <v>0</v>
      </c>
      <c r="AK130" s="2208">
        <f>IF(ISERROR(M130*(1-VLOOKUP($A130, 'E1 Categorization'!$A$32:$E$124, 5,0))), M130*0.5, M130*(1-VLOOKUP($A130, 'E1 Categorization'!$A$32:$E$124, 5,0)))</f>
        <v>0</v>
      </c>
      <c r="AL130" s="2208">
        <f>IF(ISERROR(N130*(1-VLOOKUP($A130, 'E1 Categorization'!$A$32:$E$124, 5,0))), N130*0.5, N130*(1-VLOOKUP($A130, 'E1 Categorization'!$A$32:$E$124, 5,0)))</f>
        <v>0</v>
      </c>
      <c r="AM130" s="2208">
        <f>IF(ISERROR(O130*(1-VLOOKUP($A130, 'E1 Categorization'!$A$32:$E$124, 5,0))), O130*0.5, O130*(1-VLOOKUP($A130, 'E1 Categorization'!$A$32:$E$124, 5,0)))</f>
        <v>0</v>
      </c>
      <c r="AN130" s="2208">
        <f>IF(ISERROR(P130*(1-VLOOKUP($A130, 'E1 Categorization'!$A$32:$E$124, 5,0))), P130*0.5, P130*(1-VLOOKUP($A130, 'E1 Categorization'!$A$32:$E$124, 5,0)))</f>
        <v>0</v>
      </c>
      <c r="AO130" s="2208">
        <f>IF(ISERROR(Q130*(1-VLOOKUP($A130, 'E1 Categorization'!$A$32:$E$124, 5,0))), Q130*0.5, Q130*(1-VLOOKUP($A130, 'E1 Categorization'!$A$32:$E$124, 5,0)))</f>
        <v>0</v>
      </c>
      <c r="AP130" s="2208">
        <f>IF(ISERROR(R130*(1-VLOOKUP($A130, 'E1 Categorization'!$A$32:$E$124, 5,0))), R130*0.5, R130*(1-VLOOKUP($A130, 'E1 Categorization'!$A$32:$E$124, 5,0)))</f>
        <v>0</v>
      </c>
      <c r="AQ130" s="2208">
        <f>IF(ISERROR(S130*(1-VLOOKUP($A130, 'E1 Categorization'!$A$32:$E$124, 5,0))), S130*0.5, S130*(1-VLOOKUP($A130, 'E1 Categorization'!$A$32:$E$124, 5,0)))</f>
        <v>0</v>
      </c>
      <c r="AR130" s="2208">
        <f>IF(ISERROR(T130*(1-VLOOKUP($A130, 'E1 Categorization'!$A$32:$E$124, 5,0))), T130*0.5, T130*(1-VLOOKUP($A130, 'E1 Categorization'!$A$32:$E$124, 5,0)))</f>
        <v>0</v>
      </c>
      <c r="AS130" s="2208">
        <f>IF(ISERROR(U130*(1-VLOOKUP($A130, 'E1 Categorization'!$A$32:$E$124, 5,0))), U130*0.5, U130*(1-VLOOKUP($A130, 'E1 Categorization'!$A$32:$E$124, 5,0)))</f>
        <v>0</v>
      </c>
      <c r="AT130" s="2208">
        <f>IF(ISERROR(V130*(1-VLOOKUP($A130, 'E1 Categorization'!$A$32:$E$124, 5,0))), V130*0.5, V130*(1-VLOOKUP($A130, 'E1 Categorization'!$A$32:$E$124, 5,0)))</f>
        <v>0</v>
      </c>
      <c r="AU130" s="2208">
        <f>IF(ISERROR(W130*(1-VLOOKUP($A130, 'E1 Categorization'!$A$32:$E$124, 5,0))), W130*0.5, W130*(1-VLOOKUP($A130, 'E1 Categorization'!$A$32:$E$124, 5,0)))</f>
        <v>0</v>
      </c>
      <c r="AV130" s="2208">
        <f>IF(ISERROR(X130*(1-VLOOKUP($A130, 'E1 Categorization'!$A$32:$E$124, 5,0))), X130*0.5, X130*(1-VLOOKUP($A130, 'E1 Categorization'!$A$32:$E$124, 5,0)))</f>
        <v>0</v>
      </c>
      <c r="AW130" s="2212"/>
      <c r="AX130" s="2212"/>
      <c r="AY130" s="558">
        <f t="shared" si="14"/>
        <v>5660</v>
      </c>
      <c r="AZ130" s="559" t="str">
        <f t="shared" si="15"/>
        <v>General Advertising Expenses</v>
      </c>
      <c r="BA130" s="2208">
        <f>IF(ISERROR(E130*(VLOOKUP($A130, 'E1 Categorization'!$A$32:$E$124, 5,0))), E130*0.5, E130*(VLOOKUP($A130, 'E1 Categorization'!$A$32:$E$124, 5,0)))</f>
        <v>0</v>
      </c>
      <c r="BB130" s="2208">
        <f>IF(ISERROR(F130*(VLOOKUP($A130, 'E1 Categorization'!$A$32:$E$124, 5,0))), F130*0.5, F130*(VLOOKUP($A130, 'E1 Categorization'!$A$32:$E$124, 5,0)))</f>
        <v>0</v>
      </c>
      <c r="BC130" s="2208">
        <f>IF(ISERROR(G130*(VLOOKUP($A130, 'E1 Categorization'!$A$32:$E$124, 5,0))), G130*0.5, G130*(VLOOKUP($A130, 'E1 Categorization'!$A$32:$E$124, 5,0)))</f>
        <v>0</v>
      </c>
      <c r="BD130" s="2208">
        <f>IF(ISERROR(H130*(VLOOKUP($A130, 'E1 Categorization'!$A$32:$E$124, 5,0))), H130*0.5, H130*(VLOOKUP($A130, 'E1 Categorization'!$A$32:$E$124, 5,0)))</f>
        <v>0</v>
      </c>
      <c r="BE130" s="2208">
        <f>IF(ISERROR(I130*(VLOOKUP($A130, 'E1 Categorization'!$A$32:$E$124, 5,0))), I130*0.5, I130*(VLOOKUP($A130, 'E1 Categorization'!$A$32:$E$124, 5,0)))</f>
        <v>0</v>
      </c>
      <c r="BF130" s="2208">
        <f>IF(ISERROR(J130*(VLOOKUP($A130, 'E1 Categorization'!$A$32:$E$124, 5,0))), J130*0.5, J130*(VLOOKUP($A130, 'E1 Categorization'!$A$32:$E$124, 5,0)))</f>
        <v>0</v>
      </c>
      <c r="BG130" s="2208">
        <f>IF(ISERROR(K130*(VLOOKUP($A130, 'E1 Categorization'!$A$32:$E$124, 5,0))), K130*0.5, K130*(VLOOKUP($A130, 'E1 Categorization'!$A$32:$E$124, 5,0)))</f>
        <v>0</v>
      </c>
      <c r="BH130" s="2208">
        <f>IF(ISERROR(L130*(VLOOKUP($A130, 'E1 Categorization'!$A$32:$E$124, 5,0))), L130*0.5, L130*(VLOOKUP($A130, 'E1 Categorization'!$A$32:$E$124, 5,0)))</f>
        <v>0</v>
      </c>
      <c r="BI130" s="2208">
        <f>IF(ISERROR(M130*(VLOOKUP($A130, 'E1 Categorization'!$A$32:$E$124, 5,0))), M130*0.5, M130*(VLOOKUP($A130, 'E1 Categorization'!$A$32:$E$124, 5,0)))</f>
        <v>0</v>
      </c>
      <c r="BJ130" s="2208">
        <f>IF(ISERROR(N130*(VLOOKUP($A130, 'E1 Categorization'!$A$32:$E$124, 5,0))), N130*0.5, N130*(VLOOKUP($A130, 'E1 Categorization'!$A$32:$E$124, 5,0)))</f>
        <v>0</v>
      </c>
      <c r="BK130" s="2208">
        <f>IF(ISERROR(O130*(VLOOKUP($A130, 'E1 Categorization'!$A$32:$E$124, 5,0))), O130*0.5, O130*(VLOOKUP($A130, 'E1 Categorization'!$A$32:$E$124, 5,0)))</f>
        <v>0</v>
      </c>
      <c r="BL130" s="2208">
        <f>IF(ISERROR(P130*(VLOOKUP($A130, 'E1 Categorization'!$A$32:$E$124, 5,0))), P130*0.5, P130*(VLOOKUP($A130, 'E1 Categorization'!$A$32:$E$124, 5,0)))</f>
        <v>0</v>
      </c>
      <c r="BM130" s="2208">
        <f>IF(ISERROR(Q130*(VLOOKUP($A130, 'E1 Categorization'!$A$32:$E$124, 5,0))), Q130*0.5, Q130*(VLOOKUP($A130, 'E1 Categorization'!$A$32:$E$124, 5,0)))</f>
        <v>0</v>
      </c>
      <c r="BN130" s="2208">
        <f>IF(ISERROR(R130*(VLOOKUP($A130, 'E1 Categorization'!$A$32:$E$124, 5,0))), R130*0.5, R130*(VLOOKUP($A130, 'E1 Categorization'!$A$32:$E$124, 5,0)))</f>
        <v>0</v>
      </c>
      <c r="BO130" s="2208">
        <f>IF(ISERROR(S130*(VLOOKUP($A130, 'E1 Categorization'!$A$32:$E$124, 5,0))), S130*0.5, S130*(VLOOKUP($A130, 'E1 Categorization'!$A$32:$E$124, 5,0)))</f>
        <v>0</v>
      </c>
      <c r="BP130" s="2208">
        <f>IF(ISERROR(T130*(VLOOKUP($A130, 'E1 Categorization'!$A$32:$E$124, 5,0))), T130*0.5, T130*(VLOOKUP($A130, 'E1 Categorization'!$A$32:$E$124, 5,0)))</f>
        <v>0</v>
      </c>
      <c r="BQ130" s="2208">
        <f>IF(ISERROR(U130*(VLOOKUP($A130, 'E1 Categorization'!$A$32:$E$124, 5,0))), U130*0.5, U130*(VLOOKUP($A130, 'E1 Categorization'!$A$32:$E$124, 5,0)))</f>
        <v>0</v>
      </c>
      <c r="BR130" s="2208">
        <f>IF(ISERROR(V130*(VLOOKUP($A130, 'E1 Categorization'!$A$32:$E$124, 5,0))), V130*0.5, V130*(VLOOKUP($A130, 'E1 Categorization'!$A$32:$E$124, 5,0)))</f>
        <v>0</v>
      </c>
      <c r="BS130" s="2208">
        <f>IF(ISERROR(W130*(VLOOKUP($A130, 'E1 Categorization'!$A$32:$E$124, 5,0))), W130*0.5, W130*(VLOOKUP($A130, 'E1 Categorization'!$A$32:$E$124, 5,0)))</f>
        <v>0</v>
      </c>
      <c r="BT130" s="2208">
        <f>IF(ISERROR(X130*(VLOOKUP($A130, 'E1 Categorization'!$A$32:$E$124, 5,0))), X130*0.5, X130*(VLOOKUP($A130, 'E1 Categorization'!$A$32:$E$124, 5,0)))</f>
        <v>0</v>
      </c>
    </row>
    <row r="131" spans="1:72" s="630" customFormat="1" ht="25.5" customHeight="1">
      <c r="A131" s="554">
        <f>'I3 TB Data'!A442:B442</f>
        <v>5665</v>
      </c>
      <c r="B131" s="555" t="str">
        <f>'I3 TB Data'!B442</f>
        <v>Miscellaneous General Expenses</v>
      </c>
      <c r="C131" s="556">
        <f>'I3 TB Data'!G442</f>
        <v>0</v>
      </c>
      <c r="D131" s="2175" t="str">
        <f t="shared" si="17"/>
        <v>Yes</v>
      </c>
      <c r="E131" s="2153"/>
      <c r="F131" s="2153"/>
      <c r="G131" s="2153"/>
      <c r="H131" s="2153"/>
      <c r="I131" s="2153"/>
      <c r="J131" s="2153"/>
      <c r="K131" s="2153"/>
      <c r="L131" s="2153"/>
      <c r="M131" s="2153"/>
      <c r="N131" s="2153"/>
      <c r="O131" s="2153"/>
      <c r="P131" s="2153"/>
      <c r="Q131" s="2153"/>
      <c r="R131" s="2153"/>
      <c r="S131" s="2153"/>
      <c r="T131" s="2153"/>
      <c r="U131" s="2153"/>
      <c r="V131" s="2153"/>
      <c r="W131" s="2153"/>
      <c r="X131" s="2153"/>
      <c r="AA131" s="558">
        <f t="shared" si="12"/>
        <v>5665</v>
      </c>
      <c r="AB131" s="559" t="str">
        <f t="shared" si="13"/>
        <v>Miscellaneous General Expenses</v>
      </c>
      <c r="AC131" s="2208">
        <f>IF(ISERROR(E131*(1-VLOOKUP($A131, 'E1 Categorization'!$A$32:$E$124, 5,0))), E131*0.5, E131*(1-VLOOKUP($A131, 'E1 Categorization'!$A$32:$E$124, 5,0)))</f>
        <v>0</v>
      </c>
      <c r="AD131" s="2208">
        <f>IF(ISERROR(F131*(1-VLOOKUP($A131, 'E1 Categorization'!$A$32:$E$124, 5,0))), F131*0.5, F131*(1-VLOOKUP($A131, 'E1 Categorization'!$A$32:$E$124, 5,0)))</f>
        <v>0</v>
      </c>
      <c r="AE131" s="2208">
        <f>IF(ISERROR(G131*(1-VLOOKUP($A131, 'E1 Categorization'!$A$32:$E$124, 5,0))), G131*0.5, G131*(1-VLOOKUP($A131, 'E1 Categorization'!$A$32:$E$124, 5,0)))</f>
        <v>0</v>
      </c>
      <c r="AF131" s="2208">
        <f>IF(ISERROR(H131*(1-VLOOKUP($A131, 'E1 Categorization'!$A$32:$E$124, 5,0))), H131*0.5, H131*(1-VLOOKUP($A131, 'E1 Categorization'!$A$32:$E$124, 5,0)))</f>
        <v>0</v>
      </c>
      <c r="AG131" s="2208">
        <f>IF(ISERROR(I131*(1-VLOOKUP($A131, 'E1 Categorization'!$A$32:$E$124, 5,0))), I131*0.5, I131*(1-VLOOKUP($A131, 'E1 Categorization'!$A$32:$E$124, 5,0)))</f>
        <v>0</v>
      </c>
      <c r="AH131" s="2208">
        <f>IF(ISERROR(J131*(1-VLOOKUP($A131, 'E1 Categorization'!$A$32:$E$124, 5,0))), J131*0.5, J131*(1-VLOOKUP($A131, 'E1 Categorization'!$A$32:$E$124, 5,0)))</f>
        <v>0</v>
      </c>
      <c r="AI131" s="2208">
        <f>IF(ISERROR(K131*(1-VLOOKUP($A131, 'E1 Categorization'!$A$32:$E$124, 5,0))), K131*0.5, K131*(1-VLOOKUP($A131, 'E1 Categorization'!$A$32:$E$124, 5,0)))</f>
        <v>0</v>
      </c>
      <c r="AJ131" s="2208">
        <f>IF(ISERROR(L131*(1-VLOOKUP($A131, 'E1 Categorization'!$A$32:$E$124, 5,0))), L131*0.5, L131*(1-VLOOKUP($A131, 'E1 Categorization'!$A$32:$E$124, 5,0)))</f>
        <v>0</v>
      </c>
      <c r="AK131" s="2208">
        <f>IF(ISERROR(M131*(1-VLOOKUP($A131, 'E1 Categorization'!$A$32:$E$124, 5,0))), M131*0.5, M131*(1-VLOOKUP($A131, 'E1 Categorization'!$A$32:$E$124, 5,0)))</f>
        <v>0</v>
      </c>
      <c r="AL131" s="2208">
        <f>IF(ISERROR(N131*(1-VLOOKUP($A131, 'E1 Categorization'!$A$32:$E$124, 5,0))), N131*0.5, N131*(1-VLOOKUP($A131, 'E1 Categorization'!$A$32:$E$124, 5,0)))</f>
        <v>0</v>
      </c>
      <c r="AM131" s="2208">
        <f>IF(ISERROR(O131*(1-VLOOKUP($A131, 'E1 Categorization'!$A$32:$E$124, 5,0))), O131*0.5, O131*(1-VLOOKUP($A131, 'E1 Categorization'!$A$32:$E$124, 5,0)))</f>
        <v>0</v>
      </c>
      <c r="AN131" s="2208">
        <f>IF(ISERROR(P131*(1-VLOOKUP($A131, 'E1 Categorization'!$A$32:$E$124, 5,0))), P131*0.5, P131*(1-VLOOKUP($A131, 'E1 Categorization'!$A$32:$E$124, 5,0)))</f>
        <v>0</v>
      </c>
      <c r="AO131" s="2208">
        <f>IF(ISERROR(Q131*(1-VLOOKUP($A131, 'E1 Categorization'!$A$32:$E$124, 5,0))), Q131*0.5, Q131*(1-VLOOKUP($A131, 'E1 Categorization'!$A$32:$E$124, 5,0)))</f>
        <v>0</v>
      </c>
      <c r="AP131" s="2208">
        <f>IF(ISERROR(R131*(1-VLOOKUP($A131, 'E1 Categorization'!$A$32:$E$124, 5,0))), R131*0.5, R131*(1-VLOOKUP($A131, 'E1 Categorization'!$A$32:$E$124, 5,0)))</f>
        <v>0</v>
      </c>
      <c r="AQ131" s="2208">
        <f>IF(ISERROR(S131*(1-VLOOKUP($A131, 'E1 Categorization'!$A$32:$E$124, 5,0))), S131*0.5, S131*(1-VLOOKUP($A131, 'E1 Categorization'!$A$32:$E$124, 5,0)))</f>
        <v>0</v>
      </c>
      <c r="AR131" s="2208">
        <f>IF(ISERROR(T131*(1-VLOOKUP($A131, 'E1 Categorization'!$A$32:$E$124, 5,0))), T131*0.5, T131*(1-VLOOKUP($A131, 'E1 Categorization'!$A$32:$E$124, 5,0)))</f>
        <v>0</v>
      </c>
      <c r="AS131" s="2208">
        <f>IF(ISERROR(U131*(1-VLOOKUP($A131, 'E1 Categorization'!$A$32:$E$124, 5,0))), U131*0.5, U131*(1-VLOOKUP($A131, 'E1 Categorization'!$A$32:$E$124, 5,0)))</f>
        <v>0</v>
      </c>
      <c r="AT131" s="2208">
        <f>IF(ISERROR(V131*(1-VLOOKUP($A131, 'E1 Categorization'!$A$32:$E$124, 5,0))), V131*0.5, V131*(1-VLOOKUP($A131, 'E1 Categorization'!$A$32:$E$124, 5,0)))</f>
        <v>0</v>
      </c>
      <c r="AU131" s="2208">
        <f>IF(ISERROR(W131*(1-VLOOKUP($A131, 'E1 Categorization'!$A$32:$E$124, 5,0))), W131*0.5, W131*(1-VLOOKUP($A131, 'E1 Categorization'!$A$32:$E$124, 5,0)))</f>
        <v>0</v>
      </c>
      <c r="AV131" s="2208">
        <f>IF(ISERROR(X131*(1-VLOOKUP($A131, 'E1 Categorization'!$A$32:$E$124, 5,0))), X131*0.5, X131*(1-VLOOKUP($A131, 'E1 Categorization'!$A$32:$E$124, 5,0)))</f>
        <v>0</v>
      </c>
      <c r="AW131" s="2212"/>
      <c r="AX131" s="2212"/>
      <c r="AY131" s="558">
        <f t="shared" si="14"/>
        <v>5665</v>
      </c>
      <c r="AZ131" s="559" t="str">
        <f t="shared" si="15"/>
        <v>Miscellaneous General Expenses</v>
      </c>
      <c r="BA131" s="2208">
        <f>IF(ISERROR(E131*(VLOOKUP($A131, 'E1 Categorization'!$A$32:$E$124, 5,0))), E131*0.5, E131*(VLOOKUP($A131, 'E1 Categorization'!$A$32:$E$124, 5,0)))</f>
        <v>0</v>
      </c>
      <c r="BB131" s="2208">
        <f>IF(ISERROR(F131*(VLOOKUP($A131, 'E1 Categorization'!$A$32:$E$124, 5,0))), F131*0.5, F131*(VLOOKUP($A131, 'E1 Categorization'!$A$32:$E$124, 5,0)))</f>
        <v>0</v>
      </c>
      <c r="BC131" s="2208">
        <f>IF(ISERROR(G131*(VLOOKUP($A131, 'E1 Categorization'!$A$32:$E$124, 5,0))), G131*0.5, G131*(VLOOKUP($A131, 'E1 Categorization'!$A$32:$E$124, 5,0)))</f>
        <v>0</v>
      </c>
      <c r="BD131" s="2208">
        <f>IF(ISERROR(H131*(VLOOKUP($A131, 'E1 Categorization'!$A$32:$E$124, 5,0))), H131*0.5, H131*(VLOOKUP($A131, 'E1 Categorization'!$A$32:$E$124, 5,0)))</f>
        <v>0</v>
      </c>
      <c r="BE131" s="2208">
        <f>IF(ISERROR(I131*(VLOOKUP($A131, 'E1 Categorization'!$A$32:$E$124, 5,0))), I131*0.5, I131*(VLOOKUP($A131, 'E1 Categorization'!$A$32:$E$124, 5,0)))</f>
        <v>0</v>
      </c>
      <c r="BF131" s="2208">
        <f>IF(ISERROR(J131*(VLOOKUP($A131, 'E1 Categorization'!$A$32:$E$124, 5,0))), J131*0.5, J131*(VLOOKUP($A131, 'E1 Categorization'!$A$32:$E$124, 5,0)))</f>
        <v>0</v>
      </c>
      <c r="BG131" s="2208">
        <f>IF(ISERROR(K131*(VLOOKUP($A131, 'E1 Categorization'!$A$32:$E$124, 5,0))), K131*0.5, K131*(VLOOKUP($A131, 'E1 Categorization'!$A$32:$E$124, 5,0)))</f>
        <v>0</v>
      </c>
      <c r="BH131" s="2208">
        <f>IF(ISERROR(L131*(VLOOKUP($A131, 'E1 Categorization'!$A$32:$E$124, 5,0))), L131*0.5, L131*(VLOOKUP($A131, 'E1 Categorization'!$A$32:$E$124, 5,0)))</f>
        <v>0</v>
      </c>
      <c r="BI131" s="2208">
        <f>IF(ISERROR(M131*(VLOOKUP($A131, 'E1 Categorization'!$A$32:$E$124, 5,0))), M131*0.5, M131*(VLOOKUP($A131, 'E1 Categorization'!$A$32:$E$124, 5,0)))</f>
        <v>0</v>
      </c>
      <c r="BJ131" s="2208">
        <f>IF(ISERROR(N131*(VLOOKUP($A131, 'E1 Categorization'!$A$32:$E$124, 5,0))), N131*0.5, N131*(VLOOKUP($A131, 'E1 Categorization'!$A$32:$E$124, 5,0)))</f>
        <v>0</v>
      </c>
      <c r="BK131" s="2208">
        <f>IF(ISERROR(O131*(VLOOKUP($A131, 'E1 Categorization'!$A$32:$E$124, 5,0))), O131*0.5, O131*(VLOOKUP($A131, 'E1 Categorization'!$A$32:$E$124, 5,0)))</f>
        <v>0</v>
      </c>
      <c r="BL131" s="2208">
        <f>IF(ISERROR(P131*(VLOOKUP($A131, 'E1 Categorization'!$A$32:$E$124, 5,0))), P131*0.5, P131*(VLOOKUP($A131, 'E1 Categorization'!$A$32:$E$124, 5,0)))</f>
        <v>0</v>
      </c>
      <c r="BM131" s="2208">
        <f>IF(ISERROR(Q131*(VLOOKUP($A131, 'E1 Categorization'!$A$32:$E$124, 5,0))), Q131*0.5, Q131*(VLOOKUP($A131, 'E1 Categorization'!$A$32:$E$124, 5,0)))</f>
        <v>0</v>
      </c>
      <c r="BN131" s="2208">
        <f>IF(ISERROR(R131*(VLOOKUP($A131, 'E1 Categorization'!$A$32:$E$124, 5,0))), R131*0.5, R131*(VLOOKUP($A131, 'E1 Categorization'!$A$32:$E$124, 5,0)))</f>
        <v>0</v>
      </c>
      <c r="BO131" s="2208">
        <f>IF(ISERROR(S131*(VLOOKUP($A131, 'E1 Categorization'!$A$32:$E$124, 5,0))), S131*0.5, S131*(VLOOKUP($A131, 'E1 Categorization'!$A$32:$E$124, 5,0)))</f>
        <v>0</v>
      </c>
      <c r="BP131" s="2208">
        <f>IF(ISERROR(T131*(VLOOKUP($A131, 'E1 Categorization'!$A$32:$E$124, 5,0))), T131*0.5, T131*(VLOOKUP($A131, 'E1 Categorization'!$A$32:$E$124, 5,0)))</f>
        <v>0</v>
      </c>
      <c r="BQ131" s="2208">
        <f>IF(ISERROR(U131*(VLOOKUP($A131, 'E1 Categorization'!$A$32:$E$124, 5,0))), U131*0.5, U131*(VLOOKUP($A131, 'E1 Categorization'!$A$32:$E$124, 5,0)))</f>
        <v>0</v>
      </c>
      <c r="BR131" s="2208">
        <f>IF(ISERROR(V131*(VLOOKUP($A131, 'E1 Categorization'!$A$32:$E$124, 5,0))), V131*0.5, V131*(VLOOKUP($A131, 'E1 Categorization'!$A$32:$E$124, 5,0)))</f>
        <v>0</v>
      </c>
      <c r="BS131" s="2208">
        <f>IF(ISERROR(W131*(VLOOKUP($A131, 'E1 Categorization'!$A$32:$E$124, 5,0))), W131*0.5, W131*(VLOOKUP($A131, 'E1 Categorization'!$A$32:$E$124, 5,0)))</f>
        <v>0</v>
      </c>
      <c r="BT131" s="2208">
        <f>IF(ISERROR(X131*(VLOOKUP($A131, 'E1 Categorization'!$A$32:$E$124, 5,0))), X131*0.5, X131*(VLOOKUP($A131, 'E1 Categorization'!$A$32:$E$124, 5,0)))</f>
        <v>0</v>
      </c>
    </row>
    <row r="132" spans="1:72" s="630" customFormat="1" ht="25.5" customHeight="1">
      <c r="A132" s="554">
        <f>'I3 TB Data'!A443:B443</f>
        <v>5670</v>
      </c>
      <c r="B132" s="555" t="str">
        <f>'I3 TB Data'!B443</f>
        <v>Rent</v>
      </c>
      <c r="C132" s="556">
        <f>'I3 TB Data'!G443</f>
        <v>0</v>
      </c>
      <c r="D132" s="2175" t="str">
        <f t="shared" si="17"/>
        <v>Yes</v>
      </c>
      <c r="E132" s="2153"/>
      <c r="F132" s="2153"/>
      <c r="G132" s="2153"/>
      <c r="H132" s="2153"/>
      <c r="I132" s="2153"/>
      <c r="J132" s="2153"/>
      <c r="K132" s="2153"/>
      <c r="L132" s="2153"/>
      <c r="M132" s="2153"/>
      <c r="N132" s="2153"/>
      <c r="O132" s="2153"/>
      <c r="P132" s="2153"/>
      <c r="Q132" s="2153"/>
      <c r="R132" s="2153"/>
      <c r="S132" s="2153"/>
      <c r="T132" s="2153"/>
      <c r="U132" s="2153"/>
      <c r="V132" s="2153"/>
      <c r="W132" s="2153"/>
      <c r="X132" s="2153"/>
      <c r="AA132" s="558">
        <f t="shared" ref="AA132:AA144" si="18">A132</f>
        <v>5670</v>
      </c>
      <c r="AB132" s="559" t="str">
        <f t="shared" ref="AB132:AB144" si="19">B132</f>
        <v>Rent</v>
      </c>
      <c r="AC132" s="2208">
        <f>IF(ISERROR(E132*(1-VLOOKUP($A132, 'E1 Categorization'!$A$32:$E$124, 5,0))), E132*0.5, E132*(1-VLOOKUP($A132, 'E1 Categorization'!$A$32:$E$124, 5,0)))</f>
        <v>0</v>
      </c>
      <c r="AD132" s="2208">
        <f>IF(ISERROR(F132*(1-VLOOKUP($A132, 'E1 Categorization'!$A$32:$E$124, 5,0))), F132*0.5, F132*(1-VLOOKUP($A132, 'E1 Categorization'!$A$32:$E$124, 5,0)))</f>
        <v>0</v>
      </c>
      <c r="AE132" s="2208">
        <f>IF(ISERROR(G132*(1-VLOOKUP($A132, 'E1 Categorization'!$A$32:$E$124, 5,0))), G132*0.5, G132*(1-VLOOKUP($A132, 'E1 Categorization'!$A$32:$E$124, 5,0)))</f>
        <v>0</v>
      </c>
      <c r="AF132" s="2208">
        <f>IF(ISERROR(H132*(1-VLOOKUP($A132, 'E1 Categorization'!$A$32:$E$124, 5,0))), H132*0.5, H132*(1-VLOOKUP($A132, 'E1 Categorization'!$A$32:$E$124, 5,0)))</f>
        <v>0</v>
      </c>
      <c r="AG132" s="2208">
        <f>IF(ISERROR(I132*(1-VLOOKUP($A132, 'E1 Categorization'!$A$32:$E$124, 5,0))), I132*0.5, I132*(1-VLOOKUP($A132, 'E1 Categorization'!$A$32:$E$124, 5,0)))</f>
        <v>0</v>
      </c>
      <c r="AH132" s="2208">
        <f>IF(ISERROR(J132*(1-VLOOKUP($A132, 'E1 Categorization'!$A$32:$E$124, 5,0))), J132*0.5, J132*(1-VLOOKUP($A132, 'E1 Categorization'!$A$32:$E$124, 5,0)))</f>
        <v>0</v>
      </c>
      <c r="AI132" s="2208">
        <f>IF(ISERROR(K132*(1-VLOOKUP($A132, 'E1 Categorization'!$A$32:$E$124, 5,0))), K132*0.5, K132*(1-VLOOKUP($A132, 'E1 Categorization'!$A$32:$E$124, 5,0)))</f>
        <v>0</v>
      </c>
      <c r="AJ132" s="2208">
        <f>IF(ISERROR(L132*(1-VLOOKUP($A132, 'E1 Categorization'!$A$32:$E$124, 5,0))), L132*0.5, L132*(1-VLOOKUP($A132, 'E1 Categorization'!$A$32:$E$124, 5,0)))</f>
        <v>0</v>
      </c>
      <c r="AK132" s="2208">
        <f>IF(ISERROR(M132*(1-VLOOKUP($A132, 'E1 Categorization'!$A$32:$E$124, 5,0))), M132*0.5, M132*(1-VLOOKUP($A132, 'E1 Categorization'!$A$32:$E$124, 5,0)))</f>
        <v>0</v>
      </c>
      <c r="AL132" s="2208">
        <f>IF(ISERROR(N132*(1-VLOOKUP($A132, 'E1 Categorization'!$A$32:$E$124, 5,0))), N132*0.5, N132*(1-VLOOKUP($A132, 'E1 Categorization'!$A$32:$E$124, 5,0)))</f>
        <v>0</v>
      </c>
      <c r="AM132" s="2208">
        <f>IF(ISERROR(O132*(1-VLOOKUP($A132, 'E1 Categorization'!$A$32:$E$124, 5,0))), O132*0.5, O132*(1-VLOOKUP($A132, 'E1 Categorization'!$A$32:$E$124, 5,0)))</f>
        <v>0</v>
      </c>
      <c r="AN132" s="2208">
        <f>IF(ISERROR(P132*(1-VLOOKUP($A132, 'E1 Categorization'!$A$32:$E$124, 5,0))), P132*0.5, P132*(1-VLOOKUP($A132, 'E1 Categorization'!$A$32:$E$124, 5,0)))</f>
        <v>0</v>
      </c>
      <c r="AO132" s="2208">
        <f>IF(ISERROR(Q132*(1-VLOOKUP($A132, 'E1 Categorization'!$A$32:$E$124, 5,0))), Q132*0.5, Q132*(1-VLOOKUP($A132, 'E1 Categorization'!$A$32:$E$124, 5,0)))</f>
        <v>0</v>
      </c>
      <c r="AP132" s="2208">
        <f>IF(ISERROR(R132*(1-VLOOKUP($A132, 'E1 Categorization'!$A$32:$E$124, 5,0))), R132*0.5, R132*(1-VLOOKUP($A132, 'E1 Categorization'!$A$32:$E$124, 5,0)))</f>
        <v>0</v>
      </c>
      <c r="AQ132" s="2208">
        <f>IF(ISERROR(S132*(1-VLOOKUP($A132, 'E1 Categorization'!$A$32:$E$124, 5,0))), S132*0.5, S132*(1-VLOOKUP($A132, 'E1 Categorization'!$A$32:$E$124, 5,0)))</f>
        <v>0</v>
      </c>
      <c r="AR132" s="2208">
        <f>IF(ISERROR(T132*(1-VLOOKUP($A132, 'E1 Categorization'!$A$32:$E$124, 5,0))), T132*0.5, T132*(1-VLOOKUP($A132, 'E1 Categorization'!$A$32:$E$124, 5,0)))</f>
        <v>0</v>
      </c>
      <c r="AS132" s="2208">
        <f>IF(ISERROR(U132*(1-VLOOKUP($A132, 'E1 Categorization'!$A$32:$E$124, 5,0))), U132*0.5, U132*(1-VLOOKUP($A132, 'E1 Categorization'!$A$32:$E$124, 5,0)))</f>
        <v>0</v>
      </c>
      <c r="AT132" s="2208">
        <f>IF(ISERROR(V132*(1-VLOOKUP($A132, 'E1 Categorization'!$A$32:$E$124, 5,0))), V132*0.5, V132*(1-VLOOKUP($A132, 'E1 Categorization'!$A$32:$E$124, 5,0)))</f>
        <v>0</v>
      </c>
      <c r="AU132" s="2208">
        <f>IF(ISERROR(W132*(1-VLOOKUP($A132, 'E1 Categorization'!$A$32:$E$124, 5,0))), W132*0.5, W132*(1-VLOOKUP($A132, 'E1 Categorization'!$A$32:$E$124, 5,0)))</f>
        <v>0</v>
      </c>
      <c r="AV132" s="2208">
        <f>IF(ISERROR(X132*(1-VLOOKUP($A132, 'E1 Categorization'!$A$32:$E$124, 5,0))), X132*0.5, X132*(1-VLOOKUP($A132, 'E1 Categorization'!$A$32:$E$124, 5,0)))</f>
        <v>0</v>
      </c>
      <c r="AW132" s="2212"/>
      <c r="AX132" s="2212"/>
      <c r="AY132" s="558">
        <f t="shared" ref="AY132:AY144" si="20">AA132</f>
        <v>5670</v>
      </c>
      <c r="AZ132" s="559" t="str">
        <f t="shared" ref="AZ132:AZ144" si="21">AB132</f>
        <v>Rent</v>
      </c>
      <c r="BA132" s="2208">
        <f>IF(ISERROR(E132*(VLOOKUP($A132, 'E1 Categorization'!$A$32:$E$124, 5,0))), E132*0.5, E132*(VLOOKUP($A132, 'E1 Categorization'!$A$32:$E$124, 5,0)))</f>
        <v>0</v>
      </c>
      <c r="BB132" s="2208">
        <f>IF(ISERROR(F132*(VLOOKUP($A132, 'E1 Categorization'!$A$32:$E$124, 5,0))), F132*0.5, F132*(VLOOKUP($A132, 'E1 Categorization'!$A$32:$E$124, 5,0)))</f>
        <v>0</v>
      </c>
      <c r="BC132" s="2208">
        <f>IF(ISERROR(G132*(VLOOKUP($A132, 'E1 Categorization'!$A$32:$E$124, 5,0))), G132*0.5, G132*(VLOOKUP($A132, 'E1 Categorization'!$A$32:$E$124, 5,0)))</f>
        <v>0</v>
      </c>
      <c r="BD132" s="2208">
        <f>IF(ISERROR(H132*(VLOOKUP($A132, 'E1 Categorization'!$A$32:$E$124, 5,0))), H132*0.5, H132*(VLOOKUP($A132, 'E1 Categorization'!$A$32:$E$124, 5,0)))</f>
        <v>0</v>
      </c>
      <c r="BE132" s="2208">
        <f>IF(ISERROR(I132*(VLOOKUP($A132, 'E1 Categorization'!$A$32:$E$124, 5,0))), I132*0.5, I132*(VLOOKUP($A132, 'E1 Categorization'!$A$32:$E$124, 5,0)))</f>
        <v>0</v>
      </c>
      <c r="BF132" s="2208">
        <f>IF(ISERROR(J132*(VLOOKUP($A132, 'E1 Categorization'!$A$32:$E$124, 5,0))), J132*0.5, J132*(VLOOKUP($A132, 'E1 Categorization'!$A$32:$E$124, 5,0)))</f>
        <v>0</v>
      </c>
      <c r="BG132" s="2208">
        <f>IF(ISERROR(K132*(VLOOKUP($A132, 'E1 Categorization'!$A$32:$E$124, 5,0))), K132*0.5, K132*(VLOOKUP($A132, 'E1 Categorization'!$A$32:$E$124, 5,0)))</f>
        <v>0</v>
      </c>
      <c r="BH132" s="2208">
        <f>IF(ISERROR(L132*(VLOOKUP($A132, 'E1 Categorization'!$A$32:$E$124, 5,0))), L132*0.5, L132*(VLOOKUP($A132, 'E1 Categorization'!$A$32:$E$124, 5,0)))</f>
        <v>0</v>
      </c>
      <c r="BI132" s="2208">
        <f>IF(ISERROR(M132*(VLOOKUP($A132, 'E1 Categorization'!$A$32:$E$124, 5,0))), M132*0.5, M132*(VLOOKUP($A132, 'E1 Categorization'!$A$32:$E$124, 5,0)))</f>
        <v>0</v>
      </c>
      <c r="BJ132" s="2208">
        <f>IF(ISERROR(N132*(VLOOKUP($A132, 'E1 Categorization'!$A$32:$E$124, 5,0))), N132*0.5, N132*(VLOOKUP($A132, 'E1 Categorization'!$A$32:$E$124, 5,0)))</f>
        <v>0</v>
      </c>
      <c r="BK132" s="2208">
        <f>IF(ISERROR(O132*(VLOOKUP($A132, 'E1 Categorization'!$A$32:$E$124, 5,0))), O132*0.5, O132*(VLOOKUP($A132, 'E1 Categorization'!$A$32:$E$124, 5,0)))</f>
        <v>0</v>
      </c>
      <c r="BL132" s="2208">
        <f>IF(ISERROR(P132*(VLOOKUP($A132, 'E1 Categorization'!$A$32:$E$124, 5,0))), P132*0.5, P132*(VLOOKUP($A132, 'E1 Categorization'!$A$32:$E$124, 5,0)))</f>
        <v>0</v>
      </c>
      <c r="BM132" s="2208">
        <f>IF(ISERROR(Q132*(VLOOKUP($A132, 'E1 Categorization'!$A$32:$E$124, 5,0))), Q132*0.5, Q132*(VLOOKUP($A132, 'E1 Categorization'!$A$32:$E$124, 5,0)))</f>
        <v>0</v>
      </c>
      <c r="BN132" s="2208">
        <f>IF(ISERROR(R132*(VLOOKUP($A132, 'E1 Categorization'!$A$32:$E$124, 5,0))), R132*0.5, R132*(VLOOKUP($A132, 'E1 Categorization'!$A$32:$E$124, 5,0)))</f>
        <v>0</v>
      </c>
      <c r="BO132" s="2208">
        <f>IF(ISERROR(S132*(VLOOKUP($A132, 'E1 Categorization'!$A$32:$E$124, 5,0))), S132*0.5, S132*(VLOOKUP($A132, 'E1 Categorization'!$A$32:$E$124, 5,0)))</f>
        <v>0</v>
      </c>
      <c r="BP132" s="2208">
        <f>IF(ISERROR(T132*(VLOOKUP($A132, 'E1 Categorization'!$A$32:$E$124, 5,0))), T132*0.5, T132*(VLOOKUP($A132, 'E1 Categorization'!$A$32:$E$124, 5,0)))</f>
        <v>0</v>
      </c>
      <c r="BQ132" s="2208">
        <f>IF(ISERROR(U132*(VLOOKUP($A132, 'E1 Categorization'!$A$32:$E$124, 5,0))), U132*0.5, U132*(VLOOKUP($A132, 'E1 Categorization'!$A$32:$E$124, 5,0)))</f>
        <v>0</v>
      </c>
      <c r="BR132" s="2208">
        <f>IF(ISERROR(V132*(VLOOKUP($A132, 'E1 Categorization'!$A$32:$E$124, 5,0))), V132*0.5, V132*(VLOOKUP($A132, 'E1 Categorization'!$A$32:$E$124, 5,0)))</f>
        <v>0</v>
      </c>
      <c r="BS132" s="2208">
        <f>IF(ISERROR(W132*(VLOOKUP($A132, 'E1 Categorization'!$A$32:$E$124, 5,0))), W132*0.5, W132*(VLOOKUP($A132, 'E1 Categorization'!$A$32:$E$124, 5,0)))</f>
        <v>0</v>
      </c>
      <c r="BT132" s="2208">
        <f>IF(ISERROR(X132*(VLOOKUP($A132, 'E1 Categorization'!$A$32:$E$124, 5,0))), X132*0.5, X132*(VLOOKUP($A132, 'E1 Categorization'!$A$32:$E$124, 5,0)))</f>
        <v>0</v>
      </c>
    </row>
    <row r="133" spans="1:72" s="630" customFormat="1" ht="25.5" customHeight="1">
      <c r="A133" s="554">
        <f>'I3 TB Data'!A444:B444</f>
        <v>5675</v>
      </c>
      <c r="B133" s="555" t="str">
        <f>'I3 TB Data'!B444</f>
        <v>Maintenance of General Plant</v>
      </c>
      <c r="C133" s="556">
        <f>'I3 TB Data'!G444</f>
        <v>0</v>
      </c>
      <c r="D133" s="2175" t="str">
        <f t="shared" si="17"/>
        <v>Yes</v>
      </c>
      <c r="E133" s="2153"/>
      <c r="F133" s="2153"/>
      <c r="G133" s="2153"/>
      <c r="H133" s="2153"/>
      <c r="I133" s="2153"/>
      <c r="J133" s="2153"/>
      <c r="K133" s="2153"/>
      <c r="L133" s="2153"/>
      <c r="M133" s="2153"/>
      <c r="N133" s="2153"/>
      <c r="O133" s="2153"/>
      <c r="P133" s="2153"/>
      <c r="Q133" s="2153"/>
      <c r="R133" s="2153"/>
      <c r="S133" s="2153"/>
      <c r="T133" s="2153"/>
      <c r="U133" s="2153"/>
      <c r="V133" s="2153"/>
      <c r="W133" s="2153"/>
      <c r="X133" s="2153"/>
      <c r="AA133" s="558">
        <f t="shared" si="18"/>
        <v>5675</v>
      </c>
      <c r="AB133" s="559" t="str">
        <f t="shared" si="19"/>
        <v>Maintenance of General Plant</v>
      </c>
      <c r="AC133" s="2208">
        <f>IF(ISERROR(E133*(1-VLOOKUP($A133, 'E1 Categorization'!$A$32:$E$124, 5,0))), E133*0.5, E133*(1-VLOOKUP($A133, 'E1 Categorization'!$A$32:$E$124, 5,0)))</f>
        <v>0</v>
      </c>
      <c r="AD133" s="2208">
        <f>IF(ISERROR(F133*(1-VLOOKUP($A133, 'E1 Categorization'!$A$32:$E$124, 5,0))), F133*0.5, F133*(1-VLOOKUP($A133, 'E1 Categorization'!$A$32:$E$124, 5,0)))</f>
        <v>0</v>
      </c>
      <c r="AE133" s="2208">
        <f>IF(ISERROR(G133*(1-VLOOKUP($A133, 'E1 Categorization'!$A$32:$E$124, 5,0))), G133*0.5, G133*(1-VLOOKUP($A133, 'E1 Categorization'!$A$32:$E$124, 5,0)))</f>
        <v>0</v>
      </c>
      <c r="AF133" s="2208">
        <f>IF(ISERROR(H133*(1-VLOOKUP($A133, 'E1 Categorization'!$A$32:$E$124, 5,0))), H133*0.5, H133*(1-VLOOKUP($A133, 'E1 Categorization'!$A$32:$E$124, 5,0)))</f>
        <v>0</v>
      </c>
      <c r="AG133" s="2208">
        <f>IF(ISERROR(I133*(1-VLOOKUP($A133, 'E1 Categorization'!$A$32:$E$124, 5,0))), I133*0.5, I133*(1-VLOOKUP($A133, 'E1 Categorization'!$A$32:$E$124, 5,0)))</f>
        <v>0</v>
      </c>
      <c r="AH133" s="2208">
        <f>IF(ISERROR(J133*(1-VLOOKUP($A133, 'E1 Categorization'!$A$32:$E$124, 5,0))), J133*0.5, J133*(1-VLOOKUP($A133, 'E1 Categorization'!$A$32:$E$124, 5,0)))</f>
        <v>0</v>
      </c>
      <c r="AI133" s="2208">
        <f>IF(ISERROR(K133*(1-VLOOKUP($A133, 'E1 Categorization'!$A$32:$E$124, 5,0))), K133*0.5, K133*(1-VLOOKUP($A133, 'E1 Categorization'!$A$32:$E$124, 5,0)))</f>
        <v>0</v>
      </c>
      <c r="AJ133" s="2208">
        <f>IF(ISERROR(L133*(1-VLOOKUP($A133, 'E1 Categorization'!$A$32:$E$124, 5,0))), L133*0.5, L133*(1-VLOOKUP($A133, 'E1 Categorization'!$A$32:$E$124, 5,0)))</f>
        <v>0</v>
      </c>
      <c r="AK133" s="2208">
        <f>IF(ISERROR(M133*(1-VLOOKUP($A133, 'E1 Categorization'!$A$32:$E$124, 5,0))), M133*0.5, M133*(1-VLOOKUP($A133, 'E1 Categorization'!$A$32:$E$124, 5,0)))</f>
        <v>0</v>
      </c>
      <c r="AL133" s="2208">
        <f>IF(ISERROR(N133*(1-VLOOKUP($A133, 'E1 Categorization'!$A$32:$E$124, 5,0))), N133*0.5, N133*(1-VLOOKUP($A133, 'E1 Categorization'!$A$32:$E$124, 5,0)))</f>
        <v>0</v>
      </c>
      <c r="AM133" s="2208">
        <f>IF(ISERROR(O133*(1-VLOOKUP($A133, 'E1 Categorization'!$A$32:$E$124, 5,0))), O133*0.5, O133*(1-VLOOKUP($A133, 'E1 Categorization'!$A$32:$E$124, 5,0)))</f>
        <v>0</v>
      </c>
      <c r="AN133" s="2208">
        <f>IF(ISERROR(P133*(1-VLOOKUP($A133, 'E1 Categorization'!$A$32:$E$124, 5,0))), P133*0.5, P133*(1-VLOOKUP($A133, 'E1 Categorization'!$A$32:$E$124, 5,0)))</f>
        <v>0</v>
      </c>
      <c r="AO133" s="2208">
        <f>IF(ISERROR(Q133*(1-VLOOKUP($A133, 'E1 Categorization'!$A$32:$E$124, 5,0))), Q133*0.5, Q133*(1-VLOOKUP($A133, 'E1 Categorization'!$A$32:$E$124, 5,0)))</f>
        <v>0</v>
      </c>
      <c r="AP133" s="2208">
        <f>IF(ISERROR(R133*(1-VLOOKUP($A133, 'E1 Categorization'!$A$32:$E$124, 5,0))), R133*0.5, R133*(1-VLOOKUP($A133, 'E1 Categorization'!$A$32:$E$124, 5,0)))</f>
        <v>0</v>
      </c>
      <c r="AQ133" s="2208">
        <f>IF(ISERROR(S133*(1-VLOOKUP($A133, 'E1 Categorization'!$A$32:$E$124, 5,0))), S133*0.5, S133*(1-VLOOKUP($A133, 'E1 Categorization'!$A$32:$E$124, 5,0)))</f>
        <v>0</v>
      </c>
      <c r="AR133" s="2208">
        <f>IF(ISERROR(T133*(1-VLOOKUP($A133, 'E1 Categorization'!$A$32:$E$124, 5,0))), T133*0.5, T133*(1-VLOOKUP($A133, 'E1 Categorization'!$A$32:$E$124, 5,0)))</f>
        <v>0</v>
      </c>
      <c r="AS133" s="2208">
        <f>IF(ISERROR(U133*(1-VLOOKUP($A133, 'E1 Categorization'!$A$32:$E$124, 5,0))), U133*0.5, U133*(1-VLOOKUP($A133, 'E1 Categorization'!$A$32:$E$124, 5,0)))</f>
        <v>0</v>
      </c>
      <c r="AT133" s="2208">
        <f>IF(ISERROR(V133*(1-VLOOKUP($A133, 'E1 Categorization'!$A$32:$E$124, 5,0))), V133*0.5, V133*(1-VLOOKUP($A133, 'E1 Categorization'!$A$32:$E$124, 5,0)))</f>
        <v>0</v>
      </c>
      <c r="AU133" s="2208">
        <f>IF(ISERROR(W133*(1-VLOOKUP($A133, 'E1 Categorization'!$A$32:$E$124, 5,0))), W133*0.5, W133*(1-VLOOKUP($A133, 'E1 Categorization'!$A$32:$E$124, 5,0)))</f>
        <v>0</v>
      </c>
      <c r="AV133" s="2208">
        <f>IF(ISERROR(X133*(1-VLOOKUP($A133, 'E1 Categorization'!$A$32:$E$124, 5,0))), X133*0.5, X133*(1-VLOOKUP($A133, 'E1 Categorization'!$A$32:$E$124, 5,0)))</f>
        <v>0</v>
      </c>
      <c r="AW133" s="2212"/>
      <c r="AX133" s="2212"/>
      <c r="AY133" s="558">
        <f t="shared" si="20"/>
        <v>5675</v>
      </c>
      <c r="AZ133" s="559" t="str">
        <f t="shared" si="21"/>
        <v>Maintenance of General Plant</v>
      </c>
      <c r="BA133" s="2208">
        <f>IF(ISERROR(E133*(VLOOKUP($A133, 'E1 Categorization'!$A$32:$E$124, 5,0))), E133*0.5, E133*(VLOOKUP($A133, 'E1 Categorization'!$A$32:$E$124, 5,0)))</f>
        <v>0</v>
      </c>
      <c r="BB133" s="2208">
        <f>IF(ISERROR(F133*(VLOOKUP($A133, 'E1 Categorization'!$A$32:$E$124, 5,0))), F133*0.5, F133*(VLOOKUP($A133, 'E1 Categorization'!$A$32:$E$124, 5,0)))</f>
        <v>0</v>
      </c>
      <c r="BC133" s="2208">
        <f>IF(ISERROR(G133*(VLOOKUP($A133, 'E1 Categorization'!$A$32:$E$124, 5,0))), G133*0.5, G133*(VLOOKUP($A133, 'E1 Categorization'!$A$32:$E$124, 5,0)))</f>
        <v>0</v>
      </c>
      <c r="BD133" s="2208">
        <f>IF(ISERROR(H133*(VLOOKUP($A133, 'E1 Categorization'!$A$32:$E$124, 5,0))), H133*0.5, H133*(VLOOKUP($A133, 'E1 Categorization'!$A$32:$E$124, 5,0)))</f>
        <v>0</v>
      </c>
      <c r="BE133" s="2208">
        <f>IF(ISERROR(I133*(VLOOKUP($A133, 'E1 Categorization'!$A$32:$E$124, 5,0))), I133*0.5, I133*(VLOOKUP($A133, 'E1 Categorization'!$A$32:$E$124, 5,0)))</f>
        <v>0</v>
      </c>
      <c r="BF133" s="2208">
        <f>IF(ISERROR(J133*(VLOOKUP($A133, 'E1 Categorization'!$A$32:$E$124, 5,0))), J133*0.5, J133*(VLOOKUP($A133, 'E1 Categorization'!$A$32:$E$124, 5,0)))</f>
        <v>0</v>
      </c>
      <c r="BG133" s="2208">
        <f>IF(ISERROR(K133*(VLOOKUP($A133, 'E1 Categorization'!$A$32:$E$124, 5,0))), K133*0.5, K133*(VLOOKUP($A133, 'E1 Categorization'!$A$32:$E$124, 5,0)))</f>
        <v>0</v>
      </c>
      <c r="BH133" s="2208">
        <f>IF(ISERROR(L133*(VLOOKUP($A133, 'E1 Categorization'!$A$32:$E$124, 5,0))), L133*0.5, L133*(VLOOKUP($A133, 'E1 Categorization'!$A$32:$E$124, 5,0)))</f>
        <v>0</v>
      </c>
      <c r="BI133" s="2208">
        <f>IF(ISERROR(M133*(VLOOKUP($A133, 'E1 Categorization'!$A$32:$E$124, 5,0))), M133*0.5, M133*(VLOOKUP($A133, 'E1 Categorization'!$A$32:$E$124, 5,0)))</f>
        <v>0</v>
      </c>
      <c r="BJ133" s="2208">
        <f>IF(ISERROR(N133*(VLOOKUP($A133, 'E1 Categorization'!$A$32:$E$124, 5,0))), N133*0.5, N133*(VLOOKUP($A133, 'E1 Categorization'!$A$32:$E$124, 5,0)))</f>
        <v>0</v>
      </c>
      <c r="BK133" s="2208">
        <f>IF(ISERROR(O133*(VLOOKUP($A133, 'E1 Categorization'!$A$32:$E$124, 5,0))), O133*0.5, O133*(VLOOKUP($A133, 'E1 Categorization'!$A$32:$E$124, 5,0)))</f>
        <v>0</v>
      </c>
      <c r="BL133" s="2208">
        <f>IF(ISERROR(P133*(VLOOKUP($A133, 'E1 Categorization'!$A$32:$E$124, 5,0))), P133*0.5, P133*(VLOOKUP($A133, 'E1 Categorization'!$A$32:$E$124, 5,0)))</f>
        <v>0</v>
      </c>
      <c r="BM133" s="2208">
        <f>IF(ISERROR(Q133*(VLOOKUP($A133, 'E1 Categorization'!$A$32:$E$124, 5,0))), Q133*0.5, Q133*(VLOOKUP($A133, 'E1 Categorization'!$A$32:$E$124, 5,0)))</f>
        <v>0</v>
      </c>
      <c r="BN133" s="2208">
        <f>IF(ISERROR(R133*(VLOOKUP($A133, 'E1 Categorization'!$A$32:$E$124, 5,0))), R133*0.5, R133*(VLOOKUP($A133, 'E1 Categorization'!$A$32:$E$124, 5,0)))</f>
        <v>0</v>
      </c>
      <c r="BO133" s="2208">
        <f>IF(ISERROR(S133*(VLOOKUP($A133, 'E1 Categorization'!$A$32:$E$124, 5,0))), S133*0.5, S133*(VLOOKUP($A133, 'E1 Categorization'!$A$32:$E$124, 5,0)))</f>
        <v>0</v>
      </c>
      <c r="BP133" s="2208">
        <f>IF(ISERROR(T133*(VLOOKUP($A133, 'E1 Categorization'!$A$32:$E$124, 5,0))), T133*0.5, T133*(VLOOKUP($A133, 'E1 Categorization'!$A$32:$E$124, 5,0)))</f>
        <v>0</v>
      </c>
      <c r="BQ133" s="2208">
        <f>IF(ISERROR(U133*(VLOOKUP($A133, 'E1 Categorization'!$A$32:$E$124, 5,0))), U133*0.5, U133*(VLOOKUP($A133, 'E1 Categorization'!$A$32:$E$124, 5,0)))</f>
        <v>0</v>
      </c>
      <c r="BR133" s="2208">
        <f>IF(ISERROR(V133*(VLOOKUP($A133, 'E1 Categorization'!$A$32:$E$124, 5,0))), V133*0.5, V133*(VLOOKUP($A133, 'E1 Categorization'!$A$32:$E$124, 5,0)))</f>
        <v>0</v>
      </c>
      <c r="BS133" s="2208">
        <f>IF(ISERROR(W133*(VLOOKUP($A133, 'E1 Categorization'!$A$32:$E$124, 5,0))), W133*0.5, W133*(VLOOKUP($A133, 'E1 Categorization'!$A$32:$E$124, 5,0)))</f>
        <v>0</v>
      </c>
      <c r="BT133" s="2208">
        <f>IF(ISERROR(X133*(VLOOKUP($A133, 'E1 Categorization'!$A$32:$E$124, 5,0))), X133*0.5, X133*(VLOOKUP($A133, 'E1 Categorization'!$A$32:$E$124, 5,0)))</f>
        <v>0</v>
      </c>
    </row>
    <row r="134" spans="1:72" s="630" customFormat="1" ht="25.5" customHeight="1">
      <c r="A134" s="554">
        <f>'I3 TB Data'!A445:B445</f>
        <v>5680</v>
      </c>
      <c r="B134" s="555" t="str">
        <f>'I3 TB Data'!B445</f>
        <v>Electrical Safety Authority Fees</v>
      </c>
      <c r="C134" s="556">
        <f>'I3 TB Data'!G445</f>
        <v>0</v>
      </c>
      <c r="D134" s="2175" t="str">
        <f t="shared" si="17"/>
        <v>Yes</v>
      </c>
      <c r="E134" s="2153"/>
      <c r="F134" s="2153"/>
      <c r="G134" s="2153"/>
      <c r="H134" s="2153"/>
      <c r="I134" s="2153"/>
      <c r="J134" s="2153"/>
      <c r="K134" s="2153"/>
      <c r="L134" s="2153"/>
      <c r="M134" s="2153"/>
      <c r="N134" s="2153"/>
      <c r="O134" s="2153"/>
      <c r="P134" s="2153"/>
      <c r="Q134" s="2153"/>
      <c r="R134" s="2153"/>
      <c r="S134" s="2153"/>
      <c r="T134" s="2153"/>
      <c r="U134" s="2153"/>
      <c r="V134" s="2153"/>
      <c r="W134" s="2153"/>
      <c r="X134" s="2153"/>
      <c r="AA134" s="558">
        <f t="shared" si="18"/>
        <v>5680</v>
      </c>
      <c r="AB134" s="559" t="str">
        <f t="shared" si="19"/>
        <v>Electrical Safety Authority Fees</v>
      </c>
      <c r="AC134" s="2208">
        <f>IF(ISERROR(E134*(1-VLOOKUP($A134, 'E1 Categorization'!$A$32:$E$124, 5,0))), E134*0.5, E134*(1-VLOOKUP($A134, 'E1 Categorization'!$A$32:$E$124, 5,0)))</f>
        <v>0</v>
      </c>
      <c r="AD134" s="2208">
        <f>IF(ISERROR(F134*(1-VLOOKUP($A134, 'E1 Categorization'!$A$32:$E$124, 5,0))), F134*0.5, F134*(1-VLOOKUP($A134, 'E1 Categorization'!$A$32:$E$124, 5,0)))</f>
        <v>0</v>
      </c>
      <c r="AE134" s="2208">
        <f>IF(ISERROR(G134*(1-VLOOKUP($A134, 'E1 Categorization'!$A$32:$E$124, 5,0))), G134*0.5, G134*(1-VLOOKUP($A134, 'E1 Categorization'!$A$32:$E$124, 5,0)))</f>
        <v>0</v>
      </c>
      <c r="AF134" s="2208">
        <f>IF(ISERROR(H134*(1-VLOOKUP($A134, 'E1 Categorization'!$A$32:$E$124, 5,0))), H134*0.5, H134*(1-VLOOKUP($A134, 'E1 Categorization'!$A$32:$E$124, 5,0)))</f>
        <v>0</v>
      </c>
      <c r="AG134" s="2208">
        <f>IF(ISERROR(I134*(1-VLOOKUP($A134, 'E1 Categorization'!$A$32:$E$124, 5,0))), I134*0.5, I134*(1-VLOOKUP($A134, 'E1 Categorization'!$A$32:$E$124, 5,0)))</f>
        <v>0</v>
      </c>
      <c r="AH134" s="2208">
        <f>IF(ISERROR(J134*(1-VLOOKUP($A134, 'E1 Categorization'!$A$32:$E$124, 5,0))), J134*0.5, J134*(1-VLOOKUP($A134, 'E1 Categorization'!$A$32:$E$124, 5,0)))</f>
        <v>0</v>
      </c>
      <c r="AI134" s="2208">
        <f>IF(ISERROR(K134*(1-VLOOKUP($A134, 'E1 Categorization'!$A$32:$E$124, 5,0))), K134*0.5, K134*(1-VLOOKUP($A134, 'E1 Categorization'!$A$32:$E$124, 5,0)))</f>
        <v>0</v>
      </c>
      <c r="AJ134" s="2208">
        <f>IF(ISERROR(L134*(1-VLOOKUP($A134, 'E1 Categorization'!$A$32:$E$124, 5,0))), L134*0.5, L134*(1-VLOOKUP($A134, 'E1 Categorization'!$A$32:$E$124, 5,0)))</f>
        <v>0</v>
      </c>
      <c r="AK134" s="2208">
        <f>IF(ISERROR(M134*(1-VLOOKUP($A134, 'E1 Categorization'!$A$32:$E$124, 5,0))), M134*0.5, M134*(1-VLOOKUP($A134, 'E1 Categorization'!$A$32:$E$124, 5,0)))</f>
        <v>0</v>
      </c>
      <c r="AL134" s="2208">
        <f>IF(ISERROR(N134*(1-VLOOKUP($A134, 'E1 Categorization'!$A$32:$E$124, 5,0))), N134*0.5, N134*(1-VLOOKUP($A134, 'E1 Categorization'!$A$32:$E$124, 5,0)))</f>
        <v>0</v>
      </c>
      <c r="AM134" s="2208">
        <f>IF(ISERROR(O134*(1-VLOOKUP($A134, 'E1 Categorization'!$A$32:$E$124, 5,0))), O134*0.5, O134*(1-VLOOKUP($A134, 'E1 Categorization'!$A$32:$E$124, 5,0)))</f>
        <v>0</v>
      </c>
      <c r="AN134" s="2208">
        <f>IF(ISERROR(P134*(1-VLOOKUP($A134, 'E1 Categorization'!$A$32:$E$124, 5,0))), P134*0.5, P134*(1-VLOOKUP($A134, 'E1 Categorization'!$A$32:$E$124, 5,0)))</f>
        <v>0</v>
      </c>
      <c r="AO134" s="2208">
        <f>IF(ISERROR(Q134*(1-VLOOKUP($A134, 'E1 Categorization'!$A$32:$E$124, 5,0))), Q134*0.5, Q134*(1-VLOOKUP($A134, 'E1 Categorization'!$A$32:$E$124, 5,0)))</f>
        <v>0</v>
      </c>
      <c r="AP134" s="2208">
        <f>IF(ISERROR(R134*(1-VLOOKUP($A134, 'E1 Categorization'!$A$32:$E$124, 5,0))), R134*0.5, R134*(1-VLOOKUP($A134, 'E1 Categorization'!$A$32:$E$124, 5,0)))</f>
        <v>0</v>
      </c>
      <c r="AQ134" s="2208">
        <f>IF(ISERROR(S134*(1-VLOOKUP($A134, 'E1 Categorization'!$A$32:$E$124, 5,0))), S134*0.5, S134*(1-VLOOKUP($A134, 'E1 Categorization'!$A$32:$E$124, 5,0)))</f>
        <v>0</v>
      </c>
      <c r="AR134" s="2208">
        <f>IF(ISERROR(T134*(1-VLOOKUP($A134, 'E1 Categorization'!$A$32:$E$124, 5,0))), T134*0.5, T134*(1-VLOOKUP($A134, 'E1 Categorization'!$A$32:$E$124, 5,0)))</f>
        <v>0</v>
      </c>
      <c r="AS134" s="2208">
        <f>IF(ISERROR(U134*(1-VLOOKUP($A134, 'E1 Categorization'!$A$32:$E$124, 5,0))), U134*0.5, U134*(1-VLOOKUP($A134, 'E1 Categorization'!$A$32:$E$124, 5,0)))</f>
        <v>0</v>
      </c>
      <c r="AT134" s="2208">
        <f>IF(ISERROR(V134*(1-VLOOKUP($A134, 'E1 Categorization'!$A$32:$E$124, 5,0))), V134*0.5, V134*(1-VLOOKUP($A134, 'E1 Categorization'!$A$32:$E$124, 5,0)))</f>
        <v>0</v>
      </c>
      <c r="AU134" s="2208">
        <f>IF(ISERROR(W134*(1-VLOOKUP($A134, 'E1 Categorization'!$A$32:$E$124, 5,0))), W134*0.5, W134*(1-VLOOKUP($A134, 'E1 Categorization'!$A$32:$E$124, 5,0)))</f>
        <v>0</v>
      </c>
      <c r="AV134" s="2208">
        <f>IF(ISERROR(X134*(1-VLOOKUP($A134, 'E1 Categorization'!$A$32:$E$124, 5,0))), X134*0.5, X134*(1-VLOOKUP($A134, 'E1 Categorization'!$A$32:$E$124, 5,0)))</f>
        <v>0</v>
      </c>
      <c r="AW134" s="2212"/>
      <c r="AX134" s="2212"/>
      <c r="AY134" s="558">
        <f t="shared" si="20"/>
        <v>5680</v>
      </c>
      <c r="AZ134" s="559" t="str">
        <f t="shared" si="21"/>
        <v>Electrical Safety Authority Fees</v>
      </c>
      <c r="BA134" s="2208">
        <f>IF(ISERROR(E134*(VLOOKUP($A134, 'E1 Categorization'!$A$32:$E$124, 5,0))), E134*0.5, E134*(VLOOKUP($A134, 'E1 Categorization'!$A$32:$E$124, 5,0)))</f>
        <v>0</v>
      </c>
      <c r="BB134" s="2208">
        <f>IF(ISERROR(F134*(VLOOKUP($A134, 'E1 Categorization'!$A$32:$E$124, 5,0))), F134*0.5, F134*(VLOOKUP($A134, 'E1 Categorization'!$A$32:$E$124, 5,0)))</f>
        <v>0</v>
      </c>
      <c r="BC134" s="2208">
        <f>IF(ISERROR(G134*(VLOOKUP($A134, 'E1 Categorization'!$A$32:$E$124, 5,0))), G134*0.5, G134*(VLOOKUP($A134, 'E1 Categorization'!$A$32:$E$124, 5,0)))</f>
        <v>0</v>
      </c>
      <c r="BD134" s="2208">
        <f>IF(ISERROR(H134*(VLOOKUP($A134, 'E1 Categorization'!$A$32:$E$124, 5,0))), H134*0.5, H134*(VLOOKUP($A134, 'E1 Categorization'!$A$32:$E$124, 5,0)))</f>
        <v>0</v>
      </c>
      <c r="BE134" s="2208">
        <f>IF(ISERROR(I134*(VLOOKUP($A134, 'E1 Categorization'!$A$32:$E$124, 5,0))), I134*0.5, I134*(VLOOKUP($A134, 'E1 Categorization'!$A$32:$E$124, 5,0)))</f>
        <v>0</v>
      </c>
      <c r="BF134" s="2208">
        <f>IF(ISERROR(J134*(VLOOKUP($A134, 'E1 Categorization'!$A$32:$E$124, 5,0))), J134*0.5, J134*(VLOOKUP($A134, 'E1 Categorization'!$A$32:$E$124, 5,0)))</f>
        <v>0</v>
      </c>
      <c r="BG134" s="2208">
        <f>IF(ISERROR(K134*(VLOOKUP($A134, 'E1 Categorization'!$A$32:$E$124, 5,0))), K134*0.5, K134*(VLOOKUP($A134, 'E1 Categorization'!$A$32:$E$124, 5,0)))</f>
        <v>0</v>
      </c>
      <c r="BH134" s="2208">
        <f>IF(ISERROR(L134*(VLOOKUP($A134, 'E1 Categorization'!$A$32:$E$124, 5,0))), L134*0.5, L134*(VLOOKUP($A134, 'E1 Categorization'!$A$32:$E$124, 5,0)))</f>
        <v>0</v>
      </c>
      <c r="BI134" s="2208">
        <f>IF(ISERROR(M134*(VLOOKUP($A134, 'E1 Categorization'!$A$32:$E$124, 5,0))), M134*0.5, M134*(VLOOKUP($A134, 'E1 Categorization'!$A$32:$E$124, 5,0)))</f>
        <v>0</v>
      </c>
      <c r="BJ134" s="2208">
        <f>IF(ISERROR(N134*(VLOOKUP($A134, 'E1 Categorization'!$A$32:$E$124, 5,0))), N134*0.5, N134*(VLOOKUP($A134, 'E1 Categorization'!$A$32:$E$124, 5,0)))</f>
        <v>0</v>
      </c>
      <c r="BK134" s="2208">
        <f>IF(ISERROR(O134*(VLOOKUP($A134, 'E1 Categorization'!$A$32:$E$124, 5,0))), O134*0.5, O134*(VLOOKUP($A134, 'E1 Categorization'!$A$32:$E$124, 5,0)))</f>
        <v>0</v>
      </c>
      <c r="BL134" s="2208">
        <f>IF(ISERROR(P134*(VLOOKUP($A134, 'E1 Categorization'!$A$32:$E$124, 5,0))), P134*0.5, P134*(VLOOKUP($A134, 'E1 Categorization'!$A$32:$E$124, 5,0)))</f>
        <v>0</v>
      </c>
      <c r="BM134" s="2208">
        <f>IF(ISERROR(Q134*(VLOOKUP($A134, 'E1 Categorization'!$A$32:$E$124, 5,0))), Q134*0.5, Q134*(VLOOKUP($A134, 'E1 Categorization'!$A$32:$E$124, 5,0)))</f>
        <v>0</v>
      </c>
      <c r="BN134" s="2208">
        <f>IF(ISERROR(R134*(VLOOKUP($A134, 'E1 Categorization'!$A$32:$E$124, 5,0))), R134*0.5, R134*(VLOOKUP($A134, 'E1 Categorization'!$A$32:$E$124, 5,0)))</f>
        <v>0</v>
      </c>
      <c r="BO134" s="2208">
        <f>IF(ISERROR(S134*(VLOOKUP($A134, 'E1 Categorization'!$A$32:$E$124, 5,0))), S134*0.5, S134*(VLOOKUP($A134, 'E1 Categorization'!$A$32:$E$124, 5,0)))</f>
        <v>0</v>
      </c>
      <c r="BP134" s="2208">
        <f>IF(ISERROR(T134*(VLOOKUP($A134, 'E1 Categorization'!$A$32:$E$124, 5,0))), T134*0.5, T134*(VLOOKUP($A134, 'E1 Categorization'!$A$32:$E$124, 5,0)))</f>
        <v>0</v>
      </c>
      <c r="BQ134" s="2208">
        <f>IF(ISERROR(U134*(VLOOKUP($A134, 'E1 Categorization'!$A$32:$E$124, 5,0))), U134*0.5, U134*(VLOOKUP($A134, 'E1 Categorization'!$A$32:$E$124, 5,0)))</f>
        <v>0</v>
      </c>
      <c r="BR134" s="2208">
        <f>IF(ISERROR(V134*(VLOOKUP($A134, 'E1 Categorization'!$A$32:$E$124, 5,0))), V134*0.5, V134*(VLOOKUP($A134, 'E1 Categorization'!$A$32:$E$124, 5,0)))</f>
        <v>0</v>
      </c>
      <c r="BS134" s="2208">
        <f>IF(ISERROR(W134*(VLOOKUP($A134, 'E1 Categorization'!$A$32:$E$124, 5,0))), W134*0.5, W134*(VLOOKUP($A134, 'E1 Categorization'!$A$32:$E$124, 5,0)))</f>
        <v>0</v>
      </c>
      <c r="BT134" s="2208">
        <f>IF(ISERROR(X134*(VLOOKUP($A134, 'E1 Categorization'!$A$32:$E$124, 5,0))), X134*0.5, X134*(VLOOKUP($A134, 'E1 Categorization'!$A$32:$E$124, 5,0)))</f>
        <v>0</v>
      </c>
    </row>
    <row r="135" spans="1:72" s="630" customFormat="1" ht="25.5" customHeight="1">
      <c r="A135" s="554">
        <v>5685</v>
      </c>
      <c r="B135" s="555" t="str">
        <f>'I3 TB Data'!B447</f>
        <v>Independent Market Operator Fees and Penalties</v>
      </c>
      <c r="C135" s="556">
        <f>'I3 TB Data'!G447</f>
        <v>0</v>
      </c>
      <c r="D135" s="2175" t="str">
        <f>IF(SUM(E135:X135)&lt;&gt;C135,"No","Yes")</f>
        <v>Yes</v>
      </c>
      <c r="E135" s="2153"/>
      <c r="F135" s="2153"/>
      <c r="G135" s="2153"/>
      <c r="H135" s="2153"/>
      <c r="I135" s="2153"/>
      <c r="J135" s="2153"/>
      <c r="K135" s="2153"/>
      <c r="L135" s="2153"/>
      <c r="M135" s="2153"/>
      <c r="N135" s="2153"/>
      <c r="O135" s="2153"/>
      <c r="P135" s="2153"/>
      <c r="Q135" s="2153"/>
      <c r="R135" s="2153"/>
      <c r="S135" s="2153"/>
      <c r="T135" s="2153"/>
      <c r="U135" s="2153"/>
      <c r="V135" s="2153"/>
      <c r="W135" s="2153"/>
      <c r="X135" s="2153"/>
      <c r="AA135" s="558">
        <f t="shared" si="18"/>
        <v>5685</v>
      </c>
      <c r="AB135" s="559" t="str">
        <f t="shared" si="19"/>
        <v>Independent Market Operator Fees and Penalties</v>
      </c>
      <c r="AC135" s="2208">
        <f>IF(ISERROR(E135*(1-VLOOKUP($A135, 'E1 Categorization'!$A$32:$E$124, 5,0))), E135*0.5, E135*(1-VLOOKUP($A135, 'E1 Categorization'!$A$32:$E$124, 5,0)))</f>
        <v>0</v>
      </c>
      <c r="AD135" s="2208">
        <f>IF(ISERROR(F135*(1-VLOOKUP($A135, 'E1 Categorization'!$A$32:$E$124, 5,0))), F135*0.5, F135*(1-VLOOKUP($A135, 'E1 Categorization'!$A$32:$E$124, 5,0)))</f>
        <v>0</v>
      </c>
      <c r="AE135" s="2208">
        <f>IF(ISERROR(G135*(1-VLOOKUP($A135, 'E1 Categorization'!$A$32:$E$124, 5,0))), G135*0.5, G135*(1-VLOOKUP($A135, 'E1 Categorization'!$A$32:$E$124, 5,0)))</f>
        <v>0</v>
      </c>
      <c r="AF135" s="2208">
        <f>IF(ISERROR(H135*(1-VLOOKUP($A135, 'E1 Categorization'!$A$32:$E$124, 5,0))), H135*0.5, H135*(1-VLOOKUP($A135, 'E1 Categorization'!$A$32:$E$124, 5,0)))</f>
        <v>0</v>
      </c>
      <c r="AG135" s="2208">
        <f>IF(ISERROR(I135*(1-VLOOKUP($A135, 'E1 Categorization'!$A$32:$E$124, 5,0))), I135*0.5, I135*(1-VLOOKUP($A135, 'E1 Categorization'!$A$32:$E$124, 5,0)))</f>
        <v>0</v>
      </c>
      <c r="AH135" s="2208">
        <f>IF(ISERROR(J135*(1-VLOOKUP($A135, 'E1 Categorization'!$A$32:$E$124, 5,0))), J135*0.5, J135*(1-VLOOKUP($A135, 'E1 Categorization'!$A$32:$E$124, 5,0)))</f>
        <v>0</v>
      </c>
      <c r="AI135" s="2208">
        <f>IF(ISERROR(K135*(1-VLOOKUP($A135, 'E1 Categorization'!$A$32:$E$124, 5,0))), K135*0.5, K135*(1-VLOOKUP($A135, 'E1 Categorization'!$A$32:$E$124, 5,0)))</f>
        <v>0</v>
      </c>
      <c r="AJ135" s="2208">
        <f>IF(ISERROR(L135*(1-VLOOKUP($A135, 'E1 Categorization'!$A$32:$E$124, 5,0))), L135*0.5, L135*(1-VLOOKUP($A135, 'E1 Categorization'!$A$32:$E$124, 5,0)))</f>
        <v>0</v>
      </c>
      <c r="AK135" s="2208">
        <f>IF(ISERROR(M135*(1-VLOOKUP($A135, 'E1 Categorization'!$A$32:$E$124, 5,0))), M135*0.5, M135*(1-VLOOKUP($A135, 'E1 Categorization'!$A$32:$E$124, 5,0)))</f>
        <v>0</v>
      </c>
      <c r="AL135" s="2208">
        <f>IF(ISERROR(N135*(1-VLOOKUP($A135, 'E1 Categorization'!$A$32:$E$124, 5,0))), N135*0.5, N135*(1-VLOOKUP($A135, 'E1 Categorization'!$A$32:$E$124, 5,0)))</f>
        <v>0</v>
      </c>
      <c r="AM135" s="2208">
        <f>IF(ISERROR(O135*(1-VLOOKUP($A135, 'E1 Categorization'!$A$32:$E$124, 5,0))), O135*0.5, O135*(1-VLOOKUP($A135, 'E1 Categorization'!$A$32:$E$124, 5,0)))</f>
        <v>0</v>
      </c>
      <c r="AN135" s="2208">
        <f>IF(ISERROR(P135*(1-VLOOKUP($A135, 'E1 Categorization'!$A$32:$E$124, 5,0))), P135*0.5, P135*(1-VLOOKUP($A135, 'E1 Categorization'!$A$32:$E$124, 5,0)))</f>
        <v>0</v>
      </c>
      <c r="AO135" s="2208">
        <f>IF(ISERROR(Q135*(1-VLOOKUP($A135, 'E1 Categorization'!$A$32:$E$124, 5,0))), Q135*0.5, Q135*(1-VLOOKUP($A135, 'E1 Categorization'!$A$32:$E$124, 5,0)))</f>
        <v>0</v>
      </c>
      <c r="AP135" s="2208">
        <f>IF(ISERROR(R135*(1-VLOOKUP($A135, 'E1 Categorization'!$A$32:$E$124, 5,0))), R135*0.5, R135*(1-VLOOKUP($A135, 'E1 Categorization'!$A$32:$E$124, 5,0)))</f>
        <v>0</v>
      </c>
      <c r="AQ135" s="2208">
        <f>IF(ISERROR(S135*(1-VLOOKUP($A135, 'E1 Categorization'!$A$32:$E$124, 5,0))), S135*0.5, S135*(1-VLOOKUP($A135, 'E1 Categorization'!$A$32:$E$124, 5,0)))</f>
        <v>0</v>
      </c>
      <c r="AR135" s="2208">
        <f>IF(ISERROR(T135*(1-VLOOKUP($A135, 'E1 Categorization'!$A$32:$E$124, 5,0))), T135*0.5, T135*(1-VLOOKUP($A135, 'E1 Categorization'!$A$32:$E$124, 5,0)))</f>
        <v>0</v>
      </c>
      <c r="AS135" s="2208">
        <f>IF(ISERROR(U135*(1-VLOOKUP($A135, 'E1 Categorization'!$A$32:$E$124, 5,0))), U135*0.5, U135*(1-VLOOKUP($A135, 'E1 Categorization'!$A$32:$E$124, 5,0)))</f>
        <v>0</v>
      </c>
      <c r="AT135" s="2208">
        <f>IF(ISERROR(V135*(1-VLOOKUP($A135, 'E1 Categorization'!$A$32:$E$124, 5,0))), V135*0.5, V135*(1-VLOOKUP($A135, 'E1 Categorization'!$A$32:$E$124, 5,0)))</f>
        <v>0</v>
      </c>
      <c r="AU135" s="2208">
        <f>IF(ISERROR(W135*(1-VLOOKUP($A135, 'E1 Categorization'!$A$32:$E$124, 5,0))), W135*0.5, W135*(1-VLOOKUP($A135, 'E1 Categorization'!$A$32:$E$124, 5,0)))</f>
        <v>0</v>
      </c>
      <c r="AV135" s="2208">
        <f>IF(ISERROR(X135*(1-VLOOKUP($A135, 'E1 Categorization'!$A$32:$E$124, 5,0))), X135*0.5, X135*(1-VLOOKUP($A135, 'E1 Categorization'!$A$32:$E$124, 5,0)))</f>
        <v>0</v>
      </c>
      <c r="AW135" s="2212"/>
      <c r="AX135" s="2212"/>
      <c r="AY135" s="558">
        <f t="shared" si="20"/>
        <v>5685</v>
      </c>
      <c r="AZ135" s="559" t="str">
        <f t="shared" si="21"/>
        <v>Independent Market Operator Fees and Penalties</v>
      </c>
      <c r="BA135" s="2208">
        <f>IF(ISERROR(E135*(VLOOKUP($A135, 'E1 Categorization'!$A$32:$E$124, 5,0))), E135*0.5, E135*(VLOOKUP($A135, 'E1 Categorization'!$A$32:$E$124, 5,0)))</f>
        <v>0</v>
      </c>
      <c r="BB135" s="2208">
        <f>IF(ISERROR(F135*(VLOOKUP($A135, 'E1 Categorization'!$A$32:$E$124, 5,0))), F135*0.5, F135*(VLOOKUP($A135, 'E1 Categorization'!$A$32:$E$124, 5,0)))</f>
        <v>0</v>
      </c>
      <c r="BC135" s="2208">
        <f>IF(ISERROR(G135*(VLOOKUP($A135, 'E1 Categorization'!$A$32:$E$124, 5,0))), G135*0.5, G135*(VLOOKUP($A135, 'E1 Categorization'!$A$32:$E$124, 5,0)))</f>
        <v>0</v>
      </c>
      <c r="BD135" s="2208">
        <f>IF(ISERROR(H135*(VLOOKUP($A135, 'E1 Categorization'!$A$32:$E$124, 5,0))), H135*0.5, H135*(VLOOKUP($A135, 'E1 Categorization'!$A$32:$E$124, 5,0)))</f>
        <v>0</v>
      </c>
      <c r="BE135" s="2208">
        <f>IF(ISERROR(I135*(VLOOKUP($A135, 'E1 Categorization'!$A$32:$E$124, 5,0))), I135*0.5, I135*(VLOOKUP($A135, 'E1 Categorization'!$A$32:$E$124, 5,0)))</f>
        <v>0</v>
      </c>
      <c r="BF135" s="2208">
        <f>IF(ISERROR(J135*(VLOOKUP($A135, 'E1 Categorization'!$A$32:$E$124, 5,0))), J135*0.5, J135*(VLOOKUP($A135, 'E1 Categorization'!$A$32:$E$124, 5,0)))</f>
        <v>0</v>
      </c>
      <c r="BG135" s="2208">
        <f>IF(ISERROR(K135*(VLOOKUP($A135, 'E1 Categorization'!$A$32:$E$124, 5,0))), K135*0.5, K135*(VLOOKUP($A135, 'E1 Categorization'!$A$32:$E$124, 5,0)))</f>
        <v>0</v>
      </c>
      <c r="BH135" s="2208">
        <f>IF(ISERROR(L135*(VLOOKUP($A135, 'E1 Categorization'!$A$32:$E$124, 5,0))), L135*0.5, L135*(VLOOKUP($A135, 'E1 Categorization'!$A$32:$E$124, 5,0)))</f>
        <v>0</v>
      </c>
      <c r="BI135" s="2208">
        <f>IF(ISERROR(M135*(VLOOKUP($A135, 'E1 Categorization'!$A$32:$E$124, 5,0))), M135*0.5, M135*(VLOOKUP($A135, 'E1 Categorization'!$A$32:$E$124, 5,0)))</f>
        <v>0</v>
      </c>
      <c r="BJ135" s="2208">
        <f>IF(ISERROR(N135*(VLOOKUP($A135, 'E1 Categorization'!$A$32:$E$124, 5,0))), N135*0.5, N135*(VLOOKUP($A135, 'E1 Categorization'!$A$32:$E$124, 5,0)))</f>
        <v>0</v>
      </c>
      <c r="BK135" s="2208">
        <f>IF(ISERROR(O135*(VLOOKUP($A135, 'E1 Categorization'!$A$32:$E$124, 5,0))), O135*0.5, O135*(VLOOKUP($A135, 'E1 Categorization'!$A$32:$E$124, 5,0)))</f>
        <v>0</v>
      </c>
      <c r="BL135" s="2208">
        <f>IF(ISERROR(P135*(VLOOKUP($A135, 'E1 Categorization'!$A$32:$E$124, 5,0))), P135*0.5, P135*(VLOOKUP($A135, 'E1 Categorization'!$A$32:$E$124, 5,0)))</f>
        <v>0</v>
      </c>
      <c r="BM135" s="2208">
        <f>IF(ISERROR(Q135*(VLOOKUP($A135, 'E1 Categorization'!$A$32:$E$124, 5,0))), Q135*0.5, Q135*(VLOOKUP($A135, 'E1 Categorization'!$A$32:$E$124, 5,0)))</f>
        <v>0</v>
      </c>
      <c r="BN135" s="2208">
        <f>IF(ISERROR(R135*(VLOOKUP($A135, 'E1 Categorization'!$A$32:$E$124, 5,0))), R135*0.5, R135*(VLOOKUP($A135, 'E1 Categorization'!$A$32:$E$124, 5,0)))</f>
        <v>0</v>
      </c>
      <c r="BO135" s="2208">
        <f>IF(ISERROR(S135*(VLOOKUP($A135, 'E1 Categorization'!$A$32:$E$124, 5,0))), S135*0.5, S135*(VLOOKUP($A135, 'E1 Categorization'!$A$32:$E$124, 5,0)))</f>
        <v>0</v>
      </c>
      <c r="BP135" s="2208">
        <f>IF(ISERROR(T135*(VLOOKUP($A135, 'E1 Categorization'!$A$32:$E$124, 5,0))), T135*0.5, T135*(VLOOKUP($A135, 'E1 Categorization'!$A$32:$E$124, 5,0)))</f>
        <v>0</v>
      </c>
      <c r="BQ135" s="2208">
        <f>IF(ISERROR(U135*(VLOOKUP($A135, 'E1 Categorization'!$A$32:$E$124, 5,0))), U135*0.5, U135*(VLOOKUP($A135, 'E1 Categorization'!$A$32:$E$124, 5,0)))</f>
        <v>0</v>
      </c>
      <c r="BR135" s="2208">
        <f>IF(ISERROR(V135*(VLOOKUP($A135, 'E1 Categorization'!$A$32:$E$124, 5,0))), V135*0.5, V135*(VLOOKUP($A135, 'E1 Categorization'!$A$32:$E$124, 5,0)))</f>
        <v>0</v>
      </c>
      <c r="BS135" s="2208">
        <f>IF(ISERROR(W135*(VLOOKUP($A135, 'E1 Categorization'!$A$32:$E$124, 5,0))), W135*0.5, W135*(VLOOKUP($A135, 'E1 Categorization'!$A$32:$E$124, 5,0)))</f>
        <v>0</v>
      </c>
      <c r="BT135" s="2208">
        <f>IF(ISERROR(X135*(VLOOKUP($A135, 'E1 Categorization'!$A$32:$E$124, 5,0))), X135*0.5, X135*(VLOOKUP($A135, 'E1 Categorization'!$A$32:$E$124, 5,0)))</f>
        <v>0</v>
      </c>
    </row>
    <row r="136" spans="1:72" s="630" customFormat="1" ht="25.5">
      <c r="A136" s="554">
        <f>'I3 TB Data'!A448:B448</f>
        <v>5705</v>
      </c>
      <c r="B136" s="555" t="str">
        <f>'I3 TB Data'!B448</f>
        <v>Amortization Expense - Property, Plant, and Equipment</v>
      </c>
      <c r="C136" s="556">
        <f>'I3 TB Data'!G448</f>
        <v>0</v>
      </c>
      <c r="D136" s="2175" t="str">
        <f t="shared" si="17"/>
        <v>Yes</v>
      </c>
      <c r="E136" s="2153"/>
      <c r="F136" s="2153"/>
      <c r="G136" s="2153"/>
      <c r="H136" s="2153"/>
      <c r="I136" s="2153"/>
      <c r="J136" s="2153"/>
      <c r="K136" s="2153"/>
      <c r="L136" s="2153"/>
      <c r="M136" s="2153"/>
      <c r="N136" s="2153"/>
      <c r="O136" s="2153"/>
      <c r="P136" s="2153"/>
      <c r="Q136" s="2153"/>
      <c r="R136" s="2153"/>
      <c r="S136" s="2153"/>
      <c r="T136" s="2153"/>
      <c r="U136" s="2153"/>
      <c r="V136" s="2153"/>
      <c r="W136" s="2153"/>
      <c r="X136" s="2153"/>
      <c r="AA136" s="558">
        <f t="shared" si="18"/>
        <v>5705</v>
      </c>
      <c r="AB136" s="559" t="str">
        <f t="shared" si="19"/>
        <v>Amortization Expense - Property, Plant, and Equipment</v>
      </c>
      <c r="AC136" s="2208">
        <f>IF(ISERROR(E136*(1-VLOOKUP($A136, 'E1 Categorization'!$A$32:$E$124, 5,0))), E136*0.5, E136*(1-VLOOKUP($A136, 'E1 Categorization'!$A$32:$E$124, 5,0)))</f>
        <v>0</v>
      </c>
      <c r="AD136" s="2208">
        <f>IF(ISERROR(F136*(1-VLOOKUP($A136, 'E1 Categorization'!$A$32:$E$124, 5,0))), F136*0.5, F136*(1-VLOOKUP($A136, 'E1 Categorization'!$A$32:$E$124, 5,0)))</f>
        <v>0</v>
      </c>
      <c r="AE136" s="2208">
        <f>IF(ISERROR(G136*(1-VLOOKUP($A136, 'E1 Categorization'!$A$32:$E$124, 5,0))), G136*0.5, G136*(1-VLOOKUP($A136, 'E1 Categorization'!$A$32:$E$124, 5,0)))</f>
        <v>0</v>
      </c>
      <c r="AF136" s="2208">
        <f>IF(ISERROR(H136*(1-VLOOKUP($A136, 'E1 Categorization'!$A$32:$E$124, 5,0))), H136*0.5, H136*(1-VLOOKUP($A136, 'E1 Categorization'!$A$32:$E$124, 5,0)))</f>
        <v>0</v>
      </c>
      <c r="AG136" s="2208">
        <f>IF(ISERROR(I136*(1-VLOOKUP($A136, 'E1 Categorization'!$A$32:$E$124, 5,0))), I136*0.5, I136*(1-VLOOKUP($A136, 'E1 Categorization'!$A$32:$E$124, 5,0)))</f>
        <v>0</v>
      </c>
      <c r="AH136" s="2208">
        <f>IF(ISERROR(J136*(1-VLOOKUP($A136, 'E1 Categorization'!$A$32:$E$124, 5,0))), J136*0.5, J136*(1-VLOOKUP($A136, 'E1 Categorization'!$A$32:$E$124, 5,0)))</f>
        <v>0</v>
      </c>
      <c r="AI136" s="2208">
        <f>IF(ISERROR(K136*(1-VLOOKUP($A136, 'E1 Categorization'!$A$32:$E$124, 5,0))), K136*0.5, K136*(1-VLOOKUP($A136, 'E1 Categorization'!$A$32:$E$124, 5,0)))</f>
        <v>0</v>
      </c>
      <c r="AJ136" s="2208">
        <f>IF(ISERROR(L136*(1-VLOOKUP($A136, 'E1 Categorization'!$A$32:$E$124, 5,0))), L136*0.5, L136*(1-VLOOKUP($A136, 'E1 Categorization'!$A$32:$E$124, 5,0)))</f>
        <v>0</v>
      </c>
      <c r="AK136" s="2208">
        <f>IF(ISERROR(M136*(1-VLOOKUP($A136, 'E1 Categorization'!$A$32:$E$124, 5,0))), M136*0.5, M136*(1-VLOOKUP($A136, 'E1 Categorization'!$A$32:$E$124, 5,0)))</f>
        <v>0</v>
      </c>
      <c r="AL136" s="2208">
        <f>IF(ISERROR(N136*(1-VLOOKUP($A136, 'E1 Categorization'!$A$32:$E$124, 5,0))), N136*0.5, N136*(1-VLOOKUP($A136, 'E1 Categorization'!$A$32:$E$124, 5,0)))</f>
        <v>0</v>
      </c>
      <c r="AM136" s="2208">
        <f>IF(ISERROR(O136*(1-VLOOKUP($A136, 'E1 Categorization'!$A$32:$E$124, 5,0))), O136*0.5, O136*(1-VLOOKUP($A136, 'E1 Categorization'!$A$32:$E$124, 5,0)))</f>
        <v>0</v>
      </c>
      <c r="AN136" s="2208">
        <f>IF(ISERROR(P136*(1-VLOOKUP($A136, 'E1 Categorization'!$A$32:$E$124, 5,0))), P136*0.5, P136*(1-VLOOKUP($A136, 'E1 Categorization'!$A$32:$E$124, 5,0)))</f>
        <v>0</v>
      </c>
      <c r="AO136" s="2208">
        <f>IF(ISERROR(Q136*(1-VLOOKUP($A136, 'E1 Categorization'!$A$32:$E$124, 5,0))), Q136*0.5, Q136*(1-VLOOKUP($A136, 'E1 Categorization'!$A$32:$E$124, 5,0)))</f>
        <v>0</v>
      </c>
      <c r="AP136" s="2208">
        <f>IF(ISERROR(R136*(1-VLOOKUP($A136, 'E1 Categorization'!$A$32:$E$124, 5,0))), R136*0.5, R136*(1-VLOOKUP($A136, 'E1 Categorization'!$A$32:$E$124, 5,0)))</f>
        <v>0</v>
      </c>
      <c r="AQ136" s="2208">
        <f>IF(ISERROR(S136*(1-VLOOKUP($A136, 'E1 Categorization'!$A$32:$E$124, 5,0))), S136*0.5, S136*(1-VLOOKUP($A136, 'E1 Categorization'!$A$32:$E$124, 5,0)))</f>
        <v>0</v>
      </c>
      <c r="AR136" s="2208">
        <f>IF(ISERROR(T136*(1-VLOOKUP($A136, 'E1 Categorization'!$A$32:$E$124, 5,0))), T136*0.5, T136*(1-VLOOKUP($A136, 'E1 Categorization'!$A$32:$E$124, 5,0)))</f>
        <v>0</v>
      </c>
      <c r="AS136" s="2208">
        <f>IF(ISERROR(U136*(1-VLOOKUP($A136, 'E1 Categorization'!$A$32:$E$124, 5,0))), U136*0.5, U136*(1-VLOOKUP($A136, 'E1 Categorization'!$A$32:$E$124, 5,0)))</f>
        <v>0</v>
      </c>
      <c r="AT136" s="2208">
        <f>IF(ISERROR(V136*(1-VLOOKUP($A136, 'E1 Categorization'!$A$32:$E$124, 5,0))), V136*0.5, V136*(1-VLOOKUP($A136, 'E1 Categorization'!$A$32:$E$124, 5,0)))</f>
        <v>0</v>
      </c>
      <c r="AU136" s="2208">
        <f>IF(ISERROR(W136*(1-VLOOKUP($A136, 'E1 Categorization'!$A$32:$E$124, 5,0))), W136*0.5, W136*(1-VLOOKUP($A136, 'E1 Categorization'!$A$32:$E$124, 5,0)))</f>
        <v>0</v>
      </c>
      <c r="AV136" s="2208">
        <f>IF(ISERROR(X136*(1-VLOOKUP($A136, 'E1 Categorization'!$A$32:$E$124, 5,0))), X136*0.5, X136*(1-VLOOKUP($A136, 'E1 Categorization'!$A$32:$E$124, 5,0)))</f>
        <v>0</v>
      </c>
      <c r="AW136" s="2212"/>
      <c r="AX136" s="2212"/>
      <c r="AY136" s="558">
        <f t="shared" si="20"/>
        <v>5705</v>
      </c>
      <c r="AZ136" s="559" t="str">
        <f t="shared" si="21"/>
        <v>Amortization Expense - Property, Plant, and Equipment</v>
      </c>
      <c r="BA136" s="2208">
        <f>IF(ISERROR(E136*(VLOOKUP($A136, 'E1 Categorization'!$A$32:$E$124, 5,0))), E136*0.5, E136*(VLOOKUP($A136, 'E1 Categorization'!$A$32:$E$124, 5,0)))</f>
        <v>0</v>
      </c>
      <c r="BB136" s="2208">
        <f>IF(ISERROR(F136*(VLOOKUP($A136, 'E1 Categorization'!$A$32:$E$124, 5,0))), F136*0.5, F136*(VLOOKUP($A136, 'E1 Categorization'!$A$32:$E$124, 5,0)))</f>
        <v>0</v>
      </c>
      <c r="BC136" s="2208">
        <f>IF(ISERROR(G136*(VLOOKUP($A136, 'E1 Categorization'!$A$32:$E$124, 5,0))), G136*0.5, G136*(VLOOKUP($A136, 'E1 Categorization'!$A$32:$E$124, 5,0)))</f>
        <v>0</v>
      </c>
      <c r="BD136" s="2208">
        <f>IF(ISERROR(H136*(VLOOKUP($A136, 'E1 Categorization'!$A$32:$E$124, 5,0))), H136*0.5, H136*(VLOOKUP($A136, 'E1 Categorization'!$A$32:$E$124, 5,0)))</f>
        <v>0</v>
      </c>
      <c r="BE136" s="2208">
        <f>IF(ISERROR(I136*(VLOOKUP($A136, 'E1 Categorization'!$A$32:$E$124, 5,0))), I136*0.5, I136*(VLOOKUP($A136, 'E1 Categorization'!$A$32:$E$124, 5,0)))</f>
        <v>0</v>
      </c>
      <c r="BF136" s="2208">
        <f>IF(ISERROR(J136*(VLOOKUP($A136, 'E1 Categorization'!$A$32:$E$124, 5,0))), J136*0.5, J136*(VLOOKUP($A136, 'E1 Categorization'!$A$32:$E$124, 5,0)))</f>
        <v>0</v>
      </c>
      <c r="BG136" s="2208">
        <f>IF(ISERROR(K136*(VLOOKUP($A136, 'E1 Categorization'!$A$32:$E$124, 5,0))), K136*0.5, K136*(VLOOKUP($A136, 'E1 Categorization'!$A$32:$E$124, 5,0)))</f>
        <v>0</v>
      </c>
      <c r="BH136" s="2208">
        <f>IF(ISERROR(L136*(VLOOKUP($A136, 'E1 Categorization'!$A$32:$E$124, 5,0))), L136*0.5, L136*(VLOOKUP($A136, 'E1 Categorization'!$A$32:$E$124, 5,0)))</f>
        <v>0</v>
      </c>
      <c r="BI136" s="2208">
        <f>IF(ISERROR(M136*(VLOOKUP($A136, 'E1 Categorization'!$A$32:$E$124, 5,0))), M136*0.5, M136*(VLOOKUP($A136, 'E1 Categorization'!$A$32:$E$124, 5,0)))</f>
        <v>0</v>
      </c>
      <c r="BJ136" s="2208">
        <f>IF(ISERROR(N136*(VLOOKUP($A136, 'E1 Categorization'!$A$32:$E$124, 5,0))), N136*0.5, N136*(VLOOKUP($A136, 'E1 Categorization'!$A$32:$E$124, 5,0)))</f>
        <v>0</v>
      </c>
      <c r="BK136" s="2208">
        <f>IF(ISERROR(O136*(VLOOKUP($A136, 'E1 Categorization'!$A$32:$E$124, 5,0))), O136*0.5, O136*(VLOOKUP($A136, 'E1 Categorization'!$A$32:$E$124, 5,0)))</f>
        <v>0</v>
      </c>
      <c r="BL136" s="2208">
        <f>IF(ISERROR(P136*(VLOOKUP($A136, 'E1 Categorization'!$A$32:$E$124, 5,0))), P136*0.5, P136*(VLOOKUP($A136, 'E1 Categorization'!$A$32:$E$124, 5,0)))</f>
        <v>0</v>
      </c>
      <c r="BM136" s="2208">
        <f>IF(ISERROR(Q136*(VLOOKUP($A136, 'E1 Categorization'!$A$32:$E$124, 5,0))), Q136*0.5, Q136*(VLOOKUP($A136, 'E1 Categorization'!$A$32:$E$124, 5,0)))</f>
        <v>0</v>
      </c>
      <c r="BN136" s="2208">
        <f>IF(ISERROR(R136*(VLOOKUP($A136, 'E1 Categorization'!$A$32:$E$124, 5,0))), R136*0.5, R136*(VLOOKUP($A136, 'E1 Categorization'!$A$32:$E$124, 5,0)))</f>
        <v>0</v>
      </c>
      <c r="BO136" s="2208">
        <f>IF(ISERROR(S136*(VLOOKUP($A136, 'E1 Categorization'!$A$32:$E$124, 5,0))), S136*0.5, S136*(VLOOKUP($A136, 'E1 Categorization'!$A$32:$E$124, 5,0)))</f>
        <v>0</v>
      </c>
      <c r="BP136" s="2208">
        <f>IF(ISERROR(T136*(VLOOKUP($A136, 'E1 Categorization'!$A$32:$E$124, 5,0))), T136*0.5, T136*(VLOOKUP($A136, 'E1 Categorization'!$A$32:$E$124, 5,0)))</f>
        <v>0</v>
      </c>
      <c r="BQ136" s="2208">
        <f>IF(ISERROR(U136*(VLOOKUP($A136, 'E1 Categorization'!$A$32:$E$124, 5,0))), U136*0.5, U136*(VLOOKUP($A136, 'E1 Categorization'!$A$32:$E$124, 5,0)))</f>
        <v>0</v>
      </c>
      <c r="BR136" s="2208">
        <f>IF(ISERROR(V136*(VLOOKUP($A136, 'E1 Categorization'!$A$32:$E$124, 5,0))), V136*0.5, V136*(VLOOKUP($A136, 'E1 Categorization'!$A$32:$E$124, 5,0)))</f>
        <v>0</v>
      </c>
      <c r="BS136" s="2208">
        <f>IF(ISERROR(W136*(VLOOKUP($A136, 'E1 Categorization'!$A$32:$E$124, 5,0))), W136*0.5, W136*(VLOOKUP($A136, 'E1 Categorization'!$A$32:$E$124, 5,0)))</f>
        <v>0</v>
      </c>
      <c r="BT136" s="2208">
        <f>IF(ISERROR(X136*(VLOOKUP($A136, 'E1 Categorization'!$A$32:$E$124, 5,0))), X136*0.5, X136*(VLOOKUP($A136, 'E1 Categorization'!$A$32:$E$124, 5,0)))</f>
        <v>0</v>
      </c>
    </row>
    <row r="137" spans="1:72" s="630" customFormat="1" ht="25.5">
      <c r="A137" s="554">
        <f>'I3 TB Data'!A449:B449</f>
        <v>5710</v>
      </c>
      <c r="B137" s="555" t="str">
        <f>'I3 TB Data'!B449</f>
        <v>Amortization of Limited Term Electric Plant</v>
      </c>
      <c r="C137" s="556">
        <f>'I3 TB Data'!G449</f>
        <v>0</v>
      </c>
      <c r="D137" s="2175" t="str">
        <f t="shared" si="17"/>
        <v>Yes</v>
      </c>
      <c r="E137" s="2153"/>
      <c r="F137" s="2153"/>
      <c r="G137" s="2153"/>
      <c r="H137" s="2153"/>
      <c r="I137" s="2153"/>
      <c r="J137" s="2153"/>
      <c r="K137" s="2153"/>
      <c r="L137" s="2153"/>
      <c r="M137" s="2153"/>
      <c r="N137" s="2153"/>
      <c r="O137" s="2153"/>
      <c r="P137" s="2153"/>
      <c r="Q137" s="2153"/>
      <c r="R137" s="2153"/>
      <c r="S137" s="2153"/>
      <c r="T137" s="2153"/>
      <c r="U137" s="2153"/>
      <c r="V137" s="2153"/>
      <c r="W137" s="2153"/>
      <c r="X137" s="2153"/>
      <c r="AA137" s="558">
        <f t="shared" si="18"/>
        <v>5710</v>
      </c>
      <c r="AB137" s="559" t="str">
        <f t="shared" si="19"/>
        <v>Amortization of Limited Term Electric Plant</v>
      </c>
      <c r="AC137" s="2208">
        <f>IF(ISERROR(E137*(1-VLOOKUP($A137, 'E1 Categorization'!$A$32:$E$124, 5,0))), E137*0.5, E137*(1-VLOOKUP($A137, 'E1 Categorization'!$A$32:$E$124, 5,0)))</f>
        <v>0</v>
      </c>
      <c r="AD137" s="2208">
        <f>IF(ISERROR(F137*(1-VLOOKUP($A137, 'E1 Categorization'!$A$32:$E$124, 5,0))), F137*0.5, F137*(1-VLOOKUP($A137, 'E1 Categorization'!$A$32:$E$124, 5,0)))</f>
        <v>0</v>
      </c>
      <c r="AE137" s="2208">
        <f>IF(ISERROR(G137*(1-VLOOKUP($A137, 'E1 Categorization'!$A$32:$E$124, 5,0))), G137*0.5, G137*(1-VLOOKUP($A137, 'E1 Categorization'!$A$32:$E$124, 5,0)))</f>
        <v>0</v>
      </c>
      <c r="AF137" s="2208">
        <f>IF(ISERROR(H137*(1-VLOOKUP($A137, 'E1 Categorization'!$A$32:$E$124, 5,0))), H137*0.5, H137*(1-VLOOKUP($A137, 'E1 Categorization'!$A$32:$E$124, 5,0)))</f>
        <v>0</v>
      </c>
      <c r="AG137" s="2208">
        <f>IF(ISERROR(I137*(1-VLOOKUP($A137, 'E1 Categorization'!$A$32:$E$124, 5,0))), I137*0.5, I137*(1-VLOOKUP($A137, 'E1 Categorization'!$A$32:$E$124, 5,0)))</f>
        <v>0</v>
      </c>
      <c r="AH137" s="2208">
        <f>IF(ISERROR(J137*(1-VLOOKUP($A137, 'E1 Categorization'!$A$32:$E$124, 5,0))), J137*0.5, J137*(1-VLOOKUP($A137, 'E1 Categorization'!$A$32:$E$124, 5,0)))</f>
        <v>0</v>
      </c>
      <c r="AI137" s="2208">
        <f>IF(ISERROR(K137*(1-VLOOKUP($A137, 'E1 Categorization'!$A$32:$E$124, 5,0))), K137*0.5, K137*(1-VLOOKUP($A137, 'E1 Categorization'!$A$32:$E$124, 5,0)))</f>
        <v>0</v>
      </c>
      <c r="AJ137" s="2208">
        <f>IF(ISERROR(L137*(1-VLOOKUP($A137, 'E1 Categorization'!$A$32:$E$124, 5,0))), L137*0.5, L137*(1-VLOOKUP($A137, 'E1 Categorization'!$A$32:$E$124, 5,0)))</f>
        <v>0</v>
      </c>
      <c r="AK137" s="2208">
        <f>IF(ISERROR(M137*(1-VLOOKUP($A137, 'E1 Categorization'!$A$32:$E$124, 5,0))), M137*0.5, M137*(1-VLOOKUP($A137, 'E1 Categorization'!$A$32:$E$124, 5,0)))</f>
        <v>0</v>
      </c>
      <c r="AL137" s="2208">
        <f>IF(ISERROR(N137*(1-VLOOKUP($A137, 'E1 Categorization'!$A$32:$E$124, 5,0))), N137*0.5, N137*(1-VLOOKUP($A137, 'E1 Categorization'!$A$32:$E$124, 5,0)))</f>
        <v>0</v>
      </c>
      <c r="AM137" s="2208">
        <f>IF(ISERROR(O137*(1-VLOOKUP($A137, 'E1 Categorization'!$A$32:$E$124, 5,0))), O137*0.5, O137*(1-VLOOKUP($A137, 'E1 Categorization'!$A$32:$E$124, 5,0)))</f>
        <v>0</v>
      </c>
      <c r="AN137" s="2208">
        <f>IF(ISERROR(P137*(1-VLOOKUP($A137, 'E1 Categorization'!$A$32:$E$124, 5,0))), P137*0.5, P137*(1-VLOOKUP($A137, 'E1 Categorization'!$A$32:$E$124, 5,0)))</f>
        <v>0</v>
      </c>
      <c r="AO137" s="2208">
        <f>IF(ISERROR(Q137*(1-VLOOKUP($A137, 'E1 Categorization'!$A$32:$E$124, 5,0))), Q137*0.5, Q137*(1-VLOOKUP($A137, 'E1 Categorization'!$A$32:$E$124, 5,0)))</f>
        <v>0</v>
      </c>
      <c r="AP137" s="2208">
        <f>IF(ISERROR(R137*(1-VLOOKUP($A137, 'E1 Categorization'!$A$32:$E$124, 5,0))), R137*0.5, R137*(1-VLOOKUP($A137, 'E1 Categorization'!$A$32:$E$124, 5,0)))</f>
        <v>0</v>
      </c>
      <c r="AQ137" s="2208">
        <f>IF(ISERROR(S137*(1-VLOOKUP($A137, 'E1 Categorization'!$A$32:$E$124, 5,0))), S137*0.5, S137*(1-VLOOKUP($A137, 'E1 Categorization'!$A$32:$E$124, 5,0)))</f>
        <v>0</v>
      </c>
      <c r="AR137" s="2208">
        <f>IF(ISERROR(T137*(1-VLOOKUP($A137, 'E1 Categorization'!$A$32:$E$124, 5,0))), T137*0.5, T137*(1-VLOOKUP($A137, 'E1 Categorization'!$A$32:$E$124, 5,0)))</f>
        <v>0</v>
      </c>
      <c r="AS137" s="2208">
        <f>IF(ISERROR(U137*(1-VLOOKUP($A137, 'E1 Categorization'!$A$32:$E$124, 5,0))), U137*0.5, U137*(1-VLOOKUP($A137, 'E1 Categorization'!$A$32:$E$124, 5,0)))</f>
        <v>0</v>
      </c>
      <c r="AT137" s="2208">
        <f>IF(ISERROR(V137*(1-VLOOKUP($A137, 'E1 Categorization'!$A$32:$E$124, 5,0))), V137*0.5, V137*(1-VLOOKUP($A137, 'E1 Categorization'!$A$32:$E$124, 5,0)))</f>
        <v>0</v>
      </c>
      <c r="AU137" s="2208">
        <f>IF(ISERROR(W137*(1-VLOOKUP($A137, 'E1 Categorization'!$A$32:$E$124, 5,0))), W137*0.5, W137*(1-VLOOKUP($A137, 'E1 Categorization'!$A$32:$E$124, 5,0)))</f>
        <v>0</v>
      </c>
      <c r="AV137" s="2208">
        <f>IF(ISERROR(X137*(1-VLOOKUP($A137, 'E1 Categorization'!$A$32:$E$124, 5,0))), X137*0.5, X137*(1-VLOOKUP($A137, 'E1 Categorization'!$A$32:$E$124, 5,0)))</f>
        <v>0</v>
      </c>
      <c r="AW137" s="2212"/>
      <c r="AX137" s="2212"/>
      <c r="AY137" s="558">
        <f t="shared" si="20"/>
        <v>5710</v>
      </c>
      <c r="AZ137" s="559" t="str">
        <f t="shared" si="21"/>
        <v>Amortization of Limited Term Electric Plant</v>
      </c>
      <c r="BA137" s="2208">
        <f>IF(ISERROR(E137*(VLOOKUP($A137, 'E1 Categorization'!$A$32:$E$124, 5,0))), E137*0.5, E137*(VLOOKUP($A137, 'E1 Categorization'!$A$32:$E$124, 5,0)))</f>
        <v>0</v>
      </c>
      <c r="BB137" s="2208">
        <f>IF(ISERROR(F137*(VLOOKUP($A137, 'E1 Categorization'!$A$32:$E$124, 5,0))), F137*0.5, F137*(VLOOKUP($A137, 'E1 Categorization'!$A$32:$E$124, 5,0)))</f>
        <v>0</v>
      </c>
      <c r="BC137" s="2208">
        <f>IF(ISERROR(G137*(VLOOKUP($A137, 'E1 Categorization'!$A$32:$E$124, 5,0))), G137*0.5, G137*(VLOOKUP($A137, 'E1 Categorization'!$A$32:$E$124, 5,0)))</f>
        <v>0</v>
      </c>
      <c r="BD137" s="2208">
        <f>IF(ISERROR(H137*(VLOOKUP($A137, 'E1 Categorization'!$A$32:$E$124, 5,0))), H137*0.5, H137*(VLOOKUP($A137, 'E1 Categorization'!$A$32:$E$124, 5,0)))</f>
        <v>0</v>
      </c>
      <c r="BE137" s="2208">
        <f>IF(ISERROR(I137*(VLOOKUP($A137, 'E1 Categorization'!$A$32:$E$124, 5,0))), I137*0.5, I137*(VLOOKUP($A137, 'E1 Categorization'!$A$32:$E$124, 5,0)))</f>
        <v>0</v>
      </c>
      <c r="BF137" s="2208">
        <f>IF(ISERROR(J137*(VLOOKUP($A137, 'E1 Categorization'!$A$32:$E$124, 5,0))), J137*0.5, J137*(VLOOKUP($A137, 'E1 Categorization'!$A$32:$E$124, 5,0)))</f>
        <v>0</v>
      </c>
      <c r="BG137" s="2208">
        <f>IF(ISERROR(K137*(VLOOKUP($A137, 'E1 Categorization'!$A$32:$E$124, 5,0))), K137*0.5, K137*(VLOOKUP($A137, 'E1 Categorization'!$A$32:$E$124, 5,0)))</f>
        <v>0</v>
      </c>
      <c r="BH137" s="2208">
        <f>IF(ISERROR(L137*(VLOOKUP($A137, 'E1 Categorization'!$A$32:$E$124, 5,0))), L137*0.5, L137*(VLOOKUP($A137, 'E1 Categorization'!$A$32:$E$124, 5,0)))</f>
        <v>0</v>
      </c>
      <c r="BI137" s="2208">
        <f>IF(ISERROR(M137*(VLOOKUP($A137, 'E1 Categorization'!$A$32:$E$124, 5,0))), M137*0.5, M137*(VLOOKUP($A137, 'E1 Categorization'!$A$32:$E$124, 5,0)))</f>
        <v>0</v>
      </c>
      <c r="BJ137" s="2208">
        <f>IF(ISERROR(N137*(VLOOKUP($A137, 'E1 Categorization'!$A$32:$E$124, 5,0))), N137*0.5, N137*(VLOOKUP($A137, 'E1 Categorization'!$A$32:$E$124, 5,0)))</f>
        <v>0</v>
      </c>
      <c r="BK137" s="2208">
        <f>IF(ISERROR(O137*(VLOOKUP($A137, 'E1 Categorization'!$A$32:$E$124, 5,0))), O137*0.5, O137*(VLOOKUP($A137, 'E1 Categorization'!$A$32:$E$124, 5,0)))</f>
        <v>0</v>
      </c>
      <c r="BL137" s="2208">
        <f>IF(ISERROR(P137*(VLOOKUP($A137, 'E1 Categorization'!$A$32:$E$124, 5,0))), P137*0.5, P137*(VLOOKUP($A137, 'E1 Categorization'!$A$32:$E$124, 5,0)))</f>
        <v>0</v>
      </c>
      <c r="BM137" s="2208">
        <f>IF(ISERROR(Q137*(VLOOKUP($A137, 'E1 Categorization'!$A$32:$E$124, 5,0))), Q137*0.5, Q137*(VLOOKUP($A137, 'E1 Categorization'!$A$32:$E$124, 5,0)))</f>
        <v>0</v>
      </c>
      <c r="BN137" s="2208">
        <f>IF(ISERROR(R137*(VLOOKUP($A137, 'E1 Categorization'!$A$32:$E$124, 5,0))), R137*0.5, R137*(VLOOKUP($A137, 'E1 Categorization'!$A$32:$E$124, 5,0)))</f>
        <v>0</v>
      </c>
      <c r="BO137" s="2208">
        <f>IF(ISERROR(S137*(VLOOKUP($A137, 'E1 Categorization'!$A$32:$E$124, 5,0))), S137*0.5, S137*(VLOOKUP($A137, 'E1 Categorization'!$A$32:$E$124, 5,0)))</f>
        <v>0</v>
      </c>
      <c r="BP137" s="2208">
        <f>IF(ISERROR(T137*(VLOOKUP($A137, 'E1 Categorization'!$A$32:$E$124, 5,0))), T137*0.5, T137*(VLOOKUP($A137, 'E1 Categorization'!$A$32:$E$124, 5,0)))</f>
        <v>0</v>
      </c>
      <c r="BQ137" s="2208">
        <f>IF(ISERROR(U137*(VLOOKUP($A137, 'E1 Categorization'!$A$32:$E$124, 5,0))), U137*0.5, U137*(VLOOKUP($A137, 'E1 Categorization'!$A$32:$E$124, 5,0)))</f>
        <v>0</v>
      </c>
      <c r="BR137" s="2208">
        <f>IF(ISERROR(V137*(VLOOKUP($A137, 'E1 Categorization'!$A$32:$E$124, 5,0))), V137*0.5, V137*(VLOOKUP($A137, 'E1 Categorization'!$A$32:$E$124, 5,0)))</f>
        <v>0</v>
      </c>
      <c r="BS137" s="2208">
        <f>IF(ISERROR(W137*(VLOOKUP($A137, 'E1 Categorization'!$A$32:$E$124, 5,0))), W137*0.5, W137*(VLOOKUP($A137, 'E1 Categorization'!$A$32:$E$124, 5,0)))</f>
        <v>0</v>
      </c>
      <c r="BT137" s="2208">
        <f>IF(ISERROR(X137*(VLOOKUP($A137, 'E1 Categorization'!$A$32:$E$124, 5,0))), X137*0.5, X137*(VLOOKUP($A137, 'E1 Categorization'!$A$32:$E$124, 5,0)))</f>
        <v>0</v>
      </c>
    </row>
    <row r="138" spans="1:72" s="630" customFormat="1" ht="25.5">
      <c r="A138" s="554">
        <f>'I3 TB Data'!A450:B450</f>
        <v>5715</v>
      </c>
      <c r="B138" s="555" t="str">
        <f>'I3 TB Data'!B450</f>
        <v>Amortization of Intangibles and Other Electric Plant</v>
      </c>
      <c r="C138" s="556">
        <f>'I3 TB Data'!G450</f>
        <v>0</v>
      </c>
      <c r="D138" s="2175" t="str">
        <f t="shared" si="17"/>
        <v>Yes</v>
      </c>
      <c r="E138" s="2153"/>
      <c r="F138" s="2153"/>
      <c r="G138" s="2153"/>
      <c r="H138" s="2153"/>
      <c r="I138" s="2153"/>
      <c r="J138" s="2153"/>
      <c r="K138" s="2153"/>
      <c r="L138" s="2153"/>
      <c r="M138" s="2153"/>
      <c r="N138" s="2153"/>
      <c r="O138" s="2153"/>
      <c r="P138" s="2153"/>
      <c r="Q138" s="2153"/>
      <c r="R138" s="2153"/>
      <c r="S138" s="2153"/>
      <c r="T138" s="2153"/>
      <c r="U138" s="2153"/>
      <c r="V138" s="2153"/>
      <c r="W138" s="2153"/>
      <c r="X138" s="2153"/>
      <c r="AA138" s="558">
        <f t="shared" si="18"/>
        <v>5715</v>
      </c>
      <c r="AB138" s="559" t="str">
        <f t="shared" si="19"/>
        <v>Amortization of Intangibles and Other Electric Plant</v>
      </c>
      <c r="AC138" s="2208">
        <f>IF(ISERROR(E138*(1-VLOOKUP($A138, 'E1 Categorization'!$A$32:$E$124, 5,0))), E138*0.5, E138*(1-VLOOKUP($A138, 'E1 Categorization'!$A$32:$E$124, 5,0)))</f>
        <v>0</v>
      </c>
      <c r="AD138" s="2208">
        <f>IF(ISERROR(F138*(1-VLOOKUP($A138, 'E1 Categorization'!$A$32:$E$124, 5,0))), F138*0.5, F138*(1-VLOOKUP($A138, 'E1 Categorization'!$A$32:$E$124, 5,0)))</f>
        <v>0</v>
      </c>
      <c r="AE138" s="2208">
        <f>IF(ISERROR(G138*(1-VLOOKUP($A138, 'E1 Categorization'!$A$32:$E$124, 5,0))), G138*0.5, G138*(1-VLOOKUP($A138, 'E1 Categorization'!$A$32:$E$124, 5,0)))</f>
        <v>0</v>
      </c>
      <c r="AF138" s="2208">
        <f>IF(ISERROR(H138*(1-VLOOKUP($A138, 'E1 Categorization'!$A$32:$E$124, 5,0))), H138*0.5, H138*(1-VLOOKUP($A138, 'E1 Categorization'!$A$32:$E$124, 5,0)))</f>
        <v>0</v>
      </c>
      <c r="AG138" s="2208">
        <f>IF(ISERROR(I138*(1-VLOOKUP($A138, 'E1 Categorization'!$A$32:$E$124, 5,0))), I138*0.5, I138*(1-VLOOKUP($A138, 'E1 Categorization'!$A$32:$E$124, 5,0)))</f>
        <v>0</v>
      </c>
      <c r="AH138" s="2208">
        <f>IF(ISERROR(J138*(1-VLOOKUP($A138, 'E1 Categorization'!$A$32:$E$124, 5,0))), J138*0.5, J138*(1-VLOOKUP($A138, 'E1 Categorization'!$A$32:$E$124, 5,0)))</f>
        <v>0</v>
      </c>
      <c r="AI138" s="2208">
        <f>IF(ISERROR(K138*(1-VLOOKUP($A138, 'E1 Categorization'!$A$32:$E$124, 5,0))), K138*0.5, K138*(1-VLOOKUP($A138, 'E1 Categorization'!$A$32:$E$124, 5,0)))</f>
        <v>0</v>
      </c>
      <c r="AJ138" s="2208">
        <f>IF(ISERROR(L138*(1-VLOOKUP($A138, 'E1 Categorization'!$A$32:$E$124, 5,0))), L138*0.5, L138*(1-VLOOKUP($A138, 'E1 Categorization'!$A$32:$E$124, 5,0)))</f>
        <v>0</v>
      </c>
      <c r="AK138" s="2208">
        <f>IF(ISERROR(M138*(1-VLOOKUP($A138, 'E1 Categorization'!$A$32:$E$124, 5,0))), M138*0.5, M138*(1-VLOOKUP($A138, 'E1 Categorization'!$A$32:$E$124, 5,0)))</f>
        <v>0</v>
      </c>
      <c r="AL138" s="2208">
        <f>IF(ISERROR(N138*(1-VLOOKUP($A138, 'E1 Categorization'!$A$32:$E$124, 5,0))), N138*0.5, N138*(1-VLOOKUP($A138, 'E1 Categorization'!$A$32:$E$124, 5,0)))</f>
        <v>0</v>
      </c>
      <c r="AM138" s="2208">
        <f>IF(ISERROR(O138*(1-VLOOKUP($A138, 'E1 Categorization'!$A$32:$E$124, 5,0))), O138*0.5, O138*(1-VLOOKUP($A138, 'E1 Categorization'!$A$32:$E$124, 5,0)))</f>
        <v>0</v>
      </c>
      <c r="AN138" s="2208">
        <f>IF(ISERROR(P138*(1-VLOOKUP($A138, 'E1 Categorization'!$A$32:$E$124, 5,0))), P138*0.5, P138*(1-VLOOKUP($A138, 'E1 Categorization'!$A$32:$E$124, 5,0)))</f>
        <v>0</v>
      </c>
      <c r="AO138" s="2208">
        <f>IF(ISERROR(Q138*(1-VLOOKUP($A138, 'E1 Categorization'!$A$32:$E$124, 5,0))), Q138*0.5, Q138*(1-VLOOKUP($A138, 'E1 Categorization'!$A$32:$E$124, 5,0)))</f>
        <v>0</v>
      </c>
      <c r="AP138" s="2208">
        <f>IF(ISERROR(R138*(1-VLOOKUP($A138, 'E1 Categorization'!$A$32:$E$124, 5,0))), R138*0.5, R138*(1-VLOOKUP($A138, 'E1 Categorization'!$A$32:$E$124, 5,0)))</f>
        <v>0</v>
      </c>
      <c r="AQ138" s="2208">
        <f>IF(ISERROR(S138*(1-VLOOKUP($A138, 'E1 Categorization'!$A$32:$E$124, 5,0))), S138*0.5, S138*(1-VLOOKUP($A138, 'E1 Categorization'!$A$32:$E$124, 5,0)))</f>
        <v>0</v>
      </c>
      <c r="AR138" s="2208">
        <f>IF(ISERROR(T138*(1-VLOOKUP($A138, 'E1 Categorization'!$A$32:$E$124, 5,0))), T138*0.5, T138*(1-VLOOKUP($A138, 'E1 Categorization'!$A$32:$E$124, 5,0)))</f>
        <v>0</v>
      </c>
      <c r="AS138" s="2208">
        <f>IF(ISERROR(U138*(1-VLOOKUP($A138, 'E1 Categorization'!$A$32:$E$124, 5,0))), U138*0.5, U138*(1-VLOOKUP($A138, 'E1 Categorization'!$A$32:$E$124, 5,0)))</f>
        <v>0</v>
      </c>
      <c r="AT138" s="2208">
        <f>IF(ISERROR(V138*(1-VLOOKUP($A138, 'E1 Categorization'!$A$32:$E$124, 5,0))), V138*0.5, V138*(1-VLOOKUP($A138, 'E1 Categorization'!$A$32:$E$124, 5,0)))</f>
        <v>0</v>
      </c>
      <c r="AU138" s="2208">
        <f>IF(ISERROR(W138*(1-VLOOKUP($A138, 'E1 Categorization'!$A$32:$E$124, 5,0))), W138*0.5, W138*(1-VLOOKUP($A138, 'E1 Categorization'!$A$32:$E$124, 5,0)))</f>
        <v>0</v>
      </c>
      <c r="AV138" s="2208">
        <f>IF(ISERROR(X138*(1-VLOOKUP($A138, 'E1 Categorization'!$A$32:$E$124, 5,0))), X138*0.5, X138*(1-VLOOKUP($A138, 'E1 Categorization'!$A$32:$E$124, 5,0)))</f>
        <v>0</v>
      </c>
      <c r="AW138" s="2212"/>
      <c r="AX138" s="2212"/>
      <c r="AY138" s="558">
        <f t="shared" si="20"/>
        <v>5715</v>
      </c>
      <c r="AZ138" s="559" t="str">
        <f t="shared" si="21"/>
        <v>Amortization of Intangibles and Other Electric Plant</v>
      </c>
      <c r="BA138" s="2208">
        <f>IF(ISERROR(E138*(VLOOKUP($A138, 'E1 Categorization'!$A$32:$E$124, 5,0))), E138*0.5, E138*(VLOOKUP($A138, 'E1 Categorization'!$A$32:$E$124, 5,0)))</f>
        <v>0</v>
      </c>
      <c r="BB138" s="2208">
        <f>IF(ISERROR(F138*(VLOOKUP($A138, 'E1 Categorization'!$A$32:$E$124, 5,0))), F138*0.5, F138*(VLOOKUP($A138, 'E1 Categorization'!$A$32:$E$124, 5,0)))</f>
        <v>0</v>
      </c>
      <c r="BC138" s="2208">
        <f>IF(ISERROR(G138*(VLOOKUP($A138, 'E1 Categorization'!$A$32:$E$124, 5,0))), G138*0.5, G138*(VLOOKUP($A138, 'E1 Categorization'!$A$32:$E$124, 5,0)))</f>
        <v>0</v>
      </c>
      <c r="BD138" s="2208">
        <f>IF(ISERROR(H138*(VLOOKUP($A138, 'E1 Categorization'!$A$32:$E$124, 5,0))), H138*0.5, H138*(VLOOKUP($A138, 'E1 Categorization'!$A$32:$E$124, 5,0)))</f>
        <v>0</v>
      </c>
      <c r="BE138" s="2208">
        <f>IF(ISERROR(I138*(VLOOKUP($A138, 'E1 Categorization'!$A$32:$E$124, 5,0))), I138*0.5, I138*(VLOOKUP($A138, 'E1 Categorization'!$A$32:$E$124, 5,0)))</f>
        <v>0</v>
      </c>
      <c r="BF138" s="2208">
        <f>IF(ISERROR(J138*(VLOOKUP($A138, 'E1 Categorization'!$A$32:$E$124, 5,0))), J138*0.5, J138*(VLOOKUP($A138, 'E1 Categorization'!$A$32:$E$124, 5,0)))</f>
        <v>0</v>
      </c>
      <c r="BG138" s="2208">
        <f>IF(ISERROR(K138*(VLOOKUP($A138, 'E1 Categorization'!$A$32:$E$124, 5,0))), K138*0.5, K138*(VLOOKUP($A138, 'E1 Categorization'!$A$32:$E$124, 5,0)))</f>
        <v>0</v>
      </c>
      <c r="BH138" s="2208">
        <f>IF(ISERROR(L138*(VLOOKUP($A138, 'E1 Categorization'!$A$32:$E$124, 5,0))), L138*0.5, L138*(VLOOKUP($A138, 'E1 Categorization'!$A$32:$E$124, 5,0)))</f>
        <v>0</v>
      </c>
      <c r="BI138" s="2208">
        <f>IF(ISERROR(M138*(VLOOKUP($A138, 'E1 Categorization'!$A$32:$E$124, 5,0))), M138*0.5, M138*(VLOOKUP($A138, 'E1 Categorization'!$A$32:$E$124, 5,0)))</f>
        <v>0</v>
      </c>
      <c r="BJ138" s="2208">
        <f>IF(ISERROR(N138*(VLOOKUP($A138, 'E1 Categorization'!$A$32:$E$124, 5,0))), N138*0.5, N138*(VLOOKUP($A138, 'E1 Categorization'!$A$32:$E$124, 5,0)))</f>
        <v>0</v>
      </c>
      <c r="BK138" s="2208">
        <f>IF(ISERROR(O138*(VLOOKUP($A138, 'E1 Categorization'!$A$32:$E$124, 5,0))), O138*0.5, O138*(VLOOKUP($A138, 'E1 Categorization'!$A$32:$E$124, 5,0)))</f>
        <v>0</v>
      </c>
      <c r="BL138" s="2208">
        <f>IF(ISERROR(P138*(VLOOKUP($A138, 'E1 Categorization'!$A$32:$E$124, 5,0))), P138*0.5, P138*(VLOOKUP($A138, 'E1 Categorization'!$A$32:$E$124, 5,0)))</f>
        <v>0</v>
      </c>
      <c r="BM138" s="2208">
        <f>IF(ISERROR(Q138*(VLOOKUP($A138, 'E1 Categorization'!$A$32:$E$124, 5,0))), Q138*0.5, Q138*(VLOOKUP($A138, 'E1 Categorization'!$A$32:$E$124, 5,0)))</f>
        <v>0</v>
      </c>
      <c r="BN138" s="2208">
        <f>IF(ISERROR(R138*(VLOOKUP($A138, 'E1 Categorization'!$A$32:$E$124, 5,0))), R138*0.5, R138*(VLOOKUP($A138, 'E1 Categorization'!$A$32:$E$124, 5,0)))</f>
        <v>0</v>
      </c>
      <c r="BO138" s="2208">
        <f>IF(ISERROR(S138*(VLOOKUP($A138, 'E1 Categorization'!$A$32:$E$124, 5,0))), S138*0.5, S138*(VLOOKUP($A138, 'E1 Categorization'!$A$32:$E$124, 5,0)))</f>
        <v>0</v>
      </c>
      <c r="BP138" s="2208">
        <f>IF(ISERROR(T138*(VLOOKUP($A138, 'E1 Categorization'!$A$32:$E$124, 5,0))), T138*0.5, T138*(VLOOKUP($A138, 'E1 Categorization'!$A$32:$E$124, 5,0)))</f>
        <v>0</v>
      </c>
      <c r="BQ138" s="2208">
        <f>IF(ISERROR(U138*(VLOOKUP($A138, 'E1 Categorization'!$A$32:$E$124, 5,0))), U138*0.5, U138*(VLOOKUP($A138, 'E1 Categorization'!$A$32:$E$124, 5,0)))</f>
        <v>0</v>
      </c>
      <c r="BR138" s="2208">
        <f>IF(ISERROR(V138*(VLOOKUP($A138, 'E1 Categorization'!$A$32:$E$124, 5,0))), V138*0.5, V138*(VLOOKUP($A138, 'E1 Categorization'!$A$32:$E$124, 5,0)))</f>
        <v>0</v>
      </c>
      <c r="BS138" s="2208">
        <f>IF(ISERROR(W138*(VLOOKUP($A138, 'E1 Categorization'!$A$32:$E$124, 5,0))), W138*0.5, W138*(VLOOKUP($A138, 'E1 Categorization'!$A$32:$E$124, 5,0)))</f>
        <v>0</v>
      </c>
      <c r="BT138" s="2208">
        <f>IF(ISERROR(X138*(VLOOKUP($A138, 'E1 Categorization'!$A$32:$E$124, 5,0))), X138*0.5, X138*(VLOOKUP($A138, 'E1 Categorization'!$A$32:$E$124, 5,0)))</f>
        <v>0</v>
      </c>
    </row>
    <row r="139" spans="1:72" s="630" customFormat="1" ht="25.5">
      <c r="A139" s="554">
        <f>'I3 TB Data'!A451:B451</f>
        <v>5720</v>
      </c>
      <c r="B139" s="555" t="str">
        <f>'I3 TB Data'!B451</f>
        <v>Amortization of Electric Plant Acquisition Adjustments</v>
      </c>
      <c r="C139" s="556">
        <f>'I3 TB Data'!G451</f>
        <v>0</v>
      </c>
      <c r="D139" s="2175" t="str">
        <f t="shared" si="17"/>
        <v>Yes</v>
      </c>
      <c r="E139" s="2153"/>
      <c r="F139" s="2153"/>
      <c r="G139" s="2153"/>
      <c r="H139" s="2153"/>
      <c r="I139" s="2153"/>
      <c r="J139" s="2153"/>
      <c r="K139" s="2153"/>
      <c r="L139" s="2153"/>
      <c r="M139" s="2153"/>
      <c r="N139" s="2153"/>
      <c r="O139" s="2153"/>
      <c r="P139" s="2153"/>
      <c r="Q139" s="2153"/>
      <c r="R139" s="2153"/>
      <c r="S139" s="2153"/>
      <c r="T139" s="2153"/>
      <c r="U139" s="2153"/>
      <c r="V139" s="2153"/>
      <c r="W139" s="2153"/>
      <c r="X139" s="2153"/>
      <c r="AA139" s="558">
        <f t="shared" si="18"/>
        <v>5720</v>
      </c>
      <c r="AB139" s="559" t="str">
        <f t="shared" si="19"/>
        <v>Amortization of Electric Plant Acquisition Adjustments</v>
      </c>
      <c r="AC139" s="2208">
        <f>IF(ISERROR(E139*(1-VLOOKUP($A139, 'E1 Categorization'!$A$32:$E$124, 5,0))), E139*0.5, E139*(1-VLOOKUP($A139, 'E1 Categorization'!$A$32:$E$124, 5,0)))</f>
        <v>0</v>
      </c>
      <c r="AD139" s="2208">
        <f>IF(ISERROR(F139*(1-VLOOKUP($A139, 'E1 Categorization'!$A$32:$E$124, 5,0))), F139*0.5, F139*(1-VLOOKUP($A139, 'E1 Categorization'!$A$32:$E$124, 5,0)))</f>
        <v>0</v>
      </c>
      <c r="AE139" s="2208">
        <f>IF(ISERROR(G139*(1-VLOOKUP($A139, 'E1 Categorization'!$A$32:$E$124, 5,0))), G139*0.5, G139*(1-VLOOKUP($A139, 'E1 Categorization'!$A$32:$E$124, 5,0)))</f>
        <v>0</v>
      </c>
      <c r="AF139" s="2208">
        <f>IF(ISERROR(H139*(1-VLOOKUP($A139, 'E1 Categorization'!$A$32:$E$124, 5,0))), H139*0.5, H139*(1-VLOOKUP($A139, 'E1 Categorization'!$A$32:$E$124, 5,0)))</f>
        <v>0</v>
      </c>
      <c r="AG139" s="2208">
        <f>IF(ISERROR(I139*(1-VLOOKUP($A139, 'E1 Categorization'!$A$32:$E$124, 5,0))), I139*0.5, I139*(1-VLOOKUP($A139, 'E1 Categorization'!$A$32:$E$124, 5,0)))</f>
        <v>0</v>
      </c>
      <c r="AH139" s="2208">
        <f>IF(ISERROR(J139*(1-VLOOKUP($A139, 'E1 Categorization'!$A$32:$E$124, 5,0))), J139*0.5, J139*(1-VLOOKUP($A139, 'E1 Categorization'!$A$32:$E$124, 5,0)))</f>
        <v>0</v>
      </c>
      <c r="AI139" s="2208">
        <f>IF(ISERROR(K139*(1-VLOOKUP($A139, 'E1 Categorization'!$A$32:$E$124, 5,0))), K139*0.5, K139*(1-VLOOKUP($A139, 'E1 Categorization'!$A$32:$E$124, 5,0)))</f>
        <v>0</v>
      </c>
      <c r="AJ139" s="2208">
        <f>IF(ISERROR(L139*(1-VLOOKUP($A139, 'E1 Categorization'!$A$32:$E$124, 5,0))), L139*0.5, L139*(1-VLOOKUP($A139, 'E1 Categorization'!$A$32:$E$124, 5,0)))</f>
        <v>0</v>
      </c>
      <c r="AK139" s="2208">
        <f>IF(ISERROR(M139*(1-VLOOKUP($A139, 'E1 Categorization'!$A$32:$E$124, 5,0))), M139*0.5, M139*(1-VLOOKUP($A139, 'E1 Categorization'!$A$32:$E$124, 5,0)))</f>
        <v>0</v>
      </c>
      <c r="AL139" s="2208">
        <f>IF(ISERROR(N139*(1-VLOOKUP($A139, 'E1 Categorization'!$A$32:$E$124, 5,0))), N139*0.5, N139*(1-VLOOKUP($A139, 'E1 Categorization'!$A$32:$E$124, 5,0)))</f>
        <v>0</v>
      </c>
      <c r="AM139" s="2208">
        <f>IF(ISERROR(O139*(1-VLOOKUP($A139, 'E1 Categorization'!$A$32:$E$124, 5,0))), O139*0.5, O139*(1-VLOOKUP($A139, 'E1 Categorization'!$A$32:$E$124, 5,0)))</f>
        <v>0</v>
      </c>
      <c r="AN139" s="2208">
        <f>IF(ISERROR(P139*(1-VLOOKUP($A139, 'E1 Categorization'!$A$32:$E$124, 5,0))), P139*0.5, P139*(1-VLOOKUP($A139, 'E1 Categorization'!$A$32:$E$124, 5,0)))</f>
        <v>0</v>
      </c>
      <c r="AO139" s="2208">
        <f>IF(ISERROR(Q139*(1-VLOOKUP($A139, 'E1 Categorization'!$A$32:$E$124, 5,0))), Q139*0.5, Q139*(1-VLOOKUP($A139, 'E1 Categorization'!$A$32:$E$124, 5,0)))</f>
        <v>0</v>
      </c>
      <c r="AP139" s="2208">
        <f>IF(ISERROR(R139*(1-VLOOKUP($A139, 'E1 Categorization'!$A$32:$E$124, 5,0))), R139*0.5, R139*(1-VLOOKUP($A139, 'E1 Categorization'!$A$32:$E$124, 5,0)))</f>
        <v>0</v>
      </c>
      <c r="AQ139" s="2208">
        <f>IF(ISERROR(S139*(1-VLOOKUP($A139, 'E1 Categorization'!$A$32:$E$124, 5,0))), S139*0.5, S139*(1-VLOOKUP($A139, 'E1 Categorization'!$A$32:$E$124, 5,0)))</f>
        <v>0</v>
      </c>
      <c r="AR139" s="2208">
        <f>IF(ISERROR(T139*(1-VLOOKUP($A139, 'E1 Categorization'!$A$32:$E$124, 5,0))), T139*0.5, T139*(1-VLOOKUP($A139, 'E1 Categorization'!$A$32:$E$124, 5,0)))</f>
        <v>0</v>
      </c>
      <c r="AS139" s="2208">
        <f>IF(ISERROR(U139*(1-VLOOKUP($A139, 'E1 Categorization'!$A$32:$E$124, 5,0))), U139*0.5, U139*(1-VLOOKUP($A139, 'E1 Categorization'!$A$32:$E$124, 5,0)))</f>
        <v>0</v>
      </c>
      <c r="AT139" s="2208">
        <f>IF(ISERROR(V139*(1-VLOOKUP($A139, 'E1 Categorization'!$A$32:$E$124, 5,0))), V139*0.5, V139*(1-VLOOKUP($A139, 'E1 Categorization'!$A$32:$E$124, 5,0)))</f>
        <v>0</v>
      </c>
      <c r="AU139" s="2208">
        <f>IF(ISERROR(W139*(1-VLOOKUP($A139, 'E1 Categorization'!$A$32:$E$124, 5,0))), W139*0.5, W139*(1-VLOOKUP($A139, 'E1 Categorization'!$A$32:$E$124, 5,0)))</f>
        <v>0</v>
      </c>
      <c r="AV139" s="2208">
        <f>IF(ISERROR(X139*(1-VLOOKUP($A139, 'E1 Categorization'!$A$32:$E$124, 5,0))), X139*0.5, X139*(1-VLOOKUP($A139, 'E1 Categorization'!$A$32:$E$124, 5,0)))</f>
        <v>0</v>
      </c>
      <c r="AW139" s="2212"/>
      <c r="AX139" s="2212"/>
      <c r="AY139" s="558">
        <f t="shared" si="20"/>
        <v>5720</v>
      </c>
      <c r="AZ139" s="559" t="str">
        <f t="shared" si="21"/>
        <v>Amortization of Electric Plant Acquisition Adjustments</v>
      </c>
      <c r="BA139" s="2208">
        <f>IF(ISERROR(E139*(VLOOKUP($A139, 'E1 Categorization'!$A$32:$E$124, 5,0))), E139*0.5, E139*(VLOOKUP($A139, 'E1 Categorization'!$A$32:$E$124, 5,0)))</f>
        <v>0</v>
      </c>
      <c r="BB139" s="2208">
        <f>IF(ISERROR(F139*(VLOOKUP($A139, 'E1 Categorization'!$A$32:$E$124, 5,0))), F139*0.5, F139*(VLOOKUP($A139, 'E1 Categorization'!$A$32:$E$124, 5,0)))</f>
        <v>0</v>
      </c>
      <c r="BC139" s="2208">
        <f>IF(ISERROR(G139*(VLOOKUP($A139, 'E1 Categorization'!$A$32:$E$124, 5,0))), G139*0.5, G139*(VLOOKUP($A139, 'E1 Categorization'!$A$32:$E$124, 5,0)))</f>
        <v>0</v>
      </c>
      <c r="BD139" s="2208">
        <f>IF(ISERROR(H139*(VLOOKUP($A139, 'E1 Categorization'!$A$32:$E$124, 5,0))), H139*0.5, H139*(VLOOKUP($A139, 'E1 Categorization'!$A$32:$E$124, 5,0)))</f>
        <v>0</v>
      </c>
      <c r="BE139" s="2208">
        <f>IF(ISERROR(I139*(VLOOKUP($A139, 'E1 Categorization'!$A$32:$E$124, 5,0))), I139*0.5, I139*(VLOOKUP($A139, 'E1 Categorization'!$A$32:$E$124, 5,0)))</f>
        <v>0</v>
      </c>
      <c r="BF139" s="2208">
        <f>IF(ISERROR(J139*(VLOOKUP($A139, 'E1 Categorization'!$A$32:$E$124, 5,0))), J139*0.5, J139*(VLOOKUP($A139, 'E1 Categorization'!$A$32:$E$124, 5,0)))</f>
        <v>0</v>
      </c>
      <c r="BG139" s="2208">
        <f>IF(ISERROR(K139*(VLOOKUP($A139, 'E1 Categorization'!$A$32:$E$124, 5,0))), K139*0.5, K139*(VLOOKUP($A139, 'E1 Categorization'!$A$32:$E$124, 5,0)))</f>
        <v>0</v>
      </c>
      <c r="BH139" s="2208">
        <f>IF(ISERROR(L139*(VLOOKUP($A139, 'E1 Categorization'!$A$32:$E$124, 5,0))), L139*0.5, L139*(VLOOKUP($A139, 'E1 Categorization'!$A$32:$E$124, 5,0)))</f>
        <v>0</v>
      </c>
      <c r="BI139" s="2208">
        <f>IF(ISERROR(M139*(VLOOKUP($A139, 'E1 Categorization'!$A$32:$E$124, 5,0))), M139*0.5, M139*(VLOOKUP($A139, 'E1 Categorization'!$A$32:$E$124, 5,0)))</f>
        <v>0</v>
      </c>
      <c r="BJ139" s="2208">
        <f>IF(ISERROR(N139*(VLOOKUP($A139, 'E1 Categorization'!$A$32:$E$124, 5,0))), N139*0.5, N139*(VLOOKUP($A139, 'E1 Categorization'!$A$32:$E$124, 5,0)))</f>
        <v>0</v>
      </c>
      <c r="BK139" s="2208">
        <f>IF(ISERROR(O139*(VLOOKUP($A139, 'E1 Categorization'!$A$32:$E$124, 5,0))), O139*0.5, O139*(VLOOKUP($A139, 'E1 Categorization'!$A$32:$E$124, 5,0)))</f>
        <v>0</v>
      </c>
      <c r="BL139" s="2208">
        <f>IF(ISERROR(P139*(VLOOKUP($A139, 'E1 Categorization'!$A$32:$E$124, 5,0))), P139*0.5, P139*(VLOOKUP($A139, 'E1 Categorization'!$A$32:$E$124, 5,0)))</f>
        <v>0</v>
      </c>
      <c r="BM139" s="2208">
        <f>IF(ISERROR(Q139*(VLOOKUP($A139, 'E1 Categorization'!$A$32:$E$124, 5,0))), Q139*0.5, Q139*(VLOOKUP($A139, 'E1 Categorization'!$A$32:$E$124, 5,0)))</f>
        <v>0</v>
      </c>
      <c r="BN139" s="2208">
        <f>IF(ISERROR(R139*(VLOOKUP($A139, 'E1 Categorization'!$A$32:$E$124, 5,0))), R139*0.5, R139*(VLOOKUP($A139, 'E1 Categorization'!$A$32:$E$124, 5,0)))</f>
        <v>0</v>
      </c>
      <c r="BO139" s="2208">
        <f>IF(ISERROR(S139*(VLOOKUP($A139, 'E1 Categorization'!$A$32:$E$124, 5,0))), S139*0.5, S139*(VLOOKUP($A139, 'E1 Categorization'!$A$32:$E$124, 5,0)))</f>
        <v>0</v>
      </c>
      <c r="BP139" s="2208">
        <f>IF(ISERROR(T139*(VLOOKUP($A139, 'E1 Categorization'!$A$32:$E$124, 5,0))), T139*0.5, T139*(VLOOKUP($A139, 'E1 Categorization'!$A$32:$E$124, 5,0)))</f>
        <v>0</v>
      </c>
      <c r="BQ139" s="2208">
        <f>IF(ISERROR(U139*(VLOOKUP($A139, 'E1 Categorization'!$A$32:$E$124, 5,0))), U139*0.5, U139*(VLOOKUP($A139, 'E1 Categorization'!$A$32:$E$124, 5,0)))</f>
        <v>0</v>
      </c>
      <c r="BR139" s="2208">
        <f>IF(ISERROR(V139*(VLOOKUP($A139, 'E1 Categorization'!$A$32:$E$124, 5,0))), V139*0.5, V139*(VLOOKUP($A139, 'E1 Categorization'!$A$32:$E$124, 5,0)))</f>
        <v>0</v>
      </c>
      <c r="BS139" s="2208">
        <f>IF(ISERROR(W139*(VLOOKUP($A139, 'E1 Categorization'!$A$32:$E$124, 5,0))), W139*0.5, W139*(VLOOKUP($A139, 'E1 Categorization'!$A$32:$E$124, 5,0)))</f>
        <v>0</v>
      </c>
      <c r="BT139" s="2208">
        <f>IF(ISERROR(X139*(VLOOKUP($A139, 'E1 Categorization'!$A$32:$E$124, 5,0))), X139*0.5, X139*(VLOOKUP($A139, 'E1 Categorization'!$A$32:$E$124, 5,0)))</f>
        <v>0</v>
      </c>
    </row>
    <row r="140" spans="1:72" s="630" customFormat="1" ht="25.5" customHeight="1">
      <c r="A140" s="554">
        <f>'I3 TB Data'!A466:B466</f>
        <v>6105</v>
      </c>
      <c r="B140" s="555" t="str">
        <f>'I3 TB Data'!B466</f>
        <v>Taxes Other Than Income Taxes</v>
      </c>
      <c r="C140" s="556">
        <f>'I3 TB Data'!G466</f>
        <v>0</v>
      </c>
      <c r="D140" s="2175" t="str">
        <f t="shared" si="17"/>
        <v>Yes</v>
      </c>
      <c r="E140" s="2153"/>
      <c r="F140" s="2153"/>
      <c r="G140" s="2153"/>
      <c r="H140" s="2153"/>
      <c r="I140" s="2153"/>
      <c r="J140" s="2153"/>
      <c r="K140" s="2153"/>
      <c r="L140" s="2153"/>
      <c r="M140" s="2153"/>
      <c r="N140" s="2153"/>
      <c r="O140" s="2153"/>
      <c r="P140" s="2153"/>
      <c r="Q140" s="2153"/>
      <c r="R140" s="2153"/>
      <c r="S140" s="2153"/>
      <c r="T140" s="2153"/>
      <c r="U140" s="2153"/>
      <c r="V140" s="2153"/>
      <c r="W140" s="2153"/>
      <c r="X140" s="2153"/>
      <c r="AA140" s="558">
        <f t="shared" si="18"/>
        <v>6105</v>
      </c>
      <c r="AB140" s="559" t="str">
        <f t="shared" si="19"/>
        <v>Taxes Other Than Income Taxes</v>
      </c>
      <c r="AC140" s="2208">
        <f>IF(ISERROR(E140*(1-VLOOKUP($A140, 'E1 Categorization'!$A$32:$E$124, 5,0))), E140*0.5, E140*(1-VLOOKUP($A140, 'E1 Categorization'!$A$32:$E$124, 5,0)))</f>
        <v>0</v>
      </c>
      <c r="AD140" s="2208">
        <f>IF(ISERROR(F140*(1-VLOOKUP($A140, 'E1 Categorization'!$A$32:$E$124, 5,0))), F140*0.5, F140*(1-VLOOKUP($A140, 'E1 Categorization'!$A$32:$E$124, 5,0)))</f>
        <v>0</v>
      </c>
      <c r="AE140" s="2208">
        <f>IF(ISERROR(G140*(1-VLOOKUP($A140, 'E1 Categorization'!$A$32:$E$124, 5,0))), G140*0.5, G140*(1-VLOOKUP($A140, 'E1 Categorization'!$A$32:$E$124, 5,0)))</f>
        <v>0</v>
      </c>
      <c r="AF140" s="2208">
        <f>IF(ISERROR(H140*(1-VLOOKUP($A140, 'E1 Categorization'!$A$32:$E$124, 5,0))), H140*0.5, H140*(1-VLOOKUP($A140, 'E1 Categorization'!$A$32:$E$124, 5,0)))</f>
        <v>0</v>
      </c>
      <c r="AG140" s="2208">
        <f>IF(ISERROR(I140*(1-VLOOKUP($A140, 'E1 Categorization'!$A$32:$E$124, 5,0))), I140*0.5, I140*(1-VLOOKUP($A140, 'E1 Categorization'!$A$32:$E$124, 5,0)))</f>
        <v>0</v>
      </c>
      <c r="AH140" s="2208">
        <f>IF(ISERROR(J140*(1-VLOOKUP($A140, 'E1 Categorization'!$A$32:$E$124, 5,0))), J140*0.5, J140*(1-VLOOKUP($A140, 'E1 Categorization'!$A$32:$E$124, 5,0)))</f>
        <v>0</v>
      </c>
      <c r="AI140" s="2208">
        <f>IF(ISERROR(K140*(1-VLOOKUP($A140, 'E1 Categorization'!$A$32:$E$124, 5,0))), K140*0.5, K140*(1-VLOOKUP($A140, 'E1 Categorization'!$A$32:$E$124, 5,0)))</f>
        <v>0</v>
      </c>
      <c r="AJ140" s="2208">
        <f>IF(ISERROR(L140*(1-VLOOKUP($A140, 'E1 Categorization'!$A$32:$E$124, 5,0))), L140*0.5, L140*(1-VLOOKUP($A140, 'E1 Categorization'!$A$32:$E$124, 5,0)))</f>
        <v>0</v>
      </c>
      <c r="AK140" s="2208">
        <f>IF(ISERROR(M140*(1-VLOOKUP($A140, 'E1 Categorization'!$A$32:$E$124, 5,0))), M140*0.5, M140*(1-VLOOKUP($A140, 'E1 Categorization'!$A$32:$E$124, 5,0)))</f>
        <v>0</v>
      </c>
      <c r="AL140" s="2208">
        <f>IF(ISERROR(N140*(1-VLOOKUP($A140, 'E1 Categorization'!$A$32:$E$124, 5,0))), N140*0.5, N140*(1-VLOOKUP($A140, 'E1 Categorization'!$A$32:$E$124, 5,0)))</f>
        <v>0</v>
      </c>
      <c r="AM140" s="2208">
        <f>IF(ISERROR(O140*(1-VLOOKUP($A140, 'E1 Categorization'!$A$32:$E$124, 5,0))), O140*0.5, O140*(1-VLOOKUP($A140, 'E1 Categorization'!$A$32:$E$124, 5,0)))</f>
        <v>0</v>
      </c>
      <c r="AN140" s="2208">
        <f>IF(ISERROR(P140*(1-VLOOKUP($A140, 'E1 Categorization'!$A$32:$E$124, 5,0))), P140*0.5, P140*(1-VLOOKUP($A140, 'E1 Categorization'!$A$32:$E$124, 5,0)))</f>
        <v>0</v>
      </c>
      <c r="AO140" s="2208">
        <f>IF(ISERROR(Q140*(1-VLOOKUP($A140, 'E1 Categorization'!$A$32:$E$124, 5,0))), Q140*0.5, Q140*(1-VLOOKUP($A140, 'E1 Categorization'!$A$32:$E$124, 5,0)))</f>
        <v>0</v>
      </c>
      <c r="AP140" s="2208">
        <f>IF(ISERROR(R140*(1-VLOOKUP($A140, 'E1 Categorization'!$A$32:$E$124, 5,0))), R140*0.5, R140*(1-VLOOKUP($A140, 'E1 Categorization'!$A$32:$E$124, 5,0)))</f>
        <v>0</v>
      </c>
      <c r="AQ140" s="2208">
        <f>IF(ISERROR(S140*(1-VLOOKUP($A140, 'E1 Categorization'!$A$32:$E$124, 5,0))), S140*0.5, S140*(1-VLOOKUP($A140, 'E1 Categorization'!$A$32:$E$124, 5,0)))</f>
        <v>0</v>
      </c>
      <c r="AR140" s="2208">
        <f>IF(ISERROR(T140*(1-VLOOKUP($A140, 'E1 Categorization'!$A$32:$E$124, 5,0))), T140*0.5, T140*(1-VLOOKUP($A140, 'E1 Categorization'!$A$32:$E$124, 5,0)))</f>
        <v>0</v>
      </c>
      <c r="AS140" s="2208">
        <f>IF(ISERROR(U140*(1-VLOOKUP($A140, 'E1 Categorization'!$A$32:$E$124, 5,0))), U140*0.5, U140*(1-VLOOKUP($A140, 'E1 Categorization'!$A$32:$E$124, 5,0)))</f>
        <v>0</v>
      </c>
      <c r="AT140" s="2208">
        <f>IF(ISERROR(V140*(1-VLOOKUP($A140, 'E1 Categorization'!$A$32:$E$124, 5,0))), V140*0.5, V140*(1-VLOOKUP($A140, 'E1 Categorization'!$A$32:$E$124, 5,0)))</f>
        <v>0</v>
      </c>
      <c r="AU140" s="2208">
        <f>IF(ISERROR(W140*(1-VLOOKUP($A140, 'E1 Categorization'!$A$32:$E$124, 5,0))), W140*0.5, W140*(1-VLOOKUP($A140, 'E1 Categorization'!$A$32:$E$124, 5,0)))</f>
        <v>0</v>
      </c>
      <c r="AV140" s="2208">
        <f>IF(ISERROR(X140*(1-VLOOKUP($A140, 'E1 Categorization'!$A$32:$E$124, 5,0))), X140*0.5, X140*(1-VLOOKUP($A140, 'E1 Categorization'!$A$32:$E$124, 5,0)))</f>
        <v>0</v>
      </c>
      <c r="AW140" s="2212"/>
      <c r="AX140" s="2212"/>
      <c r="AY140" s="558">
        <f t="shared" si="20"/>
        <v>6105</v>
      </c>
      <c r="AZ140" s="559" t="str">
        <f t="shared" si="21"/>
        <v>Taxes Other Than Income Taxes</v>
      </c>
      <c r="BA140" s="2208">
        <f>IF(ISERROR(E140*(VLOOKUP($A140, 'E1 Categorization'!$A$32:$E$124, 5,0))), E140*0.5, E140*(VLOOKUP($A140, 'E1 Categorization'!$A$32:$E$124, 5,0)))</f>
        <v>0</v>
      </c>
      <c r="BB140" s="2208">
        <f>IF(ISERROR(F140*(VLOOKUP($A140, 'E1 Categorization'!$A$32:$E$124, 5,0))), F140*0.5, F140*(VLOOKUP($A140, 'E1 Categorization'!$A$32:$E$124, 5,0)))</f>
        <v>0</v>
      </c>
      <c r="BC140" s="2208">
        <f>IF(ISERROR(G140*(VLOOKUP($A140, 'E1 Categorization'!$A$32:$E$124, 5,0))), G140*0.5, G140*(VLOOKUP($A140, 'E1 Categorization'!$A$32:$E$124, 5,0)))</f>
        <v>0</v>
      </c>
      <c r="BD140" s="2208">
        <f>IF(ISERROR(H140*(VLOOKUP($A140, 'E1 Categorization'!$A$32:$E$124, 5,0))), H140*0.5, H140*(VLOOKUP($A140, 'E1 Categorization'!$A$32:$E$124, 5,0)))</f>
        <v>0</v>
      </c>
      <c r="BE140" s="2208">
        <f>IF(ISERROR(I140*(VLOOKUP($A140, 'E1 Categorization'!$A$32:$E$124, 5,0))), I140*0.5, I140*(VLOOKUP($A140, 'E1 Categorization'!$A$32:$E$124, 5,0)))</f>
        <v>0</v>
      </c>
      <c r="BF140" s="2208">
        <f>IF(ISERROR(J140*(VLOOKUP($A140, 'E1 Categorization'!$A$32:$E$124, 5,0))), J140*0.5, J140*(VLOOKUP($A140, 'E1 Categorization'!$A$32:$E$124, 5,0)))</f>
        <v>0</v>
      </c>
      <c r="BG140" s="2208">
        <f>IF(ISERROR(K140*(VLOOKUP($A140, 'E1 Categorization'!$A$32:$E$124, 5,0))), K140*0.5, K140*(VLOOKUP($A140, 'E1 Categorization'!$A$32:$E$124, 5,0)))</f>
        <v>0</v>
      </c>
      <c r="BH140" s="2208">
        <f>IF(ISERROR(L140*(VLOOKUP($A140, 'E1 Categorization'!$A$32:$E$124, 5,0))), L140*0.5, L140*(VLOOKUP($A140, 'E1 Categorization'!$A$32:$E$124, 5,0)))</f>
        <v>0</v>
      </c>
      <c r="BI140" s="2208">
        <f>IF(ISERROR(M140*(VLOOKUP($A140, 'E1 Categorization'!$A$32:$E$124, 5,0))), M140*0.5, M140*(VLOOKUP($A140, 'E1 Categorization'!$A$32:$E$124, 5,0)))</f>
        <v>0</v>
      </c>
      <c r="BJ140" s="2208">
        <f>IF(ISERROR(N140*(VLOOKUP($A140, 'E1 Categorization'!$A$32:$E$124, 5,0))), N140*0.5, N140*(VLOOKUP($A140, 'E1 Categorization'!$A$32:$E$124, 5,0)))</f>
        <v>0</v>
      </c>
      <c r="BK140" s="2208">
        <f>IF(ISERROR(O140*(VLOOKUP($A140, 'E1 Categorization'!$A$32:$E$124, 5,0))), O140*0.5, O140*(VLOOKUP($A140, 'E1 Categorization'!$A$32:$E$124, 5,0)))</f>
        <v>0</v>
      </c>
      <c r="BL140" s="2208">
        <f>IF(ISERROR(P140*(VLOOKUP($A140, 'E1 Categorization'!$A$32:$E$124, 5,0))), P140*0.5, P140*(VLOOKUP($A140, 'E1 Categorization'!$A$32:$E$124, 5,0)))</f>
        <v>0</v>
      </c>
      <c r="BM140" s="2208">
        <f>IF(ISERROR(Q140*(VLOOKUP($A140, 'E1 Categorization'!$A$32:$E$124, 5,0))), Q140*0.5, Q140*(VLOOKUP($A140, 'E1 Categorization'!$A$32:$E$124, 5,0)))</f>
        <v>0</v>
      </c>
      <c r="BN140" s="2208">
        <f>IF(ISERROR(R140*(VLOOKUP($A140, 'E1 Categorization'!$A$32:$E$124, 5,0))), R140*0.5, R140*(VLOOKUP($A140, 'E1 Categorization'!$A$32:$E$124, 5,0)))</f>
        <v>0</v>
      </c>
      <c r="BO140" s="2208">
        <f>IF(ISERROR(S140*(VLOOKUP($A140, 'E1 Categorization'!$A$32:$E$124, 5,0))), S140*0.5, S140*(VLOOKUP($A140, 'E1 Categorization'!$A$32:$E$124, 5,0)))</f>
        <v>0</v>
      </c>
      <c r="BP140" s="2208">
        <f>IF(ISERROR(T140*(VLOOKUP($A140, 'E1 Categorization'!$A$32:$E$124, 5,0))), T140*0.5, T140*(VLOOKUP($A140, 'E1 Categorization'!$A$32:$E$124, 5,0)))</f>
        <v>0</v>
      </c>
      <c r="BQ140" s="2208">
        <f>IF(ISERROR(U140*(VLOOKUP($A140, 'E1 Categorization'!$A$32:$E$124, 5,0))), U140*0.5, U140*(VLOOKUP($A140, 'E1 Categorization'!$A$32:$E$124, 5,0)))</f>
        <v>0</v>
      </c>
      <c r="BR140" s="2208">
        <f>IF(ISERROR(V140*(VLOOKUP($A140, 'E1 Categorization'!$A$32:$E$124, 5,0))), V140*0.5, V140*(VLOOKUP($A140, 'E1 Categorization'!$A$32:$E$124, 5,0)))</f>
        <v>0</v>
      </c>
      <c r="BS140" s="2208">
        <f>IF(ISERROR(W140*(VLOOKUP($A140, 'E1 Categorization'!$A$32:$E$124, 5,0))), W140*0.5, W140*(VLOOKUP($A140, 'E1 Categorization'!$A$32:$E$124, 5,0)))</f>
        <v>0</v>
      </c>
      <c r="BT140" s="2208">
        <f>IF(ISERROR(X140*(VLOOKUP($A140, 'E1 Categorization'!$A$32:$E$124, 5,0))), X140*0.5, X140*(VLOOKUP($A140, 'E1 Categorization'!$A$32:$E$124, 5,0)))</f>
        <v>0</v>
      </c>
    </row>
    <row r="141" spans="1:72" s="630" customFormat="1" ht="25.5" customHeight="1">
      <c r="A141" s="554">
        <f>'I3 TB Data'!A469:B469</f>
        <v>6205</v>
      </c>
      <c r="B141" s="555" t="str">
        <f>'I3 TB Data'!B470</f>
        <v>Sub-account LEAP Funding</v>
      </c>
      <c r="C141" s="556">
        <f>'I3 TB Data'!G470</f>
        <v>0</v>
      </c>
      <c r="D141" s="2175" t="str">
        <f t="shared" si="17"/>
        <v>Yes</v>
      </c>
      <c r="E141" s="2153"/>
      <c r="F141" s="2153"/>
      <c r="G141" s="2153"/>
      <c r="H141" s="2153"/>
      <c r="I141" s="2153"/>
      <c r="J141" s="2153"/>
      <c r="K141" s="2153"/>
      <c r="L141" s="2153"/>
      <c r="M141" s="2153"/>
      <c r="N141" s="2153"/>
      <c r="O141" s="2153"/>
      <c r="P141" s="2153"/>
      <c r="Q141" s="2153"/>
      <c r="R141" s="2153"/>
      <c r="S141" s="2153"/>
      <c r="T141" s="2153"/>
      <c r="U141" s="2153"/>
      <c r="V141" s="2153"/>
      <c r="W141" s="2153"/>
      <c r="X141" s="2153"/>
      <c r="AA141" s="558">
        <f t="shared" si="18"/>
        <v>6205</v>
      </c>
      <c r="AB141" s="559" t="str">
        <f t="shared" si="19"/>
        <v>Sub-account LEAP Funding</v>
      </c>
      <c r="AC141" s="2208">
        <f>IF(ISERROR(E141*(1-VLOOKUP($A141, 'E1 Categorization'!$A$32:$E$124, 5,0))), E141*0.5, E141*(1-VLOOKUP($A141, 'E1 Categorization'!$A$32:$E$124, 5,0)))</f>
        <v>0</v>
      </c>
      <c r="AD141" s="2208">
        <f>IF(ISERROR(F141*(1-VLOOKUP($A141, 'E1 Categorization'!$A$32:$E$124, 5,0))), F141*0.5, F141*(1-VLOOKUP($A141, 'E1 Categorization'!$A$32:$E$124, 5,0)))</f>
        <v>0</v>
      </c>
      <c r="AE141" s="2208">
        <f>IF(ISERROR(G141*(1-VLOOKUP($A141, 'E1 Categorization'!$A$32:$E$124, 5,0))), G141*0.5, G141*(1-VLOOKUP($A141, 'E1 Categorization'!$A$32:$E$124, 5,0)))</f>
        <v>0</v>
      </c>
      <c r="AF141" s="2208">
        <f>IF(ISERROR(H141*(1-VLOOKUP($A141, 'E1 Categorization'!$A$32:$E$124, 5,0))), H141*0.5, H141*(1-VLOOKUP($A141, 'E1 Categorization'!$A$32:$E$124, 5,0)))</f>
        <v>0</v>
      </c>
      <c r="AG141" s="2208">
        <f>IF(ISERROR(I141*(1-VLOOKUP($A141, 'E1 Categorization'!$A$32:$E$124, 5,0))), I141*0.5, I141*(1-VLOOKUP($A141, 'E1 Categorization'!$A$32:$E$124, 5,0)))</f>
        <v>0</v>
      </c>
      <c r="AH141" s="2208">
        <f>IF(ISERROR(J141*(1-VLOOKUP($A141, 'E1 Categorization'!$A$32:$E$124, 5,0))), J141*0.5, J141*(1-VLOOKUP($A141, 'E1 Categorization'!$A$32:$E$124, 5,0)))</f>
        <v>0</v>
      </c>
      <c r="AI141" s="2208">
        <f>IF(ISERROR(K141*(1-VLOOKUP($A141, 'E1 Categorization'!$A$32:$E$124, 5,0))), K141*0.5, K141*(1-VLOOKUP($A141, 'E1 Categorization'!$A$32:$E$124, 5,0)))</f>
        <v>0</v>
      </c>
      <c r="AJ141" s="2208">
        <f>IF(ISERROR(L141*(1-VLOOKUP($A141, 'E1 Categorization'!$A$32:$E$124, 5,0))), L141*0.5, L141*(1-VLOOKUP($A141, 'E1 Categorization'!$A$32:$E$124, 5,0)))</f>
        <v>0</v>
      </c>
      <c r="AK141" s="2208">
        <f>IF(ISERROR(M141*(1-VLOOKUP($A141, 'E1 Categorization'!$A$32:$E$124, 5,0))), M141*0.5, M141*(1-VLOOKUP($A141, 'E1 Categorization'!$A$32:$E$124, 5,0)))</f>
        <v>0</v>
      </c>
      <c r="AL141" s="2208">
        <f>IF(ISERROR(N141*(1-VLOOKUP($A141, 'E1 Categorization'!$A$32:$E$124, 5,0))), N141*0.5, N141*(1-VLOOKUP($A141, 'E1 Categorization'!$A$32:$E$124, 5,0)))</f>
        <v>0</v>
      </c>
      <c r="AM141" s="2208">
        <f>IF(ISERROR(O141*(1-VLOOKUP($A141, 'E1 Categorization'!$A$32:$E$124, 5,0))), O141*0.5, O141*(1-VLOOKUP($A141, 'E1 Categorization'!$A$32:$E$124, 5,0)))</f>
        <v>0</v>
      </c>
      <c r="AN141" s="2208">
        <f>IF(ISERROR(P141*(1-VLOOKUP($A141, 'E1 Categorization'!$A$32:$E$124, 5,0))), P141*0.5, P141*(1-VLOOKUP($A141, 'E1 Categorization'!$A$32:$E$124, 5,0)))</f>
        <v>0</v>
      </c>
      <c r="AO141" s="2208">
        <f>IF(ISERROR(Q141*(1-VLOOKUP($A141, 'E1 Categorization'!$A$32:$E$124, 5,0))), Q141*0.5, Q141*(1-VLOOKUP($A141, 'E1 Categorization'!$A$32:$E$124, 5,0)))</f>
        <v>0</v>
      </c>
      <c r="AP141" s="2208">
        <f>IF(ISERROR(R141*(1-VLOOKUP($A141, 'E1 Categorization'!$A$32:$E$124, 5,0))), R141*0.5, R141*(1-VLOOKUP($A141, 'E1 Categorization'!$A$32:$E$124, 5,0)))</f>
        <v>0</v>
      </c>
      <c r="AQ141" s="2208">
        <f>IF(ISERROR(S141*(1-VLOOKUP($A141, 'E1 Categorization'!$A$32:$E$124, 5,0))), S141*0.5, S141*(1-VLOOKUP($A141, 'E1 Categorization'!$A$32:$E$124, 5,0)))</f>
        <v>0</v>
      </c>
      <c r="AR141" s="2208">
        <f>IF(ISERROR(T141*(1-VLOOKUP($A141, 'E1 Categorization'!$A$32:$E$124, 5,0))), T141*0.5, T141*(1-VLOOKUP($A141, 'E1 Categorization'!$A$32:$E$124, 5,0)))</f>
        <v>0</v>
      </c>
      <c r="AS141" s="2208">
        <f>IF(ISERROR(U141*(1-VLOOKUP($A141, 'E1 Categorization'!$A$32:$E$124, 5,0))), U141*0.5, U141*(1-VLOOKUP($A141, 'E1 Categorization'!$A$32:$E$124, 5,0)))</f>
        <v>0</v>
      </c>
      <c r="AT141" s="2208">
        <f>IF(ISERROR(V141*(1-VLOOKUP($A141, 'E1 Categorization'!$A$32:$E$124, 5,0))), V141*0.5, V141*(1-VLOOKUP($A141, 'E1 Categorization'!$A$32:$E$124, 5,0)))</f>
        <v>0</v>
      </c>
      <c r="AU141" s="2208">
        <f>IF(ISERROR(W141*(1-VLOOKUP($A141, 'E1 Categorization'!$A$32:$E$124, 5,0))), W141*0.5, W141*(1-VLOOKUP($A141, 'E1 Categorization'!$A$32:$E$124, 5,0)))</f>
        <v>0</v>
      </c>
      <c r="AV141" s="2208">
        <f>IF(ISERROR(X141*(1-VLOOKUP($A141, 'E1 Categorization'!$A$32:$E$124, 5,0))), X141*0.5, X141*(1-VLOOKUP($A141, 'E1 Categorization'!$A$32:$E$124, 5,0)))</f>
        <v>0</v>
      </c>
      <c r="AW141" s="2212"/>
      <c r="AX141" s="2212"/>
      <c r="AY141" s="558">
        <f t="shared" si="20"/>
        <v>6205</v>
      </c>
      <c r="AZ141" s="559" t="str">
        <f t="shared" si="21"/>
        <v>Sub-account LEAP Funding</v>
      </c>
      <c r="BA141" s="2208">
        <f>IF(ISERROR(E141*(VLOOKUP($A141, 'E1 Categorization'!$A$32:$E$124, 5,0))), E141*0.5, E141*(VLOOKUP($A141, 'E1 Categorization'!$A$32:$E$124, 5,0)))</f>
        <v>0</v>
      </c>
      <c r="BB141" s="2208">
        <f>IF(ISERROR(F141*(VLOOKUP($A141, 'E1 Categorization'!$A$32:$E$124, 5,0))), F141*0.5, F141*(VLOOKUP($A141, 'E1 Categorization'!$A$32:$E$124, 5,0)))</f>
        <v>0</v>
      </c>
      <c r="BC141" s="2208">
        <f>IF(ISERROR(G141*(VLOOKUP($A141, 'E1 Categorization'!$A$32:$E$124, 5,0))), G141*0.5, G141*(VLOOKUP($A141, 'E1 Categorization'!$A$32:$E$124, 5,0)))</f>
        <v>0</v>
      </c>
      <c r="BD141" s="2208">
        <f>IF(ISERROR(H141*(VLOOKUP($A141, 'E1 Categorization'!$A$32:$E$124, 5,0))), H141*0.5, H141*(VLOOKUP($A141, 'E1 Categorization'!$A$32:$E$124, 5,0)))</f>
        <v>0</v>
      </c>
      <c r="BE141" s="2208">
        <f>IF(ISERROR(I141*(VLOOKUP($A141, 'E1 Categorization'!$A$32:$E$124, 5,0))), I141*0.5, I141*(VLOOKUP($A141, 'E1 Categorization'!$A$32:$E$124, 5,0)))</f>
        <v>0</v>
      </c>
      <c r="BF141" s="2208">
        <f>IF(ISERROR(J141*(VLOOKUP($A141, 'E1 Categorization'!$A$32:$E$124, 5,0))), J141*0.5, J141*(VLOOKUP($A141, 'E1 Categorization'!$A$32:$E$124, 5,0)))</f>
        <v>0</v>
      </c>
      <c r="BG141" s="2208">
        <f>IF(ISERROR(K141*(VLOOKUP($A141, 'E1 Categorization'!$A$32:$E$124, 5,0))), K141*0.5, K141*(VLOOKUP($A141, 'E1 Categorization'!$A$32:$E$124, 5,0)))</f>
        <v>0</v>
      </c>
      <c r="BH141" s="2208">
        <f>IF(ISERROR(L141*(VLOOKUP($A141, 'E1 Categorization'!$A$32:$E$124, 5,0))), L141*0.5, L141*(VLOOKUP($A141, 'E1 Categorization'!$A$32:$E$124, 5,0)))</f>
        <v>0</v>
      </c>
      <c r="BI141" s="2208">
        <f>IF(ISERROR(M141*(VLOOKUP($A141, 'E1 Categorization'!$A$32:$E$124, 5,0))), M141*0.5, M141*(VLOOKUP($A141, 'E1 Categorization'!$A$32:$E$124, 5,0)))</f>
        <v>0</v>
      </c>
      <c r="BJ141" s="2208">
        <f>IF(ISERROR(N141*(VLOOKUP($A141, 'E1 Categorization'!$A$32:$E$124, 5,0))), N141*0.5, N141*(VLOOKUP($A141, 'E1 Categorization'!$A$32:$E$124, 5,0)))</f>
        <v>0</v>
      </c>
      <c r="BK141" s="2208">
        <f>IF(ISERROR(O141*(VLOOKUP($A141, 'E1 Categorization'!$A$32:$E$124, 5,0))), O141*0.5, O141*(VLOOKUP($A141, 'E1 Categorization'!$A$32:$E$124, 5,0)))</f>
        <v>0</v>
      </c>
      <c r="BL141" s="2208">
        <f>IF(ISERROR(P141*(VLOOKUP($A141, 'E1 Categorization'!$A$32:$E$124, 5,0))), P141*0.5, P141*(VLOOKUP($A141, 'E1 Categorization'!$A$32:$E$124, 5,0)))</f>
        <v>0</v>
      </c>
      <c r="BM141" s="2208">
        <f>IF(ISERROR(Q141*(VLOOKUP($A141, 'E1 Categorization'!$A$32:$E$124, 5,0))), Q141*0.5, Q141*(VLOOKUP($A141, 'E1 Categorization'!$A$32:$E$124, 5,0)))</f>
        <v>0</v>
      </c>
      <c r="BN141" s="2208">
        <f>IF(ISERROR(R141*(VLOOKUP($A141, 'E1 Categorization'!$A$32:$E$124, 5,0))), R141*0.5, R141*(VLOOKUP($A141, 'E1 Categorization'!$A$32:$E$124, 5,0)))</f>
        <v>0</v>
      </c>
      <c r="BO141" s="2208">
        <f>IF(ISERROR(S141*(VLOOKUP($A141, 'E1 Categorization'!$A$32:$E$124, 5,0))), S141*0.5, S141*(VLOOKUP($A141, 'E1 Categorization'!$A$32:$E$124, 5,0)))</f>
        <v>0</v>
      </c>
      <c r="BP141" s="2208">
        <f>IF(ISERROR(T141*(VLOOKUP($A141, 'E1 Categorization'!$A$32:$E$124, 5,0))), T141*0.5, T141*(VLOOKUP($A141, 'E1 Categorization'!$A$32:$E$124, 5,0)))</f>
        <v>0</v>
      </c>
      <c r="BQ141" s="2208">
        <f>IF(ISERROR(U141*(VLOOKUP($A141, 'E1 Categorization'!$A$32:$E$124, 5,0))), U141*0.5, U141*(VLOOKUP($A141, 'E1 Categorization'!$A$32:$E$124, 5,0)))</f>
        <v>0</v>
      </c>
      <c r="BR141" s="2208">
        <f>IF(ISERROR(V141*(VLOOKUP($A141, 'E1 Categorization'!$A$32:$E$124, 5,0))), V141*0.5, V141*(VLOOKUP($A141, 'E1 Categorization'!$A$32:$E$124, 5,0)))</f>
        <v>0</v>
      </c>
      <c r="BS141" s="2208">
        <f>IF(ISERROR(W141*(VLOOKUP($A141, 'E1 Categorization'!$A$32:$E$124, 5,0))), W141*0.5, W141*(VLOOKUP($A141, 'E1 Categorization'!$A$32:$E$124, 5,0)))</f>
        <v>0</v>
      </c>
      <c r="BT141" s="2208">
        <f>IF(ISERROR(X141*(VLOOKUP($A141, 'E1 Categorization'!$A$32:$E$124, 5,0))), X141*0.5, X141*(VLOOKUP($A141, 'E1 Categorization'!$A$32:$E$124, 5,0)))</f>
        <v>0</v>
      </c>
    </row>
    <row r="142" spans="1:72" s="630" customFormat="1" ht="25.5" customHeight="1">
      <c r="A142" s="554">
        <f>'I3 TB Data'!A471:B471</f>
        <v>6210</v>
      </c>
      <c r="B142" s="555" t="str">
        <f>'I3 TB Data'!B471</f>
        <v>Life Insurance</v>
      </c>
      <c r="C142" s="556">
        <f>'I3 TB Data'!G471</f>
        <v>0</v>
      </c>
      <c r="D142" s="2175" t="str">
        <f t="shared" si="17"/>
        <v>Yes</v>
      </c>
      <c r="E142" s="2153"/>
      <c r="F142" s="2153"/>
      <c r="G142" s="2153"/>
      <c r="H142" s="2153"/>
      <c r="I142" s="2153"/>
      <c r="J142" s="2153"/>
      <c r="K142" s="2153"/>
      <c r="L142" s="2153"/>
      <c r="M142" s="2153"/>
      <c r="N142" s="2153"/>
      <c r="O142" s="2153"/>
      <c r="P142" s="2153"/>
      <c r="Q142" s="2153"/>
      <c r="R142" s="2153"/>
      <c r="S142" s="2153"/>
      <c r="T142" s="2153"/>
      <c r="U142" s="2153"/>
      <c r="V142" s="2153"/>
      <c r="W142" s="2153"/>
      <c r="X142" s="2153"/>
      <c r="AA142" s="558">
        <f t="shared" si="18"/>
        <v>6210</v>
      </c>
      <c r="AB142" s="559" t="str">
        <f t="shared" si="19"/>
        <v>Life Insurance</v>
      </c>
      <c r="AC142" s="2208">
        <f>IF(ISERROR(E142*(1-VLOOKUP($A142, 'E1 Categorization'!$A$32:$E$124, 5,0))), E142*0.5, E142*(1-VLOOKUP($A142, 'E1 Categorization'!$A$32:$E$124, 5,0)))</f>
        <v>0</v>
      </c>
      <c r="AD142" s="2208">
        <f>IF(ISERROR(F142*(1-VLOOKUP($A142, 'E1 Categorization'!$A$32:$E$124, 5,0))), F142*0.5, F142*(1-VLOOKUP($A142, 'E1 Categorization'!$A$32:$E$124, 5,0)))</f>
        <v>0</v>
      </c>
      <c r="AE142" s="2208">
        <f>IF(ISERROR(G142*(1-VLOOKUP($A142, 'E1 Categorization'!$A$32:$E$124, 5,0))), G142*0.5, G142*(1-VLOOKUP($A142, 'E1 Categorization'!$A$32:$E$124, 5,0)))</f>
        <v>0</v>
      </c>
      <c r="AF142" s="2208">
        <f>IF(ISERROR(H142*(1-VLOOKUP($A142, 'E1 Categorization'!$A$32:$E$124, 5,0))), H142*0.5, H142*(1-VLOOKUP($A142, 'E1 Categorization'!$A$32:$E$124, 5,0)))</f>
        <v>0</v>
      </c>
      <c r="AG142" s="2208">
        <f>IF(ISERROR(I142*(1-VLOOKUP($A142, 'E1 Categorization'!$A$32:$E$124, 5,0))), I142*0.5, I142*(1-VLOOKUP($A142, 'E1 Categorization'!$A$32:$E$124, 5,0)))</f>
        <v>0</v>
      </c>
      <c r="AH142" s="2208">
        <f>IF(ISERROR(J142*(1-VLOOKUP($A142, 'E1 Categorization'!$A$32:$E$124, 5,0))), J142*0.5, J142*(1-VLOOKUP($A142, 'E1 Categorization'!$A$32:$E$124, 5,0)))</f>
        <v>0</v>
      </c>
      <c r="AI142" s="2208">
        <f>IF(ISERROR(K142*(1-VLOOKUP($A142, 'E1 Categorization'!$A$32:$E$124, 5,0))), K142*0.5, K142*(1-VLOOKUP($A142, 'E1 Categorization'!$A$32:$E$124, 5,0)))</f>
        <v>0</v>
      </c>
      <c r="AJ142" s="2208">
        <f>IF(ISERROR(L142*(1-VLOOKUP($A142, 'E1 Categorization'!$A$32:$E$124, 5,0))), L142*0.5, L142*(1-VLOOKUP($A142, 'E1 Categorization'!$A$32:$E$124, 5,0)))</f>
        <v>0</v>
      </c>
      <c r="AK142" s="2208">
        <f>IF(ISERROR(M142*(1-VLOOKUP($A142, 'E1 Categorization'!$A$32:$E$124, 5,0))), M142*0.5, M142*(1-VLOOKUP($A142, 'E1 Categorization'!$A$32:$E$124, 5,0)))</f>
        <v>0</v>
      </c>
      <c r="AL142" s="2208">
        <f>IF(ISERROR(N142*(1-VLOOKUP($A142, 'E1 Categorization'!$A$32:$E$124, 5,0))), N142*0.5, N142*(1-VLOOKUP($A142, 'E1 Categorization'!$A$32:$E$124, 5,0)))</f>
        <v>0</v>
      </c>
      <c r="AM142" s="2208">
        <f>IF(ISERROR(O142*(1-VLOOKUP($A142, 'E1 Categorization'!$A$32:$E$124, 5,0))), O142*0.5, O142*(1-VLOOKUP($A142, 'E1 Categorization'!$A$32:$E$124, 5,0)))</f>
        <v>0</v>
      </c>
      <c r="AN142" s="2208">
        <f>IF(ISERROR(P142*(1-VLOOKUP($A142, 'E1 Categorization'!$A$32:$E$124, 5,0))), P142*0.5, P142*(1-VLOOKUP($A142, 'E1 Categorization'!$A$32:$E$124, 5,0)))</f>
        <v>0</v>
      </c>
      <c r="AO142" s="2208">
        <f>IF(ISERROR(Q142*(1-VLOOKUP($A142, 'E1 Categorization'!$A$32:$E$124, 5,0))), Q142*0.5, Q142*(1-VLOOKUP($A142, 'E1 Categorization'!$A$32:$E$124, 5,0)))</f>
        <v>0</v>
      </c>
      <c r="AP142" s="2208">
        <f>IF(ISERROR(R142*(1-VLOOKUP($A142, 'E1 Categorization'!$A$32:$E$124, 5,0))), R142*0.5, R142*(1-VLOOKUP($A142, 'E1 Categorization'!$A$32:$E$124, 5,0)))</f>
        <v>0</v>
      </c>
      <c r="AQ142" s="2208">
        <f>IF(ISERROR(S142*(1-VLOOKUP($A142, 'E1 Categorization'!$A$32:$E$124, 5,0))), S142*0.5, S142*(1-VLOOKUP($A142, 'E1 Categorization'!$A$32:$E$124, 5,0)))</f>
        <v>0</v>
      </c>
      <c r="AR142" s="2208">
        <f>IF(ISERROR(T142*(1-VLOOKUP($A142, 'E1 Categorization'!$A$32:$E$124, 5,0))), T142*0.5, T142*(1-VLOOKUP($A142, 'E1 Categorization'!$A$32:$E$124, 5,0)))</f>
        <v>0</v>
      </c>
      <c r="AS142" s="2208">
        <f>IF(ISERROR(U142*(1-VLOOKUP($A142, 'E1 Categorization'!$A$32:$E$124, 5,0))), U142*0.5, U142*(1-VLOOKUP($A142, 'E1 Categorization'!$A$32:$E$124, 5,0)))</f>
        <v>0</v>
      </c>
      <c r="AT142" s="2208">
        <f>IF(ISERROR(V142*(1-VLOOKUP($A142, 'E1 Categorization'!$A$32:$E$124, 5,0))), V142*0.5, V142*(1-VLOOKUP($A142, 'E1 Categorization'!$A$32:$E$124, 5,0)))</f>
        <v>0</v>
      </c>
      <c r="AU142" s="2208">
        <f>IF(ISERROR(W142*(1-VLOOKUP($A142, 'E1 Categorization'!$A$32:$E$124, 5,0))), W142*0.5, W142*(1-VLOOKUP($A142, 'E1 Categorization'!$A$32:$E$124, 5,0)))</f>
        <v>0</v>
      </c>
      <c r="AV142" s="2208">
        <f>IF(ISERROR(X142*(1-VLOOKUP($A142, 'E1 Categorization'!$A$32:$E$124, 5,0))), X142*0.5, X142*(1-VLOOKUP($A142, 'E1 Categorization'!$A$32:$E$124, 5,0)))</f>
        <v>0</v>
      </c>
      <c r="AW142" s="2212"/>
      <c r="AX142" s="2212"/>
      <c r="AY142" s="558">
        <f t="shared" si="20"/>
        <v>6210</v>
      </c>
      <c r="AZ142" s="559" t="str">
        <f t="shared" si="21"/>
        <v>Life Insurance</v>
      </c>
      <c r="BA142" s="2208">
        <f>IF(ISERROR(E142*(VLOOKUP($A142, 'E1 Categorization'!$A$32:$E$124, 5,0))), E142*0.5, E142*(VLOOKUP($A142, 'E1 Categorization'!$A$32:$E$124, 5,0)))</f>
        <v>0</v>
      </c>
      <c r="BB142" s="2208">
        <f>IF(ISERROR(F142*(VLOOKUP($A142, 'E1 Categorization'!$A$32:$E$124, 5,0))), F142*0.5, F142*(VLOOKUP($A142, 'E1 Categorization'!$A$32:$E$124, 5,0)))</f>
        <v>0</v>
      </c>
      <c r="BC142" s="2208">
        <f>IF(ISERROR(G142*(VLOOKUP($A142, 'E1 Categorization'!$A$32:$E$124, 5,0))), G142*0.5, G142*(VLOOKUP($A142, 'E1 Categorization'!$A$32:$E$124, 5,0)))</f>
        <v>0</v>
      </c>
      <c r="BD142" s="2208">
        <f>IF(ISERROR(H142*(VLOOKUP($A142, 'E1 Categorization'!$A$32:$E$124, 5,0))), H142*0.5, H142*(VLOOKUP($A142, 'E1 Categorization'!$A$32:$E$124, 5,0)))</f>
        <v>0</v>
      </c>
      <c r="BE142" s="2208">
        <f>IF(ISERROR(I142*(VLOOKUP($A142, 'E1 Categorization'!$A$32:$E$124, 5,0))), I142*0.5, I142*(VLOOKUP($A142, 'E1 Categorization'!$A$32:$E$124, 5,0)))</f>
        <v>0</v>
      </c>
      <c r="BF142" s="2208">
        <f>IF(ISERROR(J142*(VLOOKUP($A142, 'E1 Categorization'!$A$32:$E$124, 5,0))), J142*0.5, J142*(VLOOKUP($A142, 'E1 Categorization'!$A$32:$E$124, 5,0)))</f>
        <v>0</v>
      </c>
      <c r="BG142" s="2208">
        <f>IF(ISERROR(K142*(VLOOKUP($A142, 'E1 Categorization'!$A$32:$E$124, 5,0))), K142*0.5, K142*(VLOOKUP($A142, 'E1 Categorization'!$A$32:$E$124, 5,0)))</f>
        <v>0</v>
      </c>
      <c r="BH142" s="2208">
        <f>IF(ISERROR(L142*(VLOOKUP($A142, 'E1 Categorization'!$A$32:$E$124, 5,0))), L142*0.5, L142*(VLOOKUP($A142, 'E1 Categorization'!$A$32:$E$124, 5,0)))</f>
        <v>0</v>
      </c>
      <c r="BI142" s="2208">
        <f>IF(ISERROR(M142*(VLOOKUP($A142, 'E1 Categorization'!$A$32:$E$124, 5,0))), M142*0.5, M142*(VLOOKUP($A142, 'E1 Categorization'!$A$32:$E$124, 5,0)))</f>
        <v>0</v>
      </c>
      <c r="BJ142" s="2208">
        <f>IF(ISERROR(N142*(VLOOKUP($A142, 'E1 Categorization'!$A$32:$E$124, 5,0))), N142*0.5, N142*(VLOOKUP($A142, 'E1 Categorization'!$A$32:$E$124, 5,0)))</f>
        <v>0</v>
      </c>
      <c r="BK142" s="2208">
        <f>IF(ISERROR(O142*(VLOOKUP($A142, 'E1 Categorization'!$A$32:$E$124, 5,0))), O142*0.5, O142*(VLOOKUP($A142, 'E1 Categorization'!$A$32:$E$124, 5,0)))</f>
        <v>0</v>
      </c>
      <c r="BL142" s="2208">
        <f>IF(ISERROR(P142*(VLOOKUP($A142, 'E1 Categorization'!$A$32:$E$124, 5,0))), P142*0.5, P142*(VLOOKUP($A142, 'E1 Categorization'!$A$32:$E$124, 5,0)))</f>
        <v>0</v>
      </c>
      <c r="BM142" s="2208">
        <f>IF(ISERROR(Q142*(VLOOKUP($A142, 'E1 Categorization'!$A$32:$E$124, 5,0))), Q142*0.5, Q142*(VLOOKUP($A142, 'E1 Categorization'!$A$32:$E$124, 5,0)))</f>
        <v>0</v>
      </c>
      <c r="BN142" s="2208">
        <f>IF(ISERROR(R142*(VLOOKUP($A142, 'E1 Categorization'!$A$32:$E$124, 5,0))), R142*0.5, R142*(VLOOKUP($A142, 'E1 Categorization'!$A$32:$E$124, 5,0)))</f>
        <v>0</v>
      </c>
      <c r="BO142" s="2208">
        <f>IF(ISERROR(S142*(VLOOKUP($A142, 'E1 Categorization'!$A$32:$E$124, 5,0))), S142*0.5, S142*(VLOOKUP($A142, 'E1 Categorization'!$A$32:$E$124, 5,0)))</f>
        <v>0</v>
      </c>
      <c r="BP142" s="2208">
        <f>IF(ISERROR(T142*(VLOOKUP($A142, 'E1 Categorization'!$A$32:$E$124, 5,0))), T142*0.5, T142*(VLOOKUP($A142, 'E1 Categorization'!$A$32:$E$124, 5,0)))</f>
        <v>0</v>
      </c>
      <c r="BQ142" s="2208">
        <f>IF(ISERROR(U142*(VLOOKUP($A142, 'E1 Categorization'!$A$32:$E$124, 5,0))), U142*0.5, U142*(VLOOKUP($A142, 'E1 Categorization'!$A$32:$E$124, 5,0)))</f>
        <v>0</v>
      </c>
      <c r="BR142" s="2208">
        <f>IF(ISERROR(V142*(VLOOKUP($A142, 'E1 Categorization'!$A$32:$E$124, 5,0))), V142*0.5, V142*(VLOOKUP($A142, 'E1 Categorization'!$A$32:$E$124, 5,0)))</f>
        <v>0</v>
      </c>
      <c r="BS142" s="2208">
        <f>IF(ISERROR(W142*(VLOOKUP($A142, 'E1 Categorization'!$A$32:$E$124, 5,0))), W142*0.5, W142*(VLOOKUP($A142, 'E1 Categorization'!$A$32:$E$124, 5,0)))</f>
        <v>0</v>
      </c>
      <c r="BT142" s="2208">
        <f>IF(ISERROR(X142*(VLOOKUP($A142, 'E1 Categorization'!$A$32:$E$124, 5,0))), X142*0.5, X142*(VLOOKUP($A142, 'E1 Categorization'!$A$32:$E$124, 5,0)))</f>
        <v>0</v>
      </c>
    </row>
    <row r="143" spans="1:72" s="630" customFormat="1" ht="25.5" customHeight="1">
      <c r="A143" s="554">
        <f>'I3 TB Data'!A472:B472</f>
        <v>6215</v>
      </c>
      <c r="B143" s="555" t="str">
        <f>'I3 TB Data'!B472</f>
        <v>Penalties</v>
      </c>
      <c r="C143" s="556">
        <f>'I3 TB Data'!G472</f>
        <v>0</v>
      </c>
      <c r="D143" s="2175" t="str">
        <f t="shared" si="17"/>
        <v>Yes</v>
      </c>
      <c r="E143" s="2153"/>
      <c r="F143" s="2153"/>
      <c r="G143" s="2153"/>
      <c r="H143" s="2153"/>
      <c r="I143" s="2153"/>
      <c r="J143" s="2153"/>
      <c r="K143" s="2153"/>
      <c r="L143" s="2153"/>
      <c r="M143" s="2153"/>
      <c r="N143" s="2153"/>
      <c r="O143" s="2153"/>
      <c r="P143" s="2153"/>
      <c r="Q143" s="2153"/>
      <c r="R143" s="2153"/>
      <c r="S143" s="2153"/>
      <c r="T143" s="2153"/>
      <c r="U143" s="2153"/>
      <c r="V143" s="2153"/>
      <c r="W143" s="2153"/>
      <c r="X143" s="2153"/>
      <c r="AA143" s="558">
        <f t="shared" si="18"/>
        <v>6215</v>
      </c>
      <c r="AB143" s="559" t="str">
        <f t="shared" si="19"/>
        <v>Penalties</v>
      </c>
      <c r="AC143" s="2208">
        <f>IF(ISERROR(E143*(1-VLOOKUP($A143, 'E1 Categorization'!$A$32:$E$124, 5,0))), E143*0.5, E143*(1-VLOOKUP($A143, 'E1 Categorization'!$A$32:$E$124, 5,0)))</f>
        <v>0</v>
      </c>
      <c r="AD143" s="2208">
        <f>IF(ISERROR(F143*(1-VLOOKUP($A143, 'E1 Categorization'!$A$32:$E$124, 5,0))), F143*0.5, F143*(1-VLOOKUP($A143, 'E1 Categorization'!$A$32:$E$124, 5,0)))</f>
        <v>0</v>
      </c>
      <c r="AE143" s="2208">
        <f>IF(ISERROR(G143*(1-VLOOKUP($A143, 'E1 Categorization'!$A$32:$E$124, 5,0))), G143*0.5, G143*(1-VLOOKUP($A143, 'E1 Categorization'!$A$32:$E$124, 5,0)))</f>
        <v>0</v>
      </c>
      <c r="AF143" s="2208">
        <f>IF(ISERROR(H143*(1-VLOOKUP($A143, 'E1 Categorization'!$A$32:$E$124, 5,0))), H143*0.5, H143*(1-VLOOKUP($A143, 'E1 Categorization'!$A$32:$E$124, 5,0)))</f>
        <v>0</v>
      </c>
      <c r="AG143" s="2208">
        <f>IF(ISERROR(I143*(1-VLOOKUP($A143, 'E1 Categorization'!$A$32:$E$124, 5,0))), I143*0.5, I143*(1-VLOOKUP($A143, 'E1 Categorization'!$A$32:$E$124, 5,0)))</f>
        <v>0</v>
      </c>
      <c r="AH143" s="2208">
        <f>IF(ISERROR(J143*(1-VLOOKUP($A143, 'E1 Categorization'!$A$32:$E$124, 5,0))), J143*0.5, J143*(1-VLOOKUP($A143, 'E1 Categorization'!$A$32:$E$124, 5,0)))</f>
        <v>0</v>
      </c>
      <c r="AI143" s="2208">
        <f>IF(ISERROR(K143*(1-VLOOKUP($A143, 'E1 Categorization'!$A$32:$E$124, 5,0))), K143*0.5, K143*(1-VLOOKUP($A143, 'E1 Categorization'!$A$32:$E$124, 5,0)))</f>
        <v>0</v>
      </c>
      <c r="AJ143" s="2208">
        <f>IF(ISERROR(L143*(1-VLOOKUP($A143, 'E1 Categorization'!$A$32:$E$124, 5,0))), L143*0.5, L143*(1-VLOOKUP($A143, 'E1 Categorization'!$A$32:$E$124, 5,0)))</f>
        <v>0</v>
      </c>
      <c r="AK143" s="2208">
        <f>IF(ISERROR(M143*(1-VLOOKUP($A143, 'E1 Categorization'!$A$32:$E$124, 5,0))), M143*0.5, M143*(1-VLOOKUP($A143, 'E1 Categorization'!$A$32:$E$124, 5,0)))</f>
        <v>0</v>
      </c>
      <c r="AL143" s="2208">
        <f>IF(ISERROR(N143*(1-VLOOKUP($A143, 'E1 Categorization'!$A$32:$E$124, 5,0))), N143*0.5, N143*(1-VLOOKUP($A143, 'E1 Categorization'!$A$32:$E$124, 5,0)))</f>
        <v>0</v>
      </c>
      <c r="AM143" s="2208">
        <f>IF(ISERROR(O143*(1-VLOOKUP($A143, 'E1 Categorization'!$A$32:$E$124, 5,0))), O143*0.5, O143*(1-VLOOKUP($A143, 'E1 Categorization'!$A$32:$E$124, 5,0)))</f>
        <v>0</v>
      </c>
      <c r="AN143" s="2208">
        <f>IF(ISERROR(P143*(1-VLOOKUP($A143, 'E1 Categorization'!$A$32:$E$124, 5,0))), P143*0.5, P143*(1-VLOOKUP($A143, 'E1 Categorization'!$A$32:$E$124, 5,0)))</f>
        <v>0</v>
      </c>
      <c r="AO143" s="2208">
        <f>IF(ISERROR(Q143*(1-VLOOKUP($A143, 'E1 Categorization'!$A$32:$E$124, 5,0))), Q143*0.5, Q143*(1-VLOOKUP($A143, 'E1 Categorization'!$A$32:$E$124, 5,0)))</f>
        <v>0</v>
      </c>
      <c r="AP143" s="2208">
        <f>IF(ISERROR(R143*(1-VLOOKUP($A143, 'E1 Categorization'!$A$32:$E$124, 5,0))), R143*0.5, R143*(1-VLOOKUP($A143, 'E1 Categorization'!$A$32:$E$124, 5,0)))</f>
        <v>0</v>
      </c>
      <c r="AQ143" s="2208">
        <f>IF(ISERROR(S143*(1-VLOOKUP($A143, 'E1 Categorization'!$A$32:$E$124, 5,0))), S143*0.5, S143*(1-VLOOKUP($A143, 'E1 Categorization'!$A$32:$E$124, 5,0)))</f>
        <v>0</v>
      </c>
      <c r="AR143" s="2208">
        <f>IF(ISERROR(T143*(1-VLOOKUP($A143, 'E1 Categorization'!$A$32:$E$124, 5,0))), T143*0.5, T143*(1-VLOOKUP($A143, 'E1 Categorization'!$A$32:$E$124, 5,0)))</f>
        <v>0</v>
      </c>
      <c r="AS143" s="2208">
        <f>IF(ISERROR(U143*(1-VLOOKUP($A143, 'E1 Categorization'!$A$32:$E$124, 5,0))), U143*0.5, U143*(1-VLOOKUP($A143, 'E1 Categorization'!$A$32:$E$124, 5,0)))</f>
        <v>0</v>
      </c>
      <c r="AT143" s="2208">
        <f>IF(ISERROR(V143*(1-VLOOKUP($A143, 'E1 Categorization'!$A$32:$E$124, 5,0))), V143*0.5, V143*(1-VLOOKUP($A143, 'E1 Categorization'!$A$32:$E$124, 5,0)))</f>
        <v>0</v>
      </c>
      <c r="AU143" s="2208">
        <f>IF(ISERROR(W143*(1-VLOOKUP($A143, 'E1 Categorization'!$A$32:$E$124, 5,0))), W143*0.5, W143*(1-VLOOKUP($A143, 'E1 Categorization'!$A$32:$E$124, 5,0)))</f>
        <v>0</v>
      </c>
      <c r="AV143" s="2208">
        <f>IF(ISERROR(X143*(1-VLOOKUP($A143, 'E1 Categorization'!$A$32:$E$124, 5,0))), X143*0.5, X143*(1-VLOOKUP($A143, 'E1 Categorization'!$A$32:$E$124, 5,0)))</f>
        <v>0</v>
      </c>
      <c r="AW143" s="2212"/>
      <c r="AX143" s="2212"/>
      <c r="AY143" s="558">
        <f t="shared" si="20"/>
        <v>6215</v>
      </c>
      <c r="AZ143" s="559" t="str">
        <f t="shared" si="21"/>
        <v>Penalties</v>
      </c>
      <c r="BA143" s="2208">
        <f>IF(ISERROR(E143*(VLOOKUP($A143, 'E1 Categorization'!$A$32:$E$124, 5,0))), E143*0.5, E143*(VLOOKUP($A143, 'E1 Categorization'!$A$32:$E$124, 5,0)))</f>
        <v>0</v>
      </c>
      <c r="BB143" s="2208">
        <f>IF(ISERROR(F143*(VLOOKUP($A143, 'E1 Categorization'!$A$32:$E$124, 5,0))), F143*0.5, F143*(VLOOKUP($A143, 'E1 Categorization'!$A$32:$E$124, 5,0)))</f>
        <v>0</v>
      </c>
      <c r="BC143" s="2208">
        <f>IF(ISERROR(G143*(VLOOKUP($A143, 'E1 Categorization'!$A$32:$E$124, 5,0))), G143*0.5, G143*(VLOOKUP($A143, 'E1 Categorization'!$A$32:$E$124, 5,0)))</f>
        <v>0</v>
      </c>
      <c r="BD143" s="2208">
        <f>IF(ISERROR(H143*(VLOOKUP($A143, 'E1 Categorization'!$A$32:$E$124, 5,0))), H143*0.5, H143*(VLOOKUP($A143, 'E1 Categorization'!$A$32:$E$124, 5,0)))</f>
        <v>0</v>
      </c>
      <c r="BE143" s="2208">
        <f>IF(ISERROR(I143*(VLOOKUP($A143, 'E1 Categorization'!$A$32:$E$124, 5,0))), I143*0.5, I143*(VLOOKUP($A143, 'E1 Categorization'!$A$32:$E$124, 5,0)))</f>
        <v>0</v>
      </c>
      <c r="BF143" s="2208">
        <f>IF(ISERROR(J143*(VLOOKUP($A143, 'E1 Categorization'!$A$32:$E$124, 5,0))), J143*0.5, J143*(VLOOKUP($A143, 'E1 Categorization'!$A$32:$E$124, 5,0)))</f>
        <v>0</v>
      </c>
      <c r="BG143" s="2208">
        <f>IF(ISERROR(K143*(VLOOKUP($A143, 'E1 Categorization'!$A$32:$E$124, 5,0))), K143*0.5, K143*(VLOOKUP($A143, 'E1 Categorization'!$A$32:$E$124, 5,0)))</f>
        <v>0</v>
      </c>
      <c r="BH143" s="2208">
        <f>IF(ISERROR(L143*(VLOOKUP($A143, 'E1 Categorization'!$A$32:$E$124, 5,0))), L143*0.5, L143*(VLOOKUP($A143, 'E1 Categorization'!$A$32:$E$124, 5,0)))</f>
        <v>0</v>
      </c>
      <c r="BI143" s="2208">
        <f>IF(ISERROR(M143*(VLOOKUP($A143, 'E1 Categorization'!$A$32:$E$124, 5,0))), M143*0.5, M143*(VLOOKUP($A143, 'E1 Categorization'!$A$32:$E$124, 5,0)))</f>
        <v>0</v>
      </c>
      <c r="BJ143" s="2208">
        <f>IF(ISERROR(N143*(VLOOKUP($A143, 'E1 Categorization'!$A$32:$E$124, 5,0))), N143*0.5, N143*(VLOOKUP($A143, 'E1 Categorization'!$A$32:$E$124, 5,0)))</f>
        <v>0</v>
      </c>
      <c r="BK143" s="2208">
        <f>IF(ISERROR(O143*(VLOOKUP($A143, 'E1 Categorization'!$A$32:$E$124, 5,0))), O143*0.5, O143*(VLOOKUP($A143, 'E1 Categorization'!$A$32:$E$124, 5,0)))</f>
        <v>0</v>
      </c>
      <c r="BL143" s="2208">
        <f>IF(ISERROR(P143*(VLOOKUP($A143, 'E1 Categorization'!$A$32:$E$124, 5,0))), P143*0.5, P143*(VLOOKUP($A143, 'E1 Categorization'!$A$32:$E$124, 5,0)))</f>
        <v>0</v>
      </c>
      <c r="BM143" s="2208">
        <f>IF(ISERROR(Q143*(VLOOKUP($A143, 'E1 Categorization'!$A$32:$E$124, 5,0))), Q143*0.5, Q143*(VLOOKUP($A143, 'E1 Categorization'!$A$32:$E$124, 5,0)))</f>
        <v>0</v>
      </c>
      <c r="BN143" s="2208">
        <f>IF(ISERROR(R143*(VLOOKUP($A143, 'E1 Categorization'!$A$32:$E$124, 5,0))), R143*0.5, R143*(VLOOKUP($A143, 'E1 Categorization'!$A$32:$E$124, 5,0)))</f>
        <v>0</v>
      </c>
      <c r="BO143" s="2208">
        <f>IF(ISERROR(S143*(VLOOKUP($A143, 'E1 Categorization'!$A$32:$E$124, 5,0))), S143*0.5, S143*(VLOOKUP($A143, 'E1 Categorization'!$A$32:$E$124, 5,0)))</f>
        <v>0</v>
      </c>
      <c r="BP143" s="2208">
        <f>IF(ISERROR(T143*(VLOOKUP($A143, 'E1 Categorization'!$A$32:$E$124, 5,0))), T143*0.5, T143*(VLOOKUP($A143, 'E1 Categorization'!$A$32:$E$124, 5,0)))</f>
        <v>0</v>
      </c>
      <c r="BQ143" s="2208">
        <f>IF(ISERROR(U143*(VLOOKUP($A143, 'E1 Categorization'!$A$32:$E$124, 5,0))), U143*0.5, U143*(VLOOKUP($A143, 'E1 Categorization'!$A$32:$E$124, 5,0)))</f>
        <v>0</v>
      </c>
      <c r="BR143" s="2208">
        <f>IF(ISERROR(V143*(VLOOKUP($A143, 'E1 Categorization'!$A$32:$E$124, 5,0))), V143*0.5, V143*(VLOOKUP($A143, 'E1 Categorization'!$A$32:$E$124, 5,0)))</f>
        <v>0</v>
      </c>
      <c r="BS143" s="2208">
        <f>IF(ISERROR(W143*(VLOOKUP($A143, 'E1 Categorization'!$A$32:$E$124, 5,0))), W143*0.5, W143*(VLOOKUP($A143, 'E1 Categorization'!$A$32:$E$124, 5,0)))</f>
        <v>0</v>
      </c>
      <c r="BT143" s="2208">
        <f>IF(ISERROR(X143*(VLOOKUP($A143, 'E1 Categorization'!$A$32:$E$124, 5,0))), X143*0.5, X143*(VLOOKUP($A143, 'E1 Categorization'!$A$32:$E$124, 5,0)))</f>
        <v>0</v>
      </c>
    </row>
    <row r="144" spans="1:72" s="630" customFormat="1" ht="25.5" customHeight="1">
      <c r="A144" s="554">
        <f>'I3 TB Data'!A473:B473</f>
        <v>6225</v>
      </c>
      <c r="B144" s="555" t="str">
        <f>'I3 TB Data'!B473</f>
        <v>Other Deductions</v>
      </c>
      <c r="C144" s="556">
        <f>'I3 TB Data'!G473</f>
        <v>0</v>
      </c>
      <c r="D144" s="2175" t="str">
        <f t="shared" si="17"/>
        <v>Yes</v>
      </c>
      <c r="E144" s="2153"/>
      <c r="F144" s="2153"/>
      <c r="G144" s="2153"/>
      <c r="H144" s="2153"/>
      <c r="I144" s="2153"/>
      <c r="J144" s="2153"/>
      <c r="K144" s="2153"/>
      <c r="L144" s="2153"/>
      <c r="M144" s="2153"/>
      <c r="N144" s="2153"/>
      <c r="O144" s="2153"/>
      <c r="P144" s="2153"/>
      <c r="Q144" s="2153"/>
      <c r="R144" s="2153"/>
      <c r="S144" s="2153"/>
      <c r="T144" s="2153"/>
      <c r="U144" s="2153"/>
      <c r="V144" s="2153"/>
      <c r="W144" s="2153"/>
      <c r="X144" s="2153"/>
      <c r="AA144" s="558">
        <f t="shared" si="18"/>
        <v>6225</v>
      </c>
      <c r="AB144" s="559" t="str">
        <f t="shared" si="19"/>
        <v>Other Deductions</v>
      </c>
      <c r="AC144" s="2208">
        <f>IF(ISERROR(E144*(1-VLOOKUP($A144, 'E1 Categorization'!$A$32:$E$124, 5,0))), E144*0.5, E144*(1-VLOOKUP($A144, 'E1 Categorization'!$A$32:$E$124, 5,0)))</f>
        <v>0</v>
      </c>
      <c r="AD144" s="2208">
        <f>IF(ISERROR(F144*(1-VLOOKUP($A144, 'E1 Categorization'!$A$32:$E$124, 5,0))), F144*0.5, F144*(1-VLOOKUP($A144, 'E1 Categorization'!$A$32:$E$124, 5,0)))</f>
        <v>0</v>
      </c>
      <c r="AE144" s="2208">
        <f>IF(ISERROR(G144*(1-VLOOKUP($A144, 'E1 Categorization'!$A$32:$E$124, 5,0))), G144*0.5, G144*(1-VLOOKUP($A144, 'E1 Categorization'!$A$32:$E$124, 5,0)))</f>
        <v>0</v>
      </c>
      <c r="AF144" s="2208">
        <f>IF(ISERROR(H144*(1-VLOOKUP($A144, 'E1 Categorization'!$A$32:$E$124, 5,0))), H144*0.5, H144*(1-VLOOKUP($A144, 'E1 Categorization'!$A$32:$E$124, 5,0)))</f>
        <v>0</v>
      </c>
      <c r="AG144" s="2208">
        <f>IF(ISERROR(I144*(1-VLOOKUP($A144, 'E1 Categorization'!$A$32:$E$124, 5,0))), I144*0.5, I144*(1-VLOOKUP($A144, 'E1 Categorization'!$A$32:$E$124, 5,0)))</f>
        <v>0</v>
      </c>
      <c r="AH144" s="2208">
        <f>IF(ISERROR(J144*(1-VLOOKUP($A144, 'E1 Categorization'!$A$32:$E$124, 5,0))), J144*0.5, J144*(1-VLOOKUP($A144, 'E1 Categorization'!$A$32:$E$124, 5,0)))</f>
        <v>0</v>
      </c>
      <c r="AI144" s="2208">
        <f>IF(ISERROR(K144*(1-VLOOKUP($A144, 'E1 Categorization'!$A$32:$E$124, 5,0))), K144*0.5, K144*(1-VLOOKUP($A144, 'E1 Categorization'!$A$32:$E$124, 5,0)))</f>
        <v>0</v>
      </c>
      <c r="AJ144" s="2208">
        <f>IF(ISERROR(L144*(1-VLOOKUP($A144, 'E1 Categorization'!$A$32:$E$124, 5,0))), L144*0.5, L144*(1-VLOOKUP($A144, 'E1 Categorization'!$A$32:$E$124, 5,0)))</f>
        <v>0</v>
      </c>
      <c r="AK144" s="2208">
        <f>IF(ISERROR(M144*(1-VLOOKUP($A144, 'E1 Categorization'!$A$32:$E$124, 5,0))), M144*0.5, M144*(1-VLOOKUP($A144, 'E1 Categorization'!$A$32:$E$124, 5,0)))</f>
        <v>0</v>
      </c>
      <c r="AL144" s="2208">
        <f>IF(ISERROR(N144*(1-VLOOKUP($A144, 'E1 Categorization'!$A$32:$E$124, 5,0))), N144*0.5, N144*(1-VLOOKUP($A144, 'E1 Categorization'!$A$32:$E$124, 5,0)))</f>
        <v>0</v>
      </c>
      <c r="AM144" s="2208">
        <f>IF(ISERROR(O144*(1-VLOOKUP($A144, 'E1 Categorization'!$A$32:$E$124, 5,0))), O144*0.5, O144*(1-VLOOKUP($A144, 'E1 Categorization'!$A$32:$E$124, 5,0)))</f>
        <v>0</v>
      </c>
      <c r="AN144" s="2208">
        <f>IF(ISERROR(P144*(1-VLOOKUP($A144, 'E1 Categorization'!$A$32:$E$124, 5,0))), P144*0.5, P144*(1-VLOOKUP($A144, 'E1 Categorization'!$A$32:$E$124, 5,0)))</f>
        <v>0</v>
      </c>
      <c r="AO144" s="2208">
        <f>IF(ISERROR(Q144*(1-VLOOKUP($A144, 'E1 Categorization'!$A$32:$E$124, 5,0))), Q144*0.5, Q144*(1-VLOOKUP($A144, 'E1 Categorization'!$A$32:$E$124, 5,0)))</f>
        <v>0</v>
      </c>
      <c r="AP144" s="2208">
        <f>IF(ISERROR(R144*(1-VLOOKUP($A144, 'E1 Categorization'!$A$32:$E$124, 5,0))), R144*0.5, R144*(1-VLOOKUP($A144, 'E1 Categorization'!$A$32:$E$124, 5,0)))</f>
        <v>0</v>
      </c>
      <c r="AQ144" s="2208">
        <f>IF(ISERROR(S144*(1-VLOOKUP($A144, 'E1 Categorization'!$A$32:$E$124, 5,0))), S144*0.5, S144*(1-VLOOKUP($A144, 'E1 Categorization'!$A$32:$E$124, 5,0)))</f>
        <v>0</v>
      </c>
      <c r="AR144" s="2208">
        <f>IF(ISERROR(T144*(1-VLOOKUP($A144, 'E1 Categorization'!$A$32:$E$124, 5,0))), T144*0.5, T144*(1-VLOOKUP($A144, 'E1 Categorization'!$A$32:$E$124, 5,0)))</f>
        <v>0</v>
      </c>
      <c r="AS144" s="2208">
        <f>IF(ISERROR(U144*(1-VLOOKUP($A144, 'E1 Categorization'!$A$32:$E$124, 5,0))), U144*0.5, U144*(1-VLOOKUP($A144, 'E1 Categorization'!$A$32:$E$124, 5,0)))</f>
        <v>0</v>
      </c>
      <c r="AT144" s="2208">
        <f>IF(ISERROR(V144*(1-VLOOKUP($A144, 'E1 Categorization'!$A$32:$E$124, 5,0))), V144*0.5, V144*(1-VLOOKUP($A144, 'E1 Categorization'!$A$32:$E$124, 5,0)))</f>
        <v>0</v>
      </c>
      <c r="AU144" s="2208">
        <f>IF(ISERROR(W144*(1-VLOOKUP($A144, 'E1 Categorization'!$A$32:$E$124, 5,0))), W144*0.5, W144*(1-VLOOKUP($A144, 'E1 Categorization'!$A$32:$E$124, 5,0)))</f>
        <v>0</v>
      </c>
      <c r="AV144" s="2208">
        <f>IF(ISERROR(X144*(1-VLOOKUP($A144, 'E1 Categorization'!$A$32:$E$124, 5,0))), X144*0.5, X144*(1-VLOOKUP($A144, 'E1 Categorization'!$A$32:$E$124, 5,0)))</f>
        <v>0</v>
      </c>
      <c r="AW144" s="2212"/>
      <c r="AX144" s="2212"/>
      <c r="AY144" s="558">
        <f t="shared" si="20"/>
        <v>6225</v>
      </c>
      <c r="AZ144" s="559" t="str">
        <f t="shared" si="21"/>
        <v>Other Deductions</v>
      </c>
      <c r="BA144" s="2208">
        <f>IF(ISERROR(E144*(VLOOKUP($A144, 'E1 Categorization'!$A$32:$E$124, 5,0))), E144*0.5, E144*(VLOOKUP($A144, 'E1 Categorization'!$A$32:$E$124, 5,0)))</f>
        <v>0</v>
      </c>
      <c r="BB144" s="2208">
        <f>IF(ISERROR(F144*(VLOOKUP($A144, 'E1 Categorization'!$A$32:$E$124, 5,0))), F144*0.5, F144*(VLOOKUP($A144, 'E1 Categorization'!$A$32:$E$124, 5,0)))</f>
        <v>0</v>
      </c>
      <c r="BC144" s="2208">
        <f>IF(ISERROR(G144*(VLOOKUP($A144, 'E1 Categorization'!$A$32:$E$124, 5,0))), G144*0.5, G144*(VLOOKUP($A144, 'E1 Categorization'!$A$32:$E$124, 5,0)))</f>
        <v>0</v>
      </c>
      <c r="BD144" s="2208">
        <f>IF(ISERROR(H144*(VLOOKUP($A144, 'E1 Categorization'!$A$32:$E$124, 5,0))), H144*0.5, H144*(VLOOKUP($A144, 'E1 Categorization'!$A$32:$E$124, 5,0)))</f>
        <v>0</v>
      </c>
      <c r="BE144" s="2208">
        <f>IF(ISERROR(I144*(VLOOKUP($A144, 'E1 Categorization'!$A$32:$E$124, 5,0))), I144*0.5, I144*(VLOOKUP($A144, 'E1 Categorization'!$A$32:$E$124, 5,0)))</f>
        <v>0</v>
      </c>
      <c r="BF144" s="2208">
        <f>IF(ISERROR(J144*(VLOOKUP($A144, 'E1 Categorization'!$A$32:$E$124, 5,0))), J144*0.5, J144*(VLOOKUP($A144, 'E1 Categorization'!$A$32:$E$124, 5,0)))</f>
        <v>0</v>
      </c>
      <c r="BG144" s="2208">
        <f>IF(ISERROR(K144*(VLOOKUP($A144, 'E1 Categorization'!$A$32:$E$124, 5,0))), K144*0.5, K144*(VLOOKUP($A144, 'E1 Categorization'!$A$32:$E$124, 5,0)))</f>
        <v>0</v>
      </c>
      <c r="BH144" s="2208">
        <f>IF(ISERROR(L144*(VLOOKUP($A144, 'E1 Categorization'!$A$32:$E$124, 5,0))), L144*0.5, L144*(VLOOKUP($A144, 'E1 Categorization'!$A$32:$E$124, 5,0)))</f>
        <v>0</v>
      </c>
      <c r="BI144" s="2208">
        <f>IF(ISERROR(M144*(VLOOKUP($A144, 'E1 Categorization'!$A$32:$E$124, 5,0))), M144*0.5, M144*(VLOOKUP($A144, 'E1 Categorization'!$A$32:$E$124, 5,0)))</f>
        <v>0</v>
      </c>
      <c r="BJ144" s="2208">
        <f>IF(ISERROR(N144*(VLOOKUP($A144, 'E1 Categorization'!$A$32:$E$124, 5,0))), N144*0.5, N144*(VLOOKUP($A144, 'E1 Categorization'!$A$32:$E$124, 5,0)))</f>
        <v>0</v>
      </c>
      <c r="BK144" s="2208">
        <f>IF(ISERROR(O144*(VLOOKUP($A144, 'E1 Categorization'!$A$32:$E$124, 5,0))), O144*0.5, O144*(VLOOKUP($A144, 'E1 Categorization'!$A$32:$E$124, 5,0)))</f>
        <v>0</v>
      </c>
      <c r="BL144" s="2208">
        <f>IF(ISERROR(P144*(VLOOKUP($A144, 'E1 Categorization'!$A$32:$E$124, 5,0))), P144*0.5, P144*(VLOOKUP($A144, 'E1 Categorization'!$A$32:$E$124, 5,0)))</f>
        <v>0</v>
      </c>
      <c r="BM144" s="2208">
        <f>IF(ISERROR(Q144*(VLOOKUP($A144, 'E1 Categorization'!$A$32:$E$124, 5,0))), Q144*0.5, Q144*(VLOOKUP($A144, 'E1 Categorization'!$A$32:$E$124, 5,0)))</f>
        <v>0</v>
      </c>
      <c r="BN144" s="2208">
        <f>IF(ISERROR(R144*(VLOOKUP($A144, 'E1 Categorization'!$A$32:$E$124, 5,0))), R144*0.5, R144*(VLOOKUP($A144, 'E1 Categorization'!$A$32:$E$124, 5,0)))</f>
        <v>0</v>
      </c>
      <c r="BO144" s="2208">
        <f>IF(ISERROR(S144*(VLOOKUP($A144, 'E1 Categorization'!$A$32:$E$124, 5,0))), S144*0.5, S144*(VLOOKUP($A144, 'E1 Categorization'!$A$32:$E$124, 5,0)))</f>
        <v>0</v>
      </c>
      <c r="BP144" s="2208">
        <f>IF(ISERROR(T144*(VLOOKUP($A144, 'E1 Categorization'!$A$32:$E$124, 5,0))), T144*0.5, T144*(VLOOKUP($A144, 'E1 Categorization'!$A$32:$E$124, 5,0)))</f>
        <v>0</v>
      </c>
      <c r="BQ144" s="2208">
        <f>IF(ISERROR(U144*(VLOOKUP($A144, 'E1 Categorization'!$A$32:$E$124, 5,0))), U144*0.5, U144*(VLOOKUP($A144, 'E1 Categorization'!$A$32:$E$124, 5,0)))</f>
        <v>0</v>
      </c>
      <c r="BR144" s="2208">
        <f>IF(ISERROR(V144*(VLOOKUP($A144, 'E1 Categorization'!$A$32:$E$124, 5,0))), V144*0.5, V144*(VLOOKUP($A144, 'E1 Categorization'!$A$32:$E$124, 5,0)))</f>
        <v>0</v>
      </c>
      <c r="BS144" s="2208">
        <f>IF(ISERROR(W144*(VLOOKUP($A144, 'E1 Categorization'!$A$32:$E$124, 5,0))), W144*0.5, W144*(VLOOKUP($A144, 'E1 Categorization'!$A$32:$E$124, 5,0)))</f>
        <v>0</v>
      </c>
      <c r="BT144" s="2208">
        <f>IF(ISERROR(X144*(VLOOKUP($A144, 'E1 Categorization'!$A$32:$E$124, 5,0))), X144*0.5, X144*(VLOOKUP($A144, 'E1 Categorization'!$A$32:$E$124, 5,0)))</f>
        <v>0</v>
      </c>
    </row>
    <row r="145" spans="1:72" s="538" customFormat="1" ht="38.25" customHeight="1">
      <c r="A145" s="557"/>
      <c r="B145" s="555" t="s">
        <v>1214</v>
      </c>
      <c r="C145" s="2517"/>
      <c r="D145" s="2518"/>
      <c r="E145" s="563">
        <f>SUM(E67:E144)</f>
        <v>0</v>
      </c>
      <c r="F145" s="563">
        <f t="shared" ref="F145:X145" si="22">SUM(F67:F144)</f>
        <v>0</v>
      </c>
      <c r="G145" s="563">
        <f t="shared" ref="G145" si="23">SUM(G67:G144)</f>
        <v>0</v>
      </c>
      <c r="H145" s="563">
        <f t="shared" si="22"/>
        <v>0</v>
      </c>
      <c r="I145" s="563">
        <f t="shared" si="22"/>
        <v>0</v>
      </c>
      <c r="J145" s="563">
        <f t="shared" si="22"/>
        <v>0</v>
      </c>
      <c r="K145" s="563">
        <f t="shared" si="22"/>
        <v>0</v>
      </c>
      <c r="L145" s="563">
        <f t="shared" si="22"/>
        <v>0</v>
      </c>
      <c r="M145" s="563">
        <f t="shared" si="22"/>
        <v>0</v>
      </c>
      <c r="N145" s="563">
        <f t="shared" si="22"/>
        <v>0</v>
      </c>
      <c r="O145" s="563">
        <f t="shared" si="22"/>
        <v>0</v>
      </c>
      <c r="P145" s="563">
        <f t="shared" si="22"/>
        <v>0</v>
      </c>
      <c r="Q145" s="563">
        <f t="shared" si="22"/>
        <v>0</v>
      </c>
      <c r="R145" s="563">
        <f t="shared" si="22"/>
        <v>0</v>
      </c>
      <c r="S145" s="563">
        <f t="shared" si="22"/>
        <v>0</v>
      </c>
      <c r="T145" s="563">
        <f t="shared" si="22"/>
        <v>0</v>
      </c>
      <c r="U145" s="563">
        <f t="shared" si="22"/>
        <v>0</v>
      </c>
      <c r="V145" s="563">
        <f t="shared" si="22"/>
        <v>0</v>
      </c>
      <c r="W145" s="563">
        <f t="shared" si="22"/>
        <v>0</v>
      </c>
      <c r="X145" s="563">
        <f t="shared" si="22"/>
        <v>0</v>
      </c>
      <c r="AA145" s="557"/>
      <c r="AB145" s="552" t="s">
        <v>1214</v>
      </c>
      <c r="AC145" s="2213">
        <f>SUM(AC67:AC144)</f>
        <v>0</v>
      </c>
      <c r="AD145" s="2213">
        <f t="shared" ref="AD145:AV145" si="24">SUM(AD67:AD144)</f>
        <v>0</v>
      </c>
      <c r="AE145" s="2213">
        <f t="shared" si="24"/>
        <v>0</v>
      </c>
      <c r="AF145" s="2213">
        <f t="shared" si="24"/>
        <v>0</v>
      </c>
      <c r="AG145" s="2213">
        <f t="shared" si="24"/>
        <v>0</v>
      </c>
      <c r="AH145" s="2213">
        <f t="shared" si="24"/>
        <v>0</v>
      </c>
      <c r="AI145" s="2213">
        <f t="shared" si="24"/>
        <v>0</v>
      </c>
      <c r="AJ145" s="2213">
        <f t="shared" si="24"/>
        <v>0</v>
      </c>
      <c r="AK145" s="2213">
        <f t="shared" si="24"/>
        <v>0</v>
      </c>
      <c r="AL145" s="2213">
        <f t="shared" si="24"/>
        <v>0</v>
      </c>
      <c r="AM145" s="2213">
        <f t="shared" si="24"/>
        <v>0</v>
      </c>
      <c r="AN145" s="2213">
        <f t="shared" si="24"/>
        <v>0</v>
      </c>
      <c r="AO145" s="2213">
        <f t="shared" si="24"/>
        <v>0</v>
      </c>
      <c r="AP145" s="2213">
        <f t="shared" si="24"/>
        <v>0</v>
      </c>
      <c r="AQ145" s="2213">
        <f t="shared" si="24"/>
        <v>0</v>
      </c>
      <c r="AR145" s="2213">
        <f t="shared" si="24"/>
        <v>0</v>
      </c>
      <c r="AS145" s="2213">
        <f t="shared" si="24"/>
        <v>0</v>
      </c>
      <c r="AT145" s="2213">
        <f t="shared" si="24"/>
        <v>0</v>
      </c>
      <c r="AU145" s="2213">
        <f t="shared" si="24"/>
        <v>0</v>
      </c>
      <c r="AV145" s="2213">
        <f t="shared" si="24"/>
        <v>0</v>
      </c>
      <c r="AW145" s="2214"/>
      <c r="AX145" s="2214"/>
      <c r="AY145" s="557"/>
      <c r="AZ145" s="555" t="s">
        <v>1214</v>
      </c>
      <c r="BA145" s="2213">
        <f>SUM(BA67:BA144)</f>
        <v>0</v>
      </c>
      <c r="BB145" s="2213">
        <f t="shared" ref="BB145:BT145" si="25">SUM(BB67:BB144)</f>
        <v>0</v>
      </c>
      <c r="BC145" s="2213">
        <f t="shared" si="25"/>
        <v>0</v>
      </c>
      <c r="BD145" s="2213">
        <f t="shared" si="25"/>
        <v>0</v>
      </c>
      <c r="BE145" s="2213">
        <f t="shared" si="25"/>
        <v>0</v>
      </c>
      <c r="BF145" s="2213">
        <f t="shared" si="25"/>
        <v>0</v>
      </c>
      <c r="BG145" s="2213">
        <f t="shared" si="25"/>
        <v>0</v>
      </c>
      <c r="BH145" s="2213">
        <f t="shared" si="25"/>
        <v>0</v>
      </c>
      <c r="BI145" s="2213">
        <f t="shared" si="25"/>
        <v>0</v>
      </c>
      <c r="BJ145" s="2213">
        <f t="shared" si="25"/>
        <v>0</v>
      </c>
      <c r="BK145" s="2213">
        <f t="shared" si="25"/>
        <v>0</v>
      </c>
      <c r="BL145" s="2213">
        <f t="shared" si="25"/>
        <v>0</v>
      </c>
      <c r="BM145" s="2213">
        <f t="shared" si="25"/>
        <v>0</v>
      </c>
      <c r="BN145" s="2213">
        <f t="shared" si="25"/>
        <v>0</v>
      </c>
      <c r="BO145" s="2213">
        <f t="shared" si="25"/>
        <v>0</v>
      </c>
      <c r="BP145" s="2213">
        <f t="shared" si="25"/>
        <v>0</v>
      </c>
      <c r="BQ145" s="2213">
        <f t="shared" si="25"/>
        <v>0</v>
      </c>
      <c r="BR145" s="2213">
        <f t="shared" si="25"/>
        <v>0</v>
      </c>
      <c r="BS145" s="2213">
        <f t="shared" si="25"/>
        <v>0</v>
      </c>
      <c r="BT145" s="2213">
        <f t="shared" si="25"/>
        <v>0</v>
      </c>
    </row>
    <row r="146" spans="1:72" s="538" customFormat="1" ht="12.75">
      <c r="A146" s="557"/>
      <c r="B146" s="555" t="s">
        <v>1486</v>
      </c>
      <c r="C146" s="2517"/>
      <c r="D146" s="2518"/>
      <c r="E146" s="563">
        <f>SUM(E136:E139)</f>
        <v>0</v>
      </c>
      <c r="F146" s="563">
        <f t="shared" ref="F146:X146" si="26">SUM(F136:F139)</f>
        <v>0</v>
      </c>
      <c r="G146" s="563">
        <f t="shared" ref="G146" si="27">SUM(G136:G139)</f>
        <v>0</v>
      </c>
      <c r="H146" s="563">
        <f t="shared" si="26"/>
        <v>0</v>
      </c>
      <c r="I146" s="563">
        <f t="shared" si="26"/>
        <v>0</v>
      </c>
      <c r="J146" s="563">
        <f t="shared" si="26"/>
        <v>0</v>
      </c>
      <c r="K146" s="563">
        <f t="shared" si="26"/>
        <v>0</v>
      </c>
      <c r="L146" s="563">
        <f t="shared" si="26"/>
        <v>0</v>
      </c>
      <c r="M146" s="563">
        <f t="shared" si="26"/>
        <v>0</v>
      </c>
      <c r="N146" s="563">
        <f t="shared" si="26"/>
        <v>0</v>
      </c>
      <c r="O146" s="563">
        <f t="shared" si="26"/>
        <v>0</v>
      </c>
      <c r="P146" s="563">
        <f t="shared" si="26"/>
        <v>0</v>
      </c>
      <c r="Q146" s="563">
        <f t="shared" si="26"/>
        <v>0</v>
      </c>
      <c r="R146" s="563">
        <f t="shared" si="26"/>
        <v>0</v>
      </c>
      <c r="S146" s="563">
        <f t="shared" si="26"/>
        <v>0</v>
      </c>
      <c r="T146" s="563">
        <f t="shared" si="26"/>
        <v>0</v>
      </c>
      <c r="U146" s="563">
        <f t="shared" si="26"/>
        <v>0</v>
      </c>
      <c r="V146" s="563">
        <f t="shared" si="26"/>
        <v>0</v>
      </c>
      <c r="W146" s="563">
        <f t="shared" si="26"/>
        <v>0</v>
      </c>
      <c r="X146" s="563">
        <f t="shared" si="26"/>
        <v>0</v>
      </c>
      <c r="AA146" s="557"/>
      <c r="AB146" s="552" t="s">
        <v>1486</v>
      </c>
      <c r="AC146" s="2213">
        <f>SUM(AC136:AC139)</f>
        <v>0</v>
      </c>
      <c r="AD146" s="2213">
        <f t="shared" ref="AD146:AV146" si="28">SUM(AD136:AD139)</f>
        <v>0</v>
      </c>
      <c r="AE146" s="2213">
        <f t="shared" si="28"/>
        <v>0</v>
      </c>
      <c r="AF146" s="2213">
        <f t="shared" si="28"/>
        <v>0</v>
      </c>
      <c r="AG146" s="2213">
        <f t="shared" si="28"/>
        <v>0</v>
      </c>
      <c r="AH146" s="2213">
        <f t="shared" si="28"/>
        <v>0</v>
      </c>
      <c r="AI146" s="2213">
        <f t="shared" si="28"/>
        <v>0</v>
      </c>
      <c r="AJ146" s="2213">
        <f t="shared" si="28"/>
        <v>0</v>
      </c>
      <c r="AK146" s="2213">
        <f t="shared" si="28"/>
        <v>0</v>
      </c>
      <c r="AL146" s="2213">
        <f t="shared" si="28"/>
        <v>0</v>
      </c>
      <c r="AM146" s="2213">
        <f t="shared" si="28"/>
        <v>0</v>
      </c>
      <c r="AN146" s="2213">
        <f t="shared" si="28"/>
        <v>0</v>
      </c>
      <c r="AO146" s="2213">
        <f t="shared" si="28"/>
        <v>0</v>
      </c>
      <c r="AP146" s="2213">
        <f t="shared" si="28"/>
        <v>0</v>
      </c>
      <c r="AQ146" s="2213">
        <f t="shared" si="28"/>
        <v>0</v>
      </c>
      <c r="AR146" s="2213">
        <f t="shared" si="28"/>
        <v>0</v>
      </c>
      <c r="AS146" s="2213">
        <f t="shared" si="28"/>
        <v>0</v>
      </c>
      <c r="AT146" s="2213">
        <f t="shared" si="28"/>
        <v>0</v>
      </c>
      <c r="AU146" s="2213">
        <f t="shared" si="28"/>
        <v>0</v>
      </c>
      <c r="AV146" s="2213">
        <f t="shared" si="28"/>
        <v>0</v>
      </c>
      <c r="AW146" s="2214"/>
      <c r="AX146" s="2214"/>
      <c r="AY146" s="557"/>
      <c r="AZ146" s="555" t="s">
        <v>1486</v>
      </c>
      <c r="BA146" s="2213">
        <f>SUM(BA136:BA139)</f>
        <v>0</v>
      </c>
      <c r="BB146" s="2213">
        <f t="shared" ref="BB146:BT146" si="29">SUM(BB136:BB139)</f>
        <v>0</v>
      </c>
      <c r="BC146" s="2213">
        <f t="shared" si="29"/>
        <v>0</v>
      </c>
      <c r="BD146" s="2213">
        <f t="shared" si="29"/>
        <v>0</v>
      </c>
      <c r="BE146" s="2213">
        <f t="shared" si="29"/>
        <v>0</v>
      </c>
      <c r="BF146" s="2213">
        <f t="shared" si="29"/>
        <v>0</v>
      </c>
      <c r="BG146" s="2213">
        <f t="shared" si="29"/>
        <v>0</v>
      </c>
      <c r="BH146" s="2213">
        <f t="shared" si="29"/>
        <v>0</v>
      </c>
      <c r="BI146" s="2213">
        <f t="shared" si="29"/>
        <v>0</v>
      </c>
      <c r="BJ146" s="2213">
        <f t="shared" si="29"/>
        <v>0</v>
      </c>
      <c r="BK146" s="2213">
        <f t="shared" si="29"/>
        <v>0</v>
      </c>
      <c r="BL146" s="2213">
        <f t="shared" si="29"/>
        <v>0</v>
      </c>
      <c r="BM146" s="2213">
        <f t="shared" si="29"/>
        <v>0</v>
      </c>
      <c r="BN146" s="2213">
        <f t="shared" si="29"/>
        <v>0</v>
      </c>
      <c r="BO146" s="2213">
        <f t="shared" si="29"/>
        <v>0</v>
      </c>
      <c r="BP146" s="2213">
        <f t="shared" si="29"/>
        <v>0</v>
      </c>
      <c r="BQ146" s="2213">
        <f t="shared" si="29"/>
        <v>0</v>
      </c>
      <c r="BR146" s="2213">
        <f t="shared" si="29"/>
        <v>0</v>
      </c>
      <c r="BS146" s="2213">
        <f t="shared" si="29"/>
        <v>0</v>
      </c>
      <c r="BT146" s="2213">
        <f t="shared" si="29"/>
        <v>0</v>
      </c>
    </row>
    <row r="147" spans="1:72" ht="12.75">
      <c r="A147" s="539"/>
      <c r="B147" s="540"/>
      <c r="C147" s="551"/>
      <c r="D147" s="537"/>
    </row>
    <row r="148" spans="1:72" s="562" customFormat="1" ht="25.5">
      <c r="A148" s="542"/>
      <c r="B148" s="552" t="s">
        <v>1213</v>
      </c>
      <c r="C148" s="570">
        <f>'I4 BO ASSETS'!C59</f>
        <v>10579187.78001</v>
      </c>
      <c r="D148" s="573" t="s">
        <v>1010</v>
      </c>
      <c r="E148" s="546" t="str">
        <f>E20</f>
        <v>Residential</v>
      </c>
      <c r="F148" s="546" t="str">
        <f t="shared" ref="F148:X148" si="30">F20</f>
        <v>General Service Less Than 50 kW</v>
      </c>
      <c r="G148" s="546"/>
      <c r="H148" s="546" t="str">
        <f t="shared" si="30"/>
        <v>GS&gt; 50-TOU</v>
      </c>
      <c r="I148" s="546" t="str">
        <f t="shared" si="30"/>
        <v>GS &gt;50-Intermediate</v>
      </c>
      <c r="J148" s="546" t="str">
        <f t="shared" si="30"/>
        <v>Large Use &gt;5MW</v>
      </c>
      <c r="K148" s="546" t="str">
        <f t="shared" si="30"/>
        <v>Street Lighting</v>
      </c>
      <c r="L148" s="546" t="str">
        <f t="shared" si="30"/>
        <v>Sentinel</v>
      </c>
      <c r="M148" s="546" t="str">
        <f t="shared" si="30"/>
        <v>Unmetered Scattered Load</v>
      </c>
      <c r="N148" s="546" t="str">
        <f t="shared" si="30"/>
        <v>Embedded Distributor</v>
      </c>
      <c r="O148" s="546" t="str">
        <f t="shared" si="30"/>
        <v>Back-up/Standby Power</v>
      </c>
      <c r="P148" s="546" t="str">
        <f t="shared" si="30"/>
        <v>Rate Class 1</v>
      </c>
      <c r="Q148" s="546" t="str">
        <f t="shared" si="30"/>
        <v>Rate class 2</v>
      </c>
      <c r="R148" s="546" t="str">
        <f t="shared" si="30"/>
        <v>Rate class 3</v>
      </c>
      <c r="S148" s="546" t="str">
        <f t="shared" si="30"/>
        <v>Rate class 4</v>
      </c>
      <c r="T148" s="546" t="str">
        <f t="shared" si="30"/>
        <v>Rate class 5</v>
      </c>
      <c r="U148" s="546" t="str">
        <f t="shared" si="30"/>
        <v>Rate class 6</v>
      </c>
      <c r="V148" s="546" t="str">
        <f t="shared" si="30"/>
        <v>Rate class 7</v>
      </c>
      <c r="W148" s="546" t="str">
        <f t="shared" si="30"/>
        <v>Rate class 8</v>
      </c>
      <c r="X148" s="546" t="str">
        <f t="shared" si="30"/>
        <v>Rate class 9</v>
      </c>
    </row>
    <row r="149" spans="1:72" s="572" customFormat="1" ht="19.5" customHeight="1">
      <c r="A149" s="542"/>
      <c r="B149" s="552" t="s">
        <v>1007</v>
      </c>
      <c r="C149" s="570">
        <f>'I3 TB Data'!F11</f>
        <v>0</v>
      </c>
      <c r="D149" s="561">
        <f>IF(ISERROR(SUM(E149:X149)), "-", SUM(E149:X149))</f>
        <v>0</v>
      </c>
      <c r="E149" s="571">
        <f>IF(ISERROR(E65/$C$148*$C$149), "-", E65/$C$148*$C$149)</f>
        <v>0</v>
      </c>
      <c r="F149" s="571">
        <f t="shared" ref="F149:X149" si="31">IF(ISERROR(F65/$C$148*$C$149), "-", F65/$C$148*$C$149)</f>
        <v>0</v>
      </c>
      <c r="G149" s="571">
        <f t="shared" si="31"/>
        <v>0</v>
      </c>
      <c r="H149" s="571">
        <f t="shared" si="31"/>
        <v>0</v>
      </c>
      <c r="I149" s="571">
        <f t="shared" si="31"/>
        <v>0</v>
      </c>
      <c r="J149" s="571">
        <f t="shared" si="31"/>
        <v>0</v>
      </c>
      <c r="K149" s="571">
        <f t="shared" si="31"/>
        <v>0</v>
      </c>
      <c r="L149" s="571">
        <f t="shared" si="31"/>
        <v>0</v>
      </c>
      <c r="M149" s="571">
        <f t="shared" si="31"/>
        <v>0</v>
      </c>
      <c r="N149" s="571">
        <f t="shared" si="31"/>
        <v>0</v>
      </c>
      <c r="O149" s="571">
        <f t="shared" si="31"/>
        <v>0</v>
      </c>
      <c r="P149" s="571">
        <f t="shared" si="31"/>
        <v>0</v>
      </c>
      <c r="Q149" s="571">
        <f t="shared" si="31"/>
        <v>0</v>
      </c>
      <c r="R149" s="571">
        <f t="shared" si="31"/>
        <v>0</v>
      </c>
      <c r="S149" s="571">
        <f t="shared" si="31"/>
        <v>0</v>
      </c>
      <c r="T149" s="571">
        <f t="shared" si="31"/>
        <v>0</v>
      </c>
      <c r="U149" s="571">
        <f t="shared" si="31"/>
        <v>0</v>
      </c>
      <c r="V149" s="571">
        <f t="shared" si="31"/>
        <v>0</v>
      </c>
      <c r="W149" s="571">
        <f t="shared" si="31"/>
        <v>0</v>
      </c>
      <c r="X149" s="571">
        <f t="shared" si="31"/>
        <v>0</v>
      </c>
    </row>
    <row r="150" spans="1:72" s="572" customFormat="1" ht="19.5" customHeight="1">
      <c r="A150" s="542"/>
      <c r="B150" s="552" t="s">
        <v>1009</v>
      </c>
      <c r="C150" s="570">
        <f>'I3 TB Data'!F12</f>
        <v>135041</v>
      </c>
      <c r="D150" s="561">
        <f>IF(ISERROR(SUM(E150:X150)), "-", SUM(E150:X150))</f>
        <v>0</v>
      </c>
      <c r="E150" s="571">
        <f>IF(ISERROR(E65/$C$148*$C$150), "-", E65/$C$148*$C$150)</f>
        <v>0</v>
      </c>
      <c r="F150" s="571">
        <f t="shared" ref="F150:X150" si="32">IF(ISERROR(F65/$C$148*$C$150), "-", F65/$C$148*$C$150)</f>
        <v>0</v>
      </c>
      <c r="G150" s="571">
        <f t="shared" ref="G150" si="33">IF(ISERROR(G65/$C$148*$C$150), "-", G65/$C$148*$C$150)</f>
        <v>0</v>
      </c>
      <c r="H150" s="571">
        <f t="shared" si="32"/>
        <v>0</v>
      </c>
      <c r="I150" s="571">
        <f t="shared" si="32"/>
        <v>0</v>
      </c>
      <c r="J150" s="571">
        <f t="shared" si="32"/>
        <v>0</v>
      </c>
      <c r="K150" s="571">
        <f t="shared" si="32"/>
        <v>0</v>
      </c>
      <c r="L150" s="571">
        <f t="shared" si="32"/>
        <v>0</v>
      </c>
      <c r="M150" s="571">
        <f t="shared" si="32"/>
        <v>0</v>
      </c>
      <c r="N150" s="571">
        <f t="shared" si="32"/>
        <v>0</v>
      </c>
      <c r="O150" s="571">
        <f t="shared" si="32"/>
        <v>0</v>
      </c>
      <c r="P150" s="571">
        <f t="shared" si="32"/>
        <v>0</v>
      </c>
      <c r="Q150" s="571">
        <f t="shared" si="32"/>
        <v>0</v>
      </c>
      <c r="R150" s="571">
        <f t="shared" si="32"/>
        <v>0</v>
      </c>
      <c r="S150" s="571">
        <f t="shared" si="32"/>
        <v>0</v>
      </c>
      <c r="T150" s="571">
        <f t="shared" si="32"/>
        <v>0</v>
      </c>
      <c r="U150" s="571">
        <f t="shared" si="32"/>
        <v>0</v>
      </c>
      <c r="V150" s="571">
        <f t="shared" si="32"/>
        <v>0</v>
      </c>
      <c r="W150" s="571">
        <f t="shared" si="32"/>
        <v>0</v>
      </c>
      <c r="X150" s="571">
        <f t="shared" si="32"/>
        <v>0</v>
      </c>
    </row>
    <row r="151" spans="1:72" s="572" customFormat="1" ht="19.5" customHeight="1">
      <c r="A151" s="542"/>
      <c r="B151" s="552" t="s">
        <v>1008</v>
      </c>
      <c r="C151" s="570">
        <f>'I3 TB Data'!F10</f>
        <v>0</v>
      </c>
      <c r="D151" s="561">
        <f>IF(ISERROR(SUM(E151:X151)), "-", SUM(E151:X151))</f>
        <v>0</v>
      </c>
      <c r="E151" s="571">
        <f>IF(ISERROR(E65/$C$148*$C$151), "-", E65/$C$148*$C$151)</f>
        <v>0</v>
      </c>
      <c r="F151" s="571">
        <f t="shared" ref="F151:X151" si="34">IF(ISERROR(F65/$C$148*$C$151), "-", F65/$C$148*$C$151)</f>
        <v>0</v>
      </c>
      <c r="G151" s="571">
        <f t="shared" ref="G151" si="35">IF(ISERROR(G65/$C$148*$C$151), "-", G65/$C$148*$C$151)</f>
        <v>0</v>
      </c>
      <c r="H151" s="571">
        <f t="shared" si="34"/>
        <v>0</v>
      </c>
      <c r="I151" s="571">
        <f t="shared" si="34"/>
        <v>0</v>
      </c>
      <c r="J151" s="571">
        <f t="shared" si="34"/>
        <v>0</v>
      </c>
      <c r="K151" s="571">
        <f t="shared" si="34"/>
        <v>0</v>
      </c>
      <c r="L151" s="571">
        <f t="shared" si="34"/>
        <v>0</v>
      </c>
      <c r="M151" s="571">
        <f t="shared" si="34"/>
        <v>0</v>
      </c>
      <c r="N151" s="571">
        <f t="shared" si="34"/>
        <v>0</v>
      </c>
      <c r="O151" s="571">
        <f t="shared" si="34"/>
        <v>0</v>
      </c>
      <c r="P151" s="571">
        <f t="shared" si="34"/>
        <v>0</v>
      </c>
      <c r="Q151" s="571">
        <f t="shared" si="34"/>
        <v>0</v>
      </c>
      <c r="R151" s="571">
        <f t="shared" si="34"/>
        <v>0</v>
      </c>
      <c r="S151" s="571">
        <f t="shared" si="34"/>
        <v>0</v>
      </c>
      <c r="T151" s="571">
        <f t="shared" si="34"/>
        <v>0</v>
      </c>
      <c r="U151" s="571">
        <f t="shared" si="34"/>
        <v>0</v>
      </c>
      <c r="V151" s="571">
        <f t="shared" si="34"/>
        <v>0</v>
      </c>
      <c r="W151" s="571">
        <f t="shared" si="34"/>
        <v>0</v>
      </c>
      <c r="X151" s="571">
        <f t="shared" si="34"/>
        <v>0</v>
      </c>
    </row>
    <row r="152" spans="1:72" s="564" customFormat="1" ht="12.75" customHeight="1" thickBot="1">
      <c r="A152" s="539"/>
      <c r="B152" s="540"/>
      <c r="C152" s="551"/>
      <c r="D152" s="537"/>
      <c r="E152" s="566"/>
      <c r="F152" s="566"/>
      <c r="G152" s="566"/>
      <c r="H152" s="566"/>
      <c r="I152" s="566"/>
      <c r="J152" s="566"/>
      <c r="K152" s="566"/>
      <c r="L152" s="566"/>
      <c r="M152" s="566"/>
      <c r="N152" s="566"/>
      <c r="O152" s="566"/>
      <c r="P152" s="566"/>
      <c r="Q152" s="566"/>
      <c r="R152" s="566"/>
      <c r="S152" s="566"/>
      <c r="T152" s="566"/>
      <c r="U152" s="566"/>
      <c r="V152" s="566"/>
      <c r="W152" s="566"/>
      <c r="X152" s="566"/>
    </row>
    <row r="153" spans="1:72" s="543" customFormat="1" ht="16.5" thickBot="1">
      <c r="A153" s="544"/>
      <c r="C153" s="565"/>
      <c r="D153" s="567" t="s">
        <v>769</v>
      </c>
      <c r="E153" s="568">
        <f>E145+SUM(E149:E151)</f>
        <v>0</v>
      </c>
      <c r="F153" s="568">
        <f t="shared" ref="F153:X153" si="36">F145+SUM(F149:F151)</f>
        <v>0</v>
      </c>
      <c r="G153" s="568">
        <f t="shared" ref="G153" si="37">G145+SUM(G149:G151)</f>
        <v>0</v>
      </c>
      <c r="H153" s="568">
        <f t="shared" si="36"/>
        <v>0</v>
      </c>
      <c r="I153" s="568">
        <f t="shared" si="36"/>
        <v>0</v>
      </c>
      <c r="J153" s="568">
        <f t="shared" si="36"/>
        <v>0</v>
      </c>
      <c r="K153" s="568">
        <f t="shared" si="36"/>
        <v>0</v>
      </c>
      <c r="L153" s="568">
        <f t="shared" si="36"/>
        <v>0</v>
      </c>
      <c r="M153" s="568">
        <f t="shared" si="36"/>
        <v>0</v>
      </c>
      <c r="N153" s="568">
        <f t="shared" si="36"/>
        <v>0</v>
      </c>
      <c r="O153" s="568">
        <f t="shared" si="36"/>
        <v>0</v>
      </c>
      <c r="P153" s="568">
        <f t="shared" si="36"/>
        <v>0</v>
      </c>
      <c r="Q153" s="568">
        <f t="shared" si="36"/>
        <v>0</v>
      </c>
      <c r="R153" s="568">
        <f t="shared" si="36"/>
        <v>0</v>
      </c>
      <c r="S153" s="568">
        <f t="shared" si="36"/>
        <v>0</v>
      </c>
      <c r="T153" s="568">
        <f t="shared" si="36"/>
        <v>0</v>
      </c>
      <c r="U153" s="568">
        <f t="shared" si="36"/>
        <v>0</v>
      </c>
      <c r="V153" s="568">
        <f t="shared" si="36"/>
        <v>0</v>
      </c>
      <c r="W153" s="568">
        <f t="shared" si="36"/>
        <v>0</v>
      </c>
      <c r="X153" s="569">
        <f t="shared" si="36"/>
        <v>0</v>
      </c>
    </row>
    <row r="154" spans="1:72" s="564" customFormat="1" ht="12.75">
      <c r="A154" s="539"/>
      <c r="B154" s="540"/>
      <c r="C154" s="551"/>
      <c r="D154" s="553"/>
      <c r="E154" s="541"/>
      <c r="F154" s="541"/>
      <c r="G154" s="541"/>
      <c r="H154" s="541"/>
      <c r="I154" s="541"/>
      <c r="J154" s="541"/>
      <c r="K154" s="541"/>
      <c r="L154" s="541"/>
      <c r="M154" s="541"/>
      <c r="N154" s="541"/>
      <c r="O154" s="541"/>
      <c r="P154" s="541"/>
      <c r="Q154" s="541"/>
      <c r="R154" s="541"/>
      <c r="S154" s="541"/>
      <c r="T154" s="541"/>
      <c r="U154" s="541"/>
      <c r="V154" s="541"/>
      <c r="W154" s="541"/>
      <c r="X154" s="541"/>
    </row>
    <row r="155" spans="1:72">
      <c r="A155" s="535"/>
      <c r="B155" s="536"/>
    </row>
    <row r="156" spans="1:72">
      <c r="A156" s="535"/>
      <c r="B156" s="536"/>
    </row>
    <row r="157" spans="1:72">
      <c r="A157" s="535"/>
      <c r="B157" s="536"/>
    </row>
    <row r="158" spans="1:72">
      <c r="A158" s="535"/>
      <c r="B158" s="536"/>
    </row>
    <row r="159" spans="1:72">
      <c r="A159" s="535"/>
      <c r="B159" s="536"/>
    </row>
    <row r="160" spans="1:72">
      <c r="A160" s="535"/>
      <c r="B160" s="536"/>
    </row>
    <row r="161" spans="1:2">
      <c r="A161" s="535"/>
      <c r="B161" s="536"/>
    </row>
    <row r="162" spans="1:2">
      <c r="A162" s="535"/>
      <c r="B162" s="536"/>
    </row>
    <row r="163" spans="1:2">
      <c r="A163" s="535"/>
      <c r="B163" s="536"/>
    </row>
    <row r="164" spans="1:2">
      <c r="A164" s="535"/>
      <c r="B164" s="536"/>
    </row>
    <row r="165" spans="1:2">
      <c r="A165" s="535"/>
      <c r="B165" s="536"/>
    </row>
    <row r="166" spans="1:2">
      <c r="A166" s="535"/>
      <c r="B166" s="536"/>
    </row>
    <row r="167" spans="1:2">
      <c r="A167" s="535"/>
      <c r="B167" s="536"/>
    </row>
    <row r="168" spans="1:2">
      <c r="A168" s="535"/>
      <c r="B168" s="536"/>
    </row>
    <row r="169" spans="1:2">
      <c r="A169" s="535"/>
      <c r="B169" s="536"/>
    </row>
    <row r="170" spans="1:2">
      <c r="A170" s="535"/>
      <c r="B170" s="536"/>
    </row>
    <row r="171" spans="1:2">
      <c r="A171" s="535"/>
      <c r="B171" s="536"/>
    </row>
    <row r="172" spans="1:2">
      <c r="A172" s="535"/>
      <c r="B172" s="536"/>
    </row>
    <row r="173" spans="1:2">
      <c r="A173" s="535"/>
      <c r="B173" s="536"/>
    </row>
    <row r="174" spans="1:2">
      <c r="A174" s="535"/>
      <c r="B174" s="536"/>
    </row>
    <row r="175" spans="1:2">
      <c r="A175" s="535"/>
      <c r="B175" s="536"/>
    </row>
    <row r="176" spans="1:2">
      <c r="A176" s="535"/>
      <c r="B176" s="536"/>
    </row>
    <row r="177" spans="1:2">
      <c r="A177" s="535"/>
      <c r="B177" s="536"/>
    </row>
    <row r="178" spans="1:2">
      <c r="A178" s="535"/>
      <c r="B178" s="536"/>
    </row>
    <row r="179" spans="1:2">
      <c r="A179" s="535"/>
      <c r="B179" s="536"/>
    </row>
    <row r="180" spans="1:2">
      <c r="A180" s="535"/>
      <c r="B180" s="536"/>
    </row>
    <row r="181" spans="1:2">
      <c r="A181" s="535"/>
      <c r="B181" s="536"/>
    </row>
    <row r="182" spans="1:2">
      <c r="A182" s="535"/>
      <c r="B182" s="536"/>
    </row>
    <row r="183" spans="1:2">
      <c r="A183" s="535"/>
      <c r="B183" s="536"/>
    </row>
    <row r="184" spans="1:2">
      <c r="A184" s="535"/>
      <c r="B184" s="536"/>
    </row>
  </sheetData>
  <mergeCells count="76">
    <mergeCell ref="C145:D145"/>
    <mergeCell ref="C146:D146"/>
    <mergeCell ref="V65:V66"/>
    <mergeCell ref="W65:W66"/>
    <mergeCell ref="J65:J66"/>
    <mergeCell ref="K65:K66"/>
    <mergeCell ref="L65:L66"/>
    <mergeCell ref="M65:M66"/>
    <mergeCell ref="F65:F66"/>
    <mergeCell ref="G65:G66"/>
    <mergeCell ref="A1:F1"/>
    <mergeCell ref="A2:E2"/>
    <mergeCell ref="A3:E3"/>
    <mergeCell ref="A4:E4"/>
    <mergeCell ref="X65:X66"/>
    <mergeCell ref="A65:A66"/>
    <mergeCell ref="R65:R66"/>
    <mergeCell ref="S65:S66"/>
    <mergeCell ref="T65:T66"/>
    <mergeCell ref="U65:U66"/>
    <mergeCell ref="N65:N66"/>
    <mergeCell ref="O65:O66"/>
    <mergeCell ref="P65:P66"/>
    <mergeCell ref="Q65:Q66"/>
    <mergeCell ref="H65:H66"/>
    <mergeCell ref="I65:I66"/>
    <mergeCell ref="AA65:AA66"/>
    <mergeCell ref="AB65:AB66"/>
    <mergeCell ref="AC65:AC66"/>
    <mergeCell ref="A21:E22"/>
    <mergeCell ref="A25:E26"/>
    <mergeCell ref="B65:B66"/>
    <mergeCell ref="C65:C66"/>
    <mergeCell ref="D65:D66"/>
    <mergeCell ref="E65:E66"/>
    <mergeCell ref="AD65:AD66"/>
    <mergeCell ref="AE65:AE66"/>
    <mergeCell ref="AF65:AF66"/>
    <mergeCell ref="AG65:AG66"/>
    <mergeCell ref="AH65:AH66"/>
    <mergeCell ref="AI65:AI66"/>
    <mergeCell ref="AJ65:AJ66"/>
    <mergeCell ref="AK65:AK66"/>
    <mergeCell ref="AL65:AL66"/>
    <mergeCell ref="AM65:AM66"/>
    <mergeCell ref="AN65:AN66"/>
    <mergeCell ref="AO65:AO66"/>
    <mergeCell ref="AP65:AP66"/>
    <mergeCell ref="AQ65:AQ66"/>
    <mergeCell ref="AR65:AR66"/>
    <mergeCell ref="AY65:AY66"/>
    <mergeCell ref="AZ65:AZ66"/>
    <mergeCell ref="AS65:AS66"/>
    <mergeCell ref="AT65:AT66"/>
    <mergeCell ref="AU65:AU66"/>
    <mergeCell ref="AV65:AV66"/>
    <mergeCell ref="BA65:BA66"/>
    <mergeCell ref="BB65:BB66"/>
    <mergeCell ref="BC65:BC66"/>
    <mergeCell ref="BD65:BD66"/>
    <mergeCell ref="BE65:BE66"/>
    <mergeCell ref="BF65:BF66"/>
    <mergeCell ref="BG65:BG66"/>
    <mergeCell ref="BH65:BH66"/>
    <mergeCell ref="BI65:BI66"/>
    <mergeCell ref="BJ65:BJ66"/>
    <mergeCell ref="BK65:BK66"/>
    <mergeCell ref="BL65:BL66"/>
    <mergeCell ref="BM65:BM66"/>
    <mergeCell ref="BN65:BN66"/>
    <mergeCell ref="BO65:BO66"/>
    <mergeCell ref="BP65:BP66"/>
    <mergeCell ref="BQ65:BQ66"/>
    <mergeCell ref="BR65:BR66"/>
    <mergeCell ref="BS65:BS66"/>
    <mergeCell ref="BT65:BT66"/>
  </mergeCells>
  <phoneticPr fontId="7" type="noConversion"/>
  <conditionalFormatting sqref="D23:D24 D147:D148 D67:D144 D27:D65">
    <cfRule type="cellIs" dxfId="10" priority="3" stopIfTrue="1" operator="equal">
      <formula>"Error"</formula>
    </cfRule>
  </conditionalFormatting>
  <pageMargins left="0.75" right="0.75" top="1" bottom="1" header="0.5" footer="0.5"/>
  <pageSetup paperSize="9"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sheetPr codeName="Sheet26" enableFormatConditionsCalculation="0">
    <tabColor indexed="9"/>
  </sheetPr>
  <dimension ref="A1:X121"/>
  <sheetViews>
    <sheetView topLeftCell="A27" zoomScaleNormal="100" workbookViewId="0">
      <selection activeCell="AG67" sqref="AG67"/>
    </sheetView>
  </sheetViews>
  <sheetFormatPr defaultRowHeight="11.25"/>
  <cols>
    <col min="1" max="1" width="10.5703125" style="414" customWidth="1"/>
    <col min="2" max="2" width="41" style="64" customWidth="1"/>
    <col min="3" max="3" width="15.7109375" style="575" customWidth="1"/>
    <col min="4" max="4" width="12.85546875" style="576" customWidth="1"/>
    <col min="5" max="5" width="13.5703125" style="576" customWidth="1"/>
    <col min="6" max="6" width="13" style="576" customWidth="1"/>
    <col min="7" max="9" width="15.7109375" style="576" hidden="1" customWidth="1"/>
    <col min="10" max="10" width="11.5703125" style="576" customWidth="1"/>
    <col min="11" max="11" width="15.7109375" style="576" hidden="1" customWidth="1"/>
    <col min="12" max="12" width="12.140625" style="576" customWidth="1"/>
    <col min="13" max="23" width="15.7109375" style="64" hidden="1" customWidth="1"/>
    <col min="24" max="16384" width="9.140625" style="64"/>
  </cols>
  <sheetData>
    <row r="1" spans="1:23" s="13" customFormat="1" ht="45" customHeight="1">
      <c r="A1" s="2407"/>
      <c r="B1" s="2407"/>
      <c r="C1" s="2407"/>
      <c r="D1" s="2407"/>
      <c r="E1" s="2407"/>
      <c r="F1" s="2407"/>
    </row>
    <row r="2" spans="1:23" s="13" customFormat="1" ht="45" customHeight="1">
      <c r="A2" s="2448"/>
      <c r="B2" s="2448"/>
      <c r="C2" s="2448"/>
      <c r="D2" s="2448"/>
      <c r="E2" s="2448"/>
    </row>
    <row r="3" spans="1:23" s="13" customFormat="1" ht="70.5" customHeight="1">
      <c r="A3" s="2449"/>
      <c r="B3" s="2449"/>
      <c r="C3" s="2449"/>
      <c r="D3" s="2449"/>
      <c r="E3" s="2449"/>
      <c r="G3" s="14"/>
    </row>
    <row r="4" spans="1:23" s="13" customFormat="1" ht="20.25" customHeight="1">
      <c r="A4" s="2450" t="str">
        <f>'I1 Intro'!C11</f>
        <v>EB-2013-0130</v>
      </c>
      <c r="B4" s="2450"/>
      <c r="C4" s="2450"/>
      <c r="D4" s="2450"/>
      <c r="E4" s="2450"/>
    </row>
    <row r="5" spans="1:23" s="13" customFormat="1" ht="21" customHeight="1">
      <c r="A5" s="323" t="str">
        <f>"Sheet O1 Revenue to Cost Summary Worksheet  - "&amp;  'I2 LDC class'!$C$17</f>
        <v>Sheet O1 Revenue to Cost Summary Worksheet  - Fort Frances Power Corporation</v>
      </c>
      <c r="B5" s="324"/>
      <c r="C5" s="547"/>
      <c r="D5" s="547"/>
      <c r="E5" s="325"/>
    </row>
    <row r="6" spans="1:23" s="13" customFormat="1" ht="6" customHeight="1">
      <c r="A6" s="16"/>
      <c r="B6" s="16"/>
      <c r="C6" s="548"/>
      <c r="D6" s="548"/>
      <c r="E6" s="16"/>
      <c r="F6" s="16"/>
      <c r="G6" s="16"/>
      <c r="H6" s="16"/>
      <c r="I6" s="16"/>
      <c r="J6" s="16"/>
      <c r="K6" s="16"/>
      <c r="L6" s="16"/>
      <c r="M6" s="16"/>
      <c r="N6" s="16"/>
      <c r="O6" s="16"/>
    </row>
    <row r="7" spans="1:23" ht="12" customHeight="1">
      <c r="A7" s="336"/>
      <c r="E7" s="588"/>
      <c r="F7" s="588"/>
      <c r="G7" s="588"/>
    </row>
    <row r="8" spans="1:23" ht="12" customHeight="1">
      <c r="A8" s="589"/>
    </row>
    <row r="9" spans="1:23" ht="12" customHeight="1">
      <c r="A9" s="336"/>
    </row>
    <row r="10" spans="1:23" ht="12" customHeight="1">
      <c r="B10" s="351"/>
      <c r="C10" s="586"/>
      <c r="D10" s="587"/>
      <c r="E10" s="587"/>
      <c r="F10" s="587"/>
    </row>
    <row r="11" spans="1:23" ht="12" customHeight="1"/>
    <row r="12" spans="1:23" ht="12" customHeight="1"/>
    <row r="13" spans="1:23" ht="12" customHeight="1">
      <c r="A13" s="579"/>
      <c r="B13" s="580"/>
    </row>
    <row r="14" spans="1:23">
      <c r="B14" s="46"/>
      <c r="C14" s="46"/>
      <c r="D14" s="46"/>
      <c r="E14" s="46"/>
      <c r="F14" s="46"/>
      <c r="G14" s="46"/>
      <c r="H14" s="46"/>
      <c r="I14" s="46"/>
      <c r="J14" s="46"/>
      <c r="K14" s="46"/>
      <c r="L14" s="46"/>
    </row>
    <row r="15" spans="1:23" ht="15.95" customHeight="1" thickBot="1">
      <c r="A15" s="581"/>
      <c r="B15" s="582"/>
      <c r="C15" s="2528"/>
      <c r="D15" s="2528"/>
      <c r="E15" s="2528"/>
      <c r="F15" s="2528"/>
      <c r="G15" s="2528"/>
      <c r="H15" s="2528"/>
      <c r="I15" s="2528"/>
      <c r="J15" s="2528"/>
      <c r="K15" s="2528"/>
      <c r="L15" s="2528"/>
    </row>
    <row r="16" spans="1:23" s="585" customFormat="1" ht="15.95" customHeight="1">
      <c r="A16" s="583"/>
      <c r="B16" s="584"/>
      <c r="C16" s="593"/>
      <c r="D16" s="594">
        <v>1</v>
      </c>
      <c r="E16" s="594">
        <v>2</v>
      </c>
      <c r="F16" s="594">
        <v>3</v>
      </c>
      <c r="G16" s="594">
        <v>4</v>
      </c>
      <c r="H16" s="594">
        <v>5</v>
      </c>
      <c r="I16" s="594">
        <v>6</v>
      </c>
      <c r="J16" s="594">
        <v>7</v>
      </c>
      <c r="K16" s="594">
        <v>8</v>
      </c>
      <c r="L16" s="594">
        <v>9</v>
      </c>
      <c r="M16" s="594">
        <v>10</v>
      </c>
      <c r="N16" s="594">
        <v>11</v>
      </c>
      <c r="O16" s="594">
        <v>12</v>
      </c>
      <c r="P16" s="594">
        <v>13</v>
      </c>
      <c r="Q16" s="594">
        <v>14</v>
      </c>
      <c r="R16" s="594">
        <v>15</v>
      </c>
      <c r="S16" s="594">
        <v>16</v>
      </c>
      <c r="T16" s="594">
        <v>17</v>
      </c>
      <c r="U16" s="594">
        <v>18</v>
      </c>
      <c r="V16" s="594">
        <v>19</v>
      </c>
      <c r="W16" s="594">
        <v>20</v>
      </c>
    </row>
    <row r="17" spans="1:23" ht="39" thickBot="1">
      <c r="A17" s="591" t="s">
        <v>605</v>
      </c>
      <c r="B17" s="574"/>
      <c r="C17" s="954" t="s">
        <v>769</v>
      </c>
      <c r="D17" s="595" t="str">
        <f>IF('I2 LDC class'!$D$20="",'I2 LDC class'!$C$20,'I2 LDC class'!$D$20)</f>
        <v>Residential</v>
      </c>
      <c r="E17" s="595" t="str">
        <f>IF('I2 LDC class'!$D$21="",'I2 LDC class'!$C$21,'I2 LDC class'!$D$21)</f>
        <v>General Service Less Than 50 kW</v>
      </c>
      <c r="F17" s="595" t="str">
        <f>IF('I2 LDC class'!$D$22="",'I2 LDC class'!$C$22,'I2 LDC class'!$D$22)</f>
        <v>General Service 50 to 4,999 kW</v>
      </c>
      <c r="G17" s="595" t="str">
        <f>IF('I2 LDC class'!$D$23="",'I2 LDC class'!$C$23,'I2 LDC class'!$D$23)</f>
        <v>GS&gt; 50-TOU</v>
      </c>
      <c r="H17" s="595" t="str">
        <f>IF('I2 LDC class'!$D$24="",'I2 LDC class'!$C$24,'I2 LDC class'!$D$24)</f>
        <v>GS &gt;50-Intermediate</v>
      </c>
      <c r="I17" s="595" t="str">
        <f>IF('I2 LDC class'!$D$25="",'I2 LDC class'!$C$25,'I2 LDC class'!$D$25)</f>
        <v>Large Use &gt;5MW</v>
      </c>
      <c r="J17" s="595" t="str">
        <f>IF('I2 LDC class'!$D$26="",'I2 LDC class'!$C$26,'I2 LDC class'!$D$26)</f>
        <v>Street Lighting</v>
      </c>
      <c r="K17" s="595" t="str">
        <f>IF('I2 LDC class'!$D$27="",'I2 LDC class'!$C$27,'I2 LDC class'!$D$27)</f>
        <v>Sentinel</v>
      </c>
      <c r="L17" s="595" t="str">
        <f>IF('I2 LDC class'!$D$28="",'I2 LDC class'!$C$28,'I2 LDC class'!$D$28)</f>
        <v>Unmetered Scattered Load</v>
      </c>
      <c r="M17" s="595" t="str">
        <f>IF('I2 LDC class'!$D$29="",'I2 LDC class'!$C$29,'I2 LDC class'!$D$29)</f>
        <v>Embedded Distributor</v>
      </c>
      <c r="N17" s="595" t="str">
        <f>IF('I2 LDC class'!$D$30="",'I2 LDC class'!$C$30,'I2 LDC class'!$D$30)</f>
        <v>Back-up/Standby Power</v>
      </c>
      <c r="O17" s="595" t="str">
        <f>IF('I2 LDC class'!$D$31="",'I2 LDC class'!$C$31,'I2 LDC class'!$D$31)</f>
        <v>Rate Class 1</v>
      </c>
      <c r="P17" s="595" t="str">
        <f>IF('I2 LDC class'!$D$32="",'I2 LDC class'!$C$32,'I2 LDC class'!$D$32)</f>
        <v>Rate class 2</v>
      </c>
      <c r="Q17" s="595" t="str">
        <f>IF('I2 LDC class'!$D$33="",'I2 LDC class'!$C$33,'I2 LDC class'!$D$33)</f>
        <v>Rate class 3</v>
      </c>
      <c r="R17" s="595" t="str">
        <f>IF('I2 LDC class'!$D$34="",'I2 LDC class'!$C$34,'I2 LDC class'!$D$34)</f>
        <v>Rate class 4</v>
      </c>
      <c r="S17" s="595" t="str">
        <f>IF('I2 LDC class'!$D$35="",'I2 LDC class'!$C$35,'I2 LDC class'!$D$35)</f>
        <v>Rate class 5</v>
      </c>
      <c r="T17" s="595" t="str">
        <f>IF('I2 LDC class'!$D$36="",'I2 LDC class'!$C$36,'I2 LDC class'!$D$36)</f>
        <v>Rate class 6</v>
      </c>
      <c r="U17" s="595" t="str">
        <f>IF('I2 LDC class'!$D$37="",'I2 LDC class'!$C$37,'I2 LDC class'!$D$37)</f>
        <v>Rate class 7</v>
      </c>
      <c r="V17" s="595" t="str">
        <f>IF('I2 LDC class'!$D$38="",'I2 LDC class'!$C$38,'I2 LDC class'!$D$38)</f>
        <v>Rate class 8</v>
      </c>
      <c r="W17" s="595" t="str">
        <f>IF('I2 LDC class'!$D$39="",'I2 LDC class'!$C$39,'I2 LDC class'!$D$39)</f>
        <v>Rate class 9</v>
      </c>
    </row>
    <row r="18" spans="1:23" ht="12.75">
      <c r="A18" s="961" t="s">
        <v>762</v>
      </c>
      <c r="B18" s="442" t="s">
        <v>443</v>
      </c>
      <c r="C18" s="955">
        <f>SUM(D18:W18)</f>
        <v>1427725.2467</v>
      </c>
      <c r="D18" s="596">
        <f>'I6.1 Revenue'!D41</f>
        <v>807947.35840000003</v>
      </c>
      <c r="E18" s="596">
        <f>'I6.1 Revenue'!E41</f>
        <v>230962.48139999999</v>
      </c>
      <c r="F18" s="596">
        <f>'I6.1 Revenue'!F41</f>
        <v>369061.86420000001</v>
      </c>
      <c r="G18" s="596">
        <f>'I6.1 Revenue'!G41</f>
        <v>0</v>
      </c>
      <c r="H18" s="596">
        <f>'I6.1 Revenue'!H41</f>
        <v>0</v>
      </c>
      <c r="I18" s="596">
        <f>'I6.1 Revenue'!I41</f>
        <v>0</v>
      </c>
      <c r="J18" s="596">
        <f>'I6.1 Revenue'!J41</f>
        <v>17342.9395</v>
      </c>
      <c r="K18" s="596">
        <f>'I6.1 Revenue'!K41</f>
        <v>0</v>
      </c>
      <c r="L18" s="596">
        <f>'I6.1 Revenue'!L41</f>
        <v>2410.6032</v>
      </c>
      <c r="M18" s="596">
        <f>'I6.1 Revenue'!M41</f>
        <v>0</v>
      </c>
      <c r="N18" s="596">
        <f>'I6.1 Revenue'!N41</f>
        <v>0</v>
      </c>
      <c r="O18" s="596">
        <f>'I6.1 Revenue'!O41</f>
        <v>0</v>
      </c>
      <c r="P18" s="596">
        <f>'I6.1 Revenue'!P41</f>
        <v>0</v>
      </c>
      <c r="Q18" s="596">
        <f>'I6.1 Revenue'!Q41</f>
        <v>0</v>
      </c>
      <c r="R18" s="596">
        <f>'I6.1 Revenue'!R41</f>
        <v>0</v>
      </c>
      <c r="S18" s="596">
        <f>'I6.1 Revenue'!S41</f>
        <v>0</v>
      </c>
      <c r="T18" s="596">
        <f>'I6.1 Revenue'!T41</f>
        <v>0</v>
      </c>
      <c r="U18" s="596">
        <f>'I6.1 Revenue'!U41</f>
        <v>0</v>
      </c>
      <c r="V18" s="596">
        <f>'I6.1 Revenue'!V41</f>
        <v>0</v>
      </c>
      <c r="W18" s="596">
        <f>'I6.1 Revenue'!W41</f>
        <v>0</v>
      </c>
    </row>
    <row r="19" spans="1:23" s="578" customFormat="1" ht="12.75">
      <c r="A19" s="961" t="s">
        <v>932</v>
      </c>
      <c r="B19" s="442" t="s">
        <v>711</v>
      </c>
      <c r="C19" s="2000">
        <f>SUM(D19:W19)</f>
        <v>103033.00000000004</v>
      </c>
      <c r="D19" s="598">
        <f>-SUMIF('O4 Summary by Class &amp; Accounts'!$C$19:$C$213,'O1 Revenue to cost|RR'!$A19,'O4 Summary by Class &amp; Accounts'!E$19:E$213)</f>
        <v>72148.208845480287</v>
      </c>
      <c r="E19" s="598">
        <f>-SUMIF('O4 Summary by Class &amp; Accounts'!$C$19:$C$213,'O1 Revenue to cost|RR'!$A19,'O4 Summary by Class &amp; Accounts'!F$19:F$213)</f>
        <v>20029.158215434742</v>
      </c>
      <c r="F19" s="598">
        <f>-SUMIF('O4 Summary by Class &amp; Accounts'!$C$19:$C$213,'O1 Revenue to cost|RR'!$A19,'O4 Summary by Class &amp; Accounts'!G$19:G$213)</f>
        <v>8969.4067716219251</v>
      </c>
      <c r="G19" s="598">
        <f>-SUMIF('O4 Summary by Class &amp; Accounts'!$C$19:$C$213,'O1 Revenue to cost|RR'!$A19,'O4 Summary by Class &amp; Accounts'!H$19:H$213)</f>
        <v>0</v>
      </c>
      <c r="H19" s="598">
        <f>-SUMIF('O4 Summary by Class &amp; Accounts'!$C$19:$C$213,'O1 Revenue to cost|RR'!$A19,'O4 Summary by Class &amp; Accounts'!I$19:I$213)</f>
        <v>0</v>
      </c>
      <c r="I19" s="598">
        <f>-SUMIF('O4 Summary by Class &amp; Accounts'!$C$19:$C$213,'O1 Revenue to cost|RR'!$A19,'O4 Summary by Class &amp; Accounts'!J$19:J$213)</f>
        <v>0</v>
      </c>
      <c r="J19" s="598">
        <f>-SUMIF('O4 Summary by Class &amp; Accounts'!$C$19:$C$213,'O1 Revenue to cost|RR'!$A19,'O4 Summary by Class &amp; Accounts'!K$19:K$213)</f>
        <v>1757.4052786787374</v>
      </c>
      <c r="K19" s="598">
        <f>-SUMIF('O4 Summary by Class &amp; Accounts'!$C$19:$C$213,'O1 Revenue to cost|RR'!$A19,'O4 Summary by Class &amp; Accounts'!L$19:L$213)</f>
        <v>0</v>
      </c>
      <c r="L19" s="598">
        <f>-SUMIF('O4 Summary by Class &amp; Accounts'!$C$19:$C$213,'O1 Revenue to cost|RR'!$A19,'O4 Summary by Class &amp; Accounts'!M$19:M$213)</f>
        <v>128.82088878435349</v>
      </c>
      <c r="M19" s="598">
        <f>-SUMIF('O4 Summary by Class &amp; Accounts'!$C$19:$C$213,'O1 Revenue to cost|RR'!$A19,'O4 Summary by Class &amp; Accounts'!N$19:N$213)</f>
        <v>0</v>
      </c>
      <c r="N19" s="598">
        <f>-SUMIF('O4 Summary by Class &amp; Accounts'!$C$19:$C$213,'O1 Revenue to cost|RR'!$A19,'O4 Summary by Class &amp; Accounts'!O$19:O$213)</f>
        <v>0</v>
      </c>
      <c r="O19" s="598">
        <f>-SUMIF('O4 Summary by Class &amp; Accounts'!$C$19:$C$213,'O1 Revenue to cost|RR'!$A19,'O4 Summary by Class &amp; Accounts'!P$19:P$213)</f>
        <v>0</v>
      </c>
      <c r="P19" s="598">
        <f>-SUMIF('O4 Summary by Class &amp; Accounts'!$C$19:$C$213,'O1 Revenue to cost|RR'!$A19,'O4 Summary by Class &amp; Accounts'!Q$19:Q$213)</f>
        <v>0</v>
      </c>
      <c r="Q19" s="598">
        <f>-SUMIF('O4 Summary by Class &amp; Accounts'!$C$19:$C$213,'O1 Revenue to cost|RR'!$A19,'O4 Summary by Class &amp; Accounts'!R$19:R$213)</f>
        <v>0</v>
      </c>
      <c r="R19" s="598">
        <f>-SUMIF('O4 Summary by Class &amp; Accounts'!$C$19:$C$213,'O1 Revenue to cost|RR'!$A19,'O4 Summary by Class &amp; Accounts'!S$19:S$213)</f>
        <v>0</v>
      </c>
      <c r="S19" s="598">
        <f>-SUMIF('O4 Summary by Class &amp; Accounts'!$C$19:$C$213,'O1 Revenue to cost|RR'!$A19,'O4 Summary by Class &amp; Accounts'!T$19:T$213)</f>
        <v>0</v>
      </c>
      <c r="T19" s="598">
        <f>-SUMIF('O4 Summary by Class &amp; Accounts'!$C$19:$C$213,'O1 Revenue to cost|RR'!$A19,'O4 Summary by Class &amp; Accounts'!U$19:U$213)</f>
        <v>0</v>
      </c>
      <c r="U19" s="598">
        <f>-SUMIF('O4 Summary by Class &amp; Accounts'!$C$19:$C$213,'O1 Revenue to cost|RR'!$A19,'O4 Summary by Class &amp; Accounts'!V$19:V$213)</f>
        <v>0</v>
      </c>
      <c r="V19" s="598">
        <f>-SUMIF('O4 Summary by Class &amp; Accounts'!$C$19:$C$213,'O1 Revenue to cost|RR'!$A19,'O4 Summary by Class &amp; Accounts'!W$19:W$213)</f>
        <v>0</v>
      </c>
      <c r="W19" s="598">
        <f>-SUMIF('O4 Summary by Class &amp; Accounts'!$C$19:$C$213,'O1 Revenue to cost|RR'!$A19,'O4 Summary by Class &amp; Accounts'!X$19:X$213)</f>
        <v>0</v>
      </c>
    </row>
    <row r="20" spans="1:23" ht="13.5" thickBot="1">
      <c r="A20" s="961"/>
      <c r="B20" s="442"/>
      <c r="C20" s="2529" t="str">
        <f>IF(ISERROR(ROUND('I6.1 Revenue'!B19-C19,-1)=0), "-", IF(ROUND('I6.1 Revenue'!B19-C19,-1)=0,"Miscellaneous Revenue Input equals Output","Miscellaneous Revenue Input Does Not Equal Output"))</f>
        <v>Miscellaneous Revenue Input equals Output</v>
      </c>
      <c r="D20" s="2530"/>
      <c r="E20" s="2530"/>
      <c r="F20" s="2531"/>
      <c r="G20" s="598"/>
      <c r="H20" s="598"/>
      <c r="I20" s="598"/>
      <c r="J20" s="598"/>
      <c r="K20" s="598"/>
      <c r="L20" s="598"/>
      <c r="M20" s="597"/>
      <c r="N20" s="597"/>
      <c r="O20" s="597"/>
      <c r="P20" s="597"/>
      <c r="Q20" s="597"/>
      <c r="R20" s="597"/>
      <c r="S20" s="597"/>
      <c r="T20" s="597"/>
      <c r="U20" s="597"/>
      <c r="V20" s="597"/>
      <c r="W20" s="597"/>
    </row>
    <row r="21" spans="1:23" s="47" customFormat="1" ht="13.5" thickBot="1">
      <c r="A21" s="961"/>
      <c r="B21" s="966" t="s">
        <v>442</v>
      </c>
      <c r="C21" s="967">
        <f t="shared" ref="C21:W21" si="0">C18+C19</f>
        <v>1530758.2467</v>
      </c>
      <c r="D21" s="968">
        <f t="shared" si="0"/>
        <v>880095.56724548037</v>
      </c>
      <c r="E21" s="968">
        <f t="shared" si="0"/>
        <v>250991.63961543475</v>
      </c>
      <c r="F21" s="968">
        <f t="shared" si="0"/>
        <v>378031.27097162191</v>
      </c>
      <c r="G21" s="968">
        <f t="shared" si="0"/>
        <v>0</v>
      </c>
      <c r="H21" s="968">
        <f t="shared" si="0"/>
        <v>0</v>
      </c>
      <c r="I21" s="968">
        <f t="shared" si="0"/>
        <v>0</v>
      </c>
      <c r="J21" s="968">
        <f t="shared" si="0"/>
        <v>19100.344778678736</v>
      </c>
      <c r="K21" s="968">
        <f t="shared" si="0"/>
        <v>0</v>
      </c>
      <c r="L21" s="968">
        <f t="shared" si="0"/>
        <v>2539.4240887843534</v>
      </c>
      <c r="M21" s="968">
        <f t="shared" si="0"/>
        <v>0</v>
      </c>
      <c r="N21" s="968">
        <f t="shared" si="0"/>
        <v>0</v>
      </c>
      <c r="O21" s="968">
        <f t="shared" si="0"/>
        <v>0</v>
      </c>
      <c r="P21" s="968">
        <f t="shared" si="0"/>
        <v>0</v>
      </c>
      <c r="Q21" s="968">
        <f t="shared" si="0"/>
        <v>0</v>
      </c>
      <c r="R21" s="968">
        <f t="shared" si="0"/>
        <v>0</v>
      </c>
      <c r="S21" s="968">
        <f t="shared" si="0"/>
        <v>0</v>
      </c>
      <c r="T21" s="968">
        <f t="shared" si="0"/>
        <v>0</v>
      </c>
      <c r="U21" s="968">
        <f t="shared" si="0"/>
        <v>0</v>
      </c>
      <c r="V21" s="968">
        <f t="shared" si="0"/>
        <v>0</v>
      </c>
      <c r="W21" s="968">
        <f t="shared" si="0"/>
        <v>0</v>
      </c>
    </row>
    <row r="22" spans="1:23" ht="14.25" thickTop="1" thickBot="1">
      <c r="A22" s="961"/>
      <c r="B22" s="442" t="s">
        <v>407</v>
      </c>
      <c r="C22" s="1992">
        <f>IF(ISERROR((C40-C19)/C18), 0, (C40-C19)/C18)</f>
        <v>1.3214951576719218</v>
      </c>
      <c r="D22" s="598"/>
      <c r="E22" s="598"/>
      <c r="F22" s="598"/>
      <c r="G22" s="598"/>
      <c r="H22" s="598"/>
      <c r="I22" s="598"/>
      <c r="J22" s="598"/>
      <c r="K22" s="598"/>
      <c r="L22" s="598"/>
      <c r="M22" s="602"/>
      <c r="N22" s="602"/>
      <c r="O22" s="602"/>
      <c r="P22" s="602"/>
      <c r="Q22" s="602"/>
      <c r="R22" s="602"/>
      <c r="S22" s="602"/>
      <c r="T22" s="602"/>
      <c r="U22" s="602"/>
      <c r="V22" s="602"/>
      <c r="W22" s="602"/>
    </row>
    <row r="23" spans="1:23" ht="12.75">
      <c r="A23" s="961"/>
      <c r="B23" s="442" t="s">
        <v>444</v>
      </c>
      <c r="C23" s="955">
        <f>SUM(D23:W23)</f>
        <v>1886732</v>
      </c>
      <c r="D23" s="596">
        <f>IF(ISERROR(($C$40-$C$19)/$C$18*D18), 0, ($C$40-$C$19)/$C$18*D18)</f>
        <v>1067698.5217794208</v>
      </c>
      <c r="E23" s="596">
        <f t="shared" ref="E23:W23" si="1">IF(ISERROR(($C$40-$C$19)/$C$18*E18), 0, ($C$40-$C$19)/$C$18*E18)</f>
        <v>305215.80077399127</v>
      </c>
      <c r="F23" s="596">
        <f t="shared" si="1"/>
        <v>487713.46642167243</v>
      </c>
      <c r="G23" s="596">
        <f t="shared" si="1"/>
        <v>0</v>
      </c>
      <c r="H23" s="596">
        <f t="shared" si="1"/>
        <v>0</v>
      </c>
      <c r="I23" s="596">
        <f t="shared" si="1"/>
        <v>0</v>
      </c>
      <c r="J23" s="596">
        <f t="shared" si="1"/>
        <v>22918.610569047101</v>
      </c>
      <c r="K23" s="596">
        <f t="shared" si="1"/>
        <v>0</v>
      </c>
      <c r="L23" s="596">
        <f t="shared" si="1"/>
        <v>3185.6004558684394</v>
      </c>
      <c r="M23" s="596">
        <f t="shared" si="1"/>
        <v>0</v>
      </c>
      <c r="N23" s="596">
        <f t="shared" si="1"/>
        <v>0</v>
      </c>
      <c r="O23" s="596">
        <f t="shared" si="1"/>
        <v>0</v>
      </c>
      <c r="P23" s="596">
        <f t="shared" si="1"/>
        <v>0</v>
      </c>
      <c r="Q23" s="596">
        <f t="shared" si="1"/>
        <v>0</v>
      </c>
      <c r="R23" s="596">
        <f t="shared" si="1"/>
        <v>0</v>
      </c>
      <c r="S23" s="596">
        <f t="shared" si="1"/>
        <v>0</v>
      </c>
      <c r="T23" s="596">
        <f t="shared" si="1"/>
        <v>0</v>
      </c>
      <c r="U23" s="596">
        <f t="shared" si="1"/>
        <v>0</v>
      </c>
      <c r="V23" s="596">
        <f t="shared" si="1"/>
        <v>0</v>
      </c>
      <c r="W23" s="596">
        <f t="shared" si="1"/>
        <v>0</v>
      </c>
    </row>
    <row r="24" spans="1:23" s="578" customFormat="1" ht="13.5" thickBot="1">
      <c r="A24" s="961"/>
      <c r="B24" s="442" t="s">
        <v>711</v>
      </c>
      <c r="C24" s="956">
        <f>SUM(D24:W24)</f>
        <v>103033.00000000004</v>
      </c>
      <c r="D24" s="597">
        <f>D19</f>
        <v>72148.208845480287</v>
      </c>
      <c r="E24" s="597">
        <f t="shared" ref="E24:W24" si="2">E19</f>
        <v>20029.158215434742</v>
      </c>
      <c r="F24" s="597">
        <f t="shared" si="2"/>
        <v>8969.4067716219251</v>
      </c>
      <c r="G24" s="597">
        <f t="shared" si="2"/>
        <v>0</v>
      </c>
      <c r="H24" s="597">
        <f t="shared" si="2"/>
        <v>0</v>
      </c>
      <c r="I24" s="597">
        <f t="shared" si="2"/>
        <v>0</v>
      </c>
      <c r="J24" s="597">
        <f t="shared" si="2"/>
        <v>1757.4052786787374</v>
      </c>
      <c r="K24" s="597">
        <f t="shared" si="2"/>
        <v>0</v>
      </c>
      <c r="L24" s="597">
        <f t="shared" si="2"/>
        <v>128.82088878435349</v>
      </c>
      <c r="M24" s="597">
        <f t="shared" si="2"/>
        <v>0</v>
      </c>
      <c r="N24" s="597">
        <f t="shared" si="2"/>
        <v>0</v>
      </c>
      <c r="O24" s="597">
        <f t="shared" si="2"/>
        <v>0</v>
      </c>
      <c r="P24" s="597">
        <f t="shared" si="2"/>
        <v>0</v>
      </c>
      <c r="Q24" s="597">
        <f t="shared" si="2"/>
        <v>0</v>
      </c>
      <c r="R24" s="597">
        <f t="shared" si="2"/>
        <v>0</v>
      </c>
      <c r="S24" s="597">
        <f t="shared" si="2"/>
        <v>0</v>
      </c>
      <c r="T24" s="597">
        <f t="shared" si="2"/>
        <v>0</v>
      </c>
      <c r="U24" s="597">
        <f t="shared" si="2"/>
        <v>0</v>
      </c>
      <c r="V24" s="597">
        <f t="shared" si="2"/>
        <v>0</v>
      </c>
      <c r="W24" s="597">
        <f t="shared" si="2"/>
        <v>0</v>
      </c>
    </row>
    <row r="25" spans="1:23" s="47" customFormat="1" ht="13.5" thickBot="1">
      <c r="A25" s="961"/>
      <c r="B25" s="966" t="s">
        <v>445</v>
      </c>
      <c r="C25" s="967">
        <f t="shared" ref="C25:W25" si="3">C23+C24</f>
        <v>1989765</v>
      </c>
      <c r="D25" s="968">
        <f t="shared" si="3"/>
        <v>1139846.7306249011</v>
      </c>
      <c r="E25" s="968">
        <f t="shared" si="3"/>
        <v>325244.95898942603</v>
      </c>
      <c r="F25" s="968">
        <f t="shared" si="3"/>
        <v>496682.87319329433</v>
      </c>
      <c r="G25" s="968">
        <f t="shared" si="3"/>
        <v>0</v>
      </c>
      <c r="H25" s="968">
        <f t="shared" si="3"/>
        <v>0</v>
      </c>
      <c r="I25" s="968">
        <f t="shared" si="3"/>
        <v>0</v>
      </c>
      <c r="J25" s="968">
        <f t="shared" si="3"/>
        <v>24676.015847725837</v>
      </c>
      <c r="K25" s="968">
        <f t="shared" si="3"/>
        <v>0</v>
      </c>
      <c r="L25" s="968">
        <f t="shared" si="3"/>
        <v>3314.4213446527929</v>
      </c>
      <c r="M25" s="968">
        <f t="shared" si="3"/>
        <v>0</v>
      </c>
      <c r="N25" s="968">
        <f t="shared" si="3"/>
        <v>0</v>
      </c>
      <c r="O25" s="968">
        <f t="shared" si="3"/>
        <v>0</v>
      </c>
      <c r="P25" s="968">
        <f t="shared" si="3"/>
        <v>0</v>
      </c>
      <c r="Q25" s="968">
        <f t="shared" si="3"/>
        <v>0</v>
      </c>
      <c r="R25" s="968">
        <f t="shared" si="3"/>
        <v>0</v>
      </c>
      <c r="S25" s="968">
        <f t="shared" si="3"/>
        <v>0</v>
      </c>
      <c r="T25" s="968">
        <f t="shared" si="3"/>
        <v>0</v>
      </c>
      <c r="U25" s="968">
        <f t="shared" si="3"/>
        <v>0</v>
      </c>
      <c r="V25" s="968">
        <f t="shared" si="3"/>
        <v>0</v>
      </c>
      <c r="W25" s="968">
        <f t="shared" si="3"/>
        <v>0</v>
      </c>
    </row>
    <row r="26" spans="1:23" ht="13.5" thickTop="1">
      <c r="A26" s="961"/>
      <c r="B26" s="442"/>
      <c r="C26" s="957"/>
      <c r="D26" s="598"/>
      <c r="E26" s="598"/>
      <c r="F26" s="598"/>
      <c r="G26" s="598"/>
      <c r="H26" s="598"/>
      <c r="I26" s="598"/>
      <c r="J26" s="598"/>
      <c r="K26" s="598"/>
      <c r="L26" s="598"/>
      <c r="M26" s="602"/>
      <c r="N26" s="602"/>
      <c r="O26" s="602"/>
      <c r="P26" s="602"/>
      <c r="Q26" s="602"/>
      <c r="R26" s="602"/>
      <c r="S26" s="602"/>
      <c r="T26" s="602"/>
      <c r="U26" s="602"/>
      <c r="V26" s="602"/>
      <c r="W26" s="602"/>
    </row>
    <row r="27" spans="1:23" ht="12.75">
      <c r="A27" s="961"/>
      <c r="B27" s="964" t="s">
        <v>889</v>
      </c>
      <c r="C27" s="957"/>
      <c r="D27" s="598"/>
      <c r="E27" s="598"/>
      <c r="F27" s="598"/>
      <c r="G27" s="598"/>
      <c r="H27" s="598"/>
      <c r="I27" s="598"/>
      <c r="J27" s="598"/>
      <c r="K27" s="598"/>
      <c r="L27" s="598"/>
      <c r="M27" s="602"/>
      <c r="N27" s="602"/>
      <c r="O27" s="602"/>
      <c r="P27" s="602"/>
      <c r="Q27" s="602"/>
      <c r="R27" s="602"/>
      <c r="S27" s="602"/>
      <c r="T27" s="602"/>
      <c r="U27" s="602"/>
      <c r="V27" s="602"/>
      <c r="W27" s="602"/>
    </row>
    <row r="28" spans="1:23" ht="12.75">
      <c r="A28" s="961" t="s">
        <v>933</v>
      </c>
      <c r="B28" s="442" t="s">
        <v>945</v>
      </c>
      <c r="C28" s="957">
        <f t="shared" ref="C28:C33" si="4">SUM(D28:W28)</f>
        <v>602999.99999999977</v>
      </c>
      <c r="D28" s="598">
        <f>SUMIF('O4 Summary by Class &amp; Accounts'!$C$19:$C$213, 'O1 Revenue to cost|RR'!$A28,'O4 Summary by Class &amp; Accounts'!E$19:E$213)</f>
        <v>379275.23018501495</v>
      </c>
      <c r="E28" s="598">
        <f>SUMIF('O4 Summary by Class &amp; Accounts'!$C$19:$C$213, 'O1 Revenue to cost|RR'!$A28,'O4 Summary by Class &amp; Accounts'!F$19:F$213)</f>
        <v>123800.36204027827</v>
      </c>
      <c r="F28" s="598">
        <f>SUMIF('O4 Summary by Class &amp; Accounts'!$C$19:$C$213, 'O1 Revenue to cost|RR'!$A28,'O4 Summary by Class &amp; Accounts'!G$19:G$213)</f>
        <v>87547.048208509805</v>
      </c>
      <c r="G28" s="598">
        <f>SUMIF('O4 Summary by Class &amp; Accounts'!$C$19:$C$213, 'O1 Revenue to cost|RR'!$A28,'O4 Summary by Class &amp; Accounts'!H$19:H$213)</f>
        <v>0</v>
      </c>
      <c r="H28" s="598">
        <f>SUMIF('O4 Summary by Class &amp; Accounts'!$C$19:$C$213, 'O1 Revenue to cost|RR'!$A28,'O4 Summary by Class &amp; Accounts'!I$19:I$213)</f>
        <v>0</v>
      </c>
      <c r="I28" s="598">
        <f>SUMIF('O4 Summary by Class &amp; Accounts'!$C$19:$C$213, 'O1 Revenue to cost|RR'!$A28,'O4 Summary by Class &amp; Accounts'!J$19:J$213)</f>
        <v>0</v>
      </c>
      <c r="J28" s="598">
        <f>SUMIF('O4 Summary by Class &amp; Accounts'!$C$19:$C$213, 'O1 Revenue to cost|RR'!$A28,'O4 Summary by Class &amp; Accounts'!K$19:K$213)</f>
        <v>11418.122977845505</v>
      </c>
      <c r="K28" s="598">
        <f>SUMIF('O4 Summary by Class &amp; Accounts'!$C$19:$C$213, 'O1 Revenue to cost|RR'!$A28,'O4 Summary by Class &amp; Accounts'!L$19:L$213)</f>
        <v>0</v>
      </c>
      <c r="L28" s="598">
        <f>SUMIF('O4 Summary by Class &amp; Accounts'!$C$19:$C$213, 'O1 Revenue to cost|RR'!$A28,'O4 Summary by Class &amp; Accounts'!M$19:M$213)</f>
        <v>959.23658835134097</v>
      </c>
      <c r="M28" s="598">
        <f>SUMIF('O4 Summary by Class &amp; Accounts'!$C$19:$C$213, 'O1 Revenue to cost|RR'!$A28,'O4 Summary by Class &amp; Accounts'!N$19:N$213)</f>
        <v>0</v>
      </c>
      <c r="N28" s="598">
        <f>SUMIF('O4 Summary by Class &amp; Accounts'!$C$19:$C$213, 'O1 Revenue to cost|RR'!$A28,'O4 Summary by Class &amp; Accounts'!O$19:O$213)</f>
        <v>0</v>
      </c>
      <c r="O28" s="598">
        <f>SUMIF('O4 Summary by Class &amp; Accounts'!$C$19:$C$213, 'O1 Revenue to cost|RR'!$A28,'O4 Summary by Class &amp; Accounts'!P$19:P$213)</f>
        <v>0</v>
      </c>
      <c r="P28" s="598">
        <f>SUMIF('O4 Summary by Class &amp; Accounts'!$C$19:$C$213, 'O1 Revenue to cost|RR'!$A28,'O4 Summary by Class &amp; Accounts'!Q$19:Q$213)</f>
        <v>0</v>
      </c>
      <c r="Q28" s="598">
        <f>SUMIF('O4 Summary by Class &amp; Accounts'!$C$19:$C$213, 'O1 Revenue to cost|RR'!$A28,'O4 Summary by Class &amp; Accounts'!R$19:R$213)</f>
        <v>0</v>
      </c>
      <c r="R28" s="598">
        <f>SUMIF('O4 Summary by Class &amp; Accounts'!$C$19:$C$213, 'O1 Revenue to cost|RR'!$A28,'O4 Summary by Class &amp; Accounts'!S$19:S$213)</f>
        <v>0</v>
      </c>
      <c r="S28" s="598">
        <f>SUMIF('O4 Summary by Class &amp; Accounts'!$C$19:$C$213, 'O1 Revenue to cost|RR'!$A28,'O4 Summary by Class &amp; Accounts'!T$19:T$213)</f>
        <v>0</v>
      </c>
      <c r="T28" s="598">
        <f>SUMIF('O4 Summary by Class &amp; Accounts'!$C$19:$C$213, 'O1 Revenue to cost|RR'!$A28,'O4 Summary by Class &amp; Accounts'!U$19:U$213)</f>
        <v>0</v>
      </c>
      <c r="U28" s="598">
        <f>SUMIF('O4 Summary by Class &amp; Accounts'!$C$19:$C$213, 'O1 Revenue to cost|RR'!$A28,'O4 Summary by Class &amp; Accounts'!V$19:V$213)</f>
        <v>0</v>
      </c>
      <c r="V28" s="598">
        <f>SUMIF('O4 Summary by Class &amp; Accounts'!$C$19:$C$213, 'O1 Revenue to cost|RR'!$A28,'O4 Summary by Class &amp; Accounts'!W$19:W$213)</f>
        <v>0</v>
      </c>
      <c r="W28" s="598">
        <f>SUMIF('O4 Summary by Class &amp; Accounts'!$C$19:$C$213, 'O1 Revenue to cost|RR'!$A28,'O4 Summary by Class &amp; Accounts'!X$19:X$213)</f>
        <v>0</v>
      </c>
    </row>
    <row r="29" spans="1:23" ht="12.75">
      <c r="A29" s="961" t="s">
        <v>934</v>
      </c>
      <c r="B29" s="442" t="s">
        <v>944</v>
      </c>
      <c r="C29" s="957">
        <f t="shared" si="4"/>
        <v>339999.99999999994</v>
      </c>
      <c r="D29" s="598">
        <f>SUMIF('O4 Summary by Class &amp; Accounts'!$C$19:$C$213, 'O1 Revenue to cost|RR'!$A29,'O4 Summary by Class &amp; Accounts'!E$19:E$213)</f>
        <v>273984.82872977277</v>
      </c>
      <c r="E29" s="598">
        <f>SUMIF('O4 Summary by Class &amp; Accounts'!$C$19:$C$213, 'O1 Revenue to cost|RR'!$A29,'O4 Summary by Class &amp; Accounts'!F$19:F$213)</f>
        <v>49007.493134280041</v>
      </c>
      <c r="F29" s="598">
        <f>SUMIF('O4 Summary by Class &amp; Accounts'!$C$19:$C$213, 'O1 Revenue to cost|RR'!$A29,'O4 Summary by Class &amp; Accounts'!G$19:G$213)</f>
        <v>15849.928718505778</v>
      </c>
      <c r="G29" s="598">
        <f>SUMIF('O4 Summary by Class &amp; Accounts'!$C$19:$C$213, 'O1 Revenue to cost|RR'!$A29,'O4 Summary by Class &amp; Accounts'!H$19:H$213)</f>
        <v>0</v>
      </c>
      <c r="H29" s="598">
        <f>SUMIF('O4 Summary by Class &amp; Accounts'!$C$19:$C$213, 'O1 Revenue to cost|RR'!$A29,'O4 Summary by Class &amp; Accounts'!I$19:I$213)</f>
        <v>0</v>
      </c>
      <c r="I29" s="598">
        <f>SUMIF('O4 Summary by Class &amp; Accounts'!$C$19:$C$213, 'O1 Revenue to cost|RR'!$A29,'O4 Summary by Class &amp; Accounts'!J$19:J$213)</f>
        <v>0</v>
      </c>
      <c r="J29" s="598">
        <f>SUMIF('O4 Summary by Class &amp; Accounts'!$C$19:$C$213, 'O1 Revenue to cost|RR'!$A29,'O4 Summary by Class &amp; Accounts'!K$19:K$213)</f>
        <v>763.19784833470169</v>
      </c>
      <c r="K29" s="598">
        <f>SUMIF('O4 Summary by Class &amp; Accounts'!$C$19:$C$213, 'O1 Revenue to cost|RR'!$A29,'O4 Summary by Class &amp; Accounts'!L$19:L$213)</f>
        <v>0</v>
      </c>
      <c r="L29" s="598">
        <f>SUMIF('O4 Summary by Class &amp; Accounts'!$C$19:$C$213, 'O1 Revenue to cost|RR'!$A29,'O4 Summary by Class &amp; Accounts'!M$19:M$213)</f>
        <v>394.55156910671985</v>
      </c>
      <c r="M29" s="598">
        <f>SUMIF('O4 Summary by Class &amp; Accounts'!$C$19:$C$213, 'O1 Revenue to cost|RR'!$A29,'O4 Summary by Class &amp; Accounts'!N$19:N$213)</f>
        <v>0</v>
      </c>
      <c r="N29" s="598">
        <f>SUMIF('O4 Summary by Class &amp; Accounts'!$C$19:$C$213, 'O1 Revenue to cost|RR'!$A29,'O4 Summary by Class &amp; Accounts'!O$19:O$213)</f>
        <v>0</v>
      </c>
      <c r="O29" s="598">
        <f>SUMIF('O4 Summary by Class &amp; Accounts'!$C$19:$C$213, 'O1 Revenue to cost|RR'!$A29,'O4 Summary by Class &amp; Accounts'!P$19:P$213)</f>
        <v>0</v>
      </c>
      <c r="P29" s="598">
        <f>SUMIF('O4 Summary by Class &amp; Accounts'!$C$19:$C$213, 'O1 Revenue to cost|RR'!$A29,'O4 Summary by Class &amp; Accounts'!Q$19:Q$213)</f>
        <v>0</v>
      </c>
      <c r="Q29" s="598">
        <f>SUMIF('O4 Summary by Class &amp; Accounts'!$C$19:$C$213, 'O1 Revenue to cost|RR'!$A29,'O4 Summary by Class &amp; Accounts'!R$19:R$213)</f>
        <v>0</v>
      </c>
      <c r="R29" s="598">
        <f>SUMIF('O4 Summary by Class &amp; Accounts'!$C$19:$C$213, 'O1 Revenue to cost|RR'!$A29,'O4 Summary by Class &amp; Accounts'!S$19:S$213)</f>
        <v>0</v>
      </c>
      <c r="S29" s="598">
        <f>SUMIF('O4 Summary by Class &amp; Accounts'!$C$19:$C$213, 'O1 Revenue to cost|RR'!$A29,'O4 Summary by Class &amp; Accounts'!T$19:T$213)</f>
        <v>0</v>
      </c>
      <c r="T29" s="598">
        <f>SUMIF('O4 Summary by Class &amp; Accounts'!$C$19:$C$213, 'O1 Revenue to cost|RR'!$A29,'O4 Summary by Class &amp; Accounts'!U$19:U$213)</f>
        <v>0</v>
      </c>
      <c r="U29" s="598">
        <f>SUMIF('O4 Summary by Class &amp; Accounts'!$C$19:$C$213, 'O1 Revenue to cost|RR'!$A29,'O4 Summary by Class &amp; Accounts'!V$19:V$213)</f>
        <v>0</v>
      </c>
      <c r="V29" s="598">
        <f>SUMIF('O4 Summary by Class &amp; Accounts'!$C$19:$C$213, 'O1 Revenue to cost|RR'!$A29,'O4 Summary by Class &amp; Accounts'!W$19:W$213)</f>
        <v>0</v>
      </c>
      <c r="W29" s="598">
        <f>SUMIF('O4 Summary by Class &amp; Accounts'!$C$19:$C$213, 'O1 Revenue to cost|RR'!$A29,'O4 Summary by Class &amp; Accounts'!X$19:X$213)</f>
        <v>0</v>
      </c>
    </row>
    <row r="30" spans="1:23" ht="12.75">
      <c r="A30" s="961" t="s">
        <v>935</v>
      </c>
      <c r="B30" s="442" t="s">
        <v>1476</v>
      </c>
      <c r="C30" s="957">
        <f t="shared" si="4"/>
        <v>714650.00000000023</v>
      </c>
      <c r="D30" s="598">
        <f>SUMIF('O4 Summary by Class &amp; Accounts'!$C$19:$C$213, 'O1 Revenue to cost|RR'!$A30,'O4 Summary by Class &amp; Accounts'!E$19:E$213)</f>
        <v>493860.58554678172</v>
      </c>
      <c r="E30" s="598">
        <f>SUMIF('O4 Summary by Class &amp; Accounts'!$C$19:$C$213, 'O1 Revenue to cost|RR'!$A30,'O4 Summary by Class &amp; Accounts'!F$19:F$213)</f>
        <v>131892.5904138906</v>
      </c>
      <c r="F30" s="598">
        <f>SUMIF('O4 Summary by Class &amp; Accounts'!$C$19:$C$213, 'O1 Revenue to cost|RR'!$A30,'O4 Summary by Class &amp; Accounts'!G$19:G$213)</f>
        <v>78550.992894295006</v>
      </c>
      <c r="G30" s="598">
        <f>SUMIF('O4 Summary by Class &amp; Accounts'!$C$19:$C$213, 'O1 Revenue to cost|RR'!$A30,'O4 Summary by Class &amp; Accounts'!H$19:H$213)</f>
        <v>0</v>
      </c>
      <c r="H30" s="598">
        <f>SUMIF('O4 Summary by Class &amp; Accounts'!$C$19:$C$213, 'O1 Revenue to cost|RR'!$A30,'O4 Summary by Class &amp; Accounts'!I$19:I$213)</f>
        <v>0</v>
      </c>
      <c r="I30" s="598">
        <f>SUMIF('O4 Summary by Class &amp; Accounts'!$C$19:$C$213, 'O1 Revenue to cost|RR'!$A30,'O4 Summary by Class &amp; Accounts'!J$19:J$213)</f>
        <v>0</v>
      </c>
      <c r="J30" s="598">
        <f>SUMIF('O4 Summary by Class &amp; Accounts'!$C$19:$C$213, 'O1 Revenue to cost|RR'!$A30,'O4 Summary by Class &amp; Accounts'!K$19:K$213)</f>
        <v>9321.4496237099593</v>
      </c>
      <c r="K30" s="598">
        <f>SUMIF('O4 Summary by Class &amp; Accounts'!$C$19:$C$213, 'O1 Revenue to cost|RR'!$A30,'O4 Summary by Class &amp; Accounts'!L$19:L$213)</f>
        <v>0</v>
      </c>
      <c r="L30" s="598">
        <f>SUMIF('O4 Summary by Class &amp; Accounts'!$C$19:$C$213, 'O1 Revenue to cost|RR'!$A30,'O4 Summary by Class &amp; Accounts'!M$19:M$213)</f>
        <v>1024.381521322927</v>
      </c>
      <c r="M30" s="598">
        <f>SUMIF('O4 Summary by Class &amp; Accounts'!$C$19:$C$213, 'O1 Revenue to cost|RR'!$A30,'O4 Summary by Class &amp; Accounts'!N$19:N$213)</f>
        <v>0</v>
      </c>
      <c r="N30" s="598">
        <f>SUMIF('O4 Summary by Class &amp; Accounts'!$C$19:$C$213, 'O1 Revenue to cost|RR'!$A30,'O4 Summary by Class &amp; Accounts'!O$19:O$213)</f>
        <v>0</v>
      </c>
      <c r="O30" s="598">
        <f>SUMIF('O4 Summary by Class &amp; Accounts'!$C$19:$C$213, 'O1 Revenue to cost|RR'!$A30,'O4 Summary by Class &amp; Accounts'!P$19:P$213)</f>
        <v>0</v>
      </c>
      <c r="P30" s="598">
        <f>SUMIF('O4 Summary by Class &amp; Accounts'!$C$19:$C$213, 'O1 Revenue to cost|RR'!$A30,'O4 Summary by Class &amp; Accounts'!Q$19:Q$213)</f>
        <v>0</v>
      </c>
      <c r="Q30" s="598">
        <f>SUMIF('O4 Summary by Class &amp; Accounts'!$C$19:$C$213, 'O1 Revenue to cost|RR'!$A30,'O4 Summary by Class &amp; Accounts'!R$19:R$213)</f>
        <v>0</v>
      </c>
      <c r="R30" s="598">
        <f>SUMIF('O4 Summary by Class &amp; Accounts'!$C$19:$C$213, 'O1 Revenue to cost|RR'!$A30,'O4 Summary by Class &amp; Accounts'!S$19:S$213)</f>
        <v>0</v>
      </c>
      <c r="S30" s="598">
        <f>SUMIF('O4 Summary by Class &amp; Accounts'!$C$19:$C$213, 'O1 Revenue to cost|RR'!$A30,'O4 Summary by Class &amp; Accounts'!T$19:T$213)</f>
        <v>0</v>
      </c>
      <c r="T30" s="598">
        <f>SUMIF('O4 Summary by Class &amp; Accounts'!$C$19:$C$213, 'O1 Revenue to cost|RR'!$A30,'O4 Summary by Class &amp; Accounts'!U$19:U$213)</f>
        <v>0</v>
      </c>
      <c r="U30" s="598">
        <f>SUMIF('O4 Summary by Class &amp; Accounts'!$C$19:$C$213, 'O1 Revenue to cost|RR'!$A30,'O4 Summary by Class &amp; Accounts'!V$19:V$213)</f>
        <v>0</v>
      </c>
      <c r="V30" s="598">
        <f>SUMIF('O4 Summary by Class &amp; Accounts'!$C$19:$C$213, 'O1 Revenue to cost|RR'!$A30,'O4 Summary by Class &amp; Accounts'!W$19:W$213)</f>
        <v>0</v>
      </c>
      <c r="W30" s="598">
        <f>SUMIF('O4 Summary by Class &amp; Accounts'!$C$19:$C$213, 'O1 Revenue to cost|RR'!$A30,'O4 Summary by Class &amp; Accounts'!X$19:X$213)</f>
        <v>0</v>
      </c>
    </row>
    <row r="31" spans="1:23" ht="12.75">
      <c r="A31" s="961" t="s">
        <v>942</v>
      </c>
      <c r="B31" s="442" t="s">
        <v>943</v>
      </c>
      <c r="C31" s="958">
        <f>IF(ISERROR(SUM(D31:W31)), "-", SUM(D31:W31))</f>
        <v>197073.99999999997</v>
      </c>
      <c r="D31" s="605">
        <f>IF(ISERROR(SUMIF('O4 Summary by Class &amp; Accounts'!$C$19:$C$213, 'O1 Revenue to cost|RR'!$A31,'O4 Summary by Class &amp; Accounts'!E$19:E$213)), "-", SUMIF('O4 Summary by Class &amp; Accounts'!$C$19:$C$213, 'O1 Revenue to cost|RR'!$A31,'O4 Summary by Class &amp; Accounts'!E$19:E$213))</f>
        <v>130838.16188727744</v>
      </c>
      <c r="E31" s="605">
        <f>IF(ISERROR(SUMIF('O4 Summary by Class &amp; Accounts'!$C$19:$C$213, 'O1 Revenue to cost|RR'!$A31,'O4 Summary by Class &amp; Accounts'!F$19:F$213)), "-", SUMIF('O4 Summary by Class &amp; Accounts'!$C$19:$C$213, 'O1 Revenue to cost|RR'!$A31,'O4 Summary by Class &amp; Accounts'!F$19:F$213))</f>
        <v>42868.512313123385</v>
      </c>
      <c r="F31" s="605">
        <f>IF(ISERROR(SUMIF('O4 Summary by Class &amp; Accounts'!$C$19:$C$213, 'O1 Revenue to cost|RR'!$A31,'O4 Summary by Class &amp; Accounts'!G$19:G$213)), "-", SUMIF('O4 Summary by Class &amp; Accounts'!$C$19:$C$213, 'O1 Revenue to cost|RR'!$A31,'O4 Summary by Class &amp; Accounts'!G$19:G$213))</f>
        <v>20748.452123956595</v>
      </c>
      <c r="G31" s="605">
        <f>IF(ISERROR(SUMIF('O4 Summary by Class &amp; Accounts'!$C$19:$C$213, 'O1 Revenue to cost|RR'!$A31,'O4 Summary by Class &amp; Accounts'!H$19:H$213)), "-", SUMIF('O4 Summary by Class &amp; Accounts'!$C$19:$C$213, 'O1 Revenue to cost|RR'!$A31,'O4 Summary by Class &amp; Accounts'!H$19:H$213))</f>
        <v>0</v>
      </c>
      <c r="H31" s="605">
        <f>IF(ISERROR(SUMIF('O4 Summary by Class &amp; Accounts'!$C$19:$C$213, 'O1 Revenue to cost|RR'!$A31,'O4 Summary by Class &amp; Accounts'!I$19:I$213)), "-", SUMIF('O4 Summary by Class &amp; Accounts'!$C$19:$C$213, 'O1 Revenue to cost|RR'!$A31,'O4 Summary by Class &amp; Accounts'!I$19:I$213))</f>
        <v>0</v>
      </c>
      <c r="I31" s="605">
        <f>IF(ISERROR(SUMIF('O4 Summary by Class &amp; Accounts'!$C$19:$C$213, 'O1 Revenue to cost|RR'!$A31,'O4 Summary by Class &amp; Accounts'!J$19:J$213)), "-", SUMIF('O4 Summary by Class &amp; Accounts'!$C$19:$C$213, 'O1 Revenue to cost|RR'!$A31,'O4 Summary by Class &amp; Accounts'!J$19:J$213))</f>
        <v>0</v>
      </c>
      <c r="J31" s="605">
        <f>IF(ISERROR(SUMIF('O4 Summary by Class &amp; Accounts'!$C$19:$C$213, 'O1 Revenue to cost|RR'!$A31,'O4 Summary by Class &amp; Accounts'!K$19:K$213)), "-", SUMIF('O4 Summary by Class &amp; Accounts'!$C$19:$C$213, 'O1 Revenue to cost|RR'!$A31,'O4 Summary by Class &amp; Accounts'!K$19:K$213))</f>
        <v>2414.1010111569622</v>
      </c>
      <c r="K31" s="605">
        <f>IF(ISERROR(SUMIF('O4 Summary by Class &amp; Accounts'!$C$19:$C$213, 'O1 Revenue to cost|RR'!$A31,'O4 Summary by Class &amp; Accounts'!L$19:L$213)), "-", SUMIF('O4 Summary by Class &amp; Accounts'!$C$19:$C$213, 'O1 Revenue to cost|RR'!$A31,'O4 Summary by Class &amp; Accounts'!L$19:L$213))</f>
        <v>0</v>
      </c>
      <c r="L31" s="605">
        <f>IF(ISERROR(SUMIF('O4 Summary by Class &amp; Accounts'!$C$19:$C$213, 'O1 Revenue to cost|RR'!$A31,'O4 Summary by Class &amp; Accounts'!M$19:M$213)), "-", SUMIF('O4 Summary by Class &amp; Accounts'!$C$19:$C$213, 'O1 Revenue to cost|RR'!$A31,'O4 Summary by Class &amp; Accounts'!M$19:M$213))</f>
        <v>204.77266448561852</v>
      </c>
      <c r="M31" s="605">
        <f>IF(ISERROR(SUMIF('O4 Summary by Class &amp; Accounts'!$C$19:$C$213, 'O1 Revenue to cost|RR'!$A31,'O4 Summary by Class &amp; Accounts'!N$19:N$213)), "-", SUMIF('O4 Summary by Class &amp; Accounts'!$C$19:$C$213, 'O1 Revenue to cost|RR'!$A31,'O4 Summary by Class &amp; Accounts'!N$19:N$213))</f>
        <v>0</v>
      </c>
      <c r="N31" s="605">
        <f>IF(ISERROR(SUMIF('O4 Summary by Class &amp; Accounts'!$C$19:$C$213, 'O1 Revenue to cost|RR'!$A31,'O4 Summary by Class &amp; Accounts'!O$19:O$213)), "-", SUMIF('O4 Summary by Class &amp; Accounts'!$C$19:$C$213, 'O1 Revenue to cost|RR'!$A31,'O4 Summary by Class &amp; Accounts'!O$19:O$213))</f>
        <v>0</v>
      </c>
      <c r="O31" s="605">
        <f>IF(ISERROR(SUMIF('O4 Summary by Class &amp; Accounts'!$C$19:$C$213, 'O1 Revenue to cost|RR'!$A31,'O4 Summary by Class &amp; Accounts'!P$19:P$213)), "-", SUMIF('O4 Summary by Class &amp; Accounts'!$C$19:$C$213, 'O1 Revenue to cost|RR'!$A31,'O4 Summary by Class &amp; Accounts'!P$19:P$213))</f>
        <v>0</v>
      </c>
      <c r="P31" s="605">
        <f>IF(ISERROR(SUMIF('O4 Summary by Class &amp; Accounts'!$C$19:$C$213, 'O1 Revenue to cost|RR'!$A31,'O4 Summary by Class &amp; Accounts'!Q$19:Q$213)), "-", SUMIF('O4 Summary by Class &amp; Accounts'!$C$19:$C$213, 'O1 Revenue to cost|RR'!$A31,'O4 Summary by Class &amp; Accounts'!Q$19:Q$213))</f>
        <v>0</v>
      </c>
      <c r="Q31" s="605">
        <f>IF(ISERROR(SUMIF('O4 Summary by Class &amp; Accounts'!$C$19:$C$213, 'O1 Revenue to cost|RR'!$A31,'O4 Summary by Class &amp; Accounts'!R$19:R$213)), "-", SUMIF('O4 Summary by Class &amp; Accounts'!$C$19:$C$213, 'O1 Revenue to cost|RR'!$A31,'O4 Summary by Class &amp; Accounts'!R$19:R$213))</f>
        <v>0</v>
      </c>
      <c r="R31" s="605">
        <f>IF(ISERROR(SUMIF('O4 Summary by Class &amp; Accounts'!$C$19:$C$213, 'O1 Revenue to cost|RR'!$A31,'O4 Summary by Class &amp; Accounts'!S$19:S$213)), "-", SUMIF('O4 Summary by Class &amp; Accounts'!$C$19:$C$213, 'O1 Revenue to cost|RR'!$A31,'O4 Summary by Class &amp; Accounts'!S$19:S$213))</f>
        <v>0</v>
      </c>
      <c r="S31" s="605">
        <f>IF(ISERROR(SUMIF('O4 Summary by Class &amp; Accounts'!$C$19:$C$213, 'O1 Revenue to cost|RR'!$A31,'O4 Summary by Class &amp; Accounts'!T$19:T$213)), "-", SUMIF('O4 Summary by Class &amp; Accounts'!$C$19:$C$213, 'O1 Revenue to cost|RR'!$A31,'O4 Summary by Class &amp; Accounts'!T$19:T$213))</f>
        <v>0</v>
      </c>
      <c r="T31" s="605">
        <f>IF(ISERROR(SUMIF('O4 Summary by Class &amp; Accounts'!$C$19:$C$213, 'O1 Revenue to cost|RR'!$A31,'O4 Summary by Class &amp; Accounts'!U$19:U$213)), "-", SUMIF('O4 Summary by Class &amp; Accounts'!$C$19:$C$213, 'O1 Revenue to cost|RR'!$A31,'O4 Summary by Class &amp; Accounts'!U$19:U$213))</f>
        <v>0</v>
      </c>
      <c r="U31" s="605">
        <f>IF(ISERROR(SUMIF('O4 Summary by Class &amp; Accounts'!$C$19:$C$213, 'O1 Revenue to cost|RR'!$A31,'O4 Summary by Class &amp; Accounts'!V$19:V$213)), "-", SUMIF('O4 Summary by Class &amp; Accounts'!$C$19:$C$213, 'O1 Revenue to cost|RR'!$A31,'O4 Summary by Class &amp; Accounts'!V$19:V$213))</f>
        <v>0</v>
      </c>
      <c r="V31" s="605">
        <f>IF(ISERROR(SUMIF('O4 Summary by Class &amp; Accounts'!$C$19:$C$213, 'O1 Revenue to cost|RR'!$A31,'O4 Summary by Class &amp; Accounts'!W$19:W$213)), "-", SUMIF('O4 Summary by Class &amp; Accounts'!$C$19:$C$213, 'O1 Revenue to cost|RR'!$A31,'O4 Summary by Class &amp; Accounts'!W$19:W$213))</f>
        <v>0</v>
      </c>
      <c r="W31" s="605">
        <f>IF(ISERROR(SUMIF('O4 Summary by Class &amp; Accounts'!$C$19:$C$213, 'O1 Revenue to cost|RR'!$A31,'O4 Summary by Class &amp; Accounts'!X$19:X$213)), "-", SUMIF('O4 Summary by Class &amp; Accounts'!$C$19:$C$213, 'O1 Revenue to cost|RR'!$A31,'O4 Summary by Class &amp; Accounts'!X$19:X$213))</f>
        <v>0</v>
      </c>
    </row>
    <row r="32" spans="1:23" ht="12.75">
      <c r="A32" s="961" t="s">
        <v>603</v>
      </c>
      <c r="B32" s="442" t="s">
        <v>941</v>
      </c>
      <c r="C32" s="957">
        <f t="shared" si="4"/>
        <v>0</v>
      </c>
      <c r="D32" s="598">
        <f>SUMIF('O4 Summary by Class &amp; Accounts'!$C$19:$C$213, 'O1 Revenue to cost|RR'!$A32,'O4 Summary by Class &amp; Accounts'!E$19:E$213)</f>
        <v>0</v>
      </c>
      <c r="E32" s="598">
        <f>SUMIF('O4 Summary by Class &amp; Accounts'!$C$19:$C$213, 'O1 Revenue to cost|RR'!$A32,'O4 Summary by Class &amp; Accounts'!F$19:F$213)</f>
        <v>0</v>
      </c>
      <c r="F32" s="598">
        <f>SUMIF('O4 Summary by Class &amp; Accounts'!$C$19:$C$213, 'O1 Revenue to cost|RR'!$A32,'O4 Summary by Class &amp; Accounts'!G$19:G$213)</f>
        <v>0</v>
      </c>
      <c r="G32" s="598">
        <f>SUMIF('O4 Summary by Class &amp; Accounts'!$C$19:$C$213, 'O1 Revenue to cost|RR'!$A32,'O4 Summary by Class &amp; Accounts'!H$19:H$213)</f>
        <v>0</v>
      </c>
      <c r="H32" s="598">
        <f>SUMIF('O4 Summary by Class &amp; Accounts'!$C$19:$C$213, 'O1 Revenue to cost|RR'!$A32,'O4 Summary by Class &amp; Accounts'!I$19:I$213)</f>
        <v>0</v>
      </c>
      <c r="I32" s="598">
        <f>SUMIF('O4 Summary by Class &amp; Accounts'!$C$19:$C$213, 'O1 Revenue to cost|RR'!$A32,'O4 Summary by Class &amp; Accounts'!J$19:J$213)</f>
        <v>0</v>
      </c>
      <c r="J32" s="598">
        <f>SUMIF('O4 Summary by Class &amp; Accounts'!$C$19:$C$213, 'O1 Revenue to cost|RR'!$A32,'O4 Summary by Class &amp; Accounts'!K$19:K$213)</f>
        <v>0</v>
      </c>
      <c r="K32" s="598">
        <f>SUMIF('O4 Summary by Class &amp; Accounts'!$C$19:$C$213, 'O1 Revenue to cost|RR'!$A32,'O4 Summary by Class &amp; Accounts'!L$19:L$213)</f>
        <v>0</v>
      </c>
      <c r="L32" s="598">
        <f>SUMIF('O4 Summary by Class &amp; Accounts'!$C$19:$C$213, 'O1 Revenue to cost|RR'!$A32,'O4 Summary by Class &amp; Accounts'!M$19:M$213)</f>
        <v>0</v>
      </c>
      <c r="M32" s="598">
        <f>SUMIF('O4 Summary by Class &amp; Accounts'!$C$19:$C$213, 'O1 Revenue to cost|RR'!$A32,'O4 Summary by Class &amp; Accounts'!N$19:N$213)</f>
        <v>0</v>
      </c>
      <c r="N32" s="598">
        <f>SUMIF('O4 Summary by Class &amp; Accounts'!$C$19:$C$213, 'O1 Revenue to cost|RR'!$A32,'O4 Summary by Class &amp; Accounts'!O$19:O$213)</f>
        <v>0</v>
      </c>
      <c r="O32" s="598">
        <f>SUMIF('O4 Summary by Class &amp; Accounts'!$C$19:$C$213, 'O1 Revenue to cost|RR'!$A32,'O4 Summary by Class &amp; Accounts'!P$19:P$213)</f>
        <v>0</v>
      </c>
      <c r="P32" s="598">
        <f>SUMIF('O4 Summary by Class &amp; Accounts'!$C$19:$C$213, 'O1 Revenue to cost|RR'!$A32,'O4 Summary by Class &amp; Accounts'!Q$19:Q$213)</f>
        <v>0</v>
      </c>
      <c r="Q32" s="598">
        <f>SUMIF('O4 Summary by Class &amp; Accounts'!$C$19:$C$213, 'O1 Revenue to cost|RR'!$A32,'O4 Summary by Class &amp; Accounts'!R$19:R$213)</f>
        <v>0</v>
      </c>
      <c r="R32" s="598">
        <f>SUMIF('O4 Summary by Class &amp; Accounts'!$C$19:$C$213, 'O1 Revenue to cost|RR'!$A32,'O4 Summary by Class &amp; Accounts'!S$19:S$213)</f>
        <v>0</v>
      </c>
      <c r="S32" s="598">
        <f>SUMIF('O4 Summary by Class &amp; Accounts'!$C$19:$C$213, 'O1 Revenue to cost|RR'!$A32,'O4 Summary by Class &amp; Accounts'!T$19:T$213)</f>
        <v>0</v>
      </c>
      <c r="T32" s="598">
        <f>SUMIF('O4 Summary by Class &amp; Accounts'!$C$19:$C$213, 'O1 Revenue to cost|RR'!$A32,'O4 Summary by Class &amp; Accounts'!U$19:U$213)</f>
        <v>0</v>
      </c>
      <c r="U32" s="598">
        <f>SUMIF('O4 Summary by Class &amp; Accounts'!$C$19:$C$213, 'O1 Revenue to cost|RR'!$A32,'O4 Summary by Class &amp; Accounts'!V$19:V$213)</f>
        <v>0</v>
      </c>
      <c r="V32" s="598">
        <f>SUMIF('O4 Summary by Class &amp; Accounts'!$C$19:$C$213, 'O1 Revenue to cost|RR'!$A32,'O4 Summary by Class &amp; Accounts'!W$19:W$213)</f>
        <v>0</v>
      </c>
      <c r="W32" s="598">
        <f>SUMIF('O4 Summary by Class &amp; Accounts'!$C$19:$C$213, 'O1 Revenue to cost|RR'!$A32,'O4 Summary by Class &amp; Accounts'!X$19:X$213)</f>
        <v>0</v>
      </c>
    </row>
    <row r="33" spans="1:23" s="578" customFormat="1" ht="13.5" thickBot="1">
      <c r="A33" s="961" t="s">
        <v>1403</v>
      </c>
      <c r="B33" s="442" t="s">
        <v>1402</v>
      </c>
      <c r="C33" s="956">
        <f t="shared" si="4"/>
        <v>135041</v>
      </c>
      <c r="D33" s="597">
        <f>SUMIF('O4 Summary by Class &amp; Accounts'!$C$19:$C$213, 'O1 Revenue to cost|RR'!$A33,'O4 Summary by Class &amp; Accounts'!E$19:E$213)</f>
        <v>88170.727753820436</v>
      </c>
      <c r="E33" s="597">
        <f>SUMIF('O4 Summary by Class &amp; Accounts'!$C$19:$C$213, 'O1 Revenue to cost|RR'!$A33,'O4 Summary by Class &amp; Accounts'!F$19:F$213)</f>
        <v>28880.671260591596</v>
      </c>
      <c r="F33" s="597">
        <f>SUMIF('O4 Summary by Class &amp; Accounts'!$C$19:$C$213, 'O1 Revenue to cost|RR'!$A33,'O4 Summary by Class &amp; Accounts'!G$19:G$213)</f>
        <v>15659.148622629187</v>
      </c>
      <c r="G33" s="597">
        <f>SUMIF('O4 Summary by Class &amp; Accounts'!$C$19:$C$213, 'O1 Revenue to cost|RR'!$A33,'O4 Summary by Class &amp; Accounts'!H$19:H$213)</f>
        <v>0</v>
      </c>
      <c r="H33" s="597">
        <f>SUMIF('O4 Summary by Class &amp; Accounts'!$C$19:$C$213, 'O1 Revenue to cost|RR'!$A33,'O4 Summary by Class &amp; Accounts'!I$19:I$213)</f>
        <v>0</v>
      </c>
      <c r="I33" s="597">
        <f>SUMIF('O4 Summary by Class &amp; Accounts'!$C$19:$C$213, 'O1 Revenue to cost|RR'!$A33,'O4 Summary by Class &amp; Accounts'!J$19:J$213)</f>
        <v>0</v>
      </c>
      <c r="J33" s="597">
        <f>SUMIF('O4 Summary by Class &amp; Accounts'!$C$19:$C$213, 'O1 Revenue to cost|RR'!$A33,'O4 Summary by Class &amp; Accounts'!K$19:K$213)</f>
        <v>2143.6176908120115</v>
      </c>
      <c r="K33" s="597">
        <f>SUMIF('O4 Summary by Class &amp; Accounts'!$C$19:$C$213, 'O1 Revenue to cost|RR'!$A33,'O4 Summary by Class &amp; Accounts'!L$19:L$213)</f>
        <v>0</v>
      </c>
      <c r="L33" s="597">
        <f>SUMIF('O4 Summary by Class &amp; Accounts'!$C$19:$C$213, 'O1 Revenue to cost|RR'!$A33,'O4 Summary by Class &amp; Accounts'!M$19:M$213)</f>
        <v>186.83467214678001</v>
      </c>
      <c r="M33" s="597">
        <f>SUMIF('O4 Summary by Class &amp; Accounts'!$C$19:$C$213, 'O1 Revenue to cost|RR'!$A33,'O4 Summary by Class &amp; Accounts'!N$19:N$213)</f>
        <v>0</v>
      </c>
      <c r="N33" s="597">
        <f>SUMIF('O4 Summary by Class &amp; Accounts'!$C$19:$C$213, 'O1 Revenue to cost|RR'!$A33,'O4 Summary by Class &amp; Accounts'!O$19:O$213)</f>
        <v>0</v>
      </c>
      <c r="O33" s="597">
        <f>SUMIF('O4 Summary by Class &amp; Accounts'!$C$19:$C$213, 'O1 Revenue to cost|RR'!$A33,'O4 Summary by Class &amp; Accounts'!P$19:P$213)</f>
        <v>0</v>
      </c>
      <c r="P33" s="597">
        <f>SUMIF('O4 Summary by Class &amp; Accounts'!$C$19:$C$213, 'O1 Revenue to cost|RR'!$A33,'O4 Summary by Class &amp; Accounts'!Q$19:Q$213)</f>
        <v>0</v>
      </c>
      <c r="Q33" s="597">
        <f>SUMIF('O4 Summary by Class &amp; Accounts'!$C$19:$C$213, 'O1 Revenue to cost|RR'!$A33,'O4 Summary by Class &amp; Accounts'!R$19:R$213)</f>
        <v>0</v>
      </c>
      <c r="R33" s="597">
        <f>SUMIF('O4 Summary by Class &amp; Accounts'!$C$19:$C$213, 'O1 Revenue to cost|RR'!$A33,'O4 Summary by Class &amp; Accounts'!S$19:S$213)</f>
        <v>0</v>
      </c>
      <c r="S33" s="597">
        <f>SUMIF('O4 Summary by Class &amp; Accounts'!$C$19:$C$213, 'O1 Revenue to cost|RR'!$A33,'O4 Summary by Class &amp; Accounts'!T$19:T$213)</f>
        <v>0</v>
      </c>
      <c r="T33" s="597">
        <f>SUMIF('O4 Summary by Class &amp; Accounts'!$C$19:$C$213, 'O1 Revenue to cost|RR'!$A33,'O4 Summary by Class &amp; Accounts'!U$19:U$213)</f>
        <v>0</v>
      </c>
      <c r="U33" s="597">
        <f>SUMIF('O4 Summary by Class &amp; Accounts'!$C$19:$C$213, 'O1 Revenue to cost|RR'!$A33,'O4 Summary by Class &amp; Accounts'!V$19:V$213)</f>
        <v>0</v>
      </c>
      <c r="V33" s="597">
        <f>SUMIF('O4 Summary by Class &amp; Accounts'!$C$19:$C$213, 'O1 Revenue to cost|RR'!$A33,'O4 Summary by Class &amp; Accounts'!W$19:W$213)</f>
        <v>0</v>
      </c>
      <c r="W33" s="597">
        <f>SUMIF('O4 Summary by Class &amp; Accounts'!$C$19:$C$213, 'O1 Revenue to cost|RR'!$A33,'O4 Summary by Class &amp; Accounts'!X$19:X$213)</f>
        <v>0</v>
      </c>
    </row>
    <row r="34" spans="1:23" s="47" customFormat="1" ht="13.5" thickBot="1">
      <c r="A34" s="961"/>
      <c r="B34" s="966" t="s">
        <v>890</v>
      </c>
      <c r="C34" s="967">
        <f>SUM(C28:C33)</f>
        <v>1989765</v>
      </c>
      <c r="D34" s="968">
        <f t="shared" ref="D34:W34" si="5">SUM(D28:D33)</f>
        <v>1366129.5341026671</v>
      </c>
      <c r="E34" s="968">
        <f t="shared" si="5"/>
        <v>376449.62916216388</v>
      </c>
      <c r="F34" s="968">
        <f t="shared" si="5"/>
        <v>218355.57056789636</v>
      </c>
      <c r="G34" s="968">
        <f t="shared" si="5"/>
        <v>0</v>
      </c>
      <c r="H34" s="968">
        <f t="shared" si="5"/>
        <v>0</v>
      </c>
      <c r="I34" s="968">
        <f t="shared" si="5"/>
        <v>0</v>
      </c>
      <c r="J34" s="968">
        <f t="shared" si="5"/>
        <v>26060.489151859139</v>
      </c>
      <c r="K34" s="968">
        <f t="shared" si="5"/>
        <v>0</v>
      </c>
      <c r="L34" s="968">
        <f t="shared" si="5"/>
        <v>2769.7770154133864</v>
      </c>
      <c r="M34" s="968">
        <f t="shared" si="5"/>
        <v>0</v>
      </c>
      <c r="N34" s="968">
        <f t="shared" si="5"/>
        <v>0</v>
      </c>
      <c r="O34" s="968">
        <f t="shared" si="5"/>
        <v>0</v>
      </c>
      <c r="P34" s="968">
        <f t="shared" si="5"/>
        <v>0</v>
      </c>
      <c r="Q34" s="968">
        <f t="shared" si="5"/>
        <v>0</v>
      </c>
      <c r="R34" s="968">
        <f t="shared" si="5"/>
        <v>0</v>
      </c>
      <c r="S34" s="968">
        <f t="shared" si="5"/>
        <v>0</v>
      </c>
      <c r="T34" s="968">
        <f t="shared" si="5"/>
        <v>0</v>
      </c>
      <c r="U34" s="968">
        <f t="shared" si="5"/>
        <v>0</v>
      </c>
      <c r="V34" s="968">
        <f t="shared" si="5"/>
        <v>0</v>
      </c>
      <c r="W34" s="968">
        <f t="shared" si="5"/>
        <v>0</v>
      </c>
    </row>
    <row r="35" spans="1:23" s="47" customFormat="1" ht="13.5" thickTop="1">
      <c r="A35" s="961"/>
      <c r="B35" s="964"/>
      <c r="C35" s="957"/>
      <c r="D35" s="599"/>
      <c r="E35" s="599"/>
      <c r="F35" s="599"/>
      <c r="G35" s="599"/>
      <c r="H35" s="599"/>
      <c r="I35" s="599"/>
      <c r="J35" s="599"/>
      <c r="K35" s="599"/>
      <c r="L35" s="599"/>
      <c r="M35" s="599"/>
      <c r="N35" s="599"/>
      <c r="O35" s="599"/>
      <c r="P35" s="599"/>
      <c r="Q35" s="599"/>
      <c r="R35" s="599"/>
      <c r="S35" s="599"/>
      <c r="T35" s="599"/>
      <c r="U35" s="599"/>
      <c r="V35" s="599"/>
      <c r="W35" s="599"/>
    </row>
    <row r="36" spans="1:23" s="47" customFormat="1" ht="12.75">
      <c r="A36" s="961"/>
      <c r="B36" s="964" t="s">
        <v>1177</v>
      </c>
      <c r="C36" s="957">
        <f>SUM(D36:W36)</f>
        <v>0</v>
      </c>
      <c r="D36" s="599">
        <f>'I9 Direct Allocation'!E153</f>
        <v>0</v>
      </c>
      <c r="E36" s="599">
        <f>'I9 Direct Allocation'!F153</f>
        <v>0</v>
      </c>
      <c r="F36" s="599">
        <f>'I9 Direct Allocation'!G153</f>
        <v>0</v>
      </c>
      <c r="G36" s="599">
        <f>'I9 Direct Allocation'!H153</f>
        <v>0</v>
      </c>
      <c r="H36" s="599">
        <f>'I9 Direct Allocation'!I153</f>
        <v>0</v>
      </c>
      <c r="I36" s="599">
        <f>'I9 Direct Allocation'!J153</f>
        <v>0</v>
      </c>
      <c r="J36" s="599">
        <f>'I9 Direct Allocation'!K153</f>
        <v>0</v>
      </c>
      <c r="K36" s="599">
        <f>'I9 Direct Allocation'!L153</f>
        <v>0</v>
      </c>
      <c r="L36" s="599">
        <f>'I9 Direct Allocation'!M153</f>
        <v>0</v>
      </c>
      <c r="M36" s="599">
        <f>'I9 Direct Allocation'!N153</f>
        <v>0</v>
      </c>
      <c r="N36" s="599">
        <f>'I9 Direct Allocation'!O153</f>
        <v>0</v>
      </c>
      <c r="O36" s="599">
        <f>'I9 Direct Allocation'!P153</f>
        <v>0</v>
      </c>
      <c r="P36" s="599">
        <f>'I9 Direct Allocation'!Q153</f>
        <v>0</v>
      </c>
      <c r="Q36" s="599">
        <f>'I9 Direct Allocation'!R153</f>
        <v>0</v>
      </c>
      <c r="R36" s="599">
        <f>'I9 Direct Allocation'!S153</f>
        <v>0</v>
      </c>
      <c r="S36" s="599">
        <f>'I9 Direct Allocation'!T153</f>
        <v>0</v>
      </c>
      <c r="T36" s="599">
        <f>'I9 Direct Allocation'!U153</f>
        <v>0</v>
      </c>
      <c r="U36" s="599">
        <f>'I9 Direct Allocation'!V153</f>
        <v>0</v>
      </c>
      <c r="V36" s="599">
        <f>'I9 Direct Allocation'!W153</f>
        <v>0</v>
      </c>
      <c r="W36" s="599">
        <f>'I9 Direct Allocation'!X153</f>
        <v>0</v>
      </c>
    </row>
    <row r="37" spans="1:23" ht="12.75">
      <c r="A37" s="961"/>
      <c r="B37" s="442"/>
      <c r="C37" s="957"/>
      <c r="D37" s="598"/>
      <c r="E37" s="598"/>
      <c r="F37" s="598"/>
      <c r="G37" s="598"/>
      <c r="H37" s="598"/>
      <c r="I37" s="598"/>
      <c r="J37" s="598"/>
      <c r="K37" s="598"/>
      <c r="L37" s="598"/>
      <c r="M37" s="602"/>
      <c r="N37" s="602"/>
      <c r="O37" s="602"/>
      <c r="P37" s="602"/>
      <c r="Q37" s="602"/>
      <c r="R37" s="602"/>
      <c r="S37" s="602"/>
      <c r="T37" s="602"/>
      <c r="U37" s="602"/>
      <c r="V37" s="602"/>
      <c r="W37" s="602"/>
    </row>
    <row r="38" spans="1:23" ht="12.75">
      <c r="A38" s="961" t="s">
        <v>939</v>
      </c>
      <c r="B38" s="442" t="s">
        <v>940</v>
      </c>
      <c r="C38" s="957">
        <f>SUM(D38:W38)</f>
        <v>0</v>
      </c>
      <c r="D38" s="598">
        <f>-SUMIF('O4 Summary by Class &amp; Accounts'!$C$19:$C$213, 'O1 Revenue to cost|RR'!$A38,'O4 Summary by Class &amp; Accounts'!E$19:E$213)</f>
        <v>0</v>
      </c>
      <c r="E38" s="598">
        <f>-SUMIF('O4 Summary by Class &amp; Accounts'!$C$19:$C$213, 'O1 Revenue to cost|RR'!$A38,'O4 Summary by Class &amp; Accounts'!F$19:F$213)</f>
        <v>0</v>
      </c>
      <c r="F38" s="598">
        <f>-SUMIF('O4 Summary by Class &amp; Accounts'!$C$19:$C$213, 'O1 Revenue to cost|RR'!$A38,'O4 Summary by Class &amp; Accounts'!G$19:G$213)</f>
        <v>0</v>
      </c>
      <c r="G38" s="598">
        <f>-SUMIF('O4 Summary by Class &amp; Accounts'!$C$19:$C$213, 'O1 Revenue to cost|RR'!$A38,'O4 Summary by Class &amp; Accounts'!H$19:H$213)</f>
        <v>0</v>
      </c>
      <c r="H38" s="598">
        <f>-SUMIF('O4 Summary by Class &amp; Accounts'!$C$19:$C$213, 'O1 Revenue to cost|RR'!$A38,'O4 Summary by Class &amp; Accounts'!I$19:I$213)</f>
        <v>0</v>
      </c>
      <c r="I38" s="598">
        <f>-SUMIF('O4 Summary by Class &amp; Accounts'!$C$19:$C$213, 'O1 Revenue to cost|RR'!$A38,'O4 Summary by Class &amp; Accounts'!J$19:J$213)</f>
        <v>0</v>
      </c>
      <c r="J38" s="598">
        <f>-SUMIF('O4 Summary by Class &amp; Accounts'!$C$19:$C$213, 'O1 Revenue to cost|RR'!$A38,'O4 Summary by Class &amp; Accounts'!K$19:K$213)</f>
        <v>0</v>
      </c>
      <c r="K38" s="598">
        <f>-SUMIF('O4 Summary by Class &amp; Accounts'!$C$19:$C$213, 'O1 Revenue to cost|RR'!$A38,'O4 Summary by Class &amp; Accounts'!L$19:L$213)</f>
        <v>0</v>
      </c>
      <c r="L38" s="598">
        <f>-SUMIF('O4 Summary by Class &amp; Accounts'!$C$19:$C$213, 'O1 Revenue to cost|RR'!$A38,'O4 Summary by Class &amp; Accounts'!M$19:M$213)</f>
        <v>0</v>
      </c>
      <c r="M38" s="598">
        <f>-SUMIF('O4 Summary by Class &amp; Accounts'!$C$19:$C$213, 'O1 Revenue to cost|RR'!$A38,'O4 Summary by Class &amp; Accounts'!N$19:N$213)</f>
        <v>0</v>
      </c>
      <c r="N38" s="598">
        <f>-SUMIF('O4 Summary by Class &amp; Accounts'!$C$19:$C$213, 'O1 Revenue to cost|RR'!$A38,'O4 Summary by Class &amp; Accounts'!O$19:O$213)</f>
        <v>0</v>
      </c>
      <c r="O38" s="598">
        <f>-SUMIF('O4 Summary by Class &amp; Accounts'!$C$19:$C$213, 'O1 Revenue to cost|RR'!$A38,'O4 Summary by Class &amp; Accounts'!P$19:P$213)</f>
        <v>0</v>
      </c>
      <c r="P38" s="598">
        <f>-SUMIF('O4 Summary by Class &amp; Accounts'!$C$19:$C$213, 'O1 Revenue to cost|RR'!$A38,'O4 Summary by Class &amp; Accounts'!Q$19:Q$213)</f>
        <v>0</v>
      </c>
      <c r="Q38" s="598">
        <f>-SUMIF('O4 Summary by Class &amp; Accounts'!$C$19:$C$213, 'O1 Revenue to cost|RR'!$A38,'O4 Summary by Class &amp; Accounts'!R$19:R$213)</f>
        <v>0</v>
      </c>
      <c r="R38" s="598">
        <f>-SUMIF('O4 Summary by Class &amp; Accounts'!$C$19:$C$213, 'O1 Revenue to cost|RR'!$A38,'O4 Summary by Class &amp; Accounts'!S$19:S$213)</f>
        <v>0</v>
      </c>
      <c r="S38" s="598">
        <f>-SUMIF('O4 Summary by Class &amp; Accounts'!$C$19:$C$213, 'O1 Revenue to cost|RR'!$A38,'O4 Summary by Class &amp; Accounts'!T$19:T$213)</f>
        <v>0</v>
      </c>
      <c r="T38" s="598">
        <f>-SUMIF('O4 Summary by Class &amp; Accounts'!$C$19:$C$213, 'O1 Revenue to cost|RR'!$A38,'O4 Summary by Class &amp; Accounts'!U$19:U$213)</f>
        <v>0</v>
      </c>
      <c r="U38" s="598">
        <f>-SUMIF('O4 Summary by Class &amp; Accounts'!$C$19:$C$213, 'O1 Revenue to cost|RR'!$A38,'O4 Summary by Class &amp; Accounts'!V$19:V$213)</f>
        <v>0</v>
      </c>
      <c r="V38" s="598">
        <f>-SUMIF('O4 Summary by Class &amp; Accounts'!$C$19:$C$213, 'O1 Revenue to cost|RR'!$A38,'O4 Summary by Class &amp; Accounts'!W$19:W$213)</f>
        <v>0</v>
      </c>
      <c r="W38" s="598">
        <f>-SUMIF('O4 Summary by Class &amp; Accounts'!$C$19:$C$213, 'O1 Revenue to cost|RR'!$A38,'O4 Summary by Class &amp; Accounts'!X$19:X$213)</f>
        <v>0</v>
      </c>
    </row>
    <row r="39" spans="1:23" ht="12.75">
      <c r="A39" s="961"/>
      <c r="B39" s="442"/>
      <c r="C39" s="957"/>
      <c r="D39" s="598"/>
      <c r="E39" s="598"/>
      <c r="F39" s="598"/>
      <c r="G39" s="598"/>
      <c r="H39" s="598"/>
      <c r="I39" s="598"/>
      <c r="J39" s="598"/>
      <c r="K39" s="598"/>
      <c r="L39" s="598"/>
      <c r="M39" s="602"/>
      <c r="N39" s="602"/>
      <c r="O39" s="602"/>
      <c r="P39" s="602"/>
      <c r="Q39" s="602"/>
      <c r="R39" s="602"/>
      <c r="S39" s="602"/>
      <c r="T39" s="602"/>
      <c r="U39" s="602"/>
      <c r="V39" s="602"/>
      <c r="W39" s="602"/>
    </row>
    <row r="40" spans="1:23" ht="12.75">
      <c r="A40" s="961"/>
      <c r="B40" s="964" t="s">
        <v>892</v>
      </c>
      <c r="C40" s="957">
        <f>SUM(D40:W40)</f>
        <v>1989765</v>
      </c>
      <c r="D40" s="600">
        <f t="shared" ref="D40:W40" si="6">D34+D36+D38</f>
        <v>1366129.5341026671</v>
      </c>
      <c r="E40" s="600">
        <f t="shared" si="6"/>
        <v>376449.62916216388</v>
      </c>
      <c r="F40" s="600">
        <f t="shared" si="6"/>
        <v>218355.57056789636</v>
      </c>
      <c r="G40" s="600">
        <f t="shared" si="6"/>
        <v>0</v>
      </c>
      <c r="H40" s="600">
        <f t="shared" si="6"/>
        <v>0</v>
      </c>
      <c r="I40" s="600">
        <f t="shared" si="6"/>
        <v>0</v>
      </c>
      <c r="J40" s="600">
        <f t="shared" si="6"/>
        <v>26060.489151859139</v>
      </c>
      <c r="K40" s="600">
        <f t="shared" si="6"/>
        <v>0</v>
      </c>
      <c r="L40" s="600">
        <f t="shared" si="6"/>
        <v>2769.7770154133864</v>
      </c>
      <c r="M40" s="600">
        <f t="shared" si="6"/>
        <v>0</v>
      </c>
      <c r="N40" s="600">
        <f t="shared" si="6"/>
        <v>0</v>
      </c>
      <c r="O40" s="600">
        <f t="shared" si="6"/>
        <v>0</v>
      </c>
      <c r="P40" s="600">
        <f t="shared" si="6"/>
        <v>0</v>
      </c>
      <c r="Q40" s="600">
        <f t="shared" si="6"/>
        <v>0</v>
      </c>
      <c r="R40" s="600">
        <f t="shared" si="6"/>
        <v>0</v>
      </c>
      <c r="S40" s="600">
        <f t="shared" si="6"/>
        <v>0</v>
      </c>
      <c r="T40" s="600">
        <f t="shared" si="6"/>
        <v>0</v>
      </c>
      <c r="U40" s="600">
        <f t="shared" si="6"/>
        <v>0</v>
      </c>
      <c r="V40" s="600">
        <f t="shared" si="6"/>
        <v>0</v>
      </c>
      <c r="W40" s="600">
        <f t="shared" si="6"/>
        <v>0</v>
      </c>
    </row>
    <row r="41" spans="1:23" ht="16.5" customHeight="1">
      <c r="A41" s="962"/>
      <c r="B41" s="442"/>
      <c r="C41" s="2522" t="str">
        <f>IF(ISERROR(ROUND('I3 TB Data'!G14-C40,-1)=0), "-", IF(ROUND('I3 TB Data'!G14-C40,-1)=0,"Revenue Requirement Input equals Output","Revenue Requirement Input Does Not Equal Output"))</f>
        <v>Revenue Requirement Input equals Output</v>
      </c>
      <c r="D41" s="2523"/>
      <c r="E41" s="2524"/>
      <c r="F41" s="598"/>
      <c r="G41" s="598"/>
      <c r="H41" s="598"/>
      <c r="I41" s="598"/>
      <c r="J41" s="598"/>
      <c r="K41" s="598"/>
      <c r="L41" s="598"/>
      <c r="M41" s="602"/>
      <c r="N41" s="602"/>
      <c r="O41" s="602"/>
      <c r="P41" s="602"/>
      <c r="Q41" s="602"/>
      <c r="R41" s="602"/>
      <c r="S41" s="602"/>
      <c r="T41" s="602"/>
      <c r="U41" s="602"/>
      <c r="V41" s="602"/>
      <c r="W41" s="602"/>
    </row>
    <row r="42" spans="1:23" ht="12.75">
      <c r="A42" s="961"/>
      <c r="B42" s="442"/>
      <c r="C42" s="957"/>
      <c r="D42" s="598"/>
      <c r="E42" s="598"/>
      <c r="F42" s="598"/>
      <c r="G42" s="598"/>
      <c r="H42" s="598"/>
      <c r="I42" s="598"/>
      <c r="J42" s="598"/>
      <c r="K42" s="598"/>
      <c r="L42" s="598"/>
      <c r="M42" s="602"/>
      <c r="N42" s="602"/>
      <c r="O42" s="602"/>
      <c r="P42" s="602"/>
      <c r="Q42" s="602"/>
      <c r="R42" s="602"/>
      <c r="S42" s="602"/>
      <c r="T42" s="602"/>
      <c r="U42" s="602"/>
      <c r="V42" s="602"/>
      <c r="W42" s="602"/>
    </row>
    <row r="43" spans="1:23" ht="12.75">
      <c r="A43" s="961"/>
      <c r="B43" s="442"/>
      <c r="C43" s="957"/>
      <c r="D43" s="598"/>
      <c r="E43" s="598"/>
      <c r="F43" s="598"/>
      <c r="G43" s="598"/>
      <c r="H43" s="598"/>
      <c r="I43" s="598"/>
      <c r="J43" s="598"/>
      <c r="K43" s="598"/>
      <c r="L43" s="598"/>
      <c r="M43" s="602"/>
      <c r="N43" s="602"/>
      <c r="O43" s="602"/>
      <c r="P43" s="602"/>
      <c r="Q43" s="602"/>
      <c r="R43" s="602"/>
      <c r="S43" s="602"/>
      <c r="T43" s="602"/>
      <c r="U43" s="602"/>
      <c r="V43" s="602"/>
      <c r="W43" s="602"/>
    </row>
    <row r="44" spans="1:23" ht="12.75">
      <c r="A44" s="961"/>
      <c r="B44" s="964" t="s">
        <v>1475</v>
      </c>
      <c r="C44" s="957"/>
      <c r="D44" s="598"/>
      <c r="E44" s="598"/>
      <c r="F44" s="598"/>
      <c r="G44" s="598"/>
      <c r="H44" s="598"/>
      <c r="I44" s="598"/>
      <c r="J44" s="598"/>
      <c r="K44" s="598"/>
      <c r="L44" s="598"/>
      <c r="M44" s="602"/>
      <c r="N44" s="602"/>
      <c r="O44" s="602"/>
      <c r="P44" s="602"/>
      <c r="Q44" s="602"/>
      <c r="R44" s="602"/>
      <c r="S44" s="602"/>
      <c r="T44" s="602"/>
      <c r="U44" s="602"/>
      <c r="V44" s="602"/>
      <c r="W44" s="602"/>
    </row>
    <row r="45" spans="1:23" ht="12.75">
      <c r="A45" s="961"/>
      <c r="B45" s="964"/>
      <c r="C45" s="957"/>
      <c r="D45" s="598"/>
      <c r="E45" s="598"/>
      <c r="F45" s="598"/>
      <c r="G45" s="598"/>
      <c r="H45" s="598"/>
      <c r="I45" s="598"/>
      <c r="J45" s="598"/>
      <c r="K45" s="598"/>
      <c r="L45" s="598"/>
      <c r="M45" s="602"/>
      <c r="N45" s="602"/>
      <c r="O45" s="602"/>
      <c r="P45" s="602"/>
      <c r="Q45" s="602"/>
      <c r="R45" s="602"/>
      <c r="S45" s="602"/>
      <c r="T45" s="602"/>
      <c r="U45" s="602"/>
      <c r="V45" s="602"/>
      <c r="W45" s="602"/>
    </row>
    <row r="46" spans="1:23" ht="12.75">
      <c r="A46" s="961"/>
      <c r="B46" s="969" t="s">
        <v>894</v>
      </c>
      <c r="C46" s="957"/>
      <c r="D46" s="598"/>
      <c r="E46" s="598"/>
      <c r="F46" s="598"/>
      <c r="G46" s="598"/>
      <c r="H46" s="598"/>
      <c r="I46" s="598"/>
      <c r="J46" s="598"/>
      <c r="K46" s="598"/>
      <c r="L46" s="598"/>
      <c r="M46" s="602"/>
      <c r="N46" s="602"/>
      <c r="O46" s="602"/>
      <c r="P46" s="602"/>
      <c r="Q46" s="602"/>
      <c r="R46" s="602"/>
      <c r="S46" s="602"/>
      <c r="T46" s="602"/>
      <c r="U46" s="602"/>
      <c r="V46" s="602"/>
      <c r="W46" s="602"/>
    </row>
    <row r="47" spans="1:23" ht="12.75">
      <c r="A47" s="961" t="s">
        <v>785</v>
      </c>
      <c r="B47" s="442" t="s">
        <v>787</v>
      </c>
      <c r="C47" s="957">
        <f>SUM(D47:W47)</f>
        <v>10579187.78001</v>
      </c>
      <c r="D47" s="598">
        <f>SUMIF('O4 Summary by Class &amp; Accounts'!$C$19:$C$213, 'O1 Revenue to cost|RR'!$A47,'O4 Summary by Class &amp; Accounts'!E$19:E$213)</f>
        <v>6677278.568812551</v>
      </c>
      <c r="E47" s="598">
        <f>SUMIF('O4 Summary by Class &amp; Accounts'!$C$19:$C$213, 'O1 Revenue to cost|RR'!$A47,'O4 Summary by Class &amp; Accounts'!F$19:F$213)</f>
        <v>2214246.3501444357</v>
      </c>
      <c r="F47" s="598">
        <f>SUMIF('O4 Summary by Class &amp; Accounts'!$C$19:$C$213, 'O1 Revenue to cost|RR'!$A47,'O4 Summary by Class &amp; Accounts'!G$19:G$213)</f>
        <v>1504473.6118330087</v>
      </c>
      <c r="G47" s="598">
        <f>SUMIF('O4 Summary by Class &amp; Accounts'!$C$19:$C$213, 'O1 Revenue to cost|RR'!$A47,'O4 Summary by Class &amp; Accounts'!H$19:H$213)</f>
        <v>0</v>
      </c>
      <c r="H47" s="598">
        <f>SUMIF('O4 Summary by Class &amp; Accounts'!$C$19:$C$213, 'O1 Revenue to cost|RR'!$A47,'O4 Summary by Class &amp; Accounts'!I$19:I$213)</f>
        <v>0</v>
      </c>
      <c r="I47" s="598">
        <f>SUMIF('O4 Summary by Class &amp; Accounts'!$C$19:$C$213, 'O1 Revenue to cost|RR'!$A47,'O4 Summary by Class &amp; Accounts'!J$19:J$213)</f>
        <v>0</v>
      </c>
      <c r="J47" s="598">
        <f>SUMIF('O4 Summary by Class &amp; Accounts'!$C$19:$C$213, 'O1 Revenue to cost|RR'!$A47,'O4 Summary by Class &amp; Accounts'!K$19:K$213)</f>
        <v>167529.31841057923</v>
      </c>
      <c r="K47" s="598">
        <f>SUMIF('O4 Summary by Class &amp; Accounts'!$C$19:$C$213, 'O1 Revenue to cost|RR'!$A47,'O4 Summary by Class &amp; Accounts'!L$19:L$213)</f>
        <v>0</v>
      </c>
      <c r="L47" s="598">
        <f>SUMIF('O4 Summary by Class &amp; Accounts'!$C$19:$C$213, 'O1 Revenue to cost|RR'!$A47,'O4 Summary by Class &amp; Accounts'!M$19:M$213)</f>
        <v>15659.930809424339</v>
      </c>
      <c r="M47" s="598">
        <f>SUMIF('O4 Summary by Class &amp; Accounts'!$C$19:$C$213, 'O1 Revenue to cost|RR'!$A47,'O4 Summary by Class &amp; Accounts'!N$19:N$213)</f>
        <v>0</v>
      </c>
      <c r="N47" s="598">
        <f>SUMIF('O4 Summary by Class &amp; Accounts'!$C$19:$C$213, 'O1 Revenue to cost|RR'!$A47,'O4 Summary by Class &amp; Accounts'!O$19:O$213)</f>
        <v>0</v>
      </c>
      <c r="O47" s="598">
        <f>SUMIF('O4 Summary by Class &amp; Accounts'!$C$19:$C$213, 'O1 Revenue to cost|RR'!$A47,'O4 Summary by Class &amp; Accounts'!P$19:P$213)</f>
        <v>0</v>
      </c>
      <c r="P47" s="598">
        <f>SUMIF('O4 Summary by Class &amp; Accounts'!$C$19:$C$213, 'O1 Revenue to cost|RR'!$A47,'O4 Summary by Class &amp; Accounts'!Q$19:Q$213)</f>
        <v>0</v>
      </c>
      <c r="Q47" s="598">
        <f>SUMIF('O4 Summary by Class &amp; Accounts'!$C$19:$C$213, 'O1 Revenue to cost|RR'!$A47,'O4 Summary by Class &amp; Accounts'!R$19:R$213)</f>
        <v>0</v>
      </c>
      <c r="R47" s="598">
        <f>SUMIF('O4 Summary by Class &amp; Accounts'!$C$19:$C$213, 'O1 Revenue to cost|RR'!$A47,'O4 Summary by Class &amp; Accounts'!S$19:S$213)</f>
        <v>0</v>
      </c>
      <c r="S47" s="598">
        <f>SUMIF('O4 Summary by Class &amp; Accounts'!$C$19:$C$213, 'O1 Revenue to cost|RR'!$A47,'O4 Summary by Class &amp; Accounts'!T$19:T$213)</f>
        <v>0</v>
      </c>
      <c r="T47" s="598">
        <f>SUMIF('O4 Summary by Class &amp; Accounts'!$C$19:$C$213, 'O1 Revenue to cost|RR'!$A47,'O4 Summary by Class &amp; Accounts'!U$19:U$213)</f>
        <v>0</v>
      </c>
      <c r="U47" s="598">
        <f>SUMIF('O4 Summary by Class &amp; Accounts'!$C$19:$C$213, 'O1 Revenue to cost|RR'!$A47,'O4 Summary by Class &amp; Accounts'!V$19:V$213)</f>
        <v>0</v>
      </c>
      <c r="V47" s="598">
        <f>SUMIF('O4 Summary by Class &amp; Accounts'!$C$19:$C$213, 'O1 Revenue to cost|RR'!$A47,'O4 Summary by Class &amp; Accounts'!W$19:W$213)</f>
        <v>0</v>
      </c>
      <c r="W47" s="598">
        <f>SUMIF('O4 Summary by Class &amp; Accounts'!$C$19:$C$213, 'O1 Revenue to cost|RR'!$A47,'O4 Summary by Class &amp; Accounts'!X$19:X$213)</f>
        <v>0</v>
      </c>
    </row>
    <row r="48" spans="1:23" ht="12.75">
      <c r="A48" s="961" t="s">
        <v>931</v>
      </c>
      <c r="B48" s="442" t="s">
        <v>788</v>
      </c>
      <c r="C48" s="957">
        <f>SUM(D48:W48)</f>
        <v>1429336.0000000002</v>
      </c>
      <c r="D48" s="598">
        <f>SUMIF('O4 Summary by Class &amp; Accounts'!$C$19:$C$213, 'O1 Revenue to cost|RR'!$A48,'O4 Summary by Class &amp; Accounts'!E$19:E$213)</f>
        <v>933239.50003876374</v>
      </c>
      <c r="E48" s="598">
        <f>SUMIF('O4 Summary by Class &amp; Accounts'!$C$19:$C$213, 'O1 Revenue to cost|RR'!$A48,'O4 Summary by Class &amp; Accounts'!F$19:F$213)</f>
        <v>305686.29628726799</v>
      </c>
      <c r="F48" s="598">
        <f>SUMIF('O4 Summary by Class &amp; Accounts'!$C$19:$C$213, 'O1 Revenue to cost|RR'!$A48,'O4 Summary by Class &amp; Accounts'!G$19:G$213)</f>
        <v>165743.62494112394</v>
      </c>
      <c r="G48" s="598">
        <f>SUMIF('O4 Summary by Class &amp; Accounts'!$C$19:$C$213, 'O1 Revenue to cost|RR'!$A48,'O4 Summary by Class &amp; Accounts'!H$19:H$213)</f>
        <v>0</v>
      </c>
      <c r="H48" s="598">
        <f>SUMIF('O4 Summary by Class &amp; Accounts'!$C$19:$C$213, 'O1 Revenue to cost|RR'!$A48,'O4 Summary by Class &amp; Accounts'!I$19:I$213)</f>
        <v>0</v>
      </c>
      <c r="I48" s="598">
        <f>SUMIF('O4 Summary by Class &amp; Accounts'!$C$19:$C$213, 'O1 Revenue to cost|RR'!$A48,'O4 Summary by Class &amp; Accounts'!J$19:J$213)</f>
        <v>0</v>
      </c>
      <c r="J48" s="598">
        <f>SUMIF('O4 Summary by Class &amp; Accounts'!$C$19:$C$213, 'O1 Revenue to cost|RR'!$A48,'O4 Summary by Class &amp; Accounts'!K$19:K$213)</f>
        <v>22689.03470586324</v>
      </c>
      <c r="K48" s="598">
        <f>SUMIF('O4 Summary by Class &amp; Accounts'!$C$19:$C$213, 'O1 Revenue to cost|RR'!$A48,'O4 Summary by Class &amp; Accounts'!L$19:L$213)</f>
        <v>0</v>
      </c>
      <c r="L48" s="598">
        <f>SUMIF('O4 Summary by Class &amp; Accounts'!$C$19:$C$213, 'O1 Revenue to cost|RR'!$A48,'O4 Summary by Class &amp; Accounts'!M$19:M$213)</f>
        <v>1977.5440269813605</v>
      </c>
      <c r="M48" s="598">
        <f>SUMIF('O4 Summary by Class &amp; Accounts'!$C$19:$C$213, 'O1 Revenue to cost|RR'!$A48,'O4 Summary by Class &amp; Accounts'!N$19:N$213)</f>
        <v>0</v>
      </c>
      <c r="N48" s="598">
        <f>SUMIF('O4 Summary by Class &amp; Accounts'!$C$19:$C$213, 'O1 Revenue to cost|RR'!$A48,'O4 Summary by Class &amp; Accounts'!O$19:O$213)</f>
        <v>0</v>
      </c>
      <c r="O48" s="598">
        <f>SUMIF('O4 Summary by Class &amp; Accounts'!$C$19:$C$213, 'O1 Revenue to cost|RR'!$A48,'O4 Summary by Class &amp; Accounts'!P$19:P$213)</f>
        <v>0</v>
      </c>
      <c r="P48" s="598">
        <f>SUMIF('O4 Summary by Class &amp; Accounts'!$C$19:$C$213, 'O1 Revenue to cost|RR'!$A48,'O4 Summary by Class &amp; Accounts'!Q$19:Q$213)</f>
        <v>0</v>
      </c>
      <c r="Q48" s="598">
        <f>SUMIF('O4 Summary by Class &amp; Accounts'!$C$19:$C$213, 'O1 Revenue to cost|RR'!$A48,'O4 Summary by Class &amp; Accounts'!R$19:R$213)</f>
        <v>0</v>
      </c>
      <c r="R48" s="598">
        <f>SUMIF('O4 Summary by Class &amp; Accounts'!$C$19:$C$213, 'O1 Revenue to cost|RR'!$A48,'O4 Summary by Class &amp; Accounts'!S$19:S$213)</f>
        <v>0</v>
      </c>
      <c r="S48" s="598">
        <f>SUMIF('O4 Summary by Class &amp; Accounts'!$C$19:$C$213, 'O1 Revenue to cost|RR'!$A48,'O4 Summary by Class &amp; Accounts'!T$19:T$213)</f>
        <v>0</v>
      </c>
      <c r="T48" s="598">
        <f>SUMIF('O4 Summary by Class &amp; Accounts'!$C$19:$C$213, 'O1 Revenue to cost|RR'!$A48,'O4 Summary by Class &amp; Accounts'!U$19:U$213)</f>
        <v>0</v>
      </c>
      <c r="U48" s="598">
        <f>SUMIF('O4 Summary by Class &amp; Accounts'!$C$19:$C$213, 'O1 Revenue to cost|RR'!$A48,'O4 Summary by Class &amp; Accounts'!V$19:V$213)</f>
        <v>0</v>
      </c>
      <c r="V48" s="598">
        <f>SUMIF('O4 Summary by Class &amp; Accounts'!$C$19:$C$213, 'O1 Revenue to cost|RR'!$A48,'O4 Summary by Class &amp; Accounts'!W$19:W$213)</f>
        <v>0</v>
      </c>
      <c r="W48" s="598">
        <f>SUMIF('O4 Summary by Class &amp; Accounts'!$C$19:$C$213, 'O1 Revenue to cost|RR'!$A48,'O4 Summary by Class &amp; Accounts'!X$19:X$213)</f>
        <v>0</v>
      </c>
    </row>
    <row r="49" spans="1:24" ht="12.75">
      <c r="A49" s="961" t="s">
        <v>784</v>
      </c>
      <c r="B49" s="442" t="s">
        <v>789</v>
      </c>
      <c r="C49" s="958">
        <f>IF(ISERROR(SUM(D49:W49)), "-", SUM(D49:W49))</f>
        <v>-8339641.0000000009</v>
      </c>
      <c r="D49" s="605">
        <f>IF(ISERROR(SUMIF('O4 Summary by Class &amp; Accounts'!$C$19:$C$213, 'O1 Revenue to cost|RR'!$A49,'O4 Summary by Class &amp; Accounts'!E$19:E$213)), "-", SUMIF('O4 Summary by Class &amp; Accounts'!$C$19:$C$213, 'O1 Revenue to cost|RR'!$A49,'O4 Summary by Class &amp; Accounts'!E$19:E$213))</f>
        <v>-5215037.6980236303</v>
      </c>
      <c r="E49" s="605">
        <f>IF(ISERROR(SUMIF('O4 Summary by Class &amp; Accounts'!$C$19:$C$213, 'O1 Revenue to cost|RR'!$A49,'O4 Summary by Class &amp; Accounts'!F$19:F$213)), "-", SUMIF('O4 Summary by Class &amp; Accounts'!$C$19:$C$213, 'O1 Revenue to cost|RR'!$A49,'O4 Summary by Class &amp; Accounts'!F$19:F$213))</f>
        <v>-1735283.5586501104</v>
      </c>
      <c r="F49" s="605">
        <f>IF(ISERROR(SUMIF('O4 Summary by Class &amp; Accounts'!$C$19:$C$213, 'O1 Revenue to cost|RR'!$A49,'O4 Summary by Class &amp; Accounts'!G$19:G$213)), "-", SUMIF('O4 Summary by Class &amp; Accounts'!$C$19:$C$213, 'O1 Revenue to cost|RR'!$A49,'O4 Summary by Class &amp; Accounts'!G$19:G$213))</f>
        <v>-1244779.179212492</v>
      </c>
      <c r="G49" s="605">
        <f>IF(ISERROR(SUMIF('O4 Summary by Class &amp; Accounts'!$C$19:$C$213, 'O1 Revenue to cost|RR'!$A49,'O4 Summary by Class &amp; Accounts'!H$19:H$213)), "-", SUMIF('O4 Summary by Class &amp; Accounts'!$C$19:$C$213, 'O1 Revenue to cost|RR'!$A49,'O4 Summary by Class &amp; Accounts'!H$19:H$213))</f>
        <v>0</v>
      </c>
      <c r="H49" s="605">
        <f>IF(ISERROR(SUMIF('O4 Summary by Class &amp; Accounts'!$C$19:$C$213, 'O1 Revenue to cost|RR'!$A49,'O4 Summary by Class &amp; Accounts'!I$19:I$213)), "-", SUMIF('O4 Summary by Class &amp; Accounts'!$C$19:$C$213, 'O1 Revenue to cost|RR'!$A49,'O4 Summary by Class &amp; Accounts'!I$19:I$213))</f>
        <v>0</v>
      </c>
      <c r="I49" s="605">
        <f>IF(ISERROR(SUMIF('O4 Summary by Class &amp; Accounts'!$C$19:$C$213, 'O1 Revenue to cost|RR'!$A49,'O4 Summary by Class &amp; Accounts'!J$19:J$213)), "-", SUMIF('O4 Summary by Class &amp; Accounts'!$C$19:$C$213, 'O1 Revenue to cost|RR'!$A49,'O4 Summary by Class &amp; Accounts'!J$19:J$213))</f>
        <v>0</v>
      </c>
      <c r="J49" s="605">
        <f>IF(ISERROR(SUMIF('O4 Summary by Class &amp; Accounts'!$C$19:$C$213, 'O1 Revenue to cost|RR'!$A49,'O4 Summary by Class &amp; Accounts'!K$19:K$213)), "-", SUMIF('O4 Summary by Class &amp; Accounts'!$C$19:$C$213, 'O1 Revenue to cost|RR'!$A49,'O4 Summary by Class &amp; Accounts'!K$19:K$213))</f>
        <v>-131979.13663592929</v>
      </c>
      <c r="K49" s="605">
        <f>IF(ISERROR(SUMIF('O4 Summary by Class &amp; Accounts'!$C$19:$C$213, 'O1 Revenue to cost|RR'!$A49,'O4 Summary by Class &amp; Accounts'!L$19:L$213)), "-", SUMIF('O4 Summary by Class &amp; Accounts'!$C$19:$C$213, 'O1 Revenue to cost|RR'!$A49,'O4 Summary by Class &amp; Accounts'!L$19:L$213))</f>
        <v>0</v>
      </c>
      <c r="L49" s="605">
        <f>IF(ISERROR(SUMIF('O4 Summary by Class &amp; Accounts'!$C$19:$C$213, 'O1 Revenue to cost|RR'!$A49,'O4 Summary by Class &amp; Accounts'!M$19:M$213)), "-", SUMIF('O4 Summary by Class &amp; Accounts'!$C$19:$C$213, 'O1 Revenue to cost|RR'!$A49,'O4 Summary by Class &amp; Accounts'!M$19:M$213))</f>
        <v>-12561.427477839525</v>
      </c>
      <c r="M49" s="605">
        <f>IF(ISERROR(SUMIF('O4 Summary by Class &amp; Accounts'!$C$19:$C$213, 'O1 Revenue to cost|RR'!$A49,'O4 Summary by Class &amp; Accounts'!N$19:N$213)), "-", SUMIF('O4 Summary by Class &amp; Accounts'!$C$19:$C$213, 'O1 Revenue to cost|RR'!$A49,'O4 Summary by Class &amp; Accounts'!N$19:N$213))</f>
        <v>0</v>
      </c>
      <c r="N49" s="605">
        <f>IF(ISERROR(SUMIF('O4 Summary by Class &amp; Accounts'!$C$19:$C$213, 'O1 Revenue to cost|RR'!$A49,'O4 Summary by Class &amp; Accounts'!O$19:O$213)), "-", SUMIF('O4 Summary by Class &amp; Accounts'!$C$19:$C$213, 'O1 Revenue to cost|RR'!$A49,'O4 Summary by Class &amp; Accounts'!O$19:O$213))</f>
        <v>0</v>
      </c>
      <c r="O49" s="605">
        <f>IF(ISERROR(SUMIF('O4 Summary by Class &amp; Accounts'!$C$19:$C$213, 'O1 Revenue to cost|RR'!$A49,'O4 Summary by Class &amp; Accounts'!P$19:P$213)), "-", SUMIF('O4 Summary by Class &amp; Accounts'!$C$19:$C$213, 'O1 Revenue to cost|RR'!$A49,'O4 Summary by Class &amp; Accounts'!P$19:P$213))</f>
        <v>0</v>
      </c>
      <c r="P49" s="605">
        <f>IF(ISERROR(SUMIF('O4 Summary by Class &amp; Accounts'!$C$19:$C$213, 'O1 Revenue to cost|RR'!$A49,'O4 Summary by Class &amp; Accounts'!Q$19:Q$213)), "-", SUMIF('O4 Summary by Class &amp; Accounts'!$C$19:$C$213, 'O1 Revenue to cost|RR'!$A49,'O4 Summary by Class &amp; Accounts'!Q$19:Q$213))</f>
        <v>0</v>
      </c>
      <c r="Q49" s="605">
        <f>IF(ISERROR(SUMIF('O4 Summary by Class &amp; Accounts'!$C$19:$C$213, 'O1 Revenue to cost|RR'!$A49,'O4 Summary by Class &amp; Accounts'!R$19:R$213)), "-", SUMIF('O4 Summary by Class &amp; Accounts'!$C$19:$C$213, 'O1 Revenue to cost|RR'!$A49,'O4 Summary by Class &amp; Accounts'!R$19:R$213))</f>
        <v>0</v>
      </c>
      <c r="R49" s="605">
        <f>IF(ISERROR(SUMIF('O4 Summary by Class &amp; Accounts'!$C$19:$C$213, 'O1 Revenue to cost|RR'!$A49,'O4 Summary by Class &amp; Accounts'!S$19:S$213)), "-", SUMIF('O4 Summary by Class &amp; Accounts'!$C$19:$C$213, 'O1 Revenue to cost|RR'!$A49,'O4 Summary by Class &amp; Accounts'!S$19:S$213))</f>
        <v>0</v>
      </c>
      <c r="S49" s="605">
        <f>IF(ISERROR(SUMIF('O4 Summary by Class &amp; Accounts'!$C$19:$C$213, 'O1 Revenue to cost|RR'!$A49,'O4 Summary by Class &amp; Accounts'!T$19:T$213)), "-", SUMIF('O4 Summary by Class &amp; Accounts'!$C$19:$C$213, 'O1 Revenue to cost|RR'!$A49,'O4 Summary by Class &amp; Accounts'!T$19:T$213))</f>
        <v>0</v>
      </c>
      <c r="T49" s="605">
        <f>IF(ISERROR(SUMIF('O4 Summary by Class &amp; Accounts'!$C$19:$C$213, 'O1 Revenue to cost|RR'!$A49,'O4 Summary by Class &amp; Accounts'!U$19:U$213)), "-", SUMIF('O4 Summary by Class &amp; Accounts'!$C$19:$C$213, 'O1 Revenue to cost|RR'!$A49,'O4 Summary by Class &amp; Accounts'!U$19:U$213))</f>
        <v>0</v>
      </c>
      <c r="U49" s="605">
        <f>IF(ISERROR(SUMIF('O4 Summary by Class &amp; Accounts'!$C$19:$C$213, 'O1 Revenue to cost|RR'!$A49,'O4 Summary by Class &amp; Accounts'!V$19:V$213)), "-", SUMIF('O4 Summary by Class &amp; Accounts'!$C$19:$C$213, 'O1 Revenue to cost|RR'!$A49,'O4 Summary by Class &amp; Accounts'!V$19:V$213))</f>
        <v>0</v>
      </c>
      <c r="V49" s="605">
        <f>IF(ISERROR(SUMIF('O4 Summary by Class &amp; Accounts'!$C$19:$C$213, 'O1 Revenue to cost|RR'!$A49,'O4 Summary by Class &amp; Accounts'!W$19:W$213)), "-", SUMIF('O4 Summary by Class &amp; Accounts'!$C$19:$C$213, 'O1 Revenue to cost|RR'!$A49,'O4 Summary by Class &amp; Accounts'!W$19:W$213))</f>
        <v>0</v>
      </c>
      <c r="W49" s="605">
        <f>IF(ISERROR(SUMIF('O4 Summary by Class &amp; Accounts'!$C$19:$C$213, 'O1 Revenue to cost|RR'!$A49,'O4 Summary by Class &amp; Accounts'!X$19:X$213)), "-", SUMIF('O4 Summary by Class &amp; Accounts'!$C$19:$C$213, 'O1 Revenue to cost|RR'!$A49,'O4 Summary by Class &amp; Accounts'!X$19:X$213))</f>
        <v>0</v>
      </c>
    </row>
    <row r="50" spans="1:24" s="578" customFormat="1" ht="13.5" thickBot="1">
      <c r="A50" s="961" t="s">
        <v>936</v>
      </c>
      <c r="B50" s="442" t="s">
        <v>786</v>
      </c>
      <c r="C50" s="959">
        <f>IF(ISERROR(SUM(D50:W50)), "-", SUM(D50:W50))</f>
        <v>0</v>
      </c>
      <c r="D50" s="606">
        <f>IF(ISERROR(SUMIF('O4 Summary by Class &amp; Accounts'!$C$19:$C$213, 'O1 Revenue to cost|RR'!$A50,'O4 Summary by Class &amp; Accounts'!E$19:E$213)), "-", SUMIF('O4 Summary by Class &amp; Accounts'!$C$19:$C$213, 'O1 Revenue to cost|RR'!$A50,'O4 Summary by Class &amp; Accounts'!E$19:E$213))</f>
        <v>0</v>
      </c>
      <c r="E50" s="606">
        <f>IF(ISERROR(SUMIF('O4 Summary by Class &amp; Accounts'!$C$19:$C$213, 'O1 Revenue to cost|RR'!$A50,'O4 Summary by Class &amp; Accounts'!F$19:F$213)), "-", SUMIF('O4 Summary by Class &amp; Accounts'!$C$19:$C$213, 'O1 Revenue to cost|RR'!$A50,'O4 Summary by Class &amp; Accounts'!F$19:F$213))</f>
        <v>0</v>
      </c>
      <c r="F50" s="606">
        <f>IF(ISERROR(SUMIF('O4 Summary by Class &amp; Accounts'!$C$19:$C$213, 'O1 Revenue to cost|RR'!$A50,'O4 Summary by Class &amp; Accounts'!G$19:G$213)), "-", SUMIF('O4 Summary by Class &amp; Accounts'!$C$19:$C$213, 'O1 Revenue to cost|RR'!$A50,'O4 Summary by Class &amp; Accounts'!G$19:G$213))</f>
        <v>0</v>
      </c>
      <c r="G50" s="606">
        <f>IF(ISERROR(SUMIF('O4 Summary by Class &amp; Accounts'!$C$19:$C$213, 'O1 Revenue to cost|RR'!$A50,'O4 Summary by Class &amp; Accounts'!H$19:H$213)), "-", SUMIF('O4 Summary by Class &amp; Accounts'!$C$19:$C$213, 'O1 Revenue to cost|RR'!$A50,'O4 Summary by Class &amp; Accounts'!H$19:H$213))</f>
        <v>0</v>
      </c>
      <c r="H50" s="606">
        <f>IF(ISERROR(SUMIF('O4 Summary by Class &amp; Accounts'!$C$19:$C$213, 'O1 Revenue to cost|RR'!$A50,'O4 Summary by Class &amp; Accounts'!I$19:I$213)), "-", SUMIF('O4 Summary by Class &amp; Accounts'!$C$19:$C$213, 'O1 Revenue to cost|RR'!$A50,'O4 Summary by Class &amp; Accounts'!I$19:I$213))</f>
        <v>0</v>
      </c>
      <c r="I50" s="606">
        <f>IF(ISERROR(SUMIF('O4 Summary by Class &amp; Accounts'!$C$19:$C$213, 'O1 Revenue to cost|RR'!$A50,'O4 Summary by Class &amp; Accounts'!J$19:J$213)), "-", SUMIF('O4 Summary by Class &amp; Accounts'!$C$19:$C$213, 'O1 Revenue to cost|RR'!$A50,'O4 Summary by Class &amp; Accounts'!J$19:J$213))</f>
        <v>0</v>
      </c>
      <c r="J50" s="606">
        <f>IF(ISERROR(SUMIF('O4 Summary by Class &amp; Accounts'!$C$19:$C$213, 'O1 Revenue to cost|RR'!$A50,'O4 Summary by Class &amp; Accounts'!K$19:K$213)), "-", SUMIF('O4 Summary by Class &amp; Accounts'!$C$19:$C$213, 'O1 Revenue to cost|RR'!$A50,'O4 Summary by Class &amp; Accounts'!K$19:K$213))</f>
        <v>0</v>
      </c>
      <c r="K50" s="606">
        <f>IF(ISERROR(SUMIF('O4 Summary by Class &amp; Accounts'!$C$19:$C$213, 'O1 Revenue to cost|RR'!$A50,'O4 Summary by Class &amp; Accounts'!L$19:L$213)), "-", SUMIF('O4 Summary by Class &amp; Accounts'!$C$19:$C$213, 'O1 Revenue to cost|RR'!$A50,'O4 Summary by Class &amp; Accounts'!L$19:L$213))</f>
        <v>0</v>
      </c>
      <c r="L50" s="606">
        <f>IF(ISERROR(SUMIF('O4 Summary by Class &amp; Accounts'!$C$19:$C$213, 'O1 Revenue to cost|RR'!$A50,'O4 Summary by Class &amp; Accounts'!M$19:M$213)), "-", SUMIF('O4 Summary by Class &amp; Accounts'!$C$19:$C$213, 'O1 Revenue to cost|RR'!$A50,'O4 Summary by Class &amp; Accounts'!M$19:M$213))</f>
        <v>0</v>
      </c>
      <c r="M50" s="606">
        <f>IF(ISERROR(SUMIF('O4 Summary by Class &amp; Accounts'!$C$19:$C$213, 'O1 Revenue to cost|RR'!$A50,'O4 Summary by Class &amp; Accounts'!N$19:N$213)), "-", SUMIF('O4 Summary by Class &amp; Accounts'!$C$19:$C$213, 'O1 Revenue to cost|RR'!$A50,'O4 Summary by Class &amp; Accounts'!N$19:N$213))</f>
        <v>0</v>
      </c>
      <c r="N50" s="606">
        <f>IF(ISERROR(SUMIF('O4 Summary by Class &amp; Accounts'!$C$19:$C$213, 'O1 Revenue to cost|RR'!$A50,'O4 Summary by Class &amp; Accounts'!O$19:O$213)), "-", SUMIF('O4 Summary by Class &amp; Accounts'!$C$19:$C$213, 'O1 Revenue to cost|RR'!$A50,'O4 Summary by Class &amp; Accounts'!O$19:O$213))</f>
        <v>0</v>
      </c>
      <c r="O50" s="606">
        <f>IF(ISERROR(SUMIF('O4 Summary by Class &amp; Accounts'!$C$19:$C$213, 'O1 Revenue to cost|RR'!$A50,'O4 Summary by Class &amp; Accounts'!P$19:P$213)), "-", SUMIF('O4 Summary by Class &amp; Accounts'!$C$19:$C$213, 'O1 Revenue to cost|RR'!$A50,'O4 Summary by Class &amp; Accounts'!P$19:P$213))</f>
        <v>0</v>
      </c>
      <c r="P50" s="606">
        <f>IF(ISERROR(SUMIF('O4 Summary by Class &amp; Accounts'!$C$19:$C$213, 'O1 Revenue to cost|RR'!$A50,'O4 Summary by Class &amp; Accounts'!Q$19:Q$213)), "-", SUMIF('O4 Summary by Class &amp; Accounts'!$C$19:$C$213, 'O1 Revenue to cost|RR'!$A50,'O4 Summary by Class &amp; Accounts'!Q$19:Q$213))</f>
        <v>0</v>
      </c>
      <c r="Q50" s="606">
        <f>IF(ISERROR(SUMIF('O4 Summary by Class &amp; Accounts'!$C$19:$C$213, 'O1 Revenue to cost|RR'!$A50,'O4 Summary by Class &amp; Accounts'!R$19:R$213)), "-", SUMIF('O4 Summary by Class &amp; Accounts'!$C$19:$C$213, 'O1 Revenue to cost|RR'!$A50,'O4 Summary by Class &amp; Accounts'!R$19:R$213))</f>
        <v>0</v>
      </c>
      <c r="R50" s="606">
        <f>IF(ISERROR(SUMIF('O4 Summary by Class &amp; Accounts'!$C$19:$C$213, 'O1 Revenue to cost|RR'!$A50,'O4 Summary by Class &amp; Accounts'!S$19:S$213)), "-", SUMIF('O4 Summary by Class &amp; Accounts'!$C$19:$C$213, 'O1 Revenue to cost|RR'!$A50,'O4 Summary by Class &amp; Accounts'!S$19:S$213))</f>
        <v>0</v>
      </c>
      <c r="S50" s="606">
        <f>IF(ISERROR(SUMIF('O4 Summary by Class &amp; Accounts'!$C$19:$C$213, 'O1 Revenue to cost|RR'!$A50,'O4 Summary by Class &amp; Accounts'!T$19:T$213)), "-", SUMIF('O4 Summary by Class &amp; Accounts'!$C$19:$C$213, 'O1 Revenue to cost|RR'!$A50,'O4 Summary by Class &amp; Accounts'!T$19:T$213))</f>
        <v>0</v>
      </c>
      <c r="T50" s="606">
        <f>IF(ISERROR(SUMIF('O4 Summary by Class &amp; Accounts'!$C$19:$C$213, 'O1 Revenue to cost|RR'!$A50,'O4 Summary by Class &amp; Accounts'!U$19:U$213)), "-", SUMIF('O4 Summary by Class &amp; Accounts'!$C$19:$C$213, 'O1 Revenue to cost|RR'!$A50,'O4 Summary by Class &amp; Accounts'!U$19:U$213))</f>
        <v>0</v>
      </c>
      <c r="U50" s="606">
        <f>IF(ISERROR(SUMIF('O4 Summary by Class &amp; Accounts'!$C$19:$C$213, 'O1 Revenue to cost|RR'!$A50,'O4 Summary by Class &amp; Accounts'!V$19:V$213)), "-", SUMIF('O4 Summary by Class &amp; Accounts'!$C$19:$C$213, 'O1 Revenue to cost|RR'!$A50,'O4 Summary by Class &amp; Accounts'!V$19:V$213))</f>
        <v>0</v>
      </c>
      <c r="V50" s="606">
        <f>IF(ISERROR(SUMIF('O4 Summary by Class &amp; Accounts'!$C$19:$C$213, 'O1 Revenue to cost|RR'!$A50,'O4 Summary by Class &amp; Accounts'!W$19:W$213)), "-", SUMIF('O4 Summary by Class &amp; Accounts'!$C$19:$C$213, 'O1 Revenue to cost|RR'!$A50,'O4 Summary by Class &amp; Accounts'!W$19:W$213))</f>
        <v>0</v>
      </c>
      <c r="W50" s="606">
        <f>IF(ISERROR(SUMIF('O4 Summary by Class &amp; Accounts'!$C$19:$C$213, 'O1 Revenue to cost|RR'!$A50,'O4 Summary by Class &amp; Accounts'!X$19:X$213)), "-", SUMIF('O4 Summary by Class &amp; Accounts'!$C$19:$C$213, 'O1 Revenue to cost|RR'!$A50,'O4 Summary by Class &amp; Accounts'!X$19:X$213))</f>
        <v>0</v>
      </c>
    </row>
    <row r="51" spans="1:24" s="47" customFormat="1" ht="13.5" thickBot="1">
      <c r="A51" s="961"/>
      <c r="B51" s="966" t="s">
        <v>893</v>
      </c>
      <c r="C51" s="967">
        <f t="shared" ref="C51:W51" si="7">SUM(C47:C50)</f>
        <v>3668882.7800099989</v>
      </c>
      <c r="D51" s="968">
        <f t="shared" si="7"/>
        <v>2395480.3708276842</v>
      </c>
      <c r="E51" s="968">
        <f t="shared" si="7"/>
        <v>784649.0877815932</v>
      </c>
      <c r="F51" s="968">
        <f t="shared" si="7"/>
        <v>425438.05756164063</v>
      </c>
      <c r="G51" s="968">
        <f t="shared" si="7"/>
        <v>0</v>
      </c>
      <c r="H51" s="968">
        <f t="shared" si="7"/>
        <v>0</v>
      </c>
      <c r="I51" s="968">
        <f t="shared" si="7"/>
        <v>0</v>
      </c>
      <c r="J51" s="968">
        <f t="shared" si="7"/>
        <v>58239.216480513191</v>
      </c>
      <c r="K51" s="968">
        <f t="shared" si="7"/>
        <v>0</v>
      </c>
      <c r="L51" s="968">
        <f t="shared" si="7"/>
        <v>5076.047358566173</v>
      </c>
      <c r="M51" s="968">
        <f t="shared" si="7"/>
        <v>0</v>
      </c>
      <c r="N51" s="968">
        <f t="shared" si="7"/>
        <v>0</v>
      </c>
      <c r="O51" s="968">
        <f t="shared" si="7"/>
        <v>0</v>
      </c>
      <c r="P51" s="968">
        <f t="shared" si="7"/>
        <v>0</v>
      </c>
      <c r="Q51" s="968">
        <f t="shared" si="7"/>
        <v>0</v>
      </c>
      <c r="R51" s="968">
        <f t="shared" si="7"/>
        <v>0</v>
      </c>
      <c r="S51" s="968">
        <f t="shared" si="7"/>
        <v>0</v>
      </c>
      <c r="T51" s="968">
        <f t="shared" si="7"/>
        <v>0</v>
      </c>
      <c r="U51" s="968">
        <f t="shared" si="7"/>
        <v>0</v>
      </c>
      <c r="V51" s="968">
        <f t="shared" si="7"/>
        <v>0</v>
      </c>
      <c r="W51" s="968">
        <f t="shared" si="7"/>
        <v>0</v>
      </c>
    </row>
    <row r="52" spans="1:24" s="47" customFormat="1" ht="13.5" thickTop="1">
      <c r="A52" s="961"/>
      <c r="B52" s="964"/>
      <c r="C52" s="957"/>
      <c r="D52" s="599"/>
      <c r="E52" s="599"/>
      <c r="F52" s="599"/>
      <c r="G52" s="599"/>
      <c r="H52" s="599"/>
      <c r="I52" s="599"/>
      <c r="J52" s="599"/>
      <c r="K52" s="599"/>
      <c r="L52" s="599"/>
      <c r="M52" s="599"/>
      <c r="N52" s="599"/>
      <c r="O52" s="599"/>
      <c r="P52" s="599"/>
      <c r="Q52" s="599"/>
      <c r="R52" s="599"/>
      <c r="S52" s="599"/>
      <c r="T52" s="599"/>
      <c r="U52" s="599"/>
      <c r="V52" s="599"/>
      <c r="W52" s="599"/>
    </row>
    <row r="53" spans="1:24" s="47" customFormat="1" ht="12.75">
      <c r="A53" s="961"/>
      <c r="B53" s="964" t="s">
        <v>1212</v>
      </c>
      <c r="C53" s="957">
        <f>SUM(D53:W53)</f>
        <v>0</v>
      </c>
      <c r="D53" s="599">
        <f>'I9 Direct Allocation'!E65</f>
        <v>0</v>
      </c>
      <c r="E53" s="599">
        <f>'I9 Direct Allocation'!F65</f>
        <v>0</v>
      </c>
      <c r="F53" s="599">
        <f>'I9 Direct Allocation'!G65</f>
        <v>0</v>
      </c>
      <c r="G53" s="599">
        <f>'I9 Direct Allocation'!H65</f>
        <v>0</v>
      </c>
      <c r="H53" s="599">
        <f>'I9 Direct Allocation'!I65</f>
        <v>0</v>
      </c>
      <c r="I53" s="599">
        <f>'I9 Direct Allocation'!J65</f>
        <v>0</v>
      </c>
      <c r="J53" s="599">
        <f>'I9 Direct Allocation'!K65</f>
        <v>0</v>
      </c>
      <c r="K53" s="599">
        <f>'I9 Direct Allocation'!L65</f>
        <v>0</v>
      </c>
      <c r="L53" s="599">
        <f>'I9 Direct Allocation'!M65</f>
        <v>0</v>
      </c>
      <c r="M53" s="599">
        <f>'I9 Direct Allocation'!N65</f>
        <v>0</v>
      </c>
      <c r="N53" s="599">
        <f>'I9 Direct Allocation'!O65</f>
        <v>0</v>
      </c>
      <c r="O53" s="599">
        <f>'I9 Direct Allocation'!P65</f>
        <v>0</v>
      </c>
      <c r="P53" s="599">
        <f>'I9 Direct Allocation'!Q65</f>
        <v>0</v>
      </c>
      <c r="Q53" s="599">
        <f>'I9 Direct Allocation'!R65</f>
        <v>0</v>
      </c>
      <c r="R53" s="599">
        <f>'I9 Direct Allocation'!S65</f>
        <v>0</v>
      </c>
      <c r="S53" s="599">
        <f>'I9 Direct Allocation'!T65</f>
        <v>0</v>
      </c>
      <c r="T53" s="599">
        <f>'I9 Direct Allocation'!U65</f>
        <v>0</v>
      </c>
      <c r="U53" s="599">
        <f>'I9 Direct Allocation'!V65</f>
        <v>0</v>
      </c>
      <c r="V53" s="599">
        <f>'I9 Direct Allocation'!W65</f>
        <v>0</v>
      </c>
      <c r="W53" s="599">
        <f>'I9 Direct Allocation'!X65</f>
        <v>0</v>
      </c>
    </row>
    <row r="54" spans="1:24" ht="12.75">
      <c r="A54" s="961"/>
      <c r="B54" s="442"/>
      <c r="C54" s="957"/>
      <c r="D54" s="598"/>
      <c r="E54" s="598"/>
      <c r="F54" s="598"/>
      <c r="G54" s="598"/>
      <c r="H54" s="598"/>
      <c r="I54" s="598"/>
      <c r="J54" s="598"/>
      <c r="K54" s="598"/>
      <c r="L54" s="598"/>
      <c r="M54" s="602"/>
      <c r="N54" s="602"/>
      <c r="O54" s="602"/>
      <c r="P54" s="602"/>
      <c r="Q54" s="602"/>
      <c r="R54" s="602"/>
      <c r="S54" s="602"/>
      <c r="T54" s="602"/>
      <c r="U54" s="602"/>
      <c r="V54" s="602"/>
      <c r="W54" s="602"/>
    </row>
    <row r="55" spans="1:24" ht="12.75">
      <c r="A55" s="961"/>
      <c r="B55" s="964"/>
      <c r="C55" s="957"/>
      <c r="D55" s="598"/>
      <c r="E55" s="598"/>
      <c r="F55" s="598"/>
      <c r="G55" s="598"/>
      <c r="H55" s="598"/>
      <c r="I55" s="598"/>
      <c r="J55" s="598"/>
      <c r="K55" s="598"/>
      <c r="L55" s="598"/>
      <c r="M55" s="602"/>
      <c r="N55" s="602"/>
      <c r="O55" s="602"/>
      <c r="P55" s="602"/>
      <c r="Q55" s="602"/>
      <c r="R55" s="602"/>
      <c r="S55" s="602"/>
      <c r="T55" s="602"/>
      <c r="U55" s="602"/>
      <c r="V55" s="602"/>
      <c r="W55" s="602"/>
    </row>
    <row r="56" spans="1:24" ht="12.75">
      <c r="A56" s="961" t="s">
        <v>604</v>
      </c>
      <c r="B56" s="442" t="s">
        <v>938</v>
      </c>
      <c r="C56" s="957">
        <f>SUM(D56:W56)</f>
        <v>6992895.5</v>
      </c>
      <c r="D56" s="598">
        <f>'O6 Source Data for E2'!D177</f>
        <v>3377545.7426268109</v>
      </c>
      <c r="E56" s="598">
        <f>'O6 Source Data for E2'!E177</f>
        <v>1218343.9545638543</v>
      </c>
      <c r="F56" s="598">
        <f>'O6 Source Data for E2'!F177</f>
        <v>2359832.0160886077</v>
      </c>
      <c r="G56" s="598">
        <f>'O6 Source Data for E2'!G177</f>
        <v>0</v>
      </c>
      <c r="H56" s="598">
        <f>'O6 Source Data for E2'!H177</f>
        <v>0</v>
      </c>
      <c r="I56" s="598">
        <f>'O6 Source Data for E2'!I177</f>
        <v>0</v>
      </c>
      <c r="J56" s="598">
        <f>'O6 Source Data for E2'!J177</f>
        <v>32829.94547715089</v>
      </c>
      <c r="K56" s="598">
        <f>'O6 Source Data for E2'!K177</f>
        <v>0</v>
      </c>
      <c r="L56" s="598">
        <f>'O6 Source Data for E2'!L177</f>
        <v>4343.8412435764021</v>
      </c>
      <c r="M56" s="598">
        <f>'O6 Source Data for E2'!M177</f>
        <v>0</v>
      </c>
      <c r="N56" s="598">
        <f>'O6 Source Data for E2'!N177</f>
        <v>0</v>
      </c>
      <c r="O56" s="598">
        <f>'O6 Source Data for E2'!O177</f>
        <v>0</v>
      </c>
      <c r="P56" s="598">
        <f>'O6 Source Data for E2'!P177</f>
        <v>0</v>
      </c>
      <c r="Q56" s="598">
        <f>'O6 Source Data for E2'!Q177</f>
        <v>0</v>
      </c>
      <c r="R56" s="598">
        <f>'O6 Source Data for E2'!R177</f>
        <v>0</v>
      </c>
      <c r="S56" s="598">
        <f>'O6 Source Data for E2'!S177</f>
        <v>0</v>
      </c>
      <c r="T56" s="598">
        <f>'O6 Source Data for E2'!T177</f>
        <v>0</v>
      </c>
      <c r="U56" s="598">
        <f>'O6 Source Data for E2'!U177</f>
        <v>0</v>
      </c>
      <c r="V56" s="598">
        <f>'O6 Source Data for E2'!V177</f>
        <v>0</v>
      </c>
      <c r="W56" s="598">
        <f>'O6 Source Data for E2'!W177</f>
        <v>0</v>
      </c>
    </row>
    <row r="57" spans="1:24" ht="12.75">
      <c r="A57" s="961"/>
      <c r="B57" s="442" t="s">
        <v>753</v>
      </c>
      <c r="C57" s="957">
        <f>SUM(D57:W57)</f>
        <v>1657650</v>
      </c>
      <c r="D57" s="598">
        <f>SUM(D28:D30)</f>
        <v>1147120.6444615694</v>
      </c>
      <c r="E57" s="598">
        <f t="shared" ref="E57:W57" si="8">SUM(E28:E30)</f>
        <v>304700.4455884489</v>
      </c>
      <c r="F57" s="598">
        <f t="shared" si="8"/>
        <v>181947.9698213106</v>
      </c>
      <c r="G57" s="598">
        <f t="shared" si="8"/>
        <v>0</v>
      </c>
      <c r="H57" s="598">
        <f t="shared" si="8"/>
        <v>0</v>
      </c>
      <c r="I57" s="598">
        <f t="shared" si="8"/>
        <v>0</v>
      </c>
      <c r="J57" s="598">
        <f t="shared" si="8"/>
        <v>21502.770449890166</v>
      </c>
      <c r="K57" s="598">
        <f t="shared" si="8"/>
        <v>0</v>
      </c>
      <c r="L57" s="598">
        <f t="shared" si="8"/>
        <v>2378.1696787809879</v>
      </c>
      <c r="M57" s="598">
        <f t="shared" si="8"/>
        <v>0</v>
      </c>
      <c r="N57" s="598">
        <f t="shared" si="8"/>
        <v>0</v>
      </c>
      <c r="O57" s="598">
        <f t="shared" si="8"/>
        <v>0</v>
      </c>
      <c r="P57" s="598">
        <f t="shared" si="8"/>
        <v>0</v>
      </c>
      <c r="Q57" s="598">
        <f t="shared" si="8"/>
        <v>0</v>
      </c>
      <c r="R57" s="598">
        <f t="shared" si="8"/>
        <v>0</v>
      </c>
      <c r="S57" s="598">
        <f t="shared" si="8"/>
        <v>0</v>
      </c>
      <c r="T57" s="598">
        <f t="shared" si="8"/>
        <v>0</v>
      </c>
      <c r="U57" s="598">
        <f t="shared" si="8"/>
        <v>0</v>
      </c>
      <c r="V57" s="598">
        <f t="shared" si="8"/>
        <v>0</v>
      </c>
      <c r="W57" s="598">
        <f t="shared" si="8"/>
        <v>0</v>
      </c>
    </row>
    <row r="58" spans="1:24" ht="12.75">
      <c r="A58" s="961"/>
      <c r="B58" s="965" t="s">
        <v>754</v>
      </c>
      <c r="C58" s="957">
        <f>SUM(D58:W58)</f>
        <v>0</v>
      </c>
      <c r="D58" s="598">
        <f>'I9 Direct Allocation'!E145-'I9 Direct Allocation'!E146</f>
        <v>0</v>
      </c>
      <c r="E58" s="598">
        <f>'I9 Direct Allocation'!F145-'I9 Direct Allocation'!F146</f>
        <v>0</v>
      </c>
      <c r="F58" s="598">
        <f>'I9 Direct Allocation'!G145-'I9 Direct Allocation'!G146</f>
        <v>0</v>
      </c>
      <c r="G58" s="598">
        <f>'I9 Direct Allocation'!H145-'I9 Direct Allocation'!H146</f>
        <v>0</v>
      </c>
      <c r="H58" s="598">
        <f>'I9 Direct Allocation'!I145-'I9 Direct Allocation'!I146</f>
        <v>0</v>
      </c>
      <c r="I58" s="598">
        <f>'I9 Direct Allocation'!J145-'I9 Direct Allocation'!J146</f>
        <v>0</v>
      </c>
      <c r="J58" s="598">
        <f>'I9 Direct Allocation'!K145-'I9 Direct Allocation'!K146</f>
        <v>0</v>
      </c>
      <c r="K58" s="598">
        <f>'I9 Direct Allocation'!L145-'I9 Direct Allocation'!L146</f>
        <v>0</v>
      </c>
      <c r="L58" s="598">
        <f>'I9 Direct Allocation'!M145-'I9 Direct Allocation'!M146</f>
        <v>0</v>
      </c>
      <c r="M58" s="598">
        <f>'I9 Direct Allocation'!N145-'I9 Direct Allocation'!N146</f>
        <v>0</v>
      </c>
      <c r="N58" s="598">
        <f>'I9 Direct Allocation'!O145-'I9 Direct Allocation'!O146</f>
        <v>0</v>
      </c>
      <c r="O58" s="598">
        <f>'I9 Direct Allocation'!P145-'I9 Direct Allocation'!P146</f>
        <v>0</v>
      </c>
      <c r="P58" s="598">
        <f>'I9 Direct Allocation'!Q145-'I9 Direct Allocation'!Q146</f>
        <v>0</v>
      </c>
      <c r="Q58" s="598">
        <f>'I9 Direct Allocation'!R145-'I9 Direct Allocation'!R146</f>
        <v>0</v>
      </c>
      <c r="R58" s="598">
        <f>'I9 Direct Allocation'!S145-'I9 Direct Allocation'!S146</f>
        <v>0</v>
      </c>
      <c r="S58" s="598">
        <f>'I9 Direct Allocation'!T145-'I9 Direct Allocation'!T146</f>
        <v>0</v>
      </c>
      <c r="T58" s="598">
        <f>'I9 Direct Allocation'!U145-'I9 Direct Allocation'!U146</f>
        <v>0</v>
      </c>
      <c r="U58" s="598">
        <f>'I9 Direct Allocation'!V145-'I9 Direct Allocation'!V146</f>
        <v>0</v>
      </c>
      <c r="V58" s="598">
        <f>'I9 Direct Allocation'!W145-'I9 Direct Allocation'!W146</f>
        <v>0</v>
      </c>
      <c r="W58" s="598">
        <f>'I9 Direct Allocation'!X145-'I9 Direct Allocation'!X146</f>
        <v>0</v>
      </c>
    </row>
    <row r="59" spans="1:24" ht="17.25" customHeight="1">
      <c r="A59" s="961"/>
      <c r="B59" s="971" t="s">
        <v>1469</v>
      </c>
      <c r="C59" s="970">
        <f>SUM(D59:W59)</f>
        <v>8650545.5</v>
      </c>
      <c r="D59" s="972">
        <f>SUM(D56:D58)</f>
        <v>4524666.3870883808</v>
      </c>
      <c r="E59" s="972">
        <f t="shared" ref="E59:W59" si="9">SUM(E56:E58)</f>
        <v>1523044.4001523033</v>
      </c>
      <c r="F59" s="972">
        <f t="shared" si="9"/>
        <v>2541779.9859099183</v>
      </c>
      <c r="G59" s="972">
        <f t="shared" si="9"/>
        <v>0</v>
      </c>
      <c r="H59" s="972">
        <f t="shared" si="9"/>
        <v>0</v>
      </c>
      <c r="I59" s="972">
        <f t="shared" si="9"/>
        <v>0</v>
      </c>
      <c r="J59" s="972">
        <f t="shared" si="9"/>
        <v>54332.715927041056</v>
      </c>
      <c r="K59" s="972">
        <f t="shared" si="9"/>
        <v>0</v>
      </c>
      <c r="L59" s="972">
        <f t="shared" si="9"/>
        <v>6722.01092235739</v>
      </c>
      <c r="M59" s="972">
        <f t="shared" si="9"/>
        <v>0</v>
      </c>
      <c r="N59" s="972">
        <f t="shared" si="9"/>
        <v>0</v>
      </c>
      <c r="O59" s="972">
        <f t="shared" si="9"/>
        <v>0</v>
      </c>
      <c r="P59" s="972">
        <f t="shared" si="9"/>
        <v>0</v>
      </c>
      <c r="Q59" s="972">
        <f t="shared" si="9"/>
        <v>0</v>
      </c>
      <c r="R59" s="972">
        <f t="shared" si="9"/>
        <v>0</v>
      </c>
      <c r="S59" s="972">
        <f t="shared" si="9"/>
        <v>0</v>
      </c>
      <c r="T59" s="972">
        <f t="shared" si="9"/>
        <v>0</v>
      </c>
      <c r="U59" s="972">
        <f t="shared" si="9"/>
        <v>0</v>
      </c>
      <c r="V59" s="972">
        <f t="shared" si="9"/>
        <v>0</v>
      </c>
      <c r="W59" s="972">
        <f t="shared" si="9"/>
        <v>0</v>
      </c>
    </row>
    <row r="60" spans="1:24" ht="12.75">
      <c r="A60" s="961"/>
      <c r="B60" s="964"/>
      <c r="C60" s="957"/>
      <c r="D60" s="598"/>
      <c r="E60" s="598"/>
      <c r="F60" s="598"/>
      <c r="G60" s="598"/>
      <c r="H60" s="598"/>
      <c r="I60" s="598"/>
      <c r="J60" s="598"/>
      <c r="K60" s="598"/>
      <c r="L60" s="598"/>
      <c r="M60" s="598"/>
      <c r="N60" s="598"/>
      <c r="O60" s="598"/>
      <c r="P60" s="598"/>
      <c r="Q60" s="598"/>
      <c r="R60" s="598"/>
      <c r="S60" s="598"/>
      <c r="T60" s="598"/>
      <c r="U60" s="598"/>
      <c r="V60" s="598"/>
      <c r="W60" s="598"/>
    </row>
    <row r="61" spans="1:24" s="47" customFormat="1" ht="12.75">
      <c r="A61" s="961"/>
      <c r="B61" s="964" t="s">
        <v>320</v>
      </c>
      <c r="C61" s="957">
        <f>SUM(D61:W61)</f>
        <v>1124570.915</v>
      </c>
      <c r="D61" s="599">
        <f>D59*'I5.1 Misc Data'!$D$19</f>
        <v>588206.63032148953</v>
      </c>
      <c r="E61" s="599">
        <f>E59*'I5.1 Misc Data'!$D$19</f>
        <v>197995.77201979942</v>
      </c>
      <c r="F61" s="599">
        <f>F59*'I5.1 Misc Data'!$D$19</f>
        <v>330431.39816828939</v>
      </c>
      <c r="G61" s="599">
        <f>G59*'I5.1 Misc Data'!$D$19</f>
        <v>0</v>
      </c>
      <c r="H61" s="599">
        <f>H59*'I5.1 Misc Data'!$D$19</f>
        <v>0</v>
      </c>
      <c r="I61" s="599">
        <f>I59*'I5.1 Misc Data'!$D$19</f>
        <v>0</v>
      </c>
      <c r="J61" s="599">
        <f>J59*'I5.1 Misc Data'!$D$19</f>
        <v>7063.2530705153376</v>
      </c>
      <c r="K61" s="599">
        <f>K59*'I5.1 Misc Data'!$D$19</f>
        <v>0</v>
      </c>
      <c r="L61" s="599">
        <f>L59*'I5.1 Misc Data'!$D$19</f>
        <v>873.8614199064607</v>
      </c>
      <c r="M61" s="599">
        <f>M59*'I5.1 Misc Data'!$D$19</f>
        <v>0</v>
      </c>
      <c r="N61" s="599">
        <f>N59*'I5.1 Misc Data'!$D$19</f>
        <v>0</v>
      </c>
      <c r="O61" s="599">
        <f>O59*'I5.1 Misc Data'!$D$19</f>
        <v>0</v>
      </c>
      <c r="P61" s="599">
        <f>P59*'I5.1 Misc Data'!$D$19</f>
        <v>0</v>
      </c>
      <c r="Q61" s="599">
        <f>Q59*'I5.1 Misc Data'!$D$19</f>
        <v>0</v>
      </c>
      <c r="R61" s="599">
        <f>R59*'I5.1 Misc Data'!$D$19</f>
        <v>0</v>
      </c>
      <c r="S61" s="599">
        <f>S59*'I5.1 Misc Data'!$D$19</f>
        <v>0</v>
      </c>
      <c r="T61" s="599">
        <f>T59*'I5.1 Misc Data'!$D$19</f>
        <v>0</v>
      </c>
      <c r="U61" s="599">
        <f>U59*'I5.1 Misc Data'!$D$19</f>
        <v>0</v>
      </c>
      <c r="V61" s="599">
        <f>V59*'I5.1 Misc Data'!$D$19</f>
        <v>0</v>
      </c>
      <c r="W61" s="599">
        <f>W59*'I5.1 Misc Data'!$D$19</f>
        <v>0</v>
      </c>
      <c r="X61" s="1995"/>
    </row>
    <row r="62" spans="1:24" ht="12.75">
      <c r="A62" s="961"/>
      <c r="B62" s="1028"/>
      <c r="C62" s="957"/>
      <c r="D62" s="598"/>
      <c r="E62" s="598"/>
      <c r="F62" s="598"/>
      <c r="G62" s="598"/>
      <c r="H62" s="598"/>
      <c r="I62" s="598"/>
      <c r="J62" s="598"/>
      <c r="K62" s="598"/>
      <c r="L62" s="598"/>
      <c r="M62" s="602"/>
      <c r="N62" s="602"/>
      <c r="O62" s="602"/>
      <c r="P62" s="602"/>
      <c r="Q62" s="602"/>
      <c r="R62" s="602"/>
      <c r="S62" s="602"/>
      <c r="T62" s="602"/>
      <c r="U62" s="602"/>
      <c r="V62" s="602"/>
      <c r="W62" s="602"/>
    </row>
    <row r="63" spans="1:24" s="47" customFormat="1" ht="13.5" thickBot="1">
      <c r="A63" s="961"/>
      <c r="B63" s="966" t="s">
        <v>895</v>
      </c>
      <c r="C63" s="973">
        <f>SUM(D63:W63)</f>
        <v>4793453.695009998</v>
      </c>
      <c r="D63" s="974">
        <f>D51+D53+D61</f>
        <v>2983687.0011491738</v>
      </c>
      <c r="E63" s="974">
        <f t="shared" ref="E63:W63" si="10">E51+E53+E61</f>
        <v>982644.85980139265</v>
      </c>
      <c r="F63" s="974">
        <f>F51+F53+F61</f>
        <v>755869.45572992996</v>
      </c>
      <c r="G63" s="974">
        <f t="shared" si="10"/>
        <v>0</v>
      </c>
      <c r="H63" s="974">
        <f t="shared" si="10"/>
        <v>0</v>
      </c>
      <c r="I63" s="974">
        <f t="shared" si="10"/>
        <v>0</v>
      </c>
      <c r="J63" s="974">
        <f>J51+J53+J61</f>
        <v>65302.469551028531</v>
      </c>
      <c r="K63" s="974">
        <f t="shared" si="10"/>
        <v>0</v>
      </c>
      <c r="L63" s="974">
        <f t="shared" si="10"/>
        <v>5949.9087784726335</v>
      </c>
      <c r="M63" s="974">
        <f t="shared" si="10"/>
        <v>0</v>
      </c>
      <c r="N63" s="974">
        <f t="shared" si="10"/>
        <v>0</v>
      </c>
      <c r="O63" s="974">
        <f t="shared" si="10"/>
        <v>0</v>
      </c>
      <c r="P63" s="974">
        <f t="shared" si="10"/>
        <v>0</v>
      </c>
      <c r="Q63" s="974">
        <f t="shared" si="10"/>
        <v>0</v>
      </c>
      <c r="R63" s="974">
        <f t="shared" si="10"/>
        <v>0</v>
      </c>
      <c r="S63" s="974">
        <f t="shared" si="10"/>
        <v>0</v>
      </c>
      <c r="T63" s="974">
        <f t="shared" si="10"/>
        <v>0</v>
      </c>
      <c r="U63" s="974">
        <f t="shared" si="10"/>
        <v>0</v>
      </c>
      <c r="V63" s="974">
        <f t="shared" si="10"/>
        <v>0</v>
      </c>
      <c r="W63" s="974">
        <f t="shared" si="10"/>
        <v>0</v>
      </c>
    </row>
    <row r="64" spans="1:24" s="47" customFormat="1" ht="23.25" customHeight="1" thickTop="1">
      <c r="A64" s="962"/>
      <c r="B64" s="964"/>
      <c r="C64" s="2525" t="str">
        <f>IF(ROUND('I3 TB Data'!G16-C63,-1)=0,"Rate Base Input equals Output","Rate Base Input Does Not Equal Output")</f>
        <v>Rate Base Input equals Output</v>
      </c>
      <c r="D64" s="2526"/>
      <c r="E64" s="2527"/>
      <c r="F64" s="599"/>
      <c r="G64" s="599"/>
      <c r="H64" s="599"/>
      <c r="I64" s="599"/>
      <c r="J64" s="599"/>
      <c r="K64" s="599"/>
      <c r="L64" s="599"/>
      <c r="M64" s="599"/>
      <c r="N64" s="599"/>
      <c r="O64" s="599"/>
      <c r="P64" s="599"/>
      <c r="Q64" s="599"/>
      <c r="R64" s="599"/>
      <c r="S64" s="599"/>
      <c r="T64" s="599"/>
      <c r="U64" s="599"/>
      <c r="V64" s="599"/>
      <c r="W64" s="599"/>
    </row>
    <row r="65" spans="1:24" ht="12.75">
      <c r="A65" s="961"/>
      <c r="B65" s="964" t="s">
        <v>1355</v>
      </c>
      <c r="C65" s="957">
        <f>SUM(D65:W65)</f>
        <v>1917381.4780039992</v>
      </c>
      <c r="D65" s="599">
        <f>D63*'I5.1 Misc Data'!$D$17</f>
        <v>1193474.8004596697</v>
      </c>
      <c r="E65" s="599">
        <f>E63*'I5.1 Misc Data'!$D$17</f>
        <v>393057.9439205571</v>
      </c>
      <c r="F65" s="599">
        <f>F63*'I5.1 Misc Data'!$D$17</f>
        <v>302347.78229197202</v>
      </c>
      <c r="G65" s="599">
        <f>G63*'I5.1 Misc Data'!$D$17</f>
        <v>0</v>
      </c>
      <c r="H65" s="599">
        <f>H63*'I5.1 Misc Data'!$D$17</f>
        <v>0</v>
      </c>
      <c r="I65" s="599">
        <f>I63*'I5.1 Misc Data'!$D$17</f>
        <v>0</v>
      </c>
      <c r="J65" s="599">
        <f>J63*'I5.1 Misc Data'!$D$17</f>
        <v>26120.987820411414</v>
      </c>
      <c r="K65" s="599">
        <f>K63*'I5.1 Misc Data'!$D$17</f>
        <v>0</v>
      </c>
      <c r="L65" s="599">
        <f>L63*'I5.1 Misc Data'!$D$17</f>
        <v>2379.9635113890536</v>
      </c>
      <c r="M65" s="599">
        <f>M63*'I5.1 Misc Data'!$D$17</f>
        <v>0</v>
      </c>
      <c r="N65" s="599">
        <f>N63*'I5.1 Misc Data'!$D$17</f>
        <v>0</v>
      </c>
      <c r="O65" s="599">
        <f>O63*'I5.1 Misc Data'!$D$17</f>
        <v>0</v>
      </c>
      <c r="P65" s="599">
        <f>P63*'I5.1 Misc Data'!$D$17</f>
        <v>0</v>
      </c>
      <c r="Q65" s="599">
        <f>Q63*'I5.1 Misc Data'!$D$17</f>
        <v>0</v>
      </c>
      <c r="R65" s="599">
        <f>R63*'I5.1 Misc Data'!$D$17</f>
        <v>0</v>
      </c>
      <c r="S65" s="599">
        <f>S63*'I5.1 Misc Data'!$D$17</f>
        <v>0</v>
      </c>
      <c r="T65" s="599">
        <f>T63*'I5.1 Misc Data'!$D$17</f>
        <v>0</v>
      </c>
      <c r="U65" s="599">
        <f>U63*'I5.1 Misc Data'!$D$17</f>
        <v>0</v>
      </c>
      <c r="V65" s="599">
        <f>V63*'I5.1 Misc Data'!$D$17</f>
        <v>0</v>
      </c>
      <c r="W65" s="599">
        <f>W63*'I5.1 Misc Data'!$D$17</f>
        <v>0</v>
      </c>
    </row>
    <row r="66" spans="1:24" ht="12.75">
      <c r="A66" s="961"/>
      <c r="B66" s="964"/>
      <c r="C66" s="957"/>
      <c r="D66" s="599"/>
      <c r="E66" s="599"/>
      <c r="F66" s="599"/>
      <c r="G66" s="599"/>
      <c r="H66" s="599"/>
      <c r="I66" s="599"/>
      <c r="J66" s="599"/>
      <c r="K66" s="599"/>
      <c r="L66" s="599"/>
      <c r="M66" s="599"/>
      <c r="N66" s="599"/>
      <c r="O66" s="599"/>
      <c r="P66" s="599"/>
      <c r="Q66" s="599"/>
      <c r="R66" s="599"/>
      <c r="S66" s="599"/>
      <c r="T66" s="599"/>
      <c r="U66" s="599"/>
      <c r="V66" s="599"/>
      <c r="W66" s="599"/>
    </row>
    <row r="67" spans="1:24" s="47" customFormat="1" ht="12.75">
      <c r="A67" s="961"/>
      <c r="B67" s="964" t="s">
        <v>587</v>
      </c>
      <c r="C67" s="957">
        <f>SUM(D67:W67)</f>
        <v>2.3601387511007488E-10</v>
      </c>
      <c r="D67" s="599">
        <f>D25-(D34 +D36)</f>
        <v>-226282.80347776599</v>
      </c>
      <c r="E67" s="599">
        <f>E25-(E34 +E36)</f>
        <v>-51204.670172737853</v>
      </c>
      <c r="F67" s="599">
        <f>F25-(F34 +F36)</f>
        <v>278327.30262539798</v>
      </c>
      <c r="G67" s="599">
        <f t="shared" ref="G67:L67" si="11">G25-(G34 +G36)</f>
        <v>0</v>
      </c>
      <c r="H67" s="599">
        <f t="shared" si="11"/>
        <v>0</v>
      </c>
      <c r="I67" s="599">
        <f t="shared" si="11"/>
        <v>0</v>
      </c>
      <c r="J67" s="599">
        <f>J25-(J34 +J36)</f>
        <v>-1384.473304133302</v>
      </c>
      <c r="K67" s="599">
        <f t="shared" si="11"/>
        <v>0</v>
      </c>
      <c r="L67" s="599">
        <f t="shared" si="11"/>
        <v>544.64432923940649</v>
      </c>
      <c r="M67" s="599">
        <f t="shared" ref="M67:W67" si="12">M21-(M34 +M36)</f>
        <v>0</v>
      </c>
      <c r="N67" s="599">
        <f t="shared" si="12"/>
        <v>0</v>
      </c>
      <c r="O67" s="599">
        <f t="shared" si="12"/>
        <v>0</v>
      </c>
      <c r="P67" s="599">
        <f t="shared" si="12"/>
        <v>0</v>
      </c>
      <c r="Q67" s="599">
        <f t="shared" si="12"/>
        <v>0</v>
      </c>
      <c r="R67" s="599">
        <f t="shared" si="12"/>
        <v>0</v>
      </c>
      <c r="S67" s="599">
        <f t="shared" si="12"/>
        <v>0</v>
      </c>
      <c r="T67" s="599">
        <f t="shared" si="12"/>
        <v>0</v>
      </c>
      <c r="U67" s="599">
        <f t="shared" si="12"/>
        <v>0</v>
      </c>
      <c r="V67" s="599">
        <f t="shared" si="12"/>
        <v>0</v>
      </c>
      <c r="W67" s="599">
        <f t="shared" si="12"/>
        <v>0</v>
      </c>
    </row>
    <row r="68" spans="1:24" s="47" customFormat="1" ht="12.75">
      <c r="A68" s="961"/>
      <c r="B68" s="964"/>
      <c r="C68" s="957"/>
      <c r="D68" s="599"/>
      <c r="E68" s="599"/>
      <c r="F68" s="599"/>
      <c r="G68" s="599"/>
      <c r="H68" s="599"/>
      <c r="I68" s="599"/>
      <c r="J68" s="599"/>
      <c r="K68" s="599"/>
      <c r="L68" s="599"/>
      <c r="M68" s="599"/>
      <c r="N68" s="599"/>
      <c r="O68" s="599"/>
      <c r="P68" s="599"/>
      <c r="Q68" s="599"/>
      <c r="R68" s="599"/>
      <c r="S68" s="599"/>
      <c r="T68" s="599"/>
      <c r="U68" s="599"/>
      <c r="V68" s="599"/>
      <c r="W68" s="599"/>
    </row>
    <row r="69" spans="1:24" s="47" customFormat="1" ht="12.75">
      <c r="A69" s="961"/>
      <c r="B69" s="964" t="s">
        <v>588</v>
      </c>
      <c r="C69" s="957">
        <f>SUM(D69:W69)</f>
        <v>0</v>
      </c>
      <c r="D69" s="599">
        <f>'I9 Direct Allocation'!E151</f>
        <v>0</v>
      </c>
      <c r="E69" s="599">
        <f>'I9 Direct Allocation'!F151</f>
        <v>0</v>
      </c>
      <c r="F69" s="599">
        <f>'I9 Direct Allocation'!G151</f>
        <v>0</v>
      </c>
      <c r="G69" s="599">
        <f>'I9 Direct Allocation'!H151</f>
        <v>0</v>
      </c>
      <c r="H69" s="599">
        <f>'I9 Direct Allocation'!I151</f>
        <v>0</v>
      </c>
      <c r="I69" s="599">
        <f>'I9 Direct Allocation'!J151</f>
        <v>0</v>
      </c>
      <c r="J69" s="599">
        <f>'I9 Direct Allocation'!K151</f>
        <v>0</v>
      </c>
      <c r="K69" s="599">
        <f>'I9 Direct Allocation'!L151</f>
        <v>0</v>
      </c>
      <c r="L69" s="599">
        <f>'I9 Direct Allocation'!M151</f>
        <v>0</v>
      </c>
      <c r="M69" s="599">
        <f>'I9 Direct Allocation'!N151</f>
        <v>0</v>
      </c>
      <c r="N69" s="599">
        <f>'I9 Direct Allocation'!O151</f>
        <v>0</v>
      </c>
      <c r="O69" s="599">
        <f>'I9 Direct Allocation'!P151</f>
        <v>0</v>
      </c>
      <c r="P69" s="599">
        <f>'I9 Direct Allocation'!Q151</f>
        <v>0</v>
      </c>
      <c r="Q69" s="599">
        <f>'I9 Direct Allocation'!R151</f>
        <v>0</v>
      </c>
      <c r="R69" s="599">
        <f>'I9 Direct Allocation'!S151</f>
        <v>0</v>
      </c>
      <c r="S69" s="599">
        <f>'I9 Direct Allocation'!T151</f>
        <v>0</v>
      </c>
      <c r="T69" s="599">
        <f>'I9 Direct Allocation'!U151</f>
        <v>0</v>
      </c>
      <c r="U69" s="599">
        <f>'I9 Direct Allocation'!V151</f>
        <v>0</v>
      </c>
      <c r="V69" s="599">
        <f>'I9 Direct Allocation'!W151</f>
        <v>0</v>
      </c>
      <c r="W69" s="599">
        <f>'I9 Direct Allocation'!X151</f>
        <v>0</v>
      </c>
    </row>
    <row r="70" spans="1:24" ht="12.75">
      <c r="A70" s="961"/>
      <c r="B70" s="442"/>
      <c r="C70" s="957"/>
      <c r="D70" s="598"/>
      <c r="E70" s="598"/>
      <c r="F70" s="598"/>
      <c r="G70" s="598"/>
      <c r="H70" s="598"/>
      <c r="I70" s="598"/>
      <c r="J70" s="598"/>
      <c r="K70" s="598"/>
      <c r="L70" s="598"/>
      <c r="M70" s="602"/>
      <c r="N70" s="602"/>
      <c r="O70" s="602"/>
      <c r="P70" s="602"/>
      <c r="Q70" s="602"/>
      <c r="R70" s="602"/>
      <c r="S70" s="602"/>
      <c r="T70" s="602"/>
      <c r="U70" s="602"/>
      <c r="V70" s="602"/>
      <c r="W70" s="602"/>
    </row>
    <row r="71" spans="1:24" ht="12.75">
      <c r="A71" s="961"/>
      <c r="B71" s="966" t="s">
        <v>891</v>
      </c>
      <c r="C71" s="1661">
        <f>SUM(D71:W71)</f>
        <v>2.3601387511007488E-10</v>
      </c>
      <c r="D71" s="1662">
        <f>SUM(D67:D69)</f>
        <v>-226282.80347776599</v>
      </c>
      <c r="E71" s="1662">
        <f t="shared" ref="E71:W71" si="13">SUM(E67:E69)</f>
        <v>-51204.670172737853</v>
      </c>
      <c r="F71" s="1662">
        <f t="shared" si="13"/>
        <v>278327.30262539798</v>
      </c>
      <c r="G71" s="1662">
        <f t="shared" si="13"/>
        <v>0</v>
      </c>
      <c r="H71" s="1662">
        <f t="shared" si="13"/>
        <v>0</v>
      </c>
      <c r="I71" s="1662">
        <f t="shared" si="13"/>
        <v>0</v>
      </c>
      <c r="J71" s="1662">
        <f t="shared" si="13"/>
        <v>-1384.473304133302</v>
      </c>
      <c r="K71" s="1662">
        <f t="shared" si="13"/>
        <v>0</v>
      </c>
      <c r="L71" s="1662">
        <f t="shared" si="13"/>
        <v>544.64432923940649</v>
      </c>
      <c r="M71" s="1662">
        <f t="shared" si="13"/>
        <v>0</v>
      </c>
      <c r="N71" s="1662">
        <f t="shared" si="13"/>
        <v>0</v>
      </c>
      <c r="O71" s="1662">
        <f t="shared" si="13"/>
        <v>0</v>
      </c>
      <c r="P71" s="1662">
        <f t="shared" si="13"/>
        <v>0</v>
      </c>
      <c r="Q71" s="1662">
        <f t="shared" si="13"/>
        <v>0</v>
      </c>
      <c r="R71" s="1662">
        <f t="shared" si="13"/>
        <v>0</v>
      </c>
      <c r="S71" s="1662">
        <f t="shared" si="13"/>
        <v>0</v>
      </c>
      <c r="T71" s="1662">
        <f t="shared" si="13"/>
        <v>0</v>
      </c>
      <c r="U71" s="1662">
        <f t="shared" si="13"/>
        <v>0</v>
      </c>
      <c r="V71" s="1662">
        <f t="shared" si="13"/>
        <v>0</v>
      </c>
      <c r="W71" s="1662">
        <f t="shared" si="13"/>
        <v>0</v>
      </c>
    </row>
    <row r="72" spans="1:24" ht="12.75">
      <c r="A72" s="961"/>
      <c r="B72" s="442"/>
      <c r="C72" s="957"/>
      <c r="D72" s="598"/>
      <c r="E72" s="598"/>
      <c r="F72" s="598"/>
      <c r="G72" s="598"/>
      <c r="H72" s="598"/>
      <c r="I72" s="598"/>
      <c r="J72" s="598"/>
      <c r="K72" s="598"/>
      <c r="L72" s="598"/>
      <c r="M72" s="602"/>
      <c r="N72" s="602"/>
      <c r="O72" s="602"/>
      <c r="P72" s="602"/>
      <c r="Q72" s="602"/>
      <c r="R72" s="602"/>
      <c r="S72" s="602"/>
      <c r="T72" s="602"/>
      <c r="U72" s="602"/>
      <c r="V72" s="602"/>
      <c r="W72" s="602"/>
    </row>
    <row r="73" spans="1:24" ht="12.75">
      <c r="A73" s="961"/>
      <c r="B73" s="964" t="s">
        <v>896</v>
      </c>
      <c r="C73" s="957"/>
      <c r="D73" s="598"/>
      <c r="E73" s="598"/>
      <c r="F73" s="598"/>
      <c r="G73" s="598"/>
      <c r="H73" s="598"/>
      <c r="I73" s="598"/>
      <c r="J73" s="598"/>
      <c r="K73" s="598"/>
      <c r="L73" s="598"/>
      <c r="M73" s="602"/>
      <c r="N73" s="602"/>
      <c r="O73" s="602"/>
      <c r="P73" s="602"/>
      <c r="Q73" s="602"/>
      <c r="R73" s="602"/>
      <c r="S73" s="602"/>
      <c r="T73" s="602"/>
      <c r="U73" s="602"/>
      <c r="V73" s="602"/>
      <c r="W73" s="602"/>
    </row>
    <row r="74" spans="1:24" ht="12.75">
      <c r="A74" s="961"/>
      <c r="B74" s="442"/>
      <c r="C74" s="957"/>
      <c r="D74" s="598"/>
      <c r="E74" s="598"/>
      <c r="F74" s="598"/>
      <c r="G74" s="598"/>
      <c r="H74" s="598"/>
      <c r="I74" s="598"/>
      <c r="J74" s="598"/>
      <c r="K74" s="598"/>
      <c r="L74" s="598"/>
      <c r="M74" s="602"/>
      <c r="N74" s="602"/>
      <c r="O74" s="602"/>
      <c r="P74" s="602"/>
      <c r="Q74" s="602"/>
      <c r="R74" s="602"/>
      <c r="S74" s="602"/>
      <c r="T74" s="602"/>
      <c r="U74" s="602"/>
      <c r="V74" s="602"/>
      <c r="W74" s="602"/>
    </row>
    <row r="75" spans="1:24" s="577" customFormat="1" ht="12.75">
      <c r="A75" s="963"/>
      <c r="B75" s="1989" t="s">
        <v>400</v>
      </c>
      <c r="C75" s="1990">
        <f t="shared" ref="C75:W75" si="14">IF(ISERROR(C25/C$40),"0.00%", (C25/C$40))</f>
        <v>1</v>
      </c>
      <c r="D75" s="1991">
        <f t="shared" si="14"/>
        <v>0.83436211733289378</v>
      </c>
      <c r="E75" s="1991">
        <f t="shared" si="14"/>
        <v>0.86398002227628623</v>
      </c>
      <c r="F75" s="1991">
        <f t="shared" si="14"/>
        <v>2.2746517155551742</v>
      </c>
      <c r="G75" s="1991" t="str">
        <f t="shared" si="14"/>
        <v>0.00%</v>
      </c>
      <c r="H75" s="1991" t="str">
        <f t="shared" si="14"/>
        <v>0.00%</v>
      </c>
      <c r="I75" s="1991" t="str">
        <f t="shared" si="14"/>
        <v>0.00%</v>
      </c>
      <c r="J75" s="1991">
        <f t="shared" si="14"/>
        <v>0.94687462326337279</v>
      </c>
      <c r="K75" s="1991" t="str">
        <f t="shared" si="14"/>
        <v>0.00%</v>
      </c>
      <c r="L75" s="1991">
        <f t="shared" si="14"/>
        <v>1.1966383308867623</v>
      </c>
      <c r="M75" s="601" t="str">
        <f t="shared" si="14"/>
        <v>0.00%</v>
      </c>
      <c r="N75" s="601" t="str">
        <f t="shared" si="14"/>
        <v>0.00%</v>
      </c>
      <c r="O75" s="601" t="str">
        <f t="shared" si="14"/>
        <v>0.00%</v>
      </c>
      <c r="P75" s="601" t="str">
        <f t="shared" si="14"/>
        <v>0.00%</v>
      </c>
      <c r="Q75" s="601" t="str">
        <f t="shared" si="14"/>
        <v>0.00%</v>
      </c>
      <c r="R75" s="601" t="str">
        <f t="shared" si="14"/>
        <v>0.00%</v>
      </c>
      <c r="S75" s="601" t="str">
        <f t="shared" si="14"/>
        <v>0.00%</v>
      </c>
      <c r="T75" s="601" t="str">
        <f t="shared" si="14"/>
        <v>0.00%</v>
      </c>
      <c r="U75" s="601" t="str">
        <f t="shared" si="14"/>
        <v>0.00%</v>
      </c>
      <c r="V75" s="601" t="str">
        <f t="shared" si="14"/>
        <v>0.00%</v>
      </c>
      <c r="W75" s="601" t="str">
        <f t="shared" si="14"/>
        <v>0.00%</v>
      </c>
    </row>
    <row r="76" spans="1:24" ht="12.75">
      <c r="A76" s="961"/>
      <c r="B76" s="442"/>
      <c r="C76" s="957"/>
      <c r="D76" s="598"/>
      <c r="E76" s="598"/>
      <c r="F76" s="598"/>
      <c r="G76" s="598"/>
      <c r="H76" s="598"/>
      <c r="I76" s="598"/>
      <c r="J76" s="598"/>
      <c r="K76" s="598"/>
      <c r="L76" s="598"/>
      <c r="M76" s="602"/>
      <c r="N76" s="602"/>
      <c r="O76" s="602"/>
      <c r="P76" s="602"/>
      <c r="Q76" s="602"/>
      <c r="R76" s="602"/>
      <c r="S76" s="602"/>
      <c r="T76" s="602"/>
      <c r="U76" s="602"/>
      <c r="V76" s="602"/>
      <c r="W76" s="602"/>
    </row>
    <row r="77" spans="1:24" ht="12.75">
      <c r="A77" s="961"/>
      <c r="B77" s="442" t="s">
        <v>755</v>
      </c>
      <c r="C77" s="957">
        <f>SUM(D77:W77)</f>
        <v>-459006.75329999975</v>
      </c>
      <c r="D77" s="598">
        <f t="shared" ref="D77:W77" si="15">D21-D40</f>
        <v>-486033.96685718675</v>
      </c>
      <c r="E77" s="598">
        <f t="shared" si="15"/>
        <v>-125457.98954672914</v>
      </c>
      <c r="F77" s="598">
        <f t="shared" si="15"/>
        <v>159675.70040372555</v>
      </c>
      <c r="G77" s="598">
        <f t="shared" si="15"/>
        <v>0</v>
      </c>
      <c r="H77" s="598">
        <f t="shared" si="15"/>
        <v>0</v>
      </c>
      <c r="I77" s="598">
        <f t="shared" si="15"/>
        <v>0</v>
      </c>
      <c r="J77" s="598">
        <f t="shared" si="15"/>
        <v>-6960.1443731804029</v>
      </c>
      <c r="K77" s="598">
        <f t="shared" si="15"/>
        <v>0</v>
      </c>
      <c r="L77" s="598">
        <f t="shared" si="15"/>
        <v>-230.35292662903294</v>
      </c>
      <c r="M77" s="598">
        <f t="shared" si="15"/>
        <v>0</v>
      </c>
      <c r="N77" s="598">
        <f t="shared" si="15"/>
        <v>0</v>
      </c>
      <c r="O77" s="598">
        <f t="shared" si="15"/>
        <v>0</v>
      </c>
      <c r="P77" s="598">
        <f t="shared" si="15"/>
        <v>0</v>
      </c>
      <c r="Q77" s="598">
        <f t="shared" si="15"/>
        <v>0</v>
      </c>
      <c r="R77" s="598">
        <f t="shared" si="15"/>
        <v>0</v>
      </c>
      <c r="S77" s="598">
        <f t="shared" si="15"/>
        <v>0</v>
      </c>
      <c r="T77" s="598">
        <f t="shared" si="15"/>
        <v>0</v>
      </c>
      <c r="U77" s="598">
        <f t="shared" si="15"/>
        <v>0</v>
      </c>
      <c r="V77" s="598">
        <f t="shared" si="15"/>
        <v>0</v>
      </c>
      <c r="W77" s="598">
        <f t="shared" si="15"/>
        <v>0</v>
      </c>
    </row>
    <row r="78" spans="1:24" s="47" customFormat="1" ht="23.25" customHeight="1">
      <c r="A78" s="962"/>
      <c r="B78" s="964"/>
      <c r="C78" s="2519" t="str">
        <f>IF(ROUND('I6.1 Revenue'!B16-C77,-1)=0,"Deficiency Input equals Output","Deficiency Input Does Not Equal Output")</f>
        <v>Deficiency Input equals Output</v>
      </c>
      <c r="D78" s="2520"/>
      <c r="E78" s="2521"/>
      <c r="F78" s="599"/>
      <c r="G78" s="599"/>
      <c r="H78" s="599"/>
      <c r="I78" s="599"/>
      <c r="J78" s="599"/>
      <c r="K78" s="599"/>
      <c r="L78" s="599"/>
      <c r="M78" s="599"/>
      <c r="N78" s="599"/>
      <c r="O78" s="599"/>
      <c r="P78" s="599"/>
      <c r="Q78" s="599"/>
      <c r="R78" s="599"/>
      <c r="S78" s="599"/>
      <c r="T78" s="599"/>
      <c r="U78" s="599"/>
      <c r="V78" s="599"/>
      <c r="W78" s="599"/>
    </row>
    <row r="79" spans="1:24" ht="12.75">
      <c r="A79" s="961"/>
      <c r="B79" s="442" t="s">
        <v>406</v>
      </c>
      <c r="C79" s="957">
        <f>SUM(D79:W79)</f>
        <v>2.3601387511007488E-10</v>
      </c>
      <c r="D79" s="598">
        <f>D25-D40</f>
        <v>-226282.80347776599</v>
      </c>
      <c r="E79" s="598">
        <f t="shared" ref="E79:W79" si="16">E25-E40</f>
        <v>-51204.670172737853</v>
      </c>
      <c r="F79" s="598">
        <f t="shared" si="16"/>
        <v>278327.30262539798</v>
      </c>
      <c r="G79" s="598">
        <f t="shared" si="16"/>
        <v>0</v>
      </c>
      <c r="H79" s="598">
        <f t="shared" si="16"/>
        <v>0</v>
      </c>
      <c r="I79" s="598">
        <f t="shared" si="16"/>
        <v>0</v>
      </c>
      <c r="J79" s="598">
        <f t="shared" si="16"/>
        <v>-1384.473304133302</v>
      </c>
      <c r="K79" s="598">
        <f t="shared" si="16"/>
        <v>0</v>
      </c>
      <c r="L79" s="598">
        <f t="shared" si="16"/>
        <v>544.64432923940649</v>
      </c>
      <c r="M79" s="598">
        <f t="shared" si="16"/>
        <v>0</v>
      </c>
      <c r="N79" s="598">
        <f t="shared" si="16"/>
        <v>0</v>
      </c>
      <c r="O79" s="598">
        <f t="shared" si="16"/>
        <v>0</v>
      </c>
      <c r="P79" s="598">
        <f t="shared" si="16"/>
        <v>0</v>
      </c>
      <c r="Q79" s="598">
        <f t="shared" si="16"/>
        <v>0</v>
      </c>
      <c r="R79" s="598">
        <f t="shared" si="16"/>
        <v>0</v>
      </c>
      <c r="S79" s="598">
        <f t="shared" si="16"/>
        <v>0</v>
      </c>
      <c r="T79" s="598">
        <f t="shared" si="16"/>
        <v>0</v>
      </c>
      <c r="U79" s="598">
        <f t="shared" si="16"/>
        <v>0</v>
      </c>
      <c r="V79" s="598">
        <f t="shared" si="16"/>
        <v>0</v>
      </c>
      <c r="W79" s="598">
        <f t="shared" si="16"/>
        <v>0</v>
      </c>
      <c r="X79" s="1999"/>
    </row>
    <row r="80" spans="1:24" ht="12.75">
      <c r="A80" s="961"/>
      <c r="B80" s="442"/>
      <c r="C80" s="957"/>
      <c r="D80" s="598"/>
      <c r="E80" s="598"/>
      <c r="F80" s="598"/>
      <c r="G80" s="598"/>
      <c r="H80" s="598"/>
      <c r="I80" s="598"/>
      <c r="J80" s="598"/>
      <c r="K80" s="598"/>
      <c r="L80" s="598"/>
      <c r="M80" s="602"/>
      <c r="N80" s="602"/>
      <c r="O80" s="602"/>
      <c r="P80" s="602"/>
      <c r="Q80" s="602"/>
      <c r="R80" s="602"/>
      <c r="S80" s="602"/>
      <c r="T80" s="602"/>
      <c r="U80" s="602"/>
      <c r="V80" s="602"/>
      <c r="W80" s="602"/>
    </row>
    <row r="81" spans="1:23" ht="13.5" thickBot="1">
      <c r="A81" s="961"/>
      <c r="B81" s="442" t="s">
        <v>1360</v>
      </c>
      <c r="C81" s="960">
        <f>IF(ISERROR(C71/C65),"0.00%", (C71/C65))</f>
        <v>1.2309176750563281E-16</v>
      </c>
      <c r="D81" s="960">
        <f t="shared" ref="D81:W81" si="17">IF(ISERROR(D71/D65),"0.00%", (D71/D65))</f>
        <v>-0.1895999843403586</v>
      </c>
      <c r="E81" s="960">
        <f t="shared" si="17"/>
        <v>-0.1302725742214921</v>
      </c>
      <c r="F81" s="960">
        <f t="shared" si="17"/>
        <v>0.92055347823461831</v>
      </c>
      <c r="G81" s="960" t="str">
        <f t="shared" si="17"/>
        <v>0.00%</v>
      </c>
      <c r="H81" s="960" t="str">
        <f t="shared" si="17"/>
        <v>0.00%</v>
      </c>
      <c r="I81" s="960" t="str">
        <f t="shared" si="17"/>
        <v>0.00%</v>
      </c>
      <c r="J81" s="960">
        <f t="shared" si="17"/>
        <v>-5.300233335936283E-2</v>
      </c>
      <c r="K81" s="960" t="str">
        <f t="shared" si="17"/>
        <v>0.00%</v>
      </c>
      <c r="L81" s="960">
        <f t="shared" si="17"/>
        <v>0.22884566365537579</v>
      </c>
      <c r="M81" s="960" t="str">
        <f t="shared" si="17"/>
        <v>0.00%</v>
      </c>
      <c r="N81" s="960" t="str">
        <f t="shared" si="17"/>
        <v>0.00%</v>
      </c>
      <c r="O81" s="960" t="str">
        <f t="shared" si="17"/>
        <v>0.00%</v>
      </c>
      <c r="P81" s="960" t="str">
        <f t="shared" si="17"/>
        <v>0.00%</v>
      </c>
      <c r="Q81" s="960" t="str">
        <f t="shared" si="17"/>
        <v>0.00%</v>
      </c>
      <c r="R81" s="960" t="str">
        <f t="shared" si="17"/>
        <v>0.00%</v>
      </c>
      <c r="S81" s="960" t="str">
        <f t="shared" si="17"/>
        <v>0.00%</v>
      </c>
      <c r="T81" s="960" t="str">
        <f t="shared" si="17"/>
        <v>0.00%</v>
      </c>
      <c r="U81" s="960" t="str">
        <f t="shared" si="17"/>
        <v>0.00%</v>
      </c>
      <c r="V81" s="960" t="str">
        <f t="shared" si="17"/>
        <v>0.00%</v>
      </c>
      <c r="W81" s="960" t="str">
        <f t="shared" si="17"/>
        <v>0.00%</v>
      </c>
    </row>
    <row r="82" spans="1:23" ht="12.75">
      <c r="A82" s="592"/>
      <c r="B82" s="351"/>
    </row>
    <row r="83" spans="1:23" ht="12.75">
      <c r="A83" s="592"/>
      <c r="B83" s="351"/>
    </row>
    <row r="84" spans="1:23" ht="12.75">
      <c r="A84" s="592"/>
      <c r="B84" s="351"/>
    </row>
    <row r="85" spans="1:23" ht="12.75">
      <c r="A85" s="592"/>
      <c r="B85" s="351"/>
      <c r="M85" s="576"/>
      <c r="N85" s="576"/>
      <c r="O85" s="576"/>
      <c r="P85" s="576"/>
      <c r="Q85" s="576"/>
      <c r="R85" s="576"/>
      <c r="S85" s="576"/>
      <c r="T85" s="576"/>
      <c r="U85" s="576"/>
      <c r="V85" s="576"/>
      <c r="W85" s="576"/>
    </row>
    <row r="86" spans="1:23" ht="12.75">
      <c r="A86" s="592"/>
      <c r="B86" s="351"/>
    </row>
    <row r="87" spans="1:23" ht="12.75">
      <c r="A87" s="592"/>
      <c r="B87" s="351"/>
      <c r="M87" s="576"/>
      <c r="N87" s="576"/>
      <c r="O87" s="576"/>
      <c r="P87" s="576"/>
      <c r="Q87" s="576"/>
      <c r="R87" s="576"/>
      <c r="S87" s="576"/>
      <c r="T87" s="576"/>
      <c r="U87" s="576"/>
      <c r="V87" s="576"/>
      <c r="W87" s="576"/>
    </row>
    <row r="88" spans="1:23" ht="12.75">
      <c r="A88" s="592"/>
      <c r="B88" s="351"/>
      <c r="M88" s="576"/>
      <c r="N88" s="576"/>
      <c r="O88" s="576"/>
      <c r="P88" s="576"/>
      <c r="Q88" s="576"/>
      <c r="R88" s="576"/>
      <c r="S88" s="576"/>
      <c r="T88" s="576"/>
      <c r="U88" s="576"/>
      <c r="V88" s="576"/>
      <c r="W88" s="576"/>
    </row>
    <row r="89" spans="1:23" ht="12.75">
      <c r="A89" s="592"/>
      <c r="B89" s="351"/>
      <c r="M89" s="576"/>
      <c r="N89" s="576"/>
      <c r="O89" s="576"/>
      <c r="P89" s="576"/>
      <c r="Q89" s="576"/>
      <c r="R89" s="576"/>
      <c r="S89" s="576"/>
      <c r="T89" s="576"/>
      <c r="U89" s="576"/>
      <c r="V89" s="576"/>
      <c r="W89" s="576"/>
    </row>
    <row r="90" spans="1:23" ht="12.75">
      <c r="A90" s="592"/>
      <c r="B90" s="351"/>
    </row>
    <row r="91" spans="1:23" ht="12.75">
      <c r="A91" s="592"/>
      <c r="B91" s="351"/>
    </row>
    <row r="92" spans="1:23" ht="12.75">
      <c r="A92" s="592"/>
      <c r="B92" s="351"/>
    </row>
    <row r="93" spans="1:23" ht="12.75">
      <c r="A93" s="592"/>
    </row>
    <row r="94" spans="1:23" ht="12.75">
      <c r="A94" s="590"/>
    </row>
    <row r="95" spans="1:23" ht="12.75">
      <c r="A95" s="590"/>
    </row>
    <row r="96" spans="1:23" ht="12.75">
      <c r="A96" s="590"/>
    </row>
    <row r="97" spans="1:1" ht="12.75">
      <c r="A97" s="590"/>
    </row>
    <row r="98" spans="1:1" ht="12.75">
      <c r="A98" s="590"/>
    </row>
    <row r="99" spans="1:1" ht="12.75">
      <c r="A99" s="590"/>
    </row>
    <row r="100" spans="1:1" ht="12.75">
      <c r="A100" s="590"/>
    </row>
    <row r="101" spans="1:1" ht="12.75">
      <c r="A101" s="590"/>
    </row>
    <row r="102" spans="1:1" ht="12.75">
      <c r="A102" s="590"/>
    </row>
    <row r="103" spans="1:1" ht="12.75">
      <c r="A103" s="590"/>
    </row>
    <row r="104" spans="1:1" ht="12.75">
      <c r="A104" s="590"/>
    </row>
    <row r="105" spans="1:1" ht="12.75">
      <c r="A105" s="590"/>
    </row>
    <row r="106" spans="1:1" ht="12.75">
      <c r="A106" s="590"/>
    </row>
    <row r="107" spans="1:1" ht="12.75">
      <c r="A107" s="590"/>
    </row>
    <row r="108" spans="1:1" ht="12.75">
      <c r="A108" s="590"/>
    </row>
    <row r="109" spans="1:1" ht="12.75">
      <c r="A109" s="590"/>
    </row>
    <row r="110" spans="1:1" ht="12.75">
      <c r="A110" s="590"/>
    </row>
    <row r="111" spans="1:1" ht="12.75">
      <c r="A111" s="590"/>
    </row>
    <row r="112" spans="1:1" ht="12.75">
      <c r="A112" s="590"/>
    </row>
    <row r="113" spans="1:1" ht="12.75">
      <c r="A113" s="590"/>
    </row>
    <row r="114" spans="1:1" ht="12.75">
      <c r="A114" s="590"/>
    </row>
    <row r="115" spans="1:1" ht="12.75">
      <c r="A115" s="590"/>
    </row>
    <row r="116" spans="1:1" ht="12.75">
      <c r="A116" s="590"/>
    </row>
    <row r="117" spans="1:1" ht="12.75">
      <c r="A117" s="590"/>
    </row>
    <row r="118" spans="1:1" ht="12.75">
      <c r="A118" s="590"/>
    </row>
    <row r="119" spans="1:1" ht="12.75">
      <c r="A119" s="590"/>
    </row>
    <row r="120" spans="1:1" ht="12.75">
      <c r="A120" s="590"/>
    </row>
    <row r="121" spans="1:1" ht="12.75">
      <c r="A121" s="590"/>
    </row>
  </sheetData>
  <mergeCells count="9">
    <mergeCell ref="A1:F1"/>
    <mergeCell ref="A2:E2"/>
    <mergeCell ref="A3:E3"/>
    <mergeCell ref="A4:E4"/>
    <mergeCell ref="C78:E78"/>
    <mergeCell ref="C41:E41"/>
    <mergeCell ref="C64:E64"/>
    <mergeCell ref="C15:L15"/>
    <mergeCell ref="C20:F20"/>
  </mergeCells>
  <phoneticPr fontId="7" type="noConversion"/>
  <conditionalFormatting sqref="C41 C64">
    <cfRule type="cellIs" dxfId="9" priority="3" stopIfTrue="1" operator="equal">
      <formula>"Error"</formula>
    </cfRule>
  </conditionalFormatting>
  <conditionalFormatting sqref="C78">
    <cfRule type="cellIs" dxfId="8" priority="2" stopIfTrue="1" operator="equal">
      <formula>"Error"</formula>
    </cfRule>
  </conditionalFormatting>
  <conditionalFormatting sqref="C20">
    <cfRule type="cellIs" dxfId="7" priority="1" stopIfTrue="1" operator="equal">
      <formula>"Error"</formula>
    </cfRule>
  </conditionalFormatting>
  <pageMargins left="0.39370078740157499" right="0.13" top="0.39370078740157499" bottom="0.39370078740157499" header="0.1" footer="0.511811023622047"/>
  <pageSetup scale="60" fitToHeight="3" orientation="portrait" r:id="rId1"/>
  <headerFooter alignWithMargins="0"/>
  <rowBreaks count="1" manualBreakCount="1">
    <brk id="43" max="16383" man="1"/>
  </rowBreaks>
  <colBreaks count="2" manualBreakCount="2">
    <brk id="9" max="1048575" man="1"/>
    <brk id="16" max="1048575" man="1"/>
  </colBreaks>
  <drawing r:id="rId2"/>
</worksheet>
</file>

<file path=xl/worksheets/sheet15.xml><?xml version="1.0" encoding="utf-8"?>
<worksheet xmlns="http://schemas.openxmlformats.org/spreadsheetml/2006/main" xmlns:r="http://schemas.openxmlformats.org/officeDocument/2006/relationships">
  <sheetPr codeName="Sheet12" enableFormatConditionsCalculation="0">
    <tabColor indexed="9"/>
    <pageSetUpPr fitToPage="1"/>
  </sheetPr>
  <dimension ref="A1:AK802"/>
  <sheetViews>
    <sheetView topLeftCell="A19" workbookViewId="0">
      <selection activeCell="Z34" sqref="Z34"/>
    </sheetView>
  </sheetViews>
  <sheetFormatPr defaultRowHeight="11.25"/>
  <cols>
    <col min="1" max="1" width="14.140625" style="610" customWidth="1"/>
    <col min="2" max="2" width="43.5703125" style="13" customWidth="1"/>
    <col min="3" max="3" width="15.7109375" style="607" customWidth="1"/>
    <col min="4" max="4" width="15.7109375" style="608" customWidth="1"/>
    <col min="5" max="6" width="15.7109375" style="609" customWidth="1"/>
    <col min="7" max="7" width="15.7109375" style="609" hidden="1" customWidth="1"/>
    <col min="8" max="8" width="15.7109375" style="608" hidden="1" customWidth="1"/>
    <col min="9" max="9" width="15.7109375" style="609" hidden="1" customWidth="1"/>
    <col min="10" max="10" width="15.7109375" style="609" customWidth="1"/>
    <col min="11" max="11" width="15.7109375" style="609" hidden="1" customWidth="1"/>
    <col min="12" max="12" width="15.7109375" style="609" customWidth="1"/>
    <col min="13" max="13" width="15.7109375" style="609" hidden="1" customWidth="1"/>
    <col min="14" max="14" width="11.28515625" style="609" hidden="1" customWidth="1"/>
    <col min="15" max="23" width="15.7109375" style="609" hidden="1" customWidth="1"/>
    <col min="24" max="24" width="9.140625" style="607"/>
    <col min="25" max="25" width="9.140625" style="533"/>
    <col min="26" max="26" width="11.42578125" style="533" bestFit="1" customWidth="1"/>
    <col min="27" max="30" width="9.140625" style="533"/>
    <col min="31" max="16384" width="9.140625" style="13"/>
  </cols>
  <sheetData>
    <row r="1" spans="1:30" ht="77.25" customHeight="1">
      <c r="A1" s="2407"/>
      <c r="B1" s="2407"/>
      <c r="C1" s="2407"/>
      <c r="D1" s="2407"/>
      <c r="E1" s="2407"/>
      <c r="F1" s="2407"/>
      <c r="G1" s="13"/>
      <c r="H1" s="13"/>
      <c r="I1" s="13"/>
      <c r="J1" s="13"/>
      <c r="K1" s="13"/>
      <c r="L1" s="13"/>
      <c r="M1" s="13"/>
      <c r="N1" s="13"/>
      <c r="O1" s="13"/>
      <c r="P1" s="13"/>
      <c r="Q1" s="13"/>
      <c r="R1" s="13"/>
      <c r="S1" s="13"/>
      <c r="T1" s="13"/>
      <c r="U1" s="13"/>
      <c r="V1" s="13"/>
      <c r="W1" s="13"/>
      <c r="X1" s="13"/>
      <c r="Y1" s="13"/>
      <c r="Z1" s="13"/>
      <c r="AA1" s="13"/>
      <c r="AB1" s="13"/>
      <c r="AC1" s="13"/>
      <c r="AD1" s="13"/>
    </row>
    <row r="2" spans="1:30" ht="37.5" customHeight="1">
      <c r="A2" s="2448"/>
      <c r="B2" s="2448"/>
      <c r="C2" s="2448"/>
      <c r="D2" s="2448"/>
      <c r="E2" s="2448"/>
      <c r="F2" s="13"/>
      <c r="G2" s="13"/>
      <c r="H2" s="13"/>
      <c r="I2" s="13"/>
      <c r="J2" s="13"/>
      <c r="K2" s="13"/>
      <c r="L2" s="13"/>
      <c r="M2" s="13"/>
      <c r="N2" s="13"/>
      <c r="O2" s="13"/>
      <c r="P2" s="13"/>
      <c r="Q2" s="13"/>
      <c r="R2" s="13"/>
      <c r="S2" s="13"/>
      <c r="T2" s="13"/>
      <c r="U2" s="13"/>
      <c r="V2" s="13"/>
      <c r="W2" s="13"/>
      <c r="X2" s="13"/>
      <c r="Y2" s="13"/>
      <c r="Z2" s="13"/>
      <c r="AA2" s="13"/>
      <c r="AB2" s="13"/>
      <c r="AC2" s="13"/>
      <c r="AD2" s="13"/>
    </row>
    <row r="3" spans="1:30" ht="45" customHeight="1">
      <c r="A3" s="2449"/>
      <c r="B3" s="2449"/>
      <c r="C3" s="2449"/>
      <c r="D3" s="2449"/>
      <c r="E3" s="2449"/>
      <c r="F3" s="13"/>
      <c r="G3" s="14"/>
      <c r="H3" s="13"/>
      <c r="I3" s="13"/>
      <c r="J3" s="13"/>
      <c r="K3" s="13"/>
      <c r="L3" s="13"/>
      <c r="M3" s="13"/>
      <c r="N3" s="13"/>
      <c r="O3" s="13"/>
      <c r="P3" s="13"/>
      <c r="Q3" s="13"/>
      <c r="R3" s="13"/>
      <c r="S3" s="13"/>
      <c r="T3" s="13"/>
      <c r="U3" s="13"/>
      <c r="V3" s="13"/>
      <c r="W3" s="13"/>
      <c r="X3" s="13"/>
      <c r="Y3" s="13"/>
      <c r="Z3" s="13"/>
      <c r="AA3" s="13"/>
      <c r="AB3" s="13"/>
      <c r="AC3" s="13"/>
      <c r="AD3" s="13"/>
    </row>
    <row r="4" spans="1:30" ht="18">
      <c r="A4" s="2450" t="str">
        <f>'I1 Intro'!C11</f>
        <v>EB-2013-0130</v>
      </c>
      <c r="B4" s="2450"/>
      <c r="C4" s="2450"/>
      <c r="D4" s="2450"/>
      <c r="E4" s="2450"/>
      <c r="F4" s="13"/>
      <c r="G4" s="13"/>
      <c r="H4" s="13"/>
      <c r="I4" s="13"/>
      <c r="J4" s="13"/>
      <c r="K4" s="13"/>
      <c r="L4" s="13"/>
      <c r="M4" s="13"/>
      <c r="N4" s="13"/>
      <c r="O4" s="13"/>
      <c r="P4" s="13"/>
      <c r="Q4" s="13"/>
      <c r="R4" s="13"/>
      <c r="S4" s="13"/>
      <c r="T4" s="13"/>
      <c r="U4" s="13"/>
      <c r="V4" s="13"/>
      <c r="W4" s="13"/>
      <c r="X4" s="13"/>
      <c r="Y4" s="13"/>
      <c r="Z4" s="13"/>
      <c r="AA4" s="13"/>
      <c r="AB4" s="13"/>
      <c r="AC4" s="13"/>
      <c r="AD4" s="13"/>
    </row>
    <row r="5" spans="1:30" ht="21" customHeight="1">
      <c r="A5" s="323" t="str">
        <f>"Sheet O2 Monthly Fixed Charge Min. &amp; Max. Worksheet  - "&amp;  'I2 LDC class'!$C$17</f>
        <v>Sheet O2 Monthly Fixed Charge Min. &amp; Max. Worksheet  - Fort Frances Power Corporation</v>
      </c>
      <c r="B5" s="324"/>
      <c r="C5" s="547"/>
      <c r="D5" s="547"/>
      <c r="E5" s="325"/>
      <c r="F5" s="13"/>
      <c r="G5" s="13"/>
      <c r="H5" s="13"/>
      <c r="I5" s="13"/>
      <c r="J5" s="13"/>
      <c r="K5" s="13"/>
      <c r="L5" s="13"/>
      <c r="M5" s="13"/>
      <c r="N5" s="13"/>
      <c r="O5" s="13"/>
      <c r="P5" s="13"/>
      <c r="Q5" s="13"/>
      <c r="R5" s="13"/>
      <c r="S5" s="13"/>
      <c r="T5" s="13"/>
      <c r="U5" s="13"/>
      <c r="V5" s="13"/>
      <c r="W5" s="13"/>
      <c r="X5" s="13"/>
      <c r="Y5" s="13"/>
      <c r="Z5" s="13"/>
      <c r="AA5" s="13"/>
      <c r="AB5" s="13"/>
      <c r="AC5" s="13"/>
      <c r="AD5" s="13"/>
    </row>
    <row r="6" spans="1:30" ht="6" customHeight="1">
      <c r="A6" s="16"/>
      <c r="B6" s="16"/>
      <c r="C6" s="548"/>
      <c r="D6" s="548"/>
      <c r="E6" s="16"/>
      <c r="F6" s="16"/>
      <c r="G6" s="16"/>
      <c r="H6" s="16"/>
      <c r="I6" s="16"/>
      <c r="J6" s="16"/>
      <c r="K6" s="16"/>
      <c r="L6" s="16"/>
      <c r="M6" s="16"/>
      <c r="N6" s="16"/>
      <c r="O6" s="16"/>
      <c r="P6" s="13"/>
      <c r="Q6" s="13"/>
      <c r="R6" s="13"/>
      <c r="S6" s="13"/>
      <c r="T6" s="13"/>
      <c r="U6" s="13"/>
      <c r="V6" s="13"/>
      <c r="W6" s="13"/>
      <c r="X6" s="13"/>
      <c r="Y6" s="13"/>
      <c r="Z6" s="13"/>
      <c r="AA6" s="13"/>
      <c r="AB6" s="13"/>
      <c r="AC6" s="13"/>
      <c r="AD6" s="13"/>
    </row>
    <row r="7" spans="1:30">
      <c r="A7" s="311"/>
    </row>
    <row r="8" spans="1:30">
      <c r="A8" s="311"/>
    </row>
    <row r="9" spans="1:30" ht="12.75">
      <c r="A9" s="55"/>
      <c r="B9" s="312"/>
    </row>
    <row r="11" spans="1:30">
      <c r="A11" s="311"/>
      <c r="C11" s="609"/>
    </row>
    <row r="12" spans="1:30" ht="12.75">
      <c r="A12" s="626"/>
      <c r="B12" s="312"/>
      <c r="C12" s="715"/>
      <c r="D12" s="724">
        <v>1</v>
      </c>
      <c r="E12" s="724">
        <v>2</v>
      </c>
      <c r="F12" s="724">
        <v>3</v>
      </c>
      <c r="G12" s="724">
        <v>4</v>
      </c>
      <c r="H12" s="724">
        <v>5</v>
      </c>
      <c r="I12" s="724">
        <v>6</v>
      </c>
      <c r="J12" s="724">
        <v>7</v>
      </c>
      <c r="K12" s="724">
        <v>8</v>
      </c>
      <c r="L12" s="724">
        <v>9</v>
      </c>
      <c r="M12" s="724">
        <v>10</v>
      </c>
      <c r="N12" s="724">
        <v>11</v>
      </c>
      <c r="O12" s="724">
        <v>12</v>
      </c>
      <c r="P12" s="724">
        <v>13</v>
      </c>
      <c r="Q12" s="724">
        <v>14</v>
      </c>
      <c r="R12" s="724">
        <v>15</v>
      </c>
      <c r="S12" s="724">
        <v>16</v>
      </c>
      <c r="T12" s="724">
        <v>17</v>
      </c>
      <c r="U12" s="724">
        <v>18</v>
      </c>
      <c r="V12" s="724">
        <v>19</v>
      </c>
      <c r="W12" s="724">
        <v>20</v>
      </c>
    </row>
    <row r="13" spans="1:30" ht="38.25">
      <c r="A13" s="312"/>
      <c r="B13" s="720" t="s">
        <v>687</v>
      </c>
      <c r="C13" s="716"/>
      <c r="D13" s="629" t="str">
        <f>IF('I2 LDC class'!$D$20="",'I2 LDC class'!$C$20,'I2 LDC class'!$D$20)</f>
        <v>Residential</v>
      </c>
      <c r="E13" s="629" t="str">
        <f>IF('I2 LDC class'!$D$21="",'I2 LDC class'!$C$21,'I2 LDC class'!$D$21)</f>
        <v>General Service Less Than 50 kW</v>
      </c>
      <c r="F13" s="629" t="str">
        <f>IF('I2 LDC class'!$D$22="",'I2 LDC class'!$C$22,'I2 LDC class'!$D$22)</f>
        <v>General Service 50 to 4,999 kW</v>
      </c>
      <c r="G13" s="629" t="str">
        <f>IF('I2 LDC class'!$D$23="",'I2 LDC class'!$C$23,'I2 LDC class'!$D$23)</f>
        <v>GS&gt; 50-TOU</v>
      </c>
      <c r="H13" s="629" t="str">
        <f>IF('I2 LDC class'!$D$24="",'I2 LDC class'!$C$24,'I2 LDC class'!$D$24)</f>
        <v>GS &gt;50-Intermediate</v>
      </c>
      <c r="I13" s="629" t="str">
        <f>IF('I2 LDC class'!$D$25="",'I2 LDC class'!$C$25,'I2 LDC class'!$D$25)</f>
        <v>Large Use &gt;5MW</v>
      </c>
      <c r="J13" s="629" t="str">
        <f>IF('I2 LDC class'!$D$26="",'I2 LDC class'!$C$26,'I2 LDC class'!$D$26)</f>
        <v>Street Lighting</v>
      </c>
      <c r="K13" s="629" t="str">
        <f>IF('I2 LDC class'!$D$27="",'I2 LDC class'!$C$27,'I2 LDC class'!$D$27)</f>
        <v>Sentinel</v>
      </c>
      <c r="L13" s="629" t="str">
        <f>IF('I2 LDC class'!$D$28="",'I2 LDC class'!$C$28,'I2 LDC class'!$D$28)</f>
        <v>Unmetered Scattered Load</v>
      </c>
      <c r="M13" s="629" t="str">
        <f>IF('I2 LDC class'!$D$29="",'I2 LDC class'!$C$29,'I2 LDC class'!$D$29)</f>
        <v>Embedded Distributor</v>
      </c>
      <c r="N13" s="629" t="str">
        <f>IF('I2 LDC class'!$D$30="",'I2 LDC class'!$C$30,'I2 LDC class'!$D$30)</f>
        <v>Back-up/Standby Power</v>
      </c>
      <c r="O13" s="629" t="str">
        <f>IF('I2 LDC class'!$D$31="",'I2 LDC class'!$C$31,'I2 LDC class'!$D$31)</f>
        <v>Rate Class 1</v>
      </c>
      <c r="P13" s="629" t="str">
        <f>IF('I2 LDC class'!$D$32="",'I2 LDC class'!$C$32,'I2 LDC class'!$D$32)</f>
        <v>Rate class 2</v>
      </c>
      <c r="Q13" s="629" t="str">
        <f>IF('I2 LDC class'!$D$33="",'I2 LDC class'!$C$33,'I2 LDC class'!$D$33)</f>
        <v>Rate class 3</v>
      </c>
      <c r="R13" s="629" t="str">
        <f>IF('I2 LDC class'!$D$34="",'I2 LDC class'!$C$34,'I2 LDC class'!$D$34)</f>
        <v>Rate class 4</v>
      </c>
      <c r="S13" s="629" t="str">
        <f>IF('I2 LDC class'!$D$35="",'I2 LDC class'!$C$35,'I2 LDC class'!$D$35)</f>
        <v>Rate class 5</v>
      </c>
      <c r="T13" s="629" t="str">
        <f>IF('I2 LDC class'!$D$36="",'I2 LDC class'!$C$36,'I2 LDC class'!$D$36)</f>
        <v>Rate class 6</v>
      </c>
      <c r="U13" s="629" t="str">
        <f>IF('I2 LDC class'!$D$37="",'I2 LDC class'!$C$37,'I2 LDC class'!$D$37)</f>
        <v>Rate class 7</v>
      </c>
      <c r="V13" s="629" t="str">
        <f>IF('I2 LDC class'!$D$38="",'I2 LDC class'!$C$38,'I2 LDC class'!$D$38)</f>
        <v>Rate class 8</v>
      </c>
      <c r="W13" s="629" t="str">
        <f>IF('I2 LDC class'!$D$39="",'I2 LDC class'!$C$39,'I2 LDC class'!$D$39)</f>
        <v>Rate class 9</v>
      </c>
    </row>
    <row r="14" spans="1:30" ht="12.75">
      <c r="A14" s="630"/>
      <c r="B14" s="633" t="s">
        <v>327</v>
      </c>
      <c r="C14" s="716"/>
      <c r="D14" s="719">
        <f>IF(ISERROR(D85/'E3 PLCC'!C19/12),"0",(D85/'E3 PLCC'!C19/12))</f>
        <v>9.1755292957951884</v>
      </c>
      <c r="E14" s="719">
        <f>IF(ISERROR(E85/'E3 PLCC'!D19/12),"0",(E85/'E3 PLCC'!D19/12))</f>
        <v>16.083921380669796</v>
      </c>
      <c r="F14" s="719">
        <f>IF(ISERROR(F85/'E3 PLCC'!E19/12),"0",(F85/'E3 PLCC'!E19/12))</f>
        <v>44.239304700706846</v>
      </c>
      <c r="G14" s="719" t="str">
        <f>IF(ISERROR(G85/'E3 PLCC'!F19/12),"0",(G85/'E3 PLCC'!F19/12))</f>
        <v>0</v>
      </c>
      <c r="H14" s="719" t="str">
        <f>IF(ISERROR(H85/'E3 PLCC'!G19/12),"0",(H85/'E3 PLCC'!G19/12))</f>
        <v>0</v>
      </c>
      <c r="I14" s="719" t="str">
        <f>IF(ISERROR(I85/'E3 PLCC'!H19/12),"0",(I85/'E3 PLCC'!H19/12))</f>
        <v>0</v>
      </c>
      <c r="J14" s="719">
        <f>IF(ISERROR(J85/'E3 PLCC'!I19/12),"0",(J85/'E3 PLCC'!I19/12))</f>
        <v>0.75004937256294257</v>
      </c>
      <c r="K14" s="719" t="str">
        <f>IF(ISERROR(K85/'E3 PLCC'!J19/12),"0",(K85/'E3 PLCC'!J19/12))</f>
        <v>0</v>
      </c>
      <c r="L14" s="719">
        <f>IF(ISERROR(L85/'E3 PLCC'!K19/12),"0",(L85/'E3 PLCC'!K19/12))</f>
        <v>7.0035551446416768</v>
      </c>
      <c r="M14" s="719" t="str">
        <f>IF(ISERROR(M85/'E3 PLCC'!L19/12),"0",(M85/'E3 PLCC'!L19/12))</f>
        <v>0</v>
      </c>
      <c r="N14" s="719" t="str">
        <f>IF(ISERROR(N85/'E3 PLCC'!M19/12),"0",(N85/'E3 PLCC'!M19/12))</f>
        <v>0</v>
      </c>
      <c r="O14" s="719" t="str">
        <f>IF(ISERROR(O85/'E3 PLCC'!N19/12),"0",(O85/'E3 PLCC'!N19/12))</f>
        <v>0</v>
      </c>
      <c r="P14" s="719" t="str">
        <f>IF(ISERROR(P85/'E3 PLCC'!O19/12),"0",(P85/'E3 PLCC'!O19/12))</f>
        <v>0</v>
      </c>
      <c r="Q14" s="719" t="str">
        <f>IF(ISERROR(Q85/'E3 PLCC'!P19/12),"0",(Q85/'E3 PLCC'!P19/12))</f>
        <v>0</v>
      </c>
      <c r="R14" s="719" t="str">
        <f>IF(ISERROR(R85/'E3 PLCC'!Q19/12),"0",(R85/'E3 PLCC'!Q19/12))</f>
        <v>0</v>
      </c>
      <c r="S14" s="719" t="str">
        <f>IF(ISERROR(S85/'E3 PLCC'!R19/12),"0",(S85/'E3 PLCC'!R19/12))</f>
        <v>0</v>
      </c>
      <c r="T14" s="719" t="str">
        <f>IF(ISERROR(T85/'E3 PLCC'!S19/12),"0",(T85/'E3 PLCC'!S19/12))</f>
        <v>0</v>
      </c>
      <c r="U14" s="719" t="str">
        <f>IF(ISERROR(U85/'E3 PLCC'!T19/12),"0",(U85/'E3 PLCC'!T19/12))</f>
        <v>0</v>
      </c>
      <c r="V14" s="719" t="str">
        <f>IF(ISERROR(V85/'E3 PLCC'!U19/12),"0",(V85/'E3 PLCC'!U19/12))</f>
        <v>0</v>
      </c>
      <c r="W14" s="719" t="str">
        <f>IF(ISERROR(W85/'E3 PLCC'!V19/12),"0",(W85/'E3 PLCC'!V19/12))</f>
        <v>0</v>
      </c>
      <c r="X14" s="719"/>
    </row>
    <row r="15" spans="1:30" ht="12.75">
      <c r="A15" s="630"/>
      <c r="B15" s="721"/>
      <c r="C15" s="716"/>
      <c r="D15" s="632"/>
      <c r="E15" s="632"/>
      <c r="F15" s="632"/>
      <c r="G15" s="632"/>
      <c r="H15" s="632"/>
      <c r="I15" s="632"/>
      <c r="J15" s="632"/>
      <c r="K15" s="632"/>
      <c r="L15" s="632"/>
      <c r="M15" s="632"/>
      <c r="N15" s="632"/>
      <c r="O15" s="632"/>
      <c r="P15" s="632"/>
      <c r="Q15" s="632"/>
      <c r="R15" s="632"/>
      <c r="S15" s="632"/>
      <c r="T15" s="632"/>
      <c r="U15" s="632"/>
      <c r="V15" s="632"/>
      <c r="W15" s="632"/>
      <c r="X15" s="632"/>
    </row>
    <row r="16" spans="1:30" s="612" customFormat="1" ht="12.75">
      <c r="A16" s="631"/>
      <c r="B16" s="633" t="s">
        <v>328</v>
      </c>
      <c r="C16" s="717"/>
      <c r="D16" s="719">
        <f>IF(ISERROR(D136/'E3 PLCC'!C$19/12),"0",(D136/'E3 PLCC'!C$19/12))</f>
        <v>14.413894397017396</v>
      </c>
      <c r="E16" s="719">
        <f>IF(ISERROR(E136/'E3 PLCC'!D$19/12),"0",(E136/'E3 PLCC'!D$19/12))</f>
        <v>24.170872179397591</v>
      </c>
      <c r="F16" s="719">
        <f>IF(ISERROR(F136/'E3 PLCC'!E$19/12),"0",(F136/'E3 PLCC'!E$19/12))</f>
        <v>66.103036222891248</v>
      </c>
      <c r="G16" s="719" t="str">
        <f>IF(ISERROR(G136/'E3 PLCC'!F$19/12),"0",(G136/'E3 PLCC'!F$19/12))</f>
        <v>0</v>
      </c>
      <c r="H16" s="719" t="str">
        <f>IF(ISERROR(H136/'E3 PLCC'!G$19/12),"0",(H136/'E3 PLCC'!G$19/12))</f>
        <v>0</v>
      </c>
      <c r="I16" s="719" t="str">
        <f>IF(ISERROR(I136/'E3 PLCC'!H$19/12),"0",(I136/'E3 PLCC'!H$19/12))</f>
        <v>0</v>
      </c>
      <c r="J16" s="719">
        <f>IF(ISERROR(J136/'E3 PLCC'!I$19/12),"0",(J136/'E3 PLCC'!I$19/12))</f>
        <v>0.99962970286298025</v>
      </c>
      <c r="K16" s="719" t="str">
        <f>IF(ISERROR(K136/'E3 PLCC'!J$19/12),"0",(K136/'E3 PLCC'!J$19/12))</f>
        <v>0</v>
      </c>
      <c r="L16" s="719">
        <f>IF(ISERROR(L136/'E3 PLCC'!K$19/12),"0",(L136/'E3 PLCC'!K$19/12))</f>
        <v>11.150061195246758</v>
      </c>
      <c r="M16" s="719" t="str">
        <f>IF(ISERROR(M136/'E3 PLCC'!L$19/12),"0",(M136/'E3 PLCC'!L$19/12))</f>
        <v>0</v>
      </c>
      <c r="N16" s="719" t="str">
        <f>IF(ISERROR(N136/'E3 PLCC'!M$19/12),"0",(N136/'E3 PLCC'!M$19/12))</f>
        <v>0</v>
      </c>
      <c r="O16" s="719" t="str">
        <f>IF(ISERROR(O136/'E3 PLCC'!N$19/12),"0",(O136/'E3 PLCC'!N$19/12))</f>
        <v>0</v>
      </c>
      <c r="P16" s="719" t="str">
        <f>IF(ISERROR(P136/'E3 PLCC'!O$19/12),"0",(P136/'E3 PLCC'!O$19/12))</f>
        <v>0</v>
      </c>
      <c r="Q16" s="719" t="str">
        <f>IF(ISERROR(Q136/'E3 PLCC'!P$19/12),"0",(Q136/'E3 PLCC'!P$19/12))</f>
        <v>0</v>
      </c>
      <c r="R16" s="719" t="str">
        <f>IF(ISERROR(R136/'E3 PLCC'!Q$19/12),"0",(R136/'E3 PLCC'!Q$19/12))</f>
        <v>0</v>
      </c>
      <c r="S16" s="719" t="str">
        <f>IF(ISERROR(S136/'E3 PLCC'!R$19/12),"0",(S136/'E3 PLCC'!R$19/12))</f>
        <v>0</v>
      </c>
      <c r="T16" s="719" t="str">
        <f>IF(ISERROR(T136/'E3 PLCC'!S$19/12),"0",(T136/'E3 PLCC'!S$19/12))</f>
        <v>0</v>
      </c>
      <c r="U16" s="719" t="str">
        <f>IF(ISERROR(U136/'E3 PLCC'!T$19/12),"0",(U136/'E3 PLCC'!T$19/12))</f>
        <v>0</v>
      </c>
      <c r="V16" s="719" t="str">
        <f>IF(ISERROR(V136/'E3 PLCC'!U$19/12),"0",(V136/'E3 PLCC'!U$19/12))</f>
        <v>0</v>
      </c>
      <c r="W16" s="719" t="str">
        <f>IF(ISERROR(W136/'E3 PLCC'!V$19/12),"0",(W136/'E3 PLCC'!V$19/12))</f>
        <v>0</v>
      </c>
      <c r="X16" s="719"/>
    </row>
    <row r="17" spans="1:37" s="612" customFormat="1" ht="39" customHeight="1">
      <c r="A17" s="631"/>
      <c r="B17" s="950" t="s">
        <v>81</v>
      </c>
      <c r="C17" s="951"/>
      <c r="D17" s="952">
        <f>IF(ISERROR(D237/'E3 PLCC'!C19/12),"0",(D237/'E3 PLCC'!C19/12))</f>
        <v>22.938908884807756</v>
      </c>
      <c r="E17" s="952">
        <f>IF(ISERROR(E237/'E3 PLCC'!D19/12),"0",(E237/'E3 PLCC'!D19/12))</f>
        <v>33.189663079298185</v>
      </c>
      <c r="F17" s="952">
        <f>IF(ISERROR(F237/'E3 PLCC'!E19/12),"0",(F237/'E3 PLCC'!E19/12))</f>
        <v>72.003944525735875</v>
      </c>
      <c r="G17" s="952" t="str">
        <f>IF(ISERROR(G237/'E3 PLCC'!F19/12),"0",(G237/'E3 PLCC'!F19/12))</f>
        <v>0</v>
      </c>
      <c r="H17" s="952" t="str">
        <f>IF(ISERROR(H237/'E3 PLCC'!G19/12),"0",(H237/'E3 PLCC'!G19/12))</f>
        <v>0</v>
      </c>
      <c r="I17" s="952" t="str">
        <f>IF(ISERROR(I237/'E3 PLCC'!H19/12),"0",(I237/'E3 PLCC'!H19/12))</f>
        <v>0</v>
      </c>
      <c r="J17" s="952">
        <f>IF(ISERROR(J237/'E3 PLCC'!I19/12),"0",(J237/'E3 PLCC'!I19/12))</f>
        <v>8.9264782169010939</v>
      </c>
      <c r="K17" s="952" t="str">
        <f>IF(ISERROR(K237/'E3 PLCC'!J19/12),"0",(K237/'E3 PLCC'!J19/12))</f>
        <v>0</v>
      </c>
      <c r="L17" s="952">
        <f>IF(ISERROR(L237/'E3 PLCC'!K19/12),"0",(L237/'E3 PLCC'!K19/12))</f>
        <v>19.136843500776148</v>
      </c>
      <c r="M17" s="952" t="str">
        <f>IF(ISERROR(M237/'E3 PLCC'!L19/12),"0",(M237/'E3 PLCC'!L19/12))</f>
        <v>0</v>
      </c>
      <c r="N17" s="952" t="str">
        <f>IF(ISERROR(N237/'E3 PLCC'!M19/12),"0",(N237/'E3 PLCC'!M19/12))</f>
        <v>0</v>
      </c>
      <c r="O17" s="952" t="str">
        <f>IF(ISERROR(O237/'E3 PLCC'!N19/12),"0",(O237/'E3 PLCC'!N19/12))</f>
        <v>0</v>
      </c>
      <c r="P17" s="952" t="str">
        <f>IF(ISERROR(P237/'E3 PLCC'!O19/12),"0",(P237/'E3 PLCC'!O19/12))</f>
        <v>0</v>
      </c>
      <c r="Q17" s="952" t="str">
        <f>IF(ISERROR(Q237/'E3 PLCC'!P19/12),"0",(Q237/'E3 PLCC'!P19/12))</f>
        <v>0</v>
      </c>
      <c r="R17" s="952" t="str">
        <f>IF(ISERROR(R237/'E3 PLCC'!Q19/12),"0",(R237/'E3 PLCC'!Q19/12))</f>
        <v>0</v>
      </c>
      <c r="S17" s="952" t="str">
        <f>IF(ISERROR(S237/'E3 PLCC'!R19/12),"0",(S237/'E3 PLCC'!R19/12))</f>
        <v>0</v>
      </c>
      <c r="T17" s="952" t="str">
        <f>IF(ISERROR(T237/'E3 PLCC'!S19/12),"0",(T237/'E3 PLCC'!S19/12))</f>
        <v>0</v>
      </c>
      <c r="U17" s="952" t="str">
        <f>IF(ISERROR(U237/'E3 PLCC'!T19/12),"0",(U237/'E3 PLCC'!T19/12))</f>
        <v>0</v>
      </c>
      <c r="V17" s="952" t="str">
        <f>IF(ISERROR(V237/'E3 PLCC'!U19/12),"0",(V237/'E3 PLCC'!U19/12))</f>
        <v>0</v>
      </c>
      <c r="W17" s="952" t="str">
        <f>IF(ISERROR(W237/'E3 PLCC'!V19/12),"0",(W237/'E3 PLCC'!V19/12))</f>
        <v>0</v>
      </c>
      <c r="X17" s="952"/>
    </row>
    <row r="18" spans="1:37" s="612" customFormat="1" ht="26.25" customHeight="1">
      <c r="A18" s="631"/>
      <c r="B18" s="1978" t="s">
        <v>452</v>
      </c>
      <c r="C18" s="953"/>
      <c r="D18" s="952">
        <f>'I6.1 Revenue'!D33</f>
        <v>12.05</v>
      </c>
      <c r="E18" s="952">
        <f>'I6.1 Revenue'!E33</f>
        <v>29.03</v>
      </c>
      <c r="F18" s="952">
        <f>'I6.1 Revenue'!F33</f>
        <v>242.06</v>
      </c>
      <c r="G18" s="952">
        <f>'I6.1 Revenue'!G33</f>
        <v>0</v>
      </c>
      <c r="H18" s="952">
        <f>'I6.1 Revenue'!H33</f>
        <v>0</v>
      </c>
      <c r="I18" s="952">
        <f>'I6.1 Revenue'!I33</f>
        <v>0</v>
      </c>
      <c r="J18" s="952">
        <f>'I6.1 Revenue'!J33</f>
        <v>1.17</v>
      </c>
      <c r="K18" s="952">
        <f>'I6.1 Revenue'!K33</f>
        <v>0</v>
      </c>
      <c r="L18" s="952">
        <f>'I6.1 Revenue'!L33</f>
        <v>29.03</v>
      </c>
      <c r="M18" s="952">
        <f>'I6.1 Revenue'!M33</f>
        <v>0</v>
      </c>
      <c r="N18" s="952">
        <f>'I6.1 Revenue'!N33</f>
        <v>0</v>
      </c>
      <c r="O18" s="952">
        <f>'I6.1 Revenue'!O33</f>
        <v>0</v>
      </c>
      <c r="P18" s="952">
        <f>'I6.1 Revenue'!P33</f>
        <v>0</v>
      </c>
      <c r="Q18" s="952">
        <f>'I6.1 Revenue'!Q33</f>
        <v>0</v>
      </c>
      <c r="R18" s="952">
        <f>'I6.1 Revenue'!R33</f>
        <v>0</v>
      </c>
      <c r="S18" s="952">
        <f>'I6.1 Revenue'!S33</f>
        <v>0</v>
      </c>
      <c r="T18" s="952">
        <f>'I6.1 Revenue'!T33</f>
        <v>0</v>
      </c>
      <c r="U18" s="952">
        <f>'I6.1 Revenue'!U33</f>
        <v>0</v>
      </c>
      <c r="V18" s="952">
        <f>'I6.1 Revenue'!V33</f>
        <v>0</v>
      </c>
      <c r="W18" s="952">
        <f>'I6.1 Revenue'!W33</f>
        <v>0</v>
      </c>
      <c r="X18" s="722"/>
      <c r="Y18" s="723"/>
      <c r="Z18" s="723"/>
      <c r="AA18" s="723"/>
      <c r="AB18" s="723"/>
      <c r="AC18" s="723"/>
      <c r="AD18" s="723"/>
      <c r="AE18" s="723"/>
      <c r="AF18" s="723"/>
      <c r="AG18" s="723"/>
      <c r="AH18" s="723"/>
      <c r="AI18" s="723"/>
      <c r="AJ18" s="723"/>
      <c r="AK18" s="723"/>
    </row>
    <row r="19" spans="1:37" ht="12.75">
      <c r="A19" s="630"/>
      <c r="B19" s="630"/>
      <c r="C19" s="639"/>
      <c r="D19" s="634"/>
      <c r="E19" s="635"/>
      <c r="F19" s="635"/>
      <c r="G19" s="635"/>
      <c r="H19" s="634"/>
      <c r="I19" s="635"/>
      <c r="J19" s="635"/>
      <c r="K19" s="635"/>
      <c r="L19" s="635"/>
      <c r="M19" s="635"/>
      <c r="N19" s="635"/>
      <c r="O19" s="635"/>
      <c r="P19" s="635"/>
      <c r="Q19" s="635"/>
      <c r="R19" s="635"/>
      <c r="S19" s="635"/>
      <c r="T19" s="635"/>
      <c r="U19" s="635"/>
      <c r="V19" s="635"/>
      <c r="W19" s="636"/>
    </row>
    <row r="20" spans="1:37" ht="4.5" customHeight="1">
      <c r="A20" s="725"/>
      <c r="B20" s="726"/>
      <c r="C20" s="727"/>
      <c r="D20" s="728"/>
      <c r="E20" s="729"/>
      <c r="F20" s="729"/>
      <c r="G20" s="729"/>
      <c r="H20" s="728"/>
      <c r="I20" s="729"/>
      <c r="J20" s="729"/>
      <c r="K20" s="729"/>
      <c r="L20" s="729"/>
      <c r="M20" s="729"/>
      <c r="N20" s="729"/>
      <c r="O20" s="729"/>
      <c r="P20" s="729"/>
      <c r="Q20" s="729"/>
      <c r="R20" s="729"/>
      <c r="S20" s="729"/>
      <c r="T20" s="729"/>
      <c r="U20" s="729"/>
      <c r="V20" s="729"/>
      <c r="W20" s="730"/>
    </row>
    <row r="21" spans="1:37" ht="12.75">
      <c r="A21" s="637"/>
      <c r="B21" s="638"/>
      <c r="C21" s="639"/>
      <c r="D21" s="634"/>
      <c r="E21" s="635"/>
      <c r="F21" s="635"/>
      <c r="G21" s="635"/>
      <c r="H21" s="634"/>
      <c r="I21" s="635"/>
      <c r="J21" s="635"/>
      <c r="K21" s="635"/>
      <c r="L21" s="635"/>
      <c r="M21" s="635"/>
      <c r="N21" s="635"/>
      <c r="O21" s="635"/>
      <c r="P21" s="635"/>
      <c r="Q21" s="635"/>
      <c r="R21" s="635"/>
      <c r="S21" s="635"/>
      <c r="T21" s="635"/>
      <c r="U21" s="635"/>
      <c r="V21" s="635"/>
      <c r="W21" s="636"/>
    </row>
    <row r="22" spans="1:37" s="615" customFormat="1" ht="12.75">
      <c r="A22" s="640"/>
      <c r="B22" s="641"/>
      <c r="C22" s="642"/>
      <c r="D22" s="724">
        <v>1</v>
      </c>
      <c r="E22" s="724">
        <v>2</v>
      </c>
      <c r="F22" s="724">
        <v>3</v>
      </c>
      <c r="G22" s="724">
        <v>4</v>
      </c>
      <c r="H22" s="724">
        <v>5</v>
      </c>
      <c r="I22" s="724">
        <v>6</v>
      </c>
      <c r="J22" s="724">
        <v>7</v>
      </c>
      <c r="K22" s="724">
        <v>8</v>
      </c>
      <c r="L22" s="724">
        <v>9</v>
      </c>
      <c r="M22" s="724">
        <v>10</v>
      </c>
      <c r="N22" s="724">
        <v>11</v>
      </c>
      <c r="O22" s="724">
        <v>12</v>
      </c>
      <c r="P22" s="724">
        <v>13</v>
      </c>
      <c r="Q22" s="724">
        <v>14</v>
      </c>
      <c r="R22" s="724">
        <v>15</v>
      </c>
      <c r="S22" s="724">
        <v>16</v>
      </c>
      <c r="T22" s="724">
        <v>17</v>
      </c>
      <c r="U22" s="724">
        <v>18</v>
      </c>
      <c r="V22" s="724">
        <v>19</v>
      </c>
      <c r="W22" s="724">
        <v>20</v>
      </c>
      <c r="X22" s="614"/>
    </row>
    <row r="23" spans="1:37" ht="38.25">
      <c r="A23" s="2535" t="s">
        <v>1216</v>
      </c>
      <c r="B23" s="2536"/>
      <c r="C23" s="545" t="s">
        <v>769</v>
      </c>
      <c r="D23" s="628" t="str">
        <f>IF('I2 LDC class'!$D$20="",'I2 LDC class'!$C$20,'I2 LDC class'!$D$20)</f>
        <v>Residential</v>
      </c>
      <c r="E23" s="628" t="str">
        <f>IF('I2 LDC class'!$D$21="",'I2 LDC class'!$C$21,'I2 LDC class'!$D$21)</f>
        <v>General Service Less Than 50 kW</v>
      </c>
      <c r="F23" s="628" t="str">
        <f>IF('I2 LDC class'!$D$22="",'I2 LDC class'!$C$22,'I2 LDC class'!$D$22)</f>
        <v>General Service 50 to 4,999 kW</v>
      </c>
      <c r="G23" s="628" t="str">
        <f>IF('I2 LDC class'!$D$23="",'I2 LDC class'!$C$23,'I2 LDC class'!$D$23)</f>
        <v>GS&gt; 50-TOU</v>
      </c>
      <c r="H23" s="628" t="str">
        <f>IF('I2 LDC class'!$D$24="",'I2 LDC class'!$C$24,'I2 LDC class'!$D$24)</f>
        <v>GS &gt;50-Intermediate</v>
      </c>
      <c r="I23" s="628" t="str">
        <f>IF('I2 LDC class'!$D$25="",'I2 LDC class'!$C$25,'I2 LDC class'!$D$25)</f>
        <v>Large Use &gt;5MW</v>
      </c>
      <c r="J23" s="628" t="str">
        <f>IF('I2 LDC class'!$D$26="",'I2 LDC class'!$C$26,'I2 LDC class'!$D$26)</f>
        <v>Street Lighting</v>
      </c>
      <c r="K23" s="628" t="str">
        <f>IF('I2 LDC class'!$D$27="",'I2 LDC class'!$C$27,'I2 LDC class'!$D$27)</f>
        <v>Sentinel</v>
      </c>
      <c r="L23" s="628" t="str">
        <f>IF('I2 LDC class'!$D$28="",'I2 LDC class'!$C$28,'I2 LDC class'!$D$28)</f>
        <v>Unmetered Scattered Load</v>
      </c>
      <c r="M23" s="628" t="str">
        <f>IF('I2 LDC class'!$D$29="",'I2 LDC class'!$C$29,'I2 LDC class'!$D$29)</f>
        <v>Embedded Distributor</v>
      </c>
      <c r="N23" s="628" t="str">
        <f>IF('I2 LDC class'!$D$30="",'I2 LDC class'!$C$30,'I2 LDC class'!$D$30)</f>
        <v>Back-up/Standby Power</v>
      </c>
      <c r="O23" s="628" t="str">
        <f>IF('I2 LDC class'!$D$31="",'I2 LDC class'!$C$31,'I2 LDC class'!$D$31)</f>
        <v>Rate Class 1</v>
      </c>
      <c r="P23" s="628" t="str">
        <f>IF('I2 LDC class'!$D$32="",'I2 LDC class'!$C$32,'I2 LDC class'!$D$32)</f>
        <v>Rate class 2</v>
      </c>
      <c r="Q23" s="628" t="str">
        <f>IF('I2 LDC class'!$D$33="",'I2 LDC class'!$C$33,'I2 LDC class'!$D$33)</f>
        <v>Rate class 3</v>
      </c>
      <c r="R23" s="628" t="str">
        <f>IF('I2 LDC class'!$D$34="",'I2 LDC class'!$C$34,'I2 LDC class'!$D$34)</f>
        <v>Rate class 4</v>
      </c>
      <c r="S23" s="628" t="str">
        <f>IF('I2 LDC class'!$D$35="",'I2 LDC class'!$C$35,'I2 LDC class'!$D$35)</f>
        <v>Rate class 5</v>
      </c>
      <c r="T23" s="628" t="str">
        <f>IF('I2 LDC class'!$D$36="",'I2 LDC class'!$C$36,'I2 LDC class'!$D$36)</f>
        <v>Rate class 6</v>
      </c>
      <c r="U23" s="628" t="str">
        <f>IF('I2 LDC class'!$D$37="",'I2 LDC class'!$C$37,'I2 LDC class'!$D$37)</f>
        <v>Rate class 7</v>
      </c>
      <c r="V23" s="628" t="str">
        <f>IF('I2 LDC class'!$D$38="",'I2 LDC class'!$C$38,'I2 LDC class'!$D$38)</f>
        <v>Rate class 8</v>
      </c>
      <c r="W23" s="629" t="str">
        <f>IF('I2 LDC class'!$D$39="",'I2 LDC class'!$C$39,'I2 LDC class'!$D$39)</f>
        <v>Rate class 9</v>
      </c>
    </row>
    <row r="24" spans="1:37" ht="12.75">
      <c r="A24" s="637"/>
      <c r="B24" s="630"/>
      <c r="C24" s="644"/>
      <c r="D24" s="634"/>
      <c r="E24" s="635"/>
      <c r="F24" s="635"/>
      <c r="G24" s="635"/>
      <c r="H24" s="634"/>
      <c r="I24" s="635"/>
      <c r="J24" s="635"/>
      <c r="K24" s="635"/>
      <c r="L24" s="635"/>
      <c r="M24" s="635"/>
      <c r="N24" s="635"/>
      <c r="O24" s="635"/>
      <c r="P24" s="635"/>
      <c r="Q24" s="635"/>
      <c r="R24" s="635"/>
      <c r="S24" s="635"/>
      <c r="T24" s="635"/>
      <c r="U24" s="635"/>
      <c r="V24" s="635"/>
      <c r="W24" s="645"/>
    </row>
    <row r="25" spans="1:37" ht="12.75">
      <c r="A25" s="317"/>
      <c r="B25" s="646"/>
      <c r="C25" s="644"/>
      <c r="D25" s="634"/>
      <c r="E25" s="635"/>
      <c r="F25" s="635"/>
      <c r="G25" s="635"/>
      <c r="H25" s="634"/>
      <c r="I25" s="635"/>
      <c r="J25" s="635"/>
      <c r="K25" s="635"/>
      <c r="L25" s="635"/>
      <c r="M25" s="635"/>
      <c r="N25" s="635"/>
      <c r="O25" s="635"/>
      <c r="P25" s="635"/>
      <c r="Q25" s="635"/>
      <c r="R25" s="635"/>
      <c r="S25" s="635"/>
      <c r="T25" s="635"/>
      <c r="U25" s="635"/>
      <c r="V25" s="635"/>
      <c r="W25" s="636"/>
    </row>
    <row r="26" spans="1:37" ht="12.75">
      <c r="A26" s="647"/>
      <c r="B26" s="648" t="s">
        <v>1510</v>
      </c>
      <c r="C26" s="649">
        <f>SUM(D26:W26)</f>
        <v>1429336.0000000002</v>
      </c>
      <c r="D26" s="650">
        <f>SUM('O4 Summary by Class &amp; Accounts'!E60:E73)+SUM('O4 Summary by Class &amp; Accounts'!E74:E76)+SUM('O4 Summary by Class &amp; Accounts'!E77) +SUM('O4 Summary by Class &amp; Accounts'!E79:E80)</f>
        <v>933239.50003876374</v>
      </c>
      <c r="E26" s="650">
        <f>SUM('O4 Summary by Class &amp; Accounts'!F60:F73)+SUM('O4 Summary by Class &amp; Accounts'!F74:F76)+SUM('O4 Summary by Class &amp; Accounts'!F77) +SUM('O4 Summary by Class &amp; Accounts'!F79:F80)</f>
        <v>305686.29628726799</v>
      </c>
      <c r="F26" s="650">
        <f>SUM('O4 Summary by Class &amp; Accounts'!G60:G73)+SUM('O4 Summary by Class &amp; Accounts'!G74:G76)+SUM('O4 Summary by Class &amp; Accounts'!G77) +SUM('O4 Summary by Class &amp; Accounts'!G79:G80)</f>
        <v>165743.62494112394</v>
      </c>
      <c r="G26" s="650">
        <f>SUM('O4 Summary by Class &amp; Accounts'!H60:H73)+SUM('O4 Summary by Class &amp; Accounts'!H74:H76)+SUM('O4 Summary by Class &amp; Accounts'!H77) +SUM('O4 Summary by Class &amp; Accounts'!H79:H80)</f>
        <v>0</v>
      </c>
      <c r="H26" s="650">
        <f>SUM('O4 Summary by Class &amp; Accounts'!I60:I73)+SUM('O4 Summary by Class &amp; Accounts'!I74:I76)+SUM('O4 Summary by Class &amp; Accounts'!I77) +SUM('O4 Summary by Class &amp; Accounts'!I79:I80)</f>
        <v>0</v>
      </c>
      <c r="I26" s="650">
        <f>SUM('O4 Summary by Class &amp; Accounts'!J60:J73)+SUM('O4 Summary by Class &amp; Accounts'!J74:J76)+SUM('O4 Summary by Class &amp; Accounts'!J77) +SUM('O4 Summary by Class &amp; Accounts'!J79:J80)</f>
        <v>0</v>
      </c>
      <c r="J26" s="650">
        <f>SUM('O4 Summary by Class &amp; Accounts'!K60:K73)+SUM('O4 Summary by Class &amp; Accounts'!K74:K76)+SUM('O4 Summary by Class &amp; Accounts'!K77) +SUM('O4 Summary by Class &amp; Accounts'!K79:K80)</f>
        <v>22689.03470586324</v>
      </c>
      <c r="K26" s="650">
        <f>SUM('O4 Summary by Class &amp; Accounts'!L60:L73)+SUM('O4 Summary by Class &amp; Accounts'!L74:L76)+SUM('O4 Summary by Class &amp; Accounts'!L77) +SUM('O4 Summary by Class &amp; Accounts'!L79:L80)</f>
        <v>0</v>
      </c>
      <c r="L26" s="650">
        <f>SUM('O4 Summary by Class &amp; Accounts'!M60:M73)+SUM('O4 Summary by Class &amp; Accounts'!M74:M76)+SUM('O4 Summary by Class &amp; Accounts'!M77) +SUM('O4 Summary by Class &amp; Accounts'!M79:M80)</f>
        <v>1977.5440269813605</v>
      </c>
      <c r="M26" s="650">
        <f>SUM('O4 Summary by Class &amp; Accounts'!N60:N73)+SUM('O4 Summary by Class &amp; Accounts'!N74:N76)+SUM('O4 Summary by Class &amp; Accounts'!N77) +SUM('O4 Summary by Class &amp; Accounts'!N79:N80)</f>
        <v>0</v>
      </c>
      <c r="N26" s="650">
        <f>SUM('O4 Summary by Class &amp; Accounts'!O60:O73)+SUM('O4 Summary by Class &amp; Accounts'!O74:O76)+SUM('O4 Summary by Class &amp; Accounts'!O77) +SUM('O4 Summary by Class &amp; Accounts'!O79:O80)</f>
        <v>0</v>
      </c>
      <c r="O26" s="650">
        <f>SUM('O4 Summary by Class &amp; Accounts'!P60:P73)+SUM('O4 Summary by Class &amp; Accounts'!P74:P76)+SUM('O4 Summary by Class &amp; Accounts'!P77) +SUM('O4 Summary by Class &amp; Accounts'!P79:P80)</f>
        <v>0</v>
      </c>
      <c r="P26" s="650">
        <f>SUM('O4 Summary by Class &amp; Accounts'!Q60:Q73)+SUM('O4 Summary by Class &amp; Accounts'!Q74:Q76)+SUM('O4 Summary by Class &amp; Accounts'!Q77) +SUM('O4 Summary by Class &amp; Accounts'!Q79:Q80)</f>
        <v>0</v>
      </c>
      <c r="Q26" s="650">
        <f>SUM('O4 Summary by Class &amp; Accounts'!R60:R73)+SUM('O4 Summary by Class &amp; Accounts'!R74:R76)+SUM('O4 Summary by Class &amp; Accounts'!R77) +SUM('O4 Summary by Class &amp; Accounts'!R79:R80)</f>
        <v>0</v>
      </c>
      <c r="R26" s="650">
        <f>SUM('O4 Summary by Class &amp; Accounts'!S60:S73)+SUM('O4 Summary by Class &amp; Accounts'!S74:S76)+SUM('O4 Summary by Class &amp; Accounts'!S77) +SUM('O4 Summary by Class &amp; Accounts'!S79:S80)</f>
        <v>0</v>
      </c>
      <c r="S26" s="650">
        <f>SUM('O4 Summary by Class &amp; Accounts'!T60:T73)+SUM('O4 Summary by Class &amp; Accounts'!T74:T76)+SUM('O4 Summary by Class &amp; Accounts'!T77) +SUM('O4 Summary by Class &amp; Accounts'!T79:T80)</f>
        <v>0</v>
      </c>
      <c r="T26" s="650">
        <f>SUM('O4 Summary by Class &amp; Accounts'!U60:U73)+SUM('O4 Summary by Class &amp; Accounts'!U74:U76)+SUM('O4 Summary by Class &amp; Accounts'!U77) +SUM('O4 Summary by Class &amp; Accounts'!U79:U80)</f>
        <v>0</v>
      </c>
      <c r="U26" s="650">
        <f>SUM('O4 Summary by Class &amp; Accounts'!V60:V73)+SUM('O4 Summary by Class &amp; Accounts'!V74:V76)+SUM('O4 Summary by Class &amp; Accounts'!V77) +SUM('O4 Summary by Class &amp; Accounts'!V79:V80)</f>
        <v>0</v>
      </c>
      <c r="V26" s="650">
        <f>SUM('O4 Summary by Class &amp; Accounts'!W60:W73)+SUM('O4 Summary by Class &amp; Accounts'!W74:W76)+SUM('O4 Summary by Class &amp; Accounts'!W77) +SUM('O4 Summary by Class &amp; Accounts'!W79:W80)</f>
        <v>0</v>
      </c>
      <c r="W26" s="651">
        <f>SUM('O4 Summary by Class &amp; Accounts'!X60:X73)+SUM('O4 Summary by Class &amp; Accounts'!X74:X76)+SUM('O4 Summary by Class &amp; Accounts'!X77) +SUM('O4 Summary by Class &amp; Accounts'!X79:X80)</f>
        <v>0</v>
      </c>
      <c r="X26" s="616"/>
    </row>
    <row r="27" spans="1:37" s="533" customFormat="1" ht="10.5" customHeight="1">
      <c r="A27" s="650"/>
      <c r="B27" s="648" t="s">
        <v>350</v>
      </c>
      <c r="C27" s="649">
        <f>SUM(D27:W27)</f>
        <v>-1090527</v>
      </c>
      <c r="D27" s="650">
        <f>'O7 Amortization'!AW80+'O7 Amortization'!AW151+'O7 Amortization'!AW222+'O7 Amortization'!AW293</f>
        <v>-712024.93483601674</v>
      </c>
      <c r="E27" s="650">
        <f>'O7 Amortization'!AX80+'O7 Amortization'!AX151+'O7 Amortization'!AX222+'O7 Amortization'!AX293</f>
        <v>-233226.58887152182</v>
      </c>
      <c r="F27" s="650">
        <f>'O7 Amortization'!AY80+'O7 Amortization'!AY151+'O7 Amortization'!AY222+'O7 Amortization'!AY293</f>
        <v>-126455.84948267518</v>
      </c>
      <c r="G27" s="650">
        <f>'O7 Amortization'!AZ80+'O7 Amortization'!AZ151+'O7 Amortization'!AZ222+'O7 Amortization'!AZ293</f>
        <v>0</v>
      </c>
      <c r="H27" s="650">
        <f>'O7 Amortization'!BA80+'O7 Amortization'!BA151+'O7 Amortization'!BA222+'O7 Amortization'!BA293</f>
        <v>0</v>
      </c>
      <c r="I27" s="650">
        <f>'O7 Amortization'!BB80+'O7 Amortization'!BB151+'O7 Amortization'!BB222+'O7 Amortization'!BB293</f>
        <v>0</v>
      </c>
      <c r="J27" s="650">
        <f>'O7 Amortization'!BC80+'O7 Amortization'!BC151+'O7 Amortization'!BC222+'O7 Amortization'!BC293</f>
        <v>-17310.838704601938</v>
      </c>
      <c r="K27" s="650">
        <f>'O7 Amortization'!BD80+'O7 Amortization'!BD151+'O7 Amortization'!BD222+'O7 Amortization'!BD293</f>
        <v>0</v>
      </c>
      <c r="L27" s="650">
        <f>'O7 Amortization'!BE80+'O7 Amortization'!BE151+'O7 Amortization'!BE222+'O7 Amortization'!BE293</f>
        <v>-1508.7881051844367</v>
      </c>
      <c r="M27" s="650">
        <f>'O7 Amortization'!BF80+'O7 Amortization'!BF151+'O7 Amortization'!BF222+'O7 Amortization'!BF293</f>
        <v>0</v>
      </c>
      <c r="N27" s="650">
        <f>'O7 Amortization'!BG80+'O7 Amortization'!BG151+'O7 Amortization'!BG222+'O7 Amortization'!BG293</f>
        <v>0</v>
      </c>
      <c r="O27" s="650">
        <f>'O7 Amortization'!BH80+'O7 Amortization'!BH151+'O7 Amortization'!BH222+'O7 Amortization'!BH293</f>
        <v>0</v>
      </c>
      <c r="P27" s="650">
        <f>'O7 Amortization'!BI80+'O7 Amortization'!BI151+'O7 Amortization'!BI222+'O7 Amortization'!BI293</f>
        <v>0</v>
      </c>
      <c r="Q27" s="650">
        <f>'O7 Amortization'!BJ80+'O7 Amortization'!BJ151+'O7 Amortization'!BJ222+'O7 Amortization'!BJ293</f>
        <v>0</v>
      </c>
      <c r="R27" s="650">
        <f>'O7 Amortization'!BK80+'O7 Amortization'!BK151+'O7 Amortization'!BK222+'O7 Amortization'!BK293</f>
        <v>0</v>
      </c>
      <c r="S27" s="650">
        <f>'O7 Amortization'!BL80+'O7 Amortization'!BL151+'O7 Amortization'!BL222+'O7 Amortization'!BL293</f>
        <v>0</v>
      </c>
      <c r="T27" s="650">
        <f>'O7 Amortization'!BM80+'O7 Amortization'!BM151+'O7 Amortization'!BM222+'O7 Amortization'!BM293</f>
        <v>0</v>
      </c>
      <c r="U27" s="650">
        <f>'O7 Amortization'!BN80+'O7 Amortization'!BN151+'O7 Amortization'!BN222+'O7 Amortization'!BN293</f>
        <v>0</v>
      </c>
      <c r="V27" s="650">
        <f>'O7 Amortization'!BO80+'O7 Amortization'!BO151+'O7 Amortization'!BO222+'O7 Amortization'!BO293</f>
        <v>0</v>
      </c>
      <c r="W27" s="651">
        <f>'O7 Amortization'!BP80+'O7 Amortization'!BP151+'O7 Amortization'!BP222+'O7 Amortization'!BP293</f>
        <v>0</v>
      </c>
      <c r="X27" s="616"/>
    </row>
    <row r="28" spans="1:37" ht="12.75">
      <c r="A28" s="650"/>
      <c r="B28" s="648" t="s">
        <v>351</v>
      </c>
      <c r="C28" s="649">
        <f>SUM(D28:W28)</f>
        <v>338809.00000000012</v>
      </c>
      <c r="D28" s="650">
        <f>D26+D27</f>
        <v>221214.56520274701</v>
      </c>
      <c r="E28" s="650">
        <f t="shared" ref="E28:W28" si="0">E26+E27</f>
        <v>72459.707415746176</v>
      </c>
      <c r="F28" s="650">
        <f t="shared" si="0"/>
        <v>39287.775458448756</v>
      </c>
      <c r="G28" s="650">
        <f t="shared" si="0"/>
        <v>0</v>
      </c>
      <c r="H28" s="650">
        <f t="shared" si="0"/>
        <v>0</v>
      </c>
      <c r="I28" s="650">
        <f t="shared" si="0"/>
        <v>0</v>
      </c>
      <c r="J28" s="650">
        <f t="shared" si="0"/>
        <v>5378.1960012613017</v>
      </c>
      <c r="K28" s="650">
        <f t="shared" si="0"/>
        <v>0</v>
      </c>
      <c r="L28" s="650">
        <f t="shared" si="0"/>
        <v>468.75592179692376</v>
      </c>
      <c r="M28" s="650">
        <f t="shared" si="0"/>
        <v>0</v>
      </c>
      <c r="N28" s="650">
        <f t="shared" si="0"/>
        <v>0</v>
      </c>
      <c r="O28" s="650">
        <f t="shared" si="0"/>
        <v>0</v>
      </c>
      <c r="P28" s="650">
        <f t="shared" si="0"/>
        <v>0</v>
      </c>
      <c r="Q28" s="650">
        <f t="shared" si="0"/>
        <v>0</v>
      </c>
      <c r="R28" s="650">
        <f t="shared" si="0"/>
        <v>0</v>
      </c>
      <c r="S28" s="650">
        <f t="shared" si="0"/>
        <v>0</v>
      </c>
      <c r="T28" s="650">
        <f t="shared" si="0"/>
        <v>0</v>
      </c>
      <c r="U28" s="650">
        <f t="shared" si="0"/>
        <v>0</v>
      </c>
      <c r="V28" s="650">
        <f t="shared" si="0"/>
        <v>0</v>
      </c>
      <c r="W28" s="651">
        <f t="shared" si="0"/>
        <v>0</v>
      </c>
      <c r="X28" s="616"/>
    </row>
    <row r="29" spans="1:37" s="533" customFormat="1" ht="12.75">
      <c r="A29" s="650"/>
      <c r="B29" s="648"/>
      <c r="C29" s="649"/>
      <c r="D29" s="650"/>
      <c r="E29" s="650"/>
      <c r="F29" s="650"/>
      <c r="G29" s="650"/>
      <c r="H29" s="650"/>
      <c r="I29" s="650"/>
      <c r="J29" s="650"/>
      <c r="K29" s="650"/>
      <c r="L29" s="650"/>
      <c r="M29" s="650"/>
      <c r="N29" s="650"/>
      <c r="O29" s="650"/>
      <c r="P29" s="650"/>
      <c r="Q29" s="650"/>
      <c r="R29" s="650"/>
      <c r="S29" s="650"/>
      <c r="T29" s="650"/>
      <c r="U29" s="650"/>
      <c r="V29" s="650"/>
      <c r="W29" s="651"/>
      <c r="X29" s="616"/>
    </row>
    <row r="30" spans="1:37" s="533" customFormat="1" ht="12.75">
      <c r="A30" s="650"/>
      <c r="B30" s="648" t="s">
        <v>352</v>
      </c>
      <c r="C30" s="649">
        <f>SUM(D30:W30)</f>
        <v>39129</v>
      </c>
      <c r="D30" s="650">
        <f>'O7 Amortization'!AW367+'O7 Amortization'!AW439+'O7 Amortization'!AW512+'O7 Amortization'!AW585</f>
        <v>25548.036568740157</v>
      </c>
      <c r="E30" s="650">
        <f>'O7 Amortization'!AX367+'O7 Amortization'!AX439+'O7 Amortization'!AX512+'O7 Amortization'!AX585</f>
        <v>8368.3606145962221</v>
      </c>
      <c r="F30" s="650">
        <f>'O7 Amortization'!AY367+'O7 Amortization'!AY439+'O7 Amortization'!AY512+'O7 Amortization'!AY585</f>
        <v>4537.3392262709658</v>
      </c>
      <c r="G30" s="650">
        <f>'O7 Amortization'!AZ367+'O7 Amortization'!AZ439+'O7 Amortization'!AZ512+'O7 Amortization'!AZ585</f>
        <v>0</v>
      </c>
      <c r="H30" s="650">
        <f>'O7 Amortization'!BA367+'O7 Amortization'!BA439+'O7 Amortization'!BA512+'O7 Amortization'!BA585</f>
        <v>0</v>
      </c>
      <c r="I30" s="650">
        <f>'O7 Amortization'!BB367+'O7 Amortization'!BB439+'O7 Amortization'!BB512+'O7 Amortization'!BB585</f>
        <v>0</v>
      </c>
      <c r="J30" s="650">
        <f>'O7 Amortization'!BC367+'O7 Amortization'!BC439+'O7 Amortization'!BC512+'O7 Amortization'!BC585</f>
        <v>621.12704011213782</v>
      </c>
      <c r="K30" s="650">
        <f>'O7 Amortization'!BD367+'O7 Amortization'!BD439+'O7 Amortization'!BD512+'O7 Amortization'!BD585</f>
        <v>0</v>
      </c>
      <c r="L30" s="650">
        <f>'O7 Amortization'!BE367+'O7 Amortization'!BE439+'O7 Amortization'!BE512+'O7 Amortization'!BE585</f>
        <v>54.136550280517426</v>
      </c>
      <c r="M30" s="650">
        <f>'O7 Amortization'!BF367+'O7 Amortization'!BF439+'O7 Amortization'!BF512+'O7 Amortization'!BF585</f>
        <v>0</v>
      </c>
      <c r="N30" s="650">
        <f>'O7 Amortization'!BG367+'O7 Amortization'!BG439+'O7 Amortization'!BG512+'O7 Amortization'!BG585</f>
        <v>0</v>
      </c>
      <c r="O30" s="650">
        <f>'O7 Amortization'!BH367+'O7 Amortization'!BH439+'O7 Amortization'!BH512+'O7 Amortization'!BH585</f>
        <v>0</v>
      </c>
      <c r="P30" s="650">
        <f>'O7 Amortization'!BI367+'O7 Amortization'!BI439+'O7 Amortization'!BI512+'O7 Amortization'!BI585</f>
        <v>0</v>
      </c>
      <c r="Q30" s="650">
        <f>'O7 Amortization'!BJ367+'O7 Amortization'!BJ439+'O7 Amortization'!BJ512+'O7 Amortization'!BJ585</f>
        <v>0</v>
      </c>
      <c r="R30" s="650">
        <f>'O7 Amortization'!BK367+'O7 Amortization'!BK439+'O7 Amortization'!BK512+'O7 Amortization'!BK585</f>
        <v>0</v>
      </c>
      <c r="S30" s="650">
        <f>'O7 Amortization'!BL367+'O7 Amortization'!BL439+'O7 Amortization'!BL512+'O7 Amortization'!BL585</f>
        <v>0</v>
      </c>
      <c r="T30" s="650">
        <f>'O7 Amortization'!BM367+'O7 Amortization'!BM439+'O7 Amortization'!BM512+'O7 Amortization'!BM585</f>
        <v>0</v>
      </c>
      <c r="U30" s="650">
        <f>'O7 Amortization'!BN367+'O7 Amortization'!BN439+'O7 Amortization'!BN512+'O7 Amortization'!BN585</f>
        <v>0</v>
      </c>
      <c r="V30" s="650">
        <f>'O7 Amortization'!BO367+'O7 Amortization'!BO439+'O7 Amortization'!BO512+'O7 Amortization'!BO585</f>
        <v>0</v>
      </c>
      <c r="W30" s="651">
        <f>'O7 Amortization'!BP367+'O7 Amortization'!BP439+'O7 Amortization'!BP512+'O7 Amortization'!BP585</f>
        <v>0</v>
      </c>
      <c r="X30" s="616"/>
    </row>
    <row r="31" spans="1:37" s="533" customFormat="1" ht="12.75">
      <c r="A31" s="650"/>
      <c r="B31" s="648"/>
      <c r="C31" s="649"/>
      <c r="D31" s="650"/>
      <c r="E31" s="650"/>
      <c r="F31" s="650"/>
      <c r="G31" s="650"/>
      <c r="H31" s="650"/>
      <c r="I31" s="650"/>
      <c r="J31" s="650"/>
      <c r="K31" s="650"/>
      <c r="L31" s="650"/>
      <c r="M31" s="650"/>
      <c r="N31" s="650"/>
      <c r="O31" s="650"/>
      <c r="P31" s="650"/>
      <c r="Q31" s="650"/>
      <c r="R31" s="650"/>
      <c r="S31" s="650"/>
      <c r="T31" s="650"/>
      <c r="U31" s="650"/>
      <c r="V31" s="650"/>
      <c r="W31" s="651"/>
      <c r="X31" s="616"/>
    </row>
    <row r="32" spans="1:37" s="533" customFormat="1" ht="12.75">
      <c r="A32" s="650"/>
      <c r="B32" s="946" t="s">
        <v>1210</v>
      </c>
      <c r="C32" s="947">
        <f>SUM(D32:W32)</f>
        <v>3330073.7800099975</v>
      </c>
      <c r="D32" s="948">
        <f>IF(ISERROR('O6 Source Data for E2'!D102), "-", 'O6 Source Data for E2'!D102)</f>
        <v>2174265.8056249376</v>
      </c>
      <c r="E32" s="948">
        <f>IF(ISERROR('O6 Source Data for E2'!E102), "-", 'O6 Source Data for E2'!E102)</f>
        <v>712189.38036584714</v>
      </c>
      <c r="F32" s="948">
        <f>IF(ISERROR('O6 Source Data for E2'!F102), "-", 'O6 Source Data for E2'!F102)</f>
        <v>386150.28210319183</v>
      </c>
      <c r="G32" s="948">
        <f>IF(ISERROR('O6 Source Data for E2'!G102), "-", 'O6 Source Data for E2'!G102)</f>
        <v>0</v>
      </c>
      <c r="H32" s="948">
        <f>IF(ISERROR('O6 Source Data for E2'!H102), "-", 'O6 Source Data for E2'!H102)</f>
        <v>0</v>
      </c>
      <c r="I32" s="948">
        <f>IF(ISERROR('O6 Source Data for E2'!I102), "-", 'O6 Source Data for E2'!I102)</f>
        <v>0</v>
      </c>
      <c r="J32" s="948">
        <f>IF(ISERROR('O6 Source Data for E2'!J102), "-", 'O6 Source Data for E2'!J102)</f>
        <v>52861.020479251907</v>
      </c>
      <c r="K32" s="948">
        <f>IF(ISERROR('O6 Source Data for E2'!K102), "-", 'O6 Source Data for E2'!K102)</f>
        <v>0</v>
      </c>
      <c r="L32" s="948">
        <f>IF(ISERROR('O6 Source Data for E2'!L102), "-", 'O6 Source Data for E2'!L102)</f>
        <v>4607.2914367692501</v>
      </c>
      <c r="M32" s="948">
        <f>IF(ISERROR('O6 Source Data for E2'!M102), "-", 'O6 Source Data for E2'!M102)</f>
        <v>0</v>
      </c>
      <c r="N32" s="948">
        <f>IF(ISERROR('O6 Source Data for E2'!N102), "-", 'O6 Source Data for E2'!N102)</f>
        <v>0</v>
      </c>
      <c r="O32" s="948">
        <f>IF(ISERROR('O6 Source Data for E2'!O102), "-", 'O6 Source Data for E2'!O102)</f>
        <v>0</v>
      </c>
      <c r="P32" s="948">
        <f>IF(ISERROR('O6 Source Data for E2'!P102), "-", 'O6 Source Data for E2'!P102)</f>
        <v>0</v>
      </c>
      <c r="Q32" s="948">
        <f>IF(ISERROR('O6 Source Data for E2'!Q102), "-", 'O6 Source Data for E2'!Q102)</f>
        <v>0</v>
      </c>
      <c r="R32" s="948">
        <f>IF(ISERROR('O6 Source Data for E2'!R102), "-", 'O6 Source Data for E2'!R102)</f>
        <v>0</v>
      </c>
      <c r="S32" s="948">
        <f>IF(ISERROR('O6 Source Data for E2'!S102), "-", 'O6 Source Data for E2'!S102)</f>
        <v>0</v>
      </c>
      <c r="T32" s="948">
        <f>IF(ISERROR('O6 Source Data for E2'!T102), "-", 'O6 Source Data for E2'!T102)</f>
        <v>0</v>
      </c>
      <c r="U32" s="948">
        <f>IF(ISERROR('O6 Source Data for E2'!U102), "-", 'O6 Source Data for E2'!U102)</f>
        <v>0</v>
      </c>
      <c r="V32" s="948">
        <f>IF(ISERROR('O6 Source Data for E2'!V102), "-", 'O6 Source Data for E2'!V102)</f>
        <v>0</v>
      </c>
      <c r="W32" s="904">
        <f>IF(ISERROR('O6 Source Data for E2'!W102), "-", 'O6 Source Data for E2'!W102)</f>
        <v>0</v>
      </c>
      <c r="X32" s="616"/>
    </row>
    <row r="33" spans="1:26" ht="12.75">
      <c r="A33" s="650"/>
      <c r="B33" s="648"/>
      <c r="C33" s="649"/>
      <c r="D33" s="650"/>
      <c r="E33" s="650"/>
      <c r="F33" s="650"/>
      <c r="G33" s="650"/>
      <c r="H33" s="650"/>
      <c r="I33" s="650"/>
      <c r="J33" s="650"/>
      <c r="K33" s="650"/>
      <c r="L33" s="650"/>
      <c r="M33" s="650"/>
      <c r="N33" s="650"/>
      <c r="O33" s="650"/>
      <c r="P33" s="650"/>
      <c r="Q33" s="650"/>
      <c r="R33" s="650"/>
      <c r="S33" s="650"/>
      <c r="T33" s="650"/>
      <c r="U33" s="650"/>
      <c r="V33" s="650"/>
      <c r="W33" s="651"/>
      <c r="X33" s="616"/>
    </row>
    <row r="34" spans="1:26" ht="12.75">
      <c r="A34" s="650"/>
      <c r="B34" s="946" t="s">
        <v>358</v>
      </c>
      <c r="C34" s="947">
        <f>SUM(D34:W34)</f>
        <v>714650.00000000023</v>
      </c>
      <c r="D34" s="949">
        <f>SUM('O4 Summary by Class &amp; Accounts'!E174:E199) + 'O4 Summary by Class &amp; Accounts'!E208+ SUM('O4 Summary by Class &amp; Accounts'!E210:E213)</f>
        <v>493860.58554678172</v>
      </c>
      <c r="E34" s="949">
        <f>SUM('O4 Summary by Class &amp; Accounts'!F174:F199) + 'O4 Summary by Class &amp; Accounts'!F208+ SUM('O4 Summary by Class &amp; Accounts'!F210:F213)</f>
        <v>131892.5904138906</v>
      </c>
      <c r="F34" s="949">
        <f>SUM('O4 Summary by Class &amp; Accounts'!G174:G199) + 'O4 Summary by Class &amp; Accounts'!G208+ SUM('O4 Summary by Class &amp; Accounts'!G210:G213)</f>
        <v>78550.992894295006</v>
      </c>
      <c r="G34" s="949">
        <f>SUM('O4 Summary by Class &amp; Accounts'!H174:H199) + 'O4 Summary by Class &amp; Accounts'!H208+ SUM('O4 Summary by Class &amp; Accounts'!H210:H213)</f>
        <v>0</v>
      </c>
      <c r="H34" s="949">
        <f>SUM('O4 Summary by Class &amp; Accounts'!I174:I199) + 'O4 Summary by Class &amp; Accounts'!I208+ SUM('O4 Summary by Class &amp; Accounts'!I210:I213)</f>
        <v>0</v>
      </c>
      <c r="I34" s="949">
        <f>SUM('O4 Summary by Class &amp; Accounts'!J174:J199) + 'O4 Summary by Class &amp; Accounts'!J208+ SUM('O4 Summary by Class &amp; Accounts'!J210:J213)</f>
        <v>0</v>
      </c>
      <c r="J34" s="949">
        <f>SUM('O4 Summary by Class &amp; Accounts'!K174:K199) + 'O4 Summary by Class &amp; Accounts'!K208+ SUM('O4 Summary by Class &amp; Accounts'!K210:K213)</f>
        <v>9321.4496237099593</v>
      </c>
      <c r="K34" s="949">
        <f>SUM('O4 Summary by Class &amp; Accounts'!L174:L199) + 'O4 Summary by Class &amp; Accounts'!L208+ SUM('O4 Summary by Class &amp; Accounts'!L210:L213)</f>
        <v>0</v>
      </c>
      <c r="L34" s="949">
        <f>SUM('O4 Summary by Class &amp; Accounts'!M174:M199) + 'O4 Summary by Class &amp; Accounts'!M208+ SUM('O4 Summary by Class &amp; Accounts'!M210:M213)</f>
        <v>1024.381521322927</v>
      </c>
      <c r="M34" s="949">
        <f>SUM('O4 Summary by Class &amp; Accounts'!N174:N199) + 'O4 Summary by Class &amp; Accounts'!N208+ SUM('O4 Summary by Class &amp; Accounts'!N210:N213)</f>
        <v>0</v>
      </c>
      <c r="N34" s="949">
        <f>SUM('O4 Summary by Class &amp; Accounts'!O174:O199) + 'O4 Summary by Class &amp; Accounts'!O208+ SUM('O4 Summary by Class &amp; Accounts'!O210:O213)</f>
        <v>0</v>
      </c>
      <c r="O34" s="949">
        <f>SUM('O4 Summary by Class &amp; Accounts'!P174:P199) + 'O4 Summary by Class &amp; Accounts'!P208+ SUM('O4 Summary by Class &amp; Accounts'!P210:P213)</f>
        <v>0</v>
      </c>
      <c r="P34" s="949">
        <f>SUM('O4 Summary by Class &amp; Accounts'!Q174:Q199) + 'O4 Summary by Class &amp; Accounts'!Q208+ SUM('O4 Summary by Class &amp; Accounts'!Q210:Q213)</f>
        <v>0</v>
      </c>
      <c r="Q34" s="949">
        <f>SUM('O4 Summary by Class &amp; Accounts'!R174:R199) + 'O4 Summary by Class &amp; Accounts'!R208+ SUM('O4 Summary by Class &amp; Accounts'!R210:R213)</f>
        <v>0</v>
      </c>
      <c r="R34" s="949">
        <f>SUM('O4 Summary by Class &amp; Accounts'!S174:S199) + 'O4 Summary by Class &amp; Accounts'!S208+ SUM('O4 Summary by Class &amp; Accounts'!S210:S213)</f>
        <v>0</v>
      </c>
      <c r="S34" s="949">
        <f>SUM('O4 Summary by Class &amp; Accounts'!T174:T199) + 'O4 Summary by Class &amp; Accounts'!T208+ SUM('O4 Summary by Class &amp; Accounts'!T210:T213)</f>
        <v>0</v>
      </c>
      <c r="T34" s="949">
        <f>SUM('O4 Summary by Class &amp; Accounts'!U174:U199) + 'O4 Summary by Class &amp; Accounts'!U208+ SUM('O4 Summary by Class &amp; Accounts'!U210:U213)</f>
        <v>0</v>
      </c>
      <c r="U34" s="949">
        <f>SUM('O4 Summary by Class &amp; Accounts'!V174:V199) + 'O4 Summary by Class &amp; Accounts'!V208+ SUM('O4 Summary by Class &amp; Accounts'!V210:V213)</f>
        <v>0</v>
      </c>
      <c r="V34" s="949">
        <f>SUM('O4 Summary by Class &amp; Accounts'!W174:W199) + 'O4 Summary by Class &amp; Accounts'!W208+ SUM('O4 Summary by Class &amp; Accounts'!W210:W213)</f>
        <v>0</v>
      </c>
      <c r="W34" s="887">
        <f>SUM('O4 Summary by Class &amp; Accounts'!X174:X199) + 'O4 Summary by Class &amp; Accounts'!X208+ SUM('O4 Summary by Class &amp; Accounts'!X210:X213)</f>
        <v>0</v>
      </c>
      <c r="X34" s="616"/>
    </row>
    <row r="35" spans="1:26" ht="12.75">
      <c r="A35" s="650"/>
      <c r="B35" s="648"/>
      <c r="C35" s="652"/>
      <c r="D35" s="650"/>
      <c r="E35" s="650"/>
      <c r="F35" s="650"/>
      <c r="G35" s="650"/>
      <c r="H35" s="650"/>
      <c r="I35" s="650"/>
      <c r="J35" s="650"/>
      <c r="K35" s="650"/>
      <c r="L35" s="650"/>
      <c r="M35" s="650"/>
      <c r="N35" s="650"/>
      <c r="O35" s="650"/>
      <c r="P35" s="650"/>
      <c r="Q35" s="650"/>
      <c r="R35" s="650"/>
      <c r="S35" s="650"/>
      <c r="T35" s="650"/>
      <c r="U35" s="650"/>
      <c r="V35" s="650"/>
      <c r="W35" s="651"/>
      <c r="X35" s="616"/>
    </row>
    <row r="36" spans="1:26" ht="12.75">
      <c r="A36" s="650"/>
      <c r="B36" s="946" t="s">
        <v>353</v>
      </c>
      <c r="C36" s="947">
        <f>SUM(D36:W36)</f>
        <v>942999.99999999988</v>
      </c>
      <c r="D36" s="949">
        <f>'O6 Source Data for E2'!D163</f>
        <v>653260.05891478783</v>
      </c>
      <c r="E36" s="949">
        <f>'O6 Source Data for E2'!E163</f>
        <v>172807.8551745583</v>
      </c>
      <c r="F36" s="949">
        <f>'O6 Source Data for E2'!F163</f>
        <v>103396.9769270156</v>
      </c>
      <c r="G36" s="949">
        <f>'O6 Source Data for E2'!G163</f>
        <v>0</v>
      </c>
      <c r="H36" s="949">
        <f>'O6 Source Data for E2'!H163</f>
        <v>0</v>
      </c>
      <c r="I36" s="949">
        <f>'O6 Source Data for E2'!I163</f>
        <v>0</v>
      </c>
      <c r="J36" s="949">
        <f>'O6 Source Data for E2'!J163</f>
        <v>12181.320826180206</v>
      </c>
      <c r="K36" s="949">
        <f>'O6 Source Data for E2'!K163</f>
        <v>0</v>
      </c>
      <c r="L36" s="949">
        <f>'O6 Source Data for E2'!L163</f>
        <v>1353.7881574580611</v>
      </c>
      <c r="M36" s="949">
        <f>'O6 Source Data for E2'!M163</f>
        <v>0</v>
      </c>
      <c r="N36" s="949">
        <f>'O6 Source Data for E2'!N163</f>
        <v>0</v>
      </c>
      <c r="O36" s="949">
        <f>'O6 Source Data for E2'!O163</f>
        <v>0</v>
      </c>
      <c r="P36" s="949">
        <f>'O6 Source Data for E2'!P163</f>
        <v>0</v>
      </c>
      <c r="Q36" s="949">
        <f>'O6 Source Data for E2'!Q163</f>
        <v>0</v>
      </c>
      <c r="R36" s="949">
        <f>'O6 Source Data for E2'!R163</f>
        <v>0</v>
      </c>
      <c r="S36" s="949">
        <f>'O6 Source Data for E2'!S163</f>
        <v>0</v>
      </c>
      <c r="T36" s="949">
        <f>'O6 Source Data for E2'!T163</f>
        <v>0</v>
      </c>
      <c r="U36" s="949">
        <f>'O6 Source Data for E2'!U163</f>
        <v>0</v>
      </c>
      <c r="V36" s="949">
        <f>'O6 Source Data for E2'!V163</f>
        <v>0</v>
      </c>
      <c r="W36" s="887">
        <f>'O6 Source Data for E2'!W163</f>
        <v>0</v>
      </c>
      <c r="X36" s="616"/>
    </row>
    <row r="37" spans="1:26" ht="12.75">
      <c r="A37" s="650"/>
      <c r="B37" s="648"/>
      <c r="C37" s="649"/>
      <c r="D37" s="650"/>
      <c r="E37" s="650"/>
      <c r="F37" s="650"/>
      <c r="G37" s="650"/>
      <c r="H37" s="650"/>
      <c r="I37" s="650"/>
      <c r="J37" s="650"/>
      <c r="K37" s="650"/>
      <c r="L37" s="650"/>
      <c r="M37" s="650"/>
      <c r="N37" s="650"/>
      <c r="O37" s="650"/>
      <c r="P37" s="650"/>
      <c r="Q37" s="650"/>
      <c r="R37" s="650"/>
      <c r="S37" s="650"/>
      <c r="T37" s="650"/>
      <c r="U37" s="650"/>
      <c r="V37" s="650"/>
      <c r="W37" s="651"/>
      <c r="X37" s="616"/>
    </row>
    <row r="38" spans="1:26" ht="4.5" customHeight="1">
      <c r="A38" s="731"/>
      <c r="B38" s="732"/>
      <c r="C38" s="733"/>
      <c r="D38" s="731"/>
      <c r="E38" s="731"/>
      <c r="F38" s="731"/>
      <c r="G38" s="731"/>
      <c r="H38" s="731"/>
      <c r="I38" s="731"/>
      <c r="J38" s="731"/>
      <c r="K38" s="731"/>
      <c r="L38" s="731"/>
      <c r="M38" s="731"/>
      <c r="N38" s="731"/>
      <c r="O38" s="731"/>
      <c r="P38" s="731"/>
      <c r="Q38" s="731"/>
      <c r="R38" s="731"/>
      <c r="S38" s="731"/>
      <c r="T38" s="731"/>
      <c r="U38" s="731"/>
      <c r="V38" s="731"/>
      <c r="W38" s="734"/>
      <c r="X38" s="616"/>
    </row>
    <row r="39" spans="1:26" ht="29.25" customHeight="1">
      <c r="A39" s="2537" t="s">
        <v>1185</v>
      </c>
      <c r="B39" s="2537"/>
      <c r="C39" s="653"/>
      <c r="D39" s="654"/>
      <c r="E39" s="655"/>
      <c r="F39" s="655"/>
      <c r="G39" s="655"/>
      <c r="H39" s="654"/>
      <c r="I39" s="655"/>
      <c r="J39" s="655"/>
      <c r="K39" s="655"/>
      <c r="L39" s="655"/>
      <c r="M39" s="655"/>
      <c r="N39" s="655"/>
      <c r="O39" s="655"/>
      <c r="P39" s="655"/>
      <c r="Q39" s="655"/>
      <c r="R39" s="655"/>
      <c r="S39" s="655"/>
      <c r="T39" s="655"/>
      <c r="U39" s="655"/>
      <c r="V39" s="655"/>
      <c r="W39" s="656"/>
    </row>
    <row r="40" spans="1:26" ht="15">
      <c r="A40" s="735" t="s">
        <v>1459</v>
      </c>
      <c r="B40" s="735"/>
      <c r="C40" s="658"/>
      <c r="D40" s="659"/>
      <c r="E40" s="660"/>
      <c r="F40" s="660"/>
      <c r="G40" s="660"/>
      <c r="H40" s="659"/>
      <c r="I40" s="660"/>
      <c r="J40" s="660"/>
      <c r="K40" s="660"/>
      <c r="L40" s="660"/>
      <c r="M40" s="660"/>
      <c r="N40" s="660"/>
      <c r="O40" s="660"/>
      <c r="P40" s="660"/>
      <c r="Q40" s="660"/>
      <c r="R40" s="660"/>
      <c r="S40" s="660"/>
      <c r="T40" s="660"/>
      <c r="U40" s="660"/>
      <c r="V40" s="660"/>
      <c r="W40" s="661"/>
    </row>
    <row r="41" spans="1:26" ht="15">
      <c r="A41" s="2534"/>
      <c r="B41" s="2534"/>
      <c r="C41" s="653"/>
      <c r="D41" s="654"/>
      <c r="E41" s="655"/>
      <c r="F41" s="655"/>
      <c r="G41" s="655"/>
      <c r="H41" s="654"/>
      <c r="I41" s="655"/>
      <c r="J41" s="655"/>
      <c r="K41" s="655"/>
      <c r="L41" s="655"/>
      <c r="M41" s="655"/>
      <c r="N41" s="655"/>
      <c r="O41" s="655"/>
      <c r="P41" s="655"/>
      <c r="Q41" s="655"/>
      <c r="R41" s="655"/>
      <c r="S41" s="655"/>
      <c r="T41" s="655"/>
      <c r="U41" s="655"/>
      <c r="V41" s="655"/>
      <c r="W41" s="656"/>
    </row>
    <row r="42" spans="1:26" ht="12.75">
      <c r="A42" s="646"/>
      <c r="B42" s="646"/>
      <c r="C42" s="642"/>
      <c r="D42" s="724">
        <v>1</v>
      </c>
      <c r="E42" s="724">
        <v>2</v>
      </c>
      <c r="F42" s="724">
        <v>3</v>
      </c>
      <c r="G42" s="724">
        <v>4</v>
      </c>
      <c r="H42" s="724">
        <v>5</v>
      </c>
      <c r="I42" s="724">
        <v>6</v>
      </c>
      <c r="J42" s="724">
        <v>7</v>
      </c>
      <c r="K42" s="724">
        <v>8</v>
      </c>
      <c r="L42" s="724">
        <v>9</v>
      </c>
      <c r="M42" s="724">
        <v>10</v>
      </c>
      <c r="N42" s="724">
        <v>11</v>
      </c>
      <c r="O42" s="724">
        <v>12</v>
      </c>
      <c r="P42" s="724">
        <v>13</v>
      </c>
      <c r="Q42" s="724">
        <v>14</v>
      </c>
      <c r="R42" s="724">
        <v>15</v>
      </c>
      <c r="S42" s="724">
        <v>16</v>
      </c>
      <c r="T42" s="724">
        <v>17</v>
      </c>
      <c r="U42" s="724">
        <v>18</v>
      </c>
      <c r="V42" s="724">
        <v>19</v>
      </c>
      <c r="W42" s="724">
        <v>20</v>
      </c>
    </row>
    <row r="43" spans="1:26" ht="38.25">
      <c r="A43" s="736" t="s">
        <v>1460</v>
      </c>
      <c r="B43" s="736" t="s">
        <v>318</v>
      </c>
      <c r="C43" s="545" t="s">
        <v>769</v>
      </c>
      <c r="D43" s="628" t="str">
        <f>IF('I2 LDC class'!$D$20="",'I2 LDC class'!$C$20,'I2 LDC class'!$D$20)</f>
        <v>Residential</v>
      </c>
      <c r="E43" s="628" t="str">
        <f>IF('I2 LDC class'!$D$21="",'I2 LDC class'!$C$21,'I2 LDC class'!$D$21)</f>
        <v>General Service Less Than 50 kW</v>
      </c>
      <c r="F43" s="628" t="str">
        <f>IF('I2 LDC class'!$D$22="",'I2 LDC class'!$C$22,'I2 LDC class'!$D$22)</f>
        <v>General Service 50 to 4,999 kW</v>
      </c>
      <c r="G43" s="628" t="str">
        <f>IF('I2 LDC class'!$D$23="",'I2 LDC class'!$C$23,'I2 LDC class'!$D$23)</f>
        <v>GS&gt; 50-TOU</v>
      </c>
      <c r="H43" s="628" t="str">
        <f>IF('I2 LDC class'!$D$24="",'I2 LDC class'!$C$24,'I2 LDC class'!$D$24)</f>
        <v>GS &gt;50-Intermediate</v>
      </c>
      <c r="I43" s="628" t="str">
        <f>IF('I2 LDC class'!$D$25="",'I2 LDC class'!$C$25,'I2 LDC class'!$D$25)</f>
        <v>Large Use &gt;5MW</v>
      </c>
      <c r="J43" s="628" t="str">
        <f>IF('I2 LDC class'!$D$26="",'I2 LDC class'!$C$26,'I2 LDC class'!$D$26)</f>
        <v>Street Lighting</v>
      </c>
      <c r="K43" s="628" t="str">
        <f>IF('I2 LDC class'!$D$27="",'I2 LDC class'!$C$27,'I2 LDC class'!$D$27)</f>
        <v>Sentinel</v>
      </c>
      <c r="L43" s="628" t="str">
        <f>IF('I2 LDC class'!$D$28="",'I2 LDC class'!$C$28,'I2 LDC class'!$D$28)</f>
        <v>Unmetered Scattered Load</v>
      </c>
      <c r="M43" s="628" t="str">
        <f>IF('I2 LDC class'!$D$29="",'I2 LDC class'!$C$29,'I2 LDC class'!$D$29)</f>
        <v>Embedded Distributor</v>
      </c>
      <c r="N43" s="628" t="str">
        <f>IF('I2 LDC class'!$D$30="",'I2 LDC class'!$C$30,'I2 LDC class'!$D$30)</f>
        <v>Back-up/Standby Power</v>
      </c>
      <c r="O43" s="628" t="str">
        <f>IF('I2 LDC class'!$D$31="",'I2 LDC class'!$C$31,'I2 LDC class'!$D$31)</f>
        <v>Rate Class 1</v>
      </c>
      <c r="P43" s="628" t="str">
        <f>IF('I2 LDC class'!$D$32="",'I2 LDC class'!$C$32,'I2 LDC class'!$D$32)</f>
        <v>Rate class 2</v>
      </c>
      <c r="Q43" s="628" t="str">
        <f>IF('I2 LDC class'!$D$33="",'I2 LDC class'!$C$33,'I2 LDC class'!$D$33)</f>
        <v>Rate class 3</v>
      </c>
      <c r="R43" s="628" t="str">
        <f>IF('I2 LDC class'!$D$34="",'I2 LDC class'!$C$34,'I2 LDC class'!$D$34)</f>
        <v>Rate class 4</v>
      </c>
      <c r="S43" s="628" t="str">
        <f>IF('I2 LDC class'!$D$35="",'I2 LDC class'!$C$35,'I2 LDC class'!$D$35)</f>
        <v>Rate class 5</v>
      </c>
      <c r="T43" s="628" t="str">
        <f>IF('I2 LDC class'!$D$36="",'I2 LDC class'!$C$36,'I2 LDC class'!$D$36)</f>
        <v>Rate class 6</v>
      </c>
      <c r="U43" s="628" t="str">
        <f>IF('I2 LDC class'!$D$37="",'I2 LDC class'!$C$37,'I2 LDC class'!$D$37)</f>
        <v>Rate class 7</v>
      </c>
      <c r="V43" s="628" t="str">
        <f>IF('I2 LDC class'!$D$38="",'I2 LDC class'!$C$38,'I2 LDC class'!$D$38)</f>
        <v>Rate class 8</v>
      </c>
      <c r="W43" s="629" t="str">
        <f>IF('I2 LDC class'!$D$39="",'I2 LDC class'!$C$39,'I2 LDC class'!$D$39)</f>
        <v>Rate class 9</v>
      </c>
    </row>
    <row r="44" spans="1:26" ht="12.75">
      <c r="A44" s="662"/>
      <c r="B44" s="663" t="s">
        <v>337</v>
      </c>
      <c r="C44" s="664"/>
      <c r="D44" s="665"/>
      <c r="E44" s="666"/>
      <c r="F44" s="666"/>
      <c r="G44" s="666"/>
      <c r="H44" s="665"/>
      <c r="I44" s="666"/>
      <c r="J44" s="666"/>
      <c r="K44" s="666"/>
      <c r="L44" s="666"/>
      <c r="M44" s="666"/>
      <c r="N44" s="666"/>
      <c r="O44" s="666"/>
      <c r="P44" s="666"/>
      <c r="Q44" s="666"/>
      <c r="R44" s="666"/>
      <c r="S44" s="666"/>
      <c r="T44" s="666"/>
      <c r="U44" s="666"/>
      <c r="V44" s="666"/>
      <c r="W44" s="667"/>
    </row>
    <row r="45" spans="1:26" ht="12.75">
      <c r="A45" s="668">
        <v>1860</v>
      </c>
      <c r="B45" s="669" t="s">
        <v>93</v>
      </c>
      <c r="C45" s="670">
        <f>SUM(D45:W45)</f>
        <v>847168</v>
      </c>
      <c r="D45" s="256">
        <f>D92</f>
        <v>612973.11288888881</v>
      </c>
      <c r="E45" s="256">
        <f t="shared" ref="E45:W45" si="1">E92</f>
        <v>203169.71235555556</v>
      </c>
      <c r="F45" s="256">
        <f t="shared" si="1"/>
        <v>31025.174755555556</v>
      </c>
      <c r="G45" s="256">
        <f t="shared" si="1"/>
        <v>0</v>
      </c>
      <c r="H45" s="256">
        <f t="shared" si="1"/>
        <v>0</v>
      </c>
      <c r="I45" s="256">
        <f t="shared" si="1"/>
        <v>0</v>
      </c>
      <c r="J45" s="256">
        <f t="shared" si="1"/>
        <v>0</v>
      </c>
      <c r="K45" s="256">
        <f t="shared" si="1"/>
        <v>0</v>
      </c>
      <c r="L45" s="256">
        <f t="shared" si="1"/>
        <v>0</v>
      </c>
      <c r="M45" s="256">
        <f t="shared" si="1"/>
        <v>0</v>
      </c>
      <c r="N45" s="256">
        <f t="shared" si="1"/>
        <v>0</v>
      </c>
      <c r="O45" s="256">
        <f t="shared" si="1"/>
        <v>0</v>
      </c>
      <c r="P45" s="256">
        <f t="shared" si="1"/>
        <v>0</v>
      </c>
      <c r="Q45" s="256">
        <f t="shared" si="1"/>
        <v>0</v>
      </c>
      <c r="R45" s="256">
        <f t="shared" si="1"/>
        <v>0</v>
      </c>
      <c r="S45" s="256">
        <f t="shared" si="1"/>
        <v>0</v>
      </c>
      <c r="T45" s="256">
        <f t="shared" si="1"/>
        <v>0</v>
      </c>
      <c r="U45" s="256">
        <f t="shared" si="1"/>
        <v>0</v>
      </c>
      <c r="V45" s="256">
        <f t="shared" si="1"/>
        <v>0</v>
      </c>
      <c r="W45" s="667">
        <f t="shared" si="1"/>
        <v>0</v>
      </c>
      <c r="Z45" s="669" t="s">
        <v>780</v>
      </c>
    </row>
    <row r="46" spans="1:26" ht="12.75">
      <c r="A46" s="671"/>
      <c r="B46" s="672"/>
      <c r="C46" s="664"/>
      <c r="D46" s="665"/>
      <c r="E46" s="665"/>
      <c r="F46" s="665"/>
      <c r="G46" s="665"/>
      <c r="H46" s="665"/>
      <c r="I46" s="665"/>
      <c r="J46" s="665"/>
      <c r="K46" s="665"/>
      <c r="L46" s="665"/>
      <c r="M46" s="665"/>
      <c r="N46" s="665"/>
      <c r="O46" s="665"/>
      <c r="P46" s="665"/>
      <c r="Q46" s="665"/>
      <c r="R46" s="665"/>
      <c r="S46" s="665"/>
      <c r="T46" s="665"/>
      <c r="U46" s="665"/>
      <c r="V46" s="665"/>
      <c r="W46" s="673"/>
      <c r="Z46" s="776"/>
    </row>
    <row r="47" spans="1:26" ht="12.75">
      <c r="A47" s="668"/>
      <c r="B47" s="663" t="s">
        <v>0</v>
      </c>
      <c r="C47" s="664"/>
      <c r="D47" s="665"/>
      <c r="E47" s="665"/>
      <c r="F47" s="665"/>
      <c r="G47" s="665"/>
      <c r="H47" s="665"/>
      <c r="I47" s="665"/>
      <c r="J47" s="665"/>
      <c r="K47" s="665"/>
      <c r="L47" s="665"/>
      <c r="M47" s="665"/>
      <c r="N47" s="665"/>
      <c r="O47" s="665"/>
      <c r="P47" s="665"/>
      <c r="Q47" s="665"/>
      <c r="R47" s="665"/>
      <c r="S47" s="665"/>
      <c r="T47" s="665"/>
      <c r="U47" s="665"/>
      <c r="V47" s="665"/>
      <c r="W47" s="673"/>
      <c r="Z47" s="663"/>
    </row>
    <row r="48" spans="1:26" ht="25.5">
      <c r="A48" s="668"/>
      <c r="B48" s="669" t="s">
        <v>855</v>
      </c>
      <c r="C48" s="670">
        <f>SUM(D48:W48)</f>
        <v>-336286</v>
      </c>
      <c r="D48" s="674">
        <f>D95</f>
        <v>-243321.60355555554</v>
      </c>
      <c r="E48" s="674">
        <f t="shared" ref="E48:W48" si="2">E95</f>
        <v>-80648.85582222222</v>
      </c>
      <c r="F48" s="674">
        <f t="shared" si="2"/>
        <v>-12315.540622222223</v>
      </c>
      <c r="G48" s="674">
        <f t="shared" si="2"/>
        <v>0</v>
      </c>
      <c r="H48" s="674">
        <f t="shared" si="2"/>
        <v>0</v>
      </c>
      <c r="I48" s="674">
        <f t="shared" si="2"/>
        <v>0</v>
      </c>
      <c r="J48" s="674">
        <f t="shared" si="2"/>
        <v>0</v>
      </c>
      <c r="K48" s="674">
        <f t="shared" si="2"/>
        <v>0</v>
      </c>
      <c r="L48" s="674">
        <f t="shared" si="2"/>
        <v>0</v>
      </c>
      <c r="M48" s="674">
        <f t="shared" si="2"/>
        <v>0</v>
      </c>
      <c r="N48" s="674">
        <f t="shared" si="2"/>
        <v>0</v>
      </c>
      <c r="O48" s="674">
        <f t="shared" si="2"/>
        <v>0</v>
      </c>
      <c r="P48" s="674">
        <f t="shared" si="2"/>
        <v>0</v>
      </c>
      <c r="Q48" s="674">
        <f t="shared" si="2"/>
        <v>0</v>
      </c>
      <c r="R48" s="674">
        <f t="shared" si="2"/>
        <v>0</v>
      </c>
      <c r="S48" s="674">
        <f t="shared" si="2"/>
        <v>0</v>
      </c>
      <c r="T48" s="674">
        <f t="shared" si="2"/>
        <v>0</v>
      </c>
      <c r="U48" s="674">
        <f t="shared" si="2"/>
        <v>0</v>
      </c>
      <c r="V48" s="674">
        <f t="shared" si="2"/>
        <v>0</v>
      </c>
      <c r="W48" s="675">
        <f t="shared" si="2"/>
        <v>0</v>
      </c>
      <c r="Z48" s="669"/>
    </row>
    <row r="49" spans="1:30" ht="12.75">
      <c r="A49" s="676"/>
      <c r="B49" s="677" t="s">
        <v>1215</v>
      </c>
      <c r="C49" s="737">
        <f>SUM(D49:W49)</f>
        <v>510881.99999999988</v>
      </c>
      <c r="D49" s="738">
        <f t="shared" ref="D49:W49" si="3">D45+D48</f>
        <v>369651.50933333323</v>
      </c>
      <c r="E49" s="738">
        <f t="shared" si="3"/>
        <v>122520.85653333334</v>
      </c>
      <c r="F49" s="738">
        <f t="shared" si="3"/>
        <v>18709.634133333333</v>
      </c>
      <c r="G49" s="738">
        <f t="shared" si="3"/>
        <v>0</v>
      </c>
      <c r="H49" s="738">
        <f t="shared" si="3"/>
        <v>0</v>
      </c>
      <c r="I49" s="738">
        <f t="shared" si="3"/>
        <v>0</v>
      </c>
      <c r="J49" s="738">
        <f t="shared" si="3"/>
        <v>0</v>
      </c>
      <c r="K49" s="738">
        <f t="shared" si="3"/>
        <v>0</v>
      </c>
      <c r="L49" s="738">
        <f t="shared" si="3"/>
        <v>0</v>
      </c>
      <c r="M49" s="738">
        <f t="shared" si="3"/>
        <v>0</v>
      </c>
      <c r="N49" s="738">
        <f t="shared" si="3"/>
        <v>0</v>
      </c>
      <c r="O49" s="738">
        <f t="shared" si="3"/>
        <v>0</v>
      </c>
      <c r="P49" s="738">
        <f t="shared" si="3"/>
        <v>0</v>
      </c>
      <c r="Q49" s="738">
        <f t="shared" si="3"/>
        <v>0</v>
      </c>
      <c r="R49" s="738">
        <f t="shared" si="3"/>
        <v>0</v>
      </c>
      <c r="S49" s="738">
        <f t="shared" si="3"/>
        <v>0</v>
      </c>
      <c r="T49" s="738">
        <f t="shared" si="3"/>
        <v>0</v>
      </c>
      <c r="U49" s="738">
        <f t="shared" si="3"/>
        <v>0</v>
      </c>
      <c r="V49" s="738">
        <f t="shared" si="3"/>
        <v>0</v>
      </c>
      <c r="W49" s="739">
        <f t="shared" si="3"/>
        <v>0</v>
      </c>
      <c r="X49" s="331"/>
      <c r="Y49" s="331"/>
      <c r="Z49" s="677"/>
      <c r="AA49" s="331"/>
      <c r="AB49" s="331"/>
      <c r="AC49" s="331"/>
      <c r="AD49" s="331"/>
    </row>
    <row r="50" spans="1:30" ht="12.75">
      <c r="A50" s="671"/>
      <c r="B50" s="672"/>
      <c r="C50" s="664"/>
      <c r="D50" s="665"/>
      <c r="E50" s="665"/>
      <c r="F50" s="665"/>
      <c r="G50" s="665"/>
      <c r="H50" s="665"/>
      <c r="I50" s="665"/>
      <c r="J50" s="665"/>
      <c r="K50" s="665"/>
      <c r="L50" s="665"/>
      <c r="M50" s="665"/>
      <c r="N50" s="665"/>
      <c r="O50" s="665"/>
      <c r="P50" s="665"/>
      <c r="Q50" s="665"/>
      <c r="R50" s="665"/>
      <c r="S50" s="665"/>
      <c r="T50" s="665"/>
      <c r="U50" s="665"/>
      <c r="V50" s="665"/>
      <c r="W50" s="673"/>
      <c r="Z50" s="776"/>
    </row>
    <row r="51" spans="1:30" ht="12.75">
      <c r="A51" s="678"/>
      <c r="B51" s="663" t="s">
        <v>856</v>
      </c>
      <c r="C51" s="664"/>
      <c r="D51" s="665"/>
      <c r="E51" s="665"/>
      <c r="F51" s="665"/>
      <c r="G51" s="665"/>
      <c r="H51" s="665"/>
      <c r="I51" s="665"/>
      <c r="J51" s="665"/>
      <c r="K51" s="665"/>
      <c r="L51" s="665"/>
      <c r="M51" s="665"/>
      <c r="N51" s="665"/>
      <c r="O51" s="665"/>
      <c r="P51" s="665"/>
      <c r="Q51" s="665"/>
      <c r="R51" s="665"/>
      <c r="S51" s="665"/>
      <c r="T51" s="665"/>
      <c r="U51" s="665"/>
      <c r="V51" s="665"/>
      <c r="W51" s="673"/>
      <c r="Z51" s="663"/>
    </row>
    <row r="52" spans="1:30" s="67" customFormat="1" ht="12.75">
      <c r="A52" s="375">
        <v>4082</v>
      </c>
      <c r="B52" s="679" t="s">
        <v>1615</v>
      </c>
      <c r="C52" s="670">
        <f>SUM(D52:W52)</f>
        <v>0</v>
      </c>
      <c r="D52" s="680">
        <f>D101</f>
        <v>0</v>
      </c>
      <c r="E52" s="680">
        <f t="shared" ref="E52:W56" si="4">E101</f>
        <v>0</v>
      </c>
      <c r="F52" s="680">
        <f t="shared" si="4"/>
        <v>0</v>
      </c>
      <c r="G52" s="680">
        <f t="shared" si="4"/>
        <v>0</v>
      </c>
      <c r="H52" s="680">
        <f t="shared" si="4"/>
        <v>0</v>
      </c>
      <c r="I52" s="680">
        <f t="shared" si="4"/>
        <v>0</v>
      </c>
      <c r="J52" s="680">
        <f t="shared" si="4"/>
        <v>0</v>
      </c>
      <c r="K52" s="680">
        <f t="shared" si="4"/>
        <v>0</v>
      </c>
      <c r="L52" s="680">
        <f t="shared" si="4"/>
        <v>0</v>
      </c>
      <c r="M52" s="680">
        <f t="shared" si="4"/>
        <v>0</v>
      </c>
      <c r="N52" s="680">
        <f t="shared" si="4"/>
        <v>0</v>
      </c>
      <c r="O52" s="680">
        <f t="shared" si="4"/>
        <v>0</v>
      </c>
      <c r="P52" s="680">
        <f t="shared" si="4"/>
        <v>0</v>
      </c>
      <c r="Q52" s="680">
        <f t="shared" si="4"/>
        <v>0</v>
      </c>
      <c r="R52" s="680">
        <f t="shared" si="4"/>
        <v>0</v>
      </c>
      <c r="S52" s="680">
        <f t="shared" si="4"/>
        <v>0</v>
      </c>
      <c r="T52" s="680">
        <f t="shared" si="4"/>
        <v>0</v>
      </c>
      <c r="U52" s="680">
        <f t="shared" si="4"/>
        <v>0</v>
      </c>
      <c r="V52" s="680">
        <f t="shared" si="4"/>
        <v>0</v>
      </c>
      <c r="W52" s="681">
        <f t="shared" si="4"/>
        <v>0</v>
      </c>
      <c r="X52" s="619"/>
      <c r="Y52" s="620"/>
      <c r="Z52" s="669" t="s">
        <v>1283</v>
      </c>
      <c r="AA52" s="620"/>
      <c r="AB52" s="620"/>
      <c r="AC52" s="620"/>
      <c r="AD52" s="620"/>
    </row>
    <row r="53" spans="1:30" s="67" customFormat="1" ht="12.75">
      <c r="A53" s="375">
        <v>4084</v>
      </c>
      <c r="B53" s="679" t="s">
        <v>520</v>
      </c>
      <c r="C53" s="670">
        <f>SUM(D53:W53)</f>
        <v>0</v>
      </c>
      <c r="D53" s="680">
        <f t="shared" ref="D53:S56" si="5">D102</f>
        <v>0</v>
      </c>
      <c r="E53" s="680">
        <f t="shared" si="5"/>
        <v>0</v>
      </c>
      <c r="F53" s="680">
        <f t="shared" si="5"/>
        <v>0</v>
      </c>
      <c r="G53" s="680">
        <f t="shared" si="5"/>
        <v>0</v>
      </c>
      <c r="H53" s="680">
        <f t="shared" si="5"/>
        <v>0</v>
      </c>
      <c r="I53" s="680">
        <f t="shared" si="5"/>
        <v>0</v>
      </c>
      <c r="J53" s="680">
        <f t="shared" si="5"/>
        <v>0</v>
      </c>
      <c r="K53" s="680">
        <f t="shared" si="5"/>
        <v>0</v>
      </c>
      <c r="L53" s="680">
        <f t="shared" si="5"/>
        <v>0</v>
      </c>
      <c r="M53" s="680">
        <f t="shared" si="5"/>
        <v>0</v>
      </c>
      <c r="N53" s="680">
        <f t="shared" si="5"/>
        <v>0</v>
      </c>
      <c r="O53" s="680">
        <f t="shared" si="5"/>
        <v>0</v>
      </c>
      <c r="P53" s="680">
        <f t="shared" si="5"/>
        <v>0</v>
      </c>
      <c r="Q53" s="680">
        <f t="shared" si="5"/>
        <v>0</v>
      </c>
      <c r="R53" s="680">
        <f t="shared" si="5"/>
        <v>0</v>
      </c>
      <c r="S53" s="680">
        <f t="shared" si="5"/>
        <v>0</v>
      </c>
      <c r="T53" s="680">
        <f t="shared" si="4"/>
        <v>0</v>
      </c>
      <c r="U53" s="680">
        <f t="shared" si="4"/>
        <v>0</v>
      </c>
      <c r="V53" s="680">
        <f t="shared" si="4"/>
        <v>0</v>
      </c>
      <c r="W53" s="681">
        <f t="shared" si="4"/>
        <v>0</v>
      </c>
      <c r="X53" s="619"/>
      <c r="Y53" s="620"/>
      <c r="Z53" s="669" t="s">
        <v>1283</v>
      </c>
      <c r="AA53" s="620"/>
      <c r="AB53" s="620"/>
      <c r="AC53" s="620"/>
      <c r="AD53" s="620"/>
    </row>
    <row r="54" spans="1:30" s="67" customFormat="1" ht="12.75">
      <c r="A54" s="375">
        <v>4090</v>
      </c>
      <c r="B54" s="679" t="s">
        <v>525</v>
      </c>
      <c r="C54" s="670">
        <f>SUM(D54:W54)</f>
        <v>76466.999999999971</v>
      </c>
      <c r="D54" s="680">
        <f t="shared" si="5"/>
        <v>52916.402328623524</v>
      </c>
      <c r="E54" s="680">
        <f t="shared" si="4"/>
        <v>14055.759040094066</v>
      </c>
      <c r="F54" s="680">
        <f t="shared" si="4"/>
        <v>8393.2165465123271</v>
      </c>
      <c r="G54" s="680">
        <f t="shared" si="4"/>
        <v>0</v>
      </c>
      <c r="H54" s="680">
        <f t="shared" si="4"/>
        <v>0</v>
      </c>
      <c r="I54" s="680">
        <f t="shared" si="4"/>
        <v>0</v>
      </c>
      <c r="J54" s="680">
        <f t="shared" si="4"/>
        <v>991.91768346258391</v>
      </c>
      <c r="K54" s="680">
        <f t="shared" si="4"/>
        <v>0</v>
      </c>
      <c r="L54" s="680">
        <f t="shared" si="4"/>
        <v>109.70440130748092</v>
      </c>
      <c r="M54" s="680">
        <f t="shared" si="4"/>
        <v>0</v>
      </c>
      <c r="N54" s="680">
        <f t="shared" si="4"/>
        <v>0</v>
      </c>
      <c r="O54" s="680">
        <f t="shared" si="4"/>
        <v>0</v>
      </c>
      <c r="P54" s="680">
        <f t="shared" si="4"/>
        <v>0</v>
      </c>
      <c r="Q54" s="680">
        <f t="shared" si="4"/>
        <v>0</v>
      </c>
      <c r="R54" s="680">
        <f t="shared" si="4"/>
        <v>0</v>
      </c>
      <c r="S54" s="680">
        <f t="shared" si="4"/>
        <v>0</v>
      </c>
      <c r="T54" s="680">
        <f t="shared" si="4"/>
        <v>0</v>
      </c>
      <c r="U54" s="680">
        <f t="shared" si="4"/>
        <v>0</v>
      </c>
      <c r="V54" s="680">
        <f t="shared" si="4"/>
        <v>0</v>
      </c>
      <c r="W54" s="681">
        <f t="shared" si="4"/>
        <v>0</v>
      </c>
      <c r="X54" s="619"/>
      <c r="Y54" s="620"/>
      <c r="Z54" s="669" t="s">
        <v>1283</v>
      </c>
      <c r="AA54" s="620"/>
      <c r="AB54" s="620"/>
      <c r="AC54" s="620"/>
      <c r="AD54" s="620"/>
    </row>
    <row r="55" spans="1:30" s="67" customFormat="1" ht="12.75">
      <c r="A55" s="375">
        <v>4220</v>
      </c>
      <c r="B55" s="679" t="s">
        <v>531</v>
      </c>
      <c r="C55" s="670">
        <f>SUM(D55:W55)</f>
        <v>0</v>
      </c>
      <c r="D55" s="680">
        <f t="shared" si="5"/>
        <v>0</v>
      </c>
      <c r="E55" s="680">
        <f t="shared" si="4"/>
        <v>0</v>
      </c>
      <c r="F55" s="680">
        <f t="shared" si="4"/>
        <v>0</v>
      </c>
      <c r="G55" s="680">
        <f t="shared" si="4"/>
        <v>0</v>
      </c>
      <c r="H55" s="680">
        <f t="shared" si="4"/>
        <v>0</v>
      </c>
      <c r="I55" s="680">
        <f t="shared" si="4"/>
        <v>0</v>
      </c>
      <c r="J55" s="680">
        <f t="shared" si="4"/>
        <v>0</v>
      </c>
      <c r="K55" s="680">
        <f t="shared" si="4"/>
        <v>0</v>
      </c>
      <c r="L55" s="680">
        <f t="shared" si="4"/>
        <v>0</v>
      </c>
      <c r="M55" s="680">
        <f t="shared" si="4"/>
        <v>0</v>
      </c>
      <c r="N55" s="680">
        <f t="shared" si="4"/>
        <v>0</v>
      </c>
      <c r="O55" s="680">
        <f t="shared" si="4"/>
        <v>0</v>
      </c>
      <c r="P55" s="680">
        <f t="shared" si="4"/>
        <v>0</v>
      </c>
      <c r="Q55" s="680">
        <f t="shared" si="4"/>
        <v>0</v>
      </c>
      <c r="R55" s="680">
        <f t="shared" si="4"/>
        <v>0</v>
      </c>
      <c r="S55" s="680">
        <f t="shared" si="4"/>
        <v>0</v>
      </c>
      <c r="T55" s="680">
        <f t="shared" si="4"/>
        <v>0</v>
      </c>
      <c r="U55" s="680">
        <f t="shared" si="4"/>
        <v>0</v>
      </c>
      <c r="V55" s="680">
        <f t="shared" si="4"/>
        <v>0</v>
      </c>
      <c r="W55" s="681">
        <f t="shared" si="4"/>
        <v>0</v>
      </c>
      <c r="X55" s="619"/>
      <c r="Y55" s="620"/>
      <c r="Z55" s="669" t="s">
        <v>1195</v>
      </c>
      <c r="AA55" s="620"/>
      <c r="AB55" s="620"/>
      <c r="AC55" s="620"/>
      <c r="AD55" s="620"/>
    </row>
    <row r="56" spans="1:30" s="578" customFormat="1" ht="12.75">
      <c r="A56" s="682">
        <v>4225</v>
      </c>
      <c r="B56" s="683" t="s">
        <v>532</v>
      </c>
      <c r="C56" s="684">
        <f>SUM(D56:W56)</f>
        <v>-23000.000000000004</v>
      </c>
      <c r="D56" s="685">
        <f t="shared" si="5"/>
        <v>-16099.450374382668</v>
      </c>
      <c r="E56" s="685">
        <f t="shared" si="5"/>
        <v>-4599.4503743826672</v>
      </c>
      <c r="F56" s="685">
        <f t="shared" si="5"/>
        <v>-2301.0992512346666</v>
      </c>
      <c r="G56" s="685">
        <f t="shared" si="5"/>
        <v>0</v>
      </c>
      <c r="H56" s="685">
        <f t="shared" si="5"/>
        <v>0</v>
      </c>
      <c r="I56" s="685">
        <f t="shared" si="5"/>
        <v>0</v>
      </c>
      <c r="J56" s="685">
        <f t="shared" si="5"/>
        <v>0</v>
      </c>
      <c r="K56" s="685">
        <f t="shared" si="5"/>
        <v>0</v>
      </c>
      <c r="L56" s="685">
        <f t="shared" si="5"/>
        <v>0</v>
      </c>
      <c r="M56" s="685">
        <f t="shared" si="5"/>
        <v>0</v>
      </c>
      <c r="N56" s="685">
        <f t="shared" si="5"/>
        <v>0</v>
      </c>
      <c r="O56" s="685">
        <f t="shared" si="5"/>
        <v>0</v>
      </c>
      <c r="P56" s="685">
        <f t="shared" si="5"/>
        <v>0</v>
      </c>
      <c r="Q56" s="685">
        <f t="shared" si="5"/>
        <v>0</v>
      </c>
      <c r="R56" s="685">
        <f t="shared" si="5"/>
        <v>0</v>
      </c>
      <c r="S56" s="685">
        <f t="shared" si="5"/>
        <v>0</v>
      </c>
      <c r="T56" s="685">
        <f t="shared" si="4"/>
        <v>0</v>
      </c>
      <c r="U56" s="685">
        <f t="shared" si="4"/>
        <v>0</v>
      </c>
      <c r="V56" s="685">
        <f t="shared" si="4"/>
        <v>0</v>
      </c>
      <c r="W56" s="686">
        <f t="shared" si="4"/>
        <v>0</v>
      </c>
      <c r="X56" s="621"/>
      <c r="Y56" s="622"/>
      <c r="Z56" s="669" t="s">
        <v>1359</v>
      </c>
      <c r="AA56" s="622"/>
      <c r="AB56" s="622"/>
      <c r="AC56" s="622"/>
      <c r="AD56" s="622"/>
    </row>
    <row r="57" spans="1:30" s="7" customFormat="1" ht="12.75">
      <c r="A57" s="687"/>
      <c r="B57" s="688"/>
      <c r="C57" s="664"/>
      <c r="D57" s="689"/>
      <c r="E57" s="689"/>
      <c r="F57" s="689"/>
      <c r="G57" s="689"/>
      <c r="H57" s="689"/>
      <c r="I57" s="689"/>
      <c r="J57" s="689"/>
      <c r="K57" s="689"/>
      <c r="L57" s="689"/>
      <c r="M57" s="689"/>
      <c r="N57" s="689"/>
      <c r="O57" s="689"/>
      <c r="P57" s="689"/>
      <c r="Q57" s="689"/>
      <c r="R57" s="689"/>
      <c r="S57" s="689"/>
      <c r="T57" s="689"/>
      <c r="U57" s="689"/>
      <c r="V57" s="689"/>
      <c r="W57" s="675"/>
      <c r="X57" s="609"/>
      <c r="Y57" s="616"/>
      <c r="Z57" s="688"/>
      <c r="AA57" s="616"/>
      <c r="AB57" s="616"/>
      <c r="AC57" s="616"/>
      <c r="AD57" s="616"/>
    </row>
    <row r="58" spans="1:30" ht="12.75">
      <c r="A58" s="690"/>
      <c r="B58" s="937" t="s">
        <v>714</v>
      </c>
      <c r="C58" s="932">
        <f t="shared" ref="C58:W58" si="6">+SUM(C52:C56)</f>
        <v>53466.999999999971</v>
      </c>
      <c r="D58" s="933">
        <f t="shared" si="6"/>
        <v>36816.951954240853</v>
      </c>
      <c r="E58" s="933">
        <f t="shared" si="6"/>
        <v>9456.3086657114</v>
      </c>
      <c r="F58" s="933">
        <f t="shared" si="6"/>
        <v>6092.1172952776606</v>
      </c>
      <c r="G58" s="933">
        <f t="shared" si="6"/>
        <v>0</v>
      </c>
      <c r="H58" s="933">
        <f t="shared" si="6"/>
        <v>0</v>
      </c>
      <c r="I58" s="933">
        <f t="shared" si="6"/>
        <v>0</v>
      </c>
      <c r="J58" s="933">
        <f t="shared" si="6"/>
        <v>991.91768346258391</v>
      </c>
      <c r="K58" s="933">
        <f t="shared" si="6"/>
        <v>0</v>
      </c>
      <c r="L58" s="933">
        <f t="shared" si="6"/>
        <v>109.70440130748092</v>
      </c>
      <c r="M58" s="933">
        <f t="shared" si="6"/>
        <v>0</v>
      </c>
      <c r="N58" s="933">
        <f t="shared" si="6"/>
        <v>0</v>
      </c>
      <c r="O58" s="933">
        <f t="shared" si="6"/>
        <v>0</v>
      </c>
      <c r="P58" s="933">
        <f t="shared" si="6"/>
        <v>0</v>
      </c>
      <c r="Q58" s="933">
        <f t="shared" si="6"/>
        <v>0</v>
      </c>
      <c r="R58" s="933">
        <f t="shared" si="6"/>
        <v>0</v>
      </c>
      <c r="S58" s="933">
        <f t="shared" si="6"/>
        <v>0</v>
      </c>
      <c r="T58" s="933">
        <f t="shared" si="6"/>
        <v>0</v>
      </c>
      <c r="U58" s="933">
        <f t="shared" si="6"/>
        <v>0</v>
      </c>
      <c r="V58" s="933">
        <f t="shared" si="6"/>
        <v>0</v>
      </c>
      <c r="W58" s="934">
        <f t="shared" si="6"/>
        <v>0</v>
      </c>
      <c r="Z58" s="1832"/>
    </row>
    <row r="59" spans="1:30" ht="12.75">
      <c r="A59" s="671"/>
      <c r="B59" s="672"/>
      <c r="C59" s="664"/>
      <c r="D59" s="665"/>
      <c r="E59" s="665"/>
      <c r="F59" s="665"/>
      <c r="G59" s="665"/>
      <c r="H59" s="665"/>
      <c r="I59" s="665"/>
      <c r="J59" s="665"/>
      <c r="K59" s="665"/>
      <c r="L59" s="665"/>
      <c r="M59" s="665"/>
      <c r="N59" s="665"/>
      <c r="O59" s="665"/>
      <c r="P59" s="665"/>
      <c r="Q59" s="665"/>
      <c r="R59" s="665"/>
      <c r="S59" s="665"/>
      <c r="T59" s="665"/>
      <c r="U59" s="665"/>
      <c r="V59" s="665"/>
      <c r="W59" s="673"/>
      <c r="Z59" s="776"/>
    </row>
    <row r="60" spans="1:30" ht="12.75">
      <c r="A60" s="678"/>
      <c r="B60" s="663" t="s">
        <v>338</v>
      </c>
      <c r="C60" s="664"/>
      <c r="D60" s="665"/>
      <c r="E60" s="665"/>
      <c r="F60" s="665"/>
      <c r="G60" s="665"/>
      <c r="H60" s="665"/>
      <c r="I60" s="665"/>
      <c r="J60" s="665"/>
      <c r="K60" s="665"/>
      <c r="L60" s="665"/>
      <c r="M60" s="665"/>
      <c r="N60" s="665"/>
      <c r="O60" s="665"/>
      <c r="P60" s="665"/>
      <c r="Q60" s="665"/>
      <c r="R60" s="665"/>
      <c r="S60" s="665"/>
      <c r="T60" s="665"/>
      <c r="U60" s="665"/>
      <c r="V60" s="665"/>
      <c r="W60" s="673"/>
      <c r="Z60" s="663"/>
    </row>
    <row r="61" spans="1:30" s="67" customFormat="1" ht="12.75">
      <c r="A61" s="375">
        <v>5065</v>
      </c>
      <c r="B61" s="692" t="s">
        <v>1596</v>
      </c>
      <c r="C61" s="664">
        <f>SUM(D61:W61)</f>
        <v>35000</v>
      </c>
      <c r="D61" s="680">
        <f>D110</f>
        <v>25324.444444444442</v>
      </c>
      <c r="E61" s="680">
        <f t="shared" ref="E61:W63" si="7">E110</f>
        <v>8393.7777777777774</v>
      </c>
      <c r="F61" s="680">
        <f t="shared" si="7"/>
        <v>1281.7777777777778</v>
      </c>
      <c r="G61" s="680">
        <f t="shared" si="7"/>
        <v>0</v>
      </c>
      <c r="H61" s="680">
        <f t="shared" si="7"/>
        <v>0</v>
      </c>
      <c r="I61" s="680">
        <f t="shared" si="7"/>
        <v>0</v>
      </c>
      <c r="J61" s="680">
        <f t="shared" si="7"/>
        <v>0</v>
      </c>
      <c r="K61" s="680">
        <f t="shared" si="7"/>
        <v>0</v>
      </c>
      <c r="L61" s="680">
        <f t="shared" si="7"/>
        <v>0</v>
      </c>
      <c r="M61" s="680">
        <f t="shared" si="7"/>
        <v>0</v>
      </c>
      <c r="N61" s="680">
        <f t="shared" si="7"/>
        <v>0</v>
      </c>
      <c r="O61" s="680">
        <f t="shared" si="7"/>
        <v>0</v>
      </c>
      <c r="P61" s="680">
        <f t="shared" si="7"/>
        <v>0</v>
      </c>
      <c r="Q61" s="680">
        <f t="shared" si="7"/>
        <v>0</v>
      </c>
      <c r="R61" s="680">
        <f t="shared" si="7"/>
        <v>0</v>
      </c>
      <c r="S61" s="680">
        <f t="shared" si="7"/>
        <v>0</v>
      </c>
      <c r="T61" s="680">
        <f t="shared" si="7"/>
        <v>0</v>
      </c>
      <c r="U61" s="680">
        <f t="shared" si="7"/>
        <v>0</v>
      </c>
      <c r="V61" s="680">
        <f t="shared" si="7"/>
        <v>0</v>
      </c>
      <c r="W61" s="681">
        <f t="shared" si="7"/>
        <v>0</v>
      </c>
      <c r="X61" s="619"/>
      <c r="Y61" s="620"/>
      <c r="Z61" s="669" t="s">
        <v>780</v>
      </c>
      <c r="AA61" s="620"/>
      <c r="AB61" s="620"/>
      <c r="AC61" s="620"/>
      <c r="AD61" s="620"/>
    </row>
    <row r="62" spans="1:30" s="67" customFormat="1" ht="12.75">
      <c r="A62" s="375">
        <v>5070</v>
      </c>
      <c r="B62" s="679" t="s">
        <v>1597</v>
      </c>
      <c r="C62" s="664">
        <f>SUM(D62:W62)</f>
        <v>5000</v>
      </c>
      <c r="D62" s="680">
        <f t="shared" ref="D62:S63" si="8">D111</f>
        <v>4171.9502916560996</v>
      </c>
      <c r="E62" s="680">
        <f t="shared" si="8"/>
        <v>513.5683489728633</v>
      </c>
      <c r="F62" s="680">
        <f t="shared" si="8"/>
        <v>59.599289880801415</v>
      </c>
      <c r="G62" s="680">
        <f t="shared" si="8"/>
        <v>0</v>
      </c>
      <c r="H62" s="680">
        <f t="shared" si="8"/>
        <v>0</v>
      </c>
      <c r="I62" s="680">
        <f t="shared" si="8"/>
        <v>0</v>
      </c>
      <c r="J62" s="680">
        <f t="shared" si="8"/>
        <v>247.27364950545268</v>
      </c>
      <c r="K62" s="680">
        <f t="shared" si="8"/>
        <v>0</v>
      </c>
      <c r="L62" s="680">
        <f t="shared" si="8"/>
        <v>7.6084199847831604</v>
      </c>
      <c r="M62" s="680">
        <f t="shared" si="8"/>
        <v>0</v>
      </c>
      <c r="N62" s="680">
        <f t="shared" si="8"/>
        <v>0</v>
      </c>
      <c r="O62" s="680">
        <f t="shared" si="8"/>
        <v>0</v>
      </c>
      <c r="P62" s="680">
        <f t="shared" si="8"/>
        <v>0</v>
      </c>
      <c r="Q62" s="680">
        <f t="shared" si="8"/>
        <v>0</v>
      </c>
      <c r="R62" s="680">
        <f t="shared" si="8"/>
        <v>0</v>
      </c>
      <c r="S62" s="680">
        <f t="shared" si="8"/>
        <v>0</v>
      </c>
      <c r="T62" s="680">
        <f t="shared" si="7"/>
        <v>0</v>
      </c>
      <c r="U62" s="680">
        <f t="shared" si="7"/>
        <v>0</v>
      </c>
      <c r="V62" s="680">
        <f t="shared" si="7"/>
        <v>0</v>
      </c>
      <c r="W62" s="681">
        <f t="shared" si="7"/>
        <v>0</v>
      </c>
      <c r="X62" s="619"/>
      <c r="Y62" s="620"/>
      <c r="Z62" s="669" t="s">
        <v>710</v>
      </c>
      <c r="AA62" s="620"/>
      <c r="AB62" s="620"/>
      <c r="AC62" s="620"/>
      <c r="AD62" s="620"/>
    </row>
    <row r="63" spans="1:30" s="578" customFormat="1" ht="12.75">
      <c r="A63" s="682">
        <v>5075</v>
      </c>
      <c r="B63" s="683" t="s">
        <v>1598</v>
      </c>
      <c r="C63" s="684">
        <f>SUM(D63:W63)</f>
        <v>0</v>
      </c>
      <c r="D63" s="685">
        <f t="shared" si="8"/>
        <v>0</v>
      </c>
      <c r="E63" s="685">
        <f t="shared" si="7"/>
        <v>0</v>
      </c>
      <c r="F63" s="685">
        <f t="shared" si="7"/>
        <v>0</v>
      </c>
      <c r="G63" s="685">
        <f t="shared" si="7"/>
        <v>0</v>
      </c>
      <c r="H63" s="685">
        <f t="shared" si="7"/>
        <v>0</v>
      </c>
      <c r="I63" s="685">
        <f t="shared" si="7"/>
        <v>0</v>
      </c>
      <c r="J63" s="685">
        <f t="shared" si="7"/>
        <v>0</v>
      </c>
      <c r="K63" s="685">
        <f t="shared" si="7"/>
        <v>0</v>
      </c>
      <c r="L63" s="685">
        <f t="shared" si="7"/>
        <v>0</v>
      </c>
      <c r="M63" s="685">
        <f t="shared" si="7"/>
        <v>0</v>
      </c>
      <c r="N63" s="685">
        <f t="shared" si="7"/>
        <v>0</v>
      </c>
      <c r="O63" s="685">
        <f t="shared" si="7"/>
        <v>0</v>
      </c>
      <c r="P63" s="685">
        <f t="shared" si="7"/>
        <v>0</v>
      </c>
      <c r="Q63" s="685">
        <f t="shared" si="7"/>
        <v>0</v>
      </c>
      <c r="R63" s="685">
        <f t="shared" si="7"/>
        <v>0</v>
      </c>
      <c r="S63" s="685">
        <f t="shared" si="7"/>
        <v>0</v>
      </c>
      <c r="T63" s="685">
        <f t="shared" si="7"/>
        <v>0</v>
      </c>
      <c r="U63" s="685">
        <f t="shared" si="7"/>
        <v>0</v>
      </c>
      <c r="V63" s="685">
        <f t="shared" si="7"/>
        <v>0</v>
      </c>
      <c r="W63" s="686">
        <f t="shared" si="7"/>
        <v>0</v>
      </c>
      <c r="X63" s="621"/>
      <c r="Y63" s="622"/>
      <c r="Z63" s="669" t="s">
        <v>710</v>
      </c>
      <c r="AA63" s="622"/>
      <c r="AB63" s="622"/>
      <c r="AC63" s="622"/>
      <c r="AD63" s="622"/>
    </row>
    <row r="64" spans="1:30" ht="12.75">
      <c r="A64" s="687"/>
      <c r="B64" s="688"/>
      <c r="C64" s="664"/>
      <c r="D64" s="665"/>
      <c r="E64" s="665"/>
      <c r="F64" s="665"/>
      <c r="G64" s="665"/>
      <c r="H64" s="665"/>
      <c r="I64" s="665"/>
      <c r="J64" s="665"/>
      <c r="K64" s="665"/>
      <c r="L64" s="665"/>
      <c r="M64" s="665"/>
      <c r="N64" s="665"/>
      <c r="O64" s="665"/>
      <c r="P64" s="665"/>
      <c r="Q64" s="665"/>
      <c r="R64" s="665"/>
      <c r="S64" s="665"/>
      <c r="T64" s="665"/>
      <c r="U64" s="665"/>
      <c r="V64" s="665"/>
      <c r="W64" s="673"/>
      <c r="Z64" s="688"/>
    </row>
    <row r="65" spans="1:30" ht="12.75">
      <c r="A65" s="671"/>
      <c r="B65" s="937" t="s">
        <v>714</v>
      </c>
      <c r="C65" s="932">
        <f t="shared" ref="C65:W65" si="9">+SUM(C61:C64)</f>
        <v>40000</v>
      </c>
      <c r="D65" s="933">
        <f t="shared" si="9"/>
        <v>29496.394736100541</v>
      </c>
      <c r="E65" s="933">
        <f t="shared" si="9"/>
        <v>8907.3461267506409</v>
      </c>
      <c r="F65" s="933">
        <f t="shared" si="9"/>
        <v>1341.3770676585793</v>
      </c>
      <c r="G65" s="933">
        <f t="shared" si="9"/>
        <v>0</v>
      </c>
      <c r="H65" s="933">
        <f t="shared" si="9"/>
        <v>0</v>
      </c>
      <c r="I65" s="933">
        <f t="shared" si="9"/>
        <v>0</v>
      </c>
      <c r="J65" s="933">
        <f t="shared" si="9"/>
        <v>247.27364950545268</v>
      </c>
      <c r="K65" s="933">
        <f t="shared" si="9"/>
        <v>0</v>
      </c>
      <c r="L65" s="933">
        <f t="shared" si="9"/>
        <v>7.6084199847831604</v>
      </c>
      <c r="M65" s="933">
        <f t="shared" si="9"/>
        <v>0</v>
      </c>
      <c r="N65" s="933">
        <f t="shared" si="9"/>
        <v>0</v>
      </c>
      <c r="O65" s="933">
        <f t="shared" si="9"/>
        <v>0</v>
      </c>
      <c r="P65" s="933">
        <f t="shared" si="9"/>
        <v>0</v>
      </c>
      <c r="Q65" s="933">
        <f t="shared" si="9"/>
        <v>0</v>
      </c>
      <c r="R65" s="933">
        <f t="shared" si="9"/>
        <v>0</v>
      </c>
      <c r="S65" s="933">
        <f t="shared" si="9"/>
        <v>0</v>
      </c>
      <c r="T65" s="933">
        <f t="shared" si="9"/>
        <v>0</v>
      </c>
      <c r="U65" s="933">
        <f t="shared" si="9"/>
        <v>0</v>
      </c>
      <c r="V65" s="933">
        <f t="shared" si="9"/>
        <v>0</v>
      </c>
      <c r="W65" s="934">
        <f t="shared" si="9"/>
        <v>0</v>
      </c>
      <c r="Z65" s="1832"/>
    </row>
    <row r="66" spans="1:30" ht="12.75">
      <c r="A66" s="671"/>
      <c r="B66" s="672"/>
      <c r="C66" s="664"/>
      <c r="D66" s="665"/>
      <c r="E66" s="665"/>
      <c r="F66" s="665"/>
      <c r="G66" s="665"/>
      <c r="H66" s="665"/>
      <c r="I66" s="665"/>
      <c r="J66" s="665"/>
      <c r="K66" s="665"/>
      <c r="L66" s="665"/>
      <c r="M66" s="665"/>
      <c r="N66" s="665"/>
      <c r="O66" s="665"/>
      <c r="P66" s="665"/>
      <c r="Q66" s="665"/>
      <c r="R66" s="665"/>
      <c r="S66" s="665"/>
      <c r="T66" s="665"/>
      <c r="U66" s="665"/>
      <c r="V66" s="665"/>
      <c r="W66" s="673"/>
      <c r="Z66" s="776"/>
    </row>
    <row r="67" spans="1:30" ht="12.75">
      <c r="A67" s="668"/>
      <c r="B67" s="663" t="s">
        <v>339</v>
      </c>
      <c r="C67" s="664"/>
      <c r="D67" s="665"/>
      <c r="E67" s="665"/>
      <c r="F67" s="665"/>
      <c r="G67" s="665"/>
      <c r="H67" s="665"/>
      <c r="I67" s="665"/>
      <c r="J67" s="665"/>
      <c r="K67" s="665"/>
      <c r="L67" s="665"/>
      <c r="M67" s="665"/>
      <c r="N67" s="665"/>
      <c r="O67" s="665"/>
      <c r="P67" s="665"/>
      <c r="Q67" s="665"/>
      <c r="R67" s="665"/>
      <c r="S67" s="665"/>
      <c r="T67" s="665"/>
      <c r="U67" s="665"/>
      <c r="V67" s="665"/>
      <c r="W67" s="673"/>
      <c r="Z67" s="663"/>
    </row>
    <row r="68" spans="1:30" s="67" customFormat="1" ht="12.75">
      <c r="A68" s="375">
        <v>5175</v>
      </c>
      <c r="B68" s="692" t="s">
        <v>1540</v>
      </c>
      <c r="C68" s="664">
        <f>SUM(D68:W68)</f>
        <v>32000</v>
      </c>
      <c r="D68" s="680">
        <f>D117</f>
        <v>23153.777777777777</v>
      </c>
      <c r="E68" s="680">
        <f t="shared" ref="E68:W68" si="10">E117</f>
        <v>7674.3111111111111</v>
      </c>
      <c r="F68" s="680">
        <f t="shared" si="10"/>
        <v>1171.911111111111</v>
      </c>
      <c r="G68" s="680">
        <f t="shared" si="10"/>
        <v>0</v>
      </c>
      <c r="H68" s="680">
        <f t="shared" si="10"/>
        <v>0</v>
      </c>
      <c r="I68" s="680">
        <f t="shared" si="10"/>
        <v>0</v>
      </c>
      <c r="J68" s="680">
        <f t="shared" si="10"/>
        <v>0</v>
      </c>
      <c r="K68" s="680">
        <f t="shared" si="10"/>
        <v>0</v>
      </c>
      <c r="L68" s="680">
        <f t="shared" si="10"/>
        <v>0</v>
      </c>
      <c r="M68" s="680">
        <f t="shared" si="10"/>
        <v>0</v>
      </c>
      <c r="N68" s="680">
        <f t="shared" si="10"/>
        <v>0</v>
      </c>
      <c r="O68" s="680">
        <f t="shared" si="10"/>
        <v>0</v>
      </c>
      <c r="P68" s="680">
        <f t="shared" si="10"/>
        <v>0</v>
      </c>
      <c r="Q68" s="680">
        <f t="shared" si="10"/>
        <v>0</v>
      </c>
      <c r="R68" s="680">
        <f t="shared" si="10"/>
        <v>0</v>
      </c>
      <c r="S68" s="680">
        <f t="shared" si="10"/>
        <v>0</v>
      </c>
      <c r="T68" s="680">
        <f t="shared" si="10"/>
        <v>0</v>
      </c>
      <c r="U68" s="680">
        <f t="shared" si="10"/>
        <v>0</v>
      </c>
      <c r="V68" s="680">
        <f t="shared" si="10"/>
        <v>0</v>
      </c>
      <c r="W68" s="681">
        <f t="shared" si="10"/>
        <v>0</v>
      </c>
      <c r="X68" s="619"/>
      <c r="Y68" s="620"/>
      <c r="Z68" s="669">
        <v>1860</v>
      </c>
      <c r="AA68" s="620"/>
      <c r="AB68" s="620"/>
      <c r="AC68" s="620"/>
      <c r="AD68" s="620"/>
    </row>
    <row r="69" spans="1:30" s="67" customFormat="1" ht="12.75">
      <c r="A69" s="693"/>
      <c r="B69" s="564"/>
      <c r="C69" s="664"/>
      <c r="D69" s="694"/>
      <c r="E69" s="694"/>
      <c r="F69" s="694"/>
      <c r="G69" s="694"/>
      <c r="H69" s="694"/>
      <c r="I69" s="694"/>
      <c r="J69" s="694"/>
      <c r="K69" s="694"/>
      <c r="L69" s="694"/>
      <c r="M69" s="694"/>
      <c r="N69" s="694"/>
      <c r="O69" s="694"/>
      <c r="P69" s="694"/>
      <c r="Q69" s="694"/>
      <c r="R69" s="694"/>
      <c r="S69" s="694"/>
      <c r="T69" s="694"/>
      <c r="U69" s="694"/>
      <c r="V69" s="694"/>
      <c r="W69" s="695"/>
      <c r="X69" s="619"/>
      <c r="Y69" s="620"/>
      <c r="Z69" s="351"/>
      <c r="AA69" s="620"/>
      <c r="AB69" s="620"/>
      <c r="AC69" s="620"/>
      <c r="AD69" s="620"/>
    </row>
    <row r="70" spans="1:30" s="67" customFormat="1" ht="12.75">
      <c r="A70" s="375"/>
      <c r="B70" s="696" t="s">
        <v>857</v>
      </c>
      <c r="C70" s="664"/>
      <c r="D70" s="694"/>
      <c r="E70" s="694"/>
      <c r="F70" s="694"/>
      <c r="G70" s="694"/>
      <c r="H70" s="694"/>
      <c r="I70" s="694"/>
      <c r="J70" s="694"/>
      <c r="K70" s="694"/>
      <c r="L70" s="694"/>
      <c r="M70" s="694"/>
      <c r="N70" s="694"/>
      <c r="O70" s="694"/>
      <c r="P70" s="694"/>
      <c r="Q70" s="694"/>
      <c r="R70" s="694"/>
      <c r="S70" s="694"/>
      <c r="T70" s="694"/>
      <c r="U70" s="694"/>
      <c r="V70" s="694"/>
      <c r="W70" s="695"/>
      <c r="X70" s="619"/>
      <c r="Y70" s="620"/>
      <c r="Z70" s="696"/>
      <c r="AA70" s="620"/>
      <c r="AB70" s="620"/>
      <c r="AC70" s="620"/>
      <c r="AD70" s="620"/>
    </row>
    <row r="71" spans="1:30" s="67" customFormat="1" ht="12.75">
      <c r="A71" s="375">
        <v>5310</v>
      </c>
      <c r="B71" s="692" t="s">
        <v>286</v>
      </c>
      <c r="C71" s="664">
        <f>SUM(D71:W71)</f>
        <v>0</v>
      </c>
      <c r="D71" s="697">
        <f>D120</f>
        <v>0</v>
      </c>
      <c r="E71" s="697">
        <f t="shared" ref="E71:W75" si="11">E120</f>
        <v>0</v>
      </c>
      <c r="F71" s="697">
        <f t="shared" si="11"/>
        <v>0</v>
      </c>
      <c r="G71" s="697">
        <f t="shared" si="11"/>
        <v>0</v>
      </c>
      <c r="H71" s="697">
        <f t="shared" si="11"/>
        <v>0</v>
      </c>
      <c r="I71" s="697">
        <f t="shared" si="11"/>
        <v>0</v>
      </c>
      <c r="J71" s="697">
        <f t="shared" si="11"/>
        <v>0</v>
      </c>
      <c r="K71" s="697">
        <f t="shared" si="11"/>
        <v>0</v>
      </c>
      <c r="L71" s="697">
        <f t="shared" si="11"/>
        <v>0</v>
      </c>
      <c r="M71" s="697">
        <f t="shared" si="11"/>
        <v>0</v>
      </c>
      <c r="N71" s="697">
        <f t="shared" si="11"/>
        <v>0</v>
      </c>
      <c r="O71" s="697">
        <f t="shared" si="11"/>
        <v>0</v>
      </c>
      <c r="P71" s="697">
        <f t="shared" si="11"/>
        <v>0</v>
      </c>
      <c r="Q71" s="697">
        <f t="shared" si="11"/>
        <v>0</v>
      </c>
      <c r="R71" s="697">
        <f t="shared" si="11"/>
        <v>0</v>
      </c>
      <c r="S71" s="697">
        <f t="shared" si="11"/>
        <v>0</v>
      </c>
      <c r="T71" s="697">
        <f t="shared" si="11"/>
        <v>0</v>
      </c>
      <c r="U71" s="697">
        <f t="shared" si="11"/>
        <v>0</v>
      </c>
      <c r="V71" s="697">
        <f t="shared" si="11"/>
        <v>0</v>
      </c>
      <c r="W71" s="681">
        <f t="shared" si="11"/>
        <v>0</v>
      </c>
      <c r="X71" s="619"/>
      <c r="Y71" s="620"/>
      <c r="Z71" s="669" t="s">
        <v>781</v>
      </c>
      <c r="AA71" s="620"/>
      <c r="AB71" s="620"/>
      <c r="AC71" s="620"/>
      <c r="AD71" s="620"/>
    </row>
    <row r="72" spans="1:30" s="67" customFormat="1" ht="12.75">
      <c r="A72" s="375">
        <v>5315</v>
      </c>
      <c r="B72" s="692" t="s">
        <v>1145</v>
      </c>
      <c r="C72" s="664">
        <f>SUM(D72:W72)</f>
        <v>160000</v>
      </c>
      <c r="D72" s="697">
        <f>D121</f>
        <v>131282.86536362735</v>
      </c>
      <c r="E72" s="697">
        <f t="shared" ref="E72:S72" si="12">E121</f>
        <v>19954.360551642028</v>
      </c>
      <c r="F72" s="697">
        <f t="shared" si="12"/>
        <v>8207.1634090683619</v>
      </c>
      <c r="G72" s="697">
        <f t="shared" si="12"/>
        <v>0</v>
      </c>
      <c r="H72" s="697">
        <f t="shared" si="12"/>
        <v>0</v>
      </c>
      <c r="I72" s="697">
        <f t="shared" si="12"/>
        <v>0</v>
      </c>
      <c r="J72" s="697">
        <f t="shared" si="12"/>
        <v>317.49181466415325</v>
      </c>
      <c r="K72" s="697">
        <f t="shared" si="12"/>
        <v>0</v>
      </c>
      <c r="L72" s="697">
        <f t="shared" si="12"/>
        <v>238.11886099811491</v>
      </c>
      <c r="M72" s="697">
        <f t="shared" si="12"/>
        <v>0</v>
      </c>
      <c r="N72" s="697">
        <f t="shared" si="12"/>
        <v>0</v>
      </c>
      <c r="O72" s="697">
        <f t="shared" si="12"/>
        <v>0</v>
      </c>
      <c r="P72" s="697">
        <f t="shared" si="12"/>
        <v>0</v>
      </c>
      <c r="Q72" s="697">
        <f t="shared" si="12"/>
        <v>0</v>
      </c>
      <c r="R72" s="697">
        <f t="shared" si="12"/>
        <v>0</v>
      </c>
      <c r="S72" s="697">
        <f t="shared" si="12"/>
        <v>0</v>
      </c>
      <c r="T72" s="697">
        <f t="shared" si="11"/>
        <v>0</v>
      </c>
      <c r="U72" s="697">
        <f t="shared" si="11"/>
        <v>0</v>
      </c>
      <c r="V72" s="697">
        <f t="shared" si="11"/>
        <v>0</v>
      </c>
      <c r="W72" s="681">
        <f t="shared" si="11"/>
        <v>0</v>
      </c>
      <c r="X72" s="619"/>
      <c r="Y72" s="620"/>
      <c r="Z72" s="669" t="s">
        <v>1283</v>
      </c>
      <c r="AA72" s="620"/>
      <c r="AB72" s="620"/>
      <c r="AC72" s="620"/>
      <c r="AD72" s="620"/>
    </row>
    <row r="73" spans="1:30" s="67" customFormat="1" ht="12.75">
      <c r="A73" s="375">
        <v>5320</v>
      </c>
      <c r="B73" s="692" t="s">
        <v>1146</v>
      </c>
      <c r="C73" s="664">
        <f>SUM(D73:W73)</f>
        <v>100000</v>
      </c>
      <c r="D73" s="697">
        <f>D122</f>
        <v>82051.790852267091</v>
      </c>
      <c r="E73" s="697">
        <f t="shared" si="11"/>
        <v>12471.475344776267</v>
      </c>
      <c r="F73" s="697">
        <f t="shared" si="11"/>
        <v>5129.4771306677267</v>
      </c>
      <c r="G73" s="697">
        <f t="shared" si="11"/>
        <v>0</v>
      </c>
      <c r="H73" s="697">
        <f t="shared" si="11"/>
        <v>0</v>
      </c>
      <c r="I73" s="697">
        <f t="shared" si="11"/>
        <v>0</v>
      </c>
      <c r="J73" s="697">
        <f t="shared" si="11"/>
        <v>198.43238416509578</v>
      </c>
      <c r="K73" s="697">
        <f t="shared" si="11"/>
        <v>0</v>
      </c>
      <c r="L73" s="697">
        <f t="shared" si="11"/>
        <v>148.82428812382182</v>
      </c>
      <c r="M73" s="697">
        <f t="shared" si="11"/>
        <v>0</v>
      </c>
      <c r="N73" s="697">
        <f t="shared" si="11"/>
        <v>0</v>
      </c>
      <c r="O73" s="697">
        <f t="shared" si="11"/>
        <v>0</v>
      </c>
      <c r="P73" s="697">
        <f t="shared" si="11"/>
        <v>0</v>
      </c>
      <c r="Q73" s="697">
        <f t="shared" si="11"/>
        <v>0</v>
      </c>
      <c r="R73" s="697">
        <f t="shared" si="11"/>
        <v>0</v>
      </c>
      <c r="S73" s="697">
        <f t="shared" si="11"/>
        <v>0</v>
      </c>
      <c r="T73" s="697">
        <f t="shared" si="11"/>
        <v>0</v>
      </c>
      <c r="U73" s="697">
        <f t="shared" si="11"/>
        <v>0</v>
      </c>
      <c r="V73" s="697">
        <f t="shared" si="11"/>
        <v>0</v>
      </c>
      <c r="W73" s="681">
        <f t="shared" si="11"/>
        <v>0</v>
      </c>
      <c r="X73" s="619"/>
      <c r="Y73" s="620"/>
      <c r="Z73" s="669" t="s">
        <v>1283</v>
      </c>
      <c r="AA73" s="620"/>
      <c r="AB73" s="620"/>
      <c r="AC73" s="620"/>
      <c r="AD73" s="620"/>
    </row>
    <row r="74" spans="1:30" s="67" customFormat="1" ht="12.75">
      <c r="A74" s="375">
        <v>5325</v>
      </c>
      <c r="B74" s="692" t="s">
        <v>1147</v>
      </c>
      <c r="C74" s="664">
        <f>SUM(D74:W74)</f>
        <v>0</v>
      </c>
      <c r="D74" s="697">
        <f>D123</f>
        <v>0</v>
      </c>
      <c r="E74" s="697">
        <f t="shared" si="11"/>
        <v>0</v>
      </c>
      <c r="F74" s="697">
        <f t="shared" si="11"/>
        <v>0</v>
      </c>
      <c r="G74" s="697">
        <f t="shared" si="11"/>
        <v>0</v>
      </c>
      <c r="H74" s="697">
        <f t="shared" si="11"/>
        <v>0</v>
      </c>
      <c r="I74" s="697">
        <f t="shared" si="11"/>
        <v>0</v>
      </c>
      <c r="J74" s="697">
        <f t="shared" si="11"/>
        <v>0</v>
      </c>
      <c r="K74" s="697">
        <f t="shared" si="11"/>
        <v>0</v>
      </c>
      <c r="L74" s="697">
        <f t="shared" si="11"/>
        <v>0</v>
      </c>
      <c r="M74" s="697">
        <f t="shared" si="11"/>
        <v>0</v>
      </c>
      <c r="N74" s="697">
        <f t="shared" si="11"/>
        <v>0</v>
      </c>
      <c r="O74" s="697">
        <f t="shared" si="11"/>
        <v>0</v>
      </c>
      <c r="P74" s="697">
        <f t="shared" si="11"/>
        <v>0</v>
      </c>
      <c r="Q74" s="697">
        <f t="shared" si="11"/>
        <v>0</v>
      </c>
      <c r="R74" s="697">
        <f t="shared" si="11"/>
        <v>0</v>
      </c>
      <c r="S74" s="697">
        <f t="shared" si="11"/>
        <v>0</v>
      </c>
      <c r="T74" s="697">
        <f t="shared" si="11"/>
        <v>0</v>
      </c>
      <c r="U74" s="697">
        <f t="shared" si="11"/>
        <v>0</v>
      </c>
      <c r="V74" s="697">
        <f t="shared" si="11"/>
        <v>0</v>
      </c>
      <c r="W74" s="681">
        <f t="shared" si="11"/>
        <v>0</v>
      </c>
      <c r="X74" s="619"/>
      <c r="Y74" s="620"/>
      <c r="Z74" s="669" t="s">
        <v>1283</v>
      </c>
      <c r="AA74" s="620"/>
      <c r="AB74" s="620"/>
      <c r="AC74" s="620"/>
      <c r="AD74" s="620"/>
    </row>
    <row r="75" spans="1:30" s="578" customFormat="1" ht="12.75">
      <c r="A75" s="682">
        <v>5330</v>
      </c>
      <c r="B75" s="698" t="s">
        <v>1148</v>
      </c>
      <c r="C75" s="684">
        <f>SUM(D75:W75)</f>
        <v>0</v>
      </c>
      <c r="D75" s="685">
        <f>D124</f>
        <v>0</v>
      </c>
      <c r="E75" s="685">
        <f t="shared" si="11"/>
        <v>0</v>
      </c>
      <c r="F75" s="685">
        <f t="shared" si="11"/>
        <v>0</v>
      </c>
      <c r="G75" s="685">
        <f t="shared" si="11"/>
        <v>0</v>
      </c>
      <c r="H75" s="685">
        <f t="shared" si="11"/>
        <v>0</v>
      </c>
      <c r="I75" s="685">
        <f t="shared" si="11"/>
        <v>0</v>
      </c>
      <c r="J75" s="685">
        <f t="shared" si="11"/>
        <v>0</v>
      </c>
      <c r="K75" s="685">
        <f t="shared" si="11"/>
        <v>0</v>
      </c>
      <c r="L75" s="685">
        <f t="shared" si="11"/>
        <v>0</v>
      </c>
      <c r="M75" s="685">
        <f t="shared" si="11"/>
        <v>0</v>
      </c>
      <c r="N75" s="685">
        <f t="shared" si="11"/>
        <v>0</v>
      </c>
      <c r="O75" s="685">
        <f t="shared" si="11"/>
        <v>0</v>
      </c>
      <c r="P75" s="685">
        <f t="shared" si="11"/>
        <v>0</v>
      </c>
      <c r="Q75" s="685">
        <f t="shared" si="11"/>
        <v>0</v>
      </c>
      <c r="R75" s="685">
        <f t="shared" si="11"/>
        <v>0</v>
      </c>
      <c r="S75" s="685">
        <f t="shared" si="11"/>
        <v>0</v>
      </c>
      <c r="T75" s="685">
        <f t="shared" si="11"/>
        <v>0</v>
      </c>
      <c r="U75" s="685">
        <f t="shared" si="11"/>
        <v>0</v>
      </c>
      <c r="V75" s="685">
        <f t="shared" si="11"/>
        <v>0</v>
      </c>
      <c r="W75" s="686">
        <f t="shared" si="11"/>
        <v>0</v>
      </c>
      <c r="X75" s="621"/>
      <c r="Y75" s="622"/>
      <c r="Z75" s="669" t="s">
        <v>1283</v>
      </c>
      <c r="AA75" s="622"/>
      <c r="AB75" s="622"/>
      <c r="AC75" s="622"/>
      <c r="AD75" s="622"/>
    </row>
    <row r="76" spans="1:30" ht="12.75">
      <c r="A76" s="699"/>
      <c r="B76" s="700"/>
      <c r="C76" s="664"/>
      <c r="D76" s="665" t="s">
        <v>331</v>
      </c>
      <c r="E76" s="665" t="s">
        <v>331</v>
      </c>
      <c r="F76" s="665" t="s">
        <v>331</v>
      </c>
      <c r="G76" s="665" t="s">
        <v>331</v>
      </c>
      <c r="H76" s="665" t="s">
        <v>331</v>
      </c>
      <c r="I76" s="665" t="s">
        <v>331</v>
      </c>
      <c r="J76" s="665" t="s">
        <v>331</v>
      </c>
      <c r="K76" s="665" t="s">
        <v>331</v>
      </c>
      <c r="L76" s="665" t="s">
        <v>331</v>
      </c>
      <c r="M76" s="665" t="s">
        <v>331</v>
      </c>
      <c r="N76" s="665" t="s">
        <v>331</v>
      </c>
      <c r="O76" s="665" t="s">
        <v>331</v>
      </c>
      <c r="P76" s="665" t="s">
        <v>331</v>
      </c>
      <c r="Q76" s="665" t="s">
        <v>331</v>
      </c>
      <c r="R76" s="665" t="s">
        <v>331</v>
      </c>
      <c r="S76" s="665" t="s">
        <v>331</v>
      </c>
      <c r="T76" s="665" t="s">
        <v>331</v>
      </c>
      <c r="U76" s="665" t="s">
        <v>331</v>
      </c>
      <c r="V76" s="665" t="s">
        <v>331</v>
      </c>
      <c r="W76" s="673" t="s">
        <v>331</v>
      </c>
      <c r="Z76" s="669"/>
    </row>
    <row r="77" spans="1:30" ht="13.5" thickBot="1">
      <c r="A77" s="671"/>
      <c r="B77" s="938" t="s">
        <v>714</v>
      </c>
      <c r="C77" s="939">
        <f t="shared" ref="C77:W77" si="13">+SUM(C71:C76)</f>
        <v>260000</v>
      </c>
      <c r="D77" s="940">
        <f t="shared" si="13"/>
        <v>213334.65621589444</v>
      </c>
      <c r="E77" s="940">
        <f t="shared" si="13"/>
        <v>32425.835896418295</v>
      </c>
      <c r="F77" s="940">
        <f t="shared" si="13"/>
        <v>13336.640539736089</v>
      </c>
      <c r="G77" s="940">
        <f t="shared" si="13"/>
        <v>0</v>
      </c>
      <c r="H77" s="940">
        <f t="shared" si="13"/>
        <v>0</v>
      </c>
      <c r="I77" s="940">
        <f t="shared" si="13"/>
        <v>0</v>
      </c>
      <c r="J77" s="940">
        <f t="shared" si="13"/>
        <v>515.92419882924901</v>
      </c>
      <c r="K77" s="940">
        <f t="shared" si="13"/>
        <v>0</v>
      </c>
      <c r="L77" s="940">
        <f t="shared" si="13"/>
        <v>386.9431491219367</v>
      </c>
      <c r="M77" s="940">
        <f t="shared" si="13"/>
        <v>0</v>
      </c>
      <c r="N77" s="940">
        <f t="shared" si="13"/>
        <v>0</v>
      </c>
      <c r="O77" s="940">
        <f t="shared" si="13"/>
        <v>0</v>
      </c>
      <c r="P77" s="940">
        <f t="shared" si="13"/>
        <v>0</v>
      </c>
      <c r="Q77" s="940">
        <f t="shared" si="13"/>
        <v>0</v>
      </c>
      <c r="R77" s="940">
        <f t="shared" si="13"/>
        <v>0</v>
      </c>
      <c r="S77" s="940">
        <f t="shared" si="13"/>
        <v>0</v>
      </c>
      <c r="T77" s="940">
        <f t="shared" si="13"/>
        <v>0</v>
      </c>
      <c r="U77" s="940">
        <f t="shared" si="13"/>
        <v>0</v>
      </c>
      <c r="V77" s="940">
        <f t="shared" si="13"/>
        <v>0</v>
      </c>
      <c r="W77" s="941">
        <f t="shared" si="13"/>
        <v>0</v>
      </c>
      <c r="Z77" s="669"/>
    </row>
    <row r="78" spans="1:30" ht="20.25" customHeight="1" thickTop="1">
      <c r="A78" s="671"/>
      <c r="B78" s="942" t="s">
        <v>1111</v>
      </c>
      <c r="C78" s="943">
        <f>C77+C68+C65</f>
        <v>332000</v>
      </c>
      <c r="D78" s="944">
        <f t="shared" ref="D78:W78" si="14">+D77+D68+D65</f>
        <v>265984.82872977277</v>
      </c>
      <c r="E78" s="944">
        <f t="shared" si="14"/>
        <v>49007.493134280048</v>
      </c>
      <c r="F78" s="944">
        <f t="shared" si="14"/>
        <v>15849.928718505778</v>
      </c>
      <c r="G78" s="944">
        <f t="shared" si="14"/>
        <v>0</v>
      </c>
      <c r="H78" s="944">
        <f t="shared" si="14"/>
        <v>0</v>
      </c>
      <c r="I78" s="944">
        <f t="shared" si="14"/>
        <v>0</v>
      </c>
      <c r="J78" s="944">
        <f t="shared" si="14"/>
        <v>763.19784833470169</v>
      </c>
      <c r="K78" s="944">
        <f t="shared" si="14"/>
        <v>0</v>
      </c>
      <c r="L78" s="944">
        <f t="shared" si="14"/>
        <v>394.55156910671985</v>
      </c>
      <c r="M78" s="944">
        <f t="shared" si="14"/>
        <v>0</v>
      </c>
      <c r="N78" s="944">
        <f t="shared" si="14"/>
        <v>0</v>
      </c>
      <c r="O78" s="944">
        <f t="shared" si="14"/>
        <v>0</v>
      </c>
      <c r="P78" s="944">
        <f t="shared" si="14"/>
        <v>0</v>
      </c>
      <c r="Q78" s="944">
        <f t="shared" si="14"/>
        <v>0</v>
      </c>
      <c r="R78" s="944">
        <f t="shared" si="14"/>
        <v>0</v>
      </c>
      <c r="S78" s="944">
        <f t="shared" si="14"/>
        <v>0</v>
      </c>
      <c r="T78" s="944">
        <f t="shared" si="14"/>
        <v>0</v>
      </c>
      <c r="U78" s="944">
        <f t="shared" si="14"/>
        <v>0</v>
      </c>
      <c r="V78" s="944">
        <f t="shared" si="14"/>
        <v>0</v>
      </c>
      <c r="W78" s="945">
        <f t="shared" si="14"/>
        <v>0</v>
      </c>
      <c r="Z78" s="669"/>
    </row>
    <row r="79" spans="1:30" ht="12.75">
      <c r="A79" s="671"/>
      <c r="B79" s="672"/>
      <c r="C79" s="691"/>
      <c r="D79" s="665"/>
      <c r="E79" s="665"/>
      <c r="F79" s="665"/>
      <c r="G79" s="665"/>
      <c r="H79" s="665"/>
      <c r="I79" s="665"/>
      <c r="J79" s="665"/>
      <c r="K79" s="665"/>
      <c r="L79" s="665"/>
      <c r="M79" s="665"/>
      <c r="N79" s="665"/>
      <c r="O79" s="665"/>
      <c r="P79" s="665"/>
      <c r="Q79" s="665"/>
      <c r="R79" s="665"/>
      <c r="S79" s="665"/>
      <c r="T79" s="665"/>
      <c r="U79" s="665"/>
      <c r="V79" s="665"/>
      <c r="W79" s="673"/>
      <c r="Z79" s="669"/>
    </row>
    <row r="80" spans="1:30" s="67" customFormat="1" ht="12.75">
      <c r="A80" s="375"/>
      <c r="B80" s="677" t="s">
        <v>1224</v>
      </c>
      <c r="C80" s="664">
        <f>SUM(D80:W80)</f>
        <v>63356.999999999993</v>
      </c>
      <c r="D80" s="680">
        <f>D129</f>
        <v>45842.309333333331</v>
      </c>
      <c r="E80" s="680">
        <f t="shared" ref="E80:W80" si="15">E129</f>
        <v>15194.416533333333</v>
      </c>
      <c r="F80" s="680">
        <f t="shared" si="15"/>
        <v>2320.2741333333333</v>
      </c>
      <c r="G80" s="680">
        <f t="shared" si="15"/>
        <v>0</v>
      </c>
      <c r="H80" s="680">
        <f t="shared" si="15"/>
        <v>0</v>
      </c>
      <c r="I80" s="680">
        <f t="shared" si="15"/>
        <v>0</v>
      </c>
      <c r="J80" s="680">
        <f t="shared" si="15"/>
        <v>0</v>
      </c>
      <c r="K80" s="680">
        <f t="shared" si="15"/>
        <v>0</v>
      </c>
      <c r="L80" s="680">
        <f t="shared" si="15"/>
        <v>0</v>
      </c>
      <c r="M80" s="680">
        <f t="shared" si="15"/>
        <v>0</v>
      </c>
      <c r="N80" s="680">
        <f t="shared" si="15"/>
        <v>0</v>
      </c>
      <c r="O80" s="680">
        <f t="shared" si="15"/>
        <v>0</v>
      </c>
      <c r="P80" s="680">
        <f t="shared" si="15"/>
        <v>0</v>
      </c>
      <c r="Q80" s="680">
        <f t="shared" si="15"/>
        <v>0</v>
      </c>
      <c r="R80" s="680">
        <f t="shared" si="15"/>
        <v>0</v>
      </c>
      <c r="S80" s="680">
        <f t="shared" si="15"/>
        <v>0</v>
      </c>
      <c r="T80" s="680">
        <f t="shared" si="15"/>
        <v>0</v>
      </c>
      <c r="U80" s="680">
        <f t="shared" si="15"/>
        <v>0</v>
      </c>
      <c r="V80" s="680">
        <f t="shared" si="15"/>
        <v>0</v>
      </c>
      <c r="W80" s="681">
        <f t="shared" si="15"/>
        <v>0</v>
      </c>
      <c r="X80" s="619"/>
      <c r="Y80" s="620"/>
      <c r="Z80" s="669"/>
      <c r="AA80" s="620"/>
      <c r="AB80" s="620"/>
      <c r="AC80" s="620"/>
      <c r="AD80" s="620"/>
    </row>
    <row r="81" spans="1:30" s="67" customFormat="1" ht="12.75">
      <c r="A81" s="375"/>
      <c r="B81" s="701" t="s">
        <v>1218</v>
      </c>
      <c r="C81" s="664">
        <f>SUM(D81:W81)</f>
        <v>0</v>
      </c>
      <c r="D81" s="697">
        <f>IF(ISERROR('O4 Summary by Class &amp; Accounts'!E209*D49/(D32+D28)),0, ('O4 Summary by Class &amp; Accounts'!E209*D49/(D32+D28)))</f>
        <v>0</v>
      </c>
      <c r="E81" s="697">
        <f>IF(ISERROR('O4 Summary by Class &amp; Accounts'!F209*E49/(E32+E28)),0, ('O4 Summary by Class &amp; Accounts'!F209*E49/(E32+E28)))</f>
        <v>0</v>
      </c>
      <c r="F81" s="697">
        <f>IF(ISERROR('O4 Summary by Class &amp; Accounts'!G209*F49/(F32+F28)),0, ('O4 Summary by Class &amp; Accounts'!G209*F49/(F32+F28)))</f>
        <v>0</v>
      </c>
      <c r="G81" s="697">
        <f>IF(ISERROR('O4 Summary by Class &amp; Accounts'!H209*G49/(G32+G28)),0, ('O4 Summary by Class &amp; Accounts'!H209*G49/(G32+G28)))</f>
        <v>0</v>
      </c>
      <c r="H81" s="697">
        <f>IF(ISERROR('O4 Summary by Class &amp; Accounts'!I209*H49/(H32+H28)),0, ('O4 Summary by Class &amp; Accounts'!I209*H49/(H32+H28)))</f>
        <v>0</v>
      </c>
      <c r="I81" s="697">
        <f>IF(ISERROR('O4 Summary by Class &amp; Accounts'!J209*I49/(I32+I28)),0, ('O4 Summary by Class &amp; Accounts'!J209*I49/(I32+I28)))</f>
        <v>0</v>
      </c>
      <c r="J81" s="697">
        <f>IF(ISERROR('O4 Summary by Class &amp; Accounts'!K209*J49/(J32+J28)),0, ('O4 Summary by Class &amp; Accounts'!K209*J49/(J32+J28)))</f>
        <v>0</v>
      </c>
      <c r="K81" s="697">
        <f>IF(ISERROR('O4 Summary by Class &amp; Accounts'!L209*K49/(K32+K28)),0, ('O4 Summary by Class &amp; Accounts'!L209*K49/(K32+K28)))</f>
        <v>0</v>
      </c>
      <c r="L81" s="697">
        <f>IF(ISERROR('O4 Summary by Class &amp; Accounts'!M209*L49/(L32+L28)),0, ('O4 Summary by Class &amp; Accounts'!M209*L49/(L32+L28)))</f>
        <v>0</v>
      </c>
      <c r="M81" s="697">
        <f>IF(ISERROR('O4 Summary by Class &amp; Accounts'!N209*M49/(M32+M28)),0, ('O4 Summary by Class &amp; Accounts'!N209*M49/(M32+M28)))</f>
        <v>0</v>
      </c>
      <c r="N81" s="697">
        <f>IF(ISERROR('O4 Summary by Class &amp; Accounts'!O209*N49/(N32+N28)),0, ('O4 Summary by Class &amp; Accounts'!O209*N49/(N32+N28)))</f>
        <v>0</v>
      </c>
      <c r="O81" s="697">
        <f>IF(ISERROR('O4 Summary by Class &amp; Accounts'!P209*O49/(O32+O28)),0, ('O4 Summary by Class &amp; Accounts'!P209*O49/(O32+O28)))</f>
        <v>0</v>
      </c>
      <c r="P81" s="697">
        <f>IF(ISERROR('O4 Summary by Class &amp; Accounts'!Q209*P49/(P32+P28)),0, ('O4 Summary by Class &amp; Accounts'!Q209*P49/(P32+P28)))</f>
        <v>0</v>
      </c>
      <c r="Q81" s="697">
        <f>IF(ISERROR('O4 Summary by Class &amp; Accounts'!R209*Q49/(Q32+Q28)),0, ('O4 Summary by Class &amp; Accounts'!R209*Q49/(Q32+Q28)))</f>
        <v>0</v>
      </c>
      <c r="R81" s="697">
        <f>IF(ISERROR('O4 Summary by Class &amp; Accounts'!S209*R49/(R32+R28)),0, ('O4 Summary by Class &amp; Accounts'!S209*R49/(R32+R28)))</f>
        <v>0</v>
      </c>
      <c r="S81" s="697">
        <f>IF(ISERROR('O4 Summary by Class &amp; Accounts'!T209*S49/(S32+S28)),0, ('O4 Summary by Class &amp; Accounts'!T209*S49/(S32+S28)))</f>
        <v>0</v>
      </c>
      <c r="T81" s="697">
        <f>IF(ISERROR('O4 Summary by Class &amp; Accounts'!U209*T49/(T32+T28)),0, ('O4 Summary by Class &amp; Accounts'!U209*T49/(T32+T28)))</f>
        <v>0</v>
      </c>
      <c r="U81" s="697">
        <f>IF(ISERROR('O4 Summary by Class &amp; Accounts'!V209*U49/(U32+U28)),0, ('O4 Summary by Class &amp; Accounts'!V209*U49/(U32+U28)))</f>
        <v>0</v>
      </c>
      <c r="V81" s="697">
        <f>IF(ISERROR('O4 Summary by Class &amp; Accounts'!W209*V49/(V32+V28)),0, ('O4 Summary by Class &amp; Accounts'!W209*V49/(V32+V28)))</f>
        <v>0</v>
      </c>
      <c r="W81" s="681">
        <f>IF(ISERROR('O4 Summary by Class &amp; Accounts'!X209*W49/(W32+W28)),0, ('O4 Summary by Class &amp; Accounts'!X209*W49/(W32+W28)))</f>
        <v>0</v>
      </c>
      <c r="X81" s="619"/>
      <c r="Y81" s="620"/>
      <c r="Z81" s="669"/>
      <c r="AA81" s="620"/>
      <c r="AB81" s="620"/>
      <c r="AC81" s="620"/>
      <c r="AD81" s="620"/>
    </row>
    <row r="82" spans="1:30" s="67" customFormat="1" ht="12.75">
      <c r="A82" s="375"/>
      <c r="B82" s="701" t="s">
        <v>1219</v>
      </c>
      <c r="C82" s="664">
        <f>SUM(D82:W82)</f>
        <v>18804.093861459372</v>
      </c>
      <c r="D82" s="697">
        <f>IF(ISERROR('O4 Summary by Class &amp; Accounts'!E207*D49/(D28+D32)),0,('O4 Summary by Class &amp; Accounts'!E207*D49/(D28+D32)))</f>
        <v>13605.806580647048</v>
      </c>
      <c r="E82" s="697">
        <f>IF(ISERROR('O4 Summary by Class &amp; Accounts'!F207*E49/(E28+E32)),0,('O4 Summary by Class &amp; Accounts'!F207*E49/(E28+E32)))</f>
        <v>4509.6395767304348</v>
      </c>
      <c r="F82" s="697">
        <f>IF(ISERROR('O4 Summary by Class &amp; Accounts'!G207*F49/(F28+F32)),0,('O4 Summary by Class &amp; Accounts'!G207*F49/(F28+F32)))</f>
        <v>688.64770408188997</v>
      </c>
      <c r="G82" s="697">
        <f>IF(ISERROR('O4 Summary by Class &amp; Accounts'!H207*G49/(G28+G32)),0,('O4 Summary by Class &amp; Accounts'!H207*G49/(G28+G32)))</f>
        <v>0</v>
      </c>
      <c r="H82" s="697">
        <f>IF(ISERROR('O4 Summary by Class &amp; Accounts'!I207*H49/(H28+H32)),0,('O4 Summary by Class &amp; Accounts'!I207*H49/(H28+H32)))</f>
        <v>0</v>
      </c>
      <c r="I82" s="697">
        <f>IF(ISERROR('O4 Summary by Class &amp; Accounts'!J207*I49/(I28+I32)),0,('O4 Summary by Class &amp; Accounts'!J207*I49/(I28+I32)))</f>
        <v>0</v>
      </c>
      <c r="J82" s="697">
        <f>IF(ISERROR('O4 Summary by Class &amp; Accounts'!K207*J49/(J28+J32)),0,('O4 Summary by Class &amp; Accounts'!K207*J49/(J28+J32)))</f>
        <v>0</v>
      </c>
      <c r="K82" s="697">
        <f>IF(ISERROR('O4 Summary by Class &amp; Accounts'!L207*K49/(K28+K32)),0,('O4 Summary by Class &amp; Accounts'!L207*K49/(K28+K32)))</f>
        <v>0</v>
      </c>
      <c r="L82" s="697">
        <f>IF(ISERROR('O4 Summary by Class &amp; Accounts'!M207*L49/(L28+L32)),0,('O4 Summary by Class &amp; Accounts'!M207*L49/(L28+L32)))</f>
        <v>0</v>
      </c>
      <c r="M82" s="697">
        <f>IF(ISERROR('O4 Summary by Class &amp; Accounts'!N207*M49/(M28+M32)),0,('O4 Summary by Class &amp; Accounts'!N207*M49/(M28+M32)))</f>
        <v>0</v>
      </c>
      <c r="N82" s="697">
        <f>IF(ISERROR('O4 Summary by Class &amp; Accounts'!O207*N49/(N28+N32)),0,('O4 Summary by Class &amp; Accounts'!O207*N49/(N28+N32)))</f>
        <v>0</v>
      </c>
      <c r="O82" s="697">
        <f>IF(ISERROR('O4 Summary by Class &amp; Accounts'!P207*O49/(O28+O32)),0,('O4 Summary by Class &amp; Accounts'!P207*O49/(O28+O32)))</f>
        <v>0</v>
      </c>
      <c r="P82" s="697">
        <f>IF(ISERROR('O4 Summary by Class &amp; Accounts'!Q207*P49/(P28+P32)),0,('O4 Summary by Class &amp; Accounts'!Q207*P49/(P28+P32)))</f>
        <v>0</v>
      </c>
      <c r="Q82" s="697">
        <f>IF(ISERROR('O4 Summary by Class &amp; Accounts'!R207*Q49/(Q28+Q32)),0,('O4 Summary by Class &amp; Accounts'!R207*Q49/(Q28+Q32)))</f>
        <v>0</v>
      </c>
      <c r="R82" s="697">
        <f>IF(ISERROR('O4 Summary by Class &amp; Accounts'!S207*R49/(R28+R32)),0,('O4 Summary by Class &amp; Accounts'!S207*R49/(R28+R32)))</f>
        <v>0</v>
      </c>
      <c r="S82" s="697">
        <f>IF(ISERROR('O4 Summary by Class &amp; Accounts'!T207*S49/(S28+S32)),0,('O4 Summary by Class &amp; Accounts'!T207*S49/(S28+S32)))</f>
        <v>0</v>
      </c>
      <c r="T82" s="697">
        <f>IF(ISERROR('O4 Summary by Class &amp; Accounts'!U207*T49/(T28+T32)),0,('O4 Summary by Class &amp; Accounts'!U207*T49/(T28+T32)))</f>
        <v>0</v>
      </c>
      <c r="U82" s="697">
        <f>IF(ISERROR('O4 Summary by Class &amp; Accounts'!V207*U49/(U28+U32)),0,('O4 Summary by Class &amp; Accounts'!V207*U49/(U28+U32)))</f>
        <v>0</v>
      </c>
      <c r="V82" s="697">
        <f>IF(ISERROR('O4 Summary by Class &amp; Accounts'!W207*V49/(V28+V32)),0,('O4 Summary by Class &amp; Accounts'!W207*V49/(V28+V32)))</f>
        <v>0</v>
      </c>
      <c r="W82" s="681">
        <f>IF(ISERROR('O4 Summary by Class &amp; Accounts'!X207*W49/(W28+W32)),0,('O4 Summary by Class &amp; Accounts'!X207*W49/(W28+W32)))</f>
        <v>0</v>
      </c>
      <c r="X82" s="619"/>
      <c r="Y82" s="620"/>
      <c r="Z82" s="669"/>
      <c r="AA82" s="620"/>
      <c r="AB82" s="620"/>
      <c r="AC82" s="620"/>
      <c r="AD82" s="620"/>
    </row>
    <row r="83" spans="1:30" s="67" customFormat="1" ht="12.75">
      <c r="A83" s="459"/>
      <c r="B83" s="701" t="s">
        <v>1220</v>
      </c>
      <c r="C83" s="664">
        <f>SUM(D83:W83)</f>
        <v>0</v>
      </c>
      <c r="D83" s="697">
        <f>IF(ISERROR('O1 Revenue to cost|RR'!D38*D49/(D28+D32)),0,('O1 Revenue to cost|RR'!D38*D49/(D28+D32)))</f>
        <v>0</v>
      </c>
      <c r="E83" s="697">
        <f>IF(ISERROR('O1 Revenue to cost|RR'!E38*E49/(E28+E32)),0,('O1 Revenue to cost|RR'!E38*E49/(E28+E32)))</f>
        <v>0</v>
      </c>
      <c r="F83" s="697">
        <f>IF(ISERROR('O1 Revenue to cost|RR'!F38*F49/(F28+F32)),0,('O1 Revenue to cost|RR'!F38*F49/(F28+F32)))</f>
        <v>0</v>
      </c>
      <c r="G83" s="697">
        <f>IF(ISERROR('O1 Revenue to cost|RR'!G38*G49/(G28+G32)),0,('O1 Revenue to cost|RR'!G38*G49/(G28+G32)))</f>
        <v>0</v>
      </c>
      <c r="H83" s="697">
        <f>IF(ISERROR('O1 Revenue to cost|RR'!H38*H49/(H28+H32)),0,('O1 Revenue to cost|RR'!H38*H49/(H28+H32)))</f>
        <v>0</v>
      </c>
      <c r="I83" s="697">
        <f>IF(ISERROR('O1 Revenue to cost|RR'!I38*I49/(I28+I32)),0,('O1 Revenue to cost|RR'!I38*I49/(I28+I32)))</f>
        <v>0</v>
      </c>
      <c r="J83" s="697">
        <f>IF(ISERROR('O1 Revenue to cost|RR'!J38*J49/(J28+J32)),0,('O1 Revenue to cost|RR'!J38*J49/(J28+J32)))</f>
        <v>0</v>
      </c>
      <c r="K83" s="697">
        <f>IF(ISERROR('O1 Revenue to cost|RR'!K38*K49/(K28+K32)),0,('O1 Revenue to cost|RR'!K38*K49/(K28+K32)))</f>
        <v>0</v>
      </c>
      <c r="L83" s="697">
        <f>IF(ISERROR('O1 Revenue to cost|RR'!L38*L49/(L28+L32)),0,('O1 Revenue to cost|RR'!L38*L49/(L28+L32)))</f>
        <v>0</v>
      </c>
      <c r="M83" s="697">
        <f>IF(ISERROR('O1 Revenue to cost|RR'!M38*M49/(M28+M32)),0,('O1 Revenue to cost|RR'!M38*M49/(M28+M32)))</f>
        <v>0</v>
      </c>
      <c r="N83" s="697">
        <f>IF(ISERROR('O1 Revenue to cost|RR'!N38*N49/(N28+N32)),0,('O1 Revenue to cost|RR'!N38*N49/(N28+N32)))</f>
        <v>0</v>
      </c>
      <c r="O83" s="697">
        <f>IF(ISERROR('O1 Revenue to cost|RR'!O38*O49/(O28+O32)),0,('O1 Revenue to cost|RR'!O38*O49/(O28+O32)))</f>
        <v>0</v>
      </c>
      <c r="P83" s="697">
        <f>IF(ISERROR('O1 Revenue to cost|RR'!P38*P49/(P28+P32)),0,('O1 Revenue to cost|RR'!P38*P49/(P28+P32)))</f>
        <v>0</v>
      </c>
      <c r="Q83" s="697">
        <f>IF(ISERROR('O1 Revenue to cost|RR'!Q38*Q49/(Q28+Q32)),0,('O1 Revenue to cost|RR'!Q38*Q49/(Q28+Q32)))</f>
        <v>0</v>
      </c>
      <c r="R83" s="697">
        <f>IF(ISERROR('O1 Revenue to cost|RR'!R38*R49/(R28+R32)),0,('O1 Revenue to cost|RR'!R38*R49/(R28+R32)))</f>
        <v>0</v>
      </c>
      <c r="S83" s="697">
        <f>IF(ISERROR('O1 Revenue to cost|RR'!S38*S49/(S28+S32)),0,('O1 Revenue to cost|RR'!S38*S49/(S28+S32)))</f>
        <v>0</v>
      </c>
      <c r="T83" s="697">
        <f>IF(ISERROR('O1 Revenue to cost|RR'!T38*T49/(T28+T32)),0,('O1 Revenue to cost|RR'!T38*T49/(T28+T32)))</f>
        <v>0</v>
      </c>
      <c r="U83" s="697">
        <f>IF(ISERROR('O1 Revenue to cost|RR'!U38*U49/(U28+U32)),0,('O1 Revenue to cost|RR'!U38*U49/(U28+U32)))</f>
        <v>0</v>
      </c>
      <c r="V83" s="697">
        <f>IF(ISERROR('O1 Revenue to cost|RR'!V38*V49/(V28+V32)),0,('O1 Revenue to cost|RR'!V38*V49/(V28+V32)))</f>
        <v>0</v>
      </c>
      <c r="W83" s="681">
        <f>IF(ISERROR('O1 Revenue to cost|RR'!W38*W49/(W28+W32)),0,('O1 Revenue to cost|RR'!W38*W49/(W28+W32)))</f>
        <v>0</v>
      </c>
      <c r="X83" s="619"/>
      <c r="Y83" s="620"/>
      <c r="Z83" s="669"/>
      <c r="AA83" s="620"/>
      <c r="AB83" s="620"/>
      <c r="AC83" s="620"/>
      <c r="AD83" s="620"/>
    </row>
    <row r="84" spans="1:30" ht="12.75">
      <c r="A84" s="702"/>
      <c r="B84" s="703"/>
      <c r="C84" s="664"/>
      <c r="D84" s="665"/>
      <c r="E84" s="665"/>
      <c r="F84" s="665"/>
      <c r="G84" s="665"/>
      <c r="H84" s="665"/>
      <c r="I84" s="665"/>
      <c r="J84" s="665"/>
      <c r="K84" s="665"/>
      <c r="L84" s="665"/>
      <c r="M84" s="665"/>
      <c r="N84" s="665"/>
      <c r="O84" s="665"/>
      <c r="P84" s="665"/>
      <c r="Q84" s="665"/>
      <c r="R84" s="665"/>
      <c r="S84" s="665"/>
      <c r="T84" s="665"/>
      <c r="U84" s="665"/>
      <c r="V84" s="665"/>
      <c r="W84" s="673"/>
      <c r="Z84" s="669"/>
    </row>
    <row r="85" spans="1:30" s="623" customFormat="1" ht="13.5" thickBot="1">
      <c r="A85" s="704"/>
      <c r="B85" s="927" t="s">
        <v>688</v>
      </c>
      <c r="C85" s="936">
        <f t="shared" ref="C85:W85" si="16">SUM(C78:C83) +C58</f>
        <v>467628.09386145929</v>
      </c>
      <c r="D85" s="929">
        <f t="shared" si="16"/>
        <v>362249.89659799403</v>
      </c>
      <c r="E85" s="929">
        <f t="shared" si="16"/>
        <v>78167.857910055216</v>
      </c>
      <c r="F85" s="929">
        <f t="shared" si="16"/>
        <v>24950.967851198664</v>
      </c>
      <c r="G85" s="929">
        <f t="shared" si="16"/>
        <v>0</v>
      </c>
      <c r="H85" s="929">
        <f t="shared" si="16"/>
        <v>0</v>
      </c>
      <c r="I85" s="929">
        <f t="shared" si="16"/>
        <v>0</v>
      </c>
      <c r="J85" s="929">
        <f t="shared" si="16"/>
        <v>1755.1155317972857</v>
      </c>
      <c r="K85" s="929">
        <f t="shared" si="16"/>
        <v>0</v>
      </c>
      <c r="L85" s="929">
        <f t="shared" si="16"/>
        <v>504.25597041420076</v>
      </c>
      <c r="M85" s="929">
        <f t="shared" si="16"/>
        <v>0</v>
      </c>
      <c r="N85" s="929">
        <f t="shared" si="16"/>
        <v>0</v>
      </c>
      <c r="O85" s="929">
        <f t="shared" si="16"/>
        <v>0</v>
      </c>
      <c r="P85" s="929">
        <f t="shared" si="16"/>
        <v>0</v>
      </c>
      <c r="Q85" s="929">
        <f t="shared" si="16"/>
        <v>0</v>
      </c>
      <c r="R85" s="929">
        <f t="shared" si="16"/>
        <v>0</v>
      </c>
      <c r="S85" s="929">
        <f t="shared" si="16"/>
        <v>0</v>
      </c>
      <c r="T85" s="929">
        <f t="shared" si="16"/>
        <v>0</v>
      </c>
      <c r="U85" s="929">
        <f t="shared" si="16"/>
        <v>0</v>
      </c>
      <c r="V85" s="929">
        <f t="shared" si="16"/>
        <v>0</v>
      </c>
      <c r="W85" s="930">
        <f t="shared" si="16"/>
        <v>0</v>
      </c>
      <c r="X85" s="624"/>
      <c r="Y85" s="625"/>
      <c r="Z85" s="669"/>
      <c r="AA85" s="625"/>
      <c r="AB85" s="625"/>
      <c r="AC85" s="625"/>
      <c r="AD85" s="625"/>
    </row>
    <row r="86" spans="1:30" ht="27" customHeight="1" thickTop="1">
      <c r="A86" s="2537" t="s">
        <v>1599</v>
      </c>
      <c r="B86" s="2537"/>
      <c r="C86" s="653"/>
      <c r="D86" s="654"/>
      <c r="E86" s="655"/>
      <c r="F86" s="655"/>
      <c r="G86" s="655"/>
      <c r="H86" s="654"/>
      <c r="I86" s="655"/>
      <c r="J86" s="655"/>
      <c r="K86" s="655"/>
      <c r="L86" s="655"/>
      <c r="M86" s="655"/>
      <c r="N86" s="655"/>
      <c r="O86" s="655"/>
      <c r="P86" s="655"/>
      <c r="Q86" s="655"/>
      <c r="R86" s="655"/>
      <c r="S86" s="655"/>
      <c r="T86" s="655"/>
      <c r="U86" s="655"/>
      <c r="V86" s="655"/>
      <c r="W86" s="656"/>
      <c r="Z86" s="669"/>
    </row>
    <row r="87" spans="1:30" ht="15">
      <c r="A87" s="735" t="s">
        <v>1461</v>
      </c>
      <c r="B87" s="657"/>
      <c r="C87" s="658"/>
      <c r="D87" s="659"/>
      <c r="E87" s="660"/>
      <c r="F87" s="660"/>
      <c r="G87" s="660"/>
      <c r="H87" s="659"/>
      <c r="I87" s="660"/>
      <c r="J87" s="660"/>
      <c r="K87" s="660"/>
      <c r="L87" s="660"/>
      <c r="M87" s="660"/>
      <c r="N87" s="660"/>
      <c r="O87" s="660"/>
      <c r="P87" s="660"/>
      <c r="Q87" s="660"/>
      <c r="R87" s="660"/>
      <c r="S87" s="660"/>
      <c r="T87" s="660"/>
      <c r="U87" s="660"/>
      <c r="V87" s="660"/>
      <c r="W87" s="661"/>
      <c r="Z87" s="669"/>
    </row>
    <row r="88" spans="1:30" ht="12.75">
      <c r="A88" s="2533"/>
      <c r="B88" s="2533"/>
      <c r="C88" s="653"/>
      <c r="D88" s="654"/>
      <c r="E88" s="655"/>
      <c r="F88" s="655"/>
      <c r="G88" s="655"/>
      <c r="H88" s="654"/>
      <c r="I88" s="655"/>
      <c r="J88" s="655"/>
      <c r="K88" s="655"/>
      <c r="L88" s="655"/>
      <c r="M88" s="655"/>
      <c r="N88" s="655"/>
      <c r="O88" s="655"/>
      <c r="P88" s="655"/>
      <c r="Q88" s="655"/>
      <c r="R88" s="655"/>
      <c r="S88" s="655"/>
      <c r="T88" s="655"/>
      <c r="U88" s="655"/>
      <c r="V88" s="655"/>
      <c r="W88" s="656"/>
      <c r="Z88" s="669"/>
    </row>
    <row r="89" spans="1:30" ht="12.75">
      <c r="A89" s="646"/>
      <c r="B89" s="646"/>
      <c r="C89" s="642"/>
      <c r="D89" s="724">
        <v>1</v>
      </c>
      <c r="E89" s="724">
        <v>2</v>
      </c>
      <c r="F89" s="724">
        <v>3</v>
      </c>
      <c r="G89" s="724">
        <v>4</v>
      </c>
      <c r="H89" s="724">
        <v>5</v>
      </c>
      <c r="I89" s="724">
        <v>6</v>
      </c>
      <c r="J89" s="724">
        <v>7</v>
      </c>
      <c r="K89" s="724">
        <v>8</v>
      </c>
      <c r="L89" s="724">
        <v>9</v>
      </c>
      <c r="M89" s="724">
        <v>10</v>
      </c>
      <c r="N89" s="724">
        <v>11</v>
      </c>
      <c r="O89" s="724">
        <v>12</v>
      </c>
      <c r="P89" s="724">
        <v>13</v>
      </c>
      <c r="Q89" s="724">
        <v>14</v>
      </c>
      <c r="R89" s="724">
        <v>15</v>
      </c>
      <c r="S89" s="724">
        <v>16</v>
      </c>
      <c r="T89" s="724">
        <v>17</v>
      </c>
      <c r="U89" s="724">
        <v>18</v>
      </c>
      <c r="V89" s="724">
        <v>19</v>
      </c>
      <c r="W89" s="724">
        <v>20</v>
      </c>
      <c r="Z89" s="669"/>
    </row>
    <row r="90" spans="1:30" ht="38.25">
      <c r="A90" s="736" t="s">
        <v>1460</v>
      </c>
      <c r="B90" s="736" t="s">
        <v>318</v>
      </c>
      <c r="C90" s="545" t="s">
        <v>769</v>
      </c>
      <c r="D90" s="628" t="str">
        <f>IF('I2 LDC class'!$D$20="",'I2 LDC class'!$C$20,'I2 LDC class'!$D$20)</f>
        <v>Residential</v>
      </c>
      <c r="E90" s="628" t="str">
        <f>IF('I2 LDC class'!$D$21="",'I2 LDC class'!$C$21,'I2 LDC class'!$D$21)</f>
        <v>General Service Less Than 50 kW</v>
      </c>
      <c r="F90" s="628" t="str">
        <f>IF('I2 LDC class'!$D$22="",'I2 LDC class'!$C$22,'I2 LDC class'!$D$22)</f>
        <v>General Service 50 to 4,999 kW</v>
      </c>
      <c r="G90" s="628" t="str">
        <f>IF('I2 LDC class'!$D$23="",'I2 LDC class'!$C$23,'I2 LDC class'!$D$23)</f>
        <v>GS&gt; 50-TOU</v>
      </c>
      <c r="H90" s="628" t="str">
        <f>IF('I2 LDC class'!$D$24="",'I2 LDC class'!$C$24,'I2 LDC class'!$D$24)</f>
        <v>GS &gt;50-Intermediate</v>
      </c>
      <c r="I90" s="628" t="str">
        <f>IF('I2 LDC class'!$D$25="",'I2 LDC class'!$C$25,'I2 LDC class'!$D$25)</f>
        <v>Large Use &gt;5MW</v>
      </c>
      <c r="J90" s="628" t="str">
        <f>IF('I2 LDC class'!$D$26="",'I2 LDC class'!$C$26,'I2 LDC class'!$D$26)</f>
        <v>Street Lighting</v>
      </c>
      <c r="K90" s="628" t="str">
        <f>IF('I2 LDC class'!$D$27="",'I2 LDC class'!$C$27,'I2 LDC class'!$D$27)</f>
        <v>Sentinel</v>
      </c>
      <c r="L90" s="628" t="str">
        <f>IF('I2 LDC class'!$D$28="",'I2 LDC class'!$C$28,'I2 LDC class'!$D$28)</f>
        <v>Unmetered Scattered Load</v>
      </c>
      <c r="M90" s="628" t="str">
        <f>IF('I2 LDC class'!$D$29="",'I2 LDC class'!$C$29,'I2 LDC class'!$D$29)</f>
        <v>Embedded Distributor</v>
      </c>
      <c r="N90" s="628" t="str">
        <f>IF('I2 LDC class'!$D$30="",'I2 LDC class'!$C$30,'I2 LDC class'!$D$30)</f>
        <v>Back-up/Standby Power</v>
      </c>
      <c r="O90" s="628" t="str">
        <f>IF('I2 LDC class'!$D$31="",'I2 LDC class'!$C$31,'I2 LDC class'!$D$31)</f>
        <v>Rate Class 1</v>
      </c>
      <c r="P90" s="628" t="str">
        <f>IF('I2 LDC class'!$D$32="",'I2 LDC class'!$C$32,'I2 LDC class'!$D$32)</f>
        <v>Rate class 2</v>
      </c>
      <c r="Q90" s="628" t="str">
        <f>IF('I2 LDC class'!$D$33="",'I2 LDC class'!$C$33,'I2 LDC class'!$D$33)</f>
        <v>Rate class 3</v>
      </c>
      <c r="R90" s="628" t="str">
        <f>IF('I2 LDC class'!$D$34="",'I2 LDC class'!$C$34,'I2 LDC class'!$D$34)</f>
        <v>Rate class 4</v>
      </c>
      <c r="S90" s="628" t="str">
        <f>IF('I2 LDC class'!$D$35="",'I2 LDC class'!$C$35,'I2 LDC class'!$D$35)</f>
        <v>Rate class 5</v>
      </c>
      <c r="T90" s="628" t="str">
        <f>IF('I2 LDC class'!$D$36="",'I2 LDC class'!$C$36,'I2 LDC class'!$D$36)</f>
        <v>Rate class 6</v>
      </c>
      <c r="U90" s="628" t="str">
        <f>IF('I2 LDC class'!$D$37="",'I2 LDC class'!$C$37,'I2 LDC class'!$D$37)</f>
        <v>Rate class 7</v>
      </c>
      <c r="V90" s="628" t="str">
        <f>IF('I2 LDC class'!$D$38="",'I2 LDC class'!$C$38,'I2 LDC class'!$D$38)</f>
        <v>Rate class 8</v>
      </c>
      <c r="W90" s="629" t="str">
        <f>IF('I2 LDC class'!$D$39="",'I2 LDC class'!$C$39,'I2 LDC class'!$D$39)</f>
        <v>Rate class 9</v>
      </c>
      <c r="Z90" s="669"/>
    </row>
    <row r="91" spans="1:30" ht="12.75">
      <c r="A91" s="662"/>
      <c r="B91" s="663" t="s">
        <v>337</v>
      </c>
      <c r="C91" s="664"/>
      <c r="D91" s="665"/>
      <c r="E91" s="666"/>
      <c r="F91" s="666"/>
      <c r="G91" s="666"/>
      <c r="H91" s="665"/>
      <c r="I91" s="666"/>
      <c r="J91" s="666"/>
      <c r="K91" s="666"/>
      <c r="L91" s="666"/>
      <c r="M91" s="666"/>
      <c r="N91" s="666"/>
      <c r="O91" s="666"/>
      <c r="P91" s="666"/>
      <c r="Q91" s="666"/>
      <c r="R91" s="666"/>
      <c r="S91" s="666"/>
      <c r="T91" s="666"/>
      <c r="U91" s="666"/>
      <c r="V91" s="666"/>
      <c r="W91" s="667"/>
      <c r="Z91" s="669"/>
    </row>
    <row r="92" spans="1:30" ht="12.75">
      <c r="A92" s="668">
        <v>1860</v>
      </c>
      <c r="B92" s="669" t="s">
        <v>93</v>
      </c>
      <c r="C92" s="670">
        <f>SUM(D92:W92)</f>
        <v>847168</v>
      </c>
      <c r="D92" s="256">
        <f>'O4 Summary by Class &amp; Accounts'!E59</f>
        <v>612973.11288888881</v>
      </c>
      <c r="E92" s="256">
        <f>'O4 Summary by Class &amp; Accounts'!F59</f>
        <v>203169.71235555556</v>
      </c>
      <c r="F92" s="256">
        <f>'O4 Summary by Class &amp; Accounts'!G59</f>
        <v>31025.174755555556</v>
      </c>
      <c r="G92" s="256">
        <f>'O4 Summary by Class &amp; Accounts'!H59</f>
        <v>0</v>
      </c>
      <c r="H92" s="256">
        <f>'O4 Summary by Class &amp; Accounts'!I59</f>
        <v>0</v>
      </c>
      <c r="I92" s="256">
        <f>'O4 Summary by Class &amp; Accounts'!J59</f>
        <v>0</v>
      </c>
      <c r="J92" s="256">
        <f>'O4 Summary by Class &amp; Accounts'!K59</f>
        <v>0</v>
      </c>
      <c r="K92" s="256">
        <f>'O4 Summary by Class &amp; Accounts'!L59</f>
        <v>0</v>
      </c>
      <c r="L92" s="256">
        <f>'O4 Summary by Class &amp; Accounts'!M59</f>
        <v>0</v>
      </c>
      <c r="M92" s="256">
        <f>'O4 Summary by Class &amp; Accounts'!N59</f>
        <v>0</v>
      </c>
      <c r="N92" s="256">
        <f>'O4 Summary by Class &amp; Accounts'!O59</f>
        <v>0</v>
      </c>
      <c r="O92" s="256">
        <f>'O4 Summary by Class &amp; Accounts'!P59</f>
        <v>0</v>
      </c>
      <c r="P92" s="256">
        <f>'O4 Summary by Class &amp; Accounts'!Q59</f>
        <v>0</v>
      </c>
      <c r="Q92" s="256">
        <f>'O4 Summary by Class &amp; Accounts'!R59</f>
        <v>0</v>
      </c>
      <c r="R92" s="256">
        <f>'O4 Summary by Class &amp; Accounts'!S59</f>
        <v>0</v>
      </c>
      <c r="S92" s="256">
        <f>'O4 Summary by Class &amp; Accounts'!T59</f>
        <v>0</v>
      </c>
      <c r="T92" s="256">
        <f>'O4 Summary by Class &amp; Accounts'!U59</f>
        <v>0</v>
      </c>
      <c r="U92" s="256">
        <f>'O4 Summary by Class &amp; Accounts'!V59</f>
        <v>0</v>
      </c>
      <c r="V92" s="256">
        <f>'O4 Summary by Class &amp; Accounts'!W59</f>
        <v>0</v>
      </c>
      <c r="W92" s="667">
        <f>'O4 Summary by Class &amp; Accounts'!X59</f>
        <v>0</v>
      </c>
      <c r="Z92" s="669" t="s">
        <v>780</v>
      </c>
    </row>
    <row r="93" spans="1:30" ht="12.75">
      <c r="A93" s="671"/>
      <c r="B93" s="672"/>
      <c r="C93" s="664"/>
      <c r="D93" s="665"/>
      <c r="E93" s="665"/>
      <c r="F93" s="665"/>
      <c r="G93" s="665"/>
      <c r="H93" s="665"/>
      <c r="I93" s="665"/>
      <c r="J93" s="665"/>
      <c r="K93" s="665"/>
      <c r="L93" s="665"/>
      <c r="M93" s="665"/>
      <c r="N93" s="665"/>
      <c r="O93" s="665"/>
      <c r="P93" s="665"/>
      <c r="Q93" s="665"/>
      <c r="R93" s="665"/>
      <c r="S93" s="665"/>
      <c r="T93" s="665"/>
      <c r="U93" s="665"/>
      <c r="V93" s="665"/>
      <c r="W93" s="673"/>
      <c r="Z93" s="669"/>
    </row>
    <row r="94" spans="1:30" ht="12.75">
      <c r="A94" s="668"/>
      <c r="B94" s="663" t="s">
        <v>0</v>
      </c>
      <c r="C94" s="664"/>
      <c r="D94" s="665"/>
      <c r="E94" s="665"/>
      <c r="F94" s="665"/>
      <c r="G94" s="665"/>
      <c r="H94" s="665"/>
      <c r="I94" s="665"/>
      <c r="J94" s="665"/>
      <c r="K94" s="665"/>
      <c r="L94" s="665"/>
      <c r="M94" s="665"/>
      <c r="N94" s="665"/>
      <c r="O94" s="665"/>
      <c r="P94" s="665"/>
      <c r="Q94" s="665"/>
      <c r="R94" s="665"/>
      <c r="S94" s="665"/>
      <c r="T94" s="665"/>
      <c r="U94" s="665"/>
      <c r="V94" s="665"/>
      <c r="W94" s="673"/>
      <c r="Z94" s="669"/>
    </row>
    <row r="95" spans="1:30" ht="25.5">
      <c r="A95" s="668"/>
      <c r="B95" s="669" t="s">
        <v>855</v>
      </c>
      <c r="C95" s="670">
        <f>SUM(D95:W95)</f>
        <v>-336286</v>
      </c>
      <c r="D95" s="674">
        <f>'O7 Amortization'!AB57+'O7 Amortization'!AB127+'O7 Amortization'!AB198+'O7 Amortization'!AB269</f>
        <v>-243321.60355555554</v>
      </c>
      <c r="E95" s="674">
        <f>'O7 Amortization'!AC57+'O7 Amortization'!AC127+'O7 Amortization'!AC198+'O7 Amortization'!AC269</f>
        <v>-80648.85582222222</v>
      </c>
      <c r="F95" s="674">
        <f>'O7 Amortization'!AD57+'O7 Amortization'!AD127+'O7 Amortization'!AD198+'O7 Amortization'!AD269</f>
        <v>-12315.540622222223</v>
      </c>
      <c r="G95" s="674">
        <f>'O7 Amortization'!AE57+'O7 Amortization'!AE127+'O7 Amortization'!AE198+'O7 Amortization'!AE269</f>
        <v>0</v>
      </c>
      <c r="H95" s="674">
        <f>'O7 Amortization'!AF57+'O7 Amortization'!AF127+'O7 Amortization'!AF198+'O7 Amortization'!AF269</f>
        <v>0</v>
      </c>
      <c r="I95" s="674">
        <f>'O7 Amortization'!AG57+'O7 Amortization'!AG127+'O7 Amortization'!AG198+'O7 Amortization'!AG269</f>
        <v>0</v>
      </c>
      <c r="J95" s="674">
        <f>'O7 Amortization'!AH57+'O7 Amortization'!AH127+'O7 Amortization'!AH198+'O7 Amortization'!AH269</f>
        <v>0</v>
      </c>
      <c r="K95" s="674">
        <f>'O7 Amortization'!AI57+'O7 Amortization'!AI127+'O7 Amortization'!AI198+'O7 Amortization'!AI269</f>
        <v>0</v>
      </c>
      <c r="L95" s="674">
        <f>'O7 Amortization'!AJ57+'O7 Amortization'!AJ127+'O7 Amortization'!AJ198+'O7 Amortization'!AJ269</f>
        <v>0</v>
      </c>
      <c r="M95" s="674">
        <f>'O7 Amortization'!AK57+'O7 Amortization'!AK127+'O7 Amortization'!AK198+'O7 Amortization'!AK269</f>
        <v>0</v>
      </c>
      <c r="N95" s="674">
        <f>'O7 Amortization'!AL57+'O7 Amortization'!AL127+'O7 Amortization'!AL198+'O7 Amortization'!AL269</f>
        <v>0</v>
      </c>
      <c r="O95" s="674">
        <f>'O7 Amortization'!AM57+'O7 Amortization'!AM127+'O7 Amortization'!AM198+'O7 Amortization'!AM269</f>
        <v>0</v>
      </c>
      <c r="P95" s="674">
        <f>'O7 Amortization'!AN57+'O7 Amortization'!AN127+'O7 Amortization'!AN198+'O7 Amortization'!AN269</f>
        <v>0</v>
      </c>
      <c r="Q95" s="674">
        <f>'O7 Amortization'!AO57+'O7 Amortization'!AO127+'O7 Amortization'!AO198+'O7 Amortization'!AO269</f>
        <v>0</v>
      </c>
      <c r="R95" s="674">
        <f>'O7 Amortization'!AP57+'O7 Amortization'!AP127+'O7 Amortization'!AP198+'O7 Amortization'!AP269</f>
        <v>0</v>
      </c>
      <c r="S95" s="674">
        <f>'O7 Amortization'!AQ57+'O7 Amortization'!AQ127+'O7 Amortization'!AQ198+'O7 Amortization'!AQ269</f>
        <v>0</v>
      </c>
      <c r="T95" s="674">
        <f>'O7 Amortization'!AR57+'O7 Amortization'!AR127+'O7 Amortization'!AR198+'O7 Amortization'!AR269</f>
        <v>0</v>
      </c>
      <c r="U95" s="674">
        <f>'O7 Amortization'!AS57+'O7 Amortization'!AS127+'O7 Amortization'!AS198+'O7 Amortization'!AS269</f>
        <v>0</v>
      </c>
      <c r="V95" s="674">
        <f>'O7 Amortization'!AT57+'O7 Amortization'!AT127+'O7 Amortization'!AT198+'O7 Amortization'!AT269</f>
        <v>0</v>
      </c>
      <c r="W95" s="675">
        <f>'O7 Amortization'!AU57+'O7 Amortization'!AU127+'O7 Amortization'!AU198+'O7 Amortization'!AU269</f>
        <v>0</v>
      </c>
      <c r="Z95" s="669"/>
    </row>
    <row r="96" spans="1:30" ht="12.75">
      <c r="A96" s="676"/>
      <c r="B96" s="677" t="s">
        <v>1215</v>
      </c>
      <c r="C96" s="670">
        <f>SUM(D96:W96)</f>
        <v>510881.99999999988</v>
      </c>
      <c r="D96" s="256">
        <f>D92+D95</f>
        <v>369651.50933333323</v>
      </c>
      <c r="E96" s="256">
        <f t="shared" ref="E96:K96" si="17">E92+E95</f>
        <v>122520.85653333334</v>
      </c>
      <c r="F96" s="256">
        <f t="shared" si="17"/>
        <v>18709.634133333333</v>
      </c>
      <c r="G96" s="256">
        <f t="shared" si="17"/>
        <v>0</v>
      </c>
      <c r="H96" s="256">
        <f t="shared" si="17"/>
        <v>0</v>
      </c>
      <c r="I96" s="256">
        <f t="shared" si="17"/>
        <v>0</v>
      </c>
      <c r="J96" s="256">
        <f t="shared" si="17"/>
        <v>0</v>
      </c>
      <c r="K96" s="256">
        <f t="shared" si="17"/>
        <v>0</v>
      </c>
      <c r="L96" s="256">
        <f t="shared" ref="L96:W96" si="18">L92+L95</f>
        <v>0</v>
      </c>
      <c r="M96" s="256">
        <f t="shared" si="18"/>
        <v>0</v>
      </c>
      <c r="N96" s="256">
        <f t="shared" si="18"/>
        <v>0</v>
      </c>
      <c r="O96" s="256">
        <f t="shared" si="18"/>
        <v>0</v>
      </c>
      <c r="P96" s="256">
        <f t="shared" si="18"/>
        <v>0</v>
      </c>
      <c r="Q96" s="256">
        <f t="shared" si="18"/>
        <v>0</v>
      </c>
      <c r="R96" s="256">
        <f t="shared" si="18"/>
        <v>0</v>
      </c>
      <c r="S96" s="256">
        <f t="shared" si="18"/>
        <v>0</v>
      </c>
      <c r="T96" s="256">
        <f t="shared" si="18"/>
        <v>0</v>
      </c>
      <c r="U96" s="256">
        <f t="shared" si="18"/>
        <v>0</v>
      </c>
      <c r="V96" s="256">
        <f t="shared" si="18"/>
        <v>0</v>
      </c>
      <c r="W96" s="667">
        <f t="shared" si="18"/>
        <v>0</v>
      </c>
      <c r="X96" s="331"/>
      <c r="Y96" s="331"/>
      <c r="Z96" s="669"/>
      <c r="AA96" s="331"/>
      <c r="AB96" s="331"/>
      <c r="AC96" s="331"/>
      <c r="AD96" s="331"/>
    </row>
    <row r="97" spans="1:30" ht="12.75">
      <c r="A97" s="668"/>
      <c r="B97" s="677" t="s">
        <v>1221</v>
      </c>
      <c r="C97" s="670">
        <f>SUM(D97:W97)</f>
        <v>51978.253628206512</v>
      </c>
      <c r="D97" s="256">
        <f t="shared" ref="D97:W97" si="19">IF(ISERROR(D96/D32*D28),0,D96/D32*D28)</f>
        <v>37609.154180764534</v>
      </c>
      <c r="E97" s="256">
        <f t="shared" si="19"/>
        <v>12465.540292346768</v>
      </c>
      <c r="F97" s="256">
        <f t="shared" si="19"/>
        <v>1903.559155095209</v>
      </c>
      <c r="G97" s="256">
        <f t="shared" si="19"/>
        <v>0</v>
      </c>
      <c r="H97" s="256">
        <f t="shared" si="19"/>
        <v>0</v>
      </c>
      <c r="I97" s="256">
        <f t="shared" si="19"/>
        <v>0</v>
      </c>
      <c r="J97" s="256">
        <f t="shared" si="19"/>
        <v>0</v>
      </c>
      <c r="K97" s="256">
        <f t="shared" si="19"/>
        <v>0</v>
      </c>
      <c r="L97" s="256">
        <f t="shared" si="19"/>
        <v>0</v>
      </c>
      <c r="M97" s="256">
        <f t="shared" si="19"/>
        <v>0</v>
      </c>
      <c r="N97" s="256">
        <f t="shared" si="19"/>
        <v>0</v>
      </c>
      <c r="O97" s="256">
        <f t="shared" si="19"/>
        <v>0</v>
      </c>
      <c r="P97" s="256">
        <f t="shared" si="19"/>
        <v>0</v>
      </c>
      <c r="Q97" s="256">
        <f t="shared" si="19"/>
        <v>0</v>
      </c>
      <c r="R97" s="256">
        <f t="shared" si="19"/>
        <v>0</v>
      </c>
      <c r="S97" s="256">
        <f t="shared" si="19"/>
        <v>0</v>
      </c>
      <c r="T97" s="256">
        <f t="shared" si="19"/>
        <v>0</v>
      </c>
      <c r="U97" s="256">
        <f t="shared" si="19"/>
        <v>0</v>
      </c>
      <c r="V97" s="256">
        <f t="shared" si="19"/>
        <v>0</v>
      </c>
      <c r="W97" s="667">
        <f t="shared" si="19"/>
        <v>0</v>
      </c>
      <c r="Z97" s="669"/>
    </row>
    <row r="98" spans="1:30" ht="25.5">
      <c r="A98" s="668"/>
      <c r="B98" s="677" t="s">
        <v>1222</v>
      </c>
      <c r="C98" s="670">
        <f>SUM(D98:W98)</f>
        <v>562860.25362820644</v>
      </c>
      <c r="D98" s="256">
        <f>SUM(D96:D97)</f>
        <v>407260.66351409775</v>
      </c>
      <c r="E98" s="256">
        <f t="shared" ref="E98:W98" si="20">SUM(E96:E97)</f>
        <v>134986.3968256801</v>
      </c>
      <c r="F98" s="256">
        <f t="shared" si="20"/>
        <v>20613.193288428542</v>
      </c>
      <c r="G98" s="256">
        <f t="shared" si="20"/>
        <v>0</v>
      </c>
      <c r="H98" s="256">
        <f t="shared" si="20"/>
        <v>0</v>
      </c>
      <c r="I98" s="256">
        <f t="shared" si="20"/>
        <v>0</v>
      </c>
      <c r="J98" s="256">
        <f t="shared" si="20"/>
        <v>0</v>
      </c>
      <c r="K98" s="256">
        <f t="shared" si="20"/>
        <v>0</v>
      </c>
      <c r="L98" s="256">
        <f t="shared" si="20"/>
        <v>0</v>
      </c>
      <c r="M98" s="256">
        <f t="shared" si="20"/>
        <v>0</v>
      </c>
      <c r="N98" s="256">
        <f t="shared" si="20"/>
        <v>0</v>
      </c>
      <c r="O98" s="256">
        <f t="shared" si="20"/>
        <v>0</v>
      </c>
      <c r="P98" s="256">
        <f t="shared" si="20"/>
        <v>0</v>
      </c>
      <c r="Q98" s="256">
        <f t="shared" si="20"/>
        <v>0</v>
      </c>
      <c r="R98" s="256">
        <f t="shared" si="20"/>
        <v>0</v>
      </c>
      <c r="S98" s="256">
        <f t="shared" si="20"/>
        <v>0</v>
      </c>
      <c r="T98" s="256">
        <f t="shared" si="20"/>
        <v>0</v>
      </c>
      <c r="U98" s="256">
        <f t="shared" si="20"/>
        <v>0</v>
      </c>
      <c r="V98" s="256">
        <f t="shared" si="20"/>
        <v>0</v>
      </c>
      <c r="W98" s="667">
        <f t="shared" si="20"/>
        <v>0</v>
      </c>
      <c r="Z98" s="669"/>
    </row>
    <row r="99" spans="1:30" ht="12.75">
      <c r="A99" s="671"/>
      <c r="B99" s="672"/>
      <c r="C99" s="664"/>
      <c r="D99" s="665"/>
      <c r="E99" s="665"/>
      <c r="F99" s="665"/>
      <c r="G99" s="665"/>
      <c r="H99" s="665"/>
      <c r="I99" s="665"/>
      <c r="J99" s="665"/>
      <c r="K99" s="665"/>
      <c r="L99" s="665"/>
      <c r="M99" s="665"/>
      <c r="N99" s="665"/>
      <c r="O99" s="665"/>
      <c r="P99" s="665"/>
      <c r="Q99" s="665"/>
      <c r="R99" s="665"/>
      <c r="S99" s="665"/>
      <c r="T99" s="665"/>
      <c r="U99" s="665"/>
      <c r="V99" s="665"/>
      <c r="W99" s="673"/>
      <c r="Z99" s="669"/>
    </row>
    <row r="100" spans="1:30" ht="12.75">
      <c r="A100" s="678"/>
      <c r="B100" s="663" t="s">
        <v>856</v>
      </c>
      <c r="C100" s="664"/>
      <c r="D100" s="665"/>
      <c r="E100" s="665"/>
      <c r="F100" s="665"/>
      <c r="G100" s="665"/>
      <c r="H100" s="665"/>
      <c r="I100" s="665"/>
      <c r="J100" s="665"/>
      <c r="K100" s="665"/>
      <c r="L100" s="665"/>
      <c r="M100" s="665"/>
      <c r="N100" s="665"/>
      <c r="O100" s="665"/>
      <c r="P100" s="665"/>
      <c r="Q100" s="665"/>
      <c r="R100" s="665"/>
      <c r="S100" s="665"/>
      <c r="T100" s="665"/>
      <c r="U100" s="665"/>
      <c r="V100" s="665"/>
      <c r="W100" s="673"/>
      <c r="Z100" s="669"/>
    </row>
    <row r="101" spans="1:30" s="67" customFormat="1" ht="12.75">
      <c r="A101" s="375">
        <v>4082</v>
      </c>
      <c r="B101" s="679" t="s">
        <v>1615</v>
      </c>
      <c r="C101" s="670">
        <f>SUM(D101:W101)</f>
        <v>0</v>
      </c>
      <c r="D101" s="680">
        <f>'O4 Summary by Class &amp; Accounts'!E86</f>
        <v>0</v>
      </c>
      <c r="E101" s="680">
        <f>'O4 Summary by Class &amp; Accounts'!F86</f>
        <v>0</v>
      </c>
      <c r="F101" s="680">
        <f>'O4 Summary by Class &amp; Accounts'!G86</f>
        <v>0</v>
      </c>
      <c r="G101" s="680">
        <f>'O4 Summary by Class &amp; Accounts'!H86</f>
        <v>0</v>
      </c>
      <c r="H101" s="680">
        <f>'O4 Summary by Class &amp; Accounts'!I86</f>
        <v>0</v>
      </c>
      <c r="I101" s="680">
        <f>'O4 Summary by Class &amp; Accounts'!J86</f>
        <v>0</v>
      </c>
      <c r="J101" s="680">
        <f>'O4 Summary by Class &amp; Accounts'!K86</f>
        <v>0</v>
      </c>
      <c r="K101" s="680">
        <f>'O4 Summary by Class &amp; Accounts'!L86</f>
        <v>0</v>
      </c>
      <c r="L101" s="680">
        <f>'O4 Summary by Class &amp; Accounts'!M86</f>
        <v>0</v>
      </c>
      <c r="M101" s="680">
        <f>'O4 Summary by Class &amp; Accounts'!N86</f>
        <v>0</v>
      </c>
      <c r="N101" s="680">
        <f>'O4 Summary by Class &amp; Accounts'!O86</f>
        <v>0</v>
      </c>
      <c r="O101" s="680">
        <f>'O4 Summary by Class &amp; Accounts'!P86</f>
        <v>0</v>
      </c>
      <c r="P101" s="680">
        <f>'O4 Summary by Class &amp; Accounts'!Q86</f>
        <v>0</v>
      </c>
      <c r="Q101" s="680">
        <f>'O4 Summary by Class &amp; Accounts'!R86</f>
        <v>0</v>
      </c>
      <c r="R101" s="680">
        <f>'O4 Summary by Class &amp; Accounts'!S86</f>
        <v>0</v>
      </c>
      <c r="S101" s="680">
        <f>'O4 Summary by Class &amp; Accounts'!T86</f>
        <v>0</v>
      </c>
      <c r="T101" s="680">
        <f>'O4 Summary by Class &amp; Accounts'!U86</f>
        <v>0</v>
      </c>
      <c r="U101" s="680">
        <f>'O4 Summary by Class &amp; Accounts'!V86</f>
        <v>0</v>
      </c>
      <c r="V101" s="680">
        <f>'O4 Summary by Class &amp; Accounts'!W86</f>
        <v>0</v>
      </c>
      <c r="W101" s="681">
        <f>'O4 Summary by Class &amp; Accounts'!X86</f>
        <v>0</v>
      </c>
      <c r="X101" s="619"/>
      <c r="Y101" s="620"/>
      <c r="Z101" s="669" t="s">
        <v>1283</v>
      </c>
      <c r="AA101" s="620"/>
      <c r="AB101" s="620"/>
      <c r="AC101" s="620"/>
      <c r="AD101" s="620"/>
    </row>
    <row r="102" spans="1:30" s="67" customFormat="1" ht="12.75">
      <c r="A102" s="375">
        <v>4084</v>
      </c>
      <c r="B102" s="679" t="s">
        <v>520</v>
      </c>
      <c r="C102" s="670">
        <f>SUM(D102:W102)</f>
        <v>0</v>
      </c>
      <c r="D102" s="680">
        <f>'O4 Summary by Class &amp; Accounts'!E87</f>
        <v>0</v>
      </c>
      <c r="E102" s="680">
        <f>'O4 Summary by Class &amp; Accounts'!F87</f>
        <v>0</v>
      </c>
      <c r="F102" s="680">
        <f>'O4 Summary by Class &amp; Accounts'!G87</f>
        <v>0</v>
      </c>
      <c r="G102" s="680">
        <f>'O4 Summary by Class &amp; Accounts'!H87</f>
        <v>0</v>
      </c>
      <c r="H102" s="680">
        <f>'O4 Summary by Class &amp; Accounts'!I87</f>
        <v>0</v>
      </c>
      <c r="I102" s="680">
        <f>'O4 Summary by Class &amp; Accounts'!J87</f>
        <v>0</v>
      </c>
      <c r="J102" s="680">
        <f>'O4 Summary by Class &amp; Accounts'!K87</f>
        <v>0</v>
      </c>
      <c r="K102" s="680">
        <f>'O4 Summary by Class &amp; Accounts'!L87</f>
        <v>0</v>
      </c>
      <c r="L102" s="680">
        <f>'O4 Summary by Class &amp; Accounts'!M87</f>
        <v>0</v>
      </c>
      <c r="M102" s="680">
        <f>'O4 Summary by Class &amp; Accounts'!N87</f>
        <v>0</v>
      </c>
      <c r="N102" s="680">
        <f>'O4 Summary by Class &amp; Accounts'!O87</f>
        <v>0</v>
      </c>
      <c r="O102" s="680">
        <f>'O4 Summary by Class &amp; Accounts'!P87</f>
        <v>0</v>
      </c>
      <c r="P102" s="680">
        <f>'O4 Summary by Class &amp; Accounts'!Q87</f>
        <v>0</v>
      </c>
      <c r="Q102" s="680">
        <f>'O4 Summary by Class &amp; Accounts'!R87</f>
        <v>0</v>
      </c>
      <c r="R102" s="680">
        <f>'O4 Summary by Class &amp; Accounts'!S87</f>
        <v>0</v>
      </c>
      <c r="S102" s="680">
        <f>'O4 Summary by Class &amp; Accounts'!T87</f>
        <v>0</v>
      </c>
      <c r="T102" s="680">
        <f>'O4 Summary by Class &amp; Accounts'!U87</f>
        <v>0</v>
      </c>
      <c r="U102" s="680">
        <f>'O4 Summary by Class &amp; Accounts'!V87</f>
        <v>0</v>
      </c>
      <c r="V102" s="680">
        <f>'O4 Summary by Class &amp; Accounts'!W87</f>
        <v>0</v>
      </c>
      <c r="W102" s="681">
        <f>'O4 Summary by Class &amp; Accounts'!X87</f>
        <v>0</v>
      </c>
      <c r="X102" s="619"/>
      <c r="Y102" s="620"/>
      <c r="Z102" s="669" t="s">
        <v>1283</v>
      </c>
      <c r="AA102" s="620"/>
      <c r="AB102" s="620"/>
      <c r="AC102" s="620"/>
      <c r="AD102" s="620"/>
    </row>
    <row r="103" spans="1:30" s="67" customFormat="1" ht="12.75">
      <c r="A103" s="375">
        <v>4090</v>
      </c>
      <c r="B103" s="679" t="s">
        <v>525</v>
      </c>
      <c r="C103" s="670">
        <f>SUM(D103:W103)</f>
        <v>76466.999999999971</v>
      </c>
      <c r="D103" s="680">
        <f>'O4 Summary by Class &amp; Accounts'!E89</f>
        <v>52916.402328623524</v>
      </c>
      <c r="E103" s="680">
        <f>'O4 Summary by Class &amp; Accounts'!F89</f>
        <v>14055.759040094066</v>
      </c>
      <c r="F103" s="680">
        <f>'O4 Summary by Class &amp; Accounts'!G89</f>
        <v>8393.2165465123271</v>
      </c>
      <c r="G103" s="680">
        <f>'O4 Summary by Class &amp; Accounts'!H89</f>
        <v>0</v>
      </c>
      <c r="H103" s="680">
        <f>'O4 Summary by Class &amp; Accounts'!I89</f>
        <v>0</v>
      </c>
      <c r="I103" s="680">
        <f>'O4 Summary by Class &amp; Accounts'!J89</f>
        <v>0</v>
      </c>
      <c r="J103" s="680">
        <f>'O4 Summary by Class &amp; Accounts'!K89</f>
        <v>991.91768346258391</v>
      </c>
      <c r="K103" s="680">
        <f>'O4 Summary by Class &amp; Accounts'!L89</f>
        <v>0</v>
      </c>
      <c r="L103" s="680">
        <f>'O4 Summary by Class &amp; Accounts'!M89</f>
        <v>109.70440130748092</v>
      </c>
      <c r="M103" s="680">
        <f>'O4 Summary by Class &amp; Accounts'!N89</f>
        <v>0</v>
      </c>
      <c r="N103" s="680">
        <f>'O4 Summary by Class &amp; Accounts'!O89</f>
        <v>0</v>
      </c>
      <c r="O103" s="680">
        <f>'O4 Summary by Class &amp; Accounts'!P89</f>
        <v>0</v>
      </c>
      <c r="P103" s="680">
        <f>'O4 Summary by Class &amp; Accounts'!Q89</f>
        <v>0</v>
      </c>
      <c r="Q103" s="680">
        <f>'O4 Summary by Class &amp; Accounts'!R89</f>
        <v>0</v>
      </c>
      <c r="R103" s="680">
        <f>'O4 Summary by Class &amp; Accounts'!S89</f>
        <v>0</v>
      </c>
      <c r="S103" s="680">
        <f>'O4 Summary by Class &amp; Accounts'!T89</f>
        <v>0</v>
      </c>
      <c r="T103" s="680">
        <f>'O4 Summary by Class &amp; Accounts'!U89</f>
        <v>0</v>
      </c>
      <c r="U103" s="680">
        <f>'O4 Summary by Class &amp; Accounts'!V89</f>
        <v>0</v>
      </c>
      <c r="V103" s="680">
        <f>'O4 Summary by Class &amp; Accounts'!W89</f>
        <v>0</v>
      </c>
      <c r="W103" s="681">
        <f>'O4 Summary by Class &amp; Accounts'!X89</f>
        <v>0</v>
      </c>
      <c r="X103" s="619"/>
      <c r="Y103" s="620"/>
      <c r="Z103" s="669" t="s">
        <v>1283</v>
      </c>
      <c r="AA103" s="620"/>
      <c r="AB103" s="620"/>
      <c r="AC103" s="620"/>
      <c r="AD103" s="620"/>
    </row>
    <row r="104" spans="1:30" s="67" customFormat="1" ht="12.75">
      <c r="A104" s="375">
        <v>4220</v>
      </c>
      <c r="B104" s="679" t="s">
        <v>531</v>
      </c>
      <c r="C104" s="670">
        <f>SUM(D104:W104)</f>
        <v>0</v>
      </c>
      <c r="D104" s="680">
        <f>'O4 Summary by Class &amp; Accounts'!E93</f>
        <v>0</v>
      </c>
      <c r="E104" s="680">
        <f>'O4 Summary by Class &amp; Accounts'!F93</f>
        <v>0</v>
      </c>
      <c r="F104" s="680">
        <f>'O4 Summary by Class &amp; Accounts'!G93</f>
        <v>0</v>
      </c>
      <c r="G104" s="680">
        <f>'O4 Summary by Class &amp; Accounts'!H93</f>
        <v>0</v>
      </c>
      <c r="H104" s="680">
        <f>'O4 Summary by Class &amp; Accounts'!I93</f>
        <v>0</v>
      </c>
      <c r="I104" s="680">
        <f>'O4 Summary by Class &amp; Accounts'!J93</f>
        <v>0</v>
      </c>
      <c r="J104" s="680">
        <f>'O4 Summary by Class &amp; Accounts'!K93</f>
        <v>0</v>
      </c>
      <c r="K104" s="680">
        <f>'O4 Summary by Class &amp; Accounts'!L93</f>
        <v>0</v>
      </c>
      <c r="L104" s="680">
        <f>'O4 Summary by Class &amp; Accounts'!M93</f>
        <v>0</v>
      </c>
      <c r="M104" s="680">
        <f>'O4 Summary by Class &amp; Accounts'!N93</f>
        <v>0</v>
      </c>
      <c r="N104" s="680">
        <f>'O4 Summary by Class &amp; Accounts'!O93</f>
        <v>0</v>
      </c>
      <c r="O104" s="680">
        <f>'O4 Summary by Class &amp; Accounts'!P93</f>
        <v>0</v>
      </c>
      <c r="P104" s="680">
        <f>'O4 Summary by Class &amp; Accounts'!Q93</f>
        <v>0</v>
      </c>
      <c r="Q104" s="680">
        <f>'O4 Summary by Class &amp; Accounts'!R93</f>
        <v>0</v>
      </c>
      <c r="R104" s="680">
        <f>'O4 Summary by Class &amp; Accounts'!S93</f>
        <v>0</v>
      </c>
      <c r="S104" s="680">
        <f>'O4 Summary by Class &amp; Accounts'!T93</f>
        <v>0</v>
      </c>
      <c r="T104" s="680">
        <f>'O4 Summary by Class &amp; Accounts'!U93</f>
        <v>0</v>
      </c>
      <c r="U104" s="680">
        <f>'O4 Summary by Class &amp; Accounts'!V93</f>
        <v>0</v>
      </c>
      <c r="V104" s="680">
        <f>'O4 Summary by Class &amp; Accounts'!W93</f>
        <v>0</v>
      </c>
      <c r="W104" s="681">
        <f>'O4 Summary by Class &amp; Accounts'!X93</f>
        <v>0</v>
      </c>
      <c r="X104" s="619"/>
      <c r="Y104" s="620"/>
      <c r="Z104" s="669" t="s">
        <v>1195</v>
      </c>
      <c r="AA104" s="620"/>
      <c r="AB104" s="620"/>
      <c r="AC104" s="620"/>
      <c r="AD104" s="620"/>
    </row>
    <row r="105" spans="1:30" s="578" customFormat="1" ht="12.75">
      <c r="A105" s="682">
        <v>4225</v>
      </c>
      <c r="B105" s="683" t="s">
        <v>532</v>
      </c>
      <c r="C105" s="684">
        <f>SUM(D105:W105)</f>
        <v>-23000.000000000004</v>
      </c>
      <c r="D105" s="685">
        <f>'O4 Summary by Class &amp; Accounts'!E94</f>
        <v>-16099.450374382668</v>
      </c>
      <c r="E105" s="685">
        <f>'O4 Summary by Class &amp; Accounts'!F94</f>
        <v>-4599.4503743826672</v>
      </c>
      <c r="F105" s="685">
        <f>'O4 Summary by Class &amp; Accounts'!G94</f>
        <v>-2301.0992512346666</v>
      </c>
      <c r="G105" s="685">
        <f>'O4 Summary by Class &amp; Accounts'!H94</f>
        <v>0</v>
      </c>
      <c r="H105" s="685">
        <f>'O4 Summary by Class &amp; Accounts'!I94</f>
        <v>0</v>
      </c>
      <c r="I105" s="685">
        <f>'O4 Summary by Class &amp; Accounts'!J94</f>
        <v>0</v>
      </c>
      <c r="J105" s="685">
        <f>'O4 Summary by Class &amp; Accounts'!K94</f>
        <v>0</v>
      </c>
      <c r="K105" s="685">
        <f>'O4 Summary by Class &amp; Accounts'!L94</f>
        <v>0</v>
      </c>
      <c r="L105" s="685">
        <f>'O4 Summary by Class &amp; Accounts'!M94</f>
        <v>0</v>
      </c>
      <c r="M105" s="685">
        <f>'O4 Summary by Class &amp; Accounts'!N94</f>
        <v>0</v>
      </c>
      <c r="N105" s="685">
        <f>'O4 Summary by Class &amp; Accounts'!O94</f>
        <v>0</v>
      </c>
      <c r="O105" s="685">
        <f>'O4 Summary by Class &amp; Accounts'!P94</f>
        <v>0</v>
      </c>
      <c r="P105" s="685">
        <f>'O4 Summary by Class &amp; Accounts'!Q94</f>
        <v>0</v>
      </c>
      <c r="Q105" s="685">
        <f>'O4 Summary by Class &amp; Accounts'!R94</f>
        <v>0</v>
      </c>
      <c r="R105" s="685">
        <f>'O4 Summary by Class &amp; Accounts'!S94</f>
        <v>0</v>
      </c>
      <c r="S105" s="685">
        <f>'O4 Summary by Class &amp; Accounts'!T94</f>
        <v>0</v>
      </c>
      <c r="T105" s="685">
        <f>'O4 Summary by Class &amp; Accounts'!U94</f>
        <v>0</v>
      </c>
      <c r="U105" s="685">
        <f>'O4 Summary by Class &amp; Accounts'!V94</f>
        <v>0</v>
      </c>
      <c r="V105" s="685">
        <f>'O4 Summary by Class &amp; Accounts'!W94</f>
        <v>0</v>
      </c>
      <c r="W105" s="686">
        <f>'O4 Summary by Class &amp; Accounts'!X94</f>
        <v>0</v>
      </c>
      <c r="X105" s="621"/>
      <c r="Y105" s="622"/>
      <c r="Z105" s="669" t="s">
        <v>1359</v>
      </c>
      <c r="AA105" s="622"/>
      <c r="AB105" s="622"/>
      <c r="AC105" s="622"/>
      <c r="AD105" s="622"/>
    </row>
    <row r="106" spans="1:30" s="7" customFormat="1" ht="12.75">
      <c r="A106" s="687"/>
      <c r="B106" s="688"/>
      <c r="C106" s="664"/>
      <c r="D106" s="689"/>
      <c r="E106" s="689"/>
      <c r="F106" s="689"/>
      <c r="G106" s="689"/>
      <c r="H106" s="689"/>
      <c r="I106" s="689"/>
      <c r="J106" s="689"/>
      <c r="K106" s="689"/>
      <c r="L106" s="689"/>
      <c r="M106" s="689"/>
      <c r="N106" s="689"/>
      <c r="O106" s="689"/>
      <c r="P106" s="689"/>
      <c r="Q106" s="689"/>
      <c r="R106" s="689"/>
      <c r="S106" s="689"/>
      <c r="T106" s="689"/>
      <c r="U106" s="689"/>
      <c r="V106" s="689"/>
      <c r="W106" s="675"/>
      <c r="X106" s="609"/>
      <c r="Y106" s="616"/>
      <c r="Z106" s="669"/>
      <c r="AA106" s="616"/>
      <c r="AB106" s="616"/>
      <c r="AC106" s="616"/>
      <c r="AD106" s="616"/>
    </row>
    <row r="107" spans="1:30" ht="12.75">
      <c r="A107" s="690"/>
      <c r="B107" s="937" t="s">
        <v>714</v>
      </c>
      <c r="C107" s="932">
        <f t="shared" ref="C107:W107" si="21">+SUM(C101:C105)</f>
        <v>53466.999999999971</v>
      </c>
      <c r="D107" s="933">
        <f t="shared" si="21"/>
        <v>36816.951954240853</v>
      </c>
      <c r="E107" s="933">
        <f t="shared" si="21"/>
        <v>9456.3086657114</v>
      </c>
      <c r="F107" s="933">
        <f t="shared" si="21"/>
        <v>6092.1172952776606</v>
      </c>
      <c r="G107" s="933">
        <f t="shared" si="21"/>
        <v>0</v>
      </c>
      <c r="H107" s="933">
        <f t="shared" si="21"/>
        <v>0</v>
      </c>
      <c r="I107" s="933">
        <f t="shared" si="21"/>
        <v>0</v>
      </c>
      <c r="J107" s="933">
        <f t="shared" si="21"/>
        <v>991.91768346258391</v>
      </c>
      <c r="K107" s="933">
        <f t="shared" si="21"/>
        <v>0</v>
      </c>
      <c r="L107" s="933">
        <f t="shared" si="21"/>
        <v>109.70440130748092</v>
      </c>
      <c r="M107" s="933">
        <f t="shared" si="21"/>
        <v>0</v>
      </c>
      <c r="N107" s="933">
        <f t="shared" si="21"/>
        <v>0</v>
      </c>
      <c r="O107" s="933">
        <f t="shared" si="21"/>
        <v>0</v>
      </c>
      <c r="P107" s="933">
        <f t="shared" si="21"/>
        <v>0</v>
      </c>
      <c r="Q107" s="933">
        <f t="shared" si="21"/>
        <v>0</v>
      </c>
      <c r="R107" s="933">
        <f t="shared" si="21"/>
        <v>0</v>
      </c>
      <c r="S107" s="933">
        <f t="shared" si="21"/>
        <v>0</v>
      </c>
      <c r="T107" s="933">
        <f t="shared" si="21"/>
        <v>0</v>
      </c>
      <c r="U107" s="933">
        <f t="shared" si="21"/>
        <v>0</v>
      </c>
      <c r="V107" s="933">
        <f t="shared" si="21"/>
        <v>0</v>
      </c>
      <c r="W107" s="934">
        <f t="shared" si="21"/>
        <v>0</v>
      </c>
      <c r="Z107" s="669"/>
    </row>
    <row r="108" spans="1:30" ht="12.75">
      <c r="A108" s="671"/>
      <c r="B108" s="672"/>
      <c r="C108" s="664"/>
      <c r="D108" s="665"/>
      <c r="E108" s="665"/>
      <c r="F108" s="665"/>
      <c r="G108" s="665"/>
      <c r="H108" s="665"/>
      <c r="I108" s="665"/>
      <c r="J108" s="665"/>
      <c r="K108" s="665"/>
      <c r="L108" s="665"/>
      <c r="M108" s="665"/>
      <c r="N108" s="665"/>
      <c r="O108" s="665"/>
      <c r="P108" s="665"/>
      <c r="Q108" s="665"/>
      <c r="R108" s="665"/>
      <c r="S108" s="665"/>
      <c r="T108" s="665"/>
      <c r="U108" s="665"/>
      <c r="V108" s="665"/>
      <c r="W108" s="673"/>
      <c r="Z108" s="669"/>
    </row>
    <row r="109" spans="1:30" ht="12.75">
      <c r="A109" s="678"/>
      <c r="B109" s="663" t="s">
        <v>338</v>
      </c>
      <c r="C109" s="664"/>
      <c r="D109" s="665"/>
      <c r="E109" s="665"/>
      <c r="F109" s="665"/>
      <c r="G109" s="665"/>
      <c r="H109" s="665"/>
      <c r="I109" s="665"/>
      <c r="J109" s="665"/>
      <c r="K109" s="665"/>
      <c r="L109" s="665"/>
      <c r="M109" s="665"/>
      <c r="N109" s="665"/>
      <c r="O109" s="665"/>
      <c r="P109" s="665"/>
      <c r="Q109" s="665"/>
      <c r="R109" s="665"/>
      <c r="S109" s="665"/>
      <c r="T109" s="665"/>
      <c r="U109" s="665"/>
      <c r="V109" s="665"/>
      <c r="W109" s="673"/>
      <c r="Z109" s="669"/>
    </row>
    <row r="110" spans="1:30" s="67" customFormat="1" ht="12.75">
      <c r="A110" s="375">
        <v>5065</v>
      </c>
      <c r="B110" s="692" t="s">
        <v>1596</v>
      </c>
      <c r="C110" s="664">
        <f>SUM(D110:W110)</f>
        <v>35000</v>
      </c>
      <c r="D110" s="680">
        <f>'O4 Summary by Class &amp; Accounts'!E146</f>
        <v>25324.444444444442</v>
      </c>
      <c r="E110" s="680">
        <f>'O4 Summary by Class &amp; Accounts'!F146</f>
        <v>8393.7777777777774</v>
      </c>
      <c r="F110" s="680">
        <f>'O4 Summary by Class &amp; Accounts'!G146</f>
        <v>1281.7777777777778</v>
      </c>
      <c r="G110" s="680">
        <f>'O4 Summary by Class &amp; Accounts'!H146</f>
        <v>0</v>
      </c>
      <c r="H110" s="680">
        <f>'O4 Summary by Class &amp; Accounts'!I146</f>
        <v>0</v>
      </c>
      <c r="I110" s="680">
        <f>'O4 Summary by Class &amp; Accounts'!J146</f>
        <v>0</v>
      </c>
      <c r="J110" s="680">
        <f>'O4 Summary by Class &amp; Accounts'!K146</f>
        <v>0</v>
      </c>
      <c r="K110" s="680">
        <f>'O4 Summary by Class &amp; Accounts'!L146</f>
        <v>0</v>
      </c>
      <c r="L110" s="680">
        <f>'O4 Summary by Class &amp; Accounts'!M146</f>
        <v>0</v>
      </c>
      <c r="M110" s="680">
        <f>'O4 Summary by Class &amp; Accounts'!N146</f>
        <v>0</v>
      </c>
      <c r="N110" s="680">
        <f>'O4 Summary by Class &amp; Accounts'!O146</f>
        <v>0</v>
      </c>
      <c r="O110" s="680">
        <f>'O4 Summary by Class &amp; Accounts'!P146</f>
        <v>0</v>
      </c>
      <c r="P110" s="680">
        <f>'O4 Summary by Class &amp; Accounts'!Q146</f>
        <v>0</v>
      </c>
      <c r="Q110" s="680">
        <f>'O4 Summary by Class &amp; Accounts'!R146</f>
        <v>0</v>
      </c>
      <c r="R110" s="680">
        <f>'O4 Summary by Class &amp; Accounts'!S146</f>
        <v>0</v>
      </c>
      <c r="S110" s="680">
        <f>'O4 Summary by Class &amp; Accounts'!T146</f>
        <v>0</v>
      </c>
      <c r="T110" s="680">
        <f>'O4 Summary by Class &amp; Accounts'!U146</f>
        <v>0</v>
      </c>
      <c r="U110" s="680">
        <f>'O4 Summary by Class &amp; Accounts'!V146</f>
        <v>0</v>
      </c>
      <c r="V110" s="680">
        <f>'O4 Summary by Class &amp; Accounts'!W146</f>
        <v>0</v>
      </c>
      <c r="W110" s="681">
        <f>'O4 Summary by Class &amp; Accounts'!X146</f>
        <v>0</v>
      </c>
      <c r="X110" s="619"/>
      <c r="Y110" s="620"/>
      <c r="Z110" s="669" t="s">
        <v>780</v>
      </c>
      <c r="AA110" s="620"/>
      <c r="AB110" s="620"/>
      <c r="AC110" s="620"/>
      <c r="AD110" s="620"/>
    </row>
    <row r="111" spans="1:30" s="67" customFormat="1" ht="12.75">
      <c r="A111" s="375">
        <v>5070</v>
      </c>
      <c r="B111" s="679" t="s">
        <v>1597</v>
      </c>
      <c r="C111" s="664">
        <f>SUM(D111:W111)</f>
        <v>5000</v>
      </c>
      <c r="D111" s="680">
        <f>'O4 Summary by Class &amp; Accounts'!E147</f>
        <v>4171.9502916560996</v>
      </c>
      <c r="E111" s="680">
        <f>'O4 Summary by Class &amp; Accounts'!F147</f>
        <v>513.5683489728633</v>
      </c>
      <c r="F111" s="680">
        <f>'O4 Summary by Class &amp; Accounts'!G147</f>
        <v>59.599289880801415</v>
      </c>
      <c r="G111" s="680">
        <f>'O4 Summary by Class &amp; Accounts'!H147</f>
        <v>0</v>
      </c>
      <c r="H111" s="680">
        <f>'O4 Summary by Class &amp; Accounts'!I147</f>
        <v>0</v>
      </c>
      <c r="I111" s="680">
        <f>'O4 Summary by Class &amp; Accounts'!J147</f>
        <v>0</v>
      </c>
      <c r="J111" s="680">
        <f>'O4 Summary by Class &amp; Accounts'!K147</f>
        <v>247.27364950545268</v>
      </c>
      <c r="K111" s="680">
        <f>'O4 Summary by Class &amp; Accounts'!L147</f>
        <v>0</v>
      </c>
      <c r="L111" s="680">
        <f>'O4 Summary by Class &amp; Accounts'!M147</f>
        <v>7.6084199847831604</v>
      </c>
      <c r="M111" s="680">
        <f>'O4 Summary by Class &amp; Accounts'!N147</f>
        <v>0</v>
      </c>
      <c r="N111" s="680">
        <f>'O4 Summary by Class &amp; Accounts'!O147</f>
        <v>0</v>
      </c>
      <c r="O111" s="680">
        <f>'O4 Summary by Class &amp; Accounts'!P147</f>
        <v>0</v>
      </c>
      <c r="P111" s="680">
        <f>'O4 Summary by Class &amp; Accounts'!Q147</f>
        <v>0</v>
      </c>
      <c r="Q111" s="680">
        <f>'O4 Summary by Class &amp; Accounts'!R147</f>
        <v>0</v>
      </c>
      <c r="R111" s="680">
        <f>'O4 Summary by Class &amp; Accounts'!S147</f>
        <v>0</v>
      </c>
      <c r="S111" s="680">
        <f>'O4 Summary by Class &amp; Accounts'!T147</f>
        <v>0</v>
      </c>
      <c r="T111" s="680">
        <f>'O4 Summary by Class &amp; Accounts'!U147</f>
        <v>0</v>
      </c>
      <c r="U111" s="680">
        <f>'O4 Summary by Class &amp; Accounts'!V147</f>
        <v>0</v>
      </c>
      <c r="V111" s="680">
        <f>'O4 Summary by Class &amp; Accounts'!W147</f>
        <v>0</v>
      </c>
      <c r="W111" s="681">
        <f>'O4 Summary by Class &amp; Accounts'!X147</f>
        <v>0</v>
      </c>
      <c r="X111" s="619"/>
      <c r="Y111" s="620"/>
      <c r="Z111" s="669" t="s">
        <v>710</v>
      </c>
      <c r="AA111" s="620"/>
      <c r="AB111" s="620"/>
      <c r="AC111" s="620"/>
      <c r="AD111" s="620"/>
    </row>
    <row r="112" spans="1:30" s="578" customFormat="1" ht="12.75">
      <c r="A112" s="682">
        <v>5075</v>
      </c>
      <c r="B112" s="683" t="s">
        <v>1598</v>
      </c>
      <c r="C112" s="684">
        <f>SUM(D112:W112)</f>
        <v>0</v>
      </c>
      <c r="D112" s="685">
        <f>'O4 Summary by Class &amp; Accounts'!E148</f>
        <v>0</v>
      </c>
      <c r="E112" s="685">
        <f>'O4 Summary by Class &amp; Accounts'!F148</f>
        <v>0</v>
      </c>
      <c r="F112" s="685">
        <f>'O4 Summary by Class &amp; Accounts'!G148</f>
        <v>0</v>
      </c>
      <c r="G112" s="685">
        <f>'O4 Summary by Class &amp; Accounts'!H148</f>
        <v>0</v>
      </c>
      <c r="H112" s="685">
        <f>'O4 Summary by Class &amp; Accounts'!I148</f>
        <v>0</v>
      </c>
      <c r="I112" s="685">
        <f>'O4 Summary by Class &amp; Accounts'!J148</f>
        <v>0</v>
      </c>
      <c r="J112" s="685">
        <f>'O4 Summary by Class &amp; Accounts'!K148</f>
        <v>0</v>
      </c>
      <c r="K112" s="685">
        <f>'O4 Summary by Class &amp; Accounts'!L148</f>
        <v>0</v>
      </c>
      <c r="L112" s="685">
        <f>'O4 Summary by Class &amp; Accounts'!M148</f>
        <v>0</v>
      </c>
      <c r="M112" s="685">
        <f>'O4 Summary by Class &amp; Accounts'!N148</f>
        <v>0</v>
      </c>
      <c r="N112" s="685">
        <f>'O4 Summary by Class &amp; Accounts'!O148</f>
        <v>0</v>
      </c>
      <c r="O112" s="685">
        <f>'O4 Summary by Class &amp; Accounts'!P148</f>
        <v>0</v>
      </c>
      <c r="P112" s="685">
        <f>'O4 Summary by Class &amp; Accounts'!Q148</f>
        <v>0</v>
      </c>
      <c r="Q112" s="685">
        <f>'O4 Summary by Class &amp; Accounts'!R148</f>
        <v>0</v>
      </c>
      <c r="R112" s="685">
        <f>'O4 Summary by Class &amp; Accounts'!S148</f>
        <v>0</v>
      </c>
      <c r="S112" s="685">
        <f>'O4 Summary by Class &amp; Accounts'!T148</f>
        <v>0</v>
      </c>
      <c r="T112" s="685">
        <f>'O4 Summary by Class &amp; Accounts'!U148</f>
        <v>0</v>
      </c>
      <c r="U112" s="685">
        <f>'O4 Summary by Class &amp; Accounts'!V148</f>
        <v>0</v>
      </c>
      <c r="V112" s="685">
        <f>'O4 Summary by Class &amp; Accounts'!W148</f>
        <v>0</v>
      </c>
      <c r="W112" s="686">
        <f>'O4 Summary by Class &amp; Accounts'!X148</f>
        <v>0</v>
      </c>
      <c r="X112" s="621"/>
      <c r="Y112" s="622"/>
      <c r="Z112" s="669" t="s">
        <v>710</v>
      </c>
      <c r="AA112" s="622"/>
      <c r="AB112" s="622"/>
      <c r="AC112" s="622"/>
      <c r="AD112" s="622"/>
    </row>
    <row r="113" spans="1:30" ht="12.75">
      <c r="A113" s="687"/>
      <c r="B113" s="688"/>
      <c r="C113" s="664"/>
      <c r="D113" s="665"/>
      <c r="E113" s="665"/>
      <c r="F113" s="665"/>
      <c r="G113" s="665"/>
      <c r="H113" s="665"/>
      <c r="I113" s="665"/>
      <c r="J113" s="665"/>
      <c r="K113" s="665"/>
      <c r="L113" s="665"/>
      <c r="M113" s="665"/>
      <c r="N113" s="665"/>
      <c r="O113" s="665"/>
      <c r="P113" s="665"/>
      <c r="Q113" s="665"/>
      <c r="R113" s="665"/>
      <c r="S113" s="665"/>
      <c r="T113" s="665"/>
      <c r="U113" s="665"/>
      <c r="V113" s="665"/>
      <c r="W113" s="673"/>
      <c r="Z113" s="669"/>
    </row>
    <row r="114" spans="1:30" ht="12.75">
      <c r="A114" s="671"/>
      <c r="B114" s="937" t="s">
        <v>714</v>
      </c>
      <c r="C114" s="932">
        <f>+SUM(C110:C113)</f>
        <v>40000</v>
      </c>
      <c r="D114" s="933">
        <f>+SUM(D110:D113)</f>
        <v>29496.394736100541</v>
      </c>
      <c r="E114" s="933">
        <f t="shared" ref="E114:W114" si="22">+SUM(E110:E113)</f>
        <v>8907.3461267506409</v>
      </c>
      <c r="F114" s="933">
        <f t="shared" si="22"/>
        <v>1341.3770676585793</v>
      </c>
      <c r="G114" s="933">
        <f t="shared" si="22"/>
        <v>0</v>
      </c>
      <c r="H114" s="933">
        <f t="shared" si="22"/>
        <v>0</v>
      </c>
      <c r="I114" s="933">
        <f t="shared" si="22"/>
        <v>0</v>
      </c>
      <c r="J114" s="933">
        <f t="shared" si="22"/>
        <v>247.27364950545268</v>
      </c>
      <c r="K114" s="933">
        <f t="shared" si="22"/>
        <v>0</v>
      </c>
      <c r="L114" s="933">
        <f t="shared" si="22"/>
        <v>7.6084199847831604</v>
      </c>
      <c r="M114" s="933">
        <f t="shared" si="22"/>
        <v>0</v>
      </c>
      <c r="N114" s="933">
        <f t="shared" si="22"/>
        <v>0</v>
      </c>
      <c r="O114" s="933">
        <f t="shared" si="22"/>
        <v>0</v>
      </c>
      <c r="P114" s="933">
        <f t="shared" si="22"/>
        <v>0</v>
      </c>
      <c r="Q114" s="933">
        <f t="shared" si="22"/>
        <v>0</v>
      </c>
      <c r="R114" s="933">
        <f t="shared" si="22"/>
        <v>0</v>
      </c>
      <c r="S114" s="933">
        <f t="shared" si="22"/>
        <v>0</v>
      </c>
      <c r="T114" s="933">
        <f t="shared" si="22"/>
        <v>0</v>
      </c>
      <c r="U114" s="933">
        <f t="shared" si="22"/>
        <v>0</v>
      </c>
      <c r="V114" s="933">
        <f t="shared" si="22"/>
        <v>0</v>
      </c>
      <c r="W114" s="934">
        <f t="shared" si="22"/>
        <v>0</v>
      </c>
      <c r="Z114" s="669"/>
    </row>
    <row r="115" spans="1:30" ht="12.75">
      <c r="A115" s="671"/>
      <c r="B115" s="672"/>
      <c r="C115" s="664"/>
      <c r="D115" s="665"/>
      <c r="E115" s="665"/>
      <c r="F115" s="665"/>
      <c r="G115" s="665"/>
      <c r="H115" s="665"/>
      <c r="I115" s="665"/>
      <c r="J115" s="665"/>
      <c r="K115" s="665"/>
      <c r="L115" s="665"/>
      <c r="M115" s="665"/>
      <c r="N115" s="665"/>
      <c r="O115" s="665"/>
      <c r="P115" s="665"/>
      <c r="Q115" s="665"/>
      <c r="R115" s="665"/>
      <c r="S115" s="665"/>
      <c r="T115" s="665"/>
      <c r="U115" s="665"/>
      <c r="V115" s="665"/>
      <c r="W115" s="673"/>
      <c r="Z115" s="669"/>
    </row>
    <row r="116" spans="1:30" ht="12.75">
      <c r="A116" s="668"/>
      <c r="B116" s="663" t="s">
        <v>339</v>
      </c>
      <c r="C116" s="664"/>
      <c r="D116" s="665"/>
      <c r="E116" s="665"/>
      <c r="F116" s="665"/>
      <c r="G116" s="665"/>
      <c r="H116" s="665"/>
      <c r="I116" s="665"/>
      <c r="J116" s="665"/>
      <c r="K116" s="665"/>
      <c r="L116" s="665"/>
      <c r="M116" s="665"/>
      <c r="N116" s="665"/>
      <c r="O116" s="665"/>
      <c r="P116" s="665"/>
      <c r="Q116" s="665"/>
      <c r="R116" s="665"/>
      <c r="S116" s="665"/>
      <c r="T116" s="665"/>
      <c r="U116" s="665"/>
      <c r="V116" s="665"/>
      <c r="W116" s="673"/>
      <c r="Z116" s="669"/>
    </row>
    <row r="117" spans="1:30" s="67" customFormat="1" ht="12.75">
      <c r="A117" s="375">
        <v>5175</v>
      </c>
      <c r="B117" s="692" t="s">
        <v>1540</v>
      </c>
      <c r="C117" s="664">
        <f>SUM(D117:W117)</f>
        <v>32000</v>
      </c>
      <c r="D117" s="680">
        <f>'O4 Summary by Class &amp; Accounts'!E165</f>
        <v>23153.777777777777</v>
      </c>
      <c r="E117" s="680">
        <f>'O4 Summary by Class &amp; Accounts'!F165</f>
        <v>7674.3111111111111</v>
      </c>
      <c r="F117" s="680">
        <f>'O4 Summary by Class &amp; Accounts'!G165</f>
        <v>1171.911111111111</v>
      </c>
      <c r="G117" s="680">
        <f>'O4 Summary by Class &amp; Accounts'!H165</f>
        <v>0</v>
      </c>
      <c r="H117" s="680">
        <f>'O4 Summary by Class &amp; Accounts'!I165</f>
        <v>0</v>
      </c>
      <c r="I117" s="680">
        <f>'O4 Summary by Class &amp; Accounts'!J165</f>
        <v>0</v>
      </c>
      <c r="J117" s="680">
        <f>'O4 Summary by Class &amp; Accounts'!K165</f>
        <v>0</v>
      </c>
      <c r="K117" s="680">
        <f>'O4 Summary by Class &amp; Accounts'!L165</f>
        <v>0</v>
      </c>
      <c r="L117" s="680">
        <f>'O4 Summary by Class &amp; Accounts'!M165</f>
        <v>0</v>
      </c>
      <c r="M117" s="680">
        <f>'O4 Summary by Class &amp; Accounts'!N165</f>
        <v>0</v>
      </c>
      <c r="N117" s="680">
        <f>'O4 Summary by Class &amp; Accounts'!O165</f>
        <v>0</v>
      </c>
      <c r="O117" s="680">
        <f>'O4 Summary by Class &amp; Accounts'!P165</f>
        <v>0</v>
      </c>
      <c r="P117" s="680">
        <f>'O4 Summary by Class &amp; Accounts'!Q165</f>
        <v>0</v>
      </c>
      <c r="Q117" s="680">
        <f>'O4 Summary by Class &amp; Accounts'!R165</f>
        <v>0</v>
      </c>
      <c r="R117" s="680">
        <f>'O4 Summary by Class &amp; Accounts'!S165</f>
        <v>0</v>
      </c>
      <c r="S117" s="680">
        <f>'O4 Summary by Class &amp; Accounts'!T165</f>
        <v>0</v>
      </c>
      <c r="T117" s="680">
        <f>'O4 Summary by Class &amp; Accounts'!U165</f>
        <v>0</v>
      </c>
      <c r="U117" s="680">
        <f>'O4 Summary by Class &amp; Accounts'!V165</f>
        <v>0</v>
      </c>
      <c r="V117" s="680">
        <f>'O4 Summary by Class &amp; Accounts'!W165</f>
        <v>0</v>
      </c>
      <c r="W117" s="681">
        <f>'O4 Summary by Class &amp; Accounts'!X165</f>
        <v>0</v>
      </c>
      <c r="X117" s="619"/>
      <c r="Y117" s="620"/>
      <c r="Z117" s="669">
        <v>1860</v>
      </c>
      <c r="AA117" s="620"/>
      <c r="AB117" s="620"/>
      <c r="AC117" s="620"/>
      <c r="AD117" s="620"/>
    </row>
    <row r="118" spans="1:30" s="67" customFormat="1" ht="12.75">
      <c r="A118" s="693"/>
      <c r="B118" s="564"/>
      <c r="C118" s="664"/>
      <c r="D118" s="694"/>
      <c r="E118" s="694"/>
      <c r="F118" s="694"/>
      <c r="G118" s="694"/>
      <c r="H118" s="694"/>
      <c r="I118" s="694"/>
      <c r="J118" s="694"/>
      <c r="K118" s="694"/>
      <c r="L118" s="694"/>
      <c r="M118" s="694"/>
      <c r="N118" s="694"/>
      <c r="O118" s="694"/>
      <c r="P118" s="694"/>
      <c r="Q118" s="694"/>
      <c r="R118" s="694"/>
      <c r="S118" s="694"/>
      <c r="T118" s="694"/>
      <c r="U118" s="694"/>
      <c r="V118" s="694"/>
      <c r="W118" s="695"/>
      <c r="X118" s="619"/>
      <c r="Y118" s="620"/>
      <c r="Z118" s="669"/>
      <c r="AA118" s="620"/>
      <c r="AB118" s="620"/>
      <c r="AC118" s="620"/>
      <c r="AD118" s="620"/>
    </row>
    <row r="119" spans="1:30" s="67" customFormat="1" ht="12.75">
      <c r="A119" s="375"/>
      <c r="B119" s="696" t="s">
        <v>857</v>
      </c>
      <c r="C119" s="664"/>
      <c r="D119" s="694"/>
      <c r="E119" s="694"/>
      <c r="F119" s="694"/>
      <c r="G119" s="694"/>
      <c r="H119" s="694"/>
      <c r="I119" s="694"/>
      <c r="J119" s="694"/>
      <c r="K119" s="694"/>
      <c r="L119" s="694"/>
      <c r="M119" s="694"/>
      <c r="N119" s="694"/>
      <c r="O119" s="694"/>
      <c r="P119" s="694"/>
      <c r="Q119" s="694"/>
      <c r="R119" s="694"/>
      <c r="S119" s="694"/>
      <c r="T119" s="694"/>
      <c r="U119" s="694"/>
      <c r="V119" s="694"/>
      <c r="W119" s="695"/>
      <c r="X119" s="619"/>
      <c r="Y119" s="620"/>
      <c r="Z119" s="669"/>
      <c r="AA119" s="620"/>
      <c r="AB119" s="620"/>
      <c r="AC119" s="620"/>
      <c r="AD119" s="620"/>
    </row>
    <row r="120" spans="1:30" s="67" customFormat="1" ht="12.75">
      <c r="A120" s="375">
        <v>5310</v>
      </c>
      <c r="B120" s="692" t="s">
        <v>286</v>
      </c>
      <c r="C120" s="664">
        <f>SUM(D120:W120)</f>
        <v>0</v>
      </c>
      <c r="D120" s="697">
        <f>'O4 Summary by Class &amp; Accounts'!E167</f>
        <v>0</v>
      </c>
      <c r="E120" s="697">
        <f>'O4 Summary by Class &amp; Accounts'!F167</f>
        <v>0</v>
      </c>
      <c r="F120" s="697">
        <f>'O4 Summary by Class &amp; Accounts'!G167</f>
        <v>0</v>
      </c>
      <c r="G120" s="697">
        <f>'O4 Summary by Class &amp; Accounts'!H167</f>
        <v>0</v>
      </c>
      <c r="H120" s="697">
        <f>'O4 Summary by Class &amp; Accounts'!I167</f>
        <v>0</v>
      </c>
      <c r="I120" s="697">
        <f>'O4 Summary by Class &amp; Accounts'!J167</f>
        <v>0</v>
      </c>
      <c r="J120" s="697">
        <f>'O4 Summary by Class &amp; Accounts'!K167</f>
        <v>0</v>
      </c>
      <c r="K120" s="697">
        <f>'O4 Summary by Class &amp; Accounts'!L167</f>
        <v>0</v>
      </c>
      <c r="L120" s="697">
        <f>'O4 Summary by Class &amp; Accounts'!M167</f>
        <v>0</v>
      </c>
      <c r="M120" s="697">
        <f>'O4 Summary by Class &amp; Accounts'!N167</f>
        <v>0</v>
      </c>
      <c r="N120" s="697">
        <f>'O4 Summary by Class &amp; Accounts'!O167</f>
        <v>0</v>
      </c>
      <c r="O120" s="697">
        <f>'O4 Summary by Class &amp; Accounts'!P167</f>
        <v>0</v>
      </c>
      <c r="P120" s="697">
        <f>'O4 Summary by Class &amp; Accounts'!Q167</f>
        <v>0</v>
      </c>
      <c r="Q120" s="697">
        <f>'O4 Summary by Class &amp; Accounts'!R167</f>
        <v>0</v>
      </c>
      <c r="R120" s="697">
        <f>'O4 Summary by Class &amp; Accounts'!S167</f>
        <v>0</v>
      </c>
      <c r="S120" s="697">
        <f>'O4 Summary by Class &amp; Accounts'!T167</f>
        <v>0</v>
      </c>
      <c r="T120" s="697">
        <f>'O4 Summary by Class &amp; Accounts'!U167</f>
        <v>0</v>
      </c>
      <c r="U120" s="697">
        <f>'O4 Summary by Class &amp; Accounts'!V167</f>
        <v>0</v>
      </c>
      <c r="V120" s="697">
        <f>'O4 Summary by Class &amp; Accounts'!W167</f>
        <v>0</v>
      </c>
      <c r="W120" s="681">
        <f>'O4 Summary by Class &amp; Accounts'!X167</f>
        <v>0</v>
      </c>
      <c r="X120" s="619"/>
      <c r="Y120" s="620"/>
      <c r="Z120" s="669" t="s">
        <v>781</v>
      </c>
      <c r="AA120" s="620"/>
      <c r="AB120" s="620"/>
      <c r="AC120" s="620"/>
      <c r="AD120" s="620"/>
    </row>
    <row r="121" spans="1:30" s="67" customFormat="1" ht="12.75">
      <c r="A121" s="375">
        <v>5315</v>
      </c>
      <c r="B121" s="692" t="s">
        <v>1145</v>
      </c>
      <c r="C121" s="664">
        <f>SUM(D121:W121)</f>
        <v>160000</v>
      </c>
      <c r="D121" s="697">
        <f>'O4 Summary by Class &amp; Accounts'!E168</f>
        <v>131282.86536362735</v>
      </c>
      <c r="E121" s="697">
        <f>'O4 Summary by Class &amp; Accounts'!F168</f>
        <v>19954.360551642028</v>
      </c>
      <c r="F121" s="697">
        <f>'O4 Summary by Class &amp; Accounts'!G168</f>
        <v>8207.1634090683619</v>
      </c>
      <c r="G121" s="697">
        <f>'O4 Summary by Class &amp; Accounts'!H168</f>
        <v>0</v>
      </c>
      <c r="H121" s="697">
        <f>'O4 Summary by Class &amp; Accounts'!I168</f>
        <v>0</v>
      </c>
      <c r="I121" s="697">
        <f>'O4 Summary by Class &amp; Accounts'!J168</f>
        <v>0</v>
      </c>
      <c r="J121" s="697">
        <f>'O4 Summary by Class &amp; Accounts'!K168</f>
        <v>317.49181466415325</v>
      </c>
      <c r="K121" s="697">
        <f>'O4 Summary by Class &amp; Accounts'!L168</f>
        <v>0</v>
      </c>
      <c r="L121" s="697">
        <f>'O4 Summary by Class &amp; Accounts'!M168</f>
        <v>238.11886099811491</v>
      </c>
      <c r="M121" s="697">
        <f>'O4 Summary by Class &amp; Accounts'!N168</f>
        <v>0</v>
      </c>
      <c r="N121" s="697">
        <f>'O4 Summary by Class &amp; Accounts'!O168</f>
        <v>0</v>
      </c>
      <c r="O121" s="697">
        <f>'O4 Summary by Class &amp; Accounts'!P168</f>
        <v>0</v>
      </c>
      <c r="P121" s="697">
        <f>'O4 Summary by Class &amp; Accounts'!Q168</f>
        <v>0</v>
      </c>
      <c r="Q121" s="697">
        <f>'O4 Summary by Class &amp; Accounts'!R168</f>
        <v>0</v>
      </c>
      <c r="R121" s="697">
        <f>'O4 Summary by Class &amp; Accounts'!S168</f>
        <v>0</v>
      </c>
      <c r="S121" s="697">
        <f>'O4 Summary by Class &amp; Accounts'!T168</f>
        <v>0</v>
      </c>
      <c r="T121" s="697">
        <f>'O4 Summary by Class &amp; Accounts'!U168</f>
        <v>0</v>
      </c>
      <c r="U121" s="697">
        <f>'O4 Summary by Class &amp; Accounts'!V168</f>
        <v>0</v>
      </c>
      <c r="V121" s="697">
        <f>'O4 Summary by Class &amp; Accounts'!W168</f>
        <v>0</v>
      </c>
      <c r="W121" s="681">
        <f>'O4 Summary by Class &amp; Accounts'!X168</f>
        <v>0</v>
      </c>
      <c r="X121" s="619"/>
      <c r="Y121" s="620"/>
      <c r="Z121" s="669" t="s">
        <v>1283</v>
      </c>
      <c r="AA121" s="620"/>
      <c r="AB121" s="620"/>
      <c r="AC121" s="620"/>
      <c r="AD121" s="620"/>
    </row>
    <row r="122" spans="1:30" s="67" customFormat="1" ht="12.75">
      <c r="A122" s="375">
        <v>5320</v>
      </c>
      <c r="B122" s="692" t="s">
        <v>1146</v>
      </c>
      <c r="C122" s="664">
        <f>SUM(D122:W122)</f>
        <v>100000</v>
      </c>
      <c r="D122" s="697">
        <f>'O4 Summary by Class &amp; Accounts'!E169</f>
        <v>82051.790852267091</v>
      </c>
      <c r="E122" s="697">
        <f>'O4 Summary by Class &amp; Accounts'!F169</f>
        <v>12471.475344776267</v>
      </c>
      <c r="F122" s="697">
        <f>'O4 Summary by Class &amp; Accounts'!G169</f>
        <v>5129.4771306677267</v>
      </c>
      <c r="G122" s="697">
        <f>'O4 Summary by Class &amp; Accounts'!H169</f>
        <v>0</v>
      </c>
      <c r="H122" s="697">
        <f>'O4 Summary by Class &amp; Accounts'!I169</f>
        <v>0</v>
      </c>
      <c r="I122" s="697">
        <f>'O4 Summary by Class &amp; Accounts'!J169</f>
        <v>0</v>
      </c>
      <c r="J122" s="697">
        <f>'O4 Summary by Class &amp; Accounts'!K169</f>
        <v>198.43238416509578</v>
      </c>
      <c r="K122" s="697">
        <f>'O4 Summary by Class &amp; Accounts'!L169</f>
        <v>0</v>
      </c>
      <c r="L122" s="697">
        <f>'O4 Summary by Class &amp; Accounts'!M169</f>
        <v>148.82428812382182</v>
      </c>
      <c r="M122" s="697">
        <f>'O4 Summary by Class &amp; Accounts'!N169</f>
        <v>0</v>
      </c>
      <c r="N122" s="697">
        <f>'O4 Summary by Class &amp; Accounts'!O169</f>
        <v>0</v>
      </c>
      <c r="O122" s="697">
        <f>'O4 Summary by Class &amp; Accounts'!P169</f>
        <v>0</v>
      </c>
      <c r="P122" s="697">
        <f>'O4 Summary by Class &amp; Accounts'!Q169</f>
        <v>0</v>
      </c>
      <c r="Q122" s="697">
        <f>'O4 Summary by Class &amp; Accounts'!R169</f>
        <v>0</v>
      </c>
      <c r="R122" s="697">
        <f>'O4 Summary by Class &amp; Accounts'!S169</f>
        <v>0</v>
      </c>
      <c r="S122" s="697">
        <f>'O4 Summary by Class &amp; Accounts'!T169</f>
        <v>0</v>
      </c>
      <c r="T122" s="697">
        <f>'O4 Summary by Class &amp; Accounts'!U169</f>
        <v>0</v>
      </c>
      <c r="U122" s="697">
        <f>'O4 Summary by Class &amp; Accounts'!V169</f>
        <v>0</v>
      </c>
      <c r="V122" s="697">
        <f>'O4 Summary by Class &amp; Accounts'!W169</f>
        <v>0</v>
      </c>
      <c r="W122" s="681">
        <f>'O4 Summary by Class &amp; Accounts'!X169</f>
        <v>0</v>
      </c>
      <c r="X122" s="619"/>
      <c r="Y122" s="620"/>
      <c r="Z122" s="669" t="s">
        <v>1283</v>
      </c>
      <c r="AA122" s="620"/>
      <c r="AB122" s="620"/>
      <c r="AC122" s="620"/>
      <c r="AD122" s="620"/>
    </row>
    <row r="123" spans="1:30" s="67" customFormat="1" ht="12.75">
      <c r="A123" s="375">
        <v>5325</v>
      </c>
      <c r="B123" s="692" t="s">
        <v>1147</v>
      </c>
      <c r="C123" s="664">
        <f>SUM(D123:W123)</f>
        <v>0</v>
      </c>
      <c r="D123" s="697">
        <f>'O4 Summary by Class &amp; Accounts'!E170</f>
        <v>0</v>
      </c>
      <c r="E123" s="697">
        <f>'O4 Summary by Class &amp; Accounts'!F170</f>
        <v>0</v>
      </c>
      <c r="F123" s="697">
        <f>'O4 Summary by Class &amp; Accounts'!G170</f>
        <v>0</v>
      </c>
      <c r="G123" s="697">
        <f>'O4 Summary by Class &amp; Accounts'!H170</f>
        <v>0</v>
      </c>
      <c r="H123" s="697">
        <f>'O4 Summary by Class &amp; Accounts'!I170</f>
        <v>0</v>
      </c>
      <c r="I123" s="697">
        <f>'O4 Summary by Class &amp; Accounts'!J170</f>
        <v>0</v>
      </c>
      <c r="J123" s="697">
        <f>'O4 Summary by Class &amp; Accounts'!K170</f>
        <v>0</v>
      </c>
      <c r="K123" s="697">
        <f>'O4 Summary by Class &amp; Accounts'!L170</f>
        <v>0</v>
      </c>
      <c r="L123" s="697">
        <f>'O4 Summary by Class &amp; Accounts'!M170</f>
        <v>0</v>
      </c>
      <c r="M123" s="697">
        <f>'O4 Summary by Class &amp; Accounts'!N170</f>
        <v>0</v>
      </c>
      <c r="N123" s="697">
        <f>'O4 Summary by Class &amp; Accounts'!O170</f>
        <v>0</v>
      </c>
      <c r="O123" s="697">
        <f>'O4 Summary by Class &amp; Accounts'!P170</f>
        <v>0</v>
      </c>
      <c r="P123" s="697">
        <f>'O4 Summary by Class &amp; Accounts'!Q170</f>
        <v>0</v>
      </c>
      <c r="Q123" s="697">
        <f>'O4 Summary by Class &amp; Accounts'!R170</f>
        <v>0</v>
      </c>
      <c r="R123" s="697">
        <f>'O4 Summary by Class &amp; Accounts'!S170</f>
        <v>0</v>
      </c>
      <c r="S123" s="697">
        <f>'O4 Summary by Class &amp; Accounts'!T170</f>
        <v>0</v>
      </c>
      <c r="T123" s="697">
        <f>'O4 Summary by Class &amp; Accounts'!U170</f>
        <v>0</v>
      </c>
      <c r="U123" s="697">
        <f>'O4 Summary by Class &amp; Accounts'!V170</f>
        <v>0</v>
      </c>
      <c r="V123" s="697">
        <f>'O4 Summary by Class &amp; Accounts'!W170</f>
        <v>0</v>
      </c>
      <c r="W123" s="681">
        <f>'O4 Summary by Class &amp; Accounts'!X170</f>
        <v>0</v>
      </c>
      <c r="X123" s="619"/>
      <c r="Y123" s="620"/>
      <c r="Z123" s="669" t="s">
        <v>1283</v>
      </c>
      <c r="AA123" s="620"/>
      <c r="AB123" s="620"/>
      <c r="AC123" s="620"/>
      <c r="AD123" s="620"/>
    </row>
    <row r="124" spans="1:30" s="578" customFormat="1" ht="12.75">
      <c r="A124" s="682">
        <v>5330</v>
      </c>
      <c r="B124" s="698" t="s">
        <v>1148</v>
      </c>
      <c r="C124" s="684">
        <f>SUM(D124:W124)</f>
        <v>0</v>
      </c>
      <c r="D124" s="685">
        <f>'O4 Summary by Class &amp; Accounts'!E171</f>
        <v>0</v>
      </c>
      <c r="E124" s="685">
        <f>'O4 Summary by Class &amp; Accounts'!F171</f>
        <v>0</v>
      </c>
      <c r="F124" s="685">
        <f>'O4 Summary by Class &amp; Accounts'!G171</f>
        <v>0</v>
      </c>
      <c r="G124" s="685">
        <f>'O4 Summary by Class &amp; Accounts'!H171</f>
        <v>0</v>
      </c>
      <c r="H124" s="685">
        <f>'O4 Summary by Class &amp; Accounts'!I171</f>
        <v>0</v>
      </c>
      <c r="I124" s="685">
        <f>'O4 Summary by Class &amp; Accounts'!J171</f>
        <v>0</v>
      </c>
      <c r="J124" s="685">
        <f>'O4 Summary by Class &amp; Accounts'!K171</f>
        <v>0</v>
      </c>
      <c r="K124" s="685">
        <f>'O4 Summary by Class &amp; Accounts'!L171</f>
        <v>0</v>
      </c>
      <c r="L124" s="685">
        <f>'O4 Summary by Class &amp; Accounts'!M171</f>
        <v>0</v>
      </c>
      <c r="M124" s="685">
        <f>'O4 Summary by Class &amp; Accounts'!N171</f>
        <v>0</v>
      </c>
      <c r="N124" s="685">
        <f>'O4 Summary by Class &amp; Accounts'!O171</f>
        <v>0</v>
      </c>
      <c r="O124" s="685">
        <f>'O4 Summary by Class &amp; Accounts'!P171</f>
        <v>0</v>
      </c>
      <c r="P124" s="685">
        <f>'O4 Summary by Class &amp; Accounts'!Q171</f>
        <v>0</v>
      </c>
      <c r="Q124" s="685">
        <f>'O4 Summary by Class &amp; Accounts'!R171</f>
        <v>0</v>
      </c>
      <c r="R124" s="685">
        <f>'O4 Summary by Class &amp; Accounts'!S171</f>
        <v>0</v>
      </c>
      <c r="S124" s="685">
        <f>'O4 Summary by Class &amp; Accounts'!T171</f>
        <v>0</v>
      </c>
      <c r="T124" s="685">
        <f>'O4 Summary by Class &amp; Accounts'!U171</f>
        <v>0</v>
      </c>
      <c r="U124" s="685">
        <f>'O4 Summary by Class &amp; Accounts'!V171</f>
        <v>0</v>
      </c>
      <c r="V124" s="685">
        <f>'O4 Summary by Class &amp; Accounts'!W171</f>
        <v>0</v>
      </c>
      <c r="W124" s="686">
        <f>'O4 Summary by Class &amp; Accounts'!X171</f>
        <v>0</v>
      </c>
      <c r="X124" s="621"/>
      <c r="Y124" s="622"/>
      <c r="Z124" s="669" t="s">
        <v>1283</v>
      </c>
      <c r="AA124" s="622"/>
      <c r="AB124" s="622"/>
      <c r="AC124" s="622"/>
      <c r="AD124" s="622"/>
    </row>
    <row r="125" spans="1:30" ht="12.75">
      <c r="A125" s="699"/>
      <c r="B125" s="700"/>
      <c r="C125" s="664"/>
      <c r="D125" s="665" t="s">
        <v>331</v>
      </c>
      <c r="E125" s="665" t="s">
        <v>331</v>
      </c>
      <c r="F125" s="665" t="s">
        <v>331</v>
      </c>
      <c r="G125" s="665" t="s">
        <v>331</v>
      </c>
      <c r="H125" s="665" t="s">
        <v>331</v>
      </c>
      <c r="I125" s="665" t="s">
        <v>331</v>
      </c>
      <c r="J125" s="665" t="s">
        <v>331</v>
      </c>
      <c r="K125" s="665" t="s">
        <v>331</v>
      </c>
      <c r="L125" s="665" t="s">
        <v>331</v>
      </c>
      <c r="M125" s="665" t="s">
        <v>331</v>
      </c>
      <c r="N125" s="665" t="s">
        <v>331</v>
      </c>
      <c r="O125" s="665" t="s">
        <v>331</v>
      </c>
      <c r="P125" s="665" t="s">
        <v>331</v>
      </c>
      <c r="Q125" s="665" t="s">
        <v>331</v>
      </c>
      <c r="R125" s="665" t="s">
        <v>331</v>
      </c>
      <c r="S125" s="665" t="s">
        <v>331</v>
      </c>
      <c r="T125" s="665" t="s">
        <v>331</v>
      </c>
      <c r="U125" s="665" t="s">
        <v>331</v>
      </c>
      <c r="V125" s="665" t="s">
        <v>331</v>
      </c>
      <c r="W125" s="673" t="s">
        <v>331</v>
      </c>
      <c r="Z125" s="669"/>
    </row>
    <row r="126" spans="1:30" ht="13.5" thickBot="1">
      <c r="A126" s="375"/>
      <c r="B126" s="937" t="s">
        <v>714</v>
      </c>
      <c r="C126" s="932">
        <f>+SUM(C120:C125)</f>
        <v>260000</v>
      </c>
      <c r="D126" s="933">
        <f>+SUM(D120:D125)</f>
        <v>213334.65621589444</v>
      </c>
      <c r="E126" s="933">
        <f t="shared" ref="E126:W126" si="23">+SUM(E120:E125)</f>
        <v>32425.835896418295</v>
      </c>
      <c r="F126" s="933">
        <f t="shared" si="23"/>
        <v>13336.640539736089</v>
      </c>
      <c r="G126" s="933">
        <f t="shared" si="23"/>
        <v>0</v>
      </c>
      <c r="H126" s="933">
        <f t="shared" si="23"/>
        <v>0</v>
      </c>
      <c r="I126" s="933">
        <f t="shared" si="23"/>
        <v>0</v>
      </c>
      <c r="J126" s="933">
        <f t="shared" si="23"/>
        <v>515.92419882924901</v>
      </c>
      <c r="K126" s="933">
        <f t="shared" si="23"/>
        <v>0</v>
      </c>
      <c r="L126" s="933">
        <f t="shared" si="23"/>
        <v>386.9431491219367</v>
      </c>
      <c r="M126" s="933">
        <f t="shared" si="23"/>
        <v>0</v>
      </c>
      <c r="N126" s="933">
        <f t="shared" si="23"/>
        <v>0</v>
      </c>
      <c r="O126" s="933">
        <f t="shared" si="23"/>
        <v>0</v>
      </c>
      <c r="P126" s="933">
        <f t="shared" si="23"/>
        <v>0</v>
      </c>
      <c r="Q126" s="933">
        <f t="shared" si="23"/>
        <v>0</v>
      </c>
      <c r="R126" s="933">
        <f t="shared" si="23"/>
        <v>0</v>
      </c>
      <c r="S126" s="933">
        <f t="shared" si="23"/>
        <v>0</v>
      </c>
      <c r="T126" s="933">
        <f t="shared" si="23"/>
        <v>0</v>
      </c>
      <c r="U126" s="933">
        <f t="shared" si="23"/>
        <v>0</v>
      </c>
      <c r="V126" s="933">
        <f t="shared" si="23"/>
        <v>0</v>
      </c>
      <c r="W126" s="934">
        <f t="shared" si="23"/>
        <v>0</v>
      </c>
      <c r="Z126" s="669"/>
    </row>
    <row r="127" spans="1:30" ht="23.25" customHeight="1" thickTop="1">
      <c r="A127" s="375"/>
      <c r="B127" s="942" t="s">
        <v>1111</v>
      </c>
      <c r="C127" s="943">
        <f>SUM(C126,C117,C114)</f>
        <v>332000</v>
      </c>
      <c r="D127" s="944">
        <f t="shared" ref="D127:W127" si="24">+D126+D117+D114</f>
        <v>265984.82872977277</v>
      </c>
      <c r="E127" s="944">
        <f t="shared" si="24"/>
        <v>49007.493134280048</v>
      </c>
      <c r="F127" s="944">
        <f t="shared" si="24"/>
        <v>15849.928718505778</v>
      </c>
      <c r="G127" s="944">
        <f t="shared" si="24"/>
        <v>0</v>
      </c>
      <c r="H127" s="944">
        <f t="shared" si="24"/>
        <v>0</v>
      </c>
      <c r="I127" s="944">
        <f t="shared" si="24"/>
        <v>0</v>
      </c>
      <c r="J127" s="944">
        <f t="shared" si="24"/>
        <v>763.19784833470169</v>
      </c>
      <c r="K127" s="944">
        <f t="shared" si="24"/>
        <v>0</v>
      </c>
      <c r="L127" s="944">
        <f t="shared" si="24"/>
        <v>394.55156910671985</v>
      </c>
      <c r="M127" s="944">
        <f t="shared" si="24"/>
        <v>0</v>
      </c>
      <c r="N127" s="944">
        <f t="shared" si="24"/>
        <v>0</v>
      </c>
      <c r="O127" s="944">
        <f t="shared" si="24"/>
        <v>0</v>
      </c>
      <c r="P127" s="944">
        <f t="shared" si="24"/>
        <v>0</v>
      </c>
      <c r="Q127" s="944">
        <f t="shared" si="24"/>
        <v>0</v>
      </c>
      <c r="R127" s="944">
        <f t="shared" si="24"/>
        <v>0</v>
      </c>
      <c r="S127" s="944">
        <f t="shared" si="24"/>
        <v>0</v>
      </c>
      <c r="T127" s="944">
        <f t="shared" si="24"/>
        <v>0</v>
      </c>
      <c r="U127" s="944">
        <f t="shared" si="24"/>
        <v>0</v>
      </c>
      <c r="V127" s="944">
        <f t="shared" si="24"/>
        <v>0</v>
      </c>
      <c r="W127" s="945">
        <f t="shared" si="24"/>
        <v>0</v>
      </c>
      <c r="Z127" s="669"/>
    </row>
    <row r="128" spans="1:30" ht="12.75">
      <c r="A128" s="375"/>
      <c r="B128" s="672"/>
      <c r="C128" s="691"/>
      <c r="D128" s="665"/>
      <c r="E128" s="665"/>
      <c r="F128" s="665"/>
      <c r="G128" s="665"/>
      <c r="H128" s="665"/>
      <c r="I128" s="665"/>
      <c r="J128" s="665"/>
      <c r="K128" s="665"/>
      <c r="L128" s="665"/>
      <c r="M128" s="665"/>
      <c r="N128" s="665"/>
      <c r="O128" s="665"/>
      <c r="P128" s="665"/>
      <c r="Q128" s="665"/>
      <c r="R128" s="665"/>
      <c r="S128" s="665"/>
      <c r="T128" s="665"/>
      <c r="U128" s="665"/>
      <c r="V128" s="665"/>
      <c r="W128" s="673"/>
      <c r="Z128" s="669"/>
    </row>
    <row r="129" spans="1:30" s="67" customFormat="1" ht="12.75">
      <c r="A129" s="375"/>
      <c r="B129" s="677" t="s">
        <v>1224</v>
      </c>
      <c r="C129" s="664">
        <f t="shared" ref="C129:C134" si="25">SUM(D129:W129)</f>
        <v>63356.999999999993</v>
      </c>
      <c r="D129" s="680">
        <f>'O7 Amortization'!AB343+'O7 Amortization'!AB416+'O7 Amortization'!AB489+'O7 Amortization'!AB562</f>
        <v>45842.309333333331</v>
      </c>
      <c r="E129" s="680">
        <f>'O7 Amortization'!AC343+'O7 Amortization'!AC416+'O7 Amortization'!AC489+'O7 Amortization'!AC562</f>
        <v>15194.416533333333</v>
      </c>
      <c r="F129" s="680">
        <f>'O7 Amortization'!AD343+'O7 Amortization'!AD416+'O7 Amortization'!AD489+'O7 Amortization'!AD562</f>
        <v>2320.2741333333333</v>
      </c>
      <c r="G129" s="680">
        <f>'O7 Amortization'!AE343+'O7 Amortization'!AE416+'O7 Amortization'!AE489+'O7 Amortization'!AE562</f>
        <v>0</v>
      </c>
      <c r="H129" s="680">
        <f>'O7 Amortization'!AF343+'O7 Amortization'!AF416+'O7 Amortization'!AF489+'O7 Amortization'!AF562</f>
        <v>0</v>
      </c>
      <c r="I129" s="680">
        <f>'O7 Amortization'!AG343+'O7 Amortization'!AG416+'O7 Amortization'!AG489+'O7 Amortization'!AG562</f>
        <v>0</v>
      </c>
      <c r="J129" s="680">
        <f>'O7 Amortization'!AH343+'O7 Amortization'!AH416+'O7 Amortization'!AH489+'O7 Amortization'!AH562</f>
        <v>0</v>
      </c>
      <c r="K129" s="680">
        <f>'O7 Amortization'!AI343+'O7 Amortization'!AI416+'O7 Amortization'!AI489+'O7 Amortization'!AI562</f>
        <v>0</v>
      </c>
      <c r="L129" s="680">
        <f>'O7 Amortization'!AJ343+'O7 Amortization'!AJ416+'O7 Amortization'!AJ489+'O7 Amortization'!AJ562</f>
        <v>0</v>
      </c>
      <c r="M129" s="680">
        <f>'O7 Amortization'!AK343+'O7 Amortization'!AK416+'O7 Amortization'!AK489+'O7 Amortization'!AK562</f>
        <v>0</v>
      </c>
      <c r="N129" s="680">
        <f>'O7 Amortization'!AL343+'O7 Amortization'!AL416+'O7 Amortization'!AL489+'O7 Amortization'!AL562</f>
        <v>0</v>
      </c>
      <c r="O129" s="680">
        <f>'O7 Amortization'!AM343+'O7 Amortization'!AM416+'O7 Amortization'!AM489+'O7 Amortization'!AM562</f>
        <v>0</v>
      </c>
      <c r="P129" s="680">
        <f>'O7 Amortization'!AN343+'O7 Amortization'!AN416+'O7 Amortization'!AN489+'O7 Amortization'!AN562</f>
        <v>0</v>
      </c>
      <c r="Q129" s="680">
        <f>'O7 Amortization'!AO343+'O7 Amortization'!AO416+'O7 Amortization'!AO489+'O7 Amortization'!AO562</f>
        <v>0</v>
      </c>
      <c r="R129" s="680">
        <f>'O7 Amortization'!AP343+'O7 Amortization'!AP416+'O7 Amortization'!AP489+'O7 Amortization'!AP562</f>
        <v>0</v>
      </c>
      <c r="S129" s="680">
        <f>'O7 Amortization'!AQ343+'O7 Amortization'!AQ416+'O7 Amortization'!AQ489+'O7 Amortization'!AQ562</f>
        <v>0</v>
      </c>
      <c r="T129" s="680">
        <f>'O7 Amortization'!AR343+'O7 Amortization'!AR416+'O7 Amortization'!AR489+'O7 Amortization'!AR562</f>
        <v>0</v>
      </c>
      <c r="U129" s="680">
        <f>'O7 Amortization'!AS343+'O7 Amortization'!AS416+'O7 Amortization'!AS489+'O7 Amortization'!AS562</f>
        <v>0</v>
      </c>
      <c r="V129" s="680">
        <f>'O7 Amortization'!AT343+'O7 Amortization'!AT416+'O7 Amortization'!AT489+'O7 Amortization'!AT562</f>
        <v>0</v>
      </c>
      <c r="W129" s="681">
        <f>'O7 Amortization'!AU343+'O7 Amortization'!AU416+'O7 Amortization'!AU489+'O7 Amortization'!AU562</f>
        <v>0</v>
      </c>
      <c r="X129" s="619"/>
      <c r="Y129" s="620"/>
      <c r="Z129" s="669"/>
      <c r="AA129" s="620"/>
      <c r="AB129" s="620"/>
      <c r="AC129" s="620"/>
      <c r="AD129" s="620"/>
    </row>
    <row r="130" spans="1:30" s="67" customFormat="1" ht="30" customHeight="1">
      <c r="A130" s="375"/>
      <c r="B130" s="740" t="s">
        <v>1462</v>
      </c>
      <c r="C130" s="741">
        <f t="shared" si="25"/>
        <v>6002.9606244760071</v>
      </c>
      <c r="D130" s="742">
        <f t="shared" ref="D130:W130" si="26">IF(ISERROR(D97/D28*D30),0,D97/D28*D30)</f>
        <v>4343.4755096208619</v>
      </c>
      <c r="E130" s="742">
        <f t="shared" si="26"/>
        <v>1439.643356874335</v>
      </c>
      <c r="F130" s="742">
        <f t="shared" si="26"/>
        <v>219.84175798081029</v>
      </c>
      <c r="G130" s="742">
        <f t="shared" si="26"/>
        <v>0</v>
      </c>
      <c r="H130" s="742">
        <f t="shared" si="26"/>
        <v>0</v>
      </c>
      <c r="I130" s="742">
        <f t="shared" si="26"/>
        <v>0</v>
      </c>
      <c r="J130" s="742">
        <f t="shared" si="26"/>
        <v>0</v>
      </c>
      <c r="K130" s="742">
        <f t="shared" si="26"/>
        <v>0</v>
      </c>
      <c r="L130" s="742">
        <f t="shared" si="26"/>
        <v>0</v>
      </c>
      <c r="M130" s="742">
        <f t="shared" si="26"/>
        <v>0</v>
      </c>
      <c r="N130" s="742">
        <f t="shared" si="26"/>
        <v>0</v>
      </c>
      <c r="O130" s="742">
        <f t="shared" si="26"/>
        <v>0</v>
      </c>
      <c r="P130" s="742">
        <f t="shared" si="26"/>
        <v>0</v>
      </c>
      <c r="Q130" s="742">
        <f t="shared" si="26"/>
        <v>0</v>
      </c>
      <c r="R130" s="742">
        <f t="shared" si="26"/>
        <v>0</v>
      </c>
      <c r="S130" s="742">
        <f t="shared" si="26"/>
        <v>0</v>
      </c>
      <c r="T130" s="742">
        <f t="shared" si="26"/>
        <v>0</v>
      </c>
      <c r="U130" s="742">
        <f t="shared" si="26"/>
        <v>0</v>
      </c>
      <c r="V130" s="742">
        <f t="shared" si="26"/>
        <v>0</v>
      </c>
      <c r="W130" s="743">
        <f t="shared" si="26"/>
        <v>0</v>
      </c>
      <c r="X130" s="619"/>
      <c r="Y130" s="620"/>
      <c r="Z130" s="669"/>
      <c r="AA130" s="620"/>
      <c r="AB130" s="620"/>
      <c r="AC130" s="620"/>
      <c r="AD130" s="620"/>
    </row>
    <row r="131" spans="1:30" s="67" customFormat="1" ht="12.75">
      <c r="A131" s="375"/>
      <c r="B131" s="701" t="s">
        <v>1217</v>
      </c>
      <c r="C131" s="664">
        <f t="shared" si="25"/>
        <v>251410.81574592856</v>
      </c>
      <c r="D131" s="680">
        <f t="shared" ref="D131:W131" si="27">IF(ISERROR(D127/D36*D34),0,D127/D36*D34)</f>
        <v>201082.89412529467</v>
      </c>
      <c r="E131" s="680">
        <f t="shared" si="27"/>
        <v>37404.11691726603</v>
      </c>
      <c r="F131" s="680">
        <f t="shared" si="27"/>
        <v>12041.23829482222</v>
      </c>
      <c r="G131" s="680">
        <f t="shared" si="27"/>
        <v>0</v>
      </c>
      <c r="H131" s="680">
        <f t="shared" si="27"/>
        <v>0</v>
      </c>
      <c r="I131" s="680">
        <f t="shared" si="27"/>
        <v>0</v>
      </c>
      <c r="J131" s="680">
        <f t="shared" si="27"/>
        <v>584.01797290208833</v>
      </c>
      <c r="K131" s="680">
        <f t="shared" si="27"/>
        <v>0</v>
      </c>
      <c r="L131" s="680">
        <f t="shared" si="27"/>
        <v>298.54843564356594</v>
      </c>
      <c r="M131" s="680">
        <f t="shared" si="27"/>
        <v>0</v>
      </c>
      <c r="N131" s="680">
        <f t="shared" si="27"/>
        <v>0</v>
      </c>
      <c r="O131" s="680">
        <f t="shared" si="27"/>
        <v>0</v>
      </c>
      <c r="P131" s="680">
        <f t="shared" si="27"/>
        <v>0</v>
      </c>
      <c r="Q131" s="680">
        <f t="shared" si="27"/>
        <v>0</v>
      </c>
      <c r="R131" s="680">
        <f t="shared" si="27"/>
        <v>0</v>
      </c>
      <c r="S131" s="680">
        <f t="shared" si="27"/>
        <v>0</v>
      </c>
      <c r="T131" s="680">
        <f t="shared" si="27"/>
        <v>0</v>
      </c>
      <c r="U131" s="680">
        <f t="shared" si="27"/>
        <v>0</v>
      </c>
      <c r="V131" s="680">
        <f t="shared" si="27"/>
        <v>0</v>
      </c>
      <c r="W131" s="681">
        <f t="shared" si="27"/>
        <v>0</v>
      </c>
      <c r="X131" s="619"/>
      <c r="Y131" s="620"/>
      <c r="Z131" s="669"/>
      <c r="AA131" s="620"/>
      <c r="AB131" s="620"/>
      <c r="AC131" s="620"/>
      <c r="AD131" s="620"/>
    </row>
    <row r="132" spans="1:30" s="67" customFormat="1" ht="12.75">
      <c r="A132" s="375"/>
      <c r="B132" s="701" t="s">
        <v>1218</v>
      </c>
      <c r="C132" s="664">
        <f t="shared" si="25"/>
        <v>0</v>
      </c>
      <c r="D132" s="697">
        <f>IF(ISERROR('O4 Summary by Class &amp; Accounts'!E209*D98/(D32+D28)),0, ('O4 Summary by Class &amp; Accounts'!E209*D98/(D32+D28)))</f>
        <v>0</v>
      </c>
      <c r="E132" s="697">
        <f>IF(ISERROR('O4 Summary by Class &amp; Accounts'!F209*E98/(E32+E28)),0, ('O4 Summary by Class &amp; Accounts'!F209*E98/(E32+E28)))</f>
        <v>0</v>
      </c>
      <c r="F132" s="697">
        <f>IF(ISERROR('O4 Summary by Class &amp; Accounts'!G209*F98/(F32+F28)),0, ('O4 Summary by Class &amp; Accounts'!G209*F98/(F32+F28)))</f>
        <v>0</v>
      </c>
      <c r="G132" s="697">
        <f>IF(ISERROR('O4 Summary by Class &amp; Accounts'!H209*G98/(G32+G28)),0, ('O4 Summary by Class &amp; Accounts'!H209*G98/(G32+G28)))</f>
        <v>0</v>
      </c>
      <c r="H132" s="697">
        <f>IF(ISERROR('O4 Summary by Class &amp; Accounts'!I209*H98/(H32+H28)),0, ('O4 Summary by Class &amp; Accounts'!I209*H98/(H32+H28)))</f>
        <v>0</v>
      </c>
      <c r="I132" s="697">
        <f>IF(ISERROR('O4 Summary by Class &amp; Accounts'!J209*I98/(I32+I28)),0, ('O4 Summary by Class &amp; Accounts'!J209*I98/(I32+I28)))</f>
        <v>0</v>
      </c>
      <c r="J132" s="697">
        <f>IF(ISERROR('O4 Summary by Class &amp; Accounts'!K209*J98/(J32+J28)),0, ('O4 Summary by Class &amp; Accounts'!K209*J98/(J32+J28)))</f>
        <v>0</v>
      </c>
      <c r="K132" s="697">
        <f>IF(ISERROR('O4 Summary by Class &amp; Accounts'!L209*K98/(K32+K28)),0, ('O4 Summary by Class &amp; Accounts'!L209*K98/(K32+K28)))</f>
        <v>0</v>
      </c>
      <c r="L132" s="697">
        <f>IF(ISERROR('O4 Summary by Class &amp; Accounts'!M209*L98/(L32+L28)),0, ('O4 Summary by Class &amp; Accounts'!M209*L98/(L32+L28)))</f>
        <v>0</v>
      </c>
      <c r="M132" s="697">
        <f>IF(ISERROR('O4 Summary by Class &amp; Accounts'!N209*M98/(M32+M28)),0, ('O4 Summary by Class &amp; Accounts'!N209*M98/(M32+M28)))</f>
        <v>0</v>
      </c>
      <c r="N132" s="697">
        <f>IF(ISERROR('O4 Summary by Class &amp; Accounts'!O209*N98/(N32+N28)),0, ('O4 Summary by Class &amp; Accounts'!O209*N98/(N32+N28)))</f>
        <v>0</v>
      </c>
      <c r="O132" s="697">
        <f>IF(ISERROR('O4 Summary by Class &amp; Accounts'!P209*O98/(O32+O28)),0, ('O4 Summary by Class &amp; Accounts'!P209*O98/(O32+O28)))</f>
        <v>0</v>
      </c>
      <c r="P132" s="697">
        <f>IF(ISERROR('O4 Summary by Class &amp; Accounts'!Q209*P98/(P32+P28)),0, ('O4 Summary by Class &amp; Accounts'!Q209*P98/(P32+P28)))</f>
        <v>0</v>
      </c>
      <c r="Q132" s="697">
        <f>IF(ISERROR('O4 Summary by Class &amp; Accounts'!R209*Q98/(Q32+Q28)),0, ('O4 Summary by Class &amp; Accounts'!R209*Q98/(Q32+Q28)))</f>
        <v>0</v>
      </c>
      <c r="R132" s="697">
        <f>IF(ISERROR('O4 Summary by Class &amp; Accounts'!S209*R98/(R32+R28)),0, ('O4 Summary by Class &amp; Accounts'!S209*R98/(R32+R28)))</f>
        <v>0</v>
      </c>
      <c r="S132" s="697">
        <f>IF(ISERROR('O4 Summary by Class &amp; Accounts'!T209*S98/(S32+S28)),0, ('O4 Summary by Class &amp; Accounts'!T209*S98/(S32+S28)))</f>
        <v>0</v>
      </c>
      <c r="T132" s="697">
        <f>IF(ISERROR('O4 Summary by Class &amp; Accounts'!U209*T98/(T32+T28)),0, ('O4 Summary by Class &amp; Accounts'!U209*T98/(T32+T28)))</f>
        <v>0</v>
      </c>
      <c r="U132" s="697">
        <f>IF(ISERROR('O4 Summary by Class &amp; Accounts'!V209*U98/(U32+U28)),0, ('O4 Summary by Class &amp; Accounts'!V209*U98/(U32+U28)))</f>
        <v>0</v>
      </c>
      <c r="V132" s="697">
        <f>IF(ISERROR('O4 Summary by Class &amp; Accounts'!W209*V98/(V32+V28)),0, ('O4 Summary by Class &amp; Accounts'!W209*V98/(V32+V28)))</f>
        <v>0</v>
      </c>
      <c r="W132" s="681">
        <f>IF(ISERROR('O4 Summary by Class &amp; Accounts'!X209*W98/(W32+W28)),0, ('O4 Summary by Class &amp; Accounts'!X209*W98/(W32+W28)))</f>
        <v>0</v>
      </c>
      <c r="X132" s="619"/>
      <c r="Y132" s="620"/>
      <c r="Z132" s="669"/>
      <c r="AA132" s="620"/>
      <c r="AB132" s="620"/>
      <c r="AC132" s="620"/>
      <c r="AD132" s="620"/>
    </row>
    <row r="133" spans="1:30" s="67" customFormat="1" ht="12.75">
      <c r="A133" s="375"/>
      <c r="B133" s="701" t="s">
        <v>1219</v>
      </c>
      <c r="C133" s="664">
        <f t="shared" si="25"/>
        <v>20717.26355618249</v>
      </c>
      <c r="D133" s="697">
        <f>IF(ISERROR('O4 Summary by Class &amp; Accounts'!E207*D98/(D28+D32)),0,('O4 Summary by Class &amp; Accounts'!E207*D98/(D28+D32)))</f>
        <v>14990.091141984485</v>
      </c>
      <c r="E133" s="697">
        <f>IF(ISERROR('O4 Summary by Class &amp; Accounts'!F207*E98/(E28+E32)),0,('O4 Summary by Class &amp; Accounts'!F207*E98/(E28+E32)))</f>
        <v>4968.4601844071431</v>
      </c>
      <c r="F133" s="697">
        <f>IF(ISERROR('O4 Summary by Class &amp; Accounts'!G207*F98/(F28+F32)),0,('O4 Summary by Class &amp; Accounts'!G207*F98/(F28+F32)))</f>
        <v>758.7122297908611</v>
      </c>
      <c r="G133" s="697">
        <f>IF(ISERROR('O4 Summary by Class &amp; Accounts'!H207*G98/(G28+G32)),0,('O4 Summary by Class &amp; Accounts'!H207*G98/(G28+G32)))</f>
        <v>0</v>
      </c>
      <c r="H133" s="697">
        <f>IF(ISERROR('O4 Summary by Class &amp; Accounts'!I207*H98/(H28+H32)),0,('O4 Summary by Class &amp; Accounts'!I207*H98/(H28+H32)))</f>
        <v>0</v>
      </c>
      <c r="I133" s="697">
        <f>IF(ISERROR('O4 Summary by Class &amp; Accounts'!J207*I98/(I28+I32)),0,('O4 Summary by Class &amp; Accounts'!J207*I98/(I28+I32)))</f>
        <v>0</v>
      </c>
      <c r="J133" s="697">
        <f>IF(ISERROR('O4 Summary by Class &amp; Accounts'!K207*J98/(J28+J32)),0,('O4 Summary by Class &amp; Accounts'!K207*J98/(J28+J32)))</f>
        <v>0</v>
      </c>
      <c r="K133" s="697">
        <f>IF(ISERROR('O4 Summary by Class &amp; Accounts'!L207*K98/(K28+K32)),0,('O4 Summary by Class &amp; Accounts'!L207*K98/(K28+K32)))</f>
        <v>0</v>
      </c>
      <c r="L133" s="697">
        <f>IF(ISERROR('O4 Summary by Class &amp; Accounts'!M207*L98/(L28+L32)),0,('O4 Summary by Class &amp; Accounts'!M207*L98/(L28+L32)))</f>
        <v>0</v>
      </c>
      <c r="M133" s="697">
        <f>IF(ISERROR('O4 Summary by Class &amp; Accounts'!N207*M98/(M28+M32)),0,('O4 Summary by Class &amp; Accounts'!N207*M98/(M28+M32)))</f>
        <v>0</v>
      </c>
      <c r="N133" s="697">
        <f>IF(ISERROR('O4 Summary by Class &amp; Accounts'!O207*N98/(N28+N32)),0,('O4 Summary by Class &amp; Accounts'!O207*N98/(N28+N32)))</f>
        <v>0</v>
      </c>
      <c r="O133" s="697">
        <f>IF(ISERROR('O4 Summary by Class &amp; Accounts'!P207*O98/(O28+O32)),0,('O4 Summary by Class &amp; Accounts'!P207*O98/(O28+O32)))</f>
        <v>0</v>
      </c>
      <c r="P133" s="697">
        <f>IF(ISERROR('O4 Summary by Class &amp; Accounts'!Q207*P98/(P28+P32)),0,('O4 Summary by Class &amp; Accounts'!Q207*P98/(P28+P32)))</f>
        <v>0</v>
      </c>
      <c r="Q133" s="697">
        <f>IF(ISERROR('O4 Summary by Class &amp; Accounts'!R207*Q98/(Q28+Q32)),0,('O4 Summary by Class &amp; Accounts'!R207*Q98/(Q28+Q32)))</f>
        <v>0</v>
      </c>
      <c r="R133" s="697">
        <f>IF(ISERROR('O4 Summary by Class &amp; Accounts'!S207*R98/(R28+R32)),0,('O4 Summary by Class &amp; Accounts'!S207*R98/(R28+R32)))</f>
        <v>0</v>
      </c>
      <c r="S133" s="697">
        <f>IF(ISERROR('O4 Summary by Class &amp; Accounts'!T207*S98/(S28+S32)),0,('O4 Summary by Class &amp; Accounts'!T207*S98/(S28+S32)))</f>
        <v>0</v>
      </c>
      <c r="T133" s="697">
        <f>IF(ISERROR('O4 Summary by Class &amp; Accounts'!U207*T98/(T28+T32)),0,('O4 Summary by Class &amp; Accounts'!U207*T98/(T28+T32)))</f>
        <v>0</v>
      </c>
      <c r="U133" s="697">
        <f>IF(ISERROR('O4 Summary by Class &amp; Accounts'!V207*U98/(U28+U32)),0,('O4 Summary by Class &amp; Accounts'!V207*U98/(U28+U32)))</f>
        <v>0</v>
      </c>
      <c r="V133" s="697">
        <f>IF(ISERROR('O4 Summary by Class &amp; Accounts'!W207*V98/(V28+V32)),0,('O4 Summary by Class &amp; Accounts'!W207*V98/(V28+V32)))</f>
        <v>0</v>
      </c>
      <c r="W133" s="681">
        <f>IF(ISERROR('O4 Summary by Class &amp; Accounts'!X207*W98/(W28+W32)),0,('O4 Summary by Class &amp; Accounts'!X207*W98/(W28+W32)))</f>
        <v>0</v>
      </c>
      <c r="X133" s="619"/>
      <c r="Y133" s="620"/>
      <c r="Z133" s="669"/>
      <c r="AA133" s="620"/>
      <c r="AB133" s="620"/>
      <c r="AC133" s="620"/>
      <c r="AD133" s="620"/>
    </row>
    <row r="134" spans="1:30" s="67" customFormat="1" ht="12.75">
      <c r="A134" s="375"/>
      <c r="B134" s="701" t="s">
        <v>1220</v>
      </c>
      <c r="C134" s="664">
        <f t="shared" si="25"/>
        <v>0</v>
      </c>
      <c r="D134" s="697">
        <f>IF(ISERROR('O1 Revenue to cost|RR'!D38*D98/(D28+D32)),0,('O1 Revenue to cost|RR'!D38*D98/(D28+D32)))</f>
        <v>0</v>
      </c>
      <c r="E134" s="697">
        <f>IF(ISERROR('O1 Revenue to cost|RR'!E38*E98/(E28+E32)),0,('O1 Revenue to cost|RR'!E38*E98/(E28+E32)))</f>
        <v>0</v>
      </c>
      <c r="F134" s="697">
        <f>IF(ISERROR('O1 Revenue to cost|RR'!F38*F98/(F28+F32)),0,('O1 Revenue to cost|RR'!F38*F98/(F28+F32)))</f>
        <v>0</v>
      </c>
      <c r="G134" s="697">
        <f>IF(ISERROR('O1 Revenue to cost|RR'!G38*G98/(G28+G32)),0,('O1 Revenue to cost|RR'!G38*G98/(G28+G32)))</f>
        <v>0</v>
      </c>
      <c r="H134" s="697">
        <f>IF(ISERROR('O1 Revenue to cost|RR'!H38*H98/(H28+H32)),0,('O1 Revenue to cost|RR'!H38*H98/(H28+H32)))</f>
        <v>0</v>
      </c>
      <c r="I134" s="697">
        <f>IF(ISERROR('O1 Revenue to cost|RR'!I38*I98/(I28+I32)),0,('O1 Revenue to cost|RR'!I38*I98/(I28+I32)))</f>
        <v>0</v>
      </c>
      <c r="J134" s="697">
        <f>IF(ISERROR('O1 Revenue to cost|RR'!J38*J98/(J28+J32)),0,('O1 Revenue to cost|RR'!J38*J98/(J28+J32)))</f>
        <v>0</v>
      </c>
      <c r="K134" s="697">
        <f>IF(ISERROR('O1 Revenue to cost|RR'!K38*K98/(K28+K32)),0,('O1 Revenue to cost|RR'!K38*K98/(K28+K32)))</f>
        <v>0</v>
      </c>
      <c r="L134" s="697">
        <f>IF(ISERROR('O1 Revenue to cost|RR'!L38*L98/(L28+L32)),0,('O1 Revenue to cost|RR'!L38*L98/(L28+L32)))</f>
        <v>0</v>
      </c>
      <c r="M134" s="697">
        <f>IF(ISERROR('O1 Revenue to cost|RR'!M38*M98/(M28+M32)),0,('O1 Revenue to cost|RR'!M38*M98/(M28+M32)))</f>
        <v>0</v>
      </c>
      <c r="N134" s="697">
        <f>IF(ISERROR('O1 Revenue to cost|RR'!N38*N98/(N28+N32)),0,('O1 Revenue to cost|RR'!N38*N98/(N28+N32)))</f>
        <v>0</v>
      </c>
      <c r="O134" s="697">
        <f>IF(ISERROR('O1 Revenue to cost|RR'!O38*O98/(O28+O32)),0,('O1 Revenue to cost|RR'!O38*O98/(O28+O32)))</f>
        <v>0</v>
      </c>
      <c r="P134" s="697">
        <f>IF(ISERROR('O1 Revenue to cost|RR'!P38*P98/(P28+P32)),0,('O1 Revenue to cost|RR'!P38*P98/(P28+P32)))</f>
        <v>0</v>
      </c>
      <c r="Q134" s="697">
        <f>IF(ISERROR('O1 Revenue to cost|RR'!Q38*Q98/(Q28+Q32)),0,('O1 Revenue to cost|RR'!Q38*Q98/(Q28+Q32)))</f>
        <v>0</v>
      </c>
      <c r="R134" s="697">
        <f>IF(ISERROR('O1 Revenue to cost|RR'!R38*R98/(R28+R32)),0,('O1 Revenue to cost|RR'!R38*R98/(R28+R32)))</f>
        <v>0</v>
      </c>
      <c r="S134" s="697">
        <f>IF(ISERROR('O1 Revenue to cost|RR'!S38*S98/(S28+S32)),0,('O1 Revenue to cost|RR'!S38*S98/(S28+S32)))</f>
        <v>0</v>
      </c>
      <c r="T134" s="697">
        <f>IF(ISERROR('O1 Revenue to cost|RR'!T38*T98/(T28+T32)),0,('O1 Revenue to cost|RR'!T38*T98/(T28+T32)))</f>
        <v>0</v>
      </c>
      <c r="U134" s="697">
        <f>IF(ISERROR('O1 Revenue to cost|RR'!U38*U98/(U28+U32)),0,('O1 Revenue to cost|RR'!U38*U98/(U28+U32)))</f>
        <v>0</v>
      </c>
      <c r="V134" s="697">
        <f>IF(ISERROR('O1 Revenue to cost|RR'!V38*V98/(V28+V32)),0,('O1 Revenue to cost|RR'!V38*V98/(V28+V32)))</f>
        <v>0</v>
      </c>
      <c r="W134" s="681">
        <f>IF(ISERROR('O1 Revenue to cost|RR'!W38*W98/(W28+W32)),0,('O1 Revenue to cost|RR'!W38*W98/(W28+W32)))</f>
        <v>0</v>
      </c>
      <c r="X134" s="619"/>
      <c r="Y134" s="620"/>
      <c r="Z134" s="669"/>
      <c r="AA134" s="620"/>
      <c r="AB134" s="620"/>
      <c r="AC134" s="620"/>
      <c r="AD134" s="620"/>
    </row>
    <row r="135" spans="1:30" ht="12.75">
      <c r="A135" s="702"/>
      <c r="B135" s="703"/>
      <c r="C135" s="664"/>
      <c r="D135" s="665"/>
      <c r="E135" s="665"/>
      <c r="F135" s="665"/>
      <c r="G135" s="665"/>
      <c r="H135" s="665"/>
      <c r="I135" s="665"/>
      <c r="J135" s="665"/>
      <c r="K135" s="665"/>
      <c r="L135" s="665"/>
      <c r="M135" s="665"/>
      <c r="N135" s="665"/>
      <c r="O135" s="665"/>
      <c r="P135" s="665"/>
      <c r="Q135" s="665"/>
      <c r="R135" s="665"/>
      <c r="S135" s="665"/>
      <c r="T135" s="665"/>
      <c r="U135" s="665"/>
      <c r="V135" s="665"/>
      <c r="W135" s="673"/>
      <c r="Z135" s="669"/>
    </row>
    <row r="136" spans="1:30" s="623" customFormat="1" ht="13.5" thickBot="1">
      <c r="A136" s="704"/>
      <c r="B136" s="927" t="s">
        <v>688</v>
      </c>
      <c r="C136" s="936">
        <f>SUM(D136:W136)</f>
        <v>726955.03992658691</v>
      </c>
      <c r="D136" s="929">
        <f>SUM(D127:D134) +D107</f>
        <v>569060.55079424684</v>
      </c>
      <c r="E136" s="929">
        <f t="shared" ref="E136:W136" si="28">SUM(E127:E134) +E107</f>
        <v>117470.43879187229</v>
      </c>
      <c r="F136" s="929">
        <f t="shared" si="28"/>
        <v>37282.112429710665</v>
      </c>
      <c r="G136" s="929">
        <f t="shared" si="28"/>
        <v>0</v>
      </c>
      <c r="H136" s="929">
        <f t="shared" si="28"/>
        <v>0</v>
      </c>
      <c r="I136" s="929">
        <f t="shared" si="28"/>
        <v>0</v>
      </c>
      <c r="J136" s="929">
        <f t="shared" si="28"/>
        <v>2339.1335046993736</v>
      </c>
      <c r="K136" s="929">
        <f t="shared" si="28"/>
        <v>0</v>
      </c>
      <c r="L136" s="929">
        <f t="shared" si="28"/>
        <v>802.80440605776664</v>
      </c>
      <c r="M136" s="929">
        <f t="shared" si="28"/>
        <v>0</v>
      </c>
      <c r="N136" s="929">
        <f t="shared" si="28"/>
        <v>0</v>
      </c>
      <c r="O136" s="929">
        <f t="shared" si="28"/>
        <v>0</v>
      </c>
      <c r="P136" s="929">
        <f t="shared" si="28"/>
        <v>0</v>
      </c>
      <c r="Q136" s="929">
        <f t="shared" si="28"/>
        <v>0</v>
      </c>
      <c r="R136" s="929">
        <f t="shared" si="28"/>
        <v>0</v>
      </c>
      <c r="S136" s="929">
        <f t="shared" si="28"/>
        <v>0</v>
      </c>
      <c r="T136" s="929">
        <f t="shared" si="28"/>
        <v>0</v>
      </c>
      <c r="U136" s="929">
        <f t="shared" si="28"/>
        <v>0</v>
      </c>
      <c r="V136" s="929">
        <f t="shared" si="28"/>
        <v>0</v>
      </c>
      <c r="W136" s="930">
        <f t="shared" si="28"/>
        <v>0</v>
      </c>
      <c r="X136" s="624"/>
      <c r="Y136" s="625"/>
      <c r="Z136" s="669"/>
      <c r="AA136" s="625"/>
      <c r="AB136" s="625"/>
      <c r="AC136" s="625"/>
      <c r="AD136" s="625"/>
    </row>
    <row r="137" spans="1:30" ht="24" thickTop="1">
      <c r="A137" s="2532" t="s">
        <v>326</v>
      </c>
      <c r="B137" s="2532"/>
      <c r="C137" s="670"/>
      <c r="D137" s="665"/>
      <c r="E137" s="665"/>
      <c r="F137" s="665"/>
      <c r="G137" s="665"/>
      <c r="H137" s="665"/>
      <c r="I137" s="665"/>
      <c r="J137" s="665"/>
      <c r="K137" s="665"/>
      <c r="L137" s="665"/>
      <c r="M137" s="665"/>
      <c r="N137" s="665"/>
      <c r="O137" s="665"/>
      <c r="P137" s="665"/>
      <c r="Q137" s="665"/>
      <c r="R137" s="665"/>
      <c r="S137" s="665"/>
      <c r="T137" s="665"/>
      <c r="U137" s="665"/>
      <c r="V137" s="665"/>
      <c r="W137" s="673"/>
      <c r="Z137" s="669"/>
    </row>
    <row r="138" spans="1:30" ht="15">
      <c r="A138" s="735" t="s">
        <v>80</v>
      </c>
      <c r="B138" s="705"/>
      <c r="C138" s="670"/>
      <c r="D138" s="665"/>
      <c r="E138" s="665"/>
      <c r="F138" s="665"/>
      <c r="G138" s="665"/>
      <c r="H138" s="665"/>
      <c r="I138" s="665"/>
      <c r="J138" s="665"/>
      <c r="K138" s="665"/>
      <c r="L138" s="665"/>
      <c r="M138" s="665"/>
      <c r="N138" s="665"/>
      <c r="O138" s="665"/>
      <c r="P138" s="665"/>
      <c r="Q138" s="665"/>
      <c r="R138" s="665"/>
      <c r="S138" s="665"/>
      <c r="T138" s="665"/>
      <c r="U138" s="665"/>
      <c r="V138" s="665"/>
      <c r="W138" s="673"/>
      <c r="Z138" s="669"/>
    </row>
    <row r="139" spans="1:30" ht="12.75">
      <c r="A139" s="255"/>
      <c r="B139" s="671"/>
      <c r="C139" s="670"/>
      <c r="D139" s="665"/>
      <c r="E139" s="665"/>
      <c r="F139" s="665"/>
      <c r="G139" s="665"/>
      <c r="H139" s="665"/>
      <c r="I139" s="665"/>
      <c r="J139" s="665"/>
      <c r="K139" s="665"/>
      <c r="L139" s="665"/>
      <c r="M139" s="665"/>
      <c r="N139" s="665"/>
      <c r="O139" s="665"/>
      <c r="P139" s="665"/>
      <c r="Q139" s="665"/>
      <c r="R139" s="665"/>
      <c r="S139" s="665"/>
      <c r="T139" s="665"/>
      <c r="U139" s="665"/>
      <c r="V139" s="665"/>
      <c r="W139" s="673"/>
      <c r="Z139" s="669"/>
    </row>
    <row r="140" spans="1:30" ht="12.75">
      <c r="A140" s="646"/>
      <c r="B140" s="646"/>
      <c r="C140" s="642"/>
      <c r="D140" s="724">
        <v>1</v>
      </c>
      <c r="E140" s="724">
        <v>2</v>
      </c>
      <c r="F140" s="724">
        <v>3</v>
      </c>
      <c r="G140" s="724">
        <v>4</v>
      </c>
      <c r="H140" s="724">
        <v>5</v>
      </c>
      <c r="I140" s="724">
        <v>6</v>
      </c>
      <c r="J140" s="724">
        <v>7</v>
      </c>
      <c r="K140" s="724">
        <v>8</v>
      </c>
      <c r="L140" s="724">
        <v>9</v>
      </c>
      <c r="M140" s="724">
        <v>10</v>
      </c>
      <c r="N140" s="724">
        <v>11</v>
      </c>
      <c r="O140" s="724">
        <v>12</v>
      </c>
      <c r="P140" s="724">
        <v>13</v>
      </c>
      <c r="Q140" s="724">
        <v>14</v>
      </c>
      <c r="R140" s="724">
        <v>15</v>
      </c>
      <c r="S140" s="724">
        <v>16</v>
      </c>
      <c r="T140" s="724">
        <v>17</v>
      </c>
      <c r="U140" s="724">
        <v>18</v>
      </c>
      <c r="V140" s="724">
        <v>19</v>
      </c>
      <c r="W140" s="724">
        <v>20</v>
      </c>
      <c r="Z140" s="669"/>
    </row>
    <row r="141" spans="1:30" ht="38.25">
      <c r="A141" s="736" t="s">
        <v>1460</v>
      </c>
      <c r="B141" s="736" t="s">
        <v>318</v>
      </c>
      <c r="C141" s="545" t="s">
        <v>769</v>
      </c>
      <c r="D141" s="628" t="str">
        <f>IF('I2 LDC class'!$D$20="",'I2 LDC class'!$C$20,'I2 LDC class'!$D$20)</f>
        <v>Residential</v>
      </c>
      <c r="E141" s="628" t="str">
        <f>IF('I2 LDC class'!$D$21="",'I2 LDC class'!$C$21,'I2 LDC class'!$D$21)</f>
        <v>General Service Less Than 50 kW</v>
      </c>
      <c r="F141" s="628" t="str">
        <f>IF('I2 LDC class'!$D$22="",'I2 LDC class'!$C$22,'I2 LDC class'!$D$22)</f>
        <v>General Service 50 to 4,999 kW</v>
      </c>
      <c r="G141" s="628" t="str">
        <f>IF('I2 LDC class'!$D$23="",'I2 LDC class'!$C$23,'I2 LDC class'!$D$23)</f>
        <v>GS&gt; 50-TOU</v>
      </c>
      <c r="H141" s="628" t="str">
        <f>IF('I2 LDC class'!$D$24="",'I2 LDC class'!$C$24,'I2 LDC class'!$D$24)</f>
        <v>GS &gt;50-Intermediate</v>
      </c>
      <c r="I141" s="628" t="str">
        <f>IF('I2 LDC class'!$D$25="",'I2 LDC class'!$C$25,'I2 LDC class'!$D$25)</f>
        <v>Large Use &gt;5MW</v>
      </c>
      <c r="J141" s="628" t="str">
        <f>IF('I2 LDC class'!$D$26="",'I2 LDC class'!$C$26,'I2 LDC class'!$D$26)</f>
        <v>Street Lighting</v>
      </c>
      <c r="K141" s="628" t="str">
        <f>IF('I2 LDC class'!$D$27="",'I2 LDC class'!$C$27,'I2 LDC class'!$D$27)</f>
        <v>Sentinel</v>
      </c>
      <c r="L141" s="628" t="str">
        <f>IF('I2 LDC class'!$D$28="",'I2 LDC class'!$C$28,'I2 LDC class'!$D$28)</f>
        <v>Unmetered Scattered Load</v>
      </c>
      <c r="M141" s="628" t="str">
        <f>IF('I2 LDC class'!$D$29="",'I2 LDC class'!$C$29,'I2 LDC class'!$D$29)</f>
        <v>Embedded Distributor</v>
      </c>
      <c r="N141" s="628" t="str">
        <f>IF('I2 LDC class'!$D$30="",'I2 LDC class'!$C$30,'I2 LDC class'!$D$30)</f>
        <v>Back-up/Standby Power</v>
      </c>
      <c r="O141" s="628" t="str">
        <f>IF('I2 LDC class'!$D$31="",'I2 LDC class'!$C$31,'I2 LDC class'!$D$31)</f>
        <v>Rate Class 1</v>
      </c>
      <c r="P141" s="628" t="str">
        <f>IF('I2 LDC class'!$D$32="",'I2 LDC class'!$C$32,'I2 LDC class'!$D$32)</f>
        <v>Rate class 2</v>
      </c>
      <c r="Q141" s="628" t="str">
        <f>IF('I2 LDC class'!$D$33="",'I2 LDC class'!$C$33,'I2 LDC class'!$D$33)</f>
        <v>Rate class 3</v>
      </c>
      <c r="R141" s="628" t="str">
        <f>IF('I2 LDC class'!$D$34="",'I2 LDC class'!$C$34,'I2 LDC class'!$D$34)</f>
        <v>Rate class 4</v>
      </c>
      <c r="S141" s="628" t="str">
        <f>IF('I2 LDC class'!$D$35="",'I2 LDC class'!$C$35,'I2 LDC class'!$D$35)</f>
        <v>Rate class 5</v>
      </c>
      <c r="T141" s="628" t="str">
        <f>IF('I2 LDC class'!$D$36="",'I2 LDC class'!$C$36,'I2 LDC class'!$D$36)</f>
        <v>Rate class 6</v>
      </c>
      <c r="U141" s="628" t="str">
        <f>IF('I2 LDC class'!$D$37="",'I2 LDC class'!$C$37,'I2 LDC class'!$D$37)</f>
        <v>Rate class 7</v>
      </c>
      <c r="V141" s="628" t="str">
        <f>IF('I2 LDC class'!$D$38="",'I2 LDC class'!$C$38,'I2 LDC class'!$D$38)</f>
        <v>Rate class 8</v>
      </c>
      <c r="W141" s="629" t="str">
        <f>IF('I2 LDC class'!$D$39="",'I2 LDC class'!$C$39,'I2 LDC class'!$D$39)</f>
        <v>Rate class 9</v>
      </c>
      <c r="Z141" s="669"/>
    </row>
    <row r="142" spans="1:30" s="67" customFormat="1" ht="12.75">
      <c r="A142" s="706"/>
      <c r="B142" s="707" t="s">
        <v>337</v>
      </c>
      <c r="C142" s="670"/>
      <c r="D142" s="694"/>
      <c r="E142" s="694"/>
      <c r="F142" s="694"/>
      <c r="G142" s="694"/>
      <c r="H142" s="694"/>
      <c r="I142" s="694"/>
      <c r="J142" s="694"/>
      <c r="K142" s="694"/>
      <c r="L142" s="694"/>
      <c r="M142" s="694"/>
      <c r="N142" s="694"/>
      <c r="O142" s="694"/>
      <c r="P142" s="694"/>
      <c r="Q142" s="694"/>
      <c r="R142" s="694"/>
      <c r="S142" s="694"/>
      <c r="T142" s="694"/>
      <c r="U142" s="694"/>
      <c r="V142" s="694"/>
      <c r="W142" s="695"/>
      <c r="X142" s="619"/>
      <c r="Y142" s="620"/>
      <c r="Z142" s="669"/>
      <c r="AA142" s="620"/>
      <c r="AB142" s="620"/>
      <c r="AC142" s="620"/>
      <c r="AD142" s="620"/>
    </row>
    <row r="143" spans="1:30" s="67" customFormat="1" ht="25.5">
      <c r="A143" s="708">
        <v>1565</v>
      </c>
      <c r="B143" s="375" t="s">
        <v>900</v>
      </c>
      <c r="C143" s="664">
        <f>SUM(D143:W143)</f>
        <v>0</v>
      </c>
      <c r="D143" s="680">
        <f>'O5 Details by Class &amp; Accounts'!AD19</f>
        <v>0</v>
      </c>
      <c r="E143" s="680">
        <f>'O5 Details by Class &amp; Accounts'!AE19</f>
        <v>0</v>
      </c>
      <c r="F143" s="680">
        <f>'O5 Details by Class &amp; Accounts'!AF19</f>
        <v>0</v>
      </c>
      <c r="G143" s="680">
        <f>'O5 Details by Class &amp; Accounts'!AG19</f>
        <v>0</v>
      </c>
      <c r="H143" s="680">
        <f>'O5 Details by Class &amp; Accounts'!AH19</f>
        <v>0</v>
      </c>
      <c r="I143" s="680">
        <f>'O5 Details by Class &amp; Accounts'!AI19</f>
        <v>0</v>
      </c>
      <c r="J143" s="680">
        <f>'O5 Details by Class &amp; Accounts'!AJ19</f>
        <v>0</v>
      </c>
      <c r="K143" s="680">
        <f>'O5 Details by Class &amp; Accounts'!AK19</f>
        <v>0</v>
      </c>
      <c r="L143" s="680">
        <f>'O5 Details by Class &amp; Accounts'!AL19</f>
        <v>0</v>
      </c>
      <c r="M143" s="680">
        <f>'O5 Details by Class &amp; Accounts'!AM19</f>
        <v>0</v>
      </c>
      <c r="N143" s="680">
        <f>'O5 Details by Class &amp; Accounts'!AN19</f>
        <v>0</v>
      </c>
      <c r="O143" s="680">
        <f>'O5 Details by Class &amp; Accounts'!AO19</f>
        <v>0</v>
      </c>
      <c r="P143" s="680">
        <f>'O5 Details by Class &amp; Accounts'!AP19</f>
        <v>0</v>
      </c>
      <c r="Q143" s="680">
        <f>'O5 Details by Class &amp; Accounts'!AQ19</f>
        <v>0</v>
      </c>
      <c r="R143" s="680">
        <f>'O5 Details by Class &amp; Accounts'!AR19</f>
        <v>0</v>
      </c>
      <c r="S143" s="680">
        <f>'O5 Details by Class &amp; Accounts'!AS19</f>
        <v>0</v>
      </c>
      <c r="T143" s="680">
        <f>'O5 Details by Class &amp; Accounts'!AT19</f>
        <v>0</v>
      </c>
      <c r="U143" s="680">
        <f>'O5 Details by Class &amp; Accounts'!AU19</f>
        <v>0</v>
      </c>
      <c r="V143" s="680">
        <f>'O5 Details by Class &amp; Accounts'!AV19</f>
        <v>0</v>
      </c>
      <c r="W143" s="681">
        <f>'O5 Details by Class &amp; Accounts'!AW19</f>
        <v>0</v>
      </c>
      <c r="X143" s="619"/>
      <c r="Y143" s="620"/>
      <c r="Z143" s="669" t="s">
        <v>1280</v>
      </c>
      <c r="AA143" s="620"/>
      <c r="AB143" s="620"/>
      <c r="AC143" s="620"/>
      <c r="AD143" s="620"/>
    </row>
    <row r="144" spans="1:30" s="67" customFormat="1" ht="12.75">
      <c r="A144" s="709">
        <v>1830</v>
      </c>
      <c r="B144" s="375" t="s">
        <v>89</v>
      </c>
      <c r="C144" s="664">
        <f t="shared" ref="C144:C165" si="29">SUM(D144:W144)</f>
        <v>0</v>
      </c>
      <c r="D144" s="680">
        <f>'O5 Details by Class &amp; Accounts'!AD41</f>
        <v>0</v>
      </c>
      <c r="E144" s="680">
        <f>'O5 Details by Class &amp; Accounts'!AE41</f>
        <v>0</v>
      </c>
      <c r="F144" s="680">
        <f>'O5 Details by Class &amp; Accounts'!AF41</f>
        <v>0</v>
      </c>
      <c r="G144" s="680">
        <f>'O5 Details by Class &amp; Accounts'!AG41</f>
        <v>0</v>
      </c>
      <c r="H144" s="680">
        <f>'O5 Details by Class &amp; Accounts'!AH41</f>
        <v>0</v>
      </c>
      <c r="I144" s="680">
        <f>'O5 Details by Class &amp; Accounts'!AI41</f>
        <v>0</v>
      </c>
      <c r="J144" s="680">
        <f>'O5 Details by Class &amp; Accounts'!AJ41</f>
        <v>0</v>
      </c>
      <c r="K144" s="680">
        <f>'O5 Details by Class &amp; Accounts'!AK41</f>
        <v>0</v>
      </c>
      <c r="L144" s="680">
        <f>'O5 Details by Class &amp; Accounts'!AL41</f>
        <v>0</v>
      </c>
      <c r="M144" s="680">
        <f>'O5 Details by Class &amp; Accounts'!AM41</f>
        <v>0</v>
      </c>
      <c r="N144" s="680">
        <f>'O5 Details by Class &amp; Accounts'!AN41</f>
        <v>0</v>
      </c>
      <c r="O144" s="680">
        <f>'O5 Details by Class &amp; Accounts'!AO41</f>
        <v>0</v>
      </c>
      <c r="P144" s="680">
        <f>'O5 Details by Class &amp; Accounts'!AP41</f>
        <v>0</v>
      </c>
      <c r="Q144" s="680">
        <f>'O5 Details by Class &amp; Accounts'!AQ41</f>
        <v>0</v>
      </c>
      <c r="R144" s="680">
        <f>'O5 Details by Class &amp; Accounts'!AR41</f>
        <v>0</v>
      </c>
      <c r="S144" s="680">
        <f>'O5 Details by Class &amp; Accounts'!AS41</f>
        <v>0</v>
      </c>
      <c r="T144" s="680">
        <f>'O5 Details by Class &amp; Accounts'!AT41</f>
        <v>0</v>
      </c>
      <c r="U144" s="680">
        <f>'O5 Details by Class &amp; Accounts'!AU41</f>
        <v>0</v>
      </c>
      <c r="V144" s="680">
        <f>'O5 Details by Class &amp; Accounts'!AV41</f>
        <v>0</v>
      </c>
      <c r="W144" s="681">
        <f>'O5 Details by Class &amp; Accounts'!AW41</f>
        <v>0</v>
      </c>
      <c r="X144" s="619"/>
      <c r="Y144" s="620"/>
      <c r="Z144" s="669" t="e">
        <v>#N/A</v>
      </c>
      <c r="AA144" s="620"/>
      <c r="AB144" s="620"/>
      <c r="AC144" s="620"/>
      <c r="AD144" s="620"/>
    </row>
    <row r="145" spans="1:30" s="67" customFormat="1" ht="25.5">
      <c r="A145" s="709" t="s">
        <v>831</v>
      </c>
      <c r="B145" s="375" t="s">
        <v>367</v>
      </c>
      <c r="C145" s="664">
        <f t="shared" si="29"/>
        <v>0</v>
      </c>
      <c r="D145" s="680">
        <f>'O5 Details by Class &amp; Accounts'!AD42</f>
        <v>0</v>
      </c>
      <c r="E145" s="680">
        <f>'O5 Details by Class &amp; Accounts'!AE42</f>
        <v>0</v>
      </c>
      <c r="F145" s="680">
        <f>'O5 Details by Class &amp; Accounts'!AF42</f>
        <v>0</v>
      </c>
      <c r="G145" s="680">
        <f>'O5 Details by Class &amp; Accounts'!AG42</f>
        <v>0</v>
      </c>
      <c r="H145" s="680">
        <f>'O5 Details by Class &amp; Accounts'!AH42</f>
        <v>0</v>
      </c>
      <c r="I145" s="680">
        <f>'O5 Details by Class &amp; Accounts'!AI42</f>
        <v>0</v>
      </c>
      <c r="J145" s="680">
        <f>'O5 Details by Class &amp; Accounts'!AJ42</f>
        <v>0</v>
      </c>
      <c r="K145" s="680">
        <f>'O5 Details by Class &amp; Accounts'!AK42</f>
        <v>0</v>
      </c>
      <c r="L145" s="680">
        <f>'O5 Details by Class &amp; Accounts'!AL42</f>
        <v>0</v>
      </c>
      <c r="M145" s="680">
        <f>'O5 Details by Class &amp; Accounts'!AM42</f>
        <v>0</v>
      </c>
      <c r="N145" s="680">
        <f>'O5 Details by Class &amp; Accounts'!AN42</f>
        <v>0</v>
      </c>
      <c r="O145" s="680">
        <f>'O5 Details by Class &amp; Accounts'!AO42</f>
        <v>0</v>
      </c>
      <c r="P145" s="680">
        <f>'O5 Details by Class &amp; Accounts'!AP42</f>
        <v>0</v>
      </c>
      <c r="Q145" s="680">
        <f>'O5 Details by Class &amp; Accounts'!AQ42</f>
        <v>0</v>
      </c>
      <c r="R145" s="680">
        <f>'O5 Details by Class &amp; Accounts'!AR42</f>
        <v>0</v>
      </c>
      <c r="S145" s="680">
        <f>'O5 Details by Class &amp; Accounts'!AS42</f>
        <v>0</v>
      </c>
      <c r="T145" s="680">
        <f>'O5 Details by Class &amp; Accounts'!AT42</f>
        <v>0</v>
      </c>
      <c r="U145" s="680">
        <f>'O5 Details by Class &amp; Accounts'!AU42</f>
        <v>0</v>
      </c>
      <c r="V145" s="680">
        <f>'O5 Details by Class &amp; Accounts'!AV42</f>
        <v>0</v>
      </c>
      <c r="W145" s="681">
        <f>'O5 Details by Class &amp; Accounts'!AW42</f>
        <v>0</v>
      </c>
      <c r="X145" s="619"/>
      <c r="Y145" s="620"/>
      <c r="Z145" s="669" t="s">
        <v>1430</v>
      </c>
      <c r="AA145" s="620"/>
      <c r="AB145" s="620"/>
      <c r="AC145" s="620"/>
      <c r="AD145" s="620"/>
    </row>
    <row r="146" spans="1:30" s="67" customFormat="1" ht="12.75">
      <c r="A146" s="709" t="s">
        <v>832</v>
      </c>
      <c r="B146" s="375" t="s">
        <v>368</v>
      </c>
      <c r="C146" s="664">
        <f t="shared" si="29"/>
        <v>684156.15839999996</v>
      </c>
      <c r="D146" s="680">
        <f>'O5 Details by Class &amp; Accounts'!AD43</f>
        <v>570853.09691503935</v>
      </c>
      <c r="E146" s="680">
        <f>'O5 Details by Class &amp; Accounts'!AE43</f>
        <v>70272.189741820956</v>
      </c>
      <c r="F146" s="680">
        <f>'O5 Details by Class &amp; Accounts'!AF43</f>
        <v>8155.0442416434189</v>
      </c>
      <c r="G146" s="680">
        <f>'O5 Details by Class &amp; Accounts'!AG43</f>
        <v>0</v>
      </c>
      <c r="H146" s="680">
        <f>'O5 Details by Class &amp; Accounts'!AH43</f>
        <v>0</v>
      </c>
      <c r="I146" s="680">
        <f>'O5 Details by Class &amp; Accounts'!AI43</f>
        <v>0</v>
      </c>
      <c r="J146" s="680">
        <f>'O5 Details by Class &amp; Accounts'!AJ43</f>
        <v>33834.75802383972</v>
      </c>
      <c r="K146" s="680">
        <f>'O5 Details by Class &amp; Accounts'!AK43</f>
        <v>0</v>
      </c>
      <c r="L146" s="680">
        <f>'O5 Details by Class &amp; Accounts'!AL43</f>
        <v>1041.0694776566068</v>
      </c>
      <c r="M146" s="680">
        <f>'O5 Details by Class &amp; Accounts'!AM43</f>
        <v>0</v>
      </c>
      <c r="N146" s="680">
        <f>'O5 Details by Class &amp; Accounts'!AN43</f>
        <v>0</v>
      </c>
      <c r="O146" s="680">
        <f>'O5 Details by Class &amp; Accounts'!AO43</f>
        <v>0</v>
      </c>
      <c r="P146" s="680">
        <f>'O5 Details by Class &amp; Accounts'!AP43</f>
        <v>0</v>
      </c>
      <c r="Q146" s="680">
        <f>'O5 Details by Class &amp; Accounts'!AQ43</f>
        <v>0</v>
      </c>
      <c r="R146" s="680">
        <f>'O5 Details by Class &amp; Accounts'!AR43</f>
        <v>0</v>
      </c>
      <c r="S146" s="680">
        <f>'O5 Details by Class &amp; Accounts'!AS43</f>
        <v>0</v>
      </c>
      <c r="T146" s="680">
        <f>'O5 Details by Class &amp; Accounts'!AT43</f>
        <v>0</v>
      </c>
      <c r="U146" s="680">
        <f>'O5 Details by Class &amp; Accounts'!AU43</f>
        <v>0</v>
      </c>
      <c r="V146" s="680">
        <f>'O5 Details by Class &amp; Accounts'!AV43</f>
        <v>0</v>
      </c>
      <c r="W146" s="681">
        <f>'O5 Details by Class &amp; Accounts'!AW43</f>
        <v>0</v>
      </c>
      <c r="X146" s="619"/>
      <c r="Y146" s="620"/>
      <c r="Z146" s="669" t="s">
        <v>705</v>
      </c>
      <c r="AA146" s="620"/>
      <c r="AB146" s="620"/>
      <c r="AC146" s="620"/>
      <c r="AD146" s="620"/>
    </row>
    <row r="147" spans="1:30" s="67" customFormat="1" ht="12.75">
      <c r="A147" s="709" t="s">
        <v>833</v>
      </c>
      <c r="B147" s="375" t="s">
        <v>391</v>
      </c>
      <c r="C147" s="664">
        <f t="shared" si="29"/>
        <v>113228.64160000003</v>
      </c>
      <c r="D147" s="680">
        <f>'O5 Details by Class &amp; Accounts'!AD44</f>
        <v>95616.589030800838</v>
      </c>
      <c r="E147" s="680">
        <f>'O5 Details by Class &amp; Accounts'!AE44</f>
        <v>11770.431172484603</v>
      </c>
      <c r="F147" s="680">
        <f>'O5 Details by Class &amp; Accounts'!AF44</f>
        <v>0</v>
      </c>
      <c r="G147" s="680">
        <f>'O5 Details by Class &amp; Accounts'!AG44</f>
        <v>0</v>
      </c>
      <c r="H147" s="680">
        <f>'O5 Details by Class &amp; Accounts'!AH44</f>
        <v>0</v>
      </c>
      <c r="I147" s="680">
        <f>'O5 Details by Class &amp; Accounts'!AI44</f>
        <v>0</v>
      </c>
      <c r="J147" s="680">
        <f>'O5 Details by Class &amp; Accounts'!AJ44</f>
        <v>5667.2446386036972</v>
      </c>
      <c r="K147" s="680">
        <f>'O5 Details by Class &amp; Accounts'!AK44</f>
        <v>0</v>
      </c>
      <c r="L147" s="680">
        <f>'O5 Details by Class &amp; Accounts'!AL44</f>
        <v>174.376758110883</v>
      </c>
      <c r="M147" s="680">
        <f>'O5 Details by Class &amp; Accounts'!AM44</f>
        <v>0</v>
      </c>
      <c r="N147" s="680">
        <f>'O5 Details by Class &amp; Accounts'!AN44</f>
        <v>0</v>
      </c>
      <c r="O147" s="680">
        <f>'O5 Details by Class &amp; Accounts'!AO44</f>
        <v>0</v>
      </c>
      <c r="P147" s="680">
        <f>'O5 Details by Class &amp; Accounts'!AP44</f>
        <v>0</v>
      </c>
      <c r="Q147" s="680">
        <f>'O5 Details by Class &amp; Accounts'!AQ44</f>
        <v>0</v>
      </c>
      <c r="R147" s="680">
        <f>'O5 Details by Class &amp; Accounts'!AR44</f>
        <v>0</v>
      </c>
      <c r="S147" s="680">
        <f>'O5 Details by Class &amp; Accounts'!AS44</f>
        <v>0</v>
      </c>
      <c r="T147" s="680">
        <f>'O5 Details by Class &amp; Accounts'!AT44</f>
        <v>0</v>
      </c>
      <c r="U147" s="680">
        <f>'O5 Details by Class &amp; Accounts'!AU44</f>
        <v>0</v>
      </c>
      <c r="V147" s="680">
        <f>'O5 Details by Class &amp; Accounts'!AV44</f>
        <v>0</v>
      </c>
      <c r="W147" s="681">
        <f>'O5 Details by Class &amp; Accounts'!AW44</f>
        <v>0</v>
      </c>
      <c r="X147" s="619"/>
      <c r="Y147" s="620"/>
      <c r="Z147" s="669" t="s">
        <v>706</v>
      </c>
      <c r="AA147" s="620"/>
      <c r="AB147" s="620"/>
      <c r="AC147" s="620"/>
      <c r="AD147" s="620"/>
    </row>
    <row r="148" spans="1:30" s="67" customFormat="1" ht="12.75">
      <c r="A148" s="709">
        <v>1835</v>
      </c>
      <c r="B148" s="375" t="s">
        <v>75</v>
      </c>
      <c r="C148" s="664">
        <f t="shared" si="29"/>
        <v>0</v>
      </c>
      <c r="D148" s="697">
        <f>'O5 Details by Class &amp; Accounts'!AD45</f>
        <v>0</v>
      </c>
      <c r="E148" s="697">
        <f>'O5 Details by Class &amp; Accounts'!AE45</f>
        <v>0</v>
      </c>
      <c r="F148" s="697">
        <f>'O5 Details by Class &amp; Accounts'!AF45</f>
        <v>0</v>
      </c>
      <c r="G148" s="697">
        <f>'O5 Details by Class &amp; Accounts'!AG45</f>
        <v>0</v>
      </c>
      <c r="H148" s="697">
        <f>'O5 Details by Class &amp; Accounts'!AH45</f>
        <v>0</v>
      </c>
      <c r="I148" s="697">
        <f>'O5 Details by Class &amp; Accounts'!AI45</f>
        <v>0</v>
      </c>
      <c r="J148" s="697">
        <f>'O5 Details by Class &amp; Accounts'!AJ45</f>
        <v>0</v>
      </c>
      <c r="K148" s="697">
        <f>'O5 Details by Class &amp; Accounts'!AK45</f>
        <v>0</v>
      </c>
      <c r="L148" s="697">
        <f>'O5 Details by Class &amp; Accounts'!AL45</f>
        <v>0</v>
      </c>
      <c r="M148" s="697">
        <f>'O5 Details by Class &amp; Accounts'!AM45</f>
        <v>0</v>
      </c>
      <c r="N148" s="697">
        <f>'O5 Details by Class &amp; Accounts'!AN45</f>
        <v>0</v>
      </c>
      <c r="O148" s="697">
        <f>'O5 Details by Class &amp; Accounts'!AO45</f>
        <v>0</v>
      </c>
      <c r="P148" s="697">
        <f>'O5 Details by Class &amp; Accounts'!AP45</f>
        <v>0</v>
      </c>
      <c r="Q148" s="697">
        <f>'O5 Details by Class &amp; Accounts'!AQ45</f>
        <v>0</v>
      </c>
      <c r="R148" s="697">
        <f>'O5 Details by Class &amp; Accounts'!AR45</f>
        <v>0</v>
      </c>
      <c r="S148" s="697">
        <f>'O5 Details by Class &amp; Accounts'!AS45</f>
        <v>0</v>
      </c>
      <c r="T148" s="697">
        <f>'O5 Details by Class &amp; Accounts'!AT45</f>
        <v>0</v>
      </c>
      <c r="U148" s="697">
        <f>'O5 Details by Class &amp; Accounts'!AU45</f>
        <v>0</v>
      </c>
      <c r="V148" s="697">
        <f>'O5 Details by Class &amp; Accounts'!AV45</f>
        <v>0</v>
      </c>
      <c r="W148" s="681">
        <f>'O5 Details by Class &amp; Accounts'!AW45</f>
        <v>0</v>
      </c>
      <c r="X148" s="619"/>
      <c r="Y148" s="620"/>
      <c r="Z148" s="669" t="e">
        <v>#N/A</v>
      </c>
      <c r="AA148" s="620"/>
      <c r="AB148" s="620"/>
      <c r="AC148" s="620"/>
      <c r="AD148" s="620"/>
    </row>
    <row r="149" spans="1:30" s="67" customFormat="1" ht="25.5">
      <c r="A149" s="709" t="s">
        <v>834</v>
      </c>
      <c r="B149" s="375" t="s">
        <v>392</v>
      </c>
      <c r="C149" s="664">
        <f t="shared" si="29"/>
        <v>0</v>
      </c>
      <c r="D149" s="697">
        <f>'O5 Details by Class &amp; Accounts'!AD46</f>
        <v>0</v>
      </c>
      <c r="E149" s="697">
        <f>'O5 Details by Class &amp; Accounts'!AE46</f>
        <v>0</v>
      </c>
      <c r="F149" s="697">
        <f>'O5 Details by Class &amp; Accounts'!AF46</f>
        <v>0</v>
      </c>
      <c r="G149" s="697">
        <f>'O5 Details by Class &amp; Accounts'!AG46</f>
        <v>0</v>
      </c>
      <c r="H149" s="697">
        <f>'O5 Details by Class &amp; Accounts'!AH46</f>
        <v>0</v>
      </c>
      <c r="I149" s="697">
        <f>'O5 Details by Class &amp; Accounts'!AI46</f>
        <v>0</v>
      </c>
      <c r="J149" s="697">
        <f>'O5 Details by Class &amp; Accounts'!AJ46</f>
        <v>0</v>
      </c>
      <c r="K149" s="697">
        <f>'O5 Details by Class &amp; Accounts'!AK46</f>
        <v>0</v>
      </c>
      <c r="L149" s="697">
        <f>'O5 Details by Class &amp; Accounts'!AL46</f>
        <v>0</v>
      </c>
      <c r="M149" s="697">
        <f>'O5 Details by Class &amp; Accounts'!AM46</f>
        <v>0</v>
      </c>
      <c r="N149" s="697">
        <f>'O5 Details by Class &amp; Accounts'!AN46</f>
        <v>0</v>
      </c>
      <c r="O149" s="697">
        <f>'O5 Details by Class &amp; Accounts'!AO46</f>
        <v>0</v>
      </c>
      <c r="P149" s="697">
        <f>'O5 Details by Class &amp; Accounts'!AP46</f>
        <v>0</v>
      </c>
      <c r="Q149" s="697">
        <f>'O5 Details by Class &amp; Accounts'!AQ46</f>
        <v>0</v>
      </c>
      <c r="R149" s="697">
        <f>'O5 Details by Class &amp; Accounts'!AR46</f>
        <v>0</v>
      </c>
      <c r="S149" s="697">
        <f>'O5 Details by Class &amp; Accounts'!AS46</f>
        <v>0</v>
      </c>
      <c r="T149" s="697">
        <f>'O5 Details by Class &amp; Accounts'!AT46</f>
        <v>0</v>
      </c>
      <c r="U149" s="697">
        <f>'O5 Details by Class &amp; Accounts'!AU46</f>
        <v>0</v>
      </c>
      <c r="V149" s="697">
        <f>'O5 Details by Class &amp; Accounts'!AV46</f>
        <v>0</v>
      </c>
      <c r="W149" s="681">
        <f>'O5 Details by Class &amp; Accounts'!AW46</f>
        <v>0</v>
      </c>
      <c r="X149" s="619"/>
      <c r="Y149" s="620"/>
      <c r="Z149" s="669" t="s">
        <v>1430</v>
      </c>
      <c r="AA149" s="620"/>
      <c r="AB149" s="620"/>
      <c r="AC149" s="620"/>
      <c r="AD149" s="620"/>
    </row>
    <row r="150" spans="1:30" s="67" customFormat="1" ht="12.75">
      <c r="A150" s="709" t="s">
        <v>835</v>
      </c>
      <c r="B150" s="375" t="s">
        <v>393</v>
      </c>
      <c r="C150" s="664">
        <f t="shared" si="29"/>
        <v>627493.02</v>
      </c>
      <c r="D150" s="697">
        <f>'O5 Details by Class &amp; Accounts'!AD47</f>
        <v>523573.93756023335</v>
      </c>
      <c r="E150" s="697">
        <f>'O5 Details by Class &amp; Accounts'!AE47</f>
        <v>64452.11085467918</v>
      </c>
      <c r="F150" s="697">
        <f>'O5 Details by Class &amp; Accounts'!AF47</f>
        <v>7479.6276794319047</v>
      </c>
      <c r="G150" s="697">
        <f>'O5 Details by Class &amp; Accounts'!AG47</f>
        <v>0</v>
      </c>
      <c r="H150" s="697">
        <f>'O5 Details by Class &amp; Accounts'!AH47</f>
        <v>0</v>
      </c>
      <c r="I150" s="697">
        <f>'O5 Details by Class &amp; Accounts'!AI47</f>
        <v>0</v>
      </c>
      <c r="J150" s="697">
        <f>'O5 Details by Class &amp; Accounts'!AJ47</f>
        <v>31032.497818919604</v>
      </c>
      <c r="K150" s="697">
        <f>'O5 Details by Class &amp; Accounts'!AK47</f>
        <v>0</v>
      </c>
      <c r="L150" s="697">
        <f>'O5 Details by Class &amp; Accounts'!AL47</f>
        <v>954.84608673598791</v>
      </c>
      <c r="M150" s="697">
        <f>'O5 Details by Class &amp; Accounts'!AM47</f>
        <v>0</v>
      </c>
      <c r="N150" s="697">
        <f>'O5 Details by Class &amp; Accounts'!AN47</f>
        <v>0</v>
      </c>
      <c r="O150" s="697">
        <f>'O5 Details by Class &amp; Accounts'!AO47</f>
        <v>0</v>
      </c>
      <c r="P150" s="697">
        <f>'O5 Details by Class &amp; Accounts'!AP47</f>
        <v>0</v>
      </c>
      <c r="Q150" s="697">
        <f>'O5 Details by Class &amp; Accounts'!AQ47</f>
        <v>0</v>
      </c>
      <c r="R150" s="697">
        <f>'O5 Details by Class &amp; Accounts'!AR47</f>
        <v>0</v>
      </c>
      <c r="S150" s="697">
        <f>'O5 Details by Class &amp; Accounts'!AS47</f>
        <v>0</v>
      </c>
      <c r="T150" s="697">
        <f>'O5 Details by Class &amp; Accounts'!AT47</f>
        <v>0</v>
      </c>
      <c r="U150" s="697">
        <f>'O5 Details by Class &amp; Accounts'!AU47</f>
        <v>0</v>
      </c>
      <c r="V150" s="697">
        <f>'O5 Details by Class &amp; Accounts'!AV47</f>
        <v>0</v>
      </c>
      <c r="W150" s="681">
        <f>'O5 Details by Class &amp; Accounts'!AW47</f>
        <v>0</v>
      </c>
      <c r="X150" s="619"/>
      <c r="Y150" s="620"/>
      <c r="Z150" s="669" t="s">
        <v>705</v>
      </c>
      <c r="AA150" s="620"/>
      <c r="AB150" s="620"/>
      <c r="AC150" s="620"/>
      <c r="AD150" s="620"/>
    </row>
    <row r="151" spans="1:30" s="67" customFormat="1" ht="12.75">
      <c r="A151" s="709" t="s">
        <v>836</v>
      </c>
      <c r="B151" s="375" t="s">
        <v>394</v>
      </c>
      <c r="C151" s="664">
        <f t="shared" si="29"/>
        <v>536686.97999999986</v>
      </c>
      <c r="D151" s="697">
        <f>'O5 Details by Class &amp; Accounts'!AD48</f>
        <v>453208.46103696094</v>
      </c>
      <c r="E151" s="697">
        <f>'O5 Details by Class &amp; Accounts'!AE48</f>
        <v>55790.099306981516</v>
      </c>
      <c r="F151" s="697">
        <f>'O5 Details by Class &amp; Accounts'!AF48</f>
        <v>0</v>
      </c>
      <c r="G151" s="697">
        <f>'O5 Details by Class &amp; Accounts'!AG48</f>
        <v>0</v>
      </c>
      <c r="H151" s="697">
        <f>'O5 Details by Class &amp; Accounts'!AH48</f>
        <v>0</v>
      </c>
      <c r="I151" s="697">
        <f>'O5 Details by Class &amp; Accounts'!AI48</f>
        <v>0</v>
      </c>
      <c r="J151" s="697">
        <f>'O5 Details by Class &amp; Accounts'!AJ48</f>
        <v>26861.899666324432</v>
      </c>
      <c r="K151" s="697">
        <f>'O5 Details by Class &amp; Accounts'!AK48</f>
        <v>0</v>
      </c>
      <c r="L151" s="697">
        <f>'O5 Details by Class &amp; Accounts'!AL48</f>
        <v>826.51998973305956</v>
      </c>
      <c r="M151" s="697">
        <f>'O5 Details by Class &amp; Accounts'!AM48</f>
        <v>0</v>
      </c>
      <c r="N151" s="697">
        <f>'O5 Details by Class &amp; Accounts'!AN48</f>
        <v>0</v>
      </c>
      <c r="O151" s="697">
        <f>'O5 Details by Class &amp; Accounts'!AO48</f>
        <v>0</v>
      </c>
      <c r="P151" s="697">
        <f>'O5 Details by Class &amp; Accounts'!AP48</f>
        <v>0</v>
      </c>
      <c r="Q151" s="697">
        <f>'O5 Details by Class &amp; Accounts'!AQ48</f>
        <v>0</v>
      </c>
      <c r="R151" s="697">
        <f>'O5 Details by Class &amp; Accounts'!AR48</f>
        <v>0</v>
      </c>
      <c r="S151" s="697">
        <f>'O5 Details by Class &amp; Accounts'!AS48</f>
        <v>0</v>
      </c>
      <c r="T151" s="697">
        <f>'O5 Details by Class &amp; Accounts'!AT48</f>
        <v>0</v>
      </c>
      <c r="U151" s="697">
        <f>'O5 Details by Class &amp; Accounts'!AU48</f>
        <v>0</v>
      </c>
      <c r="V151" s="697">
        <f>'O5 Details by Class &amp; Accounts'!AV48</f>
        <v>0</v>
      </c>
      <c r="W151" s="681">
        <f>'O5 Details by Class &amp; Accounts'!AW48</f>
        <v>0</v>
      </c>
      <c r="X151" s="619"/>
      <c r="Y151" s="620"/>
      <c r="Z151" s="669" t="s">
        <v>706</v>
      </c>
      <c r="AA151" s="620"/>
      <c r="AB151" s="620"/>
      <c r="AC151" s="620"/>
      <c r="AD151" s="620"/>
    </row>
    <row r="152" spans="1:30" s="67" customFormat="1" ht="12.75">
      <c r="A152" s="709">
        <v>1840</v>
      </c>
      <c r="B152" s="375" t="s">
        <v>76</v>
      </c>
      <c r="C152" s="664">
        <f t="shared" si="29"/>
        <v>0</v>
      </c>
      <c r="D152" s="697">
        <f>'O5 Details by Class &amp; Accounts'!AD49</f>
        <v>0</v>
      </c>
      <c r="E152" s="697">
        <f>'O5 Details by Class &amp; Accounts'!AE49</f>
        <v>0</v>
      </c>
      <c r="F152" s="697">
        <f>'O5 Details by Class &amp; Accounts'!AF49</f>
        <v>0</v>
      </c>
      <c r="G152" s="697">
        <f>'O5 Details by Class &amp; Accounts'!AG49</f>
        <v>0</v>
      </c>
      <c r="H152" s="697">
        <f>'O5 Details by Class &amp; Accounts'!AH49</f>
        <v>0</v>
      </c>
      <c r="I152" s="697">
        <f>'O5 Details by Class &amp; Accounts'!AI49</f>
        <v>0</v>
      </c>
      <c r="J152" s="697">
        <f>'O5 Details by Class &amp; Accounts'!AJ49</f>
        <v>0</v>
      </c>
      <c r="K152" s="697">
        <f>'O5 Details by Class &amp; Accounts'!AK49</f>
        <v>0</v>
      </c>
      <c r="L152" s="697">
        <f>'O5 Details by Class &amp; Accounts'!AL49</f>
        <v>0</v>
      </c>
      <c r="M152" s="697">
        <f>'O5 Details by Class &amp; Accounts'!AM49</f>
        <v>0</v>
      </c>
      <c r="N152" s="697">
        <f>'O5 Details by Class &amp; Accounts'!AN49</f>
        <v>0</v>
      </c>
      <c r="O152" s="697">
        <f>'O5 Details by Class &amp; Accounts'!AO49</f>
        <v>0</v>
      </c>
      <c r="P152" s="697">
        <f>'O5 Details by Class &amp; Accounts'!AP49</f>
        <v>0</v>
      </c>
      <c r="Q152" s="697">
        <f>'O5 Details by Class &amp; Accounts'!AQ49</f>
        <v>0</v>
      </c>
      <c r="R152" s="697">
        <f>'O5 Details by Class &amp; Accounts'!AR49</f>
        <v>0</v>
      </c>
      <c r="S152" s="697">
        <f>'O5 Details by Class &amp; Accounts'!AS49</f>
        <v>0</v>
      </c>
      <c r="T152" s="697">
        <f>'O5 Details by Class &amp; Accounts'!AT49</f>
        <v>0</v>
      </c>
      <c r="U152" s="697">
        <f>'O5 Details by Class &amp; Accounts'!AU49</f>
        <v>0</v>
      </c>
      <c r="V152" s="697">
        <f>'O5 Details by Class &amp; Accounts'!AV49</f>
        <v>0</v>
      </c>
      <c r="W152" s="681">
        <f>'O5 Details by Class &amp; Accounts'!AW49</f>
        <v>0</v>
      </c>
      <c r="X152" s="619"/>
      <c r="Y152" s="620"/>
      <c r="Z152" s="669" t="e">
        <v>#N/A</v>
      </c>
      <c r="AA152" s="620"/>
      <c r="AB152" s="620"/>
      <c r="AC152" s="620"/>
      <c r="AD152" s="620"/>
    </row>
    <row r="153" spans="1:30" s="67" customFormat="1" ht="12.75">
      <c r="A153" s="709" t="s">
        <v>837</v>
      </c>
      <c r="B153" s="375" t="s">
        <v>395</v>
      </c>
      <c r="C153" s="664">
        <f t="shared" si="29"/>
        <v>0</v>
      </c>
      <c r="D153" s="697">
        <f>'O5 Details by Class &amp; Accounts'!AD50</f>
        <v>0</v>
      </c>
      <c r="E153" s="697">
        <f>'O5 Details by Class &amp; Accounts'!AE50</f>
        <v>0</v>
      </c>
      <c r="F153" s="697">
        <f>'O5 Details by Class &amp; Accounts'!AF50</f>
        <v>0</v>
      </c>
      <c r="G153" s="697">
        <f>'O5 Details by Class &amp; Accounts'!AG50</f>
        <v>0</v>
      </c>
      <c r="H153" s="697">
        <f>'O5 Details by Class &amp; Accounts'!AH50</f>
        <v>0</v>
      </c>
      <c r="I153" s="697">
        <f>'O5 Details by Class &amp; Accounts'!AI50</f>
        <v>0</v>
      </c>
      <c r="J153" s="697">
        <f>'O5 Details by Class &amp; Accounts'!AJ50</f>
        <v>0</v>
      </c>
      <c r="K153" s="697">
        <f>'O5 Details by Class &amp; Accounts'!AK50</f>
        <v>0</v>
      </c>
      <c r="L153" s="697">
        <f>'O5 Details by Class &amp; Accounts'!AL50</f>
        <v>0</v>
      </c>
      <c r="M153" s="697">
        <f>'O5 Details by Class &amp; Accounts'!AM50</f>
        <v>0</v>
      </c>
      <c r="N153" s="697">
        <f>'O5 Details by Class &amp; Accounts'!AN50</f>
        <v>0</v>
      </c>
      <c r="O153" s="697">
        <f>'O5 Details by Class &amp; Accounts'!AO50</f>
        <v>0</v>
      </c>
      <c r="P153" s="697">
        <f>'O5 Details by Class &amp; Accounts'!AP50</f>
        <v>0</v>
      </c>
      <c r="Q153" s="697">
        <f>'O5 Details by Class &amp; Accounts'!AQ50</f>
        <v>0</v>
      </c>
      <c r="R153" s="697">
        <f>'O5 Details by Class &amp; Accounts'!AR50</f>
        <v>0</v>
      </c>
      <c r="S153" s="697">
        <f>'O5 Details by Class &amp; Accounts'!AS50</f>
        <v>0</v>
      </c>
      <c r="T153" s="697">
        <f>'O5 Details by Class &amp; Accounts'!AT50</f>
        <v>0</v>
      </c>
      <c r="U153" s="697">
        <f>'O5 Details by Class &amp; Accounts'!AU50</f>
        <v>0</v>
      </c>
      <c r="V153" s="697">
        <f>'O5 Details by Class &amp; Accounts'!AV50</f>
        <v>0</v>
      </c>
      <c r="W153" s="681">
        <f>'O5 Details by Class &amp; Accounts'!AW50</f>
        <v>0</v>
      </c>
      <c r="X153" s="619"/>
      <c r="Y153" s="620"/>
      <c r="Z153" s="669" t="s">
        <v>1430</v>
      </c>
      <c r="AA153" s="620"/>
      <c r="AB153" s="620"/>
      <c r="AC153" s="620"/>
      <c r="AD153" s="620"/>
    </row>
    <row r="154" spans="1:30" s="67" customFormat="1" ht="12.75">
      <c r="A154" s="709" t="s">
        <v>838</v>
      </c>
      <c r="B154" s="375" t="s">
        <v>396</v>
      </c>
      <c r="C154" s="664">
        <f t="shared" si="29"/>
        <v>260069.2</v>
      </c>
      <c r="D154" s="697">
        <f>'O5 Details by Class &amp; Accounts'!AD51</f>
        <v>216999.15495815373</v>
      </c>
      <c r="E154" s="697">
        <f>'O5 Details by Class &amp; Accounts'!AE51</f>
        <v>26712.661932538678</v>
      </c>
      <c r="F154" s="697">
        <f>'O5 Details by Class &amp; Accounts'!AF51</f>
        <v>3099.9879279736242</v>
      </c>
      <c r="G154" s="697">
        <f>'O5 Details by Class &amp; Accounts'!AG51</f>
        <v>0</v>
      </c>
      <c r="H154" s="697">
        <f>'O5 Details by Class &amp; Accounts'!AH51</f>
        <v>0</v>
      </c>
      <c r="I154" s="697">
        <f>'O5 Details by Class &amp; Accounts'!AI51</f>
        <v>0</v>
      </c>
      <c r="J154" s="697">
        <f>'O5 Details by Class &amp; Accounts'!AJ51</f>
        <v>12861.652041592695</v>
      </c>
      <c r="K154" s="697">
        <f>'O5 Details by Class &amp; Accounts'!AK51</f>
        <v>0</v>
      </c>
      <c r="L154" s="697">
        <f>'O5 Details by Class &amp; Accounts'!AL51</f>
        <v>395.74313974131377</v>
      </c>
      <c r="M154" s="697">
        <f>'O5 Details by Class &amp; Accounts'!AM51</f>
        <v>0</v>
      </c>
      <c r="N154" s="697">
        <f>'O5 Details by Class &amp; Accounts'!AN51</f>
        <v>0</v>
      </c>
      <c r="O154" s="697">
        <f>'O5 Details by Class &amp; Accounts'!AO51</f>
        <v>0</v>
      </c>
      <c r="P154" s="697">
        <f>'O5 Details by Class &amp; Accounts'!AP51</f>
        <v>0</v>
      </c>
      <c r="Q154" s="697">
        <f>'O5 Details by Class &amp; Accounts'!AQ51</f>
        <v>0</v>
      </c>
      <c r="R154" s="697">
        <f>'O5 Details by Class &amp; Accounts'!AR51</f>
        <v>0</v>
      </c>
      <c r="S154" s="697">
        <f>'O5 Details by Class &amp; Accounts'!AS51</f>
        <v>0</v>
      </c>
      <c r="T154" s="697">
        <f>'O5 Details by Class &amp; Accounts'!AT51</f>
        <v>0</v>
      </c>
      <c r="U154" s="697">
        <f>'O5 Details by Class &amp; Accounts'!AU51</f>
        <v>0</v>
      </c>
      <c r="V154" s="697">
        <f>'O5 Details by Class &amp; Accounts'!AV51</f>
        <v>0</v>
      </c>
      <c r="W154" s="681">
        <f>'O5 Details by Class &amp; Accounts'!AW51</f>
        <v>0</v>
      </c>
      <c r="X154" s="619"/>
      <c r="Y154" s="620"/>
      <c r="Z154" s="669" t="s">
        <v>705</v>
      </c>
      <c r="AA154" s="620"/>
      <c r="AB154" s="620"/>
      <c r="AC154" s="620"/>
      <c r="AD154" s="620"/>
    </row>
    <row r="155" spans="1:30" s="67" customFormat="1" ht="12.75">
      <c r="A155" s="709" t="s">
        <v>839</v>
      </c>
      <c r="B155" s="375" t="s">
        <v>397</v>
      </c>
      <c r="C155" s="664">
        <f t="shared" si="29"/>
        <v>0</v>
      </c>
      <c r="D155" s="697">
        <f>'O5 Details by Class &amp; Accounts'!AD52</f>
        <v>0</v>
      </c>
      <c r="E155" s="697">
        <f>'O5 Details by Class &amp; Accounts'!AE52</f>
        <v>0</v>
      </c>
      <c r="F155" s="697">
        <f>'O5 Details by Class &amp; Accounts'!AF52</f>
        <v>0</v>
      </c>
      <c r="G155" s="697">
        <f>'O5 Details by Class &amp; Accounts'!AG52</f>
        <v>0</v>
      </c>
      <c r="H155" s="697">
        <f>'O5 Details by Class &amp; Accounts'!AH52</f>
        <v>0</v>
      </c>
      <c r="I155" s="697">
        <f>'O5 Details by Class &amp; Accounts'!AI52</f>
        <v>0</v>
      </c>
      <c r="J155" s="697">
        <f>'O5 Details by Class &amp; Accounts'!AJ52</f>
        <v>0</v>
      </c>
      <c r="K155" s="697">
        <f>'O5 Details by Class &amp; Accounts'!AK52</f>
        <v>0</v>
      </c>
      <c r="L155" s="697">
        <f>'O5 Details by Class &amp; Accounts'!AL52</f>
        <v>0</v>
      </c>
      <c r="M155" s="697">
        <f>'O5 Details by Class &amp; Accounts'!AM52</f>
        <v>0</v>
      </c>
      <c r="N155" s="697">
        <f>'O5 Details by Class &amp; Accounts'!AN52</f>
        <v>0</v>
      </c>
      <c r="O155" s="697">
        <f>'O5 Details by Class &amp; Accounts'!AO52</f>
        <v>0</v>
      </c>
      <c r="P155" s="697">
        <f>'O5 Details by Class &amp; Accounts'!AP52</f>
        <v>0</v>
      </c>
      <c r="Q155" s="697">
        <f>'O5 Details by Class &amp; Accounts'!AQ52</f>
        <v>0</v>
      </c>
      <c r="R155" s="697">
        <f>'O5 Details by Class &amp; Accounts'!AR52</f>
        <v>0</v>
      </c>
      <c r="S155" s="697">
        <f>'O5 Details by Class &amp; Accounts'!AS52</f>
        <v>0</v>
      </c>
      <c r="T155" s="697">
        <f>'O5 Details by Class &amp; Accounts'!AT52</f>
        <v>0</v>
      </c>
      <c r="U155" s="697">
        <f>'O5 Details by Class &amp; Accounts'!AU52</f>
        <v>0</v>
      </c>
      <c r="V155" s="697">
        <f>'O5 Details by Class &amp; Accounts'!AV52</f>
        <v>0</v>
      </c>
      <c r="W155" s="681">
        <f>'O5 Details by Class &amp; Accounts'!AW52</f>
        <v>0</v>
      </c>
      <c r="X155" s="619"/>
      <c r="Y155" s="620"/>
      <c r="Z155" s="669" t="s">
        <v>706</v>
      </c>
      <c r="AA155" s="620"/>
      <c r="AB155" s="620"/>
      <c r="AC155" s="620"/>
      <c r="AD155" s="620"/>
    </row>
    <row r="156" spans="1:30" s="67" customFormat="1" ht="12.75">
      <c r="A156" s="709">
        <v>1845</v>
      </c>
      <c r="B156" s="375" t="s">
        <v>84</v>
      </c>
      <c r="C156" s="664">
        <f t="shared" si="29"/>
        <v>0</v>
      </c>
      <c r="D156" s="697">
        <f>'O5 Details by Class &amp; Accounts'!AD53</f>
        <v>0</v>
      </c>
      <c r="E156" s="697">
        <f>'O5 Details by Class &amp; Accounts'!AE53</f>
        <v>0</v>
      </c>
      <c r="F156" s="697">
        <f>'O5 Details by Class &amp; Accounts'!AF53</f>
        <v>0</v>
      </c>
      <c r="G156" s="697">
        <f>'O5 Details by Class &amp; Accounts'!AG53</f>
        <v>0</v>
      </c>
      <c r="H156" s="697">
        <f>'O5 Details by Class &amp; Accounts'!AH53</f>
        <v>0</v>
      </c>
      <c r="I156" s="697">
        <f>'O5 Details by Class &amp; Accounts'!AI53</f>
        <v>0</v>
      </c>
      <c r="J156" s="697">
        <f>'O5 Details by Class &amp; Accounts'!AJ53</f>
        <v>0</v>
      </c>
      <c r="K156" s="697">
        <f>'O5 Details by Class &amp; Accounts'!AK53</f>
        <v>0</v>
      </c>
      <c r="L156" s="697">
        <f>'O5 Details by Class &amp; Accounts'!AL53</f>
        <v>0</v>
      </c>
      <c r="M156" s="697">
        <f>'O5 Details by Class &amp; Accounts'!AM53</f>
        <v>0</v>
      </c>
      <c r="N156" s="697">
        <f>'O5 Details by Class &amp; Accounts'!AN53</f>
        <v>0</v>
      </c>
      <c r="O156" s="697">
        <f>'O5 Details by Class &amp; Accounts'!AO53</f>
        <v>0</v>
      </c>
      <c r="P156" s="697">
        <f>'O5 Details by Class &amp; Accounts'!AP53</f>
        <v>0</v>
      </c>
      <c r="Q156" s="697">
        <f>'O5 Details by Class &amp; Accounts'!AQ53</f>
        <v>0</v>
      </c>
      <c r="R156" s="697">
        <f>'O5 Details by Class &amp; Accounts'!AR53</f>
        <v>0</v>
      </c>
      <c r="S156" s="697">
        <f>'O5 Details by Class &amp; Accounts'!AS53</f>
        <v>0</v>
      </c>
      <c r="T156" s="697">
        <f>'O5 Details by Class &amp; Accounts'!AT53</f>
        <v>0</v>
      </c>
      <c r="U156" s="697">
        <f>'O5 Details by Class &amp; Accounts'!AU53</f>
        <v>0</v>
      </c>
      <c r="V156" s="697">
        <f>'O5 Details by Class &amp; Accounts'!AV53</f>
        <v>0</v>
      </c>
      <c r="W156" s="681">
        <f>'O5 Details by Class &amp; Accounts'!AW53</f>
        <v>0</v>
      </c>
      <c r="X156" s="619"/>
      <c r="Y156" s="620"/>
      <c r="Z156" s="669" t="e">
        <v>#N/A</v>
      </c>
      <c r="AA156" s="620"/>
      <c r="AB156" s="620"/>
      <c r="AC156" s="620"/>
      <c r="AD156" s="620"/>
    </row>
    <row r="157" spans="1:30" s="67" customFormat="1" ht="25.5">
      <c r="A157" s="709" t="s">
        <v>840</v>
      </c>
      <c r="B157" s="375" t="s">
        <v>398</v>
      </c>
      <c r="C157" s="664">
        <f t="shared" si="29"/>
        <v>0</v>
      </c>
      <c r="D157" s="697">
        <f>'O5 Details by Class &amp; Accounts'!AD54</f>
        <v>0</v>
      </c>
      <c r="E157" s="697">
        <f>'O5 Details by Class &amp; Accounts'!AE54</f>
        <v>0</v>
      </c>
      <c r="F157" s="697">
        <f>'O5 Details by Class &amp; Accounts'!AF54</f>
        <v>0</v>
      </c>
      <c r="G157" s="697">
        <f>'O5 Details by Class &amp; Accounts'!AG54</f>
        <v>0</v>
      </c>
      <c r="H157" s="697">
        <f>'O5 Details by Class &amp; Accounts'!AH54</f>
        <v>0</v>
      </c>
      <c r="I157" s="697">
        <f>'O5 Details by Class &amp; Accounts'!AI54</f>
        <v>0</v>
      </c>
      <c r="J157" s="697">
        <f>'O5 Details by Class &amp; Accounts'!AJ54</f>
        <v>0</v>
      </c>
      <c r="K157" s="697">
        <f>'O5 Details by Class &amp; Accounts'!AK54</f>
        <v>0</v>
      </c>
      <c r="L157" s="697">
        <f>'O5 Details by Class &amp; Accounts'!AL54</f>
        <v>0</v>
      </c>
      <c r="M157" s="697">
        <f>'O5 Details by Class &amp; Accounts'!AM54</f>
        <v>0</v>
      </c>
      <c r="N157" s="697">
        <f>'O5 Details by Class &amp; Accounts'!AN54</f>
        <v>0</v>
      </c>
      <c r="O157" s="697">
        <f>'O5 Details by Class &amp; Accounts'!AO54</f>
        <v>0</v>
      </c>
      <c r="P157" s="697">
        <f>'O5 Details by Class &amp; Accounts'!AP54</f>
        <v>0</v>
      </c>
      <c r="Q157" s="697">
        <f>'O5 Details by Class &amp; Accounts'!AQ54</f>
        <v>0</v>
      </c>
      <c r="R157" s="697">
        <f>'O5 Details by Class &amp; Accounts'!AR54</f>
        <v>0</v>
      </c>
      <c r="S157" s="697">
        <f>'O5 Details by Class &amp; Accounts'!AS54</f>
        <v>0</v>
      </c>
      <c r="T157" s="697">
        <f>'O5 Details by Class &amp; Accounts'!AT54</f>
        <v>0</v>
      </c>
      <c r="U157" s="697">
        <f>'O5 Details by Class &amp; Accounts'!AU54</f>
        <v>0</v>
      </c>
      <c r="V157" s="697">
        <f>'O5 Details by Class &amp; Accounts'!AV54</f>
        <v>0</v>
      </c>
      <c r="W157" s="681">
        <f>'O5 Details by Class &amp; Accounts'!AW54</f>
        <v>0</v>
      </c>
      <c r="X157" s="619"/>
      <c r="Y157" s="620"/>
      <c r="Z157" s="669" t="s">
        <v>1430</v>
      </c>
      <c r="AA157" s="620"/>
      <c r="AB157" s="620"/>
      <c r="AC157" s="620"/>
      <c r="AD157" s="620"/>
    </row>
    <row r="158" spans="1:30" s="67" customFormat="1" ht="12.75">
      <c r="A158" s="709" t="s">
        <v>841</v>
      </c>
      <c r="B158" s="375" t="s">
        <v>399</v>
      </c>
      <c r="C158" s="664">
        <f t="shared" si="29"/>
        <v>292264.76159999997</v>
      </c>
      <c r="D158" s="697">
        <f>'O5 Details by Class &amp; Accounts'!AD55</f>
        <v>243862.81147958411</v>
      </c>
      <c r="E158" s="697">
        <f>'O5 Details by Class &amp; Accounts'!AE55</f>
        <v>30019.586215571904</v>
      </c>
      <c r="F158" s="697">
        <f>'O5 Details by Class &amp; Accounts'!AF55</f>
        <v>3483.7544497083441</v>
      </c>
      <c r="G158" s="697">
        <f>'O5 Details by Class &amp; Accounts'!AG55</f>
        <v>0</v>
      </c>
      <c r="H158" s="697">
        <f>'O5 Details by Class &amp; Accounts'!AH55</f>
        <v>0</v>
      </c>
      <c r="I158" s="697">
        <f>'O5 Details by Class &amp; Accounts'!AI55</f>
        <v>0</v>
      </c>
      <c r="J158" s="697">
        <f>'O5 Details by Class &amp; Accounts'!AJ55</f>
        <v>14453.874844534619</v>
      </c>
      <c r="K158" s="697">
        <f>'O5 Details by Class &amp; Accounts'!AK55</f>
        <v>0</v>
      </c>
      <c r="L158" s="697">
        <f>'O5 Details by Class &amp; Accounts'!AL55</f>
        <v>444.73461060106524</v>
      </c>
      <c r="M158" s="697">
        <f>'O5 Details by Class &amp; Accounts'!AM55</f>
        <v>0</v>
      </c>
      <c r="N158" s="697">
        <f>'O5 Details by Class &amp; Accounts'!AN55</f>
        <v>0</v>
      </c>
      <c r="O158" s="697">
        <f>'O5 Details by Class &amp; Accounts'!AO55</f>
        <v>0</v>
      </c>
      <c r="P158" s="697">
        <f>'O5 Details by Class &amp; Accounts'!AP55</f>
        <v>0</v>
      </c>
      <c r="Q158" s="697">
        <f>'O5 Details by Class &amp; Accounts'!AQ55</f>
        <v>0</v>
      </c>
      <c r="R158" s="697">
        <f>'O5 Details by Class &amp; Accounts'!AR55</f>
        <v>0</v>
      </c>
      <c r="S158" s="697">
        <f>'O5 Details by Class &amp; Accounts'!AS55</f>
        <v>0</v>
      </c>
      <c r="T158" s="697">
        <f>'O5 Details by Class &amp; Accounts'!AT55</f>
        <v>0</v>
      </c>
      <c r="U158" s="697">
        <f>'O5 Details by Class &amp; Accounts'!AU55</f>
        <v>0</v>
      </c>
      <c r="V158" s="697">
        <f>'O5 Details by Class &amp; Accounts'!AV55</f>
        <v>0</v>
      </c>
      <c r="W158" s="681">
        <f>'O5 Details by Class &amp; Accounts'!AW55</f>
        <v>0</v>
      </c>
      <c r="X158" s="619"/>
      <c r="Y158" s="620"/>
      <c r="Z158" s="669" t="s">
        <v>705</v>
      </c>
      <c r="AA158" s="620"/>
      <c r="AB158" s="620"/>
      <c r="AC158" s="620"/>
      <c r="AD158" s="620"/>
    </row>
    <row r="159" spans="1:30" s="67" customFormat="1" ht="25.5">
      <c r="A159" s="709" t="s">
        <v>842</v>
      </c>
      <c r="B159" s="375" t="s">
        <v>636</v>
      </c>
      <c r="C159" s="664">
        <f t="shared" si="29"/>
        <v>21324.038399999987</v>
      </c>
      <c r="D159" s="697">
        <f>'O5 Details by Class &amp; Accounts'!AD56</f>
        <v>18007.20901848048</v>
      </c>
      <c r="E159" s="697">
        <f>'O5 Details by Class &amp; Accounts'!AE56</f>
        <v>2216.6929034907585</v>
      </c>
      <c r="F159" s="697">
        <f>'O5 Details by Class &amp; Accounts'!AF56</f>
        <v>0</v>
      </c>
      <c r="G159" s="697">
        <f>'O5 Details by Class &amp; Accounts'!AG56</f>
        <v>0</v>
      </c>
      <c r="H159" s="697">
        <f>'O5 Details by Class &amp; Accounts'!AH56</f>
        <v>0</v>
      </c>
      <c r="I159" s="697">
        <f>'O5 Details by Class &amp; Accounts'!AI56</f>
        <v>0</v>
      </c>
      <c r="J159" s="697">
        <f>'O5 Details by Class &amp; Accounts'!AJ56</f>
        <v>1067.2965831622171</v>
      </c>
      <c r="K159" s="697">
        <f>'O5 Details by Class &amp; Accounts'!AK56</f>
        <v>0</v>
      </c>
      <c r="L159" s="697">
        <f>'O5 Details by Class &amp; Accounts'!AL56</f>
        <v>32.839894866529754</v>
      </c>
      <c r="M159" s="697">
        <f>'O5 Details by Class &amp; Accounts'!AM56</f>
        <v>0</v>
      </c>
      <c r="N159" s="697">
        <f>'O5 Details by Class &amp; Accounts'!AN56</f>
        <v>0</v>
      </c>
      <c r="O159" s="697">
        <f>'O5 Details by Class &amp; Accounts'!AO56</f>
        <v>0</v>
      </c>
      <c r="P159" s="697">
        <f>'O5 Details by Class &amp; Accounts'!AP56</f>
        <v>0</v>
      </c>
      <c r="Q159" s="697">
        <f>'O5 Details by Class &amp; Accounts'!AQ56</f>
        <v>0</v>
      </c>
      <c r="R159" s="697">
        <f>'O5 Details by Class &amp; Accounts'!AR56</f>
        <v>0</v>
      </c>
      <c r="S159" s="697">
        <f>'O5 Details by Class &amp; Accounts'!AS56</f>
        <v>0</v>
      </c>
      <c r="T159" s="697">
        <f>'O5 Details by Class &amp; Accounts'!AT56</f>
        <v>0</v>
      </c>
      <c r="U159" s="697">
        <f>'O5 Details by Class &amp; Accounts'!AU56</f>
        <v>0</v>
      </c>
      <c r="V159" s="697">
        <f>'O5 Details by Class &amp; Accounts'!AV56</f>
        <v>0</v>
      </c>
      <c r="W159" s="681">
        <f>'O5 Details by Class &amp; Accounts'!AW56</f>
        <v>0</v>
      </c>
      <c r="X159" s="619"/>
      <c r="Y159" s="620"/>
      <c r="Z159" s="669" t="s">
        <v>706</v>
      </c>
      <c r="AA159" s="620"/>
      <c r="AB159" s="620"/>
      <c r="AC159" s="620"/>
      <c r="AD159" s="620"/>
    </row>
    <row r="160" spans="1:30" s="67" customFormat="1" ht="12.75">
      <c r="A160" s="709">
        <v>1850</v>
      </c>
      <c r="B160" s="375" t="s">
        <v>90</v>
      </c>
      <c r="C160" s="664">
        <f t="shared" si="29"/>
        <v>543440.4</v>
      </c>
      <c r="D160" s="697">
        <f>'O5 Details by Class &amp; Accounts'!AD57</f>
        <v>453441.26705554151</v>
      </c>
      <c r="E160" s="697">
        <f>'O5 Details by Class &amp; Accounts'!AE57</f>
        <v>55818.75779863049</v>
      </c>
      <c r="F160" s="697">
        <f>'O5 Details by Class &amp; Accounts'!AF57</f>
        <v>6477.7323865077351</v>
      </c>
      <c r="G160" s="697">
        <f>'O5 Details by Class &amp; Accounts'!AG57</f>
        <v>0</v>
      </c>
      <c r="H160" s="697">
        <f>'O5 Details by Class &amp; Accounts'!AH57</f>
        <v>0</v>
      </c>
      <c r="I160" s="697">
        <f>'O5 Details by Class &amp; Accounts'!AI57</f>
        <v>0</v>
      </c>
      <c r="J160" s="697">
        <f>'O5 Details by Class &amp; Accounts'!AJ57</f>
        <v>26875.698199340604</v>
      </c>
      <c r="K160" s="697">
        <f>'O5 Details by Class &amp; Accounts'!AK57</f>
        <v>0</v>
      </c>
      <c r="L160" s="697">
        <f>'O5 Details by Class &amp; Accounts'!AL57</f>
        <v>826.9445599797109</v>
      </c>
      <c r="M160" s="697">
        <f>'O5 Details by Class &amp; Accounts'!AM57</f>
        <v>0</v>
      </c>
      <c r="N160" s="697">
        <f>'O5 Details by Class &amp; Accounts'!AN57</f>
        <v>0</v>
      </c>
      <c r="O160" s="697">
        <f>'O5 Details by Class &amp; Accounts'!AO57</f>
        <v>0</v>
      </c>
      <c r="P160" s="697">
        <f>'O5 Details by Class &amp; Accounts'!AP57</f>
        <v>0</v>
      </c>
      <c r="Q160" s="697">
        <f>'O5 Details by Class &amp; Accounts'!AQ57</f>
        <v>0</v>
      </c>
      <c r="R160" s="697">
        <f>'O5 Details by Class &amp; Accounts'!AR57</f>
        <v>0</v>
      </c>
      <c r="S160" s="697">
        <f>'O5 Details by Class &amp; Accounts'!AS57</f>
        <v>0</v>
      </c>
      <c r="T160" s="697">
        <f>'O5 Details by Class &amp; Accounts'!AT57</f>
        <v>0</v>
      </c>
      <c r="U160" s="697">
        <f>'O5 Details by Class &amp; Accounts'!AU57</f>
        <v>0</v>
      </c>
      <c r="V160" s="697">
        <f>'O5 Details by Class &amp; Accounts'!AV57</f>
        <v>0</v>
      </c>
      <c r="W160" s="681">
        <f>'O5 Details by Class &amp; Accounts'!AW57</f>
        <v>0</v>
      </c>
      <c r="X160" s="619"/>
      <c r="Y160" s="620"/>
      <c r="Z160" s="669" t="s">
        <v>1068</v>
      </c>
      <c r="AA160" s="620"/>
      <c r="AB160" s="620"/>
      <c r="AC160" s="620"/>
      <c r="AD160" s="620"/>
    </row>
    <row r="161" spans="1:30" s="67" customFormat="1" ht="12.75">
      <c r="A161" s="709">
        <v>1855</v>
      </c>
      <c r="B161" s="375" t="s">
        <v>92</v>
      </c>
      <c r="C161" s="664">
        <f t="shared" si="29"/>
        <v>13196.999999999998</v>
      </c>
      <c r="D161" s="697">
        <f>'O5 Details by Class &amp; Accounts'!AD58</f>
        <v>9163.6162174711371</v>
      </c>
      <c r="E161" s="697">
        <f>'O5 Details by Class &amp; Accounts'!AE58</f>
        <v>3045.7186424938263</v>
      </c>
      <c r="F161" s="697">
        <f>'O5 Details by Class &amp; Accounts'!AF58</f>
        <v>0</v>
      </c>
      <c r="G161" s="697">
        <f>'O5 Details by Class &amp; Accounts'!AG58</f>
        <v>0</v>
      </c>
      <c r="H161" s="697">
        <f>'O5 Details by Class &amp; Accounts'!AH58</f>
        <v>0</v>
      </c>
      <c r="I161" s="697">
        <f>'O5 Details by Class &amp; Accounts'!AI58</f>
        <v>0</v>
      </c>
      <c r="J161" s="697">
        <f>'O5 Details by Class &amp; Accounts'!AJ58</f>
        <v>977.63808277579608</v>
      </c>
      <c r="K161" s="697">
        <f>'O5 Details by Class &amp; Accounts'!AK58</f>
        <v>0</v>
      </c>
      <c r="L161" s="697">
        <f>'O5 Details by Class &amp; Accounts'!AL58</f>
        <v>10.027057259238934</v>
      </c>
      <c r="M161" s="697">
        <f>'O5 Details by Class &amp; Accounts'!AM58</f>
        <v>0</v>
      </c>
      <c r="N161" s="697">
        <f>'O5 Details by Class &amp; Accounts'!AN58</f>
        <v>0</v>
      </c>
      <c r="O161" s="697">
        <f>'O5 Details by Class &amp; Accounts'!AO58</f>
        <v>0</v>
      </c>
      <c r="P161" s="697">
        <f>'O5 Details by Class &amp; Accounts'!AP58</f>
        <v>0</v>
      </c>
      <c r="Q161" s="697">
        <f>'O5 Details by Class &amp; Accounts'!AQ58</f>
        <v>0</v>
      </c>
      <c r="R161" s="697">
        <f>'O5 Details by Class &amp; Accounts'!AR58</f>
        <v>0</v>
      </c>
      <c r="S161" s="697">
        <f>'O5 Details by Class &amp; Accounts'!AS58</f>
        <v>0</v>
      </c>
      <c r="T161" s="697">
        <f>'O5 Details by Class &amp; Accounts'!AT58</f>
        <v>0</v>
      </c>
      <c r="U161" s="697">
        <f>'O5 Details by Class &amp; Accounts'!AU58</f>
        <v>0</v>
      </c>
      <c r="V161" s="697">
        <f>'O5 Details by Class &amp; Accounts'!AV58</f>
        <v>0</v>
      </c>
      <c r="W161" s="681">
        <f>'O5 Details by Class &amp; Accounts'!AW58</f>
        <v>0</v>
      </c>
      <c r="X161" s="619"/>
      <c r="Y161" s="620"/>
      <c r="Z161" s="669" t="s">
        <v>1284</v>
      </c>
      <c r="AA161" s="620"/>
      <c r="AB161" s="620"/>
      <c r="AC161" s="620"/>
      <c r="AD161" s="620"/>
    </row>
    <row r="162" spans="1:30" s="64" customFormat="1" ht="12.75">
      <c r="A162" s="709">
        <v>1860</v>
      </c>
      <c r="B162" s="375" t="s">
        <v>93</v>
      </c>
      <c r="C162" s="664">
        <f>SUM(D162:W162)</f>
        <v>847168</v>
      </c>
      <c r="D162" s="697">
        <f>'O5 Details by Class &amp; Accounts'!AD59</f>
        <v>612973.11288888881</v>
      </c>
      <c r="E162" s="697">
        <f>'O5 Details by Class &amp; Accounts'!AE59</f>
        <v>203169.71235555556</v>
      </c>
      <c r="F162" s="697">
        <f>'O5 Details by Class &amp; Accounts'!AF59</f>
        <v>31025.174755555556</v>
      </c>
      <c r="G162" s="697">
        <f>'O5 Details by Class &amp; Accounts'!AG59</f>
        <v>0</v>
      </c>
      <c r="H162" s="697">
        <f>'O5 Details by Class &amp; Accounts'!AH59</f>
        <v>0</v>
      </c>
      <c r="I162" s="697">
        <f>'O5 Details by Class &amp; Accounts'!AI59</f>
        <v>0</v>
      </c>
      <c r="J162" s="697">
        <f>'O5 Details by Class &amp; Accounts'!AJ59</f>
        <v>0</v>
      </c>
      <c r="K162" s="697">
        <f>'O5 Details by Class &amp; Accounts'!AK59</f>
        <v>0</v>
      </c>
      <c r="L162" s="697">
        <f>'O5 Details by Class &amp; Accounts'!AL59</f>
        <v>0</v>
      </c>
      <c r="M162" s="697">
        <f>'O5 Details by Class &amp; Accounts'!AM58</f>
        <v>0</v>
      </c>
      <c r="N162" s="697">
        <f>'O5 Details by Class &amp; Accounts'!AN58</f>
        <v>0</v>
      </c>
      <c r="O162" s="697">
        <f>'O5 Details by Class &amp; Accounts'!AO58</f>
        <v>0</v>
      </c>
      <c r="P162" s="697">
        <f>'O5 Details by Class &amp; Accounts'!AP58</f>
        <v>0</v>
      </c>
      <c r="Q162" s="697">
        <f>'O5 Details by Class &amp; Accounts'!AQ58</f>
        <v>0</v>
      </c>
      <c r="R162" s="697">
        <f>'O5 Details by Class &amp; Accounts'!AR58</f>
        <v>0</v>
      </c>
      <c r="S162" s="697">
        <f>'O5 Details by Class &amp; Accounts'!AS58</f>
        <v>0</v>
      </c>
      <c r="T162" s="697">
        <f>'O5 Details by Class &amp; Accounts'!AT58</f>
        <v>0</v>
      </c>
      <c r="U162" s="697">
        <f>'O5 Details by Class &amp; Accounts'!AU58</f>
        <v>0</v>
      </c>
      <c r="V162" s="697">
        <f>'O5 Details by Class &amp; Accounts'!AV58</f>
        <v>0</v>
      </c>
      <c r="W162" s="697">
        <f>'O5 Details by Class &amp; Accounts'!AW58</f>
        <v>0</v>
      </c>
      <c r="X162" s="72"/>
      <c r="Y162" s="576"/>
      <c r="Z162" s="669" t="s">
        <v>780</v>
      </c>
      <c r="AA162" s="576"/>
      <c r="AB162" s="576"/>
      <c r="AC162" s="576"/>
      <c r="AD162" s="576"/>
    </row>
    <row r="163" spans="1:30" s="578" customFormat="1" ht="12.75">
      <c r="A163" s="710">
        <v>9999</v>
      </c>
      <c r="B163" s="682" t="str">
        <f>'I3 TB Data'!B148</f>
        <v>blank row</v>
      </c>
      <c r="C163" s="664">
        <f>SUM(D163:W163)</f>
        <v>0</v>
      </c>
      <c r="D163" s="697">
        <f>'O5 Details by Class &amp; Accounts'!AD60</f>
        <v>0</v>
      </c>
      <c r="E163" s="697">
        <f>'O5 Details by Class &amp; Accounts'!AE60</f>
        <v>0</v>
      </c>
      <c r="F163" s="697">
        <f>'O5 Details by Class &amp; Accounts'!AF60</f>
        <v>0</v>
      </c>
      <c r="G163" s="697">
        <f>'O5 Details by Class &amp; Accounts'!AG60</f>
        <v>0</v>
      </c>
      <c r="H163" s="697">
        <f>'O5 Details by Class &amp; Accounts'!AH60</f>
        <v>0</v>
      </c>
      <c r="I163" s="697">
        <f>'O5 Details by Class &amp; Accounts'!AI60</f>
        <v>0</v>
      </c>
      <c r="J163" s="697">
        <f>'O5 Details by Class &amp; Accounts'!AJ60</f>
        <v>0</v>
      </c>
      <c r="K163" s="697">
        <f>'O5 Details by Class &amp; Accounts'!AK60</f>
        <v>0</v>
      </c>
      <c r="L163" s="697">
        <f>'O5 Details by Class &amp; Accounts'!AL60</f>
        <v>0</v>
      </c>
      <c r="M163" s="685">
        <f>'O5 Details by Class &amp; Accounts'!AM59</f>
        <v>0</v>
      </c>
      <c r="N163" s="685">
        <f>'O5 Details by Class &amp; Accounts'!AN59</f>
        <v>0</v>
      </c>
      <c r="O163" s="685">
        <f>'O5 Details by Class &amp; Accounts'!AO59</f>
        <v>0</v>
      </c>
      <c r="P163" s="685">
        <f>'O5 Details by Class &amp; Accounts'!AP59</f>
        <v>0</v>
      </c>
      <c r="Q163" s="685">
        <f>'O5 Details by Class &amp; Accounts'!AQ59</f>
        <v>0</v>
      </c>
      <c r="R163" s="685">
        <f>'O5 Details by Class &amp; Accounts'!AR59</f>
        <v>0</v>
      </c>
      <c r="S163" s="685">
        <f>'O5 Details by Class &amp; Accounts'!AS59</f>
        <v>0</v>
      </c>
      <c r="T163" s="685">
        <f>'O5 Details by Class &amp; Accounts'!AT59</f>
        <v>0</v>
      </c>
      <c r="U163" s="685">
        <f>'O5 Details by Class &amp; Accounts'!AU59</f>
        <v>0</v>
      </c>
      <c r="V163" s="685">
        <f>'O5 Details by Class &amp; Accounts'!AV59</f>
        <v>0</v>
      </c>
      <c r="W163" s="686">
        <f>'O5 Details by Class &amp; Accounts'!AW59</f>
        <v>0</v>
      </c>
      <c r="X163" s="621"/>
      <c r="Y163" s="622"/>
      <c r="Z163" s="669">
        <f>'E4 TB Allocation Details'!G60</f>
        <v>0</v>
      </c>
      <c r="AA163" s="622"/>
      <c r="AB163" s="622"/>
      <c r="AC163" s="622"/>
      <c r="AD163" s="622"/>
    </row>
    <row r="164" spans="1:30" ht="12.75">
      <c r="A164" s="711"/>
      <c r="B164" s="699"/>
      <c r="C164" s="670"/>
      <c r="D164" s="665"/>
      <c r="E164" s="665"/>
      <c r="F164" s="665"/>
      <c r="G164" s="665"/>
      <c r="H164" s="665"/>
      <c r="I164" s="665"/>
      <c r="J164" s="665"/>
      <c r="K164" s="665"/>
      <c r="L164" s="665"/>
      <c r="M164" s="665"/>
      <c r="N164" s="665"/>
      <c r="O164" s="665"/>
      <c r="P164" s="665"/>
      <c r="Q164" s="665"/>
      <c r="R164" s="665"/>
      <c r="S164" s="665"/>
      <c r="T164" s="665"/>
      <c r="U164" s="665"/>
      <c r="V164" s="665"/>
      <c r="W164" s="673"/>
      <c r="Z164" s="669"/>
    </row>
    <row r="165" spans="1:30" ht="12.75">
      <c r="A165" s="255"/>
      <c r="B165" s="931" t="s">
        <v>714</v>
      </c>
      <c r="C165" s="935">
        <f t="shared" si="29"/>
        <v>3939028.2</v>
      </c>
      <c r="D165" s="933">
        <f t="shared" ref="D165:W165" si="30">+SUM(D143:D164)</f>
        <v>3197699.2561611542</v>
      </c>
      <c r="E165" s="933">
        <f t="shared" si="30"/>
        <v>523267.96092424751</v>
      </c>
      <c r="F165" s="933">
        <f t="shared" si="30"/>
        <v>59721.321440820582</v>
      </c>
      <c r="G165" s="933">
        <f t="shared" si="30"/>
        <v>0</v>
      </c>
      <c r="H165" s="933">
        <f t="shared" si="30"/>
        <v>0</v>
      </c>
      <c r="I165" s="933">
        <f t="shared" si="30"/>
        <v>0</v>
      </c>
      <c r="J165" s="933">
        <f t="shared" si="30"/>
        <v>153632.55989909335</v>
      </c>
      <c r="K165" s="933">
        <f t="shared" si="30"/>
        <v>0</v>
      </c>
      <c r="L165" s="933">
        <f t="shared" si="30"/>
        <v>4707.1015746843959</v>
      </c>
      <c r="M165" s="933">
        <f t="shared" si="30"/>
        <v>0</v>
      </c>
      <c r="N165" s="933">
        <f t="shared" si="30"/>
        <v>0</v>
      </c>
      <c r="O165" s="933">
        <f t="shared" si="30"/>
        <v>0</v>
      </c>
      <c r="P165" s="933">
        <f t="shared" si="30"/>
        <v>0</v>
      </c>
      <c r="Q165" s="933">
        <f t="shared" si="30"/>
        <v>0</v>
      </c>
      <c r="R165" s="933">
        <f t="shared" si="30"/>
        <v>0</v>
      </c>
      <c r="S165" s="933">
        <f t="shared" si="30"/>
        <v>0</v>
      </c>
      <c r="T165" s="933">
        <f t="shared" si="30"/>
        <v>0</v>
      </c>
      <c r="U165" s="933">
        <f t="shared" si="30"/>
        <v>0</v>
      </c>
      <c r="V165" s="933">
        <f t="shared" si="30"/>
        <v>0</v>
      </c>
      <c r="W165" s="934">
        <f t="shared" si="30"/>
        <v>0</v>
      </c>
      <c r="Z165" s="669"/>
    </row>
    <row r="166" spans="1:30" ht="12.75">
      <c r="A166" s="255"/>
      <c r="B166" s="671"/>
      <c r="C166" s="691"/>
      <c r="D166" s="665"/>
      <c r="E166" s="665"/>
      <c r="F166" s="665"/>
      <c r="G166" s="665"/>
      <c r="H166" s="665"/>
      <c r="I166" s="665"/>
      <c r="J166" s="665"/>
      <c r="K166" s="665"/>
      <c r="L166" s="665"/>
      <c r="M166" s="665"/>
      <c r="N166" s="665"/>
      <c r="O166" s="665"/>
      <c r="P166" s="665"/>
      <c r="Q166" s="665"/>
      <c r="R166" s="665"/>
      <c r="S166" s="665"/>
      <c r="T166" s="665"/>
      <c r="U166" s="665"/>
      <c r="V166" s="665"/>
      <c r="W166" s="673"/>
      <c r="Z166" s="669"/>
    </row>
    <row r="167" spans="1:30" ht="12.75">
      <c r="A167" s="202"/>
      <c r="B167" s="712" t="s">
        <v>0</v>
      </c>
      <c r="C167" s="670"/>
      <c r="D167" s="665"/>
      <c r="E167" s="665"/>
      <c r="F167" s="665"/>
      <c r="G167" s="665"/>
      <c r="H167" s="665"/>
      <c r="I167" s="665"/>
      <c r="J167" s="665"/>
      <c r="K167" s="665"/>
      <c r="L167" s="665"/>
      <c r="M167" s="665"/>
      <c r="N167" s="665"/>
      <c r="O167" s="665"/>
      <c r="P167" s="665"/>
      <c r="Q167" s="665"/>
      <c r="R167" s="665"/>
      <c r="S167" s="665"/>
      <c r="T167" s="665"/>
      <c r="U167" s="665"/>
      <c r="V167" s="665"/>
      <c r="W167" s="673"/>
      <c r="Z167" s="669"/>
    </row>
    <row r="168" spans="1:30" ht="25.5">
      <c r="A168" s="202"/>
      <c r="B168" s="668" t="s">
        <v>969</v>
      </c>
      <c r="C168" s="664">
        <f t="shared" ref="C168:C179" si="31">SUM(D168:W168)</f>
        <v>-2421152.4000000004</v>
      </c>
      <c r="D168" s="674">
        <f>IF(ISERROR('O7 Amortization'!AB82+'O7 Amortization'!AB153-'O7 Amortization'!AB176+'O7 Amortization'!AB224+'O7 Amortization'!AB295), "-", 'O7 Amortization'!AB82+'O7 Amortization'!AB153-'O7 Amortization'!AB176+'O7 Amortization'!AB224+'O7 Amortization'!AB295)</f>
        <v>-1986536.6020638742</v>
      </c>
      <c r="E168" s="674">
        <f>IF(ISERROR('O7 Amortization'!AC82+'O7 Amortization'!AC153-'O7 Amortization'!AC176+'O7 Amortization'!AC224+'O7 Amortization'!AC295), "-", 'O7 Amortization'!AC82+'O7 Amortization'!AC153-'O7 Amortization'!AC176+'O7 Amortization'!AC224+'O7 Amortization'!AC295)</f>
        <v>-295559.70896549395</v>
      </c>
      <c r="F168" s="674">
        <f>IF(ISERROR('O7 Amortization'!AD82+'O7 Amortization'!AD153-'O7 Amortization'!AD176+'O7 Amortization'!AD224+'O7 Amortization'!AD295), "-", 'O7 Amortization'!AD82+'O7 Amortization'!AD153-'O7 Amortization'!AD176+'O7 Amortization'!AD224+'O7 Amortization'!AD295)</f>
        <v>-32484.205525189507</v>
      </c>
      <c r="G168" s="674">
        <f>IF(ISERROR('O7 Amortization'!AE82+'O7 Amortization'!AE153-'O7 Amortization'!AE176+'O7 Amortization'!AE224+'O7 Amortization'!AE295), "-", 'O7 Amortization'!AE82+'O7 Amortization'!AE153-'O7 Amortization'!AE176+'O7 Amortization'!AE224+'O7 Amortization'!AE295)</f>
        <v>0</v>
      </c>
      <c r="H168" s="674">
        <f>IF(ISERROR('O7 Amortization'!AF82+'O7 Amortization'!AF153-'O7 Amortization'!AF176+'O7 Amortization'!AF224+'O7 Amortization'!AF295), "-", 'O7 Amortization'!AF82+'O7 Amortization'!AF153-'O7 Amortization'!AF176+'O7 Amortization'!AF224+'O7 Amortization'!AF295)</f>
        <v>0</v>
      </c>
      <c r="I168" s="674">
        <f>IF(ISERROR('O7 Amortization'!AG82+'O7 Amortization'!AG153-'O7 Amortization'!AG176+'O7 Amortization'!AG224+'O7 Amortization'!AG295), "-", 'O7 Amortization'!AG82+'O7 Amortization'!AG153-'O7 Amortization'!AG176+'O7 Amortization'!AG224+'O7 Amortization'!AG295)</f>
        <v>0</v>
      </c>
      <c r="J168" s="674">
        <f>IF(ISERROR('O7 Amortization'!AH82+'O7 Amortization'!AH153-'O7 Amortization'!AH176+'O7 Amortization'!AH224+'O7 Amortization'!AH295), "-", 'O7 Amortization'!AH82+'O7 Amortization'!AH153-'O7 Amortization'!AH176+'O7 Amortization'!AH224+'O7 Amortization'!AH295)</f>
        <v>-103393.88535657567</v>
      </c>
      <c r="K168" s="674">
        <f>IF(ISERROR('O7 Amortization'!AI82+'O7 Amortization'!AI153-'O7 Amortization'!AI176+'O7 Amortization'!AI224+'O7 Amortization'!AI295), "-", 'O7 Amortization'!AI82+'O7 Amortization'!AI153-'O7 Amortization'!AI176+'O7 Amortization'!AI224+'O7 Amortization'!AI295)</f>
        <v>0</v>
      </c>
      <c r="L168" s="674">
        <f>IF(ISERROR('O7 Amortization'!AJ82+'O7 Amortization'!AJ153-'O7 Amortization'!AJ176+'O7 Amortization'!AJ224+'O7 Amortization'!AJ295), "-", 'O7 Amortization'!AJ82+'O7 Amortization'!AJ153-'O7 Amortization'!AJ176+'O7 Amortization'!AJ224+'O7 Amortization'!AJ295)</f>
        <v>-3177.9980888671134</v>
      </c>
      <c r="M168" s="674">
        <f>IF(ISERROR('O7 Amortization'!AK82+'O7 Amortization'!AK153-'O7 Amortization'!AK176+'O7 Amortization'!AK224+'O7 Amortization'!AK295), "-", 'O7 Amortization'!AK82+'O7 Amortization'!AK153-'O7 Amortization'!AK176+'O7 Amortization'!AK224+'O7 Amortization'!AK295)</f>
        <v>0</v>
      </c>
      <c r="N168" s="674">
        <f>IF(ISERROR('O7 Amortization'!AL82+'O7 Amortization'!AL153-'O7 Amortization'!AL176+'O7 Amortization'!AL224+'O7 Amortization'!AL295), "-", 'O7 Amortization'!AL82+'O7 Amortization'!AL153-'O7 Amortization'!AL176+'O7 Amortization'!AL224+'O7 Amortization'!AL295)</f>
        <v>0</v>
      </c>
      <c r="O168" s="674">
        <f>IF(ISERROR('O7 Amortization'!AM82+'O7 Amortization'!AM153-'O7 Amortization'!AM176+'O7 Amortization'!AM224+'O7 Amortization'!AM295), "-", 'O7 Amortization'!AM82+'O7 Amortization'!AM153-'O7 Amortization'!AM176+'O7 Amortization'!AM224+'O7 Amortization'!AM295)</f>
        <v>0</v>
      </c>
      <c r="P168" s="674">
        <f>IF(ISERROR('O7 Amortization'!AN82+'O7 Amortization'!AN153-'O7 Amortization'!AN176+'O7 Amortization'!AN224+'O7 Amortization'!AN295), "-", 'O7 Amortization'!AN82+'O7 Amortization'!AN153-'O7 Amortization'!AN176+'O7 Amortization'!AN224+'O7 Amortization'!AN295)</f>
        <v>0</v>
      </c>
      <c r="Q168" s="674">
        <f>IF(ISERROR('O7 Amortization'!AO82+'O7 Amortization'!AO153-'O7 Amortization'!AO176+'O7 Amortization'!AO224+'O7 Amortization'!AO295), "-", 'O7 Amortization'!AO82+'O7 Amortization'!AO153-'O7 Amortization'!AO176+'O7 Amortization'!AO224+'O7 Amortization'!AO295)</f>
        <v>0</v>
      </c>
      <c r="R168" s="674">
        <f>IF(ISERROR('O7 Amortization'!AP82+'O7 Amortization'!AP153-'O7 Amortization'!AP176+'O7 Amortization'!AP224+'O7 Amortization'!AP295), "-", 'O7 Amortization'!AP82+'O7 Amortization'!AP153-'O7 Amortization'!AP176+'O7 Amortization'!AP224+'O7 Amortization'!AP295)</f>
        <v>0</v>
      </c>
      <c r="S168" s="674">
        <f>IF(ISERROR('O7 Amortization'!AQ82+'O7 Amortization'!AQ153-'O7 Amortization'!AQ176+'O7 Amortization'!AQ224+'O7 Amortization'!AQ295), "-", 'O7 Amortization'!AQ82+'O7 Amortization'!AQ153-'O7 Amortization'!AQ176+'O7 Amortization'!AQ224+'O7 Amortization'!AQ295)</f>
        <v>0</v>
      </c>
      <c r="T168" s="674">
        <f>IF(ISERROR('O7 Amortization'!AR82+'O7 Amortization'!AR153-'O7 Amortization'!AR176+'O7 Amortization'!AR224+'O7 Amortization'!AR295), "-", 'O7 Amortization'!AR82+'O7 Amortization'!AR153-'O7 Amortization'!AR176+'O7 Amortization'!AR224+'O7 Amortization'!AR295)</f>
        <v>0</v>
      </c>
      <c r="U168" s="674">
        <f>IF(ISERROR('O7 Amortization'!AS82+'O7 Amortization'!AS153-'O7 Amortization'!AS176+'O7 Amortization'!AS224+'O7 Amortization'!AS295), "-", 'O7 Amortization'!AS82+'O7 Amortization'!AS153-'O7 Amortization'!AS176+'O7 Amortization'!AS224+'O7 Amortization'!AS295)</f>
        <v>0</v>
      </c>
      <c r="V168" s="674">
        <f>IF(ISERROR('O7 Amortization'!AT82+'O7 Amortization'!AT153-'O7 Amortization'!AT176+'O7 Amortization'!AT224+'O7 Amortization'!AT295), "-", 'O7 Amortization'!AT82+'O7 Amortization'!AT153-'O7 Amortization'!AT176+'O7 Amortization'!AT224+'O7 Amortization'!AT295)</f>
        <v>0</v>
      </c>
      <c r="W168" s="674">
        <f>IF(ISERROR('O7 Amortization'!AU82+'O7 Amortization'!AU153-'O7 Amortization'!AU176+'O7 Amortization'!AU224+'O7 Amortization'!AU295), "-", 'O7 Amortization'!AU82+'O7 Amortization'!AU153-'O7 Amortization'!AU176+'O7 Amortization'!AU224+'O7 Amortization'!AU295)</f>
        <v>0</v>
      </c>
      <c r="X168" s="674"/>
      <c r="Z168" s="669"/>
    </row>
    <row r="169" spans="1:30" ht="12.75">
      <c r="A169" s="676"/>
      <c r="B169" s="677" t="s">
        <v>970</v>
      </c>
      <c r="C169" s="670">
        <f>SUM(D169:W169)</f>
        <v>1517875.7999999996</v>
      </c>
      <c r="D169" s="256">
        <f>IF(ISERROR(D165+D168), "-", D165+D168)</f>
        <v>1211162.65409728</v>
      </c>
      <c r="E169" s="256">
        <f t="shared" ref="E169:W169" si="32">IF(ISERROR(E165+E168), "-", E165+E168)</f>
        <v>227708.25195875356</v>
      </c>
      <c r="F169" s="256">
        <f t="shared" si="32"/>
        <v>27237.115915631075</v>
      </c>
      <c r="G169" s="256">
        <f t="shared" si="32"/>
        <v>0</v>
      </c>
      <c r="H169" s="256">
        <f t="shared" si="32"/>
        <v>0</v>
      </c>
      <c r="I169" s="256">
        <f t="shared" si="32"/>
        <v>0</v>
      </c>
      <c r="J169" s="256">
        <f t="shared" si="32"/>
        <v>50238.674542517678</v>
      </c>
      <c r="K169" s="256">
        <f t="shared" si="32"/>
        <v>0</v>
      </c>
      <c r="L169" s="256">
        <f t="shared" si="32"/>
        <v>1529.1034858172825</v>
      </c>
      <c r="M169" s="256">
        <f t="shared" si="32"/>
        <v>0</v>
      </c>
      <c r="N169" s="256">
        <f t="shared" si="32"/>
        <v>0</v>
      </c>
      <c r="O169" s="256">
        <f t="shared" si="32"/>
        <v>0</v>
      </c>
      <c r="P169" s="256">
        <f t="shared" si="32"/>
        <v>0</v>
      </c>
      <c r="Q169" s="256">
        <f t="shared" si="32"/>
        <v>0</v>
      </c>
      <c r="R169" s="256">
        <f t="shared" si="32"/>
        <v>0</v>
      </c>
      <c r="S169" s="256">
        <f t="shared" si="32"/>
        <v>0</v>
      </c>
      <c r="T169" s="256">
        <f t="shared" si="32"/>
        <v>0</v>
      </c>
      <c r="U169" s="256">
        <f t="shared" si="32"/>
        <v>0</v>
      </c>
      <c r="V169" s="256">
        <f t="shared" si="32"/>
        <v>0</v>
      </c>
      <c r="W169" s="667">
        <f t="shared" si="32"/>
        <v>0</v>
      </c>
      <c r="Z169" s="669"/>
    </row>
    <row r="170" spans="1:30" ht="12.75">
      <c r="A170" s="668"/>
      <c r="B170" s="677" t="s">
        <v>1221</v>
      </c>
      <c r="C170" s="670">
        <f>SUM(D170:W170)</f>
        <v>154432.0083865097</v>
      </c>
      <c r="D170" s="256">
        <f t="shared" ref="D170:W170" si="33">IF(ISERROR(D169/D32*D28),0,D169/D32*D28)</f>
        <v>123226.3411505596</v>
      </c>
      <c r="E170" s="256">
        <f t="shared" si="33"/>
        <v>23167.536287337673</v>
      </c>
      <c r="F170" s="256">
        <f t="shared" si="33"/>
        <v>2771.1638287579785</v>
      </c>
      <c r="G170" s="256">
        <f t="shared" si="33"/>
        <v>0</v>
      </c>
      <c r="H170" s="256">
        <f t="shared" si="33"/>
        <v>0</v>
      </c>
      <c r="I170" s="256">
        <f t="shared" si="33"/>
        <v>0</v>
      </c>
      <c r="J170" s="256">
        <f t="shared" si="33"/>
        <v>5111.3927821217185</v>
      </c>
      <c r="K170" s="256">
        <f t="shared" si="33"/>
        <v>0</v>
      </c>
      <c r="L170" s="256">
        <f t="shared" si="33"/>
        <v>155.57433773275505</v>
      </c>
      <c r="M170" s="256">
        <f t="shared" si="33"/>
        <v>0</v>
      </c>
      <c r="N170" s="256">
        <f t="shared" si="33"/>
        <v>0</v>
      </c>
      <c r="O170" s="256">
        <f t="shared" si="33"/>
        <v>0</v>
      </c>
      <c r="P170" s="256">
        <f t="shared" si="33"/>
        <v>0</v>
      </c>
      <c r="Q170" s="256">
        <f t="shared" si="33"/>
        <v>0</v>
      </c>
      <c r="R170" s="256">
        <f t="shared" si="33"/>
        <v>0</v>
      </c>
      <c r="S170" s="256">
        <f t="shared" si="33"/>
        <v>0</v>
      </c>
      <c r="T170" s="256">
        <f t="shared" si="33"/>
        <v>0</v>
      </c>
      <c r="U170" s="256">
        <f t="shared" si="33"/>
        <v>0</v>
      </c>
      <c r="V170" s="256">
        <f t="shared" si="33"/>
        <v>0</v>
      </c>
      <c r="W170" s="667">
        <f t="shared" si="33"/>
        <v>0</v>
      </c>
      <c r="Z170" s="669"/>
    </row>
    <row r="171" spans="1:30" ht="25.5">
      <c r="A171" s="668"/>
      <c r="B171" s="677" t="s">
        <v>971</v>
      </c>
      <c r="C171" s="670">
        <f>SUM(D171:W171)</f>
        <v>1672307.8083865091</v>
      </c>
      <c r="D171" s="256">
        <f>SUM(D169:D170)</f>
        <v>1334388.9952478395</v>
      </c>
      <c r="E171" s="256">
        <f t="shared" ref="E171:W171" si="34">SUM(E169:E170)</f>
        <v>250875.78824609122</v>
      </c>
      <c r="F171" s="256">
        <f t="shared" si="34"/>
        <v>30008.279744389052</v>
      </c>
      <c r="G171" s="256">
        <f t="shared" si="34"/>
        <v>0</v>
      </c>
      <c r="H171" s="256">
        <f t="shared" si="34"/>
        <v>0</v>
      </c>
      <c r="I171" s="256">
        <f t="shared" si="34"/>
        <v>0</v>
      </c>
      <c r="J171" s="256">
        <f t="shared" si="34"/>
        <v>55350.0673246394</v>
      </c>
      <c r="K171" s="256">
        <f t="shared" si="34"/>
        <v>0</v>
      </c>
      <c r="L171" s="256">
        <f t="shared" si="34"/>
        <v>1684.6778235500376</v>
      </c>
      <c r="M171" s="256">
        <f t="shared" si="34"/>
        <v>0</v>
      </c>
      <c r="N171" s="256">
        <f t="shared" si="34"/>
        <v>0</v>
      </c>
      <c r="O171" s="256">
        <f t="shared" si="34"/>
        <v>0</v>
      </c>
      <c r="P171" s="256">
        <f t="shared" si="34"/>
        <v>0</v>
      </c>
      <c r="Q171" s="256">
        <f t="shared" si="34"/>
        <v>0</v>
      </c>
      <c r="R171" s="256">
        <f t="shared" si="34"/>
        <v>0</v>
      </c>
      <c r="S171" s="256">
        <f t="shared" si="34"/>
        <v>0</v>
      </c>
      <c r="T171" s="256">
        <f t="shared" si="34"/>
        <v>0</v>
      </c>
      <c r="U171" s="256">
        <f t="shared" si="34"/>
        <v>0</v>
      </c>
      <c r="V171" s="256">
        <f t="shared" si="34"/>
        <v>0</v>
      </c>
      <c r="W171" s="667">
        <f t="shared" si="34"/>
        <v>0</v>
      </c>
      <c r="Z171" s="669"/>
    </row>
    <row r="172" spans="1:30" ht="12.75">
      <c r="A172" s="255"/>
      <c r="B172" s="671"/>
      <c r="C172" s="664"/>
      <c r="D172" s="665"/>
      <c r="E172" s="665"/>
      <c r="F172" s="665"/>
      <c r="G172" s="665"/>
      <c r="H172" s="665"/>
      <c r="I172" s="665"/>
      <c r="J172" s="665"/>
      <c r="K172" s="665"/>
      <c r="L172" s="665"/>
      <c r="M172" s="665"/>
      <c r="N172" s="665"/>
      <c r="O172" s="665"/>
      <c r="P172" s="665"/>
      <c r="Q172" s="665"/>
      <c r="R172" s="665"/>
      <c r="S172" s="665"/>
      <c r="T172" s="665"/>
      <c r="U172" s="665"/>
      <c r="V172" s="665"/>
      <c r="W172" s="673"/>
      <c r="Z172" s="669"/>
    </row>
    <row r="173" spans="1:30" ht="12.75">
      <c r="A173" s="713"/>
      <c r="B173" s="712" t="s">
        <v>856</v>
      </c>
      <c r="C173" s="664"/>
      <c r="D173" s="665"/>
      <c r="E173" s="665"/>
      <c r="F173" s="665"/>
      <c r="G173" s="665"/>
      <c r="H173" s="665"/>
      <c r="I173" s="665"/>
      <c r="J173" s="665"/>
      <c r="K173" s="665"/>
      <c r="L173" s="665"/>
      <c r="M173" s="665"/>
      <c r="N173" s="665"/>
      <c r="O173" s="665"/>
      <c r="P173" s="665"/>
      <c r="Q173" s="665"/>
      <c r="R173" s="665"/>
      <c r="S173" s="665"/>
      <c r="T173" s="665"/>
      <c r="U173" s="665"/>
      <c r="V173" s="665"/>
      <c r="W173" s="673"/>
      <c r="Z173" s="669"/>
    </row>
    <row r="174" spans="1:30" s="67" customFormat="1" ht="12.75">
      <c r="A174" s="679">
        <v>4082</v>
      </c>
      <c r="B174" s="375" t="s">
        <v>1615</v>
      </c>
      <c r="C174" s="664">
        <f t="shared" si="31"/>
        <v>0</v>
      </c>
      <c r="D174" s="680">
        <f t="shared" ref="D174:W174" si="35">D101</f>
        <v>0</v>
      </c>
      <c r="E174" s="680">
        <f t="shared" si="35"/>
        <v>0</v>
      </c>
      <c r="F174" s="680">
        <f t="shared" si="35"/>
        <v>0</v>
      </c>
      <c r="G174" s="680">
        <f t="shared" si="35"/>
        <v>0</v>
      </c>
      <c r="H174" s="680">
        <f t="shared" si="35"/>
        <v>0</v>
      </c>
      <c r="I174" s="680">
        <f t="shared" si="35"/>
        <v>0</v>
      </c>
      <c r="J174" s="680">
        <f t="shared" si="35"/>
        <v>0</v>
      </c>
      <c r="K174" s="680">
        <f t="shared" si="35"/>
        <v>0</v>
      </c>
      <c r="L174" s="680">
        <f t="shared" si="35"/>
        <v>0</v>
      </c>
      <c r="M174" s="680">
        <f t="shared" si="35"/>
        <v>0</v>
      </c>
      <c r="N174" s="680">
        <f t="shared" si="35"/>
        <v>0</v>
      </c>
      <c r="O174" s="680">
        <f t="shared" si="35"/>
        <v>0</v>
      </c>
      <c r="P174" s="680">
        <f t="shared" si="35"/>
        <v>0</v>
      </c>
      <c r="Q174" s="680">
        <f t="shared" si="35"/>
        <v>0</v>
      </c>
      <c r="R174" s="680">
        <f t="shared" si="35"/>
        <v>0</v>
      </c>
      <c r="S174" s="680">
        <f t="shared" si="35"/>
        <v>0</v>
      </c>
      <c r="T174" s="680">
        <f t="shared" si="35"/>
        <v>0</v>
      </c>
      <c r="U174" s="680">
        <f t="shared" si="35"/>
        <v>0</v>
      </c>
      <c r="V174" s="680">
        <f t="shared" si="35"/>
        <v>0</v>
      </c>
      <c r="W174" s="681">
        <f t="shared" si="35"/>
        <v>0</v>
      </c>
      <c r="X174" s="619"/>
      <c r="Y174" s="620"/>
      <c r="Z174" s="669" t="s">
        <v>1283</v>
      </c>
      <c r="AA174" s="620"/>
      <c r="AB174" s="620"/>
      <c r="AC174" s="620"/>
      <c r="AD174" s="620"/>
    </row>
    <row r="175" spans="1:30" s="67" customFormat="1" ht="12.75">
      <c r="A175" s="679">
        <v>4084</v>
      </c>
      <c r="B175" s="375" t="s">
        <v>520</v>
      </c>
      <c r="C175" s="664">
        <f t="shared" si="31"/>
        <v>0</v>
      </c>
      <c r="D175" s="680">
        <f t="shared" ref="D175:S176" si="36">D102</f>
        <v>0</v>
      </c>
      <c r="E175" s="680">
        <f t="shared" si="36"/>
        <v>0</v>
      </c>
      <c r="F175" s="680">
        <f t="shared" si="36"/>
        <v>0</v>
      </c>
      <c r="G175" s="680">
        <f t="shared" si="36"/>
        <v>0</v>
      </c>
      <c r="H175" s="680">
        <f t="shared" si="36"/>
        <v>0</v>
      </c>
      <c r="I175" s="680">
        <f t="shared" si="36"/>
        <v>0</v>
      </c>
      <c r="J175" s="680">
        <f t="shared" si="36"/>
        <v>0</v>
      </c>
      <c r="K175" s="680">
        <f t="shared" si="36"/>
        <v>0</v>
      </c>
      <c r="L175" s="680">
        <f t="shared" si="36"/>
        <v>0</v>
      </c>
      <c r="M175" s="680">
        <f t="shared" si="36"/>
        <v>0</v>
      </c>
      <c r="N175" s="680">
        <f t="shared" si="36"/>
        <v>0</v>
      </c>
      <c r="O175" s="680">
        <f t="shared" si="36"/>
        <v>0</v>
      </c>
      <c r="P175" s="680">
        <f t="shared" si="36"/>
        <v>0</v>
      </c>
      <c r="Q175" s="680">
        <f t="shared" si="36"/>
        <v>0</v>
      </c>
      <c r="R175" s="680">
        <f t="shared" si="36"/>
        <v>0</v>
      </c>
      <c r="S175" s="680">
        <f t="shared" si="36"/>
        <v>0</v>
      </c>
      <c r="T175" s="680">
        <f t="shared" ref="T175:W176" si="37">T102</f>
        <v>0</v>
      </c>
      <c r="U175" s="680">
        <f t="shared" si="37"/>
        <v>0</v>
      </c>
      <c r="V175" s="680">
        <f t="shared" si="37"/>
        <v>0</v>
      </c>
      <c r="W175" s="681">
        <f t="shared" si="37"/>
        <v>0</v>
      </c>
      <c r="X175" s="619"/>
      <c r="Y175" s="620"/>
      <c r="Z175" s="669" t="s">
        <v>1283</v>
      </c>
      <c r="AA175" s="620"/>
      <c r="AB175" s="620"/>
      <c r="AC175" s="620"/>
      <c r="AD175" s="620"/>
    </row>
    <row r="176" spans="1:30" s="67" customFormat="1" ht="12.75">
      <c r="A176" s="679">
        <v>4090</v>
      </c>
      <c r="B176" s="375" t="s">
        <v>525</v>
      </c>
      <c r="C176" s="664">
        <f t="shared" si="31"/>
        <v>76466.999999999971</v>
      </c>
      <c r="D176" s="680">
        <f t="shared" si="36"/>
        <v>52916.402328623524</v>
      </c>
      <c r="E176" s="680">
        <f t="shared" si="36"/>
        <v>14055.759040094066</v>
      </c>
      <c r="F176" s="680">
        <f t="shared" si="36"/>
        <v>8393.2165465123271</v>
      </c>
      <c r="G176" s="680">
        <f t="shared" si="36"/>
        <v>0</v>
      </c>
      <c r="H176" s="680">
        <f t="shared" si="36"/>
        <v>0</v>
      </c>
      <c r="I176" s="680">
        <f t="shared" si="36"/>
        <v>0</v>
      </c>
      <c r="J176" s="680">
        <f t="shared" si="36"/>
        <v>991.91768346258391</v>
      </c>
      <c r="K176" s="680">
        <f t="shared" si="36"/>
        <v>0</v>
      </c>
      <c r="L176" s="680">
        <f t="shared" si="36"/>
        <v>109.70440130748092</v>
      </c>
      <c r="M176" s="680">
        <f t="shared" si="36"/>
        <v>0</v>
      </c>
      <c r="N176" s="680">
        <f t="shared" si="36"/>
        <v>0</v>
      </c>
      <c r="O176" s="680">
        <f t="shared" si="36"/>
        <v>0</v>
      </c>
      <c r="P176" s="680">
        <f t="shared" si="36"/>
        <v>0</v>
      </c>
      <c r="Q176" s="680">
        <f t="shared" si="36"/>
        <v>0</v>
      </c>
      <c r="R176" s="680">
        <f t="shared" si="36"/>
        <v>0</v>
      </c>
      <c r="S176" s="680">
        <f t="shared" si="36"/>
        <v>0</v>
      </c>
      <c r="T176" s="680">
        <f t="shared" si="37"/>
        <v>0</v>
      </c>
      <c r="U176" s="680">
        <f t="shared" si="37"/>
        <v>0</v>
      </c>
      <c r="V176" s="680">
        <f t="shared" si="37"/>
        <v>0</v>
      </c>
      <c r="W176" s="681">
        <f t="shared" si="37"/>
        <v>0</v>
      </c>
      <c r="X176" s="619"/>
      <c r="Y176" s="620"/>
      <c r="Z176" s="669" t="s">
        <v>1283</v>
      </c>
      <c r="AA176" s="620"/>
      <c r="AB176" s="620"/>
      <c r="AC176" s="620"/>
      <c r="AD176" s="620"/>
    </row>
    <row r="177" spans="1:30" s="67" customFormat="1" ht="12.75">
      <c r="A177" s="679">
        <v>4220</v>
      </c>
      <c r="B177" s="375" t="s">
        <v>531</v>
      </c>
      <c r="C177" s="664">
        <f t="shared" si="31"/>
        <v>0</v>
      </c>
      <c r="D177" s="680">
        <f>'O4 Summary by Class &amp; Accounts'!E93</f>
        <v>0</v>
      </c>
      <c r="E177" s="680">
        <f>'O4 Summary by Class &amp; Accounts'!F93</f>
        <v>0</v>
      </c>
      <c r="F177" s="680">
        <f>'O4 Summary by Class &amp; Accounts'!G93</f>
        <v>0</v>
      </c>
      <c r="G177" s="680">
        <f>'O4 Summary by Class &amp; Accounts'!H93</f>
        <v>0</v>
      </c>
      <c r="H177" s="680">
        <f>'O4 Summary by Class &amp; Accounts'!I93</f>
        <v>0</v>
      </c>
      <c r="I177" s="680">
        <f>'O4 Summary by Class &amp; Accounts'!J93</f>
        <v>0</v>
      </c>
      <c r="J177" s="680">
        <f>'O4 Summary by Class &amp; Accounts'!K93</f>
        <v>0</v>
      </c>
      <c r="K177" s="680">
        <f>'O4 Summary by Class &amp; Accounts'!L93</f>
        <v>0</v>
      </c>
      <c r="L177" s="680">
        <f>'O4 Summary by Class &amp; Accounts'!M93</f>
        <v>0</v>
      </c>
      <c r="M177" s="680">
        <f>'O4 Summary by Class &amp; Accounts'!N93</f>
        <v>0</v>
      </c>
      <c r="N177" s="680">
        <f>'O4 Summary by Class &amp; Accounts'!O93</f>
        <v>0</v>
      </c>
      <c r="O177" s="680">
        <f>'O4 Summary by Class &amp; Accounts'!P93</f>
        <v>0</v>
      </c>
      <c r="P177" s="680">
        <f>'O4 Summary by Class &amp; Accounts'!Q93</f>
        <v>0</v>
      </c>
      <c r="Q177" s="680">
        <f>'O4 Summary by Class &amp; Accounts'!R93</f>
        <v>0</v>
      </c>
      <c r="R177" s="680">
        <f>'O4 Summary by Class &amp; Accounts'!S93</f>
        <v>0</v>
      </c>
      <c r="S177" s="680">
        <f>'O4 Summary by Class &amp; Accounts'!T93</f>
        <v>0</v>
      </c>
      <c r="T177" s="680">
        <f>'O4 Summary by Class &amp; Accounts'!U93</f>
        <v>0</v>
      </c>
      <c r="U177" s="680">
        <f>'O4 Summary by Class &amp; Accounts'!V93</f>
        <v>0</v>
      </c>
      <c r="V177" s="680">
        <f>'O4 Summary by Class &amp; Accounts'!W93</f>
        <v>0</v>
      </c>
      <c r="W177" s="681">
        <f>'O4 Summary by Class &amp; Accounts'!X93</f>
        <v>0</v>
      </c>
      <c r="X177" s="619"/>
      <c r="Y177" s="620"/>
      <c r="Z177" s="669" t="s">
        <v>1195</v>
      </c>
      <c r="AA177" s="620"/>
      <c r="AB177" s="620"/>
      <c r="AC177" s="620"/>
      <c r="AD177" s="620"/>
    </row>
    <row r="178" spans="1:30" s="67" customFormat="1" ht="12.75">
      <c r="A178" s="679">
        <v>4225</v>
      </c>
      <c r="B178" s="375" t="s">
        <v>532</v>
      </c>
      <c r="C178" s="664">
        <f t="shared" si="31"/>
        <v>-23000.000000000004</v>
      </c>
      <c r="D178" s="680">
        <f>'O4 Summary by Class &amp; Accounts'!E94</f>
        <v>-16099.450374382668</v>
      </c>
      <c r="E178" s="680">
        <f>'O4 Summary by Class &amp; Accounts'!F94</f>
        <v>-4599.4503743826672</v>
      </c>
      <c r="F178" s="680">
        <f>'O4 Summary by Class &amp; Accounts'!G94</f>
        <v>-2301.0992512346666</v>
      </c>
      <c r="G178" s="680">
        <f>'O4 Summary by Class &amp; Accounts'!H94</f>
        <v>0</v>
      </c>
      <c r="H178" s="680">
        <f>'O4 Summary by Class &amp; Accounts'!I94</f>
        <v>0</v>
      </c>
      <c r="I178" s="680">
        <f>'O4 Summary by Class &amp; Accounts'!J94</f>
        <v>0</v>
      </c>
      <c r="J178" s="680">
        <f>'O4 Summary by Class &amp; Accounts'!K94</f>
        <v>0</v>
      </c>
      <c r="K178" s="680">
        <f>'O4 Summary by Class &amp; Accounts'!L94</f>
        <v>0</v>
      </c>
      <c r="L178" s="680">
        <f>'O4 Summary by Class &amp; Accounts'!M94</f>
        <v>0</v>
      </c>
      <c r="M178" s="680">
        <f>'O4 Summary by Class &amp; Accounts'!N94</f>
        <v>0</v>
      </c>
      <c r="N178" s="680">
        <f>'O4 Summary by Class &amp; Accounts'!O94</f>
        <v>0</v>
      </c>
      <c r="O178" s="680">
        <f>'O4 Summary by Class &amp; Accounts'!P94</f>
        <v>0</v>
      </c>
      <c r="P178" s="680">
        <f>'O4 Summary by Class &amp; Accounts'!Q94</f>
        <v>0</v>
      </c>
      <c r="Q178" s="680">
        <f>'O4 Summary by Class &amp; Accounts'!R94</f>
        <v>0</v>
      </c>
      <c r="R178" s="680">
        <f>'O4 Summary by Class &amp; Accounts'!S94</f>
        <v>0</v>
      </c>
      <c r="S178" s="680">
        <f>'O4 Summary by Class &amp; Accounts'!T94</f>
        <v>0</v>
      </c>
      <c r="T178" s="680">
        <f>'O4 Summary by Class &amp; Accounts'!U94</f>
        <v>0</v>
      </c>
      <c r="U178" s="680">
        <f>'O4 Summary by Class &amp; Accounts'!V94</f>
        <v>0</v>
      </c>
      <c r="V178" s="680">
        <f>'O4 Summary by Class &amp; Accounts'!W94</f>
        <v>0</v>
      </c>
      <c r="W178" s="681">
        <f>'O4 Summary by Class &amp; Accounts'!X94</f>
        <v>0</v>
      </c>
      <c r="X178" s="619"/>
      <c r="Y178" s="620"/>
      <c r="Z178" s="669" t="s">
        <v>1359</v>
      </c>
      <c r="AA178" s="620"/>
      <c r="AB178" s="620"/>
      <c r="AC178" s="620"/>
      <c r="AD178" s="620"/>
    </row>
    <row r="179" spans="1:30" s="67" customFormat="1" ht="12.75">
      <c r="A179" s="679">
        <v>4235</v>
      </c>
      <c r="B179" s="375" t="s">
        <v>534</v>
      </c>
      <c r="C179" s="664">
        <f t="shared" si="31"/>
        <v>0</v>
      </c>
      <c r="D179" s="680">
        <f>'O4 Summary by Class &amp; Accounts'!E95</f>
        <v>0</v>
      </c>
      <c r="E179" s="680">
        <f>'O4 Summary by Class &amp; Accounts'!F95</f>
        <v>0</v>
      </c>
      <c r="F179" s="680">
        <f>'O4 Summary by Class &amp; Accounts'!G95</f>
        <v>0</v>
      </c>
      <c r="G179" s="680">
        <f>'O4 Summary by Class &amp; Accounts'!H95</f>
        <v>0</v>
      </c>
      <c r="H179" s="680">
        <f>'O4 Summary by Class &amp; Accounts'!I95</f>
        <v>0</v>
      </c>
      <c r="I179" s="680">
        <f>'O4 Summary by Class &amp; Accounts'!J95</f>
        <v>0</v>
      </c>
      <c r="J179" s="680">
        <f>'O4 Summary by Class &amp; Accounts'!K95</f>
        <v>0</v>
      </c>
      <c r="K179" s="680">
        <f>'O4 Summary by Class &amp; Accounts'!L95</f>
        <v>0</v>
      </c>
      <c r="L179" s="680">
        <f>'O4 Summary by Class &amp; Accounts'!M95</f>
        <v>0</v>
      </c>
      <c r="M179" s="680">
        <f>'O4 Summary by Class &amp; Accounts'!N95</f>
        <v>0</v>
      </c>
      <c r="N179" s="680">
        <f>'O4 Summary by Class &amp; Accounts'!O95</f>
        <v>0</v>
      </c>
      <c r="O179" s="680">
        <f>'O4 Summary by Class &amp; Accounts'!P95</f>
        <v>0</v>
      </c>
      <c r="P179" s="680">
        <f>'O4 Summary by Class &amp; Accounts'!Q95</f>
        <v>0</v>
      </c>
      <c r="Q179" s="680">
        <f>'O4 Summary by Class &amp; Accounts'!R95</f>
        <v>0</v>
      </c>
      <c r="R179" s="680">
        <f>'O4 Summary by Class &amp; Accounts'!S95</f>
        <v>0</v>
      </c>
      <c r="S179" s="680">
        <f>'O4 Summary by Class &amp; Accounts'!T95</f>
        <v>0</v>
      </c>
      <c r="T179" s="680">
        <f>'O4 Summary by Class &amp; Accounts'!U95</f>
        <v>0</v>
      </c>
      <c r="U179" s="680">
        <f>'O4 Summary by Class &amp; Accounts'!V95</f>
        <v>0</v>
      </c>
      <c r="V179" s="680">
        <f>'O4 Summary by Class &amp; Accounts'!W95</f>
        <v>0</v>
      </c>
      <c r="W179" s="681">
        <f>'O4 Summary by Class &amp; Accounts'!X95</f>
        <v>0</v>
      </c>
      <c r="X179" s="619"/>
      <c r="Y179" s="620"/>
      <c r="Z179" s="669" t="s">
        <v>1283</v>
      </c>
      <c r="AA179" s="620"/>
      <c r="AB179" s="620"/>
      <c r="AC179" s="620"/>
      <c r="AD179" s="620"/>
    </row>
    <row r="180" spans="1:30" s="67" customFormat="1" ht="12.75">
      <c r="A180" s="679"/>
      <c r="B180" s="375"/>
      <c r="C180" s="664"/>
      <c r="D180" s="680"/>
      <c r="E180" s="680"/>
      <c r="F180" s="680"/>
      <c r="G180" s="680"/>
      <c r="H180" s="680"/>
      <c r="I180" s="680"/>
      <c r="J180" s="680"/>
      <c r="K180" s="680"/>
      <c r="L180" s="680"/>
      <c r="M180" s="680"/>
      <c r="N180" s="680"/>
      <c r="O180" s="680"/>
      <c r="P180" s="680"/>
      <c r="Q180" s="680"/>
      <c r="R180" s="680"/>
      <c r="S180" s="680"/>
      <c r="T180" s="680"/>
      <c r="U180" s="680"/>
      <c r="V180" s="680"/>
      <c r="W180" s="681"/>
      <c r="X180" s="619"/>
      <c r="Y180" s="620"/>
      <c r="Z180" s="669"/>
      <c r="AA180" s="620"/>
      <c r="AB180" s="620"/>
      <c r="AC180" s="620"/>
      <c r="AD180" s="620"/>
    </row>
    <row r="181" spans="1:30" ht="12.75">
      <c r="A181" s="688"/>
      <c r="B181" s="931" t="s">
        <v>714</v>
      </c>
      <c r="C181" s="932">
        <f>+SUM(C174:C180)</f>
        <v>53466.999999999971</v>
      </c>
      <c r="D181" s="933">
        <f>+SUM(D174:D179)</f>
        <v>36816.951954240853</v>
      </c>
      <c r="E181" s="933">
        <f t="shared" ref="E181:W181" si="38">+SUM(E174:E179)</f>
        <v>9456.3086657114</v>
      </c>
      <c r="F181" s="933">
        <f t="shared" si="38"/>
        <v>6092.1172952776606</v>
      </c>
      <c r="G181" s="933">
        <f t="shared" si="38"/>
        <v>0</v>
      </c>
      <c r="H181" s="933">
        <f t="shared" si="38"/>
        <v>0</v>
      </c>
      <c r="I181" s="933">
        <f t="shared" si="38"/>
        <v>0</v>
      </c>
      <c r="J181" s="933">
        <f t="shared" si="38"/>
        <v>991.91768346258391</v>
      </c>
      <c r="K181" s="933">
        <f t="shared" si="38"/>
        <v>0</v>
      </c>
      <c r="L181" s="933">
        <f t="shared" si="38"/>
        <v>109.70440130748092</v>
      </c>
      <c r="M181" s="933">
        <f t="shared" si="38"/>
        <v>0</v>
      </c>
      <c r="N181" s="933">
        <f t="shared" si="38"/>
        <v>0</v>
      </c>
      <c r="O181" s="933">
        <f t="shared" si="38"/>
        <v>0</v>
      </c>
      <c r="P181" s="933">
        <f t="shared" si="38"/>
        <v>0</v>
      </c>
      <c r="Q181" s="933">
        <f t="shared" si="38"/>
        <v>0</v>
      </c>
      <c r="R181" s="933">
        <f t="shared" si="38"/>
        <v>0</v>
      </c>
      <c r="S181" s="933">
        <f t="shared" si="38"/>
        <v>0</v>
      </c>
      <c r="T181" s="933">
        <f t="shared" si="38"/>
        <v>0</v>
      </c>
      <c r="U181" s="933">
        <f t="shared" si="38"/>
        <v>0</v>
      </c>
      <c r="V181" s="933">
        <f t="shared" si="38"/>
        <v>0</v>
      </c>
      <c r="W181" s="934">
        <f t="shared" si="38"/>
        <v>0</v>
      </c>
      <c r="Z181" s="669"/>
    </row>
    <row r="182" spans="1:30" ht="12.75">
      <c r="A182" s="255"/>
      <c r="B182" s="671"/>
      <c r="C182" s="670"/>
      <c r="D182" s="256"/>
      <c r="E182" s="256"/>
      <c r="F182" s="256"/>
      <c r="G182" s="256"/>
      <c r="H182" s="256"/>
      <c r="I182" s="256"/>
      <c r="J182" s="256"/>
      <c r="K182" s="256"/>
      <c r="L182" s="256"/>
      <c r="M182" s="256"/>
      <c r="N182" s="256"/>
      <c r="O182" s="256"/>
      <c r="P182" s="256"/>
      <c r="Q182" s="256"/>
      <c r="R182" s="256"/>
      <c r="S182" s="256"/>
      <c r="T182" s="256"/>
      <c r="U182" s="256"/>
      <c r="V182" s="256"/>
      <c r="W182" s="667"/>
      <c r="Z182" s="669"/>
    </row>
    <row r="183" spans="1:30" ht="12.75">
      <c r="A183" s="255"/>
      <c r="B183" s="712" t="s">
        <v>858</v>
      </c>
      <c r="C183" s="670"/>
      <c r="D183" s="665"/>
      <c r="E183" s="665"/>
      <c r="F183" s="665"/>
      <c r="G183" s="665"/>
      <c r="H183" s="665"/>
      <c r="I183" s="665"/>
      <c r="J183" s="665"/>
      <c r="K183" s="665"/>
      <c r="L183" s="665"/>
      <c r="M183" s="665"/>
      <c r="N183" s="665"/>
      <c r="O183" s="665"/>
      <c r="P183" s="665"/>
      <c r="Q183" s="665"/>
      <c r="R183" s="665"/>
      <c r="S183" s="665"/>
      <c r="T183" s="665"/>
      <c r="U183" s="665"/>
      <c r="V183" s="665"/>
      <c r="W183" s="673"/>
      <c r="Z183" s="669"/>
    </row>
    <row r="184" spans="1:30" s="67" customFormat="1" ht="12.75">
      <c r="A184" s="679">
        <v>5005</v>
      </c>
      <c r="B184" s="375" t="s">
        <v>991</v>
      </c>
      <c r="C184" s="664">
        <f t="shared" ref="C184:C210" si="39">SUM(D184:W184)</f>
        <v>36400.000000000007</v>
      </c>
      <c r="D184" s="680">
        <f>'O5 Details by Class &amp; Accounts'!AD131</f>
        <v>30429.587862708169</v>
      </c>
      <c r="E184" s="680">
        <f>'O5 Details by Class &amp; Accounts'!AE131</f>
        <v>3768.468007673951</v>
      </c>
      <c r="F184" s="680">
        <f>'O5 Details by Class &amp; Accounts'!AF131</f>
        <v>337.83537151635994</v>
      </c>
      <c r="G184" s="680">
        <f>'O5 Details by Class &amp; Accounts'!AG131</f>
        <v>0</v>
      </c>
      <c r="H184" s="680">
        <f>'O5 Details by Class &amp; Accounts'!AH131</f>
        <v>0</v>
      </c>
      <c r="I184" s="680">
        <f>'O5 Details by Class &amp; Accounts'!AI131</f>
        <v>0</v>
      </c>
      <c r="J184" s="680">
        <f>'O5 Details by Class &amp; Accounts'!AJ131</f>
        <v>1808.6927670038247</v>
      </c>
      <c r="K184" s="680">
        <f>'O5 Details by Class &amp; Accounts'!AK131</f>
        <v>0</v>
      </c>
      <c r="L184" s="680">
        <f>'O5 Details by Class &amp; Accounts'!AL131</f>
        <v>55.41599109769323</v>
      </c>
      <c r="M184" s="680">
        <f>'O5 Details by Class &amp; Accounts'!AM131</f>
        <v>0</v>
      </c>
      <c r="N184" s="680">
        <f>'O5 Details by Class &amp; Accounts'!AN131</f>
        <v>0</v>
      </c>
      <c r="O184" s="680">
        <f>'O5 Details by Class &amp; Accounts'!AO131</f>
        <v>0</v>
      </c>
      <c r="P184" s="680">
        <f>'O5 Details by Class &amp; Accounts'!AP131</f>
        <v>0</v>
      </c>
      <c r="Q184" s="680">
        <f>'O5 Details by Class &amp; Accounts'!AQ131</f>
        <v>0</v>
      </c>
      <c r="R184" s="680">
        <f>'O5 Details by Class &amp; Accounts'!AR131</f>
        <v>0</v>
      </c>
      <c r="S184" s="680">
        <f>'O5 Details by Class &amp; Accounts'!AS131</f>
        <v>0</v>
      </c>
      <c r="T184" s="680">
        <f>'O5 Details by Class &amp; Accounts'!AT131</f>
        <v>0</v>
      </c>
      <c r="U184" s="680">
        <f>'O5 Details by Class &amp; Accounts'!AU131</f>
        <v>0</v>
      </c>
      <c r="V184" s="680">
        <f>'O5 Details by Class &amp; Accounts'!AV131</f>
        <v>0</v>
      </c>
      <c r="W184" s="681">
        <f>'O5 Details by Class &amp; Accounts'!AW131</f>
        <v>0</v>
      </c>
      <c r="X184" s="619"/>
      <c r="Y184" s="620"/>
      <c r="Z184" s="669" t="s">
        <v>108</v>
      </c>
      <c r="AA184" s="620"/>
      <c r="AB184" s="620"/>
      <c r="AC184" s="620"/>
      <c r="AD184" s="620"/>
    </row>
    <row r="185" spans="1:30" s="67" customFormat="1" ht="12.75">
      <c r="A185" s="679">
        <v>5010</v>
      </c>
      <c r="B185" s="375" t="s">
        <v>579</v>
      </c>
      <c r="C185" s="664">
        <f t="shared" si="39"/>
        <v>0</v>
      </c>
      <c r="D185" s="680">
        <f>'O5 Details by Class &amp; Accounts'!AD132</f>
        <v>0</v>
      </c>
      <c r="E185" s="680">
        <f>'O5 Details by Class &amp; Accounts'!AE132</f>
        <v>0</v>
      </c>
      <c r="F185" s="680">
        <f>'O5 Details by Class &amp; Accounts'!AF132</f>
        <v>0</v>
      </c>
      <c r="G185" s="680">
        <f>'O5 Details by Class &amp; Accounts'!AG132</f>
        <v>0</v>
      </c>
      <c r="H185" s="680">
        <f>'O5 Details by Class &amp; Accounts'!AH132</f>
        <v>0</v>
      </c>
      <c r="I185" s="680">
        <f>'O5 Details by Class &amp; Accounts'!AI132</f>
        <v>0</v>
      </c>
      <c r="J185" s="680">
        <f>'O5 Details by Class &amp; Accounts'!AJ132</f>
        <v>0</v>
      </c>
      <c r="K185" s="680">
        <f>'O5 Details by Class &amp; Accounts'!AK132</f>
        <v>0</v>
      </c>
      <c r="L185" s="680">
        <f>'O5 Details by Class &amp; Accounts'!AL132</f>
        <v>0</v>
      </c>
      <c r="M185" s="680">
        <f>'O5 Details by Class &amp; Accounts'!AM132</f>
        <v>0</v>
      </c>
      <c r="N185" s="680">
        <f>'O5 Details by Class &amp; Accounts'!AN132</f>
        <v>0</v>
      </c>
      <c r="O185" s="680">
        <f>'O5 Details by Class &amp; Accounts'!AO132</f>
        <v>0</v>
      </c>
      <c r="P185" s="680">
        <f>'O5 Details by Class &amp; Accounts'!AP132</f>
        <v>0</v>
      </c>
      <c r="Q185" s="680">
        <f>'O5 Details by Class &amp; Accounts'!AQ132</f>
        <v>0</v>
      </c>
      <c r="R185" s="680">
        <f>'O5 Details by Class &amp; Accounts'!AR132</f>
        <v>0</v>
      </c>
      <c r="S185" s="680">
        <f>'O5 Details by Class &amp; Accounts'!AS132</f>
        <v>0</v>
      </c>
      <c r="T185" s="680">
        <f>'O5 Details by Class &amp; Accounts'!AT132</f>
        <v>0</v>
      </c>
      <c r="U185" s="680">
        <f>'O5 Details by Class &amp; Accounts'!AU132</f>
        <v>0</v>
      </c>
      <c r="V185" s="680">
        <f>'O5 Details by Class &amp; Accounts'!AV132</f>
        <v>0</v>
      </c>
      <c r="W185" s="681">
        <f>'O5 Details by Class &amp; Accounts'!AW132</f>
        <v>0</v>
      </c>
      <c r="X185" s="619"/>
      <c r="Y185" s="620"/>
      <c r="Z185" s="669" t="s">
        <v>108</v>
      </c>
      <c r="AA185" s="620"/>
      <c r="AB185" s="620"/>
      <c r="AC185" s="620"/>
      <c r="AD185" s="620"/>
    </row>
    <row r="186" spans="1:30" s="67" customFormat="1" ht="25.5">
      <c r="A186" s="679">
        <v>5020</v>
      </c>
      <c r="B186" s="375" t="s">
        <v>556</v>
      </c>
      <c r="C186" s="664">
        <f t="shared" si="39"/>
        <v>6399.9999999999991</v>
      </c>
      <c r="D186" s="680">
        <f>'O5 Details by Class &amp; Accounts'!AD138</f>
        <v>5361.4406932034153</v>
      </c>
      <c r="E186" s="680">
        <f>'O5 Details by Class &amp; Accounts'!AE138</f>
        <v>659.99497895057243</v>
      </c>
      <c r="F186" s="680">
        <f>'O5 Details by Class &amp; Accounts'!AF138</f>
        <v>51.01126421869013</v>
      </c>
      <c r="G186" s="680">
        <f>'O5 Details by Class &amp; Accounts'!AG138</f>
        <v>0</v>
      </c>
      <c r="H186" s="680">
        <f>'O5 Details by Class &amp; Accounts'!AH138</f>
        <v>0</v>
      </c>
      <c r="I186" s="680">
        <f>'O5 Details by Class &amp; Accounts'!AI138</f>
        <v>0</v>
      </c>
      <c r="J186" s="680">
        <f>'O5 Details by Class &amp; Accounts'!AJ138</f>
        <v>317.77536023546082</v>
      </c>
      <c r="K186" s="680">
        <f>'O5 Details by Class &amp; Accounts'!AK138</f>
        <v>0</v>
      </c>
      <c r="L186" s="680">
        <f>'O5 Details by Class &amp; Accounts'!AL138</f>
        <v>9.7777033918603351</v>
      </c>
      <c r="M186" s="680">
        <f>'O5 Details by Class &amp; Accounts'!AM138</f>
        <v>0</v>
      </c>
      <c r="N186" s="680">
        <f>'O5 Details by Class &amp; Accounts'!AN138</f>
        <v>0</v>
      </c>
      <c r="O186" s="680">
        <f>'O5 Details by Class &amp; Accounts'!AO138</f>
        <v>0</v>
      </c>
      <c r="P186" s="680">
        <f>'O5 Details by Class &amp; Accounts'!AP138</f>
        <v>0</v>
      </c>
      <c r="Q186" s="680">
        <f>'O5 Details by Class &amp; Accounts'!AQ138</f>
        <v>0</v>
      </c>
      <c r="R186" s="680">
        <f>'O5 Details by Class &amp; Accounts'!AR138</f>
        <v>0</v>
      </c>
      <c r="S186" s="680">
        <f>'O5 Details by Class &amp; Accounts'!AS138</f>
        <v>0</v>
      </c>
      <c r="T186" s="680">
        <f>'O5 Details by Class &amp; Accounts'!AT138</f>
        <v>0</v>
      </c>
      <c r="U186" s="680">
        <f>'O5 Details by Class &amp; Accounts'!AU138</f>
        <v>0</v>
      </c>
      <c r="V186" s="680">
        <f>'O5 Details by Class &amp; Accounts'!AV138</f>
        <v>0</v>
      </c>
      <c r="W186" s="681">
        <f>'O5 Details by Class &amp; Accounts'!AW138</f>
        <v>0</v>
      </c>
      <c r="X186" s="619"/>
      <c r="Y186" s="620"/>
      <c r="Z186" s="669" t="s">
        <v>507</v>
      </c>
      <c r="AA186" s="620"/>
      <c r="AB186" s="620"/>
      <c r="AC186" s="620"/>
      <c r="AD186" s="620"/>
    </row>
    <row r="187" spans="1:30" s="67" customFormat="1" ht="25.5">
      <c r="A187" s="679">
        <v>5025</v>
      </c>
      <c r="B187" s="375" t="s">
        <v>1601</v>
      </c>
      <c r="C187" s="664">
        <f t="shared" si="39"/>
        <v>0</v>
      </c>
      <c r="D187" s="680">
        <f>'O5 Details by Class &amp; Accounts'!AD139</f>
        <v>0</v>
      </c>
      <c r="E187" s="680">
        <f>'O5 Details by Class &amp; Accounts'!AE139</f>
        <v>0</v>
      </c>
      <c r="F187" s="680">
        <f>'O5 Details by Class &amp; Accounts'!AF139</f>
        <v>0</v>
      </c>
      <c r="G187" s="680">
        <f>'O5 Details by Class &amp; Accounts'!AG139</f>
        <v>0</v>
      </c>
      <c r="H187" s="680">
        <f>'O5 Details by Class &amp; Accounts'!AH139</f>
        <v>0</v>
      </c>
      <c r="I187" s="680">
        <f>'O5 Details by Class &amp; Accounts'!AI139</f>
        <v>0</v>
      </c>
      <c r="J187" s="680">
        <f>'O5 Details by Class &amp; Accounts'!AJ139</f>
        <v>0</v>
      </c>
      <c r="K187" s="680">
        <f>'O5 Details by Class &amp; Accounts'!AK139</f>
        <v>0</v>
      </c>
      <c r="L187" s="680">
        <f>'O5 Details by Class &amp; Accounts'!AL139</f>
        <v>0</v>
      </c>
      <c r="M187" s="680">
        <f>'O5 Details by Class &amp; Accounts'!AM139</f>
        <v>0</v>
      </c>
      <c r="N187" s="680">
        <f>'O5 Details by Class &amp; Accounts'!AN139</f>
        <v>0</v>
      </c>
      <c r="O187" s="680">
        <f>'O5 Details by Class &amp; Accounts'!AO139</f>
        <v>0</v>
      </c>
      <c r="P187" s="680">
        <f>'O5 Details by Class &amp; Accounts'!AP139</f>
        <v>0</v>
      </c>
      <c r="Q187" s="680">
        <f>'O5 Details by Class &amp; Accounts'!AQ139</f>
        <v>0</v>
      </c>
      <c r="R187" s="680">
        <f>'O5 Details by Class &amp; Accounts'!AR139</f>
        <v>0</v>
      </c>
      <c r="S187" s="680">
        <f>'O5 Details by Class &amp; Accounts'!AS139</f>
        <v>0</v>
      </c>
      <c r="T187" s="680">
        <f>'O5 Details by Class &amp; Accounts'!AT139</f>
        <v>0</v>
      </c>
      <c r="U187" s="680">
        <f>'O5 Details by Class &amp; Accounts'!AU139</f>
        <v>0</v>
      </c>
      <c r="V187" s="680">
        <f>'O5 Details by Class &amp; Accounts'!AV139</f>
        <v>0</v>
      </c>
      <c r="W187" s="681">
        <f>'O5 Details by Class &amp; Accounts'!AW139</f>
        <v>0</v>
      </c>
      <c r="X187" s="619"/>
      <c r="Y187" s="620"/>
      <c r="Z187" s="669" t="s">
        <v>507</v>
      </c>
      <c r="AA187" s="620"/>
      <c r="AB187" s="620"/>
      <c r="AC187" s="620"/>
      <c r="AD187" s="620"/>
    </row>
    <row r="188" spans="1:30" s="67" customFormat="1" ht="12.75">
      <c r="A188" s="679">
        <v>5035</v>
      </c>
      <c r="B188" s="375" t="s">
        <v>1418</v>
      </c>
      <c r="C188" s="664">
        <f t="shared" si="39"/>
        <v>800.00000000000011</v>
      </c>
      <c r="D188" s="680">
        <f>'O5 Details by Class &amp; Accounts'!AD141</f>
        <v>667.51204666497597</v>
      </c>
      <c r="E188" s="680">
        <f>'O5 Details by Class &amp; Accounts'!AE141</f>
        <v>82.170935835658128</v>
      </c>
      <c r="F188" s="680">
        <f>'O5 Details by Class &amp; Accounts'!AF141</f>
        <v>9.5358863809282273</v>
      </c>
      <c r="G188" s="680">
        <f>'O5 Details by Class &amp; Accounts'!AG141</f>
        <v>0</v>
      </c>
      <c r="H188" s="680">
        <f>'O5 Details by Class &amp; Accounts'!AH141</f>
        <v>0</v>
      </c>
      <c r="I188" s="680">
        <f>'O5 Details by Class &amp; Accounts'!AI141</f>
        <v>0</v>
      </c>
      <c r="J188" s="680">
        <f>'O5 Details by Class &amp; Accounts'!AJ141</f>
        <v>39.563783920872432</v>
      </c>
      <c r="K188" s="680">
        <f>'O5 Details by Class &amp; Accounts'!AK141</f>
        <v>0</v>
      </c>
      <c r="L188" s="680">
        <f>'O5 Details by Class &amp; Accounts'!AL141</f>
        <v>1.2173471975653056</v>
      </c>
      <c r="M188" s="680">
        <f>'O5 Details by Class &amp; Accounts'!AM141</f>
        <v>0</v>
      </c>
      <c r="N188" s="680">
        <f>'O5 Details by Class &amp; Accounts'!AN141</f>
        <v>0</v>
      </c>
      <c r="O188" s="680">
        <f>'O5 Details by Class &amp; Accounts'!AO141</f>
        <v>0</v>
      </c>
      <c r="P188" s="680">
        <f>'O5 Details by Class &amp; Accounts'!AP141</f>
        <v>0</v>
      </c>
      <c r="Q188" s="680">
        <f>'O5 Details by Class &amp; Accounts'!AQ141</f>
        <v>0</v>
      </c>
      <c r="R188" s="680">
        <f>'O5 Details by Class &amp; Accounts'!AR141</f>
        <v>0</v>
      </c>
      <c r="S188" s="680">
        <f>'O5 Details by Class &amp; Accounts'!AS141</f>
        <v>0</v>
      </c>
      <c r="T188" s="680">
        <f>'O5 Details by Class &amp; Accounts'!AT141</f>
        <v>0</v>
      </c>
      <c r="U188" s="680">
        <f>'O5 Details by Class &amp; Accounts'!AU141</f>
        <v>0</v>
      </c>
      <c r="V188" s="680">
        <f>'O5 Details by Class &amp; Accounts'!AV141</f>
        <v>0</v>
      </c>
      <c r="W188" s="681">
        <f>'O5 Details by Class &amp; Accounts'!AW141</f>
        <v>0</v>
      </c>
      <c r="X188" s="619"/>
      <c r="Y188" s="620"/>
      <c r="Z188" s="669">
        <v>1850</v>
      </c>
      <c r="AA188" s="620"/>
      <c r="AB188" s="620"/>
      <c r="AC188" s="620"/>
      <c r="AD188" s="620"/>
    </row>
    <row r="189" spans="1:30" s="67" customFormat="1" ht="25.5">
      <c r="A189" s="679">
        <v>5040</v>
      </c>
      <c r="B189" s="375" t="s">
        <v>4</v>
      </c>
      <c r="C189" s="664">
        <f t="shared" si="39"/>
        <v>6000</v>
      </c>
      <c r="D189" s="680">
        <f>'O5 Details by Class &amp; Accounts'!AD142</f>
        <v>5008.585346560686</v>
      </c>
      <c r="E189" s="680">
        <f>'O5 Details by Class &amp; Accounts'!AE142</f>
        <v>616.5583785279872</v>
      </c>
      <c r="F189" s="680">
        <f>'O5 Details by Class &amp; Accounts'!AF142</f>
        <v>68.860635197437858</v>
      </c>
      <c r="G189" s="680">
        <f>'O5 Details by Class &amp; Accounts'!AG142</f>
        <v>0</v>
      </c>
      <c r="H189" s="680">
        <f>'O5 Details by Class &amp; Accounts'!AH142</f>
        <v>0</v>
      </c>
      <c r="I189" s="680">
        <f>'O5 Details by Class &amp; Accounts'!AI142</f>
        <v>0</v>
      </c>
      <c r="J189" s="680">
        <f>'O5 Details by Class &amp; Accounts'!AJ142</f>
        <v>296.86144151347526</v>
      </c>
      <c r="K189" s="680">
        <f>'O5 Details by Class &amp; Accounts'!AK142</f>
        <v>0</v>
      </c>
      <c r="L189" s="680">
        <f>'O5 Details by Class &amp; Accounts'!AL142</f>
        <v>9.1341982004146249</v>
      </c>
      <c r="M189" s="680">
        <f>'O5 Details by Class &amp; Accounts'!AM142</f>
        <v>0</v>
      </c>
      <c r="N189" s="680">
        <f>'O5 Details by Class &amp; Accounts'!AN142</f>
        <v>0</v>
      </c>
      <c r="O189" s="680">
        <f>'O5 Details by Class &amp; Accounts'!AO142</f>
        <v>0</v>
      </c>
      <c r="P189" s="680">
        <f>'O5 Details by Class &amp; Accounts'!AP142</f>
        <v>0</v>
      </c>
      <c r="Q189" s="680">
        <f>'O5 Details by Class &amp; Accounts'!AQ142</f>
        <v>0</v>
      </c>
      <c r="R189" s="680">
        <f>'O5 Details by Class &amp; Accounts'!AR142</f>
        <v>0</v>
      </c>
      <c r="S189" s="680">
        <f>'O5 Details by Class &amp; Accounts'!AS142</f>
        <v>0</v>
      </c>
      <c r="T189" s="680">
        <f>'O5 Details by Class &amp; Accounts'!AT142</f>
        <v>0</v>
      </c>
      <c r="U189" s="680">
        <f>'O5 Details by Class &amp; Accounts'!AU142</f>
        <v>0</v>
      </c>
      <c r="V189" s="680">
        <f>'O5 Details by Class &amp; Accounts'!AV142</f>
        <v>0</v>
      </c>
      <c r="W189" s="681">
        <f>'O5 Details by Class &amp; Accounts'!AW142</f>
        <v>0</v>
      </c>
      <c r="X189" s="619"/>
      <c r="Y189" s="620"/>
      <c r="Z189" s="669" t="s">
        <v>508</v>
      </c>
      <c r="AA189" s="620"/>
      <c r="AB189" s="620"/>
      <c r="AC189" s="620"/>
      <c r="AD189" s="620"/>
    </row>
    <row r="190" spans="1:30" s="67" customFormat="1" ht="25.5">
      <c r="A190" s="679">
        <v>5045</v>
      </c>
      <c r="B190" s="375" t="s">
        <v>1602</v>
      </c>
      <c r="C190" s="664">
        <f t="shared" si="39"/>
        <v>0</v>
      </c>
      <c r="D190" s="680">
        <f>'O5 Details by Class &amp; Accounts'!AD143</f>
        <v>0</v>
      </c>
      <c r="E190" s="680">
        <f>'O5 Details by Class &amp; Accounts'!AE143</f>
        <v>0</v>
      </c>
      <c r="F190" s="680">
        <f>'O5 Details by Class &amp; Accounts'!AF143</f>
        <v>0</v>
      </c>
      <c r="G190" s="680">
        <f>'O5 Details by Class &amp; Accounts'!AG143</f>
        <v>0</v>
      </c>
      <c r="H190" s="680">
        <f>'O5 Details by Class &amp; Accounts'!AH143</f>
        <v>0</v>
      </c>
      <c r="I190" s="680">
        <f>'O5 Details by Class &amp; Accounts'!AI143</f>
        <v>0</v>
      </c>
      <c r="J190" s="680">
        <f>'O5 Details by Class &amp; Accounts'!AJ143</f>
        <v>0</v>
      </c>
      <c r="K190" s="680">
        <f>'O5 Details by Class &amp; Accounts'!AK143</f>
        <v>0</v>
      </c>
      <c r="L190" s="680">
        <f>'O5 Details by Class &amp; Accounts'!AL143</f>
        <v>0</v>
      </c>
      <c r="M190" s="680">
        <f>'O5 Details by Class &amp; Accounts'!AM143</f>
        <v>0</v>
      </c>
      <c r="N190" s="680">
        <f>'O5 Details by Class &amp; Accounts'!AN143</f>
        <v>0</v>
      </c>
      <c r="O190" s="680">
        <f>'O5 Details by Class &amp; Accounts'!AO143</f>
        <v>0</v>
      </c>
      <c r="P190" s="680">
        <f>'O5 Details by Class &amp; Accounts'!AP143</f>
        <v>0</v>
      </c>
      <c r="Q190" s="680">
        <f>'O5 Details by Class &amp; Accounts'!AQ143</f>
        <v>0</v>
      </c>
      <c r="R190" s="680">
        <f>'O5 Details by Class &amp; Accounts'!AR143</f>
        <v>0</v>
      </c>
      <c r="S190" s="680">
        <f>'O5 Details by Class &amp; Accounts'!AS143</f>
        <v>0</v>
      </c>
      <c r="T190" s="680">
        <f>'O5 Details by Class &amp; Accounts'!AT143</f>
        <v>0</v>
      </c>
      <c r="U190" s="680">
        <f>'O5 Details by Class &amp; Accounts'!AU143</f>
        <v>0</v>
      </c>
      <c r="V190" s="680">
        <f>'O5 Details by Class &amp; Accounts'!AV143</f>
        <v>0</v>
      </c>
      <c r="W190" s="681">
        <f>'O5 Details by Class &amp; Accounts'!AW143</f>
        <v>0</v>
      </c>
      <c r="X190" s="619"/>
      <c r="Y190" s="620"/>
      <c r="Z190" s="669" t="s">
        <v>508</v>
      </c>
      <c r="AA190" s="620"/>
      <c r="AB190" s="620"/>
      <c r="AC190" s="620"/>
      <c r="AD190" s="620"/>
    </row>
    <row r="191" spans="1:30" s="67" customFormat="1" ht="12.75">
      <c r="A191" s="679">
        <v>5055</v>
      </c>
      <c r="B191" s="375" t="s">
        <v>1426</v>
      </c>
      <c r="C191" s="664">
        <f t="shared" si="39"/>
        <v>0</v>
      </c>
      <c r="D191" s="680">
        <f>'O5 Details by Class &amp; Accounts'!AD145</f>
        <v>0</v>
      </c>
      <c r="E191" s="680">
        <f>'O5 Details by Class &amp; Accounts'!AE145</f>
        <v>0</v>
      </c>
      <c r="F191" s="680">
        <f>'O5 Details by Class &amp; Accounts'!AF145</f>
        <v>0</v>
      </c>
      <c r="G191" s="680">
        <f>'O5 Details by Class &amp; Accounts'!AG145</f>
        <v>0</v>
      </c>
      <c r="H191" s="680">
        <f>'O5 Details by Class &amp; Accounts'!AH145</f>
        <v>0</v>
      </c>
      <c r="I191" s="680">
        <f>'O5 Details by Class &amp; Accounts'!AI145</f>
        <v>0</v>
      </c>
      <c r="J191" s="680">
        <f>'O5 Details by Class &amp; Accounts'!AJ145</f>
        <v>0</v>
      </c>
      <c r="K191" s="680">
        <f>'O5 Details by Class &amp; Accounts'!AK145</f>
        <v>0</v>
      </c>
      <c r="L191" s="680">
        <f>'O5 Details by Class &amp; Accounts'!AL145</f>
        <v>0</v>
      </c>
      <c r="M191" s="680">
        <f>'O5 Details by Class &amp; Accounts'!AM145</f>
        <v>0</v>
      </c>
      <c r="N191" s="680">
        <f>'O5 Details by Class &amp; Accounts'!AN145</f>
        <v>0</v>
      </c>
      <c r="O191" s="680">
        <f>'O5 Details by Class &amp; Accounts'!AO145</f>
        <v>0</v>
      </c>
      <c r="P191" s="680">
        <f>'O5 Details by Class &amp; Accounts'!AP145</f>
        <v>0</v>
      </c>
      <c r="Q191" s="680">
        <f>'O5 Details by Class &amp; Accounts'!AQ145</f>
        <v>0</v>
      </c>
      <c r="R191" s="680">
        <f>'O5 Details by Class &amp; Accounts'!AR145</f>
        <v>0</v>
      </c>
      <c r="S191" s="680">
        <f>'O5 Details by Class &amp; Accounts'!AS145</f>
        <v>0</v>
      </c>
      <c r="T191" s="680">
        <f>'O5 Details by Class &amp; Accounts'!AT145</f>
        <v>0</v>
      </c>
      <c r="U191" s="680">
        <f>'O5 Details by Class &amp; Accounts'!AU145</f>
        <v>0</v>
      </c>
      <c r="V191" s="680">
        <f>'O5 Details by Class &amp; Accounts'!AV145</f>
        <v>0</v>
      </c>
      <c r="W191" s="681">
        <f>'O5 Details by Class &amp; Accounts'!AW145</f>
        <v>0</v>
      </c>
      <c r="X191" s="619"/>
      <c r="Y191" s="620"/>
      <c r="Z191" s="669">
        <v>1850</v>
      </c>
      <c r="AA191" s="620"/>
      <c r="AB191" s="620"/>
      <c r="AC191" s="620"/>
      <c r="AD191" s="620"/>
    </row>
    <row r="192" spans="1:30" s="67" customFormat="1" ht="12.75">
      <c r="A192" s="679">
        <v>5065</v>
      </c>
      <c r="B192" s="375" t="s">
        <v>1596</v>
      </c>
      <c r="C192" s="664">
        <f t="shared" si="39"/>
        <v>35000</v>
      </c>
      <c r="D192" s="680">
        <f>'O5 Details by Class &amp; Accounts'!AD146</f>
        <v>25324.444444444442</v>
      </c>
      <c r="E192" s="680">
        <f>'O5 Details by Class &amp; Accounts'!AE146</f>
        <v>8393.7777777777774</v>
      </c>
      <c r="F192" s="680">
        <f>'O5 Details by Class &amp; Accounts'!AF146</f>
        <v>1281.7777777777778</v>
      </c>
      <c r="G192" s="680">
        <f>'O5 Details by Class &amp; Accounts'!AG146</f>
        <v>0</v>
      </c>
      <c r="H192" s="680">
        <f>'O5 Details by Class &amp; Accounts'!AH146</f>
        <v>0</v>
      </c>
      <c r="I192" s="680">
        <f>'O5 Details by Class &amp; Accounts'!AI146</f>
        <v>0</v>
      </c>
      <c r="J192" s="680">
        <f>'O5 Details by Class &amp; Accounts'!AJ146</f>
        <v>0</v>
      </c>
      <c r="K192" s="680">
        <f>'O5 Details by Class &amp; Accounts'!AK146</f>
        <v>0</v>
      </c>
      <c r="L192" s="680">
        <f>'O5 Details by Class &amp; Accounts'!AL146</f>
        <v>0</v>
      </c>
      <c r="M192" s="680">
        <f>'O5 Details by Class &amp; Accounts'!AM146</f>
        <v>0</v>
      </c>
      <c r="N192" s="680">
        <f>'O5 Details by Class &amp; Accounts'!AN146</f>
        <v>0</v>
      </c>
      <c r="O192" s="680">
        <f>'O5 Details by Class &amp; Accounts'!AO146</f>
        <v>0</v>
      </c>
      <c r="P192" s="680">
        <f>'O5 Details by Class &amp; Accounts'!AP146</f>
        <v>0</v>
      </c>
      <c r="Q192" s="680">
        <f>'O5 Details by Class &amp; Accounts'!AQ146</f>
        <v>0</v>
      </c>
      <c r="R192" s="680">
        <f>'O5 Details by Class &amp; Accounts'!AR146</f>
        <v>0</v>
      </c>
      <c r="S192" s="680">
        <f>'O5 Details by Class &amp; Accounts'!AS146</f>
        <v>0</v>
      </c>
      <c r="T192" s="680">
        <f>'O5 Details by Class &amp; Accounts'!AT146</f>
        <v>0</v>
      </c>
      <c r="U192" s="680">
        <f>'O5 Details by Class &amp; Accounts'!AU146</f>
        <v>0</v>
      </c>
      <c r="V192" s="680">
        <f>'O5 Details by Class &amp; Accounts'!AV146</f>
        <v>0</v>
      </c>
      <c r="W192" s="681">
        <f>'O5 Details by Class &amp; Accounts'!AW146</f>
        <v>0</v>
      </c>
      <c r="X192" s="619"/>
      <c r="Y192" s="620"/>
      <c r="Z192" s="669" t="s">
        <v>780</v>
      </c>
      <c r="AA192" s="620"/>
      <c r="AB192" s="620"/>
      <c r="AC192" s="620"/>
      <c r="AD192" s="620"/>
    </row>
    <row r="193" spans="1:30" s="67" customFormat="1" ht="12.75">
      <c r="A193" s="679">
        <v>5070</v>
      </c>
      <c r="B193" s="375" t="s">
        <v>1597</v>
      </c>
      <c r="C193" s="664">
        <f t="shared" si="39"/>
        <v>5000</v>
      </c>
      <c r="D193" s="680">
        <f>'O5 Details by Class &amp; Accounts'!AD147</f>
        <v>4171.9502916560996</v>
      </c>
      <c r="E193" s="680">
        <f>'O5 Details by Class &amp; Accounts'!AE147</f>
        <v>513.5683489728633</v>
      </c>
      <c r="F193" s="680">
        <f>'O5 Details by Class &amp; Accounts'!AF147</f>
        <v>59.599289880801415</v>
      </c>
      <c r="G193" s="680">
        <f>'O5 Details by Class &amp; Accounts'!AG147</f>
        <v>0</v>
      </c>
      <c r="H193" s="680">
        <f>'O5 Details by Class &amp; Accounts'!AH147</f>
        <v>0</v>
      </c>
      <c r="I193" s="680">
        <f>'O5 Details by Class &amp; Accounts'!AI147</f>
        <v>0</v>
      </c>
      <c r="J193" s="680">
        <f>'O5 Details by Class &amp; Accounts'!AJ147</f>
        <v>247.27364950545268</v>
      </c>
      <c r="K193" s="680">
        <f>'O5 Details by Class &amp; Accounts'!AK147</f>
        <v>0</v>
      </c>
      <c r="L193" s="680">
        <f>'O5 Details by Class &amp; Accounts'!AL147</f>
        <v>7.6084199847831604</v>
      </c>
      <c r="M193" s="680">
        <f>'O5 Details by Class &amp; Accounts'!AM147</f>
        <v>0</v>
      </c>
      <c r="N193" s="680">
        <f>'O5 Details by Class &amp; Accounts'!AN147</f>
        <v>0</v>
      </c>
      <c r="O193" s="680">
        <f>'O5 Details by Class &amp; Accounts'!AO147</f>
        <v>0</v>
      </c>
      <c r="P193" s="680">
        <f>'O5 Details by Class &amp; Accounts'!AP147</f>
        <v>0</v>
      </c>
      <c r="Q193" s="680">
        <f>'O5 Details by Class &amp; Accounts'!AQ147</f>
        <v>0</v>
      </c>
      <c r="R193" s="680">
        <f>'O5 Details by Class &amp; Accounts'!AR147</f>
        <v>0</v>
      </c>
      <c r="S193" s="680">
        <f>'O5 Details by Class &amp; Accounts'!AS147</f>
        <v>0</v>
      </c>
      <c r="T193" s="680">
        <f>'O5 Details by Class &amp; Accounts'!AT147</f>
        <v>0</v>
      </c>
      <c r="U193" s="680">
        <f>'O5 Details by Class &amp; Accounts'!AU147</f>
        <v>0</v>
      </c>
      <c r="V193" s="680">
        <f>'O5 Details by Class &amp; Accounts'!AV147</f>
        <v>0</v>
      </c>
      <c r="W193" s="681">
        <f>'O5 Details by Class &amp; Accounts'!AW147</f>
        <v>0</v>
      </c>
      <c r="X193" s="619"/>
      <c r="Y193" s="620"/>
      <c r="Z193" s="669" t="s">
        <v>710</v>
      </c>
      <c r="AA193" s="620"/>
      <c r="AB193" s="620"/>
      <c r="AC193" s="620"/>
      <c r="AD193" s="620"/>
    </row>
    <row r="194" spans="1:30" s="67" customFormat="1" ht="12.75">
      <c r="A194" s="679">
        <v>5075</v>
      </c>
      <c r="B194" s="375" t="s">
        <v>1598</v>
      </c>
      <c r="C194" s="664">
        <f t="shared" si="39"/>
        <v>0</v>
      </c>
      <c r="D194" s="680">
        <f>'O5 Details by Class &amp; Accounts'!AD148</f>
        <v>0</v>
      </c>
      <c r="E194" s="680">
        <f>'O5 Details by Class &amp; Accounts'!AE148</f>
        <v>0</v>
      </c>
      <c r="F194" s="680">
        <f>'O5 Details by Class &amp; Accounts'!AF148</f>
        <v>0</v>
      </c>
      <c r="G194" s="680">
        <f>'O5 Details by Class &amp; Accounts'!AG148</f>
        <v>0</v>
      </c>
      <c r="H194" s="680">
        <f>'O5 Details by Class &amp; Accounts'!AH148</f>
        <v>0</v>
      </c>
      <c r="I194" s="680">
        <f>'O5 Details by Class &amp; Accounts'!AI148</f>
        <v>0</v>
      </c>
      <c r="J194" s="680">
        <f>'O5 Details by Class &amp; Accounts'!AJ148</f>
        <v>0</v>
      </c>
      <c r="K194" s="680">
        <f>'O5 Details by Class &amp; Accounts'!AK148</f>
        <v>0</v>
      </c>
      <c r="L194" s="680">
        <f>'O5 Details by Class &amp; Accounts'!AL148</f>
        <v>0</v>
      </c>
      <c r="M194" s="680">
        <f>'O5 Details by Class &amp; Accounts'!AM148</f>
        <v>0</v>
      </c>
      <c r="N194" s="680">
        <f>'O5 Details by Class &amp; Accounts'!AN148</f>
        <v>0</v>
      </c>
      <c r="O194" s="680">
        <f>'O5 Details by Class &amp; Accounts'!AO148</f>
        <v>0</v>
      </c>
      <c r="P194" s="680">
        <f>'O5 Details by Class &amp; Accounts'!AP148</f>
        <v>0</v>
      </c>
      <c r="Q194" s="680">
        <f>'O5 Details by Class &amp; Accounts'!AQ148</f>
        <v>0</v>
      </c>
      <c r="R194" s="680">
        <f>'O5 Details by Class &amp; Accounts'!AR148</f>
        <v>0</v>
      </c>
      <c r="S194" s="680">
        <f>'O5 Details by Class &amp; Accounts'!AS148</f>
        <v>0</v>
      </c>
      <c r="T194" s="680">
        <f>'O5 Details by Class &amp; Accounts'!AT148</f>
        <v>0</v>
      </c>
      <c r="U194" s="680">
        <f>'O5 Details by Class &amp; Accounts'!AU148</f>
        <v>0</v>
      </c>
      <c r="V194" s="680">
        <f>'O5 Details by Class &amp; Accounts'!AV148</f>
        <v>0</v>
      </c>
      <c r="W194" s="681">
        <f>'O5 Details by Class &amp; Accounts'!AW148</f>
        <v>0</v>
      </c>
      <c r="X194" s="619"/>
      <c r="Y194" s="620"/>
      <c r="Z194" s="669" t="s">
        <v>710</v>
      </c>
      <c r="AA194" s="620"/>
      <c r="AB194" s="620"/>
      <c r="AC194" s="620"/>
      <c r="AD194" s="620"/>
    </row>
    <row r="195" spans="1:30" s="67" customFormat="1" ht="12.75">
      <c r="A195" s="679">
        <v>5085</v>
      </c>
      <c r="B195" s="375" t="s">
        <v>1579</v>
      </c>
      <c r="C195" s="664">
        <f t="shared" si="39"/>
        <v>51199.999999999993</v>
      </c>
      <c r="D195" s="680">
        <f>'O5 Details by Class &amp; Accounts'!AD149</f>
        <v>42802.057653040058</v>
      </c>
      <c r="E195" s="680">
        <f>'O5 Details by Class &amp; Accounts'!AE149</f>
        <v>5300.7022525523707</v>
      </c>
      <c r="F195" s="680">
        <f>'O5 Details by Class &amp; Accounts'!AF149</f>
        <v>475.1970060889459</v>
      </c>
      <c r="G195" s="680">
        <f>'O5 Details by Class &amp; Accounts'!AG149</f>
        <v>0</v>
      </c>
      <c r="H195" s="680">
        <f>'O5 Details by Class &amp; Accounts'!AH149</f>
        <v>0</v>
      </c>
      <c r="I195" s="680">
        <f>'O5 Details by Class &amp; Accounts'!AI149</f>
        <v>0</v>
      </c>
      <c r="J195" s="680">
        <f>'O5 Details by Class &amp; Accounts'!AJ149</f>
        <v>2544.0953206207646</v>
      </c>
      <c r="K195" s="680">
        <f>'O5 Details by Class &amp; Accounts'!AK149</f>
        <v>0</v>
      </c>
      <c r="L195" s="680">
        <f>'O5 Details by Class &amp; Accounts'!AL149</f>
        <v>77.947767697854204</v>
      </c>
      <c r="M195" s="680">
        <f>'O5 Details by Class &amp; Accounts'!AM149</f>
        <v>0</v>
      </c>
      <c r="N195" s="680">
        <f>'O5 Details by Class &amp; Accounts'!AN149</f>
        <v>0</v>
      </c>
      <c r="O195" s="680">
        <f>'O5 Details by Class &amp; Accounts'!AO149</f>
        <v>0</v>
      </c>
      <c r="P195" s="680">
        <f>'O5 Details by Class &amp; Accounts'!AP149</f>
        <v>0</v>
      </c>
      <c r="Q195" s="680">
        <f>'O5 Details by Class &amp; Accounts'!AQ149</f>
        <v>0</v>
      </c>
      <c r="R195" s="680">
        <f>'O5 Details by Class &amp; Accounts'!AR149</f>
        <v>0</v>
      </c>
      <c r="S195" s="680">
        <f>'O5 Details by Class &amp; Accounts'!AS149</f>
        <v>0</v>
      </c>
      <c r="T195" s="680">
        <f>'O5 Details by Class &amp; Accounts'!AT149</f>
        <v>0</v>
      </c>
      <c r="U195" s="680">
        <f>'O5 Details by Class &amp; Accounts'!AU149</f>
        <v>0</v>
      </c>
      <c r="V195" s="680">
        <f>'O5 Details by Class &amp; Accounts'!AV149</f>
        <v>0</v>
      </c>
      <c r="W195" s="681">
        <f>'O5 Details by Class &amp; Accounts'!AW149</f>
        <v>0</v>
      </c>
      <c r="X195" s="619"/>
      <c r="Y195" s="620"/>
      <c r="Z195" s="669" t="s">
        <v>108</v>
      </c>
      <c r="AA195" s="620"/>
      <c r="AB195" s="620"/>
      <c r="AC195" s="620"/>
      <c r="AD195" s="620"/>
    </row>
    <row r="196" spans="1:30" s="67" customFormat="1" ht="25.5">
      <c r="A196" s="679">
        <v>5090</v>
      </c>
      <c r="B196" s="375" t="s">
        <v>1580</v>
      </c>
      <c r="C196" s="664">
        <f t="shared" si="39"/>
        <v>0</v>
      </c>
      <c r="D196" s="680">
        <f>'O5 Details by Class &amp; Accounts'!AD150</f>
        <v>0</v>
      </c>
      <c r="E196" s="680">
        <f>'O5 Details by Class &amp; Accounts'!AE150</f>
        <v>0</v>
      </c>
      <c r="F196" s="680">
        <f>'O5 Details by Class &amp; Accounts'!AF150</f>
        <v>0</v>
      </c>
      <c r="G196" s="680">
        <f>'O5 Details by Class &amp; Accounts'!AG150</f>
        <v>0</v>
      </c>
      <c r="H196" s="680">
        <f>'O5 Details by Class &amp; Accounts'!AH150</f>
        <v>0</v>
      </c>
      <c r="I196" s="680">
        <f>'O5 Details by Class &amp; Accounts'!AI150</f>
        <v>0</v>
      </c>
      <c r="J196" s="680">
        <f>'O5 Details by Class &amp; Accounts'!AJ150</f>
        <v>0</v>
      </c>
      <c r="K196" s="680">
        <f>'O5 Details by Class &amp; Accounts'!AK150</f>
        <v>0</v>
      </c>
      <c r="L196" s="680">
        <f>'O5 Details by Class &amp; Accounts'!AL150</f>
        <v>0</v>
      </c>
      <c r="M196" s="680">
        <f>'O5 Details by Class &amp; Accounts'!AM150</f>
        <v>0</v>
      </c>
      <c r="N196" s="680">
        <f>'O5 Details by Class &amp; Accounts'!AN150</f>
        <v>0</v>
      </c>
      <c r="O196" s="680">
        <f>'O5 Details by Class &amp; Accounts'!AO150</f>
        <v>0</v>
      </c>
      <c r="P196" s="680">
        <f>'O5 Details by Class &amp; Accounts'!AP150</f>
        <v>0</v>
      </c>
      <c r="Q196" s="680">
        <f>'O5 Details by Class &amp; Accounts'!AQ150</f>
        <v>0</v>
      </c>
      <c r="R196" s="680">
        <f>'O5 Details by Class &amp; Accounts'!AR150</f>
        <v>0</v>
      </c>
      <c r="S196" s="680">
        <f>'O5 Details by Class &amp; Accounts'!AS150</f>
        <v>0</v>
      </c>
      <c r="T196" s="680">
        <f>'O5 Details by Class &amp; Accounts'!AT150</f>
        <v>0</v>
      </c>
      <c r="U196" s="680">
        <f>'O5 Details by Class &amp; Accounts'!AU150</f>
        <v>0</v>
      </c>
      <c r="V196" s="680">
        <f>'O5 Details by Class &amp; Accounts'!AV150</f>
        <v>0</v>
      </c>
      <c r="W196" s="681">
        <f>'O5 Details by Class &amp; Accounts'!AW150</f>
        <v>0</v>
      </c>
      <c r="X196" s="619"/>
      <c r="Y196" s="620"/>
      <c r="Z196" s="669" t="s">
        <v>508</v>
      </c>
      <c r="AA196" s="620"/>
      <c r="AB196" s="620"/>
      <c r="AC196" s="620"/>
      <c r="AD196" s="620"/>
    </row>
    <row r="197" spans="1:30" s="67" customFormat="1" ht="25.5">
      <c r="A197" s="679">
        <v>5095</v>
      </c>
      <c r="B197" s="375" t="s">
        <v>1581</v>
      </c>
      <c r="C197" s="664">
        <f t="shared" si="39"/>
        <v>0</v>
      </c>
      <c r="D197" s="680">
        <f>'O5 Details by Class &amp; Accounts'!AD151</f>
        <v>0</v>
      </c>
      <c r="E197" s="680">
        <f>'O5 Details by Class &amp; Accounts'!AE151</f>
        <v>0</v>
      </c>
      <c r="F197" s="680">
        <f>'O5 Details by Class &amp; Accounts'!AF151</f>
        <v>0</v>
      </c>
      <c r="G197" s="680">
        <f>'O5 Details by Class &amp; Accounts'!AG151</f>
        <v>0</v>
      </c>
      <c r="H197" s="680">
        <f>'O5 Details by Class &amp; Accounts'!AH151</f>
        <v>0</v>
      </c>
      <c r="I197" s="680">
        <f>'O5 Details by Class &amp; Accounts'!AI151</f>
        <v>0</v>
      </c>
      <c r="J197" s="680">
        <f>'O5 Details by Class &amp; Accounts'!AJ151</f>
        <v>0</v>
      </c>
      <c r="K197" s="680">
        <f>'O5 Details by Class &amp; Accounts'!AK151</f>
        <v>0</v>
      </c>
      <c r="L197" s="680">
        <f>'O5 Details by Class &amp; Accounts'!AL151</f>
        <v>0</v>
      </c>
      <c r="M197" s="680">
        <f>'O5 Details by Class &amp; Accounts'!AM151</f>
        <v>0</v>
      </c>
      <c r="N197" s="680">
        <f>'O5 Details by Class &amp; Accounts'!AN151</f>
        <v>0</v>
      </c>
      <c r="O197" s="680">
        <f>'O5 Details by Class &amp; Accounts'!AO151</f>
        <v>0</v>
      </c>
      <c r="P197" s="680">
        <f>'O5 Details by Class &amp; Accounts'!AP151</f>
        <v>0</v>
      </c>
      <c r="Q197" s="680">
        <f>'O5 Details by Class &amp; Accounts'!AQ151</f>
        <v>0</v>
      </c>
      <c r="R197" s="680">
        <f>'O5 Details by Class &amp; Accounts'!AR151</f>
        <v>0</v>
      </c>
      <c r="S197" s="680">
        <f>'O5 Details by Class &amp; Accounts'!AS151</f>
        <v>0</v>
      </c>
      <c r="T197" s="680">
        <f>'O5 Details by Class &amp; Accounts'!AT151</f>
        <v>0</v>
      </c>
      <c r="U197" s="680">
        <f>'O5 Details by Class &amp; Accounts'!AU151</f>
        <v>0</v>
      </c>
      <c r="V197" s="680">
        <f>'O5 Details by Class &amp; Accounts'!AV151</f>
        <v>0</v>
      </c>
      <c r="W197" s="681">
        <f>'O5 Details by Class &amp; Accounts'!AW151</f>
        <v>0</v>
      </c>
      <c r="X197" s="619"/>
      <c r="Y197" s="620"/>
      <c r="Z197" s="669" t="s">
        <v>507</v>
      </c>
      <c r="AA197" s="620"/>
      <c r="AB197" s="620"/>
      <c r="AC197" s="620"/>
      <c r="AD197" s="620"/>
    </row>
    <row r="198" spans="1:30" s="67" customFormat="1" ht="12.75">
      <c r="A198" s="679">
        <v>5096</v>
      </c>
      <c r="B198" s="375" t="s">
        <v>1419</v>
      </c>
      <c r="C198" s="664">
        <f t="shared" si="39"/>
        <v>0</v>
      </c>
      <c r="D198" s="680">
        <f>'O5 Details by Class &amp; Accounts'!AD152</f>
        <v>0</v>
      </c>
      <c r="E198" s="680">
        <f>'O5 Details by Class &amp; Accounts'!AE152</f>
        <v>0</v>
      </c>
      <c r="F198" s="680">
        <f>'O5 Details by Class &amp; Accounts'!AF152</f>
        <v>0</v>
      </c>
      <c r="G198" s="680">
        <f>'O5 Details by Class &amp; Accounts'!AG152</f>
        <v>0</v>
      </c>
      <c r="H198" s="680">
        <f>'O5 Details by Class &amp; Accounts'!AH152</f>
        <v>0</v>
      </c>
      <c r="I198" s="680">
        <f>'O5 Details by Class &amp; Accounts'!AI152</f>
        <v>0</v>
      </c>
      <c r="J198" s="680">
        <f>'O5 Details by Class &amp; Accounts'!AJ152</f>
        <v>0</v>
      </c>
      <c r="K198" s="680">
        <f>'O5 Details by Class &amp; Accounts'!AK152</f>
        <v>0</v>
      </c>
      <c r="L198" s="680">
        <f>'O5 Details by Class &amp; Accounts'!AL152</f>
        <v>0</v>
      </c>
      <c r="M198" s="680">
        <f>'O5 Details by Class &amp; Accounts'!AM152</f>
        <v>0</v>
      </c>
      <c r="N198" s="680">
        <f>'O5 Details by Class &amp; Accounts'!AN152</f>
        <v>0</v>
      </c>
      <c r="O198" s="680">
        <f>'O5 Details by Class &amp; Accounts'!AO152</f>
        <v>0</v>
      </c>
      <c r="P198" s="680">
        <f>'O5 Details by Class &amp; Accounts'!AP152</f>
        <v>0</v>
      </c>
      <c r="Q198" s="680">
        <f>'O5 Details by Class &amp; Accounts'!AQ152</f>
        <v>0</v>
      </c>
      <c r="R198" s="680">
        <f>'O5 Details by Class &amp; Accounts'!AR152</f>
        <v>0</v>
      </c>
      <c r="S198" s="680">
        <f>'O5 Details by Class &amp; Accounts'!AS152</f>
        <v>0</v>
      </c>
      <c r="T198" s="680">
        <f>'O5 Details by Class &amp; Accounts'!AT152</f>
        <v>0</v>
      </c>
      <c r="U198" s="680">
        <f>'O5 Details by Class &amp; Accounts'!AU152</f>
        <v>0</v>
      </c>
      <c r="V198" s="680">
        <f>'O5 Details by Class &amp; Accounts'!AV152</f>
        <v>0</v>
      </c>
      <c r="W198" s="681">
        <f>'O5 Details by Class &amp; Accounts'!AW152</f>
        <v>0</v>
      </c>
      <c r="X198" s="619"/>
      <c r="Y198" s="620"/>
      <c r="Z198" s="669" t="s">
        <v>1091</v>
      </c>
      <c r="AA198" s="620"/>
      <c r="AB198" s="620"/>
      <c r="AC198" s="620"/>
      <c r="AD198" s="620"/>
    </row>
    <row r="199" spans="1:30" s="67" customFormat="1" ht="12.75">
      <c r="A199" s="679">
        <v>5105</v>
      </c>
      <c r="B199" s="375" t="s">
        <v>1350</v>
      </c>
      <c r="C199" s="664">
        <f t="shared" si="39"/>
        <v>14000</v>
      </c>
      <c r="D199" s="680">
        <f>'O5 Details by Class &amp; Accounts'!AD153</f>
        <v>11703.687639503141</v>
      </c>
      <c r="E199" s="680">
        <f>'O5 Details by Class &amp; Accounts'!AE153</f>
        <v>1449.4107721822888</v>
      </c>
      <c r="F199" s="680">
        <f>'O5 Details by Class &amp; Accounts'!AF153</f>
        <v>129.93668135244613</v>
      </c>
      <c r="G199" s="680">
        <f>'O5 Details by Class &amp; Accounts'!AG153</f>
        <v>0</v>
      </c>
      <c r="H199" s="680">
        <f>'O5 Details by Class &amp; Accounts'!AH153</f>
        <v>0</v>
      </c>
      <c r="I199" s="680">
        <f>'O5 Details by Class &amp; Accounts'!AI153</f>
        <v>0</v>
      </c>
      <c r="J199" s="680">
        <f>'O5 Details by Class &amp; Accounts'!AJ153</f>
        <v>695.65106423224029</v>
      </c>
      <c r="K199" s="680">
        <f>'O5 Details by Class &amp; Accounts'!AK153</f>
        <v>0</v>
      </c>
      <c r="L199" s="680">
        <f>'O5 Details by Class &amp; Accounts'!AL153</f>
        <v>21.313842729882012</v>
      </c>
      <c r="M199" s="680">
        <f>'O5 Details by Class &amp; Accounts'!AM153</f>
        <v>0</v>
      </c>
      <c r="N199" s="680">
        <f>'O5 Details by Class &amp; Accounts'!AN153</f>
        <v>0</v>
      </c>
      <c r="O199" s="680">
        <f>'O5 Details by Class &amp; Accounts'!AO153</f>
        <v>0</v>
      </c>
      <c r="P199" s="680">
        <f>'O5 Details by Class &amp; Accounts'!AP153</f>
        <v>0</v>
      </c>
      <c r="Q199" s="680">
        <f>'O5 Details by Class &amp; Accounts'!AQ153</f>
        <v>0</v>
      </c>
      <c r="R199" s="680">
        <f>'O5 Details by Class &amp; Accounts'!AR153</f>
        <v>0</v>
      </c>
      <c r="S199" s="680">
        <f>'O5 Details by Class &amp; Accounts'!AS153</f>
        <v>0</v>
      </c>
      <c r="T199" s="680">
        <f>'O5 Details by Class &amp; Accounts'!AT153</f>
        <v>0</v>
      </c>
      <c r="U199" s="680">
        <f>'O5 Details by Class &amp; Accounts'!AU153</f>
        <v>0</v>
      </c>
      <c r="V199" s="680">
        <f>'O5 Details by Class &amp; Accounts'!AV153</f>
        <v>0</v>
      </c>
      <c r="W199" s="681">
        <f>'O5 Details by Class &amp; Accounts'!AW153</f>
        <v>0</v>
      </c>
      <c r="X199" s="619"/>
      <c r="Y199" s="620"/>
      <c r="Z199" s="669" t="s">
        <v>108</v>
      </c>
      <c r="AA199" s="620"/>
      <c r="AB199" s="620"/>
      <c r="AC199" s="620"/>
      <c r="AD199" s="620"/>
    </row>
    <row r="200" spans="1:30" s="67" customFormat="1" ht="12.75">
      <c r="A200" s="679">
        <v>5120</v>
      </c>
      <c r="B200" s="375" t="s">
        <v>8</v>
      </c>
      <c r="C200" s="664">
        <f t="shared" si="39"/>
        <v>18000</v>
      </c>
      <c r="D200" s="680">
        <f>'O5 Details by Class &amp; Accounts'!AD157</f>
        <v>15044.749218978242</v>
      </c>
      <c r="E200" s="680">
        <f>'O5 Details by Class &amp; Accounts'!AE157</f>
        <v>1852.0132017283247</v>
      </c>
      <c r="F200" s="680">
        <f>'O5 Details by Class &amp; Accounts'!AF157</f>
        <v>184.09028658381942</v>
      </c>
      <c r="G200" s="680">
        <f>'O5 Details by Class &amp; Accounts'!AG157</f>
        <v>0</v>
      </c>
      <c r="H200" s="680">
        <f>'O5 Details by Class &amp; Accounts'!AH157</f>
        <v>0</v>
      </c>
      <c r="I200" s="680">
        <f>'O5 Details by Class &amp; Accounts'!AI157</f>
        <v>0</v>
      </c>
      <c r="J200" s="680">
        <f>'O5 Details by Class &amp; Accounts'!AJ157</f>
        <v>891.7100600914157</v>
      </c>
      <c r="K200" s="680">
        <f>'O5 Details by Class &amp; Accounts'!AK157</f>
        <v>0</v>
      </c>
      <c r="L200" s="680">
        <f>'O5 Details by Class &amp; Accounts'!AL157</f>
        <v>27.437232618197406</v>
      </c>
      <c r="M200" s="680">
        <f>'O5 Details by Class &amp; Accounts'!AM157</f>
        <v>0</v>
      </c>
      <c r="N200" s="680">
        <f>'O5 Details by Class &amp; Accounts'!AN157</f>
        <v>0</v>
      </c>
      <c r="O200" s="680">
        <f>'O5 Details by Class &amp; Accounts'!AO157</f>
        <v>0</v>
      </c>
      <c r="P200" s="680">
        <f>'O5 Details by Class &amp; Accounts'!AP157</f>
        <v>0</v>
      </c>
      <c r="Q200" s="680">
        <f>'O5 Details by Class &amp; Accounts'!AQ157</f>
        <v>0</v>
      </c>
      <c r="R200" s="680">
        <f>'O5 Details by Class &amp; Accounts'!AR157</f>
        <v>0</v>
      </c>
      <c r="S200" s="680">
        <f>'O5 Details by Class &amp; Accounts'!AS157</f>
        <v>0</v>
      </c>
      <c r="T200" s="680">
        <f>'O5 Details by Class &amp; Accounts'!AT157</f>
        <v>0</v>
      </c>
      <c r="U200" s="680">
        <f>'O5 Details by Class &amp; Accounts'!AU157</f>
        <v>0</v>
      </c>
      <c r="V200" s="680">
        <f>'O5 Details by Class &amp; Accounts'!AV157</f>
        <v>0</v>
      </c>
      <c r="W200" s="681">
        <f>'O5 Details by Class &amp; Accounts'!AW157</f>
        <v>0</v>
      </c>
      <c r="X200" s="619"/>
      <c r="Y200" s="620"/>
      <c r="Z200" s="669">
        <v>1830</v>
      </c>
      <c r="AA200" s="620"/>
      <c r="AB200" s="620"/>
      <c r="AC200" s="620"/>
      <c r="AD200" s="620"/>
    </row>
    <row r="201" spans="1:30" s="67" customFormat="1" ht="12.75">
      <c r="A201" s="679">
        <v>5125</v>
      </c>
      <c r="B201" s="375" t="s">
        <v>1386</v>
      </c>
      <c r="C201" s="664">
        <f t="shared" si="39"/>
        <v>23200</v>
      </c>
      <c r="D201" s="680">
        <f>'O5 Details by Class &amp; Accounts'!AD158</f>
        <v>19465.505031399705</v>
      </c>
      <c r="E201" s="680">
        <f>'O5 Details by Class &amp; Accounts'!AE158</f>
        <v>2396.2095859321821</v>
      </c>
      <c r="F201" s="680">
        <f>'O5 Details by Class &amp; Accounts'!AF158</f>
        <v>149.05544002028913</v>
      </c>
      <c r="G201" s="680">
        <f>'O5 Details by Class &amp; Accounts'!AG158</f>
        <v>0</v>
      </c>
      <c r="H201" s="680">
        <f>'O5 Details by Class &amp; Accounts'!AH158</f>
        <v>0</v>
      </c>
      <c r="I201" s="680">
        <f>'O5 Details by Class &amp; Accounts'!AI158</f>
        <v>0</v>
      </c>
      <c r="J201" s="680">
        <f>'O5 Details by Class &amp; Accounts'!AJ158</f>
        <v>1153.7305413747545</v>
      </c>
      <c r="K201" s="680">
        <f>'O5 Details by Class &amp; Accounts'!AK158</f>
        <v>0</v>
      </c>
      <c r="L201" s="680">
        <f>'O5 Details by Class &amp; Accounts'!AL158</f>
        <v>35.499401273069374</v>
      </c>
      <c r="M201" s="680">
        <f>'O5 Details by Class &amp; Accounts'!AM158</f>
        <v>0</v>
      </c>
      <c r="N201" s="680">
        <f>'O5 Details by Class &amp; Accounts'!AN158</f>
        <v>0</v>
      </c>
      <c r="O201" s="680">
        <f>'O5 Details by Class &amp; Accounts'!AO158</f>
        <v>0</v>
      </c>
      <c r="P201" s="680">
        <f>'O5 Details by Class &amp; Accounts'!AP158</f>
        <v>0</v>
      </c>
      <c r="Q201" s="680">
        <f>'O5 Details by Class &amp; Accounts'!AQ158</f>
        <v>0</v>
      </c>
      <c r="R201" s="680">
        <f>'O5 Details by Class &amp; Accounts'!AR158</f>
        <v>0</v>
      </c>
      <c r="S201" s="680">
        <f>'O5 Details by Class &amp; Accounts'!AS158</f>
        <v>0</v>
      </c>
      <c r="T201" s="680">
        <f>'O5 Details by Class &amp; Accounts'!AT158</f>
        <v>0</v>
      </c>
      <c r="U201" s="680">
        <f>'O5 Details by Class &amp; Accounts'!AU158</f>
        <v>0</v>
      </c>
      <c r="V201" s="680">
        <f>'O5 Details by Class &amp; Accounts'!AV158</f>
        <v>0</v>
      </c>
      <c r="W201" s="681">
        <f>'O5 Details by Class &amp; Accounts'!AW158</f>
        <v>0</v>
      </c>
      <c r="X201" s="619"/>
      <c r="Y201" s="620"/>
      <c r="Z201" s="669">
        <v>1835</v>
      </c>
      <c r="AA201" s="620"/>
      <c r="AB201" s="620"/>
      <c r="AC201" s="620"/>
      <c r="AD201" s="620"/>
    </row>
    <row r="202" spans="1:30" s="67" customFormat="1" ht="12.75">
      <c r="A202" s="679">
        <v>5130</v>
      </c>
      <c r="B202" s="375" t="s">
        <v>9</v>
      </c>
      <c r="C202" s="664">
        <f t="shared" si="39"/>
        <v>10000</v>
      </c>
      <c r="D202" s="680">
        <f>'O5 Details by Class &amp; Accounts'!AD159</f>
        <v>6943.7116143601861</v>
      </c>
      <c r="E202" s="680">
        <f>'O5 Details by Class &amp; Accounts'!AE159</f>
        <v>2307.8871277516305</v>
      </c>
      <c r="F202" s="680">
        <f>'O5 Details by Class &amp; Accounts'!AF159</f>
        <v>0</v>
      </c>
      <c r="G202" s="680">
        <f>'O5 Details by Class &amp; Accounts'!AG159</f>
        <v>0</v>
      </c>
      <c r="H202" s="680">
        <f>'O5 Details by Class &amp; Accounts'!AH159</f>
        <v>0</v>
      </c>
      <c r="I202" s="680">
        <f>'O5 Details by Class &amp; Accounts'!AI159</f>
        <v>0</v>
      </c>
      <c r="J202" s="680">
        <f>'O5 Details by Class &amp; Accounts'!AJ159</f>
        <v>740.80327557459748</v>
      </c>
      <c r="K202" s="680">
        <f>'O5 Details by Class &amp; Accounts'!AK159</f>
        <v>0</v>
      </c>
      <c r="L202" s="680">
        <f>'O5 Details by Class &amp; Accounts'!AL159</f>
        <v>7.5979823135856144</v>
      </c>
      <c r="M202" s="680">
        <f>'O5 Details by Class &amp; Accounts'!AM159</f>
        <v>0</v>
      </c>
      <c r="N202" s="680">
        <f>'O5 Details by Class &amp; Accounts'!AN159</f>
        <v>0</v>
      </c>
      <c r="O202" s="680">
        <f>'O5 Details by Class &amp; Accounts'!AO159</f>
        <v>0</v>
      </c>
      <c r="P202" s="680">
        <f>'O5 Details by Class &amp; Accounts'!AP159</f>
        <v>0</v>
      </c>
      <c r="Q202" s="680">
        <f>'O5 Details by Class &amp; Accounts'!AQ159</f>
        <v>0</v>
      </c>
      <c r="R202" s="680">
        <f>'O5 Details by Class &amp; Accounts'!AR159</f>
        <v>0</v>
      </c>
      <c r="S202" s="680">
        <f>'O5 Details by Class &amp; Accounts'!AS159</f>
        <v>0</v>
      </c>
      <c r="T202" s="680">
        <f>'O5 Details by Class &amp; Accounts'!AT159</f>
        <v>0</v>
      </c>
      <c r="U202" s="680">
        <f>'O5 Details by Class &amp; Accounts'!AU159</f>
        <v>0</v>
      </c>
      <c r="V202" s="680">
        <f>'O5 Details by Class &amp; Accounts'!AV159</f>
        <v>0</v>
      </c>
      <c r="W202" s="681">
        <f>'O5 Details by Class &amp; Accounts'!AW159</f>
        <v>0</v>
      </c>
      <c r="X202" s="619"/>
      <c r="Y202" s="620"/>
      <c r="Z202" s="669">
        <v>1855</v>
      </c>
      <c r="AA202" s="620"/>
      <c r="AB202" s="620"/>
      <c r="AC202" s="620"/>
      <c r="AD202" s="620"/>
    </row>
    <row r="203" spans="1:30" s="67" customFormat="1" ht="25.5">
      <c r="A203" s="679">
        <v>5135</v>
      </c>
      <c r="B203" s="375" t="s">
        <v>10</v>
      </c>
      <c r="C203" s="664">
        <f t="shared" si="39"/>
        <v>25199.999999999996</v>
      </c>
      <c r="D203" s="680">
        <f>'O5 Details by Class &amp; Accounts'!AD160</f>
        <v>21110.672729488448</v>
      </c>
      <c r="E203" s="680">
        <f>'O5 Details by Class &amp; Accounts'!AE160</f>
        <v>2598.7302296178791</v>
      </c>
      <c r="F203" s="680">
        <f>'O5 Details by Class &amp; Accounts'!AF160</f>
        <v>200.85685286109239</v>
      </c>
      <c r="G203" s="680">
        <f>'O5 Details by Class &amp; Accounts'!AG160</f>
        <v>0</v>
      </c>
      <c r="H203" s="680">
        <f>'O5 Details by Class &amp; Accounts'!AH160</f>
        <v>0</v>
      </c>
      <c r="I203" s="680">
        <f>'O5 Details by Class &amp; Accounts'!AI160</f>
        <v>0</v>
      </c>
      <c r="J203" s="680">
        <f>'O5 Details by Class &amp; Accounts'!AJ160</f>
        <v>1251.240480927127</v>
      </c>
      <c r="K203" s="680">
        <f>'O5 Details by Class &amp; Accounts'!AK160</f>
        <v>0</v>
      </c>
      <c r="L203" s="680">
        <f>'O5 Details by Class &amp; Accounts'!AL160</f>
        <v>38.499707105450071</v>
      </c>
      <c r="M203" s="680">
        <f>'O5 Details by Class &amp; Accounts'!AM160</f>
        <v>0</v>
      </c>
      <c r="N203" s="680">
        <f>'O5 Details by Class &amp; Accounts'!AN160</f>
        <v>0</v>
      </c>
      <c r="O203" s="680">
        <f>'O5 Details by Class &amp; Accounts'!AO160</f>
        <v>0</v>
      </c>
      <c r="P203" s="680">
        <f>'O5 Details by Class &amp; Accounts'!AP160</f>
        <v>0</v>
      </c>
      <c r="Q203" s="680">
        <f>'O5 Details by Class &amp; Accounts'!AQ160</f>
        <v>0</v>
      </c>
      <c r="R203" s="680">
        <f>'O5 Details by Class &amp; Accounts'!AR160</f>
        <v>0</v>
      </c>
      <c r="S203" s="680">
        <f>'O5 Details by Class &amp; Accounts'!AS160</f>
        <v>0</v>
      </c>
      <c r="T203" s="680">
        <f>'O5 Details by Class &amp; Accounts'!AT160</f>
        <v>0</v>
      </c>
      <c r="U203" s="680">
        <f>'O5 Details by Class &amp; Accounts'!AU160</f>
        <v>0</v>
      </c>
      <c r="V203" s="680">
        <f>'O5 Details by Class &amp; Accounts'!AV160</f>
        <v>0</v>
      </c>
      <c r="W203" s="681">
        <f>'O5 Details by Class &amp; Accounts'!AW160</f>
        <v>0</v>
      </c>
      <c r="X203" s="619"/>
      <c r="Y203" s="620"/>
      <c r="Z203" s="669" t="s">
        <v>507</v>
      </c>
      <c r="AA203" s="620"/>
      <c r="AB203" s="620"/>
      <c r="AC203" s="620"/>
      <c r="AD203" s="620"/>
    </row>
    <row r="204" spans="1:30" s="67" customFormat="1" ht="12.75">
      <c r="A204" s="679">
        <v>5145</v>
      </c>
      <c r="B204" s="375" t="s">
        <v>11</v>
      </c>
      <c r="C204" s="664">
        <f t="shared" si="39"/>
        <v>3200.0000000000005</v>
      </c>
      <c r="D204" s="680">
        <f>'O5 Details by Class &amp; Accounts'!AD161</f>
        <v>2670.0481866599039</v>
      </c>
      <c r="E204" s="680">
        <f>'O5 Details by Class &amp; Accounts'!AE161</f>
        <v>328.68374334263251</v>
      </c>
      <c r="F204" s="680">
        <f>'O5 Details by Class &amp; Accounts'!AF161</f>
        <v>38.143545523712909</v>
      </c>
      <c r="G204" s="680">
        <f>'O5 Details by Class &amp; Accounts'!AG161</f>
        <v>0</v>
      </c>
      <c r="H204" s="680">
        <f>'O5 Details by Class &amp; Accounts'!AH161</f>
        <v>0</v>
      </c>
      <c r="I204" s="680">
        <f>'O5 Details by Class &amp; Accounts'!AI161</f>
        <v>0</v>
      </c>
      <c r="J204" s="680">
        <f>'O5 Details by Class &amp; Accounts'!AJ161</f>
        <v>158.25513568348973</v>
      </c>
      <c r="K204" s="680">
        <f>'O5 Details by Class &amp; Accounts'!AK161</f>
        <v>0</v>
      </c>
      <c r="L204" s="680">
        <f>'O5 Details by Class &amp; Accounts'!AL161</f>
        <v>4.8693887902612225</v>
      </c>
      <c r="M204" s="680">
        <f>'O5 Details by Class &amp; Accounts'!AM161</f>
        <v>0</v>
      </c>
      <c r="N204" s="680">
        <f>'O5 Details by Class &amp; Accounts'!AN161</f>
        <v>0</v>
      </c>
      <c r="O204" s="680">
        <f>'O5 Details by Class &amp; Accounts'!AO161</f>
        <v>0</v>
      </c>
      <c r="P204" s="680">
        <f>'O5 Details by Class &amp; Accounts'!AP161</f>
        <v>0</v>
      </c>
      <c r="Q204" s="680">
        <f>'O5 Details by Class &amp; Accounts'!AQ161</f>
        <v>0</v>
      </c>
      <c r="R204" s="680">
        <f>'O5 Details by Class &amp; Accounts'!AR161</f>
        <v>0</v>
      </c>
      <c r="S204" s="680">
        <f>'O5 Details by Class &amp; Accounts'!AS161</f>
        <v>0</v>
      </c>
      <c r="T204" s="680">
        <f>'O5 Details by Class &amp; Accounts'!AT161</f>
        <v>0</v>
      </c>
      <c r="U204" s="680">
        <f>'O5 Details by Class &amp; Accounts'!AU161</f>
        <v>0</v>
      </c>
      <c r="V204" s="680">
        <f>'O5 Details by Class &amp; Accounts'!AV161</f>
        <v>0</v>
      </c>
      <c r="W204" s="681">
        <f>'O5 Details by Class &amp; Accounts'!AW161</f>
        <v>0</v>
      </c>
      <c r="X204" s="619"/>
      <c r="Y204" s="620"/>
      <c r="Z204" s="669">
        <v>1840</v>
      </c>
      <c r="AA204" s="620"/>
      <c r="AB204" s="620"/>
      <c r="AC204" s="620"/>
      <c r="AD204" s="620"/>
    </row>
    <row r="205" spans="1:30" s="67" customFormat="1" ht="25.5">
      <c r="A205" s="679">
        <v>5150</v>
      </c>
      <c r="B205" s="375" t="s">
        <v>12</v>
      </c>
      <c r="C205" s="664">
        <f t="shared" si="39"/>
        <v>4800</v>
      </c>
      <c r="D205" s="680">
        <f>'O5 Details by Class &amp; Accounts'!AD162</f>
        <v>4008.3577550942828</v>
      </c>
      <c r="E205" s="680">
        <f>'O5 Details by Class &amp; Accounts'!AE162</f>
        <v>493.43005799792849</v>
      </c>
      <c r="F205" s="680">
        <f>'O5 Details by Class &amp; Accounts'!AF162</f>
        <v>53.324676642150649</v>
      </c>
      <c r="G205" s="680">
        <f>'O5 Details by Class &amp; Accounts'!AG162</f>
        <v>0</v>
      </c>
      <c r="H205" s="680">
        <f>'O5 Details by Class &amp; Accounts'!AH162</f>
        <v>0</v>
      </c>
      <c r="I205" s="680">
        <f>'O5 Details by Class &amp; Accounts'!AI162</f>
        <v>0</v>
      </c>
      <c r="J205" s="680">
        <f>'O5 Details by Class &amp; Accounts'!AJ162</f>
        <v>237.57743533233591</v>
      </c>
      <c r="K205" s="680">
        <f>'O5 Details by Class &amp; Accounts'!AK162</f>
        <v>0</v>
      </c>
      <c r="L205" s="680">
        <f>'O5 Details by Class &amp; Accounts'!AL162</f>
        <v>7.3100749333026434</v>
      </c>
      <c r="M205" s="680">
        <f>'O5 Details by Class &amp; Accounts'!AM162</f>
        <v>0</v>
      </c>
      <c r="N205" s="680">
        <f>'O5 Details by Class &amp; Accounts'!AN162</f>
        <v>0</v>
      </c>
      <c r="O205" s="680">
        <f>'O5 Details by Class &amp; Accounts'!AO162</f>
        <v>0</v>
      </c>
      <c r="P205" s="680">
        <f>'O5 Details by Class &amp; Accounts'!AP162</f>
        <v>0</v>
      </c>
      <c r="Q205" s="680">
        <f>'O5 Details by Class &amp; Accounts'!AQ162</f>
        <v>0</v>
      </c>
      <c r="R205" s="680">
        <f>'O5 Details by Class &amp; Accounts'!AR162</f>
        <v>0</v>
      </c>
      <c r="S205" s="680">
        <f>'O5 Details by Class &amp; Accounts'!AS162</f>
        <v>0</v>
      </c>
      <c r="T205" s="680">
        <f>'O5 Details by Class &amp; Accounts'!AT162</f>
        <v>0</v>
      </c>
      <c r="U205" s="680">
        <f>'O5 Details by Class &amp; Accounts'!AU162</f>
        <v>0</v>
      </c>
      <c r="V205" s="680">
        <f>'O5 Details by Class &amp; Accounts'!AV162</f>
        <v>0</v>
      </c>
      <c r="W205" s="681">
        <f>'O5 Details by Class &amp; Accounts'!AW162</f>
        <v>0</v>
      </c>
      <c r="X205" s="619"/>
      <c r="Y205" s="620"/>
      <c r="Z205" s="669">
        <v>1845</v>
      </c>
      <c r="AA205" s="620"/>
      <c r="AB205" s="620"/>
      <c r="AC205" s="620"/>
      <c r="AD205" s="620"/>
    </row>
    <row r="206" spans="1:30" s="67" customFormat="1" ht="12.75">
      <c r="A206" s="679">
        <v>5155</v>
      </c>
      <c r="B206" s="375" t="s">
        <v>13</v>
      </c>
      <c r="C206" s="664">
        <f t="shared" si="39"/>
        <v>4000</v>
      </c>
      <c r="D206" s="680">
        <f>'O5 Details by Class &amp; Accounts'!AD163</f>
        <v>2777.4846457440744</v>
      </c>
      <c r="E206" s="680">
        <f>'O5 Details by Class &amp; Accounts'!AE163</f>
        <v>923.15485110065219</v>
      </c>
      <c r="F206" s="680">
        <f>'O5 Details by Class &amp; Accounts'!AF163</f>
        <v>0</v>
      </c>
      <c r="G206" s="680">
        <f>'O5 Details by Class &amp; Accounts'!AG163</f>
        <v>0</v>
      </c>
      <c r="H206" s="680">
        <f>'O5 Details by Class &amp; Accounts'!AH163</f>
        <v>0</v>
      </c>
      <c r="I206" s="680">
        <f>'O5 Details by Class &amp; Accounts'!AI163</f>
        <v>0</v>
      </c>
      <c r="J206" s="680">
        <f>'O5 Details by Class &amp; Accounts'!AJ163</f>
        <v>296.32131022983901</v>
      </c>
      <c r="K206" s="680">
        <f>'O5 Details by Class &amp; Accounts'!AK163</f>
        <v>0</v>
      </c>
      <c r="L206" s="680">
        <f>'O5 Details by Class &amp; Accounts'!AL163</f>
        <v>3.0391929254342456</v>
      </c>
      <c r="M206" s="680">
        <f>'O5 Details by Class &amp; Accounts'!AM163</f>
        <v>0</v>
      </c>
      <c r="N206" s="680">
        <f>'O5 Details by Class &amp; Accounts'!AN163</f>
        <v>0</v>
      </c>
      <c r="O206" s="680">
        <f>'O5 Details by Class &amp; Accounts'!AO163</f>
        <v>0</v>
      </c>
      <c r="P206" s="680">
        <f>'O5 Details by Class &amp; Accounts'!AP163</f>
        <v>0</v>
      </c>
      <c r="Q206" s="680">
        <f>'O5 Details by Class &amp; Accounts'!AQ163</f>
        <v>0</v>
      </c>
      <c r="R206" s="680">
        <f>'O5 Details by Class &amp; Accounts'!AR163</f>
        <v>0</v>
      </c>
      <c r="S206" s="680">
        <f>'O5 Details by Class &amp; Accounts'!AS163</f>
        <v>0</v>
      </c>
      <c r="T206" s="680">
        <f>'O5 Details by Class &amp; Accounts'!AT163</f>
        <v>0</v>
      </c>
      <c r="U206" s="680">
        <f>'O5 Details by Class &amp; Accounts'!AU163</f>
        <v>0</v>
      </c>
      <c r="V206" s="680">
        <f>'O5 Details by Class &amp; Accounts'!AV163</f>
        <v>0</v>
      </c>
      <c r="W206" s="681">
        <f>'O5 Details by Class &amp; Accounts'!AW163</f>
        <v>0</v>
      </c>
      <c r="X206" s="619"/>
      <c r="Y206" s="620"/>
      <c r="Z206" s="669">
        <v>1855</v>
      </c>
      <c r="AA206" s="620"/>
      <c r="AB206" s="620"/>
      <c r="AC206" s="620"/>
      <c r="AD206" s="620"/>
    </row>
    <row r="207" spans="1:30" s="67" customFormat="1" ht="12.75">
      <c r="A207" s="679">
        <v>5160</v>
      </c>
      <c r="B207" s="375" t="s">
        <v>14</v>
      </c>
      <c r="C207" s="664">
        <f t="shared" si="39"/>
        <v>800.00000000000011</v>
      </c>
      <c r="D207" s="680">
        <f>'O5 Details by Class &amp; Accounts'!AD164</f>
        <v>667.51204666497597</v>
      </c>
      <c r="E207" s="680">
        <f>'O5 Details by Class &amp; Accounts'!AE164</f>
        <v>82.170935835658128</v>
      </c>
      <c r="F207" s="680">
        <f>'O5 Details by Class &amp; Accounts'!AF164</f>
        <v>9.5358863809282273</v>
      </c>
      <c r="G207" s="680">
        <f>'O5 Details by Class &amp; Accounts'!AG164</f>
        <v>0</v>
      </c>
      <c r="H207" s="680">
        <f>'O5 Details by Class &amp; Accounts'!AH164</f>
        <v>0</v>
      </c>
      <c r="I207" s="680">
        <f>'O5 Details by Class &amp; Accounts'!AI164</f>
        <v>0</v>
      </c>
      <c r="J207" s="680">
        <f>'O5 Details by Class &amp; Accounts'!AJ164</f>
        <v>39.563783920872432</v>
      </c>
      <c r="K207" s="680">
        <f>'O5 Details by Class &amp; Accounts'!AK164</f>
        <v>0</v>
      </c>
      <c r="L207" s="680">
        <f>'O5 Details by Class &amp; Accounts'!AL164</f>
        <v>1.2173471975653056</v>
      </c>
      <c r="M207" s="680">
        <f>'O5 Details by Class &amp; Accounts'!AM164</f>
        <v>0</v>
      </c>
      <c r="N207" s="680">
        <f>'O5 Details by Class &amp; Accounts'!AN164</f>
        <v>0</v>
      </c>
      <c r="O207" s="680">
        <f>'O5 Details by Class &amp; Accounts'!AO164</f>
        <v>0</v>
      </c>
      <c r="P207" s="680">
        <f>'O5 Details by Class &amp; Accounts'!AP164</f>
        <v>0</v>
      </c>
      <c r="Q207" s="680">
        <f>'O5 Details by Class &amp; Accounts'!AQ164</f>
        <v>0</v>
      </c>
      <c r="R207" s="680">
        <f>'O5 Details by Class &amp; Accounts'!AR164</f>
        <v>0</v>
      </c>
      <c r="S207" s="680">
        <f>'O5 Details by Class &amp; Accounts'!AS164</f>
        <v>0</v>
      </c>
      <c r="T207" s="680">
        <f>'O5 Details by Class &amp; Accounts'!AT164</f>
        <v>0</v>
      </c>
      <c r="U207" s="680">
        <f>'O5 Details by Class &amp; Accounts'!AU164</f>
        <v>0</v>
      </c>
      <c r="V207" s="680">
        <f>'O5 Details by Class &amp; Accounts'!AV164</f>
        <v>0</v>
      </c>
      <c r="W207" s="681">
        <f>'O5 Details by Class &amp; Accounts'!AW164</f>
        <v>0</v>
      </c>
      <c r="X207" s="619"/>
      <c r="Y207" s="620"/>
      <c r="Z207" s="669">
        <v>1850</v>
      </c>
      <c r="AA207" s="620"/>
      <c r="AB207" s="620"/>
      <c r="AC207" s="620"/>
      <c r="AD207" s="620"/>
    </row>
    <row r="208" spans="1:30" s="67" customFormat="1" ht="12.75">
      <c r="A208" s="683">
        <v>5175</v>
      </c>
      <c r="B208" s="682" t="s">
        <v>1540</v>
      </c>
      <c r="C208" s="684">
        <f t="shared" si="39"/>
        <v>32000</v>
      </c>
      <c r="D208" s="685">
        <f>'O5 Details by Class &amp; Accounts'!AD165</f>
        <v>23153.777777777777</v>
      </c>
      <c r="E208" s="685">
        <f>'O5 Details by Class &amp; Accounts'!AE165</f>
        <v>7674.3111111111111</v>
      </c>
      <c r="F208" s="685">
        <f>'O5 Details by Class &amp; Accounts'!AF165</f>
        <v>1171.911111111111</v>
      </c>
      <c r="G208" s="685">
        <f>'O5 Details by Class &amp; Accounts'!AG165</f>
        <v>0</v>
      </c>
      <c r="H208" s="685">
        <f>'O5 Details by Class &amp; Accounts'!AH165</f>
        <v>0</v>
      </c>
      <c r="I208" s="685">
        <f>'O5 Details by Class &amp; Accounts'!AI165</f>
        <v>0</v>
      </c>
      <c r="J208" s="685">
        <f>'O5 Details by Class &amp; Accounts'!AJ165</f>
        <v>0</v>
      </c>
      <c r="K208" s="685">
        <f>'O5 Details by Class &amp; Accounts'!AK165</f>
        <v>0</v>
      </c>
      <c r="L208" s="685">
        <f>'O5 Details by Class &amp; Accounts'!AL165</f>
        <v>0</v>
      </c>
      <c r="M208" s="685">
        <f>'O5 Details by Class &amp; Accounts'!AM165</f>
        <v>0</v>
      </c>
      <c r="N208" s="685">
        <f>'O5 Details by Class &amp; Accounts'!AN165</f>
        <v>0</v>
      </c>
      <c r="O208" s="685">
        <f>'O5 Details by Class &amp; Accounts'!AO165</f>
        <v>0</v>
      </c>
      <c r="P208" s="685">
        <f>'O5 Details by Class &amp; Accounts'!AP165</f>
        <v>0</v>
      </c>
      <c r="Q208" s="685">
        <f>'O5 Details by Class &amp; Accounts'!AQ165</f>
        <v>0</v>
      </c>
      <c r="R208" s="685">
        <f>'O5 Details by Class &amp; Accounts'!AR165</f>
        <v>0</v>
      </c>
      <c r="S208" s="685">
        <f>'O5 Details by Class &amp; Accounts'!AS165</f>
        <v>0</v>
      </c>
      <c r="T208" s="685">
        <f>'O5 Details by Class &amp; Accounts'!AT165</f>
        <v>0</v>
      </c>
      <c r="U208" s="685">
        <f>'O5 Details by Class &amp; Accounts'!AU165</f>
        <v>0</v>
      </c>
      <c r="V208" s="685">
        <f>'O5 Details by Class &amp; Accounts'!AV165</f>
        <v>0</v>
      </c>
      <c r="W208" s="686">
        <f>'O5 Details by Class &amp; Accounts'!AW165</f>
        <v>0</v>
      </c>
      <c r="X208" s="619"/>
      <c r="Y208" s="620"/>
      <c r="Z208" s="669">
        <v>1860</v>
      </c>
      <c r="AA208" s="620"/>
      <c r="AB208" s="620"/>
      <c r="AC208" s="620"/>
      <c r="AD208" s="620"/>
    </row>
    <row r="209" spans="1:30" s="67" customFormat="1" ht="12.75">
      <c r="A209" s="679"/>
      <c r="B209" s="375"/>
      <c r="C209" s="670"/>
      <c r="D209" s="694"/>
      <c r="E209" s="694"/>
      <c r="F209" s="694"/>
      <c r="G209" s="694"/>
      <c r="H209" s="694"/>
      <c r="I209" s="694"/>
      <c r="J209" s="694"/>
      <c r="K209" s="694"/>
      <c r="L209" s="694"/>
      <c r="M209" s="694"/>
      <c r="N209" s="694"/>
      <c r="O209" s="694"/>
      <c r="P209" s="694"/>
      <c r="Q209" s="694"/>
      <c r="R209" s="694"/>
      <c r="S209" s="694"/>
      <c r="T209" s="694"/>
      <c r="U209" s="694"/>
      <c r="V209" s="694"/>
      <c r="W209" s="695"/>
      <c r="X209" s="619"/>
      <c r="Y209" s="620"/>
      <c r="Z209" s="669"/>
      <c r="AA209" s="620"/>
      <c r="AB209" s="620"/>
      <c r="AC209" s="620"/>
      <c r="AD209" s="620"/>
    </row>
    <row r="210" spans="1:30" s="67" customFormat="1" ht="12.75">
      <c r="A210" s="679"/>
      <c r="B210" s="931" t="s">
        <v>714</v>
      </c>
      <c r="C210" s="935">
        <f t="shared" si="39"/>
        <v>275999.99999999994</v>
      </c>
      <c r="D210" s="933">
        <f>+SUM(D184:D208)</f>
        <v>221311.08498394856</v>
      </c>
      <c r="E210" s="933">
        <f t="shared" ref="E210:W210" si="40">+SUM(E184:E208)</f>
        <v>39441.242296891462</v>
      </c>
      <c r="F210" s="933">
        <f t="shared" si="40"/>
        <v>4220.6717115364918</v>
      </c>
      <c r="G210" s="933">
        <f t="shared" si="40"/>
        <v>0</v>
      </c>
      <c r="H210" s="933">
        <f t="shared" si="40"/>
        <v>0</v>
      </c>
      <c r="I210" s="933">
        <f t="shared" si="40"/>
        <v>0</v>
      </c>
      <c r="J210" s="933">
        <f t="shared" si="40"/>
        <v>10719.115410166522</v>
      </c>
      <c r="K210" s="933">
        <f t="shared" si="40"/>
        <v>0</v>
      </c>
      <c r="L210" s="933">
        <f t="shared" si="40"/>
        <v>307.88559745691873</v>
      </c>
      <c r="M210" s="933">
        <f t="shared" si="40"/>
        <v>0</v>
      </c>
      <c r="N210" s="933">
        <f t="shared" si="40"/>
        <v>0</v>
      </c>
      <c r="O210" s="933">
        <f t="shared" si="40"/>
        <v>0</v>
      </c>
      <c r="P210" s="933">
        <f t="shared" si="40"/>
        <v>0</v>
      </c>
      <c r="Q210" s="933">
        <f t="shared" si="40"/>
        <v>0</v>
      </c>
      <c r="R210" s="933">
        <f t="shared" si="40"/>
        <v>0</v>
      </c>
      <c r="S210" s="933">
        <f t="shared" si="40"/>
        <v>0</v>
      </c>
      <c r="T210" s="933">
        <f t="shared" si="40"/>
        <v>0</v>
      </c>
      <c r="U210" s="933">
        <f t="shared" si="40"/>
        <v>0</v>
      </c>
      <c r="V210" s="933">
        <f t="shared" si="40"/>
        <v>0</v>
      </c>
      <c r="W210" s="934">
        <f t="shared" si="40"/>
        <v>0</v>
      </c>
      <c r="X210" s="619"/>
      <c r="Y210" s="620"/>
      <c r="Z210" s="669"/>
      <c r="AA210" s="620"/>
      <c r="AB210" s="620"/>
      <c r="AC210" s="620"/>
      <c r="AD210" s="620"/>
    </row>
    <row r="211" spans="1:30" s="67" customFormat="1" ht="12.75">
      <c r="A211" s="679"/>
      <c r="B211" s="375"/>
      <c r="C211" s="670"/>
      <c r="D211" s="694"/>
      <c r="E211" s="694"/>
      <c r="F211" s="694"/>
      <c r="G211" s="694"/>
      <c r="H211" s="694"/>
      <c r="I211" s="694"/>
      <c r="J211" s="694"/>
      <c r="K211" s="694"/>
      <c r="L211" s="694"/>
      <c r="M211" s="694"/>
      <c r="N211" s="694"/>
      <c r="O211" s="694"/>
      <c r="P211" s="694"/>
      <c r="Q211" s="694"/>
      <c r="R211" s="694"/>
      <c r="S211" s="694"/>
      <c r="T211" s="694"/>
      <c r="U211" s="694"/>
      <c r="V211" s="694"/>
      <c r="W211" s="695"/>
      <c r="X211" s="619"/>
      <c r="Y211" s="620"/>
      <c r="Z211" s="669"/>
      <c r="AA211" s="620"/>
      <c r="AB211" s="620"/>
      <c r="AC211" s="620"/>
      <c r="AD211" s="620"/>
    </row>
    <row r="212" spans="1:30" s="67" customFormat="1" ht="12.75">
      <c r="A212" s="679"/>
      <c r="B212" s="707" t="s">
        <v>857</v>
      </c>
      <c r="C212" s="670"/>
      <c r="D212" s="694"/>
      <c r="E212" s="694"/>
      <c r="F212" s="694"/>
      <c r="G212" s="694"/>
      <c r="H212" s="694"/>
      <c r="I212" s="694"/>
      <c r="J212" s="694"/>
      <c r="K212" s="694"/>
      <c r="L212" s="694"/>
      <c r="M212" s="694"/>
      <c r="N212" s="694"/>
      <c r="O212" s="694"/>
      <c r="P212" s="694"/>
      <c r="Q212" s="694"/>
      <c r="R212" s="694"/>
      <c r="S212" s="694"/>
      <c r="T212" s="694"/>
      <c r="U212" s="694"/>
      <c r="V212" s="694"/>
      <c r="W212" s="695"/>
      <c r="X212" s="619"/>
      <c r="Y212" s="620"/>
      <c r="Z212" s="669"/>
      <c r="AA212" s="620"/>
      <c r="AB212" s="620"/>
      <c r="AC212" s="620"/>
      <c r="AD212" s="620"/>
    </row>
    <row r="213" spans="1:30" s="67" customFormat="1" ht="12.75">
      <c r="A213" s="679">
        <v>5305</v>
      </c>
      <c r="B213" s="375" t="s">
        <v>1550</v>
      </c>
      <c r="C213" s="664">
        <f t="shared" ref="C213:C220" si="41">SUM(D213:W213)</f>
        <v>0</v>
      </c>
      <c r="D213" s="697">
        <f>'O5 Details by Class &amp; Accounts'!AD166</f>
        <v>0</v>
      </c>
      <c r="E213" s="697">
        <f>'O5 Details by Class &amp; Accounts'!AE166</f>
        <v>0</v>
      </c>
      <c r="F213" s="697">
        <f>'O5 Details by Class &amp; Accounts'!AF166</f>
        <v>0</v>
      </c>
      <c r="G213" s="697">
        <f>'O5 Details by Class &amp; Accounts'!AG166</f>
        <v>0</v>
      </c>
      <c r="H213" s="697">
        <f>'O5 Details by Class &amp; Accounts'!AH166</f>
        <v>0</v>
      </c>
      <c r="I213" s="697">
        <f>'O5 Details by Class &amp; Accounts'!AI166</f>
        <v>0</v>
      </c>
      <c r="J213" s="697">
        <f>'O5 Details by Class &amp; Accounts'!AJ166</f>
        <v>0</v>
      </c>
      <c r="K213" s="697">
        <f>'O5 Details by Class &amp; Accounts'!AK166</f>
        <v>0</v>
      </c>
      <c r="L213" s="697">
        <f>'O5 Details by Class &amp; Accounts'!AL166</f>
        <v>0</v>
      </c>
      <c r="M213" s="697">
        <f>'O5 Details by Class &amp; Accounts'!AM166</f>
        <v>0</v>
      </c>
      <c r="N213" s="697">
        <f>'O5 Details by Class &amp; Accounts'!AN166</f>
        <v>0</v>
      </c>
      <c r="O213" s="697">
        <f>'O5 Details by Class &amp; Accounts'!AO166</f>
        <v>0</v>
      </c>
      <c r="P213" s="697">
        <f>'O5 Details by Class &amp; Accounts'!AP166</f>
        <v>0</v>
      </c>
      <c r="Q213" s="697">
        <f>'O5 Details by Class &amp; Accounts'!AQ166</f>
        <v>0</v>
      </c>
      <c r="R213" s="697">
        <f>'O5 Details by Class &amp; Accounts'!AR166</f>
        <v>0</v>
      </c>
      <c r="S213" s="697">
        <f>'O5 Details by Class &amp; Accounts'!AS166</f>
        <v>0</v>
      </c>
      <c r="T213" s="697">
        <f>'O5 Details by Class &amp; Accounts'!AT166</f>
        <v>0</v>
      </c>
      <c r="U213" s="697">
        <f>'O5 Details by Class &amp; Accounts'!AU166</f>
        <v>0</v>
      </c>
      <c r="V213" s="697">
        <f>'O5 Details by Class &amp; Accounts'!AV166</f>
        <v>0</v>
      </c>
      <c r="W213" s="681">
        <f>'O5 Details by Class &amp; Accounts'!AW166</f>
        <v>0</v>
      </c>
      <c r="X213" s="619"/>
      <c r="Y213" s="620"/>
      <c r="Z213" s="669" t="s">
        <v>1283</v>
      </c>
      <c r="AA213" s="620"/>
      <c r="AB213" s="620"/>
      <c r="AC213" s="620"/>
      <c r="AD213" s="620"/>
    </row>
    <row r="214" spans="1:30" s="67" customFormat="1" ht="12.75">
      <c r="A214" s="679">
        <v>5310</v>
      </c>
      <c r="B214" s="375" t="s">
        <v>286</v>
      </c>
      <c r="C214" s="664">
        <f t="shared" si="41"/>
        <v>0</v>
      </c>
      <c r="D214" s="697">
        <f>'O5 Details by Class &amp; Accounts'!AD167</f>
        <v>0</v>
      </c>
      <c r="E214" s="697">
        <f>'O5 Details by Class &amp; Accounts'!AE167</f>
        <v>0</v>
      </c>
      <c r="F214" s="697">
        <f>'O5 Details by Class &amp; Accounts'!AF167</f>
        <v>0</v>
      </c>
      <c r="G214" s="697">
        <f>'O5 Details by Class &amp; Accounts'!AG167</f>
        <v>0</v>
      </c>
      <c r="H214" s="697">
        <f>'O5 Details by Class &amp; Accounts'!AH167</f>
        <v>0</v>
      </c>
      <c r="I214" s="697">
        <f>'O5 Details by Class &amp; Accounts'!AI167</f>
        <v>0</v>
      </c>
      <c r="J214" s="697">
        <f>'O5 Details by Class &amp; Accounts'!AJ167</f>
        <v>0</v>
      </c>
      <c r="K214" s="697">
        <f>'O5 Details by Class &amp; Accounts'!AK167</f>
        <v>0</v>
      </c>
      <c r="L214" s="697">
        <f>'O5 Details by Class &amp; Accounts'!AL167</f>
        <v>0</v>
      </c>
      <c r="M214" s="697">
        <f>'O5 Details by Class &amp; Accounts'!AM167</f>
        <v>0</v>
      </c>
      <c r="N214" s="697">
        <f>'O5 Details by Class &amp; Accounts'!AN167</f>
        <v>0</v>
      </c>
      <c r="O214" s="697">
        <f>'O5 Details by Class &amp; Accounts'!AO167</f>
        <v>0</v>
      </c>
      <c r="P214" s="697">
        <f>'O5 Details by Class &amp; Accounts'!AP167</f>
        <v>0</v>
      </c>
      <c r="Q214" s="697">
        <f>'O5 Details by Class &amp; Accounts'!AQ167</f>
        <v>0</v>
      </c>
      <c r="R214" s="697">
        <f>'O5 Details by Class &amp; Accounts'!AR167</f>
        <v>0</v>
      </c>
      <c r="S214" s="697">
        <f>'O5 Details by Class &amp; Accounts'!AS167</f>
        <v>0</v>
      </c>
      <c r="T214" s="697">
        <f>'O5 Details by Class &amp; Accounts'!AT167</f>
        <v>0</v>
      </c>
      <c r="U214" s="697">
        <f>'O5 Details by Class &amp; Accounts'!AU167</f>
        <v>0</v>
      </c>
      <c r="V214" s="697">
        <f>'O5 Details by Class &amp; Accounts'!AV167</f>
        <v>0</v>
      </c>
      <c r="W214" s="681">
        <f>'O5 Details by Class &amp; Accounts'!AW167</f>
        <v>0</v>
      </c>
      <c r="X214" s="619"/>
      <c r="Y214" s="620"/>
      <c r="Z214" s="669" t="s">
        <v>781</v>
      </c>
      <c r="AA214" s="620"/>
      <c r="AB214" s="620"/>
      <c r="AC214" s="620"/>
      <c r="AD214" s="620"/>
    </row>
    <row r="215" spans="1:30" s="67" customFormat="1" ht="12.75">
      <c r="A215" s="679">
        <v>5315</v>
      </c>
      <c r="B215" s="375" t="s">
        <v>1145</v>
      </c>
      <c r="C215" s="664">
        <f t="shared" si="41"/>
        <v>160000</v>
      </c>
      <c r="D215" s="697">
        <f>'O5 Details by Class &amp; Accounts'!AD168</f>
        <v>131282.86536362735</v>
      </c>
      <c r="E215" s="697">
        <f>'O5 Details by Class &amp; Accounts'!AE168</f>
        <v>19954.360551642028</v>
      </c>
      <c r="F215" s="697">
        <f>'O5 Details by Class &amp; Accounts'!AF168</f>
        <v>8207.1634090683619</v>
      </c>
      <c r="G215" s="697">
        <f>'O5 Details by Class &amp; Accounts'!AG168</f>
        <v>0</v>
      </c>
      <c r="H215" s="697">
        <f>'O5 Details by Class &amp; Accounts'!AH168</f>
        <v>0</v>
      </c>
      <c r="I215" s="697">
        <f>'O5 Details by Class &amp; Accounts'!AI168</f>
        <v>0</v>
      </c>
      <c r="J215" s="697">
        <f>'O5 Details by Class &amp; Accounts'!AJ168</f>
        <v>317.49181466415325</v>
      </c>
      <c r="K215" s="697">
        <f>'O5 Details by Class &amp; Accounts'!AK168</f>
        <v>0</v>
      </c>
      <c r="L215" s="697">
        <f>'O5 Details by Class &amp; Accounts'!AL168</f>
        <v>238.11886099811491</v>
      </c>
      <c r="M215" s="697">
        <f>'O5 Details by Class &amp; Accounts'!AM168</f>
        <v>0</v>
      </c>
      <c r="N215" s="697">
        <f>'O5 Details by Class &amp; Accounts'!AN168</f>
        <v>0</v>
      </c>
      <c r="O215" s="697">
        <f>'O5 Details by Class &amp; Accounts'!AO168</f>
        <v>0</v>
      </c>
      <c r="P215" s="697">
        <f>'O5 Details by Class &amp; Accounts'!AP168</f>
        <v>0</v>
      </c>
      <c r="Q215" s="697">
        <f>'O5 Details by Class &amp; Accounts'!AQ168</f>
        <v>0</v>
      </c>
      <c r="R215" s="697">
        <f>'O5 Details by Class &amp; Accounts'!AR168</f>
        <v>0</v>
      </c>
      <c r="S215" s="697">
        <f>'O5 Details by Class &amp; Accounts'!AS168</f>
        <v>0</v>
      </c>
      <c r="T215" s="697">
        <f>'O5 Details by Class &amp; Accounts'!AT168</f>
        <v>0</v>
      </c>
      <c r="U215" s="697">
        <f>'O5 Details by Class &amp; Accounts'!AU168</f>
        <v>0</v>
      </c>
      <c r="V215" s="697">
        <f>'O5 Details by Class &amp; Accounts'!AV168</f>
        <v>0</v>
      </c>
      <c r="W215" s="681">
        <f>'O5 Details by Class &amp; Accounts'!AW168</f>
        <v>0</v>
      </c>
      <c r="X215" s="619"/>
      <c r="Y215" s="620"/>
      <c r="Z215" s="669" t="s">
        <v>1283</v>
      </c>
      <c r="AA215" s="620"/>
      <c r="AB215" s="620"/>
      <c r="AC215" s="620"/>
      <c r="AD215" s="620"/>
    </row>
    <row r="216" spans="1:30" s="67" customFormat="1" ht="12.75">
      <c r="A216" s="679">
        <v>5320</v>
      </c>
      <c r="B216" s="375" t="s">
        <v>1146</v>
      </c>
      <c r="C216" s="664">
        <f t="shared" si="41"/>
        <v>100000</v>
      </c>
      <c r="D216" s="697">
        <f>'O5 Details by Class &amp; Accounts'!AD169</f>
        <v>82051.790852267091</v>
      </c>
      <c r="E216" s="697">
        <f>'O5 Details by Class &amp; Accounts'!AE169</f>
        <v>12471.475344776267</v>
      </c>
      <c r="F216" s="697">
        <f>'O5 Details by Class &amp; Accounts'!AF169</f>
        <v>5129.4771306677267</v>
      </c>
      <c r="G216" s="697">
        <f>'O5 Details by Class &amp; Accounts'!AG169</f>
        <v>0</v>
      </c>
      <c r="H216" s="697">
        <f>'O5 Details by Class &amp; Accounts'!AH169</f>
        <v>0</v>
      </c>
      <c r="I216" s="697">
        <f>'O5 Details by Class &amp; Accounts'!AI169</f>
        <v>0</v>
      </c>
      <c r="J216" s="697">
        <f>'O5 Details by Class &amp; Accounts'!AJ169</f>
        <v>198.43238416509578</v>
      </c>
      <c r="K216" s="697">
        <f>'O5 Details by Class &amp; Accounts'!AK169</f>
        <v>0</v>
      </c>
      <c r="L216" s="697">
        <f>'O5 Details by Class &amp; Accounts'!AL169</f>
        <v>148.82428812382182</v>
      </c>
      <c r="M216" s="697">
        <f>'O5 Details by Class &amp; Accounts'!AM169</f>
        <v>0</v>
      </c>
      <c r="N216" s="697">
        <f>'O5 Details by Class &amp; Accounts'!AN169</f>
        <v>0</v>
      </c>
      <c r="O216" s="697">
        <f>'O5 Details by Class &amp; Accounts'!AO169</f>
        <v>0</v>
      </c>
      <c r="P216" s="697">
        <f>'O5 Details by Class &amp; Accounts'!AP169</f>
        <v>0</v>
      </c>
      <c r="Q216" s="697">
        <f>'O5 Details by Class &amp; Accounts'!AQ169</f>
        <v>0</v>
      </c>
      <c r="R216" s="697">
        <f>'O5 Details by Class &amp; Accounts'!AR169</f>
        <v>0</v>
      </c>
      <c r="S216" s="697">
        <f>'O5 Details by Class &amp; Accounts'!AS169</f>
        <v>0</v>
      </c>
      <c r="T216" s="697">
        <f>'O5 Details by Class &amp; Accounts'!AT169</f>
        <v>0</v>
      </c>
      <c r="U216" s="697">
        <f>'O5 Details by Class &amp; Accounts'!AU169</f>
        <v>0</v>
      </c>
      <c r="V216" s="697">
        <f>'O5 Details by Class &amp; Accounts'!AV169</f>
        <v>0</v>
      </c>
      <c r="W216" s="681">
        <f>'O5 Details by Class &amp; Accounts'!AW169</f>
        <v>0</v>
      </c>
      <c r="X216" s="619"/>
      <c r="Y216" s="620"/>
      <c r="Z216" s="669" t="s">
        <v>1283</v>
      </c>
      <c r="AA216" s="620"/>
      <c r="AB216" s="620"/>
      <c r="AC216" s="620"/>
      <c r="AD216" s="620"/>
    </row>
    <row r="217" spans="1:30" s="67" customFormat="1" ht="12.75">
      <c r="A217" s="679">
        <v>5325</v>
      </c>
      <c r="B217" s="375" t="s">
        <v>1147</v>
      </c>
      <c r="C217" s="664">
        <f t="shared" si="41"/>
        <v>0</v>
      </c>
      <c r="D217" s="697">
        <f>'O5 Details by Class &amp; Accounts'!AD170</f>
        <v>0</v>
      </c>
      <c r="E217" s="697">
        <f>'O5 Details by Class &amp; Accounts'!AE170</f>
        <v>0</v>
      </c>
      <c r="F217" s="697">
        <f>'O5 Details by Class &amp; Accounts'!AF170</f>
        <v>0</v>
      </c>
      <c r="G217" s="697">
        <f>'O5 Details by Class &amp; Accounts'!AG170</f>
        <v>0</v>
      </c>
      <c r="H217" s="697">
        <f>'O5 Details by Class &amp; Accounts'!AH170</f>
        <v>0</v>
      </c>
      <c r="I217" s="697">
        <f>'O5 Details by Class &amp; Accounts'!AI170</f>
        <v>0</v>
      </c>
      <c r="J217" s="697">
        <f>'O5 Details by Class &amp; Accounts'!AJ170</f>
        <v>0</v>
      </c>
      <c r="K217" s="697">
        <f>'O5 Details by Class &amp; Accounts'!AK170</f>
        <v>0</v>
      </c>
      <c r="L217" s="697">
        <f>'O5 Details by Class &amp; Accounts'!AL170</f>
        <v>0</v>
      </c>
      <c r="M217" s="697">
        <f>'O5 Details by Class &amp; Accounts'!AM170</f>
        <v>0</v>
      </c>
      <c r="N217" s="697">
        <f>'O5 Details by Class &amp; Accounts'!AN170</f>
        <v>0</v>
      </c>
      <c r="O217" s="697">
        <f>'O5 Details by Class &amp; Accounts'!AO170</f>
        <v>0</v>
      </c>
      <c r="P217" s="697">
        <f>'O5 Details by Class &amp; Accounts'!AP170</f>
        <v>0</v>
      </c>
      <c r="Q217" s="697">
        <f>'O5 Details by Class &amp; Accounts'!AQ170</f>
        <v>0</v>
      </c>
      <c r="R217" s="697">
        <f>'O5 Details by Class &amp; Accounts'!AR170</f>
        <v>0</v>
      </c>
      <c r="S217" s="697">
        <f>'O5 Details by Class &amp; Accounts'!AS170</f>
        <v>0</v>
      </c>
      <c r="T217" s="697">
        <f>'O5 Details by Class &amp; Accounts'!AT170</f>
        <v>0</v>
      </c>
      <c r="U217" s="697">
        <f>'O5 Details by Class &amp; Accounts'!AU170</f>
        <v>0</v>
      </c>
      <c r="V217" s="697">
        <f>'O5 Details by Class &amp; Accounts'!AV170</f>
        <v>0</v>
      </c>
      <c r="W217" s="681">
        <f>'O5 Details by Class &amp; Accounts'!AW170</f>
        <v>0</v>
      </c>
      <c r="X217" s="619"/>
      <c r="Y217" s="620"/>
      <c r="Z217" s="669" t="s">
        <v>1283</v>
      </c>
      <c r="AA217" s="620"/>
      <c r="AB217" s="620"/>
      <c r="AC217" s="620"/>
      <c r="AD217" s="620"/>
    </row>
    <row r="218" spans="1:30" s="67" customFormat="1" ht="12.75">
      <c r="A218" s="679">
        <v>5330</v>
      </c>
      <c r="B218" s="375" t="s">
        <v>1148</v>
      </c>
      <c r="C218" s="664">
        <f t="shared" si="41"/>
        <v>0</v>
      </c>
      <c r="D218" s="697">
        <f>'O5 Details by Class &amp; Accounts'!AD171</f>
        <v>0</v>
      </c>
      <c r="E218" s="697">
        <f>'O5 Details by Class &amp; Accounts'!AE171</f>
        <v>0</v>
      </c>
      <c r="F218" s="697">
        <f>'O5 Details by Class &amp; Accounts'!AF171</f>
        <v>0</v>
      </c>
      <c r="G218" s="697">
        <f>'O5 Details by Class &amp; Accounts'!AG171</f>
        <v>0</v>
      </c>
      <c r="H218" s="697">
        <f>'O5 Details by Class &amp; Accounts'!AH171</f>
        <v>0</v>
      </c>
      <c r="I218" s="697">
        <f>'O5 Details by Class &amp; Accounts'!AI171</f>
        <v>0</v>
      </c>
      <c r="J218" s="697">
        <f>'O5 Details by Class &amp; Accounts'!AJ171</f>
        <v>0</v>
      </c>
      <c r="K218" s="697">
        <f>'O5 Details by Class &amp; Accounts'!AK171</f>
        <v>0</v>
      </c>
      <c r="L218" s="697">
        <f>'O5 Details by Class &amp; Accounts'!AL171</f>
        <v>0</v>
      </c>
      <c r="M218" s="697">
        <f>'O5 Details by Class &amp; Accounts'!AM171</f>
        <v>0</v>
      </c>
      <c r="N218" s="697">
        <f>'O5 Details by Class &amp; Accounts'!AN171</f>
        <v>0</v>
      </c>
      <c r="O218" s="697">
        <f>'O5 Details by Class &amp; Accounts'!AO171</f>
        <v>0</v>
      </c>
      <c r="P218" s="697">
        <f>'O5 Details by Class &amp; Accounts'!AP171</f>
        <v>0</v>
      </c>
      <c r="Q218" s="697">
        <f>'O5 Details by Class &amp; Accounts'!AQ171</f>
        <v>0</v>
      </c>
      <c r="R218" s="697">
        <f>'O5 Details by Class &amp; Accounts'!AR171</f>
        <v>0</v>
      </c>
      <c r="S218" s="697">
        <f>'O5 Details by Class &amp; Accounts'!AS171</f>
        <v>0</v>
      </c>
      <c r="T218" s="697">
        <f>'O5 Details by Class &amp; Accounts'!AT171</f>
        <v>0</v>
      </c>
      <c r="U218" s="697">
        <f>'O5 Details by Class &amp; Accounts'!AU171</f>
        <v>0</v>
      </c>
      <c r="V218" s="697">
        <f>'O5 Details by Class &amp; Accounts'!AV171</f>
        <v>0</v>
      </c>
      <c r="W218" s="681">
        <f>'O5 Details by Class &amp; Accounts'!AW171</f>
        <v>0</v>
      </c>
      <c r="X218" s="619"/>
      <c r="Y218" s="620"/>
      <c r="Z218" s="669" t="s">
        <v>1283</v>
      </c>
      <c r="AA218" s="620"/>
      <c r="AB218" s="620"/>
      <c r="AC218" s="620"/>
      <c r="AD218" s="620"/>
    </row>
    <row r="219" spans="1:30" s="67" customFormat="1" ht="12.75">
      <c r="A219" s="679">
        <v>5335</v>
      </c>
      <c r="B219" s="375" t="s">
        <v>1149</v>
      </c>
      <c r="C219" s="664">
        <f t="shared" si="41"/>
        <v>8000</v>
      </c>
      <c r="D219" s="697">
        <f>'O5 Details by Class &amp; Accounts'!AD172</f>
        <v>8000</v>
      </c>
      <c r="E219" s="697">
        <f>'O5 Details by Class &amp; Accounts'!AE172</f>
        <v>0</v>
      </c>
      <c r="F219" s="697">
        <f>'O5 Details by Class &amp; Accounts'!AF172</f>
        <v>0</v>
      </c>
      <c r="G219" s="697">
        <f>'O5 Details by Class &amp; Accounts'!AG172</f>
        <v>0</v>
      </c>
      <c r="H219" s="697">
        <f>'O5 Details by Class &amp; Accounts'!AH172</f>
        <v>0</v>
      </c>
      <c r="I219" s="697">
        <f>'O5 Details by Class &amp; Accounts'!AI172</f>
        <v>0</v>
      </c>
      <c r="J219" s="697">
        <f>'O5 Details by Class &amp; Accounts'!AJ172</f>
        <v>0</v>
      </c>
      <c r="K219" s="697">
        <f>'O5 Details by Class &amp; Accounts'!AK172</f>
        <v>0</v>
      </c>
      <c r="L219" s="697">
        <f>'O5 Details by Class &amp; Accounts'!AL172</f>
        <v>0</v>
      </c>
      <c r="M219" s="697">
        <f>'O5 Details by Class &amp; Accounts'!AM172</f>
        <v>0</v>
      </c>
      <c r="N219" s="697">
        <f>'O5 Details by Class &amp; Accounts'!AN172</f>
        <v>0</v>
      </c>
      <c r="O219" s="697">
        <f>'O5 Details by Class &amp; Accounts'!AO172</f>
        <v>0</v>
      </c>
      <c r="P219" s="697">
        <f>'O5 Details by Class &amp; Accounts'!AP172</f>
        <v>0</v>
      </c>
      <c r="Q219" s="697">
        <f>'O5 Details by Class &amp; Accounts'!AQ172</f>
        <v>0</v>
      </c>
      <c r="R219" s="697">
        <f>'O5 Details by Class &amp; Accounts'!AR172</f>
        <v>0</v>
      </c>
      <c r="S219" s="697">
        <f>'O5 Details by Class &amp; Accounts'!AS172</f>
        <v>0</v>
      </c>
      <c r="T219" s="697">
        <f>'O5 Details by Class &amp; Accounts'!AT172</f>
        <v>0</v>
      </c>
      <c r="U219" s="697">
        <f>'O5 Details by Class &amp; Accounts'!AU172</f>
        <v>0</v>
      </c>
      <c r="V219" s="697">
        <f>'O5 Details by Class &amp; Accounts'!AV172</f>
        <v>0</v>
      </c>
      <c r="W219" s="681">
        <f>'O5 Details by Class &amp; Accounts'!AW172</f>
        <v>0</v>
      </c>
      <c r="X219" s="619"/>
      <c r="Y219" s="620"/>
      <c r="Z219" s="669" t="s">
        <v>1356</v>
      </c>
      <c r="AA219" s="620"/>
      <c r="AB219" s="620"/>
      <c r="AC219" s="620"/>
      <c r="AD219" s="620"/>
    </row>
    <row r="220" spans="1:30" s="578" customFormat="1" ht="12.75">
      <c r="A220" s="683">
        <v>5340</v>
      </c>
      <c r="B220" s="682" t="s">
        <v>1150</v>
      </c>
      <c r="C220" s="684">
        <f t="shared" si="41"/>
        <v>0</v>
      </c>
      <c r="D220" s="685">
        <f>'O5 Details by Class &amp; Accounts'!AD173</f>
        <v>0</v>
      </c>
      <c r="E220" s="685">
        <f>'O5 Details by Class &amp; Accounts'!AE173</f>
        <v>0</v>
      </c>
      <c r="F220" s="685">
        <f>'O5 Details by Class &amp; Accounts'!AF173</f>
        <v>0</v>
      </c>
      <c r="G220" s="685">
        <f>'O5 Details by Class &amp; Accounts'!AG173</f>
        <v>0</v>
      </c>
      <c r="H220" s="685">
        <f>'O5 Details by Class &amp; Accounts'!AH173</f>
        <v>0</v>
      </c>
      <c r="I220" s="685">
        <f>'O5 Details by Class &amp; Accounts'!AI173</f>
        <v>0</v>
      </c>
      <c r="J220" s="685">
        <f>'O5 Details by Class &amp; Accounts'!AJ173</f>
        <v>0</v>
      </c>
      <c r="K220" s="685">
        <f>'O5 Details by Class &amp; Accounts'!AK173</f>
        <v>0</v>
      </c>
      <c r="L220" s="685">
        <f>'O5 Details by Class &amp; Accounts'!AL173</f>
        <v>0</v>
      </c>
      <c r="M220" s="685">
        <f>'O5 Details by Class &amp; Accounts'!AM173</f>
        <v>0</v>
      </c>
      <c r="N220" s="685">
        <f>'O5 Details by Class &amp; Accounts'!AN173</f>
        <v>0</v>
      </c>
      <c r="O220" s="685">
        <f>'O5 Details by Class &amp; Accounts'!AO173</f>
        <v>0</v>
      </c>
      <c r="P220" s="685">
        <f>'O5 Details by Class &amp; Accounts'!AP173</f>
        <v>0</v>
      </c>
      <c r="Q220" s="685">
        <f>'O5 Details by Class &amp; Accounts'!AQ173</f>
        <v>0</v>
      </c>
      <c r="R220" s="685">
        <f>'O5 Details by Class &amp; Accounts'!AR173</f>
        <v>0</v>
      </c>
      <c r="S220" s="685">
        <f>'O5 Details by Class &amp; Accounts'!AS173</f>
        <v>0</v>
      </c>
      <c r="T220" s="685">
        <f>'O5 Details by Class &amp; Accounts'!AT173</f>
        <v>0</v>
      </c>
      <c r="U220" s="685">
        <f>'O5 Details by Class &amp; Accounts'!AU173</f>
        <v>0</v>
      </c>
      <c r="V220" s="685">
        <f>'O5 Details by Class &amp; Accounts'!AV173</f>
        <v>0</v>
      </c>
      <c r="W220" s="686">
        <f>'O5 Details by Class &amp; Accounts'!AW173</f>
        <v>0</v>
      </c>
      <c r="X220" s="621"/>
      <c r="Y220" s="622"/>
      <c r="Z220" s="669" t="s">
        <v>1283</v>
      </c>
      <c r="AA220" s="622"/>
      <c r="AB220" s="622"/>
      <c r="AC220" s="622"/>
      <c r="AD220" s="622"/>
    </row>
    <row r="221" spans="1:30" s="67" customFormat="1" ht="12.75">
      <c r="A221" s="348"/>
      <c r="B221" s="1871"/>
      <c r="C221" s="670"/>
      <c r="D221" s="694"/>
      <c r="E221" s="694"/>
      <c r="F221" s="694"/>
      <c r="G221" s="694"/>
      <c r="H221" s="694"/>
      <c r="I221" s="694"/>
      <c r="J221" s="694"/>
      <c r="K221" s="694"/>
      <c r="L221" s="694"/>
      <c r="M221" s="694"/>
      <c r="N221" s="694"/>
      <c r="O221" s="694"/>
      <c r="P221" s="694"/>
      <c r="Q221" s="694"/>
      <c r="R221" s="694"/>
      <c r="S221" s="694"/>
      <c r="T221" s="694"/>
      <c r="U221" s="694"/>
      <c r="V221" s="694"/>
      <c r="W221" s="714"/>
      <c r="X221" s="619"/>
      <c r="Y221" s="620"/>
      <c r="Z221" s="620"/>
      <c r="AA221" s="620"/>
      <c r="AB221" s="620"/>
      <c r="AC221" s="620"/>
      <c r="AD221" s="620"/>
    </row>
    <row r="222" spans="1:30" s="67" customFormat="1" ht="12.75">
      <c r="A222" s="348"/>
      <c r="B222" s="931" t="s">
        <v>714</v>
      </c>
      <c r="C222" s="932">
        <f>+SUM(C213:C221)</f>
        <v>268000</v>
      </c>
      <c r="D222" s="933">
        <f>+SUM(D213:D221)</f>
        <v>221334.65621589444</v>
      </c>
      <c r="E222" s="933">
        <f t="shared" ref="E222:W222" si="42">+SUM(E213:E221)</f>
        <v>32425.835896418295</v>
      </c>
      <c r="F222" s="933">
        <f t="shared" si="42"/>
        <v>13336.640539736089</v>
      </c>
      <c r="G222" s="933">
        <f t="shared" si="42"/>
        <v>0</v>
      </c>
      <c r="H222" s="933">
        <f t="shared" si="42"/>
        <v>0</v>
      </c>
      <c r="I222" s="933">
        <f t="shared" si="42"/>
        <v>0</v>
      </c>
      <c r="J222" s="933">
        <f t="shared" si="42"/>
        <v>515.92419882924901</v>
      </c>
      <c r="K222" s="933">
        <f t="shared" si="42"/>
        <v>0</v>
      </c>
      <c r="L222" s="933">
        <f t="shared" si="42"/>
        <v>386.9431491219367</v>
      </c>
      <c r="M222" s="933">
        <f t="shared" si="42"/>
        <v>0</v>
      </c>
      <c r="N222" s="933">
        <f t="shared" si="42"/>
        <v>0</v>
      </c>
      <c r="O222" s="933">
        <f t="shared" si="42"/>
        <v>0</v>
      </c>
      <c r="P222" s="933">
        <f t="shared" si="42"/>
        <v>0</v>
      </c>
      <c r="Q222" s="933">
        <f t="shared" si="42"/>
        <v>0</v>
      </c>
      <c r="R222" s="933">
        <f t="shared" si="42"/>
        <v>0</v>
      </c>
      <c r="S222" s="933">
        <f t="shared" si="42"/>
        <v>0</v>
      </c>
      <c r="T222" s="933">
        <f t="shared" si="42"/>
        <v>0</v>
      </c>
      <c r="U222" s="933">
        <f t="shared" si="42"/>
        <v>0</v>
      </c>
      <c r="V222" s="933">
        <f t="shared" si="42"/>
        <v>0</v>
      </c>
      <c r="W222" s="934">
        <f t="shared" si="42"/>
        <v>0</v>
      </c>
      <c r="X222" s="619"/>
      <c r="Y222" s="620"/>
      <c r="Z222" s="620"/>
      <c r="AA222" s="620"/>
      <c r="AB222" s="620"/>
      <c r="AC222" s="620"/>
      <c r="AD222" s="620"/>
    </row>
    <row r="223" spans="1:30" s="67" customFormat="1" ht="12.75">
      <c r="A223" s="348"/>
      <c r="B223" s="693"/>
      <c r="C223" s="691"/>
      <c r="D223" s="694"/>
      <c r="E223" s="694"/>
      <c r="F223" s="694"/>
      <c r="G223" s="694"/>
      <c r="H223" s="694"/>
      <c r="I223" s="694"/>
      <c r="J223" s="694"/>
      <c r="K223" s="694"/>
      <c r="L223" s="694"/>
      <c r="M223" s="694"/>
      <c r="N223" s="694"/>
      <c r="O223" s="694"/>
      <c r="P223" s="694"/>
      <c r="Q223" s="694"/>
      <c r="R223" s="694"/>
      <c r="S223" s="694"/>
      <c r="T223" s="694"/>
      <c r="U223" s="694"/>
      <c r="V223" s="694"/>
      <c r="W223" s="695"/>
      <c r="X223" s="619"/>
      <c r="Y223" s="620"/>
      <c r="Z223" s="620"/>
      <c r="AA223" s="620"/>
      <c r="AB223" s="620"/>
      <c r="AC223" s="620"/>
      <c r="AD223" s="620"/>
    </row>
    <row r="224" spans="1:30" s="67" customFormat="1" ht="12.75">
      <c r="A224" s="348"/>
      <c r="B224" s="931" t="s">
        <v>712</v>
      </c>
      <c r="C224" s="932">
        <f>C210+C222</f>
        <v>544000</v>
      </c>
      <c r="D224" s="933">
        <f>D210+D222</f>
        <v>442645.741199843</v>
      </c>
      <c r="E224" s="933">
        <f t="shared" ref="E224:W224" si="43">E210+E222</f>
        <v>71867.078193309761</v>
      </c>
      <c r="F224" s="933">
        <f t="shared" si="43"/>
        <v>17557.312251272582</v>
      </c>
      <c r="G224" s="933">
        <f t="shared" si="43"/>
        <v>0</v>
      </c>
      <c r="H224" s="933">
        <f t="shared" si="43"/>
        <v>0</v>
      </c>
      <c r="I224" s="933">
        <f t="shared" si="43"/>
        <v>0</v>
      </c>
      <c r="J224" s="933">
        <f t="shared" si="43"/>
        <v>11235.03960899577</v>
      </c>
      <c r="K224" s="933">
        <f t="shared" si="43"/>
        <v>0</v>
      </c>
      <c r="L224" s="933">
        <f t="shared" si="43"/>
        <v>694.82874657885543</v>
      </c>
      <c r="M224" s="933">
        <f t="shared" si="43"/>
        <v>0</v>
      </c>
      <c r="N224" s="933">
        <f t="shared" si="43"/>
        <v>0</v>
      </c>
      <c r="O224" s="933">
        <f t="shared" si="43"/>
        <v>0</v>
      </c>
      <c r="P224" s="933">
        <f t="shared" si="43"/>
        <v>0</v>
      </c>
      <c r="Q224" s="933">
        <f t="shared" si="43"/>
        <v>0</v>
      </c>
      <c r="R224" s="933">
        <f t="shared" si="43"/>
        <v>0</v>
      </c>
      <c r="S224" s="933">
        <f t="shared" si="43"/>
        <v>0</v>
      </c>
      <c r="T224" s="933">
        <f t="shared" si="43"/>
        <v>0</v>
      </c>
      <c r="U224" s="933">
        <f t="shared" si="43"/>
        <v>0</v>
      </c>
      <c r="V224" s="933">
        <f t="shared" si="43"/>
        <v>0</v>
      </c>
      <c r="W224" s="934">
        <f t="shared" si="43"/>
        <v>0</v>
      </c>
      <c r="X224" s="619"/>
      <c r="Y224" s="620"/>
      <c r="Z224" s="620"/>
      <c r="AA224" s="620"/>
      <c r="AB224" s="620"/>
      <c r="AC224" s="620"/>
      <c r="AD224" s="620"/>
    </row>
    <row r="225" spans="1:30" s="67" customFormat="1" ht="12.75">
      <c r="A225" s="348"/>
      <c r="B225" s="693"/>
      <c r="C225" s="691"/>
      <c r="D225" s="694"/>
      <c r="E225" s="694"/>
      <c r="F225" s="694"/>
      <c r="G225" s="694"/>
      <c r="H225" s="694"/>
      <c r="I225" s="694"/>
      <c r="J225" s="694"/>
      <c r="K225" s="694"/>
      <c r="L225" s="694"/>
      <c r="M225" s="694"/>
      <c r="N225" s="694"/>
      <c r="O225" s="694"/>
      <c r="P225" s="694"/>
      <c r="Q225" s="694"/>
      <c r="R225" s="694"/>
      <c r="S225" s="694"/>
      <c r="T225" s="694"/>
      <c r="U225" s="694"/>
      <c r="V225" s="694"/>
      <c r="W225" s="695"/>
      <c r="X225" s="619"/>
      <c r="Y225" s="620"/>
      <c r="Z225" s="620"/>
      <c r="AA225" s="620"/>
      <c r="AB225" s="620"/>
      <c r="AC225" s="620"/>
      <c r="AD225" s="620"/>
    </row>
    <row r="226" spans="1:30" s="67" customFormat="1" ht="12.75">
      <c r="A226" s="348"/>
      <c r="B226" s="677" t="s">
        <v>972</v>
      </c>
      <c r="C226" s="664">
        <f t="shared" ref="C226:C237" si="44">SUM(D226:W226)</f>
        <v>97095</v>
      </c>
      <c r="D226" s="680">
        <f>IF(ISERROR('O7 Amortization'!AB369+'O7 Amortization'!AB441+'O7 Amortization'!AB514+'O7 Amortization'!AB587), "-", 'O7 Amortization'!AB369+'O7 Amortization'!AB441+'O7 Amortization'!AB514+'O7 Amortization'!AB587)</f>
        <v>73890.447840153138</v>
      </c>
      <c r="E226" s="680">
        <f>IF(ISERROR('O7 Amortization'!AC369+'O7 Amortization'!AC441+'O7 Amortization'!AC514+'O7 Amortization'!AC587), "-", 'O7 Amortization'!AC369+'O7 Amortization'!AC441+'O7 Amortization'!AC514+'O7 Amortization'!AC587)</f>
        <v>18811.062181243899</v>
      </c>
      <c r="F226" s="680">
        <f>IF(ISERROR('O7 Amortization'!AD369+'O7 Amortization'!AD441+'O7 Amortization'!AD514+'O7 Amortization'!AD587), "-", 'O7 Amortization'!AD369+'O7 Amortization'!AD441+'O7 Amortization'!AD514+'O7 Amortization'!AD587)</f>
        <v>2643.3431266886464</v>
      </c>
      <c r="G226" s="680">
        <f>IF(ISERROR('O7 Amortization'!AE369+'O7 Amortization'!AE441+'O7 Amortization'!AE514+'O7 Amortization'!AE587), "-", 'O7 Amortization'!AE369+'O7 Amortization'!AE441+'O7 Amortization'!AE514+'O7 Amortization'!AE587)</f>
        <v>0</v>
      </c>
      <c r="H226" s="680">
        <f>IF(ISERROR('O7 Amortization'!AF369+'O7 Amortization'!AF441+'O7 Amortization'!AF514+'O7 Amortization'!AF587), "-", 'O7 Amortization'!AF369+'O7 Amortization'!AF441+'O7 Amortization'!AF514+'O7 Amortization'!AF587)</f>
        <v>0</v>
      </c>
      <c r="I226" s="680">
        <f>IF(ISERROR('O7 Amortization'!AG369+'O7 Amortization'!AG441+'O7 Amortization'!AG514+'O7 Amortization'!AG587), "-", 'O7 Amortization'!AG369+'O7 Amortization'!AG441+'O7 Amortization'!AG514+'O7 Amortization'!AG587)</f>
        <v>0</v>
      </c>
      <c r="J226" s="680">
        <f>IF(ISERROR('O7 Amortization'!AH369+'O7 Amortization'!AH441+'O7 Amortization'!AH514+'O7 Amortization'!AH587), "-", 'O7 Amortization'!AH369+'O7 Amortization'!AH441+'O7 Amortization'!AH514+'O7 Amortization'!AH587)</f>
        <v>1699.5665998071233</v>
      </c>
      <c r="K226" s="680">
        <f>IF(ISERROR('O7 Amortization'!AI369+'O7 Amortization'!AI441+'O7 Amortization'!AI514+'O7 Amortization'!AI587), "-", 'O7 Amortization'!AI369+'O7 Amortization'!AI441+'O7 Amortization'!AI514+'O7 Amortization'!AI587)</f>
        <v>0</v>
      </c>
      <c r="L226" s="680">
        <f>IF(ISERROR('O7 Amortization'!AJ369+'O7 Amortization'!AJ441+'O7 Amortization'!AJ514+'O7 Amortization'!AJ587), "-", 'O7 Amortization'!AJ369+'O7 Amortization'!AJ441+'O7 Amortization'!AJ514+'O7 Amortization'!AJ587)</f>
        <v>50.580252107197332</v>
      </c>
      <c r="M226" s="680">
        <f>IF(ISERROR('O7 Amortization'!AK369+'O7 Amortization'!AK441+'O7 Amortization'!AK514+'O7 Amortization'!AK587), "-", 'O7 Amortization'!AK369+'O7 Amortization'!AK441+'O7 Amortization'!AK514+'O7 Amortization'!AK587)</f>
        <v>0</v>
      </c>
      <c r="N226" s="680">
        <f>IF(ISERROR('O7 Amortization'!AL369+'O7 Amortization'!AL441+'O7 Amortization'!AL514+'O7 Amortization'!AL587), "-", 'O7 Amortization'!AL369+'O7 Amortization'!AL441+'O7 Amortization'!AL514+'O7 Amortization'!AL587)</f>
        <v>0</v>
      </c>
      <c r="O226" s="680">
        <f>IF(ISERROR('O7 Amortization'!AM369+'O7 Amortization'!AM441+'O7 Amortization'!AM514+'O7 Amortization'!AM587), "-", 'O7 Amortization'!AM369+'O7 Amortization'!AM441+'O7 Amortization'!AM514+'O7 Amortization'!AM587)</f>
        <v>0</v>
      </c>
      <c r="P226" s="680">
        <f>IF(ISERROR('O7 Amortization'!AN369+'O7 Amortization'!AN441+'O7 Amortization'!AN514+'O7 Amortization'!AN587), "-", 'O7 Amortization'!AN369+'O7 Amortization'!AN441+'O7 Amortization'!AN514+'O7 Amortization'!AN587)</f>
        <v>0</v>
      </c>
      <c r="Q226" s="680">
        <f>IF(ISERROR('O7 Amortization'!AO369+'O7 Amortization'!AO441+'O7 Amortization'!AO514+'O7 Amortization'!AO587), "-", 'O7 Amortization'!AO369+'O7 Amortization'!AO441+'O7 Amortization'!AO514+'O7 Amortization'!AO587)</f>
        <v>0</v>
      </c>
      <c r="R226" s="680">
        <f>IF(ISERROR('O7 Amortization'!AP369+'O7 Amortization'!AP441+'O7 Amortization'!AP514+'O7 Amortization'!AP587), "-", 'O7 Amortization'!AP369+'O7 Amortization'!AP441+'O7 Amortization'!AP514+'O7 Amortization'!AP587)</f>
        <v>0</v>
      </c>
      <c r="S226" s="680">
        <f>IF(ISERROR('O7 Amortization'!AQ369+'O7 Amortization'!AQ441+'O7 Amortization'!AQ514+'O7 Amortization'!AQ587), "-", 'O7 Amortization'!AQ369+'O7 Amortization'!AQ441+'O7 Amortization'!AQ514+'O7 Amortization'!AQ587)</f>
        <v>0</v>
      </c>
      <c r="T226" s="680">
        <f>IF(ISERROR('O7 Amortization'!AR369+'O7 Amortization'!AR441+'O7 Amortization'!AR514+'O7 Amortization'!AR587), "-", 'O7 Amortization'!AR369+'O7 Amortization'!AR441+'O7 Amortization'!AR514+'O7 Amortization'!AR587)</f>
        <v>0</v>
      </c>
      <c r="U226" s="680">
        <f>IF(ISERROR('O7 Amortization'!AS369+'O7 Amortization'!AS441+'O7 Amortization'!AS514+'O7 Amortization'!AS587), "-", 'O7 Amortization'!AS369+'O7 Amortization'!AS441+'O7 Amortization'!AS514+'O7 Amortization'!AS587)</f>
        <v>0</v>
      </c>
      <c r="V226" s="680">
        <f>IF(ISERROR('O7 Amortization'!AT369+'O7 Amortization'!AT441+'O7 Amortization'!AT514+'O7 Amortization'!AT587), "-", 'O7 Amortization'!AT369+'O7 Amortization'!AT441+'O7 Amortization'!AT514+'O7 Amortization'!AT587)</f>
        <v>0</v>
      </c>
      <c r="W226" s="681">
        <f>IF(ISERROR('O7 Amortization'!AU369+'O7 Amortization'!AU441+'O7 Amortization'!AU514+'O7 Amortization'!AU587), "-", 'O7 Amortization'!AU369+'O7 Amortization'!AU441+'O7 Amortization'!AU514+'O7 Amortization'!AU587)</f>
        <v>0</v>
      </c>
      <c r="X226" s="619"/>
      <c r="Y226" s="620"/>
      <c r="Z226" s="620"/>
      <c r="AA226" s="620"/>
      <c r="AB226" s="620"/>
      <c r="AC226" s="620"/>
      <c r="AD226" s="620"/>
    </row>
    <row r="227" spans="1:30" s="67" customFormat="1" ht="25.5">
      <c r="A227" s="348"/>
      <c r="B227" s="677" t="s">
        <v>1223</v>
      </c>
      <c r="C227" s="664">
        <f t="shared" si="44"/>
        <v>17835.329215445094</v>
      </c>
      <c r="D227" s="680">
        <f t="shared" ref="D227:W227" si="45">IF(ISERROR(D171/(D28+D32)*D30),0,(D171/(D28+D32)*D30))</f>
        <v>14231.391441432323</v>
      </c>
      <c r="E227" s="680">
        <f t="shared" si="45"/>
        <v>2675.6152504426846</v>
      </c>
      <c r="F227" s="680">
        <f t="shared" si="45"/>
        <v>320.04129009403772</v>
      </c>
      <c r="G227" s="680">
        <f t="shared" si="45"/>
        <v>0</v>
      </c>
      <c r="H227" s="680">
        <f t="shared" si="45"/>
        <v>0</v>
      </c>
      <c r="I227" s="680">
        <f t="shared" si="45"/>
        <v>0</v>
      </c>
      <c r="J227" s="680">
        <f t="shared" si="45"/>
        <v>590.31397681773672</v>
      </c>
      <c r="K227" s="680">
        <f t="shared" si="45"/>
        <v>0</v>
      </c>
      <c r="L227" s="680">
        <f t="shared" si="45"/>
        <v>17.967256658308877</v>
      </c>
      <c r="M227" s="680">
        <f t="shared" si="45"/>
        <v>0</v>
      </c>
      <c r="N227" s="680">
        <f t="shared" si="45"/>
        <v>0</v>
      </c>
      <c r="O227" s="680">
        <f t="shared" si="45"/>
        <v>0</v>
      </c>
      <c r="P227" s="680">
        <f t="shared" si="45"/>
        <v>0</v>
      </c>
      <c r="Q227" s="680">
        <f t="shared" si="45"/>
        <v>0</v>
      </c>
      <c r="R227" s="680">
        <f t="shared" si="45"/>
        <v>0</v>
      </c>
      <c r="S227" s="680">
        <f t="shared" si="45"/>
        <v>0</v>
      </c>
      <c r="T227" s="680">
        <f t="shared" si="45"/>
        <v>0</v>
      </c>
      <c r="U227" s="680">
        <f t="shared" si="45"/>
        <v>0</v>
      </c>
      <c r="V227" s="680">
        <f t="shared" si="45"/>
        <v>0</v>
      </c>
      <c r="W227" s="681">
        <f t="shared" si="45"/>
        <v>0</v>
      </c>
      <c r="X227" s="619"/>
      <c r="Y227" s="620"/>
      <c r="Z227" s="620"/>
      <c r="AA227" s="620"/>
      <c r="AB227" s="620"/>
      <c r="AC227" s="620"/>
      <c r="AD227" s="620"/>
    </row>
    <row r="228" spans="1:30" s="67" customFormat="1" ht="12.75">
      <c r="A228" s="348"/>
      <c r="B228" s="701" t="s">
        <v>1217</v>
      </c>
      <c r="C228" s="664">
        <f t="shared" si="44"/>
        <v>411950.19070022821</v>
      </c>
      <c r="D228" s="680">
        <f t="shared" ref="D228:W228" si="46">IF(ISERROR(D224/D36*D34),0,D224/D36*D34)</f>
        <v>334637.45709770825</v>
      </c>
      <c r="E228" s="680">
        <f t="shared" si="46"/>
        <v>54851.297696036476</v>
      </c>
      <c r="F228" s="680">
        <f t="shared" si="46"/>
        <v>13338.342675783666</v>
      </c>
      <c r="G228" s="680">
        <f t="shared" si="46"/>
        <v>0</v>
      </c>
      <c r="H228" s="680">
        <f t="shared" si="46"/>
        <v>0</v>
      </c>
      <c r="I228" s="680">
        <f t="shared" si="46"/>
        <v>0</v>
      </c>
      <c r="J228" s="680">
        <f t="shared" si="46"/>
        <v>8597.3317040103066</v>
      </c>
      <c r="K228" s="680">
        <f t="shared" si="46"/>
        <v>0</v>
      </c>
      <c r="L228" s="680">
        <f t="shared" si="46"/>
        <v>525.76152668952591</v>
      </c>
      <c r="M228" s="680">
        <f t="shared" si="46"/>
        <v>0</v>
      </c>
      <c r="N228" s="680">
        <f t="shared" si="46"/>
        <v>0</v>
      </c>
      <c r="O228" s="680">
        <f t="shared" si="46"/>
        <v>0</v>
      </c>
      <c r="P228" s="680">
        <f t="shared" si="46"/>
        <v>0</v>
      </c>
      <c r="Q228" s="680">
        <f t="shared" si="46"/>
        <v>0</v>
      </c>
      <c r="R228" s="680">
        <f t="shared" si="46"/>
        <v>0</v>
      </c>
      <c r="S228" s="680">
        <f t="shared" si="46"/>
        <v>0</v>
      </c>
      <c r="T228" s="680">
        <f t="shared" si="46"/>
        <v>0</v>
      </c>
      <c r="U228" s="680">
        <f t="shared" si="46"/>
        <v>0</v>
      </c>
      <c r="V228" s="680">
        <f t="shared" si="46"/>
        <v>0</v>
      </c>
      <c r="W228" s="681">
        <f t="shared" si="46"/>
        <v>0</v>
      </c>
      <c r="X228" s="619"/>
      <c r="Y228" s="620"/>
      <c r="Z228" s="620"/>
      <c r="AA228" s="620"/>
      <c r="AB228" s="620"/>
      <c r="AC228" s="620"/>
      <c r="AD228" s="620"/>
    </row>
    <row r="229" spans="1:30" s="67" customFormat="1" ht="12.75">
      <c r="A229" s="348"/>
      <c r="B229" s="701" t="s">
        <v>1218</v>
      </c>
      <c r="C229" s="664">
        <f t="shared" si="44"/>
        <v>0</v>
      </c>
      <c r="D229" s="697">
        <f>IF(ISERROR('O4 Summary by Class &amp; Accounts'!E209*D171/(D28+D32)),0,('O4 Summary by Class &amp; Accounts'!E209*D171/(D28+D32)))</f>
        <v>0</v>
      </c>
      <c r="E229" s="697">
        <f>IF(ISERROR('O4 Summary by Class &amp; Accounts'!F209*E171/(E28+E32)),0,('O4 Summary by Class &amp; Accounts'!F209*E171/(E28+E32)))</f>
        <v>0</v>
      </c>
      <c r="F229" s="697">
        <f>IF(ISERROR('O4 Summary by Class &amp; Accounts'!G209*F171/(F28+F32)),0,('O4 Summary by Class &amp; Accounts'!G209*F171/(F28+F32)))</f>
        <v>0</v>
      </c>
      <c r="G229" s="697">
        <f>IF(ISERROR('O4 Summary by Class &amp; Accounts'!H209*G171/(G28+G32)),0,('O4 Summary by Class &amp; Accounts'!H209*G171/(G28+G32)))</f>
        <v>0</v>
      </c>
      <c r="H229" s="697">
        <f>IF(ISERROR('O4 Summary by Class &amp; Accounts'!I209*H171/(H28+H32)),0,('O4 Summary by Class &amp; Accounts'!I209*H171/(H28+H32)))</f>
        <v>0</v>
      </c>
      <c r="I229" s="697">
        <f>IF(ISERROR('O4 Summary by Class &amp; Accounts'!J209*I171/(I28+I32)),0,('O4 Summary by Class &amp; Accounts'!J209*I171/(I28+I32)))</f>
        <v>0</v>
      </c>
      <c r="J229" s="697">
        <f>IF(ISERROR('O4 Summary by Class &amp; Accounts'!K209*J171/(J28+J32)),0,('O4 Summary by Class &amp; Accounts'!K209*J171/(J28+J32)))</f>
        <v>0</v>
      </c>
      <c r="K229" s="697">
        <f>IF(ISERROR('O4 Summary by Class &amp; Accounts'!L209*K171/(K28+K32)),0,('O4 Summary by Class &amp; Accounts'!L209*K171/(K28+K32)))</f>
        <v>0</v>
      </c>
      <c r="L229" s="697">
        <f>IF(ISERROR('O4 Summary by Class &amp; Accounts'!M209*L171/(L28+L32)),0,('O4 Summary by Class &amp; Accounts'!M209*L171/(L28+L32)))</f>
        <v>0</v>
      </c>
      <c r="M229" s="697">
        <f>IF(ISERROR('O4 Summary by Class &amp; Accounts'!N209*M171/(M28+M32)),0,('O4 Summary by Class &amp; Accounts'!N209*M171/(M28+M32)))</f>
        <v>0</v>
      </c>
      <c r="N229" s="697">
        <f>IF(ISERROR('O4 Summary by Class &amp; Accounts'!O209*N171/(N28+N32)),0,('O4 Summary by Class &amp; Accounts'!O209*N171/(N28+N32)))</f>
        <v>0</v>
      </c>
      <c r="O229" s="697">
        <f>IF(ISERROR('O4 Summary by Class &amp; Accounts'!P209*O171/(O28+O32)),0,('O4 Summary by Class &amp; Accounts'!P209*O171/(O28+O32)))</f>
        <v>0</v>
      </c>
      <c r="P229" s="697">
        <f>IF(ISERROR('O4 Summary by Class &amp; Accounts'!Q209*P171/(P28+P32)),0,('O4 Summary by Class &amp; Accounts'!Q209*P171/(P28+P32)))</f>
        <v>0</v>
      </c>
      <c r="Q229" s="697">
        <f>IF(ISERROR('O4 Summary by Class &amp; Accounts'!R209*Q171/(Q28+Q32)),0,('O4 Summary by Class &amp; Accounts'!R209*Q171/(Q28+Q32)))</f>
        <v>0</v>
      </c>
      <c r="R229" s="697">
        <f>IF(ISERROR('O4 Summary by Class &amp; Accounts'!S209*R171/(R28+R32)),0,('O4 Summary by Class &amp; Accounts'!S209*R171/(R28+R32)))</f>
        <v>0</v>
      </c>
      <c r="S229" s="697">
        <f>IF(ISERROR('O4 Summary by Class &amp; Accounts'!T209*S171/(S28+S32)),0,('O4 Summary by Class &amp; Accounts'!T209*S171/(S28+S32)))</f>
        <v>0</v>
      </c>
      <c r="T229" s="697">
        <f>IF(ISERROR('O4 Summary by Class &amp; Accounts'!U209*T171/(T28+T32)),0,('O4 Summary by Class &amp; Accounts'!U209*T171/(T28+T32)))</f>
        <v>0</v>
      </c>
      <c r="U229" s="697">
        <f>IF(ISERROR('O4 Summary by Class &amp; Accounts'!V209*U171/(U28+U32)),0,('O4 Summary by Class &amp; Accounts'!V209*U171/(U28+U32)))</f>
        <v>0</v>
      </c>
      <c r="V229" s="697">
        <f>IF(ISERROR('O4 Summary by Class &amp; Accounts'!W209*V171/(V28+V32)),0,('O4 Summary by Class &amp; Accounts'!W209*V171/(V28+V32)))</f>
        <v>0</v>
      </c>
      <c r="W229" s="681">
        <f>IF(ISERROR('O4 Summary by Class &amp; Accounts'!X209*W171/(W28+W32)),0,('O4 Summary by Class &amp; Accounts'!X209*W171/(W28+W32)))</f>
        <v>0</v>
      </c>
      <c r="X229" s="619"/>
      <c r="Y229" s="620"/>
      <c r="Z229" s="620"/>
      <c r="AA229" s="620"/>
      <c r="AB229" s="620"/>
      <c r="AC229" s="620"/>
      <c r="AD229" s="620"/>
    </row>
    <row r="230" spans="1:30" s="67" customFormat="1" ht="12.75">
      <c r="A230" s="348"/>
      <c r="B230" s="701" t="s">
        <v>1219</v>
      </c>
      <c r="C230" s="664">
        <f t="shared" si="44"/>
        <v>61552.830192003908</v>
      </c>
      <c r="D230" s="697">
        <f>IF(ISERROR('O4 Summary by Class &amp; Accounts'!E207*D171/(D28+D32)),0,('O4 Summary by Class &amp; Accounts'!E207*D171/(D28+D32)))</f>
        <v>49115.012692439435</v>
      </c>
      <c r="E230" s="697">
        <f>IF(ISERROR('O4 Summary by Class &amp; Accounts'!F207*E171/(E28+E32)),0,('O4 Summary by Class &amp; Accounts'!F207*E171/(E28+E32)))</f>
        <v>9234.0146447655334</v>
      </c>
      <c r="F230" s="697">
        <f>IF(ISERROR('O4 Summary by Class &amp; Accounts'!G207*F171/(F28+F32)),0,('O4 Summary by Class &amp; Accounts'!G207*F171/(F28+F32)))</f>
        <v>1104.5182819798345</v>
      </c>
      <c r="G230" s="697">
        <f>IF(ISERROR('O4 Summary by Class &amp; Accounts'!H207*G171/(G28+G32)),0,('O4 Summary by Class &amp; Accounts'!H207*G171/(G28+G32)))</f>
        <v>0</v>
      </c>
      <c r="H230" s="697">
        <f>IF(ISERROR('O4 Summary by Class &amp; Accounts'!I207*H171/(H28+H32)),0,('O4 Summary by Class &amp; Accounts'!I207*H171/(H28+H32)))</f>
        <v>0</v>
      </c>
      <c r="I230" s="697">
        <f>IF(ISERROR('O4 Summary by Class &amp; Accounts'!J207*I171/(I28+I32)),0,('O4 Summary by Class &amp; Accounts'!J207*I171/(I28+I32)))</f>
        <v>0</v>
      </c>
      <c r="J230" s="697">
        <f>IF(ISERROR('O4 Summary by Class &amp; Accounts'!K207*J171/(J28+J32)),0,('O4 Summary by Class &amp; Accounts'!K207*J171/(J28+J32)))</f>
        <v>2037.2764380240737</v>
      </c>
      <c r="K230" s="697">
        <f>IF(ISERROR('O4 Summary by Class &amp; Accounts'!L207*K171/(K28+K32)),0,('O4 Summary by Class &amp; Accounts'!L207*K171/(K28+K32)))</f>
        <v>0</v>
      </c>
      <c r="L230" s="697">
        <f>IF(ISERROR('O4 Summary by Class &amp; Accounts'!M207*L171/(L28+L32)),0,('O4 Summary by Class &amp; Accounts'!M207*L171/(L28+L32)))</f>
        <v>62.008134795028994</v>
      </c>
      <c r="M230" s="697">
        <f>IF(ISERROR('O4 Summary by Class &amp; Accounts'!N207*M171/(M28+M32)),0,('O4 Summary by Class &amp; Accounts'!N207*M171/(M28+M32)))</f>
        <v>0</v>
      </c>
      <c r="N230" s="697">
        <f>IF(ISERROR('O4 Summary by Class &amp; Accounts'!O207*N171/(N28+N32)),0,('O4 Summary by Class &amp; Accounts'!O207*N171/(N28+N32)))</f>
        <v>0</v>
      </c>
      <c r="O230" s="697">
        <f>IF(ISERROR('O4 Summary by Class &amp; Accounts'!P207*O171/(O28+O32)),0,('O4 Summary by Class &amp; Accounts'!P207*O171/(O28+O32)))</f>
        <v>0</v>
      </c>
      <c r="P230" s="697">
        <f>IF(ISERROR('O4 Summary by Class &amp; Accounts'!Q207*P171/(P28+P32)),0,('O4 Summary by Class &amp; Accounts'!Q207*P171/(P28+P32)))</f>
        <v>0</v>
      </c>
      <c r="Q230" s="697">
        <f>IF(ISERROR('O4 Summary by Class &amp; Accounts'!R207*Q171/(Q28+Q32)),0,('O4 Summary by Class &amp; Accounts'!R207*Q171/(Q28+Q32)))</f>
        <v>0</v>
      </c>
      <c r="R230" s="697">
        <f>IF(ISERROR('O4 Summary by Class &amp; Accounts'!S207*R171/(R28+R32)),0,('O4 Summary by Class &amp; Accounts'!S207*R171/(R28+R32)))</f>
        <v>0</v>
      </c>
      <c r="S230" s="697">
        <f>IF(ISERROR('O4 Summary by Class &amp; Accounts'!T207*S171/(S28+S32)),0,('O4 Summary by Class &amp; Accounts'!T207*S171/(S28+S32)))</f>
        <v>0</v>
      </c>
      <c r="T230" s="697">
        <f>IF(ISERROR('O4 Summary by Class &amp; Accounts'!U207*T171/(T28+T32)),0,('O4 Summary by Class &amp; Accounts'!U207*T171/(T28+T32)))</f>
        <v>0</v>
      </c>
      <c r="U230" s="697">
        <f>IF(ISERROR('O4 Summary by Class &amp; Accounts'!V207*U171/(U28+U32)),0,('O4 Summary by Class &amp; Accounts'!V207*U171/(U28+U32)))</f>
        <v>0</v>
      </c>
      <c r="V230" s="697">
        <f>IF(ISERROR('O4 Summary by Class &amp; Accounts'!W207*V171/(V28+V32)),0,('O4 Summary by Class &amp; Accounts'!W207*V171/(V28+V32)))</f>
        <v>0</v>
      </c>
      <c r="W230" s="681">
        <f>IF(ISERROR('O4 Summary by Class &amp; Accounts'!X207*W171/(W28+W32)),0,('O4 Summary by Class &amp; Accounts'!X207*W171/(W28+W32)))</f>
        <v>0</v>
      </c>
      <c r="X230" s="619"/>
      <c r="Y230" s="620"/>
      <c r="Z230" s="620"/>
      <c r="AA230" s="620"/>
      <c r="AB230" s="620"/>
      <c r="AC230" s="620"/>
      <c r="AD230" s="620"/>
    </row>
    <row r="231" spans="1:30" s="67" customFormat="1" ht="12.75">
      <c r="A231" s="348"/>
      <c r="B231" s="701" t="s">
        <v>1220</v>
      </c>
      <c r="C231" s="664">
        <f t="shared" si="44"/>
        <v>0</v>
      </c>
      <c r="D231" s="697">
        <f>IF(ISERROR('O1 Revenue to cost|RR'!D38*D171/(D28+D32)),0,('O1 Revenue to cost|RR'!D38*D171/(D28+D32)))</f>
        <v>0</v>
      </c>
      <c r="E231" s="697">
        <f>IF(ISERROR('O1 Revenue to cost|RR'!E38*E171/(E28+E32)),0,('O1 Revenue to cost|RR'!E38*E171/(E28+E32)))</f>
        <v>0</v>
      </c>
      <c r="F231" s="697">
        <f>IF(ISERROR('O1 Revenue to cost|RR'!F38*F171/(F28+F32)),0,('O1 Revenue to cost|RR'!F38*F171/(F28+F32)))</f>
        <v>0</v>
      </c>
      <c r="G231" s="697">
        <f>IF(ISERROR('O1 Revenue to cost|RR'!G38*G171/(G28+G32)),0,('O1 Revenue to cost|RR'!G38*G171/(G28+G32)))</f>
        <v>0</v>
      </c>
      <c r="H231" s="697">
        <f>IF(ISERROR('O1 Revenue to cost|RR'!H38*H171/(H28+H32)),0,('O1 Revenue to cost|RR'!H38*H171/(H28+H32)))</f>
        <v>0</v>
      </c>
      <c r="I231" s="697">
        <f>IF(ISERROR('O1 Revenue to cost|RR'!I38*I171/(I28+I32)),0,('O1 Revenue to cost|RR'!I38*I171/(I28+I32)))</f>
        <v>0</v>
      </c>
      <c r="J231" s="697">
        <f>IF(ISERROR('O1 Revenue to cost|RR'!J38*J171/(J28+J32)),0,('O1 Revenue to cost|RR'!J38*J171/(J28+J32)))</f>
        <v>0</v>
      </c>
      <c r="K231" s="697">
        <f>IF(ISERROR('O1 Revenue to cost|RR'!K38*K171/(K28+K32)),0,('O1 Revenue to cost|RR'!K38*K171/(K28+K32)))</f>
        <v>0</v>
      </c>
      <c r="L231" s="697">
        <f>IF(ISERROR('O1 Revenue to cost|RR'!L38*L171/(L28+L32)),0,('O1 Revenue to cost|RR'!L38*L171/(L28+L32)))</f>
        <v>0</v>
      </c>
      <c r="M231" s="697">
        <f>IF(ISERROR('O1 Revenue to cost|RR'!M38*M171/(M28+M32)),0,('O1 Revenue to cost|RR'!M38*M171/(M28+M32)))</f>
        <v>0</v>
      </c>
      <c r="N231" s="697">
        <f>IF(ISERROR('O1 Revenue to cost|RR'!N38*N171/(N28+N32)),0,('O1 Revenue to cost|RR'!N38*N171/(N28+N32)))</f>
        <v>0</v>
      </c>
      <c r="O231" s="697">
        <f>IF(ISERROR('O1 Revenue to cost|RR'!O38*O171/(O28+O32)),0,('O1 Revenue to cost|RR'!O38*O171/(O28+O32)))</f>
        <v>0</v>
      </c>
      <c r="P231" s="697">
        <f>IF(ISERROR('O1 Revenue to cost|RR'!P38*P171/(P28+P32)),0,('O1 Revenue to cost|RR'!P38*P171/(P28+P32)))</f>
        <v>0</v>
      </c>
      <c r="Q231" s="697">
        <f>IF(ISERROR('O1 Revenue to cost|RR'!Q38*Q171/(Q28+Q32)),0,('O1 Revenue to cost|RR'!Q38*Q171/(Q28+Q32)))</f>
        <v>0</v>
      </c>
      <c r="R231" s="697">
        <f>IF(ISERROR('O1 Revenue to cost|RR'!R38*R171/(R28+R32)),0,('O1 Revenue to cost|RR'!R38*R171/(R28+R32)))</f>
        <v>0</v>
      </c>
      <c r="S231" s="697">
        <f>IF(ISERROR('O1 Revenue to cost|RR'!S38*S171/(S28+S32)),0,('O1 Revenue to cost|RR'!S38*S171/(S28+S32)))</f>
        <v>0</v>
      </c>
      <c r="T231" s="697">
        <f>IF(ISERROR('O1 Revenue to cost|RR'!T38*T171/(T28+T32)),0,('O1 Revenue to cost|RR'!T38*T171/(T28+T32)))</f>
        <v>0</v>
      </c>
      <c r="U231" s="697">
        <f>IF(ISERROR('O1 Revenue to cost|RR'!U38*U171/(U28+U32)),0,('O1 Revenue to cost|RR'!U38*U171/(U28+U32)))</f>
        <v>0</v>
      </c>
      <c r="V231" s="697">
        <f>IF(ISERROR('O1 Revenue to cost|RR'!V38*V171/(V28+V32)),0,('O1 Revenue to cost|RR'!V38*V171/(V28+V32)))</f>
        <v>0</v>
      </c>
      <c r="W231" s="681">
        <f>IF(ISERROR('O1 Revenue to cost|RR'!W38*W171/(W28+W32)),0,('O1 Revenue to cost|RR'!W38*W171/(W28+W32)))</f>
        <v>0</v>
      </c>
      <c r="X231" s="619"/>
      <c r="Y231" s="620"/>
      <c r="Z231" s="620"/>
      <c r="AA231" s="620"/>
      <c r="AB231" s="620"/>
      <c r="AC231" s="620"/>
      <c r="AD231" s="620"/>
    </row>
    <row r="232" spans="1:30" s="67" customFormat="1" ht="12.75">
      <c r="A232" s="348"/>
      <c r="B232" s="701"/>
      <c r="C232" s="664"/>
      <c r="D232" s="697"/>
      <c r="E232" s="697"/>
      <c r="F232" s="697"/>
      <c r="G232" s="697"/>
      <c r="H232" s="697"/>
      <c r="I232" s="697"/>
      <c r="J232" s="697"/>
      <c r="K232" s="697"/>
      <c r="L232" s="697"/>
      <c r="M232" s="697"/>
      <c r="N232" s="697"/>
      <c r="O232" s="697"/>
      <c r="P232" s="697"/>
      <c r="Q232" s="697"/>
      <c r="R232" s="697"/>
      <c r="S232" s="697"/>
      <c r="T232" s="697"/>
      <c r="U232" s="697"/>
      <c r="V232" s="697"/>
      <c r="W232" s="681"/>
      <c r="X232" s="619"/>
      <c r="Y232" s="620"/>
      <c r="Z232" s="620"/>
      <c r="AA232" s="620"/>
      <c r="AB232" s="620"/>
      <c r="AC232" s="620"/>
      <c r="AD232" s="620"/>
    </row>
    <row r="233" spans="1:30" s="67" customFormat="1" ht="12.75">
      <c r="A233" s="348"/>
      <c r="B233" s="701" t="s">
        <v>270</v>
      </c>
      <c r="C233" s="664">
        <f t="shared" si="44"/>
        <v>4678.303910216182</v>
      </c>
      <c r="D233" s="697">
        <f>'O2.1 Line Tran PLCC Adj'!D27</f>
        <v>3903.2731474607604</v>
      </c>
      <c r="E233" s="697">
        <f>'O2.1 Line Tran PLCC Adj'!E27</f>
        <v>480.67810207971917</v>
      </c>
      <c r="F233" s="697">
        <f>'O2.1 Line Tran PLCC Adj'!F27</f>
        <v>55.771985774310409</v>
      </c>
      <c r="G233" s="697">
        <f>'O2.1 Line Tran PLCC Adj'!G27</f>
        <v>0</v>
      </c>
      <c r="H233" s="697">
        <f>'O2.1 Line Tran PLCC Adj'!H27</f>
        <v>0</v>
      </c>
      <c r="I233" s="697">
        <f>'O2.1 Line Tran PLCC Adj'!I27</f>
        <v>0</v>
      </c>
      <c r="J233" s="697">
        <f>'O2.1 Line Tran PLCC Adj'!J27</f>
        <v>231.46198606213622</v>
      </c>
      <c r="K233" s="697">
        <f>'O2.1 Line Tran PLCC Adj'!K27</f>
        <v>0</v>
      </c>
      <c r="L233" s="697">
        <f>'O2.1 Line Tran PLCC Adj'!L27</f>
        <v>7.1186888392558103</v>
      </c>
      <c r="M233" s="697">
        <f>'O2.1 Line Tran PLCC Adj'!M27</f>
        <v>0</v>
      </c>
      <c r="N233" s="697">
        <f>'O2.1 Line Tran PLCC Adj'!N27</f>
        <v>0</v>
      </c>
      <c r="O233" s="697">
        <f>'O2.1 Line Tran PLCC Adj'!O27</f>
        <v>0</v>
      </c>
      <c r="P233" s="697">
        <f>'O2.1 Line Tran PLCC Adj'!P27</f>
        <v>0</v>
      </c>
      <c r="Q233" s="697">
        <f>'O2.1 Line Tran PLCC Adj'!Q27</f>
        <v>0</v>
      </c>
      <c r="R233" s="697">
        <f>'O2.1 Line Tran PLCC Adj'!R27</f>
        <v>0</v>
      </c>
      <c r="S233" s="697">
        <f>'O2.1 Line Tran PLCC Adj'!S27</f>
        <v>0</v>
      </c>
      <c r="T233" s="697">
        <f>'O2.1 Line Tran PLCC Adj'!T27</f>
        <v>0</v>
      </c>
      <c r="U233" s="697">
        <f>'O2.1 Line Tran PLCC Adj'!U27</f>
        <v>0</v>
      </c>
      <c r="V233" s="697">
        <f>'O2.1 Line Tran PLCC Adj'!V27</f>
        <v>0</v>
      </c>
      <c r="W233" s="681">
        <f>'O2.1 Line Tran PLCC Adj'!W27</f>
        <v>0</v>
      </c>
      <c r="X233" s="619"/>
      <c r="Y233" s="620"/>
      <c r="Z233" s="620"/>
      <c r="AA233" s="620"/>
      <c r="AB233" s="620"/>
      <c r="AC233" s="620"/>
      <c r="AD233" s="620"/>
    </row>
    <row r="234" spans="1:30" s="67" customFormat="1" ht="12.75">
      <c r="A234" s="348"/>
      <c r="B234" s="701" t="s">
        <v>271</v>
      </c>
      <c r="C234" s="664">
        <f t="shared" si="44"/>
        <v>33095.825494985787</v>
      </c>
      <c r="D234" s="697">
        <f>'O2.2 Primary Cost PLCC Adj'!D30</f>
        <v>27608.838521925918</v>
      </c>
      <c r="E234" s="697">
        <f>'O2.2 Primary Cost PLCC Adj'!E30</f>
        <v>3406.0303040252361</v>
      </c>
      <c r="F234" s="697">
        <f>'O2.2 Primary Cost PLCC Adj'!F30</f>
        <v>389.67822280709288</v>
      </c>
      <c r="G234" s="697">
        <f>'O2.2 Primary Cost PLCC Adj'!G30</f>
        <v>0</v>
      </c>
      <c r="H234" s="697">
        <f>'O2.2 Primary Cost PLCC Adj'!H30</f>
        <v>0</v>
      </c>
      <c r="I234" s="697">
        <f>'O2.2 Primary Cost PLCC Adj'!I30</f>
        <v>0</v>
      </c>
      <c r="J234" s="697">
        <f>'O2.2 Primary Cost PLCC Adj'!J30</f>
        <v>1640.9176582100697</v>
      </c>
      <c r="K234" s="697">
        <f>'O2.2 Primary Cost PLCC Adj'!K30</f>
        <v>0</v>
      </c>
      <c r="L234" s="697">
        <f>'O2.2 Primary Cost PLCC Adj'!L30</f>
        <v>50.360788017473766</v>
      </c>
      <c r="M234" s="697">
        <f>'O2.2 Primary Cost PLCC Adj'!M30</f>
        <v>0</v>
      </c>
      <c r="N234" s="697">
        <f>'O2.2 Primary Cost PLCC Adj'!N30</f>
        <v>0</v>
      </c>
      <c r="O234" s="697">
        <f>'O2.2 Primary Cost PLCC Adj'!O30</f>
        <v>0</v>
      </c>
      <c r="P234" s="697">
        <f>'O2.2 Primary Cost PLCC Adj'!P30</f>
        <v>0</v>
      </c>
      <c r="Q234" s="697">
        <f>'O2.2 Primary Cost PLCC Adj'!Q30</f>
        <v>0</v>
      </c>
      <c r="R234" s="697">
        <f>'O2.2 Primary Cost PLCC Adj'!R30</f>
        <v>0</v>
      </c>
      <c r="S234" s="697">
        <f>'O2.2 Primary Cost PLCC Adj'!S30</f>
        <v>0</v>
      </c>
      <c r="T234" s="697">
        <f>'O2.2 Primary Cost PLCC Adj'!T30</f>
        <v>0</v>
      </c>
      <c r="U234" s="697">
        <f>'O2.2 Primary Cost PLCC Adj'!U30</f>
        <v>0</v>
      </c>
      <c r="V234" s="697">
        <f>'O2.2 Primary Cost PLCC Adj'!V30</f>
        <v>0</v>
      </c>
      <c r="W234" s="681">
        <f>'O2.2 Primary Cost PLCC Adj'!W30</f>
        <v>0</v>
      </c>
      <c r="X234" s="619"/>
      <c r="Y234" s="620"/>
      <c r="Z234" s="620"/>
      <c r="AA234" s="620"/>
      <c r="AB234" s="620"/>
      <c r="AC234" s="620"/>
      <c r="AD234" s="620"/>
    </row>
    <row r="235" spans="1:30" s="67" customFormat="1" ht="12.75">
      <c r="A235" s="348"/>
      <c r="B235" s="701" t="s">
        <v>272</v>
      </c>
      <c r="C235" s="664">
        <f t="shared" si="44"/>
        <v>18320.298892756306</v>
      </c>
      <c r="D235" s="697">
        <f>'O2.3 Secondary Cost PLCC Adj'!D30</f>
        <v>14196.767784220097</v>
      </c>
      <c r="E235" s="697">
        <f>'O2.3 Secondary Cost PLCC Adj'!E30</f>
        <v>1706.9056600155925</v>
      </c>
      <c r="F235" s="697">
        <f>'O2.3 Secondary Cost PLCC Adj'!F30</f>
        <v>0</v>
      </c>
      <c r="G235" s="697">
        <f>'O2.3 Secondary Cost PLCC Adj'!G30</f>
        <v>0</v>
      </c>
      <c r="H235" s="697">
        <f>'O2.3 Secondary Cost PLCC Adj'!H30</f>
        <v>0</v>
      </c>
      <c r="I235" s="697">
        <f>'O2.3 Secondary Cost PLCC Adj'!I30</f>
        <v>0</v>
      </c>
      <c r="J235" s="697">
        <f>'O2.3 Secondary Cost PLCC Adj'!J30</f>
        <v>2391.1073392968269</v>
      </c>
      <c r="K235" s="697">
        <f>'O2.3 Secondary Cost PLCC Adj'!K30</f>
        <v>0</v>
      </c>
      <c r="L235" s="697">
        <f>'O2.3 Secondary Cost PLCC Adj'!L30</f>
        <v>25.518109223785398</v>
      </c>
      <c r="M235" s="697">
        <f>'O2.3 Secondary Cost PLCC Adj'!M30</f>
        <v>0</v>
      </c>
      <c r="N235" s="697">
        <f>'O2.3 Secondary Cost PLCC Adj'!N30</f>
        <v>0</v>
      </c>
      <c r="O235" s="697">
        <f>'O2.3 Secondary Cost PLCC Adj'!O30</f>
        <v>0</v>
      </c>
      <c r="P235" s="697">
        <f>'O2.3 Secondary Cost PLCC Adj'!P30</f>
        <v>0</v>
      </c>
      <c r="Q235" s="697">
        <f>'O2.3 Secondary Cost PLCC Adj'!Q30</f>
        <v>0</v>
      </c>
      <c r="R235" s="697">
        <f>'O2.3 Secondary Cost PLCC Adj'!R30</f>
        <v>0</v>
      </c>
      <c r="S235" s="697">
        <f>'O2.3 Secondary Cost PLCC Adj'!S30</f>
        <v>0</v>
      </c>
      <c r="T235" s="697">
        <f>'O2.3 Secondary Cost PLCC Adj'!T30</f>
        <v>0</v>
      </c>
      <c r="U235" s="697">
        <f>'O2.3 Secondary Cost PLCC Adj'!U30</f>
        <v>0</v>
      </c>
      <c r="V235" s="697">
        <f>'O2.3 Secondary Cost PLCC Adj'!V30</f>
        <v>0</v>
      </c>
      <c r="W235" s="681">
        <f>'O2.3 Secondary Cost PLCC Adj'!W30</f>
        <v>0</v>
      </c>
      <c r="X235" s="619"/>
      <c r="Y235" s="620"/>
      <c r="Z235" s="620"/>
      <c r="AA235" s="620"/>
      <c r="AB235" s="620"/>
      <c r="AC235" s="620"/>
      <c r="AD235" s="620"/>
    </row>
    <row r="236" spans="1:30" ht="12.75">
      <c r="A236" s="699"/>
      <c r="B236" s="700"/>
      <c r="C236" s="670"/>
      <c r="D236" s="666"/>
      <c r="E236" s="666"/>
      <c r="F236" s="666"/>
      <c r="G236" s="666"/>
      <c r="H236" s="666"/>
      <c r="I236" s="666"/>
      <c r="J236" s="666"/>
      <c r="K236" s="666"/>
      <c r="L236" s="666"/>
      <c r="M236" s="666"/>
      <c r="N236" s="666"/>
      <c r="O236" s="666"/>
      <c r="P236" s="666"/>
      <c r="Q236" s="666"/>
      <c r="R236" s="666"/>
      <c r="S236" s="666"/>
      <c r="T236" s="666"/>
      <c r="U236" s="666"/>
      <c r="V236" s="666"/>
      <c r="W236" s="667"/>
    </row>
    <row r="237" spans="1:30" s="623" customFormat="1" ht="13.5" thickBot="1">
      <c r="A237" s="704"/>
      <c r="B237" s="927" t="s">
        <v>769</v>
      </c>
      <c r="C237" s="928">
        <f t="shared" si="44"/>
        <v>1129805.9218097187</v>
      </c>
      <c r="D237" s="929">
        <f>SUM(D224:D231) +D181 - D233-D234-D235</f>
        <v>905628.12277221016</v>
      </c>
      <c r="E237" s="929">
        <f t="shared" ref="E237:W237" si="47">SUM(E224:E231) +E181 - E233-E234-E235</f>
        <v>161301.76256538919</v>
      </c>
      <c r="F237" s="929">
        <f t="shared" si="47"/>
        <v>40610.224712515032</v>
      </c>
      <c r="G237" s="929">
        <f t="shared" si="47"/>
        <v>0</v>
      </c>
      <c r="H237" s="929">
        <f t="shared" si="47"/>
        <v>0</v>
      </c>
      <c r="I237" s="929">
        <f t="shared" si="47"/>
        <v>0</v>
      </c>
      <c r="J237" s="929">
        <f t="shared" si="47"/>
        <v>20887.959027548561</v>
      </c>
      <c r="K237" s="929">
        <f t="shared" si="47"/>
        <v>0</v>
      </c>
      <c r="L237" s="929">
        <f t="shared" si="47"/>
        <v>1377.8527320558826</v>
      </c>
      <c r="M237" s="929">
        <f t="shared" si="47"/>
        <v>0</v>
      </c>
      <c r="N237" s="929">
        <f t="shared" si="47"/>
        <v>0</v>
      </c>
      <c r="O237" s="929">
        <f t="shared" si="47"/>
        <v>0</v>
      </c>
      <c r="P237" s="929">
        <f t="shared" si="47"/>
        <v>0</v>
      </c>
      <c r="Q237" s="929">
        <f t="shared" si="47"/>
        <v>0</v>
      </c>
      <c r="R237" s="929">
        <f t="shared" si="47"/>
        <v>0</v>
      </c>
      <c r="S237" s="929">
        <f t="shared" si="47"/>
        <v>0</v>
      </c>
      <c r="T237" s="929">
        <f t="shared" si="47"/>
        <v>0</v>
      </c>
      <c r="U237" s="929">
        <f t="shared" si="47"/>
        <v>0</v>
      </c>
      <c r="V237" s="929">
        <f t="shared" si="47"/>
        <v>0</v>
      </c>
      <c r="W237" s="930">
        <f t="shared" si="47"/>
        <v>0</v>
      </c>
      <c r="X237" s="624"/>
      <c r="Y237" s="625"/>
      <c r="Z237" s="625"/>
      <c r="AA237" s="625"/>
      <c r="AB237" s="625"/>
      <c r="AC237" s="625"/>
      <c r="AD237" s="625"/>
    </row>
    <row r="238" spans="1:30" ht="12" thickTop="1">
      <c r="D238" s="609"/>
      <c r="E238" s="608"/>
    </row>
    <row r="239" spans="1:30">
      <c r="D239" s="609"/>
      <c r="E239" s="608"/>
    </row>
    <row r="240" spans="1:30" s="1893" customFormat="1">
      <c r="A240" s="1887"/>
      <c r="B240" s="1888"/>
      <c r="C240" s="1889"/>
      <c r="D240" s="1890"/>
      <c r="E240" s="1891"/>
      <c r="F240" s="1891"/>
      <c r="G240" s="1891"/>
      <c r="H240" s="1890"/>
      <c r="I240" s="1891"/>
      <c r="J240" s="1891"/>
      <c r="K240" s="1891"/>
      <c r="L240" s="1891"/>
      <c r="M240" s="1891"/>
      <c r="N240" s="1891"/>
      <c r="O240" s="1891"/>
      <c r="P240" s="1891"/>
      <c r="Q240" s="1891"/>
      <c r="R240" s="1891"/>
      <c r="S240" s="1891"/>
      <c r="T240" s="1891"/>
      <c r="U240" s="1891"/>
      <c r="V240" s="1891"/>
      <c r="W240" s="1891"/>
      <c r="X240" s="1889"/>
      <c r="Y240" s="1892"/>
      <c r="Z240" s="1892"/>
      <c r="AA240" s="1892"/>
      <c r="AB240" s="1892"/>
      <c r="AC240" s="1892"/>
      <c r="AD240" s="1892"/>
    </row>
    <row r="241" spans="1:30" ht="15.75">
      <c r="A241" s="2539" t="s">
        <v>813</v>
      </c>
      <c r="B241" s="2539"/>
      <c r="C241" s="2539"/>
    </row>
    <row r="242" spans="1:30" s="1893" customFormat="1">
      <c r="A242" s="1887"/>
      <c r="B242" s="1888"/>
      <c r="C242" s="1889"/>
      <c r="D242" s="1890"/>
      <c r="E242" s="1891"/>
      <c r="F242" s="1891"/>
      <c r="G242" s="1891"/>
      <c r="H242" s="1890"/>
      <c r="I242" s="1891"/>
      <c r="J242" s="1891"/>
      <c r="K242" s="1891"/>
      <c r="L242" s="1891"/>
      <c r="M242" s="1891"/>
      <c r="N242" s="1891"/>
      <c r="O242" s="1891"/>
      <c r="P242" s="1891"/>
      <c r="Q242" s="1891"/>
      <c r="R242" s="1891"/>
      <c r="S242" s="1891"/>
      <c r="T242" s="1891"/>
      <c r="U242" s="1891"/>
      <c r="V242" s="1891"/>
      <c r="W242" s="1891"/>
      <c r="X242" s="1889"/>
      <c r="Y242" s="1892"/>
      <c r="Z242" s="1892"/>
      <c r="AA242" s="1892"/>
      <c r="AB242" s="1892"/>
      <c r="AC242" s="1892"/>
      <c r="AD242" s="1892"/>
    </row>
    <row r="243" spans="1:30" ht="23.25">
      <c r="A243" s="2537" t="s">
        <v>1185</v>
      </c>
      <c r="B243" s="2537"/>
    </row>
    <row r="244" spans="1:30" ht="15">
      <c r="A244" s="735" t="s">
        <v>1459</v>
      </c>
      <c r="B244" s="735"/>
    </row>
    <row r="245" spans="1:30" ht="15">
      <c r="A245" s="2534"/>
      <c r="B245" s="2534"/>
    </row>
    <row r="246" spans="1:30" ht="12.75">
      <c r="A246" s="646"/>
      <c r="B246" s="646"/>
    </row>
    <row r="247" spans="1:30" ht="38.25">
      <c r="A247" s="1835"/>
      <c r="B247" s="736" t="s">
        <v>318</v>
      </c>
      <c r="C247" s="1850" t="str">
        <f>C43</f>
        <v>Total</v>
      </c>
      <c r="D247" s="1850" t="str">
        <f t="shared" ref="D247:W247" si="48">D43</f>
        <v>Residential</v>
      </c>
      <c r="E247" s="1850" t="str">
        <f t="shared" si="48"/>
        <v>General Service Less Than 50 kW</v>
      </c>
      <c r="F247" s="1850" t="str">
        <f t="shared" si="48"/>
        <v>General Service 50 to 4,999 kW</v>
      </c>
      <c r="G247" s="1850" t="str">
        <f t="shared" si="48"/>
        <v>GS&gt; 50-TOU</v>
      </c>
      <c r="H247" s="1850" t="str">
        <f t="shared" si="48"/>
        <v>GS &gt;50-Intermediate</v>
      </c>
      <c r="I247" s="1850" t="str">
        <f t="shared" si="48"/>
        <v>Large Use &gt;5MW</v>
      </c>
      <c r="J247" s="1850" t="str">
        <f t="shared" si="48"/>
        <v>Street Lighting</v>
      </c>
      <c r="K247" s="1850" t="str">
        <f t="shared" si="48"/>
        <v>Sentinel</v>
      </c>
      <c r="L247" s="1850" t="str">
        <f t="shared" si="48"/>
        <v>Unmetered Scattered Load</v>
      </c>
      <c r="M247" s="1850" t="str">
        <f t="shared" si="48"/>
        <v>Embedded Distributor</v>
      </c>
      <c r="N247" s="1850" t="str">
        <f t="shared" si="48"/>
        <v>Back-up/Standby Power</v>
      </c>
      <c r="O247" s="1850" t="str">
        <f t="shared" si="48"/>
        <v>Rate Class 1</v>
      </c>
      <c r="P247" s="1850" t="str">
        <f t="shared" si="48"/>
        <v>Rate class 2</v>
      </c>
      <c r="Q247" s="1850" t="str">
        <f t="shared" si="48"/>
        <v>Rate class 3</v>
      </c>
      <c r="R247" s="1850" t="str">
        <f t="shared" si="48"/>
        <v>Rate class 4</v>
      </c>
      <c r="S247" s="1850" t="str">
        <f t="shared" si="48"/>
        <v>Rate class 5</v>
      </c>
      <c r="T247" s="1850" t="str">
        <f t="shared" si="48"/>
        <v>Rate class 6</v>
      </c>
      <c r="U247" s="1850" t="str">
        <f t="shared" si="48"/>
        <v>Rate class 7</v>
      </c>
      <c r="V247" s="1850" t="str">
        <f t="shared" si="48"/>
        <v>Rate class 8</v>
      </c>
      <c r="W247" s="1850" t="str">
        <f t="shared" si="48"/>
        <v>Rate class 9</v>
      </c>
    </row>
    <row r="248" spans="1:30" ht="12.75">
      <c r="A248" s="662"/>
      <c r="B248" s="663" t="s">
        <v>337</v>
      </c>
      <c r="C248" s="1839"/>
    </row>
    <row r="249" spans="1:30" ht="12.75">
      <c r="A249" s="668"/>
      <c r="B249" s="1133" t="s">
        <v>780</v>
      </c>
      <c r="C249" s="1845">
        <f>C45</f>
        <v>847168</v>
      </c>
      <c r="D249" s="1845">
        <f t="shared" ref="D249:W249" si="49">D45</f>
        <v>612973.11288888881</v>
      </c>
      <c r="E249" s="1845">
        <f t="shared" si="49"/>
        <v>203169.71235555556</v>
      </c>
      <c r="F249" s="1845">
        <f t="shared" si="49"/>
        <v>31025.174755555556</v>
      </c>
      <c r="G249" s="1845">
        <f t="shared" si="49"/>
        <v>0</v>
      </c>
      <c r="H249" s="1845">
        <f t="shared" si="49"/>
        <v>0</v>
      </c>
      <c r="I249" s="1845">
        <f t="shared" si="49"/>
        <v>0</v>
      </c>
      <c r="J249" s="1845">
        <f t="shared" si="49"/>
        <v>0</v>
      </c>
      <c r="K249" s="1845">
        <f t="shared" si="49"/>
        <v>0</v>
      </c>
      <c r="L249" s="1845">
        <f t="shared" si="49"/>
        <v>0</v>
      </c>
      <c r="M249" s="1845">
        <f t="shared" si="49"/>
        <v>0</v>
      </c>
      <c r="N249" s="1845">
        <f t="shared" si="49"/>
        <v>0</v>
      </c>
      <c r="O249" s="1845">
        <f t="shared" si="49"/>
        <v>0</v>
      </c>
      <c r="P249" s="1845">
        <f t="shared" si="49"/>
        <v>0</v>
      </c>
      <c r="Q249" s="1845">
        <f t="shared" si="49"/>
        <v>0</v>
      </c>
      <c r="R249" s="1845">
        <f t="shared" si="49"/>
        <v>0</v>
      </c>
      <c r="S249" s="1845">
        <f t="shared" si="49"/>
        <v>0</v>
      </c>
      <c r="T249" s="1845">
        <f t="shared" si="49"/>
        <v>0</v>
      </c>
      <c r="U249" s="1845">
        <f t="shared" si="49"/>
        <v>0</v>
      </c>
      <c r="V249" s="1845">
        <f t="shared" si="49"/>
        <v>0</v>
      </c>
      <c r="W249" s="1845">
        <f t="shared" si="49"/>
        <v>0</v>
      </c>
      <c r="X249" s="1851"/>
    </row>
    <row r="250" spans="1:30" ht="12.75">
      <c r="A250" s="671"/>
      <c r="B250" s="672"/>
      <c r="C250" s="1841"/>
      <c r="D250" s="1841"/>
      <c r="E250" s="1841"/>
      <c r="F250" s="1841"/>
      <c r="G250" s="1841"/>
      <c r="H250" s="1841"/>
      <c r="I250" s="1841"/>
      <c r="J250" s="1841"/>
      <c r="K250" s="1841"/>
      <c r="L250" s="1841"/>
      <c r="M250" s="1841"/>
      <c r="N250" s="1841"/>
      <c r="O250" s="1841"/>
      <c r="P250" s="1841"/>
      <c r="Q250" s="1841"/>
      <c r="R250" s="1841"/>
      <c r="S250" s="1841"/>
      <c r="T250" s="1841"/>
      <c r="U250" s="1841"/>
      <c r="V250" s="1841"/>
      <c r="W250" s="1841"/>
      <c r="X250" s="1852"/>
    </row>
    <row r="251" spans="1:30" ht="12.75">
      <c r="A251" s="668"/>
      <c r="B251" s="663" t="s">
        <v>0</v>
      </c>
      <c r="C251" s="1841"/>
      <c r="D251" s="1841"/>
      <c r="E251" s="1841"/>
      <c r="F251" s="1841"/>
      <c r="G251" s="1841"/>
      <c r="H251" s="1841"/>
      <c r="I251" s="1841"/>
      <c r="J251" s="1841"/>
      <c r="K251" s="1841"/>
      <c r="L251" s="1841"/>
      <c r="M251" s="1841"/>
      <c r="N251" s="1841"/>
      <c r="O251" s="1841"/>
      <c r="P251" s="1841"/>
      <c r="Q251" s="1841"/>
      <c r="R251" s="1841"/>
      <c r="S251" s="1841"/>
      <c r="T251" s="1841"/>
      <c r="U251" s="1841"/>
      <c r="V251" s="1841"/>
      <c r="W251" s="1841"/>
      <c r="X251" s="1852"/>
    </row>
    <row r="252" spans="1:30" ht="25.5">
      <c r="A252" s="668"/>
      <c r="B252" s="669" t="s">
        <v>855</v>
      </c>
      <c r="C252" s="1841">
        <f>C48</f>
        <v>-336286</v>
      </c>
      <c r="D252" s="1841">
        <f t="shared" ref="D252:W252" si="50">D48</f>
        <v>-243321.60355555554</v>
      </c>
      <c r="E252" s="1841">
        <f t="shared" si="50"/>
        <v>-80648.85582222222</v>
      </c>
      <c r="F252" s="1841">
        <f t="shared" si="50"/>
        <v>-12315.540622222223</v>
      </c>
      <c r="G252" s="1841">
        <f t="shared" si="50"/>
        <v>0</v>
      </c>
      <c r="H252" s="1841">
        <f t="shared" si="50"/>
        <v>0</v>
      </c>
      <c r="I252" s="1841">
        <f t="shared" si="50"/>
        <v>0</v>
      </c>
      <c r="J252" s="1841">
        <f t="shared" si="50"/>
        <v>0</v>
      </c>
      <c r="K252" s="1841">
        <f t="shared" si="50"/>
        <v>0</v>
      </c>
      <c r="L252" s="1841">
        <f t="shared" si="50"/>
        <v>0</v>
      </c>
      <c r="M252" s="1841">
        <f t="shared" si="50"/>
        <v>0</v>
      </c>
      <c r="N252" s="1841">
        <f t="shared" si="50"/>
        <v>0</v>
      </c>
      <c r="O252" s="1841">
        <f t="shared" si="50"/>
        <v>0</v>
      </c>
      <c r="P252" s="1841">
        <f t="shared" si="50"/>
        <v>0</v>
      </c>
      <c r="Q252" s="1841">
        <f t="shared" si="50"/>
        <v>0</v>
      </c>
      <c r="R252" s="1841">
        <f t="shared" si="50"/>
        <v>0</v>
      </c>
      <c r="S252" s="1841">
        <f t="shared" si="50"/>
        <v>0</v>
      </c>
      <c r="T252" s="1841">
        <f t="shared" si="50"/>
        <v>0</v>
      </c>
      <c r="U252" s="1841">
        <f t="shared" si="50"/>
        <v>0</v>
      </c>
      <c r="V252" s="1841">
        <f t="shared" si="50"/>
        <v>0</v>
      </c>
      <c r="W252" s="1841">
        <f t="shared" si="50"/>
        <v>0</v>
      </c>
      <c r="X252" s="1852"/>
    </row>
    <row r="253" spans="1:30" ht="12.75">
      <c r="A253" s="676"/>
      <c r="B253" s="677" t="s">
        <v>1215</v>
      </c>
      <c r="C253" s="1841">
        <f>C49</f>
        <v>510881.99999999988</v>
      </c>
      <c r="D253" s="1841">
        <f t="shared" ref="D253:W253" si="51">D49</f>
        <v>369651.50933333323</v>
      </c>
      <c r="E253" s="1841">
        <f t="shared" si="51"/>
        <v>122520.85653333334</v>
      </c>
      <c r="F253" s="1841">
        <f t="shared" si="51"/>
        <v>18709.634133333333</v>
      </c>
      <c r="G253" s="1841">
        <f t="shared" si="51"/>
        <v>0</v>
      </c>
      <c r="H253" s="1841">
        <f t="shared" si="51"/>
        <v>0</v>
      </c>
      <c r="I253" s="1841">
        <f t="shared" si="51"/>
        <v>0</v>
      </c>
      <c r="J253" s="1841">
        <f t="shared" si="51"/>
        <v>0</v>
      </c>
      <c r="K253" s="1841">
        <f t="shared" si="51"/>
        <v>0</v>
      </c>
      <c r="L253" s="1841">
        <f t="shared" si="51"/>
        <v>0</v>
      </c>
      <c r="M253" s="1841">
        <f t="shared" si="51"/>
        <v>0</v>
      </c>
      <c r="N253" s="1841">
        <f t="shared" si="51"/>
        <v>0</v>
      </c>
      <c r="O253" s="1841">
        <f t="shared" si="51"/>
        <v>0</v>
      </c>
      <c r="P253" s="1841">
        <f t="shared" si="51"/>
        <v>0</v>
      </c>
      <c r="Q253" s="1841">
        <f t="shared" si="51"/>
        <v>0</v>
      </c>
      <c r="R253" s="1841">
        <f t="shared" si="51"/>
        <v>0</v>
      </c>
      <c r="S253" s="1841">
        <f t="shared" si="51"/>
        <v>0</v>
      </c>
      <c r="T253" s="1841">
        <f t="shared" si="51"/>
        <v>0</v>
      </c>
      <c r="U253" s="1841">
        <f t="shared" si="51"/>
        <v>0</v>
      </c>
      <c r="V253" s="1841">
        <f t="shared" si="51"/>
        <v>0</v>
      </c>
      <c r="W253" s="1841">
        <f t="shared" si="51"/>
        <v>0</v>
      </c>
      <c r="X253" s="1852"/>
    </row>
    <row r="254" spans="1:30" ht="12.75">
      <c r="A254" s="671"/>
      <c r="B254" s="672"/>
      <c r="C254" s="1841"/>
      <c r="D254" s="1841"/>
      <c r="E254" s="1841"/>
      <c r="F254" s="1841"/>
      <c r="G254" s="1841"/>
      <c r="H254" s="1841"/>
      <c r="I254" s="1841"/>
      <c r="J254" s="1841"/>
      <c r="K254" s="1841"/>
      <c r="L254" s="1841"/>
      <c r="M254" s="1841"/>
      <c r="N254" s="1841"/>
      <c r="O254" s="1841"/>
      <c r="P254" s="1841"/>
      <c r="Q254" s="1841"/>
      <c r="R254" s="1841"/>
      <c r="S254" s="1841"/>
      <c r="T254" s="1841"/>
      <c r="U254" s="1841"/>
      <c r="V254" s="1841"/>
      <c r="W254" s="1841"/>
      <c r="X254" s="1852"/>
    </row>
    <row r="255" spans="1:30" ht="12.75">
      <c r="A255" s="678"/>
      <c r="B255" s="663" t="s">
        <v>856</v>
      </c>
      <c r="C255" s="1841"/>
      <c r="D255" s="1841"/>
      <c r="E255" s="1841"/>
      <c r="F255" s="1841"/>
      <c r="G255" s="1841"/>
      <c r="H255" s="1841"/>
      <c r="I255" s="1841"/>
      <c r="J255" s="1841"/>
      <c r="K255" s="1841"/>
      <c r="L255" s="1841"/>
      <c r="M255" s="1841"/>
      <c r="N255" s="1841"/>
      <c r="O255" s="1841"/>
      <c r="P255" s="1841"/>
      <c r="Q255" s="1841"/>
      <c r="R255" s="1841"/>
      <c r="S255" s="1841"/>
      <c r="T255" s="1841"/>
      <c r="U255" s="1841"/>
      <c r="V255" s="1841"/>
      <c r="W255" s="1841"/>
      <c r="X255" s="1852"/>
    </row>
    <row r="256" spans="1:30" ht="12.75">
      <c r="A256" s="375"/>
      <c r="B256" s="1133" t="s">
        <v>1283</v>
      </c>
      <c r="C256" s="1841">
        <f t="shared" ref="C256:D258" si="52">SUMIF($Z$52:$Z$56,$B256,C$52:C$56)</f>
        <v>76466.999999999971</v>
      </c>
      <c r="D256" s="1841">
        <f t="shared" si="52"/>
        <v>52916.402328623524</v>
      </c>
      <c r="E256" s="1841">
        <f t="shared" ref="E256:W258" si="53">SUMIF($Z$52:$Z$56,$B256,E$52:E$56)</f>
        <v>14055.759040094066</v>
      </c>
      <c r="F256" s="1841">
        <f t="shared" si="53"/>
        <v>8393.2165465123271</v>
      </c>
      <c r="G256" s="1841">
        <f t="shared" si="53"/>
        <v>0</v>
      </c>
      <c r="H256" s="1841">
        <f t="shared" si="53"/>
        <v>0</v>
      </c>
      <c r="I256" s="1841">
        <f t="shared" si="53"/>
        <v>0</v>
      </c>
      <c r="J256" s="1841">
        <f t="shared" si="53"/>
        <v>991.91768346258391</v>
      </c>
      <c r="K256" s="1841">
        <f t="shared" si="53"/>
        <v>0</v>
      </c>
      <c r="L256" s="1841">
        <f t="shared" si="53"/>
        <v>109.70440130748092</v>
      </c>
      <c r="M256" s="1841">
        <f t="shared" si="53"/>
        <v>0</v>
      </c>
      <c r="N256" s="1841">
        <f t="shared" si="53"/>
        <v>0</v>
      </c>
      <c r="O256" s="1841">
        <f t="shared" si="53"/>
        <v>0</v>
      </c>
      <c r="P256" s="1841">
        <f t="shared" si="53"/>
        <v>0</v>
      </c>
      <c r="Q256" s="1841">
        <f t="shared" si="53"/>
        <v>0</v>
      </c>
      <c r="R256" s="1841">
        <f t="shared" si="53"/>
        <v>0</v>
      </c>
      <c r="S256" s="1841">
        <f t="shared" si="53"/>
        <v>0</v>
      </c>
      <c r="T256" s="1841">
        <f t="shared" si="53"/>
        <v>0</v>
      </c>
      <c r="U256" s="1841">
        <f t="shared" si="53"/>
        <v>0</v>
      </c>
      <c r="V256" s="1841">
        <f t="shared" si="53"/>
        <v>0</v>
      </c>
      <c r="W256" s="1841">
        <f t="shared" si="53"/>
        <v>0</v>
      </c>
      <c r="X256" s="1852"/>
    </row>
    <row r="257" spans="1:24" ht="12.75">
      <c r="A257" s="375"/>
      <c r="B257" s="1133" t="s">
        <v>1195</v>
      </c>
      <c r="C257" s="1841">
        <f t="shared" si="52"/>
        <v>0</v>
      </c>
      <c r="D257" s="1841">
        <f t="shared" si="52"/>
        <v>0</v>
      </c>
      <c r="E257" s="1841">
        <f t="shared" si="53"/>
        <v>0</v>
      </c>
      <c r="F257" s="1841">
        <f t="shared" si="53"/>
        <v>0</v>
      </c>
      <c r="G257" s="1841">
        <f t="shared" si="53"/>
        <v>0</v>
      </c>
      <c r="H257" s="1841">
        <f t="shared" si="53"/>
        <v>0</v>
      </c>
      <c r="I257" s="1841">
        <f t="shared" si="53"/>
        <v>0</v>
      </c>
      <c r="J257" s="1841">
        <f t="shared" si="53"/>
        <v>0</v>
      </c>
      <c r="K257" s="1841">
        <f t="shared" si="53"/>
        <v>0</v>
      </c>
      <c r="L257" s="1841">
        <f t="shared" si="53"/>
        <v>0</v>
      </c>
      <c r="M257" s="1841">
        <f t="shared" si="53"/>
        <v>0</v>
      </c>
      <c r="N257" s="1841">
        <f t="shared" si="53"/>
        <v>0</v>
      </c>
      <c r="O257" s="1841">
        <f t="shared" si="53"/>
        <v>0</v>
      </c>
      <c r="P257" s="1841">
        <f t="shared" si="53"/>
        <v>0</v>
      </c>
      <c r="Q257" s="1841">
        <f t="shared" si="53"/>
        <v>0</v>
      </c>
      <c r="R257" s="1841">
        <f t="shared" si="53"/>
        <v>0</v>
      </c>
      <c r="S257" s="1841">
        <f t="shared" si="53"/>
        <v>0</v>
      </c>
      <c r="T257" s="1841">
        <f t="shared" si="53"/>
        <v>0</v>
      </c>
      <c r="U257" s="1841">
        <f t="shared" si="53"/>
        <v>0</v>
      </c>
      <c r="V257" s="1841">
        <f t="shared" si="53"/>
        <v>0</v>
      </c>
      <c r="W257" s="1841">
        <f t="shared" si="53"/>
        <v>0</v>
      </c>
      <c r="X257" s="1852"/>
    </row>
    <row r="258" spans="1:24" ht="12.75">
      <c r="A258" s="375"/>
      <c r="B258" s="1133" t="s">
        <v>1359</v>
      </c>
      <c r="C258" s="1841">
        <f t="shared" si="52"/>
        <v>-23000.000000000004</v>
      </c>
      <c r="D258" s="1841">
        <f t="shared" si="52"/>
        <v>-16099.450374382668</v>
      </c>
      <c r="E258" s="1841">
        <f t="shared" si="53"/>
        <v>-4599.4503743826672</v>
      </c>
      <c r="F258" s="1841">
        <f t="shared" si="53"/>
        <v>-2301.0992512346666</v>
      </c>
      <c r="G258" s="1841">
        <f t="shared" si="53"/>
        <v>0</v>
      </c>
      <c r="H258" s="1841">
        <f t="shared" si="53"/>
        <v>0</v>
      </c>
      <c r="I258" s="1841">
        <f t="shared" si="53"/>
        <v>0</v>
      </c>
      <c r="J258" s="1841">
        <f t="shared" si="53"/>
        <v>0</v>
      </c>
      <c r="K258" s="1841">
        <f t="shared" si="53"/>
        <v>0</v>
      </c>
      <c r="L258" s="1841">
        <f t="shared" si="53"/>
        <v>0</v>
      </c>
      <c r="M258" s="1841">
        <f t="shared" si="53"/>
        <v>0</v>
      </c>
      <c r="N258" s="1841">
        <f t="shared" si="53"/>
        <v>0</v>
      </c>
      <c r="O258" s="1841">
        <f t="shared" si="53"/>
        <v>0</v>
      </c>
      <c r="P258" s="1841">
        <f t="shared" si="53"/>
        <v>0</v>
      </c>
      <c r="Q258" s="1841">
        <f t="shared" si="53"/>
        <v>0</v>
      </c>
      <c r="R258" s="1841">
        <f t="shared" si="53"/>
        <v>0</v>
      </c>
      <c r="S258" s="1841">
        <f t="shared" si="53"/>
        <v>0</v>
      </c>
      <c r="T258" s="1841">
        <f t="shared" si="53"/>
        <v>0</v>
      </c>
      <c r="U258" s="1841">
        <f t="shared" si="53"/>
        <v>0</v>
      </c>
      <c r="V258" s="1841">
        <f t="shared" si="53"/>
        <v>0</v>
      </c>
      <c r="W258" s="1841">
        <f t="shared" si="53"/>
        <v>0</v>
      </c>
      <c r="X258" s="1852"/>
    </row>
    <row r="259" spans="1:24" ht="12.75">
      <c r="A259" s="375"/>
      <c r="B259" s="937" t="s">
        <v>714</v>
      </c>
      <c r="C259" s="1842">
        <f>SUM(C256:C258)</f>
        <v>53466.999999999971</v>
      </c>
      <c r="D259" s="1842">
        <f t="shared" ref="D259:W259" si="54">SUM(D256:D258)</f>
        <v>36816.951954240853</v>
      </c>
      <c r="E259" s="1842">
        <f t="shared" si="54"/>
        <v>9456.3086657114</v>
      </c>
      <c r="F259" s="1842">
        <f t="shared" si="54"/>
        <v>6092.1172952776606</v>
      </c>
      <c r="G259" s="1842">
        <f t="shared" si="54"/>
        <v>0</v>
      </c>
      <c r="H259" s="1842">
        <f t="shared" si="54"/>
        <v>0</v>
      </c>
      <c r="I259" s="1842">
        <f t="shared" si="54"/>
        <v>0</v>
      </c>
      <c r="J259" s="1842">
        <f t="shared" si="54"/>
        <v>991.91768346258391</v>
      </c>
      <c r="K259" s="1842">
        <f t="shared" si="54"/>
        <v>0</v>
      </c>
      <c r="L259" s="1842">
        <f t="shared" si="54"/>
        <v>109.70440130748092</v>
      </c>
      <c r="M259" s="1842">
        <f t="shared" si="54"/>
        <v>0</v>
      </c>
      <c r="N259" s="1842">
        <f t="shared" si="54"/>
        <v>0</v>
      </c>
      <c r="O259" s="1842">
        <f t="shared" si="54"/>
        <v>0</v>
      </c>
      <c r="P259" s="1842">
        <f t="shared" si="54"/>
        <v>0</v>
      </c>
      <c r="Q259" s="1842">
        <f t="shared" si="54"/>
        <v>0</v>
      </c>
      <c r="R259" s="1842">
        <f t="shared" si="54"/>
        <v>0</v>
      </c>
      <c r="S259" s="1842">
        <f t="shared" si="54"/>
        <v>0</v>
      </c>
      <c r="T259" s="1842">
        <f t="shared" si="54"/>
        <v>0</v>
      </c>
      <c r="U259" s="1842">
        <f t="shared" si="54"/>
        <v>0</v>
      </c>
      <c r="V259" s="1842">
        <f t="shared" si="54"/>
        <v>0</v>
      </c>
      <c r="W259" s="1842">
        <f t="shared" si="54"/>
        <v>0</v>
      </c>
      <c r="X259" s="1852"/>
    </row>
    <row r="260" spans="1:24" ht="12.75">
      <c r="C260" s="1841"/>
      <c r="D260" s="1841"/>
      <c r="E260" s="1841"/>
      <c r="F260" s="1841"/>
      <c r="G260" s="1841"/>
      <c r="H260" s="1841"/>
      <c r="I260" s="1841"/>
      <c r="J260" s="1841"/>
      <c r="K260" s="1841"/>
      <c r="L260" s="1841"/>
      <c r="M260" s="1841"/>
      <c r="N260" s="1841"/>
      <c r="O260" s="1841"/>
      <c r="P260" s="1841"/>
      <c r="Q260" s="1841"/>
      <c r="R260" s="1841"/>
      <c r="S260" s="1841"/>
      <c r="T260" s="1841"/>
      <c r="U260" s="1841"/>
      <c r="V260" s="1841"/>
      <c r="W260" s="1841"/>
      <c r="X260" s="1852"/>
    </row>
    <row r="261" spans="1:24" ht="12.75">
      <c r="A261" s="687"/>
      <c r="B261" s="663" t="s">
        <v>338</v>
      </c>
      <c r="C261" s="1841"/>
      <c r="D261" s="1841"/>
      <c r="E261" s="1841"/>
      <c r="F261" s="1841"/>
      <c r="G261" s="1841"/>
      <c r="H261" s="1841"/>
      <c r="I261" s="1841"/>
      <c r="J261" s="1841"/>
      <c r="K261" s="1841"/>
      <c r="L261" s="1841"/>
      <c r="M261" s="1841"/>
      <c r="N261" s="1841"/>
      <c r="O261" s="1841"/>
      <c r="P261" s="1841"/>
      <c r="Q261" s="1841"/>
      <c r="R261" s="1841"/>
      <c r="S261" s="1841"/>
      <c r="T261" s="1841"/>
      <c r="U261" s="1841"/>
      <c r="V261" s="1841"/>
      <c r="W261" s="1841"/>
      <c r="X261" s="1852"/>
    </row>
    <row r="262" spans="1:24" ht="12.75">
      <c r="A262" s="690"/>
      <c r="B262" s="1133" t="s">
        <v>780</v>
      </c>
      <c r="C262" s="1841">
        <f>SUMIF($Z$61:$Z$63,$B262,C$61:C$63)</f>
        <v>35000</v>
      </c>
      <c r="D262" s="1841">
        <f>SUMIF($Z$61:$Z$63,$B262,D$61:D$63)</f>
        <v>25324.444444444442</v>
      </c>
      <c r="E262" s="1841">
        <f t="shared" ref="E262:W263" si="55">SUMIF($Z$61:$Z$63,$B262,E$61:E$63)</f>
        <v>8393.7777777777774</v>
      </c>
      <c r="F262" s="1841">
        <f t="shared" si="55"/>
        <v>1281.7777777777778</v>
      </c>
      <c r="G262" s="1841">
        <f t="shared" si="55"/>
        <v>0</v>
      </c>
      <c r="H262" s="1841">
        <f t="shared" si="55"/>
        <v>0</v>
      </c>
      <c r="I262" s="1841">
        <f t="shared" si="55"/>
        <v>0</v>
      </c>
      <c r="J262" s="1841">
        <f t="shared" si="55"/>
        <v>0</v>
      </c>
      <c r="K262" s="1841">
        <f t="shared" si="55"/>
        <v>0</v>
      </c>
      <c r="L262" s="1841">
        <f t="shared" si="55"/>
        <v>0</v>
      </c>
      <c r="M262" s="1841">
        <f t="shared" si="55"/>
        <v>0</v>
      </c>
      <c r="N262" s="1841">
        <f t="shared" si="55"/>
        <v>0</v>
      </c>
      <c r="O262" s="1841">
        <f t="shared" si="55"/>
        <v>0</v>
      </c>
      <c r="P262" s="1841">
        <f t="shared" si="55"/>
        <v>0</v>
      </c>
      <c r="Q262" s="1841">
        <f t="shared" si="55"/>
        <v>0</v>
      </c>
      <c r="R262" s="1841">
        <f t="shared" si="55"/>
        <v>0</v>
      </c>
      <c r="S262" s="1841">
        <f t="shared" si="55"/>
        <v>0</v>
      </c>
      <c r="T262" s="1841">
        <f t="shared" si="55"/>
        <v>0</v>
      </c>
      <c r="U262" s="1841">
        <f t="shared" si="55"/>
        <v>0</v>
      </c>
      <c r="V262" s="1841">
        <f t="shared" si="55"/>
        <v>0</v>
      </c>
      <c r="W262" s="1841">
        <f t="shared" si="55"/>
        <v>0</v>
      </c>
      <c r="X262" s="1852"/>
    </row>
    <row r="263" spans="1:24" ht="12.75">
      <c r="A263" s="671"/>
      <c r="B263" s="1133" t="s">
        <v>710</v>
      </c>
      <c r="C263" s="1841">
        <f>SUMIF($Z$61:$Z$63,$B263,C$61:C$63)</f>
        <v>5000</v>
      </c>
      <c r="D263" s="1841">
        <f>SUMIF($Z$61:$Z$63,$B263,D$61:D$63)</f>
        <v>4171.9502916560996</v>
      </c>
      <c r="E263" s="1841">
        <f t="shared" si="55"/>
        <v>513.5683489728633</v>
      </c>
      <c r="F263" s="1841">
        <f t="shared" si="55"/>
        <v>59.599289880801415</v>
      </c>
      <c r="G263" s="1841">
        <f t="shared" si="55"/>
        <v>0</v>
      </c>
      <c r="H263" s="1841">
        <f t="shared" si="55"/>
        <v>0</v>
      </c>
      <c r="I263" s="1841">
        <f t="shared" si="55"/>
        <v>0</v>
      </c>
      <c r="J263" s="1841">
        <f t="shared" si="55"/>
        <v>247.27364950545268</v>
      </c>
      <c r="K263" s="1841">
        <f t="shared" si="55"/>
        <v>0</v>
      </c>
      <c r="L263" s="1841">
        <f t="shared" si="55"/>
        <v>7.6084199847831604</v>
      </c>
      <c r="M263" s="1841">
        <f t="shared" si="55"/>
        <v>0</v>
      </c>
      <c r="N263" s="1841">
        <f t="shared" si="55"/>
        <v>0</v>
      </c>
      <c r="O263" s="1841">
        <f t="shared" si="55"/>
        <v>0</v>
      </c>
      <c r="P263" s="1841">
        <f t="shared" si="55"/>
        <v>0</v>
      </c>
      <c r="Q263" s="1841">
        <f t="shared" si="55"/>
        <v>0</v>
      </c>
      <c r="R263" s="1841">
        <f t="shared" si="55"/>
        <v>0</v>
      </c>
      <c r="S263" s="1841">
        <f t="shared" si="55"/>
        <v>0</v>
      </c>
      <c r="T263" s="1841">
        <f t="shared" si="55"/>
        <v>0</v>
      </c>
      <c r="U263" s="1841">
        <f t="shared" si="55"/>
        <v>0</v>
      </c>
      <c r="V263" s="1841">
        <f t="shared" si="55"/>
        <v>0</v>
      </c>
      <c r="W263" s="1841">
        <f t="shared" si="55"/>
        <v>0</v>
      </c>
      <c r="X263" s="1852"/>
    </row>
    <row r="264" spans="1:24" ht="12.75">
      <c r="A264" s="678"/>
      <c r="B264" s="937" t="s">
        <v>714</v>
      </c>
      <c r="C264" s="1842">
        <f>SUM(C262:C263)</f>
        <v>40000</v>
      </c>
      <c r="D264" s="1842">
        <f t="shared" ref="D264:W264" si="56">SUM(D262:D263)</f>
        <v>29496.394736100541</v>
      </c>
      <c r="E264" s="1842">
        <f t="shared" si="56"/>
        <v>8907.3461267506409</v>
      </c>
      <c r="F264" s="1842">
        <f t="shared" si="56"/>
        <v>1341.3770676585793</v>
      </c>
      <c r="G264" s="1842">
        <f t="shared" si="56"/>
        <v>0</v>
      </c>
      <c r="H264" s="1842">
        <f t="shared" si="56"/>
        <v>0</v>
      </c>
      <c r="I264" s="1842">
        <f t="shared" si="56"/>
        <v>0</v>
      </c>
      <c r="J264" s="1842">
        <f t="shared" si="56"/>
        <v>247.27364950545268</v>
      </c>
      <c r="K264" s="1842">
        <f t="shared" si="56"/>
        <v>0</v>
      </c>
      <c r="L264" s="1842">
        <f t="shared" si="56"/>
        <v>7.6084199847831604</v>
      </c>
      <c r="M264" s="1842">
        <f t="shared" si="56"/>
        <v>0</v>
      </c>
      <c r="N264" s="1842">
        <f t="shared" si="56"/>
        <v>0</v>
      </c>
      <c r="O264" s="1842">
        <f t="shared" si="56"/>
        <v>0</v>
      </c>
      <c r="P264" s="1842">
        <f t="shared" si="56"/>
        <v>0</v>
      </c>
      <c r="Q264" s="1842">
        <f t="shared" si="56"/>
        <v>0</v>
      </c>
      <c r="R264" s="1842">
        <f t="shared" si="56"/>
        <v>0</v>
      </c>
      <c r="S264" s="1842">
        <f t="shared" si="56"/>
        <v>0</v>
      </c>
      <c r="T264" s="1842">
        <f t="shared" si="56"/>
        <v>0</v>
      </c>
      <c r="U264" s="1842">
        <f t="shared" si="56"/>
        <v>0</v>
      </c>
      <c r="V264" s="1842">
        <f t="shared" si="56"/>
        <v>0</v>
      </c>
      <c r="W264" s="1842">
        <f t="shared" si="56"/>
        <v>0</v>
      </c>
      <c r="X264" s="1852"/>
    </row>
    <row r="265" spans="1:24" ht="12.75">
      <c r="A265" s="375"/>
      <c r="B265" s="688"/>
      <c r="C265" s="1841"/>
      <c r="D265" s="1841"/>
      <c r="E265" s="1841"/>
      <c r="F265" s="1841"/>
      <c r="G265" s="1841"/>
      <c r="H265" s="1841"/>
      <c r="I265" s="1841"/>
      <c r="J265" s="1841"/>
      <c r="K265" s="1841"/>
      <c r="L265" s="1841"/>
      <c r="M265" s="1841"/>
      <c r="N265" s="1841"/>
      <c r="O265" s="1841"/>
      <c r="P265" s="1841"/>
      <c r="Q265" s="1841"/>
      <c r="R265" s="1841"/>
      <c r="S265" s="1841"/>
      <c r="T265" s="1841"/>
      <c r="U265" s="1841"/>
      <c r="V265" s="1841"/>
      <c r="W265" s="1841"/>
      <c r="X265" s="1852"/>
    </row>
    <row r="266" spans="1:24" ht="12.75">
      <c r="A266" s="375"/>
      <c r="B266" s="663" t="s">
        <v>339</v>
      </c>
      <c r="C266" s="1841"/>
      <c r="D266" s="1841"/>
      <c r="E266" s="1841"/>
      <c r="F266" s="1841"/>
      <c r="G266" s="1841"/>
      <c r="H266" s="1841"/>
      <c r="I266" s="1841"/>
      <c r="J266" s="1841"/>
      <c r="K266" s="1841"/>
      <c r="L266" s="1841"/>
      <c r="M266" s="1841"/>
      <c r="N266" s="1841"/>
      <c r="O266" s="1841"/>
      <c r="P266" s="1841"/>
      <c r="Q266" s="1841"/>
      <c r="R266" s="1841"/>
      <c r="S266" s="1841"/>
      <c r="T266" s="1841"/>
      <c r="U266" s="1841"/>
      <c r="V266" s="1841"/>
      <c r="W266" s="1841"/>
      <c r="X266" s="1852"/>
    </row>
    <row r="267" spans="1:24" ht="12.75">
      <c r="A267" s="375"/>
      <c r="B267" s="1133">
        <v>1860</v>
      </c>
      <c r="C267" s="1841">
        <f>SUMIF($Z$68:$Z$68,$B267,C$68:C$68)</f>
        <v>32000</v>
      </c>
      <c r="D267" s="1841">
        <f t="shared" ref="D267:W267" si="57">SUMIF($Z$68:$Z$68,$B267,D$68:D$68)</f>
        <v>23153.777777777777</v>
      </c>
      <c r="E267" s="1841">
        <f t="shared" si="57"/>
        <v>7674.3111111111111</v>
      </c>
      <c r="F267" s="1841">
        <f t="shared" si="57"/>
        <v>1171.911111111111</v>
      </c>
      <c r="G267" s="1841">
        <f t="shared" si="57"/>
        <v>0</v>
      </c>
      <c r="H267" s="1841">
        <f t="shared" si="57"/>
        <v>0</v>
      </c>
      <c r="I267" s="1841">
        <f t="shared" si="57"/>
        <v>0</v>
      </c>
      <c r="J267" s="1841">
        <f t="shared" si="57"/>
        <v>0</v>
      </c>
      <c r="K267" s="1841">
        <f t="shared" si="57"/>
        <v>0</v>
      </c>
      <c r="L267" s="1841">
        <f t="shared" si="57"/>
        <v>0</v>
      </c>
      <c r="M267" s="1841">
        <f t="shared" si="57"/>
        <v>0</v>
      </c>
      <c r="N267" s="1841">
        <f t="shared" si="57"/>
        <v>0</v>
      </c>
      <c r="O267" s="1841">
        <f t="shared" si="57"/>
        <v>0</v>
      </c>
      <c r="P267" s="1841">
        <f t="shared" si="57"/>
        <v>0</v>
      </c>
      <c r="Q267" s="1841">
        <f t="shared" si="57"/>
        <v>0</v>
      </c>
      <c r="R267" s="1841">
        <f t="shared" si="57"/>
        <v>0</v>
      </c>
      <c r="S267" s="1841">
        <f t="shared" si="57"/>
        <v>0</v>
      </c>
      <c r="T267" s="1841">
        <f t="shared" si="57"/>
        <v>0</v>
      </c>
      <c r="U267" s="1841">
        <f t="shared" si="57"/>
        <v>0</v>
      </c>
      <c r="V267" s="1841">
        <f t="shared" si="57"/>
        <v>0</v>
      </c>
      <c r="W267" s="1841">
        <f t="shared" si="57"/>
        <v>0</v>
      </c>
      <c r="X267" s="1852"/>
    </row>
    <row r="268" spans="1:24" ht="12.75">
      <c r="A268" s="687"/>
      <c r="B268" s="564"/>
      <c r="C268" s="1841"/>
      <c r="D268" s="1841"/>
      <c r="E268" s="1841"/>
      <c r="F268" s="1841"/>
      <c r="G268" s="1841"/>
      <c r="H268" s="1841"/>
      <c r="I268" s="1841"/>
      <c r="J268" s="1841"/>
      <c r="K268" s="1841"/>
      <c r="L268" s="1841"/>
      <c r="M268" s="1841"/>
      <c r="N268" s="1841"/>
      <c r="O268" s="1841"/>
      <c r="P268" s="1841"/>
      <c r="Q268" s="1841"/>
      <c r="R268" s="1841"/>
      <c r="S268" s="1841"/>
      <c r="T268" s="1841"/>
      <c r="U268" s="1841"/>
      <c r="V268" s="1841"/>
      <c r="W268" s="1841"/>
      <c r="X268" s="1852"/>
    </row>
    <row r="269" spans="1:24" ht="12.75">
      <c r="A269" s="671"/>
      <c r="B269" s="696" t="s">
        <v>857</v>
      </c>
      <c r="C269" s="1841"/>
      <c r="D269" s="1841"/>
      <c r="E269" s="1841"/>
      <c r="F269" s="1841"/>
      <c r="G269" s="1841"/>
      <c r="H269" s="1841"/>
      <c r="I269" s="1841"/>
      <c r="J269" s="1841"/>
      <c r="K269" s="1841"/>
      <c r="L269" s="1841"/>
      <c r="M269" s="1841"/>
      <c r="N269" s="1841"/>
      <c r="O269" s="1841"/>
      <c r="P269" s="1841"/>
      <c r="Q269" s="1841"/>
      <c r="R269" s="1841"/>
      <c r="S269" s="1841"/>
      <c r="T269" s="1841"/>
      <c r="U269" s="1841"/>
      <c r="V269" s="1841"/>
      <c r="W269" s="1841"/>
      <c r="X269" s="1852"/>
    </row>
    <row r="270" spans="1:24" ht="12.75">
      <c r="A270" s="671"/>
      <c r="B270" s="1133" t="s">
        <v>781</v>
      </c>
      <c r="C270" s="1841">
        <f>SUMIF($Z$71:$Z$75,$B270,C$71:C$75)</f>
        <v>0</v>
      </c>
      <c r="D270" s="1841">
        <f>SUMIF($Z$71:$Z$75,$B270,D$71:D$75)</f>
        <v>0</v>
      </c>
      <c r="E270" s="1841">
        <f t="shared" ref="E270:W270" si="58">SUMIF($Z$71:$Z$75,$B270,E$71:E$75)</f>
        <v>0</v>
      </c>
      <c r="F270" s="1841">
        <f t="shared" si="58"/>
        <v>0</v>
      </c>
      <c r="G270" s="1841">
        <f t="shared" si="58"/>
        <v>0</v>
      </c>
      <c r="H270" s="1841">
        <f t="shared" si="58"/>
        <v>0</v>
      </c>
      <c r="I270" s="1841">
        <f t="shared" si="58"/>
        <v>0</v>
      </c>
      <c r="J270" s="1841">
        <f t="shared" si="58"/>
        <v>0</v>
      </c>
      <c r="K270" s="1841">
        <f t="shared" si="58"/>
        <v>0</v>
      </c>
      <c r="L270" s="1841">
        <f t="shared" si="58"/>
        <v>0</v>
      </c>
      <c r="M270" s="1841">
        <f t="shared" si="58"/>
        <v>0</v>
      </c>
      <c r="N270" s="1841">
        <f t="shared" si="58"/>
        <v>0</v>
      </c>
      <c r="O270" s="1841">
        <f t="shared" si="58"/>
        <v>0</v>
      </c>
      <c r="P270" s="1841">
        <f t="shared" si="58"/>
        <v>0</v>
      </c>
      <c r="Q270" s="1841">
        <f t="shared" si="58"/>
        <v>0</v>
      </c>
      <c r="R270" s="1841">
        <f t="shared" si="58"/>
        <v>0</v>
      </c>
      <c r="S270" s="1841">
        <f t="shared" si="58"/>
        <v>0</v>
      </c>
      <c r="T270" s="1841">
        <f t="shared" si="58"/>
        <v>0</v>
      </c>
      <c r="U270" s="1841">
        <f t="shared" si="58"/>
        <v>0</v>
      </c>
      <c r="V270" s="1841">
        <f t="shared" si="58"/>
        <v>0</v>
      </c>
      <c r="W270" s="1841">
        <f t="shared" si="58"/>
        <v>0</v>
      </c>
      <c r="X270" s="1852"/>
    </row>
    <row r="271" spans="1:24" ht="12.75">
      <c r="A271" s="668"/>
      <c r="B271" s="1133" t="s">
        <v>1283</v>
      </c>
      <c r="C271" s="1841">
        <f>SUMIF($Z$72:$Z$75,$B271,C$72:C$75)</f>
        <v>260000</v>
      </c>
      <c r="D271" s="1841">
        <f>SUMIF($Z$72:$Z$75,$B271,D$72:D$75)</f>
        <v>213334.65621589444</v>
      </c>
      <c r="E271" s="1841">
        <f t="shared" ref="E271:W271" si="59">SUMIF($Z$72:$Z$75,$B271,E$72:E$75)</f>
        <v>32425.835896418295</v>
      </c>
      <c r="F271" s="1841">
        <f t="shared" si="59"/>
        <v>13336.640539736089</v>
      </c>
      <c r="G271" s="1841">
        <f t="shared" si="59"/>
        <v>0</v>
      </c>
      <c r="H271" s="1841">
        <f t="shared" si="59"/>
        <v>0</v>
      </c>
      <c r="I271" s="1841">
        <f t="shared" si="59"/>
        <v>0</v>
      </c>
      <c r="J271" s="1841">
        <f t="shared" si="59"/>
        <v>515.92419882924901</v>
      </c>
      <c r="K271" s="1841">
        <f t="shared" si="59"/>
        <v>0</v>
      </c>
      <c r="L271" s="1841">
        <f t="shared" si="59"/>
        <v>386.9431491219367</v>
      </c>
      <c r="M271" s="1841">
        <f t="shared" si="59"/>
        <v>0</v>
      </c>
      <c r="N271" s="1841">
        <f t="shared" si="59"/>
        <v>0</v>
      </c>
      <c r="O271" s="1841">
        <f t="shared" si="59"/>
        <v>0</v>
      </c>
      <c r="P271" s="1841">
        <f t="shared" si="59"/>
        <v>0</v>
      </c>
      <c r="Q271" s="1841">
        <f t="shared" si="59"/>
        <v>0</v>
      </c>
      <c r="R271" s="1841">
        <f t="shared" si="59"/>
        <v>0</v>
      </c>
      <c r="S271" s="1841">
        <f t="shared" si="59"/>
        <v>0</v>
      </c>
      <c r="T271" s="1841">
        <f t="shared" si="59"/>
        <v>0</v>
      </c>
      <c r="U271" s="1841">
        <f t="shared" si="59"/>
        <v>0</v>
      </c>
      <c r="V271" s="1841">
        <f t="shared" si="59"/>
        <v>0</v>
      </c>
      <c r="W271" s="1841">
        <f t="shared" si="59"/>
        <v>0</v>
      </c>
      <c r="X271" s="1852"/>
    </row>
    <row r="272" spans="1:24" ht="12.75">
      <c r="A272" s="375"/>
      <c r="C272" s="1840"/>
      <c r="D272" s="1840"/>
      <c r="E272" s="1840"/>
      <c r="F272" s="1840"/>
      <c r="G272" s="1840"/>
      <c r="H272" s="1840"/>
      <c r="I272" s="1840"/>
      <c r="J272" s="1840"/>
      <c r="K272" s="1840"/>
      <c r="L272" s="1840"/>
      <c r="M272" s="1840"/>
      <c r="N272" s="1840"/>
      <c r="O272" s="1840"/>
      <c r="P272" s="1840"/>
      <c r="Q272" s="1840"/>
      <c r="R272" s="1840"/>
      <c r="S272" s="1840"/>
      <c r="T272" s="1840"/>
      <c r="U272" s="1840"/>
      <c r="V272" s="1840"/>
      <c r="W272" s="1840"/>
      <c r="X272" s="1853"/>
    </row>
    <row r="273" spans="1:24" ht="13.5" thickBot="1">
      <c r="A273" s="693"/>
      <c r="B273" s="938" t="s">
        <v>714</v>
      </c>
      <c r="C273" s="1846">
        <f>SUM(C270:C271)</f>
        <v>260000</v>
      </c>
      <c r="D273" s="1846">
        <f t="shared" ref="D273:W273" si="60">SUM(D270:D271)</f>
        <v>213334.65621589444</v>
      </c>
      <c r="E273" s="1846">
        <f t="shared" si="60"/>
        <v>32425.835896418295</v>
      </c>
      <c r="F273" s="1846">
        <f t="shared" si="60"/>
        <v>13336.640539736089</v>
      </c>
      <c r="G273" s="1846">
        <f t="shared" si="60"/>
        <v>0</v>
      </c>
      <c r="H273" s="1846">
        <f t="shared" si="60"/>
        <v>0</v>
      </c>
      <c r="I273" s="1846">
        <f t="shared" si="60"/>
        <v>0</v>
      </c>
      <c r="J273" s="1846">
        <f t="shared" si="60"/>
        <v>515.92419882924901</v>
      </c>
      <c r="K273" s="1846">
        <f t="shared" si="60"/>
        <v>0</v>
      </c>
      <c r="L273" s="1846">
        <f t="shared" si="60"/>
        <v>386.9431491219367</v>
      </c>
      <c r="M273" s="1846">
        <f t="shared" si="60"/>
        <v>0</v>
      </c>
      <c r="N273" s="1846">
        <f t="shared" si="60"/>
        <v>0</v>
      </c>
      <c r="O273" s="1846">
        <f t="shared" si="60"/>
        <v>0</v>
      </c>
      <c r="P273" s="1846">
        <f t="shared" si="60"/>
        <v>0</v>
      </c>
      <c r="Q273" s="1846">
        <f t="shared" si="60"/>
        <v>0</v>
      </c>
      <c r="R273" s="1846">
        <f t="shared" si="60"/>
        <v>0</v>
      </c>
      <c r="S273" s="1846">
        <f t="shared" si="60"/>
        <v>0</v>
      </c>
      <c r="T273" s="1846">
        <f t="shared" si="60"/>
        <v>0</v>
      </c>
      <c r="U273" s="1846">
        <f t="shared" si="60"/>
        <v>0</v>
      </c>
      <c r="V273" s="1846">
        <f t="shared" si="60"/>
        <v>0</v>
      </c>
      <c r="W273" s="1846">
        <f t="shared" si="60"/>
        <v>0</v>
      </c>
      <c r="X273" s="1854"/>
    </row>
    <row r="274" spans="1:24" ht="13.5" thickTop="1">
      <c r="A274" s="375"/>
      <c r="B274" s="942" t="s">
        <v>1111</v>
      </c>
      <c r="C274" s="1847">
        <f>SUM(C270:C271,C267,C264)</f>
        <v>332000</v>
      </c>
      <c r="D274" s="1847">
        <f t="shared" ref="D274:W274" si="61">SUM(D270:D271,D267,D264)</f>
        <v>265984.82872977277</v>
      </c>
      <c r="E274" s="1847">
        <f t="shared" si="61"/>
        <v>49007.493134280048</v>
      </c>
      <c r="F274" s="1847">
        <f t="shared" si="61"/>
        <v>15849.928718505778</v>
      </c>
      <c r="G274" s="1847">
        <f t="shared" si="61"/>
        <v>0</v>
      </c>
      <c r="H274" s="1847">
        <f t="shared" si="61"/>
        <v>0</v>
      </c>
      <c r="I274" s="1847">
        <f t="shared" si="61"/>
        <v>0</v>
      </c>
      <c r="J274" s="1847">
        <f t="shared" si="61"/>
        <v>763.19784833470169</v>
      </c>
      <c r="K274" s="1847">
        <f t="shared" si="61"/>
        <v>0</v>
      </c>
      <c r="L274" s="1847">
        <f t="shared" si="61"/>
        <v>394.55156910671985</v>
      </c>
      <c r="M274" s="1847">
        <f t="shared" si="61"/>
        <v>0</v>
      </c>
      <c r="N274" s="1847">
        <f t="shared" si="61"/>
        <v>0</v>
      </c>
      <c r="O274" s="1847">
        <f t="shared" si="61"/>
        <v>0</v>
      </c>
      <c r="P274" s="1847">
        <f t="shared" si="61"/>
        <v>0</v>
      </c>
      <c r="Q274" s="1847">
        <f t="shared" si="61"/>
        <v>0</v>
      </c>
      <c r="R274" s="1847">
        <f t="shared" si="61"/>
        <v>0</v>
      </c>
      <c r="S274" s="1847">
        <f t="shared" si="61"/>
        <v>0</v>
      </c>
      <c r="T274" s="1847">
        <f t="shared" si="61"/>
        <v>0</v>
      </c>
      <c r="U274" s="1847">
        <f t="shared" si="61"/>
        <v>0</v>
      </c>
      <c r="V274" s="1847">
        <f t="shared" si="61"/>
        <v>0</v>
      </c>
      <c r="W274" s="1847">
        <f t="shared" si="61"/>
        <v>0</v>
      </c>
      <c r="X274" s="1854"/>
    </row>
    <row r="275" spans="1:24" ht="12.75">
      <c r="A275" s="375"/>
      <c r="B275" s="672"/>
      <c r="C275" s="1840"/>
      <c r="D275" s="1840"/>
      <c r="E275" s="1840"/>
      <c r="F275" s="1840"/>
      <c r="G275" s="1840"/>
      <c r="H275" s="1840"/>
      <c r="I275" s="1840"/>
      <c r="J275" s="1840"/>
      <c r="K275" s="1840"/>
      <c r="L275" s="1840"/>
      <c r="M275" s="1840"/>
      <c r="N275" s="1840"/>
      <c r="O275" s="1840"/>
      <c r="P275" s="1840"/>
      <c r="Q275" s="1840"/>
      <c r="R275" s="1840"/>
      <c r="S275" s="1840"/>
      <c r="T275" s="1840"/>
      <c r="U275" s="1840"/>
      <c r="V275" s="1840"/>
      <c r="W275" s="1840"/>
      <c r="X275" s="1853"/>
    </row>
    <row r="276" spans="1:24" ht="12.75">
      <c r="A276" s="375"/>
      <c r="B276" s="677" t="s">
        <v>1224</v>
      </c>
      <c r="C276" s="1841">
        <f>C80</f>
        <v>63356.999999999993</v>
      </c>
      <c r="D276" s="1841">
        <f t="shared" ref="D276:W279" si="62">D80</f>
        <v>45842.309333333331</v>
      </c>
      <c r="E276" s="1841">
        <f t="shared" si="62"/>
        <v>15194.416533333333</v>
      </c>
      <c r="F276" s="1841">
        <f t="shared" si="62"/>
        <v>2320.2741333333333</v>
      </c>
      <c r="G276" s="1841">
        <f t="shared" si="62"/>
        <v>0</v>
      </c>
      <c r="H276" s="1841">
        <f t="shared" si="62"/>
        <v>0</v>
      </c>
      <c r="I276" s="1841">
        <f t="shared" si="62"/>
        <v>0</v>
      </c>
      <c r="J276" s="1841">
        <f t="shared" si="62"/>
        <v>0</v>
      </c>
      <c r="K276" s="1841">
        <f t="shared" si="62"/>
        <v>0</v>
      </c>
      <c r="L276" s="1841">
        <f t="shared" si="62"/>
        <v>0</v>
      </c>
      <c r="M276" s="1841">
        <f t="shared" si="62"/>
        <v>0</v>
      </c>
      <c r="N276" s="1841">
        <f t="shared" si="62"/>
        <v>0</v>
      </c>
      <c r="O276" s="1841">
        <f t="shared" si="62"/>
        <v>0</v>
      </c>
      <c r="P276" s="1841">
        <f t="shared" si="62"/>
        <v>0</v>
      </c>
      <c r="Q276" s="1841">
        <f t="shared" si="62"/>
        <v>0</v>
      </c>
      <c r="R276" s="1841">
        <f t="shared" si="62"/>
        <v>0</v>
      </c>
      <c r="S276" s="1841">
        <f t="shared" si="62"/>
        <v>0</v>
      </c>
      <c r="T276" s="1841">
        <f t="shared" si="62"/>
        <v>0</v>
      </c>
      <c r="U276" s="1841">
        <f t="shared" si="62"/>
        <v>0</v>
      </c>
      <c r="V276" s="1841">
        <f t="shared" si="62"/>
        <v>0</v>
      </c>
      <c r="W276" s="1841">
        <f t="shared" si="62"/>
        <v>0</v>
      </c>
      <c r="X276" s="1852"/>
    </row>
    <row r="277" spans="1:24" ht="12.75">
      <c r="A277" s="375"/>
      <c r="B277" s="701" t="s">
        <v>1218</v>
      </c>
      <c r="C277" s="1841">
        <f>C81</f>
        <v>0</v>
      </c>
      <c r="D277" s="1841">
        <f t="shared" ref="D277:R277" si="63">D81</f>
        <v>0</v>
      </c>
      <c r="E277" s="1841">
        <f t="shared" si="63"/>
        <v>0</v>
      </c>
      <c r="F277" s="1841">
        <f t="shared" si="63"/>
        <v>0</v>
      </c>
      <c r="G277" s="1841">
        <f t="shared" si="63"/>
        <v>0</v>
      </c>
      <c r="H277" s="1841">
        <f t="shared" si="63"/>
        <v>0</v>
      </c>
      <c r="I277" s="1841">
        <f t="shared" si="63"/>
        <v>0</v>
      </c>
      <c r="J277" s="1841">
        <f t="shared" si="63"/>
        <v>0</v>
      </c>
      <c r="K277" s="1841">
        <f t="shared" si="63"/>
        <v>0</v>
      </c>
      <c r="L277" s="1841">
        <f t="shared" si="63"/>
        <v>0</v>
      </c>
      <c r="M277" s="1841">
        <f t="shared" si="63"/>
        <v>0</v>
      </c>
      <c r="N277" s="1841">
        <f t="shared" si="63"/>
        <v>0</v>
      </c>
      <c r="O277" s="1841">
        <f t="shared" si="63"/>
        <v>0</v>
      </c>
      <c r="P277" s="1841">
        <f t="shared" si="63"/>
        <v>0</v>
      </c>
      <c r="Q277" s="1841">
        <f t="shared" si="63"/>
        <v>0</v>
      </c>
      <c r="R277" s="1841">
        <f t="shared" si="63"/>
        <v>0</v>
      </c>
      <c r="S277" s="1841">
        <f t="shared" si="62"/>
        <v>0</v>
      </c>
      <c r="T277" s="1841">
        <f t="shared" si="62"/>
        <v>0</v>
      </c>
      <c r="U277" s="1841">
        <f t="shared" si="62"/>
        <v>0</v>
      </c>
      <c r="V277" s="1841">
        <f t="shared" si="62"/>
        <v>0</v>
      </c>
      <c r="W277" s="1841">
        <f t="shared" si="62"/>
        <v>0</v>
      </c>
      <c r="X277" s="1852"/>
    </row>
    <row r="278" spans="1:24" ht="12.75">
      <c r="A278" s="375"/>
      <c r="B278" s="701" t="s">
        <v>1219</v>
      </c>
      <c r="C278" s="1841">
        <f>C82</f>
        <v>18804.093861459372</v>
      </c>
      <c r="D278" s="1841">
        <f t="shared" si="62"/>
        <v>13605.806580647048</v>
      </c>
      <c r="E278" s="1841">
        <f t="shared" si="62"/>
        <v>4509.6395767304348</v>
      </c>
      <c r="F278" s="1841">
        <f t="shared" si="62"/>
        <v>688.64770408188997</v>
      </c>
      <c r="G278" s="1841">
        <f t="shared" si="62"/>
        <v>0</v>
      </c>
      <c r="H278" s="1841">
        <f t="shared" si="62"/>
        <v>0</v>
      </c>
      <c r="I278" s="1841">
        <f t="shared" si="62"/>
        <v>0</v>
      </c>
      <c r="J278" s="1841">
        <f t="shared" si="62"/>
        <v>0</v>
      </c>
      <c r="K278" s="1841">
        <f t="shared" si="62"/>
        <v>0</v>
      </c>
      <c r="L278" s="1841">
        <f t="shared" si="62"/>
        <v>0</v>
      </c>
      <c r="M278" s="1841">
        <f t="shared" si="62"/>
        <v>0</v>
      </c>
      <c r="N278" s="1841">
        <f t="shared" si="62"/>
        <v>0</v>
      </c>
      <c r="O278" s="1841">
        <f t="shared" si="62"/>
        <v>0</v>
      </c>
      <c r="P278" s="1841">
        <f t="shared" si="62"/>
        <v>0</v>
      </c>
      <c r="Q278" s="1841">
        <f t="shared" si="62"/>
        <v>0</v>
      </c>
      <c r="R278" s="1841">
        <f t="shared" si="62"/>
        <v>0</v>
      </c>
      <c r="S278" s="1841">
        <f t="shared" si="62"/>
        <v>0</v>
      </c>
      <c r="T278" s="1841">
        <f t="shared" si="62"/>
        <v>0</v>
      </c>
      <c r="U278" s="1841">
        <f t="shared" si="62"/>
        <v>0</v>
      </c>
      <c r="V278" s="1841">
        <f t="shared" si="62"/>
        <v>0</v>
      </c>
      <c r="W278" s="1841">
        <f t="shared" si="62"/>
        <v>0</v>
      </c>
      <c r="X278" s="1852"/>
    </row>
    <row r="279" spans="1:24" ht="12.75">
      <c r="A279" s="375"/>
      <c r="B279" s="701" t="s">
        <v>1220</v>
      </c>
      <c r="C279" s="1841">
        <f>C83</f>
        <v>0</v>
      </c>
      <c r="D279" s="1841">
        <f t="shared" si="62"/>
        <v>0</v>
      </c>
      <c r="E279" s="1841">
        <f t="shared" si="62"/>
        <v>0</v>
      </c>
      <c r="F279" s="1841">
        <f t="shared" si="62"/>
        <v>0</v>
      </c>
      <c r="G279" s="1841">
        <f t="shared" si="62"/>
        <v>0</v>
      </c>
      <c r="H279" s="1841">
        <f t="shared" si="62"/>
        <v>0</v>
      </c>
      <c r="I279" s="1841">
        <f t="shared" si="62"/>
        <v>0</v>
      </c>
      <c r="J279" s="1841">
        <f t="shared" si="62"/>
        <v>0</v>
      </c>
      <c r="K279" s="1841">
        <f t="shared" si="62"/>
        <v>0</v>
      </c>
      <c r="L279" s="1841">
        <f t="shared" si="62"/>
        <v>0</v>
      </c>
      <c r="M279" s="1841">
        <f t="shared" si="62"/>
        <v>0</v>
      </c>
      <c r="N279" s="1841">
        <f t="shared" si="62"/>
        <v>0</v>
      </c>
      <c r="O279" s="1841">
        <f t="shared" si="62"/>
        <v>0</v>
      </c>
      <c r="P279" s="1841">
        <f t="shared" si="62"/>
        <v>0</v>
      </c>
      <c r="Q279" s="1841">
        <f t="shared" si="62"/>
        <v>0</v>
      </c>
      <c r="R279" s="1841">
        <f t="shared" si="62"/>
        <v>0</v>
      </c>
      <c r="S279" s="1841">
        <f t="shared" si="62"/>
        <v>0</v>
      </c>
      <c r="T279" s="1841">
        <f t="shared" si="62"/>
        <v>0</v>
      </c>
      <c r="U279" s="1841">
        <f t="shared" si="62"/>
        <v>0</v>
      </c>
      <c r="V279" s="1841">
        <f t="shared" si="62"/>
        <v>0</v>
      </c>
      <c r="W279" s="1841">
        <f t="shared" si="62"/>
        <v>0</v>
      </c>
      <c r="X279" s="1852"/>
    </row>
    <row r="280" spans="1:24" ht="12.75">
      <c r="A280" s="699"/>
      <c r="B280" s="703"/>
      <c r="C280" s="1840"/>
      <c r="D280" s="1840"/>
      <c r="E280" s="1840"/>
      <c r="F280" s="1840"/>
      <c r="G280" s="1840"/>
      <c r="H280" s="1840"/>
      <c r="I280" s="1840"/>
      <c r="J280" s="1840"/>
      <c r="K280" s="1840"/>
      <c r="L280" s="1840"/>
      <c r="M280" s="1840"/>
      <c r="N280" s="1840"/>
      <c r="O280" s="1840"/>
      <c r="P280" s="1840"/>
      <c r="Q280" s="1840"/>
      <c r="R280" s="1840"/>
      <c r="S280" s="1840"/>
      <c r="T280" s="1840"/>
      <c r="U280" s="1840"/>
      <c r="V280" s="1840"/>
      <c r="W280" s="1840"/>
      <c r="X280" s="1853"/>
    </row>
    <row r="281" spans="1:24" ht="13.5" thickBot="1">
      <c r="A281" s="671"/>
      <c r="B281" s="927" t="s">
        <v>688</v>
      </c>
      <c r="C281" s="1849">
        <f>SUM(C276:C279,C274,C259)</f>
        <v>467628.09386145929</v>
      </c>
      <c r="D281" s="1849">
        <f t="shared" ref="D281:W281" si="64">SUM(D276:D279,D274,D259)</f>
        <v>362249.89659799397</v>
      </c>
      <c r="E281" s="1849">
        <f t="shared" si="64"/>
        <v>78167.857910055216</v>
      </c>
      <c r="F281" s="1849">
        <f t="shared" si="64"/>
        <v>24950.967851198664</v>
      </c>
      <c r="G281" s="1849">
        <f t="shared" si="64"/>
        <v>0</v>
      </c>
      <c r="H281" s="1849">
        <f t="shared" si="64"/>
        <v>0</v>
      </c>
      <c r="I281" s="1849">
        <f t="shared" si="64"/>
        <v>0</v>
      </c>
      <c r="J281" s="1849">
        <f t="shared" si="64"/>
        <v>1755.1155317972857</v>
      </c>
      <c r="K281" s="1849">
        <f t="shared" si="64"/>
        <v>0</v>
      </c>
      <c r="L281" s="1849">
        <f t="shared" si="64"/>
        <v>504.25597041420076</v>
      </c>
      <c r="M281" s="1849">
        <f t="shared" si="64"/>
        <v>0</v>
      </c>
      <c r="N281" s="1849">
        <f t="shared" si="64"/>
        <v>0</v>
      </c>
      <c r="O281" s="1849">
        <f t="shared" si="64"/>
        <v>0</v>
      </c>
      <c r="P281" s="1849">
        <f t="shared" si="64"/>
        <v>0</v>
      </c>
      <c r="Q281" s="1849">
        <f t="shared" si="64"/>
        <v>0</v>
      </c>
      <c r="R281" s="1849">
        <f t="shared" si="64"/>
        <v>0</v>
      </c>
      <c r="S281" s="1849">
        <f t="shared" si="64"/>
        <v>0</v>
      </c>
      <c r="T281" s="1849">
        <f t="shared" si="64"/>
        <v>0</v>
      </c>
      <c r="U281" s="1849">
        <f t="shared" si="64"/>
        <v>0</v>
      </c>
      <c r="V281" s="1849">
        <f t="shared" si="64"/>
        <v>0</v>
      </c>
      <c r="W281" s="1849">
        <f t="shared" si="64"/>
        <v>0</v>
      </c>
      <c r="X281" s="1855"/>
    </row>
    <row r="282" spans="1:24" ht="13.5" thickTop="1">
      <c r="A282" s="671"/>
      <c r="C282" s="1133"/>
      <c r="E282" s="1843"/>
      <c r="F282" s="1848"/>
      <c r="X282" s="609"/>
    </row>
    <row r="283" spans="1:24" ht="12.75">
      <c r="A283" s="1309"/>
      <c r="C283" s="1133"/>
      <c r="E283" s="1844"/>
      <c r="F283" s="1848"/>
      <c r="X283" s="609"/>
    </row>
    <row r="284" spans="1:24" ht="23.25">
      <c r="A284" s="2537" t="s">
        <v>1599</v>
      </c>
      <c r="B284" s="2537"/>
      <c r="C284" s="1133"/>
      <c r="E284" s="1309"/>
      <c r="F284" s="669"/>
      <c r="X284" s="609"/>
    </row>
    <row r="285" spans="1:24" ht="23.25">
      <c r="A285" s="735" t="s">
        <v>1461</v>
      </c>
      <c r="B285" s="657"/>
      <c r="C285" s="1133"/>
      <c r="E285" s="1837"/>
      <c r="F285" s="669"/>
      <c r="X285" s="609"/>
    </row>
    <row r="286" spans="1:24" ht="15">
      <c r="A286" s="2533"/>
      <c r="B286" s="2533"/>
      <c r="C286" s="1133"/>
      <c r="E286" s="1833"/>
      <c r="F286" s="669"/>
      <c r="X286" s="609"/>
    </row>
    <row r="287" spans="1:24" ht="12.75">
      <c r="A287" s="646"/>
      <c r="B287" s="646"/>
      <c r="C287" s="1133"/>
      <c r="E287" s="1834"/>
      <c r="F287" s="669"/>
      <c r="X287" s="609"/>
    </row>
    <row r="288" spans="1:24" ht="38.25">
      <c r="A288" s="1835"/>
      <c r="B288" s="736" t="s">
        <v>318</v>
      </c>
      <c r="C288" s="1850" t="str">
        <f>C247</f>
        <v>Total</v>
      </c>
      <c r="D288" s="1850" t="str">
        <f>D247</f>
        <v>Residential</v>
      </c>
      <c r="E288" s="1850" t="str">
        <f>E247</f>
        <v>General Service Less Than 50 kW</v>
      </c>
      <c r="F288" s="1850" t="str">
        <f>F247</f>
        <v>General Service 50 to 4,999 kW</v>
      </c>
      <c r="G288" s="1850" t="str">
        <f t="shared" ref="G288:P288" si="65">G247</f>
        <v>GS&gt; 50-TOU</v>
      </c>
      <c r="H288" s="1850" t="str">
        <f t="shared" si="65"/>
        <v>GS &gt;50-Intermediate</v>
      </c>
      <c r="I288" s="1850" t="str">
        <f t="shared" si="65"/>
        <v>Large Use &gt;5MW</v>
      </c>
      <c r="J288" s="1850" t="str">
        <f t="shared" si="65"/>
        <v>Street Lighting</v>
      </c>
      <c r="K288" s="1850" t="str">
        <f t="shared" si="65"/>
        <v>Sentinel</v>
      </c>
      <c r="L288" s="1850" t="str">
        <f t="shared" si="65"/>
        <v>Unmetered Scattered Load</v>
      </c>
      <c r="M288" s="1850" t="str">
        <f t="shared" si="65"/>
        <v>Embedded Distributor</v>
      </c>
      <c r="N288" s="1850" t="str">
        <f t="shared" si="65"/>
        <v>Back-up/Standby Power</v>
      </c>
      <c r="O288" s="1850" t="str">
        <f t="shared" si="65"/>
        <v>Rate Class 1</v>
      </c>
      <c r="P288" s="1850" t="str">
        <f t="shared" si="65"/>
        <v>Rate class 2</v>
      </c>
      <c r="Q288" s="1850" t="str">
        <f>Q247</f>
        <v>Rate class 3</v>
      </c>
      <c r="R288" s="1850" t="str">
        <f t="shared" ref="R288:W288" si="66">R247</f>
        <v>Rate class 4</v>
      </c>
      <c r="S288" s="1850" t="str">
        <f t="shared" si="66"/>
        <v>Rate class 5</v>
      </c>
      <c r="T288" s="1850" t="str">
        <f t="shared" si="66"/>
        <v>Rate class 6</v>
      </c>
      <c r="U288" s="1850" t="str">
        <f t="shared" si="66"/>
        <v>Rate class 7</v>
      </c>
      <c r="V288" s="1850" t="str">
        <f t="shared" si="66"/>
        <v>Rate class 8</v>
      </c>
      <c r="W288" s="1850" t="str">
        <f t="shared" si="66"/>
        <v>Rate class 9</v>
      </c>
      <c r="X288" s="1862"/>
    </row>
    <row r="289" spans="1:24" ht="12.75">
      <c r="A289" s="662"/>
      <c r="B289" s="663" t="s">
        <v>337</v>
      </c>
      <c r="C289" s="1133"/>
      <c r="D289" s="1133"/>
      <c r="E289" s="1133"/>
      <c r="F289" s="1133"/>
      <c r="G289" s="1133"/>
      <c r="H289" s="1133"/>
      <c r="I289" s="1133"/>
      <c r="J289" s="1133"/>
      <c r="K289" s="1133"/>
      <c r="L289" s="1133"/>
      <c r="M289" s="1133"/>
      <c r="N289" s="1133"/>
      <c r="O289" s="1133"/>
      <c r="P289" s="1133"/>
      <c r="Q289" s="1133"/>
      <c r="R289" s="1133"/>
      <c r="S289" s="1133"/>
      <c r="T289" s="1133"/>
      <c r="U289" s="1133"/>
      <c r="V289" s="1133"/>
      <c r="W289" s="1133"/>
      <c r="X289" s="1863"/>
    </row>
    <row r="290" spans="1:24" ht="12.75">
      <c r="A290" s="668"/>
      <c r="B290" s="1133" t="s">
        <v>780</v>
      </c>
      <c r="C290" s="1841">
        <f>C92</f>
        <v>847168</v>
      </c>
      <c r="D290" s="1841">
        <f>D92</f>
        <v>612973.11288888881</v>
      </c>
      <c r="E290" s="1841">
        <f>E92</f>
        <v>203169.71235555556</v>
      </c>
      <c r="F290" s="1841">
        <f>F92</f>
        <v>31025.174755555556</v>
      </c>
      <c r="G290" s="1841">
        <f t="shared" ref="G290:P290" si="67">G92</f>
        <v>0</v>
      </c>
      <c r="H290" s="1841">
        <f t="shared" si="67"/>
        <v>0</v>
      </c>
      <c r="I290" s="1841">
        <f t="shared" si="67"/>
        <v>0</v>
      </c>
      <c r="J290" s="1841">
        <f t="shared" si="67"/>
        <v>0</v>
      </c>
      <c r="K290" s="1841">
        <f t="shared" si="67"/>
        <v>0</v>
      </c>
      <c r="L290" s="1841">
        <f t="shared" si="67"/>
        <v>0</v>
      </c>
      <c r="M290" s="1841">
        <f t="shared" si="67"/>
        <v>0</v>
      </c>
      <c r="N290" s="1841">
        <f t="shared" si="67"/>
        <v>0</v>
      </c>
      <c r="O290" s="1841">
        <f t="shared" si="67"/>
        <v>0</v>
      </c>
      <c r="P290" s="1841">
        <f t="shared" si="67"/>
        <v>0</v>
      </c>
      <c r="Q290" s="1841">
        <f>Q92</f>
        <v>0</v>
      </c>
      <c r="R290" s="1841">
        <f t="shared" ref="R290:W290" si="68">R92</f>
        <v>0</v>
      </c>
      <c r="S290" s="1841">
        <f t="shared" si="68"/>
        <v>0</v>
      </c>
      <c r="T290" s="1841">
        <f t="shared" si="68"/>
        <v>0</v>
      </c>
      <c r="U290" s="1841">
        <f t="shared" si="68"/>
        <v>0</v>
      </c>
      <c r="V290" s="1841">
        <f t="shared" si="68"/>
        <v>0</v>
      </c>
      <c r="W290" s="1841">
        <f t="shared" si="68"/>
        <v>0</v>
      </c>
      <c r="X290" s="1852"/>
    </row>
    <row r="291" spans="1:24" ht="12.75">
      <c r="A291" s="678"/>
      <c r="B291" s="672"/>
      <c r="C291" s="1841"/>
      <c r="D291" s="1841"/>
      <c r="E291" s="1841"/>
      <c r="F291" s="1841"/>
      <c r="G291" s="1841"/>
      <c r="H291" s="1841"/>
      <c r="I291" s="1841"/>
      <c r="J291" s="1841"/>
      <c r="K291" s="1841"/>
      <c r="L291" s="1841"/>
      <c r="M291" s="1841"/>
      <c r="N291" s="1841"/>
      <c r="O291" s="1841"/>
      <c r="P291" s="1841"/>
      <c r="Q291" s="1841"/>
      <c r="R291" s="1841"/>
      <c r="S291" s="1841"/>
      <c r="T291" s="1841"/>
      <c r="U291" s="1841"/>
      <c r="V291" s="1841"/>
      <c r="W291" s="1841"/>
      <c r="X291" s="1852"/>
    </row>
    <row r="292" spans="1:24" ht="12.75">
      <c r="A292" s="668"/>
      <c r="B292" s="663" t="s">
        <v>0</v>
      </c>
      <c r="C292" s="1841"/>
      <c r="D292" s="1841"/>
      <c r="E292" s="1841"/>
      <c r="F292" s="1841"/>
      <c r="G292" s="1841"/>
      <c r="H292" s="1841"/>
      <c r="I292" s="1841"/>
      <c r="J292" s="1841"/>
      <c r="K292" s="1841"/>
      <c r="L292" s="1841"/>
      <c r="M292" s="1841"/>
      <c r="N292" s="1841"/>
      <c r="O292" s="1841"/>
      <c r="P292" s="1841"/>
      <c r="Q292" s="1841"/>
      <c r="R292" s="1841"/>
      <c r="S292" s="1841"/>
      <c r="T292" s="1841"/>
      <c r="U292" s="1841"/>
      <c r="V292" s="1841"/>
      <c r="W292" s="1841"/>
      <c r="X292" s="1852"/>
    </row>
    <row r="293" spans="1:24" ht="25.5">
      <c r="A293" s="668"/>
      <c r="B293" s="1160" t="s">
        <v>855</v>
      </c>
      <c r="C293" s="1856">
        <f>C95</f>
        <v>-336286</v>
      </c>
      <c r="D293" s="1856">
        <f>D95</f>
        <v>-243321.60355555554</v>
      </c>
      <c r="E293" s="1856">
        <f>E95</f>
        <v>-80648.85582222222</v>
      </c>
      <c r="F293" s="1856">
        <f>F95</f>
        <v>-12315.540622222223</v>
      </c>
      <c r="G293" s="1856">
        <f t="shared" ref="G293:P293" si="69">G95</f>
        <v>0</v>
      </c>
      <c r="H293" s="1856">
        <f t="shared" si="69"/>
        <v>0</v>
      </c>
      <c r="I293" s="1856">
        <f t="shared" si="69"/>
        <v>0</v>
      </c>
      <c r="J293" s="1856">
        <f t="shared" si="69"/>
        <v>0</v>
      </c>
      <c r="K293" s="1856">
        <f t="shared" si="69"/>
        <v>0</v>
      </c>
      <c r="L293" s="1856">
        <f t="shared" si="69"/>
        <v>0</v>
      </c>
      <c r="M293" s="1856">
        <f t="shared" si="69"/>
        <v>0</v>
      </c>
      <c r="N293" s="1856">
        <f t="shared" si="69"/>
        <v>0</v>
      </c>
      <c r="O293" s="1856">
        <f t="shared" si="69"/>
        <v>0</v>
      </c>
      <c r="P293" s="1856">
        <f t="shared" si="69"/>
        <v>0</v>
      </c>
      <c r="Q293" s="1856">
        <f>Q95</f>
        <v>0</v>
      </c>
      <c r="R293" s="1856">
        <f t="shared" ref="R293:W293" si="70">R95</f>
        <v>0</v>
      </c>
      <c r="S293" s="1856">
        <f t="shared" si="70"/>
        <v>0</v>
      </c>
      <c r="T293" s="1856">
        <f t="shared" si="70"/>
        <v>0</v>
      </c>
      <c r="U293" s="1856">
        <f t="shared" si="70"/>
        <v>0</v>
      </c>
      <c r="V293" s="1856">
        <f t="shared" si="70"/>
        <v>0</v>
      </c>
      <c r="W293" s="1856">
        <f t="shared" si="70"/>
        <v>0</v>
      </c>
      <c r="X293" s="1864"/>
    </row>
    <row r="294" spans="1:24" ht="12.75">
      <c r="A294" s="676"/>
      <c r="B294" s="218" t="s">
        <v>1215</v>
      </c>
      <c r="C294" s="1856">
        <f t="shared" ref="C294:E296" si="71">C96</f>
        <v>510881.99999999988</v>
      </c>
      <c r="D294" s="1856">
        <f t="shared" si="71"/>
        <v>369651.50933333323</v>
      </c>
      <c r="E294" s="1856">
        <f t="shared" si="71"/>
        <v>122520.85653333334</v>
      </c>
      <c r="F294" s="1856">
        <f t="shared" ref="F294:S294" si="72">F96</f>
        <v>18709.634133333333</v>
      </c>
      <c r="G294" s="1856">
        <f t="shared" si="72"/>
        <v>0</v>
      </c>
      <c r="H294" s="1856">
        <f t="shared" si="72"/>
        <v>0</v>
      </c>
      <c r="I294" s="1856">
        <f t="shared" si="72"/>
        <v>0</v>
      </c>
      <c r="J294" s="1856">
        <f t="shared" si="72"/>
        <v>0</v>
      </c>
      <c r="K294" s="1856">
        <f t="shared" si="72"/>
        <v>0</v>
      </c>
      <c r="L294" s="1856">
        <f t="shared" si="72"/>
        <v>0</v>
      </c>
      <c r="M294" s="1856">
        <f t="shared" si="72"/>
        <v>0</v>
      </c>
      <c r="N294" s="1856">
        <f t="shared" si="72"/>
        <v>0</v>
      </c>
      <c r="O294" s="1856">
        <f t="shared" si="72"/>
        <v>0</v>
      </c>
      <c r="P294" s="1856">
        <f t="shared" si="72"/>
        <v>0</v>
      </c>
      <c r="Q294" s="1856">
        <f t="shared" si="72"/>
        <v>0</v>
      </c>
      <c r="R294" s="1856">
        <f t="shared" si="72"/>
        <v>0</v>
      </c>
      <c r="S294" s="1856">
        <f t="shared" si="72"/>
        <v>0</v>
      </c>
      <c r="T294" s="1856">
        <f t="shared" ref="T294:W296" si="73">T96</f>
        <v>0</v>
      </c>
      <c r="U294" s="1856">
        <f t="shared" si="73"/>
        <v>0</v>
      </c>
      <c r="V294" s="1856">
        <f t="shared" si="73"/>
        <v>0</v>
      </c>
      <c r="W294" s="1856">
        <f t="shared" si="73"/>
        <v>0</v>
      </c>
      <c r="X294" s="1864"/>
    </row>
    <row r="295" spans="1:24" ht="12.75">
      <c r="A295" s="668"/>
      <c r="B295" s="218" t="s">
        <v>1221</v>
      </c>
      <c r="C295" s="1856">
        <f t="shared" si="71"/>
        <v>51978.253628206512</v>
      </c>
      <c r="D295" s="1856">
        <f t="shared" si="71"/>
        <v>37609.154180764534</v>
      </c>
      <c r="E295" s="1856">
        <f t="shared" si="71"/>
        <v>12465.540292346768</v>
      </c>
      <c r="F295" s="1856">
        <f t="shared" ref="F295:S295" si="74">F97</f>
        <v>1903.559155095209</v>
      </c>
      <c r="G295" s="1856">
        <f t="shared" si="74"/>
        <v>0</v>
      </c>
      <c r="H295" s="1856">
        <f t="shared" si="74"/>
        <v>0</v>
      </c>
      <c r="I295" s="1856">
        <f t="shared" si="74"/>
        <v>0</v>
      </c>
      <c r="J295" s="1856">
        <f t="shared" si="74"/>
        <v>0</v>
      </c>
      <c r="K295" s="1856">
        <f t="shared" si="74"/>
        <v>0</v>
      </c>
      <c r="L295" s="1856">
        <f t="shared" si="74"/>
        <v>0</v>
      </c>
      <c r="M295" s="1856">
        <f t="shared" si="74"/>
        <v>0</v>
      </c>
      <c r="N295" s="1856">
        <f t="shared" si="74"/>
        <v>0</v>
      </c>
      <c r="O295" s="1856">
        <f t="shared" si="74"/>
        <v>0</v>
      </c>
      <c r="P295" s="1856">
        <f t="shared" si="74"/>
        <v>0</v>
      </c>
      <c r="Q295" s="1856">
        <f t="shared" si="74"/>
        <v>0</v>
      </c>
      <c r="R295" s="1856">
        <f t="shared" si="74"/>
        <v>0</v>
      </c>
      <c r="S295" s="1856">
        <f t="shared" si="74"/>
        <v>0</v>
      </c>
      <c r="T295" s="1856">
        <f t="shared" si="73"/>
        <v>0</v>
      </c>
      <c r="U295" s="1856">
        <f t="shared" si="73"/>
        <v>0</v>
      </c>
      <c r="V295" s="1856">
        <f t="shared" si="73"/>
        <v>0</v>
      </c>
      <c r="W295" s="1856">
        <f t="shared" si="73"/>
        <v>0</v>
      </c>
      <c r="X295" s="1864"/>
    </row>
    <row r="296" spans="1:24" ht="25.5">
      <c r="A296" s="668"/>
      <c r="B296" s="218" t="s">
        <v>1222</v>
      </c>
      <c r="C296" s="1856">
        <f t="shared" si="71"/>
        <v>562860.25362820644</v>
      </c>
      <c r="D296" s="1856">
        <f t="shared" si="71"/>
        <v>407260.66351409775</v>
      </c>
      <c r="E296" s="1856">
        <f t="shared" si="71"/>
        <v>134986.3968256801</v>
      </c>
      <c r="F296" s="1856">
        <f t="shared" ref="F296:S296" si="75">F98</f>
        <v>20613.193288428542</v>
      </c>
      <c r="G296" s="1856">
        <f t="shared" si="75"/>
        <v>0</v>
      </c>
      <c r="H296" s="1856">
        <f t="shared" si="75"/>
        <v>0</v>
      </c>
      <c r="I296" s="1856">
        <f t="shared" si="75"/>
        <v>0</v>
      </c>
      <c r="J296" s="1856">
        <f t="shared" si="75"/>
        <v>0</v>
      </c>
      <c r="K296" s="1856">
        <f t="shared" si="75"/>
        <v>0</v>
      </c>
      <c r="L296" s="1856">
        <f t="shared" si="75"/>
        <v>0</v>
      </c>
      <c r="M296" s="1856">
        <f t="shared" si="75"/>
        <v>0</v>
      </c>
      <c r="N296" s="1856">
        <f t="shared" si="75"/>
        <v>0</v>
      </c>
      <c r="O296" s="1856">
        <f t="shared" si="75"/>
        <v>0</v>
      </c>
      <c r="P296" s="1856">
        <f t="shared" si="75"/>
        <v>0</v>
      </c>
      <c r="Q296" s="1856">
        <f t="shared" si="75"/>
        <v>0</v>
      </c>
      <c r="R296" s="1856">
        <f t="shared" si="75"/>
        <v>0</v>
      </c>
      <c r="S296" s="1856">
        <f t="shared" si="75"/>
        <v>0</v>
      </c>
      <c r="T296" s="1856">
        <f t="shared" si="73"/>
        <v>0</v>
      </c>
      <c r="U296" s="1856">
        <f t="shared" si="73"/>
        <v>0</v>
      </c>
      <c r="V296" s="1856">
        <f t="shared" si="73"/>
        <v>0</v>
      </c>
      <c r="W296" s="1856">
        <f t="shared" si="73"/>
        <v>0</v>
      </c>
      <c r="X296" s="1864"/>
    </row>
    <row r="297" spans="1:24" ht="12.75">
      <c r="A297" s="678"/>
      <c r="B297" s="663" t="s">
        <v>856</v>
      </c>
      <c r="C297" s="1841"/>
      <c r="D297" s="1841"/>
      <c r="E297" s="1841"/>
      <c r="F297" s="1841"/>
      <c r="G297" s="1841"/>
      <c r="H297" s="1841"/>
      <c r="I297" s="1841"/>
      <c r="J297" s="1841"/>
      <c r="K297" s="1841"/>
      <c r="L297" s="1841"/>
      <c r="M297" s="1841"/>
      <c r="N297" s="1841"/>
      <c r="O297" s="1841"/>
      <c r="P297" s="1841"/>
      <c r="Q297" s="1841"/>
      <c r="R297" s="1841"/>
      <c r="S297" s="1841"/>
      <c r="T297" s="1841"/>
      <c r="U297" s="1841"/>
      <c r="V297" s="1841"/>
      <c r="W297" s="1841"/>
      <c r="X297" s="1852"/>
    </row>
    <row r="298" spans="1:24" ht="12.75">
      <c r="A298" s="375"/>
      <c r="B298" s="679" t="s">
        <v>1283</v>
      </c>
      <c r="C298" s="1841">
        <f>SUMIF($Z$101:$Z$105,$B298,C$101:C$105)</f>
        <v>76466.999999999971</v>
      </c>
      <c r="D298" s="1841">
        <f t="shared" ref="D298:W300" si="76">SUMIF($Z$101:$Z$105,$B298,D$101:D$105)</f>
        <v>52916.402328623524</v>
      </c>
      <c r="E298" s="1841">
        <f t="shared" si="76"/>
        <v>14055.759040094066</v>
      </c>
      <c r="F298" s="1841">
        <f t="shared" si="76"/>
        <v>8393.2165465123271</v>
      </c>
      <c r="G298" s="1841">
        <f t="shared" si="76"/>
        <v>0</v>
      </c>
      <c r="H298" s="1841">
        <f t="shared" si="76"/>
        <v>0</v>
      </c>
      <c r="I298" s="1841">
        <f t="shared" si="76"/>
        <v>0</v>
      </c>
      <c r="J298" s="1841">
        <f t="shared" si="76"/>
        <v>991.91768346258391</v>
      </c>
      <c r="K298" s="1841">
        <f t="shared" si="76"/>
        <v>0</v>
      </c>
      <c r="L298" s="1841">
        <f t="shared" si="76"/>
        <v>109.70440130748092</v>
      </c>
      <c r="M298" s="1841">
        <f t="shared" si="76"/>
        <v>0</v>
      </c>
      <c r="N298" s="1841">
        <f t="shared" si="76"/>
        <v>0</v>
      </c>
      <c r="O298" s="1841">
        <f t="shared" si="76"/>
        <v>0</v>
      </c>
      <c r="P298" s="1841">
        <f t="shared" si="76"/>
        <v>0</v>
      </c>
      <c r="Q298" s="1841">
        <f>SUMIF($Z$101:$Z$105,$B298,Q$101:Q$105)</f>
        <v>0</v>
      </c>
      <c r="R298" s="1841">
        <f t="shared" si="76"/>
        <v>0</v>
      </c>
      <c r="S298" s="1841">
        <f t="shared" si="76"/>
        <v>0</v>
      </c>
      <c r="T298" s="1841">
        <f t="shared" si="76"/>
        <v>0</v>
      </c>
      <c r="U298" s="1841">
        <f t="shared" si="76"/>
        <v>0</v>
      </c>
      <c r="V298" s="1841">
        <f t="shared" si="76"/>
        <v>0</v>
      </c>
      <c r="W298" s="1841">
        <f t="shared" si="76"/>
        <v>0</v>
      </c>
      <c r="X298" s="1852"/>
    </row>
    <row r="299" spans="1:24" ht="12.75">
      <c r="A299" s="375"/>
      <c r="B299" s="679" t="s">
        <v>1195</v>
      </c>
      <c r="C299" s="1841">
        <f t="shared" ref="C299:R300" si="77">SUMIF($Z$101:$Z$105,$B299,C$101:C$105)</f>
        <v>0</v>
      </c>
      <c r="D299" s="1841">
        <f t="shared" si="77"/>
        <v>0</v>
      </c>
      <c r="E299" s="1841">
        <f t="shared" si="77"/>
        <v>0</v>
      </c>
      <c r="F299" s="1841">
        <f t="shared" si="77"/>
        <v>0</v>
      </c>
      <c r="G299" s="1841">
        <f t="shared" si="77"/>
        <v>0</v>
      </c>
      <c r="H299" s="1841">
        <f t="shared" si="77"/>
        <v>0</v>
      </c>
      <c r="I299" s="1841">
        <f t="shared" si="77"/>
        <v>0</v>
      </c>
      <c r="J299" s="1841">
        <f t="shared" si="77"/>
        <v>0</v>
      </c>
      <c r="K299" s="1841">
        <f t="shared" si="77"/>
        <v>0</v>
      </c>
      <c r="L299" s="1841">
        <f t="shared" si="77"/>
        <v>0</v>
      </c>
      <c r="M299" s="1841">
        <f t="shared" si="77"/>
        <v>0</v>
      </c>
      <c r="N299" s="1841">
        <f t="shared" si="77"/>
        <v>0</v>
      </c>
      <c r="O299" s="1841">
        <f t="shared" si="77"/>
        <v>0</v>
      </c>
      <c r="P299" s="1841">
        <f t="shared" si="77"/>
        <v>0</v>
      </c>
      <c r="Q299" s="1841">
        <f t="shared" si="77"/>
        <v>0</v>
      </c>
      <c r="R299" s="1841">
        <f t="shared" si="77"/>
        <v>0</v>
      </c>
      <c r="S299" s="1841">
        <f t="shared" si="76"/>
        <v>0</v>
      </c>
      <c r="T299" s="1841">
        <f t="shared" si="76"/>
        <v>0</v>
      </c>
      <c r="U299" s="1841">
        <f t="shared" si="76"/>
        <v>0</v>
      </c>
      <c r="V299" s="1841">
        <f t="shared" si="76"/>
        <v>0</v>
      </c>
      <c r="W299" s="1841">
        <f t="shared" si="76"/>
        <v>0</v>
      </c>
      <c r="X299" s="1852"/>
    </row>
    <row r="300" spans="1:24" ht="12.75">
      <c r="A300" s="375"/>
      <c r="B300" s="679" t="s">
        <v>1359</v>
      </c>
      <c r="C300" s="1841">
        <f t="shared" si="77"/>
        <v>-23000.000000000004</v>
      </c>
      <c r="D300" s="1841">
        <f t="shared" si="77"/>
        <v>-16099.450374382668</v>
      </c>
      <c r="E300" s="1841">
        <f t="shared" si="77"/>
        <v>-4599.4503743826672</v>
      </c>
      <c r="F300" s="1841">
        <f t="shared" si="77"/>
        <v>-2301.0992512346666</v>
      </c>
      <c r="G300" s="1841">
        <f t="shared" si="77"/>
        <v>0</v>
      </c>
      <c r="H300" s="1841">
        <f t="shared" si="77"/>
        <v>0</v>
      </c>
      <c r="I300" s="1841">
        <f t="shared" si="77"/>
        <v>0</v>
      </c>
      <c r="J300" s="1841">
        <f t="shared" si="77"/>
        <v>0</v>
      </c>
      <c r="K300" s="1841">
        <f t="shared" si="77"/>
        <v>0</v>
      </c>
      <c r="L300" s="1841">
        <f t="shared" si="77"/>
        <v>0</v>
      </c>
      <c r="M300" s="1841">
        <f t="shared" si="77"/>
        <v>0</v>
      </c>
      <c r="N300" s="1841">
        <f t="shared" si="77"/>
        <v>0</v>
      </c>
      <c r="O300" s="1841">
        <f t="shared" si="77"/>
        <v>0</v>
      </c>
      <c r="P300" s="1841">
        <f t="shared" si="77"/>
        <v>0</v>
      </c>
      <c r="Q300" s="1841">
        <f t="shared" si="76"/>
        <v>0</v>
      </c>
      <c r="R300" s="1841">
        <f t="shared" si="76"/>
        <v>0</v>
      </c>
      <c r="S300" s="1841">
        <f t="shared" si="76"/>
        <v>0</v>
      </c>
      <c r="T300" s="1841">
        <f t="shared" si="76"/>
        <v>0</v>
      </c>
      <c r="U300" s="1841">
        <f t="shared" si="76"/>
        <v>0</v>
      </c>
      <c r="V300" s="1841">
        <f t="shared" si="76"/>
        <v>0</v>
      </c>
      <c r="W300" s="1841">
        <f t="shared" si="76"/>
        <v>0</v>
      </c>
      <c r="X300" s="1852"/>
    </row>
    <row r="301" spans="1:24" ht="12.75">
      <c r="A301" s="375"/>
      <c r="B301" s="937" t="s">
        <v>714</v>
      </c>
      <c r="C301" s="1857">
        <f t="shared" ref="C301:W301" si="78">SUM(C298:C300)</f>
        <v>53466.999999999971</v>
      </c>
      <c r="D301" s="1857">
        <f t="shared" si="78"/>
        <v>36816.951954240853</v>
      </c>
      <c r="E301" s="1857">
        <f t="shared" si="78"/>
        <v>9456.3086657114</v>
      </c>
      <c r="F301" s="1857">
        <f t="shared" si="78"/>
        <v>6092.1172952776606</v>
      </c>
      <c r="G301" s="1857">
        <f t="shared" si="78"/>
        <v>0</v>
      </c>
      <c r="H301" s="1857">
        <f t="shared" si="78"/>
        <v>0</v>
      </c>
      <c r="I301" s="1857">
        <f t="shared" si="78"/>
        <v>0</v>
      </c>
      <c r="J301" s="1857">
        <f t="shared" si="78"/>
        <v>991.91768346258391</v>
      </c>
      <c r="K301" s="1857">
        <f t="shared" si="78"/>
        <v>0</v>
      </c>
      <c r="L301" s="1857">
        <f t="shared" si="78"/>
        <v>109.70440130748092</v>
      </c>
      <c r="M301" s="1857">
        <f t="shared" si="78"/>
        <v>0</v>
      </c>
      <c r="N301" s="1857">
        <f t="shared" si="78"/>
        <v>0</v>
      </c>
      <c r="O301" s="1857">
        <f t="shared" si="78"/>
        <v>0</v>
      </c>
      <c r="P301" s="1857">
        <f t="shared" si="78"/>
        <v>0</v>
      </c>
      <c r="Q301" s="1857">
        <f t="shared" si="78"/>
        <v>0</v>
      </c>
      <c r="R301" s="1857">
        <f t="shared" si="78"/>
        <v>0</v>
      </c>
      <c r="S301" s="1857">
        <f t="shared" si="78"/>
        <v>0</v>
      </c>
      <c r="T301" s="1857">
        <f t="shared" si="78"/>
        <v>0</v>
      </c>
      <c r="U301" s="1857">
        <f t="shared" si="78"/>
        <v>0</v>
      </c>
      <c r="V301" s="1857">
        <f t="shared" si="78"/>
        <v>0</v>
      </c>
      <c r="W301" s="1857">
        <f t="shared" si="78"/>
        <v>0</v>
      </c>
      <c r="X301" s="1866"/>
    </row>
    <row r="302" spans="1:24" ht="12.75">
      <c r="A302" s="375"/>
      <c r="B302" s="679"/>
      <c r="C302" s="1858"/>
      <c r="D302" s="1858"/>
      <c r="E302" s="1858"/>
      <c r="F302" s="1858"/>
      <c r="G302" s="1858"/>
      <c r="H302" s="1858"/>
      <c r="I302" s="1858"/>
      <c r="J302" s="1858"/>
      <c r="K302" s="1858"/>
      <c r="L302" s="1858"/>
      <c r="M302" s="1858"/>
      <c r="N302" s="1858"/>
      <c r="O302" s="1858"/>
      <c r="P302" s="1858"/>
      <c r="Q302" s="1858"/>
      <c r="R302" s="1858"/>
      <c r="S302" s="1858"/>
      <c r="T302" s="1858"/>
      <c r="U302" s="1858"/>
      <c r="V302" s="1858"/>
      <c r="W302" s="1858"/>
      <c r="X302" s="1865"/>
    </row>
    <row r="303" spans="1:24" ht="12.75">
      <c r="A303" s="687"/>
      <c r="B303" s="663" t="s">
        <v>338</v>
      </c>
      <c r="C303" s="1858"/>
      <c r="D303" s="1858"/>
      <c r="E303" s="1858"/>
      <c r="F303" s="1858"/>
      <c r="G303" s="1858"/>
      <c r="H303" s="1858"/>
      <c r="I303" s="1858"/>
      <c r="J303" s="1858"/>
      <c r="K303" s="1858"/>
      <c r="L303" s="1858"/>
      <c r="M303" s="1858"/>
      <c r="N303" s="1858"/>
      <c r="O303" s="1858"/>
      <c r="P303" s="1858"/>
      <c r="Q303" s="1858"/>
      <c r="R303" s="1858"/>
      <c r="S303" s="1858"/>
      <c r="T303" s="1858"/>
      <c r="U303" s="1858"/>
      <c r="V303" s="1858"/>
      <c r="W303" s="1858"/>
      <c r="X303" s="1865"/>
    </row>
    <row r="304" spans="1:24" ht="12.75">
      <c r="A304" s="1831"/>
      <c r="B304" s="1133" t="s">
        <v>780</v>
      </c>
      <c r="C304" s="1841">
        <f>SUMIF($Z$110:$Z$112,$B304,C$110:C$112)</f>
        <v>35000</v>
      </c>
      <c r="D304" s="1841">
        <f t="shared" ref="D304:S305" si="79">SUMIF($Z$110:$Z$112,$B304,D$110:D$112)</f>
        <v>25324.444444444442</v>
      </c>
      <c r="E304" s="1841">
        <f t="shared" si="79"/>
        <v>8393.7777777777774</v>
      </c>
      <c r="F304" s="1841">
        <f t="shared" si="79"/>
        <v>1281.7777777777778</v>
      </c>
      <c r="G304" s="1841">
        <f t="shared" si="79"/>
        <v>0</v>
      </c>
      <c r="H304" s="1841">
        <f t="shared" si="79"/>
        <v>0</v>
      </c>
      <c r="I304" s="1841">
        <f t="shared" si="79"/>
        <v>0</v>
      </c>
      <c r="J304" s="1841">
        <f t="shared" si="79"/>
        <v>0</v>
      </c>
      <c r="K304" s="1841">
        <f t="shared" si="79"/>
        <v>0</v>
      </c>
      <c r="L304" s="1841">
        <f t="shared" si="79"/>
        <v>0</v>
      </c>
      <c r="M304" s="1841">
        <f t="shared" si="79"/>
        <v>0</v>
      </c>
      <c r="N304" s="1841">
        <f t="shared" si="79"/>
        <v>0</v>
      </c>
      <c r="O304" s="1841">
        <f t="shared" si="79"/>
        <v>0</v>
      </c>
      <c r="P304" s="1841">
        <f t="shared" si="79"/>
        <v>0</v>
      </c>
      <c r="Q304" s="1841">
        <f>SUMIF($Z$110:$Z$112,$B304,Q$110:Q$112)</f>
        <v>0</v>
      </c>
      <c r="R304" s="1841">
        <f t="shared" si="79"/>
        <v>0</v>
      </c>
      <c r="S304" s="1841">
        <f t="shared" si="79"/>
        <v>0</v>
      </c>
      <c r="T304" s="1841">
        <f t="shared" ref="R304:W305" si="80">SUMIF($Z$110:$Z$112,$B304,T$110:T$112)</f>
        <v>0</v>
      </c>
      <c r="U304" s="1841">
        <f t="shared" si="80"/>
        <v>0</v>
      </c>
      <c r="V304" s="1841">
        <f t="shared" si="80"/>
        <v>0</v>
      </c>
      <c r="W304" s="1841">
        <f t="shared" si="80"/>
        <v>0</v>
      </c>
      <c r="X304" s="1852"/>
    </row>
    <row r="305" spans="1:24" ht="12.75">
      <c r="A305" s="678"/>
      <c r="B305" s="1133" t="s">
        <v>710</v>
      </c>
      <c r="C305" s="1841">
        <f>SUMIF($Z$110:$Z$112,$B305,C$110:C$112)</f>
        <v>5000</v>
      </c>
      <c r="D305" s="1841">
        <f t="shared" si="79"/>
        <v>4171.9502916560996</v>
      </c>
      <c r="E305" s="1841">
        <f t="shared" si="79"/>
        <v>513.5683489728633</v>
      </c>
      <c r="F305" s="1841">
        <f t="shared" si="79"/>
        <v>59.599289880801415</v>
      </c>
      <c r="G305" s="1841">
        <f t="shared" si="79"/>
        <v>0</v>
      </c>
      <c r="H305" s="1841">
        <f t="shared" si="79"/>
        <v>0</v>
      </c>
      <c r="I305" s="1841">
        <f t="shared" si="79"/>
        <v>0</v>
      </c>
      <c r="J305" s="1841">
        <f t="shared" si="79"/>
        <v>247.27364950545268</v>
      </c>
      <c r="K305" s="1841">
        <f t="shared" si="79"/>
        <v>0</v>
      </c>
      <c r="L305" s="1841">
        <f t="shared" si="79"/>
        <v>7.6084199847831604</v>
      </c>
      <c r="M305" s="1841">
        <f t="shared" si="79"/>
        <v>0</v>
      </c>
      <c r="N305" s="1841">
        <f t="shared" si="79"/>
        <v>0</v>
      </c>
      <c r="O305" s="1841">
        <f t="shared" si="79"/>
        <v>0</v>
      </c>
      <c r="P305" s="1841">
        <f t="shared" si="79"/>
        <v>0</v>
      </c>
      <c r="Q305" s="1841">
        <f>SUMIF($Z$110:$Z$112,$B305,Q$110:Q$112)</f>
        <v>0</v>
      </c>
      <c r="R305" s="1841">
        <f t="shared" si="80"/>
        <v>0</v>
      </c>
      <c r="S305" s="1841">
        <f t="shared" si="80"/>
        <v>0</v>
      </c>
      <c r="T305" s="1841">
        <f t="shared" si="80"/>
        <v>0</v>
      </c>
      <c r="U305" s="1841">
        <f t="shared" si="80"/>
        <v>0</v>
      </c>
      <c r="V305" s="1841">
        <f t="shared" si="80"/>
        <v>0</v>
      </c>
      <c r="W305" s="1841">
        <f t="shared" si="80"/>
        <v>0</v>
      </c>
      <c r="X305" s="1852"/>
    </row>
    <row r="306" spans="1:24" ht="12.75">
      <c r="A306" s="678"/>
      <c r="B306" s="937" t="s">
        <v>714</v>
      </c>
      <c r="C306" s="1857">
        <f t="shared" ref="C306:W306" si="81">SUM(C304:C305)</f>
        <v>40000</v>
      </c>
      <c r="D306" s="1857">
        <f t="shared" si="81"/>
        <v>29496.394736100541</v>
      </c>
      <c r="E306" s="1857">
        <f t="shared" si="81"/>
        <v>8907.3461267506409</v>
      </c>
      <c r="F306" s="1857">
        <f t="shared" si="81"/>
        <v>1341.3770676585793</v>
      </c>
      <c r="G306" s="1857">
        <f t="shared" si="81"/>
        <v>0</v>
      </c>
      <c r="H306" s="1857">
        <f t="shared" si="81"/>
        <v>0</v>
      </c>
      <c r="I306" s="1857">
        <f t="shared" si="81"/>
        <v>0</v>
      </c>
      <c r="J306" s="1857">
        <f t="shared" si="81"/>
        <v>247.27364950545268</v>
      </c>
      <c r="K306" s="1857">
        <f t="shared" si="81"/>
        <v>0</v>
      </c>
      <c r="L306" s="1857">
        <f t="shared" si="81"/>
        <v>7.6084199847831604</v>
      </c>
      <c r="M306" s="1857">
        <f t="shared" si="81"/>
        <v>0</v>
      </c>
      <c r="N306" s="1857">
        <f t="shared" si="81"/>
        <v>0</v>
      </c>
      <c r="O306" s="1857">
        <f t="shared" si="81"/>
        <v>0</v>
      </c>
      <c r="P306" s="1857">
        <f t="shared" si="81"/>
        <v>0</v>
      </c>
      <c r="Q306" s="1857">
        <f t="shared" si="81"/>
        <v>0</v>
      </c>
      <c r="R306" s="1857">
        <f t="shared" si="81"/>
        <v>0</v>
      </c>
      <c r="S306" s="1857">
        <f t="shared" si="81"/>
        <v>0</v>
      </c>
      <c r="T306" s="1857">
        <f t="shared" si="81"/>
        <v>0</v>
      </c>
      <c r="U306" s="1857">
        <f t="shared" si="81"/>
        <v>0</v>
      </c>
      <c r="V306" s="1857">
        <f t="shared" si="81"/>
        <v>0</v>
      </c>
      <c r="W306" s="1857">
        <f t="shared" si="81"/>
        <v>0</v>
      </c>
      <c r="X306" s="1866"/>
    </row>
    <row r="307" spans="1:24" ht="12.75">
      <c r="A307" s="375"/>
      <c r="C307" s="1858"/>
      <c r="D307" s="1858"/>
      <c r="E307" s="1858"/>
      <c r="F307" s="1858"/>
      <c r="G307" s="1858"/>
      <c r="H307" s="1858"/>
      <c r="I307" s="1858"/>
      <c r="J307" s="1858"/>
      <c r="K307" s="1858"/>
      <c r="L307" s="1858"/>
      <c r="M307" s="1858"/>
      <c r="N307" s="1858"/>
      <c r="O307" s="1858"/>
      <c r="P307" s="1858"/>
      <c r="Q307" s="1858"/>
      <c r="R307" s="1858"/>
      <c r="S307" s="1858"/>
      <c r="T307" s="1858"/>
      <c r="U307" s="1858"/>
      <c r="V307" s="1858"/>
      <c r="W307" s="1858"/>
      <c r="X307" s="1865"/>
    </row>
    <row r="308" spans="1:24" ht="12.75">
      <c r="A308" s="375"/>
      <c r="B308" s="663" t="s">
        <v>339</v>
      </c>
      <c r="C308" s="1858"/>
      <c r="D308" s="1858"/>
      <c r="E308" s="1858"/>
      <c r="F308" s="1858"/>
      <c r="G308" s="1858"/>
      <c r="H308" s="1858"/>
      <c r="I308" s="1858"/>
      <c r="J308" s="1858"/>
      <c r="K308" s="1858"/>
      <c r="L308" s="1858"/>
      <c r="M308" s="1858"/>
      <c r="N308" s="1858"/>
      <c r="O308" s="1858"/>
      <c r="P308" s="1858"/>
      <c r="Q308" s="1858"/>
      <c r="R308" s="1858"/>
      <c r="S308" s="1858"/>
      <c r="T308" s="1858"/>
      <c r="U308" s="1858"/>
      <c r="V308" s="1858"/>
      <c r="W308" s="1858"/>
      <c r="X308" s="1865"/>
    </row>
    <row r="309" spans="1:24" ht="12.75">
      <c r="A309" s="375"/>
      <c r="B309" s="1133">
        <v>1860</v>
      </c>
      <c r="C309" s="1858">
        <f>C117</f>
        <v>32000</v>
      </c>
      <c r="D309" s="1858">
        <f>D117</f>
        <v>23153.777777777777</v>
      </c>
      <c r="E309" s="1858">
        <f>E117</f>
        <v>7674.3111111111111</v>
      </c>
      <c r="F309" s="1858">
        <f>F117</f>
        <v>1171.911111111111</v>
      </c>
      <c r="G309" s="1858">
        <f t="shared" ref="G309:P309" si="82">G117</f>
        <v>0</v>
      </c>
      <c r="H309" s="1858">
        <f t="shared" si="82"/>
        <v>0</v>
      </c>
      <c r="I309" s="1858">
        <f t="shared" si="82"/>
        <v>0</v>
      </c>
      <c r="J309" s="1858">
        <f t="shared" si="82"/>
        <v>0</v>
      </c>
      <c r="K309" s="1858">
        <f t="shared" si="82"/>
        <v>0</v>
      </c>
      <c r="L309" s="1858">
        <f t="shared" si="82"/>
        <v>0</v>
      </c>
      <c r="M309" s="1858">
        <f t="shared" si="82"/>
        <v>0</v>
      </c>
      <c r="N309" s="1858">
        <f t="shared" si="82"/>
        <v>0</v>
      </c>
      <c r="O309" s="1858">
        <f t="shared" si="82"/>
        <v>0</v>
      </c>
      <c r="P309" s="1858">
        <f t="shared" si="82"/>
        <v>0</v>
      </c>
      <c r="Q309" s="1858">
        <f>Q117</f>
        <v>0</v>
      </c>
      <c r="R309" s="1858">
        <f t="shared" ref="R309:W309" si="83">R117</f>
        <v>0</v>
      </c>
      <c r="S309" s="1858">
        <f t="shared" si="83"/>
        <v>0</v>
      </c>
      <c r="T309" s="1858">
        <f t="shared" si="83"/>
        <v>0</v>
      </c>
      <c r="U309" s="1858">
        <f t="shared" si="83"/>
        <v>0</v>
      </c>
      <c r="V309" s="1858">
        <f t="shared" si="83"/>
        <v>0</v>
      </c>
      <c r="W309" s="1858">
        <f t="shared" si="83"/>
        <v>0</v>
      </c>
      <c r="X309" s="1865"/>
    </row>
    <row r="310" spans="1:24" ht="12.75">
      <c r="A310" s="687"/>
      <c r="B310" s="688"/>
      <c r="C310" s="1858"/>
      <c r="D310" s="1858"/>
      <c r="E310" s="1858"/>
      <c r="F310" s="1858"/>
      <c r="G310" s="1858"/>
      <c r="H310" s="1858"/>
      <c r="I310" s="1858"/>
      <c r="J310" s="1858"/>
      <c r="K310" s="1858"/>
      <c r="L310" s="1858"/>
      <c r="M310" s="1858"/>
      <c r="N310" s="1858"/>
      <c r="O310" s="1858"/>
      <c r="P310" s="1858"/>
      <c r="Q310" s="1858"/>
      <c r="R310" s="1858"/>
      <c r="S310" s="1858"/>
      <c r="T310" s="1858"/>
      <c r="U310" s="1858"/>
      <c r="V310" s="1858"/>
      <c r="W310" s="1858"/>
      <c r="X310" s="1865"/>
    </row>
    <row r="311" spans="1:24" ht="12.75">
      <c r="A311" s="678"/>
      <c r="B311" s="696" t="s">
        <v>857</v>
      </c>
      <c r="C311" s="1858"/>
      <c r="D311" s="1858"/>
      <c r="E311" s="1858"/>
      <c r="F311" s="1858"/>
      <c r="G311" s="1858"/>
      <c r="H311" s="1858"/>
      <c r="I311" s="1858"/>
      <c r="J311" s="1858"/>
      <c r="K311" s="1858"/>
      <c r="L311" s="1858"/>
      <c r="M311" s="1858"/>
      <c r="N311" s="1858"/>
      <c r="O311" s="1858"/>
      <c r="P311" s="1858"/>
      <c r="Q311" s="1858"/>
      <c r="R311" s="1858"/>
      <c r="S311" s="1858"/>
      <c r="T311" s="1858"/>
      <c r="U311" s="1858"/>
      <c r="V311" s="1858"/>
      <c r="W311" s="1858"/>
      <c r="X311" s="1865"/>
    </row>
    <row r="312" spans="1:24" ht="12.75">
      <c r="A312" s="678"/>
      <c r="B312" s="1133" t="s">
        <v>781</v>
      </c>
      <c r="C312" s="1841">
        <f>SUMIF($Z$120:$Z$124,$B312,C$120:C$124)</f>
        <v>0</v>
      </c>
      <c r="D312" s="1841">
        <f t="shared" ref="D312:S313" si="84">SUMIF($Z$120:$Z$124,$B312,D$120:D$124)</f>
        <v>0</v>
      </c>
      <c r="E312" s="1841">
        <f t="shared" si="84"/>
        <v>0</v>
      </c>
      <c r="F312" s="1841">
        <f t="shared" si="84"/>
        <v>0</v>
      </c>
      <c r="G312" s="1841">
        <f t="shared" si="84"/>
        <v>0</v>
      </c>
      <c r="H312" s="1841">
        <f t="shared" si="84"/>
        <v>0</v>
      </c>
      <c r="I312" s="1841">
        <f t="shared" si="84"/>
        <v>0</v>
      </c>
      <c r="J312" s="1841">
        <f t="shared" si="84"/>
        <v>0</v>
      </c>
      <c r="K312" s="1841">
        <f t="shared" si="84"/>
        <v>0</v>
      </c>
      <c r="L312" s="1841">
        <f t="shared" si="84"/>
        <v>0</v>
      </c>
      <c r="M312" s="1841">
        <f t="shared" si="84"/>
        <v>0</v>
      </c>
      <c r="N312" s="1841">
        <f t="shared" si="84"/>
        <v>0</v>
      </c>
      <c r="O312" s="1841">
        <f t="shared" si="84"/>
        <v>0</v>
      </c>
      <c r="P312" s="1841">
        <f t="shared" si="84"/>
        <v>0</v>
      </c>
      <c r="Q312" s="1841">
        <f>SUMIF($Z$120:$Z$124,$B312,Q$120:Q$124)</f>
        <v>0</v>
      </c>
      <c r="R312" s="1841">
        <f t="shared" si="84"/>
        <v>0</v>
      </c>
      <c r="S312" s="1841">
        <f t="shared" si="84"/>
        <v>0</v>
      </c>
      <c r="T312" s="1841">
        <f t="shared" ref="R312:W313" si="85">SUMIF($Z$120:$Z$124,$B312,T$120:T$124)</f>
        <v>0</v>
      </c>
      <c r="U312" s="1841">
        <f t="shared" si="85"/>
        <v>0</v>
      </c>
      <c r="V312" s="1841">
        <f t="shared" si="85"/>
        <v>0</v>
      </c>
      <c r="W312" s="1841">
        <f t="shared" si="85"/>
        <v>0</v>
      </c>
      <c r="X312" s="1852"/>
    </row>
    <row r="313" spans="1:24" ht="12.75">
      <c r="A313" s="668"/>
      <c r="B313" s="1133" t="s">
        <v>1283</v>
      </c>
      <c r="C313" s="1841">
        <f>SUMIF($Z$120:$Z$124,$B313,C$120:C$124)</f>
        <v>260000</v>
      </c>
      <c r="D313" s="1841">
        <f t="shared" si="84"/>
        <v>213334.65621589444</v>
      </c>
      <c r="E313" s="1841">
        <f t="shared" si="84"/>
        <v>32425.835896418295</v>
      </c>
      <c r="F313" s="1841">
        <f t="shared" si="84"/>
        <v>13336.640539736089</v>
      </c>
      <c r="G313" s="1841">
        <f t="shared" si="84"/>
        <v>0</v>
      </c>
      <c r="H313" s="1841">
        <f t="shared" si="84"/>
        <v>0</v>
      </c>
      <c r="I313" s="1841">
        <f t="shared" si="84"/>
        <v>0</v>
      </c>
      <c r="J313" s="1841">
        <f t="shared" si="84"/>
        <v>515.92419882924901</v>
      </c>
      <c r="K313" s="1841">
        <f t="shared" si="84"/>
        <v>0</v>
      </c>
      <c r="L313" s="1841">
        <f t="shared" si="84"/>
        <v>386.9431491219367</v>
      </c>
      <c r="M313" s="1841">
        <f t="shared" si="84"/>
        <v>0</v>
      </c>
      <c r="N313" s="1841">
        <f t="shared" si="84"/>
        <v>0</v>
      </c>
      <c r="O313" s="1841">
        <f t="shared" si="84"/>
        <v>0</v>
      </c>
      <c r="P313" s="1841">
        <f t="shared" si="84"/>
        <v>0</v>
      </c>
      <c r="Q313" s="1841">
        <f>SUMIF($Z$120:$Z$124,$B313,Q$120:Q$124)</f>
        <v>0</v>
      </c>
      <c r="R313" s="1841">
        <f t="shared" si="85"/>
        <v>0</v>
      </c>
      <c r="S313" s="1841">
        <f t="shared" si="85"/>
        <v>0</v>
      </c>
      <c r="T313" s="1841">
        <f t="shared" si="85"/>
        <v>0</v>
      </c>
      <c r="U313" s="1841">
        <f t="shared" si="85"/>
        <v>0</v>
      </c>
      <c r="V313" s="1841">
        <f t="shared" si="85"/>
        <v>0</v>
      </c>
      <c r="W313" s="1841">
        <f t="shared" si="85"/>
        <v>0</v>
      </c>
      <c r="X313" s="1852"/>
    </row>
    <row r="314" spans="1:24" ht="13.5" thickBot="1">
      <c r="A314" s="375"/>
      <c r="B314" s="937" t="s">
        <v>714</v>
      </c>
      <c r="C314" s="1857">
        <f t="shared" ref="C314:W314" si="86">SUM(C312:C313)</f>
        <v>260000</v>
      </c>
      <c r="D314" s="1857">
        <f t="shared" si="86"/>
        <v>213334.65621589444</v>
      </c>
      <c r="E314" s="1857">
        <f t="shared" si="86"/>
        <v>32425.835896418295</v>
      </c>
      <c r="F314" s="1857">
        <f t="shared" si="86"/>
        <v>13336.640539736089</v>
      </c>
      <c r="G314" s="1857">
        <f t="shared" si="86"/>
        <v>0</v>
      </c>
      <c r="H314" s="1857">
        <f t="shared" si="86"/>
        <v>0</v>
      </c>
      <c r="I314" s="1857">
        <f t="shared" si="86"/>
        <v>0</v>
      </c>
      <c r="J314" s="1857">
        <f t="shared" si="86"/>
        <v>515.92419882924901</v>
      </c>
      <c r="K314" s="1857">
        <f t="shared" si="86"/>
        <v>0</v>
      </c>
      <c r="L314" s="1857">
        <f t="shared" si="86"/>
        <v>386.9431491219367</v>
      </c>
      <c r="M314" s="1857">
        <f t="shared" si="86"/>
        <v>0</v>
      </c>
      <c r="N314" s="1857">
        <f t="shared" si="86"/>
        <v>0</v>
      </c>
      <c r="O314" s="1857">
        <f t="shared" si="86"/>
        <v>0</v>
      </c>
      <c r="P314" s="1857">
        <f t="shared" si="86"/>
        <v>0</v>
      </c>
      <c r="Q314" s="1857">
        <f t="shared" si="86"/>
        <v>0</v>
      </c>
      <c r="R314" s="1857">
        <f t="shared" si="86"/>
        <v>0</v>
      </c>
      <c r="S314" s="1857">
        <f t="shared" si="86"/>
        <v>0</v>
      </c>
      <c r="T314" s="1857">
        <f t="shared" si="86"/>
        <v>0</v>
      </c>
      <c r="U314" s="1857">
        <f t="shared" si="86"/>
        <v>0</v>
      </c>
      <c r="V314" s="1857">
        <f t="shared" si="86"/>
        <v>0</v>
      </c>
      <c r="W314" s="1857">
        <f t="shared" si="86"/>
        <v>0</v>
      </c>
      <c r="X314" s="1866"/>
    </row>
    <row r="315" spans="1:24" ht="13.5" thickTop="1">
      <c r="A315" s="459"/>
      <c r="B315" s="942" t="s">
        <v>1111</v>
      </c>
      <c r="C315" s="1859">
        <f t="shared" ref="C315:W315" si="87">SUM(C314,C309,C306)</f>
        <v>332000</v>
      </c>
      <c r="D315" s="1859">
        <f t="shared" si="87"/>
        <v>265984.82872977277</v>
      </c>
      <c r="E315" s="1859">
        <f t="shared" si="87"/>
        <v>49007.493134280048</v>
      </c>
      <c r="F315" s="1859">
        <f t="shared" si="87"/>
        <v>15849.928718505778</v>
      </c>
      <c r="G315" s="1859">
        <f t="shared" si="87"/>
        <v>0</v>
      </c>
      <c r="H315" s="1859">
        <f t="shared" si="87"/>
        <v>0</v>
      </c>
      <c r="I315" s="1859">
        <f t="shared" si="87"/>
        <v>0</v>
      </c>
      <c r="J315" s="1859">
        <f t="shared" si="87"/>
        <v>763.19784833470169</v>
      </c>
      <c r="K315" s="1859">
        <f t="shared" si="87"/>
        <v>0</v>
      </c>
      <c r="L315" s="1859">
        <f t="shared" si="87"/>
        <v>394.55156910671985</v>
      </c>
      <c r="M315" s="1859">
        <f t="shared" si="87"/>
        <v>0</v>
      </c>
      <c r="N315" s="1859">
        <f t="shared" si="87"/>
        <v>0</v>
      </c>
      <c r="O315" s="1859">
        <f t="shared" si="87"/>
        <v>0</v>
      </c>
      <c r="P315" s="1859">
        <f t="shared" si="87"/>
        <v>0</v>
      </c>
      <c r="Q315" s="1859">
        <f t="shared" si="87"/>
        <v>0</v>
      </c>
      <c r="R315" s="1859">
        <f t="shared" si="87"/>
        <v>0</v>
      </c>
      <c r="S315" s="1859">
        <f t="shared" si="87"/>
        <v>0</v>
      </c>
      <c r="T315" s="1859">
        <f t="shared" si="87"/>
        <v>0</v>
      </c>
      <c r="U315" s="1859">
        <f t="shared" si="87"/>
        <v>0</v>
      </c>
      <c r="V315" s="1859">
        <f t="shared" si="87"/>
        <v>0</v>
      </c>
      <c r="W315" s="1859">
        <f t="shared" si="87"/>
        <v>0</v>
      </c>
      <c r="X315" s="1867"/>
    </row>
    <row r="316" spans="1:24" ht="12.75">
      <c r="A316" s="375"/>
      <c r="C316" s="1858"/>
      <c r="D316" s="1858"/>
      <c r="E316" s="1858"/>
      <c r="F316" s="1858"/>
      <c r="G316" s="1858"/>
      <c r="H316" s="1858"/>
      <c r="I316" s="1858"/>
      <c r="J316" s="1858"/>
      <c r="K316" s="1858"/>
      <c r="L316" s="1858"/>
      <c r="M316" s="1858"/>
      <c r="N316" s="1858"/>
      <c r="O316" s="1858"/>
      <c r="P316" s="1858"/>
      <c r="Q316" s="1858"/>
      <c r="R316" s="1858"/>
      <c r="S316" s="1858"/>
      <c r="T316" s="1858"/>
      <c r="U316" s="1858"/>
      <c r="V316" s="1858"/>
      <c r="W316" s="1858"/>
      <c r="X316" s="1865"/>
    </row>
    <row r="317" spans="1:24" ht="12.75">
      <c r="A317" s="375"/>
      <c r="B317" s="677" t="s">
        <v>1224</v>
      </c>
      <c r="C317" s="1858">
        <f>C129</f>
        <v>63356.999999999993</v>
      </c>
      <c r="D317" s="1858">
        <f>D129</f>
        <v>45842.309333333331</v>
      </c>
      <c r="E317" s="1858">
        <f>E129</f>
        <v>15194.416533333333</v>
      </c>
      <c r="F317" s="1858">
        <f>F129</f>
        <v>2320.2741333333333</v>
      </c>
      <c r="G317" s="1858">
        <f t="shared" ref="G317:P317" si="88">G129</f>
        <v>0</v>
      </c>
      <c r="H317" s="1858">
        <f t="shared" si="88"/>
        <v>0</v>
      </c>
      <c r="I317" s="1858">
        <f t="shared" si="88"/>
        <v>0</v>
      </c>
      <c r="J317" s="1858">
        <f t="shared" si="88"/>
        <v>0</v>
      </c>
      <c r="K317" s="1858">
        <f t="shared" si="88"/>
        <v>0</v>
      </c>
      <c r="L317" s="1858">
        <f t="shared" si="88"/>
        <v>0</v>
      </c>
      <c r="M317" s="1858">
        <f t="shared" si="88"/>
        <v>0</v>
      </c>
      <c r="N317" s="1858">
        <f t="shared" si="88"/>
        <v>0</v>
      </c>
      <c r="O317" s="1858">
        <f t="shared" si="88"/>
        <v>0</v>
      </c>
      <c r="P317" s="1858">
        <f t="shared" si="88"/>
        <v>0</v>
      </c>
      <c r="Q317" s="1858">
        <f>Q129</f>
        <v>0</v>
      </c>
      <c r="R317" s="1858">
        <f t="shared" ref="R317:W317" si="89">R129</f>
        <v>0</v>
      </c>
      <c r="S317" s="1858">
        <f t="shared" si="89"/>
        <v>0</v>
      </c>
      <c r="T317" s="1858">
        <f t="shared" si="89"/>
        <v>0</v>
      </c>
      <c r="U317" s="1858">
        <f t="shared" si="89"/>
        <v>0</v>
      </c>
      <c r="V317" s="1858">
        <f t="shared" si="89"/>
        <v>0</v>
      </c>
      <c r="W317" s="1858">
        <f t="shared" si="89"/>
        <v>0</v>
      </c>
      <c r="X317" s="1865"/>
    </row>
    <row r="318" spans="1:24" ht="25.5">
      <c r="A318" s="375"/>
      <c r="B318" s="740" t="s">
        <v>1462</v>
      </c>
      <c r="C318" s="1858">
        <f t="shared" ref="C318:E322" si="90">C130</f>
        <v>6002.9606244760071</v>
      </c>
      <c r="D318" s="1858">
        <f t="shared" si="90"/>
        <v>4343.4755096208619</v>
      </c>
      <c r="E318" s="1858">
        <f t="shared" si="90"/>
        <v>1439.643356874335</v>
      </c>
      <c r="F318" s="1858">
        <f t="shared" ref="F318:S318" si="91">F130</f>
        <v>219.84175798081029</v>
      </c>
      <c r="G318" s="1858">
        <f t="shared" si="91"/>
        <v>0</v>
      </c>
      <c r="H318" s="1858">
        <f t="shared" si="91"/>
        <v>0</v>
      </c>
      <c r="I318" s="1858">
        <f t="shared" si="91"/>
        <v>0</v>
      </c>
      <c r="J318" s="1858">
        <f t="shared" si="91"/>
        <v>0</v>
      </c>
      <c r="K318" s="1858">
        <f t="shared" si="91"/>
        <v>0</v>
      </c>
      <c r="L318" s="1858">
        <f t="shared" si="91"/>
        <v>0</v>
      </c>
      <c r="M318" s="1858">
        <f t="shared" si="91"/>
        <v>0</v>
      </c>
      <c r="N318" s="1858">
        <f t="shared" si="91"/>
        <v>0</v>
      </c>
      <c r="O318" s="1858">
        <f t="shared" si="91"/>
        <v>0</v>
      </c>
      <c r="P318" s="1858">
        <f t="shared" si="91"/>
        <v>0</v>
      </c>
      <c r="Q318" s="1858">
        <f t="shared" si="91"/>
        <v>0</v>
      </c>
      <c r="R318" s="1858">
        <f t="shared" si="91"/>
        <v>0</v>
      </c>
      <c r="S318" s="1858">
        <f t="shared" si="91"/>
        <v>0</v>
      </c>
      <c r="T318" s="1858">
        <f t="shared" ref="T318:W322" si="92">T130</f>
        <v>0</v>
      </c>
      <c r="U318" s="1858">
        <f t="shared" si="92"/>
        <v>0</v>
      </c>
      <c r="V318" s="1858">
        <f t="shared" si="92"/>
        <v>0</v>
      </c>
      <c r="W318" s="1858">
        <f t="shared" si="92"/>
        <v>0</v>
      </c>
      <c r="X318" s="1865"/>
    </row>
    <row r="319" spans="1:24" ht="12.75">
      <c r="A319" s="375"/>
      <c r="B319" s="701" t="s">
        <v>1217</v>
      </c>
      <c r="C319" s="1858">
        <f t="shared" si="90"/>
        <v>251410.81574592856</v>
      </c>
      <c r="D319" s="1858">
        <f t="shared" si="90"/>
        <v>201082.89412529467</v>
      </c>
      <c r="E319" s="1858">
        <f t="shared" si="90"/>
        <v>37404.11691726603</v>
      </c>
      <c r="F319" s="1858">
        <f t="shared" ref="F319:S319" si="93">F131</f>
        <v>12041.23829482222</v>
      </c>
      <c r="G319" s="1858">
        <f t="shared" si="93"/>
        <v>0</v>
      </c>
      <c r="H319" s="1858">
        <f t="shared" si="93"/>
        <v>0</v>
      </c>
      <c r="I319" s="1858">
        <f t="shared" si="93"/>
        <v>0</v>
      </c>
      <c r="J319" s="1858">
        <f t="shared" si="93"/>
        <v>584.01797290208833</v>
      </c>
      <c r="K319" s="1858">
        <f t="shared" si="93"/>
        <v>0</v>
      </c>
      <c r="L319" s="1858">
        <f t="shared" si="93"/>
        <v>298.54843564356594</v>
      </c>
      <c r="M319" s="1858">
        <f t="shared" si="93"/>
        <v>0</v>
      </c>
      <c r="N319" s="1858">
        <f t="shared" si="93"/>
        <v>0</v>
      </c>
      <c r="O319" s="1858">
        <f t="shared" si="93"/>
        <v>0</v>
      </c>
      <c r="P319" s="1858">
        <f t="shared" si="93"/>
        <v>0</v>
      </c>
      <c r="Q319" s="1858">
        <f t="shared" si="93"/>
        <v>0</v>
      </c>
      <c r="R319" s="1858">
        <f t="shared" si="93"/>
        <v>0</v>
      </c>
      <c r="S319" s="1858">
        <f t="shared" si="93"/>
        <v>0</v>
      </c>
      <c r="T319" s="1858">
        <f t="shared" si="92"/>
        <v>0</v>
      </c>
      <c r="U319" s="1858">
        <f t="shared" si="92"/>
        <v>0</v>
      </c>
      <c r="V319" s="1858">
        <f t="shared" si="92"/>
        <v>0</v>
      </c>
      <c r="W319" s="1858">
        <f t="shared" si="92"/>
        <v>0</v>
      </c>
      <c r="X319" s="1865"/>
    </row>
    <row r="320" spans="1:24" ht="12.75">
      <c r="A320" s="375"/>
      <c r="B320" s="701" t="s">
        <v>1218</v>
      </c>
      <c r="C320" s="1858">
        <f t="shared" si="90"/>
        <v>0</v>
      </c>
      <c r="D320" s="1858">
        <f t="shared" si="90"/>
        <v>0</v>
      </c>
      <c r="E320" s="1858">
        <f t="shared" si="90"/>
        <v>0</v>
      </c>
      <c r="F320" s="1858">
        <f t="shared" ref="F320:S320" si="94">F132</f>
        <v>0</v>
      </c>
      <c r="G320" s="1858">
        <f t="shared" si="94"/>
        <v>0</v>
      </c>
      <c r="H320" s="1858">
        <f t="shared" si="94"/>
        <v>0</v>
      </c>
      <c r="I320" s="1858">
        <f t="shared" si="94"/>
        <v>0</v>
      </c>
      <c r="J320" s="1858">
        <f t="shared" si="94"/>
        <v>0</v>
      </c>
      <c r="K320" s="1858">
        <f t="shared" si="94"/>
        <v>0</v>
      </c>
      <c r="L320" s="1858">
        <f t="shared" si="94"/>
        <v>0</v>
      </c>
      <c r="M320" s="1858">
        <f t="shared" si="94"/>
        <v>0</v>
      </c>
      <c r="N320" s="1858">
        <f t="shared" si="94"/>
        <v>0</v>
      </c>
      <c r="O320" s="1858">
        <f t="shared" si="94"/>
        <v>0</v>
      </c>
      <c r="P320" s="1858">
        <f t="shared" si="94"/>
        <v>0</v>
      </c>
      <c r="Q320" s="1858">
        <f t="shared" si="94"/>
        <v>0</v>
      </c>
      <c r="R320" s="1858">
        <f t="shared" si="94"/>
        <v>0</v>
      </c>
      <c r="S320" s="1858">
        <f t="shared" si="94"/>
        <v>0</v>
      </c>
      <c r="T320" s="1858">
        <f t="shared" si="92"/>
        <v>0</v>
      </c>
      <c r="U320" s="1858">
        <f t="shared" si="92"/>
        <v>0</v>
      </c>
      <c r="V320" s="1858">
        <f t="shared" si="92"/>
        <v>0</v>
      </c>
      <c r="W320" s="1858">
        <f t="shared" si="92"/>
        <v>0</v>
      </c>
      <c r="X320" s="1865"/>
    </row>
    <row r="321" spans="1:25" ht="12.75">
      <c r="A321" s="375"/>
      <c r="B321" s="701" t="s">
        <v>1219</v>
      </c>
      <c r="C321" s="1858">
        <f t="shared" si="90"/>
        <v>20717.26355618249</v>
      </c>
      <c r="D321" s="1858">
        <f t="shared" si="90"/>
        <v>14990.091141984485</v>
      </c>
      <c r="E321" s="1858">
        <f t="shared" si="90"/>
        <v>4968.4601844071431</v>
      </c>
      <c r="F321" s="1858">
        <f t="shared" ref="F321:S321" si="95">F133</f>
        <v>758.7122297908611</v>
      </c>
      <c r="G321" s="1858">
        <f t="shared" si="95"/>
        <v>0</v>
      </c>
      <c r="H321" s="1858">
        <f t="shared" si="95"/>
        <v>0</v>
      </c>
      <c r="I321" s="1858">
        <f t="shared" si="95"/>
        <v>0</v>
      </c>
      <c r="J321" s="1858">
        <f t="shared" si="95"/>
        <v>0</v>
      </c>
      <c r="K321" s="1858">
        <f t="shared" si="95"/>
        <v>0</v>
      </c>
      <c r="L321" s="1858">
        <f t="shared" si="95"/>
        <v>0</v>
      </c>
      <c r="M321" s="1858">
        <f t="shared" si="95"/>
        <v>0</v>
      </c>
      <c r="N321" s="1858">
        <f t="shared" si="95"/>
        <v>0</v>
      </c>
      <c r="O321" s="1858">
        <f t="shared" si="95"/>
        <v>0</v>
      </c>
      <c r="P321" s="1858">
        <f t="shared" si="95"/>
        <v>0</v>
      </c>
      <c r="Q321" s="1858">
        <f t="shared" si="95"/>
        <v>0</v>
      </c>
      <c r="R321" s="1858">
        <f t="shared" si="95"/>
        <v>0</v>
      </c>
      <c r="S321" s="1858">
        <f t="shared" si="95"/>
        <v>0</v>
      </c>
      <c r="T321" s="1858">
        <f t="shared" si="92"/>
        <v>0</v>
      </c>
      <c r="U321" s="1858">
        <f t="shared" si="92"/>
        <v>0</v>
      </c>
      <c r="V321" s="1858">
        <f t="shared" si="92"/>
        <v>0</v>
      </c>
      <c r="W321" s="1858">
        <f t="shared" si="92"/>
        <v>0</v>
      </c>
      <c r="X321" s="1865"/>
    </row>
    <row r="322" spans="1:25" ht="12.75">
      <c r="A322" s="702"/>
      <c r="B322" s="701" t="s">
        <v>1220</v>
      </c>
      <c r="C322" s="1858">
        <f t="shared" si="90"/>
        <v>0</v>
      </c>
      <c r="D322" s="1858">
        <f t="shared" si="90"/>
        <v>0</v>
      </c>
      <c r="E322" s="1858">
        <f t="shared" si="90"/>
        <v>0</v>
      </c>
      <c r="F322" s="1858">
        <f t="shared" ref="F322:S322" si="96">F134</f>
        <v>0</v>
      </c>
      <c r="G322" s="1858">
        <f t="shared" si="96"/>
        <v>0</v>
      </c>
      <c r="H322" s="1858">
        <f t="shared" si="96"/>
        <v>0</v>
      </c>
      <c r="I322" s="1858">
        <f t="shared" si="96"/>
        <v>0</v>
      </c>
      <c r="J322" s="1858">
        <f t="shared" si="96"/>
        <v>0</v>
      </c>
      <c r="K322" s="1858">
        <f t="shared" si="96"/>
        <v>0</v>
      </c>
      <c r="L322" s="1858">
        <f t="shared" si="96"/>
        <v>0</v>
      </c>
      <c r="M322" s="1858">
        <f t="shared" si="96"/>
        <v>0</v>
      </c>
      <c r="N322" s="1858">
        <f t="shared" si="96"/>
        <v>0</v>
      </c>
      <c r="O322" s="1858">
        <f t="shared" si="96"/>
        <v>0</v>
      </c>
      <c r="P322" s="1858">
        <f t="shared" si="96"/>
        <v>0</v>
      </c>
      <c r="Q322" s="1858">
        <f t="shared" si="96"/>
        <v>0</v>
      </c>
      <c r="R322" s="1858">
        <f t="shared" si="96"/>
        <v>0</v>
      </c>
      <c r="S322" s="1858">
        <f t="shared" si="96"/>
        <v>0</v>
      </c>
      <c r="T322" s="1858">
        <f t="shared" si="92"/>
        <v>0</v>
      </c>
      <c r="U322" s="1858">
        <f t="shared" si="92"/>
        <v>0</v>
      </c>
      <c r="V322" s="1858">
        <f t="shared" si="92"/>
        <v>0</v>
      </c>
      <c r="W322" s="1858">
        <f t="shared" si="92"/>
        <v>0</v>
      </c>
      <c r="X322" s="1865"/>
    </row>
    <row r="323" spans="1:25" ht="12.75">
      <c r="A323" s="678"/>
      <c r="B323" s="703"/>
      <c r="C323" s="1858"/>
      <c r="D323" s="1858"/>
      <c r="E323" s="1858"/>
      <c r="F323" s="1858"/>
      <c r="G323" s="1858"/>
      <c r="H323" s="1858"/>
      <c r="I323" s="1858"/>
      <c r="J323" s="1858"/>
      <c r="K323" s="1858"/>
      <c r="L323" s="1858"/>
      <c r="M323" s="1858"/>
      <c r="N323" s="1858"/>
      <c r="O323" s="1858"/>
      <c r="P323" s="1858"/>
      <c r="Q323" s="1858"/>
      <c r="R323" s="1858"/>
      <c r="S323" s="1858"/>
      <c r="T323" s="1858"/>
      <c r="U323" s="1858"/>
      <c r="V323" s="1858"/>
      <c r="W323" s="1858"/>
      <c r="X323" s="1865"/>
    </row>
    <row r="324" spans="1:25" ht="13.5" thickBot="1">
      <c r="A324" s="671"/>
      <c r="B324" s="927" t="s">
        <v>688</v>
      </c>
      <c r="C324" s="1860">
        <f>SUM(C317:C322,C315,C301)</f>
        <v>726955.03992658702</v>
      </c>
      <c r="D324" s="1860">
        <f>SUM(D317:D322,D315,D301)</f>
        <v>569060.55079424707</v>
      </c>
      <c r="E324" s="1860">
        <f>SUM(E317:E322,E315,E301)</f>
        <v>117470.43879187229</v>
      </c>
      <c r="F324" s="1860">
        <f>SUM(F317:F322,F315,F301)</f>
        <v>37282.112429710665</v>
      </c>
      <c r="G324" s="1860">
        <f t="shared" ref="G324:P324" si="97">SUM(G317:G322,G315,G301)</f>
        <v>0</v>
      </c>
      <c r="H324" s="1860">
        <f t="shared" si="97"/>
        <v>0</v>
      </c>
      <c r="I324" s="1860">
        <f t="shared" si="97"/>
        <v>0</v>
      </c>
      <c r="J324" s="1860">
        <f t="shared" si="97"/>
        <v>2339.1335046993736</v>
      </c>
      <c r="K324" s="1860">
        <f t="shared" si="97"/>
        <v>0</v>
      </c>
      <c r="L324" s="1860">
        <f t="shared" si="97"/>
        <v>802.80440605776664</v>
      </c>
      <c r="M324" s="1860">
        <f t="shared" si="97"/>
        <v>0</v>
      </c>
      <c r="N324" s="1860">
        <f t="shared" si="97"/>
        <v>0</v>
      </c>
      <c r="O324" s="1860">
        <f t="shared" si="97"/>
        <v>0</v>
      </c>
      <c r="P324" s="1860">
        <f t="shared" si="97"/>
        <v>0</v>
      </c>
      <c r="Q324" s="1860">
        <f>SUM(Q317:Q322,Q315,Q301)</f>
        <v>0</v>
      </c>
      <c r="R324" s="1860">
        <f t="shared" ref="R324:W324" si="98">SUM(R317:R322,R315,R301)</f>
        <v>0</v>
      </c>
      <c r="S324" s="1860">
        <f t="shared" si="98"/>
        <v>0</v>
      </c>
      <c r="T324" s="1860">
        <f t="shared" si="98"/>
        <v>0</v>
      </c>
      <c r="U324" s="1860">
        <f t="shared" si="98"/>
        <v>0</v>
      </c>
      <c r="V324" s="1860">
        <f t="shared" si="98"/>
        <v>0</v>
      </c>
      <c r="W324" s="1860">
        <f t="shared" si="98"/>
        <v>0</v>
      </c>
      <c r="X324" s="1868"/>
    </row>
    <row r="325" spans="1:25" ht="13.5" thickTop="1">
      <c r="A325" s="671"/>
      <c r="B325" s="672"/>
      <c r="C325" s="1133"/>
      <c r="E325" s="1861"/>
      <c r="F325" s="669"/>
      <c r="X325" s="609"/>
    </row>
    <row r="326" spans="1:25" ht="12.75">
      <c r="A326" s="671"/>
      <c r="B326" s="672"/>
      <c r="C326" s="1133"/>
      <c r="E326" s="1861"/>
      <c r="F326" s="669"/>
      <c r="X326" s="609"/>
    </row>
    <row r="327" spans="1:25" ht="23.25">
      <c r="A327" s="2538" t="s">
        <v>326</v>
      </c>
      <c r="B327" s="2538"/>
      <c r="C327" s="1133"/>
      <c r="E327" s="1309"/>
      <c r="F327" s="669"/>
    </row>
    <row r="328" spans="1:25" ht="23.25">
      <c r="A328" s="735" t="s">
        <v>80</v>
      </c>
      <c r="B328" s="705"/>
      <c r="C328" s="1133"/>
      <c r="E328" s="1836"/>
      <c r="F328" s="669"/>
    </row>
    <row r="329" spans="1:25" ht="15">
      <c r="A329" s="255"/>
      <c r="B329" s="671"/>
      <c r="C329" s="1133"/>
      <c r="E329" s="1833"/>
      <c r="F329" s="669"/>
    </row>
    <row r="330" spans="1:25" ht="12.75">
      <c r="A330" s="646"/>
      <c r="B330" s="646"/>
      <c r="C330" s="1133"/>
      <c r="E330" s="713"/>
      <c r="F330" s="669"/>
    </row>
    <row r="331" spans="1:25" ht="38.25">
      <c r="A331" s="736" t="s">
        <v>1460</v>
      </c>
      <c r="B331" s="736" t="s">
        <v>318</v>
      </c>
      <c r="C331" s="736" t="str">
        <f>C288</f>
        <v>Total</v>
      </c>
      <c r="D331" s="736" t="str">
        <f t="shared" ref="D331:P331" si="99">D288</f>
        <v>Residential</v>
      </c>
      <c r="E331" s="736" t="str">
        <f t="shared" si="99"/>
        <v>General Service Less Than 50 kW</v>
      </c>
      <c r="F331" s="736" t="str">
        <f t="shared" si="99"/>
        <v>General Service 50 to 4,999 kW</v>
      </c>
      <c r="G331" s="736" t="str">
        <f t="shared" si="99"/>
        <v>GS&gt; 50-TOU</v>
      </c>
      <c r="H331" s="736" t="str">
        <f t="shared" si="99"/>
        <v>GS &gt;50-Intermediate</v>
      </c>
      <c r="I331" s="736" t="str">
        <f t="shared" si="99"/>
        <v>Large Use &gt;5MW</v>
      </c>
      <c r="J331" s="736" t="str">
        <f t="shared" si="99"/>
        <v>Street Lighting</v>
      </c>
      <c r="K331" s="736" t="str">
        <f t="shared" si="99"/>
        <v>Sentinel</v>
      </c>
      <c r="L331" s="736" t="str">
        <f t="shared" si="99"/>
        <v>Unmetered Scattered Load</v>
      </c>
      <c r="M331" s="736" t="str">
        <f t="shared" si="99"/>
        <v>Embedded Distributor</v>
      </c>
      <c r="N331" s="736" t="str">
        <f t="shared" si="99"/>
        <v>Back-up/Standby Power</v>
      </c>
      <c r="O331" s="736" t="str">
        <f t="shared" si="99"/>
        <v>Rate Class 1</v>
      </c>
      <c r="P331" s="736" t="str">
        <f t="shared" si="99"/>
        <v>Rate class 2</v>
      </c>
      <c r="Q331" s="736" t="str">
        <f>Q288</f>
        <v>Rate class 3</v>
      </c>
      <c r="R331" s="736" t="str">
        <f t="shared" ref="R331:W331" si="100">R288</f>
        <v>Rate class 4</v>
      </c>
      <c r="S331" s="736" t="str">
        <f t="shared" si="100"/>
        <v>Rate class 5</v>
      </c>
      <c r="T331" s="736" t="str">
        <f t="shared" si="100"/>
        <v>Rate class 6</v>
      </c>
      <c r="U331" s="736" t="str">
        <f t="shared" si="100"/>
        <v>Rate class 7</v>
      </c>
      <c r="V331" s="736" t="str">
        <f t="shared" si="100"/>
        <v>Rate class 8</v>
      </c>
      <c r="W331" s="736" t="str">
        <f t="shared" si="100"/>
        <v>Rate class 9</v>
      </c>
      <c r="X331" s="1835"/>
      <c r="Y331" s="1835"/>
    </row>
    <row r="332" spans="1:25" ht="12.75">
      <c r="A332" s="706"/>
      <c r="B332" s="707" t="s">
        <v>337</v>
      </c>
      <c r="C332" s="1133"/>
      <c r="D332" s="1133"/>
      <c r="E332" s="1133"/>
      <c r="F332" s="1133"/>
      <c r="G332" s="1133"/>
      <c r="H332" s="1133"/>
      <c r="I332" s="1133"/>
      <c r="J332" s="1133"/>
      <c r="K332" s="1133"/>
      <c r="L332" s="1133"/>
      <c r="M332" s="1133"/>
      <c r="N332" s="1133"/>
      <c r="O332" s="1133"/>
      <c r="P332" s="1133"/>
      <c r="Q332" s="1133"/>
      <c r="R332" s="1133"/>
      <c r="S332" s="1133"/>
      <c r="T332" s="1133"/>
      <c r="U332" s="1133"/>
      <c r="V332" s="1133"/>
      <c r="W332" s="1133"/>
      <c r="X332" s="1863"/>
      <c r="Y332" s="1863"/>
    </row>
    <row r="333" spans="1:25" ht="12.75">
      <c r="A333" s="708"/>
      <c r="B333" s="1133" t="s">
        <v>1280</v>
      </c>
      <c r="C333" s="1841">
        <f>SUMIF($Z$142:$Z$163,$B333,C$142:C$163)</f>
        <v>0</v>
      </c>
      <c r="D333" s="1841">
        <f t="shared" ref="D333:W333" si="101">SUMIF($Z$142:$Z$163,$B333,D$142:D$163)</f>
        <v>0</v>
      </c>
      <c r="E333" s="1841">
        <f t="shared" si="101"/>
        <v>0</v>
      </c>
      <c r="F333" s="1841">
        <f t="shared" si="101"/>
        <v>0</v>
      </c>
      <c r="G333" s="1841">
        <f t="shared" si="101"/>
        <v>0</v>
      </c>
      <c r="H333" s="1841">
        <f t="shared" si="101"/>
        <v>0</v>
      </c>
      <c r="I333" s="1841">
        <f t="shared" si="101"/>
        <v>0</v>
      </c>
      <c r="J333" s="1841">
        <f t="shared" si="101"/>
        <v>0</v>
      </c>
      <c r="K333" s="1841">
        <f t="shared" si="101"/>
        <v>0</v>
      </c>
      <c r="L333" s="1841">
        <f t="shared" si="101"/>
        <v>0</v>
      </c>
      <c r="M333" s="1841">
        <f t="shared" si="101"/>
        <v>0</v>
      </c>
      <c r="N333" s="1841">
        <f t="shared" si="101"/>
        <v>0</v>
      </c>
      <c r="O333" s="1841">
        <f t="shared" si="101"/>
        <v>0</v>
      </c>
      <c r="P333" s="1841">
        <f t="shared" si="101"/>
        <v>0</v>
      </c>
      <c r="Q333" s="1841">
        <f>SUMIF($Z$142:$Z$163,$B333,Q$142:Q$163)</f>
        <v>0</v>
      </c>
      <c r="R333" s="1841">
        <f t="shared" si="101"/>
        <v>0</v>
      </c>
      <c r="S333" s="1841">
        <f t="shared" si="101"/>
        <v>0</v>
      </c>
      <c r="T333" s="1841">
        <f t="shared" si="101"/>
        <v>0</v>
      </c>
      <c r="U333" s="1841">
        <f t="shared" si="101"/>
        <v>0</v>
      </c>
      <c r="V333" s="1841">
        <f t="shared" si="101"/>
        <v>0</v>
      </c>
      <c r="W333" s="1841">
        <f t="shared" si="101"/>
        <v>0</v>
      </c>
      <c r="X333" s="1852"/>
      <c r="Y333" s="1852"/>
    </row>
    <row r="334" spans="1:25" ht="12.75">
      <c r="A334" s="709"/>
      <c r="B334" s="375" t="s">
        <v>89</v>
      </c>
      <c r="C334" s="1841">
        <f>C144</f>
        <v>0</v>
      </c>
      <c r="D334" s="1841">
        <f t="shared" ref="D334:P334" si="102">D144</f>
        <v>0</v>
      </c>
      <c r="E334" s="1841">
        <f t="shared" si="102"/>
        <v>0</v>
      </c>
      <c r="F334" s="1841">
        <f t="shared" si="102"/>
        <v>0</v>
      </c>
      <c r="G334" s="1841">
        <f t="shared" si="102"/>
        <v>0</v>
      </c>
      <c r="H334" s="1841">
        <f t="shared" si="102"/>
        <v>0</v>
      </c>
      <c r="I334" s="1841">
        <f t="shared" si="102"/>
        <v>0</v>
      </c>
      <c r="J334" s="1841">
        <f t="shared" si="102"/>
        <v>0</v>
      </c>
      <c r="K334" s="1841">
        <f t="shared" si="102"/>
        <v>0</v>
      </c>
      <c r="L334" s="1841">
        <f t="shared" si="102"/>
        <v>0</v>
      </c>
      <c r="M334" s="1841">
        <f t="shared" si="102"/>
        <v>0</v>
      </c>
      <c r="N334" s="1841">
        <f t="shared" si="102"/>
        <v>0</v>
      </c>
      <c r="O334" s="1841">
        <f t="shared" si="102"/>
        <v>0</v>
      </c>
      <c r="P334" s="1841">
        <f t="shared" si="102"/>
        <v>0</v>
      </c>
      <c r="Q334" s="1841">
        <f>Q144</f>
        <v>0</v>
      </c>
      <c r="R334" s="1841">
        <f t="shared" ref="R334:W334" si="103">R144</f>
        <v>0</v>
      </c>
      <c r="S334" s="1841">
        <f t="shared" si="103"/>
        <v>0</v>
      </c>
      <c r="T334" s="1841">
        <f t="shared" si="103"/>
        <v>0</v>
      </c>
      <c r="U334" s="1841">
        <f t="shared" si="103"/>
        <v>0</v>
      </c>
      <c r="V334" s="1841">
        <f t="shared" si="103"/>
        <v>0</v>
      </c>
      <c r="W334" s="1841">
        <f t="shared" si="103"/>
        <v>0</v>
      </c>
      <c r="X334" s="1852"/>
      <c r="Y334" s="1852"/>
    </row>
    <row r="335" spans="1:25" ht="12.75">
      <c r="A335" s="709"/>
      <c r="B335" s="1133" t="s">
        <v>1430</v>
      </c>
      <c r="C335" s="1841">
        <f>SUMIF($Z$142:$Z$163,$B335,C$142:C$163)</f>
        <v>0</v>
      </c>
      <c r="D335" s="1841">
        <f t="shared" ref="D335:S337" si="104">SUMIF($Z$142:$Z$163,$B335,D$142:D$163)</f>
        <v>0</v>
      </c>
      <c r="E335" s="1841">
        <f t="shared" si="104"/>
        <v>0</v>
      </c>
      <c r="F335" s="1841">
        <f t="shared" si="104"/>
        <v>0</v>
      </c>
      <c r="G335" s="1841">
        <f t="shared" si="104"/>
        <v>0</v>
      </c>
      <c r="H335" s="1841">
        <f t="shared" si="104"/>
        <v>0</v>
      </c>
      <c r="I335" s="1841">
        <f t="shared" si="104"/>
        <v>0</v>
      </c>
      <c r="J335" s="1841">
        <f t="shared" si="104"/>
        <v>0</v>
      </c>
      <c r="K335" s="1841">
        <f t="shared" si="104"/>
        <v>0</v>
      </c>
      <c r="L335" s="1841">
        <f t="shared" si="104"/>
        <v>0</v>
      </c>
      <c r="M335" s="1841">
        <f t="shared" si="104"/>
        <v>0</v>
      </c>
      <c r="N335" s="1841">
        <f t="shared" si="104"/>
        <v>0</v>
      </c>
      <c r="O335" s="1841">
        <f t="shared" si="104"/>
        <v>0</v>
      </c>
      <c r="P335" s="1841">
        <f t="shared" si="104"/>
        <v>0</v>
      </c>
      <c r="Q335" s="1841">
        <f>SUMIF($Z$142:$Z$163,$B335,Q$142:Q$163)</f>
        <v>0</v>
      </c>
      <c r="R335" s="1841">
        <f t="shared" si="104"/>
        <v>0</v>
      </c>
      <c r="S335" s="1841">
        <f t="shared" si="104"/>
        <v>0</v>
      </c>
      <c r="T335" s="1841">
        <f t="shared" ref="R335:W337" si="105">SUMIF($Z$142:$Z$163,$B335,T$142:T$163)</f>
        <v>0</v>
      </c>
      <c r="U335" s="1841">
        <f t="shared" si="105"/>
        <v>0</v>
      </c>
      <c r="V335" s="1841">
        <f t="shared" si="105"/>
        <v>0</v>
      </c>
      <c r="W335" s="1841">
        <f t="shared" si="105"/>
        <v>0</v>
      </c>
      <c r="X335" s="1852"/>
      <c r="Y335" s="1852"/>
    </row>
    <row r="336" spans="1:25" ht="12.75">
      <c r="A336" s="709"/>
      <c r="B336" s="1133" t="s">
        <v>705</v>
      </c>
      <c r="C336" s="1841">
        <f>SUMIF($Z$142:$Z$163,$B336,C$142:C$163)</f>
        <v>1863983.1400000001</v>
      </c>
      <c r="D336" s="1841">
        <f t="shared" si="104"/>
        <v>1555289.0009130107</v>
      </c>
      <c r="E336" s="1841">
        <f t="shared" si="104"/>
        <v>191456.54874461071</v>
      </c>
      <c r="F336" s="1841">
        <f t="shared" si="104"/>
        <v>22218.414298757292</v>
      </c>
      <c r="G336" s="1841">
        <f t="shared" si="104"/>
        <v>0</v>
      </c>
      <c r="H336" s="1841">
        <f t="shared" si="104"/>
        <v>0</v>
      </c>
      <c r="I336" s="1841">
        <f t="shared" si="104"/>
        <v>0</v>
      </c>
      <c r="J336" s="1841">
        <f t="shared" si="104"/>
        <v>92182.782728886639</v>
      </c>
      <c r="K336" s="1841">
        <f t="shared" si="104"/>
        <v>0</v>
      </c>
      <c r="L336" s="1841">
        <f t="shared" si="104"/>
        <v>2836.3933147349735</v>
      </c>
      <c r="M336" s="1841">
        <f t="shared" si="104"/>
        <v>0</v>
      </c>
      <c r="N336" s="1841">
        <f t="shared" si="104"/>
        <v>0</v>
      </c>
      <c r="O336" s="1841">
        <f t="shared" si="104"/>
        <v>0</v>
      </c>
      <c r="P336" s="1841">
        <f t="shared" si="104"/>
        <v>0</v>
      </c>
      <c r="Q336" s="1841">
        <f>SUMIF($Z$142:$Z$163,$B336,Q$142:Q$163)</f>
        <v>0</v>
      </c>
      <c r="R336" s="1841">
        <f t="shared" si="105"/>
        <v>0</v>
      </c>
      <c r="S336" s="1841">
        <f t="shared" si="105"/>
        <v>0</v>
      </c>
      <c r="T336" s="1841">
        <f t="shared" si="105"/>
        <v>0</v>
      </c>
      <c r="U336" s="1841">
        <f t="shared" si="105"/>
        <v>0</v>
      </c>
      <c r="V336" s="1841">
        <f t="shared" si="105"/>
        <v>0</v>
      </c>
      <c r="W336" s="1841">
        <f t="shared" si="105"/>
        <v>0</v>
      </c>
      <c r="X336" s="1852"/>
      <c r="Y336" s="1852"/>
    </row>
    <row r="337" spans="1:25" ht="12.75">
      <c r="A337" s="709"/>
      <c r="B337" s="1133" t="s">
        <v>706</v>
      </c>
      <c r="C337" s="1841">
        <f>SUMIF($Z$142:$Z$163,$B337,C$142:C$163)</f>
        <v>671239.65999999992</v>
      </c>
      <c r="D337" s="1841">
        <f t="shared" si="104"/>
        <v>566832.25908624229</v>
      </c>
      <c r="E337" s="1841">
        <f t="shared" si="104"/>
        <v>69777.223382956872</v>
      </c>
      <c r="F337" s="1841">
        <f t="shared" si="104"/>
        <v>0</v>
      </c>
      <c r="G337" s="1841">
        <f t="shared" si="104"/>
        <v>0</v>
      </c>
      <c r="H337" s="1841">
        <f t="shared" si="104"/>
        <v>0</v>
      </c>
      <c r="I337" s="1841">
        <f t="shared" si="104"/>
        <v>0</v>
      </c>
      <c r="J337" s="1841">
        <f t="shared" si="104"/>
        <v>33596.44088809035</v>
      </c>
      <c r="K337" s="1841">
        <f t="shared" si="104"/>
        <v>0</v>
      </c>
      <c r="L337" s="1841">
        <f t="shared" si="104"/>
        <v>1033.7366427104723</v>
      </c>
      <c r="M337" s="1841">
        <f t="shared" si="104"/>
        <v>0</v>
      </c>
      <c r="N337" s="1841">
        <f t="shared" si="104"/>
        <v>0</v>
      </c>
      <c r="O337" s="1841">
        <f t="shared" si="104"/>
        <v>0</v>
      </c>
      <c r="P337" s="1841">
        <f t="shared" si="104"/>
        <v>0</v>
      </c>
      <c r="Q337" s="1841">
        <f>SUMIF($Z$142:$Z$163,$B337,Q$142:Q$163)</f>
        <v>0</v>
      </c>
      <c r="R337" s="1841">
        <f t="shared" si="105"/>
        <v>0</v>
      </c>
      <c r="S337" s="1841">
        <f t="shared" si="105"/>
        <v>0</v>
      </c>
      <c r="T337" s="1841">
        <f t="shared" si="105"/>
        <v>0</v>
      </c>
      <c r="U337" s="1841">
        <f t="shared" si="105"/>
        <v>0</v>
      </c>
      <c r="V337" s="1841">
        <f t="shared" si="105"/>
        <v>0</v>
      </c>
      <c r="W337" s="1841">
        <f t="shared" si="105"/>
        <v>0</v>
      </c>
      <c r="X337" s="1852"/>
      <c r="Y337" s="1852"/>
    </row>
    <row r="338" spans="1:25" ht="12.75">
      <c r="A338" s="709"/>
      <c r="B338" s="375" t="s">
        <v>75</v>
      </c>
      <c r="C338" s="1841">
        <f>C148</f>
        <v>0</v>
      </c>
      <c r="D338" s="1841">
        <f t="shared" ref="D338:P338" si="106">D148</f>
        <v>0</v>
      </c>
      <c r="E338" s="1841">
        <f t="shared" si="106"/>
        <v>0</v>
      </c>
      <c r="F338" s="1841">
        <f t="shared" si="106"/>
        <v>0</v>
      </c>
      <c r="G338" s="1841">
        <f t="shared" si="106"/>
        <v>0</v>
      </c>
      <c r="H338" s="1841">
        <f t="shared" si="106"/>
        <v>0</v>
      </c>
      <c r="I338" s="1841">
        <f t="shared" si="106"/>
        <v>0</v>
      </c>
      <c r="J338" s="1841">
        <f t="shared" si="106"/>
        <v>0</v>
      </c>
      <c r="K338" s="1841">
        <f t="shared" si="106"/>
        <v>0</v>
      </c>
      <c r="L338" s="1841">
        <f t="shared" si="106"/>
        <v>0</v>
      </c>
      <c r="M338" s="1841">
        <f t="shared" si="106"/>
        <v>0</v>
      </c>
      <c r="N338" s="1841">
        <f t="shared" si="106"/>
        <v>0</v>
      </c>
      <c r="O338" s="1841">
        <f t="shared" si="106"/>
        <v>0</v>
      </c>
      <c r="P338" s="1841">
        <f t="shared" si="106"/>
        <v>0</v>
      </c>
      <c r="Q338" s="1841">
        <f>Q148</f>
        <v>0</v>
      </c>
      <c r="R338" s="1841">
        <f t="shared" ref="R338:W338" si="107">R148</f>
        <v>0</v>
      </c>
      <c r="S338" s="1841">
        <f t="shared" si="107"/>
        <v>0</v>
      </c>
      <c r="T338" s="1841">
        <f t="shared" si="107"/>
        <v>0</v>
      </c>
      <c r="U338" s="1841">
        <f t="shared" si="107"/>
        <v>0</v>
      </c>
      <c r="V338" s="1841">
        <f t="shared" si="107"/>
        <v>0</v>
      </c>
      <c r="W338" s="1841">
        <f t="shared" si="107"/>
        <v>0</v>
      </c>
      <c r="X338" s="1852"/>
      <c r="Y338" s="1852"/>
    </row>
    <row r="339" spans="1:25" ht="12.75">
      <c r="A339" s="709"/>
      <c r="B339" s="1133" t="s">
        <v>1068</v>
      </c>
      <c r="C339" s="1841">
        <f>SUMIF($Z$142:$Z$163,$B339,C$142:C$163)</f>
        <v>543440.4</v>
      </c>
      <c r="D339" s="1841">
        <f t="shared" ref="D339:S341" si="108">SUMIF($Z$142:$Z$163,$B339,D$142:D$163)</f>
        <v>453441.26705554151</v>
      </c>
      <c r="E339" s="1841">
        <f t="shared" si="108"/>
        <v>55818.75779863049</v>
      </c>
      <c r="F339" s="1841">
        <f t="shared" si="108"/>
        <v>6477.7323865077351</v>
      </c>
      <c r="G339" s="1841">
        <f t="shared" si="108"/>
        <v>0</v>
      </c>
      <c r="H339" s="1841">
        <f t="shared" si="108"/>
        <v>0</v>
      </c>
      <c r="I339" s="1841">
        <f t="shared" si="108"/>
        <v>0</v>
      </c>
      <c r="J339" s="1841">
        <f t="shared" si="108"/>
        <v>26875.698199340604</v>
      </c>
      <c r="K339" s="1841">
        <f t="shared" si="108"/>
        <v>0</v>
      </c>
      <c r="L339" s="1841">
        <f t="shared" si="108"/>
        <v>826.9445599797109</v>
      </c>
      <c r="M339" s="1841">
        <f t="shared" si="108"/>
        <v>0</v>
      </c>
      <c r="N339" s="1841">
        <f t="shared" si="108"/>
        <v>0</v>
      </c>
      <c r="O339" s="1841">
        <f t="shared" si="108"/>
        <v>0</v>
      </c>
      <c r="P339" s="1841">
        <f t="shared" si="108"/>
        <v>0</v>
      </c>
      <c r="Q339" s="1841">
        <f>SUMIF($Z$142:$Z$163,$B339,Q$142:Q$163)</f>
        <v>0</v>
      </c>
      <c r="R339" s="1841">
        <f t="shared" si="108"/>
        <v>0</v>
      </c>
      <c r="S339" s="1841">
        <f t="shared" si="108"/>
        <v>0</v>
      </c>
      <c r="T339" s="1841">
        <f t="shared" ref="R339:W341" si="109">SUMIF($Z$142:$Z$163,$B339,T$142:T$163)</f>
        <v>0</v>
      </c>
      <c r="U339" s="1841">
        <f t="shared" si="109"/>
        <v>0</v>
      </c>
      <c r="V339" s="1841">
        <f t="shared" si="109"/>
        <v>0</v>
      </c>
      <c r="W339" s="1841">
        <f t="shared" si="109"/>
        <v>0</v>
      </c>
      <c r="X339" s="1852"/>
      <c r="Y339" s="1852"/>
    </row>
    <row r="340" spans="1:25" ht="12.75">
      <c r="A340" s="709"/>
      <c r="B340" s="1133" t="s">
        <v>1284</v>
      </c>
      <c r="C340" s="1841">
        <f>SUMIF($Z$142:$Z$163,$B340,C$142:C$163)</f>
        <v>13196.999999999998</v>
      </c>
      <c r="D340" s="1841">
        <f t="shared" si="108"/>
        <v>9163.6162174711371</v>
      </c>
      <c r="E340" s="1841">
        <f t="shared" si="108"/>
        <v>3045.7186424938263</v>
      </c>
      <c r="F340" s="1841">
        <f t="shared" si="108"/>
        <v>0</v>
      </c>
      <c r="G340" s="1841">
        <f t="shared" si="108"/>
        <v>0</v>
      </c>
      <c r="H340" s="1841">
        <f t="shared" si="108"/>
        <v>0</v>
      </c>
      <c r="I340" s="1841">
        <f t="shared" si="108"/>
        <v>0</v>
      </c>
      <c r="J340" s="1841">
        <f t="shared" si="108"/>
        <v>977.63808277579608</v>
      </c>
      <c r="K340" s="1841">
        <f t="shared" si="108"/>
        <v>0</v>
      </c>
      <c r="L340" s="1841">
        <f t="shared" si="108"/>
        <v>10.027057259238934</v>
      </c>
      <c r="M340" s="1841">
        <f t="shared" si="108"/>
        <v>0</v>
      </c>
      <c r="N340" s="1841">
        <f t="shared" si="108"/>
        <v>0</v>
      </c>
      <c r="O340" s="1841">
        <f t="shared" si="108"/>
        <v>0</v>
      </c>
      <c r="P340" s="1841">
        <f t="shared" si="108"/>
        <v>0</v>
      </c>
      <c r="Q340" s="1841">
        <f>SUMIF($Z$142:$Z$163,$B340,Q$142:Q$163)</f>
        <v>0</v>
      </c>
      <c r="R340" s="1841">
        <f t="shared" si="109"/>
        <v>0</v>
      </c>
      <c r="S340" s="1841">
        <f t="shared" si="109"/>
        <v>0</v>
      </c>
      <c r="T340" s="1841">
        <f t="shared" si="109"/>
        <v>0</v>
      </c>
      <c r="U340" s="1841">
        <f t="shared" si="109"/>
        <v>0</v>
      </c>
      <c r="V340" s="1841">
        <f t="shared" si="109"/>
        <v>0</v>
      </c>
      <c r="W340" s="1841">
        <f t="shared" si="109"/>
        <v>0</v>
      </c>
      <c r="X340" s="1852"/>
      <c r="Y340" s="1852"/>
    </row>
    <row r="341" spans="1:25" ht="12.75">
      <c r="A341" s="709"/>
      <c r="B341" s="1133" t="s">
        <v>780</v>
      </c>
      <c r="C341" s="1841">
        <f>SUMIF($Z$142:$Z$163,$B341,C$142:C$163)</f>
        <v>847168</v>
      </c>
      <c r="D341" s="1841">
        <f t="shared" si="108"/>
        <v>612973.11288888881</v>
      </c>
      <c r="E341" s="1841">
        <f t="shared" si="108"/>
        <v>203169.71235555556</v>
      </c>
      <c r="F341" s="1841">
        <f t="shared" si="108"/>
        <v>31025.174755555556</v>
      </c>
      <c r="G341" s="1841">
        <f t="shared" si="108"/>
        <v>0</v>
      </c>
      <c r="H341" s="1841">
        <f t="shared" si="108"/>
        <v>0</v>
      </c>
      <c r="I341" s="1841">
        <f t="shared" si="108"/>
        <v>0</v>
      </c>
      <c r="J341" s="1841">
        <f t="shared" si="108"/>
        <v>0</v>
      </c>
      <c r="K341" s="1841">
        <f t="shared" si="108"/>
        <v>0</v>
      </c>
      <c r="L341" s="1841">
        <f t="shared" si="108"/>
        <v>0</v>
      </c>
      <c r="M341" s="1841">
        <f t="shared" si="108"/>
        <v>0</v>
      </c>
      <c r="N341" s="1841">
        <f t="shared" si="108"/>
        <v>0</v>
      </c>
      <c r="O341" s="1841">
        <f t="shared" si="108"/>
        <v>0</v>
      </c>
      <c r="P341" s="1841">
        <f t="shared" si="108"/>
        <v>0</v>
      </c>
      <c r="Q341" s="1841">
        <f>SUMIF($Z$142:$Z$163,$B341,Q$142:Q$163)</f>
        <v>0</v>
      </c>
      <c r="R341" s="1841">
        <f t="shared" si="109"/>
        <v>0</v>
      </c>
      <c r="S341" s="1841">
        <f t="shared" si="109"/>
        <v>0</v>
      </c>
      <c r="T341" s="1841">
        <f t="shared" si="109"/>
        <v>0</v>
      </c>
      <c r="U341" s="1841">
        <f t="shared" si="109"/>
        <v>0</v>
      </c>
      <c r="V341" s="1841">
        <f t="shared" si="109"/>
        <v>0</v>
      </c>
      <c r="W341" s="1841">
        <f t="shared" si="109"/>
        <v>0</v>
      </c>
      <c r="X341" s="1852"/>
      <c r="Y341" s="1852"/>
    </row>
    <row r="342" spans="1:25" ht="12.75">
      <c r="A342" s="709"/>
      <c r="B342" s="931" t="s">
        <v>714</v>
      </c>
      <c r="C342" s="1869">
        <f>SUM(C333:C341)</f>
        <v>3939028.1999999997</v>
      </c>
      <c r="D342" s="1869">
        <f t="shared" ref="D342:P342" si="110">SUM(D333:D341)</f>
        <v>3197699.2561611542</v>
      </c>
      <c r="E342" s="1869">
        <f t="shared" si="110"/>
        <v>523267.96092424745</v>
      </c>
      <c r="F342" s="1869">
        <f t="shared" si="110"/>
        <v>59721.321440820582</v>
      </c>
      <c r="G342" s="1869">
        <f t="shared" si="110"/>
        <v>0</v>
      </c>
      <c r="H342" s="1869">
        <f t="shared" si="110"/>
        <v>0</v>
      </c>
      <c r="I342" s="1869">
        <f t="shared" si="110"/>
        <v>0</v>
      </c>
      <c r="J342" s="1869">
        <f t="shared" si="110"/>
        <v>153632.55989909338</v>
      </c>
      <c r="K342" s="1869">
        <f t="shared" si="110"/>
        <v>0</v>
      </c>
      <c r="L342" s="1869">
        <f t="shared" si="110"/>
        <v>4707.1015746843959</v>
      </c>
      <c r="M342" s="1869">
        <f t="shared" si="110"/>
        <v>0</v>
      </c>
      <c r="N342" s="1869">
        <f t="shared" si="110"/>
        <v>0</v>
      </c>
      <c r="O342" s="1869">
        <f t="shared" si="110"/>
        <v>0</v>
      </c>
      <c r="P342" s="1869">
        <f t="shared" si="110"/>
        <v>0</v>
      </c>
      <c r="Q342" s="1869">
        <f t="shared" ref="Q342:W342" si="111">SUM(Q333:Q341)</f>
        <v>0</v>
      </c>
      <c r="R342" s="1869">
        <f t="shared" si="111"/>
        <v>0</v>
      </c>
      <c r="S342" s="1869">
        <f t="shared" si="111"/>
        <v>0</v>
      </c>
      <c r="T342" s="1869">
        <f t="shared" si="111"/>
        <v>0</v>
      </c>
      <c r="U342" s="1869">
        <f t="shared" si="111"/>
        <v>0</v>
      </c>
      <c r="V342" s="1869">
        <f t="shared" si="111"/>
        <v>0</v>
      </c>
      <c r="W342" s="1869">
        <f t="shared" si="111"/>
        <v>0</v>
      </c>
      <c r="X342" s="1873"/>
      <c r="Y342" s="1873"/>
    </row>
    <row r="343" spans="1:25" ht="12.75">
      <c r="A343" s="709"/>
      <c r="B343" s="375"/>
      <c r="C343" s="1133"/>
      <c r="D343" s="1133"/>
      <c r="E343" s="1133"/>
      <c r="F343" s="1133"/>
      <c r="G343" s="1133"/>
      <c r="H343" s="1133"/>
      <c r="I343" s="1133"/>
      <c r="J343" s="1133"/>
      <c r="K343" s="1133"/>
      <c r="L343" s="1133"/>
      <c r="M343" s="1133"/>
      <c r="N343" s="1133"/>
      <c r="O343" s="1133"/>
      <c r="P343" s="1133"/>
      <c r="Q343" s="1133"/>
      <c r="R343" s="1133"/>
      <c r="S343" s="1133"/>
      <c r="T343" s="1133"/>
      <c r="U343" s="1133"/>
      <c r="V343" s="1133"/>
      <c r="W343" s="1133"/>
      <c r="X343" s="1863"/>
      <c r="Y343" s="1863"/>
    </row>
    <row r="344" spans="1:25" ht="12.75">
      <c r="A344" s="709"/>
      <c r="B344" s="712" t="s">
        <v>0</v>
      </c>
      <c r="C344" s="1133"/>
      <c r="D344" s="1133"/>
      <c r="E344" s="1133"/>
      <c r="F344" s="1133"/>
      <c r="G344" s="1133"/>
      <c r="H344" s="1133"/>
      <c r="I344" s="1133"/>
      <c r="J344" s="1133"/>
      <c r="K344" s="1133"/>
      <c r="L344" s="1133"/>
      <c r="M344" s="1133"/>
      <c r="N344" s="1133"/>
      <c r="O344" s="1133"/>
      <c r="P344" s="1133"/>
      <c r="Q344" s="1133"/>
      <c r="R344" s="1133"/>
      <c r="S344" s="1133"/>
      <c r="T344" s="1133"/>
      <c r="U344" s="1133"/>
      <c r="V344" s="1133"/>
      <c r="W344" s="1133"/>
      <c r="X344" s="1863"/>
      <c r="Y344" s="1863"/>
    </row>
    <row r="345" spans="1:25" ht="25.5">
      <c r="A345" s="709"/>
      <c r="B345" s="1160" t="s">
        <v>969</v>
      </c>
      <c r="C345" s="1856">
        <f>C168</f>
        <v>-2421152.4000000004</v>
      </c>
      <c r="D345" s="1856">
        <f t="shared" ref="D345:P345" si="112">D168</f>
        <v>-1986536.6020638742</v>
      </c>
      <c r="E345" s="1856">
        <f t="shared" si="112"/>
        <v>-295559.70896549395</v>
      </c>
      <c r="F345" s="1856">
        <f t="shared" si="112"/>
        <v>-32484.205525189507</v>
      </c>
      <c r="G345" s="1856">
        <f t="shared" si="112"/>
        <v>0</v>
      </c>
      <c r="H345" s="1856">
        <f t="shared" si="112"/>
        <v>0</v>
      </c>
      <c r="I345" s="1856">
        <f t="shared" si="112"/>
        <v>0</v>
      </c>
      <c r="J345" s="1856">
        <f t="shared" si="112"/>
        <v>-103393.88535657567</v>
      </c>
      <c r="K345" s="1856">
        <f t="shared" si="112"/>
        <v>0</v>
      </c>
      <c r="L345" s="1856">
        <f t="shared" si="112"/>
        <v>-3177.9980888671134</v>
      </c>
      <c r="M345" s="1856">
        <f t="shared" si="112"/>
        <v>0</v>
      </c>
      <c r="N345" s="1856">
        <f t="shared" si="112"/>
        <v>0</v>
      </c>
      <c r="O345" s="1856">
        <f t="shared" si="112"/>
        <v>0</v>
      </c>
      <c r="P345" s="1856">
        <f t="shared" si="112"/>
        <v>0</v>
      </c>
      <c r="Q345" s="1856">
        <f>Q168</f>
        <v>0</v>
      </c>
      <c r="R345" s="1856">
        <f t="shared" ref="R345:W345" si="113">R168</f>
        <v>0</v>
      </c>
      <c r="S345" s="1856">
        <f t="shared" si="113"/>
        <v>0</v>
      </c>
      <c r="T345" s="1856">
        <f t="shared" si="113"/>
        <v>0</v>
      </c>
      <c r="U345" s="1856">
        <f t="shared" si="113"/>
        <v>0</v>
      </c>
      <c r="V345" s="1856">
        <f t="shared" si="113"/>
        <v>0</v>
      </c>
      <c r="W345" s="1856">
        <f t="shared" si="113"/>
        <v>0</v>
      </c>
      <c r="X345" s="1864"/>
      <c r="Y345" s="1864"/>
    </row>
    <row r="346" spans="1:25" ht="12.75">
      <c r="A346" s="709"/>
      <c r="B346" s="218" t="s">
        <v>970</v>
      </c>
      <c r="C346" s="1856">
        <f t="shared" ref="C346:P348" si="114">C169</f>
        <v>1517875.7999999996</v>
      </c>
      <c r="D346" s="1856">
        <f t="shared" si="114"/>
        <v>1211162.65409728</v>
      </c>
      <c r="E346" s="1856">
        <f t="shared" si="114"/>
        <v>227708.25195875356</v>
      </c>
      <c r="F346" s="1856">
        <f t="shared" si="114"/>
        <v>27237.115915631075</v>
      </c>
      <c r="G346" s="1856">
        <f t="shared" si="114"/>
        <v>0</v>
      </c>
      <c r="H346" s="1856">
        <f t="shared" si="114"/>
        <v>0</v>
      </c>
      <c r="I346" s="1856">
        <f t="shared" si="114"/>
        <v>0</v>
      </c>
      <c r="J346" s="1856">
        <f t="shared" si="114"/>
        <v>50238.674542517678</v>
      </c>
      <c r="K346" s="1856">
        <f t="shared" si="114"/>
        <v>0</v>
      </c>
      <c r="L346" s="1856">
        <f t="shared" si="114"/>
        <v>1529.1034858172825</v>
      </c>
      <c r="M346" s="1856">
        <f t="shared" si="114"/>
        <v>0</v>
      </c>
      <c r="N346" s="1856">
        <f t="shared" si="114"/>
        <v>0</v>
      </c>
      <c r="O346" s="1856">
        <f t="shared" si="114"/>
        <v>0</v>
      </c>
      <c r="P346" s="1856">
        <f t="shared" si="114"/>
        <v>0</v>
      </c>
      <c r="Q346" s="1856">
        <f t="shared" ref="Q346:W346" si="115">Q169</f>
        <v>0</v>
      </c>
      <c r="R346" s="1856">
        <f t="shared" si="115"/>
        <v>0</v>
      </c>
      <c r="S346" s="1856">
        <f t="shared" si="115"/>
        <v>0</v>
      </c>
      <c r="T346" s="1856">
        <f t="shared" si="115"/>
        <v>0</v>
      </c>
      <c r="U346" s="1856">
        <f t="shared" si="115"/>
        <v>0</v>
      </c>
      <c r="V346" s="1856">
        <f t="shared" si="115"/>
        <v>0</v>
      </c>
      <c r="W346" s="1856">
        <f t="shared" si="115"/>
        <v>0</v>
      </c>
      <c r="X346" s="1864"/>
      <c r="Y346" s="1864"/>
    </row>
    <row r="347" spans="1:25" ht="12.75">
      <c r="A347" s="709"/>
      <c r="B347" s="218" t="s">
        <v>1221</v>
      </c>
      <c r="C347" s="1856">
        <f t="shared" si="114"/>
        <v>154432.0083865097</v>
      </c>
      <c r="D347" s="1856">
        <f t="shared" si="114"/>
        <v>123226.3411505596</v>
      </c>
      <c r="E347" s="1856">
        <f t="shared" si="114"/>
        <v>23167.536287337673</v>
      </c>
      <c r="F347" s="1856">
        <f t="shared" si="114"/>
        <v>2771.1638287579785</v>
      </c>
      <c r="G347" s="1856">
        <f t="shared" si="114"/>
        <v>0</v>
      </c>
      <c r="H347" s="1856">
        <f t="shared" si="114"/>
        <v>0</v>
      </c>
      <c r="I347" s="1856">
        <f t="shared" si="114"/>
        <v>0</v>
      </c>
      <c r="J347" s="1856">
        <f t="shared" si="114"/>
        <v>5111.3927821217185</v>
      </c>
      <c r="K347" s="1856">
        <f t="shared" si="114"/>
        <v>0</v>
      </c>
      <c r="L347" s="1856">
        <f t="shared" si="114"/>
        <v>155.57433773275505</v>
      </c>
      <c r="M347" s="1856">
        <f t="shared" si="114"/>
        <v>0</v>
      </c>
      <c r="N347" s="1856">
        <f t="shared" si="114"/>
        <v>0</v>
      </c>
      <c r="O347" s="1856">
        <f t="shared" si="114"/>
        <v>0</v>
      </c>
      <c r="P347" s="1856">
        <f t="shared" si="114"/>
        <v>0</v>
      </c>
      <c r="Q347" s="1856">
        <f t="shared" ref="Q347:W347" si="116">Q170</f>
        <v>0</v>
      </c>
      <c r="R347" s="1856">
        <f t="shared" si="116"/>
        <v>0</v>
      </c>
      <c r="S347" s="1856">
        <f t="shared" si="116"/>
        <v>0</v>
      </c>
      <c r="T347" s="1856">
        <f t="shared" si="116"/>
        <v>0</v>
      </c>
      <c r="U347" s="1856">
        <f t="shared" si="116"/>
        <v>0</v>
      </c>
      <c r="V347" s="1856">
        <f t="shared" si="116"/>
        <v>0</v>
      </c>
      <c r="W347" s="1856">
        <f t="shared" si="116"/>
        <v>0</v>
      </c>
      <c r="X347" s="1864"/>
      <c r="Y347" s="1864"/>
    </row>
    <row r="348" spans="1:25" ht="25.5">
      <c r="A348" s="709"/>
      <c r="B348" s="677" t="s">
        <v>971</v>
      </c>
      <c r="C348" s="1870">
        <f t="shared" si="114"/>
        <v>1672307.8083865091</v>
      </c>
      <c r="D348" s="1870">
        <f t="shared" si="114"/>
        <v>1334388.9952478395</v>
      </c>
      <c r="E348" s="1870">
        <f t="shared" si="114"/>
        <v>250875.78824609122</v>
      </c>
      <c r="F348" s="1870">
        <f t="shared" si="114"/>
        <v>30008.279744389052</v>
      </c>
      <c r="G348" s="1870">
        <f t="shared" si="114"/>
        <v>0</v>
      </c>
      <c r="H348" s="1870">
        <f t="shared" si="114"/>
        <v>0</v>
      </c>
      <c r="I348" s="1870">
        <f t="shared" si="114"/>
        <v>0</v>
      </c>
      <c r="J348" s="1870">
        <f t="shared" si="114"/>
        <v>55350.0673246394</v>
      </c>
      <c r="K348" s="1870">
        <f t="shared" si="114"/>
        <v>0</v>
      </c>
      <c r="L348" s="1870">
        <f t="shared" si="114"/>
        <v>1684.6778235500376</v>
      </c>
      <c r="M348" s="1870">
        <f t="shared" si="114"/>
        <v>0</v>
      </c>
      <c r="N348" s="1870">
        <f t="shared" si="114"/>
        <v>0</v>
      </c>
      <c r="O348" s="1870">
        <f t="shared" si="114"/>
        <v>0</v>
      </c>
      <c r="P348" s="1870">
        <f t="shared" si="114"/>
        <v>0</v>
      </c>
      <c r="Q348" s="1870">
        <f t="shared" ref="Q348:W348" si="117">Q171</f>
        <v>0</v>
      </c>
      <c r="R348" s="1870">
        <f t="shared" si="117"/>
        <v>0</v>
      </c>
      <c r="S348" s="1870">
        <f t="shared" si="117"/>
        <v>0</v>
      </c>
      <c r="T348" s="1870">
        <f t="shared" si="117"/>
        <v>0</v>
      </c>
      <c r="U348" s="1870">
        <f t="shared" si="117"/>
        <v>0</v>
      </c>
      <c r="V348" s="1870">
        <f t="shared" si="117"/>
        <v>0</v>
      </c>
      <c r="W348" s="1870">
        <f t="shared" si="117"/>
        <v>0</v>
      </c>
      <c r="X348" s="1874"/>
      <c r="Y348" s="1874"/>
    </row>
    <row r="349" spans="1:25" ht="12.75">
      <c r="A349" s="709"/>
      <c r="B349" s="712" t="s">
        <v>856</v>
      </c>
      <c r="C349" s="1133"/>
      <c r="D349" s="1133"/>
      <c r="E349" s="1133"/>
      <c r="F349" s="1133"/>
      <c r="G349" s="1133"/>
      <c r="H349" s="1133"/>
      <c r="I349" s="1133"/>
      <c r="J349" s="1133"/>
      <c r="K349" s="1133"/>
      <c r="L349" s="1133"/>
      <c r="M349" s="1133"/>
      <c r="N349" s="1133"/>
      <c r="O349" s="1133"/>
      <c r="P349" s="1133"/>
      <c r="Q349" s="1133"/>
      <c r="R349" s="1133"/>
      <c r="S349" s="1133"/>
      <c r="T349" s="1133"/>
      <c r="U349" s="1133"/>
      <c r="V349" s="1133"/>
      <c r="W349" s="1133"/>
      <c r="X349" s="1863"/>
      <c r="Y349" s="1863"/>
    </row>
    <row r="350" spans="1:25" ht="12.75">
      <c r="A350" s="709"/>
      <c r="B350" s="1133" t="s">
        <v>1283</v>
      </c>
      <c r="C350" s="1841">
        <f t="shared" ref="C350:W350" si="118">SUMIF($Z$174:$Z$179,$B350,C$174:C$179)</f>
        <v>76466.999999999971</v>
      </c>
      <c r="D350" s="1841">
        <f t="shared" si="118"/>
        <v>52916.402328623524</v>
      </c>
      <c r="E350" s="1841">
        <f t="shared" si="118"/>
        <v>14055.759040094066</v>
      </c>
      <c r="F350" s="1841">
        <f t="shared" si="118"/>
        <v>8393.2165465123271</v>
      </c>
      <c r="G350" s="1841">
        <f t="shared" si="118"/>
        <v>0</v>
      </c>
      <c r="H350" s="1841">
        <f t="shared" si="118"/>
        <v>0</v>
      </c>
      <c r="I350" s="1841">
        <f t="shared" si="118"/>
        <v>0</v>
      </c>
      <c r="J350" s="1841">
        <f t="shared" si="118"/>
        <v>991.91768346258391</v>
      </c>
      <c r="K350" s="1841">
        <f t="shared" si="118"/>
        <v>0</v>
      </c>
      <c r="L350" s="1841">
        <f t="shared" si="118"/>
        <v>109.70440130748092</v>
      </c>
      <c r="M350" s="1841">
        <f t="shared" si="118"/>
        <v>0</v>
      </c>
      <c r="N350" s="1841">
        <f t="shared" si="118"/>
        <v>0</v>
      </c>
      <c r="O350" s="1841">
        <f t="shared" si="118"/>
        <v>0</v>
      </c>
      <c r="P350" s="1841">
        <f t="shared" si="118"/>
        <v>0</v>
      </c>
      <c r="Q350" s="1841">
        <f t="shared" si="118"/>
        <v>0</v>
      </c>
      <c r="R350" s="1841">
        <f t="shared" si="118"/>
        <v>0</v>
      </c>
      <c r="S350" s="1841">
        <f t="shared" si="118"/>
        <v>0</v>
      </c>
      <c r="T350" s="1841">
        <f t="shared" si="118"/>
        <v>0</v>
      </c>
      <c r="U350" s="1841">
        <f t="shared" si="118"/>
        <v>0</v>
      </c>
      <c r="V350" s="1841">
        <f t="shared" si="118"/>
        <v>0</v>
      </c>
      <c r="W350" s="1841">
        <f t="shared" si="118"/>
        <v>0</v>
      </c>
      <c r="X350" s="1852"/>
      <c r="Y350" s="1852"/>
    </row>
    <row r="351" spans="1:25" ht="12.75">
      <c r="A351" s="709"/>
      <c r="B351" s="1133" t="s">
        <v>1195</v>
      </c>
      <c r="C351" s="1841">
        <f t="shared" ref="C351:R352" si="119">SUMIF($Z$174:$Z$179,$B351,C$174:C$179)</f>
        <v>0</v>
      </c>
      <c r="D351" s="1841">
        <f t="shared" si="119"/>
        <v>0</v>
      </c>
      <c r="E351" s="1841">
        <f t="shared" si="119"/>
        <v>0</v>
      </c>
      <c r="F351" s="1841">
        <f t="shared" si="119"/>
        <v>0</v>
      </c>
      <c r="G351" s="1841">
        <f t="shared" si="119"/>
        <v>0</v>
      </c>
      <c r="H351" s="1841">
        <f t="shared" si="119"/>
        <v>0</v>
      </c>
      <c r="I351" s="1841">
        <f t="shared" si="119"/>
        <v>0</v>
      </c>
      <c r="J351" s="1841">
        <f t="shared" si="119"/>
        <v>0</v>
      </c>
      <c r="K351" s="1841">
        <f t="shared" si="119"/>
        <v>0</v>
      </c>
      <c r="L351" s="1841">
        <f t="shared" si="119"/>
        <v>0</v>
      </c>
      <c r="M351" s="1841">
        <f t="shared" si="119"/>
        <v>0</v>
      </c>
      <c r="N351" s="1841">
        <f t="shared" si="119"/>
        <v>0</v>
      </c>
      <c r="O351" s="1841">
        <f t="shared" si="119"/>
        <v>0</v>
      </c>
      <c r="P351" s="1841">
        <f t="shared" si="119"/>
        <v>0</v>
      </c>
      <c r="Q351" s="1841">
        <f t="shared" si="119"/>
        <v>0</v>
      </c>
      <c r="R351" s="1841">
        <f t="shared" si="119"/>
        <v>0</v>
      </c>
      <c r="S351" s="1841">
        <f t="shared" ref="S351:W352" si="120">SUMIF($Z$174:$Z$179,$B351,S$174:S$179)</f>
        <v>0</v>
      </c>
      <c r="T351" s="1841">
        <f t="shared" si="120"/>
        <v>0</v>
      </c>
      <c r="U351" s="1841">
        <f t="shared" si="120"/>
        <v>0</v>
      </c>
      <c r="V351" s="1841">
        <f t="shared" si="120"/>
        <v>0</v>
      </c>
      <c r="W351" s="1841">
        <f t="shared" si="120"/>
        <v>0</v>
      </c>
      <c r="X351" s="1852"/>
      <c r="Y351" s="1852"/>
    </row>
    <row r="352" spans="1:25" ht="12.75">
      <c r="A352" s="709"/>
      <c r="B352" s="1133" t="s">
        <v>1359</v>
      </c>
      <c r="C352" s="1841">
        <f t="shared" si="119"/>
        <v>-23000.000000000004</v>
      </c>
      <c r="D352" s="1841">
        <f t="shared" si="119"/>
        <v>-16099.450374382668</v>
      </c>
      <c r="E352" s="1841">
        <f t="shared" si="119"/>
        <v>-4599.4503743826672</v>
      </c>
      <c r="F352" s="1841">
        <f t="shared" si="119"/>
        <v>-2301.0992512346666</v>
      </c>
      <c r="G352" s="1841">
        <f t="shared" si="119"/>
        <v>0</v>
      </c>
      <c r="H352" s="1841">
        <f t="shared" si="119"/>
        <v>0</v>
      </c>
      <c r="I352" s="1841">
        <f t="shared" si="119"/>
        <v>0</v>
      </c>
      <c r="J352" s="1841">
        <f t="shared" si="119"/>
        <v>0</v>
      </c>
      <c r="K352" s="1841">
        <f t="shared" si="119"/>
        <v>0</v>
      </c>
      <c r="L352" s="1841">
        <f t="shared" si="119"/>
        <v>0</v>
      </c>
      <c r="M352" s="1841">
        <f t="shared" si="119"/>
        <v>0</v>
      </c>
      <c r="N352" s="1841">
        <f t="shared" si="119"/>
        <v>0</v>
      </c>
      <c r="O352" s="1841">
        <f t="shared" si="119"/>
        <v>0</v>
      </c>
      <c r="P352" s="1841">
        <f t="shared" si="119"/>
        <v>0</v>
      </c>
      <c r="Q352" s="1841">
        <f>SUMIF($Z$174:$Z$179,$B352,Q$174:Q$179)</f>
        <v>0</v>
      </c>
      <c r="R352" s="1841">
        <f>SUMIF($Z$174:$Z$179,$B352,R$174:R$179)</f>
        <v>0</v>
      </c>
      <c r="S352" s="1841">
        <f t="shared" si="120"/>
        <v>0</v>
      </c>
      <c r="T352" s="1841">
        <f t="shared" si="120"/>
        <v>0</v>
      </c>
      <c r="U352" s="1841">
        <f t="shared" si="120"/>
        <v>0</v>
      </c>
      <c r="V352" s="1841">
        <f t="shared" si="120"/>
        <v>0</v>
      </c>
      <c r="W352" s="1841">
        <f t="shared" si="120"/>
        <v>0</v>
      </c>
      <c r="X352" s="1852"/>
      <c r="Y352" s="1852"/>
    </row>
    <row r="353" spans="1:25" ht="12.75">
      <c r="A353" s="711"/>
      <c r="B353" s="931" t="s">
        <v>714</v>
      </c>
      <c r="C353" s="1869">
        <f>SUM(C350:C352)</f>
        <v>53466.999999999971</v>
      </c>
      <c r="D353" s="1869">
        <f t="shared" ref="D353:P353" si="121">SUM(D350:D352)</f>
        <v>36816.951954240853</v>
      </c>
      <c r="E353" s="1869">
        <f t="shared" si="121"/>
        <v>9456.3086657114</v>
      </c>
      <c r="F353" s="1869">
        <f t="shared" si="121"/>
        <v>6092.1172952776606</v>
      </c>
      <c r="G353" s="1869">
        <f t="shared" si="121"/>
        <v>0</v>
      </c>
      <c r="H353" s="1869">
        <f t="shared" si="121"/>
        <v>0</v>
      </c>
      <c r="I353" s="1869">
        <f t="shared" si="121"/>
        <v>0</v>
      </c>
      <c r="J353" s="1869">
        <f t="shared" si="121"/>
        <v>991.91768346258391</v>
      </c>
      <c r="K353" s="1869">
        <f t="shared" si="121"/>
        <v>0</v>
      </c>
      <c r="L353" s="1869">
        <f t="shared" si="121"/>
        <v>109.70440130748092</v>
      </c>
      <c r="M353" s="1869">
        <f t="shared" si="121"/>
        <v>0</v>
      </c>
      <c r="N353" s="1869">
        <f t="shared" si="121"/>
        <v>0</v>
      </c>
      <c r="O353" s="1869">
        <f t="shared" si="121"/>
        <v>0</v>
      </c>
      <c r="P353" s="1869">
        <f t="shared" si="121"/>
        <v>0</v>
      </c>
      <c r="Q353" s="1869">
        <f t="shared" ref="Q353:W353" si="122">SUM(Q350:Q352)</f>
        <v>0</v>
      </c>
      <c r="R353" s="1869">
        <f t="shared" si="122"/>
        <v>0</v>
      </c>
      <c r="S353" s="1869">
        <f t="shared" si="122"/>
        <v>0</v>
      </c>
      <c r="T353" s="1869">
        <f t="shared" si="122"/>
        <v>0</v>
      </c>
      <c r="U353" s="1869">
        <f t="shared" si="122"/>
        <v>0</v>
      </c>
      <c r="V353" s="1869">
        <f t="shared" si="122"/>
        <v>0</v>
      </c>
      <c r="W353" s="1869">
        <f t="shared" si="122"/>
        <v>0</v>
      </c>
      <c r="X353" s="1873"/>
      <c r="Y353" s="1873"/>
    </row>
    <row r="354" spans="1:25" ht="12.75">
      <c r="A354" s="255"/>
      <c r="B354" s="375"/>
      <c r="C354" s="13"/>
      <c r="D354" s="13"/>
      <c r="E354" s="13"/>
      <c r="F354" s="13"/>
      <c r="G354" s="13"/>
      <c r="H354" s="13"/>
      <c r="I354" s="13"/>
      <c r="J354" s="13"/>
      <c r="K354" s="13"/>
      <c r="L354" s="13"/>
      <c r="M354" s="13"/>
      <c r="N354" s="13"/>
      <c r="O354" s="13"/>
      <c r="P354" s="13"/>
      <c r="Q354" s="13"/>
      <c r="R354" s="13"/>
      <c r="S354" s="13"/>
      <c r="T354" s="13"/>
      <c r="U354" s="13"/>
      <c r="V354" s="13"/>
      <c r="W354" s="13"/>
      <c r="X354" s="7"/>
      <c r="Y354" s="7"/>
    </row>
    <row r="355" spans="1:25" ht="12.75">
      <c r="A355" s="255"/>
      <c r="B355" s="712" t="s">
        <v>858</v>
      </c>
      <c r="C355" s="1133"/>
      <c r="D355" s="1133"/>
      <c r="E355" s="1133"/>
      <c r="F355" s="1133"/>
      <c r="G355" s="1133"/>
      <c r="H355" s="1133"/>
      <c r="I355" s="1133"/>
      <c r="J355" s="1133"/>
      <c r="K355" s="1133"/>
      <c r="L355" s="1133"/>
      <c r="M355" s="1133"/>
      <c r="N355" s="1133"/>
      <c r="O355" s="1133"/>
      <c r="P355" s="1133"/>
      <c r="Q355" s="1133"/>
      <c r="R355" s="1133"/>
      <c r="S355" s="1133"/>
      <c r="T355" s="1133"/>
      <c r="U355" s="1133"/>
      <c r="V355" s="1133"/>
      <c r="W355" s="1133"/>
      <c r="X355" s="1863"/>
      <c r="Y355" s="1863"/>
    </row>
    <row r="356" spans="1:25" ht="12.75">
      <c r="A356" s="202"/>
      <c r="B356" s="1133" t="s">
        <v>108</v>
      </c>
      <c r="C356" s="1841">
        <f t="shared" ref="C356:W356" si="123">SUMIF($Z$184:$Z$208,$B356,C$184:C$208)</f>
        <v>101600</v>
      </c>
      <c r="D356" s="1841">
        <f t="shared" si="123"/>
        <v>84935.33315525137</v>
      </c>
      <c r="E356" s="1841">
        <f t="shared" si="123"/>
        <v>10518.581032408611</v>
      </c>
      <c r="F356" s="1841">
        <f t="shared" si="123"/>
        <v>942.96905895775194</v>
      </c>
      <c r="G356" s="1841">
        <f t="shared" si="123"/>
        <v>0</v>
      </c>
      <c r="H356" s="1841">
        <f t="shared" si="123"/>
        <v>0</v>
      </c>
      <c r="I356" s="1841">
        <f t="shared" si="123"/>
        <v>0</v>
      </c>
      <c r="J356" s="1841">
        <f t="shared" si="123"/>
        <v>5048.4391518568291</v>
      </c>
      <c r="K356" s="1841">
        <f t="shared" si="123"/>
        <v>0</v>
      </c>
      <c r="L356" s="1841">
        <f t="shared" si="123"/>
        <v>154.67760152542945</v>
      </c>
      <c r="M356" s="1841">
        <f t="shared" si="123"/>
        <v>0</v>
      </c>
      <c r="N356" s="1841">
        <f t="shared" si="123"/>
        <v>0</v>
      </c>
      <c r="O356" s="1841">
        <f t="shared" si="123"/>
        <v>0</v>
      </c>
      <c r="P356" s="1841">
        <f t="shared" si="123"/>
        <v>0</v>
      </c>
      <c r="Q356" s="1841">
        <f t="shared" si="123"/>
        <v>0</v>
      </c>
      <c r="R356" s="1841">
        <f t="shared" si="123"/>
        <v>0</v>
      </c>
      <c r="S356" s="1841">
        <f t="shared" si="123"/>
        <v>0</v>
      </c>
      <c r="T356" s="1841">
        <f t="shared" si="123"/>
        <v>0</v>
      </c>
      <c r="U356" s="1841">
        <f t="shared" si="123"/>
        <v>0</v>
      </c>
      <c r="V356" s="1841">
        <f t="shared" si="123"/>
        <v>0</v>
      </c>
      <c r="W356" s="1841">
        <f t="shared" si="123"/>
        <v>0</v>
      </c>
      <c r="X356" s="1852"/>
      <c r="Y356" s="1852"/>
    </row>
    <row r="357" spans="1:25" ht="12.75">
      <c r="A357" s="202"/>
      <c r="B357" s="1133" t="s">
        <v>507</v>
      </c>
      <c r="C357" s="1841">
        <f t="shared" ref="C357:R368" si="124">SUMIF($Z$184:$Z$208,$B357,C$184:C$208)</f>
        <v>31599.999999999996</v>
      </c>
      <c r="D357" s="1841">
        <f t="shared" si="124"/>
        <v>26472.113422691862</v>
      </c>
      <c r="E357" s="1841">
        <f t="shared" si="124"/>
        <v>3258.7252085684513</v>
      </c>
      <c r="F357" s="1841">
        <f t="shared" si="124"/>
        <v>251.86811707978251</v>
      </c>
      <c r="G357" s="1841">
        <f t="shared" si="124"/>
        <v>0</v>
      </c>
      <c r="H357" s="1841">
        <f t="shared" si="124"/>
        <v>0</v>
      </c>
      <c r="I357" s="1841">
        <f t="shared" si="124"/>
        <v>0</v>
      </c>
      <c r="J357" s="1841">
        <f t="shared" si="124"/>
        <v>1569.0158411625878</v>
      </c>
      <c r="K357" s="1841">
        <f t="shared" si="124"/>
        <v>0</v>
      </c>
      <c r="L357" s="1841">
        <f t="shared" si="124"/>
        <v>48.277410497310406</v>
      </c>
      <c r="M357" s="1841">
        <f t="shared" si="124"/>
        <v>0</v>
      </c>
      <c r="N357" s="1841">
        <f t="shared" si="124"/>
        <v>0</v>
      </c>
      <c r="O357" s="1841">
        <f t="shared" si="124"/>
        <v>0</v>
      </c>
      <c r="P357" s="1841">
        <f t="shared" si="124"/>
        <v>0</v>
      </c>
      <c r="Q357" s="1841">
        <f t="shared" si="124"/>
        <v>0</v>
      </c>
      <c r="R357" s="1841">
        <f t="shared" si="124"/>
        <v>0</v>
      </c>
      <c r="S357" s="1841">
        <f t="shared" ref="S357:W368" si="125">SUMIF($Z$184:$Z$208,$B357,S$184:S$208)</f>
        <v>0</v>
      </c>
      <c r="T357" s="1841">
        <f t="shared" si="125"/>
        <v>0</v>
      </c>
      <c r="U357" s="1841">
        <f t="shared" si="125"/>
        <v>0</v>
      </c>
      <c r="V357" s="1841">
        <f t="shared" si="125"/>
        <v>0</v>
      </c>
      <c r="W357" s="1841">
        <f t="shared" si="125"/>
        <v>0</v>
      </c>
      <c r="X357" s="1852"/>
      <c r="Y357" s="1852"/>
    </row>
    <row r="358" spans="1:25" ht="12.75">
      <c r="A358" s="676"/>
      <c r="B358" s="1133">
        <v>1850</v>
      </c>
      <c r="C358" s="1841">
        <f t="shared" si="124"/>
        <v>1600.0000000000002</v>
      </c>
      <c r="D358" s="1841">
        <f t="shared" si="124"/>
        <v>1335.0240933299519</v>
      </c>
      <c r="E358" s="1841">
        <f t="shared" si="124"/>
        <v>164.34187167131626</v>
      </c>
      <c r="F358" s="1841">
        <f t="shared" si="124"/>
        <v>19.071772761856455</v>
      </c>
      <c r="G358" s="1841">
        <f t="shared" si="124"/>
        <v>0</v>
      </c>
      <c r="H358" s="1841">
        <f t="shared" si="124"/>
        <v>0</v>
      </c>
      <c r="I358" s="1841">
        <f t="shared" si="124"/>
        <v>0</v>
      </c>
      <c r="J358" s="1841">
        <f t="shared" si="124"/>
        <v>79.127567841744863</v>
      </c>
      <c r="K358" s="1841">
        <f t="shared" si="124"/>
        <v>0</v>
      </c>
      <c r="L358" s="1841">
        <f t="shared" si="124"/>
        <v>2.4346943951306113</v>
      </c>
      <c r="M358" s="1841">
        <f t="shared" si="124"/>
        <v>0</v>
      </c>
      <c r="N358" s="1841">
        <f t="shared" si="124"/>
        <v>0</v>
      </c>
      <c r="O358" s="1841">
        <f t="shared" si="124"/>
        <v>0</v>
      </c>
      <c r="P358" s="1841">
        <f t="shared" si="124"/>
        <v>0</v>
      </c>
      <c r="Q358" s="1841">
        <f t="shared" ref="Q358:R368" si="126">SUMIF($Z$184:$Z$208,$B358,Q$184:Q$208)</f>
        <v>0</v>
      </c>
      <c r="R358" s="1841">
        <f t="shared" si="126"/>
        <v>0</v>
      </c>
      <c r="S358" s="1841">
        <f t="shared" si="125"/>
        <v>0</v>
      </c>
      <c r="T358" s="1841">
        <f t="shared" si="125"/>
        <v>0</v>
      </c>
      <c r="U358" s="1841">
        <f t="shared" si="125"/>
        <v>0</v>
      </c>
      <c r="V358" s="1841">
        <f t="shared" si="125"/>
        <v>0</v>
      </c>
      <c r="W358" s="1841">
        <f t="shared" si="125"/>
        <v>0</v>
      </c>
      <c r="X358" s="1852"/>
      <c r="Y358" s="1852"/>
    </row>
    <row r="359" spans="1:25" ht="12.75">
      <c r="A359" s="668"/>
      <c r="B359" s="1133" t="s">
        <v>508</v>
      </c>
      <c r="C359" s="1841">
        <f t="shared" si="124"/>
        <v>6000</v>
      </c>
      <c r="D359" s="1841">
        <f t="shared" si="124"/>
        <v>5008.585346560686</v>
      </c>
      <c r="E359" s="1841">
        <f t="shared" si="124"/>
        <v>616.5583785279872</v>
      </c>
      <c r="F359" s="1841">
        <f t="shared" si="124"/>
        <v>68.860635197437858</v>
      </c>
      <c r="G359" s="1841">
        <f t="shared" si="124"/>
        <v>0</v>
      </c>
      <c r="H359" s="1841">
        <f t="shared" si="124"/>
        <v>0</v>
      </c>
      <c r="I359" s="1841">
        <f t="shared" si="124"/>
        <v>0</v>
      </c>
      <c r="J359" s="1841">
        <f t="shared" si="124"/>
        <v>296.86144151347526</v>
      </c>
      <c r="K359" s="1841">
        <f t="shared" si="124"/>
        <v>0</v>
      </c>
      <c r="L359" s="1841">
        <f t="shared" si="124"/>
        <v>9.1341982004146249</v>
      </c>
      <c r="M359" s="1841">
        <f t="shared" si="124"/>
        <v>0</v>
      </c>
      <c r="N359" s="1841">
        <f t="shared" si="124"/>
        <v>0</v>
      </c>
      <c r="O359" s="1841">
        <f t="shared" si="124"/>
        <v>0</v>
      </c>
      <c r="P359" s="1841">
        <f t="shared" si="124"/>
        <v>0</v>
      </c>
      <c r="Q359" s="1841">
        <f t="shared" si="126"/>
        <v>0</v>
      </c>
      <c r="R359" s="1841">
        <f t="shared" si="126"/>
        <v>0</v>
      </c>
      <c r="S359" s="1841">
        <f t="shared" si="125"/>
        <v>0</v>
      </c>
      <c r="T359" s="1841">
        <f t="shared" si="125"/>
        <v>0</v>
      </c>
      <c r="U359" s="1841">
        <f t="shared" si="125"/>
        <v>0</v>
      </c>
      <c r="V359" s="1841">
        <f t="shared" si="125"/>
        <v>0</v>
      </c>
      <c r="W359" s="1841">
        <f t="shared" si="125"/>
        <v>0</v>
      </c>
      <c r="X359" s="1852"/>
      <c r="Y359" s="1852"/>
    </row>
    <row r="360" spans="1:25" ht="12.75">
      <c r="A360" s="668"/>
      <c r="B360" s="1133" t="s">
        <v>780</v>
      </c>
      <c r="C360" s="1841">
        <f t="shared" si="124"/>
        <v>35000</v>
      </c>
      <c r="D360" s="1841">
        <f t="shared" si="124"/>
        <v>25324.444444444442</v>
      </c>
      <c r="E360" s="1841">
        <f t="shared" si="124"/>
        <v>8393.7777777777774</v>
      </c>
      <c r="F360" s="1841">
        <f t="shared" si="124"/>
        <v>1281.7777777777778</v>
      </c>
      <c r="G360" s="1841">
        <f t="shared" si="124"/>
        <v>0</v>
      </c>
      <c r="H360" s="1841">
        <f t="shared" si="124"/>
        <v>0</v>
      </c>
      <c r="I360" s="1841">
        <f t="shared" si="124"/>
        <v>0</v>
      </c>
      <c r="J360" s="1841">
        <f t="shared" si="124"/>
        <v>0</v>
      </c>
      <c r="K360" s="1841">
        <f t="shared" si="124"/>
        <v>0</v>
      </c>
      <c r="L360" s="1841">
        <f t="shared" si="124"/>
        <v>0</v>
      </c>
      <c r="M360" s="1841">
        <f t="shared" si="124"/>
        <v>0</v>
      </c>
      <c r="N360" s="1841">
        <f t="shared" si="124"/>
        <v>0</v>
      </c>
      <c r="O360" s="1841">
        <f t="shared" si="124"/>
        <v>0</v>
      </c>
      <c r="P360" s="1841">
        <f t="shared" si="124"/>
        <v>0</v>
      </c>
      <c r="Q360" s="1841">
        <f t="shared" si="126"/>
        <v>0</v>
      </c>
      <c r="R360" s="1841">
        <f t="shared" si="126"/>
        <v>0</v>
      </c>
      <c r="S360" s="1841">
        <f t="shared" si="125"/>
        <v>0</v>
      </c>
      <c r="T360" s="1841">
        <f t="shared" si="125"/>
        <v>0</v>
      </c>
      <c r="U360" s="1841">
        <f t="shared" si="125"/>
        <v>0</v>
      </c>
      <c r="V360" s="1841">
        <f t="shared" si="125"/>
        <v>0</v>
      </c>
      <c r="W360" s="1841">
        <f t="shared" si="125"/>
        <v>0</v>
      </c>
      <c r="X360" s="1852"/>
      <c r="Y360" s="1852"/>
    </row>
    <row r="361" spans="1:25" ht="12.75">
      <c r="A361" s="255"/>
      <c r="B361" s="1133" t="s">
        <v>710</v>
      </c>
      <c r="C361" s="1841">
        <f t="shared" si="124"/>
        <v>5000</v>
      </c>
      <c r="D361" s="1841">
        <f t="shared" si="124"/>
        <v>4171.9502916560996</v>
      </c>
      <c r="E361" s="1841">
        <f t="shared" si="124"/>
        <v>513.5683489728633</v>
      </c>
      <c r="F361" s="1841">
        <f t="shared" si="124"/>
        <v>59.599289880801415</v>
      </c>
      <c r="G361" s="1841">
        <f t="shared" si="124"/>
        <v>0</v>
      </c>
      <c r="H361" s="1841">
        <f t="shared" si="124"/>
        <v>0</v>
      </c>
      <c r="I361" s="1841">
        <f t="shared" si="124"/>
        <v>0</v>
      </c>
      <c r="J361" s="1841">
        <f t="shared" si="124"/>
        <v>247.27364950545268</v>
      </c>
      <c r="K361" s="1841">
        <f t="shared" si="124"/>
        <v>0</v>
      </c>
      <c r="L361" s="1841">
        <f t="shared" si="124"/>
        <v>7.6084199847831604</v>
      </c>
      <c r="M361" s="1841">
        <f t="shared" si="124"/>
        <v>0</v>
      </c>
      <c r="N361" s="1841">
        <f t="shared" si="124"/>
        <v>0</v>
      </c>
      <c r="O361" s="1841">
        <f t="shared" si="124"/>
        <v>0</v>
      </c>
      <c r="P361" s="1841">
        <f t="shared" si="124"/>
        <v>0</v>
      </c>
      <c r="Q361" s="1841">
        <f t="shared" si="126"/>
        <v>0</v>
      </c>
      <c r="R361" s="1841">
        <f t="shared" si="126"/>
        <v>0</v>
      </c>
      <c r="S361" s="1841">
        <f t="shared" si="125"/>
        <v>0</v>
      </c>
      <c r="T361" s="1841">
        <f t="shared" si="125"/>
        <v>0</v>
      </c>
      <c r="U361" s="1841">
        <f t="shared" si="125"/>
        <v>0</v>
      </c>
      <c r="V361" s="1841">
        <f t="shared" si="125"/>
        <v>0</v>
      </c>
      <c r="W361" s="1841">
        <f t="shared" si="125"/>
        <v>0</v>
      </c>
      <c r="X361" s="1852"/>
      <c r="Y361" s="1852"/>
    </row>
    <row r="362" spans="1:25" ht="12.75">
      <c r="A362" s="713"/>
      <c r="B362" s="1133" t="s">
        <v>1091</v>
      </c>
      <c r="C362" s="1841">
        <f t="shared" si="124"/>
        <v>0</v>
      </c>
      <c r="D362" s="1841">
        <f t="shared" si="124"/>
        <v>0</v>
      </c>
      <c r="E362" s="1841">
        <f t="shared" si="124"/>
        <v>0</v>
      </c>
      <c r="F362" s="1841">
        <f t="shared" si="124"/>
        <v>0</v>
      </c>
      <c r="G362" s="1841">
        <f t="shared" si="124"/>
        <v>0</v>
      </c>
      <c r="H362" s="1841">
        <f t="shared" si="124"/>
        <v>0</v>
      </c>
      <c r="I362" s="1841">
        <f t="shared" si="124"/>
        <v>0</v>
      </c>
      <c r="J362" s="1841">
        <f t="shared" si="124"/>
        <v>0</v>
      </c>
      <c r="K362" s="1841">
        <f t="shared" si="124"/>
        <v>0</v>
      </c>
      <c r="L362" s="1841">
        <f t="shared" si="124"/>
        <v>0</v>
      </c>
      <c r="M362" s="1841">
        <f t="shared" si="124"/>
        <v>0</v>
      </c>
      <c r="N362" s="1841">
        <f t="shared" si="124"/>
        <v>0</v>
      </c>
      <c r="O362" s="1841">
        <f t="shared" si="124"/>
        <v>0</v>
      </c>
      <c r="P362" s="1841">
        <f t="shared" si="124"/>
        <v>0</v>
      </c>
      <c r="Q362" s="1841">
        <f t="shared" si="126"/>
        <v>0</v>
      </c>
      <c r="R362" s="1841">
        <f t="shared" si="126"/>
        <v>0</v>
      </c>
      <c r="S362" s="1841">
        <f t="shared" si="125"/>
        <v>0</v>
      </c>
      <c r="T362" s="1841">
        <f t="shared" si="125"/>
        <v>0</v>
      </c>
      <c r="U362" s="1841">
        <f t="shared" si="125"/>
        <v>0</v>
      </c>
      <c r="V362" s="1841">
        <f t="shared" si="125"/>
        <v>0</v>
      </c>
      <c r="W362" s="1841">
        <f t="shared" si="125"/>
        <v>0</v>
      </c>
      <c r="X362" s="1852"/>
      <c r="Y362" s="1852"/>
    </row>
    <row r="363" spans="1:25" ht="12.75">
      <c r="A363" s="679"/>
      <c r="B363" s="1133">
        <v>1830</v>
      </c>
      <c r="C363" s="1841">
        <f t="shared" si="124"/>
        <v>18000</v>
      </c>
      <c r="D363" s="1841">
        <f t="shared" si="124"/>
        <v>15044.749218978242</v>
      </c>
      <c r="E363" s="1841">
        <f t="shared" si="124"/>
        <v>1852.0132017283247</v>
      </c>
      <c r="F363" s="1841">
        <f t="shared" si="124"/>
        <v>184.09028658381942</v>
      </c>
      <c r="G363" s="1841">
        <f t="shared" si="124"/>
        <v>0</v>
      </c>
      <c r="H363" s="1841">
        <f t="shared" si="124"/>
        <v>0</v>
      </c>
      <c r="I363" s="1841">
        <f t="shared" si="124"/>
        <v>0</v>
      </c>
      <c r="J363" s="1841">
        <f t="shared" si="124"/>
        <v>891.7100600914157</v>
      </c>
      <c r="K363" s="1841">
        <f t="shared" si="124"/>
        <v>0</v>
      </c>
      <c r="L363" s="1841">
        <f t="shared" si="124"/>
        <v>27.437232618197406</v>
      </c>
      <c r="M363" s="1841">
        <f t="shared" si="124"/>
        <v>0</v>
      </c>
      <c r="N363" s="1841">
        <f t="shared" si="124"/>
        <v>0</v>
      </c>
      <c r="O363" s="1841">
        <f t="shared" si="124"/>
        <v>0</v>
      </c>
      <c r="P363" s="1841">
        <f t="shared" si="124"/>
        <v>0</v>
      </c>
      <c r="Q363" s="1841">
        <f t="shared" si="126"/>
        <v>0</v>
      </c>
      <c r="R363" s="1841">
        <f t="shared" si="126"/>
        <v>0</v>
      </c>
      <c r="S363" s="1841">
        <f t="shared" si="125"/>
        <v>0</v>
      </c>
      <c r="T363" s="1841">
        <f t="shared" si="125"/>
        <v>0</v>
      </c>
      <c r="U363" s="1841">
        <f t="shared" si="125"/>
        <v>0</v>
      </c>
      <c r="V363" s="1841">
        <f t="shared" si="125"/>
        <v>0</v>
      </c>
      <c r="W363" s="1841">
        <f t="shared" si="125"/>
        <v>0</v>
      </c>
      <c r="X363" s="1852"/>
      <c r="Y363" s="1852"/>
    </row>
    <row r="364" spans="1:25" ht="12.75">
      <c r="A364" s="679"/>
      <c r="B364" s="1133">
        <v>1835</v>
      </c>
      <c r="C364" s="1841">
        <f t="shared" si="124"/>
        <v>23200</v>
      </c>
      <c r="D364" s="1841">
        <f t="shared" si="124"/>
        <v>19465.505031399705</v>
      </c>
      <c r="E364" s="1841">
        <f t="shared" si="124"/>
        <v>2396.2095859321821</v>
      </c>
      <c r="F364" s="1841">
        <f t="shared" si="124"/>
        <v>149.05544002028913</v>
      </c>
      <c r="G364" s="1841">
        <f t="shared" si="124"/>
        <v>0</v>
      </c>
      <c r="H364" s="1841">
        <f t="shared" si="124"/>
        <v>0</v>
      </c>
      <c r="I364" s="1841">
        <f t="shared" si="124"/>
        <v>0</v>
      </c>
      <c r="J364" s="1841">
        <f t="shared" si="124"/>
        <v>1153.7305413747545</v>
      </c>
      <c r="K364" s="1841">
        <f t="shared" si="124"/>
        <v>0</v>
      </c>
      <c r="L364" s="1841">
        <f t="shared" si="124"/>
        <v>35.499401273069374</v>
      </c>
      <c r="M364" s="1841">
        <f t="shared" si="124"/>
        <v>0</v>
      </c>
      <c r="N364" s="1841">
        <f t="shared" si="124"/>
        <v>0</v>
      </c>
      <c r="O364" s="1841">
        <f t="shared" si="124"/>
        <v>0</v>
      </c>
      <c r="P364" s="1841">
        <f t="shared" si="124"/>
        <v>0</v>
      </c>
      <c r="Q364" s="1841">
        <f t="shared" si="126"/>
        <v>0</v>
      </c>
      <c r="R364" s="1841">
        <f t="shared" si="126"/>
        <v>0</v>
      </c>
      <c r="S364" s="1841">
        <f t="shared" si="125"/>
        <v>0</v>
      </c>
      <c r="T364" s="1841">
        <f t="shared" si="125"/>
        <v>0</v>
      </c>
      <c r="U364" s="1841">
        <f t="shared" si="125"/>
        <v>0</v>
      </c>
      <c r="V364" s="1841">
        <f t="shared" si="125"/>
        <v>0</v>
      </c>
      <c r="W364" s="1841">
        <f t="shared" si="125"/>
        <v>0</v>
      </c>
      <c r="X364" s="1852"/>
      <c r="Y364" s="1852"/>
    </row>
    <row r="365" spans="1:25" ht="12.75">
      <c r="A365" s="679"/>
      <c r="B365" s="1133">
        <v>1855</v>
      </c>
      <c r="C365" s="1841">
        <f t="shared" si="124"/>
        <v>14000</v>
      </c>
      <c r="D365" s="1841">
        <f t="shared" si="124"/>
        <v>9721.1962601042615</v>
      </c>
      <c r="E365" s="1841">
        <f t="shared" si="124"/>
        <v>3231.0419788522827</v>
      </c>
      <c r="F365" s="1841">
        <f t="shared" si="124"/>
        <v>0</v>
      </c>
      <c r="G365" s="1841">
        <f t="shared" si="124"/>
        <v>0</v>
      </c>
      <c r="H365" s="1841">
        <f t="shared" si="124"/>
        <v>0</v>
      </c>
      <c r="I365" s="1841">
        <f t="shared" si="124"/>
        <v>0</v>
      </c>
      <c r="J365" s="1841">
        <f t="shared" si="124"/>
        <v>1037.1245858044365</v>
      </c>
      <c r="K365" s="1841">
        <f t="shared" si="124"/>
        <v>0</v>
      </c>
      <c r="L365" s="1841">
        <f t="shared" si="124"/>
        <v>10.637175239019861</v>
      </c>
      <c r="M365" s="1841">
        <f t="shared" si="124"/>
        <v>0</v>
      </c>
      <c r="N365" s="1841">
        <f t="shared" si="124"/>
        <v>0</v>
      </c>
      <c r="O365" s="1841">
        <f t="shared" si="124"/>
        <v>0</v>
      </c>
      <c r="P365" s="1841">
        <f t="shared" si="124"/>
        <v>0</v>
      </c>
      <c r="Q365" s="1841">
        <f t="shared" si="126"/>
        <v>0</v>
      </c>
      <c r="R365" s="1841">
        <f t="shared" si="126"/>
        <v>0</v>
      </c>
      <c r="S365" s="1841">
        <f t="shared" si="125"/>
        <v>0</v>
      </c>
      <c r="T365" s="1841">
        <f t="shared" si="125"/>
        <v>0</v>
      </c>
      <c r="U365" s="1841">
        <f t="shared" si="125"/>
        <v>0</v>
      </c>
      <c r="V365" s="1841">
        <f t="shared" si="125"/>
        <v>0</v>
      </c>
      <c r="W365" s="1841">
        <f t="shared" si="125"/>
        <v>0</v>
      </c>
      <c r="X365" s="1852"/>
      <c r="Y365" s="1852"/>
    </row>
    <row r="366" spans="1:25" ht="12.75">
      <c r="A366" s="679"/>
      <c r="B366" s="1133">
        <v>1840</v>
      </c>
      <c r="C366" s="1841">
        <f t="shared" si="124"/>
        <v>3200.0000000000005</v>
      </c>
      <c r="D366" s="1841">
        <f t="shared" si="124"/>
        <v>2670.0481866599039</v>
      </c>
      <c r="E366" s="1841">
        <f t="shared" si="124"/>
        <v>328.68374334263251</v>
      </c>
      <c r="F366" s="1841">
        <f t="shared" si="124"/>
        <v>38.143545523712909</v>
      </c>
      <c r="G366" s="1841">
        <f t="shared" si="124"/>
        <v>0</v>
      </c>
      <c r="H366" s="1841">
        <f t="shared" si="124"/>
        <v>0</v>
      </c>
      <c r="I366" s="1841">
        <f t="shared" si="124"/>
        <v>0</v>
      </c>
      <c r="J366" s="1841">
        <f t="shared" si="124"/>
        <v>158.25513568348973</v>
      </c>
      <c r="K366" s="1841">
        <f t="shared" si="124"/>
        <v>0</v>
      </c>
      <c r="L366" s="1841">
        <f t="shared" si="124"/>
        <v>4.8693887902612225</v>
      </c>
      <c r="M366" s="1841">
        <f t="shared" si="124"/>
        <v>0</v>
      </c>
      <c r="N366" s="1841">
        <f t="shared" si="124"/>
        <v>0</v>
      </c>
      <c r="O366" s="1841">
        <f t="shared" si="124"/>
        <v>0</v>
      </c>
      <c r="P366" s="1841">
        <f t="shared" si="124"/>
        <v>0</v>
      </c>
      <c r="Q366" s="1841">
        <f t="shared" si="126"/>
        <v>0</v>
      </c>
      <c r="R366" s="1841">
        <f t="shared" si="126"/>
        <v>0</v>
      </c>
      <c r="S366" s="1841">
        <f t="shared" si="125"/>
        <v>0</v>
      </c>
      <c r="T366" s="1841">
        <f t="shared" si="125"/>
        <v>0</v>
      </c>
      <c r="U366" s="1841">
        <f t="shared" si="125"/>
        <v>0</v>
      </c>
      <c r="V366" s="1841">
        <f t="shared" si="125"/>
        <v>0</v>
      </c>
      <c r="W366" s="1841">
        <f t="shared" si="125"/>
        <v>0</v>
      </c>
      <c r="X366" s="1852"/>
      <c r="Y366" s="1852"/>
    </row>
    <row r="367" spans="1:25" ht="12.75">
      <c r="A367" s="679"/>
      <c r="B367" s="1133">
        <v>1845</v>
      </c>
      <c r="C367" s="1841">
        <f t="shared" si="124"/>
        <v>4800</v>
      </c>
      <c r="D367" s="1841">
        <f t="shared" si="124"/>
        <v>4008.3577550942828</v>
      </c>
      <c r="E367" s="1841">
        <f t="shared" si="124"/>
        <v>493.43005799792849</v>
      </c>
      <c r="F367" s="1841">
        <f t="shared" si="124"/>
        <v>53.324676642150649</v>
      </c>
      <c r="G367" s="1841">
        <f t="shared" si="124"/>
        <v>0</v>
      </c>
      <c r="H367" s="1841">
        <f t="shared" si="124"/>
        <v>0</v>
      </c>
      <c r="I367" s="1841">
        <f t="shared" si="124"/>
        <v>0</v>
      </c>
      <c r="J367" s="1841">
        <f t="shared" si="124"/>
        <v>237.57743533233591</v>
      </c>
      <c r="K367" s="1841">
        <f t="shared" si="124"/>
        <v>0</v>
      </c>
      <c r="L367" s="1841">
        <f t="shared" si="124"/>
        <v>7.3100749333026434</v>
      </c>
      <c r="M367" s="1841">
        <f t="shared" si="124"/>
        <v>0</v>
      </c>
      <c r="N367" s="1841">
        <f t="shared" si="124"/>
        <v>0</v>
      </c>
      <c r="O367" s="1841">
        <f t="shared" si="124"/>
        <v>0</v>
      </c>
      <c r="P367" s="1841">
        <f t="shared" si="124"/>
        <v>0</v>
      </c>
      <c r="Q367" s="1841">
        <f t="shared" si="126"/>
        <v>0</v>
      </c>
      <c r="R367" s="1841">
        <f t="shared" si="126"/>
        <v>0</v>
      </c>
      <c r="S367" s="1841">
        <f t="shared" si="125"/>
        <v>0</v>
      </c>
      <c r="T367" s="1841">
        <f t="shared" si="125"/>
        <v>0</v>
      </c>
      <c r="U367" s="1841">
        <f t="shared" si="125"/>
        <v>0</v>
      </c>
      <c r="V367" s="1841">
        <f t="shared" si="125"/>
        <v>0</v>
      </c>
      <c r="W367" s="1841">
        <f t="shared" si="125"/>
        <v>0</v>
      </c>
      <c r="X367" s="1852"/>
      <c r="Y367" s="1852"/>
    </row>
    <row r="368" spans="1:25" ht="12.75">
      <c r="A368" s="679"/>
      <c r="B368" s="1133">
        <v>1860</v>
      </c>
      <c r="C368" s="1841">
        <f t="shared" si="124"/>
        <v>32000</v>
      </c>
      <c r="D368" s="1841">
        <f t="shared" si="124"/>
        <v>23153.777777777777</v>
      </c>
      <c r="E368" s="1841">
        <f t="shared" si="124"/>
        <v>7674.3111111111111</v>
      </c>
      <c r="F368" s="1841">
        <f t="shared" si="124"/>
        <v>1171.911111111111</v>
      </c>
      <c r="G368" s="1841">
        <f t="shared" si="124"/>
        <v>0</v>
      </c>
      <c r="H368" s="1841">
        <f t="shared" si="124"/>
        <v>0</v>
      </c>
      <c r="I368" s="1841">
        <f t="shared" si="124"/>
        <v>0</v>
      </c>
      <c r="J368" s="1841">
        <f t="shared" si="124"/>
        <v>0</v>
      </c>
      <c r="K368" s="1841">
        <f t="shared" si="124"/>
        <v>0</v>
      </c>
      <c r="L368" s="1841">
        <f t="shared" si="124"/>
        <v>0</v>
      </c>
      <c r="M368" s="1841">
        <f t="shared" si="124"/>
        <v>0</v>
      </c>
      <c r="N368" s="1841">
        <f t="shared" si="124"/>
        <v>0</v>
      </c>
      <c r="O368" s="1841">
        <f t="shared" si="124"/>
        <v>0</v>
      </c>
      <c r="P368" s="1841">
        <f t="shared" si="124"/>
        <v>0</v>
      </c>
      <c r="Q368" s="1841">
        <f t="shared" si="126"/>
        <v>0</v>
      </c>
      <c r="R368" s="1841">
        <f t="shared" si="126"/>
        <v>0</v>
      </c>
      <c r="S368" s="1841">
        <f t="shared" si="125"/>
        <v>0</v>
      </c>
      <c r="T368" s="1841">
        <f t="shared" si="125"/>
        <v>0</v>
      </c>
      <c r="U368" s="1841">
        <f t="shared" si="125"/>
        <v>0</v>
      </c>
      <c r="V368" s="1841">
        <f t="shared" si="125"/>
        <v>0</v>
      </c>
      <c r="W368" s="1841">
        <f t="shared" si="125"/>
        <v>0</v>
      </c>
      <c r="X368" s="1852"/>
      <c r="Y368" s="1852"/>
    </row>
    <row r="369" spans="1:25" ht="12.75">
      <c r="A369" s="679"/>
      <c r="B369" s="931" t="s">
        <v>714</v>
      </c>
      <c r="C369" s="1869">
        <f>SUM(C356:C368)</f>
        <v>276000</v>
      </c>
      <c r="D369" s="1869">
        <f t="shared" ref="D369:P369" si="127">SUM(D356:D368)</f>
        <v>221311.08498394859</v>
      </c>
      <c r="E369" s="1869">
        <f t="shared" si="127"/>
        <v>39441.242296891462</v>
      </c>
      <c r="F369" s="1869">
        <f t="shared" si="127"/>
        <v>4220.6717115364909</v>
      </c>
      <c r="G369" s="1869">
        <f t="shared" si="127"/>
        <v>0</v>
      </c>
      <c r="H369" s="1869">
        <f t="shared" si="127"/>
        <v>0</v>
      </c>
      <c r="I369" s="1869">
        <f t="shared" si="127"/>
        <v>0</v>
      </c>
      <c r="J369" s="1869">
        <f t="shared" si="127"/>
        <v>10719.115410166523</v>
      </c>
      <c r="K369" s="1869">
        <f t="shared" si="127"/>
        <v>0</v>
      </c>
      <c r="L369" s="1869">
        <f t="shared" si="127"/>
        <v>307.88559745691879</v>
      </c>
      <c r="M369" s="1869">
        <f t="shared" si="127"/>
        <v>0</v>
      </c>
      <c r="N369" s="1869">
        <f t="shared" si="127"/>
        <v>0</v>
      </c>
      <c r="O369" s="1869">
        <f t="shared" si="127"/>
        <v>0</v>
      </c>
      <c r="P369" s="1869">
        <f t="shared" si="127"/>
        <v>0</v>
      </c>
      <c r="Q369" s="1869">
        <f t="shared" ref="Q369:W369" si="128">SUM(Q356:Q368)</f>
        <v>0</v>
      </c>
      <c r="R369" s="1869">
        <f t="shared" si="128"/>
        <v>0</v>
      </c>
      <c r="S369" s="1869">
        <f t="shared" si="128"/>
        <v>0</v>
      </c>
      <c r="T369" s="1869">
        <f t="shared" si="128"/>
        <v>0</v>
      </c>
      <c r="U369" s="1869">
        <f t="shared" si="128"/>
        <v>0</v>
      </c>
      <c r="V369" s="1869">
        <f t="shared" si="128"/>
        <v>0</v>
      </c>
      <c r="W369" s="1869">
        <f t="shared" si="128"/>
        <v>0</v>
      </c>
      <c r="X369" s="1873"/>
      <c r="Y369" s="1873"/>
    </row>
    <row r="370" spans="1:25" ht="12.75">
      <c r="A370" s="688"/>
      <c r="C370" s="1133"/>
      <c r="D370" s="1133"/>
      <c r="E370" s="1133"/>
      <c r="F370" s="1133"/>
      <c r="G370" s="1133"/>
      <c r="H370" s="1133"/>
      <c r="I370" s="1133"/>
      <c r="J370" s="1133"/>
      <c r="K370" s="1133"/>
      <c r="L370" s="1133"/>
      <c r="M370" s="1133"/>
      <c r="N370" s="1133"/>
      <c r="O370" s="1133"/>
      <c r="P370" s="1133"/>
      <c r="Q370" s="1133"/>
      <c r="R370" s="1133"/>
      <c r="S370" s="1133"/>
      <c r="T370" s="1133"/>
      <c r="U370" s="1133"/>
      <c r="V370" s="1133"/>
      <c r="W370" s="1133"/>
      <c r="X370" s="1863"/>
      <c r="Y370" s="1863"/>
    </row>
    <row r="371" spans="1:25" ht="12.75">
      <c r="A371" s="255"/>
      <c r="B371" s="707" t="s">
        <v>857</v>
      </c>
      <c r="C371" s="1133"/>
      <c r="D371" s="1133"/>
      <c r="E371" s="1133"/>
      <c r="F371" s="1133"/>
      <c r="G371" s="1133"/>
      <c r="H371" s="1133"/>
      <c r="I371" s="1133"/>
      <c r="J371" s="1133"/>
      <c r="K371" s="1133"/>
      <c r="L371" s="1133"/>
      <c r="M371" s="1133"/>
      <c r="N371" s="1133"/>
      <c r="O371" s="1133"/>
      <c r="P371" s="1133"/>
      <c r="Q371" s="1133"/>
      <c r="R371" s="1133"/>
      <c r="S371" s="1133"/>
      <c r="T371" s="1133"/>
      <c r="U371" s="1133"/>
      <c r="V371" s="1133"/>
      <c r="W371" s="1133"/>
      <c r="X371" s="1863"/>
      <c r="Y371" s="1863"/>
    </row>
    <row r="372" spans="1:25" ht="12.75">
      <c r="A372" s="679"/>
      <c r="B372" s="1133" t="s">
        <v>1283</v>
      </c>
      <c r="C372" s="1841">
        <f t="shared" ref="C372:W372" si="129">SUMIF($Z$213:$Z$220,$B372,C$213:C$220)</f>
        <v>260000</v>
      </c>
      <c r="D372" s="1841">
        <f t="shared" si="129"/>
        <v>213334.65621589444</v>
      </c>
      <c r="E372" s="1841">
        <f t="shared" si="129"/>
        <v>32425.835896418295</v>
      </c>
      <c r="F372" s="1841">
        <f t="shared" si="129"/>
        <v>13336.640539736089</v>
      </c>
      <c r="G372" s="1841">
        <f t="shared" si="129"/>
        <v>0</v>
      </c>
      <c r="H372" s="1841">
        <f t="shared" si="129"/>
        <v>0</v>
      </c>
      <c r="I372" s="1841">
        <f t="shared" si="129"/>
        <v>0</v>
      </c>
      <c r="J372" s="1841">
        <f t="shared" si="129"/>
        <v>515.92419882924901</v>
      </c>
      <c r="K372" s="1841">
        <f t="shared" si="129"/>
        <v>0</v>
      </c>
      <c r="L372" s="1841">
        <f t="shared" si="129"/>
        <v>386.9431491219367</v>
      </c>
      <c r="M372" s="1841">
        <f t="shared" si="129"/>
        <v>0</v>
      </c>
      <c r="N372" s="1841">
        <f t="shared" si="129"/>
        <v>0</v>
      </c>
      <c r="O372" s="1841">
        <f t="shared" si="129"/>
        <v>0</v>
      </c>
      <c r="P372" s="1841">
        <f t="shared" si="129"/>
        <v>0</v>
      </c>
      <c r="Q372" s="1841">
        <f t="shared" si="129"/>
        <v>0</v>
      </c>
      <c r="R372" s="1841">
        <f t="shared" si="129"/>
        <v>0</v>
      </c>
      <c r="S372" s="1841">
        <f t="shared" si="129"/>
        <v>0</v>
      </c>
      <c r="T372" s="1841">
        <f t="shared" si="129"/>
        <v>0</v>
      </c>
      <c r="U372" s="1841">
        <f t="shared" si="129"/>
        <v>0</v>
      </c>
      <c r="V372" s="1841">
        <f t="shared" si="129"/>
        <v>0</v>
      </c>
      <c r="W372" s="1841">
        <f t="shared" si="129"/>
        <v>0</v>
      </c>
      <c r="X372" s="1852"/>
      <c r="Y372" s="1852"/>
    </row>
    <row r="373" spans="1:25" ht="12.75">
      <c r="A373" s="679"/>
      <c r="B373" s="1133" t="s">
        <v>781</v>
      </c>
      <c r="C373" s="1841">
        <f t="shared" ref="C373:R374" si="130">SUMIF($Z$213:$Z$220,$B373,C$213:C$220)</f>
        <v>0</v>
      </c>
      <c r="D373" s="1841">
        <f t="shared" si="130"/>
        <v>0</v>
      </c>
      <c r="E373" s="1841">
        <f t="shared" si="130"/>
        <v>0</v>
      </c>
      <c r="F373" s="1841">
        <f t="shared" si="130"/>
        <v>0</v>
      </c>
      <c r="G373" s="1841">
        <f t="shared" si="130"/>
        <v>0</v>
      </c>
      <c r="H373" s="1841">
        <f t="shared" si="130"/>
        <v>0</v>
      </c>
      <c r="I373" s="1841">
        <f t="shared" si="130"/>
        <v>0</v>
      </c>
      <c r="J373" s="1841">
        <f t="shared" si="130"/>
        <v>0</v>
      </c>
      <c r="K373" s="1841">
        <f t="shared" si="130"/>
        <v>0</v>
      </c>
      <c r="L373" s="1841">
        <f t="shared" si="130"/>
        <v>0</v>
      </c>
      <c r="M373" s="1841">
        <f t="shared" si="130"/>
        <v>0</v>
      </c>
      <c r="N373" s="1841">
        <f t="shared" si="130"/>
        <v>0</v>
      </c>
      <c r="O373" s="1841">
        <f t="shared" si="130"/>
        <v>0</v>
      </c>
      <c r="P373" s="1841">
        <f t="shared" si="130"/>
        <v>0</v>
      </c>
      <c r="Q373" s="1841">
        <f t="shared" si="130"/>
        <v>0</v>
      </c>
      <c r="R373" s="1841">
        <f t="shared" si="130"/>
        <v>0</v>
      </c>
      <c r="S373" s="1841">
        <f t="shared" ref="S373:W374" si="131">SUMIF($Z$213:$Z$220,$B373,S$213:S$220)</f>
        <v>0</v>
      </c>
      <c r="T373" s="1841">
        <f t="shared" si="131"/>
        <v>0</v>
      </c>
      <c r="U373" s="1841">
        <f t="shared" si="131"/>
        <v>0</v>
      </c>
      <c r="V373" s="1841">
        <f t="shared" si="131"/>
        <v>0</v>
      </c>
      <c r="W373" s="1841">
        <f t="shared" si="131"/>
        <v>0</v>
      </c>
      <c r="X373" s="1852"/>
      <c r="Y373" s="1852"/>
    </row>
    <row r="374" spans="1:25" ht="12.75">
      <c r="A374" s="679"/>
      <c r="B374" s="1133" t="s">
        <v>1356</v>
      </c>
      <c r="C374" s="1841">
        <f t="shared" si="130"/>
        <v>8000</v>
      </c>
      <c r="D374" s="1841">
        <f t="shared" si="130"/>
        <v>8000</v>
      </c>
      <c r="E374" s="1841">
        <f t="shared" si="130"/>
        <v>0</v>
      </c>
      <c r="F374" s="1841">
        <f t="shared" si="130"/>
        <v>0</v>
      </c>
      <c r="G374" s="1841">
        <f t="shared" si="130"/>
        <v>0</v>
      </c>
      <c r="H374" s="1841">
        <f t="shared" si="130"/>
        <v>0</v>
      </c>
      <c r="I374" s="1841">
        <f t="shared" si="130"/>
        <v>0</v>
      </c>
      <c r="J374" s="1841">
        <f t="shared" si="130"/>
        <v>0</v>
      </c>
      <c r="K374" s="1841">
        <f t="shared" si="130"/>
        <v>0</v>
      </c>
      <c r="L374" s="1841">
        <f t="shared" si="130"/>
        <v>0</v>
      </c>
      <c r="M374" s="1841">
        <f t="shared" si="130"/>
        <v>0</v>
      </c>
      <c r="N374" s="1841">
        <f t="shared" si="130"/>
        <v>0</v>
      </c>
      <c r="O374" s="1841">
        <f t="shared" si="130"/>
        <v>0</v>
      </c>
      <c r="P374" s="1841">
        <f t="shared" si="130"/>
        <v>0</v>
      </c>
      <c r="Q374" s="1841">
        <f>SUMIF($Z$213:$Z$220,$B374,Q$213:Q$220)</f>
        <v>0</v>
      </c>
      <c r="R374" s="1841">
        <f>SUMIF($Z$213:$Z$220,$B374,R$213:R$220)</f>
        <v>0</v>
      </c>
      <c r="S374" s="1841">
        <f t="shared" si="131"/>
        <v>0</v>
      </c>
      <c r="T374" s="1841">
        <f t="shared" si="131"/>
        <v>0</v>
      </c>
      <c r="U374" s="1841">
        <f t="shared" si="131"/>
        <v>0</v>
      </c>
      <c r="V374" s="1841">
        <f t="shared" si="131"/>
        <v>0</v>
      </c>
      <c r="W374" s="1841">
        <f t="shared" si="131"/>
        <v>0</v>
      </c>
      <c r="X374" s="1852"/>
      <c r="Y374" s="1852"/>
    </row>
    <row r="375" spans="1:25" ht="12.75">
      <c r="A375" s="679"/>
      <c r="B375" s="931" t="s">
        <v>714</v>
      </c>
      <c r="C375" s="1869">
        <f>SUM(C372:C374)</f>
        <v>268000</v>
      </c>
      <c r="D375" s="1869">
        <f t="shared" ref="D375:P375" si="132">SUM(D372:D374)</f>
        <v>221334.65621589444</v>
      </c>
      <c r="E375" s="1869">
        <f t="shared" si="132"/>
        <v>32425.835896418295</v>
      </c>
      <c r="F375" s="1869">
        <f t="shared" si="132"/>
        <v>13336.640539736089</v>
      </c>
      <c r="G375" s="1869">
        <f t="shared" si="132"/>
        <v>0</v>
      </c>
      <c r="H375" s="1869">
        <f t="shared" si="132"/>
        <v>0</v>
      </c>
      <c r="I375" s="1869">
        <f t="shared" si="132"/>
        <v>0</v>
      </c>
      <c r="J375" s="1869">
        <f t="shared" si="132"/>
        <v>515.92419882924901</v>
      </c>
      <c r="K375" s="1869">
        <f t="shared" si="132"/>
        <v>0</v>
      </c>
      <c r="L375" s="1869">
        <f t="shared" si="132"/>
        <v>386.9431491219367</v>
      </c>
      <c r="M375" s="1869">
        <f t="shared" si="132"/>
        <v>0</v>
      </c>
      <c r="N375" s="1869">
        <f t="shared" si="132"/>
        <v>0</v>
      </c>
      <c r="O375" s="1869">
        <f t="shared" si="132"/>
        <v>0</v>
      </c>
      <c r="P375" s="1869">
        <f t="shared" si="132"/>
        <v>0</v>
      </c>
      <c r="Q375" s="1869">
        <f t="shared" ref="Q375:W375" si="133">SUM(Q372:Q374)</f>
        <v>0</v>
      </c>
      <c r="R375" s="1869">
        <f t="shared" si="133"/>
        <v>0</v>
      </c>
      <c r="S375" s="1869">
        <f t="shared" si="133"/>
        <v>0</v>
      </c>
      <c r="T375" s="1869">
        <f t="shared" si="133"/>
        <v>0</v>
      </c>
      <c r="U375" s="1869">
        <f t="shared" si="133"/>
        <v>0</v>
      </c>
      <c r="V375" s="1869">
        <f t="shared" si="133"/>
        <v>0</v>
      </c>
      <c r="W375" s="1869">
        <f t="shared" si="133"/>
        <v>0</v>
      </c>
      <c r="X375" s="1873"/>
      <c r="Y375" s="1873"/>
    </row>
    <row r="376" spans="1:25" ht="12.75">
      <c r="A376" s="679"/>
      <c r="C376" s="13"/>
      <c r="D376" s="13"/>
      <c r="E376" s="13"/>
      <c r="F376" s="13"/>
      <c r="G376" s="13"/>
      <c r="H376" s="13"/>
      <c r="I376" s="13"/>
      <c r="J376" s="13"/>
      <c r="K376" s="13"/>
      <c r="L376" s="13"/>
      <c r="M376" s="13"/>
      <c r="N376" s="13"/>
      <c r="O376" s="13"/>
      <c r="P376" s="13"/>
      <c r="Q376" s="13"/>
      <c r="R376" s="13"/>
      <c r="S376" s="13"/>
      <c r="T376" s="13"/>
      <c r="U376" s="13"/>
      <c r="V376" s="13"/>
      <c r="W376" s="13"/>
      <c r="X376" s="7"/>
      <c r="Y376" s="7"/>
    </row>
    <row r="377" spans="1:25" ht="12.75">
      <c r="A377" s="679"/>
      <c r="B377" s="931" t="s">
        <v>712</v>
      </c>
      <c r="C377" s="1869">
        <f>SUM(C375,C369)</f>
        <v>544000</v>
      </c>
      <c r="D377" s="1869">
        <f t="shared" ref="D377:P377" si="134">SUM(D375,D369)</f>
        <v>442645.741199843</v>
      </c>
      <c r="E377" s="1869">
        <f t="shared" si="134"/>
        <v>71867.078193309761</v>
      </c>
      <c r="F377" s="1869">
        <f t="shared" si="134"/>
        <v>17557.312251272579</v>
      </c>
      <c r="G377" s="1869">
        <f t="shared" si="134"/>
        <v>0</v>
      </c>
      <c r="H377" s="1869">
        <f t="shared" si="134"/>
        <v>0</v>
      </c>
      <c r="I377" s="1869">
        <f t="shared" si="134"/>
        <v>0</v>
      </c>
      <c r="J377" s="1869">
        <f t="shared" si="134"/>
        <v>11235.039608995772</v>
      </c>
      <c r="K377" s="1869">
        <f t="shared" si="134"/>
        <v>0</v>
      </c>
      <c r="L377" s="1869">
        <f t="shared" si="134"/>
        <v>694.82874657885554</v>
      </c>
      <c r="M377" s="1869">
        <f t="shared" si="134"/>
        <v>0</v>
      </c>
      <c r="N377" s="1869">
        <f t="shared" si="134"/>
        <v>0</v>
      </c>
      <c r="O377" s="1869">
        <f t="shared" si="134"/>
        <v>0</v>
      </c>
      <c r="P377" s="1869">
        <f t="shared" si="134"/>
        <v>0</v>
      </c>
      <c r="Q377" s="1869">
        <f>SUM(Q375,Q369)</f>
        <v>0</v>
      </c>
      <c r="R377" s="1869">
        <f t="shared" ref="R377:W377" si="135">SUM(R375,R369)</f>
        <v>0</v>
      </c>
      <c r="S377" s="1869">
        <f t="shared" si="135"/>
        <v>0</v>
      </c>
      <c r="T377" s="1869">
        <f t="shared" si="135"/>
        <v>0</v>
      </c>
      <c r="U377" s="1869">
        <f t="shared" si="135"/>
        <v>0</v>
      </c>
      <c r="V377" s="1869">
        <f t="shared" si="135"/>
        <v>0</v>
      </c>
      <c r="W377" s="1869">
        <f t="shared" si="135"/>
        <v>0</v>
      </c>
      <c r="X377" s="1873"/>
      <c r="Y377" s="1873"/>
    </row>
    <row r="378" spans="1:25" ht="12.75">
      <c r="A378" s="679"/>
      <c r="C378" s="1133"/>
      <c r="D378" s="1133"/>
      <c r="E378" s="1133"/>
      <c r="F378" s="1133"/>
      <c r="G378" s="1133"/>
      <c r="H378" s="1133"/>
      <c r="I378" s="1133"/>
      <c r="J378" s="1133"/>
      <c r="K378" s="1133"/>
      <c r="L378" s="1133"/>
      <c r="M378" s="1133"/>
      <c r="N378" s="1133"/>
      <c r="O378" s="1133"/>
      <c r="P378" s="1133"/>
      <c r="Q378" s="1133"/>
      <c r="R378" s="1133"/>
      <c r="S378" s="1133"/>
      <c r="T378" s="1133"/>
      <c r="U378" s="1133"/>
      <c r="V378" s="1133"/>
      <c r="W378" s="1133"/>
      <c r="X378" s="1863"/>
      <c r="Y378" s="1863"/>
    </row>
    <row r="379" spans="1:25" ht="12.75">
      <c r="A379" s="679"/>
      <c r="B379" s="677" t="s">
        <v>972</v>
      </c>
      <c r="C379" s="1841">
        <f>C226</f>
        <v>97095</v>
      </c>
      <c r="D379" s="1841">
        <f t="shared" ref="D379:P379" si="136">D226</f>
        <v>73890.447840153138</v>
      </c>
      <c r="E379" s="1841">
        <f t="shared" si="136"/>
        <v>18811.062181243899</v>
      </c>
      <c r="F379" s="1841">
        <f t="shared" si="136"/>
        <v>2643.3431266886464</v>
      </c>
      <c r="G379" s="1841">
        <f t="shared" si="136"/>
        <v>0</v>
      </c>
      <c r="H379" s="1841">
        <f t="shared" si="136"/>
        <v>0</v>
      </c>
      <c r="I379" s="1841">
        <f t="shared" si="136"/>
        <v>0</v>
      </c>
      <c r="J379" s="1841">
        <f t="shared" si="136"/>
        <v>1699.5665998071233</v>
      </c>
      <c r="K379" s="1841">
        <f t="shared" si="136"/>
        <v>0</v>
      </c>
      <c r="L379" s="1841">
        <f t="shared" si="136"/>
        <v>50.580252107197332</v>
      </c>
      <c r="M379" s="1841">
        <f t="shared" si="136"/>
        <v>0</v>
      </c>
      <c r="N379" s="1841">
        <f t="shared" si="136"/>
        <v>0</v>
      </c>
      <c r="O379" s="1841">
        <f t="shared" si="136"/>
        <v>0</v>
      </c>
      <c r="P379" s="1841">
        <f t="shared" si="136"/>
        <v>0</v>
      </c>
      <c r="Q379" s="1841">
        <f>Q226</f>
        <v>0</v>
      </c>
      <c r="R379" s="1841">
        <f t="shared" ref="R379:W379" si="137">R226</f>
        <v>0</v>
      </c>
      <c r="S379" s="1841">
        <f t="shared" si="137"/>
        <v>0</v>
      </c>
      <c r="T379" s="1841">
        <f t="shared" si="137"/>
        <v>0</v>
      </c>
      <c r="U379" s="1841">
        <f t="shared" si="137"/>
        <v>0</v>
      </c>
      <c r="V379" s="1841">
        <f t="shared" si="137"/>
        <v>0</v>
      </c>
      <c r="W379" s="1841">
        <f t="shared" si="137"/>
        <v>0</v>
      </c>
      <c r="X379" s="1852"/>
      <c r="Y379" s="1852"/>
    </row>
    <row r="380" spans="1:25" ht="25.5">
      <c r="A380" s="679"/>
      <c r="B380" s="677" t="s">
        <v>1223</v>
      </c>
      <c r="C380" s="1856">
        <f t="shared" ref="C380:P388" si="138">C227</f>
        <v>17835.329215445094</v>
      </c>
      <c r="D380" s="1856">
        <f t="shared" si="138"/>
        <v>14231.391441432323</v>
      </c>
      <c r="E380" s="1856">
        <f t="shared" si="138"/>
        <v>2675.6152504426846</v>
      </c>
      <c r="F380" s="1856">
        <f t="shared" si="138"/>
        <v>320.04129009403772</v>
      </c>
      <c r="G380" s="1856">
        <f t="shared" si="138"/>
        <v>0</v>
      </c>
      <c r="H380" s="1856">
        <f t="shared" si="138"/>
        <v>0</v>
      </c>
      <c r="I380" s="1856">
        <f t="shared" si="138"/>
        <v>0</v>
      </c>
      <c r="J380" s="1856">
        <f t="shared" si="138"/>
        <v>590.31397681773672</v>
      </c>
      <c r="K380" s="1856">
        <f t="shared" si="138"/>
        <v>0</v>
      </c>
      <c r="L380" s="1856">
        <f t="shared" si="138"/>
        <v>17.967256658308877</v>
      </c>
      <c r="M380" s="1856">
        <f t="shared" si="138"/>
        <v>0</v>
      </c>
      <c r="N380" s="1856">
        <f t="shared" si="138"/>
        <v>0</v>
      </c>
      <c r="O380" s="1856">
        <f t="shared" si="138"/>
        <v>0</v>
      </c>
      <c r="P380" s="1856">
        <f t="shared" si="138"/>
        <v>0</v>
      </c>
      <c r="Q380" s="1856">
        <f t="shared" ref="Q380:W380" si="139">Q227</f>
        <v>0</v>
      </c>
      <c r="R380" s="1856">
        <f t="shared" si="139"/>
        <v>0</v>
      </c>
      <c r="S380" s="1856">
        <f t="shared" si="139"/>
        <v>0</v>
      </c>
      <c r="T380" s="1856">
        <f t="shared" si="139"/>
        <v>0</v>
      </c>
      <c r="U380" s="1856">
        <f t="shared" si="139"/>
        <v>0</v>
      </c>
      <c r="V380" s="1856">
        <f t="shared" si="139"/>
        <v>0</v>
      </c>
      <c r="W380" s="1856">
        <f t="shared" si="139"/>
        <v>0</v>
      </c>
      <c r="X380" s="1864"/>
      <c r="Y380" s="1864"/>
    </row>
    <row r="381" spans="1:25" ht="12.75">
      <c r="A381" s="679"/>
      <c r="B381" s="701" t="s">
        <v>1217</v>
      </c>
      <c r="C381" s="1841">
        <f t="shared" si="138"/>
        <v>411950.19070022821</v>
      </c>
      <c r="D381" s="1841">
        <f t="shared" si="138"/>
        <v>334637.45709770825</v>
      </c>
      <c r="E381" s="1841">
        <f t="shared" si="138"/>
        <v>54851.297696036476</v>
      </c>
      <c r="F381" s="1841">
        <f t="shared" si="138"/>
        <v>13338.342675783666</v>
      </c>
      <c r="G381" s="1841">
        <f t="shared" si="138"/>
        <v>0</v>
      </c>
      <c r="H381" s="1841">
        <f t="shared" si="138"/>
        <v>0</v>
      </c>
      <c r="I381" s="1841">
        <f t="shared" si="138"/>
        <v>0</v>
      </c>
      <c r="J381" s="1841">
        <f t="shared" si="138"/>
        <v>8597.3317040103066</v>
      </c>
      <c r="K381" s="1841">
        <f t="shared" si="138"/>
        <v>0</v>
      </c>
      <c r="L381" s="1841">
        <f t="shared" si="138"/>
        <v>525.76152668952591</v>
      </c>
      <c r="M381" s="1841">
        <f t="shared" si="138"/>
        <v>0</v>
      </c>
      <c r="N381" s="1841">
        <f t="shared" si="138"/>
        <v>0</v>
      </c>
      <c r="O381" s="1841">
        <f t="shared" si="138"/>
        <v>0</v>
      </c>
      <c r="P381" s="1841">
        <f t="shared" si="138"/>
        <v>0</v>
      </c>
      <c r="Q381" s="1841">
        <f t="shared" ref="Q381:W381" si="140">Q228</f>
        <v>0</v>
      </c>
      <c r="R381" s="1841">
        <f t="shared" si="140"/>
        <v>0</v>
      </c>
      <c r="S381" s="1841">
        <f t="shared" si="140"/>
        <v>0</v>
      </c>
      <c r="T381" s="1841">
        <f t="shared" si="140"/>
        <v>0</v>
      </c>
      <c r="U381" s="1841">
        <f t="shared" si="140"/>
        <v>0</v>
      </c>
      <c r="V381" s="1841">
        <f t="shared" si="140"/>
        <v>0</v>
      </c>
      <c r="W381" s="1841">
        <f t="shared" si="140"/>
        <v>0</v>
      </c>
      <c r="X381" s="1852"/>
      <c r="Y381" s="1852"/>
    </row>
    <row r="382" spans="1:25" ht="12.75">
      <c r="A382" s="679"/>
      <c r="B382" s="701" t="s">
        <v>1218</v>
      </c>
      <c r="C382" s="1841">
        <f t="shared" si="138"/>
        <v>0</v>
      </c>
      <c r="D382" s="1841">
        <f t="shared" si="138"/>
        <v>0</v>
      </c>
      <c r="E382" s="1841">
        <f t="shared" si="138"/>
        <v>0</v>
      </c>
      <c r="F382" s="1841">
        <f t="shared" si="138"/>
        <v>0</v>
      </c>
      <c r="G382" s="1841">
        <f t="shared" si="138"/>
        <v>0</v>
      </c>
      <c r="H382" s="1841">
        <f t="shared" si="138"/>
        <v>0</v>
      </c>
      <c r="I382" s="1841">
        <f t="shared" si="138"/>
        <v>0</v>
      </c>
      <c r="J382" s="1841">
        <f t="shared" si="138"/>
        <v>0</v>
      </c>
      <c r="K382" s="1841">
        <f t="shared" si="138"/>
        <v>0</v>
      </c>
      <c r="L382" s="1841">
        <f t="shared" si="138"/>
        <v>0</v>
      </c>
      <c r="M382" s="1841">
        <f t="shared" si="138"/>
        <v>0</v>
      </c>
      <c r="N382" s="1841">
        <f t="shared" si="138"/>
        <v>0</v>
      </c>
      <c r="O382" s="1841">
        <f t="shared" si="138"/>
        <v>0</v>
      </c>
      <c r="P382" s="1841">
        <f t="shared" si="138"/>
        <v>0</v>
      </c>
      <c r="Q382" s="1841">
        <f t="shared" ref="Q382:W382" si="141">Q229</f>
        <v>0</v>
      </c>
      <c r="R382" s="1841">
        <f t="shared" si="141"/>
        <v>0</v>
      </c>
      <c r="S382" s="1841">
        <f t="shared" si="141"/>
        <v>0</v>
      </c>
      <c r="T382" s="1841">
        <f t="shared" si="141"/>
        <v>0</v>
      </c>
      <c r="U382" s="1841">
        <f t="shared" si="141"/>
        <v>0</v>
      </c>
      <c r="V382" s="1841">
        <f t="shared" si="141"/>
        <v>0</v>
      </c>
      <c r="W382" s="1841">
        <f t="shared" si="141"/>
        <v>0</v>
      </c>
      <c r="X382" s="1852"/>
      <c r="Y382" s="1852"/>
    </row>
    <row r="383" spans="1:25" ht="12.75">
      <c r="A383" s="679"/>
      <c r="B383" s="701" t="s">
        <v>1219</v>
      </c>
      <c r="C383" s="1841">
        <f t="shared" si="138"/>
        <v>61552.830192003908</v>
      </c>
      <c r="D383" s="1841">
        <f t="shared" si="138"/>
        <v>49115.012692439435</v>
      </c>
      <c r="E383" s="1841">
        <f t="shared" si="138"/>
        <v>9234.0146447655334</v>
      </c>
      <c r="F383" s="1841">
        <f t="shared" si="138"/>
        <v>1104.5182819798345</v>
      </c>
      <c r="G383" s="1841">
        <f t="shared" si="138"/>
        <v>0</v>
      </c>
      <c r="H383" s="1841">
        <f t="shared" si="138"/>
        <v>0</v>
      </c>
      <c r="I383" s="1841">
        <f t="shared" si="138"/>
        <v>0</v>
      </c>
      <c r="J383" s="1841">
        <f t="shared" si="138"/>
        <v>2037.2764380240737</v>
      </c>
      <c r="K383" s="1841">
        <f t="shared" si="138"/>
        <v>0</v>
      </c>
      <c r="L383" s="1841">
        <f t="shared" si="138"/>
        <v>62.008134795028994</v>
      </c>
      <c r="M383" s="1841">
        <f t="shared" si="138"/>
        <v>0</v>
      </c>
      <c r="N383" s="1841">
        <f t="shared" si="138"/>
        <v>0</v>
      </c>
      <c r="O383" s="1841">
        <f t="shared" si="138"/>
        <v>0</v>
      </c>
      <c r="P383" s="1841">
        <f t="shared" si="138"/>
        <v>0</v>
      </c>
      <c r="Q383" s="1841">
        <f t="shared" ref="Q383:W383" si="142">Q230</f>
        <v>0</v>
      </c>
      <c r="R383" s="1841">
        <f t="shared" si="142"/>
        <v>0</v>
      </c>
      <c r="S383" s="1841">
        <f t="shared" si="142"/>
        <v>0</v>
      </c>
      <c r="T383" s="1841">
        <f t="shared" si="142"/>
        <v>0</v>
      </c>
      <c r="U383" s="1841">
        <f t="shared" si="142"/>
        <v>0</v>
      </c>
      <c r="V383" s="1841">
        <f t="shared" si="142"/>
        <v>0</v>
      </c>
      <c r="W383" s="1841">
        <f t="shared" si="142"/>
        <v>0</v>
      </c>
      <c r="X383" s="1852"/>
      <c r="Y383" s="1852"/>
    </row>
    <row r="384" spans="1:25" ht="12.75">
      <c r="A384" s="1301"/>
      <c r="B384" s="701" t="s">
        <v>1220</v>
      </c>
      <c r="C384" s="1841">
        <f t="shared" si="138"/>
        <v>0</v>
      </c>
      <c r="D384" s="1841">
        <f t="shared" si="138"/>
        <v>0</v>
      </c>
      <c r="E384" s="1841">
        <f t="shared" si="138"/>
        <v>0</v>
      </c>
      <c r="F384" s="1841">
        <f t="shared" si="138"/>
        <v>0</v>
      </c>
      <c r="G384" s="1841">
        <f t="shared" si="138"/>
        <v>0</v>
      </c>
      <c r="H384" s="1841">
        <f t="shared" si="138"/>
        <v>0</v>
      </c>
      <c r="I384" s="1841">
        <f t="shared" si="138"/>
        <v>0</v>
      </c>
      <c r="J384" s="1841">
        <f t="shared" si="138"/>
        <v>0</v>
      </c>
      <c r="K384" s="1841">
        <f t="shared" si="138"/>
        <v>0</v>
      </c>
      <c r="L384" s="1841">
        <f t="shared" si="138"/>
        <v>0</v>
      </c>
      <c r="M384" s="1841">
        <f t="shared" si="138"/>
        <v>0</v>
      </c>
      <c r="N384" s="1841">
        <f t="shared" si="138"/>
        <v>0</v>
      </c>
      <c r="O384" s="1841">
        <f t="shared" si="138"/>
        <v>0</v>
      </c>
      <c r="P384" s="1841">
        <f t="shared" si="138"/>
        <v>0</v>
      </c>
      <c r="Q384" s="1841">
        <f t="shared" ref="Q384:W384" si="143">Q231</f>
        <v>0</v>
      </c>
      <c r="R384" s="1841">
        <f t="shared" si="143"/>
        <v>0</v>
      </c>
      <c r="S384" s="1841">
        <f t="shared" si="143"/>
        <v>0</v>
      </c>
      <c r="T384" s="1841">
        <f t="shared" si="143"/>
        <v>0</v>
      </c>
      <c r="U384" s="1841">
        <f t="shared" si="143"/>
        <v>0</v>
      </c>
      <c r="V384" s="1841">
        <f t="shared" si="143"/>
        <v>0</v>
      </c>
      <c r="W384" s="1841">
        <f t="shared" si="143"/>
        <v>0</v>
      </c>
      <c r="X384" s="1852"/>
      <c r="Y384" s="1852"/>
    </row>
    <row r="385" spans="1:25" ht="12.75">
      <c r="A385" s="1301"/>
      <c r="B385" s="701"/>
      <c r="C385" s="1841"/>
      <c r="D385" s="1841"/>
      <c r="E385" s="1841"/>
      <c r="F385" s="1841"/>
      <c r="G385" s="1841"/>
      <c r="H385" s="1841"/>
      <c r="I385" s="1841"/>
      <c r="J385" s="1841"/>
      <c r="K385" s="1841"/>
      <c r="L385" s="1841"/>
      <c r="M385" s="1841"/>
      <c r="N385" s="1841"/>
      <c r="O385" s="1841"/>
      <c r="P385" s="1841"/>
      <c r="Q385" s="1841"/>
      <c r="R385" s="1841"/>
      <c r="S385" s="1841"/>
      <c r="T385" s="1841"/>
      <c r="U385" s="1841"/>
      <c r="V385" s="1841"/>
      <c r="W385" s="1841"/>
      <c r="X385" s="1852"/>
      <c r="Y385" s="1852"/>
    </row>
    <row r="386" spans="1:25" ht="12.75">
      <c r="A386" s="1301"/>
      <c r="B386" s="701" t="s">
        <v>270</v>
      </c>
      <c r="C386" s="1841">
        <f t="shared" si="138"/>
        <v>4678.303910216182</v>
      </c>
      <c r="D386" s="1841">
        <f t="shared" si="138"/>
        <v>3903.2731474607604</v>
      </c>
      <c r="E386" s="1841">
        <f t="shared" si="138"/>
        <v>480.67810207971917</v>
      </c>
      <c r="F386" s="1841">
        <f t="shared" si="138"/>
        <v>55.771985774310409</v>
      </c>
      <c r="G386" s="1841">
        <f t="shared" si="138"/>
        <v>0</v>
      </c>
      <c r="H386" s="1841">
        <f t="shared" si="138"/>
        <v>0</v>
      </c>
      <c r="I386" s="1841">
        <f t="shared" si="138"/>
        <v>0</v>
      </c>
      <c r="J386" s="1841">
        <f t="shared" si="138"/>
        <v>231.46198606213622</v>
      </c>
      <c r="K386" s="1841">
        <f t="shared" si="138"/>
        <v>0</v>
      </c>
      <c r="L386" s="1841">
        <f t="shared" si="138"/>
        <v>7.1186888392558103</v>
      </c>
      <c r="M386" s="1841">
        <f t="shared" si="138"/>
        <v>0</v>
      </c>
      <c r="N386" s="1841">
        <f t="shared" si="138"/>
        <v>0</v>
      </c>
      <c r="O386" s="1841">
        <f t="shared" si="138"/>
        <v>0</v>
      </c>
      <c r="P386" s="1841">
        <f t="shared" si="138"/>
        <v>0</v>
      </c>
      <c r="Q386" s="1841">
        <f t="shared" ref="Q386:W386" si="144">Q233</f>
        <v>0</v>
      </c>
      <c r="R386" s="1841">
        <f t="shared" si="144"/>
        <v>0</v>
      </c>
      <c r="S386" s="1841">
        <f t="shared" si="144"/>
        <v>0</v>
      </c>
      <c r="T386" s="1841">
        <f t="shared" si="144"/>
        <v>0</v>
      </c>
      <c r="U386" s="1841">
        <f t="shared" si="144"/>
        <v>0</v>
      </c>
      <c r="V386" s="1841">
        <f t="shared" si="144"/>
        <v>0</v>
      </c>
      <c r="W386" s="1841">
        <f t="shared" si="144"/>
        <v>0</v>
      </c>
      <c r="X386" s="1852"/>
      <c r="Y386" s="1852"/>
    </row>
    <row r="387" spans="1:25" ht="12.75">
      <c r="A387" s="1301"/>
      <c r="B387" s="701" t="s">
        <v>271</v>
      </c>
      <c r="C387" s="1841">
        <f t="shared" si="138"/>
        <v>33095.825494985787</v>
      </c>
      <c r="D387" s="1841">
        <f t="shared" si="138"/>
        <v>27608.838521925918</v>
      </c>
      <c r="E387" s="1841">
        <f t="shared" si="138"/>
        <v>3406.0303040252361</v>
      </c>
      <c r="F387" s="1841">
        <f t="shared" si="138"/>
        <v>389.67822280709288</v>
      </c>
      <c r="G387" s="1841">
        <f t="shared" si="138"/>
        <v>0</v>
      </c>
      <c r="H387" s="1841">
        <f t="shared" si="138"/>
        <v>0</v>
      </c>
      <c r="I387" s="1841">
        <f t="shared" si="138"/>
        <v>0</v>
      </c>
      <c r="J387" s="1841">
        <f t="shared" si="138"/>
        <v>1640.9176582100697</v>
      </c>
      <c r="K387" s="1841">
        <f t="shared" si="138"/>
        <v>0</v>
      </c>
      <c r="L387" s="1841">
        <f t="shared" si="138"/>
        <v>50.360788017473766</v>
      </c>
      <c r="M387" s="1841">
        <f t="shared" si="138"/>
        <v>0</v>
      </c>
      <c r="N387" s="1841">
        <f t="shared" si="138"/>
        <v>0</v>
      </c>
      <c r="O387" s="1841">
        <f t="shared" si="138"/>
        <v>0</v>
      </c>
      <c r="P387" s="1841">
        <f t="shared" si="138"/>
        <v>0</v>
      </c>
      <c r="Q387" s="1841">
        <f t="shared" ref="Q387:W387" si="145">Q234</f>
        <v>0</v>
      </c>
      <c r="R387" s="1841">
        <f t="shared" si="145"/>
        <v>0</v>
      </c>
      <c r="S387" s="1841">
        <f t="shared" si="145"/>
        <v>0</v>
      </c>
      <c r="T387" s="1841">
        <f t="shared" si="145"/>
        <v>0</v>
      </c>
      <c r="U387" s="1841">
        <f t="shared" si="145"/>
        <v>0</v>
      </c>
      <c r="V387" s="1841">
        <f t="shared" si="145"/>
        <v>0</v>
      </c>
      <c r="W387" s="1841">
        <f t="shared" si="145"/>
        <v>0</v>
      </c>
      <c r="X387" s="1852"/>
      <c r="Y387" s="1852"/>
    </row>
    <row r="388" spans="1:25" ht="12.75">
      <c r="A388" s="1301"/>
      <c r="B388" s="701" t="s">
        <v>272</v>
      </c>
      <c r="C388" s="1841">
        <f t="shared" si="138"/>
        <v>18320.298892756306</v>
      </c>
      <c r="D388" s="1841">
        <f t="shared" si="138"/>
        <v>14196.767784220097</v>
      </c>
      <c r="E388" s="1841">
        <f t="shared" si="138"/>
        <v>1706.9056600155925</v>
      </c>
      <c r="F388" s="1841">
        <f t="shared" si="138"/>
        <v>0</v>
      </c>
      <c r="G388" s="1841">
        <f t="shared" si="138"/>
        <v>0</v>
      </c>
      <c r="H388" s="1841">
        <f t="shared" si="138"/>
        <v>0</v>
      </c>
      <c r="I388" s="1841">
        <f t="shared" si="138"/>
        <v>0</v>
      </c>
      <c r="J388" s="1841">
        <f t="shared" si="138"/>
        <v>2391.1073392968269</v>
      </c>
      <c r="K388" s="1841">
        <f t="shared" si="138"/>
        <v>0</v>
      </c>
      <c r="L388" s="1841">
        <f t="shared" si="138"/>
        <v>25.518109223785398</v>
      </c>
      <c r="M388" s="1841">
        <f t="shared" si="138"/>
        <v>0</v>
      </c>
      <c r="N388" s="1841">
        <f t="shared" si="138"/>
        <v>0</v>
      </c>
      <c r="O388" s="1841">
        <f t="shared" si="138"/>
        <v>0</v>
      </c>
      <c r="P388" s="1841">
        <f t="shared" si="138"/>
        <v>0</v>
      </c>
      <c r="Q388" s="1841">
        <f t="shared" ref="Q388:W388" si="146">Q235</f>
        <v>0</v>
      </c>
      <c r="R388" s="1841">
        <f t="shared" si="146"/>
        <v>0</v>
      </c>
      <c r="S388" s="1841">
        <f t="shared" si="146"/>
        <v>0</v>
      </c>
      <c r="T388" s="1841">
        <f t="shared" si="146"/>
        <v>0</v>
      </c>
      <c r="U388" s="1841">
        <f t="shared" si="146"/>
        <v>0</v>
      </c>
      <c r="V388" s="1841">
        <f t="shared" si="146"/>
        <v>0</v>
      </c>
      <c r="W388" s="1841">
        <f t="shared" si="146"/>
        <v>0</v>
      </c>
      <c r="X388" s="1852"/>
      <c r="Y388" s="1852"/>
    </row>
    <row r="389" spans="1:25" ht="12.75">
      <c r="A389" s="1301"/>
      <c r="B389" s="700"/>
      <c r="C389" s="1133"/>
      <c r="D389" s="1133"/>
      <c r="E389" s="1133"/>
      <c r="F389" s="1133"/>
      <c r="G389" s="1133"/>
      <c r="H389" s="1133"/>
      <c r="I389" s="1133"/>
      <c r="J389" s="1133"/>
      <c r="K389" s="1133"/>
      <c r="L389" s="1133"/>
      <c r="M389" s="1133"/>
      <c r="N389" s="1133"/>
      <c r="O389" s="1133"/>
      <c r="P389" s="1133"/>
      <c r="Q389" s="1133"/>
      <c r="R389" s="1133"/>
      <c r="S389" s="1133"/>
      <c r="T389" s="1133"/>
      <c r="U389" s="1133"/>
      <c r="V389" s="1133"/>
      <c r="W389" s="1133"/>
      <c r="X389" s="1863"/>
      <c r="Y389" s="1863"/>
    </row>
    <row r="390" spans="1:25" ht="13.5" thickBot="1">
      <c r="A390" s="1301"/>
      <c r="B390" s="927" t="s">
        <v>769</v>
      </c>
      <c r="C390" s="1872">
        <f>SUM(C377:C384)+C353-SUM(C386:C388)</f>
        <v>1129805.9218097189</v>
      </c>
      <c r="D390" s="1872">
        <f t="shared" ref="D390:P390" si="147">SUM(D377:D384)+D353-SUM(D386:D388)</f>
        <v>905628.12277221016</v>
      </c>
      <c r="E390" s="1872">
        <f t="shared" si="147"/>
        <v>161301.76256538919</v>
      </c>
      <c r="F390" s="1872">
        <f t="shared" si="147"/>
        <v>40610.224712515024</v>
      </c>
      <c r="G390" s="1872">
        <f t="shared" si="147"/>
        <v>0</v>
      </c>
      <c r="H390" s="1872">
        <f t="shared" si="147"/>
        <v>0</v>
      </c>
      <c r="I390" s="1872">
        <f t="shared" si="147"/>
        <v>0</v>
      </c>
      <c r="J390" s="1872">
        <f t="shared" si="147"/>
        <v>20887.959027548564</v>
      </c>
      <c r="K390" s="1872">
        <f t="shared" si="147"/>
        <v>0</v>
      </c>
      <c r="L390" s="1872">
        <f t="shared" si="147"/>
        <v>1377.8527320558826</v>
      </c>
      <c r="M390" s="1872">
        <f t="shared" si="147"/>
        <v>0</v>
      </c>
      <c r="N390" s="1872">
        <f t="shared" si="147"/>
        <v>0</v>
      </c>
      <c r="O390" s="1872">
        <f t="shared" si="147"/>
        <v>0</v>
      </c>
      <c r="P390" s="1872">
        <f t="shared" si="147"/>
        <v>0</v>
      </c>
      <c r="Q390" s="1872">
        <f>SUM(Q377:Q384)+Q353-SUM(Q386:Q388)</f>
        <v>0</v>
      </c>
      <c r="R390" s="1872">
        <f t="shared" ref="R390:W390" si="148">SUM(R377:R384)+R353-SUM(R386:R388)</f>
        <v>0</v>
      </c>
      <c r="S390" s="1872">
        <f t="shared" si="148"/>
        <v>0</v>
      </c>
      <c r="T390" s="1872">
        <f t="shared" si="148"/>
        <v>0</v>
      </c>
      <c r="U390" s="1872">
        <f t="shared" si="148"/>
        <v>0</v>
      </c>
      <c r="V390" s="1872">
        <f t="shared" si="148"/>
        <v>0</v>
      </c>
      <c r="W390" s="1872">
        <f t="shared" si="148"/>
        <v>0</v>
      </c>
      <c r="X390" s="1875"/>
      <c r="Y390" s="1875"/>
    </row>
    <row r="391" spans="1:25" ht="13.5" thickTop="1">
      <c r="A391" s="1301"/>
      <c r="C391" s="1133"/>
      <c r="D391" s="1829"/>
    </row>
    <row r="392" spans="1:25" ht="12.75">
      <c r="A392" s="1301"/>
      <c r="C392" s="1133"/>
      <c r="D392" s="1829"/>
    </row>
    <row r="393" spans="1:25" ht="12.75">
      <c r="A393" s="1301"/>
      <c r="C393" s="1133"/>
      <c r="D393" s="1829"/>
    </row>
    <row r="394" spans="1:25" ht="12.75">
      <c r="A394" s="1301"/>
      <c r="C394" s="1133"/>
      <c r="D394" s="1829"/>
    </row>
    <row r="395" spans="1:25" ht="12.75">
      <c r="A395" s="1301"/>
      <c r="C395" s="1133"/>
      <c r="D395" s="1829"/>
    </row>
    <row r="396" spans="1:25" ht="12.75">
      <c r="A396" s="1301"/>
      <c r="C396" s="1133"/>
      <c r="D396" s="1829"/>
    </row>
    <row r="397" spans="1:25" ht="12.75">
      <c r="A397" s="1301"/>
      <c r="C397" s="1133"/>
      <c r="D397" s="1829"/>
    </row>
    <row r="398" spans="1:25" ht="12.75">
      <c r="A398" s="1301"/>
      <c r="C398" s="1133"/>
      <c r="D398" s="1829"/>
    </row>
    <row r="399" spans="1:25" ht="12.75">
      <c r="A399" s="702"/>
      <c r="C399" s="1133"/>
      <c r="D399" s="1829"/>
    </row>
    <row r="400" spans="1:25" ht="12.75">
      <c r="A400" s="1309"/>
      <c r="C400" s="1133"/>
      <c r="D400" s="1829"/>
    </row>
    <row r="401" spans="2:4" ht="12.75">
      <c r="B401" s="1830"/>
      <c r="C401" s="715"/>
      <c r="D401" s="1829"/>
    </row>
    <row r="402" spans="2:4" ht="12.75">
      <c r="B402" s="1830"/>
      <c r="C402" s="715"/>
      <c r="D402" s="1829"/>
    </row>
    <row r="403" spans="2:4" ht="12.75">
      <c r="B403" s="1830"/>
      <c r="C403" s="715"/>
      <c r="D403" s="1829"/>
    </row>
    <row r="404" spans="2:4" ht="12.75">
      <c r="B404" s="1830"/>
      <c r="C404" s="715"/>
      <c r="D404" s="1829"/>
    </row>
    <row r="405" spans="2:4" ht="12.75">
      <c r="B405" s="1830"/>
      <c r="C405" s="715"/>
      <c r="D405" s="1829"/>
    </row>
    <row r="406" spans="2:4" ht="12.75">
      <c r="B406" s="1830"/>
      <c r="C406" s="715"/>
      <c r="D406" s="1829"/>
    </row>
    <row r="407" spans="2:4" ht="12.75">
      <c r="B407" s="1830"/>
      <c r="C407" s="715"/>
      <c r="D407" s="1829"/>
    </row>
    <row r="408" spans="2:4" ht="12.75">
      <c r="B408" s="1830"/>
      <c r="C408" s="715"/>
      <c r="D408" s="1829"/>
    </row>
    <row r="409" spans="2:4" ht="12.75">
      <c r="B409" s="1830"/>
      <c r="C409" s="715"/>
      <c r="D409" s="1829"/>
    </row>
    <row r="410" spans="2:4" ht="12.75">
      <c r="B410" s="1830"/>
      <c r="C410" s="715"/>
      <c r="D410" s="1829"/>
    </row>
    <row r="411" spans="2:4" ht="12.75">
      <c r="B411" s="1830"/>
      <c r="C411" s="715"/>
      <c r="D411" s="1829"/>
    </row>
    <row r="412" spans="2:4" ht="12.75">
      <c r="B412" s="1830"/>
      <c r="C412" s="715"/>
      <c r="D412" s="1829"/>
    </row>
    <row r="413" spans="2:4" ht="12.75">
      <c r="B413" s="1830"/>
      <c r="C413" s="715"/>
      <c r="D413" s="1829"/>
    </row>
    <row r="414" spans="2:4" ht="12.75">
      <c r="B414" s="1830"/>
      <c r="C414" s="715"/>
      <c r="D414" s="1829"/>
    </row>
    <row r="415" spans="2:4" ht="12.75">
      <c r="B415" s="1830"/>
      <c r="C415" s="715"/>
      <c r="D415" s="1829"/>
    </row>
    <row r="416" spans="2:4" ht="12.75">
      <c r="B416" s="1830"/>
      <c r="C416" s="715"/>
      <c r="D416" s="1829"/>
    </row>
    <row r="417" spans="2:4" ht="12.75">
      <c r="B417" s="1830"/>
      <c r="C417" s="715"/>
      <c r="D417" s="1829"/>
    </row>
    <row r="418" spans="2:4" ht="12.75">
      <c r="B418" s="1830"/>
      <c r="C418" s="715"/>
      <c r="D418" s="1829"/>
    </row>
    <row r="419" spans="2:4" ht="12.75">
      <c r="B419" s="1830"/>
      <c r="C419" s="715"/>
      <c r="D419" s="1829"/>
    </row>
    <row r="420" spans="2:4" ht="12.75">
      <c r="B420" s="1830"/>
      <c r="C420" s="715"/>
      <c r="D420" s="1829"/>
    </row>
    <row r="421" spans="2:4" ht="12.75">
      <c r="B421" s="1830"/>
      <c r="C421" s="715"/>
      <c r="D421" s="1829"/>
    </row>
    <row r="422" spans="2:4" ht="12.75">
      <c r="B422" s="1830"/>
      <c r="C422" s="715"/>
      <c r="D422" s="1829"/>
    </row>
    <row r="423" spans="2:4" ht="12.75">
      <c r="B423" s="1830"/>
      <c r="C423" s="715"/>
      <c r="D423" s="1829"/>
    </row>
    <row r="424" spans="2:4" ht="12.75">
      <c r="B424" s="1828"/>
      <c r="C424" s="1838"/>
      <c r="D424" s="1829"/>
    </row>
    <row r="425" spans="2:4" ht="12.75">
      <c r="B425" s="1828"/>
      <c r="C425" s="1838"/>
      <c r="D425" s="1829"/>
    </row>
    <row r="426" spans="2:4" ht="12.75">
      <c r="B426" s="1828"/>
      <c r="C426" s="1838"/>
      <c r="D426" s="1829"/>
    </row>
    <row r="427" spans="2:4" ht="12.75">
      <c r="B427" s="1828"/>
      <c r="C427" s="1838"/>
      <c r="D427" s="1829"/>
    </row>
    <row r="428" spans="2:4" ht="12.75">
      <c r="B428" s="1828"/>
      <c r="C428" s="1838"/>
      <c r="D428" s="1829"/>
    </row>
    <row r="429" spans="2:4" ht="12.75">
      <c r="B429" s="1828"/>
      <c r="C429" s="1838"/>
      <c r="D429" s="1829"/>
    </row>
    <row r="430" spans="2:4" ht="12.75">
      <c r="B430" s="1828"/>
      <c r="C430" s="1838"/>
      <c r="D430" s="1829"/>
    </row>
    <row r="431" spans="2:4" ht="12.75">
      <c r="B431" s="1828"/>
      <c r="C431" s="1838"/>
      <c r="D431" s="1829"/>
    </row>
    <row r="432" spans="2:4" ht="12.75">
      <c r="B432" s="1828"/>
      <c r="C432" s="1838"/>
      <c r="D432" s="1829"/>
    </row>
    <row r="433" spans="2:4" ht="12.75">
      <c r="B433" s="1828"/>
      <c r="C433" s="1838"/>
      <c r="D433" s="1829"/>
    </row>
    <row r="434" spans="2:4" ht="12.75">
      <c r="B434" s="1828"/>
      <c r="C434" s="1838"/>
      <c r="D434" s="1829"/>
    </row>
    <row r="435" spans="2:4" ht="12.75">
      <c r="B435" s="1828"/>
      <c r="C435" s="1838"/>
      <c r="D435" s="1829"/>
    </row>
    <row r="436" spans="2:4" ht="12.75">
      <c r="C436" s="1838"/>
    </row>
    <row r="437" spans="2:4" ht="12.75">
      <c r="C437" s="1838"/>
    </row>
    <row r="438" spans="2:4" ht="12.75">
      <c r="C438" s="1838"/>
    </row>
    <row r="439" spans="2:4" ht="12.75">
      <c r="C439" s="1838"/>
    </row>
    <row r="440" spans="2:4" ht="12.75">
      <c r="C440" s="1838"/>
    </row>
    <row r="441" spans="2:4" ht="12.75">
      <c r="C441" s="1838"/>
    </row>
    <row r="442" spans="2:4" ht="12.75">
      <c r="C442" s="1838"/>
    </row>
    <row r="443" spans="2:4" ht="12.75">
      <c r="C443" s="1838"/>
    </row>
    <row r="444" spans="2:4" ht="12.75">
      <c r="C444" s="1838"/>
    </row>
    <row r="445" spans="2:4" ht="12.75">
      <c r="C445" s="1838"/>
    </row>
    <row r="446" spans="2:4" ht="12.75">
      <c r="C446" s="1838"/>
    </row>
    <row r="447" spans="2:4" ht="12.75">
      <c r="C447" s="1838"/>
    </row>
    <row r="448" spans="2:4" ht="12.75">
      <c r="C448" s="1838"/>
    </row>
    <row r="449" spans="3:3" ht="12.75">
      <c r="C449" s="1838"/>
    </row>
    <row r="450" spans="3:3" ht="12.75">
      <c r="C450" s="1838"/>
    </row>
    <row r="451" spans="3:3" ht="12.75">
      <c r="C451" s="1838"/>
    </row>
    <row r="452" spans="3:3" ht="12.75">
      <c r="C452" s="1838"/>
    </row>
    <row r="453" spans="3:3" ht="12.75">
      <c r="C453" s="1838"/>
    </row>
    <row r="454" spans="3:3" ht="12.75">
      <c r="C454" s="1838"/>
    </row>
    <row r="455" spans="3:3" ht="12.75">
      <c r="C455" s="1838"/>
    </row>
    <row r="456" spans="3:3" ht="12.75">
      <c r="C456" s="1838"/>
    </row>
    <row r="457" spans="3:3" ht="12.75">
      <c r="C457" s="1838"/>
    </row>
    <row r="458" spans="3:3" ht="12.75">
      <c r="C458" s="1838"/>
    </row>
    <row r="459" spans="3:3" ht="12.75">
      <c r="C459" s="1838"/>
    </row>
    <row r="460" spans="3:3" ht="12.75">
      <c r="C460" s="1838"/>
    </row>
    <row r="461" spans="3:3" ht="12.75">
      <c r="C461" s="1838"/>
    </row>
    <row r="462" spans="3:3" ht="12.75">
      <c r="C462" s="1838"/>
    </row>
    <row r="463" spans="3:3" ht="12.75">
      <c r="C463" s="1838"/>
    </row>
    <row r="464" spans="3:3" ht="12.75">
      <c r="C464" s="1838"/>
    </row>
    <row r="465" spans="3:3" ht="12.75">
      <c r="C465" s="1838"/>
    </row>
    <row r="466" spans="3:3" ht="12.75">
      <c r="C466" s="1838"/>
    </row>
    <row r="467" spans="3:3" ht="12.75">
      <c r="C467" s="1838"/>
    </row>
    <row r="468" spans="3:3" ht="12.75">
      <c r="C468" s="1838"/>
    </row>
    <row r="469" spans="3:3" ht="12.75">
      <c r="C469" s="1838"/>
    </row>
    <row r="470" spans="3:3" ht="12.75">
      <c r="C470" s="1838"/>
    </row>
    <row r="471" spans="3:3" ht="12.75">
      <c r="C471" s="1838"/>
    </row>
    <row r="472" spans="3:3" ht="12.75">
      <c r="C472" s="1838"/>
    </row>
    <row r="473" spans="3:3" ht="12.75">
      <c r="C473" s="1838"/>
    </row>
    <row r="474" spans="3:3" ht="12.75">
      <c r="C474" s="1838"/>
    </row>
    <row r="475" spans="3:3" ht="12.75">
      <c r="C475" s="1838"/>
    </row>
    <row r="476" spans="3:3" ht="12.75">
      <c r="C476" s="1838"/>
    </row>
    <row r="477" spans="3:3" ht="12.75">
      <c r="C477" s="1838"/>
    </row>
    <row r="478" spans="3:3" ht="12.75">
      <c r="C478" s="1838"/>
    </row>
    <row r="479" spans="3:3" ht="12.75">
      <c r="C479" s="1838"/>
    </row>
    <row r="480" spans="3:3" ht="12.75">
      <c r="C480" s="1838"/>
    </row>
    <row r="481" spans="3:3" ht="12.75">
      <c r="C481" s="1838"/>
    </row>
    <row r="482" spans="3:3" ht="12.75">
      <c r="C482" s="1838"/>
    </row>
    <row r="483" spans="3:3" ht="12.75">
      <c r="C483" s="1838"/>
    </row>
    <row r="484" spans="3:3" ht="12.75">
      <c r="C484" s="1838"/>
    </row>
    <row r="485" spans="3:3" ht="12.75">
      <c r="C485" s="1838"/>
    </row>
    <row r="486" spans="3:3" ht="12.75">
      <c r="C486" s="1838"/>
    </row>
    <row r="487" spans="3:3" ht="12.75">
      <c r="C487" s="1838"/>
    </row>
    <row r="488" spans="3:3" ht="12.75">
      <c r="C488" s="1838"/>
    </row>
    <row r="489" spans="3:3" ht="12.75">
      <c r="C489" s="1838"/>
    </row>
    <row r="490" spans="3:3" ht="12.75">
      <c r="C490" s="1838"/>
    </row>
    <row r="491" spans="3:3" ht="12.75">
      <c r="C491" s="1838"/>
    </row>
    <row r="492" spans="3:3" ht="12.75">
      <c r="C492" s="1838"/>
    </row>
    <row r="493" spans="3:3" ht="12.75">
      <c r="C493" s="1838"/>
    </row>
    <row r="494" spans="3:3" ht="12.75">
      <c r="C494" s="1838"/>
    </row>
    <row r="495" spans="3:3" ht="12.75">
      <c r="C495" s="1838"/>
    </row>
    <row r="496" spans="3:3" ht="12.75">
      <c r="C496" s="1838"/>
    </row>
    <row r="497" spans="3:3" ht="12.75">
      <c r="C497" s="1838"/>
    </row>
    <row r="498" spans="3:3" ht="12.75">
      <c r="C498" s="1838"/>
    </row>
    <row r="499" spans="3:3" ht="12.75">
      <c r="C499" s="1838"/>
    </row>
    <row r="500" spans="3:3" ht="12.75">
      <c r="C500" s="1838"/>
    </row>
    <row r="501" spans="3:3" ht="12.75">
      <c r="C501" s="1838"/>
    </row>
    <row r="502" spans="3:3" ht="12.75">
      <c r="C502" s="1838"/>
    </row>
    <row r="503" spans="3:3" ht="12.75">
      <c r="C503" s="1838"/>
    </row>
    <row r="504" spans="3:3" ht="12.75">
      <c r="C504" s="1838"/>
    </row>
    <row r="505" spans="3:3" ht="12.75">
      <c r="C505" s="1838"/>
    </row>
    <row r="506" spans="3:3" ht="12.75">
      <c r="C506" s="1838"/>
    </row>
    <row r="507" spans="3:3" ht="12.75">
      <c r="C507" s="1838"/>
    </row>
    <row r="508" spans="3:3" ht="12.75">
      <c r="C508" s="1838"/>
    </row>
    <row r="509" spans="3:3" ht="12.75">
      <c r="C509" s="1838"/>
    </row>
    <row r="510" spans="3:3" ht="12.75">
      <c r="C510" s="1838"/>
    </row>
    <row r="511" spans="3:3" ht="12.75">
      <c r="C511" s="1838"/>
    </row>
    <row r="512" spans="3:3" ht="12.75">
      <c r="C512" s="1838"/>
    </row>
    <row r="513" spans="3:3" ht="12.75">
      <c r="C513" s="1838"/>
    </row>
    <row r="514" spans="3:3" ht="12.75">
      <c r="C514" s="1838"/>
    </row>
    <row r="515" spans="3:3" ht="12.75">
      <c r="C515" s="1838"/>
    </row>
    <row r="516" spans="3:3" ht="12.75">
      <c r="C516" s="1838"/>
    </row>
    <row r="517" spans="3:3" ht="12.75">
      <c r="C517" s="1838"/>
    </row>
    <row r="518" spans="3:3" ht="12.75">
      <c r="C518" s="1838"/>
    </row>
    <row r="519" spans="3:3" ht="12.75">
      <c r="C519" s="1838"/>
    </row>
    <row r="520" spans="3:3" ht="12.75">
      <c r="C520" s="1838"/>
    </row>
    <row r="521" spans="3:3" ht="12.75">
      <c r="C521" s="1838"/>
    </row>
    <row r="522" spans="3:3" ht="12.75">
      <c r="C522" s="1838"/>
    </row>
    <row r="523" spans="3:3" ht="12.75">
      <c r="C523" s="1838"/>
    </row>
    <row r="524" spans="3:3" ht="12.75">
      <c r="C524" s="1838"/>
    </row>
    <row r="525" spans="3:3" ht="12.75">
      <c r="C525" s="1838"/>
    </row>
    <row r="526" spans="3:3" ht="12.75">
      <c r="C526" s="1838"/>
    </row>
    <row r="527" spans="3:3" ht="12.75">
      <c r="C527" s="1838"/>
    </row>
    <row r="528" spans="3:3" ht="12.75">
      <c r="C528" s="1838"/>
    </row>
    <row r="529" spans="3:3" ht="12.75">
      <c r="C529" s="1838"/>
    </row>
    <row r="530" spans="3:3" ht="12.75">
      <c r="C530" s="1838"/>
    </row>
    <row r="531" spans="3:3" ht="12.75">
      <c r="C531" s="1838"/>
    </row>
    <row r="532" spans="3:3" ht="12.75">
      <c r="C532" s="1838"/>
    </row>
    <row r="533" spans="3:3" ht="12.75">
      <c r="C533" s="1838"/>
    </row>
    <row r="534" spans="3:3" ht="12.75">
      <c r="C534" s="1838"/>
    </row>
    <row r="535" spans="3:3" ht="12.75">
      <c r="C535" s="1838"/>
    </row>
    <row r="536" spans="3:3" ht="12.75">
      <c r="C536" s="1838"/>
    </row>
    <row r="537" spans="3:3" ht="12.75">
      <c r="C537" s="1838"/>
    </row>
    <row r="538" spans="3:3" ht="12.75">
      <c r="C538" s="1838"/>
    </row>
    <row r="539" spans="3:3" ht="12.75">
      <c r="C539" s="1838"/>
    </row>
    <row r="540" spans="3:3" ht="12.75">
      <c r="C540" s="1838"/>
    </row>
    <row r="541" spans="3:3" ht="12.75">
      <c r="C541" s="1838"/>
    </row>
    <row r="542" spans="3:3" ht="12.75">
      <c r="C542" s="1838"/>
    </row>
    <row r="543" spans="3:3" ht="12.75">
      <c r="C543" s="1838"/>
    </row>
    <row r="544" spans="3:3" ht="12.75">
      <c r="C544" s="1838"/>
    </row>
    <row r="545" spans="3:3" ht="12.75">
      <c r="C545" s="1838"/>
    </row>
    <row r="546" spans="3:3" ht="12.75">
      <c r="C546" s="1838"/>
    </row>
    <row r="547" spans="3:3" ht="12.75">
      <c r="C547" s="1838"/>
    </row>
    <row r="548" spans="3:3" ht="12.75">
      <c r="C548" s="1838"/>
    </row>
    <row r="549" spans="3:3" ht="12.75">
      <c r="C549" s="1838"/>
    </row>
    <row r="550" spans="3:3" ht="12.75">
      <c r="C550" s="1838"/>
    </row>
    <row r="551" spans="3:3" ht="12.75">
      <c r="C551" s="1838"/>
    </row>
    <row r="552" spans="3:3" ht="12.75">
      <c r="C552" s="1838"/>
    </row>
    <row r="553" spans="3:3" ht="12.75">
      <c r="C553" s="1838"/>
    </row>
    <row r="554" spans="3:3" ht="12.75">
      <c r="C554" s="1838"/>
    </row>
    <row r="555" spans="3:3" ht="12.75">
      <c r="C555" s="1838"/>
    </row>
    <row r="556" spans="3:3" ht="12.75">
      <c r="C556" s="1838"/>
    </row>
    <row r="557" spans="3:3" ht="12.75">
      <c r="C557" s="1838"/>
    </row>
    <row r="558" spans="3:3" ht="12.75">
      <c r="C558" s="1838"/>
    </row>
    <row r="559" spans="3:3" ht="12.75">
      <c r="C559" s="1838"/>
    </row>
    <row r="560" spans="3:3" ht="12.75">
      <c r="C560" s="1838"/>
    </row>
    <row r="561" spans="3:3" ht="12.75">
      <c r="C561" s="1838"/>
    </row>
    <row r="562" spans="3:3" ht="12.75">
      <c r="C562" s="1838"/>
    </row>
    <row r="563" spans="3:3" ht="12.75">
      <c r="C563" s="1838"/>
    </row>
    <row r="564" spans="3:3" ht="12.75">
      <c r="C564" s="1838"/>
    </row>
    <row r="565" spans="3:3" ht="12.75">
      <c r="C565" s="1838"/>
    </row>
    <row r="566" spans="3:3" ht="12.75">
      <c r="C566" s="1838"/>
    </row>
    <row r="567" spans="3:3" ht="12.75">
      <c r="C567" s="1838"/>
    </row>
    <row r="568" spans="3:3" ht="12.75">
      <c r="C568" s="1838"/>
    </row>
    <row r="569" spans="3:3" ht="12.75">
      <c r="C569" s="1838"/>
    </row>
    <row r="570" spans="3:3" ht="12.75">
      <c r="C570" s="1838"/>
    </row>
    <row r="571" spans="3:3" ht="12.75">
      <c r="C571" s="1838"/>
    </row>
    <row r="572" spans="3:3" ht="12.75">
      <c r="C572" s="1838"/>
    </row>
    <row r="573" spans="3:3" ht="12.75">
      <c r="C573" s="1838"/>
    </row>
    <row r="574" spans="3:3" ht="12.75">
      <c r="C574" s="1838"/>
    </row>
    <row r="575" spans="3:3" ht="12.75">
      <c r="C575" s="1838"/>
    </row>
    <row r="576" spans="3:3" ht="12.75">
      <c r="C576" s="1838"/>
    </row>
    <row r="577" spans="3:3" ht="12.75">
      <c r="C577" s="1838"/>
    </row>
    <row r="578" spans="3:3" ht="12.75">
      <c r="C578" s="1838"/>
    </row>
    <row r="579" spans="3:3" ht="12.75">
      <c r="C579" s="1838"/>
    </row>
    <row r="580" spans="3:3" ht="12.75">
      <c r="C580" s="1838"/>
    </row>
    <row r="581" spans="3:3" ht="12.75">
      <c r="C581" s="1838"/>
    </row>
    <row r="582" spans="3:3" ht="12.75">
      <c r="C582" s="1838"/>
    </row>
    <row r="583" spans="3:3" ht="12.75">
      <c r="C583" s="1838"/>
    </row>
    <row r="584" spans="3:3" ht="12.75">
      <c r="C584" s="1838"/>
    </row>
    <row r="585" spans="3:3" ht="12.75">
      <c r="C585" s="1838"/>
    </row>
    <row r="586" spans="3:3" ht="12.75">
      <c r="C586" s="1838"/>
    </row>
    <row r="587" spans="3:3" ht="12.75">
      <c r="C587" s="1838"/>
    </row>
    <row r="588" spans="3:3" ht="12.75">
      <c r="C588" s="1838"/>
    </row>
    <row r="589" spans="3:3" ht="12.75">
      <c r="C589" s="1838"/>
    </row>
    <row r="590" spans="3:3" ht="12.75">
      <c r="C590" s="1838"/>
    </row>
    <row r="591" spans="3:3" ht="12.75">
      <c r="C591" s="1838"/>
    </row>
    <row r="592" spans="3:3" ht="12.75">
      <c r="C592" s="1838"/>
    </row>
    <row r="593" spans="3:3" ht="12.75">
      <c r="C593" s="1838"/>
    </row>
    <row r="594" spans="3:3" ht="12.75">
      <c r="C594" s="1838"/>
    </row>
    <row r="595" spans="3:3" ht="12.75">
      <c r="C595" s="1838"/>
    </row>
    <row r="596" spans="3:3" ht="12.75">
      <c r="C596" s="1838"/>
    </row>
    <row r="597" spans="3:3" ht="12.75">
      <c r="C597" s="1838"/>
    </row>
    <row r="598" spans="3:3" ht="12.75">
      <c r="C598" s="1838"/>
    </row>
    <row r="599" spans="3:3" ht="12.75">
      <c r="C599" s="1838"/>
    </row>
    <row r="600" spans="3:3" ht="12.75">
      <c r="C600" s="1838"/>
    </row>
    <row r="601" spans="3:3" ht="12.75">
      <c r="C601" s="1838"/>
    </row>
    <row r="602" spans="3:3" ht="12.75">
      <c r="C602" s="1838"/>
    </row>
    <row r="603" spans="3:3" ht="12.75">
      <c r="C603" s="1838"/>
    </row>
    <row r="604" spans="3:3" ht="12.75">
      <c r="C604" s="1838"/>
    </row>
    <row r="605" spans="3:3" ht="12.75">
      <c r="C605" s="1838"/>
    </row>
    <row r="606" spans="3:3" ht="12.75">
      <c r="C606" s="1838"/>
    </row>
    <row r="607" spans="3:3" ht="12.75">
      <c r="C607" s="1838"/>
    </row>
    <row r="608" spans="3:3" ht="12.75">
      <c r="C608" s="1838"/>
    </row>
    <row r="609" spans="3:3" ht="12.75">
      <c r="C609" s="1838"/>
    </row>
    <row r="610" spans="3:3" ht="12.75">
      <c r="C610" s="1838"/>
    </row>
    <row r="611" spans="3:3" ht="12.75">
      <c r="C611" s="1838"/>
    </row>
    <row r="612" spans="3:3" ht="12.75">
      <c r="C612" s="1838"/>
    </row>
    <row r="613" spans="3:3" ht="12.75">
      <c r="C613" s="1838"/>
    </row>
    <row r="614" spans="3:3" ht="12.75">
      <c r="C614" s="1838"/>
    </row>
    <row r="615" spans="3:3" ht="12.75">
      <c r="C615" s="1838"/>
    </row>
    <row r="616" spans="3:3" ht="12.75">
      <c r="C616" s="1838"/>
    </row>
    <row r="617" spans="3:3" ht="12.75">
      <c r="C617" s="1838"/>
    </row>
    <row r="618" spans="3:3" ht="12.75">
      <c r="C618" s="1838"/>
    </row>
    <row r="619" spans="3:3" ht="12.75">
      <c r="C619" s="1838"/>
    </row>
    <row r="620" spans="3:3" ht="12.75">
      <c r="C620" s="1838"/>
    </row>
    <row r="621" spans="3:3" ht="12.75">
      <c r="C621" s="1838"/>
    </row>
    <row r="622" spans="3:3" ht="12.75">
      <c r="C622" s="1838"/>
    </row>
    <row r="623" spans="3:3" ht="12.75">
      <c r="C623" s="1838"/>
    </row>
    <row r="624" spans="3:3" ht="12.75">
      <c r="C624" s="1838"/>
    </row>
    <row r="625" spans="3:3" ht="12.75">
      <c r="C625" s="1838"/>
    </row>
    <row r="626" spans="3:3" ht="12.75">
      <c r="C626" s="1838"/>
    </row>
    <row r="627" spans="3:3" ht="12.75">
      <c r="C627" s="1838"/>
    </row>
    <row r="628" spans="3:3" ht="12.75">
      <c r="C628" s="1838"/>
    </row>
    <row r="629" spans="3:3" ht="12.75">
      <c r="C629" s="1838"/>
    </row>
    <row r="630" spans="3:3" ht="12.75">
      <c r="C630" s="1838"/>
    </row>
    <row r="631" spans="3:3" ht="12.75">
      <c r="C631" s="1838"/>
    </row>
    <row r="632" spans="3:3" ht="12.75">
      <c r="C632" s="1838"/>
    </row>
    <row r="633" spans="3:3" ht="12.75">
      <c r="C633" s="1838"/>
    </row>
    <row r="634" spans="3:3" ht="12.75">
      <c r="C634" s="1838"/>
    </row>
    <row r="635" spans="3:3" ht="12.75">
      <c r="C635" s="1838"/>
    </row>
    <row r="636" spans="3:3" ht="12.75">
      <c r="C636" s="1838"/>
    </row>
    <row r="637" spans="3:3" ht="12.75">
      <c r="C637" s="1838"/>
    </row>
    <row r="638" spans="3:3" ht="12.75">
      <c r="C638" s="1838"/>
    </row>
    <row r="639" spans="3:3" ht="12.75">
      <c r="C639" s="1838"/>
    </row>
    <row r="640" spans="3:3" ht="12.75">
      <c r="C640" s="1838"/>
    </row>
    <row r="641" spans="3:3" ht="12.75">
      <c r="C641" s="1838"/>
    </row>
    <row r="642" spans="3:3" ht="12.75">
      <c r="C642" s="1838"/>
    </row>
    <row r="643" spans="3:3" ht="12.75">
      <c r="C643" s="1838"/>
    </row>
    <row r="644" spans="3:3" ht="12.75">
      <c r="C644" s="1838"/>
    </row>
    <row r="645" spans="3:3" ht="12.75">
      <c r="C645" s="1838"/>
    </row>
    <row r="646" spans="3:3" ht="12.75">
      <c r="C646" s="1838"/>
    </row>
    <row r="647" spans="3:3" ht="12.75">
      <c r="C647" s="1838"/>
    </row>
    <row r="648" spans="3:3" ht="12.75">
      <c r="C648" s="1838"/>
    </row>
    <row r="649" spans="3:3" ht="12.75">
      <c r="C649" s="1838"/>
    </row>
    <row r="650" spans="3:3" ht="12.75">
      <c r="C650" s="1838"/>
    </row>
    <row r="651" spans="3:3" ht="12.75">
      <c r="C651" s="1838"/>
    </row>
    <row r="652" spans="3:3" ht="12.75">
      <c r="C652" s="1838"/>
    </row>
    <row r="653" spans="3:3" ht="12.75">
      <c r="C653" s="1838"/>
    </row>
    <row r="654" spans="3:3" ht="12.75">
      <c r="C654" s="1838"/>
    </row>
    <row r="655" spans="3:3" ht="12.75">
      <c r="C655" s="1838"/>
    </row>
    <row r="656" spans="3:3" ht="12.75">
      <c r="C656" s="1838"/>
    </row>
    <row r="657" spans="3:3" ht="12.75">
      <c r="C657" s="1838"/>
    </row>
    <row r="658" spans="3:3" ht="12.75">
      <c r="C658" s="1838"/>
    </row>
    <row r="659" spans="3:3" ht="12.75">
      <c r="C659" s="1838"/>
    </row>
    <row r="660" spans="3:3" ht="12.75">
      <c r="C660" s="1838"/>
    </row>
    <row r="661" spans="3:3" ht="12.75">
      <c r="C661" s="1838"/>
    </row>
    <row r="662" spans="3:3" ht="12.75">
      <c r="C662" s="1838"/>
    </row>
    <row r="663" spans="3:3" ht="12.75">
      <c r="C663" s="1838"/>
    </row>
    <row r="664" spans="3:3" ht="12.75">
      <c r="C664" s="1838"/>
    </row>
    <row r="665" spans="3:3" ht="12.75">
      <c r="C665" s="1838"/>
    </row>
    <row r="666" spans="3:3" ht="12.75">
      <c r="C666" s="1838"/>
    </row>
    <row r="667" spans="3:3" ht="12.75">
      <c r="C667" s="1838"/>
    </row>
    <row r="668" spans="3:3" ht="12.75">
      <c r="C668" s="1838"/>
    </row>
    <row r="669" spans="3:3" ht="12.75">
      <c r="C669" s="1838"/>
    </row>
    <row r="670" spans="3:3" ht="12.75">
      <c r="C670" s="1838"/>
    </row>
    <row r="671" spans="3:3" ht="12.75">
      <c r="C671" s="1838"/>
    </row>
    <row r="672" spans="3:3" ht="12.75">
      <c r="C672" s="1838"/>
    </row>
    <row r="673" spans="3:3" ht="12.75">
      <c r="C673" s="1838"/>
    </row>
    <row r="674" spans="3:3" ht="12.75">
      <c r="C674" s="1838"/>
    </row>
    <row r="675" spans="3:3" ht="12.75">
      <c r="C675" s="1838"/>
    </row>
    <row r="676" spans="3:3" ht="12.75">
      <c r="C676" s="1838"/>
    </row>
    <row r="677" spans="3:3" ht="12.75">
      <c r="C677" s="1838"/>
    </row>
    <row r="678" spans="3:3" ht="12.75">
      <c r="C678" s="1838"/>
    </row>
    <row r="679" spans="3:3" ht="12.75">
      <c r="C679" s="1838"/>
    </row>
    <row r="680" spans="3:3" ht="12.75">
      <c r="C680" s="1838"/>
    </row>
    <row r="681" spans="3:3" ht="12.75">
      <c r="C681" s="1838"/>
    </row>
    <row r="682" spans="3:3" ht="12.75">
      <c r="C682" s="1838"/>
    </row>
    <row r="683" spans="3:3" ht="12.75">
      <c r="C683" s="1838"/>
    </row>
    <row r="684" spans="3:3" ht="12.75">
      <c r="C684" s="1838"/>
    </row>
    <row r="685" spans="3:3" ht="12.75">
      <c r="C685" s="1838"/>
    </row>
    <row r="686" spans="3:3" ht="12.75">
      <c r="C686" s="1838"/>
    </row>
    <row r="687" spans="3:3" ht="12.75">
      <c r="C687" s="1838"/>
    </row>
    <row r="688" spans="3:3" ht="12.75">
      <c r="C688" s="1838"/>
    </row>
    <row r="689" spans="3:3" ht="12.75">
      <c r="C689" s="1838"/>
    </row>
    <row r="690" spans="3:3" ht="12.75">
      <c r="C690" s="1838"/>
    </row>
    <row r="691" spans="3:3" ht="12.75">
      <c r="C691" s="1838"/>
    </row>
    <row r="692" spans="3:3" ht="12.75">
      <c r="C692" s="1838"/>
    </row>
    <row r="693" spans="3:3" ht="12.75">
      <c r="C693" s="1838"/>
    </row>
    <row r="694" spans="3:3" ht="12.75">
      <c r="C694" s="1838"/>
    </row>
    <row r="695" spans="3:3" ht="12.75">
      <c r="C695" s="1838"/>
    </row>
    <row r="696" spans="3:3" ht="12.75">
      <c r="C696" s="1838"/>
    </row>
    <row r="697" spans="3:3" ht="12.75">
      <c r="C697" s="1838"/>
    </row>
    <row r="698" spans="3:3" ht="12.75">
      <c r="C698" s="1838"/>
    </row>
    <row r="699" spans="3:3" ht="12.75">
      <c r="C699" s="1838"/>
    </row>
    <row r="700" spans="3:3" ht="12.75">
      <c r="C700" s="1838"/>
    </row>
    <row r="701" spans="3:3" ht="12.75">
      <c r="C701" s="1838"/>
    </row>
    <row r="702" spans="3:3" ht="12.75">
      <c r="C702" s="1838"/>
    </row>
    <row r="703" spans="3:3" ht="12.75">
      <c r="C703" s="1838"/>
    </row>
    <row r="704" spans="3:3" ht="12.75">
      <c r="C704" s="1838"/>
    </row>
    <row r="705" spans="3:3" ht="12.75">
      <c r="C705" s="1838"/>
    </row>
    <row r="706" spans="3:3" ht="12.75">
      <c r="C706" s="1838"/>
    </row>
    <row r="707" spans="3:3" ht="12.75">
      <c r="C707" s="1838"/>
    </row>
    <row r="708" spans="3:3" ht="12.75">
      <c r="C708" s="1838"/>
    </row>
    <row r="709" spans="3:3" ht="12.75">
      <c r="C709" s="1838"/>
    </row>
    <row r="710" spans="3:3" ht="12.75">
      <c r="C710" s="1838"/>
    </row>
    <row r="711" spans="3:3" ht="12.75">
      <c r="C711" s="1838"/>
    </row>
    <row r="712" spans="3:3" ht="12.75">
      <c r="C712" s="1838"/>
    </row>
    <row r="713" spans="3:3" ht="12.75">
      <c r="C713" s="1838"/>
    </row>
    <row r="714" spans="3:3" ht="12.75">
      <c r="C714" s="1838"/>
    </row>
    <row r="715" spans="3:3" ht="12.75">
      <c r="C715" s="1838"/>
    </row>
    <row r="716" spans="3:3" ht="12.75">
      <c r="C716" s="1838"/>
    </row>
    <row r="717" spans="3:3" ht="12.75">
      <c r="C717" s="1838"/>
    </row>
    <row r="718" spans="3:3" ht="12.75">
      <c r="C718" s="1838"/>
    </row>
    <row r="719" spans="3:3" ht="12.75">
      <c r="C719" s="1838"/>
    </row>
    <row r="720" spans="3:3" ht="12.75">
      <c r="C720" s="1838"/>
    </row>
    <row r="721" spans="3:3" ht="12.75">
      <c r="C721" s="1838"/>
    </row>
    <row r="722" spans="3:3" ht="12.75">
      <c r="C722" s="1838"/>
    </row>
    <row r="723" spans="3:3" ht="12.75">
      <c r="C723" s="1838"/>
    </row>
    <row r="724" spans="3:3" ht="12.75">
      <c r="C724" s="1838"/>
    </row>
    <row r="725" spans="3:3" ht="12.75">
      <c r="C725" s="1838"/>
    </row>
    <row r="726" spans="3:3" ht="12.75">
      <c r="C726" s="1838"/>
    </row>
    <row r="727" spans="3:3" ht="12.75">
      <c r="C727" s="1838"/>
    </row>
    <row r="728" spans="3:3" ht="12.75">
      <c r="C728" s="1838"/>
    </row>
    <row r="729" spans="3:3" ht="12.75">
      <c r="C729" s="1838"/>
    </row>
    <row r="730" spans="3:3" ht="12.75">
      <c r="C730" s="1838"/>
    </row>
    <row r="731" spans="3:3" ht="12.75">
      <c r="C731" s="1838"/>
    </row>
    <row r="732" spans="3:3" ht="12.75">
      <c r="C732" s="1838"/>
    </row>
    <row r="733" spans="3:3" ht="12.75">
      <c r="C733" s="1838"/>
    </row>
    <row r="734" spans="3:3" ht="12.75">
      <c r="C734" s="1838"/>
    </row>
    <row r="735" spans="3:3" ht="12.75">
      <c r="C735" s="1838"/>
    </row>
    <row r="736" spans="3:3" ht="12.75">
      <c r="C736" s="1838"/>
    </row>
    <row r="737" spans="3:3" ht="12.75">
      <c r="C737" s="1838"/>
    </row>
    <row r="738" spans="3:3" ht="12.75">
      <c r="C738" s="1838"/>
    </row>
    <row r="739" spans="3:3" ht="12.75">
      <c r="C739" s="1838"/>
    </row>
    <row r="740" spans="3:3" ht="12.75">
      <c r="C740" s="1838"/>
    </row>
    <row r="741" spans="3:3" ht="12.75">
      <c r="C741" s="1838"/>
    </row>
    <row r="742" spans="3:3" ht="12.75">
      <c r="C742" s="1838"/>
    </row>
    <row r="743" spans="3:3" ht="12.75">
      <c r="C743" s="1838"/>
    </row>
    <row r="744" spans="3:3" ht="12.75">
      <c r="C744" s="1838"/>
    </row>
    <row r="745" spans="3:3" ht="12.75">
      <c r="C745" s="1838"/>
    </row>
    <row r="746" spans="3:3" ht="12.75">
      <c r="C746" s="1838"/>
    </row>
    <row r="747" spans="3:3" ht="12.75">
      <c r="C747" s="1838"/>
    </row>
    <row r="748" spans="3:3" ht="12.75">
      <c r="C748" s="1838"/>
    </row>
    <row r="749" spans="3:3" ht="12.75">
      <c r="C749" s="1838"/>
    </row>
    <row r="750" spans="3:3" ht="12.75">
      <c r="C750" s="1838"/>
    </row>
    <row r="751" spans="3:3" ht="12.75">
      <c r="C751" s="1838"/>
    </row>
    <row r="752" spans="3:3" ht="12.75">
      <c r="C752" s="1838"/>
    </row>
    <row r="753" spans="3:3" ht="12.75">
      <c r="C753" s="1838"/>
    </row>
    <row r="754" spans="3:3" ht="12.75">
      <c r="C754" s="1838"/>
    </row>
    <row r="755" spans="3:3" ht="12.75">
      <c r="C755" s="1838"/>
    </row>
    <row r="756" spans="3:3" ht="12.75">
      <c r="C756" s="1838"/>
    </row>
    <row r="757" spans="3:3" ht="12.75">
      <c r="C757" s="1838"/>
    </row>
    <row r="758" spans="3:3" ht="12.75">
      <c r="C758" s="1838"/>
    </row>
    <row r="759" spans="3:3" ht="12.75">
      <c r="C759" s="1838"/>
    </row>
    <row r="760" spans="3:3" ht="12.75">
      <c r="C760" s="1838"/>
    </row>
    <row r="761" spans="3:3" ht="12.75">
      <c r="C761" s="1838"/>
    </row>
    <row r="762" spans="3:3" ht="12.75">
      <c r="C762" s="1838"/>
    </row>
    <row r="763" spans="3:3" ht="12.75">
      <c r="C763" s="1838"/>
    </row>
    <row r="764" spans="3:3" ht="12.75">
      <c r="C764" s="1838"/>
    </row>
    <row r="765" spans="3:3" ht="12.75">
      <c r="C765" s="1838"/>
    </row>
    <row r="766" spans="3:3" ht="12.75">
      <c r="C766" s="1838"/>
    </row>
    <row r="767" spans="3:3" ht="12.75">
      <c r="C767" s="1838"/>
    </row>
    <row r="768" spans="3:3" ht="12.75">
      <c r="C768" s="1838"/>
    </row>
    <row r="769" spans="3:3" ht="12.75">
      <c r="C769" s="1838"/>
    </row>
    <row r="770" spans="3:3" ht="12.75">
      <c r="C770" s="1838"/>
    </row>
    <row r="771" spans="3:3" ht="12.75">
      <c r="C771" s="1838"/>
    </row>
    <row r="772" spans="3:3" ht="12.75">
      <c r="C772" s="1838"/>
    </row>
    <row r="773" spans="3:3" ht="12.75">
      <c r="C773" s="1838"/>
    </row>
    <row r="774" spans="3:3" ht="12.75">
      <c r="C774" s="1838"/>
    </row>
    <row r="775" spans="3:3" ht="12.75">
      <c r="C775" s="1838"/>
    </row>
    <row r="776" spans="3:3" ht="12.75">
      <c r="C776" s="1838"/>
    </row>
    <row r="777" spans="3:3" ht="12.75">
      <c r="C777" s="1838"/>
    </row>
    <row r="778" spans="3:3" ht="12.75">
      <c r="C778" s="1838"/>
    </row>
    <row r="779" spans="3:3" ht="12.75">
      <c r="C779" s="1838"/>
    </row>
    <row r="780" spans="3:3" ht="12.75">
      <c r="C780" s="1838"/>
    </row>
    <row r="781" spans="3:3" ht="12.75">
      <c r="C781" s="1838"/>
    </row>
    <row r="782" spans="3:3" ht="12.75">
      <c r="C782" s="1838"/>
    </row>
    <row r="783" spans="3:3" ht="12.75">
      <c r="C783" s="1838"/>
    </row>
    <row r="784" spans="3:3" ht="12.75">
      <c r="C784" s="1838"/>
    </row>
    <row r="785" spans="3:3" ht="12.75">
      <c r="C785" s="1838"/>
    </row>
    <row r="786" spans="3:3" ht="12.75">
      <c r="C786" s="1838"/>
    </row>
    <row r="787" spans="3:3" ht="12.75">
      <c r="C787" s="1838"/>
    </row>
    <row r="788" spans="3:3" ht="12.75">
      <c r="C788" s="1838"/>
    </row>
    <row r="789" spans="3:3" ht="12.75">
      <c r="C789" s="1838"/>
    </row>
    <row r="790" spans="3:3" ht="12.75">
      <c r="C790" s="1838"/>
    </row>
    <row r="791" spans="3:3" ht="12.75">
      <c r="C791" s="1838"/>
    </row>
    <row r="792" spans="3:3" ht="12.75">
      <c r="C792" s="1838"/>
    </row>
    <row r="793" spans="3:3" ht="12.75">
      <c r="C793" s="1838"/>
    </row>
    <row r="794" spans="3:3" ht="12.75">
      <c r="C794" s="1838"/>
    </row>
    <row r="795" spans="3:3" ht="12.75">
      <c r="C795" s="1838"/>
    </row>
    <row r="796" spans="3:3" ht="12.75">
      <c r="C796" s="1838"/>
    </row>
    <row r="797" spans="3:3" ht="12.75">
      <c r="C797" s="1838"/>
    </row>
    <row r="798" spans="3:3" ht="12.75">
      <c r="C798" s="1838"/>
    </row>
    <row r="799" spans="3:3" ht="12.75">
      <c r="C799" s="1838"/>
    </row>
    <row r="800" spans="3:3" ht="12.75">
      <c r="C800" s="1838"/>
    </row>
    <row r="801" spans="3:3" ht="12.75">
      <c r="C801" s="1838"/>
    </row>
    <row r="802" spans="3:3" ht="12.75">
      <c r="C802" s="1838"/>
    </row>
  </sheetData>
  <mergeCells count="16">
    <mergeCell ref="A327:B327"/>
    <mergeCell ref="A241:C241"/>
    <mergeCell ref="A243:B243"/>
    <mergeCell ref="A245:B245"/>
    <mergeCell ref="A284:B284"/>
    <mergeCell ref="A286:B286"/>
    <mergeCell ref="A137:B137"/>
    <mergeCell ref="A88:B88"/>
    <mergeCell ref="A41:B41"/>
    <mergeCell ref="A1:F1"/>
    <mergeCell ref="A2:E2"/>
    <mergeCell ref="A3:E3"/>
    <mergeCell ref="A4:E4"/>
    <mergeCell ref="A23:B23"/>
    <mergeCell ref="A39:B39"/>
    <mergeCell ref="A86:B86"/>
  </mergeCells>
  <phoneticPr fontId="7" type="noConversion"/>
  <conditionalFormatting sqref="A363:A370 B354 A261 Z64 Z57 B310 A298:A303 B298:B300 A308:A310 B302 B265 A181 A174:B180 A111:B113 A101:B106 A62:B64 A52:B57 A256:A259 A266:A268">
    <cfRule type="expression" dxfId="6" priority="1" stopIfTrue="1">
      <formula>#REF!="NO"</formula>
    </cfRule>
  </conditionalFormatting>
  <pageMargins left="0.39370078740157483" right="0.39370078740157483" top="0.98425196850393704" bottom="0.98425196850393704" header="0.51181102362204722" footer="0.51181102362204722"/>
  <pageSetup scale="7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sheetPr codeName="Sheet19" enableFormatConditionsCalculation="0">
    <tabColor indexed="9"/>
  </sheetPr>
  <dimension ref="A1:Y58"/>
  <sheetViews>
    <sheetView topLeftCell="A7" workbookViewId="0">
      <selection activeCell="AD36" sqref="AD36"/>
    </sheetView>
  </sheetViews>
  <sheetFormatPr defaultRowHeight="11.25"/>
  <cols>
    <col min="1" max="1" width="3" style="13" customWidth="1"/>
    <col min="2" max="2" width="58.7109375" style="13" customWidth="1"/>
    <col min="3" max="6" width="15.7109375" style="13" customWidth="1"/>
    <col min="7" max="9" width="15.7109375" style="13" hidden="1" customWidth="1"/>
    <col min="10" max="10" width="15.7109375" style="13" customWidth="1"/>
    <col min="11" max="11" width="15.7109375" style="13" hidden="1" customWidth="1"/>
    <col min="12" max="12" width="15.7109375" style="13" customWidth="1"/>
    <col min="13" max="23" width="15.7109375" style="13" hidden="1" customWidth="1"/>
    <col min="24" max="16384" width="9.140625" style="13"/>
  </cols>
  <sheetData>
    <row r="1" spans="1:25" ht="88.5" customHeight="1">
      <c r="A1" s="2407"/>
      <c r="B1" s="2407"/>
      <c r="C1" s="2407"/>
      <c r="D1" s="2407"/>
      <c r="E1" s="2407"/>
      <c r="F1" s="2407"/>
    </row>
    <row r="2" spans="1:25" ht="18.75" customHeight="1">
      <c r="A2" s="2448"/>
      <c r="B2" s="2448"/>
      <c r="C2" s="2448"/>
      <c r="D2" s="2448"/>
      <c r="E2" s="2448"/>
    </row>
    <row r="3" spans="1:25" ht="18.75" customHeight="1">
      <c r="A3" s="2449"/>
      <c r="B3" s="2449"/>
      <c r="C3" s="2449"/>
      <c r="D3" s="2449"/>
      <c r="E3" s="2449"/>
      <c r="G3" s="14"/>
    </row>
    <row r="4" spans="1:25" ht="18">
      <c r="A4" s="2450"/>
      <c r="B4" s="2450"/>
      <c r="C4" s="2450"/>
      <c r="D4" s="2450"/>
      <c r="E4" s="2450"/>
    </row>
    <row r="5" spans="1:25" ht="21" customHeight="1">
      <c r="A5" s="323" t="str">
        <f>"Sheet O2.1 Line Transformer Worksheet  - "&amp;  'I2 LDC class'!$C$17</f>
        <v>Sheet O2.1 Line Transformer Worksheet  - Fort Frances Power Corporation</v>
      </c>
      <c r="B5" s="324"/>
      <c r="C5" s="547"/>
      <c r="D5" s="547"/>
      <c r="E5" s="325"/>
    </row>
    <row r="6" spans="1:25" ht="6" customHeight="1">
      <c r="A6" s="16"/>
      <c r="B6" s="16"/>
      <c r="C6" s="548"/>
      <c r="D6" s="548"/>
      <c r="E6" s="16"/>
      <c r="F6" s="16"/>
      <c r="G6" s="16"/>
      <c r="H6" s="16"/>
      <c r="I6" s="16"/>
      <c r="J6" s="16"/>
      <c r="K6" s="16"/>
      <c r="L6" s="16"/>
      <c r="M6" s="16"/>
      <c r="N6" s="16"/>
      <c r="O6" s="16"/>
    </row>
    <row r="7" spans="1:25">
      <c r="W7" s="7"/>
    </row>
    <row r="8" spans="1:25" ht="23.25" customHeight="1">
      <c r="A8" s="744"/>
      <c r="C8" s="613"/>
      <c r="D8" s="613"/>
      <c r="E8" s="613"/>
      <c r="F8" s="613"/>
      <c r="G8" s="613"/>
      <c r="H8" s="613"/>
      <c r="I8" s="613"/>
      <c r="J8" s="613"/>
      <c r="K8" s="613"/>
      <c r="L8" s="613"/>
      <c r="M8" s="613"/>
      <c r="N8" s="613"/>
      <c r="O8" s="613"/>
      <c r="P8" s="613"/>
      <c r="Q8" s="613"/>
      <c r="R8" s="613"/>
      <c r="S8" s="613"/>
      <c r="T8" s="613"/>
      <c r="U8" s="613"/>
      <c r="V8" s="613"/>
      <c r="W8" s="613"/>
      <c r="X8" s="613"/>
    </row>
    <row r="9" spans="1:25" ht="12.75">
      <c r="C9" s="312"/>
      <c r="D9" s="312"/>
      <c r="E9" s="312"/>
      <c r="F9" s="312"/>
      <c r="G9" s="312"/>
    </row>
    <row r="10" spans="1:25" ht="17.25" customHeight="1"/>
    <row r="11" spans="1:25" s="758" customFormat="1" ht="15.75">
      <c r="A11" s="2540"/>
      <c r="B11" s="2540"/>
      <c r="C11" s="754"/>
      <c r="D11" s="334">
        <v>1</v>
      </c>
      <c r="E11" s="334">
        <v>2</v>
      </c>
      <c r="F11" s="334">
        <v>3</v>
      </c>
      <c r="G11" s="334">
        <v>4</v>
      </c>
      <c r="H11" s="334">
        <v>5</v>
      </c>
      <c r="I11" s="334">
        <v>6</v>
      </c>
      <c r="J11" s="334">
        <v>7</v>
      </c>
      <c r="K11" s="334">
        <v>8</v>
      </c>
      <c r="L11" s="334">
        <v>9</v>
      </c>
      <c r="M11" s="334">
        <v>10</v>
      </c>
      <c r="N11" s="334">
        <v>11</v>
      </c>
      <c r="O11" s="334">
        <v>12</v>
      </c>
      <c r="P11" s="334">
        <v>13</v>
      </c>
      <c r="Q11" s="334">
        <v>14</v>
      </c>
      <c r="R11" s="334">
        <v>15</v>
      </c>
      <c r="S11" s="334">
        <v>16</v>
      </c>
      <c r="T11" s="334">
        <v>17</v>
      </c>
      <c r="U11" s="334">
        <v>18</v>
      </c>
      <c r="V11" s="334">
        <v>19</v>
      </c>
      <c r="W11" s="334">
        <v>20</v>
      </c>
      <c r="X11" s="756"/>
      <c r="Y11" s="757"/>
    </row>
    <row r="12" spans="1:25" s="630" customFormat="1" ht="47.25" customHeight="1">
      <c r="A12" s="758"/>
      <c r="B12" s="923" t="s">
        <v>642</v>
      </c>
      <c r="C12" s="629" t="s">
        <v>688</v>
      </c>
      <c r="D12" s="628" t="str">
        <f>IF('I2 LDC class'!$D$20="",'I2 LDC class'!$C$20,'I2 LDC class'!$D$20)</f>
        <v>Residential</v>
      </c>
      <c r="E12" s="628" t="str">
        <f>IF('I2 LDC class'!$D$21="",'I2 LDC class'!$C$21,'I2 LDC class'!$D$21)</f>
        <v>General Service Less Than 50 kW</v>
      </c>
      <c r="F12" s="628" t="str">
        <f>IF('I2 LDC class'!$D$22="",'I2 LDC class'!$C$22,'I2 LDC class'!$D$22)</f>
        <v>General Service 50 to 4,999 kW</v>
      </c>
      <c r="G12" s="628" t="str">
        <f>IF('I2 LDC class'!$D$23="",'I2 LDC class'!$C$23,'I2 LDC class'!$D$23)</f>
        <v>GS&gt; 50-TOU</v>
      </c>
      <c r="H12" s="628" t="str">
        <f>IF('I2 LDC class'!$D$24="",'I2 LDC class'!$C$24,'I2 LDC class'!$D$24)</f>
        <v>GS &gt;50-Intermediate</v>
      </c>
      <c r="I12" s="628" t="str">
        <f>IF('I2 LDC class'!$D$25="",'I2 LDC class'!$C$25,'I2 LDC class'!$D$25)</f>
        <v>Large Use &gt;5MW</v>
      </c>
      <c r="J12" s="628" t="str">
        <f>IF('I2 LDC class'!$D$26="",'I2 LDC class'!$C$26,'I2 LDC class'!$D$26)</f>
        <v>Street Lighting</v>
      </c>
      <c r="K12" s="628" t="str">
        <f>IF('I2 LDC class'!$D$27="",'I2 LDC class'!$C$27,'I2 LDC class'!$D$27)</f>
        <v>Sentinel</v>
      </c>
      <c r="L12" s="628" t="str">
        <f>IF('I2 LDC class'!$D$28="",'I2 LDC class'!$C$28,'I2 LDC class'!$D$28)</f>
        <v>Unmetered Scattered Load</v>
      </c>
      <c r="M12" s="628" t="str">
        <f>IF('I2 LDC class'!$D$29="",'I2 LDC class'!$C$29,'I2 LDC class'!$D$29)</f>
        <v>Embedded Distributor</v>
      </c>
      <c r="N12" s="628" t="str">
        <f>IF('I2 LDC class'!$D$30="",'I2 LDC class'!$C$30,'I2 LDC class'!$D$30)</f>
        <v>Back-up/Standby Power</v>
      </c>
      <c r="O12" s="628" t="str">
        <f>IF('I2 LDC class'!$D$31="",'I2 LDC class'!$C$31,'I2 LDC class'!$D$31)</f>
        <v>Rate Class 1</v>
      </c>
      <c r="P12" s="628" t="str">
        <f>IF('I2 LDC class'!$D$32="",'I2 LDC class'!$C$32,'I2 LDC class'!$D$32)</f>
        <v>Rate class 2</v>
      </c>
      <c r="Q12" s="628" t="str">
        <f>IF('I2 LDC class'!$D$33="",'I2 LDC class'!$C$33,'I2 LDC class'!$D$33)</f>
        <v>Rate class 3</v>
      </c>
      <c r="R12" s="628" t="str">
        <f>IF('I2 LDC class'!$D$34="",'I2 LDC class'!$C$34,'I2 LDC class'!$D$34)</f>
        <v>Rate class 4</v>
      </c>
      <c r="S12" s="628" t="str">
        <f>IF('I2 LDC class'!$D$35="",'I2 LDC class'!$C$35,'I2 LDC class'!$D$35)</f>
        <v>Rate class 5</v>
      </c>
      <c r="T12" s="628" t="str">
        <f>IF('I2 LDC class'!$D$36="",'I2 LDC class'!$C$36,'I2 LDC class'!$D$36)</f>
        <v>Rate class 6</v>
      </c>
      <c r="U12" s="628" t="str">
        <f>IF('I2 LDC class'!$D$37="",'I2 LDC class'!$C$37,'I2 LDC class'!$D$37)</f>
        <v>Rate class 7</v>
      </c>
      <c r="V12" s="628" t="str">
        <f>IF('I2 LDC class'!$D$38="",'I2 LDC class'!$C$38,'I2 LDC class'!$D$38)</f>
        <v>Rate class 8</v>
      </c>
      <c r="W12" s="629" t="str">
        <f>IF('I2 LDC class'!$D$39="",'I2 LDC class'!$C$39,'I2 LDC class'!$D$39)</f>
        <v>Rate class 9</v>
      </c>
      <c r="X12" s="718"/>
    </row>
    <row r="13" spans="1:25" s="650" customFormat="1" ht="12.75">
      <c r="A13" s="647"/>
      <c r="B13" s="824" t="s">
        <v>1534</v>
      </c>
      <c r="C13" s="760">
        <f t="shared" ref="C13:C22" si="0">SUM(D13:W13)</f>
        <v>10383</v>
      </c>
      <c r="D13" s="761">
        <f>IF(ISERROR('O7 Amortization'!G341+'O7 Amortization'!G414+'O7 Amortization'!G487+'O7 Amortization'!G560), "-", 'O7 Amortization'!G341+'O7 Amortization'!G414+'O7 Amortization'!G487+'O7 Amortization'!G560)</f>
        <v>5018.2243054806477</v>
      </c>
      <c r="E13" s="761">
        <f>IF(ISERROR('O7 Amortization'!H341+'O7 Amortization'!H414+'O7 Amortization'!H487+'O7 Amortization'!H560), "-", 'O7 Amortization'!H341+'O7 Amortization'!H414+'O7 Amortization'!H487+'O7 Amortization'!H560)</f>
        <v>2637.2319738764622</v>
      </c>
      <c r="F13" s="761">
        <f>IF(ISERROR('O7 Amortization'!I341+'O7 Amortization'!I414+'O7 Amortization'!I487+'O7 Amortization'!I560), "-", 'O7 Amortization'!I341+'O7 Amortization'!I414+'O7 Amortization'!I487+'O7 Amortization'!I560)</f>
        <v>2705.9245614207121</v>
      </c>
      <c r="G13" s="761">
        <f>IF(ISERROR('O7 Amortization'!J341+'O7 Amortization'!J414+'O7 Amortization'!J487+'O7 Amortization'!J560), "-", 'O7 Amortization'!J341+'O7 Amortization'!J414+'O7 Amortization'!J487+'O7 Amortization'!J560)</f>
        <v>0</v>
      </c>
      <c r="H13" s="761">
        <f>IF(ISERROR('O7 Amortization'!K341+'O7 Amortization'!K414+'O7 Amortization'!K487+'O7 Amortization'!K560), "-", 'O7 Amortization'!K341+'O7 Amortization'!K414+'O7 Amortization'!K487+'O7 Amortization'!K560)</f>
        <v>0</v>
      </c>
      <c r="I13" s="761">
        <f>IF(ISERROR('O7 Amortization'!L341+'O7 Amortization'!L414+'O7 Amortization'!L487+'O7 Amortization'!L560), "-", 'O7 Amortization'!L341+'O7 Amortization'!L414+'O7 Amortization'!L487+'O7 Amortization'!L560)</f>
        <v>0</v>
      </c>
      <c r="J13" s="761">
        <f>IF(ISERROR('O7 Amortization'!M341+'O7 Amortization'!M414+'O7 Amortization'!M487+'O7 Amortization'!M560), "-", 'O7 Amortization'!M341+'O7 Amortization'!M414+'O7 Amortization'!M487+'O7 Amortization'!M560)</f>
        <v>5.2605489473116478</v>
      </c>
      <c r="K13" s="761">
        <f>IF(ISERROR('O7 Amortization'!N341+'O7 Amortization'!N414+'O7 Amortization'!N487+'O7 Amortization'!N560), "-", 'O7 Amortization'!N341+'O7 Amortization'!N414+'O7 Amortization'!N487+'O7 Amortization'!N560)</f>
        <v>0</v>
      </c>
      <c r="L13" s="761">
        <f>IF(ISERROR('O7 Amortization'!O341+'O7 Amortization'!O414+'O7 Amortization'!O487+'O7 Amortization'!O560), "-", 'O7 Amortization'!O341+'O7 Amortization'!O414+'O7 Amortization'!O487+'O7 Amortization'!O560)</f>
        <v>16.358610274865903</v>
      </c>
      <c r="M13" s="761">
        <f>IF(ISERROR('O7 Amortization'!P341+'O7 Amortization'!P414+'O7 Amortization'!P487+'O7 Amortization'!P560), "-", 'O7 Amortization'!P341+'O7 Amortization'!P414+'O7 Amortization'!P487+'O7 Amortization'!P560)</f>
        <v>0</v>
      </c>
      <c r="N13" s="761">
        <f>IF(ISERROR('O7 Amortization'!Q341+'O7 Amortization'!Q414+'O7 Amortization'!Q487+'O7 Amortization'!Q560), "-", 'O7 Amortization'!Q341+'O7 Amortization'!Q414+'O7 Amortization'!Q487+'O7 Amortization'!Q560)</f>
        <v>0</v>
      </c>
      <c r="O13" s="761">
        <f>IF(ISERROR('O7 Amortization'!R341+'O7 Amortization'!R414+'O7 Amortization'!R487+'O7 Amortization'!R560), "-", 'O7 Amortization'!R341+'O7 Amortization'!R414+'O7 Amortization'!R487+'O7 Amortization'!R560)</f>
        <v>0</v>
      </c>
      <c r="P13" s="761">
        <f>IF(ISERROR('O7 Amortization'!S341+'O7 Amortization'!S414+'O7 Amortization'!S487+'O7 Amortization'!S560), "-", 'O7 Amortization'!S341+'O7 Amortization'!S414+'O7 Amortization'!S487+'O7 Amortization'!S560)</f>
        <v>0</v>
      </c>
      <c r="Q13" s="761">
        <f>IF(ISERROR('O7 Amortization'!T341+'O7 Amortization'!T414+'O7 Amortization'!T487+'O7 Amortization'!T560), "-", 'O7 Amortization'!T341+'O7 Amortization'!T414+'O7 Amortization'!T487+'O7 Amortization'!T560)</f>
        <v>0</v>
      </c>
      <c r="R13" s="761">
        <f>IF(ISERROR('O7 Amortization'!U341+'O7 Amortization'!U414+'O7 Amortization'!U487+'O7 Amortization'!U560), "-", 'O7 Amortization'!U341+'O7 Amortization'!U414+'O7 Amortization'!U487+'O7 Amortization'!U560)</f>
        <v>0</v>
      </c>
      <c r="S13" s="761">
        <f>IF(ISERROR('O7 Amortization'!V341+'O7 Amortization'!V414+'O7 Amortization'!V487+'O7 Amortization'!V560), "-", 'O7 Amortization'!V341+'O7 Amortization'!V414+'O7 Amortization'!V487+'O7 Amortization'!V560)</f>
        <v>0</v>
      </c>
      <c r="T13" s="761">
        <f>IF(ISERROR('O7 Amortization'!W341+'O7 Amortization'!W414+'O7 Amortization'!W487+'O7 Amortization'!W560), "-", 'O7 Amortization'!W341+'O7 Amortization'!W414+'O7 Amortization'!W487+'O7 Amortization'!W560)</f>
        <v>0</v>
      </c>
      <c r="U13" s="761">
        <f>IF(ISERROR('O7 Amortization'!X341+'O7 Amortization'!X414+'O7 Amortization'!X487+'O7 Amortization'!X560), "-", 'O7 Amortization'!X341+'O7 Amortization'!X414+'O7 Amortization'!X487+'O7 Amortization'!X560)</f>
        <v>0</v>
      </c>
      <c r="V13" s="761">
        <f>IF(ISERROR('O7 Amortization'!Y341+'O7 Amortization'!Y414+'O7 Amortization'!Y487+'O7 Amortization'!Y560), "-", 'O7 Amortization'!Y341+'O7 Amortization'!Y414+'O7 Amortization'!Y487+'O7 Amortization'!Y560)</f>
        <v>0</v>
      </c>
      <c r="W13" s="762">
        <f>IF(ISERROR('O7 Amortization'!Z341+'O7 Amortization'!Z414+'O7 Amortization'!Z487+'O7 Amortization'!Z560), "-", 'O7 Amortization'!Z341+'O7 Amortization'!Z414+'O7 Amortization'!Z487+'O7 Amortization'!Z560)</f>
        <v>0</v>
      </c>
      <c r="X13" s="763"/>
    </row>
    <row r="14" spans="1:25" s="650" customFormat="1" ht="12.75">
      <c r="B14" s="824" t="s">
        <v>360</v>
      </c>
      <c r="C14" s="764">
        <f t="shared" si="0"/>
        <v>2025.2862679756454</v>
      </c>
      <c r="D14" s="763">
        <f t="shared" ref="D14:W14" si="1">IF(ISERROR(D34*(D46/D32)),0,D34*(D46/D32))</f>
        <v>978.84433935390302</v>
      </c>
      <c r="E14" s="763">
        <f t="shared" si="1"/>
        <v>514.41295407476684</v>
      </c>
      <c r="F14" s="763">
        <f t="shared" si="1"/>
        <v>527.81198655719845</v>
      </c>
      <c r="G14" s="763">
        <f t="shared" si="1"/>
        <v>0</v>
      </c>
      <c r="H14" s="763">
        <f t="shared" si="1"/>
        <v>0</v>
      </c>
      <c r="I14" s="763">
        <f t="shared" si="1"/>
        <v>0</v>
      </c>
      <c r="J14" s="763">
        <f t="shared" si="1"/>
        <v>1.026111677261295</v>
      </c>
      <c r="K14" s="763">
        <f t="shared" si="1"/>
        <v>0</v>
      </c>
      <c r="L14" s="763">
        <f t="shared" si="1"/>
        <v>3.1908763125157669</v>
      </c>
      <c r="M14" s="763">
        <f t="shared" si="1"/>
        <v>0</v>
      </c>
      <c r="N14" s="763">
        <f t="shared" si="1"/>
        <v>0</v>
      </c>
      <c r="O14" s="763">
        <f t="shared" si="1"/>
        <v>0</v>
      </c>
      <c r="P14" s="763">
        <f t="shared" si="1"/>
        <v>0</v>
      </c>
      <c r="Q14" s="763">
        <f t="shared" si="1"/>
        <v>0</v>
      </c>
      <c r="R14" s="763">
        <f t="shared" si="1"/>
        <v>0</v>
      </c>
      <c r="S14" s="763">
        <f t="shared" si="1"/>
        <v>0</v>
      </c>
      <c r="T14" s="763">
        <f t="shared" si="1"/>
        <v>0</v>
      </c>
      <c r="U14" s="763">
        <f t="shared" si="1"/>
        <v>0</v>
      </c>
      <c r="V14" s="763">
        <f t="shared" si="1"/>
        <v>0</v>
      </c>
      <c r="W14" s="651">
        <f t="shared" si="1"/>
        <v>0</v>
      </c>
      <c r="X14" s="763"/>
    </row>
    <row r="15" spans="1:25" s="650" customFormat="1" ht="12.75">
      <c r="B15" s="824" t="s">
        <v>1452</v>
      </c>
      <c r="C15" s="764">
        <f t="shared" si="0"/>
        <v>1200</v>
      </c>
      <c r="D15" s="763">
        <f>'O5 Details by Class &amp; Accounts'!I141</f>
        <v>579.97391568687055</v>
      </c>
      <c r="E15" s="763">
        <f>'O5 Details by Class &amp; Accounts'!J141</f>
        <v>304.79421830412741</v>
      </c>
      <c r="F15" s="763">
        <f>'O5 Details by Class &amp; Accounts'!K141</f>
        <v>312.73326338291963</v>
      </c>
      <c r="G15" s="763">
        <f>'O5 Details by Class &amp; Accounts'!L141</f>
        <v>0</v>
      </c>
      <c r="H15" s="763">
        <f>'O5 Details by Class &amp; Accounts'!M141</f>
        <v>0</v>
      </c>
      <c r="I15" s="763">
        <f>'O5 Details by Class &amp; Accounts'!N141</f>
        <v>0</v>
      </c>
      <c r="J15" s="763">
        <f>'O5 Details by Class &amp; Accounts'!O141</f>
        <v>0.60798023083636499</v>
      </c>
      <c r="K15" s="763">
        <f>'O5 Details by Class &amp; Accounts'!P141</f>
        <v>0</v>
      </c>
      <c r="L15" s="763">
        <f>'O5 Details by Class &amp; Accounts'!Q141</f>
        <v>1.8906223952459869</v>
      </c>
      <c r="M15" s="763">
        <f>'O5 Details by Class &amp; Accounts'!R141</f>
        <v>0</v>
      </c>
      <c r="N15" s="763">
        <f>'O5 Details by Class &amp; Accounts'!S141</f>
        <v>0</v>
      </c>
      <c r="O15" s="763">
        <f>'O5 Details by Class &amp; Accounts'!T141</f>
        <v>0</v>
      </c>
      <c r="P15" s="763">
        <f>'O5 Details by Class &amp; Accounts'!U141</f>
        <v>0</v>
      </c>
      <c r="Q15" s="763">
        <f>'O5 Details by Class &amp; Accounts'!V141</f>
        <v>0</v>
      </c>
      <c r="R15" s="763">
        <f>'O5 Details by Class &amp; Accounts'!W141</f>
        <v>0</v>
      </c>
      <c r="S15" s="763">
        <f>'O5 Details by Class &amp; Accounts'!X141</f>
        <v>0</v>
      </c>
      <c r="T15" s="763">
        <f>'O5 Details by Class &amp; Accounts'!Y141</f>
        <v>0</v>
      </c>
      <c r="U15" s="763">
        <f>'O5 Details by Class &amp; Accounts'!Z141</f>
        <v>0</v>
      </c>
      <c r="V15" s="763">
        <f>'O5 Details by Class &amp; Accounts'!AA141</f>
        <v>0</v>
      </c>
      <c r="W15" s="651">
        <f>'O5 Details by Class &amp; Accounts'!AB141</f>
        <v>0</v>
      </c>
      <c r="X15" s="763"/>
    </row>
    <row r="16" spans="1:25" s="650" customFormat="1" ht="12.75">
      <c r="B16" s="824" t="s">
        <v>1453</v>
      </c>
      <c r="C16" s="764">
        <f t="shared" si="0"/>
        <v>0</v>
      </c>
      <c r="D16" s="763">
        <f>'O5 Details by Class &amp; Accounts'!I145</f>
        <v>0</v>
      </c>
      <c r="E16" s="763">
        <f>'O5 Details by Class &amp; Accounts'!J145</f>
        <v>0</v>
      </c>
      <c r="F16" s="763">
        <f>'O5 Details by Class &amp; Accounts'!K145</f>
        <v>0</v>
      </c>
      <c r="G16" s="763">
        <f>'O5 Details by Class &amp; Accounts'!L145</f>
        <v>0</v>
      </c>
      <c r="H16" s="763">
        <f>'O5 Details by Class &amp; Accounts'!M145</f>
        <v>0</v>
      </c>
      <c r="I16" s="763">
        <f>'O5 Details by Class &amp; Accounts'!N145</f>
        <v>0</v>
      </c>
      <c r="J16" s="763">
        <f>'O5 Details by Class &amp; Accounts'!O145</f>
        <v>0</v>
      </c>
      <c r="K16" s="763">
        <f>'O5 Details by Class &amp; Accounts'!P145</f>
        <v>0</v>
      </c>
      <c r="L16" s="763">
        <f>'O5 Details by Class &amp; Accounts'!Q145</f>
        <v>0</v>
      </c>
      <c r="M16" s="763">
        <f>'O5 Details by Class &amp; Accounts'!R145</f>
        <v>0</v>
      </c>
      <c r="N16" s="763">
        <f>'O5 Details by Class &amp; Accounts'!S145</f>
        <v>0</v>
      </c>
      <c r="O16" s="763">
        <f>'O5 Details by Class &amp; Accounts'!T145</f>
        <v>0</v>
      </c>
      <c r="P16" s="763">
        <f>'O5 Details by Class &amp; Accounts'!U145</f>
        <v>0</v>
      </c>
      <c r="Q16" s="763">
        <f>'O5 Details by Class &amp; Accounts'!V145</f>
        <v>0</v>
      </c>
      <c r="R16" s="763">
        <f>'O5 Details by Class &amp; Accounts'!W145</f>
        <v>0</v>
      </c>
      <c r="S16" s="763">
        <f>'O5 Details by Class &amp; Accounts'!X145</f>
        <v>0</v>
      </c>
      <c r="T16" s="763">
        <f>'O5 Details by Class &amp; Accounts'!Y145</f>
        <v>0</v>
      </c>
      <c r="U16" s="763">
        <f>'O5 Details by Class &amp; Accounts'!Z145</f>
        <v>0</v>
      </c>
      <c r="V16" s="763">
        <f>'O5 Details by Class &amp; Accounts'!AA145</f>
        <v>0</v>
      </c>
      <c r="W16" s="651">
        <f>'O5 Details by Class &amp; Accounts'!AB145</f>
        <v>0</v>
      </c>
      <c r="X16" s="763"/>
    </row>
    <row r="17" spans="1:24" s="763" customFormat="1" ht="12.75">
      <c r="B17" s="824" t="s">
        <v>1454</v>
      </c>
      <c r="C17" s="764">
        <f t="shared" si="0"/>
        <v>1200</v>
      </c>
      <c r="D17" s="763">
        <f>'O5 Details by Class &amp; Accounts'!I164</f>
        <v>579.97391568687055</v>
      </c>
      <c r="E17" s="763">
        <f>'O5 Details by Class &amp; Accounts'!J164</f>
        <v>304.79421830412741</v>
      </c>
      <c r="F17" s="763">
        <f>'O5 Details by Class &amp; Accounts'!K164</f>
        <v>312.73326338291963</v>
      </c>
      <c r="G17" s="763">
        <f>'O5 Details by Class &amp; Accounts'!L164</f>
        <v>0</v>
      </c>
      <c r="H17" s="763">
        <f>'O5 Details by Class &amp; Accounts'!M164</f>
        <v>0</v>
      </c>
      <c r="I17" s="763">
        <f>'O5 Details by Class &amp; Accounts'!N164</f>
        <v>0</v>
      </c>
      <c r="J17" s="763">
        <f>'O5 Details by Class &amp; Accounts'!O164</f>
        <v>0.60798023083636499</v>
      </c>
      <c r="K17" s="763">
        <f>'O5 Details by Class &amp; Accounts'!P164</f>
        <v>0</v>
      </c>
      <c r="L17" s="763">
        <f>'O5 Details by Class &amp; Accounts'!Q164</f>
        <v>1.8906223952459869</v>
      </c>
      <c r="M17" s="763">
        <f>'O5 Details by Class &amp; Accounts'!R164</f>
        <v>0</v>
      </c>
      <c r="N17" s="763">
        <f>'O5 Details by Class &amp; Accounts'!S164</f>
        <v>0</v>
      </c>
      <c r="O17" s="763">
        <f>'O5 Details by Class &amp; Accounts'!T164</f>
        <v>0</v>
      </c>
      <c r="P17" s="763">
        <f>'O5 Details by Class &amp; Accounts'!U164</f>
        <v>0</v>
      </c>
      <c r="Q17" s="763">
        <f>'O5 Details by Class &amp; Accounts'!V164</f>
        <v>0</v>
      </c>
      <c r="R17" s="763">
        <f>'O5 Details by Class &amp; Accounts'!W164</f>
        <v>0</v>
      </c>
      <c r="S17" s="763">
        <f>'O5 Details by Class &amp; Accounts'!X164</f>
        <v>0</v>
      </c>
      <c r="T17" s="763">
        <f>'O5 Details by Class &amp; Accounts'!Y164</f>
        <v>0</v>
      </c>
      <c r="U17" s="763">
        <f>'O5 Details by Class &amp; Accounts'!Z164</f>
        <v>0</v>
      </c>
      <c r="V17" s="763">
        <f>'O5 Details by Class &amp; Accounts'!AA164</f>
        <v>0</v>
      </c>
      <c r="W17" s="651">
        <f>'O5 Details by Class &amp; Accounts'!AB164</f>
        <v>0</v>
      </c>
    </row>
    <row r="18" spans="1:24" s="763" customFormat="1" ht="12.75">
      <c r="A18" s="765"/>
      <c r="B18" s="824" t="s">
        <v>725</v>
      </c>
      <c r="C18" s="764">
        <f t="shared" si="0"/>
        <v>21757.479150770476</v>
      </c>
      <c r="D18" s="763">
        <f t="shared" ref="D18:W18" si="2">IF(ISERROR(D56/D58*D54),0, D56/D58*D54)</f>
        <v>10515.641982123168</v>
      </c>
      <c r="E18" s="763">
        <f t="shared" si="2"/>
        <v>5526.2948750228625</v>
      </c>
      <c r="F18" s="763">
        <f t="shared" si="2"/>
        <v>5670.2395481719041</v>
      </c>
      <c r="G18" s="763">
        <f t="shared" si="2"/>
        <v>0</v>
      </c>
      <c r="H18" s="763">
        <f t="shared" si="2"/>
        <v>0</v>
      </c>
      <c r="I18" s="763">
        <f t="shared" si="2"/>
        <v>0</v>
      </c>
      <c r="J18" s="763">
        <f t="shared" si="2"/>
        <v>11.023430997085693</v>
      </c>
      <c r="K18" s="763">
        <f t="shared" si="2"/>
        <v>0</v>
      </c>
      <c r="L18" s="763">
        <f t="shared" si="2"/>
        <v>34.279314455453573</v>
      </c>
      <c r="M18" s="763">
        <f t="shared" si="2"/>
        <v>0</v>
      </c>
      <c r="N18" s="763">
        <f t="shared" si="2"/>
        <v>0</v>
      </c>
      <c r="O18" s="763">
        <f t="shared" si="2"/>
        <v>0</v>
      </c>
      <c r="P18" s="763">
        <f t="shared" si="2"/>
        <v>0</v>
      </c>
      <c r="Q18" s="763">
        <f t="shared" si="2"/>
        <v>0</v>
      </c>
      <c r="R18" s="763">
        <f t="shared" si="2"/>
        <v>0</v>
      </c>
      <c r="S18" s="763">
        <f t="shared" si="2"/>
        <v>0</v>
      </c>
      <c r="T18" s="763">
        <f t="shared" si="2"/>
        <v>0</v>
      </c>
      <c r="U18" s="763">
        <f t="shared" si="2"/>
        <v>0</v>
      </c>
      <c r="V18" s="763">
        <f t="shared" si="2"/>
        <v>0</v>
      </c>
      <c r="W18" s="651">
        <f t="shared" si="2"/>
        <v>0</v>
      </c>
    </row>
    <row r="19" spans="1:24" s="763" customFormat="1" ht="12.75">
      <c r="B19" s="824" t="s">
        <v>354</v>
      </c>
      <c r="C19" s="764">
        <f t="shared" si="0"/>
        <v>1821.1316581884184</v>
      </c>
      <c r="D19" s="763">
        <f t="shared" ref="D19:W19" si="3">IF(ISERROR(SUM(D15:D18)/D40*D38),0,SUM(D15:D17)/D40*D38)</f>
        <v>876.91342427637846</v>
      </c>
      <c r="E19" s="763">
        <f t="shared" si="3"/>
        <v>465.25777378234261</v>
      </c>
      <c r="F19" s="763">
        <f t="shared" si="3"/>
        <v>475.16879274219718</v>
      </c>
      <c r="G19" s="763">
        <f t="shared" si="3"/>
        <v>0</v>
      </c>
      <c r="H19" s="763">
        <f t="shared" si="3"/>
        <v>0</v>
      </c>
      <c r="I19" s="763">
        <f t="shared" si="3"/>
        <v>0</v>
      </c>
      <c r="J19" s="763">
        <f t="shared" si="3"/>
        <v>0.93048318401935648</v>
      </c>
      <c r="K19" s="763">
        <f t="shared" si="3"/>
        <v>0</v>
      </c>
      <c r="L19" s="763">
        <f t="shared" si="3"/>
        <v>2.8611842034809318</v>
      </c>
      <c r="M19" s="763">
        <f t="shared" si="3"/>
        <v>0</v>
      </c>
      <c r="N19" s="763">
        <f t="shared" si="3"/>
        <v>0</v>
      </c>
      <c r="O19" s="763">
        <f t="shared" si="3"/>
        <v>0</v>
      </c>
      <c r="P19" s="763">
        <f t="shared" si="3"/>
        <v>0</v>
      </c>
      <c r="Q19" s="763">
        <f t="shared" si="3"/>
        <v>0</v>
      </c>
      <c r="R19" s="763">
        <f t="shared" si="3"/>
        <v>0</v>
      </c>
      <c r="S19" s="763">
        <f t="shared" si="3"/>
        <v>0</v>
      </c>
      <c r="T19" s="763">
        <f t="shared" si="3"/>
        <v>0</v>
      </c>
      <c r="U19" s="763">
        <f t="shared" si="3"/>
        <v>0</v>
      </c>
      <c r="V19" s="763">
        <f t="shared" si="3"/>
        <v>0</v>
      </c>
      <c r="W19" s="651">
        <f t="shared" si="3"/>
        <v>0</v>
      </c>
    </row>
    <row r="20" spans="1:24" s="763" customFormat="1" ht="12.75">
      <c r="B20" s="824" t="s">
        <v>355</v>
      </c>
      <c r="C20" s="764">
        <f t="shared" si="0"/>
        <v>0</v>
      </c>
      <c r="D20" s="763">
        <f>IF(ISERROR('O4 Summary by Class &amp; Accounts'!E209*D47/(D32+D36)),0,'O4 Summary by Class &amp; Accounts'!E209*D47/(D32+D36))</f>
        <v>0</v>
      </c>
      <c r="E20" s="763">
        <f>IF(ISERROR('O4 Summary by Class &amp; Accounts'!F209*E47/(E32+E36)),0,'O4 Summary by Class &amp; Accounts'!F209*E47/(E32+E36))</f>
        <v>0</v>
      </c>
      <c r="F20" s="763">
        <f>IF(ISERROR('O4 Summary by Class &amp; Accounts'!G209*F47/(F32+F36)),0,'O4 Summary by Class &amp; Accounts'!G209*F47/(F32+F36))</f>
        <v>0</v>
      </c>
      <c r="G20" s="763">
        <f>IF(ISERROR('O4 Summary by Class &amp; Accounts'!H209*G47/(G32+G36)),0,'O4 Summary by Class &amp; Accounts'!H209*G47/(G32+G36))</f>
        <v>0</v>
      </c>
      <c r="H20" s="763">
        <f>IF(ISERROR('O4 Summary by Class &amp; Accounts'!I209*H47/(H32+H36)),0,'O4 Summary by Class &amp; Accounts'!I209*H47/(H32+H36))</f>
        <v>0</v>
      </c>
      <c r="I20" s="763">
        <f>IF(ISERROR('O4 Summary by Class &amp; Accounts'!J209*I47/(I32+I36)),0,'O4 Summary by Class &amp; Accounts'!J209*I47/(I32+I36))</f>
        <v>0</v>
      </c>
      <c r="J20" s="763">
        <f>IF(ISERROR('O4 Summary by Class &amp; Accounts'!K209*J47/(J32+J36)),0,'O4 Summary by Class &amp; Accounts'!K209*J47/(J32+J36))</f>
        <v>0</v>
      </c>
      <c r="K20" s="763">
        <f>IF(ISERROR('O4 Summary by Class &amp; Accounts'!L209*K47/(K32+K36)),0,'O4 Summary by Class &amp; Accounts'!L209*K47/(K32+K36))</f>
        <v>0</v>
      </c>
      <c r="L20" s="763">
        <f>IF(ISERROR('O4 Summary by Class &amp; Accounts'!M209*L47/(L32+L36)),0,'O4 Summary by Class &amp; Accounts'!M209*L47/(L32+L36))</f>
        <v>0</v>
      </c>
      <c r="M20" s="763">
        <f>IF(ISERROR('O4 Summary by Class &amp; Accounts'!N209*M47/(M32+M36)),0,'O4 Summary by Class &amp; Accounts'!N209*M47/(M32+M36))</f>
        <v>0</v>
      </c>
      <c r="N20" s="763">
        <f>IF(ISERROR('O4 Summary by Class &amp; Accounts'!O209*N47/(N32+N36)),0,'O4 Summary by Class &amp; Accounts'!O209*N47/(N32+N36))</f>
        <v>0</v>
      </c>
      <c r="O20" s="763">
        <f>IF(ISERROR('O4 Summary by Class &amp; Accounts'!P209*O47/(O32+O36)),0,'O4 Summary by Class &amp; Accounts'!P209*O47/(O32+O36))</f>
        <v>0</v>
      </c>
      <c r="P20" s="763">
        <f>IF(ISERROR('O4 Summary by Class &amp; Accounts'!Q209*P47/(P32+P36)),0,'O4 Summary by Class &amp; Accounts'!Q209*P47/(P32+P36))</f>
        <v>0</v>
      </c>
      <c r="Q20" s="763">
        <f>IF(ISERROR('O4 Summary by Class &amp; Accounts'!R209*Q47/(Q32+Q36)),0,'O4 Summary by Class &amp; Accounts'!R209*Q47/(Q32+Q36))</f>
        <v>0</v>
      </c>
      <c r="R20" s="763">
        <f>IF(ISERROR('O4 Summary by Class &amp; Accounts'!S209*R47/(R32+R36)),0,'O4 Summary by Class &amp; Accounts'!S209*R47/(R32+R36))</f>
        <v>0</v>
      </c>
      <c r="S20" s="763">
        <f>IF(ISERROR('O4 Summary by Class &amp; Accounts'!T209*S47/(S32+S36)),0,'O4 Summary by Class &amp; Accounts'!T209*S47/(S32+S36))</f>
        <v>0</v>
      </c>
      <c r="T20" s="763">
        <f>IF(ISERROR('O4 Summary by Class &amp; Accounts'!U209*T47/(T32+T36)),0,'O4 Summary by Class &amp; Accounts'!U209*T47/(T32+T36))</f>
        <v>0</v>
      </c>
      <c r="U20" s="763">
        <f>IF(ISERROR('O4 Summary by Class &amp; Accounts'!V209*U47/(U32+U36)),0,'O4 Summary by Class &amp; Accounts'!V209*U47/(U32+U36))</f>
        <v>0</v>
      </c>
      <c r="V20" s="763">
        <f>IF(ISERROR('O4 Summary by Class &amp; Accounts'!W209*V47/(V32+V36)),0,'O4 Summary by Class &amp; Accounts'!W209*V47/(V32+V36))</f>
        <v>0</v>
      </c>
      <c r="W20" s="651">
        <f>IF(ISERROR('O4 Summary by Class &amp; Accounts'!X209*W47/(W32+W36)),0,'O4 Summary by Class &amp; Accounts'!X209*W47/(W32+W36))</f>
        <v>0</v>
      </c>
    </row>
    <row r="21" spans="1:24" s="763" customFormat="1" ht="12.75">
      <c r="B21" s="824" t="s">
        <v>356</v>
      </c>
      <c r="C21" s="764">
        <f t="shared" si="0"/>
        <v>6989.6159603797478</v>
      </c>
      <c r="D21" s="763">
        <f>IF(ISERROR('O4 Summary by Class &amp; Accounts'!E207*D47/(D32+D36)),0,'O4 Summary by Class &amp; Accounts'!E207*D47/(D32+D36))</f>
        <v>3378.1624480740738</v>
      </c>
      <c r="E21" s="763">
        <f>IF(ISERROR('O4 Summary by Class &amp; Accounts'!F207*E47/(E32+E36)),0,'O4 Summary by Class &amp; Accounts'!F207*E47/(E32+E36))</f>
        <v>1775.3287774083312</v>
      </c>
      <c r="F21" s="763">
        <f>IF(ISERROR('O4 Summary by Class &amp; Accounts'!G207*F47/(F32+F36)),0,'O4 Summary by Class &amp; Accounts'!G207*F47/(F32+F36))</f>
        <v>1821.5711742357496</v>
      </c>
      <c r="G21" s="763">
        <f>IF(ISERROR('O4 Summary by Class &amp; Accounts'!H207*G47/(G32+G36)),0,'O4 Summary by Class &amp; Accounts'!H207*G47/(G32+G36))</f>
        <v>0</v>
      </c>
      <c r="H21" s="763">
        <f>IF(ISERROR('O4 Summary by Class &amp; Accounts'!I207*H47/(H32+H36)),0,'O4 Summary by Class &amp; Accounts'!I207*H47/(H32+H36))</f>
        <v>0</v>
      </c>
      <c r="I21" s="763">
        <f>IF(ISERROR('O4 Summary by Class &amp; Accounts'!J207*I47/(I32+I36)),0,'O4 Summary by Class &amp; Accounts'!J207*I47/(I32+I36))</f>
        <v>0</v>
      </c>
      <c r="J21" s="763">
        <f>IF(ISERROR('O4 Summary by Class &amp; Accounts'!K207*J47/(J32+J36)),0,'O4 Summary by Class &amp; Accounts'!K207*J47/(J32+J36))</f>
        <v>3.5412902708743519</v>
      </c>
      <c r="K21" s="763">
        <f>IF(ISERROR('O4 Summary by Class &amp; Accounts'!L207*K47/(K32+K36)),0,'O4 Summary by Class &amp; Accounts'!L207*K47/(K32+K36))</f>
        <v>0</v>
      </c>
      <c r="L21" s="763">
        <f>IF(ISERROR('O4 Summary by Class &amp; Accounts'!M207*L47/(L32+L36)),0,'O4 Summary by Class &amp; Accounts'!M207*L47/(L32+L36))</f>
        <v>11.01227039071895</v>
      </c>
      <c r="M21" s="763">
        <f>IF(ISERROR('O4 Summary by Class &amp; Accounts'!N207*M47/(M32+M36)),0,'O4 Summary by Class &amp; Accounts'!N207*M47/(M32+M36))</f>
        <v>0</v>
      </c>
      <c r="N21" s="763">
        <f>IF(ISERROR('O4 Summary by Class &amp; Accounts'!O207*N47/(N32+N36)),0,'O4 Summary by Class &amp; Accounts'!O207*N47/(N32+N36))</f>
        <v>0</v>
      </c>
      <c r="O21" s="763">
        <f>IF(ISERROR('O4 Summary by Class &amp; Accounts'!P207*O47/(O32+O36)),0,'O4 Summary by Class &amp; Accounts'!P207*O47/(O32+O36))</f>
        <v>0</v>
      </c>
      <c r="P21" s="763">
        <f>IF(ISERROR('O4 Summary by Class &amp; Accounts'!Q207*P47/(P32+P36)),0,'O4 Summary by Class &amp; Accounts'!Q207*P47/(P32+P36))</f>
        <v>0</v>
      </c>
      <c r="Q21" s="763">
        <f>IF(ISERROR('O4 Summary by Class &amp; Accounts'!R207*Q47/(Q32+Q36)),0,'O4 Summary by Class &amp; Accounts'!R207*Q47/(Q32+Q36))</f>
        <v>0</v>
      </c>
      <c r="R21" s="763">
        <f>IF(ISERROR('O4 Summary by Class &amp; Accounts'!S207*R47/(R32+R36)),0,'O4 Summary by Class &amp; Accounts'!S207*R47/(R32+R36))</f>
        <v>0</v>
      </c>
      <c r="S21" s="763">
        <f>IF(ISERROR('O4 Summary by Class &amp; Accounts'!T207*S47/(S32+S36)),0,'O4 Summary by Class &amp; Accounts'!T207*S47/(S32+S36))</f>
        <v>0</v>
      </c>
      <c r="T21" s="763">
        <f>IF(ISERROR('O4 Summary by Class &amp; Accounts'!U207*T47/(T32+T36)),0,'O4 Summary by Class &amp; Accounts'!U207*T47/(T32+T36))</f>
        <v>0</v>
      </c>
      <c r="U21" s="763">
        <f>IF(ISERROR('O4 Summary by Class &amp; Accounts'!V207*U47/(U32+U36)),0,'O4 Summary by Class &amp; Accounts'!V207*U47/(U32+U36))</f>
        <v>0</v>
      </c>
      <c r="V21" s="763">
        <f>IF(ISERROR('O4 Summary by Class &amp; Accounts'!W207*V47/(V32+V36)),0,'O4 Summary by Class &amp; Accounts'!W207*V47/(V32+V36))</f>
        <v>0</v>
      </c>
      <c r="W21" s="651">
        <f>IF(ISERROR('O4 Summary by Class &amp; Accounts'!X207*W47/(W32+W36)),0,'O4 Summary by Class &amp; Accounts'!X207*W47/(W32+W36))</f>
        <v>0</v>
      </c>
    </row>
    <row r="22" spans="1:24" s="763" customFormat="1" ht="12.75">
      <c r="B22" s="824" t="s">
        <v>361</v>
      </c>
      <c r="C22" s="764">
        <f t="shared" si="0"/>
        <v>0</v>
      </c>
      <c r="D22" s="763">
        <f>IF(ISERROR(D47/(D32+D36)*'O1 Revenue to cost|RR'!D38),0,D47/(D32+D36)*'O1 Revenue to cost|RR'!D38)</f>
        <v>0</v>
      </c>
      <c r="E22" s="763">
        <f>IF(ISERROR(E47/(E32+E36)*'O1 Revenue to cost|RR'!E38),0,E47/(E32+E36)*'O1 Revenue to cost|RR'!E38)</f>
        <v>0</v>
      </c>
      <c r="F22" s="763">
        <f>IF(ISERROR(F47/(F32+F36)*'O1 Revenue to cost|RR'!F38),0,F47/(F32+F36)*'O1 Revenue to cost|RR'!F38)</f>
        <v>0</v>
      </c>
      <c r="G22" s="763">
        <f>IF(ISERROR(G47/(G32+G36)*'O1 Revenue to cost|RR'!G38),0,G47/(G32+G36)*'O1 Revenue to cost|RR'!G38)</f>
        <v>0</v>
      </c>
      <c r="H22" s="763">
        <f>IF(ISERROR(H47/(H32+H36)*'O1 Revenue to cost|RR'!H38),0,H47/(H32+H36)*'O1 Revenue to cost|RR'!H38)</f>
        <v>0</v>
      </c>
      <c r="I22" s="763">
        <f>IF(ISERROR(I47/(I32+I36)*'O1 Revenue to cost|RR'!I38),0,I47/(I32+I36)*'O1 Revenue to cost|RR'!I38)</f>
        <v>0</v>
      </c>
      <c r="J22" s="763">
        <f>IF(ISERROR(J47/(J32+J36)*'O1 Revenue to cost|RR'!J38),0,J47/(J32+J36)*'O1 Revenue to cost|RR'!J38)</f>
        <v>0</v>
      </c>
      <c r="K22" s="763">
        <f>IF(ISERROR(K47/(K32+K36)*'O1 Revenue to cost|RR'!K38),0,K47/(K32+K36)*'O1 Revenue to cost|RR'!K38)</f>
        <v>0</v>
      </c>
      <c r="L22" s="763">
        <f>IF(ISERROR(L47/(L32+L36)*'O1 Revenue to cost|RR'!L38),0,L47/(L32+L36)*'O1 Revenue to cost|RR'!L38)</f>
        <v>0</v>
      </c>
      <c r="M22" s="763">
        <f>IF(ISERROR(M47/(M32+M36)*'O1 Revenue to cost|RR'!M38),0,M47/(M32+M36)*'O1 Revenue to cost|RR'!M38)</f>
        <v>0</v>
      </c>
      <c r="N22" s="763">
        <f>IF(ISERROR(N47/(N32+N36)*'O1 Revenue to cost|RR'!N38),0,N47/(N32+N36)*'O1 Revenue to cost|RR'!N38)</f>
        <v>0</v>
      </c>
      <c r="O22" s="763">
        <f>IF(ISERROR(O47/(O32+O36)*'O1 Revenue to cost|RR'!O38),0,O47/(O32+O36)*'O1 Revenue to cost|RR'!O38)</f>
        <v>0</v>
      </c>
      <c r="P22" s="763">
        <f>IF(ISERROR(P47/(P32+P36)*'O1 Revenue to cost|RR'!P38),0,P47/(P32+P36)*'O1 Revenue to cost|RR'!P38)</f>
        <v>0</v>
      </c>
      <c r="Q22" s="763">
        <f>IF(ISERROR(Q47/(Q32+Q36)*'O1 Revenue to cost|RR'!Q38),0,Q47/(Q32+Q36)*'O1 Revenue to cost|RR'!Q38)</f>
        <v>0</v>
      </c>
      <c r="R22" s="763">
        <f>IF(ISERROR(R47/(R32+R36)*'O1 Revenue to cost|RR'!R38),0,R47/(R32+R36)*'O1 Revenue to cost|RR'!R38)</f>
        <v>0</v>
      </c>
      <c r="S22" s="763">
        <f>IF(ISERROR(S47/(S32+S36)*'O1 Revenue to cost|RR'!S38),0,S47/(S32+S36)*'O1 Revenue to cost|RR'!S38)</f>
        <v>0</v>
      </c>
      <c r="T22" s="763">
        <f>IF(ISERROR(T47/(T32+T36)*'O1 Revenue to cost|RR'!T38),0,T47/(T32+T36)*'O1 Revenue to cost|RR'!T38)</f>
        <v>0</v>
      </c>
      <c r="U22" s="763">
        <f>IF(ISERROR(U47/(U32+U36)*'O1 Revenue to cost|RR'!U38),0,U47/(U32+U36)*'O1 Revenue to cost|RR'!U38)</f>
        <v>0</v>
      </c>
      <c r="V22" s="763">
        <f>IF(ISERROR(V47/(V32+V36)*'O1 Revenue to cost|RR'!V38),0,V47/(V32+V36)*'O1 Revenue to cost|RR'!V38)</f>
        <v>0</v>
      </c>
      <c r="W22" s="651">
        <f>IF(ISERROR(W47/(W32+W36)*'O1 Revenue to cost|RR'!W38),0,W47/(W32+W36)*'O1 Revenue to cost|RR'!W38)</f>
        <v>0</v>
      </c>
    </row>
    <row r="23" spans="1:24" s="652" customFormat="1" ht="19.5" customHeight="1">
      <c r="B23" s="911" t="s">
        <v>769</v>
      </c>
      <c r="C23" s="2178">
        <f>IF(SUM(C13:C22)=SUM(D23:W23), SUM(C13:C22), "Error - Please Revise")</f>
        <v>45376.513037314289</v>
      </c>
      <c r="D23" s="915">
        <f t="shared" ref="D23:W23" si="4">SUM(D13:D22)</f>
        <v>21927.734330681917</v>
      </c>
      <c r="E23" s="915">
        <f t="shared" si="4"/>
        <v>11528.114790773019</v>
      </c>
      <c r="F23" s="915">
        <f t="shared" si="4"/>
        <v>11826.1825898936</v>
      </c>
      <c r="G23" s="915">
        <f t="shared" si="4"/>
        <v>0</v>
      </c>
      <c r="H23" s="915">
        <f t="shared" si="4"/>
        <v>0</v>
      </c>
      <c r="I23" s="915">
        <f t="shared" si="4"/>
        <v>0</v>
      </c>
      <c r="J23" s="915">
        <f t="shared" si="4"/>
        <v>22.997825538225072</v>
      </c>
      <c r="K23" s="915">
        <f t="shared" si="4"/>
        <v>0</v>
      </c>
      <c r="L23" s="915">
        <f t="shared" si="4"/>
        <v>71.483500427527105</v>
      </c>
      <c r="M23" s="915">
        <f t="shared" si="4"/>
        <v>0</v>
      </c>
      <c r="N23" s="915">
        <f t="shared" si="4"/>
        <v>0</v>
      </c>
      <c r="O23" s="915">
        <f t="shared" si="4"/>
        <v>0</v>
      </c>
      <c r="P23" s="915">
        <f t="shared" si="4"/>
        <v>0</v>
      </c>
      <c r="Q23" s="915">
        <f t="shared" si="4"/>
        <v>0</v>
      </c>
      <c r="R23" s="915">
        <f t="shared" si="4"/>
        <v>0</v>
      </c>
      <c r="S23" s="915">
        <f t="shared" si="4"/>
        <v>0</v>
      </c>
      <c r="T23" s="915">
        <f t="shared" si="4"/>
        <v>0</v>
      </c>
      <c r="U23" s="915">
        <f t="shared" si="4"/>
        <v>0</v>
      </c>
      <c r="V23" s="915">
        <f t="shared" si="4"/>
        <v>0</v>
      </c>
      <c r="W23" s="916">
        <f t="shared" si="4"/>
        <v>0</v>
      </c>
      <c r="X23" s="649"/>
    </row>
    <row r="24" spans="1:24" s="652" customFormat="1" ht="12.75">
      <c r="B24" s="825"/>
      <c r="C24" s="764"/>
      <c r="D24" s="763"/>
      <c r="E24" s="763"/>
      <c r="F24" s="763"/>
      <c r="G24" s="763"/>
      <c r="H24" s="763"/>
      <c r="I24" s="763"/>
      <c r="J24" s="763"/>
      <c r="K24" s="763"/>
      <c r="L24" s="763"/>
      <c r="M24" s="763"/>
      <c r="N24" s="763"/>
      <c r="O24" s="763"/>
      <c r="P24" s="763"/>
      <c r="Q24" s="763"/>
      <c r="R24" s="763"/>
      <c r="S24" s="763"/>
      <c r="T24" s="763"/>
      <c r="U24" s="763"/>
      <c r="V24" s="763"/>
      <c r="W24" s="651"/>
      <c r="X24" s="649"/>
    </row>
    <row r="25" spans="1:24" s="652" customFormat="1" ht="12.75">
      <c r="B25" s="825" t="s">
        <v>77</v>
      </c>
      <c r="C25" s="767">
        <f>SUM(D25:W25)</f>
        <v>61186.200000000004</v>
      </c>
      <c r="D25" s="768">
        <f>IF('I8 Demand Data'!$C$15="4 NCP",'E3 PLCC'!C54,IF('I8 Demand Data'!$C$15="1 NCP",'E3 PLCC'!C41,'E3 PLCC'!C67))</f>
        <v>29572</v>
      </c>
      <c r="E25" s="768">
        <f>IF('I8 Demand Data'!$C$15="4 NCP",'E3 PLCC'!D54,IF('I8 Demand Data'!$C$15="1 NCP",'E3 PLCC'!D41,'E3 PLCC'!D67))</f>
        <v>15541</v>
      </c>
      <c r="F25" s="768">
        <f>IF('I8 Demand Data'!$C$15="4 NCP",'E3 PLCC'!E54,IF('I8 Demand Data'!$C$15="1 NCP",'E3 PLCC'!E41,'E3 PLCC'!E67))</f>
        <v>15945.8</v>
      </c>
      <c r="G25" s="768">
        <f>IF('I8 Demand Data'!$C$15="4 NCP",'E3 PLCC'!F54,IF('I8 Demand Data'!$C$15="1 NCP",'E3 PLCC'!F41,'E3 PLCC'!F67))</f>
        <v>0</v>
      </c>
      <c r="H25" s="768">
        <f>IF('I8 Demand Data'!$C$15="4 NCP",'E3 PLCC'!G54,IF('I8 Demand Data'!$C$15="1 NCP",'E3 PLCC'!G41,'E3 PLCC'!G67))</f>
        <v>0</v>
      </c>
      <c r="I25" s="768">
        <f>IF('I8 Demand Data'!$C$15="4 NCP",'E3 PLCC'!H54,IF('I8 Demand Data'!$C$15="1 NCP",'E3 PLCC'!H41,'E3 PLCC'!H67))</f>
        <v>0</v>
      </c>
      <c r="J25" s="768">
        <f>IF('I8 Demand Data'!$C$15="4 NCP",'E3 PLCC'!I54,IF('I8 Demand Data'!$C$15="1 NCP",'E3 PLCC'!I41,'E3 PLCC'!I67))</f>
        <v>31</v>
      </c>
      <c r="K25" s="768">
        <f>IF('I8 Demand Data'!$C$15="4 NCP",'E3 PLCC'!J54,IF('I8 Demand Data'!$C$15="1 NCP",'E3 PLCC'!J41,'E3 PLCC'!J67))</f>
        <v>0</v>
      </c>
      <c r="L25" s="768">
        <f>IF('I8 Demand Data'!$C$15="4 NCP",'E3 PLCC'!K54,IF('I8 Demand Data'!$C$15="1 NCP",'E3 PLCC'!K41,'E3 PLCC'!K67))</f>
        <v>96.4</v>
      </c>
      <c r="M25" s="768">
        <f>IF('I8 Demand Data'!$C$15="4 NCP",'E3 PLCC'!L54,IF('I8 Demand Data'!$C$15="1 NCP",'E3 PLCC'!L41,'E3 PLCC'!L67))</f>
        <v>0</v>
      </c>
      <c r="N25" s="768">
        <f>IF('I8 Demand Data'!$C$15="4 NCP",'E3 PLCC'!M54,IF('I8 Demand Data'!$C$15="1 NCP",'E3 PLCC'!M41,'E3 PLCC'!M67))</f>
        <v>0</v>
      </c>
      <c r="O25" s="768">
        <f>IF('I8 Demand Data'!$C$15="4 NCP",'E3 PLCC'!N54,IF('I8 Demand Data'!$C$15="1 NCP",'E3 PLCC'!N41,'E3 PLCC'!N67))</f>
        <v>0</v>
      </c>
      <c r="P25" s="768">
        <f>IF('I8 Demand Data'!$C$15="4 NCP",'E3 PLCC'!O54,IF('I8 Demand Data'!$C$15="1 NCP",'E3 PLCC'!O41,'E3 PLCC'!O67))</f>
        <v>0</v>
      </c>
      <c r="Q25" s="768">
        <f>IF('I8 Demand Data'!$C$15="4 NCP",'E3 PLCC'!P54,IF('I8 Demand Data'!$C$15="1 NCP",'E3 PLCC'!P41,'E3 PLCC'!P67))</f>
        <v>0</v>
      </c>
      <c r="R25" s="768">
        <f>IF('I8 Demand Data'!$C$15="4 NCP",'E3 PLCC'!Q54,IF('I8 Demand Data'!$C$15="1 NCP",'E3 PLCC'!Q41,'E3 PLCC'!Q67))</f>
        <v>0</v>
      </c>
      <c r="S25" s="768">
        <f>IF('I8 Demand Data'!$C$15="4 NCP",'E3 PLCC'!R54,IF('I8 Demand Data'!$C$15="1 NCP",'E3 PLCC'!R41,'E3 PLCC'!R67))</f>
        <v>0</v>
      </c>
      <c r="T25" s="768">
        <f>IF('I8 Demand Data'!$C$15="4 NCP",'E3 PLCC'!S54,IF('I8 Demand Data'!$C$15="1 NCP",'E3 PLCC'!S41,'E3 PLCC'!S67))</f>
        <v>0</v>
      </c>
      <c r="U25" s="768">
        <f>IF('I8 Demand Data'!$C$15="4 NCP",'E3 PLCC'!T54,IF('I8 Demand Data'!$C$15="1 NCP",'E3 PLCC'!T41,'E3 PLCC'!T67))</f>
        <v>0</v>
      </c>
      <c r="V25" s="768">
        <f>IF('I8 Demand Data'!$C$15="4 NCP",'E3 PLCC'!U54,IF('I8 Demand Data'!$C$15="1 NCP",'E3 PLCC'!U41,'E3 PLCC'!U67))</f>
        <v>0</v>
      </c>
      <c r="W25" s="769">
        <f>IF('I8 Demand Data'!$C$15="4 NCP",'E3 PLCC'!V54,IF('I8 Demand Data'!$C$15="1 NCP",'E3 PLCC'!V41,'E3 PLCC'!V67))</f>
        <v>0</v>
      </c>
      <c r="X25" s="649"/>
    </row>
    <row r="26" spans="1:24" s="652" customFormat="1" ht="12.75">
      <c r="B26" s="825" t="s">
        <v>78</v>
      </c>
      <c r="C26" s="767">
        <f>SUM(D26:W26)</f>
        <v>6308.8</v>
      </c>
      <c r="D26" s="768">
        <f>IF('I8 Demand Data'!$C$15="4 NCP",MIN('E3 PLCC'!C28*4,'E3 PLCC'!C48),IF('I8 Demand Data'!$C$15="1 NCP",MIN('E3 PLCC'!C28,'E3 PLCC'!C35),MIN('E3 PLCC'!C28*12,'E3 PLCC'!C61)))</f>
        <v>5264</v>
      </c>
      <c r="E26" s="768">
        <f>IF('I8 Demand Data'!$C$15="4 NCP",MIN('E3 PLCC'!D28*4,'E3 PLCC'!D48),IF('I8 Demand Data'!$C$15="1 NCP",MIN('E3 PLCC'!D28,'E3 PLCC'!D35),MIN('E3 PLCC'!D28*12,'E3 PLCC'!D61)))</f>
        <v>648</v>
      </c>
      <c r="F26" s="768">
        <f>IF('I8 Demand Data'!$C$15="4 NCP",MIN('E3 PLCC'!E28*4,'E3 PLCC'!E48),IF('I8 Demand Data'!$C$15="1 NCP",MIN('E3 PLCC'!E28,'E3 PLCC'!E35),MIN('E3 PLCC'!E28*12,'E3 PLCC'!E61)))</f>
        <v>75.2</v>
      </c>
      <c r="G26" s="768">
        <f>IF('I8 Demand Data'!$C$15="4 NCP",MIN('E3 PLCC'!F28*4,'E3 PLCC'!F48),IF('I8 Demand Data'!$C$15="1 NCP",MIN('E3 PLCC'!F28,'E3 PLCC'!F35),MIN('E3 PLCC'!F28*12,'E3 PLCC'!F61)))</f>
        <v>0</v>
      </c>
      <c r="H26" s="768">
        <f>IF('I8 Demand Data'!$C$15="4 NCP",MIN('E3 PLCC'!G28*4,'E3 PLCC'!G48),IF('I8 Demand Data'!$C$15="1 NCP",MIN('E3 PLCC'!G28,'E3 PLCC'!G35),MIN('E3 PLCC'!G28*12,'E3 PLCC'!G61)))</f>
        <v>0</v>
      </c>
      <c r="I26" s="768">
        <f>IF('I8 Demand Data'!$C$15="4 NCP",MIN('E3 PLCC'!H28*4,'E3 PLCC'!H48),IF('I8 Demand Data'!$C$15="1 NCP",MIN('E3 PLCC'!H28,'E3 PLCC'!H35),MIN('E3 PLCC'!H28*12,'E3 PLCC'!H61)))</f>
        <v>0</v>
      </c>
      <c r="J26" s="768">
        <f>IF('I8 Demand Data'!$C$15="4 NCP",MIN('E3 PLCC'!I28*4,'E3 PLCC'!I48),IF('I8 Demand Data'!$C$15="1 NCP",MIN('E3 PLCC'!I28,'E3 PLCC'!I35),MIN('E3 PLCC'!I28*12,'E3 PLCC'!I61)))</f>
        <v>312</v>
      </c>
      <c r="K26" s="768">
        <f>IF('I8 Demand Data'!$C$15="4 NCP",MIN('E3 PLCC'!J28*4,'E3 PLCC'!J48),IF('I8 Demand Data'!$C$15="1 NCP",MIN('E3 PLCC'!J28,'E3 PLCC'!J35),MIN('E3 PLCC'!J28*12,'E3 PLCC'!J61)))</f>
        <v>0</v>
      </c>
      <c r="L26" s="768">
        <f>IF('I8 Demand Data'!$C$15="4 NCP",MIN('E3 PLCC'!K28*4,'E3 PLCC'!K48),IF('I8 Demand Data'!$C$15="1 NCP",MIN('E3 PLCC'!K28,'E3 PLCC'!K35),MIN('E3 PLCC'!K28*12,'E3 PLCC'!K61)))</f>
        <v>9.6</v>
      </c>
      <c r="M26" s="768">
        <f>IF('I8 Demand Data'!$C$15="4 NCP",MIN('E3 PLCC'!L28*4,'E3 PLCC'!L48),IF('I8 Demand Data'!$C$15="1 NCP",MIN('E3 PLCC'!L28,'E3 PLCC'!L35),MIN('E3 PLCC'!L28*12,'E3 PLCC'!L61)))</f>
        <v>0</v>
      </c>
      <c r="N26" s="768">
        <f>IF('I8 Demand Data'!$C$15="4 NCP",MIN('E3 PLCC'!M28*4,'E3 PLCC'!M48),IF('I8 Demand Data'!$C$15="1 NCP",MIN('E3 PLCC'!M28,'E3 PLCC'!M35),MIN('E3 PLCC'!M28*12,'E3 PLCC'!M61)))</f>
        <v>0</v>
      </c>
      <c r="O26" s="768">
        <f>IF('I8 Demand Data'!$C$15="4 NCP",MIN('E3 PLCC'!N28*4,'E3 PLCC'!N48),IF('I8 Demand Data'!$C$15="1 NCP",MIN('E3 PLCC'!N28,'E3 PLCC'!N35),MIN('E3 PLCC'!N28*12,'E3 PLCC'!N61)))</f>
        <v>0</v>
      </c>
      <c r="P26" s="768">
        <f>IF('I8 Demand Data'!$C$15="4 NCP",MIN('E3 PLCC'!O28*4,'E3 PLCC'!O48),IF('I8 Demand Data'!$C$15="1 NCP",MIN('E3 PLCC'!O28,'E3 PLCC'!O35),MIN('E3 PLCC'!O28*12,'E3 PLCC'!O61)))</f>
        <v>0</v>
      </c>
      <c r="Q26" s="768">
        <f>IF('I8 Demand Data'!$C$15="4 NCP",MIN('E3 PLCC'!P28*4,'E3 PLCC'!P48),IF('I8 Demand Data'!$C$15="1 NCP",MIN('E3 PLCC'!P28,'E3 PLCC'!P35),MIN('E3 PLCC'!P28*12,'E3 PLCC'!P61)))</f>
        <v>0</v>
      </c>
      <c r="R26" s="768">
        <f>IF('I8 Demand Data'!$C$15="4 NCP",MIN('E3 PLCC'!Q28*4,'E3 PLCC'!Q48),IF('I8 Demand Data'!$C$15="1 NCP",MIN('E3 PLCC'!Q28,'E3 PLCC'!Q35),MIN('E3 PLCC'!Q28*12,'E3 PLCC'!Q61)))</f>
        <v>0</v>
      </c>
      <c r="S26" s="768">
        <f>IF('I8 Demand Data'!$C$15="4 NCP",MIN('E3 PLCC'!R28*4,'E3 PLCC'!R48),IF('I8 Demand Data'!$C$15="1 NCP",MIN('E3 PLCC'!R28,'E3 PLCC'!R35),MIN('E3 PLCC'!R28*12,'E3 PLCC'!R61)))</f>
        <v>0</v>
      </c>
      <c r="T26" s="768">
        <f>IF('I8 Demand Data'!$C$15="4 NCP",MIN('E3 PLCC'!S28*4,'E3 PLCC'!S48),IF('I8 Demand Data'!$C$15="1 NCP",MIN('E3 PLCC'!S28,'E3 PLCC'!S35),MIN('E3 PLCC'!S28*12,'E3 PLCC'!S61)))</f>
        <v>0</v>
      </c>
      <c r="U26" s="768">
        <f>IF('I8 Demand Data'!$C$15="4 NCP",MIN('E3 PLCC'!T28*4,'E3 PLCC'!T48),IF('I8 Demand Data'!$C$15="1 NCP",MIN('E3 PLCC'!T28,'E3 PLCC'!T35),MIN('E3 PLCC'!T28*12,'E3 PLCC'!T61)))</f>
        <v>0</v>
      </c>
      <c r="V26" s="768">
        <f>IF('I8 Demand Data'!$C$15="4 NCP",MIN('E3 PLCC'!U28*4,'E3 PLCC'!U48),IF('I8 Demand Data'!$C$15="1 NCP",MIN('E3 PLCC'!U28,'E3 PLCC'!U35),MIN('E3 PLCC'!U28*12,'E3 PLCC'!U61)))</f>
        <v>0</v>
      </c>
      <c r="W26" s="769">
        <f>IF('I8 Demand Data'!$C$15="4 NCP",MIN('E3 PLCC'!V28*4,'E3 PLCC'!V48),IF('I8 Demand Data'!$C$15="1 NCP",MIN('E3 PLCC'!V28,'E3 PLCC'!V35),MIN('E3 PLCC'!V28*12,'E3 PLCC'!V61)))</f>
        <v>0</v>
      </c>
      <c r="X26" s="649"/>
    </row>
    <row r="27" spans="1:24" s="770" customFormat="1" ht="12.75">
      <c r="B27" s="825" t="s">
        <v>79</v>
      </c>
      <c r="C27" s="771">
        <f>SUM(D27:W27)</f>
        <v>4678.303910216182</v>
      </c>
      <c r="D27" s="772">
        <f>IF(ISERROR(D23/D25),0,D23/D25*D26)</f>
        <v>3903.2731474607604</v>
      </c>
      <c r="E27" s="772">
        <f t="shared" ref="E27:W27" si="5">IF(ISERROR(E23/E25),0,E23/E25*E26)</f>
        <v>480.67810207971917</v>
      </c>
      <c r="F27" s="772">
        <f t="shared" si="5"/>
        <v>55.771985774310409</v>
      </c>
      <c r="G27" s="772">
        <f t="shared" si="5"/>
        <v>0</v>
      </c>
      <c r="H27" s="772">
        <f t="shared" si="5"/>
        <v>0</v>
      </c>
      <c r="I27" s="772">
        <f t="shared" si="5"/>
        <v>0</v>
      </c>
      <c r="J27" s="772">
        <f t="shared" si="5"/>
        <v>231.46198606213622</v>
      </c>
      <c r="K27" s="772">
        <f t="shared" si="5"/>
        <v>0</v>
      </c>
      <c r="L27" s="772">
        <f t="shared" si="5"/>
        <v>7.1186888392558103</v>
      </c>
      <c r="M27" s="772">
        <f t="shared" si="5"/>
        <v>0</v>
      </c>
      <c r="N27" s="772">
        <f t="shared" si="5"/>
        <v>0</v>
      </c>
      <c r="O27" s="772">
        <f t="shared" si="5"/>
        <v>0</v>
      </c>
      <c r="P27" s="772">
        <f t="shared" si="5"/>
        <v>0</v>
      </c>
      <c r="Q27" s="772">
        <f t="shared" si="5"/>
        <v>0</v>
      </c>
      <c r="R27" s="772">
        <f t="shared" si="5"/>
        <v>0</v>
      </c>
      <c r="S27" s="772">
        <f t="shared" si="5"/>
        <v>0</v>
      </c>
      <c r="T27" s="772">
        <f t="shared" si="5"/>
        <v>0</v>
      </c>
      <c r="U27" s="772">
        <f t="shared" si="5"/>
        <v>0</v>
      </c>
      <c r="V27" s="772">
        <f t="shared" si="5"/>
        <v>0</v>
      </c>
      <c r="W27" s="773">
        <f t="shared" si="5"/>
        <v>0</v>
      </c>
      <c r="X27" s="774"/>
    </row>
    <row r="28" spans="1:24" s="652" customFormat="1" ht="12.75">
      <c r="B28" s="825"/>
      <c r="C28" s="767"/>
      <c r="D28" s="768"/>
      <c r="E28" s="768"/>
      <c r="F28" s="768"/>
      <c r="G28" s="768"/>
      <c r="H28" s="768"/>
      <c r="I28" s="768"/>
      <c r="J28" s="768"/>
      <c r="K28" s="768"/>
      <c r="L28" s="768"/>
      <c r="M28" s="768"/>
      <c r="N28" s="768"/>
      <c r="O28" s="768"/>
      <c r="P28" s="768"/>
      <c r="Q28" s="768"/>
      <c r="R28" s="768"/>
      <c r="S28" s="768"/>
      <c r="T28" s="768"/>
      <c r="U28" s="768"/>
      <c r="V28" s="768"/>
      <c r="W28" s="769"/>
      <c r="X28" s="649"/>
    </row>
    <row r="29" spans="1:24" s="650" customFormat="1" ht="12.75">
      <c r="B29" s="825"/>
      <c r="C29" s="764"/>
      <c r="D29" s="763"/>
      <c r="E29" s="763"/>
      <c r="F29" s="763"/>
      <c r="G29" s="763"/>
      <c r="H29" s="763"/>
      <c r="I29" s="763"/>
      <c r="J29" s="763"/>
      <c r="K29" s="763"/>
      <c r="L29" s="763"/>
      <c r="M29" s="763"/>
      <c r="N29" s="763"/>
      <c r="O29" s="763"/>
      <c r="P29" s="763"/>
      <c r="Q29" s="763"/>
      <c r="R29" s="763"/>
      <c r="S29" s="763"/>
      <c r="T29" s="763"/>
      <c r="U29" s="763"/>
      <c r="V29" s="763"/>
      <c r="W29" s="651"/>
      <c r="X29" s="763"/>
    </row>
    <row r="30" spans="1:24" s="650" customFormat="1" ht="12.75">
      <c r="B30" s="825" t="s">
        <v>349</v>
      </c>
      <c r="C30" s="764">
        <f>SUM(D30:W30)</f>
        <v>1429336.0000000002</v>
      </c>
      <c r="D30" s="763">
        <f>SUM('O4 Summary by Class &amp; Accounts'!E60:E73)+SUM('O4 Summary by Class &amp; Accounts'!E74:E76)+SUM('O4 Summary by Class &amp; Accounts'!E77) +SUM('O4 Summary by Class &amp; Accounts'!E79:E80)</f>
        <v>933239.50003876374</v>
      </c>
      <c r="E30" s="763">
        <f>SUM('O4 Summary by Class &amp; Accounts'!F60:F73)+SUM('O4 Summary by Class &amp; Accounts'!F74:F76)+SUM('O4 Summary by Class &amp; Accounts'!F77) +SUM('O4 Summary by Class &amp; Accounts'!F79:F80)</f>
        <v>305686.29628726799</v>
      </c>
      <c r="F30" s="763">
        <f>SUM('O4 Summary by Class &amp; Accounts'!G60:G73)+SUM('O4 Summary by Class &amp; Accounts'!G74:G76)+SUM('O4 Summary by Class &amp; Accounts'!G77) +SUM('O4 Summary by Class &amp; Accounts'!G79:G80)</f>
        <v>165743.62494112394</v>
      </c>
      <c r="G30" s="763">
        <f>SUM('O4 Summary by Class &amp; Accounts'!H60:H73)+SUM('O4 Summary by Class &amp; Accounts'!H74:H76)+SUM('O4 Summary by Class &amp; Accounts'!H77) +SUM('O4 Summary by Class &amp; Accounts'!H79:H80)</f>
        <v>0</v>
      </c>
      <c r="H30" s="763">
        <f>SUM('O4 Summary by Class &amp; Accounts'!I60:I73)+SUM('O4 Summary by Class &amp; Accounts'!I74:I76)+SUM('O4 Summary by Class &amp; Accounts'!I77) +SUM('O4 Summary by Class &amp; Accounts'!I79:I80)</f>
        <v>0</v>
      </c>
      <c r="I30" s="763">
        <f>SUM('O4 Summary by Class &amp; Accounts'!J60:J73)+SUM('O4 Summary by Class &amp; Accounts'!J74:J76)+SUM('O4 Summary by Class &amp; Accounts'!J77) +SUM('O4 Summary by Class &amp; Accounts'!J79:J80)</f>
        <v>0</v>
      </c>
      <c r="J30" s="763">
        <f>SUM('O4 Summary by Class &amp; Accounts'!K60:K73)+SUM('O4 Summary by Class &amp; Accounts'!K74:K76)+SUM('O4 Summary by Class &amp; Accounts'!K77) +SUM('O4 Summary by Class &amp; Accounts'!K79:K80)</f>
        <v>22689.03470586324</v>
      </c>
      <c r="K30" s="763">
        <f>SUM('O4 Summary by Class &amp; Accounts'!L60:L73)+SUM('O4 Summary by Class &amp; Accounts'!L74:L76)+SUM('O4 Summary by Class &amp; Accounts'!L77) +SUM('O4 Summary by Class &amp; Accounts'!L79:L80)</f>
        <v>0</v>
      </c>
      <c r="L30" s="763">
        <f>SUM('O4 Summary by Class &amp; Accounts'!M60:M73)+SUM('O4 Summary by Class &amp; Accounts'!M74:M76)+SUM('O4 Summary by Class &amp; Accounts'!M77) +SUM('O4 Summary by Class &amp; Accounts'!M79:M80)</f>
        <v>1977.5440269813605</v>
      </c>
      <c r="M30" s="763">
        <f>SUM('O4 Summary by Class &amp; Accounts'!N60:N73)+SUM('O4 Summary by Class &amp; Accounts'!N74:N76)+SUM('O4 Summary by Class &amp; Accounts'!N77) +SUM('O4 Summary by Class &amp; Accounts'!N79:N80)</f>
        <v>0</v>
      </c>
      <c r="N30" s="763">
        <f>SUM('O4 Summary by Class &amp; Accounts'!O60:O73)+SUM('O4 Summary by Class &amp; Accounts'!O74:O76)+SUM('O4 Summary by Class &amp; Accounts'!O77) +SUM('O4 Summary by Class &amp; Accounts'!O79:O80)</f>
        <v>0</v>
      </c>
      <c r="O30" s="763">
        <f>SUM('O4 Summary by Class &amp; Accounts'!P60:P73)+SUM('O4 Summary by Class &amp; Accounts'!P74:P76)+SUM('O4 Summary by Class &amp; Accounts'!P77) +SUM('O4 Summary by Class &amp; Accounts'!P79:P80)</f>
        <v>0</v>
      </c>
      <c r="P30" s="763">
        <f>SUM('O4 Summary by Class &amp; Accounts'!Q60:Q73)+SUM('O4 Summary by Class &amp; Accounts'!Q74:Q76)+SUM('O4 Summary by Class &amp; Accounts'!Q77) +SUM('O4 Summary by Class &amp; Accounts'!Q79:Q80)</f>
        <v>0</v>
      </c>
      <c r="Q30" s="763">
        <f>SUM('O4 Summary by Class &amp; Accounts'!R60:R73)+SUM('O4 Summary by Class &amp; Accounts'!R74:R76)+SUM('O4 Summary by Class &amp; Accounts'!R77) +SUM('O4 Summary by Class &amp; Accounts'!R79:R80)</f>
        <v>0</v>
      </c>
      <c r="R30" s="763">
        <f>SUM('O4 Summary by Class &amp; Accounts'!S60:S73)+SUM('O4 Summary by Class &amp; Accounts'!S74:S76)+SUM('O4 Summary by Class &amp; Accounts'!S77) +SUM('O4 Summary by Class &amp; Accounts'!S79:S80)</f>
        <v>0</v>
      </c>
      <c r="S30" s="763">
        <f>SUM('O4 Summary by Class &amp; Accounts'!T60:T73)+SUM('O4 Summary by Class &amp; Accounts'!T74:T76)+SUM('O4 Summary by Class &amp; Accounts'!T77) +SUM('O4 Summary by Class &amp; Accounts'!T79:T80)</f>
        <v>0</v>
      </c>
      <c r="T30" s="763">
        <f>SUM('O4 Summary by Class &amp; Accounts'!U60:U73)+SUM('O4 Summary by Class &amp; Accounts'!U74:U76)+SUM('O4 Summary by Class &amp; Accounts'!U77) +SUM('O4 Summary by Class &amp; Accounts'!U79:U80)</f>
        <v>0</v>
      </c>
      <c r="U30" s="763">
        <f>SUM('O4 Summary by Class &amp; Accounts'!V60:V73)+SUM('O4 Summary by Class &amp; Accounts'!V74:V76)+SUM('O4 Summary by Class &amp; Accounts'!V77) +SUM('O4 Summary by Class &amp; Accounts'!V79:V80)</f>
        <v>0</v>
      </c>
      <c r="V30" s="763">
        <f>SUM('O4 Summary by Class &amp; Accounts'!W60:W73)+SUM('O4 Summary by Class &amp; Accounts'!W74:W76)+SUM('O4 Summary by Class &amp; Accounts'!W77) +SUM('O4 Summary by Class &amp; Accounts'!W79:W80)</f>
        <v>0</v>
      </c>
      <c r="W30" s="651">
        <f>SUM('O4 Summary by Class &amp; Accounts'!X60:X73)+SUM('O4 Summary by Class &amp; Accounts'!X74:X76)+SUM('O4 Summary by Class &amp; Accounts'!X77) +SUM('O4 Summary by Class &amp; Accounts'!X79:X80)</f>
        <v>0</v>
      </c>
      <c r="X30" s="763"/>
    </row>
    <row r="31" spans="1:24" s="650" customFormat="1" ht="12.75">
      <c r="B31" s="825" t="s">
        <v>350</v>
      </c>
      <c r="C31" s="764">
        <f>SUM(D31:W31)</f>
        <v>-1090527</v>
      </c>
      <c r="D31" s="763">
        <f>'O7 Amortization'!AW80+'O7 Amortization'!AW151+'O7 Amortization'!AW222+'O7 Amortization'!AW293</f>
        <v>-712024.93483601674</v>
      </c>
      <c r="E31" s="763">
        <f>'O7 Amortization'!AX80+'O7 Amortization'!AX151+'O7 Amortization'!AX222+'O7 Amortization'!AX293</f>
        <v>-233226.58887152182</v>
      </c>
      <c r="F31" s="763">
        <f>'O7 Amortization'!AY80+'O7 Amortization'!AY151+'O7 Amortization'!AY222+'O7 Amortization'!AY293</f>
        <v>-126455.84948267518</v>
      </c>
      <c r="G31" s="763">
        <f>'O7 Amortization'!AZ80+'O7 Amortization'!AZ151+'O7 Amortization'!AZ222+'O7 Amortization'!AZ293</f>
        <v>0</v>
      </c>
      <c r="H31" s="763">
        <f>'O7 Amortization'!BA80+'O7 Amortization'!BA151+'O7 Amortization'!BA222+'O7 Amortization'!BA293</f>
        <v>0</v>
      </c>
      <c r="I31" s="763">
        <f>'O7 Amortization'!BB80+'O7 Amortization'!BB151+'O7 Amortization'!BB222+'O7 Amortization'!BB293</f>
        <v>0</v>
      </c>
      <c r="J31" s="763">
        <f>'O7 Amortization'!BC80+'O7 Amortization'!BC151+'O7 Amortization'!BC222+'O7 Amortization'!BC293</f>
        <v>-17310.838704601938</v>
      </c>
      <c r="K31" s="763">
        <f>'O7 Amortization'!BD80+'O7 Amortization'!BD151+'O7 Amortization'!BD222+'O7 Amortization'!BD293</f>
        <v>0</v>
      </c>
      <c r="L31" s="763">
        <f>'O7 Amortization'!BE80+'O7 Amortization'!BE151+'O7 Amortization'!BE222+'O7 Amortization'!BE293</f>
        <v>-1508.7881051844367</v>
      </c>
      <c r="M31" s="763">
        <f>'O7 Amortization'!BF80+'O7 Amortization'!BF151+'O7 Amortization'!BF222+'O7 Amortization'!BF293</f>
        <v>0</v>
      </c>
      <c r="N31" s="763">
        <f>'O7 Amortization'!BG80+'O7 Amortization'!BG151+'O7 Amortization'!BG222+'O7 Amortization'!BG293</f>
        <v>0</v>
      </c>
      <c r="O31" s="763">
        <f>'O7 Amortization'!BH80+'O7 Amortization'!BH151+'O7 Amortization'!BH222+'O7 Amortization'!BH293</f>
        <v>0</v>
      </c>
      <c r="P31" s="763">
        <f>'O7 Amortization'!BI80+'O7 Amortization'!BI151+'O7 Amortization'!BI222+'O7 Amortization'!BI293</f>
        <v>0</v>
      </c>
      <c r="Q31" s="763">
        <f>'O7 Amortization'!BJ80+'O7 Amortization'!BJ151+'O7 Amortization'!BJ222+'O7 Amortization'!BJ293</f>
        <v>0</v>
      </c>
      <c r="R31" s="763">
        <f>'O7 Amortization'!BK80+'O7 Amortization'!BK151+'O7 Amortization'!BK222+'O7 Amortization'!BK293</f>
        <v>0</v>
      </c>
      <c r="S31" s="763">
        <f>'O7 Amortization'!BL80+'O7 Amortization'!BL151+'O7 Amortization'!BL222+'O7 Amortization'!BL293</f>
        <v>0</v>
      </c>
      <c r="T31" s="763">
        <f>'O7 Amortization'!BM80+'O7 Amortization'!BM151+'O7 Amortization'!BM222+'O7 Amortization'!BM293</f>
        <v>0</v>
      </c>
      <c r="U31" s="763">
        <f>'O7 Amortization'!BN80+'O7 Amortization'!BN151+'O7 Amortization'!BN222+'O7 Amortization'!BN293</f>
        <v>0</v>
      </c>
      <c r="V31" s="763">
        <f>'O7 Amortization'!BO80+'O7 Amortization'!BO151+'O7 Amortization'!BO222+'O7 Amortization'!BO293</f>
        <v>0</v>
      </c>
      <c r="W31" s="651">
        <f>'O7 Amortization'!BP80+'O7 Amortization'!BP151+'O7 Amortization'!BP222+'O7 Amortization'!BP293</f>
        <v>0</v>
      </c>
      <c r="X31" s="763"/>
    </row>
    <row r="32" spans="1:24" s="650" customFormat="1" ht="12.75">
      <c r="B32" s="825" t="s">
        <v>351</v>
      </c>
      <c r="C32" s="764">
        <f>SUM(D32:W32)</f>
        <v>338809.00000000012</v>
      </c>
      <c r="D32" s="763">
        <f t="shared" ref="D32:W32" si="6">D30+D31</f>
        <v>221214.56520274701</v>
      </c>
      <c r="E32" s="763">
        <f t="shared" si="6"/>
        <v>72459.707415746176</v>
      </c>
      <c r="F32" s="763">
        <f t="shared" si="6"/>
        <v>39287.775458448756</v>
      </c>
      <c r="G32" s="763">
        <f t="shared" si="6"/>
        <v>0</v>
      </c>
      <c r="H32" s="763">
        <f t="shared" si="6"/>
        <v>0</v>
      </c>
      <c r="I32" s="763">
        <f t="shared" si="6"/>
        <v>0</v>
      </c>
      <c r="J32" s="763">
        <f t="shared" si="6"/>
        <v>5378.1960012613017</v>
      </c>
      <c r="K32" s="763">
        <f t="shared" si="6"/>
        <v>0</v>
      </c>
      <c r="L32" s="763">
        <f t="shared" si="6"/>
        <v>468.75592179692376</v>
      </c>
      <c r="M32" s="763">
        <f t="shared" si="6"/>
        <v>0</v>
      </c>
      <c r="N32" s="763">
        <f t="shared" si="6"/>
        <v>0</v>
      </c>
      <c r="O32" s="763">
        <f t="shared" si="6"/>
        <v>0</v>
      </c>
      <c r="P32" s="763">
        <f t="shared" si="6"/>
        <v>0</v>
      </c>
      <c r="Q32" s="763">
        <f t="shared" si="6"/>
        <v>0</v>
      </c>
      <c r="R32" s="763">
        <f t="shared" si="6"/>
        <v>0</v>
      </c>
      <c r="S32" s="763">
        <f t="shared" si="6"/>
        <v>0</v>
      </c>
      <c r="T32" s="763">
        <f t="shared" si="6"/>
        <v>0</v>
      </c>
      <c r="U32" s="763">
        <f t="shared" si="6"/>
        <v>0</v>
      </c>
      <c r="V32" s="763">
        <f t="shared" si="6"/>
        <v>0</v>
      </c>
      <c r="W32" s="651">
        <f t="shared" si="6"/>
        <v>0</v>
      </c>
      <c r="X32" s="763"/>
    </row>
    <row r="33" spans="2:24" s="650" customFormat="1" ht="12.75">
      <c r="B33" s="825"/>
      <c r="C33" s="764"/>
      <c r="D33" s="763"/>
      <c r="E33" s="763"/>
      <c r="F33" s="763"/>
      <c r="G33" s="763"/>
      <c r="H33" s="763"/>
      <c r="I33" s="763"/>
      <c r="J33" s="763"/>
      <c r="K33" s="763"/>
      <c r="L33" s="763"/>
      <c r="M33" s="763"/>
      <c r="N33" s="763"/>
      <c r="O33" s="763"/>
      <c r="P33" s="763"/>
      <c r="Q33" s="763"/>
      <c r="R33" s="763"/>
      <c r="S33" s="763"/>
      <c r="T33" s="763"/>
      <c r="U33" s="763"/>
      <c r="V33" s="763"/>
      <c r="W33" s="651"/>
      <c r="X33" s="763"/>
    </row>
    <row r="34" spans="2:24" s="650" customFormat="1" ht="12.75">
      <c r="B34" s="825" t="s">
        <v>352</v>
      </c>
      <c r="C34" s="764">
        <f>SUM(D34:W34)</f>
        <v>39129</v>
      </c>
      <c r="D34" s="763">
        <f>'O7 Amortization'!AW367+'O7 Amortization'!AW439+'O7 Amortization'!AW512+'O7 Amortization'!AW585</f>
        <v>25548.036568740157</v>
      </c>
      <c r="E34" s="763">
        <f>'O7 Amortization'!AX367+'O7 Amortization'!AX439+'O7 Amortization'!AX512+'O7 Amortization'!AX585</f>
        <v>8368.3606145962221</v>
      </c>
      <c r="F34" s="763">
        <f>'O7 Amortization'!AY367+'O7 Amortization'!AY439+'O7 Amortization'!AY512+'O7 Amortization'!AY585</f>
        <v>4537.3392262709658</v>
      </c>
      <c r="G34" s="763">
        <f>'O7 Amortization'!AZ367+'O7 Amortization'!AZ439+'O7 Amortization'!AZ512+'O7 Amortization'!AZ585</f>
        <v>0</v>
      </c>
      <c r="H34" s="763">
        <f>'O7 Amortization'!BA367+'O7 Amortization'!BA439+'O7 Amortization'!BA512+'O7 Amortization'!BA585</f>
        <v>0</v>
      </c>
      <c r="I34" s="763">
        <f>'O7 Amortization'!BB367+'O7 Amortization'!BB439+'O7 Amortization'!BB512+'O7 Amortization'!BB585</f>
        <v>0</v>
      </c>
      <c r="J34" s="763">
        <f>'O7 Amortization'!BC367+'O7 Amortization'!BC439+'O7 Amortization'!BC512+'O7 Amortization'!BC585</f>
        <v>621.12704011213782</v>
      </c>
      <c r="K34" s="763">
        <f>'O7 Amortization'!BD367+'O7 Amortization'!BD439+'O7 Amortization'!BD512+'O7 Amortization'!BD585</f>
        <v>0</v>
      </c>
      <c r="L34" s="763">
        <f>'O7 Amortization'!BE367+'O7 Amortization'!BE439+'O7 Amortization'!BE512+'O7 Amortization'!BE585</f>
        <v>54.136550280517426</v>
      </c>
      <c r="M34" s="763">
        <f>'O7 Amortization'!BF367+'O7 Amortization'!BF439+'O7 Amortization'!BF512+'O7 Amortization'!BF585</f>
        <v>0</v>
      </c>
      <c r="N34" s="763">
        <f>'O7 Amortization'!BG367+'O7 Amortization'!BG439+'O7 Amortization'!BG512+'O7 Amortization'!BG585</f>
        <v>0</v>
      </c>
      <c r="O34" s="763">
        <f>'O7 Amortization'!BH367+'O7 Amortization'!BH439+'O7 Amortization'!BH512+'O7 Amortization'!BH585</f>
        <v>0</v>
      </c>
      <c r="P34" s="763">
        <f>'O7 Amortization'!BI367+'O7 Amortization'!BI439+'O7 Amortization'!BI512+'O7 Amortization'!BI585</f>
        <v>0</v>
      </c>
      <c r="Q34" s="763">
        <f>'O7 Amortization'!BJ367+'O7 Amortization'!BJ439+'O7 Amortization'!BJ512+'O7 Amortization'!BJ585</f>
        <v>0</v>
      </c>
      <c r="R34" s="763">
        <f>'O7 Amortization'!BK367+'O7 Amortization'!BK439+'O7 Amortization'!BK512+'O7 Amortization'!BK585</f>
        <v>0</v>
      </c>
      <c r="S34" s="763">
        <f>'O7 Amortization'!BL367+'O7 Amortization'!BL439+'O7 Amortization'!BL512+'O7 Amortization'!BL585</f>
        <v>0</v>
      </c>
      <c r="T34" s="763">
        <f>'O7 Amortization'!BM367+'O7 Amortization'!BM439+'O7 Amortization'!BM512+'O7 Amortization'!BM585</f>
        <v>0</v>
      </c>
      <c r="U34" s="763">
        <f>'O7 Amortization'!BN367+'O7 Amortization'!BN439+'O7 Amortization'!BN512+'O7 Amortization'!BN585</f>
        <v>0</v>
      </c>
      <c r="V34" s="763">
        <f>'O7 Amortization'!BO367+'O7 Amortization'!BO439+'O7 Amortization'!BO512+'O7 Amortization'!BO585</f>
        <v>0</v>
      </c>
      <c r="W34" s="651">
        <f>'O7 Amortization'!BP367+'O7 Amortization'!BP439+'O7 Amortization'!BP512+'O7 Amortization'!BP585</f>
        <v>0</v>
      </c>
      <c r="X34" s="763"/>
    </row>
    <row r="35" spans="2:24" s="650" customFormat="1" ht="12.75">
      <c r="B35" s="825"/>
      <c r="C35" s="764"/>
      <c r="D35" s="763"/>
      <c r="E35" s="763"/>
      <c r="F35" s="763"/>
      <c r="G35" s="763"/>
      <c r="H35" s="763"/>
      <c r="I35" s="763"/>
      <c r="J35" s="763"/>
      <c r="K35" s="763"/>
      <c r="L35" s="763"/>
      <c r="M35" s="763"/>
      <c r="N35" s="763"/>
      <c r="O35" s="763"/>
      <c r="P35" s="763"/>
      <c r="Q35" s="763"/>
      <c r="R35" s="763"/>
      <c r="S35" s="763"/>
      <c r="T35" s="763"/>
      <c r="U35" s="763"/>
      <c r="V35" s="763"/>
      <c r="W35" s="651"/>
      <c r="X35" s="763"/>
    </row>
    <row r="36" spans="2:24" s="650" customFormat="1" ht="12.75">
      <c r="B36" s="911" t="s">
        <v>1210</v>
      </c>
      <c r="C36" s="912">
        <f>SUM(D36:W36)</f>
        <v>3330073.7800099975</v>
      </c>
      <c r="D36" s="913">
        <f>IF(ISERROR('O6 Source Data for E2'!D102), "-", 'O6 Source Data for E2'!D102)</f>
        <v>2174265.8056249376</v>
      </c>
      <c r="E36" s="913">
        <f>IF(ISERROR('O6 Source Data for E2'!E102), "-", 'O6 Source Data for E2'!E102)</f>
        <v>712189.38036584714</v>
      </c>
      <c r="F36" s="913">
        <f>IF(ISERROR('O6 Source Data for E2'!F102), "-", 'O6 Source Data for E2'!F102)</f>
        <v>386150.28210319183</v>
      </c>
      <c r="G36" s="913">
        <f>IF(ISERROR('O6 Source Data for E2'!G102), "-", 'O6 Source Data for E2'!G102)</f>
        <v>0</v>
      </c>
      <c r="H36" s="913">
        <f>IF(ISERROR('O6 Source Data for E2'!H102), "-", 'O6 Source Data for E2'!H102)</f>
        <v>0</v>
      </c>
      <c r="I36" s="913">
        <f>IF(ISERROR('O6 Source Data for E2'!I102), "-", 'O6 Source Data for E2'!I102)</f>
        <v>0</v>
      </c>
      <c r="J36" s="913">
        <f>IF(ISERROR('O6 Source Data for E2'!J102), "-", 'O6 Source Data for E2'!J102)</f>
        <v>52861.020479251907</v>
      </c>
      <c r="K36" s="913">
        <f>IF(ISERROR('O6 Source Data for E2'!K102), "-", 'O6 Source Data for E2'!K102)</f>
        <v>0</v>
      </c>
      <c r="L36" s="913">
        <f>IF(ISERROR('O6 Source Data for E2'!L102), "-", 'O6 Source Data for E2'!L102)</f>
        <v>4607.2914367692501</v>
      </c>
      <c r="M36" s="913">
        <f>IF(ISERROR('O6 Source Data for E2'!M102), "-", 'O6 Source Data for E2'!M102)</f>
        <v>0</v>
      </c>
      <c r="N36" s="913">
        <f>IF(ISERROR('O6 Source Data for E2'!N102), "-", 'O6 Source Data for E2'!N102)</f>
        <v>0</v>
      </c>
      <c r="O36" s="913">
        <f>IF(ISERROR('O6 Source Data for E2'!O102), "-", 'O6 Source Data for E2'!O102)</f>
        <v>0</v>
      </c>
      <c r="P36" s="913">
        <f>IF(ISERROR('O6 Source Data for E2'!P102), "-", 'O6 Source Data for E2'!P102)</f>
        <v>0</v>
      </c>
      <c r="Q36" s="913">
        <f>IF(ISERROR('O6 Source Data for E2'!Q102), "-", 'O6 Source Data for E2'!Q102)</f>
        <v>0</v>
      </c>
      <c r="R36" s="913">
        <f>IF(ISERROR('O6 Source Data for E2'!R102), "-", 'O6 Source Data for E2'!R102)</f>
        <v>0</v>
      </c>
      <c r="S36" s="913">
        <f>IF(ISERROR('O6 Source Data for E2'!S102), "-", 'O6 Source Data for E2'!S102)</f>
        <v>0</v>
      </c>
      <c r="T36" s="913">
        <f>IF(ISERROR('O6 Source Data for E2'!T102), "-", 'O6 Source Data for E2'!T102)</f>
        <v>0</v>
      </c>
      <c r="U36" s="913">
        <f>IF(ISERROR('O6 Source Data for E2'!U102), "-", 'O6 Source Data for E2'!U102)</f>
        <v>0</v>
      </c>
      <c r="V36" s="913">
        <f>IF(ISERROR('O6 Source Data for E2'!V102), "-", 'O6 Source Data for E2'!V102)</f>
        <v>0</v>
      </c>
      <c r="W36" s="914">
        <f>IF(ISERROR('O6 Source Data for E2'!W102), "-", 'O6 Source Data for E2'!W102)</f>
        <v>0</v>
      </c>
      <c r="X36" s="763"/>
    </row>
    <row r="37" spans="2:24" s="650" customFormat="1" ht="12.75">
      <c r="B37" s="825"/>
      <c r="C37" s="764"/>
      <c r="D37" s="763"/>
      <c r="E37" s="763"/>
      <c r="F37" s="763"/>
      <c r="G37" s="763"/>
      <c r="H37" s="763"/>
      <c r="I37" s="763"/>
      <c r="J37" s="763"/>
      <c r="K37" s="763"/>
      <c r="L37" s="763"/>
      <c r="M37" s="763"/>
      <c r="N37" s="763"/>
      <c r="O37" s="763"/>
      <c r="P37" s="763"/>
      <c r="Q37" s="763"/>
      <c r="R37" s="763"/>
      <c r="S37" s="763"/>
      <c r="T37" s="763"/>
      <c r="U37" s="763"/>
      <c r="V37" s="763"/>
      <c r="W37" s="651"/>
      <c r="X37" s="763"/>
    </row>
    <row r="38" spans="2:24" s="650" customFormat="1" ht="12.75">
      <c r="B38" s="925" t="s">
        <v>358</v>
      </c>
      <c r="C38" s="885">
        <f>SUM(D38:W38)</f>
        <v>714650.00000000023</v>
      </c>
      <c r="D38" s="886">
        <f>SUM('O4 Summary by Class &amp; Accounts'!E174:E199) + 'O4 Summary by Class &amp; Accounts'!E208+ SUM('O4 Summary by Class &amp; Accounts'!E210:E213)</f>
        <v>493860.58554678172</v>
      </c>
      <c r="E38" s="886">
        <f>SUM('O4 Summary by Class &amp; Accounts'!F174:F199) + 'O4 Summary by Class &amp; Accounts'!F208+ SUM('O4 Summary by Class &amp; Accounts'!F210:F213)</f>
        <v>131892.5904138906</v>
      </c>
      <c r="F38" s="886">
        <f>SUM('O4 Summary by Class &amp; Accounts'!G174:G199) + 'O4 Summary by Class &amp; Accounts'!G208+ SUM('O4 Summary by Class &amp; Accounts'!G210:G213)</f>
        <v>78550.992894295006</v>
      </c>
      <c r="G38" s="886">
        <f>SUM('O4 Summary by Class &amp; Accounts'!H174:H199) + 'O4 Summary by Class &amp; Accounts'!H208+ SUM('O4 Summary by Class &amp; Accounts'!H210:H213)</f>
        <v>0</v>
      </c>
      <c r="H38" s="886">
        <f>SUM('O4 Summary by Class &amp; Accounts'!I174:I199) + 'O4 Summary by Class &amp; Accounts'!I208+ SUM('O4 Summary by Class &amp; Accounts'!I210:I213)</f>
        <v>0</v>
      </c>
      <c r="I38" s="886">
        <f>SUM('O4 Summary by Class &amp; Accounts'!J174:J199) + 'O4 Summary by Class &amp; Accounts'!J208+ SUM('O4 Summary by Class &amp; Accounts'!J210:J213)</f>
        <v>0</v>
      </c>
      <c r="J38" s="886">
        <f>SUM('O4 Summary by Class &amp; Accounts'!K174:K199) + 'O4 Summary by Class &amp; Accounts'!K208+ SUM('O4 Summary by Class &amp; Accounts'!K210:K213)</f>
        <v>9321.4496237099593</v>
      </c>
      <c r="K38" s="886">
        <f>SUM('O4 Summary by Class &amp; Accounts'!L174:L199) + 'O4 Summary by Class &amp; Accounts'!L208+ SUM('O4 Summary by Class &amp; Accounts'!L210:L213)</f>
        <v>0</v>
      </c>
      <c r="L38" s="886">
        <f>SUM('O4 Summary by Class &amp; Accounts'!M174:M199) + 'O4 Summary by Class &amp; Accounts'!M208+ SUM('O4 Summary by Class &amp; Accounts'!M210:M213)</f>
        <v>1024.381521322927</v>
      </c>
      <c r="M38" s="886">
        <f>SUM('O4 Summary by Class &amp; Accounts'!N174:N199) + 'O4 Summary by Class &amp; Accounts'!N208+ SUM('O4 Summary by Class &amp; Accounts'!N210:N213)</f>
        <v>0</v>
      </c>
      <c r="N38" s="886">
        <f>SUM('O4 Summary by Class &amp; Accounts'!O174:O199) + 'O4 Summary by Class &amp; Accounts'!O208+ SUM('O4 Summary by Class &amp; Accounts'!O210:O213)</f>
        <v>0</v>
      </c>
      <c r="O38" s="886">
        <f>SUM('O4 Summary by Class &amp; Accounts'!P174:P199) + 'O4 Summary by Class &amp; Accounts'!P208+ SUM('O4 Summary by Class &amp; Accounts'!P210:P213)</f>
        <v>0</v>
      </c>
      <c r="P38" s="886">
        <f>SUM('O4 Summary by Class &amp; Accounts'!Q174:Q199) + 'O4 Summary by Class &amp; Accounts'!Q208+ SUM('O4 Summary by Class &amp; Accounts'!Q210:Q213)</f>
        <v>0</v>
      </c>
      <c r="Q38" s="886">
        <f>SUM('O4 Summary by Class &amp; Accounts'!R174:R199) + 'O4 Summary by Class &amp; Accounts'!R208+ SUM('O4 Summary by Class &amp; Accounts'!R210:R213)</f>
        <v>0</v>
      </c>
      <c r="R38" s="886">
        <f>SUM('O4 Summary by Class &amp; Accounts'!S174:S199) + 'O4 Summary by Class &amp; Accounts'!S208+ SUM('O4 Summary by Class &amp; Accounts'!S210:S213)</f>
        <v>0</v>
      </c>
      <c r="S38" s="886">
        <f>SUM('O4 Summary by Class &amp; Accounts'!T174:T199) + 'O4 Summary by Class &amp; Accounts'!T208+ SUM('O4 Summary by Class &amp; Accounts'!T210:T213)</f>
        <v>0</v>
      </c>
      <c r="T38" s="886">
        <f>SUM('O4 Summary by Class &amp; Accounts'!U174:U199) + 'O4 Summary by Class &amp; Accounts'!U208+ SUM('O4 Summary by Class &amp; Accounts'!U210:U213)</f>
        <v>0</v>
      </c>
      <c r="U38" s="886">
        <f>SUM('O4 Summary by Class &amp; Accounts'!V174:V199) + 'O4 Summary by Class &amp; Accounts'!V208+ SUM('O4 Summary by Class &amp; Accounts'!V210:V213)</f>
        <v>0</v>
      </c>
      <c r="V38" s="886">
        <f>SUM('O4 Summary by Class &amp; Accounts'!W174:W199) + 'O4 Summary by Class &amp; Accounts'!W208+ SUM('O4 Summary by Class &amp; Accounts'!W210:W213)</f>
        <v>0</v>
      </c>
      <c r="W38" s="887">
        <f>SUM('O4 Summary by Class &amp; Accounts'!X174:X199) + 'O4 Summary by Class &amp; Accounts'!X208+ SUM('O4 Summary by Class &amp; Accounts'!X210:X213)</f>
        <v>0</v>
      </c>
      <c r="X38" s="763"/>
    </row>
    <row r="39" spans="2:24" s="650" customFormat="1" ht="12.75">
      <c r="B39" s="825"/>
      <c r="C39" s="764"/>
      <c r="D39" s="763"/>
      <c r="E39" s="763"/>
      <c r="F39" s="763"/>
      <c r="G39" s="763"/>
      <c r="H39" s="763"/>
      <c r="I39" s="763"/>
      <c r="J39" s="763"/>
      <c r="K39" s="763"/>
      <c r="L39" s="763"/>
      <c r="M39" s="763"/>
      <c r="N39" s="763"/>
      <c r="O39" s="763"/>
      <c r="P39" s="763"/>
      <c r="Q39" s="763"/>
      <c r="R39" s="763"/>
      <c r="S39" s="763"/>
      <c r="T39" s="763"/>
      <c r="U39" s="763"/>
      <c r="V39" s="763"/>
      <c r="W39" s="651"/>
      <c r="X39" s="763"/>
    </row>
    <row r="40" spans="2:24" s="650" customFormat="1" ht="12.75">
      <c r="B40" s="911" t="s">
        <v>353</v>
      </c>
      <c r="C40" s="912">
        <f>SUM(D40:W40)</f>
        <v>942999.99999999988</v>
      </c>
      <c r="D40" s="915">
        <f>'O6 Source Data for E2'!D163</f>
        <v>653260.05891478783</v>
      </c>
      <c r="E40" s="915">
        <f>'O6 Source Data for E2'!E163</f>
        <v>172807.8551745583</v>
      </c>
      <c r="F40" s="915">
        <f>'O6 Source Data for E2'!F163</f>
        <v>103396.9769270156</v>
      </c>
      <c r="G40" s="915">
        <f>'O6 Source Data for E2'!G163</f>
        <v>0</v>
      </c>
      <c r="H40" s="915">
        <f>'O6 Source Data for E2'!H163</f>
        <v>0</v>
      </c>
      <c r="I40" s="915">
        <f>'O6 Source Data for E2'!I163</f>
        <v>0</v>
      </c>
      <c r="J40" s="915">
        <f>'O6 Source Data for E2'!J163</f>
        <v>12181.320826180206</v>
      </c>
      <c r="K40" s="915">
        <f>'O6 Source Data for E2'!K163</f>
        <v>0</v>
      </c>
      <c r="L40" s="915">
        <f>'O6 Source Data for E2'!L163</f>
        <v>1353.7881574580611</v>
      </c>
      <c r="M40" s="915">
        <f>'O6 Source Data for E2'!M163</f>
        <v>0</v>
      </c>
      <c r="N40" s="915">
        <f>'O6 Source Data for E2'!N163</f>
        <v>0</v>
      </c>
      <c r="O40" s="915">
        <f>'O6 Source Data for E2'!O163</f>
        <v>0</v>
      </c>
      <c r="P40" s="915">
        <f>'O6 Source Data for E2'!P163</f>
        <v>0</v>
      </c>
      <c r="Q40" s="915">
        <f>'O6 Source Data for E2'!Q163</f>
        <v>0</v>
      </c>
      <c r="R40" s="915">
        <f>'O6 Source Data for E2'!R163</f>
        <v>0</v>
      </c>
      <c r="S40" s="915">
        <f>'O6 Source Data for E2'!S163</f>
        <v>0</v>
      </c>
      <c r="T40" s="915">
        <f>'O6 Source Data for E2'!T163</f>
        <v>0</v>
      </c>
      <c r="U40" s="915">
        <f>'O6 Source Data for E2'!U163</f>
        <v>0</v>
      </c>
      <c r="V40" s="915">
        <f>'O6 Source Data for E2'!V163</f>
        <v>0</v>
      </c>
      <c r="W40" s="916">
        <f>'O6 Source Data for E2'!W163</f>
        <v>0</v>
      </c>
      <c r="X40" s="763"/>
    </row>
    <row r="41" spans="2:24" s="650" customFormat="1" ht="12.75">
      <c r="B41" s="825"/>
      <c r="C41" s="764"/>
      <c r="D41" s="763"/>
      <c r="E41" s="763"/>
      <c r="F41" s="763"/>
      <c r="G41" s="763"/>
      <c r="H41" s="763"/>
      <c r="I41" s="763"/>
      <c r="J41" s="763"/>
      <c r="K41" s="763"/>
      <c r="L41" s="763"/>
      <c r="M41" s="763"/>
      <c r="N41" s="763"/>
      <c r="O41" s="763"/>
      <c r="P41" s="763"/>
      <c r="Q41" s="763"/>
      <c r="R41" s="763"/>
      <c r="S41" s="763"/>
      <c r="T41" s="763"/>
      <c r="U41" s="763"/>
      <c r="V41" s="763"/>
      <c r="W41" s="651"/>
      <c r="X41" s="763"/>
    </row>
    <row r="42" spans="2:24" s="650" customFormat="1" ht="19.5" customHeight="1">
      <c r="B42" s="924" t="s">
        <v>357</v>
      </c>
      <c r="C42" s="764"/>
      <c r="D42" s="763"/>
      <c r="E42" s="763"/>
      <c r="F42" s="763"/>
      <c r="G42" s="763"/>
      <c r="H42" s="763"/>
      <c r="I42" s="763"/>
      <c r="J42" s="763"/>
      <c r="K42" s="763"/>
      <c r="L42" s="763"/>
      <c r="M42" s="763"/>
      <c r="N42" s="763"/>
      <c r="O42" s="763"/>
      <c r="P42" s="763"/>
      <c r="Q42" s="763"/>
      <c r="R42" s="763"/>
      <c r="S42" s="763"/>
      <c r="T42" s="763"/>
      <c r="U42" s="763"/>
      <c r="V42" s="763"/>
      <c r="W42" s="651"/>
      <c r="X42" s="763"/>
    </row>
    <row r="43" spans="2:24" s="650" customFormat="1" ht="12.75">
      <c r="B43" s="825" t="s">
        <v>1455</v>
      </c>
      <c r="C43" s="764">
        <f>SUM(D43:W43)</f>
        <v>815160.6</v>
      </c>
      <c r="D43" s="763">
        <f>'O5 Details by Class &amp; Accounts'!I57</f>
        <v>393976.57091304898</v>
      </c>
      <c r="E43" s="763">
        <f>'O5 Details by Class &amp; Accounts'!J57</f>
        <v>207046.86489110289</v>
      </c>
      <c r="F43" s="763">
        <f>'O5 Details by Class &amp; Accounts'!K57</f>
        <v>212439.862182649</v>
      </c>
      <c r="G43" s="763">
        <f>'O5 Details by Class &amp; Accounts'!L57</f>
        <v>0</v>
      </c>
      <c r="H43" s="763">
        <f>'O5 Details by Class &amp; Accounts'!M57</f>
        <v>0</v>
      </c>
      <c r="I43" s="763">
        <f>'O5 Details by Class &amp; Accounts'!N57</f>
        <v>0</v>
      </c>
      <c r="J43" s="763">
        <f>'O5 Details by Class &amp; Accounts'!O57</f>
        <v>413.00127479725813</v>
      </c>
      <c r="K43" s="763">
        <f>'O5 Details by Class &amp; Accounts'!P57</f>
        <v>0</v>
      </c>
      <c r="L43" s="763">
        <f>'O5 Details by Class &amp; Accounts'!Q57</f>
        <v>1284.3007384017965</v>
      </c>
      <c r="M43" s="763">
        <f>'O5 Details by Class &amp; Accounts'!R57</f>
        <v>0</v>
      </c>
      <c r="N43" s="763">
        <f>'O5 Details by Class &amp; Accounts'!S57</f>
        <v>0</v>
      </c>
      <c r="O43" s="763">
        <f>'O5 Details by Class &amp; Accounts'!T57</f>
        <v>0</v>
      </c>
      <c r="P43" s="763">
        <f>'O5 Details by Class &amp; Accounts'!U57</f>
        <v>0</v>
      </c>
      <c r="Q43" s="763">
        <f>'O5 Details by Class &amp; Accounts'!V57</f>
        <v>0</v>
      </c>
      <c r="R43" s="763">
        <f>'O5 Details by Class &amp; Accounts'!W57</f>
        <v>0</v>
      </c>
      <c r="S43" s="763">
        <f>'O5 Details by Class &amp; Accounts'!X57</f>
        <v>0</v>
      </c>
      <c r="T43" s="763">
        <f>'O5 Details by Class &amp; Accounts'!Y57</f>
        <v>0</v>
      </c>
      <c r="U43" s="763">
        <f>'O5 Details by Class &amp; Accounts'!Z57</f>
        <v>0</v>
      </c>
      <c r="V43" s="763">
        <f>'O5 Details by Class &amp; Accounts'!AA57</f>
        <v>0</v>
      </c>
      <c r="W43" s="651">
        <f>'O5 Details by Class &amp; Accounts'!AB57</f>
        <v>0</v>
      </c>
      <c r="X43" s="763"/>
    </row>
    <row r="44" spans="2:24" s="650" customFormat="1" ht="12.75">
      <c r="B44" s="825" t="s">
        <v>347</v>
      </c>
      <c r="C44" s="764">
        <f>SUM(D44:W44)</f>
        <v>-642798.6</v>
      </c>
      <c r="D44" s="666">
        <f>IF(ISERROR('O7 Amortization'!G55+'O7 Amortization'!G125+'O7 Amortization'!G196+'O7 Amortization'!G267), "-", 'O7 Amortization'!G55+'O7 Amortization'!G125+'O7 Amortization'!G196+'O7 Amortization'!G267)</f>
        <v>-310672.01753336535</v>
      </c>
      <c r="E44" s="666">
        <f>IF(ISERROR('O7 Amortization'!H55+'O7 Amortization'!H125+'O7 Amortization'!H196+'O7 Amortization'!H267), "-", 'O7 Amortization'!H55+'O7 Amortization'!H125+'O7 Amortization'!H196+'O7 Amortization'!H267)</f>
        <v>-163267.74734498956</v>
      </c>
      <c r="F44" s="666">
        <f>IF(ISERROR('O7 Amortization'!I55+'O7 Amortization'!I125+'O7 Amortization'!I196+'O7 Amortization'!I267), "-", 'O7 Amortization'!I55+'O7 Amortization'!I125+'O7 Amortization'!I196+'O7 Amortization'!I267)</f>
        <v>-167520.41989664332</v>
      </c>
      <c r="G44" s="666">
        <f>IF(ISERROR('O7 Amortization'!J55+'O7 Amortization'!J125+'O7 Amortization'!J196+'O7 Amortization'!J267), "-", 'O7 Amortization'!J55+'O7 Amortization'!J125+'O7 Amortization'!J196+'O7 Amortization'!J267)</f>
        <v>0</v>
      </c>
      <c r="H44" s="666">
        <f>IF(ISERROR('O7 Amortization'!K55+'O7 Amortization'!K125+'O7 Amortization'!K196+'O7 Amortization'!K267), "-", 'O7 Amortization'!K55+'O7 Amortization'!K125+'O7 Amortization'!K196+'O7 Amortization'!K267)</f>
        <v>0</v>
      </c>
      <c r="I44" s="666">
        <f>IF(ISERROR('O7 Amortization'!L55+'O7 Amortization'!L125+'O7 Amortization'!L196+'O7 Amortization'!L267), "-", 'O7 Amortization'!L55+'O7 Amortization'!L125+'O7 Amortization'!L196+'O7 Amortization'!L267)</f>
        <v>0</v>
      </c>
      <c r="J44" s="666">
        <f>IF(ISERROR('O7 Amortization'!M55+'O7 Amortization'!M125+'O7 Amortization'!M196+'O7 Amortization'!M267), "-", 'O7 Amortization'!M55+'O7 Amortization'!M125+'O7 Amortization'!M196+'O7 Amortization'!M267)</f>
        <v>-325.67403434107683</v>
      </c>
      <c r="K44" s="666">
        <f>IF(ISERROR('O7 Amortization'!N55+'O7 Amortization'!N125+'O7 Amortization'!N196+'O7 Amortization'!N267), "-", 'O7 Amortization'!N55+'O7 Amortization'!N125+'O7 Amortization'!N196+'O7 Amortization'!N267)</f>
        <v>0</v>
      </c>
      <c r="L44" s="666">
        <f>IF(ISERROR('O7 Amortization'!O55+'O7 Amortization'!O125+'O7 Amortization'!O196+'O7 Amortization'!O267), "-", 'O7 Amortization'!O55+'O7 Amortization'!O125+'O7 Amortization'!O196+'O7 Amortization'!O267)</f>
        <v>-1012.7411906606392</v>
      </c>
      <c r="M44" s="666">
        <f>IF(ISERROR('O7 Amortization'!P55+'O7 Amortization'!P125+'O7 Amortization'!P196+'O7 Amortization'!P267), "-", 'O7 Amortization'!P55+'O7 Amortization'!P125+'O7 Amortization'!P196+'O7 Amortization'!P267)</f>
        <v>0</v>
      </c>
      <c r="N44" s="666">
        <f>IF(ISERROR('O7 Amortization'!Q55+'O7 Amortization'!Q125+'O7 Amortization'!Q196+'O7 Amortization'!Q267), "-", 'O7 Amortization'!Q55+'O7 Amortization'!Q125+'O7 Amortization'!Q196+'O7 Amortization'!Q267)</f>
        <v>0</v>
      </c>
      <c r="O44" s="666">
        <f>IF(ISERROR('O7 Amortization'!R55+'O7 Amortization'!R125+'O7 Amortization'!R196+'O7 Amortization'!R267), "-", 'O7 Amortization'!R55+'O7 Amortization'!R125+'O7 Amortization'!R196+'O7 Amortization'!R267)</f>
        <v>0</v>
      </c>
      <c r="P44" s="666">
        <f>IF(ISERROR('O7 Amortization'!S55+'O7 Amortization'!S125+'O7 Amortization'!S196+'O7 Amortization'!S267), "-", 'O7 Amortization'!S55+'O7 Amortization'!S125+'O7 Amortization'!S196+'O7 Amortization'!S267)</f>
        <v>0</v>
      </c>
      <c r="Q44" s="666">
        <f>IF(ISERROR('O7 Amortization'!T55+'O7 Amortization'!T125+'O7 Amortization'!T196+'O7 Amortization'!T267), "-", 'O7 Amortization'!T55+'O7 Amortization'!T125+'O7 Amortization'!T196+'O7 Amortization'!T267)</f>
        <v>0</v>
      </c>
      <c r="R44" s="666">
        <f>IF(ISERROR('O7 Amortization'!U55+'O7 Amortization'!U125+'O7 Amortization'!U196+'O7 Amortization'!U267), "-", 'O7 Amortization'!U55+'O7 Amortization'!U125+'O7 Amortization'!U196+'O7 Amortization'!U267)</f>
        <v>0</v>
      </c>
      <c r="S44" s="666">
        <f>IF(ISERROR('O7 Amortization'!V55+'O7 Amortization'!V125+'O7 Amortization'!V196+'O7 Amortization'!V267), "-", 'O7 Amortization'!V55+'O7 Amortization'!V125+'O7 Amortization'!V196+'O7 Amortization'!V267)</f>
        <v>0</v>
      </c>
      <c r="T44" s="666">
        <f>IF(ISERROR('O7 Amortization'!W55+'O7 Amortization'!W125+'O7 Amortization'!W196+'O7 Amortization'!W267), "-", 'O7 Amortization'!W55+'O7 Amortization'!W125+'O7 Amortization'!W196+'O7 Amortization'!W267)</f>
        <v>0</v>
      </c>
      <c r="U44" s="666">
        <f>IF(ISERROR('O7 Amortization'!X55+'O7 Amortization'!X125+'O7 Amortization'!X196+'O7 Amortization'!X267), "-", 'O7 Amortization'!X55+'O7 Amortization'!X125+'O7 Amortization'!X196+'O7 Amortization'!X267)</f>
        <v>0</v>
      </c>
      <c r="V44" s="666">
        <f>IF(ISERROR('O7 Amortization'!Y55+'O7 Amortization'!Y125+'O7 Amortization'!Y196+'O7 Amortization'!Y267), "-", 'O7 Amortization'!Y55+'O7 Amortization'!Y125+'O7 Amortization'!Y196+'O7 Amortization'!Y267)</f>
        <v>0</v>
      </c>
      <c r="W44" s="667">
        <f>IF(ISERROR('O7 Amortization'!Z55+'O7 Amortization'!Z125+'O7 Amortization'!Z196+'O7 Amortization'!Z267), "-", 'O7 Amortization'!Z55+'O7 Amortization'!Z125+'O7 Amortization'!Z196+'O7 Amortization'!Z267)</f>
        <v>0</v>
      </c>
      <c r="X44" s="763"/>
    </row>
    <row r="45" spans="2:24" s="650" customFormat="1" ht="12.75">
      <c r="B45" s="825" t="s">
        <v>348</v>
      </c>
      <c r="C45" s="764">
        <f>SUM(D45:W45)</f>
        <v>172362</v>
      </c>
      <c r="D45" s="666">
        <f>IF(ISERROR(D43+D44), "-", D43+D44)</f>
        <v>83304.553379683639</v>
      </c>
      <c r="E45" s="666">
        <f>IF(ISERROR(E43+E44), "-", E43+E44)</f>
        <v>43779.117546113324</v>
      </c>
      <c r="F45" s="666">
        <f t="shared" ref="F45:W45" si="7">IF(ISERROR(F43+F44), "-", F43+F44)</f>
        <v>44919.44228600568</v>
      </c>
      <c r="G45" s="666">
        <f t="shared" si="7"/>
        <v>0</v>
      </c>
      <c r="H45" s="666">
        <f t="shared" si="7"/>
        <v>0</v>
      </c>
      <c r="I45" s="666">
        <f t="shared" si="7"/>
        <v>0</v>
      </c>
      <c r="J45" s="666">
        <f t="shared" si="7"/>
        <v>87.3272404561813</v>
      </c>
      <c r="K45" s="666">
        <f t="shared" si="7"/>
        <v>0</v>
      </c>
      <c r="L45" s="666">
        <f t="shared" si="7"/>
        <v>271.5595477411573</v>
      </c>
      <c r="M45" s="666">
        <f t="shared" si="7"/>
        <v>0</v>
      </c>
      <c r="N45" s="666">
        <f t="shared" si="7"/>
        <v>0</v>
      </c>
      <c r="O45" s="666">
        <f t="shared" si="7"/>
        <v>0</v>
      </c>
      <c r="P45" s="666">
        <f t="shared" si="7"/>
        <v>0</v>
      </c>
      <c r="Q45" s="666">
        <f t="shared" si="7"/>
        <v>0</v>
      </c>
      <c r="R45" s="666">
        <f t="shared" si="7"/>
        <v>0</v>
      </c>
      <c r="S45" s="666">
        <f t="shared" si="7"/>
        <v>0</v>
      </c>
      <c r="T45" s="666">
        <f t="shared" si="7"/>
        <v>0</v>
      </c>
      <c r="U45" s="666">
        <f t="shared" si="7"/>
        <v>0</v>
      </c>
      <c r="V45" s="666">
        <f t="shared" si="7"/>
        <v>0</v>
      </c>
      <c r="W45" s="667">
        <f t="shared" si="7"/>
        <v>0</v>
      </c>
      <c r="X45" s="763"/>
    </row>
    <row r="46" spans="2:24" s="650" customFormat="1" ht="12.75">
      <c r="B46" s="825" t="s">
        <v>359</v>
      </c>
      <c r="C46" s="764">
        <f>SUM(D46:W46)</f>
        <v>17536.487392127598</v>
      </c>
      <c r="D46" s="763">
        <f t="shared" ref="D46:W46" si="8">IF(ISERROR(D45/D36*D32),0,D45/D36*D32)</f>
        <v>8475.5877168380666</v>
      </c>
      <c r="E46" s="763">
        <f t="shared" si="8"/>
        <v>4454.1833054030949</v>
      </c>
      <c r="F46" s="763">
        <f t="shared" si="8"/>
        <v>4570.2024420112466</v>
      </c>
      <c r="G46" s="763">
        <f t="shared" si="8"/>
        <v>0</v>
      </c>
      <c r="H46" s="763">
        <f t="shared" si="8"/>
        <v>0</v>
      </c>
      <c r="I46" s="763">
        <f t="shared" si="8"/>
        <v>0</v>
      </c>
      <c r="J46" s="763">
        <f t="shared" si="8"/>
        <v>8.88486471060396</v>
      </c>
      <c r="K46" s="763">
        <f t="shared" si="8"/>
        <v>0</v>
      </c>
      <c r="L46" s="763">
        <f t="shared" si="8"/>
        <v>27.629063164587762</v>
      </c>
      <c r="M46" s="763">
        <f t="shared" si="8"/>
        <v>0</v>
      </c>
      <c r="N46" s="763">
        <f t="shared" si="8"/>
        <v>0</v>
      </c>
      <c r="O46" s="763">
        <f t="shared" si="8"/>
        <v>0</v>
      </c>
      <c r="P46" s="763">
        <f t="shared" si="8"/>
        <v>0</v>
      </c>
      <c r="Q46" s="763">
        <f t="shared" si="8"/>
        <v>0</v>
      </c>
      <c r="R46" s="763">
        <f t="shared" si="8"/>
        <v>0</v>
      </c>
      <c r="S46" s="763">
        <f t="shared" si="8"/>
        <v>0</v>
      </c>
      <c r="T46" s="763">
        <f t="shared" si="8"/>
        <v>0</v>
      </c>
      <c r="U46" s="763">
        <f t="shared" si="8"/>
        <v>0</v>
      </c>
      <c r="V46" s="763">
        <f t="shared" si="8"/>
        <v>0</v>
      </c>
      <c r="W46" s="651">
        <f t="shared" si="8"/>
        <v>0</v>
      </c>
      <c r="X46" s="763"/>
    </row>
    <row r="47" spans="2:24" s="650" customFormat="1" ht="12.75">
      <c r="B47" s="825" t="s">
        <v>1206</v>
      </c>
      <c r="C47" s="764">
        <f>SUM(D47:W47)</f>
        <v>189898.48739212757</v>
      </c>
      <c r="D47" s="763">
        <f t="shared" ref="D47:W47" si="9">SUM(D45:D46)</f>
        <v>91780.141096521707</v>
      </c>
      <c r="E47" s="763">
        <f t="shared" si="9"/>
        <v>48233.300851516418</v>
      </c>
      <c r="F47" s="763">
        <f t="shared" si="9"/>
        <v>49489.644728016923</v>
      </c>
      <c r="G47" s="763">
        <f t="shared" si="9"/>
        <v>0</v>
      </c>
      <c r="H47" s="763">
        <f t="shared" si="9"/>
        <v>0</v>
      </c>
      <c r="I47" s="763">
        <f t="shared" si="9"/>
        <v>0</v>
      </c>
      <c r="J47" s="763">
        <f t="shared" si="9"/>
        <v>96.212105166785264</v>
      </c>
      <c r="K47" s="763">
        <f t="shared" si="9"/>
        <v>0</v>
      </c>
      <c r="L47" s="763">
        <f t="shared" si="9"/>
        <v>299.18861090574507</v>
      </c>
      <c r="M47" s="763">
        <f t="shared" si="9"/>
        <v>0</v>
      </c>
      <c r="N47" s="763">
        <f t="shared" si="9"/>
        <v>0</v>
      </c>
      <c r="O47" s="763">
        <f t="shared" si="9"/>
        <v>0</v>
      </c>
      <c r="P47" s="763">
        <f t="shared" si="9"/>
        <v>0</v>
      </c>
      <c r="Q47" s="763">
        <f t="shared" si="9"/>
        <v>0</v>
      </c>
      <c r="R47" s="763">
        <f t="shared" si="9"/>
        <v>0</v>
      </c>
      <c r="S47" s="763">
        <f t="shared" si="9"/>
        <v>0</v>
      </c>
      <c r="T47" s="763">
        <f t="shared" si="9"/>
        <v>0</v>
      </c>
      <c r="U47" s="763">
        <f t="shared" si="9"/>
        <v>0</v>
      </c>
      <c r="V47" s="763">
        <f t="shared" si="9"/>
        <v>0</v>
      </c>
      <c r="W47" s="651">
        <f t="shared" si="9"/>
        <v>0</v>
      </c>
      <c r="X47" s="763"/>
    </row>
    <row r="48" spans="2:24" s="650" customFormat="1" ht="12.75">
      <c r="B48" s="825"/>
      <c r="C48" s="764"/>
      <c r="D48" s="763"/>
      <c r="E48" s="763"/>
      <c r="F48" s="763"/>
      <c r="G48" s="763"/>
      <c r="H48" s="763"/>
      <c r="I48" s="763"/>
      <c r="J48" s="763"/>
      <c r="K48" s="763"/>
      <c r="L48" s="763"/>
      <c r="M48" s="763"/>
      <c r="N48" s="763"/>
      <c r="O48" s="763"/>
      <c r="P48" s="763"/>
      <c r="Q48" s="763"/>
      <c r="R48" s="763"/>
      <c r="S48" s="763"/>
      <c r="T48" s="763"/>
      <c r="U48" s="763"/>
      <c r="V48" s="763"/>
      <c r="W48" s="651"/>
      <c r="X48" s="763"/>
    </row>
    <row r="49" spans="2:24" s="650" customFormat="1" ht="18.75" customHeight="1">
      <c r="B49" s="924" t="s">
        <v>724</v>
      </c>
      <c r="C49" s="764"/>
      <c r="D49" s="763"/>
      <c r="E49" s="763"/>
      <c r="F49" s="763"/>
      <c r="G49" s="763"/>
      <c r="H49" s="763"/>
      <c r="I49" s="763"/>
      <c r="J49" s="763"/>
      <c r="K49" s="763"/>
      <c r="L49" s="763"/>
      <c r="M49" s="763"/>
      <c r="N49" s="763"/>
      <c r="O49" s="763"/>
      <c r="P49" s="763"/>
      <c r="Q49" s="763"/>
      <c r="R49" s="763"/>
      <c r="S49" s="763"/>
      <c r="T49" s="763"/>
      <c r="U49" s="763"/>
      <c r="V49" s="763"/>
      <c r="W49" s="651"/>
      <c r="X49" s="763"/>
    </row>
    <row r="50" spans="2:24" s="672" customFormat="1" ht="12.75">
      <c r="B50" s="831" t="s">
        <v>288</v>
      </c>
      <c r="C50" s="764">
        <f>SUM(D50:W50)</f>
        <v>54599.999999999993</v>
      </c>
      <c r="D50" s="763">
        <f>'O5 Details by Class &amp; Accounts'!I131</f>
        <v>28539.041930897482</v>
      </c>
      <c r="E50" s="763">
        <f>'O5 Details by Class &amp; Accounts'!J131</f>
        <v>14287.483599640636</v>
      </c>
      <c r="F50" s="763">
        <f>'O5 Details by Class &amp; Accounts'!K131</f>
        <v>11599.622864267136</v>
      </c>
      <c r="G50" s="763">
        <f>'O5 Details by Class &amp; Accounts'!L131</f>
        <v>0</v>
      </c>
      <c r="H50" s="763">
        <f>'O5 Details by Class &amp; Accounts'!M131</f>
        <v>0</v>
      </c>
      <c r="I50" s="763">
        <f>'O5 Details by Class &amp; Accounts'!N131</f>
        <v>0</v>
      </c>
      <c r="J50" s="763">
        <f>'O5 Details by Class &amp; Accounts'!O131</f>
        <v>82.832646371145188</v>
      </c>
      <c r="K50" s="763">
        <f>'O5 Details by Class &amp; Accounts'!P131</f>
        <v>0</v>
      </c>
      <c r="L50" s="763">
        <f>'O5 Details by Class &amp; Accounts'!Q131</f>
        <v>91.018958823601707</v>
      </c>
      <c r="M50" s="763">
        <f>'O5 Details by Class &amp; Accounts'!R131</f>
        <v>0</v>
      </c>
      <c r="N50" s="763">
        <f>'O5 Details by Class &amp; Accounts'!S131</f>
        <v>0</v>
      </c>
      <c r="O50" s="763">
        <f>'O5 Details by Class &amp; Accounts'!T131</f>
        <v>0</v>
      </c>
      <c r="P50" s="763">
        <f>'O5 Details by Class &amp; Accounts'!U131</f>
        <v>0</v>
      </c>
      <c r="Q50" s="763">
        <f>'O5 Details by Class &amp; Accounts'!V131</f>
        <v>0</v>
      </c>
      <c r="R50" s="763">
        <f>'O5 Details by Class &amp; Accounts'!W131</f>
        <v>0</v>
      </c>
      <c r="S50" s="763">
        <f>'O5 Details by Class &amp; Accounts'!X131</f>
        <v>0</v>
      </c>
      <c r="T50" s="763">
        <f>'O5 Details by Class &amp; Accounts'!Y131</f>
        <v>0</v>
      </c>
      <c r="U50" s="763">
        <f>'O5 Details by Class &amp; Accounts'!Z131</f>
        <v>0</v>
      </c>
      <c r="V50" s="763">
        <f>'O5 Details by Class &amp; Accounts'!AA131</f>
        <v>0</v>
      </c>
      <c r="W50" s="651">
        <f>'O5 Details by Class &amp; Accounts'!AB131</f>
        <v>0</v>
      </c>
      <c r="X50" s="776"/>
    </row>
    <row r="51" spans="2:24" s="672" customFormat="1" ht="12.75">
      <c r="B51" s="828" t="s">
        <v>289</v>
      </c>
      <c r="C51" s="764">
        <f>SUM(D51:W51)</f>
        <v>0</v>
      </c>
      <c r="D51" s="763">
        <f>'O5 Details by Class &amp; Accounts'!I132</f>
        <v>0</v>
      </c>
      <c r="E51" s="763">
        <f>'O5 Details by Class &amp; Accounts'!J132</f>
        <v>0</v>
      </c>
      <c r="F51" s="763">
        <f>'O5 Details by Class &amp; Accounts'!K132</f>
        <v>0</v>
      </c>
      <c r="G51" s="763">
        <f>'O5 Details by Class &amp; Accounts'!L132</f>
        <v>0</v>
      </c>
      <c r="H51" s="763">
        <f>'O5 Details by Class &amp; Accounts'!M132</f>
        <v>0</v>
      </c>
      <c r="I51" s="763">
        <f>'O5 Details by Class &amp; Accounts'!N132</f>
        <v>0</v>
      </c>
      <c r="J51" s="763">
        <f>'O5 Details by Class &amp; Accounts'!O132</f>
        <v>0</v>
      </c>
      <c r="K51" s="763">
        <f>'O5 Details by Class &amp; Accounts'!P132</f>
        <v>0</v>
      </c>
      <c r="L51" s="763">
        <f>'O5 Details by Class &amp; Accounts'!Q132</f>
        <v>0</v>
      </c>
      <c r="M51" s="763">
        <f>'O5 Details by Class &amp; Accounts'!R132</f>
        <v>0</v>
      </c>
      <c r="N51" s="763">
        <f>'O5 Details by Class &amp; Accounts'!S132</f>
        <v>0</v>
      </c>
      <c r="O51" s="763">
        <f>'O5 Details by Class &amp; Accounts'!T132</f>
        <v>0</v>
      </c>
      <c r="P51" s="763">
        <f>'O5 Details by Class &amp; Accounts'!U132</f>
        <v>0</v>
      </c>
      <c r="Q51" s="763">
        <f>'O5 Details by Class &amp; Accounts'!V132</f>
        <v>0</v>
      </c>
      <c r="R51" s="763">
        <f>'O5 Details by Class &amp; Accounts'!W132</f>
        <v>0</v>
      </c>
      <c r="S51" s="763">
        <f>'O5 Details by Class &amp; Accounts'!X132</f>
        <v>0</v>
      </c>
      <c r="T51" s="763">
        <f>'O5 Details by Class &amp; Accounts'!Y132</f>
        <v>0</v>
      </c>
      <c r="U51" s="763">
        <f>'O5 Details by Class &amp; Accounts'!Z132</f>
        <v>0</v>
      </c>
      <c r="V51" s="763">
        <f>'O5 Details by Class &amp; Accounts'!AA132</f>
        <v>0</v>
      </c>
      <c r="W51" s="651">
        <f>'O5 Details by Class &amp; Accounts'!AB132</f>
        <v>0</v>
      </c>
    </row>
    <row r="52" spans="2:24" s="672" customFormat="1" ht="12.75">
      <c r="B52" s="828" t="s">
        <v>290</v>
      </c>
      <c r="C52" s="764">
        <f>SUM(D52:W52)</f>
        <v>76800</v>
      </c>
      <c r="D52" s="763">
        <f>'O5 Details by Class &amp; Accounts'!I149</f>
        <v>40142.828210493164</v>
      </c>
      <c r="E52" s="763">
        <f>'O5 Details by Class &amp; Accounts'!J149</f>
        <v>20096.68022806595</v>
      </c>
      <c r="F52" s="763">
        <f>'O5 Details by Class &amp; Accounts'!K149</f>
        <v>16315.953039848278</v>
      </c>
      <c r="G52" s="763">
        <f>'O5 Details by Class &amp; Accounts'!L149</f>
        <v>0</v>
      </c>
      <c r="H52" s="763">
        <f>'O5 Details by Class &amp; Accounts'!M149</f>
        <v>0</v>
      </c>
      <c r="I52" s="763">
        <f>'O5 Details by Class &amp; Accounts'!N149</f>
        <v>0</v>
      </c>
      <c r="J52" s="763">
        <f>'O5 Details by Class &amp; Accounts'!O149</f>
        <v>116.51185423633608</v>
      </c>
      <c r="K52" s="763">
        <f>'O5 Details by Class &amp; Accounts'!P149</f>
        <v>0</v>
      </c>
      <c r="L52" s="763">
        <f>'O5 Details by Class &amp; Accounts'!Q149</f>
        <v>128.02666735627491</v>
      </c>
      <c r="M52" s="763">
        <f>'O5 Details by Class &amp; Accounts'!R149</f>
        <v>0</v>
      </c>
      <c r="N52" s="763">
        <f>'O5 Details by Class &amp; Accounts'!S149</f>
        <v>0</v>
      </c>
      <c r="O52" s="763">
        <f>'O5 Details by Class &amp; Accounts'!T149</f>
        <v>0</v>
      </c>
      <c r="P52" s="763">
        <f>'O5 Details by Class &amp; Accounts'!U149</f>
        <v>0</v>
      </c>
      <c r="Q52" s="763">
        <f>'O5 Details by Class &amp; Accounts'!V149</f>
        <v>0</v>
      </c>
      <c r="R52" s="763">
        <f>'O5 Details by Class &amp; Accounts'!W149</f>
        <v>0</v>
      </c>
      <c r="S52" s="763">
        <f>'O5 Details by Class &amp; Accounts'!X149</f>
        <v>0</v>
      </c>
      <c r="T52" s="763">
        <f>'O5 Details by Class &amp; Accounts'!Y149</f>
        <v>0</v>
      </c>
      <c r="U52" s="763">
        <f>'O5 Details by Class &amp; Accounts'!Z149</f>
        <v>0</v>
      </c>
      <c r="V52" s="763">
        <f>'O5 Details by Class &amp; Accounts'!AA149</f>
        <v>0</v>
      </c>
      <c r="W52" s="651">
        <f>'O5 Details by Class &amp; Accounts'!AB149</f>
        <v>0</v>
      </c>
    </row>
    <row r="53" spans="2:24" s="672" customFormat="1" ht="12.75">
      <c r="B53" s="828" t="s">
        <v>291</v>
      </c>
      <c r="C53" s="764">
        <f>SUM(D53:W53)</f>
        <v>21000</v>
      </c>
      <c r="D53" s="763">
        <f>'O5 Details by Class &amp; Accounts'!I153</f>
        <v>10976.554588806724</v>
      </c>
      <c r="E53" s="763">
        <f>'O5 Details by Class &amp; Accounts'!J153</f>
        <v>5495.1859998617838</v>
      </c>
      <c r="F53" s="763">
        <f>'O5 Details by Class &amp; Accounts'!K153</f>
        <v>4461.3934093335138</v>
      </c>
      <c r="G53" s="763">
        <f>'O5 Details by Class &amp; Accounts'!L153</f>
        <v>0</v>
      </c>
      <c r="H53" s="763">
        <f>'O5 Details by Class &amp; Accounts'!M153</f>
        <v>0</v>
      </c>
      <c r="I53" s="763">
        <f>'O5 Details by Class &amp; Accounts'!N153</f>
        <v>0</v>
      </c>
      <c r="J53" s="763">
        <f>'O5 Details by Class &amp; Accounts'!O153</f>
        <v>31.858710142748148</v>
      </c>
      <c r="K53" s="763">
        <f>'O5 Details by Class &amp; Accounts'!P153</f>
        <v>0</v>
      </c>
      <c r="L53" s="763">
        <f>'O5 Details by Class &amp; Accounts'!Q153</f>
        <v>35.007291855231422</v>
      </c>
      <c r="M53" s="763">
        <f>'O5 Details by Class &amp; Accounts'!R153</f>
        <v>0</v>
      </c>
      <c r="N53" s="763">
        <f>'O5 Details by Class &amp; Accounts'!S153</f>
        <v>0</v>
      </c>
      <c r="O53" s="763">
        <f>'O5 Details by Class &amp; Accounts'!T153</f>
        <v>0</v>
      </c>
      <c r="P53" s="763">
        <f>'O5 Details by Class &amp; Accounts'!U153</f>
        <v>0</v>
      </c>
      <c r="Q53" s="763">
        <f>'O5 Details by Class &amp; Accounts'!V153</f>
        <v>0</v>
      </c>
      <c r="R53" s="763">
        <f>'O5 Details by Class &amp; Accounts'!W153</f>
        <v>0</v>
      </c>
      <c r="S53" s="763">
        <f>'O5 Details by Class &amp; Accounts'!X153</f>
        <v>0</v>
      </c>
      <c r="T53" s="763">
        <f>'O5 Details by Class &amp; Accounts'!Y153</f>
        <v>0</v>
      </c>
      <c r="U53" s="763">
        <f>'O5 Details by Class &amp; Accounts'!Z153</f>
        <v>0</v>
      </c>
      <c r="V53" s="763">
        <f>'O5 Details by Class &amp; Accounts'!AA153</f>
        <v>0</v>
      </c>
      <c r="W53" s="651">
        <f>'O5 Details by Class &amp; Accounts'!AB153</f>
        <v>0</v>
      </c>
    </row>
    <row r="54" spans="2:24" s="777" customFormat="1" ht="18" customHeight="1">
      <c r="B54" s="926" t="s">
        <v>688</v>
      </c>
      <c r="C54" s="885">
        <f>SUM(D54:W54)</f>
        <v>152400</v>
      </c>
      <c r="D54" s="886">
        <f t="shared" ref="D54:W54" si="10">SUM(D50:D53)</f>
        <v>79658.424730197381</v>
      </c>
      <c r="E54" s="886">
        <f t="shared" si="10"/>
        <v>39879.349827568367</v>
      </c>
      <c r="F54" s="886">
        <f t="shared" si="10"/>
        <v>32376.969313448928</v>
      </c>
      <c r="G54" s="886">
        <f t="shared" si="10"/>
        <v>0</v>
      </c>
      <c r="H54" s="886">
        <f t="shared" si="10"/>
        <v>0</v>
      </c>
      <c r="I54" s="886">
        <f t="shared" si="10"/>
        <v>0</v>
      </c>
      <c r="J54" s="886">
        <f t="shared" si="10"/>
        <v>231.20321075022943</v>
      </c>
      <c r="K54" s="886">
        <f t="shared" si="10"/>
        <v>0</v>
      </c>
      <c r="L54" s="886">
        <f t="shared" si="10"/>
        <v>254.05291803510804</v>
      </c>
      <c r="M54" s="886">
        <f t="shared" si="10"/>
        <v>0</v>
      </c>
      <c r="N54" s="886">
        <f t="shared" si="10"/>
        <v>0</v>
      </c>
      <c r="O54" s="886">
        <f t="shared" si="10"/>
        <v>0</v>
      </c>
      <c r="P54" s="886">
        <f t="shared" si="10"/>
        <v>0</v>
      </c>
      <c r="Q54" s="886">
        <f t="shared" si="10"/>
        <v>0</v>
      </c>
      <c r="R54" s="886">
        <f t="shared" si="10"/>
        <v>0</v>
      </c>
      <c r="S54" s="886">
        <f t="shared" si="10"/>
        <v>0</v>
      </c>
      <c r="T54" s="886">
        <f t="shared" si="10"/>
        <v>0</v>
      </c>
      <c r="U54" s="886">
        <f t="shared" si="10"/>
        <v>0</v>
      </c>
      <c r="V54" s="886">
        <f t="shared" si="10"/>
        <v>0</v>
      </c>
      <c r="W54" s="887">
        <f t="shared" si="10"/>
        <v>0</v>
      </c>
    </row>
    <row r="55" spans="2:24" s="672" customFormat="1" ht="12.75">
      <c r="B55" s="832"/>
      <c r="C55" s="778"/>
      <c r="D55" s="776"/>
      <c r="E55" s="776"/>
      <c r="F55" s="776"/>
      <c r="G55" s="776"/>
      <c r="H55" s="776"/>
      <c r="I55" s="776"/>
      <c r="J55" s="776"/>
      <c r="K55" s="776"/>
      <c r="L55" s="776"/>
      <c r="M55" s="776"/>
      <c r="N55" s="776"/>
      <c r="O55" s="776"/>
      <c r="P55" s="776"/>
      <c r="Q55" s="776"/>
      <c r="R55" s="776"/>
      <c r="S55" s="776"/>
      <c r="T55" s="776"/>
      <c r="U55" s="776"/>
      <c r="V55" s="776"/>
      <c r="W55" s="779"/>
    </row>
    <row r="56" spans="2:24" s="776" customFormat="1" ht="12.75">
      <c r="B56" s="825" t="s">
        <v>1455</v>
      </c>
      <c r="C56" s="764">
        <f>SUM(D56:W56)</f>
        <v>815160.6</v>
      </c>
      <c r="D56" s="763">
        <f t="shared" ref="D56:W56" si="11">D43</f>
        <v>393976.57091304898</v>
      </c>
      <c r="E56" s="763">
        <f t="shared" si="11"/>
        <v>207046.86489110289</v>
      </c>
      <c r="F56" s="763">
        <f t="shared" si="11"/>
        <v>212439.862182649</v>
      </c>
      <c r="G56" s="763">
        <f t="shared" si="11"/>
        <v>0</v>
      </c>
      <c r="H56" s="763">
        <f t="shared" si="11"/>
        <v>0</v>
      </c>
      <c r="I56" s="763">
        <f t="shared" si="11"/>
        <v>0</v>
      </c>
      <c r="J56" s="763">
        <f t="shared" si="11"/>
        <v>413.00127479725813</v>
      </c>
      <c r="K56" s="763">
        <f t="shared" si="11"/>
        <v>0</v>
      </c>
      <c r="L56" s="763">
        <f t="shared" si="11"/>
        <v>1284.3007384017965</v>
      </c>
      <c r="M56" s="763">
        <f t="shared" si="11"/>
        <v>0</v>
      </c>
      <c r="N56" s="763">
        <f t="shared" si="11"/>
        <v>0</v>
      </c>
      <c r="O56" s="763">
        <f t="shared" si="11"/>
        <v>0</v>
      </c>
      <c r="P56" s="763">
        <f t="shared" si="11"/>
        <v>0</v>
      </c>
      <c r="Q56" s="763">
        <f t="shared" si="11"/>
        <v>0</v>
      </c>
      <c r="R56" s="763">
        <f t="shared" si="11"/>
        <v>0</v>
      </c>
      <c r="S56" s="763">
        <f t="shared" si="11"/>
        <v>0</v>
      </c>
      <c r="T56" s="763">
        <f t="shared" si="11"/>
        <v>0</v>
      </c>
      <c r="U56" s="763">
        <f t="shared" si="11"/>
        <v>0</v>
      </c>
      <c r="V56" s="763">
        <f t="shared" si="11"/>
        <v>0</v>
      </c>
      <c r="W56" s="651">
        <f t="shared" si="11"/>
        <v>0</v>
      </c>
      <c r="X56" s="780"/>
    </row>
    <row r="57" spans="2:24" s="785" customFormat="1" ht="12.75">
      <c r="B57" s="833"/>
      <c r="C57" s="767"/>
      <c r="D57" s="782"/>
      <c r="E57" s="782"/>
      <c r="F57" s="782"/>
      <c r="G57" s="782"/>
      <c r="H57" s="782"/>
      <c r="I57" s="782"/>
      <c r="J57" s="782"/>
      <c r="K57" s="782"/>
      <c r="L57" s="782"/>
      <c r="M57" s="782"/>
      <c r="N57" s="782"/>
      <c r="O57" s="782"/>
      <c r="P57" s="782"/>
      <c r="Q57" s="782"/>
      <c r="R57" s="782"/>
      <c r="S57" s="782"/>
      <c r="T57" s="782"/>
      <c r="U57" s="782"/>
      <c r="V57" s="782"/>
      <c r="W57" s="783"/>
      <c r="X57" s="784"/>
    </row>
    <row r="58" spans="2:24" s="776" customFormat="1" ht="12.75">
      <c r="B58" s="834" t="s">
        <v>723</v>
      </c>
      <c r="C58" s="787">
        <f>SUM(D58:W58)</f>
        <v>5709782.5800099988</v>
      </c>
      <c r="D58" s="788">
        <f>'O6 Source Data for E2'!D88</f>
        <v>2984463.8180808309</v>
      </c>
      <c r="E58" s="788">
        <f>'O6 Source Data for E2'!E88</f>
        <v>1494110.3474250305</v>
      </c>
      <c r="F58" s="788">
        <f>'O6 Source Data for E2'!F88</f>
        <v>1213027.9224373293</v>
      </c>
      <c r="G58" s="788">
        <f>'O6 Source Data for E2'!G88</f>
        <v>0</v>
      </c>
      <c r="H58" s="788">
        <f>'O6 Source Data for E2'!H88</f>
        <v>0</v>
      </c>
      <c r="I58" s="788">
        <f>'O6 Source Data for E2'!I88</f>
        <v>0</v>
      </c>
      <c r="J58" s="788">
        <f>'O6 Source Data for E2'!J88</f>
        <v>8662.2051521262492</v>
      </c>
      <c r="K58" s="788">
        <f>'O6 Source Data for E2'!K88</f>
        <v>0</v>
      </c>
      <c r="L58" s="788">
        <f>'O6 Source Data for E2'!L88</f>
        <v>9518.286914682205</v>
      </c>
      <c r="M58" s="788">
        <f>'O6 Source Data for E2'!M88</f>
        <v>0</v>
      </c>
      <c r="N58" s="788">
        <f>'O6 Source Data for E2'!N88</f>
        <v>0</v>
      </c>
      <c r="O58" s="788">
        <f>'O6 Source Data for E2'!O88</f>
        <v>0</v>
      </c>
      <c r="P58" s="788">
        <f>'O6 Source Data for E2'!P88</f>
        <v>0</v>
      </c>
      <c r="Q58" s="788">
        <f>'O6 Source Data for E2'!Q88</f>
        <v>0</v>
      </c>
      <c r="R58" s="788">
        <f>'O6 Source Data for E2'!R88</f>
        <v>0</v>
      </c>
      <c r="S58" s="788">
        <f>'O6 Source Data for E2'!S88</f>
        <v>0</v>
      </c>
      <c r="T58" s="788">
        <f>'O6 Source Data for E2'!T88</f>
        <v>0</v>
      </c>
      <c r="U58" s="788">
        <f>'O6 Source Data for E2'!U88</f>
        <v>0</v>
      </c>
      <c r="V58" s="788">
        <f>'O6 Source Data for E2'!V88</f>
        <v>0</v>
      </c>
      <c r="W58" s="789">
        <f>'O6 Source Data for E2'!W88</f>
        <v>0</v>
      </c>
    </row>
  </sheetData>
  <mergeCells count="5">
    <mergeCell ref="A11:B11"/>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sheetPr codeName="Sheet32" enableFormatConditionsCalculation="0">
    <tabColor indexed="9"/>
  </sheetPr>
  <dimension ref="A1:Y152"/>
  <sheetViews>
    <sheetView topLeftCell="A58" workbookViewId="0">
      <selection activeCell="E103" sqref="E103"/>
    </sheetView>
  </sheetViews>
  <sheetFormatPr defaultRowHeight="11.25"/>
  <cols>
    <col min="1" max="1" width="3.140625" style="13" customWidth="1"/>
    <col min="2" max="2" width="62.7109375" style="13" customWidth="1"/>
    <col min="3" max="6" width="15.7109375" style="13" customWidth="1"/>
    <col min="7" max="9" width="15.7109375" style="13" hidden="1" customWidth="1"/>
    <col min="10" max="10" width="15.7109375" style="13" customWidth="1"/>
    <col min="11" max="11" width="15.7109375" style="13" hidden="1" customWidth="1"/>
    <col min="12" max="23" width="15.7109375" style="13" customWidth="1"/>
    <col min="24" max="16384" width="9.140625" style="13"/>
  </cols>
  <sheetData>
    <row r="1" spans="1:25" ht="108" customHeight="1">
      <c r="A1" s="2407"/>
      <c r="B1" s="2407"/>
      <c r="C1" s="2407"/>
      <c r="D1" s="2407"/>
      <c r="E1" s="2407"/>
      <c r="F1" s="2407"/>
    </row>
    <row r="2" spans="1:25" ht="18.75" customHeight="1">
      <c r="A2" s="2448"/>
      <c r="B2" s="2448"/>
      <c r="C2" s="2448"/>
      <c r="D2" s="2448"/>
      <c r="E2" s="2448"/>
    </row>
    <row r="3" spans="1:25" ht="18.75" customHeight="1">
      <c r="A3" s="2449"/>
      <c r="B3" s="2449"/>
      <c r="C3" s="2449"/>
      <c r="D3" s="2449"/>
      <c r="E3" s="2449"/>
      <c r="G3" s="14"/>
    </row>
    <row r="4" spans="1:25" ht="18">
      <c r="A4" s="2450"/>
      <c r="B4" s="2450"/>
      <c r="C4" s="2450"/>
      <c r="D4" s="2450"/>
      <c r="E4" s="2450"/>
    </row>
    <row r="5" spans="1:25" ht="21" customHeight="1">
      <c r="A5" s="323" t="str">
        <f>"Sheet O2.2 Primary Cost PLCC Adjustment Worksheet  - "&amp;  'I2 LDC class'!$C$17</f>
        <v>Sheet O2.2 Primary Cost PLCC Adjustment Worksheet  - Fort Frances Power Corporation</v>
      </c>
      <c r="B5" s="324"/>
      <c r="C5" s="547"/>
      <c r="D5" s="547"/>
      <c r="E5" s="325"/>
    </row>
    <row r="6" spans="1:25" ht="6" customHeight="1">
      <c r="A6" s="16"/>
      <c r="B6" s="16"/>
      <c r="C6" s="548"/>
      <c r="D6" s="548"/>
      <c r="E6" s="16"/>
      <c r="F6" s="16"/>
      <c r="G6" s="16"/>
      <c r="H6" s="16"/>
      <c r="I6" s="16"/>
      <c r="J6" s="16"/>
      <c r="K6" s="16"/>
      <c r="L6" s="16"/>
      <c r="M6" s="16"/>
      <c r="N6" s="16"/>
      <c r="O6" s="16"/>
    </row>
    <row r="7" spans="1:25" ht="14.25" customHeight="1">
      <c r="A7" s="744"/>
      <c r="B7" s="797"/>
      <c r="C7" s="797"/>
      <c r="D7" s="797"/>
      <c r="E7" s="613"/>
      <c r="F7" s="613"/>
      <c r="G7" s="613"/>
      <c r="H7" s="613"/>
      <c r="I7" s="613"/>
      <c r="J7" s="613"/>
      <c r="K7" s="613"/>
      <c r="L7" s="613"/>
      <c r="M7" s="613"/>
      <c r="N7" s="613"/>
      <c r="O7" s="613"/>
      <c r="P7" s="613"/>
      <c r="Q7" s="613"/>
      <c r="R7" s="613"/>
      <c r="S7" s="613"/>
      <c r="T7" s="613"/>
      <c r="U7" s="613"/>
      <c r="V7" s="613"/>
      <c r="W7" s="613"/>
      <c r="X7" s="613"/>
    </row>
    <row r="8" spans="1:25" ht="12.75">
      <c r="C8" s="312"/>
      <c r="D8" s="312"/>
      <c r="E8" s="312"/>
      <c r="F8" s="312"/>
      <c r="G8" s="312"/>
    </row>
    <row r="9" spans="1:25">
      <c r="B9" s="798"/>
    </row>
    <row r="10" spans="1:25">
      <c r="B10" s="798"/>
    </row>
    <row r="11" spans="1:25">
      <c r="B11" s="798"/>
    </row>
    <row r="12" spans="1:25">
      <c r="B12" s="798"/>
    </row>
    <row r="13" spans="1:25" s="758" customFormat="1" ht="12.75">
      <c r="A13" s="755"/>
      <c r="B13" s="753"/>
      <c r="C13" s="753"/>
      <c r="D13" s="643">
        <v>1</v>
      </c>
      <c r="E13" s="643">
        <v>2</v>
      </c>
      <c r="F13" s="643">
        <v>3</v>
      </c>
      <c r="G13" s="643">
        <v>4</v>
      </c>
      <c r="H13" s="643">
        <v>5</v>
      </c>
      <c r="I13" s="643">
        <v>6</v>
      </c>
      <c r="J13" s="643">
        <v>7</v>
      </c>
      <c r="K13" s="643">
        <v>8</v>
      </c>
      <c r="L13" s="643">
        <v>9</v>
      </c>
      <c r="M13" s="643">
        <v>10</v>
      </c>
      <c r="N13" s="643">
        <v>11</v>
      </c>
      <c r="O13" s="643">
        <v>12</v>
      </c>
      <c r="P13" s="643">
        <v>13</v>
      </c>
      <c r="Q13" s="643">
        <v>14</v>
      </c>
      <c r="R13" s="643">
        <v>15</v>
      </c>
      <c r="S13" s="643">
        <v>16</v>
      </c>
      <c r="T13" s="643">
        <v>17</v>
      </c>
      <c r="U13" s="643">
        <v>18</v>
      </c>
      <c r="V13" s="643">
        <v>19</v>
      </c>
      <c r="W13" s="643">
        <v>20</v>
      </c>
      <c r="X13" s="756"/>
      <c r="Y13" s="757"/>
    </row>
    <row r="14" spans="1:25" s="630" customFormat="1" ht="38.25">
      <c r="A14" s="799"/>
      <c r="B14" s="835" t="s">
        <v>642</v>
      </c>
      <c r="C14" s="629" t="s">
        <v>688</v>
      </c>
      <c r="D14" s="628" t="str">
        <f>IF('I2 LDC class'!$D$20="",'I2 LDC class'!$C$20,'I2 LDC class'!$D$20)</f>
        <v>Residential</v>
      </c>
      <c r="E14" s="628" t="str">
        <f>IF('I2 LDC class'!$D$21="",'I2 LDC class'!$C$21,'I2 LDC class'!$D$21)</f>
        <v>General Service Less Than 50 kW</v>
      </c>
      <c r="F14" s="628" t="str">
        <f>IF('I2 LDC class'!$D$22="",'I2 LDC class'!$C$22,'I2 LDC class'!$D$22)</f>
        <v>General Service 50 to 4,999 kW</v>
      </c>
      <c r="G14" s="628" t="str">
        <f>IF('I2 LDC class'!$D$23="",'I2 LDC class'!$C$23,'I2 LDC class'!$D$23)</f>
        <v>GS&gt; 50-TOU</v>
      </c>
      <c r="H14" s="628" t="str">
        <f>IF('I2 LDC class'!$D$24="",'I2 LDC class'!$C$24,'I2 LDC class'!$D$24)</f>
        <v>GS &gt;50-Intermediate</v>
      </c>
      <c r="I14" s="628" t="str">
        <f>IF('I2 LDC class'!$D$25="",'I2 LDC class'!$C$25,'I2 LDC class'!$D$25)</f>
        <v>Large Use &gt;5MW</v>
      </c>
      <c r="J14" s="628" t="str">
        <f>IF('I2 LDC class'!$D$26="",'I2 LDC class'!$C$26,'I2 LDC class'!$D$26)</f>
        <v>Street Lighting</v>
      </c>
      <c r="K14" s="628" t="str">
        <f>IF('I2 LDC class'!$D$27="",'I2 LDC class'!$C$27,'I2 LDC class'!$D$27)</f>
        <v>Sentinel</v>
      </c>
      <c r="L14" s="628" t="str">
        <f>IF('I2 LDC class'!$D$28="",'I2 LDC class'!$C$28,'I2 LDC class'!$D$28)</f>
        <v>Unmetered Scattered Load</v>
      </c>
      <c r="M14" s="628" t="str">
        <f>IF('I2 LDC class'!$D$29="",'I2 LDC class'!$C$29,'I2 LDC class'!$D$29)</f>
        <v>Embedded Distributor</v>
      </c>
      <c r="N14" s="628" t="str">
        <f>IF('I2 LDC class'!$D$30="",'I2 LDC class'!$C$30,'I2 LDC class'!$D$30)</f>
        <v>Back-up/Standby Power</v>
      </c>
      <c r="O14" s="628" t="str">
        <f>IF('I2 LDC class'!$D$31="",'I2 LDC class'!$C$31,'I2 LDC class'!$D$31)</f>
        <v>Rate Class 1</v>
      </c>
      <c r="P14" s="628" t="str">
        <f>IF('I2 LDC class'!$D$32="",'I2 LDC class'!$C$32,'I2 LDC class'!$D$32)</f>
        <v>Rate class 2</v>
      </c>
      <c r="Q14" s="628" t="str">
        <f>IF('I2 LDC class'!$D$33="",'I2 LDC class'!$C$33,'I2 LDC class'!$D$33)</f>
        <v>Rate class 3</v>
      </c>
      <c r="R14" s="628" t="str">
        <f>IF('I2 LDC class'!$D$34="",'I2 LDC class'!$C$34,'I2 LDC class'!$D$34)</f>
        <v>Rate class 4</v>
      </c>
      <c r="S14" s="628" t="str">
        <f>IF('I2 LDC class'!$D$35="",'I2 LDC class'!$C$35,'I2 LDC class'!$D$35)</f>
        <v>Rate class 5</v>
      </c>
      <c r="T14" s="628" t="str">
        <f>IF('I2 LDC class'!$D$36="",'I2 LDC class'!$C$36,'I2 LDC class'!$D$36)</f>
        <v>Rate class 6</v>
      </c>
      <c r="U14" s="628" t="str">
        <f>IF('I2 LDC class'!$D$37="",'I2 LDC class'!$C$37,'I2 LDC class'!$D$37)</f>
        <v>Rate class 7</v>
      </c>
      <c r="V14" s="628" t="str">
        <f>IF('I2 LDC class'!$D$38="",'I2 LDC class'!$C$38,'I2 LDC class'!$D$38)</f>
        <v>Rate class 8</v>
      </c>
      <c r="W14" s="629" t="str">
        <f>IF('I2 LDC class'!$D$39="",'I2 LDC class'!$C$39,'I2 LDC class'!$D$39)</f>
        <v>Rate class 9</v>
      </c>
      <c r="X14" s="718"/>
    </row>
    <row r="15" spans="1:25" s="650" customFormat="1" ht="12.75">
      <c r="A15" s="800"/>
      <c r="B15" s="824" t="s">
        <v>1535</v>
      </c>
      <c r="C15" s="760">
        <f t="shared" ref="C15:C25" si="0">SUM(D15:W15)</f>
        <v>21564.972000000002</v>
      </c>
      <c r="D15" s="761">
        <f>IF(ISERROR('O7 Amortization'!G327+'O7 Amortization'!G400+'O7 Amortization'!G473+'O7 Amortization'!G546), "-", 'O7 Amortization'!G327+'O7 Amortization'!G400+'O7 Amortization'!G473+'O7 Amortization'!G546)</f>
        <v>10422.601043764771</v>
      </c>
      <c r="E15" s="761">
        <f>IF(ISERROR('O7 Amortization'!H327+'O7 Amortization'!H400+'O7 Amortization'!H473+'O7 Amortization'!H546), "-", 'O7 Amortization'!H327+'O7 Amortization'!H400+'O7 Amortization'!H473+'O7 Amortization'!H546)</f>
        <v>5477.3989862419967</v>
      </c>
      <c r="F15" s="761">
        <f>IF(ISERROR('O7 Amortization'!I327+'O7 Amortization'!I400+'O7 Amortization'!I473+'O7 Amortization'!I546), "-", 'O7 Amortization'!I327+'O7 Amortization'!I400+'O7 Amortization'!I473+'O7 Amortization'!I546)</f>
        <v>5620.0700569344062</v>
      </c>
      <c r="G15" s="761">
        <f>IF(ISERROR('O7 Amortization'!J327+'O7 Amortization'!J400+'O7 Amortization'!J473+'O7 Amortization'!J546), "-", 'O7 Amortization'!J327+'O7 Amortization'!J400+'O7 Amortization'!J473+'O7 Amortization'!J546)</f>
        <v>0</v>
      </c>
      <c r="H15" s="761">
        <f>IF(ISERROR('O7 Amortization'!K327+'O7 Amortization'!K400+'O7 Amortization'!K473+'O7 Amortization'!K546), "-", 'O7 Amortization'!K327+'O7 Amortization'!K400+'O7 Amortization'!K473+'O7 Amortization'!K546)</f>
        <v>0</v>
      </c>
      <c r="I15" s="761">
        <f>IF(ISERROR('O7 Amortization'!L327+'O7 Amortization'!L400+'O7 Amortization'!L473+'O7 Amortization'!L546), "-", 'O7 Amortization'!L327+'O7 Amortization'!L400+'O7 Amortization'!L473+'O7 Amortization'!L546)</f>
        <v>0</v>
      </c>
      <c r="J15" s="761">
        <f>IF(ISERROR('O7 Amortization'!M327+'O7 Amortization'!M400+'O7 Amortization'!M473+'O7 Amortization'!M546), "-", 'O7 Amortization'!M327+'O7 Amortization'!M400+'O7 Amortization'!M473+'O7 Amortization'!M546)</f>
        <v>10.925897212116457</v>
      </c>
      <c r="K15" s="761">
        <f>IF(ISERROR('O7 Amortization'!N327+'O7 Amortization'!N400+'O7 Amortization'!N473+'O7 Amortization'!N546), "-", 'O7 Amortization'!N327+'O7 Amortization'!N400+'O7 Amortization'!N473+'O7 Amortization'!N546)</f>
        <v>0</v>
      </c>
      <c r="L15" s="761">
        <f>IF(ISERROR('O7 Amortization'!O327+'O7 Amortization'!O400+'O7 Amortization'!O473+'O7 Amortization'!O546), "-", 'O7 Amortization'!O327+'O7 Amortization'!O400+'O7 Amortization'!O473+'O7 Amortization'!O546)</f>
        <v>33.976015846710538</v>
      </c>
      <c r="M15" s="761">
        <f>IF(ISERROR('O7 Amortization'!P327+'O7 Amortization'!P400+'O7 Amortization'!P473+'O7 Amortization'!P546), "-", 'O7 Amortization'!P327+'O7 Amortization'!P400+'O7 Amortization'!P473+'O7 Amortization'!P546)</f>
        <v>0</v>
      </c>
      <c r="N15" s="761">
        <f>IF(ISERROR('O7 Amortization'!Q327+'O7 Amortization'!Q400+'O7 Amortization'!Q473+'O7 Amortization'!Q546), "-", 'O7 Amortization'!Q327+'O7 Amortization'!Q400+'O7 Amortization'!Q473+'O7 Amortization'!Q546)</f>
        <v>0</v>
      </c>
      <c r="O15" s="761">
        <f>IF(ISERROR('O7 Amortization'!R327+'O7 Amortization'!R400+'O7 Amortization'!R473+'O7 Amortization'!R546), "-", 'O7 Amortization'!R327+'O7 Amortization'!R400+'O7 Amortization'!R473+'O7 Amortization'!R546)</f>
        <v>0</v>
      </c>
      <c r="P15" s="761">
        <f>IF(ISERROR('O7 Amortization'!S327+'O7 Amortization'!S400+'O7 Amortization'!S473+'O7 Amortization'!S546), "-", 'O7 Amortization'!S327+'O7 Amortization'!S400+'O7 Amortization'!S473+'O7 Amortization'!S546)</f>
        <v>0</v>
      </c>
      <c r="Q15" s="761">
        <f>IF(ISERROR('O7 Amortization'!T327+'O7 Amortization'!T400+'O7 Amortization'!T473+'O7 Amortization'!T546), "-", 'O7 Amortization'!T327+'O7 Amortization'!T400+'O7 Amortization'!T473+'O7 Amortization'!T546)</f>
        <v>0</v>
      </c>
      <c r="R15" s="761">
        <f>IF(ISERROR('O7 Amortization'!U327+'O7 Amortization'!U400+'O7 Amortization'!U473+'O7 Amortization'!U546), "-", 'O7 Amortization'!U327+'O7 Amortization'!U400+'O7 Amortization'!U473+'O7 Amortization'!U546)</f>
        <v>0</v>
      </c>
      <c r="S15" s="761">
        <f>IF(ISERROR('O7 Amortization'!V327+'O7 Amortization'!V400+'O7 Amortization'!V473+'O7 Amortization'!V546), "-", 'O7 Amortization'!V327+'O7 Amortization'!V400+'O7 Amortization'!V473+'O7 Amortization'!V546)</f>
        <v>0</v>
      </c>
      <c r="T15" s="761">
        <f>IF(ISERROR('O7 Amortization'!W327+'O7 Amortization'!W400+'O7 Amortization'!W473+'O7 Amortization'!W546), "-", 'O7 Amortization'!W327+'O7 Amortization'!W400+'O7 Amortization'!W473+'O7 Amortization'!W546)</f>
        <v>0</v>
      </c>
      <c r="U15" s="761">
        <f>IF(ISERROR('O7 Amortization'!X327+'O7 Amortization'!X400+'O7 Amortization'!X473+'O7 Amortization'!X546), "-", 'O7 Amortization'!X327+'O7 Amortization'!X400+'O7 Amortization'!X473+'O7 Amortization'!X546)</f>
        <v>0</v>
      </c>
      <c r="V15" s="761">
        <f>IF(ISERROR('O7 Amortization'!Y327+'O7 Amortization'!Y400+'O7 Amortization'!Y473+'O7 Amortization'!Y546), "-", 'O7 Amortization'!Y327+'O7 Amortization'!Y400+'O7 Amortization'!Y473+'O7 Amortization'!Y546)</f>
        <v>0</v>
      </c>
      <c r="W15" s="762">
        <f>IF(ISERROR('O7 Amortization'!Z327+'O7 Amortization'!Z400+'O7 Amortization'!Z473+'O7 Amortization'!Z546), "-", 'O7 Amortization'!Z327+'O7 Amortization'!Z400+'O7 Amortization'!Z473+'O7 Amortization'!Z546)</f>
        <v>0</v>
      </c>
      <c r="X15" s="763"/>
    </row>
    <row r="16" spans="1:25" s="650" customFormat="1" ht="12.75">
      <c r="A16" s="800"/>
      <c r="B16" s="824" t="s">
        <v>1536</v>
      </c>
      <c r="C16" s="764">
        <f t="shared" si="0"/>
        <v>5199.6251999999995</v>
      </c>
      <c r="D16" s="666">
        <f>IF(ISERROR('O7 Amortization'!G331+'O7 Amortization'!G404+'O7 Amortization'!G477+'O7 Amortization'!G550), "-", 'O7 Amortization'!G331+'O7 Amortization'!G404+'O7 Amortization'!G477+'O7 Amortization'!G550)</f>
        <v>2513.0391561234396</v>
      </c>
      <c r="E16" s="666">
        <f>IF(ISERROR('O7 Amortization'!H331+'O7 Amortization'!H404+'O7 Amortization'!H477+'O7 Amortization'!H550), "-", 'O7 Amortization'!H331+'O7 Amortization'!H404+'O7 Amortization'!H477+'O7 Amortization'!H550)</f>
        <v>1320.6797485903685</v>
      </c>
      <c r="F16" s="666">
        <f>IF(ISERROR('O7 Amortization'!I331+'O7 Amortization'!I404+'O7 Amortization'!I477+'O7 Amortization'!I550), "-", 'O7 Amortization'!I331+'O7 Amortization'!I404+'O7 Amortization'!I477+'O7 Amortization'!I550)</f>
        <v>1355.0797976367219</v>
      </c>
      <c r="G16" s="666">
        <f>IF(ISERROR('O7 Amortization'!J331+'O7 Amortization'!J404+'O7 Amortization'!J477+'O7 Amortization'!J550), "-", 'O7 Amortization'!J331+'O7 Amortization'!J404+'O7 Amortization'!J477+'O7 Amortization'!J550)</f>
        <v>0</v>
      </c>
      <c r="H16" s="666">
        <f>IF(ISERROR('O7 Amortization'!K331+'O7 Amortization'!K404+'O7 Amortization'!K477+'O7 Amortization'!K550), "-", 'O7 Amortization'!K331+'O7 Amortization'!K404+'O7 Amortization'!K477+'O7 Amortization'!K550)</f>
        <v>0</v>
      </c>
      <c r="I16" s="666">
        <f>IF(ISERROR('O7 Amortization'!L331+'O7 Amortization'!L404+'O7 Amortization'!L477+'O7 Amortization'!L550), "-", 'O7 Amortization'!L331+'O7 Amortization'!L404+'O7 Amortization'!L477+'O7 Amortization'!L550)</f>
        <v>0</v>
      </c>
      <c r="J16" s="666">
        <f>IF(ISERROR('O7 Amortization'!M331+'O7 Amortization'!M404+'O7 Amortization'!M477+'O7 Amortization'!M550), "-", 'O7 Amortization'!M331+'O7 Amortization'!M404+'O7 Amortization'!M477+'O7 Amortization'!M550)</f>
        <v>2.6343911077988174</v>
      </c>
      <c r="K16" s="666">
        <f>IF(ISERROR('O7 Amortization'!N331+'O7 Amortization'!N404+'O7 Amortization'!N477+'O7 Amortization'!N550), "-", 'O7 Amortization'!N331+'O7 Amortization'!N404+'O7 Amortization'!N477+'O7 Amortization'!N550)</f>
        <v>0</v>
      </c>
      <c r="L16" s="666">
        <f>IF(ISERROR('O7 Amortization'!O331+'O7 Amortization'!O404+'O7 Amortization'!O477+'O7 Amortization'!O550), "-", 'O7 Amortization'!O331+'O7 Amortization'!O404+'O7 Amortization'!O477+'O7 Amortization'!O550)</f>
        <v>8.192106541671162</v>
      </c>
      <c r="M16" s="666">
        <f>IF(ISERROR('O7 Amortization'!P331+'O7 Amortization'!P404+'O7 Amortization'!P477+'O7 Amortization'!P550), "-", 'O7 Amortization'!P331+'O7 Amortization'!P404+'O7 Amortization'!P477+'O7 Amortization'!P550)</f>
        <v>0</v>
      </c>
      <c r="N16" s="666">
        <f>IF(ISERROR('O7 Amortization'!Q331+'O7 Amortization'!Q404+'O7 Amortization'!Q477+'O7 Amortization'!Q550), "-", 'O7 Amortization'!Q331+'O7 Amortization'!Q404+'O7 Amortization'!Q477+'O7 Amortization'!Q550)</f>
        <v>0</v>
      </c>
      <c r="O16" s="666">
        <f>IF(ISERROR('O7 Amortization'!R331+'O7 Amortization'!R404+'O7 Amortization'!R477+'O7 Amortization'!R550), "-", 'O7 Amortization'!R331+'O7 Amortization'!R404+'O7 Amortization'!R477+'O7 Amortization'!R550)</f>
        <v>0</v>
      </c>
      <c r="P16" s="666">
        <f>IF(ISERROR('O7 Amortization'!S331+'O7 Amortization'!S404+'O7 Amortization'!S477+'O7 Amortization'!S550), "-", 'O7 Amortization'!S331+'O7 Amortization'!S404+'O7 Amortization'!S477+'O7 Amortization'!S550)</f>
        <v>0</v>
      </c>
      <c r="Q16" s="666">
        <f>IF(ISERROR('O7 Amortization'!T331+'O7 Amortization'!T404+'O7 Amortization'!T477+'O7 Amortization'!T550), "-", 'O7 Amortization'!T331+'O7 Amortization'!T404+'O7 Amortization'!T477+'O7 Amortization'!T550)</f>
        <v>0</v>
      </c>
      <c r="R16" s="666">
        <f>IF(ISERROR('O7 Amortization'!U331+'O7 Amortization'!U404+'O7 Amortization'!U477+'O7 Amortization'!U550), "-", 'O7 Amortization'!U331+'O7 Amortization'!U404+'O7 Amortization'!U477+'O7 Amortization'!U550)</f>
        <v>0</v>
      </c>
      <c r="S16" s="666">
        <f>IF(ISERROR('O7 Amortization'!V331+'O7 Amortization'!V404+'O7 Amortization'!V477+'O7 Amortization'!V550), "-", 'O7 Amortization'!V331+'O7 Amortization'!V404+'O7 Amortization'!V477+'O7 Amortization'!V550)</f>
        <v>0</v>
      </c>
      <c r="T16" s="666">
        <f>IF(ISERROR('O7 Amortization'!W331+'O7 Amortization'!W404+'O7 Amortization'!W477+'O7 Amortization'!W550), "-", 'O7 Amortization'!W331+'O7 Amortization'!W404+'O7 Amortization'!W477+'O7 Amortization'!W550)</f>
        <v>0</v>
      </c>
      <c r="U16" s="666">
        <f>IF(ISERROR('O7 Amortization'!X331+'O7 Amortization'!X404+'O7 Amortization'!X477+'O7 Amortization'!X550), "-", 'O7 Amortization'!X331+'O7 Amortization'!X404+'O7 Amortization'!X477+'O7 Amortization'!X550)</f>
        <v>0</v>
      </c>
      <c r="V16" s="666">
        <f>IF(ISERROR('O7 Amortization'!Y331+'O7 Amortization'!Y404+'O7 Amortization'!Y477+'O7 Amortization'!Y550), "-", 'O7 Amortization'!Y331+'O7 Amortization'!Y404+'O7 Amortization'!Y477+'O7 Amortization'!Y550)</f>
        <v>0</v>
      </c>
      <c r="W16" s="667">
        <f>IF(ISERROR('O7 Amortization'!Z331+'O7 Amortization'!Z404+'O7 Amortization'!Z477+'O7 Amortization'!Z550), "-", 'O7 Amortization'!Z331+'O7 Amortization'!Z404+'O7 Amortization'!Z477+'O7 Amortization'!Z550)</f>
        <v>0</v>
      </c>
      <c r="X16" s="763"/>
    </row>
    <row r="17" spans="1:24" s="650" customFormat="1" ht="12.75">
      <c r="A17" s="800"/>
      <c r="B17" s="824" t="s">
        <v>1537</v>
      </c>
      <c r="C17" s="764">
        <f t="shared" si="0"/>
        <v>168</v>
      </c>
      <c r="D17" s="666">
        <f>IF(ISERROR('O7 Amortization'!G335+'O7 Amortization'!G408+'O7 Amortization'!G481+'O7 Amortization'!G554), "-", 'O7 Amortization'!G335+'O7 Amortization'!G408+'O7 Amortization'!G481+'O7 Amortization'!G554)</f>
        <v>81.196348196161878</v>
      </c>
      <c r="E17" s="666">
        <f>IF(ISERROR('O7 Amortization'!H335+'O7 Amortization'!H408+'O7 Amortization'!H481+'O7 Amortization'!H554), "-", 'O7 Amortization'!H335+'O7 Amortization'!H408+'O7 Amortization'!H481+'O7 Amortization'!H554)</f>
        <v>42.671190562577834</v>
      </c>
      <c r="F17" s="666">
        <f>IF(ISERROR('O7 Amortization'!I335+'O7 Amortization'!I408+'O7 Amortization'!I481+'O7 Amortization'!I554), "-", 'O7 Amortization'!I335+'O7 Amortization'!I408+'O7 Amortization'!I481+'O7 Amortization'!I554)</f>
        <v>43.782656873608744</v>
      </c>
      <c r="G17" s="666">
        <f>IF(ISERROR('O7 Amortization'!J335+'O7 Amortization'!J408+'O7 Amortization'!J481+'O7 Amortization'!J554), "-", 'O7 Amortization'!J335+'O7 Amortization'!J408+'O7 Amortization'!J481+'O7 Amortization'!J554)</f>
        <v>0</v>
      </c>
      <c r="H17" s="666">
        <f>IF(ISERROR('O7 Amortization'!K335+'O7 Amortization'!K408+'O7 Amortization'!K481+'O7 Amortization'!K554), "-", 'O7 Amortization'!K335+'O7 Amortization'!K408+'O7 Amortization'!K481+'O7 Amortization'!K554)</f>
        <v>0</v>
      </c>
      <c r="I17" s="666">
        <f>IF(ISERROR('O7 Amortization'!L335+'O7 Amortization'!L408+'O7 Amortization'!L481+'O7 Amortization'!L554), "-", 'O7 Amortization'!L335+'O7 Amortization'!L408+'O7 Amortization'!L481+'O7 Amortization'!L554)</f>
        <v>0</v>
      </c>
      <c r="J17" s="666">
        <f>IF(ISERROR('O7 Amortization'!M335+'O7 Amortization'!M408+'O7 Amortization'!M481+'O7 Amortization'!M554), "-", 'O7 Amortization'!M335+'O7 Amortization'!M408+'O7 Amortization'!M481+'O7 Amortization'!M554)</f>
        <v>8.511723231709109E-2</v>
      </c>
      <c r="K17" s="666">
        <f>IF(ISERROR('O7 Amortization'!N335+'O7 Amortization'!N408+'O7 Amortization'!N481+'O7 Amortization'!N554), "-", 'O7 Amortization'!N335+'O7 Amortization'!N408+'O7 Amortization'!N481+'O7 Amortization'!N554)</f>
        <v>0</v>
      </c>
      <c r="L17" s="666">
        <f>IF(ISERROR('O7 Amortization'!O335+'O7 Amortization'!O408+'O7 Amortization'!O481+'O7 Amortization'!O554), "-", 'O7 Amortization'!O335+'O7 Amortization'!O408+'O7 Amortization'!O481+'O7 Amortization'!O554)</f>
        <v>0.26468713533443816</v>
      </c>
      <c r="M17" s="666">
        <f>IF(ISERROR('O7 Amortization'!P335+'O7 Amortization'!P408+'O7 Amortization'!P481+'O7 Amortization'!P554), "-", 'O7 Amortization'!P335+'O7 Amortization'!P408+'O7 Amortization'!P481+'O7 Amortization'!P554)</f>
        <v>0</v>
      </c>
      <c r="N17" s="666">
        <f>IF(ISERROR('O7 Amortization'!Q335+'O7 Amortization'!Q408+'O7 Amortization'!Q481+'O7 Amortization'!Q554), "-", 'O7 Amortization'!Q335+'O7 Amortization'!Q408+'O7 Amortization'!Q481+'O7 Amortization'!Q554)</f>
        <v>0</v>
      </c>
      <c r="O17" s="666">
        <f>IF(ISERROR('O7 Amortization'!R335+'O7 Amortization'!R408+'O7 Amortization'!R481+'O7 Amortization'!R554), "-", 'O7 Amortization'!R335+'O7 Amortization'!R408+'O7 Amortization'!R481+'O7 Amortization'!R554)</f>
        <v>0</v>
      </c>
      <c r="P17" s="666">
        <f>IF(ISERROR('O7 Amortization'!S335+'O7 Amortization'!S408+'O7 Amortization'!S481+'O7 Amortization'!S554), "-", 'O7 Amortization'!S335+'O7 Amortization'!S408+'O7 Amortization'!S481+'O7 Amortization'!S554)</f>
        <v>0</v>
      </c>
      <c r="Q17" s="666">
        <f>IF(ISERROR('O7 Amortization'!T335+'O7 Amortization'!T408+'O7 Amortization'!T481+'O7 Amortization'!T554), "-", 'O7 Amortization'!T335+'O7 Amortization'!T408+'O7 Amortization'!T481+'O7 Amortization'!T554)</f>
        <v>0</v>
      </c>
      <c r="R17" s="666">
        <f>IF(ISERROR('O7 Amortization'!U335+'O7 Amortization'!U408+'O7 Amortization'!U481+'O7 Amortization'!U554), "-", 'O7 Amortization'!U335+'O7 Amortization'!U408+'O7 Amortization'!U481+'O7 Amortization'!U554)</f>
        <v>0</v>
      </c>
      <c r="S17" s="666">
        <f>IF(ISERROR('O7 Amortization'!V335+'O7 Amortization'!V408+'O7 Amortization'!V481+'O7 Amortization'!V554), "-", 'O7 Amortization'!V335+'O7 Amortization'!V408+'O7 Amortization'!V481+'O7 Amortization'!V554)</f>
        <v>0</v>
      </c>
      <c r="T17" s="666">
        <f>IF(ISERROR('O7 Amortization'!W335+'O7 Amortization'!W408+'O7 Amortization'!W481+'O7 Amortization'!W554), "-", 'O7 Amortization'!W335+'O7 Amortization'!W408+'O7 Amortization'!W481+'O7 Amortization'!W554)</f>
        <v>0</v>
      </c>
      <c r="U17" s="666">
        <f>IF(ISERROR('O7 Amortization'!X335+'O7 Amortization'!X408+'O7 Amortization'!X481+'O7 Amortization'!X554), "-", 'O7 Amortization'!X335+'O7 Amortization'!X408+'O7 Amortization'!X481+'O7 Amortization'!X554)</f>
        <v>0</v>
      </c>
      <c r="V17" s="666">
        <f>IF(ISERROR('O7 Amortization'!Y335+'O7 Amortization'!Y408+'O7 Amortization'!Y481+'O7 Amortization'!Y554), "-", 'O7 Amortization'!Y335+'O7 Amortization'!Y408+'O7 Amortization'!Y481+'O7 Amortization'!Y554)</f>
        <v>0</v>
      </c>
      <c r="W17" s="667">
        <f>IF(ISERROR('O7 Amortization'!Z335+'O7 Amortization'!Z408+'O7 Amortization'!Z481+'O7 Amortization'!Z554), "-", 'O7 Amortization'!Z335+'O7 Amortization'!Z408+'O7 Amortization'!Z481+'O7 Amortization'!Z554)</f>
        <v>0</v>
      </c>
      <c r="X17" s="763"/>
    </row>
    <row r="18" spans="1:24" s="650" customFormat="1" ht="12.75">
      <c r="A18" s="800"/>
      <c r="B18" s="824" t="s">
        <v>1538</v>
      </c>
      <c r="C18" s="764">
        <f t="shared" si="0"/>
        <v>3339.5423999999998</v>
      </c>
      <c r="D18" s="666">
        <f>IF(ISERROR('O7 Amortization'!G339+'O7 Amortization'!G412+'O7 Amortization'!G485+'O7 Amortization'!G558), "-", 'O7 Amortization'!G339+'O7 Amortization'!G412+'O7 Amortization'!G485+'O7 Amortization'!G558)</f>
        <v>1614.0395686086079</v>
      </c>
      <c r="E18" s="666">
        <f>IF(ISERROR('O7 Amortization'!H339+'O7 Amortization'!H412+'O7 Amortization'!H485+'O7 Amortization'!H558), "-", 'O7 Amortization'!H339+'O7 Amortization'!H412+'O7 Amortization'!H485+'O7 Amortization'!H558)</f>
        <v>848.22767941790801</v>
      </c>
      <c r="F18" s="666">
        <f>IF(ISERROR('O7 Amortization'!I339+'O7 Amortization'!I412+'O7 Amortization'!I485+'O7 Amortization'!I558), "-", 'O7 Amortization'!I339+'O7 Amortization'!I412+'O7 Amortization'!I485+'O7 Amortization'!I558)</f>
        <v>870.321660798023</v>
      </c>
      <c r="G18" s="666">
        <f>IF(ISERROR('O7 Amortization'!J339+'O7 Amortization'!J412+'O7 Amortization'!J485+'O7 Amortization'!J558), "-", 'O7 Amortization'!J339+'O7 Amortization'!J412+'O7 Amortization'!J485+'O7 Amortization'!J558)</f>
        <v>0</v>
      </c>
      <c r="H18" s="666">
        <f>IF(ISERROR('O7 Amortization'!K339+'O7 Amortization'!K412+'O7 Amortization'!K485+'O7 Amortization'!K558), "-", 'O7 Amortization'!K339+'O7 Amortization'!K412+'O7 Amortization'!K485+'O7 Amortization'!K558)</f>
        <v>0</v>
      </c>
      <c r="I18" s="666">
        <f>IF(ISERROR('O7 Amortization'!L339+'O7 Amortization'!L412+'O7 Amortization'!L485+'O7 Amortization'!L558), "-", 'O7 Amortization'!L339+'O7 Amortization'!L412+'O7 Amortization'!L485+'O7 Amortization'!L558)</f>
        <v>0</v>
      </c>
      <c r="J18" s="666">
        <f>IF(ISERROR('O7 Amortization'!M339+'O7 Amortization'!M412+'O7 Amortization'!M485+'O7 Amortization'!M558), "-", 'O7 Amortization'!M339+'O7 Amortization'!M412+'O7 Amortization'!M485+'O7 Amortization'!M558)</f>
        <v>1.6919797993665238</v>
      </c>
      <c r="K18" s="666">
        <f>IF(ISERROR('O7 Amortization'!N339+'O7 Amortization'!N412+'O7 Amortization'!N485+'O7 Amortization'!N558), "-", 'O7 Amortization'!N339+'O7 Amortization'!N412+'O7 Amortization'!N485+'O7 Amortization'!N558)</f>
        <v>0</v>
      </c>
      <c r="L18" s="666">
        <f>IF(ISERROR('O7 Amortization'!O339+'O7 Amortization'!O412+'O7 Amortization'!O485+'O7 Amortization'!O558), "-", 'O7 Amortization'!O339+'O7 Amortization'!O412+'O7 Amortization'!O485+'O7 Amortization'!O558)</f>
        <v>5.2615113760946102</v>
      </c>
      <c r="M18" s="666">
        <f>IF(ISERROR('O7 Amortization'!P339+'O7 Amortization'!P412+'O7 Amortization'!P485+'O7 Amortization'!P558), "-", 'O7 Amortization'!P339+'O7 Amortization'!P412+'O7 Amortization'!P485+'O7 Amortization'!P558)</f>
        <v>0</v>
      </c>
      <c r="N18" s="666">
        <f>IF(ISERROR('O7 Amortization'!Q339+'O7 Amortization'!Q412+'O7 Amortization'!Q485+'O7 Amortization'!Q558), "-", 'O7 Amortization'!Q339+'O7 Amortization'!Q412+'O7 Amortization'!Q485+'O7 Amortization'!Q558)</f>
        <v>0</v>
      </c>
      <c r="O18" s="666">
        <f>IF(ISERROR('O7 Amortization'!R339+'O7 Amortization'!R412+'O7 Amortization'!R485+'O7 Amortization'!R558), "-", 'O7 Amortization'!R339+'O7 Amortization'!R412+'O7 Amortization'!R485+'O7 Amortization'!R558)</f>
        <v>0</v>
      </c>
      <c r="P18" s="666">
        <f>IF(ISERROR('O7 Amortization'!S339+'O7 Amortization'!S412+'O7 Amortization'!S485+'O7 Amortization'!S558), "-", 'O7 Amortization'!S339+'O7 Amortization'!S412+'O7 Amortization'!S485+'O7 Amortization'!S558)</f>
        <v>0</v>
      </c>
      <c r="Q18" s="666">
        <f>IF(ISERROR('O7 Amortization'!T339+'O7 Amortization'!T412+'O7 Amortization'!T485+'O7 Amortization'!T558), "-", 'O7 Amortization'!T339+'O7 Amortization'!T412+'O7 Amortization'!T485+'O7 Amortization'!T558)</f>
        <v>0</v>
      </c>
      <c r="R18" s="666">
        <f>IF(ISERROR('O7 Amortization'!U339+'O7 Amortization'!U412+'O7 Amortization'!U485+'O7 Amortization'!U558), "-", 'O7 Amortization'!U339+'O7 Amortization'!U412+'O7 Amortization'!U485+'O7 Amortization'!U558)</f>
        <v>0</v>
      </c>
      <c r="S18" s="666">
        <f>IF(ISERROR('O7 Amortization'!V339+'O7 Amortization'!V412+'O7 Amortization'!V485+'O7 Amortization'!V558), "-", 'O7 Amortization'!V339+'O7 Amortization'!V412+'O7 Amortization'!V485+'O7 Amortization'!V558)</f>
        <v>0</v>
      </c>
      <c r="T18" s="666">
        <f>IF(ISERROR('O7 Amortization'!W339+'O7 Amortization'!W412+'O7 Amortization'!W485+'O7 Amortization'!W558), "-", 'O7 Amortization'!W339+'O7 Amortization'!W412+'O7 Amortization'!W485+'O7 Amortization'!W558)</f>
        <v>0</v>
      </c>
      <c r="U18" s="666">
        <f>IF(ISERROR('O7 Amortization'!X339+'O7 Amortization'!X412+'O7 Amortization'!X485+'O7 Amortization'!X558), "-", 'O7 Amortization'!X339+'O7 Amortization'!X412+'O7 Amortization'!X485+'O7 Amortization'!X558)</f>
        <v>0</v>
      </c>
      <c r="V18" s="666">
        <f>IF(ISERROR('O7 Amortization'!Y339+'O7 Amortization'!Y412+'O7 Amortization'!Y485+'O7 Amortization'!Y558), "-", 'O7 Amortization'!Y339+'O7 Amortization'!Y412+'O7 Amortization'!Y485+'O7 Amortization'!Y558)</f>
        <v>0</v>
      </c>
      <c r="W18" s="667">
        <f>IF(ISERROR('O7 Amortization'!Z339+'O7 Amortization'!Z412+'O7 Amortization'!Z485+'O7 Amortization'!Z558), "-", 'O7 Amortization'!Z339+'O7 Amortization'!Z412+'O7 Amortization'!Z485+'O7 Amortization'!Z558)</f>
        <v>0</v>
      </c>
      <c r="X18" s="763"/>
    </row>
    <row r="19" spans="1:24" s="650" customFormat="1" ht="12.75">
      <c r="A19" s="800"/>
      <c r="B19" s="824" t="s">
        <v>1499</v>
      </c>
      <c r="C19" s="764">
        <f t="shared" si="0"/>
        <v>10583.865491251665</v>
      </c>
      <c r="D19" s="763">
        <f t="shared" ref="D19:W19" si="1">IF(ISERROR(D38*(D58/D40)),0,D38*(D58/D40))</f>
        <v>5115.3049267203087</v>
      </c>
      <c r="E19" s="763">
        <f t="shared" si="1"/>
        <v>2688.2508408684012</v>
      </c>
      <c r="F19" s="763">
        <f t="shared" si="1"/>
        <v>2758.2723285708339</v>
      </c>
      <c r="G19" s="763">
        <f t="shared" si="1"/>
        <v>0</v>
      </c>
      <c r="H19" s="763">
        <f t="shared" si="1"/>
        <v>0</v>
      </c>
      <c r="I19" s="763">
        <f t="shared" si="1"/>
        <v>0</v>
      </c>
      <c r="J19" s="763">
        <f t="shared" si="1"/>
        <v>5.3623174870935228</v>
      </c>
      <c r="K19" s="763">
        <f t="shared" si="1"/>
        <v>0</v>
      </c>
      <c r="L19" s="763">
        <f t="shared" si="1"/>
        <v>16.67507760502631</v>
      </c>
      <c r="M19" s="763">
        <f t="shared" si="1"/>
        <v>0</v>
      </c>
      <c r="N19" s="763">
        <f t="shared" si="1"/>
        <v>0</v>
      </c>
      <c r="O19" s="763">
        <f t="shared" si="1"/>
        <v>0</v>
      </c>
      <c r="P19" s="763">
        <f t="shared" si="1"/>
        <v>0</v>
      </c>
      <c r="Q19" s="763">
        <f t="shared" si="1"/>
        <v>0</v>
      </c>
      <c r="R19" s="763">
        <f t="shared" si="1"/>
        <v>0</v>
      </c>
      <c r="S19" s="763">
        <f t="shared" si="1"/>
        <v>0</v>
      </c>
      <c r="T19" s="763">
        <f t="shared" si="1"/>
        <v>0</v>
      </c>
      <c r="U19" s="763">
        <f t="shared" si="1"/>
        <v>0</v>
      </c>
      <c r="V19" s="763">
        <f t="shared" si="1"/>
        <v>0</v>
      </c>
      <c r="W19" s="651">
        <f t="shared" si="1"/>
        <v>0</v>
      </c>
      <c r="X19" s="763"/>
    </row>
    <row r="20" spans="1:24" s="650" customFormat="1" ht="12.75">
      <c r="A20" s="800"/>
      <c r="B20" s="824" t="s">
        <v>1500</v>
      </c>
      <c r="C20" s="764">
        <f t="shared" si="0"/>
        <v>95562.508276165914</v>
      </c>
      <c r="D20" s="763">
        <f t="shared" ref="D20:W20" si="2">IF(ISERROR((D51/(D51+D66+D72))*D86),0,(D51/(D51+D66+D72))*D86)</f>
        <v>46487.695914234013</v>
      </c>
      <c r="E20" s="763">
        <f t="shared" si="2"/>
        <v>24430.721026752024</v>
      </c>
      <c r="F20" s="763">
        <f t="shared" si="2"/>
        <v>24443.816329787169</v>
      </c>
      <c r="G20" s="763">
        <f t="shared" si="2"/>
        <v>0</v>
      </c>
      <c r="H20" s="763">
        <f t="shared" si="2"/>
        <v>0</v>
      </c>
      <c r="I20" s="763">
        <f t="shared" si="2"/>
        <v>0</v>
      </c>
      <c r="J20" s="763">
        <f t="shared" si="2"/>
        <v>48.732536634020498</v>
      </c>
      <c r="K20" s="763">
        <f t="shared" si="2"/>
        <v>0</v>
      </c>
      <c r="L20" s="763">
        <f t="shared" si="2"/>
        <v>151.54246875869606</v>
      </c>
      <c r="M20" s="763">
        <f t="shared" si="2"/>
        <v>0</v>
      </c>
      <c r="N20" s="763">
        <f t="shared" si="2"/>
        <v>0</v>
      </c>
      <c r="O20" s="763">
        <f t="shared" si="2"/>
        <v>0</v>
      </c>
      <c r="P20" s="763">
        <f t="shared" si="2"/>
        <v>0</v>
      </c>
      <c r="Q20" s="763">
        <f t="shared" si="2"/>
        <v>0</v>
      </c>
      <c r="R20" s="763">
        <f t="shared" si="2"/>
        <v>0</v>
      </c>
      <c r="S20" s="763">
        <f t="shared" si="2"/>
        <v>0</v>
      </c>
      <c r="T20" s="763">
        <f t="shared" si="2"/>
        <v>0</v>
      </c>
      <c r="U20" s="763">
        <f t="shared" si="2"/>
        <v>0</v>
      </c>
      <c r="V20" s="763">
        <f t="shared" si="2"/>
        <v>0</v>
      </c>
      <c r="W20" s="651">
        <f t="shared" si="2"/>
        <v>0</v>
      </c>
      <c r="X20" s="763"/>
    </row>
    <row r="21" spans="1:24" s="763" customFormat="1" ht="12.75">
      <c r="A21" s="765"/>
      <c r="B21" s="824" t="s">
        <v>725</v>
      </c>
      <c r="C21" s="764">
        <f t="shared" si="0"/>
        <v>74627.455569990168</v>
      </c>
      <c r="D21" s="763">
        <f t="shared" ref="D21:W21" si="3">IF(ISERROR(D95/D97*D93),0, D95/D97*D93)</f>
        <v>36068.3146872293</v>
      </c>
      <c r="E21" s="763">
        <f t="shared" si="3"/>
        <v>18955.01415373429</v>
      </c>
      <c r="F21" s="763">
        <f t="shared" si="3"/>
        <v>19448.73976530572</v>
      </c>
      <c r="G21" s="763">
        <f t="shared" si="3"/>
        <v>0</v>
      </c>
      <c r="H21" s="763">
        <f t="shared" si="3"/>
        <v>0</v>
      </c>
      <c r="I21" s="763">
        <f t="shared" si="3"/>
        <v>0</v>
      </c>
      <c r="J21" s="763">
        <f t="shared" si="3"/>
        <v>37.810014720144338</v>
      </c>
      <c r="K21" s="763">
        <f t="shared" si="3"/>
        <v>0</v>
      </c>
      <c r="L21" s="763">
        <f t="shared" si="3"/>
        <v>117.57694900070689</v>
      </c>
      <c r="M21" s="763">
        <f t="shared" si="3"/>
        <v>0</v>
      </c>
      <c r="N21" s="763">
        <f t="shared" si="3"/>
        <v>0</v>
      </c>
      <c r="O21" s="763">
        <f t="shared" si="3"/>
        <v>0</v>
      </c>
      <c r="P21" s="763">
        <f t="shared" si="3"/>
        <v>0</v>
      </c>
      <c r="Q21" s="763">
        <f t="shared" si="3"/>
        <v>0</v>
      </c>
      <c r="R21" s="763">
        <f t="shared" si="3"/>
        <v>0</v>
      </c>
      <c r="S21" s="763">
        <f t="shared" si="3"/>
        <v>0</v>
      </c>
      <c r="T21" s="763">
        <f t="shared" si="3"/>
        <v>0</v>
      </c>
      <c r="U21" s="763">
        <f t="shared" si="3"/>
        <v>0</v>
      </c>
      <c r="V21" s="763">
        <f t="shared" si="3"/>
        <v>0</v>
      </c>
      <c r="W21" s="651">
        <f t="shared" si="3"/>
        <v>0</v>
      </c>
    </row>
    <row r="22" spans="1:24" s="763" customFormat="1" ht="12.75">
      <c r="A22" s="765"/>
      <c r="B22" s="824" t="s">
        <v>1501</v>
      </c>
      <c r="C22" s="764">
        <f t="shared" si="0"/>
        <v>72512.73571254361</v>
      </c>
      <c r="D22" s="763">
        <f t="shared" ref="D22:W22" si="4">IF(ISERROR(SUM(D20:D21)/D44*D42),0,SUM(D20:D20)/D44*D42)</f>
        <v>35144.412109112389</v>
      </c>
      <c r="E22" s="763">
        <f t="shared" si="4"/>
        <v>18646.322984811999</v>
      </c>
      <c r="F22" s="763">
        <f t="shared" si="4"/>
        <v>18570.040439246957</v>
      </c>
      <c r="G22" s="763">
        <f t="shared" si="4"/>
        <v>0</v>
      </c>
      <c r="H22" s="763">
        <f t="shared" si="4"/>
        <v>0</v>
      </c>
      <c r="I22" s="763">
        <f t="shared" si="4"/>
        <v>0</v>
      </c>
      <c r="J22" s="763">
        <f t="shared" si="4"/>
        <v>37.291348922797184</v>
      </c>
      <c r="K22" s="763">
        <f t="shared" si="4"/>
        <v>0</v>
      </c>
      <c r="L22" s="763">
        <f t="shared" si="4"/>
        <v>114.66883044947474</v>
      </c>
      <c r="M22" s="763">
        <f t="shared" si="4"/>
        <v>0</v>
      </c>
      <c r="N22" s="763">
        <f t="shared" si="4"/>
        <v>0</v>
      </c>
      <c r="O22" s="763">
        <f t="shared" si="4"/>
        <v>0</v>
      </c>
      <c r="P22" s="763">
        <f t="shared" si="4"/>
        <v>0</v>
      </c>
      <c r="Q22" s="763">
        <f t="shared" si="4"/>
        <v>0</v>
      </c>
      <c r="R22" s="763">
        <f t="shared" si="4"/>
        <v>0</v>
      </c>
      <c r="S22" s="763">
        <f t="shared" si="4"/>
        <v>0</v>
      </c>
      <c r="T22" s="763">
        <f t="shared" si="4"/>
        <v>0</v>
      </c>
      <c r="U22" s="763">
        <f t="shared" si="4"/>
        <v>0</v>
      </c>
      <c r="V22" s="763">
        <f t="shared" si="4"/>
        <v>0</v>
      </c>
      <c r="W22" s="651">
        <f t="shared" si="4"/>
        <v>0</v>
      </c>
    </row>
    <row r="23" spans="1:24" s="763" customFormat="1" ht="12.75">
      <c r="A23" s="765"/>
      <c r="B23" s="824" t="s">
        <v>1502</v>
      </c>
      <c r="C23" s="764">
        <f t="shared" si="0"/>
        <v>0</v>
      </c>
      <c r="D23" s="763">
        <f>IF(ISERROR('O4 Summary by Class &amp; Accounts'!E209*D60/(D36+D40)),0,('O4 Summary by Class &amp; Accounts'!E209*D60/(D36+D40)))</f>
        <v>0</v>
      </c>
      <c r="E23" s="763">
        <f>IF(ISERROR('O4 Summary by Class &amp; Accounts'!F209*E60/(E36+E40)),0,('O4 Summary by Class &amp; Accounts'!F209*E60/(E36+E40)))</f>
        <v>0</v>
      </c>
      <c r="F23" s="763">
        <f>IF(ISERROR('O4 Summary by Class &amp; Accounts'!G209*F60/(F36+F40)),0,('O4 Summary by Class &amp; Accounts'!G209*F60/(F36+F40)))</f>
        <v>0</v>
      </c>
      <c r="G23" s="763">
        <f>IF(ISERROR('O4 Summary by Class &amp; Accounts'!H209*G60/(G36+G40)),0,('O4 Summary by Class &amp; Accounts'!H209*G60/(G36+G40)))</f>
        <v>0</v>
      </c>
      <c r="H23" s="763">
        <f>IF(ISERROR('O4 Summary by Class &amp; Accounts'!I209*H60/(H36+H40)),0,('O4 Summary by Class &amp; Accounts'!I209*H60/(H36+H40)))</f>
        <v>0</v>
      </c>
      <c r="I23" s="763">
        <f>IF(ISERROR('O4 Summary by Class &amp; Accounts'!J209*I60/(I36+I40)),0,('O4 Summary by Class &amp; Accounts'!J209*I60/(I36+I40)))</f>
        <v>0</v>
      </c>
      <c r="J23" s="763">
        <f>IF(ISERROR('O4 Summary by Class &amp; Accounts'!K209*J60/(J36+J40)),0,('O4 Summary by Class &amp; Accounts'!K209*J60/(J36+J40)))</f>
        <v>0</v>
      </c>
      <c r="K23" s="763">
        <f>IF(ISERROR('O4 Summary by Class &amp; Accounts'!L209*K60/(K36+K40)),0,('O4 Summary by Class &amp; Accounts'!L209*K60/(K36+K40)))</f>
        <v>0</v>
      </c>
      <c r="L23" s="763">
        <f>IF(ISERROR('O4 Summary by Class &amp; Accounts'!M209*L60/(L36+L40)),0,('O4 Summary by Class &amp; Accounts'!M209*L60/(L36+L40)))</f>
        <v>0</v>
      </c>
      <c r="M23" s="763">
        <f>IF(ISERROR('O4 Summary by Class &amp; Accounts'!N209*M60/(M36+M40)),0,('O4 Summary by Class &amp; Accounts'!N209*M60/(M36+M40)))</f>
        <v>0</v>
      </c>
      <c r="N23" s="763">
        <f>IF(ISERROR('O4 Summary by Class &amp; Accounts'!O209*N60/(N36+N40)),0,('O4 Summary by Class &amp; Accounts'!O209*N60/(N36+N40)))</f>
        <v>0</v>
      </c>
      <c r="O23" s="763">
        <f>IF(ISERROR('O4 Summary by Class &amp; Accounts'!P209*O60/(O36+O40)),0,('O4 Summary by Class &amp; Accounts'!P209*O60/(O36+O40)))</f>
        <v>0</v>
      </c>
      <c r="P23" s="763">
        <f>IF(ISERROR('O4 Summary by Class &amp; Accounts'!Q209*P60/(P36+P40)),0,('O4 Summary by Class &amp; Accounts'!Q209*P60/(P36+P40)))</f>
        <v>0</v>
      </c>
      <c r="Q23" s="763">
        <f>IF(ISERROR('O4 Summary by Class &amp; Accounts'!R209*Q60/(Q36+Q40)),0,('O4 Summary by Class &amp; Accounts'!R209*Q60/(Q36+Q40)))</f>
        <v>0</v>
      </c>
      <c r="R23" s="763">
        <f>IF(ISERROR('O4 Summary by Class &amp; Accounts'!S209*R60/(R36+R40)),0,('O4 Summary by Class &amp; Accounts'!S209*R60/(R36+R40)))</f>
        <v>0</v>
      </c>
      <c r="S23" s="763">
        <f>IF(ISERROR('O4 Summary by Class &amp; Accounts'!T209*S60/(S36+S40)),0,('O4 Summary by Class &amp; Accounts'!T209*S60/(S36+S40)))</f>
        <v>0</v>
      </c>
      <c r="T23" s="763">
        <f>IF(ISERROR('O4 Summary by Class &amp; Accounts'!U209*T60/(T36+T40)),0,('O4 Summary by Class &amp; Accounts'!U209*T60/(T36+T40)))</f>
        <v>0</v>
      </c>
      <c r="U23" s="763">
        <f>IF(ISERROR('O4 Summary by Class &amp; Accounts'!V209*U60/(U36+U40)),0,('O4 Summary by Class &amp; Accounts'!V209*U60/(U36+U40)))</f>
        <v>0</v>
      </c>
      <c r="V23" s="763">
        <f>IF(ISERROR('O4 Summary by Class &amp; Accounts'!W209*V60/(V36+V40)),0,('O4 Summary by Class &amp; Accounts'!W209*V60/(V36+V40)))</f>
        <v>0</v>
      </c>
      <c r="W23" s="651">
        <f>IF(ISERROR('O4 Summary by Class &amp; Accounts'!X209*W60/(W36+W40)),0,('O4 Summary by Class &amp; Accounts'!X209*W60/(W36+W40)))</f>
        <v>0</v>
      </c>
    </row>
    <row r="24" spans="1:24" s="763" customFormat="1" ht="12.75">
      <c r="A24" s="765"/>
      <c r="B24" s="824" t="s">
        <v>1503</v>
      </c>
      <c r="C24" s="764">
        <f t="shared" si="0"/>
        <v>36526.764798592245</v>
      </c>
      <c r="D24" s="763">
        <f>IF(ISERROR('O4 Summary by Class &amp; Accounts'!E207*D60/(D36+D40)),0,('O4 Summary by Class &amp; Accounts'!E207*D60/(D36+D40)))</f>
        <v>17653.809006344072</v>
      </c>
      <c r="E24" s="763">
        <f>IF(ISERROR('O4 Summary by Class &amp; Accounts'!F207*E60/(E36+E40)),0,('O4 Summary by Class &amp; Accounts'!F207*E60/(E36+E40)))</f>
        <v>9277.6222699713708</v>
      </c>
      <c r="F24" s="763">
        <f>IF(ISERROR('O4 Summary by Class &amp; Accounts'!G207*F60/(F36+F40)),0,('O4 Summary by Class &amp; Accounts'!G207*F60/(F36+F40)))</f>
        <v>9519.2786302367531</v>
      </c>
      <c r="G24" s="763">
        <f>IF(ISERROR('O4 Summary by Class &amp; Accounts'!H207*G60/(G36+G40)),0,('O4 Summary by Class &amp; Accounts'!H207*G60/(G36+G40)))</f>
        <v>0</v>
      </c>
      <c r="H24" s="763">
        <f>IF(ISERROR('O4 Summary by Class &amp; Accounts'!I207*H60/(H36+H40)),0,('O4 Summary by Class &amp; Accounts'!I207*H60/(H36+H40)))</f>
        <v>0</v>
      </c>
      <c r="I24" s="763">
        <f>IF(ISERROR('O4 Summary by Class &amp; Accounts'!J207*I60/(I36+I40)),0,('O4 Summary by Class &amp; Accounts'!J207*I60/(I36+I40)))</f>
        <v>0</v>
      </c>
      <c r="J24" s="763">
        <f>IF(ISERROR('O4 Summary by Class &amp; Accounts'!K207*J60/(J36+J40)),0,('O4 Summary by Class &amp; Accounts'!K207*J60/(J36+J40)))</f>
        <v>18.506292411628113</v>
      </c>
      <c r="K24" s="763">
        <f>IF(ISERROR('O4 Summary by Class &amp; Accounts'!L207*K60/(K36+K40)),0,('O4 Summary by Class &amp; Accounts'!L207*K60/(K36+K40)))</f>
        <v>0</v>
      </c>
      <c r="L24" s="763">
        <f>IF(ISERROR('O4 Summary by Class &amp; Accounts'!M207*L60/(L36+L40)),0,('O4 Summary by Class &amp; Accounts'!M207*L60/(L36+L40)))</f>
        <v>57.548599628417747</v>
      </c>
      <c r="M24" s="763">
        <f>IF(ISERROR('O4 Summary by Class &amp; Accounts'!N207*M60/(M36+M40)),0,('O4 Summary by Class &amp; Accounts'!N207*M60/(M36+M40)))</f>
        <v>0</v>
      </c>
      <c r="N24" s="763">
        <f>IF(ISERROR('O4 Summary by Class &amp; Accounts'!O207*N60/(N36+N40)),0,('O4 Summary by Class &amp; Accounts'!O207*N60/(N36+N40)))</f>
        <v>0</v>
      </c>
      <c r="O24" s="763">
        <f>IF(ISERROR('O4 Summary by Class &amp; Accounts'!P207*O60/(O36+O40)),0,('O4 Summary by Class &amp; Accounts'!P207*O60/(O36+O40)))</f>
        <v>0</v>
      </c>
      <c r="P24" s="763">
        <f>IF(ISERROR('O4 Summary by Class &amp; Accounts'!Q207*P60/(P36+P40)),0,('O4 Summary by Class &amp; Accounts'!Q207*P60/(P36+P40)))</f>
        <v>0</v>
      </c>
      <c r="Q24" s="763">
        <f>IF(ISERROR('O4 Summary by Class &amp; Accounts'!R207*Q60/(Q36+Q40)),0,('O4 Summary by Class &amp; Accounts'!R207*Q60/(Q36+Q40)))</f>
        <v>0</v>
      </c>
      <c r="R24" s="763">
        <f>IF(ISERROR('O4 Summary by Class &amp; Accounts'!S207*R60/(R36+R40)),0,('O4 Summary by Class &amp; Accounts'!S207*R60/(R36+R40)))</f>
        <v>0</v>
      </c>
      <c r="S24" s="763">
        <f>IF(ISERROR('O4 Summary by Class &amp; Accounts'!T207*S60/(S36+S40)),0,('O4 Summary by Class &amp; Accounts'!T207*S60/(S36+S40)))</f>
        <v>0</v>
      </c>
      <c r="T24" s="763">
        <f>IF(ISERROR('O4 Summary by Class &amp; Accounts'!U207*T60/(T36+T40)),0,('O4 Summary by Class &amp; Accounts'!U207*T60/(T36+T40)))</f>
        <v>0</v>
      </c>
      <c r="U24" s="763">
        <f>IF(ISERROR('O4 Summary by Class &amp; Accounts'!V207*U60/(U36+U40)),0,('O4 Summary by Class &amp; Accounts'!V207*U60/(U36+U40)))</f>
        <v>0</v>
      </c>
      <c r="V24" s="763">
        <f>IF(ISERROR('O4 Summary by Class &amp; Accounts'!W207*V60/(V36+V40)),0,('O4 Summary by Class &amp; Accounts'!W207*V60/(V36+V40)))</f>
        <v>0</v>
      </c>
      <c r="W24" s="651">
        <f>IF(ISERROR('O4 Summary by Class &amp; Accounts'!X207*W60/(W36+W40)),0,('O4 Summary by Class &amp; Accounts'!X207*W60/(W36+W40)))</f>
        <v>0</v>
      </c>
    </row>
    <row r="25" spans="1:24" s="763" customFormat="1" ht="12.75">
      <c r="A25" s="765"/>
      <c r="B25" s="824" t="s">
        <v>1504</v>
      </c>
      <c r="C25" s="764">
        <f t="shared" si="0"/>
        <v>0</v>
      </c>
      <c r="D25" s="763">
        <f>IF(ISERROR(D60/(D36+D40)*'O1 Revenue to cost|RR'!D38),0,D60/(D36+D40)*'O1 Revenue to cost|RR'!D38)</f>
        <v>0</v>
      </c>
      <c r="E25" s="763">
        <f>IF(ISERROR(E60/(E36+E40)*'O1 Revenue to cost|RR'!E38),0,E60/(E36+E40)*'O1 Revenue to cost|RR'!E38)</f>
        <v>0</v>
      </c>
      <c r="F25" s="763">
        <f>IF(ISERROR(F60/(F36+F40)*'O1 Revenue to cost|RR'!F38),0,F60/(F36+F40)*'O1 Revenue to cost|RR'!F38)</f>
        <v>0</v>
      </c>
      <c r="G25" s="763">
        <f>IF(ISERROR(G60/(G36+G40)*'O1 Revenue to cost|RR'!G38),0,G60/(G36+G40)*'O1 Revenue to cost|RR'!G38)</f>
        <v>0</v>
      </c>
      <c r="H25" s="763">
        <f>IF(ISERROR(H60/(H36+H40)*'O1 Revenue to cost|RR'!H38),0,H60/(H36+H40)*'O1 Revenue to cost|RR'!H38)</f>
        <v>0</v>
      </c>
      <c r="I25" s="763">
        <f>IF(ISERROR(I60/(I36+I40)*'O1 Revenue to cost|RR'!I38),0,I60/(I36+I40)*'O1 Revenue to cost|RR'!I38)</f>
        <v>0</v>
      </c>
      <c r="J25" s="763">
        <f>IF(ISERROR(J60/(J36+J40)*'O1 Revenue to cost|RR'!J38),0,J60/(J36+J40)*'O1 Revenue to cost|RR'!J38)</f>
        <v>0</v>
      </c>
      <c r="K25" s="763">
        <f>IF(ISERROR(K60/(K36+K40)*'O1 Revenue to cost|RR'!K38),0,K60/(K36+K40)*'O1 Revenue to cost|RR'!K38)</f>
        <v>0</v>
      </c>
      <c r="L25" s="763">
        <f>IF(ISERROR(L60/(L36+L40)*'O1 Revenue to cost|RR'!L38),0,L60/(L36+L40)*'O1 Revenue to cost|RR'!L38)</f>
        <v>0</v>
      </c>
      <c r="M25" s="763">
        <f>IF(ISERROR(M60/(M36+M40)*'O1 Revenue to cost|RR'!M38),0,M60/(M36+M40)*'O1 Revenue to cost|RR'!M38)</f>
        <v>0</v>
      </c>
      <c r="N25" s="763">
        <f>IF(ISERROR(N60/(N36+N40)*'O1 Revenue to cost|RR'!N38),0,N60/(N36+N40)*'O1 Revenue to cost|RR'!N38)</f>
        <v>0</v>
      </c>
      <c r="O25" s="763">
        <f>IF(ISERROR(O60/(O36+O40)*'O1 Revenue to cost|RR'!O38),0,O60/(O36+O40)*'O1 Revenue to cost|RR'!O38)</f>
        <v>0</v>
      </c>
      <c r="P25" s="763">
        <f>IF(ISERROR(P60/(P36+P40)*'O1 Revenue to cost|RR'!P38),0,P60/(P36+P40)*'O1 Revenue to cost|RR'!P38)</f>
        <v>0</v>
      </c>
      <c r="Q25" s="763">
        <f>IF(ISERROR(Q60/(Q36+Q40)*'O1 Revenue to cost|RR'!Q38),0,Q60/(Q36+Q40)*'O1 Revenue to cost|RR'!Q38)</f>
        <v>0</v>
      </c>
      <c r="R25" s="763">
        <f>IF(ISERROR(R60/(R36+R40)*'O1 Revenue to cost|RR'!R38),0,R60/(R36+R40)*'O1 Revenue to cost|RR'!R38)</f>
        <v>0</v>
      </c>
      <c r="S25" s="763">
        <f>IF(ISERROR(S60/(S36+S40)*'O1 Revenue to cost|RR'!S38),0,S60/(S36+S40)*'O1 Revenue to cost|RR'!S38)</f>
        <v>0</v>
      </c>
      <c r="T25" s="763">
        <f>IF(ISERROR(T60/(T36+T40)*'O1 Revenue to cost|RR'!T38),0,T60/(T36+T40)*'O1 Revenue to cost|RR'!T38)</f>
        <v>0</v>
      </c>
      <c r="U25" s="763">
        <f>IF(ISERROR(U60/(U36+U40)*'O1 Revenue to cost|RR'!U38),0,U60/(U36+U40)*'O1 Revenue to cost|RR'!U38)</f>
        <v>0</v>
      </c>
      <c r="V25" s="763">
        <f>IF(ISERROR(V60/(V36+V40)*'O1 Revenue to cost|RR'!V38),0,V60/(V36+V40)*'O1 Revenue to cost|RR'!V38)</f>
        <v>0</v>
      </c>
      <c r="W25" s="651">
        <f>IF(ISERROR(W60/(W36+W40)*'O1 Revenue to cost|RR'!W38),0,W60/(W36+W40)*'O1 Revenue to cost|RR'!W38)</f>
        <v>0</v>
      </c>
    </row>
    <row r="26" spans="1:24" s="792" customFormat="1" ht="22.5" customHeight="1">
      <c r="B26" s="910" t="s">
        <v>769</v>
      </c>
      <c r="C26" s="2179">
        <f>IF(SUM(C15:C25)=SUM(D26:W26), SUM(C15:C25), "Error - Please Revise")</f>
        <v>320085.46944854356</v>
      </c>
      <c r="D26" s="900">
        <f t="shared" ref="D26:W26" si="5">SUM(D15:D25)</f>
        <v>155100.41276033304</v>
      </c>
      <c r="E26" s="900">
        <f t="shared" si="5"/>
        <v>81686.908880950927</v>
      </c>
      <c r="F26" s="900">
        <f t="shared" si="5"/>
        <v>82629.401665390178</v>
      </c>
      <c r="G26" s="900">
        <f t="shared" si="5"/>
        <v>0</v>
      </c>
      <c r="H26" s="900">
        <f t="shared" si="5"/>
        <v>0</v>
      </c>
      <c r="I26" s="900">
        <f t="shared" si="5"/>
        <v>0</v>
      </c>
      <c r="J26" s="900">
        <f t="shared" si="5"/>
        <v>163.03989552728257</v>
      </c>
      <c r="K26" s="900">
        <f t="shared" si="5"/>
        <v>0</v>
      </c>
      <c r="L26" s="900">
        <f t="shared" si="5"/>
        <v>505.70624634213243</v>
      </c>
      <c r="M26" s="900">
        <f t="shared" si="5"/>
        <v>0</v>
      </c>
      <c r="N26" s="900">
        <f t="shared" si="5"/>
        <v>0</v>
      </c>
      <c r="O26" s="900">
        <f t="shared" si="5"/>
        <v>0</v>
      </c>
      <c r="P26" s="900">
        <f t="shared" si="5"/>
        <v>0</v>
      </c>
      <c r="Q26" s="900">
        <f t="shared" si="5"/>
        <v>0</v>
      </c>
      <c r="R26" s="900">
        <f t="shared" si="5"/>
        <v>0</v>
      </c>
      <c r="S26" s="900">
        <f t="shared" si="5"/>
        <v>0</v>
      </c>
      <c r="T26" s="900">
        <f t="shared" si="5"/>
        <v>0</v>
      </c>
      <c r="U26" s="900">
        <f t="shared" si="5"/>
        <v>0</v>
      </c>
      <c r="V26" s="900">
        <f t="shared" si="5"/>
        <v>0</v>
      </c>
      <c r="W26" s="901">
        <f t="shared" si="5"/>
        <v>0</v>
      </c>
      <c r="X26" s="822"/>
    </row>
    <row r="27" spans="1:24" s="766" customFormat="1" ht="12.75">
      <c r="B27" s="825"/>
      <c r="C27" s="803"/>
      <c r="D27" s="772"/>
      <c r="E27" s="772"/>
      <c r="F27" s="772"/>
      <c r="G27" s="772"/>
      <c r="H27" s="772"/>
      <c r="I27" s="772"/>
      <c r="J27" s="772"/>
      <c r="K27" s="772"/>
      <c r="L27" s="772"/>
      <c r="M27" s="772"/>
      <c r="N27" s="772"/>
      <c r="O27" s="772"/>
      <c r="P27" s="772"/>
      <c r="Q27" s="772"/>
      <c r="R27" s="772"/>
      <c r="S27" s="772"/>
      <c r="T27" s="772"/>
      <c r="U27" s="772"/>
      <c r="V27" s="772"/>
      <c r="W27" s="773"/>
      <c r="X27" s="772"/>
    </row>
    <row r="28" spans="1:24" s="766" customFormat="1" ht="12.75">
      <c r="B28" s="825" t="s">
        <v>82</v>
      </c>
      <c r="C28" s="767">
        <f>SUM(D28:W28)</f>
        <v>61186.200000000004</v>
      </c>
      <c r="D28" s="768">
        <f>IF('I8 Demand Data'!$C$15="4 NCP",'E3 PLCC'!C53,IF('I8 Demand Data'!$C$15="1 NCP",'E3 PLCC'!C40,'E3 PLCC'!C66))</f>
        <v>29572</v>
      </c>
      <c r="E28" s="768">
        <f>IF('I8 Demand Data'!$C$15="4 NCP",'E3 PLCC'!D53,IF('I8 Demand Data'!$C$15="1 NCP",'E3 PLCC'!D40,'E3 PLCC'!D66))</f>
        <v>15541</v>
      </c>
      <c r="F28" s="768">
        <f>IF('I8 Demand Data'!$C$15="4 NCP",'E3 PLCC'!E53,IF('I8 Demand Data'!$C$15="1 NCP",'E3 PLCC'!E40,'E3 PLCC'!E66))</f>
        <v>15945.8</v>
      </c>
      <c r="G28" s="768">
        <f>IF('I8 Demand Data'!$C$15="4 NCP",'E3 PLCC'!F53,IF('I8 Demand Data'!$C$15="1 NCP",'E3 PLCC'!F40,'E3 PLCC'!F66))</f>
        <v>0</v>
      </c>
      <c r="H28" s="768">
        <f>IF('I8 Demand Data'!$C$15="4 NCP",'E3 PLCC'!G53,IF('I8 Demand Data'!$C$15="1 NCP",'E3 PLCC'!G40,'E3 PLCC'!G66))</f>
        <v>0</v>
      </c>
      <c r="I28" s="768">
        <f>IF('I8 Demand Data'!$C$15="4 NCP",'E3 PLCC'!H53,IF('I8 Demand Data'!$C$15="1 NCP",'E3 PLCC'!H40,'E3 PLCC'!H66))</f>
        <v>0</v>
      </c>
      <c r="J28" s="768">
        <f>IF('I8 Demand Data'!$C$15="4 NCP",'E3 PLCC'!I53,IF('I8 Demand Data'!$C$15="1 NCP",'E3 PLCC'!I40,'E3 PLCC'!I66))</f>
        <v>31</v>
      </c>
      <c r="K28" s="768">
        <f>IF('I8 Demand Data'!$C$15="4 NCP",'E3 PLCC'!J53,IF('I8 Demand Data'!$C$15="1 NCP",'E3 PLCC'!J40,'E3 PLCC'!J66))</f>
        <v>0</v>
      </c>
      <c r="L28" s="768">
        <f>IF('I8 Demand Data'!$C$15="4 NCP",'E3 PLCC'!K53,IF('I8 Demand Data'!$C$15="1 NCP",'E3 PLCC'!K40,'E3 PLCC'!K66))</f>
        <v>96.4</v>
      </c>
      <c r="M28" s="768">
        <f>IF('I8 Demand Data'!$C$15="4 NCP",'E3 PLCC'!L53,IF('I8 Demand Data'!$C$15="1 NCP",'E3 PLCC'!L40,'E3 PLCC'!L66))</f>
        <v>0</v>
      </c>
      <c r="N28" s="768">
        <f>IF('I8 Demand Data'!$C$15="4 NCP",'E3 PLCC'!M53,IF('I8 Demand Data'!$C$15="1 NCP",'E3 PLCC'!M40,'E3 PLCC'!M66))</f>
        <v>0</v>
      </c>
      <c r="O28" s="768">
        <f>IF('I8 Demand Data'!$C$15="4 NCP",'E3 PLCC'!N53,IF('I8 Demand Data'!$C$15="1 NCP",'E3 PLCC'!N40,'E3 PLCC'!N66))</f>
        <v>0</v>
      </c>
      <c r="P28" s="768">
        <f>IF('I8 Demand Data'!$C$15="4 NCP",'E3 PLCC'!O53,IF('I8 Demand Data'!$C$15="1 NCP",'E3 PLCC'!O40,'E3 PLCC'!O66))</f>
        <v>0</v>
      </c>
      <c r="Q28" s="768">
        <f>IF('I8 Demand Data'!$C$15="4 NCP",'E3 PLCC'!P53,IF('I8 Demand Data'!$C$15="1 NCP",'E3 PLCC'!P40,'E3 PLCC'!P66))</f>
        <v>0</v>
      </c>
      <c r="R28" s="768">
        <f>IF('I8 Demand Data'!$C$15="4 NCP",'E3 PLCC'!Q53,IF('I8 Demand Data'!$C$15="1 NCP",'E3 PLCC'!Q40,'E3 PLCC'!Q66))</f>
        <v>0</v>
      </c>
      <c r="S28" s="768">
        <f>IF('I8 Demand Data'!$C$15="4 NCP",'E3 PLCC'!R53,IF('I8 Demand Data'!$C$15="1 NCP",'E3 PLCC'!R40,'E3 PLCC'!R66))</f>
        <v>0</v>
      </c>
      <c r="T28" s="768">
        <f>IF('I8 Demand Data'!$C$15="4 NCP",'E3 PLCC'!S53,IF('I8 Demand Data'!$C$15="1 NCP",'E3 PLCC'!S40,'E3 PLCC'!S66))</f>
        <v>0</v>
      </c>
      <c r="U28" s="768">
        <f>IF('I8 Demand Data'!$C$15="4 NCP",'E3 PLCC'!T53,IF('I8 Demand Data'!$C$15="1 NCP",'E3 PLCC'!T40,'E3 PLCC'!T66))</f>
        <v>0</v>
      </c>
      <c r="V28" s="768">
        <f>IF('I8 Demand Data'!$C$15="4 NCP",'E3 PLCC'!U53,IF('I8 Demand Data'!$C$15="1 NCP",'E3 PLCC'!U40,'E3 PLCC'!U66))</f>
        <v>0</v>
      </c>
      <c r="W28" s="769">
        <f>IF('I8 Demand Data'!$C$15="4 NCP",'E3 PLCC'!V53,IF('I8 Demand Data'!$C$15="1 NCP",'E3 PLCC'!V40,'E3 PLCC'!V66))</f>
        <v>0</v>
      </c>
      <c r="X28" s="772"/>
    </row>
    <row r="29" spans="1:24" s="766" customFormat="1" ht="12.75">
      <c r="B29" s="825" t="s">
        <v>78</v>
      </c>
      <c r="C29" s="767">
        <f>SUM(D29:W29)</f>
        <v>6308.8</v>
      </c>
      <c r="D29" s="768">
        <f>IF('I8 Demand Data'!$C$15="4 NCP",MIN('E3 PLCC'!C27*4,'E3 PLCC'!C47),IF('I8 Demand Data'!$C$15="1 NCP",MIN('E3 PLCC'!C27,'E3 PLCC'!C34),MIN('E3 PLCC'!C27*12,'E3 PLCC'!C60)))</f>
        <v>5264</v>
      </c>
      <c r="E29" s="768">
        <f>IF('I8 Demand Data'!$C$15="4 NCP",MIN('E3 PLCC'!D27*4,'E3 PLCC'!D47),IF('I8 Demand Data'!$C$15="1 NCP",MIN('E3 PLCC'!D27,'E3 PLCC'!D34),MIN('E3 PLCC'!D27*12,'E3 PLCC'!D60)))</f>
        <v>648</v>
      </c>
      <c r="F29" s="768">
        <f>IF('I8 Demand Data'!$C$15="4 NCP",MIN('E3 PLCC'!E27*4,'E3 PLCC'!E47),IF('I8 Demand Data'!$C$15="1 NCP",MIN('E3 PLCC'!E27,'E3 PLCC'!E34),MIN('E3 PLCC'!E27*12,'E3 PLCC'!E60)))</f>
        <v>75.2</v>
      </c>
      <c r="G29" s="768">
        <f>IF('I8 Demand Data'!$C$15="4 NCP",MIN('E3 PLCC'!F27*4,'E3 PLCC'!F47),IF('I8 Demand Data'!$C$15="1 NCP",MIN('E3 PLCC'!F27,'E3 PLCC'!F34),MIN('E3 PLCC'!F27*12,'E3 PLCC'!F60)))</f>
        <v>0</v>
      </c>
      <c r="H29" s="768">
        <f>IF('I8 Demand Data'!$C$15="4 NCP",MIN('E3 PLCC'!G27*4,'E3 PLCC'!G47),IF('I8 Demand Data'!$C$15="1 NCP",MIN('E3 PLCC'!G27,'E3 PLCC'!G34),MIN('E3 PLCC'!G27*12,'E3 PLCC'!G60)))</f>
        <v>0</v>
      </c>
      <c r="I29" s="768">
        <f>IF('I8 Demand Data'!$C$15="4 NCP",MIN('E3 PLCC'!H27*4,'E3 PLCC'!H47),IF('I8 Demand Data'!$C$15="1 NCP",MIN('E3 PLCC'!H27,'E3 PLCC'!H34),MIN('E3 PLCC'!H27*12,'E3 PLCC'!H60)))</f>
        <v>0</v>
      </c>
      <c r="J29" s="768">
        <f>IF('I8 Demand Data'!$C$15="4 NCP",MIN('E3 PLCC'!I27*4,'E3 PLCC'!I47),IF('I8 Demand Data'!$C$15="1 NCP",MIN('E3 PLCC'!I27,'E3 PLCC'!I34),MIN('E3 PLCC'!I27*12,'E3 PLCC'!I60)))</f>
        <v>312</v>
      </c>
      <c r="K29" s="768">
        <f>IF('I8 Demand Data'!$C$15="4 NCP",MIN('E3 PLCC'!J27*4,'E3 PLCC'!J47),IF('I8 Demand Data'!$C$15="1 NCP",MIN('E3 PLCC'!J27,'E3 PLCC'!J34),MIN('E3 PLCC'!J27*12,'E3 PLCC'!J60)))</f>
        <v>0</v>
      </c>
      <c r="L29" s="768">
        <f>IF('I8 Demand Data'!$C$15="4 NCP",MIN('E3 PLCC'!K27*4,'E3 PLCC'!K47),IF('I8 Demand Data'!$C$15="1 NCP",MIN('E3 PLCC'!K27,'E3 PLCC'!K34),MIN('E3 PLCC'!K27*12,'E3 PLCC'!K60)))</f>
        <v>9.6</v>
      </c>
      <c r="M29" s="768">
        <f>IF('I8 Demand Data'!$C$15="4 NCP",MIN('E3 PLCC'!L27*4,'E3 PLCC'!L47),IF('I8 Demand Data'!$C$15="1 NCP",MIN('E3 PLCC'!L27,'E3 PLCC'!L34),MIN('E3 PLCC'!L27*12,'E3 PLCC'!L60)))</f>
        <v>0</v>
      </c>
      <c r="N29" s="768">
        <f>IF('I8 Demand Data'!$C$15="4 NCP",MIN('E3 PLCC'!M27*4,'E3 PLCC'!M47),IF('I8 Demand Data'!$C$15="1 NCP",MIN('E3 PLCC'!M27,'E3 PLCC'!M34),MIN('E3 PLCC'!M27*12,'E3 PLCC'!M60)))</f>
        <v>0</v>
      </c>
      <c r="O29" s="768">
        <f>IF('I8 Demand Data'!$C$15="4 NCP",MIN('E3 PLCC'!N27*4,'E3 PLCC'!N47),IF('I8 Demand Data'!$C$15="1 NCP",MIN('E3 PLCC'!N27,'E3 PLCC'!N34),MIN('E3 PLCC'!N27*12,'E3 PLCC'!N60)))</f>
        <v>0</v>
      </c>
      <c r="P29" s="768">
        <f>IF('I8 Demand Data'!$C$15="4 NCP",MIN('E3 PLCC'!O27*4,'E3 PLCC'!O47),IF('I8 Demand Data'!$C$15="1 NCP",MIN('E3 PLCC'!O27,'E3 PLCC'!O34),MIN('E3 PLCC'!O27*12,'E3 PLCC'!O60)))</f>
        <v>0</v>
      </c>
      <c r="Q29" s="768">
        <f>IF('I8 Demand Data'!$C$15="4 NCP",MIN('E3 PLCC'!P27*4,'E3 PLCC'!P47),IF('I8 Demand Data'!$C$15="1 NCP",MIN('E3 PLCC'!P27,'E3 PLCC'!P34),MIN('E3 PLCC'!P27*12,'E3 PLCC'!P60)))</f>
        <v>0</v>
      </c>
      <c r="R29" s="768">
        <f>IF('I8 Demand Data'!$C$15="4 NCP",MIN('E3 PLCC'!Q27*4,'E3 PLCC'!Q47),IF('I8 Demand Data'!$C$15="1 NCP",MIN('E3 PLCC'!Q27,'E3 PLCC'!Q34),MIN('E3 PLCC'!Q27*12,'E3 PLCC'!Q60)))</f>
        <v>0</v>
      </c>
      <c r="S29" s="768">
        <f>IF('I8 Demand Data'!$C$15="4 NCP",MIN('E3 PLCC'!R27*4,'E3 PLCC'!R47),IF('I8 Demand Data'!$C$15="1 NCP",MIN('E3 PLCC'!R27,'E3 PLCC'!R34),MIN('E3 PLCC'!R27*12,'E3 PLCC'!R60)))</f>
        <v>0</v>
      </c>
      <c r="T29" s="768">
        <f>IF('I8 Demand Data'!$C$15="4 NCP",MIN('E3 PLCC'!S27*4,'E3 PLCC'!S47),IF('I8 Demand Data'!$C$15="1 NCP",MIN('E3 PLCC'!S27,'E3 PLCC'!S34),MIN('E3 PLCC'!S27*12,'E3 PLCC'!S60)))</f>
        <v>0</v>
      </c>
      <c r="U29" s="768">
        <f>IF('I8 Demand Data'!$C$15="4 NCP",MIN('E3 PLCC'!T27*4,'E3 PLCC'!T47),IF('I8 Demand Data'!$C$15="1 NCP",MIN('E3 PLCC'!T27,'E3 PLCC'!T34),MIN('E3 PLCC'!T27*12,'E3 PLCC'!T60)))</f>
        <v>0</v>
      </c>
      <c r="V29" s="768">
        <f>IF('I8 Demand Data'!$C$15="4 NCP",MIN('E3 PLCC'!U27*4,'E3 PLCC'!U47),IF('I8 Demand Data'!$C$15="1 NCP",MIN('E3 PLCC'!U27,'E3 PLCC'!U34),MIN('E3 PLCC'!U27*12,'E3 PLCC'!U60)))</f>
        <v>0</v>
      </c>
      <c r="W29" s="769">
        <f>IF('I8 Demand Data'!$C$15="4 NCP",MIN('E3 PLCC'!V27*4,'E3 PLCC'!V47),IF('I8 Demand Data'!$C$15="1 NCP",MIN('E3 PLCC'!V27,'E3 PLCC'!V34),MIN('E3 PLCC'!V27*12,'E3 PLCC'!V60)))</f>
        <v>0</v>
      </c>
      <c r="X29" s="772"/>
    </row>
    <row r="30" spans="1:24" s="766" customFormat="1" ht="12.75">
      <c r="B30" s="825" t="s">
        <v>79</v>
      </c>
      <c r="C30" s="771">
        <f>SUM(D30:W30)</f>
        <v>33095.825494985787</v>
      </c>
      <c r="D30" s="772">
        <f>IF(ISERROR(D26/D28),0,D26/D28*D29)</f>
        <v>27608.838521925918</v>
      </c>
      <c r="E30" s="772">
        <f t="shared" ref="E30:W30" si="6">IF(ISERROR(E26/E28),0,E26/E28*E29)</f>
        <v>3406.0303040252361</v>
      </c>
      <c r="F30" s="772">
        <f t="shared" si="6"/>
        <v>389.67822280709288</v>
      </c>
      <c r="G30" s="772">
        <f t="shared" si="6"/>
        <v>0</v>
      </c>
      <c r="H30" s="772">
        <f t="shared" si="6"/>
        <v>0</v>
      </c>
      <c r="I30" s="772">
        <f t="shared" si="6"/>
        <v>0</v>
      </c>
      <c r="J30" s="772">
        <f t="shared" si="6"/>
        <v>1640.9176582100697</v>
      </c>
      <c r="K30" s="772">
        <f t="shared" si="6"/>
        <v>0</v>
      </c>
      <c r="L30" s="772">
        <f t="shared" si="6"/>
        <v>50.360788017473766</v>
      </c>
      <c r="M30" s="772">
        <f t="shared" si="6"/>
        <v>0</v>
      </c>
      <c r="N30" s="772">
        <f t="shared" si="6"/>
        <v>0</v>
      </c>
      <c r="O30" s="772">
        <f t="shared" si="6"/>
        <v>0</v>
      </c>
      <c r="P30" s="772">
        <f t="shared" si="6"/>
        <v>0</v>
      </c>
      <c r="Q30" s="772">
        <f t="shared" si="6"/>
        <v>0</v>
      </c>
      <c r="R30" s="772">
        <f t="shared" si="6"/>
        <v>0</v>
      </c>
      <c r="S30" s="772">
        <f t="shared" si="6"/>
        <v>0</v>
      </c>
      <c r="T30" s="772">
        <f t="shared" si="6"/>
        <v>0</v>
      </c>
      <c r="U30" s="772">
        <f t="shared" si="6"/>
        <v>0</v>
      </c>
      <c r="V30" s="772">
        <f t="shared" si="6"/>
        <v>0</v>
      </c>
      <c r="W30" s="773">
        <f t="shared" si="6"/>
        <v>0</v>
      </c>
      <c r="X30" s="772"/>
    </row>
    <row r="31" spans="1:24" s="766" customFormat="1" ht="12.75">
      <c r="B31" s="825"/>
      <c r="C31" s="771"/>
      <c r="D31" s="772"/>
      <c r="E31" s="772"/>
      <c r="F31" s="772"/>
      <c r="G31" s="772"/>
      <c r="H31" s="772"/>
      <c r="I31" s="772"/>
      <c r="J31" s="772"/>
      <c r="K31" s="772"/>
      <c r="L31" s="772"/>
      <c r="M31" s="772"/>
      <c r="N31" s="772"/>
      <c r="O31" s="772"/>
      <c r="P31" s="772"/>
      <c r="Q31" s="772"/>
      <c r="R31" s="772"/>
      <c r="S31" s="772"/>
      <c r="T31" s="772"/>
      <c r="U31" s="772"/>
      <c r="V31" s="772"/>
      <c r="W31" s="773"/>
      <c r="X31" s="772"/>
    </row>
    <row r="32" spans="1:24" s="766" customFormat="1" ht="12.75">
      <c r="B32" s="825"/>
      <c r="C32" s="771"/>
      <c r="D32" s="772"/>
      <c r="E32" s="772"/>
      <c r="F32" s="772"/>
      <c r="G32" s="772"/>
      <c r="H32" s="772"/>
      <c r="I32" s="772"/>
      <c r="J32" s="772"/>
      <c r="K32" s="772"/>
      <c r="L32" s="772"/>
      <c r="M32" s="772"/>
      <c r="N32" s="772"/>
      <c r="O32" s="772"/>
      <c r="P32" s="772"/>
      <c r="Q32" s="772"/>
      <c r="R32" s="772"/>
      <c r="S32" s="772"/>
      <c r="T32" s="772"/>
      <c r="U32" s="772"/>
      <c r="V32" s="772"/>
      <c r="W32" s="773"/>
      <c r="X32" s="772"/>
    </row>
    <row r="33" spans="1:24" s="650" customFormat="1" ht="12.75">
      <c r="A33" s="647"/>
      <c r="B33" s="825"/>
      <c r="C33" s="764"/>
      <c r="D33" s="763"/>
      <c r="E33" s="763"/>
      <c r="F33" s="763"/>
      <c r="G33" s="763"/>
      <c r="H33" s="763"/>
      <c r="I33" s="763"/>
      <c r="J33" s="763"/>
      <c r="K33" s="763"/>
      <c r="L33" s="763"/>
      <c r="M33" s="763"/>
      <c r="N33" s="763"/>
      <c r="O33" s="763"/>
      <c r="P33" s="763"/>
      <c r="Q33" s="763"/>
      <c r="R33" s="763"/>
      <c r="S33" s="763"/>
      <c r="T33" s="763"/>
      <c r="U33" s="763"/>
      <c r="V33" s="763"/>
      <c r="W33" s="651"/>
      <c r="X33" s="763"/>
    </row>
    <row r="34" spans="1:24" s="650" customFormat="1" ht="12.75">
      <c r="B34" s="825" t="s">
        <v>349</v>
      </c>
      <c r="C34" s="764">
        <f>SUM(D34:W34)</f>
        <v>1429336.0000000002</v>
      </c>
      <c r="D34" s="763">
        <f>SUM('O4 Summary by Class &amp; Accounts'!E60:E73)+SUM('O4 Summary by Class &amp; Accounts'!E74:E76)+SUM('O4 Summary by Class &amp; Accounts'!E77) +SUM('O4 Summary by Class &amp; Accounts'!E79:E80)</f>
        <v>933239.50003876374</v>
      </c>
      <c r="E34" s="763">
        <f>SUM('O4 Summary by Class &amp; Accounts'!F60:F73)+SUM('O4 Summary by Class &amp; Accounts'!F74:F76)+SUM('O4 Summary by Class &amp; Accounts'!F77) +SUM('O4 Summary by Class &amp; Accounts'!F79:F80)</f>
        <v>305686.29628726799</v>
      </c>
      <c r="F34" s="763">
        <f>SUM('O4 Summary by Class &amp; Accounts'!G60:G73)+SUM('O4 Summary by Class &amp; Accounts'!G74:G76)+SUM('O4 Summary by Class &amp; Accounts'!G77) +SUM('O4 Summary by Class &amp; Accounts'!G79:G80)</f>
        <v>165743.62494112394</v>
      </c>
      <c r="G34" s="763">
        <f>SUM('O4 Summary by Class &amp; Accounts'!H60:H73)+SUM('O4 Summary by Class &amp; Accounts'!H74:H76)+SUM('O4 Summary by Class &amp; Accounts'!H77) +SUM('O4 Summary by Class &amp; Accounts'!H79:H80)</f>
        <v>0</v>
      </c>
      <c r="H34" s="763">
        <f>SUM('O4 Summary by Class &amp; Accounts'!I60:I73)+SUM('O4 Summary by Class &amp; Accounts'!I74:I76)+SUM('O4 Summary by Class &amp; Accounts'!I77) +SUM('O4 Summary by Class &amp; Accounts'!I79:I80)</f>
        <v>0</v>
      </c>
      <c r="I34" s="763">
        <f>SUM('O4 Summary by Class &amp; Accounts'!J60:J73)+SUM('O4 Summary by Class &amp; Accounts'!J74:J76)+SUM('O4 Summary by Class &amp; Accounts'!J77) +SUM('O4 Summary by Class &amp; Accounts'!J79:J80)</f>
        <v>0</v>
      </c>
      <c r="J34" s="763">
        <f>SUM('O4 Summary by Class &amp; Accounts'!K60:K73)+SUM('O4 Summary by Class &amp; Accounts'!K74:K76)+SUM('O4 Summary by Class &amp; Accounts'!K77) +SUM('O4 Summary by Class &amp; Accounts'!K79:K80)</f>
        <v>22689.03470586324</v>
      </c>
      <c r="K34" s="763">
        <f>SUM('O4 Summary by Class &amp; Accounts'!L60:L73)+SUM('O4 Summary by Class &amp; Accounts'!L74:L76)+SUM('O4 Summary by Class &amp; Accounts'!L77) +SUM('O4 Summary by Class &amp; Accounts'!L79:L80)</f>
        <v>0</v>
      </c>
      <c r="L34" s="763">
        <f>SUM('O4 Summary by Class &amp; Accounts'!M60:M73)+SUM('O4 Summary by Class &amp; Accounts'!M74:M76)+SUM('O4 Summary by Class &amp; Accounts'!M77) +SUM('O4 Summary by Class &amp; Accounts'!M79:M80)</f>
        <v>1977.5440269813605</v>
      </c>
      <c r="M34" s="763">
        <f>SUM('O4 Summary by Class &amp; Accounts'!N60:N73)+SUM('O4 Summary by Class &amp; Accounts'!N74:N76)+SUM('O4 Summary by Class &amp; Accounts'!N77) +SUM('O4 Summary by Class &amp; Accounts'!N79:N80)</f>
        <v>0</v>
      </c>
      <c r="N34" s="763">
        <f>SUM('O4 Summary by Class &amp; Accounts'!O60:O73)+SUM('O4 Summary by Class &amp; Accounts'!O74:O76)+SUM('O4 Summary by Class &amp; Accounts'!O77) +SUM('O4 Summary by Class &amp; Accounts'!O79:O80)</f>
        <v>0</v>
      </c>
      <c r="O34" s="763">
        <f>SUM('O4 Summary by Class &amp; Accounts'!P60:P73)+SUM('O4 Summary by Class &amp; Accounts'!P74:P76)+SUM('O4 Summary by Class &amp; Accounts'!P77) +SUM('O4 Summary by Class &amp; Accounts'!P79:P80)</f>
        <v>0</v>
      </c>
      <c r="P34" s="763">
        <f>SUM('O4 Summary by Class &amp; Accounts'!Q60:Q73)+SUM('O4 Summary by Class &amp; Accounts'!Q74:Q76)+SUM('O4 Summary by Class &amp; Accounts'!Q77) +SUM('O4 Summary by Class &amp; Accounts'!Q79:Q80)</f>
        <v>0</v>
      </c>
      <c r="Q34" s="763">
        <f>SUM('O4 Summary by Class &amp; Accounts'!R60:R73)+SUM('O4 Summary by Class &amp; Accounts'!R74:R76)+SUM('O4 Summary by Class &amp; Accounts'!R77) +SUM('O4 Summary by Class &amp; Accounts'!R79:R80)</f>
        <v>0</v>
      </c>
      <c r="R34" s="763">
        <f>SUM('O4 Summary by Class &amp; Accounts'!S60:S73)+SUM('O4 Summary by Class &amp; Accounts'!S74:S76)+SUM('O4 Summary by Class &amp; Accounts'!S77) +SUM('O4 Summary by Class &amp; Accounts'!S79:S80)</f>
        <v>0</v>
      </c>
      <c r="S34" s="763">
        <f>SUM('O4 Summary by Class &amp; Accounts'!T60:T73)+SUM('O4 Summary by Class &amp; Accounts'!T74:T76)+SUM('O4 Summary by Class &amp; Accounts'!T77) +SUM('O4 Summary by Class &amp; Accounts'!T79:T80)</f>
        <v>0</v>
      </c>
      <c r="T34" s="763">
        <f>SUM('O4 Summary by Class &amp; Accounts'!U60:U73)+SUM('O4 Summary by Class &amp; Accounts'!U74:U76)+SUM('O4 Summary by Class &amp; Accounts'!U77) +SUM('O4 Summary by Class &amp; Accounts'!U79:U80)</f>
        <v>0</v>
      </c>
      <c r="U34" s="763">
        <f>SUM('O4 Summary by Class &amp; Accounts'!V60:V73)+SUM('O4 Summary by Class &amp; Accounts'!V74:V76)+SUM('O4 Summary by Class &amp; Accounts'!V77) +SUM('O4 Summary by Class &amp; Accounts'!V79:V80)</f>
        <v>0</v>
      </c>
      <c r="V34" s="763">
        <f>SUM('O4 Summary by Class &amp; Accounts'!W60:W73)+SUM('O4 Summary by Class &amp; Accounts'!W74:W76)+SUM('O4 Summary by Class &amp; Accounts'!W77) +SUM('O4 Summary by Class &amp; Accounts'!W79:W80)</f>
        <v>0</v>
      </c>
      <c r="W34" s="651">
        <f>SUM('O4 Summary by Class &amp; Accounts'!X60:X73)+SUM('O4 Summary by Class &amp; Accounts'!X74:X76)+SUM('O4 Summary by Class &amp; Accounts'!X77) +SUM('O4 Summary by Class &amp; Accounts'!X79:X80)</f>
        <v>0</v>
      </c>
      <c r="X34" s="763"/>
    </row>
    <row r="35" spans="1:24" s="650" customFormat="1" ht="12.75">
      <c r="B35" s="825" t="s">
        <v>350</v>
      </c>
      <c r="C35" s="764">
        <f>SUM(D35:W35)</f>
        <v>-1090527</v>
      </c>
      <c r="D35" s="763">
        <f>'O7 Amortization'!AW80+'O7 Amortization'!AW151+'O7 Amortization'!AW222+'O7 Amortization'!AW293</f>
        <v>-712024.93483601674</v>
      </c>
      <c r="E35" s="763">
        <f>'O7 Amortization'!AX80+'O7 Amortization'!AX151+'O7 Amortization'!AX222+'O7 Amortization'!AX293</f>
        <v>-233226.58887152182</v>
      </c>
      <c r="F35" s="763">
        <f>'O7 Amortization'!AY80+'O7 Amortization'!AY151+'O7 Amortization'!AY222+'O7 Amortization'!AY293</f>
        <v>-126455.84948267518</v>
      </c>
      <c r="G35" s="763">
        <f>'O7 Amortization'!AZ80+'O7 Amortization'!AZ151+'O7 Amortization'!AZ222+'O7 Amortization'!AZ293</f>
        <v>0</v>
      </c>
      <c r="H35" s="763">
        <f>'O7 Amortization'!BA80+'O7 Amortization'!BA151+'O7 Amortization'!BA222+'O7 Amortization'!BA293</f>
        <v>0</v>
      </c>
      <c r="I35" s="763">
        <f>'O7 Amortization'!BB80+'O7 Amortization'!BB151+'O7 Amortization'!BB222+'O7 Amortization'!BB293</f>
        <v>0</v>
      </c>
      <c r="J35" s="763">
        <f>'O7 Amortization'!BC80+'O7 Amortization'!BC151+'O7 Amortization'!BC222+'O7 Amortization'!BC293</f>
        <v>-17310.838704601938</v>
      </c>
      <c r="K35" s="763">
        <f>'O7 Amortization'!BD80+'O7 Amortization'!BD151+'O7 Amortization'!BD222+'O7 Amortization'!BD293</f>
        <v>0</v>
      </c>
      <c r="L35" s="763">
        <f>'O7 Amortization'!BE80+'O7 Amortization'!BE151+'O7 Amortization'!BE222+'O7 Amortization'!BE293</f>
        <v>-1508.7881051844367</v>
      </c>
      <c r="M35" s="763">
        <f>'O7 Amortization'!BF80+'O7 Amortization'!BF151+'O7 Amortization'!BF222+'O7 Amortization'!BF293</f>
        <v>0</v>
      </c>
      <c r="N35" s="763">
        <f>'O7 Amortization'!BG80+'O7 Amortization'!BG151+'O7 Amortization'!BG222+'O7 Amortization'!BG293</f>
        <v>0</v>
      </c>
      <c r="O35" s="763">
        <f>'O7 Amortization'!BH80+'O7 Amortization'!BH151+'O7 Amortization'!BH222+'O7 Amortization'!BH293</f>
        <v>0</v>
      </c>
      <c r="P35" s="763">
        <f>'O7 Amortization'!BI80+'O7 Amortization'!BI151+'O7 Amortization'!BI222+'O7 Amortization'!BI293</f>
        <v>0</v>
      </c>
      <c r="Q35" s="763">
        <f>'O7 Amortization'!BJ80+'O7 Amortization'!BJ151+'O7 Amortization'!BJ222+'O7 Amortization'!BJ293</f>
        <v>0</v>
      </c>
      <c r="R35" s="763">
        <f>'O7 Amortization'!BK80+'O7 Amortization'!BK151+'O7 Amortization'!BK222+'O7 Amortization'!BK293</f>
        <v>0</v>
      </c>
      <c r="S35" s="763">
        <f>'O7 Amortization'!BL80+'O7 Amortization'!BL151+'O7 Amortization'!BL222+'O7 Amortization'!BL293</f>
        <v>0</v>
      </c>
      <c r="T35" s="763">
        <f>'O7 Amortization'!BM80+'O7 Amortization'!BM151+'O7 Amortization'!BM222+'O7 Amortization'!BM293</f>
        <v>0</v>
      </c>
      <c r="U35" s="763">
        <f>'O7 Amortization'!BN80+'O7 Amortization'!BN151+'O7 Amortization'!BN222+'O7 Amortization'!BN293</f>
        <v>0</v>
      </c>
      <c r="V35" s="763">
        <f>'O7 Amortization'!BO80+'O7 Amortization'!BO151+'O7 Amortization'!BO222+'O7 Amortization'!BO293</f>
        <v>0</v>
      </c>
      <c r="W35" s="651">
        <f>'O7 Amortization'!BP80+'O7 Amortization'!BP151+'O7 Amortization'!BP222+'O7 Amortization'!BP293</f>
        <v>0</v>
      </c>
      <c r="X35" s="763"/>
    </row>
    <row r="36" spans="1:24" s="650" customFormat="1" ht="12.75">
      <c r="B36" s="825" t="s">
        <v>351</v>
      </c>
      <c r="C36" s="764">
        <f>SUM(D36:W36)</f>
        <v>338809.00000000012</v>
      </c>
      <c r="D36" s="763">
        <f t="shared" ref="D36:W36" si="7">D34+D35</f>
        <v>221214.56520274701</v>
      </c>
      <c r="E36" s="763">
        <f t="shared" si="7"/>
        <v>72459.707415746176</v>
      </c>
      <c r="F36" s="763">
        <f t="shared" si="7"/>
        <v>39287.775458448756</v>
      </c>
      <c r="G36" s="763">
        <f t="shared" si="7"/>
        <v>0</v>
      </c>
      <c r="H36" s="763">
        <f t="shared" si="7"/>
        <v>0</v>
      </c>
      <c r="I36" s="763">
        <f t="shared" si="7"/>
        <v>0</v>
      </c>
      <c r="J36" s="763">
        <f t="shared" si="7"/>
        <v>5378.1960012613017</v>
      </c>
      <c r="K36" s="763">
        <f t="shared" si="7"/>
        <v>0</v>
      </c>
      <c r="L36" s="763">
        <f t="shared" si="7"/>
        <v>468.75592179692376</v>
      </c>
      <c r="M36" s="763">
        <f t="shared" si="7"/>
        <v>0</v>
      </c>
      <c r="N36" s="763">
        <f t="shared" si="7"/>
        <v>0</v>
      </c>
      <c r="O36" s="763">
        <f t="shared" si="7"/>
        <v>0</v>
      </c>
      <c r="P36" s="763">
        <f t="shared" si="7"/>
        <v>0</v>
      </c>
      <c r="Q36" s="763">
        <f t="shared" si="7"/>
        <v>0</v>
      </c>
      <c r="R36" s="763">
        <f t="shared" si="7"/>
        <v>0</v>
      </c>
      <c r="S36" s="763">
        <f t="shared" si="7"/>
        <v>0</v>
      </c>
      <c r="T36" s="763">
        <f t="shared" si="7"/>
        <v>0</v>
      </c>
      <c r="U36" s="763">
        <f t="shared" si="7"/>
        <v>0</v>
      </c>
      <c r="V36" s="763">
        <f t="shared" si="7"/>
        <v>0</v>
      </c>
      <c r="W36" s="651">
        <f t="shared" si="7"/>
        <v>0</v>
      </c>
      <c r="X36" s="763"/>
    </row>
    <row r="37" spans="1:24" s="650" customFormat="1" ht="12.75">
      <c r="B37" s="825"/>
      <c r="C37" s="764"/>
      <c r="D37" s="763"/>
      <c r="E37" s="763"/>
      <c r="F37" s="763"/>
      <c r="G37" s="763"/>
      <c r="H37" s="763"/>
      <c r="I37" s="763"/>
      <c r="J37" s="763"/>
      <c r="K37" s="763"/>
      <c r="L37" s="763"/>
      <c r="M37" s="763"/>
      <c r="N37" s="763"/>
      <c r="O37" s="763"/>
      <c r="P37" s="763"/>
      <c r="Q37" s="763"/>
      <c r="R37" s="763"/>
      <c r="S37" s="763"/>
      <c r="T37" s="763"/>
      <c r="U37" s="763"/>
      <c r="V37" s="763"/>
      <c r="W37" s="651"/>
      <c r="X37" s="763"/>
    </row>
    <row r="38" spans="1:24" s="650" customFormat="1" ht="12.75">
      <c r="B38" s="825" t="s">
        <v>352</v>
      </c>
      <c r="C38" s="764">
        <f>SUM(D38:W38)</f>
        <v>39129</v>
      </c>
      <c r="D38" s="763">
        <f>'O7 Amortization'!AW367+'O7 Amortization'!AW439+'O7 Amortization'!AW512+'O7 Amortization'!AW585</f>
        <v>25548.036568740157</v>
      </c>
      <c r="E38" s="763">
        <f>'O7 Amortization'!AX367+'O7 Amortization'!AX439+'O7 Amortization'!AX512+'O7 Amortization'!AX585</f>
        <v>8368.3606145962221</v>
      </c>
      <c r="F38" s="763">
        <f>'O7 Amortization'!AY367+'O7 Amortization'!AY439+'O7 Amortization'!AY512+'O7 Amortization'!AY585</f>
        <v>4537.3392262709658</v>
      </c>
      <c r="G38" s="763">
        <f>'O7 Amortization'!AZ367+'O7 Amortization'!AZ439+'O7 Amortization'!AZ512+'O7 Amortization'!AZ585</f>
        <v>0</v>
      </c>
      <c r="H38" s="763">
        <f>'O7 Amortization'!BA367+'O7 Amortization'!BA439+'O7 Amortization'!BA512+'O7 Amortization'!BA585</f>
        <v>0</v>
      </c>
      <c r="I38" s="763">
        <f>'O7 Amortization'!BB367+'O7 Amortization'!BB439+'O7 Amortization'!BB512+'O7 Amortization'!BB585</f>
        <v>0</v>
      </c>
      <c r="J38" s="763">
        <f>'O7 Amortization'!BC367+'O7 Amortization'!BC439+'O7 Amortization'!BC512+'O7 Amortization'!BC585</f>
        <v>621.12704011213782</v>
      </c>
      <c r="K38" s="763">
        <f>'O7 Amortization'!BD367+'O7 Amortization'!BD439+'O7 Amortization'!BD512+'O7 Amortization'!BD585</f>
        <v>0</v>
      </c>
      <c r="L38" s="763">
        <f>'O7 Amortization'!BE367+'O7 Amortization'!BE439+'O7 Amortization'!BE512+'O7 Amortization'!BE585</f>
        <v>54.136550280517426</v>
      </c>
      <c r="M38" s="763">
        <f>'O7 Amortization'!BF367+'O7 Amortization'!BF439+'O7 Amortization'!BF512+'O7 Amortization'!BF585</f>
        <v>0</v>
      </c>
      <c r="N38" s="763">
        <f>'O7 Amortization'!BG367+'O7 Amortization'!BG439+'O7 Amortization'!BG512+'O7 Amortization'!BG585</f>
        <v>0</v>
      </c>
      <c r="O38" s="763">
        <f>'O7 Amortization'!BH367+'O7 Amortization'!BH439+'O7 Amortization'!BH512+'O7 Amortization'!BH585</f>
        <v>0</v>
      </c>
      <c r="P38" s="763">
        <f>'O7 Amortization'!BI367+'O7 Amortization'!BI439+'O7 Amortization'!BI512+'O7 Amortization'!BI585</f>
        <v>0</v>
      </c>
      <c r="Q38" s="763">
        <f>'O7 Amortization'!BJ367+'O7 Amortization'!BJ439+'O7 Amortization'!BJ512+'O7 Amortization'!BJ585</f>
        <v>0</v>
      </c>
      <c r="R38" s="763">
        <f>'O7 Amortization'!BK367+'O7 Amortization'!BK439+'O7 Amortization'!BK512+'O7 Amortization'!BK585</f>
        <v>0</v>
      </c>
      <c r="S38" s="763">
        <f>'O7 Amortization'!BL367+'O7 Amortization'!BL439+'O7 Amortization'!BL512+'O7 Amortization'!BL585</f>
        <v>0</v>
      </c>
      <c r="T38" s="763">
        <f>'O7 Amortization'!BM367+'O7 Amortization'!BM439+'O7 Amortization'!BM512+'O7 Amortization'!BM585</f>
        <v>0</v>
      </c>
      <c r="U38" s="763">
        <f>'O7 Amortization'!BN367+'O7 Amortization'!BN439+'O7 Amortization'!BN512+'O7 Amortization'!BN585</f>
        <v>0</v>
      </c>
      <c r="V38" s="763">
        <f>'O7 Amortization'!BO367+'O7 Amortization'!BO439+'O7 Amortization'!BO512+'O7 Amortization'!BO585</f>
        <v>0</v>
      </c>
      <c r="W38" s="651">
        <f>'O7 Amortization'!BP367+'O7 Amortization'!BP439+'O7 Amortization'!BP512+'O7 Amortization'!BP585</f>
        <v>0</v>
      </c>
      <c r="X38" s="763"/>
    </row>
    <row r="39" spans="1:24" s="650" customFormat="1" ht="12.75">
      <c r="B39" s="825"/>
      <c r="C39" s="764"/>
      <c r="D39" s="763"/>
      <c r="E39" s="763"/>
      <c r="F39" s="763"/>
      <c r="G39" s="763"/>
      <c r="H39" s="763"/>
      <c r="I39" s="763"/>
      <c r="J39" s="763"/>
      <c r="K39" s="763"/>
      <c r="L39" s="763"/>
      <c r="M39" s="763"/>
      <c r="N39" s="763"/>
      <c r="O39" s="763"/>
      <c r="P39" s="763"/>
      <c r="Q39" s="763"/>
      <c r="R39" s="763"/>
      <c r="S39" s="763"/>
      <c r="T39" s="763"/>
      <c r="U39" s="763"/>
      <c r="V39" s="763"/>
      <c r="W39" s="651"/>
      <c r="X39" s="763"/>
    </row>
    <row r="40" spans="1:24" s="648" customFormat="1" ht="12.75">
      <c r="B40" s="911" t="s">
        <v>1210</v>
      </c>
      <c r="C40" s="912">
        <f>SUM(D40:W40)</f>
        <v>3330073.7800099975</v>
      </c>
      <c r="D40" s="913">
        <f>IF(ISERROR('O6 Source Data for E2'!D102), "-", 'O6 Source Data for E2'!D102)</f>
        <v>2174265.8056249376</v>
      </c>
      <c r="E40" s="913">
        <f>IF(ISERROR('O6 Source Data for E2'!E102), "-", 'O6 Source Data for E2'!E102)</f>
        <v>712189.38036584714</v>
      </c>
      <c r="F40" s="913">
        <f>IF(ISERROR('O6 Source Data for E2'!F102), "-", 'O6 Source Data for E2'!F102)</f>
        <v>386150.28210319183</v>
      </c>
      <c r="G40" s="913">
        <f>IF(ISERROR('O6 Source Data for E2'!G102), "-", 'O6 Source Data for E2'!G102)</f>
        <v>0</v>
      </c>
      <c r="H40" s="913">
        <f>IF(ISERROR('O6 Source Data for E2'!H102), "-", 'O6 Source Data for E2'!H102)</f>
        <v>0</v>
      </c>
      <c r="I40" s="913">
        <f>IF(ISERROR('O6 Source Data for E2'!I102), "-", 'O6 Source Data for E2'!I102)</f>
        <v>0</v>
      </c>
      <c r="J40" s="913">
        <f>IF(ISERROR('O6 Source Data for E2'!J102), "-", 'O6 Source Data for E2'!J102)</f>
        <v>52861.020479251907</v>
      </c>
      <c r="K40" s="913">
        <f>IF(ISERROR('O6 Source Data for E2'!K102), "-", 'O6 Source Data for E2'!K102)</f>
        <v>0</v>
      </c>
      <c r="L40" s="913">
        <f>IF(ISERROR('O6 Source Data for E2'!L102), "-", 'O6 Source Data for E2'!L102)</f>
        <v>4607.2914367692501</v>
      </c>
      <c r="M40" s="913">
        <f>IF(ISERROR('O6 Source Data for E2'!M102), "-", 'O6 Source Data for E2'!M102)</f>
        <v>0</v>
      </c>
      <c r="N40" s="913">
        <f>IF(ISERROR('O6 Source Data for E2'!N102), "-", 'O6 Source Data for E2'!N102)</f>
        <v>0</v>
      </c>
      <c r="O40" s="913">
        <f>IF(ISERROR('O6 Source Data for E2'!O102), "-", 'O6 Source Data for E2'!O102)</f>
        <v>0</v>
      </c>
      <c r="P40" s="913">
        <f>IF(ISERROR('O6 Source Data for E2'!P102), "-", 'O6 Source Data for E2'!P102)</f>
        <v>0</v>
      </c>
      <c r="Q40" s="913">
        <f>IF(ISERROR('O6 Source Data for E2'!Q102), "-", 'O6 Source Data for E2'!Q102)</f>
        <v>0</v>
      </c>
      <c r="R40" s="913">
        <f>IF(ISERROR('O6 Source Data for E2'!R102), "-", 'O6 Source Data for E2'!R102)</f>
        <v>0</v>
      </c>
      <c r="S40" s="913">
        <f>IF(ISERROR('O6 Source Data for E2'!S102), "-", 'O6 Source Data for E2'!S102)</f>
        <v>0</v>
      </c>
      <c r="T40" s="913">
        <f>IF(ISERROR('O6 Source Data for E2'!T102), "-", 'O6 Source Data for E2'!T102)</f>
        <v>0</v>
      </c>
      <c r="U40" s="913">
        <f>IF(ISERROR('O6 Source Data for E2'!U102), "-", 'O6 Source Data for E2'!U102)</f>
        <v>0</v>
      </c>
      <c r="V40" s="913">
        <f>IF(ISERROR('O6 Source Data for E2'!V102), "-", 'O6 Source Data for E2'!V102)</f>
        <v>0</v>
      </c>
      <c r="W40" s="914">
        <f>IF(ISERROR('O6 Source Data for E2'!W102), "-", 'O6 Source Data for E2'!W102)</f>
        <v>0</v>
      </c>
      <c r="X40" s="586"/>
    </row>
    <row r="41" spans="1:24" s="648" customFormat="1" ht="12.75">
      <c r="B41" s="826"/>
      <c r="C41" s="790"/>
      <c r="D41" s="586"/>
      <c r="E41" s="586"/>
      <c r="F41" s="586"/>
      <c r="G41" s="586"/>
      <c r="H41" s="586"/>
      <c r="I41" s="586"/>
      <c r="J41" s="586"/>
      <c r="K41" s="586"/>
      <c r="L41" s="586"/>
      <c r="M41" s="586"/>
      <c r="N41" s="586"/>
      <c r="O41" s="586"/>
      <c r="P41" s="586"/>
      <c r="Q41" s="586"/>
      <c r="R41" s="586"/>
      <c r="S41" s="586"/>
      <c r="T41" s="586"/>
      <c r="U41" s="586"/>
      <c r="V41" s="586"/>
      <c r="W41" s="791"/>
      <c r="X41" s="586"/>
    </row>
    <row r="42" spans="1:24" s="648" customFormat="1" ht="12.75">
      <c r="B42" s="911" t="s">
        <v>358</v>
      </c>
      <c r="C42" s="912">
        <f>SUM(D42:W42)</f>
        <v>714650.00000000023</v>
      </c>
      <c r="D42" s="915">
        <f>SUM('O4 Summary by Class &amp; Accounts'!E174:E199) + 'O4 Summary by Class &amp; Accounts'!E208+ SUM('O4 Summary by Class &amp; Accounts'!E210:E213)</f>
        <v>493860.58554678172</v>
      </c>
      <c r="E42" s="915">
        <f>SUM('O4 Summary by Class &amp; Accounts'!F174:F199) + 'O4 Summary by Class &amp; Accounts'!F208+ SUM('O4 Summary by Class &amp; Accounts'!F210:F213)</f>
        <v>131892.5904138906</v>
      </c>
      <c r="F42" s="915">
        <f>SUM('O4 Summary by Class &amp; Accounts'!G174:G199) + 'O4 Summary by Class &amp; Accounts'!G208+ SUM('O4 Summary by Class &amp; Accounts'!G210:G213)</f>
        <v>78550.992894295006</v>
      </c>
      <c r="G42" s="915">
        <f>SUM('O4 Summary by Class &amp; Accounts'!H174:H199) + 'O4 Summary by Class &amp; Accounts'!H208+ SUM('O4 Summary by Class &amp; Accounts'!H210:H213)</f>
        <v>0</v>
      </c>
      <c r="H42" s="915">
        <f>SUM('O4 Summary by Class &amp; Accounts'!I174:I199) + 'O4 Summary by Class &amp; Accounts'!I208+ SUM('O4 Summary by Class &amp; Accounts'!I210:I213)</f>
        <v>0</v>
      </c>
      <c r="I42" s="915">
        <f>SUM('O4 Summary by Class &amp; Accounts'!J174:J199) + 'O4 Summary by Class &amp; Accounts'!J208+ SUM('O4 Summary by Class &amp; Accounts'!J210:J213)</f>
        <v>0</v>
      </c>
      <c r="J42" s="915">
        <f>SUM('O4 Summary by Class &amp; Accounts'!K174:K199) + 'O4 Summary by Class &amp; Accounts'!K208+ SUM('O4 Summary by Class &amp; Accounts'!K210:K213)</f>
        <v>9321.4496237099593</v>
      </c>
      <c r="K42" s="915">
        <f>SUM('O4 Summary by Class &amp; Accounts'!L174:L199) + 'O4 Summary by Class &amp; Accounts'!L208+ SUM('O4 Summary by Class &amp; Accounts'!L210:L213)</f>
        <v>0</v>
      </c>
      <c r="L42" s="915">
        <f>SUM('O4 Summary by Class &amp; Accounts'!M174:M199) + 'O4 Summary by Class &amp; Accounts'!M208+ SUM('O4 Summary by Class &amp; Accounts'!M210:M213)</f>
        <v>1024.381521322927</v>
      </c>
      <c r="M42" s="915">
        <f>SUM('O4 Summary by Class &amp; Accounts'!N174:N199) + 'O4 Summary by Class &amp; Accounts'!N208+ SUM('O4 Summary by Class &amp; Accounts'!N210:N213)</f>
        <v>0</v>
      </c>
      <c r="N42" s="915">
        <f>SUM('O4 Summary by Class &amp; Accounts'!O174:O199) + 'O4 Summary by Class &amp; Accounts'!O208+ SUM('O4 Summary by Class &amp; Accounts'!O210:O213)</f>
        <v>0</v>
      </c>
      <c r="O42" s="915">
        <f>SUM('O4 Summary by Class &amp; Accounts'!P174:P199) + 'O4 Summary by Class &amp; Accounts'!P208+ SUM('O4 Summary by Class &amp; Accounts'!P210:P213)</f>
        <v>0</v>
      </c>
      <c r="P42" s="915">
        <f>SUM('O4 Summary by Class &amp; Accounts'!Q174:Q199) + 'O4 Summary by Class &amp; Accounts'!Q208+ SUM('O4 Summary by Class &amp; Accounts'!Q210:Q213)</f>
        <v>0</v>
      </c>
      <c r="Q42" s="915">
        <f>SUM('O4 Summary by Class &amp; Accounts'!R174:R199) + 'O4 Summary by Class &amp; Accounts'!R208+ SUM('O4 Summary by Class &amp; Accounts'!R210:R213)</f>
        <v>0</v>
      </c>
      <c r="R42" s="915">
        <f>SUM('O4 Summary by Class &amp; Accounts'!S174:S199) + 'O4 Summary by Class &amp; Accounts'!S208+ SUM('O4 Summary by Class &amp; Accounts'!S210:S213)</f>
        <v>0</v>
      </c>
      <c r="S42" s="915">
        <f>SUM('O4 Summary by Class &amp; Accounts'!T174:T199) + 'O4 Summary by Class &amp; Accounts'!T208+ SUM('O4 Summary by Class &amp; Accounts'!T210:T213)</f>
        <v>0</v>
      </c>
      <c r="T42" s="915">
        <f>SUM('O4 Summary by Class &amp; Accounts'!U174:U199) + 'O4 Summary by Class &amp; Accounts'!U208+ SUM('O4 Summary by Class &amp; Accounts'!U210:U213)</f>
        <v>0</v>
      </c>
      <c r="U42" s="915">
        <f>SUM('O4 Summary by Class &amp; Accounts'!V174:V199) + 'O4 Summary by Class &amp; Accounts'!V208+ SUM('O4 Summary by Class &amp; Accounts'!V210:V213)</f>
        <v>0</v>
      </c>
      <c r="V42" s="915">
        <f>SUM('O4 Summary by Class &amp; Accounts'!W174:W199) + 'O4 Summary by Class &amp; Accounts'!W208+ SUM('O4 Summary by Class &amp; Accounts'!W210:W213)</f>
        <v>0</v>
      </c>
      <c r="W42" s="916">
        <f>SUM('O4 Summary by Class &amp; Accounts'!X174:X199) + 'O4 Summary by Class &amp; Accounts'!X208+ SUM('O4 Summary by Class &amp; Accounts'!X210:X213)</f>
        <v>0</v>
      </c>
      <c r="X42" s="586"/>
    </row>
    <row r="43" spans="1:24" s="648" customFormat="1" ht="12.75">
      <c r="B43" s="826"/>
      <c r="C43" s="790"/>
      <c r="D43" s="586"/>
      <c r="E43" s="586"/>
      <c r="F43" s="586"/>
      <c r="G43" s="586"/>
      <c r="H43" s="586"/>
      <c r="I43" s="586"/>
      <c r="J43" s="586"/>
      <c r="K43" s="586"/>
      <c r="L43" s="586"/>
      <c r="M43" s="586"/>
      <c r="N43" s="586"/>
      <c r="O43" s="586"/>
      <c r="P43" s="586"/>
      <c r="Q43" s="586"/>
      <c r="R43" s="586"/>
      <c r="S43" s="586"/>
      <c r="T43" s="586"/>
      <c r="U43" s="586"/>
      <c r="V43" s="586"/>
      <c r="W43" s="791"/>
      <c r="X43" s="586"/>
    </row>
    <row r="44" spans="1:24" s="648" customFormat="1" ht="12.75">
      <c r="B44" s="911" t="s">
        <v>353</v>
      </c>
      <c r="C44" s="912">
        <f>SUM(D44:W44)</f>
        <v>942999.99999999988</v>
      </c>
      <c r="D44" s="915">
        <f>'O6 Source Data for E2'!D163</f>
        <v>653260.05891478783</v>
      </c>
      <c r="E44" s="915">
        <f>'O6 Source Data for E2'!E163</f>
        <v>172807.8551745583</v>
      </c>
      <c r="F44" s="915">
        <f>'O6 Source Data for E2'!F163</f>
        <v>103396.9769270156</v>
      </c>
      <c r="G44" s="915">
        <f>'O6 Source Data for E2'!G163</f>
        <v>0</v>
      </c>
      <c r="H44" s="915">
        <f>'O6 Source Data for E2'!H163</f>
        <v>0</v>
      </c>
      <c r="I44" s="915">
        <f>'O6 Source Data for E2'!I163</f>
        <v>0</v>
      </c>
      <c r="J44" s="915">
        <f>'O6 Source Data for E2'!J163</f>
        <v>12181.320826180206</v>
      </c>
      <c r="K44" s="915">
        <f>'O6 Source Data for E2'!K163</f>
        <v>0</v>
      </c>
      <c r="L44" s="915">
        <f>'O6 Source Data for E2'!L163</f>
        <v>1353.7881574580611</v>
      </c>
      <c r="M44" s="915">
        <f>'O6 Source Data for E2'!M163</f>
        <v>0</v>
      </c>
      <c r="N44" s="915">
        <f>'O6 Source Data for E2'!N163</f>
        <v>0</v>
      </c>
      <c r="O44" s="915">
        <f>'O6 Source Data for E2'!O163</f>
        <v>0</v>
      </c>
      <c r="P44" s="915">
        <f>'O6 Source Data for E2'!P163</f>
        <v>0</v>
      </c>
      <c r="Q44" s="915">
        <f>'O6 Source Data for E2'!Q163</f>
        <v>0</v>
      </c>
      <c r="R44" s="915">
        <f>'O6 Source Data for E2'!R163</f>
        <v>0</v>
      </c>
      <c r="S44" s="915">
        <f>'O6 Source Data for E2'!S163</f>
        <v>0</v>
      </c>
      <c r="T44" s="915">
        <f>'O6 Source Data for E2'!T163</f>
        <v>0</v>
      </c>
      <c r="U44" s="915">
        <f>'O6 Source Data for E2'!U163</f>
        <v>0</v>
      </c>
      <c r="V44" s="915">
        <f>'O6 Source Data for E2'!V163</f>
        <v>0</v>
      </c>
      <c r="W44" s="916">
        <f>'O6 Source Data for E2'!W163</f>
        <v>0</v>
      </c>
      <c r="X44" s="586"/>
    </row>
    <row r="45" spans="1:24" s="650" customFormat="1" ht="12.75">
      <c r="B45" s="825"/>
      <c r="C45" s="764"/>
      <c r="D45" s="763"/>
      <c r="E45" s="763"/>
      <c r="F45" s="763"/>
      <c r="G45" s="763"/>
      <c r="H45" s="763"/>
      <c r="I45" s="763"/>
      <c r="J45" s="763"/>
      <c r="K45" s="763"/>
      <c r="L45" s="763"/>
      <c r="M45" s="763"/>
      <c r="N45" s="763"/>
      <c r="O45" s="763"/>
      <c r="P45" s="763"/>
      <c r="Q45" s="763"/>
      <c r="R45" s="763"/>
      <c r="S45" s="763"/>
      <c r="T45" s="763"/>
      <c r="U45" s="763"/>
      <c r="V45" s="763"/>
      <c r="W45" s="651"/>
      <c r="X45" s="763"/>
    </row>
    <row r="46" spans="1:24" s="650" customFormat="1" ht="12.75">
      <c r="B46" s="917" t="s">
        <v>730</v>
      </c>
      <c r="C46" s="764"/>
      <c r="D46" s="763"/>
      <c r="E46" s="763"/>
      <c r="F46" s="763"/>
      <c r="G46" s="763"/>
      <c r="H46" s="763"/>
      <c r="I46" s="763"/>
      <c r="J46" s="763"/>
      <c r="K46" s="763"/>
      <c r="L46" s="763"/>
      <c r="M46" s="763"/>
      <c r="N46" s="763"/>
      <c r="O46" s="763"/>
      <c r="P46" s="763"/>
      <c r="Q46" s="763"/>
      <c r="R46" s="763"/>
      <c r="S46" s="763"/>
      <c r="T46" s="763"/>
      <c r="U46" s="763"/>
      <c r="V46" s="763"/>
      <c r="W46" s="651"/>
      <c r="X46" s="763"/>
    </row>
    <row r="47" spans="1:24" s="650" customFormat="1" ht="12.75">
      <c r="A47" s="800"/>
      <c r="B47" s="824" t="s">
        <v>726</v>
      </c>
      <c r="C47" s="764">
        <f>SUM(D47:W47)</f>
        <v>1026234.2375999998</v>
      </c>
      <c r="D47" s="763">
        <f>'O5 Details by Class &amp; Accounts'!I43</f>
        <v>495990.90766066848</v>
      </c>
      <c r="E47" s="763">
        <f>'O5 Details by Class &amp; Accounts'!J43</f>
        <v>260658.55187185344</v>
      </c>
      <c r="F47" s="763">
        <f>'O5 Details by Class &amp; Accounts'!K43</f>
        <v>267447.98509994207</v>
      </c>
      <c r="G47" s="763">
        <f>'O5 Details by Class &amp; Accounts'!L43</f>
        <v>0</v>
      </c>
      <c r="H47" s="763">
        <f>'O5 Details by Class &amp; Accounts'!M43</f>
        <v>0</v>
      </c>
      <c r="I47" s="763">
        <f>'O5 Details by Class &amp; Accounts'!N43</f>
        <v>0</v>
      </c>
      <c r="J47" s="763">
        <f>'O5 Details by Class &amp; Accounts'!O43</f>
        <v>519.9417738901908</v>
      </c>
      <c r="K47" s="763">
        <f>'O5 Details by Class &amp; Accounts'!P43</f>
        <v>0</v>
      </c>
      <c r="L47" s="763">
        <f>'O5 Details by Class &amp; Accounts'!Q43</f>
        <v>1616.8511936456259</v>
      </c>
      <c r="M47" s="763">
        <f>'O5 Details by Class &amp; Accounts'!R43</f>
        <v>0</v>
      </c>
      <c r="N47" s="763">
        <f>'O5 Details by Class &amp; Accounts'!S43</f>
        <v>0</v>
      </c>
      <c r="O47" s="763">
        <f>'O5 Details by Class &amp; Accounts'!T43</f>
        <v>0</v>
      </c>
      <c r="P47" s="763">
        <f>'O5 Details by Class &amp; Accounts'!U43</f>
        <v>0</v>
      </c>
      <c r="Q47" s="763">
        <f>'O5 Details by Class &amp; Accounts'!V43</f>
        <v>0</v>
      </c>
      <c r="R47" s="763">
        <f>'O5 Details by Class &amp; Accounts'!W43</f>
        <v>0</v>
      </c>
      <c r="S47" s="763">
        <f>'O5 Details by Class &amp; Accounts'!X43</f>
        <v>0</v>
      </c>
      <c r="T47" s="763">
        <f>'O5 Details by Class &amp; Accounts'!Y43</f>
        <v>0</v>
      </c>
      <c r="U47" s="763">
        <f>'O5 Details by Class &amp; Accounts'!Z43</f>
        <v>0</v>
      </c>
      <c r="V47" s="763">
        <f>'O5 Details by Class &amp; Accounts'!AA43</f>
        <v>0</v>
      </c>
      <c r="W47" s="651">
        <f>'O5 Details by Class &amp; Accounts'!AB43</f>
        <v>0</v>
      </c>
      <c r="X47" s="763"/>
    </row>
    <row r="48" spans="1:24" s="650" customFormat="1" ht="12.75">
      <c r="A48" s="765"/>
      <c r="B48" s="824" t="s">
        <v>727</v>
      </c>
      <c r="C48" s="764">
        <f>SUM(D48:W48)</f>
        <v>941239.53</v>
      </c>
      <c r="D48" s="763">
        <f>'O5 Details by Class &amp; Accounts'!I47</f>
        <v>454911.97984447476</v>
      </c>
      <c r="E48" s="763">
        <f>'O5 Details by Class &amp; Accounts'!J47</f>
        <v>239070.30565274524</v>
      </c>
      <c r="F48" s="763">
        <f>'O5 Details by Class &amp; Accounts'!K47</f>
        <v>245297.42486825457</v>
      </c>
      <c r="G48" s="763">
        <f>'O5 Details by Class &amp; Accounts'!L47</f>
        <v>0</v>
      </c>
      <c r="H48" s="763">
        <f>'O5 Details by Class &amp; Accounts'!M47</f>
        <v>0</v>
      </c>
      <c r="I48" s="763">
        <f>'O5 Details by Class &amp; Accounts'!N47</f>
        <v>0</v>
      </c>
      <c r="J48" s="763">
        <f>'O5 Details by Class &amp; Accounts'!O47</f>
        <v>476.87918893475972</v>
      </c>
      <c r="K48" s="763">
        <f>'O5 Details by Class &amp; Accounts'!P47</f>
        <v>0</v>
      </c>
      <c r="L48" s="763">
        <f>'O5 Details by Class &amp; Accounts'!Q47</f>
        <v>1482.9404455906724</v>
      </c>
      <c r="M48" s="763">
        <f>'O5 Details by Class &amp; Accounts'!R47</f>
        <v>0</v>
      </c>
      <c r="N48" s="763">
        <f>'O5 Details by Class &amp; Accounts'!S47</f>
        <v>0</v>
      </c>
      <c r="O48" s="763">
        <f>'O5 Details by Class &amp; Accounts'!T47</f>
        <v>0</v>
      </c>
      <c r="P48" s="763">
        <f>'O5 Details by Class &amp; Accounts'!U47</f>
        <v>0</v>
      </c>
      <c r="Q48" s="763">
        <f>'O5 Details by Class &amp; Accounts'!V47</f>
        <v>0</v>
      </c>
      <c r="R48" s="763">
        <f>'O5 Details by Class &amp; Accounts'!W47</f>
        <v>0</v>
      </c>
      <c r="S48" s="763">
        <f>'O5 Details by Class &amp; Accounts'!X47</f>
        <v>0</v>
      </c>
      <c r="T48" s="763">
        <f>'O5 Details by Class &amp; Accounts'!Y47</f>
        <v>0</v>
      </c>
      <c r="U48" s="763">
        <f>'O5 Details by Class &amp; Accounts'!Z47</f>
        <v>0</v>
      </c>
      <c r="V48" s="763">
        <f>'O5 Details by Class &amp; Accounts'!AA47</f>
        <v>0</v>
      </c>
      <c r="W48" s="651">
        <f>'O5 Details by Class &amp; Accounts'!AB47</f>
        <v>0</v>
      </c>
      <c r="X48" s="763"/>
    </row>
    <row r="49" spans="1:24" s="650" customFormat="1" ht="12.75">
      <c r="A49" s="765"/>
      <c r="B49" s="824" t="s">
        <v>728</v>
      </c>
      <c r="C49" s="764">
        <f>SUM(D49:W49)</f>
        <v>390103.79999999993</v>
      </c>
      <c r="D49" s="763">
        <f>'O5 Details by Class &amp; Accounts'!I51</f>
        <v>188541.69034193983</v>
      </c>
      <c r="E49" s="763">
        <f>'O5 Details by Class &amp; Accounts'!J51</f>
        <v>99084.485648724716</v>
      </c>
      <c r="F49" s="763">
        <f>'O5 Details by Class &amp; Accounts'!K51</f>
        <v>101665.3620267315</v>
      </c>
      <c r="G49" s="763">
        <f>'O5 Details by Class &amp; Accounts'!L51</f>
        <v>0</v>
      </c>
      <c r="H49" s="763">
        <f>'O5 Details by Class &amp; Accounts'!M51</f>
        <v>0</v>
      </c>
      <c r="I49" s="763">
        <f>'O5 Details by Class &amp; Accounts'!N51</f>
        <v>0</v>
      </c>
      <c r="J49" s="763">
        <f>'O5 Details by Class &amp; Accounts'!O51</f>
        <v>197.64616531178595</v>
      </c>
      <c r="K49" s="763">
        <f>'O5 Details by Class &amp; Accounts'!P51</f>
        <v>0</v>
      </c>
      <c r="L49" s="763">
        <f>'O5 Details by Class &amp; Accounts'!Q51</f>
        <v>614.61581729213447</v>
      </c>
      <c r="M49" s="763">
        <f>'O5 Details by Class &amp; Accounts'!R51</f>
        <v>0</v>
      </c>
      <c r="N49" s="763">
        <f>'O5 Details by Class &amp; Accounts'!S51</f>
        <v>0</v>
      </c>
      <c r="O49" s="763">
        <f>'O5 Details by Class &amp; Accounts'!T51</f>
        <v>0</v>
      </c>
      <c r="P49" s="763">
        <f>'O5 Details by Class &amp; Accounts'!U51</f>
        <v>0</v>
      </c>
      <c r="Q49" s="763">
        <f>'O5 Details by Class &amp; Accounts'!V51</f>
        <v>0</v>
      </c>
      <c r="R49" s="763">
        <f>'O5 Details by Class &amp; Accounts'!W51</f>
        <v>0</v>
      </c>
      <c r="S49" s="763">
        <f>'O5 Details by Class &amp; Accounts'!X51</f>
        <v>0</v>
      </c>
      <c r="T49" s="763">
        <f>'O5 Details by Class &amp; Accounts'!Y51</f>
        <v>0</v>
      </c>
      <c r="U49" s="763">
        <f>'O5 Details by Class &amp; Accounts'!Z51</f>
        <v>0</v>
      </c>
      <c r="V49" s="763">
        <f>'O5 Details by Class &amp; Accounts'!AA51</f>
        <v>0</v>
      </c>
      <c r="W49" s="651">
        <f>'O5 Details by Class &amp; Accounts'!AB51</f>
        <v>0</v>
      </c>
      <c r="X49" s="763"/>
    </row>
    <row r="50" spans="1:24" s="650" customFormat="1" ht="12.75">
      <c r="A50" s="765"/>
      <c r="B50" s="824" t="s">
        <v>729</v>
      </c>
      <c r="C50" s="764">
        <f>SUM(D50:W50)</f>
        <v>438397.14240000007</v>
      </c>
      <c r="D50" s="763">
        <f>'O5 Details by Class &amp; Accounts'!I55</f>
        <v>211882.42275305217</v>
      </c>
      <c r="E50" s="763">
        <f>'O5 Details by Class &amp; Accounts'!J55</f>
        <v>111350.76193714271</v>
      </c>
      <c r="F50" s="763">
        <f>'O5 Details by Class &amp; Accounts'!K55</f>
        <v>114251.14083374878</v>
      </c>
      <c r="G50" s="763">
        <f>'O5 Details by Class &amp; Accounts'!L55</f>
        <v>0</v>
      </c>
      <c r="H50" s="763">
        <f>'O5 Details by Class &amp; Accounts'!M55</f>
        <v>0</v>
      </c>
      <c r="I50" s="763">
        <f>'O5 Details by Class &amp; Accounts'!N55</f>
        <v>0</v>
      </c>
      <c r="J50" s="763">
        <f>'O5 Details by Class &amp; Accounts'!O55</f>
        <v>222.113996528629</v>
      </c>
      <c r="K50" s="763">
        <f>'O5 Details by Class &amp; Accounts'!P55</f>
        <v>0</v>
      </c>
      <c r="L50" s="763">
        <f>'O5 Details by Class &amp; Accounts'!Q55</f>
        <v>690.70287952773674</v>
      </c>
      <c r="M50" s="763">
        <f>'O5 Details by Class &amp; Accounts'!R55</f>
        <v>0</v>
      </c>
      <c r="N50" s="763">
        <f>'O5 Details by Class &amp; Accounts'!S55</f>
        <v>0</v>
      </c>
      <c r="O50" s="763">
        <f>'O5 Details by Class &amp; Accounts'!T55</f>
        <v>0</v>
      </c>
      <c r="P50" s="763">
        <f>'O5 Details by Class &amp; Accounts'!U55</f>
        <v>0</v>
      </c>
      <c r="Q50" s="763">
        <f>'O5 Details by Class &amp; Accounts'!V55</f>
        <v>0</v>
      </c>
      <c r="R50" s="763">
        <f>'O5 Details by Class &amp; Accounts'!W55</f>
        <v>0</v>
      </c>
      <c r="S50" s="763">
        <f>'O5 Details by Class &amp; Accounts'!X55</f>
        <v>0</v>
      </c>
      <c r="T50" s="763">
        <f>'O5 Details by Class &amp; Accounts'!Y55</f>
        <v>0</v>
      </c>
      <c r="U50" s="763">
        <f>'O5 Details by Class &amp; Accounts'!Z55</f>
        <v>0</v>
      </c>
      <c r="V50" s="763">
        <f>'O5 Details by Class &amp; Accounts'!AA55</f>
        <v>0</v>
      </c>
      <c r="W50" s="651">
        <f>'O5 Details by Class &amp; Accounts'!AB55</f>
        <v>0</v>
      </c>
      <c r="X50" s="763"/>
    </row>
    <row r="51" spans="1:24" s="820" customFormat="1" ht="19.5" customHeight="1">
      <c r="A51" s="819"/>
      <c r="B51" s="918" t="s">
        <v>1469</v>
      </c>
      <c r="C51" s="919">
        <f>SUM(D51:W51)</f>
        <v>2795974.7099999995</v>
      </c>
      <c r="D51" s="920">
        <f t="shared" ref="D51:W51" si="8">SUM(D47:D50)</f>
        <v>1351327.0006001352</v>
      </c>
      <c r="E51" s="920">
        <f t="shared" si="8"/>
        <v>710164.10511046613</v>
      </c>
      <c r="F51" s="920">
        <f t="shared" si="8"/>
        <v>728661.91282867687</v>
      </c>
      <c r="G51" s="920">
        <f t="shared" si="8"/>
        <v>0</v>
      </c>
      <c r="H51" s="920">
        <f t="shared" si="8"/>
        <v>0</v>
      </c>
      <c r="I51" s="920">
        <f t="shared" si="8"/>
        <v>0</v>
      </c>
      <c r="J51" s="920">
        <f t="shared" si="8"/>
        <v>1416.5811246653657</v>
      </c>
      <c r="K51" s="920">
        <f t="shared" si="8"/>
        <v>0</v>
      </c>
      <c r="L51" s="920">
        <f t="shared" si="8"/>
        <v>4405.1103360561701</v>
      </c>
      <c r="M51" s="920">
        <f t="shared" si="8"/>
        <v>0</v>
      </c>
      <c r="N51" s="920">
        <f t="shared" si="8"/>
        <v>0</v>
      </c>
      <c r="O51" s="920">
        <f t="shared" si="8"/>
        <v>0</v>
      </c>
      <c r="P51" s="920">
        <f t="shared" si="8"/>
        <v>0</v>
      </c>
      <c r="Q51" s="920">
        <f t="shared" si="8"/>
        <v>0</v>
      </c>
      <c r="R51" s="920">
        <f t="shared" si="8"/>
        <v>0</v>
      </c>
      <c r="S51" s="920">
        <f t="shared" si="8"/>
        <v>0</v>
      </c>
      <c r="T51" s="920">
        <f t="shared" si="8"/>
        <v>0</v>
      </c>
      <c r="U51" s="920">
        <f t="shared" si="8"/>
        <v>0</v>
      </c>
      <c r="V51" s="920">
        <f t="shared" si="8"/>
        <v>0</v>
      </c>
      <c r="W51" s="921">
        <f t="shared" si="8"/>
        <v>0</v>
      </c>
      <c r="X51" s="817"/>
    </row>
    <row r="52" spans="1:24" s="650" customFormat="1" ht="19.5" customHeight="1">
      <c r="A52" s="765"/>
      <c r="B52" s="917" t="s">
        <v>733</v>
      </c>
      <c r="C52" s="764"/>
      <c r="D52" s="763"/>
      <c r="E52" s="763"/>
      <c r="F52" s="763"/>
      <c r="G52" s="763"/>
      <c r="H52" s="763"/>
      <c r="I52" s="763"/>
      <c r="J52" s="763"/>
      <c r="K52" s="763"/>
      <c r="L52" s="763"/>
      <c r="M52" s="763"/>
      <c r="N52" s="763"/>
      <c r="O52" s="763"/>
      <c r="P52" s="763"/>
      <c r="Q52" s="763"/>
      <c r="R52" s="763"/>
      <c r="S52" s="763"/>
      <c r="T52" s="763"/>
      <c r="U52" s="763"/>
      <c r="V52" s="763"/>
      <c r="W52" s="651"/>
      <c r="X52" s="763"/>
    </row>
    <row r="53" spans="1:24" s="650" customFormat="1" ht="12.75">
      <c r="A53" s="765"/>
      <c r="B53" s="824" t="s">
        <v>726</v>
      </c>
      <c r="C53" s="764">
        <f t="shared" ref="C53:C60" si="9">SUM(D53:W53)</f>
        <v>-1136471.9652</v>
      </c>
      <c r="D53" s="666">
        <f>IF(ISERROR('O7 Amortization'!G41+'O7 Amortization'!G111+'O7 Amortization'!G182+'O7 Amortization'!G253), "-", 'O7 Amortization'!G41+'O7 Amortization'!G111+'O7 Amortization'!G182+'O7 Amortization'!G253)</f>
        <v>-549270.07977116411</v>
      </c>
      <c r="E53" s="666">
        <f>IF(ISERROR('O7 Amortization'!H41+'O7 Amortization'!H111+'O7 Amortization'!H182+'O7 Amortization'!H253), "-", 'O7 Amortization'!H41+'O7 Amortization'!H111+'O7 Amortization'!H182+'O7 Amortization'!H253)</f>
        <v>-288658.40354807454</v>
      </c>
      <c r="F53" s="666">
        <f>IF(ISERROR('O7 Amortization'!I41+'O7 Amortization'!I111+'O7 Amortization'!I182+'O7 Amortization'!I253), "-", 'O7 Amortization'!I41+'O7 Amortization'!I111+'O7 Amortization'!I182+'O7 Amortization'!I253)</f>
        <v>-296177.15535016323</v>
      </c>
      <c r="G53" s="666">
        <f>IF(ISERROR('O7 Amortization'!J41+'O7 Amortization'!J111+'O7 Amortization'!J182+'O7 Amortization'!J253), "-", 'O7 Amortization'!J41+'O7 Amortization'!J111+'O7 Amortization'!J182+'O7 Amortization'!J253)</f>
        <v>0</v>
      </c>
      <c r="H53" s="666">
        <f>IF(ISERROR('O7 Amortization'!K41+'O7 Amortization'!K111+'O7 Amortization'!K182+'O7 Amortization'!K253), "-", 'O7 Amortization'!K41+'O7 Amortization'!K111+'O7 Amortization'!K182+'O7 Amortization'!K253)</f>
        <v>0</v>
      </c>
      <c r="I53" s="666">
        <f>IF(ISERROR('O7 Amortization'!L41+'O7 Amortization'!L111+'O7 Amortization'!L182+'O7 Amortization'!L253), "-", 'O7 Amortization'!L41+'O7 Amortization'!L111+'O7 Amortization'!L182+'O7 Amortization'!L253)</f>
        <v>0</v>
      </c>
      <c r="J53" s="666">
        <f>IF(ISERROR('O7 Amortization'!M41+'O7 Amortization'!M111+'O7 Amortization'!M182+'O7 Amortization'!M253), "-", 'O7 Amortization'!M41+'O7 Amortization'!M111+'O7 Amortization'!M182+'O7 Amortization'!M253)</f>
        <v>-575.79373978446108</v>
      </c>
      <c r="K53" s="666">
        <f>IF(ISERROR('O7 Amortization'!N41+'O7 Amortization'!N111+'O7 Amortization'!N182+'O7 Amortization'!N253), "-", 'O7 Amortization'!N41+'O7 Amortization'!N111+'O7 Amortization'!N182+'O7 Amortization'!N253)</f>
        <v>0</v>
      </c>
      <c r="L53" s="666">
        <f>IF(ISERROR('O7 Amortization'!O41+'O7 Amortization'!O111+'O7 Amortization'!O182+'O7 Amortization'!O253), "-", 'O7 Amortization'!O41+'O7 Amortization'!O111+'O7 Amortization'!O182+'O7 Amortization'!O253)</f>
        <v>-1790.5327908136148</v>
      </c>
      <c r="M53" s="666">
        <f>IF(ISERROR('O7 Amortization'!P41+'O7 Amortization'!P111+'O7 Amortization'!P182+'O7 Amortization'!P253), "-", 'O7 Amortization'!P41+'O7 Amortization'!P111+'O7 Amortization'!P182+'O7 Amortization'!P253)</f>
        <v>0</v>
      </c>
      <c r="N53" s="666">
        <f>IF(ISERROR('O7 Amortization'!Q41+'O7 Amortization'!Q111+'O7 Amortization'!Q182+'O7 Amortization'!Q253), "-", 'O7 Amortization'!Q41+'O7 Amortization'!Q111+'O7 Amortization'!Q182+'O7 Amortization'!Q253)</f>
        <v>0</v>
      </c>
      <c r="O53" s="666">
        <f>IF(ISERROR('O7 Amortization'!R41+'O7 Amortization'!R111+'O7 Amortization'!R182+'O7 Amortization'!R253), "-", 'O7 Amortization'!R41+'O7 Amortization'!R111+'O7 Amortization'!R182+'O7 Amortization'!R253)</f>
        <v>0</v>
      </c>
      <c r="P53" s="666">
        <f>IF(ISERROR('O7 Amortization'!S41+'O7 Amortization'!S111+'O7 Amortization'!S182+'O7 Amortization'!S253), "-", 'O7 Amortization'!S41+'O7 Amortization'!S111+'O7 Amortization'!S182+'O7 Amortization'!S253)</f>
        <v>0</v>
      </c>
      <c r="Q53" s="666">
        <f>IF(ISERROR('O7 Amortization'!T41+'O7 Amortization'!T111+'O7 Amortization'!T182+'O7 Amortization'!T253), "-", 'O7 Amortization'!T41+'O7 Amortization'!T111+'O7 Amortization'!T182+'O7 Amortization'!T253)</f>
        <v>0</v>
      </c>
      <c r="R53" s="666">
        <f>IF(ISERROR('O7 Amortization'!U41+'O7 Amortization'!U111+'O7 Amortization'!U182+'O7 Amortization'!U253), "-", 'O7 Amortization'!U41+'O7 Amortization'!U111+'O7 Amortization'!U182+'O7 Amortization'!U253)</f>
        <v>0</v>
      </c>
      <c r="S53" s="666">
        <f>IF(ISERROR('O7 Amortization'!V41+'O7 Amortization'!V111+'O7 Amortization'!V182+'O7 Amortization'!V253), "-", 'O7 Amortization'!V41+'O7 Amortization'!V111+'O7 Amortization'!V182+'O7 Amortization'!V253)</f>
        <v>0</v>
      </c>
      <c r="T53" s="666">
        <f>IF(ISERROR('O7 Amortization'!W41+'O7 Amortization'!W111+'O7 Amortization'!W182+'O7 Amortization'!W253), "-", 'O7 Amortization'!W41+'O7 Amortization'!W111+'O7 Amortization'!W182+'O7 Amortization'!W253)</f>
        <v>0</v>
      </c>
      <c r="U53" s="666">
        <f>IF(ISERROR('O7 Amortization'!X41+'O7 Amortization'!X111+'O7 Amortization'!X182+'O7 Amortization'!X253), "-", 'O7 Amortization'!X41+'O7 Amortization'!X111+'O7 Amortization'!X182+'O7 Amortization'!X253)</f>
        <v>0</v>
      </c>
      <c r="V53" s="666">
        <f>IF(ISERROR('O7 Amortization'!Y41+'O7 Amortization'!Y111+'O7 Amortization'!Y182+'O7 Amortization'!Y253), "-", 'O7 Amortization'!Y41+'O7 Amortization'!Y111+'O7 Amortization'!Y182+'O7 Amortization'!Y253)</f>
        <v>0</v>
      </c>
      <c r="W53" s="667">
        <f>IF(ISERROR('O7 Amortization'!Z41+'O7 Amortization'!Z111+'O7 Amortization'!Z182+'O7 Amortization'!Z253), "-", 'O7 Amortization'!Z41+'O7 Amortization'!Z111+'O7 Amortization'!Z182+'O7 Amortization'!Z253)</f>
        <v>0</v>
      </c>
      <c r="X53" s="763"/>
    </row>
    <row r="54" spans="1:24" s="650" customFormat="1" ht="12.75">
      <c r="A54" s="765"/>
      <c r="B54" s="824" t="s">
        <v>727</v>
      </c>
      <c r="C54" s="764">
        <f t="shared" si="9"/>
        <v>-450207.40379999991</v>
      </c>
      <c r="D54" s="666">
        <f>IF(ISERROR('O7 Amortization'!G45+'O7 Amortization'!G115+'O7 Amortization'!G186+'O7 Amortization'!G257), "-", 'O7 Amortization'!G45+'O7 Amortization'!G115+'O7 Amortization'!G186+'O7 Amortization'!G257)</f>
        <v>-217590.45904425508</v>
      </c>
      <c r="E54" s="666">
        <f>IF(ISERROR('O7 Amortization'!H45+'O7 Amortization'!H115+'O7 Amortization'!H186+'O7 Amortization'!H257), "-", 'O7 Amortization'!H45+'O7 Amortization'!H115+'O7 Amortization'!H186+'O7 Amortization'!H257)</f>
        <v>-114350.5114299597</v>
      </c>
      <c r="F54" s="666">
        <f>IF(ISERROR('O7 Amortization'!I45+'O7 Amortization'!I115+'O7 Amortization'!I186+'O7 Amortization'!I257), "-", 'O7 Amortization'!I45+'O7 Amortization'!I115+'O7 Amortization'!I186+'O7 Amortization'!I257)</f>
        <v>-117329.02549127155</v>
      </c>
      <c r="G54" s="666">
        <f>IF(ISERROR('O7 Amortization'!J45+'O7 Amortization'!J115+'O7 Amortization'!J186+'O7 Amortization'!J257), "-", 'O7 Amortization'!J45+'O7 Amortization'!J115+'O7 Amortization'!J186+'O7 Amortization'!J257)</f>
        <v>0</v>
      </c>
      <c r="H54" s="666">
        <f>IF(ISERROR('O7 Amortization'!K45+'O7 Amortization'!K115+'O7 Amortization'!K186+'O7 Amortization'!K257), "-", 'O7 Amortization'!K45+'O7 Amortization'!K115+'O7 Amortization'!K186+'O7 Amortization'!K257)</f>
        <v>0</v>
      </c>
      <c r="I54" s="666">
        <f>IF(ISERROR('O7 Amortization'!L45+'O7 Amortization'!L115+'O7 Amortization'!L186+'O7 Amortization'!L257), "-", 'O7 Amortization'!L45+'O7 Amortization'!L115+'O7 Amortization'!L186+'O7 Amortization'!L257)</f>
        <v>0</v>
      </c>
      <c r="J54" s="666">
        <f>IF(ISERROR('O7 Amortization'!M45+'O7 Amortization'!M115+'O7 Amortization'!M186+'O7 Amortization'!M257), "-", 'O7 Amortization'!M45+'O7 Amortization'!M115+'O7 Amortization'!M186+'O7 Amortization'!M257)</f>
        <v>-228.09766773880384</v>
      </c>
      <c r="K54" s="666">
        <f>IF(ISERROR('O7 Amortization'!N45+'O7 Amortization'!N115+'O7 Amortization'!N186+'O7 Amortization'!N257), "-", 'O7 Amortization'!N45+'O7 Amortization'!N115+'O7 Amortization'!N186+'O7 Amortization'!N257)</f>
        <v>0</v>
      </c>
      <c r="L54" s="666">
        <f>IF(ISERROR('O7 Amortization'!O45+'O7 Amortization'!O115+'O7 Amortization'!O186+'O7 Amortization'!O257), "-", 'O7 Amortization'!O45+'O7 Amortization'!O115+'O7 Amortization'!O186+'O7 Amortization'!O257)</f>
        <v>-709.31016677486105</v>
      </c>
      <c r="M54" s="666">
        <f>IF(ISERROR('O7 Amortization'!P45+'O7 Amortization'!P115+'O7 Amortization'!P186+'O7 Amortization'!P257), "-", 'O7 Amortization'!P45+'O7 Amortization'!P115+'O7 Amortization'!P186+'O7 Amortization'!P257)</f>
        <v>0</v>
      </c>
      <c r="N54" s="666">
        <f>IF(ISERROR('O7 Amortization'!Q45+'O7 Amortization'!Q115+'O7 Amortization'!Q186+'O7 Amortization'!Q257), "-", 'O7 Amortization'!Q45+'O7 Amortization'!Q115+'O7 Amortization'!Q186+'O7 Amortization'!Q257)</f>
        <v>0</v>
      </c>
      <c r="O54" s="666">
        <f>IF(ISERROR('O7 Amortization'!R45+'O7 Amortization'!R115+'O7 Amortization'!R186+'O7 Amortization'!R257), "-", 'O7 Amortization'!R45+'O7 Amortization'!R115+'O7 Amortization'!R186+'O7 Amortization'!R257)</f>
        <v>0</v>
      </c>
      <c r="P54" s="666">
        <f>IF(ISERROR('O7 Amortization'!S45+'O7 Amortization'!S115+'O7 Amortization'!S186+'O7 Amortization'!S257), "-", 'O7 Amortization'!S45+'O7 Amortization'!S115+'O7 Amortization'!S186+'O7 Amortization'!S257)</f>
        <v>0</v>
      </c>
      <c r="Q54" s="666">
        <f>IF(ISERROR('O7 Amortization'!T45+'O7 Amortization'!T115+'O7 Amortization'!T186+'O7 Amortization'!T257), "-", 'O7 Amortization'!T45+'O7 Amortization'!T115+'O7 Amortization'!T186+'O7 Amortization'!T257)</f>
        <v>0</v>
      </c>
      <c r="R54" s="666">
        <f>IF(ISERROR('O7 Amortization'!U45+'O7 Amortization'!U115+'O7 Amortization'!U186+'O7 Amortization'!U257), "-", 'O7 Amortization'!U45+'O7 Amortization'!U115+'O7 Amortization'!U186+'O7 Amortization'!U257)</f>
        <v>0</v>
      </c>
      <c r="S54" s="666">
        <f>IF(ISERROR('O7 Amortization'!V45+'O7 Amortization'!V115+'O7 Amortization'!V186+'O7 Amortization'!V257), "-", 'O7 Amortization'!V45+'O7 Amortization'!V115+'O7 Amortization'!V186+'O7 Amortization'!V257)</f>
        <v>0</v>
      </c>
      <c r="T54" s="666">
        <f>IF(ISERROR('O7 Amortization'!W45+'O7 Amortization'!W115+'O7 Amortization'!W186+'O7 Amortization'!W257), "-", 'O7 Amortization'!W45+'O7 Amortization'!W115+'O7 Amortization'!W186+'O7 Amortization'!W257)</f>
        <v>0</v>
      </c>
      <c r="U54" s="666">
        <f>IF(ISERROR('O7 Amortization'!X45+'O7 Amortization'!X115+'O7 Amortization'!X186+'O7 Amortization'!X257), "-", 'O7 Amortization'!X45+'O7 Amortization'!X115+'O7 Amortization'!X186+'O7 Amortization'!X257)</f>
        <v>0</v>
      </c>
      <c r="V54" s="666">
        <f>IF(ISERROR('O7 Amortization'!Y45+'O7 Amortization'!Y115+'O7 Amortization'!Y186+'O7 Amortization'!Y257), "-", 'O7 Amortization'!Y45+'O7 Amortization'!Y115+'O7 Amortization'!Y186+'O7 Amortization'!Y257)</f>
        <v>0</v>
      </c>
      <c r="W54" s="667">
        <f>IF(ISERROR('O7 Amortization'!Z45+'O7 Amortization'!Z115+'O7 Amortization'!Z186+'O7 Amortization'!Z257), "-", 'O7 Amortization'!Z45+'O7 Amortization'!Z115+'O7 Amortization'!Z186+'O7 Amortization'!Z257)</f>
        <v>0</v>
      </c>
      <c r="X54" s="763"/>
    </row>
    <row r="55" spans="1:24" s="650" customFormat="1" ht="12.75">
      <c r="A55" s="765"/>
      <c r="B55" s="824" t="s">
        <v>731</v>
      </c>
      <c r="C55" s="764">
        <f t="shared" si="9"/>
        <v>-132942</v>
      </c>
      <c r="D55" s="666">
        <f>IF(ISERROR('O7 Amortization'!G49+'O7 Amortization'!G119+'O7 Amortization'!G190+'O7 Amortization'!G261), "-", 'O7 Amortization'!G49+'O7 Amortization'!G119+'O7 Amortization'!G190+'O7 Amortization'!G261)</f>
        <v>-64252.410249369954</v>
      </c>
      <c r="E55" s="666">
        <f>IF(ISERROR('O7 Amortization'!H49+'O7 Amortization'!H119+'O7 Amortization'!H190+'O7 Amortization'!H261), "-", 'O7 Amortization'!H49+'O7 Amortization'!H119+'O7 Amortization'!H190+'O7 Amortization'!H261)</f>
        <v>-33766.627474822752</v>
      </c>
      <c r="F55" s="666">
        <f>IF(ISERROR('O7 Amortization'!I49+'O7 Amortization'!I119+'O7 Amortization'!I190+'O7 Amortization'!I261), "-", 'O7 Amortization'!I49+'O7 Amortization'!I119+'O7 Amortization'!I190+'O7 Amortization'!I261)</f>
        <v>-34646.154583876749</v>
      </c>
      <c r="G55" s="666">
        <f>IF(ISERROR('O7 Amortization'!J49+'O7 Amortization'!J119+'O7 Amortization'!J190+'O7 Amortization'!J261), "-", 'O7 Amortization'!J49+'O7 Amortization'!J119+'O7 Amortization'!J190+'O7 Amortization'!J261)</f>
        <v>0</v>
      </c>
      <c r="H55" s="666">
        <f>IF(ISERROR('O7 Amortization'!K49+'O7 Amortization'!K119+'O7 Amortization'!K190+'O7 Amortization'!K261), "-", 'O7 Amortization'!K49+'O7 Amortization'!K119+'O7 Amortization'!K190+'O7 Amortization'!K261)</f>
        <v>0</v>
      </c>
      <c r="I55" s="666">
        <f>IF(ISERROR('O7 Amortization'!L49+'O7 Amortization'!L119+'O7 Amortization'!L190+'O7 Amortization'!L261), "-", 'O7 Amortization'!L49+'O7 Amortization'!L119+'O7 Amortization'!L190+'O7 Amortization'!L261)</f>
        <v>0</v>
      </c>
      <c r="J55" s="666">
        <f>IF(ISERROR('O7 Amortization'!M49+'O7 Amortization'!M119+'O7 Amortization'!M190+'O7 Amortization'!M261), "-", 'O7 Amortization'!M49+'O7 Amortization'!M119+'O7 Amortization'!M190+'O7 Amortization'!M261)</f>
        <v>-67.355089873206694</v>
      </c>
      <c r="K55" s="666">
        <f>IF(ISERROR('O7 Amortization'!N49+'O7 Amortization'!N119+'O7 Amortization'!N190+'O7 Amortization'!N261), "-", 'O7 Amortization'!N49+'O7 Amortization'!N119+'O7 Amortization'!N190+'O7 Amortization'!N261)</f>
        <v>0</v>
      </c>
      <c r="L55" s="666">
        <f>IF(ISERROR('O7 Amortization'!O49+'O7 Amortization'!O119+'O7 Amortization'!O190+'O7 Amortization'!O261), "-", 'O7 Amortization'!O49+'O7 Amortization'!O119+'O7 Amortization'!O190+'O7 Amortization'!O261)</f>
        <v>-209.45260205732666</v>
      </c>
      <c r="M55" s="666">
        <f>IF(ISERROR('O7 Amortization'!P49+'O7 Amortization'!P119+'O7 Amortization'!P190+'O7 Amortization'!P261), "-", 'O7 Amortization'!P49+'O7 Amortization'!P119+'O7 Amortization'!P190+'O7 Amortization'!P261)</f>
        <v>0</v>
      </c>
      <c r="N55" s="666">
        <f>IF(ISERROR('O7 Amortization'!Q49+'O7 Amortization'!Q119+'O7 Amortization'!Q190+'O7 Amortization'!Q261), "-", 'O7 Amortization'!Q49+'O7 Amortization'!Q119+'O7 Amortization'!Q190+'O7 Amortization'!Q261)</f>
        <v>0</v>
      </c>
      <c r="O55" s="666">
        <f>IF(ISERROR('O7 Amortization'!R49+'O7 Amortization'!R119+'O7 Amortization'!R190+'O7 Amortization'!R261), "-", 'O7 Amortization'!R49+'O7 Amortization'!R119+'O7 Amortization'!R190+'O7 Amortization'!R261)</f>
        <v>0</v>
      </c>
      <c r="P55" s="666">
        <f>IF(ISERROR('O7 Amortization'!S49+'O7 Amortization'!S119+'O7 Amortization'!S190+'O7 Amortization'!S261), "-", 'O7 Amortization'!S49+'O7 Amortization'!S119+'O7 Amortization'!S190+'O7 Amortization'!S261)</f>
        <v>0</v>
      </c>
      <c r="Q55" s="666">
        <f>IF(ISERROR('O7 Amortization'!T49+'O7 Amortization'!T119+'O7 Amortization'!T190+'O7 Amortization'!T261), "-", 'O7 Amortization'!T49+'O7 Amortization'!T119+'O7 Amortization'!T190+'O7 Amortization'!T261)</f>
        <v>0</v>
      </c>
      <c r="R55" s="666">
        <f>IF(ISERROR('O7 Amortization'!U49+'O7 Amortization'!U119+'O7 Amortization'!U190+'O7 Amortization'!U261), "-", 'O7 Amortization'!U49+'O7 Amortization'!U119+'O7 Amortization'!U190+'O7 Amortization'!U261)</f>
        <v>0</v>
      </c>
      <c r="S55" s="666">
        <f>IF(ISERROR('O7 Amortization'!V49+'O7 Amortization'!V119+'O7 Amortization'!V190+'O7 Amortization'!V261), "-", 'O7 Amortization'!V49+'O7 Amortization'!V119+'O7 Amortization'!V190+'O7 Amortization'!V261)</f>
        <v>0</v>
      </c>
      <c r="T55" s="666">
        <f>IF(ISERROR('O7 Amortization'!W49+'O7 Amortization'!W119+'O7 Amortization'!W190+'O7 Amortization'!W261), "-", 'O7 Amortization'!W49+'O7 Amortization'!W119+'O7 Amortization'!W190+'O7 Amortization'!W261)</f>
        <v>0</v>
      </c>
      <c r="U55" s="666">
        <f>IF(ISERROR('O7 Amortization'!X49+'O7 Amortization'!X119+'O7 Amortization'!X190+'O7 Amortization'!X261), "-", 'O7 Amortization'!X49+'O7 Amortization'!X119+'O7 Amortization'!X190+'O7 Amortization'!X261)</f>
        <v>0</v>
      </c>
      <c r="V55" s="666">
        <f>IF(ISERROR('O7 Amortization'!Y49+'O7 Amortization'!Y119+'O7 Amortization'!Y190+'O7 Amortization'!Y261), "-", 'O7 Amortization'!Y49+'O7 Amortization'!Y119+'O7 Amortization'!Y190+'O7 Amortization'!Y261)</f>
        <v>0</v>
      </c>
      <c r="W55" s="667">
        <f>IF(ISERROR('O7 Amortization'!Z49+'O7 Amortization'!Z119+'O7 Amortization'!Z190+'O7 Amortization'!Z261), "-", 'O7 Amortization'!Z49+'O7 Amortization'!Z119+'O7 Amortization'!Z190+'O7 Amortization'!Z261)</f>
        <v>0</v>
      </c>
      <c r="X55" s="763"/>
    </row>
    <row r="56" spans="1:24" s="650" customFormat="1" ht="12.75">
      <c r="A56" s="765"/>
      <c r="B56" s="824" t="s">
        <v>732</v>
      </c>
      <c r="C56" s="764">
        <f t="shared" si="9"/>
        <v>-175613.40480000002</v>
      </c>
      <c r="D56" s="666">
        <f>IF(ISERROR('O7 Amortization'!G53+'O7 Amortization'!G123+'O7 Amortization'!G194+'O7 Amortization'!G265), "-", 'O7 Amortization'!G53+'O7 Amortization'!G123+'O7 Amortization'!G194+'O7 Amortization'!G265)</f>
        <v>-84875.995024132906</v>
      </c>
      <c r="E56" s="666">
        <f>IF(ISERROR('O7 Amortization'!H53+'O7 Amortization'!H123+'O7 Amortization'!H194+'O7 Amortization'!H265), "-", 'O7 Amortization'!H53+'O7 Amortization'!H123+'O7 Amortization'!H194+'O7 Amortization'!H265)</f>
        <v>-44604.958699785253</v>
      </c>
      <c r="F56" s="666">
        <f>IF(ISERROR('O7 Amortization'!I53+'O7 Amortization'!I123+'O7 Amortization'!I194+'O7 Amortization'!I265), "-", 'O7 Amortization'!I53+'O7 Amortization'!I123+'O7 Amortization'!I194+'O7 Amortization'!I265)</f>
        <v>-45766.794314074737</v>
      </c>
      <c r="G56" s="666">
        <f>IF(ISERROR('O7 Amortization'!J53+'O7 Amortization'!J123+'O7 Amortization'!J194+'O7 Amortization'!J265), "-", 'O7 Amortization'!J53+'O7 Amortization'!J123+'O7 Amortization'!J194+'O7 Amortization'!J265)</f>
        <v>0</v>
      </c>
      <c r="H56" s="666">
        <f>IF(ISERROR('O7 Amortization'!K53+'O7 Amortization'!K123+'O7 Amortization'!K194+'O7 Amortization'!K265), "-", 'O7 Amortization'!K53+'O7 Amortization'!K123+'O7 Amortization'!K194+'O7 Amortization'!K265)</f>
        <v>0</v>
      </c>
      <c r="I56" s="666">
        <f>IF(ISERROR('O7 Amortization'!L53+'O7 Amortization'!L123+'O7 Amortization'!L194+'O7 Amortization'!L265), "-", 'O7 Amortization'!L53+'O7 Amortization'!L123+'O7 Amortization'!L194+'O7 Amortization'!L265)</f>
        <v>0</v>
      </c>
      <c r="J56" s="666">
        <f>IF(ISERROR('O7 Amortization'!M53+'O7 Amortization'!M123+'O7 Amortization'!M194+'O7 Amortization'!M265), "-", 'O7 Amortization'!M53+'O7 Amortization'!M123+'O7 Amortization'!M194+'O7 Amortization'!M265)</f>
        <v>-88.97456532355335</v>
      </c>
      <c r="K56" s="666">
        <f>IF(ISERROR('O7 Amortization'!N53+'O7 Amortization'!N123+'O7 Amortization'!N194+'O7 Amortization'!N265), "-", 'O7 Amortization'!N53+'O7 Amortization'!N123+'O7 Amortization'!N194+'O7 Amortization'!N265)</f>
        <v>0</v>
      </c>
      <c r="L56" s="666">
        <f>IF(ISERROR('O7 Amortization'!O53+'O7 Amortization'!O123+'O7 Amortization'!O194+'O7 Amortization'!O265), "-", 'O7 Amortization'!O53+'O7 Amortization'!O123+'O7 Amortization'!O194+'O7 Amortization'!O265)</f>
        <v>-276.68219668356596</v>
      </c>
      <c r="M56" s="666">
        <f>IF(ISERROR('O7 Amortization'!P53+'O7 Amortization'!P123+'O7 Amortization'!P194+'O7 Amortization'!P265), "-", 'O7 Amortization'!P53+'O7 Amortization'!P123+'O7 Amortization'!P194+'O7 Amortization'!P265)</f>
        <v>0</v>
      </c>
      <c r="N56" s="666">
        <f>IF(ISERROR('O7 Amortization'!Q53+'O7 Amortization'!Q123+'O7 Amortization'!Q194+'O7 Amortization'!Q265), "-", 'O7 Amortization'!Q53+'O7 Amortization'!Q123+'O7 Amortization'!Q194+'O7 Amortization'!Q265)</f>
        <v>0</v>
      </c>
      <c r="O56" s="666">
        <f>IF(ISERROR('O7 Amortization'!R53+'O7 Amortization'!R123+'O7 Amortization'!R194+'O7 Amortization'!R265), "-", 'O7 Amortization'!R53+'O7 Amortization'!R123+'O7 Amortization'!R194+'O7 Amortization'!R265)</f>
        <v>0</v>
      </c>
      <c r="P56" s="666">
        <f>IF(ISERROR('O7 Amortization'!S53+'O7 Amortization'!S123+'O7 Amortization'!S194+'O7 Amortization'!S265), "-", 'O7 Amortization'!S53+'O7 Amortization'!S123+'O7 Amortization'!S194+'O7 Amortization'!S265)</f>
        <v>0</v>
      </c>
      <c r="Q56" s="666">
        <f>IF(ISERROR('O7 Amortization'!T53+'O7 Amortization'!T123+'O7 Amortization'!T194+'O7 Amortization'!T265), "-", 'O7 Amortization'!T53+'O7 Amortization'!T123+'O7 Amortization'!T194+'O7 Amortization'!T265)</f>
        <v>0</v>
      </c>
      <c r="R56" s="666">
        <f>IF(ISERROR('O7 Amortization'!U53+'O7 Amortization'!U123+'O7 Amortization'!U194+'O7 Amortization'!U265), "-", 'O7 Amortization'!U53+'O7 Amortization'!U123+'O7 Amortization'!U194+'O7 Amortization'!U265)</f>
        <v>0</v>
      </c>
      <c r="S56" s="666">
        <f>IF(ISERROR('O7 Amortization'!V53+'O7 Amortization'!V123+'O7 Amortization'!V194+'O7 Amortization'!V265), "-", 'O7 Amortization'!V53+'O7 Amortization'!V123+'O7 Amortization'!V194+'O7 Amortization'!V265)</f>
        <v>0</v>
      </c>
      <c r="T56" s="666">
        <f>IF(ISERROR('O7 Amortization'!W53+'O7 Amortization'!W123+'O7 Amortization'!W194+'O7 Amortization'!W265), "-", 'O7 Amortization'!W53+'O7 Amortization'!W123+'O7 Amortization'!W194+'O7 Amortization'!W265)</f>
        <v>0</v>
      </c>
      <c r="U56" s="666">
        <f>IF(ISERROR('O7 Amortization'!X53+'O7 Amortization'!X123+'O7 Amortization'!X194+'O7 Amortization'!X265), "-", 'O7 Amortization'!X53+'O7 Amortization'!X123+'O7 Amortization'!X194+'O7 Amortization'!X265)</f>
        <v>0</v>
      </c>
      <c r="V56" s="666">
        <f>IF(ISERROR('O7 Amortization'!Y53+'O7 Amortization'!Y123+'O7 Amortization'!Y194+'O7 Amortization'!Y265), "-", 'O7 Amortization'!Y53+'O7 Amortization'!Y123+'O7 Amortization'!Y194+'O7 Amortization'!Y265)</f>
        <v>0</v>
      </c>
      <c r="W56" s="667">
        <f>IF(ISERROR('O7 Amortization'!Z53+'O7 Amortization'!Z123+'O7 Amortization'!Z194+'O7 Amortization'!Z265), "-", 'O7 Amortization'!Z53+'O7 Amortization'!Z123+'O7 Amortization'!Z194+'O7 Amortization'!Z265)</f>
        <v>0</v>
      </c>
      <c r="X56" s="763"/>
    </row>
    <row r="57" spans="1:24" s="816" customFormat="1" ht="19.5" customHeight="1">
      <c r="A57" s="814"/>
      <c r="B57" s="918" t="s">
        <v>1469</v>
      </c>
      <c r="C57" s="906">
        <f t="shared" si="9"/>
        <v>-1895234.7737999998</v>
      </c>
      <c r="D57" s="907">
        <f t="shared" ref="D57:W57" si="10">SUM(D53:D56)</f>
        <v>-915988.944088922</v>
      </c>
      <c r="E57" s="907">
        <f t="shared" si="10"/>
        <v>-481380.50115264219</v>
      </c>
      <c r="F57" s="907">
        <f t="shared" si="10"/>
        <v>-493919.1297393862</v>
      </c>
      <c r="G57" s="907">
        <f t="shared" si="10"/>
        <v>0</v>
      </c>
      <c r="H57" s="907">
        <f t="shared" si="10"/>
        <v>0</v>
      </c>
      <c r="I57" s="907">
        <f t="shared" si="10"/>
        <v>0</v>
      </c>
      <c r="J57" s="907">
        <f t="shared" si="10"/>
        <v>-960.22106272002497</v>
      </c>
      <c r="K57" s="907">
        <f t="shared" si="10"/>
        <v>0</v>
      </c>
      <c r="L57" s="907">
        <f t="shared" si="10"/>
        <v>-2985.9777563293683</v>
      </c>
      <c r="M57" s="907">
        <f t="shared" si="10"/>
        <v>0</v>
      </c>
      <c r="N57" s="907">
        <f t="shared" si="10"/>
        <v>0</v>
      </c>
      <c r="O57" s="907">
        <f t="shared" si="10"/>
        <v>0</v>
      </c>
      <c r="P57" s="907">
        <f t="shared" si="10"/>
        <v>0</v>
      </c>
      <c r="Q57" s="907">
        <f t="shared" si="10"/>
        <v>0</v>
      </c>
      <c r="R57" s="907">
        <f t="shared" si="10"/>
        <v>0</v>
      </c>
      <c r="S57" s="907">
        <f t="shared" si="10"/>
        <v>0</v>
      </c>
      <c r="T57" s="907">
        <f t="shared" si="10"/>
        <v>0</v>
      </c>
      <c r="U57" s="907">
        <f t="shared" si="10"/>
        <v>0</v>
      </c>
      <c r="V57" s="907">
        <f t="shared" si="10"/>
        <v>0</v>
      </c>
      <c r="W57" s="908">
        <f t="shared" si="10"/>
        <v>0</v>
      </c>
      <c r="X57" s="815"/>
    </row>
    <row r="58" spans="1:24" s="650" customFormat="1" ht="18.75" customHeight="1">
      <c r="B58" s="825" t="s">
        <v>1470</v>
      </c>
      <c r="C58" s="764">
        <f t="shared" si="9"/>
        <v>900739.9362</v>
      </c>
      <c r="D58" s="763">
        <f t="shared" ref="D58:W58" si="11">D51+D57</f>
        <v>435338.05651121319</v>
      </c>
      <c r="E58" s="763">
        <f t="shared" si="11"/>
        <v>228783.60395782394</v>
      </c>
      <c r="F58" s="763">
        <f t="shared" si="11"/>
        <v>234742.78308929066</v>
      </c>
      <c r="G58" s="763">
        <f t="shared" si="11"/>
        <v>0</v>
      </c>
      <c r="H58" s="763">
        <f t="shared" si="11"/>
        <v>0</v>
      </c>
      <c r="I58" s="763">
        <f t="shared" si="11"/>
        <v>0</v>
      </c>
      <c r="J58" s="763">
        <f t="shared" si="11"/>
        <v>456.3600619453407</v>
      </c>
      <c r="K58" s="763">
        <f t="shared" si="11"/>
        <v>0</v>
      </c>
      <c r="L58" s="763">
        <f t="shared" si="11"/>
        <v>1419.1325797268019</v>
      </c>
      <c r="M58" s="763">
        <f t="shared" si="11"/>
        <v>0</v>
      </c>
      <c r="N58" s="763">
        <f t="shared" si="11"/>
        <v>0</v>
      </c>
      <c r="O58" s="763">
        <f t="shared" si="11"/>
        <v>0</v>
      </c>
      <c r="P58" s="763">
        <f t="shared" si="11"/>
        <v>0</v>
      </c>
      <c r="Q58" s="763">
        <f t="shared" si="11"/>
        <v>0</v>
      </c>
      <c r="R58" s="763">
        <f t="shared" si="11"/>
        <v>0</v>
      </c>
      <c r="S58" s="763">
        <f t="shared" si="11"/>
        <v>0</v>
      </c>
      <c r="T58" s="763">
        <f t="shared" si="11"/>
        <v>0</v>
      </c>
      <c r="U58" s="763">
        <f t="shared" si="11"/>
        <v>0</v>
      </c>
      <c r="V58" s="763">
        <f t="shared" si="11"/>
        <v>0</v>
      </c>
      <c r="W58" s="651">
        <f t="shared" si="11"/>
        <v>0</v>
      </c>
      <c r="X58" s="763"/>
    </row>
    <row r="59" spans="1:24" s="650" customFormat="1" ht="12.75">
      <c r="B59" s="825" t="s">
        <v>1517</v>
      </c>
      <c r="C59" s="764">
        <f t="shared" si="9"/>
        <v>91643.253935073386</v>
      </c>
      <c r="D59" s="763">
        <f t="shared" ref="D59:W59" si="12">IF(ISERROR(D58/D40*D36),0,D58/D40*D36)</f>
        <v>44292.247359175592</v>
      </c>
      <c r="E59" s="763">
        <f t="shared" si="12"/>
        <v>23276.944954989453</v>
      </c>
      <c r="F59" s="763">
        <f t="shared" si="12"/>
        <v>23883.244891787592</v>
      </c>
      <c r="G59" s="763">
        <f t="shared" si="12"/>
        <v>0</v>
      </c>
      <c r="H59" s="763">
        <f t="shared" si="12"/>
        <v>0</v>
      </c>
      <c r="I59" s="763">
        <f t="shared" si="12"/>
        <v>0</v>
      </c>
      <c r="J59" s="763">
        <f t="shared" si="12"/>
        <v>46.431072235034655</v>
      </c>
      <c r="K59" s="763">
        <f t="shared" si="12"/>
        <v>0</v>
      </c>
      <c r="L59" s="763">
        <f t="shared" si="12"/>
        <v>144.38565688572055</v>
      </c>
      <c r="M59" s="763">
        <f t="shared" si="12"/>
        <v>0</v>
      </c>
      <c r="N59" s="763">
        <f t="shared" si="12"/>
        <v>0</v>
      </c>
      <c r="O59" s="763">
        <f t="shared" si="12"/>
        <v>0</v>
      </c>
      <c r="P59" s="763">
        <f t="shared" si="12"/>
        <v>0</v>
      </c>
      <c r="Q59" s="763">
        <f t="shared" si="12"/>
        <v>0</v>
      </c>
      <c r="R59" s="763">
        <f t="shared" si="12"/>
        <v>0</v>
      </c>
      <c r="S59" s="763">
        <f t="shared" si="12"/>
        <v>0</v>
      </c>
      <c r="T59" s="763">
        <f t="shared" si="12"/>
        <v>0</v>
      </c>
      <c r="U59" s="763">
        <f t="shared" si="12"/>
        <v>0</v>
      </c>
      <c r="V59" s="763">
        <f t="shared" si="12"/>
        <v>0</v>
      </c>
      <c r="W59" s="651">
        <f t="shared" si="12"/>
        <v>0</v>
      </c>
      <c r="X59" s="763"/>
    </row>
    <row r="60" spans="1:24" s="650" customFormat="1" ht="12.75">
      <c r="B60" s="825" t="s">
        <v>1208</v>
      </c>
      <c r="C60" s="764">
        <f t="shared" si="9"/>
        <v>992383.19013507338</v>
      </c>
      <c r="D60" s="763">
        <f t="shared" ref="D60:W60" si="13">SUM(D58:D59)</f>
        <v>479630.30387038877</v>
      </c>
      <c r="E60" s="763">
        <f t="shared" si="13"/>
        <v>252060.54891281339</v>
      </c>
      <c r="F60" s="763">
        <f t="shared" si="13"/>
        <v>258626.02798107825</v>
      </c>
      <c r="G60" s="763">
        <f t="shared" si="13"/>
        <v>0</v>
      </c>
      <c r="H60" s="763">
        <f t="shared" si="13"/>
        <v>0</v>
      </c>
      <c r="I60" s="763">
        <f t="shared" si="13"/>
        <v>0</v>
      </c>
      <c r="J60" s="763">
        <f t="shared" si="13"/>
        <v>502.79113418037537</v>
      </c>
      <c r="K60" s="763">
        <f t="shared" si="13"/>
        <v>0</v>
      </c>
      <c r="L60" s="763">
        <f t="shared" si="13"/>
        <v>1563.5182366125223</v>
      </c>
      <c r="M60" s="763">
        <f t="shared" si="13"/>
        <v>0</v>
      </c>
      <c r="N60" s="763">
        <f t="shared" si="13"/>
        <v>0</v>
      </c>
      <c r="O60" s="763">
        <f t="shared" si="13"/>
        <v>0</v>
      </c>
      <c r="P60" s="763">
        <f t="shared" si="13"/>
        <v>0</v>
      </c>
      <c r="Q60" s="763">
        <f t="shared" si="13"/>
        <v>0</v>
      </c>
      <c r="R60" s="763">
        <f t="shared" si="13"/>
        <v>0</v>
      </c>
      <c r="S60" s="763">
        <f t="shared" si="13"/>
        <v>0</v>
      </c>
      <c r="T60" s="763">
        <f t="shared" si="13"/>
        <v>0</v>
      </c>
      <c r="U60" s="763">
        <f t="shared" si="13"/>
        <v>0</v>
      </c>
      <c r="V60" s="763">
        <f t="shared" si="13"/>
        <v>0</v>
      </c>
      <c r="W60" s="651">
        <f t="shared" si="13"/>
        <v>0</v>
      </c>
      <c r="X60" s="763"/>
    </row>
    <row r="61" spans="1:24" s="650" customFormat="1" ht="12.75">
      <c r="B61" s="825"/>
      <c r="C61" s="764"/>
      <c r="D61" s="763"/>
      <c r="E61" s="763"/>
      <c r="F61" s="763"/>
      <c r="G61" s="763"/>
      <c r="H61" s="763"/>
      <c r="I61" s="763"/>
      <c r="J61" s="763"/>
      <c r="K61" s="763"/>
      <c r="L61" s="763"/>
      <c r="M61" s="763"/>
      <c r="N61" s="763"/>
      <c r="O61" s="763"/>
      <c r="P61" s="763"/>
      <c r="Q61" s="763"/>
      <c r="R61" s="763"/>
      <c r="S61" s="763"/>
      <c r="T61" s="763"/>
      <c r="U61" s="763"/>
      <c r="V61" s="763"/>
      <c r="W61" s="651"/>
      <c r="X61" s="763"/>
    </row>
    <row r="62" spans="1:24" s="672" customFormat="1" ht="12.75">
      <c r="B62" s="824" t="s">
        <v>734</v>
      </c>
      <c r="C62" s="764">
        <f>SUM(D62:W62)</f>
        <v>0</v>
      </c>
      <c r="D62" s="763">
        <f>'O5 Details by Class &amp; Accounts'!I42</f>
        <v>0</v>
      </c>
      <c r="E62" s="763">
        <f>'O5 Details by Class &amp; Accounts'!J42</f>
        <v>0</v>
      </c>
      <c r="F62" s="763">
        <f>'O5 Details by Class &amp; Accounts'!K42</f>
        <v>0</v>
      </c>
      <c r="G62" s="763">
        <f>'O5 Details by Class &amp; Accounts'!L42</f>
        <v>0</v>
      </c>
      <c r="H62" s="763">
        <f>'O5 Details by Class &amp; Accounts'!M42</f>
        <v>0</v>
      </c>
      <c r="I62" s="763">
        <f>'O5 Details by Class &amp; Accounts'!N42</f>
        <v>0</v>
      </c>
      <c r="J62" s="763">
        <f>'O5 Details by Class &amp; Accounts'!O42</f>
        <v>0</v>
      </c>
      <c r="K62" s="763">
        <f>'O5 Details by Class &amp; Accounts'!P42</f>
        <v>0</v>
      </c>
      <c r="L62" s="763">
        <f>'O5 Details by Class &amp; Accounts'!Q42</f>
        <v>0</v>
      </c>
      <c r="M62" s="763">
        <f>'O5 Details by Class &amp; Accounts'!R42</f>
        <v>0</v>
      </c>
      <c r="N62" s="763">
        <f>'O5 Details by Class &amp; Accounts'!S42</f>
        <v>0</v>
      </c>
      <c r="O62" s="763">
        <f>'O5 Details by Class &amp; Accounts'!T42</f>
        <v>0</v>
      </c>
      <c r="P62" s="763">
        <f>'O5 Details by Class &amp; Accounts'!U42</f>
        <v>0</v>
      </c>
      <c r="Q62" s="763">
        <f>'O5 Details by Class &amp; Accounts'!V42</f>
        <v>0</v>
      </c>
      <c r="R62" s="763">
        <f>'O5 Details by Class &amp; Accounts'!W42</f>
        <v>0</v>
      </c>
      <c r="S62" s="763">
        <f>'O5 Details by Class &amp; Accounts'!X42</f>
        <v>0</v>
      </c>
      <c r="T62" s="763">
        <f>'O5 Details by Class &amp; Accounts'!Y42</f>
        <v>0</v>
      </c>
      <c r="U62" s="763">
        <f>'O5 Details by Class &amp; Accounts'!Z42</f>
        <v>0</v>
      </c>
      <c r="V62" s="763">
        <f>'O5 Details by Class &amp; Accounts'!AA42</f>
        <v>0</v>
      </c>
      <c r="W62" s="651">
        <f>'O5 Details by Class &amp; Accounts'!AB42</f>
        <v>0</v>
      </c>
      <c r="X62" s="776"/>
    </row>
    <row r="63" spans="1:24" s="672" customFormat="1" ht="12.75">
      <c r="B63" s="824" t="s">
        <v>735</v>
      </c>
      <c r="C63" s="764">
        <f>SUM(D63:W63)</f>
        <v>0</v>
      </c>
      <c r="D63" s="763">
        <f>'O5 Details by Class &amp; Accounts'!I46</f>
        <v>0</v>
      </c>
      <c r="E63" s="763">
        <f>'O5 Details by Class &amp; Accounts'!J46</f>
        <v>0</v>
      </c>
      <c r="F63" s="763">
        <f>'O5 Details by Class &amp; Accounts'!K46</f>
        <v>0</v>
      </c>
      <c r="G63" s="763">
        <f>'O5 Details by Class &amp; Accounts'!L46</f>
        <v>0</v>
      </c>
      <c r="H63" s="763">
        <f>'O5 Details by Class &amp; Accounts'!M46</f>
        <v>0</v>
      </c>
      <c r="I63" s="763">
        <f>'O5 Details by Class &amp; Accounts'!N46</f>
        <v>0</v>
      </c>
      <c r="J63" s="763">
        <f>'O5 Details by Class &amp; Accounts'!O46</f>
        <v>0</v>
      </c>
      <c r="K63" s="763">
        <f>'O5 Details by Class &amp; Accounts'!P46</f>
        <v>0</v>
      </c>
      <c r="L63" s="763">
        <f>'O5 Details by Class &amp; Accounts'!Q46</f>
        <v>0</v>
      </c>
      <c r="M63" s="763">
        <f>'O5 Details by Class &amp; Accounts'!R46</f>
        <v>0</v>
      </c>
      <c r="N63" s="763">
        <f>'O5 Details by Class &amp; Accounts'!S46</f>
        <v>0</v>
      </c>
      <c r="O63" s="763">
        <f>'O5 Details by Class &amp; Accounts'!T46</f>
        <v>0</v>
      </c>
      <c r="P63" s="763">
        <f>'O5 Details by Class &amp; Accounts'!U46</f>
        <v>0</v>
      </c>
      <c r="Q63" s="763">
        <f>'O5 Details by Class &amp; Accounts'!V46</f>
        <v>0</v>
      </c>
      <c r="R63" s="763">
        <f>'O5 Details by Class &amp; Accounts'!W46</f>
        <v>0</v>
      </c>
      <c r="S63" s="763">
        <f>'O5 Details by Class &amp; Accounts'!X46</f>
        <v>0</v>
      </c>
      <c r="T63" s="763">
        <f>'O5 Details by Class &amp; Accounts'!Y46</f>
        <v>0</v>
      </c>
      <c r="U63" s="763">
        <f>'O5 Details by Class &amp; Accounts'!Z46</f>
        <v>0</v>
      </c>
      <c r="V63" s="763">
        <f>'O5 Details by Class &amp; Accounts'!AA46</f>
        <v>0</v>
      </c>
      <c r="W63" s="651">
        <f>'O5 Details by Class &amp; Accounts'!AB46</f>
        <v>0</v>
      </c>
    </row>
    <row r="64" spans="1:24" s="672" customFormat="1" ht="12.75">
      <c r="B64" s="824" t="s">
        <v>736</v>
      </c>
      <c r="C64" s="764">
        <f>SUM(D64:W64)</f>
        <v>0</v>
      </c>
      <c r="D64" s="763">
        <f>'O5 Details by Class &amp; Accounts'!I50</f>
        <v>0</v>
      </c>
      <c r="E64" s="763">
        <f>'O5 Details by Class &amp; Accounts'!J50</f>
        <v>0</v>
      </c>
      <c r="F64" s="763">
        <f>'O5 Details by Class &amp; Accounts'!K50</f>
        <v>0</v>
      </c>
      <c r="G64" s="763">
        <f>'O5 Details by Class &amp; Accounts'!L50</f>
        <v>0</v>
      </c>
      <c r="H64" s="763">
        <f>'O5 Details by Class &amp; Accounts'!M50</f>
        <v>0</v>
      </c>
      <c r="I64" s="763">
        <f>'O5 Details by Class &amp; Accounts'!N50</f>
        <v>0</v>
      </c>
      <c r="J64" s="763">
        <f>'O5 Details by Class &amp; Accounts'!O50</f>
        <v>0</v>
      </c>
      <c r="K64" s="763">
        <f>'O5 Details by Class &amp; Accounts'!P50</f>
        <v>0</v>
      </c>
      <c r="L64" s="763">
        <f>'O5 Details by Class &amp; Accounts'!Q50</f>
        <v>0</v>
      </c>
      <c r="M64" s="763">
        <f>'O5 Details by Class &amp; Accounts'!R50</f>
        <v>0</v>
      </c>
      <c r="N64" s="763">
        <f>'O5 Details by Class &amp; Accounts'!S50</f>
        <v>0</v>
      </c>
      <c r="O64" s="763">
        <f>'O5 Details by Class &amp; Accounts'!T50</f>
        <v>0</v>
      </c>
      <c r="P64" s="763">
        <f>'O5 Details by Class &amp; Accounts'!U50</f>
        <v>0</v>
      </c>
      <c r="Q64" s="763">
        <f>'O5 Details by Class &amp; Accounts'!V50</f>
        <v>0</v>
      </c>
      <c r="R64" s="763">
        <f>'O5 Details by Class &amp; Accounts'!W50</f>
        <v>0</v>
      </c>
      <c r="S64" s="763">
        <f>'O5 Details by Class &amp; Accounts'!X50</f>
        <v>0</v>
      </c>
      <c r="T64" s="763">
        <f>'O5 Details by Class &amp; Accounts'!Y50</f>
        <v>0</v>
      </c>
      <c r="U64" s="763">
        <f>'O5 Details by Class &amp; Accounts'!Z50</f>
        <v>0</v>
      </c>
      <c r="V64" s="763">
        <f>'O5 Details by Class &amp; Accounts'!AA50</f>
        <v>0</v>
      </c>
      <c r="W64" s="651">
        <f>'O5 Details by Class &amp; Accounts'!AB50</f>
        <v>0</v>
      </c>
    </row>
    <row r="65" spans="1:24" s="672" customFormat="1" ht="12.75">
      <c r="B65" s="824" t="s">
        <v>737</v>
      </c>
      <c r="C65" s="764">
        <f>SUM(D65:W65)</f>
        <v>0</v>
      </c>
      <c r="D65" s="763">
        <f>'O5 Details by Class &amp; Accounts'!I54</f>
        <v>0</v>
      </c>
      <c r="E65" s="763">
        <f>'O5 Details by Class &amp; Accounts'!J54</f>
        <v>0</v>
      </c>
      <c r="F65" s="763">
        <f>'O5 Details by Class &amp; Accounts'!K54</f>
        <v>0</v>
      </c>
      <c r="G65" s="763">
        <f>'O5 Details by Class &amp; Accounts'!L54</f>
        <v>0</v>
      </c>
      <c r="H65" s="763">
        <f>'O5 Details by Class &amp; Accounts'!M54</f>
        <v>0</v>
      </c>
      <c r="I65" s="763">
        <f>'O5 Details by Class &amp; Accounts'!N54</f>
        <v>0</v>
      </c>
      <c r="J65" s="763">
        <f>'O5 Details by Class &amp; Accounts'!O54</f>
        <v>0</v>
      </c>
      <c r="K65" s="763">
        <f>'O5 Details by Class &amp; Accounts'!P54</f>
        <v>0</v>
      </c>
      <c r="L65" s="763">
        <f>'O5 Details by Class &amp; Accounts'!Q54</f>
        <v>0</v>
      </c>
      <c r="M65" s="763">
        <f>'O5 Details by Class &amp; Accounts'!R54</f>
        <v>0</v>
      </c>
      <c r="N65" s="763">
        <f>'O5 Details by Class &amp; Accounts'!S54</f>
        <v>0</v>
      </c>
      <c r="O65" s="763">
        <f>'O5 Details by Class &amp; Accounts'!T54</f>
        <v>0</v>
      </c>
      <c r="P65" s="763">
        <f>'O5 Details by Class &amp; Accounts'!U54</f>
        <v>0</v>
      </c>
      <c r="Q65" s="763">
        <f>'O5 Details by Class &amp; Accounts'!V54</f>
        <v>0</v>
      </c>
      <c r="R65" s="763">
        <f>'O5 Details by Class &amp; Accounts'!W54</f>
        <v>0</v>
      </c>
      <c r="S65" s="763">
        <f>'O5 Details by Class &amp; Accounts'!X54</f>
        <v>0</v>
      </c>
      <c r="T65" s="763">
        <f>'O5 Details by Class &amp; Accounts'!Y54</f>
        <v>0</v>
      </c>
      <c r="U65" s="763">
        <f>'O5 Details by Class &amp; Accounts'!Z54</f>
        <v>0</v>
      </c>
      <c r="V65" s="763">
        <f>'O5 Details by Class &amp; Accounts'!AA54</f>
        <v>0</v>
      </c>
      <c r="W65" s="651">
        <f>'O5 Details by Class &amp; Accounts'!AB54</f>
        <v>0</v>
      </c>
    </row>
    <row r="66" spans="1:24" s="821" customFormat="1" ht="19.5" customHeight="1">
      <c r="B66" s="918" t="s">
        <v>1424</v>
      </c>
      <c r="C66" s="906">
        <f>SUM(D66:W66)</f>
        <v>0</v>
      </c>
      <c r="D66" s="907">
        <f t="shared" ref="D66:W66" si="14">SUM(D62:D65)</f>
        <v>0</v>
      </c>
      <c r="E66" s="907">
        <f t="shared" si="14"/>
        <v>0</v>
      </c>
      <c r="F66" s="907">
        <f t="shared" si="14"/>
        <v>0</v>
      </c>
      <c r="G66" s="907">
        <f t="shared" si="14"/>
        <v>0</v>
      </c>
      <c r="H66" s="907">
        <f t="shared" si="14"/>
        <v>0</v>
      </c>
      <c r="I66" s="907">
        <f t="shared" si="14"/>
        <v>0</v>
      </c>
      <c r="J66" s="907">
        <f t="shared" si="14"/>
        <v>0</v>
      </c>
      <c r="K66" s="907">
        <f t="shared" si="14"/>
        <v>0</v>
      </c>
      <c r="L66" s="907">
        <f t="shared" si="14"/>
        <v>0</v>
      </c>
      <c r="M66" s="907">
        <f t="shared" si="14"/>
        <v>0</v>
      </c>
      <c r="N66" s="907">
        <f t="shared" si="14"/>
        <v>0</v>
      </c>
      <c r="O66" s="907">
        <f t="shared" si="14"/>
        <v>0</v>
      </c>
      <c r="P66" s="907">
        <f t="shared" si="14"/>
        <v>0</v>
      </c>
      <c r="Q66" s="907">
        <f t="shared" si="14"/>
        <v>0</v>
      </c>
      <c r="R66" s="907">
        <f t="shared" si="14"/>
        <v>0</v>
      </c>
      <c r="S66" s="907">
        <f t="shared" si="14"/>
        <v>0</v>
      </c>
      <c r="T66" s="907">
        <f t="shared" si="14"/>
        <v>0</v>
      </c>
      <c r="U66" s="907">
        <f t="shared" si="14"/>
        <v>0</v>
      </c>
      <c r="V66" s="907">
        <f t="shared" si="14"/>
        <v>0</v>
      </c>
      <c r="W66" s="908">
        <f t="shared" si="14"/>
        <v>0</v>
      </c>
    </row>
    <row r="67" spans="1:24" s="672" customFormat="1" ht="12.75">
      <c r="B67" s="827"/>
      <c r="C67" s="778"/>
      <c r="D67" s="776"/>
      <c r="E67" s="776"/>
      <c r="F67" s="776"/>
      <c r="G67" s="776"/>
      <c r="H67" s="776"/>
      <c r="I67" s="776"/>
      <c r="J67" s="776"/>
      <c r="K67" s="776"/>
      <c r="L67" s="776"/>
      <c r="M67" s="776"/>
      <c r="N67" s="776"/>
      <c r="O67" s="776"/>
      <c r="P67" s="776"/>
      <c r="Q67" s="776"/>
      <c r="R67" s="776"/>
      <c r="S67" s="776"/>
      <c r="T67" s="776"/>
      <c r="U67" s="776"/>
      <c r="V67" s="776"/>
      <c r="W67" s="779"/>
    </row>
    <row r="68" spans="1:24" s="672" customFormat="1" ht="12.75">
      <c r="B68" s="824" t="s">
        <v>738</v>
      </c>
      <c r="C68" s="764">
        <f>SUM(D68:W68)</f>
        <v>169842.96240000002</v>
      </c>
      <c r="D68" s="763">
        <f>'O5 Details by Class &amp; Accounts'!I44</f>
        <v>111020.15199009735</v>
      </c>
      <c r="E68" s="763">
        <f>'O5 Details by Class &amp; Accounts'!J44</f>
        <v>58344.521238945723</v>
      </c>
      <c r="F68" s="763">
        <f>'O5 Details by Class &amp; Accounts'!K44</f>
        <v>0</v>
      </c>
      <c r="G68" s="763">
        <f>'O5 Details by Class &amp; Accounts'!L44</f>
        <v>0</v>
      </c>
      <c r="H68" s="763">
        <f>'O5 Details by Class &amp; Accounts'!M44</f>
        <v>0</v>
      </c>
      <c r="I68" s="763">
        <f>'O5 Details by Class &amp; Accounts'!N44</f>
        <v>0</v>
      </c>
      <c r="J68" s="763">
        <f>'O5 Details by Class &amp; Accounts'!O44</f>
        <v>116.38119544477946</v>
      </c>
      <c r="K68" s="763">
        <f>'O5 Details by Class &amp; Accounts'!P44</f>
        <v>0</v>
      </c>
      <c r="L68" s="763">
        <f>'O5 Details by Class &amp; Accounts'!Q44</f>
        <v>361.90797551215286</v>
      </c>
      <c r="M68" s="763">
        <f>'O5 Details by Class &amp; Accounts'!R44</f>
        <v>0</v>
      </c>
      <c r="N68" s="763">
        <f>'O5 Details by Class &amp; Accounts'!S44</f>
        <v>0</v>
      </c>
      <c r="O68" s="763">
        <f>'O5 Details by Class &amp; Accounts'!T44</f>
        <v>0</v>
      </c>
      <c r="P68" s="763">
        <f>'O5 Details by Class &amp; Accounts'!U44</f>
        <v>0</v>
      </c>
      <c r="Q68" s="763">
        <f>'O5 Details by Class &amp; Accounts'!V44</f>
        <v>0</v>
      </c>
      <c r="R68" s="763">
        <f>'O5 Details by Class &amp; Accounts'!W44</f>
        <v>0</v>
      </c>
      <c r="S68" s="763">
        <f>'O5 Details by Class &amp; Accounts'!X44</f>
        <v>0</v>
      </c>
      <c r="T68" s="763">
        <f>'O5 Details by Class &amp; Accounts'!Y44</f>
        <v>0</v>
      </c>
      <c r="U68" s="763">
        <f>'O5 Details by Class &amp; Accounts'!Z44</f>
        <v>0</v>
      </c>
      <c r="V68" s="763">
        <f>'O5 Details by Class &amp; Accounts'!AA44</f>
        <v>0</v>
      </c>
      <c r="W68" s="651">
        <f>'O5 Details by Class &amp; Accounts'!AB44</f>
        <v>0</v>
      </c>
    </row>
    <row r="69" spans="1:24" s="776" customFormat="1" ht="12.75">
      <c r="B69" s="824" t="s">
        <v>739</v>
      </c>
      <c r="C69" s="764">
        <f>SUM(D69:W69)</f>
        <v>805030.46999999974</v>
      </c>
      <c r="D69" s="763">
        <f>'O5 Details by Class &amp; Accounts'!I48</f>
        <v>526219.06656086142</v>
      </c>
      <c r="E69" s="763">
        <f>'O5 Details by Class &amp; Accounts'!J48</f>
        <v>276544.38365421171</v>
      </c>
      <c r="F69" s="763">
        <f>'O5 Details by Class &amp; Accounts'!K48</f>
        <v>0</v>
      </c>
      <c r="G69" s="763">
        <f>'O5 Details by Class &amp; Accounts'!L48</f>
        <v>0</v>
      </c>
      <c r="H69" s="763">
        <f>'O5 Details by Class &amp; Accounts'!M48</f>
        <v>0</v>
      </c>
      <c r="I69" s="763">
        <f>'O5 Details by Class &amp; Accounts'!N48</f>
        <v>0</v>
      </c>
      <c r="J69" s="763">
        <f>'O5 Details by Class &amp; Accounts'!O48</f>
        <v>551.62961799630421</v>
      </c>
      <c r="K69" s="763">
        <f>'O5 Details by Class &amp; Accounts'!P48</f>
        <v>0</v>
      </c>
      <c r="L69" s="763">
        <f>'O5 Details by Class &amp; Accounts'!Q48</f>
        <v>1715.3901669304425</v>
      </c>
      <c r="M69" s="763">
        <f>'O5 Details by Class &amp; Accounts'!R48</f>
        <v>0</v>
      </c>
      <c r="N69" s="763">
        <f>'O5 Details by Class &amp; Accounts'!S48</f>
        <v>0</v>
      </c>
      <c r="O69" s="763">
        <f>'O5 Details by Class &amp; Accounts'!T48</f>
        <v>0</v>
      </c>
      <c r="P69" s="763">
        <f>'O5 Details by Class &amp; Accounts'!U48</f>
        <v>0</v>
      </c>
      <c r="Q69" s="763">
        <f>'O5 Details by Class &amp; Accounts'!V48</f>
        <v>0</v>
      </c>
      <c r="R69" s="763">
        <f>'O5 Details by Class &amp; Accounts'!W48</f>
        <v>0</v>
      </c>
      <c r="S69" s="763">
        <f>'O5 Details by Class &amp; Accounts'!X48</f>
        <v>0</v>
      </c>
      <c r="T69" s="763">
        <f>'O5 Details by Class &amp; Accounts'!Y48</f>
        <v>0</v>
      </c>
      <c r="U69" s="763">
        <f>'O5 Details by Class &amp; Accounts'!Z48</f>
        <v>0</v>
      </c>
      <c r="V69" s="763">
        <f>'O5 Details by Class &amp; Accounts'!AA48</f>
        <v>0</v>
      </c>
      <c r="W69" s="651">
        <f>'O5 Details by Class &amp; Accounts'!AB48</f>
        <v>0</v>
      </c>
    </row>
    <row r="70" spans="1:24" s="776" customFormat="1" ht="12.75">
      <c r="B70" s="824" t="s">
        <v>740</v>
      </c>
      <c r="C70" s="764">
        <f>SUM(D70:W70)</f>
        <v>0</v>
      </c>
      <c r="D70" s="763">
        <f>'O5 Details by Class &amp; Accounts'!I52</f>
        <v>0</v>
      </c>
      <c r="E70" s="763">
        <f>'O5 Details by Class &amp; Accounts'!J52</f>
        <v>0</v>
      </c>
      <c r="F70" s="763">
        <f>'O5 Details by Class &amp; Accounts'!K52</f>
        <v>0</v>
      </c>
      <c r="G70" s="763">
        <f>'O5 Details by Class &amp; Accounts'!L52</f>
        <v>0</v>
      </c>
      <c r="H70" s="763">
        <f>'O5 Details by Class &amp; Accounts'!M52</f>
        <v>0</v>
      </c>
      <c r="I70" s="763">
        <f>'O5 Details by Class &amp; Accounts'!N52</f>
        <v>0</v>
      </c>
      <c r="J70" s="763">
        <f>'O5 Details by Class &amp; Accounts'!O52</f>
        <v>0</v>
      </c>
      <c r="K70" s="763">
        <f>'O5 Details by Class &amp; Accounts'!P52</f>
        <v>0</v>
      </c>
      <c r="L70" s="763">
        <f>'O5 Details by Class &amp; Accounts'!Q52</f>
        <v>0</v>
      </c>
      <c r="M70" s="763">
        <f>'O5 Details by Class &amp; Accounts'!R52</f>
        <v>0</v>
      </c>
      <c r="N70" s="763">
        <f>'O5 Details by Class &amp; Accounts'!S52</f>
        <v>0</v>
      </c>
      <c r="O70" s="763">
        <f>'O5 Details by Class &amp; Accounts'!T52</f>
        <v>0</v>
      </c>
      <c r="P70" s="763">
        <f>'O5 Details by Class &amp; Accounts'!U52</f>
        <v>0</v>
      </c>
      <c r="Q70" s="763">
        <f>'O5 Details by Class &amp; Accounts'!V52</f>
        <v>0</v>
      </c>
      <c r="R70" s="763">
        <f>'O5 Details by Class &amp; Accounts'!W52</f>
        <v>0</v>
      </c>
      <c r="S70" s="763">
        <f>'O5 Details by Class &amp; Accounts'!X52</f>
        <v>0</v>
      </c>
      <c r="T70" s="763">
        <f>'O5 Details by Class &amp; Accounts'!Y52</f>
        <v>0</v>
      </c>
      <c r="U70" s="763">
        <f>'O5 Details by Class &amp; Accounts'!Z52</f>
        <v>0</v>
      </c>
      <c r="V70" s="763">
        <f>'O5 Details by Class &amp; Accounts'!AA52</f>
        <v>0</v>
      </c>
      <c r="W70" s="651">
        <f>'O5 Details by Class &amp; Accounts'!AB52</f>
        <v>0</v>
      </c>
      <c r="X70" s="780"/>
    </row>
    <row r="71" spans="1:24" s="776" customFormat="1" ht="12.75">
      <c r="B71" s="824" t="s">
        <v>741</v>
      </c>
      <c r="C71" s="764">
        <f>SUM(D71:W71)</f>
        <v>31986.057599999971</v>
      </c>
      <c r="D71" s="763">
        <f>'O5 Details by Class &amp; Accounts'!I56</f>
        <v>20908.119630843212</v>
      </c>
      <c r="E71" s="763">
        <f>'O5 Details by Class &amp; Accounts'!J56</f>
        <v>10987.86308612655</v>
      </c>
      <c r="F71" s="763">
        <f>'O5 Details by Class &amp; Accounts'!K56</f>
        <v>0</v>
      </c>
      <c r="G71" s="763">
        <f>'O5 Details by Class &amp; Accounts'!L56</f>
        <v>0</v>
      </c>
      <c r="H71" s="763">
        <f>'O5 Details by Class &amp; Accounts'!M56</f>
        <v>0</v>
      </c>
      <c r="I71" s="763">
        <f>'O5 Details by Class &amp; Accounts'!N56</f>
        <v>0</v>
      </c>
      <c r="J71" s="763">
        <f>'O5 Details by Class &amp; Accounts'!O56</f>
        <v>21.917750187885147</v>
      </c>
      <c r="K71" s="763">
        <f>'O5 Details by Class &amp; Accounts'!P56</f>
        <v>0</v>
      </c>
      <c r="L71" s="763">
        <f>'O5 Details by Class &amp; Accounts'!Q56</f>
        <v>68.157132842326718</v>
      </c>
      <c r="M71" s="763">
        <f>'O5 Details by Class &amp; Accounts'!R56</f>
        <v>0</v>
      </c>
      <c r="N71" s="763">
        <f>'O5 Details by Class &amp; Accounts'!S56</f>
        <v>0</v>
      </c>
      <c r="O71" s="763">
        <f>'O5 Details by Class &amp; Accounts'!T56</f>
        <v>0</v>
      </c>
      <c r="P71" s="763">
        <f>'O5 Details by Class &amp; Accounts'!U56</f>
        <v>0</v>
      </c>
      <c r="Q71" s="763">
        <f>'O5 Details by Class &amp; Accounts'!V56</f>
        <v>0</v>
      </c>
      <c r="R71" s="763">
        <f>'O5 Details by Class &amp; Accounts'!W56</f>
        <v>0</v>
      </c>
      <c r="S71" s="763">
        <f>'O5 Details by Class &amp; Accounts'!X56</f>
        <v>0</v>
      </c>
      <c r="T71" s="763">
        <f>'O5 Details by Class &amp; Accounts'!Y56</f>
        <v>0</v>
      </c>
      <c r="U71" s="763">
        <f>'O5 Details by Class &amp; Accounts'!Z56</f>
        <v>0</v>
      </c>
      <c r="V71" s="763">
        <f>'O5 Details by Class &amp; Accounts'!AA56</f>
        <v>0</v>
      </c>
      <c r="W71" s="651">
        <f>'O5 Details by Class &amp; Accounts'!AB56</f>
        <v>0</v>
      </c>
      <c r="X71" s="780"/>
    </row>
    <row r="72" spans="1:24" s="821" customFormat="1" ht="19.5" customHeight="1">
      <c r="B72" s="918" t="s">
        <v>1424</v>
      </c>
      <c r="C72" s="906">
        <f>SUM(D72:W72)</f>
        <v>1006859.4899999998</v>
      </c>
      <c r="D72" s="907">
        <f t="shared" ref="D72:W72" si="15">SUM(D68:D71)</f>
        <v>658147.33818180196</v>
      </c>
      <c r="E72" s="907">
        <f t="shared" si="15"/>
        <v>345876.76797928399</v>
      </c>
      <c r="F72" s="907">
        <f t="shared" si="15"/>
        <v>0</v>
      </c>
      <c r="G72" s="907">
        <f t="shared" si="15"/>
        <v>0</v>
      </c>
      <c r="H72" s="907">
        <f t="shared" si="15"/>
        <v>0</v>
      </c>
      <c r="I72" s="907">
        <f t="shared" si="15"/>
        <v>0</v>
      </c>
      <c r="J72" s="907">
        <f t="shared" si="15"/>
        <v>689.92856362896885</v>
      </c>
      <c r="K72" s="907">
        <f t="shared" si="15"/>
        <v>0</v>
      </c>
      <c r="L72" s="907">
        <f t="shared" si="15"/>
        <v>2145.4552752849218</v>
      </c>
      <c r="M72" s="907">
        <f t="shared" si="15"/>
        <v>0</v>
      </c>
      <c r="N72" s="907">
        <f t="shared" si="15"/>
        <v>0</v>
      </c>
      <c r="O72" s="907">
        <f t="shared" si="15"/>
        <v>0</v>
      </c>
      <c r="P72" s="907">
        <f t="shared" si="15"/>
        <v>0</v>
      </c>
      <c r="Q72" s="907">
        <f t="shared" si="15"/>
        <v>0</v>
      </c>
      <c r="R72" s="907">
        <f t="shared" si="15"/>
        <v>0</v>
      </c>
      <c r="S72" s="907">
        <f t="shared" si="15"/>
        <v>0</v>
      </c>
      <c r="T72" s="907">
        <f t="shared" si="15"/>
        <v>0</v>
      </c>
      <c r="U72" s="907">
        <f t="shared" si="15"/>
        <v>0</v>
      </c>
      <c r="V72" s="907">
        <f t="shared" si="15"/>
        <v>0</v>
      </c>
      <c r="W72" s="908">
        <f t="shared" si="15"/>
        <v>0</v>
      </c>
    </row>
    <row r="73" spans="1:24" s="805" customFormat="1" ht="12.75">
      <c r="A73" s="776"/>
      <c r="B73" s="828"/>
      <c r="C73" s="804"/>
      <c r="W73" s="806"/>
    </row>
    <row r="74" spans="1:24" s="780" customFormat="1" ht="16.5" customHeight="1">
      <c r="A74" s="807"/>
      <c r="B74" s="829" t="s">
        <v>1471</v>
      </c>
      <c r="C74" s="809"/>
      <c r="W74" s="810"/>
    </row>
    <row r="75" spans="1:24" s="776" customFormat="1" ht="12.75">
      <c r="A75" s="202"/>
      <c r="B75" s="830" t="s">
        <v>1472</v>
      </c>
      <c r="C75" s="764">
        <f t="shared" ref="C75:C86" si="16">SUM(D75:W75)</f>
        <v>9600.0000000000018</v>
      </c>
      <c r="D75" s="763">
        <f>'O5 Details by Class &amp; Accounts'!I138</f>
        <v>5181.6332953971523</v>
      </c>
      <c r="E75" s="763">
        <f>'O5 Details by Class &amp; Accounts'!J138</f>
        <v>2723.1084486597847</v>
      </c>
      <c r="F75" s="763">
        <f>'O5 Details by Class &amp; Accounts'!K138</f>
        <v>1672.9351096616635</v>
      </c>
      <c r="G75" s="763">
        <f>'O5 Details by Class &amp; Accounts'!L138</f>
        <v>0</v>
      </c>
      <c r="H75" s="763">
        <f>'O5 Details by Class &amp; Accounts'!M138</f>
        <v>0</v>
      </c>
      <c r="I75" s="763">
        <f>'O5 Details by Class &amp; Accounts'!N138</f>
        <v>0</v>
      </c>
      <c r="J75" s="763">
        <f>'O5 Details by Class &amp; Accounts'!O138</f>
        <v>5.4318487811886813</v>
      </c>
      <c r="K75" s="763">
        <f>'O5 Details by Class &amp; Accounts'!P138</f>
        <v>0</v>
      </c>
      <c r="L75" s="763">
        <f>'O5 Details by Class &amp; Accounts'!Q138</f>
        <v>16.891297500212548</v>
      </c>
      <c r="M75" s="763">
        <f>'O5 Details by Class &amp; Accounts'!R138</f>
        <v>0</v>
      </c>
      <c r="N75" s="763">
        <f>'O5 Details by Class &amp; Accounts'!S138</f>
        <v>0</v>
      </c>
      <c r="O75" s="763">
        <f>'O5 Details by Class &amp; Accounts'!T138</f>
        <v>0</v>
      </c>
      <c r="P75" s="763">
        <f>'O5 Details by Class &amp; Accounts'!U138</f>
        <v>0</v>
      </c>
      <c r="Q75" s="763">
        <f>'O5 Details by Class &amp; Accounts'!V138</f>
        <v>0</v>
      </c>
      <c r="R75" s="763">
        <f>'O5 Details by Class &amp; Accounts'!W138</f>
        <v>0</v>
      </c>
      <c r="S75" s="763">
        <f>'O5 Details by Class &amp; Accounts'!X138</f>
        <v>0</v>
      </c>
      <c r="T75" s="763">
        <f>'O5 Details by Class &amp; Accounts'!Y138</f>
        <v>0</v>
      </c>
      <c r="U75" s="763">
        <f>'O5 Details by Class &amp; Accounts'!Z138</f>
        <v>0</v>
      </c>
      <c r="V75" s="763">
        <f>'O5 Details by Class &amp; Accounts'!AA138</f>
        <v>0</v>
      </c>
      <c r="W75" s="651">
        <f>'O5 Details by Class &amp; Accounts'!AB138</f>
        <v>0</v>
      </c>
    </row>
    <row r="76" spans="1:24" s="776" customFormat="1" ht="12.75">
      <c r="A76" s="202"/>
      <c r="B76" s="830" t="s">
        <v>1473</v>
      </c>
      <c r="C76" s="764">
        <f t="shared" si="16"/>
        <v>0</v>
      </c>
      <c r="D76" s="763">
        <f>'O5 Details by Class &amp; Accounts'!I139</f>
        <v>0</v>
      </c>
      <c r="E76" s="763">
        <f>'O5 Details by Class &amp; Accounts'!J139</f>
        <v>0</v>
      </c>
      <c r="F76" s="763">
        <f>'O5 Details by Class &amp; Accounts'!K139</f>
        <v>0</v>
      </c>
      <c r="G76" s="763">
        <f>'O5 Details by Class &amp; Accounts'!L139</f>
        <v>0</v>
      </c>
      <c r="H76" s="763">
        <f>'O5 Details by Class &amp; Accounts'!M139</f>
        <v>0</v>
      </c>
      <c r="I76" s="763">
        <f>'O5 Details by Class &amp; Accounts'!N139</f>
        <v>0</v>
      </c>
      <c r="J76" s="763">
        <f>'O5 Details by Class &amp; Accounts'!O139</f>
        <v>0</v>
      </c>
      <c r="K76" s="763">
        <f>'O5 Details by Class &amp; Accounts'!P139</f>
        <v>0</v>
      </c>
      <c r="L76" s="763">
        <f>'O5 Details by Class &amp; Accounts'!Q139</f>
        <v>0</v>
      </c>
      <c r="M76" s="763">
        <f>'O5 Details by Class &amp; Accounts'!R139</f>
        <v>0</v>
      </c>
      <c r="N76" s="763">
        <f>'O5 Details by Class &amp; Accounts'!S139</f>
        <v>0</v>
      </c>
      <c r="O76" s="763">
        <f>'O5 Details by Class &amp; Accounts'!T139</f>
        <v>0</v>
      </c>
      <c r="P76" s="763">
        <f>'O5 Details by Class &amp; Accounts'!U139</f>
        <v>0</v>
      </c>
      <c r="Q76" s="763">
        <f>'O5 Details by Class &amp; Accounts'!V139</f>
        <v>0</v>
      </c>
      <c r="R76" s="763">
        <f>'O5 Details by Class &amp; Accounts'!W139</f>
        <v>0</v>
      </c>
      <c r="S76" s="763">
        <f>'O5 Details by Class &amp; Accounts'!X139</f>
        <v>0</v>
      </c>
      <c r="T76" s="763">
        <f>'O5 Details by Class &amp; Accounts'!Y139</f>
        <v>0</v>
      </c>
      <c r="U76" s="763">
        <f>'O5 Details by Class &amp; Accounts'!Z139</f>
        <v>0</v>
      </c>
      <c r="V76" s="763">
        <f>'O5 Details by Class &amp; Accounts'!AA139</f>
        <v>0</v>
      </c>
      <c r="W76" s="651">
        <f>'O5 Details by Class &amp; Accounts'!AB139</f>
        <v>0</v>
      </c>
      <c r="X76" s="780"/>
    </row>
    <row r="77" spans="1:24" s="776" customFormat="1" ht="11.25" customHeight="1">
      <c r="A77" s="202"/>
      <c r="B77" s="830" t="s">
        <v>1484</v>
      </c>
      <c r="C77" s="764">
        <f t="shared" si="16"/>
        <v>9000</v>
      </c>
      <c r="D77" s="763">
        <f>'O5 Details by Class &amp; Accounts'!I142</f>
        <v>4406.7953316348958</v>
      </c>
      <c r="E77" s="763">
        <f>'O5 Details by Class &amp; Accounts'!J142</f>
        <v>2315.9071503090063</v>
      </c>
      <c r="F77" s="763">
        <f>'O5 Details by Class &amp; Accounts'!K142</f>
        <v>2258.3124739180521</v>
      </c>
      <c r="G77" s="763">
        <f>'O5 Details by Class &amp; Accounts'!L142</f>
        <v>0</v>
      </c>
      <c r="H77" s="763">
        <f>'O5 Details by Class &amp; Accounts'!M142</f>
        <v>0</v>
      </c>
      <c r="I77" s="763">
        <f>'O5 Details by Class &amp; Accounts'!N142</f>
        <v>0</v>
      </c>
      <c r="J77" s="763">
        <f>'O5 Details by Class &amp; Accounts'!O142</f>
        <v>4.6195947274679341</v>
      </c>
      <c r="K77" s="763">
        <f>'O5 Details by Class &amp; Accounts'!P142</f>
        <v>0</v>
      </c>
      <c r="L77" s="763">
        <f>'O5 Details by Class &amp; Accounts'!Q142</f>
        <v>14.36544941057771</v>
      </c>
      <c r="M77" s="763">
        <f>'O5 Details by Class &amp; Accounts'!R142</f>
        <v>0</v>
      </c>
      <c r="N77" s="763">
        <f>'O5 Details by Class &amp; Accounts'!S142</f>
        <v>0</v>
      </c>
      <c r="O77" s="763">
        <f>'O5 Details by Class &amp; Accounts'!T142</f>
        <v>0</v>
      </c>
      <c r="P77" s="763">
        <f>'O5 Details by Class &amp; Accounts'!U142</f>
        <v>0</v>
      </c>
      <c r="Q77" s="763">
        <f>'O5 Details by Class &amp; Accounts'!V142</f>
        <v>0</v>
      </c>
      <c r="R77" s="763">
        <f>'O5 Details by Class &amp; Accounts'!W142</f>
        <v>0</v>
      </c>
      <c r="S77" s="763">
        <f>'O5 Details by Class &amp; Accounts'!X142</f>
        <v>0</v>
      </c>
      <c r="T77" s="763">
        <f>'O5 Details by Class &amp; Accounts'!Y142</f>
        <v>0</v>
      </c>
      <c r="U77" s="763">
        <f>'O5 Details by Class &amp; Accounts'!Z142</f>
        <v>0</v>
      </c>
      <c r="V77" s="763">
        <f>'O5 Details by Class &amp; Accounts'!AA142</f>
        <v>0</v>
      </c>
      <c r="W77" s="651">
        <f>'O5 Details by Class &amp; Accounts'!AB142</f>
        <v>0</v>
      </c>
    </row>
    <row r="78" spans="1:24" s="776" customFormat="1" ht="12.75">
      <c r="A78" s="202"/>
      <c r="B78" s="830" t="s">
        <v>1485</v>
      </c>
      <c r="C78" s="764">
        <f t="shared" si="16"/>
        <v>0</v>
      </c>
      <c r="D78" s="763">
        <f>'O5 Details by Class &amp; Accounts'!I143</f>
        <v>0</v>
      </c>
      <c r="E78" s="763">
        <f>'O5 Details by Class &amp; Accounts'!J143</f>
        <v>0</v>
      </c>
      <c r="F78" s="763">
        <f>'O5 Details by Class &amp; Accounts'!K143</f>
        <v>0</v>
      </c>
      <c r="G78" s="763">
        <f>'O5 Details by Class &amp; Accounts'!L143</f>
        <v>0</v>
      </c>
      <c r="H78" s="763">
        <f>'O5 Details by Class &amp; Accounts'!M143</f>
        <v>0</v>
      </c>
      <c r="I78" s="763">
        <f>'O5 Details by Class &amp; Accounts'!N143</f>
        <v>0</v>
      </c>
      <c r="J78" s="763">
        <f>'O5 Details by Class &amp; Accounts'!O143</f>
        <v>0</v>
      </c>
      <c r="K78" s="763">
        <f>'O5 Details by Class &amp; Accounts'!P143</f>
        <v>0</v>
      </c>
      <c r="L78" s="763">
        <f>'O5 Details by Class &amp; Accounts'!Q143</f>
        <v>0</v>
      </c>
      <c r="M78" s="763">
        <f>'O5 Details by Class &amp; Accounts'!R143</f>
        <v>0</v>
      </c>
      <c r="N78" s="763">
        <f>'O5 Details by Class &amp; Accounts'!S143</f>
        <v>0</v>
      </c>
      <c r="O78" s="763">
        <f>'O5 Details by Class &amp; Accounts'!T143</f>
        <v>0</v>
      </c>
      <c r="P78" s="763">
        <f>'O5 Details by Class &amp; Accounts'!U143</f>
        <v>0</v>
      </c>
      <c r="Q78" s="763">
        <f>'O5 Details by Class &amp; Accounts'!V143</f>
        <v>0</v>
      </c>
      <c r="R78" s="763">
        <f>'O5 Details by Class &amp; Accounts'!W143</f>
        <v>0</v>
      </c>
      <c r="S78" s="763">
        <f>'O5 Details by Class &amp; Accounts'!X143</f>
        <v>0</v>
      </c>
      <c r="T78" s="763">
        <f>'O5 Details by Class &amp; Accounts'!Y143</f>
        <v>0</v>
      </c>
      <c r="U78" s="763">
        <f>'O5 Details by Class &amp; Accounts'!Z143</f>
        <v>0</v>
      </c>
      <c r="V78" s="763">
        <f>'O5 Details by Class &amp; Accounts'!AA143</f>
        <v>0</v>
      </c>
      <c r="W78" s="651">
        <f>'O5 Details by Class &amp; Accounts'!AB143</f>
        <v>0</v>
      </c>
    </row>
    <row r="79" spans="1:24" s="776" customFormat="1" ht="12.75">
      <c r="A79" s="202"/>
      <c r="B79" s="830" t="s">
        <v>1487</v>
      </c>
      <c r="C79" s="764">
        <f t="shared" si="16"/>
        <v>0</v>
      </c>
      <c r="D79" s="763">
        <f>'O5 Details by Class &amp; Accounts'!I150</f>
        <v>0</v>
      </c>
      <c r="E79" s="763">
        <f>'O5 Details by Class &amp; Accounts'!J150</f>
        <v>0</v>
      </c>
      <c r="F79" s="763">
        <f>'O5 Details by Class &amp; Accounts'!K150</f>
        <v>0</v>
      </c>
      <c r="G79" s="763">
        <f>'O5 Details by Class &amp; Accounts'!L150</f>
        <v>0</v>
      </c>
      <c r="H79" s="763">
        <f>'O5 Details by Class &amp; Accounts'!M150</f>
        <v>0</v>
      </c>
      <c r="I79" s="763">
        <f>'O5 Details by Class &amp; Accounts'!N150</f>
        <v>0</v>
      </c>
      <c r="J79" s="763">
        <f>'O5 Details by Class &amp; Accounts'!O150</f>
        <v>0</v>
      </c>
      <c r="K79" s="763">
        <f>'O5 Details by Class &amp; Accounts'!P150</f>
        <v>0</v>
      </c>
      <c r="L79" s="763">
        <f>'O5 Details by Class &amp; Accounts'!Q150</f>
        <v>0</v>
      </c>
      <c r="M79" s="763">
        <f>'O5 Details by Class &amp; Accounts'!R150</f>
        <v>0</v>
      </c>
      <c r="N79" s="763">
        <f>'O5 Details by Class &amp; Accounts'!S150</f>
        <v>0</v>
      </c>
      <c r="O79" s="763">
        <f>'O5 Details by Class &amp; Accounts'!T150</f>
        <v>0</v>
      </c>
      <c r="P79" s="763">
        <f>'O5 Details by Class &amp; Accounts'!U150</f>
        <v>0</v>
      </c>
      <c r="Q79" s="763">
        <f>'O5 Details by Class &amp; Accounts'!V150</f>
        <v>0</v>
      </c>
      <c r="R79" s="763">
        <f>'O5 Details by Class &amp; Accounts'!W150</f>
        <v>0</v>
      </c>
      <c r="S79" s="763">
        <f>'O5 Details by Class &amp; Accounts'!X150</f>
        <v>0</v>
      </c>
      <c r="T79" s="763">
        <f>'O5 Details by Class &amp; Accounts'!Y150</f>
        <v>0</v>
      </c>
      <c r="U79" s="763">
        <f>'O5 Details by Class &amp; Accounts'!Z150</f>
        <v>0</v>
      </c>
      <c r="V79" s="763">
        <f>'O5 Details by Class &amp; Accounts'!AA150</f>
        <v>0</v>
      </c>
      <c r="W79" s="651">
        <f>'O5 Details by Class &amp; Accounts'!AB150</f>
        <v>0</v>
      </c>
      <c r="X79" s="812"/>
    </row>
    <row r="80" spans="1:24" s="776" customFormat="1" ht="12.75">
      <c r="A80" s="202"/>
      <c r="B80" s="830" t="s">
        <v>1493</v>
      </c>
      <c r="C80" s="764">
        <f t="shared" si="16"/>
        <v>0</v>
      </c>
      <c r="D80" s="763">
        <f>'O5 Details by Class &amp; Accounts'!I151</f>
        <v>0</v>
      </c>
      <c r="E80" s="763">
        <f>'O5 Details by Class &amp; Accounts'!J151</f>
        <v>0</v>
      </c>
      <c r="F80" s="763">
        <f>'O5 Details by Class &amp; Accounts'!K151</f>
        <v>0</v>
      </c>
      <c r="G80" s="763">
        <f>'O5 Details by Class &amp; Accounts'!L151</f>
        <v>0</v>
      </c>
      <c r="H80" s="763">
        <f>'O5 Details by Class &amp; Accounts'!M151</f>
        <v>0</v>
      </c>
      <c r="I80" s="763">
        <f>'O5 Details by Class &amp; Accounts'!N151</f>
        <v>0</v>
      </c>
      <c r="J80" s="763">
        <f>'O5 Details by Class &amp; Accounts'!O151</f>
        <v>0</v>
      </c>
      <c r="K80" s="763">
        <f>'O5 Details by Class &amp; Accounts'!P151</f>
        <v>0</v>
      </c>
      <c r="L80" s="763">
        <f>'O5 Details by Class &amp; Accounts'!Q151</f>
        <v>0</v>
      </c>
      <c r="M80" s="763">
        <f>'O5 Details by Class &amp; Accounts'!R151</f>
        <v>0</v>
      </c>
      <c r="N80" s="763">
        <f>'O5 Details by Class &amp; Accounts'!S151</f>
        <v>0</v>
      </c>
      <c r="O80" s="763">
        <f>'O5 Details by Class &amp; Accounts'!T151</f>
        <v>0</v>
      </c>
      <c r="P80" s="763">
        <f>'O5 Details by Class &amp; Accounts'!U151</f>
        <v>0</v>
      </c>
      <c r="Q80" s="763">
        <f>'O5 Details by Class &amp; Accounts'!V151</f>
        <v>0</v>
      </c>
      <c r="R80" s="763">
        <f>'O5 Details by Class &amp; Accounts'!W151</f>
        <v>0</v>
      </c>
      <c r="S80" s="763">
        <f>'O5 Details by Class &amp; Accounts'!X151</f>
        <v>0</v>
      </c>
      <c r="T80" s="763">
        <f>'O5 Details by Class &amp; Accounts'!Y151</f>
        <v>0</v>
      </c>
      <c r="U80" s="763">
        <f>'O5 Details by Class &amp; Accounts'!Z151</f>
        <v>0</v>
      </c>
      <c r="V80" s="763">
        <f>'O5 Details by Class &amp; Accounts'!AA151</f>
        <v>0</v>
      </c>
      <c r="W80" s="651">
        <f>'O5 Details by Class &amp; Accounts'!AB151</f>
        <v>0</v>
      </c>
    </row>
    <row r="81" spans="1:24" s="776" customFormat="1" ht="12.75">
      <c r="A81" s="202"/>
      <c r="B81" s="830" t="s">
        <v>1494</v>
      </c>
      <c r="C81" s="764">
        <f t="shared" si="16"/>
        <v>27000.000000000007</v>
      </c>
      <c r="D81" s="763">
        <f>'O5 Details by Class &amp; Accounts'!I157</f>
        <v>13702.542453422475</v>
      </c>
      <c r="E81" s="763">
        <f>'O5 Details by Class &amp; Accounts'!J157</f>
        <v>7201.1095721844549</v>
      </c>
      <c r="F81" s="763">
        <f>'O5 Details by Class &amp; Accounts'!K157</f>
        <v>6037.3156496072643</v>
      </c>
      <c r="G81" s="763">
        <f>'O5 Details by Class &amp; Accounts'!L157</f>
        <v>0</v>
      </c>
      <c r="H81" s="763">
        <f>'O5 Details by Class &amp; Accounts'!M157</f>
        <v>0</v>
      </c>
      <c r="I81" s="763">
        <f>'O5 Details by Class &amp; Accounts'!N157</f>
        <v>0</v>
      </c>
      <c r="J81" s="763">
        <f>'O5 Details by Class &amp; Accounts'!O157</f>
        <v>14.364223456516184</v>
      </c>
      <c r="K81" s="763">
        <f>'O5 Details by Class &amp; Accounts'!P157</f>
        <v>0</v>
      </c>
      <c r="L81" s="763">
        <f>'O5 Details by Class &amp; Accounts'!Q157</f>
        <v>44.668101329295503</v>
      </c>
      <c r="M81" s="763">
        <f>'O5 Details by Class &amp; Accounts'!R157</f>
        <v>0</v>
      </c>
      <c r="N81" s="763">
        <f>'O5 Details by Class &amp; Accounts'!S157</f>
        <v>0</v>
      </c>
      <c r="O81" s="763">
        <f>'O5 Details by Class &amp; Accounts'!T157</f>
        <v>0</v>
      </c>
      <c r="P81" s="763">
        <f>'O5 Details by Class &amp; Accounts'!U157</f>
        <v>0</v>
      </c>
      <c r="Q81" s="763">
        <f>'O5 Details by Class &amp; Accounts'!V157</f>
        <v>0</v>
      </c>
      <c r="R81" s="763">
        <f>'O5 Details by Class &amp; Accounts'!W157</f>
        <v>0</v>
      </c>
      <c r="S81" s="763">
        <f>'O5 Details by Class &amp; Accounts'!X157</f>
        <v>0</v>
      </c>
      <c r="T81" s="763">
        <f>'O5 Details by Class &amp; Accounts'!Y157</f>
        <v>0</v>
      </c>
      <c r="U81" s="763">
        <f>'O5 Details by Class &amp; Accounts'!Z157</f>
        <v>0</v>
      </c>
      <c r="V81" s="763">
        <f>'O5 Details by Class &amp; Accounts'!AA157</f>
        <v>0</v>
      </c>
      <c r="W81" s="651">
        <f>'O5 Details by Class &amp; Accounts'!AB157</f>
        <v>0</v>
      </c>
    </row>
    <row r="82" spans="1:24" s="776" customFormat="1" ht="12.75">
      <c r="A82" s="202"/>
      <c r="B82" s="830" t="s">
        <v>1495</v>
      </c>
      <c r="C82" s="764">
        <f t="shared" si="16"/>
        <v>34800</v>
      </c>
      <c r="D82" s="763">
        <f>'O5 Details by Class &amp; Accounts'!I158</f>
        <v>19552.165710288617</v>
      </c>
      <c r="E82" s="763">
        <f>'O5 Details by Class &amp; Accounts'!J158</f>
        <v>10275.267391572956</v>
      </c>
      <c r="F82" s="763">
        <f>'O5 Details by Class &amp; Accounts'!K158</f>
        <v>4888.3336399384179</v>
      </c>
      <c r="G82" s="763">
        <f>'O5 Details by Class &amp; Accounts'!L158</f>
        <v>0</v>
      </c>
      <c r="H82" s="763">
        <f>'O5 Details by Class &amp; Accounts'!M158</f>
        <v>0</v>
      </c>
      <c r="I82" s="763">
        <f>'O5 Details by Class &amp; Accounts'!N158</f>
        <v>0</v>
      </c>
      <c r="J82" s="763">
        <f>'O5 Details by Class &amp; Accounts'!O158</f>
        <v>20.496318714288758</v>
      </c>
      <c r="K82" s="763">
        <f>'O5 Details by Class &amp; Accounts'!P158</f>
        <v>0</v>
      </c>
      <c r="L82" s="763">
        <f>'O5 Details by Class &amp; Accounts'!Q158</f>
        <v>63.736939485723752</v>
      </c>
      <c r="M82" s="763">
        <f>'O5 Details by Class &amp; Accounts'!R158</f>
        <v>0</v>
      </c>
      <c r="N82" s="763">
        <f>'O5 Details by Class &amp; Accounts'!S158</f>
        <v>0</v>
      </c>
      <c r="O82" s="763">
        <f>'O5 Details by Class &amp; Accounts'!T158</f>
        <v>0</v>
      </c>
      <c r="P82" s="763">
        <f>'O5 Details by Class &amp; Accounts'!U158</f>
        <v>0</v>
      </c>
      <c r="Q82" s="763">
        <f>'O5 Details by Class &amp; Accounts'!V158</f>
        <v>0</v>
      </c>
      <c r="R82" s="763">
        <f>'O5 Details by Class &amp; Accounts'!W158</f>
        <v>0</v>
      </c>
      <c r="S82" s="763">
        <f>'O5 Details by Class &amp; Accounts'!X158</f>
        <v>0</v>
      </c>
      <c r="T82" s="763">
        <f>'O5 Details by Class &amp; Accounts'!Y158</f>
        <v>0</v>
      </c>
      <c r="U82" s="763">
        <f>'O5 Details by Class &amp; Accounts'!Z158</f>
        <v>0</v>
      </c>
      <c r="V82" s="763">
        <f>'O5 Details by Class &amp; Accounts'!AA158</f>
        <v>0</v>
      </c>
      <c r="W82" s="651">
        <f>'O5 Details by Class &amp; Accounts'!AB158</f>
        <v>0</v>
      </c>
    </row>
    <row r="83" spans="1:24" s="672" customFormat="1" ht="12.75">
      <c r="A83" s="202"/>
      <c r="B83" s="830" t="s">
        <v>1496</v>
      </c>
      <c r="C83" s="764">
        <f t="shared" si="16"/>
        <v>37800.000000000007</v>
      </c>
      <c r="D83" s="763">
        <f>'O5 Details by Class &amp; Accounts'!I160</f>
        <v>20402.681100626287</v>
      </c>
      <c r="E83" s="763">
        <f>'O5 Details by Class &amp; Accounts'!J160</f>
        <v>10722.239516597901</v>
      </c>
      <c r="F83" s="763">
        <f>'O5 Details by Class &amp; Accounts'!K160</f>
        <v>6587.1819942928005</v>
      </c>
      <c r="G83" s="763">
        <f>'O5 Details by Class &amp; Accounts'!L160</f>
        <v>0</v>
      </c>
      <c r="H83" s="763">
        <f>'O5 Details by Class &amp; Accounts'!M160</f>
        <v>0</v>
      </c>
      <c r="I83" s="763">
        <f>'O5 Details by Class &amp; Accounts'!N160</f>
        <v>0</v>
      </c>
      <c r="J83" s="763">
        <f>'O5 Details by Class &amp; Accounts'!O160</f>
        <v>21.387904575930431</v>
      </c>
      <c r="K83" s="763">
        <f>'O5 Details by Class &amp; Accounts'!P160</f>
        <v>0</v>
      </c>
      <c r="L83" s="763">
        <f>'O5 Details by Class &amp; Accounts'!Q160</f>
        <v>66.509483907086917</v>
      </c>
      <c r="M83" s="763">
        <f>'O5 Details by Class &amp; Accounts'!R160</f>
        <v>0</v>
      </c>
      <c r="N83" s="763">
        <f>'O5 Details by Class &amp; Accounts'!S160</f>
        <v>0</v>
      </c>
      <c r="O83" s="763">
        <f>'O5 Details by Class &amp; Accounts'!T160</f>
        <v>0</v>
      </c>
      <c r="P83" s="763">
        <f>'O5 Details by Class &amp; Accounts'!U160</f>
        <v>0</v>
      </c>
      <c r="Q83" s="763">
        <f>'O5 Details by Class &amp; Accounts'!V160</f>
        <v>0</v>
      </c>
      <c r="R83" s="763">
        <f>'O5 Details by Class &amp; Accounts'!W160</f>
        <v>0</v>
      </c>
      <c r="S83" s="763">
        <f>'O5 Details by Class &amp; Accounts'!X160</f>
        <v>0</v>
      </c>
      <c r="T83" s="763">
        <f>'O5 Details by Class &amp; Accounts'!Y160</f>
        <v>0</v>
      </c>
      <c r="U83" s="763">
        <f>'O5 Details by Class &amp; Accounts'!Z160</f>
        <v>0</v>
      </c>
      <c r="V83" s="763">
        <f>'O5 Details by Class &amp; Accounts'!AA160</f>
        <v>0</v>
      </c>
      <c r="W83" s="651">
        <f>'O5 Details by Class &amp; Accounts'!AB160</f>
        <v>0</v>
      </c>
    </row>
    <row r="84" spans="1:24" s="672" customFormat="1" ht="12.75">
      <c r="A84" s="202"/>
      <c r="B84" s="830" t="s">
        <v>1497</v>
      </c>
      <c r="C84" s="764">
        <f t="shared" si="16"/>
        <v>4800.0000000000009</v>
      </c>
      <c r="D84" s="763">
        <f>'O5 Details by Class &amp; Accounts'!I161</f>
        <v>2319.8956627474827</v>
      </c>
      <c r="E84" s="763">
        <f>'O5 Details by Class &amp; Accounts'!J161</f>
        <v>1219.1768732165099</v>
      </c>
      <c r="F84" s="763">
        <f>'O5 Details by Class &amp; Accounts'!K161</f>
        <v>1250.9330535316788</v>
      </c>
      <c r="G84" s="763">
        <f>'O5 Details by Class &amp; Accounts'!L161</f>
        <v>0</v>
      </c>
      <c r="H84" s="763">
        <f>'O5 Details by Class &amp; Accounts'!M161</f>
        <v>0</v>
      </c>
      <c r="I84" s="763">
        <f>'O5 Details by Class &amp; Accounts'!N161</f>
        <v>0</v>
      </c>
      <c r="J84" s="763">
        <f>'O5 Details by Class &amp; Accounts'!O161</f>
        <v>2.4319209233454604</v>
      </c>
      <c r="K84" s="763">
        <f>'O5 Details by Class &amp; Accounts'!P161</f>
        <v>0</v>
      </c>
      <c r="L84" s="763">
        <f>'O5 Details by Class &amp; Accounts'!Q161</f>
        <v>7.5624895809839474</v>
      </c>
      <c r="M84" s="763">
        <f>'O5 Details by Class &amp; Accounts'!R161</f>
        <v>0</v>
      </c>
      <c r="N84" s="763">
        <f>'O5 Details by Class &amp; Accounts'!S161</f>
        <v>0</v>
      </c>
      <c r="O84" s="763">
        <f>'O5 Details by Class &amp; Accounts'!T161</f>
        <v>0</v>
      </c>
      <c r="P84" s="763">
        <f>'O5 Details by Class &amp; Accounts'!U161</f>
        <v>0</v>
      </c>
      <c r="Q84" s="763">
        <f>'O5 Details by Class &amp; Accounts'!V161</f>
        <v>0</v>
      </c>
      <c r="R84" s="763">
        <f>'O5 Details by Class &amp; Accounts'!W161</f>
        <v>0</v>
      </c>
      <c r="S84" s="763">
        <f>'O5 Details by Class &amp; Accounts'!X161</f>
        <v>0</v>
      </c>
      <c r="T84" s="763">
        <f>'O5 Details by Class &amp; Accounts'!Y161</f>
        <v>0</v>
      </c>
      <c r="U84" s="763">
        <f>'O5 Details by Class &amp; Accounts'!Z161</f>
        <v>0</v>
      </c>
      <c r="V84" s="763">
        <f>'O5 Details by Class &amp; Accounts'!AA161</f>
        <v>0</v>
      </c>
      <c r="W84" s="651">
        <f>'O5 Details by Class &amp; Accounts'!AB161</f>
        <v>0</v>
      </c>
    </row>
    <row r="85" spans="1:24" s="672" customFormat="1" ht="12" customHeight="1">
      <c r="A85" s="202"/>
      <c r="B85" s="830" t="s">
        <v>1498</v>
      </c>
      <c r="C85" s="764">
        <f t="shared" si="16"/>
        <v>7199.9999999999982</v>
      </c>
      <c r="D85" s="763">
        <f>'O5 Details by Class &amp; Accounts'!I162</f>
        <v>3563.247805542474</v>
      </c>
      <c r="E85" s="763">
        <f>'O5 Details by Class &amp; Accounts'!J162</f>
        <v>1872.5968533050045</v>
      </c>
      <c r="F85" s="763">
        <f>'O5 Details by Class &amp; Accounts'!K162</f>
        <v>1748.8044088372867</v>
      </c>
      <c r="G85" s="763">
        <f>'O5 Details by Class &amp; Accounts'!L162</f>
        <v>0</v>
      </c>
      <c r="H85" s="763">
        <f>'O5 Details by Class &amp; Accounts'!M162</f>
        <v>0</v>
      </c>
      <c r="I85" s="763">
        <f>'O5 Details by Class &amp; Accounts'!N162</f>
        <v>0</v>
      </c>
      <c r="J85" s="763">
        <f>'O5 Details by Class &amp; Accounts'!O162</f>
        <v>3.7353132007242213</v>
      </c>
      <c r="K85" s="763">
        <f>'O5 Details by Class &amp; Accounts'!P162</f>
        <v>0</v>
      </c>
      <c r="L85" s="763">
        <f>'O5 Details by Class &amp; Accounts'!Q162</f>
        <v>11.615619114510164</v>
      </c>
      <c r="M85" s="763">
        <f>'O5 Details by Class &amp; Accounts'!R162</f>
        <v>0</v>
      </c>
      <c r="N85" s="763">
        <f>'O5 Details by Class &amp; Accounts'!S162</f>
        <v>0</v>
      </c>
      <c r="O85" s="763">
        <f>'O5 Details by Class &amp; Accounts'!T162</f>
        <v>0</v>
      </c>
      <c r="P85" s="763">
        <f>'O5 Details by Class &amp; Accounts'!U162</f>
        <v>0</v>
      </c>
      <c r="Q85" s="763">
        <f>'O5 Details by Class &amp; Accounts'!V162</f>
        <v>0</v>
      </c>
      <c r="R85" s="763">
        <f>'O5 Details by Class &amp; Accounts'!W162</f>
        <v>0</v>
      </c>
      <c r="S85" s="763">
        <f>'O5 Details by Class &amp; Accounts'!X162</f>
        <v>0</v>
      </c>
      <c r="T85" s="763">
        <f>'O5 Details by Class &amp; Accounts'!Y162</f>
        <v>0</v>
      </c>
      <c r="U85" s="763">
        <f>'O5 Details by Class &amp; Accounts'!Z162</f>
        <v>0</v>
      </c>
      <c r="V85" s="763">
        <f>'O5 Details by Class &amp; Accounts'!AA162</f>
        <v>0</v>
      </c>
      <c r="W85" s="651">
        <f>'O5 Details by Class &amp; Accounts'!AB162</f>
        <v>0</v>
      </c>
    </row>
    <row r="86" spans="1:24" s="627" customFormat="1" ht="23.25" customHeight="1">
      <c r="B86" s="922" t="s">
        <v>769</v>
      </c>
      <c r="C86" s="882">
        <f t="shared" si="16"/>
        <v>130200.00000000001</v>
      </c>
      <c r="D86" s="883">
        <f t="shared" ref="D86:W86" si="17">SUM(D75:D85)</f>
        <v>69128.961359659384</v>
      </c>
      <c r="E86" s="883">
        <f t="shared" si="17"/>
        <v>36329.405805845614</v>
      </c>
      <c r="F86" s="883">
        <f t="shared" si="17"/>
        <v>24443.816329787169</v>
      </c>
      <c r="G86" s="883">
        <f t="shared" si="17"/>
        <v>0</v>
      </c>
      <c r="H86" s="883">
        <f t="shared" si="17"/>
        <v>0</v>
      </c>
      <c r="I86" s="883">
        <f t="shared" si="17"/>
        <v>0</v>
      </c>
      <c r="J86" s="883">
        <f t="shared" si="17"/>
        <v>72.467124379461666</v>
      </c>
      <c r="K86" s="883">
        <f t="shared" si="17"/>
        <v>0</v>
      </c>
      <c r="L86" s="883">
        <f t="shared" si="17"/>
        <v>225.34938032839054</v>
      </c>
      <c r="M86" s="883">
        <f t="shared" si="17"/>
        <v>0</v>
      </c>
      <c r="N86" s="883">
        <f t="shared" si="17"/>
        <v>0</v>
      </c>
      <c r="O86" s="883">
        <f t="shared" si="17"/>
        <v>0</v>
      </c>
      <c r="P86" s="883">
        <f t="shared" si="17"/>
        <v>0</v>
      </c>
      <c r="Q86" s="883">
        <f t="shared" si="17"/>
        <v>0</v>
      </c>
      <c r="R86" s="883">
        <f t="shared" si="17"/>
        <v>0</v>
      </c>
      <c r="S86" s="883">
        <f t="shared" si="17"/>
        <v>0</v>
      </c>
      <c r="T86" s="883">
        <f t="shared" si="17"/>
        <v>0</v>
      </c>
      <c r="U86" s="883">
        <f t="shared" si="17"/>
        <v>0</v>
      </c>
      <c r="V86" s="883">
        <f t="shared" si="17"/>
        <v>0</v>
      </c>
      <c r="W86" s="884">
        <f t="shared" si="17"/>
        <v>0</v>
      </c>
    </row>
    <row r="87" spans="1:24" s="672" customFormat="1" ht="12.75">
      <c r="B87" s="827"/>
      <c r="C87" s="778"/>
      <c r="D87" s="776"/>
      <c r="E87" s="776"/>
      <c r="F87" s="776"/>
      <c r="G87" s="776"/>
      <c r="H87" s="776"/>
      <c r="I87" s="776"/>
      <c r="J87" s="776"/>
      <c r="K87" s="776"/>
      <c r="L87" s="776"/>
      <c r="M87" s="776"/>
      <c r="N87" s="776"/>
      <c r="O87" s="776"/>
      <c r="P87" s="776"/>
      <c r="Q87" s="776"/>
      <c r="R87" s="776"/>
      <c r="S87" s="776"/>
      <c r="T87" s="776"/>
      <c r="U87" s="776"/>
      <c r="V87" s="776"/>
      <c r="W87" s="779"/>
    </row>
    <row r="88" spans="1:24" s="650" customFormat="1" ht="12.75">
      <c r="B88" s="917" t="s">
        <v>724</v>
      </c>
      <c r="C88" s="764"/>
      <c r="D88" s="763"/>
      <c r="E88" s="763"/>
      <c r="F88" s="763"/>
      <c r="G88" s="763"/>
      <c r="H88" s="763"/>
      <c r="I88" s="763"/>
      <c r="J88" s="763"/>
      <c r="K88" s="763"/>
      <c r="L88" s="763"/>
      <c r="M88" s="763"/>
      <c r="N88" s="763"/>
      <c r="O88" s="763"/>
      <c r="P88" s="763"/>
      <c r="Q88" s="763"/>
      <c r="R88" s="763"/>
      <c r="S88" s="763"/>
      <c r="T88" s="763"/>
      <c r="U88" s="763"/>
      <c r="V88" s="763"/>
      <c r="W88" s="651"/>
      <c r="X88" s="763"/>
    </row>
    <row r="89" spans="1:24" s="672" customFormat="1" ht="12.75">
      <c r="B89" s="831" t="s">
        <v>288</v>
      </c>
      <c r="C89" s="764">
        <f>SUM(D89:W89)</f>
        <v>54599.999999999993</v>
      </c>
      <c r="D89" s="763">
        <f>'O2.1 Line Tran PLCC Adj'!D50</f>
        <v>28539.041930897482</v>
      </c>
      <c r="E89" s="763">
        <f>'O2.1 Line Tran PLCC Adj'!E50</f>
        <v>14287.483599640636</v>
      </c>
      <c r="F89" s="763">
        <f>'O2.1 Line Tran PLCC Adj'!F50</f>
        <v>11599.622864267136</v>
      </c>
      <c r="G89" s="763">
        <f>'O2.1 Line Tran PLCC Adj'!G50</f>
        <v>0</v>
      </c>
      <c r="H89" s="763">
        <f>'O2.1 Line Tran PLCC Adj'!H50</f>
        <v>0</v>
      </c>
      <c r="I89" s="763">
        <f>'O2.1 Line Tran PLCC Adj'!I50</f>
        <v>0</v>
      </c>
      <c r="J89" s="763">
        <f>'O2.1 Line Tran PLCC Adj'!J50</f>
        <v>82.832646371145188</v>
      </c>
      <c r="K89" s="763">
        <f>'O2.1 Line Tran PLCC Adj'!K50</f>
        <v>0</v>
      </c>
      <c r="L89" s="763">
        <f>'O2.1 Line Tran PLCC Adj'!L50</f>
        <v>91.018958823601707</v>
      </c>
      <c r="M89" s="763">
        <f>'O2.1 Line Tran PLCC Adj'!M50</f>
        <v>0</v>
      </c>
      <c r="N89" s="763">
        <f>'O2.1 Line Tran PLCC Adj'!N50</f>
        <v>0</v>
      </c>
      <c r="O89" s="763">
        <f>'O2.1 Line Tran PLCC Adj'!O50</f>
        <v>0</v>
      </c>
      <c r="P89" s="763">
        <f>'O2.1 Line Tran PLCC Adj'!P50</f>
        <v>0</v>
      </c>
      <c r="Q89" s="763">
        <f>'O2.1 Line Tran PLCC Adj'!Q50</f>
        <v>0</v>
      </c>
      <c r="R89" s="763">
        <f>'O2.1 Line Tran PLCC Adj'!R50</f>
        <v>0</v>
      </c>
      <c r="S89" s="763">
        <f>'O2.1 Line Tran PLCC Adj'!S50</f>
        <v>0</v>
      </c>
      <c r="T89" s="763">
        <f>'O2.1 Line Tran PLCC Adj'!T50</f>
        <v>0</v>
      </c>
      <c r="U89" s="763">
        <f>'O2.1 Line Tran PLCC Adj'!U50</f>
        <v>0</v>
      </c>
      <c r="V89" s="763">
        <f>'O2.1 Line Tran PLCC Adj'!V50</f>
        <v>0</v>
      </c>
      <c r="W89" s="651">
        <f>'O2.1 Line Tran PLCC Adj'!W50</f>
        <v>0</v>
      </c>
      <c r="X89" s="776"/>
    </row>
    <row r="90" spans="1:24" s="672" customFormat="1" ht="12.75">
      <c r="B90" s="828" t="s">
        <v>289</v>
      </c>
      <c r="C90" s="764">
        <f>SUM(D90:W90)</f>
        <v>0</v>
      </c>
      <c r="D90" s="763">
        <f>'O2.1 Line Tran PLCC Adj'!D51</f>
        <v>0</v>
      </c>
      <c r="E90" s="763">
        <f>'O2.1 Line Tran PLCC Adj'!E51</f>
        <v>0</v>
      </c>
      <c r="F90" s="763">
        <f>'O2.1 Line Tran PLCC Adj'!F51</f>
        <v>0</v>
      </c>
      <c r="G90" s="763">
        <f>'O2.1 Line Tran PLCC Adj'!G51</f>
        <v>0</v>
      </c>
      <c r="H90" s="763">
        <f>'O2.1 Line Tran PLCC Adj'!H51</f>
        <v>0</v>
      </c>
      <c r="I90" s="763">
        <f>'O2.1 Line Tran PLCC Adj'!I51</f>
        <v>0</v>
      </c>
      <c r="J90" s="763">
        <f>'O2.1 Line Tran PLCC Adj'!J51</f>
        <v>0</v>
      </c>
      <c r="K90" s="763">
        <f>'O2.1 Line Tran PLCC Adj'!K51</f>
        <v>0</v>
      </c>
      <c r="L90" s="763">
        <f>'O2.1 Line Tran PLCC Adj'!L51</f>
        <v>0</v>
      </c>
      <c r="M90" s="763">
        <f>'O2.1 Line Tran PLCC Adj'!M51</f>
        <v>0</v>
      </c>
      <c r="N90" s="763">
        <f>'O2.1 Line Tran PLCC Adj'!N51</f>
        <v>0</v>
      </c>
      <c r="O90" s="763">
        <f>'O2.1 Line Tran PLCC Adj'!O51</f>
        <v>0</v>
      </c>
      <c r="P90" s="763">
        <f>'O2.1 Line Tran PLCC Adj'!P51</f>
        <v>0</v>
      </c>
      <c r="Q90" s="763">
        <f>'O2.1 Line Tran PLCC Adj'!Q51</f>
        <v>0</v>
      </c>
      <c r="R90" s="763">
        <f>'O2.1 Line Tran PLCC Adj'!R51</f>
        <v>0</v>
      </c>
      <c r="S90" s="763">
        <f>'O2.1 Line Tran PLCC Adj'!S51</f>
        <v>0</v>
      </c>
      <c r="T90" s="763">
        <f>'O2.1 Line Tran PLCC Adj'!T51</f>
        <v>0</v>
      </c>
      <c r="U90" s="763">
        <f>'O2.1 Line Tran PLCC Adj'!U51</f>
        <v>0</v>
      </c>
      <c r="V90" s="763">
        <f>'O2.1 Line Tran PLCC Adj'!V51</f>
        <v>0</v>
      </c>
      <c r="W90" s="651">
        <f>'O2.1 Line Tran PLCC Adj'!W51</f>
        <v>0</v>
      </c>
    </row>
    <row r="91" spans="1:24" s="672" customFormat="1" ht="12.75">
      <c r="B91" s="828" t="s">
        <v>290</v>
      </c>
      <c r="C91" s="764">
        <f>SUM(D91:W91)</f>
        <v>76800</v>
      </c>
      <c r="D91" s="763">
        <f>'O2.1 Line Tran PLCC Adj'!D52</f>
        <v>40142.828210493164</v>
      </c>
      <c r="E91" s="763">
        <f>'O2.1 Line Tran PLCC Adj'!E52</f>
        <v>20096.68022806595</v>
      </c>
      <c r="F91" s="763">
        <f>'O2.1 Line Tran PLCC Adj'!F52</f>
        <v>16315.953039848278</v>
      </c>
      <c r="G91" s="763">
        <f>'O2.1 Line Tran PLCC Adj'!G52</f>
        <v>0</v>
      </c>
      <c r="H91" s="763">
        <f>'O2.1 Line Tran PLCC Adj'!H52</f>
        <v>0</v>
      </c>
      <c r="I91" s="763">
        <f>'O2.1 Line Tran PLCC Adj'!I52</f>
        <v>0</v>
      </c>
      <c r="J91" s="763">
        <f>'O2.1 Line Tran PLCC Adj'!J52</f>
        <v>116.51185423633608</v>
      </c>
      <c r="K91" s="763">
        <f>'O2.1 Line Tran PLCC Adj'!K52</f>
        <v>0</v>
      </c>
      <c r="L91" s="763">
        <f>'O2.1 Line Tran PLCC Adj'!L52</f>
        <v>128.02666735627491</v>
      </c>
      <c r="M91" s="763">
        <f>'O2.1 Line Tran PLCC Adj'!M52</f>
        <v>0</v>
      </c>
      <c r="N91" s="763">
        <f>'O2.1 Line Tran PLCC Adj'!N52</f>
        <v>0</v>
      </c>
      <c r="O91" s="763">
        <f>'O2.1 Line Tran PLCC Adj'!O52</f>
        <v>0</v>
      </c>
      <c r="P91" s="763">
        <f>'O2.1 Line Tran PLCC Adj'!P52</f>
        <v>0</v>
      </c>
      <c r="Q91" s="763">
        <f>'O2.1 Line Tran PLCC Adj'!Q52</f>
        <v>0</v>
      </c>
      <c r="R91" s="763">
        <f>'O2.1 Line Tran PLCC Adj'!R52</f>
        <v>0</v>
      </c>
      <c r="S91" s="763">
        <f>'O2.1 Line Tran PLCC Adj'!S52</f>
        <v>0</v>
      </c>
      <c r="T91" s="763">
        <f>'O2.1 Line Tran PLCC Adj'!T52</f>
        <v>0</v>
      </c>
      <c r="U91" s="763">
        <f>'O2.1 Line Tran PLCC Adj'!U52</f>
        <v>0</v>
      </c>
      <c r="V91" s="763">
        <f>'O2.1 Line Tran PLCC Adj'!V52</f>
        <v>0</v>
      </c>
      <c r="W91" s="651">
        <f>'O2.1 Line Tran PLCC Adj'!W52</f>
        <v>0</v>
      </c>
    </row>
    <row r="92" spans="1:24" s="672" customFormat="1" ht="12.75">
      <c r="B92" s="828" t="s">
        <v>291</v>
      </c>
      <c r="C92" s="764">
        <f>SUM(D92:W92)</f>
        <v>21000</v>
      </c>
      <c r="D92" s="763">
        <f>'O2.1 Line Tran PLCC Adj'!D53</f>
        <v>10976.554588806724</v>
      </c>
      <c r="E92" s="763">
        <f>'O2.1 Line Tran PLCC Adj'!E53</f>
        <v>5495.1859998617838</v>
      </c>
      <c r="F92" s="763">
        <f>'O2.1 Line Tran PLCC Adj'!F53</f>
        <v>4461.3934093335138</v>
      </c>
      <c r="G92" s="763">
        <f>'O2.1 Line Tran PLCC Adj'!G53</f>
        <v>0</v>
      </c>
      <c r="H92" s="763">
        <f>'O2.1 Line Tran PLCC Adj'!H53</f>
        <v>0</v>
      </c>
      <c r="I92" s="763">
        <f>'O2.1 Line Tran PLCC Adj'!I53</f>
        <v>0</v>
      </c>
      <c r="J92" s="763">
        <f>'O2.1 Line Tran PLCC Adj'!J53</f>
        <v>31.858710142748148</v>
      </c>
      <c r="K92" s="763">
        <f>'O2.1 Line Tran PLCC Adj'!K53</f>
        <v>0</v>
      </c>
      <c r="L92" s="763">
        <f>'O2.1 Line Tran PLCC Adj'!L53</f>
        <v>35.007291855231422</v>
      </c>
      <c r="M92" s="763">
        <f>'O2.1 Line Tran PLCC Adj'!M53</f>
        <v>0</v>
      </c>
      <c r="N92" s="763">
        <f>'O2.1 Line Tran PLCC Adj'!N53</f>
        <v>0</v>
      </c>
      <c r="O92" s="763">
        <f>'O2.1 Line Tran PLCC Adj'!O53</f>
        <v>0</v>
      </c>
      <c r="P92" s="763">
        <f>'O2.1 Line Tran PLCC Adj'!P53</f>
        <v>0</v>
      </c>
      <c r="Q92" s="763">
        <f>'O2.1 Line Tran PLCC Adj'!Q53</f>
        <v>0</v>
      </c>
      <c r="R92" s="763">
        <f>'O2.1 Line Tran PLCC Adj'!R53</f>
        <v>0</v>
      </c>
      <c r="S92" s="763">
        <f>'O2.1 Line Tran PLCC Adj'!S53</f>
        <v>0</v>
      </c>
      <c r="T92" s="763">
        <f>'O2.1 Line Tran PLCC Adj'!T53</f>
        <v>0</v>
      </c>
      <c r="U92" s="763">
        <f>'O2.1 Line Tran PLCC Adj'!U53</f>
        <v>0</v>
      </c>
      <c r="V92" s="763">
        <f>'O2.1 Line Tran PLCC Adj'!V53</f>
        <v>0</v>
      </c>
      <c r="W92" s="651">
        <f>'O2.1 Line Tran PLCC Adj'!W53</f>
        <v>0</v>
      </c>
    </row>
    <row r="93" spans="1:24" s="627" customFormat="1" ht="21.75" customHeight="1">
      <c r="B93" s="922" t="s">
        <v>688</v>
      </c>
      <c r="C93" s="882">
        <f>SUM(D93:W93)</f>
        <v>152400</v>
      </c>
      <c r="D93" s="883">
        <f t="shared" ref="D93:W93" si="18">SUM(D89:D92)</f>
        <v>79658.424730197381</v>
      </c>
      <c r="E93" s="883">
        <f t="shared" si="18"/>
        <v>39879.349827568367</v>
      </c>
      <c r="F93" s="883">
        <f t="shared" si="18"/>
        <v>32376.969313448928</v>
      </c>
      <c r="G93" s="883">
        <f t="shared" si="18"/>
        <v>0</v>
      </c>
      <c r="H93" s="883">
        <f t="shared" si="18"/>
        <v>0</v>
      </c>
      <c r="I93" s="883">
        <f t="shared" si="18"/>
        <v>0</v>
      </c>
      <c r="J93" s="883">
        <f t="shared" si="18"/>
        <v>231.20321075022943</v>
      </c>
      <c r="K93" s="883">
        <f t="shared" si="18"/>
        <v>0</v>
      </c>
      <c r="L93" s="883">
        <f t="shared" si="18"/>
        <v>254.05291803510804</v>
      </c>
      <c r="M93" s="883">
        <f t="shared" si="18"/>
        <v>0</v>
      </c>
      <c r="N93" s="883">
        <f t="shared" si="18"/>
        <v>0</v>
      </c>
      <c r="O93" s="883">
        <f t="shared" si="18"/>
        <v>0</v>
      </c>
      <c r="P93" s="883">
        <f t="shared" si="18"/>
        <v>0</v>
      </c>
      <c r="Q93" s="883">
        <f t="shared" si="18"/>
        <v>0</v>
      </c>
      <c r="R93" s="883">
        <f t="shared" si="18"/>
        <v>0</v>
      </c>
      <c r="S93" s="883">
        <f t="shared" si="18"/>
        <v>0</v>
      </c>
      <c r="T93" s="883">
        <f t="shared" si="18"/>
        <v>0</v>
      </c>
      <c r="U93" s="883">
        <f t="shared" si="18"/>
        <v>0</v>
      </c>
      <c r="V93" s="883">
        <f t="shared" si="18"/>
        <v>0</v>
      </c>
      <c r="W93" s="884">
        <f t="shared" si="18"/>
        <v>0</v>
      </c>
    </row>
    <row r="94" spans="1:24" s="672" customFormat="1" ht="12.75">
      <c r="A94" s="630"/>
      <c r="B94" s="832"/>
      <c r="C94" s="778"/>
      <c r="D94" s="776"/>
      <c r="E94" s="776"/>
      <c r="F94" s="776"/>
      <c r="G94" s="776"/>
      <c r="H94" s="776"/>
      <c r="I94" s="776"/>
      <c r="J94" s="776"/>
      <c r="K94" s="776"/>
      <c r="L94" s="776"/>
      <c r="M94" s="776"/>
      <c r="N94" s="776"/>
      <c r="O94" s="776"/>
      <c r="P94" s="776"/>
      <c r="Q94" s="776"/>
      <c r="R94" s="776"/>
      <c r="S94" s="776"/>
      <c r="T94" s="776"/>
      <c r="U94" s="776"/>
      <c r="V94" s="776"/>
      <c r="W94" s="779"/>
    </row>
    <row r="95" spans="1:24" s="776" customFormat="1" ht="12.75">
      <c r="B95" s="825" t="s">
        <v>730</v>
      </c>
      <c r="C95" s="764">
        <f>SUM(D95:W95)</f>
        <v>2795974.7099999995</v>
      </c>
      <c r="D95" s="763">
        <f t="shared" ref="D95:W95" si="19">D51</f>
        <v>1351327.0006001352</v>
      </c>
      <c r="E95" s="763">
        <f t="shared" si="19"/>
        <v>710164.10511046613</v>
      </c>
      <c r="F95" s="763">
        <f t="shared" si="19"/>
        <v>728661.91282867687</v>
      </c>
      <c r="G95" s="763">
        <f t="shared" si="19"/>
        <v>0</v>
      </c>
      <c r="H95" s="763">
        <f t="shared" si="19"/>
        <v>0</v>
      </c>
      <c r="I95" s="763">
        <f t="shared" si="19"/>
        <v>0</v>
      </c>
      <c r="J95" s="763">
        <f t="shared" si="19"/>
        <v>1416.5811246653657</v>
      </c>
      <c r="K95" s="763">
        <f t="shared" si="19"/>
        <v>0</v>
      </c>
      <c r="L95" s="763">
        <f t="shared" si="19"/>
        <v>4405.1103360561701</v>
      </c>
      <c r="M95" s="763">
        <f t="shared" si="19"/>
        <v>0</v>
      </c>
      <c r="N95" s="763">
        <f t="shared" si="19"/>
        <v>0</v>
      </c>
      <c r="O95" s="763">
        <f t="shared" si="19"/>
        <v>0</v>
      </c>
      <c r="P95" s="763">
        <f t="shared" si="19"/>
        <v>0</v>
      </c>
      <c r="Q95" s="763">
        <f t="shared" si="19"/>
        <v>0</v>
      </c>
      <c r="R95" s="763">
        <f t="shared" si="19"/>
        <v>0</v>
      </c>
      <c r="S95" s="763">
        <f t="shared" si="19"/>
        <v>0</v>
      </c>
      <c r="T95" s="763">
        <f t="shared" si="19"/>
        <v>0</v>
      </c>
      <c r="U95" s="763">
        <f t="shared" si="19"/>
        <v>0</v>
      </c>
      <c r="V95" s="763">
        <f t="shared" si="19"/>
        <v>0</v>
      </c>
      <c r="W95" s="651">
        <f t="shared" si="19"/>
        <v>0</v>
      </c>
      <c r="X95" s="780"/>
    </row>
    <row r="96" spans="1:24" s="785" customFormat="1" ht="12.75">
      <c r="B96" s="833"/>
      <c r="C96" s="767"/>
      <c r="D96" s="782"/>
      <c r="E96" s="782"/>
      <c r="F96" s="782"/>
      <c r="G96" s="782"/>
      <c r="H96" s="782"/>
      <c r="I96" s="782"/>
      <c r="J96" s="782"/>
      <c r="K96" s="782"/>
      <c r="L96" s="782"/>
      <c r="M96" s="782"/>
      <c r="N96" s="782"/>
      <c r="O96" s="782"/>
      <c r="P96" s="782"/>
      <c r="Q96" s="782"/>
      <c r="R96" s="782"/>
      <c r="S96" s="782"/>
      <c r="T96" s="782"/>
      <c r="U96" s="782"/>
      <c r="V96" s="782"/>
      <c r="W96" s="783"/>
      <c r="X96" s="784"/>
    </row>
    <row r="97" spans="2:23" s="776" customFormat="1" ht="12.75">
      <c r="B97" s="834" t="s">
        <v>723</v>
      </c>
      <c r="C97" s="787">
        <f>SUM(D97:W97)</f>
        <v>5709782.5800099988</v>
      </c>
      <c r="D97" s="788">
        <f>'O2.1 Line Tran PLCC Adj'!D58</f>
        <v>2984463.8180808309</v>
      </c>
      <c r="E97" s="788">
        <f>'O2.1 Line Tran PLCC Adj'!E58</f>
        <v>1494110.3474250305</v>
      </c>
      <c r="F97" s="788">
        <f>'O2.1 Line Tran PLCC Adj'!F58</f>
        <v>1213027.9224373293</v>
      </c>
      <c r="G97" s="788">
        <f>'O2.1 Line Tran PLCC Adj'!G58</f>
        <v>0</v>
      </c>
      <c r="H97" s="788">
        <f>'O2.1 Line Tran PLCC Adj'!H58</f>
        <v>0</v>
      </c>
      <c r="I97" s="788">
        <f>'O2.1 Line Tran PLCC Adj'!I58</f>
        <v>0</v>
      </c>
      <c r="J97" s="788">
        <f>'O2.1 Line Tran PLCC Adj'!J58</f>
        <v>8662.2051521262492</v>
      </c>
      <c r="K97" s="788">
        <f>'O2.1 Line Tran PLCC Adj'!K58</f>
        <v>0</v>
      </c>
      <c r="L97" s="788">
        <f>'O2.1 Line Tran PLCC Adj'!L58</f>
        <v>9518.286914682205</v>
      </c>
      <c r="M97" s="788">
        <f>'O2.1 Line Tran PLCC Adj'!M58</f>
        <v>0</v>
      </c>
      <c r="N97" s="788">
        <f>'O2.1 Line Tran PLCC Adj'!N58</f>
        <v>0</v>
      </c>
      <c r="O97" s="788">
        <f>'O2.1 Line Tran PLCC Adj'!O58</f>
        <v>0</v>
      </c>
      <c r="P97" s="788">
        <f>'O2.1 Line Tran PLCC Adj'!P58</f>
        <v>0</v>
      </c>
      <c r="Q97" s="788">
        <f>'O2.1 Line Tran PLCC Adj'!Q58</f>
        <v>0</v>
      </c>
      <c r="R97" s="788">
        <f>'O2.1 Line Tran PLCC Adj'!R58</f>
        <v>0</v>
      </c>
      <c r="S97" s="788">
        <f>'O2.1 Line Tran PLCC Adj'!S58</f>
        <v>0</v>
      </c>
      <c r="T97" s="788">
        <f>'O2.1 Line Tran PLCC Adj'!T58</f>
        <v>0</v>
      </c>
      <c r="U97" s="788">
        <f>'O2.1 Line Tran PLCC Adj'!U58</f>
        <v>0</v>
      </c>
      <c r="V97" s="788">
        <f>'O2.1 Line Tran PLCC Adj'!V58</f>
        <v>0</v>
      </c>
      <c r="W97" s="789">
        <f>'O2.1 Line Tran PLCC Adj'!W58</f>
        <v>0</v>
      </c>
    </row>
    <row r="98" spans="2:23" s="672" customFormat="1" ht="12.75">
      <c r="C98" s="813"/>
    </row>
    <row r="99" spans="2:23" s="672" customFormat="1" ht="12.75">
      <c r="C99" s="813"/>
    </row>
    <row r="100" spans="2:23" s="672" customFormat="1" ht="12.75">
      <c r="C100" s="813"/>
    </row>
    <row r="101" spans="2:23" s="672" customFormat="1" ht="12.75">
      <c r="C101" s="813"/>
    </row>
    <row r="102" spans="2:23" s="672" customFormat="1" ht="12.75">
      <c r="C102" s="813"/>
    </row>
    <row r="103" spans="2:23" s="672" customFormat="1" ht="12.75">
      <c r="B103" s="811"/>
      <c r="C103" s="649"/>
      <c r="D103" s="1878"/>
      <c r="E103" s="219"/>
      <c r="F103" s="1879"/>
    </row>
    <row r="104" spans="2:23" s="672" customFormat="1" ht="12.75">
      <c r="B104" s="811"/>
      <c r="C104" s="649"/>
      <c r="D104" s="1878"/>
      <c r="E104" s="219"/>
      <c r="F104" s="1879"/>
    </row>
    <row r="105" spans="2:23" s="672" customFormat="1" ht="12.75">
      <c r="B105" s="811"/>
      <c r="C105" s="649"/>
      <c r="D105" s="1878"/>
      <c r="E105" s="219"/>
      <c r="F105" s="1879"/>
    </row>
    <row r="106" spans="2:23" s="672" customFormat="1" ht="12.75">
      <c r="B106" s="811"/>
      <c r="C106" s="649"/>
      <c r="D106" s="1878"/>
      <c r="E106" s="219"/>
      <c r="F106" s="1879"/>
    </row>
    <row r="107" spans="2:23" s="672" customFormat="1" ht="12.75">
      <c r="B107" s="811"/>
      <c r="C107" s="649"/>
      <c r="D107" s="1878"/>
      <c r="E107" s="219"/>
      <c r="F107" s="1879"/>
    </row>
    <row r="108" spans="2:23" s="672" customFormat="1" ht="12.75">
      <c r="B108" s="811"/>
      <c r="C108" s="649"/>
      <c r="D108" s="1878"/>
      <c r="E108" s="219"/>
      <c r="F108" s="1879"/>
    </row>
    <row r="109" spans="2:23" s="672" customFormat="1" ht="12.75">
      <c r="B109" s="811"/>
      <c r="C109" s="649"/>
      <c r="D109" s="1878"/>
      <c r="E109" s="219"/>
      <c r="F109" s="1879"/>
    </row>
    <row r="110" spans="2:23" s="672" customFormat="1" ht="12.75">
      <c r="B110" s="811"/>
      <c r="C110" s="649"/>
      <c r="D110" s="1878"/>
      <c r="E110" s="219"/>
      <c r="F110" s="1879"/>
    </row>
    <row r="111" spans="2:23" s="672" customFormat="1" ht="12.75">
      <c r="B111" s="811"/>
      <c r="C111" s="649"/>
      <c r="D111" s="1878"/>
      <c r="E111" s="219"/>
      <c r="F111" s="1879"/>
    </row>
    <row r="112" spans="2:23" s="672" customFormat="1" ht="12.75">
      <c r="B112" s="811"/>
      <c r="C112" s="649"/>
      <c r="D112" s="1878"/>
      <c r="E112" s="219"/>
      <c r="F112" s="1879"/>
    </row>
    <row r="113" spans="2:6" s="672" customFormat="1" ht="12.75">
      <c r="B113" s="811"/>
      <c r="C113" s="649"/>
      <c r="D113" s="1878"/>
      <c r="E113" s="219"/>
      <c r="F113" s="1879"/>
    </row>
    <row r="114" spans="2:6" s="672" customFormat="1" ht="12.75">
      <c r="B114" s="721"/>
      <c r="C114" s="165"/>
      <c r="D114" s="1878"/>
      <c r="E114" s="219"/>
      <c r="F114" s="1879"/>
    </row>
    <row r="115" spans="2:6" s="672" customFormat="1" ht="12.75">
      <c r="B115" s="776"/>
      <c r="C115" s="1162"/>
      <c r="D115" s="1878"/>
      <c r="E115" s="219"/>
      <c r="F115" s="1879"/>
    </row>
    <row r="116" spans="2:6" s="672" customFormat="1" ht="12.75">
      <c r="B116" s="1876"/>
      <c r="C116" s="649"/>
      <c r="D116" s="1878"/>
      <c r="E116" s="219"/>
      <c r="F116" s="1879"/>
    </row>
    <row r="117" spans="2:6" s="672" customFormat="1" ht="12.75">
      <c r="B117" s="1877"/>
      <c r="C117" s="649"/>
      <c r="D117" s="1878"/>
      <c r="E117" s="219"/>
      <c r="F117" s="1879"/>
    </row>
    <row r="118" spans="2:6" s="672" customFormat="1" ht="12.75">
      <c r="B118" s="786"/>
      <c r="C118" s="649"/>
      <c r="D118" s="776"/>
      <c r="E118" s="776"/>
      <c r="F118" s="776"/>
    </row>
    <row r="119" spans="2:6" s="672" customFormat="1" ht="12.75">
      <c r="B119" s="786"/>
      <c r="C119" s="649"/>
      <c r="D119" s="776"/>
      <c r="E119" s="776"/>
      <c r="F119" s="776"/>
    </row>
    <row r="120" spans="2:6" s="672" customFormat="1" ht="12.75">
      <c r="B120" s="786"/>
      <c r="C120" s="649"/>
      <c r="D120" s="776"/>
      <c r="E120" s="776"/>
      <c r="F120" s="776"/>
    </row>
    <row r="121" spans="2:6" s="672" customFormat="1" ht="12.75">
      <c r="B121" s="721"/>
      <c r="C121" s="165"/>
      <c r="D121" s="776"/>
      <c r="E121" s="776"/>
      <c r="F121" s="776"/>
    </row>
    <row r="122" spans="2:6" s="672" customFormat="1" ht="12.75">
      <c r="B122" s="776"/>
      <c r="C122" s="776"/>
      <c r="D122" s="776"/>
      <c r="E122" s="776"/>
      <c r="F122" s="776"/>
    </row>
    <row r="123" spans="2:6" s="672" customFormat="1" ht="12.75">
      <c r="B123" s="776"/>
      <c r="C123" s="776"/>
      <c r="D123" s="776"/>
      <c r="E123" s="776"/>
      <c r="F123" s="776"/>
    </row>
    <row r="124" spans="2:6" s="672" customFormat="1" ht="12.75"/>
    <row r="125" spans="2:6" s="672" customFormat="1" ht="12.75"/>
    <row r="126" spans="2:6" s="672" customFormat="1" ht="12.75"/>
    <row r="127" spans="2:6" s="672" customFormat="1" ht="12.75"/>
    <row r="128" spans="2:6" s="672" customFormat="1" ht="12.75"/>
    <row r="129" s="672" customFormat="1" ht="12.75"/>
    <row r="130" s="672" customFormat="1" ht="12.75"/>
    <row r="131" s="672" customFormat="1" ht="12.75"/>
    <row r="132" s="672" customFormat="1" ht="12.75"/>
    <row r="133" s="672" customFormat="1" ht="12.75"/>
    <row r="134" s="672" customFormat="1" ht="12.75"/>
    <row r="135" s="672" customFormat="1" ht="12.75"/>
    <row r="136" s="672" customFormat="1" ht="12.75"/>
    <row r="137" s="672" customFormat="1" ht="12.75"/>
    <row r="138" s="672" customFormat="1" ht="12.75"/>
    <row r="139" s="672" customFormat="1" ht="12.75"/>
    <row r="140" s="672" customFormat="1" ht="12.75"/>
    <row r="141" s="672" customFormat="1" ht="12.75"/>
    <row r="142" s="672" customFormat="1" ht="12.75"/>
    <row r="143" s="672" customFormat="1" ht="12.75"/>
    <row r="144" s="672" customFormat="1" ht="12.75"/>
    <row r="145" s="672" customFormat="1" ht="12.75"/>
    <row r="146" s="672" customFormat="1" ht="12.75"/>
    <row r="147" s="672" customFormat="1" ht="12.75"/>
    <row r="148" s="672" customFormat="1" ht="12.75"/>
    <row r="149" s="672" customFormat="1" ht="12.75"/>
    <row r="150" s="672" customFormat="1" ht="12.75"/>
    <row r="151" s="672" customFormat="1" ht="12.75"/>
    <row r="152" s="672" customFormat="1" ht="12.75"/>
  </sheetData>
  <mergeCells count="4">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sheetPr codeName="Sheet33" enableFormatConditionsCalculation="0">
    <tabColor indexed="9"/>
  </sheetPr>
  <dimension ref="A1:AE113"/>
  <sheetViews>
    <sheetView topLeftCell="A58" workbookViewId="0">
      <selection activeCell="F95" sqref="F95"/>
    </sheetView>
  </sheetViews>
  <sheetFormatPr defaultRowHeight="12.75"/>
  <cols>
    <col min="1" max="1" width="3.140625" style="630" customWidth="1"/>
    <col min="2" max="2" width="61.28515625" style="630" customWidth="1"/>
    <col min="3" max="6" width="15.7109375" style="630" customWidth="1"/>
    <col min="7" max="9" width="15.7109375" style="630" hidden="1" customWidth="1"/>
    <col min="10" max="23" width="15.7109375" style="630" customWidth="1"/>
    <col min="24" max="16384" width="9.140625" style="630"/>
  </cols>
  <sheetData>
    <row r="1" spans="1:25" s="13" customFormat="1" ht="95.25" customHeight="1">
      <c r="A1" s="2407"/>
      <c r="B1" s="2407"/>
      <c r="C1" s="2407"/>
      <c r="D1" s="2407"/>
      <c r="E1" s="2407"/>
      <c r="F1" s="2407"/>
    </row>
    <row r="2" spans="1:25" s="13" customFormat="1" ht="18.75" customHeight="1">
      <c r="A2" s="2448"/>
      <c r="B2" s="2448"/>
      <c r="C2" s="2448"/>
      <c r="D2" s="2448"/>
      <c r="E2" s="2448"/>
    </row>
    <row r="3" spans="1:25" s="13" customFormat="1" ht="18.75" customHeight="1">
      <c r="A3" s="2449"/>
      <c r="B3" s="2449"/>
      <c r="C3" s="2449"/>
      <c r="D3" s="2449"/>
      <c r="E3" s="2449"/>
      <c r="G3" s="14"/>
    </row>
    <row r="4" spans="1:25" s="13" customFormat="1" ht="18">
      <c r="A4" s="2450"/>
      <c r="B4" s="2450"/>
      <c r="C4" s="2450"/>
      <c r="D4" s="2450"/>
      <c r="E4" s="2450"/>
    </row>
    <row r="5" spans="1:25" s="13" customFormat="1" ht="21" customHeight="1">
      <c r="A5" s="323" t="str">
        <f>"Sheet O2.3 Secondary Cost PLCC Adjustment Worksheet  - "&amp;  'I2 LDC class'!$C$17</f>
        <v>Sheet O2.3 Secondary Cost PLCC Adjustment Worksheet  - Fort Frances Power Corporation</v>
      </c>
      <c r="B5" s="324"/>
      <c r="C5" s="547"/>
      <c r="D5" s="547"/>
      <c r="E5" s="325"/>
    </row>
    <row r="6" spans="1:25" s="13" customFormat="1" ht="6" customHeight="1">
      <c r="A6" s="16"/>
      <c r="B6" s="16"/>
      <c r="C6" s="548"/>
      <c r="D6" s="548"/>
      <c r="E6" s="16"/>
      <c r="F6" s="16"/>
      <c r="G6" s="16"/>
      <c r="H6" s="16"/>
      <c r="I6" s="16"/>
      <c r="J6" s="16"/>
      <c r="K6" s="16"/>
      <c r="L6" s="16"/>
      <c r="M6" s="16"/>
      <c r="N6" s="16"/>
      <c r="O6" s="16"/>
    </row>
    <row r="7" spans="1:25" ht="14.25" customHeight="1">
      <c r="A7" s="744"/>
      <c r="B7" s="744"/>
      <c r="C7" s="632"/>
      <c r="D7" s="632"/>
      <c r="E7" s="632"/>
      <c r="F7" s="632"/>
      <c r="G7" s="632"/>
      <c r="H7" s="632"/>
      <c r="I7" s="632"/>
      <c r="J7" s="632"/>
      <c r="K7" s="632"/>
      <c r="L7" s="632"/>
      <c r="M7" s="632"/>
      <c r="N7" s="632"/>
      <c r="O7" s="632"/>
      <c r="P7" s="632"/>
      <c r="Q7" s="632"/>
      <c r="R7" s="632"/>
      <c r="S7" s="632"/>
      <c r="T7" s="632"/>
      <c r="U7" s="632"/>
      <c r="V7" s="632"/>
      <c r="W7" s="632"/>
      <c r="X7" s="632"/>
    </row>
    <row r="8" spans="1:25" ht="14.25" customHeight="1">
      <c r="A8" s="744"/>
      <c r="B8" s="744"/>
      <c r="C8" s="632"/>
      <c r="D8" s="632"/>
      <c r="E8" s="632"/>
      <c r="F8" s="632"/>
      <c r="G8" s="632"/>
      <c r="H8" s="632"/>
      <c r="I8" s="632"/>
      <c r="J8" s="632"/>
      <c r="K8" s="632"/>
      <c r="L8" s="632"/>
      <c r="M8" s="632"/>
      <c r="N8" s="632"/>
      <c r="O8" s="632"/>
      <c r="P8" s="632"/>
      <c r="Q8" s="632"/>
      <c r="R8" s="632"/>
      <c r="S8" s="632"/>
      <c r="T8" s="632"/>
      <c r="U8" s="632"/>
      <c r="V8" s="632"/>
      <c r="W8" s="632"/>
      <c r="X8" s="632"/>
    </row>
    <row r="9" spans="1:25" ht="14.25" customHeight="1">
      <c r="A9" s="744"/>
      <c r="B9" s="744"/>
      <c r="C9" s="632"/>
      <c r="D9" s="632"/>
      <c r="E9" s="632"/>
      <c r="F9" s="632"/>
      <c r="G9" s="632"/>
      <c r="H9" s="632"/>
      <c r="I9" s="632"/>
      <c r="J9" s="632"/>
      <c r="K9" s="632"/>
      <c r="L9" s="632"/>
      <c r="M9" s="632"/>
      <c r="N9" s="632"/>
      <c r="O9" s="632"/>
      <c r="P9" s="632"/>
      <c r="Q9" s="632"/>
      <c r="R9" s="632"/>
      <c r="S9" s="632"/>
      <c r="T9" s="632"/>
      <c r="U9" s="632"/>
      <c r="V9" s="632"/>
      <c r="W9" s="632"/>
      <c r="X9" s="632"/>
    </row>
    <row r="10" spans="1:25" ht="14.25" customHeight="1">
      <c r="A10" s="744"/>
      <c r="B10" s="744"/>
      <c r="C10" s="632"/>
      <c r="D10" s="632"/>
      <c r="E10" s="632"/>
      <c r="F10" s="632"/>
      <c r="G10" s="632"/>
      <c r="H10" s="632"/>
      <c r="I10" s="632"/>
      <c r="J10" s="632"/>
      <c r="K10" s="632"/>
      <c r="L10" s="632"/>
      <c r="M10" s="632"/>
      <c r="N10" s="632"/>
      <c r="O10" s="632"/>
      <c r="P10" s="632"/>
      <c r="Q10" s="632"/>
      <c r="R10" s="632"/>
      <c r="S10" s="632"/>
      <c r="T10" s="632"/>
      <c r="U10" s="632"/>
      <c r="V10" s="632"/>
      <c r="W10" s="632"/>
      <c r="X10" s="632"/>
    </row>
    <row r="13" spans="1:25" s="846" customFormat="1">
      <c r="A13" s="642"/>
      <c r="B13" s="843"/>
      <c r="C13" s="843"/>
      <c r="D13" s="334">
        <v>1</v>
      </c>
      <c r="E13" s="334">
        <v>2</v>
      </c>
      <c r="F13" s="334">
        <v>3</v>
      </c>
      <c r="G13" s="334">
        <v>4</v>
      </c>
      <c r="H13" s="334">
        <v>5</v>
      </c>
      <c r="I13" s="334">
        <v>6</v>
      </c>
      <c r="J13" s="334">
        <v>7</v>
      </c>
      <c r="K13" s="334">
        <v>8</v>
      </c>
      <c r="L13" s="334">
        <v>9</v>
      </c>
      <c r="M13" s="334">
        <v>10</v>
      </c>
      <c r="N13" s="334">
        <v>11</v>
      </c>
      <c r="O13" s="334">
        <v>12</v>
      </c>
      <c r="P13" s="334">
        <v>13</v>
      </c>
      <c r="Q13" s="334">
        <v>14</v>
      </c>
      <c r="R13" s="334">
        <v>15</v>
      </c>
      <c r="S13" s="334">
        <v>16</v>
      </c>
      <c r="T13" s="334">
        <v>17</v>
      </c>
      <c r="U13" s="334">
        <v>18</v>
      </c>
      <c r="V13" s="334">
        <v>19</v>
      </c>
      <c r="W13" s="334">
        <v>20</v>
      </c>
      <c r="X13" s="844"/>
      <c r="Y13" s="845"/>
    </row>
    <row r="14" spans="1:25" ht="47.25" customHeight="1">
      <c r="A14" s="799"/>
      <c r="B14" s="823" t="s">
        <v>642</v>
      </c>
      <c r="C14" s="629" t="s">
        <v>688</v>
      </c>
      <c r="D14" s="628" t="str">
        <f>IF('I2 LDC class'!$D$20="",'I2 LDC class'!$C$20,'I2 LDC class'!$D$20)</f>
        <v>Residential</v>
      </c>
      <c r="E14" s="628" t="str">
        <f>IF('I2 LDC class'!$D$21="",'I2 LDC class'!$C$21,'I2 LDC class'!$D$21)</f>
        <v>General Service Less Than 50 kW</v>
      </c>
      <c r="F14" s="628" t="str">
        <f>IF('I2 LDC class'!$D$22="",'I2 LDC class'!$C$22,'I2 LDC class'!$D$22)</f>
        <v>General Service 50 to 4,999 kW</v>
      </c>
      <c r="G14" s="628" t="str">
        <f>IF('I2 LDC class'!$D$23="",'I2 LDC class'!$C$23,'I2 LDC class'!$D$23)</f>
        <v>GS&gt; 50-TOU</v>
      </c>
      <c r="H14" s="628" t="str">
        <f>IF('I2 LDC class'!$D$24="",'I2 LDC class'!$C$24,'I2 LDC class'!$D$24)</f>
        <v>GS &gt;50-Intermediate</v>
      </c>
      <c r="I14" s="628" t="str">
        <f>IF('I2 LDC class'!$D$25="",'I2 LDC class'!$C$25,'I2 LDC class'!$D$25)</f>
        <v>Large Use &gt;5MW</v>
      </c>
      <c r="J14" s="628" t="str">
        <f>IF('I2 LDC class'!$D$26="",'I2 LDC class'!$C$26,'I2 LDC class'!$D$26)</f>
        <v>Street Lighting</v>
      </c>
      <c r="K14" s="628" t="str">
        <f>IF('I2 LDC class'!$D$27="",'I2 LDC class'!$C$27,'I2 LDC class'!$D$27)</f>
        <v>Sentinel</v>
      </c>
      <c r="L14" s="628" t="str">
        <f>IF('I2 LDC class'!$D$28="",'I2 LDC class'!$C$28,'I2 LDC class'!$D$28)</f>
        <v>Unmetered Scattered Load</v>
      </c>
      <c r="M14" s="628" t="str">
        <f>IF('I2 LDC class'!$D$29="",'I2 LDC class'!$C$29,'I2 LDC class'!$D$29)</f>
        <v>Embedded Distributor</v>
      </c>
      <c r="N14" s="628" t="str">
        <f>IF('I2 LDC class'!$D$30="",'I2 LDC class'!$C$30,'I2 LDC class'!$D$30)</f>
        <v>Back-up/Standby Power</v>
      </c>
      <c r="O14" s="628" t="str">
        <f>IF('I2 LDC class'!$D$31="",'I2 LDC class'!$C$31,'I2 LDC class'!$D$31)</f>
        <v>Rate Class 1</v>
      </c>
      <c r="P14" s="628" t="str">
        <f>IF('I2 LDC class'!$D$32="",'I2 LDC class'!$C$32,'I2 LDC class'!$D$32)</f>
        <v>Rate class 2</v>
      </c>
      <c r="Q14" s="628" t="str">
        <f>IF('I2 LDC class'!$D$33="",'I2 LDC class'!$C$33,'I2 LDC class'!$D$33)</f>
        <v>Rate class 3</v>
      </c>
      <c r="R14" s="628" t="str">
        <f>IF('I2 LDC class'!$D$34="",'I2 LDC class'!$C$34,'I2 LDC class'!$D$34)</f>
        <v>Rate class 4</v>
      </c>
      <c r="S14" s="628" t="str">
        <f>IF('I2 LDC class'!$D$35="",'I2 LDC class'!$C$35,'I2 LDC class'!$D$35)</f>
        <v>Rate class 5</v>
      </c>
      <c r="T14" s="628" t="str">
        <f>IF('I2 LDC class'!$D$36="",'I2 LDC class'!$C$36,'I2 LDC class'!$D$36)</f>
        <v>Rate class 6</v>
      </c>
      <c r="U14" s="628" t="str">
        <f>IF('I2 LDC class'!$D$37="",'I2 LDC class'!$C$37,'I2 LDC class'!$D$37)</f>
        <v>Rate class 7</v>
      </c>
      <c r="V14" s="628" t="str">
        <f>IF('I2 LDC class'!$D$38="",'I2 LDC class'!$C$38,'I2 LDC class'!$D$38)</f>
        <v>Rate class 8</v>
      </c>
      <c r="W14" s="629" t="str">
        <f>IF('I2 LDC class'!$D$39="",'I2 LDC class'!$C$39,'I2 LDC class'!$D$39)</f>
        <v>Rate class 9</v>
      </c>
      <c r="X14" s="718"/>
    </row>
    <row r="15" spans="1:25" s="650" customFormat="1">
      <c r="A15" s="800"/>
      <c r="B15" s="759" t="s">
        <v>1488</v>
      </c>
      <c r="C15" s="760">
        <f t="shared" ref="C15:C25" si="0">SUM(D15:W15)</f>
        <v>3569.0280000000007</v>
      </c>
      <c r="D15" s="761">
        <f>IF(ISERROR('O7 Amortization'!G328+'O7 Amortization'!G401+'O7 Amortization'!G474+'O7 Amortization'!G547), "-", 'O7 Amortization'!G328+'O7 Amortization'!G401+'O7 Amortization'!G474+'O7 Amortization'!G547)</f>
        <v>2332.9434756545038</v>
      </c>
      <c r="E15" s="761">
        <f>IF(ISERROR('O7 Amortization'!H328+'O7 Amortization'!H401+'O7 Amortization'!H474+'O7 Amortization'!H547), "-", 'O7 Amortization'!H328+'O7 Amortization'!H401+'O7 Amortization'!H474+'O7 Amortization'!H547)</f>
        <v>1226.0339021759314</v>
      </c>
      <c r="F15" s="761">
        <f>IF(ISERROR('O7 Amortization'!I328+'O7 Amortization'!I401+'O7 Amortization'!I474+'O7 Amortization'!I547), "-", 'O7 Amortization'!I328+'O7 Amortization'!I401+'O7 Amortization'!I474+'O7 Amortization'!I547)</f>
        <v>0</v>
      </c>
      <c r="G15" s="761">
        <f>IF(ISERROR('O7 Amortization'!J328+'O7 Amortization'!J401+'O7 Amortization'!J474+'O7 Amortization'!J547), "-", 'O7 Amortization'!J328+'O7 Amortization'!J401+'O7 Amortization'!J474+'O7 Amortization'!J547)</f>
        <v>0</v>
      </c>
      <c r="H15" s="761">
        <f>IF(ISERROR('O7 Amortization'!K328+'O7 Amortization'!K401+'O7 Amortization'!K474+'O7 Amortization'!K547), "-", 'O7 Amortization'!K328+'O7 Amortization'!K401+'O7 Amortization'!K474+'O7 Amortization'!K547)</f>
        <v>0</v>
      </c>
      <c r="I15" s="761">
        <f>IF(ISERROR('O7 Amortization'!L328+'O7 Amortization'!L401+'O7 Amortization'!L474+'O7 Amortization'!L547), "-", 'O7 Amortization'!L328+'O7 Amortization'!L401+'O7 Amortization'!L474+'O7 Amortization'!L547)</f>
        <v>0</v>
      </c>
      <c r="J15" s="761">
        <f>IF(ISERROR('O7 Amortization'!M328+'O7 Amortization'!M401+'O7 Amortization'!M474+'O7 Amortization'!M547), "-", 'O7 Amortization'!M328+'O7 Amortization'!M401+'O7 Amortization'!M474+'O7 Amortization'!M547)</f>
        <v>2.445598801071609</v>
      </c>
      <c r="K15" s="761">
        <f>IF(ISERROR('O7 Amortization'!N328+'O7 Amortization'!N401+'O7 Amortization'!N474+'O7 Amortization'!N547), "-", 'O7 Amortization'!N328+'O7 Amortization'!N401+'O7 Amortization'!N474+'O7 Amortization'!N547)</f>
        <v>0</v>
      </c>
      <c r="L15" s="761">
        <f>IF(ISERROR('O7 Amortization'!O328+'O7 Amortization'!O401+'O7 Amortization'!O474+'O7 Amortization'!O547), "-", 'O7 Amortization'!O328+'O7 Amortization'!O401+'O7 Amortization'!O474+'O7 Amortization'!O547)</f>
        <v>7.6050233684936481</v>
      </c>
      <c r="M15" s="761">
        <f>IF(ISERROR('O7 Amortization'!P328+'O7 Amortization'!P401+'O7 Amortization'!P474+'O7 Amortization'!P547), "-", 'O7 Amortization'!P328+'O7 Amortization'!P401+'O7 Amortization'!P474+'O7 Amortization'!P547)</f>
        <v>0</v>
      </c>
      <c r="N15" s="761">
        <f>IF(ISERROR('O7 Amortization'!Q328+'O7 Amortization'!Q401+'O7 Amortization'!Q474+'O7 Amortization'!Q547), "-", 'O7 Amortization'!Q328+'O7 Amortization'!Q401+'O7 Amortization'!Q474+'O7 Amortization'!Q547)</f>
        <v>0</v>
      </c>
      <c r="O15" s="761">
        <f>IF(ISERROR('O7 Amortization'!R328+'O7 Amortization'!R401+'O7 Amortization'!R474+'O7 Amortization'!R547), "-", 'O7 Amortization'!R328+'O7 Amortization'!R401+'O7 Amortization'!R474+'O7 Amortization'!R547)</f>
        <v>0</v>
      </c>
      <c r="P15" s="761">
        <f>IF(ISERROR('O7 Amortization'!S328+'O7 Amortization'!S401+'O7 Amortization'!S474+'O7 Amortization'!S547), "-", 'O7 Amortization'!S328+'O7 Amortization'!S401+'O7 Amortization'!S474+'O7 Amortization'!S547)</f>
        <v>0</v>
      </c>
      <c r="Q15" s="761">
        <f>IF(ISERROR('O7 Amortization'!T328+'O7 Amortization'!T401+'O7 Amortization'!T474+'O7 Amortization'!T547), "-", 'O7 Amortization'!T328+'O7 Amortization'!T401+'O7 Amortization'!T474+'O7 Amortization'!T547)</f>
        <v>0</v>
      </c>
      <c r="R15" s="761">
        <f>IF(ISERROR('O7 Amortization'!U328+'O7 Amortization'!U401+'O7 Amortization'!U474+'O7 Amortization'!U547), "-", 'O7 Amortization'!U328+'O7 Amortization'!U401+'O7 Amortization'!U474+'O7 Amortization'!U547)</f>
        <v>0</v>
      </c>
      <c r="S15" s="761">
        <f>IF(ISERROR('O7 Amortization'!V328+'O7 Amortization'!V401+'O7 Amortization'!V474+'O7 Amortization'!V547), "-", 'O7 Amortization'!V328+'O7 Amortization'!V401+'O7 Amortization'!V474+'O7 Amortization'!V547)</f>
        <v>0</v>
      </c>
      <c r="T15" s="761">
        <f>IF(ISERROR('O7 Amortization'!W328+'O7 Amortization'!W401+'O7 Amortization'!W474+'O7 Amortization'!W547), "-", 'O7 Amortization'!W328+'O7 Amortization'!W401+'O7 Amortization'!W474+'O7 Amortization'!W547)</f>
        <v>0</v>
      </c>
      <c r="U15" s="761">
        <f>IF(ISERROR('O7 Amortization'!X328+'O7 Amortization'!X401+'O7 Amortization'!X474+'O7 Amortization'!X547), "-", 'O7 Amortization'!X328+'O7 Amortization'!X401+'O7 Amortization'!X474+'O7 Amortization'!X547)</f>
        <v>0</v>
      </c>
      <c r="V15" s="761">
        <f>IF(ISERROR('O7 Amortization'!Y328+'O7 Amortization'!Y401+'O7 Amortization'!Y474+'O7 Amortization'!Y547), "-", 'O7 Amortization'!Y328+'O7 Amortization'!Y401+'O7 Amortization'!Y474+'O7 Amortization'!Y547)</f>
        <v>0</v>
      </c>
      <c r="W15" s="762">
        <f>IF(ISERROR('O7 Amortization'!Z328+'O7 Amortization'!Z401+'O7 Amortization'!Z474+'O7 Amortization'!Z547), "-", 'O7 Amortization'!Z328+'O7 Amortization'!Z401+'O7 Amortization'!Z474+'O7 Amortization'!Z547)</f>
        <v>0</v>
      </c>
      <c r="X15" s="763"/>
    </row>
    <row r="16" spans="1:25" s="650" customFormat="1">
      <c r="A16" s="800"/>
      <c r="B16" s="759" t="s">
        <v>1489</v>
      </c>
      <c r="C16" s="764">
        <f t="shared" si="0"/>
        <v>7411.9579999999996</v>
      </c>
      <c r="D16" s="666">
        <f>IF(ISERROR('O7 Amortization'!G332+'O7 Amortization'!G405+'O7 Amortization'!G478+'O7 Amortization'!G551 + 'O7 Amortization'!AB332+'O7 Amortization'!AB405+'O7 Amortization'!AB478+'O7 Amortization'!AB551), "-", 'O7 Amortization'!G332+'O7 Amortization'!G405+'O7 Amortization'!G478+'O7 Amortization'!G551 + 'O7 Amortization'!AB332+'O7 Amortization'!AB405+'O7 Amortization'!AB478+'O7 Amortization'!AB551)</f>
        <v>5410.5845449046674</v>
      </c>
      <c r="E16" s="666">
        <f>IF(ISERROR('O7 Amortization'!H332+'O7 Amortization'!H405+'O7 Amortization'!H478+'O7 Amortization'!H551 + 'O7 Amortization'!AC332+'O7 Amortization'!AC405+'O7 Amortization'!AC478+'O7 Amortization'!AC551), "-", 'O7 Amortization'!H332+'O7 Amortization'!H405+'O7 Amortization'!H478+'O7 Amortization'!H551 + 'O7 Amortization'!AC332+'O7 Amortization'!AC405+'O7 Amortization'!AC478+'O7 Amortization'!AC551)</f>
        <v>1835.8926685048925</v>
      </c>
      <c r="F16" s="666">
        <f>IF(ISERROR('O7 Amortization'!I332+'O7 Amortization'!I405+'O7 Amortization'!I478+'O7 Amortization'!I551 + 'O7 Amortization'!AD332+'O7 Amortization'!AD405+'O7 Amortization'!AD478+'O7 Amortization'!AD551), "-", 'O7 Amortization'!I332+'O7 Amortization'!I405+'O7 Amortization'!I478+'O7 Amortization'!I551 + 'O7 Amortization'!AD332+'O7 Amortization'!AD405+'O7 Amortization'!AD478+'O7 Amortization'!AD551)</f>
        <v>0</v>
      </c>
      <c r="G16" s="666">
        <f>IF(ISERROR('O7 Amortization'!J332+'O7 Amortization'!J405+'O7 Amortization'!J478+'O7 Amortization'!J551 + 'O7 Amortization'!AE332+'O7 Amortization'!AE405+'O7 Amortization'!AE478+'O7 Amortization'!AE551), "-", 'O7 Amortization'!J332+'O7 Amortization'!J405+'O7 Amortization'!J478+'O7 Amortization'!J551 + 'O7 Amortization'!AE332+'O7 Amortization'!AE405+'O7 Amortization'!AE478+'O7 Amortization'!AE551)</f>
        <v>0</v>
      </c>
      <c r="H16" s="666">
        <f>IF(ISERROR('O7 Amortization'!K332+'O7 Amortization'!K405+'O7 Amortization'!K478+'O7 Amortization'!K551 + 'O7 Amortization'!AF332+'O7 Amortization'!AF405+'O7 Amortization'!AF478+'O7 Amortization'!AF551), "-", 'O7 Amortization'!K332+'O7 Amortization'!K405+'O7 Amortization'!K478+'O7 Amortization'!K551 + 'O7 Amortization'!AF332+'O7 Amortization'!AF405+'O7 Amortization'!AF478+'O7 Amortization'!AF551)</f>
        <v>0</v>
      </c>
      <c r="I16" s="666">
        <f>IF(ISERROR('O7 Amortization'!L332+'O7 Amortization'!L405+'O7 Amortization'!L478+'O7 Amortization'!L551 + 'O7 Amortization'!AG332+'O7 Amortization'!AG405+'O7 Amortization'!AG478+'O7 Amortization'!AG551), "-", 'O7 Amortization'!L332+'O7 Amortization'!L405+'O7 Amortization'!L478+'O7 Amortization'!L551 + 'O7 Amortization'!AG332+'O7 Amortization'!AG405+'O7 Amortization'!AG478+'O7 Amortization'!AG551)</f>
        <v>0</v>
      </c>
      <c r="J16" s="666">
        <f>IF(ISERROR('O7 Amortization'!M332+'O7 Amortization'!M405+'O7 Amortization'!M478+'O7 Amortization'!M551 + 'O7 Amortization'!AH332+'O7 Amortization'!AH405+'O7 Amortization'!AH478+'O7 Amortization'!AH551), "-", 'O7 Amortization'!M332+'O7 Amortization'!M405+'O7 Amortization'!M478+'O7 Amortization'!M551 + 'O7 Amortization'!AH332+'O7 Amortization'!AH405+'O7 Amortization'!AH478+'O7 Amortization'!AH551)</f>
        <v>151.43868605655786</v>
      </c>
      <c r="K16" s="666">
        <f>IF(ISERROR('O7 Amortization'!N332+'O7 Amortization'!N405+'O7 Amortization'!N478+'O7 Amortization'!N551 + 'O7 Amortization'!AI332+'O7 Amortization'!AI405+'O7 Amortization'!AI478+'O7 Amortization'!AI551), "-", 'O7 Amortization'!N332+'O7 Amortization'!N405+'O7 Amortization'!N478+'O7 Amortization'!N551 + 'O7 Amortization'!AI332+'O7 Amortization'!AI405+'O7 Amortization'!AI478+'O7 Amortization'!AI551)</f>
        <v>0</v>
      </c>
      <c r="L16" s="666">
        <f>IF(ISERROR('O7 Amortization'!O332+'O7 Amortization'!O405+'O7 Amortization'!O478+'O7 Amortization'!O551 + 'O7 Amortization'!AJ332+'O7 Amortization'!AJ405+'O7 Amortization'!AJ478+'O7 Amortization'!AJ551), "-", 'O7 Amortization'!O332+'O7 Amortization'!O405+'O7 Amortization'!O478+'O7 Amortization'!O551 + 'O7 Amortization'!AJ332+'O7 Amortization'!AJ405+'O7 Amortization'!AJ478+'O7 Amortization'!AJ551)</f>
        <v>14.04210053388163</v>
      </c>
      <c r="M16" s="666">
        <f>IF(ISERROR('O7 Amortization'!P332+'O7 Amortization'!P405+'O7 Amortization'!P478+'O7 Amortization'!P551 + 'O7 Amortization'!AK332+'O7 Amortization'!AK405+'O7 Amortization'!AK478+'O7 Amortization'!AK551), "-", 'O7 Amortization'!P332+'O7 Amortization'!P405+'O7 Amortization'!P478+'O7 Amortization'!P551 + 'O7 Amortization'!AK332+'O7 Amortization'!AK405+'O7 Amortization'!AK478+'O7 Amortization'!AK551)</f>
        <v>0</v>
      </c>
      <c r="N16" s="666">
        <f>IF(ISERROR('O7 Amortization'!Q332+'O7 Amortization'!Q405+'O7 Amortization'!Q478+'O7 Amortization'!Q551 + 'O7 Amortization'!AL332+'O7 Amortization'!AL405+'O7 Amortization'!AL478+'O7 Amortization'!AL551), "-", 'O7 Amortization'!Q332+'O7 Amortization'!Q405+'O7 Amortization'!Q478+'O7 Amortization'!Q551 + 'O7 Amortization'!AL332+'O7 Amortization'!AL405+'O7 Amortization'!AL478+'O7 Amortization'!AL551)</f>
        <v>0</v>
      </c>
      <c r="O16" s="666">
        <f>IF(ISERROR('O7 Amortization'!R332+'O7 Amortization'!R405+'O7 Amortization'!R478+'O7 Amortization'!R551 + 'O7 Amortization'!AM332+'O7 Amortization'!AM405+'O7 Amortization'!AM478+'O7 Amortization'!AM551), "-", 'O7 Amortization'!R332+'O7 Amortization'!R405+'O7 Amortization'!R478+'O7 Amortization'!R551 + 'O7 Amortization'!AM332+'O7 Amortization'!AM405+'O7 Amortization'!AM478+'O7 Amortization'!AM551)</f>
        <v>0</v>
      </c>
      <c r="P16" s="666">
        <f>IF(ISERROR('O7 Amortization'!S332+'O7 Amortization'!S405+'O7 Amortization'!S478+'O7 Amortization'!S551 + 'O7 Amortization'!AN332+'O7 Amortization'!AN405+'O7 Amortization'!AN478+'O7 Amortization'!AN551), "-", 'O7 Amortization'!S332+'O7 Amortization'!S405+'O7 Amortization'!S478+'O7 Amortization'!S551 + 'O7 Amortization'!AN332+'O7 Amortization'!AN405+'O7 Amortization'!AN478+'O7 Amortization'!AN551)</f>
        <v>0</v>
      </c>
      <c r="Q16" s="666">
        <f>IF(ISERROR('O7 Amortization'!T332+'O7 Amortization'!T405+'O7 Amortization'!T478+'O7 Amortization'!T551 + 'O7 Amortization'!AO332+'O7 Amortization'!AO405+'O7 Amortization'!AO478+'O7 Amortization'!AO551), "-", 'O7 Amortization'!T332+'O7 Amortization'!T405+'O7 Amortization'!T478+'O7 Amortization'!T551 + 'O7 Amortization'!AO332+'O7 Amortization'!AO405+'O7 Amortization'!AO478+'O7 Amortization'!AO551)</f>
        <v>0</v>
      </c>
      <c r="R16" s="666">
        <f>IF(ISERROR('O7 Amortization'!U332+'O7 Amortization'!U405+'O7 Amortization'!U478+'O7 Amortization'!U551 + 'O7 Amortization'!AP332+'O7 Amortization'!AP405+'O7 Amortization'!AP478+'O7 Amortization'!AP551), "-", 'O7 Amortization'!U332+'O7 Amortization'!U405+'O7 Amortization'!U478+'O7 Amortization'!U551 + 'O7 Amortization'!AP332+'O7 Amortization'!AP405+'O7 Amortization'!AP478+'O7 Amortization'!AP551)</f>
        <v>0</v>
      </c>
      <c r="S16" s="666">
        <f>IF(ISERROR('O7 Amortization'!V332+'O7 Amortization'!V405+'O7 Amortization'!V478+'O7 Amortization'!V551 + 'O7 Amortization'!AQ332+'O7 Amortization'!AQ405+'O7 Amortization'!AQ478+'O7 Amortization'!AQ551), "-", 'O7 Amortization'!V332+'O7 Amortization'!V405+'O7 Amortization'!V478+'O7 Amortization'!V551 + 'O7 Amortization'!AQ332+'O7 Amortization'!AQ405+'O7 Amortization'!AQ478+'O7 Amortization'!AQ551)</f>
        <v>0</v>
      </c>
      <c r="T16" s="666">
        <f>IF(ISERROR('O7 Amortization'!W332+'O7 Amortization'!W405+'O7 Amortization'!W478+'O7 Amortization'!W551 + 'O7 Amortization'!AR332+'O7 Amortization'!AR405+'O7 Amortization'!AR478+'O7 Amortization'!AR551), "-", 'O7 Amortization'!W332+'O7 Amortization'!W405+'O7 Amortization'!W478+'O7 Amortization'!W551 + 'O7 Amortization'!AR332+'O7 Amortization'!AR405+'O7 Amortization'!AR478+'O7 Amortization'!AR551)</f>
        <v>0</v>
      </c>
      <c r="U16" s="666">
        <f>IF(ISERROR('O7 Amortization'!X332+'O7 Amortization'!X405+'O7 Amortization'!X478+'O7 Amortization'!X551 + 'O7 Amortization'!AS332+'O7 Amortization'!AS405+'O7 Amortization'!AS478+'O7 Amortization'!AS551), "-", 'O7 Amortization'!X332+'O7 Amortization'!X405+'O7 Amortization'!X478+'O7 Amortization'!X551 + 'O7 Amortization'!AS332+'O7 Amortization'!AS405+'O7 Amortization'!AS478+'O7 Amortization'!AS551)</f>
        <v>0</v>
      </c>
      <c r="V16" s="666">
        <f>IF(ISERROR('O7 Amortization'!Y332+'O7 Amortization'!Y405+'O7 Amortization'!Y478+'O7 Amortization'!Y551 + 'O7 Amortization'!AT332+'O7 Amortization'!AT405+'O7 Amortization'!AT478+'O7 Amortization'!AT551), "-", 'O7 Amortization'!Y332+'O7 Amortization'!Y405+'O7 Amortization'!Y478+'O7 Amortization'!Y551 + 'O7 Amortization'!AT332+'O7 Amortization'!AT405+'O7 Amortization'!AT478+'O7 Amortization'!AT551)</f>
        <v>0</v>
      </c>
      <c r="W16" s="667">
        <f>IF(ISERROR('O7 Amortization'!Z332+'O7 Amortization'!Z405+'O7 Amortization'!Z478+'O7 Amortization'!Z551 + 'O7 Amortization'!AU332+'O7 Amortization'!AU405+'O7 Amortization'!AU478+'O7 Amortization'!AU551), "-", 'O7 Amortization'!Z332+'O7 Amortization'!Z405+'O7 Amortization'!Z478+'O7 Amortization'!Z551 + 'O7 Amortization'!AU332+'O7 Amortization'!AU405+'O7 Amortization'!AU478+'O7 Amortization'!AU551)</f>
        <v>0</v>
      </c>
      <c r="X16" s="763"/>
    </row>
    <row r="17" spans="1:24" s="650" customFormat="1">
      <c r="A17" s="800"/>
      <c r="B17" s="759" t="s">
        <v>1490</v>
      </c>
      <c r="C17" s="764">
        <f t="shared" si="0"/>
        <v>0</v>
      </c>
      <c r="D17" s="666">
        <f>IF(ISERROR('O7 Amortization'!G336+'O7 Amortization'!G409+'O7 Amortization'!G482+'O7 Amortization'!G555 + 'O7 Amortization'!AB336+'O7 Amortization'!AB409+'O7 Amortization'!AB482+'O7 Amortization'!AB555), "-", 'O7 Amortization'!G336+'O7 Amortization'!G409+'O7 Amortization'!G482+'O7 Amortization'!G555 + 'O7 Amortization'!AB336+'O7 Amortization'!AB409+'O7 Amortization'!AB482+'O7 Amortization'!AB555)</f>
        <v>0</v>
      </c>
      <c r="E17" s="666">
        <f>IF(ISERROR('O7 Amortization'!H336+'O7 Amortization'!H409+'O7 Amortization'!H482+'O7 Amortization'!H555 + 'O7 Amortization'!AC336+'O7 Amortization'!AC409+'O7 Amortization'!AC482+'O7 Amortization'!AC555), "-", 'O7 Amortization'!H336+'O7 Amortization'!H409+'O7 Amortization'!H482+'O7 Amortization'!H555 + 'O7 Amortization'!AC336+'O7 Amortization'!AC409+'O7 Amortization'!AC482+'O7 Amortization'!AC555)</f>
        <v>0</v>
      </c>
      <c r="F17" s="666">
        <f>IF(ISERROR('O7 Amortization'!I336+'O7 Amortization'!I409+'O7 Amortization'!I482+'O7 Amortization'!I555 + 'O7 Amortization'!AD336+'O7 Amortization'!AD409+'O7 Amortization'!AD482+'O7 Amortization'!AD555), "-", 'O7 Amortization'!I336+'O7 Amortization'!I409+'O7 Amortization'!I482+'O7 Amortization'!I555 + 'O7 Amortization'!AD336+'O7 Amortization'!AD409+'O7 Amortization'!AD482+'O7 Amortization'!AD555)</f>
        <v>0</v>
      </c>
      <c r="G17" s="666">
        <f>IF(ISERROR('O7 Amortization'!J336+'O7 Amortization'!J409+'O7 Amortization'!J482+'O7 Amortization'!J555 + 'O7 Amortization'!AE336+'O7 Amortization'!AE409+'O7 Amortization'!AE482+'O7 Amortization'!AE555), "-", 'O7 Amortization'!J336+'O7 Amortization'!J409+'O7 Amortization'!J482+'O7 Amortization'!J555 + 'O7 Amortization'!AE336+'O7 Amortization'!AE409+'O7 Amortization'!AE482+'O7 Amortization'!AE555)</f>
        <v>0</v>
      </c>
      <c r="H17" s="666">
        <f>IF(ISERROR('O7 Amortization'!K336+'O7 Amortization'!K409+'O7 Amortization'!K482+'O7 Amortization'!K555 + 'O7 Amortization'!AF336+'O7 Amortization'!AF409+'O7 Amortization'!AF482+'O7 Amortization'!AF555), "-", 'O7 Amortization'!K336+'O7 Amortization'!K409+'O7 Amortization'!K482+'O7 Amortization'!K555 + 'O7 Amortization'!AF336+'O7 Amortization'!AF409+'O7 Amortization'!AF482+'O7 Amortization'!AF555)</f>
        <v>0</v>
      </c>
      <c r="I17" s="666">
        <f>IF(ISERROR('O7 Amortization'!L336+'O7 Amortization'!L409+'O7 Amortization'!L482+'O7 Amortization'!L555 + 'O7 Amortization'!AG336+'O7 Amortization'!AG409+'O7 Amortization'!AG482+'O7 Amortization'!AG555), "-", 'O7 Amortization'!L336+'O7 Amortization'!L409+'O7 Amortization'!L482+'O7 Amortization'!L555 + 'O7 Amortization'!AG336+'O7 Amortization'!AG409+'O7 Amortization'!AG482+'O7 Amortization'!AG555)</f>
        <v>0</v>
      </c>
      <c r="J17" s="666">
        <f>IF(ISERROR('O7 Amortization'!M336+'O7 Amortization'!M409+'O7 Amortization'!M482+'O7 Amortization'!M555 + 'O7 Amortization'!AH336+'O7 Amortization'!AH409+'O7 Amortization'!AH482+'O7 Amortization'!AH555), "-", 'O7 Amortization'!M336+'O7 Amortization'!M409+'O7 Amortization'!M482+'O7 Amortization'!M555 + 'O7 Amortization'!AH336+'O7 Amortization'!AH409+'O7 Amortization'!AH482+'O7 Amortization'!AH555)</f>
        <v>0</v>
      </c>
      <c r="K17" s="666">
        <f>IF(ISERROR('O7 Amortization'!N336+'O7 Amortization'!N409+'O7 Amortization'!N482+'O7 Amortization'!N555 + 'O7 Amortization'!AI336+'O7 Amortization'!AI409+'O7 Amortization'!AI482+'O7 Amortization'!AI555), "-", 'O7 Amortization'!N336+'O7 Amortization'!N409+'O7 Amortization'!N482+'O7 Amortization'!N555 + 'O7 Amortization'!AI336+'O7 Amortization'!AI409+'O7 Amortization'!AI482+'O7 Amortization'!AI555)</f>
        <v>0</v>
      </c>
      <c r="L17" s="666">
        <f>IF(ISERROR('O7 Amortization'!O336+'O7 Amortization'!O409+'O7 Amortization'!O482+'O7 Amortization'!O555 + 'O7 Amortization'!AJ336+'O7 Amortization'!AJ409+'O7 Amortization'!AJ482+'O7 Amortization'!AJ555), "-", 'O7 Amortization'!O336+'O7 Amortization'!O409+'O7 Amortization'!O482+'O7 Amortization'!O555 + 'O7 Amortization'!AJ336+'O7 Amortization'!AJ409+'O7 Amortization'!AJ482+'O7 Amortization'!AJ555)</f>
        <v>0</v>
      </c>
      <c r="M17" s="666">
        <f>IF(ISERROR('O7 Amortization'!P336+'O7 Amortization'!P409+'O7 Amortization'!P482+'O7 Amortization'!P555 + 'O7 Amortization'!AK336+'O7 Amortization'!AK409+'O7 Amortization'!AK482+'O7 Amortization'!AK555), "-", 'O7 Amortization'!P336+'O7 Amortization'!P409+'O7 Amortization'!P482+'O7 Amortization'!P555 + 'O7 Amortization'!AK336+'O7 Amortization'!AK409+'O7 Amortization'!AK482+'O7 Amortization'!AK555)</f>
        <v>0</v>
      </c>
      <c r="N17" s="666">
        <f>IF(ISERROR('O7 Amortization'!Q336+'O7 Amortization'!Q409+'O7 Amortization'!Q482+'O7 Amortization'!Q555 + 'O7 Amortization'!AL336+'O7 Amortization'!AL409+'O7 Amortization'!AL482+'O7 Amortization'!AL555), "-", 'O7 Amortization'!Q336+'O7 Amortization'!Q409+'O7 Amortization'!Q482+'O7 Amortization'!Q555 + 'O7 Amortization'!AL336+'O7 Amortization'!AL409+'O7 Amortization'!AL482+'O7 Amortization'!AL555)</f>
        <v>0</v>
      </c>
      <c r="O17" s="666">
        <f>IF(ISERROR('O7 Amortization'!R336+'O7 Amortization'!R409+'O7 Amortization'!R482+'O7 Amortization'!R555 + 'O7 Amortization'!AM336+'O7 Amortization'!AM409+'O7 Amortization'!AM482+'O7 Amortization'!AM555), "-", 'O7 Amortization'!R336+'O7 Amortization'!R409+'O7 Amortization'!R482+'O7 Amortization'!R555 + 'O7 Amortization'!AM336+'O7 Amortization'!AM409+'O7 Amortization'!AM482+'O7 Amortization'!AM555)</f>
        <v>0</v>
      </c>
      <c r="P17" s="666">
        <f>IF(ISERROR('O7 Amortization'!S336+'O7 Amortization'!S409+'O7 Amortization'!S482+'O7 Amortization'!S555 + 'O7 Amortization'!AN336+'O7 Amortization'!AN409+'O7 Amortization'!AN482+'O7 Amortization'!AN555), "-", 'O7 Amortization'!S336+'O7 Amortization'!S409+'O7 Amortization'!S482+'O7 Amortization'!S555 + 'O7 Amortization'!AN336+'O7 Amortization'!AN409+'O7 Amortization'!AN482+'O7 Amortization'!AN555)</f>
        <v>0</v>
      </c>
      <c r="Q17" s="666">
        <f>IF(ISERROR('O7 Amortization'!T336+'O7 Amortization'!T409+'O7 Amortization'!T482+'O7 Amortization'!T555 + 'O7 Amortization'!AO336+'O7 Amortization'!AO409+'O7 Amortization'!AO482+'O7 Amortization'!AO555), "-", 'O7 Amortization'!T336+'O7 Amortization'!T409+'O7 Amortization'!T482+'O7 Amortization'!T555 + 'O7 Amortization'!AO336+'O7 Amortization'!AO409+'O7 Amortization'!AO482+'O7 Amortization'!AO555)</f>
        <v>0</v>
      </c>
      <c r="R17" s="666">
        <f>IF(ISERROR('O7 Amortization'!U336+'O7 Amortization'!U409+'O7 Amortization'!U482+'O7 Amortization'!U555 + 'O7 Amortization'!AP336+'O7 Amortization'!AP409+'O7 Amortization'!AP482+'O7 Amortization'!AP555), "-", 'O7 Amortization'!U336+'O7 Amortization'!U409+'O7 Amortization'!U482+'O7 Amortization'!U555 + 'O7 Amortization'!AP336+'O7 Amortization'!AP409+'O7 Amortization'!AP482+'O7 Amortization'!AP555)</f>
        <v>0</v>
      </c>
      <c r="S17" s="666">
        <f>IF(ISERROR('O7 Amortization'!V336+'O7 Amortization'!V409+'O7 Amortization'!V482+'O7 Amortization'!V555 + 'O7 Amortization'!AQ336+'O7 Amortization'!AQ409+'O7 Amortization'!AQ482+'O7 Amortization'!AQ555), "-", 'O7 Amortization'!V336+'O7 Amortization'!V409+'O7 Amortization'!V482+'O7 Amortization'!V555 + 'O7 Amortization'!AQ336+'O7 Amortization'!AQ409+'O7 Amortization'!AQ482+'O7 Amortization'!AQ555)</f>
        <v>0</v>
      </c>
      <c r="T17" s="666">
        <f>IF(ISERROR('O7 Amortization'!W336+'O7 Amortization'!W409+'O7 Amortization'!W482+'O7 Amortization'!W555 + 'O7 Amortization'!AR336+'O7 Amortization'!AR409+'O7 Amortization'!AR482+'O7 Amortization'!AR555), "-", 'O7 Amortization'!W336+'O7 Amortization'!W409+'O7 Amortization'!W482+'O7 Amortization'!W555 + 'O7 Amortization'!AR336+'O7 Amortization'!AR409+'O7 Amortization'!AR482+'O7 Amortization'!AR555)</f>
        <v>0</v>
      </c>
      <c r="U17" s="666">
        <f>IF(ISERROR('O7 Amortization'!X336+'O7 Amortization'!X409+'O7 Amortization'!X482+'O7 Amortization'!X555 + 'O7 Amortization'!AS336+'O7 Amortization'!AS409+'O7 Amortization'!AS482+'O7 Amortization'!AS555), "-", 'O7 Amortization'!X336+'O7 Amortization'!X409+'O7 Amortization'!X482+'O7 Amortization'!X555 + 'O7 Amortization'!AS336+'O7 Amortization'!AS409+'O7 Amortization'!AS482+'O7 Amortization'!AS555)</f>
        <v>0</v>
      </c>
      <c r="V17" s="666">
        <f>IF(ISERROR('O7 Amortization'!Y336+'O7 Amortization'!Y409+'O7 Amortization'!Y482+'O7 Amortization'!Y555 + 'O7 Amortization'!AT336+'O7 Amortization'!AT409+'O7 Amortization'!AT482+'O7 Amortization'!AT555), "-", 'O7 Amortization'!Y336+'O7 Amortization'!Y409+'O7 Amortization'!Y482+'O7 Amortization'!Y555 + 'O7 Amortization'!AT336+'O7 Amortization'!AT409+'O7 Amortization'!AT482+'O7 Amortization'!AT555)</f>
        <v>0</v>
      </c>
      <c r="W17" s="667">
        <f>IF(ISERROR('O7 Amortization'!Z336+'O7 Amortization'!Z409+'O7 Amortization'!Z482+'O7 Amortization'!Z555 + 'O7 Amortization'!AU336+'O7 Amortization'!AU409+'O7 Amortization'!AU482+'O7 Amortization'!AU555), "-", 'O7 Amortization'!Z336+'O7 Amortization'!Z409+'O7 Amortization'!Z482+'O7 Amortization'!Z555 + 'O7 Amortization'!AU336+'O7 Amortization'!AU409+'O7 Amortization'!AU482+'O7 Amortization'!AU555)</f>
        <v>0</v>
      </c>
      <c r="X17" s="763"/>
    </row>
    <row r="18" spans="1:24" s="650" customFormat="1">
      <c r="A18" s="800"/>
      <c r="B18" s="759" t="s">
        <v>1491</v>
      </c>
      <c r="C18" s="764">
        <f t="shared" si="0"/>
        <v>406.09599999999961</v>
      </c>
      <c r="D18" s="666">
        <f>IF(ISERROR('O7 Amortization'!G340+'O7 Amortization'!G413+'O7 Amortization'!G486+'O7 Amortization'!G559 +'O7 Amortization'!AB340+'O7 Amortization'!AB413+'O7 Amortization'!AB486+'O7 Amortization'!AB559), "-", 'O7 Amortization'!G340+'O7 Amortization'!G413+'O7 Amortization'!G486+'O7 Amortization'!G559 +'O7 Amortization'!AB340+'O7 Amortization'!AB413+'O7 Amortization'!AB486+'O7 Amortization'!AB559)</f>
        <v>296.44214677789648</v>
      </c>
      <c r="E18" s="666">
        <f>IF(ISERROR('O7 Amortization'!H340+'O7 Amortization'!H413+'O7 Amortization'!H486+'O7 Amortization'!H559 +'O7 Amortization'!AC340+'O7 Amortization'!AC413+'O7 Amortization'!AC486+'O7 Amortization'!AC559), "-", 'O7 Amortization'!H340+'O7 Amortization'!H413+'O7 Amortization'!H486+'O7 Amortization'!H559 +'O7 Amortization'!AC340+'O7 Amortization'!AC413+'O7 Amortization'!AC486+'O7 Amortization'!AC559)</f>
        <v>100.58727654813511</v>
      </c>
      <c r="F18" s="666">
        <f>IF(ISERROR('O7 Amortization'!I340+'O7 Amortization'!I413+'O7 Amortization'!I486+'O7 Amortization'!I559 +'O7 Amortization'!AD340+'O7 Amortization'!AD413+'O7 Amortization'!AD486+'O7 Amortization'!AD559), "-", 'O7 Amortization'!I340+'O7 Amortization'!I413+'O7 Amortization'!I486+'O7 Amortization'!I559 +'O7 Amortization'!AD340+'O7 Amortization'!AD413+'O7 Amortization'!AD486+'O7 Amortization'!AD559)</f>
        <v>0</v>
      </c>
      <c r="G18" s="666">
        <f>IF(ISERROR('O7 Amortization'!J340+'O7 Amortization'!J413+'O7 Amortization'!J486+'O7 Amortization'!J559 +'O7 Amortization'!AE340+'O7 Amortization'!AE413+'O7 Amortization'!AE486+'O7 Amortization'!AE559), "-", 'O7 Amortization'!J340+'O7 Amortization'!J413+'O7 Amortization'!J486+'O7 Amortization'!J559 +'O7 Amortization'!AE340+'O7 Amortization'!AE413+'O7 Amortization'!AE486+'O7 Amortization'!AE559)</f>
        <v>0</v>
      </c>
      <c r="H18" s="666">
        <f>IF(ISERROR('O7 Amortization'!K340+'O7 Amortization'!K413+'O7 Amortization'!K486+'O7 Amortization'!K559 +'O7 Amortization'!AF340+'O7 Amortization'!AF413+'O7 Amortization'!AF486+'O7 Amortization'!AF559), "-", 'O7 Amortization'!K340+'O7 Amortization'!K413+'O7 Amortization'!K486+'O7 Amortization'!K559 +'O7 Amortization'!AF340+'O7 Amortization'!AF413+'O7 Amortization'!AF486+'O7 Amortization'!AF559)</f>
        <v>0</v>
      </c>
      <c r="I18" s="666">
        <f>IF(ISERROR('O7 Amortization'!L340+'O7 Amortization'!L413+'O7 Amortization'!L486+'O7 Amortization'!L559 +'O7 Amortization'!AG340+'O7 Amortization'!AG413+'O7 Amortization'!AG486+'O7 Amortization'!AG559), "-", 'O7 Amortization'!L340+'O7 Amortization'!L413+'O7 Amortization'!L486+'O7 Amortization'!L559 +'O7 Amortization'!AG340+'O7 Amortization'!AG413+'O7 Amortization'!AG486+'O7 Amortization'!AG559)</f>
        <v>0</v>
      </c>
      <c r="J18" s="666">
        <f>IF(ISERROR('O7 Amortization'!M340+'O7 Amortization'!M413+'O7 Amortization'!M486+'O7 Amortization'!M559 +'O7 Amortization'!AH340+'O7 Amortization'!AH413+'O7 Amortization'!AH486+'O7 Amortization'!AH559), "-", 'O7 Amortization'!M340+'O7 Amortization'!M413+'O7 Amortization'!M486+'O7 Amortization'!M559 +'O7 Amortization'!AH340+'O7 Amortization'!AH413+'O7 Amortization'!AH486+'O7 Amortization'!AH559)</f>
        <v>8.2972197970932751</v>
      </c>
      <c r="K18" s="666">
        <f>IF(ISERROR('O7 Amortization'!N340+'O7 Amortization'!N413+'O7 Amortization'!N486+'O7 Amortization'!N559 +'O7 Amortization'!AI340+'O7 Amortization'!AI413+'O7 Amortization'!AI486+'O7 Amortization'!AI559), "-", 'O7 Amortization'!N340+'O7 Amortization'!N413+'O7 Amortization'!N486+'O7 Amortization'!N559 +'O7 Amortization'!AI340+'O7 Amortization'!AI413+'O7 Amortization'!AI486+'O7 Amortization'!AI559)</f>
        <v>0</v>
      </c>
      <c r="L18" s="666">
        <f>IF(ISERROR('O7 Amortization'!O340+'O7 Amortization'!O413+'O7 Amortization'!O486+'O7 Amortization'!O559 +'O7 Amortization'!AJ340+'O7 Amortization'!AJ413+'O7 Amortization'!AJ486+'O7 Amortization'!AJ559), "-", 'O7 Amortization'!O340+'O7 Amortization'!O413+'O7 Amortization'!O486+'O7 Amortization'!O559 +'O7 Amortization'!AJ340+'O7 Amortization'!AJ413+'O7 Amortization'!AJ486+'O7 Amortization'!AJ559)</f>
        <v>0.76935687687480014</v>
      </c>
      <c r="M18" s="666">
        <f>IF(ISERROR('O7 Amortization'!P340+'O7 Amortization'!P413+'O7 Amortization'!P486+'O7 Amortization'!P559 +'O7 Amortization'!AK340+'O7 Amortization'!AK413+'O7 Amortization'!AK486+'O7 Amortization'!AK559), "-", 'O7 Amortization'!P340+'O7 Amortization'!P413+'O7 Amortization'!P486+'O7 Amortization'!P559 +'O7 Amortization'!AK340+'O7 Amortization'!AK413+'O7 Amortization'!AK486+'O7 Amortization'!AK559)</f>
        <v>0</v>
      </c>
      <c r="N18" s="666">
        <f>IF(ISERROR('O7 Amortization'!Q340+'O7 Amortization'!Q413+'O7 Amortization'!Q486+'O7 Amortization'!Q559 +'O7 Amortization'!AL340+'O7 Amortization'!AL413+'O7 Amortization'!AL486+'O7 Amortization'!AL559), "-", 'O7 Amortization'!Q340+'O7 Amortization'!Q413+'O7 Amortization'!Q486+'O7 Amortization'!Q559 +'O7 Amortization'!AL340+'O7 Amortization'!AL413+'O7 Amortization'!AL486+'O7 Amortization'!AL559)</f>
        <v>0</v>
      </c>
      <c r="O18" s="666">
        <f>IF(ISERROR('O7 Amortization'!R340+'O7 Amortization'!R413+'O7 Amortization'!R486+'O7 Amortization'!R559 +'O7 Amortization'!AM340+'O7 Amortization'!AM413+'O7 Amortization'!AM486+'O7 Amortization'!AM559), "-", 'O7 Amortization'!R340+'O7 Amortization'!R413+'O7 Amortization'!R486+'O7 Amortization'!R559 +'O7 Amortization'!AM340+'O7 Amortization'!AM413+'O7 Amortization'!AM486+'O7 Amortization'!AM559)</f>
        <v>0</v>
      </c>
      <c r="P18" s="666">
        <f>IF(ISERROR('O7 Amortization'!S340+'O7 Amortization'!S413+'O7 Amortization'!S486+'O7 Amortization'!S559 +'O7 Amortization'!AN340+'O7 Amortization'!AN413+'O7 Amortization'!AN486+'O7 Amortization'!AN559), "-", 'O7 Amortization'!S340+'O7 Amortization'!S413+'O7 Amortization'!S486+'O7 Amortization'!S559 +'O7 Amortization'!AN340+'O7 Amortization'!AN413+'O7 Amortization'!AN486+'O7 Amortization'!AN559)</f>
        <v>0</v>
      </c>
      <c r="Q18" s="666">
        <f>IF(ISERROR('O7 Amortization'!T340+'O7 Amortization'!T413+'O7 Amortization'!T486+'O7 Amortization'!T559 +'O7 Amortization'!AO340+'O7 Amortization'!AO413+'O7 Amortization'!AO486+'O7 Amortization'!AO559), "-", 'O7 Amortization'!T340+'O7 Amortization'!T413+'O7 Amortization'!T486+'O7 Amortization'!T559 +'O7 Amortization'!AO340+'O7 Amortization'!AO413+'O7 Amortization'!AO486+'O7 Amortization'!AO559)</f>
        <v>0</v>
      </c>
      <c r="R18" s="666">
        <f>IF(ISERROR('O7 Amortization'!U340+'O7 Amortization'!U413+'O7 Amortization'!U486+'O7 Amortization'!U559 +'O7 Amortization'!AP340+'O7 Amortization'!AP413+'O7 Amortization'!AP486+'O7 Amortization'!AP559), "-", 'O7 Amortization'!U340+'O7 Amortization'!U413+'O7 Amortization'!U486+'O7 Amortization'!U559 +'O7 Amortization'!AP340+'O7 Amortization'!AP413+'O7 Amortization'!AP486+'O7 Amortization'!AP559)</f>
        <v>0</v>
      </c>
      <c r="S18" s="666">
        <f>IF(ISERROR('O7 Amortization'!V340+'O7 Amortization'!V413+'O7 Amortization'!V486+'O7 Amortization'!V559 +'O7 Amortization'!AQ340+'O7 Amortization'!AQ413+'O7 Amortization'!AQ486+'O7 Amortization'!AQ559), "-", 'O7 Amortization'!V340+'O7 Amortization'!V413+'O7 Amortization'!V486+'O7 Amortization'!V559 +'O7 Amortization'!AQ340+'O7 Amortization'!AQ413+'O7 Amortization'!AQ486+'O7 Amortization'!AQ559)</f>
        <v>0</v>
      </c>
      <c r="T18" s="666">
        <f>IF(ISERROR('O7 Amortization'!W340+'O7 Amortization'!W413+'O7 Amortization'!W486+'O7 Amortization'!W559 +'O7 Amortization'!AR340+'O7 Amortization'!AR413+'O7 Amortization'!AR486+'O7 Amortization'!AR559), "-", 'O7 Amortization'!W340+'O7 Amortization'!W413+'O7 Amortization'!W486+'O7 Amortization'!W559 +'O7 Amortization'!AR340+'O7 Amortization'!AR413+'O7 Amortization'!AR486+'O7 Amortization'!AR559)</f>
        <v>0</v>
      </c>
      <c r="U18" s="666">
        <f>IF(ISERROR('O7 Amortization'!X340+'O7 Amortization'!X413+'O7 Amortization'!X486+'O7 Amortization'!X559 +'O7 Amortization'!AS340+'O7 Amortization'!AS413+'O7 Amortization'!AS486+'O7 Amortization'!AS559), "-", 'O7 Amortization'!X340+'O7 Amortization'!X413+'O7 Amortization'!X486+'O7 Amortization'!X559 +'O7 Amortization'!AS340+'O7 Amortization'!AS413+'O7 Amortization'!AS486+'O7 Amortization'!AS559)</f>
        <v>0</v>
      </c>
      <c r="V18" s="666">
        <f>IF(ISERROR('O7 Amortization'!Y340+'O7 Amortization'!Y413+'O7 Amortization'!Y486+'O7 Amortization'!Y559 +'O7 Amortization'!AT340+'O7 Amortization'!AT413+'O7 Amortization'!AT486+'O7 Amortization'!AT559), "-", 'O7 Amortization'!Y340+'O7 Amortization'!Y413+'O7 Amortization'!Y486+'O7 Amortization'!Y559 +'O7 Amortization'!AT340+'O7 Amortization'!AT413+'O7 Amortization'!AT486+'O7 Amortization'!AT559)</f>
        <v>0</v>
      </c>
      <c r="W18" s="667">
        <f>IF(ISERROR('O7 Amortization'!Z340+'O7 Amortization'!Z413+'O7 Amortization'!Z486+'O7 Amortization'!Z559 +'O7 Amortization'!AU340+'O7 Amortization'!AU413+'O7 Amortization'!AU486+'O7 Amortization'!AU559), "-", 'O7 Amortization'!Z340+'O7 Amortization'!Z413+'O7 Amortization'!Z486+'O7 Amortization'!Z559 +'O7 Amortization'!AU340+'O7 Amortization'!AU413+'O7 Amortization'!AU486+'O7 Amortization'!AU559)</f>
        <v>0</v>
      </c>
      <c r="X18" s="763"/>
    </row>
    <row r="19" spans="1:24" s="650" customFormat="1">
      <c r="A19" s="800"/>
      <c r="B19" s="759" t="s">
        <v>1509</v>
      </c>
      <c r="C19" s="764">
        <f t="shared" si="0"/>
        <v>4945.6816179552488</v>
      </c>
      <c r="D19" s="763">
        <f t="shared" ref="D19:W19" si="1">IF(ISERROR(D36*(D56/D38)),0,D36*(D56/D38))</f>
        <v>3232.8117524640056</v>
      </c>
      <c r="E19" s="763">
        <f t="shared" si="1"/>
        <v>1698.9424944218561</v>
      </c>
      <c r="F19" s="763">
        <f t="shared" si="1"/>
        <v>0</v>
      </c>
      <c r="G19" s="763">
        <f t="shared" si="1"/>
        <v>0</v>
      </c>
      <c r="H19" s="763">
        <f t="shared" si="1"/>
        <v>0</v>
      </c>
      <c r="I19" s="763">
        <f t="shared" si="1"/>
        <v>0</v>
      </c>
      <c r="J19" s="763">
        <f t="shared" si="1"/>
        <v>3.3889207468681271</v>
      </c>
      <c r="K19" s="763">
        <f t="shared" si="1"/>
        <v>0</v>
      </c>
      <c r="L19" s="763">
        <f t="shared" si="1"/>
        <v>10.538450322518941</v>
      </c>
      <c r="M19" s="763">
        <f t="shared" si="1"/>
        <v>0</v>
      </c>
      <c r="N19" s="763">
        <f t="shared" si="1"/>
        <v>0</v>
      </c>
      <c r="O19" s="763">
        <f t="shared" si="1"/>
        <v>0</v>
      </c>
      <c r="P19" s="763">
        <f t="shared" si="1"/>
        <v>0</v>
      </c>
      <c r="Q19" s="763">
        <f t="shared" si="1"/>
        <v>0</v>
      </c>
      <c r="R19" s="763">
        <f t="shared" si="1"/>
        <v>0</v>
      </c>
      <c r="S19" s="763">
        <f t="shared" si="1"/>
        <v>0</v>
      </c>
      <c r="T19" s="763">
        <f t="shared" si="1"/>
        <v>0</v>
      </c>
      <c r="U19" s="763">
        <f t="shared" si="1"/>
        <v>0</v>
      </c>
      <c r="V19" s="763">
        <f t="shared" si="1"/>
        <v>0</v>
      </c>
      <c r="W19" s="651">
        <f t="shared" si="1"/>
        <v>0</v>
      </c>
      <c r="X19" s="763"/>
    </row>
    <row r="20" spans="1:24" s="650" customFormat="1">
      <c r="A20" s="800"/>
      <c r="B20" s="759" t="s">
        <v>1511</v>
      </c>
      <c r="C20" s="764">
        <f t="shared" si="0"/>
        <v>34637.4917238341</v>
      </c>
      <c r="D20" s="763">
        <f t="shared" ref="D20:W20" si="2">IF(ISERROR((D49/(D49+D64+D70))*D84),0,(D49/(D49+D64+D70))*D84)</f>
        <v>22641.265445425372</v>
      </c>
      <c r="E20" s="763">
        <f t="shared" si="2"/>
        <v>11898.684779093592</v>
      </c>
      <c r="F20" s="763">
        <f t="shared" si="2"/>
        <v>0</v>
      </c>
      <c r="G20" s="763">
        <f t="shared" si="2"/>
        <v>0</v>
      </c>
      <c r="H20" s="763">
        <f t="shared" si="2"/>
        <v>0</v>
      </c>
      <c r="I20" s="763">
        <f t="shared" si="2"/>
        <v>0</v>
      </c>
      <c r="J20" s="763">
        <f t="shared" si="2"/>
        <v>23.734587745441175</v>
      </c>
      <c r="K20" s="763">
        <f t="shared" si="2"/>
        <v>0</v>
      </c>
      <c r="L20" s="763">
        <f t="shared" si="2"/>
        <v>73.806911569694492</v>
      </c>
      <c r="M20" s="763">
        <f t="shared" si="2"/>
        <v>0</v>
      </c>
      <c r="N20" s="763">
        <f t="shared" si="2"/>
        <v>0</v>
      </c>
      <c r="O20" s="763">
        <f t="shared" si="2"/>
        <v>0</v>
      </c>
      <c r="P20" s="763">
        <f t="shared" si="2"/>
        <v>0</v>
      </c>
      <c r="Q20" s="763">
        <f t="shared" si="2"/>
        <v>0</v>
      </c>
      <c r="R20" s="763">
        <f t="shared" si="2"/>
        <v>0</v>
      </c>
      <c r="S20" s="763">
        <f t="shared" si="2"/>
        <v>0</v>
      </c>
      <c r="T20" s="763">
        <f t="shared" si="2"/>
        <v>0</v>
      </c>
      <c r="U20" s="763">
        <f t="shared" si="2"/>
        <v>0</v>
      </c>
      <c r="V20" s="763">
        <f t="shared" si="2"/>
        <v>0</v>
      </c>
      <c r="W20" s="651">
        <f t="shared" si="2"/>
        <v>0</v>
      </c>
      <c r="X20" s="763"/>
    </row>
    <row r="21" spans="1:24" s="763" customFormat="1">
      <c r="A21" s="765"/>
      <c r="B21" s="759" t="s">
        <v>725</v>
      </c>
      <c r="C21" s="764">
        <f t="shared" si="0"/>
        <v>26874.120708766335</v>
      </c>
      <c r="D21" s="763">
        <f t="shared" ref="D21:W21" si="3">IF(ISERROR(D93/D95*D91),0, D93/D95*D91)</f>
        <v>17566.632867959568</v>
      </c>
      <c r="E21" s="763">
        <f t="shared" si="3"/>
        <v>9231.8085148437585</v>
      </c>
      <c r="F21" s="763">
        <f t="shared" si="3"/>
        <v>0</v>
      </c>
      <c r="G21" s="763">
        <f t="shared" si="3"/>
        <v>0</v>
      </c>
      <c r="H21" s="763">
        <f t="shared" si="3"/>
        <v>0</v>
      </c>
      <c r="I21" s="763">
        <f t="shared" si="3"/>
        <v>0</v>
      </c>
      <c r="J21" s="763">
        <f t="shared" si="3"/>
        <v>18.414906631500973</v>
      </c>
      <c r="K21" s="763">
        <f t="shared" si="3"/>
        <v>0</v>
      </c>
      <c r="L21" s="763">
        <f t="shared" si="3"/>
        <v>57.264419331506225</v>
      </c>
      <c r="M21" s="763">
        <f t="shared" si="3"/>
        <v>0</v>
      </c>
      <c r="N21" s="763">
        <f t="shared" si="3"/>
        <v>0</v>
      </c>
      <c r="O21" s="763">
        <f t="shared" si="3"/>
        <v>0</v>
      </c>
      <c r="P21" s="763">
        <f t="shared" si="3"/>
        <v>0</v>
      </c>
      <c r="Q21" s="763">
        <f t="shared" si="3"/>
        <v>0</v>
      </c>
      <c r="R21" s="763">
        <f t="shared" si="3"/>
        <v>0</v>
      </c>
      <c r="S21" s="763">
        <f t="shared" si="3"/>
        <v>0</v>
      </c>
      <c r="T21" s="763">
        <f t="shared" si="3"/>
        <v>0</v>
      </c>
      <c r="U21" s="763">
        <f t="shared" si="3"/>
        <v>0</v>
      </c>
      <c r="V21" s="763">
        <f t="shared" si="3"/>
        <v>0</v>
      </c>
      <c r="W21" s="651">
        <f t="shared" si="3"/>
        <v>0</v>
      </c>
    </row>
    <row r="22" spans="1:24" s="763" customFormat="1">
      <c r="A22" s="765"/>
      <c r="B22" s="759" t="s">
        <v>1501</v>
      </c>
      <c r="C22" s="764">
        <f t="shared" si="0"/>
        <v>26272.131980420316</v>
      </c>
      <c r="D22" s="763">
        <f t="shared" ref="D22:W22" si="4">IF(ISERROR(SUM(D20:D21)/D42*D40),0,SUM(D20:D20)/D42*D40)</f>
        <v>17116.657382931226</v>
      </c>
      <c r="E22" s="763">
        <f t="shared" si="4"/>
        <v>9081.4642450584251</v>
      </c>
      <c r="F22" s="763">
        <f t="shared" si="4"/>
        <v>0</v>
      </c>
      <c r="G22" s="763">
        <f t="shared" si="4"/>
        <v>0</v>
      </c>
      <c r="H22" s="763">
        <f t="shared" si="4"/>
        <v>0</v>
      </c>
      <c r="I22" s="763">
        <f t="shared" si="4"/>
        <v>0</v>
      </c>
      <c r="J22" s="763">
        <f t="shared" si="4"/>
        <v>18.162296779275444</v>
      </c>
      <c r="K22" s="763">
        <f t="shared" si="4"/>
        <v>0</v>
      </c>
      <c r="L22" s="763">
        <f t="shared" si="4"/>
        <v>55.848055651389906</v>
      </c>
      <c r="M22" s="763">
        <f t="shared" si="4"/>
        <v>0</v>
      </c>
      <c r="N22" s="763">
        <f t="shared" si="4"/>
        <v>0</v>
      </c>
      <c r="O22" s="763">
        <f t="shared" si="4"/>
        <v>0</v>
      </c>
      <c r="P22" s="763">
        <f t="shared" si="4"/>
        <v>0</v>
      </c>
      <c r="Q22" s="763">
        <f t="shared" si="4"/>
        <v>0</v>
      </c>
      <c r="R22" s="763">
        <f t="shared" si="4"/>
        <v>0</v>
      </c>
      <c r="S22" s="763">
        <f t="shared" si="4"/>
        <v>0</v>
      </c>
      <c r="T22" s="763">
        <f t="shared" si="4"/>
        <v>0</v>
      </c>
      <c r="U22" s="763">
        <f t="shared" si="4"/>
        <v>0</v>
      </c>
      <c r="V22" s="763">
        <f t="shared" si="4"/>
        <v>0</v>
      </c>
      <c r="W22" s="651">
        <f t="shared" si="4"/>
        <v>0</v>
      </c>
    </row>
    <row r="23" spans="1:24" s="763" customFormat="1">
      <c r="A23" s="765"/>
      <c r="B23" s="759" t="s">
        <v>1512</v>
      </c>
      <c r="C23" s="764">
        <f t="shared" si="0"/>
        <v>0</v>
      </c>
      <c r="D23" s="763">
        <f>IF(ISERROR('O4 Summary by Class &amp; Accounts'!E209*D58/(D34+D38)),0,('O4 Summary by Class &amp; Accounts'!E209*D58/(D34+D38)))</f>
        <v>0</v>
      </c>
      <c r="E23" s="763">
        <f>IF(ISERROR('O4 Summary by Class &amp; Accounts'!F209*E58/(E34+E38)),0,('O4 Summary by Class &amp; Accounts'!F209*E58/(E34+E38)))</f>
        <v>0</v>
      </c>
      <c r="F23" s="763">
        <f>IF(ISERROR('O4 Summary by Class &amp; Accounts'!G209*F58/(F34+F38)),0,('O4 Summary by Class &amp; Accounts'!G209*F58/(F34+F38)))</f>
        <v>0</v>
      </c>
      <c r="G23" s="763">
        <f>IF(ISERROR('O4 Summary by Class &amp; Accounts'!H209*G58/(G34+G38)),0,('O4 Summary by Class &amp; Accounts'!H209*G58/(G34+G38)))</f>
        <v>0</v>
      </c>
      <c r="H23" s="763">
        <f>IF(ISERROR('O4 Summary by Class &amp; Accounts'!I209*H58/(H34+H38)),0,('O4 Summary by Class &amp; Accounts'!I209*H58/(H34+H38)))</f>
        <v>0</v>
      </c>
      <c r="I23" s="763">
        <f>IF(ISERROR('O4 Summary by Class &amp; Accounts'!J209*I58/(I34+I38)),0,('O4 Summary by Class &amp; Accounts'!J209*I58/(I34+I38)))</f>
        <v>0</v>
      </c>
      <c r="J23" s="763">
        <f>IF(ISERROR('O4 Summary by Class &amp; Accounts'!K209*J58/(J34+J38)),0,('O4 Summary by Class &amp; Accounts'!K209*J58/(J34+J38)))</f>
        <v>0</v>
      </c>
      <c r="K23" s="763">
        <f>IF(ISERROR('O4 Summary by Class &amp; Accounts'!L209*K58/(K34+K38)),0,('O4 Summary by Class &amp; Accounts'!L209*K58/(K34+K38)))</f>
        <v>0</v>
      </c>
      <c r="L23" s="763">
        <f>IF(ISERROR('O4 Summary by Class &amp; Accounts'!M209*L58/(L34+L38)),0,('O4 Summary by Class &amp; Accounts'!M209*L58/(L34+L38)))</f>
        <v>0</v>
      </c>
      <c r="M23" s="763">
        <f>IF(ISERROR('O4 Summary by Class &amp; Accounts'!N209*M58/(M34+M38)),0,('O4 Summary by Class &amp; Accounts'!N209*M58/(M34+M38)))</f>
        <v>0</v>
      </c>
      <c r="N23" s="763">
        <f>IF(ISERROR('O4 Summary by Class &amp; Accounts'!O209*N58/(N34+N38)),0,('O4 Summary by Class &amp; Accounts'!O209*N58/(N34+N38)))</f>
        <v>0</v>
      </c>
      <c r="O23" s="763">
        <f>IF(ISERROR('O4 Summary by Class &amp; Accounts'!P209*O58/(O34+O38)),0,('O4 Summary by Class &amp; Accounts'!P209*O58/(O34+O38)))</f>
        <v>0</v>
      </c>
      <c r="P23" s="763">
        <f>IF(ISERROR('O4 Summary by Class &amp; Accounts'!Q209*P58/(P34+P38)),0,('O4 Summary by Class &amp; Accounts'!Q209*P58/(P34+P38)))</f>
        <v>0</v>
      </c>
      <c r="Q23" s="763">
        <f>IF(ISERROR('O4 Summary by Class &amp; Accounts'!R209*Q58/(Q34+Q38)),0,('O4 Summary by Class &amp; Accounts'!R209*Q58/(Q34+Q38)))</f>
        <v>0</v>
      </c>
      <c r="R23" s="763">
        <f>IF(ISERROR('O4 Summary by Class &amp; Accounts'!S209*R58/(R34+R38)),0,('O4 Summary by Class &amp; Accounts'!S209*R58/(R34+R38)))</f>
        <v>0</v>
      </c>
      <c r="S23" s="763">
        <f>IF(ISERROR('O4 Summary by Class &amp; Accounts'!T209*S58/(S34+S38)),0,('O4 Summary by Class &amp; Accounts'!T209*S58/(S34+S38)))</f>
        <v>0</v>
      </c>
      <c r="T23" s="763">
        <f>IF(ISERROR('O4 Summary by Class &amp; Accounts'!U209*T58/(T34+T38)),0,('O4 Summary by Class &amp; Accounts'!U209*T58/(T34+T38)))</f>
        <v>0</v>
      </c>
      <c r="U23" s="763">
        <f>IF(ISERROR('O4 Summary by Class &amp; Accounts'!V209*U58/(U34+U38)),0,('O4 Summary by Class &amp; Accounts'!V209*U58/(U34+U38)))</f>
        <v>0</v>
      </c>
      <c r="V23" s="763">
        <f>IF(ISERROR('O4 Summary by Class &amp; Accounts'!W209*V58/(V34+V38)),0,('O4 Summary by Class &amp; Accounts'!W209*V58/(V34+V38)))</f>
        <v>0</v>
      </c>
      <c r="W23" s="651">
        <f>IF(ISERROR('O4 Summary by Class &amp; Accounts'!X209*W58/(W34+W38)),0,('O4 Summary by Class &amp; Accounts'!X209*W58/(W34+W38)))</f>
        <v>0</v>
      </c>
    </row>
    <row r="24" spans="1:24" s="763" customFormat="1">
      <c r="A24" s="765"/>
      <c r="B24" s="759" t="s">
        <v>1513</v>
      </c>
      <c r="C24" s="764">
        <f t="shared" si="0"/>
        <v>17068.40939891883</v>
      </c>
      <c r="D24" s="763">
        <f>IF(ISERROR('O4 Summary by Class &amp; Accounts'!E207*D58/(D34+D38)),0,('O4 Summary by Class &amp; Accounts'!E207*D58/(D34+D38)))</f>
        <v>11156.99690420128</v>
      </c>
      <c r="E24" s="763">
        <f>IF(ISERROR('O4 Summary by Class &amp; Accounts'!F207*E58/(E34+E38)),0,('O4 Summary by Class &amp; Accounts'!F207*E58/(E34+E38)))</f>
        <v>5863.3467093261243</v>
      </c>
      <c r="F24" s="763">
        <f>IF(ISERROR('O4 Summary by Class &amp; Accounts'!G207*F58/(F34+F38)),0,('O4 Summary by Class &amp; Accounts'!G207*F58/(F34+F38)))</f>
        <v>0</v>
      </c>
      <c r="G24" s="763">
        <f>IF(ISERROR('O4 Summary by Class &amp; Accounts'!H207*G58/(G34+G38)),0,('O4 Summary by Class &amp; Accounts'!H207*G58/(G34+G38)))</f>
        <v>0</v>
      </c>
      <c r="H24" s="763">
        <f>IF(ISERROR('O4 Summary by Class &amp; Accounts'!I207*H58/(H34+H38)),0,('O4 Summary by Class &amp; Accounts'!I207*H58/(H34+H38)))</f>
        <v>0</v>
      </c>
      <c r="I24" s="763">
        <f>IF(ISERROR('O4 Summary by Class &amp; Accounts'!J207*I58/(I34+I38)),0,('O4 Summary by Class &amp; Accounts'!J207*I58/(I34+I38)))</f>
        <v>0</v>
      </c>
      <c r="J24" s="763">
        <f>IF(ISERROR('O4 Summary by Class &amp; Accounts'!K207*J58/(J34+J38)),0,('O4 Summary by Class &amp; Accounts'!K207*J58/(J34+J38)))</f>
        <v>11.695756256940344</v>
      </c>
      <c r="K24" s="763">
        <f>IF(ISERROR('O4 Summary by Class &amp; Accounts'!L207*K58/(K34+K38)),0,('O4 Summary by Class &amp; Accounts'!L207*K58/(K34+K38)))</f>
        <v>0</v>
      </c>
      <c r="L24" s="763">
        <f>IF(ISERROR('O4 Summary by Class &amp; Accounts'!M207*L58/(L34+L38)),0,('O4 Summary by Class &amp; Accounts'!M207*L58/(L34+L38)))</f>
        <v>36.370029134485428</v>
      </c>
      <c r="M24" s="763">
        <f>IF(ISERROR('O4 Summary by Class &amp; Accounts'!N207*M58/(M34+M38)),0,('O4 Summary by Class &amp; Accounts'!N207*M58/(M34+M38)))</f>
        <v>0</v>
      </c>
      <c r="N24" s="763">
        <f>IF(ISERROR('O4 Summary by Class &amp; Accounts'!O207*N58/(N34+N38)),0,('O4 Summary by Class &amp; Accounts'!O207*N58/(N34+N38)))</f>
        <v>0</v>
      </c>
      <c r="O24" s="763">
        <f>IF(ISERROR('O4 Summary by Class &amp; Accounts'!P207*O58/(O34+O38)),0,('O4 Summary by Class &amp; Accounts'!P207*O58/(O34+O38)))</f>
        <v>0</v>
      </c>
      <c r="P24" s="763">
        <f>IF(ISERROR('O4 Summary by Class &amp; Accounts'!Q207*P58/(P34+P38)),0,('O4 Summary by Class &amp; Accounts'!Q207*P58/(P34+P38)))</f>
        <v>0</v>
      </c>
      <c r="Q24" s="763">
        <f>IF(ISERROR('O4 Summary by Class &amp; Accounts'!R207*Q58/(Q34+Q38)),0,('O4 Summary by Class &amp; Accounts'!R207*Q58/(Q34+Q38)))</f>
        <v>0</v>
      </c>
      <c r="R24" s="763">
        <f>IF(ISERROR('O4 Summary by Class &amp; Accounts'!S207*R58/(R34+R38)),0,('O4 Summary by Class &amp; Accounts'!S207*R58/(R34+R38)))</f>
        <v>0</v>
      </c>
      <c r="S24" s="763">
        <f>IF(ISERROR('O4 Summary by Class &amp; Accounts'!T207*S58/(S34+S38)),0,('O4 Summary by Class &amp; Accounts'!T207*S58/(S34+S38)))</f>
        <v>0</v>
      </c>
      <c r="T24" s="763">
        <f>IF(ISERROR('O4 Summary by Class &amp; Accounts'!U207*T58/(T34+T38)),0,('O4 Summary by Class &amp; Accounts'!U207*T58/(T34+T38)))</f>
        <v>0</v>
      </c>
      <c r="U24" s="763">
        <f>IF(ISERROR('O4 Summary by Class &amp; Accounts'!V207*U58/(U34+U38)),0,('O4 Summary by Class &amp; Accounts'!V207*U58/(U34+U38)))</f>
        <v>0</v>
      </c>
      <c r="V24" s="763">
        <f>IF(ISERROR('O4 Summary by Class &amp; Accounts'!W207*V58/(V34+V38)),0,('O4 Summary by Class &amp; Accounts'!W207*V58/(V34+V38)))</f>
        <v>0</v>
      </c>
      <c r="W24" s="651">
        <f>IF(ISERROR('O4 Summary by Class &amp; Accounts'!X207*W58/(W34+W38)),0,('O4 Summary by Class &amp; Accounts'!X207*W58/(W34+W38)))</f>
        <v>0</v>
      </c>
    </row>
    <row r="25" spans="1:24" s="763" customFormat="1">
      <c r="A25" s="765"/>
      <c r="B25" s="759" t="s">
        <v>1514</v>
      </c>
      <c r="C25" s="764">
        <f t="shared" si="0"/>
        <v>0</v>
      </c>
      <c r="D25" s="763">
        <f>IF(ISERROR(D58/(D34+D38)*'O1 Revenue to cost|RR'!D38),0,(D58/(D34+D38)*'O1 Revenue to cost|RR'!D38))</f>
        <v>0</v>
      </c>
      <c r="E25" s="763">
        <f>IF(ISERROR(E58/(E34+E38)*'O1 Revenue to cost|RR'!E38),0,(E58/(E34+E38)*'O1 Revenue to cost|RR'!E38))</f>
        <v>0</v>
      </c>
      <c r="F25" s="763">
        <f>IF(ISERROR(F58/(F34+F38)*'O1 Revenue to cost|RR'!F38),0,(F58/(F34+F38)*'O1 Revenue to cost|RR'!F38))</f>
        <v>0</v>
      </c>
      <c r="G25" s="763">
        <f>IF(ISERROR(G58/(G34+G38)*'O1 Revenue to cost|RR'!G38),0,(G58/(G34+G38)*'O1 Revenue to cost|RR'!G38))</f>
        <v>0</v>
      </c>
      <c r="H25" s="763">
        <f>IF(ISERROR(H58/(H34+H38)*'O1 Revenue to cost|RR'!H38),0,(H58/(H34+H38)*'O1 Revenue to cost|RR'!H38))</f>
        <v>0</v>
      </c>
      <c r="I25" s="763">
        <f>IF(ISERROR(I58/(I34+I38)*'O1 Revenue to cost|RR'!I38),0,(I58/(I34+I38)*'O1 Revenue to cost|RR'!I38))</f>
        <v>0</v>
      </c>
      <c r="J25" s="763">
        <f>IF(ISERROR(J58/(J34+J38)*'O1 Revenue to cost|RR'!J38),0,(J58/(J34+J38)*'O1 Revenue to cost|RR'!J38))</f>
        <v>0</v>
      </c>
      <c r="K25" s="763">
        <f>IF(ISERROR(K58/(K34+K38)*'O1 Revenue to cost|RR'!K38),0,(K58/(K34+K38)*'O1 Revenue to cost|RR'!K38))</f>
        <v>0</v>
      </c>
      <c r="L25" s="763">
        <f>IF(ISERROR(L58/(L34+L38)*'O1 Revenue to cost|RR'!L38),0,(L58/(L34+L38)*'O1 Revenue to cost|RR'!L38))</f>
        <v>0</v>
      </c>
      <c r="M25" s="763">
        <f>IF(ISERROR(M58/(M34+M38)*'O1 Revenue to cost|RR'!M38),0,(M58/(M34+M38)*'O1 Revenue to cost|RR'!M38))</f>
        <v>0</v>
      </c>
      <c r="N25" s="763">
        <f>IF(ISERROR(N58/(N34+N38)*'O1 Revenue to cost|RR'!N38),0,(N58/(N34+N38)*'O1 Revenue to cost|RR'!N38))</f>
        <v>0</v>
      </c>
      <c r="O25" s="763">
        <f>IF(ISERROR(O58/(O34+O38)*'O1 Revenue to cost|RR'!O38),0,(O58/(O34+O38)*'O1 Revenue to cost|RR'!O38))</f>
        <v>0</v>
      </c>
      <c r="P25" s="763">
        <f>IF(ISERROR(P58/(P34+P38)*'O1 Revenue to cost|RR'!P38),0,(P58/(P34+P38)*'O1 Revenue to cost|RR'!P38))</f>
        <v>0</v>
      </c>
      <c r="Q25" s="763">
        <f>IF(ISERROR(Q58/(Q34+Q38)*'O1 Revenue to cost|RR'!Q38),0,(Q58/(Q34+Q38)*'O1 Revenue to cost|RR'!Q38))</f>
        <v>0</v>
      </c>
      <c r="R25" s="763">
        <f>IF(ISERROR(R58/(R34+R38)*'O1 Revenue to cost|RR'!R38),0,(R58/(R34+R38)*'O1 Revenue to cost|RR'!R38))</f>
        <v>0</v>
      </c>
      <c r="S25" s="763">
        <f>IF(ISERROR(S58/(S34+S38)*'O1 Revenue to cost|RR'!S38),0,(S58/(S34+S38)*'O1 Revenue to cost|RR'!S38))</f>
        <v>0</v>
      </c>
      <c r="T25" s="763">
        <f>IF(ISERROR(T58/(T34+T38)*'O1 Revenue to cost|RR'!T38),0,(T58/(T34+T38)*'O1 Revenue to cost|RR'!T38))</f>
        <v>0</v>
      </c>
      <c r="U25" s="763">
        <f>IF(ISERROR(U58/(U34+U38)*'O1 Revenue to cost|RR'!U38),0,(U58/(U34+U38)*'O1 Revenue to cost|RR'!U38))</f>
        <v>0</v>
      </c>
      <c r="V25" s="763">
        <f>IF(ISERROR(V58/(V34+V38)*'O1 Revenue to cost|RR'!V38),0,(V58/(V34+V38)*'O1 Revenue to cost|RR'!V38))</f>
        <v>0</v>
      </c>
      <c r="W25" s="651">
        <f>IF(ISERROR(W58/(W34+W38)*'O1 Revenue to cost|RR'!W38),0,(W58/(W34+W38)*'O1 Revenue to cost|RR'!W38))</f>
        <v>0</v>
      </c>
    </row>
    <row r="26" spans="1:24" s="849" customFormat="1" ht="23.25" customHeight="1">
      <c r="B26" s="902" t="s">
        <v>769</v>
      </c>
      <c r="C26" s="2179">
        <f>IF(SUM(C15:C25)=SUM(D26:W26), SUM(C15:C25), "Error - Please Revise")</f>
        <v>121184.91742989482</v>
      </c>
      <c r="D26" s="883">
        <f t="shared" ref="D26:W26" si="5">SUM(D15:D25)</f>
        <v>79754.334520318516</v>
      </c>
      <c r="E26" s="883">
        <f t="shared" si="5"/>
        <v>40936.76058997272</v>
      </c>
      <c r="F26" s="883">
        <f t="shared" si="5"/>
        <v>0</v>
      </c>
      <c r="G26" s="883">
        <f t="shared" si="5"/>
        <v>0</v>
      </c>
      <c r="H26" s="883">
        <f t="shared" si="5"/>
        <v>0</v>
      </c>
      <c r="I26" s="883">
        <f t="shared" si="5"/>
        <v>0</v>
      </c>
      <c r="J26" s="883">
        <f t="shared" si="5"/>
        <v>237.57797281474882</v>
      </c>
      <c r="K26" s="883">
        <f t="shared" si="5"/>
        <v>0</v>
      </c>
      <c r="L26" s="883">
        <f t="shared" si="5"/>
        <v>256.24434678884506</v>
      </c>
      <c r="M26" s="883">
        <f t="shared" si="5"/>
        <v>0</v>
      </c>
      <c r="N26" s="883">
        <f t="shared" si="5"/>
        <v>0</v>
      </c>
      <c r="O26" s="883">
        <f t="shared" si="5"/>
        <v>0</v>
      </c>
      <c r="P26" s="883">
        <f t="shared" si="5"/>
        <v>0</v>
      </c>
      <c r="Q26" s="883">
        <f t="shared" si="5"/>
        <v>0</v>
      </c>
      <c r="R26" s="883">
        <f t="shared" si="5"/>
        <v>0</v>
      </c>
      <c r="S26" s="883">
        <f t="shared" si="5"/>
        <v>0</v>
      </c>
      <c r="T26" s="883">
        <f t="shared" si="5"/>
        <v>0</v>
      </c>
      <c r="U26" s="883">
        <f t="shared" si="5"/>
        <v>0</v>
      </c>
      <c r="V26" s="883">
        <f t="shared" si="5"/>
        <v>0</v>
      </c>
      <c r="W26" s="884">
        <f t="shared" si="5"/>
        <v>0</v>
      </c>
      <c r="X26" s="166"/>
    </row>
    <row r="27" spans="1:24" s="766" customFormat="1">
      <c r="C27" s="803"/>
      <c r="D27" s="772"/>
      <c r="E27" s="772"/>
      <c r="F27" s="772"/>
      <c r="G27" s="772"/>
      <c r="H27" s="772"/>
      <c r="I27" s="772"/>
      <c r="J27" s="772"/>
      <c r="K27" s="772"/>
      <c r="L27" s="772"/>
      <c r="M27" s="772"/>
      <c r="N27" s="772"/>
      <c r="O27" s="772"/>
      <c r="P27" s="772"/>
      <c r="Q27" s="772"/>
      <c r="R27" s="772"/>
      <c r="S27" s="772"/>
      <c r="T27" s="772"/>
      <c r="U27" s="772"/>
      <c r="V27" s="772"/>
      <c r="W27" s="773"/>
      <c r="X27" s="772"/>
    </row>
    <row r="28" spans="1:24" s="766" customFormat="1">
      <c r="B28" s="766" t="s">
        <v>83</v>
      </c>
      <c r="C28" s="767">
        <f>SUM(D28:W28)</f>
        <v>45240.4</v>
      </c>
      <c r="D28" s="768">
        <f>IF('I8 Demand Data'!$C$15="4 NCP",'E3 PLCC'!C55,IF('I8 Demand Data'!$C$15="1 NCP",'E3 PLCC'!C42,'E3 PLCC'!C68))</f>
        <v>29572</v>
      </c>
      <c r="E28" s="768">
        <f>IF('I8 Demand Data'!$C$15="4 NCP",'E3 PLCC'!D55,IF('I8 Demand Data'!$C$15="1 NCP",'E3 PLCC'!D42,'E3 PLCC'!D68))</f>
        <v>15541</v>
      </c>
      <c r="F28" s="768">
        <f>IF('I8 Demand Data'!$C$15="4 NCP",'E3 PLCC'!E55,IF('I8 Demand Data'!$C$15="1 NCP",'E3 PLCC'!E42,'E3 PLCC'!E68))</f>
        <v>0</v>
      </c>
      <c r="G28" s="768">
        <f>IF('I8 Demand Data'!$C$15="4 NCP",'E3 PLCC'!F55,IF('I8 Demand Data'!$C$15="1 NCP",'E3 PLCC'!F42,'E3 PLCC'!F68))</f>
        <v>0</v>
      </c>
      <c r="H28" s="768">
        <f>IF('I8 Demand Data'!$C$15="4 NCP",'E3 PLCC'!G55,IF('I8 Demand Data'!$C$15="1 NCP",'E3 PLCC'!G42,'E3 PLCC'!G68))</f>
        <v>0</v>
      </c>
      <c r="I28" s="768">
        <f>IF('I8 Demand Data'!$C$15="4 NCP",'E3 PLCC'!H55,IF('I8 Demand Data'!$C$15="1 NCP",'E3 PLCC'!H42,'E3 PLCC'!H68))</f>
        <v>0</v>
      </c>
      <c r="J28" s="768">
        <f>IF('I8 Demand Data'!$C$15="4 NCP",'E3 PLCC'!I55,IF('I8 Demand Data'!$C$15="1 NCP",'E3 PLCC'!I42,'E3 PLCC'!I68))</f>
        <v>31</v>
      </c>
      <c r="K28" s="768">
        <f>IF('I8 Demand Data'!$C$15="4 NCP",'E3 PLCC'!J55,IF('I8 Demand Data'!$C$15="1 NCP",'E3 PLCC'!J42,'E3 PLCC'!J68))</f>
        <v>0</v>
      </c>
      <c r="L28" s="768">
        <f>IF('I8 Demand Data'!$C$15="4 NCP",'E3 PLCC'!K55,IF('I8 Demand Data'!$C$15="1 NCP",'E3 PLCC'!K42,'E3 PLCC'!K68))</f>
        <v>96.4</v>
      </c>
      <c r="M28" s="768">
        <f>IF('I8 Demand Data'!$C$15="4 NCP",'E3 PLCC'!L55,IF('I8 Demand Data'!$C$15="1 NCP",'E3 PLCC'!L42,'E3 PLCC'!L68))</f>
        <v>0</v>
      </c>
      <c r="N28" s="768">
        <f>IF('I8 Demand Data'!$C$15="4 NCP",'E3 PLCC'!M55,IF('I8 Demand Data'!$C$15="1 NCP",'E3 PLCC'!M42,'E3 PLCC'!M68))</f>
        <v>0</v>
      </c>
      <c r="O28" s="768">
        <f>IF('I8 Demand Data'!$C$15="4 NCP",'E3 PLCC'!N55,IF('I8 Demand Data'!$C$15="1 NCP",'E3 PLCC'!N42,'E3 PLCC'!N68))</f>
        <v>0</v>
      </c>
      <c r="P28" s="768">
        <f>IF('I8 Demand Data'!$C$15="4 NCP",'E3 PLCC'!O55,IF('I8 Demand Data'!$C$15="1 NCP",'E3 PLCC'!O42,'E3 PLCC'!O68))</f>
        <v>0</v>
      </c>
      <c r="Q28" s="768">
        <f>IF('I8 Demand Data'!$C$15="4 NCP",'E3 PLCC'!P55,IF('I8 Demand Data'!$C$15="1 NCP",'E3 PLCC'!P42,'E3 PLCC'!P68))</f>
        <v>0</v>
      </c>
      <c r="R28" s="768">
        <f>IF('I8 Demand Data'!$C$15="4 NCP",'E3 PLCC'!Q55,IF('I8 Demand Data'!$C$15="1 NCP",'E3 PLCC'!Q42,'E3 PLCC'!Q68))</f>
        <v>0</v>
      </c>
      <c r="S28" s="768">
        <f>IF('I8 Demand Data'!$C$15="4 NCP",'E3 PLCC'!R55,IF('I8 Demand Data'!$C$15="1 NCP",'E3 PLCC'!R42,'E3 PLCC'!R68))</f>
        <v>0</v>
      </c>
      <c r="T28" s="768">
        <f>IF('I8 Demand Data'!$C$15="4 NCP",'E3 PLCC'!S55,IF('I8 Demand Data'!$C$15="1 NCP",'E3 PLCC'!S42,'E3 PLCC'!S68))</f>
        <v>0</v>
      </c>
      <c r="U28" s="768">
        <f>IF('I8 Demand Data'!$C$15="4 NCP",'E3 PLCC'!T55,IF('I8 Demand Data'!$C$15="1 NCP",'E3 PLCC'!T42,'E3 PLCC'!T68))</f>
        <v>0</v>
      </c>
      <c r="V28" s="768">
        <f>IF('I8 Demand Data'!$C$15="4 NCP",'E3 PLCC'!U55,IF('I8 Demand Data'!$C$15="1 NCP",'E3 PLCC'!U42,'E3 PLCC'!U68))</f>
        <v>0</v>
      </c>
      <c r="W28" s="769">
        <f>IF('I8 Demand Data'!$C$15="4 NCP",'E3 PLCC'!V55,IF('I8 Demand Data'!$C$15="1 NCP",'E3 PLCC'!V42,'E3 PLCC'!V68))</f>
        <v>0</v>
      </c>
      <c r="X28" s="772"/>
    </row>
    <row r="29" spans="1:24" s="766" customFormat="1">
      <c r="B29" s="766" t="s">
        <v>78</v>
      </c>
      <c r="C29" s="767">
        <f>SUM(D29:W29)</f>
        <v>6233.6</v>
      </c>
      <c r="D29" s="768">
        <f>IF('I8 Demand Data'!$C$15="4 NCP",MIN('E3 PLCC'!C27*4,'E3 PLCC'!C49),IF('I8 Demand Data'!$C$15="1 NCP",MIN('E3 PLCC'!C27,'E3 PLCC'!C36),MIN('E3 PLCC'!C27*12,'E3 PLCC'!C62)))</f>
        <v>5264</v>
      </c>
      <c r="E29" s="768">
        <f>IF('I8 Demand Data'!$C$15="4 NCP",MIN('E3 PLCC'!D27*4,'E3 PLCC'!D49),IF('I8 Demand Data'!$C$15="1 NCP",MIN('E3 PLCC'!D27,'E3 PLCC'!D36),MIN('E3 PLCC'!D27*12,'E3 PLCC'!D62)))</f>
        <v>648</v>
      </c>
      <c r="F29" s="768">
        <f>IF('I8 Demand Data'!$C$15="4 NCP",MIN('E3 PLCC'!E27*4,'E3 PLCC'!E49),IF('I8 Demand Data'!$C$15="1 NCP",MIN('E3 PLCC'!E27,'E3 PLCC'!E36),MIN('E3 PLCC'!E27*12,'E3 PLCC'!E62)))</f>
        <v>0</v>
      </c>
      <c r="G29" s="768">
        <f>IF('I8 Demand Data'!$C$15="4 NCP",MIN('E3 PLCC'!F27*4,'E3 PLCC'!F49),IF('I8 Demand Data'!$C$15="1 NCP",MIN('E3 PLCC'!F27,'E3 PLCC'!F36),MIN('E3 PLCC'!F27*12,'E3 PLCC'!F62)))</f>
        <v>0</v>
      </c>
      <c r="H29" s="768">
        <f>IF('I8 Demand Data'!$C$15="4 NCP",MIN('E3 PLCC'!G27*4,'E3 PLCC'!G49),IF('I8 Demand Data'!$C$15="1 NCP",MIN('E3 PLCC'!G27,'E3 PLCC'!G36),MIN('E3 PLCC'!G27*12,'E3 PLCC'!G62)))</f>
        <v>0</v>
      </c>
      <c r="I29" s="768">
        <f>IF('I8 Demand Data'!$C$15="4 NCP",MIN('E3 PLCC'!H27*4,'E3 PLCC'!H49),IF('I8 Demand Data'!$C$15="1 NCP",MIN('E3 PLCC'!H27,'E3 PLCC'!H36),MIN('E3 PLCC'!H27*12,'E3 PLCC'!H62)))</f>
        <v>0</v>
      </c>
      <c r="J29" s="768">
        <f>IF('I8 Demand Data'!$C$15="4 NCP",MIN('E3 PLCC'!I27*4,'E3 PLCC'!I49),IF('I8 Demand Data'!$C$15="1 NCP",MIN('E3 PLCC'!I27,'E3 PLCC'!I36),MIN('E3 PLCC'!I27*12,'E3 PLCC'!I62)))</f>
        <v>312</v>
      </c>
      <c r="K29" s="768">
        <f>IF('I8 Demand Data'!$C$15="4 NCP",MIN('E3 PLCC'!J27*4,'E3 PLCC'!J49),IF('I8 Demand Data'!$C$15="1 NCP",MIN('E3 PLCC'!J27,'E3 PLCC'!J36),MIN('E3 PLCC'!J27*12,'E3 PLCC'!J62)))</f>
        <v>0</v>
      </c>
      <c r="L29" s="768">
        <f>IF('I8 Demand Data'!$C$15="4 NCP",MIN('E3 PLCC'!K27*4,'E3 PLCC'!K49),IF('I8 Demand Data'!$C$15="1 NCP",MIN('E3 PLCC'!K27,'E3 PLCC'!K36),MIN('E3 PLCC'!K27*12,'E3 PLCC'!K62)))</f>
        <v>9.6</v>
      </c>
      <c r="M29" s="768">
        <f>IF('I8 Demand Data'!$C$15="4 NCP",MIN('E3 PLCC'!L27*4,'E3 PLCC'!L49),IF('I8 Demand Data'!$C$15="1 NCP",MIN('E3 PLCC'!L27,'E3 PLCC'!L36),MIN('E3 PLCC'!L27*12,'E3 PLCC'!L62)))</f>
        <v>0</v>
      </c>
      <c r="N29" s="768">
        <f>IF('I8 Demand Data'!$C$15="4 NCP",MIN('E3 PLCC'!M27*4,'E3 PLCC'!M49),IF('I8 Demand Data'!$C$15="1 NCP",MIN('E3 PLCC'!M27,'E3 PLCC'!M36),MIN('E3 PLCC'!M27*12,'E3 PLCC'!M62)))</f>
        <v>0</v>
      </c>
      <c r="O29" s="768">
        <f>IF('I8 Demand Data'!$C$15="4 NCP",MIN('E3 PLCC'!N27*4,'E3 PLCC'!N49),IF('I8 Demand Data'!$C$15="1 NCP",MIN('E3 PLCC'!N27,'E3 PLCC'!N36),MIN('E3 PLCC'!N27*12,'E3 PLCC'!N62)))</f>
        <v>0</v>
      </c>
      <c r="P29" s="768">
        <f>IF('I8 Demand Data'!$C$15="4 NCP",MIN('E3 PLCC'!O27*4,'E3 PLCC'!O49),IF('I8 Demand Data'!$C$15="1 NCP",MIN('E3 PLCC'!O27,'E3 PLCC'!O36),MIN('E3 PLCC'!O27*12,'E3 PLCC'!O62)))</f>
        <v>0</v>
      </c>
      <c r="Q29" s="768">
        <f>IF('I8 Demand Data'!$C$15="4 NCP",MIN('E3 PLCC'!P27*4,'E3 PLCC'!P49),IF('I8 Demand Data'!$C$15="1 NCP",MIN('E3 PLCC'!P27,'E3 PLCC'!P36),MIN('E3 PLCC'!P27*12,'E3 PLCC'!P62)))</f>
        <v>0</v>
      </c>
      <c r="R29" s="768">
        <f>IF('I8 Demand Data'!$C$15="4 NCP",MIN('E3 PLCC'!Q27*4,'E3 PLCC'!Q49),IF('I8 Demand Data'!$C$15="1 NCP",MIN('E3 PLCC'!Q27,'E3 PLCC'!Q36),MIN('E3 PLCC'!Q27*12,'E3 PLCC'!Q62)))</f>
        <v>0</v>
      </c>
      <c r="S29" s="768">
        <f>IF('I8 Demand Data'!$C$15="4 NCP",MIN('E3 PLCC'!R27*4,'E3 PLCC'!R49),IF('I8 Demand Data'!$C$15="1 NCP",MIN('E3 PLCC'!R27,'E3 PLCC'!R36),MIN('E3 PLCC'!R27*12,'E3 PLCC'!R62)))</f>
        <v>0</v>
      </c>
      <c r="T29" s="768">
        <f>IF('I8 Demand Data'!$C$15="4 NCP",MIN('E3 PLCC'!S27*4,'E3 PLCC'!S49),IF('I8 Demand Data'!$C$15="1 NCP",MIN('E3 PLCC'!S27,'E3 PLCC'!S36),MIN('E3 PLCC'!S27*12,'E3 PLCC'!S62)))</f>
        <v>0</v>
      </c>
      <c r="U29" s="768">
        <f>IF('I8 Demand Data'!$C$15="4 NCP",MIN('E3 PLCC'!T27*4,'E3 PLCC'!T49),IF('I8 Demand Data'!$C$15="1 NCP",MIN('E3 PLCC'!T27,'E3 PLCC'!T36),MIN('E3 PLCC'!T27*12,'E3 PLCC'!T62)))</f>
        <v>0</v>
      </c>
      <c r="V29" s="768">
        <f>IF('I8 Demand Data'!$C$15="4 NCP",MIN('E3 PLCC'!U27*4,'E3 PLCC'!U49),IF('I8 Demand Data'!$C$15="1 NCP",MIN('E3 PLCC'!U27,'E3 PLCC'!U36),MIN('E3 PLCC'!U27*12,'E3 PLCC'!U62)))</f>
        <v>0</v>
      </c>
      <c r="W29" s="769">
        <f>IF('I8 Demand Data'!$C$15="4 NCP",MIN('E3 PLCC'!V27*4,'E3 PLCC'!V49),IF('I8 Demand Data'!$C$15="1 NCP",MIN('E3 PLCC'!V27,'E3 PLCC'!V36),MIN('E3 PLCC'!V27*12,'E3 PLCC'!V62)))</f>
        <v>0</v>
      </c>
      <c r="X29" s="772"/>
    </row>
    <row r="30" spans="1:24" s="766" customFormat="1">
      <c r="B30" s="766" t="s">
        <v>79</v>
      </c>
      <c r="C30" s="771">
        <f>SUM(D30:W30)</f>
        <v>18320.298892756306</v>
      </c>
      <c r="D30" s="772">
        <f>IF(ISERROR(D26/D28),0,D26/D28*D29)</f>
        <v>14196.767784220097</v>
      </c>
      <c r="E30" s="772">
        <f t="shared" ref="E30:W30" si="6">IF(ISERROR(E26/E28),0,E26/E28*E29)</f>
        <v>1706.9056600155925</v>
      </c>
      <c r="F30" s="772">
        <f t="shared" si="6"/>
        <v>0</v>
      </c>
      <c r="G30" s="772">
        <f t="shared" si="6"/>
        <v>0</v>
      </c>
      <c r="H30" s="772">
        <f t="shared" si="6"/>
        <v>0</v>
      </c>
      <c r="I30" s="772">
        <f t="shared" si="6"/>
        <v>0</v>
      </c>
      <c r="J30" s="772">
        <f t="shared" si="6"/>
        <v>2391.1073392968269</v>
      </c>
      <c r="K30" s="772">
        <f t="shared" si="6"/>
        <v>0</v>
      </c>
      <c r="L30" s="772">
        <f t="shared" si="6"/>
        <v>25.518109223785398</v>
      </c>
      <c r="M30" s="772">
        <f t="shared" si="6"/>
        <v>0</v>
      </c>
      <c r="N30" s="772">
        <f t="shared" si="6"/>
        <v>0</v>
      </c>
      <c r="O30" s="772">
        <f t="shared" si="6"/>
        <v>0</v>
      </c>
      <c r="P30" s="772">
        <f t="shared" si="6"/>
        <v>0</v>
      </c>
      <c r="Q30" s="772">
        <f t="shared" si="6"/>
        <v>0</v>
      </c>
      <c r="R30" s="772">
        <f t="shared" si="6"/>
        <v>0</v>
      </c>
      <c r="S30" s="772">
        <f t="shared" si="6"/>
        <v>0</v>
      </c>
      <c r="T30" s="772">
        <f t="shared" si="6"/>
        <v>0</v>
      </c>
      <c r="U30" s="772">
        <f t="shared" si="6"/>
        <v>0</v>
      </c>
      <c r="V30" s="772">
        <f t="shared" si="6"/>
        <v>0</v>
      </c>
      <c r="W30" s="773">
        <f t="shared" si="6"/>
        <v>0</v>
      </c>
      <c r="X30" s="772"/>
    </row>
    <row r="31" spans="1:24" s="650" customFormat="1">
      <c r="A31" s="647"/>
      <c r="B31" s="766"/>
      <c r="C31" s="764"/>
      <c r="D31" s="763"/>
      <c r="E31" s="763"/>
      <c r="F31" s="763"/>
      <c r="G31" s="763"/>
      <c r="H31" s="763"/>
      <c r="I31" s="763"/>
      <c r="J31" s="763"/>
      <c r="K31" s="763"/>
      <c r="L31" s="763"/>
      <c r="M31" s="763"/>
      <c r="N31" s="763"/>
      <c r="O31" s="763"/>
      <c r="P31" s="763"/>
      <c r="Q31" s="763"/>
      <c r="R31" s="763"/>
      <c r="S31" s="763"/>
      <c r="T31" s="763"/>
      <c r="U31" s="763"/>
      <c r="V31" s="763"/>
      <c r="W31" s="651"/>
      <c r="X31" s="763"/>
    </row>
    <row r="32" spans="1:24" s="650" customFormat="1">
      <c r="B32" s="766" t="s">
        <v>349</v>
      </c>
      <c r="C32" s="764">
        <f>SUM(D32:W32)</f>
        <v>1429336.0000000002</v>
      </c>
      <c r="D32" s="763">
        <f>SUM('O4 Summary by Class &amp; Accounts'!E60:E73)+SUM('O4 Summary by Class &amp; Accounts'!E74:E76)+SUM('O4 Summary by Class &amp; Accounts'!E77) +SUM('O4 Summary by Class &amp; Accounts'!E79:E80)</f>
        <v>933239.50003876374</v>
      </c>
      <c r="E32" s="763">
        <f>SUM('O4 Summary by Class &amp; Accounts'!F60:F73)+SUM('O4 Summary by Class &amp; Accounts'!F74:F76)+SUM('O4 Summary by Class &amp; Accounts'!F77) +SUM('O4 Summary by Class &amp; Accounts'!F79:F80)</f>
        <v>305686.29628726799</v>
      </c>
      <c r="F32" s="763">
        <f>SUM('O4 Summary by Class &amp; Accounts'!G60:G73)+SUM('O4 Summary by Class &amp; Accounts'!G74:G76)+SUM('O4 Summary by Class &amp; Accounts'!G77) +SUM('O4 Summary by Class &amp; Accounts'!G79:G80)</f>
        <v>165743.62494112394</v>
      </c>
      <c r="G32" s="763">
        <f>SUM('O4 Summary by Class &amp; Accounts'!H60:H73)+SUM('O4 Summary by Class &amp; Accounts'!H74:H76)+SUM('O4 Summary by Class &amp; Accounts'!H77) +SUM('O4 Summary by Class &amp; Accounts'!H79:H80)</f>
        <v>0</v>
      </c>
      <c r="H32" s="763">
        <f>SUM('O4 Summary by Class &amp; Accounts'!I60:I73)+SUM('O4 Summary by Class &amp; Accounts'!I74:I76)+SUM('O4 Summary by Class &amp; Accounts'!I77) +SUM('O4 Summary by Class &amp; Accounts'!I79:I80)</f>
        <v>0</v>
      </c>
      <c r="I32" s="763">
        <f>SUM('O4 Summary by Class &amp; Accounts'!J60:J73)+SUM('O4 Summary by Class &amp; Accounts'!J74:J76)+SUM('O4 Summary by Class &amp; Accounts'!J77) +SUM('O4 Summary by Class &amp; Accounts'!J79:J80)</f>
        <v>0</v>
      </c>
      <c r="J32" s="763">
        <f>SUM('O4 Summary by Class &amp; Accounts'!K60:K73)+SUM('O4 Summary by Class &amp; Accounts'!K74:K76)+SUM('O4 Summary by Class &amp; Accounts'!K77) +SUM('O4 Summary by Class &amp; Accounts'!K79:K80)</f>
        <v>22689.03470586324</v>
      </c>
      <c r="K32" s="763">
        <f>SUM('O4 Summary by Class &amp; Accounts'!L60:L73)+SUM('O4 Summary by Class &amp; Accounts'!L74:L76)+SUM('O4 Summary by Class &amp; Accounts'!L77) +SUM('O4 Summary by Class &amp; Accounts'!L79:L80)</f>
        <v>0</v>
      </c>
      <c r="L32" s="763">
        <f>SUM('O4 Summary by Class &amp; Accounts'!M60:M73)+SUM('O4 Summary by Class &amp; Accounts'!M74:M76)+SUM('O4 Summary by Class &amp; Accounts'!M77) +SUM('O4 Summary by Class &amp; Accounts'!M79:M80)</f>
        <v>1977.5440269813605</v>
      </c>
      <c r="M32" s="763">
        <f>SUM('O4 Summary by Class &amp; Accounts'!N60:N73)+SUM('O4 Summary by Class &amp; Accounts'!N74:N76)+SUM('O4 Summary by Class &amp; Accounts'!N77) +SUM('O4 Summary by Class &amp; Accounts'!N79:N80)</f>
        <v>0</v>
      </c>
      <c r="N32" s="763">
        <f>SUM('O4 Summary by Class &amp; Accounts'!O60:O73)+SUM('O4 Summary by Class &amp; Accounts'!O74:O76)+SUM('O4 Summary by Class &amp; Accounts'!O77) +SUM('O4 Summary by Class &amp; Accounts'!O79:O80)</f>
        <v>0</v>
      </c>
      <c r="O32" s="763">
        <f>SUM('O4 Summary by Class &amp; Accounts'!P60:P73)+SUM('O4 Summary by Class &amp; Accounts'!P74:P76)+SUM('O4 Summary by Class &amp; Accounts'!P77) +SUM('O4 Summary by Class &amp; Accounts'!P79:P80)</f>
        <v>0</v>
      </c>
      <c r="P32" s="763">
        <f>SUM('O4 Summary by Class &amp; Accounts'!Q60:Q73)+SUM('O4 Summary by Class &amp; Accounts'!Q74:Q76)+SUM('O4 Summary by Class &amp; Accounts'!Q77) +SUM('O4 Summary by Class &amp; Accounts'!Q79:Q80)</f>
        <v>0</v>
      </c>
      <c r="Q32" s="763">
        <f>SUM('O4 Summary by Class &amp; Accounts'!R60:R73)+SUM('O4 Summary by Class &amp; Accounts'!R74:R76)+SUM('O4 Summary by Class &amp; Accounts'!R77) +SUM('O4 Summary by Class &amp; Accounts'!R79:R80)</f>
        <v>0</v>
      </c>
      <c r="R32" s="763">
        <f>SUM('O4 Summary by Class &amp; Accounts'!S60:S73)+SUM('O4 Summary by Class &amp; Accounts'!S74:S76)+SUM('O4 Summary by Class &amp; Accounts'!S77) +SUM('O4 Summary by Class &amp; Accounts'!S79:S80)</f>
        <v>0</v>
      </c>
      <c r="S32" s="763">
        <f>SUM('O4 Summary by Class &amp; Accounts'!T60:T73)+SUM('O4 Summary by Class &amp; Accounts'!T74:T76)+SUM('O4 Summary by Class &amp; Accounts'!T77) +SUM('O4 Summary by Class &amp; Accounts'!T79:T80)</f>
        <v>0</v>
      </c>
      <c r="T32" s="763">
        <f>SUM('O4 Summary by Class &amp; Accounts'!U60:U73)+SUM('O4 Summary by Class &amp; Accounts'!U74:U76)+SUM('O4 Summary by Class &amp; Accounts'!U77) +SUM('O4 Summary by Class &amp; Accounts'!U79:U80)</f>
        <v>0</v>
      </c>
      <c r="U32" s="763">
        <f>SUM('O4 Summary by Class &amp; Accounts'!V60:V73)+SUM('O4 Summary by Class &amp; Accounts'!V74:V76)+SUM('O4 Summary by Class &amp; Accounts'!V77) +SUM('O4 Summary by Class &amp; Accounts'!V79:V80)</f>
        <v>0</v>
      </c>
      <c r="V32" s="763">
        <f>SUM('O4 Summary by Class &amp; Accounts'!W60:W73)+SUM('O4 Summary by Class &amp; Accounts'!W74:W76)+SUM('O4 Summary by Class &amp; Accounts'!W77) +SUM('O4 Summary by Class &amp; Accounts'!W79:W80)</f>
        <v>0</v>
      </c>
      <c r="W32" s="651">
        <f>SUM('O4 Summary by Class &amp; Accounts'!X60:X73)+SUM('O4 Summary by Class &amp; Accounts'!X74:X76)+SUM('O4 Summary by Class &amp; Accounts'!X77) +SUM('O4 Summary by Class &amp; Accounts'!X79:X80)</f>
        <v>0</v>
      </c>
      <c r="X32" s="763"/>
    </row>
    <row r="33" spans="1:31" s="650" customFormat="1">
      <c r="B33" s="766" t="s">
        <v>350</v>
      </c>
      <c r="C33" s="764">
        <f>SUM(D33:W33)</f>
        <v>-1090527</v>
      </c>
      <c r="D33" s="763">
        <f>'O7 Amortization'!AW80+'O7 Amortization'!AW151+'O7 Amortization'!AW222+'O7 Amortization'!AW293</f>
        <v>-712024.93483601674</v>
      </c>
      <c r="E33" s="763">
        <f>'O7 Amortization'!AX80+'O7 Amortization'!AX151+'O7 Amortization'!AX222+'O7 Amortization'!AX293</f>
        <v>-233226.58887152182</v>
      </c>
      <c r="F33" s="763">
        <f>'O7 Amortization'!AY80+'O7 Amortization'!AY151+'O7 Amortization'!AY222+'O7 Amortization'!AY293</f>
        <v>-126455.84948267518</v>
      </c>
      <c r="G33" s="763">
        <f>'O7 Amortization'!AZ80+'O7 Amortization'!AZ151+'O7 Amortization'!AZ222+'O7 Amortization'!AZ293</f>
        <v>0</v>
      </c>
      <c r="H33" s="763">
        <f>'O7 Amortization'!BA80+'O7 Amortization'!BA151+'O7 Amortization'!BA222+'O7 Amortization'!BA293</f>
        <v>0</v>
      </c>
      <c r="I33" s="763">
        <f>'O7 Amortization'!BB80+'O7 Amortization'!BB151+'O7 Amortization'!BB222+'O7 Amortization'!BB293</f>
        <v>0</v>
      </c>
      <c r="J33" s="763">
        <f>'O7 Amortization'!BC80+'O7 Amortization'!BC151+'O7 Amortization'!BC222+'O7 Amortization'!BC293</f>
        <v>-17310.838704601938</v>
      </c>
      <c r="K33" s="763">
        <f>'O7 Amortization'!BD80+'O7 Amortization'!BD151+'O7 Amortization'!BD222+'O7 Amortization'!BD293</f>
        <v>0</v>
      </c>
      <c r="L33" s="763">
        <f>'O7 Amortization'!BE80+'O7 Amortization'!BE151+'O7 Amortization'!BE222+'O7 Amortization'!BE293</f>
        <v>-1508.7881051844367</v>
      </c>
      <c r="M33" s="763">
        <f>'O7 Amortization'!BF80+'O7 Amortization'!BF151+'O7 Amortization'!BF222+'O7 Amortization'!BF293</f>
        <v>0</v>
      </c>
      <c r="N33" s="763">
        <f>'O7 Amortization'!BG80+'O7 Amortization'!BG151+'O7 Amortization'!BG222+'O7 Amortization'!BG293</f>
        <v>0</v>
      </c>
      <c r="O33" s="763">
        <f>'O7 Amortization'!BH80+'O7 Amortization'!BH151+'O7 Amortization'!BH222+'O7 Amortization'!BH293</f>
        <v>0</v>
      </c>
      <c r="P33" s="763">
        <f>'O7 Amortization'!BI80+'O7 Amortization'!BI151+'O7 Amortization'!BI222+'O7 Amortization'!BI293</f>
        <v>0</v>
      </c>
      <c r="Q33" s="763">
        <f>'O7 Amortization'!BJ80+'O7 Amortization'!BJ151+'O7 Amortization'!BJ222+'O7 Amortization'!BJ293</f>
        <v>0</v>
      </c>
      <c r="R33" s="763">
        <f>'O7 Amortization'!BK80+'O7 Amortization'!BK151+'O7 Amortization'!BK222+'O7 Amortization'!BK293</f>
        <v>0</v>
      </c>
      <c r="S33" s="763">
        <f>'O7 Amortization'!BL80+'O7 Amortization'!BL151+'O7 Amortization'!BL222+'O7 Amortization'!BL293</f>
        <v>0</v>
      </c>
      <c r="T33" s="763">
        <f>'O7 Amortization'!BM80+'O7 Amortization'!BM151+'O7 Amortization'!BM222+'O7 Amortization'!BM293</f>
        <v>0</v>
      </c>
      <c r="U33" s="763">
        <f>'O7 Amortization'!BN80+'O7 Amortization'!BN151+'O7 Amortization'!BN222+'O7 Amortization'!BN293</f>
        <v>0</v>
      </c>
      <c r="V33" s="763">
        <f>'O7 Amortization'!BO80+'O7 Amortization'!BO151+'O7 Amortization'!BO222+'O7 Amortization'!BO293</f>
        <v>0</v>
      </c>
      <c r="W33" s="651">
        <f>'O7 Amortization'!BP80+'O7 Amortization'!BP151+'O7 Amortization'!BP222+'O7 Amortization'!BP293</f>
        <v>0</v>
      </c>
      <c r="X33" s="763"/>
    </row>
    <row r="34" spans="1:31" s="650" customFormat="1">
      <c r="B34" s="766" t="s">
        <v>351</v>
      </c>
      <c r="C34" s="764">
        <f>SUM(D34:W34)</f>
        <v>338809.00000000012</v>
      </c>
      <c r="D34" s="763">
        <f t="shared" ref="D34:W34" si="7">D32+D33</f>
        <v>221214.56520274701</v>
      </c>
      <c r="E34" s="763">
        <f t="shared" si="7"/>
        <v>72459.707415746176</v>
      </c>
      <c r="F34" s="763">
        <f t="shared" si="7"/>
        <v>39287.775458448756</v>
      </c>
      <c r="G34" s="763">
        <f t="shared" si="7"/>
        <v>0</v>
      </c>
      <c r="H34" s="763">
        <f t="shared" si="7"/>
        <v>0</v>
      </c>
      <c r="I34" s="763">
        <f t="shared" si="7"/>
        <v>0</v>
      </c>
      <c r="J34" s="763">
        <f t="shared" si="7"/>
        <v>5378.1960012613017</v>
      </c>
      <c r="K34" s="763">
        <f t="shared" si="7"/>
        <v>0</v>
      </c>
      <c r="L34" s="763">
        <f t="shared" si="7"/>
        <v>468.75592179692376</v>
      </c>
      <c r="M34" s="763">
        <f t="shared" si="7"/>
        <v>0</v>
      </c>
      <c r="N34" s="763">
        <f t="shared" si="7"/>
        <v>0</v>
      </c>
      <c r="O34" s="763">
        <f t="shared" si="7"/>
        <v>0</v>
      </c>
      <c r="P34" s="763">
        <f t="shared" si="7"/>
        <v>0</v>
      </c>
      <c r="Q34" s="763">
        <f t="shared" si="7"/>
        <v>0</v>
      </c>
      <c r="R34" s="763">
        <f t="shared" si="7"/>
        <v>0</v>
      </c>
      <c r="S34" s="763">
        <f t="shared" si="7"/>
        <v>0</v>
      </c>
      <c r="T34" s="763">
        <f t="shared" si="7"/>
        <v>0</v>
      </c>
      <c r="U34" s="763">
        <f t="shared" si="7"/>
        <v>0</v>
      </c>
      <c r="V34" s="763">
        <f t="shared" si="7"/>
        <v>0</v>
      </c>
      <c r="W34" s="651">
        <f t="shared" si="7"/>
        <v>0</v>
      </c>
      <c r="X34" s="763"/>
    </row>
    <row r="35" spans="1:31" s="650" customFormat="1">
      <c r="B35" s="766"/>
      <c r="C35" s="764"/>
      <c r="D35" s="763"/>
      <c r="E35" s="763"/>
      <c r="F35" s="763"/>
      <c r="G35" s="763"/>
      <c r="H35" s="763"/>
      <c r="I35" s="763"/>
      <c r="J35" s="763"/>
      <c r="K35" s="763"/>
      <c r="L35" s="763"/>
      <c r="M35" s="763"/>
      <c r="N35" s="763"/>
      <c r="O35" s="763"/>
      <c r="P35" s="763"/>
      <c r="Q35" s="763"/>
      <c r="R35" s="763"/>
      <c r="S35" s="763"/>
      <c r="T35" s="763"/>
      <c r="U35" s="763"/>
      <c r="V35" s="763"/>
      <c r="W35" s="651"/>
      <c r="X35" s="763"/>
    </row>
    <row r="36" spans="1:31" s="650" customFormat="1">
      <c r="B36" s="766" t="s">
        <v>352</v>
      </c>
      <c r="C36" s="764">
        <f>SUM(D36:W36)</f>
        <v>39129</v>
      </c>
      <c r="D36" s="763">
        <f>'O7 Amortization'!AW367+'O7 Amortization'!AW439+'O7 Amortization'!AW512+'O7 Amortization'!AW585</f>
        <v>25548.036568740157</v>
      </c>
      <c r="E36" s="763">
        <f>'O7 Amortization'!AX367+'O7 Amortization'!AX439+'O7 Amortization'!AX512+'O7 Amortization'!AX585</f>
        <v>8368.3606145962221</v>
      </c>
      <c r="F36" s="763">
        <f>'O7 Amortization'!AY367+'O7 Amortization'!AY439+'O7 Amortization'!AY512+'O7 Amortization'!AY585</f>
        <v>4537.3392262709658</v>
      </c>
      <c r="G36" s="763">
        <f>'O7 Amortization'!AZ367+'O7 Amortization'!AZ439+'O7 Amortization'!AZ512+'O7 Amortization'!AZ585</f>
        <v>0</v>
      </c>
      <c r="H36" s="763">
        <f>'O7 Amortization'!BA367+'O7 Amortization'!BA439+'O7 Amortization'!BA512+'O7 Amortization'!BA585</f>
        <v>0</v>
      </c>
      <c r="I36" s="763">
        <f>'O7 Amortization'!BB367+'O7 Amortization'!BB439+'O7 Amortization'!BB512+'O7 Amortization'!BB585</f>
        <v>0</v>
      </c>
      <c r="J36" s="763">
        <f>'O7 Amortization'!BC367+'O7 Amortization'!BC439+'O7 Amortization'!BC512+'O7 Amortization'!BC585</f>
        <v>621.12704011213782</v>
      </c>
      <c r="K36" s="763">
        <f>'O7 Amortization'!BD367+'O7 Amortization'!BD439+'O7 Amortization'!BD512+'O7 Amortization'!BD585</f>
        <v>0</v>
      </c>
      <c r="L36" s="763">
        <f>'O7 Amortization'!BE367+'O7 Amortization'!BE439+'O7 Amortization'!BE512+'O7 Amortization'!BE585</f>
        <v>54.136550280517426</v>
      </c>
      <c r="M36" s="763">
        <f>'O7 Amortization'!BF367+'O7 Amortization'!BF439+'O7 Amortization'!BF512+'O7 Amortization'!BF585</f>
        <v>0</v>
      </c>
      <c r="N36" s="763">
        <f>'O7 Amortization'!BG367+'O7 Amortization'!BG439+'O7 Amortization'!BG512+'O7 Amortization'!BG585</f>
        <v>0</v>
      </c>
      <c r="O36" s="763">
        <f>'O7 Amortization'!BH367+'O7 Amortization'!BH439+'O7 Amortization'!BH512+'O7 Amortization'!BH585</f>
        <v>0</v>
      </c>
      <c r="P36" s="763">
        <f>'O7 Amortization'!BI367+'O7 Amortization'!BI439+'O7 Amortization'!BI512+'O7 Amortization'!BI585</f>
        <v>0</v>
      </c>
      <c r="Q36" s="763">
        <f>'O7 Amortization'!BJ367+'O7 Amortization'!BJ439+'O7 Amortization'!BJ512+'O7 Amortization'!BJ585</f>
        <v>0</v>
      </c>
      <c r="R36" s="763">
        <f>'O7 Amortization'!BK367+'O7 Amortization'!BK439+'O7 Amortization'!BK512+'O7 Amortization'!BK585</f>
        <v>0</v>
      </c>
      <c r="S36" s="763">
        <f>'O7 Amortization'!BL367+'O7 Amortization'!BL439+'O7 Amortization'!BL512+'O7 Amortization'!BL585</f>
        <v>0</v>
      </c>
      <c r="T36" s="763">
        <f>'O7 Amortization'!BM367+'O7 Amortization'!BM439+'O7 Amortization'!BM512+'O7 Amortization'!BM585</f>
        <v>0</v>
      </c>
      <c r="U36" s="763">
        <f>'O7 Amortization'!BN367+'O7 Amortization'!BN439+'O7 Amortization'!BN512+'O7 Amortization'!BN585</f>
        <v>0</v>
      </c>
      <c r="V36" s="763">
        <f>'O7 Amortization'!BO367+'O7 Amortization'!BO439+'O7 Amortization'!BO512+'O7 Amortization'!BO585</f>
        <v>0</v>
      </c>
      <c r="W36" s="651">
        <f>'O7 Amortization'!BP367+'O7 Amortization'!BP439+'O7 Amortization'!BP512+'O7 Amortization'!BP585</f>
        <v>0</v>
      </c>
      <c r="X36" s="763"/>
    </row>
    <row r="37" spans="1:31" s="650" customFormat="1">
      <c r="B37" s="766"/>
      <c r="C37" s="764"/>
      <c r="D37" s="763"/>
      <c r="E37" s="763"/>
      <c r="F37" s="763"/>
      <c r="G37" s="763"/>
      <c r="H37" s="763"/>
      <c r="I37" s="763"/>
      <c r="J37" s="763"/>
      <c r="K37" s="763"/>
      <c r="L37" s="763"/>
      <c r="M37" s="763"/>
      <c r="N37" s="763"/>
      <c r="O37" s="763"/>
      <c r="P37" s="763"/>
      <c r="Q37" s="763"/>
      <c r="R37" s="763"/>
      <c r="S37" s="763"/>
      <c r="T37" s="763"/>
      <c r="U37" s="763"/>
      <c r="V37" s="763"/>
      <c r="W37" s="651"/>
      <c r="X37" s="763"/>
    </row>
    <row r="38" spans="1:31" s="650" customFormat="1">
      <c r="B38" s="877" t="s">
        <v>1210</v>
      </c>
      <c r="C38" s="885">
        <f>SUM(D38:W38)</f>
        <v>3330073.7800099975</v>
      </c>
      <c r="D38" s="903">
        <f>IF(ISERROR('O6 Source Data for E2'!D102), "-", 'O6 Source Data for E2'!D102)</f>
        <v>2174265.8056249376</v>
      </c>
      <c r="E38" s="903">
        <f>IF(ISERROR('O6 Source Data for E2'!E102), "-", 'O6 Source Data for E2'!E102)</f>
        <v>712189.38036584714</v>
      </c>
      <c r="F38" s="903">
        <f>IF(ISERROR('O6 Source Data for E2'!F102), "-", 'O6 Source Data for E2'!F102)</f>
        <v>386150.28210319183</v>
      </c>
      <c r="G38" s="903">
        <f>IF(ISERROR('O6 Source Data for E2'!G102), "-", 'O6 Source Data for E2'!G102)</f>
        <v>0</v>
      </c>
      <c r="H38" s="903">
        <f>IF(ISERROR('O6 Source Data for E2'!H102), "-", 'O6 Source Data for E2'!H102)</f>
        <v>0</v>
      </c>
      <c r="I38" s="903">
        <f>IF(ISERROR('O6 Source Data for E2'!I102), "-", 'O6 Source Data for E2'!I102)</f>
        <v>0</v>
      </c>
      <c r="J38" s="903">
        <f>IF(ISERROR('O6 Source Data for E2'!J102), "-", 'O6 Source Data for E2'!J102)</f>
        <v>52861.020479251907</v>
      </c>
      <c r="K38" s="903">
        <f>IF(ISERROR('O6 Source Data for E2'!K102), "-", 'O6 Source Data for E2'!K102)</f>
        <v>0</v>
      </c>
      <c r="L38" s="903">
        <f>IF(ISERROR('O6 Source Data for E2'!L102), "-", 'O6 Source Data for E2'!L102)</f>
        <v>4607.2914367692501</v>
      </c>
      <c r="M38" s="903">
        <f>IF(ISERROR('O6 Source Data for E2'!M102), "-", 'O6 Source Data for E2'!M102)</f>
        <v>0</v>
      </c>
      <c r="N38" s="903">
        <f>IF(ISERROR('O6 Source Data for E2'!N102), "-", 'O6 Source Data for E2'!N102)</f>
        <v>0</v>
      </c>
      <c r="O38" s="903">
        <f>IF(ISERROR('O6 Source Data for E2'!O102), "-", 'O6 Source Data for E2'!O102)</f>
        <v>0</v>
      </c>
      <c r="P38" s="903">
        <f>IF(ISERROR('O6 Source Data for E2'!P102), "-", 'O6 Source Data for E2'!P102)</f>
        <v>0</v>
      </c>
      <c r="Q38" s="903">
        <f>IF(ISERROR('O6 Source Data for E2'!Q102), "-", 'O6 Source Data for E2'!Q102)</f>
        <v>0</v>
      </c>
      <c r="R38" s="903">
        <f>IF(ISERROR('O6 Source Data for E2'!R102), "-", 'O6 Source Data for E2'!R102)</f>
        <v>0</v>
      </c>
      <c r="S38" s="903">
        <f>IF(ISERROR('O6 Source Data for E2'!S102), "-", 'O6 Source Data for E2'!S102)</f>
        <v>0</v>
      </c>
      <c r="T38" s="903">
        <f>IF(ISERROR('O6 Source Data for E2'!T102), "-", 'O6 Source Data for E2'!T102)</f>
        <v>0</v>
      </c>
      <c r="U38" s="903">
        <f>IF(ISERROR('O6 Source Data for E2'!U102), "-", 'O6 Source Data for E2'!U102)</f>
        <v>0</v>
      </c>
      <c r="V38" s="903">
        <f>IF(ISERROR('O6 Source Data for E2'!V102), "-", 'O6 Source Data for E2'!V102)</f>
        <v>0</v>
      </c>
      <c r="W38" s="904">
        <f>IF(ISERROR('O6 Source Data for E2'!W102), "-", 'O6 Source Data for E2'!W102)</f>
        <v>0</v>
      </c>
      <c r="X38" s="763"/>
      <c r="Y38" s="763"/>
      <c r="Z38" s="763"/>
      <c r="AA38" s="763"/>
      <c r="AB38" s="763"/>
      <c r="AC38" s="763"/>
      <c r="AD38" s="763"/>
      <c r="AE38" s="763"/>
    </row>
    <row r="39" spans="1:31" s="650" customFormat="1">
      <c r="B39" s="766"/>
      <c r="C39" s="764"/>
      <c r="D39" s="763"/>
      <c r="E39" s="763"/>
      <c r="F39" s="763"/>
      <c r="G39" s="763"/>
      <c r="H39" s="763"/>
      <c r="I39" s="763"/>
      <c r="J39" s="763"/>
      <c r="K39" s="763"/>
      <c r="L39" s="763"/>
      <c r="M39" s="763"/>
      <c r="N39" s="763"/>
      <c r="O39" s="763"/>
      <c r="P39" s="763"/>
      <c r="Q39" s="763"/>
      <c r="R39" s="763"/>
      <c r="S39" s="763"/>
      <c r="T39" s="763"/>
      <c r="U39" s="763"/>
      <c r="V39" s="763"/>
      <c r="W39" s="651"/>
      <c r="X39" s="763"/>
    </row>
    <row r="40" spans="1:31" s="650" customFormat="1">
      <c r="B40" s="877" t="s">
        <v>358</v>
      </c>
      <c r="C40" s="885">
        <f>SUM(D40:W40)</f>
        <v>714650.00000000023</v>
      </c>
      <c r="D40" s="886">
        <f>SUM('O4 Summary by Class &amp; Accounts'!E174:E199) + 'O4 Summary by Class &amp; Accounts'!E208+ SUM('O4 Summary by Class &amp; Accounts'!E210:E213)</f>
        <v>493860.58554678172</v>
      </c>
      <c r="E40" s="886">
        <f>SUM('O4 Summary by Class &amp; Accounts'!F174:F199) + 'O4 Summary by Class &amp; Accounts'!F208+ SUM('O4 Summary by Class &amp; Accounts'!F210:F213)</f>
        <v>131892.5904138906</v>
      </c>
      <c r="F40" s="886">
        <f>SUM('O4 Summary by Class &amp; Accounts'!G174:G199) + 'O4 Summary by Class &amp; Accounts'!G208+ SUM('O4 Summary by Class &amp; Accounts'!G210:G213)</f>
        <v>78550.992894295006</v>
      </c>
      <c r="G40" s="886">
        <f>SUM('O4 Summary by Class &amp; Accounts'!H174:H199) + 'O4 Summary by Class &amp; Accounts'!H208+ SUM('O4 Summary by Class &amp; Accounts'!H210:H213)</f>
        <v>0</v>
      </c>
      <c r="H40" s="886">
        <f>SUM('O4 Summary by Class &amp; Accounts'!I174:I199) + 'O4 Summary by Class &amp; Accounts'!I208+ SUM('O4 Summary by Class &amp; Accounts'!I210:I213)</f>
        <v>0</v>
      </c>
      <c r="I40" s="886">
        <f>SUM('O4 Summary by Class &amp; Accounts'!J174:J199) + 'O4 Summary by Class &amp; Accounts'!J208+ SUM('O4 Summary by Class &amp; Accounts'!J210:J213)</f>
        <v>0</v>
      </c>
      <c r="J40" s="886">
        <f>SUM('O4 Summary by Class &amp; Accounts'!K174:K199) + 'O4 Summary by Class &amp; Accounts'!K208+ SUM('O4 Summary by Class &amp; Accounts'!K210:K213)</f>
        <v>9321.4496237099593</v>
      </c>
      <c r="K40" s="886">
        <f>SUM('O4 Summary by Class &amp; Accounts'!L174:L199) + 'O4 Summary by Class &amp; Accounts'!L208+ SUM('O4 Summary by Class &amp; Accounts'!L210:L213)</f>
        <v>0</v>
      </c>
      <c r="L40" s="886">
        <f>SUM('O4 Summary by Class &amp; Accounts'!M174:M199) + 'O4 Summary by Class &amp; Accounts'!M208+ SUM('O4 Summary by Class &amp; Accounts'!M210:M213)</f>
        <v>1024.381521322927</v>
      </c>
      <c r="M40" s="886">
        <f>SUM('O4 Summary by Class &amp; Accounts'!N174:N199) + 'O4 Summary by Class &amp; Accounts'!N208+ SUM('O4 Summary by Class &amp; Accounts'!N210:N213)</f>
        <v>0</v>
      </c>
      <c r="N40" s="886">
        <f>SUM('O4 Summary by Class &amp; Accounts'!O174:O199) + 'O4 Summary by Class &amp; Accounts'!O208+ SUM('O4 Summary by Class &amp; Accounts'!O210:O213)</f>
        <v>0</v>
      </c>
      <c r="O40" s="886">
        <f>SUM('O4 Summary by Class &amp; Accounts'!P174:P199) + 'O4 Summary by Class &amp; Accounts'!P208+ SUM('O4 Summary by Class &amp; Accounts'!P210:P213)</f>
        <v>0</v>
      </c>
      <c r="P40" s="886">
        <f>SUM('O4 Summary by Class &amp; Accounts'!Q174:Q199) + 'O4 Summary by Class &amp; Accounts'!Q208+ SUM('O4 Summary by Class &amp; Accounts'!Q210:Q213)</f>
        <v>0</v>
      </c>
      <c r="Q40" s="886">
        <f>SUM('O4 Summary by Class &amp; Accounts'!R174:R199) + 'O4 Summary by Class &amp; Accounts'!R208+ SUM('O4 Summary by Class &amp; Accounts'!R210:R213)</f>
        <v>0</v>
      </c>
      <c r="R40" s="886">
        <f>SUM('O4 Summary by Class &amp; Accounts'!S174:S199) + 'O4 Summary by Class &amp; Accounts'!S208+ SUM('O4 Summary by Class &amp; Accounts'!S210:S213)</f>
        <v>0</v>
      </c>
      <c r="S40" s="886">
        <f>SUM('O4 Summary by Class &amp; Accounts'!T174:T199) + 'O4 Summary by Class &amp; Accounts'!T208+ SUM('O4 Summary by Class &amp; Accounts'!T210:T213)</f>
        <v>0</v>
      </c>
      <c r="T40" s="886">
        <f>SUM('O4 Summary by Class &amp; Accounts'!U174:U199) + 'O4 Summary by Class &amp; Accounts'!U208+ SUM('O4 Summary by Class &amp; Accounts'!U210:U213)</f>
        <v>0</v>
      </c>
      <c r="U40" s="886">
        <f>SUM('O4 Summary by Class &amp; Accounts'!V174:V199) + 'O4 Summary by Class &amp; Accounts'!V208+ SUM('O4 Summary by Class &amp; Accounts'!V210:V213)</f>
        <v>0</v>
      </c>
      <c r="V40" s="886">
        <f>SUM('O4 Summary by Class &amp; Accounts'!W174:W199) + 'O4 Summary by Class &amp; Accounts'!W208+ SUM('O4 Summary by Class &amp; Accounts'!W210:W213)</f>
        <v>0</v>
      </c>
      <c r="W40" s="887">
        <f>SUM('O4 Summary by Class &amp; Accounts'!X174:X199) + 'O4 Summary by Class &amp; Accounts'!X208+ SUM('O4 Summary by Class &amp; Accounts'!X210:X213)</f>
        <v>0</v>
      </c>
      <c r="X40" s="763"/>
    </row>
    <row r="41" spans="1:31" s="650" customFormat="1">
      <c r="B41" s="766"/>
      <c r="C41" s="764"/>
      <c r="D41" s="763"/>
      <c r="E41" s="763"/>
      <c r="F41" s="763"/>
      <c r="G41" s="763"/>
      <c r="H41" s="763"/>
      <c r="I41" s="763"/>
      <c r="J41" s="763"/>
      <c r="K41" s="763"/>
      <c r="L41" s="763"/>
      <c r="M41" s="763"/>
      <c r="N41" s="763"/>
      <c r="O41" s="763"/>
      <c r="P41" s="763"/>
      <c r="Q41" s="763"/>
      <c r="R41" s="763"/>
      <c r="S41" s="763"/>
      <c r="T41" s="763"/>
      <c r="U41" s="763"/>
      <c r="V41" s="763"/>
      <c r="W41" s="651"/>
      <c r="X41" s="763"/>
    </row>
    <row r="42" spans="1:31" s="650" customFormat="1">
      <c r="B42" s="877" t="s">
        <v>353</v>
      </c>
      <c r="C42" s="885">
        <f>SUM(D42:W42)</f>
        <v>942999.99999999988</v>
      </c>
      <c r="D42" s="886">
        <f>'O6 Source Data for E2'!D163</f>
        <v>653260.05891478783</v>
      </c>
      <c r="E42" s="886">
        <f>'O6 Source Data for E2'!E163</f>
        <v>172807.8551745583</v>
      </c>
      <c r="F42" s="886">
        <f>'O6 Source Data for E2'!F163</f>
        <v>103396.9769270156</v>
      </c>
      <c r="G42" s="886">
        <f>'O6 Source Data for E2'!G163</f>
        <v>0</v>
      </c>
      <c r="H42" s="886">
        <f>'O6 Source Data for E2'!H163</f>
        <v>0</v>
      </c>
      <c r="I42" s="886">
        <f>'O6 Source Data for E2'!I163</f>
        <v>0</v>
      </c>
      <c r="J42" s="886">
        <f>'O6 Source Data for E2'!J163</f>
        <v>12181.320826180206</v>
      </c>
      <c r="K42" s="886">
        <f>'O6 Source Data for E2'!K163</f>
        <v>0</v>
      </c>
      <c r="L42" s="886">
        <f>'O6 Source Data for E2'!L163</f>
        <v>1353.7881574580611</v>
      </c>
      <c r="M42" s="886">
        <f>'O6 Source Data for E2'!M163</f>
        <v>0</v>
      </c>
      <c r="N42" s="886">
        <f>'O6 Source Data for E2'!N163</f>
        <v>0</v>
      </c>
      <c r="O42" s="886">
        <f>'O6 Source Data for E2'!O163</f>
        <v>0</v>
      </c>
      <c r="P42" s="886">
        <f>'O6 Source Data for E2'!P163</f>
        <v>0</v>
      </c>
      <c r="Q42" s="886">
        <f>'O6 Source Data for E2'!Q163</f>
        <v>0</v>
      </c>
      <c r="R42" s="886">
        <f>'O6 Source Data for E2'!R163</f>
        <v>0</v>
      </c>
      <c r="S42" s="886">
        <f>'O6 Source Data for E2'!S163</f>
        <v>0</v>
      </c>
      <c r="T42" s="886">
        <f>'O6 Source Data for E2'!T163</f>
        <v>0</v>
      </c>
      <c r="U42" s="886">
        <f>'O6 Source Data for E2'!U163</f>
        <v>0</v>
      </c>
      <c r="V42" s="886">
        <f>'O6 Source Data for E2'!V163</f>
        <v>0</v>
      </c>
      <c r="W42" s="887">
        <f>'O6 Source Data for E2'!W163</f>
        <v>0</v>
      </c>
      <c r="X42" s="763"/>
    </row>
    <row r="43" spans="1:31" s="650" customFormat="1">
      <c r="B43" s="766"/>
      <c r="C43" s="764"/>
      <c r="D43" s="763"/>
      <c r="E43" s="763"/>
      <c r="F43" s="763"/>
      <c r="G43" s="763"/>
      <c r="H43" s="763"/>
      <c r="I43" s="763"/>
      <c r="J43" s="763"/>
      <c r="K43" s="763"/>
      <c r="L43" s="763"/>
      <c r="M43" s="763"/>
      <c r="N43" s="763"/>
      <c r="O43" s="763"/>
      <c r="P43" s="763"/>
      <c r="Q43" s="763"/>
      <c r="R43" s="763"/>
      <c r="S43" s="763"/>
      <c r="T43" s="763"/>
      <c r="U43" s="763"/>
      <c r="V43" s="763"/>
      <c r="W43" s="651"/>
      <c r="X43" s="763"/>
    </row>
    <row r="44" spans="1:31" s="650" customFormat="1">
      <c r="B44" s="893" t="s">
        <v>742</v>
      </c>
      <c r="C44" s="764"/>
      <c r="D44" s="763"/>
      <c r="E44" s="763"/>
      <c r="F44" s="763"/>
      <c r="G44" s="763"/>
      <c r="H44" s="763"/>
      <c r="I44" s="763"/>
      <c r="J44" s="763"/>
      <c r="K44" s="763"/>
      <c r="L44" s="763"/>
      <c r="M44" s="763"/>
      <c r="N44" s="763"/>
      <c r="O44" s="763"/>
      <c r="P44" s="763"/>
      <c r="Q44" s="763"/>
      <c r="R44" s="763"/>
      <c r="S44" s="763"/>
      <c r="T44" s="763"/>
      <c r="U44" s="763"/>
      <c r="V44" s="763"/>
      <c r="W44" s="651"/>
      <c r="X44" s="763"/>
    </row>
    <row r="45" spans="1:31" s="650" customFormat="1">
      <c r="A45" s="800"/>
      <c r="B45" s="759" t="s">
        <v>738</v>
      </c>
      <c r="C45" s="764">
        <f>SUM(D45:W45)</f>
        <v>169842.96240000002</v>
      </c>
      <c r="D45" s="763">
        <f>'O2.2 Primary Cost PLCC Adj'!D68</f>
        <v>111020.15199009735</v>
      </c>
      <c r="E45" s="763">
        <f>'O2.2 Primary Cost PLCC Adj'!E68</f>
        <v>58344.521238945723</v>
      </c>
      <c r="F45" s="763">
        <f>'O2.2 Primary Cost PLCC Adj'!F68</f>
        <v>0</v>
      </c>
      <c r="G45" s="763">
        <f>'O2.2 Primary Cost PLCC Adj'!G68</f>
        <v>0</v>
      </c>
      <c r="H45" s="763">
        <f>'O2.2 Primary Cost PLCC Adj'!H68</f>
        <v>0</v>
      </c>
      <c r="I45" s="763">
        <f>'O2.2 Primary Cost PLCC Adj'!I68</f>
        <v>0</v>
      </c>
      <c r="J45" s="763">
        <f>'O2.2 Primary Cost PLCC Adj'!J68</f>
        <v>116.38119544477946</v>
      </c>
      <c r="K45" s="763">
        <f>'O2.2 Primary Cost PLCC Adj'!K68</f>
        <v>0</v>
      </c>
      <c r="L45" s="763">
        <f>'O2.2 Primary Cost PLCC Adj'!L68</f>
        <v>361.90797551215286</v>
      </c>
      <c r="M45" s="763">
        <f>'O2.2 Primary Cost PLCC Adj'!M68</f>
        <v>0</v>
      </c>
      <c r="N45" s="763">
        <f>'O2.2 Primary Cost PLCC Adj'!N68</f>
        <v>0</v>
      </c>
      <c r="O45" s="763">
        <f>'O2.2 Primary Cost PLCC Adj'!O68</f>
        <v>0</v>
      </c>
      <c r="P45" s="763">
        <f>'O2.2 Primary Cost PLCC Adj'!P68</f>
        <v>0</v>
      </c>
      <c r="Q45" s="763">
        <f>'O2.2 Primary Cost PLCC Adj'!Q68</f>
        <v>0</v>
      </c>
      <c r="R45" s="763">
        <f>'O2.2 Primary Cost PLCC Adj'!R68</f>
        <v>0</v>
      </c>
      <c r="S45" s="763">
        <f>'O2.2 Primary Cost PLCC Adj'!S68</f>
        <v>0</v>
      </c>
      <c r="T45" s="763">
        <f>'O2.2 Primary Cost PLCC Adj'!T68</f>
        <v>0</v>
      </c>
      <c r="U45" s="763">
        <f>'O2.2 Primary Cost PLCC Adj'!U68</f>
        <v>0</v>
      </c>
      <c r="V45" s="763">
        <f>'O2.2 Primary Cost PLCC Adj'!V68</f>
        <v>0</v>
      </c>
      <c r="W45" s="651">
        <f>'O2.2 Primary Cost PLCC Adj'!W68</f>
        <v>0</v>
      </c>
      <c r="X45" s="763"/>
    </row>
    <row r="46" spans="1:31" s="650" customFormat="1">
      <c r="A46" s="765"/>
      <c r="B46" s="759" t="s">
        <v>739</v>
      </c>
      <c r="C46" s="764">
        <f>SUM(D46:W46)</f>
        <v>805030.46999999974</v>
      </c>
      <c r="D46" s="763">
        <f>'O2.2 Primary Cost PLCC Adj'!D69</f>
        <v>526219.06656086142</v>
      </c>
      <c r="E46" s="763">
        <f>'O2.2 Primary Cost PLCC Adj'!E69</f>
        <v>276544.38365421171</v>
      </c>
      <c r="F46" s="763">
        <f>'O2.2 Primary Cost PLCC Adj'!F69</f>
        <v>0</v>
      </c>
      <c r="G46" s="763">
        <f>'O2.2 Primary Cost PLCC Adj'!G69</f>
        <v>0</v>
      </c>
      <c r="H46" s="763">
        <f>'O2.2 Primary Cost PLCC Adj'!H69</f>
        <v>0</v>
      </c>
      <c r="I46" s="763">
        <f>'O2.2 Primary Cost PLCC Adj'!I69</f>
        <v>0</v>
      </c>
      <c r="J46" s="763">
        <f>'O2.2 Primary Cost PLCC Adj'!J69</f>
        <v>551.62961799630421</v>
      </c>
      <c r="K46" s="763">
        <f>'O2.2 Primary Cost PLCC Adj'!K69</f>
        <v>0</v>
      </c>
      <c r="L46" s="763">
        <f>'O2.2 Primary Cost PLCC Adj'!L69</f>
        <v>1715.3901669304425</v>
      </c>
      <c r="M46" s="763">
        <f>'O2.2 Primary Cost PLCC Adj'!M69</f>
        <v>0</v>
      </c>
      <c r="N46" s="763">
        <f>'O2.2 Primary Cost PLCC Adj'!N69</f>
        <v>0</v>
      </c>
      <c r="O46" s="763">
        <f>'O2.2 Primary Cost PLCC Adj'!O69</f>
        <v>0</v>
      </c>
      <c r="P46" s="763">
        <f>'O2.2 Primary Cost PLCC Adj'!P69</f>
        <v>0</v>
      </c>
      <c r="Q46" s="763">
        <f>'O2.2 Primary Cost PLCC Adj'!Q69</f>
        <v>0</v>
      </c>
      <c r="R46" s="763">
        <f>'O2.2 Primary Cost PLCC Adj'!R69</f>
        <v>0</v>
      </c>
      <c r="S46" s="763">
        <f>'O2.2 Primary Cost PLCC Adj'!S69</f>
        <v>0</v>
      </c>
      <c r="T46" s="763">
        <f>'O2.2 Primary Cost PLCC Adj'!T69</f>
        <v>0</v>
      </c>
      <c r="U46" s="763">
        <f>'O2.2 Primary Cost PLCC Adj'!U69</f>
        <v>0</v>
      </c>
      <c r="V46" s="763">
        <f>'O2.2 Primary Cost PLCC Adj'!V69</f>
        <v>0</v>
      </c>
      <c r="W46" s="651">
        <f>'O2.2 Primary Cost PLCC Adj'!W69</f>
        <v>0</v>
      </c>
      <c r="X46" s="763"/>
    </row>
    <row r="47" spans="1:31" s="650" customFormat="1">
      <c r="A47" s="765"/>
      <c r="B47" s="759" t="s">
        <v>1492</v>
      </c>
      <c r="C47" s="764">
        <f>SUM(D47:W47)</f>
        <v>0</v>
      </c>
      <c r="D47" s="763">
        <f>'O2.2 Primary Cost PLCC Adj'!D70</f>
        <v>0</v>
      </c>
      <c r="E47" s="763">
        <f>'O2.2 Primary Cost PLCC Adj'!E70</f>
        <v>0</v>
      </c>
      <c r="F47" s="763">
        <f>'O2.2 Primary Cost PLCC Adj'!F70</f>
        <v>0</v>
      </c>
      <c r="G47" s="763">
        <f>'O2.2 Primary Cost PLCC Adj'!G70</f>
        <v>0</v>
      </c>
      <c r="H47" s="763">
        <f>'O2.2 Primary Cost PLCC Adj'!H70</f>
        <v>0</v>
      </c>
      <c r="I47" s="763">
        <f>'O2.2 Primary Cost PLCC Adj'!I70</f>
        <v>0</v>
      </c>
      <c r="J47" s="763">
        <f>'O2.2 Primary Cost PLCC Adj'!J70</f>
        <v>0</v>
      </c>
      <c r="K47" s="763">
        <f>'O2.2 Primary Cost PLCC Adj'!K70</f>
        <v>0</v>
      </c>
      <c r="L47" s="763">
        <f>'O2.2 Primary Cost PLCC Adj'!L70</f>
        <v>0</v>
      </c>
      <c r="M47" s="763">
        <f>'O2.2 Primary Cost PLCC Adj'!M70</f>
        <v>0</v>
      </c>
      <c r="N47" s="763">
        <f>'O2.2 Primary Cost PLCC Adj'!N70</f>
        <v>0</v>
      </c>
      <c r="O47" s="763">
        <f>'O2.2 Primary Cost PLCC Adj'!O70</f>
        <v>0</v>
      </c>
      <c r="P47" s="763">
        <f>'O2.2 Primary Cost PLCC Adj'!P70</f>
        <v>0</v>
      </c>
      <c r="Q47" s="763">
        <f>'O2.2 Primary Cost PLCC Adj'!Q70</f>
        <v>0</v>
      </c>
      <c r="R47" s="763">
        <f>'O2.2 Primary Cost PLCC Adj'!R70</f>
        <v>0</v>
      </c>
      <c r="S47" s="763">
        <f>'O2.2 Primary Cost PLCC Adj'!S70</f>
        <v>0</v>
      </c>
      <c r="T47" s="763">
        <f>'O2.2 Primary Cost PLCC Adj'!T70</f>
        <v>0</v>
      </c>
      <c r="U47" s="763">
        <f>'O2.2 Primary Cost PLCC Adj'!U70</f>
        <v>0</v>
      </c>
      <c r="V47" s="763">
        <f>'O2.2 Primary Cost PLCC Adj'!V70</f>
        <v>0</v>
      </c>
      <c r="W47" s="651">
        <f>'O2.2 Primary Cost PLCC Adj'!W70</f>
        <v>0</v>
      </c>
      <c r="X47" s="763"/>
    </row>
    <row r="48" spans="1:31" s="650" customFormat="1">
      <c r="A48" s="765"/>
      <c r="B48" s="759" t="s">
        <v>741</v>
      </c>
      <c r="C48" s="764">
        <f>SUM(D48:W48)</f>
        <v>31986.057599999971</v>
      </c>
      <c r="D48" s="763">
        <f>'O2.2 Primary Cost PLCC Adj'!D71</f>
        <v>20908.119630843212</v>
      </c>
      <c r="E48" s="763">
        <f>'O2.2 Primary Cost PLCC Adj'!E71</f>
        <v>10987.86308612655</v>
      </c>
      <c r="F48" s="763">
        <f>'O2.2 Primary Cost PLCC Adj'!F71</f>
        <v>0</v>
      </c>
      <c r="G48" s="763">
        <f>'O2.2 Primary Cost PLCC Adj'!G71</f>
        <v>0</v>
      </c>
      <c r="H48" s="763">
        <f>'O2.2 Primary Cost PLCC Adj'!H71</f>
        <v>0</v>
      </c>
      <c r="I48" s="763">
        <f>'O2.2 Primary Cost PLCC Adj'!I71</f>
        <v>0</v>
      </c>
      <c r="J48" s="763">
        <f>'O2.2 Primary Cost PLCC Adj'!J71</f>
        <v>21.917750187885147</v>
      </c>
      <c r="K48" s="763">
        <f>'O2.2 Primary Cost PLCC Adj'!K71</f>
        <v>0</v>
      </c>
      <c r="L48" s="763">
        <f>'O2.2 Primary Cost PLCC Adj'!L71</f>
        <v>68.157132842326718</v>
      </c>
      <c r="M48" s="763">
        <f>'O2.2 Primary Cost PLCC Adj'!M71</f>
        <v>0</v>
      </c>
      <c r="N48" s="763">
        <f>'O2.2 Primary Cost PLCC Adj'!N71</f>
        <v>0</v>
      </c>
      <c r="O48" s="763">
        <f>'O2.2 Primary Cost PLCC Adj'!O71</f>
        <v>0</v>
      </c>
      <c r="P48" s="763">
        <f>'O2.2 Primary Cost PLCC Adj'!P71</f>
        <v>0</v>
      </c>
      <c r="Q48" s="763">
        <f>'O2.2 Primary Cost PLCC Adj'!Q71</f>
        <v>0</v>
      </c>
      <c r="R48" s="763">
        <f>'O2.2 Primary Cost PLCC Adj'!R71</f>
        <v>0</v>
      </c>
      <c r="S48" s="763">
        <f>'O2.2 Primary Cost PLCC Adj'!S71</f>
        <v>0</v>
      </c>
      <c r="T48" s="763">
        <f>'O2.2 Primary Cost PLCC Adj'!T71</f>
        <v>0</v>
      </c>
      <c r="U48" s="763">
        <f>'O2.2 Primary Cost PLCC Adj'!U71</f>
        <v>0</v>
      </c>
      <c r="V48" s="763">
        <f>'O2.2 Primary Cost PLCC Adj'!V71</f>
        <v>0</v>
      </c>
      <c r="W48" s="651">
        <f>'O2.2 Primary Cost PLCC Adj'!W71</f>
        <v>0</v>
      </c>
      <c r="X48" s="763"/>
    </row>
    <row r="49" spans="1:24" s="850" customFormat="1" ht="23.25" customHeight="1">
      <c r="A49" s="819"/>
      <c r="B49" s="905" t="s">
        <v>1469</v>
      </c>
      <c r="C49" s="906">
        <f>SUM(D49:W49)</f>
        <v>1006859.4899999998</v>
      </c>
      <c r="D49" s="907">
        <f t="shared" ref="D49:W49" si="8">SUM(D45:D48)</f>
        <v>658147.33818180196</v>
      </c>
      <c r="E49" s="907">
        <f t="shared" si="8"/>
        <v>345876.76797928399</v>
      </c>
      <c r="F49" s="907">
        <f t="shared" si="8"/>
        <v>0</v>
      </c>
      <c r="G49" s="907">
        <f t="shared" si="8"/>
        <v>0</v>
      </c>
      <c r="H49" s="907">
        <f t="shared" si="8"/>
        <v>0</v>
      </c>
      <c r="I49" s="907">
        <f t="shared" si="8"/>
        <v>0</v>
      </c>
      <c r="J49" s="907">
        <f t="shared" si="8"/>
        <v>689.92856362896885</v>
      </c>
      <c r="K49" s="907">
        <f t="shared" si="8"/>
        <v>0</v>
      </c>
      <c r="L49" s="907">
        <f t="shared" si="8"/>
        <v>2145.4552752849218</v>
      </c>
      <c r="M49" s="907">
        <f t="shared" si="8"/>
        <v>0</v>
      </c>
      <c r="N49" s="907">
        <f t="shared" si="8"/>
        <v>0</v>
      </c>
      <c r="O49" s="907">
        <f t="shared" si="8"/>
        <v>0</v>
      </c>
      <c r="P49" s="907">
        <f t="shared" si="8"/>
        <v>0</v>
      </c>
      <c r="Q49" s="907">
        <f t="shared" si="8"/>
        <v>0</v>
      </c>
      <c r="R49" s="907">
        <f t="shared" si="8"/>
        <v>0</v>
      </c>
      <c r="S49" s="907">
        <f t="shared" si="8"/>
        <v>0</v>
      </c>
      <c r="T49" s="907">
        <f t="shared" si="8"/>
        <v>0</v>
      </c>
      <c r="U49" s="907">
        <f t="shared" si="8"/>
        <v>0</v>
      </c>
      <c r="V49" s="907">
        <f t="shared" si="8"/>
        <v>0</v>
      </c>
      <c r="W49" s="908">
        <f t="shared" si="8"/>
        <v>0</v>
      </c>
      <c r="X49" s="818"/>
    </row>
    <row r="50" spans="1:24" s="650" customFormat="1">
      <c r="A50" s="765"/>
      <c r="B50" s="766" t="s">
        <v>743</v>
      </c>
      <c r="C50" s="764"/>
      <c r="D50" s="763"/>
      <c r="E50" s="763"/>
      <c r="F50" s="763"/>
      <c r="G50" s="763"/>
      <c r="H50" s="763"/>
      <c r="I50" s="763"/>
      <c r="J50" s="763"/>
      <c r="K50" s="763"/>
      <c r="L50" s="763"/>
      <c r="M50" s="763"/>
      <c r="N50" s="763"/>
      <c r="O50" s="763"/>
      <c r="P50" s="763"/>
      <c r="Q50" s="763"/>
      <c r="R50" s="763"/>
      <c r="S50" s="763"/>
      <c r="T50" s="763"/>
      <c r="U50" s="763"/>
      <c r="V50" s="763"/>
      <c r="W50" s="651"/>
      <c r="X50" s="763"/>
    </row>
    <row r="51" spans="1:24" s="650" customFormat="1">
      <c r="A51" s="765"/>
      <c r="B51" s="759" t="s">
        <v>738</v>
      </c>
      <c r="C51" s="764">
        <f t="shared" ref="C51:C58" si="9">SUM(D51:W51)</f>
        <v>-188087.43479999999</v>
      </c>
      <c r="D51" s="666">
        <f>IF(ISERROR('O7 Amortization'!G42+'O7 Amortization'!G112+'O7 Amortization'!G183+'O7 Amortization'!G254), "-", 'O7 Amortization'!G42+'O7 Amortization'!G112+'O7 Amortization'!G183+'O7 Amortization'!G254)</f>
        <v>-122945.89839845801</v>
      </c>
      <c r="E51" s="666">
        <f>IF(ISERROR('O7 Amortization'!H42+'O7 Amortization'!H112+'O7 Amortization'!H183+'O7 Amortization'!H254), "-", 'O7 Amortization'!H42+'O7 Amortization'!H112+'O7 Amortization'!H183+'O7 Amortization'!H254)</f>
        <v>-64611.869572921547</v>
      </c>
      <c r="F51" s="666">
        <f>IF(ISERROR('O7 Amortization'!I42+'O7 Amortization'!I112+'O7 Amortization'!I183+'O7 Amortization'!I254), "-", 'O7 Amortization'!I42+'O7 Amortization'!I112+'O7 Amortization'!I183+'O7 Amortization'!I254)</f>
        <v>0</v>
      </c>
      <c r="G51" s="666">
        <f>IF(ISERROR('O7 Amortization'!J42+'O7 Amortization'!J112+'O7 Amortization'!J183+'O7 Amortization'!J254), "-", 'O7 Amortization'!J42+'O7 Amortization'!J112+'O7 Amortization'!J183+'O7 Amortization'!J254)</f>
        <v>0</v>
      </c>
      <c r="H51" s="666">
        <f>IF(ISERROR('O7 Amortization'!K42+'O7 Amortization'!K112+'O7 Amortization'!K183+'O7 Amortization'!K254), "-", 'O7 Amortization'!K42+'O7 Amortization'!K112+'O7 Amortization'!K183+'O7 Amortization'!K254)</f>
        <v>0</v>
      </c>
      <c r="I51" s="666">
        <f>IF(ISERROR('O7 Amortization'!L42+'O7 Amortization'!L112+'O7 Amortization'!L183+'O7 Amortization'!L254), "-", 'O7 Amortization'!L42+'O7 Amortization'!L112+'O7 Amortization'!L183+'O7 Amortization'!L254)</f>
        <v>0</v>
      </c>
      <c r="J51" s="666">
        <f>IF(ISERROR('O7 Amortization'!M42+'O7 Amortization'!M112+'O7 Amortization'!M183+'O7 Amortization'!M254), "-", 'O7 Amortization'!M42+'O7 Amortization'!M112+'O7 Amortization'!M183+'O7 Amortization'!M254)</f>
        <v>-128.8828232906871</v>
      </c>
      <c r="K51" s="666">
        <f>IF(ISERROR('O7 Amortization'!N42+'O7 Amortization'!N112+'O7 Amortization'!N183+'O7 Amortization'!N254), "-", 'O7 Amortization'!N42+'O7 Amortization'!N112+'O7 Amortization'!N183+'O7 Amortization'!N254)</f>
        <v>0</v>
      </c>
      <c r="L51" s="666">
        <f>IF(ISERROR('O7 Amortization'!O42+'O7 Amortization'!O112+'O7 Amortization'!O183+'O7 Amortization'!O254), "-", 'O7 Amortization'!O42+'O7 Amortization'!O112+'O7 Amortization'!O183+'O7 Amortization'!O254)</f>
        <v>-400.7840053297495</v>
      </c>
      <c r="M51" s="666">
        <f>IF(ISERROR('O7 Amortization'!P42+'O7 Amortization'!P112+'O7 Amortization'!P183+'O7 Amortization'!P254), "-", 'O7 Amortization'!P42+'O7 Amortization'!P112+'O7 Amortization'!P183+'O7 Amortization'!P254)</f>
        <v>0</v>
      </c>
      <c r="N51" s="666">
        <f>IF(ISERROR('O7 Amortization'!Q42+'O7 Amortization'!Q112+'O7 Amortization'!Q183+'O7 Amortization'!Q254), "-", 'O7 Amortization'!Q42+'O7 Amortization'!Q112+'O7 Amortization'!Q183+'O7 Amortization'!Q254)</f>
        <v>0</v>
      </c>
      <c r="O51" s="666">
        <f>IF(ISERROR('O7 Amortization'!R42+'O7 Amortization'!R112+'O7 Amortization'!R183+'O7 Amortization'!R254), "-", 'O7 Amortization'!R42+'O7 Amortization'!R112+'O7 Amortization'!R183+'O7 Amortization'!R254)</f>
        <v>0</v>
      </c>
      <c r="P51" s="666">
        <f>IF(ISERROR('O7 Amortization'!S42+'O7 Amortization'!S112+'O7 Amortization'!S183+'O7 Amortization'!S254), "-", 'O7 Amortization'!S42+'O7 Amortization'!S112+'O7 Amortization'!S183+'O7 Amortization'!S254)</f>
        <v>0</v>
      </c>
      <c r="Q51" s="666">
        <f>IF(ISERROR('O7 Amortization'!T42+'O7 Amortization'!T112+'O7 Amortization'!T183+'O7 Amortization'!T254), "-", 'O7 Amortization'!T42+'O7 Amortization'!T112+'O7 Amortization'!T183+'O7 Amortization'!T254)</f>
        <v>0</v>
      </c>
      <c r="R51" s="666">
        <f>IF(ISERROR('O7 Amortization'!U42+'O7 Amortization'!U112+'O7 Amortization'!U183+'O7 Amortization'!U254), "-", 'O7 Amortization'!U42+'O7 Amortization'!U112+'O7 Amortization'!U183+'O7 Amortization'!U254)</f>
        <v>0</v>
      </c>
      <c r="S51" s="666">
        <f>IF(ISERROR('O7 Amortization'!V42+'O7 Amortization'!V112+'O7 Amortization'!V183+'O7 Amortization'!V254), "-", 'O7 Amortization'!V42+'O7 Amortization'!V112+'O7 Amortization'!V183+'O7 Amortization'!V254)</f>
        <v>0</v>
      </c>
      <c r="T51" s="666">
        <f>IF(ISERROR('O7 Amortization'!W42+'O7 Amortization'!W112+'O7 Amortization'!W183+'O7 Amortization'!W254), "-", 'O7 Amortization'!W42+'O7 Amortization'!W112+'O7 Amortization'!W183+'O7 Amortization'!W254)</f>
        <v>0</v>
      </c>
      <c r="U51" s="666">
        <f>IF(ISERROR('O7 Amortization'!X42+'O7 Amortization'!X112+'O7 Amortization'!X183+'O7 Amortization'!X254), "-", 'O7 Amortization'!X42+'O7 Amortization'!X112+'O7 Amortization'!X183+'O7 Amortization'!X254)</f>
        <v>0</v>
      </c>
      <c r="V51" s="666">
        <f>IF(ISERROR('O7 Amortization'!Y42+'O7 Amortization'!Y112+'O7 Amortization'!Y183+'O7 Amortization'!Y254), "-", 'O7 Amortization'!Y42+'O7 Amortization'!Y112+'O7 Amortization'!Y183+'O7 Amortization'!Y254)</f>
        <v>0</v>
      </c>
      <c r="W51" s="667">
        <f>IF(ISERROR('O7 Amortization'!Z42+'O7 Amortization'!Z112+'O7 Amortization'!Z183+'O7 Amortization'!Z254), "-", 'O7 Amortization'!Z42+'O7 Amortization'!Z112+'O7 Amortization'!Z183+'O7 Amortization'!Z254)</f>
        <v>0</v>
      </c>
      <c r="X51" s="763"/>
    </row>
    <row r="52" spans="1:24" s="650" customFormat="1">
      <c r="A52" s="765"/>
      <c r="B52" s="759" t="s">
        <v>739</v>
      </c>
      <c r="C52" s="764">
        <f t="shared" si="9"/>
        <v>-385056.79619999987</v>
      </c>
      <c r="D52" s="666">
        <f>IF(ISERROR('O7 Amortization'!G46+'O7 Amortization'!G116+'O7 Amortization'!G187+'O7 Amortization'!G258), "-", 'O7 Amortization'!G46+'O7 Amortization'!G116+'O7 Amortization'!G187+'O7 Amortization'!G258)</f>
        <v>-251697.58837734407</v>
      </c>
      <c r="E52" s="666">
        <f>IF(ISERROR('O7 Amortization'!H46+'O7 Amortization'!H116+'O7 Amortization'!H187+'O7 Amortization'!H258), "-", 'O7 Amortization'!H46+'O7 Amortization'!H116+'O7 Amortization'!H187+'O7 Amortization'!H258)</f>
        <v>-132274.86206453078</v>
      </c>
      <c r="F52" s="666">
        <f>IF(ISERROR('O7 Amortization'!I46+'O7 Amortization'!I116+'O7 Amortization'!I187+'O7 Amortization'!I258), "-", 'O7 Amortization'!I46+'O7 Amortization'!I116+'O7 Amortization'!I187+'O7 Amortization'!I258)</f>
        <v>0</v>
      </c>
      <c r="G52" s="666">
        <f>IF(ISERROR('O7 Amortization'!J46+'O7 Amortization'!J116+'O7 Amortization'!J187+'O7 Amortization'!J258), "-", 'O7 Amortization'!J46+'O7 Amortization'!J116+'O7 Amortization'!J187+'O7 Amortization'!J258)</f>
        <v>0</v>
      </c>
      <c r="H52" s="666">
        <f>IF(ISERROR('O7 Amortization'!K46+'O7 Amortization'!K116+'O7 Amortization'!K187+'O7 Amortization'!K258), "-", 'O7 Amortization'!K46+'O7 Amortization'!K116+'O7 Amortization'!K187+'O7 Amortization'!K258)</f>
        <v>0</v>
      </c>
      <c r="I52" s="666">
        <f>IF(ISERROR('O7 Amortization'!L46+'O7 Amortization'!L116+'O7 Amortization'!L187+'O7 Amortization'!L258), "-", 'O7 Amortization'!L46+'O7 Amortization'!L116+'O7 Amortization'!L187+'O7 Amortization'!L258)</f>
        <v>0</v>
      </c>
      <c r="J52" s="666">
        <f>IF(ISERROR('O7 Amortization'!M46+'O7 Amortization'!M116+'O7 Amortization'!M187+'O7 Amortization'!M258), "-", 'O7 Amortization'!M46+'O7 Amortization'!M116+'O7 Amortization'!M187+'O7 Amortization'!M258)</f>
        <v>-263.85179357830606</v>
      </c>
      <c r="K52" s="666">
        <f>IF(ISERROR('O7 Amortization'!N46+'O7 Amortization'!N116+'O7 Amortization'!N187+'O7 Amortization'!N258), "-", 'O7 Amortization'!N46+'O7 Amortization'!N116+'O7 Amortization'!N187+'O7 Amortization'!N258)</f>
        <v>0</v>
      </c>
      <c r="L52" s="666">
        <f>IF(ISERROR('O7 Amortization'!O46+'O7 Amortization'!O116+'O7 Amortization'!O187+'O7 Amortization'!O258), "-", 'O7 Amortization'!O46+'O7 Amortization'!O116+'O7 Amortization'!O187+'O7 Amortization'!O258)</f>
        <v>-820.4939645467324</v>
      </c>
      <c r="M52" s="666">
        <f>IF(ISERROR('O7 Amortization'!P46+'O7 Amortization'!P116+'O7 Amortization'!P187+'O7 Amortization'!P258), "-", 'O7 Amortization'!P46+'O7 Amortization'!P116+'O7 Amortization'!P187+'O7 Amortization'!P258)</f>
        <v>0</v>
      </c>
      <c r="N52" s="666">
        <f>IF(ISERROR('O7 Amortization'!Q46+'O7 Amortization'!Q116+'O7 Amortization'!Q187+'O7 Amortization'!Q258), "-", 'O7 Amortization'!Q46+'O7 Amortization'!Q116+'O7 Amortization'!Q187+'O7 Amortization'!Q258)</f>
        <v>0</v>
      </c>
      <c r="O52" s="666">
        <f>IF(ISERROR('O7 Amortization'!R46+'O7 Amortization'!R116+'O7 Amortization'!R187+'O7 Amortization'!R258), "-", 'O7 Amortization'!R46+'O7 Amortization'!R116+'O7 Amortization'!R187+'O7 Amortization'!R258)</f>
        <v>0</v>
      </c>
      <c r="P52" s="666">
        <f>IF(ISERROR('O7 Amortization'!S46+'O7 Amortization'!S116+'O7 Amortization'!S187+'O7 Amortization'!S258), "-", 'O7 Amortization'!S46+'O7 Amortization'!S116+'O7 Amortization'!S187+'O7 Amortization'!S258)</f>
        <v>0</v>
      </c>
      <c r="Q52" s="666">
        <f>IF(ISERROR('O7 Amortization'!T46+'O7 Amortization'!T116+'O7 Amortization'!T187+'O7 Amortization'!T258), "-", 'O7 Amortization'!T46+'O7 Amortization'!T116+'O7 Amortization'!T187+'O7 Amortization'!T258)</f>
        <v>0</v>
      </c>
      <c r="R52" s="666">
        <f>IF(ISERROR('O7 Amortization'!U46+'O7 Amortization'!U116+'O7 Amortization'!U187+'O7 Amortization'!U258), "-", 'O7 Amortization'!U46+'O7 Amortization'!U116+'O7 Amortization'!U187+'O7 Amortization'!U258)</f>
        <v>0</v>
      </c>
      <c r="S52" s="666">
        <f>IF(ISERROR('O7 Amortization'!V46+'O7 Amortization'!V116+'O7 Amortization'!V187+'O7 Amortization'!V258), "-", 'O7 Amortization'!V46+'O7 Amortization'!V116+'O7 Amortization'!V187+'O7 Amortization'!V258)</f>
        <v>0</v>
      </c>
      <c r="T52" s="666">
        <f>IF(ISERROR('O7 Amortization'!W46+'O7 Amortization'!W116+'O7 Amortization'!W187+'O7 Amortization'!W258), "-", 'O7 Amortization'!W46+'O7 Amortization'!W116+'O7 Amortization'!W187+'O7 Amortization'!W258)</f>
        <v>0</v>
      </c>
      <c r="U52" s="666">
        <f>IF(ISERROR('O7 Amortization'!X46+'O7 Amortization'!X116+'O7 Amortization'!X187+'O7 Amortization'!X258), "-", 'O7 Amortization'!X46+'O7 Amortization'!X116+'O7 Amortization'!X187+'O7 Amortization'!X258)</f>
        <v>0</v>
      </c>
      <c r="V52" s="666">
        <f>IF(ISERROR('O7 Amortization'!Y46+'O7 Amortization'!Y116+'O7 Amortization'!Y187+'O7 Amortization'!Y258), "-", 'O7 Amortization'!Y46+'O7 Amortization'!Y116+'O7 Amortization'!Y187+'O7 Amortization'!Y258)</f>
        <v>0</v>
      </c>
      <c r="W52" s="667">
        <f>IF(ISERROR('O7 Amortization'!Z46+'O7 Amortization'!Z116+'O7 Amortization'!Z187+'O7 Amortization'!Z258), "-", 'O7 Amortization'!Z46+'O7 Amortization'!Z116+'O7 Amortization'!Z187+'O7 Amortization'!Z258)</f>
        <v>0</v>
      </c>
      <c r="X52" s="763"/>
    </row>
    <row r="53" spans="1:24" s="650" customFormat="1">
      <c r="A53" s="765"/>
      <c r="B53" s="759" t="s">
        <v>1492</v>
      </c>
      <c r="C53" s="764">
        <f t="shared" si="9"/>
        <v>0</v>
      </c>
      <c r="D53" s="666">
        <f>IF(ISERROR('O7 Amortization'!G50+'O7 Amortization'!G120+'O7 Amortization'!G191+'O7 Amortization'!G262), "-", 'O7 Amortization'!G50+'O7 Amortization'!G120+'O7 Amortization'!G191+'O7 Amortization'!G262)</f>
        <v>0</v>
      </c>
      <c r="E53" s="666">
        <f>IF(ISERROR('O7 Amortization'!H50+'O7 Amortization'!H120+'O7 Amortization'!H191+'O7 Amortization'!H262), "-", 'O7 Amortization'!H50+'O7 Amortization'!H120+'O7 Amortization'!H191+'O7 Amortization'!H262)</f>
        <v>0</v>
      </c>
      <c r="F53" s="666">
        <f>IF(ISERROR('O7 Amortization'!I50+'O7 Amortization'!I120+'O7 Amortization'!I191+'O7 Amortization'!I262), "-", 'O7 Amortization'!I50+'O7 Amortization'!I120+'O7 Amortization'!I191+'O7 Amortization'!I262)</f>
        <v>0</v>
      </c>
      <c r="G53" s="666">
        <f>IF(ISERROR('O7 Amortization'!J50+'O7 Amortization'!J120+'O7 Amortization'!J191+'O7 Amortization'!J262), "-", 'O7 Amortization'!J50+'O7 Amortization'!J120+'O7 Amortization'!J191+'O7 Amortization'!J262)</f>
        <v>0</v>
      </c>
      <c r="H53" s="666">
        <f>IF(ISERROR('O7 Amortization'!K50+'O7 Amortization'!K120+'O7 Amortization'!K191+'O7 Amortization'!K262), "-", 'O7 Amortization'!K50+'O7 Amortization'!K120+'O7 Amortization'!K191+'O7 Amortization'!K262)</f>
        <v>0</v>
      </c>
      <c r="I53" s="666">
        <f>IF(ISERROR('O7 Amortization'!L50+'O7 Amortization'!L120+'O7 Amortization'!L191+'O7 Amortization'!L262), "-", 'O7 Amortization'!L50+'O7 Amortization'!L120+'O7 Amortization'!L191+'O7 Amortization'!L262)</f>
        <v>0</v>
      </c>
      <c r="J53" s="666">
        <f>IF(ISERROR('O7 Amortization'!M50+'O7 Amortization'!M120+'O7 Amortization'!M191+'O7 Amortization'!M262), "-", 'O7 Amortization'!M50+'O7 Amortization'!M120+'O7 Amortization'!M191+'O7 Amortization'!M262)</f>
        <v>0</v>
      </c>
      <c r="K53" s="666">
        <f>IF(ISERROR('O7 Amortization'!N50+'O7 Amortization'!N120+'O7 Amortization'!N191+'O7 Amortization'!N262), "-", 'O7 Amortization'!N50+'O7 Amortization'!N120+'O7 Amortization'!N191+'O7 Amortization'!N262)</f>
        <v>0</v>
      </c>
      <c r="L53" s="666">
        <f>IF(ISERROR('O7 Amortization'!O50+'O7 Amortization'!O120+'O7 Amortization'!O191+'O7 Amortization'!O262), "-", 'O7 Amortization'!O50+'O7 Amortization'!O120+'O7 Amortization'!O191+'O7 Amortization'!O262)</f>
        <v>0</v>
      </c>
      <c r="M53" s="666">
        <f>IF(ISERROR('O7 Amortization'!P50+'O7 Amortization'!P120+'O7 Amortization'!P191+'O7 Amortization'!P262), "-", 'O7 Amortization'!P50+'O7 Amortization'!P120+'O7 Amortization'!P191+'O7 Amortization'!P262)</f>
        <v>0</v>
      </c>
      <c r="N53" s="666">
        <f>IF(ISERROR('O7 Amortization'!Q50+'O7 Amortization'!Q120+'O7 Amortization'!Q191+'O7 Amortization'!Q262), "-", 'O7 Amortization'!Q50+'O7 Amortization'!Q120+'O7 Amortization'!Q191+'O7 Amortization'!Q262)</f>
        <v>0</v>
      </c>
      <c r="O53" s="666">
        <f>IF(ISERROR('O7 Amortization'!R50+'O7 Amortization'!R120+'O7 Amortization'!R191+'O7 Amortization'!R262), "-", 'O7 Amortization'!R50+'O7 Amortization'!R120+'O7 Amortization'!R191+'O7 Amortization'!R262)</f>
        <v>0</v>
      </c>
      <c r="P53" s="666">
        <f>IF(ISERROR('O7 Amortization'!S50+'O7 Amortization'!S120+'O7 Amortization'!S191+'O7 Amortization'!S262), "-", 'O7 Amortization'!S50+'O7 Amortization'!S120+'O7 Amortization'!S191+'O7 Amortization'!S262)</f>
        <v>0</v>
      </c>
      <c r="Q53" s="666">
        <f>IF(ISERROR('O7 Amortization'!T50+'O7 Amortization'!T120+'O7 Amortization'!T191+'O7 Amortization'!T262), "-", 'O7 Amortization'!T50+'O7 Amortization'!T120+'O7 Amortization'!T191+'O7 Amortization'!T262)</f>
        <v>0</v>
      </c>
      <c r="R53" s="666">
        <f>IF(ISERROR('O7 Amortization'!U50+'O7 Amortization'!U120+'O7 Amortization'!U191+'O7 Amortization'!U262), "-", 'O7 Amortization'!U50+'O7 Amortization'!U120+'O7 Amortization'!U191+'O7 Amortization'!U262)</f>
        <v>0</v>
      </c>
      <c r="S53" s="666">
        <f>IF(ISERROR('O7 Amortization'!V50+'O7 Amortization'!V120+'O7 Amortization'!V191+'O7 Amortization'!V262), "-", 'O7 Amortization'!V50+'O7 Amortization'!V120+'O7 Amortization'!V191+'O7 Amortization'!V262)</f>
        <v>0</v>
      </c>
      <c r="T53" s="666">
        <f>IF(ISERROR('O7 Amortization'!W50+'O7 Amortization'!W120+'O7 Amortization'!W191+'O7 Amortization'!W262), "-", 'O7 Amortization'!W50+'O7 Amortization'!W120+'O7 Amortization'!W191+'O7 Amortization'!W262)</f>
        <v>0</v>
      </c>
      <c r="U53" s="666">
        <f>IF(ISERROR('O7 Amortization'!X50+'O7 Amortization'!X120+'O7 Amortization'!X191+'O7 Amortization'!X262), "-", 'O7 Amortization'!X50+'O7 Amortization'!X120+'O7 Amortization'!X191+'O7 Amortization'!X262)</f>
        <v>0</v>
      </c>
      <c r="V53" s="666">
        <f>IF(ISERROR('O7 Amortization'!Y50+'O7 Amortization'!Y120+'O7 Amortization'!Y191+'O7 Amortization'!Y262), "-", 'O7 Amortization'!Y50+'O7 Amortization'!Y120+'O7 Amortization'!Y191+'O7 Amortization'!Y262)</f>
        <v>0</v>
      </c>
      <c r="W53" s="667">
        <f>IF(ISERROR('O7 Amortization'!Z50+'O7 Amortization'!Z120+'O7 Amortization'!Z191+'O7 Amortization'!Z262), "-", 'O7 Amortization'!Z50+'O7 Amortization'!Z120+'O7 Amortization'!Z191+'O7 Amortization'!Z262)</f>
        <v>0</v>
      </c>
      <c r="X53" s="763"/>
    </row>
    <row r="54" spans="1:24" s="650" customFormat="1">
      <c r="A54" s="765"/>
      <c r="B54" s="759" t="s">
        <v>741</v>
      </c>
      <c r="C54" s="764">
        <f t="shared" si="9"/>
        <v>-12812.995199999987</v>
      </c>
      <c r="D54" s="666">
        <f>IF(ISERROR('O7 Amortization'!G54+'O7 Amortization'!G124+'O7 Amortization'!G195+'O7 Amortization'!G266), "-", 'O7 Amortization'!G54+'O7 Amortization'!G124+'O7 Amortization'!G195+'O7 Amortization'!G266)</f>
        <v>-8375.3877961821654</v>
      </c>
      <c r="E54" s="666">
        <f>IF(ISERROR('O7 Amortization'!H54+'O7 Amortization'!H124+'O7 Amortization'!H195+'O7 Amortization'!H266), "-", 'O7 Amortization'!H54+'O7 Amortization'!H124+'O7 Amortization'!H195+'O7 Amortization'!H266)</f>
        <v>-4401.5251501578196</v>
      </c>
      <c r="F54" s="666">
        <f>IF(ISERROR('O7 Amortization'!I54+'O7 Amortization'!I124+'O7 Amortization'!I195+'O7 Amortization'!I266), "-", 'O7 Amortization'!I54+'O7 Amortization'!I124+'O7 Amortization'!I195+'O7 Amortization'!I266)</f>
        <v>0</v>
      </c>
      <c r="G54" s="666">
        <f>IF(ISERROR('O7 Amortization'!J54+'O7 Amortization'!J124+'O7 Amortization'!J195+'O7 Amortization'!J266), "-", 'O7 Amortization'!J54+'O7 Amortization'!J124+'O7 Amortization'!J195+'O7 Amortization'!J266)</f>
        <v>0</v>
      </c>
      <c r="H54" s="666">
        <f>IF(ISERROR('O7 Amortization'!K54+'O7 Amortization'!K124+'O7 Amortization'!K195+'O7 Amortization'!K266), "-", 'O7 Amortization'!K54+'O7 Amortization'!K124+'O7 Amortization'!K195+'O7 Amortization'!K266)</f>
        <v>0</v>
      </c>
      <c r="I54" s="666">
        <f>IF(ISERROR('O7 Amortization'!L54+'O7 Amortization'!L124+'O7 Amortization'!L195+'O7 Amortization'!L266), "-", 'O7 Amortization'!L54+'O7 Amortization'!L124+'O7 Amortization'!L195+'O7 Amortization'!L266)</f>
        <v>0</v>
      </c>
      <c r="J54" s="666">
        <f>IF(ISERROR('O7 Amortization'!M54+'O7 Amortization'!M124+'O7 Amortization'!M195+'O7 Amortization'!M266), "-", 'O7 Amortization'!M54+'O7 Amortization'!M124+'O7 Amortization'!M195+'O7 Amortization'!M266)</f>
        <v>-8.7798262437997838</v>
      </c>
      <c r="K54" s="666">
        <f>IF(ISERROR('O7 Amortization'!N54+'O7 Amortization'!N124+'O7 Amortization'!N195+'O7 Amortization'!N266), "-", 'O7 Amortization'!N54+'O7 Amortization'!N124+'O7 Amortization'!N195+'O7 Amortization'!N266)</f>
        <v>0</v>
      </c>
      <c r="L54" s="666">
        <f>IF(ISERROR('O7 Amortization'!O54+'O7 Amortization'!O124+'O7 Amortization'!O195+'O7 Amortization'!O266), "-", 'O7 Amortization'!O54+'O7 Amortization'!O124+'O7 Amortization'!O195+'O7 Amortization'!O266)</f>
        <v>-27.302427416203194</v>
      </c>
      <c r="M54" s="666">
        <f>IF(ISERROR('O7 Amortization'!P54+'O7 Amortization'!P124+'O7 Amortization'!P195+'O7 Amortization'!P266), "-", 'O7 Amortization'!P54+'O7 Amortization'!P124+'O7 Amortization'!P195+'O7 Amortization'!P266)</f>
        <v>0</v>
      </c>
      <c r="N54" s="666">
        <f>IF(ISERROR('O7 Amortization'!Q54+'O7 Amortization'!Q124+'O7 Amortization'!Q195+'O7 Amortization'!Q266), "-", 'O7 Amortization'!Q54+'O7 Amortization'!Q124+'O7 Amortization'!Q195+'O7 Amortization'!Q266)</f>
        <v>0</v>
      </c>
      <c r="O54" s="666">
        <f>IF(ISERROR('O7 Amortization'!R54+'O7 Amortization'!R124+'O7 Amortization'!R195+'O7 Amortization'!R266), "-", 'O7 Amortization'!R54+'O7 Amortization'!R124+'O7 Amortization'!R195+'O7 Amortization'!R266)</f>
        <v>0</v>
      </c>
      <c r="P54" s="666">
        <f>IF(ISERROR('O7 Amortization'!S54+'O7 Amortization'!S124+'O7 Amortization'!S195+'O7 Amortization'!S266), "-", 'O7 Amortization'!S54+'O7 Amortization'!S124+'O7 Amortization'!S195+'O7 Amortization'!S266)</f>
        <v>0</v>
      </c>
      <c r="Q54" s="666">
        <f>IF(ISERROR('O7 Amortization'!T54+'O7 Amortization'!T124+'O7 Amortization'!T195+'O7 Amortization'!T266), "-", 'O7 Amortization'!T54+'O7 Amortization'!T124+'O7 Amortization'!T195+'O7 Amortization'!T266)</f>
        <v>0</v>
      </c>
      <c r="R54" s="666">
        <f>IF(ISERROR('O7 Amortization'!U54+'O7 Amortization'!U124+'O7 Amortization'!U195+'O7 Amortization'!U266), "-", 'O7 Amortization'!U54+'O7 Amortization'!U124+'O7 Amortization'!U195+'O7 Amortization'!U266)</f>
        <v>0</v>
      </c>
      <c r="S54" s="666">
        <f>IF(ISERROR('O7 Amortization'!V54+'O7 Amortization'!V124+'O7 Amortization'!V195+'O7 Amortization'!V266), "-", 'O7 Amortization'!V54+'O7 Amortization'!V124+'O7 Amortization'!V195+'O7 Amortization'!V266)</f>
        <v>0</v>
      </c>
      <c r="T54" s="666">
        <f>IF(ISERROR('O7 Amortization'!W54+'O7 Amortization'!W124+'O7 Amortization'!W195+'O7 Amortization'!W266), "-", 'O7 Amortization'!W54+'O7 Amortization'!W124+'O7 Amortization'!W195+'O7 Amortization'!W266)</f>
        <v>0</v>
      </c>
      <c r="U54" s="666">
        <f>IF(ISERROR('O7 Amortization'!X54+'O7 Amortization'!X124+'O7 Amortization'!X195+'O7 Amortization'!X266), "-", 'O7 Amortization'!X54+'O7 Amortization'!X124+'O7 Amortization'!X195+'O7 Amortization'!X266)</f>
        <v>0</v>
      </c>
      <c r="V54" s="666">
        <f>IF(ISERROR('O7 Amortization'!Y54+'O7 Amortization'!Y124+'O7 Amortization'!Y195+'O7 Amortization'!Y266), "-", 'O7 Amortization'!Y54+'O7 Amortization'!Y124+'O7 Amortization'!Y195+'O7 Amortization'!Y266)</f>
        <v>0</v>
      </c>
      <c r="W54" s="667">
        <f>IF(ISERROR('O7 Amortization'!Z54+'O7 Amortization'!Z124+'O7 Amortization'!Z195+'O7 Amortization'!Z266), "-", 'O7 Amortization'!Z54+'O7 Amortization'!Z124+'O7 Amortization'!Z195+'O7 Amortization'!Z266)</f>
        <v>0</v>
      </c>
      <c r="X54" s="763"/>
    </row>
    <row r="55" spans="1:24" s="850" customFormat="1" ht="23.25" customHeight="1">
      <c r="A55" s="819"/>
      <c r="B55" s="905" t="s">
        <v>1469</v>
      </c>
      <c r="C55" s="906">
        <f t="shared" si="9"/>
        <v>-585957.22619999992</v>
      </c>
      <c r="D55" s="907">
        <f t="shared" ref="D55:W55" si="10">SUM(D51:D54)</f>
        <v>-383018.87457198428</v>
      </c>
      <c r="E55" s="907">
        <f t="shared" si="10"/>
        <v>-201288.25678761015</v>
      </c>
      <c r="F55" s="907">
        <f t="shared" si="10"/>
        <v>0</v>
      </c>
      <c r="G55" s="907">
        <f t="shared" si="10"/>
        <v>0</v>
      </c>
      <c r="H55" s="907">
        <f t="shared" si="10"/>
        <v>0</v>
      </c>
      <c r="I55" s="907">
        <f t="shared" si="10"/>
        <v>0</v>
      </c>
      <c r="J55" s="907">
        <f t="shared" si="10"/>
        <v>-401.51444311279295</v>
      </c>
      <c r="K55" s="907">
        <f t="shared" si="10"/>
        <v>0</v>
      </c>
      <c r="L55" s="907">
        <f t="shared" si="10"/>
        <v>-1248.5803972926851</v>
      </c>
      <c r="M55" s="907">
        <f t="shared" si="10"/>
        <v>0</v>
      </c>
      <c r="N55" s="907">
        <f t="shared" si="10"/>
        <v>0</v>
      </c>
      <c r="O55" s="907">
        <f t="shared" si="10"/>
        <v>0</v>
      </c>
      <c r="P55" s="907">
        <f t="shared" si="10"/>
        <v>0</v>
      </c>
      <c r="Q55" s="907">
        <f t="shared" si="10"/>
        <v>0</v>
      </c>
      <c r="R55" s="907">
        <f t="shared" si="10"/>
        <v>0</v>
      </c>
      <c r="S55" s="907">
        <f t="shared" si="10"/>
        <v>0</v>
      </c>
      <c r="T55" s="907">
        <f t="shared" si="10"/>
        <v>0</v>
      </c>
      <c r="U55" s="907">
        <f t="shared" si="10"/>
        <v>0</v>
      </c>
      <c r="V55" s="907">
        <f t="shared" si="10"/>
        <v>0</v>
      </c>
      <c r="W55" s="908">
        <f t="shared" si="10"/>
        <v>0</v>
      </c>
      <c r="X55" s="818"/>
    </row>
    <row r="56" spans="1:24" s="650" customFormat="1">
      <c r="B56" s="766" t="s">
        <v>1515</v>
      </c>
      <c r="C56" s="764">
        <f t="shared" si="9"/>
        <v>420902.2637999999</v>
      </c>
      <c r="D56" s="763">
        <f t="shared" ref="D56:W56" si="11">D49+D55</f>
        <v>275128.46360981767</v>
      </c>
      <c r="E56" s="763">
        <f t="shared" si="11"/>
        <v>144588.51119167384</v>
      </c>
      <c r="F56" s="763">
        <f t="shared" si="11"/>
        <v>0</v>
      </c>
      <c r="G56" s="763">
        <f t="shared" si="11"/>
        <v>0</v>
      </c>
      <c r="H56" s="763">
        <f t="shared" si="11"/>
        <v>0</v>
      </c>
      <c r="I56" s="763">
        <f t="shared" si="11"/>
        <v>0</v>
      </c>
      <c r="J56" s="763">
        <f t="shared" si="11"/>
        <v>288.4141205161759</v>
      </c>
      <c r="K56" s="763">
        <f t="shared" si="11"/>
        <v>0</v>
      </c>
      <c r="L56" s="763">
        <f t="shared" si="11"/>
        <v>896.87487799223663</v>
      </c>
      <c r="M56" s="763">
        <f t="shared" si="11"/>
        <v>0</v>
      </c>
      <c r="N56" s="763">
        <f t="shared" si="11"/>
        <v>0</v>
      </c>
      <c r="O56" s="763">
        <f t="shared" si="11"/>
        <v>0</v>
      </c>
      <c r="P56" s="763">
        <f t="shared" si="11"/>
        <v>0</v>
      </c>
      <c r="Q56" s="763">
        <f t="shared" si="11"/>
        <v>0</v>
      </c>
      <c r="R56" s="763">
        <f t="shared" si="11"/>
        <v>0</v>
      </c>
      <c r="S56" s="763">
        <f t="shared" si="11"/>
        <v>0</v>
      </c>
      <c r="T56" s="763">
        <f t="shared" si="11"/>
        <v>0</v>
      </c>
      <c r="U56" s="763">
        <f t="shared" si="11"/>
        <v>0</v>
      </c>
      <c r="V56" s="763">
        <f t="shared" si="11"/>
        <v>0</v>
      </c>
      <c r="W56" s="651">
        <f t="shared" si="11"/>
        <v>0</v>
      </c>
      <c r="X56" s="763"/>
    </row>
    <row r="57" spans="1:24" s="650" customFormat="1">
      <c r="B57" s="766" t="s">
        <v>1516</v>
      </c>
      <c r="C57" s="764">
        <f t="shared" si="9"/>
        <v>42823.518191055242</v>
      </c>
      <c r="D57" s="763">
        <f t="shared" ref="D57:W57" si="12">IF(ISERROR(D56/D38*D34),0,D56/D38*D34)</f>
        <v>27992.172481805763</v>
      </c>
      <c r="E57" s="763">
        <f t="shared" si="12"/>
        <v>14710.75181048774</v>
      </c>
      <c r="F57" s="763">
        <f t="shared" si="12"/>
        <v>0</v>
      </c>
      <c r="G57" s="763">
        <f t="shared" si="12"/>
        <v>0</v>
      </c>
      <c r="H57" s="763">
        <f t="shared" si="12"/>
        <v>0</v>
      </c>
      <c r="I57" s="763">
        <f t="shared" si="12"/>
        <v>0</v>
      </c>
      <c r="J57" s="763">
        <f t="shared" si="12"/>
        <v>29.343884314080199</v>
      </c>
      <c r="K57" s="763">
        <f t="shared" si="12"/>
        <v>0</v>
      </c>
      <c r="L57" s="763">
        <f t="shared" si="12"/>
        <v>91.250014447655701</v>
      </c>
      <c r="M57" s="763">
        <f t="shared" si="12"/>
        <v>0</v>
      </c>
      <c r="N57" s="763">
        <f t="shared" si="12"/>
        <v>0</v>
      </c>
      <c r="O57" s="763">
        <f t="shared" si="12"/>
        <v>0</v>
      </c>
      <c r="P57" s="763">
        <f t="shared" si="12"/>
        <v>0</v>
      </c>
      <c r="Q57" s="763">
        <f t="shared" si="12"/>
        <v>0</v>
      </c>
      <c r="R57" s="763">
        <f t="shared" si="12"/>
        <v>0</v>
      </c>
      <c r="S57" s="763">
        <f t="shared" si="12"/>
        <v>0</v>
      </c>
      <c r="T57" s="763">
        <f t="shared" si="12"/>
        <v>0</v>
      </c>
      <c r="U57" s="763">
        <f t="shared" si="12"/>
        <v>0</v>
      </c>
      <c r="V57" s="763">
        <f t="shared" si="12"/>
        <v>0</v>
      </c>
      <c r="W57" s="651">
        <f t="shared" si="12"/>
        <v>0</v>
      </c>
      <c r="X57" s="763"/>
    </row>
    <row r="58" spans="1:24" s="650" customFormat="1">
      <c r="B58" s="766" t="s">
        <v>1211</v>
      </c>
      <c r="C58" s="764">
        <f t="shared" si="9"/>
        <v>463725.78199105518</v>
      </c>
      <c r="D58" s="763">
        <f t="shared" ref="D58:W58" si="13">SUM(D56:D57)</f>
        <v>303120.63609162346</v>
      </c>
      <c r="E58" s="763">
        <f t="shared" si="13"/>
        <v>159299.26300216158</v>
      </c>
      <c r="F58" s="763">
        <f t="shared" si="13"/>
        <v>0</v>
      </c>
      <c r="G58" s="763">
        <f t="shared" si="13"/>
        <v>0</v>
      </c>
      <c r="H58" s="763">
        <f t="shared" si="13"/>
        <v>0</v>
      </c>
      <c r="I58" s="763">
        <f t="shared" si="13"/>
        <v>0</v>
      </c>
      <c r="J58" s="763">
        <f t="shared" si="13"/>
        <v>317.75800483025608</v>
      </c>
      <c r="K58" s="763">
        <f t="shared" si="13"/>
        <v>0</v>
      </c>
      <c r="L58" s="763">
        <f t="shared" si="13"/>
        <v>988.12489243989239</v>
      </c>
      <c r="M58" s="763">
        <f t="shared" si="13"/>
        <v>0</v>
      </c>
      <c r="N58" s="763">
        <f t="shared" si="13"/>
        <v>0</v>
      </c>
      <c r="O58" s="763">
        <f t="shared" si="13"/>
        <v>0</v>
      </c>
      <c r="P58" s="763">
        <f t="shared" si="13"/>
        <v>0</v>
      </c>
      <c r="Q58" s="763">
        <f t="shared" si="13"/>
        <v>0</v>
      </c>
      <c r="R58" s="763">
        <f t="shared" si="13"/>
        <v>0</v>
      </c>
      <c r="S58" s="763">
        <f t="shared" si="13"/>
        <v>0</v>
      </c>
      <c r="T58" s="763">
        <f t="shared" si="13"/>
        <v>0</v>
      </c>
      <c r="U58" s="763">
        <f t="shared" si="13"/>
        <v>0</v>
      </c>
      <c r="V58" s="763">
        <f t="shared" si="13"/>
        <v>0</v>
      </c>
      <c r="W58" s="651">
        <f t="shared" si="13"/>
        <v>0</v>
      </c>
      <c r="X58" s="763"/>
    </row>
    <row r="59" spans="1:24" s="650" customFormat="1">
      <c r="B59" s="766"/>
      <c r="C59" s="764"/>
      <c r="D59" s="763"/>
      <c r="E59" s="763"/>
      <c r="F59" s="763"/>
      <c r="G59" s="763"/>
      <c r="H59" s="763"/>
      <c r="I59" s="763"/>
      <c r="J59" s="763"/>
      <c r="K59" s="763"/>
      <c r="L59" s="763"/>
      <c r="M59" s="763"/>
      <c r="N59" s="763"/>
      <c r="O59" s="763"/>
      <c r="P59" s="763"/>
      <c r="Q59" s="763"/>
      <c r="R59" s="763"/>
      <c r="S59" s="763"/>
      <c r="T59" s="763"/>
      <c r="U59" s="763"/>
      <c r="V59" s="763"/>
      <c r="W59" s="651"/>
      <c r="X59" s="763"/>
    </row>
    <row r="60" spans="1:24" s="672" customFormat="1">
      <c r="B60" s="759" t="s">
        <v>734</v>
      </c>
      <c r="C60" s="764">
        <f>SUM(D60:W60)</f>
        <v>0</v>
      </c>
      <c r="D60" s="763">
        <f>'O2.2 Primary Cost PLCC Adj'!D62</f>
        <v>0</v>
      </c>
      <c r="E60" s="763">
        <f>'O2.2 Primary Cost PLCC Adj'!E62</f>
        <v>0</v>
      </c>
      <c r="F60" s="763">
        <f>'O2.2 Primary Cost PLCC Adj'!F62</f>
        <v>0</v>
      </c>
      <c r="G60" s="763">
        <f>'O2.2 Primary Cost PLCC Adj'!G62</f>
        <v>0</v>
      </c>
      <c r="H60" s="763">
        <f>'O2.2 Primary Cost PLCC Adj'!H62</f>
        <v>0</v>
      </c>
      <c r="I60" s="763">
        <f>'O2.2 Primary Cost PLCC Adj'!I62</f>
        <v>0</v>
      </c>
      <c r="J60" s="763">
        <f>'O2.2 Primary Cost PLCC Adj'!J62</f>
        <v>0</v>
      </c>
      <c r="K60" s="763">
        <f>'O2.2 Primary Cost PLCC Adj'!K62</f>
        <v>0</v>
      </c>
      <c r="L60" s="763">
        <f>'O2.2 Primary Cost PLCC Adj'!L62</f>
        <v>0</v>
      </c>
      <c r="M60" s="763">
        <f>'O2.2 Primary Cost PLCC Adj'!M62</f>
        <v>0</v>
      </c>
      <c r="N60" s="763">
        <f>'O2.2 Primary Cost PLCC Adj'!N62</f>
        <v>0</v>
      </c>
      <c r="O60" s="763">
        <f>'O2.2 Primary Cost PLCC Adj'!O62</f>
        <v>0</v>
      </c>
      <c r="P60" s="763">
        <f>'O2.2 Primary Cost PLCC Adj'!P62</f>
        <v>0</v>
      </c>
      <c r="Q60" s="763">
        <f>'O2.2 Primary Cost PLCC Adj'!Q62</f>
        <v>0</v>
      </c>
      <c r="R60" s="763">
        <f>'O2.2 Primary Cost PLCC Adj'!R62</f>
        <v>0</v>
      </c>
      <c r="S60" s="763">
        <f>'O2.2 Primary Cost PLCC Adj'!S62</f>
        <v>0</v>
      </c>
      <c r="T60" s="763">
        <f>'O2.2 Primary Cost PLCC Adj'!T62</f>
        <v>0</v>
      </c>
      <c r="U60" s="763">
        <f>'O2.2 Primary Cost PLCC Adj'!U62</f>
        <v>0</v>
      </c>
      <c r="V60" s="763">
        <f>'O2.2 Primary Cost PLCC Adj'!V62</f>
        <v>0</v>
      </c>
      <c r="W60" s="651">
        <f>'O2.2 Primary Cost PLCC Adj'!W62</f>
        <v>0</v>
      </c>
      <c r="X60" s="776"/>
    </row>
    <row r="61" spans="1:24" s="672" customFormat="1">
      <c r="B61" s="759" t="s">
        <v>735</v>
      </c>
      <c r="C61" s="764">
        <f>SUM(D61:W61)</f>
        <v>0</v>
      </c>
      <c r="D61" s="763">
        <f>'O2.2 Primary Cost PLCC Adj'!D63</f>
        <v>0</v>
      </c>
      <c r="E61" s="763">
        <f>'O2.2 Primary Cost PLCC Adj'!E63</f>
        <v>0</v>
      </c>
      <c r="F61" s="763">
        <f>'O2.2 Primary Cost PLCC Adj'!F63</f>
        <v>0</v>
      </c>
      <c r="G61" s="763">
        <f>'O2.2 Primary Cost PLCC Adj'!G63</f>
        <v>0</v>
      </c>
      <c r="H61" s="763">
        <f>'O2.2 Primary Cost PLCC Adj'!H63</f>
        <v>0</v>
      </c>
      <c r="I61" s="763">
        <f>'O2.2 Primary Cost PLCC Adj'!I63</f>
        <v>0</v>
      </c>
      <c r="J61" s="763">
        <f>'O2.2 Primary Cost PLCC Adj'!J63</f>
        <v>0</v>
      </c>
      <c r="K61" s="763">
        <f>'O2.2 Primary Cost PLCC Adj'!K63</f>
        <v>0</v>
      </c>
      <c r="L61" s="763">
        <f>'O2.2 Primary Cost PLCC Adj'!L63</f>
        <v>0</v>
      </c>
      <c r="M61" s="763">
        <f>'O2.2 Primary Cost PLCC Adj'!M63</f>
        <v>0</v>
      </c>
      <c r="N61" s="763">
        <f>'O2.2 Primary Cost PLCC Adj'!N63</f>
        <v>0</v>
      </c>
      <c r="O61" s="763">
        <f>'O2.2 Primary Cost PLCC Adj'!O63</f>
        <v>0</v>
      </c>
      <c r="P61" s="763">
        <f>'O2.2 Primary Cost PLCC Adj'!P63</f>
        <v>0</v>
      </c>
      <c r="Q61" s="763">
        <f>'O2.2 Primary Cost PLCC Adj'!Q63</f>
        <v>0</v>
      </c>
      <c r="R61" s="763">
        <f>'O2.2 Primary Cost PLCC Adj'!R63</f>
        <v>0</v>
      </c>
      <c r="S61" s="763">
        <f>'O2.2 Primary Cost PLCC Adj'!S63</f>
        <v>0</v>
      </c>
      <c r="T61" s="763">
        <f>'O2.2 Primary Cost PLCC Adj'!T63</f>
        <v>0</v>
      </c>
      <c r="U61" s="763">
        <f>'O2.2 Primary Cost PLCC Adj'!U63</f>
        <v>0</v>
      </c>
      <c r="V61" s="763">
        <f>'O2.2 Primary Cost PLCC Adj'!V63</f>
        <v>0</v>
      </c>
      <c r="W61" s="651">
        <f>'O2.2 Primary Cost PLCC Adj'!W63</f>
        <v>0</v>
      </c>
    </row>
    <row r="62" spans="1:24" s="672" customFormat="1">
      <c r="B62" s="759" t="s">
        <v>736</v>
      </c>
      <c r="C62" s="764">
        <f>SUM(D62:W62)</f>
        <v>0</v>
      </c>
      <c r="D62" s="763">
        <f>'O2.2 Primary Cost PLCC Adj'!D64</f>
        <v>0</v>
      </c>
      <c r="E62" s="763">
        <f>'O2.2 Primary Cost PLCC Adj'!E64</f>
        <v>0</v>
      </c>
      <c r="F62" s="763">
        <f>'O2.2 Primary Cost PLCC Adj'!F64</f>
        <v>0</v>
      </c>
      <c r="G62" s="763">
        <f>'O2.2 Primary Cost PLCC Adj'!G64</f>
        <v>0</v>
      </c>
      <c r="H62" s="763">
        <f>'O2.2 Primary Cost PLCC Adj'!H64</f>
        <v>0</v>
      </c>
      <c r="I62" s="763">
        <f>'O2.2 Primary Cost PLCC Adj'!I64</f>
        <v>0</v>
      </c>
      <c r="J62" s="763">
        <f>'O2.2 Primary Cost PLCC Adj'!J64</f>
        <v>0</v>
      </c>
      <c r="K62" s="763">
        <f>'O2.2 Primary Cost PLCC Adj'!K64</f>
        <v>0</v>
      </c>
      <c r="L62" s="763">
        <f>'O2.2 Primary Cost PLCC Adj'!L64</f>
        <v>0</v>
      </c>
      <c r="M62" s="763">
        <f>'O2.2 Primary Cost PLCC Adj'!M64</f>
        <v>0</v>
      </c>
      <c r="N62" s="763">
        <f>'O2.2 Primary Cost PLCC Adj'!N64</f>
        <v>0</v>
      </c>
      <c r="O62" s="763">
        <f>'O2.2 Primary Cost PLCC Adj'!O64</f>
        <v>0</v>
      </c>
      <c r="P62" s="763">
        <f>'O2.2 Primary Cost PLCC Adj'!P64</f>
        <v>0</v>
      </c>
      <c r="Q62" s="763">
        <f>'O2.2 Primary Cost PLCC Adj'!Q64</f>
        <v>0</v>
      </c>
      <c r="R62" s="763">
        <f>'O2.2 Primary Cost PLCC Adj'!R64</f>
        <v>0</v>
      </c>
      <c r="S62" s="763">
        <f>'O2.2 Primary Cost PLCC Adj'!S64</f>
        <v>0</v>
      </c>
      <c r="T62" s="763">
        <f>'O2.2 Primary Cost PLCC Adj'!T64</f>
        <v>0</v>
      </c>
      <c r="U62" s="763">
        <f>'O2.2 Primary Cost PLCC Adj'!U64</f>
        <v>0</v>
      </c>
      <c r="V62" s="763">
        <f>'O2.2 Primary Cost PLCC Adj'!V64</f>
        <v>0</v>
      </c>
      <c r="W62" s="651">
        <f>'O2.2 Primary Cost PLCC Adj'!W64</f>
        <v>0</v>
      </c>
    </row>
    <row r="63" spans="1:24" s="672" customFormat="1">
      <c r="B63" s="759" t="s">
        <v>737</v>
      </c>
      <c r="C63" s="764">
        <f>SUM(D63:W63)</f>
        <v>0</v>
      </c>
      <c r="D63" s="763">
        <f>'O2.2 Primary Cost PLCC Adj'!D65</f>
        <v>0</v>
      </c>
      <c r="E63" s="763">
        <f>'O2.2 Primary Cost PLCC Adj'!E65</f>
        <v>0</v>
      </c>
      <c r="F63" s="763">
        <f>'O2.2 Primary Cost PLCC Adj'!F65</f>
        <v>0</v>
      </c>
      <c r="G63" s="763">
        <f>'O2.2 Primary Cost PLCC Adj'!G65</f>
        <v>0</v>
      </c>
      <c r="H63" s="763">
        <f>'O2.2 Primary Cost PLCC Adj'!H65</f>
        <v>0</v>
      </c>
      <c r="I63" s="763">
        <f>'O2.2 Primary Cost PLCC Adj'!I65</f>
        <v>0</v>
      </c>
      <c r="J63" s="763">
        <f>'O2.2 Primary Cost PLCC Adj'!J65</f>
        <v>0</v>
      </c>
      <c r="K63" s="763">
        <f>'O2.2 Primary Cost PLCC Adj'!K65</f>
        <v>0</v>
      </c>
      <c r="L63" s="763">
        <f>'O2.2 Primary Cost PLCC Adj'!L65</f>
        <v>0</v>
      </c>
      <c r="M63" s="763">
        <f>'O2.2 Primary Cost PLCC Adj'!M65</f>
        <v>0</v>
      </c>
      <c r="N63" s="763">
        <f>'O2.2 Primary Cost PLCC Adj'!N65</f>
        <v>0</v>
      </c>
      <c r="O63" s="763">
        <f>'O2.2 Primary Cost PLCC Adj'!O65</f>
        <v>0</v>
      </c>
      <c r="P63" s="763">
        <f>'O2.2 Primary Cost PLCC Adj'!P65</f>
        <v>0</v>
      </c>
      <c r="Q63" s="763">
        <f>'O2.2 Primary Cost PLCC Adj'!Q65</f>
        <v>0</v>
      </c>
      <c r="R63" s="763">
        <f>'O2.2 Primary Cost PLCC Adj'!R65</f>
        <v>0</v>
      </c>
      <c r="S63" s="763">
        <f>'O2.2 Primary Cost PLCC Adj'!S65</f>
        <v>0</v>
      </c>
      <c r="T63" s="763">
        <f>'O2.2 Primary Cost PLCC Adj'!T65</f>
        <v>0</v>
      </c>
      <c r="U63" s="763">
        <f>'O2.2 Primary Cost PLCC Adj'!U65</f>
        <v>0</v>
      </c>
      <c r="V63" s="763">
        <f>'O2.2 Primary Cost PLCC Adj'!V65</f>
        <v>0</v>
      </c>
      <c r="W63" s="651">
        <f>'O2.2 Primary Cost PLCC Adj'!W65</f>
        <v>0</v>
      </c>
    </row>
    <row r="64" spans="1:24" s="821" customFormat="1" ht="23.25" customHeight="1">
      <c r="B64" s="905" t="s">
        <v>1424</v>
      </c>
      <c r="C64" s="906">
        <f>SUM(D64:W64)</f>
        <v>0</v>
      </c>
      <c r="D64" s="907">
        <f t="shared" ref="D64:W64" si="14">SUM(D60:D63)</f>
        <v>0</v>
      </c>
      <c r="E64" s="907">
        <f t="shared" si="14"/>
        <v>0</v>
      </c>
      <c r="F64" s="907">
        <f t="shared" si="14"/>
        <v>0</v>
      </c>
      <c r="G64" s="907">
        <f t="shared" si="14"/>
        <v>0</v>
      </c>
      <c r="H64" s="907">
        <f t="shared" si="14"/>
        <v>0</v>
      </c>
      <c r="I64" s="907">
        <f t="shared" si="14"/>
        <v>0</v>
      </c>
      <c r="J64" s="907">
        <f t="shared" si="14"/>
        <v>0</v>
      </c>
      <c r="K64" s="907">
        <f t="shared" si="14"/>
        <v>0</v>
      </c>
      <c r="L64" s="907">
        <f t="shared" si="14"/>
        <v>0</v>
      </c>
      <c r="M64" s="907">
        <f t="shared" si="14"/>
        <v>0</v>
      </c>
      <c r="N64" s="907">
        <f t="shared" si="14"/>
        <v>0</v>
      </c>
      <c r="O64" s="907">
        <f t="shared" si="14"/>
        <v>0</v>
      </c>
      <c r="P64" s="907">
        <f t="shared" si="14"/>
        <v>0</v>
      </c>
      <c r="Q64" s="907">
        <f t="shared" si="14"/>
        <v>0</v>
      </c>
      <c r="R64" s="907">
        <f t="shared" si="14"/>
        <v>0</v>
      </c>
      <c r="S64" s="907">
        <f t="shared" si="14"/>
        <v>0</v>
      </c>
      <c r="T64" s="907">
        <f t="shared" si="14"/>
        <v>0</v>
      </c>
      <c r="U64" s="907">
        <f t="shared" si="14"/>
        <v>0</v>
      </c>
      <c r="V64" s="907">
        <f t="shared" si="14"/>
        <v>0</v>
      </c>
      <c r="W64" s="908">
        <f t="shared" si="14"/>
        <v>0</v>
      </c>
    </row>
    <row r="65" spans="1:24" s="672" customFormat="1">
      <c r="C65" s="778"/>
      <c r="D65" s="776"/>
      <c r="E65" s="776"/>
      <c r="F65" s="776"/>
      <c r="G65" s="776"/>
      <c r="H65" s="776"/>
      <c r="I65" s="776"/>
      <c r="J65" s="776"/>
      <c r="K65" s="776"/>
      <c r="L65" s="776"/>
      <c r="M65" s="776"/>
      <c r="N65" s="776"/>
      <c r="O65" s="776"/>
      <c r="P65" s="776"/>
      <c r="Q65" s="776"/>
      <c r="R65" s="776"/>
      <c r="S65" s="776"/>
      <c r="T65" s="776"/>
      <c r="U65" s="776"/>
      <c r="V65" s="776"/>
      <c r="W65" s="779"/>
    </row>
    <row r="66" spans="1:24" s="672" customFormat="1">
      <c r="B66" s="759" t="s">
        <v>726</v>
      </c>
      <c r="C66" s="764">
        <f>SUM(D66:W66)</f>
        <v>1026234.2375999998</v>
      </c>
      <c r="D66" s="763">
        <f>'O2.2 Primary Cost PLCC Adj'!D47</f>
        <v>495990.90766066848</v>
      </c>
      <c r="E66" s="763">
        <f>'O2.2 Primary Cost PLCC Adj'!E47</f>
        <v>260658.55187185344</v>
      </c>
      <c r="F66" s="763">
        <f>'O2.2 Primary Cost PLCC Adj'!F47</f>
        <v>267447.98509994207</v>
      </c>
      <c r="G66" s="763">
        <f>'O2.2 Primary Cost PLCC Adj'!G47</f>
        <v>0</v>
      </c>
      <c r="H66" s="763">
        <f>'O2.2 Primary Cost PLCC Adj'!H47</f>
        <v>0</v>
      </c>
      <c r="I66" s="763">
        <f>'O2.2 Primary Cost PLCC Adj'!I47</f>
        <v>0</v>
      </c>
      <c r="J66" s="763">
        <f>'O2.2 Primary Cost PLCC Adj'!J47</f>
        <v>519.9417738901908</v>
      </c>
      <c r="K66" s="763">
        <f>'O2.2 Primary Cost PLCC Adj'!K47</f>
        <v>0</v>
      </c>
      <c r="L66" s="763">
        <f>'O2.2 Primary Cost PLCC Adj'!L47</f>
        <v>1616.8511936456259</v>
      </c>
      <c r="M66" s="763">
        <f>'O2.2 Primary Cost PLCC Adj'!M47</f>
        <v>0</v>
      </c>
      <c r="N66" s="763">
        <f>'O2.2 Primary Cost PLCC Adj'!N47</f>
        <v>0</v>
      </c>
      <c r="O66" s="763">
        <f>'O2.2 Primary Cost PLCC Adj'!O47</f>
        <v>0</v>
      </c>
      <c r="P66" s="763">
        <f>'O2.2 Primary Cost PLCC Adj'!P47</f>
        <v>0</v>
      </c>
      <c r="Q66" s="763">
        <f>'O2.2 Primary Cost PLCC Adj'!Q47</f>
        <v>0</v>
      </c>
      <c r="R66" s="763">
        <f>'O2.2 Primary Cost PLCC Adj'!R47</f>
        <v>0</v>
      </c>
      <c r="S66" s="763">
        <f>'O2.2 Primary Cost PLCC Adj'!S47</f>
        <v>0</v>
      </c>
      <c r="T66" s="763">
        <f>'O2.2 Primary Cost PLCC Adj'!T47</f>
        <v>0</v>
      </c>
      <c r="U66" s="763">
        <f>'O2.2 Primary Cost PLCC Adj'!U47</f>
        <v>0</v>
      </c>
      <c r="V66" s="763">
        <f>'O2.2 Primary Cost PLCC Adj'!V47</f>
        <v>0</v>
      </c>
      <c r="W66" s="651">
        <f>'O2.2 Primary Cost PLCC Adj'!W47</f>
        <v>0</v>
      </c>
    </row>
    <row r="67" spans="1:24" s="776" customFormat="1">
      <c r="B67" s="759" t="s">
        <v>744</v>
      </c>
      <c r="C67" s="764">
        <f>SUM(D67:W67)</f>
        <v>941239.53</v>
      </c>
      <c r="D67" s="763">
        <f>'O2.2 Primary Cost PLCC Adj'!D48</f>
        <v>454911.97984447476</v>
      </c>
      <c r="E67" s="763">
        <f>'O2.2 Primary Cost PLCC Adj'!E48</f>
        <v>239070.30565274524</v>
      </c>
      <c r="F67" s="763">
        <f>'O2.2 Primary Cost PLCC Adj'!F48</f>
        <v>245297.42486825457</v>
      </c>
      <c r="G67" s="763">
        <f>'O2.2 Primary Cost PLCC Adj'!G48</f>
        <v>0</v>
      </c>
      <c r="H67" s="763">
        <f>'O2.2 Primary Cost PLCC Adj'!H48</f>
        <v>0</v>
      </c>
      <c r="I67" s="763">
        <f>'O2.2 Primary Cost PLCC Adj'!I48</f>
        <v>0</v>
      </c>
      <c r="J67" s="763">
        <f>'O2.2 Primary Cost PLCC Adj'!J48</f>
        <v>476.87918893475972</v>
      </c>
      <c r="K67" s="763">
        <f>'O2.2 Primary Cost PLCC Adj'!K48</f>
        <v>0</v>
      </c>
      <c r="L67" s="763">
        <f>'O2.2 Primary Cost PLCC Adj'!L48</f>
        <v>1482.9404455906724</v>
      </c>
      <c r="M67" s="763">
        <f>'O2.2 Primary Cost PLCC Adj'!M48</f>
        <v>0</v>
      </c>
      <c r="N67" s="763">
        <f>'O2.2 Primary Cost PLCC Adj'!N48</f>
        <v>0</v>
      </c>
      <c r="O67" s="763">
        <f>'O2.2 Primary Cost PLCC Adj'!O48</f>
        <v>0</v>
      </c>
      <c r="P67" s="763">
        <f>'O2.2 Primary Cost PLCC Adj'!P48</f>
        <v>0</v>
      </c>
      <c r="Q67" s="763">
        <f>'O2.2 Primary Cost PLCC Adj'!Q48</f>
        <v>0</v>
      </c>
      <c r="R67" s="763">
        <f>'O2.2 Primary Cost PLCC Adj'!R48</f>
        <v>0</v>
      </c>
      <c r="S67" s="763">
        <f>'O2.2 Primary Cost PLCC Adj'!S48</f>
        <v>0</v>
      </c>
      <c r="T67" s="763">
        <f>'O2.2 Primary Cost PLCC Adj'!T48</f>
        <v>0</v>
      </c>
      <c r="U67" s="763">
        <f>'O2.2 Primary Cost PLCC Adj'!U48</f>
        <v>0</v>
      </c>
      <c r="V67" s="763">
        <f>'O2.2 Primary Cost PLCC Adj'!V48</f>
        <v>0</v>
      </c>
      <c r="W67" s="651">
        <f>'O2.2 Primary Cost PLCC Adj'!W48</f>
        <v>0</v>
      </c>
    </row>
    <row r="68" spans="1:24" s="776" customFormat="1">
      <c r="B68" s="759" t="s">
        <v>728</v>
      </c>
      <c r="C68" s="764">
        <f>SUM(D68:W68)</f>
        <v>390103.79999999993</v>
      </c>
      <c r="D68" s="763">
        <f>'O2.2 Primary Cost PLCC Adj'!D49</f>
        <v>188541.69034193983</v>
      </c>
      <c r="E68" s="763">
        <f>'O2.2 Primary Cost PLCC Adj'!E49</f>
        <v>99084.485648724716</v>
      </c>
      <c r="F68" s="763">
        <f>'O2.2 Primary Cost PLCC Adj'!F49</f>
        <v>101665.3620267315</v>
      </c>
      <c r="G68" s="763">
        <f>'O2.2 Primary Cost PLCC Adj'!G49</f>
        <v>0</v>
      </c>
      <c r="H68" s="763">
        <f>'O2.2 Primary Cost PLCC Adj'!H49</f>
        <v>0</v>
      </c>
      <c r="I68" s="763">
        <f>'O2.2 Primary Cost PLCC Adj'!I49</f>
        <v>0</v>
      </c>
      <c r="J68" s="763">
        <f>'O2.2 Primary Cost PLCC Adj'!J49</f>
        <v>197.64616531178595</v>
      </c>
      <c r="K68" s="763">
        <f>'O2.2 Primary Cost PLCC Adj'!K49</f>
        <v>0</v>
      </c>
      <c r="L68" s="763">
        <f>'O2.2 Primary Cost PLCC Adj'!L49</f>
        <v>614.61581729213447</v>
      </c>
      <c r="M68" s="763">
        <f>'O2.2 Primary Cost PLCC Adj'!M49</f>
        <v>0</v>
      </c>
      <c r="N68" s="763">
        <f>'O2.2 Primary Cost PLCC Adj'!N49</f>
        <v>0</v>
      </c>
      <c r="O68" s="763">
        <f>'O2.2 Primary Cost PLCC Adj'!O49</f>
        <v>0</v>
      </c>
      <c r="P68" s="763">
        <f>'O2.2 Primary Cost PLCC Adj'!P49</f>
        <v>0</v>
      </c>
      <c r="Q68" s="763">
        <f>'O2.2 Primary Cost PLCC Adj'!Q49</f>
        <v>0</v>
      </c>
      <c r="R68" s="763">
        <f>'O2.2 Primary Cost PLCC Adj'!R49</f>
        <v>0</v>
      </c>
      <c r="S68" s="763">
        <f>'O2.2 Primary Cost PLCC Adj'!S49</f>
        <v>0</v>
      </c>
      <c r="T68" s="763">
        <f>'O2.2 Primary Cost PLCC Adj'!T49</f>
        <v>0</v>
      </c>
      <c r="U68" s="763">
        <f>'O2.2 Primary Cost PLCC Adj'!U49</f>
        <v>0</v>
      </c>
      <c r="V68" s="763">
        <f>'O2.2 Primary Cost PLCC Adj'!V49</f>
        <v>0</v>
      </c>
      <c r="W68" s="651">
        <f>'O2.2 Primary Cost PLCC Adj'!W49</f>
        <v>0</v>
      </c>
      <c r="X68" s="780"/>
    </row>
    <row r="69" spans="1:24" s="776" customFormat="1">
      <c r="B69" s="759" t="s">
        <v>732</v>
      </c>
      <c r="C69" s="764">
        <f>SUM(D69:W69)</f>
        <v>438397.14240000007</v>
      </c>
      <c r="D69" s="763">
        <f>'O2.2 Primary Cost PLCC Adj'!D50</f>
        <v>211882.42275305217</v>
      </c>
      <c r="E69" s="763">
        <f>'O2.2 Primary Cost PLCC Adj'!E50</f>
        <v>111350.76193714271</v>
      </c>
      <c r="F69" s="763">
        <f>'O2.2 Primary Cost PLCC Adj'!F50</f>
        <v>114251.14083374878</v>
      </c>
      <c r="G69" s="763">
        <f>'O2.2 Primary Cost PLCC Adj'!G50</f>
        <v>0</v>
      </c>
      <c r="H69" s="763">
        <f>'O2.2 Primary Cost PLCC Adj'!H50</f>
        <v>0</v>
      </c>
      <c r="I69" s="763">
        <f>'O2.2 Primary Cost PLCC Adj'!I50</f>
        <v>0</v>
      </c>
      <c r="J69" s="763">
        <f>'O2.2 Primary Cost PLCC Adj'!J50</f>
        <v>222.113996528629</v>
      </c>
      <c r="K69" s="763">
        <f>'O2.2 Primary Cost PLCC Adj'!K50</f>
        <v>0</v>
      </c>
      <c r="L69" s="763">
        <f>'O2.2 Primary Cost PLCC Adj'!L50</f>
        <v>690.70287952773674</v>
      </c>
      <c r="M69" s="763">
        <f>'O2.2 Primary Cost PLCC Adj'!M50</f>
        <v>0</v>
      </c>
      <c r="N69" s="763">
        <f>'O2.2 Primary Cost PLCC Adj'!N50</f>
        <v>0</v>
      </c>
      <c r="O69" s="763">
        <f>'O2.2 Primary Cost PLCC Adj'!O50</f>
        <v>0</v>
      </c>
      <c r="P69" s="763">
        <f>'O2.2 Primary Cost PLCC Adj'!P50</f>
        <v>0</v>
      </c>
      <c r="Q69" s="763">
        <f>'O2.2 Primary Cost PLCC Adj'!Q50</f>
        <v>0</v>
      </c>
      <c r="R69" s="763">
        <f>'O2.2 Primary Cost PLCC Adj'!R50</f>
        <v>0</v>
      </c>
      <c r="S69" s="763">
        <f>'O2.2 Primary Cost PLCC Adj'!S50</f>
        <v>0</v>
      </c>
      <c r="T69" s="763">
        <f>'O2.2 Primary Cost PLCC Adj'!T50</f>
        <v>0</v>
      </c>
      <c r="U69" s="763">
        <f>'O2.2 Primary Cost PLCC Adj'!U50</f>
        <v>0</v>
      </c>
      <c r="V69" s="763">
        <f>'O2.2 Primary Cost PLCC Adj'!V50</f>
        <v>0</v>
      </c>
      <c r="W69" s="651">
        <f>'O2.2 Primary Cost PLCC Adj'!W50</f>
        <v>0</v>
      </c>
      <c r="X69" s="780"/>
    </row>
    <row r="70" spans="1:24" s="821" customFormat="1" ht="23.25" customHeight="1">
      <c r="B70" s="905" t="s">
        <v>1424</v>
      </c>
      <c r="C70" s="906">
        <f>SUM(D70:W70)</f>
        <v>2795974.7099999995</v>
      </c>
      <c r="D70" s="907">
        <f t="shared" ref="D70:W70" si="15">SUM(D66:D69)</f>
        <v>1351327.0006001352</v>
      </c>
      <c r="E70" s="907">
        <f t="shared" si="15"/>
        <v>710164.10511046613</v>
      </c>
      <c r="F70" s="907">
        <f t="shared" si="15"/>
        <v>728661.91282867687</v>
      </c>
      <c r="G70" s="907">
        <f t="shared" si="15"/>
        <v>0</v>
      </c>
      <c r="H70" s="907">
        <f t="shared" si="15"/>
        <v>0</v>
      </c>
      <c r="I70" s="907">
        <f t="shared" si="15"/>
        <v>0</v>
      </c>
      <c r="J70" s="907">
        <f t="shared" si="15"/>
        <v>1416.5811246653657</v>
      </c>
      <c r="K70" s="907">
        <f t="shared" si="15"/>
        <v>0</v>
      </c>
      <c r="L70" s="907">
        <f t="shared" si="15"/>
        <v>4405.1103360561701</v>
      </c>
      <c r="M70" s="907">
        <f t="shared" si="15"/>
        <v>0</v>
      </c>
      <c r="N70" s="907">
        <f t="shared" si="15"/>
        <v>0</v>
      </c>
      <c r="O70" s="907">
        <f t="shared" si="15"/>
        <v>0</v>
      </c>
      <c r="P70" s="907">
        <f t="shared" si="15"/>
        <v>0</v>
      </c>
      <c r="Q70" s="907">
        <f t="shared" si="15"/>
        <v>0</v>
      </c>
      <c r="R70" s="907">
        <f t="shared" si="15"/>
        <v>0</v>
      </c>
      <c r="S70" s="907">
        <f t="shared" si="15"/>
        <v>0</v>
      </c>
      <c r="T70" s="907">
        <f t="shared" si="15"/>
        <v>0</v>
      </c>
      <c r="U70" s="907">
        <f t="shared" si="15"/>
        <v>0</v>
      </c>
      <c r="V70" s="907">
        <f t="shared" si="15"/>
        <v>0</v>
      </c>
      <c r="W70" s="908">
        <f t="shared" si="15"/>
        <v>0</v>
      </c>
    </row>
    <row r="71" spans="1:24" s="805" customFormat="1">
      <c r="A71" s="776"/>
      <c r="B71" s="786"/>
      <c r="C71" s="804"/>
      <c r="W71" s="806"/>
    </row>
    <row r="72" spans="1:24" s="780" customFormat="1">
      <c r="A72" s="807"/>
      <c r="B72" s="909" t="s">
        <v>1471</v>
      </c>
      <c r="C72" s="809"/>
      <c r="W72" s="810"/>
    </row>
    <row r="73" spans="1:24" s="776" customFormat="1">
      <c r="A73" s="202"/>
      <c r="B73" s="811" t="s">
        <v>1472</v>
      </c>
      <c r="C73" s="764">
        <f t="shared" ref="C73:C84" si="16">SUM(D73:W73)</f>
        <v>9600.0000000000018</v>
      </c>
      <c r="D73" s="763">
        <f>'O2.2 Primary Cost PLCC Adj'!D75</f>
        <v>5181.6332953971523</v>
      </c>
      <c r="E73" s="763">
        <f>'O2.2 Primary Cost PLCC Adj'!E75</f>
        <v>2723.1084486597847</v>
      </c>
      <c r="F73" s="763">
        <f>'O2.2 Primary Cost PLCC Adj'!F75</f>
        <v>1672.9351096616635</v>
      </c>
      <c r="G73" s="763">
        <f>'O2.2 Primary Cost PLCC Adj'!G75</f>
        <v>0</v>
      </c>
      <c r="H73" s="763">
        <f>'O2.2 Primary Cost PLCC Adj'!H75</f>
        <v>0</v>
      </c>
      <c r="I73" s="763">
        <f>'O2.2 Primary Cost PLCC Adj'!I75</f>
        <v>0</v>
      </c>
      <c r="J73" s="763">
        <f>'O2.2 Primary Cost PLCC Adj'!J75</f>
        <v>5.4318487811886813</v>
      </c>
      <c r="K73" s="763">
        <f>'O2.2 Primary Cost PLCC Adj'!K75</f>
        <v>0</v>
      </c>
      <c r="L73" s="763">
        <f>'O2.2 Primary Cost PLCC Adj'!L75</f>
        <v>16.891297500212548</v>
      </c>
      <c r="M73" s="763">
        <f>'O2.2 Primary Cost PLCC Adj'!M75</f>
        <v>0</v>
      </c>
      <c r="N73" s="763">
        <f>'O2.2 Primary Cost PLCC Adj'!N75</f>
        <v>0</v>
      </c>
      <c r="O73" s="763">
        <f>'O2.2 Primary Cost PLCC Adj'!O75</f>
        <v>0</v>
      </c>
      <c r="P73" s="763">
        <f>'O2.2 Primary Cost PLCC Adj'!P75</f>
        <v>0</v>
      </c>
      <c r="Q73" s="763">
        <f>'O2.2 Primary Cost PLCC Adj'!Q75</f>
        <v>0</v>
      </c>
      <c r="R73" s="763">
        <f>'O2.2 Primary Cost PLCC Adj'!R75</f>
        <v>0</v>
      </c>
      <c r="S73" s="763">
        <f>'O2.2 Primary Cost PLCC Adj'!S75</f>
        <v>0</v>
      </c>
      <c r="T73" s="763">
        <f>'O2.2 Primary Cost PLCC Adj'!T75</f>
        <v>0</v>
      </c>
      <c r="U73" s="763">
        <f>'O2.2 Primary Cost PLCC Adj'!U75</f>
        <v>0</v>
      </c>
      <c r="V73" s="763">
        <f>'O2.2 Primary Cost PLCC Adj'!V75</f>
        <v>0</v>
      </c>
      <c r="W73" s="651">
        <f>'O2.2 Primary Cost PLCC Adj'!W75</f>
        <v>0</v>
      </c>
    </row>
    <row r="74" spans="1:24" s="776" customFormat="1">
      <c r="A74" s="202"/>
      <c r="B74" s="811" t="s">
        <v>1473</v>
      </c>
      <c r="C74" s="764">
        <f t="shared" si="16"/>
        <v>0</v>
      </c>
      <c r="D74" s="763">
        <f>'O2.2 Primary Cost PLCC Adj'!D76</f>
        <v>0</v>
      </c>
      <c r="E74" s="763">
        <f>'O2.2 Primary Cost PLCC Adj'!E76</f>
        <v>0</v>
      </c>
      <c r="F74" s="763">
        <f>'O2.2 Primary Cost PLCC Adj'!F76</f>
        <v>0</v>
      </c>
      <c r="G74" s="763">
        <f>'O2.2 Primary Cost PLCC Adj'!G76</f>
        <v>0</v>
      </c>
      <c r="H74" s="763">
        <f>'O2.2 Primary Cost PLCC Adj'!H76</f>
        <v>0</v>
      </c>
      <c r="I74" s="763">
        <f>'O2.2 Primary Cost PLCC Adj'!I76</f>
        <v>0</v>
      </c>
      <c r="J74" s="763">
        <f>'O2.2 Primary Cost PLCC Adj'!J76</f>
        <v>0</v>
      </c>
      <c r="K74" s="763">
        <f>'O2.2 Primary Cost PLCC Adj'!K76</f>
        <v>0</v>
      </c>
      <c r="L74" s="763">
        <f>'O2.2 Primary Cost PLCC Adj'!L76</f>
        <v>0</v>
      </c>
      <c r="M74" s="763">
        <f>'O2.2 Primary Cost PLCC Adj'!M76</f>
        <v>0</v>
      </c>
      <c r="N74" s="763">
        <f>'O2.2 Primary Cost PLCC Adj'!N76</f>
        <v>0</v>
      </c>
      <c r="O74" s="763">
        <f>'O2.2 Primary Cost PLCC Adj'!O76</f>
        <v>0</v>
      </c>
      <c r="P74" s="763">
        <f>'O2.2 Primary Cost PLCC Adj'!P76</f>
        <v>0</v>
      </c>
      <c r="Q74" s="763">
        <f>'O2.2 Primary Cost PLCC Adj'!Q76</f>
        <v>0</v>
      </c>
      <c r="R74" s="763">
        <f>'O2.2 Primary Cost PLCC Adj'!R76</f>
        <v>0</v>
      </c>
      <c r="S74" s="763">
        <f>'O2.2 Primary Cost PLCC Adj'!S76</f>
        <v>0</v>
      </c>
      <c r="T74" s="763">
        <f>'O2.2 Primary Cost PLCC Adj'!T76</f>
        <v>0</v>
      </c>
      <c r="U74" s="763">
        <f>'O2.2 Primary Cost PLCC Adj'!U76</f>
        <v>0</v>
      </c>
      <c r="V74" s="763">
        <f>'O2.2 Primary Cost PLCC Adj'!V76</f>
        <v>0</v>
      </c>
      <c r="W74" s="651">
        <f>'O2.2 Primary Cost PLCC Adj'!W76</f>
        <v>0</v>
      </c>
      <c r="X74" s="780"/>
    </row>
    <row r="75" spans="1:24" s="776" customFormat="1" ht="11.25" customHeight="1">
      <c r="A75" s="202"/>
      <c r="B75" s="811" t="s">
        <v>1484</v>
      </c>
      <c r="C75" s="764">
        <f t="shared" si="16"/>
        <v>9000</v>
      </c>
      <c r="D75" s="763">
        <f>'O2.2 Primary Cost PLCC Adj'!D77</f>
        <v>4406.7953316348958</v>
      </c>
      <c r="E75" s="763">
        <f>'O2.2 Primary Cost PLCC Adj'!E77</f>
        <v>2315.9071503090063</v>
      </c>
      <c r="F75" s="763">
        <f>'O2.2 Primary Cost PLCC Adj'!F77</f>
        <v>2258.3124739180521</v>
      </c>
      <c r="G75" s="763">
        <f>'O2.2 Primary Cost PLCC Adj'!G77</f>
        <v>0</v>
      </c>
      <c r="H75" s="763">
        <f>'O2.2 Primary Cost PLCC Adj'!H77</f>
        <v>0</v>
      </c>
      <c r="I75" s="763">
        <f>'O2.2 Primary Cost PLCC Adj'!I77</f>
        <v>0</v>
      </c>
      <c r="J75" s="763">
        <f>'O2.2 Primary Cost PLCC Adj'!J77</f>
        <v>4.6195947274679341</v>
      </c>
      <c r="K75" s="763">
        <f>'O2.2 Primary Cost PLCC Adj'!K77</f>
        <v>0</v>
      </c>
      <c r="L75" s="763">
        <f>'O2.2 Primary Cost PLCC Adj'!L77</f>
        <v>14.36544941057771</v>
      </c>
      <c r="M75" s="763">
        <f>'O2.2 Primary Cost PLCC Adj'!M77</f>
        <v>0</v>
      </c>
      <c r="N75" s="763">
        <f>'O2.2 Primary Cost PLCC Adj'!N77</f>
        <v>0</v>
      </c>
      <c r="O75" s="763">
        <f>'O2.2 Primary Cost PLCC Adj'!O77</f>
        <v>0</v>
      </c>
      <c r="P75" s="763">
        <f>'O2.2 Primary Cost PLCC Adj'!P77</f>
        <v>0</v>
      </c>
      <c r="Q75" s="763">
        <f>'O2.2 Primary Cost PLCC Adj'!Q77</f>
        <v>0</v>
      </c>
      <c r="R75" s="763">
        <f>'O2.2 Primary Cost PLCC Adj'!R77</f>
        <v>0</v>
      </c>
      <c r="S75" s="763">
        <f>'O2.2 Primary Cost PLCC Adj'!S77</f>
        <v>0</v>
      </c>
      <c r="T75" s="763">
        <f>'O2.2 Primary Cost PLCC Adj'!T77</f>
        <v>0</v>
      </c>
      <c r="U75" s="763">
        <f>'O2.2 Primary Cost PLCC Adj'!U77</f>
        <v>0</v>
      </c>
      <c r="V75" s="763">
        <f>'O2.2 Primary Cost PLCC Adj'!V77</f>
        <v>0</v>
      </c>
      <c r="W75" s="651">
        <f>'O2.2 Primary Cost PLCC Adj'!W77</f>
        <v>0</v>
      </c>
    </row>
    <row r="76" spans="1:24" s="776" customFormat="1">
      <c r="A76" s="202"/>
      <c r="B76" s="811" t="s">
        <v>1485</v>
      </c>
      <c r="C76" s="764">
        <f t="shared" si="16"/>
        <v>0</v>
      </c>
      <c r="D76" s="763">
        <f>'O2.2 Primary Cost PLCC Adj'!D78</f>
        <v>0</v>
      </c>
      <c r="E76" s="763">
        <f>'O2.2 Primary Cost PLCC Adj'!E78</f>
        <v>0</v>
      </c>
      <c r="F76" s="763">
        <f>'O2.2 Primary Cost PLCC Adj'!F78</f>
        <v>0</v>
      </c>
      <c r="G76" s="763">
        <f>'O2.2 Primary Cost PLCC Adj'!G78</f>
        <v>0</v>
      </c>
      <c r="H76" s="763">
        <f>'O2.2 Primary Cost PLCC Adj'!H78</f>
        <v>0</v>
      </c>
      <c r="I76" s="763">
        <f>'O2.2 Primary Cost PLCC Adj'!I78</f>
        <v>0</v>
      </c>
      <c r="J76" s="763">
        <f>'O2.2 Primary Cost PLCC Adj'!J78</f>
        <v>0</v>
      </c>
      <c r="K76" s="763">
        <f>'O2.2 Primary Cost PLCC Adj'!K78</f>
        <v>0</v>
      </c>
      <c r="L76" s="763">
        <f>'O2.2 Primary Cost PLCC Adj'!L78</f>
        <v>0</v>
      </c>
      <c r="M76" s="763">
        <f>'O2.2 Primary Cost PLCC Adj'!M78</f>
        <v>0</v>
      </c>
      <c r="N76" s="763">
        <f>'O2.2 Primary Cost PLCC Adj'!N78</f>
        <v>0</v>
      </c>
      <c r="O76" s="763">
        <f>'O2.2 Primary Cost PLCC Adj'!O78</f>
        <v>0</v>
      </c>
      <c r="P76" s="763">
        <f>'O2.2 Primary Cost PLCC Adj'!P78</f>
        <v>0</v>
      </c>
      <c r="Q76" s="763">
        <f>'O2.2 Primary Cost PLCC Adj'!Q78</f>
        <v>0</v>
      </c>
      <c r="R76" s="763">
        <f>'O2.2 Primary Cost PLCC Adj'!R78</f>
        <v>0</v>
      </c>
      <c r="S76" s="763">
        <f>'O2.2 Primary Cost PLCC Adj'!S78</f>
        <v>0</v>
      </c>
      <c r="T76" s="763">
        <f>'O2.2 Primary Cost PLCC Adj'!T78</f>
        <v>0</v>
      </c>
      <c r="U76" s="763">
        <f>'O2.2 Primary Cost PLCC Adj'!U78</f>
        <v>0</v>
      </c>
      <c r="V76" s="763">
        <f>'O2.2 Primary Cost PLCC Adj'!V78</f>
        <v>0</v>
      </c>
      <c r="W76" s="651">
        <f>'O2.2 Primary Cost PLCC Adj'!W78</f>
        <v>0</v>
      </c>
    </row>
    <row r="77" spans="1:24" s="776" customFormat="1" ht="11.25" customHeight="1">
      <c r="A77" s="202"/>
      <c r="B77" s="811" t="s">
        <v>1487</v>
      </c>
      <c r="C77" s="764">
        <f t="shared" si="16"/>
        <v>0</v>
      </c>
      <c r="D77" s="763">
        <f>'O2.2 Primary Cost PLCC Adj'!D79</f>
        <v>0</v>
      </c>
      <c r="E77" s="763">
        <f>'O2.2 Primary Cost PLCC Adj'!E79</f>
        <v>0</v>
      </c>
      <c r="F77" s="763">
        <f>'O2.2 Primary Cost PLCC Adj'!F79</f>
        <v>0</v>
      </c>
      <c r="G77" s="763">
        <f>'O2.2 Primary Cost PLCC Adj'!G79</f>
        <v>0</v>
      </c>
      <c r="H77" s="763">
        <f>'O2.2 Primary Cost PLCC Adj'!H79</f>
        <v>0</v>
      </c>
      <c r="I77" s="763">
        <f>'O2.2 Primary Cost PLCC Adj'!I79</f>
        <v>0</v>
      </c>
      <c r="J77" s="763">
        <f>'O2.2 Primary Cost PLCC Adj'!J79</f>
        <v>0</v>
      </c>
      <c r="K77" s="763">
        <f>'O2.2 Primary Cost PLCC Adj'!K79</f>
        <v>0</v>
      </c>
      <c r="L77" s="763">
        <f>'O2.2 Primary Cost PLCC Adj'!L79</f>
        <v>0</v>
      </c>
      <c r="M77" s="763">
        <f>'O2.2 Primary Cost PLCC Adj'!M79</f>
        <v>0</v>
      </c>
      <c r="N77" s="763">
        <f>'O2.2 Primary Cost PLCC Adj'!N79</f>
        <v>0</v>
      </c>
      <c r="O77" s="763">
        <f>'O2.2 Primary Cost PLCC Adj'!O79</f>
        <v>0</v>
      </c>
      <c r="P77" s="763">
        <f>'O2.2 Primary Cost PLCC Adj'!P79</f>
        <v>0</v>
      </c>
      <c r="Q77" s="763">
        <f>'O2.2 Primary Cost PLCC Adj'!Q79</f>
        <v>0</v>
      </c>
      <c r="R77" s="763">
        <f>'O2.2 Primary Cost PLCC Adj'!R79</f>
        <v>0</v>
      </c>
      <c r="S77" s="763">
        <f>'O2.2 Primary Cost PLCC Adj'!S79</f>
        <v>0</v>
      </c>
      <c r="T77" s="763">
        <f>'O2.2 Primary Cost PLCC Adj'!T79</f>
        <v>0</v>
      </c>
      <c r="U77" s="763">
        <f>'O2.2 Primary Cost PLCC Adj'!U79</f>
        <v>0</v>
      </c>
      <c r="V77" s="763">
        <f>'O2.2 Primary Cost PLCC Adj'!V79</f>
        <v>0</v>
      </c>
      <c r="W77" s="651">
        <f>'O2.2 Primary Cost PLCC Adj'!W79</f>
        <v>0</v>
      </c>
      <c r="X77" s="812"/>
    </row>
    <row r="78" spans="1:24" s="776" customFormat="1" ht="11.25" customHeight="1">
      <c r="A78" s="202"/>
      <c r="B78" s="811" t="s">
        <v>1493</v>
      </c>
      <c r="C78" s="764">
        <f t="shared" si="16"/>
        <v>0</v>
      </c>
      <c r="D78" s="763">
        <f>'O2.2 Primary Cost PLCC Adj'!D80</f>
        <v>0</v>
      </c>
      <c r="E78" s="763">
        <f>'O2.2 Primary Cost PLCC Adj'!E80</f>
        <v>0</v>
      </c>
      <c r="F78" s="763">
        <f>'O2.2 Primary Cost PLCC Adj'!F80</f>
        <v>0</v>
      </c>
      <c r="G78" s="763">
        <f>'O2.2 Primary Cost PLCC Adj'!G80</f>
        <v>0</v>
      </c>
      <c r="H78" s="763">
        <f>'O2.2 Primary Cost PLCC Adj'!H80</f>
        <v>0</v>
      </c>
      <c r="I78" s="763">
        <f>'O2.2 Primary Cost PLCC Adj'!I80</f>
        <v>0</v>
      </c>
      <c r="J78" s="763">
        <f>'O2.2 Primary Cost PLCC Adj'!J80</f>
        <v>0</v>
      </c>
      <c r="K78" s="763">
        <f>'O2.2 Primary Cost PLCC Adj'!K80</f>
        <v>0</v>
      </c>
      <c r="L78" s="763">
        <f>'O2.2 Primary Cost PLCC Adj'!L80</f>
        <v>0</v>
      </c>
      <c r="M78" s="763">
        <f>'O2.2 Primary Cost PLCC Adj'!M80</f>
        <v>0</v>
      </c>
      <c r="N78" s="763">
        <f>'O2.2 Primary Cost PLCC Adj'!N80</f>
        <v>0</v>
      </c>
      <c r="O78" s="763">
        <f>'O2.2 Primary Cost PLCC Adj'!O80</f>
        <v>0</v>
      </c>
      <c r="P78" s="763">
        <f>'O2.2 Primary Cost PLCC Adj'!P80</f>
        <v>0</v>
      </c>
      <c r="Q78" s="763">
        <f>'O2.2 Primary Cost PLCC Adj'!Q80</f>
        <v>0</v>
      </c>
      <c r="R78" s="763">
        <f>'O2.2 Primary Cost PLCC Adj'!R80</f>
        <v>0</v>
      </c>
      <c r="S78" s="763">
        <f>'O2.2 Primary Cost PLCC Adj'!S80</f>
        <v>0</v>
      </c>
      <c r="T78" s="763">
        <f>'O2.2 Primary Cost PLCC Adj'!T80</f>
        <v>0</v>
      </c>
      <c r="U78" s="763">
        <f>'O2.2 Primary Cost PLCC Adj'!U80</f>
        <v>0</v>
      </c>
      <c r="V78" s="763">
        <f>'O2.2 Primary Cost PLCC Adj'!V80</f>
        <v>0</v>
      </c>
      <c r="W78" s="651">
        <f>'O2.2 Primary Cost PLCC Adj'!W80</f>
        <v>0</v>
      </c>
    </row>
    <row r="79" spans="1:24" s="776" customFormat="1">
      <c r="A79" s="202"/>
      <c r="B79" s="811" t="s">
        <v>1494</v>
      </c>
      <c r="C79" s="764">
        <f t="shared" si="16"/>
        <v>27000.000000000007</v>
      </c>
      <c r="D79" s="763">
        <f>'O2.2 Primary Cost PLCC Adj'!D81</f>
        <v>13702.542453422475</v>
      </c>
      <c r="E79" s="763">
        <f>'O2.2 Primary Cost PLCC Adj'!E81</f>
        <v>7201.1095721844549</v>
      </c>
      <c r="F79" s="763">
        <f>'O2.2 Primary Cost PLCC Adj'!F81</f>
        <v>6037.3156496072643</v>
      </c>
      <c r="G79" s="763">
        <f>'O2.2 Primary Cost PLCC Adj'!G81</f>
        <v>0</v>
      </c>
      <c r="H79" s="763">
        <f>'O2.2 Primary Cost PLCC Adj'!H81</f>
        <v>0</v>
      </c>
      <c r="I79" s="763">
        <f>'O2.2 Primary Cost PLCC Adj'!I81</f>
        <v>0</v>
      </c>
      <c r="J79" s="763">
        <f>'O2.2 Primary Cost PLCC Adj'!J81</f>
        <v>14.364223456516184</v>
      </c>
      <c r="K79" s="763">
        <f>'O2.2 Primary Cost PLCC Adj'!K81</f>
        <v>0</v>
      </c>
      <c r="L79" s="763">
        <f>'O2.2 Primary Cost PLCC Adj'!L81</f>
        <v>44.668101329295503</v>
      </c>
      <c r="M79" s="763">
        <f>'O2.2 Primary Cost PLCC Adj'!M81</f>
        <v>0</v>
      </c>
      <c r="N79" s="763">
        <f>'O2.2 Primary Cost PLCC Adj'!N81</f>
        <v>0</v>
      </c>
      <c r="O79" s="763">
        <f>'O2.2 Primary Cost PLCC Adj'!O81</f>
        <v>0</v>
      </c>
      <c r="P79" s="763">
        <f>'O2.2 Primary Cost PLCC Adj'!P81</f>
        <v>0</v>
      </c>
      <c r="Q79" s="763">
        <f>'O2.2 Primary Cost PLCC Adj'!Q81</f>
        <v>0</v>
      </c>
      <c r="R79" s="763">
        <f>'O2.2 Primary Cost PLCC Adj'!R81</f>
        <v>0</v>
      </c>
      <c r="S79" s="763">
        <f>'O2.2 Primary Cost PLCC Adj'!S81</f>
        <v>0</v>
      </c>
      <c r="T79" s="763">
        <f>'O2.2 Primary Cost PLCC Adj'!T81</f>
        <v>0</v>
      </c>
      <c r="U79" s="763">
        <f>'O2.2 Primary Cost PLCC Adj'!U81</f>
        <v>0</v>
      </c>
      <c r="V79" s="763">
        <f>'O2.2 Primary Cost PLCC Adj'!V81</f>
        <v>0</v>
      </c>
      <c r="W79" s="651">
        <f>'O2.2 Primary Cost PLCC Adj'!W81</f>
        <v>0</v>
      </c>
    </row>
    <row r="80" spans="1:24" s="776" customFormat="1">
      <c r="A80" s="202"/>
      <c r="B80" s="811" t="s">
        <v>1495</v>
      </c>
      <c r="C80" s="764">
        <f t="shared" si="16"/>
        <v>34800</v>
      </c>
      <c r="D80" s="763">
        <f>'O2.2 Primary Cost PLCC Adj'!D82</f>
        <v>19552.165710288617</v>
      </c>
      <c r="E80" s="763">
        <f>'O2.2 Primary Cost PLCC Adj'!E82</f>
        <v>10275.267391572956</v>
      </c>
      <c r="F80" s="763">
        <f>'O2.2 Primary Cost PLCC Adj'!F82</f>
        <v>4888.3336399384179</v>
      </c>
      <c r="G80" s="763">
        <f>'O2.2 Primary Cost PLCC Adj'!G82</f>
        <v>0</v>
      </c>
      <c r="H80" s="763">
        <f>'O2.2 Primary Cost PLCC Adj'!H82</f>
        <v>0</v>
      </c>
      <c r="I80" s="763">
        <f>'O2.2 Primary Cost PLCC Adj'!I82</f>
        <v>0</v>
      </c>
      <c r="J80" s="763">
        <f>'O2.2 Primary Cost PLCC Adj'!J82</f>
        <v>20.496318714288758</v>
      </c>
      <c r="K80" s="763">
        <f>'O2.2 Primary Cost PLCC Adj'!K82</f>
        <v>0</v>
      </c>
      <c r="L80" s="763">
        <f>'O2.2 Primary Cost PLCC Adj'!L82</f>
        <v>63.736939485723752</v>
      </c>
      <c r="M80" s="763">
        <f>'O2.2 Primary Cost PLCC Adj'!M82</f>
        <v>0</v>
      </c>
      <c r="N80" s="763">
        <f>'O2.2 Primary Cost PLCC Adj'!N82</f>
        <v>0</v>
      </c>
      <c r="O80" s="763">
        <f>'O2.2 Primary Cost PLCC Adj'!O82</f>
        <v>0</v>
      </c>
      <c r="P80" s="763">
        <f>'O2.2 Primary Cost PLCC Adj'!P82</f>
        <v>0</v>
      </c>
      <c r="Q80" s="763">
        <f>'O2.2 Primary Cost PLCC Adj'!Q82</f>
        <v>0</v>
      </c>
      <c r="R80" s="763">
        <f>'O2.2 Primary Cost PLCC Adj'!R82</f>
        <v>0</v>
      </c>
      <c r="S80" s="763">
        <f>'O2.2 Primary Cost PLCC Adj'!S82</f>
        <v>0</v>
      </c>
      <c r="T80" s="763">
        <f>'O2.2 Primary Cost PLCC Adj'!T82</f>
        <v>0</v>
      </c>
      <c r="U80" s="763">
        <f>'O2.2 Primary Cost PLCC Adj'!U82</f>
        <v>0</v>
      </c>
      <c r="V80" s="763">
        <f>'O2.2 Primary Cost PLCC Adj'!V82</f>
        <v>0</v>
      </c>
      <c r="W80" s="651">
        <f>'O2.2 Primary Cost PLCC Adj'!W82</f>
        <v>0</v>
      </c>
    </row>
    <row r="81" spans="1:24" s="672" customFormat="1" ht="11.25" customHeight="1">
      <c r="A81" s="202"/>
      <c r="B81" s="811" t="s">
        <v>1496</v>
      </c>
      <c r="C81" s="764">
        <f t="shared" si="16"/>
        <v>37800.000000000007</v>
      </c>
      <c r="D81" s="763">
        <f>'O2.2 Primary Cost PLCC Adj'!D83</f>
        <v>20402.681100626287</v>
      </c>
      <c r="E81" s="763">
        <f>'O2.2 Primary Cost PLCC Adj'!E83</f>
        <v>10722.239516597901</v>
      </c>
      <c r="F81" s="763">
        <f>'O2.2 Primary Cost PLCC Adj'!F83</f>
        <v>6587.1819942928005</v>
      </c>
      <c r="G81" s="763">
        <f>'O2.2 Primary Cost PLCC Adj'!G83</f>
        <v>0</v>
      </c>
      <c r="H81" s="763">
        <f>'O2.2 Primary Cost PLCC Adj'!H83</f>
        <v>0</v>
      </c>
      <c r="I81" s="763">
        <f>'O2.2 Primary Cost PLCC Adj'!I83</f>
        <v>0</v>
      </c>
      <c r="J81" s="763">
        <f>'O2.2 Primary Cost PLCC Adj'!J83</f>
        <v>21.387904575930431</v>
      </c>
      <c r="K81" s="763">
        <f>'O2.2 Primary Cost PLCC Adj'!K83</f>
        <v>0</v>
      </c>
      <c r="L81" s="763">
        <f>'O2.2 Primary Cost PLCC Adj'!L83</f>
        <v>66.509483907086917</v>
      </c>
      <c r="M81" s="763">
        <f>'O2.2 Primary Cost PLCC Adj'!M83</f>
        <v>0</v>
      </c>
      <c r="N81" s="763">
        <f>'O2.2 Primary Cost PLCC Adj'!N83</f>
        <v>0</v>
      </c>
      <c r="O81" s="763">
        <f>'O2.2 Primary Cost PLCC Adj'!O83</f>
        <v>0</v>
      </c>
      <c r="P81" s="763">
        <f>'O2.2 Primary Cost PLCC Adj'!P83</f>
        <v>0</v>
      </c>
      <c r="Q81" s="763">
        <f>'O2.2 Primary Cost PLCC Adj'!Q83</f>
        <v>0</v>
      </c>
      <c r="R81" s="763">
        <f>'O2.2 Primary Cost PLCC Adj'!R83</f>
        <v>0</v>
      </c>
      <c r="S81" s="763">
        <f>'O2.2 Primary Cost PLCC Adj'!S83</f>
        <v>0</v>
      </c>
      <c r="T81" s="763">
        <f>'O2.2 Primary Cost PLCC Adj'!T83</f>
        <v>0</v>
      </c>
      <c r="U81" s="763">
        <f>'O2.2 Primary Cost PLCC Adj'!U83</f>
        <v>0</v>
      </c>
      <c r="V81" s="763">
        <f>'O2.2 Primary Cost PLCC Adj'!V83</f>
        <v>0</v>
      </c>
      <c r="W81" s="651">
        <f>'O2.2 Primary Cost PLCC Adj'!W83</f>
        <v>0</v>
      </c>
    </row>
    <row r="82" spans="1:24" s="672" customFormat="1">
      <c r="A82" s="202"/>
      <c r="B82" s="811" t="s">
        <v>1497</v>
      </c>
      <c r="C82" s="764">
        <f t="shared" si="16"/>
        <v>4800.0000000000009</v>
      </c>
      <c r="D82" s="763">
        <f>'O2.2 Primary Cost PLCC Adj'!D84</f>
        <v>2319.8956627474827</v>
      </c>
      <c r="E82" s="763">
        <f>'O2.2 Primary Cost PLCC Adj'!E84</f>
        <v>1219.1768732165099</v>
      </c>
      <c r="F82" s="763">
        <f>'O2.2 Primary Cost PLCC Adj'!F84</f>
        <v>1250.9330535316788</v>
      </c>
      <c r="G82" s="763">
        <f>'O2.2 Primary Cost PLCC Adj'!G84</f>
        <v>0</v>
      </c>
      <c r="H82" s="763">
        <f>'O2.2 Primary Cost PLCC Adj'!H84</f>
        <v>0</v>
      </c>
      <c r="I82" s="763">
        <f>'O2.2 Primary Cost PLCC Adj'!I84</f>
        <v>0</v>
      </c>
      <c r="J82" s="763">
        <f>'O2.2 Primary Cost PLCC Adj'!J84</f>
        <v>2.4319209233454604</v>
      </c>
      <c r="K82" s="763">
        <f>'O2.2 Primary Cost PLCC Adj'!K84</f>
        <v>0</v>
      </c>
      <c r="L82" s="763">
        <f>'O2.2 Primary Cost PLCC Adj'!L84</f>
        <v>7.5624895809839474</v>
      </c>
      <c r="M82" s="763">
        <f>'O2.2 Primary Cost PLCC Adj'!M84</f>
        <v>0</v>
      </c>
      <c r="N82" s="763">
        <f>'O2.2 Primary Cost PLCC Adj'!N84</f>
        <v>0</v>
      </c>
      <c r="O82" s="763">
        <f>'O2.2 Primary Cost PLCC Adj'!O84</f>
        <v>0</v>
      </c>
      <c r="P82" s="763">
        <f>'O2.2 Primary Cost PLCC Adj'!P84</f>
        <v>0</v>
      </c>
      <c r="Q82" s="763">
        <f>'O2.2 Primary Cost PLCC Adj'!Q84</f>
        <v>0</v>
      </c>
      <c r="R82" s="763">
        <f>'O2.2 Primary Cost PLCC Adj'!R84</f>
        <v>0</v>
      </c>
      <c r="S82" s="763">
        <f>'O2.2 Primary Cost PLCC Adj'!S84</f>
        <v>0</v>
      </c>
      <c r="T82" s="763">
        <f>'O2.2 Primary Cost PLCC Adj'!T84</f>
        <v>0</v>
      </c>
      <c r="U82" s="763">
        <f>'O2.2 Primary Cost PLCC Adj'!U84</f>
        <v>0</v>
      </c>
      <c r="V82" s="763">
        <f>'O2.2 Primary Cost PLCC Adj'!V84</f>
        <v>0</v>
      </c>
      <c r="W82" s="651">
        <f>'O2.2 Primary Cost PLCC Adj'!W84</f>
        <v>0</v>
      </c>
    </row>
    <row r="83" spans="1:24" s="672" customFormat="1" ht="12" customHeight="1">
      <c r="A83" s="202"/>
      <c r="B83" s="811" t="s">
        <v>1498</v>
      </c>
      <c r="C83" s="764">
        <f t="shared" si="16"/>
        <v>7199.9999999999982</v>
      </c>
      <c r="D83" s="763">
        <f>'O2.2 Primary Cost PLCC Adj'!D85</f>
        <v>3563.247805542474</v>
      </c>
      <c r="E83" s="763">
        <f>'O2.2 Primary Cost PLCC Adj'!E85</f>
        <v>1872.5968533050045</v>
      </c>
      <c r="F83" s="763">
        <f>'O2.2 Primary Cost PLCC Adj'!F85</f>
        <v>1748.8044088372867</v>
      </c>
      <c r="G83" s="763">
        <f>'O2.2 Primary Cost PLCC Adj'!G85</f>
        <v>0</v>
      </c>
      <c r="H83" s="763">
        <f>'O2.2 Primary Cost PLCC Adj'!H85</f>
        <v>0</v>
      </c>
      <c r="I83" s="763">
        <f>'O2.2 Primary Cost PLCC Adj'!I85</f>
        <v>0</v>
      </c>
      <c r="J83" s="763">
        <f>'O2.2 Primary Cost PLCC Adj'!J85</f>
        <v>3.7353132007242213</v>
      </c>
      <c r="K83" s="763">
        <f>'O2.2 Primary Cost PLCC Adj'!K85</f>
        <v>0</v>
      </c>
      <c r="L83" s="763">
        <f>'O2.2 Primary Cost PLCC Adj'!L85</f>
        <v>11.615619114510164</v>
      </c>
      <c r="M83" s="763">
        <f>'O2.2 Primary Cost PLCC Adj'!M85</f>
        <v>0</v>
      </c>
      <c r="N83" s="763">
        <f>'O2.2 Primary Cost PLCC Adj'!N85</f>
        <v>0</v>
      </c>
      <c r="O83" s="763">
        <f>'O2.2 Primary Cost PLCC Adj'!O85</f>
        <v>0</v>
      </c>
      <c r="P83" s="763">
        <f>'O2.2 Primary Cost PLCC Adj'!P85</f>
        <v>0</v>
      </c>
      <c r="Q83" s="763">
        <f>'O2.2 Primary Cost PLCC Adj'!Q85</f>
        <v>0</v>
      </c>
      <c r="R83" s="763">
        <f>'O2.2 Primary Cost PLCC Adj'!R85</f>
        <v>0</v>
      </c>
      <c r="S83" s="763">
        <f>'O2.2 Primary Cost PLCC Adj'!S85</f>
        <v>0</v>
      </c>
      <c r="T83" s="763">
        <f>'O2.2 Primary Cost PLCC Adj'!T85</f>
        <v>0</v>
      </c>
      <c r="U83" s="763">
        <f>'O2.2 Primary Cost PLCC Adj'!U85</f>
        <v>0</v>
      </c>
      <c r="V83" s="763">
        <f>'O2.2 Primary Cost PLCC Adj'!V85</f>
        <v>0</v>
      </c>
      <c r="W83" s="651">
        <f>'O2.2 Primary Cost PLCC Adj'!W85</f>
        <v>0</v>
      </c>
    </row>
    <row r="84" spans="1:24" s="721" customFormat="1" ht="23.25" customHeight="1">
      <c r="B84" s="881" t="s">
        <v>769</v>
      </c>
      <c r="C84" s="882">
        <f t="shared" si="16"/>
        <v>130200.00000000001</v>
      </c>
      <c r="D84" s="883">
        <f t="shared" ref="D84:W84" si="17">SUM(D73:D83)</f>
        <v>69128.961359659384</v>
      </c>
      <c r="E84" s="883">
        <f t="shared" si="17"/>
        <v>36329.405805845614</v>
      </c>
      <c r="F84" s="883">
        <f t="shared" si="17"/>
        <v>24443.816329787169</v>
      </c>
      <c r="G84" s="883">
        <f t="shared" si="17"/>
        <v>0</v>
      </c>
      <c r="H84" s="883">
        <f t="shared" si="17"/>
        <v>0</v>
      </c>
      <c r="I84" s="883">
        <f t="shared" si="17"/>
        <v>0</v>
      </c>
      <c r="J84" s="883">
        <f t="shared" si="17"/>
        <v>72.467124379461666</v>
      </c>
      <c r="K84" s="883">
        <f t="shared" si="17"/>
        <v>0</v>
      </c>
      <c r="L84" s="883">
        <f t="shared" si="17"/>
        <v>225.34938032839054</v>
      </c>
      <c r="M84" s="883">
        <f t="shared" si="17"/>
        <v>0</v>
      </c>
      <c r="N84" s="883">
        <f t="shared" si="17"/>
        <v>0</v>
      </c>
      <c r="O84" s="883">
        <f t="shared" si="17"/>
        <v>0</v>
      </c>
      <c r="P84" s="883">
        <f t="shared" si="17"/>
        <v>0</v>
      </c>
      <c r="Q84" s="883">
        <f t="shared" si="17"/>
        <v>0</v>
      </c>
      <c r="R84" s="883">
        <f t="shared" si="17"/>
        <v>0</v>
      </c>
      <c r="S84" s="883">
        <f t="shared" si="17"/>
        <v>0</v>
      </c>
      <c r="T84" s="883">
        <f t="shared" si="17"/>
        <v>0</v>
      </c>
      <c r="U84" s="883">
        <f t="shared" si="17"/>
        <v>0</v>
      </c>
      <c r="V84" s="883">
        <f t="shared" si="17"/>
        <v>0</v>
      </c>
      <c r="W84" s="884">
        <f t="shared" si="17"/>
        <v>0</v>
      </c>
    </row>
    <row r="85" spans="1:24" s="672" customFormat="1">
      <c r="C85" s="778"/>
      <c r="D85" s="776"/>
      <c r="E85" s="776"/>
      <c r="F85" s="776"/>
      <c r="G85" s="776"/>
      <c r="H85" s="776"/>
      <c r="I85" s="776"/>
      <c r="J85" s="776"/>
      <c r="K85" s="776"/>
      <c r="L85" s="776"/>
      <c r="M85" s="776"/>
      <c r="N85" s="776"/>
      <c r="O85" s="776"/>
      <c r="P85" s="776"/>
      <c r="Q85" s="776"/>
      <c r="R85" s="776"/>
      <c r="S85" s="776"/>
      <c r="T85" s="776"/>
      <c r="U85" s="776"/>
      <c r="V85" s="776"/>
      <c r="W85" s="779"/>
    </row>
    <row r="86" spans="1:24" s="650" customFormat="1">
      <c r="B86" s="893" t="s">
        <v>724</v>
      </c>
      <c r="C86" s="764"/>
      <c r="D86" s="763"/>
      <c r="E86" s="763"/>
      <c r="F86" s="763"/>
      <c r="G86" s="763"/>
      <c r="H86" s="763"/>
      <c r="I86" s="763"/>
      <c r="J86" s="763"/>
      <c r="K86" s="763"/>
      <c r="L86" s="763"/>
      <c r="M86" s="763"/>
      <c r="N86" s="763"/>
      <c r="O86" s="763"/>
      <c r="P86" s="763"/>
      <c r="Q86" s="763"/>
      <c r="R86" s="763"/>
      <c r="S86" s="763"/>
      <c r="T86" s="763"/>
      <c r="U86" s="763"/>
      <c r="V86" s="763"/>
      <c r="W86" s="651"/>
      <c r="X86" s="763"/>
    </row>
    <row r="87" spans="1:24" s="672" customFormat="1">
      <c r="B87" s="775" t="s">
        <v>288</v>
      </c>
      <c r="C87" s="764">
        <f>SUM(D87:W87)</f>
        <v>54599.999999999993</v>
      </c>
      <c r="D87" s="763">
        <f>'O2.2 Primary Cost PLCC Adj'!D89</f>
        <v>28539.041930897482</v>
      </c>
      <c r="E87" s="763">
        <f>'O2.2 Primary Cost PLCC Adj'!E89</f>
        <v>14287.483599640636</v>
      </c>
      <c r="F87" s="763">
        <f>'O2.2 Primary Cost PLCC Adj'!F89</f>
        <v>11599.622864267136</v>
      </c>
      <c r="G87" s="763">
        <f>'O2.2 Primary Cost PLCC Adj'!G89</f>
        <v>0</v>
      </c>
      <c r="H87" s="763">
        <f>'O2.2 Primary Cost PLCC Adj'!H89</f>
        <v>0</v>
      </c>
      <c r="I87" s="763">
        <f>'O2.2 Primary Cost PLCC Adj'!I89</f>
        <v>0</v>
      </c>
      <c r="J87" s="763">
        <f>'O2.2 Primary Cost PLCC Adj'!J89</f>
        <v>82.832646371145188</v>
      </c>
      <c r="K87" s="763">
        <f>'O2.2 Primary Cost PLCC Adj'!K89</f>
        <v>0</v>
      </c>
      <c r="L87" s="763">
        <f>'O2.2 Primary Cost PLCC Adj'!L89</f>
        <v>91.018958823601707</v>
      </c>
      <c r="M87" s="763">
        <f>'O2.2 Primary Cost PLCC Adj'!M89</f>
        <v>0</v>
      </c>
      <c r="N87" s="763">
        <f>'O2.2 Primary Cost PLCC Adj'!N89</f>
        <v>0</v>
      </c>
      <c r="O87" s="763">
        <f>'O2.2 Primary Cost PLCC Adj'!O89</f>
        <v>0</v>
      </c>
      <c r="P87" s="763">
        <f>'O2.2 Primary Cost PLCC Adj'!P89</f>
        <v>0</v>
      </c>
      <c r="Q87" s="763">
        <f>'O2.2 Primary Cost PLCC Adj'!Q89</f>
        <v>0</v>
      </c>
      <c r="R87" s="763">
        <f>'O2.2 Primary Cost PLCC Adj'!R89</f>
        <v>0</v>
      </c>
      <c r="S87" s="763">
        <f>'O2.2 Primary Cost PLCC Adj'!S89</f>
        <v>0</v>
      </c>
      <c r="T87" s="763">
        <f>'O2.2 Primary Cost PLCC Adj'!T89</f>
        <v>0</v>
      </c>
      <c r="U87" s="763">
        <f>'O2.2 Primary Cost PLCC Adj'!U89</f>
        <v>0</v>
      </c>
      <c r="V87" s="763">
        <f>'O2.2 Primary Cost PLCC Adj'!V89</f>
        <v>0</v>
      </c>
      <c r="W87" s="651">
        <f>'O2.2 Primary Cost PLCC Adj'!W89</f>
        <v>0</v>
      </c>
      <c r="X87" s="776"/>
    </row>
    <row r="88" spans="1:24" s="672" customFormat="1">
      <c r="B88" s="777" t="s">
        <v>289</v>
      </c>
      <c r="C88" s="764">
        <f>SUM(D88:W88)</f>
        <v>0</v>
      </c>
      <c r="D88" s="763">
        <f>'O2.2 Primary Cost PLCC Adj'!D90</f>
        <v>0</v>
      </c>
      <c r="E88" s="763">
        <f>'O2.2 Primary Cost PLCC Adj'!E90</f>
        <v>0</v>
      </c>
      <c r="F88" s="763">
        <f>'O2.2 Primary Cost PLCC Adj'!F90</f>
        <v>0</v>
      </c>
      <c r="G88" s="763">
        <f>'O2.2 Primary Cost PLCC Adj'!G90</f>
        <v>0</v>
      </c>
      <c r="H88" s="763">
        <f>'O2.2 Primary Cost PLCC Adj'!H90</f>
        <v>0</v>
      </c>
      <c r="I88" s="763">
        <f>'O2.2 Primary Cost PLCC Adj'!I90</f>
        <v>0</v>
      </c>
      <c r="J88" s="763">
        <f>'O2.2 Primary Cost PLCC Adj'!J90</f>
        <v>0</v>
      </c>
      <c r="K88" s="763">
        <f>'O2.2 Primary Cost PLCC Adj'!K90</f>
        <v>0</v>
      </c>
      <c r="L88" s="763">
        <f>'O2.2 Primary Cost PLCC Adj'!L90</f>
        <v>0</v>
      </c>
      <c r="M88" s="763">
        <f>'O2.2 Primary Cost PLCC Adj'!M90</f>
        <v>0</v>
      </c>
      <c r="N88" s="763">
        <f>'O2.2 Primary Cost PLCC Adj'!N90</f>
        <v>0</v>
      </c>
      <c r="O88" s="763">
        <f>'O2.2 Primary Cost PLCC Adj'!O90</f>
        <v>0</v>
      </c>
      <c r="P88" s="763">
        <f>'O2.2 Primary Cost PLCC Adj'!P90</f>
        <v>0</v>
      </c>
      <c r="Q88" s="763">
        <f>'O2.2 Primary Cost PLCC Adj'!Q90</f>
        <v>0</v>
      </c>
      <c r="R88" s="763">
        <f>'O2.2 Primary Cost PLCC Adj'!R90</f>
        <v>0</v>
      </c>
      <c r="S88" s="763">
        <f>'O2.2 Primary Cost PLCC Adj'!S90</f>
        <v>0</v>
      </c>
      <c r="T88" s="763">
        <f>'O2.2 Primary Cost PLCC Adj'!T90</f>
        <v>0</v>
      </c>
      <c r="U88" s="763">
        <f>'O2.2 Primary Cost PLCC Adj'!U90</f>
        <v>0</v>
      </c>
      <c r="V88" s="763">
        <f>'O2.2 Primary Cost PLCC Adj'!V90</f>
        <v>0</v>
      </c>
      <c r="W88" s="651">
        <f>'O2.2 Primary Cost PLCC Adj'!W90</f>
        <v>0</v>
      </c>
    </row>
    <row r="89" spans="1:24" s="672" customFormat="1">
      <c r="B89" s="777" t="s">
        <v>290</v>
      </c>
      <c r="C89" s="764">
        <f>SUM(D89:W89)</f>
        <v>76800</v>
      </c>
      <c r="D89" s="763">
        <f>'O2.2 Primary Cost PLCC Adj'!D91</f>
        <v>40142.828210493164</v>
      </c>
      <c r="E89" s="763">
        <f>'O2.2 Primary Cost PLCC Adj'!E91</f>
        <v>20096.68022806595</v>
      </c>
      <c r="F89" s="763">
        <f>'O2.2 Primary Cost PLCC Adj'!F91</f>
        <v>16315.953039848278</v>
      </c>
      <c r="G89" s="763">
        <f>'O2.2 Primary Cost PLCC Adj'!G91</f>
        <v>0</v>
      </c>
      <c r="H89" s="763">
        <f>'O2.2 Primary Cost PLCC Adj'!H91</f>
        <v>0</v>
      </c>
      <c r="I89" s="763">
        <f>'O2.2 Primary Cost PLCC Adj'!I91</f>
        <v>0</v>
      </c>
      <c r="J89" s="763">
        <f>'O2.2 Primary Cost PLCC Adj'!J91</f>
        <v>116.51185423633608</v>
      </c>
      <c r="K89" s="763">
        <f>'O2.2 Primary Cost PLCC Adj'!K91</f>
        <v>0</v>
      </c>
      <c r="L89" s="763">
        <f>'O2.2 Primary Cost PLCC Adj'!L91</f>
        <v>128.02666735627491</v>
      </c>
      <c r="M89" s="763">
        <f>'O2.2 Primary Cost PLCC Adj'!M91</f>
        <v>0</v>
      </c>
      <c r="N89" s="763">
        <f>'O2.2 Primary Cost PLCC Adj'!N91</f>
        <v>0</v>
      </c>
      <c r="O89" s="763">
        <f>'O2.2 Primary Cost PLCC Adj'!O91</f>
        <v>0</v>
      </c>
      <c r="P89" s="763">
        <f>'O2.2 Primary Cost PLCC Adj'!P91</f>
        <v>0</v>
      </c>
      <c r="Q89" s="763">
        <f>'O2.2 Primary Cost PLCC Adj'!Q91</f>
        <v>0</v>
      </c>
      <c r="R89" s="763">
        <f>'O2.2 Primary Cost PLCC Adj'!R91</f>
        <v>0</v>
      </c>
      <c r="S89" s="763">
        <f>'O2.2 Primary Cost PLCC Adj'!S91</f>
        <v>0</v>
      </c>
      <c r="T89" s="763">
        <f>'O2.2 Primary Cost PLCC Adj'!T91</f>
        <v>0</v>
      </c>
      <c r="U89" s="763">
        <f>'O2.2 Primary Cost PLCC Adj'!U91</f>
        <v>0</v>
      </c>
      <c r="V89" s="763">
        <f>'O2.2 Primary Cost PLCC Adj'!V91</f>
        <v>0</v>
      </c>
      <c r="W89" s="651">
        <f>'O2.2 Primary Cost PLCC Adj'!W91</f>
        <v>0</v>
      </c>
    </row>
    <row r="90" spans="1:24" s="672" customFormat="1">
      <c r="B90" s="777" t="s">
        <v>291</v>
      </c>
      <c r="C90" s="764">
        <f>SUM(D90:W90)</f>
        <v>21000</v>
      </c>
      <c r="D90" s="763">
        <f>'O2.2 Primary Cost PLCC Adj'!D92</f>
        <v>10976.554588806724</v>
      </c>
      <c r="E90" s="763">
        <f>'O2.2 Primary Cost PLCC Adj'!E92</f>
        <v>5495.1859998617838</v>
      </c>
      <c r="F90" s="763">
        <f>'O2.2 Primary Cost PLCC Adj'!F92</f>
        <v>4461.3934093335138</v>
      </c>
      <c r="G90" s="763">
        <f>'O2.2 Primary Cost PLCC Adj'!G92</f>
        <v>0</v>
      </c>
      <c r="H90" s="763">
        <f>'O2.2 Primary Cost PLCC Adj'!H92</f>
        <v>0</v>
      </c>
      <c r="I90" s="763">
        <f>'O2.2 Primary Cost PLCC Adj'!I92</f>
        <v>0</v>
      </c>
      <c r="J90" s="763">
        <f>'O2.2 Primary Cost PLCC Adj'!J92</f>
        <v>31.858710142748148</v>
      </c>
      <c r="K90" s="763">
        <f>'O2.2 Primary Cost PLCC Adj'!K92</f>
        <v>0</v>
      </c>
      <c r="L90" s="763">
        <f>'O2.2 Primary Cost PLCC Adj'!L92</f>
        <v>35.007291855231422</v>
      </c>
      <c r="M90" s="763">
        <f>'O2.2 Primary Cost PLCC Adj'!M92</f>
        <v>0</v>
      </c>
      <c r="N90" s="763">
        <f>'O2.2 Primary Cost PLCC Adj'!N92</f>
        <v>0</v>
      </c>
      <c r="O90" s="763">
        <f>'O2.2 Primary Cost PLCC Adj'!O92</f>
        <v>0</v>
      </c>
      <c r="P90" s="763">
        <f>'O2.2 Primary Cost PLCC Adj'!P92</f>
        <v>0</v>
      </c>
      <c r="Q90" s="763">
        <f>'O2.2 Primary Cost PLCC Adj'!Q92</f>
        <v>0</v>
      </c>
      <c r="R90" s="763">
        <f>'O2.2 Primary Cost PLCC Adj'!R92</f>
        <v>0</v>
      </c>
      <c r="S90" s="763">
        <f>'O2.2 Primary Cost PLCC Adj'!S92</f>
        <v>0</v>
      </c>
      <c r="T90" s="763">
        <f>'O2.2 Primary Cost PLCC Adj'!T92</f>
        <v>0</v>
      </c>
      <c r="U90" s="763">
        <f>'O2.2 Primary Cost PLCC Adj'!U92</f>
        <v>0</v>
      </c>
      <c r="V90" s="763">
        <f>'O2.2 Primary Cost PLCC Adj'!V92</f>
        <v>0</v>
      </c>
      <c r="W90" s="651">
        <f>'O2.2 Primary Cost PLCC Adj'!W92</f>
        <v>0</v>
      </c>
    </row>
    <row r="91" spans="1:24" s="627" customFormat="1" ht="23.25" customHeight="1">
      <c r="B91" s="880" t="s">
        <v>688</v>
      </c>
      <c r="C91" s="882">
        <f>SUM(D91:W91)</f>
        <v>152400</v>
      </c>
      <c r="D91" s="883">
        <f t="shared" ref="D91:W91" si="18">SUM(D87:D90)</f>
        <v>79658.424730197381</v>
      </c>
      <c r="E91" s="883">
        <f t="shared" si="18"/>
        <v>39879.349827568367</v>
      </c>
      <c r="F91" s="883">
        <f t="shared" si="18"/>
        <v>32376.969313448928</v>
      </c>
      <c r="G91" s="883">
        <f t="shared" si="18"/>
        <v>0</v>
      </c>
      <c r="H91" s="883">
        <f t="shared" si="18"/>
        <v>0</v>
      </c>
      <c r="I91" s="883">
        <f t="shared" si="18"/>
        <v>0</v>
      </c>
      <c r="J91" s="883">
        <f t="shared" si="18"/>
        <v>231.20321075022943</v>
      </c>
      <c r="K91" s="883">
        <f t="shared" si="18"/>
        <v>0</v>
      </c>
      <c r="L91" s="883">
        <f t="shared" si="18"/>
        <v>254.05291803510804</v>
      </c>
      <c r="M91" s="883">
        <f t="shared" si="18"/>
        <v>0</v>
      </c>
      <c r="N91" s="883">
        <f t="shared" si="18"/>
        <v>0</v>
      </c>
      <c r="O91" s="883">
        <f t="shared" si="18"/>
        <v>0</v>
      </c>
      <c r="P91" s="883">
        <f t="shared" si="18"/>
        <v>0</v>
      </c>
      <c r="Q91" s="883">
        <f t="shared" si="18"/>
        <v>0</v>
      </c>
      <c r="R91" s="883">
        <f t="shared" si="18"/>
        <v>0</v>
      </c>
      <c r="S91" s="883">
        <f t="shared" si="18"/>
        <v>0</v>
      </c>
      <c r="T91" s="883">
        <f t="shared" si="18"/>
        <v>0</v>
      </c>
      <c r="U91" s="883">
        <f t="shared" si="18"/>
        <v>0</v>
      </c>
      <c r="V91" s="883">
        <f t="shared" si="18"/>
        <v>0</v>
      </c>
      <c r="W91" s="884">
        <f t="shared" si="18"/>
        <v>0</v>
      </c>
    </row>
    <row r="92" spans="1:24" s="672" customFormat="1">
      <c r="A92" s="630"/>
      <c r="B92" s="630"/>
      <c r="C92" s="778"/>
      <c r="D92" s="776"/>
      <c r="E92" s="776"/>
      <c r="F92" s="776"/>
      <c r="G92" s="776"/>
      <c r="H92" s="776"/>
      <c r="I92" s="776"/>
      <c r="J92" s="776"/>
      <c r="K92" s="776"/>
      <c r="L92" s="776"/>
      <c r="M92" s="776"/>
      <c r="N92" s="776"/>
      <c r="O92" s="776"/>
      <c r="P92" s="776"/>
      <c r="Q92" s="776"/>
      <c r="R92" s="776"/>
      <c r="S92" s="776"/>
      <c r="T92" s="776"/>
      <c r="U92" s="776"/>
      <c r="V92" s="776"/>
      <c r="W92" s="779"/>
    </row>
    <row r="93" spans="1:24" s="776" customFormat="1">
      <c r="B93" s="766" t="s">
        <v>745</v>
      </c>
      <c r="C93" s="764">
        <f>SUM(D93:W93)</f>
        <v>1006859.4899999998</v>
      </c>
      <c r="D93" s="763">
        <f t="shared" ref="D93:W93" si="19">D49</f>
        <v>658147.33818180196</v>
      </c>
      <c r="E93" s="763">
        <f t="shared" si="19"/>
        <v>345876.76797928399</v>
      </c>
      <c r="F93" s="763">
        <f t="shared" si="19"/>
        <v>0</v>
      </c>
      <c r="G93" s="763">
        <f t="shared" si="19"/>
        <v>0</v>
      </c>
      <c r="H93" s="763">
        <f t="shared" si="19"/>
        <v>0</v>
      </c>
      <c r="I93" s="763">
        <f t="shared" si="19"/>
        <v>0</v>
      </c>
      <c r="J93" s="763">
        <f t="shared" si="19"/>
        <v>689.92856362896885</v>
      </c>
      <c r="K93" s="763">
        <f t="shared" si="19"/>
        <v>0</v>
      </c>
      <c r="L93" s="763">
        <f t="shared" si="19"/>
        <v>2145.4552752849218</v>
      </c>
      <c r="M93" s="763">
        <f t="shared" si="19"/>
        <v>0</v>
      </c>
      <c r="N93" s="763">
        <f t="shared" si="19"/>
        <v>0</v>
      </c>
      <c r="O93" s="763">
        <f t="shared" si="19"/>
        <v>0</v>
      </c>
      <c r="P93" s="763">
        <f t="shared" si="19"/>
        <v>0</v>
      </c>
      <c r="Q93" s="763">
        <f t="shared" si="19"/>
        <v>0</v>
      </c>
      <c r="R93" s="763">
        <f t="shared" si="19"/>
        <v>0</v>
      </c>
      <c r="S93" s="763">
        <f t="shared" si="19"/>
        <v>0</v>
      </c>
      <c r="T93" s="763">
        <f t="shared" si="19"/>
        <v>0</v>
      </c>
      <c r="U93" s="763">
        <f t="shared" si="19"/>
        <v>0</v>
      </c>
      <c r="V93" s="763">
        <f t="shared" si="19"/>
        <v>0</v>
      </c>
      <c r="W93" s="651">
        <f t="shared" si="19"/>
        <v>0</v>
      </c>
      <c r="X93" s="780"/>
    </row>
    <row r="94" spans="1:24" s="785" customFormat="1">
      <c r="B94" s="781"/>
      <c r="C94" s="767"/>
      <c r="D94" s="782"/>
      <c r="E94" s="782"/>
      <c r="F94" s="782"/>
      <c r="G94" s="782"/>
      <c r="H94" s="782"/>
      <c r="I94" s="782"/>
      <c r="J94" s="782"/>
      <c r="K94" s="782"/>
      <c r="L94" s="782"/>
      <c r="M94" s="782"/>
      <c r="N94" s="782"/>
      <c r="O94" s="782"/>
      <c r="P94" s="782"/>
      <c r="Q94" s="782"/>
      <c r="R94" s="782"/>
      <c r="S94" s="782"/>
      <c r="T94" s="782"/>
      <c r="U94" s="782"/>
      <c r="V94" s="782"/>
      <c r="W94" s="783"/>
      <c r="X94" s="784"/>
    </row>
    <row r="95" spans="1:24" s="776" customFormat="1">
      <c r="B95" s="786" t="s">
        <v>723</v>
      </c>
      <c r="C95" s="787">
        <f>SUM(D95:W95)</f>
        <v>5709782.5800099988</v>
      </c>
      <c r="D95" s="788">
        <f>'O2.2 Primary Cost PLCC Adj'!D97</f>
        <v>2984463.8180808309</v>
      </c>
      <c r="E95" s="788">
        <f>'O2.2 Primary Cost PLCC Adj'!E97</f>
        <v>1494110.3474250305</v>
      </c>
      <c r="F95" s="788">
        <f>'O2.2 Primary Cost PLCC Adj'!F97</f>
        <v>1213027.9224373293</v>
      </c>
      <c r="G95" s="788">
        <f>'O2.2 Primary Cost PLCC Adj'!G97</f>
        <v>0</v>
      </c>
      <c r="H95" s="788">
        <f>'O2.2 Primary Cost PLCC Adj'!H97</f>
        <v>0</v>
      </c>
      <c r="I95" s="788">
        <f>'O2.2 Primary Cost PLCC Adj'!I97</f>
        <v>0</v>
      </c>
      <c r="J95" s="788">
        <f>'O2.2 Primary Cost PLCC Adj'!J97</f>
        <v>8662.2051521262492</v>
      </c>
      <c r="K95" s="788">
        <f>'O2.2 Primary Cost PLCC Adj'!K97</f>
        <v>0</v>
      </c>
      <c r="L95" s="788">
        <f>'O2.2 Primary Cost PLCC Adj'!L97</f>
        <v>9518.286914682205</v>
      </c>
      <c r="M95" s="788">
        <f>'O2.2 Primary Cost PLCC Adj'!M97</f>
        <v>0</v>
      </c>
      <c r="N95" s="788">
        <f>'O2.2 Primary Cost PLCC Adj'!N97</f>
        <v>0</v>
      </c>
      <c r="O95" s="788">
        <f>'O2.2 Primary Cost PLCC Adj'!O97</f>
        <v>0</v>
      </c>
      <c r="P95" s="788">
        <f>'O2.2 Primary Cost PLCC Adj'!P97</f>
        <v>0</v>
      </c>
      <c r="Q95" s="788">
        <f>'O2.2 Primary Cost PLCC Adj'!Q97</f>
        <v>0</v>
      </c>
      <c r="R95" s="788">
        <f>'O2.2 Primary Cost PLCC Adj'!R97</f>
        <v>0</v>
      </c>
      <c r="S95" s="788">
        <f>'O2.2 Primary Cost PLCC Adj'!S97</f>
        <v>0</v>
      </c>
      <c r="T95" s="788">
        <f>'O2.2 Primary Cost PLCC Adj'!T97</f>
        <v>0</v>
      </c>
      <c r="U95" s="788">
        <f>'O2.2 Primary Cost PLCC Adj'!U97</f>
        <v>0</v>
      </c>
      <c r="V95" s="788">
        <f>'O2.2 Primary Cost PLCC Adj'!V97</f>
        <v>0</v>
      </c>
      <c r="W95" s="789">
        <f>'O2.2 Primary Cost PLCC Adj'!W97</f>
        <v>0</v>
      </c>
    </row>
    <row r="100" spans="1:24" s="672" customFormat="1"/>
    <row r="102" spans="1:24" s="647" customFormat="1">
      <c r="A102" s="650"/>
      <c r="B102" s="766"/>
      <c r="C102" s="837"/>
      <c r="X102" s="837"/>
    </row>
    <row r="103" spans="1:24">
      <c r="B103" s="775"/>
      <c r="C103" s="837"/>
      <c r="D103" s="837"/>
      <c r="E103" s="837"/>
      <c r="F103" s="837"/>
      <c r="G103" s="837"/>
      <c r="H103" s="837"/>
      <c r="I103" s="837"/>
      <c r="J103" s="837"/>
      <c r="K103" s="837"/>
      <c r="L103" s="837"/>
      <c r="M103" s="837"/>
      <c r="N103" s="837"/>
      <c r="O103" s="837"/>
      <c r="P103" s="837"/>
      <c r="Q103" s="837"/>
      <c r="R103" s="837"/>
      <c r="S103" s="837"/>
      <c r="T103" s="837"/>
      <c r="U103" s="837"/>
      <c r="V103" s="837"/>
      <c r="W103" s="837"/>
      <c r="X103" s="638"/>
    </row>
    <row r="104" spans="1:24">
      <c r="B104" s="777"/>
      <c r="C104" s="837"/>
      <c r="D104" s="837"/>
      <c r="E104" s="837"/>
      <c r="F104" s="837"/>
      <c r="G104" s="837"/>
      <c r="H104" s="837"/>
      <c r="I104" s="837"/>
      <c r="J104" s="837"/>
      <c r="K104" s="837"/>
      <c r="L104" s="837"/>
      <c r="M104" s="837"/>
      <c r="N104" s="837"/>
      <c r="O104" s="837"/>
      <c r="P104" s="837"/>
      <c r="Q104" s="837"/>
      <c r="R104" s="837"/>
      <c r="S104" s="837"/>
      <c r="T104" s="837"/>
      <c r="U104" s="837"/>
      <c r="V104" s="837"/>
      <c r="W104" s="837"/>
    </row>
    <row r="105" spans="1:24">
      <c r="B105" s="777"/>
      <c r="C105" s="837"/>
      <c r="D105" s="837"/>
      <c r="E105" s="837"/>
      <c r="F105" s="837"/>
      <c r="G105" s="837"/>
      <c r="H105" s="837"/>
      <c r="I105" s="837"/>
      <c r="J105" s="837"/>
      <c r="K105" s="837"/>
      <c r="L105" s="837"/>
      <c r="M105" s="837"/>
      <c r="N105" s="837"/>
      <c r="O105" s="837"/>
      <c r="P105" s="837"/>
      <c r="Q105" s="837"/>
      <c r="R105" s="837"/>
      <c r="S105" s="837"/>
      <c r="T105" s="837"/>
      <c r="U105" s="837"/>
      <c r="V105" s="837"/>
      <c r="W105" s="837"/>
    </row>
    <row r="106" spans="1:24">
      <c r="B106" s="777"/>
      <c r="C106" s="837"/>
      <c r="D106" s="647"/>
      <c r="E106" s="647"/>
      <c r="F106" s="647"/>
      <c r="G106" s="647"/>
      <c r="H106" s="647"/>
      <c r="I106" s="647"/>
      <c r="J106" s="647"/>
      <c r="K106" s="647"/>
      <c r="L106" s="647"/>
      <c r="M106" s="647"/>
      <c r="N106" s="647"/>
      <c r="O106" s="647"/>
      <c r="P106" s="647"/>
      <c r="Q106" s="647"/>
      <c r="R106" s="647"/>
      <c r="S106" s="647"/>
      <c r="T106" s="647"/>
      <c r="U106" s="647"/>
      <c r="V106" s="647"/>
      <c r="W106" s="647"/>
    </row>
    <row r="107" spans="1:24" s="777" customFormat="1">
      <c r="C107" s="837"/>
      <c r="D107" s="647"/>
      <c r="E107" s="647"/>
      <c r="F107" s="647"/>
      <c r="G107" s="647"/>
      <c r="H107" s="647"/>
      <c r="I107" s="647"/>
      <c r="J107" s="647"/>
      <c r="K107" s="647"/>
      <c r="L107" s="647"/>
      <c r="M107" s="647"/>
      <c r="N107" s="647"/>
      <c r="O107" s="647"/>
      <c r="P107" s="647"/>
      <c r="Q107" s="647"/>
      <c r="R107" s="647"/>
      <c r="S107" s="647"/>
      <c r="T107" s="647"/>
      <c r="U107" s="647"/>
      <c r="V107" s="647"/>
      <c r="W107" s="647"/>
    </row>
    <row r="109" spans="1:24" s="638" customFormat="1">
      <c r="B109" s="759"/>
      <c r="C109" s="837"/>
      <c r="D109" s="647"/>
      <c r="E109" s="647"/>
      <c r="F109" s="647"/>
      <c r="G109" s="647"/>
      <c r="H109" s="647"/>
      <c r="I109" s="647"/>
      <c r="J109" s="647"/>
      <c r="K109" s="647"/>
      <c r="L109" s="647"/>
      <c r="M109" s="647"/>
      <c r="N109" s="647"/>
      <c r="O109" s="647"/>
      <c r="P109" s="647"/>
      <c r="Q109" s="647"/>
      <c r="R109" s="647"/>
      <c r="S109" s="647"/>
      <c r="T109" s="647"/>
      <c r="U109" s="647"/>
      <c r="V109" s="647"/>
      <c r="W109" s="647"/>
    </row>
    <row r="110" spans="1:24" s="638" customFormat="1">
      <c r="B110" s="759"/>
      <c r="C110" s="837"/>
      <c r="D110" s="647"/>
      <c r="E110" s="647"/>
      <c r="F110" s="647"/>
      <c r="G110" s="647"/>
      <c r="H110" s="647"/>
      <c r="I110" s="647"/>
      <c r="J110" s="647"/>
      <c r="K110" s="647"/>
      <c r="L110" s="647"/>
      <c r="M110" s="647"/>
      <c r="N110" s="647"/>
      <c r="O110" s="647"/>
      <c r="P110" s="647"/>
      <c r="Q110" s="647"/>
      <c r="R110" s="647"/>
      <c r="S110" s="647"/>
      <c r="T110" s="647"/>
      <c r="U110" s="647"/>
      <c r="V110" s="647"/>
      <c r="W110" s="647"/>
      <c r="X110" s="838"/>
    </row>
    <row r="111" spans="1:24" s="638" customFormat="1">
      <c r="B111" s="777"/>
      <c r="C111" s="837"/>
      <c r="D111" s="837"/>
      <c r="E111" s="837"/>
      <c r="F111" s="837"/>
      <c r="G111" s="837"/>
      <c r="H111" s="837"/>
      <c r="I111" s="837"/>
      <c r="J111" s="837"/>
      <c r="K111" s="837"/>
      <c r="L111" s="837"/>
      <c r="M111" s="837"/>
      <c r="N111" s="837"/>
      <c r="O111" s="837"/>
      <c r="P111" s="837"/>
      <c r="Q111" s="837"/>
      <c r="R111" s="837"/>
      <c r="S111" s="837"/>
      <c r="T111" s="837"/>
      <c r="U111" s="837"/>
      <c r="V111" s="837"/>
      <c r="W111" s="837"/>
      <c r="X111" s="838"/>
    </row>
    <row r="112" spans="1:24" s="839" customFormat="1">
      <c r="B112" s="781"/>
      <c r="C112" s="840"/>
      <c r="D112" s="841"/>
      <c r="E112" s="841"/>
      <c r="F112" s="841"/>
      <c r="G112" s="841"/>
      <c r="H112" s="841"/>
      <c r="I112" s="841"/>
      <c r="J112" s="841"/>
      <c r="K112" s="841"/>
      <c r="L112" s="841"/>
      <c r="M112" s="841"/>
      <c r="N112" s="841"/>
      <c r="O112" s="841"/>
      <c r="P112" s="841"/>
      <c r="Q112" s="841"/>
      <c r="R112" s="841"/>
      <c r="S112" s="841"/>
      <c r="T112" s="841"/>
      <c r="U112" s="841"/>
      <c r="V112" s="841"/>
      <c r="W112" s="841"/>
      <c r="X112" s="842"/>
    </row>
    <row r="113" spans="2:23" s="638" customFormat="1">
      <c r="B113" s="786"/>
      <c r="C113" s="837"/>
      <c r="D113" s="837"/>
      <c r="E113" s="837"/>
      <c r="F113" s="837"/>
      <c r="G113" s="837"/>
      <c r="H113" s="837"/>
      <c r="I113" s="837"/>
      <c r="J113" s="837"/>
      <c r="K113" s="837"/>
      <c r="L113" s="837"/>
      <c r="M113" s="837"/>
      <c r="N113" s="837"/>
      <c r="O113" s="837"/>
      <c r="P113" s="837"/>
      <c r="Q113" s="837"/>
      <c r="R113" s="837"/>
      <c r="S113" s="837"/>
      <c r="T113" s="837"/>
      <c r="U113" s="837"/>
      <c r="V113" s="837"/>
      <c r="W113" s="837"/>
    </row>
  </sheetData>
  <mergeCells count="4">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sheetPr codeName="Sheet18" enableFormatConditionsCalculation="0">
    <tabColor indexed="9"/>
  </sheetPr>
  <dimension ref="A1:Y122"/>
  <sheetViews>
    <sheetView topLeftCell="A19" workbookViewId="0">
      <selection activeCell="A5" sqref="A5"/>
    </sheetView>
  </sheetViews>
  <sheetFormatPr defaultRowHeight="11.25"/>
  <cols>
    <col min="1" max="1" width="3" style="13" customWidth="1"/>
    <col min="2" max="2" width="57.42578125" style="13" customWidth="1"/>
    <col min="3" max="6" width="15.7109375" style="13" customWidth="1"/>
    <col min="7" max="9" width="15.7109375" style="13" hidden="1" customWidth="1"/>
    <col min="10" max="10" width="15.7109375" style="13" customWidth="1"/>
    <col min="11" max="11" width="15.7109375" style="13" hidden="1" customWidth="1"/>
    <col min="12" max="12" width="15.7109375" style="13" customWidth="1"/>
    <col min="13" max="14" width="15.7109375" style="13" hidden="1" customWidth="1"/>
    <col min="15" max="23" width="15.7109375" style="13" customWidth="1"/>
    <col min="24" max="16384" width="9.140625" style="13"/>
  </cols>
  <sheetData>
    <row r="1" spans="1:25" ht="107.25" customHeight="1">
      <c r="A1" s="2407"/>
      <c r="B1" s="2407"/>
      <c r="C1" s="2407"/>
      <c r="D1" s="2407"/>
      <c r="E1" s="2407"/>
      <c r="F1" s="2407"/>
    </row>
    <row r="2" spans="1:25" ht="18.75" customHeight="1">
      <c r="A2" s="2448"/>
      <c r="B2" s="2448"/>
      <c r="C2" s="2448"/>
      <c r="D2" s="2448"/>
      <c r="E2" s="2448"/>
    </row>
    <row r="3" spans="1:25" ht="25.5" customHeight="1">
      <c r="A3" s="2449"/>
      <c r="B3" s="2449"/>
      <c r="C3" s="2449"/>
      <c r="D3" s="2449"/>
      <c r="E3" s="2449"/>
      <c r="G3" s="14"/>
    </row>
    <row r="4" spans="1:25" ht="18">
      <c r="A4" s="2450" t="str">
        <f>'I1 Intro'!C11</f>
        <v>EB-2013-0130</v>
      </c>
      <c r="B4" s="2450"/>
      <c r="C4" s="2450"/>
      <c r="D4" s="2450"/>
      <c r="E4" s="2450"/>
    </row>
    <row r="5" spans="1:25" ht="21" customHeight="1">
      <c r="A5" s="323" t="str">
        <f>"Sheet O3.1 Line Transformers Unit Cost Worksheet  - "&amp;  'I2 LDC class'!$C$17</f>
        <v>Sheet O3.1 Line Transformers Unit Cost Worksheet  - Fort Frances Power Corporation</v>
      </c>
      <c r="B5" s="324"/>
      <c r="C5" s="547"/>
      <c r="D5" s="547"/>
      <c r="E5" s="325"/>
    </row>
    <row r="6" spans="1:25" ht="6" customHeight="1">
      <c r="A6" s="16"/>
      <c r="B6" s="16"/>
      <c r="C6" s="548"/>
      <c r="D6" s="548"/>
      <c r="E6" s="16"/>
      <c r="F6" s="16"/>
      <c r="G6" s="16"/>
      <c r="H6" s="16"/>
      <c r="I6" s="16"/>
      <c r="J6" s="16"/>
      <c r="K6" s="16"/>
      <c r="L6" s="16"/>
      <c r="M6" s="16"/>
      <c r="N6" s="16"/>
      <c r="O6" s="16"/>
    </row>
    <row r="7" spans="1:25" ht="14.25" customHeight="1">
      <c r="A7" s="744"/>
      <c r="C7" s="613"/>
      <c r="D7" s="613"/>
      <c r="E7" s="613"/>
      <c r="F7" s="613"/>
      <c r="G7" s="613"/>
      <c r="H7" s="613"/>
      <c r="I7" s="613"/>
      <c r="J7" s="613"/>
      <c r="K7" s="613"/>
      <c r="L7" s="613"/>
      <c r="M7" s="613"/>
      <c r="N7" s="613"/>
      <c r="O7" s="613"/>
      <c r="P7" s="613"/>
      <c r="Q7" s="613"/>
      <c r="R7" s="613"/>
      <c r="S7" s="613"/>
      <c r="T7" s="613"/>
      <c r="U7" s="613"/>
      <c r="V7" s="613"/>
      <c r="W7" s="613"/>
      <c r="X7" s="613"/>
    </row>
    <row r="8" spans="1:25" ht="12.75">
      <c r="A8" s="2541" t="s">
        <v>362</v>
      </c>
      <c r="B8" s="2541"/>
      <c r="C8" s="312"/>
    </row>
    <row r="9" spans="1:25">
      <c r="A9" s="2541"/>
      <c r="B9" s="2541"/>
    </row>
    <row r="10" spans="1:25" s="330" customFormat="1" ht="12.75">
      <c r="C10" s="843"/>
      <c r="D10" s="334">
        <v>1</v>
      </c>
      <c r="E10" s="334">
        <v>2</v>
      </c>
      <c r="F10" s="334">
        <v>3</v>
      </c>
      <c r="G10" s="334">
        <v>4</v>
      </c>
      <c r="H10" s="334">
        <v>5</v>
      </c>
      <c r="I10" s="334">
        <v>6</v>
      </c>
      <c r="J10" s="334">
        <v>7</v>
      </c>
      <c r="K10" s="334">
        <v>8</v>
      </c>
      <c r="L10" s="334">
        <v>9</v>
      </c>
      <c r="M10" s="334">
        <v>10</v>
      </c>
      <c r="N10" s="334">
        <v>11</v>
      </c>
      <c r="O10" s="334">
        <v>12</v>
      </c>
      <c r="P10" s="334">
        <v>13</v>
      </c>
      <c r="Q10" s="334">
        <v>14</v>
      </c>
      <c r="R10" s="334">
        <v>15</v>
      </c>
      <c r="S10" s="334">
        <v>16</v>
      </c>
      <c r="T10" s="334">
        <v>17</v>
      </c>
      <c r="U10" s="334">
        <v>18</v>
      </c>
      <c r="V10" s="334">
        <v>19</v>
      </c>
      <c r="W10" s="334">
        <v>20</v>
      </c>
      <c r="X10" s="746"/>
      <c r="Y10" s="854"/>
    </row>
    <row r="11" spans="1:25" ht="47.25" customHeight="1">
      <c r="B11" s="823" t="s">
        <v>642</v>
      </c>
      <c r="C11" s="852" t="s">
        <v>688</v>
      </c>
      <c r="D11" s="853" t="str">
        <f>IF('I2 LDC class'!$D$20="",'I2 LDC class'!$C$20,'I2 LDC class'!$D$20)</f>
        <v>Residential</v>
      </c>
      <c r="E11" s="853" t="str">
        <f>IF('I2 LDC class'!$D$21="",'I2 LDC class'!$C$21,'I2 LDC class'!$D$21)</f>
        <v>General Service Less Than 50 kW</v>
      </c>
      <c r="F11" s="853" t="str">
        <f>IF('I2 LDC class'!$D$22="",'I2 LDC class'!$C$22,'I2 LDC class'!$D$22)</f>
        <v>General Service 50 to 4,999 kW</v>
      </c>
      <c r="G11" s="853" t="str">
        <f>IF('I2 LDC class'!$D$23="",'I2 LDC class'!$C$23,'I2 LDC class'!$D$23)</f>
        <v>GS&gt; 50-TOU</v>
      </c>
      <c r="H11" s="853" t="str">
        <f>IF('I2 LDC class'!$D$24="",'I2 LDC class'!$C$24,'I2 LDC class'!$D$24)</f>
        <v>GS &gt;50-Intermediate</v>
      </c>
      <c r="I11" s="853" t="str">
        <f>IF('I2 LDC class'!$D$25="",'I2 LDC class'!$C$25,'I2 LDC class'!$D$25)</f>
        <v>Large Use &gt;5MW</v>
      </c>
      <c r="J11" s="853" t="str">
        <f>IF('I2 LDC class'!$D$26="",'I2 LDC class'!$C$26,'I2 LDC class'!$D$26)</f>
        <v>Street Lighting</v>
      </c>
      <c r="K11" s="853" t="str">
        <f>IF('I2 LDC class'!$D$27="",'I2 LDC class'!$C$27,'I2 LDC class'!$D$27)</f>
        <v>Sentinel</v>
      </c>
      <c r="L11" s="853" t="str">
        <f>IF('I2 LDC class'!$D$28="",'I2 LDC class'!$C$28,'I2 LDC class'!$D$28)</f>
        <v>Unmetered Scattered Load</v>
      </c>
      <c r="M11" s="853" t="str">
        <f>IF('I2 LDC class'!$D$29="",'I2 LDC class'!$C$29,'I2 LDC class'!$D$29)</f>
        <v>Embedded Distributor</v>
      </c>
      <c r="N11" s="853" t="str">
        <f>IF('I2 LDC class'!$D$30="",'I2 LDC class'!$C$30,'I2 LDC class'!$D$30)</f>
        <v>Back-up/Standby Power</v>
      </c>
      <c r="O11" s="853" t="str">
        <f>IF('I2 LDC class'!$D$31="",'I2 LDC class'!$C$31,'I2 LDC class'!$D$31)</f>
        <v>Rate Class 1</v>
      </c>
      <c r="P11" s="853" t="str">
        <f>IF('I2 LDC class'!$D$32="",'I2 LDC class'!$C$32,'I2 LDC class'!$D$32)</f>
        <v>Rate class 2</v>
      </c>
      <c r="Q11" s="853" t="str">
        <f>IF('I2 LDC class'!$D$33="",'I2 LDC class'!$C$33,'I2 LDC class'!$D$33)</f>
        <v>Rate class 3</v>
      </c>
      <c r="R11" s="853" t="str">
        <f>IF('I2 LDC class'!$D$34="",'I2 LDC class'!$C$34,'I2 LDC class'!$D$34)</f>
        <v>Rate class 4</v>
      </c>
      <c r="S11" s="853" t="str">
        <f>IF('I2 LDC class'!$D$35="",'I2 LDC class'!$C$35,'I2 LDC class'!$D$35)</f>
        <v>Rate class 5</v>
      </c>
      <c r="T11" s="853" t="str">
        <f>IF('I2 LDC class'!$D$36="",'I2 LDC class'!$C$36,'I2 LDC class'!$D$36)</f>
        <v>Rate class 6</v>
      </c>
      <c r="U11" s="853" t="str">
        <f>IF('I2 LDC class'!$D$37="",'I2 LDC class'!$C$37,'I2 LDC class'!$D$37)</f>
        <v>Rate class 7</v>
      </c>
      <c r="V11" s="853" t="str">
        <f>IF('I2 LDC class'!$D$38="",'I2 LDC class'!$C$38,'I2 LDC class'!$D$38)</f>
        <v>Rate class 8</v>
      </c>
      <c r="W11" s="852" t="str">
        <f>IF('I2 LDC class'!$D$39="",'I2 LDC class'!$C$39,'I2 LDC class'!$D$39)</f>
        <v>Rate class 9</v>
      </c>
      <c r="X11" s="747"/>
    </row>
    <row r="12" spans="1:25" s="650" customFormat="1" ht="12.75">
      <c r="A12" s="533"/>
      <c r="B12" s="759" t="s">
        <v>1534</v>
      </c>
      <c r="C12" s="760">
        <f t="shared" ref="C12:C21" si="0">SUM(D12:W12)</f>
        <v>17305</v>
      </c>
      <c r="D12" s="761">
        <f>IF(ISERROR('O7 Amortization'!G341+'O7 Amortization'!G414+'O7 Amortization'!G487+'O7 Amortization'!G560+'O7 Amortization'!AB341 +'O7 Amortization'!AB414+'O7 Amortization'!AB487+'O7 Amortization'!AB560), "-", 'O7 Amortization'!G341+'O7 Amortization'!G414+'O7 Amortization'!G487+'O7 Amortization'!G560+'O7 Amortization'!AB341 +'O7 Amortization'!AB414+'O7 Amortization'!AB487+'O7 Amortization'!AB560)</f>
        <v>10793.872289249353</v>
      </c>
      <c r="E12" s="761">
        <f>IF(ISERROR('O7 Amortization'!H341+'O7 Amortization'!H414+'O7 Amortization'!H487+'O7 Amortization'!H560+'O7 Amortization'!AC341 +'O7 Amortization'!AC414+'O7 Amortization'!AC487+'O7 Amortization'!AC560), "-", 'O7 Amortization'!H341+'O7 Amortization'!H414+'O7 Amortization'!H487+'O7 Amortization'!H560+'O7 Amortization'!AC341 +'O7 Amortization'!AC414+'O7 Amortization'!AC487+'O7 Amortization'!AC560)</f>
        <v>3348.2159961944944</v>
      </c>
      <c r="F12" s="761">
        <f>IF(ISERROR('O7 Amortization'!I341+'O7 Amortization'!I414+'O7 Amortization'!I487+'O7 Amortization'!I560+'O7 Amortization'!AD341 +'O7 Amortization'!AD414+'O7 Amortization'!AD487+'O7 Amortization'!AD560), "-", 'O7 Amortization'!I341+'O7 Amortization'!I414+'O7 Amortization'!I487+'O7 Amortization'!I560+'O7 Amortization'!AD341 +'O7 Amortization'!AD414+'O7 Amortization'!AD487+'O7 Amortization'!AD560)</f>
        <v>2788.4338183316936</v>
      </c>
      <c r="G12" s="761">
        <f>IF(ISERROR('O7 Amortization'!J341+'O7 Amortization'!J414+'O7 Amortization'!J487+'O7 Amortization'!J560+'O7 Amortization'!AE341 +'O7 Amortization'!AE414+'O7 Amortization'!AE487+'O7 Amortization'!AE560), "-", 'O7 Amortization'!J341+'O7 Amortization'!J414+'O7 Amortization'!J487+'O7 Amortization'!J560+'O7 Amortization'!AE341 +'O7 Amortization'!AE414+'O7 Amortization'!AE487+'O7 Amortization'!AE560)</f>
        <v>0</v>
      </c>
      <c r="H12" s="761">
        <f>IF(ISERROR('O7 Amortization'!K341+'O7 Amortization'!K414+'O7 Amortization'!K487+'O7 Amortization'!K560+'O7 Amortization'!AF341 +'O7 Amortization'!AF414+'O7 Amortization'!AF487+'O7 Amortization'!AF560), "-", 'O7 Amortization'!K341+'O7 Amortization'!K414+'O7 Amortization'!K487+'O7 Amortization'!K560+'O7 Amortization'!AF341 +'O7 Amortization'!AF414+'O7 Amortization'!AF487+'O7 Amortization'!AF560)</f>
        <v>0</v>
      </c>
      <c r="I12" s="761">
        <f>IF(ISERROR('O7 Amortization'!L341+'O7 Amortization'!L414+'O7 Amortization'!L487+'O7 Amortization'!L560+'O7 Amortization'!AG341 +'O7 Amortization'!AG414+'O7 Amortization'!AG487+'O7 Amortization'!AG560), "-", 'O7 Amortization'!L341+'O7 Amortization'!L414+'O7 Amortization'!L487+'O7 Amortization'!L560+'O7 Amortization'!AG341 +'O7 Amortization'!AG414+'O7 Amortization'!AG487+'O7 Amortization'!AG560)</f>
        <v>0</v>
      </c>
      <c r="J12" s="761">
        <f>IF(ISERROR('O7 Amortization'!M341+'O7 Amortization'!M414+'O7 Amortization'!M487+'O7 Amortization'!M560+'O7 Amortization'!AH341 +'O7 Amortization'!AH414+'O7 Amortization'!AH487+'O7 Amortization'!AH560), "-", 'O7 Amortization'!M341+'O7 Amortization'!M414+'O7 Amortization'!M487+'O7 Amortization'!M560+'O7 Amortization'!AH341 +'O7 Amortization'!AH414+'O7 Amortization'!AH487+'O7 Amortization'!AH560)</f>
        <v>347.58618932266035</v>
      </c>
      <c r="K12" s="761">
        <f>IF(ISERROR('O7 Amortization'!N341+'O7 Amortization'!N414+'O7 Amortization'!N487+'O7 Amortization'!N560+'O7 Amortization'!AI341 +'O7 Amortization'!AI414+'O7 Amortization'!AI487+'O7 Amortization'!AI560), "-", 'O7 Amortization'!N341+'O7 Amortization'!N414+'O7 Amortization'!N487+'O7 Amortization'!N560+'O7 Amortization'!AI341 +'O7 Amortization'!AI414+'O7 Amortization'!AI487+'O7 Amortization'!AI560)</f>
        <v>0</v>
      </c>
      <c r="L12" s="761">
        <f>IF(ISERROR('O7 Amortization'!O341+'O7 Amortization'!O414+'O7 Amortization'!O487+'O7 Amortization'!O560+'O7 Amortization'!AJ341 +'O7 Amortization'!AJ414+'O7 Amortization'!AJ487+'O7 Amortization'!AJ560), "-", 'O7 Amortization'!O341+'O7 Amortization'!O414+'O7 Amortization'!O487+'O7 Amortization'!O560+'O7 Amortization'!AJ341 +'O7 Amortization'!AJ414+'O7 Amortization'!AJ487+'O7 Amortization'!AJ560)</f>
        <v>26.891706901799708</v>
      </c>
      <c r="M12" s="761">
        <f>IF(ISERROR('O7 Amortization'!P341+'O7 Amortization'!P414+'O7 Amortization'!P487+'O7 Amortization'!P560+'O7 Amortization'!AK341 +'O7 Amortization'!AK414+'O7 Amortization'!AK487+'O7 Amortization'!AK560), "-", 'O7 Amortization'!P341+'O7 Amortization'!P414+'O7 Amortization'!P487+'O7 Amortization'!P560+'O7 Amortization'!AK341 +'O7 Amortization'!AK414+'O7 Amortization'!AK487+'O7 Amortization'!AK560)</f>
        <v>0</v>
      </c>
      <c r="N12" s="761">
        <f>IF(ISERROR('O7 Amortization'!Q341+'O7 Amortization'!Q414+'O7 Amortization'!Q487+'O7 Amortization'!Q560+'O7 Amortization'!AL341 +'O7 Amortization'!AL414+'O7 Amortization'!AL487+'O7 Amortization'!AL560), "-", 'O7 Amortization'!Q341+'O7 Amortization'!Q414+'O7 Amortization'!Q487+'O7 Amortization'!Q560+'O7 Amortization'!AL341 +'O7 Amortization'!AL414+'O7 Amortization'!AL487+'O7 Amortization'!AL560)</f>
        <v>0</v>
      </c>
      <c r="O12" s="761">
        <f>IF(ISERROR('O7 Amortization'!R341+'O7 Amortization'!R414+'O7 Amortization'!R487+'O7 Amortization'!R560+'O7 Amortization'!AM341 +'O7 Amortization'!AM414+'O7 Amortization'!AM487+'O7 Amortization'!AM560), "-", 'O7 Amortization'!R341+'O7 Amortization'!R414+'O7 Amortization'!R487+'O7 Amortization'!R560+'O7 Amortization'!AM341 +'O7 Amortization'!AM414+'O7 Amortization'!AM487+'O7 Amortization'!AM560)</f>
        <v>0</v>
      </c>
      <c r="P12" s="761">
        <f>IF(ISERROR('O7 Amortization'!S341+'O7 Amortization'!S414+'O7 Amortization'!S487+'O7 Amortization'!S560+'O7 Amortization'!AN341 +'O7 Amortization'!AN414+'O7 Amortization'!AN487+'O7 Amortization'!AN560), "-", 'O7 Amortization'!S341+'O7 Amortization'!S414+'O7 Amortization'!S487+'O7 Amortization'!S560+'O7 Amortization'!AN341 +'O7 Amortization'!AN414+'O7 Amortization'!AN487+'O7 Amortization'!AN560)</f>
        <v>0</v>
      </c>
      <c r="Q12" s="761">
        <f>IF(ISERROR('O7 Amortization'!T341+'O7 Amortization'!T414+'O7 Amortization'!T487+'O7 Amortization'!T560+'O7 Amortization'!AO341 +'O7 Amortization'!AO414+'O7 Amortization'!AO487+'O7 Amortization'!AO560), "-", 'O7 Amortization'!T341+'O7 Amortization'!T414+'O7 Amortization'!T487+'O7 Amortization'!T560+'O7 Amortization'!AO341 +'O7 Amortization'!AO414+'O7 Amortization'!AO487+'O7 Amortization'!AO560)</f>
        <v>0</v>
      </c>
      <c r="R12" s="761">
        <f>IF(ISERROR('O7 Amortization'!U341+'O7 Amortization'!U414+'O7 Amortization'!U487+'O7 Amortization'!U560+'O7 Amortization'!AP341 +'O7 Amortization'!AP414+'O7 Amortization'!AP487+'O7 Amortization'!AP560), "-", 'O7 Amortization'!U341+'O7 Amortization'!U414+'O7 Amortization'!U487+'O7 Amortization'!U560+'O7 Amortization'!AP341 +'O7 Amortization'!AP414+'O7 Amortization'!AP487+'O7 Amortization'!AP560)</f>
        <v>0</v>
      </c>
      <c r="S12" s="761">
        <f>IF(ISERROR('O7 Amortization'!V341+'O7 Amortization'!V414+'O7 Amortization'!V487+'O7 Amortization'!V560+'O7 Amortization'!AQ341 +'O7 Amortization'!AQ414+'O7 Amortization'!AQ487+'O7 Amortization'!AQ560), "-", 'O7 Amortization'!V341+'O7 Amortization'!V414+'O7 Amortization'!V487+'O7 Amortization'!V560+'O7 Amortization'!AQ341 +'O7 Amortization'!AQ414+'O7 Amortization'!AQ487+'O7 Amortization'!AQ560)</f>
        <v>0</v>
      </c>
      <c r="T12" s="761">
        <f>IF(ISERROR('O7 Amortization'!W341+'O7 Amortization'!W414+'O7 Amortization'!W487+'O7 Amortization'!W560+'O7 Amortization'!AR341 +'O7 Amortization'!AR414+'O7 Amortization'!AR487+'O7 Amortization'!AR560), "-", 'O7 Amortization'!W341+'O7 Amortization'!W414+'O7 Amortization'!W487+'O7 Amortization'!W560+'O7 Amortization'!AR341 +'O7 Amortization'!AR414+'O7 Amortization'!AR487+'O7 Amortization'!AR560)</f>
        <v>0</v>
      </c>
      <c r="U12" s="761">
        <f>IF(ISERROR('O7 Amortization'!X341+'O7 Amortization'!X414+'O7 Amortization'!X487+'O7 Amortization'!X560+'O7 Amortization'!AS341 +'O7 Amortization'!AS414+'O7 Amortization'!AS487+'O7 Amortization'!AS560), "-", 'O7 Amortization'!X341+'O7 Amortization'!X414+'O7 Amortization'!X487+'O7 Amortization'!X560+'O7 Amortization'!AS341 +'O7 Amortization'!AS414+'O7 Amortization'!AS487+'O7 Amortization'!AS560)</f>
        <v>0</v>
      </c>
      <c r="V12" s="761">
        <f>IF(ISERROR('O7 Amortization'!Y341+'O7 Amortization'!Y414+'O7 Amortization'!Y487+'O7 Amortization'!Y560+'O7 Amortization'!AT341 +'O7 Amortization'!AT414+'O7 Amortization'!AT487+'O7 Amortization'!AT560), "-", 'O7 Amortization'!Y341+'O7 Amortization'!Y414+'O7 Amortization'!Y487+'O7 Amortization'!Y560+'O7 Amortization'!AT341 +'O7 Amortization'!AT414+'O7 Amortization'!AT487+'O7 Amortization'!AT560)</f>
        <v>0</v>
      </c>
      <c r="W12" s="762">
        <f>IF(ISERROR('O7 Amortization'!Z341+'O7 Amortization'!Z414+'O7 Amortization'!Z487+'O7 Amortization'!Z560+'O7 Amortization'!AU341 +'O7 Amortization'!AU414+'O7 Amortization'!AU487+'O7 Amortization'!AU560), "-", 'O7 Amortization'!Z341+'O7 Amortization'!Z414+'O7 Amortization'!Z487+'O7 Amortization'!Z560+'O7 Amortization'!AU341 +'O7 Amortization'!AU414+'O7 Amortization'!AU487+'O7 Amortization'!AU560)</f>
        <v>0</v>
      </c>
      <c r="X12" s="763"/>
    </row>
    <row r="13" spans="1:25" s="650" customFormat="1" ht="12.75">
      <c r="A13" s="533"/>
      <c r="B13" s="759" t="s">
        <v>360</v>
      </c>
      <c r="C13" s="764">
        <f t="shared" si="0"/>
        <v>3375.4771132927422</v>
      </c>
      <c r="D13" s="763">
        <f>IF(ISERROR(D35*(D47/D33)),0,D35*(D47/D33))</f>
        <v>2105.4301575363147</v>
      </c>
      <c r="E13" s="763">
        <f t="shared" ref="E13:W13" si="1">IF(ISERROR(E35*(E47/E33)),0,E35*(E47/E33))</f>
        <v>653.09601072032217</v>
      </c>
      <c r="F13" s="763">
        <f t="shared" si="1"/>
        <v>543.90606967408996</v>
      </c>
      <c r="G13" s="763">
        <f t="shared" si="1"/>
        <v>0</v>
      </c>
      <c r="H13" s="763">
        <f t="shared" si="1"/>
        <v>0</v>
      </c>
      <c r="I13" s="763">
        <f t="shared" si="1"/>
        <v>0</v>
      </c>
      <c r="J13" s="763">
        <f t="shared" si="1"/>
        <v>67.799435247343467</v>
      </c>
      <c r="K13" s="763">
        <f t="shared" si="1"/>
        <v>0</v>
      </c>
      <c r="L13" s="763">
        <f t="shared" si="1"/>
        <v>5.2454401146721388</v>
      </c>
      <c r="M13" s="763">
        <f t="shared" si="1"/>
        <v>0</v>
      </c>
      <c r="N13" s="763">
        <f t="shared" si="1"/>
        <v>0</v>
      </c>
      <c r="O13" s="763">
        <f t="shared" si="1"/>
        <v>0</v>
      </c>
      <c r="P13" s="763">
        <f t="shared" si="1"/>
        <v>0</v>
      </c>
      <c r="Q13" s="763">
        <f t="shared" si="1"/>
        <v>0</v>
      </c>
      <c r="R13" s="763">
        <f t="shared" si="1"/>
        <v>0</v>
      </c>
      <c r="S13" s="763">
        <f t="shared" si="1"/>
        <v>0</v>
      </c>
      <c r="T13" s="763">
        <f t="shared" si="1"/>
        <v>0</v>
      </c>
      <c r="U13" s="763">
        <f t="shared" si="1"/>
        <v>0</v>
      </c>
      <c r="V13" s="763">
        <f t="shared" si="1"/>
        <v>0</v>
      </c>
      <c r="W13" s="651">
        <f t="shared" si="1"/>
        <v>0</v>
      </c>
      <c r="X13" s="763"/>
    </row>
    <row r="14" spans="1:25" s="650" customFormat="1" ht="12.75">
      <c r="A14" s="533"/>
      <c r="B14" s="759" t="s">
        <v>1452</v>
      </c>
      <c r="C14" s="764">
        <f t="shared" si="0"/>
        <v>2000.0000000000002</v>
      </c>
      <c r="D14" s="763">
        <f>'O4 Summary by Class &amp; Accounts'!E141</f>
        <v>1247.4859623518464</v>
      </c>
      <c r="E14" s="763">
        <f>'O4 Summary by Class &amp; Accounts'!F141</f>
        <v>386.96515413978557</v>
      </c>
      <c r="F14" s="763">
        <f>'O4 Summary by Class &amp; Accounts'!G141</f>
        <v>322.26914976384785</v>
      </c>
      <c r="G14" s="763">
        <f>'O4 Summary by Class &amp; Accounts'!H141</f>
        <v>0</v>
      </c>
      <c r="H14" s="763">
        <f>'O4 Summary by Class &amp; Accounts'!I141</f>
        <v>0</v>
      </c>
      <c r="I14" s="763">
        <f>'O4 Summary by Class &amp; Accounts'!J141</f>
        <v>0</v>
      </c>
      <c r="J14" s="763">
        <f>'O4 Summary by Class &amp; Accounts'!K141</f>
        <v>40.1717641517088</v>
      </c>
      <c r="K14" s="763">
        <f>'O4 Summary by Class &amp; Accounts'!L141</f>
        <v>0</v>
      </c>
      <c r="L14" s="763">
        <f>'O4 Summary by Class &amp; Accounts'!M141</f>
        <v>3.1079695928112923</v>
      </c>
      <c r="M14" s="763">
        <f>'O4 Summary by Class &amp; Accounts'!N141</f>
        <v>0</v>
      </c>
      <c r="N14" s="763">
        <f>'O4 Summary by Class &amp; Accounts'!O141</f>
        <v>0</v>
      </c>
      <c r="O14" s="763">
        <f>'O4 Summary by Class &amp; Accounts'!P141</f>
        <v>0</v>
      </c>
      <c r="P14" s="763">
        <f>'O4 Summary by Class &amp; Accounts'!Q141</f>
        <v>0</v>
      </c>
      <c r="Q14" s="763">
        <f>'O4 Summary by Class &amp; Accounts'!R141</f>
        <v>0</v>
      </c>
      <c r="R14" s="763">
        <f>'O4 Summary by Class &amp; Accounts'!S141</f>
        <v>0</v>
      </c>
      <c r="S14" s="763">
        <f>'O4 Summary by Class &amp; Accounts'!T141</f>
        <v>0</v>
      </c>
      <c r="T14" s="763">
        <f>'O4 Summary by Class &amp; Accounts'!U141</f>
        <v>0</v>
      </c>
      <c r="U14" s="763">
        <f>'O4 Summary by Class &amp; Accounts'!V141</f>
        <v>0</v>
      </c>
      <c r="V14" s="763">
        <f>'O4 Summary by Class &amp; Accounts'!W141</f>
        <v>0</v>
      </c>
      <c r="W14" s="651">
        <f>'O4 Summary by Class &amp; Accounts'!X141</f>
        <v>0</v>
      </c>
      <c r="X14" s="763"/>
    </row>
    <row r="15" spans="1:25" s="650" customFormat="1" ht="12.75">
      <c r="A15" s="533"/>
      <c r="B15" s="759" t="s">
        <v>1453</v>
      </c>
      <c r="C15" s="764">
        <f t="shared" si="0"/>
        <v>0</v>
      </c>
      <c r="D15" s="763">
        <f>'O4 Summary by Class &amp; Accounts'!E145</f>
        <v>0</v>
      </c>
      <c r="E15" s="763">
        <f>'O4 Summary by Class &amp; Accounts'!F145</f>
        <v>0</v>
      </c>
      <c r="F15" s="763">
        <f>'O4 Summary by Class &amp; Accounts'!G145</f>
        <v>0</v>
      </c>
      <c r="G15" s="763">
        <f>'O4 Summary by Class &amp; Accounts'!H145</f>
        <v>0</v>
      </c>
      <c r="H15" s="763">
        <f>'O4 Summary by Class &amp; Accounts'!I145</f>
        <v>0</v>
      </c>
      <c r="I15" s="763">
        <f>'O4 Summary by Class &amp; Accounts'!J145</f>
        <v>0</v>
      </c>
      <c r="J15" s="763">
        <f>'O4 Summary by Class &amp; Accounts'!K145</f>
        <v>0</v>
      </c>
      <c r="K15" s="763">
        <f>'O4 Summary by Class &amp; Accounts'!L145</f>
        <v>0</v>
      </c>
      <c r="L15" s="763">
        <f>'O4 Summary by Class &amp; Accounts'!M145</f>
        <v>0</v>
      </c>
      <c r="M15" s="763">
        <f>'O4 Summary by Class &amp; Accounts'!N145</f>
        <v>0</v>
      </c>
      <c r="N15" s="763">
        <f>'O4 Summary by Class &amp; Accounts'!O145</f>
        <v>0</v>
      </c>
      <c r="O15" s="763">
        <f>'O4 Summary by Class &amp; Accounts'!P145</f>
        <v>0</v>
      </c>
      <c r="P15" s="763">
        <f>'O4 Summary by Class &amp; Accounts'!Q145</f>
        <v>0</v>
      </c>
      <c r="Q15" s="763">
        <f>'O4 Summary by Class &amp; Accounts'!R145</f>
        <v>0</v>
      </c>
      <c r="R15" s="763">
        <f>'O4 Summary by Class &amp; Accounts'!S145</f>
        <v>0</v>
      </c>
      <c r="S15" s="763">
        <f>'O4 Summary by Class &amp; Accounts'!T145</f>
        <v>0</v>
      </c>
      <c r="T15" s="763">
        <f>'O4 Summary by Class &amp; Accounts'!U145</f>
        <v>0</v>
      </c>
      <c r="U15" s="763">
        <f>'O4 Summary by Class &amp; Accounts'!V145</f>
        <v>0</v>
      </c>
      <c r="V15" s="763">
        <f>'O4 Summary by Class &amp; Accounts'!W145</f>
        <v>0</v>
      </c>
      <c r="W15" s="651">
        <f>'O4 Summary by Class &amp; Accounts'!X145</f>
        <v>0</v>
      </c>
      <c r="X15" s="763"/>
    </row>
    <row r="16" spans="1:25" s="763" customFormat="1" ht="12.75">
      <c r="A16" s="616"/>
      <c r="B16" s="759" t="s">
        <v>1454</v>
      </c>
      <c r="C16" s="764">
        <f t="shared" si="0"/>
        <v>2000.0000000000002</v>
      </c>
      <c r="D16" s="763">
        <f>'O4 Summary by Class &amp; Accounts'!E164</f>
        <v>1247.4859623518464</v>
      </c>
      <c r="E16" s="763">
        <f>'O4 Summary by Class &amp; Accounts'!F164</f>
        <v>386.96515413978557</v>
      </c>
      <c r="F16" s="763">
        <f>'O4 Summary by Class &amp; Accounts'!G164</f>
        <v>322.26914976384785</v>
      </c>
      <c r="G16" s="763">
        <f>'O4 Summary by Class &amp; Accounts'!H164</f>
        <v>0</v>
      </c>
      <c r="H16" s="763">
        <f>'O4 Summary by Class &amp; Accounts'!I164</f>
        <v>0</v>
      </c>
      <c r="I16" s="763">
        <f>'O4 Summary by Class &amp; Accounts'!J164</f>
        <v>0</v>
      </c>
      <c r="J16" s="763">
        <f>'O4 Summary by Class &amp; Accounts'!K164</f>
        <v>40.1717641517088</v>
      </c>
      <c r="K16" s="763">
        <f>'O4 Summary by Class &amp; Accounts'!L164</f>
        <v>0</v>
      </c>
      <c r="L16" s="763">
        <f>'O4 Summary by Class &amp; Accounts'!M164</f>
        <v>3.1079695928112923</v>
      </c>
      <c r="M16" s="763">
        <f>'O4 Summary by Class &amp; Accounts'!N164</f>
        <v>0</v>
      </c>
      <c r="N16" s="763">
        <f>'O4 Summary by Class &amp; Accounts'!O164</f>
        <v>0</v>
      </c>
      <c r="O16" s="763">
        <f>'O4 Summary by Class &amp; Accounts'!P164</f>
        <v>0</v>
      </c>
      <c r="P16" s="763">
        <f>'O4 Summary by Class &amp; Accounts'!Q164</f>
        <v>0</v>
      </c>
      <c r="Q16" s="763">
        <f>'O4 Summary by Class &amp; Accounts'!R164</f>
        <v>0</v>
      </c>
      <c r="R16" s="763">
        <f>'O4 Summary by Class &amp; Accounts'!S164</f>
        <v>0</v>
      </c>
      <c r="S16" s="763">
        <f>'O4 Summary by Class &amp; Accounts'!T164</f>
        <v>0</v>
      </c>
      <c r="T16" s="763">
        <f>'O4 Summary by Class &amp; Accounts'!U164</f>
        <v>0</v>
      </c>
      <c r="U16" s="763">
        <f>'O4 Summary by Class &amp; Accounts'!V164</f>
        <v>0</v>
      </c>
      <c r="V16" s="763">
        <f>'O4 Summary by Class &amp; Accounts'!W164</f>
        <v>0</v>
      </c>
      <c r="W16" s="651">
        <f>'O4 Summary by Class &amp; Accounts'!X164</f>
        <v>0</v>
      </c>
    </row>
    <row r="17" spans="1:24" s="763" customFormat="1" ht="12.75">
      <c r="A17" s="748"/>
      <c r="B17" s="759" t="s">
        <v>725</v>
      </c>
      <c r="C17" s="764">
        <f>SUM(D17:W17)</f>
        <v>39169.91642341001</v>
      </c>
      <c r="D17" s="763">
        <f>IF(ISERROR(D57/D59*D55),0, D57/D59*D55)</f>
        <v>25044.878594251517</v>
      </c>
      <c r="E17" s="763">
        <f t="shared" ref="E17:W17" si="2">IF(ISERROR(E57/E59*E55),0, E57/E59*E55)</f>
        <v>7302.2934115939015</v>
      </c>
      <c r="F17" s="763">
        <f t="shared" si="2"/>
        <v>5874.3491739142992</v>
      </c>
      <c r="G17" s="763">
        <f t="shared" si="2"/>
        <v>0</v>
      </c>
      <c r="H17" s="763">
        <f t="shared" si="2"/>
        <v>0</v>
      </c>
      <c r="I17" s="763">
        <f t="shared" si="2"/>
        <v>0</v>
      </c>
      <c r="J17" s="763">
        <f t="shared" si="2"/>
        <v>887.73395567405908</v>
      </c>
      <c r="K17" s="763">
        <f t="shared" si="2"/>
        <v>0</v>
      </c>
      <c r="L17" s="763">
        <f t="shared" si="2"/>
        <v>60.661287976230042</v>
      </c>
      <c r="M17" s="763">
        <f t="shared" si="2"/>
        <v>0</v>
      </c>
      <c r="N17" s="763">
        <f t="shared" si="2"/>
        <v>0</v>
      </c>
      <c r="O17" s="763">
        <f t="shared" si="2"/>
        <v>0</v>
      </c>
      <c r="P17" s="763">
        <f t="shared" si="2"/>
        <v>0</v>
      </c>
      <c r="Q17" s="763">
        <f t="shared" si="2"/>
        <v>0</v>
      </c>
      <c r="R17" s="763">
        <f t="shared" si="2"/>
        <v>0</v>
      </c>
      <c r="S17" s="763">
        <f t="shared" si="2"/>
        <v>0</v>
      </c>
      <c r="T17" s="763">
        <f t="shared" si="2"/>
        <v>0</v>
      </c>
      <c r="U17" s="763">
        <f t="shared" si="2"/>
        <v>0</v>
      </c>
      <c r="V17" s="763">
        <f t="shared" si="2"/>
        <v>0</v>
      </c>
      <c r="W17" s="651">
        <f t="shared" si="2"/>
        <v>0</v>
      </c>
    </row>
    <row r="18" spans="1:24" s="763" customFormat="1" ht="12.75">
      <c r="A18" s="616"/>
      <c r="B18" s="759" t="s">
        <v>354</v>
      </c>
      <c r="C18" s="764">
        <f t="shared" si="0"/>
        <v>3032.714279990772</v>
      </c>
      <c r="D18" s="763">
        <f t="shared" ref="D18:W18" si="3">IF(ISERROR(SUM(D14:D17)/D41*D39),0,SUM(D14:D16)/D41*D39)</f>
        <v>1886.1834254857949</v>
      </c>
      <c r="E18" s="763">
        <f t="shared" si="3"/>
        <v>590.68884950689267</v>
      </c>
      <c r="F18" s="763">
        <f t="shared" si="3"/>
        <v>489.65767560146736</v>
      </c>
      <c r="G18" s="763">
        <f t="shared" si="3"/>
        <v>0</v>
      </c>
      <c r="H18" s="763">
        <f t="shared" si="3"/>
        <v>0</v>
      </c>
      <c r="I18" s="763">
        <f t="shared" si="3"/>
        <v>0</v>
      </c>
      <c r="J18" s="763">
        <f t="shared" si="3"/>
        <v>61.480865856668082</v>
      </c>
      <c r="K18" s="763">
        <f t="shared" si="3"/>
        <v>0</v>
      </c>
      <c r="L18" s="763">
        <f t="shared" si="3"/>
        <v>4.703463539949098</v>
      </c>
      <c r="M18" s="763">
        <f t="shared" si="3"/>
        <v>0</v>
      </c>
      <c r="N18" s="763">
        <f t="shared" si="3"/>
        <v>0</v>
      </c>
      <c r="O18" s="763">
        <f t="shared" si="3"/>
        <v>0</v>
      </c>
      <c r="P18" s="763">
        <f t="shared" si="3"/>
        <v>0</v>
      </c>
      <c r="Q18" s="763">
        <f t="shared" si="3"/>
        <v>0</v>
      </c>
      <c r="R18" s="763">
        <f t="shared" si="3"/>
        <v>0</v>
      </c>
      <c r="S18" s="763">
        <f t="shared" si="3"/>
        <v>0</v>
      </c>
      <c r="T18" s="763">
        <f t="shared" si="3"/>
        <v>0</v>
      </c>
      <c r="U18" s="763">
        <f t="shared" si="3"/>
        <v>0</v>
      </c>
      <c r="V18" s="763">
        <f t="shared" si="3"/>
        <v>0</v>
      </c>
      <c r="W18" s="651">
        <f t="shared" si="3"/>
        <v>0</v>
      </c>
    </row>
    <row r="19" spans="1:24" s="763" customFormat="1" ht="12.75">
      <c r="A19" s="616"/>
      <c r="B19" s="759" t="s">
        <v>355</v>
      </c>
      <c r="C19" s="764">
        <f t="shared" si="0"/>
        <v>0</v>
      </c>
      <c r="D19" s="763">
        <f>IF(ISERROR('O4 Summary by Class &amp; Accounts'!E209*D48/(D33+D37)),0,'O4 Summary by Class &amp; Accounts'!E209*D48/(D33+D37))</f>
        <v>0</v>
      </c>
      <c r="E19" s="763">
        <f>IF(ISERROR('O4 Summary by Class &amp; Accounts'!F209*E48/(E33+E37)),0,'O4 Summary by Class &amp; Accounts'!F209*E48/(E33+E37))</f>
        <v>0</v>
      </c>
      <c r="F19" s="763">
        <f>IF(ISERROR('O4 Summary by Class &amp; Accounts'!G209*F48/(F33+F37)),0,'O4 Summary by Class &amp; Accounts'!G209*F48/(F33+F37))</f>
        <v>0</v>
      </c>
      <c r="G19" s="763">
        <f>IF(ISERROR('O4 Summary by Class &amp; Accounts'!H209*G48/(G33+G37)),0,'O4 Summary by Class &amp; Accounts'!H209*G48/(G33+G37))</f>
        <v>0</v>
      </c>
      <c r="H19" s="763">
        <f>IF(ISERROR('O4 Summary by Class &amp; Accounts'!I209*H48/(H33+H37)),0,'O4 Summary by Class &amp; Accounts'!I209*H48/(H33+H37))</f>
        <v>0</v>
      </c>
      <c r="I19" s="763">
        <f>IF(ISERROR('O4 Summary by Class &amp; Accounts'!J209*I48/(I33+I37)),0,'O4 Summary by Class &amp; Accounts'!J209*I48/(I33+I37))</f>
        <v>0</v>
      </c>
      <c r="J19" s="763">
        <f>IF(ISERROR('O4 Summary by Class &amp; Accounts'!K209*J48/(J33+J37)),0,'O4 Summary by Class &amp; Accounts'!K209*J48/(J33+J37))</f>
        <v>0</v>
      </c>
      <c r="K19" s="763">
        <f>IF(ISERROR('O4 Summary by Class &amp; Accounts'!L209*K48/(K33+K37)),0,'O4 Summary by Class &amp; Accounts'!L209*K48/(K33+K37))</f>
        <v>0</v>
      </c>
      <c r="L19" s="763">
        <f>IF(ISERROR('O4 Summary by Class &amp; Accounts'!M209*L48/(L33+L37)),0,'O4 Summary by Class &amp; Accounts'!M209*L48/(L33+L37))</f>
        <v>0</v>
      </c>
      <c r="M19" s="763">
        <f>IF(ISERROR('O4 Summary by Class &amp; Accounts'!N209*M48/(M33+M37)),0,'O4 Summary by Class &amp; Accounts'!N209*M48/(M33+M37))</f>
        <v>0</v>
      </c>
      <c r="N19" s="763">
        <f>IF(ISERROR('O4 Summary by Class &amp; Accounts'!O209*N48/(N33+N37)),0,'O4 Summary by Class &amp; Accounts'!O209*N48/(N33+N37))</f>
        <v>0</v>
      </c>
      <c r="O19" s="763">
        <f>IF(ISERROR('O4 Summary by Class &amp; Accounts'!P209*O48/(O33+O37)),0,'O4 Summary by Class &amp; Accounts'!P209*O48/(O33+O37))</f>
        <v>0</v>
      </c>
      <c r="P19" s="763">
        <f>IF(ISERROR('O4 Summary by Class &amp; Accounts'!Q209*P48/(P33+P37)),0,'O4 Summary by Class &amp; Accounts'!Q209*P48/(P33+P37))</f>
        <v>0</v>
      </c>
      <c r="Q19" s="763">
        <f>IF(ISERROR('O4 Summary by Class &amp; Accounts'!R209*Q48/(Q33+Q37)),0,'O4 Summary by Class &amp; Accounts'!R209*Q48/(Q33+Q37))</f>
        <v>0</v>
      </c>
      <c r="R19" s="763">
        <f>IF(ISERROR('O4 Summary by Class &amp; Accounts'!S209*R48/(R33+R37)),0,'O4 Summary by Class &amp; Accounts'!S209*R48/(R33+R37))</f>
        <v>0</v>
      </c>
      <c r="S19" s="763">
        <f>IF(ISERROR('O4 Summary by Class &amp; Accounts'!T209*S48/(S33+S37)),0,'O4 Summary by Class &amp; Accounts'!T209*S48/(S33+S37))</f>
        <v>0</v>
      </c>
      <c r="T19" s="763">
        <f>IF(ISERROR('O4 Summary by Class &amp; Accounts'!U209*T48/(T33+T37)),0,'O4 Summary by Class &amp; Accounts'!U209*T48/(T33+T37))</f>
        <v>0</v>
      </c>
      <c r="U19" s="763">
        <f>IF(ISERROR('O4 Summary by Class &amp; Accounts'!V209*U48/(U33+U37)),0,'O4 Summary by Class &amp; Accounts'!V209*U48/(U33+U37))</f>
        <v>0</v>
      </c>
      <c r="V19" s="763">
        <f>IF(ISERROR('O4 Summary by Class &amp; Accounts'!W209*V48/(V33+V37)),0,'O4 Summary by Class &amp; Accounts'!W209*V48/(V33+V37))</f>
        <v>0</v>
      </c>
      <c r="W19" s="651">
        <f>IF(ISERROR('O4 Summary by Class &amp; Accounts'!X209*W48/(W33+W37)),0,'O4 Summary by Class &amp; Accounts'!X209*W48/(W33+W37))</f>
        <v>0</v>
      </c>
    </row>
    <row r="20" spans="1:24" s="763" customFormat="1" ht="12.75">
      <c r="A20" s="616"/>
      <c r="B20" s="759" t="s">
        <v>356</v>
      </c>
      <c r="C20" s="764">
        <f t="shared" si="0"/>
        <v>11649.359933966245</v>
      </c>
      <c r="D20" s="763">
        <f>IF(ISERROR('O4 Summary by Class &amp; Accounts'!E207*D48/(D33+D37)),0,'O4 Summary by Class &amp; Accounts'!E207*D48/(D33+D37))</f>
        <v>7266.2064940034625</v>
      </c>
      <c r="E20" s="763">
        <f>IF(ISERROR('O4 Summary by Class &amp; Accounts'!F207*E48/(E33+E37)),0,'O4 Summary by Class &amp; Accounts'!F207*E48/(E33+E37))</f>
        <v>2253.9481812385447</v>
      </c>
      <c r="F20" s="763">
        <f>IF(ISERROR('O4 Summary by Class &amp; Accounts'!G207*F48/(F33+F37)),0,'O4 Summary by Class &amp; Accounts'!G207*F48/(F33+F37))</f>
        <v>1877.1146606061691</v>
      </c>
      <c r="G20" s="763">
        <f>IF(ISERROR('O4 Summary by Class &amp; Accounts'!H207*G48/(G33+G37)),0,'O4 Summary by Class &amp; Accounts'!H207*G48/(G33+G37))</f>
        <v>0</v>
      </c>
      <c r="H20" s="763">
        <f>IF(ISERROR('O4 Summary by Class &amp; Accounts'!I207*H48/(H33+H37)),0,'O4 Summary by Class &amp; Accounts'!I207*H48/(H33+H37))</f>
        <v>0</v>
      </c>
      <c r="I20" s="763">
        <f>IF(ISERROR('O4 Summary by Class &amp; Accounts'!J207*I48/(I33+I37)),0,'O4 Summary by Class &amp; Accounts'!J207*I48/(I33+I37))</f>
        <v>0</v>
      </c>
      <c r="J20" s="763">
        <f>IF(ISERROR('O4 Summary by Class &amp; Accounts'!K207*J48/(J33+J37)),0,'O4 Summary by Class &amp; Accounts'!K207*J48/(J33+J37))</f>
        <v>233.98766989282908</v>
      </c>
      <c r="K20" s="763">
        <f>IF(ISERROR('O4 Summary by Class &amp; Accounts'!L207*K48/(K33+K37)),0,'O4 Summary by Class &amp; Accounts'!L207*K48/(K33+K37))</f>
        <v>0</v>
      </c>
      <c r="L20" s="763">
        <f>IF(ISERROR('O4 Summary by Class &amp; Accounts'!M207*L48/(L33+L37)),0,'O4 Summary by Class &amp; Accounts'!M207*L48/(L33+L37))</f>
        <v>18.102928225240625</v>
      </c>
      <c r="M20" s="763">
        <f>IF(ISERROR('O4 Summary by Class &amp; Accounts'!N207*M48/(M33+M37)),0,'O4 Summary by Class &amp; Accounts'!N207*M48/(M33+M37))</f>
        <v>0</v>
      </c>
      <c r="N20" s="763">
        <f>IF(ISERROR('O4 Summary by Class &amp; Accounts'!O207*N48/(N33+N37)),0,'O4 Summary by Class &amp; Accounts'!O207*N48/(N33+N37))</f>
        <v>0</v>
      </c>
      <c r="O20" s="763">
        <f>IF(ISERROR('O4 Summary by Class &amp; Accounts'!P207*O48/(O33+O37)),0,'O4 Summary by Class &amp; Accounts'!P207*O48/(O33+O37))</f>
        <v>0</v>
      </c>
      <c r="P20" s="763">
        <f>IF(ISERROR('O4 Summary by Class &amp; Accounts'!Q207*P48/(P33+P37)),0,'O4 Summary by Class &amp; Accounts'!Q207*P48/(P33+P37))</f>
        <v>0</v>
      </c>
      <c r="Q20" s="763">
        <f>IF(ISERROR('O4 Summary by Class &amp; Accounts'!R207*Q48/(Q33+Q37)),0,'O4 Summary by Class &amp; Accounts'!R207*Q48/(Q33+Q37))</f>
        <v>0</v>
      </c>
      <c r="R20" s="763">
        <f>IF(ISERROR('O4 Summary by Class &amp; Accounts'!S207*R48/(R33+R37)),0,'O4 Summary by Class &amp; Accounts'!S207*R48/(R33+R37))</f>
        <v>0</v>
      </c>
      <c r="S20" s="763">
        <f>IF(ISERROR('O4 Summary by Class &amp; Accounts'!T207*S48/(S33+S37)),0,'O4 Summary by Class &amp; Accounts'!T207*S48/(S33+S37))</f>
        <v>0</v>
      </c>
      <c r="T20" s="763">
        <f>IF(ISERROR('O4 Summary by Class &amp; Accounts'!U207*T48/(T33+T37)),0,'O4 Summary by Class &amp; Accounts'!U207*T48/(T33+T37))</f>
        <v>0</v>
      </c>
      <c r="U20" s="763">
        <f>IF(ISERROR('O4 Summary by Class &amp; Accounts'!V207*U48/(U33+U37)),0,'O4 Summary by Class &amp; Accounts'!V207*U48/(U33+U37))</f>
        <v>0</v>
      </c>
      <c r="V20" s="763">
        <f>IF(ISERROR('O4 Summary by Class &amp; Accounts'!W207*V48/(V33+V37)),0,'O4 Summary by Class &amp; Accounts'!W207*V48/(V33+V37))</f>
        <v>0</v>
      </c>
      <c r="W20" s="651">
        <f>IF(ISERROR('O4 Summary by Class &amp; Accounts'!X207*W48/(W33+W37)),0,'O4 Summary by Class &amp; Accounts'!X207*W48/(W33+W37))</f>
        <v>0</v>
      </c>
    </row>
    <row r="21" spans="1:24" s="763" customFormat="1" ht="12.75">
      <c r="A21" s="616"/>
      <c r="B21" s="759" t="s">
        <v>361</v>
      </c>
      <c r="C21" s="764">
        <f t="shared" si="0"/>
        <v>0</v>
      </c>
      <c r="D21" s="763">
        <f>IF(ISERROR(D48/(D33+D37)*'O1 Revenue to cost|RR'!D38),0,D48/(D33+D37)*'O1 Revenue to cost|RR'!D38)</f>
        <v>0</v>
      </c>
      <c r="E21" s="763">
        <f>IF(ISERROR(E48/(E33+E37)*'O1 Revenue to cost|RR'!E38),0,E48/(E33+E37)*'O1 Revenue to cost|RR'!E38)</f>
        <v>0</v>
      </c>
      <c r="F21" s="763">
        <f>IF(ISERROR(F48/(F33+F37)*'O1 Revenue to cost|RR'!F38),0,F48/(F33+F37)*'O1 Revenue to cost|RR'!F38)</f>
        <v>0</v>
      </c>
      <c r="G21" s="763">
        <f>IF(ISERROR(G48/(G33+G37)*'O1 Revenue to cost|RR'!G38),0,G48/(G33+G37)*'O1 Revenue to cost|RR'!G38)</f>
        <v>0</v>
      </c>
      <c r="H21" s="763">
        <f>IF(ISERROR(H48/(H33+H37)*'O1 Revenue to cost|RR'!H38),0,H48/(H33+H37)*'O1 Revenue to cost|RR'!H38)</f>
        <v>0</v>
      </c>
      <c r="I21" s="763">
        <f>IF(ISERROR(I48/(I33+I37)*'O1 Revenue to cost|RR'!I38),0,I48/(I33+I37)*'O1 Revenue to cost|RR'!I38)</f>
        <v>0</v>
      </c>
      <c r="J21" s="763">
        <f>IF(ISERROR(J48/(J33+J37)*'O1 Revenue to cost|RR'!J38),0,J48/(J33+J37)*'O1 Revenue to cost|RR'!J38)</f>
        <v>0</v>
      </c>
      <c r="K21" s="763">
        <f>IF(ISERROR(K48/(K33+K37)*'O1 Revenue to cost|RR'!K38),0,K48/(K33+K37)*'O1 Revenue to cost|RR'!K38)</f>
        <v>0</v>
      </c>
      <c r="L21" s="763">
        <f>IF(ISERROR(L48/(L33+L37)*'O1 Revenue to cost|RR'!L38),0,L48/(L33+L37)*'O1 Revenue to cost|RR'!L38)</f>
        <v>0</v>
      </c>
      <c r="M21" s="763">
        <f>IF(ISERROR(M48/(M33+M37)*'O1 Revenue to cost|RR'!M38),0,M48/(M33+M37)*'O1 Revenue to cost|RR'!M38)</f>
        <v>0</v>
      </c>
      <c r="N21" s="763">
        <f>IF(ISERROR(N48/(N33+N37)*'O1 Revenue to cost|RR'!N38),0,N48/(N33+N37)*'O1 Revenue to cost|RR'!N38)</f>
        <v>0</v>
      </c>
      <c r="O21" s="763">
        <f>IF(ISERROR(O48/(O33+O37)*'O1 Revenue to cost|RR'!O38),0,O48/(O33+O37)*'O1 Revenue to cost|RR'!O38)</f>
        <v>0</v>
      </c>
      <c r="P21" s="763">
        <f>IF(ISERROR(P48/(P33+P37)*'O1 Revenue to cost|RR'!P38),0,P48/(P33+P37)*'O1 Revenue to cost|RR'!P38)</f>
        <v>0</v>
      </c>
      <c r="Q21" s="763">
        <f>IF(ISERROR(Q48/(Q33+Q37)*'O1 Revenue to cost|RR'!Q38),0,Q48/(Q33+Q37)*'O1 Revenue to cost|RR'!Q38)</f>
        <v>0</v>
      </c>
      <c r="R21" s="763">
        <f>IF(ISERROR(R48/(R33+R37)*'O1 Revenue to cost|RR'!R38),0,R48/(R33+R37)*'O1 Revenue to cost|RR'!R38)</f>
        <v>0</v>
      </c>
      <c r="S21" s="763">
        <f>IF(ISERROR(S48/(S33+S37)*'O1 Revenue to cost|RR'!S38),0,S48/(S33+S37)*'O1 Revenue to cost|RR'!S38)</f>
        <v>0</v>
      </c>
      <c r="T21" s="763">
        <f>IF(ISERROR(T48/(T33+T37)*'O1 Revenue to cost|RR'!T38),0,T48/(T33+T37)*'O1 Revenue to cost|RR'!T38)</f>
        <v>0</v>
      </c>
      <c r="U21" s="763">
        <f>IF(ISERROR(U48/(U33+U37)*'O1 Revenue to cost|RR'!U38),0,U48/(U33+U37)*'O1 Revenue to cost|RR'!U38)</f>
        <v>0</v>
      </c>
      <c r="V21" s="763">
        <f>IF(ISERROR(V48/(V33+V37)*'O1 Revenue to cost|RR'!V38),0,V48/(V33+V37)*'O1 Revenue to cost|RR'!V38)</f>
        <v>0</v>
      </c>
      <c r="W21" s="651">
        <f>IF(ISERROR(W48/(W33+W37)*'O1 Revenue to cost|RR'!W38),0,W48/(W33+W37)*'O1 Revenue to cost|RR'!W38)</f>
        <v>0</v>
      </c>
    </row>
    <row r="22" spans="1:24" s="857" customFormat="1" ht="20.25" customHeight="1">
      <c r="A22" s="855"/>
      <c r="B22" s="898" t="s">
        <v>769</v>
      </c>
      <c r="C22" s="2179">
        <f>IF(SUM(C12:C21)=SUM(D22:W22), SUM(C12:C21), "Error - Please Revise")</f>
        <v>78532.467750659765</v>
      </c>
      <c r="D22" s="900">
        <f t="shared" ref="D22:W22" si="4">SUM(D12:D21)</f>
        <v>49591.542885230134</v>
      </c>
      <c r="E22" s="900">
        <f t="shared" si="4"/>
        <v>14922.172757533728</v>
      </c>
      <c r="F22" s="900">
        <f t="shared" si="4"/>
        <v>12217.999697655414</v>
      </c>
      <c r="G22" s="900">
        <f t="shared" si="4"/>
        <v>0</v>
      </c>
      <c r="H22" s="900">
        <f t="shared" si="4"/>
        <v>0</v>
      </c>
      <c r="I22" s="900">
        <f t="shared" si="4"/>
        <v>0</v>
      </c>
      <c r="J22" s="900">
        <f t="shared" si="4"/>
        <v>1678.9316442969775</v>
      </c>
      <c r="K22" s="900">
        <f t="shared" si="4"/>
        <v>0</v>
      </c>
      <c r="L22" s="900">
        <f t="shared" si="4"/>
        <v>121.8207659435142</v>
      </c>
      <c r="M22" s="900">
        <f t="shared" si="4"/>
        <v>0</v>
      </c>
      <c r="N22" s="900">
        <f t="shared" si="4"/>
        <v>0</v>
      </c>
      <c r="O22" s="900">
        <f t="shared" si="4"/>
        <v>0</v>
      </c>
      <c r="P22" s="900">
        <f t="shared" si="4"/>
        <v>0</v>
      </c>
      <c r="Q22" s="900">
        <f t="shared" si="4"/>
        <v>0</v>
      </c>
      <c r="R22" s="900">
        <f t="shared" si="4"/>
        <v>0</v>
      </c>
      <c r="S22" s="900">
        <f t="shared" si="4"/>
        <v>0</v>
      </c>
      <c r="T22" s="900">
        <f t="shared" si="4"/>
        <v>0</v>
      </c>
      <c r="U22" s="900">
        <f t="shared" si="4"/>
        <v>0</v>
      </c>
      <c r="V22" s="900">
        <f t="shared" si="4"/>
        <v>0</v>
      </c>
      <c r="W22" s="901">
        <f t="shared" si="4"/>
        <v>0</v>
      </c>
      <c r="X22" s="856"/>
    </row>
    <row r="23" spans="1:24" s="650" customFormat="1" ht="12.75">
      <c r="A23" s="533"/>
      <c r="B23" s="766"/>
      <c r="C23" s="764"/>
      <c r="D23" s="763"/>
      <c r="E23" s="763"/>
      <c r="F23" s="763"/>
      <c r="G23" s="763"/>
      <c r="H23" s="763"/>
      <c r="I23" s="763"/>
      <c r="J23" s="763"/>
      <c r="K23" s="763"/>
      <c r="L23" s="763"/>
      <c r="M23" s="763"/>
      <c r="N23" s="763"/>
      <c r="O23" s="763"/>
      <c r="P23" s="763"/>
      <c r="Q23" s="763"/>
      <c r="R23" s="763"/>
      <c r="S23" s="763"/>
      <c r="T23" s="763"/>
      <c r="U23" s="763"/>
      <c r="V23" s="763"/>
      <c r="W23" s="651"/>
      <c r="X23" s="763"/>
    </row>
    <row r="24" spans="1:24" s="785" customFormat="1" ht="12.75">
      <c r="A24" s="752"/>
      <c r="B24" s="781" t="s">
        <v>1381</v>
      </c>
      <c r="C24" s="767"/>
      <c r="D24" s="782">
        <f>IF('I6.1 Revenue'!D26-'I6.1 Revenue'!D27=0,0,'I6.1 Revenue'!D26-'I6.1 Revenue'!D27)</f>
        <v>0</v>
      </c>
      <c r="E24" s="782">
        <f>IF('I6.1 Revenue'!E26-'I6.1 Revenue'!E27=0,0,'I6.1 Revenue'!E26-'I6.1 Revenue'!E27)</f>
        <v>0</v>
      </c>
      <c r="F24" s="782">
        <f>IF('I6.1 Revenue'!F26-'I6.1 Revenue'!F27=0,0,'I6.1 Revenue'!F26-'I6.1 Revenue'!F27)</f>
        <v>51736</v>
      </c>
      <c r="G24" s="782">
        <f>IF('I6.1 Revenue'!G26-'I6.1 Revenue'!G27=0,0,'I6.1 Revenue'!G26-'I6.1 Revenue'!G27)</f>
        <v>0</v>
      </c>
      <c r="H24" s="782">
        <f>IF('I6.1 Revenue'!H26-'I6.1 Revenue'!H27=0,0,'I6.1 Revenue'!H26-'I6.1 Revenue'!H27)</f>
        <v>0</v>
      </c>
      <c r="I24" s="782">
        <f>IF('I6.1 Revenue'!I26-'I6.1 Revenue'!I27=0,0,'I6.1 Revenue'!I26-'I6.1 Revenue'!I27)</f>
        <v>0</v>
      </c>
      <c r="J24" s="782">
        <f>IF('I6.1 Revenue'!J26-'I6.1 Revenue'!J27=0,0,'I6.1 Revenue'!J26-'I6.1 Revenue'!J27)</f>
        <v>1055</v>
      </c>
      <c r="K24" s="782">
        <f>IF('I6.1 Revenue'!K26-'I6.1 Revenue'!K27=0,0,'I6.1 Revenue'!K26-'I6.1 Revenue'!K27)</f>
        <v>0</v>
      </c>
      <c r="L24" s="782">
        <f>IF('I6.1 Revenue'!L26-'I6.1 Revenue'!L27=0,0,'I6.1 Revenue'!L26-'I6.1 Revenue'!L27)</f>
        <v>0</v>
      </c>
      <c r="M24" s="782">
        <f>IF('I6.1 Revenue'!M26-'I6.1 Revenue'!M27=0,0,'I6.1 Revenue'!M26-'I6.1 Revenue'!M27)</f>
        <v>0</v>
      </c>
      <c r="N24" s="782">
        <f>IF('I6.1 Revenue'!N26-'I6.1 Revenue'!N27=0,0,'I6.1 Revenue'!N26-'I6.1 Revenue'!N27)</f>
        <v>0</v>
      </c>
      <c r="O24" s="782">
        <f>IF('I6.1 Revenue'!O26-'I6.1 Revenue'!O27=0,0,'I6.1 Revenue'!O26-'I6.1 Revenue'!O27)</f>
        <v>0</v>
      </c>
      <c r="P24" s="782">
        <f>IF('I6.1 Revenue'!P26-'I6.1 Revenue'!P27=0,0,'I6.1 Revenue'!P26-'I6.1 Revenue'!P27)</f>
        <v>0</v>
      </c>
      <c r="Q24" s="782">
        <f>IF('I6.1 Revenue'!Q26-'I6.1 Revenue'!Q27=0,0,'I6.1 Revenue'!Q26-'I6.1 Revenue'!Q27)</f>
        <v>0</v>
      </c>
      <c r="R24" s="782">
        <f>IF('I6.1 Revenue'!R26-'I6.1 Revenue'!R27=0,0,'I6.1 Revenue'!R26-'I6.1 Revenue'!R27)</f>
        <v>0</v>
      </c>
      <c r="S24" s="782">
        <f>IF('I6.1 Revenue'!S26-'I6.1 Revenue'!S27=0,0,'I6.1 Revenue'!S26-'I6.1 Revenue'!S27)</f>
        <v>0</v>
      </c>
      <c r="T24" s="782">
        <f>IF('I6.1 Revenue'!T26-'I6.1 Revenue'!T27=0,0,'I6.1 Revenue'!T26-'I6.1 Revenue'!T27)</f>
        <v>0</v>
      </c>
      <c r="U24" s="782">
        <f>IF('I6.1 Revenue'!U26-'I6.1 Revenue'!U27=0,0,'I6.1 Revenue'!U26-'I6.1 Revenue'!U27)</f>
        <v>0</v>
      </c>
      <c r="V24" s="782">
        <f>IF('I6.1 Revenue'!V26-'I6.1 Revenue'!V27=0,0,'I6.1 Revenue'!V26-'I6.1 Revenue'!V27)</f>
        <v>0</v>
      </c>
      <c r="W24" s="651">
        <f>IF('I6.1 Revenue'!W26-'I6.1 Revenue'!W27=0,0,'I6.1 Revenue'!W26-'I6.1 Revenue'!W27)</f>
        <v>0</v>
      </c>
      <c r="X24" s="784"/>
    </row>
    <row r="25" spans="1:24" s="859" customFormat="1" ht="12.75">
      <c r="A25" s="851"/>
      <c r="B25" s="781" t="s">
        <v>1382</v>
      </c>
      <c r="C25" s="767"/>
      <c r="D25" s="782">
        <f>IF('I6.1 Revenue'!D25-'I6.1 Revenue'!D28=0,0,'I6.1 Revenue'!D25-'I6.1 Revenue'!D28)</f>
        <v>37751518</v>
      </c>
      <c r="E25" s="782">
        <f>IF('I6.1 Revenue'!E25-'I6.1 Revenue'!E28=0,0,'I6.1 Revenue'!E25-'I6.1 Revenue'!E28)</f>
        <v>13617679</v>
      </c>
      <c r="F25" s="782">
        <f>IF('I6.1 Revenue'!F25-'I6.1 Revenue'!F28=0,0,'I6.1 Revenue'!F25-'I6.1 Revenue'!F28)</f>
        <v>26376324</v>
      </c>
      <c r="G25" s="782">
        <f>IF('I6.1 Revenue'!G25-'I6.1 Revenue'!G28=0,0,'I6.1 Revenue'!G25-'I6.1 Revenue'!G28)</f>
        <v>0</v>
      </c>
      <c r="H25" s="782">
        <f>IF('I6.1 Revenue'!H25-'I6.1 Revenue'!H28=0,0,'I6.1 Revenue'!H25-'I6.1 Revenue'!H28)</f>
        <v>0</v>
      </c>
      <c r="I25" s="782">
        <f>IF('I6.1 Revenue'!I25-'I6.1 Revenue'!I28=0,0,'I6.1 Revenue'!I25-'I6.1 Revenue'!I28)</f>
        <v>0</v>
      </c>
      <c r="J25" s="782">
        <f>IF('I6.1 Revenue'!J25-'I6.1 Revenue'!J28=0,0,'I6.1 Revenue'!J25-'I6.1 Revenue'!J28)</f>
        <v>366947</v>
      </c>
      <c r="K25" s="782">
        <f>IF('I6.1 Revenue'!K25-'I6.1 Revenue'!K28=0,0,'I6.1 Revenue'!K25-'I6.1 Revenue'!K28)</f>
        <v>0</v>
      </c>
      <c r="L25" s="782">
        <f>IF('I6.1 Revenue'!L25-'I6.1 Revenue'!L28=0,0,'I6.1 Revenue'!L25-'I6.1 Revenue'!L28)</f>
        <v>48552</v>
      </c>
      <c r="M25" s="782">
        <f>IF('I6.1 Revenue'!M25-'I6.1 Revenue'!M28=0,0,'I6.1 Revenue'!M25-'I6.1 Revenue'!M28)</f>
        <v>0</v>
      </c>
      <c r="N25" s="782">
        <f>IF('I6.1 Revenue'!N25-'I6.1 Revenue'!N28=0,0,'I6.1 Revenue'!N25-'I6.1 Revenue'!N28)</f>
        <v>0</v>
      </c>
      <c r="O25" s="782">
        <f>IF('I6.1 Revenue'!O25-'I6.1 Revenue'!O28=0,0,'I6.1 Revenue'!O25-'I6.1 Revenue'!O28)</f>
        <v>0</v>
      </c>
      <c r="P25" s="782">
        <f>IF('I6.1 Revenue'!P25-'I6.1 Revenue'!P28=0,0,'I6.1 Revenue'!P25-'I6.1 Revenue'!P28)</f>
        <v>0</v>
      </c>
      <c r="Q25" s="782">
        <f>IF('I6.1 Revenue'!Q25-'I6.1 Revenue'!Q28=0,0,'I6.1 Revenue'!Q25-'I6.1 Revenue'!Q28)</f>
        <v>0</v>
      </c>
      <c r="R25" s="782">
        <f>IF('I6.1 Revenue'!R25-'I6.1 Revenue'!R28=0,0,'I6.1 Revenue'!R25-'I6.1 Revenue'!R28)</f>
        <v>0</v>
      </c>
      <c r="S25" s="782">
        <f>IF('I6.1 Revenue'!S25-'I6.1 Revenue'!S28=0,0,'I6.1 Revenue'!S25-'I6.1 Revenue'!S28)</f>
        <v>0</v>
      </c>
      <c r="T25" s="782">
        <f>IF('I6.1 Revenue'!T25-'I6.1 Revenue'!T28=0,0,'I6.1 Revenue'!T25-'I6.1 Revenue'!T28)</f>
        <v>0</v>
      </c>
      <c r="U25" s="782">
        <f>IF('I6.1 Revenue'!U25-'I6.1 Revenue'!U28=0,0,'I6.1 Revenue'!U25-'I6.1 Revenue'!U28)</f>
        <v>0</v>
      </c>
      <c r="V25" s="782">
        <f>IF('I6.1 Revenue'!V25-'I6.1 Revenue'!V28=0,0,'I6.1 Revenue'!V25-'I6.1 Revenue'!V28)</f>
        <v>0</v>
      </c>
      <c r="W25" s="651">
        <f>IF('I6.1 Revenue'!W25-'I6.1 Revenue'!W28=0,0,'I6.1 Revenue'!W25-'I6.1 Revenue'!W28)</f>
        <v>0</v>
      </c>
      <c r="X25" s="858"/>
    </row>
    <row r="26" spans="1:24" s="785" customFormat="1" ht="12.75">
      <c r="A26" s="752"/>
      <c r="C26" s="767"/>
      <c r="D26" s="782"/>
      <c r="E26" s="782"/>
      <c r="F26" s="782"/>
      <c r="G26" s="782"/>
      <c r="H26" s="782"/>
      <c r="I26" s="782"/>
      <c r="J26" s="782"/>
      <c r="K26" s="782"/>
      <c r="L26" s="782"/>
      <c r="M26" s="782"/>
      <c r="N26" s="782"/>
      <c r="O26" s="782"/>
      <c r="P26" s="782"/>
      <c r="Q26" s="782"/>
      <c r="R26" s="782"/>
      <c r="S26" s="782"/>
      <c r="T26" s="782"/>
      <c r="U26" s="782"/>
      <c r="V26" s="782"/>
      <c r="W26" s="651"/>
      <c r="X26" s="784"/>
    </row>
    <row r="27" spans="1:24" s="786" customFormat="1" ht="12.75">
      <c r="A27" s="47"/>
      <c r="B27" s="786" t="s">
        <v>1463</v>
      </c>
      <c r="C27" s="804"/>
      <c r="D27" s="860">
        <f>IF(ISERROR(D22/D24),0,D22/D24)</f>
        <v>0</v>
      </c>
      <c r="E27" s="860">
        <f t="shared" ref="E27:W27" si="5">IF(ISERROR(E22/E24),0,E22/E24)</f>
        <v>0</v>
      </c>
      <c r="F27" s="860">
        <f t="shared" si="5"/>
        <v>0.23616050134636257</v>
      </c>
      <c r="G27" s="860">
        <f t="shared" si="5"/>
        <v>0</v>
      </c>
      <c r="H27" s="860">
        <f t="shared" si="5"/>
        <v>0</v>
      </c>
      <c r="I27" s="860">
        <f t="shared" si="5"/>
        <v>0</v>
      </c>
      <c r="J27" s="860">
        <f t="shared" si="5"/>
        <v>1.59140440217723</v>
      </c>
      <c r="K27" s="860">
        <f t="shared" si="5"/>
        <v>0</v>
      </c>
      <c r="L27" s="860">
        <f t="shared" si="5"/>
        <v>0</v>
      </c>
      <c r="M27" s="860">
        <f t="shared" si="5"/>
        <v>0</v>
      </c>
      <c r="N27" s="860">
        <f t="shared" si="5"/>
        <v>0</v>
      </c>
      <c r="O27" s="860">
        <f t="shared" si="5"/>
        <v>0</v>
      </c>
      <c r="P27" s="860">
        <f t="shared" si="5"/>
        <v>0</v>
      </c>
      <c r="Q27" s="860">
        <f t="shared" si="5"/>
        <v>0</v>
      </c>
      <c r="R27" s="860">
        <f t="shared" si="5"/>
        <v>0</v>
      </c>
      <c r="S27" s="860">
        <f t="shared" si="5"/>
        <v>0</v>
      </c>
      <c r="T27" s="860">
        <f t="shared" si="5"/>
        <v>0</v>
      </c>
      <c r="U27" s="860">
        <f t="shared" si="5"/>
        <v>0</v>
      </c>
      <c r="V27" s="860">
        <f t="shared" si="5"/>
        <v>0</v>
      </c>
      <c r="W27" s="861">
        <f t="shared" si="5"/>
        <v>0</v>
      </c>
    </row>
    <row r="28" spans="1:24" s="808" customFormat="1" ht="12.75">
      <c r="A28" s="795"/>
      <c r="B28" s="786" t="s">
        <v>1464</v>
      </c>
      <c r="C28" s="862"/>
      <c r="D28" s="860">
        <f>IF(ISERROR(D22/D25),0,D22/D25)</f>
        <v>1.3136304316353619E-3</v>
      </c>
      <c r="E28" s="860">
        <f t="shared" ref="E28:W28" si="6">IF(ISERROR(E22/E25),0,E22/E25)</f>
        <v>1.0957941333125658E-3</v>
      </c>
      <c r="F28" s="860">
        <f t="shared" si="6"/>
        <v>4.6321844157113832E-4</v>
      </c>
      <c r="G28" s="860">
        <f t="shared" si="6"/>
        <v>0</v>
      </c>
      <c r="H28" s="860">
        <f t="shared" si="6"/>
        <v>0</v>
      </c>
      <c r="I28" s="860">
        <f t="shared" si="6"/>
        <v>0</v>
      </c>
      <c r="J28" s="860">
        <f t="shared" si="6"/>
        <v>4.5754063782970774E-3</v>
      </c>
      <c r="K28" s="860">
        <f t="shared" si="6"/>
        <v>0</v>
      </c>
      <c r="L28" s="860">
        <f t="shared" si="6"/>
        <v>2.5090782242444018E-3</v>
      </c>
      <c r="M28" s="860">
        <f t="shared" si="6"/>
        <v>0</v>
      </c>
      <c r="N28" s="860">
        <f t="shared" si="6"/>
        <v>0</v>
      </c>
      <c r="O28" s="860">
        <f t="shared" si="6"/>
        <v>0</v>
      </c>
      <c r="P28" s="860">
        <f t="shared" si="6"/>
        <v>0</v>
      </c>
      <c r="Q28" s="860">
        <f t="shared" si="6"/>
        <v>0</v>
      </c>
      <c r="R28" s="860">
        <f t="shared" si="6"/>
        <v>0</v>
      </c>
      <c r="S28" s="860">
        <f t="shared" si="6"/>
        <v>0</v>
      </c>
      <c r="T28" s="860">
        <f t="shared" si="6"/>
        <v>0</v>
      </c>
      <c r="U28" s="860">
        <f t="shared" si="6"/>
        <v>0</v>
      </c>
      <c r="V28" s="860">
        <f t="shared" si="6"/>
        <v>0</v>
      </c>
      <c r="W28" s="861">
        <f t="shared" si="6"/>
        <v>0</v>
      </c>
    </row>
    <row r="29" spans="1:24" s="650" customFormat="1" ht="12.75">
      <c r="A29" s="533"/>
      <c r="B29" s="766"/>
      <c r="C29" s="764"/>
      <c r="D29" s="763"/>
      <c r="E29" s="763"/>
      <c r="F29" s="763"/>
      <c r="G29" s="763"/>
      <c r="H29" s="763"/>
      <c r="I29" s="763"/>
      <c r="J29" s="763"/>
      <c r="K29" s="763"/>
      <c r="L29" s="763"/>
      <c r="M29" s="763"/>
      <c r="N29" s="763"/>
      <c r="O29" s="763"/>
      <c r="P29" s="763"/>
      <c r="Q29" s="763"/>
      <c r="R29" s="763"/>
      <c r="S29" s="763"/>
      <c r="T29" s="763"/>
      <c r="U29" s="763"/>
      <c r="V29" s="763"/>
      <c r="W29" s="651"/>
      <c r="X29" s="763"/>
    </row>
    <row r="30" spans="1:24" s="650" customFormat="1" ht="12.75">
      <c r="A30" s="533"/>
      <c r="B30" s="766"/>
      <c r="C30" s="764"/>
      <c r="D30" s="763"/>
      <c r="E30" s="763"/>
      <c r="F30" s="763"/>
      <c r="G30" s="763"/>
      <c r="H30" s="763"/>
      <c r="I30" s="763"/>
      <c r="J30" s="763"/>
      <c r="K30" s="763"/>
      <c r="L30" s="763"/>
      <c r="M30" s="763"/>
      <c r="N30" s="763"/>
      <c r="O30" s="763"/>
      <c r="P30" s="763"/>
      <c r="Q30" s="763"/>
      <c r="R30" s="763"/>
      <c r="S30" s="763"/>
      <c r="T30" s="763"/>
      <c r="U30" s="763"/>
      <c r="V30" s="763"/>
      <c r="W30" s="651"/>
      <c r="X30" s="763"/>
    </row>
    <row r="31" spans="1:24" s="650" customFormat="1" ht="12.75">
      <c r="A31" s="533"/>
      <c r="B31" s="766" t="s">
        <v>349</v>
      </c>
      <c r="C31" s="764">
        <f>SUM(D31:W31)</f>
        <v>1429336.0000000002</v>
      </c>
      <c r="D31" s="763">
        <f>SUM('O4 Summary by Class &amp; Accounts'!E60:E73)+SUM('O4 Summary by Class &amp; Accounts'!E74:E76)+SUM('O4 Summary by Class &amp; Accounts'!E77) +SUM('O4 Summary by Class &amp; Accounts'!E79:E80)</f>
        <v>933239.50003876374</v>
      </c>
      <c r="E31" s="763">
        <f>SUM('O4 Summary by Class &amp; Accounts'!F60:F73)+SUM('O4 Summary by Class &amp; Accounts'!F74:F76)+SUM('O4 Summary by Class &amp; Accounts'!F77) +SUM('O4 Summary by Class &amp; Accounts'!F79:F80)</f>
        <v>305686.29628726799</v>
      </c>
      <c r="F31" s="763">
        <f>SUM('O4 Summary by Class &amp; Accounts'!G60:G73)+SUM('O4 Summary by Class &amp; Accounts'!G74:G76)+SUM('O4 Summary by Class &amp; Accounts'!G77) +SUM('O4 Summary by Class &amp; Accounts'!G79:G80)</f>
        <v>165743.62494112394</v>
      </c>
      <c r="G31" s="763">
        <f>SUM('O4 Summary by Class &amp; Accounts'!H60:H73)+SUM('O4 Summary by Class &amp; Accounts'!H74:H76)+SUM('O4 Summary by Class &amp; Accounts'!H77) +SUM('O4 Summary by Class &amp; Accounts'!H79:H80)</f>
        <v>0</v>
      </c>
      <c r="H31" s="763">
        <f>SUM('O4 Summary by Class &amp; Accounts'!I60:I73)+SUM('O4 Summary by Class &amp; Accounts'!I74:I76)+SUM('O4 Summary by Class &amp; Accounts'!I77) +SUM('O4 Summary by Class &amp; Accounts'!I79:I80)</f>
        <v>0</v>
      </c>
      <c r="I31" s="763">
        <f>SUM('O4 Summary by Class &amp; Accounts'!J60:J73)+SUM('O4 Summary by Class &amp; Accounts'!J74:J76)+SUM('O4 Summary by Class &amp; Accounts'!J77) +SUM('O4 Summary by Class &amp; Accounts'!J79:J80)</f>
        <v>0</v>
      </c>
      <c r="J31" s="763">
        <f>SUM('O4 Summary by Class &amp; Accounts'!K60:K73)+SUM('O4 Summary by Class &amp; Accounts'!K74:K76)+SUM('O4 Summary by Class &amp; Accounts'!K77) +SUM('O4 Summary by Class &amp; Accounts'!K79:K80)</f>
        <v>22689.03470586324</v>
      </c>
      <c r="K31" s="763">
        <f>SUM('O4 Summary by Class &amp; Accounts'!L60:L73)+SUM('O4 Summary by Class &amp; Accounts'!L74:L76)+SUM('O4 Summary by Class &amp; Accounts'!L77) +SUM('O4 Summary by Class &amp; Accounts'!L79:L80)</f>
        <v>0</v>
      </c>
      <c r="L31" s="763">
        <f>SUM('O4 Summary by Class &amp; Accounts'!M60:M73)+SUM('O4 Summary by Class &amp; Accounts'!M74:M76)+SUM('O4 Summary by Class &amp; Accounts'!M77) +SUM('O4 Summary by Class &amp; Accounts'!M79:M80)</f>
        <v>1977.5440269813605</v>
      </c>
      <c r="M31" s="763">
        <f>SUM('O4 Summary by Class &amp; Accounts'!N60:N73)+SUM('O4 Summary by Class &amp; Accounts'!N74:N76)+SUM('O4 Summary by Class &amp; Accounts'!N77) +SUM('O4 Summary by Class &amp; Accounts'!N79:N80)</f>
        <v>0</v>
      </c>
      <c r="N31" s="763">
        <f>SUM('O4 Summary by Class &amp; Accounts'!O60:O73)+SUM('O4 Summary by Class &amp; Accounts'!O74:O76)+SUM('O4 Summary by Class &amp; Accounts'!O77) +SUM('O4 Summary by Class &amp; Accounts'!O79:O80)</f>
        <v>0</v>
      </c>
      <c r="O31" s="763">
        <f>SUM('O4 Summary by Class &amp; Accounts'!P60:P73)+SUM('O4 Summary by Class &amp; Accounts'!P74:P76)+SUM('O4 Summary by Class &amp; Accounts'!P77) +SUM('O4 Summary by Class &amp; Accounts'!P79:P80)</f>
        <v>0</v>
      </c>
      <c r="P31" s="763">
        <f>SUM('O4 Summary by Class &amp; Accounts'!Q60:Q73)+SUM('O4 Summary by Class &amp; Accounts'!Q74:Q76)+SUM('O4 Summary by Class &amp; Accounts'!Q77) +SUM('O4 Summary by Class &amp; Accounts'!Q79:Q80)</f>
        <v>0</v>
      </c>
      <c r="Q31" s="763">
        <f>SUM('O4 Summary by Class &amp; Accounts'!R60:R73)+SUM('O4 Summary by Class &amp; Accounts'!R74:R76)+SUM('O4 Summary by Class &amp; Accounts'!R77) +SUM('O4 Summary by Class &amp; Accounts'!R79:R80)</f>
        <v>0</v>
      </c>
      <c r="R31" s="763">
        <f>SUM('O4 Summary by Class &amp; Accounts'!S60:S73)+SUM('O4 Summary by Class &amp; Accounts'!S74:S76)+SUM('O4 Summary by Class &amp; Accounts'!S77) +SUM('O4 Summary by Class &amp; Accounts'!S79:S80)</f>
        <v>0</v>
      </c>
      <c r="S31" s="763">
        <f>SUM('O4 Summary by Class &amp; Accounts'!T60:T73)+SUM('O4 Summary by Class &amp; Accounts'!T74:T76)+SUM('O4 Summary by Class &amp; Accounts'!T77) +SUM('O4 Summary by Class &amp; Accounts'!T79:T80)</f>
        <v>0</v>
      </c>
      <c r="T31" s="763">
        <f>SUM('O4 Summary by Class &amp; Accounts'!U60:U73)+SUM('O4 Summary by Class &amp; Accounts'!U74:U76)+SUM('O4 Summary by Class &amp; Accounts'!U77) +SUM('O4 Summary by Class &amp; Accounts'!U79:U80)</f>
        <v>0</v>
      </c>
      <c r="U31" s="763">
        <f>SUM('O4 Summary by Class &amp; Accounts'!V60:V73)+SUM('O4 Summary by Class &amp; Accounts'!V74:V76)+SUM('O4 Summary by Class &amp; Accounts'!V77) +SUM('O4 Summary by Class &amp; Accounts'!V79:V80)</f>
        <v>0</v>
      </c>
      <c r="V31" s="763">
        <f>SUM('O4 Summary by Class &amp; Accounts'!W60:W73)+SUM('O4 Summary by Class &amp; Accounts'!W74:W76)+SUM('O4 Summary by Class &amp; Accounts'!W77) +SUM('O4 Summary by Class &amp; Accounts'!W79:W80)</f>
        <v>0</v>
      </c>
      <c r="W31" s="651">
        <f>SUM('O4 Summary by Class &amp; Accounts'!X60:X73)+SUM('O4 Summary by Class &amp; Accounts'!X74:X76)+SUM('O4 Summary by Class &amp; Accounts'!X77) +SUM('O4 Summary by Class &amp; Accounts'!X79:X80)</f>
        <v>0</v>
      </c>
      <c r="X31" s="763"/>
    </row>
    <row r="32" spans="1:24" s="650" customFormat="1" ht="12.75">
      <c r="A32" s="533"/>
      <c r="B32" s="766" t="s">
        <v>350</v>
      </c>
      <c r="C32" s="764">
        <f>SUM(D32:W32)</f>
        <v>-1090527</v>
      </c>
      <c r="D32" s="763">
        <f>'O7 Amortization'!AW80+'O7 Amortization'!AW151+'O7 Amortization'!AW222+'O7 Amortization'!AW293</f>
        <v>-712024.93483601674</v>
      </c>
      <c r="E32" s="763">
        <f>'O7 Amortization'!AX80+'O7 Amortization'!AX151+'O7 Amortization'!AX222+'O7 Amortization'!AX293</f>
        <v>-233226.58887152182</v>
      </c>
      <c r="F32" s="763">
        <f>'O7 Amortization'!AY80+'O7 Amortization'!AY151+'O7 Amortization'!AY222+'O7 Amortization'!AY293</f>
        <v>-126455.84948267518</v>
      </c>
      <c r="G32" s="763">
        <f>'O7 Amortization'!AZ80+'O7 Amortization'!AZ151+'O7 Amortization'!AZ222+'O7 Amortization'!AZ293</f>
        <v>0</v>
      </c>
      <c r="H32" s="763">
        <f>'O7 Amortization'!BA80+'O7 Amortization'!BA151+'O7 Amortization'!BA222+'O7 Amortization'!BA293</f>
        <v>0</v>
      </c>
      <c r="I32" s="763">
        <f>'O7 Amortization'!BB80+'O7 Amortization'!BB151+'O7 Amortization'!BB222+'O7 Amortization'!BB293</f>
        <v>0</v>
      </c>
      <c r="J32" s="763">
        <f>'O7 Amortization'!BC80+'O7 Amortization'!BC151+'O7 Amortization'!BC222+'O7 Amortization'!BC293</f>
        <v>-17310.838704601938</v>
      </c>
      <c r="K32" s="763">
        <f>'O7 Amortization'!BD80+'O7 Amortization'!BD151+'O7 Amortization'!BD222+'O7 Amortization'!BD293</f>
        <v>0</v>
      </c>
      <c r="L32" s="763">
        <f>'O7 Amortization'!BE80+'O7 Amortization'!BE151+'O7 Amortization'!BE222+'O7 Amortization'!BE293</f>
        <v>-1508.7881051844367</v>
      </c>
      <c r="M32" s="763">
        <f>'O7 Amortization'!BF80+'O7 Amortization'!BF151+'O7 Amortization'!BF222+'O7 Amortization'!BF293</f>
        <v>0</v>
      </c>
      <c r="N32" s="763">
        <f>'O7 Amortization'!BG80+'O7 Amortization'!BG151+'O7 Amortization'!BG222+'O7 Amortization'!BG293</f>
        <v>0</v>
      </c>
      <c r="O32" s="763">
        <f>'O7 Amortization'!BH80+'O7 Amortization'!BH151+'O7 Amortization'!BH222+'O7 Amortization'!BH293</f>
        <v>0</v>
      </c>
      <c r="P32" s="763">
        <f>'O7 Amortization'!BI80+'O7 Amortization'!BI151+'O7 Amortization'!BI222+'O7 Amortization'!BI293</f>
        <v>0</v>
      </c>
      <c r="Q32" s="763">
        <f>'O7 Amortization'!BJ80+'O7 Amortization'!BJ151+'O7 Amortization'!BJ222+'O7 Amortization'!BJ293</f>
        <v>0</v>
      </c>
      <c r="R32" s="763">
        <f>'O7 Amortization'!BK80+'O7 Amortization'!BK151+'O7 Amortization'!BK222+'O7 Amortization'!BK293</f>
        <v>0</v>
      </c>
      <c r="S32" s="763">
        <f>'O7 Amortization'!BL80+'O7 Amortization'!BL151+'O7 Amortization'!BL222+'O7 Amortization'!BL293</f>
        <v>0</v>
      </c>
      <c r="T32" s="763">
        <f>'O7 Amortization'!BM80+'O7 Amortization'!BM151+'O7 Amortization'!BM222+'O7 Amortization'!BM293</f>
        <v>0</v>
      </c>
      <c r="U32" s="763">
        <f>'O7 Amortization'!BN80+'O7 Amortization'!BN151+'O7 Amortization'!BN222+'O7 Amortization'!BN293</f>
        <v>0</v>
      </c>
      <c r="V32" s="763">
        <f>'O7 Amortization'!BO80+'O7 Amortization'!BO151+'O7 Amortization'!BO222+'O7 Amortization'!BO293</f>
        <v>0</v>
      </c>
      <c r="W32" s="651">
        <f>'O7 Amortization'!BP80+'O7 Amortization'!BP151+'O7 Amortization'!BP222+'O7 Amortization'!BP293</f>
        <v>0</v>
      </c>
      <c r="X32" s="763"/>
    </row>
    <row r="33" spans="1:24" s="650" customFormat="1" ht="12.75">
      <c r="A33" s="533"/>
      <c r="B33" s="766" t="s">
        <v>351</v>
      </c>
      <c r="C33" s="764">
        <f>SUM(D33:W33)</f>
        <v>338809.00000000012</v>
      </c>
      <c r="D33" s="763">
        <f>D31+D32</f>
        <v>221214.56520274701</v>
      </c>
      <c r="E33" s="763">
        <f t="shared" ref="E33:W33" si="7">E31+E32</f>
        <v>72459.707415746176</v>
      </c>
      <c r="F33" s="763">
        <f t="shared" si="7"/>
        <v>39287.775458448756</v>
      </c>
      <c r="G33" s="763">
        <f t="shared" si="7"/>
        <v>0</v>
      </c>
      <c r="H33" s="763">
        <f t="shared" si="7"/>
        <v>0</v>
      </c>
      <c r="I33" s="763">
        <f t="shared" si="7"/>
        <v>0</v>
      </c>
      <c r="J33" s="763">
        <f t="shared" si="7"/>
        <v>5378.1960012613017</v>
      </c>
      <c r="K33" s="763">
        <f t="shared" si="7"/>
        <v>0</v>
      </c>
      <c r="L33" s="763">
        <f t="shared" si="7"/>
        <v>468.75592179692376</v>
      </c>
      <c r="M33" s="763">
        <f t="shared" si="7"/>
        <v>0</v>
      </c>
      <c r="N33" s="763">
        <f t="shared" si="7"/>
        <v>0</v>
      </c>
      <c r="O33" s="763">
        <f t="shared" si="7"/>
        <v>0</v>
      </c>
      <c r="P33" s="763">
        <f t="shared" si="7"/>
        <v>0</v>
      </c>
      <c r="Q33" s="763">
        <f t="shared" si="7"/>
        <v>0</v>
      </c>
      <c r="R33" s="763">
        <f t="shared" si="7"/>
        <v>0</v>
      </c>
      <c r="S33" s="763">
        <f t="shared" si="7"/>
        <v>0</v>
      </c>
      <c r="T33" s="763">
        <f t="shared" si="7"/>
        <v>0</v>
      </c>
      <c r="U33" s="763">
        <f t="shared" si="7"/>
        <v>0</v>
      </c>
      <c r="V33" s="763">
        <f t="shared" si="7"/>
        <v>0</v>
      </c>
      <c r="W33" s="651">
        <f t="shared" si="7"/>
        <v>0</v>
      </c>
      <c r="X33" s="763"/>
    </row>
    <row r="34" spans="1:24" s="650" customFormat="1" ht="12.75">
      <c r="A34" s="533"/>
      <c r="B34" s="766"/>
      <c r="C34" s="764"/>
      <c r="D34" s="763"/>
      <c r="E34" s="763"/>
      <c r="F34" s="763"/>
      <c r="G34" s="763"/>
      <c r="H34" s="763"/>
      <c r="I34" s="763"/>
      <c r="J34" s="763"/>
      <c r="K34" s="763"/>
      <c r="L34" s="763"/>
      <c r="M34" s="763"/>
      <c r="N34" s="763"/>
      <c r="O34" s="763"/>
      <c r="P34" s="763"/>
      <c r="Q34" s="763"/>
      <c r="R34" s="763"/>
      <c r="S34" s="763"/>
      <c r="T34" s="763"/>
      <c r="U34" s="763"/>
      <c r="V34" s="763"/>
      <c r="W34" s="651"/>
      <c r="X34" s="763"/>
    </row>
    <row r="35" spans="1:24" s="650" customFormat="1" ht="12.75">
      <c r="A35" s="533"/>
      <c r="B35" s="766" t="s">
        <v>352</v>
      </c>
      <c r="C35" s="764">
        <f>SUM(D35:W35)</f>
        <v>39129</v>
      </c>
      <c r="D35" s="763">
        <f>'O7 Amortization'!AW367+'O7 Amortization'!AW439+'O7 Amortization'!AW512+'O7 Amortization'!AW585</f>
        <v>25548.036568740157</v>
      </c>
      <c r="E35" s="763">
        <f>'O7 Amortization'!AX367+'O7 Amortization'!AX439+'O7 Amortization'!AX512+'O7 Amortization'!AX585</f>
        <v>8368.3606145962221</v>
      </c>
      <c r="F35" s="763">
        <f>'O7 Amortization'!AY367+'O7 Amortization'!AY439+'O7 Amortization'!AY512+'O7 Amortization'!AY585</f>
        <v>4537.3392262709658</v>
      </c>
      <c r="G35" s="763">
        <f>'O7 Amortization'!AZ367+'O7 Amortization'!AZ439+'O7 Amortization'!AZ512+'O7 Amortization'!AZ585</f>
        <v>0</v>
      </c>
      <c r="H35" s="763">
        <f>'O7 Amortization'!BA367+'O7 Amortization'!BA439+'O7 Amortization'!BA512+'O7 Amortization'!BA585</f>
        <v>0</v>
      </c>
      <c r="I35" s="763">
        <f>'O7 Amortization'!BB367+'O7 Amortization'!BB439+'O7 Amortization'!BB512+'O7 Amortization'!BB585</f>
        <v>0</v>
      </c>
      <c r="J35" s="763">
        <f>'O7 Amortization'!BC367+'O7 Amortization'!BC439+'O7 Amortization'!BC512+'O7 Amortization'!BC585</f>
        <v>621.12704011213782</v>
      </c>
      <c r="K35" s="763">
        <f>'O7 Amortization'!BD367+'O7 Amortization'!BD439+'O7 Amortization'!BD512+'O7 Amortization'!BD585</f>
        <v>0</v>
      </c>
      <c r="L35" s="763">
        <f>'O7 Amortization'!BE367+'O7 Amortization'!BE439+'O7 Amortization'!BE512+'O7 Amortization'!BE585</f>
        <v>54.136550280517426</v>
      </c>
      <c r="M35" s="763">
        <f>'O7 Amortization'!BF367+'O7 Amortization'!BF439+'O7 Amortization'!BF512+'O7 Amortization'!BF585</f>
        <v>0</v>
      </c>
      <c r="N35" s="763">
        <f>'O7 Amortization'!BG367+'O7 Amortization'!BG439+'O7 Amortization'!BG512+'O7 Amortization'!BG585</f>
        <v>0</v>
      </c>
      <c r="O35" s="763">
        <f>'O7 Amortization'!BH367+'O7 Amortization'!BH439+'O7 Amortization'!BH512+'O7 Amortization'!BH585</f>
        <v>0</v>
      </c>
      <c r="P35" s="763">
        <f>'O7 Amortization'!BI367+'O7 Amortization'!BI439+'O7 Amortization'!BI512+'O7 Amortization'!BI585</f>
        <v>0</v>
      </c>
      <c r="Q35" s="763">
        <f>'O7 Amortization'!BJ367+'O7 Amortization'!BJ439+'O7 Amortization'!BJ512+'O7 Amortization'!BJ585</f>
        <v>0</v>
      </c>
      <c r="R35" s="763">
        <f>'O7 Amortization'!BK367+'O7 Amortization'!BK439+'O7 Amortization'!BK512+'O7 Amortization'!BK585</f>
        <v>0</v>
      </c>
      <c r="S35" s="763">
        <f>'O7 Amortization'!BL367+'O7 Amortization'!BL439+'O7 Amortization'!BL512+'O7 Amortization'!BL585</f>
        <v>0</v>
      </c>
      <c r="T35" s="763">
        <f>'O7 Amortization'!BM367+'O7 Amortization'!BM439+'O7 Amortization'!BM512+'O7 Amortization'!BM585</f>
        <v>0</v>
      </c>
      <c r="U35" s="763">
        <f>'O7 Amortization'!BN367+'O7 Amortization'!BN439+'O7 Amortization'!BN512+'O7 Amortization'!BN585</f>
        <v>0</v>
      </c>
      <c r="V35" s="763">
        <f>'O7 Amortization'!BO367+'O7 Amortization'!BO439+'O7 Amortization'!BO512+'O7 Amortization'!BO585</f>
        <v>0</v>
      </c>
      <c r="W35" s="651">
        <f>'O7 Amortization'!BP367+'O7 Amortization'!BP439+'O7 Amortization'!BP512+'O7 Amortization'!BP585</f>
        <v>0</v>
      </c>
      <c r="X35" s="763"/>
    </row>
    <row r="36" spans="1:24" s="650" customFormat="1" ht="12.75">
      <c r="A36" s="533"/>
      <c r="B36" s="766"/>
      <c r="C36" s="764"/>
      <c r="D36" s="763"/>
      <c r="E36" s="763"/>
      <c r="F36" s="763"/>
      <c r="G36" s="763"/>
      <c r="H36" s="763"/>
      <c r="I36" s="763"/>
      <c r="J36" s="763"/>
      <c r="K36" s="763"/>
      <c r="L36" s="763"/>
      <c r="M36" s="763"/>
      <c r="N36" s="763"/>
      <c r="O36" s="763"/>
      <c r="P36" s="763"/>
      <c r="Q36" s="763"/>
      <c r="R36" s="763"/>
      <c r="S36" s="763"/>
      <c r="T36" s="763"/>
      <c r="U36" s="763"/>
      <c r="V36" s="763"/>
      <c r="W36" s="651"/>
      <c r="X36" s="763"/>
    </row>
    <row r="37" spans="1:24" s="650" customFormat="1" ht="12.75">
      <c r="A37" s="533"/>
      <c r="B37" s="877" t="s">
        <v>1210</v>
      </c>
      <c r="C37" s="885">
        <f>SUM(D37:W37)</f>
        <v>3330073.7800099975</v>
      </c>
      <c r="D37" s="886">
        <f>'O6 Source Data for E2'!D102</f>
        <v>2174265.8056249376</v>
      </c>
      <c r="E37" s="886">
        <f>'O6 Source Data for E2'!E102</f>
        <v>712189.38036584714</v>
      </c>
      <c r="F37" s="886">
        <f>'O6 Source Data for E2'!F102</f>
        <v>386150.28210319183</v>
      </c>
      <c r="G37" s="886">
        <f>'O6 Source Data for E2'!G102</f>
        <v>0</v>
      </c>
      <c r="H37" s="886">
        <f>'O6 Source Data for E2'!H102</f>
        <v>0</v>
      </c>
      <c r="I37" s="886">
        <f>'O6 Source Data for E2'!I102</f>
        <v>0</v>
      </c>
      <c r="J37" s="886">
        <f>'O6 Source Data for E2'!J102</f>
        <v>52861.020479251907</v>
      </c>
      <c r="K37" s="886">
        <f>'O6 Source Data for E2'!K102</f>
        <v>0</v>
      </c>
      <c r="L37" s="886">
        <f>'O6 Source Data for E2'!L102</f>
        <v>4607.2914367692501</v>
      </c>
      <c r="M37" s="886">
        <f>'O6 Source Data for E2'!M102</f>
        <v>0</v>
      </c>
      <c r="N37" s="886">
        <f>'O6 Source Data for E2'!N102</f>
        <v>0</v>
      </c>
      <c r="O37" s="886">
        <f>'O6 Source Data for E2'!O102</f>
        <v>0</v>
      </c>
      <c r="P37" s="886">
        <f>'O6 Source Data for E2'!P102</f>
        <v>0</v>
      </c>
      <c r="Q37" s="886">
        <f>'O6 Source Data for E2'!Q102</f>
        <v>0</v>
      </c>
      <c r="R37" s="886">
        <f>'O6 Source Data for E2'!R102</f>
        <v>0</v>
      </c>
      <c r="S37" s="886">
        <f>'O6 Source Data for E2'!S102</f>
        <v>0</v>
      </c>
      <c r="T37" s="886">
        <f>'O6 Source Data for E2'!T102</f>
        <v>0</v>
      </c>
      <c r="U37" s="886">
        <f>'O6 Source Data for E2'!U102</f>
        <v>0</v>
      </c>
      <c r="V37" s="886">
        <f>'O6 Source Data for E2'!V102</f>
        <v>0</v>
      </c>
      <c r="W37" s="887">
        <f>'O6 Source Data for E2'!W102</f>
        <v>0</v>
      </c>
      <c r="X37" s="763"/>
    </row>
    <row r="38" spans="1:24" s="650" customFormat="1" ht="12.75">
      <c r="A38" s="533"/>
      <c r="B38" s="766"/>
      <c r="C38" s="764"/>
      <c r="D38" s="763"/>
      <c r="E38" s="763"/>
      <c r="F38" s="763"/>
      <c r="G38" s="763"/>
      <c r="H38" s="763"/>
      <c r="I38" s="763"/>
      <c r="J38" s="763"/>
      <c r="K38" s="763"/>
      <c r="L38" s="763"/>
      <c r="M38" s="763"/>
      <c r="N38" s="763"/>
      <c r="O38" s="763"/>
      <c r="P38" s="763"/>
      <c r="Q38" s="763"/>
      <c r="R38" s="763"/>
      <c r="S38" s="763"/>
      <c r="T38" s="763"/>
      <c r="U38" s="763"/>
      <c r="V38" s="763"/>
      <c r="W38" s="651"/>
      <c r="X38" s="763"/>
    </row>
    <row r="39" spans="1:24" s="650" customFormat="1" ht="12.75">
      <c r="A39" s="533"/>
      <c r="B39" s="877" t="s">
        <v>358</v>
      </c>
      <c r="C39" s="885">
        <f>SUM(D39:W39)</f>
        <v>714650.00000000023</v>
      </c>
      <c r="D39" s="886">
        <f>SUM('O4 Summary by Class &amp; Accounts'!E174:E199) + 'O4 Summary by Class &amp; Accounts'!E208+ SUM('O4 Summary by Class &amp; Accounts'!E210:E213)</f>
        <v>493860.58554678172</v>
      </c>
      <c r="E39" s="886">
        <f>SUM('O4 Summary by Class &amp; Accounts'!F174:F199) + 'O4 Summary by Class &amp; Accounts'!F208+ SUM('O4 Summary by Class &amp; Accounts'!F210:F213)</f>
        <v>131892.5904138906</v>
      </c>
      <c r="F39" s="886">
        <f>SUM('O4 Summary by Class &amp; Accounts'!G174:G199) + 'O4 Summary by Class &amp; Accounts'!G208+ SUM('O4 Summary by Class &amp; Accounts'!G210:G213)</f>
        <v>78550.992894295006</v>
      </c>
      <c r="G39" s="886">
        <f>SUM('O4 Summary by Class &amp; Accounts'!H174:H199) + 'O4 Summary by Class &amp; Accounts'!H208+ SUM('O4 Summary by Class &amp; Accounts'!H210:H213)</f>
        <v>0</v>
      </c>
      <c r="H39" s="886">
        <f>SUM('O4 Summary by Class &amp; Accounts'!I174:I199) + 'O4 Summary by Class &amp; Accounts'!I208+ SUM('O4 Summary by Class &amp; Accounts'!I210:I213)</f>
        <v>0</v>
      </c>
      <c r="I39" s="886">
        <f>SUM('O4 Summary by Class &amp; Accounts'!J174:J199) + 'O4 Summary by Class &amp; Accounts'!J208+ SUM('O4 Summary by Class &amp; Accounts'!J210:J213)</f>
        <v>0</v>
      </c>
      <c r="J39" s="886">
        <f>SUM('O4 Summary by Class &amp; Accounts'!K174:K199) + 'O4 Summary by Class &amp; Accounts'!K208+ SUM('O4 Summary by Class &amp; Accounts'!K210:K213)</f>
        <v>9321.4496237099593</v>
      </c>
      <c r="K39" s="886">
        <f>SUM('O4 Summary by Class &amp; Accounts'!L174:L199) + 'O4 Summary by Class &amp; Accounts'!L208+ SUM('O4 Summary by Class &amp; Accounts'!L210:L213)</f>
        <v>0</v>
      </c>
      <c r="L39" s="886">
        <f>SUM('O4 Summary by Class &amp; Accounts'!M174:M199) + 'O4 Summary by Class &amp; Accounts'!M208+ SUM('O4 Summary by Class &amp; Accounts'!M210:M213)</f>
        <v>1024.381521322927</v>
      </c>
      <c r="M39" s="886">
        <f>SUM('O4 Summary by Class &amp; Accounts'!N174:N199) + 'O4 Summary by Class &amp; Accounts'!N208+ SUM('O4 Summary by Class &amp; Accounts'!N210:N213)</f>
        <v>0</v>
      </c>
      <c r="N39" s="886">
        <f>SUM('O4 Summary by Class &amp; Accounts'!O174:O199) + 'O4 Summary by Class &amp; Accounts'!O208+ SUM('O4 Summary by Class &amp; Accounts'!O210:O213)</f>
        <v>0</v>
      </c>
      <c r="O39" s="886">
        <f>SUM('O4 Summary by Class &amp; Accounts'!P174:P199) + 'O4 Summary by Class &amp; Accounts'!P208+ SUM('O4 Summary by Class &amp; Accounts'!P210:P213)</f>
        <v>0</v>
      </c>
      <c r="P39" s="886">
        <f>SUM('O4 Summary by Class &amp; Accounts'!Q174:Q199) + 'O4 Summary by Class &amp; Accounts'!Q208+ SUM('O4 Summary by Class &amp; Accounts'!Q210:Q213)</f>
        <v>0</v>
      </c>
      <c r="Q39" s="886">
        <f>SUM('O4 Summary by Class &amp; Accounts'!R174:R199) + 'O4 Summary by Class &amp; Accounts'!R208+ SUM('O4 Summary by Class &amp; Accounts'!R210:R213)</f>
        <v>0</v>
      </c>
      <c r="R39" s="886">
        <f>SUM('O4 Summary by Class &amp; Accounts'!S174:S199) + 'O4 Summary by Class &amp; Accounts'!S208+ SUM('O4 Summary by Class &amp; Accounts'!S210:S213)</f>
        <v>0</v>
      </c>
      <c r="S39" s="886">
        <f>SUM('O4 Summary by Class &amp; Accounts'!T174:T199) + 'O4 Summary by Class &amp; Accounts'!T208+ SUM('O4 Summary by Class &amp; Accounts'!T210:T213)</f>
        <v>0</v>
      </c>
      <c r="T39" s="886">
        <f>SUM('O4 Summary by Class &amp; Accounts'!U174:U199) + 'O4 Summary by Class &amp; Accounts'!U208+ SUM('O4 Summary by Class &amp; Accounts'!U210:U213)</f>
        <v>0</v>
      </c>
      <c r="U39" s="886">
        <f>SUM('O4 Summary by Class &amp; Accounts'!V174:V199) + 'O4 Summary by Class &amp; Accounts'!V208+ SUM('O4 Summary by Class &amp; Accounts'!V210:V213)</f>
        <v>0</v>
      </c>
      <c r="V39" s="886">
        <f>SUM('O4 Summary by Class &amp; Accounts'!W174:W199) + 'O4 Summary by Class &amp; Accounts'!W208+ SUM('O4 Summary by Class &amp; Accounts'!W210:W213)</f>
        <v>0</v>
      </c>
      <c r="W39" s="887">
        <f>SUM('O4 Summary by Class &amp; Accounts'!X174:X199) + 'O4 Summary by Class &amp; Accounts'!X208+ SUM('O4 Summary by Class &amp; Accounts'!X210:X213)</f>
        <v>0</v>
      </c>
      <c r="X39" s="763"/>
    </row>
    <row r="40" spans="1:24" s="650" customFormat="1" ht="12.75">
      <c r="A40" s="533"/>
      <c r="B40" s="766"/>
      <c r="C40" s="764"/>
      <c r="D40" s="763"/>
      <c r="E40" s="763"/>
      <c r="F40" s="763"/>
      <c r="G40" s="763"/>
      <c r="H40" s="763"/>
      <c r="I40" s="763"/>
      <c r="J40" s="763"/>
      <c r="K40" s="763"/>
      <c r="L40" s="763"/>
      <c r="M40" s="763"/>
      <c r="N40" s="763"/>
      <c r="O40" s="763"/>
      <c r="P40" s="763"/>
      <c r="Q40" s="763"/>
      <c r="R40" s="763"/>
      <c r="S40" s="763"/>
      <c r="T40" s="763"/>
      <c r="U40" s="763"/>
      <c r="V40" s="763"/>
      <c r="W40" s="651"/>
      <c r="X40" s="763"/>
    </row>
    <row r="41" spans="1:24" s="650" customFormat="1" ht="12.75">
      <c r="A41" s="533"/>
      <c r="B41" s="877" t="s">
        <v>353</v>
      </c>
      <c r="C41" s="885">
        <f>SUM(D41:W41)</f>
        <v>942999.99999999988</v>
      </c>
      <c r="D41" s="886">
        <f>'O6 Source Data for E2'!D163</f>
        <v>653260.05891478783</v>
      </c>
      <c r="E41" s="886">
        <f>'O6 Source Data for E2'!E163</f>
        <v>172807.8551745583</v>
      </c>
      <c r="F41" s="886">
        <f>'O6 Source Data for E2'!F163</f>
        <v>103396.9769270156</v>
      </c>
      <c r="G41" s="886">
        <f>'O6 Source Data for E2'!G163</f>
        <v>0</v>
      </c>
      <c r="H41" s="886">
        <f>'O6 Source Data for E2'!H163</f>
        <v>0</v>
      </c>
      <c r="I41" s="886">
        <f>'O6 Source Data for E2'!I163</f>
        <v>0</v>
      </c>
      <c r="J41" s="886">
        <f>'O6 Source Data for E2'!J163</f>
        <v>12181.320826180206</v>
      </c>
      <c r="K41" s="886">
        <f>'O6 Source Data for E2'!K163</f>
        <v>0</v>
      </c>
      <c r="L41" s="886">
        <f>'O6 Source Data for E2'!L163</f>
        <v>1353.7881574580611</v>
      </c>
      <c r="M41" s="886">
        <f>'O6 Source Data for E2'!M163</f>
        <v>0</v>
      </c>
      <c r="N41" s="886">
        <f>'O6 Source Data for E2'!N163</f>
        <v>0</v>
      </c>
      <c r="O41" s="886">
        <f>'O6 Source Data for E2'!O163</f>
        <v>0</v>
      </c>
      <c r="P41" s="886">
        <f>'O6 Source Data for E2'!P163</f>
        <v>0</v>
      </c>
      <c r="Q41" s="886">
        <f>'O6 Source Data for E2'!Q163</f>
        <v>0</v>
      </c>
      <c r="R41" s="886">
        <f>'O6 Source Data for E2'!R163</f>
        <v>0</v>
      </c>
      <c r="S41" s="886">
        <f>'O6 Source Data for E2'!S163</f>
        <v>0</v>
      </c>
      <c r="T41" s="886">
        <f>'O6 Source Data for E2'!T163</f>
        <v>0</v>
      </c>
      <c r="U41" s="886">
        <f>'O6 Source Data for E2'!U163</f>
        <v>0</v>
      </c>
      <c r="V41" s="886">
        <f>'O6 Source Data for E2'!V163</f>
        <v>0</v>
      </c>
      <c r="W41" s="887">
        <f>'O6 Source Data for E2'!W163</f>
        <v>0</v>
      </c>
      <c r="X41" s="763"/>
    </row>
    <row r="42" spans="1:24" s="650" customFormat="1" ht="12.75">
      <c r="A42" s="533"/>
      <c r="B42" s="766"/>
      <c r="C42" s="764"/>
      <c r="D42" s="763"/>
      <c r="E42" s="763"/>
      <c r="F42" s="763"/>
      <c r="G42" s="763"/>
      <c r="H42" s="763"/>
      <c r="I42" s="763"/>
      <c r="J42" s="763"/>
      <c r="K42" s="763"/>
      <c r="L42" s="763"/>
      <c r="M42" s="763"/>
      <c r="N42" s="763"/>
      <c r="O42" s="763"/>
      <c r="P42" s="763"/>
      <c r="Q42" s="763"/>
      <c r="R42" s="763"/>
      <c r="S42" s="763"/>
      <c r="T42" s="763"/>
      <c r="U42" s="763"/>
      <c r="V42" s="763"/>
      <c r="W42" s="651"/>
      <c r="X42" s="763"/>
    </row>
    <row r="43" spans="1:24" s="650" customFormat="1" ht="12.75">
      <c r="A43" s="533"/>
      <c r="B43" s="893" t="s">
        <v>357</v>
      </c>
      <c r="C43" s="764"/>
      <c r="D43" s="763"/>
      <c r="E43" s="763"/>
      <c r="F43" s="763"/>
      <c r="G43" s="763"/>
      <c r="H43" s="763"/>
      <c r="I43" s="763"/>
      <c r="J43" s="763"/>
      <c r="K43" s="763"/>
      <c r="L43" s="763"/>
      <c r="M43" s="763"/>
      <c r="N43" s="763"/>
      <c r="O43" s="763"/>
      <c r="P43" s="763"/>
      <c r="Q43" s="763"/>
      <c r="R43" s="763"/>
      <c r="S43" s="763"/>
      <c r="T43" s="763"/>
      <c r="U43" s="763"/>
      <c r="V43" s="763"/>
      <c r="W43" s="651"/>
      <c r="X43" s="763"/>
    </row>
    <row r="44" spans="1:24" s="650" customFormat="1" ht="12.75">
      <c r="A44" s="533"/>
      <c r="B44" s="766" t="s">
        <v>1455</v>
      </c>
      <c r="C44" s="764">
        <f>SUM(D44:W44)</f>
        <v>1358601</v>
      </c>
      <c r="D44" s="763">
        <f>'O4 Summary by Class &amp; Accounts'!E57</f>
        <v>847417.83796859044</v>
      </c>
      <c r="E44" s="763">
        <f>'O4 Summary by Class &amp; Accounts'!F57</f>
        <v>262865.6226897334</v>
      </c>
      <c r="F44" s="763">
        <f>'O4 Summary by Class &amp; Accounts'!G57</f>
        <v>218917.59456915673</v>
      </c>
      <c r="G44" s="763">
        <f>'O4 Summary by Class &amp; Accounts'!H57</f>
        <v>0</v>
      </c>
      <c r="H44" s="763">
        <f>'O4 Summary by Class &amp; Accounts'!I57</f>
        <v>0</v>
      </c>
      <c r="I44" s="763">
        <f>'O4 Summary by Class &amp; Accounts'!J57</f>
        <v>0</v>
      </c>
      <c r="J44" s="763">
        <f>'O4 Summary by Class &amp; Accounts'!K57</f>
        <v>27288.699474137862</v>
      </c>
      <c r="K44" s="763">
        <f>'O4 Summary by Class &amp; Accounts'!L57</f>
        <v>0</v>
      </c>
      <c r="L44" s="763">
        <f>'O4 Summary by Class &amp; Accounts'!M57</f>
        <v>2111.2452983815074</v>
      </c>
      <c r="M44" s="763">
        <f>'O4 Summary by Class &amp; Accounts'!N57</f>
        <v>0</v>
      </c>
      <c r="N44" s="763">
        <f>'O4 Summary by Class &amp; Accounts'!O57</f>
        <v>0</v>
      </c>
      <c r="O44" s="763">
        <f>'O4 Summary by Class &amp; Accounts'!P57</f>
        <v>0</v>
      </c>
      <c r="P44" s="763">
        <f>'O4 Summary by Class &amp; Accounts'!Q57</f>
        <v>0</v>
      </c>
      <c r="Q44" s="763">
        <f>'O4 Summary by Class &amp; Accounts'!R57</f>
        <v>0</v>
      </c>
      <c r="R44" s="763">
        <f>'O4 Summary by Class &amp; Accounts'!S57</f>
        <v>0</v>
      </c>
      <c r="S44" s="763">
        <f>'O4 Summary by Class &amp; Accounts'!T57</f>
        <v>0</v>
      </c>
      <c r="T44" s="763">
        <f>'O4 Summary by Class &amp; Accounts'!U57</f>
        <v>0</v>
      </c>
      <c r="U44" s="763">
        <f>'O4 Summary by Class &amp; Accounts'!V57</f>
        <v>0</v>
      </c>
      <c r="V44" s="763">
        <f>'O4 Summary by Class &amp; Accounts'!W57</f>
        <v>0</v>
      </c>
      <c r="W44" s="651">
        <f>'O4 Summary by Class &amp; Accounts'!X57</f>
        <v>0</v>
      </c>
      <c r="X44" s="763"/>
    </row>
    <row r="45" spans="1:24" s="650" customFormat="1" ht="12.75">
      <c r="A45" s="533"/>
      <c r="B45" s="766" t="s">
        <v>347</v>
      </c>
      <c r="C45" s="764">
        <f>SUM(D45:W45)</f>
        <v>-1071331</v>
      </c>
      <c r="D45" s="666">
        <f>IF(ISERROR('O7 Amortization'!G55+'O7 Amortization'!G125+'O7 Amortization'!G196+'O7 Amortization'!G267+'O7 Amortization'!AB55+'O7 Amortization'!AB125+'O7 Amortization'!AB196+'O7 Amortization'!AB267), "-", 'O7 Amortization'!G55+'O7 Amortization'!G125+'O7 Amortization'!G196+'O7 Amortization'!G267+'O7 Amortization'!AB55+'O7 Amortization'!AB125+'O7 Amortization'!AB196+'O7 Amortization'!AB267)</f>
        <v>-668235.19176618301</v>
      </c>
      <c r="E45" s="666">
        <f>IF(ISERROR('O7 Amortization'!H55+'O7 Amortization'!H125+'O7 Amortization'!H196+'O7 Amortization'!H267+'O7 Amortization'!AC55+'O7 Amortization'!AC125+'O7 Amortization'!AC196+'O7 Amortization'!AC267), "-", 'O7 Amortization'!H55+'O7 Amortization'!H125+'O7 Amortization'!H196+'O7 Amortization'!H267+'O7 Amortization'!AC55+'O7 Amortization'!AC125+'O7 Amortization'!AC196+'O7 Amortization'!AC267)</f>
        <v>-207283.88277486531</v>
      </c>
      <c r="F45" s="666">
        <f>IF(ISERROR('O7 Amortization'!I55+'O7 Amortization'!I125+'O7 Amortization'!I196+'O7 Amortization'!I267+'O7 Amortization'!AD55+'O7 Amortization'!AD125+'O7 Amortization'!AD196+'O7 Amortization'!AD267), "-", 'O7 Amortization'!I55+'O7 Amortization'!I125+'O7 Amortization'!I196+'O7 Amortization'!I267+'O7 Amortization'!AD55+'O7 Amortization'!AD125+'O7 Amortization'!AD196+'O7 Amortization'!AD267)</f>
        <v>-172628.46524282644</v>
      </c>
      <c r="G45" s="666">
        <f>IF(ISERROR('O7 Amortization'!J55+'O7 Amortization'!J125+'O7 Amortization'!J196+'O7 Amortization'!J267+'O7 Amortization'!AE55+'O7 Amortization'!AE125+'O7 Amortization'!AE196+'O7 Amortization'!AE267), "-", 'O7 Amortization'!J55+'O7 Amortization'!J125+'O7 Amortization'!J196+'O7 Amortization'!J267+'O7 Amortization'!AE55+'O7 Amortization'!AE125+'O7 Amortization'!AE196+'O7 Amortization'!AE267)</f>
        <v>0</v>
      </c>
      <c r="H45" s="666">
        <f>IF(ISERROR('O7 Amortization'!K55+'O7 Amortization'!K125+'O7 Amortization'!K196+'O7 Amortization'!K267+'O7 Amortization'!AF55+'O7 Amortization'!AF125+'O7 Amortization'!AF196+'O7 Amortization'!AF267), "-", 'O7 Amortization'!K55+'O7 Amortization'!K125+'O7 Amortization'!K196+'O7 Amortization'!K267+'O7 Amortization'!AF55+'O7 Amortization'!AF125+'O7 Amortization'!AF196+'O7 Amortization'!AF267)</f>
        <v>0</v>
      </c>
      <c r="I45" s="666">
        <f>IF(ISERROR('O7 Amortization'!L55+'O7 Amortization'!L125+'O7 Amortization'!L196+'O7 Amortization'!L267+'O7 Amortization'!AG55+'O7 Amortization'!AG125+'O7 Amortization'!AG196+'O7 Amortization'!AG267), "-", 'O7 Amortization'!L55+'O7 Amortization'!L125+'O7 Amortization'!L196+'O7 Amortization'!L267+'O7 Amortization'!AG55+'O7 Amortization'!AG125+'O7 Amortization'!AG196+'O7 Amortization'!AG267)</f>
        <v>0</v>
      </c>
      <c r="J45" s="666">
        <f>IF(ISERROR('O7 Amortization'!M55+'O7 Amortization'!M125+'O7 Amortization'!M196+'O7 Amortization'!M267+'O7 Amortization'!AH55+'O7 Amortization'!AH125+'O7 Amortization'!AH196+'O7 Amortization'!AH267), "-", 'O7 Amortization'!M55+'O7 Amortization'!M125+'O7 Amortization'!M196+'O7 Amortization'!M267+'O7 Amortization'!AH55+'O7 Amortization'!AH125+'O7 Amortization'!AH196+'O7 Amortization'!AH267)</f>
        <v>-21518.628130207169</v>
      </c>
      <c r="K45" s="666">
        <f>IF(ISERROR('O7 Amortization'!N55+'O7 Amortization'!N125+'O7 Amortization'!N196+'O7 Amortization'!N267+'O7 Amortization'!AI55+'O7 Amortization'!AI125+'O7 Amortization'!AI196+'O7 Amortization'!AI267), "-", 'O7 Amortization'!N55+'O7 Amortization'!N125+'O7 Amortization'!N196+'O7 Amortization'!N267+'O7 Amortization'!AI55+'O7 Amortization'!AI125+'O7 Amortization'!AI196+'O7 Amortization'!AI267)</f>
        <v>0</v>
      </c>
      <c r="L45" s="666">
        <f>IF(ISERROR('O7 Amortization'!O55+'O7 Amortization'!O125+'O7 Amortization'!O196+'O7 Amortization'!O267+'O7 Amortization'!AJ55+'O7 Amortization'!AJ125+'O7 Amortization'!AJ196+'O7 Amortization'!AJ267), "-", 'O7 Amortization'!O55+'O7 Amortization'!O125+'O7 Amortization'!O196+'O7 Amortization'!O267+'O7 Amortization'!AJ55+'O7 Amortization'!AJ125+'O7 Amortization'!AJ196+'O7 Amortization'!AJ267)</f>
        <v>-1664.8320859180576</v>
      </c>
      <c r="M45" s="666">
        <f>IF(ISERROR('O7 Amortization'!P55+'O7 Amortization'!P125+'O7 Amortization'!P196+'O7 Amortization'!P267+'O7 Amortization'!AK55+'O7 Amortization'!AK125+'O7 Amortization'!AK196+'O7 Amortization'!AK267), "-", 'O7 Amortization'!P55+'O7 Amortization'!P125+'O7 Amortization'!P196+'O7 Amortization'!P267+'O7 Amortization'!AK55+'O7 Amortization'!AK125+'O7 Amortization'!AK196+'O7 Amortization'!AK267)</f>
        <v>0</v>
      </c>
      <c r="N45" s="666">
        <f>IF(ISERROR('O7 Amortization'!Q55+'O7 Amortization'!Q125+'O7 Amortization'!Q196+'O7 Amortization'!Q267+'O7 Amortization'!AL55+'O7 Amortization'!AL125+'O7 Amortization'!AL196+'O7 Amortization'!AL267), "-", 'O7 Amortization'!Q55+'O7 Amortization'!Q125+'O7 Amortization'!Q196+'O7 Amortization'!Q267+'O7 Amortization'!AL55+'O7 Amortization'!AL125+'O7 Amortization'!AL196+'O7 Amortization'!AL267)</f>
        <v>0</v>
      </c>
      <c r="O45" s="666">
        <f>IF(ISERROR('O7 Amortization'!R55+'O7 Amortization'!R125+'O7 Amortization'!R196+'O7 Amortization'!R267+'O7 Amortization'!AM55+'O7 Amortization'!AM125+'O7 Amortization'!AM196+'O7 Amortization'!AM267), "-", 'O7 Amortization'!R55+'O7 Amortization'!R125+'O7 Amortization'!R196+'O7 Amortization'!R267+'O7 Amortization'!AM55+'O7 Amortization'!AM125+'O7 Amortization'!AM196+'O7 Amortization'!AM267)</f>
        <v>0</v>
      </c>
      <c r="P45" s="666">
        <f>IF(ISERROR('O7 Amortization'!S55+'O7 Amortization'!S125+'O7 Amortization'!S196+'O7 Amortization'!S267+'O7 Amortization'!AN55+'O7 Amortization'!AN125+'O7 Amortization'!AN196+'O7 Amortization'!AN267), "-", 'O7 Amortization'!S55+'O7 Amortization'!S125+'O7 Amortization'!S196+'O7 Amortization'!S267+'O7 Amortization'!AN55+'O7 Amortization'!AN125+'O7 Amortization'!AN196+'O7 Amortization'!AN267)</f>
        <v>0</v>
      </c>
      <c r="Q45" s="666">
        <f>IF(ISERROR('O7 Amortization'!T55+'O7 Amortization'!T125+'O7 Amortization'!T196+'O7 Amortization'!T267+'O7 Amortization'!AO55+'O7 Amortization'!AO125+'O7 Amortization'!AO196+'O7 Amortization'!AO267), "-", 'O7 Amortization'!T55+'O7 Amortization'!T125+'O7 Amortization'!T196+'O7 Amortization'!T267+'O7 Amortization'!AO55+'O7 Amortization'!AO125+'O7 Amortization'!AO196+'O7 Amortization'!AO267)</f>
        <v>0</v>
      </c>
      <c r="R45" s="666">
        <f>IF(ISERROR('O7 Amortization'!U55+'O7 Amortization'!U125+'O7 Amortization'!U196+'O7 Amortization'!U267+'O7 Amortization'!AP55+'O7 Amortization'!AP125+'O7 Amortization'!AP196+'O7 Amortization'!AP267), "-", 'O7 Amortization'!U55+'O7 Amortization'!U125+'O7 Amortization'!U196+'O7 Amortization'!U267+'O7 Amortization'!AP55+'O7 Amortization'!AP125+'O7 Amortization'!AP196+'O7 Amortization'!AP267)</f>
        <v>0</v>
      </c>
      <c r="S45" s="666">
        <f>IF(ISERROR('O7 Amortization'!V55+'O7 Amortization'!V125+'O7 Amortization'!V196+'O7 Amortization'!V267+'O7 Amortization'!AQ55+'O7 Amortization'!AQ125+'O7 Amortization'!AQ196+'O7 Amortization'!AQ267), "-", 'O7 Amortization'!V55+'O7 Amortization'!V125+'O7 Amortization'!V196+'O7 Amortization'!V267+'O7 Amortization'!AQ55+'O7 Amortization'!AQ125+'O7 Amortization'!AQ196+'O7 Amortization'!AQ267)</f>
        <v>0</v>
      </c>
      <c r="T45" s="666">
        <f>IF(ISERROR('O7 Amortization'!W55+'O7 Amortization'!W125+'O7 Amortization'!W196+'O7 Amortization'!W267+'O7 Amortization'!AR55+'O7 Amortization'!AR125+'O7 Amortization'!AR196+'O7 Amortization'!AR267), "-", 'O7 Amortization'!W55+'O7 Amortization'!W125+'O7 Amortization'!W196+'O7 Amortization'!W267+'O7 Amortization'!AR55+'O7 Amortization'!AR125+'O7 Amortization'!AR196+'O7 Amortization'!AR267)</f>
        <v>0</v>
      </c>
      <c r="U45" s="666">
        <f>IF(ISERROR('O7 Amortization'!X55+'O7 Amortization'!X125+'O7 Amortization'!X196+'O7 Amortization'!X267+'O7 Amortization'!AS55+'O7 Amortization'!AS125+'O7 Amortization'!AS196+'O7 Amortization'!AS267), "-", 'O7 Amortization'!X55+'O7 Amortization'!X125+'O7 Amortization'!X196+'O7 Amortization'!X267+'O7 Amortization'!AS55+'O7 Amortization'!AS125+'O7 Amortization'!AS196+'O7 Amortization'!AS267)</f>
        <v>0</v>
      </c>
      <c r="V45" s="666">
        <f>IF(ISERROR('O7 Amortization'!Y55+'O7 Amortization'!Y125+'O7 Amortization'!Y196+'O7 Amortization'!Y267+'O7 Amortization'!AT55+'O7 Amortization'!AT125+'O7 Amortization'!AT196+'O7 Amortization'!AT267), "-", 'O7 Amortization'!Y55+'O7 Amortization'!Y125+'O7 Amortization'!Y196+'O7 Amortization'!Y267+'O7 Amortization'!AT55+'O7 Amortization'!AT125+'O7 Amortization'!AT196+'O7 Amortization'!AT267)</f>
        <v>0</v>
      </c>
      <c r="W45" s="667">
        <f>IF(ISERROR('O7 Amortization'!Z55+'O7 Amortization'!Z125+'O7 Amortization'!Z196+'O7 Amortization'!Z267+'O7 Amortization'!AU55+'O7 Amortization'!AU125+'O7 Amortization'!AU196+'O7 Amortization'!AU267), "-", 'O7 Amortization'!Z55+'O7 Amortization'!Z125+'O7 Amortization'!Z196+'O7 Amortization'!Z267+'O7 Amortization'!AU55+'O7 Amortization'!AU125+'O7 Amortization'!AU196+'O7 Amortization'!AU267)</f>
        <v>0</v>
      </c>
      <c r="X45" s="763"/>
    </row>
    <row r="46" spans="1:24" s="650" customFormat="1" ht="12.75">
      <c r="A46" s="533"/>
      <c r="B46" s="766" t="s">
        <v>348</v>
      </c>
      <c r="C46" s="764">
        <f>SUM(D46:W46)</f>
        <v>287269.99999999994</v>
      </c>
      <c r="D46" s="666">
        <f>IF(ISERROR(D44+D45), "-", D44+D45)</f>
        <v>179182.64620240743</v>
      </c>
      <c r="E46" s="666">
        <f t="shared" ref="E46:W46" si="8">IF(ISERROR(E44+E45), "-", E44+E45)</f>
        <v>55581.739914868085</v>
      </c>
      <c r="F46" s="666">
        <f t="shared" si="8"/>
        <v>46289.129326330294</v>
      </c>
      <c r="G46" s="666">
        <f t="shared" si="8"/>
        <v>0</v>
      </c>
      <c r="H46" s="666">
        <f t="shared" si="8"/>
        <v>0</v>
      </c>
      <c r="I46" s="666">
        <f t="shared" si="8"/>
        <v>0</v>
      </c>
      <c r="J46" s="666">
        <f t="shared" si="8"/>
        <v>5770.0713439306928</v>
      </c>
      <c r="K46" s="666">
        <f t="shared" si="8"/>
        <v>0</v>
      </c>
      <c r="L46" s="666">
        <f t="shared" si="8"/>
        <v>446.41321246344978</v>
      </c>
      <c r="M46" s="666">
        <f t="shared" si="8"/>
        <v>0</v>
      </c>
      <c r="N46" s="666">
        <f t="shared" si="8"/>
        <v>0</v>
      </c>
      <c r="O46" s="666">
        <f t="shared" si="8"/>
        <v>0</v>
      </c>
      <c r="P46" s="666">
        <f t="shared" si="8"/>
        <v>0</v>
      </c>
      <c r="Q46" s="666">
        <f t="shared" si="8"/>
        <v>0</v>
      </c>
      <c r="R46" s="666">
        <f t="shared" si="8"/>
        <v>0</v>
      </c>
      <c r="S46" s="666">
        <f t="shared" si="8"/>
        <v>0</v>
      </c>
      <c r="T46" s="666">
        <f t="shared" si="8"/>
        <v>0</v>
      </c>
      <c r="U46" s="666">
        <f t="shared" si="8"/>
        <v>0</v>
      </c>
      <c r="V46" s="666">
        <f t="shared" si="8"/>
        <v>0</v>
      </c>
      <c r="W46" s="667">
        <f t="shared" si="8"/>
        <v>0</v>
      </c>
      <c r="X46" s="763"/>
    </row>
    <row r="47" spans="1:24" s="650" customFormat="1" ht="12.75">
      <c r="A47" s="533"/>
      <c r="B47" s="766" t="s">
        <v>359</v>
      </c>
      <c r="C47" s="764">
        <f>SUM(D47:W47)</f>
        <v>29227.47898687933</v>
      </c>
      <c r="D47" s="763">
        <f>IF(ISERROR(D46/D37*D33),0,D46/D37*D33)</f>
        <v>18230.434875532763</v>
      </c>
      <c r="E47" s="763">
        <f t="shared" ref="E47:W47" si="9">IF(ISERROR(E46/E37*E33),0,E46/E37*E33)</f>
        <v>5655.0079556375495</v>
      </c>
      <c r="F47" s="763">
        <f t="shared" si="9"/>
        <v>4709.5574014211697</v>
      </c>
      <c r="G47" s="763">
        <f t="shared" si="9"/>
        <v>0</v>
      </c>
      <c r="H47" s="763">
        <f t="shared" si="9"/>
        <v>0</v>
      </c>
      <c r="I47" s="763">
        <f t="shared" si="9"/>
        <v>0</v>
      </c>
      <c r="J47" s="763">
        <f t="shared" si="9"/>
        <v>587.059696304971</v>
      </c>
      <c r="K47" s="763">
        <f t="shared" si="9"/>
        <v>0</v>
      </c>
      <c r="L47" s="763">
        <f t="shared" si="9"/>
        <v>45.419057982875941</v>
      </c>
      <c r="M47" s="763">
        <f t="shared" si="9"/>
        <v>0</v>
      </c>
      <c r="N47" s="763">
        <f t="shared" si="9"/>
        <v>0</v>
      </c>
      <c r="O47" s="763">
        <f t="shared" si="9"/>
        <v>0</v>
      </c>
      <c r="P47" s="763">
        <f t="shared" si="9"/>
        <v>0</v>
      </c>
      <c r="Q47" s="763">
        <f t="shared" si="9"/>
        <v>0</v>
      </c>
      <c r="R47" s="763">
        <f t="shared" si="9"/>
        <v>0</v>
      </c>
      <c r="S47" s="763">
        <f t="shared" si="9"/>
        <v>0</v>
      </c>
      <c r="T47" s="763">
        <f t="shared" si="9"/>
        <v>0</v>
      </c>
      <c r="U47" s="763">
        <f t="shared" si="9"/>
        <v>0</v>
      </c>
      <c r="V47" s="763">
        <f t="shared" si="9"/>
        <v>0</v>
      </c>
      <c r="W47" s="651">
        <f t="shared" si="9"/>
        <v>0</v>
      </c>
      <c r="X47" s="763"/>
    </row>
    <row r="48" spans="1:24" s="650" customFormat="1" ht="12.75">
      <c r="A48" s="533"/>
      <c r="B48" s="766" t="s">
        <v>1206</v>
      </c>
      <c r="C48" s="764">
        <f>SUM(D48:W48)</f>
        <v>316497.47898687935</v>
      </c>
      <c r="D48" s="763">
        <f t="shared" ref="D48:W48" si="10">SUM(D46:D47)</f>
        <v>197413.08107794018</v>
      </c>
      <c r="E48" s="763">
        <f t="shared" si="10"/>
        <v>61236.747870505635</v>
      </c>
      <c r="F48" s="763">
        <f t="shared" si="10"/>
        <v>50998.686727751461</v>
      </c>
      <c r="G48" s="763">
        <f t="shared" si="10"/>
        <v>0</v>
      </c>
      <c r="H48" s="763">
        <f t="shared" si="10"/>
        <v>0</v>
      </c>
      <c r="I48" s="763">
        <f t="shared" si="10"/>
        <v>0</v>
      </c>
      <c r="J48" s="763">
        <f t="shared" si="10"/>
        <v>6357.1310402356639</v>
      </c>
      <c r="K48" s="763">
        <f t="shared" si="10"/>
        <v>0</v>
      </c>
      <c r="L48" s="763">
        <f t="shared" si="10"/>
        <v>491.83227044632571</v>
      </c>
      <c r="M48" s="763">
        <f t="shared" si="10"/>
        <v>0</v>
      </c>
      <c r="N48" s="763">
        <f t="shared" si="10"/>
        <v>0</v>
      </c>
      <c r="O48" s="763">
        <f t="shared" si="10"/>
        <v>0</v>
      </c>
      <c r="P48" s="763">
        <f t="shared" si="10"/>
        <v>0</v>
      </c>
      <c r="Q48" s="763">
        <f t="shared" si="10"/>
        <v>0</v>
      </c>
      <c r="R48" s="763">
        <f t="shared" si="10"/>
        <v>0</v>
      </c>
      <c r="S48" s="763">
        <f t="shared" si="10"/>
        <v>0</v>
      </c>
      <c r="T48" s="763">
        <f t="shared" si="10"/>
        <v>0</v>
      </c>
      <c r="U48" s="763">
        <f t="shared" si="10"/>
        <v>0</v>
      </c>
      <c r="V48" s="763">
        <f t="shared" si="10"/>
        <v>0</v>
      </c>
      <c r="W48" s="651">
        <f t="shared" si="10"/>
        <v>0</v>
      </c>
      <c r="X48" s="763"/>
    </row>
    <row r="49" spans="1:24" s="650" customFormat="1" ht="12.75">
      <c r="A49" s="533"/>
      <c r="B49" s="766"/>
      <c r="C49" s="764"/>
      <c r="D49" s="763"/>
      <c r="E49" s="763"/>
      <c r="F49" s="763"/>
      <c r="G49" s="763"/>
      <c r="H49" s="763"/>
      <c r="I49" s="763"/>
      <c r="J49" s="763"/>
      <c r="K49" s="763"/>
      <c r="L49" s="763"/>
      <c r="M49" s="763"/>
      <c r="N49" s="763"/>
      <c r="O49" s="763"/>
      <c r="P49" s="763"/>
      <c r="Q49" s="763"/>
      <c r="R49" s="763"/>
      <c r="S49" s="763"/>
      <c r="T49" s="763"/>
      <c r="U49" s="763"/>
      <c r="V49" s="763"/>
      <c r="W49" s="651"/>
      <c r="X49" s="763"/>
    </row>
    <row r="50" spans="1:24" s="650" customFormat="1" ht="12.75">
      <c r="A50" s="533"/>
      <c r="B50" s="893" t="s">
        <v>724</v>
      </c>
      <c r="C50" s="764"/>
      <c r="D50" s="763"/>
      <c r="E50" s="763"/>
      <c r="F50" s="763"/>
      <c r="G50" s="763"/>
      <c r="H50" s="763"/>
      <c r="I50" s="763"/>
      <c r="J50" s="763"/>
      <c r="K50" s="763"/>
      <c r="L50" s="763"/>
      <c r="M50" s="763"/>
      <c r="N50" s="763"/>
      <c r="O50" s="763"/>
      <c r="P50" s="763"/>
      <c r="Q50" s="763"/>
      <c r="R50" s="763"/>
      <c r="S50" s="763"/>
      <c r="T50" s="763"/>
      <c r="U50" s="763"/>
      <c r="V50" s="763"/>
      <c r="W50" s="651"/>
      <c r="X50" s="763"/>
    </row>
    <row r="51" spans="1:24" s="672" customFormat="1" ht="12.75">
      <c r="A51" s="13"/>
      <c r="B51" s="775" t="s">
        <v>288</v>
      </c>
      <c r="C51" s="764">
        <f>SUM(D51:W51)</f>
        <v>91000</v>
      </c>
      <c r="D51" s="763">
        <f>'O4 Summary by Class &amp; Accounts'!E131</f>
        <v>58968.629793605651</v>
      </c>
      <c r="E51" s="763">
        <f>'O4 Summary by Class &amp; Accounts'!F131</f>
        <v>18055.951607314586</v>
      </c>
      <c r="F51" s="763">
        <f>'O4 Summary by Class &amp; Accounts'!G131</f>
        <v>11937.458235783495</v>
      </c>
      <c r="G51" s="763">
        <f>'O4 Summary by Class &amp; Accounts'!H131</f>
        <v>0</v>
      </c>
      <c r="H51" s="763">
        <f>'O4 Summary by Class &amp; Accounts'!I131</f>
        <v>0</v>
      </c>
      <c r="I51" s="763">
        <f>'O4 Summary by Class &amp; Accounts'!J131</f>
        <v>0</v>
      </c>
      <c r="J51" s="763">
        <f>'O4 Summary by Class &amp; Accounts'!K131</f>
        <v>1891.52541337497</v>
      </c>
      <c r="K51" s="763">
        <f>'O4 Summary by Class &amp; Accounts'!L131</f>
        <v>0</v>
      </c>
      <c r="L51" s="763">
        <f>'O4 Summary by Class &amp; Accounts'!M131</f>
        <v>146.43494992129493</v>
      </c>
      <c r="M51" s="763">
        <f>'O4 Summary by Class &amp; Accounts'!N131</f>
        <v>0</v>
      </c>
      <c r="N51" s="763">
        <f>'O4 Summary by Class &amp; Accounts'!O131</f>
        <v>0</v>
      </c>
      <c r="O51" s="763">
        <f>'O4 Summary by Class &amp; Accounts'!P131</f>
        <v>0</v>
      </c>
      <c r="P51" s="763">
        <f>'O4 Summary by Class &amp; Accounts'!Q131</f>
        <v>0</v>
      </c>
      <c r="Q51" s="763">
        <f>'O4 Summary by Class &amp; Accounts'!R131</f>
        <v>0</v>
      </c>
      <c r="R51" s="763">
        <f>'O4 Summary by Class &amp; Accounts'!S131</f>
        <v>0</v>
      </c>
      <c r="S51" s="763">
        <f>'O4 Summary by Class &amp; Accounts'!T131</f>
        <v>0</v>
      </c>
      <c r="T51" s="763">
        <f>'O4 Summary by Class &amp; Accounts'!U131</f>
        <v>0</v>
      </c>
      <c r="U51" s="763">
        <f>'O4 Summary by Class &amp; Accounts'!V131</f>
        <v>0</v>
      </c>
      <c r="V51" s="763">
        <f>'O4 Summary by Class &amp; Accounts'!W131</f>
        <v>0</v>
      </c>
      <c r="W51" s="651">
        <f>'O4 Summary by Class &amp; Accounts'!X131</f>
        <v>0</v>
      </c>
      <c r="X51" s="776"/>
    </row>
    <row r="52" spans="1:24" s="672" customFormat="1" ht="12.75">
      <c r="A52" s="13"/>
      <c r="B52" s="777" t="s">
        <v>289</v>
      </c>
      <c r="C52" s="764">
        <f>SUM(D52:W52)</f>
        <v>0</v>
      </c>
      <c r="D52" s="763">
        <f>'O4 Summary by Class &amp; Accounts'!E132</f>
        <v>0</v>
      </c>
      <c r="E52" s="763">
        <f>'O4 Summary by Class &amp; Accounts'!F132</f>
        <v>0</v>
      </c>
      <c r="F52" s="763">
        <f>'O4 Summary by Class &amp; Accounts'!G132</f>
        <v>0</v>
      </c>
      <c r="G52" s="763">
        <f>'O4 Summary by Class &amp; Accounts'!H132</f>
        <v>0</v>
      </c>
      <c r="H52" s="763">
        <f>'O4 Summary by Class &amp; Accounts'!I132</f>
        <v>0</v>
      </c>
      <c r="I52" s="763">
        <f>'O4 Summary by Class &amp; Accounts'!J132</f>
        <v>0</v>
      </c>
      <c r="J52" s="763">
        <f>'O4 Summary by Class &amp; Accounts'!K132</f>
        <v>0</v>
      </c>
      <c r="K52" s="763">
        <f>'O4 Summary by Class &amp; Accounts'!L132</f>
        <v>0</v>
      </c>
      <c r="L52" s="763">
        <f>'O4 Summary by Class &amp; Accounts'!M132</f>
        <v>0</v>
      </c>
      <c r="M52" s="763">
        <f>'O4 Summary by Class &amp; Accounts'!N132</f>
        <v>0</v>
      </c>
      <c r="N52" s="763">
        <f>'O4 Summary by Class &amp; Accounts'!O132</f>
        <v>0</v>
      </c>
      <c r="O52" s="763">
        <f>'O4 Summary by Class &amp; Accounts'!P132</f>
        <v>0</v>
      </c>
      <c r="P52" s="763">
        <f>'O4 Summary by Class &amp; Accounts'!Q132</f>
        <v>0</v>
      </c>
      <c r="Q52" s="763">
        <f>'O4 Summary by Class &amp; Accounts'!R132</f>
        <v>0</v>
      </c>
      <c r="R52" s="763">
        <f>'O4 Summary by Class &amp; Accounts'!S132</f>
        <v>0</v>
      </c>
      <c r="S52" s="763">
        <f>'O4 Summary by Class &amp; Accounts'!T132</f>
        <v>0</v>
      </c>
      <c r="T52" s="763">
        <f>'O4 Summary by Class &amp; Accounts'!U132</f>
        <v>0</v>
      </c>
      <c r="U52" s="763">
        <f>'O4 Summary by Class &amp; Accounts'!V132</f>
        <v>0</v>
      </c>
      <c r="V52" s="763">
        <f>'O4 Summary by Class &amp; Accounts'!W132</f>
        <v>0</v>
      </c>
      <c r="W52" s="651">
        <f>'O4 Summary by Class &amp; Accounts'!X132</f>
        <v>0</v>
      </c>
    </row>
    <row r="53" spans="1:24" s="672" customFormat="1" ht="12.75">
      <c r="A53" s="13"/>
      <c r="B53" s="777" t="s">
        <v>290</v>
      </c>
      <c r="C53" s="764">
        <f>SUM(D53:W53)</f>
        <v>128000</v>
      </c>
      <c r="D53" s="763">
        <f>'O4 Summary by Class &amp; Accounts'!E149</f>
        <v>82944.885863533214</v>
      </c>
      <c r="E53" s="763">
        <f>'O4 Summary by Class &amp; Accounts'!F149</f>
        <v>25397.382480618322</v>
      </c>
      <c r="F53" s="763">
        <f>'O4 Summary by Class &amp; Accounts'!G149</f>
        <v>16791.150045937226</v>
      </c>
      <c r="G53" s="763">
        <f>'O4 Summary by Class &amp; Accounts'!H149</f>
        <v>0</v>
      </c>
      <c r="H53" s="763">
        <f>'O4 Summary by Class &amp; Accounts'!I149</f>
        <v>0</v>
      </c>
      <c r="I53" s="763">
        <f>'O4 Summary by Class &amp; Accounts'!J149</f>
        <v>0</v>
      </c>
      <c r="J53" s="763">
        <f>'O4 Summary by Class &amp; Accounts'!K149</f>
        <v>2660.6071748571007</v>
      </c>
      <c r="K53" s="763">
        <f>'O4 Summary by Class &amp; Accounts'!L149</f>
        <v>0</v>
      </c>
      <c r="L53" s="763">
        <f>'O4 Summary by Class &amp; Accounts'!M149</f>
        <v>205.97443505412912</v>
      </c>
      <c r="M53" s="763">
        <f>'O4 Summary by Class &amp; Accounts'!N149</f>
        <v>0</v>
      </c>
      <c r="N53" s="763">
        <f>'O4 Summary by Class &amp; Accounts'!O149</f>
        <v>0</v>
      </c>
      <c r="O53" s="763">
        <f>'O4 Summary by Class &amp; Accounts'!P149</f>
        <v>0</v>
      </c>
      <c r="P53" s="763">
        <f>'O4 Summary by Class &amp; Accounts'!Q149</f>
        <v>0</v>
      </c>
      <c r="Q53" s="763">
        <f>'O4 Summary by Class &amp; Accounts'!R149</f>
        <v>0</v>
      </c>
      <c r="R53" s="763">
        <f>'O4 Summary by Class &amp; Accounts'!S149</f>
        <v>0</v>
      </c>
      <c r="S53" s="763">
        <f>'O4 Summary by Class &amp; Accounts'!T149</f>
        <v>0</v>
      </c>
      <c r="T53" s="763">
        <f>'O4 Summary by Class &amp; Accounts'!U149</f>
        <v>0</v>
      </c>
      <c r="U53" s="763">
        <f>'O4 Summary by Class &amp; Accounts'!V149</f>
        <v>0</v>
      </c>
      <c r="V53" s="763">
        <f>'O4 Summary by Class &amp; Accounts'!W149</f>
        <v>0</v>
      </c>
      <c r="W53" s="651">
        <f>'O4 Summary by Class &amp; Accounts'!X149</f>
        <v>0</v>
      </c>
    </row>
    <row r="54" spans="1:24" s="672" customFormat="1" ht="12.75">
      <c r="A54" s="13"/>
      <c r="B54" s="777" t="s">
        <v>291</v>
      </c>
      <c r="C54" s="764">
        <f>SUM(D54:W54)</f>
        <v>35000</v>
      </c>
      <c r="D54" s="763">
        <f>'O4 Summary by Class &amp; Accounts'!E153</f>
        <v>22680.242228309864</v>
      </c>
      <c r="E54" s="763">
        <f>'O4 Summary by Class &amp; Accounts'!F153</f>
        <v>6944.5967720440731</v>
      </c>
      <c r="F54" s="763">
        <f>'O4 Summary by Class &amp; Accounts'!G153</f>
        <v>4591.3300906859595</v>
      </c>
      <c r="G54" s="763">
        <f>'O4 Summary by Class &amp; Accounts'!H153</f>
        <v>0</v>
      </c>
      <c r="H54" s="763">
        <f>'O4 Summary by Class &amp; Accounts'!I153</f>
        <v>0</v>
      </c>
      <c r="I54" s="763">
        <f>'O4 Summary by Class &amp; Accounts'!J153</f>
        <v>0</v>
      </c>
      <c r="J54" s="763">
        <f>'O4 Summary by Class &amp; Accounts'!K153</f>
        <v>727.50977437498841</v>
      </c>
      <c r="K54" s="763">
        <f>'O4 Summary by Class &amp; Accounts'!L153</f>
        <v>0</v>
      </c>
      <c r="L54" s="763">
        <f>'O4 Summary by Class &amp; Accounts'!M153</f>
        <v>56.321134585113434</v>
      </c>
      <c r="M54" s="763">
        <f>'O4 Summary by Class &amp; Accounts'!N153</f>
        <v>0</v>
      </c>
      <c r="N54" s="763">
        <f>'O4 Summary by Class &amp; Accounts'!O153</f>
        <v>0</v>
      </c>
      <c r="O54" s="763">
        <f>'O4 Summary by Class &amp; Accounts'!P153</f>
        <v>0</v>
      </c>
      <c r="P54" s="763">
        <f>'O4 Summary by Class &amp; Accounts'!Q153</f>
        <v>0</v>
      </c>
      <c r="Q54" s="763">
        <f>'O4 Summary by Class &amp; Accounts'!R153</f>
        <v>0</v>
      </c>
      <c r="R54" s="763">
        <f>'O4 Summary by Class &amp; Accounts'!S153</f>
        <v>0</v>
      </c>
      <c r="S54" s="763">
        <f>'O4 Summary by Class &amp; Accounts'!T153</f>
        <v>0</v>
      </c>
      <c r="T54" s="763">
        <f>'O4 Summary by Class &amp; Accounts'!U153</f>
        <v>0</v>
      </c>
      <c r="U54" s="763">
        <f>'O4 Summary by Class &amp; Accounts'!V153</f>
        <v>0</v>
      </c>
      <c r="V54" s="763">
        <f>'O4 Summary by Class &amp; Accounts'!W153</f>
        <v>0</v>
      </c>
      <c r="W54" s="651">
        <f>'O4 Summary by Class &amp; Accounts'!X153</f>
        <v>0</v>
      </c>
    </row>
    <row r="55" spans="1:24" s="847" customFormat="1" ht="20.25" customHeight="1">
      <c r="A55" s="611"/>
      <c r="B55" s="894" t="s">
        <v>688</v>
      </c>
      <c r="C55" s="899">
        <f>SUM(D55:W55)</f>
        <v>253999.99999999997</v>
      </c>
      <c r="D55" s="900">
        <f>SUM(D51:D54)</f>
        <v>164593.75788544872</v>
      </c>
      <c r="E55" s="900">
        <f t="shared" ref="E55:W55" si="11">SUM(E51:E54)</f>
        <v>50397.930859976979</v>
      </c>
      <c r="F55" s="900">
        <f t="shared" si="11"/>
        <v>33319.938372406679</v>
      </c>
      <c r="G55" s="900">
        <f t="shared" si="11"/>
        <v>0</v>
      </c>
      <c r="H55" s="900">
        <f t="shared" si="11"/>
        <v>0</v>
      </c>
      <c r="I55" s="900">
        <f t="shared" si="11"/>
        <v>0</v>
      </c>
      <c r="J55" s="900">
        <f t="shared" si="11"/>
        <v>5279.6423626070591</v>
      </c>
      <c r="K55" s="900">
        <f t="shared" si="11"/>
        <v>0</v>
      </c>
      <c r="L55" s="900">
        <f t="shared" si="11"/>
        <v>408.73051956053746</v>
      </c>
      <c r="M55" s="900">
        <f t="shared" si="11"/>
        <v>0</v>
      </c>
      <c r="N55" s="900">
        <f t="shared" si="11"/>
        <v>0</v>
      </c>
      <c r="O55" s="900">
        <f t="shared" si="11"/>
        <v>0</v>
      </c>
      <c r="P55" s="900">
        <f t="shared" si="11"/>
        <v>0</v>
      </c>
      <c r="Q55" s="900">
        <f t="shared" si="11"/>
        <v>0</v>
      </c>
      <c r="R55" s="900">
        <f t="shared" si="11"/>
        <v>0</v>
      </c>
      <c r="S55" s="900">
        <f t="shared" si="11"/>
        <v>0</v>
      </c>
      <c r="T55" s="900">
        <f t="shared" si="11"/>
        <v>0</v>
      </c>
      <c r="U55" s="900">
        <f t="shared" si="11"/>
        <v>0</v>
      </c>
      <c r="V55" s="900">
        <f t="shared" si="11"/>
        <v>0</v>
      </c>
      <c r="W55" s="901">
        <f t="shared" si="11"/>
        <v>0</v>
      </c>
    </row>
    <row r="56" spans="1:24" s="672" customFormat="1" ht="12.75">
      <c r="A56" s="13"/>
      <c r="B56" s="630"/>
      <c r="C56" s="778"/>
      <c r="D56" s="776"/>
      <c r="E56" s="776"/>
      <c r="F56" s="776"/>
      <c r="G56" s="776"/>
      <c r="H56" s="776"/>
      <c r="I56" s="776"/>
      <c r="J56" s="776"/>
      <c r="K56" s="776"/>
      <c r="L56" s="776"/>
      <c r="M56" s="776"/>
      <c r="N56" s="776"/>
      <c r="O56" s="776"/>
      <c r="P56" s="776"/>
      <c r="Q56" s="776"/>
      <c r="R56" s="776"/>
      <c r="S56" s="776"/>
      <c r="T56" s="776"/>
      <c r="U56" s="776"/>
      <c r="V56" s="776"/>
      <c r="W56" s="779"/>
    </row>
    <row r="57" spans="1:24" s="776" customFormat="1" ht="12.75">
      <c r="A57" s="7"/>
      <c r="B57" s="766" t="s">
        <v>1455</v>
      </c>
      <c r="C57" s="764">
        <f>SUM(D57:W57)</f>
        <v>1358601</v>
      </c>
      <c r="D57" s="763">
        <f>D44</f>
        <v>847417.83796859044</v>
      </c>
      <c r="E57" s="763">
        <f t="shared" ref="E57:W57" si="12">E44</f>
        <v>262865.6226897334</v>
      </c>
      <c r="F57" s="763">
        <f t="shared" si="12"/>
        <v>218917.59456915673</v>
      </c>
      <c r="G57" s="763">
        <f t="shared" si="12"/>
        <v>0</v>
      </c>
      <c r="H57" s="763">
        <f t="shared" si="12"/>
        <v>0</v>
      </c>
      <c r="I57" s="763">
        <f t="shared" si="12"/>
        <v>0</v>
      </c>
      <c r="J57" s="763">
        <f t="shared" si="12"/>
        <v>27288.699474137862</v>
      </c>
      <c r="K57" s="763">
        <f t="shared" si="12"/>
        <v>0</v>
      </c>
      <c r="L57" s="763">
        <f t="shared" si="12"/>
        <v>2111.2452983815074</v>
      </c>
      <c r="M57" s="763">
        <f t="shared" si="12"/>
        <v>0</v>
      </c>
      <c r="N57" s="763">
        <f t="shared" si="12"/>
        <v>0</v>
      </c>
      <c r="O57" s="763">
        <f t="shared" si="12"/>
        <v>0</v>
      </c>
      <c r="P57" s="763">
        <f t="shared" si="12"/>
        <v>0</v>
      </c>
      <c r="Q57" s="763">
        <f t="shared" si="12"/>
        <v>0</v>
      </c>
      <c r="R57" s="763">
        <f t="shared" si="12"/>
        <v>0</v>
      </c>
      <c r="S57" s="763">
        <f t="shared" si="12"/>
        <v>0</v>
      </c>
      <c r="T57" s="763">
        <f t="shared" si="12"/>
        <v>0</v>
      </c>
      <c r="U57" s="763">
        <f t="shared" si="12"/>
        <v>0</v>
      </c>
      <c r="V57" s="763">
        <f t="shared" si="12"/>
        <v>0</v>
      </c>
      <c r="W57" s="651">
        <f t="shared" si="12"/>
        <v>0</v>
      </c>
      <c r="X57" s="780"/>
    </row>
    <row r="58" spans="1:24" s="785" customFormat="1" ht="12.75">
      <c r="A58" s="752"/>
      <c r="B58" s="781"/>
      <c r="C58" s="767"/>
      <c r="D58" s="782"/>
      <c r="E58" s="782"/>
      <c r="F58" s="782"/>
      <c r="G58" s="782"/>
      <c r="H58" s="782"/>
      <c r="I58" s="782"/>
      <c r="J58" s="782"/>
      <c r="K58" s="782"/>
      <c r="L58" s="782"/>
      <c r="M58" s="782"/>
      <c r="N58" s="782"/>
      <c r="O58" s="782"/>
      <c r="P58" s="782"/>
      <c r="Q58" s="782"/>
      <c r="R58" s="782"/>
      <c r="S58" s="782"/>
      <c r="T58" s="782"/>
      <c r="U58" s="782"/>
      <c r="V58" s="782"/>
      <c r="W58" s="783"/>
      <c r="X58" s="784"/>
    </row>
    <row r="59" spans="1:24" s="776" customFormat="1" ht="12.75">
      <c r="A59" s="7"/>
      <c r="B59" s="786" t="s">
        <v>723</v>
      </c>
      <c r="C59" s="787">
        <f>SUM(D59:W59)</f>
        <v>8801642.7800099999</v>
      </c>
      <c r="D59" s="788">
        <f>'O6 Source Data for E2'!D88+'O6 Source Data for E2'!Y88</f>
        <v>5569189.9613530962</v>
      </c>
      <c r="E59" s="788">
        <f>'O6 Source Data for E2'!E88+'O6 Source Data for E2'!Z88</f>
        <v>1814208.5959937223</v>
      </c>
      <c r="F59" s="788">
        <f>'O6 Source Data for E2'!F88+'O6 Source Data for E2'!AA88</f>
        <v>1241724.0691225943</v>
      </c>
      <c r="G59" s="788">
        <f>'O6 Source Data for E2'!G88+'O6 Source Data for E2'!AB88</f>
        <v>0</v>
      </c>
      <c r="H59" s="788">
        <f>'O6 Source Data for E2'!H88+'O6 Source Data for E2'!AC88</f>
        <v>0</v>
      </c>
      <c r="I59" s="788">
        <f>'O6 Source Data for E2'!I88+'O6 Source Data for E2'!AD88</f>
        <v>0</v>
      </c>
      <c r="J59" s="788">
        <f>'O6 Source Data for E2'!J88+'O6 Source Data for E2'!AE88</f>
        <v>162294.76505121964</v>
      </c>
      <c r="K59" s="788">
        <f>'O6 Source Data for E2'!K88+'O6 Source Data for E2'!AF88</f>
        <v>0</v>
      </c>
      <c r="L59" s="788">
        <f>'O6 Source Data for E2'!L88+'O6 Source Data for E2'!AG88</f>
        <v>14225.3884893666</v>
      </c>
      <c r="M59" s="788">
        <f>'O6 Source Data for E2'!M88+'O6 Source Data for E2'!AH88</f>
        <v>0</v>
      </c>
      <c r="N59" s="788">
        <f>'O6 Source Data for E2'!N88+'O6 Source Data for E2'!AI88</f>
        <v>0</v>
      </c>
      <c r="O59" s="788">
        <f>'O6 Source Data for E2'!O88+'O6 Source Data for E2'!AJ88</f>
        <v>0</v>
      </c>
      <c r="P59" s="788">
        <f>'O6 Source Data for E2'!P88+'O6 Source Data for E2'!AK88</f>
        <v>0</v>
      </c>
      <c r="Q59" s="788">
        <f>'O6 Source Data for E2'!Q88+'O6 Source Data for E2'!AL88</f>
        <v>0</v>
      </c>
      <c r="R59" s="788">
        <f>'O6 Source Data for E2'!R88+'O6 Source Data for E2'!AM88</f>
        <v>0</v>
      </c>
      <c r="S59" s="788">
        <f>'O6 Source Data for E2'!S88+'O6 Source Data for E2'!AN88</f>
        <v>0</v>
      </c>
      <c r="T59" s="788">
        <f>'O6 Source Data for E2'!T88+'O6 Source Data for E2'!AO88</f>
        <v>0</v>
      </c>
      <c r="U59" s="788">
        <f>'O6 Source Data for E2'!U88+'O6 Source Data for E2'!AP88</f>
        <v>0</v>
      </c>
      <c r="V59" s="788">
        <f>'O6 Source Data for E2'!V88+'O6 Source Data for E2'!AQ88</f>
        <v>0</v>
      </c>
      <c r="W59" s="789">
        <f>'O6 Source Data for E2'!W88+'O6 Source Data for E2'!AR88</f>
        <v>0</v>
      </c>
    </row>
    <row r="60" spans="1:24" s="672" customFormat="1" ht="12.75">
      <c r="A60" s="13"/>
    </row>
    <row r="61" spans="1:24" s="672" customFormat="1" ht="12.75">
      <c r="A61" s="13"/>
    </row>
    <row r="62" spans="1:24" s="672" customFormat="1" ht="12.75">
      <c r="A62" s="13"/>
    </row>
    <row r="63" spans="1:24" s="672" customFormat="1" ht="12.75">
      <c r="A63" s="13"/>
    </row>
    <row r="64" spans="1:24" s="672" customFormat="1" ht="12.75">
      <c r="A64" s="13"/>
    </row>
    <row r="65" spans="1:1" s="672" customFormat="1" ht="12.75">
      <c r="A65" s="13"/>
    </row>
    <row r="66" spans="1:1" s="672" customFormat="1" ht="12.75">
      <c r="A66" s="13"/>
    </row>
    <row r="67" spans="1:1" s="672" customFormat="1" ht="12.75">
      <c r="A67" s="13"/>
    </row>
    <row r="68" spans="1:1" s="672" customFormat="1" ht="12.75">
      <c r="A68" s="13"/>
    </row>
    <row r="69" spans="1:1" s="672" customFormat="1" ht="12.75">
      <c r="A69" s="13"/>
    </row>
    <row r="70" spans="1:1" s="672" customFormat="1" ht="12.75">
      <c r="A70" s="13"/>
    </row>
    <row r="71" spans="1:1" s="672" customFormat="1" ht="12.75">
      <c r="A71" s="13"/>
    </row>
    <row r="72" spans="1:1" s="672" customFormat="1" ht="12.75">
      <c r="A72" s="13"/>
    </row>
    <row r="73" spans="1:1" s="672" customFormat="1" ht="12.75">
      <c r="A73" s="13"/>
    </row>
    <row r="74" spans="1:1" s="672" customFormat="1" ht="12.75">
      <c r="A74" s="13"/>
    </row>
    <row r="75" spans="1:1" s="672" customFormat="1" ht="12.75">
      <c r="A75" s="13"/>
    </row>
    <row r="76" spans="1:1" s="672" customFormat="1" ht="12.75">
      <c r="A76" s="13"/>
    </row>
    <row r="77" spans="1:1" s="672" customFormat="1" ht="12.75">
      <c r="A77" s="13"/>
    </row>
    <row r="78" spans="1:1" s="672" customFormat="1" ht="12.75">
      <c r="A78" s="13"/>
    </row>
    <row r="79" spans="1:1" s="672" customFormat="1" ht="12.75">
      <c r="A79" s="13"/>
    </row>
    <row r="80" spans="1:1" s="672" customFormat="1" ht="12.75">
      <c r="A80" s="13"/>
    </row>
    <row r="81" spans="1:1" s="672" customFormat="1" ht="12.75">
      <c r="A81" s="13"/>
    </row>
    <row r="82" spans="1:1" s="672" customFormat="1" ht="12.75">
      <c r="A82" s="13"/>
    </row>
    <row r="83" spans="1:1" s="672" customFormat="1" ht="12.75">
      <c r="A83" s="13"/>
    </row>
    <row r="84" spans="1:1" s="672" customFormat="1" ht="12.75">
      <c r="A84" s="13"/>
    </row>
    <row r="85" spans="1:1" s="672" customFormat="1" ht="12.75">
      <c r="A85" s="13"/>
    </row>
    <row r="86" spans="1:1" s="672" customFormat="1" ht="12.75">
      <c r="A86" s="13"/>
    </row>
    <row r="87" spans="1:1" s="672" customFormat="1" ht="12.75">
      <c r="A87" s="13"/>
    </row>
    <row r="88" spans="1:1" s="672" customFormat="1" ht="12.75">
      <c r="A88" s="13"/>
    </row>
    <row r="89" spans="1:1" s="672" customFormat="1" ht="12.75">
      <c r="A89" s="13"/>
    </row>
    <row r="90" spans="1:1" s="672" customFormat="1" ht="12.75">
      <c r="A90" s="13"/>
    </row>
    <row r="91" spans="1:1" s="672" customFormat="1" ht="12.75">
      <c r="A91" s="13"/>
    </row>
    <row r="92" spans="1:1" s="672" customFormat="1" ht="12.75">
      <c r="A92" s="13"/>
    </row>
    <row r="93" spans="1:1" s="672" customFormat="1" ht="12.75">
      <c r="A93" s="13"/>
    </row>
    <row r="94" spans="1:1" s="672" customFormat="1" ht="12.75">
      <c r="A94" s="13"/>
    </row>
    <row r="95" spans="1:1" s="672" customFormat="1" ht="12.75">
      <c r="A95" s="13"/>
    </row>
    <row r="96" spans="1:1" s="672" customFormat="1" ht="12.75">
      <c r="A96" s="13"/>
    </row>
    <row r="97" spans="1:1" s="672" customFormat="1" ht="12.75">
      <c r="A97" s="13"/>
    </row>
    <row r="98" spans="1:1" s="672" customFormat="1" ht="12.75">
      <c r="A98" s="13"/>
    </row>
    <row r="99" spans="1:1" s="672" customFormat="1" ht="12.75">
      <c r="A99" s="13"/>
    </row>
    <row r="100" spans="1:1" s="672" customFormat="1" ht="12.75">
      <c r="A100" s="13"/>
    </row>
    <row r="101" spans="1:1" s="672" customFormat="1" ht="12.75">
      <c r="A101" s="13"/>
    </row>
    <row r="102" spans="1:1" s="672" customFormat="1" ht="12.75">
      <c r="A102" s="13"/>
    </row>
    <row r="103" spans="1:1" s="672" customFormat="1" ht="12.75">
      <c r="A103" s="13"/>
    </row>
    <row r="104" spans="1:1" s="672" customFormat="1" ht="12.75">
      <c r="A104" s="13"/>
    </row>
    <row r="105" spans="1:1" s="672" customFormat="1" ht="12.75">
      <c r="A105" s="13"/>
    </row>
    <row r="106" spans="1:1" s="672" customFormat="1" ht="12.75">
      <c r="A106" s="13"/>
    </row>
    <row r="107" spans="1:1" s="672" customFormat="1" ht="12.75">
      <c r="A107" s="13"/>
    </row>
    <row r="108" spans="1:1" s="672" customFormat="1" ht="12.75">
      <c r="A108" s="13"/>
    </row>
    <row r="109" spans="1:1" s="672" customFormat="1" ht="12.75">
      <c r="A109" s="13"/>
    </row>
    <row r="110" spans="1:1" s="672" customFormat="1" ht="12.75">
      <c r="A110" s="13"/>
    </row>
    <row r="111" spans="1:1" s="672" customFormat="1" ht="12.75">
      <c r="A111" s="13"/>
    </row>
    <row r="112" spans="1:1" s="672" customFormat="1" ht="12.75">
      <c r="A112" s="13"/>
    </row>
    <row r="113" spans="1:1" s="672" customFormat="1" ht="12.75">
      <c r="A113" s="13"/>
    </row>
    <row r="114" spans="1:1" s="672" customFormat="1" ht="12.75">
      <c r="A114" s="13"/>
    </row>
    <row r="115" spans="1:1" s="672" customFormat="1" ht="12.75">
      <c r="A115" s="13"/>
    </row>
    <row r="116" spans="1:1" s="672" customFormat="1" ht="12.75">
      <c r="A116" s="13"/>
    </row>
    <row r="117" spans="1:1" s="672" customFormat="1" ht="12.75">
      <c r="A117" s="13"/>
    </row>
    <row r="118" spans="1:1" s="672" customFormat="1" ht="12.75">
      <c r="A118" s="13"/>
    </row>
    <row r="119" spans="1:1" s="672" customFormat="1" ht="12.75">
      <c r="A119" s="13"/>
    </row>
    <row r="120" spans="1:1" s="672" customFormat="1" ht="12.75">
      <c r="A120" s="13"/>
    </row>
    <row r="121" spans="1:1" s="672" customFormat="1" ht="12.75">
      <c r="A121" s="13"/>
    </row>
    <row r="122" spans="1:1" s="672" customFormat="1" ht="12.75">
      <c r="A122" s="13"/>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codeName="Sheet1" enableFormatConditionsCalculation="0">
    <tabColor indexed="42"/>
    <pageSetUpPr fitToPage="1"/>
  </sheetPr>
  <dimension ref="A1:T456"/>
  <sheetViews>
    <sheetView topLeftCell="A109" workbookViewId="0">
      <selection activeCell="C49" sqref="C49"/>
    </sheetView>
  </sheetViews>
  <sheetFormatPr defaultColWidth="8.85546875" defaultRowHeight="11.25"/>
  <cols>
    <col min="1" max="1" width="18.5703125" style="13" customWidth="1"/>
    <col min="2" max="2" width="15.28515625" style="13" customWidth="1"/>
    <col min="3" max="3" width="30.140625" style="13" customWidth="1"/>
    <col min="4" max="4" width="19" style="13" customWidth="1"/>
    <col min="5" max="5" width="19.140625" style="13" customWidth="1"/>
    <col min="6" max="6" width="11.85546875" style="13" customWidth="1"/>
    <col min="7" max="7" width="9.85546875" style="13" customWidth="1"/>
    <col min="8" max="8" width="13" style="13" customWidth="1"/>
    <col min="9" max="9" width="8.85546875" style="13" customWidth="1"/>
    <col min="10" max="10" width="11" style="13" bestFit="1" customWidth="1"/>
    <col min="11" max="19" width="8.85546875" style="13" customWidth="1"/>
    <col min="20" max="20" width="8.85546875" style="13" hidden="1" customWidth="1"/>
    <col min="21" max="16384" width="8.85546875" style="13"/>
  </cols>
  <sheetData>
    <row r="1" spans="1:20" ht="120.75" customHeight="1">
      <c r="B1" s="2370"/>
      <c r="C1" s="2370"/>
      <c r="D1" s="2370"/>
      <c r="E1" s="2371"/>
      <c r="F1" s="2371"/>
      <c r="G1" s="2371"/>
      <c r="T1" s="13" t="s">
        <v>98</v>
      </c>
    </row>
    <row r="2" spans="1:20" ht="30" customHeight="1">
      <c r="B2" s="2372"/>
      <c r="C2" s="2372"/>
      <c r="D2" s="2372"/>
      <c r="E2" s="2372"/>
      <c r="F2" s="2372"/>
      <c r="G2" s="2372"/>
      <c r="T2" s="13" t="s">
        <v>99</v>
      </c>
    </row>
    <row r="3" spans="1:20" ht="15.75" customHeight="1">
      <c r="G3" s="14"/>
      <c r="T3" s="13" t="s">
        <v>100</v>
      </c>
    </row>
    <row r="4" spans="1:20" ht="25.5">
      <c r="B4" s="15" t="s">
        <v>862</v>
      </c>
      <c r="G4" s="2203" t="s">
        <v>1619</v>
      </c>
      <c r="H4" s="2202">
        <v>3.1</v>
      </c>
      <c r="T4" s="13" t="s">
        <v>101</v>
      </c>
    </row>
    <row r="5" spans="1:20" ht="2.25" customHeight="1">
      <c r="B5" s="15"/>
    </row>
    <row r="6" spans="1:20" ht="6" customHeight="1">
      <c r="A6" s="16"/>
      <c r="B6" s="16"/>
      <c r="C6" s="16"/>
      <c r="D6" s="16"/>
      <c r="E6" s="16"/>
      <c r="F6" s="16"/>
      <c r="G6" s="16"/>
    </row>
    <row r="7" spans="1:20">
      <c r="A7" s="17"/>
    </row>
    <row r="8" spans="1:20" ht="12" thickBot="1">
      <c r="A8" s="17"/>
    </row>
    <row r="9" spans="1:20" ht="15.75">
      <c r="A9" s="2186"/>
      <c r="B9" s="2187" t="s">
        <v>863</v>
      </c>
      <c r="C9" s="2373" t="s">
        <v>1758</v>
      </c>
      <c r="D9" s="2374"/>
      <c r="E9" s="2374"/>
      <c r="F9" s="2375"/>
    </row>
    <row r="10" spans="1:20" ht="16.5" thickBot="1">
      <c r="A10" s="2186"/>
      <c r="B10" s="2187"/>
      <c r="C10" s="19"/>
      <c r="D10" s="19"/>
      <c r="E10" s="19"/>
    </row>
    <row r="11" spans="1:20" ht="18" customHeight="1">
      <c r="A11" s="2186"/>
      <c r="B11" s="2187" t="s">
        <v>453</v>
      </c>
      <c r="C11" s="2220" t="s">
        <v>1759</v>
      </c>
      <c r="D11" s="2018"/>
    </row>
    <row r="12" spans="1:20" s="20" customFormat="1" ht="15" customHeight="1" thickBot="1">
      <c r="C12" s="21"/>
      <c r="D12" s="21"/>
      <c r="E12" s="21"/>
    </row>
    <row r="13" spans="1:20" s="20" customFormat="1" ht="15" customHeight="1">
      <c r="B13" s="2187" t="s">
        <v>1635</v>
      </c>
      <c r="C13" s="2201">
        <v>41593</v>
      </c>
    </row>
    <row r="14" spans="1:20" s="20" customFormat="1" ht="15" customHeight="1">
      <c r="C14" s="21"/>
      <c r="D14" s="21"/>
      <c r="E14" s="21"/>
    </row>
    <row r="15" spans="1:20" s="20" customFormat="1" ht="27.75" customHeight="1" thickBot="1">
      <c r="A15" s="2377" t="s">
        <v>1632</v>
      </c>
      <c r="B15" s="2377"/>
      <c r="C15" s="21"/>
      <c r="D15" s="21"/>
      <c r="E15" s="21"/>
    </row>
    <row r="16" spans="1:20" s="20" customFormat="1" ht="15.75">
      <c r="B16" s="2188" t="s">
        <v>864</v>
      </c>
      <c r="C16" s="2378" t="s">
        <v>1760</v>
      </c>
      <c r="D16" s="2379"/>
      <c r="E16" s="22"/>
    </row>
    <row r="17" spans="1:8" s="20" customFormat="1" ht="16.5" thickBot="1">
      <c r="C17" s="1967"/>
      <c r="D17" s="1967"/>
      <c r="E17" s="21"/>
    </row>
    <row r="18" spans="1:8" s="20" customFormat="1" ht="15.75">
      <c r="B18" s="2188" t="s">
        <v>865</v>
      </c>
      <c r="C18" s="2378" t="s">
        <v>1761</v>
      </c>
      <c r="D18" s="2379"/>
      <c r="E18" s="22"/>
    </row>
    <row r="19" spans="1:8" s="20" customFormat="1" ht="18.75" customHeight="1" thickBot="1">
      <c r="C19" s="1967"/>
      <c r="D19" s="1967"/>
      <c r="E19" s="21"/>
    </row>
    <row r="20" spans="1:8" s="20" customFormat="1" ht="15" customHeight="1">
      <c r="B20" s="2188" t="s">
        <v>866</v>
      </c>
      <c r="C20" s="2378" t="s">
        <v>1762</v>
      </c>
      <c r="D20" s="2379"/>
      <c r="E20" s="22"/>
    </row>
    <row r="21" spans="1:8" ht="15" customHeight="1" thickBot="1">
      <c r="A21" s="421"/>
      <c r="B21" s="421"/>
      <c r="C21" s="1968"/>
      <c r="D21" s="1968"/>
      <c r="E21" s="23"/>
    </row>
    <row r="22" spans="1:8" ht="15" customHeight="1">
      <c r="A22" s="421"/>
      <c r="B22" s="2188" t="s">
        <v>867</v>
      </c>
      <c r="C22" s="2380" t="s">
        <v>1763</v>
      </c>
      <c r="D22" s="2379"/>
      <c r="E22" s="22"/>
    </row>
    <row r="23" spans="1:8" ht="15" customHeight="1"/>
    <row r="24" spans="1:8" ht="15" customHeight="1"/>
    <row r="25" spans="1:8" ht="15" customHeight="1">
      <c r="A25" s="24" t="s">
        <v>868</v>
      </c>
    </row>
    <row r="26" spans="1:8" ht="105.75" customHeight="1">
      <c r="A26" s="2381" t="s">
        <v>877</v>
      </c>
      <c r="B26" s="2381"/>
      <c r="C26" s="2381"/>
      <c r="D26" s="2381"/>
      <c r="E26" s="2381"/>
      <c r="F26" s="2381"/>
      <c r="G26" s="2381"/>
      <c r="H26" s="26"/>
    </row>
    <row r="27" spans="1:8" ht="12.75">
      <c r="A27" s="25"/>
      <c r="B27" s="25"/>
      <c r="C27" s="25"/>
      <c r="D27" s="25"/>
      <c r="E27" s="25"/>
      <c r="F27" s="25"/>
      <c r="G27" s="25"/>
      <c r="H27" s="26"/>
    </row>
    <row r="28" spans="1:8" ht="12.75">
      <c r="A28" s="25"/>
      <c r="B28" s="25"/>
      <c r="C28" s="25"/>
      <c r="D28" s="25"/>
      <c r="E28" s="25"/>
      <c r="F28" s="25"/>
      <c r="G28" s="25"/>
      <c r="H28" s="26"/>
    </row>
    <row r="29" spans="1:8" ht="30" customHeight="1">
      <c r="A29" s="2382" t="s">
        <v>869</v>
      </c>
      <c r="B29" s="2383"/>
      <c r="C29" s="2383"/>
      <c r="D29" s="2383"/>
      <c r="E29" s="2383"/>
      <c r="F29" s="2383"/>
      <c r="G29" s="2383"/>
      <c r="H29" s="2383"/>
    </row>
    <row r="30" spans="1:8" ht="15" customHeight="1">
      <c r="C30" s="27" t="s">
        <v>870</v>
      </c>
      <c r="D30" s="2184"/>
      <c r="F30" s="7"/>
    </row>
    <row r="31" spans="1:8" ht="15" customHeight="1">
      <c r="C31" s="27" t="s">
        <v>871</v>
      </c>
      <c r="D31" s="2182"/>
      <c r="F31" s="7"/>
    </row>
    <row r="32" spans="1:8" ht="15" customHeight="1">
      <c r="C32" s="27" t="s">
        <v>383</v>
      </c>
      <c r="D32" s="2185"/>
      <c r="F32" s="7"/>
    </row>
    <row r="33" spans="1:7" ht="15" customHeight="1">
      <c r="C33" s="27" t="s">
        <v>1188</v>
      </c>
      <c r="D33" s="28" t="s">
        <v>1188</v>
      </c>
    </row>
    <row r="34" spans="1:7" ht="15" customHeight="1">
      <c r="C34" s="27" t="s">
        <v>1187</v>
      </c>
      <c r="D34" s="29" t="s">
        <v>1187</v>
      </c>
    </row>
    <row r="35" spans="1:7" ht="15" customHeight="1">
      <c r="C35" s="27" t="s">
        <v>384</v>
      </c>
      <c r="D35" s="2183"/>
      <c r="F35" s="7"/>
    </row>
    <row r="36" spans="1:7" ht="15" customHeight="1"/>
    <row r="37" spans="1:7" ht="15.75">
      <c r="A37" s="30" t="s">
        <v>872</v>
      </c>
      <c r="B37" s="31"/>
    </row>
    <row r="38" spans="1:7" ht="12" thickBot="1"/>
    <row r="39" spans="1:7" s="32" customFormat="1">
      <c r="A39" s="2384" t="s">
        <v>1092</v>
      </c>
      <c r="B39" s="2055" t="s">
        <v>1093</v>
      </c>
      <c r="C39" s="2055" t="s">
        <v>1094</v>
      </c>
      <c r="D39" s="2386" t="s">
        <v>1095</v>
      </c>
      <c r="E39" s="2387"/>
      <c r="F39" s="2387"/>
      <c r="G39" s="2388"/>
    </row>
    <row r="40" spans="1:7" s="32" customFormat="1">
      <c r="A40" s="2385"/>
      <c r="B40" s="2056" t="s">
        <v>1096</v>
      </c>
      <c r="C40" s="2056" t="s">
        <v>1097</v>
      </c>
      <c r="D40" s="2367" t="s">
        <v>1098</v>
      </c>
      <c r="E40" s="2368"/>
      <c r="F40" s="2368"/>
      <c r="G40" s="2369"/>
    </row>
    <row r="41" spans="1:7" s="32" customFormat="1">
      <c r="A41" s="2385"/>
      <c r="B41" s="2056" t="s">
        <v>1099</v>
      </c>
      <c r="C41" s="2056" t="s">
        <v>1100</v>
      </c>
      <c r="D41" s="2376" t="s">
        <v>454</v>
      </c>
      <c r="E41" s="2368"/>
      <c r="F41" s="2368"/>
      <c r="G41" s="2369"/>
    </row>
    <row r="42" spans="1:7" s="32" customFormat="1" ht="23.25" customHeight="1">
      <c r="A42" s="2385"/>
      <c r="B42" s="2056" t="s">
        <v>1101</v>
      </c>
      <c r="C42" s="2056" t="s">
        <v>386</v>
      </c>
      <c r="D42" s="2367" t="s">
        <v>1102</v>
      </c>
      <c r="E42" s="2368"/>
      <c r="F42" s="2368"/>
      <c r="G42" s="2369"/>
    </row>
    <row r="43" spans="1:7" s="32" customFormat="1">
      <c r="A43" s="2385"/>
      <c r="B43" s="2057" t="s">
        <v>411</v>
      </c>
      <c r="C43" s="2056" t="s">
        <v>1108</v>
      </c>
      <c r="D43" s="2367" t="s">
        <v>1109</v>
      </c>
      <c r="E43" s="2368"/>
      <c r="F43" s="2368"/>
      <c r="G43" s="2369"/>
    </row>
    <row r="44" spans="1:7" s="32" customFormat="1">
      <c r="A44" s="2385"/>
      <c r="B44" s="2057" t="s">
        <v>409</v>
      </c>
      <c r="C44" s="2057" t="s">
        <v>412</v>
      </c>
      <c r="D44" s="2376" t="s">
        <v>413</v>
      </c>
      <c r="E44" s="2389"/>
      <c r="F44" s="2389"/>
      <c r="G44" s="2390"/>
    </row>
    <row r="45" spans="1:7" s="32" customFormat="1">
      <c r="A45" s="2385"/>
      <c r="B45" s="2057" t="s">
        <v>416</v>
      </c>
      <c r="C45" s="2057" t="s">
        <v>414</v>
      </c>
      <c r="D45" s="2376" t="s">
        <v>415</v>
      </c>
      <c r="E45" s="2368"/>
      <c r="F45" s="2368"/>
      <c r="G45" s="2369"/>
    </row>
    <row r="46" spans="1:7" s="32" customFormat="1">
      <c r="A46" s="2385"/>
      <c r="B46" s="2057" t="s">
        <v>410</v>
      </c>
      <c r="C46" s="2056" t="s">
        <v>1103</v>
      </c>
      <c r="D46" s="2367" t="s">
        <v>1104</v>
      </c>
      <c r="E46" s="2368"/>
      <c r="F46" s="2368"/>
      <c r="G46" s="2369"/>
    </row>
    <row r="47" spans="1:7" s="32" customFormat="1" ht="21.75" customHeight="1">
      <c r="A47" s="2385"/>
      <c r="B47" s="2056" t="s">
        <v>387</v>
      </c>
      <c r="C47" s="2056" t="s">
        <v>389</v>
      </c>
      <c r="D47" s="2367" t="s">
        <v>1174</v>
      </c>
      <c r="E47" s="2368"/>
      <c r="F47" s="2368"/>
      <c r="G47" s="2369"/>
    </row>
    <row r="48" spans="1:7" s="32" customFormat="1" ht="21.75" customHeight="1">
      <c r="A48" s="2385"/>
      <c r="B48" s="2056" t="s">
        <v>388</v>
      </c>
      <c r="C48" s="2056" t="s">
        <v>390</v>
      </c>
      <c r="D48" s="2367" t="s">
        <v>1175</v>
      </c>
      <c r="E48" s="2368"/>
      <c r="F48" s="2368"/>
      <c r="G48" s="2369"/>
    </row>
    <row r="49" spans="1:7" s="32" customFormat="1">
      <c r="A49" s="2385"/>
      <c r="B49" s="2056" t="s">
        <v>1107</v>
      </c>
      <c r="C49" s="2056" t="s">
        <v>1105</v>
      </c>
      <c r="D49" s="2367" t="s">
        <v>1106</v>
      </c>
      <c r="E49" s="2368"/>
      <c r="F49" s="2368"/>
      <c r="G49" s="2369"/>
    </row>
    <row r="50" spans="1:7" s="32" customFormat="1">
      <c r="A50" s="2385"/>
      <c r="B50" s="2056" t="s">
        <v>1110</v>
      </c>
      <c r="C50" s="2056" t="s">
        <v>1177</v>
      </c>
      <c r="D50" s="2367"/>
      <c r="E50" s="2368"/>
      <c r="F50" s="2368"/>
      <c r="G50" s="2369"/>
    </row>
    <row r="51" spans="1:7" s="32" customFormat="1">
      <c r="A51" s="2399" t="s">
        <v>1112</v>
      </c>
      <c r="B51" s="34" t="s">
        <v>1113</v>
      </c>
      <c r="C51" s="34" t="s">
        <v>1114</v>
      </c>
      <c r="D51" s="2391" t="s">
        <v>385</v>
      </c>
      <c r="E51" s="2391"/>
      <c r="F51" s="2391"/>
      <c r="G51" s="2392"/>
    </row>
    <row r="52" spans="1:7" s="32" customFormat="1">
      <c r="A52" s="2399"/>
      <c r="B52" s="34" t="s">
        <v>1115</v>
      </c>
      <c r="C52" s="34" t="s">
        <v>1116</v>
      </c>
      <c r="D52" s="2391" t="s">
        <v>1117</v>
      </c>
      <c r="E52" s="2391"/>
      <c r="F52" s="2391"/>
      <c r="G52" s="2392"/>
    </row>
    <row r="53" spans="1:7" s="32" customFormat="1">
      <c r="A53" s="2399"/>
      <c r="B53" s="34" t="s">
        <v>103</v>
      </c>
      <c r="C53" s="34" t="s">
        <v>102</v>
      </c>
      <c r="D53" s="34"/>
      <c r="E53" s="34"/>
      <c r="F53" s="34"/>
      <c r="G53" s="1588"/>
    </row>
    <row r="54" spans="1:7" s="32" customFormat="1">
      <c r="A54" s="2399"/>
      <c r="B54" s="34" t="s">
        <v>104</v>
      </c>
      <c r="C54" s="34" t="s">
        <v>106</v>
      </c>
      <c r="D54" s="34"/>
      <c r="E54" s="34"/>
      <c r="F54" s="34"/>
      <c r="G54" s="1588"/>
    </row>
    <row r="55" spans="1:7" s="32" customFormat="1">
      <c r="A55" s="2399"/>
      <c r="B55" s="34" t="s">
        <v>105</v>
      </c>
      <c r="C55" s="34" t="s">
        <v>107</v>
      </c>
      <c r="D55" s="34"/>
      <c r="E55" s="34"/>
      <c r="F55" s="34"/>
      <c r="G55" s="1588"/>
    </row>
    <row r="56" spans="1:7" s="32" customFormat="1">
      <c r="A56" s="2399"/>
      <c r="B56" s="34" t="s">
        <v>370</v>
      </c>
      <c r="C56" s="34" t="s">
        <v>375</v>
      </c>
      <c r="D56" s="2391"/>
      <c r="E56" s="2391"/>
      <c r="F56" s="2391"/>
      <c r="G56" s="2392"/>
    </row>
    <row r="57" spans="1:7" s="32" customFormat="1">
      <c r="A57" s="2399"/>
      <c r="B57" s="34" t="s">
        <v>371</v>
      </c>
      <c r="C57" s="34" t="s">
        <v>376</v>
      </c>
      <c r="D57" s="2391"/>
      <c r="E57" s="2391"/>
      <c r="F57" s="2391"/>
      <c r="G57" s="2392"/>
    </row>
    <row r="58" spans="1:7" s="32" customFormat="1">
      <c r="A58" s="2399"/>
      <c r="B58" s="34" t="s">
        <v>372</v>
      </c>
      <c r="C58" s="34" t="s">
        <v>378</v>
      </c>
      <c r="D58" s="2391"/>
      <c r="E58" s="2391"/>
      <c r="F58" s="2391"/>
      <c r="G58" s="2392"/>
    </row>
    <row r="59" spans="1:7" s="32" customFormat="1">
      <c r="A59" s="2399"/>
      <c r="B59" s="34" t="s">
        <v>373</v>
      </c>
      <c r="C59" s="34" t="s">
        <v>379</v>
      </c>
      <c r="D59" s="2391"/>
      <c r="E59" s="2391"/>
      <c r="F59" s="2391"/>
      <c r="G59" s="2392"/>
    </row>
    <row r="60" spans="1:7" s="32" customFormat="1">
      <c r="A60" s="2399"/>
      <c r="B60" s="34" t="s">
        <v>374</v>
      </c>
      <c r="C60" s="34" t="s">
        <v>380</v>
      </c>
      <c r="D60" s="2391"/>
      <c r="E60" s="2391"/>
      <c r="F60" s="2391"/>
      <c r="G60" s="2392"/>
    </row>
    <row r="61" spans="1:7" s="32" customFormat="1">
      <c r="A61" s="2399"/>
      <c r="B61" s="1996" t="s">
        <v>418</v>
      </c>
      <c r="C61" s="1996" t="s">
        <v>419</v>
      </c>
      <c r="D61" s="34"/>
      <c r="E61" s="34"/>
      <c r="F61" s="34"/>
      <c r="G61" s="1588"/>
    </row>
    <row r="62" spans="1:7" s="32" customFormat="1">
      <c r="A62" s="2399"/>
      <c r="B62" s="34" t="s">
        <v>1118</v>
      </c>
      <c r="C62" s="34" t="s">
        <v>1119</v>
      </c>
      <c r="D62" s="2391" t="s">
        <v>1120</v>
      </c>
      <c r="E62" s="2391"/>
      <c r="F62" s="2391"/>
      <c r="G62" s="2392"/>
    </row>
    <row r="63" spans="1:7" s="32" customFormat="1">
      <c r="A63" s="2399"/>
      <c r="B63" s="34" t="s">
        <v>1121</v>
      </c>
      <c r="C63" s="34" t="s">
        <v>1122</v>
      </c>
      <c r="D63" s="2391" t="s">
        <v>873</v>
      </c>
      <c r="E63" s="2391"/>
      <c r="F63" s="2391"/>
      <c r="G63" s="2392"/>
    </row>
    <row r="64" spans="1:7" s="32" customFormat="1">
      <c r="A64" s="2399"/>
      <c r="B64" s="34" t="s">
        <v>322</v>
      </c>
      <c r="C64" s="34" t="s">
        <v>382</v>
      </c>
      <c r="D64" s="2391"/>
      <c r="E64" s="2391"/>
      <c r="F64" s="2391"/>
      <c r="G64" s="2392"/>
    </row>
    <row r="65" spans="1:8" s="32" customFormat="1">
      <c r="A65" s="2399"/>
      <c r="B65" s="34" t="s">
        <v>381</v>
      </c>
      <c r="C65" s="34" t="s">
        <v>1136</v>
      </c>
      <c r="D65" s="2391"/>
      <c r="E65" s="2391"/>
      <c r="F65" s="2391"/>
      <c r="G65" s="2392"/>
    </row>
    <row r="66" spans="1:8" s="32" customFormat="1">
      <c r="A66" s="2393" t="s">
        <v>1123</v>
      </c>
      <c r="B66" s="33" t="s">
        <v>1124</v>
      </c>
      <c r="C66" s="33" t="s">
        <v>336</v>
      </c>
      <c r="D66" s="2395" t="s">
        <v>1127</v>
      </c>
      <c r="E66" s="2395"/>
      <c r="F66" s="2395"/>
      <c r="G66" s="2396"/>
    </row>
    <row r="67" spans="1:8" s="32" customFormat="1" ht="21.75" customHeight="1">
      <c r="A67" s="2393"/>
      <c r="B67" s="33" t="s">
        <v>1126</v>
      </c>
      <c r="C67" s="33" t="s">
        <v>1129</v>
      </c>
      <c r="D67" s="2395" t="s">
        <v>1130</v>
      </c>
      <c r="E67" s="2395"/>
      <c r="F67" s="2395"/>
      <c r="G67" s="2396"/>
    </row>
    <row r="68" spans="1:8" s="32" customFormat="1">
      <c r="A68" s="2393"/>
      <c r="B68" s="33" t="s">
        <v>1128</v>
      </c>
      <c r="C68" s="33" t="s">
        <v>1134</v>
      </c>
      <c r="D68" s="2395" t="s">
        <v>1135</v>
      </c>
      <c r="E68" s="2395"/>
      <c r="F68" s="2395"/>
      <c r="G68" s="2396"/>
    </row>
    <row r="69" spans="1:8" s="32" customFormat="1" ht="23.25" customHeight="1">
      <c r="A69" s="2393"/>
      <c r="B69" s="33" t="s">
        <v>1131</v>
      </c>
      <c r="C69" s="33" t="s">
        <v>1363</v>
      </c>
      <c r="D69" s="2395" t="s">
        <v>1125</v>
      </c>
      <c r="E69" s="2395"/>
      <c r="F69" s="2395"/>
      <c r="G69" s="2396"/>
    </row>
    <row r="70" spans="1:8" s="32" customFormat="1" ht="26.25" customHeight="1" thickBot="1">
      <c r="A70" s="2394"/>
      <c r="B70" s="1582" t="s">
        <v>369</v>
      </c>
      <c r="C70" s="1582" t="s">
        <v>1132</v>
      </c>
      <c r="D70" s="2397" t="s">
        <v>1133</v>
      </c>
      <c r="E70" s="2397"/>
      <c r="F70" s="2397"/>
      <c r="G70" s="2398"/>
    </row>
    <row r="71" spans="1:8">
      <c r="A71" s="6"/>
      <c r="B71" s="7"/>
      <c r="C71" s="7"/>
      <c r="D71" s="7"/>
      <c r="E71" s="2"/>
      <c r="F71" s="7"/>
      <c r="G71" s="7"/>
      <c r="H71" s="3"/>
    </row>
    <row r="72" spans="1:8">
      <c r="A72" s="7"/>
      <c r="B72" s="7"/>
    </row>
    <row r="73" spans="1:8">
      <c r="A73" s="7"/>
      <c r="B73" s="7"/>
      <c r="C73" s="7"/>
      <c r="D73" s="7"/>
      <c r="E73" s="7"/>
      <c r="F73" s="7"/>
      <c r="G73" s="7"/>
    </row>
    <row r="74" spans="1:8">
      <c r="A74" s="7"/>
      <c r="B74" s="7"/>
      <c r="C74" s="7"/>
    </row>
    <row r="75" spans="1:8">
      <c r="A75" s="7"/>
      <c r="B75" s="7"/>
      <c r="C75" s="7"/>
      <c r="D75" s="7"/>
      <c r="E75" s="7"/>
      <c r="F75" s="7"/>
      <c r="G75" s="7"/>
    </row>
    <row r="76" spans="1:8">
      <c r="A76" s="7"/>
      <c r="B76" s="7"/>
      <c r="C76" s="7"/>
      <c r="D76" s="7"/>
      <c r="E76" s="7"/>
      <c r="F76" s="7"/>
      <c r="G76" s="7"/>
    </row>
    <row r="77" spans="1:8">
      <c r="A77" s="7"/>
      <c r="B77" s="7"/>
      <c r="C77" s="7"/>
      <c r="D77" s="7"/>
      <c r="E77" s="7"/>
      <c r="F77" s="7"/>
      <c r="G77" s="7"/>
    </row>
    <row r="78" spans="1:8">
      <c r="A78" s="7"/>
      <c r="B78" s="7"/>
      <c r="C78" s="7"/>
      <c r="D78" s="7"/>
      <c r="E78" s="7"/>
      <c r="F78" s="7"/>
      <c r="G78" s="7"/>
    </row>
    <row r="79" spans="1:8">
      <c r="A79" s="7"/>
      <c r="B79" s="7"/>
      <c r="C79" s="7"/>
      <c r="D79" s="7"/>
      <c r="E79" s="7"/>
      <c r="F79" s="7"/>
      <c r="G79" s="7"/>
    </row>
    <row r="80" spans="1:8">
      <c r="A80" s="7"/>
      <c r="B80" s="7"/>
      <c r="C80" s="7"/>
      <c r="D80" s="7"/>
      <c r="E80" s="7"/>
      <c r="F80" s="7"/>
      <c r="G80" s="7"/>
    </row>
    <row r="81" spans="1:7">
      <c r="A81" s="7"/>
      <c r="B81" s="7"/>
      <c r="C81" s="7"/>
      <c r="D81" s="7"/>
      <c r="E81" s="7"/>
      <c r="F81" s="7"/>
      <c r="G81" s="7"/>
    </row>
    <row r="82" spans="1:7">
      <c r="A82" s="7"/>
      <c r="B82" s="7"/>
      <c r="C82" s="7"/>
      <c r="D82" s="7"/>
      <c r="E82" s="7"/>
      <c r="F82" s="7"/>
      <c r="G82" s="7"/>
    </row>
    <row r="83" spans="1:7">
      <c r="A83" s="7"/>
      <c r="B83" s="7"/>
      <c r="C83" s="7"/>
      <c r="D83" s="7"/>
      <c r="E83" s="7"/>
      <c r="F83" s="7"/>
      <c r="G83" s="7"/>
    </row>
    <row r="84" spans="1:7">
      <c r="A84" s="7"/>
      <c r="B84" s="7"/>
      <c r="C84" s="7"/>
      <c r="D84" s="7"/>
      <c r="E84" s="7"/>
      <c r="F84" s="7"/>
      <c r="G84" s="7"/>
    </row>
    <row r="85" spans="1:7">
      <c r="A85" s="7"/>
      <c r="B85" s="7"/>
      <c r="C85" s="7"/>
      <c r="D85" s="7"/>
      <c r="E85" s="7"/>
      <c r="F85" s="7"/>
      <c r="G85" s="7"/>
    </row>
    <row r="86" spans="1:7">
      <c r="A86" s="7"/>
      <c r="B86" s="7"/>
      <c r="C86" s="7"/>
      <c r="D86" s="7"/>
      <c r="E86" s="7"/>
      <c r="F86" s="7"/>
      <c r="G86" s="7"/>
    </row>
    <row r="87" spans="1:7">
      <c r="A87" s="7"/>
      <c r="B87" s="7"/>
      <c r="C87" s="7"/>
      <c r="D87" s="7"/>
      <c r="E87" s="7"/>
      <c r="F87" s="7"/>
      <c r="G87" s="7"/>
    </row>
    <row r="88" spans="1:7">
      <c r="A88" s="7"/>
      <c r="B88" s="7"/>
      <c r="C88" s="7"/>
      <c r="D88" s="7"/>
      <c r="E88" s="7"/>
      <c r="F88" s="7"/>
      <c r="G88" s="7"/>
    </row>
    <row r="89" spans="1:7">
      <c r="A89" s="7"/>
      <c r="B89" s="7"/>
      <c r="C89" s="7"/>
      <c r="D89" s="7"/>
      <c r="E89" s="7"/>
      <c r="F89" s="7"/>
      <c r="G89" s="7"/>
    </row>
    <row r="90" spans="1:7">
      <c r="A90" s="7"/>
      <c r="B90" s="7"/>
      <c r="C90" s="7"/>
      <c r="D90" s="7"/>
      <c r="E90" s="7"/>
      <c r="F90" s="7"/>
      <c r="G90" s="7"/>
    </row>
    <row r="91" spans="1:7">
      <c r="A91" s="7"/>
      <c r="B91" s="7"/>
      <c r="C91" s="7"/>
      <c r="D91" s="7"/>
      <c r="E91" s="7"/>
      <c r="F91" s="7"/>
      <c r="G91" s="7"/>
    </row>
    <row r="92" spans="1:7">
      <c r="A92" s="7"/>
      <c r="B92" s="7"/>
      <c r="C92" s="7"/>
      <c r="D92" s="7"/>
      <c r="E92" s="7"/>
      <c r="F92" s="7"/>
      <c r="G92" s="7"/>
    </row>
    <row r="93" spans="1:7">
      <c r="A93" s="7"/>
      <c r="B93" s="7"/>
      <c r="C93" s="7"/>
      <c r="D93" s="7"/>
      <c r="E93" s="7"/>
      <c r="F93" s="7"/>
      <c r="G93" s="7"/>
    </row>
    <row r="94" spans="1:7">
      <c r="A94" s="7"/>
      <c r="B94" s="7"/>
      <c r="C94" s="7"/>
      <c r="D94" s="7"/>
      <c r="E94" s="7"/>
      <c r="F94" s="7"/>
      <c r="G94" s="7"/>
    </row>
    <row r="95" spans="1:7">
      <c r="A95" s="7"/>
      <c r="B95" s="7"/>
      <c r="C95" s="7"/>
      <c r="D95" s="7"/>
      <c r="E95" s="7"/>
      <c r="F95" s="7"/>
      <c r="G95" s="7"/>
    </row>
    <row r="96" spans="1:7">
      <c r="A96" s="7"/>
      <c r="B96" s="7"/>
      <c r="C96" s="7"/>
      <c r="D96" s="7"/>
      <c r="E96" s="7"/>
      <c r="F96" s="7"/>
      <c r="G96" s="7"/>
    </row>
    <row r="97" spans="1:7">
      <c r="A97" s="7"/>
      <c r="B97" s="7"/>
      <c r="C97" s="7"/>
      <c r="D97" s="7"/>
      <c r="E97" s="7"/>
      <c r="F97" s="7"/>
      <c r="G97" s="7"/>
    </row>
    <row r="98" spans="1:7">
      <c r="A98" s="7"/>
      <c r="B98" s="7"/>
      <c r="C98" s="7"/>
      <c r="D98" s="7"/>
      <c r="E98" s="7"/>
      <c r="F98" s="7"/>
      <c r="G98" s="7"/>
    </row>
    <row r="99" spans="1:7">
      <c r="A99" s="7"/>
      <c r="B99" s="7"/>
      <c r="C99" s="7"/>
      <c r="D99" s="7"/>
      <c r="E99" s="7"/>
      <c r="F99" s="7"/>
      <c r="G99" s="7"/>
    </row>
    <row r="100" spans="1:7">
      <c r="A100" s="7"/>
      <c r="B100" s="7"/>
      <c r="C100" s="7"/>
      <c r="D100" s="7"/>
      <c r="E100" s="7"/>
      <c r="F100" s="7"/>
      <c r="G100" s="7"/>
    </row>
    <row r="101" spans="1:7">
      <c r="A101" s="7"/>
      <c r="B101" s="7"/>
      <c r="C101" s="7"/>
      <c r="D101" s="7"/>
      <c r="E101" s="7"/>
      <c r="F101" s="7"/>
      <c r="G101" s="7"/>
    </row>
    <row r="102" spans="1:7">
      <c r="A102" s="7"/>
      <c r="B102" s="7"/>
      <c r="C102" s="7"/>
      <c r="D102" s="7"/>
      <c r="E102" s="7"/>
      <c r="F102" s="7"/>
      <c r="G102" s="7"/>
    </row>
    <row r="103" spans="1:7">
      <c r="A103" s="7"/>
      <c r="B103" s="7"/>
      <c r="C103" s="7"/>
      <c r="D103" s="7"/>
      <c r="E103" s="7"/>
      <c r="F103" s="7"/>
      <c r="G103" s="7"/>
    </row>
    <row r="104" spans="1:7">
      <c r="A104" s="7"/>
      <c r="B104" s="7"/>
      <c r="C104" s="7"/>
      <c r="D104" s="7"/>
      <c r="E104" s="7"/>
      <c r="F104" s="7"/>
      <c r="G104" s="7"/>
    </row>
    <row r="105" spans="1:7">
      <c r="A105" s="7"/>
      <c r="B105" s="7"/>
      <c r="C105" s="7"/>
      <c r="D105" s="7"/>
      <c r="E105" s="7"/>
      <c r="F105" s="7"/>
      <c r="G105" s="7"/>
    </row>
    <row r="106" spans="1:7">
      <c r="A106" s="7"/>
      <c r="B106" s="7"/>
      <c r="C106" s="7"/>
      <c r="D106" s="7"/>
      <c r="E106" s="7"/>
      <c r="F106" s="7"/>
      <c r="G106" s="7"/>
    </row>
    <row r="107" spans="1:7">
      <c r="A107" s="7"/>
      <c r="B107" s="7"/>
      <c r="C107" s="7"/>
      <c r="D107" s="7"/>
      <c r="E107" s="7"/>
      <c r="F107" s="7"/>
      <c r="G107" s="7"/>
    </row>
    <row r="108" spans="1:7">
      <c r="A108" s="7"/>
      <c r="B108" s="7"/>
      <c r="C108" s="7"/>
      <c r="D108" s="7"/>
      <c r="E108" s="7"/>
      <c r="F108" s="7"/>
      <c r="G108" s="7"/>
    </row>
    <row r="109" spans="1:7">
      <c r="A109" s="7"/>
      <c r="B109" s="7"/>
      <c r="C109" s="7"/>
      <c r="D109" s="7"/>
      <c r="E109" s="7"/>
      <c r="F109" s="7"/>
      <c r="G109" s="7"/>
    </row>
    <row r="110" spans="1:7">
      <c r="A110" s="7"/>
      <c r="B110" s="7"/>
      <c r="C110" s="7"/>
      <c r="D110" s="7"/>
      <c r="E110" s="7"/>
      <c r="F110" s="7"/>
      <c r="G110" s="7"/>
    </row>
    <row r="111" spans="1:7">
      <c r="A111" s="7"/>
      <c r="B111" s="7"/>
      <c r="C111" s="7"/>
      <c r="D111" s="7"/>
      <c r="E111" s="7"/>
      <c r="F111" s="7"/>
      <c r="G111" s="7"/>
    </row>
    <row r="112" spans="1:7">
      <c r="A112" s="7"/>
      <c r="B112" s="7"/>
      <c r="C112" s="7"/>
      <c r="D112" s="7"/>
      <c r="E112" s="7"/>
      <c r="F112" s="7"/>
      <c r="G112" s="7"/>
    </row>
    <row r="113" spans="1:7">
      <c r="A113" s="7"/>
      <c r="B113" s="7"/>
      <c r="C113" s="7"/>
      <c r="D113" s="7"/>
      <c r="E113" s="7"/>
      <c r="F113" s="7"/>
      <c r="G113" s="7"/>
    </row>
    <row r="114" spans="1:7">
      <c r="A114" s="7"/>
      <c r="B114" s="7"/>
      <c r="C114" s="7"/>
      <c r="D114" s="7"/>
      <c r="E114" s="7"/>
      <c r="F114" s="7"/>
      <c r="G114" s="7"/>
    </row>
    <row r="115" spans="1:7">
      <c r="A115" s="7"/>
      <c r="B115" s="7"/>
      <c r="C115" s="7"/>
      <c r="D115" s="7"/>
      <c r="E115" s="7"/>
      <c r="F115" s="7"/>
      <c r="G115" s="7"/>
    </row>
    <row r="116" spans="1:7">
      <c r="A116" s="7"/>
      <c r="B116" s="7"/>
      <c r="C116" s="7"/>
      <c r="D116" s="7"/>
      <c r="E116" s="7"/>
      <c r="F116" s="7"/>
      <c r="G116" s="7"/>
    </row>
    <row r="117" spans="1:7">
      <c r="A117" s="7"/>
      <c r="B117" s="7"/>
      <c r="C117" s="7"/>
      <c r="D117" s="7"/>
      <c r="E117" s="7"/>
      <c r="F117" s="7"/>
      <c r="G117" s="7"/>
    </row>
    <row r="118" spans="1:7">
      <c r="A118" s="7"/>
      <c r="B118" s="7"/>
      <c r="C118" s="7"/>
      <c r="D118" s="7"/>
      <c r="E118" s="7"/>
      <c r="F118" s="7"/>
      <c r="G118" s="7"/>
    </row>
    <row r="119" spans="1:7">
      <c r="A119" s="7"/>
      <c r="B119" s="7"/>
      <c r="C119" s="7"/>
      <c r="D119" s="7"/>
      <c r="E119" s="7"/>
      <c r="F119" s="7"/>
      <c r="G119" s="7"/>
    </row>
    <row r="120" spans="1:7">
      <c r="A120" s="7"/>
      <c r="B120" s="7"/>
      <c r="C120" s="7"/>
      <c r="D120" s="7"/>
      <c r="E120" s="7"/>
      <c r="F120" s="7"/>
      <c r="G120" s="7"/>
    </row>
    <row r="121" spans="1:7">
      <c r="A121" s="7"/>
      <c r="B121" s="7"/>
      <c r="C121" s="7"/>
      <c r="D121" s="7"/>
      <c r="E121" s="7"/>
      <c r="F121" s="2"/>
      <c r="G121" s="7"/>
    </row>
    <row r="122" spans="1:7">
      <c r="A122" s="7"/>
      <c r="B122" s="7"/>
      <c r="C122" s="7"/>
      <c r="D122" s="7"/>
      <c r="E122" s="7"/>
      <c r="F122" s="7"/>
      <c r="G122" s="7"/>
    </row>
    <row r="123" spans="1:7">
      <c r="A123" s="7"/>
      <c r="B123" s="7"/>
      <c r="C123" s="7"/>
      <c r="D123" s="7"/>
      <c r="E123" s="7"/>
      <c r="F123" s="7"/>
      <c r="G123" s="7"/>
    </row>
    <row r="124" spans="1:7">
      <c r="A124" s="7"/>
      <c r="B124" s="7"/>
      <c r="C124" s="7"/>
      <c r="D124" s="7"/>
      <c r="E124" s="7"/>
      <c r="F124" s="7"/>
      <c r="G124" s="7"/>
    </row>
    <row r="125" spans="1:7">
      <c r="A125" s="7"/>
      <c r="B125" s="7"/>
      <c r="C125" s="7"/>
      <c r="D125" s="7"/>
      <c r="E125" s="7"/>
      <c r="F125" s="7"/>
      <c r="G125" s="7"/>
    </row>
    <row r="126" spans="1:7">
      <c r="A126" s="7"/>
      <c r="B126" s="7"/>
      <c r="C126" s="7"/>
      <c r="D126" s="7"/>
      <c r="E126" s="7"/>
      <c r="F126" s="7"/>
      <c r="G126" s="7"/>
    </row>
    <row r="127" spans="1:7">
      <c r="A127" s="7"/>
      <c r="B127" s="7"/>
      <c r="C127" s="7"/>
      <c r="D127" s="7"/>
      <c r="E127" s="7"/>
      <c r="F127" s="7"/>
      <c r="G127" s="7"/>
    </row>
    <row r="128" spans="1:7">
      <c r="A128" s="7"/>
      <c r="B128" s="7"/>
      <c r="C128" s="7"/>
      <c r="D128" s="7"/>
      <c r="E128" s="7"/>
      <c r="F128" s="7"/>
      <c r="G128" s="7"/>
    </row>
    <row r="129" spans="1:7">
      <c r="A129" s="7"/>
      <c r="B129" s="7"/>
      <c r="C129" s="7"/>
      <c r="D129" s="7"/>
      <c r="E129" s="7"/>
      <c r="F129" s="7"/>
      <c r="G129" s="7"/>
    </row>
    <row r="130" spans="1:7">
      <c r="A130" s="7"/>
      <c r="B130" s="7"/>
      <c r="C130" s="7"/>
      <c r="D130" s="7"/>
      <c r="E130" s="7"/>
      <c r="F130" s="7"/>
      <c r="G130" s="7"/>
    </row>
    <row r="131" spans="1:7">
      <c r="A131" s="7"/>
      <c r="B131" s="7"/>
      <c r="C131" s="7"/>
      <c r="D131" s="7"/>
      <c r="E131" s="7"/>
      <c r="F131" s="7"/>
      <c r="G131" s="7"/>
    </row>
    <row r="132" spans="1:7">
      <c r="A132" s="7"/>
      <c r="B132" s="7"/>
      <c r="C132" s="7"/>
      <c r="D132" s="7"/>
      <c r="E132" s="7"/>
      <c r="F132" s="7"/>
      <c r="G132" s="7"/>
    </row>
    <row r="133" spans="1:7">
      <c r="A133" s="7"/>
      <c r="B133" s="7"/>
      <c r="C133" s="7"/>
      <c r="D133" s="7"/>
      <c r="E133" s="7"/>
      <c r="F133" s="7"/>
      <c r="G133" s="7"/>
    </row>
    <row r="134" spans="1:7">
      <c r="A134" s="7"/>
      <c r="B134" s="7"/>
      <c r="C134" s="7"/>
      <c r="D134" s="7"/>
      <c r="E134" s="7"/>
      <c r="F134" s="7"/>
      <c r="G134" s="7"/>
    </row>
    <row r="135" spans="1:7">
      <c r="A135" s="7"/>
      <c r="B135" s="7"/>
      <c r="C135" s="7"/>
      <c r="D135" s="7"/>
      <c r="E135" s="7"/>
      <c r="F135" s="7"/>
      <c r="G135" s="7"/>
    </row>
    <row r="136" spans="1:7">
      <c r="A136" s="7"/>
      <c r="B136" s="7"/>
      <c r="C136" s="7"/>
      <c r="D136" s="7"/>
      <c r="E136" s="7"/>
      <c r="F136" s="7"/>
      <c r="G136" s="7"/>
    </row>
    <row r="137" spans="1:7">
      <c r="A137" s="7"/>
      <c r="B137" s="7"/>
      <c r="C137" s="7"/>
      <c r="D137" s="7"/>
      <c r="E137" s="7"/>
      <c r="F137" s="7"/>
      <c r="G137" s="7"/>
    </row>
    <row r="138" spans="1:7">
      <c r="A138" s="7"/>
      <c r="B138" s="7"/>
      <c r="C138" s="7"/>
      <c r="D138" s="7"/>
      <c r="E138" s="7"/>
      <c r="F138" s="7"/>
      <c r="G138" s="7"/>
    </row>
    <row r="139" spans="1:7">
      <c r="A139" s="7"/>
      <c r="B139" s="7"/>
      <c r="C139" s="7"/>
      <c r="D139" s="7"/>
      <c r="E139" s="7"/>
      <c r="F139" s="7"/>
      <c r="G139" s="7"/>
    </row>
    <row r="140" spans="1:7">
      <c r="A140" s="7"/>
      <c r="B140" s="7"/>
      <c r="C140" s="7"/>
      <c r="D140" s="7"/>
      <c r="E140" s="7"/>
      <c r="F140" s="7"/>
      <c r="G140" s="7"/>
    </row>
    <row r="141" spans="1:7">
      <c r="A141" s="7"/>
      <c r="B141" s="7"/>
      <c r="C141" s="7"/>
      <c r="D141" s="7"/>
      <c r="E141" s="7"/>
      <c r="F141" s="7"/>
      <c r="G141" s="7"/>
    </row>
    <row r="142" spans="1:7">
      <c r="A142" s="7"/>
      <c r="B142" s="7"/>
      <c r="C142" s="7"/>
      <c r="D142" s="7"/>
      <c r="E142" s="7"/>
      <c r="F142" s="7"/>
      <c r="G142" s="7"/>
    </row>
    <row r="143" spans="1:7">
      <c r="A143" s="7"/>
      <c r="B143" s="7"/>
      <c r="C143" s="7"/>
      <c r="D143" s="7"/>
      <c r="E143" s="7"/>
      <c r="F143" s="7"/>
      <c r="G143" s="7"/>
    </row>
    <row r="144" spans="1:7">
      <c r="A144" s="7"/>
      <c r="B144" s="7"/>
      <c r="C144" s="7"/>
      <c r="D144" s="7"/>
      <c r="E144" s="7"/>
      <c r="F144" s="7"/>
      <c r="G144" s="7"/>
    </row>
    <row r="145" spans="1:7">
      <c r="A145" s="7"/>
      <c r="B145" s="7"/>
      <c r="C145" s="7"/>
      <c r="D145" s="7"/>
      <c r="E145" s="7"/>
      <c r="F145" s="7"/>
      <c r="G145" s="7"/>
    </row>
    <row r="146" spans="1:7">
      <c r="A146" s="7"/>
      <c r="B146" s="7"/>
      <c r="C146" s="7"/>
      <c r="D146" s="7"/>
      <c r="E146" s="7"/>
      <c r="F146" s="7"/>
      <c r="G146" s="7"/>
    </row>
    <row r="147" spans="1:7">
      <c r="A147" s="7"/>
      <c r="B147" s="7"/>
      <c r="C147" s="7"/>
      <c r="D147" s="7"/>
      <c r="E147" s="7"/>
      <c r="F147" s="7"/>
      <c r="G147" s="7"/>
    </row>
    <row r="148" spans="1:7">
      <c r="A148" s="7"/>
      <c r="B148" s="7"/>
      <c r="C148" s="7"/>
      <c r="D148" s="7"/>
      <c r="E148" s="7"/>
      <c r="F148" s="7"/>
      <c r="G148" s="7"/>
    </row>
    <row r="149" spans="1:7">
      <c r="A149" s="7"/>
      <c r="B149" s="7"/>
      <c r="C149" s="7"/>
      <c r="D149" s="7"/>
      <c r="E149" s="7"/>
      <c r="F149" s="7"/>
      <c r="G149" s="7"/>
    </row>
    <row r="150" spans="1:7">
      <c r="A150" s="7"/>
      <c r="B150" s="7"/>
      <c r="C150" s="7"/>
      <c r="D150" s="7"/>
      <c r="E150" s="7"/>
      <c r="F150" s="7"/>
      <c r="G150" s="7"/>
    </row>
    <row r="151" spans="1:7">
      <c r="A151" s="7"/>
      <c r="B151" s="7"/>
      <c r="C151" s="7"/>
      <c r="D151" s="7"/>
      <c r="E151" s="7"/>
      <c r="F151" s="7"/>
      <c r="G151" s="7"/>
    </row>
    <row r="152" spans="1:7">
      <c r="A152" s="7"/>
      <c r="B152" s="7"/>
      <c r="C152" s="7"/>
      <c r="D152" s="7"/>
      <c r="E152" s="7"/>
      <c r="F152" s="7"/>
      <c r="G152" s="7"/>
    </row>
    <row r="153" spans="1:7">
      <c r="A153" s="7"/>
      <c r="B153" s="7"/>
      <c r="C153" s="7"/>
      <c r="D153" s="7"/>
      <c r="E153" s="7"/>
      <c r="F153" s="7"/>
      <c r="G153" s="7"/>
    </row>
    <row r="154" spans="1:7">
      <c r="A154" s="7"/>
      <c r="B154" s="7"/>
      <c r="C154" s="7"/>
      <c r="D154" s="7"/>
      <c r="E154" s="7"/>
      <c r="F154" s="7"/>
      <c r="G154" s="7"/>
    </row>
    <row r="155" spans="1:7">
      <c r="A155" s="7"/>
      <c r="B155" s="7"/>
      <c r="C155" s="7"/>
      <c r="D155" s="7"/>
      <c r="E155" s="7"/>
      <c r="F155" s="7"/>
      <c r="G155" s="7"/>
    </row>
    <row r="156" spans="1:7">
      <c r="A156" s="7"/>
      <c r="B156" s="7"/>
      <c r="C156" s="7"/>
      <c r="D156" s="7"/>
      <c r="E156" s="7"/>
      <c r="F156" s="7"/>
      <c r="G156" s="7"/>
    </row>
    <row r="157" spans="1:7">
      <c r="A157" s="7"/>
      <c r="B157" s="7"/>
      <c r="C157" s="7"/>
      <c r="D157" s="7"/>
      <c r="E157" s="7"/>
      <c r="F157" s="7"/>
      <c r="G157" s="7"/>
    </row>
    <row r="158" spans="1:7">
      <c r="G158" s="7"/>
    </row>
    <row r="452" spans="2:6" ht="12" thickBot="1">
      <c r="F452" s="107"/>
    </row>
    <row r="453" spans="2:6" ht="12" thickBot="1">
      <c r="B453" s="109"/>
      <c r="C453" s="110"/>
      <c r="D453" s="111"/>
      <c r="F453" s="106"/>
    </row>
    <row r="454" spans="2:6">
      <c r="D454" s="108"/>
    </row>
    <row r="455" spans="2:6">
      <c r="D455" s="108"/>
      <c r="F455" s="2161"/>
    </row>
    <row r="456" spans="2:6">
      <c r="D456" s="108"/>
    </row>
  </sheetData>
  <dataConsolidate/>
  <mergeCells count="42">
    <mergeCell ref="A51:A65"/>
    <mergeCell ref="D52:G52"/>
    <mergeCell ref="D56:G56"/>
    <mergeCell ref="D57:G57"/>
    <mergeCell ref="D64:G64"/>
    <mergeCell ref="D63:G63"/>
    <mergeCell ref="D58:G58"/>
    <mergeCell ref="D59:G59"/>
    <mergeCell ref="D60:G60"/>
    <mergeCell ref="A66:A70"/>
    <mergeCell ref="D69:G69"/>
    <mergeCell ref="D66:G66"/>
    <mergeCell ref="D67:G67"/>
    <mergeCell ref="D70:G70"/>
    <mergeCell ref="D68:G68"/>
    <mergeCell ref="D50:G50"/>
    <mergeCell ref="D46:G46"/>
    <mergeCell ref="D44:G44"/>
    <mergeCell ref="D65:G65"/>
    <mergeCell ref="D62:G62"/>
    <mergeCell ref="D51:G51"/>
    <mergeCell ref="D43:G43"/>
    <mergeCell ref="D45:G45"/>
    <mergeCell ref="A15:B15"/>
    <mergeCell ref="C16:D16"/>
    <mergeCell ref="C18:D18"/>
    <mergeCell ref="C20:D20"/>
    <mergeCell ref="C22:D22"/>
    <mergeCell ref="A26:G26"/>
    <mergeCell ref="A29:H29"/>
    <mergeCell ref="A39:A50"/>
    <mergeCell ref="D39:G39"/>
    <mergeCell ref="D47:G47"/>
    <mergeCell ref="D48:G48"/>
    <mergeCell ref="D49:G49"/>
    <mergeCell ref="D40:G40"/>
    <mergeCell ref="D41:G41"/>
    <mergeCell ref="D42:G42"/>
    <mergeCell ref="B1:D1"/>
    <mergeCell ref="E1:G1"/>
    <mergeCell ref="B2:G2"/>
    <mergeCell ref="C9:F9"/>
  </mergeCells>
  <phoneticPr fontId="0" type="noConversion"/>
  <hyperlinks>
    <hyperlink ref="C22" r:id="rId1"/>
  </hyperlinks>
  <pageMargins left="0.35433070866141736" right="0.35433070866141736" top="0.98425196850393704" bottom="0.98425196850393704" header="0.51181102362204722" footer="0.51181102362204722"/>
  <pageSetup scale="81"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sheetPr codeName="Sheet28" enableFormatConditionsCalculation="0">
    <tabColor indexed="9"/>
  </sheetPr>
  <dimension ref="A1:Y90"/>
  <sheetViews>
    <sheetView topLeftCell="A13" workbookViewId="0">
      <selection activeCell="C28" sqref="C28"/>
    </sheetView>
  </sheetViews>
  <sheetFormatPr defaultRowHeight="11.25"/>
  <cols>
    <col min="1" max="1" width="4" style="13" customWidth="1"/>
    <col min="2" max="2" width="63.85546875" style="13" customWidth="1"/>
    <col min="3" max="6" width="15.7109375" style="13" customWidth="1"/>
    <col min="7" max="9" width="15.7109375" style="13" hidden="1" customWidth="1"/>
    <col min="10" max="10" width="15.7109375" style="13" customWidth="1"/>
    <col min="11" max="11" width="15.7109375" style="13" hidden="1" customWidth="1"/>
    <col min="12" max="12" width="15.7109375" style="13" customWidth="1"/>
    <col min="13" max="14" width="15.7109375" style="13" hidden="1" customWidth="1"/>
    <col min="15" max="23" width="15.7109375" style="13" customWidth="1"/>
    <col min="24" max="16384" width="9.140625" style="13"/>
  </cols>
  <sheetData>
    <row r="1" spans="1:25" ht="104.25" customHeight="1">
      <c r="A1" s="2407"/>
      <c r="B1" s="2407"/>
      <c r="C1" s="2407"/>
      <c r="D1" s="2407"/>
      <c r="E1" s="2407"/>
      <c r="F1" s="2407"/>
    </row>
    <row r="2" spans="1:25" ht="18.75" customHeight="1">
      <c r="A2" s="2448"/>
      <c r="B2" s="2448"/>
      <c r="C2" s="2448"/>
      <c r="D2" s="2448"/>
      <c r="E2" s="2448"/>
    </row>
    <row r="3" spans="1:25" ht="18.75" customHeight="1">
      <c r="A3" s="2449"/>
      <c r="B3" s="2449"/>
      <c r="C3" s="2449"/>
      <c r="D3" s="2449"/>
      <c r="E3" s="2449"/>
      <c r="G3" s="14"/>
    </row>
    <row r="4" spans="1:25" ht="18">
      <c r="A4" s="2450"/>
      <c r="B4" s="2450"/>
      <c r="C4" s="2450"/>
      <c r="D4" s="2450"/>
      <c r="E4" s="2450"/>
    </row>
    <row r="5" spans="1:25" ht="21" customHeight="1">
      <c r="A5" s="323" t="str">
        <f>"Sheet O3.2 Substation Transformers Unit Cost Worksheet  - "&amp;  'I2 LDC class'!$C$17</f>
        <v>Sheet O3.2 Substation Transformers Unit Cost Worksheet  - Fort Frances Power Corporation</v>
      </c>
      <c r="B5" s="324"/>
      <c r="C5" s="547"/>
      <c r="D5" s="547"/>
      <c r="E5" s="325"/>
    </row>
    <row r="6" spans="1:25" ht="6" customHeight="1">
      <c r="A6" s="16"/>
      <c r="B6" s="16"/>
      <c r="C6" s="548"/>
      <c r="D6" s="548"/>
      <c r="E6" s="16"/>
      <c r="F6" s="16"/>
      <c r="G6" s="16"/>
      <c r="H6" s="16"/>
      <c r="I6" s="16"/>
      <c r="J6" s="16"/>
      <c r="K6" s="16"/>
      <c r="L6" s="16"/>
      <c r="M6" s="16"/>
      <c r="N6" s="16"/>
      <c r="O6" s="16"/>
    </row>
    <row r="7" spans="1:25" ht="14.25" customHeight="1">
      <c r="A7" s="2542"/>
      <c r="B7" s="2542"/>
      <c r="C7" s="613"/>
      <c r="D7" s="613"/>
      <c r="E7" s="613"/>
      <c r="F7" s="613"/>
      <c r="G7" s="613"/>
      <c r="H7" s="613"/>
      <c r="I7" s="613"/>
      <c r="J7" s="613"/>
      <c r="K7" s="613"/>
      <c r="L7" s="613"/>
      <c r="M7" s="613"/>
      <c r="N7" s="613"/>
      <c r="O7" s="613"/>
      <c r="P7" s="613"/>
      <c r="Q7" s="613"/>
      <c r="R7" s="613"/>
      <c r="S7" s="613"/>
      <c r="T7" s="613"/>
      <c r="U7" s="613"/>
      <c r="V7" s="613"/>
      <c r="W7" s="613"/>
      <c r="X7" s="613"/>
    </row>
    <row r="8" spans="1:25" ht="12.75">
      <c r="A8" s="2541" t="s">
        <v>362</v>
      </c>
      <c r="B8" s="2541"/>
      <c r="C8" s="312"/>
    </row>
    <row r="9" spans="1:25">
      <c r="A9" s="2541"/>
      <c r="B9" s="2541"/>
    </row>
    <row r="10" spans="1:25" s="846" customFormat="1" ht="12.75">
      <c r="A10" s="642"/>
      <c r="B10" s="843"/>
      <c r="C10" s="843"/>
      <c r="D10" s="334">
        <v>1</v>
      </c>
      <c r="E10" s="334">
        <v>2</v>
      </c>
      <c r="F10" s="334">
        <v>3</v>
      </c>
      <c r="G10" s="334">
        <v>4</v>
      </c>
      <c r="H10" s="334">
        <v>5</v>
      </c>
      <c r="I10" s="334">
        <v>6</v>
      </c>
      <c r="J10" s="334">
        <v>7</v>
      </c>
      <c r="K10" s="334">
        <v>8</v>
      </c>
      <c r="L10" s="334">
        <v>9</v>
      </c>
      <c r="M10" s="334">
        <v>10</v>
      </c>
      <c r="N10" s="334">
        <v>11</v>
      </c>
      <c r="O10" s="334">
        <v>12</v>
      </c>
      <c r="P10" s="334">
        <v>13</v>
      </c>
      <c r="Q10" s="334">
        <v>14</v>
      </c>
      <c r="R10" s="334">
        <v>15</v>
      </c>
      <c r="S10" s="334">
        <v>16</v>
      </c>
      <c r="T10" s="334">
        <v>17</v>
      </c>
      <c r="U10" s="334">
        <v>18</v>
      </c>
      <c r="V10" s="334">
        <v>19</v>
      </c>
      <c r="W10" s="334">
        <v>20</v>
      </c>
      <c r="X10" s="844"/>
      <c r="Y10" s="845"/>
    </row>
    <row r="11" spans="1:25" ht="47.25" customHeight="1">
      <c r="A11" s="793"/>
      <c r="B11" s="823" t="s">
        <v>642</v>
      </c>
      <c r="C11" s="629" t="s">
        <v>688</v>
      </c>
      <c r="D11" s="628" t="str">
        <f>IF('I2 LDC class'!$D$20="",'I2 LDC class'!$C$20,'I2 LDC class'!$D$20)</f>
        <v>Residential</v>
      </c>
      <c r="E11" s="628" t="str">
        <f>IF('I2 LDC class'!$D$21="",'I2 LDC class'!$C$21,'I2 LDC class'!$D$21)</f>
        <v>General Service Less Than 50 kW</v>
      </c>
      <c r="F11" s="628" t="str">
        <f>IF('I2 LDC class'!$D$22="",'I2 LDC class'!$C$22,'I2 LDC class'!$D$22)</f>
        <v>General Service 50 to 4,999 kW</v>
      </c>
      <c r="G11" s="628" t="str">
        <f>IF('I2 LDC class'!$D$23="",'I2 LDC class'!$C$23,'I2 LDC class'!$D$23)</f>
        <v>GS&gt; 50-TOU</v>
      </c>
      <c r="H11" s="628" t="str">
        <f>IF('I2 LDC class'!$D$24="",'I2 LDC class'!$C$24,'I2 LDC class'!$D$24)</f>
        <v>GS &gt;50-Intermediate</v>
      </c>
      <c r="I11" s="628" t="str">
        <f>IF('I2 LDC class'!$D$25="",'I2 LDC class'!$C$25,'I2 LDC class'!$D$25)</f>
        <v>Large Use &gt;5MW</v>
      </c>
      <c r="J11" s="628" t="str">
        <f>IF('I2 LDC class'!$D$26="",'I2 LDC class'!$C$26,'I2 LDC class'!$D$26)</f>
        <v>Street Lighting</v>
      </c>
      <c r="K11" s="628" t="str">
        <f>IF('I2 LDC class'!$D$27="",'I2 LDC class'!$C$27,'I2 LDC class'!$D$27)</f>
        <v>Sentinel</v>
      </c>
      <c r="L11" s="628" t="str">
        <f>IF('I2 LDC class'!$D$28="",'I2 LDC class'!$C$28,'I2 LDC class'!$D$28)</f>
        <v>Unmetered Scattered Load</v>
      </c>
      <c r="M11" s="628" t="str">
        <f>IF('I2 LDC class'!$D$29="",'I2 LDC class'!$C$29,'I2 LDC class'!$D$29)</f>
        <v>Embedded Distributor</v>
      </c>
      <c r="N11" s="628" t="str">
        <f>IF('I2 LDC class'!$D$30="",'I2 LDC class'!$C$30,'I2 LDC class'!$D$30)</f>
        <v>Back-up/Standby Power</v>
      </c>
      <c r="O11" s="628" t="str">
        <f>IF('I2 LDC class'!$D$31="",'I2 LDC class'!$C$31,'I2 LDC class'!$D$31)</f>
        <v>Rate Class 1</v>
      </c>
      <c r="P11" s="628" t="str">
        <f>IF('I2 LDC class'!$D$32="",'I2 LDC class'!$C$32,'I2 LDC class'!$D$32)</f>
        <v>Rate class 2</v>
      </c>
      <c r="Q11" s="628" t="str">
        <f>IF('I2 LDC class'!$D$33="",'I2 LDC class'!$C$33,'I2 LDC class'!$D$33)</f>
        <v>Rate class 3</v>
      </c>
      <c r="R11" s="628" t="str">
        <f>IF('I2 LDC class'!$D$34="",'I2 LDC class'!$C$34,'I2 LDC class'!$D$34)</f>
        <v>Rate class 4</v>
      </c>
      <c r="S11" s="628" t="str">
        <f>IF('I2 LDC class'!$D$35="",'I2 LDC class'!$C$35,'I2 LDC class'!$D$35)</f>
        <v>Rate class 5</v>
      </c>
      <c r="T11" s="628" t="str">
        <f>IF('I2 LDC class'!$D$36="",'I2 LDC class'!$C$36,'I2 LDC class'!$D$36)</f>
        <v>Rate class 6</v>
      </c>
      <c r="U11" s="628" t="str">
        <f>IF('I2 LDC class'!$D$37="",'I2 LDC class'!$C$37,'I2 LDC class'!$D$37)</f>
        <v>Rate class 7</v>
      </c>
      <c r="V11" s="628" t="str">
        <f>IF('I2 LDC class'!$D$38="",'I2 LDC class'!$C$38,'I2 LDC class'!$D$38)</f>
        <v>Rate class 8</v>
      </c>
      <c r="W11" s="629" t="str">
        <f>IF('I2 LDC class'!$D$39="",'I2 LDC class'!$C$39,'I2 LDC class'!$D$39)</f>
        <v>Rate class 9</v>
      </c>
      <c r="X11" s="747"/>
    </row>
    <row r="12" spans="1:25" s="650" customFormat="1" ht="12.75">
      <c r="A12" s="800"/>
      <c r="B12" s="759" t="s">
        <v>1288</v>
      </c>
      <c r="C12" s="760">
        <f t="shared" ref="C12:C27" si="0">SUM(D12:W12)</f>
        <v>0</v>
      </c>
      <c r="D12" s="801">
        <f>'O7 Amortization'!G320+'O7 Amortization'!G393+'O7 Amortization'!G466+'O7 Amortization'!G539 +'O7 Amortization'!AB320+'O7 Amortization'!AB393+'O7 Amortization'!AB466+'O7 Amortization'!AB539</f>
        <v>0</v>
      </c>
      <c r="E12" s="801">
        <f>'O7 Amortization'!H320+'O7 Amortization'!H393+'O7 Amortization'!H466+'O7 Amortization'!H539 +'O7 Amortization'!AC320+'O7 Amortization'!AC393+'O7 Amortization'!AC466+'O7 Amortization'!AC539</f>
        <v>0</v>
      </c>
      <c r="F12" s="801">
        <f>'O7 Amortization'!I320+'O7 Amortization'!I393+'O7 Amortization'!I466+'O7 Amortization'!I539 +'O7 Amortization'!AD320+'O7 Amortization'!AD393+'O7 Amortization'!AD466+'O7 Amortization'!AD539</f>
        <v>0</v>
      </c>
      <c r="G12" s="801">
        <f>'O7 Amortization'!J320+'O7 Amortization'!J393+'O7 Amortization'!J466+'O7 Amortization'!J539 +'O7 Amortization'!AE320+'O7 Amortization'!AE393+'O7 Amortization'!AE466+'O7 Amortization'!AE539</f>
        <v>0</v>
      </c>
      <c r="H12" s="801">
        <f>'O7 Amortization'!K320+'O7 Amortization'!K393+'O7 Amortization'!K466+'O7 Amortization'!K539 +'O7 Amortization'!AF320+'O7 Amortization'!AF393+'O7 Amortization'!AF466+'O7 Amortization'!AF539</f>
        <v>0</v>
      </c>
      <c r="I12" s="801">
        <f>'O7 Amortization'!L320+'O7 Amortization'!L393+'O7 Amortization'!L466+'O7 Amortization'!L539 +'O7 Amortization'!AG320+'O7 Amortization'!AG393+'O7 Amortization'!AG466+'O7 Amortization'!AG539</f>
        <v>0</v>
      </c>
      <c r="J12" s="801">
        <f>'O7 Amortization'!M320+'O7 Amortization'!M393+'O7 Amortization'!M466+'O7 Amortization'!M539 +'O7 Amortization'!AH320+'O7 Amortization'!AH393+'O7 Amortization'!AH466+'O7 Amortization'!AH539</f>
        <v>0</v>
      </c>
      <c r="K12" s="801">
        <f>'O7 Amortization'!N320+'O7 Amortization'!N393+'O7 Amortization'!N466+'O7 Amortization'!N539 +'O7 Amortization'!AI320+'O7 Amortization'!AI393+'O7 Amortization'!AI466+'O7 Amortization'!AI539</f>
        <v>0</v>
      </c>
      <c r="L12" s="801">
        <f>'O7 Amortization'!O320+'O7 Amortization'!O393+'O7 Amortization'!O466+'O7 Amortization'!O539 +'O7 Amortization'!AJ320+'O7 Amortization'!AJ393+'O7 Amortization'!AJ466+'O7 Amortization'!AJ539</f>
        <v>0</v>
      </c>
      <c r="M12" s="801">
        <f>'O7 Amortization'!P320+'O7 Amortization'!P393+'O7 Amortization'!P466+'O7 Amortization'!P539 +'O7 Amortization'!AK320+'O7 Amortization'!AK393+'O7 Amortization'!AK466+'O7 Amortization'!AK539</f>
        <v>0</v>
      </c>
      <c r="N12" s="801">
        <f>'O7 Amortization'!Q320+'O7 Amortization'!Q393+'O7 Amortization'!Q466+'O7 Amortization'!Q539 +'O7 Amortization'!AL320+'O7 Amortization'!AL393+'O7 Amortization'!AL466+'O7 Amortization'!AL539</f>
        <v>0</v>
      </c>
      <c r="O12" s="801">
        <f>'O7 Amortization'!R320+'O7 Amortization'!R393+'O7 Amortization'!R466+'O7 Amortization'!R539 +'O7 Amortization'!AM320+'O7 Amortization'!AM393+'O7 Amortization'!AM466+'O7 Amortization'!AM539</f>
        <v>0</v>
      </c>
      <c r="P12" s="801">
        <f>'O7 Amortization'!S320+'O7 Amortization'!S393+'O7 Amortization'!S466+'O7 Amortization'!S539 +'O7 Amortization'!AN320+'O7 Amortization'!AN393+'O7 Amortization'!AN466+'O7 Amortization'!AN539</f>
        <v>0</v>
      </c>
      <c r="Q12" s="801">
        <f>'O7 Amortization'!T320+'O7 Amortization'!T393+'O7 Amortization'!T466+'O7 Amortization'!T539 +'O7 Amortization'!AO320+'O7 Amortization'!AO393+'O7 Amortization'!AO466+'O7 Amortization'!AO539</f>
        <v>0</v>
      </c>
      <c r="R12" s="801">
        <f>'O7 Amortization'!U320+'O7 Amortization'!U393+'O7 Amortization'!U466+'O7 Amortization'!U539 +'O7 Amortization'!AP320+'O7 Amortization'!AP393+'O7 Amortization'!AP466+'O7 Amortization'!AP539</f>
        <v>0</v>
      </c>
      <c r="S12" s="801">
        <f>'O7 Amortization'!V320+'O7 Amortization'!V393+'O7 Amortization'!V466+'O7 Amortization'!V539 +'O7 Amortization'!AQ320+'O7 Amortization'!AQ393+'O7 Amortization'!AQ466+'O7 Amortization'!AQ539</f>
        <v>0</v>
      </c>
      <c r="T12" s="801">
        <f>'O7 Amortization'!W320+'O7 Amortization'!W393+'O7 Amortization'!W466+'O7 Amortization'!W539 +'O7 Amortization'!AR320+'O7 Amortization'!AR393+'O7 Amortization'!AR466+'O7 Amortization'!AR539</f>
        <v>0</v>
      </c>
      <c r="U12" s="801">
        <f>'O7 Amortization'!X320+'O7 Amortization'!X393+'O7 Amortization'!X466+'O7 Amortization'!X539 +'O7 Amortization'!AS320+'O7 Amortization'!AS393+'O7 Amortization'!AS466+'O7 Amortization'!AS539</f>
        <v>0</v>
      </c>
      <c r="V12" s="801">
        <f>'O7 Amortization'!Y320+'O7 Amortization'!Y393+'O7 Amortization'!Y466+'O7 Amortization'!Y539 +'O7 Amortization'!AT320+'O7 Amortization'!AT393+'O7 Amortization'!AT466+'O7 Amortization'!AT539</f>
        <v>0</v>
      </c>
      <c r="W12" s="802">
        <f>'O7 Amortization'!Z320+'O7 Amortization'!Z393+'O7 Amortization'!Z466+'O7 Amortization'!Z539 +'O7 Amortization'!AU320+'O7 Amortization'!AU393+'O7 Amortization'!AU466+'O7 Amortization'!AU539</f>
        <v>0</v>
      </c>
      <c r="X12" s="763"/>
    </row>
    <row r="13" spans="1:25" s="650" customFormat="1" ht="12.75">
      <c r="A13" s="800"/>
      <c r="B13" s="759" t="s">
        <v>1289</v>
      </c>
      <c r="C13" s="764">
        <f t="shared" si="0"/>
        <v>1794</v>
      </c>
      <c r="D13" s="763">
        <f>'O7 Amortization'!G324+'O7 Amortization'!G397+'O7 Amortization'!G470+'O7 Amortization'!G543 + 'O7 Amortization'!AB324+'O7 Amortization'!AB397+'O7 Amortization'!AB470+'O7 Amortization'!AB543</f>
        <v>954.70674496424124</v>
      </c>
      <c r="E13" s="763">
        <f>'O7 Amortization'!H324+'O7 Amortization'!H397+'O7 Amortization'!H470+'O7 Amortization'!H543 + 'O7 Amortization'!AC324+'O7 Amortization'!AC397+'O7 Amortization'!AC470+'O7 Amortization'!AC543</f>
        <v>379.61091791877175</v>
      </c>
      <c r="F13" s="763">
        <f>'O7 Amortization'!I324+'O7 Amortization'!I397+'O7 Amortization'!I470+'O7 Amortization'!I543 + 'O7 Amortization'!AD324+'O7 Amortization'!AD397+'O7 Amortization'!AD470+'O7 Amortization'!AD543</f>
        <v>446.8226494324519</v>
      </c>
      <c r="G13" s="763">
        <f>'O7 Amortization'!J324+'O7 Amortization'!J397+'O7 Amortization'!J470+'O7 Amortization'!J543 + 'O7 Amortization'!AE324+'O7 Amortization'!AE397+'O7 Amortization'!AE470+'O7 Amortization'!AE543</f>
        <v>0</v>
      </c>
      <c r="H13" s="763">
        <f>'O7 Amortization'!K324+'O7 Amortization'!K397+'O7 Amortization'!K470+'O7 Amortization'!K543 + 'O7 Amortization'!AF324+'O7 Amortization'!AF397+'O7 Amortization'!AF470+'O7 Amortization'!AF543</f>
        <v>0</v>
      </c>
      <c r="I13" s="763">
        <f>'O7 Amortization'!L324+'O7 Amortization'!L397+'O7 Amortization'!L470+'O7 Amortization'!L543 + 'O7 Amortization'!AG324+'O7 Amortization'!AG397+'O7 Amortization'!AG470+'O7 Amortization'!AG543</f>
        <v>0</v>
      </c>
      <c r="J13" s="763">
        <f>'O7 Amortization'!M324+'O7 Amortization'!M397+'O7 Amortization'!M470+'O7 Amortization'!M543 + 'O7 Amortization'!AH324+'O7 Amortization'!AH397+'O7 Amortization'!AH470+'O7 Amortization'!AH543</f>
        <v>10.093530608227807</v>
      </c>
      <c r="K13" s="763">
        <f>'O7 Amortization'!N324+'O7 Amortization'!N397+'O7 Amortization'!N470+'O7 Amortization'!N543 + 'O7 Amortization'!AI324+'O7 Amortization'!AI397+'O7 Amortization'!AI470+'O7 Amortization'!AI543</f>
        <v>0</v>
      </c>
      <c r="L13" s="763">
        <f>'O7 Amortization'!O324+'O7 Amortization'!O397+'O7 Amortization'!O470+'O7 Amortization'!O543 + 'O7 Amortization'!AJ324+'O7 Amortization'!AJ397+'O7 Amortization'!AJ470+'O7 Amortization'!AJ543</f>
        <v>2.7661570763073287</v>
      </c>
      <c r="M13" s="763">
        <f>'O7 Amortization'!P324+'O7 Amortization'!P397+'O7 Amortization'!P470+'O7 Amortization'!P543 + 'O7 Amortization'!AK324+'O7 Amortization'!AK397+'O7 Amortization'!AK470+'O7 Amortization'!AK543</f>
        <v>0</v>
      </c>
      <c r="N13" s="763">
        <f>'O7 Amortization'!Q324+'O7 Amortization'!Q397+'O7 Amortization'!Q470+'O7 Amortization'!Q543 + 'O7 Amortization'!AL324+'O7 Amortization'!AL397+'O7 Amortization'!AL470+'O7 Amortization'!AL543</f>
        <v>0</v>
      </c>
      <c r="O13" s="763">
        <f>'O7 Amortization'!R324+'O7 Amortization'!R397+'O7 Amortization'!R470+'O7 Amortization'!R543 + 'O7 Amortization'!AM324+'O7 Amortization'!AM397+'O7 Amortization'!AM470+'O7 Amortization'!AM543</f>
        <v>0</v>
      </c>
      <c r="P13" s="763">
        <f>'O7 Amortization'!S324+'O7 Amortization'!S397+'O7 Amortization'!S470+'O7 Amortization'!S543 + 'O7 Amortization'!AN324+'O7 Amortization'!AN397+'O7 Amortization'!AN470+'O7 Amortization'!AN543</f>
        <v>0</v>
      </c>
      <c r="Q13" s="763">
        <f>'O7 Amortization'!T324+'O7 Amortization'!T397+'O7 Amortization'!T470+'O7 Amortization'!T543 + 'O7 Amortization'!AO324+'O7 Amortization'!AO397+'O7 Amortization'!AO470+'O7 Amortization'!AO543</f>
        <v>0</v>
      </c>
      <c r="R13" s="763">
        <f>'O7 Amortization'!U324+'O7 Amortization'!U397+'O7 Amortization'!U470+'O7 Amortization'!U543 + 'O7 Amortization'!AP324+'O7 Amortization'!AP397+'O7 Amortization'!AP470+'O7 Amortization'!AP543</f>
        <v>0</v>
      </c>
      <c r="S13" s="763">
        <f>'O7 Amortization'!V324+'O7 Amortization'!V397+'O7 Amortization'!V470+'O7 Amortization'!V543 + 'O7 Amortization'!AQ324+'O7 Amortization'!AQ397+'O7 Amortization'!AQ470+'O7 Amortization'!AQ543</f>
        <v>0</v>
      </c>
      <c r="T13" s="763">
        <f>'O7 Amortization'!W324+'O7 Amortization'!W397+'O7 Amortization'!W470+'O7 Amortization'!W543 + 'O7 Amortization'!AR324+'O7 Amortization'!AR397+'O7 Amortization'!AR470+'O7 Amortization'!AR543</f>
        <v>0</v>
      </c>
      <c r="U13" s="763">
        <f>'O7 Amortization'!X324+'O7 Amortization'!X397+'O7 Amortization'!X470+'O7 Amortization'!X543 + 'O7 Amortization'!AS324+'O7 Amortization'!AS397+'O7 Amortization'!AS470+'O7 Amortization'!AS543</f>
        <v>0</v>
      </c>
      <c r="V13" s="763">
        <f>'O7 Amortization'!Y324+'O7 Amortization'!Y397+'O7 Amortization'!Y470+'O7 Amortization'!Y543 + 'O7 Amortization'!AT324+'O7 Amortization'!AT397+'O7 Amortization'!AT470+'O7 Amortization'!AT543</f>
        <v>0</v>
      </c>
      <c r="W13" s="651">
        <f>'O7 Amortization'!Z324+'O7 Amortization'!Z397+'O7 Amortization'!Z470+'O7 Amortization'!Z543 + 'O7 Amortization'!AU324+'O7 Amortization'!AU397+'O7 Amortization'!AU470+'O7 Amortization'!AU543</f>
        <v>0</v>
      </c>
      <c r="X13" s="763"/>
    </row>
    <row r="14" spans="1:25" s="650" customFormat="1" ht="12.75">
      <c r="A14" s="800"/>
      <c r="B14" s="759" t="s">
        <v>1290</v>
      </c>
      <c r="C14" s="764">
        <f t="shared" si="0"/>
        <v>0</v>
      </c>
      <c r="D14" s="763">
        <f>'O7 Amortization'!G307+'O7 Amortization'!G380+'O7 Amortization'!G453+'O7 Amortization'!G526+'O7 Amortization'!AB307+'O7 Amortization'!AB380+'O7 Amortization'!AB453+'O7 Amortization'!AB526</f>
        <v>0</v>
      </c>
      <c r="E14" s="763">
        <f>'O7 Amortization'!H307+'O7 Amortization'!H380+'O7 Amortization'!H453+'O7 Amortization'!H526+'O7 Amortization'!AC307+'O7 Amortization'!AC380+'O7 Amortization'!AC453+'O7 Amortization'!AC526</f>
        <v>0</v>
      </c>
      <c r="F14" s="763">
        <f>'O7 Amortization'!I307+'O7 Amortization'!I380+'O7 Amortization'!I453+'O7 Amortization'!I526+'O7 Amortization'!AD307+'O7 Amortization'!AD380+'O7 Amortization'!AD453+'O7 Amortization'!AD526</f>
        <v>0</v>
      </c>
      <c r="G14" s="763">
        <f>'O7 Amortization'!J307+'O7 Amortization'!J380+'O7 Amortization'!J453+'O7 Amortization'!J526+'O7 Amortization'!AE307+'O7 Amortization'!AE380+'O7 Amortization'!AE453+'O7 Amortization'!AE526</f>
        <v>0</v>
      </c>
      <c r="H14" s="763">
        <f>'O7 Amortization'!K307+'O7 Amortization'!K380+'O7 Amortization'!K453+'O7 Amortization'!K526+'O7 Amortization'!AF307+'O7 Amortization'!AF380+'O7 Amortization'!AF453+'O7 Amortization'!AF526</f>
        <v>0</v>
      </c>
      <c r="I14" s="763">
        <f>'O7 Amortization'!L307+'O7 Amortization'!L380+'O7 Amortization'!L453+'O7 Amortization'!L526+'O7 Amortization'!AG307+'O7 Amortization'!AG380+'O7 Amortization'!AG453+'O7 Amortization'!AG526</f>
        <v>0</v>
      </c>
      <c r="J14" s="763">
        <f>'O7 Amortization'!M307+'O7 Amortization'!M380+'O7 Amortization'!M453+'O7 Amortization'!M526+'O7 Amortization'!AH307+'O7 Amortization'!AH380+'O7 Amortization'!AH453+'O7 Amortization'!AH526</f>
        <v>0</v>
      </c>
      <c r="K14" s="763">
        <f>'O7 Amortization'!N307+'O7 Amortization'!N380+'O7 Amortization'!N453+'O7 Amortization'!N526+'O7 Amortization'!AI307+'O7 Amortization'!AI380+'O7 Amortization'!AI453+'O7 Amortization'!AI526</f>
        <v>0</v>
      </c>
      <c r="L14" s="763">
        <f>'O7 Amortization'!O307+'O7 Amortization'!O380+'O7 Amortization'!O453+'O7 Amortization'!O526+'O7 Amortization'!AJ307+'O7 Amortization'!AJ380+'O7 Amortization'!AJ453+'O7 Amortization'!AJ526</f>
        <v>0</v>
      </c>
      <c r="M14" s="763">
        <f>'O7 Amortization'!P307+'O7 Amortization'!P380+'O7 Amortization'!P453+'O7 Amortization'!P526+'O7 Amortization'!AK307+'O7 Amortization'!AK380+'O7 Amortization'!AK453+'O7 Amortization'!AK526</f>
        <v>0</v>
      </c>
      <c r="N14" s="763">
        <f>'O7 Amortization'!Q307+'O7 Amortization'!Q380+'O7 Amortization'!Q453+'O7 Amortization'!Q526+'O7 Amortization'!AL307+'O7 Amortization'!AL380+'O7 Amortization'!AL453+'O7 Amortization'!AL526</f>
        <v>0</v>
      </c>
      <c r="O14" s="763">
        <f>'O7 Amortization'!R307+'O7 Amortization'!R380+'O7 Amortization'!R453+'O7 Amortization'!R526+'O7 Amortization'!AM307+'O7 Amortization'!AM380+'O7 Amortization'!AM453+'O7 Amortization'!AM526</f>
        <v>0</v>
      </c>
      <c r="P14" s="763">
        <f>'O7 Amortization'!S307+'O7 Amortization'!S380+'O7 Amortization'!S453+'O7 Amortization'!S526+'O7 Amortization'!AN307+'O7 Amortization'!AN380+'O7 Amortization'!AN453+'O7 Amortization'!AN526</f>
        <v>0</v>
      </c>
      <c r="Q14" s="763">
        <f>'O7 Amortization'!T307+'O7 Amortization'!T380+'O7 Amortization'!T453+'O7 Amortization'!T526+'O7 Amortization'!AO307+'O7 Amortization'!AO380+'O7 Amortization'!AO453+'O7 Amortization'!AO526</f>
        <v>0</v>
      </c>
      <c r="R14" s="763">
        <f>'O7 Amortization'!U307+'O7 Amortization'!U380+'O7 Amortization'!U453+'O7 Amortization'!U526+'O7 Amortization'!AP307+'O7 Amortization'!AP380+'O7 Amortization'!AP453+'O7 Amortization'!AP526</f>
        <v>0</v>
      </c>
      <c r="S14" s="763">
        <f>'O7 Amortization'!V307+'O7 Amortization'!V380+'O7 Amortization'!V453+'O7 Amortization'!V526+'O7 Amortization'!AQ307+'O7 Amortization'!AQ380+'O7 Amortization'!AQ453+'O7 Amortization'!AQ526</f>
        <v>0</v>
      </c>
      <c r="T14" s="763">
        <f>'O7 Amortization'!W307+'O7 Amortization'!W380+'O7 Amortization'!W453+'O7 Amortization'!W526+'O7 Amortization'!AR307+'O7 Amortization'!AR380+'O7 Amortization'!AR453+'O7 Amortization'!AR526</f>
        <v>0</v>
      </c>
      <c r="U14" s="763">
        <f>'O7 Amortization'!X307+'O7 Amortization'!X380+'O7 Amortization'!X453+'O7 Amortization'!X526+'O7 Amortization'!AS307+'O7 Amortization'!AS380+'O7 Amortization'!AS453+'O7 Amortization'!AS526</f>
        <v>0</v>
      </c>
      <c r="V14" s="763">
        <f>'O7 Amortization'!Y307+'O7 Amortization'!Y380+'O7 Amortization'!Y453+'O7 Amortization'!Y526+'O7 Amortization'!AT307+'O7 Amortization'!AT380+'O7 Amortization'!AT453+'O7 Amortization'!AT526</f>
        <v>0</v>
      </c>
      <c r="W14" s="651">
        <f>'O7 Amortization'!Z307+'O7 Amortization'!Z380+'O7 Amortization'!Z453+'O7 Amortization'!Z526+'O7 Amortization'!AU307+'O7 Amortization'!AU380+'O7 Amortization'!AU453+'O7 Amortization'!AU526</f>
        <v>0</v>
      </c>
      <c r="X14" s="763"/>
    </row>
    <row r="15" spans="1:25" s="650" customFormat="1" ht="12.75">
      <c r="A15" s="800"/>
      <c r="B15" s="759" t="s">
        <v>1291</v>
      </c>
      <c r="C15" s="764">
        <f t="shared" si="0"/>
        <v>0</v>
      </c>
      <c r="D15" s="763">
        <f>'O7 Amortization'!G310+'O7 Amortization'!G383+'O7 Amortization'!G456+'O7 Amortization'!G529+'O7 Amortization'!AB310+'O7 Amortization'!AB383+'O7 Amortization'!AB456+'O7 Amortization'!AB529</f>
        <v>0</v>
      </c>
      <c r="E15" s="763">
        <f>'O7 Amortization'!H310+'O7 Amortization'!H383+'O7 Amortization'!H456+'O7 Amortization'!H529+'O7 Amortization'!AC310+'O7 Amortization'!AC383+'O7 Amortization'!AC456+'O7 Amortization'!AC529</f>
        <v>0</v>
      </c>
      <c r="F15" s="763">
        <f>'O7 Amortization'!I310+'O7 Amortization'!I383+'O7 Amortization'!I456+'O7 Amortization'!I529+'O7 Amortization'!AD310+'O7 Amortization'!AD383+'O7 Amortization'!AD456+'O7 Amortization'!AD529</f>
        <v>0</v>
      </c>
      <c r="G15" s="763">
        <f>'O7 Amortization'!J310+'O7 Amortization'!J383+'O7 Amortization'!J456+'O7 Amortization'!J529+'O7 Amortization'!AE310+'O7 Amortization'!AE383+'O7 Amortization'!AE456+'O7 Amortization'!AE529</f>
        <v>0</v>
      </c>
      <c r="H15" s="763">
        <f>'O7 Amortization'!K310+'O7 Amortization'!K383+'O7 Amortization'!K456+'O7 Amortization'!K529+'O7 Amortization'!AF310+'O7 Amortization'!AF383+'O7 Amortization'!AF456+'O7 Amortization'!AF529</f>
        <v>0</v>
      </c>
      <c r="I15" s="763">
        <f>'O7 Amortization'!L310+'O7 Amortization'!L383+'O7 Amortization'!L456+'O7 Amortization'!L529+'O7 Amortization'!AG310+'O7 Amortization'!AG383+'O7 Amortization'!AG456+'O7 Amortization'!AG529</f>
        <v>0</v>
      </c>
      <c r="J15" s="763">
        <f>'O7 Amortization'!M310+'O7 Amortization'!M383+'O7 Amortization'!M456+'O7 Amortization'!M529+'O7 Amortization'!AH310+'O7 Amortization'!AH383+'O7 Amortization'!AH456+'O7 Amortization'!AH529</f>
        <v>0</v>
      </c>
      <c r="K15" s="763">
        <f>'O7 Amortization'!N310+'O7 Amortization'!N383+'O7 Amortization'!N456+'O7 Amortization'!N529+'O7 Amortization'!AI310+'O7 Amortization'!AI383+'O7 Amortization'!AI456+'O7 Amortization'!AI529</f>
        <v>0</v>
      </c>
      <c r="L15" s="763">
        <f>'O7 Amortization'!O310+'O7 Amortization'!O383+'O7 Amortization'!O456+'O7 Amortization'!O529+'O7 Amortization'!AJ310+'O7 Amortization'!AJ383+'O7 Amortization'!AJ456+'O7 Amortization'!AJ529</f>
        <v>0</v>
      </c>
      <c r="M15" s="763">
        <f>'O7 Amortization'!P310+'O7 Amortization'!P383+'O7 Amortization'!P456+'O7 Amortization'!P529+'O7 Amortization'!AK310+'O7 Amortization'!AK383+'O7 Amortization'!AK456+'O7 Amortization'!AK529</f>
        <v>0</v>
      </c>
      <c r="N15" s="763">
        <f>'O7 Amortization'!Q310+'O7 Amortization'!Q383+'O7 Amortization'!Q456+'O7 Amortization'!Q529+'O7 Amortization'!AL310+'O7 Amortization'!AL383+'O7 Amortization'!AL456+'O7 Amortization'!AL529</f>
        <v>0</v>
      </c>
      <c r="O15" s="763">
        <f>'O7 Amortization'!R310+'O7 Amortization'!R383+'O7 Amortization'!R456+'O7 Amortization'!R529+'O7 Amortization'!AM310+'O7 Amortization'!AM383+'O7 Amortization'!AM456+'O7 Amortization'!AM529</f>
        <v>0</v>
      </c>
      <c r="P15" s="763">
        <f>'O7 Amortization'!S310+'O7 Amortization'!S383+'O7 Amortization'!S456+'O7 Amortization'!S529+'O7 Amortization'!AN310+'O7 Amortization'!AN383+'O7 Amortization'!AN456+'O7 Amortization'!AN529</f>
        <v>0</v>
      </c>
      <c r="Q15" s="763">
        <f>'O7 Amortization'!T310+'O7 Amortization'!T383+'O7 Amortization'!T456+'O7 Amortization'!T529+'O7 Amortization'!AO310+'O7 Amortization'!AO383+'O7 Amortization'!AO456+'O7 Amortization'!AO529</f>
        <v>0</v>
      </c>
      <c r="R15" s="763">
        <f>'O7 Amortization'!U310+'O7 Amortization'!U383+'O7 Amortization'!U456+'O7 Amortization'!U529+'O7 Amortization'!AP310+'O7 Amortization'!AP383+'O7 Amortization'!AP456+'O7 Amortization'!AP529</f>
        <v>0</v>
      </c>
      <c r="S15" s="763">
        <f>'O7 Amortization'!V310+'O7 Amortization'!V383+'O7 Amortization'!V456+'O7 Amortization'!V529+'O7 Amortization'!AQ310+'O7 Amortization'!AQ383+'O7 Amortization'!AQ456+'O7 Amortization'!AQ529</f>
        <v>0</v>
      </c>
      <c r="T15" s="763">
        <f>'O7 Amortization'!W310+'O7 Amortization'!W383+'O7 Amortization'!W456+'O7 Amortization'!W529+'O7 Amortization'!AR310+'O7 Amortization'!AR383+'O7 Amortization'!AR456+'O7 Amortization'!AR529</f>
        <v>0</v>
      </c>
      <c r="U15" s="763">
        <f>'O7 Amortization'!X310+'O7 Amortization'!X383+'O7 Amortization'!X456+'O7 Amortization'!X529+'O7 Amortization'!AS310+'O7 Amortization'!AS383+'O7 Amortization'!AS456+'O7 Amortization'!AS529</f>
        <v>0</v>
      </c>
      <c r="V15" s="763">
        <f>'O7 Amortization'!Y310+'O7 Amortization'!Y383+'O7 Amortization'!Y456+'O7 Amortization'!Y529+'O7 Amortization'!AT310+'O7 Amortization'!AT383+'O7 Amortization'!AT456+'O7 Amortization'!AT529</f>
        <v>0</v>
      </c>
      <c r="W15" s="651">
        <f>'O7 Amortization'!Z310+'O7 Amortization'!Z383+'O7 Amortization'!Z456+'O7 Amortization'!Z529+'O7 Amortization'!AU310+'O7 Amortization'!AU383+'O7 Amortization'!AU456+'O7 Amortization'!AU529</f>
        <v>0</v>
      </c>
      <c r="X15" s="763"/>
    </row>
    <row r="16" spans="1:25" s="650" customFormat="1" ht="12.75">
      <c r="A16" s="800"/>
      <c r="B16" s="759" t="s">
        <v>1292</v>
      </c>
      <c r="C16" s="764">
        <f t="shared" si="0"/>
        <v>3523</v>
      </c>
      <c r="D16" s="763">
        <f>'O7 Amortization'!G313+'O7 Amortization'!G386+'O7 Amortization'!G459+'O7 Amortization'!G532+'O7 Amortization'!AB313+'O7 Amortization'!AB386+'O7 Amortization'!AB459+'O7 Amortization'!AB532</f>
        <v>1874.8226658355752</v>
      </c>
      <c r="E16" s="763">
        <f>'O7 Amortization'!H313+'O7 Amortization'!H386+'O7 Amortization'!H459+'O7 Amortization'!H532+'O7 Amortization'!AC313+'O7 Amortization'!AC386+'O7 Amortization'!AC459+'O7 Amortization'!AC532</f>
        <v>745.46781707237062</v>
      </c>
      <c r="F16" s="763">
        <f>'O7 Amortization'!I313+'O7 Amortization'!I386+'O7 Amortization'!I459+'O7 Amortization'!I532+'O7 Amortization'!AD313+'O7 Amortization'!AD386+'O7 Amortization'!AD459+'O7 Amortization'!AD532</f>
        <v>877.45607243619179</v>
      </c>
      <c r="G16" s="763">
        <f>'O7 Amortization'!J313+'O7 Amortization'!J386+'O7 Amortization'!J459+'O7 Amortization'!J532+'O7 Amortization'!AE313+'O7 Amortization'!AE386+'O7 Amortization'!AE459+'O7 Amortization'!AE532</f>
        <v>0</v>
      </c>
      <c r="H16" s="763">
        <f>'O7 Amortization'!K313+'O7 Amortization'!K386+'O7 Amortization'!K459+'O7 Amortization'!K532+'O7 Amortization'!AF313+'O7 Amortization'!AF386+'O7 Amortization'!AF459+'O7 Amortization'!AF532</f>
        <v>0</v>
      </c>
      <c r="I16" s="763">
        <f>'O7 Amortization'!L313+'O7 Amortization'!L386+'O7 Amortization'!L459+'O7 Amortization'!L532+'O7 Amortization'!AG313+'O7 Amortization'!AG386+'O7 Amortization'!AG459+'O7 Amortization'!AG532</f>
        <v>0</v>
      </c>
      <c r="J16" s="763">
        <f>'O7 Amortization'!M313+'O7 Amortization'!M386+'O7 Amortization'!M459+'O7 Amortization'!M532+'O7 Amortization'!AH313+'O7 Amortization'!AH386+'O7 Amortization'!AH459+'O7 Amortization'!AH532</f>
        <v>19.821353585722722</v>
      </c>
      <c r="K16" s="763">
        <f>'O7 Amortization'!N313+'O7 Amortization'!N386+'O7 Amortization'!N459+'O7 Amortization'!N532+'O7 Amortization'!AI313+'O7 Amortization'!AI386+'O7 Amortization'!AI459+'O7 Amortization'!AI532</f>
        <v>0</v>
      </c>
      <c r="L16" s="763">
        <f>'O7 Amortization'!O313+'O7 Amortization'!O386+'O7 Amortization'!O459+'O7 Amortization'!O532+'O7 Amortization'!AJ313+'O7 Amortization'!AJ386+'O7 Amortization'!AJ459+'O7 Amortization'!AJ532</f>
        <v>5.4320910701397542</v>
      </c>
      <c r="M16" s="763">
        <f>'O7 Amortization'!P313+'O7 Amortization'!P386+'O7 Amortization'!P459+'O7 Amortization'!P532+'O7 Amortization'!AK313+'O7 Amortization'!AK386+'O7 Amortization'!AK459+'O7 Amortization'!AK532</f>
        <v>0</v>
      </c>
      <c r="N16" s="763">
        <f>'O7 Amortization'!Q313+'O7 Amortization'!Q386+'O7 Amortization'!Q459+'O7 Amortization'!Q532+'O7 Amortization'!AL313+'O7 Amortization'!AL386+'O7 Amortization'!AL459+'O7 Amortization'!AL532</f>
        <v>0</v>
      </c>
      <c r="O16" s="763">
        <f>'O7 Amortization'!R313+'O7 Amortization'!R386+'O7 Amortization'!R459+'O7 Amortization'!R532+'O7 Amortization'!AM313+'O7 Amortization'!AM386+'O7 Amortization'!AM459+'O7 Amortization'!AM532</f>
        <v>0</v>
      </c>
      <c r="P16" s="763">
        <f>'O7 Amortization'!S313+'O7 Amortization'!S386+'O7 Amortization'!S459+'O7 Amortization'!S532+'O7 Amortization'!AN313+'O7 Amortization'!AN386+'O7 Amortization'!AN459+'O7 Amortization'!AN532</f>
        <v>0</v>
      </c>
      <c r="Q16" s="763">
        <f>'O7 Amortization'!T313+'O7 Amortization'!T386+'O7 Amortization'!T459+'O7 Amortization'!T532+'O7 Amortization'!AO313+'O7 Amortization'!AO386+'O7 Amortization'!AO459+'O7 Amortization'!AO532</f>
        <v>0</v>
      </c>
      <c r="R16" s="763">
        <f>'O7 Amortization'!U313+'O7 Amortization'!U386+'O7 Amortization'!U459+'O7 Amortization'!U532+'O7 Amortization'!AP313+'O7 Amortization'!AP386+'O7 Amortization'!AP459+'O7 Amortization'!AP532</f>
        <v>0</v>
      </c>
      <c r="S16" s="763">
        <f>'O7 Amortization'!V313+'O7 Amortization'!V386+'O7 Amortization'!V459+'O7 Amortization'!V532+'O7 Amortization'!AQ313+'O7 Amortization'!AQ386+'O7 Amortization'!AQ459+'O7 Amortization'!AQ532</f>
        <v>0</v>
      </c>
      <c r="T16" s="763">
        <f>'O7 Amortization'!W313+'O7 Amortization'!W386+'O7 Amortization'!W459+'O7 Amortization'!W532+'O7 Amortization'!AR313+'O7 Amortization'!AR386+'O7 Amortization'!AR459+'O7 Amortization'!AR532</f>
        <v>0</v>
      </c>
      <c r="U16" s="763">
        <f>'O7 Amortization'!X313+'O7 Amortization'!X386+'O7 Amortization'!X459+'O7 Amortization'!X532+'O7 Amortization'!AS313+'O7 Amortization'!AS386+'O7 Amortization'!AS459+'O7 Amortization'!AS532</f>
        <v>0</v>
      </c>
      <c r="V16" s="763">
        <f>'O7 Amortization'!Y313+'O7 Amortization'!Y386+'O7 Amortization'!Y459+'O7 Amortization'!Y532+'O7 Amortization'!AT313+'O7 Amortization'!AT386+'O7 Amortization'!AT459+'O7 Amortization'!AT532</f>
        <v>0</v>
      </c>
      <c r="W16" s="651">
        <f>'O7 Amortization'!Z313+'O7 Amortization'!Z386+'O7 Amortization'!Z459+'O7 Amortization'!Z532+'O7 Amortization'!AU313+'O7 Amortization'!AU386+'O7 Amortization'!AU459+'O7 Amortization'!AU532</f>
        <v>0</v>
      </c>
      <c r="X16" s="763"/>
    </row>
    <row r="17" spans="1:24" s="650" customFormat="1" ht="12.75">
      <c r="A17" s="800"/>
      <c r="B17" s="759" t="s">
        <v>1293</v>
      </c>
      <c r="C17" s="764">
        <f t="shared" si="0"/>
        <v>0</v>
      </c>
      <c r="D17" s="763">
        <f>'O7 Amortization'!G316+'O7 Amortization'!G389+'O7 Amortization'!G462+'O7 Amortization'!G535+'O7 Amortization'!AB316+'O7 Amortization'!AB389+'O7 Amortization'!AB462+'O7 Amortization'!AB535</f>
        <v>0</v>
      </c>
      <c r="E17" s="763">
        <f>'O7 Amortization'!H316+'O7 Amortization'!H389+'O7 Amortization'!H462+'O7 Amortization'!H535+'O7 Amortization'!AC316+'O7 Amortization'!AC389+'O7 Amortization'!AC462+'O7 Amortization'!AC535</f>
        <v>0</v>
      </c>
      <c r="F17" s="763">
        <f>'O7 Amortization'!I316+'O7 Amortization'!I389+'O7 Amortization'!I462+'O7 Amortization'!I535+'O7 Amortization'!AD316+'O7 Amortization'!AD389+'O7 Amortization'!AD462+'O7 Amortization'!AD535</f>
        <v>0</v>
      </c>
      <c r="G17" s="763">
        <f>'O7 Amortization'!J316+'O7 Amortization'!J389+'O7 Amortization'!J462+'O7 Amortization'!J535+'O7 Amortization'!AE316+'O7 Amortization'!AE389+'O7 Amortization'!AE462+'O7 Amortization'!AE535</f>
        <v>0</v>
      </c>
      <c r="H17" s="763">
        <f>'O7 Amortization'!K316+'O7 Amortization'!K389+'O7 Amortization'!K462+'O7 Amortization'!K535+'O7 Amortization'!AF316+'O7 Amortization'!AF389+'O7 Amortization'!AF462+'O7 Amortization'!AF535</f>
        <v>0</v>
      </c>
      <c r="I17" s="763">
        <f>'O7 Amortization'!L316+'O7 Amortization'!L389+'O7 Amortization'!L462+'O7 Amortization'!L535+'O7 Amortization'!AG316+'O7 Amortization'!AG389+'O7 Amortization'!AG462+'O7 Amortization'!AG535</f>
        <v>0</v>
      </c>
      <c r="J17" s="763">
        <f>'O7 Amortization'!M316+'O7 Amortization'!M389+'O7 Amortization'!M462+'O7 Amortization'!M535+'O7 Amortization'!AH316+'O7 Amortization'!AH389+'O7 Amortization'!AH462+'O7 Amortization'!AH535</f>
        <v>0</v>
      </c>
      <c r="K17" s="763">
        <f>'O7 Amortization'!N316+'O7 Amortization'!N389+'O7 Amortization'!N462+'O7 Amortization'!N535+'O7 Amortization'!AI316+'O7 Amortization'!AI389+'O7 Amortization'!AI462+'O7 Amortization'!AI535</f>
        <v>0</v>
      </c>
      <c r="L17" s="763">
        <f>'O7 Amortization'!O316+'O7 Amortization'!O389+'O7 Amortization'!O462+'O7 Amortization'!O535+'O7 Amortization'!AJ316+'O7 Amortization'!AJ389+'O7 Amortization'!AJ462+'O7 Amortization'!AJ535</f>
        <v>0</v>
      </c>
      <c r="M17" s="763">
        <f>'O7 Amortization'!P316+'O7 Amortization'!P389+'O7 Amortization'!P462+'O7 Amortization'!P535+'O7 Amortization'!AK316+'O7 Amortization'!AK389+'O7 Amortization'!AK462+'O7 Amortization'!AK535</f>
        <v>0</v>
      </c>
      <c r="N17" s="763">
        <f>'O7 Amortization'!Q316+'O7 Amortization'!Q389+'O7 Amortization'!Q462+'O7 Amortization'!Q535+'O7 Amortization'!AL316+'O7 Amortization'!AL389+'O7 Amortization'!AL462+'O7 Amortization'!AL535</f>
        <v>0</v>
      </c>
      <c r="O17" s="763">
        <f>'O7 Amortization'!R316+'O7 Amortization'!R389+'O7 Amortization'!R462+'O7 Amortization'!R535+'O7 Amortization'!AM316+'O7 Amortization'!AM389+'O7 Amortization'!AM462+'O7 Amortization'!AM535</f>
        <v>0</v>
      </c>
      <c r="P17" s="763">
        <f>'O7 Amortization'!S316+'O7 Amortization'!S389+'O7 Amortization'!S462+'O7 Amortization'!S535+'O7 Amortization'!AN316+'O7 Amortization'!AN389+'O7 Amortization'!AN462+'O7 Amortization'!AN535</f>
        <v>0</v>
      </c>
      <c r="Q17" s="763">
        <f>'O7 Amortization'!T316+'O7 Amortization'!T389+'O7 Amortization'!T462+'O7 Amortization'!T535+'O7 Amortization'!AO316+'O7 Amortization'!AO389+'O7 Amortization'!AO462+'O7 Amortization'!AO535</f>
        <v>0</v>
      </c>
      <c r="R17" s="763">
        <f>'O7 Amortization'!U316+'O7 Amortization'!U389+'O7 Amortization'!U462+'O7 Amortization'!U535+'O7 Amortization'!AP316+'O7 Amortization'!AP389+'O7 Amortization'!AP462+'O7 Amortization'!AP535</f>
        <v>0</v>
      </c>
      <c r="S17" s="763">
        <f>'O7 Amortization'!V316+'O7 Amortization'!V389+'O7 Amortization'!V462+'O7 Amortization'!V535+'O7 Amortization'!AQ316+'O7 Amortization'!AQ389+'O7 Amortization'!AQ462+'O7 Amortization'!AQ535</f>
        <v>0</v>
      </c>
      <c r="T17" s="763">
        <f>'O7 Amortization'!W316+'O7 Amortization'!W389+'O7 Amortization'!W462+'O7 Amortization'!W535+'O7 Amortization'!AR316+'O7 Amortization'!AR389+'O7 Amortization'!AR462+'O7 Amortization'!AR535</f>
        <v>0</v>
      </c>
      <c r="U17" s="763">
        <f>'O7 Amortization'!X316+'O7 Amortization'!X389+'O7 Amortization'!X462+'O7 Amortization'!X535+'O7 Amortization'!AS316+'O7 Amortization'!AS389+'O7 Amortization'!AS462+'O7 Amortization'!AS535</f>
        <v>0</v>
      </c>
      <c r="V17" s="763">
        <f>'O7 Amortization'!Y316+'O7 Amortization'!Y389+'O7 Amortization'!Y462+'O7 Amortization'!Y535+'O7 Amortization'!AT316+'O7 Amortization'!AT389+'O7 Amortization'!AT462+'O7 Amortization'!AT535</f>
        <v>0</v>
      </c>
      <c r="W17" s="651">
        <f>'O7 Amortization'!Z316+'O7 Amortization'!Z389+'O7 Amortization'!Z462+'O7 Amortization'!Z535+'O7 Amortization'!AU316+'O7 Amortization'!AU389+'O7 Amortization'!AU462+'O7 Amortization'!AU535</f>
        <v>0</v>
      </c>
      <c r="X17" s="763"/>
    </row>
    <row r="18" spans="1:24" s="650" customFormat="1" ht="12.75">
      <c r="A18" s="800"/>
      <c r="B18" s="759" t="s">
        <v>1376</v>
      </c>
      <c r="C18" s="764">
        <f t="shared" si="0"/>
        <v>2245.8373363660257</v>
      </c>
      <c r="D18" s="763">
        <f t="shared" ref="D18:W18" si="1">IF(ISERROR(D41*(D65/D43)),0,D41*(D65/D43))</f>
        <v>1195.1594499003179</v>
      </c>
      <c r="E18" s="763">
        <f t="shared" si="1"/>
        <v>475.21982873698795</v>
      </c>
      <c r="F18" s="763">
        <f t="shared" si="1"/>
        <v>559.35952554592438</v>
      </c>
      <c r="G18" s="763">
        <f t="shared" si="1"/>
        <v>0</v>
      </c>
      <c r="H18" s="763">
        <f t="shared" si="1"/>
        <v>0</v>
      </c>
      <c r="I18" s="763">
        <f t="shared" si="1"/>
        <v>0</v>
      </c>
      <c r="J18" s="763">
        <f t="shared" si="1"/>
        <v>12.635690019905956</v>
      </c>
      <c r="K18" s="763">
        <f t="shared" si="1"/>
        <v>0</v>
      </c>
      <c r="L18" s="763">
        <f t="shared" si="1"/>
        <v>3.4628421628896766</v>
      </c>
      <c r="M18" s="763">
        <f t="shared" si="1"/>
        <v>0</v>
      </c>
      <c r="N18" s="763">
        <f t="shared" si="1"/>
        <v>0</v>
      </c>
      <c r="O18" s="763">
        <f t="shared" si="1"/>
        <v>0</v>
      </c>
      <c r="P18" s="763">
        <f t="shared" si="1"/>
        <v>0</v>
      </c>
      <c r="Q18" s="763">
        <f t="shared" si="1"/>
        <v>0</v>
      </c>
      <c r="R18" s="763">
        <f t="shared" si="1"/>
        <v>0</v>
      </c>
      <c r="S18" s="763">
        <f t="shared" si="1"/>
        <v>0</v>
      </c>
      <c r="T18" s="763">
        <f t="shared" si="1"/>
        <v>0</v>
      </c>
      <c r="U18" s="763">
        <f t="shared" si="1"/>
        <v>0</v>
      </c>
      <c r="V18" s="763">
        <f t="shared" si="1"/>
        <v>0</v>
      </c>
      <c r="W18" s="651">
        <f t="shared" si="1"/>
        <v>0</v>
      </c>
      <c r="X18" s="763"/>
    </row>
    <row r="19" spans="1:24" s="650" customFormat="1" ht="12.75">
      <c r="A19" s="800"/>
      <c r="B19" s="759" t="s">
        <v>287</v>
      </c>
      <c r="C19" s="764">
        <f t="shared" si="0"/>
        <v>49999.999999999993</v>
      </c>
      <c r="D19" s="763">
        <f>'O4 Summary by Class &amp; Accounts'!E133</f>
        <v>26608.3262253133</v>
      </c>
      <c r="E19" s="763">
        <f>'O4 Summary by Class &amp; Accounts'!F133</f>
        <v>10580.014434748377</v>
      </c>
      <c r="F19" s="763">
        <f>'O4 Summary by Class &amp; Accounts'!G133</f>
        <v>12453.251099009251</v>
      </c>
      <c r="G19" s="763">
        <f>'O4 Summary by Class &amp; Accounts'!H133</f>
        <v>0</v>
      </c>
      <c r="H19" s="763">
        <f>'O4 Summary by Class &amp; Accounts'!I133</f>
        <v>0</v>
      </c>
      <c r="I19" s="763">
        <f>'O4 Summary by Class &amp; Accounts'!J133</f>
        <v>0</v>
      </c>
      <c r="J19" s="763">
        <f>'O4 Summary by Class &amp; Accounts'!K133</f>
        <v>281.31356210222424</v>
      </c>
      <c r="K19" s="763">
        <f>'O4 Summary by Class &amp; Accounts'!L133</f>
        <v>0</v>
      </c>
      <c r="L19" s="763">
        <f>'O4 Summary by Class &amp; Accounts'!M133</f>
        <v>77.094678826848622</v>
      </c>
      <c r="M19" s="763">
        <f>'O4 Summary by Class &amp; Accounts'!N133</f>
        <v>0</v>
      </c>
      <c r="N19" s="763">
        <f>'O4 Summary by Class &amp; Accounts'!O133</f>
        <v>0</v>
      </c>
      <c r="O19" s="763">
        <f>'O4 Summary by Class &amp; Accounts'!P133</f>
        <v>0</v>
      </c>
      <c r="P19" s="763">
        <f>'O4 Summary by Class &amp; Accounts'!Q133</f>
        <v>0</v>
      </c>
      <c r="Q19" s="763">
        <f>'O4 Summary by Class &amp; Accounts'!R133</f>
        <v>0</v>
      </c>
      <c r="R19" s="763">
        <f>'O4 Summary by Class &amp; Accounts'!S133</f>
        <v>0</v>
      </c>
      <c r="S19" s="763">
        <f>'O4 Summary by Class &amp; Accounts'!T133</f>
        <v>0</v>
      </c>
      <c r="T19" s="763">
        <f>'O4 Summary by Class &amp; Accounts'!U133</f>
        <v>0</v>
      </c>
      <c r="U19" s="763">
        <f>'O4 Summary by Class &amp; Accounts'!V133</f>
        <v>0</v>
      </c>
      <c r="V19" s="763">
        <f>'O4 Summary by Class &amp; Accounts'!W133</f>
        <v>0</v>
      </c>
      <c r="W19" s="651">
        <f>'O4 Summary by Class &amp; Accounts'!X133</f>
        <v>0</v>
      </c>
      <c r="X19" s="763"/>
    </row>
    <row r="20" spans="1:24" s="650" customFormat="1" ht="12.75">
      <c r="A20" s="800"/>
      <c r="B20" s="759" t="s">
        <v>1456</v>
      </c>
      <c r="C20" s="764">
        <f t="shared" si="0"/>
        <v>0</v>
      </c>
      <c r="D20" s="763">
        <f>'O4 Summary by Class &amp; Accounts'!E136</f>
        <v>0</v>
      </c>
      <c r="E20" s="763">
        <f>'O4 Summary by Class &amp; Accounts'!F136</f>
        <v>0</v>
      </c>
      <c r="F20" s="763">
        <f>'O4 Summary by Class &amp; Accounts'!G136</f>
        <v>0</v>
      </c>
      <c r="G20" s="763">
        <f>'O4 Summary by Class &amp; Accounts'!H136</f>
        <v>0</v>
      </c>
      <c r="H20" s="763">
        <f>'O4 Summary by Class &amp; Accounts'!I136</f>
        <v>0</v>
      </c>
      <c r="I20" s="763">
        <f>'O4 Summary by Class &amp; Accounts'!J136</f>
        <v>0</v>
      </c>
      <c r="J20" s="763">
        <f>'O4 Summary by Class &amp; Accounts'!K136</f>
        <v>0</v>
      </c>
      <c r="K20" s="763">
        <f>'O4 Summary by Class &amp; Accounts'!L136</f>
        <v>0</v>
      </c>
      <c r="L20" s="763">
        <f>'O4 Summary by Class &amp; Accounts'!M136</f>
        <v>0</v>
      </c>
      <c r="M20" s="763">
        <f>'O4 Summary by Class &amp; Accounts'!N136</f>
        <v>0</v>
      </c>
      <c r="N20" s="763">
        <f>'O4 Summary by Class &amp; Accounts'!O136</f>
        <v>0</v>
      </c>
      <c r="O20" s="763">
        <f>'O4 Summary by Class &amp; Accounts'!P136</f>
        <v>0</v>
      </c>
      <c r="P20" s="763">
        <f>'O4 Summary by Class &amp; Accounts'!Q136</f>
        <v>0</v>
      </c>
      <c r="Q20" s="763">
        <f>'O4 Summary by Class &amp; Accounts'!R136</f>
        <v>0</v>
      </c>
      <c r="R20" s="763">
        <f>'O4 Summary by Class &amp; Accounts'!S136</f>
        <v>0</v>
      </c>
      <c r="S20" s="763">
        <f>'O4 Summary by Class &amp; Accounts'!T136</f>
        <v>0</v>
      </c>
      <c r="T20" s="763">
        <f>'O4 Summary by Class &amp; Accounts'!U136</f>
        <v>0</v>
      </c>
      <c r="U20" s="763">
        <f>'O4 Summary by Class &amp; Accounts'!V136</f>
        <v>0</v>
      </c>
      <c r="V20" s="763">
        <f>'O4 Summary by Class &amp; Accounts'!W136</f>
        <v>0</v>
      </c>
      <c r="W20" s="651">
        <f>'O4 Summary by Class &amp; Accounts'!X136</f>
        <v>0</v>
      </c>
      <c r="X20" s="763"/>
    </row>
    <row r="21" spans="1:24" s="650" customFormat="1" ht="12.75">
      <c r="A21" s="800"/>
      <c r="B21" s="759" t="s">
        <v>1457</v>
      </c>
      <c r="C21" s="764">
        <f t="shared" si="0"/>
        <v>0</v>
      </c>
      <c r="D21" s="763">
        <f>'O4 Summary by Class &amp; Accounts'!E137</f>
        <v>0</v>
      </c>
      <c r="E21" s="763">
        <f>'O4 Summary by Class &amp; Accounts'!F137</f>
        <v>0</v>
      </c>
      <c r="F21" s="763">
        <f>'O4 Summary by Class &amp; Accounts'!G137</f>
        <v>0</v>
      </c>
      <c r="G21" s="763">
        <f>'O4 Summary by Class &amp; Accounts'!H137</f>
        <v>0</v>
      </c>
      <c r="H21" s="763">
        <f>'O4 Summary by Class &amp; Accounts'!I137</f>
        <v>0</v>
      </c>
      <c r="I21" s="763">
        <f>'O4 Summary by Class &amp; Accounts'!J137</f>
        <v>0</v>
      </c>
      <c r="J21" s="763">
        <f>'O4 Summary by Class &amp; Accounts'!K137</f>
        <v>0</v>
      </c>
      <c r="K21" s="763">
        <f>'O4 Summary by Class &amp; Accounts'!L137</f>
        <v>0</v>
      </c>
      <c r="L21" s="763">
        <f>'O4 Summary by Class &amp; Accounts'!M137</f>
        <v>0</v>
      </c>
      <c r="M21" s="763">
        <f>'O4 Summary by Class &amp; Accounts'!N137</f>
        <v>0</v>
      </c>
      <c r="N21" s="763">
        <f>'O4 Summary by Class &amp; Accounts'!O137</f>
        <v>0</v>
      </c>
      <c r="O21" s="763">
        <f>'O4 Summary by Class &amp; Accounts'!P137</f>
        <v>0</v>
      </c>
      <c r="P21" s="763">
        <f>'O4 Summary by Class &amp; Accounts'!Q137</f>
        <v>0</v>
      </c>
      <c r="Q21" s="763">
        <f>'O4 Summary by Class &amp; Accounts'!R137</f>
        <v>0</v>
      </c>
      <c r="R21" s="763">
        <f>'O4 Summary by Class &amp; Accounts'!S137</f>
        <v>0</v>
      </c>
      <c r="S21" s="763">
        <f>'O4 Summary by Class &amp; Accounts'!T137</f>
        <v>0</v>
      </c>
      <c r="T21" s="763">
        <f>'O4 Summary by Class &amp; Accounts'!U137</f>
        <v>0</v>
      </c>
      <c r="U21" s="763">
        <f>'O4 Summary by Class &amp; Accounts'!V137</f>
        <v>0</v>
      </c>
      <c r="V21" s="763">
        <f>'O4 Summary by Class &amp; Accounts'!W137</f>
        <v>0</v>
      </c>
      <c r="W21" s="651">
        <f>'O4 Summary by Class &amp; Accounts'!X137</f>
        <v>0</v>
      </c>
      <c r="X21" s="763"/>
    </row>
    <row r="22" spans="1:24" s="763" customFormat="1" ht="12.75">
      <c r="A22" s="765"/>
      <c r="B22" s="759" t="s">
        <v>1458</v>
      </c>
      <c r="C22" s="764">
        <f t="shared" si="0"/>
        <v>0</v>
      </c>
      <c r="D22" s="763">
        <f>'O4 Summary by Class &amp; Accounts'!E156</f>
        <v>0</v>
      </c>
      <c r="E22" s="763">
        <f>'O4 Summary by Class &amp; Accounts'!F156</f>
        <v>0</v>
      </c>
      <c r="F22" s="763">
        <f>'O4 Summary by Class &amp; Accounts'!G156</f>
        <v>0</v>
      </c>
      <c r="G22" s="763">
        <f>'O4 Summary by Class &amp; Accounts'!H156</f>
        <v>0</v>
      </c>
      <c r="H22" s="763">
        <f>'O4 Summary by Class &amp; Accounts'!I156</f>
        <v>0</v>
      </c>
      <c r="I22" s="763">
        <f>'O4 Summary by Class &amp; Accounts'!J156</f>
        <v>0</v>
      </c>
      <c r="J22" s="763">
        <f>'O4 Summary by Class &amp; Accounts'!K156</f>
        <v>0</v>
      </c>
      <c r="K22" s="763">
        <f>'O4 Summary by Class &amp; Accounts'!L156</f>
        <v>0</v>
      </c>
      <c r="L22" s="763">
        <f>'O4 Summary by Class &amp; Accounts'!M156</f>
        <v>0</v>
      </c>
      <c r="M22" s="763">
        <f>'O4 Summary by Class &amp; Accounts'!N156</f>
        <v>0</v>
      </c>
      <c r="N22" s="763">
        <f>'O4 Summary by Class &amp; Accounts'!O156</f>
        <v>0</v>
      </c>
      <c r="O22" s="763">
        <f>'O4 Summary by Class &amp; Accounts'!P156</f>
        <v>0</v>
      </c>
      <c r="P22" s="763">
        <f>'O4 Summary by Class &amp; Accounts'!Q156</f>
        <v>0</v>
      </c>
      <c r="Q22" s="763">
        <f>'O4 Summary by Class &amp; Accounts'!R156</f>
        <v>0</v>
      </c>
      <c r="R22" s="763">
        <f>'O4 Summary by Class &amp; Accounts'!S156</f>
        <v>0</v>
      </c>
      <c r="S22" s="763">
        <f>'O4 Summary by Class &amp; Accounts'!T156</f>
        <v>0</v>
      </c>
      <c r="T22" s="763">
        <f>'O4 Summary by Class &amp; Accounts'!U156</f>
        <v>0</v>
      </c>
      <c r="U22" s="763">
        <f>'O4 Summary by Class &amp; Accounts'!V156</f>
        <v>0</v>
      </c>
      <c r="V22" s="763">
        <f>'O4 Summary by Class &amp; Accounts'!W156</f>
        <v>0</v>
      </c>
      <c r="W22" s="651">
        <f>'O4 Summary by Class &amp; Accounts'!X156</f>
        <v>0</v>
      </c>
    </row>
    <row r="23" spans="1:24" s="763" customFormat="1" ht="12.75">
      <c r="A23" s="765"/>
      <c r="B23" s="759" t="s">
        <v>725</v>
      </c>
      <c r="C23" s="764">
        <f t="shared" si="0"/>
        <v>386.8282553408398</v>
      </c>
      <c r="D23" s="763">
        <f>IF(ISERROR(D79/D81*D75),0, D79/D81*D75)</f>
        <v>213.34805082551253</v>
      </c>
      <c r="E23" s="763">
        <f t="shared" ref="E23:W23" si="2">IF(ISERROR(E79/E81*E75),0, E79/E81*E75)</f>
        <v>79.737302601710581</v>
      </c>
      <c r="F23" s="763">
        <f t="shared" si="2"/>
        <v>90.659147066644081</v>
      </c>
      <c r="G23" s="763">
        <f t="shared" si="2"/>
        <v>0</v>
      </c>
      <c r="H23" s="763">
        <f t="shared" si="2"/>
        <v>0</v>
      </c>
      <c r="I23" s="763">
        <f t="shared" si="2"/>
        <v>0</v>
      </c>
      <c r="J23" s="763">
        <f t="shared" si="2"/>
        <v>2.4827926845212347</v>
      </c>
      <c r="K23" s="763">
        <f t="shared" si="2"/>
        <v>0</v>
      </c>
      <c r="L23" s="763">
        <f t="shared" si="2"/>
        <v>0.60096216245130041</v>
      </c>
      <c r="M23" s="763">
        <f t="shared" si="2"/>
        <v>0</v>
      </c>
      <c r="N23" s="763">
        <f t="shared" si="2"/>
        <v>0</v>
      </c>
      <c r="O23" s="763">
        <f t="shared" si="2"/>
        <v>0</v>
      </c>
      <c r="P23" s="763">
        <f t="shared" si="2"/>
        <v>0</v>
      </c>
      <c r="Q23" s="763">
        <f t="shared" si="2"/>
        <v>0</v>
      </c>
      <c r="R23" s="763">
        <f t="shared" si="2"/>
        <v>0</v>
      </c>
      <c r="S23" s="763">
        <f t="shared" si="2"/>
        <v>0</v>
      </c>
      <c r="T23" s="763">
        <f t="shared" si="2"/>
        <v>0</v>
      </c>
      <c r="U23" s="763">
        <f t="shared" si="2"/>
        <v>0</v>
      </c>
      <c r="V23" s="763">
        <f t="shared" si="2"/>
        <v>0</v>
      </c>
      <c r="W23" s="651">
        <f t="shared" si="2"/>
        <v>0</v>
      </c>
    </row>
    <row r="24" spans="1:24" s="763" customFormat="1" ht="12.75">
      <c r="A24" s="765"/>
      <c r="B24" s="759" t="s">
        <v>1506</v>
      </c>
      <c r="C24" s="764">
        <f t="shared" si="0"/>
        <v>0</v>
      </c>
      <c r="D24" s="763">
        <f>IF(ISERROR(SUM(D19:D23)/D47*D45),0,SUM(D20:D22)/D47*D45)</f>
        <v>0</v>
      </c>
      <c r="E24" s="763">
        <f t="shared" ref="E24:W24" si="3">IF(ISERROR(SUM(E19:E23)/E47*E45),0,SUM(E20:E22)/E47*E45)</f>
        <v>0</v>
      </c>
      <c r="F24" s="763">
        <f t="shared" si="3"/>
        <v>0</v>
      </c>
      <c r="G24" s="763">
        <f t="shared" si="3"/>
        <v>0</v>
      </c>
      <c r="H24" s="763">
        <f t="shared" si="3"/>
        <v>0</v>
      </c>
      <c r="I24" s="763">
        <f t="shared" si="3"/>
        <v>0</v>
      </c>
      <c r="J24" s="763">
        <f t="shared" si="3"/>
        <v>0</v>
      </c>
      <c r="K24" s="763">
        <f t="shared" si="3"/>
        <v>0</v>
      </c>
      <c r="L24" s="763">
        <f t="shared" si="3"/>
        <v>0</v>
      </c>
      <c r="M24" s="763">
        <f t="shared" si="3"/>
        <v>0</v>
      </c>
      <c r="N24" s="763">
        <f t="shared" si="3"/>
        <v>0</v>
      </c>
      <c r="O24" s="763">
        <f t="shared" si="3"/>
        <v>0</v>
      </c>
      <c r="P24" s="763">
        <f t="shared" si="3"/>
        <v>0</v>
      </c>
      <c r="Q24" s="763">
        <f t="shared" si="3"/>
        <v>0</v>
      </c>
      <c r="R24" s="763">
        <f t="shared" si="3"/>
        <v>0</v>
      </c>
      <c r="S24" s="763">
        <f t="shared" si="3"/>
        <v>0</v>
      </c>
      <c r="T24" s="763">
        <f t="shared" si="3"/>
        <v>0</v>
      </c>
      <c r="U24" s="763">
        <f t="shared" si="3"/>
        <v>0</v>
      </c>
      <c r="V24" s="763">
        <f t="shared" si="3"/>
        <v>0</v>
      </c>
      <c r="W24" s="651">
        <f t="shared" si="3"/>
        <v>0</v>
      </c>
    </row>
    <row r="25" spans="1:24" s="763" customFormat="1" ht="12.75">
      <c r="A25" s="765"/>
      <c r="B25" s="759" t="s">
        <v>1507</v>
      </c>
      <c r="C25" s="764">
        <f t="shared" si="0"/>
        <v>0</v>
      </c>
      <c r="D25" s="763">
        <f>IF(ISERROR('O4 Summary by Class &amp; Accounts'!E209*D67/(D39+D43)),0,'O4 Summary by Class &amp; Accounts'!E209*D67/(D39+D43))</f>
        <v>0</v>
      </c>
      <c r="E25" s="763">
        <f>IF(ISERROR('O4 Summary by Class &amp; Accounts'!F209*E67/(E39+E43)),0,'O4 Summary by Class &amp; Accounts'!F209*E67/(E39+E43))</f>
        <v>0</v>
      </c>
      <c r="F25" s="763">
        <f>IF(ISERROR('O4 Summary by Class &amp; Accounts'!G209*F67/(F39+F43)),0,'O4 Summary by Class &amp; Accounts'!G209*F67/(F39+F43))</f>
        <v>0</v>
      </c>
      <c r="G25" s="763">
        <f>IF(ISERROR('O4 Summary by Class &amp; Accounts'!H209*G67/(G39+G43)),0,'O4 Summary by Class &amp; Accounts'!H209*G67/(G39+G43))</f>
        <v>0</v>
      </c>
      <c r="H25" s="763">
        <f>IF(ISERROR('O4 Summary by Class &amp; Accounts'!I209*H67/(H39+H43)),0,'O4 Summary by Class &amp; Accounts'!I209*H67/(H39+H43))</f>
        <v>0</v>
      </c>
      <c r="I25" s="763">
        <f>IF(ISERROR('O4 Summary by Class &amp; Accounts'!J209*I67/(I39+I43)),0,'O4 Summary by Class &amp; Accounts'!J209*I67/(I39+I43))</f>
        <v>0</v>
      </c>
      <c r="J25" s="763">
        <f>IF(ISERROR('O4 Summary by Class &amp; Accounts'!K209*J67/(J39+J43)),0,'O4 Summary by Class &amp; Accounts'!K209*J67/(J39+J43))</f>
        <v>0</v>
      </c>
      <c r="K25" s="763">
        <f>IF(ISERROR('O4 Summary by Class &amp; Accounts'!L209*K67/(K39+K43)),0,'O4 Summary by Class &amp; Accounts'!L209*K67/(K39+K43))</f>
        <v>0</v>
      </c>
      <c r="L25" s="763">
        <f>IF(ISERROR('O4 Summary by Class &amp; Accounts'!M209*L67/(L39+L43)),0,'O4 Summary by Class &amp; Accounts'!M209*L67/(L39+L43))</f>
        <v>0</v>
      </c>
      <c r="M25" s="763">
        <f>IF(ISERROR('O4 Summary by Class &amp; Accounts'!N209*M67/(M39+M43)),0,'O4 Summary by Class &amp; Accounts'!N209*M67/(M39+M43))</f>
        <v>0</v>
      </c>
      <c r="N25" s="763">
        <f>IF(ISERROR('O4 Summary by Class &amp; Accounts'!O209*N67/(N39+N43)),0,'O4 Summary by Class &amp; Accounts'!O209*N67/(N39+N43))</f>
        <v>0</v>
      </c>
      <c r="O25" s="763">
        <f>IF(ISERROR('O4 Summary by Class &amp; Accounts'!P209*O67/(O39+O43)),0,'O4 Summary by Class &amp; Accounts'!P209*O67/(O39+O43))</f>
        <v>0</v>
      </c>
      <c r="P25" s="763">
        <f>IF(ISERROR('O4 Summary by Class &amp; Accounts'!Q209*P67/(P39+P43)),0,'O4 Summary by Class &amp; Accounts'!Q209*P67/(P39+P43))</f>
        <v>0</v>
      </c>
      <c r="Q25" s="763">
        <f>IF(ISERROR('O4 Summary by Class &amp; Accounts'!R209*Q67/(Q39+Q43)),0,'O4 Summary by Class &amp; Accounts'!R209*Q67/(Q39+Q43))</f>
        <v>0</v>
      </c>
      <c r="R25" s="763">
        <f>IF(ISERROR('O4 Summary by Class &amp; Accounts'!S209*R67/(R39+R43)),0,'O4 Summary by Class &amp; Accounts'!S209*R67/(R39+R43))</f>
        <v>0</v>
      </c>
      <c r="S25" s="763">
        <f>IF(ISERROR('O4 Summary by Class &amp; Accounts'!T209*S67/(S39+S43)),0,'O4 Summary by Class &amp; Accounts'!T209*S67/(S39+S43))</f>
        <v>0</v>
      </c>
      <c r="T25" s="763">
        <f>IF(ISERROR('O4 Summary by Class &amp; Accounts'!U209*T67/(T39+T43)),0,'O4 Summary by Class &amp; Accounts'!U209*T67/(T39+T43))</f>
        <v>0</v>
      </c>
      <c r="U25" s="763">
        <f>IF(ISERROR('O4 Summary by Class &amp; Accounts'!V209*U67/(U39+U43)),0,'O4 Summary by Class &amp; Accounts'!V209*U67/(U39+U43))</f>
        <v>0</v>
      </c>
      <c r="V25" s="763">
        <f>IF(ISERROR('O4 Summary by Class &amp; Accounts'!W209*V67/(V39+V43)),0,'O4 Summary by Class &amp; Accounts'!W209*V67/(V39+V43))</f>
        <v>0</v>
      </c>
      <c r="W25" s="651">
        <f>IF(ISERROR('O4 Summary by Class &amp; Accounts'!X209*W67/(W39+W43)),0,'O4 Summary by Class &amp; Accounts'!X209*W67/(W39+W43))</f>
        <v>0</v>
      </c>
    </row>
    <row r="26" spans="1:24" s="763" customFormat="1" ht="12.75">
      <c r="A26" s="765"/>
      <c r="B26" s="759" t="s">
        <v>1377</v>
      </c>
      <c r="C26" s="764">
        <f t="shared" si="0"/>
        <v>7750.7761440416189</v>
      </c>
      <c r="D26" s="763">
        <f>IF(ISERROR('O4 Summary by Class &amp; Accounts'!E207*D67/(D39+D43)),0,'O4 Summary by Class &amp; Accounts'!E207*D67/(D39+D43))</f>
        <v>4124.7036028007069</v>
      </c>
      <c r="E26" s="763">
        <f>IF(ISERROR('O4 Summary by Class &amp; Accounts'!F207*E67/(E39+E43)),0,'O4 Summary by Class &amp; Accounts'!F207*E67/(E39+E43))</f>
        <v>1640.0664696892741</v>
      </c>
      <c r="F26" s="763">
        <f>IF(ISERROR('O4 Summary by Class &amp; Accounts'!G207*F67/(F39+F43)),0,'O4 Summary by Class &amp; Accounts'!G207*F67/(F39+F43))</f>
        <v>1930.4472306792195</v>
      </c>
      <c r="G26" s="763">
        <f>IF(ISERROR('O4 Summary by Class &amp; Accounts'!H207*G67/(G39+G43)),0,'O4 Summary by Class &amp; Accounts'!H207*G67/(G39+G43))</f>
        <v>0</v>
      </c>
      <c r="H26" s="763">
        <f>IF(ISERROR('O4 Summary by Class &amp; Accounts'!I207*H67/(H39+H43)),0,'O4 Summary by Class &amp; Accounts'!I207*H67/(H39+H43))</f>
        <v>0</v>
      </c>
      <c r="I26" s="763">
        <f>IF(ISERROR('O4 Summary by Class &amp; Accounts'!J207*I67/(I39+I43)),0,'O4 Summary by Class &amp; Accounts'!J207*I67/(I39+I43))</f>
        <v>0</v>
      </c>
      <c r="J26" s="763">
        <f>IF(ISERROR('O4 Summary by Class &amp; Accounts'!K207*J67/(J39+J43)),0,'O4 Summary by Class &amp; Accounts'!K207*J67/(J39+J43))</f>
        <v>43.607968922745798</v>
      </c>
      <c r="K26" s="763">
        <f>IF(ISERROR('O4 Summary by Class &amp; Accounts'!L207*K67/(K39+K43)),0,'O4 Summary by Class &amp; Accounts'!L207*K67/(K39+K43))</f>
        <v>0</v>
      </c>
      <c r="L26" s="763">
        <f>IF(ISERROR('O4 Summary by Class &amp; Accounts'!M207*L67/(L39+L43)),0,'O4 Summary by Class &amp; Accounts'!M207*L67/(L39+L43))</f>
        <v>11.950871949673768</v>
      </c>
      <c r="M26" s="763">
        <f>IF(ISERROR('O4 Summary by Class &amp; Accounts'!N207*M67/(M39+M43)),0,'O4 Summary by Class &amp; Accounts'!N207*M67/(M39+M43))</f>
        <v>0</v>
      </c>
      <c r="N26" s="763">
        <f>IF(ISERROR('O4 Summary by Class &amp; Accounts'!O207*N67/(N39+N43)),0,'O4 Summary by Class &amp; Accounts'!O207*N67/(N39+N43))</f>
        <v>0</v>
      </c>
      <c r="O26" s="763">
        <f>IF(ISERROR('O4 Summary by Class &amp; Accounts'!P207*O67/(O39+O43)),0,'O4 Summary by Class &amp; Accounts'!P207*O67/(O39+O43))</f>
        <v>0</v>
      </c>
      <c r="P26" s="763">
        <f>IF(ISERROR('O4 Summary by Class &amp; Accounts'!Q207*P67/(P39+P43)),0,'O4 Summary by Class &amp; Accounts'!Q207*P67/(P39+P43))</f>
        <v>0</v>
      </c>
      <c r="Q26" s="763">
        <f>IF(ISERROR('O4 Summary by Class &amp; Accounts'!R207*Q67/(Q39+Q43)),0,'O4 Summary by Class &amp; Accounts'!R207*Q67/(Q39+Q43))</f>
        <v>0</v>
      </c>
      <c r="R26" s="763">
        <f>IF(ISERROR('O4 Summary by Class &amp; Accounts'!S207*R67/(R39+R43)),0,'O4 Summary by Class &amp; Accounts'!S207*R67/(R39+R43))</f>
        <v>0</v>
      </c>
      <c r="S26" s="763">
        <f>IF(ISERROR('O4 Summary by Class &amp; Accounts'!T207*S67/(S39+S43)),0,'O4 Summary by Class &amp; Accounts'!T207*S67/(S39+S43))</f>
        <v>0</v>
      </c>
      <c r="T26" s="763">
        <f>IF(ISERROR('O4 Summary by Class &amp; Accounts'!U207*T67/(T39+T43)),0,'O4 Summary by Class &amp; Accounts'!U207*T67/(T39+T43))</f>
        <v>0</v>
      </c>
      <c r="U26" s="763">
        <f>IF(ISERROR('O4 Summary by Class &amp; Accounts'!V207*U67/(U39+U43)),0,'O4 Summary by Class &amp; Accounts'!V207*U67/(U39+U43))</f>
        <v>0</v>
      </c>
      <c r="V26" s="763">
        <f>IF(ISERROR('O4 Summary by Class &amp; Accounts'!W207*V67/(V39+V43)),0,'O4 Summary by Class &amp; Accounts'!W207*V67/(V39+V43))</f>
        <v>0</v>
      </c>
      <c r="W26" s="651">
        <f>IF(ISERROR('O4 Summary by Class &amp; Accounts'!X207*W67/(W39+W43)),0,'O4 Summary by Class &amp; Accounts'!X207*W67/(W39+W43))</f>
        <v>0</v>
      </c>
    </row>
    <row r="27" spans="1:24" s="763" customFormat="1" ht="12.75">
      <c r="A27" s="765"/>
      <c r="B27" s="759" t="s">
        <v>1378</v>
      </c>
      <c r="C27" s="764">
        <f t="shared" si="0"/>
        <v>0</v>
      </c>
      <c r="D27" s="763">
        <f>IF(ISERROR(D67/(D39+D43)*'O1 Revenue to cost|RR'!D38),0,D67/(D39+D43)*'O1 Revenue to cost|RR'!D38)</f>
        <v>0</v>
      </c>
      <c r="E27" s="763">
        <f>IF(ISERROR(E67/(E39+E43)*'O1 Revenue to cost|RR'!E38),0,E67/(E39+E43)*'O1 Revenue to cost|RR'!E38)</f>
        <v>0</v>
      </c>
      <c r="F27" s="763">
        <f>IF(ISERROR(F67/(F39+F43)*'O1 Revenue to cost|RR'!F38),0,F67/(F39+F43)*'O1 Revenue to cost|RR'!F38)</f>
        <v>0</v>
      </c>
      <c r="G27" s="763">
        <f>IF(ISERROR(G67/(G39+G43)*'O1 Revenue to cost|RR'!G38),0,G67/(G39+G43)*'O1 Revenue to cost|RR'!G38)</f>
        <v>0</v>
      </c>
      <c r="H27" s="763">
        <f>IF(ISERROR(H67/(H39+H43)*'O1 Revenue to cost|RR'!H38),0,H67/(H39+H43)*'O1 Revenue to cost|RR'!H38)</f>
        <v>0</v>
      </c>
      <c r="I27" s="763">
        <f>IF(ISERROR(I67/(I39+I43)*'O1 Revenue to cost|RR'!I38),0,I67/(I39+I43)*'O1 Revenue to cost|RR'!I38)</f>
        <v>0</v>
      </c>
      <c r="J27" s="763">
        <f>IF(ISERROR(J67/(J39+J43)*'O1 Revenue to cost|RR'!J38),0,J67/(J39+J43)*'O1 Revenue to cost|RR'!J38)</f>
        <v>0</v>
      </c>
      <c r="K27" s="763">
        <f>IF(ISERROR(K67/(K39+K43)*'O1 Revenue to cost|RR'!K38),0,K67/(K39+K43)*'O1 Revenue to cost|RR'!K38)</f>
        <v>0</v>
      </c>
      <c r="L27" s="763">
        <f>IF(ISERROR(L67/(L39+L43)*'O1 Revenue to cost|RR'!L38),0,L67/(L39+L43)*'O1 Revenue to cost|RR'!L38)</f>
        <v>0</v>
      </c>
      <c r="M27" s="763">
        <f>IF(ISERROR(M67/(M39+M43)*'O1 Revenue to cost|RR'!M38),0,M67/(M39+M43)*'O1 Revenue to cost|RR'!M38)</f>
        <v>0</v>
      </c>
      <c r="N27" s="763">
        <f>IF(ISERROR(N67/(N39+N43)*'O1 Revenue to cost|RR'!N38),0,N67/(N39+N43)*'O1 Revenue to cost|RR'!N38)</f>
        <v>0</v>
      </c>
      <c r="O27" s="763">
        <f>IF(ISERROR(O67/(O39+O43)*'O1 Revenue to cost|RR'!O38),0,O67/(O39+O43)*'O1 Revenue to cost|RR'!O38)</f>
        <v>0</v>
      </c>
      <c r="P27" s="763">
        <f>IF(ISERROR(P67/(P39+P43)*'O1 Revenue to cost|RR'!P38),0,P67/(P39+P43)*'O1 Revenue to cost|RR'!P38)</f>
        <v>0</v>
      </c>
      <c r="Q27" s="763">
        <f>IF(ISERROR(Q67/(Q39+Q43)*'O1 Revenue to cost|RR'!Q38),0,Q67/(Q39+Q43)*'O1 Revenue to cost|RR'!Q38)</f>
        <v>0</v>
      </c>
      <c r="R27" s="763">
        <f>IF(ISERROR(R67/(R39+R43)*'O1 Revenue to cost|RR'!R38),0,R67/(R39+R43)*'O1 Revenue to cost|RR'!R38)</f>
        <v>0</v>
      </c>
      <c r="S27" s="763">
        <f>IF(ISERROR(S67/(S39+S43)*'O1 Revenue to cost|RR'!S38),0,S67/(S39+S43)*'O1 Revenue to cost|RR'!S38)</f>
        <v>0</v>
      </c>
      <c r="T27" s="763">
        <f>IF(ISERROR(T67/(T39+T43)*'O1 Revenue to cost|RR'!T38),0,T67/(T39+T43)*'O1 Revenue to cost|RR'!T38)</f>
        <v>0</v>
      </c>
      <c r="U27" s="763">
        <f>IF(ISERROR(U67/(U39+U43)*'O1 Revenue to cost|RR'!U38),0,U67/(U39+U43)*'O1 Revenue to cost|RR'!U38)</f>
        <v>0</v>
      </c>
      <c r="V27" s="763">
        <f>IF(ISERROR(V67/(V39+V43)*'O1 Revenue to cost|RR'!V38),0,V67/(V39+V43)*'O1 Revenue to cost|RR'!V38)</f>
        <v>0</v>
      </c>
      <c r="W27" s="651">
        <f>IF(ISERROR(W67/(W39+W43)*'O1 Revenue to cost|RR'!W38),0,W67/(W39+W43)*'O1 Revenue to cost|RR'!W38)</f>
        <v>0</v>
      </c>
    </row>
    <row r="28" spans="1:24" s="766" customFormat="1" ht="18.75" customHeight="1">
      <c r="B28" s="877" t="s">
        <v>769</v>
      </c>
      <c r="C28" s="2179">
        <f>IF(SUM(C12:C27)=SUM(D28:W28), SUM(C12:C27), "Error - Please Revise")</f>
        <v>65700.441735748478</v>
      </c>
      <c r="D28" s="878">
        <f>SUM(D12:D27)</f>
        <v>34971.066739639653</v>
      </c>
      <c r="E28" s="878">
        <f t="shared" ref="E28:W28" si="4">SUM(E12:E27)</f>
        <v>13900.116770767492</v>
      </c>
      <c r="F28" s="878">
        <f t="shared" si="4"/>
        <v>16357.995724169683</v>
      </c>
      <c r="G28" s="878">
        <f t="shared" si="4"/>
        <v>0</v>
      </c>
      <c r="H28" s="878">
        <f t="shared" si="4"/>
        <v>0</v>
      </c>
      <c r="I28" s="878">
        <f t="shared" si="4"/>
        <v>0</v>
      </c>
      <c r="J28" s="878">
        <f t="shared" si="4"/>
        <v>369.95489792334774</v>
      </c>
      <c r="K28" s="878">
        <f t="shared" si="4"/>
        <v>0</v>
      </c>
      <c r="L28" s="878">
        <f t="shared" si="4"/>
        <v>101.30760324831044</v>
      </c>
      <c r="M28" s="878">
        <f t="shared" si="4"/>
        <v>0</v>
      </c>
      <c r="N28" s="878">
        <f t="shared" si="4"/>
        <v>0</v>
      </c>
      <c r="O28" s="878">
        <f t="shared" si="4"/>
        <v>0</v>
      </c>
      <c r="P28" s="878">
        <f t="shared" si="4"/>
        <v>0</v>
      </c>
      <c r="Q28" s="878">
        <f t="shared" si="4"/>
        <v>0</v>
      </c>
      <c r="R28" s="878">
        <f t="shared" si="4"/>
        <v>0</v>
      </c>
      <c r="S28" s="878">
        <f t="shared" si="4"/>
        <v>0</v>
      </c>
      <c r="T28" s="878">
        <f t="shared" si="4"/>
        <v>0</v>
      </c>
      <c r="U28" s="878">
        <f t="shared" si="4"/>
        <v>0</v>
      </c>
      <c r="V28" s="878">
        <f t="shared" si="4"/>
        <v>0</v>
      </c>
      <c r="W28" s="879">
        <f t="shared" si="4"/>
        <v>0</v>
      </c>
      <c r="X28" s="772"/>
    </row>
    <row r="29" spans="1:24" s="650" customFormat="1" ht="12.75">
      <c r="A29" s="647"/>
      <c r="B29" s="766"/>
      <c r="C29" s="764"/>
      <c r="D29" s="763"/>
      <c r="E29" s="763"/>
      <c r="F29" s="763"/>
      <c r="G29" s="763"/>
      <c r="H29" s="763"/>
      <c r="I29" s="763"/>
      <c r="J29" s="763"/>
      <c r="K29" s="763"/>
      <c r="L29" s="763"/>
      <c r="M29" s="763"/>
      <c r="N29" s="763"/>
      <c r="O29" s="763"/>
      <c r="P29" s="763"/>
      <c r="Q29" s="763"/>
      <c r="R29" s="763"/>
      <c r="S29" s="763"/>
      <c r="T29" s="763"/>
      <c r="U29" s="763"/>
      <c r="V29" s="763"/>
      <c r="W29" s="651"/>
      <c r="X29" s="763"/>
    </row>
    <row r="30" spans="1:24" s="785" customFormat="1" ht="12.75">
      <c r="B30" s="781" t="s">
        <v>1379</v>
      </c>
      <c r="C30" s="767"/>
      <c r="D30" s="782">
        <f>IF('I6.1 Revenue'!D26=0,0,'I6.1 Revenue'!D26)</f>
        <v>0</v>
      </c>
      <c r="E30" s="782">
        <f>IF('I6.1 Revenue'!E26=0,0,'I6.1 Revenue'!E26)</f>
        <v>0</v>
      </c>
      <c r="F30" s="782">
        <f>IF('I6.1 Revenue'!F26=0,0,'I6.1 Revenue'!F26)</f>
        <v>67294</v>
      </c>
      <c r="G30" s="782">
        <f>IF('I6.1 Revenue'!G26=0,0,'I6.1 Revenue'!G26)</f>
        <v>0</v>
      </c>
      <c r="H30" s="782">
        <f>IF('I6.1 Revenue'!H26=0,0,'I6.1 Revenue'!H26)</f>
        <v>0</v>
      </c>
      <c r="I30" s="782">
        <f>IF('I6.1 Revenue'!I26=0,0,'I6.1 Revenue'!I26)</f>
        <v>0</v>
      </c>
      <c r="J30" s="782">
        <f>IF('I6.1 Revenue'!J26=0,0,'I6.1 Revenue'!J26)</f>
        <v>1055</v>
      </c>
      <c r="K30" s="782">
        <f>IF('I6.1 Revenue'!K26=0,0,'I6.1 Revenue'!K26)</f>
        <v>0</v>
      </c>
      <c r="L30" s="782">
        <f>IF('I6.1 Revenue'!L26=0,0,'I6.1 Revenue'!L26)</f>
        <v>0</v>
      </c>
      <c r="M30" s="782">
        <f>IF('I6.1 Revenue'!M26=0,0,'I6.1 Revenue'!M26)</f>
        <v>0</v>
      </c>
      <c r="N30" s="782">
        <f>IF('I6.1 Revenue'!N26=0,0,'I6.1 Revenue'!N26)</f>
        <v>0</v>
      </c>
      <c r="O30" s="782">
        <f>IF('I6.1 Revenue'!O26=0,0,'I6.1 Revenue'!O26)</f>
        <v>0</v>
      </c>
      <c r="P30" s="782">
        <f>IF('I6.1 Revenue'!P26=0,0,'I6.1 Revenue'!P26)</f>
        <v>0</v>
      </c>
      <c r="Q30" s="782">
        <f>IF('I6.1 Revenue'!Q26=0,0,'I6.1 Revenue'!Q26)</f>
        <v>0</v>
      </c>
      <c r="R30" s="782">
        <f>IF('I6.1 Revenue'!R26=0,0,'I6.1 Revenue'!R26)</f>
        <v>0</v>
      </c>
      <c r="S30" s="782">
        <f>IF('I6.1 Revenue'!S26=0,0,'I6.1 Revenue'!S26)</f>
        <v>0</v>
      </c>
      <c r="T30" s="782">
        <f>IF('I6.1 Revenue'!T26=0,0,'I6.1 Revenue'!T26)</f>
        <v>0</v>
      </c>
      <c r="U30" s="782">
        <f>IF('I6.1 Revenue'!U26=0,0,'I6.1 Revenue'!U26)</f>
        <v>0</v>
      </c>
      <c r="V30" s="782">
        <f>IF('I6.1 Revenue'!V26=0,0,'I6.1 Revenue'!V26)</f>
        <v>0</v>
      </c>
      <c r="W30" s="783">
        <f>IF('I6.1 Revenue'!W26=0,0,'I6.1 Revenue'!W26)</f>
        <v>0</v>
      </c>
      <c r="X30" s="784"/>
    </row>
    <row r="31" spans="1:24" s="785" customFormat="1" ht="12.75">
      <c r="B31" s="781" t="s">
        <v>1380</v>
      </c>
      <c r="C31" s="767"/>
      <c r="D31" s="782">
        <f>IF('I6.1 Revenue'!D25=0,0,'I6.1 Revenue'!D25)</f>
        <v>37751518</v>
      </c>
      <c r="E31" s="782">
        <f>IF('I6.1 Revenue'!E25=0,0,'I6.1 Revenue'!E25)</f>
        <v>13617679</v>
      </c>
      <c r="F31" s="782">
        <f>IF('I6.1 Revenue'!F25=0,0,'I6.1 Revenue'!F25)</f>
        <v>26376324</v>
      </c>
      <c r="G31" s="782">
        <f>IF('I6.1 Revenue'!G25=0,0,'I6.1 Revenue'!G25)</f>
        <v>0</v>
      </c>
      <c r="H31" s="782">
        <f>IF('I6.1 Revenue'!H25=0,0,'I6.1 Revenue'!H25)</f>
        <v>0</v>
      </c>
      <c r="I31" s="782">
        <f>IF('I6.1 Revenue'!I25=0,0,'I6.1 Revenue'!I25)</f>
        <v>0</v>
      </c>
      <c r="J31" s="782">
        <f>IF('I6.1 Revenue'!J25=0,0,'I6.1 Revenue'!J25)</f>
        <v>366947</v>
      </c>
      <c r="K31" s="782">
        <f>IF('I6.1 Revenue'!K25=0,0,'I6.1 Revenue'!K25)</f>
        <v>0</v>
      </c>
      <c r="L31" s="782">
        <f>IF('I6.1 Revenue'!L25=0,0,'I6.1 Revenue'!L25)</f>
        <v>48552</v>
      </c>
      <c r="M31" s="782">
        <f>IF('I6.1 Revenue'!M25=0,0,'I6.1 Revenue'!M25)</f>
        <v>0</v>
      </c>
      <c r="N31" s="782">
        <f>IF('I6.1 Revenue'!N25=0,0,'I6.1 Revenue'!N25)</f>
        <v>0</v>
      </c>
      <c r="O31" s="782">
        <f>IF('I6.1 Revenue'!O25=0,0,'I6.1 Revenue'!O25)</f>
        <v>0</v>
      </c>
      <c r="P31" s="782">
        <f>IF('I6.1 Revenue'!P25=0,0,'I6.1 Revenue'!P25)</f>
        <v>0</v>
      </c>
      <c r="Q31" s="782">
        <f>IF('I6.1 Revenue'!Q25=0,0,'I6.1 Revenue'!Q25)</f>
        <v>0</v>
      </c>
      <c r="R31" s="782">
        <f>IF('I6.1 Revenue'!R25=0,0,'I6.1 Revenue'!R25)</f>
        <v>0</v>
      </c>
      <c r="S31" s="782">
        <f>IF('I6.1 Revenue'!S25=0,0,'I6.1 Revenue'!S25)</f>
        <v>0</v>
      </c>
      <c r="T31" s="782">
        <f>IF('I6.1 Revenue'!T25=0,0,'I6.1 Revenue'!T25)</f>
        <v>0</v>
      </c>
      <c r="U31" s="782">
        <f>IF('I6.1 Revenue'!U25=0,0,'I6.1 Revenue'!U25)</f>
        <v>0</v>
      </c>
      <c r="V31" s="782">
        <f>IF('I6.1 Revenue'!V25=0,0,'I6.1 Revenue'!V25)</f>
        <v>0</v>
      </c>
      <c r="W31" s="783">
        <f>IF('I6.1 Revenue'!W25=0,0,'I6.1 Revenue'!W25)</f>
        <v>0</v>
      </c>
      <c r="X31" s="784"/>
    </row>
    <row r="32" spans="1:24" s="785" customFormat="1" ht="12.75">
      <c r="C32" s="767"/>
      <c r="D32" s="782"/>
      <c r="E32" s="782"/>
      <c r="F32" s="782"/>
      <c r="G32" s="782"/>
      <c r="H32" s="782"/>
      <c r="I32" s="782"/>
      <c r="J32" s="782"/>
      <c r="K32" s="782"/>
      <c r="L32" s="782"/>
      <c r="M32" s="782"/>
      <c r="N32" s="782"/>
      <c r="O32" s="782"/>
      <c r="P32" s="782"/>
      <c r="Q32" s="782"/>
      <c r="R32" s="782"/>
      <c r="S32" s="782"/>
      <c r="T32" s="782"/>
      <c r="U32" s="782"/>
      <c r="V32" s="782"/>
      <c r="W32" s="783"/>
      <c r="X32" s="784"/>
    </row>
    <row r="33" spans="1:24" s="786" customFormat="1" ht="12.75">
      <c r="B33" s="786" t="s">
        <v>1467</v>
      </c>
      <c r="C33" s="804"/>
      <c r="D33" s="860">
        <f t="shared" ref="D33:W33" si="5">IF(ISERROR(D28/D30),0,D28/D30)</f>
        <v>0</v>
      </c>
      <c r="E33" s="860">
        <f t="shared" si="5"/>
        <v>0</v>
      </c>
      <c r="F33" s="860">
        <f t="shared" si="5"/>
        <v>0.24308252926218804</v>
      </c>
      <c r="G33" s="860">
        <f t="shared" si="5"/>
        <v>0</v>
      </c>
      <c r="H33" s="860">
        <f t="shared" si="5"/>
        <v>0</v>
      </c>
      <c r="I33" s="860">
        <f t="shared" si="5"/>
        <v>0</v>
      </c>
      <c r="J33" s="860">
        <f t="shared" si="5"/>
        <v>0.35066814969037702</v>
      </c>
      <c r="K33" s="860">
        <f t="shared" si="5"/>
        <v>0</v>
      </c>
      <c r="L33" s="860">
        <f t="shared" si="5"/>
        <v>0</v>
      </c>
      <c r="M33" s="860">
        <f t="shared" si="5"/>
        <v>0</v>
      </c>
      <c r="N33" s="860">
        <f t="shared" si="5"/>
        <v>0</v>
      </c>
      <c r="O33" s="860">
        <f t="shared" si="5"/>
        <v>0</v>
      </c>
      <c r="P33" s="860">
        <f t="shared" si="5"/>
        <v>0</v>
      </c>
      <c r="Q33" s="860">
        <f t="shared" si="5"/>
        <v>0</v>
      </c>
      <c r="R33" s="860">
        <f t="shared" si="5"/>
        <v>0</v>
      </c>
      <c r="S33" s="860">
        <f t="shared" si="5"/>
        <v>0</v>
      </c>
      <c r="T33" s="860">
        <f t="shared" si="5"/>
        <v>0</v>
      </c>
      <c r="U33" s="860">
        <f t="shared" si="5"/>
        <v>0</v>
      </c>
      <c r="V33" s="860">
        <f t="shared" si="5"/>
        <v>0</v>
      </c>
      <c r="W33" s="861">
        <f t="shared" si="5"/>
        <v>0</v>
      </c>
    </row>
    <row r="34" spans="1:24" s="808" customFormat="1" ht="12.75">
      <c r="B34" s="786" t="s">
        <v>1468</v>
      </c>
      <c r="C34" s="862"/>
      <c r="D34" s="860">
        <f t="shared" ref="D34:W34" si="6">IF(ISERROR(D28/D31),0,D28/D31)</f>
        <v>9.2634862364050243E-4</v>
      </c>
      <c r="E34" s="860">
        <f t="shared" si="6"/>
        <v>1.0207405219911185E-3</v>
      </c>
      <c r="F34" s="860">
        <f t="shared" si="6"/>
        <v>6.2017723637947737E-4</v>
      </c>
      <c r="G34" s="860">
        <f t="shared" si="6"/>
        <v>0</v>
      </c>
      <c r="H34" s="860">
        <f t="shared" si="6"/>
        <v>0</v>
      </c>
      <c r="I34" s="860">
        <f t="shared" si="6"/>
        <v>0</v>
      </c>
      <c r="J34" s="860">
        <f t="shared" si="6"/>
        <v>1.0081970909241601E-3</v>
      </c>
      <c r="K34" s="860">
        <f t="shared" si="6"/>
        <v>0</v>
      </c>
      <c r="L34" s="860">
        <f t="shared" si="6"/>
        <v>2.0865794045211413E-3</v>
      </c>
      <c r="M34" s="860">
        <f t="shared" si="6"/>
        <v>0</v>
      </c>
      <c r="N34" s="860">
        <f t="shared" si="6"/>
        <v>0</v>
      </c>
      <c r="O34" s="860">
        <f t="shared" si="6"/>
        <v>0</v>
      </c>
      <c r="P34" s="860">
        <f t="shared" si="6"/>
        <v>0</v>
      </c>
      <c r="Q34" s="860">
        <f t="shared" si="6"/>
        <v>0</v>
      </c>
      <c r="R34" s="860">
        <f t="shared" si="6"/>
        <v>0</v>
      </c>
      <c r="S34" s="860">
        <f t="shared" si="6"/>
        <v>0</v>
      </c>
      <c r="T34" s="860">
        <f t="shared" si="6"/>
        <v>0</v>
      </c>
      <c r="U34" s="860">
        <f t="shared" si="6"/>
        <v>0</v>
      </c>
      <c r="V34" s="860">
        <f t="shared" si="6"/>
        <v>0</v>
      </c>
      <c r="W34" s="861">
        <f t="shared" si="6"/>
        <v>0</v>
      </c>
    </row>
    <row r="35" spans="1:24" s="650" customFormat="1" ht="12.75">
      <c r="A35" s="647"/>
      <c r="B35" s="766"/>
      <c r="C35" s="764"/>
      <c r="D35" s="763"/>
      <c r="E35" s="763"/>
      <c r="F35" s="763"/>
      <c r="G35" s="763"/>
      <c r="H35" s="763"/>
      <c r="I35" s="763"/>
      <c r="J35" s="763"/>
      <c r="K35" s="763"/>
      <c r="L35" s="763"/>
      <c r="M35" s="763"/>
      <c r="N35" s="763"/>
      <c r="O35" s="763"/>
      <c r="P35" s="763"/>
      <c r="Q35" s="763"/>
      <c r="R35" s="763"/>
      <c r="S35" s="763"/>
      <c r="T35" s="763"/>
      <c r="U35" s="763"/>
      <c r="V35" s="763"/>
      <c r="W35" s="651"/>
      <c r="X35" s="763"/>
    </row>
    <row r="36" spans="1:24" s="650" customFormat="1" ht="12.75">
      <c r="B36" s="766"/>
      <c r="C36" s="764"/>
      <c r="D36" s="763"/>
      <c r="E36" s="763"/>
      <c r="F36" s="763"/>
      <c r="G36" s="763"/>
      <c r="H36" s="763"/>
      <c r="I36" s="763"/>
      <c r="J36" s="763"/>
      <c r="K36" s="763"/>
      <c r="L36" s="763"/>
      <c r="M36" s="763"/>
      <c r="N36" s="763"/>
      <c r="O36" s="763"/>
      <c r="P36" s="763"/>
      <c r="Q36" s="763"/>
      <c r="R36" s="763"/>
      <c r="S36" s="763"/>
      <c r="T36" s="763"/>
      <c r="U36" s="763"/>
      <c r="V36" s="763"/>
      <c r="W36" s="651"/>
      <c r="X36" s="763"/>
    </row>
    <row r="37" spans="1:24" s="650" customFormat="1" ht="12.75">
      <c r="B37" s="766" t="s">
        <v>349</v>
      </c>
      <c r="C37" s="764">
        <f>SUM(D37:W37)</f>
        <v>1429336.0000000002</v>
      </c>
      <c r="D37" s="763">
        <f>SUM('O4 Summary by Class &amp; Accounts'!E60:E73)+SUM('O4 Summary by Class &amp; Accounts'!E74:E76)+SUM('O4 Summary by Class &amp; Accounts'!E77) +SUM('O4 Summary by Class &amp; Accounts'!E79:E80)</f>
        <v>933239.50003876374</v>
      </c>
      <c r="E37" s="763">
        <f>SUM('O4 Summary by Class &amp; Accounts'!F60:F73)+SUM('O4 Summary by Class &amp; Accounts'!F74:F76)+SUM('O4 Summary by Class &amp; Accounts'!F77) +SUM('O4 Summary by Class &amp; Accounts'!F79:F80)</f>
        <v>305686.29628726799</v>
      </c>
      <c r="F37" s="763">
        <f>SUM('O4 Summary by Class &amp; Accounts'!G60:G73)+SUM('O4 Summary by Class &amp; Accounts'!G74:G76)+SUM('O4 Summary by Class &amp; Accounts'!G77) +SUM('O4 Summary by Class &amp; Accounts'!G79:G80)</f>
        <v>165743.62494112394</v>
      </c>
      <c r="G37" s="763">
        <f>SUM('O4 Summary by Class &amp; Accounts'!H60:H73)+SUM('O4 Summary by Class &amp; Accounts'!H74:H76)+SUM('O4 Summary by Class &amp; Accounts'!H77) +SUM('O4 Summary by Class &amp; Accounts'!H79:H80)</f>
        <v>0</v>
      </c>
      <c r="H37" s="763">
        <f>SUM('O4 Summary by Class &amp; Accounts'!I60:I73)+SUM('O4 Summary by Class &amp; Accounts'!I74:I76)+SUM('O4 Summary by Class &amp; Accounts'!I77) +SUM('O4 Summary by Class &amp; Accounts'!I79:I80)</f>
        <v>0</v>
      </c>
      <c r="I37" s="763">
        <f>SUM('O4 Summary by Class &amp; Accounts'!J60:J73)+SUM('O4 Summary by Class &amp; Accounts'!J74:J76)+SUM('O4 Summary by Class &amp; Accounts'!J77) +SUM('O4 Summary by Class &amp; Accounts'!J79:J80)</f>
        <v>0</v>
      </c>
      <c r="J37" s="763">
        <f>SUM('O4 Summary by Class &amp; Accounts'!K60:K73)+SUM('O4 Summary by Class &amp; Accounts'!K74:K76)+SUM('O4 Summary by Class &amp; Accounts'!K77) +SUM('O4 Summary by Class &amp; Accounts'!K79:K80)</f>
        <v>22689.03470586324</v>
      </c>
      <c r="K37" s="763">
        <f>SUM('O4 Summary by Class &amp; Accounts'!L60:L73)+SUM('O4 Summary by Class &amp; Accounts'!L74:L76)+SUM('O4 Summary by Class &amp; Accounts'!L77) +SUM('O4 Summary by Class &amp; Accounts'!L79:L80)</f>
        <v>0</v>
      </c>
      <c r="L37" s="763">
        <f>SUM('O4 Summary by Class &amp; Accounts'!M60:M73)+SUM('O4 Summary by Class &amp; Accounts'!M74:M76)+SUM('O4 Summary by Class &amp; Accounts'!M77) +SUM('O4 Summary by Class &amp; Accounts'!M79:M80)</f>
        <v>1977.5440269813605</v>
      </c>
      <c r="M37" s="763">
        <f>SUM('O4 Summary by Class &amp; Accounts'!N60:N73)+SUM('O4 Summary by Class &amp; Accounts'!N74:N76)+SUM('O4 Summary by Class &amp; Accounts'!N77) +SUM('O4 Summary by Class &amp; Accounts'!N79:N80)</f>
        <v>0</v>
      </c>
      <c r="N37" s="763">
        <f>SUM('O4 Summary by Class &amp; Accounts'!O60:O73)+SUM('O4 Summary by Class &amp; Accounts'!O74:O76)+SUM('O4 Summary by Class &amp; Accounts'!O77) +SUM('O4 Summary by Class &amp; Accounts'!O79:O80)</f>
        <v>0</v>
      </c>
      <c r="O37" s="763">
        <f>SUM('O4 Summary by Class &amp; Accounts'!P60:P73)+SUM('O4 Summary by Class &amp; Accounts'!P74:P76)+SUM('O4 Summary by Class &amp; Accounts'!P77) +SUM('O4 Summary by Class &amp; Accounts'!P79:P80)</f>
        <v>0</v>
      </c>
      <c r="P37" s="763">
        <f>SUM('O4 Summary by Class &amp; Accounts'!Q60:Q73)+SUM('O4 Summary by Class &amp; Accounts'!Q74:Q76)+SUM('O4 Summary by Class &amp; Accounts'!Q77) +SUM('O4 Summary by Class &amp; Accounts'!Q79:Q80)</f>
        <v>0</v>
      </c>
      <c r="Q37" s="763">
        <f>SUM('O4 Summary by Class &amp; Accounts'!R60:R73)+SUM('O4 Summary by Class &amp; Accounts'!R74:R76)+SUM('O4 Summary by Class &amp; Accounts'!R77) +SUM('O4 Summary by Class &amp; Accounts'!R79:R80)</f>
        <v>0</v>
      </c>
      <c r="R37" s="763">
        <f>SUM('O4 Summary by Class &amp; Accounts'!S60:S73)+SUM('O4 Summary by Class &amp; Accounts'!S74:S76)+SUM('O4 Summary by Class &amp; Accounts'!S77) +SUM('O4 Summary by Class &amp; Accounts'!S79:S80)</f>
        <v>0</v>
      </c>
      <c r="S37" s="763">
        <f>SUM('O4 Summary by Class &amp; Accounts'!T60:T73)+SUM('O4 Summary by Class &amp; Accounts'!T74:T76)+SUM('O4 Summary by Class &amp; Accounts'!T77) +SUM('O4 Summary by Class &amp; Accounts'!T79:T80)</f>
        <v>0</v>
      </c>
      <c r="T37" s="763">
        <f>SUM('O4 Summary by Class &amp; Accounts'!U60:U73)+SUM('O4 Summary by Class &amp; Accounts'!U74:U76)+SUM('O4 Summary by Class &amp; Accounts'!U77) +SUM('O4 Summary by Class &amp; Accounts'!U79:U80)</f>
        <v>0</v>
      </c>
      <c r="U37" s="763">
        <f>SUM('O4 Summary by Class &amp; Accounts'!V60:V73)+SUM('O4 Summary by Class &amp; Accounts'!V74:V76)+SUM('O4 Summary by Class &amp; Accounts'!V77) +SUM('O4 Summary by Class &amp; Accounts'!V79:V80)</f>
        <v>0</v>
      </c>
      <c r="V37" s="763">
        <f>SUM('O4 Summary by Class &amp; Accounts'!W60:W73)+SUM('O4 Summary by Class &amp; Accounts'!W74:W76)+SUM('O4 Summary by Class &amp; Accounts'!W77) +SUM('O4 Summary by Class &amp; Accounts'!W79:W80)</f>
        <v>0</v>
      </c>
      <c r="W37" s="651">
        <f>SUM('O4 Summary by Class &amp; Accounts'!X60:X73)+SUM('O4 Summary by Class &amp; Accounts'!X74:X76)+SUM('O4 Summary by Class &amp; Accounts'!X77) +SUM('O4 Summary by Class &amp; Accounts'!X79:X80)</f>
        <v>0</v>
      </c>
      <c r="X37" s="763"/>
    </row>
    <row r="38" spans="1:24" s="650" customFormat="1" ht="12.75">
      <c r="B38" s="766" t="s">
        <v>350</v>
      </c>
      <c r="C38" s="764">
        <f>SUM(D38:W38)</f>
        <v>-1090527</v>
      </c>
      <c r="D38" s="763">
        <f>'O7 Amortization'!AW80+'O7 Amortization'!AW151+'O7 Amortization'!AW222+'O7 Amortization'!AW293</f>
        <v>-712024.93483601674</v>
      </c>
      <c r="E38" s="763">
        <f>'O7 Amortization'!AX80+'O7 Amortization'!AX151+'O7 Amortization'!AX222+'O7 Amortization'!AX293</f>
        <v>-233226.58887152182</v>
      </c>
      <c r="F38" s="763">
        <f>'O7 Amortization'!AY80+'O7 Amortization'!AY151+'O7 Amortization'!AY222+'O7 Amortization'!AY293</f>
        <v>-126455.84948267518</v>
      </c>
      <c r="G38" s="763">
        <f>'O7 Amortization'!AZ80+'O7 Amortization'!AZ151+'O7 Amortization'!AZ222+'O7 Amortization'!AZ293</f>
        <v>0</v>
      </c>
      <c r="H38" s="763">
        <f>'O7 Amortization'!BA80+'O7 Amortization'!BA151+'O7 Amortization'!BA222+'O7 Amortization'!BA293</f>
        <v>0</v>
      </c>
      <c r="I38" s="763">
        <f>'O7 Amortization'!BB80+'O7 Amortization'!BB151+'O7 Amortization'!BB222+'O7 Amortization'!BB293</f>
        <v>0</v>
      </c>
      <c r="J38" s="763">
        <f>'O7 Amortization'!BC80+'O7 Amortization'!BC151+'O7 Amortization'!BC222+'O7 Amortization'!BC293</f>
        <v>-17310.838704601938</v>
      </c>
      <c r="K38" s="763">
        <f>'O7 Amortization'!BD80+'O7 Amortization'!BD151+'O7 Amortization'!BD222+'O7 Amortization'!BD293</f>
        <v>0</v>
      </c>
      <c r="L38" s="763">
        <f>'O7 Amortization'!BE80+'O7 Amortization'!BE151+'O7 Amortization'!BE222+'O7 Amortization'!BE293</f>
        <v>-1508.7881051844367</v>
      </c>
      <c r="M38" s="763">
        <f>'O7 Amortization'!BF80+'O7 Amortization'!BF151+'O7 Amortization'!BF222+'O7 Amortization'!BF293</f>
        <v>0</v>
      </c>
      <c r="N38" s="763">
        <f>'O7 Amortization'!BG80+'O7 Amortization'!BG151+'O7 Amortization'!BG222+'O7 Amortization'!BG293</f>
        <v>0</v>
      </c>
      <c r="O38" s="763">
        <f>'O7 Amortization'!BH80+'O7 Amortization'!BH151+'O7 Amortization'!BH222+'O7 Amortization'!BH293</f>
        <v>0</v>
      </c>
      <c r="P38" s="763">
        <f>'O7 Amortization'!BI80+'O7 Amortization'!BI151+'O7 Amortization'!BI222+'O7 Amortization'!BI293</f>
        <v>0</v>
      </c>
      <c r="Q38" s="763">
        <f>'O7 Amortization'!BJ80+'O7 Amortization'!BJ151+'O7 Amortization'!BJ222+'O7 Amortization'!BJ293</f>
        <v>0</v>
      </c>
      <c r="R38" s="763">
        <f>'O7 Amortization'!BK80+'O7 Amortization'!BK151+'O7 Amortization'!BK222+'O7 Amortization'!BK293</f>
        <v>0</v>
      </c>
      <c r="S38" s="763">
        <f>'O7 Amortization'!BL80+'O7 Amortization'!BL151+'O7 Amortization'!BL222+'O7 Amortization'!BL293</f>
        <v>0</v>
      </c>
      <c r="T38" s="763">
        <f>'O7 Amortization'!BM80+'O7 Amortization'!BM151+'O7 Amortization'!BM222+'O7 Amortization'!BM293</f>
        <v>0</v>
      </c>
      <c r="U38" s="763">
        <f>'O7 Amortization'!BN80+'O7 Amortization'!BN151+'O7 Amortization'!BN222+'O7 Amortization'!BN293</f>
        <v>0</v>
      </c>
      <c r="V38" s="763">
        <f>'O7 Amortization'!BO80+'O7 Amortization'!BO151+'O7 Amortization'!BO222+'O7 Amortization'!BO293</f>
        <v>0</v>
      </c>
      <c r="W38" s="651">
        <f>'O7 Amortization'!BP80+'O7 Amortization'!BP151+'O7 Amortization'!BP222+'O7 Amortization'!BP293</f>
        <v>0</v>
      </c>
      <c r="X38" s="763"/>
    </row>
    <row r="39" spans="1:24" s="650" customFormat="1" ht="12.75">
      <c r="B39" s="766" t="s">
        <v>351</v>
      </c>
      <c r="C39" s="764">
        <f>SUM(D39:W39)</f>
        <v>338809.00000000012</v>
      </c>
      <c r="D39" s="763">
        <f>D37+D38</f>
        <v>221214.56520274701</v>
      </c>
      <c r="E39" s="763">
        <f t="shared" ref="E39:W39" si="7">E37+E38</f>
        <v>72459.707415746176</v>
      </c>
      <c r="F39" s="763">
        <f t="shared" si="7"/>
        <v>39287.775458448756</v>
      </c>
      <c r="G39" s="763">
        <f t="shared" si="7"/>
        <v>0</v>
      </c>
      <c r="H39" s="763">
        <f t="shared" si="7"/>
        <v>0</v>
      </c>
      <c r="I39" s="763">
        <f t="shared" si="7"/>
        <v>0</v>
      </c>
      <c r="J39" s="763">
        <f t="shared" si="7"/>
        <v>5378.1960012613017</v>
      </c>
      <c r="K39" s="763">
        <f t="shared" si="7"/>
        <v>0</v>
      </c>
      <c r="L39" s="763">
        <f t="shared" si="7"/>
        <v>468.75592179692376</v>
      </c>
      <c r="M39" s="763">
        <f t="shared" si="7"/>
        <v>0</v>
      </c>
      <c r="N39" s="763">
        <f t="shared" si="7"/>
        <v>0</v>
      </c>
      <c r="O39" s="763">
        <f t="shared" si="7"/>
        <v>0</v>
      </c>
      <c r="P39" s="763">
        <f t="shared" si="7"/>
        <v>0</v>
      </c>
      <c r="Q39" s="763">
        <f t="shared" si="7"/>
        <v>0</v>
      </c>
      <c r="R39" s="763">
        <f t="shared" si="7"/>
        <v>0</v>
      </c>
      <c r="S39" s="763">
        <f t="shared" si="7"/>
        <v>0</v>
      </c>
      <c r="T39" s="763">
        <f t="shared" si="7"/>
        <v>0</v>
      </c>
      <c r="U39" s="763">
        <f t="shared" si="7"/>
        <v>0</v>
      </c>
      <c r="V39" s="763">
        <f t="shared" si="7"/>
        <v>0</v>
      </c>
      <c r="W39" s="651">
        <f t="shared" si="7"/>
        <v>0</v>
      </c>
      <c r="X39" s="763"/>
    </row>
    <row r="40" spans="1:24" s="650" customFormat="1" ht="12.75">
      <c r="B40" s="766"/>
      <c r="C40" s="764"/>
      <c r="D40" s="763"/>
      <c r="E40" s="763"/>
      <c r="F40" s="763"/>
      <c r="G40" s="763"/>
      <c r="H40" s="763"/>
      <c r="I40" s="763"/>
      <c r="J40" s="763"/>
      <c r="K40" s="763"/>
      <c r="L40" s="763"/>
      <c r="M40" s="763"/>
      <c r="N40" s="763"/>
      <c r="O40" s="763"/>
      <c r="P40" s="763"/>
      <c r="Q40" s="763"/>
      <c r="R40" s="763"/>
      <c r="S40" s="763"/>
      <c r="T40" s="763"/>
      <c r="U40" s="763"/>
      <c r="V40" s="763"/>
      <c r="W40" s="651"/>
      <c r="X40" s="763"/>
    </row>
    <row r="41" spans="1:24" s="650" customFormat="1" ht="12.75">
      <c r="B41" s="766" t="s">
        <v>352</v>
      </c>
      <c r="C41" s="764">
        <f>SUM(D41:W41)</f>
        <v>39129</v>
      </c>
      <c r="D41" s="763">
        <f>'O7 Amortization'!AW367+'O7 Amortization'!AW439+'O7 Amortization'!AW512+'O7 Amortization'!AW585</f>
        <v>25548.036568740157</v>
      </c>
      <c r="E41" s="763">
        <f>'O7 Amortization'!AX367+'O7 Amortization'!AX439+'O7 Amortization'!AX512+'O7 Amortization'!AX585</f>
        <v>8368.3606145962221</v>
      </c>
      <c r="F41" s="763">
        <f>'O7 Amortization'!AY367+'O7 Amortization'!AY439+'O7 Amortization'!AY512+'O7 Amortization'!AY585</f>
        <v>4537.3392262709658</v>
      </c>
      <c r="G41" s="763">
        <f>'O7 Amortization'!AZ367+'O7 Amortization'!AZ439+'O7 Amortization'!AZ512+'O7 Amortization'!AZ585</f>
        <v>0</v>
      </c>
      <c r="H41" s="763">
        <f>'O7 Amortization'!BA367+'O7 Amortization'!BA439+'O7 Amortization'!BA512+'O7 Amortization'!BA585</f>
        <v>0</v>
      </c>
      <c r="I41" s="763">
        <f>'O7 Amortization'!BB367+'O7 Amortization'!BB439+'O7 Amortization'!BB512+'O7 Amortization'!BB585</f>
        <v>0</v>
      </c>
      <c r="J41" s="763">
        <f>'O7 Amortization'!BC367+'O7 Amortization'!BC439+'O7 Amortization'!BC512+'O7 Amortization'!BC585</f>
        <v>621.12704011213782</v>
      </c>
      <c r="K41" s="763">
        <f>'O7 Amortization'!BD367+'O7 Amortization'!BD439+'O7 Amortization'!BD512+'O7 Amortization'!BD585</f>
        <v>0</v>
      </c>
      <c r="L41" s="763">
        <f>'O7 Amortization'!BE367+'O7 Amortization'!BE439+'O7 Amortization'!BE512+'O7 Amortization'!BE585</f>
        <v>54.136550280517426</v>
      </c>
      <c r="M41" s="763">
        <f>'O7 Amortization'!BF367+'O7 Amortization'!BF439+'O7 Amortization'!BF512+'O7 Amortization'!BF585</f>
        <v>0</v>
      </c>
      <c r="N41" s="763">
        <f>'O7 Amortization'!BG367+'O7 Amortization'!BG439+'O7 Amortization'!BG512+'O7 Amortization'!BG585</f>
        <v>0</v>
      </c>
      <c r="O41" s="763">
        <f>'O7 Amortization'!BH367+'O7 Amortization'!BH439+'O7 Amortization'!BH512+'O7 Amortization'!BH585</f>
        <v>0</v>
      </c>
      <c r="P41" s="763">
        <f>'O7 Amortization'!BI367+'O7 Amortization'!BI439+'O7 Amortization'!BI512+'O7 Amortization'!BI585</f>
        <v>0</v>
      </c>
      <c r="Q41" s="763">
        <f>'O7 Amortization'!BJ367+'O7 Amortization'!BJ439+'O7 Amortization'!BJ512+'O7 Amortization'!BJ585</f>
        <v>0</v>
      </c>
      <c r="R41" s="763">
        <f>'O7 Amortization'!BK367+'O7 Amortization'!BK439+'O7 Amortization'!BK512+'O7 Amortization'!BK585</f>
        <v>0</v>
      </c>
      <c r="S41" s="763">
        <f>'O7 Amortization'!BL367+'O7 Amortization'!BL439+'O7 Amortization'!BL512+'O7 Amortization'!BL585</f>
        <v>0</v>
      </c>
      <c r="T41" s="763">
        <f>'O7 Amortization'!BM367+'O7 Amortization'!BM439+'O7 Amortization'!BM512+'O7 Amortization'!BM585</f>
        <v>0</v>
      </c>
      <c r="U41" s="763">
        <f>'O7 Amortization'!BN367+'O7 Amortization'!BN439+'O7 Amortization'!BN512+'O7 Amortization'!BN585</f>
        <v>0</v>
      </c>
      <c r="V41" s="763">
        <f>'O7 Amortization'!BO367+'O7 Amortization'!BO439+'O7 Amortization'!BO512+'O7 Amortization'!BO585</f>
        <v>0</v>
      </c>
      <c r="W41" s="651">
        <f>'O7 Amortization'!BP367+'O7 Amortization'!BP439+'O7 Amortization'!BP512+'O7 Amortization'!BP585</f>
        <v>0</v>
      </c>
      <c r="X41" s="763"/>
    </row>
    <row r="42" spans="1:24" s="650" customFormat="1" ht="12.75">
      <c r="B42" s="766"/>
      <c r="C42" s="764"/>
      <c r="D42" s="763"/>
      <c r="E42" s="763"/>
      <c r="F42" s="763"/>
      <c r="G42" s="763"/>
      <c r="H42" s="763"/>
      <c r="I42" s="763"/>
      <c r="J42" s="763"/>
      <c r="K42" s="763"/>
      <c r="L42" s="763"/>
      <c r="M42" s="763"/>
      <c r="N42" s="763"/>
      <c r="O42" s="763"/>
      <c r="P42" s="763"/>
      <c r="Q42" s="763"/>
      <c r="R42" s="763"/>
      <c r="S42" s="763"/>
      <c r="T42" s="763"/>
      <c r="U42" s="763"/>
      <c r="V42" s="763"/>
      <c r="W42" s="651"/>
      <c r="X42" s="763"/>
    </row>
    <row r="43" spans="1:24" s="650" customFormat="1" ht="12.75">
      <c r="B43" s="877" t="s">
        <v>1210</v>
      </c>
      <c r="C43" s="885">
        <f>SUM(D43:W43)</f>
        <v>3330073.7800099975</v>
      </c>
      <c r="D43" s="886">
        <f>'O6 Source Data for E2'!D102</f>
        <v>2174265.8056249376</v>
      </c>
      <c r="E43" s="886">
        <f>'O6 Source Data for E2'!E102</f>
        <v>712189.38036584714</v>
      </c>
      <c r="F43" s="886">
        <f>'O6 Source Data for E2'!F102</f>
        <v>386150.28210319183</v>
      </c>
      <c r="G43" s="886">
        <f>'O6 Source Data for E2'!G102</f>
        <v>0</v>
      </c>
      <c r="H43" s="886">
        <f>'O6 Source Data for E2'!H102</f>
        <v>0</v>
      </c>
      <c r="I43" s="886">
        <f>'O6 Source Data for E2'!I102</f>
        <v>0</v>
      </c>
      <c r="J43" s="886">
        <f>'O6 Source Data for E2'!J102</f>
        <v>52861.020479251907</v>
      </c>
      <c r="K43" s="886">
        <f>'O6 Source Data for E2'!K102</f>
        <v>0</v>
      </c>
      <c r="L43" s="886">
        <f>'O6 Source Data for E2'!L102</f>
        <v>4607.2914367692501</v>
      </c>
      <c r="M43" s="886">
        <f>'O6 Source Data for E2'!M102</f>
        <v>0</v>
      </c>
      <c r="N43" s="886">
        <f>'O6 Source Data for E2'!N102</f>
        <v>0</v>
      </c>
      <c r="O43" s="886">
        <f>'O6 Source Data for E2'!O102</f>
        <v>0</v>
      </c>
      <c r="P43" s="886">
        <f>'O6 Source Data for E2'!P102</f>
        <v>0</v>
      </c>
      <c r="Q43" s="886">
        <f>'O6 Source Data for E2'!Q102</f>
        <v>0</v>
      </c>
      <c r="R43" s="886">
        <f>'O6 Source Data for E2'!R102</f>
        <v>0</v>
      </c>
      <c r="S43" s="886">
        <f>'O6 Source Data for E2'!S102</f>
        <v>0</v>
      </c>
      <c r="T43" s="886">
        <f>'O6 Source Data for E2'!T102</f>
        <v>0</v>
      </c>
      <c r="U43" s="886">
        <f>'O6 Source Data for E2'!U102</f>
        <v>0</v>
      </c>
      <c r="V43" s="886">
        <f>'O6 Source Data for E2'!V102</f>
        <v>0</v>
      </c>
      <c r="W43" s="887">
        <f>'O6 Source Data for E2'!W102</f>
        <v>0</v>
      </c>
      <c r="X43" s="763"/>
    </row>
    <row r="44" spans="1:24" s="650" customFormat="1" ht="12.75">
      <c r="B44" s="766"/>
      <c r="C44" s="764"/>
      <c r="D44" s="763"/>
      <c r="E44" s="763"/>
      <c r="F44" s="763"/>
      <c r="G44" s="763"/>
      <c r="H44" s="763"/>
      <c r="I44" s="763"/>
      <c r="J44" s="763"/>
      <c r="K44" s="763"/>
      <c r="L44" s="763"/>
      <c r="M44" s="763"/>
      <c r="N44" s="763"/>
      <c r="O44" s="763"/>
      <c r="P44" s="763"/>
      <c r="Q44" s="763"/>
      <c r="R44" s="763"/>
      <c r="S44" s="763"/>
      <c r="T44" s="763"/>
      <c r="U44" s="763"/>
      <c r="V44" s="763"/>
      <c r="W44" s="651"/>
      <c r="X44" s="763"/>
    </row>
    <row r="45" spans="1:24" s="650" customFormat="1" ht="12.75">
      <c r="B45" s="877" t="s">
        <v>358</v>
      </c>
      <c r="C45" s="885">
        <f>SUM(D45:W45)</f>
        <v>714650.00000000023</v>
      </c>
      <c r="D45" s="886">
        <f>SUM('O4 Summary by Class &amp; Accounts'!E174:E199) + 'O4 Summary by Class &amp; Accounts'!E208+ SUM('O4 Summary by Class &amp; Accounts'!E210:E213)</f>
        <v>493860.58554678172</v>
      </c>
      <c r="E45" s="886">
        <f>SUM('O4 Summary by Class &amp; Accounts'!F174:F199) + 'O4 Summary by Class &amp; Accounts'!F208+ SUM('O4 Summary by Class &amp; Accounts'!F210:F213)</f>
        <v>131892.5904138906</v>
      </c>
      <c r="F45" s="886">
        <f>SUM('O4 Summary by Class &amp; Accounts'!G174:G199) + 'O4 Summary by Class &amp; Accounts'!G208+ SUM('O4 Summary by Class &amp; Accounts'!G210:G213)</f>
        <v>78550.992894295006</v>
      </c>
      <c r="G45" s="886">
        <f>SUM('O4 Summary by Class &amp; Accounts'!H174:H199) + 'O4 Summary by Class &amp; Accounts'!H208+ SUM('O4 Summary by Class &amp; Accounts'!H210:H213)</f>
        <v>0</v>
      </c>
      <c r="H45" s="886">
        <f>SUM('O4 Summary by Class &amp; Accounts'!I174:I199) + 'O4 Summary by Class &amp; Accounts'!I208+ SUM('O4 Summary by Class &amp; Accounts'!I210:I213)</f>
        <v>0</v>
      </c>
      <c r="I45" s="886">
        <f>SUM('O4 Summary by Class &amp; Accounts'!J174:J199) + 'O4 Summary by Class &amp; Accounts'!J208+ SUM('O4 Summary by Class &amp; Accounts'!J210:J213)</f>
        <v>0</v>
      </c>
      <c r="J45" s="886">
        <f>SUM('O4 Summary by Class &amp; Accounts'!K174:K199) + 'O4 Summary by Class &amp; Accounts'!K208+ SUM('O4 Summary by Class &amp; Accounts'!K210:K213)</f>
        <v>9321.4496237099593</v>
      </c>
      <c r="K45" s="886">
        <f>SUM('O4 Summary by Class &amp; Accounts'!L174:L199) + 'O4 Summary by Class &amp; Accounts'!L208+ SUM('O4 Summary by Class &amp; Accounts'!L210:L213)</f>
        <v>0</v>
      </c>
      <c r="L45" s="886">
        <f>SUM('O4 Summary by Class &amp; Accounts'!M174:M199) + 'O4 Summary by Class &amp; Accounts'!M208+ SUM('O4 Summary by Class &amp; Accounts'!M210:M213)</f>
        <v>1024.381521322927</v>
      </c>
      <c r="M45" s="886">
        <f>SUM('O4 Summary by Class &amp; Accounts'!N174:N199) + 'O4 Summary by Class &amp; Accounts'!N208+ SUM('O4 Summary by Class &amp; Accounts'!N210:N213)</f>
        <v>0</v>
      </c>
      <c r="N45" s="886">
        <f>SUM('O4 Summary by Class &amp; Accounts'!O174:O199) + 'O4 Summary by Class &amp; Accounts'!O208+ SUM('O4 Summary by Class &amp; Accounts'!O210:O213)</f>
        <v>0</v>
      </c>
      <c r="O45" s="886">
        <f>SUM('O4 Summary by Class &amp; Accounts'!P174:P199) + 'O4 Summary by Class &amp; Accounts'!P208+ SUM('O4 Summary by Class &amp; Accounts'!P210:P213)</f>
        <v>0</v>
      </c>
      <c r="P45" s="886">
        <f>SUM('O4 Summary by Class &amp; Accounts'!Q174:Q199) + 'O4 Summary by Class &amp; Accounts'!Q208+ SUM('O4 Summary by Class &amp; Accounts'!Q210:Q213)</f>
        <v>0</v>
      </c>
      <c r="Q45" s="886">
        <f>SUM('O4 Summary by Class &amp; Accounts'!R174:R199) + 'O4 Summary by Class &amp; Accounts'!R208+ SUM('O4 Summary by Class &amp; Accounts'!R210:R213)</f>
        <v>0</v>
      </c>
      <c r="R45" s="886">
        <f>SUM('O4 Summary by Class &amp; Accounts'!S174:S199) + 'O4 Summary by Class &amp; Accounts'!S208+ SUM('O4 Summary by Class &amp; Accounts'!S210:S213)</f>
        <v>0</v>
      </c>
      <c r="S45" s="886">
        <f>SUM('O4 Summary by Class &amp; Accounts'!T174:T199) + 'O4 Summary by Class &amp; Accounts'!T208+ SUM('O4 Summary by Class &amp; Accounts'!T210:T213)</f>
        <v>0</v>
      </c>
      <c r="T45" s="886">
        <f>SUM('O4 Summary by Class &amp; Accounts'!U174:U199) + 'O4 Summary by Class &amp; Accounts'!U208+ SUM('O4 Summary by Class &amp; Accounts'!U210:U213)</f>
        <v>0</v>
      </c>
      <c r="U45" s="886">
        <f>SUM('O4 Summary by Class &amp; Accounts'!V174:V199) + 'O4 Summary by Class &amp; Accounts'!V208+ SUM('O4 Summary by Class &amp; Accounts'!V210:V213)</f>
        <v>0</v>
      </c>
      <c r="V45" s="886">
        <f>SUM('O4 Summary by Class &amp; Accounts'!W174:W199) + 'O4 Summary by Class &amp; Accounts'!W208+ SUM('O4 Summary by Class &amp; Accounts'!W210:W213)</f>
        <v>0</v>
      </c>
      <c r="W45" s="887">
        <f>SUM('O4 Summary by Class &amp; Accounts'!X174:X199) + 'O4 Summary by Class &amp; Accounts'!X208+ SUM('O4 Summary by Class &amp; Accounts'!X210:X213)</f>
        <v>0</v>
      </c>
      <c r="X45" s="763"/>
    </row>
    <row r="46" spans="1:24" s="650" customFormat="1" ht="12.75">
      <c r="B46" s="766"/>
      <c r="C46" s="764"/>
      <c r="D46" s="763"/>
      <c r="E46" s="763"/>
      <c r="F46" s="763"/>
      <c r="G46" s="763"/>
      <c r="H46" s="763"/>
      <c r="I46" s="763"/>
      <c r="J46" s="763"/>
      <c r="K46" s="763"/>
      <c r="L46" s="763"/>
      <c r="M46" s="763"/>
      <c r="N46" s="763"/>
      <c r="O46" s="763"/>
      <c r="P46" s="763"/>
      <c r="Q46" s="763"/>
      <c r="R46" s="763"/>
      <c r="S46" s="763"/>
      <c r="T46" s="763"/>
      <c r="U46" s="763"/>
      <c r="V46" s="763"/>
      <c r="W46" s="651"/>
      <c r="X46" s="763"/>
    </row>
    <row r="47" spans="1:24" s="650" customFormat="1" ht="12.75">
      <c r="B47" s="877" t="s">
        <v>353</v>
      </c>
      <c r="C47" s="885">
        <f>SUM(D47:W47)</f>
        <v>942999.99999999988</v>
      </c>
      <c r="D47" s="886">
        <f>'O6 Source Data for E2'!D163</f>
        <v>653260.05891478783</v>
      </c>
      <c r="E47" s="886">
        <f>'O6 Source Data for E2'!E163</f>
        <v>172807.8551745583</v>
      </c>
      <c r="F47" s="886">
        <f>'O6 Source Data for E2'!F163</f>
        <v>103396.9769270156</v>
      </c>
      <c r="G47" s="886">
        <f>'O6 Source Data for E2'!G163</f>
        <v>0</v>
      </c>
      <c r="H47" s="886">
        <f>'O6 Source Data for E2'!H163</f>
        <v>0</v>
      </c>
      <c r="I47" s="886">
        <f>'O6 Source Data for E2'!I163</f>
        <v>0</v>
      </c>
      <c r="J47" s="886">
        <f>'O6 Source Data for E2'!J163</f>
        <v>12181.320826180206</v>
      </c>
      <c r="K47" s="886">
        <f>'O6 Source Data for E2'!K163</f>
        <v>0</v>
      </c>
      <c r="L47" s="886">
        <f>'O6 Source Data for E2'!L163</f>
        <v>1353.7881574580611</v>
      </c>
      <c r="M47" s="886">
        <f>'O6 Source Data for E2'!M163</f>
        <v>0</v>
      </c>
      <c r="N47" s="886">
        <f>'O6 Source Data for E2'!N163</f>
        <v>0</v>
      </c>
      <c r="O47" s="886">
        <f>'O6 Source Data for E2'!O163</f>
        <v>0</v>
      </c>
      <c r="P47" s="886">
        <f>'O6 Source Data for E2'!P163</f>
        <v>0</v>
      </c>
      <c r="Q47" s="886">
        <f>'O6 Source Data for E2'!Q163</f>
        <v>0</v>
      </c>
      <c r="R47" s="886">
        <f>'O6 Source Data for E2'!R163</f>
        <v>0</v>
      </c>
      <c r="S47" s="886">
        <f>'O6 Source Data for E2'!S163</f>
        <v>0</v>
      </c>
      <c r="T47" s="886">
        <f>'O6 Source Data for E2'!T163</f>
        <v>0</v>
      </c>
      <c r="U47" s="886">
        <f>'O6 Source Data for E2'!U163</f>
        <v>0</v>
      </c>
      <c r="V47" s="886">
        <f>'O6 Source Data for E2'!V163</f>
        <v>0</v>
      </c>
      <c r="W47" s="887">
        <f>'O6 Source Data for E2'!W163</f>
        <v>0</v>
      </c>
      <c r="X47" s="763"/>
    </row>
    <row r="48" spans="1:24" s="650" customFormat="1" ht="12.75">
      <c r="B48" s="766"/>
      <c r="C48" s="764"/>
      <c r="D48" s="763"/>
      <c r="E48" s="763"/>
      <c r="F48" s="763"/>
      <c r="G48" s="763"/>
      <c r="H48" s="763"/>
      <c r="I48" s="763"/>
      <c r="J48" s="763"/>
      <c r="K48" s="763"/>
      <c r="L48" s="763"/>
      <c r="M48" s="763"/>
      <c r="N48" s="763"/>
      <c r="O48" s="763"/>
      <c r="P48" s="763"/>
      <c r="Q48" s="763"/>
      <c r="R48" s="763"/>
      <c r="S48" s="763"/>
      <c r="T48" s="763"/>
      <c r="U48" s="763"/>
      <c r="V48" s="763"/>
      <c r="W48" s="651"/>
      <c r="X48" s="763"/>
    </row>
    <row r="49" spans="1:24" s="650" customFormat="1" ht="12.75">
      <c r="B49" s="766" t="s">
        <v>722</v>
      </c>
      <c r="C49" s="764"/>
      <c r="D49" s="763"/>
      <c r="E49" s="763"/>
      <c r="F49" s="763"/>
      <c r="G49" s="763"/>
      <c r="H49" s="763"/>
      <c r="I49" s="763"/>
      <c r="J49" s="763"/>
      <c r="K49" s="763"/>
      <c r="L49" s="763"/>
      <c r="M49" s="763"/>
      <c r="N49" s="763"/>
      <c r="O49" s="763"/>
      <c r="P49" s="763"/>
      <c r="Q49" s="763"/>
      <c r="R49" s="763"/>
      <c r="S49" s="763"/>
      <c r="T49" s="763"/>
      <c r="U49" s="763"/>
      <c r="V49" s="763"/>
      <c r="W49" s="651"/>
      <c r="X49" s="763"/>
    </row>
    <row r="50" spans="1:24" s="650" customFormat="1" ht="12.75">
      <c r="A50" s="800"/>
      <c r="B50" s="759" t="s">
        <v>1048</v>
      </c>
      <c r="C50" s="764">
        <f>SUM(D50:W50)</f>
        <v>0</v>
      </c>
      <c r="D50" s="763">
        <f>'O4 Summary by Class &amp; Accounts'!E35</f>
        <v>0</v>
      </c>
      <c r="E50" s="763">
        <f>'O4 Summary by Class &amp; Accounts'!F35</f>
        <v>0</v>
      </c>
      <c r="F50" s="763">
        <f>'O4 Summary by Class &amp; Accounts'!G35</f>
        <v>0</v>
      </c>
      <c r="G50" s="763">
        <f>'O4 Summary by Class &amp; Accounts'!H35</f>
        <v>0</v>
      </c>
      <c r="H50" s="763">
        <f>'O4 Summary by Class &amp; Accounts'!I35</f>
        <v>0</v>
      </c>
      <c r="I50" s="763">
        <f>'O4 Summary by Class &amp; Accounts'!J35</f>
        <v>0</v>
      </c>
      <c r="J50" s="763">
        <f>'O4 Summary by Class &amp; Accounts'!K35</f>
        <v>0</v>
      </c>
      <c r="K50" s="763">
        <f>'O4 Summary by Class &amp; Accounts'!L35</f>
        <v>0</v>
      </c>
      <c r="L50" s="763">
        <f>'O4 Summary by Class &amp; Accounts'!M35</f>
        <v>0</v>
      </c>
      <c r="M50" s="763">
        <f>'O4 Summary by Class &amp; Accounts'!N35</f>
        <v>0</v>
      </c>
      <c r="N50" s="763">
        <f>'O4 Summary by Class &amp; Accounts'!O35</f>
        <v>0</v>
      </c>
      <c r="O50" s="763">
        <f>'O4 Summary by Class &amp; Accounts'!P35</f>
        <v>0</v>
      </c>
      <c r="P50" s="763">
        <f>'O4 Summary by Class &amp; Accounts'!Q35</f>
        <v>0</v>
      </c>
      <c r="Q50" s="763">
        <f>'O4 Summary by Class &amp; Accounts'!R35</f>
        <v>0</v>
      </c>
      <c r="R50" s="763">
        <f>'O4 Summary by Class &amp; Accounts'!S35</f>
        <v>0</v>
      </c>
      <c r="S50" s="763">
        <f>'O4 Summary by Class &amp; Accounts'!T35</f>
        <v>0</v>
      </c>
      <c r="T50" s="763">
        <f>'O4 Summary by Class &amp; Accounts'!U35</f>
        <v>0</v>
      </c>
      <c r="U50" s="763">
        <f>'O4 Summary by Class &amp; Accounts'!V35</f>
        <v>0</v>
      </c>
      <c r="V50" s="763">
        <f>'O4 Summary by Class &amp; Accounts'!W35</f>
        <v>0</v>
      </c>
      <c r="W50" s="651">
        <f>'O4 Summary by Class &amp; Accounts'!X35</f>
        <v>0</v>
      </c>
      <c r="X50" s="763"/>
    </row>
    <row r="51" spans="1:24" s="650" customFormat="1" ht="12.75">
      <c r="A51" s="765"/>
      <c r="B51" s="759" t="s">
        <v>1049</v>
      </c>
      <c r="C51" s="764">
        <f t="shared" ref="C51:C63" si="8">SUM(D51:W51)</f>
        <v>13565</v>
      </c>
      <c r="D51" s="763">
        <f>'O4 Summary by Class &amp; Accounts'!E40</f>
        <v>7218.8389049274983</v>
      </c>
      <c r="E51" s="763">
        <f>'O4 Summary by Class &amp; Accounts'!F40</f>
        <v>2870.3579161472344</v>
      </c>
      <c r="F51" s="763">
        <f>'O4 Summary by Class &amp; Accounts'!G40</f>
        <v>3378.5670231612098</v>
      </c>
      <c r="G51" s="763">
        <f>'O4 Summary by Class &amp; Accounts'!H40</f>
        <v>0</v>
      </c>
      <c r="H51" s="763">
        <f>'O4 Summary by Class &amp; Accounts'!I40</f>
        <v>0</v>
      </c>
      <c r="I51" s="763">
        <f>'O4 Summary by Class &amp; Accounts'!J40</f>
        <v>0</v>
      </c>
      <c r="J51" s="763">
        <f>'O4 Summary by Class &amp; Accounts'!K40</f>
        <v>76.32036939833344</v>
      </c>
      <c r="K51" s="763">
        <f>'O4 Summary by Class &amp; Accounts'!L40</f>
        <v>0</v>
      </c>
      <c r="L51" s="763">
        <f>'O4 Summary by Class &amp; Accounts'!M40</f>
        <v>20.915786365724035</v>
      </c>
      <c r="M51" s="763">
        <f>'O4 Summary by Class &amp; Accounts'!N40</f>
        <v>0</v>
      </c>
      <c r="N51" s="763">
        <f>'O4 Summary by Class &amp; Accounts'!O40</f>
        <v>0</v>
      </c>
      <c r="O51" s="763">
        <f>'O4 Summary by Class &amp; Accounts'!P40</f>
        <v>0</v>
      </c>
      <c r="P51" s="763">
        <f>'O4 Summary by Class &amp; Accounts'!Q40</f>
        <v>0</v>
      </c>
      <c r="Q51" s="763">
        <f>'O4 Summary by Class &amp; Accounts'!R40</f>
        <v>0</v>
      </c>
      <c r="R51" s="763">
        <f>'O4 Summary by Class &amp; Accounts'!S40</f>
        <v>0</v>
      </c>
      <c r="S51" s="763">
        <f>'O4 Summary by Class &amp; Accounts'!T40</f>
        <v>0</v>
      </c>
      <c r="T51" s="763">
        <f>'O4 Summary by Class &amp; Accounts'!U40</f>
        <v>0</v>
      </c>
      <c r="U51" s="763">
        <f>'O4 Summary by Class &amp; Accounts'!V40</f>
        <v>0</v>
      </c>
      <c r="V51" s="763">
        <f>'O4 Summary by Class &amp; Accounts'!W40</f>
        <v>0</v>
      </c>
      <c r="W51" s="651">
        <f>'O4 Summary by Class &amp; Accounts'!X40</f>
        <v>0</v>
      </c>
      <c r="X51" s="763"/>
    </row>
    <row r="52" spans="1:24" s="650" customFormat="1" ht="12.75">
      <c r="A52" s="765"/>
      <c r="B52" s="759" t="s">
        <v>718</v>
      </c>
      <c r="C52" s="764">
        <f t="shared" si="8"/>
        <v>99999.999999999985</v>
      </c>
      <c r="D52" s="763">
        <f>'O4 Summary by Class &amp; Accounts'!E23</f>
        <v>53216.6524506266</v>
      </c>
      <c r="E52" s="763">
        <f>'O4 Summary by Class &amp; Accounts'!F23</f>
        <v>21160.028869496753</v>
      </c>
      <c r="F52" s="763">
        <f>'O4 Summary by Class &amp; Accounts'!G23</f>
        <v>24906.502198018501</v>
      </c>
      <c r="G52" s="763">
        <f>'O4 Summary by Class &amp; Accounts'!H23</f>
        <v>0</v>
      </c>
      <c r="H52" s="763">
        <f>'O4 Summary by Class &amp; Accounts'!I23</f>
        <v>0</v>
      </c>
      <c r="I52" s="763">
        <f>'O4 Summary by Class &amp; Accounts'!J23</f>
        <v>0</v>
      </c>
      <c r="J52" s="763">
        <f>'O4 Summary by Class &amp; Accounts'!K23</f>
        <v>562.62712420444859</v>
      </c>
      <c r="K52" s="763">
        <f>'O4 Summary by Class &amp; Accounts'!L23</f>
        <v>0</v>
      </c>
      <c r="L52" s="763">
        <f>'O4 Summary by Class &amp; Accounts'!M23</f>
        <v>154.18935765369727</v>
      </c>
      <c r="M52" s="763">
        <f>'O4 Summary by Class &amp; Accounts'!N23</f>
        <v>0</v>
      </c>
      <c r="N52" s="763">
        <f>'O4 Summary by Class &amp; Accounts'!O23</f>
        <v>0</v>
      </c>
      <c r="O52" s="763">
        <f>'O4 Summary by Class &amp; Accounts'!P23</f>
        <v>0</v>
      </c>
      <c r="P52" s="763">
        <f>'O4 Summary by Class &amp; Accounts'!Q23</f>
        <v>0</v>
      </c>
      <c r="Q52" s="763">
        <f>'O4 Summary by Class &amp; Accounts'!R23</f>
        <v>0</v>
      </c>
      <c r="R52" s="763">
        <f>'O4 Summary by Class &amp; Accounts'!S23</f>
        <v>0</v>
      </c>
      <c r="S52" s="763">
        <f>'O4 Summary by Class &amp; Accounts'!T23</f>
        <v>0</v>
      </c>
      <c r="T52" s="763">
        <f>'O4 Summary by Class &amp; Accounts'!U23</f>
        <v>0</v>
      </c>
      <c r="U52" s="763">
        <f>'O4 Summary by Class &amp; Accounts'!V23</f>
        <v>0</v>
      </c>
      <c r="V52" s="763">
        <f>'O4 Summary by Class &amp; Accounts'!W23</f>
        <v>0</v>
      </c>
      <c r="W52" s="651">
        <f>'O4 Summary by Class &amp; Accounts'!X23</f>
        <v>0</v>
      </c>
      <c r="X52" s="763"/>
    </row>
    <row r="53" spans="1:24" s="650" customFormat="1" ht="12.75">
      <c r="A53" s="765"/>
      <c r="B53" s="759" t="s">
        <v>719</v>
      </c>
      <c r="C53" s="764">
        <f t="shared" si="8"/>
        <v>0</v>
      </c>
      <c r="D53" s="763">
        <f>'O4 Summary by Class &amp; Accounts'!E26</f>
        <v>0</v>
      </c>
      <c r="E53" s="763">
        <f>'O4 Summary by Class &amp; Accounts'!F26</f>
        <v>0</v>
      </c>
      <c r="F53" s="763">
        <f>'O4 Summary by Class &amp; Accounts'!G26</f>
        <v>0</v>
      </c>
      <c r="G53" s="763">
        <f>'O4 Summary by Class &amp; Accounts'!H26</f>
        <v>0</v>
      </c>
      <c r="H53" s="763">
        <f>'O4 Summary by Class &amp; Accounts'!I26</f>
        <v>0</v>
      </c>
      <c r="I53" s="763">
        <f>'O4 Summary by Class &amp; Accounts'!J26</f>
        <v>0</v>
      </c>
      <c r="J53" s="763">
        <f>'O4 Summary by Class &amp; Accounts'!K26</f>
        <v>0</v>
      </c>
      <c r="K53" s="763">
        <f>'O4 Summary by Class &amp; Accounts'!L26</f>
        <v>0</v>
      </c>
      <c r="L53" s="763">
        <f>'O4 Summary by Class &amp; Accounts'!M26</f>
        <v>0</v>
      </c>
      <c r="M53" s="763">
        <f>'O4 Summary by Class &amp; Accounts'!N26</f>
        <v>0</v>
      </c>
      <c r="N53" s="763">
        <f>'O4 Summary by Class &amp; Accounts'!O26</f>
        <v>0</v>
      </c>
      <c r="O53" s="763">
        <f>'O4 Summary by Class &amp; Accounts'!P26</f>
        <v>0</v>
      </c>
      <c r="P53" s="763">
        <f>'O4 Summary by Class &amp; Accounts'!Q26</f>
        <v>0</v>
      </c>
      <c r="Q53" s="763">
        <f>'O4 Summary by Class &amp; Accounts'!R26</f>
        <v>0</v>
      </c>
      <c r="R53" s="763">
        <f>'O4 Summary by Class &amp; Accounts'!S26</f>
        <v>0</v>
      </c>
      <c r="S53" s="763">
        <f>'O4 Summary by Class &amp; Accounts'!T26</f>
        <v>0</v>
      </c>
      <c r="T53" s="763">
        <f>'O4 Summary by Class &amp; Accounts'!U26</f>
        <v>0</v>
      </c>
      <c r="U53" s="763">
        <f>'O4 Summary by Class &amp; Accounts'!V26</f>
        <v>0</v>
      </c>
      <c r="V53" s="763">
        <f>'O4 Summary by Class &amp; Accounts'!W26</f>
        <v>0</v>
      </c>
      <c r="W53" s="651">
        <f>'O4 Summary by Class &amp; Accounts'!X26</f>
        <v>0</v>
      </c>
      <c r="X53" s="763"/>
    </row>
    <row r="54" spans="1:24" s="650" customFormat="1" ht="12.75">
      <c r="A54" s="765"/>
      <c r="B54" s="759" t="s">
        <v>720</v>
      </c>
      <c r="C54" s="764">
        <f t="shared" si="8"/>
        <v>830377</v>
      </c>
      <c r="D54" s="763">
        <f>'O4 Summary by Class &amp; Accounts'!E29</f>
        <v>441898.84211993963</v>
      </c>
      <c r="E54" s="763">
        <f>'O4 Summary by Class &amp; Accounts'!F29</f>
        <v>175708.01292566105</v>
      </c>
      <c r="F54" s="763">
        <f>'O4 Summary by Class &amp; Accounts'!G29</f>
        <v>206817.8657568401</v>
      </c>
      <c r="G54" s="763">
        <f>'O4 Summary by Class &amp; Accounts'!H29</f>
        <v>0</v>
      </c>
      <c r="H54" s="763">
        <f>'O4 Summary by Class &amp; Accounts'!I29</f>
        <v>0</v>
      </c>
      <c r="I54" s="763">
        <f>'O4 Summary by Class &amp; Accounts'!J29</f>
        <v>0</v>
      </c>
      <c r="J54" s="763">
        <f>'O4 Summary by Class &amp; Accounts'!K29</f>
        <v>4671.9262351551733</v>
      </c>
      <c r="K54" s="763">
        <f>'O4 Summary by Class &amp; Accounts'!L29</f>
        <v>0</v>
      </c>
      <c r="L54" s="763">
        <f>'O4 Summary by Class &amp; Accounts'!M29</f>
        <v>1280.3529624040416</v>
      </c>
      <c r="M54" s="763">
        <f>'O4 Summary by Class &amp; Accounts'!N29</f>
        <v>0</v>
      </c>
      <c r="N54" s="763">
        <f>'O4 Summary by Class &amp; Accounts'!O29</f>
        <v>0</v>
      </c>
      <c r="O54" s="763">
        <f>'O4 Summary by Class &amp; Accounts'!P29</f>
        <v>0</v>
      </c>
      <c r="P54" s="763">
        <f>'O4 Summary by Class &amp; Accounts'!Q29</f>
        <v>0</v>
      </c>
      <c r="Q54" s="763">
        <f>'O4 Summary by Class &amp; Accounts'!R29</f>
        <v>0</v>
      </c>
      <c r="R54" s="763">
        <f>'O4 Summary by Class &amp; Accounts'!S29</f>
        <v>0</v>
      </c>
      <c r="S54" s="763">
        <f>'O4 Summary by Class &amp; Accounts'!T29</f>
        <v>0</v>
      </c>
      <c r="T54" s="763">
        <f>'O4 Summary by Class &amp; Accounts'!U29</f>
        <v>0</v>
      </c>
      <c r="U54" s="763">
        <f>'O4 Summary by Class &amp; Accounts'!V29</f>
        <v>0</v>
      </c>
      <c r="V54" s="763">
        <f>'O4 Summary by Class &amp; Accounts'!W29</f>
        <v>0</v>
      </c>
      <c r="W54" s="651">
        <f>'O4 Summary by Class &amp; Accounts'!X29</f>
        <v>0</v>
      </c>
      <c r="X54" s="763"/>
    </row>
    <row r="55" spans="1:24" s="650" customFormat="1" ht="12.75">
      <c r="A55" s="765"/>
      <c r="B55" s="759" t="s">
        <v>721</v>
      </c>
      <c r="C55" s="764">
        <f t="shared" si="8"/>
        <v>0</v>
      </c>
      <c r="D55" s="763">
        <f>'O4 Summary by Class &amp; Accounts'!E32</f>
        <v>0</v>
      </c>
      <c r="E55" s="763">
        <f>'O4 Summary by Class &amp; Accounts'!F32</f>
        <v>0</v>
      </c>
      <c r="F55" s="763">
        <f>'O4 Summary by Class &amp; Accounts'!G32</f>
        <v>0</v>
      </c>
      <c r="G55" s="763">
        <f>'O4 Summary by Class &amp; Accounts'!H32</f>
        <v>0</v>
      </c>
      <c r="H55" s="763">
        <f>'O4 Summary by Class &amp; Accounts'!I32</f>
        <v>0</v>
      </c>
      <c r="I55" s="763">
        <f>'O4 Summary by Class &amp; Accounts'!J32</f>
        <v>0</v>
      </c>
      <c r="J55" s="763">
        <f>'O4 Summary by Class &amp; Accounts'!K32</f>
        <v>0</v>
      </c>
      <c r="K55" s="763">
        <f>'O4 Summary by Class &amp; Accounts'!L32</f>
        <v>0</v>
      </c>
      <c r="L55" s="763">
        <f>'O4 Summary by Class &amp; Accounts'!M32</f>
        <v>0</v>
      </c>
      <c r="M55" s="763">
        <f>'O4 Summary by Class &amp; Accounts'!N32</f>
        <v>0</v>
      </c>
      <c r="N55" s="763">
        <f>'O4 Summary by Class &amp; Accounts'!O32</f>
        <v>0</v>
      </c>
      <c r="O55" s="763">
        <f>'O4 Summary by Class &amp; Accounts'!P32</f>
        <v>0</v>
      </c>
      <c r="P55" s="763">
        <f>'O4 Summary by Class &amp; Accounts'!Q32</f>
        <v>0</v>
      </c>
      <c r="Q55" s="763">
        <f>'O4 Summary by Class &amp; Accounts'!R32</f>
        <v>0</v>
      </c>
      <c r="R55" s="763">
        <f>'O4 Summary by Class &amp; Accounts'!S32</f>
        <v>0</v>
      </c>
      <c r="S55" s="763">
        <f>'O4 Summary by Class &amp; Accounts'!T32</f>
        <v>0</v>
      </c>
      <c r="T55" s="763">
        <f>'O4 Summary by Class &amp; Accounts'!U32</f>
        <v>0</v>
      </c>
      <c r="U55" s="763">
        <f>'O4 Summary by Class &amp; Accounts'!V32</f>
        <v>0</v>
      </c>
      <c r="V55" s="763">
        <f>'O4 Summary by Class &amp; Accounts'!W32</f>
        <v>0</v>
      </c>
      <c r="W55" s="651">
        <f>'O4 Summary by Class &amp; Accounts'!X32</f>
        <v>0</v>
      </c>
      <c r="X55" s="763"/>
    </row>
    <row r="56" spans="1:24" s="873" customFormat="1" ht="21" customHeight="1">
      <c r="A56" s="871"/>
      <c r="B56" s="889" t="s">
        <v>1424</v>
      </c>
      <c r="C56" s="890">
        <f t="shared" si="8"/>
        <v>943942</v>
      </c>
      <c r="D56" s="891">
        <f>SUM(D50:D55)</f>
        <v>502334.33347549371</v>
      </c>
      <c r="E56" s="891">
        <f t="shared" ref="E56:W56" si="9">SUM(E50:E55)</f>
        <v>199738.39971130504</v>
      </c>
      <c r="F56" s="891">
        <f t="shared" si="9"/>
        <v>235102.9349780198</v>
      </c>
      <c r="G56" s="891">
        <f t="shared" si="9"/>
        <v>0</v>
      </c>
      <c r="H56" s="891">
        <f t="shared" si="9"/>
        <v>0</v>
      </c>
      <c r="I56" s="891">
        <f t="shared" si="9"/>
        <v>0</v>
      </c>
      <c r="J56" s="891">
        <f t="shared" si="9"/>
        <v>5310.8737287579552</v>
      </c>
      <c r="K56" s="891">
        <f t="shared" si="9"/>
        <v>0</v>
      </c>
      <c r="L56" s="891">
        <f t="shared" si="9"/>
        <v>1455.4581064234628</v>
      </c>
      <c r="M56" s="891">
        <f t="shared" si="9"/>
        <v>0</v>
      </c>
      <c r="N56" s="891">
        <f t="shared" si="9"/>
        <v>0</v>
      </c>
      <c r="O56" s="891">
        <f t="shared" si="9"/>
        <v>0</v>
      </c>
      <c r="P56" s="891">
        <f t="shared" si="9"/>
        <v>0</v>
      </c>
      <c r="Q56" s="891">
        <f t="shared" si="9"/>
        <v>0</v>
      </c>
      <c r="R56" s="891">
        <f t="shared" si="9"/>
        <v>0</v>
      </c>
      <c r="S56" s="891">
        <f t="shared" si="9"/>
        <v>0</v>
      </c>
      <c r="T56" s="891">
        <f t="shared" si="9"/>
        <v>0</v>
      </c>
      <c r="U56" s="891">
        <f t="shared" si="9"/>
        <v>0</v>
      </c>
      <c r="V56" s="891">
        <f t="shared" si="9"/>
        <v>0</v>
      </c>
      <c r="W56" s="892">
        <f t="shared" si="9"/>
        <v>0</v>
      </c>
      <c r="X56" s="872"/>
    </row>
    <row r="57" spans="1:24" s="650" customFormat="1" ht="12.75">
      <c r="A57" s="874"/>
      <c r="B57" s="766" t="s">
        <v>1465</v>
      </c>
      <c r="C57" s="764"/>
      <c r="D57" s="763"/>
      <c r="E57" s="763"/>
      <c r="F57" s="763"/>
      <c r="G57" s="763"/>
      <c r="H57" s="763"/>
      <c r="I57" s="763"/>
      <c r="J57" s="763"/>
      <c r="K57" s="763"/>
      <c r="L57" s="763"/>
      <c r="M57" s="763"/>
      <c r="N57" s="763"/>
      <c r="O57" s="763"/>
      <c r="P57" s="763"/>
      <c r="Q57" s="763"/>
      <c r="R57" s="763"/>
      <c r="S57" s="763"/>
      <c r="T57" s="763"/>
      <c r="U57" s="763"/>
      <c r="V57" s="763"/>
      <c r="W57" s="651"/>
      <c r="X57" s="763"/>
    </row>
    <row r="58" spans="1:24" s="650" customFormat="1" ht="12.75">
      <c r="B58" s="759" t="s">
        <v>1048</v>
      </c>
      <c r="C58" s="764">
        <f t="shared" si="8"/>
        <v>0</v>
      </c>
      <c r="D58" s="763">
        <f>'O7 Amortization'!G34+'O7 Amortization'!AB34+'O7 Amortization'!G104+'O7 Amortization'!AB104+'O7 Amortization'!G175+'O7 Amortization'!AB175+'O7 Amortization'!G246+'O7 Amortization'!AB246</f>
        <v>0</v>
      </c>
      <c r="E58" s="763">
        <f>'O7 Amortization'!H34+'O7 Amortization'!AC34+'O7 Amortization'!H104+'O7 Amortization'!AC104+'O7 Amortization'!H175+'O7 Amortization'!AC175+'O7 Amortization'!H246+'O7 Amortization'!AC246</f>
        <v>0</v>
      </c>
      <c r="F58" s="763">
        <f>'O7 Amortization'!I34+'O7 Amortization'!AD34+'O7 Amortization'!I104+'O7 Amortization'!AD104+'O7 Amortization'!I175+'O7 Amortization'!AD175+'O7 Amortization'!I246+'O7 Amortization'!AD246</f>
        <v>0</v>
      </c>
      <c r="G58" s="763">
        <f>'O7 Amortization'!J34+'O7 Amortization'!AE34+'O7 Amortization'!J104+'O7 Amortization'!AE104+'O7 Amortization'!J175+'O7 Amortization'!AE175+'O7 Amortization'!J246+'O7 Amortization'!AE246</f>
        <v>0</v>
      </c>
      <c r="H58" s="763">
        <f>'O7 Amortization'!K34+'O7 Amortization'!AF34+'O7 Amortization'!K104+'O7 Amortization'!AF104+'O7 Amortization'!K175+'O7 Amortization'!AF175+'O7 Amortization'!K246+'O7 Amortization'!AF246</f>
        <v>0</v>
      </c>
      <c r="I58" s="763">
        <f>'O7 Amortization'!L34+'O7 Amortization'!AG34+'O7 Amortization'!L104+'O7 Amortization'!AG104+'O7 Amortization'!L175+'O7 Amortization'!AG175+'O7 Amortization'!L246+'O7 Amortization'!AG246</f>
        <v>0</v>
      </c>
      <c r="J58" s="763">
        <f>'O7 Amortization'!M34+'O7 Amortization'!AH34+'O7 Amortization'!M104+'O7 Amortization'!AH104+'O7 Amortization'!M175+'O7 Amortization'!AH175+'O7 Amortization'!M246+'O7 Amortization'!AH246</f>
        <v>0</v>
      </c>
      <c r="K58" s="763">
        <f>'O7 Amortization'!N34+'O7 Amortization'!AI34+'O7 Amortization'!N104+'O7 Amortization'!AI104+'O7 Amortization'!N175+'O7 Amortization'!AI175+'O7 Amortization'!N246+'O7 Amortization'!AI246</f>
        <v>0</v>
      </c>
      <c r="L58" s="763">
        <f>'O7 Amortization'!O34+'O7 Amortization'!AJ34+'O7 Amortization'!O104+'O7 Amortization'!AJ104+'O7 Amortization'!O175+'O7 Amortization'!AJ175+'O7 Amortization'!O246+'O7 Amortization'!AJ246</f>
        <v>0</v>
      </c>
      <c r="M58" s="763">
        <f>'O7 Amortization'!P34+'O7 Amortization'!AK34+'O7 Amortization'!P104+'O7 Amortization'!AK104+'O7 Amortization'!P175+'O7 Amortization'!AK175+'O7 Amortization'!P246+'O7 Amortization'!AK246</f>
        <v>0</v>
      </c>
      <c r="N58" s="763">
        <f>'O7 Amortization'!Q34+'O7 Amortization'!AL34+'O7 Amortization'!Q104+'O7 Amortization'!AL104+'O7 Amortization'!Q175+'O7 Amortization'!AL175+'O7 Amortization'!Q246+'O7 Amortization'!AL246</f>
        <v>0</v>
      </c>
      <c r="O58" s="763">
        <f>'O7 Amortization'!R34+'O7 Amortization'!AM34+'O7 Amortization'!R104+'O7 Amortization'!AM104+'O7 Amortization'!R175+'O7 Amortization'!AM175+'O7 Amortization'!R246+'O7 Amortization'!AM246</f>
        <v>0</v>
      </c>
      <c r="P58" s="763">
        <f>'O7 Amortization'!S34+'O7 Amortization'!AN34+'O7 Amortization'!S104+'O7 Amortization'!AN104+'O7 Amortization'!S175+'O7 Amortization'!AN175+'O7 Amortization'!S246+'O7 Amortization'!AN246</f>
        <v>0</v>
      </c>
      <c r="Q58" s="763">
        <f>'O7 Amortization'!T34+'O7 Amortization'!AO34+'O7 Amortization'!T104+'O7 Amortization'!AO104+'O7 Amortization'!T175+'O7 Amortization'!AO175+'O7 Amortization'!T246+'O7 Amortization'!AO246</f>
        <v>0</v>
      </c>
      <c r="R58" s="763">
        <f>'O7 Amortization'!U34+'O7 Amortization'!AP34+'O7 Amortization'!U104+'O7 Amortization'!AP104+'O7 Amortization'!U175+'O7 Amortization'!AP175+'O7 Amortization'!U246+'O7 Amortization'!AP246</f>
        <v>0</v>
      </c>
      <c r="S58" s="763">
        <f>'O7 Amortization'!V34+'O7 Amortization'!AQ34+'O7 Amortization'!V104+'O7 Amortization'!AQ104+'O7 Amortization'!V175+'O7 Amortization'!AQ175+'O7 Amortization'!V246+'O7 Amortization'!AQ246</f>
        <v>0</v>
      </c>
      <c r="T58" s="763">
        <f>'O7 Amortization'!W34+'O7 Amortization'!AR34+'O7 Amortization'!W104+'O7 Amortization'!AR104+'O7 Amortization'!W175+'O7 Amortization'!AR175+'O7 Amortization'!W246+'O7 Amortization'!AR246</f>
        <v>0</v>
      </c>
      <c r="U58" s="763">
        <f>'O7 Amortization'!X34+'O7 Amortization'!AS34+'O7 Amortization'!X104+'O7 Amortization'!AS104+'O7 Amortization'!X175+'O7 Amortization'!AS175+'O7 Amortization'!X246+'O7 Amortization'!AS246</f>
        <v>0</v>
      </c>
      <c r="V58" s="763">
        <f>'O7 Amortization'!Y34+'O7 Amortization'!AT34+'O7 Amortization'!Y104+'O7 Amortization'!AT104+'O7 Amortization'!Y175+'O7 Amortization'!AT175+'O7 Amortization'!Y246+'O7 Amortization'!AT246</f>
        <v>0</v>
      </c>
      <c r="W58" s="651">
        <f>'O7 Amortization'!Z34+'O7 Amortization'!AU34+'O7 Amortization'!Z104+'O7 Amortization'!AU104+'O7 Amortization'!Z175+'O7 Amortization'!AU175+'O7 Amortization'!Z246+'O7 Amortization'!AU246</f>
        <v>0</v>
      </c>
      <c r="X58" s="763"/>
    </row>
    <row r="59" spans="1:24" s="650" customFormat="1" ht="12.75">
      <c r="B59" s="759" t="s">
        <v>1049</v>
      </c>
      <c r="C59" s="764">
        <f t="shared" si="8"/>
        <v>-3522</v>
      </c>
      <c r="D59" s="763">
        <f>'O7 Amortization'!G38+'O7 Amortization'!AB38+'O7 Amortization'!G108+'O7 Amortization'!AB108+'O7 Amortization'!G179+'O7 Amortization'!AB179+'O7 Amortization'!G250+'O7 Amortization'!AB250</f>
        <v>-1874.290499311069</v>
      </c>
      <c r="E59" s="763">
        <f>'O7 Amortization'!H38+'O7 Amortization'!AC38+'O7 Amortization'!H108+'O7 Amortization'!AC108+'O7 Amortization'!H179+'O7 Amortization'!AC179+'O7 Amortization'!H250+'O7 Amortization'!AC250</f>
        <v>-745.25621678367565</v>
      </c>
      <c r="F59" s="763">
        <f>'O7 Amortization'!I38+'O7 Amortization'!AD38+'O7 Amortization'!I108+'O7 Amortization'!AD108+'O7 Amortization'!I179+'O7 Amortization'!AD179+'O7 Amortization'!I250+'O7 Amortization'!AD250</f>
        <v>-877.2070074142116</v>
      </c>
      <c r="G59" s="763">
        <f>'O7 Amortization'!J38+'O7 Amortization'!AE38+'O7 Amortization'!J108+'O7 Amortization'!AE108+'O7 Amortization'!J179+'O7 Amortization'!AE179+'O7 Amortization'!J250+'O7 Amortization'!AE250</f>
        <v>0</v>
      </c>
      <c r="H59" s="763">
        <f>'O7 Amortization'!K38+'O7 Amortization'!AF38+'O7 Amortization'!K108+'O7 Amortization'!AF108+'O7 Amortization'!K179+'O7 Amortization'!AF179+'O7 Amortization'!K250+'O7 Amortization'!AF250</f>
        <v>0</v>
      </c>
      <c r="I59" s="763">
        <f>'O7 Amortization'!L38+'O7 Amortization'!AG38+'O7 Amortization'!L108+'O7 Amortization'!AG108+'O7 Amortization'!L179+'O7 Amortization'!AG179+'O7 Amortization'!L250+'O7 Amortization'!AG250</f>
        <v>0</v>
      </c>
      <c r="J59" s="763">
        <f>'O7 Amortization'!M38+'O7 Amortization'!AH38+'O7 Amortization'!M108+'O7 Amortization'!AH108+'O7 Amortization'!M179+'O7 Amortization'!AH179+'O7 Amortization'!M250+'O7 Amortization'!AH250</f>
        <v>-19.815727314480679</v>
      </c>
      <c r="K59" s="763">
        <f>'O7 Amortization'!N38+'O7 Amortization'!AI38+'O7 Amortization'!N108+'O7 Amortization'!AI108+'O7 Amortization'!N179+'O7 Amortization'!AI179+'O7 Amortization'!N250+'O7 Amortization'!AI250</f>
        <v>0</v>
      </c>
      <c r="L59" s="763">
        <f>'O7 Amortization'!O38+'O7 Amortization'!AJ38+'O7 Amortization'!O108+'O7 Amortization'!AJ108+'O7 Amortization'!O179+'O7 Amortization'!AJ179+'O7 Amortization'!O250+'O7 Amortization'!AJ250</f>
        <v>-5.4305491765632175</v>
      </c>
      <c r="M59" s="763">
        <f>'O7 Amortization'!P38+'O7 Amortization'!AK38+'O7 Amortization'!P108+'O7 Amortization'!AK108+'O7 Amortization'!P179+'O7 Amortization'!AK179+'O7 Amortization'!P250+'O7 Amortization'!AK250</f>
        <v>0</v>
      </c>
      <c r="N59" s="763">
        <f>'O7 Amortization'!Q38+'O7 Amortization'!AL38+'O7 Amortization'!Q108+'O7 Amortization'!AL108+'O7 Amortization'!Q179+'O7 Amortization'!AL179+'O7 Amortization'!Q250+'O7 Amortization'!AL250</f>
        <v>0</v>
      </c>
      <c r="O59" s="763">
        <f>'O7 Amortization'!R38+'O7 Amortization'!AM38+'O7 Amortization'!R108+'O7 Amortization'!AM108+'O7 Amortization'!R179+'O7 Amortization'!AM179+'O7 Amortization'!R250+'O7 Amortization'!AM250</f>
        <v>0</v>
      </c>
      <c r="P59" s="763">
        <f>'O7 Amortization'!S38+'O7 Amortization'!AN38+'O7 Amortization'!S108+'O7 Amortization'!AN108+'O7 Amortization'!S179+'O7 Amortization'!AN179+'O7 Amortization'!S250+'O7 Amortization'!AN250</f>
        <v>0</v>
      </c>
      <c r="Q59" s="763">
        <f>'O7 Amortization'!T38+'O7 Amortization'!AO38+'O7 Amortization'!T108+'O7 Amortization'!AO108+'O7 Amortization'!T179+'O7 Amortization'!AO179+'O7 Amortization'!T250+'O7 Amortization'!AO250</f>
        <v>0</v>
      </c>
      <c r="R59" s="763">
        <f>'O7 Amortization'!U38+'O7 Amortization'!AP38+'O7 Amortization'!U108+'O7 Amortization'!AP108+'O7 Amortization'!U179+'O7 Amortization'!AP179+'O7 Amortization'!U250+'O7 Amortization'!AP250</f>
        <v>0</v>
      </c>
      <c r="S59" s="763">
        <f>'O7 Amortization'!V38+'O7 Amortization'!AQ38+'O7 Amortization'!V108+'O7 Amortization'!AQ108+'O7 Amortization'!V179+'O7 Amortization'!AQ179+'O7 Amortization'!V250+'O7 Amortization'!AQ250</f>
        <v>0</v>
      </c>
      <c r="T59" s="763">
        <f>'O7 Amortization'!W38+'O7 Amortization'!AR38+'O7 Amortization'!W108+'O7 Amortization'!AR108+'O7 Amortization'!W179+'O7 Amortization'!AR179+'O7 Amortization'!W250+'O7 Amortization'!AR250</f>
        <v>0</v>
      </c>
      <c r="U59" s="763">
        <f>'O7 Amortization'!X38+'O7 Amortization'!AS38+'O7 Amortization'!X108+'O7 Amortization'!AS108+'O7 Amortization'!X179+'O7 Amortization'!AS179+'O7 Amortization'!X250+'O7 Amortization'!AS250</f>
        <v>0</v>
      </c>
      <c r="V59" s="763">
        <f>'O7 Amortization'!Y38+'O7 Amortization'!AT38+'O7 Amortization'!Y108+'O7 Amortization'!AT108+'O7 Amortization'!Y179+'O7 Amortization'!AT179+'O7 Amortization'!Y250+'O7 Amortization'!AT250</f>
        <v>0</v>
      </c>
      <c r="W59" s="651">
        <f>'O7 Amortization'!Z38+'O7 Amortization'!AU38+'O7 Amortization'!Z108+'O7 Amortization'!AU108+'O7 Amortization'!Z179+'O7 Amortization'!AU179+'O7 Amortization'!Z250+'O7 Amortization'!AU250</f>
        <v>0</v>
      </c>
      <c r="X59" s="763"/>
    </row>
    <row r="60" spans="1:24" s="650" customFormat="1" ht="12.75">
      <c r="B60" s="759" t="s">
        <v>718</v>
      </c>
      <c r="C60" s="764">
        <f t="shared" si="8"/>
        <v>0</v>
      </c>
      <c r="D60" s="763">
        <f>'O7 Amortization'!G21+'O7 Amortization'!AB21+'O7 Amortization'!G91+'O7 Amortization'!AB91+'O7 Amortization'!G162+'O7 Amortization'!AB162+'O7 Amortization'!G233+'O7 Amortization'!AB233</f>
        <v>0</v>
      </c>
      <c r="E60" s="763">
        <f>'O7 Amortization'!H21+'O7 Amortization'!AC21+'O7 Amortization'!H91+'O7 Amortization'!AC91+'O7 Amortization'!H162+'O7 Amortization'!AC162+'O7 Amortization'!H233+'O7 Amortization'!AC233</f>
        <v>0</v>
      </c>
      <c r="F60" s="763">
        <f>'O7 Amortization'!I21+'O7 Amortization'!AD21+'O7 Amortization'!I91+'O7 Amortization'!AD91+'O7 Amortization'!I162+'O7 Amortization'!AD162+'O7 Amortization'!I233+'O7 Amortization'!AD233</f>
        <v>0</v>
      </c>
      <c r="G60" s="763">
        <f>'O7 Amortization'!J21+'O7 Amortization'!AE21+'O7 Amortization'!J91+'O7 Amortization'!AE91+'O7 Amortization'!J162+'O7 Amortization'!AE162+'O7 Amortization'!J233+'O7 Amortization'!AE233</f>
        <v>0</v>
      </c>
      <c r="H60" s="763">
        <f>'O7 Amortization'!K21+'O7 Amortization'!AF21+'O7 Amortization'!K91+'O7 Amortization'!AF91+'O7 Amortization'!K162+'O7 Amortization'!AF162+'O7 Amortization'!K233+'O7 Amortization'!AF233</f>
        <v>0</v>
      </c>
      <c r="I60" s="763">
        <f>'O7 Amortization'!L21+'O7 Amortization'!AG21+'O7 Amortization'!L91+'O7 Amortization'!AG91+'O7 Amortization'!L162+'O7 Amortization'!AG162+'O7 Amortization'!L233+'O7 Amortization'!AG233</f>
        <v>0</v>
      </c>
      <c r="J60" s="763">
        <f>'O7 Amortization'!M21+'O7 Amortization'!AH21+'O7 Amortization'!M91+'O7 Amortization'!AH91+'O7 Amortization'!M162+'O7 Amortization'!AH162+'O7 Amortization'!M233+'O7 Amortization'!AH233</f>
        <v>0</v>
      </c>
      <c r="K60" s="763">
        <f>'O7 Amortization'!N21+'O7 Amortization'!AI21+'O7 Amortization'!N91+'O7 Amortization'!AI91+'O7 Amortization'!N162+'O7 Amortization'!AI162+'O7 Amortization'!N233+'O7 Amortization'!AI233</f>
        <v>0</v>
      </c>
      <c r="L60" s="763">
        <f>'O7 Amortization'!O21+'O7 Amortization'!AJ21+'O7 Amortization'!O91+'O7 Amortization'!AJ91+'O7 Amortization'!O162+'O7 Amortization'!AJ162+'O7 Amortization'!O233+'O7 Amortization'!AJ233</f>
        <v>0</v>
      </c>
      <c r="M60" s="763">
        <f>'O7 Amortization'!P21+'O7 Amortization'!AK21+'O7 Amortization'!P91+'O7 Amortization'!AK91+'O7 Amortization'!P162+'O7 Amortization'!AK162+'O7 Amortization'!P233+'O7 Amortization'!AK233</f>
        <v>0</v>
      </c>
      <c r="N60" s="763">
        <f>'O7 Amortization'!Q21+'O7 Amortization'!AL21+'O7 Amortization'!Q91+'O7 Amortization'!AL91+'O7 Amortization'!Q162+'O7 Amortization'!AL162+'O7 Amortization'!Q233+'O7 Amortization'!AL233</f>
        <v>0</v>
      </c>
      <c r="O60" s="763">
        <f>'O7 Amortization'!R21+'O7 Amortization'!AM21+'O7 Amortization'!R91+'O7 Amortization'!AM91+'O7 Amortization'!R162+'O7 Amortization'!AM162+'O7 Amortization'!R233+'O7 Amortization'!AM233</f>
        <v>0</v>
      </c>
      <c r="P60" s="763">
        <f>'O7 Amortization'!S21+'O7 Amortization'!AN21+'O7 Amortization'!S91+'O7 Amortization'!AN91+'O7 Amortization'!S162+'O7 Amortization'!AN162+'O7 Amortization'!S233+'O7 Amortization'!AN233</f>
        <v>0</v>
      </c>
      <c r="Q60" s="763">
        <f>'O7 Amortization'!T21+'O7 Amortization'!AO21+'O7 Amortization'!T91+'O7 Amortization'!AO91+'O7 Amortization'!T162+'O7 Amortization'!AO162+'O7 Amortization'!T233+'O7 Amortization'!AO233</f>
        <v>0</v>
      </c>
      <c r="R60" s="763">
        <f>'O7 Amortization'!U21+'O7 Amortization'!AP21+'O7 Amortization'!U91+'O7 Amortization'!AP91+'O7 Amortization'!U162+'O7 Amortization'!AP162+'O7 Amortization'!U233+'O7 Amortization'!AP233</f>
        <v>0</v>
      </c>
      <c r="S60" s="763">
        <f>'O7 Amortization'!V21+'O7 Amortization'!AQ21+'O7 Amortization'!V91+'O7 Amortization'!AQ91+'O7 Amortization'!V162+'O7 Amortization'!AQ162+'O7 Amortization'!V233+'O7 Amortization'!AQ233</f>
        <v>0</v>
      </c>
      <c r="T60" s="763">
        <f>'O7 Amortization'!W21+'O7 Amortization'!AR21+'O7 Amortization'!W91+'O7 Amortization'!AR91+'O7 Amortization'!W162+'O7 Amortization'!AR162+'O7 Amortization'!W233+'O7 Amortization'!AR233</f>
        <v>0</v>
      </c>
      <c r="U60" s="763">
        <f>'O7 Amortization'!X21+'O7 Amortization'!AS21+'O7 Amortization'!X91+'O7 Amortization'!AS91+'O7 Amortization'!X162+'O7 Amortization'!AS162+'O7 Amortization'!X233+'O7 Amortization'!AS233</f>
        <v>0</v>
      </c>
      <c r="V60" s="763">
        <f>'O7 Amortization'!Y21+'O7 Amortization'!AT21+'O7 Amortization'!Y91+'O7 Amortization'!AT91+'O7 Amortization'!Y162+'O7 Amortization'!AT162+'O7 Amortization'!Y233+'O7 Amortization'!AT233</f>
        <v>0</v>
      </c>
      <c r="W60" s="651">
        <f>'O7 Amortization'!Z21+'O7 Amortization'!AU21+'O7 Amortization'!Z91+'O7 Amortization'!AU91+'O7 Amortization'!Z162+'O7 Amortization'!AU162+'O7 Amortization'!Z233+'O7 Amortization'!AU233</f>
        <v>0</v>
      </c>
      <c r="X60" s="763"/>
    </row>
    <row r="61" spans="1:24" s="650" customFormat="1" ht="12.75">
      <c r="B61" s="759" t="s">
        <v>719</v>
      </c>
      <c r="C61" s="764">
        <f t="shared" si="8"/>
        <v>0</v>
      </c>
      <c r="D61" s="763">
        <f>'O7 Amortization'!G24+'O7 Amortization'!AB24+'O7 Amortization'!G94+'O7 Amortization'!AB94+'O7 Amortization'!G165+'O7 Amortization'!AB165+'O7 Amortization'!G236+'O7 Amortization'!AB236</f>
        <v>0</v>
      </c>
      <c r="E61" s="763">
        <f>'O7 Amortization'!H24+'O7 Amortization'!AC24+'O7 Amortization'!H94+'O7 Amortization'!AC94+'O7 Amortization'!H165+'O7 Amortization'!AC165+'O7 Amortization'!H236+'O7 Amortization'!AC236</f>
        <v>0</v>
      </c>
      <c r="F61" s="763">
        <f>'O7 Amortization'!I24+'O7 Amortization'!AD24+'O7 Amortization'!I94+'O7 Amortization'!AD94+'O7 Amortization'!I165+'O7 Amortization'!AD165+'O7 Amortization'!I236+'O7 Amortization'!AD236</f>
        <v>0</v>
      </c>
      <c r="G61" s="763">
        <f>'O7 Amortization'!J24+'O7 Amortization'!AE24+'O7 Amortization'!J94+'O7 Amortization'!AE94+'O7 Amortization'!J165+'O7 Amortization'!AE165+'O7 Amortization'!J236+'O7 Amortization'!AE236</f>
        <v>0</v>
      </c>
      <c r="H61" s="763">
        <f>'O7 Amortization'!K24+'O7 Amortization'!AF24+'O7 Amortization'!K94+'O7 Amortization'!AF94+'O7 Amortization'!K165+'O7 Amortization'!AF165+'O7 Amortization'!K236+'O7 Amortization'!AF236</f>
        <v>0</v>
      </c>
      <c r="I61" s="763">
        <f>'O7 Amortization'!L24+'O7 Amortization'!AG24+'O7 Amortization'!L94+'O7 Amortization'!AG94+'O7 Amortization'!L165+'O7 Amortization'!AG165+'O7 Amortization'!L236+'O7 Amortization'!AG236</f>
        <v>0</v>
      </c>
      <c r="J61" s="763">
        <f>'O7 Amortization'!M24+'O7 Amortization'!AH24+'O7 Amortization'!M94+'O7 Amortization'!AH94+'O7 Amortization'!M165+'O7 Amortization'!AH165+'O7 Amortization'!M236+'O7 Amortization'!AH236</f>
        <v>0</v>
      </c>
      <c r="K61" s="763">
        <f>'O7 Amortization'!N24+'O7 Amortization'!AI24+'O7 Amortization'!N94+'O7 Amortization'!AI94+'O7 Amortization'!N165+'O7 Amortization'!AI165+'O7 Amortization'!N236+'O7 Amortization'!AI236</f>
        <v>0</v>
      </c>
      <c r="L61" s="763">
        <f>'O7 Amortization'!O24+'O7 Amortization'!AJ24+'O7 Amortization'!O94+'O7 Amortization'!AJ94+'O7 Amortization'!O165+'O7 Amortization'!AJ165+'O7 Amortization'!O236+'O7 Amortization'!AJ236</f>
        <v>0</v>
      </c>
      <c r="M61" s="763">
        <f>'O7 Amortization'!P24+'O7 Amortization'!AK24+'O7 Amortization'!P94+'O7 Amortization'!AK94+'O7 Amortization'!P165+'O7 Amortization'!AK165+'O7 Amortization'!P236+'O7 Amortization'!AK236</f>
        <v>0</v>
      </c>
      <c r="N61" s="763">
        <f>'O7 Amortization'!Q24+'O7 Amortization'!AL24+'O7 Amortization'!Q94+'O7 Amortization'!AL94+'O7 Amortization'!Q165+'O7 Amortization'!AL165+'O7 Amortization'!Q236+'O7 Amortization'!AL236</f>
        <v>0</v>
      </c>
      <c r="O61" s="763">
        <f>'O7 Amortization'!R24+'O7 Amortization'!AM24+'O7 Amortization'!R94+'O7 Amortization'!AM94+'O7 Amortization'!R165+'O7 Amortization'!AM165+'O7 Amortization'!R236+'O7 Amortization'!AM236</f>
        <v>0</v>
      </c>
      <c r="P61" s="763">
        <f>'O7 Amortization'!S24+'O7 Amortization'!AN24+'O7 Amortization'!S94+'O7 Amortization'!AN94+'O7 Amortization'!S165+'O7 Amortization'!AN165+'O7 Amortization'!S236+'O7 Amortization'!AN236</f>
        <v>0</v>
      </c>
      <c r="Q61" s="763">
        <f>'O7 Amortization'!T24+'O7 Amortization'!AO24+'O7 Amortization'!T94+'O7 Amortization'!AO94+'O7 Amortization'!T165+'O7 Amortization'!AO165+'O7 Amortization'!T236+'O7 Amortization'!AO236</f>
        <v>0</v>
      </c>
      <c r="R61" s="763">
        <f>'O7 Amortization'!U24+'O7 Amortization'!AP24+'O7 Amortization'!U94+'O7 Amortization'!AP94+'O7 Amortization'!U165+'O7 Amortization'!AP165+'O7 Amortization'!U236+'O7 Amortization'!AP236</f>
        <v>0</v>
      </c>
      <c r="S61" s="763">
        <f>'O7 Amortization'!V24+'O7 Amortization'!AQ24+'O7 Amortization'!V94+'O7 Amortization'!AQ94+'O7 Amortization'!V165+'O7 Amortization'!AQ165+'O7 Amortization'!V236+'O7 Amortization'!AQ236</f>
        <v>0</v>
      </c>
      <c r="T61" s="763">
        <f>'O7 Amortization'!W24+'O7 Amortization'!AR24+'O7 Amortization'!W94+'O7 Amortization'!AR94+'O7 Amortization'!W165+'O7 Amortization'!AR165+'O7 Amortization'!W236+'O7 Amortization'!AR236</f>
        <v>0</v>
      </c>
      <c r="U61" s="763">
        <f>'O7 Amortization'!X24+'O7 Amortization'!AS24+'O7 Amortization'!X94+'O7 Amortization'!AS94+'O7 Amortization'!X165+'O7 Amortization'!AS165+'O7 Amortization'!X236+'O7 Amortization'!AS236</f>
        <v>0</v>
      </c>
      <c r="V61" s="763">
        <f>'O7 Amortization'!Y24+'O7 Amortization'!AT24+'O7 Amortization'!Y94+'O7 Amortization'!AT94+'O7 Amortization'!Y165+'O7 Amortization'!AT165+'O7 Amortization'!Y236+'O7 Amortization'!AT236</f>
        <v>0</v>
      </c>
      <c r="W61" s="651">
        <f>'O7 Amortization'!Z24+'O7 Amortization'!AU24+'O7 Amortization'!Z94+'O7 Amortization'!AU94+'O7 Amortization'!Z165+'O7 Amortization'!AU165+'O7 Amortization'!Z236+'O7 Amortization'!AU236</f>
        <v>0</v>
      </c>
      <c r="X61" s="763"/>
    </row>
    <row r="62" spans="1:24" s="650" customFormat="1" ht="12.75">
      <c r="B62" s="759" t="s">
        <v>720</v>
      </c>
      <c r="C62" s="764">
        <f t="shared" si="8"/>
        <v>-749288</v>
      </c>
      <c r="D62" s="763">
        <f>'O7 Amortization'!G27+'O7 Amortization'!AB27+'O7 Amortization'!G97+'O7 Amortization'!AB97+'O7 Amortization'!G168+'O7 Amortization'!AB168+'O7 Amortization'!G239+'O7 Amortization'!AB239</f>
        <v>-398745.99081425107</v>
      </c>
      <c r="E62" s="763">
        <f>'O7 Amortization'!H27+'O7 Amortization'!AC27+'O7 Amortization'!H97+'O7 Amortization'!AC97+'O7 Amortization'!H168+'O7 Amortization'!AC168+'O7 Amortization'!H239+'O7 Amortization'!AC239</f>
        <v>-158549.55711567483</v>
      </c>
      <c r="F62" s="763">
        <f>'O7 Amortization'!I27+'O7 Amortization'!AD27+'O7 Amortization'!I97+'O7 Amortization'!AD97+'O7 Amortization'!I168+'O7 Amortization'!AD168+'O7 Amortization'!I239+'O7 Amortization'!AD239</f>
        <v>-186621.43218948887</v>
      </c>
      <c r="G62" s="763">
        <f>'O7 Amortization'!J27+'O7 Amortization'!AE27+'O7 Amortization'!J97+'O7 Amortization'!AE97+'O7 Amortization'!J168+'O7 Amortization'!AE168+'O7 Amortization'!J239+'O7 Amortization'!AE239</f>
        <v>0</v>
      </c>
      <c r="H62" s="763">
        <f>'O7 Amortization'!K27+'O7 Amortization'!AF27+'O7 Amortization'!K97+'O7 Amortization'!AF97+'O7 Amortization'!K168+'O7 Amortization'!AF168+'O7 Amortization'!K239+'O7 Amortization'!AF239</f>
        <v>0</v>
      </c>
      <c r="I62" s="763">
        <f>'O7 Amortization'!L27+'O7 Amortization'!AG27+'O7 Amortization'!L97+'O7 Amortization'!AG97+'O7 Amortization'!L168+'O7 Amortization'!AG168+'O7 Amortization'!L239+'O7 Amortization'!AG239</f>
        <v>0</v>
      </c>
      <c r="J62" s="763">
        <f>'O7 Amortization'!M27+'O7 Amortization'!AH27+'O7 Amortization'!M97+'O7 Amortization'!AH97+'O7 Amortization'!M168+'O7 Amortization'!AH168+'O7 Amortization'!M239+'O7 Amortization'!AH239</f>
        <v>-4215.6975264090288</v>
      </c>
      <c r="K62" s="763">
        <f>'O7 Amortization'!N27+'O7 Amortization'!AI27+'O7 Amortization'!N97+'O7 Amortization'!AI97+'O7 Amortization'!N168+'O7 Amortization'!AI168+'O7 Amortization'!N239+'O7 Amortization'!AI239</f>
        <v>0</v>
      </c>
      <c r="L62" s="763">
        <f>'O7 Amortization'!O27+'O7 Amortization'!AJ27+'O7 Amortization'!O97+'O7 Amortization'!AJ97+'O7 Amortization'!O168+'O7 Amortization'!AJ168+'O7 Amortization'!O239+'O7 Amortization'!AJ239</f>
        <v>-1155.3223541762352</v>
      </c>
      <c r="M62" s="763">
        <f>'O7 Amortization'!P27+'O7 Amortization'!AK27+'O7 Amortization'!P97+'O7 Amortization'!AK97+'O7 Amortization'!P168+'O7 Amortization'!AK168+'O7 Amortization'!P239+'O7 Amortization'!AK239</f>
        <v>0</v>
      </c>
      <c r="N62" s="763">
        <f>'O7 Amortization'!Q27+'O7 Amortization'!AL27+'O7 Amortization'!Q97+'O7 Amortization'!AL97+'O7 Amortization'!Q168+'O7 Amortization'!AL168+'O7 Amortization'!Q239+'O7 Amortization'!AL239</f>
        <v>0</v>
      </c>
      <c r="O62" s="763">
        <f>'O7 Amortization'!R27+'O7 Amortization'!AM27+'O7 Amortization'!R97+'O7 Amortization'!AM97+'O7 Amortization'!R168+'O7 Amortization'!AM168+'O7 Amortization'!R239+'O7 Amortization'!AM239</f>
        <v>0</v>
      </c>
      <c r="P62" s="763">
        <f>'O7 Amortization'!S27+'O7 Amortization'!AN27+'O7 Amortization'!S97+'O7 Amortization'!AN97+'O7 Amortization'!S168+'O7 Amortization'!AN168+'O7 Amortization'!S239+'O7 Amortization'!AN239</f>
        <v>0</v>
      </c>
      <c r="Q62" s="763">
        <f>'O7 Amortization'!T27+'O7 Amortization'!AO27+'O7 Amortization'!T97+'O7 Amortization'!AO97+'O7 Amortization'!T168+'O7 Amortization'!AO168+'O7 Amortization'!T239+'O7 Amortization'!AO239</f>
        <v>0</v>
      </c>
      <c r="R62" s="763">
        <f>'O7 Amortization'!U27+'O7 Amortization'!AP27+'O7 Amortization'!U97+'O7 Amortization'!AP97+'O7 Amortization'!U168+'O7 Amortization'!AP168+'O7 Amortization'!U239+'O7 Amortization'!AP239</f>
        <v>0</v>
      </c>
      <c r="S62" s="763">
        <f>'O7 Amortization'!V27+'O7 Amortization'!AQ27+'O7 Amortization'!V97+'O7 Amortization'!AQ97+'O7 Amortization'!V168+'O7 Amortization'!AQ168+'O7 Amortization'!V239+'O7 Amortization'!AQ239</f>
        <v>0</v>
      </c>
      <c r="T62" s="763">
        <f>'O7 Amortization'!W27+'O7 Amortization'!AR27+'O7 Amortization'!W97+'O7 Amortization'!AR97+'O7 Amortization'!W168+'O7 Amortization'!AR168+'O7 Amortization'!W239+'O7 Amortization'!AR239</f>
        <v>0</v>
      </c>
      <c r="U62" s="763">
        <f>'O7 Amortization'!X27+'O7 Amortization'!AS27+'O7 Amortization'!X97+'O7 Amortization'!AS97+'O7 Amortization'!X168+'O7 Amortization'!AS168+'O7 Amortization'!X239+'O7 Amortization'!AS239</f>
        <v>0</v>
      </c>
      <c r="V62" s="763">
        <f>'O7 Amortization'!Y27+'O7 Amortization'!AT27+'O7 Amortization'!Y97+'O7 Amortization'!AT97+'O7 Amortization'!Y168+'O7 Amortization'!AT168+'O7 Amortization'!Y239+'O7 Amortization'!AT239</f>
        <v>0</v>
      </c>
      <c r="W62" s="651">
        <f>'O7 Amortization'!Z27+'O7 Amortization'!AU27+'O7 Amortization'!Z97+'O7 Amortization'!AU97+'O7 Amortization'!Z168+'O7 Amortization'!AU168+'O7 Amortization'!Z239+'O7 Amortization'!AU239</f>
        <v>0</v>
      </c>
      <c r="X62" s="763"/>
    </row>
    <row r="63" spans="1:24" s="650" customFormat="1" ht="12.75">
      <c r="B63" s="759" t="s">
        <v>721</v>
      </c>
      <c r="C63" s="764">
        <f t="shared" si="8"/>
        <v>0</v>
      </c>
      <c r="D63" s="763">
        <f>'O7 Amortization'!G30+'O7 Amortization'!AB30+'O7 Amortization'!G100+'O7 Amortization'!AB100+'O7 Amortization'!G171+'O7 Amortization'!AB171+'O7 Amortization'!G242+'O7 Amortization'!AB242</f>
        <v>0</v>
      </c>
      <c r="E63" s="763">
        <f>'O7 Amortization'!H30+'O7 Amortization'!AC30+'O7 Amortization'!H100+'O7 Amortization'!AC100+'O7 Amortization'!H171+'O7 Amortization'!AC171+'O7 Amortization'!H242+'O7 Amortization'!AC242</f>
        <v>0</v>
      </c>
      <c r="F63" s="763">
        <f>'O7 Amortization'!I30+'O7 Amortization'!AD30+'O7 Amortization'!I100+'O7 Amortization'!AD100+'O7 Amortization'!I171+'O7 Amortization'!AD171+'O7 Amortization'!I242+'O7 Amortization'!AD242</f>
        <v>0</v>
      </c>
      <c r="G63" s="763">
        <f>'O7 Amortization'!J30+'O7 Amortization'!AE30+'O7 Amortization'!J100+'O7 Amortization'!AE100+'O7 Amortization'!J171+'O7 Amortization'!AE171+'O7 Amortization'!J242+'O7 Amortization'!AE242</f>
        <v>0</v>
      </c>
      <c r="H63" s="763">
        <f>'O7 Amortization'!K30+'O7 Amortization'!AF30+'O7 Amortization'!K100+'O7 Amortization'!AF100+'O7 Amortization'!K171+'O7 Amortization'!AF171+'O7 Amortization'!K242+'O7 Amortization'!AF242</f>
        <v>0</v>
      </c>
      <c r="I63" s="763">
        <f>'O7 Amortization'!L30+'O7 Amortization'!AG30+'O7 Amortization'!L100+'O7 Amortization'!AG100+'O7 Amortization'!L171+'O7 Amortization'!AG171+'O7 Amortization'!L242+'O7 Amortization'!AG242</f>
        <v>0</v>
      </c>
      <c r="J63" s="763">
        <f>'O7 Amortization'!M30+'O7 Amortization'!AH30+'O7 Amortization'!M100+'O7 Amortization'!AH100+'O7 Amortization'!M171+'O7 Amortization'!AH171+'O7 Amortization'!M242+'O7 Amortization'!AH242</f>
        <v>0</v>
      </c>
      <c r="K63" s="763">
        <f>'O7 Amortization'!N30+'O7 Amortization'!AI30+'O7 Amortization'!N100+'O7 Amortization'!AI100+'O7 Amortization'!N171+'O7 Amortization'!AI171+'O7 Amortization'!N242+'O7 Amortization'!AI242</f>
        <v>0</v>
      </c>
      <c r="L63" s="763">
        <f>'O7 Amortization'!O30+'O7 Amortization'!AJ30+'O7 Amortization'!O100+'O7 Amortization'!AJ100+'O7 Amortization'!O171+'O7 Amortization'!AJ171+'O7 Amortization'!O242+'O7 Amortization'!AJ242</f>
        <v>0</v>
      </c>
      <c r="M63" s="763">
        <f>'O7 Amortization'!P30+'O7 Amortization'!AK30+'O7 Amortization'!P100+'O7 Amortization'!AK100+'O7 Amortization'!P171+'O7 Amortization'!AK171+'O7 Amortization'!P242+'O7 Amortization'!AK242</f>
        <v>0</v>
      </c>
      <c r="N63" s="763">
        <f>'O7 Amortization'!Q30+'O7 Amortization'!AL30+'O7 Amortization'!Q100+'O7 Amortization'!AL100+'O7 Amortization'!Q171+'O7 Amortization'!AL171+'O7 Amortization'!Q242+'O7 Amortization'!AL242</f>
        <v>0</v>
      </c>
      <c r="O63" s="763">
        <f>'O7 Amortization'!R30+'O7 Amortization'!AM30+'O7 Amortization'!R100+'O7 Amortization'!AM100+'O7 Amortization'!R171+'O7 Amortization'!AM171+'O7 Amortization'!R242+'O7 Amortization'!AM242</f>
        <v>0</v>
      </c>
      <c r="P63" s="763">
        <f>'O7 Amortization'!S30+'O7 Amortization'!AN30+'O7 Amortization'!S100+'O7 Amortization'!AN100+'O7 Amortization'!S171+'O7 Amortization'!AN171+'O7 Amortization'!S242+'O7 Amortization'!AN242</f>
        <v>0</v>
      </c>
      <c r="Q63" s="763">
        <f>'O7 Amortization'!T30+'O7 Amortization'!AO30+'O7 Amortization'!T100+'O7 Amortization'!AO100+'O7 Amortization'!T171+'O7 Amortization'!AO171+'O7 Amortization'!T242+'O7 Amortization'!AO242</f>
        <v>0</v>
      </c>
      <c r="R63" s="763">
        <f>'O7 Amortization'!U30+'O7 Amortization'!AP30+'O7 Amortization'!U100+'O7 Amortization'!AP100+'O7 Amortization'!U171+'O7 Amortization'!AP171+'O7 Amortization'!U242+'O7 Amortization'!AP242</f>
        <v>0</v>
      </c>
      <c r="S63" s="763">
        <f>'O7 Amortization'!V30+'O7 Amortization'!AQ30+'O7 Amortization'!V100+'O7 Amortization'!AQ100+'O7 Amortization'!V171+'O7 Amortization'!AQ171+'O7 Amortization'!V242+'O7 Amortization'!AQ242</f>
        <v>0</v>
      </c>
      <c r="T63" s="763">
        <f>'O7 Amortization'!W30+'O7 Amortization'!AR30+'O7 Amortization'!W100+'O7 Amortization'!AR100+'O7 Amortization'!W171+'O7 Amortization'!AR171+'O7 Amortization'!W242+'O7 Amortization'!AR242</f>
        <v>0</v>
      </c>
      <c r="U63" s="763">
        <f>'O7 Amortization'!X30+'O7 Amortization'!AS30+'O7 Amortization'!X100+'O7 Amortization'!AS100+'O7 Amortization'!X171+'O7 Amortization'!AS171+'O7 Amortization'!X242+'O7 Amortization'!AS242</f>
        <v>0</v>
      </c>
      <c r="V63" s="763">
        <f>'O7 Amortization'!Y30+'O7 Amortization'!AT30+'O7 Amortization'!Y100+'O7 Amortization'!AT100+'O7 Amortization'!Y171+'O7 Amortization'!AT171+'O7 Amortization'!Y242+'O7 Amortization'!AT242</f>
        <v>0</v>
      </c>
      <c r="W63" s="651">
        <f>'O7 Amortization'!Z30+'O7 Amortization'!AU30+'O7 Amortization'!Z100+'O7 Amortization'!AU100+'O7 Amortization'!Z171+'O7 Amortization'!AU171+'O7 Amortization'!Z242+'O7 Amortization'!AU242</f>
        <v>0</v>
      </c>
      <c r="X63" s="763"/>
    </row>
    <row r="64" spans="1:24" s="873" customFormat="1" ht="21" customHeight="1">
      <c r="A64" s="871"/>
      <c r="B64" s="889" t="s">
        <v>1424</v>
      </c>
      <c r="C64" s="890">
        <f>SUM(D64:W64)</f>
        <v>-752810.00000000012</v>
      </c>
      <c r="D64" s="891">
        <f t="shared" ref="D64:W64" si="10">SUM(D58:D63)</f>
        <v>-400620.28131356213</v>
      </c>
      <c r="E64" s="891">
        <f t="shared" si="10"/>
        <v>-159294.81333245852</v>
      </c>
      <c r="F64" s="891">
        <f t="shared" si="10"/>
        <v>-187498.6391969031</v>
      </c>
      <c r="G64" s="891">
        <f t="shared" si="10"/>
        <v>0</v>
      </c>
      <c r="H64" s="891">
        <f t="shared" si="10"/>
        <v>0</v>
      </c>
      <c r="I64" s="891">
        <f t="shared" si="10"/>
        <v>0</v>
      </c>
      <c r="J64" s="891">
        <f t="shared" si="10"/>
        <v>-4235.5132537235095</v>
      </c>
      <c r="K64" s="891">
        <f t="shared" si="10"/>
        <v>0</v>
      </c>
      <c r="L64" s="891">
        <f t="shared" si="10"/>
        <v>-1160.7529033527985</v>
      </c>
      <c r="M64" s="891">
        <f t="shared" si="10"/>
        <v>0</v>
      </c>
      <c r="N64" s="891">
        <f t="shared" si="10"/>
        <v>0</v>
      </c>
      <c r="O64" s="891">
        <f t="shared" si="10"/>
        <v>0</v>
      </c>
      <c r="P64" s="891">
        <f t="shared" si="10"/>
        <v>0</v>
      </c>
      <c r="Q64" s="891">
        <f t="shared" si="10"/>
        <v>0</v>
      </c>
      <c r="R64" s="891">
        <f t="shared" si="10"/>
        <v>0</v>
      </c>
      <c r="S64" s="891">
        <f t="shared" si="10"/>
        <v>0</v>
      </c>
      <c r="T64" s="891">
        <f t="shared" si="10"/>
        <v>0</v>
      </c>
      <c r="U64" s="891">
        <f t="shared" si="10"/>
        <v>0</v>
      </c>
      <c r="V64" s="891">
        <f t="shared" si="10"/>
        <v>0</v>
      </c>
      <c r="W64" s="892">
        <f t="shared" si="10"/>
        <v>0</v>
      </c>
      <c r="X64" s="872"/>
    </row>
    <row r="65" spans="1:24" s="650" customFormat="1" ht="12.75">
      <c r="A65" s="874"/>
      <c r="B65" s="766" t="s">
        <v>1466</v>
      </c>
      <c r="C65" s="764">
        <f>SUM(D65:W65)</f>
        <v>191131.99999999991</v>
      </c>
      <c r="D65" s="763">
        <f>D56+D64</f>
        <v>101714.05216193158</v>
      </c>
      <c r="E65" s="763">
        <f t="shared" ref="E65:W65" si="11">E56+E64</f>
        <v>40443.586378846521</v>
      </c>
      <c r="F65" s="763">
        <f t="shared" si="11"/>
        <v>47604.2957811167</v>
      </c>
      <c r="G65" s="763">
        <f t="shared" si="11"/>
        <v>0</v>
      </c>
      <c r="H65" s="763">
        <f t="shared" si="11"/>
        <v>0</v>
      </c>
      <c r="I65" s="763">
        <f t="shared" si="11"/>
        <v>0</v>
      </c>
      <c r="J65" s="763">
        <f t="shared" si="11"/>
        <v>1075.3604750344457</v>
      </c>
      <c r="K65" s="763">
        <f t="shared" si="11"/>
        <v>0</v>
      </c>
      <c r="L65" s="763">
        <f t="shared" si="11"/>
        <v>294.70520307066431</v>
      </c>
      <c r="M65" s="763">
        <f t="shared" si="11"/>
        <v>0</v>
      </c>
      <c r="N65" s="763">
        <f t="shared" si="11"/>
        <v>0</v>
      </c>
      <c r="O65" s="763">
        <f t="shared" si="11"/>
        <v>0</v>
      </c>
      <c r="P65" s="763">
        <f t="shared" si="11"/>
        <v>0</v>
      </c>
      <c r="Q65" s="763">
        <f t="shared" si="11"/>
        <v>0</v>
      </c>
      <c r="R65" s="763">
        <f t="shared" si="11"/>
        <v>0</v>
      </c>
      <c r="S65" s="763">
        <f t="shared" si="11"/>
        <v>0</v>
      </c>
      <c r="T65" s="763">
        <f t="shared" si="11"/>
        <v>0</v>
      </c>
      <c r="U65" s="763">
        <f t="shared" si="11"/>
        <v>0</v>
      </c>
      <c r="V65" s="763">
        <f t="shared" si="11"/>
        <v>0</v>
      </c>
      <c r="W65" s="651">
        <f t="shared" si="11"/>
        <v>0</v>
      </c>
      <c r="X65" s="763"/>
    </row>
    <row r="66" spans="1:24" s="650" customFormat="1" ht="12.75">
      <c r="B66" s="766" t="s">
        <v>1508</v>
      </c>
      <c r="C66" s="764">
        <f>SUM(D66:W66)</f>
        <v>19446.1883027125</v>
      </c>
      <c r="D66" s="763">
        <f t="shared" ref="D66:W66" si="12">IF(ISERROR(D65/D43*D39),0,D65/D43*D39)</f>
        <v>10348.610443948912</v>
      </c>
      <c r="E66" s="763">
        <f t="shared" si="12"/>
        <v>4114.8190588706639</v>
      </c>
      <c r="F66" s="763">
        <f t="shared" si="12"/>
        <v>4843.3653170459074</v>
      </c>
      <c r="G66" s="763">
        <f t="shared" si="12"/>
        <v>0</v>
      </c>
      <c r="H66" s="763">
        <f t="shared" si="12"/>
        <v>0</v>
      </c>
      <c r="I66" s="763">
        <f t="shared" si="12"/>
        <v>0</v>
      </c>
      <c r="J66" s="763">
        <f t="shared" si="12"/>
        <v>109.4095300149332</v>
      </c>
      <c r="K66" s="763">
        <f t="shared" si="12"/>
        <v>0</v>
      </c>
      <c r="L66" s="763">
        <f t="shared" si="12"/>
        <v>29.983952832080771</v>
      </c>
      <c r="M66" s="763">
        <f t="shared" si="12"/>
        <v>0</v>
      </c>
      <c r="N66" s="763">
        <f t="shared" si="12"/>
        <v>0</v>
      </c>
      <c r="O66" s="763">
        <f t="shared" si="12"/>
        <v>0</v>
      </c>
      <c r="P66" s="763">
        <f t="shared" si="12"/>
        <v>0</v>
      </c>
      <c r="Q66" s="763">
        <f t="shared" si="12"/>
        <v>0</v>
      </c>
      <c r="R66" s="763">
        <f t="shared" si="12"/>
        <v>0</v>
      </c>
      <c r="S66" s="763">
        <f t="shared" si="12"/>
        <v>0</v>
      </c>
      <c r="T66" s="763">
        <f t="shared" si="12"/>
        <v>0</v>
      </c>
      <c r="U66" s="763">
        <f t="shared" si="12"/>
        <v>0</v>
      </c>
      <c r="V66" s="763">
        <f t="shared" si="12"/>
        <v>0</v>
      </c>
      <c r="W66" s="651">
        <f t="shared" si="12"/>
        <v>0</v>
      </c>
      <c r="X66" s="763"/>
    </row>
    <row r="67" spans="1:24" s="650" customFormat="1" ht="12.75">
      <c r="B67" s="766" t="s">
        <v>1207</v>
      </c>
      <c r="C67" s="764">
        <f>SUM(D67:W67)</f>
        <v>210578.18830271243</v>
      </c>
      <c r="D67" s="763">
        <f>SUM(D65:D66)</f>
        <v>112062.6626058805</v>
      </c>
      <c r="E67" s="763">
        <f t="shared" ref="E67:W67" si="13">SUM(E65:E66)</f>
        <v>44558.405437717185</v>
      </c>
      <c r="F67" s="763">
        <f t="shared" si="13"/>
        <v>52447.661098162607</v>
      </c>
      <c r="G67" s="763">
        <f t="shared" si="13"/>
        <v>0</v>
      </c>
      <c r="H67" s="763">
        <f t="shared" si="13"/>
        <v>0</v>
      </c>
      <c r="I67" s="763">
        <f t="shared" si="13"/>
        <v>0</v>
      </c>
      <c r="J67" s="763">
        <f t="shared" si="13"/>
        <v>1184.7700050493788</v>
      </c>
      <c r="K67" s="763">
        <f t="shared" si="13"/>
        <v>0</v>
      </c>
      <c r="L67" s="763">
        <f t="shared" si="13"/>
        <v>324.68915590274509</v>
      </c>
      <c r="M67" s="763">
        <f t="shared" si="13"/>
        <v>0</v>
      </c>
      <c r="N67" s="763">
        <f t="shared" si="13"/>
        <v>0</v>
      </c>
      <c r="O67" s="763">
        <f t="shared" si="13"/>
        <v>0</v>
      </c>
      <c r="P67" s="763">
        <f t="shared" si="13"/>
        <v>0</v>
      </c>
      <c r="Q67" s="763">
        <f t="shared" si="13"/>
        <v>0</v>
      </c>
      <c r="R67" s="763">
        <f t="shared" si="13"/>
        <v>0</v>
      </c>
      <c r="S67" s="763">
        <f t="shared" si="13"/>
        <v>0</v>
      </c>
      <c r="T67" s="763">
        <f t="shared" si="13"/>
        <v>0</v>
      </c>
      <c r="U67" s="763">
        <f t="shared" si="13"/>
        <v>0</v>
      </c>
      <c r="V67" s="763">
        <f t="shared" si="13"/>
        <v>0</v>
      </c>
      <c r="W67" s="651">
        <f t="shared" si="13"/>
        <v>0</v>
      </c>
      <c r="X67" s="763"/>
    </row>
    <row r="68" spans="1:24" s="650" customFormat="1" ht="12.75">
      <c r="B68" s="766"/>
      <c r="C68" s="764"/>
      <c r="D68" s="763"/>
      <c r="E68" s="763"/>
      <c r="F68" s="763"/>
      <c r="G68" s="763"/>
      <c r="H68" s="763"/>
      <c r="I68" s="763"/>
      <c r="J68" s="763"/>
      <c r="K68" s="763"/>
      <c r="L68" s="763"/>
      <c r="M68" s="763"/>
      <c r="N68" s="763"/>
      <c r="O68" s="763"/>
      <c r="P68" s="763"/>
      <c r="Q68" s="763"/>
      <c r="R68" s="763"/>
      <c r="S68" s="763"/>
      <c r="T68" s="763"/>
      <c r="U68" s="763"/>
      <c r="V68" s="763"/>
      <c r="W68" s="651"/>
      <c r="X68" s="763"/>
    </row>
    <row r="69" spans="1:24" s="650" customFormat="1" ht="12.75">
      <c r="B69" s="766"/>
      <c r="C69" s="764"/>
      <c r="D69" s="763"/>
      <c r="E69" s="763"/>
      <c r="F69" s="763"/>
      <c r="G69" s="763"/>
      <c r="H69" s="763"/>
      <c r="I69" s="763"/>
      <c r="J69" s="763"/>
      <c r="K69" s="763"/>
      <c r="L69" s="763"/>
      <c r="M69" s="763"/>
      <c r="N69" s="763"/>
      <c r="O69" s="763"/>
      <c r="P69" s="763"/>
      <c r="Q69" s="763"/>
      <c r="R69" s="763"/>
      <c r="S69" s="763"/>
      <c r="T69" s="763"/>
      <c r="U69" s="763"/>
      <c r="V69" s="763"/>
      <c r="W69" s="651"/>
      <c r="X69" s="763"/>
    </row>
    <row r="70" spans="1:24" s="650" customFormat="1" ht="12.75">
      <c r="B70" s="893" t="s">
        <v>724</v>
      </c>
      <c r="C70" s="764"/>
      <c r="D70" s="763"/>
      <c r="E70" s="763"/>
      <c r="F70" s="763"/>
      <c r="G70" s="763"/>
      <c r="H70" s="763"/>
      <c r="I70" s="763"/>
      <c r="J70" s="763"/>
      <c r="K70" s="763"/>
      <c r="L70" s="763"/>
      <c r="M70" s="763"/>
      <c r="N70" s="763"/>
      <c r="O70" s="763"/>
      <c r="P70" s="763"/>
      <c r="Q70" s="763"/>
      <c r="R70" s="763"/>
      <c r="S70" s="763"/>
      <c r="T70" s="763"/>
      <c r="U70" s="763"/>
      <c r="V70" s="763"/>
      <c r="W70" s="651"/>
      <c r="X70" s="763"/>
    </row>
    <row r="71" spans="1:24" s="672" customFormat="1" ht="12.75">
      <c r="B71" s="775" t="s">
        <v>288</v>
      </c>
      <c r="C71" s="764">
        <f>SUM(D71:W71)</f>
        <v>91000</v>
      </c>
      <c r="D71" s="763">
        <f>'O4 Summary by Class &amp; Accounts'!E131</f>
        <v>58968.629793605651</v>
      </c>
      <c r="E71" s="763">
        <f>'O4 Summary by Class &amp; Accounts'!F131</f>
        <v>18055.951607314586</v>
      </c>
      <c r="F71" s="763">
        <f>'O4 Summary by Class &amp; Accounts'!G131</f>
        <v>11937.458235783495</v>
      </c>
      <c r="G71" s="763">
        <f>'O4 Summary by Class &amp; Accounts'!H131</f>
        <v>0</v>
      </c>
      <c r="H71" s="763">
        <f>'O4 Summary by Class &amp; Accounts'!I131</f>
        <v>0</v>
      </c>
      <c r="I71" s="763">
        <f>'O4 Summary by Class &amp; Accounts'!J131</f>
        <v>0</v>
      </c>
      <c r="J71" s="763">
        <f>'O4 Summary by Class &amp; Accounts'!K131</f>
        <v>1891.52541337497</v>
      </c>
      <c r="K71" s="763">
        <f>'O4 Summary by Class &amp; Accounts'!L131</f>
        <v>0</v>
      </c>
      <c r="L71" s="763">
        <f>'O4 Summary by Class &amp; Accounts'!M131</f>
        <v>146.43494992129493</v>
      </c>
      <c r="M71" s="763">
        <f>'O4 Summary by Class &amp; Accounts'!N131</f>
        <v>0</v>
      </c>
      <c r="N71" s="763">
        <f>'O4 Summary by Class &amp; Accounts'!O131</f>
        <v>0</v>
      </c>
      <c r="O71" s="763">
        <f>'O4 Summary by Class &amp; Accounts'!P131</f>
        <v>0</v>
      </c>
      <c r="P71" s="763">
        <f>'O4 Summary by Class &amp; Accounts'!Q131</f>
        <v>0</v>
      </c>
      <c r="Q71" s="763">
        <f>'O4 Summary by Class &amp; Accounts'!R131</f>
        <v>0</v>
      </c>
      <c r="R71" s="763">
        <f>'O4 Summary by Class &amp; Accounts'!S131</f>
        <v>0</v>
      </c>
      <c r="S71" s="763">
        <f>'O4 Summary by Class &amp; Accounts'!T131</f>
        <v>0</v>
      </c>
      <c r="T71" s="763">
        <f>'O4 Summary by Class &amp; Accounts'!U131</f>
        <v>0</v>
      </c>
      <c r="U71" s="763">
        <f>'O4 Summary by Class &amp; Accounts'!V131</f>
        <v>0</v>
      </c>
      <c r="V71" s="763">
        <f>'O4 Summary by Class &amp; Accounts'!W131</f>
        <v>0</v>
      </c>
      <c r="W71" s="651">
        <f>'O4 Summary by Class &amp; Accounts'!X131</f>
        <v>0</v>
      </c>
      <c r="X71" s="776"/>
    </row>
    <row r="72" spans="1:24" s="672" customFormat="1" ht="12.75">
      <c r="B72" s="777" t="s">
        <v>289</v>
      </c>
      <c r="C72" s="764">
        <f>SUM(D72:W72)</f>
        <v>0</v>
      </c>
      <c r="D72" s="763">
        <f>'O4 Summary by Class &amp; Accounts'!E132</f>
        <v>0</v>
      </c>
      <c r="E72" s="763">
        <f>'O4 Summary by Class &amp; Accounts'!F132</f>
        <v>0</v>
      </c>
      <c r="F72" s="763">
        <f>'O4 Summary by Class &amp; Accounts'!G132</f>
        <v>0</v>
      </c>
      <c r="G72" s="763">
        <f>'O4 Summary by Class &amp; Accounts'!H132</f>
        <v>0</v>
      </c>
      <c r="H72" s="763">
        <f>'O4 Summary by Class &amp; Accounts'!I132</f>
        <v>0</v>
      </c>
      <c r="I72" s="763">
        <f>'O4 Summary by Class &amp; Accounts'!J132</f>
        <v>0</v>
      </c>
      <c r="J72" s="763">
        <f>'O4 Summary by Class &amp; Accounts'!K132</f>
        <v>0</v>
      </c>
      <c r="K72" s="763">
        <f>'O4 Summary by Class &amp; Accounts'!L132</f>
        <v>0</v>
      </c>
      <c r="L72" s="763">
        <f>'O4 Summary by Class &amp; Accounts'!M132</f>
        <v>0</v>
      </c>
      <c r="M72" s="763">
        <f>'O4 Summary by Class &amp; Accounts'!N132</f>
        <v>0</v>
      </c>
      <c r="N72" s="763">
        <f>'O4 Summary by Class &amp; Accounts'!O132</f>
        <v>0</v>
      </c>
      <c r="O72" s="763">
        <f>'O4 Summary by Class &amp; Accounts'!P132</f>
        <v>0</v>
      </c>
      <c r="P72" s="763">
        <f>'O4 Summary by Class &amp; Accounts'!Q132</f>
        <v>0</v>
      </c>
      <c r="Q72" s="763">
        <f>'O4 Summary by Class &amp; Accounts'!R132</f>
        <v>0</v>
      </c>
      <c r="R72" s="763">
        <f>'O4 Summary by Class &amp; Accounts'!S132</f>
        <v>0</v>
      </c>
      <c r="S72" s="763">
        <f>'O4 Summary by Class &amp; Accounts'!T132</f>
        <v>0</v>
      </c>
      <c r="T72" s="763">
        <f>'O4 Summary by Class &amp; Accounts'!U132</f>
        <v>0</v>
      </c>
      <c r="U72" s="763">
        <f>'O4 Summary by Class &amp; Accounts'!V132</f>
        <v>0</v>
      </c>
      <c r="V72" s="763">
        <f>'O4 Summary by Class &amp; Accounts'!W132</f>
        <v>0</v>
      </c>
      <c r="W72" s="651">
        <f>'O4 Summary by Class &amp; Accounts'!X132</f>
        <v>0</v>
      </c>
    </row>
    <row r="73" spans="1:24" s="672" customFormat="1" ht="12.75">
      <c r="B73" s="777" t="s">
        <v>290</v>
      </c>
      <c r="C73" s="764">
        <f>SUM(D73:W73)</f>
        <v>128000</v>
      </c>
      <c r="D73" s="763">
        <f>'O4 Summary by Class &amp; Accounts'!E149</f>
        <v>82944.885863533214</v>
      </c>
      <c r="E73" s="763">
        <f>'O4 Summary by Class &amp; Accounts'!F149</f>
        <v>25397.382480618322</v>
      </c>
      <c r="F73" s="763">
        <f>'O4 Summary by Class &amp; Accounts'!G149</f>
        <v>16791.150045937226</v>
      </c>
      <c r="G73" s="763">
        <f>'O4 Summary by Class &amp; Accounts'!H149</f>
        <v>0</v>
      </c>
      <c r="H73" s="763">
        <f>'O4 Summary by Class &amp; Accounts'!I149</f>
        <v>0</v>
      </c>
      <c r="I73" s="763">
        <f>'O4 Summary by Class &amp; Accounts'!J149</f>
        <v>0</v>
      </c>
      <c r="J73" s="763">
        <f>'O4 Summary by Class &amp; Accounts'!K149</f>
        <v>2660.6071748571007</v>
      </c>
      <c r="K73" s="763">
        <f>'O4 Summary by Class &amp; Accounts'!L149</f>
        <v>0</v>
      </c>
      <c r="L73" s="763">
        <f>'O4 Summary by Class &amp; Accounts'!M149</f>
        <v>205.97443505412912</v>
      </c>
      <c r="M73" s="763">
        <f>'O4 Summary by Class &amp; Accounts'!N149</f>
        <v>0</v>
      </c>
      <c r="N73" s="763">
        <f>'O4 Summary by Class &amp; Accounts'!O149</f>
        <v>0</v>
      </c>
      <c r="O73" s="763">
        <f>'O4 Summary by Class &amp; Accounts'!P149</f>
        <v>0</v>
      </c>
      <c r="P73" s="763">
        <f>'O4 Summary by Class &amp; Accounts'!Q149</f>
        <v>0</v>
      </c>
      <c r="Q73" s="763">
        <f>'O4 Summary by Class &amp; Accounts'!R149</f>
        <v>0</v>
      </c>
      <c r="R73" s="763">
        <f>'O4 Summary by Class &amp; Accounts'!S149</f>
        <v>0</v>
      </c>
      <c r="S73" s="763">
        <f>'O4 Summary by Class &amp; Accounts'!T149</f>
        <v>0</v>
      </c>
      <c r="T73" s="763">
        <f>'O4 Summary by Class &amp; Accounts'!U149</f>
        <v>0</v>
      </c>
      <c r="U73" s="763">
        <f>'O4 Summary by Class &amp; Accounts'!V149</f>
        <v>0</v>
      </c>
      <c r="V73" s="763">
        <f>'O4 Summary by Class &amp; Accounts'!W149</f>
        <v>0</v>
      </c>
      <c r="W73" s="651">
        <f>'O4 Summary by Class &amp; Accounts'!X149</f>
        <v>0</v>
      </c>
    </row>
    <row r="74" spans="1:24" s="672" customFormat="1" ht="12.75">
      <c r="B74" s="777" t="s">
        <v>291</v>
      </c>
      <c r="C74" s="764">
        <f>SUM(D74:W74)</f>
        <v>35000</v>
      </c>
      <c r="D74" s="763">
        <f>'O4 Summary by Class &amp; Accounts'!E153</f>
        <v>22680.242228309864</v>
      </c>
      <c r="E74" s="763">
        <f>'O4 Summary by Class &amp; Accounts'!F153</f>
        <v>6944.5967720440731</v>
      </c>
      <c r="F74" s="763">
        <f>'O4 Summary by Class &amp; Accounts'!G153</f>
        <v>4591.3300906859595</v>
      </c>
      <c r="G74" s="763">
        <f>'O4 Summary by Class &amp; Accounts'!H153</f>
        <v>0</v>
      </c>
      <c r="H74" s="763">
        <f>'O4 Summary by Class &amp; Accounts'!I153</f>
        <v>0</v>
      </c>
      <c r="I74" s="763">
        <f>'O4 Summary by Class &amp; Accounts'!J153</f>
        <v>0</v>
      </c>
      <c r="J74" s="763">
        <f>'O4 Summary by Class &amp; Accounts'!K153</f>
        <v>727.50977437498841</v>
      </c>
      <c r="K74" s="763">
        <f>'O4 Summary by Class &amp; Accounts'!L153</f>
        <v>0</v>
      </c>
      <c r="L74" s="763">
        <f>'O4 Summary by Class &amp; Accounts'!M153</f>
        <v>56.321134585113434</v>
      </c>
      <c r="M74" s="763">
        <f>'O4 Summary by Class &amp; Accounts'!N153</f>
        <v>0</v>
      </c>
      <c r="N74" s="763">
        <f>'O4 Summary by Class &amp; Accounts'!O153</f>
        <v>0</v>
      </c>
      <c r="O74" s="763">
        <f>'O4 Summary by Class &amp; Accounts'!P153</f>
        <v>0</v>
      </c>
      <c r="P74" s="763">
        <f>'O4 Summary by Class &amp; Accounts'!Q153</f>
        <v>0</v>
      </c>
      <c r="Q74" s="763">
        <f>'O4 Summary by Class &amp; Accounts'!R153</f>
        <v>0</v>
      </c>
      <c r="R74" s="763">
        <f>'O4 Summary by Class &amp; Accounts'!S153</f>
        <v>0</v>
      </c>
      <c r="S74" s="763">
        <f>'O4 Summary by Class &amp; Accounts'!T153</f>
        <v>0</v>
      </c>
      <c r="T74" s="763">
        <f>'O4 Summary by Class &amp; Accounts'!U153</f>
        <v>0</v>
      </c>
      <c r="U74" s="763">
        <f>'O4 Summary by Class &amp; Accounts'!V153</f>
        <v>0</v>
      </c>
      <c r="V74" s="763">
        <f>'O4 Summary by Class &amp; Accounts'!W153</f>
        <v>0</v>
      </c>
      <c r="W74" s="651">
        <f>'O4 Summary by Class &amp; Accounts'!X153</f>
        <v>0</v>
      </c>
    </row>
    <row r="75" spans="1:24" s="847" customFormat="1" ht="21" customHeight="1">
      <c r="B75" s="894" t="s">
        <v>688</v>
      </c>
      <c r="C75" s="895">
        <f>SUM(D75:W75)</f>
        <v>253999.99999999997</v>
      </c>
      <c r="D75" s="896">
        <f>SUM(D71:D74)</f>
        <v>164593.75788544872</v>
      </c>
      <c r="E75" s="896">
        <f t="shared" ref="E75:W75" si="14">SUM(E71:E74)</f>
        <v>50397.930859976979</v>
      </c>
      <c r="F75" s="896">
        <f t="shared" si="14"/>
        <v>33319.938372406679</v>
      </c>
      <c r="G75" s="896">
        <f t="shared" si="14"/>
        <v>0</v>
      </c>
      <c r="H75" s="896">
        <f t="shared" si="14"/>
        <v>0</v>
      </c>
      <c r="I75" s="896">
        <f t="shared" si="14"/>
        <v>0</v>
      </c>
      <c r="J75" s="896">
        <f t="shared" si="14"/>
        <v>5279.6423626070591</v>
      </c>
      <c r="K75" s="896">
        <f t="shared" si="14"/>
        <v>0</v>
      </c>
      <c r="L75" s="896">
        <f t="shared" si="14"/>
        <v>408.73051956053746</v>
      </c>
      <c r="M75" s="896">
        <f t="shared" si="14"/>
        <v>0</v>
      </c>
      <c r="N75" s="896">
        <f t="shared" si="14"/>
        <v>0</v>
      </c>
      <c r="O75" s="896">
        <f t="shared" si="14"/>
        <v>0</v>
      </c>
      <c r="P75" s="896">
        <f t="shared" si="14"/>
        <v>0</v>
      </c>
      <c r="Q75" s="896">
        <f t="shared" si="14"/>
        <v>0</v>
      </c>
      <c r="R75" s="896">
        <f t="shared" si="14"/>
        <v>0</v>
      </c>
      <c r="S75" s="896">
        <f t="shared" si="14"/>
        <v>0</v>
      </c>
      <c r="T75" s="896">
        <f t="shared" si="14"/>
        <v>0</v>
      </c>
      <c r="U75" s="896">
        <f t="shared" si="14"/>
        <v>0</v>
      </c>
      <c r="V75" s="896">
        <f t="shared" si="14"/>
        <v>0</v>
      </c>
      <c r="W75" s="897">
        <f t="shared" si="14"/>
        <v>0</v>
      </c>
    </row>
    <row r="76" spans="1:24" s="672" customFormat="1" ht="12.75">
      <c r="A76" s="630"/>
      <c r="B76" s="630"/>
      <c r="C76" s="778"/>
      <c r="D76" s="776"/>
      <c r="E76" s="776"/>
      <c r="F76" s="776"/>
      <c r="G76" s="776"/>
      <c r="H76" s="776"/>
      <c r="I76" s="776"/>
      <c r="J76" s="776"/>
      <c r="K76" s="776"/>
      <c r="L76" s="776"/>
      <c r="M76" s="776"/>
      <c r="N76" s="776"/>
      <c r="O76" s="776"/>
      <c r="P76" s="776"/>
      <c r="Q76" s="776"/>
      <c r="R76" s="776"/>
      <c r="S76" s="776"/>
      <c r="T76" s="776"/>
      <c r="U76" s="776"/>
      <c r="V76" s="776"/>
      <c r="W76" s="779"/>
    </row>
    <row r="77" spans="1:24" s="776" customFormat="1" ht="12.75">
      <c r="B77" s="759" t="s">
        <v>1048</v>
      </c>
      <c r="C77" s="764">
        <f>SUM(D77:W77)</f>
        <v>0</v>
      </c>
      <c r="D77" s="763">
        <f>'O4 Summary by Class &amp; Accounts'!E35</f>
        <v>0</v>
      </c>
      <c r="E77" s="763">
        <f>'O4 Summary by Class &amp; Accounts'!F35</f>
        <v>0</v>
      </c>
      <c r="F77" s="763">
        <f>'O4 Summary by Class &amp; Accounts'!G35</f>
        <v>0</v>
      </c>
      <c r="G77" s="763">
        <f>'O4 Summary by Class &amp; Accounts'!H35</f>
        <v>0</v>
      </c>
      <c r="H77" s="763">
        <f>'O4 Summary by Class &amp; Accounts'!I35</f>
        <v>0</v>
      </c>
      <c r="I77" s="763">
        <f>'O4 Summary by Class &amp; Accounts'!J35</f>
        <v>0</v>
      </c>
      <c r="J77" s="763">
        <f>'O4 Summary by Class &amp; Accounts'!K35</f>
        <v>0</v>
      </c>
      <c r="K77" s="763">
        <f>'O4 Summary by Class &amp; Accounts'!L35</f>
        <v>0</v>
      </c>
      <c r="L77" s="763">
        <f>'O4 Summary by Class &amp; Accounts'!M35</f>
        <v>0</v>
      </c>
      <c r="M77" s="763">
        <f>'O4 Summary by Class &amp; Accounts'!N35</f>
        <v>0</v>
      </c>
      <c r="N77" s="763">
        <f>'O4 Summary by Class &amp; Accounts'!O35</f>
        <v>0</v>
      </c>
      <c r="O77" s="763">
        <f>'O4 Summary by Class &amp; Accounts'!P35</f>
        <v>0</v>
      </c>
      <c r="P77" s="763">
        <f>'O4 Summary by Class &amp; Accounts'!Q35</f>
        <v>0</v>
      </c>
      <c r="Q77" s="763">
        <f>'O4 Summary by Class &amp; Accounts'!R35</f>
        <v>0</v>
      </c>
      <c r="R77" s="763">
        <f>'O4 Summary by Class &amp; Accounts'!S35</f>
        <v>0</v>
      </c>
      <c r="S77" s="763">
        <f>'O4 Summary by Class &amp; Accounts'!T35</f>
        <v>0</v>
      </c>
      <c r="T77" s="763">
        <f>'O4 Summary by Class &amp; Accounts'!U35</f>
        <v>0</v>
      </c>
      <c r="U77" s="763">
        <f>'O4 Summary by Class &amp; Accounts'!V35</f>
        <v>0</v>
      </c>
      <c r="V77" s="763">
        <f>'O4 Summary by Class &amp; Accounts'!W35</f>
        <v>0</v>
      </c>
      <c r="W77" s="651">
        <f>'O4 Summary by Class &amp; Accounts'!X35</f>
        <v>0</v>
      </c>
    </row>
    <row r="78" spans="1:24" s="776" customFormat="1" ht="12.75">
      <c r="B78" s="759" t="s">
        <v>1049</v>
      </c>
      <c r="C78" s="764">
        <f>SUM(D78:W78)</f>
        <v>13565</v>
      </c>
      <c r="D78" s="763">
        <f>'O4 Summary by Class &amp; Accounts'!E40</f>
        <v>7218.8389049274983</v>
      </c>
      <c r="E78" s="763">
        <f>'O4 Summary by Class &amp; Accounts'!F40</f>
        <v>2870.3579161472344</v>
      </c>
      <c r="F78" s="763">
        <f>'O4 Summary by Class &amp; Accounts'!G40</f>
        <v>3378.5670231612098</v>
      </c>
      <c r="G78" s="763">
        <f>'O4 Summary by Class &amp; Accounts'!H40</f>
        <v>0</v>
      </c>
      <c r="H78" s="763">
        <f>'O4 Summary by Class &amp; Accounts'!I40</f>
        <v>0</v>
      </c>
      <c r="I78" s="763">
        <f>'O4 Summary by Class &amp; Accounts'!J40</f>
        <v>0</v>
      </c>
      <c r="J78" s="763">
        <f>'O4 Summary by Class &amp; Accounts'!K40</f>
        <v>76.32036939833344</v>
      </c>
      <c r="K78" s="763">
        <f>'O4 Summary by Class &amp; Accounts'!L40</f>
        <v>0</v>
      </c>
      <c r="L78" s="763">
        <f>'O4 Summary by Class &amp; Accounts'!M40</f>
        <v>20.915786365724035</v>
      </c>
      <c r="M78" s="763">
        <f>'O4 Summary by Class &amp; Accounts'!N40</f>
        <v>0</v>
      </c>
      <c r="N78" s="763">
        <f>'O4 Summary by Class &amp; Accounts'!O40</f>
        <v>0</v>
      </c>
      <c r="O78" s="763">
        <f>'O4 Summary by Class &amp; Accounts'!P40</f>
        <v>0</v>
      </c>
      <c r="P78" s="763">
        <f>'O4 Summary by Class &amp; Accounts'!Q40</f>
        <v>0</v>
      </c>
      <c r="Q78" s="763">
        <f>'O4 Summary by Class &amp; Accounts'!R40</f>
        <v>0</v>
      </c>
      <c r="R78" s="763">
        <f>'O4 Summary by Class &amp; Accounts'!S40</f>
        <v>0</v>
      </c>
      <c r="S78" s="763">
        <f>'O4 Summary by Class &amp; Accounts'!T40</f>
        <v>0</v>
      </c>
      <c r="T78" s="763">
        <f>'O4 Summary by Class &amp; Accounts'!U40</f>
        <v>0</v>
      </c>
      <c r="U78" s="763">
        <f>'O4 Summary by Class &amp; Accounts'!V40</f>
        <v>0</v>
      </c>
      <c r="V78" s="763">
        <f>'O4 Summary by Class &amp; Accounts'!W40</f>
        <v>0</v>
      </c>
      <c r="W78" s="651">
        <f>'O4 Summary by Class &amp; Accounts'!X40</f>
        <v>0</v>
      </c>
      <c r="X78" s="780"/>
    </row>
    <row r="79" spans="1:24" s="177" customFormat="1" ht="21" customHeight="1">
      <c r="B79" s="894" t="s">
        <v>688</v>
      </c>
      <c r="C79" s="895">
        <f>SUM(D79:W79)</f>
        <v>13565</v>
      </c>
      <c r="D79" s="896">
        <f>SUM(D77:D78)</f>
        <v>7218.8389049274983</v>
      </c>
      <c r="E79" s="896">
        <f t="shared" ref="E79:W79" si="15">SUM(E77:E78)</f>
        <v>2870.3579161472344</v>
      </c>
      <c r="F79" s="896">
        <f t="shared" si="15"/>
        <v>3378.5670231612098</v>
      </c>
      <c r="G79" s="896">
        <f t="shared" si="15"/>
        <v>0</v>
      </c>
      <c r="H79" s="896">
        <f t="shared" si="15"/>
        <v>0</v>
      </c>
      <c r="I79" s="896">
        <f t="shared" si="15"/>
        <v>0</v>
      </c>
      <c r="J79" s="896">
        <f t="shared" si="15"/>
        <v>76.32036939833344</v>
      </c>
      <c r="K79" s="896">
        <f t="shared" si="15"/>
        <v>0</v>
      </c>
      <c r="L79" s="896">
        <f t="shared" si="15"/>
        <v>20.915786365724035</v>
      </c>
      <c r="M79" s="896">
        <f t="shared" si="15"/>
        <v>0</v>
      </c>
      <c r="N79" s="896">
        <f t="shared" si="15"/>
        <v>0</v>
      </c>
      <c r="O79" s="896">
        <f t="shared" si="15"/>
        <v>0</v>
      </c>
      <c r="P79" s="896">
        <f t="shared" si="15"/>
        <v>0</v>
      </c>
      <c r="Q79" s="896">
        <f t="shared" si="15"/>
        <v>0</v>
      </c>
      <c r="R79" s="896">
        <f t="shared" si="15"/>
        <v>0</v>
      </c>
      <c r="S79" s="896">
        <f t="shared" si="15"/>
        <v>0</v>
      </c>
      <c r="T79" s="896">
        <f t="shared" si="15"/>
        <v>0</v>
      </c>
      <c r="U79" s="896">
        <f t="shared" si="15"/>
        <v>0</v>
      </c>
      <c r="V79" s="896">
        <f t="shared" si="15"/>
        <v>0</v>
      </c>
      <c r="W79" s="897">
        <f t="shared" si="15"/>
        <v>0</v>
      </c>
      <c r="X79" s="875"/>
    </row>
    <row r="80" spans="1:24" s="785" customFormat="1" ht="12.75">
      <c r="B80" s="781"/>
      <c r="C80" s="767"/>
      <c r="D80" s="782"/>
      <c r="E80" s="782"/>
      <c r="F80" s="782"/>
      <c r="G80" s="782"/>
      <c r="H80" s="782"/>
      <c r="I80" s="782"/>
      <c r="J80" s="782"/>
      <c r="K80" s="782"/>
      <c r="L80" s="782"/>
      <c r="M80" s="782"/>
      <c r="N80" s="782"/>
      <c r="O80" s="782"/>
      <c r="P80" s="782"/>
      <c r="Q80" s="782"/>
      <c r="R80" s="782"/>
      <c r="S80" s="782"/>
      <c r="T80" s="782"/>
      <c r="U80" s="782"/>
      <c r="V80" s="782"/>
      <c r="W80" s="783"/>
      <c r="X80" s="784"/>
    </row>
    <row r="81" spans="2:24" s="776" customFormat="1" ht="12.75">
      <c r="B81" s="786" t="s">
        <v>723</v>
      </c>
      <c r="C81" s="787">
        <f>SUM(D81:W81)</f>
        <v>8801642.7800099999</v>
      </c>
      <c r="D81" s="788">
        <f>'O6 Source Data for E2'!D88+'O6 Source Data for E2'!Y88</f>
        <v>5569189.9613530962</v>
      </c>
      <c r="E81" s="788">
        <f>'O6 Source Data for E2'!E88+'O6 Source Data for E2'!Z88</f>
        <v>1814208.5959937223</v>
      </c>
      <c r="F81" s="788">
        <f>'O6 Source Data for E2'!F88+'O6 Source Data for E2'!AA88</f>
        <v>1241724.0691225943</v>
      </c>
      <c r="G81" s="788">
        <f>'O6 Source Data for E2'!G88+'O6 Source Data for E2'!AB88</f>
        <v>0</v>
      </c>
      <c r="H81" s="788">
        <f>'O6 Source Data for E2'!H88+'O6 Source Data for E2'!AC88</f>
        <v>0</v>
      </c>
      <c r="I81" s="788">
        <f>'O6 Source Data for E2'!I88+'O6 Source Data for E2'!AD88</f>
        <v>0</v>
      </c>
      <c r="J81" s="788">
        <f>'O6 Source Data for E2'!J88+'O6 Source Data for E2'!AE88</f>
        <v>162294.76505121964</v>
      </c>
      <c r="K81" s="788">
        <f>'O6 Source Data for E2'!K88+'O6 Source Data for E2'!AF88</f>
        <v>0</v>
      </c>
      <c r="L81" s="788">
        <f>'O6 Source Data for E2'!L88+'O6 Source Data for E2'!AG88</f>
        <v>14225.3884893666</v>
      </c>
      <c r="M81" s="788">
        <f>'O6 Source Data for E2'!M88+'O6 Source Data for E2'!AH88</f>
        <v>0</v>
      </c>
      <c r="N81" s="788">
        <f>'O6 Source Data for E2'!N88+'O6 Source Data for E2'!AI88</f>
        <v>0</v>
      </c>
      <c r="O81" s="788">
        <f>'O6 Source Data for E2'!O88+'O6 Source Data for E2'!AJ88</f>
        <v>0</v>
      </c>
      <c r="P81" s="788">
        <f>'O6 Source Data for E2'!P88+'O6 Source Data for E2'!AK88</f>
        <v>0</v>
      </c>
      <c r="Q81" s="788">
        <f>'O6 Source Data for E2'!Q88+'O6 Source Data for E2'!AL88</f>
        <v>0</v>
      </c>
      <c r="R81" s="788">
        <f>'O6 Source Data for E2'!R88+'O6 Source Data for E2'!AM88</f>
        <v>0</v>
      </c>
      <c r="S81" s="788">
        <f>'O6 Source Data for E2'!S88+'O6 Source Data for E2'!AN88</f>
        <v>0</v>
      </c>
      <c r="T81" s="788">
        <f>'O6 Source Data for E2'!T88+'O6 Source Data for E2'!AO88</f>
        <v>0</v>
      </c>
      <c r="U81" s="788">
        <f>'O6 Source Data for E2'!U88+'O6 Source Data for E2'!AP88</f>
        <v>0</v>
      </c>
      <c r="V81" s="788">
        <f>'O6 Source Data for E2'!V88+'O6 Source Data for E2'!AQ88</f>
        <v>0</v>
      </c>
      <c r="W81" s="789">
        <f>'O6 Source Data for E2'!W88+'O6 Source Data for E2'!AR88</f>
        <v>0</v>
      </c>
    </row>
    <row r="82" spans="2:24" s="749" customFormat="1">
      <c r="B82" s="795"/>
      <c r="C82" s="863"/>
    </row>
    <row r="83" spans="2:24" s="7" customFormat="1">
      <c r="B83" s="47"/>
      <c r="C83" s="43"/>
    </row>
    <row r="84" spans="2:24" s="7" customFormat="1">
      <c r="B84" s="47"/>
      <c r="C84" s="864"/>
      <c r="D84" s="864"/>
      <c r="E84" s="864"/>
      <c r="F84" s="864"/>
      <c r="G84" s="864"/>
      <c r="H84" s="864"/>
      <c r="I84" s="864"/>
      <c r="J84" s="864"/>
      <c r="K84" s="864"/>
      <c r="L84" s="864"/>
      <c r="M84" s="864"/>
      <c r="N84" s="864"/>
      <c r="O84" s="864"/>
      <c r="P84" s="864"/>
      <c r="Q84" s="864"/>
      <c r="R84" s="864"/>
      <c r="S84" s="864"/>
      <c r="T84" s="864"/>
      <c r="U84" s="864"/>
      <c r="V84" s="864"/>
      <c r="W84" s="864"/>
      <c r="X84" s="749"/>
    </row>
    <row r="85" spans="2:24" s="7" customFormat="1">
      <c r="C85" s="865"/>
    </row>
    <row r="86" spans="2:24" s="7" customFormat="1">
      <c r="C86" s="865"/>
    </row>
    <row r="87" spans="2:24" s="7" customFormat="1">
      <c r="C87" s="865"/>
      <c r="D87" s="796"/>
      <c r="E87" s="796"/>
      <c r="F87" s="866"/>
      <c r="G87" s="796"/>
      <c r="H87" s="796"/>
      <c r="I87" s="796"/>
      <c r="J87" s="796"/>
      <c r="K87" s="796"/>
      <c r="L87" s="796"/>
      <c r="M87" s="796"/>
      <c r="N87" s="796"/>
      <c r="O87" s="796"/>
      <c r="P87" s="796"/>
      <c r="Q87" s="796"/>
      <c r="R87" s="796"/>
      <c r="S87" s="796"/>
      <c r="T87" s="796"/>
      <c r="U87" s="796"/>
      <c r="V87" s="796"/>
      <c r="W87" s="796"/>
      <c r="X87" s="796"/>
    </row>
    <row r="88" spans="2:24" s="7" customFormat="1"/>
    <row r="89" spans="2:24" s="7" customFormat="1"/>
    <row r="90" spans="2:24" s="7" customFormat="1"/>
  </sheetData>
  <mergeCells count="6">
    <mergeCell ref="A8:B9"/>
    <mergeCell ref="A7:B7"/>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sheetPr codeName="Sheet29" enableFormatConditionsCalculation="0">
    <tabColor indexed="9"/>
  </sheetPr>
  <dimension ref="A1:Y109"/>
  <sheetViews>
    <sheetView topLeftCell="A52" workbookViewId="0">
      <selection activeCell="G8" sqref="G8"/>
    </sheetView>
  </sheetViews>
  <sheetFormatPr defaultRowHeight="11.25"/>
  <cols>
    <col min="1" max="1" width="3.140625" style="13" customWidth="1"/>
    <col min="2" max="2" width="61" style="13" customWidth="1"/>
    <col min="3" max="6" width="15.7109375" style="13" customWidth="1"/>
    <col min="7" max="9" width="15.7109375" style="13" hidden="1" customWidth="1"/>
    <col min="10" max="10" width="15.7109375" style="13" customWidth="1"/>
    <col min="11" max="11" width="15.7109375" style="13" hidden="1" customWidth="1"/>
    <col min="12" max="12" width="15.7109375" style="13" customWidth="1"/>
    <col min="13" max="14" width="15.7109375" style="13" hidden="1" customWidth="1"/>
    <col min="15" max="23" width="15.7109375" style="13" customWidth="1"/>
    <col min="24" max="16384" width="9.140625" style="13"/>
  </cols>
  <sheetData>
    <row r="1" spans="1:25" ht="105" customHeight="1">
      <c r="A1" s="2407"/>
      <c r="B1" s="2407"/>
      <c r="C1" s="2407"/>
      <c r="D1" s="2407"/>
      <c r="E1" s="2407"/>
      <c r="F1" s="2407"/>
    </row>
    <row r="2" spans="1:25" ht="18.75" customHeight="1">
      <c r="A2" s="2448"/>
      <c r="B2" s="2448"/>
      <c r="C2" s="2448"/>
      <c r="D2" s="2448"/>
      <c r="E2" s="2448"/>
    </row>
    <row r="3" spans="1:25" ht="18.75" customHeight="1">
      <c r="A3" s="2449"/>
      <c r="B3" s="2449"/>
      <c r="C3" s="2449"/>
      <c r="D3" s="2449"/>
      <c r="E3" s="2449"/>
      <c r="G3" s="14"/>
    </row>
    <row r="4" spans="1:25" ht="18">
      <c r="A4" s="2450"/>
      <c r="B4" s="2450"/>
      <c r="C4" s="2450"/>
      <c r="D4" s="2450"/>
      <c r="E4" s="2450"/>
    </row>
    <row r="5" spans="1:25" ht="21" customHeight="1">
      <c r="A5" s="323" t="str">
        <f>"Sheet O3.3 Primary Conductors and Poles Cost Pool Worksheet  - "&amp;  'I2 LDC class'!$C$17</f>
        <v>Sheet O3.3 Primary Conductors and Poles Cost Pool Worksheet  - Fort Frances Power Corporation</v>
      </c>
      <c r="B5" s="324"/>
      <c r="C5" s="547"/>
      <c r="D5" s="547"/>
      <c r="E5" s="325"/>
    </row>
    <row r="6" spans="1:25" ht="6" customHeight="1">
      <c r="A6" s="16"/>
      <c r="B6" s="16"/>
      <c r="C6" s="548"/>
      <c r="D6" s="548"/>
      <c r="E6" s="16"/>
      <c r="F6" s="16"/>
      <c r="G6" s="16"/>
      <c r="H6" s="16"/>
      <c r="I6" s="16"/>
      <c r="J6" s="16"/>
      <c r="K6" s="16"/>
      <c r="L6" s="16"/>
      <c r="M6" s="16"/>
      <c r="N6" s="16"/>
      <c r="O6" s="16"/>
    </row>
    <row r="7" spans="1:25">
      <c r="A7" s="876"/>
      <c r="W7" s="7"/>
    </row>
    <row r="8" spans="1:25" ht="14.25" customHeight="1">
      <c r="A8" s="2541" t="s">
        <v>362</v>
      </c>
      <c r="B8" s="2541"/>
      <c r="C8" s="613"/>
      <c r="D8" s="613"/>
      <c r="E8" s="613"/>
      <c r="F8" s="613"/>
      <c r="G8" s="613"/>
      <c r="H8" s="613"/>
      <c r="I8" s="613"/>
      <c r="J8" s="613"/>
      <c r="K8" s="613"/>
      <c r="L8" s="613"/>
      <c r="M8" s="613"/>
      <c r="N8" s="613"/>
      <c r="O8" s="613"/>
      <c r="P8" s="613"/>
      <c r="Q8" s="613"/>
      <c r="R8" s="613"/>
      <c r="S8" s="613"/>
      <c r="T8" s="613"/>
      <c r="U8" s="613"/>
      <c r="V8" s="613"/>
      <c r="W8" s="613"/>
      <c r="X8" s="613"/>
    </row>
    <row r="9" spans="1:25" ht="12.75">
      <c r="A9" s="2541"/>
      <c r="B9" s="2541"/>
      <c r="C9" s="312"/>
    </row>
    <row r="10" spans="1:25" s="312" customFormat="1" ht="12.75"/>
    <row r="11" spans="1:25" s="846" customFormat="1" ht="12.75">
      <c r="A11" s="642"/>
      <c r="B11" s="843"/>
      <c r="C11" s="843"/>
      <c r="D11" s="334">
        <v>1</v>
      </c>
      <c r="E11" s="334">
        <v>2</v>
      </c>
      <c r="F11" s="334">
        <v>3</v>
      </c>
      <c r="G11" s="334">
        <v>4</v>
      </c>
      <c r="H11" s="334">
        <v>5</v>
      </c>
      <c r="I11" s="334">
        <v>6</v>
      </c>
      <c r="J11" s="334">
        <v>7</v>
      </c>
      <c r="K11" s="334">
        <v>8</v>
      </c>
      <c r="L11" s="334">
        <v>9</v>
      </c>
      <c r="M11" s="334">
        <v>10</v>
      </c>
      <c r="N11" s="334">
        <v>11</v>
      </c>
      <c r="O11" s="334">
        <v>12</v>
      </c>
      <c r="P11" s="334">
        <v>13</v>
      </c>
      <c r="Q11" s="334">
        <v>14</v>
      </c>
      <c r="R11" s="334">
        <v>15</v>
      </c>
      <c r="S11" s="334">
        <v>16</v>
      </c>
      <c r="T11" s="334">
        <v>17</v>
      </c>
      <c r="U11" s="334">
        <v>18</v>
      </c>
      <c r="V11" s="334">
        <v>19</v>
      </c>
      <c r="W11" s="334">
        <v>20</v>
      </c>
      <c r="X11" s="844"/>
      <c r="Y11" s="845"/>
    </row>
    <row r="12" spans="1:25" s="630" customFormat="1" ht="47.25" customHeight="1">
      <c r="A12" s="799"/>
      <c r="B12" s="823" t="s">
        <v>642</v>
      </c>
      <c r="C12" s="629" t="s">
        <v>688</v>
      </c>
      <c r="D12" s="628" t="str">
        <f>IF('I2 LDC class'!$D$20="",'I2 LDC class'!$C$20,'I2 LDC class'!$D$20)</f>
        <v>Residential</v>
      </c>
      <c r="E12" s="628" t="str">
        <f>IF('I2 LDC class'!$D$21="",'I2 LDC class'!$C$21,'I2 LDC class'!$D$21)</f>
        <v>General Service Less Than 50 kW</v>
      </c>
      <c r="F12" s="628" t="str">
        <f>IF('I2 LDC class'!$D$22="",'I2 LDC class'!$C$22,'I2 LDC class'!$D$22)</f>
        <v>General Service 50 to 4,999 kW</v>
      </c>
      <c r="G12" s="628" t="str">
        <f>IF('I2 LDC class'!$D$23="",'I2 LDC class'!$C$23,'I2 LDC class'!$D$23)</f>
        <v>GS&gt; 50-TOU</v>
      </c>
      <c r="H12" s="628" t="str">
        <f>IF('I2 LDC class'!$D$24="",'I2 LDC class'!$C$24,'I2 LDC class'!$D$24)</f>
        <v>GS &gt;50-Intermediate</v>
      </c>
      <c r="I12" s="628" t="str">
        <f>IF('I2 LDC class'!$D$25="",'I2 LDC class'!$C$25,'I2 LDC class'!$D$25)</f>
        <v>Large Use &gt;5MW</v>
      </c>
      <c r="J12" s="628" t="str">
        <f>IF('I2 LDC class'!$D$26="",'I2 LDC class'!$C$26,'I2 LDC class'!$D$26)</f>
        <v>Street Lighting</v>
      </c>
      <c r="K12" s="628" t="str">
        <f>IF('I2 LDC class'!$D$27="",'I2 LDC class'!$C$27,'I2 LDC class'!$D$27)</f>
        <v>Sentinel</v>
      </c>
      <c r="L12" s="628" t="str">
        <f>IF('I2 LDC class'!$D$28="",'I2 LDC class'!$C$28,'I2 LDC class'!$D$28)</f>
        <v>Unmetered Scattered Load</v>
      </c>
      <c r="M12" s="628" t="str">
        <f>IF('I2 LDC class'!$D$29="",'I2 LDC class'!$C$29,'I2 LDC class'!$D$29)</f>
        <v>Embedded Distributor</v>
      </c>
      <c r="N12" s="628" t="str">
        <f>IF('I2 LDC class'!$D$30="",'I2 LDC class'!$C$30,'I2 LDC class'!$D$30)</f>
        <v>Back-up/Standby Power</v>
      </c>
      <c r="O12" s="628" t="str">
        <f>IF('I2 LDC class'!$D$31="",'I2 LDC class'!$C$31,'I2 LDC class'!$D$31)</f>
        <v>Rate Class 1</v>
      </c>
      <c r="P12" s="628" t="str">
        <f>IF('I2 LDC class'!$D$32="",'I2 LDC class'!$C$32,'I2 LDC class'!$D$32)</f>
        <v>Rate class 2</v>
      </c>
      <c r="Q12" s="628" t="str">
        <f>IF('I2 LDC class'!$D$33="",'I2 LDC class'!$C$33,'I2 LDC class'!$D$33)</f>
        <v>Rate class 3</v>
      </c>
      <c r="R12" s="628" t="str">
        <f>IF('I2 LDC class'!$D$34="",'I2 LDC class'!$C$34,'I2 LDC class'!$D$34)</f>
        <v>Rate class 4</v>
      </c>
      <c r="S12" s="628" t="str">
        <f>IF('I2 LDC class'!$D$35="",'I2 LDC class'!$C$35,'I2 LDC class'!$D$35)</f>
        <v>Rate class 5</v>
      </c>
      <c r="T12" s="628" t="str">
        <f>IF('I2 LDC class'!$D$36="",'I2 LDC class'!$C$36,'I2 LDC class'!$D$36)</f>
        <v>Rate class 6</v>
      </c>
      <c r="U12" s="628" t="str">
        <f>IF('I2 LDC class'!$D$37="",'I2 LDC class'!$C$37,'I2 LDC class'!$D$37)</f>
        <v>Rate class 7</v>
      </c>
      <c r="V12" s="628" t="str">
        <f>IF('I2 LDC class'!$D$38="",'I2 LDC class'!$C$38,'I2 LDC class'!$D$38)</f>
        <v>Rate class 8</v>
      </c>
      <c r="W12" s="629" t="str">
        <f>IF('I2 LDC class'!$D$39="",'I2 LDC class'!$C$39,'I2 LDC class'!$D$39)</f>
        <v>Rate class 9</v>
      </c>
      <c r="X12" s="718"/>
    </row>
    <row r="13" spans="1:25" s="650" customFormat="1" ht="12.75">
      <c r="A13" s="800"/>
      <c r="B13" s="759" t="s">
        <v>1535</v>
      </c>
      <c r="C13" s="760">
        <f t="shared" ref="C13:C23" si="0">SUM(D13:W13)</f>
        <v>35941.620000000003</v>
      </c>
      <c r="D13" s="761">
        <f>IF(ISERROR('O7 Amortization'!G327+'O7 Amortization'!G400+'O7 Amortization'!G473+'O7 Amortization'!G546 + 'O7 Amortization'!AB327+'O7 Amortization'!AB400+'O7 Amortization'!AB473+'O7 Amortization'!AB546), "-", 'O7 Amortization'!G327+'O7 Amortization'!G400+'O7 Amortization'!G473+'O7 Amortization'!G546 + 'O7 Amortization'!AB327+'O7 Amortization'!AB400+'O7 Amortization'!AB473+'O7 Amortization'!AB546)</f>
        <v>22418.33320709219</v>
      </c>
      <c r="E13" s="761">
        <f>IF(ISERROR('O7 Amortization'!H327+'O7 Amortization'!H400+'O7 Amortization'!H473+'O7 Amortization'!H546 + 'O7 Amortization'!AC327+'O7 Amortization'!AC400+'O7 Amortization'!AC473+'O7 Amortization'!AC546), "-", 'O7 Amortization'!H327+'O7 Amortization'!H400+'O7 Amortization'!H473+'O7 Amortization'!H546 + 'O7 Amortization'!AC327+'O7 Amortization'!AC400+'O7 Amortization'!AC473+'O7 Amortization'!AC546)</f>
        <v>6954.0772616668</v>
      </c>
      <c r="F13" s="761">
        <f>IF(ISERROR('O7 Amortization'!I327+'O7 Amortization'!I400+'O7 Amortization'!I473+'O7 Amortization'!I546 + 'O7 Amortization'!AD327+'O7 Amortization'!AD400+'O7 Amortization'!AD473+'O7 Amortization'!AD546), "-", 'O7 Amortization'!I327+'O7 Amortization'!I400+'O7 Amortization'!I473+'O7 Amortization'!I546 + 'O7 Amortization'!AD327+'O7 Amortization'!AD400+'O7 Amortization'!AD473+'O7 Amortization'!AD546)</f>
        <v>5791.4376592676554</v>
      </c>
      <c r="G13" s="761">
        <f>IF(ISERROR('O7 Amortization'!J327+'O7 Amortization'!J400+'O7 Amortization'!J473+'O7 Amortization'!J546 + 'O7 Amortization'!AE327+'O7 Amortization'!AE400+'O7 Amortization'!AE473+'O7 Amortization'!AE546), "-", 'O7 Amortization'!J327+'O7 Amortization'!J400+'O7 Amortization'!J473+'O7 Amortization'!J546 + 'O7 Amortization'!AE327+'O7 Amortization'!AE400+'O7 Amortization'!AE473+'O7 Amortization'!AE546)</f>
        <v>0</v>
      </c>
      <c r="H13" s="761">
        <f>IF(ISERROR('O7 Amortization'!K327+'O7 Amortization'!K400+'O7 Amortization'!K473+'O7 Amortization'!K546 + 'O7 Amortization'!AF327+'O7 Amortization'!AF400+'O7 Amortization'!AF473+'O7 Amortization'!AF546), "-", 'O7 Amortization'!K327+'O7 Amortization'!K400+'O7 Amortization'!K473+'O7 Amortization'!K546 + 'O7 Amortization'!AF327+'O7 Amortization'!AF400+'O7 Amortization'!AF473+'O7 Amortization'!AF546)</f>
        <v>0</v>
      </c>
      <c r="I13" s="761">
        <f>IF(ISERROR('O7 Amortization'!L327+'O7 Amortization'!L400+'O7 Amortization'!L473+'O7 Amortization'!L546 + 'O7 Amortization'!AG327+'O7 Amortization'!AG400+'O7 Amortization'!AG473+'O7 Amortization'!AG546), "-", 'O7 Amortization'!L327+'O7 Amortization'!L400+'O7 Amortization'!L473+'O7 Amortization'!L546 + 'O7 Amortization'!AG327+'O7 Amortization'!AG400+'O7 Amortization'!AG473+'O7 Amortization'!AG546)</f>
        <v>0</v>
      </c>
      <c r="J13" s="761">
        <f>IF(ISERROR('O7 Amortization'!M327+'O7 Amortization'!M400+'O7 Amortization'!M473+'O7 Amortization'!M546 + 'O7 Amortization'!AH327+'O7 Amortization'!AH400+'O7 Amortization'!AH473+'O7 Amortization'!AH546), "-", 'O7 Amortization'!M327+'O7 Amortization'!M400+'O7 Amortization'!M473+'O7 Amortization'!M546 + 'O7 Amortization'!AH327+'O7 Amortization'!AH400+'O7 Amortization'!AH473+'O7 Amortization'!AH546)</f>
        <v>721.91914093516993</v>
      </c>
      <c r="K13" s="761">
        <f>IF(ISERROR('O7 Amortization'!N327+'O7 Amortization'!N400+'O7 Amortization'!N473+'O7 Amortization'!N546 + 'O7 Amortization'!AI327+'O7 Amortization'!AI400+'O7 Amortization'!AI473+'O7 Amortization'!AI546), "-", 'O7 Amortization'!N327+'O7 Amortization'!N400+'O7 Amortization'!N473+'O7 Amortization'!N546 + 'O7 Amortization'!AI327+'O7 Amortization'!AI400+'O7 Amortization'!AI473+'O7 Amortization'!AI546)</f>
        <v>0</v>
      </c>
      <c r="L13" s="761">
        <f>IF(ISERROR('O7 Amortization'!O327+'O7 Amortization'!O400+'O7 Amortization'!O473+'O7 Amortization'!O546 + 'O7 Amortization'!AJ327+'O7 Amortization'!AJ400+'O7 Amortization'!AJ473+'O7 Amortization'!AJ546), "-", 'O7 Amortization'!O327+'O7 Amortization'!O400+'O7 Amortization'!O473+'O7 Amortization'!O546 + 'O7 Amortization'!AJ327+'O7 Amortization'!AJ400+'O7 Amortization'!AJ473+'O7 Amortization'!AJ546)</f>
        <v>55.852731038189106</v>
      </c>
      <c r="M13" s="761">
        <f>IF(ISERROR('O7 Amortization'!P327+'O7 Amortization'!P400+'O7 Amortization'!P473+'O7 Amortization'!P546 + 'O7 Amortization'!AK327+'O7 Amortization'!AK400+'O7 Amortization'!AK473+'O7 Amortization'!AK546), "-", 'O7 Amortization'!P327+'O7 Amortization'!P400+'O7 Amortization'!P473+'O7 Amortization'!P546 + 'O7 Amortization'!AK327+'O7 Amortization'!AK400+'O7 Amortization'!AK473+'O7 Amortization'!AK546)</f>
        <v>0</v>
      </c>
      <c r="N13" s="761">
        <f>IF(ISERROR('O7 Amortization'!Q327+'O7 Amortization'!Q400+'O7 Amortization'!Q473+'O7 Amortization'!Q546 + 'O7 Amortization'!AL327+'O7 Amortization'!AL400+'O7 Amortization'!AL473+'O7 Amortization'!AL546), "-", 'O7 Amortization'!Q327+'O7 Amortization'!Q400+'O7 Amortization'!Q473+'O7 Amortization'!Q546 + 'O7 Amortization'!AL327+'O7 Amortization'!AL400+'O7 Amortization'!AL473+'O7 Amortization'!AL546)</f>
        <v>0</v>
      </c>
      <c r="O13" s="761">
        <f>IF(ISERROR('O7 Amortization'!R327+'O7 Amortization'!R400+'O7 Amortization'!R473+'O7 Amortization'!R546 + 'O7 Amortization'!AM327+'O7 Amortization'!AM400+'O7 Amortization'!AM473+'O7 Amortization'!AM546), "-", 'O7 Amortization'!R327+'O7 Amortization'!R400+'O7 Amortization'!R473+'O7 Amortization'!R546 + 'O7 Amortization'!AM327+'O7 Amortization'!AM400+'O7 Amortization'!AM473+'O7 Amortization'!AM546)</f>
        <v>0</v>
      </c>
      <c r="P13" s="761">
        <f>IF(ISERROR('O7 Amortization'!S327+'O7 Amortization'!S400+'O7 Amortization'!S473+'O7 Amortization'!S546 + 'O7 Amortization'!AN327+'O7 Amortization'!AN400+'O7 Amortization'!AN473+'O7 Amortization'!AN546), "-", 'O7 Amortization'!S327+'O7 Amortization'!S400+'O7 Amortization'!S473+'O7 Amortization'!S546 + 'O7 Amortization'!AN327+'O7 Amortization'!AN400+'O7 Amortization'!AN473+'O7 Amortization'!AN546)</f>
        <v>0</v>
      </c>
      <c r="Q13" s="761">
        <f>IF(ISERROR('O7 Amortization'!T327+'O7 Amortization'!T400+'O7 Amortization'!T473+'O7 Amortization'!T546 + 'O7 Amortization'!AO327+'O7 Amortization'!AO400+'O7 Amortization'!AO473+'O7 Amortization'!AO546), "-", 'O7 Amortization'!T327+'O7 Amortization'!T400+'O7 Amortization'!T473+'O7 Amortization'!T546 + 'O7 Amortization'!AO327+'O7 Amortization'!AO400+'O7 Amortization'!AO473+'O7 Amortization'!AO546)</f>
        <v>0</v>
      </c>
      <c r="R13" s="761">
        <f>IF(ISERROR('O7 Amortization'!U327+'O7 Amortization'!U400+'O7 Amortization'!U473+'O7 Amortization'!U546 + 'O7 Amortization'!AP327+'O7 Amortization'!AP400+'O7 Amortization'!AP473+'O7 Amortization'!AP546), "-", 'O7 Amortization'!U327+'O7 Amortization'!U400+'O7 Amortization'!U473+'O7 Amortization'!U546 + 'O7 Amortization'!AP327+'O7 Amortization'!AP400+'O7 Amortization'!AP473+'O7 Amortization'!AP546)</f>
        <v>0</v>
      </c>
      <c r="S13" s="761">
        <f>IF(ISERROR('O7 Amortization'!V327+'O7 Amortization'!V400+'O7 Amortization'!V473+'O7 Amortization'!V546 + 'O7 Amortization'!AQ327+'O7 Amortization'!AQ400+'O7 Amortization'!AQ473+'O7 Amortization'!AQ546), "-", 'O7 Amortization'!V327+'O7 Amortization'!V400+'O7 Amortization'!V473+'O7 Amortization'!V546 + 'O7 Amortization'!AQ327+'O7 Amortization'!AQ400+'O7 Amortization'!AQ473+'O7 Amortization'!AQ546)</f>
        <v>0</v>
      </c>
      <c r="T13" s="761">
        <f>IF(ISERROR('O7 Amortization'!W327+'O7 Amortization'!W400+'O7 Amortization'!W473+'O7 Amortization'!W546 + 'O7 Amortization'!AR327+'O7 Amortization'!AR400+'O7 Amortization'!AR473+'O7 Amortization'!AR546), "-", 'O7 Amortization'!W327+'O7 Amortization'!W400+'O7 Amortization'!W473+'O7 Amortization'!W546 + 'O7 Amortization'!AR327+'O7 Amortization'!AR400+'O7 Amortization'!AR473+'O7 Amortization'!AR546)</f>
        <v>0</v>
      </c>
      <c r="U13" s="761">
        <f>IF(ISERROR('O7 Amortization'!X327+'O7 Amortization'!X400+'O7 Amortization'!X473+'O7 Amortization'!X546 + 'O7 Amortization'!AS327+'O7 Amortization'!AS400+'O7 Amortization'!AS473+'O7 Amortization'!AS546), "-", 'O7 Amortization'!X327+'O7 Amortization'!X400+'O7 Amortization'!X473+'O7 Amortization'!X546 + 'O7 Amortization'!AS327+'O7 Amortization'!AS400+'O7 Amortization'!AS473+'O7 Amortization'!AS546)</f>
        <v>0</v>
      </c>
      <c r="V13" s="761">
        <f>IF(ISERROR('O7 Amortization'!Y327+'O7 Amortization'!Y400+'O7 Amortization'!Y473+'O7 Amortization'!Y546 + 'O7 Amortization'!AT327+'O7 Amortization'!AT400+'O7 Amortization'!AT473+'O7 Amortization'!AT546), "-", 'O7 Amortization'!Y327+'O7 Amortization'!Y400+'O7 Amortization'!Y473+'O7 Amortization'!Y546 + 'O7 Amortization'!AT327+'O7 Amortization'!AT400+'O7 Amortization'!AT473+'O7 Amortization'!AT546)</f>
        <v>0</v>
      </c>
      <c r="W13" s="762">
        <f>IF(ISERROR('O7 Amortization'!Z327+'O7 Amortization'!Z400+'O7 Amortization'!Z473+'O7 Amortization'!Z546 + 'O7 Amortization'!AU327+'O7 Amortization'!AU400+'O7 Amortization'!AU473+'O7 Amortization'!AU546), "-", 'O7 Amortization'!Z327+'O7 Amortization'!Z400+'O7 Amortization'!Z473+'O7 Amortization'!Z546 + 'O7 Amortization'!AU327+'O7 Amortization'!AU400+'O7 Amortization'!AU473+'O7 Amortization'!AU546)</f>
        <v>0</v>
      </c>
      <c r="X13" s="763"/>
    </row>
    <row r="14" spans="1:25" s="650" customFormat="1" ht="12.75">
      <c r="A14" s="800"/>
      <c r="B14" s="759" t="s">
        <v>1536</v>
      </c>
      <c r="C14" s="764">
        <f t="shared" si="0"/>
        <v>8666.0420000000013</v>
      </c>
      <c r="D14" s="666">
        <f>IF(ISERROR('O7 Amortization'!G331+'O7 Amortization'!G404+'O7 Amortization'!G477+'O7 Amortization'!G550 + 'O7 Amortization'!AB331+'O7 Amortization'!AB404+'O7 Amortization'!AB477+'O7 Amortization'!AB550), "-", 'O7 Amortization'!G331+'O7 Amortization'!G404+'O7 Amortization'!G477+'O7 Amortization'!G550 + 'O7 Amortization'!AB331+'O7 Amortization'!AB404+'O7 Amortization'!AB477+'O7 Amortization'!AB550)</f>
        <v>5405.382872075761</v>
      </c>
      <c r="E14" s="666">
        <f>IF(ISERROR('O7 Amortization'!H331+'O7 Amortization'!H404+'O7 Amortization'!H477+'O7 Amortization'!H550 + 'O7 Amortization'!AC331+'O7 Amortization'!AC404+'O7 Amortization'!AC477+'O7 Amortization'!AC550), "-", 'O7 Amortization'!H331+'O7 Amortization'!H404+'O7 Amortization'!H477+'O7 Amortization'!H550 + 'O7 Amortization'!AC331+'O7 Amortization'!AC404+'O7 Amortization'!AC477+'O7 Amortization'!AC550)</f>
        <v>1676.7281391559277</v>
      </c>
      <c r="F14" s="666">
        <f>IF(ISERROR('O7 Amortization'!I331+'O7 Amortization'!I404+'O7 Amortization'!I477+'O7 Amortization'!I550 + 'O7 Amortization'!AD331+'O7 Amortization'!AD404+'O7 Amortization'!AD477+'O7 Amortization'!AD550), "-", 'O7 Amortization'!I331+'O7 Amortization'!I404+'O7 Amortization'!I477+'O7 Amortization'!I550 + 'O7 Amortization'!AD331+'O7 Amortization'!AD404+'O7 Amortization'!AD477+'O7 Amortization'!AD550)</f>
        <v>1396.3989935788979</v>
      </c>
      <c r="G14" s="666">
        <f>IF(ISERROR('O7 Amortization'!J331+'O7 Amortization'!J404+'O7 Amortization'!J477+'O7 Amortization'!J550 + 'O7 Amortization'!AE331+'O7 Amortization'!AE404+'O7 Amortization'!AE477+'O7 Amortization'!AE550), "-", 'O7 Amortization'!J331+'O7 Amortization'!J404+'O7 Amortization'!J477+'O7 Amortization'!J550 + 'O7 Amortization'!AE331+'O7 Amortization'!AE404+'O7 Amortization'!AE477+'O7 Amortization'!AE550)</f>
        <v>0</v>
      </c>
      <c r="H14" s="666">
        <f>IF(ISERROR('O7 Amortization'!K331+'O7 Amortization'!K404+'O7 Amortization'!K477+'O7 Amortization'!K550 + 'O7 Amortization'!AF331+'O7 Amortization'!AF404+'O7 Amortization'!AF477+'O7 Amortization'!AF550), "-", 'O7 Amortization'!K331+'O7 Amortization'!K404+'O7 Amortization'!K477+'O7 Amortization'!K550 + 'O7 Amortization'!AF331+'O7 Amortization'!AF404+'O7 Amortization'!AF477+'O7 Amortization'!AF550)</f>
        <v>0</v>
      </c>
      <c r="I14" s="666">
        <f>IF(ISERROR('O7 Amortization'!L331+'O7 Amortization'!L404+'O7 Amortization'!L477+'O7 Amortization'!L550 + 'O7 Amortization'!AG331+'O7 Amortization'!AG404+'O7 Amortization'!AG477+'O7 Amortization'!AG550), "-", 'O7 Amortization'!L331+'O7 Amortization'!L404+'O7 Amortization'!L477+'O7 Amortization'!L550 + 'O7 Amortization'!AG331+'O7 Amortization'!AG404+'O7 Amortization'!AG477+'O7 Amortization'!AG550)</f>
        <v>0</v>
      </c>
      <c r="J14" s="666">
        <f>IF(ISERROR('O7 Amortization'!M331+'O7 Amortization'!M404+'O7 Amortization'!M477+'O7 Amortization'!M550 + 'O7 Amortization'!AH331+'O7 Amortization'!AH404+'O7 Amortization'!AH477+'O7 Amortization'!AH550), "-", 'O7 Amortization'!M331+'O7 Amortization'!M404+'O7 Amortization'!M477+'O7 Amortization'!M550 + 'O7 Amortization'!AH331+'O7 Amortization'!AH404+'O7 Amortization'!AH477+'O7 Amortization'!AH550)</f>
        <v>174.06509767640145</v>
      </c>
      <c r="K14" s="666">
        <f>IF(ISERROR('O7 Amortization'!N331+'O7 Amortization'!N404+'O7 Amortization'!N477+'O7 Amortization'!N550 + 'O7 Amortization'!AI331+'O7 Amortization'!AI404+'O7 Amortization'!AI477+'O7 Amortization'!AI550), "-", 'O7 Amortization'!N331+'O7 Amortization'!N404+'O7 Amortization'!N477+'O7 Amortization'!N550 + 'O7 Amortization'!AI331+'O7 Amortization'!AI404+'O7 Amortization'!AI477+'O7 Amortization'!AI550)</f>
        <v>0</v>
      </c>
      <c r="L14" s="666">
        <f>IF(ISERROR('O7 Amortization'!O331+'O7 Amortization'!O404+'O7 Amortization'!O477+'O7 Amortization'!O550 + 'O7 Amortization'!AJ331+'O7 Amortization'!AJ404+'O7 Amortization'!AJ477+'O7 Amortization'!AJ550), "-", 'O7 Amortization'!O331+'O7 Amortization'!O404+'O7 Amortization'!O477+'O7 Amortization'!O550 + 'O7 Amortization'!AJ331+'O7 Amortization'!AJ404+'O7 Amortization'!AJ477+'O7 Amortization'!AJ550)</f>
        <v>13.466897513012782</v>
      </c>
      <c r="M14" s="666">
        <f>IF(ISERROR('O7 Amortization'!P331+'O7 Amortization'!P404+'O7 Amortization'!P477+'O7 Amortization'!P550 + 'O7 Amortization'!AK331+'O7 Amortization'!AK404+'O7 Amortization'!AK477+'O7 Amortization'!AK550), "-", 'O7 Amortization'!P331+'O7 Amortization'!P404+'O7 Amortization'!P477+'O7 Amortization'!P550 + 'O7 Amortization'!AK331+'O7 Amortization'!AK404+'O7 Amortization'!AK477+'O7 Amortization'!AK550)</f>
        <v>0</v>
      </c>
      <c r="N14" s="666">
        <f>IF(ISERROR('O7 Amortization'!Q331+'O7 Amortization'!Q404+'O7 Amortization'!Q477+'O7 Amortization'!Q550 + 'O7 Amortization'!AL331+'O7 Amortization'!AL404+'O7 Amortization'!AL477+'O7 Amortization'!AL550), "-", 'O7 Amortization'!Q331+'O7 Amortization'!Q404+'O7 Amortization'!Q477+'O7 Amortization'!Q550 + 'O7 Amortization'!AL331+'O7 Amortization'!AL404+'O7 Amortization'!AL477+'O7 Amortization'!AL550)</f>
        <v>0</v>
      </c>
      <c r="O14" s="666">
        <f>IF(ISERROR('O7 Amortization'!R331+'O7 Amortization'!R404+'O7 Amortization'!R477+'O7 Amortization'!R550 + 'O7 Amortization'!AM331+'O7 Amortization'!AM404+'O7 Amortization'!AM477+'O7 Amortization'!AM550), "-", 'O7 Amortization'!R331+'O7 Amortization'!R404+'O7 Amortization'!R477+'O7 Amortization'!R550 + 'O7 Amortization'!AM331+'O7 Amortization'!AM404+'O7 Amortization'!AM477+'O7 Amortization'!AM550)</f>
        <v>0</v>
      </c>
      <c r="P14" s="666">
        <f>IF(ISERROR('O7 Amortization'!S331+'O7 Amortization'!S404+'O7 Amortization'!S477+'O7 Amortization'!S550 + 'O7 Amortization'!AN331+'O7 Amortization'!AN404+'O7 Amortization'!AN477+'O7 Amortization'!AN550), "-", 'O7 Amortization'!S331+'O7 Amortization'!S404+'O7 Amortization'!S477+'O7 Amortization'!S550 + 'O7 Amortization'!AN331+'O7 Amortization'!AN404+'O7 Amortization'!AN477+'O7 Amortization'!AN550)</f>
        <v>0</v>
      </c>
      <c r="Q14" s="666">
        <f>IF(ISERROR('O7 Amortization'!T331+'O7 Amortization'!T404+'O7 Amortization'!T477+'O7 Amortization'!T550 + 'O7 Amortization'!AO331+'O7 Amortization'!AO404+'O7 Amortization'!AO477+'O7 Amortization'!AO550), "-", 'O7 Amortization'!T331+'O7 Amortization'!T404+'O7 Amortization'!T477+'O7 Amortization'!T550 + 'O7 Amortization'!AO331+'O7 Amortization'!AO404+'O7 Amortization'!AO477+'O7 Amortization'!AO550)</f>
        <v>0</v>
      </c>
      <c r="R14" s="666">
        <f>IF(ISERROR('O7 Amortization'!U331+'O7 Amortization'!U404+'O7 Amortization'!U477+'O7 Amortization'!U550 + 'O7 Amortization'!AP331+'O7 Amortization'!AP404+'O7 Amortization'!AP477+'O7 Amortization'!AP550), "-", 'O7 Amortization'!U331+'O7 Amortization'!U404+'O7 Amortization'!U477+'O7 Amortization'!U550 + 'O7 Amortization'!AP331+'O7 Amortization'!AP404+'O7 Amortization'!AP477+'O7 Amortization'!AP550)</f>
        <v>0</v>
      </c>
      <c r="S14" s="666">
        <f>IF(ISERROR('O7 Amortization'!V331+'O7 Amortization'!V404+'O7 Amortization'!V477+'O7 Amortization'!V550 + 'O7 Amortization'!AQ331+'O7 Amortization'!AQ404+'O7 Amortization'!AQ477+'O7 Amortization'!AQ550), "-", 'O7 Amortization'!V331+'O7 Amortization'!V404+'O7 Amortization'!V477+'O7 Amortization'!V550 + 'O7 Amortization'!AQ331+'O7 Amortization'!AQ404+'O7 Amortization'!AQ477+'O7 Amortization'!AQ550)</f>
        <v>0</v>
      </c>
      <c r="T14" s="666">
        <f>IF(ISERROR('O7 Amortization'!W331+'O7 Amortization'!W404+'O7 Amortization'!W477+'O7 Amortization'!W550 + 'O7 Amortization'!AR331+'O7 Amortization'!AR404+'O7 Amortization'!AR477+'O7 Amortization'!AR550), "-", 'O7 Amortization'!W331+'O7 Amortization'!W404+'O7 Amortization'!W477+'O7 Amortization'!W550 + 'O7 Amortization'!AR331+'O7 Amortization'!AR404+'O7 Amortization'!AR477+'O7 Amortization'!AR550)</f>
        <v>0</v>
      </c>
      <c r="U14" s="666">
        <f>IF(ISERROR('O7 Amortization'!X331+'O7 Amortization'!X404+'O7 Amortization'!X477+'O7 Amortization'!X550 + 'O7 Amortization'!AS331+'O7 Amortization'!AS404+'O7 Amortization'!AS477+'O7 Amortization'!AS550), "-", 'O7 Amortization'!X331+'O7 Amortization'!X404+'O7 Amortization'!X477+'O7 Amortization'!X550 + 'O7 Amortization'!AS331+'O7 Amortization'!AS404+'O7 Amortization'!AS477+'O7 Amortization'!AS550)</f>
        <v>0</v>
      </c>
      <c r="V14" s="666">
        <f>IF(ISERROR('O7 Amortization'!Y331+'O7 Amortization'!Y404+'O7 Amortization'!Y477+'O7 Amortization'!Y550 + 'O7 Amortization'!AT331+'O7 Amortization'!AT404+'O7 Amortization'!AT477+'O7 Amortization'!AT550), "-", 'O7 Amortization'!Y331+'O7 Amortization'!Y404+'O7 Amortization'!Y477+'O7 Amortization'!Y550 + 'O7 Amortization'!AT331+'O7 Amortization'!AT404+'O7 Amortization'!AT477+'O7 Amortization'!AT550)</f>
        <v>0</v>
      </c>
      <c r="W14" s="667">
        <f>IF(ISERROR('O7 Amortization'!Z331+'O7 Amortization'!Z404+'O7 Amortization'!Z477+'O7 Amortization'!Z550 + 'O7 Amortization'!AU331+'O7 Amortization'!AU404+'O7 Amortization'!AU477+'O7 Amortization'!AU550), "-", 'O7 Amortization'!Z331+'O7 Amortization'!Z404+'O7 Amortization'!Z477+'O7 Amortization'!Z550 + 'O7 Amortization'!AU331+'O7 Amortization'!AU404+'O7 Amortization'!AU477+'O7 Amortization'!AU550)</f>
        <v>0</v>
      </c>
      <c r="X14" s="763"/>
    </row>
    <row r="15" spans="1:25" s="650" customFormat="1" ht="12.75">
      <c r="A15" s="800"/>
      <c r="B15" s="759" t="s">
        <v>1537</v>
      </c>
      <c r="C15" s="764">
        <f>SUM(D15:W15)</f>
        <v>280</v>
      </c>
      <c r="D15" s="666">
        <f>IF(ISERROR('O7 Amortization'!G335+'O7 Amortization'!G408+'O7 Amortization'!G481+'O7 Amortization'!G554 + 'O7 Amortization'!AB335+'O7 Amortization'!AB408+'O7 Amortization'!AB481+'O7 Amortization'!AB554), "-", 'O7 Amortization'!G335+'O7 Amortization'!G408+'O7 Amortization'!G481+'O7 Amortization'!G554 + 'O7 Amortization'!AB335+'O7 Amortization'!AB408+'O7 Amortization'!AB481+'O7 Amortization'!AB554)</f>
        <v>174.64803472925851</v>
      </c>
      <c r="E15" s="666">
        <f>IF(ISERROR('O7 Amortization'!H335+'O7 Amortization'!H408+'O7 Amortization'!H481+'O7 Amortization'!H554 + 'O7 Amortization'!AC335+'O7 Amortization'!AC408+'O7 Amortization'!AC481+'O7 Amortization'!AC554), "-", 'O7 Amortization'!H335+'O7 Amortization'!H408+'O7 Amortization'!H481+'O7 Amortization'!H554 + 'O7 Amortization'!AC335+'O7 Amortization'!AC408+'O7 Amortization'!AC481+'O7 Amortization'!AC554)</f>
        <v>54.175121579569975</v>
      </c>
      <c r="F15" s="666">
        <f>IF(ISERROR('O7 Amortization'!I335+'O7 Amortization'!I408+'O7 Amortization'!I481+'O7 Amortization'!I554 + 'O7 Amortization'!AD335+'O7 Amortization'!AD408+'O7 Amortization'!AD481+'O7 Amortization'!AD554), "-", 'O7 Amortization'!I335+'O7 Amortization'!I408+'O7 Amortization'!I481+'O7 Amortization'!I554 + 'O7 Amortization'!AD335+'O7 Amortization'!AD408+'O7 Amortization'!AD481+'O7 Amortization'!AD554)</f>
        <v>45.117680966938693</v>
      </c>
      <c r="G15" s="666">
        <f>IF(ISERROR('O7 Amortization'!J335+'O7 Amortization'!J408+'O7 Amortization'!J481+'O7 Amortization'!J554 + 'O7 Amortization'!AE335+'O7 Amortization'!AE408+'O7 Amortization'!AE481+'O7 Amortization'!AE554), "-", 'O7 Amortization'!J335+'O7 Amortization'!J408+'O7 Amortization'!J481+'O7 Amortization'!J554 + 'O7 Amortization'!AE335+'O7 Amortization'!AE408+'O7 Amortization'!AE481+'O7 Amortization'!AE554)</f>
        <v>0</v>
      </c>
      <c r="H15" s="666">
        <f>IF(ISERROR('O7 Amortization'!K335+'O7 Amortization'!K408+'O7 Amortization'!K481+'O7 Amortization'!K554 + 'O7 Amortization'!AF335+'O7 Amortization'!AF408+'O7 Amortization'!AF481+'O7 Amortization'!AF554), "-", 'O7 Amortization'!K335+'O7 Amortization'!K408+'O7 Amortization'!K481+'O7 Amortization'!K554 + 'O7 Amortization'!AF335+'O7 Amortization'!AF408+'O7 Amortization'!AF481+'O7 Amortization'!AF554)</f>
        <v>0</v>
      </c>
      <c r="I15" s="666">
        <f>IF(ISERROR('O7 Amortization'!L335+'O7 Amortization'!L408+'O7 Amortization'!L481+'O7 Amortization'!L554 + 'O7 Amortization'!AG335+'O7 Amortization'!AG408+'O7 Amortization'!AG481+'O7 Amortization'!AG554), "-", 'O7 Amortization'!L335+'O7 Amortization'!L408+'O7 Amortization'!L481+'O7 Amortization'!L554 + 'O7 Amortization'!AG335+'O7 Amortization'!AG408+'O7 Amortization'!AG481+'O7 Amortization'!AG554)</f>
        <v>0</v>
      </c>
      <c r="J15" s="666">
        <f>IF(ISERROR('O7 Amortization'!M335+'O7 Amortization'!M408+'O7 Amortization'!M481+'O7 Amortization'!M554 + 'O7 Amortization'!AH335+'O7 Amortization'!AH408+'O7 Amortization'!AH481+'O7 Amortization'!AH554), "-", 'O7 Amortization'!M335+'O7 Amortization'!M408+'O7 Amortization'!M481+'O7 Amortization'!M554 + 'O7 Amortization'!AH335+'O7 Amortization'!AH408+'O7 Amortization'!AH481+'O7 Amortization'!AH554)</f>
        <v>5.6240469812392311</v>
      </c>
      <c r="K15" s="666">
        <f>IF(ISERROR('O7 Amortization'!N335+'O7 Amortization'!N408+'O7 Amortization'!N481+'O7 Amortization'!N554 + 'O7 Amortization'!AI335+'O7 Amortization'!AI408+'O7 Amortization'!AI481+'O7 Amortization'!AI554), "-", 'O7 Amortization'!N335+'O7 Amortization'!N408+'O7 Amortization'!N481+'O7 Amortization'!N554 + 'O7 Amortization'!AI335+'O7 Amortization'!AI408+'O7 Amortization'!AI481+'O7 Amortization'!AI554)</f>
        <v>0</v>
      </c>
      <c r="L15" s="666">
        <f>IF(ISERROR('O7 Amortization'!O335+'O7 Amortization'!O408+'O7 Amortization'!O481+'O7 Amortization'!O554 + 'O7 Amortization'!AJ335+'O7 Amortization'!AJ408+'O7 Amortization'!AJ481+'O7 Amortization'!AJ554), "-", 'O7 Amortization'!O335+'O7 Amortization'!O408+'O7 Amortization'!O481+'O7 Amortization'!O554 + 'O7 Amortization'!AJ335+'O7 Amortization'!AJ408+'O7 Amortization'!AJ481+'O7 Amortization'!AJ554)</f>
        <v>0.43511574299358097</v>
      </c>
      <c r="M15" s="666">
        <f>IF(ISERROR('O7 Amortization'!P335+'O7 Amortization'!P408+'O7 Amortization'!P481+'O7 Amortization'!P554 + 'O7 Amortization'!AK335+'O7 Amortization'!AK408+'O7 Amortization'!AK481+'O7 Amortization'!AK554), "-", 'O7 Amortization'!P335+'O7 Amortization'!P408+'O7 Amortization'!P481+'O7 Amortization'!P554 + 'O7 Amortization'!AK335+'O7 Amortization'!AK408+'O7 Amortization'!AK481+'O7 Amortization'!AK554)</f>
        <v>0</v>
      </c>
      <c r="N15" s="666">
        <f>IF(ISERROR('O7 Amortization'!Q335+'O7 Amortization'!Q408+'O7 Amortization'!Q481+'O7 Amortization'!Q554 + 'O7 Amortization'!AL335+'O7 Amortization'!AL408+'O7 Amortization'!AL481+'O7 Amortization'!AL554), "-", 'O7 Amortization'!Q335+'O7 Amortization'!Q408+'O7 Amortization'!Q481+'O7 Amortization'!Q554 + 'O7 Amortization'!AL335+'O7 Amortization'!AL408+'O7 Amortization'!AL481+'O7 Amortization'!AL554)</f>
        <v>0</v>
      </c>
      <c r="O15" s="666">
        <f>IF(ISERROR('O7 Amortization'!R335+'O7 Amortization'!R408+'O7 Amortization'!R481+'O7 Amortization'!R554 + 'O7 Amortization'!AM335+'O7 Amortization'!AM408+'O7 Amortization'!AM481+'O7 Amortization'!AM554), "-", 'O7 Amortization'!R335+'O7 Amortization'!R408+'O7 Amortization'!R481+'O7 Amortization'!R554 + 'O7 Amortization'!AM335+'O7 Amortization'!AM408+'O7 Amortization'!AM481+'O7 Amortization'!AM554)</f>
        <v>0</v>
      </c>
      <c r="P15" s="666">
        <f>IF(ISERROR('O7 Amortization'!S335+'O7 Amortization'!S408+'O7 Amortization'!S481+'O7 Amortization'!S554 + 'O7 Amortization'!AN335+'O7 Amortization'!AN408+'O7 Amortization'!AN481+'O7 Amortization'!AN554), "-", 'O7 Amortization'!S335+'O7 Amortization'!S408+'O7 Amortization'!S481+'O7 Amortization'!S554 + 'O7 Amortization'!AN335+'O7 Amortization'!AN408+'O7 Amortization'!AN481+'O7 Amortization'!AN554)</f>
        <v>0</v>
      </c>
      <c r="Q15" s="666">
        <f>IF(ISERROR('O7 Amortization'!T335+'O7 Amortization'!T408+'O7 Amortization'!T481+'O7 Amortization'!T554 + 'O7 Amortization'!AO335+'O7 Amortization'!AO408+'O7 Amortization'!AO481+'O7 Amortization'!AO554), "-", 'O7 Amortization'!T335+'O7 Amortization'!T408+'O7 Amortization'!T481+'O7 Amortization'!T554 + 'O7 Amortization'!AO335+'O7 Amortization'!AO408+'O7 Amortization'!AO481+'O7 Amortization'!AO554)</f>
        <v>0</v>
      </c>
      <c r="R15" s="666">
        <f>IF(ISERROR('O7 Amortization'!U335+'O7 Amortization'!U408+'O7 Amortization'!U481+'O7 Amortization'!U554 + 'O7 Amortization'!AP335+'O7 Amortization'!AP408+'O7 Amortization'!AP481+'O7 Amortization'!AP554), "-", 'O7 Amortization'!U335+'O7 Amortization'!U408+'O7 Amortization'!U481+'O7 Amortization'!U554 + 'O7 Amortization'!AP335+'O7 Amortization'!AP408+'O7 Amortization'!AP481+'O7 Amortization'!AP554)</f>
        <v>0</v>
      </c>
      <c r="S15" s="666">
        <f>IF(ISERROR('O7 Amortization'!V335+'O7 Amortization'!V408+'O7 Amortization'!V481+'O7 Amortization'!V554 + 'O7 Amortization'!AQ335+'O7 Amortization'!AQ408+'O7 Amortization'!AQ481+'O7 Amortization'!AQ554), "-", 'O7 Amortization'!V335+'O7 Amortization'!V408+'O7 Amortization'!V481+'O7 Amortization'!V554 + 'O7 Amortization'!AQ335+'O7 Amortization'!AQ408+'O7 Amortization'!AQ481+'O7 Amortization'!AQ554)</f>
        <v>0</v>
      </c>
      <c r="T15" s="666">
        <f>IF(ISERROR('O7 Amortization'!W335+'O7 Amortization'!W408+'O7 Amortization'!W481+'O7 Amortization'!W554 + 'O7 Amortization'!AR335+'O7 Amortization'!AR408+'O7 Amortization'!AR481+'O7 Amortization'!AR554), "-", 'O7 Amortization'!W335+'O7 Amortization'!W408+'O7 Amortization'!W481+'O7 Amortization'!W554 + 'O7 Amortization'!AR335+'O7 Amortization'!AR408+'O7 Amortization'!AR481+'O7 Amortization'!AR554)</f>
        <v>0</v>
      </c>
      <c r="U15" s="666">
        <f>IF(ISERROR('O7 Amortization'!X335+'O7 Amortization'!X408+'O7 Amortization'!X481+'O7 Amortization'!X554 + 'O7 Amortization'!AS335+'O7 Amortization'!AS408+'O7 Amortization'!AS481+'O7 Amortization'!AS554), "-", 'O7 Amortization'!X335+'O7 Amortization'!X408+'O7 Amortization'!X481+'O7 Amortization'!X554 + 'O7 Amortization'!AS335+'O7 Amortization'!AS408+'O7 Amortization'!AS481+'O7 Amortization'!AS554)</f>
        <v>0</v>
      </c>
      <c r="V15" s="666">
        <f>IF(ISERROR('O7 Amortization'!Y335+'O7 Amortization'!Y408+'O7 Amortization'!Y481+'O7 Amortization'!Y554 + 'O7 Amortization'!AT335+'O7 Amortization'!AT408+'O7 Amortization'!AT481+'O7 Amortization'!AT554), "-", 'O7 Amortization'!Y335+'O7 Amortization'!Y408+'O7 Amortization'!Y481+'O7 Amortization'!Y554 + 'O7 Amortization'!AT335+'O7 Amortization'!AT408+'O7 Amortization'!AT481+'O7 Amortization'!AT554)</f>
        <v>0</v>
      </c>
      <c r="W15" s="667">
        <f>IF(ISERROR('O7 Amortization'!Z335+'O7 Amortization'!Z408+'O7 Amortization'!Z481+'O7 Amortization'!Z554 + 'O7 Amortization'!AU335+'O7 Amortization'!AU408+'O7 Amortization'!AU481+'O7 Amortization'!AU554), "-", 'O7 Amortization'!Z335+'O7 Amortization'!Z408+'O7 Amortization'!Z481+'O7 Amortization'!Z554 + 'O7 Amortization'!AU335+'O7 Amortization'!AU408+'O7 Amortization'!AU481+'O7 Amortization'!AU554)</f>
        <v>0</v>
      </c>
      <c r="X15" s="763"/>
    </row>
    <row r="16" spans="1:25" s="650" customFormat="1" ht="12.75">
      <c r="A16" s="800"/>
      <c r="B16" s="759" t="s">
        <v>1538</v>
      </c>
      <c r="C16" s="764">
        <f>SUM(D16:W16)</f>
        <v>5565.9040000000014</v>
      </c>
      <c r="D16" s="666">
        <f>IF(ISERROR('O7 Amortization'!G339+'O7 Amortization'!G412+'O7 Amortization'!G485+'O7 Amortization'!G558 + 'O7 Amortization'!AB339+'O7 Amortization'!AB412+'O7 Amortization'!AB485+'O7 Amortization'!AB558), "-", 'O7 Amortization'!G339+'O7 Amortization'!G412+'O7 Amortization'!G485+'O7 Amortization'!G558 + 'O7 Amortization'!AB339+'O7 Amortization'!AB412+'O7 Amortization'!AB485+'O7 Amortization'!AB558)</f>
        <v>3471.6935538989965</v>
      </c>
      <c r="E16" s="666">
        <f>IF(ISERROR('O7 Amortization'!H339+'O7 Amortization'!H412+'O7 Amortization'!H485+'O7 Amortization'!H558 + 'O7 Amortization'!AC339+'O7 Amortization'!AC412+'O7 Amortization'!AC485+'O7 Amortization'!AC558), "-", 'O7 Amortization'!H339+'O7 Amortization'!H412+'O7 Amortization'!H485+'O7 Amortization'!H558 + 'O7 Amortization'!AC339+'O7 Amortization'!AC412+'O7 Amortization'!AC485+'O7 Amortization'!AC558)</f>
        <v>1076.9054496436245</v>
      </c>
      <c r="F16" s="666">
        <f>IF(ISERROR('O7 Amortization'!I339+'O7 Amortization'!I412+'O7 Amortization'!I485+'O7 Amortization'!I558 + 'O7 Amortization'!AD339+'O7 Amortization'!AD412+'O7 Amortization'!AD485+'O7 Amortization'!AD558), "-", 'O7 Amortization'!I339+'O7 Amortization'!I412+'O7 Amortization'!I485+'O7 Amortization'!I558 + 'O7 Amortization'!AD339+'O7 Amortization'!AD412+'O7 Amortization'!AD485+'O7 Amortization'!AD558)</f>
        <v>896.85957487359997</v>
      </c>
      <c r="G16" s="666">
        <f>IF(ISERROR('O7 Amortization'!J339+'O7 Amortization'!J412+'O7 Amortization'!J485+'O7 Amortization'!J558 + 'O7 Amortization'!AE339+'O7 Amortization'!AE412+'O7 Amortization'!AE485+'O7 Amortization'!AE558), "-", 'O7 Amortization'!J339+'O7 Amortization'!J412+'O7 Amortization'!J485+'O7 Amortization'!J558 + 'O7 Amortization'!AE339+'O7 Amortization'!AE412+'O7 Amortization'!AE485+'O7 Amortization'!AE558)</f>
        <v>0</v>
      </c>
      <c r="H16" s="666">
        <f>IF(ISERROR('O7 Amortization'!K339+'O7 Amortization'!K412+'O7 Amortization'!K485+'O7 Amortization'!K558 + 'O7 Amortization'!AF339+'O7 Amortization'!AF412+'O7 Amortization'!AF485+'O7 Amortization'!AF558), "-", 'O7 Amortization'!K339+'O7 Amortization'!K412+'O7 Amortization'!K485+'O7 Amortization'!K558 + 'O7 Amortization'!AF339+'O7 Amortization'!AF412+'O7 Amortization'!AF485+'O7 Amortization'!AF558)</f>
        <v>0</v>
      </c>
      <c r="I16" s="666">
        <f>IF(ISERROR('O7 Amortization'!L339+'O7 Amortization'!L412+'O7 Amortization'!L485+'O7 Amortization'!L558 + 'O7 Amortization'!AG339+'O7 Amortization'!AG412+'O7 Amortization'!AG485+'O7 Amortization'!AG558), "-", 'O7 Amortization'!L339+'O7 Amortization'!L412+'O7 Amortization'!L485+'O7 Amortization'!L558 + 'O7 Amortization'!AG339+'O7 Amortization'!AG412+'O7 Amortization'!AG485+'O7 Amortization'!AG558)</f>
        <v>0</v>
      </c>
      <c r="J16" s="666">
        <f>IF(ISERROR('O7 Amortization'!M339+'O7 Amortization'!M412+'O7 Amortization'!M485+'O7 Amortization'!M558 + 'O7 Amortization'!AH339+'O7 Amortization'!AH412+'O7 Amortization'!AH485+'O7 Amortization'!AH558), "-", 'O7 Amortization'!M339+'O7 Amortization'!M412+'O7 Amortization'!M485+'O7 Amortization'!M558 + 'O7 Amortization'!AH339+'O7 Amortization'!AH412+'O7 Amortization'!AH485+'O7 Amortization'!AH558)</f>
        <v>111.7960913895263</v>
      </c>
      <c r="K16" s="666">
        <f>IF(ISERROR('O7 Amortization'!N339+'O7 Amortization'!N412+'O7 Amortization'!N485+'O7 Amortization'!N558 + 'O7 Amortization'!AI339+'O7 Amortization'!AI412+'O7 Amortization'!AI485+'O7 Amortization'!AI558), "-", 'O7 Amortization'!N339+'O7 Amortization'!N412+'O7 Amortization'!N485+'O7 Amortization'!N558 + 'O7 Amortization'!AI339+'O7 Amortization'!AI412+'O7 Amortization'!AI485+'O7 Amortization'!AI558)</f>
        <v>0</v>
      </c>
      <c r="L16" s="666">
        <f>IF(ISERROR('O7 Amortization'!O339+'O7 Amortization'!O412+'O7 Amortization'!O485+'O7 Amortization'!O558 + 'O7 Amortization'!AJ339+'O7 Amortization'!AJ412+'O7 Amortization'!AJ485+'O7 Amortization'!AJ558), "-", 'O7 Amortization'!O339+'O7 Amortization'!O412+'O7 Amortization'!O485+'O7 Amortization'!O558 + 'O7 Amortization'!AJ339+'O7 Amortization'!AJ412+'O7 Amortization'!AJ485+'O7 Amortization'!AJ558)</f>
        <v>8.6493301942533733</v>
      </c>
      <c r="M16" s="666">
        <f>IF(ISERROR('O7 Amortization'!P339+'O7 Amortization'!P412+'O7 Amortization'!P485+'O7 Amortization'!P558 + 'O7 Amortization'!AK339+'O7 Amortization'!AK412+'O7 Amortization'!AK485+'O7 Amortization'!AK558), "-", 'O7 Amortization'!P339+'O7 Amortization'!P412+'O7 Amortization'!P485+'O7 Amortization'!P558 + 'O7 Amortization'!AK339+'O7 Amortization'!AK412+'O7 Amortization'!AK485+'O7 Amortization'!AK558)</f>
        <v>0</v>
      </c>
      <c r="N16" s="666">
        <f>IF(ISERROR('O7 Amortization'!Q339+'O7 Amortization'!Q412+'O7 Amortization'!Q485+'O7 Amortization'!Q558 + 'O7 Amortization'!AL339+'O7 Amortization'!AL412+'O7 Amortization'!AL485+'O7 Amortization'!AL558), "-", 'O7 Amortization'!Q339+'O7 Amortization'!Q412+'O7 Amortization'!Q485+'O7 Amortization'!Q558 + 'O7 Amortization'!AL339+'O7 Amortization'!AL412+'O7 Amortization'!AL485+'O7 Amortization'!AL558)</f>
        <v>0</v>
      </c>
      <c r="O16" s="666">
        <f>IF(ISERROR('O7 Amortization'!R339+'O7 Amortization'!R412+'O7 Amortization'!R485+'O7 Amortization'!R558 + 'O7 Amortization'!AM339+'O7 Amortization'!AM412+'O7 Amortization'!AM485+'O7 Amortization'!AM558), "-", 'O7 Amortization'!R339+'O7 Amortization'!R412+'O7 Amortization'!R485+'O7 Amortization'!R558 + 'O7 Amortization'!AM339+'O7 Amortization'!AM412+'O7 Amortization'!AM485+'O7 Amortization'!AM558)</f>
        <v>0</v>
      </c>
      <c r="P16" s="666">
        <f>IF(ISERROR('O7 Amortization'!S339+'O7 Amortization'!S412+'O7 Amortization'!S485+'O7 Amortization'!S558 + 'O7 Amortization'!AN339+'O7 Amortization'!AN412+'O7 Amortization'!AN485+'O7 Amortization'!AN558), "-", 'O7 Amortization'!S339+'O7 Amortization'!S412+'O7 Amortization'!S485+'O7 Amortization'!S558 + 'O7 Amortization'!AN339+'O7 Amortization'!AN412+'O7 Amortization'!AN485+'O7 Amortization'!AN558)</f>
        <v>0</v>
      </c>
      <c r="Q16" s="666">
        <f>IF(ISERROR('O7 Amortization'!T339+'O7 Amortization'!T412+'O7 Amortization'!T485+'O7 Amortization'!T558 + 'O7 Amortization'!AO339+'O7 Amortization'!AO412+'O7 Amortization'!AO485+'O7 Amortization'!AO558), "-", 'O7 Amortization'!T339+'O7 Amortization'!T412+'O7 Amortization'!T485+'O7 Amortization'!T558 + 'O7 Amortization'!AO339+'O7 Amortization'!AO412+'O7 Amortization'!AO485+'O7 Amortization'!AO558)</f>
        <v>0</v>
      </c>
      <c r="R16" s="666">
        <f>IF(ISERROR('O7 Amortization'!U339+'O7 Amortization'!U412+'O7 Amortization'!U485+'O7 Amortization'!U558 + 'O7 Amortization'!AP339+'O7 Amortization'!AP412+'O7 Amortization'!AP485+'O7 Amortization'!AP558), "-", 'O7 Amortization'!U339+'O7 Amortization'!U412+'O7 Amortization'!U485+'O7 Amortization'!U558 + 'O7 Amortization'!AP339+'O7 Amortization'!AP412+'O7 Amortization'!AP485+'O7 Amortization'!AP558)</f>
        <v>0</v>
      </c>
      <c r="S16" s="666">
        <f>IF(ISERROR('O7 Amortization'!V339+'O7 Amortization'!V412+'O7 Amortization'!V485+'O7 Amortization'!V558 + 'O7 Amortization'!AQ339+'O7 Amortization'!AQ412+'O7 Amortization'!AQ485+'O7 Amortization'!AQ558), "-", 'O7 Amortization'!V339+'O7 Amortization'!V412+'O7 Amortization'!V485+'O7 Amortization'!V558 + 'O7 Amortization'!AQ339+'O7 Amortization'!AQ412+'O7 Amortization'!AQ485+'O7 Amortization'!AQ558)</f>
        <v>0</v>
      </c>
      <c r="T16" s="666">
        <f>IF(ISERROR('O7 Amortization'!W339+'O7 Amortization'!W412+'O7 Amortization'!W485+'O7 Amortization'!W558 + 'O7 Amortization'!AR339+'O7 Amortization'!AR412+'O7 Amortization'!AR485+'O7 Amortization'!AR558), "-", 'O7 Amortization'!W339+'O7 Amortization'!W412+'O7 Amortization'!W485+'O7 Amortization'!W558 + 'O7 Amortization'!AR339+'O7 Amortization'!AR412+'O7 Amortization'!AR485+'O7 Amortization'!AR558)</f>
        <v>0</v>
      </c>
      <c r="U16" s="666">
        <f>IF(ISERROR('O7 Amortization'!X339+'O7 Amortization'!X412+'O7 Amortization'!X485+'O7 Amortization'!X558 + 'O7 Amortization'!AS339+'O7 Amortization'!AS412+'O7 Amortization'!AS485+'O7 Amortization'!AS558), "-", 'O7 Amortization'!X339+'O7 Amortization'!X412+'O7 Amortization'!X485+'O7 Amortization'!X558 + 'O7 Amortization'!AS339+'O7 Amortization'!AS412+'O7 Amortization'!AS485+'O7 Amortization'!AS558)</f>
        <v>0</v>
      </c>
      <c r="V16" s="666">
        <f>IF(ISERROR('O7 Amortization'!Y339+'O7 Amortization'!Y412+'O7 Amortization'!Y485+'O7 Amortization'!Y558 + 'O7 Amortization'!AT339+'O7 Amortization'!AT412+'O7 Amortization'!AT485+'O7 Amortization'!AT558), "-", 'O7 Amortization'!Y339+'O7 Amortization'!Y412+'O7 Amortization'!Y485+'O7 Amortization'!Y558 + 'O7 Amortization'!AT339+'O7 Amortization'!AT412+'O7 Amortization'!AT485+'O7 Amortization'!AT558)</f>
        <v>0</v>
      </c>
      <c r="W16" s="667">
        <f>IF(ISERROR('O7 Amortization'!Z339+'O7 Amortization'!Z412+'O7 Amortization'!Z485+'O7 Amortization'!Z558 + 'O7 Amortization'!AU339+'O7 Amortization'!AU412+'O7 Amortization'!AU485+'O7 Amortization'!AU558), "-", 'O7 Amortization'!Z339+'O7 Amortization'!Z412+'O7 Amortization'!Z485+'O7 Amortization'!Z558 + 'O7 Amortization'!AU339+'O7 Amortization'!AU412+'O7 Amortization'!AU485+'O7 Amortization'!AU558)</f>
        <v>0</v>
      </c>
      <c r="X16" s="763"/>
    </row>
    <row r="17" spans="1:24" s="650" customFormat="1" ht="12.75">
      <c r="A17" s="800"/>
      <c r="B17" s="759" t="s">
        <v>1499</v>
      </c>
      <c r="C17" s="764">
        <f t="shared" si="0"/>
        <v>17639.775818752769</v>
      </c>
      <c r="D17" s="763">
        <f t="shared" ref="D17:W17" si="1">IF(ISERROR(D30*(D50/D32)),0,D30*(D50/D32))</f>
        <v>11002.686356463817</v>
      </c>
      <c r="E17" s="763">
        <f t="shared" si="1"/>
        <v>3412.9892843474627</v>
      </c>
      <c r="F17" s="763">
        <f t="shared" si="1"/>
        <v>2842.3777775671692</v>
      </c>
      <c r="G17" s="763">
        <f t="shared" si="1"/>
        <v>0</v>
      </c>
      <c r="H17" s="763">
        <f t="shared" si="1"/>
        <v>0</v>
      </c>
      <c r="I17" s="763">
        <f t="shared" si="1"/>
        <v>0</v>
      </c>
      <c r="J17" s="763">
        <f t="shared" si="1"/>
        <v>354.31045693997623</v>
      </c>
      <c r="K17" s="763">
        <f t="shared" si="1"/>
        <v>0</v>
      </c>
      <c r="L17" s="763">
        <f t="shared" si="1"/>
        <v>27.411943434345773</v>
      </c>
      <c r="M17" s="763">
        <f t="shared" si="1"/>
        <v>0</v>
      </c>
      <c r="N17" s="763">
        <f t="shared" si="1"/>
        <v>0</v>
      </c>
      <c r="O17" s="763">
        <f t="shared" si="1"/>
        <v>0</v>
      </c>
      <c r="P17" s="763">
        <f t="shared" si="1"/>
        <v>0</v>
      </c>
      <c r="Q17" s="763">
        <f t="shared" si="1"/>
        <v>0</v>
      </c>
      <c r="R17" s="763">
        <f t="shared" si="1"/>
        <v>0</v>
      </c>
      <c r="S17" s="763">
        <f t="shared" si="1"/>
        <v>0</v>
      </c>
      <c r="T17" s="763">
        <f t="shared" si="1"/>
        <v>0</v>
      </c>
      <c r="U17" s="763">
        <f t="shared" si="1"/>
        <v>0</v>
      </c>
      <c r="V17" s="763">
        <f t="shared" si="1"/>
        <v>0</v>
      </c>
      <c r="W17" s="651">
        <f t="shared" si="1"/>
        <v>0</v>
      </c>
      <c r="X17" s="763"/>
    </row>
    <row r="18" spans="1:24" s="650" customFormat="1" ht="12.75">
      <c r="A18" s="800"/>
      <c r="B18" s="759" t="s">
        <v>1500</v>
      </c>
      <c r="C18" s="764">
        <f t="shared" si="0"/>
        <v>159388.63287229263</v>
      </c>
      <c r="D18" s="763">
        <f t="shared" ref="D18:W18" si="2">IF(ISERROR((D43/(D43+D58+D64))*D78),0,(D43/(D43+D58+D64))*D78)</f>
        <v>99756.439607597975</v>
      </c>
      <c r="E18" s="763">
        <f t="shared" si="2"/>
        <v>30988.904764359682</v>
      </c>
      <c r="F18" s="763">
        <f t="shared" si="2"/>
        <v>25189.159030834358</v>
      </c>
      <c r="G18" s="763">
        <f t="shared" si="2"/>
        <v>0</v>
      </c>
      <c r="H18" s="763">
        <f t="shared" si="2"/>
        <v>0</v>
      </c>
      <c r="I18" s="763">
        <f t="shared" si="2"/>
        <v>0</v>
      </c>
      <c r="J18" s="763">
        <f t="shared" si="2"/>
        <v>3205.4351081368686</v>
      </c>
      <c r="K18" s="763">
        <f t="shared" si="2"/>
        <v>0</v>
      </c>
      <c r="L18" s="763">
        <f t="shared" si="2"/>
        <v>248.69436136370035</v>
      </c>
      <c r="M18" s="763">
        <f t="shared" si="2"/>
        <v>0</v>
      </c>
      <c r="N18" s="763">
        <f t="shared" si="2"/>
        <v>0</v>
      </c>
      <c r="O18" s="763">
        <f t="shared" si="2"/>
        <v>0</v>
      </c>
      <c r="P18" s="763">
        <f t="shared" si="2"/>
        <v>0</v>
      </c>
      <c r="Q18" s="763">
        <f t="shared" si="2"/>
        <v>0</v>
      </c>
      <c r="R18" s="763">
        <f t="shared" si="2"/>
        <v>0</v>
      </c>
      <c r="S18" s="763">
        <f t="shared" si="2"/>
        <v>0</v>
      </c>
      <c r="T18" s="763">
        <f t="shared" si="2"/>
        <v>0</v>
      </c>
      <c r="U18" s="763">
        <f t="shared" si="2"/>
        <v>0</v>
      </c>
      <c r="V18" s="763">
        <f t="shared" si="2"/>
        <v>0</v>
      </c>
      <c r="W18" s="651">
        <f t="shared" si="2"/>
        <v>0</v>
      </c>
      <c r="X18" s="763"/>
    </row>
    <row r="19" spans="1:24" s="763" customFormat="1" ht="12.75">
      <c r="A19" s="765"/>
      <c r="B19" s="759" t="s">
        <v>725</v>
      </c>
      <c r="C19" s="764">
        <f t="shared" si="0"/>
        <v>134351.55687439753</v>
      </c>
      <c r="D19" s="763">
        <f>IF(ISERROR(D87/D89*D85),0, D87/D89*D85)</f>
        <v>85903.130210841395</v>
      </c>
      <c r="E19" s="763">
        <f t="shared" ref="E19:W19" si="3">IF(ISERROR(E87/E89*E85),0, E87/E89*E85)</f>
        <v>25046.632165264324</v>
      </c>
      <c r="F19" s="763">
        <f t="shared" si="3"/>
        <v>20148.829234354271</v>
      </c>
      <c r="G19" s="763">
        <f t="shared" si="3"/>
        <v>0</v>
      </c>
      <c r="H19" s="763">
        <f t="shared" si="3"/>
        <v>0</v>
      </c>
      <c r="I19" s="763">
        <f t="shared" si="3"/>
        <v>0</v>
      </c>
      <c r="J19" s="763">
        <f t="shared" si="3"/>
        <v>3044.8989920181739</v>
      </c>
      <c r="K19" s="763">
        <f t="shared" si="3"/>
        <v>0</v>
      </c>
      <c r="L19" s="763">
        <f t="shared" si="3"/>
        <v>208.06627191938168</v>
      </c>
      <c r="M19" s="763">
        <f t="shared" si="3"/>
        <v>0</v>
      </c>
      <c r="N19" s="763">
        <f t="shared" si="3"/>
        <v>0</v>
      </c>
      <c r="O19" s="763">
        <f t="shared" si="3"/>
        <v>0</v>
      </c>
      <c r="P19" s="763">
        <f t="shared" si="3"/>
        <v>0</v>
      </c>
      <c r="Q19" s="763">
        <f t="shared" si="3"/>
        <v>0</v>
      </c>
      <c r="R19" s="763">
        <f t="shared" si="3"/>
        <v>0</v>
      </c>
      <c r="S19" s="763">
        <f t="shared" si="3"/>
        <v>0</v>
      </c>
      <c r="T19" s="763">
        <f t="shared" si="3"/>
        <v>0</v>
      </c>
      <c r="U19" s="763">
        <f t="shared" si="3"/>
        <v>0</v>
      </c>
      <c r="V19" s="763">
        <f t="shared" si="3"/>
        <v>0</v>
      </c>
      <c r="W19" s="651">
        <f t="shared" si="3"/>
        <v>0</v>
      </c>
    </row>
    <row r="20" spans="1:24" s="763" customFormat="1" ht="12.75">
      <c r="A20" s="765"/>
      <c r="B20" s="759" t="s">
        <v>1501</v>
      </c>
      <c r="C20" s="764">
        <f t="shared" si="0"/>
        <v>120844.33699450582</v>
      </c>
      <c r="D20" s="763">
        <f>IF(ISERROR(SUM(D18:D19)/D36*D34),0,SUM(D18:D18)/D36*D34)</f>
        <v>75415.254620819862</v>
      </c>
      <c r="E20" s="763">
        <f t="shared" ref="E20:W20" si="4">IF(ISERROR(SUM(E18:E19)/E36*E34),0,SUM(E18:E18)/E36*E34)</f>
        <v>23651.74267878128</v>
      </c>
      <c r="F20" s="763">
        <f t="shared" si="4"/>
        <v>19136.279520444648</v>
      </c>
      <c r="G20" s="763">
        <f t="shared" si="4"/>
        <v>0</v>
      </c>
      <c r="H20" s="763">
        <f t="shared" si="4"/>
        <v>0</v>
      </c>
      <c r="I20" s="763">
        <f t="shared" si="4"/>
        <v>0</v>
      </c>
      <c r="J20" s="763">
        <f t="shared" si="4"/>
        <v>2452.8786581461868</v>
      </c>
      <c r="K20" s="763">
        <f t="shared" si="4"/>
        <v>0</v>
      </c>
      <c r="L20" s="763">
        <f t="shared" si="4"/>
        <v>188.18151631384268</v>
      </c>
      <c r="M20" s="763">
        <f t="shared" si="4"/>
        <v>0</v>
      </c>
      <c r="N20" s="763">
        <f t="shared" si="4"/>
        <v>0</v>
      </c>
      <c r="O20" s="763">
        <f t="shared" si="4"/>
        <v>0</v>
      </c>
      <c r="P20" s="763">
        <f t="shared" si="4"/>
        <v>0</v>
      </c>
      <c r="Q20" s="763">
        <f t="shared" si="4"/>
        <v>0</v>
      </c>
      <c r="R20" s="763">
        <f t="shared" si="4"/>
        <v>0</v>
      </c>
      <c r="S20" s="763">
        <f t="shared" si="4"/>
        <v>0</v>
      </c>
      <c r="T20" s="763">
        <f t="shared" si="4"/>
        <v>0</v>
      </c>
      <c r="U20" s="763">
        <f t="shared" si="4"/>
        <v>0</v>
      </c>
      <c r="V20" s="763">
        <f t="shared" si="4"/>
        <v>0</v>
      </c>
      <c r="W20" s="651">
        <f t="shared" si="4"/>
        <v>0</v>
      </c>
    </row>
    <row r="21" spans="1:24" s="763" customFormat="1" ht="12.75">
      <c r="A21" s="765"/>
      <c r="B21" s="759" t="s">
        <v>1502</v>
      </c>
      <c r="C21" s="764">
        <f t="shared" si="0"/>
        <v>0</v>
      </c>
      <c r="D21" s="763">
        <f>IF(ISERROR('O4 Summary by Class &amp; Accounts'!E209*D52/(D28+D32)),0,('O4 Summary by Class &amp; Accounts'!E209*D52/(D28+D32)))</f>
        <v>0</v>
      </c>
      <c r="E21" s="763">
        <f>IF(ISERROR('O4 Summary by Class &amp; Accounts'!F209*E52/(E28+E32)),0,('O4 Summary by Class &amp; Accounts'!F209*E52/(E28+E32)))</f>
        <v>0</v>
      </c>
      <c r="F21" s="763">
        <f>IF(ISERROR('O4 Summary by Class &amp; Accounts'!G209*F52/(F28+F32)),0,('O4 Summary by Class &amp; Accounts'!G209*F52/(F28+F32)))</f>
        <v>0</v>
      </c>
      <c r="G21" s="763">
        <f>IF(ISERROR('O4 Summary by Class &amp; Accounts'!H209*G52/(G28+G32)),0,('O4 Summary by Class &amp; Accounts'!H209*G52/(G28+G32)))</f>
        <v>0</v>
      </c>
      <c r="H21" s="763">
        <f>IF(ISERROR('O4 Summary by Class &amp; Accounts'!I209*H52/(H28+H32)),0,('O4 Summary by Class &amp; Accounts'!I209*H52/(H28+H32)))</f>
        <v>0</v>
      </c>
      <c r="I21" s="763">
        <f>IF(ISERROR('O4 Summary by Class &amp; Accounts'!J209*I52/(I28+I32)),0,('O4 Summary by Class &amp; Accounts'!J209*I52/(I28+I32)))</f>
        <v>0</v>
      </c>
      <c r="J21" s="763">
        <f>IF(ISERROR('O4 Summary by Class &amp; Accounts'!K209*J52/(J28+J32)),0,('O4 Summary by Class &amp; Accounts'!K209*J52/(J28+J32)))</f>
        <v>0</v>
      </c>
      <c r="K21" s="763">
        <f>IF(ISERROR('O4 Summary by Class &amp; Accounts'!L209*K52/(K28+K32)),0,('O4 Summary by Class &amp; Accounts'!L209*K52/(K28+K32)))</f>
        <v>0</v>
      </c>
      <c r="L21" s="763">
        <f>IF(ISERROR('O4 Summary by Class &amp; Accounts'!M209*L52/(L28+L32)),0,('O4 Summary by Class &amp; Accounts'!M209*L52/(L28+L32)))</f>
        <v>0</v>
      </c>
      <c r="M21" s="763">
        <f>IF(ISERROR('O4 Summary by Class &amp; Accounts'!N209*M52/(M28+M32)),0,('O4 Summary by Class &amp; Accounts'!N209*M52/(M28+M32)))</f>
        <v>0</v>
      </c>
      <c r="N21" s="763">
        <f>IF(ISERROR('O4 Summary by Class &amp; Accounts'!O209*N52/(N28+N32)),0,('O4 Summary by Class &amp; Accounts'!O209*N52/(N28+N32)))</f>
        <v>0</v>
      </c>
      <c r="O21" s="763">
        <f>IF(ISERROR('O4 Summary by Class &amp; Accounts'!P209*O52/(O28+O32)),0,('O4 Summary by Class &amp; Accounts'!P209*O52/(O28+O32)))</f>
        <v>0</v>
      </c>
      <c r="P21" s="763">
        <f>IF(ISERROR('O4 Summary by Class &amp; Accounts'!Q209*P52/(P28+P32)),0,('O4 Summary by Class &amp; Accounts'!Q209*P52/(P28+P32)))</f>
        <v>0</v>
      </c>
      <c r="Q21" s="763">
        <f>IF(ISERROR('O4 Summary by Class &amp; Accounts'!R209*Q52/(Q28+Q32)),0,('O4 Summary by Class &amp; Accounts'!R209*Q52/(Q28+Q32)))</f>
        <v>0</v>
      </c>
      <c r="R21" s="763">
        <f>IF(ISERROR('O4 Summary by Class &amp; Accounts'!S209*R52/(R28+R32)),0,('O4 Summary by Class &amp; Accounts'!S209*R52/(R28+R32)))</f>
        <v>0</v>
      </c>
      <c r="S21" s="763">
        <f>IF(ISERROR('O4 Summary by Class &amp; Accounts'!T209*S52/(S28+S32)),0,('O4 Summary by Class &amp; Accounts'!T209*S52/(S28+S32)))</f>
        <v>0</v>
      </c>
      <c r="T21" s="763">
        <f>IF(ISERROR('O4 Summary by Class &amp; Accounts'!U209*T52/(T28+T32)),0,('O4 Summary by Class &amp; Accounts'!U209*T52/(T28+T32)))</f>
        <v>0</v>
      </c>
      <c r="U21" s="763">
        <f>IF(ISERROR('O4 Summary by Class &amp; Accounts'!V209*U52/(U28+U32)),0,('O4 Summary by Class &amp; Accounts'!V209*U52/(U28+U32)))</f>
        <v>0</v>
      </c>
      <c r="V21" s="763">
        <f>IF(ISERROR('O4 Summary by Class &amp; Accounts'!W209*V52/(V28+V32)),0,('O4 Summary by Class &amp; Accounts'!W209*V52/(V28+V32)))</f>
        <v>0</v>
      </c>
      <c r="W21" s="651">
        <f>IF(ISERROR('O4 Summary by Class &amp; Accounts'!X209*W52/(W28+W32)),0,('O4 Summary by Class &amp; Accounts'!X209*W52/(W28+W32)))</f>
        <v>0</v>
      </c>
    </row>
    <row r="22" spans="1:24" s="763" customFormat="1" ht="12.75">
      <c r="A22" s="765"/>
      <c r="B22" s="759" t="s">
        <v>1503</v>
      </c>
      <c r="C22" s="764">
        <f t="shared" si="0"/>
        <v>60877.941330987072</v>
      </c>
      <c r="D22" s="763">
        <f>IF(ISERROR('O4 Summary by Class &amp; Accounts'!E207*D52/(D28+D32)),0,('O4 Summary by Class &amp; Accounts'!E207*D52/(D28+D32)))</f>
        <v>37972.188613642837</v>
      </c>
      <c r="E22" s="763">
        <f>IF(ISERROR('O4 Summary by Class &amp; Accounts'!F207*E52/(E28+E32)),0,('O4 Summary by Class &amp; Accounts'!F207*E52/(E28+E32)))</f>
        <v>11778.820975429113</v>
      </c>
      <c r="F22" s="763">
        <f>IF(ISERROR('O4 Summary by Class &amp; Accounts'!G207*F52/(F28+F32)),0,('O4 Summary by Class &amp; Accounts'!G207*F52/(F28+F32)))</f>
        <v>9809.5411960553065</v>
      </c>
      <c r="G22" s="763">
        <f>IF(ISERROR('O4 Summary by Class &amp; Accounts'!H207*G52/(G28+G32)),0,('O4 Summary by Class &amp; Accounts'!H207*G52/(G28+G32)))</f>
        <v>0</v>
      </c>
      <c r="H22" s="763">
        <f>IF(ISERROR('O4 Summary by Class &amp; Accounts'!I207*H52/(H28+H32)),0,('O4 Summary by Class &amp; Accounts'!I207*H52/(H28+H32)))</f>
        <v>0</v>
      </c>
      <c r="I22" s="763">
        <f>IF(ISERROR('O4 Summary by Class &amp; Accounts'!J207*I52/(I28+I32)),0,('O4 Summary by Class &amp; Accounts'!J207*I52/(I28+I32)))</f>
        <v>0</v>
      </c>
      <c r="J22" s="763">
        <f>IF(ISERROR('O4 Summary by Class &amp; Accounts'!K207*J52/(J28+J32)),0,('O4 Summary by Class &amp; Accounts'!K207*J52/(J28+J32)))</f>
        <v>1222.787150594989</v>
      </c>
      <c r="K22" s="763">
        <f>IF(ISERROR('O4 Summary by Class &amp; Accounts'!L207*K52/(K28+K32)),0,('O4 Summary by Class &amp; Accounts'!L207*K52/(K28+K32)))</f>
        <v>0</v>
      </c>
      <c r="L22" s="763">
        <f>IF(ISERROR('O4 Summary by Class &amp; Accounts'!M207*L52/(L28+L32)),0,('O4 Summary by Class &amp; Accounts'!M207*L52/(L28+L32)))</f>
        <v>94.603395264828833</v>
      </c>
      <c r="M22" s="763">
        <f>IF(ISERROR('O4 Summary by Class &amp; Accounts'!N207*M52/(M28+M32)),0,('O4 Summary by Class &amp; Accounts'!N207*M52/(M28+M32)))</f>
        <v>0</v>
      </c>
      <c r="N22" s="763">
        <f>IF(ISERROR('O4 Summary by Class &amp; Accounts'!O207*N52/(N28+N32)),0,('O4 Summary by Class &amp; Accounts'!O207*N52/(N28+N32)))</f>
        <v>0</v>
      </c>
      <c r="O22" s="763">
        <f>IF(ISERROR('O4 Summary by Class &amp; Accounts'!P207*O52/(O28+O32)),0,('O4 Summary by Class &amp; Accounts'!P207*O52/(O28+O32)))</f>
        <v>0</v>
      </c>
      <c r="P22" s="763">
        <f>IF(ISERROR('O4 Summary by Class &amp; Accounts'!Q207*P52/(P28+P32)),0,('O4 Summary by Class &amp; Accounts'!Q207*P52/(P28+P32)))</f>
        <v>0</v>
      </c>
      <c r="Q22" s="763">
        <f>IF(ISERROR('O4 Summary by Class &amp; Accounts'!R207*Q52/(Q28+Q32)),0,('O4 Summary by Class &amp; Accounts'!R207*Q52/(Q28+Q32)))</f>
        <v>0</v>
      </c>
      <c r="R22" s="763">
        <f>IF(ISERROR('O4 Summary by Class &amp; Accounts'!S207*R52/(R28+R32)),0,('O4 Summary by Class &amp; Accounts'!S207*R52/(R28+R32)))</f>
        <v>0</v>
      </c>
      <c r="S22" s="763">
        <f>IF(ISERROR('O4 Summary by Class &amp; Accounts'!T207*S52/(S28+S32)),0,('O4 Summary by Class &amp; Accounts'!T207*S52/(S28+S32)))</f>
        <v>0</v>
      </c>
      <c r="T22" s="763">
        <f>IF(ISERROR('O4 Summary by Class &amp; Accounts'!U207*T52/(T28+T32)),0,('O4 Summary by Class &amp; Accounts'!U207*T52/(T28+T32)))</f>
        <v>0</v>
      </c>
      <c r="U22" s="763">
        <f>IF(ISERROR('O4 Summary by Class &amp; Accounts'!V207*U52/(U28+U32)),0,('O4 Summary by Class &amp; Accounts'!V207*U52/(U28+U32)))</f>
        <v>0</v>
      </c>
      <c r="V22" s="763">
        <f>IF(ISERROR('O4 Summary by Class &amp; Accounts'!W207*V52/(V28+V32)),0,('O4 Summary by Class &amp; Accounts'!W207*V52/(V28+V32)))</f>
        <v>0</v>
      </c>
      <c r="W22" s="651">
        <f>IF(ISERROR('O4 Summary by Class &amp; Accounts'!X207*W52/(W28+W32)),0,('O4 Summary by Class &amp; Accounts'!X207*W52/(W28+W32)))</f>
        <v>0</v>
      </c>
    </row>
    <row r="23" spans="1:24" s="763" customFormat="1" ht="12.75">
      <c r="A23" s="765"/>
      <c r="B23" s="759" t="s">
        <v>1504</v>
      </c>
      <c r="C23" s="764">
        <f t="shared" si="0"/>
        <v>0</v>
      </c>
      <c r="D23" s="763">
        <f>IF(ISERROR(D52/(D28+D32)*'O1 Revenue to cost|RR'!D38),0,D52/(D28+D32)*'O1 Revenue to cost|RR'!D38)</f>
        <v>0</v>
      </c>
      <c r="E23" s="763">
        <f>IF(ISERROR(E52/(E28+E32)*'O1 Revenue to cost|RR'!E38),0,E52/(E28+E32)*'O1 Revenue to cost|RR'!E38)</f>
        <v>0</v>
      </c>
      <c r="F23" s="763">
        <f>IF(ISERROR(F52/(F28+F32)*'O1 Revenue to cost|RR'!F38),0,F52/(F28+F32)*'O1 Revenue to cost|RR'!F38)</f>
        <v>0</v>
      </c>
      <c r="G23" s="763">
        <f>IF(ISERROR(G52/(G28+G32)*'O1 Revenue to cost|RR'!G38),0,G52/(G28+G32)*'O1 Revenue to cost|RR'!G38)</f>
        <v>0</v>
      </c>
      <c r="H23" s="763">
        <f>IF(ISERROR(H52/(H28+H32)*'O1 Revenue to cost|RR'!H38),0,H52/(H28+H32)*'O1 Revenue to cost|RR'!H38)</f>
        <v>0</v>
      </c>
      <c r="I23" s="763">
        <f>IF(ISERROR(I52/(I28+I32)*'O1 Revenue to cost|RR'!I38),0,I52/(I28+I32)*'O1 Revenue to cost|RR'!I38)</f>
        <v>0</v>
      </c>
      <c r="J23" s="763">
        <f>IF(ISERROR(J52/(J28+J32)*'O1 Revenue to cost|RR'!J38),0,J52/(J28+J32)*'O1 Revenue to cost|RR'!J38)</f>
        <v>0</v>
      </c>
      <c r="K23" s="763">
        <f>IF(ISERROR(K52/(K28+K32)*'O1 Revenue to cost|RR'!K38),0,K52/(K28+K32)*'O1 Revenue to cost|RR'!K38)</f>
        <v>0</v>
      </c>
      <c r="L23" s="763">
        <f>IF(ISERROR(L52/(L28+L32)*'O1 Revenue to cost|RR'!L38),0,L52/(L28+L32)*'O1 Revenue to cost|RR'!L38)</f>
        <v>0</v>
      </c>
      <c r="M23" s="763">
        <f>IF(ISERROR(M52/(M28+M32)*'O1 Revenue to cost|RR'!M38),0,M52/(M28+M32)*'O1 Revenue to cost|RR'!M38)</f>
        <v>0</v>
      </c>
      <c r="N23" s="763">
        <f>IF(ISERROR(N52/(N28+N32)*'O1 Revenue to cost|RR'!N38),0,N52/(N28+N32)*'O1 Revenue to cost|RR'!N38)</f>
        <v>0</v>
      </c>
      <c r="O23" s="763">
        <f>IF(ISERROR(O52/(O28+O32)*'O1 Revenue to cost|RR'!O38),0,O52/(O28+O32)*'O1 Revenue to cost|RR'!O38)</f>
        <v>0</v>
      </c>
      <c r="P23" s="763">
        <f>IF(ISERROR(P52/(P28+P32)*'O1 Revenue to cost|RR'!P38),0,P52/(P28+P32)*'O1 Revenue to cost|RR'!P38)</f>
        <v>0</v>
      </c>
      <c r="Q23" s="763">
        <f>IF(ISERROR(Q52/(Q28+Q32)*'O1 Revenue to cost|RR'!Q38),0,Q52/(Q28+Q32)*'O1 Revenue to cost|RR'!Q38)</f>
        <v>0</v>
      </c>
      <c r="R23" s="763">
        <f>IF(ISERROR(R52/(R28+R32)*'O1 Revenue to cost|RR'!R38),0,R52/(R28+R32)*'O1 Revenue to cost|RR'!R38)</f>
        <v>0</v>
      </c>
      <c r="S23" s="763">
        <f>IF(ISERROR(S52/(S28+S32)*'O1 Revenue to cost|RR'!S38),0,S52/(S28+S32)*'O1 Revenue to cost|RR'!S38)</f>
        <v>0</v>
      </c>
      <c r="T23" s="763">
        <f>IF(ISERROR(T52/(T28+T32)*'O1 Revenue to cost|RR'!T38),0,T52/(T28+T32)*'O1 Revenue to cost|RR'!T38)</f>
        <v>0</v>
      </c>
      <c r="U23" s="763">
        <f>IF(ISERROR(U52/(U28+U32)*'O1 Revenue to cost|RR'!U38),0,U52/(U28+U32)*'O1 Revenue to cost|RR'!U38)</f>
        <v>0</v>
      </c>
      <c r="V23" s="763">
        <f>IF(ISERROR(V52/(V28+V32)*'O1 Revenue to cost|RR'!V38),0,V52/(V28+V32)*'O1 Revenue to cost|RR'!V38)</f>
        <v>0</v>
      </c>
      <c r="W23" s="651">
        <f>IF(ISERROR(W52/(W28+W32)*'O1 Revenue to cost|RR'!W38),0,W52/(W28+W32)*'O1 Revenue to cost|RR'!W38)</f>
        <v>0</v>
      </c>
    </row>
    <row r="24" spans="1:24" s="792" customFormat="1" ht="19.5" customHeight="1">
      <c r="B24" s="898" t="s">
        <v>769</v>
      </c>
      <c r="C24" s="2179">
        <f>IF(SUM(C13:C23)=SUM(D24:W24), SUM(C13:C23), "Error - Please Revise")</f>
        <v>543555.80989093578</v>
      </c>
      <c r="D24" s="900">
        <f>SUM(D13:D23)</f>
        <v>341519.7570771621</v>
      </c>
      <c r="E24" s="900">
        <f t="shared" ref="E24:W24" si="5">SUM(E13:E23)</f>
        <v>104640.97584022779</v>
      </c>
      <c r="F24" s="900">
        <f t="shared" si="5"/>
        <v>85256.000667942833</v>
      </c>
      <c r="G24" s="900">
        <f t="shared" si="5"/>
        <v>0</v>
      </c>
      <c r="H24" s="900">
        <f t="shared" si="5"/>
        <v>0</v>
      </c>
      <c r="I24" s="900">
        <f t="shared" si="5"/>
        <v>0</v>
      </c>
      <c r="J24" s="900">
        <f t="shared" si="5"/>
        <v>11293.714742818533</v>
      </c>
      <c r="K24" s="900">
        <f t="shared" si="5"/>
        <v>0</v>
      </c>
      <c r="L24" s="900">
        <f t="shared" si="5"/>
        <v>845.36156278454814</v>
      </c>
      <c r="M24" s="900">
        <f t="shared" si="5"/>
        <v>0</v>
      </c>
      <c r="N24" s="900">
        <f t="shared" si="5"/>
        <v>0</v>
      </c>
      <c r="O24" s="900">
        <f t="shared" si="5"/>
        <v>0</v>
      </c>
      <c r="P24" s="900">
        <f t="shared" si="5"/>
        <v>0</v>
      </c>
      <c r="Q24" s="900">
        <f t="shared" si="5"/>
        <v>0</v>
      </c>
      <c r="R24" s="900">
        <f t="shared" si="5"/>
        <v>0</v>
      </c>
      <c r="S24" s="900">
        <f t="shared" si="5"/>
        <v>0</v>
      </c>
      <c r="T24" s="900">
        <f t="shared" si="5"/>
        <v>0</v>
      </c>
      <c r="U24" s="900">
        <f t="shared" si="5"/>
        <v>0</v>
      </c>
      <c r="V24" s="900">
        <f t="shared" si="5"/>
        <v>0</v>
      </c>
      <c r="W24" s="901">
        <f t="shared" si="5"/>
        <v>0</v>
      </c>
      <c r="X24" s="822"/>
    </row>
    <row r="25" spans="1:24" s="650" customFormat="1" ht="12.75">
      <c r="A25" s="647"/>
      <c r="B25" s="766"/>
      <c r="C25" s="764"/>
      <c r="D25" s="763"/>
      <c r="E25" s="763"/>
      <c r="F25" s="763"/>
      <c r="G25" s="763"/>
      <c r="H25" s="763"/>
      <c r="I25" s="763"/>
      <c r="J25" s="763"/>
      <c r="K25" s="763"/>
      <c r="L25" s="763"/>
      <c r="M25" s="763"/>
      <c r="N25" s="763"/>
      <c r="O25" s="763"/>
      <c r="P25" s="763"/>
      <c r="Q25" s="763"/>
      <c r="R25" s="763"/>
      <c r="S25" s="763"/>
      <c r="T25" s="763"/>
      <c r="U25" s="763"/>
      <c r="V25" s="763"/>
      <c r="W25" s="651"/>
      <c r="X25" s="763"/>
    </row>
    <row r="26" spans="1:24" s="650" customFormat="1" ht="12.75">
      <c r="B26" s="766" t="s">
        <v>349</v>
      </c>
      <c r="C26" s="764">
        <f>SUM(D26:W26)</f>
        <v>1429336.0000000002</v>
      </c>
      <c r="D26" s="763">
        <f>SUM('O4 Summary by Class &amp; Accounts'!E60:E73)+SUM('O4 Summary by Class &amp; Accounts'!E74:E76)+SUM('O4 Summary by Class &amp; Accounts'!E77) +SUM('O4 Summary by Class &amp; Accounts'!E79:E80)</f>
        <v>933239.50003876374</v>
      </c>
      <c r="E26" s="763">
        <f>SUM('O4 Summary by Class &amp; Accounts'!F60:F73)+SUM('O4 Summary by Class &amp; Accounts'!F74:F76)+SUM('O4 Summary by Class &amp; Accounts'!F77) +SUM('O4 Summary by Class &amp; Accounts'!F79:F80)</f>
        <v>305686.29628726799</v>
      </c>
      <c r="F26" s="763">
        <f>SUM('O4 Summary by Class &amp; Accounts'!G60:G73)+SUM('O4 Summary by Class &amp; Accounts'!G74:G76)+SUM('O4 Summary by Class &amp; Accounts'!G77) +SUM('O4 Summary by Class &amp; Accounts'!G79:G80)</f>
        <v>165743.62494112394</v>
      </c>
      <c r="G26" s="763">
        <f>SUM('O4 Summary by Class &amp; Accounts'!H60:H73)+SUM('O4 Summary by Class &amp; Accounts'!H74:H76)+SUM('O4 Summary by Class &amp; Accounts'!H77) +SUM('O4 Summary by Class &amp; Accounts'!H79:H80)</f>
        <v>0</v>
      </c>
      <c r="H26" s="763">
        <f>SUM('O4 Summary by Class &amp; Accounts'!I60:I73)+SUM('O4 Summary by Class &amp; Accounts'!I74:I76)+SUM('O4 Summary by Class &amp; Accounts'!I77) +SUM('O4 Summary by Class &amp; Accounts'!I79:I80)</f>
        <v>0</v>
      </c>
      <c r="I26" s="763">
        <f>SUM('O4 Summary by Class &amp; Accounts'!J60:J73)+SUM('O4 Summary by Class &amp; Accounts'!J74:J76)+SUM('O4 Summary by Class &amp; Accounts'!J77) +SUM('O4 Summary by Class &amp; Accounts'!J79:J80)</f>
        <v>0</v>
      </c>
      <c r="J26" s="763">
        <f>SUM('O4 Summary by Class &amp; Accounts'!K60:K73)+SUM('O4 Summary by Class &amp; Accounts'!K74:K76)+SUM('O4 Summary by Class &amp; Accounts'!K77) +SUM('O4 Summary by Class &amp; Accounts'!K79:K80)</f>
        <v>22689.03470586324</v>
      </c>
      <c r="K26" s="763">
        <f>SUM('O4 Summary by Class &amp; Accounts'!L60:L73)+SUM('O4 Summary by Class &amp; Accounts'!L74:L76)+SUM('O4 Summary by Class &amp; Accounts'!L77) +SUM('O4 Summary by Class &amp; Accounts'!L79:L80)</f>
        <v>0</v>
      </c>
      <c r="L26" s="763">
        <f>SUM('O4 Summary by Class &amp; Accounts'!M60:M73)+SUM('O4 Summary by Class &amp; Accounts'!M74:M76)+SUM('O4 Summary by Class &amp; Accounts'!M77) +SUM('O4 Summary by Class &amp; Accounts'!M79:M80)</f>
        <v>1977.5440269813605</v>
      </c>
      <c r="M26" s="763">
        <f>SUM('O4 Summary by Class &amp; Accounts'!N60:N73)+SUM('O4 Summary by Class &amp; Accounts'!N74:N76)+SUM('O4 Summary by Class &amp; Accounts'!N77) +SUM('O4 Summary by Class &amp; Accounts'!N79:N80)</f>
        <v>0</v>
      </c>
      <c r="N26" s="763">
        <f>SUM('O4 Summary by Class &amp; Accounts'!O60:O73)+SUM('O4 Summary by Class &amp; Accounts'!O74:O76)+SUM('O4 Summary by Class &amp; Accounts'!O77) +SUM('O4 Summary by Class &amp; Accounts'!O79:O80)</f>
        <v>0</v>
      </c>
      <c r="O26" s="763">
        <f>SUM('O4 Summary by Class &amp; Accounts'!P60:P73)+SUM('O4 Summary by Class &amp; Accounts'!P74:P76)+SUM('O4 Summary by Class &amp; Accounts'!P77) +SUM('O4 Summary by Class &amp; Accounts'!P79:P80)</f>
        <v>0</v>
      </c>
      <c r="P26" s="763">
        <f>SUM('O4 Summary by Class &amp; Accounts'!Q60:Q73)+SUM('O4 Summary by Class &amp; Accounts'!Q74:Q76)+SUM('O4 Summary by Class &amp; Accounts'!Q77) +SUM('O4 Summary by Class &amp; Accounts'!Q79:Q80)</f>
        <v>0</v>
      </c>
      <c r="Q26" s="763">
        <f>SUM('O4 Summary by Class &amp; Accounts'!R60:R73)+SUM('O4 Summary by Class &amp; Accounts'!R74:R76)+SUM('O4 Summary by Class &amp; Accounts'!R77) +SUM('O4 Summary by Class &amp; Accounts'!R79:R80)</f>
        <v>0</v>
      </c>
      <c r="R26" s="763">
        <f>SUM('O4 Summary by Class &amp; Accounts'!S60:S73)+SUM('O4 Summary by Class &amp; Accounts'!S74:S76)+SUM('O4 Summary by Class &amp; Accounts'!S77) +SUM('O4 Summary by Class &amp; Accounts'!S79:S80)</f>
        <v>0</v>
      </c>
      <c r="S26" s="763">
        <f>SUM('O4 Summary by Class &amp; Accounts'!T60:T73)+SUM('O4 Summary by Class &amp; Accounts'!T74:T76)+SUM('O4 Summary by Class &amp; Accounts'!T77) +SUM('O4 Summary by Class &amp; Accounts'!T79:T80)</f>
        <v>0</v>
      </c>
      <c r="T26" s="763">
        <f>SUM('O4 Summary by Class &amp; Accounts'!U60:U73)+SUM('O4 Summary by Class &amp; Accounts'!U74:U76)+SUM('O4 Summary by Class &amp; Accounts'!U77) +SUM('O4 Summary by Class &amp; Accounts'!U79:U80)</f>
        <v>0</v>
      </c>
      <c r="U26" s="763">
        <f>SUM('O4 Summary by Class &amp; Accounts'!V60:V73)+SUM('O4 Summary by Class &amp; Accounts'!V74:V76)+SUM('O4 Summary by Class &amp; Accounts'!V77) +SUM('O4 Summary by Class &amp; Accounts'!V79:V80)</f>
        <v>0</v>
      </c>
      <c r="V26" s="763">
        <f>SUM('O4 Summary by Class &amp; Accounts'!W60:W73)+SUM('O4 Summary by Class &amp; Accounts'!W74:W76)+SUM('O4 Summary by Class &amp; Accounts'!W77) +SUM('O4 Summary by Class &amp; Accounts'!W79:W80)</f>
        <v>0</v>
      </c>
      <c r="W26" s="651">
        <f>SUM('O4 Summary by Class &amp; Accounts'!X60:X73)+SUM('O4 Summary by Class &amp; Accounts'!X74:X76)+SUM('O4 Summary by Class &amp; Accounts'!X77) +SUM('O4 Summary by Class &amp; Accounts'!X79:X80)</f>
        <v>0</v>
      </c>
      <c r="X26" s="763"/>
    </row>
    <row r="27" spans="1:24" s="650" customFormat="1" ht="12.75">
      <c r="B27" s="766" t="s">
        <v>350</v>
      </c>
      <c r="C27" s="764">
        <f>SUM(D27:W27)</f>
        <v>-1090527</v>
      </c>
      <c r="D27" s="763">
        <f>'O7 Amortization'!AW80+'O7 Amortization'!AW151+'O7 Amortization'!AW222+'O7 Amortization'!AW293</f>
        <v>-712024.93483601674</v>
      </c>
      <c r="E27" s="763">
        <f>'O7 Amortization'!AX80+'O7 Amortization'!AX151+'O7 Amortization'!AX222+'O7 Amortization'!AX293</f>
        <v>-233226.58887152182</v>
      </c>
      <c r="F27" s="763">
        <f>'O7 Amortization'!AY80+'O7 Amortization'!AY151+'O7 Amortization'!AY222+'O7 Amortization'!AY293</f>
        <v>-126455.84948267518</v>
      </c>
      <c r="G27" s="763">
        <f>'O7 Amortization'!AZ80+'O7 Amortization'!AZ151+'O7 Amortization'!AZ222+'O7 Amortization'!AZ293</f>
        <v>0</v>
      </c>
      <c r="H27" s="763">
        <f>'O7 Amortization'!BA80+'O7 Amortization'!BA151+'O7 Amortization'!BA222+'O7 Amortization'!BA293</f>
        <v>0</v>
      </c>
      <c r="I27" s="763">
        <f>'O7 Amortization'!BB80+'O7 Amortization'!BB151+'O7 Amortization'!BB222+'O7 Amortization'!BB293</f>
        <v>0</v>
      </c>
      <c r="J27" s="763">
        <f>'O7 Amortization'!BC80+'O7 Amortization'!BC151+'O7 Amortization'!BC222+'O7 Amortization'!BC293</f>
        <v>-17310.838704601938</v>
      </c>
      <c r="K27" s="763">
        <f>'O7 Amortization'!BD80+'O7 Amortization'!BD151+'O7 Amortization'!BD222+'O7 Amortization'!BD293</f>
        <v>0</v>
      </c>
      <c r="L27" s="763">
        <f>'O7 Amortization'!BE80+'O7 Amortization'!BE151+'O7 Amortization'!BE222+'O7 Amortization'!BE293</f>
        <v>-1508.7881051844367</v>
      </c>
      <c r="M27" s="763">
        <f>'O7 Amortization'!BF80+'O7 Amortization'!BF151+'O7 Amortization'!BF222+'O7 Amortization'!BF293</f>
        <v>0</v>
      </c>
      <c r="N27" s="763">
        <f>'O7 Amortization'!BG80+'O7 Amortization'!BG151+'O7 Amortization'!BG222+'O7 Amortization'!BG293</f>
        <v>0</v>
      </c>
      <c r="O27" s="763">
        <f>'O7 Amortization'!BH80+'O7 Amortization'!BH151+'O7 Amortization'!BH222+'O7 Amortization'!BH293</f>
        <v>0</v>
      </c>
      <c r="P27" s="763">
        <f>'O7 Amortization'!BI80+'O7 Amortization'!BI151+'O7 Amortization'!BI222+'O7 Amortization'!BI293</f>
        <v>0</v>
      </c>
      <c r="Q27" s="763">
        <f>'O7 Amortization'!BJ80+'O7 Amortization'!BJ151+'O7 Amortization'!BJ222+'O7 Amortization'!BJ293</f>
        <v>0</v>
      </c>
      <c r="R27" s="763">
        <f>'O7 Amortization'!BK80+'O7 Amortization'!BK151+'O7 Amortization'!BK222+'O7 Amortization'!BK293</f>
        <v>0</v>
      </c>
      <c r="S27" s="763">
        <f>'O7 Amortization'!BL80+'O7 Amortization'!BL151+'O7 Amortization'!BL222+'O7 Amortization'!BL293</f>
        <v>0</v>
      </c>
      <c r="T27" s="763">
        <f>'O7 Amortization'!BM80+'O7 Amortization'!BM151+'O7 Amortization'!BM222+'O7 Amortization'!BM293</f>
        <v>0</v>
      </c>
      <c r="U27" s="763">
        <f>'O7 Amortization'!BN80+'O7 Amortization'!BN151+'O7 Amortization'!BN222+'O7 Amortization'!BN293</f>
        <v>0</v>
      </c>
      <c r="V27" s="763">
        <f>'O7 Amortization'!BO80+'O7 Amortization'!BO151+'O7 Amortization'!BO222+'O7 Amortization'!BO293</f>
        <v>0</v>
      </c>
      <c r="W27" s="651">
        <f>'O7 Amortization'!BP80+'O7 Amortization'!BP151+'O7 Amortization'!BP222+'O7 Amortization'!BP293</f>
        <v>0</v>
      </c>
      <c r="X27" s="763"/>
    </row>
    <row r="28" spans="1:24" s="650" customFormat="1" ht="12.75">
      <c r="B28" s="766" t="s">
        <v>351</v>
      </c>
      <c r="C28" s="764">
        <f>SUM(D28:W28)</f>
        <v>338809.00000000012</v>
      </c>
      <c r="D28" s="763">
        <f>D26+D27</f>
        <v>221214.56520274701</v>
      </c>
      <c r="E28" s="763">
        <f t="shared" ref="E28:W28" si="6">E26+E27</f>
        <v>72459.707415746176</v>
      </c>
      <c r="F28" s="763">
        <f t="shared" si="6"/>
        <v>39287.775458448756</v>
      </c>
      <c r="G28" s="763">
        <f t="shared" si="6"/>
        <v>0</v>
      </c>
      <c r="H28" s="763">
        <f t="shared" si="6"/>
        <v>0</v>
      </c>
      <c r="I28" s="763">
        <f t="shared" si="6"/>
        <v>0</v>
      </c>
      <c r="J28" s="763">
        <f t="shared" si="6"/>
        <v>5378.1960012613017</v>
      </c>
      <c r="K28" s="763">
        <f t="shared" si="6"/>
        <v>0</v>
      </c>
      <c r="L28" s="763">
        <f t="shared" si="6"/>
        <v>468.75592179692376</v>
      </c>
      <c r="M28" s="763">
        <f t="shared" si="6"/>
        <v>0</v>
      </c>
      <c r="N28" s="763">
        <f t="shared" si="6"/>
        <v>0</v>
      </c>
      <c r="O28" s="763">
        <f t="shared" si="6"/>
        <v>0</v>
      </c>
      <c r="P28" s="763">
        <f t="shared" si="6"/>
        <v>0</v>
      </c>
      <c r="Q28" s="763">
        <f t="shared" si="6"/>
        <v>0</v>
      </c>
      <c r="R28" s="763">
        <f t="shared" si="6"/>
        <v>0</v>
      </c>
      <c r="S28" s="763">
        <f t="shared" si="6"/>
        <v>0</v>
      </c>
      <c r="T28" s="763">
        <f t="shared" si="6"/>
        <v>0</v>
      </c>
      <c r="U28" s="763">
        <f t="shared" si="6"/>
        <v>0</v>
      </c>
      <c r="V28" s="763">
        <f t="shared" si="6"/>
        <v>0</v>
      </c>
      <c r="W28" s="651">
        <f t="shared" si="6"/>
        <v>0</v>
      </c>
      <c r="X28" s="763"/>
    </row>
    <row r="29" spans="1:24" s="650" customFormat="1" ht="12.75">
      <c r="B29" s="766"/>
      <c r="C29" s="764"/>
      <c r="D29" s="763"/>
      <c r="E29" s="763"/>
      <c r="F29" s="763"/>
      <c r="G29" s="763"/>
      <c r="H29" s="763"/>
      <c r="I29" s="763"/>
      <c r="J29" s="763"/>
      <c r="K29" s="763"/>
      <c r="L29" s="763"/>
      <c r="M29" s="763"/>
      <c r="N29" s="763"/>
      <c r="O29" s="763"/>
      <c r="P29" s="763"/>
      <c r="Q29" s="763"/>
      <c r="R29" s="763"/>
      <c r="S29" s="763"/>
      <c r="T29" s="763"/>
      <c r="U29" s="763"/>
      <c r="V29" s="763"/>
      <c r="W29" s="651"/>
      <c r="X29" s="763"/>
    </row>
    <row r="30" spans="1:24" s="650" customFormat="1" ht="12.75">
      <c r="B30" s="766" t="s">
        <v>352</v>
      </c>
      <c r="C30" s="764">
        <f>SUM(D30:W30)</f>
        <v>39129</v>
      </c>
      <c r="D30" s="763">
        <f>'O7 Amortization'!AW367+'O7 Amortization'!AW439+'O7 Amortization'!AW512+'O7 Amortization'!AW585</f>
        <v>25548.036568740157</v>
      </c>
      <c r="E30" s="763">
        <f>'O7 Amortization'!AX367+'O7 Amortization'!AX439+'O7 Amortization'!AX512+'O7 Amortization'!AX585</f>
        <v>8368.3606145962221</v>
      </c>
      <c r="F30" s="763">
        <f>'O7 Amortization'!AY367+'O7 Amortization'!AY439+'O7 Amortization'!AY512+'O7 Amortization'!AY585</f>
        <v>4537.3392262709658</v>
      </c>
      <c r="G30" s="763">
        <f>'O7 Amortization'!AZ367+'O7 Amortization'!AZ439+'O7 Amortization'!AZ512+'O7 Amortization'!AZ585</f>
        <v>0</v>
      </c>
      <c r="H30" s="763">
        <f>'O7 Amortization'!BA367+'O7 Amortization'!BA439+'O7 Amortization'!BA512+'O7 Amortization'!BA585</f>
        <v>0</v>
      </c>
      <c r="I30" s="763">
        <f>'O7 Amortization'!BB367+'O7 Amortization'!BB439+'O7 Amortization'!BB512+'O7 Amortization'!BB585</f>
        <v>0</v>
      </c>
      <c r="J30" s="763">
        <f>'O7 Amortization'!BC367+'O7 Amortization'!BC439+'O7 Amortization'!BC512+'O7 Amortization'!BC585</f>
        <v>621.12704011213782</v>
      </c>
      <c r="K30" s="763">
        <f>'O7 Amortization'!BD367+'O7 Amortization'!BD439+'O7 Amortization'!BD512+'O7 Amortization'!BD585</f>
        <v>0</v>
      </c>
      <c r="L30" s="763">
        <f>'O7 Amortization'!BE367+'O7 Amortization'!BE439+'O7 Amortization'!BE512+'O7 Amortization'!BE585</f>
        <v>54.136550280517426</v>
      </c>
      <c r="M30" s="763">
        <f>'O7 Amortization'!BF367+'O7 Amortization'!BF439+'O7 Amortization'!BF512+'O7 Amortization'!BF585</f>
        <v>0</v>
      </c>
      <c r="N30" s="763">
        <f>'O7 Amortization'!BG367+'O7 Amortization'!BG439+'O7 Amortization'!BG512+'O7 Amortization'!BG585</f>
        <v>0</v>
      </c>
      <c r="O30" s="763">
        <f>'O7 Amortization'!BH367+'O7 Amortization'!BH439+'O7 Amortization'!BH512+'O7 Amortization'!BH585</f>
        <v>0</v>
      </c>
      <c r="P30" s="763">
        <f>'O7 Amortization'!BI367+'O7 Amortization'!BI439+'O7 Amortization'!BI512+'O7 Amortization'!BI585</f>
        <v>0</v>
      </c>
      <c r="Q30" s="763">
        <f>'O7 Amortization'!BJ367+'O7 Amortization'!BJ439+'O7 Amortization'!BJ512+'O7 Amortization'!BJ585</f>
        <v>0</v>
      </c>
      <c r="R30" s="763">
        <f>'O7 Amortization'!BK367+'O7 Amortization'!BK439+'O7 Amortization'!BK512+'O7 Amortization'!BK585</f>
        <v>0</v>
      </c>
      <c r="S30" s="763">
        <f>'O7 Amortization'!BL367+'O7 Amortization'!BL439+'O7 Amortization'!BL512+'O7 Amortization'!BL585</f>
        <v>0</v>
      </c>
      <c r="T30" s="763">
        <f>'O7 Amortization'!BM367+'O7 Amortization'!BM439+'O7 Amortization'!BM512+'O7 Amortization'!BM585</f>
        <v>0</v>
      </c>
      <c r="U30" s="763">
        <f>'O7 Amortization'!BN367+'O7 Amortization'!BN439+'O7 Amortization'!BN512+'O7 Amortization'!BN585</f>
        <v>0</v>
      </c>
      <c r="V30" s="763">
        <f>'O7 Amortization'!BO367+'O7 Amortization'!BO439+'O7 Amortization'!BO512+'O7 Amortization'!BO585</f>
        <v>0</v>
      </c>
      <c r="W30" s="651">
        <f>'O7 Amortization'!BP367+'O7 Amortization'!BP439+'O7 Amortization'!BP512+'O7 Amortization'!BP585</f>
        <v>0</v>
      </c>
      <c r="X30" s="763"/>
    </row>
    <row r="31" spans="1:24" s="650" customFormat="1" ht="12.75">
      <c r="B31" s="766"/>
      <c r="C31" s="764"/>
      <c r="D31" s="763"/>
      <c r="E31" s="763"/>
      <c r="F31" s="763"/>
      <c r="G31" s="763"/>
      <c r="H31" s="763"/>
      <c r="I31" s="763"/>
      <c r="J31" s="763"/>
      <c r="K31" s="763"/>
      <c r="L31" s="763"/>
      <c r="M31" s="763"/>
      <c r="N31" s="763"/>
      <c r="O31" s="763"/>
      <c r="P31" s="763"/>
      <c r="Q31" s="763"/>
      <c r="R31" s="763"/>
      <c r="S31" s="763"/>
      <c r="T31" s="763"/>
      <c r="U31" s="763"/>
      <c r="V31" s="763"/>
      <c r="W31" s="651"/>
      <c r="X31" s="763"/>
    </row>
    <row r="32" spans="1:24" s="650" customFormat="1" ht="12.75">
      <c r="B32" s="877" t="s">
        <v>1210</v>
      </c>
      <c r="C32" s="885">
        <f>SUM(D32:W32)</f>
        <v>3330073.7800099975</v>
      </c>
      <c r="D32" s="886">
        <f>'O6 Source Data for E2'!D102</f>
        <v>2174265.8056249376</v>
      </c>
      <c r="E32" s="886">
        <f>'O6 Source Data for E2'!E102</f>
        <v>712189.38036584714</v>
      </c>
      <c r="F32" s="886">
        <f>'O6 Source Data for E2'!F102</f>
        <v>386150.28210319183</v>
      </c>
      <c r="G32" s="886">
        <f>'O6 Source Data for E2'!G102</f>
        <v>0</v>
      </c>
      <c r="H32" s="886">
        <f>'O6 Source Data for E2'!H102</f>
        <v>0</v>
      </c>
      <c r="I32" s="886">
        <f>'O6 Source Data for E2'!I102</f>
        <v>0</v>
      </c>
      <c r="J32" s="886">
        <f>'O6 Source Data for E2'!J102</f>
        <v>52861.020479251907</v>
      </c>
      <c r="K32" s="886">
        <f>'O6 Source Data for E2'!K102</f>
        <v>0</v>
      </c>
      <c r="L32" s="886">
        <f>'O6 Source Data for E2'!L102</f>
        <v>4607.2914367692501</v>
      </c>
      <c r="M32" s="886">
        <f>'O6 Source Data for E2'!M102</f>
        <v>0</v>
      </c>
      <c r="N32" s="886">
        <f>'O6 Source Data for E2'!N102</f>
        <v>0</v>
      </c>
      <c r="O32" s="886">
        <f>'O6 Source Data for E2'!O102</f>
        <v>0</v>
      </c>
      <c r="P32" s="886">
        <f>'O6 Source Data for E2'!P102</f>
        <v>0</v>
      </c>
      <c r="Q32" s="886">
        <f>'O6 Source Data for E2'!Q102</f>
        <v>0</v>
      </c>
      <c r="R32" s="886">
        <f>'O6 Source Data for E2'!R102</f>
        <v>0</v>
      </c>
      <c r="S32" s="886">
        <f>'O6 Source Data for E2'!S102</f>
        <v>0</v>
      </c>
      <c r="T32" s="886">
        <f>'O6 Source Data for E2'!T102</f>
        <v>0</v>
      </c>
      <c r="U32" s="886">
        <f>'O6 Source Data for E2'!U102</f>
        <v>0</v>
      </c>
      <c r="V32" s="886">
        <f>'O6 Source Data for E2'!V102</f>
        <v>0</v>
      </c>
      <c r="W32" s="887">
        <f>'O6 Source Data for E2'!W102</f>
        <v>0</v>
      </c>
      <c r="X32" s="763"/>
    </row>
    <row r="33" spans="1:24" s="650" customFormat="1" ht="12.75">
      <c r="B33" s="766"/>
      <c r="C33" s="764"/>
      <c r="D33" s="763"/>
      <c r="E33" s="763"/>
      <c r="F33" s="763"/>
      <c r="G33" s="763"/>
      <c r="H33" s="763"/>
      <c r="I33" s="763"/>
      <c r="J33" s="763"/>
      <c r="K33" s="763"/>
      <c r="L33" s="763"/>
      <c r="M33" s="763"/>
      <c r="N33" s="763"/>
      <c r="O33" s="763"/>
      <c r="P33" s="763"/>
      <c r="Q33" s="763"/>
      <c r="R33" s="763"/>
      <c r="S33" s="763"/>
      <c r="T33" s="763"/>
      <c r="U33" s="763"/>
      <c r="V33" s="763"/>
      <c r="W33" s="651"/>
      <c r="X33" s="763"/>
    </row>
    <row r="34" spans="1:24" s="650" customFormat="1" ht="12.75">
      <c r="B34" s="877" t="s">
        <v>358</v>
      </c>
      <c r="C34" s="885">
        <f>SUM(D34:W34)</f>
        <v>714650.00000000023</v>
      </c>
      <c r="D34" s="886">
        <f>SUM('O4 Summary by Class &amp; Accounts'!E174:E199) + 'O4 Summary by Class &amp; Accounts'!E208+ SUM('O4 Summary by Class &amp; Accounts'!E210:E213)</f>
        <v>493860.58554678172</v>
      </c>
      <c r="E34" s="886">
        <f>SUM('O4 Summary by Class &amp; Accounts'!F174:F199) + 'O4 Summary by Class &amp; Accounts'!F208+ SUM('O4 Summary by Class &amp; Accounts'!F210:F213)</f>
        <v>131892.5904138906</v>
      </c>
      <c r="F34" s="886">
        <f>SUM('O4 Summary by Class &amp; Accounts'!G174:G199) + 'O4 Summary by Class &amp; Accounts'!G208+ SUM('O4 Summary by Class &amp; Accounts'!G210:G213)</f>
        <v>78550.992894295006</v>
      </c>
      <c r="G34" s="886">
        <f>SUM('O4 Summary by Class &amp; Accounts'!H174:H199) + 'O4 Summary by Class &amp; Accounts'!H208+ SUM('O4 Summary by Class &amp; Accounts'!H210:H213)</f>
        <v>0</v>
      </c>
      <c r="H34" s="886">
        <f>SUM('O4 Summary by Class &amp; Accounts'!I174:I199) + 'O4 Summary by Class &amp; Accounts'!I208+ SUM('O4 Summary by Class &amp; Accounts'!I210:I213)</f>
        <v>0</v>
      </c>
      <c r="I34" s="886">
        <f>SUM('O4 Summary by Class &amp; Accounts'!J174:J199) + 'O4 Summary by Class &amp; Accounts'!J208+ SUM('O4 Summary by Class &amp; Accounts'!J210:J213)</f>
        <v>0</v>
      </c>
      <c r="J34" s="886">
        <f>SUM('O4 Summary by Class &amp; Accounts'!K174:K199) + 'O4 Summary by Class &amp; Accounts'!K208+ SUM('O4 Summary by Class &amp; Accounts'!K210:K213)</f>
        <v>9321.4496237099593</v>
      </c>
      <c r="K34" s="886">
        <f>SUM('O4 Summary by Class &amp; Accounts'!L174:L199) + 'O4 Summary by Class &amp; Accounts'!L208+ SUM('O4 Summary by Class &amp; Accounts'!L210:L213)</f>
        <v>0</v>
      </c>
      <c r="L34" s="886">
        <f>SUM('O4 Summary by Class &amp; Accounts'!M174:M199) + 'O4 Summary by Class &amp; Accounts'!M208+ SUM('O4 Summary by Class &amp; Accounts'!M210:M213)</f>
        <v>1024.381521322927</v>
      </c>
      <c r="M34" s="886">
        <f>SUM('O4 Summary by Class &amp; Accounts'!N174:N199) + 'O4 Summary by Class &amp; Accounts'!N208+ SUM('O4 Summary by Class &amp; Accounts'!N210:N213)</f>
        <v>0</v>
      </c>
      <c r="N34" s="886">
        <f>SUM('O4 Summary by Class &amp; Accounts'!O174:O199) + 'O4 Summary by Class &amp; Accounts'!O208+ SUM('O4 Summary by Class &amp; Accounts'!O210:O213)</f>
        <v>0</v>
      </c>
      <c r="O34" s="886">
        <f>SUM('O4 Summary by Class &amp; Accounts'!P174:P199) + 'O4 Summary by Class &amp; Accounts'!P208+ SUM('O4 Summary by Class &amp; Accounts'!P210:P213)</f>
        <v>0</v>
      </c>
      <c r="P34" s="886">
        <f>SUM('O4 Summary by Class &amp; Accounts'!Q174:Q199) + 'O4 Summary by Class &amp; Accounts'!Q208+ SUM('O4 Summary by Class &amp; Accounts'!Q210:Q213)</f>
        <v>0</v>
      </c>
      <c r="Q34" s="886">
        <f>SUM('O4 Summary by Class &amp; Accounts'!R174:R199) + 'O4 Summary by Class &amp; Accounts'!R208+ SUM('O4 Summary by Class &amp; Accounts'!R210:R213)</f>
        <v>0</v>
      </c>
      <c r="R34" s="886">
        <f>SUM('O4 Summary by Class &amp; Accounts'!S174:S199) + 'O4 Summary by Class &amp; Accounts'!S208+ SUM('O4 Summary by Class &amp; Accounts'!S210:S213)</f>
        <v>0</v>
      </c>
      <c r="S34" s="886">
        <f>SUM('O4 Summary by Class &amp; Accounts'!T174:T199) + 'O4 Summary by Class &amp; Accounts'!T208+ SUM('O4 Summary by Class &amp; Accounts'!T210:T213)</f>
        <v>0</v>
      </c>
      <c r="T34" s="886">
        <f>SUM('O4 Summary by Class &amp; Accounts'!U174:U199) + 'O4 Summary by Class &amp; Accounts'!U208+ SUM('O4 Summary by Class &amp; Accounts'!U210:U213)</f>
        <v>0</v>
      </c>
      <c r="U34" s="886">
        <f>SUM('O4 Summary by Class &amp; Accounts'!V174:V199) + 'O4 Summary by Class &amp; Accounts'!V208+ SUM('O4 Summary by Class &amp; Accounts'!V210:V213)</f>
        <v>0</v>
      </c>
      <c r="V34" s="886">
        <f>SUM('O4 Summary by Class &amp; Accounts'!W174:W199) + 'O4 Summary by Class &amp; Accounts'!W208+ SUM('O4 Summary by Class &amp; Accounts'!W210:W213)</f>
        <v>0</v>
      </c>
      <c r="W34" s="887">
        <f>SUM('O4 Summary by Class &amp; Accounts'!X174:X199) + 'O4 Summary by Class &amp; Accounts'!X208+ SUM('O4 Summary by Class &amp; Accounts'!X210:X213)</f>
        <v>0</v>
      </c>
      <c r="X34" s="763"/>
    </row>
    <row r="35" spans="1:24" s="650" customFormat="1" ht="12.75">
      <c r="B35" s="766"/>
      <c r="C35" s="764"/>
      <c r="D35" s="763"/>
      <c r="E35" s="763"/>
      <c r="F35" s="763"/>
      <c r="G35" s="763"/>
      <c r="H35" s="763"/>
      <c r="I35" s="763"/>
      <c r="J35" s="763"/>
      <c r="K35" s="763"/>
      <c r="L35" s="763"/>
      <c r="M35" s="763"/>
      <c r="N35" s="763"/>
      <c r="O35" s="763"/>
      <c r="P35" s="763"/>
      <c r="Q35" s="763"/>
      <c r="R35" s="763"/>
      <c r="S35" s="763"/>
      <c r="T35" s="763"/>
      <c r="U35" s="763"/>
      <c r="V35" s="763"/>
      <c r="W35" s="651"/>
      <c r="X35" s="763"/>
    </row>
    <row r="36" spans="1:24" s="650" customFormat="1" ht="12.75">
      <c r="B36" s="877" t="s">
        <v>353</v>
      </c>
      <c r="C36" s="885">
        <f>SUM(D36:W36)</f>
        <v>942999.99999999988</v>
      </c>
      <c r="D36" s="886">
        <f>'O6 Source Data for E2'!D163</f>
        <v>653260.05891478783</v>
      </c>
      <c r="E36" s="886">
        <f>'O6 Source Data for E2'!E163</f>
        <v>172807.8551745583</v>
      </c>
      <c r="F36" s="886">
        <f>'O6 Source Data for E2'!F163</f>
        <v>103396.9769270156</v>
      </c>
      <c r="G36" s="886">
        <f>'O6 Source Data for E2'!G163</f>
        <v>0</v>
      </c>
      <c r="H36" s="886">
        <f>'O6 Source Data for E2'!H163</f>
        <v>0</v>
      </c>
      <c r="I36" s="886">
        <f>'O6 Source Data for E2'!I163</f>
        <v>0</v>
      </c>
      <c r="J36" s="886">
        <f>'O6 Source Data for E2'!J163</f>
        <v>12181.320826180206</v>
      </c>
      <c r="K36" s="886">
        <f>'O6 Source Data for E2'!K163</f>
        <v>0</v>
      </c>
      <c r="L36" s="886">
        <f>'O6 Source Data for E2'!L163</f>
        <v>1353.7881574580611</v>
      </c>
      <c r="M36" s="886">
        <f>'O6 Source Data for E2'!M163</f>
        <v>0</v>
      </c>
      <c r="N36" s="886">
        <f>'O6 Source Data for E2'!N163</f>
        <v>0</v>
      </c>
      <c r="O36" s="886">
        <f>'O6 Source Data for E2'!O163</f>
        <v>0</v>
      </c>
      <c r="P36" s="886">
        <f>'O6 Source Data for E2'!P163</f>
        <v>0</v>
      </c>
      <c r="Q36" s="886">
        <f>'O6 Source Data for E2'!Q163</f>
        <v>0</v>
      </c>
      <c r="R36" s="886">
        <f>'O6 Source Data for E2'!R163</f>
        <v>0</v>
      </c>
      <c r="S36" s="886">
        <f>'O6 Source Data for E2'!S163</f>
        <v>0</v>
      </c>
      <c r="T36" s="886">
        <f>'O6 Source Data for E2'!T163</f>
        <v>0</v>
      </c>
      <c r="U36" s="886">
        <f>'O6 Source Data for E2'!U163</f>
        <v>0</v>
      </c>
      <c r="V36" s="886">
        <f>'O6 Source Data for E2'!V163</f>
        <v>0</v>
      </c>
      <c r="W36" s="887">
        <f>'O6 Source Data for E2'!W163</f>
        <v>0</v>
      </c>
      <c r="X36" s="763"/>
    </row>
    <row r="37" spans="1:24" s="650" customFormat="1" ht="12.75">
      <c r="B37" s="766"/>
      <c r="C37" s="764"/>
      <c r="D37" s="763"/>
      <c r="E37" s="763"/>
      <c r="F37" s="763"/>
      <c r="G37" s="763"/>
      <c r="H37" s="763"/>
      <c r="I37" s="763"/>
      <c r="J37" s="763"/>
      <c r="K37" s="763"/>
      <c r="L37" s="763"/>
      <c r="M37" s="763"/>
      <c r="N37" s="763"/>
      <c r="O37" s="763"/>
      <c r="P37" s="763"/>
      <c r="Q37" s="763"/>
      <c r="R37" s="763"/>
      <c r="S37" s="763"/>
      <c r="T37" s="763"/>
      <c r="U37" s="763"/>
      <c r="V37" s="763"/>
      <c r="W37" s="651"/>
      <c r="X37" s="763"/>
    </row>
    <row r="38" spans="1:24" s="650" customFormat="1" ht="12.75">
      <c r="B38" s="766" t="s">
        <v>730</v>
      </c>
      <c r="C38" s="764"/>
      <c r="D38" s="763"/>
      <c r="E38" s="763"/>
      <c r="F38" s="763"/>
      <c r="G38" s="763"/>
      <c r="H38" s="763"/>
      <c r="I38" s="763"/>
      <c r="J38" s="763"/>
      <c r="K38" s="763"/>
      <c r="L38" s="763"/>
      <c r="M38" s="763"/>
      <c r="N38" s="763"/>
      <c r="O38" s="763"/>
      <c r="P38" s="763"/>
      <c r="Q38" s="763"/>
      <c r="R38" s="763"/>
      <c r="S38" s="763"/>
      <c r="T38" s="763"/>
      <c r="U38" s="763"/>
      <c r="V38" s="763"/>
      <c r="W38" s="651"/>
      <c r="X38" s="763"/>
    </row>
    <row r="39" spans="1:24" s="650" customFormat="1" ht="12.75">
      <c r="A39" s="800"/>
      <c r="B39" s="759" t="s">
        <v>726</v>
      </c>
      <c r="C39" s="764">
        <f>SUM(D39:W39)</f>
        <v>1710390.3959999999</v>
      </c>
      <c r="D39" s="763">
        <f>'O4 Summary by Class &amp; Accounts'!E43</f>
        <v>1066844.0045757079</v>
      </c>
      <c r="E39" s="763">
        <f>'O4 Summary by Class &amp; Accounts'!F43</f>
        <v>330930.74161367439</v>
      </c>
      <c r="F39" s="763">
        <f>'O4 Summary by Class &amp; Accounts'!G43</f>
        <v>275603.02934158547</v>
      </c>
      <c r="G39" s="763">
        <f>'O4 Summary by Class &amp; Accounts'!H43</f>
        <v>0</v>
      </c>
      <c r="H39" s="763">
        <f>'O4 Summary by Class &amp; Accounts'!I43</f>
        <v>0</v>
      </c>
      <c r="I39" s="763">
        <f>'O4 Summary by Class &amp; Accounts'!J43</f>
        <v>0</v>
      </c>
      <c r="J39" s="763">
        <f>'O4 Summary by Class &amp; Accounts'!K43</f>
        <v>34354.699797729911</v>
      </c>
      <c r="K39" s="763">
        <f>'O4 Summary by Class &amp; Accounts'!L43</f>
        <v>0</v>
      </c>
      <c r="L39" s="763">
        <f>'O4 Summary by Class &amp; Accounts'!M43</f>
        <v>2657.9206713022327</v>
      </c>
      <c r="M39" s="763">
        <f>'O4 Summary by Class &amp; Accounts'!N43</f>
        <v>0</v>
      </c>
      <c r="N39" s="763">
        <f>'O4 Summary by Class &amp; Accounts'!O43</f>
        <v>0</v>
      </c>
      <c r="O39" s="763">
        <f>'O4 Summary by Class &amp; Accounts'!P43</f>
        <v>0</v>
      </c>
      <c r="P39" s="763">
        <f>'O4 Summary by Class &amp; Accounts'!Q43</f>
        <v>0</v>
      </c>
      <c r="Q39" s="763">
        <f>'O4 Summary by Class &amp; Accounts'!R43</f>
        <v>0</v>
      </c>
      <c r="R39" s="763">
        <f>'O4 Summary by Class &amp; Accounts'!S43</f>
        <v>0</v>
      </c>
      <c r="S39" s="763">
        <f>'O4 Summary by Class &amp; Accounts'!T43</f>
        <v>0</v>
      </c>
      <c r="T39" s="763">
        <f>'O4 Summary by Class &amp; Accounts'!U43</f>
        <v>0</v>
      </c>
      <c r="U39" s="763">
        <f>'O4 Summary by Class &amp; Accounts'!V43</f>
        <v>0</v>
      </c>
      <c r="V39" s="763">
        <f>'O4 Summary by Class &amp; Accounts'!W43</f>
        <v>0</v>
      </c>
      <c r="W39" s="651">
        <f>'O4 Summary by Class &amp; Accounts'!X43</f>
        <v>0</v>
      </c>
      <c r="X39" s="763"/>
    </row>
    <row r="40" spans="1:24" s="650" customFormat="1" ht="12.75">
      <c r="A40" s="765"/>
      <c r="B40" s="759" t="s">
        <v>727</v>
      </c>
      <c r="C40" s="764">
        <f t="shared" ref="C40:C49" si="7">SUM(D40:W40)</f>
        <v>1568732.55</v>
      </c>
      <c r="D40" s="763">
        <f>'O4 Summary by Class &amp; Accounts'!E47</f>
        <v>978485.9174047081</v>
      </c>
      <c r="E40" s="763">
        <f>'O4 Summary by Class &amp; Accounts'!F47</f>
        <v>303522.41650742444</v>
      </c>
      <c r="F40" s="763">
        <f>'O4 Summary by Class &amp; Accounts'!G47</f>
        <v>252777.05254768647</v>
      </c>
      <c r="G40" s="763">
        <f>'O4 Summary by Class &amp; Accounts'!H47</f>
        <v>0</v>
      </c>
      <c r="H40" s="763">
        <f>'O4 Summary by Class &amp; Accounts'!I47</f>
        <v>0</v>
      </c>
      <c r="I40" s="763">
        <f>'O4 Summary by Class &amp; Accounts'!J47</f>
        <v>0</v>
      </c>
      <c r="J40" s="763">
        <f>'O4 Summary by Class &amp; Accounts'!K47</f>
        <v>31509.377007854364</v>
      </c>
      <c r="K40" s="763">
        <f>'O4 Summary by Class &amp; Accounts'!L47</f>
        <v>0</v>
      </c>
      <c r="L40" s="763">
        <f>'O4 Summary by Class &amp; Accounts'!M47</f>
        <v>2437.7865323266606</v>
      </c>
      <c r="M40" s="763">
        <f>'O4 Summary by Class &amp; Accounts'!N47</f>
        <v>0</v>
      </c>
      <c r="N40" s="763">
        <f>'O4 Summary by Class &amp; Accounts'!O47</f>
        <v>0</v>
      </c>
      <c r="O40" s="763">
        <f>'O4 Summary by Class &amp; Accounts'!P47</f>
        <v>0</v>
      </c>
      <c r="P40" s="763">
        <f>'O4 Summary by Class &amp; Accounts'!Q47</f>
        <v>0</v>
      </c>
      <c r="Q40" s="763">
        <f>'O4 Summary by Class &amp; Accounts'!R47</f>
        <v>0</v>
      </c>
      <c r="R40" s="763">
        <f>'O4 Summary by Class &amp; Accounts'!S47</f>
        <v>0</v>
      </c>
      <c r="S40" s="763">
        <f>'O4 Summary by Class &amp; Accounts'!T47</f>
        <v>0</v>
      </c>
      <c r="T40" s="763">
        <f>'O4 Summary by Class &amp; Accounts'!U47</f>
        <v>0</v>
      </c>
      <c r="U40" s="763">
        <f>'O4 Summary by Class &amp; Accounts'!V47</f>
        <v>0</v>
      </c>
      <c r="V40" s="763">
        <f>'O4 Summary by Class &amp; Accounts'!W47</f>
        <v>0</v>
      </c>
      <c r="W40" s="651">
        <f>'O4 Summary by Class &amp; Accounts'!X47</f>
        <v>0</v>
      </c>
      <c r="X40" s="763"/>
    </row>
    <row r="41" spans="1:24" s="650" customFormat="1" ht="12.75">
      <c r="A41" s="765"/>
      <c r="B41" s="759" t="s">
        <v>728</v>
      </c>
      <c r="C41" s="764">
        <f t="shared" si="7"/>
        <v>650173</v>
      </c>
      <c r="D41" s="763">
        <f>'O4 Summary by Class &amp; Accounts'!E51</f>
        <v>405540.84530009353</v>
      </c>
      <c r="E41" s="763">
        <f>'O4 Summary by Class &amp; Accounts'!F51</f>
        <v>125797.14758126339</v>
      </c>
      <c r="F41" s="763">
        <f>'O4 Summary by Class &amp; Accounts'!G51</f>
        <v>104765.34995470512</v>
      </c>
      <c r="G41" s="763">
        <f>'O4 Summary by Class &amp; Accounts'!H51</f>
        <v>0</v>
      </c>
      <c r="H41" s="763">
        <f>'O4 Summary by Class &amp; Accounts'!I51</f>
        <v>0</v>
      </c>
      <c r="I41" s="763">
        <f>'O4 Summary by Class &amp; Accounts'!J51</f>
        <v>0</v>
      </c>
      <c r="J41" s="763">
        <f>'O4 Summary by Class &amp; Accounts'!K51</f>
        <v>13059.298206904481</v>
      </c>
      <c r="K41" s="763">
        <f>'O4 Summary by Class &amp; Accounts'!L51</f>
        <v>0</v>
      </c>
      <c r="L41" s="763">
        <f>'O4 Summary by Class &amp; Accounts'!M51</f>
        <v>1010.3589570334482</v>
      </c>
      <c r="M41" s="763">
        <f>'O4 Summary by Class &amp; Accounts'!N51</f>
        <v>0</v>
      </c>
      <c r="N41" s="763">
        <f>'O4 Summary by Class &amp; Accounts'!O51</f>
        <v>0</v>
      </c>
      <c r="O41" s="763">
        <f>'O4 Summary by Class &amp; Accounts'!P51</f>
        <v>0</v>
      </c>
      <c r="P41" s="763">
        <f>'O4 Summary by Class &amp; Accounts'!Q51</f>
        <v>0</v>
      </c>
      <c r="Q41" s="763">
        <f>'O4 Summary by Class &amp; Accounts'!R51</f>
        <v>0</v>
      </c>
      <c r="R41" s="763">
        <f>'O4 Summary by Class &amp; Accounts'!S51</f>
        <v>0</v>
      </c>
      <c r="S41" s="763">
        <f>'O4 Summary by Class &amp; Accounts'!T51</f>
        <v>0</v>
      </c>
      <c r="T41" s="763">
        <f>'O4 Summary by Class &amp; Accounts'!U51</f>
        <v>0</v>
      </c>
      <c r="U41" s="763">
        <f>'O4 Summary by Class &amp; Accounts'!V51</f>
        <v>0</v>
      </c>
      <c r="V41" s="763">
        <f>'O4 Summary by Class &amp; Accounts'!W51</f>
        <v>0</v>
      </c>
      <c r="W41" s="651">
        <f>'O4 Summary by Class &amp; Accounts'!X51</f>
        <v>0</v>
      </c>
      <c r="X41" s="763"/>
    </row>
    <row r="42" spans="1:24" s="650" customFormat="1" ht="12.75">
      <c r="A42" s="765"/>
      <c r="B42" s="759" t="s">
        <v>729</v>
      </c>
      <c r="C42" s="764">
        <f t="shared" si="7"/>
        <v>730661.9040000001</v>
      </c>
      <c r="D42" s="763">
        <f>'O4 Summary by Class &amp; Accounts'!E55</f>
        <v>455745.23423263629</v>
      </c>
      <c r="E42" s="763">
        <f>'O4 Summary by Class &amp; Accounts'!F55</f>
        <v>141370.34815271461</v>
      </c>
      <c r="F42" s="763">
        <f>'O4 Summary by Class &amp; Accounts'!G55</f>
        <v>117734.89528345712</v>
      </c>
      <c r="G42" s="763">
        <f>'O4 Summary by Class &amp; Accounts'!H55</f>
        <v>0</v>
      </c>
      <c r="H42" s="763">
        <f>'O4 Summary by Class &amp; Accounts'!I55</f>
        <v>0</v>
      </c>
      <c r="I42" s="763">
        <f>'O4 Summary by Class &amp; Accounts'!J55</f>
        <v>0</v>
      </c>
      <c r="J42" s="763">
        <f>'O4 Summary by Class &amp; Accounts'!K55</f>
        <v>14675.988841063248</v>
      </c>
      <c r="K42" s="763">
        <f>'O4 Summary by Class &amp; Accounts'!L55</f>
        <v>0</v>
      </c>
      <c r="L42" s="763">
        <f>'O4 Summary by Class &amp; Accounts'!M55</f>
        <v>1135.437490128802</v>
      </c>
      <c r="M42" s="763">
        <f>'O4 Summary by Class &amp; Accounts'!N55</f>
        <v>0</v>
      </c>
      <c r="N42" s="763">
        <f>'O4 Summary by Class &amp; Accounts'!O55</f>
        <v>0</v>
      </c>
      <c r="O42" s="763">
        <f>'O4 Summary by Class &amp; Accounts'!P55</f>
        <v>0</v>
      </c>
      <c r="P42" s="763">
        <f>'O4 Summary by Class &amp; Accounts'!Q55</f>
        <v>0</v>
      </c>
      <c r="Q42" s="763">
        <f>'O4 Summary by Class &amp; Accounts'!R55</f>
        <v>0</v>
      </c>
      <c r="R42" s="763">
        <f>'O4 Summary by Class &amp; Accounts'!S55</f>
        <v>0</v>
      </c>
      <c r="S42" s="763">
        <f>'O4 Summary by Class &amp; Accounts'!T55</f>
        <v>0</v>
      </c>
      <c r="T42" s="763">
        <f>'O4 Summary by Class &amp; Accounts'!U55</f>
        <v>0</v>
      </c>
      <c r="U42" s="763">
        <f>'O4 Summary by Class &amp; Accounts'!V55</f>
        <v>0</v>
      </c>
      <c r="V42" s="763">
        <f>'O4 Summary by Class &amp; Accounts'!W55</f>
        <v>0</v>
      </c>
      <c r="W42" s="651">
        <f>'O4 Summary by Class &amp; Accounts'!X55</f>
        <v>0</v>
      </c>
      <c r="X42" s="763"/>
    </row>
    <row r="43" spans="1:24" s="849" customFormat="1" ht="20.25" customHeight="1">
      <c r="A43" s="848"/>
      <c r="B43" s="888" t="s">
        <v>1469</v>
      </c>
      <c r="C43" s="882">
        <f t="shared" si="7"/>
        <v>4659957.8500000006</v>
      </c>
      <c r="D43" s="883">
        <f>SUM(D39:D42)</f>
        <v>2906616.0015131459</v>
      </c>
      <c r="E43" s="883">
        <f t="shared" ref="E43:W43" si="8">SUM(E39:E42)</f>
        <v>901620.65385507676</v>
      </c>
      <c r="F43" s="883">
        <f t="shared" si="8"/>
        <v>750880.3271274342</v>
      </c>
      <c r="G43" s="883">
        <f t="shared" si="8"/>
        <v>0</v>
      </c>
      <c r="H43" s="883">
        <f t="shared" si="8"/>
        <v>0</v>
      </c>
      <c r="I43" s="883">
        <f t="shared" si="8"/>
        <v>0</v>
      </c>
      <c r="J43" s="883">
        <f t="shared" si="8"/>
        <v>93599.363853552</v>
      </c>
      <c r="K43" s="883">
        <f t="shared" si="8"/>
        <v>0</v>
      </c>
      <c r="L43" s="883">
        <f t="shared" si="8"/>
        <v>7241.5036507911436</v>
      </c>
      <c r="M43" s="883">
        <f t="shared" si="8"/>
        <v>0</v>
      </c>
      <c r="N43" s="883">
        <f t="shared" si="8"/>
        <v>0</v>
      </c>
      <c r="O43" s="883">
        <f t="shared" si="8"/>
        <v>0</v>
      </c>
      <c r="P43" s="883">
        <f t="shared" si="8"/>
        <v>0</v>
      </c>
      <c r="Q43" s="883">
        <f t="shared" si="8"/>
        <v>0</v>
      </c>
      <c r="R43" s="883">
        <f t="shared" si="8"/>
        <v>0</v>
      </c>
      <c r="S43" s="883">
        <f t="shared" si="8"/>
        <v>0</v>
      </c>
      <c r="T43" s="883">
        <f t="shared" si="8"/>
        <v>0</v>
      </c>
      <c r="U43" s="883">
        <f t="shared" si="8"/>
        <v>0</v>
      </c>
      <c r="V43" s="883">
        <f t="shared" si="8"/>
        <v>0</v>
      </c>
      <c r="W43" s="884">
        <f t="shared" si="8"/>
        <v>0</v>
      </c>
      <c r="X43" s="166"/>
    </row>
    <row r="44" spans="1:24" s="650" customFormat="1" ht="18.75" customHeight="1">
      <c r="A44" s="765"/>
      <c r="B44" s="766" t="s">
        <v>733</v>
      </c>
      <c r="C44" s="764"/>
      <c r="D44" s="763"/>
      <c r="E44" s="763"/>
      <c r="F44" s="763"/>
      <c r="G44" s="763"/>
      <c r="H44" s="763"/>
      <c r="I44" s="763"/>
      <c r="J44" s="763"/>
      <c r="K44" s="763"/>
      <c r="L44" s="763"/>
      <c r="M44" s="763"/>
      <c r="N44" s="763"/>
      <c r="O44" s="763"/>
      <c r="P44" s="763"/>
      <c r="Q44" s="763"/>
      <c r="R44" s="763"/>
      <c r="S44" s="763"/>
      <c r="T44" s="763"/>
      <c r="U44" s="763"/>
      <c r="V44" s="763"/>
      <c r="W44" s="651"/>
      <c r="X44" s="763"/>
    </row>
    <row r="45" spans="1:24" s="650" customFormat="1" ht="12.75">
      <c r="A45" s="765"/>
      <c r="B45" s="759" t="s">
        <v>726</v>
      </c>
      <c r="C45" s="764">
        <f t="shared" si="7"/>
        <v>-1894119.9419999998</v>
      </c>
      <c r="D45" s="666">
        <f>IF(ISERROR('O7 Amortization'!G41+'O7 Amortization'!G111+'O7 Amortization'!G182+'O7 Amortization'!G253 + 'O7 Amortization'!AB41+'O7 Amortization'!AB111+'O7 Amortization'!AB182+'O7 Amortization'!AB253), "-",'O7 Amortization'!G41+'O7 Amortization'!G111+'O7 Amortization'!G182+'O7 Amortization'!G253 + 'O7 Amortization'!AB41+'O7 Amortization'!AB111+'O7 Amortization'!AB182+'O7 Amortization'!AB253)</f>
        <v>-1181444.0193278468</v>
      </c>
      <c r="E45" s="666">
        <f>IF(ISERROR('O7 Amortization'!H41+'O7 Amortization'!H111+'O7 Amortization'!H182+'O7 Amortization'!H253 + 'O7 Amortization'!AC41+'O7 Amortization'!AC111+'O7 Amortization'!AC182+'O7 Amortization'!AC253), "-",'O7 Amortization'!H41+'O7 Amortization'!H111+'O7 Amortization'!H182+'O7 Amortization'!H253 + 'O7 Amortization'!AC41+'O7 Amortization'!AC111+'O7 Amortization'!AC182+'O7 Amortization'!AC253)</f>
        <v>-366479.20765763579</v>
      </c>
      <c r="F45" s="666">
        <f>IF(ISERROR('O7 Amortization'!I41+'O7 Amortization'!I111+'O7 Amortization'!I182+'O7 Amortization'!I253 + 'O7 Amortization'!AD41+'O7 Amortization'!AD111+'O7 Amortization'!AD182+'O7 Amortization'!AD253), "-",'O7 Amortization'!I41+'O7 Amortization'!I111+'O7 Amortization'!I182+'O7 Amortization'!I253 + 'O7 Amortization'!AD41+'O7 Amortization'!AD111+'O7 Amortization'!AD182+'O7 Amortization'!AD253)</f>
        <v>-305208.21162954438</v>
      </c>
      <c r="G45" s="666">
        <f>IF(ISERROR('O7 Amortization'!J41+'O7 Amortization'!J111+'O7 Amortization'!J182+'O7 Amortization'!J253 + 'O7 Amortization'!AE41+'O7 Amortization'!AE111+'O7 Amortization'!AE182+'O7 Amortization'!AE253), "-",'O7 Amortization'!J41+'O7 Amortization'!J111+'O7 Amortization'!J182+'O7 Amortization'!J253 + 'O7 Amortization'!AE41+'O7 Amortization'!AE111+'O7 Amortization'!AE182+'O7 Amortization'!AE253)</f>
        <v>0</v>
      </c>
      <c r="H45" s="666">
        <f>IF(ISERROR('O7 Amortization'!K41+'O7 Amortization'!K111+'O7 Amortization'!K182+'O7 Amortization'!K253 + 'O7 Amortization'!AF41+'O7 Amortization'!AF111+'O7 Amortization'!AF182+'O7 Amortization'!AF253), "-",'O7 Amortization'!K41+'O7 Amortization'!K111+'O7 Amortization'!K182+'O7 Amortization'!K253 + 'O7 Amortization'!AF41+'O7 Amortization'!AF111+'O7 Amortization'!AF182+'O7 Amortization'!AF253)</f>
        <v>0</v>
      </c>
      <c r="I45" s="666">
        <f>IF(ISERROR('O7 Amortization'!L41+'O7 Amortization'!L111+'O7 Amortization'!L182+'O7 Amortization'!L253 + 'O7 Amortization'!AG41+'O7 Amortization'!AG111+'O7 Amortization'!AG182+'O7 Amortization'!AG253), "-",'O7 Amortization'!L41+'O7 Amortization'!L111+'O7 Amortization'!L182+'O7 Amortization'!L253 + 'O7 Amortization'!AG41+'O7 Amortization'!AG111+'O7 Amortization'!AG182+'O7 Amortization'!AG253)</f>
        <v>0</v>
      </c>
      <c r="J45" s="666">
        <f>IF(ISERROR('O7 Amortization'!M41+'O7 Amortization'!M111+'O7 Amortization'!M182+'O7 Amortization'!M253 + 'O7 Amortization'!AH41+'O7 Amortization'!AH111+'O7 Amortization'!AH182+'O7 Amortization'!AH253), "-",'O7 Amortization'!M41+'O7 Amortization'!M111+'O7 Amortization'!M182+'O7 Amortization'!M253 + 'O7 Amortization'!AH41+'O7 Amortization'!AH111+'O7 Amortization'!AH182+'O7 Amortization'!AH253)</f>
        <v>-38045.069792536175</v>
      </c>
      <c r="K45" s="666">
        <f>IF(ISERROR('O7 Amortization'!N41+'O7 Amortization'!N111+'O7 Amortization'!N182+'O7 Amortization'!N253 + 'O7 Amortization'!AI41+'O7 Amortization'!AI111+'O7 Amortization'!AI182+'O7 Amortization'!AI253), "-",'O7 Amortization'!N41+'O7 Amortization'!N111+'O7 Amortization'!N182+'O7 Amortization'!N253 + 'O7 Amortization'!AI41+'O7 Amortization'!AI111+'O7 Amortization'!AI182+'O7 Amortization'!AI253)</f>
        <v>0</v>
      </c>
      <c r="L45" s="666">
        <f>IF(ISERROR('O7 Amortization'!O41+'O7 Amortization'!O111+'O7 Amortization'!O182+'O7 Amortization'!O253 + 'O7 Amortization'!AJ41+'O7 Amortization'!AJ111+'O7 Amortization'!AJ182+'O7 Amortization'!AJ253), "-",'O7 Amortization'!O41+'O7 Amortization'!O111+'O7 Amortization'!O182+'O7 Amortization'!O253 + 'O7 Amortization'!AJ41+'O7 Amortization'!AJ111+'O7 Amortization'!AJ182+'O7 Amortization'!AJ253)</f>
        <v>-2943.4335924367447</v>
      </c>
      <c r="M45" s="666">
        <f>IF(ISERROR('O7 Amortization'!P41+'O7 Amortization'!P111+'O7 Amortization'!P182+'O7 Amortization'!P253 + 'O7 Amortization'!AK41+'O7 Amortization'!AK111+'O7 Amortization'!AK182+'O7 Amortization'!AK253), "-",'O7 Amortization'!P41+'O7 Amortization'!P111+'O7 Amortization'!P182+'O7 Amortization'!P253 + 'O7 Amortization'!AK41+'O7 Amortization'!AK111+'O7 Amortization'!AK182+'O7 Amortization'!AK253)</f>
        <v>0</v>
      </c>
      <c r="N45" s="666">
        <f>IF(ISERROR('O7 Amortization'!Q41+'O7 Amortization'!Q111+'O7 Amortization'!Q182+'O7 Amortization'!Q253 + 'O7 Amortization'!AL41+'O7 Amortization'!AL111+'O7 Amortization'!AL182+'O7 Amortization'!AL253), "-",'O7 Amortization'!Q41+'O7 Amortization'!Q111+'O7 Amortization'!Q182+'O7 Amortization'!Q253 + 'O7 Amortization'!AL41+'O7 Amortization'!AL111+'O7 Amortization'!AL182+'O7 Amortization'!AL253)</f>
        <v>0</v>
      </c>
      <c r="O45" s="666">
        <f>IF(ISERROR('O7 Amortization'!R41+'O7 Amortization'!R111+'O7 Amortization'!R182+'O7 Amortization'!R253 + 'O7 Amortization'!AM41+'O7 Amortization'!AM111+'O7 Amortization'!AM182+'O7 Amortization'!AM253), "-",'O7 Amortization'!R41+'O7 Amortization'!R111+'O7 Amortization'!R182+'O7 Amortization'!R253 + 'O7 Amortization'!AM41+'O7 Amortization'!AM111+'O7 Amortization'!AM182+'O7 Amortization'!AM253)</f>
        <v>0</v>
      </c>
      <c r="P45" s="666">
        <f>IF(ISERROR('O7 Amortization'!S41+'O7 Amortization'!S111+'O7 Amortization'!S182+'O7 Amortization'!S253 + 'O7 Amortization'!AN41+'O7 Amortization'!AN111+'O7 Amortization'!AN182+'O7 Amortization'!AN253), "-",'O7 Amortization'!S41+'O7 Amortization'!S111+'O7 Amortization'!S182+'O7 Amortization'!S253 + 'O7 Amortization'!AN41+'O7 Amortization'!AN111+'O7 Amortization'!AN182+'O7 Amortization'!AN253)</f>
        <v>0</v>
      </c>
      <c r="Q45" s="666">
        <f>IF(ISERROR('O7 Amortization'!T41+'O7 Amortization'!T111+'O7 Amortization'!T182+'O7 Amortization'!T253 + 'O7 Amortization'!AO41+'O7 Amortization'!AO111+'O7 Amortization'!AO182+'O7 Amortization'!AO253), "-",'O7 Amortization'!T41+'O7 Amortization'!T111+'O7 Amortization'!T182+'O7 Amortization'!T253 + 'O7 Amortization'!AO41+'O7 Amortization'!AO111+'O7 Amortization'!AO182+'O7 Amortization'!AO253)</f>
        <v>0</v>
      </c>
      <c r="R45" s="666">
        <f>IF(ISERROR('O7 Amortization'!U41+'O7 Amortization'!U111+'O7 Amortization'!U182+'O7 Amortization'!U253 + 'O7 Amortization'!AP41+'O7 Amortization'!AP111+'O7 Amortization'!AP182+'O7 Amortization'!AP253), "-",'O7 Amortization'!U41+'O7 Amortization'!U111+'O7 Amortization'!U182+'O7 Amortization'!U253 + 'O7 Amortization'!AP41+'O7 Amortization'!AP111+'O7 Amortization'!AP182+'O7 Amortization'!AP253)</f>
        <v>0</v>
      </c>
      <c r="S45" s="666">
        <f>IF(ISERROR('O7 Amortization'!V41+'O7 Amortization'!V111+'O7 Amortization'!V182+'O7 Amortization'!V253 + 'O7 Amortization'!AQ41+'O7 Amortization'!AQ111+'O7 Amortization'!AQ182+'O7 Amortization'!AQ253), "-",'O7 Amortization'!V41+'O7 Amortization'!V111+'O7 Amortization'!V182+'O7 Amortization'!V253 + 'O7 Amortization'!AQ41+'O7 Amortization'!AQ111+'O7 Amortization'!AQ182+'O7 Amortization'!AQ253)</f>
        <v>0</v>
      </c>
      <c r="T45" s="666">
        <f>IF(ISERROR('O7 Amortization'!W41+'O7 Amortization'!W111+'O7 Amortization'!W182+'O7 Amortization'!W253 + 'O7 Amortization'!AR41+'O7 Amortization'!AR111+'O7 Amortization'!AR182+'O7 Amortization'!AR253), "-",'O7 Amortization'!W41+'O7 Amortization'!W111+'O7 Amortization'!W182+'O7 Amortization'!W253 + 'O7 Amortization'!AR41+'O7 Amortization'!AR111+'O7 Amortization'!AR182+'O7 Amortization'!AR253)</f>
        <v>0</v>
      </c>
      <c r="U45" s="666">
        <f>IF(ISERROR('O7 Amortization'!X41+'O7 Amortization'!X111+'O7 Amortization'!X182+'O7 Amortization'!X253 + 'O7 Amortization'!AS41+'O7 Amortization'!AS111+'O7 Amortization'!AS182+'O7 Amortization'!AS253), "-",'O7 Amortization'!X41+'O7 Amortization'!X111+'O7 Amortization'!X182+'O7 Amortization'!X253 + 'O7 Amortization'!AS41+'O7 Amortization'!AS111+'O7 Amortization'!AS182+'O7 Amortization'!AS253)</f>
        <v>0</v>
      </c>
      <c r="V45" s="666">
        <f>IF(ISERROR('O7 Amortization'!Y41+'O7 Amortization'!Y111+'O7 Amortization'!Y182+'O7 Amortization'!Y253 + 'O7 Amortization'!AT41+'O7 Amortization'!AT111+'O7 Amortization'!AT182+'O7 Amortization'!AT253), "-",'O7 Amortization'!Y41+'O7 Amortization'!Y111+'O7 Amortization'!Y182+'O7 Amortization'!Y253 + 'O7 Amortization'!AT41+'O7 Amortization'!AT111+'O7 Amortization'!AT182+'O7 Amortization'!AT253)</f>
        <v>0</v>
      </c>
      <c r="W45" s="667">
        <f>IF(ISERROR('O7 Amortization'!Z41+'O7 Amortization'!Z111+'O7 Amortization'!Z182+'O7 Amortization'!Z253 + 'O7 Amortization'!AU41+'O7 Amortization'!AU111+'O7 Amortization'!AU182+'O7 Amortization'!AU253), "-",'O7 Amortization'!Z41+'O7 Amortization'!Z111+'O7 Amortization'!Z182+'O7 Amortization'!Z253 + 'O7 Amortization'!AU41+'O7 Amortization'!AU111+'O7 Amortization'!AU182+'O7 Amortization'!AU253)</f>
        <v>0</v>
      </c>
      <c r="X45" s="763"/>
    </row>
    <row r="46" spans="1:24" s="650" customFormat="1" ht="12.75">
      <c r="A46" s="765"/>
      <c r="B46" s="759" t="s">
        <v>727</v>
      </c>
      <c r="C46" s="764">
        <f t="shared" si="7"/>
        <v>-750345.67299999995</v>
      </c>
      <c r="D46" s="666">
        <f>IF(ISERROR('O7 Amortization'!G45+'O7 Amortization'!G115+'O7 Amortization'!G186+'O7 Amortization'!G257 + 'O7 Amortization'!AB45+'O7 Amortization'!AB115+'O7 Amortization'!AB186+'O7 Amortization'!AB257), "-", 'O7 Amortization'!G45+'O7 Amortization'!G115+'O7 Amortization'!G186+'O7 Amortization'!G257 + 'O7 Amortization'!AB45+'O7 Amortization'!AB115+'O7 Amortization'!AB186+'O7 Amortization'!AB257)</f>
        <v>-468022.84698947449</v>
      </c>
      <c r="E46" s="666">
        <f>IF(ISERROR('O7 Amortization'!H45+'O7 Amortization'!H115+'O7 Amortization'!H186+'O7 Amortization'!H257 + 'O7 Amortization'!AC45+'O7 Amortization'!AC115+'O7 Amortization'!AC186+'O7 Amortization'!AC257), "-", 'O7 Amortization'!H45+'O7 Amortization'!H115+'O7 Amortization'!H186+'O7 Amortization'!H257 + 'O7 Amortization'!AC45+'O7 Amortization'!AC115+'O7 Amortization'!AC186+'O7 Amortization'!AC257)</f>
        <v>-145178.81450528308</v>
      </c>
      <c r="F46" s="666">
        <f>IF(ISERROR('O7 Amortization'!I45+'O7 Amortization'!I115+'O7 Amortization'!I186+'O7 Amortization'!I257 + 'O7 Amortization'!AD45+'O7 Amortization'!AD115+'O7 Amortization'!AD186+'O7 Amortization'!AD257), "-", 'O7 Amortization'!I45+'O7 Amortization'!I115+'O7 Amortization'!I186+'O7 Amortization'!I257 + 'O7 Amortization'!AD45+'O7 Amortization'!AD115+'O7 Amortization'!AD186+'O7 Amortization'!AD257)</f>
        <v>-120906.63103334612</v>
      </c>
      <c r="G46" s="666">
        <f>IF(ISERROR('O7 Amortization'!J45+'O7 Amortization'!J115+'O7 Amortization'!J186+'O7 Amortization'!J257 + 'O7 Amortization'!AE45+'O7 Amortization'!AE115+'O7 Amortization'!AE186+'O7 Amortization'!AE257), "-", 'O7 Amortization'!J45+'O7 Amortization'!J115+'O7 Amortization'!J186+'O7 Amortization'!J257 + 'O7 Amortization'!AE45+'O7 Amortization'!AE115+'O7 Amortization'!AE186+'O7 Amortization'!AE257)</f>
        <v>0</v>
      </c>
      <c r="H46" s="666">
        <f>IF(ISERROR('O7 Amortization'!K45+'O7 Amortization'!K115+'O7 Amortization'!K186+'O7 Amortization'!K257 + 'O7 Amortization'!AF45+'O7 Amortization'!AF115+'O7 Amortization'!AF186+'O7 Amortization'!AF257), "-", 'O7 Amortization'!K45+'O7 Amortization'!K115+'O7 Amortization'!K186+'O7 Amortization'!K257 + 'O7 Amortization'!AF45+'O7 Amortization'!AF115+'O7 Amortization'!AF186+'O7 Amortization'!AF257)</f>
        <v>0</v>
      </c>
      <c r="I46" s="666">
        <f>IF(ISERROR('O7 Amortization'!L45+'O7 Amortization'!L115+'O7 Amortization'!L186+'O7 Amortization'!L257 + 'O7 Amortization'!AG45+'O7 Amortization'!AG115+'O7 Amortization'!AG186+'O7 Amortization'!AG257), "-", 'O7 Amortization'!L45+'O7 Amortization'!L115+'O7 Amortization'!L186+'O7 Amortization'!L257 + 'O7 Amortization'!AG45+'O7 Amortization'!AG115+'O7 Amortization'!AG186+'O7 Amortization'!AG257)</f>
        <v>0</v>
      </c>
      <c r="J46" s="666">
        <f>IF(ISERROR('O7 Amortization'!M45+'O7 Amortization'!M115+'O7 Amortization'!M186+'O7 Amortization'!M257 + 'O7 Amortization'!AH45+'O7 Amortization'!AH115+'O7 Amortization'!AH186+'O7 Amortization'!AH257), "-", 'O7 Amortization'!M45+'O7 Amortization'!M115+'O7 Amortization'!M186+'O7 Amortization'!M257 + 'O7 Amortization'!AH45+'O7 Amortization'!AH115+'O7 Amortization'!AH186+'O7 Amortization'!AH257)</f>
        <v>-15071.354704005607</v>
      </c>
      <c r="K46" s="666">
        <f>IF(ISERROR('O7 Amortization'!N45+'O7 Amortization'!N115+'O7 Amortization'!N186+'O7 Amortization'!N257 + 'O7 Amortization'!AI45+'O7 Amortization'!AI115+'O7 Amortization'!AI186+'O7 Amortization'!AI257), "-", 'O7 Amortization'!N45+'O7 Amortization'!N115+'O7 Amortization'!N186+'O7 Amortization'!N257 + 'O7 Amortization'!AI45+'O7 Amortization'!AI115+'O7 Amortization'!AI186+'O7 Amortization'!AI257)</f>
        <v>0</v>
      </c>
      <c r="L46" s="666">
        <f>IF(ISERROR('O7 Amortization'!O45+'O7 Amortization'!O115+'O7 Amortization'!O186+'O7 Amortization'!O257 + 'O7 Amortization'!AJ45+'O7 Amortization'!AJ115+'O7 Amortization'!AJ186+'O7 Amortization'!AJ257), "-", 'O7 Amortization'!O45+'O7 Amortization'!O115+'O7 Amortization'!O186+'O7 Amortization'!O257 + 'O7 Amortization'!AJ45+'O7 Amortization'!AJ115+'O7 Amortization'!AJ186+'O7 Amortization'!AJ257)</f>
        <v>-1166.0257678907628</v>
      </c>
      <c r="M46" s="666">
        <f>IF(ISERROR('O7 Amortization'!P45+'O7 Amortization'!P115+'O7 Amortization'!P186+'O7 Amortization'!P257 + 'O7 Amortization'!AK45+'O7 Amortization'!AK115+'O7 Amortization'!AK186+'O7 Amortization'!AK257), "-", 'O7 Amortization'!P45+'O7 Amortization'!P115+'O7 Amortization'!P186+'O7 Amortization'!P257 + 'O7 Amortization'!AK45+'O7 Amortization'!AK115+'O7 Amortization'!AK186+'O7 Amortization'!AK257)</f>
        <v>0</v>
      </c>
      <c r="N46" s="666">
        <f>IF(ISERROR('O7 Amortization'!Q45+'O7 Amortization'!Q115+'O7 Amortization'!Q186+'O7 Amortization'!Q257 + 'O7 Amortization'!AL45+'O7 Amortization'!AL115+'O7 Amortization'!AL186+'O7 Amortization'!AL257), "-", 'O7 Amortization'!Q45+'O7 Amortization'!Q115+'O7 Amortization'!Q186+'O7 Amortization'!Q257 + 'O7 Amortization'!AL45+'O7 Amortization'!AL115+'O7 Amortization'!AL186+'O7 Amortization'!AL257)</f>
        <v>0</v>
      </c>
      <c r="O46" s="666">
        <f>IF(ISERROR('O7 Amortization'!R45+'O7 Amortization'!R115+'O7 Amortization'!R186+'O7 Amortization'!R257 + 'O7 Amortization'!AM45+'O7 Amortization'!AM115+'O7 Amortization'!AM186+'O7 Amortization'!AM257), "-", 'O7 Amortization'!R45+'O7 Amortization'!R115+'O7 Amortization'!R186+'O7 Amortization'!R257 + 'O7 Amortization'!AM45+'O7 Amortization'!AM115+'O7 Amortization'!AM186+'O7 Amortization'!AM257)</f>
        <v>0</v>
      </c>
      <c r="P46" s="666">
        <f>IF(ISERROR('O7 Amortization'!S45+'O7 Amortization'!S115+'O7 Amortization'!S186+'O7 Amortization'!S257 + 'O7 Amortization'!AN45+'O7 Amortization'!AN115+'O7 Amortization'!AN186+'O7 Amortization'!AN257), "-", 'O7 Amortization'!S45+'O7 Amortization'!S115+'O7 Amortization'!S186+'O7 Amortization'!S257 + 'O7 Amortization'!AN45+'O7 Amortization'!AN115+'O7 Amortization'!AN186+'O7 Amortization'!AN257)</f>
        <v>0</v>
      </c>
      <c r="Q46" s="666">
        <f>IF(ISERROR('O7 Amortization'!T45+'O7 Amortization'!T115+'O7 Amortization'!T186+'O7 Amortization'!T257 + 'O7 Amortization'!AO45+'O7 Amortization'!AO115+'O7 Amortization'!AO186+'O7 Amortization'!AO257), "-", 'O7 Amortization'!T45+'O7 Amortization'!T115+'O7 Amortization'!T186+'O7 Amortization'!T257 + 'O7 Amortization'!AO45+'O7 Amortization'!AO115+'O7 Amortization'!AO186+'O7 Amortization'!AO257)</f>
        <v>0</v>
      </c>
      <c r="R46" s="666">
        <f>IF(ISERROR('O7 Amortization'!U45+'O7 Amortization'!U115+'O7 Amortization'!U186+'O7 Amortization'!U257 + 'O7 Amortization'!AP45+'O7 Amortization'!AP115+'O7 Amortization'!AP186+'O7 Amortization'!AP257), "-", 'O7 Amortization'!U45+'O7 Amortization'!U115+'O7 Amortization'!U186+'O7 Amortization'!U257 + 'O7 Amortization'!AP45+'O7 Amortization'!AP115+'O7 Amortization'!AP186+'O7 Amortization'!AP257)</f>
        <v>0</v>
      </c>
      <c r="S46" s="666">
        <f>IF(ISERROR('O7 Amortization'!V45+'O7 Amortization'!V115+'O7 Amortization'!V186+'O7 Amortization'!V257 + 'O7 Amortization'!AQ45+'O7 Amortization'!AQ115+'O7 Amortization'!AQ186+'O7 Amortization'!AQ257), "-", 'O7 Amortization'!V45+'O7 Amortization'!V115+'O7 Amortization'!V186+'O7 Amortization'!V257 + 'O7 Amortization'!AQ45+'O7 Amortization'!AQ115+'O7 Amortization'!AQ186+'O7 Amortization'!AQ257)</f>
        <v>0</v>
      </c>
      <c r="T46" s="666">
        <f>IF(ISERROR('O7 Amortization'!W45+'O7 Amortization'!W115+'O7 Amortization'!W186+'O7 Amortization'!W257 + 'O7 Amortization'!AR45+'O7 Amortization'!AR115+'O7 Amortization'!AR186+'O7 Amortization'!AR257), "-", 'O7 Amortization'!W45+'O7 Amortization'!W115+'O7 Amortization'!W186+'O7 Amortization'!W257 + 'O7 Amortization'!AR45+'O7 Amortization'!AR115+'O7 Amortization'!AR186+'O7 Amortization'!AR257)</f>
        <v>0</v>
      </c>
      <c r="U46" s="666">
        <f>IF(ISERROR('O7 Amortization'!X45+'O7 Amortization'!X115+'O7 Amortization'!X186+'O7 Amortization'!X257 + 'O7 Amortization'!AS45+'O7 Amortization'!AS115+'O7 Amortization'!AS186+'O7 Amortization'!AS257), "-", 'O7 Amortization'!X45+'O7 Amortization'!X115+'O7 Amortization'!X186+'O7 Amortization'!X257 + 'O7 Amortization'!AS45+'O7 Amortization'!AS115+'O7 Amortization'!AS186+'O7 Amortization'!AS257)</f>
        <v>0</v>
      </c>
      <c r="V46" s="666">
        <f>IF(ISERROR('O7 Amortization'!Y45+'O7 Amortization'!Y115+'O7 Amortization'!Y186+'O7 Amortization'!Y257 + 'O7 Amortization'!AT45+'O7 Amortization'!AT115+'O7 Amortization'!AT186+'O7 Amortization'!AT257), "-", 'O7 Amortization'!Y45+'O7 Amortization'!Y115+'O7 Amortization'!Y186+'O7 Amortization'!Y257 + 'O7 Amortization'!AT45+'O7 Amortization'!AT115+'O7 Amortization'!AT186+'O7 Amortization'!AT257)</f>
        <v>0</v>
      </c>
      <c r="W46" s="667">
        <f>IF(ISERROR('O7 Amortization'!Z45+'O7 Amortization'!Z115+'O7 Amortization'!Z186+'O7 Amortization'!Z257 + 'O7 Amortization'!AU45+'O7 Amortization'!AU115+'O7 Amortization'!AU186+'O7 Amortization'!AU257), "-", 'O7 Amortization'!Z45+'O7 Amortization'!Z115+'O7 Amortization'!Z186+'O7 Amortization'!Z257 + 'O7 Amortization'!AU45+'O7 Amortization'!AU115+'O7 Amortization'!AU186+'O7 Amortization'!AU257)</f>
        <v>0</v>
      </c>
      <c r="X46" s="763"/>
    </row>
    <row r="47" spans="1:24" s="650" customFormat="1" ht="12.75">
      <c r="A47" s="765"/>
      <c r="B47" s="759" t="s">
        <v>731</v>
      </c>
      <c r="C47" s="764">
        <f t="shared" si="7"/>
        <v>-221570</v>
      </c>
      <c r="D47" s="666">
        <f>IF(ISERROR('O7 Amortization'!G49+'O7 Amortization'!G119+'O7 Amortization'!G190+'O7 Amortization'!G261 + 'O7 Amortization'!AB49+'O7 Amortization'!AB119+'O7 Amortization'!AB190+'O7 Amortization'!AB261), "-", 'O7 Amortization'!G49+'O7 Amortization'!G119+'O7 Amortization'!G190+'O7 Amortization'!G261 + 'O7 Amortization'!AB49+'O7 Amortization'!AB119+'O7 Amortization'!AB190+'O7 Amortization'!AB261)</f>
        <v>-138202.73233914931</v>
      </c>
      <c r="E47" s="666">
        <f>IF(ISERROR('O7 Amortization'!H49+'O7 Amortization'!H119+'O7 Amortization'!H190+'O7 Amortization'!H261 + 'O7 Amortization'!AC49+'O7 Amortization'!AC119+'O7 Amortization'!AC190+'O7 Amortization'!AC261), "-", 'O7 Amortization'!H49+'O7 Amortization'!H119+'O7 Amortization'!H190+'O7 Amortization'!H261 + 'O7 Amortization'!AC49+'O7 Amortization'!AC119+'O7 Amortization'!AC190+'O7 Amortization'!AC261)</f>
        <v>-42869.934601376139</v>
      </c>
      <c r="F47" s="666">
        <f>IF(ISERROR('O7 Amortization'!I49+'O7 Amortization'!I119+'O7 Amortization'!I190+'O7 Amortization'!I261 + 'O7 Amortization'!AD49+'O7 Amortization'!AD119+'O7 Amortization'!AD190+'O7 Amortization'!AD261), "-", 'O7 Amortization'!I49+'O7 Amortization'!I119+'O7 Amortization'!I190+'O7 Amortization'!I261 + 'O7 Amortization'!AD49+'O7 Amortization'!AD119+'O7 Amortization'!AD190+'O7 Amortization'!AD261)</f>
        <v>-35702.587756587884</v>
      </c>
      <c r="G47" s="666">
        <f>IF(ISERROR('O7 Amortization'!J49+'O7 Amortization'!J119+'O7 Amortization'!J190+'O7 Amortization'!J261 + 'O7 Amortization'!AE49+'O7 Amortization'!AE119+'O7 Amortization'!AE190+'O7 Amortization'!AE261), "-", 'O7 Amortization'!J49+'O7 Amortization'!J119+'O7 Amortization'!J190+'O7 Amortization'!J261 + 'O7 Amortization'!AE49+'O7 Amortization'!AE119+'O7 Amortization'!AE190+'O7 Amortization'!AE261)</f>
        <v>0</v>
      </c>
      <c r="H47" s="666">
        <f>IF(ISERROR('O7 Amortization'!K49+'O7 Amortization'!K119+'O7 Amortization'!K190+'O7 Amortization'!K261 + 'O7 Amortization'!AF49+'O7 Amortization'!AF119+'O7 Amortization'!AF190+'O7 Amortization'!AF261), "-", 'O7 Amortization'!K49+'O7 Amortization'!K119+'O7 Amortization'!K190+'O7 Amortization'!K261 + 'O7 Amortization'!AF49+'O7 Amortization'!AF119+'O7 Amortization'!AF190+'O7 Amortization'!AF261)</f>
        <v>0</v>
      </c>
      <c r="I47" s="666">
        <f>IF(ISERROR('O7 Amortization'!L49+'O7 Amortization'!L119+'O7 Amortization'!L190+'O7 Amortization'!L261 + 'O7 Amortization'!AG49+'O7 Amortization'!AG119+'O7 Amortization'!AG190+'O7 Amortization'!AG261), "-", 'O7 Amortization'!L49+'O7 Amortization'!L119+'O7 Amortization'!L190+'O7 Amortization'!L261 + 'O7 Amortization'!AG49+'O7 Amortization'!AG119+'O7 Amortization'!AG190+'O7 Amortization'!AG261)</f>
        <v>0</v>
      </c>
      <c r="J47" s="666">
        <f>IF(ISERROR('O7 Amortization'!M49+'O7 Amortization'!M119+'O7 Amortization'!M190+'O7 Amortization'!M261 + 'O7 Amortization'!AH49+'O7 Amortization'!AH119+'O7 Amortization'!AH190+'O7 Amortization'!AH261), "-", 'O7 Amortization'!M49+'O7 Amortization'!M119+'O7 Amortization'!M190+'O7 Amortization'!M261 + 'O7 Amortization'!AH49+'O7 Amortization'!AH119+'O7 Amortization'!AH190+'O7 Amortization'!AH261)</f>
        <v>-4450.4288915470588</v>
      </c>
      <c r="K47" s="666">
        <f>IF(ISERROR('O7 Amortization'!N49+'O7 Amortization'!N119+'O7 Amortization'!N190+'O7 Amortization'!N261 + 'O7 Amortization'!AI49+'O7 Amortization'!AI119+'O7 Amortization'!AI190+'O7 Amortization'!AI261), "-", 'O7 Amortization'!N49+'O7 Amortization'!N119+'O7 Amortization'!N190+'O7 Amortization'!N261 + 'O7 Amortization'!AI49+'O7 Amortization'!AI119+'O7 Amortization'!AI190+'O7 Amortization'!AI261)</f>
        <v>0</v>
      </c>
      <c r="L47" s="666">
        <f>IF(ISERROR('O7 Amortization'!O49+'O7 Amortization'!O119+'O7 Amortization'!O190+'O7 Amortization'!O261 + 'O7 Amortization'!AJ49+'O7 Amortization'!AJ119+'O7 Amortization'!AJ190+'O7 Amortization'!AJ261), "-", 'O7 Amortization'!O49+'O7 Amortization'!O119+'O7 Amortization'!O190+'O7 Amortization'!O261 + 'O7 Amortization'!AJ49+'O7 Amortization'!AJ119+'O7 Amortization'!AJ190+'O7 Amortization'!AJ261)</f>
        <v>-344.31641133959909</v>
      </c>
      <c r="M47" s="666">
        <f>IF(ISERROR('O7 Amortization'!P49+'O7 Amortization'!P119+'O7 Amortization'!P190+'O7 Amortization'!P261 + 'O7 Amortization'!AK49+'O7 Amortization'!AK119+'O7 Amortization'!AK190+'O7 Amortization'!AK261), "-", 'O7 Amortization'!P49+'O7 Amortization'!P119+'O7 Amortization'!P190+'O7 Amortization'!P261 + 'O7 Amortization'!AK49+'O7 Amortization'!AK119+'O7 Amortization'!AK190+'O7 Amortization'!AK261)</f>
        <v>0</v>
      </c>
      <c r="N47" s="666">
        <f>IF(ISERROR('O7 Amortization'!Q49+'O7 Amortization'!Q119+'O7 Amortization'!Q190+'O7 Amortization'!Q261 + 'O7 Amortization'!AL49+'O7 Amortization'!AL119+'O7 Amortization'!AL190+'O7 Amortization'!AL261), "-", 'O7 Amortization'!Q49+'O7 Amortization'!Q119+'O7 Amortization'!Q190+'O7 Amortization'!Q261 + 'O7 Amortization'!AL49+'O7 Amortization'!AL119+'O7 Amortization'!AL190+'O7 Amortization'!AL261)</f>
        <v>0</v>
      </c>
      <c r="O47" s="666">
        <f>IF(ISERROR('O7 Amortization'!R49+'O7 Amortization'!R119+'O7 Amortization'!R190+'O7 Amortization'!R261 + 'O7 Amortization'!AM49+'O7 Amortization'!AM119+'O7 Amortization'!AM190+'O7 Amortization'!AM261), "-", 'O7 Amortization'!R49+'O7 Amortization'!R119+'O7 Amortization'!R190+'O7 Amortization'!R261 + 'O7 Amortization'!AM49+'O7 Amortization'!AM119+'O7 Amortization'!AM190+'O7 Amortization'!AM261)</f>
        <v>0</v>
      </c>
      <c r="P47" s="666">
        <f>IF(ISERROR('O7 Amortization'!S49+'O7 Amortization'!S119+'O7 Amortization'!S190+'O7 Amortization'!S261 + 'O7 Amortization'!AN49+'O7 Amortization'!AN119+'O7 Amortization'!AN190+'O7 Amortization'!AN261), "-", 'O7 Amortization'!S49+'O7 Amortization'!S119+'O7 Amortization'!S190+'O7 Amortization'!S261 + 'O7 Amortization'!AN49+'O7 Amortization'!AN119+'O7 Amortization'!AN190+'O7 Amortization'!AN261)</f>
        <v>0</v>
      </c>
      <c r="Q47" s="666">
        <f>IF(ISERROR('O7 Amortization'!T49+'O7 Amortization'!T119+'O7 Amortization'!T190+'O7 Amortization'!T261 + 'O7 Amortization'!AO49+'O7 Amortization'!AO119+'O7 Amortization'!AO190+'O7 Amortization'!AO261), "-", 'O7 Amortization'!T49+'O7 Amortization'!T119+'O7 Amortization'!T190+'O7 Amortization'!T261 + 'O7 Amortization'!AO49+'O7 Amortization'!AO119+'O7 Amortization'!AO190+'O7 Amortization'!AO261)</f>
        <v>0</v>
      </c>
      <c r="R47" s="666">
        <f>IF(ISERROR('O7 Amortization'!U49+'O7 Amortization'!U119+'O7 Amortization'!U190+'O7 Amortization'!U261 + 'O7 Amortization'!AP49+'O7 Amortization'!AP119+'O7 Amortization'!AP190+'O7 Amortization'!AP261), "-", 'O7 Amortization'!U49+'O7 Amortization'!U119+'O7 Amortization'!U190+'O7 Amortization'!U261 + 'O7 Amortization'!AP49+'O7 Amortization'!AP119+'O7 Amortization'!AP190+'O7 Amortization'!AP261)</f>
        <v>0</v>
      </c>
      <c r="S47" s="666">
        <f>IF(ISERROR('O7 Amortization'!V49+'O7 Amortization'!V119+'O7 Amortization'!V190+'O7 Amortization'!V261 + 'O7 Amortization'!AQ49+'O7 Amortization'!AQ119+'O7 Amortization'!AQ190+'O7 Amortization'!AQ261), "-", 'O7 Amortization'!V49+'O7 Amortization'!V119+'O7 Amortization'!V190+'O7 Amortization'!V261 + 'O7 Amortization'!AQ49+'O7 Amortization'!AQ119+'O7 Amortization'!AQ190+'O7 Amortization'!AQ261)</f>
        <v>0</v>
      </c>
      <c r="T47" s="666">
        <f>IF(ISERROR('O7 Amortization'!W49+'O7 Amortization'!W119+'O7 Amortization'!W190+'O7 Amortization'!W261 + 'O7 Amortization'!AR49+'O7 Amortization'!AR119+'O7 Amortization'!AR190+'O7 Amortization'!AR261), "-", 'O7 Amortization'!W49+'O7 Amortization'!W119+'O7 Amortization'!W190+'O7 Amortization'!W261 + 'O7 Amortization'!AR49+'O7 Amortization'!AR119+'O7 Amortization'!AR190+'O7 Amortization'!AR261)</f>
        <v>0</v>
      </c>
      <c r="U47" s="666">
        <f>IF(ISERROR('O7 Amortization'!X49+'O7 Amortization'!X119+'O7 Amortization'!X190+'O7 Amortization'!X261 + 'O7 Amortization'!AS49+'O7 Amortization'!AS119+'O7 Amortization'!AS190+'O7 Amortization'!AS261), "-", 'O7 Amortization'!X49+'O7 Amortization'!X119+'O7 Amortization'!X190+'O7 Amortization'!X261 + 'O7 Amortization'!AS49+'O7 Amortization'!AS119+'O7 Amortization'!AS190+'O7 Amortization'!AS261)</f>
        <v>0</v>
      </c>
      <c r="V47" s="666">
        <f>IF(ISERROR('O7 Amortization'!Y49+'O7 Amortization'!Y119+'O7 Amortization'!Y190+'O7 Amortization'!Y261 + 'O7 Amortization'!AT49+'O7 Amortization'!AT119+'O7 Amortization'!AT190+'O7 Amortization'!AT261), "-", 'O7 Amortization'!Y49+'O7 Amortization'!Y119+'O7 Amortization'!Y190+'O7 Amortization'!Y261 + 'O7 Amortization'!AT49+'O7 Amortization'!AT119+'O7 Amortization'!AT190+'O7 Amortization'!AT261)</f>
        <v>0</v>
      </c>
      <c r="W47" s="667">
        <f>IF(ISERROR('O7 Amortization'!Z49+'O7 Amortization'!Z119+'O7 Amortization'!Z190+'O7 Amortization'!Z261 + 'O7 Amortization'!AU49+'O7 Amortization'!AU119+'O7 Amortization'!AU190+'O7 Amortization'!AU261), "-", 'O7 Amortization'!Z49+'O7 Amortization'!Z119+'O7 Amortization'!Z190+'O7 Amortization'!Z261 + 'O7 Amortization'!AU49+'O7 Amortization'!AU119+'O7 Amortization'!AU190+'O7 Amortization'!AU261)</f>
        <v>0</v>
      </c>
      <c r="X47" s="763"/>
    </row>
    <row r="48" spans="1:24" s="650" customFormat="1" ht="12.75">
      <c r="A48" s="765"/>
      <c r="B48" s="759" t="s">
        <v>732</v>
      </c>
      <c r="C48" s="764">
        <f t="shared" si="7"/>
        <v>-292689.00799999997</v>
      </c>
      <c r="D48" s="666">
        <f>IF(ISERROR('O7 Amortization'!G53+'O7 Amortization'!G123+'O7 Amortization'!G194+'O7 Amortization'!G265 + 'O7 Amortization'!AB53+'O7 Amortization'!AB123+'O7 Amortization'!AB194+'O7 Amortization'!AB265), "-", 'O7 Amortization'!G53+'O7 Amortization'!G123+'O7 Amortization'!G194+'O7 Amortization'!G265 + 'O7 Amortization'!AB53+'O7 Amortization'!AB123+'O7 Amortization'!AB194+'O7 Amortization'!AB265)</f>
        <v>-182562.71440734368</v>
      </c>
      <c r="E48" s="666">
        <f>IF(ISERROR('O7 Amortization'!H53+'O7 Amortization'!H123+'O7 Amortization'!H194+'O7 Amortization'!H265 + 'O7 Amortization'!AC53+'O7 Amortization'!AC123+'O7 Amortization'!AC194+'O7 Amortization'!AC265), "-", 'O7 Amortization'!H53+'O7 Amortization'!H123+'O7 Amortization'!H194+'O7 Amortization'!H265 + 'O7 Amortization'!AC53+'O7 Amortization'!AC123+'O7 Amortization'!AC194+'O7 Amortization'!AC265)</f>
        <v>-56630.223547870468</v>
      </c>
      <c r="F48" s="666">
        <f>IF(ISERROR('O7 Amortization'!I53+'O7 Amortization'!I123+'O7 Amortization'!I194+'O7 Amortization'!I265 + 'O7 Amortization'!AD53+'O7 Amortization'!AD123+'O7 Amortization'!AD194+'O7 Amortization'!AD265), "-", 'O7 Amortization'!I53+'O7 Amortization'!I123+'O7 Amortization'!I194+'O7 Amortization'!I265 + 'O7 Amortization'!AD53+'O7 Amortization'!AD123+'O7 Amortization'!AD194+'O7 Amortization'!AD265)</f>
        <v>-47162.318876692036</v>
      </c>
      <c r="G48" s="666">
        <f>IF(ISERROR('O7 Amortization'!J53+'O7 Amortization'!J123+'O7 Amortization'!J194+'O7 Amortization'!J265 + 'O7 Amortization'!AE53+'O7 Amortization'!AE123+'O7 Amortization'!AE194+'O7 Amortization'!AE265), "-", 'O7 Amortization'!J53+'O7 Amortization'!J123+'O7 Amortization'!J194+'O7 Amortization'!J265 + 'O7 Amortization'!AE53+'O7 Amortization'!AE123+'O7 Amortization'!AE194+'O7 Amortization'!AE265)</f>
        <v>0</v>
      </c>
      <c r="H48" s="666">
        <f>IF(ISERROR('O7 Amortization'!K53+'O7 Amortization'!K123+'O7 Amortization'!K194+'O7 Amortization'!K265 + 'O7 Amortization'!AF53+'O7 Amortization'!AF123+'O7 Amortization'!AF194+'O7 Amortization'!AF265), "-", 'O7 Amortization'!K53+'O7 Amortization'!K123+'O7 Amortization'!K194+'O7 Amortization'!K265 + 'O7 Amortization'!AF53+'O7 Amortization'!AF123+'O7 Amortization'!AF194+'O7 Amortization'!AF265)</f>
        <v>0</v>
      </c>
      <c r="I48" s="666">
        <f>IF(ISERROR('O7 Amortization'!L53+'O7 Amortization'!L123+'O7 Amortization'!L194+'O7 Amortization'!L265 + 'O7 Amortization'!AG53+'O7 Amortization'!AG123+'O7 Amortization'!AG194+'O7 Amortization'!AG265), "-", 'O7 Amortization'!L53+'O7 Amortization'!L123+'O7 Amortization'!L194+'O7 Amortization'!L265 + 'O7 Amortization'!AG53+'O7 Amortization'!AG123+'O7 Amortization'!AG194+'O7 Amortization'!AG265)</f>
        <v>0</v>
      </c>
      <c r="J48" s="666">
        <f>IF(ISERROR('O7 Amortization'!M53+'O7 Amortization'!M123+'O7 Amortization'!M194+'O7 Amortization'!M265 + 'O7 Amortization'!AH53+'O7 Amortization'!AH123+'O7 Amortization'!AH194+'O7 Amortization'!AH265), "-", 'O7 Amortization'!M53+'O7 Amortization'!M123+'O7 Amortization'!M194+'O7 Amortization'!M265 + 'O7 Amortization'!AH53+'O7 Amortization'!AH123+'O7 Amortization'!AH194+'O7 Amortization'!AH265)</f>
        <v>-5878.9168995868049</v>
      </c>
      <c r="K48" s="666">
        <f>IF(ISERROR('O7 Amortization'!N53+'O7 Amortization'!N123+'O7 Amortization'!N194+'O7 Amortization'!N265 + 'O7 Amortization'!AI53+'O7 Amortization'!AI123+'O7 Amortization'!AI194+'O7 Amortization'!AI265), "-", 'O7 Amortization'!N53+'O7 Amortization'!N123+'O7 Amortization'!N194+'O7 Amortization'!N265 + 'O7 Amortization'!AI53+'O7 Amortization'!AI123+'O7 Amortization'!AI194+'O7 Amortization'!AI265)</f>
        <v>0</v>
      </c>
      <c r="L48" s="666">
        <f>IF(ISERROR('O7 Amortization'!O53+'O7 Amortization'!O123+'O7 Amortization'!O194+'O7 Amortization'!O265 + 'O7 Amortization'!AJ53+'O7 Amortization'!AJ123+'O7 Amortization'!AJ194+'O7 Amortization'!AJ265), "-", 'O7 Amortization'!O53+'O7 Amortization'!O123+'O7 Amortization'!O194+'O7 Amortization'!O265 + 'O7 Amortization'!AJ53+'O7 Amortization'!AJ123+'O7 Amortization'!AJ194+'O7 Amortization'!AJ265)</f>
        <v>-454.83426850705064</v>
      </c>
      <c r="M48" s="666">
        <f>IF(ISERROR('O7 Amortization'!P53+'O7 Amortization'!P123+'O7 Amortization'!P194+'O7 Amortization'!P265 + 'O7 Amortization'!AK53+'O7 Amortization'!AK123+'O7 Amortization'!AK194+'O7 Amortization'!AK265), "-", 'O7 Amortization'!P53+'O7 Amortization'!P123+'O7 Amortization'!P194+'O7 Amortization'!P265 + 'O7 Amortization'!AK53+'O7 Amortization'!AK123+'O7 Amortization'!AK194+'O7 Amortization'!AK265)</f>
        <v>0</v>
      </c>
      <c r="N48" s="666">
        <f>IF(ISERROR('O7 Amortization'!Q53+'O7 Amortization'!Q123+'O7 Amortization'!Q194+'O7 Amortization'!Q265 + 'O7 Amortization'!AL53+'O7 Amortization'!AL123+'O7 Amortization'!AL194+'O7 Amortization'!AL265), "-", 'O7 Amortization'!Q53+'O7 Amortization'!Q123+'O7 Amortization'!Q194+'O7 Amortization'!Q265 + 'O7 Amortization'!AL53+'O7 Amortization'!AL123+'O7 Amortization'!AL194+'O7 Amortization'!AL265)</f>
        <v>0</v>
      </c>
      <c r="O48" s="666">
        <f>IF(ISERROR('O7 Amortization'!R53+'O7 Amortization'!R123+'O7 Amortization'!R194+'O7 Amortization'!R265 + 'O7 Amortization'!AM53+'O7 Amortization'!AM123+'O7 Amortization'!AM194+'O7 Amortization'!AM265), "-", 'O7 Amortization'!R53+'O7 Amortization'!R123+'O7 Amortization'!R194+'O7 Amortization'!R265 + 'O7 Amortization'!AM53+'O7 Amortization'!AM123+'O7 Amortization'!AM194+'O7 Amortization'!AM265)</f>
        <v>0</v>
      </c>
      <c r="P48" s="666">
        <f>IF(ISERROR('O7 Amortization'!S53+'O7 Amortization'!S123+'O7 Amortization'!S194+'O7 Amortization'!S265 + 'O7 Amortization'!AN53+'O7 Amortization'!AN123+'O7 Amortization'!AN194+'O7 Amortization'!AN265), "-", 'O7 Amortization'!S53+'O7 Amortization'!S123+'O7 Amortization'!S194+'O7 Amortization'!S265 + 'O7 Amortization'!AN53+'O7 Amortization'!AN123+'O7 Amortization'!AN194+'O7 Amortization'!AN265)</f>
        <v>0</v>
      </c>
      <c r="Q48" s="666">
        <f>IF(ISERROR('O7 Amortization'!T53+'O7 Amortization'!T123+'O7 Amortization'!T194+'O7 Amortization'!T265 + 'O7 Amortization'!AO53+'O7 Amortization'!AO123+'O7 Amortization'!AO194+'O7 Amortization'!AO265), "-", 'O7 Amortization'!T53+'O7 Amortization'!T123+'O7 Amortization'!T194+'O7 Amortization'!T265 + 'O7 Amortization'!AO53+'O7 Amortization'!AO123+'O7 Amortization'!AO194+'O7 Amortization'!AO265)</f>
        <v>0</v>
      </c>
      <c r="R48" s="666">
        <f>IF(ISERROR('O7 Amortization'!U53+'O7 Amortization'!U123+'O7 Amortization'!U194+'O7 Amortization'!U265 + 'O7 Amortization'!AP53+'O7 Amortization'!AP123+'O7 Amortization'!AP194+'O7 Amortization'!AP265), "-", 'O7 Amortization'!U53+'O7 Amortization'!U123+'O7 Amortization'!U194+'O7 Amortization'!U265 + 'O7 Amortization'!AP53+'O7 Amortization'!AP123+'O7 Amortization'!AP194+'O7 Amortization'!AP265)</f>
        <v>0</v>
      </c>
      <c r="S48" s="666">
        <f>IF(ISERROR('O7 Amortization'!V53+'O7 Amortization'!V123+'O7 Amortization'!V194+'O7 Amortization'!V265 + 'O7 Amortization'!AQ53+'O7 Amortization'!AQ123+'O7 Amortization'!AQ194+'O7 Amortization'!AQ265), "-", 'O7 Amortization'!V53+'O7 Amortization'!V123+'O7 Amortization'!V194+'O7 Amortization'!V265 + 'O7 Amortization'!AQ53+'O7 Amortization'!AQ123+'O7 Amortization'!AQ194+'O7 Amortization'!AQ265)</f>
        <v>0</v>
      </c>
      <c r="T48" s="666">
        <f>IF(ISERROR('O7 Amortization'!W53+'O7 Amortization'!W123+'O7 Amortization'!W194+'O7 Amortization'!W265 + 'O7 Amortization'!AR53+'O7 Amortization'!AR123+'O7 Amortization'!AR194+'O7 Amortization'!AR265), "-", 'O7 Amortization'!W53+'O7 Amortization'!W123+'O7 Amortization'!W194+'O7 Amortization'!W265 + 'O7 Amortization'!AR53+'O7 Amortization'!AR123+'O7 Amortization'!AR194+'O7 Amortization'!AR265)</f>
        <v>0</v>
      </c>
      <c r="U48" s="666">
        <f>IF(ISERROR('O7 Amortization'!X53+'O7 Amortization'!X123+'O7 Amortization'!X194+'O7 Amortization'!X265 + 'O7 Amortization'!AS53+'O7 Amortization'!AS123+'O7 Amortization'!AS194+'O7 Amortization'!AS265), "-", 'O7 Amortization'!X53+'O7 Amortization'!X123+'O7 Amortization'!X194+'O7 Amortization'!X265 + 'O7 Amortization'!AS53+'O7 Amortization'!AS123+'O7 Amortization'!AS194+'O7 Amortization'!AS265)</f>
        <v>0</v>
      </c>
      <c r="V48" s="666">
        <f>IF(ISERROR('O7 Amortization'!Y53+'O7 Amortization'!Y123+'O7 Amortization'!Y194+'O7 Amortization'!Y265 + 'O7 Amortization'!AT53+'O7 Amortization'!AT123+'O7 Amortization'!AT194+'O7 Amortization'!AT265), "-", 'O7 Amortization'!Y53+'O7 Amortization'!Y123+'O7 Amortization'!Y194+'O7 Amortization'!Y265 + 'O7 Amortization'!AT53+'O7 Amortization'!AT123+'O7 Amortization'!AT194+'O7 Amortization'!AT265)</f>
        <v>0</v>
      </c>
      <c r="W48" s="667">
        <f>IF(ISERROR('O7 Amortization'!Z53+'O7 Amortization'!Z123+'O7 Amortization'!Z194+'O7 Amortization'!Z265 + 'O7 Amortization'!AU53+'O7 Amortization'!AU123+'O7 Amortization'!AU194+'O7 Amortization'!AU265), "-", 'O7 Amortization'!Z53+'O7 Amortization'!Z123+'O7 Amortization'!Z194+'O7 Amortization'!Z265 + 'O7 Amortization'!AU53+'O7 Amortization'!AU123+'O7 Amortization'!AU194+'O7 Amortization'!AU265)</f>
        <v>0</v>
      </c>
      <c r="X48" s="763"/>
    </row>
    <row r="49" spans="1:24" s="849" customFormat="1" ht="20.25" customHeight="1">
      <c r="A49" s="848"/>
      <c r="B49" s="888" t="s">
        <v>1469</v>
      </c>
      <c r="C49" s="882">
        <f t="shared" si="7"/>
        <v>-3158724.6230000001</v>
      </c>
      <c r="D49" s="883">
        <f>SUM(D45:D48)</f>
        <v>-1970232.3130638143</v>
      </c>
      <c r="E49" s="883">
        <f t="shared" ref="E49:W49" si="9">SUM(E45:E48)</f>
        <v>-611158.18031216552</v>
      </c>
      <c r="F49" s="883">
        <f t="shared" si="9"/>
        <v>-508979.74929617043</v>
      </c>
      <c r="G49" s="883">
        <f t="shared" si="9"/>
        <v>0</v>
      </c>
      <c r="H49" s="883">
        <f t="shared" si="9"/>
        <v>0</v>
      </c>
      <c r="I49" s="883">
        <f t="shared" si="9"/>
        <v>0</v>
      </c>
      <c r="J49" s="883">
        <f t="shared" si="9"/>
        <v>-63445.770287675645</v>
      </c>
      <c r="K49" s="883">
        <f t="shared" si="9"/>
        <v>0</v>
      </c>
      <c r="L49" s="883">
        <f t="shared" si="9"/>
        <v>-4908.6100401741569</v>
      </c>
      <c r="M49" s="883">
        <f t="shared" si="9"/>
        <v>0</v>
      </c>
      <c r="N49" s="883">
        <f t="shared" si="9"/>
        <v>0</v>
      </c>
      <c r="O49" s="883">
        <f t="shared" si="9"/>
        <v>0</v>
      </c>
      <c r="P49" s="883">
        <f t="shared" si="9"/>
        <v>0</v>
      </c>
      <c r="Q49" s="883">
        <f t="shared" si="9"/>
        <v>0</v>
      </c>
      <c r="R49" s="883">
        <f t="shared" si="9"/>
        <v>0</v>
      </c>
      <c r="S49" s="883">
        <f t="shared" si="9"/>
        <v>0</v>
      </c>
      <c r="T49" s="883">
        <f t="shared" si="9"/>
        <v>0</v>
      </c>
      <c r="U49" s="883">
        <f t="shared" si="9"/>
        <v>0</v>
      </c>
      <c r="V49" s="883">
        <f t="shared" si="9"/>
        <v>0</v>
      </c>
      <c r="W49" s="884">
        <f t="shared" si="9"/>
        <v>0</v>
      </c>
      <c r="X49" s="166"/>
    </row>
    <row r="50" spans="1:24" s="650" customFormat="1" ht="18" customHeight="1">
      <c r="B50" s="766" t="s">
        <v>1470</v>
      </c>
      <c r="C50" s="764">
        <f>SUM(D50:W50)</f>
        <v>1501233.227</v>
      </c>
      <c r="D50" s="763">
        <f>D43+D49</f>
        <v>936383.68844933156</v>
      </c>
      <c r="E50" s="763">
        <f t="shared" ref="E50:W50" si="10">E43+E49</f>
        <v>290462.47354291123</v>
      </c>
      <c r="F50" s="763">
        <f t="shared" si="10"/>
        <v>241900.57783126377</v>
      </c>
      <c r="G50" s="763">
        <f t="shared" si="10"/>
        <v>0</v>
      </c>
      <c r="H50" s="763">
        <f t="shared" si="10"/>
        <v>0</v>
      </c>
      <c r="I50" s="763">
        <f t="shared" si="10"/>
        <v>0</v>
      </c>
      <c r="J50" s="763">
        <f t="shared" si="10"/>
        <v>30153.593565876356</v>
      </c>
      <c r="K50" s="763">
        <f t="shared" si="10"/>
        <v>0</v>
      </c>
      <c r="L50" s="763">
        <f t="shared" si="10"/>
        <v>2332.8936106169867</v>
      </c>
      <c r="M50" s="763">
        <f t="shared" si="10"/>
        <v>0</v>
      </c>
      <c r="N50" s="763">
        <f t="shared" si="10"/>
        <v>0</v>
      </c>
      <c r="O50" s="763">
        <f t="shared" si="10"/>
        <v>0</v>
      </c>
      <c r="P50" s="763">
        <f t="shared" si="10"/>
        <v>0</v>
      </c>
      <c r="Q50" s="763">
        <f t="shared" si="10"/>
        <v>0</v>
      </c>
      <c r="R50" s="763">
        <f t="shared" si="10"/>
        <v>0</v>
      </c>
      <c r="S50" s="763">
        <f t="shared" si="10"/>
        <v>0</v>
      </c>
      <c r="T50" s="763">
        <f t="shared" si="10"/>
        <v>0</v>
      </c>
      <c r="U50" s="763">
        <f t="shared" si="10"/>
        <v>0</v>
      </c>
      <c r="V50" s="763">
        <f t="shared" si="10"/>
        <v>0</v>
      </c>
      <c r="W50" s="651">
        <f t="shared" si="10"/>
        <v>0</v>
      </c>
      <c r="X50" s="763"/>
    </row>
    <row r="51" spans="1:24" s="650" customFormat="1" ht="12.75">
      <c r="B51" s="766" t="s">
        <v>1517</v>
      </c>
      <c r="C51" s="764">
        <f>SUM(D51:W51)</f>
        <v>152738.75655845564</v>
      </c>
      <c r="D51" s="763">
        <f t="shared" ref="D51:W51" si="11">IF(ISERROR(D50/D32*D28),0,D50/D32*D28)</f>
        <v>95269.727356874719</v>
      </c>
      <c r="E51" s="763">
        <f t="shared" si="11"/>
        <v>29552.288237380963</v>
      </c>
      <c r="F51" s="763">
        <f t="shared" si="11"/>
        <v>24611.494606040433</v>
      </c>
      <c r="G51" s="763">
        <f t="shared" si="11"/>
        <v>0</v>
      </c>
      <c r="H51" s="763">
        <f t="shared" si="11"/>
        <v>0</v>
      </c>
      <c r="I51" s="763">
        <f t="shared" si="11"/>
        <v>0</v>
      </c>
      <c r="J51" s="763">
        <f t="shared" si="11"/>
        <v>3067.8926526457744</v>
      </c>
      <c r="K51" s="763">
        <f t="shared" si="11"/>
        <v>0</v>
      </c>
      <c r="L51" s="763">
        <f t="shared" si="11"/>
        <v>237.35370551374319</v>
      </c>
      <c r="M51" s="763">
        <f t="shared" si="11"/>
        <v>0</v>
      </c>
      <c r="N51" s="763">
        <f t="shared" si="11"/>
        <v>0</v>
      </c>
      <c r="O51" s="763">
        <f t="shared" si="11"/>
        <v>0</v>
      </c>
      <c r="P51" s="763">
        <f t="shared" si="11"/>
        <v>0</v>
      </c>
      <c r="Q51" s="763">
        <f t="shared" si="11"/>
        <v>0</v>
      </c>
      <c r="R51" s="763">
        <f t="shared" si="11"/>
        <v>0</v>
      </c>
      <c r="S51" s="763">
        <f t="shared" si="11"/>
        <v>0</v>
      </c>
      <c r="T51" s="763">
        <f t="shared" si="11"/>
        <v>0</v>
      </c>
      <c r="U51" s="763">
        <f t="shared" si="11"/>
        <v>0</v>
      </c>
      <c r="V51" s="763">
        <f t="shared" si="11"/>
        <v>0</v>
      </c>
      <c r="W51" s="651">
        <f t="shared" si="11"/>
        <v>0</v>
      </c>
      <c r="X51" s="763"/>
    </row>
    <row r="52" spans="1:24" s="650" customFormat="1" ht="12.75">
      <c r="B52" s="766" t="s">
        <v>1208</v>
      </c>
      <c r="C52" s="764">
        <f>SUM(D52:W52)</f>
        <v>1653971.9835584555</v>
      </c>
      <c r="D52" s="763">
        <f>SUM(D50:D51)</f>
        <v>1031653.4158062063</v>
      </c>
      <c r="E52" s="763">
        <f t="shared" ref="E52:W52" si="12">SUM(E50:E51)</f>
        <v>320014.7617802922</v>
      </c>
      <c r="F52" s="763">
        <f t="shared" si="12"/>
        <v>266512.07243730419</v>
      </c>
      <c r="G52" s="763">
        <f t="shared" si="12"/>
        <v>0</v>
      </c>
      <c r="H52" s="763">
        <f t="shared" si="12"/>
        <v>0</v>
      </c>
      <c r="I52" s="763">
        <f t="shared" si="12"/>
        <v>0</v>
      </c>
      <c r="J52" s="763">
        <f t="shared" si="12"/>
        <v>33221.486218522128</v>
      </c>
      <c r="K52" s="763">
        <f t="shared" si="12"/>
        <v>0</v>
      </c>
      <c r="L52" s="763">
        <f t="shared" si="12"/>
        <v>2570.2473161307298</v>
      </c>
      <c r="M52" s="763">
        <f t="shared" si="12"/>
        <v>0</v>
      </c>
      <c r="N52" s="763">
        <f t="shared" si="12"/>
        <v>0</v>
      </c>
      <c r="O52" s="763">
        <f t="shared" si="12"/>
        <v>0</v>
      </c>
      <c r="P52" s="763">
        <f t="shared" si="12"/>
        <v>0</v>
      </c>
      <c r="Q52" s="763">
        <f t="shared" si="12"/>
        <v>0</v>
      </c>
      <c r="R52" s="763">
        <f t="shared" si="12"/>
        <v>0</v>
      </c>
      <c r="S52" s="763">
        <f t="shared" si="12"/>
        <v>0</v>
      </c>
      <c r="T52" s="763">
        <f t="shared" si="12"/>
        <v>0</v>
      </c>
      <c r="U52" s="763">
        <f t="shared" si="12"/>
        <v>0</v>
      </c>
      <c r="V52" s="763">
        <f t="shared" si="12"/>
        <v>0</v>
      </c>
      <c r="W52" s="651">
        <f t="shared" si="12"/>
        <v>0</v>
      </c>
      <c r="X52" s="763"/>
    </row>
    <row r="53" spans="1:24" s="650" customFormat="1" ht="12.75">
      <c r="B53" s="766"/>
      <c r="C53" s="764"/>
      <c r="D53" s="763"/>
      <c r="E53" s="763"/>
      <c r="F53" s="763"/>
      <c r="G53" s="763"/>
      <c r="H53" s="763"/>
      <c r="I53" s="763"/>
      <c r="J53" s="763"/>
      <c r="K53" s="763"/>
      <c r="L53" s="763"/>
      <c r="M53" s="763"/>
      <c r="N53" s="763"/>
      <c r="O53" s="763"/>
      <c r="P53" s="763"/>
      <c r="Q53" s="763"/>
      <c r="R53" s="763"/>
      <c r="S53" s="763"/>
      <c r="T53" s="763"/>
      <c r="U53" s="763"/>
      <c r="V53" s="763"/>
      <c r="W53" s="651"/>
      <c r="X53" s="763"/>
    </row>
    <row r="54" spans="1:24" s="672" customFormat="1" ht="12.75">
      <c r="B54" s="759" t="s">
        <v>734</v>
      </c>
      <c r="C54" s="764">
        <f>SUM(D54:W54)</f>
        <v>0</v>
      </c>
      <c r="D54" s="763">
        <f>'O4 Summary by Class &amp; Accounts'!E42</f>
        <v>0</v>
      </c>
      <c r="E54" s="763">
        <f>'O4 Summary by Class &amp; Accounts'!F42</f>
        <v>0</v>
      </c>
      <c r="F54" s="763">
        <f>'O4 Summary by Class &amp; Accounts'!G42</f>
        <v>0</v>
      </c>
      <c r="G54" s="763">
        <f>'O4 Summary by Class &amp; Accounts'!H42</f>
        <v>0</v>
      </c>
      <c r="H54" s="763">
        <f>'O4 Summary by Class &amp; Accounts'!I42</f>
        <v>0</v>
      </c>
      <c r="I54" s="763">
        <f>'O4 Summary by Class &amp; Accounts'!J42</f>
        <v>0</v>
      </c>
      <c r="J54" s="763">
        <f>'O4 Summary by Class &amp; Accounts'!K42</f>
        <v>0</v>
      </c>
      <c r="K54" s="763">
        <f>'O4 Summary by Class &amp; Accounts'!L42</f>
        <v>0</v>
      </c>
      <c r="L54" s="763">
        <f>'O4 Summary by Class &amp; Accounts'!M42</f>
        <v>0</v>
      </c>
      <c r="M54" s="763">
        <f>'O4 Summary by Class &amp; Accounts'!N42</f>
        <v>0</v>
      </c>
      <c r="N54" s="763">
        <f>'O4 Summary by Class &amp; Accounts'!O42</f>
        <v>0</v>
      </c>
      <c r="O54" s="763">
        <f>'O4 Summary by Class &amp; Accounts'!P42</f>
        <v>0</v>
      </c>
      <c r="P54" s="763">
        <f>'O4 Summary by Class &amp; Accounts'!Q42</f>
        <v>0</v>
      </c>
      <c r="Q54" s="763">
        <f>'O4 Summary by Class &amp; Accounts'!R42</f>
        <v>0</v>
      </c>
      <c r="R54" s="763">
        <f>'O4 Summary by Class &amp; Accounts'!S42</f>
        <v>0</v>
      </c>
      <c r="S54" s="763">
        <f>'O4 Summary by Class &amp; Accounts'!T42</f>
        <v>0</v>
      </c>
      <c r="T54" s="763">
        <f>'O4 Summary by Class &amp; Accounts'!U42</f>
        <v>0</v>
      </c>
      <c r="U54" s="763">
        <f>'O4 Summary by Class &amp; Accounts'!V42</f>
        <v>0</v>
      </c>
      <c r="V54" s="763">
        <f>'O4 Summary by Class &amp; Accounts'!W42</f>
        <v>0</v>
      </c>
      <c r="W54" s="651">
        <f>'O4 Summary by Class &amp; Accounts'!X42</f>
        <v>0</v>
      </c>
      <c r="X54" s="776"/>
    </row>
    <row r="55" spans="1:24" s="672" customFormat="1" ht="12.75">
      <c r="B55" s="759" t="s">
        <v>735</v>
      </c>
      <c r="C55" s="764">
        <f>SUM(D55:W55)</f>
        <v>0</v>
      </c>
      <c r="D55" s="763">
        <f>'O4 Summary by Class &amp; Accounts'!E46</f>
        <v>0</v>
      </c>
      <c r="E55" s="763">
        <f>'O4 Summary by Class &amp; Accounts'!F46</f>
        <v>0</v>
      </c>
      <c r="F55" s="763">
        <f>'O4 Summary by Class &amp; Accounts'!G46</f>
        <v>0</v>
      </c>
      <c r="G55" s="763">
        <f>'O4 Summary by Class &amp; Accounts'!H46</f>
        <v>0</v>
      </c>
      <c r="H55" s="763">
        <f>'O4 Summary by Class &amp; Accounts'!I46</f>
        <v>0</v>
      </c>
      <c r="I55" s="763">
        <f>'O4 Summary by Class &amp; Accounts'!J46</f>
        <v>0</v>
      </c>
      <c r="J55" s="763">
        <f>'O4 Summary by Class &amp; Accounts'!K46</f>
        <v>0</v>
      </c>
      <c r="K55" s="763">
        <f>'O4 Summary by Class &amp; Accounts'!L46</f>
        <v>0</v>
      </c>
      <c r="L55" s="763">
        <f>'O4 Summary by Class &amp; Accounts'!M46</f>
        <v>0</v>
      </c>
      <c r="M55" s="763">
        <f>'O4 Summary by Class &amp; Accounts'!N46</f>
        <v>0</v>
      </c>
      <c r="N55" s="763">
        <f>'O4 Summary by Class &amp; Accounts'!O46</f>
        <v>0</v>
      </c>
      <c r="O55" s="763">
        <f>'O4 Summary by Class &amp; Accounts'!P46</f>
        <v>0</v>
      </c>
      <c r="P55" s="763">
        <f>'O4 Summary by Class &amp; Accounts'!Q46</f>
        <v>0</v>
      </c>
      <c r="Q55" s="763">
        <f>'O4 Summary by Class &amp; Accounts'!R46</f>
        <v>0</v>
      </c>
      <c r="R55" s="763">
        <f>'O4 Summary by Class &amp; Accounts'!S46</f>
        <v>0</v>
      </c>
      <c r="S55" s="763">
        <f>'O4 Summary by Class &amp; Accounts'!T46</f>
        <v>0</v>
      </c>
      <c r="T55" s="763">
        <f>'O4 Summary by Class &amp; Accounts'!U46</f>
        <v>0</v>
      </c>
      <c r="U55" s="763">
        <f>'O4 Summary by Class &amp; Accounts'!V46</f>
        <v>0</v>
      </c>
      <c r="V55" s="763">
        <f>'O4 Summary by Class &amp; Accounts'!W46</f>
        <v>0</v>
      </c>
      <c r="W55" s="651">
        <f>'O4 Summary by Class &amp; Accounts'!X46</f>
        <v>0</v>
      </c>
    </row>
    <row r="56" spans="1:24" s="672" customFormat="1" ht="12.75">
      <c r="B56" s="759" t="s">
        <v>736</v>
      </c>
      <c r="C56" s="764">
        <f>SUM(D56:W56)</f>
        <v>0</v>
      </c>
      <c r="D56" s="763">
        <f>'O4 Summary by Class &amp; Accounts'!E50</f>
        <v>0</v>
      </c>
      <c r="E56" s="763">
        <f>'O4 Summary by Class &amp; Accounts'!F50</f>
        <v>0</v>
      </c>
      <c r="F56" s="763">
        <f>'O4 Summary by Class &amp; Accounts'!G50</f>
        <v>0</v>
      </c>
      <c r="G56" s="763">
        <f>'O4 Summary by Class &amp; Accounts'!H50</f>
        <v>0</v>
      </c>
      <c r="H56" s="763">
        <f>'O4 Summary by Class &amp; Accounts'!I50</f>
        <v>0</v>
      </c>
      <c r="I56" s="763">
        <f>'O4 Summary by Class &amp; Accounts'!J50</f>
        <v>0</v>
      </c>
      <c r="J56" s="763">
        <f>'O4 Summary by Class &amp; Accounts'!K50</f>
        <v>0</v>
      </c>
      <c r="K56" s="763">
        <f>'O4 Summary by Class &amp; Accounts'!L50</f>
        <v>0</v>
      </c>
      <c r="L56" s="763">
        <f>'O4 Summary by Class &amp; Accounts'!M50</f>
        <v>0</v>
      </c>
      <c r="M56" s="763">
        <f>'O4 Summary by Class &amp; Accounts'!N50</f>
        <v>0</v>
      </c>
      <c r="N56" s="763">
        <f>'O4 Summary by Class &amp; Accounts'!O50</f>
        <v>0</v>
      </c>
      <c r="O56" s="763">
        <f>'O4 Summary by Class &amp; Accounts'!P50</f>
        <v>0</v>
      </c>
      <c r="P56" s="763">
        <f>'O4 Summary by Class &amp; Accounts'!Q50</f>
        <v>0</v>
      </c>
      <c r="Q56" s="763">
        <f>'O4 Summary by Class &amp; Accounts'!R50</f>
        <v>0</v>
      </c>
      <c r="R56" s="763">
        <f>'O4 Summary by Class &amp; Accounts'!S50</f>
        <v>0</v>
      </c>
      <c r="S56" s="763">
        <f>'O4 Summary by Class &amp; Accounts'!T50</f>
        <v>0</v>
      </c>
      <c r="T56" s="763">
        <f>'O4 Summary by Class &amp; Accounts'!U50</f>
        <v>0</v>
      </c>
      <c r="U56" s="763">
        <f>'O4 Summary by Class &amp; Accounts'!V50</f>
        <v>0</v>
      </c>
      <c r="V56" s="763">
        <f>'O4 Summary by Class &amp; Accounts'!W50</f>
        <v>0</v>
      </c>
      <c r="W56" s="651">
        <f>'O4 Summary by Class &amp; Accounts'!X50</f>
        <v>0</v>
      </c>
    </row>
    <row r="57" spans="1:24" s="672" customFormat="1" ht="12.75">
      <c r="B57" s="759" t="s">
        <v>737</v>
      </c>
      <c r="C57" s="764">
        <f>SUM(D57:W57)</f>
        <v>0</v>
      </c>
      <c r="D57" s="763">
        <f>'O4 Summary by Class &amp; Accounts'!E54</f>
        <v>0</v>
      </c>
      <c r="E57" s="763">
        <f>'O4 Summary by Class &amp; Accounts'!F54</f>
        <v>0</v>
      </c>
      <c r="F57" s="763">
        <f>'O4 Summary by Class &amp; Accounts'!G54</f>
        <v>0</v>
      </c>
      <c r="G57" s="763">
        <f>'O4 Summary by Class &amp; Accounts'!H54</f>
        <v>0</v>
      </c>
      <c r="H57" s="763">
        <f>'O4 Summary by Class &amp; Accounts'!I54</f>
        <v>0</v>
      </c>
      <c r="I57" s="763">
        <f>'O4 Summary by Class &amp; Accounts'!J54</f>
        <v>0</v>
      </c>
      <c r="J57" s="763">
        <f>'O4 Summary by Class &amp; Accounts'!K54</f>
        <v>0</v>
      </c>
      <c r="K57" s="763">
        <f>'O4 Summary by Class &amp; Accounts'!L54</f>
        <v>0</v>
      </c>
      <c r="L57" s="763">
        <f>'O4 Summary by Class &amp; Accounts'!M54</f>
        <v>0</v>
      </c>
      <c r="M57" s="763">
        <f>'O4 Summary by Class &amp; Accounts'!N54</f>
        <v>0</v>
      </c>
      <c r="N57" s="763">
        <f>'O4 Summary by Class &amp; Accounts'!O54</f>
        <v>0</v>
      </c>
      <c r="O57" s="763">
        <f>'O4 Summary by Class &amp; Accounts'!P54</f>
        <v>0</v>
      </c>
      <c r="P57" s="763">
        <f>'O4 Summary by Class &amp; Accounts'!Q54</f>
        <v>0</v>
      </c>
      <c r="Q57" s="763">
        <f>'O4 Summary by Class &amp; Accounts'!R54</f>
        <v>0</v>
      </c>
      <c r="R57" s="763">
        <f>'O4 Summary by Class &amp; Accounts'!S54</f>
        <v>0</v>
      </c>
      <c r="S57" s="763">
        <f>'O4 Summary by Class &amp; Accounts'!T54</f>
        <v>0</v>
      </c>
      <c r="T57" s="763">
        <f>'O4 Summary by Class &amp; Accounts'!U54</f>
        <v>0</v>
      </c>
      <c r="U57" s="763">
        <f>'O4 Summary by Class &amp; Accounts'!V54</f>
        <v>0</v>
      </c>
      <c r="V57" s="763">
        <f>'O4 Summary by Class &amp; Accounts'!W54</f>
        <v>0</v>
      </c>
      <c r="W57" s="651">
        <f>'O4 Summary by Class &amp; Accounts'!X54</f>
        <v>0</v>
      </c>
    </row>
    <row r="58" spans="1:24" s="627" customFormat="1" ht="20.25" customHeight="1">
      <c r="B58" s="888" t="s">
        <v>1424</v>
      </c>
      <c r="C58" s="882">
        <f>SUM(D58:W58)</f>
        <v>0</v>
      </c>
      <c r="D58" s="883">
        <f>SUM(D54:D57)</f>
        <v>0</v>
      </c>
      <c r="E58" s="883">
        <f t="shared" ref="E58:W58" si="13">SUM(E54:E57)</f>
        <v>0</v>
      </c>
      <c r="F58" s="883">
        <f t="shared" si="13"/>
        <v>0</v>
      </c>
      <c r="G58" s="883">
        <f t="shared" si="13"/>
        <v>0</v>
      </c>
      <c r="H58" s="883">
        <f t="shared" si="13"/>
        <v>0</v>
      </c>
      <c r="I58" s="883">
        <f t="shared" si="13"/>
        <v>0</v>
      </c>
      <c r="J58" s="883">
        <f t="shared" si="13"/>
        <v>0</v>
      </c>
      <c r="K58" s="883">
        <f t="shared" si="13"/>
        <v>0</v>
      </c>
      <c r="L58" s="883">
        <f t="shared" si="13"/>
        <v>0</v>
      </c>
      <c r="M58" s="883">
        <f t="shared" si="13"/>
        <v>0</v>
      </c>
      <c r="N58" s="883">
        <f t="shared" si="13"/>
        <v>0</v>
      </c>
      <c r="O58" s="883">
        <f t="shared" si="13"/>
        <v>0</v>
      </c>
      <c r="P58" s="883">
        <f t="shared" si="13"/>
        <v>0</v>
      </c>
      <c r="Q58" s="883">
        <f t="shared" si="13"/>
        <v>0</v>
      </c>
      <c r="R58" s="883">
        <f t="shared" si="13"/>
        <v>0</v>
      </c>
      <c r="S58" s="883">
        <f t="shared" si="13"/>
        <v>0</v>
      </c>
      <c r="T58" s="883">
        <f t="shared" si="13"/>
        <v>0</v>
      </c>
      <c r="U58" s="883">
        <f t="shared" si="13"/>
        <v>0</v>
      </c>
      <c r="V58" s="883">
        <f t="shared" si="13"/>
        <v>0</v>
      </c>
      <c r="W58" s="884">
        <f t="shared" si="13"/>
        <v>0</v>
      </c>
    </row>
    <row r="59" spans="1:24" s="672" customFormat="1" ht="12.75">
      <c r="C59" s="778"/>
      <c r="D59" s="776"/>
      <c r="E59" s="776"/>
      <c r="F59" s="776"/>
      <c r="G59" s="776"/>
      <c r="H59" s="776"/>
      <c r="I59" s="776"/>
      <c r="J59" s="776"/>
      <c r="K59" s="776"/>
      <c r="L59" s="776"/>
      <c r="M59" s="776"/>
      <c r="N59" s="776"/>
      <c r="O59" s="776"/>
      <c r="P59" s="776"/>
      <c r="Q59" s="776"/>
      <c r="R59" s="776"/>
      <c r="S59" s="776"/>
      <c r="T59" s="776"/>
      <c r="U59" s="776"/>
      <c r="V59" s="776"/>
      <c r="W59" s="779"/>
    </row>
    <row r="60" spans="1:24" s="672" customFormat="1" ht="12.75">
      <c r="B60" s="759" t="s">
        <v>738</v>
      </c>
      <c r="C60" s="764">
        <f>SUM(D60:W60)</f>
        <v>283071.60400000005</v>
      </c>
      <c r="D60" s="763">
        <f>'O4 Summary by Class &amp; Accounts'!E44</f>
        <v>206636.74102089819</v>
      </c>
      <c r="E60" s="763">
        <f>'O4 Summary by Class &amp; Accounts'!F44</f>
        <v>70114.95241143032</v>
      </c>
      <c r="F60" s="763">
        <f>'O4 Summary by Class &amp; Accounts'!G44</f>
        <v>0</v>
      </c>
      <c r="G60" s="763">
        <f>'O4 Summary by Class &amp; Accounts'!H44</f>
        <v>0</v>
      </c>
      <c r="H60" s="763">
        <f>'O4 Summary by Class &amp; Accounts'!I44</f>
        <v>0</v>
      </c>
      <c r="I60" s="763">
        <f>'O4 Summary by Class &amp; Accounts'!J44</f>
        <v>0</v>
      </c>
      <c r="J60" s="763">
        <f>'O4 Summary by Class &amp; Accounts'!K44</f>
        <v>5783.6258340484765</v>
      </c>
      <c r="K60" s="763">
        <f>'O4 Summary by Class &amp; Accounts'!L44</f>
        <v>0</v>
      </c>
      <c r="L60" s="763">
        <f>'O4 Summary by Class &amp; Accounts'!M44</f>
        <v>536.28473362303589</v>
      </c>
      <c r="M60" s="763">
        <f>'O4 Summary by Class &amp; Accounts'!N44</f>
        <v>0</v>
      </c>
      <c r="N60" s="763">
        <f>'O4 Summary by Class &amp; Accounts'!O44</f>
        <v>0</v>
      </c>
      <c r="O60" s="763">
        <f>'O4 Summary by Class &amp; Accounts'!P44</f>
        <v>0</v>
      </c>
      <c r="P60" s="763">
        <f>'O4 Summary by Class &amp; Accounts'!Q44</f>
        <v>0</v>
      </c>
      <c r="Q60" s="763">
        <f>'O4 Summary by Class &amp; Accounts'!R44</f>
        <v>0</v>
      </c>
      <c r="R60" s="763">
        <f>'O4 Summary by Class &amp; Accounts'!S44</f>
        <v>0</v>
      </c>
      <c r="S60" s="763">
        <f>'O4 Summary by Class &amp; Accounts'!T44</f>
        <v>0</v>
      </c>
      <c r="T60" s="763">
        <f>'O4 Summary by Class &amp; Accounts'!U44</f>
        <v>0</v>
      </c>
      <c r="U60" s="763">
        <f>'O4 Summary by Class &amp; Accounts'!V44</f>
        <v>0</v>
      </c>
      <c r="V60" s="763">
        <f>'O4 Summary by Class &amp; Accounts'!W44</f>
        <v>0</v>
      </c>
      <c r="W60" s="651">
        <f>'O4 Summary by Class &amp; Accounts'!X44</f>
        <v>0</v>
      </c>
    </row>
    <row r="61" spans="1:24" s="776" customFormat="1" ht="12.75">
      <c r="B61" s="759" t="s">
        <v>739</v>
      </c>
      <c r="C61" s="764">
        <f>SUM(D61:W61)</f>
        <v>1341717.4499999997</v>
      </c>
      <c r="D61" s="763">
        <f>'O4 Summary by Class &amp; Accounts'!E48</f>
        <v>979427.52759782237</v>
      </c>
      <c r="E61" s="763">
        <f>'O4 Summary by Class &amp; Accounts'!F48</f>
        <v>332334.48296119319</v>
      </c>
      <c r="F61" s="763">
        <f>'O4 Summary by Class &amp; Accounts'!G48</f>
        <v>0</v>
      </c>
      <c r="G61" s="763">
        <f>'O4 Summary by Class &amp; Accounts'!H48</f>
        <v>0</v>
      </c>
      <c r="H61" s="763">
        <f>'O4 Summary by Class &amp; Accounts'!I48</f>
        <v>0</v>
      </c>
      <c r="I61" s="763">
        <f>'O4 Summary by Class &amp; Accounts'!J48</f>
        <v>0</v>
      </c>
      <c r="J61" s="763">
        <f>'O4 Summary by Class &amp; Accounts'!K48</f>
        <v>27413.529284320735</v>
      </c>
      <c r="K61" s="763">
        <f>'O4 Summary by Class &amp; Accounts'!L48</f>
        <v>0</v>
      </c>
      <c r="L61" s="763">
        <f>'O4 Summary by Class &amp; Accounts'!M48</f>
        <v>2541.9101566635022</v>
      </c>
      <c r="M61" s="763">
        <f>'O4 Summary by Class &amp; Accounts'!N48</f>
        <v>0</v>
      </c>
      <c r="N61" s="763">
        <f>'O4 Summary by Class &amp; Accounts'!O48</f>
        <v>0</v>
      </c>
      <c r="O61" s="763">
        <f>'O4 Summary by Class &amp; Accounts'!P48</f>
        <v>0</v>
      </c>
      <c r="P61" s="763">
        <f>'O4 Summary by Class &amp; Accounts'!Q48</f>
        <v>0</v>
      </c>
      <c r="Q61" s="763">
        <f>'O4 Summary by Class &amp; Accounts'!R48</f>
        <v>0</v>
      </c>
      <c r="R61" s="763">
        <f>'O4 Summary by Class &amp; Accounts'!S48</f>
        <v>0</v>
      </c>
      <c r="S61" s="763">
        <f>'O4 Summary by Class &amp; Accounts'!T48</f>
        <v>0</v>
      </c>
      <c r="T61" s="763">
        <f>'O4 Summary by Class &amp; Accounts'!U48</f>
        <v>0</v>
      </c>
      <c r="U61" s="763">
        <f>'O4 Summary by Class &amp; Accounts'!V48</f>
        <v>0</v>
      </c>
      <c r="V61" s="763">
        <f>'O4 Summary by Class &amp; Accounts'!W48</f>
        <v>0</v>
      </c>
      <c r="W61" s="651">
        <f>'O4 Summary by Class &amp; Accounts'!X48</f>
        <v>0</v>
      </c>
    </row>
    <row r="62" spans="1:24" s="776" customFormat="1" ht="12.75">
      <c r="B62" s="759" t="s">
        <v>740</v>
      </c>
      <c r="C62" s="764">
        <f>SUM(D62:W62)</f>
        <v>0</v>
      </c>
      <c r="D62" s="763">
        <f>'O4 Summary by Class &amp; Accounts'!E52</f>
        <v>0</v>
      </c>
      <c r="E62" s="763">
        <f>'O4 Summary by Class &amp; Accounts'!F52</f>
        <v>0</v>
      </c>
      <c r="F62" s="763">
        <f>'O4 Summary by Class &amp; Accounts'!G52</f>
        <v>0</v>
      </c>
      <c r="G62" s="763">
        <f>'O4 Summary by Class &amp; Accounts'!H52</f>
        <v>0</v>
      </c>
      <c r="H62" s="763">
        <f>'O4 Summary by Class &amp; Accounts'!I52</f>
        <v>0</v>
      </c>
      <c r="I62" s="763">
        <f>'O4 Summary by Class &amp; Accounts'!J52</f>
        <v>0</v>
      </c>
      <c r="J62" s="763">
        <f>'O4 Summary by Class &amp; Accounts'!K52</f>
        <v>0</v>
      </c>
      <c r="K62" s="763">
        <f>'O4 Summary by Class &amp; Accounts'!L52</f>
        <v>0</v>
      </c>
      <c r="L62" s="763">
        <f>'O4 Summary by Class &amp; Accounts'!M52</f>
        <v>0</v>
      </c>
      <c r="M62" s="763">
        <f>'O4 Summary by Class &amp; Accounts'!N52</f>
        <v>0</v>
      </c>
      <c r="N62" s="763">
        <f>'O4 Summary by Class &amp; Accounts'!O52</f>
        <v>0</v>
      </c>
      <c r="O62" s="763">
        <f>'O4 Summary by Class &amp; Accounts'!P52</f>
        <v>0</v>
      </c>
      <c r="P62" s="763">
        <f>'O4 Summary by Class &amp; Accounts'!Q52</f>
        <v>0</v>
      </c>
      <c r="Q62" s="763">
        <f>'O4 Summary by Class &amp; Accounts'!R52</f>
        <v>0</v>
      </c>
      <c r="R62" s="763">
        <f>'O4 Summary by Class &amp; Accounts'!S52</f>
        <v>0</v>
      </c>
      <c r="S62" s="763">
        <f>'O4 Summary by Class &amp; Accounts'!T52</f>
        <v>0</v>
      </c>
      <c r="T62" s="763">
        <f>'O4 Summary by Class &amp; Accounts'!U52</f>
        <v>0</v>
      </c>
      <c r="U62" s="763">
        <f>'O4 Summary by Class &amp; Accounts'!V52</f>
        <v>0</v>
      </c>
      <c r="V62" s="763">
        <f>'O4 Summary by Class &amp; Accounts'!W52</f>
        <v>0</v>
      </c>
      <c r="W62" s="651">
        <f>'O4 Summary by Class &amp; Accounts'!X52</f>
        <v>0</v>
      </c>
      <c r="X62" s="780"/>
    </row>
    <row r="63" spans="1:24" s="776" customFormat="1" ht="12.75">
      <c r="B63" s="759" t="s">
        <v>741</v>
      </c>
      <c r="C63" s="764">
        <f>SUM(D63:W63)</f>
        <v>53310.095999999961</v>
      </c>
      <c r="D63" s="763">
        <f>'O4 Summary by Class &amp; Accounts'!E56</f>
        <v>38915.328649323696</v>
      </c>
      <c r="E63" s="763">
        <f>'O4 Summary by Class &amp; Accounts'!F56</f>
        <v>13204.555989617309</v>
      </c>
      <c r="F63" s="763">
        <f>'O4 Summary by Class &amp; Accounts'!G56</f>
        <v>0</v>
      </c>
      <c r="G63" s="763">
        <f>'O4 Summary by Class &amp; Accounts'!H56</f>
        <v>0</v>
      </c>
      <c r="H63" s="763">
        <f>'O4 Summary by Class &amp; Accounts'!I56</f>
        <v>0</v>
      </c>
      <c r="I63" s="763">
        <f>'O4 Summary by Class &amp; Accounts'!J56</f>
        <v>0</v>
      </c>
      <c r="J63" s="763">
        <f>'O4 Summary by Class &amp; Accounts'!K56</f>
        <v>1089.2143333501022</v>
      </c>
      <c r="K63" s="763">
        <f>'O4 Summary by Class &amp; Accounts'!L56</f>
        <v>0</v>
      </c>
      <c r="L63" s="763">
        <f>'O4 Summary by Class &amp; Accounts'!M56</f>
        <v>100.99702770885648</v>
      </c>
      <c r="M63" s="763">
        <f>'O4 Summary by Class &amp; Accounts'!N56</f>
        <v>0</v>
      </c>
      <c r="N63" s="763">
        <f>'O4 Summary by Class &amp; Accounts'!O56</f>
        <v>0</v>
      </c>
      <c r="O63" s="763">
        <f>'O4 Summary by Class &amp; Accounts'!P56</f>
        <v>0</v>
      </c>
      <c r="P63" s="763">
        <f>'O4 Summary by Class &amp; Accounts'!Q56</f>
        <v>0</v>
      </c>
      <c r="Q63" s="763">
        <f>'O4 Summary by Class &amp; Accounts'!R56</f>
        <v>0</v>
      </c>
      <c r="R63" s="763">
        <f>'O4 Summary by Class &amp; Accounts'!S56</f>
        <v>0</v>
      </c>
      <c r="S63" s="763">
        <f>'O4 Summary by Class &amp; Accounts'!T56</f>
        <v>0</v>
      </c>
      <c r="T63" s="763">
        <f>'O4 Summary by Class &amp; Accounts'!U56</f>
        <v>0</v>
      </c>
      <c r="U63" s="763">
        <f>'O4 Summary by Class &amp; Accounts'!V56</f>
        <v>0</v>
      </c>
      <c r="V63" s="763">
        <f>'O4 Summary by Class &amp; Accounts'!W56</f>
        <v>0</v>
      </c>
      <c r="W63" s="651">
        <f>'O4 Summary by Class &amp; Accounts'!X56</f>
        <v>0</v>
      </c>
      <c r="X63" s="780"/>
    </row>
    <row r="64" spans="1:24" s="627" customFormat="1" ht="20.25" customHeight="1">
      <c r="B64" s="888" t="s">
        <v>1424</v>
      </c>
      <c r="C64" s="882">
        <f>SUM(D64:W64)</f>
        <v>1678099.15</v>
      </c>
      <c r="D64" s="883">
        <f t="shared" ref="D64:W64" si="14">SUM(D60:D63)</f>
        <v>1224979.5972680443</v>
      </c>
      <c r="E64" s="883">
        <f t="shared" si="14"/>
        <v>415653.99136224081</v>
      </c>
      <c r="F64" s="883">
        <f t="shared" si="14"/>
        <v>0</v>
      </c>
      <c r="G64" s="883">
        <f t="shared" si="14"/>
        <v>0</v>
      </c>
      <c r="H64" s="883">
        <f t="shared" si="14"/>
        <v>0</v>
      </c>
      <c r="I64" s="883">
        <f t="shared" si="14"/>
        <v>0</v>
      </c>
      <c r="J64" s="883">
        <f t="shared" si="14"/>
        <v>34286.369451719314</v>
      </c>
      <c r="K64" s="883">
        <f t="shared" si="14"/>
        <v>0</v>
      </c>
      <c r="L64" s="883">
        <f t="shared" si="14"/>
        <v>3179.1919179953943</v>
      </c>
      <c r="M64" s="883">
        <f t="shared" si="14"/>
        <v>0</v>
      </c>
      <c r="N64" s="883">
        <f t="shared" si="14"/>
        <v>0</v>
      </c>
      <c r="O64" s="883">
        <f t="shared" si="14"/>
        <v>0</v>
      </c>
      <c r="P64" s="883">
        <f t="shared" si="14"/>
        <v>0</v>
      </c>
      <c r="Q64" s="883">
        <f t="shared" si="14"/>
        <v>0</v>
      </c>
      <c r="R64" s="883">
        <f t="shared" si="14"/>
        <v>0</v>
      </c>
      <c r="S64" s="883">
        <f t="shared" si="14"/>
        <v>0</v>
      </c>
      <c r="T64" s="883">
        <f t="shared" si="14"/>
        <v>0</v>
      </c>
      <c r="U64" s="883">
        <f t="shared" si="14"/>
        <v>0</v>
      </c>
      <c r="V64" s="883">
        <f t="shared" si="14"/>
        <v>0</v>
      </c>
      <c r="W64" s="884">
        <f t="shared" si="14"/>
        <v>0</v>
      </c>
    </row>
    <row r="65" spans="1:24" s="805" customFormat="1" ht="12.75">
      <c r="A65" s="776"/>
      <c r="B65" s="786"/>
      <c r="C65" s="804"/>
      <c r="W65" s="806"/>
    </row>
    <row r="66" spans="1:24" s="780" customFormat="1" ht="12.75">
      <c r="A66" s="807"/>
      <c r="B66" s="909" t="s">
        <v>1471</v>
      </c>
      <c r="C66" s="809"/>
      <c r="W66" s="810"/>
    </row>
    <row r="67" spans="1:24" s="776" customFormat="1" ht="12.75">
      <c r="A67" s="1713" t="s">
        <v>507</v>
      </c>
      <c r="B67" s="811" t="s">
        <v>1472</v>
      </c>
      <c r="C67" s="764">
        <f t="shared" ref="C67:C78" si="15">SUM(D67:W67)</f>
        <v>16000</v>
      </c>
      <c r="D67" s="763">
        <f>'O4 Summary by Class &amp; Accounts'!E138</f>
        <v>10543.073988600569</v>
      </c>
      <c r="E67" s="763">
        <f>'O4 Summary by Class &amp; Accounts'!F138</f>
        <v>3383.1034276103574</v>
      </c>
      <c r="F67" s="763">
        <f>'O4 Summary by Class &amp; Accounts'!G138</f>
        <v>1723.9463738803536</v>
      </c>
      <c r="G67" s="763">
        <f>'O4 Summary by Class &amp; Accounts'!H138</f>
        <v>0</v>
      </c>
      <c r="H67" s="763">
        <f>'O4 Summary by Class &amp; Accounts'!I138</f>
        <v>0</v>
      </c>
      <c r="I67" s="763">
        <f>'O4 Summary by Class &amp; Accounts'!J138</f>
        <v>0</v>
      </c>
      <c r="J67" s="763">
        <f>'O4 Summary by Class &amp; Accounts'!K138</f>
        <v>323.20720901664953</v>
      </c>
      <c r="K67" s="763">
        <f>'O4 Summary by Class &amp; Accounts'!L138</f>
        <v>0</v>
      </c>
      <c r="L67" s="763">
        <f>'O4 Summary by Class &amp; Accounts'!M138</f>
        <v>26.669000892072884</v>
      </c>
      <c r="M67" s="763">
        <f>'O4 Summary by Class &amp; Accounts'!N138</f>
        <v>0</v>
      </c>
      <c r="N67" s="763">
        <f>'O4 Summary by Class &amp; Accounts'!O138</f>
        <v>0</v>
      </c>
      <c r="O67" s="763">
        <f>'O4 Summary by Class &amp; Accounts'!P138</f>
        <v>0</v>
      </c>
      <c r="P67" s="763">
        <f>'O4 Summary by Class &amp; Accounts'!Q138</f>
        <v>0</v>
      </c>
      <c r="Q67" s="763">
        <f>'O4 Summary by Class &amp; Accounts'!R138</f>
        <v>0</v>
      </c>
      <c r="R67" s="763">
        <f>'O4 Summary by Class &amp; Accounts'!S138</f>
        <v>0</v>
      </c>
      <c r="S67" s="763">
        <f>'O4 Summary by Class &amp; Accounts'!T138</f>
        <v>0</v>
      </c>
      <c r="T67" s="763">
        <f>'O4 Summary by Class &amp; Accounts'!U138</f>
        <v>0</v>
      </c>
      <c r="U67" s="763">
        <f>'O4 Summary by Class &amp; Accounts'!V138</f>
        <v>0</v>
      </c>
      <c r="V67" s="763">
        <f>'O4 Summary by Class &amp; Accounts'!W138</f>
        <v>0</v>
      </c>
      <c r="W67" s="651">
        <f>'O4 Summary by Class &amp; Accounts'!X138</f>
        <v>0</v>
      </c>
    </row>
    <row r="68" spans="1:24" s="776" customFormat="1" ht="12.75">
      <c r="A68" s="1713" t="s">
        <v>507</v>
      </c>
      <c r="B68" s="811" t="s">
        <v>1473</v>
      </c>
      <c r="C68" s="764">
        <f t="shared" si="15"/>
        <v>0</v>
      </c>
      <c r="D68" s="763">
        <f>'O4 Summary by Class &amp; Accounts'!E139</f>
        <v>0</v>
      </c>
      <c r="E68" s="763">
        <f>'O4 Summary by Class &amp; Accounts'!F139</f>
        <v>0</v>
      </c>
      <c r="F68" s="763">
        <f>'O4 Summary by Class &amp; Accounts'!G139</f>
        <v>0</v>
      </c>
      <c r="G68" s="763">
        <f>'O4 Summary by Class &amp; Accounts'!H139</f>
        <v>0</v>
      </c>
      <c r="H68" s="763">
        <f>'O4 Summary by Class &amp; Accounts'!I139</f>
        <v>0</v>
      </c>
      <c r="I68" s="763">
        <f>'O4 Summary by Class &amp; Accounts'!J139</f>
        <v>0</v>
      </c>
      <c r="J68" s="763">
        <f>'O4 Summary by Class &amp; Accounts'!K139</f>
        <v>0</v>
      </c>
      <c r="K68" s="763">
        <f>'O4 Summary by Class &amp; Accounts'!L139</f>
        <v>0</v>
      </c>
      <c r="L68" s="763">
        <f>'O4 Summary by Class &amp; Accounts'!M139</f>
        <v>0</v>
      </c>
      <c r="M68" s="763">
        <f>'O4 Summary by Class &amp; Accounts'!N139</f>
        <v>0</v>
      </c>
      <c r="N68" s="763">
        <f>'O4 Summary by Class &amp; Accounts'!O139</f>
        <v>0</v>
      </c>
      <c r="O68" s="763">
        <f>'O4 Summary by Class &amp; Accounts'!P139</f>
        <v>0</v>
      </c>
      <c r="P68" s="763">
        <f>'O4 Summary by Class &amp; Accounts'!Q139</f>
        <v>0</v>
      </c>
      <c r="Q68" s="763">
        <f>'O4 Summary by Class &amp; Accounts'!R139</f>
        <v>0</v>
      </c>
      <c r="R68" s="763">
        <f>'O4 Summary by Class &amp; Accounts'!S139</f>
        <v>0</v>
      </c>
      <c r="S68" s="763">
        <f>'O4 Summary by Class &amp; Accounts'!T139</f>
        <v>0</v>
      </c>
      <c r="T68" s="763">
        <f>'O4 Summary by Class &amp; Accounts'!U139</f>
        <v>0</v>
      </c>
      <c r="U68" s="763">
        <f>'O4 Summary by Class &amp; Accounts'!V139</f>
        <v>0</v>
      </c>
      <c r="V68" s="763">
        <f>'O4 Summary by Class &amp; Accounts'!W139</f>
        <v>0</v>
      </c>
      <c r="W68" s="651">
        <f>'O4 Summary by Class &amp; Accounts'!X139</f>
        <v>0</v>
      </c>
      <c r="X68" s="780"/>
    </row>
    <row r="69" spans="1:24" s="776" customFormat="1" ht="11.25" customHeight="1">
      <c r="A69" s="1713" t="s">
        <v>508</v>
      </c>
      <c r="B69" s="811" t="s">
        <v>1484</v>
      </c>
      <c r="C69" s="764">
        <f t="shared" si="15"/>
        <v>15000.000000000002</v>
      </c>
      <c r="D69" s="763">
        <f>'O4 Summary by Class &amp; Accounts'!E142</f>
        <v>9415.3806781955827</v>
      </c>
      <c r="E69" s="763">
        <f>'O4 Summary by Class &amp; Accounts'!F142</f>
        <v>2932.4655288369936</v>
      </c>
      <c r="F69" s="763">
        <f>'O4 Summary by Class &amp; Accounts'!G142</f>
        <v>2327.1731091154898</v>
      </c>
      <c r="G69" s="763">
        <f>'O4 Summary by Class &amp; Accounts'!H142</f>
        <v>0</v>
      </c>
      <c r="H69" s="763">
        <f>'O4 Summary by Class &amp; Accounts'!I142</f>
        <v>0</v>
      </c>
      <c r="I69" s="763">
        <f>'O4 Summary by Class &amp; Accounts'!J142</f>
        <v>0</v>
      </c>
      <c r="J69" s="763">
        <f>'O4 Summary by Class &amp; Accounts'!K142</f>
        <v>301.48103624094318</v>
      </c>
      <c r="K69" s="763">
        <f>'O4 Summary by Class &amp; Accounts'!L142</f>
        <v>0</v>
      </c>
      <c r="L69" s="763">
        <f>'O4 Summary by Class &amp; Accounts'!M142</f>
        <v>23.499647610992334</v>
      </c>
      <c r="M69" s="763">
        <f>'O4 Summary by Class &amp; Accounts'!N142</f>
        <v>0</v>
      </c>
      <c r="N69" s="763">
        <f>'O4 Summary by Class &amp; Accounts'!O142</f>
        <v>0</v>
      </c>
      <c r="O69" s="763">
        <f>'O4 Summary by Class &amp; Accounts'!P142</f>
        <v>0</v>
      </c>
      <c r="P69" s="763">
        <f>'O4 Summary by Class &amp; Accounts'!Q142</f>
        <v>0</v>
      </c>
      <c r="Q69" s="763">
        <f>'O4 Summary by Class &amp; Accounts'!R142</f>
        <v>0</v>
      </c>
      <c r="R69" s="763">
        <f>'O4 Summary by Class &amp; Accounts'!S142</f>
        <v>0</v>
      </c>
      <c r="S69" s="763">
        <f>'O4 Summary by Class &amp; Accounts'!T142</f>
        <v>0</v>
      </c>
      <c r="T69" s="763">
        <f>'O4 Summary by Class &amp; Accounts'!U142</f>
        <v>0</v>
      </c>
      <c r="U69" s="763">
        <f>'O4 Summary by Class &amp; Accounts'!V142</f>
        <v>0</v>
      </c>
      <c r="V69" s="763">
        <f>'O4 Summary by Class &amp; Accounts'!W142</f>
        <v>0</v>
      </c>
      <c r="W69" s="651">
        <f>'O4 Summary by Class &amp; Accounts'!X142</f>
        <v>0</v>
      </c>
    </row>
    <row r="70" spans="1:24" s="776" customFormat="1" ht="12.75">
      <c r="A70" s="1713" t="s">
        <v>508</v>
      </c>
      <c r="B70" s="811" t="s">
        <v>1485</v>
      </c>
      <c r="C70" s="764">
        <f t="shared" si="15"/>
        <v>0</v>
      </c>
      <c r="D70" s="763">
        <f>'O4 Summary by Class &amp; Accounts'!E143</f>
        <v>0</v>
      </c>
      <c r="E70" s="763">
        <f>'O4 Summary by Class &amp; Accounts'!F143</f>
        <v>0</v>
      </c>
      <c r="F70" s="763">
        <f>'O4 Summary by Class &amp; Accounts'!G143</f>
        <v>0</v>
      </c>
      <c r="G70" s="763">
        <f>'O4 Summary by Class &amp; Accounts'!H143</f>
        <v>0</v>
      </c>
      <c r="H70" s="763">
        <f>'O4 Summary by Class &amp; Accounts'!I143</f>
        <v>0</v>
      </c>
      <c r="I70" s="763">
        <f>'O4 Summary by Class &amp; Accounts'!J143</f>
        <v>0</v>
      </c>
      <c r="J70" s="763">
        <f>'O4 Summary by Class &amp; Accounts'!K143</f>
        <v>0</v>
      </c>
      <c r="K70" s="763">
        <f>'O4 Summary by Class &amp; Accounts'!L143</f>
        <v>0</v>
      </c>
      <c r="L70" s="763">
        <f>'O4 Summary by Class &amp; Accounts'!M143</f>
        <v>0</v>
      </c>
      <c r="M70" s="763">
        <f>'O4 Summary by Class &amp; Accounts'!N143</f>
        <v>0</v>
      </c>
      <c r="N70" s="763">
        <f>'O4 Summary by Class &amp; Accounts'!O143</f>
        <v>0</v>
      </c>
      <c r="O70" s="763">
        <f>'O4 Summary by Class &amp; Accounts'!P143</f>
        <v>0</v>
      </c>
      <c r="P70" s="763">
        <f>'O4 Summary by Class &amp; Accounts'!Q143</f>
        <v>0</v>
      </c>
      <c r="Q70" s="763">
        <f>'O4 Summary by Class &amp; Accounts'!R143</f>
        <v>0</v>
      </c>
      <c r="R70" s="763">
        <f>'O4 Summary by Class &amp; Accounts'!S143</f>
        <v>0</v>
      </c>
      <c r="S70" s="763">
        <f>'O4 Summary by Class &amp; Accounts'!T143</f>
        <v>0</v>
      </c>
      <c r="T70" s="763">
        <f>'O4 Summary by Class &amp; Accounts'!U143</f>
        <v>0</v>
      </c>
      <c r="U70" s="763">
        <f>'O4 Summary by Class &amp; Accounts'!V143</f>
        <v>0</v>
      </c>
      <c r="V70" s="763">
        <f>'O4 Summary by Class &amp; Accounts'!W143</f>
        <v>0</v>
      </c>
      <c r="W70" s="651">
        <f>'O4 Summary by Class &amp; Accounts'!X143</f>
        <v>0</v>
      </c>
    </row>
    <row r="71" spans="1:24" s="776" customFormat="1" ht="11.25" customHeight="1">
      <c r="A71" s="1713" t="s">
        <v>508</v>
      </c>
      <c r="B71" s="811" t="s">
        <v>1487</v>
      </c>
      <c r="C71" s="764">
        <f t="shared" si="15"/>
        <v>0</v>
      </c>
      <c r="D71" s="763">
        <f>'O4 Summary by Class &amp; Accounts'!E150</f>
        <v>0</v>
      </c>
      <c r="E71" s="763">
        <f>'O4 Summary by Class &amp; Accounts'!F150</f>
        <v>0</v>
      </c>
      <c r="F71" s="763">
        <f>'O4 Summary by Class &amp; Accounts'!G150</f>
        <v>0</v>
      </c>
      <c r="G71" s="763">
        <f>'O4 Summary by Class &amp; Accounts'!H150</f>
        <v>0</v>
      </c>
      <c r="H71" s="763">
        <f>'O4 Summary by Class &amp; Accounts'!I150</f>
        <v>0</v>
      </c>
      <c r="I71" s="763">
        <f>'O4 Summary by Class &amp; Accounts'!J150</f>
        <v>0</v>
      </c>
      <c r="J71" s="763">
        <f>'O4 Summary by Class &amp; Accounts'!K150</f>
        <v>0</v>
      </c>
      <c r="K71" s="763">
        <f>'O4 Summary by Class &amp; Accounts'!L150</f>
        <v>0</v>
      </c>
      <c r="L71" s="763">
        <f>'O4 Summary by Class &amp; Accounts'!M150</f>
        <v>0</v>
      </c>
      <c r="M71" s="763">
        <f>'O4 Summary by Class &amp; Accounts'!N150</f>
        <v>0</v>
      </c>
      <c r="N71" s="763">
        <f>'O4 Summary by Class &amp; Accounts'!O150</f>
        <v>0</v>
      </c>
      <c r="O71" s="763">
        <f>'O4 Summary by Class &amp; Accounts'!P150</f>
        <v>0</v>
      </c>
      <c r="P71" s="763">
        <f>'O4 Summary by Class &amp; Accounts'!Q150</f>
        <v>0</v>
      </c>
      <c r="Q71" s="763">
        <f>'O4 Summary by Class &amp; Accounts'!R150</f>
        <v>0</v>
      </c>
      <c r="R71" s="763">
        <f>'O4 Summary by Class &amp; Accounts'!S150</f>
        <v>0</v>
      </c>
      <c r="S71" s="763">
        <f>'O4 Summary by Class &amp; Accounts'!T150</f>
        <v>0</v>
      </c>
      <c r="T71" s="763">
        <f>'O4 Summary by Class &amp; Accounts'!U150</f>
        <v>0</v>
      </c>
      <c r="U71" s="763">
        <f>'O4 Summary by Class &amp; Accounts'!V150</f>
        <v>0</v>
      </c>
      <c r="V71" s="763">
        <f>'O4 Summary by Class &amp; Accounts'!W150</f>
        <v>0</v>
      </c>
      <c r="W71" s="651">
        <f>'O4 Summary by Class &amp; Accounts'!X150</f>
        <v>0</v>
      </c>
      <c r="X71" s="812"/>
    </row>
    <row r="72" spans="1:24" s="776" customFormat="1" ht="11.25" customHeight="1">
      <c r="A72" s="1713" t="s">
        <v>507</v>
      </c>
      <c r="B72" s="811" t="s">
        <v>1493</v>
      </c>
      <c r="C72" s="764">
        <f t="shared" si="15"/>
        <v>0</v>
      </c>
      <c r="D72" s="763">
        <f>'O4 Summary by Class &amp; Accounts'!E151</f>
        <v>0</v>
      </c>
      <c r="E72" s="763">
        <f>'O4 Summary by Class &amp; Accounts'!F151</f>
        <v>0</v>
      </c>
      <c r="F72" s="763">
        <f>'O4 Summary by Class &amp; Accounts'!G151</f>
        <v>0</v>
      </c>
      <c r="G72" s="763">
        <f>'O4 Summary by Class &amp; Accounts'!H151</f>
        <v>0</v>
      </c>
      <c r="H72" s="763">
        <f>'O4 Summary by Class &amp; Accounts'!I151</f>
        <v>0</v>
      </c>
      <c r="I72" s="763">
        <f>'O4 Summary by Class &amp; Accounts'!J151</f>
        <v>0</v>
      </c>
      <c r="J72" s="763">
        <f>'O4 Summary by Class &amp; Accounts'!K151</f>
        <v>0</v>
      </c>
      <c r="K72" s="763">
        <f>'O4 Summary by Class &amp; Accounts'!L151</f>
        <v>0</v>
      </c>
      <c r="L72" s="763">
        <f>'O4 Summary by Class &amp; Accounts'!M151</f>
        <v>0</v>
      </c>
      <c r="M72" s="763">
        <f>'O4 Summary by Class &amp; Accounts'!N151</f>
        <v>0</v>
      </c>
      <c r="N72" s="763">
        <f>'O4 Summary by Class &amp; Accounts'!O151</f>
        <v>0</v>
      </c>
      <c r="O72" s="763">
        <f>'O4 Summary by Class &amp; Accounts'!P151</f>
        <v>0</v>
      </c>
      <c r="P72" s="763">
        <f>'O4 Summary by Class &amp; Accounts'!Q151</f>
        <v>0</v>
      </c>
      <c r="Q72" s="763">
        <f>'O4 Summary by Class &amp; Accounts'!R151</f>
        <v>0</v>
      </c>
      <c r="R72" s="763">
        <f>'O4 Summary by Class &amp; Accounts'!S151</f>
        <v>0</v>
      </c>
      <c r="S72" s="763">
        <f>'O4 Summary by Class &amp; Accounts'!T151</f>
        <v>0</v>
      </c>
      <c r="T72" s="763">
        <f>'O4 Summary by Class &amp; Accounts'!U151</f>
        <v>0</v>
      </c>
      <c r="U72" s="763">
        <f>'O4 Summary by Class &amp; Accounts'!V151</f>
        <v>0</v>
      </c>
      <c r="V72" s="763">
        <f>'O4 Summary by Class &amp; Accounts'!W151</f>
        <v>0</v>
      </c>
      <c r="W72" s="651">
        <f>'O4 Summary by Class &amp; Accounts'!X151</f>
        <v>0</v>
      </c>
    </row>
    <row r="73" spans="1:24" s="776" customFormat="1" ht="12.75">
      <c r="A73" s="1881">
        <v>1830</v>
      </c>
      <c r="B73" s="811" t="s">
        <v>1494</v>
      </c>
      <c r="C73" s="764">
        <f t="shared" si="15"/>
        <v>45000</v>
      </c>
      <c r="D73" s="763">
        <f>'O4 Summary by Class &amp; Accounts'!E157</f>
        <v>28747.291672400715</v>
      </c>
      <c r="E73" s="763">
        <f>'O4 Summary by Class &amp; Accounts'!F157</f>
        <v>9053.1227739127789</v>
      </c>
      <c r="F73" s="763">
        <f>'O4 Summary by Class &amp; Accounts'!G157</f>
        <v>6221.405936191084</v>
      </c>
      <c r="G73" s="763">
        <f>'O4 Summary by Class &amp; Accounts'!H157</f>
        <v>0</v>
      </c>
      <c r="H73" s="763">
        <f>'O4 Summary by Class &amp; Accounts'!I157</f>
        <v>0</v>
      </c>
      <c r="I73" s="763">
        <f>'O4 Summary by Class &amp; Accounts'!J157</f>
        <v>0</v>
      </c>
      <c r="J73" s="763">
        <f>'O4 Summary by Class &amp; Accounts'!K157</f>
        <v>906.07428354793183</v>
      </c>
      <c r="K73" s="763">
        <f>'O4 Summary by Class &amp; Accounts'!L157</f>
        <v>0</v>
      </c>
      <c r="L73" s="763">
        <f>'O4 Summary by Class &amp; Accounts'!M157</f>
        <v>72.105333947492909</v>
      </c>
      <c r="M73" s="763">
        <f>'O4 Summary by Class &amp; Accounts'!N157</f>
        <v>0</v>
      </c>
      <c r="N73" s="763">
        <f>'O4 Summary by Class &amp; Accounts'!O157</f>
        <v>0</v>
      </c>
      <c r="O73" s="763">
        <f>'O4 Summary by Class &amp; Accounts'!P157</f>
        <v>0</v>
      </c>
      <c r="P73" s="763">
        <f>'O4 Summary by Class &amp; Accounts'!Q157</f>
        <v>0</v>
      </c>
      <c r="Q73" s="763">
        <f>'O4 Summary by Class &amp; Accounts'!R157</f>
        <v>0</v>
      </c>
      <c r="R73" s="763">
        <f>'O4 Summary by Class &amp; Accounts'!S157</f>
        <v>0</v>
      </c>
      <c r="S73" s="763">
        <f>'O4 Summary by Class &amp; Accounts'!T157</f>
        <v>0</v>
      </c>
      <c r="T73" s="763">
        <f>'O4 Summary by Class &amp; Accounts'!U157</f>
        <v>0</v>
      </c>
      <c r="U73" s="763">
        <f>'O4 Summary by Class &amp; Accounts'!V157</f>
        <v>0</v>
      </c>
      <c r="V73" s="763">
        <f>'O4 Summary by Class &amp; Accounts'!W157</f>
        <v>0</v>
      </c>
      <c r="W73" s="651">
        <f>'O4 Summary by Class &amp; Accounts'!X157</f>
        <v>0</v>
      </c>
    </row>
    <row r="74" spans="1:24" s="776" customFormat="1" ht="12.75">
      <c r="A74" s="1881">
        <v>1835</v>
      </c>
      <c r="B74" s="811" t="s">
        <v>1495</v>
      </c>
      <c r="C74" s="764">
        <f t="shared" si="15"/>
        <v>58000.000000000007</v>
      </c>
      <c r="D74" s="763">
        <f>'O4 Summary by Class &amp; Accounts'!E158</f>
        <v>39017.670741688322</v>
      </c>
      <c r="E74" s="763">
        <f>'O4 Summary by Class &amp; Accounts'!F158</f>
        <v>12671.476977505137</v>
      </c>
      <c r="F74" s="763">
        <f>'O4 Summary by Class &amp; Accounts'!G158</f>
        <v>5037.389079958707</v>
      </c>
      <c r="G74" s="763">
        <f>'O4 Summary by Class &amp; Accounts'!H158</f>
        <v>0</v>
      </c>
      <c r="H74" s="763">
        <f>'O4 Summary by Class &amp; Accounts'!I158</f>
        <v>0</v>
      </c>
      <c r="I74" s="763">
        <f>'O4 Summary by Class &amp; Accounts'!J158</f>
        <v>0</v>
      </c>
      <c r="J74" s="763">
        <f>'O4 Summary by Class &amp; Accounts'!K158</f>
        <v>1174.2268600890432</v>
      </c>
      <c r="K74" s="763">
        <f>'O4 Summary by Class &amp; Accounts'!L158</f>
        <v>0</v>
      </c>
      <c r="L74" s="763">
        <f>'O4 Summary by Class &amp; Accounts'!M158</f>
        <v>99.236340758793119</v>
      </c>
      <c r="M74" s="763">
        <f>'O4 Summary by Class &amp; Accounts'!N158</f>
        <v>0</v>
      </c>
      <c r="N74" s="763">
        <f>'O4 Summary by Class &amp; Accounts'!O158</f>
        <v>0</v>
      </c>
      <c r="O74" s="763">
        <f>'O4 Summary by Class &amp; Accounts'!P158</f>
        <v>0</v>
      </c>
      <c r="P74" s="763">
        <f>'O4 Summary by Class &amp; Accounts'!Q158</f>
        <v>0</v>
      </c>
      <c r="Q74" s="763">
        <f>'O4 Summary by Class &amp; Accounts'!R158</f>
        <v>0</v>
      </c>
      <c r="R74" s="763">
        <f>'O4 Summary by Class &amp; Accounts'!S158</f>
        <v>0</v>
      </c>
      <c r="S74" s="763">
        <f>'O4 Summary by Class &amp; Accounts'!T158</f>
        <v>0</v>
      </c>
      <c r="T74" s="763">
        <f>'O4 Summary by Class &amp; Accounts'!U158</f>
        <v>0</v>
      </c>
      <c r="U74" s="763">
        <f>'O4 Summary by Class &amp; Accounts'!V158</f>
        <v>0</v>
      </c>
      <c r="V74" s="763">
        <f>'O4 Summary by Class &amp; Accounts'!W158</f>
        <v>0</v>
      </c>
      <c r="W74" s="651">
        <f>'O4 Summary by Class &amp; Accounts'!X158</f>
        <v>0</v>
      </c>
    </row>
    <row r="75" spans="1:24" s="672" customFormat="1" ht="11.25" customHeight="1">
      <c r="A75" s="1713" t="s">
        <v>507</v>
      </c>
      <c r="B75" s="811" t="s">
        <v>1496</v>
      </c>
      <c r="C75" s="764">
        <f t="shared" si="15"/>
        <v>62999.999999999993</v>
      </c>
      <c r="D75" s="763">
        <f>'O4 Summary by Class &amp; Accounts'!E160</f>
        <v>41513.353830114735</v>
      </c>
      <c r="E75" s="763">
        <f>'O4 Summary by Class &amp; Accounts'!F160</f>
        <v>13320.96974621578</v>
      </c>
      <c r="F75" s="763">
        <f>'O4 Summary by Class &amp; Accounts'!G160</f>
        <v>6788.0388471538927</v>
      </c>
      <c r="G75" s="763">
        <f>'O4 Summary by Class &amp; Accounts'!H160</f>
        <v>0</v>
      </c>
      <c r="H75" s="763">
        <f>'O4 Summary by Class &amp; Accounts'!I160</f>
        <v>0</v>
      </c>
      <c r="I75" s="763">
        <f>'O4 Summary by Class &amp; Accounts'!J160</f>
        <v>0</v>
      </c>
      <c r="J75" s="763">
        <f>'O4 Summary by Class &amp; Accounts'!K160</f>
        <v>1272.6283855030574</v>
      </c>
      <c r="K75" s="763">
        <f>'O4 Summary by Class &amp; Accounts'!L160</f>
        <v>0</v>
      </c>
      <c r="L75" s="763">
        <f>'O4 Summary by Class &amp; Accounts'!M160</f>
        <v>105.00919101253699</v>
      </c>
      <c r="M75" s="763">
        <f>'O4 Summary by Class &amp; Accounts'!N160</f>
        <v>0</v>
      </c>
      <c r="N75" s="763">
        <f>'O4 Summary by Class &amp; Accounts'!O160</f>
        <v>0</v>
      </c>
      <c r="O75" s="763">
        <f>'O4 Summary by Class &amp; Accounts'!P160</f>
        <v>0</v>
      </c>
      <c r="P75" s="763">
        <f>'O4 Summary by Class &amp; Accounts'!Q160</f>
        <v>0</v>
      </c>
      <c r="Q75" s="763">
        <f>'O4 Summary by Class &amp; Accounts'!R160</f>
        <v>0</v>
      </c>
      <c r="R75" s="763">
        <f>'O4 Summary by Class &amp; Accounts'!S160</f>
        <v>0</v>
      </c>
      <c r="S75" s="763">
        <f>'O4 Summary by Class &amp; Accounts'!T160</f>
        <v>0</v>
      </c>
      <c r="T75" s="763">
        <f>'O4 Summary by Class &amp; Accounts'!U160</f>
        <v>0</v>
      </c>
      <c r="U75" s="763">
        <f>'O4 Summary by Class &amp; Accounts'!V160</f>
        <v>0</v>
      </c>
      <c r="V75" s="763">
        <f>'O4 Summary by Class &amp; Accounts'!W160</f>
        <v>0</v>
      </c>
      <c r="W75" s="651">
        <f>'O4 Summary by Class &amp; Accounts'!X160</f>
        <v>0</v>
      </c>
    </row>
    <row r="76" spans="1:24" s="672" customFormat="1" ht="12.75">
      <c r="A76" s="1881">
        <v>1840</v>
      </c>
      <c r="B76" s="811" t="s">
        <v>1497</v>
      </c>
      <c r="C76" s="764">
        <f t="shared" si="15"/>
        <v>8000.0000000000009</v>
      </c>
      <c r="D76" s="763">
        <f>'O4 Summary by Class &amp; Accounts'!E161</f>
        <v>4989.9438494073866</v>
      </c>
      <c r="E76" s="763">
        <f>'O4 Summary by Class &amp; Accounts'!F161</f>
        <v>1547.8606165591423</v>
      </c>
      <c r="F76" s="763">
        <f>'O4 Summary by Class &amp; Accounts'!G161</f>
        <v>1289.0765990553916</v>
      </c>
      <c r="G76" s="763">
        <f>'O4 Summary by Class &amp; Accounts'!H161</f>
        <v>0</v>
      </c>
      <c r="H76" s="763">
        <f>'O4 Summary by Class &amp; Accounts'!I161</f>
        <v>0</v>
      </c>
      <c r="I76" s="763">
        <f>'O4 Summary by Class &amp; Accounts'!J161</f>
        <v>0</v>
      </c>
      <c r="J76" s="763">
        <f>'O4 Summary by Class &amp; Accounts'!K161</f>
        <v>160.6870566068352</v>
      </c>
      <c r="K76" s="763">
        <f>'O4 Summary by Class &amp; Accounts'!L161</f>
        <v>0</v>
      </c>
      <c r="L76" s="763">
        <f>'O4 Summary by Class &amp; Accounts'!M161</f>
        <v>12.431878371245169</v>
      </c>
      <c r="M76" s="763">
        <f>'O4 Summary by Class &amp; Accounts'!N161</f>
        <v>0</v>
      </c>
      <c r="N76" s="763">
        <f>'O4 Summary by Class &amp; Accounts'!O161</f>
        <v>0</v>
      </c>
      <c r="O76" s="763">
        <f>'O4 Summary by Class &amp; Accounts'!P161</f>
        <v>0</v>
      </c>
      <c r="P76" s="763">
        <f>'O4 Summary by Class &amp; Accounts'!Q161</f>
        <v>0</v>
      </c>
      <c r="Q76" s="763">
        <f>'O4 Summary by Class &amp; Accounts'!R161</f>
        <v>0</v>
      </c>
      <c r="R76" s="763">
        <f>'O4 Summary by Class &amp; Accounts'!S161</f>
        <v>0</v>
      </c>
      <c r="S76" s="763">
        <f>'O4 Summary by Class &amp; Accounts'!T161</f>
        <v>0</v>
      </c>
      <c r="T76" s="763">
        <f>'O4 Summary by Class &amp; Accounts'!U161</f>
        <v>0</v>
      </c>
      <c r="U76" s="763">
        <f>'O4 Summary by Class &amp; Accounts'!V161</f>
        <v>0</v>
      </c>
      <c r="V76" s="763">
        <f>'O4 Summary by Class &amp; Accounts'!W161</f>
        <v>0</v>
      </c>
      <c r="W76" s="651">
        <f>'O4 Summary by Class &amp; Accounts'!X161</f>
        <v>0</v>
      </c>
    </row>
    <row r="77" spans="1:24" s="672" customFormat="1" ht="12" customHeight="1">
      <c r="A77" s="1881">
        <v>1845</v>
      </c>
      <c r="B77" s="811" t="s">
        <v>1498</v>
      </c>
      <c r="C77" s="764">
        <f t="shared" si="15"/>
        <v>12000.000000000002</v>
      </c>
      <c r="D77" s="763">
        <f>'O4 Summary by Class &amp; Accounts'!E162</f>
        <v>7571.6055606367572</v>
      </c>
      <c r="E77" s="763">
        <f>'O4 Summary by Class &amp; Accounts'!F162</f>
        <v>2366.0269113029331</v>
      </c>
      <c r="F77" s="763">
        <f>'O4 Summary by Class &amp; Accounts'!G162</f>
        <v>1802.1290854794374</v>
      </c>
      <c r="G77" s="763">
        <f>'O4 Summary by Class &amp; Accounts'!H162</f>
        <v>0</v>
      </c>
      <c r="H77" s="763">
        <f>'O4 Summary by Class &amp; Accounts'!I162</f>
        <v>0</v>
      </c>
      <c r="I77" s="763">
        <f>'O4 Summary by Class &amp; Accounts'!J162</f>
        <v>0</v>
      </c>
      <c r="J77" s="763">
        <f>'O4 Summary by Class &amp; Accounts'!K162</f>
        <v>241.31274853306013</v>
      </c>
      <c r="K77" s="763">
        <f>'O4 Summary by Class &amp; Accounts'!L162</f>
        <v>0</v>
      </c>
      <c r="L77" s="763">
        <f>'O4 Summary by Class &amp; Accounts'!M162</f>
        <v>18.925694047812808</v>
      </c>
      <c r="M77" s="763">
        <f>'O4 Summary by Class &amp; Accounts'!N162</f>
        <v>0</v>
      </c>
      <c r="N77" s="763">
        <f>'O4 Summary by Class &amp; Accounts'!O162</f>
        <v>0</v>
      </c>
      <c r="O77" s="763">
        <f>'O4 Summary by Class &amp; Accounts'!P162</f>
        <v>0</v>
      </c>
      <c r="P77" s="763">
        <f>'O4 Summary by Class &amp; Accounts'!Q162</f>
        <v>0</v>
      </c>
      <c r="Q77" s="763">
        <f>'O4 Summary by Class &amp; Accounts'!R162</f>
        <v>0</v>
      </c>
      <c r="R77" s="763">
        <f>'O4 Summary by Class &amp; Accounts'!S162</f>
        <v>0</v>
      </c>
      <c r="S77" s="763">
        <f>'O4 Summary by Class &amp; Accounts'!T162</f>
        <v>0</v>
      </c>
      <c r="T77" s="763">
        <f>'O4 Summary by Class &amp; Accounts'!U162</f>
        <v>0</v>
      </c>
      <c r="U77" s="763">
        <f>'O4 Summary by Class &amp; Accounts'!V162</f>
        <v>0</v>
      </c>
      <c r="V77" s="763">
        <f>'O4 Summary by Class &amp; Accounts'!W162</f>
        <v>0</v>
      </c>
      <c r="W77" s="651">
        <f>'O4 Summary by Class &amp; Accounts'!X162</f>
        <v>0</v>
      </c>
    </row>
    <row r="78" spans="1:24" s="627" customFormat="1" ht="20.25" customHeight="1">
      <c r="B78" s="881" t="s">
        <v>769</v>
      </c>
      <c r="C78" s="882">
        <f t="shared" si="15"/>
        <v>217000.00000000003</v>
      </c>
      <c r="D78" s="883">
        <f>SUM(D67:D77)</f>
        <v>141798.32032104407</v>
      </c>
      <c r="E78" s="883">
        <f t="shared" ref="E78:W78" si="16">SUM(E67:E77)</f>
        <v>45275.025981943123</v>
      </c>
      <c r="F78" s="883">
        <f t="shared" si="16"/>
        <v>25189.159030834358</v>
      </c>
      <c r="G78" s="883">
        <f t="shared" si="16"/>
        <v>0</v>
      </c>
      <c r="H78" s="883">
        <f t="shared" si="16"/>
        <v>0</v>
      </c>
      <c r="I78" s="883">
        <f t="shared" si="16"/>
        <v>0</v>
      </c>
      <c r="J78" s="883">
        <f t="shared" si="16"/>
        <v>4379.6175795375202</v>
      </c>
      <c r="K78" s="883">
        <f t="shared" si="16"/>
        <v>0</v>
      </c>
      <c r="L78" s="883">
        <f t="shared" si="16"/>
        <v>357.87708664094617</v>
      </c>
      <c r="M78" s="883">
        <f t="shared" si="16"/>
        <v>0</v>
      </c>
      <c r="N78" s="883">
        <f t="shared" si="16"/>
        <v>0</v>
      </c>
      <c r="O78" s="883">
        <f t="shared" si="16"/>
        <v>0</v>
      </c>
      <c r="P78" s="883">
        <f t="shared" si="16"/>
        <v>0</v>
      </c>
      <c r="Q78" s="883">
        <f t="shared" si="16"/>
        <v>0</v>
      </c>
      <c r="R78" s="883">
        <f t="shared" si="16"/>
        <v>0</v>
      </c>
      <c r="S78" s="883">
        <f t="shared" si="16"/>
        <v>0</v>
      </c>
      <c r="T78" s="883">
        <f t="shared" si="16"/>
        <v>0</v>
      </c>
      <c r="U78" s="883">
        <f t="shared" si="16"/>
        <v>0</v>
      </c>
      <c r="V78" s="883">
        <f t="shared" si="16"/>
        <v>0</v>
      </c>
      <c r="W78" s="884">
        <f t="shared" si="16"/>
        <v>0</v>
      </c>
    </row>
    <row r="79" spans="1:24" s="672" customFormat="1" ht="12.75">
      <c r="C79" s="778"/>
      <c r="D79" s="776"/>
      <c r="E79" s="776"/>
      <c r="F79" s="776"/>
      <c r="G79" s="776"/>
      <c r="H79" s="776"/>
      <c r="I79" s="776"/>
      <c r="J79" s="776"/>
      <c r="K79" s="776"/>
      <c r="L79" s="776"/>
      <c r="M79" s="776"/>
      <c r="N79" s="776"/>
      <c r="O79" s="776"/>
      <c r="P79" s="776"/>
      <c r="Q79" s="776"/>
      <c r="R79" s="776"/>
      <c r="S79" s="776"/>
      <c r="T79" s="776"/>
      <c r="U79" s="776"/>
      <c r="V79" s="776"/>
      <c r="W79" s="779"/>
    </row>
    <row r="80" spans="1:24" s="650" customFormat="1" ht="12.75">
      <c r="B80" s="893" t="s">
        <v>724</v>
      </c>
      <c r="C80" s="764"/>
      <c r="D80" s="763"/>
      <c r="E80" s="763"/>
      <c r="F80" s="763"/>
      <c r="G80" s="763"/>
      <c r="H80" s="763"/>
      <c r="I80" s="763"/>
      <c r="J80" s="763"/>
      <c r="K80" s="763"/>
      <c r="L80" s="763"/>
      <c r="M80" s="763"/>
      <c r="N80" s="763"/>
      <c r="O80" s="763"/>
      <c r="P80" s="763"/>
      <c r="Q80" s="763"/>
      <c r="R80" s="763"/>
      <c r="S80" s="763"/>
      <c r="T80" s="763"/>
      <c r="U80" s="763"/>
      <c r="V80" s="763"/>
      <c r="W80" s="651"/>
      <c r="X80" s="763"/>
    </row>
    <row r="81" spans="1:24" s="672" customFormat="1" ht="12.75">
      <c r="B81" s="775" t="s">
        <v>288</v>
      </c>
      <c r="C81" s="764">
        <f>SUM(D81:W81)</f>
        <v>91000</v>
      </c>
      <c r="D81" s="763">
        <f>'O4 Summary by Class &amp; Accounts'!E131</f>
        <v>58968.629793605651</v>
      </c>
      <c r="E81" s="763">
        <f>'O4 Summary by Class &amp; Accounts'!F131</f>
        <v>18055.951607314586</v>
      </c>
      <c r="F81" s="763">
        <f>'O4 Summary by Class &amp; Accounts'!G131</f>
        <v>11937.458235783495</v>
      </c>
      <c r="G81" s="763">
        <f>'O4 Summary by Class &amp; Accounts'!H131</f>
        <v>0</v>
      </c>
      <c r="H81" s="763">
        <f>'O4 Summary by Class &amp; Accounts'!I131</f>
        <v>0</v>
      </c>
      <c r="I81" s="763">
        <f>'O4 Summary by Class &amp; Accounts'!J131</f>
        <v>0</v>
      </c>
      <c r="J81" s="763">
        <f>'O4 Summary by Class &amp; Accounts'!K131</f>
        <v>1891.52541337497</v>
      </c>
      <c r="K81" s="763">
        <f>'O4 Summary by Class &amp; Accounts'!L131</f>
        <v>0</v>
      </c>
      <c r="L81" s="763">
        <f>'O4 Summary by Class &amp; Accounts'!M131</f>
        <v>146.43494992129493</v>
      </c>
      <c r="M81" s="763">
        <f>'O4 Summary by Class &amp; Accounts'!N131</f>
        <v>0</v>
      </c>
      <c r="N81" s="763">
        <f>'O4 Summary by Class &amp; Accounts'!O131</f>
        <v>0</v>
      </c>
      <c r="O81" s="763">
        <f>'O4 Summary by Class &amp; Accounts'!P131</f>
        <v>0</v>
      </c>
      <c r="P81" s="763">
        <f>'O4 Summary by Class &amp; Accounts'!Q131</f>
        <v>0</v>
      </c>
      <c r="Q81" s="763">
        <f>'O4 Summary by Class &amp; Accounts'!R131</f>
        <v>0</v>
      </c>
      <c r="R81" s="763">
        <f>'O4 Summary by Class &amp; Accounts'!S131</f>
        <v>0</v>
      </c>
      <c r="S81" s="763">
        <f>'O4 Summary by Class &amp; Accounts'!T131</f>
        <v>0</v>
      </c>
      <c r="T81" s="763">
        <f>'O4 Summary by Class &amp; Accounts'!U131</f>
        <v>0</v>
      </c>
      <c r="U81" s="763">
        <f>'O4 Summary by Class &amp; Accounts'!V131</f>
        <v>0</v>
      </c>
      <c r="V81" s="763">
        <f>'O4 Summary by Class &amp; Accounts'!W131</f>
        <v>0</v>
      </c>
      <c r="W81" s="651">
        <f>'O4 Summary by Class &amp; Accounts'!X131</f>
        <v>0</v>
      </c>
      <c r="X81" s="776"/>
    </row>
    <row r="82" spans="1:24" s="672" customFormat="1" ht="12.75">
      <c r="B82" s="777" t="s">
        <v>289</v>
      </c>
      <c r="C82" s="764">
        <f>SUM(D82:W82)</f>
        <v>0</v>
      </c>
      <c r="D82" s="763">
        <f>'O4 Summary by Class &amp; Accounts'!E132</f>
        <v>0</v>
      </c>
      <c r="E82" s="763">
        <f>'O4 Summary by Class &amp; Accounts'!F132</f>
        <v>0</v>
      </c>
      <c r="F82" s="763">
        <f>'O4 Summary by Class &amp; Accounts'!G132</f>
        <v>0</v>
      </c>
      <c r="G82" s="763">
        <f>'O4 Summary by Class &amp; Accounts'!H132</f>
        <v>0</v>
      </c>
      <c r="H82" s="763">
        <f>'O4 Summary by Class &amp; Accounts'!I132</f>
        <v>0</v>
      </c>
      <c r="I82" s="763">
        <f>'O4 Summary by Class &amp; Accounts'!J132</f>
        <v>0</v>
      </c>
      <c r="J82" s="763">
        <f>'O4 Summary by Class &amp; Accounts'!K132</f>
        <v>0</v>
      </c>
      <c r="K82" s="763">
        <f>'O4 Summary by Class &amp; Accounts'!L132</f>
        <v>0</v>
      </c>
      <c r="L82" s="763">
        <f>'O4 Summary by Class &amp; Accounts'!M132</f>
        <v>0</v>
      </c>
      <c r="M82" s="763">
        <f>'O4 Summary by Class &amp; Accounts'!N132</f>
        <v>0</v>
      </c>
      <c r="N82" s="763">
        <f>'O4 Summary by Class &amp; Accounts'!O132</f>
        <v>0</v>
      </c>
      <c r="O82" s="763">
        <f>'O4 Summary by Class &amp; Accounts'!P132</f>
        <v>0</v>
      </c>
      <c r="P82" s="763">
        <f>'O4 Summary by Class &amp; Accounts'!Q132</f>
        <v>0</v>
      </c>
      <c r="Q82" s="763">
        <f>'O4 Summary by Class &amp; Accounts'!R132</f>
        <v>0</v>
      </c>
      <c r="R82" s="763">
        <f>'O4 Summary by Class &amp; Accounts'!S132</f>
        <v>0</v>
      </c>
      <c r="S82" s="763">
        <f>'O4 Summary by Class &amp; Accounts'!T132</f>
        <v>0</v>
      </c>
      <c r="T82" s="763">
        <f>'O4 Summary by Class &amp; Accounts'!U132</f>
        <v>0</v>
      </c>
      <c r="U82" s="763">
        <f>'O4 Summary by Class &amp; Accounts'!V132</f>
        <v>0</v>
      </c>
      <c r="V82" s="763">
        <f>'O4 Summary by Class &amp; Accounts'!W132</f>
        <v>0</v>
      </c>
      <c r="W82" s="651">
        <f>'O4 Summary by Class &amp; Accounts'!X132</f>
        <v>0</v>
      </c>
    </row>
    <row r="83" spans="1:24" s="672" customFormat="1" ht="12.75">
      <c r="B83" s="777" t="s">
        <v>290</v>
      </c>
      <c r="C83" s="764">
        <f>SUM(D83:W83)</f>
        <v>128000</v>
      </c>
      <c r="D83" s="763">
        <f>'O4 Summary by Class &amp; Accounts'!E149</f>
        <v>82944.885863533214</v>
      </c>
      <c r="E83" s="763">
        <f>'O4 Summary by Class &amp; Accounts'!F149</f>
        <v>25397.382480618322</v>
      </c>
      <c r="F83" s="763">
        <f>'O4 Summary by Class &amp; Accounts'!G149</f>
        <v>16791.150045937226</v>
      </c>
      <c r="G83" s="763">
        <f>'O4 Summary by Class &amp; Accounts'!H149</f>
        <v>0</v>
      </c>
      <c r="H83" s="763">
        <f>'O4 Summary by Class &amp; Accounts'!I149</f>
        <v>0</v>
      </c>
      <c r="I83" s="763">
        <f>'O4 Summary by Class &amp; Accounts'!J149</f>
        <v>0</v>
      </c>
      <c r="J83" s="763">
        <f>'O4 Summary by Class &amp; Accounts'!K149</f>
        <v>2660.6071748571007</v>
      </c>
      <c r="K83" s="763">
        <f>'O4 Summary by Class &amp; Accounts'!L149</f>
        <v>0</v>
      </c>
      <c r="L83" s="763">
        <f>'O4 Summary by Class &amp; Accounts'!M149</f>
        <v>205.97443505412912</v>
      </c>
      <c r="M83" s="763">
        <f>'O4 Summary by Class &amp; Accounts'!N149</f>
        <v>0</v>
      </c>
      <c r="N83" s="763">
        <f>'O4 Summary by Class &amp; Accounts'!O149</f>
        <v>0</v>
      </c>
      <c r="O83" s="763">
        <f>'O4 Summary by Class &amp; Accounts'!P149</f>
        <v>0</v>
      </c>
      <c r="P83" s="763">
        <f>'O4 Summary by Class &amp; Accounts'!Q149</f>
        <v>0</v>
      </c>
      <c r="Q83" s="763">
        <f>'O4 Summary by Class &amp; Accounts'!R149</f>
        <v>0</v>
      </c>
      <c r="R83" s="763">
        <f>'O4 Summary by Class &amp; Accounts'!S149</f>
        <v>0</v>
      </c>
      <c r="S83" s="763">
        <f>'O4 Summary by Class &amp; Accounts'!T149</f>
        <v>0</v>
      </c>
      <c r="T83" s="763">
        <f>'O4 Summary by Class &amp; Accounts'!U149</f>
        <v>0</v>
      </c>
      <c r="U83" s="763">
        <f>'O4 Summary by Class &amp; Accounts'!V149</f>
        <v>0</v>
      </c>
      <c r="V83" s="763">
        <f>'O4 Summary by Class &amp; Accounts'!W149</f>
        <v>0</v>
      </c>
      <c r="W83" s="651">
        <f>'O4 Summary by Class &amp; Accounts'!X149</f>
        <v>0</v>
      </c>
    </row>
    <row r="84" spans="1:24" s="672" customFormat="1" ht="12.75">
      <c r="B84" s="777" t="s">
        <v>291</v>
      </c>
      <c r="C84" s="764">
        <f>SUM(D84:W84)</f>
        <v>35000</v>
      </c>
      <c r="D84" s="763">
        <f>'O4 Summary by Class &amp; Accounts'!E153</f>
        <v>22680.242228309864</v>
      </c>
      <c r="E84" s="763">
        <f>'O4 Summary by Class &amp; Accounts'!F153</f>
        <v>6944.5967720440731</v>
      </c>
      <c r="F84" s="763">
        <f>'O4 Summary by Class &amp; Accounts'!G153</f>
        <v>4591.3300906859595</v>
      </c>
      <c r="G84" s="763">
        <f>'O4 Summary by Class &amp; Accounts'!H153</f>
        <v>0</v>
      </c>
      <c r="H84" s="763">
        <f>'O4 Summary by Class &amp; Accounts'!I153</f>
        <v>0</v>
      </c>
      <c r="I84" s="763">
        <f>'O4 Summary by Class &amp; Accounts'!J153</f>
        <v>0</v>
      </c>
      <c r="J84" s="763">
        <f>'O4 Summary by Class &amp; Accounts'!K153</f>
        <v>727.50977437498841</v>
      </c>
      <c r="K84" s="763">
        <f>'O4 Summary by Class &amp; Accounts'!L153</f>
        <v>0</v>
      </c>
      <c r="L84" s="763">
        <f>'O4 Summary by Class &amp; Accounts'!M153</f>
        <v>56.321134585113434</v>
      </c>
      <c r="M84" s="763">
        <f>'O4 Summary by Class &amp; Accounts'!N153</f>
        <v>0</v>
      </c>
      <c r="N84" s="763">
        <f>'O4 Summary by Class &amp; Accounts'!O153</f>
        <v>0</v>
      </c>
      <c r="O84" s="763">
        <f>'O4 Summary by Class &amp; Accounts'!P153</f>
        <v>0</v>
      </c>
      <c r="P84" s="763">
        <f>'O4 Summary by Class &amp; Accounts'!Q153</f>
        <v>0</v>
      </c>
      <c r="Q84" s="763">
        <f>'O4 Summary by Class &amp; Accounts'!R153</f>
        <v>0</v>
      </c>
      <c r="R84" s="763">
        <f>'O4 Summary by Class &amp; Accounts'!S153</f>
        <v>0</v>
      </c>
      <c r="S84" s="763">
        <f>'O4 Summary by Class &amp; Accounts'!T153</f>
        <v>0</v>
      </c>
      <c r="T84" s="763">
        <f>'O4 Summary by Class &amp; Accounts'!U153</f>
        <v>0</v>
      </c>
      <c r="U84" s="763">
        <f>'O4 Summary by Class &amp; Accounts'!V153</f>
        <v>0</v>
      </c>
      <c r="V84" s="763">
        <f>'O4 Summary by Class &amp; Accounts'!W153</f>
        <v>0</v>
      </c>
      <c r="W84" s="651">
        <f>'O4 Summary by Class &amp; Accounts'!X153</f>
        <v>0</v>
      </c>
    </row>
    <row r="85" spans="1:24" s="627" customFormat="1" ht="20.25" customHeight="1">
      <c r="B85" s="880" t="s">
        <v>688</v>
      </c>
      <c r="C85" s="882">
        <f>SUM(D85:W85)</f>
        <v>253999.99999999997</v>
      </c>
      <c r="D85" s="883">
        <f>SUM(D81:D84)</f>
        <v>164593.75788544872</v>
      </c>
      <c r="E85" s="883">
        <f t="shared" ref="E85:W85" si="17">SUM(E81:E84)</f>
        <v>50397.930859976979</v>
      </c>
      <c r="F85" s="883">
        <f t="shared" si="17"/>
        <v>33319.938372406679</v>
      </c>
      <c r="G85" s="883">
        <f t="shared" si="17"/>
        <v>0</v>
      </c>
      <c r="H85" s="883">
        <f t="shared" si="17"/>
        <v>0</v>
      </c>
      <c r="I85" s="883">
        <f t="shared" si="17"/>
        <v>0</v>
      </c>
      <c r="J85" s="883">
        <f t="shared" si="17"/>
        <v>5279.6423626070591</v>
      </c>
      <c r="K85" s="883">
        <f t="shared" si="17"/>
        <v>0</v>
      </c>
      <c r="L85" s="883">
        <f t="shared" si="17"/>
        <v>408.73051956053746</v>
      </c>
      <c r="M85" s="883">
        <f t="shared" si="17"/>
        <v>0</v>
      </c>
      <c r="N85" s="883">
        <f t="shared" si="17"/>
        <v>0</v>
      </c>
      <c r="O85" s="883">
        <f t="shared" si="17"/>
        <v>0</v>
      </c>
      <c r="P85" s="883">
        <f t="shared" si="17"/>
        <v>0</v>
      </c>
      <c r="Q85" s="883">
        <f t="shared" si="17"/>
        <v>0</v>
      </c>
      <c r="R85" s="883">
        <f t="shared" si="17"/>
        <v>0</v>
      </c>
      <c r="S85" s="883">
        <f t="shared" si="17"/>
        <v>0</v>
      </c>
      <c r="T85" s="883">
        <f t="shared" si="17"/>
        <v>0</v>
      </c>
      <c r="U85" s="883">
        <f t="shared" si="17"/>
        <v>0</v>
      </c>
      <c r="V85" s="883">
        <f t="shared" si="17"/>
        <v>0</v>
      </c>
      <c r="W85" s="884">
        <f t="shared" si="17"/>
        <v>0</v>
      </c>
    </row>
    <row r="86" spans="1:24" s="672" customFormat="1" ht="12.75">
      <c r="B86" s="630"/>
      <c r="C86" s="778"/>
      <c r="D86" s="776"/>
      <c r="E86" s="776"/>
      <c r="F86" s="776"/>
      <c r="G86" s="776"/>
      <c r="H86" s="776"/>
      <c r="I86" s="776"/>
      <c r="J86" s="776"/>
      <c r="K86" s="776"/>
      <c r="L86" s="776"/>
      <c r="M86" s="776"/>
      <c r="N86" s="776"/>
      <c r="O86" s="776"/>
      <c r="P86" s="776"/>
      <c r="Q86" s="776"/>
      <c r="R86" s="776"/>
      <c r="S86" s="776"/>
      <c r="T86" s="776"/>
      <c r="U86" s="776"/>
      <c r="V86" s="776"/>
      <c r="W86" s="779"/>
    </row>
    <row r="87" spans="1:24" s="776" customFormat="1" ht="12.75">
      <c r="B87" s="766" t="s">
        <v>730</v>
      </c>
      <c r="C87" s="764">
        <f>SUM(D87:W87)</f>
        <v>4659957.8500000006</v>
      </c>
      <c r="D87" s="763">
        <f>D43</f>
        <v>2906616.0015131459</v>
      </c>
      <c r="E87" s="763">
        <f t="shared" ref="E87:W87" si="18">E43</f>
        <v>901620.65385507676</v>
      </c>
      <c r="F87" s="763">
        <f t="shared" si="18"/>
        <v>750880.3271274342</v>
      </c>
      <c r="G87" s="763">
        <f t="shared" si="18"/>
        <v>0</v>
      </c>
      <c r="H87" s="763">
        <f t="shared" si="18"/>
        <v>0</v>
      </c>
      <c r="I87" s="763">
        <f t="shared" si="18"/>
        <v>0</v>
      </c>
      <c r="J87" s="763">
        <f t="shared" si="18"/>
        <v>93599.363853552</v>
      </c>
      <c r="K87" s="763">
        <f t="shared" si="18"/>
        <v>0</v>
      </c>
      <c r="L87" s="763">
        <f t="shared" si="18"/>
        <v>7241.5036507911436</v>
      </c>
      <c r="M87" s="763">
        <f t="shared" si="18"/>
        <v>0</v>
      </c>
      <c r="N87" s="763">
        <f t="shared" si="18"/>
        <v>0</v>
      </c>
      <c r="O87" s="763">
        <f t="shared" si="18"/>
        <v>0</v>
      </c>
      <c r="P87" s="763">
        <f t="shared" si="18"/>
        <v>0</v>
      </c>
      <c r="Q87" s="763">
        <f t="shared" si="18"/>
        <v>0</v>
      </c>
      <c r="R87" s="763">
        <f t="shared" si="18"/>
        <v>0</v>
      </c>
      <c r="S87" s="763">
        <f t="shared" si="18"/>
        <v>0</v>
      </c>
      <c r="T87" s="763">
        <f t="shared" si="18"/>
        <v>0</v>
      </c>
      <c r="U87" s="763">
        <f t="shared" si="18"/>
        <v>0</v>
      </c>
      <c r="V87" s="763">
        <f t="shared" si="18"/>
        <v>0</v>
      </c>
      <c r="W87" s="651">
        <f t="shared" si="18"/>
        <v>0</v>
      </c>
      <c r="X87" s="780"/>
    </row>
    <row r="88" spans="1:24" s="785" customFormat="1" ht="12.75">
      <c r="B88" s="781"/>
      <c r="C88" s="767"/>
      <c r="D88" s="782"/>
      <c r="E88" s="782"/>
      <c r="F88" s="782"/>
      <c r="G88" s="782"/>
      <c r="H88" s="782"/>
      <c r="I88" s="782"/>
      <c r="J88" s="782"/>
      <c r="K88" s="782"/>
      <c r="L88" s="782"/>
      <c r="M88" s="782"/>
      <c r="N88" s="782"/>
      <c r="O88" s="782"/>
      <c r="P88" s="782"/>
      <c r="Q88" s="782"/>
      <c r="R88" s="782"/>
      <c r="S88" s="782"/>
      <c r="T88" s="782"/>
      <c r="U88" s="782"/>
      <c r="V88" s="782"/>
      <c r="W88" s="783"/>
      <c r="X88" s="784"/>
    </row>
    <row r="89" spans="1:24" s="776" customFormat="1" ht="12.75">
      <c r="B89" s="786" t="s">
        <v>723</v>
      </c>
      <c r="C89" s="787">
        <f>SUM(D89:W89)</f>
        <v>8801642.7800099999</v>
      </c>
      <c r="D89" s="788">
        <f>'O6 Source Data for E2'!D88+'O6 Source Data for E2'!Y88</f>
        <v>5569189.9613530962</v>
      </c>
      <c r="E89" s="788">
        <f>'O6 Source Data for E2'!E88+'O6 Source Data for E2'!Z88</f>
        <v>1814208.5959937223</v>
      </c>
      <c r="F89" s="788">
        <f>'O6 Source Data for E2'!F88+'O6 Source Data for E2'!AA88</f>
        <v>1241724.0691225943</v>
      </c>
      <c r="G89" s="788">
        <f>'O6 Source Data for E2'!G88+'O6 Source Data for E2'!AB88</f>
        <v>0</v>
      </c>
      <c r="H89" s="788">
        <f>'O6 Source Data for E2'!H88+'O6 Source Data for E2'!AC88</f>
        <v>0</v>
      </c>
      <c r="I89" s="788">
        <f>'O6 Source Data for E2'!I88+'O6 Source Data for E2'!AD88</f>
        <v>0</v>
      </c>
      <c r="J89" s="788">
        <f>'O6 Source Data for E2'!J88+'O6 Source Data for E2'!AE88</f>
        <v>162294.76505121964</v>
      </c>
      <c r="K89" s="788">
        <f>'O6 Source Data for E2'!K88+'O6 Source Data for E2'!AF88</f>
        <v>0</v>
      </c>
      <c r="L89" s="788">
        <f>'O6 Source Data for E2'!L88+'O6 Source Data for E2'!AG88</f>
        <v>14225.3884893666</v>
      </c>
      <c r="M89" s="788">
        <f>'O6 Source Data for E2'!M88+'O6 Source Data for E2'!AH88</f>
        <v>0</v>
      </c>
      <c r="N89" s="788">
        <f>'O6 Source Data for E2'!N88+'O6 Source Data for E2'!AI88</f>
        <v>0</v>
      </c>
      <c r="O89" s="788">
        <f>'O6 Source Data for E2'!O88+'O6 Source Data for E2'!AJ88</f>
        <v>0</v>
      </c>
      <c r="P89" s="788">
        <f>'O6 Source Data for E2'!P88+'O6 Source Data for E2'!AK88</f>
        <v>0</v>
      </c>
      <c r="Q89" s="788">
        <f>'O6 Source Data for E2'!Q88+'O6 Source Data for E2'!AL88</f>
        <v>0</v>
      </c>
      <c r="R89" s="788">
        <f>'O6 Source Data for E2'!R88+'O6 Source Data for E2'!AM88</f>
        <v>0</v>
      </c>
      <c r="S89" s="788">
        <f>'O6 Source Data for E2'!S88+'O6 Source Data for E2'!AN88</f>
        <v>0</v>
      </c>
      <c r="T89" s="788">
        <f>'O6 Source Data for E2'!T88+'O6 Source Data for E2'!AO88</f>
        <v>0</v>
      </c>
      <c r="U89" s="788">
        <f>'O6 Source Data for E2'!U88+'O6 Source Data for E2'!AP88</f>
        <v>0</v>
      </c>
      <c r="V89" s="788">
        <f>'O6 Source Data for E2'!V88+'O6 Source Data for E2'!AQ88</f>
        <v>0</v>
      </c>
      <c r="W89" s="789">
        <f>'O6 Source Data for E2'!W88+'O6 Source Data for E2'!AR88</f>
        <v>0</v>
      </c>
    </row>
    <row r="90" spans="1:24" s="672" customFormat="1" ht="12.75">
      <c r="C90" s="813"/>
    </row>
    <row r="91" spans="1:24" s="672" customFormat="1" ht="12.75">
      <c r="C91" s="813"/>
    </row>
    <row r="92" spans="1:24" s="1802" customFormat="1" ht="12.75">
      <c r="C92" s="1803"/>
    </row>
    <row r="93" spans="1:24" s="312" customFormat="1" ht="38.25">
      <c r="A93" s="672"/>
      <c r="B93" s="1894" t="s">
        <v>814</v>
      </c>
      <c r="C93" s="1883" t="str">
        <f>C12</f>
        <v xml:space="preserve">Total </v>
      </c>
      <c r="D93" s="1883" t="str">
        <f t="shared" ref="D93:W93" si="19">D12</f>
        <v>Residential</v>
      </c>
      <c r="E93" s="1883" t="str">
        <f t="shared" si="19"/>
        <v>General Service Less Than 50 kW</v>
      </c>
      <c r="F93" s="1883" t="str">
        <f t="shared" si="19"/>
        <v>General Service 50 to 4,999 kW</v>
      </c>
      <c r="G93" s="1883" t="str">
        <f t="shared" si="19"/>
        <v>GS&gt; 50-TOU</v>
      </c>
      <c r="H93" s="1883" t="str">
        <f t="shared" si="19"/>
        <v>GS &gt;50-Intermediate</v>
      </c>
      <c r="I93" s="1883" t="str">
        <f t="shared" si="19"/>
        <v>Large Use &gt;5MW</v>
      </c>
      <c r="J93" s="1883" t="str">
        <f t="shared" si="19"/>
        <v>Street Lighting</v>
      </c>
      <c r="K93" s="1883" t="str">
        <f t="shared" si="19"/>
        <v>Sentinel</v>
      </c>
      <c r="L93" s="1883" t="str">
        <f t="shared" si="19"/>
        <v>Unmetered Scattered Load</v>
      </c>
      <c r="M93" s="1883" t="str">
        <f t="shared" si="19"/>
        <v>Embedded Distributor</v>
      </c>
      <c r="N93" s="1883" t="str">
        <f t="shared" si="19"/>
        <v>Back-up/Standby Power</v>
      </c>
      <c r="O93" s="1883" t="str">
        <f t="shared" si="19"/>
        <v>Rate Class 1</v>
      </c>
      <c r="P93" s="1883" t="str">
        <f t="shared" si="19"/>
        <v>Rate class 2</v>
      </c>
      <c r="Q93" s="1883" t="str">
        <f t="shared" si="19"/>
        <v>Rate class 3</v>
      </c>
      <c r="R93" s="1883" t="str">
        <f t="shared" si="19"/>
        <v>Rate class 4</v>
      </c>
      <c r="S93" s="1883" t="str">
        <f t="shared" si="19"/>
        <v>Rate class 5</v>
      </c>
      <c r="T93" s="1883" t="str">
        <f t="shared" si="19"/>
        <v>Rate class 6</v>
      </c>
      <c r="U93" s="1883" t="str">
        <f t="shared" si="19"/>
        <v>Rate class 7</v>
      </c>
      <c r="V93" s="1883" t="str">
        <f t="shared" si="19"/>
        <v>Rate class 8</v>
      </c>
      <c r="W93" s="1883" t="str">
        <f t="shared" si="19"/>
        <v>Rate class 9</v>
      </c>
    </row>
    <row r="94" spans="1:24" s="312" customFormat="1" ht="12.75">
      <c r="A94" s="672"/>
      <c r="B94" s="255">
        <v>1830</v>
      </c>
      <c r="C94" s="1882">
        <f t="shared" ref="C94:D99" si="20">SUMIF($A$67:$A$77,$B94,C$67:C$77)</f>
        <v>45000</v>
      </c>
      <c r="D94" s="1882">
        <f t="shared" si="20"/>
        <v>28747.291672400715</v>
      </c>
      <c r="E94" s="1882">
        <f t="shared" ref="E94:W99" si="21">SUMIF($A$67:$A$77,$B94,E$67:E$77)</f>
        <v>9053.1227739127789</v>
      </c>
      <c r="F94" s="1882">
        <f t="shared" si="21"/>
        <v>6221.405936191084</v>
      </c>
      <c r="G94" s="1882">
        <f t="shared" si="21"/>
        <v>0</v>
      </c>
      <c r="H94" s="1882">
        <f t="shared" si="21"/>
        <v>0</v>
      </c>
      <c r="I94" s="1882">
        <f t="shared" si="21"/>
        <v>0</v>
      </c>
      <c r="J94" s="1882">
        <f t="shared" si="21"/>
        <v>906.07428354793183</v>
      </c>
      <c r="K94" s="1882">
        <f t="shared" si="21"/>
        <v>0</v>
      </c>
      <c r="L94" s="1882">
        <f t="shared" si="21"/>
        <v>72.105333947492909</v>
      </c>
      <c r="M94" s="1882">
        <f t="shared" si="21"/>
        <v>0</v>
      </c>
      <c r="N94" s="1882">
        <f t="shared" si="21"/>
        <v>0</v>
      </c>
      <c r="O94" s="1882">
        <f t="shared" si="21"/>
        <v>0</v>
      </c>
      <c r="P94" s="1882">
        <f t="shared" si="21"/>
        <v>0</v>
      </c>
      <c r="Q94" s="1882">
        <f t="shared" si="21"/>
        <v>0</v>
      </c>
      <c r="R94" s="1882">
        <f t="shared" si="21"/>
        <v>0</v>
      </c>
      <c r="S94" s="1882">
        <f t="shared" si="21"/>
        <v>0</v>
      </c>
      <c r="T94" s="1882">
        <f t="shared" si="21"/>
        <v>0</v>
      </c>
      <c r="U94" s="1882">
        <f t="shared" si="21"/>
        <v>0</v>
      </c>
      <c r="V94" s="1882">
        <f t="shared" si="21"/>
        <v>0</v>
      </c>
      <c r="W94" s="1882">
        <f t="shared" si="21"/>
        <v>0</v>
      </c>
    </row>
    <row r="95" spans="1:24" s="312" customFormat="1" ht="12.75">
      <c r="A95" s="672"/>
      <c r="B95" s="255">
        <v>1835</v>
      </c>
      <c r="C95" s="1882">
        <f t="shared" si="20"/>
        <v>58000.000000000007</v>
      </c>
      <c r="D95" s="1882">
        <f t="shared" si="20"/>
        <v>39017.670741688322</v>
      </c>
      <c r="E95" s="1882">
        <f t="shared" ref="E95:R95" si="22">SUMIF($A$67:$A$77,$B95,E$67:E$77)</f>
        <v>12671.476977505137</v>
      </c>
      <c r="F95" s="1882">
        <f t="shared" si="22"/>
        <v>5037.389079958707</v>
      </c>
      <c r="G95" s="1882">
        <f t="shared" si="22"/>
        <v>0</v>
      </c>
      <c r="H95" s="1882">
        <f t="shared" si="22"/>
        <v>0</v>
      </c>
      <c r="I95" s="1882">
        <f t="shared" si="22"/>
        <v>0</v>
      </c>
      <c r="J95" s="1882">
        <f t="shared" si="22"/>
        <v>1174.2268600890432</v>
      </c>
      <c r="K95" s="1882">
        <f t="shared" si="22"/>
        <v>0</v>
      </c>
      <c r="L95" s="1882">
        <f t="shared" si="22"/>
        <v>99.236340758793119</v>
      </c>
      <c r="M95" s="1882">
        <f t="shared" si="22"/>
        <v>0</v>
      </c>
      <c r="N95" s="1882">
        <f t="shared" si="22"/>
        <v>0</v>
      </c>
      <c r="O95" s="1882">
        <f t="shared" si="22"/>
        <v>0</v>
      </c>
      <c r="P95" s="1882">
        <f t="shared" si="22"/>
        <v>0</v>
      </c>
      <c r="Q95" s="1882">
        <f t="shared" si="22"/>
        <v>0</v>
      </c>
      <c r="R95" s="1882">
        <f t="shared" si="22"/>
        <v>0</v>
      </c>
      <c r="S95" s="1882">
        <f t="shared" si="21"/>
        <v>0</v>
      </c>
      <c r="T95" s="1882">
        <f t="shared" si="21"/>
        <v>0</v>
      </c>
      <c r="U95" s="1882">
        <f t="shared" si="21"/>
        <v>0</v>
      </c>
      <c r="V95" s="1882">
        <f t="shared" si="21"/>
        <v>0</v>
      </c>
      <c r="W95" s="1882">
        <f t="shared" si="21"/>
        <v>0</v>
      </c>
    </row>
    <row r="96" spans="1:24" s="312" customFormat="1" ht="12.75">
      <c r="A96" s="672"/>
      <c r="B96" s="255">
        <v>1840</v>
      </c>
      <c r="C96" s="1882">
        <f t="shared" si="20"/>
        <v>8000.0000000000009</v>
      </c>
      <c r="D96" s="1882">
        <f t="shared" si="20"/>
        <v>4989.9438494073866</v>
      </c>
      <c r="E96" s="1882">
        <f t="shared" si="21"/>
        <v>1547.8606165591423</v>
      </c>
      <c r="F96" s="1882">
        <f t="shared" si="21"/>
        <v>1289.0765990553916</v>
      </c>
      <c r="G96" s="1882">
        <f t="shared" si="21"/>
        <v>0</v>
      </c>
      <c r="H96" s="1882">
        <f t="shared" si="21"/>
        <v>0</v>
      </c>
      <c r="I96" s="1882">
        <f t="shared" si="21"/>
        <v>0</v>
      </c>
      <c r="J96" s="1882">
        <f t="shared" si="21"/>
        <v>160.6870566068352</v>
      </c>
      <c r="K96" s="1882">
        <f t="shared" si="21"/>
        <v>0</v>
      </c>
      <c r="L96" s="1882">
        <f t="shared" si="21"/>
        <v>12.431878371245169</v>
      </c>
      <c r="M96" s="1882">
        <f t="shared" si="21"/>
        <v>0</v>
      </c>
      <c r="N96" s="1882">
        <f t="shared" si="21"/>
        <v>0</v>
      </c>
      <c r="O96" s="1882">
        <f t="shared" si="21"/>
        <v>0</v>
      </c>
      <c r="P96" s="1882">
        <f t="shared" si="21"/>
        <v>0</v>
      </c>
      <c r="Q96" s="1882">
        <f t="shared" si="21"/>
        <v>0</v>
      </c>
      <c r="R96" s="1882">
        <f t="shared" si="21"/>
        <v>0</v>
      </c>
      <c r="S96" s="1882">
        <f t="shared" si="21"/>
        <v>0</v>
      </c>
      <c r="T96" s="1882">
        <f t="shared" si="21"/>
        <v>0</v>
      </c>
      <c r="U96" s="1882">
        <f t="shared" si="21"/>
        <v>0</v>
      </c>
      <c r="V96" s="1882">
        <f t="shared" si="21"/>
        <v>0</v>
      </c>
      <c r="W96" s="1882">
        <f t="shared" si="21"/>
        <v>0</v>
      </c>
    </row>
    <row r="97" spans="1:23" s="312" customFormat="1" ht="12.75">
      <c r="A97" s="672"/>
      <c r="B97" s="255">
        <v>1845</v>
      </c>
      <c r="C97" s="1882">
        <f t="shared" si="20"/>
        <v>12000.000000000002</v>
      </c>
      <c r="D97" s="1882">
        <f t="shared" si="20"/>
        <v>7571.6055606367572</v>
      </c>
      <c r="E97" s="1882">
        <f t="shared" si="21"/>
        <v>2366.0269113029331</v>
      </c>
      <c r="F97" s="1882">
        <f t="shared" si="21"/>
        <v>1802.1290854794374</v>
      </c>
      <c r="G97" s="1882">
        <f t="shared" si="21"/>
        <v>0</v>
      </c>
      <c r="H97" s="1882">
        <f t="shared" si="21"/>
        <v>0</v>
      </c>
      <c r="I97" s="1882">
        <f t="shared" si="21"/>
        <v>0</v>
      </c>
      <c r="J97" s="1882">
        <f t="shared" si="21"/>
        <v>241.31274853306013</v>
      </c>
      <c r="K97" s="1882">
        <f t="shared" si="21"/>
        <v>0</v>
      </c>
      <c r="L97" s="1882">
        <f t="shared" si="21"/>
        <v>18.925694047812808</v>
      </c>
      <c r="M97" s="1882">
        <f t="shared" si="21"/>
        <v>0</v>
      </c>
      <c r="N97" s="1882">
        <f t="shared" si="21"/>
        <v>0</v>
      </c>
      <c r="O97" s="1882">
        <f t="shared" si="21"/>
        <v>0</v>
      </c>
      <c r="P97" s="1882">
        <f t="shared" si="21"/>
        <v>0</v>
      </c>
      <c r="Q97" s="1882">
        <f t="shared" si="21"/>
        <v>0</v>
      </c>
      <c r="R97" s="1882">
        <f t="shared" si="21"/>
        <v>0</v>
      </c>
      <c r="S97" s="1882">
        <f t="shared" si="21"/>
        <v>0</v>
      </c>
      <c r="T97" s="1882">
        <f t="shared" si="21"/>
        <v>0</v>
      </c>
      <c r="U97" s="1882">
        <f t="shared" si="21"/>
        <v>0</v>
      </c>
      <c r="V97" s="1882">
        <f t="shared" si="21"/>
        <v>0</v>
      </c>
      <c r="W97" s="1882">
        <f t="shared" si="21"/>
        <v>0</v>
      </c>
    </row>
    <row r="98" spans="1:23" s="312" customFormat="1" ht="12.75">
      <c r="A98" s="672"/>
      <c r="B98" s="672" t="s">
        <v>507</v>
      </c>
      <c r="C98" s="1882">
        <f t="shared" si="20"/>
        <v>79000</v>
      </c>
      <c r="D98" s="1882">
        <f t="shared" si="20"/>
        <v>52056.427818715303</v>
      </c>
      <c r="E98" s="1882">
        <f t="shared" si="21"/>
        <v>16704.073173826138</v>
      </c>
      <c r="F98" s="1882">
        <f t="shared" si="21"/>
        <v>8511.9852210342469</v>
      </c>
      <c r="G98" s="1882">
        <f t="shared" si="21"/>
        <v>0</v>
      </c>
      <c r="H98" s="1882">
        <f t="shared" si="21"/>
        <v>0</v>
      </c>
      <c r="I98" s="1882">
        <f t="shared" si="21"/>
        <v>0</v>
      </c>
      <c r="J98" s="1882">
        <f t="shared" si="21"/>
        <v>1595.835594519707</v>
      </c>
      <c r="K98" s="1882">
        <f t="shared" si="21"/>
        <v>0</v>
      </c>
      <c r="L98" s="1882">
        <f t="shared" si="21"/>
        <v>131.67819190460986</v>
      </c>
      <c r="M98" s="1882">
        <f t="shared" si="21"/>
        <v>0</v>
      </c>
      <c r="N98" s="1882">
        <f t="shared" si="21"/>
        <v>0</v>
      </c>
      <c r="O98" s="1882">
        <f t="shared" si="21"/>
        <v>0</v>
      </c>
      <c r="P98" s="1882">
        <f t="shared" si="21"/>
        <v>0</v>
      </c>
      <c r="Q98" s="1882">
        <f t="shared" si="21"/>
        <v>0</v>
      </c>
      <c r="R98" s="1882">
        <f t="shared" si="21"/>
        <v>0</v>
      </c>
      <c r="S98" s="1882">
        <f t="shared" si="21"/>
        <v>0</v>
      </c>
      <c r="T98" s="1882">
        <f t="shared" si="21"/>
        <v>0</v>
      </c>
      <c r="U98" s="1882">
        <f t="shared" si="21"/>
        <v>0</v>
      </c>
      <c r="V98" s="1882">
        <f t="shared" si="21"/>
        <v>0</v>
      </c>
      <c r="W98" s="1882">
        <f t="shared" si="21"/>
        <v>0</v>
      </c>
    </row>
    <row r="99" spans="1:23" s="312" customFormat="1" ht="12.75">
      <c r="A99" s="672"/>
      <c r="B99" s="672" t="s">
        <v>508</v>
      </c>
      <c r="C99" s="1882">
        <f t="shared" si="20"/>
        <v>15000.000000000002</v>
      </c>
      <c r="D99" s="1882">
        <f t="shared" si="20"/>
        <v>9415.3806781955827</v>
      </c>
      <c r="E99" s="1882">
        <f t="shared" si="21"/>
        <v>2932.4655288369936</v>
      </c>
      <c r="F99" s="1882">
        <f t="shared" si="21"/>
        <v>2327.1731091154898</v>
      </c>
      <c r="G99" s="1882">
        <f t="shared" si="21"/>
        <v>0</v>
      </c>
      <c r="H99" s="1882">
        <f t="shared" si="21"/>
        <v>0</v>
      </c>
      <c r="I99" s="1882">
        <f t="shared" si="21"/>
        <v>0</v>
      </c>
      <c r="J99" s="1882">
        <f t="shared" si="21"/>
        <v>301.48103624094318</v>
      </c>
      <c r="K99" s="1882">
        <f t="shared" si="21"/>
        <v>0</v>
      </c>
      <c r="L99" s="1882">
        <f t="shared" si="21"/>
        <v>23.499647610992334</v>
      </c>
      <c r="M99" s="1882">
        <f t="shared" si="21"/>
        <v>0</v>
      </c>
      <c r="N99" s="1882">
        <f t="shared" si="21"/>
        <v>0</v>
      </c>
      <c r="O99" s="1882">
        <f t="shared" si="21"/>
        <v>0</v>
      </c>
      <c r="P99" s="1882">
        <f t="shared" si="21"/>
        <v>0</v>
      </c>
      <c r="Q99" s="1882">
        <f t="shared" si="21"/>
        <v>0</v>
      </c>
      <c r="R99" s="1882">
        <f t="shared" si="21"/>
        <v>0</v>
      </c>
      <c r="S99" s="1882">
        <f t="shared" si="21"/>
        <v>0</v>
      </c>
      <c r="T99" s="1882">
        <f t="shared" si="21"/>
        <v>0</v>
      </c>
      <c r="U99" s="1882">
        <f t="shared" si="21"/>
        <v>0</v>
      </c>
      <c r="V99" s="1882">
        <f t="shared" si="21"/>
        <v>0</v>
      </c>
      <c r="W99" s="1882">
        <f t="shared" si="21"/>
        <v>0</v>
      </c>
    </row>
    <row r="100" spans="1:23" s="421" customFormat="1" ht="12.75">
      <c r="B100" s="1885" t="s">
        <v>769</v>
      </c>
      <c r="C100" s="1886">
        <f>SUM(C94:C99)</f>
        <v>217000</v>
      </c>
      <c r="D100" s="1886">
        <f t="shared" ref="D100:W100" si="23">SUM(D94:D99)</f>
        <v>141798.32032104407</v>
      </c>
      <c r="E100" s="1886">
        <f t="shared" si="23"/>
        <v>45275.025981943116</v>
      </c>
      <c r="F100" s="1886">
        <f t="shared" si="23"/>
        <v>25189.159030834355</v>
      </c>
      <c r="G100" s="1886">
        <f t="shared" si="23"/>
        <v>0</v>
      </c>
      <c r="H100" s="1886">
        <f t="shared" si="23"/>
        <v>0</v>
      </c>
      <c r="I100" s="1886">
        <f t="shared" si="23"/>
        <v>0</v>
      </c>
      <c r="J100" s="1886">
        <f t="shared" si="23"/>
        <v>4379.6175795375211</v>
      </c>
      <c r="K100" s="1886">
        <f t="shared" si="23"/>
        <v>0</v>
      </c>
      <c r="L100" s="1886">
        <f t="shared" si="23"/>
        <v>357.87708664094617</v>
      </c>
      <c r="M100" s="1886">
        <f t="shared" si="23"/>
        <v>0</v>
      </c>
      <c r="N100" s="1886">
        <f t="shared" si="23"/>
        <v>0</v>
      </c>
      <c r="O100" s="1886">
        <f t="shared" si="23"/>
        <v>0</v>
      </c>
      <c r="P100" s="1886">
        <f t="shared" si="23"/>
        <v>0</v>
      </c>
      <c r="Q100" s="1886">
        <f t="shared" si="23"/>
        <v>0</v>
      </c>
      <c r="R100" s="1886">
        <f t="shared" si="23"/>
        <v>0</v>
      </c>
      <c r="S100" s="1886">
        <f t="shared" si="23"/>
        <v>0</v>
      </c>
      <c r="T100" s="1886">
        <f t="shared" si="23"/>
        <v>0</v>
      </c>
      <c r="U100" s="1886">
        <f t="shared" si="23"/>
        <v>0</v>
      </c>
      <c r="V100" s="1886">
        <f t="shared" si="23"/>
        <v>0</v>
      </c>
      <c r="W100" s="1886">
        <f t="shared" si="23"/>
        <v>0</v>
      </c>
    </row>
    <row r="101" spans="1:23">
      <c r="C101" s="538"/>
    </row>
    <row r="102" spans="1:23">
      <c r="C102" s="538"/>
    </row>
    <row r="103" spans="1:23">
      <c r="C103" s="538"/>
    </row>
    <row r="104" spans="1:23">
      <c r="C104" s="538"/>
    </row>
    <row r="105" spans="1:23">
      <c r="C105" s="538"/>
    </row>
    <row r="106" spans="1:23">
      <c r="C106" s="538"/>
    </row>
    <row r="107" spans="1:23">
      <c r="C107" s="538"/>
    </row>
    <row r="108" spans="1:23">
      <c r="C108" s="538"/>
    </row>
    <row r="109" spans="1:23">
      <c r="C109" s="538"/>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sheetPr codeName="Sheet30" enableFormatConditionsCalculation="0">
    <tabColor indexed="9"/>
  </sheetPr>
  <dimension ref="A1:Y112"/>
  <sheetViews>
    <sheetView topLeftCell="A7" workbookViewId="0">
      <selection activeCell="H1" sqref="H1"/>
    </sheetView>
  </sheetViews>
  <sheetFormatPr defaultRowHeight="11.25"/>
  <cols>
    <col min="1" max="1" width="3.140625" style="13" customWidth="1"/>
    <col min="2" max="2" width="60.7109375" style="13" customWidth="1"/>
    <col min="3" max="6" width="15.7109375" style="13" customWidth="1"/>
    <col min="7" max="9" width="15.7109375" style="13" hidden="1" customWidth="1"/>
    <col min="10" max="10" width="15.7109375" style="13" customWidth="1"/>
    <col min="11" max="11" width="15.7109375" style="13" hidden="1" customWidth="1"/>
    <col min="12" max="12" width="15.7109375" style="13" customWidth="1"/>
    <col min="13" max="14" width="15.7109375" style="13" hidden="1" customWidth="1"/>
    <col min="15" max="23" width="15.7109375" style="13" customWidth="1"/>
    <col min="24" max="16384" width="9.140625" style="13"/>
  </cols>
  <sheetData>
    <row r="1" spans="1:25" ht="107.25" customHeight="1">
      <c r="A1" s="2407"/>
      <c r="B1" s="2407"/>
      <c r="C1" s="2407"/>
      <c r="D1" s="2407"/>
      <c r="E1" s="2407"/>
      <c r="F1" s="2407"/>
    </row>
    <row r="2" spans="1:25" ht="18.75" customHeight="1">
      <c r="A2" s="2448"/>
      <c r="B2" s="2448"/>
      <c r="C2" s="2448"/>
      <c r="D2" s="2448"/>
      <c r="E2" s="2448"/>
    </row>
    <row r="3" spans="1:25" ht="18.75" customHeight="1">
      <c r="A3" s="2449"/>
      <c r="B3" s="2449"/>
      <c r="C3" s="2449"/>
      <c r="D3" s="2449"/>
      <c r="E3" s="2449"/>
      <c r="G3" s="14"/>
    </row>
    <row r="4" spans="1:25" ht="18">
      <c r="A4" s="2450"/>
      <c r="B4" s="2450"/>
      <c r="C4" s="2450"/>
      <c r="D4" s="2450"/>
      <c r="E4" s="2450"/>
    </row>
    <row r="5" spans="1:25" ht="21" customHeight="1">
      <c r="A5" s="323" t="str">
        <f>"Sheet O3.4 Secondary Cost Pool Worksheet  - "&amp;  'I2 LDC class'!$C$17</f>
        <v>Sheet O3.4 Secondary Cost Pool Worksheet  - Fort Frances Power Corporation</v>
      </c>
      <c r="B5" s="324"/>
      <c r="C5" s="547"/>
      <c r="D5" s="547"/>
      <c r="E5" s="325"/>
    </row>
    <row r="6" spans="1:25" ht="6" customHeight="1">
      <c r="A6" s="16"/>
      <c r="B6" s="16"/>
      <c r="C6" s="548"/>
      <c r="D6" s="548"/>
      <c r="E6" s="16"/>
      <c r="F6" s="16"/>
      <c r="G6" s="16"/>
      <c r="H6" s="16"/>
      <c r="I6" s="16"/>
      <c r="J6" s="16"/>
      <c r="K6" s="16"/>
      <c r="L6" s="16"/>
      <c r="M6" s="16"/>
      <c r="N6" s="16"/>
      <c r="O6" s="16"/>
    </row>
    <row r="7" spans="1:25" ht="14.25" customHeight="1">
      <c r="A7" s="753"/>
      <c r="B7" s="753"/>
      <c r="C7" s="613"/>
      <c r="D7" s="613"/>
      <c r="E7" s="613"/>
      <c r="F7" s="613"/>
      <c r="G7" s="613"/>
      <c r="H7" s="613"/>
      <c r="I7" s="613"/>
      <c r="J7" s="613"/>
      <c r="K7" s="613"/>
      <c r="L7" s="613"/>
      <c r="M7" s="613"/>
      <c r="N7" s="613"/>
      <c r="O7" s="613"/>
      <c r="P7" s="613"/>
      <c r="Q7" s="613"/>
      <c r="R7" s="613"/>
      <c r="S7" s="613"/>
      <c r="T7" s="613"/>
      <c r="U7" s="613"/>
      <c r="V7" s="613"/>
      <c r="W7" s="613"/>
      <c r="X7" s="613"/>
    </row>
    <row r="8" spans="1:25" ht="12.75">
      <c r="A8" s="2541" t="s">
        <v>362</v>
      </c>
      <c r="B8" s="2541"/>
      <c r="C8" s="312"/>
    </row>
    <row r="9" spans="1:25">
      <c r="A9" s="2541"/>
      <c r="B9" s="2541"/>
    </row>
    <row r="10" spans="1:25" s="846" customFormat="1" ht="12.75">
      <c r="A10" s="642"/>
      <c r="B10" s="843"/>
      <c r="C10" s="843"/>
      <c r="D10" s="334">
        <v>1</v>
      </c>
      <c r="E10" s="334">
        <v>2</v>
      </c>
      <c r="F10" s="334">
        <v>3</v>
      </c>
      <c r="G10" s="334">
        <v>4</v>
      </c>
      <c r="H10" s="334">
        <v>5</v>
      </c>
      <c r="I10" s="334">
        <v>6</v>
      </c>
      <c r="J10" s="334">
        <v>7</v>
      </c>
      <c r="K10" s="334">
        <v>8</v>
      </c>
      <c r="L10" s="334">
        <v>9</v>
      </c>
      <c r="M10" s="334">
        <v>10</v>
      </c>
      <c r="N10" s="334">
        <v>11</v>
      </c>
      <c r="O10" s="334">
        <v>12</v>
      </c>
      <c r="P10" s="334">
        <v>13</v>
      </c>
      <c r="Q10" s="334">
        <v>14</v>
      </c>
      <c r="R10" s="334">
        <v>15</v>
      </c>
      <c r="S10" s="334">
        <v>16</v>
      </c>
      <c r="T10" s="334">
        <v>17</v>
      </c>
      <c r="U10" s="334">
        <v>18</v>
      </c>
      <c r="V10" s="334">
        <v>19</v>
      </c>
      <c r="W10" s="334">
        <v>20</v>
      </c>
      <c r="X10" s="844"/>
      <c r="Y10" s="845"/>
    </row>
    <row r="11" spans="1:25" s="630" customFormat="1" ht="47.25" customHeight="1">
      <c r="A11" s="799"/>
      <c r="B11" s="823" t="s">
        <v>642</v>
      </c>
      <c r="C11" s="629" t="s">
        <v>688</v>
      </c>
      <c r="D11" s="628" t="str">
        <f>IF('I2 LDC class'!$D$20="",'I2 LDC class'!$C$20,'I2 LDC class'!$D$20)</f>
        <v>Residential</v>
      </c>
      <c r="E11" s="628" t="str">
        <f>IF('I2 LDC class'!$D$21="",'I2 LDC class'!$C$21,'I2 LDC class'!$D$21)</f>
        <v>General Service Less Than 50 kW</v>
      </c>
      <c r="F11" s="628" t="str">
        <f>IF('I2 LDC class'!$D$22="",'I2 LDC class'!$C$22,'I2 LDC class'!$D$22)</f>
        <v>General Service 50 to 4,999 kW</v>
      </c>
      <c r="G11" s="628" t="str">
        <f>IF('I2 LDC class'!$D$23="",'I2 LDC class'!$C$23,'I2 LDC class'!$D$23)</f>
        <v>GS&gt; 50-TOU</v>
      </c>
      <c r="H11" s="628" t="str">
        <f>IF('I2 LDC class'!$D$24="",'I2 LDC class'!$C$24,'I2 LDC class'!$D$24)</f>
        <v>GS &gt;50-Intermediate</v>
      </c>
      <c r="I11" s="628" t="str">
        <f>IF('I2 LDC class'!$D$25="",'I2 LDC class'!$C$25,'I2 LDC class'!$D$25)</f>
        <v>Large Use &gt;5MW</v>
      </c>
      <c r="J11" s="628" t="str">
        <f>IF('I2 LDC class'!$D$26="",'I2 LDC class'!$C$26,'I2 LDC class'!$D$26)</f>
        <v>Street Lighting</v>
      </c>
      <c r="K11" s="628" t="str">
        <f>IF('I2 LDC class'!$D$27="",'I2 LDC class'!$C$27,'I2 LDC class'!$D$27)</f>
        <v>Sentinel</v>
      </c>
      <c r="L11" s="628" t="str">
        <f>IF('I2 LDC class'!$D$28="",'I2 LDC class'!$C$28,'I2 LDC class'!$D$28)</f>
        <v>Unmetered Scattered Load</v>
      </c>
      <c r="M11" s="628" t="str">
        <f>IF('I2 LDC class'!$D$29="",'I2 LDC class'!$C$29,'I2 LDC class'!$D$29)</f>
        <v>Embedded Distributor</v>
      </c>
      <c r="N11" s="628" t="str">
        <f>IF('I2 LDC class'!$D$30="",'I2 LDC class'!$C$30,'I2 LDC class'!$D$30)</f>
        <v>Back-up/Standby Power</v>
      </c>
      <c r="O11" s="628" t="str">
        <f>IF('I2 LDC class'!$D$31="",'I2 LDC class'!$C$31,'I2 LDC class'!$D$31)</f>
        <v>Rate Class 1</v>
      </c>
      <c r="P11" s="628" t="str">
        <f>IF('I2 LDC class'!$D$32="",'I2 LDC class'!$C$32,'I2 LDC class'!$D$32)</f>
        <v>Rate class 2</v>
      </c>
      <c r="Q11" s="628" t="str">
        <f>IF('I2 LDC class'!$D$33="",'I2 LDC class'!$C$33,'I2 LDC class'!$D$33)</f>
        <v>Rate class 3</v>
      </c>
      <c r="R11" s="628" t="str">
        <f>IF('I2 LDC class'!$D$34="",'I2 LDC class'!$C$34,'I2 LDC class'!$D$34)</f>
        <v>Rate class 4</v>
      </c>
      <c r="S11" s="628" t="str">
        <f>IF('I2 LDC class'!$D$35="",'I2 LDC class'!$C$35,'I2 LDC class'!$D$35)</f>
        <v>Rate class 5</v>
      </c>
      <c r="T11" s="628" t="str">
        <f>IF('I2 LDC class'!$D$36="",'I2 LDC class'!$C$36,'I2 LDC class'!$D$36)</f>
        <v>Rate class 6</v>
      </c>
      <c r="U11" s="628" t="str">
        <f>IF('I2 LDC class'!$D$37="",'I2 LDC class'!$C$37,'I2 LDC class'!$D$37)</f>
        <v>Rate class 7</v>
      </c>
      <c r="V11" s="628" t="str">
        <f>IF('I2 LDC class'!$D$38="",'I2 LDC class'!$C$38,'I2 LDC class'!$D$38)</f>
        <v>Rate class 8</v>
      </c>
      <c r="W11" s="629" t="str">
        <f>IF('I2 LDC class'!$D$39="",'I2 LDC class'!$C$39,'I2 LDC class'!$D$39)</f>
        <v>Rate class 9</v>
      </c>
      <c r="X11" s="718"/>
    </row>
    <row r="12" spans="1:25" s="533" customFormat="1" ht="12.75">
      <c r="A12" s="794"/>
      <c r="B12" s="759" t="s">
        <v>1488</v>
      </c>
      <c r="C12" s="760">
        <f>SUM(D12:W12)</f>
        <v>5948.380000000001</v>
      </c>
      <c r="D12" s="761">
        <f>IF(ISERROR('O7 Amortization'!G328+'O7 Amortization'!G401+'O7 Amortization'!G474+'O7 Amortization'!G547 + 'O7 Amortization'!AB328+'O7 Amortization'!AB401+'O7 Amortization'!AB474+'O7 Amortization'!AB547), "-", 'O7 Amortization'!G328+'O7 Amortization'!G401+'O7 Amortization'!G474+'O7 Amortization'!G547 + 'O7 Amortization'!AB328+'O7 Amortization'!AB401+'O7 Amortization'!AB474+'O7 Amortization'!AB547)</f>
        <v>4342.2011963937239</v>
      </c>
      <c r="E12" s="761">
        <f>IF(ISERROR('O7 Amortization'!H328+'O7 Amortization'!H401+'O7 Amortization'!H474+'O7 Amortization'!H547 + 'O7 Amortization'!AC328+'O7 Amortization'!AC401+'O7 Amortization'!AC474+'O7 Amortization'!AC547), "-", 'O7 Amortization'!H328+'O7 Amortization'!H401+'O7 Amortization'!H474+'O7 Amortization'!H547 + 'O7 Amortization'!AC328+'O7 Amortization'!AC401+'O7 Amortization'!AC474+'O7 Amortization'!AC547)</f>
        <v>1473.3741383155618</v>
      </c>
      <c r="F12" s="761">
        <f>IF(ISERROR('O7 Amortization'!I328+'O7 Amortization'!I401+'O7 Amortization'!I474+'O7 Amortization'!I547 + 'O7 Amortization'!AD328+'O7 Amortization'!AD401+'O7 Amortization'!AD474+'O7 Amortization'!AD547), "-", 'O7 Amortization'!I328+'O7 Amortization'!I401+'O7 Amortization'!I474+'O7 Amortization'!I547 + 'O7 Amortization'!AD328+'O7 Amortization'!AD401+'O7 Amortization'!AD474+'O7 Amortization'!AD547)</f>
        <v>0</v>
      </c>
      <c r="G12" s="761">
        <f>IF(ISERROR('O7 Amortization'!J328+'O7 Amortization'!J401+'O7 Amortization'!J474+'O7 Amortization'!J547 + 'O7 Amortization'!AE328+'O7 Amortization'!AE401+'O7 Amortization'!AE474+'O7 Amortization'!AE547), "-", 'O7 Amortization'!J328+'O7 Amortization'!J401+'O7 Amortization'!J474+'O7 Amortization'!J547 + 'O7 Amortization'!AE328+'O7 Amortization'!AE401+'O7 Amortization'!AE474+'O7 Amortization'!AE547)</f>
        <v>0</v>
      </c>
      <c r="H12" s="761">
        <f>IF(ISERROR('O7 Amortization'!K328+'O7 Amortization'!K401+'O7 Amortization'!K474+'O7 Amortization'!K547 + 'O7 Amortization'!AF328+'O7 Amortization'!AF401+'O7 Amortization'!AF474+'O7 Amortization'!AF547), "-", 'O7 Amortization'!K328+'O7 Amortization'!K401+'O7 Amortization'!K474+'O7 Amortization'!K547 + 'O7 Amortization'!AF328+'O7 Amortization'!AF401+'O7 Amortization'!AF474+'O7 Amortization'!AF547)</f>
        <v>0</v>
      </c>
      <c r="I12" s="761">
        <f>IF(ISERROR('O7 Amortization'!L328+'O7 Amortization'!L401+'O7 Amortization'!L474+'O7 Amortization'!L547 + 'O7 Amortization'!AG328+'O7 Amortization'!AG401+'O7 Amortization'!AG474+'O7 Amortization'!AG547), "-", 'O7 Amortization'!L328+'O7 Amortization'!L401+'O7 Amortization'!L474+'O7 Amortization'!L547 + 'O7 Amortization'!AG328+'O7 Amortization'!AG401+'O7 Amortization'!AG474+'O7 Amortization'!AG547)</f>
        <v>0</v>
      </c>
      <c r="J12" s="761">
        <f>IF(ISERROR('O7 Amortization'!M328+'O7 Amortization'!M401+'O7 Amortization'!M474+'O7 Amortization'!M547 + 'O7 Amortization'!AH328+'O7 Amortization'!AH401+'O7 Amortization'!AH474+'O7 Amortization'!AH547), "-", 'O7 Amortization'!M328+'O7 Amortization'!M401+'O7 Amortization'!M474+'O7 Amortization'!M547 + 'O7 Amortization'!AH328+'O7 Amortization'!AH401+'O7 Amortization'!AH474+'O7 Amortization'!AH547)</f>
        <v>121.53534212756033</v>
      </c>
      <c r="K12" s="761">
        <f>IF(ISERROR('O7 Amortization'!N328+'O7 Amortization'!N401+'O7 Amortization'!N474+'O7 Amortization'!N547 + 'O7 Amortization'!AI328+'O7 Amortization'!AI401+'O7 Amortization'!AI474+'O7 Amortization'!AI547), "-", 'O7 Amortization'!N328+'O7 Amortization'!N401+'O7 Amortization'!N474+'O7 Amortization'!N547 + 'O7 Amortization'!AI328+'O7 Amortization'!AI401+'O7 Amortization'!AI474+'O7 Amortization'!AI547)</f>
        <v>0</v>
      </c>
      <c r="L12" s="761">
        <f>IF(ISERROR('O7 Amortization'!O328+'O7 Amortization'!O401+'O7 Amortization'!O474+'O7 Amortization'!O547 + 'O7 Amortization'!AJ328+'O7 Amortization'!AJ401+'O7 Amortization'!AJ474+'O7 Amortization'!AJ547), "-", 'O7 Amortization'!O328+'O7 Amortization'!O401+'O7 Amortization'!O474+'O7 Amortization'!O547 + 'O7 Amortization'!AJ328+'O7 Amortization'!AJ401+'O7 Amortization'!AJ474+'O7 Amortization'!AJ547)</f>
        <v>11.269323163154841</v>
      </c>
      <c r="M12" s="761">
        <f>IF(ISERROR('O7 Amortization'!P328+'O7 Amortization'!P401+'O7 Amortization'!P474+'O7 Amortization'!P547 + 'O7 Amortization'!AK328+'O7 Amortization'!AK401+'O7 Amortization'!AK474+'O7 Amortization'!AK547), "-", 'O7 Amortization'!P328+'O7 Amortization'!P401+'O7 Amortization'!P474+'O7 Amortization'!P547 + 'O7 Amortization'!AK328+'O7 Amortization'!AK401+'O7 Amortization'!AK474+'O7 Amortization'!AK547)</f>
        <v>0</v>
      </c>
      <c r="N12" s="761">
        <f>IF(ISERROR('O7 Amortization'!Q328+'O7 Amortization'!Q401+'O7 Amortization'!Q474+'O7 Amortization'!Q547 + 'O7 Amortization'!AL328+'O7 Amortization'!AL401+'O7 Amortization'!AL474+'O7 Amortization'!AL547), "-", 'O7 Amortization'!Q328+'O7 Amortization'!Q401+'O7 Amortization'!Q474+'O7 Amortization'!Q547 + 'O7 Amortization'!AL328+'O7 Amortization'!AL401+'O7 Amortization'!AL474+'O7 Amortization'!AL547)</f>
        <v>0</v>
      </c>
      <c r="O12" s="761">
        <f>IF(ISERROR('O7 Amortization'!R328+'O7 Amortization'!R401+'O7 Amortization'!R474+'O7 Amortization'!R547 + 'O7 Amortization'!AM328+'O7 Amortization'!AM401+'O7 Amortization'!AM474+'O7 Amortization'!AM547), "-", 'O7 Amortization'!R328+'O7 Amortization'!R401+'O7 Amortization'!R474+'O7 Amortization'!R547 + 'O7 Amortization'!AM328+'O7 Amortization'!AM401+'O7 Amortization'!AM474+'O7 Amortization'!AM547)</f>
        <v>0</v>
      </c>
      <c r="P12" s="761">
        <f>IF(ISERROR('O7 Amortization'!S328+'O7 Amortization'!S401+'O7 Amortization'!S474+'O7 Amortization'!S547 + 'O7 Amortization'!AN328+'O7 Amortization'!AN401+'O7 Amortization'!AN474+'O7 Amortization'!AN547), "-", 'O7 Amortization'!S328+'O7 Amortization'!S401+'O7 Amortization'!S474+'O7 Amortization'!S547 + 'O7 Amortization'!AN328+'O7 Amortization'!AN401+'O7 Amortization'!AN474+'O7 Amortization'!AN547)</f>
        <v>0</v>
      </c>
      <c r="Q12" s="761">
        <f>IF(ISERROR('O7 Amortization'!T328+'O7 Amortization'!T401+'O7 Amortization'!T474+'O7 Amortization'!T547 + 'O7 Amortization'!AO328+'O7 Amortization'!AO401+'O7 Amortization'!AO474+'O7 Amortization'!AO547), "-", 'O7 Amortization'!T328+'O7 Amortization'!T401+'O7 Amortization'!T474+'O7 Amortization'!T547 + 'O7 Amortization'!AO328+'O7 Amortization'!AO401+'O7 Amortization'!AO474+'O7 Amortization'!AO547)</f>
        <v>0</v>
      </c>
      <c r="R12" s="761">
        <f>IF(ISERROR('O7 Amortization'!U328+'O7 Amortization'!U401+'O7 Amortization'!U474+'O7 Amortization'!U547 + 'O7 Amortization'!AP328+'O7 Amortization'!AP401+'O7 Amortization'!AP474+'O7 Amortization'!AP547), "-", 'O7 Amortization'!U328+'O7 Amortization'!U401+'O7 Amortization'!U474+'O7 Amortization'!U547 + 'O7 Amortization'!AP328+'O7 Amortization'!AP401+'O7 Amortization'!AP474+'O7 Amortization'!AP547)</f>
        <v>0</v>
      </c>
      <c r="S12" s="761">
        <f>IF(ISERROR('O7 Amortization'!V328+'O7 Amortization'!V401+'O7 Amortization'!V474+'O7 Amortization'!V547 + 'O7 Amortization'!AQ328+'O7 Amortization'!AQ401+'O7 Amortization'!AQ474+'O7 Amortization'!AQ547), "-", 'O7 Amortization'!V328+'O7 Amortization'!V401+'O7 Amortization'!V474+'O7 Amortization'!V547 + 'O7 Amortization'!AQ328+'O7 Amortization'!AQ401+'O7 Amortization'!AQ474+'O7 Amortization'!AQ547)</f>
        <v>0</v>
      </c>
      <c r="T12" s="761">
        <f>IF(ISERROR('O7 Amortization'!W328+'O7 Amortization'!W401+'O7 Amortization'!W474+'O7 Amortization'!W547 + 'O7 Amortization'!AR328+'O7 Amortization'!AR401+'O7 Amortization'!AR474+'O7 Amortization'!AR547), "-", 'O7 Amortization'!W328+'O7 Amortization'!W401+'O7 Amortization'!W474+'O7 Amortization'!W547 + 'O7 Amortization'!AR328+'O7 Amortization'!AR401+'O7 Amortization'!AR474+'O7 Amortization'!AR547)</f>
        <v>0</v>
      </c>
      <c r="U12" s="761">
        <f>IF(ISERROR('O7 Amortization'!X328+'O7 Amortization'!X401+'O7 Amortization'!X474+'O7 Amortization'!X547 + 'O7 Amortization'!AS328+'O7 Amortization'!AS401+'O7 Amortization'!AS474+'O7 Amortization'!AS547), "-", 'O7 Amortization'!X328+'O7 Amortization'!X401+'O7 Amortization'!X474+'O7 Amortization'!X547 + 'O7 Amortization'!AS328+'O7 Amortization'!AS401+'O7 Amortization'!AS474+'O7 Amortization'!AS547)</f>
        <v>0</v>
      </c>
      <c r="V12" s="761">
        <f>IF(ISERROR('O7 Amortization'!Y328+'O7 Amortization'!Y401+'O7 Amortization'!Y474+'O7 Amortization'!Y547 + 'O7 Amortization'!AT328+'O7 Amortization'!AT401+'O7 Amortization'!AT474+'O7 Amortization'!AT547), "-", 'O7 Amortization'!Y328+'O7 Amortization'!Y401+'O7 Amortization'!Y474+'O7 Amortization'!Y547 + 'O7 Amortization'!AT328+'O7 Amortization'!AT401+'O7 Amortization'!AT474+'O7 Amortization'!AT547)</f>
        <v>0</v>
      </c>
      <c r="W12" s="762">
        <f>IF(ISERROR('O7 Amortization'!Z328+'O7 Amortization'!Z401+'O7 Amortization'!Z474+'O7 Amortization'!Z547 + 'O7 Amortization'!AU328+'O7 Amortization'!AU401+'O7 Amortization'!AU474+'O7 Amortization'!AU547), "-", 'O7 Amortization'!Z328+'O7 Amortization'!Z401+'O7 Amortization'!Z474+'O7 Amortization'!Z547 + 'O7 Amortization'!AU328+'O7 Amortization'!AU401+'O7 Amortization'!AU474+'O7 Amortization'!AU547)</f>
        <v>0</v>
      </c>
      <c r="X12" s="616"/>
    </row>
    <row r="13" spans="1:25" s="533" customFormat="1" ht="12.75">
      <c r="A13" s="794"/>
      <c r="B13" s="759" t="s">
        <v>1489</v>
      </c>
      <c r="C13" s="764">
        <f>SUM(D13:W13)</f>
        <v>7411.9579999999996</v>
      </c>
      <c r="D13" s="666">
        <f>IF(ISERROR('O7 Amortization'!G332+'O7 Amortization'!G405+'O7 Amortization'!G478+'O7 Amortization'!G551 + 'O7 Amortization'!AB332+'O7 Amortization'!AB405+'O7 Amortization'!AB478+'O7 Amortization'!AB551), "-", 'O7 Amortization'!G332+'O7 Amortization'!G405+'O7 Amortization'!G478+'O7 Amortization'!G551 + 'O7 Amortization'!AB332+'O7 Amortization'!AB405+'O7 Amortization'!AB478+'O7 Amortization'!AB551)</f>
        <v>5410.5845449046674</v>
      </c>
      <c r="E13" s="666">
        <f>IF(ISERROR('O7 Amortization'!H332+'O7 Amortization'!H405+'O7 Amortization'!H478+'O7 Amortization'!H551 + 'O7 Amortization'!AC332+'O7 Amortization'!AC405+'O7 Amortization'!AC478+'O7 Amortization'!AC551), "-", 'O7 Amortization'!H332+'O7 Amortization'!H405+'O7 Amortization'!H478+'O7 Amortization'!H551 + 'O7 Amortization'!AC332+'O7 Amortization'!AC405+'O7 Amortization'!AC478+'O7 Amortization'!AC551)</f>
        <v>1835.8926685048925</v>
      </c>
      <c r="F13" s="666">
        <f>IF(ISERROR('O7 Amortization'!I332+'O7 Amortization'!I405+'O7 Amortization'!I478+'O7 Amortization'!I551 + 'O7 Amortization'!AD332+'O7 Amortization'!AD405+'O7 Amortization'!AD478+'O7 Amortization'!AD551), "-", 'O7 Amortization'!I332+'O7 Amortization'!I405+'O7 Amortization'!I478+'O7 Amortization'!I551 + 'O7 Amortization'!AD332+'O7 Amortization'!AD405+'O7 Amortization'!AD478+'O7 Amortization'!AD551)</f>
        <v>0</v>
      </c>
      <c r="G13" s="666">
        <f>IF(ISERROR('O7 Amortization'!J332+'O7 Amortization'!J405+'O7 Amortization'!J478+'O7 Amortization'!J551 + 'O7 Amortization'!AE332+'O7 Amortization'!AE405+'O7 Amortization'!AE478+'O7 Amortization'!AE551), "-", 'O7 Amortization'!J332+'O7 Amortization'!J405+'O7 Amortization'!J478+'O7 Amortization'!J551 + 'O7 Amortization'!AE332+'O7 Amortization'!AE405+'O7 Amortization'!AE478+'O7 Amortization'!AE551)</f>
        <v>0</v>
      </c>
      <c r="H13" s="666">
        <f>IF(ISERROR('O7 Amortization'!K332+'O7 Amortization'!K405+'O7 Amortization'!K478+'O7 Amortization'!K551 + 'O7 Amortization'!AF332+'O7 Amortization'!AF405+'O7 Amortization'!AF478+'O7 Amortization'!AF551), "-", 'O7 Amortization'!K332+'O7 Amortization'!K405+'O7 Amortization'!K478+'O7 Amortization'!K551 + 'O7 Amortization'!AF332+'O7 Amortization'!AF405+'O7 Amortization'!AF478+'O7 Amortization'!AF551)</f>
        <v>0</v>
      </c>
      <c r="I13" s="666">
        <f>IF(ISERROR('O7 Amortization'!L332+'O7 Amortization'!L405+'O7 Amortization'!L478+'O7 Amortization'!L551 + 'O7 Amortization'!AG332+'O7 Amortization'!AG405+'O7 Amortization'!AG478+'O7 Amortization'!AG551), "-", 'O7 Amortization'!L332+'O7 Amortization'!L405+'O7 Amortization'!L478+'O7 Amortization'!L551 + 'O7 Amortization'!AG332+'O7 Amortization'!AG405+'O7 Amortization'!AG478+'O7 Amortization'!AG551)</f>
        <v>0</v>
      </c>
      <c r="J13" s="666">
        <f>IF(ISERROR('O7 Amortization'!M332+'O7 Amortization'!M405+'O7 Amortization'!M478+'O7 Amortization'!M551 + 'O7 Amortization'!AH332+'O7 Amortization'!AH405+'O7 Amortization'!AH478+'O7 Amortization'!AH551), "-", 'O7 Amortization'!M332+'O7 Amortization'!M405+'O7 Amortization'!M478+'O7 Amortization'!M551 + 'O7 Amortization'!AH332+'O7 Amortization'!AH405+'O7 Amortization'!AH478+'O7 Amortization'!AH551)</f>
        <v>151.43868605655786</v>
      </c>
      <c r="K13" s="666">
        <f>IF(ISERROR('O7 Amortization'!N332+'O7 Amortization'!N405+'O7 Amortization'!N478+'O7 Amortization'!N551 + 'O7 Amortization'!AI332+'O7 Amortization'!AI405+'O7 Amortization'!AI478+'O7 Amortization'!AI551), "-", 'O7 Amortization'!N332+'O7 Amortization'!N405+'O7 Amortization'!N478+'O7 Amortization'!N551 + 'O7 Amortization'!AI332+'O7 Amortization'!AI405+'O7 Amortization'!AI478+'O7 Amortization'!AI551)</f>
        <v>0</v>
      </c>
      <c r="L13" s="666">
        <f>IF(ISERROR('O7 Amortization'!O332+'O7 Amortization'!O405+'O7 Amortization'!O478+'O7 Amortization'!O551 + 'O7 Amortization'!AJ332+'O7 Amortization'!AJ405+'O7 Amortization'!AJ478+'O7 Amortization'!AJ551), "-", 'O7 Amortization'!O332+'O7 Amortization'!O405+'O7 Amortization'!O478+'O7 Amortization'!O551 + 'O7 Amortization'!AJ332+'O7 Amortization'!AJ405+'O7 Amortization'!AJ478+'O7 Amortization'!AJ551)</f>
        <v>14.04210053388163</v>
      </c>
      <c r="M13" s="666">
        <f>IF(ISERROR('O7 Amortization'!P332+'O7 Amortization'!P405+'O7 Amortization'!P478+'O7 Amortization'!P551 + 'O7 Amortization'!AK332+'O7 Amortization'!AK405+'O7 Amortization'!AK478+'O7 Amortization'!AK551), "-", 'O7 Amortization'!P332+'O7 Amortization'!P405+'O7 Amortization'!P478+'O7 Amortization'!P551 + 'O7 Amortization'!AK332+'O7 Amortization'!AK405+'O7 Amortization'!AK478+'O7 Amortization'!AK551)</f>
        <v>0</v>
      </c>
      <c r="N13" s="666">
        <f>IF(ISERROR('O7 Amortization'!Q332+'O7 Amortization'!Q405+'O7 Amortization'!Q478+'O7 Amortization'!Q551 + 'O7 Amortization'!AL332+'O7 Amortization'!AL405+'O7 Amortization'!AL478+'O7 Amortization'!AL551), "-", 'O7 Amortization'!Q332+'O7 Amortization'!Q405+'O7 Amortization'!Q478+'O7 Amortization'!Q551 + 'O7 Amortization'!AL332+'O7 Amortization'!AL405+'O7 Amortization'!AL478+'O7 Amortization'!AL551)</f>
        <v>0</v>
      </c>
      <c r="O13" s="666">
        <f>IF(ISERROR('O7 Amortization'!R332+'O7 Amortization'!R405+'O7 Amortization'!R478+'O7 Amortization'!R551 + 'O7 Amortization'!AM332+'O7 Amortization'!AM405+'O7 Amortization'!AM478+'O7 Amortization'!AM551), "-", 'O7 Amortization'!R332+'O7 Amortization'!R405+'O7 Amortization'!R478+'O7 Amortization'!R551 + 'O7 Amortization'!AM332+'O7 Amortization'!AM405+'O7 Amortization'!AM478+'O7 Amortization'!AM551)</f>
        <v>0</v>
      </c>
      <c r="P13" s="666">
        <f>IF(ISERROR('O7 Amortization'!S332+'O7 Amortization'!S405+'O7 Amortization'!S478+'O7 Amortization'!S551 + 'O7 Amortization'!AN332+'O7 Amortization'!AN405+'O7 Amortization'!AN478+'O7 Amortization'!AN551), "-", 'O7 Amortization'!S332+'O7 Amortization'!S405+'O7 Amortization'!S478+'O7 Amortization'!S551 + 'O7 Amortization'!AN332+'O7 Amortization'!AN405+'O7 Amortization'!AN478+'O7 Amortization'!AN551)</f>
        <v>0</v>
      </c>
      <c r="Q13" s="666">
        <f>IF(ISERROR('O7 Amortization'!T332+'O7 Amortization'!T405+'O7 Amortization'!T478+'O7 Amortization'!T551 + 'O7 Amortization'!AO332+'O7 Amortization'!AO405+'O7 Amortization'!AO478+'O7 Amortization'!AO551), "-", 'O7 Amortization'!T332+'O7 Amortization'!T405+'O7 Amortization'!T478+'O7 Amortization'!T551 + 'O7 Amortization'!AO332+'O7 Amortization'!AO405+'O7 Amortization'!AO478+'O7 Amortization'!AO551)</f>
        <v>0</v>
      </c>
      <c r="R13" s="666">
        <f>IF(ISERROR('O7 Amortization'!U332+'O7 Amortization'!U405+'O7 Amortization'!U478+'O7 Amortization'!U551 + 'O7 Amortization'!AP332+'O7 Amortization'!AP405+'O7 Amortization'!AP478+'O7 Amortization'!AP551), "-", 'O7 Amortization'!U332+'O7 Amortization'!U405+'O7 Amortization'!U478+'O7 Amortization'!U551 + 'O7 Amortization'!AP332+'O7 Amortization'!AP405+'O7 Amortization'!AP478+'O7 Amortization'!AP551)</f>
        <v>0</v>
      </c>
      <c r="S13" s="666">
        <f>IF(ISERROR('O7 Amortization'!V332+'O7 Amortization'!V405+'O7 Amortization'!V478+'O7 Amortization'!V551 + 'O7 Amortization'!AQ332+'O7 Amortization'!AQ405+'O7 Amortization'!AQ478+'O7 Amortization'!AQ551), "-", 'O7 Amortization'!V332+'O7 Amortization'!V405+'O7 Amortization'!V478+'O7 Amortization'!V551 + 'O7 Amortization'!AQ332+'O7 Amortization'!AQ405+'O7 Amortization'!AQ478+'O7 Amortization'!AQ551)</f>
        <v>0</v>
      </c>
      <c r="T13" s="666">
        <f>IF(ISERROR('O7 Amortization'!W332+'O7 Amortization'!W405+'O7 Amortization'!W478+'O7 Amortization'!W551 + 'O7 Amortization'!AR332+'O7 Amortization'!AR405+'O7 Amortization'!AR478+'O7 Amortization'!AR551), "-", 'O7 Amortization'!W332+'O7 Amortization'!W405+'O7 Amortization'!W478+'O7 Amortization'!W551 + 'O7 Amortization'!AR332+'O7 Amortization'!AR405+'O7 Amortization'!AR478+'O7 Amortization'!AR551)</f>
        <v>0</v>
      </c>
      <c r="U13" s="666">
        <f>IF(ISERROR('O7 Amortization'!X332+'O7 Amortization'!X405+'O7 Amortization'!X478+'O7 Amortization'!X551 + 'O7 Amortization'!AS332+'O7 Amortization'!AS405+'O7 Amortization'!AS478+'O7 Amortization'!AS551), "-", 'O7 Amortization'!X332+'O7 Amortization'!X405+'O7 Amortization'!X478+'O7 Amortization'!X551 + 'O7 Amortization'!AS332+'O7 Amortization'!AS405+'O7 Amortization'!AS478+'O7 Amortization'!AS551)</f>
        <v>0</v>
      </c>
      <c r="V13" s="666">
        <f>IF(ISERROR('O7 Amortization'!Y332+'O7 Amortization'!Y405+'O7 Amortization'!Y478+'O7 Amortization'!Y551 + 'O7 Amortization'!AT332+'O7 Amortization'!AT405+'O7 Amortization'!AT478+'O7 Amortization'!AT551), "-", 'O7 Amortization'!Y332+'O7 Amortization'!Y405+'O7 Amortization'!Y478+'O7 Amortization'!Y551 + 'O7 Amortization'!AT332+'O7 Amortization'!AT405+'O7 Amortization'!AT478+'O7 Amortization'!AT551)</f>
        <v>0</v>
      </c>
      <c r="W13" s="667">
        <f>IF(ISERROR('O7 Amortization'!Z332+'O7 Amortization'!Z405+'O7 Amortization'!Z478+'O7 Amortization'!Z551 + 'O7 Amortization'!AU332+'O7 Amortization'!AU405+'O7 Amortization'!AU478+'O7 Amortization'!AU551), "-", 'O7 Amortization'!Z332+'O7 Amortization'!Z405+'O7 Amortization'!Z478+'O7 Amortization'!Z551 + 'O7 Amortization'!AU332+'O7 Amortization'!AU405+'O7 Amortization'!AU478+'O7 Amortization'!AU551)</f>
        <v>0</v>
      </c>
      <c r="X13" s="616"/>
    </row>
    <row r="14" spans="1:25" s="533" customFormat="1" ht="12.75">
      <c r="A14" s="794"/>
      <c r="B14" s="759" t="s">
        <v>1490</v>
      </c>
      <c r="C14" s="764">
        <f>SUM(D14:W14)</f>
        <v>0</v>
      </c>
      <c r="D14" s="666">
        <f>IF(ISERROR('O7 Amortization'!G336+'O7 Amortization'!G409+'O7 Amortization'!G482+'O7 Amortization'!G555 + 'O7 Amortization'!AB336+'O7 Amortization'!AB409+'O7 Amortization'!AB482+'O7 Amortization'!AB555), "-", 'O7 Amortization'!G336+'O7 Amortization'!G409+'O7 Amortization'!G482+'O7 Amortization'!G555 + 'O7 Amortization'!AB336+'O7 Amortization'!AB409+'O7 Amortization'!AB482+'O7 Amortization'!AB555)</f>
        <v>0</v>
      </c>
      <c r="E14" s="666">
        <f>IF(ISERROR('O7 Amortization'!H336+'O7 Amortization'!H409+'O7 Amortization'!H482+'O7 Amortization'!H555 + 'O7 Amortization'!AC336+'O7 Amortization'!AC409+'O7 Amortization'!AC482+'O7 Amortization'!AC555), "-", 'O7 Amortization'!H336+'O7 Amortization'!H409+'O7 Amortization'!H482+'O7 Amortization'!H555 + 'O7 Amortization'!AC336+'O7 Amortization'!AC409+'O7 Amortization'!AC482+'O7 Amortization'!AC555)</f>
        <v>0</v>
      </c>
      <c r="F14" s="666">
        <f>IF(ISERROR('O7 Amortization'!I336+'O7 Amortization'!I409+'O7 Amortization'!I482+'O7 Amortization'!I555 + 'O7 Amortization'!AD336+'O7 Amortization'!AD409+'O7 Amortization'!AD482+'O7 Amortization'!AD555), "-", 'O7 Amortization'!I336+'O7 Amortization'!I409+'O7 Amortization'!I482+'O7 Amortization'!I555 + 'O7 Amortization'!AD336+'O7 Amortization'!AD409+'O7 Amortization'!AD482+'O7 Amortization'!AD555)</f>
        <v>0</v>
      </c>
      <c r="G14" s="666">
        <f>IF(ISERROR('O7 Amortization'!J336+'O7 Amortization'!J409+'O7 Amortization'!J482+'O7 Amortization'!J555 + 'O7 Amortization'!AE336+'O7 Amortization'!AE409+'O7 Amortization'!AE482+'O7 Amortization'!AE555), "-", 'O7 Amortization'!J336+'O7 Amortization'!J409+'O7 Amortization'!J482+'O7 Amortization'!J555 + 'O7 Amortization'!AE336+'O7 Amortization'!AE409+'O7 Amortization'!AE482+'O7 Amortization'!AE555)</f>
        <v>0</v>
      </c>
      <c r="H14" s="666">
        <f>IF(ISERROR('O7 Amortization'!K336+'O7 Amortization'!K409+'O7 Amortization'!K482+'O7 Amortization'!K555 + 'O7 Amortization'!AF336+'O7 Amortization'!AF409+'O7 Amortization'!AF482+'O7 Amortization'!AF555), "-", 'O7 Amortization'!K336+'O7 Amortization'!K409+'O7 Amortization'!K482+'O7 Amortization'!K555 + 'O7 Amortization'!AF336+'O7 Amortization'!AF409+'O7 Amortization'!AF482+'O7 Amortization'!AF555)</f>
        <v>0</v>
      </c>
      <c r="I14" s="666">
        <f>IF(ISERROR('O7 Amortization'!L336+'O7 Amortization'!L409+'O7 Amortization'!L482+'O7 Amortization'!L555 + 'O7 Amortization'!AG336+'O7 Amortization'!AG409+'O7 Amortization'!AG482+'O7 Amortization'!AG555), "-", 'O7 Amortization'!L336+'O7 Amortization'!L409+'O7 Amortization'!L482+'O7 Amortization'!L555 + 'O7 Amortization'!AG336+'O7 Amortization'!AG409+'O7 Amortization'!AG482+'O7 Amortization'!AG555)</f>
        <v>0</v>
      </c>
      <c r="J14" s="666">
        <f>IF(ISERROR('O7 Amortization'!M336+'O7 Amortization'!M409+'O7 Amortization'!M482+'O7 Amortization'!M555 + 'O7 Amortization'!AH336+'O7 Amortization'!AH409+'O7 Amortization'!AH482+'O7 Amortization'!AH555), "-", 'O7 Amortization'!M336+'O7 Amortization'!M409+'O7 Amortization'!M482+'O7 Amortization'!M555 + 'O7 Amortization'!AH336+'O7 Amortization'!AH409+'O7 Amortization'!AH482+'O7 Amortization'!AH555)</f>
        <v>0</v>
      </c>
      <c r="K14" s="666">
        <f>IF(ISERROR('O7 Amortization'!N336+'O7 Amortization'!N409+'O7 Amortization'!N482+'O7 Amortization'!N555 + 'O7 Amortization'!AI336+'O7 Amortization'!AI409+'O7 Amortization'!AI482+'O7 Amortization'!AI555), "-", 'O7 Amortization'!N336+'O7 Amortization'!N409+'O7 Amortization'!N482+'O7 Amortization'!N555 + 'O7 Amortization'!AI336+'O7 Amortization'!AI409+'O7 Amortization'!AI482+'O7 Amortization'!AI555)</f>
        <v>0</v>
      </c>
      <c r="L14" s="666">
        <f>IF(ISERROR('O7 Amortization'!O336+'O7 Amortization'!O409+'O7 Amortization'!O482+'O7 Amortization'!O555 + 'O7 Amortization'!AJ336+'O7 Amortization'!AJ409+'O7 Amortization'!AJ482+'O7 Amortization'!AJ555), "-", 'O7 Amortization'!O336+'O7 Amortization'!O409+'O7 Amortization'!O482+'O7 Amortization'!O555 + 'O7 Amortization'!AJ336+'O7 Amortization'!AJ409+'O7 Amortization'!AJ482+'O7 Amortization'!AJ555)</f>
        <v>0</v>
      </c>
      <c r="M14" s="666">
        <f>IF(ISERROR('O7 Amortization'!P336+'O7 Amortization'!P409+'O7 Amortization'!P482+'O7 Amortization'!P555 + 'O7 Amortization'!AK336+'O7 Amortization'!AK409+'O7 Amortization'!AK482+'O7 Amortization'!AK555), "-", 'O7 Amortization'!P336+'O7 Amortization'!P409+'O7 Amortization'!P482+'O7 Amortization'!P555 + 'O7 Amortization'!AK336+'O7 Amortization'!AK409+'O7 Amortization'!AK482+'O7 Amortization'!AK555)</f>
        <v>0</v>
      </c>
      <c r="N14" s="666">
        <f>IF(ISERROR('O7 Amortization'!Q336+'O7 Amortization'!Q409+'O7 Amortization'!Q482+'O7 Amortization'!Q555 + 'O7 Amortization'!AL336+'O7 Amortization'!AL409+'O7 Amortization'!AL482+'O7 Amortization'!AL555), "-", 'O7 Amortization'!Q336+'O7 Amortization'!Q409+'O7 Amortization'!Q482+'O7 Amortization'!Q555 + 'O7 Amortization'!AL336+'O7 Amortization'!AL409+'O7 Amortization'!AL482+'O7 Amortization'!AL555)</f>
        <v>0</v>
      </c>
      <c r="O14" s="666">
        <f>IF(ISERROR('O7 Amortization'!R336+'O7 Amortization'!R409+'O7 Amortization'!R482+'O7 Amortization'!R555 + 'O7 Amortization'!AM336+'O7 Amortization'!AM409+'O7 Amortization'!AM482+'O7 Amortization'!AM555), "-", 'O7 Amortization'!R336+'O7 Amortization'!R409+'O7 Amortization'!R482+'O7 Amortization'!R555 + 'O7 Amortization'!AM336+'O7 Amortization'!AM409+'O7 Amortization'!AM482+'O7 Amortization'!AM555)</f>
        <v>0</v>
      </c>
      <c r="P14" s="666">
        <f>IF(ISERROR('O7 Amortization'!S336+'O7 Amortization'!S409+'O7 Amortization'!S482+'O7 Amortization'!S555 + 'O7 Amortization'!AN336+'O7 Amortization'!AN409+'O7 Amortization'!AN482+'O7 Amortization'!AN555), "-", 'O7 Amortization'!S336+'O7 Amortization'!S409+'O7 Amortization'!S482+'O7 Amortization'!S555 + 'O7 Amortization'!AN336+'O7 Amortization'!AN409+'O7 Amortization'!AN482+'O7 Amortization'!AN555)</f>
        <v>0</v>
      </c>
      <c r="Q14" s="666">
        <f>IF(ISERROR('O7 Amortization'!T336+'O7 Amortization'!T409+'O7 Amortization'!T482+'O7 Amortization'!T555 + 'O7 Amortization'!AO336+'O7 Amortization'!AO409+'O7 Amortization'!AO482+'O7 Amortization'!AO555), "-", 'O7 Amortization'!T336+'O7 Amortization'!T409+'O7 Amortization'!T482+'O7 Amortization'!T555 + 'O7 Amortization'!AO336+'O7 Amortization'!AO409+'O7 Amortization'!AO482+'O7 Amortization'!AO555)</f>
        <v>0</v>
      </c>
      <c r="R14" s="666">
        <f>IF(ISERROR('O7 Amortization'!U336+'O7 Amortization'!U409+'O7 Amortization'!U482+'O7 Amortization'!U555 + 'O7 Amortization'!AP336+'O7 Amortization'!AP409+'O7 Amortization'!AP482+'O7 Amortization'!AP555), "-", 'O7 Amortization'!U336+'O7 Amortization'!U409+'O7 Amortization'!U482+'O7 Amortization'!U555 + 'O7 Amortization'!AP336+'O7 Amortization'!AP409+'O7 Amortization'!AP482+'O7 Amortization'!AP555)</f>
        <v>0</v>
      </c>
      <c r="S14" s="666">
        <f>IF(ISERROR('O7 Amortization'!V336+'O7 Amortization'!V409+'O7 Amortization'!V482+'O7 Amortization'!V555 + 'O7 Amortization'!AQ336+'O7 Amortization'!AQ409+'O7 Amortization'!AQ482+'O7 Amortization'!AQ555), "-", 'O7 Amortization'!V336+'O7 Amortization'!V409+'O7 Amortization'!V482+'O7 Amortization'!V555 + 'O7 Amortization'!AQ336+'O7 Amortization'!AQ409+'O7 Amortization'!AQ482+'O7 Amortization'!AQ555)</f>
        <v>0</v>
      </c>
      <c r="T14" s="666">
        <f>IF(ISERROR('O7 Amortization'!W336+'O7 Amortization'!W409+'O7 Amortization'!W482+'O7 Amortization'!W555 + 'O7 Amortization'!AR336+'O7 Amortization'!AR409+'O7 Amortization'!AR482+'O7 Amortization'!AR555), "-", 'O7 Amortization'!W336+'O7 Amortization'!W409+'O7 Amortization'!W482+'O7 Amortization'!W555 + 'O7 Amortization'!AR336+'O7 Amortization'!AR409+'O7 Amortization'!AR482+'O7 Amortization'!AR555)</f>
        <v>0</v>
      </c>
      <c r="U14" s="666">
        <f>IF(ISERROR('O7 Amortization'!X336+'O7 Amortization'!X409+'O7 Amortization'!X482+'O7 Amortization'!X555 + 'O7 Amortization'!AS336+'O7 Amortization'!AS409+'O7 Amortization'!AS482+'O7 Amortization'!AS555), "-", 'O7 Amortization'!X336+'O7 Amortization'!X409+'O7 Amortization'!X482+'O7 Amortization'!X555 + 'O7 Amortization'!AS336+'O7 Amortization'!AS409+'O7 Amortization'!AS482+'O7 Amortization'!AS555)</f>
        <v>0</v>
      </c>
      <c r="V14" s="666">
        <f>IF(ISERROR('O7 Amortization'!Y336+'O7 Amortization'!Y409+'O7 Amortization'!Y482+'O7 Amortization'!Y555 + 'O7 Amortization'!AT336+'O7 Amortization'!AT409+'O7 Amortization'!AT482+'O7 Amortization'!AT555), "-", 'O7 Amortization'!Y336+'O7 Amortization'!Y409+'O7 Amortization'!Y482+'O7 Amortization'!Y555 + 'O7 Amortization'!AT336+'O7 Amortization'!AT409+'O7 Amortization'!AT482+'O7 Amortization'!AT555)</f>
        <v>0</v>
      </c>
      <c r="W14" s="667">
        <f>IF(ISERROR('O7 Amortization'!Z336+'O7 Amortization'!Z409+'O7 Amortization'!Z482+'O7 Amortization'!Z555 + 'O7 Amortization'!AU336+'O7 Amortization'!AU409+'O7 Amortization'!AU482+'O7 Amortization'!AU555), "-", 'O7 Amortization'!Z336+'O7 Amortization'!Z409+'O7 Amortization'!Z482+'O7 Amortization'!Z555 + 'O7 Amortization'!AU336+'O7 Amortization'!AU409+'O7 Amortization'!AU482+'O7 Amortization'!AU555)</f>
        <v>0</v>
      </c>
      <c r="X14" s="616"/>
    </row>
    <row r="15" spans="1:25" s="533" customFormat="1" ht="12.75">
      <c r="A15" s="794"/>
      <c r="B15" s="759" t="s">
        <v>1491</v>
      </c>
      <c r="C15" s="764">
        <f>SUM(D15:W15)</f>
        <v>406.09599999999961</v>
      </c>
      <c r="D15" s="666">
        <f>IF(ISERROR('O7 Amortization'!G340+'O7 Amortization'!G413+'O7 Amortization'!G486+'O7 Amortization'!G559 +'O7 Amortization'!AB340+'O7 Amortization'!AB413+'O7 Amortization'!AB486+'O7 Amortization'!AB559), "-", 'O7 Amortization'!G340+'O7 Amortization'!G413+'O7 Amortization'!G486+'O7 Amortization'!G559 +'O7 Amortization'!AB340+'O7 Amortization'!AB413+'O7 Amortization'!AB486+'O7 Amortization'!AB559)</f>
        <v>296.44214677789648</v>
      </c>
      <c r="E15" s="666">
        <f>IF(ISERROR('O7 Amortization'!H340+'O7 Amortization'!H413+'O7 Amortization'!H486+'O7 Amortization'!H559 +'O7 Amortization'!AC340+'O7 Amortization'!AC413+'O7 Amortization'!AC486+'O7 Amortization'!AC559), "-", 'O7 Amortization'!H340+'O7 Amortization'!H413+'O7 Amortization'!H486+'O7 Amortization'!H559 +'O7 Amortization'!AC340+'O7 Amortization'!AC413+'O7 Amortization'!AC486+'O7 Amortization'!AC559)</f>
        <v>100.58727654813511</v>
      </c>
      <c r="F15" s="666">
        <f>IF(ISERROR('O7 Amortization'!I340+'O7 Amortization'!I413+'O7 Amortization'!I486+'O7 Amortization'!I559 +'O7 Amortization'!AD340+'O7 Amortization'!AD413+'O7 Amortization'!AD486+'O7 Amortization'!AD559), "-", 'O7 Amortization'!I340+'O7 Amortization'!I413+'O7 Amortization'!I486+'O7 Amortization'!I559 +'O7 Amortization'!AD340+'O7 Amortization'!AD413+'O7 Amortization'!AD486+'O7 Amortization'!AD559)</f>
        <v>0</v>
      </c>
      <c r="G15" s="666">
        <f>IF(ISERROR('O7 Amortization'!J340+'O7 Amortization'!J413+'O7 Amortization'!J486+'O7 Amortization'!J559 +'O7 Amortization'!AE340+'O7 Amortization'!AE413+'O7 Amortization'!AE486+'O7 Amortization'!AE559), "-", 'O7 Amortization'!J340+'O7 Amortization'!J413+'O7 Amortization'!J486+'O7 Amortization'!J559 +'O7 Amortization'!AE340+'O7 Amortization'!AE413+'O7 Amortization'!AE486+'O7 Amortization'!AE559)</f>
        <v>0</v>
      </c>
      <c r="H15" s="666">
        <f>IF(ISERROR('O7 Amortization'!K340+'O7 Amortization'!K413+'O7 Amortization'!K486+'O7 Amortization'!K559 +'O7 Amortization'!AF340+'O7 Amortization'!AF413+'O7 Amortization'!AF486+'O7 Amortization'!AF559), "-", 'O7 Amortization'!K340+'O7 Amortization'!K413+'O7 Amortization'!K486+'O7 Amortization'!K559 +'O7 Amortization'!AF340+'O7 Amortization'!AF413+'O7 Amortization'!AF486+'O7 Amortization'!AF559)</f>
        <v>0</v>
      </c>
      <c r="I15" s="666">
        <f>IF(ISERROR('O7 Amortization'!L340+'O7 Amortization'!L413+'O7 Amortization'!L486+'O7 Amortization'!L559 +'O7 Amortization'!AG340+'O7 Amortization'!AG413+'O7 Amortization'!AG486+'O7 Amortization'!AG559), "-", 'O7 Amortization'!L340+'O7 Amortization'!L413+'O7 Amortization'!L486+'O7 Amortization'!L559 +'O7 Amortization'!AG340+'O7 Amortization'!AG413+'O7 Amortization'!AG486+'O7 Amortization'!AG559)</f>
        <v>0</v>
      </c>
      <c r="J15" s="666">
        <f>IF(ISERROR('O7 Amortization'!M340+'O7 Amortization'!M413+'O7 Amortization'!M486+'O7 Amortization'!M559 +'O7 Amortization'!AH340+'O7 Amortization'!AH413+'O7 Amortization'!AH486+'O7 Amortization'!AH559), "-", 'O7 Amortization'!M340+'O7 Amortization'!M413+'O7 Amortization'!M486+'O7 Amortization'!M559 +'O7 Amortization'!AH340+'O7 Amortization'!AH413+'O7 Amortization'!AH486+'O7 Amortization'!AH559)</f>
        <v>8.2972197970932751</v>
      </c>
      <c r="K15" s="666">
        <f>IF(ISERROR('O7 Amortization'!N340+'O7 Amortization'!N413+'O7 Amortization'!N486+'O7 Amortization'!N559 +'O7 Amortization'!AI340+'O7 Amortization'!AI413+'O7 Amortization'!AI486+'O7 Amortization'!AI559), "-", 'O7 Amortization'!N340+'O7 Amortization'!N413+'O7 Amortization'!N486+'O7 Amortization'!N559 +'O7 Amortization'!AI340+'O7 Amortization'!AI413+'O7 Amortization'!AI486+'O7 Amortization'!AI559)</f>
        <v>0</v>
      </c>
      <c r="L15" s="666">
        <f>IF(ISERROR('O7 Amortization'!O340+'O7 Amortization'!O413+'O7 Amortization'!O486+'O7 Amortization'!O559 +'O7 Amortization'!AJ340+'O7 Amortization'!AJ413+'O7 Amortization'!AJ486+'O7 Amortization'!AJ559), "-", 'O7 Amortization'!O340+'O7 Amortization'!O413+'O7 Amortization'!O486+'O7 Amortization'!O559 +'O7 Amortization'!AJ340+'O7 Amortization'!AJ413+'O7 Amortization'!AJ486+'O7 Amortization'!AJ559)</f>
        <v>0.76935687687480014</v>
      </c>
      <c r="M15" s="666">
        <f>IF(ISERROR('O7 Amortization'!P340+'O7 Amortization'!P413+'O7 Amortization'!P486+'O7 Amortization'!P559 +'O7 Amortization'!AK340+'O7 Amortization'!AK413+'O7 Amortization'!AK486+'O7 Amortization'!AK559), "-", 'O7 Amortization'!P340+'O7 Amortization'!P413+'O7 Amortization'!P486+'O7 Amortization'!P559 +'O7 Amortization'!AK340+'O7 Amortization'!AK413+'O7 Amortization'!AK486+'O7 Amortization'!AK559)</f>
        <v>0</v>
      </c>
      <c r="N15" s="666">
        <f>IF(ISERROR('O7 Amortization'!Q340+'O7 Amortization'!Q413+'O7 Amortization'!Q486+'O7 Amortization'!Q559 +'O7 Amortization'!AL340+'O7 Amortization'!AL413+'O7 Amortization'!AL486+'O7 Amortization'!AL559), "-", 'O7 Amortization'!Q340+'O7 Amortization'!Q413+'O7 Amortization'!Q486+'O7 Amortization'!Q559 +'O7 Amortization'!AL340+'O7 Amortization'!AL413+'O7 Amortization'!AL486+'O7 Amortization'!AL559)</f>
        <v>0</v>
      </c>
      <c r="O15" s="666">
        <f>IF(ISERROR('O7 Amortization'!R340+'O7 Amortization'!R413+'O7 Amortization'!R486+'O7 Amortization'!R559 +'O7 Amortization'!AM340+'O7 Amortization'!AM413+'O7 Amortization'!AM486+'O7 Amortization'!AM559), "-", 'O7 Amortization'!R340+'O7 Amortization'!R413+'O7 Amortization'!R486+'O7 Amortization'!R559 +'O7 Amortization'!AM340+'O7 Amortization'!AM413+'O7 Amortization'!AM486+'O7 Amortization'!AM559)</f>
        <v>0</v>
      </c>
      <c r="P15" s="666">
        <f>IF(ISERROR('O7 Amortization'!S340+'O7 Amortization'!S413+'O7 Amortization'!S486+'O7 Amortization'!S559 +'O7 Amortization'!AN340+'O7 Amortization'!AN413+'O7 Amortization'!AN486+'O7 Amortization'!AN559), "-", 'O7 Amortization'!S340+'O7 Amortization'!S413+'O7 Amortization'!S486+'O7 Amortization'!S559 +'O7 Amortization'!AN340+'O7 Amortization'!AN413+'O7 Amortization'!AN486+'O7 Amortization'!AN559)</f>
        <v>0</v>
      </c>
      <c r="Q15" s="666">
        <f>IF(ISERROR('O7 Amortization'!T340+'O7 Amortization'!T413+'O7 Amortization'!T486+'O7 Amortization'!T559 +'O7 Amortization'!AO340+'O7 Amortization'!AO413+'O7 Amortization'!AO486+'O7 Amortization'!AO559), "-", 'O7 Amortization'!T340+'O7 Amortization'!T413+'O7 Amortization'!T486+'O7 Amortization'!T559 +'O7 Amortization'!AO340+'O7 Amortization'!AO413+'O7 Amortization'!AO486+'O7 Amortization'!AO559)</f>
        <v>0</v>
      </c>
      <c r="R15" s="666">
        <f>IF(ISERROR('O7 Amortization'!U340+'O7 Amortization'!U413+'O7 Amortization'!U486+'O7 Amortization'!U559 +'O7 Amortization'!AP340+'O7 Amortization'!AP413+'O7 Amortization'!AP486+'O7 Amortization'!AP559), "-", 'O7 Amortization'!U340+'O7 Amortization'!U413+'O7 Amortization'!U486+'O7 Amortization'!U559 +'O7 Amortization'!AP340+'O7 Amortization'!AP413+'O7 Amortization'!AP486+'O7 Amortization'!AP559)</f>
        <v>0</v>
      </c>
      <c r="S15" s="666">
        <f>IF(ISERROR('O7 Amortization'!V340+'O7 Amortization'!V413+'O7 Amortization'!V486+'O7 Amortization'!V559 +'O7 Amortization'!AQ340+'O7 Amortization'!AQ413+'O7 Amortization'!AQ486+'O7 Amortization'!AQ559), "-", 'O7 Amortization'!V340+'O7 Amortization'!V413+'O7 Amortization'!V486+'O7 Amortization'!V559 +'O7 Amortization'!AQ340+'O7 Amortization'!AQ413+'O7 Amortization'!AQ486+'O7 Amortization'!AQ559)</f>
        <v>0</v>
      </c>
      <c r="T15" s="666">
        <f>IF(ISERROR('O7 Amortization'!W340+'O7 Amortization'!W413+'O7 Amortization'!W486+'O7 Amortization'!W559 +'O7 Amortization'!AR340+'O7 Amortization'!AR413+'O7 Amortization'!AR486+'O7 Amortization'!AR559), "-", 'O7 Amortization'!W340+'O7 Amortization'!W413+'O7 Amortization'!W486+'O7 Amortization'!W559 +'O7 Amortization'!AR340+'O7 Amortization'!AR413+'O7 Amortization'!AR486+'O7 Amortization'!AR559)</f>
        <v>0</v>
      </c>
      <c r="U15" s="666">
        <f>IF(ISERROR('O7 Amortization'!X340+'O7 Amortization'!X413+'O7 Amortization'!X486+'O7 Amortization'!X559 +'O7 Amortization'!AS340+'O7 Amortization'!AS413+'O7 Amortization'!AS486+'O7 Amortization'!AS559), "-", 'O7 Amortization'!X340+'O7 Amortization'!X413+'O7 Amortization'!X486+'O7 Amortization'!X559 +'O7 Amortization'!AS340+'O7 Amortization'!AS413+'O7 Amortization'!AS486+'O7 Amortization'!AS559)</f>
        <v>0</v>
      </c>
      <c r="V15" s="666">
        <f>IF(ISERROR('O7 Amortization'!Y340+'O7 Amortization'!Y413+'O7 Amortization'!Y486+'O7 Amortization'!Y559 +'O7 Amortization'!AT340+'O7 Amortization'!AT413+'O7 Amortization'!AT486+'O7 Amortization'!AT559), "-", 'O7 Amortization'!Y340+'O7 Amortization'!Y413+'O7 Amortization'!Y486+'O7 Amortization'!Y559 +'O7 Amortization'!AT340+'O7 Amortization'!AT413+'O7 Amortization'!AT486+'O7 Amortization'!AT559)</f>
        <v>0</v>
      </c>
      <c r="W15" s="667">
        <f>IF(ISERROR('O7 Amortization'!Z340+'O7 Amortization'!Z413+'O7 Amortization'!Z486+'O7 Amortization'!Z559 +'O7 Amortization'!AU340+'O7 Amortization'!AU413+'O7 Amortization'!AU486+'O7 Amortization'!AU559), "-", 'O7 Amortization'!Z340+'O7 Amortization'!Z413+'O7 Amortization'!Z486+'O7 Amortization'!Z559 +'O7 Amortization'!AU340+'O7 Amortization'!AU413+'O7 Amortization'!AU486+'O7 Amortization'!AU559)</f>
        <v>0</v>
      </c>
      <c r="X15" s="616"/>
    </row>
    <row r="16" spans="1:25" s="533" customFormat="1" ht="12.75">
      <c r="A16" s="794"/>
      <c r="B16" s="759" t="s">
        <v>1509</v>
      </c>
      <c r="C16" s="764">
        <f t="shared" ref="C16:C22" si="0">SUM(D16:W16)</f>
        <v>8242.8026965920835</v>
      </c>
      <c r="D16" s="763">
        <f t="shared" ref="D16:W16" si="1">IF(ISERROR(D29*(D49/D31)),0,D29*(D49/D31))</f>
        <v>6017.0849425859742</v>
      </c>
      <c r="E16" s="763">
        <f t="shared" si="1"/>
        <v>2041.6873704095135</v>
      </c>
      <c r="F16" s="763">
        <f t="shared" si="1"/>
        <v>0</v>
      </c>
      <c r="G16" s="763">
        <f t="shared" si="1"/>
        <v>0</v>
      </c>
      <c r="H16" s="763">
        <f t="shared" si="1"/>
        <v>0</v>
      </c>
      <c r="I16" s="763">
        <f t="shared" si="1"/>
        <v>0</v>
      </c>
      <c r="J16" s="763">
        <f t="shared" si="1"/>
        <v>168.41423140759258</v>
      </c>
      <c r="K16" s="763">
        <f t="shared" si="1"/>
        <v>0</v>
      </c>
      <c r="L16" s="763">
        <f t="shared" si="1"/>
        <v>15.616152189002772</v>
      </c>
      <c r="M16" s="763">
        <f t="shared" si="1"/>
        <v>0</v>
      </c>
      <c r="N16" s="763">
        <f t="shared" si="1"/>
        <v>0</v>
      </c>
      <c r="O16" s="763">
        <f t="shared" si="1"/>
        <v>0</v>
      </c>
      <c r="P16" s="763">
        <f t="shared" si="1"/>
        <v>0</v>
      </c>
      <c r="Q16" s="763">
        <f t="shared" si="1"/>
        <v>0</v>
      </c>
      <c r="R16" s="763">
        <f t="shared" si="1"/>
        <v>0</v>
      </c>
      <c r="S16" s="763">
        <f t="shared" si="1"/>
        <v>0</v>
      </c>
      <c r="T16" s="763">
        <f t="shared" si="1"/>
        <v>0</v>
      </c>
      <c r="U16" s="763">
        <f t="shared" si="1"/>
        <v>0</v>
      </c>
      <c r="V16" s="763">
        <f t="shared" si="1"/>
        <v>0</v>
      </c>
      <c r="W16" s="651">
        <f t="shared" si="1"/>
        <v>0</v>
      </c>
      <c r="X16" s="616"/>
    </row>
    <row r="17" spans="1:24" s="533" customFormat="1" ht="12.75">
      <c r="A17" s="794"/>
      <c r="B17" s="759" t="s">
        <v>1511</v>
      </c>
      <c r="C17" s="764">
        <f t="shared" si="0"/>
        <v>57611.367127707432</v>
      </c>
      <c r="D17" s="763">
        <f t="shared" ref="D17:W17" si="2">IF(ISERROR((D42/(D42+D57+D63))*D77),0,(D42/(D42+D57+D63))*D77)</f>
        <v>42041.880713446095</v>
      </c>
      <c r="E17" s="763">
        <f t="shared" si="2"/>
        <v>14286.121217583435</v>
      </c>
      <c r="F17" s="763">
        <f t="shared" si="2"/>
        <v>0</v>
      </c>
      <c r="G17" s="763">
        <f t="shared" si="2"/>
        <v>0</v>
      </c>
      <c r="H17" s="763">
        <f t="shared" si="2"/>
        <v>0</v>
      </c>
      <c r="I17" s="763">
        <f t="shared" si="2"/>
        <v>0</v>
      </c>
      <c r="J17" s="763">
        <f t="shared" si="2"/>
        <v>1174.1824714006518</v>
      </c>
      <c r="K17" s="763">
        <f t="shared" si="2"/>
        <v>0</v>
      </c>
      <c r="L17" s="763">
        <f t="shared" si="2"/>
        <v>109.18272527724584</v>
      </c>
      <c r="M17" s="763">
        <f t="shared" si="2"/>
        <v>0</v>
      </c>
      <c r="N17" s="763">
        <f t="shared" si="2"/>
        <v>0</v>
      </c>
      <c r="O17" s="763">
        <f t="shared" si="2"/>
        <v>0</v>
      </c>
      <c r="P17" s="763">
        <f t="shared" si="2"/>
        <v>0</v>
      </c>
      <c r="Q17" s="763">
        <f t="shared" si="2"/>
        <v>0</v>
      </c>
      <c r="R17" s="763">
        <f t="shared" si="2"/>
        <v>0</v>
      </c>
      <c r="S17" s="763">
        <f t="shared" si="2"/>
        <v>0</v>
      </c>
      <c r="T17" s="763">
        <f t="shared" si="2"/>
        <v>0</v>
      </c>
      <c r="U17" s="763">
        <f t="shared" si="2"/>
        <v>0</v>
      </c>
      <c r="V17" s="763">
        <f t="shared" si="2"/>
        <v>0</v>
      </c>
      <c r="W17" s="651">
        <f t="shared" si="2"/>
        <v>0</v>
      </c>
      <c r="X17" s="616"/>
    </row>
    <row r="18" spans="1:24" s="616" customFormat="1" ht="12.75">
      <c r="A18" s="748"/>
      <c r="B18" s="759" t="s">
        <v>725</v>
      </c>
      <c r="C18" s="764">
        <f t="shared" si="0"/>
        <v>48956.879655096309</v>
      </c>
      <c r="D18" s="763">
        <f>IF(ISERROR(D86/D88*D84),0, D86/D88*D84)</f>
        <v>36203.468843135706</v>
      </c>
      <c r="E18" s="763">
        <f t="shared" ref="E18:W18" si="3">IF(ISERROR(E86/E88*E84),0, E86/E88*E84)</f>
        <v>11546.688272013989</v>
      </c>
      <c r="F18" s="763">
        <f t="shared" si="3"/>
        <v>0</v>
      </c>
      <c r="G18" s="763">
        <f t="shared" si="3"/>
        <v>0</v>
      </c>
      <c r="H18" s="763">
        <f t="shared" si="3"/>
        <v>0</v>
      </c>
      <c r="I18" s="763">
        <f t="shared" si="3"/>
        <v>0</v>
      </c>
      <c r="J18" s="763">
        <f t="shared" si="3"/>
        <v>1115.3765098964509</v>
      </c>
      <c r="K18" s="763">
        <f t="shared" si="3"/>
        <v>0</v>
      </c>
      <c r="L18" s="763">
        <f t="shared" si="3"/>
        <v>91.346030050162639</v>
      </c>
      <c r="M18" s="763">
        <f t="shared" si="3"/>
        <v>0</v>
      </c>
      <c r="N18" s="763">
        <f t="shared" si="3"/>
        <v>0</v>
      </c>
      <c r="O18" s="763">
        <f t="shared" si="3"/>
        <v>0</v>
      </c>
      <c r="P18" s="763">
        <f t="shared" si="3"/>
        <v>0</v>
      </c>
      <c r="Q18" s="763">
        <f t="shared" si="3"/>
        <v>0</v>
      </c>
      <c r="R18" s="763">
        <f t="shared" si="3"/>
        <v>0</v>
      </c>
      <c r="S18" s="763">
        <f t="shared" si="3"/>
        <v>0</v>
      </c>
      <c r="T18" s="763">
        <f t="shared" si="3"/>
        <v>0</v>
      </c>
      <c r="U18" s="763">
        <f t="shared" si="3"/>
        <v>0</v>
      </c>
      <c r="V18" s="763">
        <f t="shared" si="3"/>
        <v>0</v>
      </c>
      <c r="W18" s="651">
        <f t="shared" si="3"/>
        <v>0</v>
      </c>
    </row>
    <row r="19" spans="1:24" s="616" customFormat="1" ht="12.75">
      <c r="A19" s="748"/>
      <c r="B19" s="759" t="s">
        <v>1501</v>
      </c>
      <c r="C19" s="764">
        <f t="shared" si="0"/>
        <v>43668.166536696146</v>
      </c>
      <c r="D19" s="763">
        <f>IF(ISERROR(SUM(D17:D18)/D35*D33),0,SUM(D17:D17)/D35*D33)</f>
        <v>31783.403168903627</v>
      </c>
      <c r="E19" s="763">
        <f t="shared" ref="E19:W19" si="4">IF(ISERROR(SUM(E17:E18)/E35*E33),0,SUM(E17:E17)/E35*E33)</f>
        <v>10903.633590328429</v>
      </c>
      <c r="F19" s="763">
        <f t="shared" si="4"/>
        <v>0</v>
      </c>
      <c r="G19" s="763">
        <f t="shared" si="4"/>
        <v>0</v>
      </c>
      <c r="H19" s="763">
        <f t="shared" si="4"/>
        <v>0</v>
      </c>
      <c r="I19" s="763">
        <f t="shared" si="4"/>
        <v>0</v>
      </c>
      <c r="J19" s="763">
        <f t="shared" si="4"/>
        <v>898.51362691976419</v>
      </c>
      <c r="K19" s="763">
        <f t="shared" si="4"/>
        <v>0</v>
      </c>
      <c r="L19" s="763">
        <f t="shared" si="4"/>
        <v>82.616150544331475</v>
      </c>
      <c r="M19" s="763">
        <f t="shared" si="4"/>
        <v>0</v>
      </c>
      <c r="N19" s="763">
        <f t="shared" si="4"/>
        <v>0</v>
      </c>
      <c r="O19" s="763">
        <f t="shared" si="4"/>
        <v>0</v>
      </c>
      <c r="P19" s="763">
        <f t="shared" si="4"/>
        <v>0</v>
      </c>
      <c r="Q19" s="763">
        <f t="shared" si="4"/>
        <v>0</v>
      </c>
      <c r="R19" s="763">
        <f t="shared" si="4"/>
        <v>0</v>
      </c>
      <c r="S19" s="763">
        <f t="shared" si="4"/>
        <v>0</v>
      </c>
      <c r="T19" s="763">
        <f t="shared" si="4"/>
        <v>0</v>
      </c>
      <c r="U19" s="763">
        <f t="shared" si="4"/>
        <v>0</v>
      </c>
      <c r="V19" s="763">
        <f t="shared" si="4"/>
        <v>0</v>
      </c>
      <c r="W19" s="651">
        <f t="shared" si="4"/>
        <v>0</v>
      </c>
    </row>
    <row r="20" spans="1:24" s="616" customFormat="1" ht="12.75">
      <c r="A20" s="748"/>
      <c r="B20" s="759" t="s">
        <v>1512</v>
      </c>
      <c r="C20" s="764">
        <f t="shared" si="0"/>
        <v>0</v>
      </c>
      <c r="D20" s="763">
        <f>IF(ISERROR('O4 Summary by Class &amp; Accounts'!E209*D51/(D27+D31)),0,('O4 Summary by Class &amp; Accounts'!E209*D51/(D27+D31)))</f>
        <v>0</v>
      </c>
      <c r="E20" s="763">
        <f>IF(ISERROR('O4 Summary by Class &amp; Accounts'!F209*E51/(E27+E31)),0,('O4 Summary by Class &amp; Accounts'!F209*E51/(E27+E31)))</f>
        <v>0</v>
      </c>
      <c r="F20" s="763">
        <f>IF(ISERROR('O4 Summary by Class &amp; Accounts'!G209*F51/(F27+F31)),0,('O4 Summary by Class &amp; Accounts'!G209*F51/(F27+F31)))</f>
        <v>0</v>
      </c>
      <c r="G20" s="763">
        <f>IF(ISERROR('O4 Summary by Class &amp; Accounts'!H209*G51/(G27+G31)),0,('O4 Summary by Class &amp; Accounts'!H209*G51/(G27+G31)))</f>
        <v>0</v>
      </c>
      <c r="H20" s="763">
        <f>IF(ISERROR('O4 Summary by Class &amp; Accounts'!I209*H51/(H27+H31)),0,('O4 Summary by Class &amp; Accounts'!I209*H51/(H27+H31)))</f>
        <v>0</v>
      </c>
      <c r="I20" s="763">
        <f>IF(ISERROR('O4 Summary by Class &amp; Accounts'!J209*I51/(I27+I31)),0,('O4 Summary by Class &amp; Accounts'!J209*I51/(I27+I31)))</f>
        <v>0</v>
      </c>
      <c r="J20" s="763">
        <f>IF(ISERROR('O4 Summary by Class &amp; Accounts'!K209*J51/(J27+J31)),0,('O4 Summary by Class &amp; Accounts'!K209*J51/(J27+J31)))</f>
        <v>0</v>
      </c>
      <c r="K20" s="763">
        <f>IF(ISERROR('O4 Summary by Class &amp; Accounts'!L209*K51/(K27+K31)),0,('O4 Summary by Class &amp; Accounts'!L209*K51/(K27+K31)))</f>
        <v>0</v>
      </c>
      <c r="L20" s="763">
        <f>IF(ISERROR('O4 Summary by Class &amp; Accounts'!M209*L51/(L27+L31)),0,('O4 Summary by Class &amp; Accounts'!M209*L51/(L27+L31)))</f>
        <v>0</v>
      </c>
      <c r="M20" s="763">
        <f>IF(ISERROR('O4 Summary by Class &amp; Accounts'!N209*M51/(M27+M31)),0,('O4 Summary by Class &amp; Accounts'!N209*M51/(M27+M31)))</f>
        <v>0</v>
      </c>
      <c r="N20" s="763">
        <f>IF(ISERROR('O4 Summary by Class &amp; Accounts'!O209*N51/(N27+N31)),0,('O4 Summary by Class &amp; Accounts'!O209*N51/(N27+N31)))</f>
        <v>0</v>
      </c>
      <c r="O20" s="763">
        <f>IF(ISERROR('O4 Summary by Class &amp; Accounts'!P209*O51/(O27+O31)),0,('O4 Summary by Class &amp; Accounts'!P209*O51/(O27+O31)))</f>
        <v>0</v>
      </c>
      <c r="P20" s="763">
        <f>IF(ISERROR('O4 Summary by Class &amp; Accounts'!Q209*P51/(P27+P31)),0,('O4 Summary by Class &amp; Accounts'!Q209*P51/(P27+P31)))</f>
        <v>0</v>
      </c>
      <c r="Q20" s="763">
        <f>IF(ISERROR('O4 Summary by Class &amp; Accounts'!R209*Q51/(Q27+Q31)),0,('O4 Summary by Class &amp; Accounts'!R209*Q51/(Q27+Q31)))</f>
        <v>0</v>
      </c>
      <c r="R20" s="763">
        <f>IF(ISERROR('O4 Summary by Class &amp; Accounts'!S209*R51/(R27+R31)),0,('O4 Summary by Class &amp; Accounts'!S209*R51/(R27+R31)))</f>
        <v>0</v>
      </c>
      <c r="S20" s="763">
        <f>IF(ISERROR('O4 Summary by Class &amp; Accounts'!T209*S51/(S27+S31)),0,('O4 Summary by Class &amp; Accounts'!T209*S51/(S27+S31)))</f>
        <v>0</v>
      </c>
      <c r="T20" s="763">
        <f>IF(ISERROR('O4 Summary by Class &amp; Accounts'!U209*T51/(T27+T31)),0,('O4 Summary by Class &amp; Accounts'!U209*T51/(T27+T31)))</f>
        <v>0</v>
      </c>
      <c r="U20" s="763">
        <f>IF(ISERROR('O4 Summary by Class &amp; Accounts'!V209*U51/(U27+U31)),0,('O4 Summary by Class &amp; Accounts'!V209*U51/(U27+U31)))</f>
        <v>0</v>
      </c>
      <c r="V20" s="763">
        <f>IF(ISERROR('O4 Summary by Class &amp; Accounts'!W209*V51/(V27+V31)),0,('O4 Summary by Class &amp; Accounts'!W209*V51/(V27+V31)))</f>
        <v>0</v>
      </c>
      <c r="W20" s="651">
        <f>IF(ISERROR('O4 Summary by Class &amp; Accounts'!X209*W51/(W27+W31)),0,('O4 Summary by Class &amp; Accounts'!X209*W51/(W27+W31)))</f>
        <v>0</v>
      </c>
    </row>
    <row r="21" spans="1:24" s="616" customFormat="1" ht="12.75">
      <c r="A21" s="748"/>
      <c r="B21" s="759" t="s">
        <v>1513</v>
      </c>
      <c r="C21" s="764">
        <f t="shared" si="0"/>
        <v>28447.348998198049</v>
      </c>
      <c r="D21" s="763">
        <f>IF(ISERROR('O4 Summary by Class &amp; Accounts'!E207*D51/(D27+D31)),0,('O4 Summary by Class &amp; Accounts'!E207*D51/(D27+D31)))</f>
        <v>20766.009040142926</v>
      </c>
      <c r="E21" s="763">
        <f>IF(ISERROR('O4 Summary by Class &amp; Accounts'!F207*E51/(E27+E31)),0,('O4 Summary by Class &amp; Accounts'!F207*E51/(E27+E31)))</f>
        <v>7046.2190239329184</v>
      </c>
      <c r="F21" s="763">
        <f>IF(ISERROR('O4 Summary by Class &amp; Accounts'!G207*F51/(F27+F31)),0,('O4 Summary by Class &amp; Accounts'!G207*F51/(F27+F31)))</f>
        <v>0</v>
      </c>
      <c r="G21" s="763">
        <f>IF(ISERROR('O4 Summary by Class &amp; Accounts'!H207*G51/(G27+G31)),0,('O4 Summary by Class &amp; Accounts'!H207*G51/(G27+G31)))</f>
        <v>0</v>
      </c>
      <c r="H21" s="763">
        <f>IF(ISERROR('O4 Summary by Class &amp; Accounts'!I207*H51/(H27+H31)),0,('O4 Summary by Class &amp; Accounts'!I207*H51/(H27+H31)))</f>
        <v>0</v>
      </c>
      <c r="I21" s="763">
        <f>IF(ISERROR('O4 Summary by Class &amp; Accounts'!J207*I51/(I27+I31)),0,('O4 Summary by Class &amp; Accounts'!J207*I51/(I27+I31)))</f>
        <v>0</v>
      </c>
      <c r="J21" s="763">
        <f>IF(ISERROR('O4 Summary by Class &amp; Accounts'!K207*J51/(J27+J31)),0,('O4 Summary by Class &amp; Accounts'!K207*J51/(J27+J31)))</f>
        <v>581.22687069725032</v>
      </c>
      <c r="K21" s="763">
        <f>IF(ISERROR('O4 Summary by Class &amp; Accounts'!L207*K51/(K27+K31)),0,('O4 Summary by Class &amp; Accounts'!L207*K51/(K27+K31)))</f>
        <v>0</v>
      </c>
      <c r="L21" s="763">
        <f>IF(ISERROR('O4 Summary by Class &amp; Accounts'!M207*L51/(L27+L31)),0,('O4 Summary by Class &amp; Accounts'!M207*L51/(L27+L31)))</f>
        <v>53.894063424956521</v>
      </c>
      <c r="M21" s="763">
        <f>IF(ISERROR('O4 Summary by Class &amp; Accounts'!N207*M51/(M27+M31)),0,('O4 Summary by Class &amp; Accounts'!N207*M51/(M27+M31)))</f>
        <v>0</v>
      </c>
      <c r="N21" s="763">
        <f>IF(ISERROR('O4 Summary by Class &amp; Accounts'!O207*N51/(N27+N31)),0,('O4 Summary by Class &amp; Accounts'!O207*N51/(N27+N31)))</f>
        <v>0</v>
      </c>
      <c r="O21" s="763">
        <f>IF(ISERROR('O4 Summary by Class &amp; Accounts'!P207*O51/(O27+O31)),0,('O4 Summary by Class &amp; Accounts'!P207*O51/(O27+O31)))</f>
        <v>0</v>
      </c>
      <c r="P21" s="763">
        <f>IF(ISERROR('O4 Summary by Class &amp; Accounts'!Q207*P51/(P27+P31)),0,('O4 Summary by Class &amp; Accounts'!Q207*P51/(P27+P31)))</f>
        <v>0</v>
      </c>
      <c r="Q21" s="763">
        <f>IF(ISERROR('O4 Summary by Class &amp; Accounts'!R207*Q51/(Q27+Q31)),0,('O4 Summary by Class &amp; Accounts'!R207*Q51/(Q27+Q31)))</f>
        <v>0</v>
      </c>
      <c r="R21" s="763">
        <f>IF(ISERROR('O4 Summary by Class &amp; Accounts'!S207*R51/(R27+R31)),0,('O4 Summary by Class &amp; Accounts'!S207*R51/(R27+R31)))</f>
        <v>0</v>
      </c>
      <c r="S21" s="763">
        <f>IF(ISERROR('O4 Summary by Class &amp; Accounts'!T207*S51/(S27+S31)),0,('O4 Summary by Class &amp; Accounts'!T207*S51/(S27+S31)))</f>
        <v>0</v>
      </c>
      <c r="T21" s="763">
        <f>IF(ISERROR('O4 Summary by Class &amp; Accounts'!U207*T51/(T27+T31)),0,('O4 Summary by Class &amp; Accounts'!U207*T51/(T27+T31)))</f>
        <v>0</v>
      </c>
      <c r="U21" s="763">
        <f>IF(ISERROR('O4 Summary by Class &amp; Accounts'!V207*U51/(U27+U31)),0,('O4 Summary by Class &amp; Accounts'!V207*U51/(U27+U31)))</f>
        <v>0</v>
      </c>
      <c r="V21" s="763">
        <f>IF(ISERROR('O4 Summary by Class &amp; Accounts'!W207*V51/(V27+V31)),0,('O4 Summary by Class &amp; Accounts'!W207*V51/(V27+V31)))</f>
        <v>0</v>
      </c>
      <c r="W21" s="651">
        <f>IF(ISERROR('O4 Summary by Class &amp; Accounts'!X207*W51/(W27+W31)),0,('O4 Summary by Class &amp; Accounts'!X207*W51/(W27+W31)))</f>
        <v>0</v>
      </c>
    </row>
    <row r="22" spans="1:24" s="616" customFormat="1" ht="12.75">
      <c r="A22" s="748"/>
      <c r="B22" s="759" t="s">
        <v>1514</v>
      </c>
      <c r="C22" s="764">
        <f t="shared" si="0"/>
        <v>0</v>
      </c>
      <c r="D22" s="763">
        <f>IF(ISERROR(D51/(D27+D31)*'O1 Revenue to cost|RR'!D38),0,(D51/(D27+D31)*'O1 Revenue to cost|RR'!D38))</f>
        <v>0</v>
      </c>
      <c r="E22" s="763">
        <f>IF(ISERROR(E51/(E27+E31)*'O1 Revenue to cost|RR'!E38),0,(E51/(E27+E31)*'O1 Revenue to cost|RR'!E38))</f>
        <v>0</v>
      </c>
      <c r="F22" s="763">
        <f>IF(ISERROR(F51/(F27+F31)*'O1 Revenue to cost|RR'!F38),0,(F51/(F27+F31)*'O1 Revenue to cost|RR'!F38))</f>
        <v>0</v>
      </c>
      <c r="G22" s="763">
        <f>IF(ISERROR(G51/(G27+G31)*'O1 Revenue to cost|RR'!G38),0,(G51/(G27+G31)*'O1 Revenue to cost|RR'!G38))</f>
        <v>0</v>
      </c>
      <c r="H22" s="763">
        <f>IF(ISERROR(H51/(H27+H31)*'O1 Revenue to cost|RR'!H38),0,(H51/(H27+H31)*'O1 Revenue to cost|RR'!H38))</f>
        <v>0</v>
      </c>
      <c r="I22" s="763">
        <f>IF(ISERROR(I51/(I27+I31)*'O1 Revenue to cost|RR'!I38),0,(I51/(I27+I31)*'O1 Revenue to cost|RR'!I38))</f>
        <v>0</v>
      </c>
      <c r="J22" s="763">
        <f>IF(ISERROR(J51/(J27+J31)*'O1 Revenue to cost|RR'!J38),0,(J51/(J27+J31)*'O1 Revenue to cost|RR'!J38))</f>
        <v>0</v>
      </c>
      <c r="K22" s="763">
        <f>IF(ISERROR(K51/(K27+K31)*'O1 Revenue to cost|RR'!K38),0,(K51/(K27+K31)*'O1 Revenue to cost|RR'!K38))</f>
        <v>0</v>
      </c>
      <c r="L22" s="763">
        <f>IF(ISERROR(L51/(L27+L31)*'O1 Revenue to cost|RR'!L38),0,(L51/(L27+L31)*'O1 Revenue to cost|RR'!L38))</f>
        <v>0</v>
      </c>
      <c r="M22" s="763">
        <f>IF(ISERROR(M51/(M27+M31)*'O1 Revenue to cost|RR'!M38),0,(M51/(M27+M31)*'O1 Revenue to cost|RR'!M38))</f>
        <v>0</v>
      </c>
      <c r="N22" s="763">
        <f>IF(ISERROR(N51/(N27+N31)*'O1 Revenue to cost|RR'!N38),0,(N51/(N27+N31)*'O1 Revenue to cost|RR'!N38))</f>
        <v>0</v>
      </c>
      <c r="O22" s="763">
        <f>IF(ISERROR(O51/(O27+O31)*'O1 Revenue to cost|RR'!O38),0,(O51/(O27+O31)*'O1 Revenue to cost|RR'!O38))</f>
        <v>0</v>
      </c>
      <c r="P22" s="763">
        <f>IF(ISERROR(P51/(P27+P31)*'O1 Revenue to cost|RR'!P38),0,(P51/(P27+P31)*'O1 Revenue to cost|RR'!P38))</f>
        <v>0</v>
      </c>
      <c r="Q22" s="763">
        <f>IF(ISERROR(Q51/(Q27+Q31)*'O1 Revenue to cost|RR'!Q38),0,(Q51/(Q27+Q31)*'O1 Revenue to cost|RR'!Q38))</f>
        <v>0</v>
      </c>
      <c r="R22" s="763">
        <f>IF(ISERROR(R51/(R27+R31)*'O1 Revenue to cost|RR'!R38),0,(R51/(R27+R31)*'O1 Revenue to cost|RR'!R38))</f>
        <v>0</v>
      </c>
      <c r="S22" s="763">
        <f>IF(ISERROR(S51/(S27+S31)*'O1 Revenue to cost|RR'!S38),0,(S51/(S27+S31)*'O1 Revenue to cost|RR'!S38))</f>
        <v>0</v>
      </c>
      <c r="T22" s="763">
        <f>IF(ISERROR(T51/(T27+T31)*'O1 Revenue to cost|RR'!T38),0,(T51/(T27+T31)*'O1 Revenue to cost|RR'!T38))</f>
        <v>0</v>
      </c>
      <c r="U22" s="763">
        <f>IF(ISERROR(U51/(U27+U31)*'O1 Revenue to cost|RR'!U38),0,(U51/(U27+U31)*'O1 Revenue to cost|RR'!U38))</f>
        <v>0</v>
      </c>
      <c r="V22" s="763">
        <f>IF(ISERROR(V51/(V27+V31)*'O1 Revenue to cost|RR'!V38),0,(V51/(V27+V31)*'O1 Revenue to cost|RR'!V38))</f>
        <v>0</v>
      </c>
      <c r="W22" s="651">
        <f>IF(ISERROR(W51/(W27+W31)*'O1 Revenue to cost|RR'!W38),0,(W51/(W27+W31)*'O1 Revenue to cost|RR'!W38))</f>
        <v>0</v>
      </c>
    </row>
    <row r="23" spans="1:24" s="976" customFormat="1" ht="21" customHeight="1">
      <c r="B23" s="898" t="s">
        <v>769</v>
      </c>
      <c r="C23" s="2179">
        <f>IF(SUM(C12:C22)=SUM(D23:W23), SUM(C12:C22), "Error - Please Revise")</f>
        <v>200692.99901429002</v>
      </c>
      <c r="D23" s="900">
        <f>SUM(D12:D22)</f>
        <v>146861.07459629062</v>
      </c>
      <c r="E23" s="900">
        <f t="shared" ref="E23:W23" si="5">SUM(E12:E22)</f>
        <v>49234.203557636873</v>
      </c>
      <c r="F23" s="900">
        <f t="shared" si="5"/>
        <v>0</v>
      </c>
      <c r="G23" s="900">
        <f t="shared" si="5"/>
        <v>0</v>
      </c>
      <c r="H23" s="900">
        <f t="shared" si="5"/>
        <v>0</v>
      </c>
      <c r="I23" s="900">
        <f t="shared" si="5"/>
        <v>0</v>
      </c>
      <c r="J23" s="900">
        <f t="shared" si="5"/>
        <v>4218.9849583029209</v>
      </c>
      <c r="K23" s="900">
        <f t="shared" si="5"/>
        <v>0</v>
      </c>
      <c r="L23" s="900">
        <f t="shared" si="5"/>
        <v>378.73590205961051</v>
      </c>
      <c r="M23" s="900">
        <f t="shared" si="5"/>
        <v>0</v>
      </c>
      <c r="N23" s="900">
        <f t="shared" si="5"/>
        <v>0</v>
      </c>
      <c r="O23" s="900">
        <f t="shared" si="5"/>
        <v>0</v>
      </c>
      <c r="P23" s="900">
        <f t="shared" si="5"/>
        <v>0</v>
      </c>
      <c r="Q23" s="900">
        <f t="shared" si="5"/>
        <v>0</v>
      </c>
      <c r="R23" s="900">
        <f t="shared" si="5"/>
        <v>0</v>
      </c>
      <c r="S23" s="900">
        <f t="shared" si="5"/>
        <v>0</v>
      </c>
      <c r="T23" s="900">
        <f t="shared" si="5"/>
        <v>0</v>
      </c>
      <c r="U23" s="900">
        <f t="shared" si="5"/>
        <v>0</v>
      </c>
      <c r="V23" s="900">
        <f t="shared" si="5"/>
        <v>0</v>
      </c>
      <c r="W23" s="901">
        <f t="shared" si="5"/>
        <v>0</v>
      </c>
      <c r="X23" s="977"/>
    </row>
    <row r="24" spans="1:24" s="533" customFormat="1" ht="12.75">
      <c r="B24" s="766"/>
      <c r="C24" s="764"/>
      <c r="D24" s="763"/>
      <c r="E24" s="763"/>
      <c r="F24" s="763"/>
      <c r="G24" s="763"/>
      <c r="H24" s="763"/>
      <c r="I24" s="763"/>
      <c r="J24" s="763"/>
      <c r="K24" s="763"/>
      <c r="L24" s="763"/>
      <c r="M24" s="763"/>
      <c r="N24" s="763"/>
      <c r="O24" s="763"/>
      <c r="P24" s="763"/>
      <c r="Q24" s="763"/>
      <c r="R24" s="763"/>
      <c r="S24" s="763"/>
      <c r="T24" s="763"/>
      <c r="U24" s="763"/>
      <c r="V24" s="763"/>
      <c r="W24" s="651"/>
      <c r="X24" s="616"/>
    </row>
    <row r="25" spans="1:24" s="533" customFormat="1" ht="12.75">
      <c r="B25" s="766" t="s">
        <v>349</v>
      </c>
      <c r="C25" s="764">
        <f>SUM(D25:W25)</f>
        <v>1429336.0000000002</v>
      </c>
      <c r="D25" s="763">
        <f>SUM('O4 Summary by Class &amp; Accounts'!E60:E73)+SUM('O4 Summary by Class &amp; Accounts'!E74:E76)+SUM('O4 Summary by Class &amp; Accounts'!E77) +SUM('O4 Summary by Class &amp; Accounts'!E79:E80)</f>
        <v>933239.50003876374</v>
      </c>
      <c r="E25" s="763">
        <f>SUM('O4 Summary by Class &amp; Accounts'!F60:F73)+SUM('O4 Summary by Class &amp; Accounts'!F74:F76)+SUM('O4 Summary by Class &amp; Accounts'!F77) +SUM('O4 Summary by Class &amp; Accounts'!F79:F80)</f>
        <v>305686.29628726799</v>
      </c>
      <c r="F25" s="763">
        <f>SUM('O4 Summary by Class &amp; Accounts'!G60:G73)+SUM('O4 Summary by Class &amp; Accounts'!G74:G76)+SUM('O4 Summary by Class &amp; Accounts'!G77) +SUM('O4 Summary by Class &amp; Accounts'!G79:G80)</f>
        <v>165743.62494112394</v>
      </c>
      <c r="G25" s="763">
        <f>SUM('O4 Summary by Class &amp; Accounts'!H60:H73)+SUM('O4 Summary by Class &amp; Accounts'!H74:H76)+SUM('O4 Summary by Class &amp; Accounts'!H77) +SUM('O4 Summary by Class &amp; Accounts'!H79:H80)</f>
        <v>0</v>
      </c>
      <c r="H25" s="763">
        <f>SUM('O4 Summary by Class &amp; Accounts'!I60:I73)+SUM('O4 Summary by Class &amp; Accounts'!I74:I76)+SUM('O4 Summary by Class &amp; Accounts'!I77) +SUM('O4 Summary by Class &amp; Accounts'!I79:I80)</f>
        <v>0</v>
      </c>
      <c r="I25" s="763">
        <f>SUM('O4 Summary by Class &amp; Accounts'!J60:J73)+SUM('O4 Summary by Class &amp; Accounts'!J74:J76)+SUM('O4 Summary by Class &amp; Accounts'!J77) +SUM('O4 Summary by Class &amp; Accounts'!J79:J80)</f>
        <v>0</v>
      </c>
      <c r="J25" s="763">
        <f>SUM('O4 Summary by Class &amp; Accounts'!K60:K73)+SUM('O4 Summary by Class &amp; Accounts'!K74:K76)+SUM('O4 Summary by Class &amp; Accounts'!K77) +SUM('O4 Summary by Class &amp; Accounts'!K79:K80)</f>
        <v>22689.03470586324</v>
      </c>
      <c r="K25" s="763">
        <f>SUM('O4 Summary by Class &amp; Accounts'!L60:L73)+SUM('O4 Summary by Class &amp; Accounts'!L74:L76)+SUM('O4 Summary by Class &amp; Accounts'!L77) +SUM('O4 Summary by Class &amp; Accounts'!L79:L80)</f>
        <v>0</v>
      </c>
      <c r="L25" s="763">
        <f>SUM('O4 Summary by Class &amp; Accounts'!M60:M73)+SUM('O4 Summary by Class &amp; Accounts'!M74:M76)+SUM('O4 Summary by Class &amp; Accounts'!M77) +SUM('O4 Summary by Class &amp; Accounts'!M79:M80)</f>
        <v>1977.5440269813605</v>
      </c>
      <c r="M25" s="763">
        <f>SUM('O4 Summary by Class &amp; Accounts'!N60:N73)+SUM('O4 Summary by Class &amp; Accounts'!N74:N76)+SUM('O4 Summary by Class &amp; Accounts'!N77) +SUM('O4 Summary by Class &amp; Accounts'!N79:N80)</f>
        <v>0</v>
      </c>
      <c r="N25" s="763">
        <f>SUM('O4 Summary by Class &amp; Accounts'!O60:O73)+SUM('O4 Summary by Class &amp; Accounts'!O74:O76)+SUM('O4 Summary by Class &amp; Accounts'!O77) +SUM('O4 Summary by Class &amp; Accounts'!O79:O80)</f>
        <v>0</v>
      </c>
      <c r="O25" s="763">
        <f>SUM('O4 Summary by Class &amp; Accounts'!P60:P73)+SUM('O4 Summary by Class &amp; Accounts'!P74:P76)+SUM('O4 Summary by Class &amp; Accounts'!P77) +SUM('O4 Summary by Class &amp; Accounts'!P79:P80)</f>
        <v>0</v>
      </c>
      <c r="P25" s="763">
        <f>SUM('O4 Summary by Class &amp; Accounts'!Q60:Q73)+SUM('O4 Summary by Class &amp; Accounts'!Q74:Q76)+SUM('O4 Summary by Class &amp; Accounts'!Q77) +SUM('O4 Summary by Class &amp; Accounts'!Q79:Q80)</f>
        <v>0</v>
      </c>
      <c r="Q25" s="763">
        <f>SUM('O4 Summary by Class &amp; Accounts'!R60:R73)+SUM('O4 Summary by Class &amp; Accounts'!R74:R76)+SUM('O4 Summary by Class &amp; Accounts'!R77) +SUM('O4 Summary by Class &amp; Accounts'!R79:R80)</f>
        <v>0</v>
      </c>
      <c r="R25" s="763">
        <f>SUM('O4 Summary by Class &amp; Accounts'!S60:S73)+SUM('O4 Summary by Class &amp; Accounts'!S74:S76)+SUM('O4 Summary by Class &amp; Accounts'!S77) +SUM('O4 Summary by Class &amp; Accounts'!S79:S80)</f>
        <v>0</v>
      </c>
      <c r="S25" s="763">
        <f>SUM('O4 Summary by Class &amp; Accounts'!T60:T73)+SUM('O4 Summary by Class &amp; Accounts'!T74:T76)+SUM('O4 Summary by Class &amp; Accounts'!T77) +SUM('O4 Summary by Class &amp; Accounts'!T79:T80)</f>
        <v>0</v>
      </c>
      <c r="T25" s="763">
        <f>SUM('O4 Summary by Class &amp; Accounts'!U60:U73)+SUM('O4 Summary by Class &amp; Accounts'!U74:U76)+SUM('O4 Summary by Class &amp; Accounts'!U77) +SUM('O4 Summary by Class &amp; Accounts'!U79:U80)</f>
        <v>0</v>
      </c>
      <c r="U25" s="763">
        <f>SUM('O4 Summary by Class &amp; Accounts'!V60:V73)+SUM('O4 Summary by Class &amp; Accounts'!V74:V76)+SUM('O4 Summary by Class &amp; Accounts'!V77) +SUM('O4 Summary by Class &amp; Accounts'!V79:V80)</f>
        <v>0</v>
      </c>
      <c r="V25" s="763">
        <f>SUM('O4 Summary by Class &amp; Accounts'!W60:W73)+SUM('O4 Summary by Class &amp; Accounts'!W74:W76)+SUM('O4 Summary by Class &amp; Accounts'!W77) +SUM('O4 Summary by Class &amp; Accounts'!W79:W80)</f>
        <v>0</v>
      </c>
      <c r="W25" s="651">
        <f>SUM('O4 Summary by Class &amp; Accounts'!X60:X73)+SUM('O4 Summary by Class &amp; Accounts'!X74:X76)+SUM('O4 Summary by Class &amp; Accounts'!X77) +SUM('O4 Summary by Class &amp; Accounts'!X79:X80)</f>
        <v>0</v>
      </c>
      <c r="X25" s="616"/>
    </row>
    <row r="26" spans="1:24" s="533" customFormat="1" ht="12.75">
      <c r="B26" s="766" t="s">
        <v>350</v>
      </c>
      <c r="C26" s="764">
        <f>SUM(D26:W26)</f>
        <v>-1090527</v>
      </c>
      <c r="D26" s="763">
        <f>'O7 Amortization'!AW80+'O7 Amortization'!AW151+'O7 Amortization'!AW222+'O7 Amortization'!AW293</f>
        <v>-712024.93483601674</v>
      </c>
      <c r="E26" s="763">
        <f>'O7 Amortization'!AX80+'O7 Amortization'!AX151+'O7 Amortization'!AX222+'O7 Amortization'!AX293</f>
        <v>-233226.58887152182</v>
      </c>
      <c r="F26" s="763">
        <f>'O7 Amortization'!AY80+'O7 Amortization'!AY151+'O7 Amortization'!AY222+'O7 Amortization'!AY293</f>
        <v>-126455.84948267518</v>
      </c>
      <c r="G26" s="763">
        <f>'O7 Amortization'!AZ80+'O7 Amortization'!AZ151+'O7 Amortization'!AZ222+'O7 Amortization'!AZ293</f>
        <v>0</v>
      </c>
      <c r="H26" s="763">
        <f>'O7 Amortization'!BA80+'O7 Amortization'!BA151+'O7 Amortization'!BA222+'O7 Amortization'!BA293</f>
        <v>0</v>
      </c>
      <c r="I26" s="763">
        <f>'O7 Amortization'!BB80+'O7 Amortization'!BB151+'O7 Amortization'!BB222+'O7 Amortization'!BB293</f>
        <v>0</v>
      </c>
      <c r="J26" s="763">
        <f>'O7 Amortization'!BC80+'O7 Amortization'!BC151+'O7 Amortization'!BC222+'O7 Amortization'!BC293</f>
        <v>-17310.838704601938</v>
      </c>
      <c r="K26" s="763">
        <f>'O7 Amortization'!BD80+'O7 Amortization'!BD151+'O7 Amortization'!BD222+'O7 Amortization'!BD293</f>
        <v>0</v>
      </c>
      <c r="L26" s="763">
        <f>'O7 Amortization'!BE80+'O7 Amortization'!BE151+'O7 Amortization'!BE222+'O7 Amortization'!BE293</f>
        <v>-1508.7881051844367</v>
      </c>
      <c r="M26" s="763">
        <f>'O7 Amortization'!BF80+'O7 Amortization'!BF151+'O7 Amortization'!BF222+'O7 Amortization'!BF293</f>
        <v>0</v>
      </c>
      <c r="N26" s="763">
        <f>'O7 Amortization'!BG80+'O7 Amortization'!BG151+'O7 Amortization'!BG222+'O7 Amortization'!BG293</f>
        <v>0</v>
      </c>
      <c r="O26" s="763">
        <f>'O7 Amortization'!BH80+'O7 Amortization'!BH151+'O7 Amortization'!BH222+'O7 Amortization'!BH293</f>
        <v>0</v>
      </c>
      <c r="P26" s="763">
        <f>'O7 Amortization'!BI80+'O7 Amortization'!BI151+'O7 Amortization'!BI222+'O7 Amortization'!BI293</f>
        <v>0</v>
      </c>
      <c r="Q26" s="763">
        <f>'O7 Amortization'!BJ80+'O7 Amortization'!BJ151+'O7 Amortization'!BJ222+'O7 Amortization'!BJ293</f>
        <v>0</v>
      </c>
      <c r="R26" s="763">
        <f>'O7 Amortization'!BK80+'O7 Amortization'!BK151+'O7 Amortization'!BK222+'O7 Amortization'!BK293</f>
        <v>0</v>
      </c>
      <c r="S26" s="763">
        <f>'O7 Amortization'!BL80+'O7 Amortization'!BL151+'O7 Amortization'!BL222+'O7 Amortization'!BL293</f>
        <v>0</v>
      </c>
      <c r="T26" s="763">
        <f>'O7 Amortization'!BM80+'O7 Amortization'!BM151+'O7 Amortization'!BM222+'O7 Amortization'!BM293</f>
        <v>0</v>
      </c>
      <c r="U26" s="763">
        <f>'O7 Amortization'!BN80+'O7 Amortization'!BN151+'O7 Amortization'!BN222+'O7 Amortization'!BN293</f>
        <v>0</v>
      </c>
      <c r="V26" s="763">
        <f>'O7 Amortization'!BO80+'O7 Amortization'!BO151+'O7 Amortization'!BO222+'O7 Amortization'!BO293</f>
        <v>0</v>
      </c>
      <c r="W26" s="651">
        <f>'O7 Amortization'!BP80+'O7 Amortization'!BP151+'O7 Amortization'!BP222+'O7 Amortization'!BP293</f>
        <v>0</v>
      </c>
      <c r="X26" s="616"/>
    </row>
    <row r="27" spans="1:24" s="533" customFormat="1" ht="12.75">
      <c r="B27" s="766" t="s">
        <v>351</v>
      </c>
      <c r="C27" s="764">
        <f>SUM(D27:W27)</f>
        <v>338809.00000000012</v>
      </c>
      <c r="D27" s="763">
        <f>D25+D26</f>
        <v>221214.56520274701</v>
      </c>
      <c r="E27" s="763">
        <f t="shared" ref="E27:W27" si="6">E25+E26</f>
        <v>72459.707415746176</v>
      </c>
      <c r="F27" s="763">
        <f t="shared" si="6"/>
        <v>39287.775458448756</v>
      </c>
      <c r="G27" s="763">
        <f t="shared" si="6"/>
        <v>0</v>
      </c>
      <c r="H27" s="763">
        <f t="shared" si="6"/>
        <v>0</v>
      </c>
      <c r="I27" s="763">
        <f t="shared" si="6"/>
        <v>0</v>
      </c>
      <c r="J27" s="763">
        <f t="shared" si="6"/>
        <v>5378.1960012613017</v>
      </c>
      <c r="K27" s="763">
        <f t="shared" si="6"/>
        <v>0</v>
      </c>
      <c r="L27" s="763">
        <f t="shared" si="6"/>
        <v>468.75592179692376</v>
      </c>
      <c r="M27" s="763">
        <f t="shared" si="6"/>
        <v>0</v>
      </c>
      <c r="N27" s="763">
        <f t="shared" si="6"/>
        <v>0</v>
      </c>
      <c r="O27" s="763">
        <f t="shared" si="6"/>
        <v>0</v>
      </c>
      <c r="P27" s="763">
        <f t="shared" si="6"/>
        <v>0</v>
      </c>
      <c r="Q27" s="763">
        <f t="shared" si="6"/>
        <v>0</v>
      </c>
      <c r="R27" s="763">
        <f t="shared" si="6"/>
        <v>0</v>
      </c>
      <c r="S27" s="763">
        <f t="shared" si="6"/>
        <v>0</v>
      </c>
      <c r="T27" s="763">
        <f t="shared" si="6"/>
        <v>0</v>
      </c>
      <c r="U27" s="763">
        <f t="shared" si="6"/>
        <v>0</v>
      </c>
      <c r="V27" s="763">
        <f t="shared" si="6"/>
        <v>0</v>
      </c>
      <c r="W27" s="651">
        <f t="shared" si="6"/>
        <v>0</v>
      </c>
      <c r="X27" s="616"/>
    </row>
    <row r="28" spans="1:24" s="533" customFormat="1" ht="12.75">
      <c r="B28" s="766"/>
      <c r="C28" s="764"/>
      <c r="D28" s="763"/>
      <c r="E28" s="763"/>
      <c r="F28" s="763"/>
      <c r="G28" s="763"/>
      <c r="H28" s="763"/>
      <c r="I28" s="763"/>
      <c r="J28" s="763"/>
      <c r="K28" s="763"/>
      <c r="L28" s="763"/>
      <c r="M28" s="763"/>
      <c r="N28" s="763"/>
      <c r="O28" s="763"/>
      <c r="P28" s="763"/>
      <c r="Q28" s="763"/>
      <c r="R28" s="763"/>
      <c r="S28" s="763"/>
      <c r="T28" s="763"/>
      <c r="U28" s="763"/>
      <c r="V28" s="763"/>
      <c r="W28" s="651"/>
      <c r="X28" s="616"/>
    </row>
    <row r="29" spans="1:24" s="533" customFormat="1" ht="12.75">
      <c r="B29" s="766" t="s">
        <v>352</v>
      </c>
      <c r="C29" s="764">
        <f>SUM(D29:W29)</f>
        <v>39129</v>
      </c>
      <c r="D29" s="763">
        <f>'O7 Amortization'!AW367+'O7 Amortization'!AW439+'O7 Amortization'!AW512+'O7 Amortization'!AW585</f>
        <v>25548.036568740157</v>
      </c>
      <c r="E29" s="763">
        <f>'O7 Amortization'!AX367+'O7 Amortization'!AX439+'O7 Amortization'!AX512+'O7 Amortization'!AX585</f>
        <v>8368.3606145962221</v>
      </c>
      <c r="F29" s="763">
        <f>'O7 Amortization'!AY367+'O7 Amortization'!AY439+'O7 Amortization'!AY512+'O7 Amortization'!AY585</f>
        <v>4537.3392262709658</v>
      </c>
      <c r="G29" s="763">
        <f>'O7 Amortization'!AZ367+'O7 Amortization'!AZ439+'O7 Amortization'!AZ512+'O7 Amortization'!AZ585</f>
        <v>0</v>
      </c>
      <c r="H29" s="763">
        <f>'O7 Amortization'!BA367+'O7 Amortization'!BA439+'O7 Amortization'!BA512+'O7 Amortization'!BA585</f>
        <v>0</v>
      </c>
      <c r="I29" s="763">
        <f>'O7 Amortization'!BB367+'O7 Amortization'!BB439+'O7 Amortization'!BB512+'O7 Amortization'!BB585</f>
        <v>0</v>
      </c>
      <c r="J29" s="763">
        <f>'O7 Amortization'!BC367+'O7 Amortization'!BC439+'O7 Amortization'!BC512+'O7 Amortization'!BC585</f>
        <v>621.12704011213782</v>
      </c>
      <c r="K29" s="763">
        <f>'O7 Amortization'!BD367+'O7 Amortization'!BD439+'O7 Amortization'!BD512+'O7 Amortization'!BD585</f>
        <v>0</v>
      </c>
      <c r="L29" s="763">
        <f>'O7 Amortization'!BE367+'O7 Amortization'!BE439+'O7 Amortization'!BE512+'O7 Amortization'!BE585</f>
        <v>54.136550280517426</v>
      </c>
      <c r="M29" s="763">
        <f>'O7 Amortization'!BF367+'O7 Amortization'!BF439+'O7 Amortization'!BF512+'O7 Amortization'!BF585</f>
        <v>0</v>
      </c>
      <c r="N29" s="763">
        <f>'O7 Amortization'!BG367+'O7 Amortization'!BG439+'O7 Amortization'!BG512+'O7 Amortization'!BG585</f>
        <v>0</v>
      </c>
      <c r="O29" s="763">
        <f>'O7 Amortization'!BH367+'O7 Amortization'!BH439+'O7 Amortization'!BH512+'O7 Amortization'!BH585</f>
        <v>0</v>
      </c>
      <c r="P29" s="763">
        <f>'O7 Amortization'!BI367+'O7 Amortization'!BI439+'O7 Amortization'!BI512+'O7 Amortization'!BI585</f>
        <v>0</v>
      </c>
      <c r="Q29" s="763">
        <f>'O7 Amortization'!BJ367+'O7 Amortization'!BJ439+'O7 Amortization'!BJ512+'O7 Amortization'!BJ585</f>
        <v>0</v>
      </c>
      <c r="R29" s="763">
        <f>'O7 Amortization'!BK367+'O7 Amortization'!BK439+'O7 Amortization'!BK512+'O7 Amortization'!BK585</f>
        <v>0</v>
      </c>
      <c r="S29" s="763">
        <f>'O7 Amortization'!BL367+'O7 Amortization'!BL439+'O7 Amortization'!BL512+'O7 Amortization'!BL585</f>
        <v>0</v>
      </c>
      <c r="T29" s="763">
        <f>'O7 Amortization'!BM367+'O7 Amortization'!BM439+'O7 Amortization'!BM512+'O7 Amortization'!BM585</f>
        <v>0</v>
      </c>
      <c r="U29" s="763">
        <f>'O7 Amortization'!BN367+'O7 Amortization'!BN439+'O7 Amortization'!BN512+'O7 Amortization'!BN585</f>
        <v>0</v>
      </c>
      <c r="V29" s="763">
        <f>'O7 Amortization'!BO367+'O7 Amortization'!BO439+'O7 Amortization'!BO512+'O7 Amortization'!BO585</f>
        <v>0</v>
      </c>
      <c r="W29" s="651">
        <f>'O7 Amortization'!BP367+'O7 Amortization'!BP439+'O7 Amortization'!BP512+'O7 Amortization'!BP585</f>
        <v>0</v>
      </c>
      <c r="X29" s="616"/>
    </row>
    <row r="30" spans="1:24" s="533" customFormat="1" ht="12.75">
      <c r="B30" s="766"/>
      <c r="C30" s="764"/>
      <c r="D30" s="763"/>
      <c r="E30" s="763"/>
      <c r="F30" s="763"/>
      <c r="G30" s="763"/>
      <c r="H30" s="763"/>
      <c r="I30" s="763"/>
      <c r="J30" s="763"/>
      <c r="K30" s="763"/>
      <c r="L30" s="763"/>
      <c r="M30" s="763"/>
      <c r="N30" s="763"/>
      <c r="O30" s="763"/>
      <c r="P30" s="763"/>
      <c r="Q30" s="763"/>
      <c r="R30" s="763"/>
      <c r="S30" s="763"/>
      <c r="T30" s="763"/>
      <c r="U30" s="763"/>
      <c r="V30" s="763"/>
      <c r="W30" s="651"/>
      <c r="X30" s="616"/>
    </row>
    <row r="31" spans="1:24" s="533" customFormat="1" ht="12.75">
      <c r="B31" s="946" t="s">
        <v>1210</v>
      </c>
      <c r="C31" s="912">
        <f>SUM(D31:W31)</f>
        <v>3330073.7800099975</v>
      </c>
      <c r="D31" s="915">
        <f>'O6 Source Data for E2'!D102</f>
        <v>2174265.8056249376</v>
      </c>
      <c r="E31" s="915">
        <f>'O6 Source Data for E2'!E102</f>
        <v>712189.38036584714</v>
      </c>
      <c r="F31" s="915">
        <f>'O6 Source Data for E2'!F102</f>
        <v>386150.28210319183</v>
      </c>
      <c r="G31" s="915">
        <f>'O6 Source Data for E2'!G102</f>
        <v>0</v>
      </c>
      <c r="H31" s="915">
        <f>'O6 Source Data for E2'!H102</f>
        <v>0</v>
      </c>
      <c r="I31" s="915">
        <f>'O6 Source Data for E2'!I102</f>
        <v>0</v>
      </c>
      <c r="J31" s="915">
        <f>'O6 Source Data for E2'!J102</f>
        <v>52861.020479251907</v>
      </c>
      <c r="K31" s="915">
        <f>'O6 Source Data for E2'!K102</f>
        <v>0</v>
      </c>
      <c r="L31" s="915">
        <f>'O6 Source Data for E2'!L102</f>
        <v>4607.2914367692501</v>
      </c>
      <c r="M31" s="915">
        <f>'O6 Source Data for E2'!M102</f>
        <v>0</v>
      </c>
      <c r="N31" s="915">
        <f>'O6 Source Data for E2'!N102</f>
        <v>0</v>
      </c>
      <c r="O31" s="915">
        <f>'O6 Source Data for E2'!O102</f>
        <v>0</v>
      </c>
      <c r="P31" s="915">
        <f>'O6 Source Data for E2'!P102</f>
        <v>0</v>
      </c>
      <c r="Q31" s="915">
        <f>'O6 Source Data for E2'!Q102</f>
        <v>0</v>
      </c>
      <c r="R31" s="915">
        <f>'O6 Source Data for E2'!R102</f>
        <v>0</v>
      </c>
      <c r="S31" s="915">
        <f>'O6 Source Data for E2'!S102</f>
        <v>0</v>
      </c>
      <c r="T31" s="915">
        <f>'O6 Source Data for E2'!T102</f>
        <v>0</v>
      </c>
      <c r="U31" s="915">
        <f>'O6 Source Data for E2'!U102</f>
        <v>0</v>
      </c>
      <c r="V31" s="915">
        <f>'O6 Source Data for E2'!V102</f>
        <v>0</v>
      </c>
      <c r="W31" s="916">
        <f>'O6 Source Data for E2'!W102</f>
        <v>0</v>
      </c>
      <c r="X31" s="616"/>
    </row>
    <row r="32" spans="1:24" s="533" customFormat="1" ht="12.75">
      <c r="B32" s="766"/>
      <c r="C32" s="764"/>
      <c r="D32" s="763"/>
      <c r="E32" s="763"/>
      <c r="F32" s="763"/>
      <c r="G32" s="763"/>
      <c r="H32" s="763"/>
      <c r="I32" s="763"/>
      <c r="J32" s="763"/>
      <c r="K32" s="763"/>
      <c r="L32" s="763"/>
      <c r="M32" s="763"/>
      <c r="N32" s="763"/>
      <c r="O32" s="763"/>
      <c r="P32" s="763"/>
      <c r="Q32" s="763"/>
      <c r="R32" s="763"/>
      <c r="S32" s="763"/>
      <c r="T32" s="763"/>
      <c r="U32" s="763"/>
      <c r="V32" s="763"/>
      <c r="W32" s="651"/>
      <c r="X32" s="616"/>
    </row>
    <row r="33" spans="1:24" s="533" customFormat="1" ht="12.75">
      <c r="B33" s="946" t="s">
        <v>358</v>
      </c>
      <c r="C33" s="912">
        <f>SUM(D33:W33)</f>
        <v>714650.00000000023</v>
      </c>
      <c r="D33" s="915">
        <f>SUM('O4 Summary by Class &amp; Accounts'!E174:E199) + 'O4 Summary by Class &amp; Accounts'!E208+ SUM('O4 Summary by Class &amp; Accounts'!E210:E213)</f>
        <v>493860.58554678172</v>
      </c>
      <c r="E33" s="915">
        <f>SUM('O4 Summary by Class &amp; Accounts'!F174:F199) + 'O4 Summary by Class &amp; Accounts'!F208+ SUM('O4 Summary by Class &amp; Accounts'!F210:F213)</f>
        <v>131892.5904138906</v>
      </c>
      <c r="F33" s="915">
        <f>SUM('O4 Summary by Class &amp; Accounts'!G174:G199) + 'O4 Summary by Class &amp; Accounts'!G208+ SUM('O4 Summary by Class &amp; Accounts'!G210:G213)</f>
        <v>78550.992894295006</v>
      </c>
      <c r="G33" s="915">
        <f>SUM('O4 Summary by Class &amp; Accounts'!H174:H199) + 'O4 Summary by Class &amp; Accounts'!H208+ SUM('O4 Summary by Class &amp; Accounts'!H210:H213)</f>
        <v>0</v>
      </c>
      <c r="H33" s="915">
        <f>SUM('O4 Summary by Class &amp; Accounts'!I174:I199) + 'O4 Summary by Class &amp; Accounts'!I208+ SUM('O4 Summary by Class &amp; Accounts'!I210:I213)</f>
        <v>0</v>
      </c>
      <c r="I33" s="915">
        <f>SUM('O4 Summary by Class &amp; Accounts'!J174:J199) + 'O4 Summary by Class &amp; Accounts'!J208+ SUM('O4 Summary by Class &amp; Accounts'!J210:J213)</f>
        <v>0</v>
      </c>
      <c r="J33" s="915">
        <f>SUM('O4 Summary by Class &amp; Accounts'!K174:K199) + 'O4 Summary by Class &amp; Accounts'!K208+ SUM('O4 Summary by Class &amp; Accounts'!K210:K213)</f>
        <v>9321.4496237099593</v>
      </c>
      <c r="K33" s="915">
        <f>SUM('O4 Summary by Class &amp; Accounts'!L174:L199) + 'O4 Summary by Class &amp; Accounts'!L208+ SUM('O4 Summary by Class &amp; Accounts'!L210:L213)</f>
        <v>0</v>
      </c>
      <c r="L33" s="915">
        <f>SUM('O4 Summary by Class &amp; Accounts'!M174:M199) + 'O4 Summary by Class &amp; Accounts'!M208+ SUM('O4 Summary by Class &amp; Accounts'!M210:M213)</f>
        <v>1024.381521322927</v>
      </c>
      <c r="M33" s="915">
        <f>SUM('O4 Summary by Class &amp; Accounts'!N174:N199) + 'O4 Summary by Class &amp; Accounts'!N208+ SUM('O4 Summary by Class &amp; Accounts'!N210:N213)</f>
        <v>0</v>
      </c>
      <c r="N33" s="915">
        <f>SUM('O4 Summary by Class &amp; Accounts'!O174:O199) + 'O4 Summary by Class &amp; Accounts'!O208+ SUM('O4 Summary by Class &amp; Accounts'!O210:O213)</f>
        <v>0</v>
      </c>
      <c r="O33" s="915">
        <f>SUM('O4 Summary by Class &amp; Accounts'!P174:P199) + 'O4 Summary by Class &amp; Accounts'!P208+ SUM('O4 Summary by Class &amp; Accounts'!P210:P213)</f>
        <v>0</v>
      </c>
      <c r="P33" s="915">
        <f>SUM('O4 Summary by Class &amp; Accounts'!Q174:Q199) + 'O4 Summary by Class &amp; Accounts'!Q208+ SUM('O4 Summary by Class &amp; Accounts'!Q210:Q213)</f>
        <v>0</v>
      </c>
      <c r="Q33" s="915">
        <f>SUM('O4 Summary by Class &amp; Accounts'!R174:R199) + 'O4 Summary by Class &amp; Accounts'!R208+ SUM('O4 Summary by Class &amp; Accounts'!R210:R213)</f>
        <v>0</v>
      </c>
      <c r="R33" s="915">
        <f>SUM('O4 Summary by Class &amp; Accounts'!S174:S199) + 'O4 Summary by Class &amp; Accounts'!S208+ SUM('O4 Summary by Class &amp; Accounts'!S210:S213)</f>
        <v>0</v>
      </c>
      <c r="S33" s="915">
        <f>SUM('O4 Summary by Class &amp; Accounts'!T174:T199) + 'O4 Summary by Class &amp; Accounts'!T208+ SUM('O4 Summary by Class &amp; Accounts'!T210:T213)</f>
        <v>0</v>
      </c>
      <c r="T33" s="915">
        <f>SUM('O4 Summary by Class &amp; Accounts'!U174:U199) + 'O4 Summary by Class &amp; Accounts'!U208+ SUM('O4 Summary by Class &amp; Accounts'!U210:U213)</f>
        <v>0</v>
      </c>
      <c r="U33" s="915">
        <f>SUM('O4 Summary by Class &amp; Accounts'!V174:V199) + 'O4 Summary by Class &amp; Accounts'!V208+ SUM('O4 Summary by Class &amp; Accounts'!V210:V213)</f>
        <v>0</v>
      </c>
      <c r="V33" s="915">
        <f>SUM('O4 Summary by Class &amp; Accounts'!W174:W199) + 'O4 Summary by Class &amp; Accounts'!W208+ SUM('O4 Summary by Class &amp; Accounts'!W210:W213)</f>
        <v>0</v>
      </c>
      <c r="W33" s="916">
        <f>SUM('O4 Summary by Class &amp; Accounts'!X174:X199) + 'O4 Summary by Class &amp; Accounts'!X208+ SUM('O4 Summary by Class &amp; Accounts'!X210:X213)</f>
        <v>0</v>
      </c>
      <c r="X33" s="616"/>
    </row>
    <row r="34" spans="1:24" s="533" customFormat="1" ht="12.75">
      <c r="B34" s="648"/>
      <c r="C34" s="790"/>
      <c r="D34" s="586"/>
      <c r="E34" s="586"/>
      <c r="F34" s="586"/>
      <c r="G34" s="586"/>
      <c r="H34" s="586"/>
      <c r="I34" s="586"/>
      <c r="J34" s="586"/>
      <c r="K34" s="586"/>
      <c r="L34" s="586"/>
      <c r="M34" s="586"/>
      <c r="N34" s="586"/>
      <c r="O34" s="586"/>
      <c r="P34" s="586"/>
      <c r="Q34" s="586"/>
      <c r="R34" s="586"/>
      <c r="S34" s="586"/>
      <c r="T34" s="586"/>
      <c r="U34" s="586"/>
      <c r="V34" s="586"/>
      <c r="W34" s="791"/>
      <c r="X34" s="616"/>
    </row>
    <row r="35" spans="1:24" s="533" customFormat="1" ht="12.75">
      <c r="B35" s="946" t="s">
        <v>353</v>
      </c>
      <c r="C35" s="912">
        <f>SUM(D35:W35)</f>
        <v>942999.99999999988</v>
      </c>
      <c r="D35" s="915">
        <f>'O6 Source Data for E2'!D163</f>
        <v>653260.05891478783</v>
      </c>
      <c r="E35" s="915">
        <f>'O6 Source Data for E2'!E163</f>
        <v>172807.8551745583</v>
      </c>
      <c r="F35" s="915">
        <f>'O6 Source Data for E2'!F163</f>
        <v>103396.9769270156</v>
      </c>
      <c r="G35" s="915">
        <f>'O6 Source Data for E2'!G163</f>
        <v>0</v>
      </c>
      <c r="H35" s="915">
        <f>'O6 Source Data for E2'!H163</f>
        <v>0</v>
      </c>
      <c r="I35" s="915">
        <f>'O6 Source Data for E2'!I163</f>
        <v>0</v>
      </c>
      <c r="J35" s="915">
        <f>'O6 Source Data for E2'!J163</f>
        <v>12181.320826180206</v>
      </c>
      <c r="K35" s="915">
        <f>'O6 Source Data for E2'!K163</f>
        <v>0</v>
      </c>
      <c r="L35" s="915">
        <f>'O6 Source Data for E2'!L163</f>
        <v>1353.7881574580611</v>
      </c>
      <c r="M35" s="915">
        <f>'O6 Source Data for E2'!M163</f>
        <v>0</v>
      </c>
      <c r="N35" s="915">
        <f>'O6 Source Data for E2'!N163</f>
        <v>0</v>
      </c>
      <c r="O35" s="915">
        <f>'O6 Source Data for E2'!O163</f>
        <v>0</v>
      </c>
      <c r="P35" s="915">
        <f>'O6 Source Data for E2'!P163</f>
        <v>0</v>
      </c>
      <c r="Q35" s="915">
        <f>'O6 Source Data for E2'!Q163</f>
        <v>0</v>
      </c>
      <c r="R35" s="915">
        <f>'O6 Source Data for E2'!R163</f>
        <v>0</v>
      </c>
      <c r="S35" s="915">
        <f>'O6 Source Data for E2'!S163</f>
        <v>0</v>
      </c>
      <c r="T35" s="915">
        <f>'O6 Source Data for E2'!T163</f>
        <v>0</v>
      </c>
      <c r="U35" s="915">
        <f>'O6 Source Data for E2'!U163</f>
        <v>0</v>
      </c>
      <c r="V35" s="915">
        <f>'O6 Source Data for E2'!V163</f>
        <v>0</v>
      </c>
      <c r="W35" s="916">
        <f>'O6 Source Data for E2'!W163</f>
        <v>0</v>
      </c>
      <c r="X35" s="616"/>
    </row>
    <row r="36" spans="1:24" s="533" customFormat="1" ht="12.75">
      <c r="B36" s="766"/>
      <c r="C36" s="764"/>
      <c r="D36" s="763"/>
      <c r="E36" s="763"/>
      <c r="F36" s="763"/>
      <c r="G36" s="763"/>
      <c r="H36" s="763"/>
      <c r="I36" s="763"/>
      <c r="J36" s="763"/>
      <c r="K36" s="763"/>
      <c r="L36" s="763"/>
      <c r="M36" s="763"/>
      <c r="N36" s="763"/>
      <c r="O36" s="763"/>
      <c r="P36" s="763"/>
      <c r="Q36" s="763"/>
      <c r="R36" s="763"/>
      <c r="S36" s="763"/>
      <c r="T36" s="763"/>
      <c r="U36" s="763"/>
      <c r="V36" s="763"/>
      <c r="W36" s="651"/>
      <c r="X36" s="616"/>
    </row>
    <row r="37" spans="1:24" s="533" customFormat="1" ht="12.75">
      <c r="B37" s="893" t="s">
        <v>742</v>
      </c>
      <c r="C37" s="764"/>
      <c r="D37" s="763"/>
      <c r="E37" s="763"/>
      <c r="F37" s="763"/>
      <c r="G37" s="763"/>
      <c r="H37" s="763"/>
      <c r="I37" s="763"/>
      <c r="J37" s="763"/>
      <c r="K37" s="763"/>
      <c r="L37" s="763"/>
      <c r="M37" s="763"/>
      <c r="N37" s="763"/>
      <c r="O37" s="763"/>
      <c r="P37" s="763"/>
      <c r="Q37" s="763"/>
      <c r="R37" s="763"/>
      <c r="S37" s="763"/>
      <c r="T37" s="763"/>
      <c r="U37" s="763"/>
      <c r="V37" s="763"/>
      <c r="W37" s="651"/>
      <c r="X37" s="616"/>
    </row>
    <row r="38" spans="1:24" s="533" customFormat="1" ht="12.75">
      <c r="A38" s="794"/>
      <c r="B38" s="759" t="s">
        <v>738</v>
      </c>
      <c r="C38" s="764">
        <f t="shared" ref="C38:C51" si="7">SUM(D38:W38)</f>
        <v>283071.60400000005</v>
      </c>
      <c r="D38" s="763">
        <f>'O4 Summary by Class &amp; Accounts'!E44</f>
        <v>206636.74102089819</v>
      </c>
      <c r="E38" s="763">
        <f>'O4 Summary by Class &amp; Accounts'!F44</f>
        <v>70114.95241143032</v>
      </c>
      <c r="F38" s="763">
        <f>'O4 Summary by Class &amp; Accounts'!G44</f>
        <v>0</v>
      </c>
      <c r="G38" s="763">
        <f>'O4 Summary by Class &amp; Accounts'!H44</f>
        <v>0</v>
      </c>
      <c r="H38" s="763">
        <f>'O4 Summary by Class &amp; Accounts'!I44</f>
        <v>0</v>
      </c>
      <c r="I38" s="763">
        <f>'O4 Summary by Class &amp; Accounts'!J44</f>
        <v>0</v>
      </c>
      <c r="J38" s="763">
        <f>'O4 Summary by Class &amp; Accounts'!K44</f>
        <v>5783.6258340484765</v>
      </c>
      <c r="K38" s="763">
        <f>'O4 Summary by Class &amp; Accounts'!L44</f>
        <v>0</v>
      </c>
      <c r="L38" s="763">
        <f>'O4 Summary by Class &amp; Accounts'!M44</f>
        <v>536.28473362303589</v>
      </c>
      <c r="M38" s="763">
        <f>'O4 Summary by Class &amp; Accounts'!N44</f>
        <v>0</v>
      </c>
      <c r="N38" s="763">
        <f>'O4 Summary by Class &amp; Accounts'!O44</f>
        <v>0</v>
      </c>
      <c r="O38" s="763">
        <f>'O4 Summary by Class &amp; Accounts'!P44</f>
        <v>0</v>
      </c>
      <c r="P38" s="763">
        <f>'O4 Summary by Class &amp; Accounts'!Q44</f>
        <v>0</v>
      </c>
      <c r="Q38" s="763">
        <f>'O4 Summary by Class &amp; Accounts'!R44</f>
        <v>0</v>
      </c>
      <c r="R38" s="763">
        <f>'O4 Summary by Class &amp; Accounts'!S44</f>
        <v>0</v>
      </c>
      <c r="S38" s="763">
        <f>'O4 Summary by Class &amp; Accounts'!T44</f>
        <v>0</v>
      </c>
      <c r="T38" s="763">
        <f>'O4 Summary by Class &amp; Accounts'!U44</f>
        <v>0</v>
      </c>
      <c r="U38" s="763">
        <f>'O4 Summary by Class &amp; Accounts'!V44</f>
        <v>0</v>
      </c>
      <c r="V38" s="763">
        <f>'O4 Summary by Class &amp; Accounts'!W44</f>
        <v>0</v>
      </c>
      <c r="W38" s="651">
        <f>'O4 Summary by Class &amp; Accounts'!X44</f>
        <v>0</v>
      </c>
      <c r="X38" s="616"/>
    </row>
    <row r="39" spans="1:24" s="533" customFormat="1" ht="12.75">
      <c r="A39" s="748"/>
      <c r="B39" s="759" t="s">
        <v>739</v>
      </c>
      <c r="C39" s="764">
        <f t="shared" si="7"/>
        <v>1341717.4499999997</v>
      </c>
      <c r="D39" s="763">
        <f>'O4 Summary by Class &amp; Accounts'!E48</f>
        <v>979427.52759782237</v>
      </c>
      <c r="E39" s="763">
        <f>'O4 Summary by Class &amp; Accounts'!F48</f>
        <v>332334.48296119319</v>
      </c>
      <c r="F39" s="763">
        <f>'O4 Summary by Class &amp; Accounts'!G48</f>
        <v>0</v>
      </c>
      <c r="G39" s="763">
        <f>'O4 Summary by Class &amp; Accounts'!H48</f>
        <v>0</v>
      </c>
      <c r="H39" s="763">
        <f>'O4 Summary by Class &amp; Accounts'!I48</f>
        <v>0</v>
      </c>
      <c r="I39" s="763">
        <f>'O4 Summary by Class &amp; Accounts'!J48</f>
        <v>0</v>
      </c>
      <c r="J39" s="763">
        <f>'O4 Summary by Class &amp; Accounts'!K48</f>
        <v>27413.529284320735</v>
      </c>
      <c r="K39" s="763">
        <f>'O4 Summary by Class &amp; Accounts'!L48</f>
        <v>0</v>
      </c>
      <c r="L39" s="763">
        <f>'O4 Summary by Class &amp; Accounts'!M48</f>
        <v>2541.9101566635022</v>
      </c>
      <c r="M39" s="763">
        <f>'O4 Summary by Class &amp; Accounts'!N48</f>
        <v>0</v>
      </c>
      <c r="N39" s="763">
        <f>'O4 Summary by Class &amp; Accounts'!O48</f>
        <v>0</v>
      </c>
      <c r="O39" s="763">
        <f>'O4 Summary by Class &amp; Accounts'!P48</f>
        <v>0</v>
      </c>
      <c r="P39" s="763">
        <f>'O4 Summary by Class &amp; Accounts'!Q48</f>
        <v>0</v>
      </c>
      <c r="Q39" s="763">
        <f>'O4 Summary by Class &amp; Accounts'!R48</f>
        <v>0</v>
      </c>
      <c r="R39" s="763">
        <f>'O4 Summary by Class &amp; Accounts'!S48</f>
        <v>0</v>
      </c>
      <c r="S39" s="763">
        <f>'O4 Summary by Class &amp; Accounts'!T48</f>
        <v>0</v>
      </c>
      <c r="T39" s="763">
        <f>'O4 Summary by Class &amp; Accounts'!U48</f>
        <v>0</v>
      </c>
      <c r="U39" s="763">
        <f>'O4 Summary by Class &amp; Accounts'!V48</f>
        <v>0</v>
      </c>
      <c r="V39" s="763">
        <f>'O4 Summary by Class &amp; Accounts'!W48</f>
        <v>0</v>
      </c>
      <c r="W39" s="651">
        <f>'O4 Summary by Class &amp; Accounts'!X48</f>
        <v>0</v>
      </c>
      <c r="X39" s="616"/>
    </row>
    <row r="40" spans="1:24" s="533" customFormat="1" ht="12.75">
      <c r="A40" s="748"/>
      <c r="B40" s="759" t="s">
        <v>1492</v>
      </c>
      <c r="C40" s="764">
        <f t="shared" si="7"/>
        <v>0</v>
      </c>
      <c r="D40" s="763">
        <f>'O4 Summary by Class &amp; Accounts'!E52</f>
        <v>0</v>
      </c>
      <c r="E40" s="763">
        <f>'O4 Summary by Class &amp; Accounts'!F52</f>
        <v>0</v>
      </c>
      <c r="F40" s="763">
        <f>'O4 Summary by Class &amp; Accounts'!G52</f>
        <v>0</v>
      </c>
      <c r="G40" s="763">
        <f>'O4 Summary by Class &amp; Accounts'!H52</f>
        <v>0</v>
      </c>
      <c r="H40" s="763">
        <f>'O4 Summary by Class &amp; Accounts'!I52</f>
        <v>0</v>
      </c>
      <c r="I40" s="763">
        <f>'O4 Summary by Class &amp; Accounts'!J52</f>
        <v>0</v>
      </c>
      <c r="J40" s="763">
        <f>'O4 Summary by Class &amp; Accounts'!K52</f>
        <v>0</v>
      </c>
      <c r="K40" s="763">
        <f>'O4 Summary by Class &amp; Accounts'!L52</f>
        <v>0</v>
      </c>
      <c r="L40" s="763">
        <f>'O4 Summary by Class &amp; Accounts'!M52</f>
        <v>0</v>
      </c>
      <c r="M40" s="763">
        <f>'O4 Summary by Class &amp; Accounts'!N52</f>
        <v>0</v>
      </c>
      <c r="N40" s="763">
        <f>'O4 Summary by Class &amp; Accounts'!O52</f>
        <v>0</v>
      </c>
      <c r="O40" s="763">
        <f>'O4 Summary by Class &amp; Accounts'!P52</f>
        <v>0</v>
      </c>
      <c r="P40" s="763">
        <f>'O4 Summary by Class &amp; Accounts'!Q52</f>
        <v>0</v>
      </c>
      <c r="Q40" s="763">
        <f>'O4 Summary by Class &amp; Accounts'!R52</f>
        <v>0</v>
      </c>
      <c r="R40" s="763">
        <f>'O4 Summary by Class &amp; Accounts'!S52</f>
        <v>0</v>
      </c>
      <c r="S40" s="763">
        <f>'O4 Summary by Class &amp; Accounts'!T52</f>
        <v>0</v>
      </c>
      <c r="T40" s="763">
        <f>'O4 Summary by Class &amp; Accounts'!U52</f>
        <v>0</v>
      </c>
      <c r="U40" s="763">
        <f>'O4 Summary by Class &amp; Accounts'!V52</f>
        <v>0</v>
      </c>
      <c r="V40" s="763">
        <f>'O4 Summary by Class &amp; Accounts'!W52</f>
        <v>0</v>
      </c>
      <c r="W40" s="651">
        <f>'O4 Summary by Class &amp; Accounts'!X52</f>
        <v>0</v>
      </c>
      <c r="X40" s="616"/>
    </row>
    <row r="41" spans="1:24" s="533" customFormat="1" ht="12.75">
      <c r="A41" s="748"/>
      <c r="B41" s="759" t="s">
        <v>741</v>
      </c>
      <c r="C41" s="764">
        <f t="shared" si="7"/>
        <v>53310.095999999961</v>
      </c>
      <c r="D41" s="763">
        <f>'O4 Summary by Class &amp; Accounts'!E56</f>
        <v>38915.328649323696</v>
      </c>
      <c r="E41" s="763">
        <f>'O4 Summary by Class &amp; Accounts'!F56</f>
        <v>13204.555989617309</v>
      </c>
      <c r="F41" s="763">
        <f>'O4 Summary by Class &amp; Accounts'!G56</f>
        <v>0</v>
      </c>
      <c r="G41" s="763">
        <f>'O4 Summary by Class &amp; Accounts'!H56</f>
        <v>0</v>
      </c>
      <c r="H41" s="763">
        <f>'O4 Summary by Class &amp; Accounts'!I56</f>
        <v>0</v>
      </c>
      <c r="I41" s="763">
        <f>'O4 Summary by Class &amp; Accounts'!J56</f>
        <v>0</v>
      </c>
      <c r="J41" s="763">
        <f>'O4 Summary by Class &amp; Accounts'!K56</f>
        <v>1089.2143333501022</v>
      </c>
      <c r="K41" s="763">
        <f>'O4 Summary by Class &amp; Accounts'!L56</f>
        <v>0</v>
      </c>
      <c r="L41" s="763">
        <f>'O4 Summary by Class &amp; Accounts'!M56</f>
        <v>100.99702770885648</v>
      </c>
      <c r="M41" s="763">
        <f>'O4 Summary by Class &amp; Accounts'!N56</f>
        <v>0</v>
      </c>
      <c r="N41" s="763">
        <f>'O4 Summary by Class &amp; Accounts'!O56</f>
        <v>0</v>
      </c>
      <c r="O41" s="763">
        <f>'O4 Summary by Class &amp; Accounts'!P56</f>
        <v>0</v>
      </c>
      <c r="P41" s="763">
        <f>'O4 Summary by Class &amp; Accounts'!Q56</f>
        <v>0</v>
      </c>
      <c r="Q41" s="763">
        <f>'O4 Summary by Class &amp; Accounts'!R56</f>
        <v>0</v>
      </c>
      <c r="R41" s="763">
        <f>'O4 Summary by Class &amp; Accounts'!S56</f>
        <v>0</v>
      </c>
      <c r="S41" s="763">
        <f>'O4 Summary by Class &amp; Accounts'!T56</f>
        <v>0</v>
      </c>
      <c r="T41" s="763">
        <f>'O4 Summary by Class &amp; Accounts'!U56</f>
        <v>0</v>
      </c>
      <c r="U41" s="763">
        <f>'O4 Summary by Class &amp; Accounts'!V56</f>
        <v>0</v>
      </c>
      <c r="V41" s="763">
        <f>'O4 Summary by Class &amp; Accounts'!W56</f>
        <v>0</v>
      </c>
      <c r="W41" s="651">
        <f>'O4 Summary by Class &amp; Accounts'!X56</f>
        <v>0</v>
      </c>
      <c r="X41" s="616"/>
    </row>
    <row r="42" spans="1:24" s="869" customFormat="1" ht="27" customHeight="1">
      <c r="A42" s="870"/>
      <c r="B42" s="905" t="s">
        <v>1469</v>
      </c>
      <c r="C42" s="906">
        <f t="shared" si="7"/>
        <v>1678099.15</v>
      </c>
      <c r="D42" s="907">
        <f t="shared" ref="D42:W42" si="8">SUM(D38:D41)</f>
        <v>1224979.5972680443</v>
      </c>
      <c r="E42" s="907">
        <f t="shared" si="8"/>
        <v>415653.99136224081</v>
      </c>
      <c r="F42" s="907">
        <f t="shared" si="8"/>
        <v>0</v>
      </c>
      <c r="G42" s="907">
        <f t="shared" si="8"/>
        <v>0</v>
      </c>
      <c r="H42" s="907">
        <f t="shared" si="8"/>
        <v>0</v>
      </c>
      <c r="I42" s="907">
        <f t="shared" si="8"/>
        <v>0</v>
      </c>
      <c r="J42" s="907">
        <f t="shared" si="8"/>
        <v>34286.369451719314</v>
      </c>
      <c r="K42" s="907">
        <f t="shared" si="8"/>
        <v>0</v>
      </c>
      <c r="L42" s="907">
        <f t="shared" si="8"/>
        <v>3179.1919179953943</v>
      </c>
      <c r="M42" s="907">
        <f t="shared" si="8"/>
        <v>0</v>
      </c>
      <c r="N42" s="907">
        <f t="shared" si="8"/>
        <v>0</v>
      </c>
      <c r="O42" s="907">
        <f t="shared" si="8"/>
        <v>0</v>
      </c>
      <c r="P42" s="907">
        <f t="shared" si="8"/>
        <v>0</v>
      </c>
      <c r="Q42" s="907">
        <f t="shared" si="8"/>
        <v>0</v>
      </c>
      <c r="R42" s="907">
        <f t="shared" si="8"/>
        <v>0</v>
      </c>
      <c r="S42" s="907">
        <f t="shared" si="8"/>
        <v>0</v>
      </c>
      <c r="T42" s="907">
        <f t="shared" si="8"/>
        <v>0</v>
      </c>
      <c r="U42" s="907">
        <f t="shared" si="8"/>
        <v>0</v>
      </c>
      <c r="V42" s="907">
        <f t="shared" si="8"/>
        <v>0</v>
      </c>
      <c r="W42" s="908">
        <f t="shared" si="8"/>
        <v>0</v>
      </c>
      <c r="X42" s="868"/>
    </row>
    <row r="43" spans="1:24" s="533" customFormat="1" ht="12.75">
      <c r="A43" s="748"/>
      <c r="B43" s="893" t="s">
        <v>743</v>
      </c>
      <c r="C43" s="764"/>
      <c r="D43" s="763"/>
      <c r="E43" s="763"/>
      <c r="F43" s="763"/>
      <c r="G43" s="763"/>
      <c r="H43" s="763"/>
      <c r="I43" s="763"/>
      <c r="J43" s="763"/>
      <c r="K43" s="763"/>
      <c r="L43" s="763"/>
      <c r="M43" s="763"/>
      <c r="N43" s="763"/>
      <c r="O43" s="763"/>
      <c r="P43" s="763"/>
      <c r="Q43" s="763"/>
      <c r="R43" s="763"/>
      <c r="S43" s="763"/>
      <c r="T43" s="763"/>
      <c r="U43" s="763"/>
      <c r="V43" s="763"/>
      <c r="W43" s="651"/>
      <c r="X43" s="616"/>
    </row>
    <row r="44" spans="1:24" s="533" customFormat="1" ht="12.75">
      <c r="A44" s="748"/>
      <c r="B44" s="759" t="s">
        <v>738</v>
      </c>
      <c r="C44" s="764">
        <f t="shared" si="7"/>
        <v>-313479.05799999996</v>
      </c>
      <c r="D44" s="666">
        <f>IF(ISERROR('O7 Amortization'!G42+'O7 Amortization'!G112+'O7 Amortization'!G183+'O7 Amortization'!G254 + 'O7 Amortization'!AB42+'O7 Amortization'!AB112+'O7 Amortization'!AB183+'O7 Amortization'!AB254), "-", 'O7 Amortization'!G42+'O7 Amortization'!G112+'O7 Amortization'!G183+'O7 Amortization'!G254 + 'O7 Amortization'!AB42+'O7 Amortization'!AB112+'O7 Amortization'!AB183+'O7 Amortization'!AB254)</f>
        <v>-228833.58842104528</v>
      </c>
      <c r="E44" s="666">
        <f>IF(ISERROR('O7 Amortization'!H42+'O7 Amortization'!H112+'O7 Amortization'!H183+'O7 Amortization'!H254 + 'O7 Amortization'!AC42+'O7 Amortization'!AC112+'O7 Amortization'!AC183+'O7 Amortization'!AC254), "-", 'O7 Amortization'!H42+'O7 Amortization'!H112+'O7 Amortization'!H183+'O7 Amortization'!H254 + 'O7 Amortization'!AC42+'O7 Amortization'!AC112+'O7 Amortization'!AC183+'O7 Amortization'!AC254)</f>
        <v>-77646.676399410251</v>
      </c>
      <c r="F44" s="666">
        <f>IF(ISERROR('O7 Amortization'!I42+'O7 Amortization'!I112+'O7 Amortization'!I183+'O7 Amortization'!I254 + 'O7 Amortization'!AD42+'O7 Amortization'!AD112+'O7 Amortization'!AD183+'O7 Amortization'!AD254), "-", 'O7 Amortization'!I42+'O7 Amortization'!I112+'O7 Amortization'!I183+'O7 Amortization'!I254 + 'O7 Amortization'!AD42+'O7 Amortization'!AD112+'O7 Amortization'!AD183+'O7 Amortization'!AD254)</f>
        <v>0</v>
      </c>
      <c r="G44" s="666">
        <f>IF(ISERROR('O7 Amortization'!J42+'O7 Amortization'!J112+'O7 Amortization'!J183+'O7 Amortization'!J254 + 'O7 Amortization'!AE42+'O7 Amortization'!AE112+'O7 Amortization'!AE183+'O7 Amortization'!AE254), "-", 'O7 Amortization'!J42+'O7 Amortization'!J112+'O7 Amortization'!J183+'O7 Amortization'!J254 + 'O7 Amortization'!AE42+'O7 Amortization'!AE112+'O7 Amortization'!AE183+'O7 Amortization'!AE254)</f>
        <v>0</v>
      </c>
      <c r="H44" s="666">
        <f>IF(ISERROR('O7 Amortization'!K42+'O7 Amortization'!K112+'O7 Amortization'!K183+'O7 Amortization'!K254 + 'O7 Amortization'!AF42+'O7 Amortization'!AF112+'O7 Amortization'!AF183+'O7 Amortization'!AF254), "-", 'O7 Amortization'!K42+'O7 Amortization'!K112+'O7 Amortization'!K183+'O7 Amortization'!K254 + 'O7 Amortization'!AF42+'O7 Amortization'!AF112+'O7 Amortization'!AF183+'O7 Amortization'!AF254)</f>
        <v>0</v>
      </c>
      <c r="I44" s="666">
        <f>IF(ISERROR('O7 Amortization'!L42+'O7 Amortization'!L112+'O7 Amortization'!L183+'O7 Amortization'!L254 + 'O7 Amortization'!AG42+'O7 Amortization'!AG112+'O7 Amortization'!AG183+'O7 Amortization'!AG254), "-", 'O7 Amortization'!L42+'O7 Amortization'!L112+'O7 Amortization'!L183+'O7 Amortization'!L254 + 'O7 Amortization'!AG42+'O7 Amortization'!AG112+'O7 Amortization'!AG183+'O7 Amortization'!AG254)</f>
        <v>0</v>
      </c>
      <c r="J44" s="666">
        <f>IF(ISERROR('O7 Amortization'!M42+'O7 Amortization'!M112+'O7 Amortization'!M183+'O7 Amortization'!M254 + 'O7 Amortization'!AH42+'O7 Amortization'!AH112+'O7 Amortization'!AH183+'O7 Amortization'!AH254), "-", 'O7 Amortization'!M42+'O7 Amortization'!M112+'O7 Amortization'!M183+'O7 Amortization'!M254 + 'O7 Amortization'!AH42+'O7 Amortization'!AH112+'O7 Amortization'!AH183+'O7 Amortization'!AH254)</f>
        <v>-6404.9009249333985</v>
      </c>
      <c r="K44" s="666">
        <f>IF(ISERROR('O7 Amortization'!N42+'O7 Amortization'!N112+'O7 Amortization'!N183+'O7 Amortization'!N254 + 'O7 Amortization'!AI42+'O7 Amortization'!AI112+'O7 Amortization'!AI183+'O7 Amortization'!AI254), "-", 'O7 Amortization'!N42+'O7 Amortization'!N112+'O7 Amortization'!N183+'O7 Amortization'!N254 + 'O7 Amortization'!AI42+'O7 Amortization'!AI112+'O7 Amortization'!AI183+'O7 Amortization'!AI254)</f>
        <v>0</v>
      </c>
      <c r="L44" s="666">
        <f>IF(ISERROR('O7 Amortization'!O42+'O7 Amortization'!O112+'O7 Amortization'!O183+'O7 Amortization'!O254 + 'O7 Amortization'!AJ42+'O7 Amortization'!AJ112+'O7 Amortization'!AJ183+'O7 Amortization'!AJ254), "-", 'O7 Amortization'!O42+'O7 Amortization'!O112+'O7 Amortization'!O183+'O7 Amortization'!O254 + 'O7 Amortization'!AJ42+'O7 Amortization'!AJ112+'O7 Amortization'!AJ183+'O7 Amortization'!AJ254)</f>
        <v>-593.89225461106366</v>
      </c>
      <c r="M44" s="666">
        <f>IF(ISERROR('O7 Amortization'!P42+'O7 Amortization'!P112+'O7 Amortization'!P183+'O7 Amortization'!P254 + 'O7 Amortization'!AK42+'O7 Amortization'!AK112+'O7 Amortization'!AK183+'O7 Amortization'!AK254), "-", 'O7 Amortization'!P42+'O7 Amortization'!P112+'O7 Amortization'!P183+'O7 Amortization'!P254 + 'O7 Amortization'!AK42+'O7 Amortization'!AK112+'O7 Amortization'!AK183+'O7 Amortization'!AK254)</f>
        <v>0</v>
      </c>
      <c r="N44" s="666">
        <f>IF(ISERROR('O7 Amortization'!Q42+'O7 Amortization'!Q112+'O7 Amortization'!Q183+'O7 Amortization'!Q254 + 'O7 Amortization'!AL42+'O7 Amortization'!AL112+'O7 Amortization'!AL183+'O7 Amortization'!AL254), "-", 'O7 Amortization'!Q42+'O7 Amortization'!Q112+'O7 Amortization'!Q183+'O7 Amortization'!Q254 + 'O7 Amortization'!AL42+'O7 Amortization'!AL112+'O7 Amortization'!AL183+'O7 Amortization'!AL254)</f>
        <v>0</v>
      </c>
      <c r="O44" s="666">
        <f>IF(ISERROR('O7 Amortization'!R42+'O7 Amortization'!R112+'O7 Amortization'!R183+'O7 Amortization'!R254 + 'O7 Amortization'!AM42+'O7 Amortization'!AM112+'O7 Amortization'!AM183+'O7 Amortization'!AM254), "-", 'O7 Amortization'!R42+'O7 Amortization'!R112+'O7 Amortization'!R183+'O7 Amortization'!R254 + 'O7 Amortization'!AM42+'O7 Amortization'!AM112+'O7 Amortization'!AM183+'O7 Amortization'!AM254)</f>
        <v>0</v>
      </c>
      <c r="P44" s="666">
        <f>IF(ISERROR('O7 Amortization'!S42+'O7 Amortization'!S112+'O7 Amortization'!S183+'O7 Amortization'!S254 + 'O7 Amortization'!AN42+'O7 Amortization'!AN112+'O7 Amortization'!AN183+'O7 Amortization'!AN254), "-", 'O7 Amortization'!S42+'O7 Amortization'!S112+'O7 Amortization'!S183+'O7 Amortization'!S254 + 'O7 Amortization'!AN42+'O7 Amortization'!AN112+'O7 Amortization'!AN183+'O7 Amortization'!AN254)</f>
        <v>0</v>
      </c>
      <c r="Q44" s="666">
        <f>IF(ISERROR('O7 Amortization'!T42+'O7 Amortization'!T112+'O7 Amortization'!T183+'O7 Amortization'!T254 + 'O7 Amortization'!AO42+'O7 Amortization'!AO112+'O7 Amortization'!AO183+'O7 Amortization'!AO254), "-", 'O7 Amortization'!T42+'O7 Amortization'!T112+'O7 Amortization'!T183+'O7 Amortization'!T254 + 'O7 Amortization'!AO42+'O7 Amortization'!AO112+'O7 Amortization'!AO183+'O7 Amortization'!AO254)</f>
        <v>0</v>
      </c>
      <c r="R44" s="666">
        <f>IF(ISERROR('O7 Amortization'!U42+'O7 Amortization'!U112+'O7 Amortization'!U183+'O7 Amortization'!U254 + 'O7 Amortization'!AP42+'O7 Amortization'!AP112+'O7 Amortization'!AP183+'O7 Amortization'!AP254), "-", 'O7 Amortization'!U42+'O7 Amortization'!U112+'O7 Amortization'!U183+'O7 Amortization'!U254 + 'O7 Amortization'!AP42+'O7 Amortization'!AP112+'O7 Amortization'!AP183+'O7 Amortization'!AP254)</f>
        <v>0</v>
      </c>
      <c r="S44" s="666">
        <f>IF(ISERROR('O7 Amortization'!V42+'O7 Amortization'!V112+'O7 Amortization'!V183+'O7 Amortization'!V254 + 'O7 Amortization'!AQ42+'O7 Amortization'!AQ112+'O7 Amortization'!AQ183+'O7 Amortization'!AQ254), "-", 'O7 Amortization'!V42+'O7 Amortization'!V112+'O7 Amortization'!V183+'O7 Amortization'!V254 + 'O7 Amortization'!AQ42+'O7 Amortization'!AQ112+'O7 Amortization'!AQ183+'O7 Amortization'!AQ254)</f>
        <v>0</v>
      </c>
      <c r="T44" s="666">
        <f>IF(ISERROR('O7 Amortization'!W42+'O7 Amortization'!W112+'O7 Amortization'!W183+'O7 Amortization'!W254 + 'O7 Amortization'!AR42+'O7 Amortization'!AR112+'O7 Amortization'!AR183+'O7 Amortization'!AR254), "-", 'O7 Amortization'!W42+'O7 Amortization'!W112+'O7 Amortization'!W183+'O7 Amortization'!W254 + 'O7 Amortization'!AR42+'O7 Amortization'!AR112+'O7 Amortization'!AR183+'O7 Amortization'!AR254)</f>
        <v>0</v>
      </c>
      <c r="U44" s="666">
        <f>IF(ISERROR('O7 Amortization'!X42+'O7 Amortization'!X112+'O7 Amortization'!X183+'O7 Amortization'!X254 + 'O7 Amortization'!AS42+'O7 Amortization'!AS112+'O7 Amortization'!AS183+'O7 Amortization'!AS254), "-", 'O7 Amortization'!X42+'O7 Amortization'!X112+'O7 Amortization'!X183+'O7 Amortization'!X254 + 'O7 Amortization'!AS42+'O7 Amortization'!AS112+'O7 Amortization'!AS183+'O7 Amortization'!AS254)</f>
        <v>0</v>
      </c>
      <c r="V44" s="666">
        <f>IF(ISERROR('O7 Amortization'!Y42+'O7 Amortization'!Y112+'O7 Amortization'!Y183+'O7 Amortization'!Y254 + 'O7 Amortization'!AT42+'O7 Amortization'!AT112+'O7 Amortization'!AT183+'O7 Amortization'!AT254), "-", 'O7 Amortization'!Y42+'O7 Amortization'!Y112+'O7 Amortization'!Y183+'O7 Amortization'!Y254 + 'O7 Amortization'!AT42+'O7 Amortization'!AT112+'O7 Amortization'!AT183+'O7 Amortization'!AT254)</f>
        <v>0</v>
      </c>
      <c r="W44" s="667">
        <f>IF(ISERROR('O7 Amortization'!Z42+'O7 Amortization'!Z112+'O7 Amortization'!Z183+'O7 Amortization'!Z254 + 'O7 Amortization'!AU42+'O7 Amortization'!AU112+'O7 Amortization'!AU183+'O7 Amortization'!AU254), "-", 'O7 Amortization'!Z42+'O7 Amortization'!Z112+'O7 Amortization'!Z183+'O7 Amortization'!Z254 + 'O7 Amortization'!AU42+'O7 Amortization'!AU112+'O7 Amortization'!AU183+'O7 Amortization'!AU254)</f>
        <v>0</v>
      </c>
      <c r="X44" s="616"/>
    </row>
    <row r="45" spans="1:24" s="533" customFormat="1" ht="12.75">
      <c r="A45" s="748"/>
      <c r="B45" s="759" t="s">
        <v>739</v>
      </c>
      <c r="C45" s="764">
        <f t="shared" si="7"/>
        <v>-641761.32699999982</v>
      </c>
      <c r="D45" s="666">
        <f>IF(ISERROR('O7 Amortization'!G46+'O7 Amortization'!G116+'O7 Amortization'!G187+'O7 Amortization'!G258 +'O7 Amortization'!AB46+'O7 Amortization'!AB116+'O7 Amortization'!AB187+'O7 Amortization'!AB258), "-", 'O7 Amortization'!G46+'O7 Amortization'!G116+'O7 Amortization'!G187+'O7 Amortization'!G258 +'O7 Amortization'!AB46+'O7 Amortization'!AB116+'O7 Amortization'!AB187+'O7 Amortization'!AB258)</f>
        <v>-468473.23168637895</v>
      </c>
      <c r="E45" s="666">
        <f>IF(ISERROR('O7 Amortization'!H46+'O7 Amortization'!H116+'O7 Amortization'!H187+'O7 Amortization'!H258 +'O7 Amortization'!AC46+'O7 Amortization'!AC116+'O7 Amortization'!AC187+'O7 Amortization'!AC258), "-", 'O7 Amortization'!H46+'O7 Amortization'!H116+'O7 Amortization'!H187+'O7 Amortization'!H258 +'O7 Amortization'!AC46+'O7 Amortization'!AC116+'O7 Amortization'!AC187+'O7 Amortization'!AC258)</f>
        <v>-158960.00964512627</v>
      </c>
      <c r="F45" s="666">
        <f>IF(ISERROR('O7 Amortization'!I46+'O7 Amortization'!I116+'O7 Amortization'!I187+'O7 Amortization'!I258 +'O7 Amortization'!AD46+'O7 Amortization'!AD116+'O7 Amortization'!AD187+'O7 Amortization'!AD258), "-", 'O7 Amortization'!I46+'O7 Amortization'!I116+'O7 Amortization'!I187+'O7 Amortization'!I258 +'O7 Amortization'!AD46+'O7 Amortization'!AD116+'O7 Amortization'!AD187+'O7 Amortization'!AD258)</f>
        <v>0</v>
      </c>
      <c r="G45" s="666">
        <f>IF(ISERROR('O7 Amortization'!J46+'O7 Amortization'!J116+'O7 Amortization'!J187+'O7 Amortization'!J258 +'O7 Amortization'!AE46+'O7 Amortization'!AE116+'O7 Amortization'!AE187+'O7 Amortization'!AE258), "-", 'O7 Amortization'!J46+'O7 Amortization'!J116+'O7 Amortization'!J187+'O7 Amortization'!J258 +'O7 Amortization'!AE46+'O7 Amortization'!AE116+'O7 Amortization'!AE187+'O7 Amortization'!AE258)</f>
        <v>0</v>
      </c>
      <c r="H45" s="666">
        <f>IF(ISERROR('O7 Amortization'!K46+'O7 Amortization'!K116+'O7 Amortization'!K187+'O7 Amortization'!K258 +'O7 Amortization'!AF46+'O7 Amortization'!AF116+'O7 Amortization'!AF187+'O7 Amortization'!AF258), "-", 'O7 Amortization'!K46+'O7 Amortization'!K116+'O7 Amortization'!K187+'O7 Amortization'!K258 +'O7 Amortization'!AF46+'O7 Amortization'!AF116+'O7 Amortization'!AF187+'O7 Amortization'!AF258)</f>
        <v>0</v>
      </c>
      <c r="I45" s="666">
        <f>IF(ISERROR('O7 Amortization'!L46+'O7 Amortization'!L116+'O7 Amortization'!L187+'O7 Amortization'!L258 +'O7 Amortization'!AG46+'O7 Amortization'!AG116+'O7 Amortization'!AG187+'O7 Amortization'!AG258), "-", 'O7 Amortization'!L46+'O7 Amortization'!L116+'O7 Amortization'!L187+'O7 Amortization'!L258 +'O7 Amortization'!AG46+'O7 Amortization'!AG116+'O7 Amortization'!AG187+'O7 Amortization'!AG258)</f>
        <v>0</v>
      </c>
      <c r="J45" s="666">
        <f>IF(ISERROR('O7 Amortization'!M46+'O7 Amortization'!M116+'O7 Amortization'!M187+'O7 Amortization'!M258 +'O7 Amortization'!AH46+'O7 Amortization'!AH116+'O7 Amortization'!AH187+'O7 Amortization'!AH258), "-", 'O7 Amortization'!M46+'O7 Amortization'!M116+'O7 Amortization'!M187+'O7 Amortization'!M258 +'O7 Amortization'!AH46+'O7 Amortization'!AH116+'O7 Amortization'!AH187+'O7 Amortization'!AH258)</f>
        <v>-13112.256184235388</v>
      </c>
      <c r="K45" s="666">
        <f>IF(ISERROR('O7 Amortization'!N46+'O7 Amortization'!N116+'O7 Amortization'!N187+'O7 Amortization'!N258 +'O7 Amortization'!AI46+'O7 Amortization'!AI116+'O7 Amortization'!AI187+'O7 Amortization'!AI258), "-", 'O7 Amortization'!N46+'O7 Amortization'!N116+'O7 Amortization'!N187+'O7 Amortization'!N258 +'O7 Amortization'!AI46+'O7 Amortization'!AI116+'O7 Amortization'!AI187+'O7 Amortization'!AI258)</f>
        <v>0</v>
      </c>
      <c r="L45" s="666">
        <f>IF(ISERROR('O7 Amortization'!O46+'O7 Amortization'!O116+'O7 Amortization'!O187+'O7 Amortization'!O258 +'O7 Amortization'!AJ46+'O7 Amortization'!AJ116+'O7 Amortization'!AJ187+'O7 Amortization'!AJ258), "-", 'O7 Amortization'!O46+'O7 Amortization'!O116+'O7 Amortization'!O187+'O7 Amortization'!O258 +'O7 Amortization'!AJ46+'O7 Amortization'!AJ116+'O7 Amortization'!AJ187+'O7 Amortization'!AJ258)</f>
        <v>-1215.8294842592582</v>
      </c>
      <c r="M45" s="666">
        <f>IF(ISERROR('O7 Amortization'!P46+'O7 Amortization'!P116+'O7 Amortization'!P187+'O7 Amortization'!P258 +'O7 Amortization'!AK46+'O7 Amortization'!AK116+'O7 Amortization'!AK187+'O7 Amortization'!AK258), "-", 'O7 Amortization'!P46+'O7 Amortization'!P116+'O7 Amortization'!P187+'O7 Amortization'!P258 +'O7 Amortization'!AK46+'O7 Amortization'!AK116+'O7 Amortization'!AK187+'O7 Amortization'!AK258)</f>
        <v>0</v>
      </c>
      <c r="N45" s="666">
        <f>IF(ISERROR('O7 Amortization'!Q46+'O7 Amortization'!Q116+'O7 Amortization'!Q187+'O7 Amortization'!Q258 +'O7 Amortization'!AL46+'O7 Amortization'!AL116+'O7 Amortization'!AL187+'O7 Amortization'!AL258), "-", 'O7 Amortization'!Q46+'O7 Amortization'!Q116+'O7 Amortization'!Q187+'O7 Amortization'!Q258 +'O7 Amortization'!AL46+'O7 Amortization'!AL116+'O7 Amortization'!AL187+'O7 Amortization'!AL258)</f>
        <v>0</v>
      </c>
      <c r="O45" s="666">
        <f>IF(ISERROR('O7 Amortization'!R46+'O7 Amortization'!R116+'O7 Amortization'!R187+'O7 Amortization'!R258 +'O7 Amortization'!AM46+'O7 Amortization'!AM116+'O7 Amortization'!AM187+'O7 Amortization'!AM258), "-", 'O7 Amortization'!R46+'O7 Amortization'!R116+'O7 Amortization'!R187+'O7 Amortization'!R258 +'O7 Amortization'!AM46+'O7 Amortization'!AM116+'O7 Amortization'!AM187+'O7 Amortization'!AM258)</f>
        <v>0</v>
      </c>
      <c r="P45" s="666">
        <f>IF(ISERROR('O7 Amortization'!S46+'O7 Amortization'!S116+'O7 Amortization'!S187+'O7 Amortization'!S258 +'O7 Amortization'!AN46+'O7 Amortization'!AN116+'O7 Amortization'!AN187+'O7 Amortization'!AN258), "-", 'O7 Amortization'!S46+'O7 Amortization'!S116+'O7 Amortization'!S187+'O7 Amortization'!S258 +'O7 Amortization'!AN46+'O7 Amortization'!AN116+'O7 Amortization'!AN187+'O7 Amortization'!AN258)</f>
        <v>0</v>
      </c>
      <c r="Q45" s="666">
        <f>IF(ISERROR('O7 Amortization'!T46+'O7 Amortization'!T116+'O7 Amortization'!T187+'O7 Amortization'!T258 +'O7 Amortization'!AO46+'O7 Amortization'!AO116+'O7 Amortization'!AO187+'O7 Amortization'!AO258), "-", 'O7 Amortization'!T46+'O7 Amortization'!T116+'O7 Amortization'!T187+'O7 Amortization'!T258 +'O7 Amortization'!AO46+'O7 Amortization'!AO116+'O7 Amortization'!AO187+'O7 Amortization'!AO258)</f>
        <v>0</v>
      </c>
      <c r="R45" s="666">
        <f>IF(ISERROR('O7 Amortization'!U46+'O7 Amortization'!U116+'O7 Amortization'!U187+'O7 Amortization'!U258 +'O7 Amortization'!AP46+'O7 Amortization'!AP116+'O7 Amortization'!AP187+'O7 Amortization'!AP258), "-", 'O7 Amortization'!U46+'O7 Amortization'!U116+'O7 Amortization'!U187+'O7 Amortization'!U258 +'O7 Amortization'!AP46+'O7 Amortization'!AP116+'O7 Amortization'!AP187+'O7 Amortization'!AP258)</f>
        <v>0</v>
      </c>
      <c r="S45" s="666">
        <f>IF(ISERROR('O7 Amortization'!V46+'O7 Amortization'!V116+'O7 Amortization'!V187+'O7 Amortization'!V258 +'O7 Amortization'!AQ46+'O7 Amortization'!AQ116+'O7 Amortization'!AQ187+'O7 Amortization'!AQ258), "-", 'O7 Amortization'!V46+'O7 Amortization'!V116+'O7 Amortization'!V187+'O7 Amortization'!V258 +'O7 Amortization'!AQ46+'O7 Amortization'!AQ116+'O7 Amortization'!AQ187+'O7 Amortization'!AQ258)</f>
        <v>0</v>
      </c>
      <c r="T45" s="666">
        <f>IF(ISERROR('O7 Amortization'!W46+'O7 Amortization'!W116+'O7 Amortization'!W187+'O7 Amortization'!W258 +'O7 Amortization'!AR46+'O7 Amortization'!AR116+'O7 Amortization'!AR187+'O7 Amortization'!AR258), "-", 'O7 Amortization'!W46+'O7 Amortization'!W116+'O7 Amortization'!W187+'O7 Amortization'!W258 +'O7 Amortization'!AR46+'O7 Amortization'!AR116+'O7 Amortization'!AR187+'O7 Amortization'!AR258)</f>
        <v>0</v>
      </c>
      <c r="U45" s="666">
        <f>IF(ISERROR('O7 Amortization'!X46+'O7 Amortization'!X116+'O7 Amortization'!X187+'O7 Amortization'!X258 +'O7 Amortization'!AS46+'O7 Amortization'!AS116+'O7 Amortization'!AS187+'O7 Amortization'!AS258), "-", 'O7 Amortization'!X46+'O7 Amortization'!X116+'O7 Amortization'!X187+'O7 Amortization'!X258 +'O7 Amortization'!AS46+'O7 Amortization'!AS116+'O7 Amortization'!AS187+'O7 Amortization'!AS258)</f>
        <v>0</v>
      </c>
      <c r="V45" s="666">
        <f>IF(ISERROR('O7 Amortization'!Y46+'O7 Amortization'!Y116+'O7 Amortization'!Y187+'O7 Amortization'!Y258 +'O7 Amortization'!AT46+'O7 Amortization'!AT116+'O7 Amortization'!AT187+'O7 Amortization'!AT258), "-", 'O7 Amortization'!Y46+'O7 Amortization'!Y116+'O7 Amortization'!Y187+'O7 Amortization'!Y258 +'O7 Amortization'!AT46+'O7 Amortization'!AT116+'O7 Amortization'!AT187+'O7 Amortization'!AT258)</f>
        <v>0</v>
      </c>
      <c r="W45" s="667">
        <f>IF(ISERROR('O7 Amortization'!Z46+'O7 Amortization'!Z116+'O7 Amortization'!Z187+'O7 Amortization'!Z258 +'O7 Amortization'!AU46+'O7 Amortization'!AU116+'O7 Amortization'!AU187+'O7 Amortization'!AU258), "-", 'O7 Amortization'!Z46+'O7 Amortization'!Z116+'O7 Amortization'!Z187+'O7 Amortization'!Z258 +'O7 Amortization'!AU46+'O7 Amortization'!AU116+'O7 Amortization'!AU187+'O7 Amortization'!AU258)</f>
        <v>0</v>
      </c>
      <c r="X45" s="616"/>
    </row>
    <row r="46" spans="1:24" s="533" customFormat="1" ht="12.75">
      <c r="A46" s="748"/>
      <c r="B46" s="759" t="s">
        <v>1492</v>
      </c>
      <c r="C46" s="764">
        <f t="shared" si="7"/>
        <v>0</v>
      </c>
      <c r="D46" s="666">
        <f>IF(ISERROR('O7 Amortization'!G50+'O7 Amortization'!G120+'O7 Amortization'!G191+'O7 Amortization'!G262 + 'O7 Amortization'!AB50+'O7 Amortization'!AB120+'O7 Amortization'!AB191+'O7 Amortization'!AB262), "-", 'O7 Amortization'!G50+'O7 Amortization'!G120+'O7 Amortization'!G191+'O7 Amortization'!G262 + 'O7 Amortization'!AB50+'O7 Amortization'!AB120+'O7 Amortization'!AB191+'O7 Amortization'!AB262)</f>
        <v>0</v>
      </c>
      <c r="E46" s="666">
        <f>IF(ISERROR('O7 Amortization'!H50+'O7 Amortization'!H120+'O7 Amortization'!H191+'O7 Amortization'!H262 + 'O7 Amortization'!AC50+'O7 Amortization'!AC120+'O7 Amortization'!AC191+'O7 Amortization'!AC262), "-", 'O7 Amortization'!H50+'O7 Amortization'!H120+'O7 Amortization'!H191+'O7 Amortization'!H262 + 'O7 Amortization'!AC50+'O7 Amortization'!AC120+'O7 Amortization'!AC191+'O7 Amortization'!AC262)</f>
        <v>0</v>
      </c>
      <c r="F46" s="666">
        <f>IF(ISERROR('O7 Amortization'!I50+'O7 Amortization'!I120+'O7 Amortization'!I191+'O7 Amortization'!I262 + 'O7 Amortization'!AD50+'O7 Amortization'!AD120+'O7 Amortization'!AD191+'O7 Amortization'!AD262), "-", 'O7 Amortization'!I50+'O7 Amortization'!I120+'O7 Amortization'!I191+'O7 Amortization'!I262 + 'O7 Amortization'!AD50+'O7 Amortization'!AD120+'O7 Amortization'!AD191+'O7 Amortization'!AD262)</f>
        <v>0</v>
      </c>
      <c r="G46" s="666">
        <f>IF(ISERROR('O7 Amortization'!J50+'O7 Amortization'!J120+'O7 Amortization'!J191+'O7 Amortization'!J262 + 'O7 Amortization'!AE50+'O7 Amortization'!AE120+'O7 Amortization'!AE191+'O7 Amortization'!AE262), "-", 'O7 Amortization'!J50+'O7 Amortization'!J120+'O7 Amortization'!J191+'O7 Amortization'!J262 + 'O7 Amortization'!AE50+'O7 Amortization'!AE120+'O7 Amortization'!AE191+'O7 Amortization'!AE262)</f>
        <v>0</v>
      </c>
      <c r="H46" s="666">
        <f>IF(ISERROR('O7 Amortization'!K50+'O7 Amortization'!K120+'O7 Amortization'!K191+'O7 Amortization'!K262 + 'O7 Amortization'!AF50+'O7 Amortization'!AF120+'O7 Amortization'!AF191+'O7 Amortization'!AF262), "-", 'O7 Amortization'!K50+'O7 Amortization'!K120+'O7 Amortization'!K191+'O7 Amortization'!K262 + 'O7 Amortization'!AF50+'O7 Amortization'!AF120+'O7 Amortization'!AF191+'O7 Amortization'!AF262)</f>
        <v>0</v>
      </c>
      <c r="I46" s="666">
        <f>IF(ISERROR('O7 Amortization'!L50+'O7 Amortization'!L120+'O7 Amortization'!L191+'O7 Amortization'!L262 + 'O7 Amortization'!AG50+'O7 Amortization'!AG120+'O7 Amortization'!AG191+'O7 Amortization'!AG262), "-", 'O7 Amortization'!L50+'O7 Amortization'!L120+'O7 Amortization'!L191+'O7 Amortization'!L262 + 'O7 Amortization'!AG50+'O7 Amortization'!AG120+'O7 Amortization'!AG191+'O7 Amortization'!AG262)</f>
        <v>0</v>
      </c>
      <c r="J46" s="666">
        <f>IF(ISERROR('O7 Amortization'!M50+'O7 Amortization'!M120+'O7 Amortization'!M191+'O7 Amortization'!M262 + 'O7 Amortization'!AH50+'O7 Amortization'!AH120+'O7 Amortization'!AH191+'O7 Amortization'!AH262), "-", 'O7 Amortization'!M50+'O7 Amortization'!M120+'O7 Amortization'!M191+'O7 Amortization'!M262 + 'O7 Amortization'!AH50+'O7 Amortization'!AH120+'O7 Amortization'!AH191+'O7 Amortization'!AH262)</f>
        <v>0</v>
      </c>
      <c r="K46" s="666">
        <f>IF(ISERROR('O7 Amortization'!N50+'O7 Amortization'!N120+'O7 Amortization'!N191+'O7 Amortization'!N262 + 'O7 Amortization'!AI50+'O7 Amortization'!AI120+'O7 Amortization'!AI191+'O7 Amortization'!AI262), "-", 'O7 Amortization'!N50+'O7 Amortization'!N120+'O7 Amortization'!N191+'O7 Amortization'!N262 + 'O7 Amortization'!AI50+'O7 Amortization'!AI120+'O7 Amortization'!AI191+'O7 Amortization'!AI262)</f>
        <v>0</v>
      </c>
      <c r="L46" s="666">
        <f>IF(ISERROR('O7 Amortization'!O50+'O7 Amortization'!O120+'O7 Amortization'!O191+'O7 Amortization'!O262 + 'O7 Amortization'!AJ50+'O7 Amortization'!AJ120+'O7 Amortization'!AJ191+'O7 Amortization'!AJ262), "-", 'O7 Amortization'!O50+'O7 Amortization'!O120+'O7 Amortization'!O191+'O7 Amortization'!O262 + 'O7 Amortization'!AJ50+'O7 Amortization'!AJ120+'O7 Amortization'!AJ191+'O7 Amortization'!AJ262)</f>
        <v>0</v>
      </c>
      <c r="M46" s="666">
        <f>IF(ISERROR('O7 Amortization'!P50+'O7 Amortization'!P120+'O7 Amortization'!P191+'O7 Amortization'!P262 + 'O7 Amortization'!AK50+'O7 Amortization'!AK120+'O7 Amortization'!AK191+'O7 Amortization'!AK262), "-", 'O7 Amortization'!P50+'O7 Amortization'!P120+'O7 Amortization'!P191+'O7 Amortization'!P262 + 'O7 Amortization'!AK50+'O7 Amortization'!AK120+'O7 Amortization'!AK191+'O7 Amortization'!AK262)</f>
        <v>0</v>
      </c>
      <c r="N46" s="666">
        <f>IF(ISERROR('O7 Amortization'!Q50+'O7 Amortization'!Q120+'O7 Amortization'!Q191+'O7 Amortization'!Q262 + 'O7 Amortization'!AL50+'O7 Amortization'!AL120+'O7 Amortization'!AL191+'O7 Amortization'!AL262), "-", 'O7 Amortization'!Q50+'O7 Amortization'!Q120+'O7 Amortization'!Q191+'O7 Amortization'!Q262 + 'O7 Amortization'!AL50+'O7 Amortization'!AL120+'O7 Amortization'!AL191+'O7 Amortization'!AL262)</f>
        <v>0</v>
      </c>
      <c r="O46" s="666">
        <f>IF(ISERROR('O7 Amortization'!R50+'O7 Amortization'!R120+'O7 Amortization'!R191+'O7 Amortization'!R262 + 'O7 Amortization'!AM50+'O7 Amortization'!AM120+'O7 Amortization'!AM191+'O7 Amortization'!AM262), "-", 'O7 Amortization'!R50+'O7 Amortization'!R120+'O7 Amortization'!R191+'O7 Amortization'!R262 + 'O7 Amortization'!AM50+'O7 Amortization'!AM120+'O7 Amortization'!AM191+'O7 Amortization'!AM262)</f>
        <v>0</v>
      </c>
      <c r="P46" s="666">
        <f>IF(ISERROR('O7 Amortization'!S50+'O7 Amortization'!S120+'O7 Amortization'!S191+'O7 Amortization'!S262 + 'O7 Amortization'!AN50+'O7 Amortization'!AN120+'O7 Amortization'!AN191+'O7 Amortization'!AN262), "-", 'O7 Amortization'!S50+'O7 Amortization'!S120+'O7 Amortization'!S191+'O7 Amortization'!S262 + 'O7 Amortization'!AN50+'O7 Amortization'!AN120+'O7 Amortization'!AN191+'O7 Amortization'!AN262)</f>
        <v>0</v>
      </c>
      <c r="Q46" s="666">
        <f>IF(ISERROR('O7 Amortization'!T50+'O7 Amortization'!T120+'O7 Amortization'!T191+'O7 Amortization'!T262 + 'O7 Amortization'!AO50+'O7 Amortization'!AO120+'O7 Amortization'!AO191+'O7 Amortization'!AO262), "-", 'O7 Amortization'!T50+'O7 Amortization'!T120+'O7 Amortization'!T191+'O7 Amortization'!T262 + 'O7 Amortization'!AO50+'O7 Amortization'!AO120+'O7 Amortization'!AO191+'O7 Amortization'!AO262)</f>
        <v>0</v>
      </c>
      <c r="R46" s="666">
        <f>IF(ISERROR('O7 Amortization'!U50+'O7 Amortization'!U120+'O7 Amortization'!U191+'O7 Amortization'!U262 + 'O7 Amortization'!AP50+'O7 Amortization'!AP120+'O7 Amortization'!AP191+'O7 Amortization'!AP262), "-", 'O7 Amortization'!U50+'O7 Amortization'!U120+'O7 Amortization'!U191+'O7 Amortization'!U262 + 'O7 Amortization'!AP50+'O7 Amortization'!AP120+'O7 Amortization'!AP191+'O7 Amortization'!AP262)</f>
        <v>0</v>
      </c>
      <c r="S46" s="666">
        <f>IF(ISERROR('O7 Amortization'!V50+'O7 Amortization'!V120+'O7 Amortization'!V191+'O7 Amortization'!V262 + 'O7 Amortization'!AQ50+'O7 Amortization'!AQ120+'O7 Amortization'!AQ191+'O7 Amortization'!AQ262), "-", 'O7 Amortization'!V50+'O7 Amortization'!V120+'O7 Amortization'!V191+'O7 Amortization'!V262 + 'O7 Amortization'!AQ50+'O7 Amortization'!AQ120+'O7 Amortization'!AQ191+'O7 Amortization'!AQ262)</f>
        <v>0</v>
      </c>
      <c r="T46" s="666">
        <f>IF(ISERROR('O7 Amortization'!W50+'O7 Amortization'!W120+'O7 Amortization'!W191+'O7 Amortization'!W262 + 'O7 Amortization'!AR50+'O7 Amortization'!AR120+'O7 Amortization'!AR191+'O7 Amortization'!AR262), "-", 'O7 Amortization'!W50+'O7 Amortization'!W120+'O7 Amortization'!W191+'O7 Amortization'!W262 + 'O7 Amortization'!AR50+'O7 Amortization'!AR120+'O7 Amortization'!AR191+'O7 Amortization'!AR262)</f>
        <v>0</v>
      </c>
      <c r="U46" s="666">
        <f>IF(ISERROR('O7 Amortization'!X50+'O7 Amortization'!X120+'O7 Amortization'!X191+'O7 Amortization'!X262 + 'O7 Amortization'!AS50+'O7 Amortization'!AS120+'O7 Amortization'!AS191+'O7 Amortization'!AS262), "-", 'O7 Amortization'!X50+'O7 Amortization'!X120+'O7 Amortization'!X191+'O7 Amortization'!X262 + 'O7 Amortization'!AS50+'O7 Amortization'!AS120+'O7 Amortization'!AS191+'O7 Amortization'!AS262)</f>
        <v>0</v>
      </c>
      <c r="V46" s="666">
        <f>IF(ISERROR('O7 Amortization'!Y50+'O7 Amortization'!Y120+'O7 Amortization'!Y191+'O7 Amortization'!Y262 + 'O7 Amortization'!AT50+'O7 Amortization'!AT120+'O7 Amortization'!AT191+'O7 Amortization'!AT262), "-", 'O7 Amortization'!Y50+'O7 Amortization'!Y120+'O7 Amortization'!Y191+'O7 Amortization'!Y262 + 'O7 Amortization'!AT50+'O7 Amortization'!AT120+'O7 Amortization'!AT191+'O7 Amortization'!AT262)</f>
        <v>0</v>
      </c>
      <c r="W46" s="667">
        <f>IF(ISERROR('O7 Amortization'!Z50+'O7 Amortization'!Z120+'O7 Amortization'!Z191+'O7 Amortization'!Z262 + 'O7 Amortization'!AU50+'O7 Amortization'!AU120+'O7 Amortization'!AU191+'O7 Amortization'!AU262), "-", 'O7 Amortization'!Z50+'O7 Amortization'!Z120+'O7 Amortization'!Z191+'O7 Amortization'!Z262 + 'O7 Amortization'!AU50+'O7 Amortization'!AU120+'O7 Amortization'!AU191+'O7 Amortization'!AU262)</f>
        <v>0</v>
      </c>
      <c r="X46" s="616"/>
    </row>
    <row r="47" spans="1:24" s="533" customFormat="1" ht="12.75">
      <c r="A47" s="748"/>
      <c r="B47" s="759" t="s">
        <v>741</v>
      </c>
      <c r="C47" s="764">
        <f t="shared" si="7"/>
        <v>-21354.991999999984</v>
      </c>
      <c r="D47" s="666">
        <f>IF(ISERROR('O7 Amortization'!G54+'O7 Amortization'!G124+'O7 Amortization'!G195+'O7 Amortization'!G266 + 'O7 Amortization'!AB54+'O7 Amortization'!AB124+'O7 Amortization'!AB195+'O7 Amortization'!AB266), "-", 'O7 Amortization'!G54+'O7 Amortization'!G124+'O7 Amortization'!G195+'O7 Amortization'!G266 + 'O7 Amortization'!AB54+'O7 Amortization'!AB124+'O7 Amortization'!AB195+'O7 Amortization'!AB266)</f>
        <v>-15588.726983040477</v>
      </c>
      <c r="E47" s="666">
        <f>IF(ISERROR('O7 Amortization'!H54+'O7 Amortization'!H124+'O7 Amortization'!H195+'O7 Amortization'!H266 + 'O7 Amortization'!AC54+'O7 Amortization'!AC124+'O7 Amortization'!AC195+'O7 Amortization'!AC266), "-", 'O7 Amortization'!H54+'O7 Amortization'!H124+'O7 Amortization'!H195+'O7 Amortization'!H266 + 'O7 Amortization'!AC54+'O7 Amortization'!AC124+'O7 Amortization'!AC195+'O7 Amortization'!AC266)</f>
        <v>-5289.4893965643896</v>
      </c>
      <c r="F47" s="666">
        <f>IF(ISERROR('O7 Amortization'!I54+'O7 Amortization'!I124+'O7 Amortization'!I195+'O7 Amortization'!I266 + 'O7 Amortization'!AD54+'O7 Amortization'!AD124+'O7 Amortization'!AD195+'O7 Amortization'!AD266), "-", 'O7 Amortization'!I54+'O7 Amortization'!I124+'O7 Amortization'!I195+'O7 Amortization'!I266 + 'O7 Amortization'!AD54+'O7 Amortization'!AD124+'O7 Amortization'!AD195+'O7 Amortization'!AD266)</f>
        <v>0</v>
      </c>
      <c r="G47" s="666">
        <f>IF(ISERROR('O7 Amortization'!J54+'O7 Amortization'!J124+'O7 Amortization'!J195+'O7 Amortization'!J266 + 'O7 Amortization'!AE54+'O7 Amortization'!AE124+'O7 Amortization'!AE195+'O7 Amortization'!AE266), "-", 'O7 Amortization'!J54+'O7 Amortization'!J124+'O7 Amortization'!J195+'O7 Amortization'!J266 + 'O7 Amortization'!AE54+'O7 Amortization'!AE124+'O7 Amortization'!AE195+'O7 Amortization'!AE266)</f>
        <v>0</v>
      </c>
      <c r="H47" s="666">
        <f>IF(ISERROR('O7 Amortization'!K54+'O7 Amortization'!K124+'O7 Amortization'!K195+'O7 Amortization'!K266 + 'O7 Amortization'!AF54+'O7 Amortization'!AF124+'O7 Amortization'!AF195+'O7 Amortization'!AF266), "-", 'O7 Amortization'!K54+'O7 Amortization'!K124+'O7 Amortization'!K195+'O7 Amortization'!K266 + 'O7 Amortization'!AF54+'O7 Amortization'!AF124+'O7 Amortization'!AF195+'O7 Amortization'!AF266)</f>
        <v>0</v>
      </c>
      <c r="I47" s="666">
        <f>IF(ISERROR('O7 Amortization'!L54+'O7 Amortization'!L124+'O7 Amortization'!L195+'O7 Amortization'!L266 + 'O7 Amortization'!AG54+'O7 Amortization'!AG124+'O7 Amortization'!AG195+'O7 Amortization'!AG266), "-", 'O7 Amortization'!L54+'O7 Amortization'!L124+'O7 Amortization'!L195+'O7 Amortization'!L266 + 'O7 Amortization'!AG54+'O7 Amortization'!AG124+'O7 Amortization'!AG195+'O7 Amortization'!AG266)</f>
        <v>0</v>
      </c>
      <c r="J47" s="666">
        <f>IF(ISERROR('O7 Amortization'!M54+'O7 Amortization'!M124+'O7 Amortization'!M195+'O7 Amortization'!M266 + 'O7 Amortization'!AH54+'O7 Amortization'!AH124+'O7 Amortization'!AH195+'O7 Amortization'!AH266), "-", 'O7 Amortization'!M54+'O7 Amortization'!M124+'O7 Amortization'!M195+'O7 Amortization'!M266 + 'O7 Amortization'!AH54+'O7 Amortization'!AH124+'O7 Amortization'!AH195+'O7 Amortization'!AH266)</f>
        <v>-436.31816710622246</v>
      </c>
      <c r="K47" s="666">
        <f>IF(ISERROR('O7 Amortization'!N54+'O7 Amortization'!N124+'O7 Amortization'!N195+'O7 Amortization'!N266 + 'O7 Amortization'!AI54+'O7 Amortization'!AI124+'O7 Amortization'!AI195+'O7 Amortization'!AI266), "-", 'O7 Amortization'!N54+'O7 Amortization'!N124+'O7 Amortization'!N195+'O7 Amortization'!N266 + 'O7 Amortization'!AI54+'O7 Amortization'!AI124+'O7 Amortization'!AI195+'O7 Amortization'!AI266)</f>
        <v>0</v>
      </c>
      <c r="L47" s="666">
        <f>IF(ISERROR('O7 Amortization'!O54+'O7 Amortization'!O124+'O7 Amortization'!O195+'O7 Amortization'!O266 + 'O7 Amortization'!AJ54+'O7 Amortization'!AJ124+'O7 Amortization'!AJ195+'O7 Amortization'!AJ266), "-", 'O7 Amortization'!O54+'O7 Amortization'!O124+'O7 Amortization'!O195+'O7 Amortization'!O266 + 'O7 Amortization'!AJ54+'O7 Amortization'!AJ124+'O7 Amortization'!AJ195+'O7 Amortization'!AJ266)</f>
        <v>-40.45745328889312</v>
      </c>
      <c r="M47" s="666">
        <f>IF(ISERROR('O7 Amortization'!P54+'O7 Amortization'!P124+'O7 Amortization'!P195+'O7 Amortization'!P266 + 'O7 Amortization'!AK54+'O7 Amortization'!AK124+'O7 Amortization'!AK195+'O7 Amortization'!AK266), "-", 'O7 Amortization'!P54+'O7 Amortization'!P124+'O7 Amortization'!P195+'O7 Amortization'!P266 + 'O7 Amortization'!AK54+'O7 Amortization'!AK124+'O7 Amortization'!AK195+'O7 Amortization'!AK266)</f>
        <v>0</v>
      </c>
      <c r="N47" s="666">
        <f>IF(ISERROR('O7 Amortization'!Q54+'O7 Amortization'!Q124+'O7 Amortization'!Q195+'O7 Amortization'!Q266 + 'O7 Amortization'!AL54+'O7 Amortization'!AL124+'O7 Amortization'!AL195+'O7 Amortization'!AL266), "-", 'O7 Amortization'!Q54+'O7 Amortization'!Q124+'O7 Amortization'!Q195+'O7 Amortization'!Q266 + 'O7 Amortization'!AL54+'O7 Amortization'!AL124+'O7 Amortization'!AL195+'O7 Amortization'!AL266)</f>
        <v>0</v>
      </c>
      <c r="O47" s="666">
        <f>IF(ISERROR('O7 Amortization'!R54+'O7 Amortization'!R124+'O7 Amortization'!R195+'O7 Amortization'!R266 + 'O7 Amortization'!AM54+'O7 Amortization'!AM124+'O7 Amortization'!AM195+'O7 Amortization'!AM266), "-", 'O7 Amortization'!R54+'O7 Amortization'!R124+'O7 Amortization'!R195+'O7 Amortization'!R266 + 'O7 Amortization'!AM54+'O7 Amortization'!AM124+'O7 Amortization'!AM195+'O7 Amortization'!AM266)</f>
        <v>0</v>
      </c>
      <c r="P47" s="666">
        <f>IF(ISERROR('O7 Amortization'!S54+'O7 Amortization'!S124+'O7 Amortization'!S195+'O7 Amortization'!S266 + 'O7 Amortization'!AN54+'O7 Amortization'!AN124+'O7 Amortization'!AN195+'O7 Amortization'!AN266), "-", 'O7 Amortization'!S54+'O7 Amortization'!S124+'O7 Amortization'!S195+'O7 Amortization'!S266 + 'O7 Amortization'!AN54+'O7 Amortization'!AN124+'O7 Amortization'!AN195+'O7 Amortization'!AN266)</f>
        <v>0</v>
      </c>
      <c r="Q47" s="666">
        <f>IF(ISERROR('O7 Amortization'!T54+'O7 Amortization'!T124+'O7 Amortization'!T195+'O7 Amortization'!T266 + 'O7 Amortization'!AO54+'O7 Amortization'!AO124+'O7 Amortization'!AO195+'O7 Amortization'!AO266), "-", 'O7 Amortization'!T54+'O7 Amortization'!T124+'O7 Amortization'!T195+'O7 Amortization'!T266 + 'O7 Amortization'!AO54+'O7 Amortization'!AO124+'O7 Amortization'!AO195+'O7 Amortization'!AO266)</f>
        <v>0</v>
      </c>
      <c r="R47" s="666">
        <f>IF(ISERROR('O7 Amortization'!U54+'O7 Amortization'!U124+'O7 Amortization'!U195+'O7 Amortization'!U266 + 'O7 Amortization'!AP54+'O7 Amortization'!AP124+'O7 Amortization'!AP195+'O7 Amortization'!AP266), "-", 'O7 Amortization'!U54+'O7 Amortization'!U124+'O7 Amortization'!U195+'O7 Amortization'!U266 + 'O7 Amortization'!AP54+'O7 Amortization'!AP124+'O7 Amortization'!AP195+'O7 Amortization'!AP266)</f>
        <v>0</v>
      </c>
      <c r="S47" s="666">
        <f>IF(ISERROR('O7 Amortization'!V54+'O7 Amortization'!V124+'O7 Amortization'!V195+'O7 Amortization'!V266 + 'O7 Amortization'!AQ54+'O7 Amortization'!AQ124+'O7 Amortization'!AQ195+'O7 Amortization'!AQ266), "-", 'O7 Amortization'!V54+'O7 Amortization'!V124+'O7 Amortization'!V195+'O7 Amortization'!V266 + 'O7 Amortization'!AQ54+'O7 Amortization'!AQ124+'O7 Amortization'!AQ195+'O7 Amortization'!AQ266)</f>
        <v>0</v>
      </c>
      <c r="T47" s="666">
        <f>IF(ISERROR('O7 Amortization'!W54+'O7 Amortization'!W124+'O7 Amortization'!W195+'O7 Amortization'!W266 + 'O7 Amortization'!AR54+'O7 Amortization'!AR124+'O7 Amortization'!AR195+'O7 Amortization'!AR266), "-", 'O7 Amortization'!W54+'O7 Amortization'!W124+'O7 Amortization'!W195+'O7 Amortization'!W266 + 'O7 Amortization'!AR54+'O7 Amortization'!AR124+'O7 Amortization'!AR195+'O7 Amortization'!AR266)</f>
        <v>0</v>
      </c>
      <c r="U47" s="666">
        <f>IF(ISERROR('O7 Amortization'!X54+'O7 Amortization'!X124+'O7 Amortization'!X195+'O7 Amortization'!X266 + 'O7 Amortization'!AS54+'O7 Amortization'!AS124+'O7 Amortization'!AS195+'O7 Amortization'!AS266), "-", 'O7 Amortization'!X54+'O7 Amortization'!X124+'O7 Amortization'!X195+'O7 Amortization'!X266 + 'O7 Amortization'!AS54+'O7 Amortization'!AS124+'O7 Amortization'!AS195+'O7 Amortization'!AS266)</f>
        <v>0</v>
      </c>
      <c r="V47" s="666">
        <f>IF(ISERROR('O7 Amortization'!Y54+'O7 Amortization'!Y124+'O7 Amortization'!Y195+'O7 Amortization'!Y266 + 'O7 Amortization'!AT54+'O7 Amortization'!AT124+'O7 Amortization'!AT195+'O7 Amortization'!AT266), "-", 'O7 Amortization'!Y54+'O7 Amortization'!Y124+'O7 Amortization'!Y195+'O7 Amortization'!Y266 + 'O7 Amortization'!AT54+'O7 Amortization'!AT124+'O7 Amortization'!AT195+'O7 Amortization'!AT266)</f>
        <v>0</v>
      </c>
      <c r="W47" s="667">
        <f>IF(ISERROR('O7 Amortization'!Z54+'O7 Amortization'!Z124+'O7 Amortization'!Z195+'O7 Amortization'!Z266 + 'O7 Amortization'!AU54+'O7 Amortization'!AU124+'O7 Amortization'!AU195+'O7 Amortization'!AU266), "-", 'O7 Amortization'!Z54+'O7 Amortization'!Z124+'O7 Amortization'!Z195+'O7 Amortization'!Z266 + 'O7 Amortization'!AU54+'O7 Amortization'!AU124+'O7 Amortization'!AU195+'O7 Amortization'!AU266)</f>
        <v>0</v>
      </c>
      <c r="X47" s="616"/>
    </row>
    <row r="48" spans="1:24" s="869" customFormat="1" ht="25.5" customHeight="1">
      <c r="A48" s="870"/>
      <c r="B48" s="905" t="s">
        <v>1469</v>
      </c>
      <c r="C48" s="906">
        <f t="shared" si="7"/>
        <v>-976595.37699999975</v>
      </c>
      <c r="D48" s="907">
        <f t="shared" ref="D48:W48" si="9">SUM(D44:D47)</f>
        <v>-712895.54709046462</v>
      </c>
      <c r="E48" s="907">
        <f t="shared" si="9"/>
        <v>-241896.17544110093</v>
      </c>
      <c r="F48" s="907">
        <f t="shared" si="9"/>
        <v>0</v>
      </c>
      <c r="G48" s="907">
        <f t="shared" si="9"/>
        <v>0</v>
      </c>
      <c r="H48" s="907">
        <f t="shared" si="9"/>
        <v>0</v>
      </c>
      <c r="I48" s="907">
        <f t="shared" si="9"/>
        <v>0</v>
      </c>
      <c r="J48" s="907">
        <f t="shared" si="9"/>
        <v>-19953.47527627501</v>
      </c>
      <c r="K48" s="907">
        <f t="shared" si="9"/>
        <v>0</v>
      </c>
      <c r="L48" s="907">
        <f t="shared" si="9"/>
        <v>-1850.1791921592148</v>
      </c>
      <c r="M48" s="907">
        <f t="shared" si="9"/>
        <v>0</v>
      </c>
      <c r="N48" s="907">
        <f t="shared" si="9"/>
        <v>0</v>
      </c>
      <c r="O48" s="907">
        <f t="shared" si="9"/>
        <v>0</v>
      </c>
      <c r="P48" s="907">
        <f t="shared" si="9"/>
        <v>0</v>
      </c>
      <c r="Q48" s="907">
        <f t="shared" si="9"/>
        <v>0</v>
      </c>
      <c r="R48" s="907">
        <f t="shared" si="9"/>
        <v>0</v>
      </c>
      <c r="S48" s="907">
        <f t="shared" si="9"/>
        <v>0</v>
      </c>
      <c r="T48" s="907">
        <f t="shared" si="9"/>
        <v>0</v>
      </c>
      <c r="U48" s="907">
        <f t="shared" si="9"/>
        <v>0</v>
      </c>
      <c r="V48" s="907">
        <f t="shared" si="9"/>
        <v>0</v>
      </c>
      <c r="W48" s="908">
        <f t="shared" si="9"/>
        <v>0</v>
      </c>
      <c r="X48" s="868"/>
    </row>
    <row r="49" spans="2:24" s="533" customFormat="1" ht="12.75">
      <c r="B49" s="766" t="s">
        <v>1515</v>
      </c>
      <c r="C49" s="764">
        <f t="shared" si="7"/>
        <v>701503.77299999993</v>
      </c>
      <c r="D49" s="763">
        <f>D42+D48</f>
        <v>512084.05017757963</v>
      </c>
      <c r="E49" s="763">
        <f t="shared" ref="E49:W49" si="10">E42+E48</f>
        <v>173757.81592113987</v>
      </c>
      <c r="F49" s="763">
        <f t="shared" si="10"/>
        <v>0</v>
      </c>
      <c r="G49" s="763">
        <f t="shared" si="10"/>
        <v>0</v>
      </c>
      <c r="H49" s="763">
        <f t="shared" si="10"/>
        <v>0</v>
      </c>
      <c r="I49" s="763">
        <f t="shared" si="10"/>
        <v>0</v>
      </c>
      <c r="J49" s="763">
        <f t="shared" si="10"/>
        <v>14332.894175444304</v>
      </c>
      <c r="K49" s="763">
        <f t="shared" si="10"/>
        <v>0</v>
      </c>
      <c r="L49" s="763">
        <f t="shared" si="10"/>
        <v>1329.0127258361795</v>
      </c>
      <c r="M49" s="763">
        <f t="shared" si="10"/>
        <v>0</v>
      </c>
      <c r="N49" s="763">
        <f t="shared" si="10"/>
        <v>0</v>
      </c>
      <c r="O49" s="763">
        <f t="shared" si="10"/>
        <v>0</v>
      </c>
      <c r="P49" s="763">
        <f t="shared" si="10"/>
        <v>0</v>
      </c>
      <c r="Q49" s="763">
        <f t="shared" si="10"/>
        <v>0</v>
      </c>
      <c r="R49" s="763">
        <f t="shared" si="10"/>
        <v>0</v>
      </c>
      <c r="S49" s="763">
        <f t="shared" si="10"/>
        <v>0</v>
      </c>
      <c r="T49" s="763">
        <f t="shared" si="10"/>
        <v>0</v>
      </c>
      <c r="U49" s="763">
        <f t="shared" si="10"/>
        <v>0</v>
      </c>
      <c r="V49" s="763">
        <f t="shared" si="10"/>
        <v>0</v>
      </c>
      <c r="W49" s="651">
        <f t="shared" si="10"/>
        <v>0</v>
      </c>
      <c r="X49" s="616"/>
    </row>
    <row r="50" spans="2:24" s="533" customFormat="1" ht="12.75">
      <c r="B50" s="766" t="s">
        <v>1516</v>
      </c>
      <c r="C50" s="764">
        <f t="shared" si="7"/>
        <v>71372.530318425415</v>
      </c>
      <c r="D50" s="763">
        <f t="shared" ref="D50:W50" si="11">IF(ISERROR(D49/D31*D27),0,D49/D31*D27)</f>
        <v>52100.552846037775</v>
      </c>
      <c r="E50" s="763">
        <f t="shared" si="11"/>
        <v>17678.500761099876</v>
      </c>
      <c r="F50" s="763">
        <f t="shared" si="11"/>
        <v>0</v>
      </c>
      <c r="G50" s="763">
        <f t="shared" si="11"/>
        <v>0</v>
      </c>
      <c r="H50" s="763">
        <f t="shared" si="11"/>
        <v>0</v>
      </c>
      <c r="I50" s="763">
        <f t="shared" si="11"/>
        <v>0</v>
      </c>
      <c r="J50" s="763">
        <f t="shared" si="11"/>
        <v>1458.2600457199285</v>
      </c>
      <c r="K50" s="763">
        <f t="shared" si="11"/>
        <v>0</v>
      </c>
      <c r="L50" s="763">
        <f t="shared" si="11"/>
        <v>135.21666556783563</v>
      </c>
      <c r="M50" s="763">
        <f t="shared" si="11"/>
        <v>0</v>
      </c>
      <c r="N50" s="763">
        <f t="shared" si="11"/>
        <v>0</v>
      </c>
      <c r="O50" s="763">
        <f t="shared" si="11"/>
        <v>0</v>
      </c>
      <c r="P50" s="763">
        <f t="shared" si="11"/>
        <v>0</v>
      </c>
      <c r="Q50" s="763">
        <f t="shared" si="11"/>
        <v>0</v>
      </c>
      <c r="R50" s="763">
        <f t="shared" si="11"/>
        <v>0</v>
      </c>
      <c r="S50" s="763">
        <f t="shared" si="11"/>
        <v>0</v>
      </c>
      <c r="T50" s="763">
        <f t="shared" si="11"/>
        <v>0</v>
      </c>
      <c r="U50" s="763">
        <f t="shared" si="11"/>
        <v>0</v>
      </c>
      <c r="V50" s="763">
        <f t="shared" si="11"/>
        <v>0</v>
      </c>
      <c r="W50" s="651">
        <f t="shared" si="11"/>
        <v>0</v>
      </c>
      <c r="X50" s="616"/>
    </row>
    <row r="51" spans="2:24" s="533" customFormat="1" ht="12.75">
      <c r="B51" s="766" t="s">
        <v>1211</v>
      </c>
      <c r="C51" s="764">
        <f t="shared" si="7"/>
        <v>772876.30331842531</v>
      </c>
      <c r="D51" s="763">
        <f t="shared" ref="D51:W51" si="12">SUM(D49:D50)</f>
        <v>564184.60302361741</v>
      </c>
      <c r="E51" s="763">
        <f t="shared" si="12"/>
        <v>191436.31668223976</v>
      </c>
      <c r="F51" s="763">
        <f t="shared" si="12"/>
        <v>0</v>
      </c>
      <c r="G51" s="763">
        <f t="shared" si="12"/>
        <v>0</v>
      </c>
      <c r="H51" s="763">
        <f t="shared" si="12"/>
        <v>0</v>
      </c>
      <c r="I51" s="763">
        <f t="shared" si="12"/>
        <v>0</v>
      </c>
      <c r="J51" s="763">
        <f t="shared" si="12"/>
        <v>15791.154221164232</v>
      </c>
      <c r="K51" s="763">
        <f t="shared" si="12"/>
        <v>0</v>
      </c>
      <c r="L51" s="763">
        <f t="shared" si="12"/>
        <v>1464.2293914040151</v>
      </c>
      <c r="M51" s="763">
        <f t="shared" si="12"/>
        <v>0</v>
      </c>
      <c r="N51" s="763">
        <f t="shared" si="12"/>
        <v>0</v>
      </c>
      <c r="O51" s="763">
        <f t="shared" si="12"/>
        <v>0</v>
      </c>
      <c r="P51" s="763">
        <f t="shared" si="12"/>
        <v>0</v>
      </c>
      <c r="Q51" s="763">
        <f t="shared" si="12"/>
        <v>0</v>
      </c>
      <c r="R51" s="763">
        <f t="shared" si="12"/>
        <v>0</v>
      </c>
      <c r="S51" s="763">
        <f t="shared" si="12"/>
        <v>0</v>
      </c>
      <c r="T51" s="763">
        <f t="shared" si="12"/>
        <v>0</v>
      </c>
      <c r="U51" s="763">
        <f t="shared" si="12"/>
        <v>0</v>
      </c>
      <c r="V51" s="763">
        <f t="shared" si="12"/>
        <v>0</v>
      </c>
      <c r="W51" s="651">
        <f t="shared" si="12"/>
        <v>0</v>
      </c>
      <c r="X51" s="616"/>
    </row>
    <row r="52" spans="2:24" s="533" customFormat="1" ht="12.75">
      <c r="B52" s="766"/>
      <c r="C52" s="764"/>
      <c r="D52" s="763"/>
      <c r="E52" s="763"/>
      <c r="F52" s="763"/>
      <c r="G52" s="763"/>
      <c r="H52" s="763"/>
      <c r="I52" s="763"/>
      <c r="J52" s="763"/>
      <c r="K52" s="763"/>
      <c r="L52" s="763"/>
      <c r="M52" s="763"/>
      <c r="N52" s="763"/>
      <c r="O52" s="763"/>
      <c r="P52" s="763"/>
      <c r="Q52" s="763"/>
      <c r="R52" s="763"/>
      <c r="S52" s="763"/>
      <c r="T52" s="763"/>
      <c r="U52" s="763"/>
      <c r="V52" s="763"/>
      <c r="W52" s="651"/>
      <c r="X52" s="616"/>
    </row>
    <row r="53" spans="2:24" ht="12.75">
      <c r="B53" s="759" t="s">
        <v>734</v>
      </c>
      <c r="C53" s="764">
        <f>SUM(D53:W53)</f>
        <v>0</v>
      </c>
      <c r="D53" s="763">
        <f>'O4 Summary by Class &amp; Accounts'!E42</f>
        <v>0</v>
      </c>
      <c r="E53" s="763">
        <f>'O4 Summary by Class &amp; Accounts'!F42</f>
        <v>0</v>
      </c>
      <c r="F53" s="763">
        <f>'O4 Summary by Class &amp; Accounts'!G42</f>
        <v>0</v>
      </c>
      <c r="G53" s="763">
        <f>'O4 Summary by Class &amp; Accounts'!H42</f>
        <v>0</v>
      </c>
      <c r="H53" s="763">
        <f>'O4 Summary by Class &amp; Accounts'!I42</f>
        <v>0</v>
      </c>
      <c r="I53" s="763">
        <f>'O4 Summary by Class &amp; Accounts'!J42</f>
        <v>0</v>
      </c>
      <c r="J53" s="763">
        <f>'O4 Summary by Class &amp; Accounts'!K42</f>
        <v>0</v>
      </c>
      <c r="K53" s="763">
        <f>'O4 Summary by Class &amp; Accounts'!L42</f>
        <v>0</v>
      </c>
      <c r="L53" s="763">
        <f>'O4 Summary by Class &amp; Accounts'!M42</f>
        <v>0</v>
      </c>
      <c r="M53" s="763">
        <f>'O4 Summary by Class &amp; Accounts'!N42</f>
        <v>0</v>
      </c>
      <c r="N53" s="763">
        <f>'O4 Summary by Class &amp; Accounts'!O42</f>
        <v>0</v>
      </c>
      <c r="O53" s="763">
        <f>'O4 Summary by Class &amp; Accounts'!P42</f>
        <v>0</v>
      </c>
      <c r="P53" s="763">
        <f>'O4 Summary by Class &amp; Accounts'!Q42</f>
        <v>0</v>
      </c>
      <c r="Q53" s="763">
        <f>'O4 Summary by Class &amp; Accounts'!R42</f>
        <v>0</v>
      </c>
      <c r="R53" s="763">
        <f>'O4 Summary by Class &amp; Accounts'!S42</f>
        <v>0</v>
      </c>
      <c r="S53" s="763">
        <f>'O4 Summary by Class &amp; Accounts'!T42</f>
        <v>0</v>
      </c>
      <c r="T53" s="763">
        <f>'O4 Summary by Class &amp; Accounts'!U42</f>
        <v>0</v>
      </c>
      <c r="U53" s="763">
        <f>'O4 Summary by Class &amp; Accounts'!V42</f>
        <v>0</v>
      </c>
      <c r="V53" s="763">
        <f>'O4 Summary by Class &amp; Accounts'!W42</f>
        <v>0</v>
      </c>
      <c r="W53" s="651">
        <f>'O4 Summary by Class &amp; Accounts'!X42</f>
        <v>0</v>
      </c>
      <c r="X53" s="7"/>
    </row>
    <row r="54" spans="2:24" ht="12.75">
      <c r="B54" s="759" t="s">
        <v>735</v>
      </c>
      <c r="C54" s="764">
        <f>SUM(D54:W54)</f>
        <v>0</v>
      </c>
      <c r="D54" s="763">
        <f>'O4 Summary by Class &amp; Accounts'!E46</f>
        <v>0</v>
      </c>
      <c r="E54" s="763">
        <f>'O4 Summary by Class &amp; Accounts'!F46</f>
        <v>0</v>
      </c>
      <c r="F54" s="763">
        <f>'O4 Summary by Class &amp; Accounts'!G46</f>
        <v>0</v>
      </c>
      <c r="G54" s="763">
        <f>'O4 Summary by Class &amp; Accounts'!H46</f>
        <v>0</v>
      </c>
      <c r="H54" s="763">
        <f>'O4 Summary by Class &amp; Accounts'!I46</f>
        <v>0</v>
      </c>
      <c r="I54" s="763">
        <f>'O4 Summary by Class &amp; Accounts'!J46</f>
        <v>0</v>
      </c>
      <c r="J54" s="763">
        <f>'O4 Summary by Class &amp; Accounts'!K46</f>
        <v>0</v>
      </c>
      <c r="K54" s="763">
        <f>'O4 Summary by Class &amp; Accounts'!L46</f>
        <v>0</v>
      </c>
      <c r="L54" s="763">
        <f>'O4 Summary by Class &amp; Accounts'!M46</f>
        <v>0</v>
      </c>
      <c r="M54" s="763">
        <f>'O4 Summary by Class &amp; Accounts'!N46</f>
        <v>0</v>
      </c>
      <c r="N54" s="763">
        <f>'O4 Summary by Class &amp; Accounts'!O46</f>
        <v>0</v>
      </c>
      <c r="O54" s="763">
        <f>'O4 Summary by Class &amp; Accounts'!P46</f>
        <v>0</v>
      </c>
      <c r="P54" s="763">
        <f>'O4 Summary by Class &amp; Accounts'!Q46</f>
        <v>0</v>
      </c>
      <c r="Q54" s="763">
        <f>'O4 Summary by Class &amp; Accounts'!R46</f>
        <v>0</v>
      </c>
      <c r="R54" s="763">
        <f>'O4 Summary by Class &amp; Accounts'!S46</f>
        <v>0</v>
      </c>
      <c r="S54" s="763">
        <f>'O4 Summary by Class &amp; Accounts'!T46</f>
        <v>0</v>
      </c>
      <c r="T54" s="763">
        <f>'O4 Summary by Class &amp; Accounts'!U46</f>
        <v>0</v>
      </c>
      <c r="U54" s="763">
        <f>'O4 Summary by Class &amp; Accounts'!V46</f>
        <v>0</v>
      </c>
      <c r="V54" s="763">
        <f>'O4 Summary by Class &amp; Accounts'!W46</f>
        <v>0</v>
      </c>
      <c r="W54" s="651">
        <f>'O4 Summary by Class &amp; Accounts'!X46</f>
        <v>0</v>
      </c>
    </row>
    <row r="55" spans="2:24" ht="12.75">
      <c r="B55" s="759" t="s">
        <v>736</v>
      </c>
      <c r="C55" s="764">
        <f>SUM(D55:W55)</f>
        <v>0</v>
      </c>
      <c r="D55" s="763">
        <f>'O4 Summary by Class &amp; Accounts'!E50</f>
        <v>0</v>
      </c>
      <c r="E55" s="763">
        <f>'O4 Summary by Class &amp; Accounts'!F50</f>
        <v>0</v>
      </c>
      <c r="F55" s="763">
        <f>'O4 Summary by Class &amp; Accounts'!G50</f>
        <v>0</v>
      </c>
      <c r="G55" s="763">
        <f>'O4 Summary by Class &amp; Accounts'!H50</f>
        <v>0</v>
      </c>
      <c r="H55" s="763">
        <f>'O4 Summary by Class &amp; Accounts'!I50</f>
        <v>0</v>
      </c>
      <c r="I55" s="763">
        <f>'O4 Summary by Class &amp; Accounts'!J50</f>
        <v>0</v>
      </c>
      <c r="J55" s="763">
        <f>'O4 Summary by Class &amp; Accounts'!K50</f>
        <v>0</v>
      </c>
      <c r="K55" s="763">
        <f>'O4 Summary by Class &amp; Accounts'!L50</f>
        <v>0</v>
      </c>
      <c r="L55" s="763">
        <f>'O4 Summary by Class &amp; Accounts'!M50</f>
        <v>0</v>
      </c>
      <c r="M55" s="763">
        <f>'O4 Summary by Class &amp; Accounts'!N50</f>
        <v>0</v>
      </c>
      <c r="N55" s="763">
        <f>'O4 Summary by Class &amp; Accounts'!O50</f>
        <v>0</v>
      </c>
      <c r="O55" s="763">
        <f>'O4 Summary by Class &amp; Accounts'!P50</f>
        <v>0</v>
      </c>
      <c r="P55" s="763">
        <f>'O4 Summary by Class &amp; Accounts'!Q50</f>
        <v>0</v>
      </c>
      <c r="Q55" s="763">
        <f>'O4 Summary by Class &amp; Accounts'!R50</f>
        <v>0</v>
      </c>
      <c r="R55" s="763">
        <f>'O4 Summary by Class &amp; Accounts'!S50</f>
        <v>0</v>
      </c>
      <c r="S55" s="763">
        <f>'O4 Summary by Class &amp; Accounts'!T50</f>
        <v>0</v>
      </c>
      <c r="T55" s="763">
        <f>'O4 Summary by Class &amp; Accounts'!U50</f>
        <v>0</v>
      </c>
      <c r="U55" s="763">
        <f>'O4 Summary by Class &amp; Accounts'!V50</f>
        <v>0</v>
      </c>
      <c r="V55" s="763">
        <f>'O4 Summary by Class &amp; Accounts'!W50</f>
        <v>0</v>
      </c>
      <c r="W55" s="651">
        <f>'O4 Summary by Class &amp; Accounts'!X50</f>
        <v>0</v>
      </c>
    </row>
    <row r="56" spans="2:24" ht="12.75">
      <c r="B56" s="759" t="s">
        <v>737</v>
      </c>
      <c r="C56" s="764">
        <f>SUM(D56:W56)</f>
        <v>0</v>
      </c>
      <c r="D56" s="763">
        <f>'O4 Summary by Class &amp; Accounts'!E54</f>
        <v>0</v>
      </c>
      <c r="E56" s="763">
        <f>'O4 Summary by Class &amp; Accounts'!F54</f>
        <v>0</v>
      </c>
      <c r="F56" s="763">
        <f>'O4 Summary by Class &amp; Accounts'!G54</f>
        <v>0</v>
      </c>
      <c r="G56" s="763">
        <f>'O4 Summary by Class &amp; Accounts'!H54</f>
        <v>0</v>
      </c>
      <c r="H56" s="763">
        <f>'O4 Summary by Class &amp; Accounts'!I54</f>
        <v>0</v>
      </c>
      <c r="I56" s="763">
        <f>'O4 Summary by Class &amp; Accounts'!J54</f>
        <v>0</v>
      </c>
      <c r="J56" s="763">
        <f>'O4 Summary by Class &amp; Accounts'!K54</f>
        <v>0</v>
      </c>
      <c r="K56" s="763">
        <f>'O4 Summary by Class &amp; Accounts'!L54</f>
        <v>0</v>
      </c>
      <c r="L56" s="763">
        <f>'O4 Summary by Class &amp; Accounts'!M54</f>
        <v>0</v>
      </c>
      <c r="M56" s="763">
        <f>'O4 Summary by Class &amp; Accounts'!N54</f>
        <v>0</v>
      </c>
      <c r="N56" s="763">
        <f>'O4 Summary by Class &amp; Accounts'!O54</f>
        <v>0</v>
      </c>
      <c r="O56" s="763">
        <f>'O4 Summary by Class &amp; Accounts'!P54</f>
        <v>0</v>
      </c>
      <c r="P56" s="763">
        <f>'O4 Summary by Class &amp; Accounts'!Q54</f>
        <v>0</v>
      </c>
      <c r="Q56" s="763">
        <f>'O4 Summary by Class &amp; Accounts'!R54</f>
        <v>0</v>
      </c>
      <c r="R56" s="763">
        <f>'O4 Summary by Class &amp; Accounts'!S54</f>
        <v>0</v>
      </c>
      <c r="S56" s="763">
        <f>'O4 Summary by Class &amp; Accounts'!T54</f>
        <v>0</v>
      </c>
      <c r="T56" s="763">
        <f>'O4 Summary by Class &amp; Accounts'!U54</f>
        <v>0</v>
      </c>
      <c r="U56" s="763">
        <f>'O4 Summary by Class &amp; Accounts'!V54</f>
        <v>0</v>
      </c>
      <c r="V56" s="763">
        <f>'O4 Summary by Class &amp; Accounts'!W54</f>
        <v>0</v>
      </c>
      <c r="W56" s="651">
        <f>'O4 Summary by Class &amp; Accounts'!X54</f>
        <v>0</v>
      </c>
    </row>
    <row r="57" spans="2:24" s="975" customFormat="1" ht="25.5" customHeight="1">
      <c r="B57" s="905" t="s">
        <v>1424</v>
      </c>
      <c r="C57" s="906">
        <f>SUM(D57:W57)</f>
        <v>0</v>
      </c>
      <c r="D57" s="907">
        <f t="shared" ref="D57:W57" si="13">SUM(D53:D56)</f>
        <v>0</v>
      </c>
      <c r="E57" s="907">
        <f t="shared" si="13"/>
        <v>0</v>
      </c>
      <c r="F57" s="907">
        <f t="shared" si="13"/>
        <v>0</v>
      </c>
      <c r="G57" s="907">
        <f t="shared" si="13"/>
        <v>0</v>
      </c>
      <c r="H57" s="907">
        <f t="shared" si="13"/>
        <v>0</v>
      </c>
      <c r="I57" s="907">
        <f t="shared" si="13"/>
        <v>0</v>
      </c>
      <c r="J57" s="907">
        <f t="shared" si="13"/>
        <v>0</v>
      </c>
      <c r="K57" s="907">
        <f t="shared" si="13"/>
        <v>0</v>
      </c>
      <c r="L57" s="907">
        <f t="shared" si="13"/>
        <v>0</v>
      </c>
      <c r="M57" s="907">
        <f t="shared" si="13"/>
        <v>0</v>
      </c>
      <c r="N57" s="907">
        <f t="shared" si="13"/>
        <v>0</v>
      </c>
      <c r="O57" s="907">
        <f t="shared" si="13"/>
        <v>0</v>
      </c>
      <c r="P57" s="907">
        <f t="shared" si="13"/>
        <v>0</v>
      </c>
      <c r="Q57" s="907">
        <f t="shared" si="13"/>
        <v>0</v>
      </c>
      <c r="R57" s="907">
        <f t="shared" si="13"/>
        <v>0</v>
      </c>
      <c r="S57" s="907">
        <f t="shared" si="13"/>
        <v>0</v>
      </c>
      <c r="T57" s="907">
        <f t="shared" si="13"/>
        <v>0</v>
      </c>
      <c r="U57" s="907">
        <f t="shared" si="13"/>
        <v>0</v>
      </c>
      <c r="V57" s="907">
        <f t="shared" si="13"/>
        <v>0</v>
      </c>
      <c r="W57" s="908">
        <f t="shared" si="13"/>
        <v>0</v>
      </c>
    </row>
    <row r="58" spans="2:24" ht="12.75">
      <c r="B58" s="672"/>
      <c r="C58" s="778"/>
      <c r="D58" s="776"/>
      <c r="E58" s="776"/>
      <c r="F58" s="776"/>
      <c r="G58" s="776"/>
      <c r="H58" s="776"/>
      <c r="I58" s="776"/>
      <c r="J58" s="776"/>
      <c r="K58" s="776"/>
      <c r="L58" s="776"/>
      <c r="M58" s="776"/>
      <c r="N58" s="776"/>
      <c r="O58" s="776"/>
      <c r="P58" s="776"/>
      <c r="Q58" s="776"/>
      <c r="R58" s="776"/>
      <c r="S58" s="776"/>
      <c r="T58" s="776"/>
      <c r="U58" s="776"/>
      <c r="V58" s="776"/>
      <c r="W58" s="779"/>
    </row>
    <row r="59" spans="2:24" ht="12.75">
      <c r="B59" s="759" t="s">
        <v>726</v>
      </c>
      <c r="C59" s="764">
        <f>SUM(D59:W59)</f>
        <v>1710390.3959999999</v>
      </c>
      <c r="D59" s="763">
        <f>'O3.3 Primary Cost Pool'!D39</f>
        <v>1066844.0045757079</v>
      </c>
      <c r="E59" s="763">
        <f>'O3.3 Primary Cost Pool'!E39</f>
        <v>330930.74161367439</v>
      </c>
      <c r="F59" s="763">
        <f>'O3.3 Primary Cost Pool'!F39</f>
        <v>275603.02934158547</v>
      </c>
      <c r="G59" s="763">
        <f>'O3.3 Primary Cost Pool'!G39</f>
        <v>0</v>
      </c>
      <c r="H59" s="763">
        <f>'O3.3 Primary Cost Pool'!H39</f>
        <v>0</v>
      </c>
      <c r="I59" s="763">
        <f>'O3.3 Primary Cost Pool'!I39</f>
        <v>0</v>
      </c>
      <c r="J59" s="763">
        <f>'O3.3 Primary Cost Pool'!J39</f>
        <v>34354.699797729911</v>
      </c>
      <c r="K59" s="763">
        <f>'O3.3 Primary Cost Pool'!K39</f>
        <v>0</v>
      </c>
      <c r="L59" s="763">
        <f>'O3.3 Primary Cost Pool'!L39</f>
        <v>2657.9206713022327</v>
      </c>
      <c r="M59" s="763">
        <f>'O3.3 Primary Cost Pool'!M39</f>
        <v>0</v>
      </c>
      <c r="N59" s="763">
        <f>'O3.3 Primary Cost Pool'!N39</f>
        <v>0</v>
      </c>
      <c r="O59" s="763">
        <f>'O3.3 Primary Cost Pool'!O39</f>
        <v>0</v>
      </c>
      <c r="P59" s="763">
        <f>'O3.3 Primary Cost Pool'!P39</f>
        <v>0</v>
      </c>
      <c r="Q59" s="763">
        <f>'O3.3 Primary Cost Pool'!Q39</f>
        <v>0</v>
      </c>
      <c r="R59" s="763">
        <f>'O3.3 Primary Cost Pool'!R39</f>
        <v>0</v>
      </c>
      <c r="S59" s="763">
        <f>'O3.3 Primary Cost Pool'!S39</f>
        <v>0</v>
      </c>
      <c r="T59" s="763">
        <f>'O3.3 Primary Cost Pool'!T39</f>
        <v>0</v>
      </c>
      <c r="U59" s="763">
        <f>'O3.3 Primary Cost Pool'!U39</f>
        <v>0</v>
      </c>
      <c r="V59" s="763">
        <f>'O3.3 Primary Cost Pool'!V39</f>
        <v>0</v>
      </c>
      <c r="W59" s="651">
        <f>'O3.3 Primary Cost Pool'!W39</f>
        <v>0</v>
      </c>
    </row>
    <row r="60" spans="2:24" s="7" customFormat="1" ht="12.75">
      <c r="B60" s="759" t="s">
        <v>744</v>
      </c>
      <c r="C60" s="764">
        <f>SUM(D60:W60)</f>
        <v>1568732.55</v>
      </c>
      <c r="D60" s="763">
        <f>'O3.3 Primary Cost Pool'!D40</f>
        <v>978485.9174047081</v>
      </c>
      <c r="E60" s="763">
        <f>'O3.3 Primary Cost Pool'!E40</f>
        <v>303522.41650742444</v>
      </c>
      <c r="F60" s="763">
        <f>'O3.3 Primary Cost Pool'!F40</f>
        <v>252777.05254768647</v>
      </c>
      <c r="G60" s="763">
        <f>'O3.3 Primary Cost Pool'!G40</f>
        <v>0</v>
      </c>
      <c r="H60" s="763">
        <f>'O3.3 Primary Cost Pool'!H40</f>
        <v>0</v>
      </c>
      <c r="I60" s="763">
        <f>'O3.3 Primary Cost Pool'!I40</f>
        <v>0</v>
      </c>
      <c r="J60" s="763">
        <f>'O3.3 Primary Cost Pool'!J40</f>
        <v>31509.377007854364</v>
      </c>
      <c r="K60" s="763">
        <f>'O3.3 Primary Cost Pool'!K40</f>
        <v>0</v>
      </c>
      <c r="L60" s="763">
        <f>'O3.3 Primary Cost Pool'!L40</f>
        <v>2437.7865323266606</v>
      </c>
      <c r="M60" s="763">
        <f>'O3.3 Primary Cost Pool'!M40</f>
        <v>0</v>
      </c>
      <c r="N60" s="763">
        <f>'O3.3 Primary Cost Pool'!N40</f>
        <v>0</v>
      </c>
      <c r="O60" s="763">
        <f>'O3.3 Primary Cost Pool'!O40</f>
        <v>0</v>
      </c>
      <c r="P60" s="763">
        <f>'O3.3 Primary Cost Pool'!P40</f>
        <v>0</v>
      </c>
      <c r="Q60" s="763">
        <f>'O3.3 Primary Cost Pool'!Q40</f>
        <v>0</v>
      </c>
      <c r="R60" s="763">
        <f>'O3.3 Primary Cost Pool'!R40</f>
        <v>0</v>
      </c>
      <c r="S60" s="763">
        <f>'O3.3 Primary Cost Pool'!S40</f>
        <v>0</v>
      </c>
      <c r="T60" s="763">
        <f>'O3.3 Primary Cost Pool'!T40</f>
        <v>0</v>
      </c>
      <c r="U60" s="763">
        <f>'O3.3 Primary Cost Pool'!U40</f>
        <v>0</v>
      </c>
      <c r="V60" s="763">
        <f>'O3.3 Primary Cost Pool'!V40</f>
        <v>0</v>
      </c>
      <c r="W60" s="651">
        <f>'O3.3 Primary Cost Pool'!W40</f>
        <v>0</v>
      </c>
    </row>
    <row r="61" spans="2:24" s="7" customFormat="1" ht="12.75">
      <c r="B61" s="759" t="s">
        <v>728</v>
      </c>
      <c r="C61" s="764">
        <f>SUM(D61:W61)</f>
        <v>650173</v>
      </c>
      <c r="D61" s="763">
        <f>'O3.3 Primary Cost Pool'!D41</f>
        <v>405540.84530009353</v>
      </c>
      <c r="E61" s="763">
        <f>'O3.3 Primary Cost Pool'!E41</f>
        <v>125797.14758126339</v>
      </c>
      <c r="F61" s="763">
        <f>'O3.3 Primary Cost Pool'!F41</f>
        <v>104765.34995470512</v>
      </c>
      <c r="G61" s="763">
        <f>'O3.3 Primary Cost Pool'!G41</f>
        <v>0</v>
      </c>
      <c r="H61" s="763">
        <f>'O3.3 Primary Cost Pool'!H41</f>
        <v>0</v>
      </c>
      <c r="I61" s="763">
        <f>'O3.3 Primary Cost Pool'!I41</f>
        <v>0</v>
      </c>
      <c r="J61" s="763">
        <f>'O3.3 Primary Cost Pool'!J41</f>
        <v>13059.298206904481</v>
      </c>
      <c r="K61" s="763">
        <f>'O3.3 Primary Cost Pool'!K41</f>
        <v>0</v>
      </c>
      <c r="L61" s="763">
        <f>'O3.3 Primary Cost Pool'!L41</f>
        <v>1010.3589570334482</v>
      </c>
      <c r="M61" s="763">
        <f>'O3.3 Primary Cost Pool'!M41</f>
        <v>0</v>
      </c>
      <c r="N61" s="763">
        <f>'O3.3 Primary Cost Pool'!N41</f>
        <v>0</v>
      </c>
      <c r="O61" s="763">
        <f>'O3.3 Primary Cost Pool'!O41</f>
        <v>0</v>
      </c>
      <c r="P61" s="763">
        <f>'O3.3 Primary Cost Pool'!P41</f>
        <v>0</v>
      </c>
      <c r="Q61" s="763">
        <f>'O3.3 Primary Cost Pool'!Q41</f>
        <v>0</v>
      </c>
      <c r="R61" s="763">
        <f>'O3.3 Primary Cost Pool'!R41</f>
        <v>0</v>
      </c>
      <c r="S61" s="763">
        <f>'O3.3 Primary Cost Pool'!S41</f>
        <v>0</v>
      </c>
      <c r="T61" s="763">
        <f>'O3.3 Primary Cost Pool'!T41</f>
        <v>0</v>
      </c>
      <c r="U61" s="763">
        <f>'O3.3 Primary Cost Pool'!U41</f>
        <v>0</v>
      </c>
      <c r="V61" s="763">
        <f>'O3.3 Primary Cost Pool'!V41</f>
        <v>0</v>
      </c>
      <c r="W61" s="651">
        <f>'O3.3 Primary Cost Pool'!W41</f>
        <v>0</v>
      </c>
      <c r="X61" s="749"/>
    </row>
    <row r="62" spans="2:24" s="7" customFormat="1" ht="12.75">
      <c r="B62" s="759" t="s">
        <v>732</v>
      </c>
      <c r="C62" s="764">
        <f>SUM(D62:W62)</f>
        <v>730661.9040000001</v>
      </c>
      <c r="D62" s="763">
        <f>'O3.3 Primary Cost Pool'!D42</f>
        <v>455745.23423263629</v>
      </c>
      <c r="E62" s="763">
        <f>'O3.3 Primary Cost Pool'!E42</f>
        <v>141370.34815271461</v>
      </c>
      <c r="F62" s="763">
        <f>'O3.3 Primary Cost Pool'!F42</f>
        <v>117734.89528345712</v>
      </c>
      <c r="G62" s="763">
        <f>'O3.3 Primary Cost Pool'!G42</f>
        <v>0</v>
      </c>
      <c r="H62" s="763">
        <f>'O3.3 Primary Cost Pool'!H42</f>
        <v>0</v>
      </c>
      <c r="I62" s="763">
        <f>'O3.3 Primary Cost Pool'!I42</f>
        <v>0</v>
      </c>
      <c r="J62" s="763">
        <f>'O3.3 Primary Cost Pool'!J42</f>
        <v>14675.988841063248</v>
      </c>
      <c r="K62" s="763">
        <f>'O3.3 Primary Cost Pool'!K42</f>
        <v>0</v>
      </c>
      <c r="L62" s="763">
        <f>'O3.3 Primary Cost Pool'!L42</f>
        <v>1135.437490128802</v>
      </c>
      <c r="M62" s="763">
        <f>'O3.3 Primary Cost Pool'!M42</f>
        <v>0</v>
      </c>
      <c r="N62" s="763">
        <f>'O3.3 Primary Cost Pool'!N42</f>
        <v>0</v>
      </c>
      <c r="O62" s="763">
        <f>'O3.3 Primary Cost Pool'!O42</f>
        <v>0</v>
      </c>
      <c r="P62" s="763">
        <f>'O3.3 Primary Cost Pool'!P42</f>
        <v>0</v>
      </c>
      <c r="Q62" s="763">
        <f>'O3.3 Primary Cost Pool'!Q42</f>
        <v>0</v>
      </c>
      <c r="R62" s="763">
        <f>'O3.3 Primary Cost Pool'!R42</f>
        <v>0</v>
      </c>
      <c r="S62" s="763">
        <f>'O3.3 Primary Cost Pool'!S42</f>
        <v>0</v>
      </c>
      <c r="T62" s="763">
        <f>'O3.3 Primary Cost Pool'!T42</f>
        <v>0</v>
      </c>
      <c r="U62" s="763">
        <f>'O3.3 Primary Cost Pool'!U42</f>
        <v>0</v>
      </c>
      <c r="V62" s="763">
        <f>'O3.3 Primary Cost Pool'!V42</f>
        <v>0</v>
      </c>
      <c r="W62" s="651">
        <f>'O3.3 Primary Cost Pool'!W42</f>
        <v>0</v>
      </c>
      <c r="X62" s="749"/>
    </row>
    <row r="63" spans="2:24" s="975" customFormat="1" ht="21.75" customHeight="1">
      <c r="B63" s="905" t="s">
        <v>1424</v>
      </c>
      <c r="C63" s="906">
        <f>SUM(D63:W63)</f>
        <v>4659957.8500000006</v>
      </c>
      <c r="D63" s="907">
        <f t="shared" ref="D63:W63" si="14">SUM(D59:D62)</f>
        <v>2906616.0015131459</v>
      </c>
      <c r="E63" s="907">
        <f t="shared" si="14"/>
        <v>901620.65385507676</v>
      </c>
      <c r="F63" s="907">
        <f t="shared" si="14"/>
        <v>750880.3271274342</v>
      </c>
      <c r="G63" s="907">
        <f t="shared" si="14"/>
        <v>0</v>
      </c>
      <c r="H63" s="907">
        <f t="shared" si="14"/>
        <v>0</v>
      </c>
      <c r="I63" s="907">
        <f t="shared" si="14"/>
        <v>0</v>
      </c>
      <c r="J63" s="907">
        <f t="shared" si="14"/>
        <v>93599.363853552</v>
      </c>
      <c r="K63" s="907">
        <f t="shared" si="14"/>
        <v>0</v>
      </c>
      <c r="L63" s="907">
        <f t="shared" si="14"/>
        <v>7241.5036507911436</v>
      </c>
      <c r="M63" s="907">
        <f t="shared" si="14"/>
        <v>0</v>
      </c>
      <c r="N63" s="907">
        <f t="shared" si="14"/>
        <v>0</v>
      </c>
      <c r="O63" s="907">
        <f t="shared" si="14"/>
        <v>0</v>
      </c>
      <c r="P63" s="907">
        <f t="shared" si="14"/>
        <v>0</v>
      </c>
      <c r="Q63" s="907">
        <f t="shared" si="14"/>
        <v>0</v>
      </c>
      <c r="R63" s="907">
        <f t="shared" si="14"/>
        <v>0</v>
      </c>
      <c r="S63" s="907">
        <f t="shared" si="14"/>
        <v>0</v>
      </c>
      <c r="T63" s="907">
        <f t="shared" si="14"/>
        <v>0</v>
      </c>
      <c r="U63" s="907">
        <f t="shared" si="14"/>
        <v>0</v>
      </c>
      <c r="V63" s="907">
        <f t="shared" si="14"/>
        <v>0</v>
      </c>
      <c r="W63" s="908">
        <f t="shared" si="14"/>
        <v>0</v>
      </c>
    </row>
    <row r="64" spans="2:24" s="7" customFormat="1" ht="12.75">
      <c r="B64" s="786"/>
      <c r="C64" s="804"/>
      <c r="D64" s="805"/>
      <c r="E64" s="805"/>
      <c r="F64" s="805"/>
      <c r="G64" s="805"/>
      <c r="H64" s="805"/>
      <c r="I64" s="805"/>
      <c r="J64" s="805"/>
      <c r="K64" s="805"/>
      <c r="L64" s="805"/>
      <c r="M64" s="805"/>
      <c r="N64" s="805"/>
      <c r="O64" s="805"/>
      <c r="P64" s="805"/>
      <c r="Q64" s="805"/>
      <c r="R64" s="805"/>
      <c r="S64" s="805"/>
      <c r="T64" s="805"/>
      <c r="U64" s="805"/>
      <c r="V64" s="805"/>
      <c r="W64" s="806"/>
    </row>
    <row r="65" spans="1:24" s="749" customFormat="1" ht="12.75">
      <c r="B65" s="909" t="s">
        <v>1471</v>
      </c>
      <c r="C65" s="809"/>
      <c r="D65" s="780"/>
      <c r="E65" s="780"/>
      <c r="F65" s="780"/>
      <c r="G65" s="780"/>
      <c r="H65" s="780"/>
      <c r="I65" s="780"/>
      <c r="J65" s="780"/>
      <c r="K65" s="780"/>
      <c r="L65" s="780"/>
      <c r="M65" s="780"/>
      <c r="N65" s="780"/>
      <c r="O65" s="780"/>
      <c r="P65" s="780"/>
      <c r="Q65" s="780"/>
      <c r="R65" s="780"/>
      <c r="S65" s="780"/>
      <c r="T65" s="780"/>
      <c r="U65" s="780"/>
      <c r="V65" s="780"/>
      <c r="W65" s="810"/>
    </row>
    <row r="66" spans="1:24" s="7" customFormat="1" ht="12.75">
      <c r="A66" s="1713" t="s">
        <v>507</v>
      </c>
      <c r="B66" s="811" t="s">
        <v>1472</v>
      </c>
      <c r="C66" s="764">
        <f t="shared" ref="C66:C77" si="15">SUM(D66:W66)</f>
        <v>16000</v>
      </c>
      <c r="D66" s="763">
        <f>'O4 Summary by Class &amp; Accounts'!E138</f>
        <v>10543.073988600569</v>
      </c>
      <c r="E66" s="763">
        <f>'O4 Summary by Class &amp; Accounts'!F138</f>
        <v>3383.1034276103574</v>
      </c>
      <c r="F66" s="763">
        <f>'O4 Summary by Class &amp; Accounts'!G138</f>
        <v>1723.9463738803536</v>
      </c>
      <c r="G66" s="763">
        <f>'O4 Summary by Class &amp; Accounts'!H138</f>
        <v>0</v>
      </c>
      <c r="H66" s="763">
        <f>'O4 Summary by Class &amp; Accounts'!I138</f>
        <v>0</v>
      </c>
      <c r="I66" s="763">
        <f>'O4 Summary by Class &amp; Accounts'!J138</f>
        <v>0</v>
      </c>
      <c r="J66" s="763">
        <f>'O4 Summary by Class &amp; Accounts'!K138</f>
        <v>323.20720901664953</v>
      </c>
      <c r="K66" s="763">
        <f>'O4 Summary by Class &amp; Accounts'!L138</f>
        <v>0</v>
      </c>
      <c r="L66" s="763">
        <f>'O4 Summary by Class &amp; Accounts'!M138</f>
        <v>26.669000892072884</v>
      </c>
      <c r="M66" s="763">
        <f>'O4 Summary by Class &amp; Accounts'!N138</f>
        <v>0</v>
      </c>
      <c r="N66" s="763">
        <f>'O4 Summary by Class &amp; Accounts'!O138</f>
        <v>0</v>
      </c>
      <c r="O66" s="763">
        <f>'O4 Summary by Class &amp; Accounts'!P138</f>
        <v>0</v>
      </c>
      <c r="P66" s="763">
        <f>'O4 Summary by Class &amp; Accounts'!Q138</f>
        <v>0</v>
      </c>
      <c r="Q66" s="763">
        <f>'O4 Summary by Class &amp; Accounts'!R138</f>
        <v>0</v>
      </c>
      <c r="R66" s="763">
        <f>'O4 Summary by Class &amp; Accounts'!S138</f>
        <v>0</v>
      </c>
      <c r="S66" s="763">
        <f>'O4 Summary by Class &amp; Accounts'!T138</f>
        <v>0</v>
      </c>
      <c r="T66" s="763">
        <f>'O4 Summary by Class &amp; Accounts'!U138</f>
        <v>0</v>
      </c>
      <c r="U66" s="763">
        <f>'O4 Summary by Class &amp; Accounts'!V138</f>
        <v>0</v>
      </c>
      <c r="V66" s="763">
        <f>'O4 Summary by Class &amp; Accounts'!W138</f>
        <v>0</v>
      </c>
      <c r="W66" s="651">
        <f>'O4 Summary by Class &amp; Accounts'!X138</f>
        <v>0</v>
      </c>
    </row>
    <row r="67" spans="1:24" s="7" customFormat="1" ht="12.75">
      <c r="A67" s="1713" t="s">
        <v>507</v>
      </c>
      <c r="B67" s="811" t="s">
        <v>1473</v>
      </c>
      <c r="C67" s="764">
        <f t="shared" si="15"/>
        <v>0</v>
      </c>
      <c r="D67" s="763">
        <f>'O4 Summary by Class &amp; Accounts'!E139</f>
        <v>0</v>
      </c>
      <c r="E67" s="763">
        <f>'O4 Summary by Class &amp; Accounts'!F139</f>
        <v>0</v>
      </c>
      <c r="F67" s="763">
        <f>'O4 Summary by Class &amp; Accounts'!G139</f>
        <v>0</v>
      </c>
      <c r="G67" s="763">
        <f>'O4 Summary by Class &amp; Accounts'!H139</f>
        <v>0</v>
      </c>
      <c r="H67" s="763">
        <f>'O4 Summary by Class &amp; Accounts'!I139</f>
        <v>0</v>
      </c>
      <c r="I67" s="763">
        <f>'O4 Summary by Class &amp; Accounts'!J139</f>
        <v>0</v>
      </c>
      <c r="J67" s="763">
        <f>'O4 Summary by Class &amp; Accounts'!K139</f>
        <v>0</v>
      </c>
      <c r="K67" s="763">
        <f>'O4 Summary by Class &amp; Accounts'!L139</f>
        <v>0</v>
      </c>
      <c r="L67" s="763">
        <f>'O4 Summary by Class &amp; Accounts'!M139</f>
        <v>0</v>
      </c>
      <c r="M67" s="763">
        <f>'O4 Summary by Class &amp; Accounts'!N139</f>
        <v>0</v>
      </c>
      <c r="N67" s="763">
        <f>'O4 Summary by Class &amp; Accounts'!O139</f>
        <v>0</v>
      </c>
      <c r="O67" s="763">
        <f>'O4 Summary by Class &amp; Accounts'!P139</f>
        <v>0</v>
      </c>
      <c r="P67" s="763">
        <f>'O4 Summary by Class &amp; Accounts'!Q139</f>
        <v>0</v>
      </c>
      <c r="Q67" s="763">
        <f>'O4 Summary by Class &amp; Accounts'!R139</f>
        <v>0</v>
      </c>
      <c r="R67" s="763">
        <f>'O4 Summary by Class &amp; Accounts'!S139</f>
        <v>0</v>
      </c>
      <c r="S67" s="763">
        <f>'O4 Summary by Class &amp; Accounts'!T139</f>
        <v>0</v>
      </c>
      <c r="T67" s="763">
        <f>'O4 Summary by Class &amp; Accounts'!U139</f>
        <v>0</v>
      </c>
      <c r="U67" s="763">
        <f>'O4 Summary by Class &amp; Accounts'!V139</f>
        <v>0</v>
      </c>
      <c r="V67" s="763">
        <f>'O4 Summary by Class &amp; Accounts'!W139</f>
        <v>0</v>
      </c>
      <c r="W67" s="651">
        <f>'O4 Summary by Class &amp; Accounts'!X139</f>
        <v>0</v>
      </c>
      <c r="X67" s="749"/>
    </row>
    <row r="68" spans="1:24" s="7" customFormat="1" ht="11.25" customHeight="1">
      <c r="A68" s="1713" t="s">
        <v>508</v>
      </c>
      <c r="B68" s="811" t="s">
        <v>1484</v>
      </c>
      <c r="C68" s="764">
        <f t="shared" si="15"/>
        <v>15000.000000000002</v>
      </c>
      <c r="D68" s="763">
        <f>'O4 Summary by Class &amp; Accounts'!E142</f>
        <v>9415.3806781955827</v>
      </c>
      <c r="E68" s="763">
        <f>'O4 Summary by Class &amp; Accounts'!F142</f>
        <v>2932.4655288369936</v>
      </c>
      <c r="F68" s="763">
        <f>'O4 Summary by Class &amp; Accounts'!G142</f>
        <v>2327.1731091154898</v>
      </c>
      <c r="G68" s="763">
        <f>'O4 Summary by Class &amp; Accounts'!H142</f>
        <v>0</v>
      </c>
      <c r="H68" s="763">
        <f>'O4 Summary by Class &amp; Accounts'!I142</f>
        <v>0</v>
      </c>
      <c r="I68" s="763">
        <f>'O4 Summary by Class &amp; Accounts'!J142</f>
        <v>0</v>
      </c>
      <c r="J68" s="763">
        <f>'O4 Summary by Class &amp; Accounts'!K142</f>
        <v>301.48103624094318</v>
      </c>
      <c r="K68" s="763">
        <f>'O4 Summary by Class &amp; Accounts'!L142</f>
        <v>0</v>
      </c>
      <c r="L68" s="763">
        <f>'O4 Summary by Class &amp; Accounts'!M142</f>
        <v>23.499647610992334</v>
      </c>
      <c r="M68" s="763">
        <f>'O4 Summary by Class &amp; Accounts'!N142</f>
        <v>0</v>
      </c>
      <c r="N68" s="763">
        <f>'O4 Summary by Class &amp; Accounts'!O142</f>
        <v>0</v>
      </c>
      <c r="O68" s="763">
        <f>'O4 Summary by Class &amp; Accounts'!P142</f>
        <v>0</v>
      </c>
      <c r="P68" s="763">
        <f>'O4 Summary by Class &amp; Accounts'!Q142</f>
        <v>0</v>
      </c>
      <c r="Q68" s="763">
        <f>'O4 Summary by Class &amp; Accounts'!R142</f>
        <v>0</v>
      </c>
      <c r="R68" s="763">
        <f>'O4 Summary by Class &amp; Accounts'!S142</f>
        <v>0</v>
      </c>
      <c r="S68" s="763">
        <f>'O4 Summary by Class &amp; Accounts'!T142</f>
        <v>0</v>
      </c>
      <c r="T68" s="763">
        <f>'O4 Summary by Class &amp; Accounts'!U142</f>
        <v>0</v>
      </c>
      <c r="U68" s="763">
        <f>'O4 Summary by Class &amp; Accounts'!V142</f>
        <v>0</v>
      </c>
      <c r="V68" s="763">
        <f>'O4 Summary by Class &amp; Accounts'!W142</f>
        <v>0</v>
      </c>
      <c r="W68" s="651">
        <f>'O4 Summary by Class &amp; Accounts'!X142</f>
        <v>0</v>
      </c>
    </row>
    <row r="69" spans="1:24" s="7" customFormat="1" ht="12.75">
      <c r="A69" s="1713" t="s">
        <v>508</v>
      </c>
      <c r="B69" s="811" t="s">
        <v>1485</v>
      </c>
      <c r="C69" s="764">
        <f t="shared" si="15"/>
        <v>0</v>
      </c>
      <c r="D69" s="763">
        <f>'O4 Summary by Class &amp; Accounts'!E143</f>
        <v>0</v>
      </c>
      <c r="E69" s="763">
        <f>'O4 Summary by Class &amp; Accounts'!F143</f>
        <v>0</v>
      </c>
      <c r="F69" s="763">
        <f>'O4 Summary by Class &amp; Accounts'!G143</f>
        <v>0</v>
      </c>
      <c r="G69" s="763">
        <f>'O4 Summary by Class &amp; Accounts'!H143</f>
        <v>0</v>
      </c>
      <c r="H69" s="763">
        <f>'O4 Summary by Class &amp; Accounts'!I143</f>
        <v>0</v>
      </c>
      <c r="I69" s="763">
        <f>'O4 Summary by Class &amp; Accounts'!J143</f>
        <v>0</v>
      </c>
      <c r="J69" s="763">
        <f>'O4 Summary by Class &amp; Accounts'!K143</f>
        <v>0</v>
      </c>
      <c r="K69" s="763">
        <f>'O4 Summary by Class &amp; Accounts'!L143</f>
        <v>0</v>
      </c>
      <c r="L69" s="763">
        <f>'O4 Summary by Class &amp; Accounts'!M143</f>
        <v>0</v>
      </c>
      <c r="M69" s="763">
        <f>'O4 Summary by Class &amp; Accounts'!N143</f>
        <v>0</v>
      </c>
      <c r="N69" s="763">
        <f>'O4 Summary by Class &amp; Accounts'!O143</f>
        <v>0</v>
      </c>
      <c r="O69" s="763">
        <f>'O4 Summary by Class &amp; Accounts'!P143</f>
        <v>0</v>
      </c>
      <c r="P69" s="763">
        <f>'O4 Summary by Class &amp; Accounts'!Q143</f>
        <v>0</v>
      </c>
      <c r="Q69" s="763">
        <f>'O4 Summary by Class &amp; Accounts'!R143</f>
        <v>0</v>
      </c>
      <c r="R69" s="763">
        <f>'O4 Summary by Class &amp; Accounts'!S143</f>
        <v>0</v>
      </c>
      <c r="S69" s="763">
        <f>'O4 Summary by Class &amp; Accounts'!T143</f>
        <v>0</v>
      </c>
      <c r="T69" s="763">
        <f>'O4 Summary by Class &amp; Accounts'!U143</f>
        <v>0</v>
      </c>
      <c r="U69" s="763">
        <f>'O4 Summary by Class &amp; Accounts'!V143</f>
        <v>0</v>
      </c>
      <c r="V69" s="763">
        <f>'O4 Summary by Class &amp; Accounts'!W143</f>
        <v>0</v>
      </c>
      <c r="W69" s="651">
        <f>'O4 Summary by Class &amp; Accounts'!X143</f>
        <v>0</v>
      </c>
    </row>
    <row r="70" spans="1:24" s="7" customFormat="1" ht="11.25" customHeight="1">
      <c r="A70" s="1713" t="s">
        <v>508</v>
      </c>
      <c r="B70" s="811" t="s">
        <v>1487</v>
      </c>
      <c r="C70" s="764">
        <f t="shared" si="15"/>
        <v>0</v>
      </c>
      <c r="D70" s="763">
        <f>'O4 Summary by Class &amp; Accounts'!E150</f>
        <v>0</v>
      </c>
      <c r="E70" s="763">
        <f>'O4 Summary by Class &amp; Accounts'!F150</f>
        <v>0</v>
      </c>
      <c r="F70" s="763">
        <f>'O4 Summary by Class &amp; Accounts'!G150</f>
        <v>0</v>
      </c>
      <c r="G70" s="763">
        <f>'O4 Summary by Class &amp; Accounts'!H150</f>
        <v>0</v>
      </c>
      <c r="H70" s="763">
        <f>'O4 Summary by Class &amp; Accounts'!I150</f>
        <v>0</v>
      </c>
      <c r="I70" s="763">
        <f>'O4 Summary by Class &amp; Accounts'!J150</f>
        <v>0</v>
      </c>
      <c r="J70" s="763">
        <f>'O4 Summary by Class &amp; Accounts'!K150</f>
        <v>0</v>
      </c>
      <c r="K70" s="763">
        <f>'O4 Summary by Class &amp; Accounts'!L150</f>
        <v>0</v>
      </c>
      <c r="L70" s="763">
        <f>'O4 Summary by Class &amp; Accounts'!M150</f>
        <v>0</v>
      </c>
      <c r="M70" s="763">
        <f>'O4 Summary by Class &amp; Accounts'!N150</f>
        <v>0</v>
      </c>
      <c r="N70" s="763">
        <f>'O4 Summary by Class &amp; Accounts'!O150</f>
        <v>0</v>
      </c>
      <c r="O70" s="763">
        <f>'O4 Summary by Class &amp; Accounts'!P150</f>
        <v>0</v>
      </c>
      <c r="P70" s="763">
        <f>'O4 Summary by Class &amp; Accounts'!Q150</f>
        <v>0</v>
      </c>
      <c r="Q70" s="763">
        <f>'O4 Summary by Class &amp; Accounts'!R150</f>
        <v>0</v>
      </c>
      <c r="R70" s="763">
        <f>'O4 Summary by Class &amp; Accounts'!S150</f>
        <v>0</v>
      </c>
      <c r="S70" s="763">
        <f>'O4 Summary by Class &amp; Accounts'!T150</f>
        <v>0</v>
      </c>
      <c r="T70" s="763">
        <f>'O4 Summary by Class &amp; Accounts'!U150</f>
        <v>0</v>
      </c>
      <c r="U70" s="763">
        <f>'O4 Summary by Class &amp; Accounts'!V150</f>
        <v>0</v>
      </c>
      <c r="V70" s="763">
        <f>'O4 Summary by Class &amp; Accounts'!W150</f>
        <v>0</v>
      </c>
      <c r="W70" s="651">
        <f>'O4 Summary by Class &amp; Accounts'!X150</f>
        <v>0</v>
      </c>
      <c r="X70" s="796"/>
    </row>
    <row r="71" spans="1:24" s="7" customFormat="1" ht="11.25" customHeight="1">
      <c r="A71" s="1713" t="s">
        <v>507</v>
      </c>
      <c r="B71" s="811" t="s">
        <v>1493</v>
      </c>
      <c r="C71" s="764">
        <f t="shared" si="15"/>
        <v>0</v>
      </c>
      <c r="D71" s="763">
        <f>'O4 Summary by Class &amp; Accounts'!E151</f>
        <v>0</v>
      </c>
      <c r="E71" s="763">
        <f>'O4 Summary by Class &amp; Accounts'!F151</f>
        <v>0</v>
      </c>
      <c r="F71" s="763">
        <f>'O4 Summary by Class &amp; Accounts'!G151</f>
        <v>0</v>
      </c>
      <c r="G71" s="763">
        <f>'O4 Summary by Class &amp; Accounts'!H151</f>
        <v>0</v>
      </c>
      <c r="H71" s="763">
        <f>'O4 Summary by Class &amp; Accounts'!I151</f>
        <v>0</v>
      </c>
      <c r="I71" s="763">
        <f>'O4 Summary by Class &amp; Accounts'!J151</f>
        <v>0</v>
      </c>
      <c r="J71" s="763">
        <f>'O4 Summary by Class &amp; Accounts'!K151</f>
        <v>0</v>
      </c>
      <c r="K71" s="763">
        <f>'O4 Summary by Class &amp; Accounts'!L151</f>
        <v>0</v>
      </c>
      <c r="L71" s="763">
        <f>'O4 Summary by Class &amp; Accounts'!M151</f>
        <v>0</v>
      </c>
      <c r="M71" s="763">
        <f>'O4 Summary by Class &amp; Accounts'!N151</f>
        <v>0</v>
      </c>
      <c r="N71" s="763">
        <f>'O4 Summary by Class &amp; Accounts'!O151</f>
        <v>0</v>
      </c>
      <c r="O71" s="763">
        <f>'O4 Summary by Class &amp; Accounts'!P151</f>
        <v>0</v>
      </c>
      <c r="P71" s="763">
        <f>'O4 Summary by Class &amp; Accounts'!Q151</f>
        <v>0</v>
      </c>
      <c r="Q71" s="763">
        <f>'O4 Summary by Class &amp; Accounts'!R151</f>
        <v>0</v>
      </c>
      <c r="R71" s="763">
        <f>'O4 Summary by Class &amp; Accounts'!S151</f>
        <v>0</v>
      </c>
      <c r="S71" s="763">
        <f>'O4 Summary by Class &amp; Accounts'!T151</f>
        <v>0</v>
      </c>
      <c r="T71" s="763">
        <f>'O4 Summary by Class &amp; Accounts'!U151</f>
        <v>0</v>
      </c>
      <c r="U71" s="763">
        <f>'O4 Summary by Class &amp; Accounts'!V151</f>
        <v>0</v>
      </c>
      <c r="V71" s="763">
        <f>'O4 Summary by Class &amp; Accounts'!W151</f>
        <v>0</v>
      </c>
      <c r="W71" s="651">
        <f>'O4 Summary by Class &amp; Accounts'!X151</f>
        <v>0</v>
      </c>
    </row>
    <row r="72" spans="1:24" s="7" customFormat="1" ht="12.75">
      <c r="A72" s="1881">
        <v>1830</v>
      </c>
      <c r="B72" s="811" t="s">
        <v>1494</v>
      </c>
      <c r="C72" s="764">
        <f t="shared" si="15"/>
        <v>45000</v>
      </c>
      <c r="D72" s="763">
        <f>'O4 Summary by Class &amp; Accounts'!E157</f>
        <v>28747.291672400715</v>
      </c>
      <c r="E72" s="763">
        <f>'O4 Summary by Class &amp; Accounts'!F157</f>
        <v>9053.1227739127789</v>
      </c>
      <c r="F72" s="763">
        <f>'O4 Summary by Class &amp; Accounts'!G157</f>
        <v>6221.405936191084</v>
      </c>
      <c r="G72" s="763">
        <f>'O4 Summary by Class &amp; Accounts'!H157</f>
        <v>0</v>
      </c>
      <c r="H72" s="763">
        <f>'O4 Summary by Class &amp; Accounts'!I157</f>
        <v>0</v>
      </c>
      <c r="I72" s="763">
        <f>'O4 Summary by Class &amp; Accounts'!J157</f>
        <v>0</v>
      </c>
      <c r="J72" s="763">
        <f>'O4 Summary by Class &amp; Accounts'!K157</f>
        <v>906.07428354793183</v>
      </c>
      <c r="K72" s="763">
        <f>'O4 Summary by Class &amp; Accounts'!L157</f>
        <v>0</v>
      </c>
      <c r="L72" s="763">
        <f>'O4 Summary by Class &amp; Accounts'!M157</f>
        <v>72.105333947492909</v>
      </c>
      <c r="M72" s="763">
        <f>'O4 Summary by Class &amp; Accounts'!N157</f>
        <v>0</v>
      </c>
      <c r="N72" s="763">
        <f>'O4 Summary by Class &amp; Accounts'!O157</f>
        <v>0</v>
      </c>
      <c r="O72" s="763">
        <f>'O4 Summary by Class &amp; Accounts'!P157</f>
        <v>0</v>
      </c>
      <c r="P72" s="763">
        <f>'O4 Summary by Class &amp; Accounts'!Q157</f>
        <v>0</v>
      </c>
      <c r="Q72" s="763">
        <f>'O4 Summary by Class &amp; Accounts'!R157</f>
        <v>0</v>
      </c>
      <c r="R72" s="763">
        <f>'O4 Summary by Class &amp; Accounts'!S157</f>
        <v>0</v>
      </c>
      <c r="S72" s="763">
        <f>'O4 Summary by Class &amp; Accounts'!T157</f>
        <v>0</v>
      </c>
      <c r="T72" s="763">
        <f>'O4 Summary by Class &amp; Accounts'!U157</f>
        <v>0</v>
      </c>
      <c r="U72" s="763">
        <f>'O4 Summary by Class &amp; Accounts'!V157</f>
        <v>0</v>
      </c>
      <c r="V72" s="763">
        <f>'O4 Summary by Class &amp; Accounts'!W157</f>
        <v>0</v>
      </c>
      <c r="W72" s="651">
        <f>'O4 Summary by Class &amp; Accounts'!X157</f>
        <v>0</v>
      </c>
    </row>
    <row r="73" spans="1:24" s="7" customFormat="1" ht="12.75">
      <c r="A73" s="1881">
        <v>1835</v>
      </c>
      <c r="B73" s="811" t="s">
        <v>1495</v>
      </c>
      <c r="C73" s="764">
        <f t="shared" si="15"/>
        <v>58000.000000000007</v>
      </c>
      <c r="D73" s="763">
        <f>'O4 Summary by Class &amp; Accounts'!E158</f>
        <v>39017.670741688322</v>
      </c>
      <c r="E73" s="763">
        <f>'O4 Summary by Class &amp; Accounts'!F158</f>
        <v>12671.476977505137</v>
      </c>
      <c r="F73" s="763">
        <f>'O4 Summary by Class &amp; Accounts'!G158</f>
        <v>5037.389079958707</v>
      </c>
      <c r="G73" s="763">
        <f>'O4 Summary by Class &amp; Accounts'!H158</f>
        <v>0</v>
      </c>
      <c r="H73" s="763">
        <f>'O4 Summary by Class &amp; Accounts'!I158</f>
        <v>0</v>
      </c>
      <c r="I73" s="763">
        <f>'O4 Summary by Class &amp; Accounts'!J158</f>
        <v>0</v>
      </c>
      <c r="J73" s="763">
        <f>'O4 Summary by Class &amp; Accounts'!K158</f>
        <v>1174.2268600890432</v>
      </c>
      <c r="K73" s="763">
        <f>'O4 Summary by Class &amp; Accounts'!L158</f>
        <v>0</v>
      </c>
      <c r="L73" s="763">
        <f>'O4 Summary by Class &amp; Accounts'!M158</f>
        <v>99.236340758793119</v>
      </c>
      <c r="M73" s="763">
        <f>'O4 Summary by Class &amp; Accounts'!N158</f>
        <v>0</v>
      </c>
      <c r="N73" s="763">
        <f>'O4 Summary by Class &amp; Accounts'!O158</f>
        <v>0</v>
      </c>
      <c r="O73" s="763">
        <f>'O4 Summary by Class &amp; Accounts'!P158</f>
        <v>0</v>
      </c>
      <c r="P73" s="763">
        <f>'O4 Summary by Class &amp; Accounts'!Q158</f>
        <v>0</v>
      </c>
      <c r="Q73" s="763">
        <f>'O4 Summary by Class &amp; Accounts'!R158</f>
        <v>0</v>
      </c>
      <c r="R73" s="763">
        <f>'O4 Summary by Class &amp; Accounts'!S158</f>
        <v>0</v>
      </c>
      <c r="S73" s="763">
        <f>'O4 Summary by Class &amp; Accounts'!T158</f>
        <v>0</v>
      </c>
      <c r="T73" s="763">
        <f>'O4 Summary by Class &amp; Accounts'!U158</f>
        <v>0</v>
      </c>
      <c r="U73" s="763">
        <f>'O4 Summary by Class &amp; Accounts'!V158</f>
        <v>0</v>
      </c>
      <c r="V73" s="763">
        <f>'O4 Summary by Class &amp; Accounts'!W158</f>
        <v>0</v>
      </c>
      <c r="W73" s="651">
        <f>'O4 Summary by Class &amp; Accounts'!X158</f>
        <v>0</v>
      </c>
    </row>
    <row r="74" spans="1:24" ht="11.25" customHeight="1">
      <c r="A74" s="1713" t="s">
        <v>507</v>
      </c>
      <c r="B74" s="811" t="s">
        <v>1496</v>
      </c>
      <c r="C74" s="764">
        <f t="shared" si="15"/>
        <v>62999.999999999993</v>
      </c>
      <c r="D74" s="763">
        <f>'O4 Summary by Class &amp; Accounts'!E160</f>
        <v>41513.353830114735</v>
      </c>
      <c r="E74" s="763">
        <f>'O4 Summary by Class &amp; Accounts'!F160</f>
        <v>13320.96974621578</v>
      </c>
      <c r="F74" s="763">
        <f>'O4 Summary by Class &amp; Accounts'!G160</f>
        <v>6788.0388471538927</v>
      </c>
      <c r="G74" s="763">
        <f>'O4 Summary by Class &amp; Accounts'!H160</f>
        <v>0</v>
      </c>
      <c r="H74" s="763">
        <f>'O4 Summary by Class &amp; Accounts'!I160</f>
        <v>0</v>
      </c>
      <c r="I74" s="763">
        <f>'O4 Summary by Class &amp; Accounts'!J160</f>
        <v>0</v>
      </c>
      <c r="J74" s="763">
        <f>'O4 Summary by Class &amp; Accounts'!K160</f>
        <v>1272.6283855030574</v>
      </c>
      <c r="K74" s="763">
        <f>'O4 Summary by Class &amp; Accounts'!L160</f>
        <v>0</v>
      </c>
      <c r="L74" s="763">
        <f>'O4 Summary by Class &amp; Accounts'!M160</f>
        <v>105.00919101253699</v>
      </c>
      <c r="M74" s="763">
        <f>'O4 Summary by Class &amp; Accounts'!N160</f>
        <v>0</v>
      </c>
      <c r="N74" s="763">
        <f>'O4 Summary by Class &amp; Accounts'!O160</f>
        <v>0</v>
      </c>
      <c r="O74" s="763">
        <f>'O4 Summary by Class &amp; Accounts'!P160</f>
        <v>0</v>
      </c>
      <c r="P74" s="763">
        <f>'O4 Summary by Class &amp; Accounts'!Q160</f>
        <v>0</v>
      </c>
      <c r="Q74" s="763">
        <f>'O4 Summary by Class &amp; Accounts'!R160</f>
        <v>0</v>
      </c>
      <c r="R74" s="763">
        <f>'O4 Summary by Class &amp; Accounts'!S160</f>
        <v>0</v>
      </c>
      <c r="S74" s="763">
        <f>'O4 Summary by Class &amp; Accounts'!T160</f>
        <v>0</v>
      </c>
      <c r="T74" s="763">
        <f>'O4 Summary by Class &amp; Accounts'!U160</f>
        <v>0</v>
      </c>
      <c r="U74" s="763">
        <f>'O4 Summary by Class &amp; Accounts'!V160</f>
        <v>0</v>
      </c>
      <c r="V74" s="763">
        <f>'O4 Summary by Class &amp; Accounts'!W160</f>
        <v>0</v>
      </c>
      <c r="W74" s="651">
        <f>'O4 Summary by Class &amp; Accounts'!X160</f>
        <v>0</v>
      </c>
    </row>
    <row r="75" spans="1:24" ht="12.75">
      <c r="A75" s="1881">
        <v>1840</v>
      </c>
      <c r="B75" s="811" t="s">
        <v>1497</v>
      </c>
      <c r="C75" s="764">
        <f t="shared" si="15"/>
        <v>8000.0000000000009</v>
      </c>
      <c r="D75" s="763">
        <f>'O4 Summary by Class &amp; Accounts'!E161</f>
        <v>4989.9438494073866</v>
      </c>
      <c r="E75" s="763">
        <f>'O4 Summary by Class &amp; Accounts'!F161</f>
        <v>1547.8606165591423</v>
      </c>
      <c r="F75" s="763">
        <f>'O4 Summary by Class &amp; Accounts'!G161</f>
        <v>1289.0765990553916</v>
      </c>
      <c r="G75" s="763">
        <f>'O4 Summary by Class &amp; Accounts'!H161</f>
        <v>0</v>
      </c>
      <c r="H75" s="763">
        <f>'O4 Summary by Class &amp; Accounts'!I161</f>
        <v>0</v>
      </c>
      <c r="I75" s="763">
        <f>'O4 Summary by Class &amp; Accounts'!J161</f>
        <v>0</v>
      </c>
      <c r="J75" s="763">
        <f>'O4 Summary by Class &amp; Accounts'!K161</f>
        <v>160.6870566068352</v>
      </c>
      <c r="K75" s="763">
        <f>'O4 Summary by Class &amp; Accounts'!L161</f>
        <v>0</v>
      </c>
      <c r="L75" s="763">
        <f>'O4 Summary by Class &amp; Accounts'!M161</f>
        <v>12.431878371245169</v>
      </c>
      <c r="M75" s="763">
        <f>'O4 Summary by Class &amp; Accounts'!N161</f>
        <v>0</v>
      </c>
      <c r="N75" s="763">
        <f>'O4 Summary by Class &amp; Accounts'!O161</f>
        <v>0</v>
      </c>
      <c r="O75" s="763">
        <f>'O4 Summary by Class &amp; Accounts'!P161</f>
        <v>0</v>
      </c>
      <c r="P75" s="763">
        <f>'O4 Summary by Class &amp; Accounts'!Q161</f>
        <v>0</v>
      </c>
      <c r="Q75" s="763">
        <f>'O4 Summary by Class &amp; Accounts'!R161</f>
        <v>0</v>
      </c>
      <c r="R75" s="763">
        <f>'O4 Summary by Class &amp; Accounts'!S161</f>
        <v>0</v>
      </c>
      <c r="S75" s="763">
        <f>'O4 Summary by Class &amp; Accounts'!T161</f>
        <v>0</v>
      </c>
      <c r="T75" s="763">
        <f>'O4 Summary by Class &amp; Accounts'!U161</f>
        <v>0</v>
      </c>
      <c r="U75" s="763">
        <f>'O4 Summary by Class &amp; Accounts'!V161</f>
        <v>0</v>
      </c>
      <c r="V75" s="763">
        <f>'O4 Summary by Class &amp; Accounts'!W161</f>
        <v>0</v>
      </c>
      <c r="W75" s="651">
        <f>'O4 Summary by Class &amp; Accounts'!X161</f>
        <v>0</v>
      </c>
    </row>
    <row r="76" spans="1:24" ht="12" customHeight="1">
      <c r="A76" s="1881">
        <v>1845</v>
      </c>
      <c r="B76" s="811" t="s">
        <v>1498</v>
      </c>
      <c r="C76" s="764">
        <f t="shared" si="15"/>
        <v>12000.000000000002</v>
      </c>
      <c r="D76" s="763">
        <f>'O4 Summary by Class &amp; Accounts'!E162</f>
        <v>7571.6055606367572</v>
      </c>
      <c r="E76" s="763">
        <f>'O4 Summary by Class &amp; Accounts'!F162</f>
        <v>2366.0269113029331</v>
      </c>
      <c r="F76" s="763">
        <f>'O4 Summary by Class &amp; Accounts'!G162</f>
        <v>1802.1290854794374</v>
      </c>
      <c r="G76" s="763">
        <f>'O4 Summary by Class &amp; Accounts'!H162</f>
        <v>0</v>
      </c>
      <c r="H76" s="763">
        <f>'O4 Summary by Class &amp; Accounts'!I162</f>
        <v>0</v>
      </c>
      <c r="I76" s="763">
        <f>'O4 Summary by Class &amp; Accounts'!J162</f>
        <v>0</v>
      </c>
      <c r="J76" s="763">
        <f>'O4 Summary by Class &amp; Accounts'!K162</f>
        <v>241.31274853306013</v>
      </c>
      <c r="K76" s="763">
        <f>'O4 Summary by Class &amp; Accounts'!L162</f>
        <v>0</v>
      </c>
      <c r="L76" s="763">
        <f>'O4 Summary by Class &amp; Accounts'!M162</f>
        <v>18.925694047812808</v>
      </c>
      <c r="M76" s="763">
        <f>'O4 Summary by Class &amp; Accounts'!N162</f>
        <v>0</v>
      </c>
      <c r="N76" s="763">
        <f>'O4 Summary by Class &amp; Accounts'!O162</f>
        <v>0</v>
      </c>
      <c r="O76" s="763">
        <f>'O4 Summary by Class &amp; Accounts'!P162</f>
        <v>0</v>
      </c>
      <c r="P76" s="763">
        <f>'O4 Summary by Class &amp; Accounts'!Q162</f>
        <v>0</v>
      </c>
      <c r="Q76" s="763">
        <f>'O4 Summary by Class &amp; Accounts'!R162</f>
        <v>0</v>
      </c>
      <c r="R76" s="763">
        <f>'O4 Summary by Class &amp; Accounts'!S162</f>
        <v>0</v>
      </c>
      <c r="S76" s="763">
        <f>'O4 Summary by Class &amp; Accounts'!T162</f>
        <v>0</v>
      </c>
      <c r="T76" s="763">
        <f>'O4 Summary by Class &amp; Accounts'!U162</f>
        <v>0</v>
      </c>
      <c r="U76" s="763">
        <f>'O4 Summary by Class &amp; Accounts'!V162</f>
        <v>0</v>
      </c>
      <c r="V76" s="763">
        <f>'O4 Summary by Class &amp; Accounts'!W162</f>
        <v>0</v>
      </c>
      <c r="W76" s="651">
        <f>'O4 Summary by Class &amp; Accounts'!X162</f>
        <v>0</v>
      </c>
    </row>
    <row r="77" spans="1:24" s="867" customFormat="1" ht="21.75" customHeight="1">
      <c r="B77" s="881" t="s">
        <v>769</v>
      </c>
      <c r="C77" s="882">
        <f t="shared" si="15"/>
        <v>217000.00000000003</v>
      </c>
      <c r="D77" s="883">
        <f t="shared" ref="D77:W77" si="16">SUM(D66:D76)</f>
        <v>141798.32032104407</v>
      </c>
      <c r="E77" s="883">
        <f t="shared" si="16"/>
        <v>45275.025981943123</v>
      </c>
      <c r="F77" s="883">
        <f t="shared" si="16"/>
        <v>25189.159030834358</v>
      </c>
      <c r="G77" s="883">
        <f t="shared" si="16"/>
        <v>0</v>
      </c>
      <c r="H77" s="883">
        <f t="shared" si="16"/>
        <v>0</v>
      </c>
      <c r="I77" s="883">
        <f t="shared" si="16"/>
        <v>0</v>
      </c>
      <c r="J77" s="883">
        <f t="shared" si="16"/>
        <v>4379.6175795375202</v>
      </c>
      <c r="K77" s="883">
        <f t="shared" si="16"/>
        <v>0</v>
      </c>
      <c r="L77" s="883">
        <f t="shared" si="16"/>
        <v>357.87708664094617</v>
      </c>
      <c r="M77" s="883">
        <f t="shared" si="16"/>
        <v>0</v>
      </c>
      <c r="N77" s="883">
        <f t="shared" si="16"/>
        <v>0</v>
      </c>
      <c r="O77" s="883">
        <f t="shared" si="16"/>
        <v>0</v>
      </c>
      <c r="P77" s="883">
        <f t="shared" si="16"/>
        <v>0</v>
      </c>
      <c r="Q77" s="883">
        <f t="shared" si="16"/>
        <v>0</v>
      </c>
      <c r="R77" s="883">
        <f t="shared" si="16"/>
        <v>0</v>
      </c>
      <c r="S77" s="883">
        <f t="shared" si="16"/>
        <v>0</v>
      </c>
      <c r="T77" s="883">
        <f t="shared" si="16"/>
        <v>0</v>
      </c>
      <c r="U77" s="883">
        <f t="shared" si="16"/>
        <v>0</v>
      </c>
      <c r="V77" s="883">
        <f t="shared" si="16"/>
        <v>0</v>
      </c>
      <c r="W77" s="884">
        <f t="shared" si="16"/>
        <v>0</v>
      </c>
    </row>
    <row r="78" spans="1:24" ht="12.75">
      <c r="B78" s="672"/>
      <c r="C78" s="778"/>
      <c r="D78" s="776"/>
      <c r="E78" s="776"/>
      <c r="F78" s="776"/>
      <c r="G78" s="776"/>
      <c r="H78" s="776"/>
      <c r="I78" s="776"/>
      <c r="J78" s="776"/>
      <c r="K78" s="776"/>
      <c r="L78" s="776"/>
      <c r="M78" s="776"/>
      <c r="N78" s="776"/>
      <c r="O78" s="776"/>
      <c r="P78" s="776"/>
      <c r="Q78" s="776"/>
      <c r="R78" s="776"/>
      <c r="S78" s="776"/>
      <c r="T78" s="776"/>
      <c r="U78" s="776"/>
      <c r="V78" s="776"/>
      <c r="W78" s="779"/>
    </row>
    <row r="79" spans="1:24" s="533" customFormat="1" ht="12.75">
      <c r="B79" s="893" t="s">
        <v>724</v>
      </c>
      <c r="C79" s="764"/>
      <c r="D79" s="763"/>
      <c r="E79" s="763"/>
      <c r="F79" s="763"/>
      <c r="G79" s="763"/>
      <c r="H79" s="763"/>
      <c r="I79" s="763"/>
      <c r="J79" s="763"/>
      <c r="K79" s="763"/>
      <c r="L79" s="763"/>
      <c r="M79" s="763"/>
      <c r="N79" s="763"/>
      <c r="O79" s="763"/>
      <c r="P79" s="763"/>
      <c r="Q79" s="763"/>
      <c r="R79" s="763"/>
      <c r="S79" s="763"/>
      <c r="T79" s="763"/>
      <c r="U79" s="763"/>
      <c r="V79" s="763"/>
      <c r="W79" s="651"/>
      <c r="X79" s="616"/>
    </row>
    <row r="80" spans="1:24" ht="12.75">
      <c r="B80" s="775" t="s">
        <v>288</v>
      </c>
      <c r="C80" s="764">
        <f>SUM(D80:W80)</f>
        <v>91000</v>
      </c>
      <c r="D80" s="763">
        <f>'O4 Summary by Class &amp; Accounts'!E131</f>
        <v>58968.629793605651</v>
      </c>
      <c r="E80" s="763">
        <f>'O4 Summary by Class &amp; Accounts'!F131</f>
        <v>18055.951607314586</v>
      </c>
      <c r="F80" s="763">
        <f>'O4 Summary by Class &amp; Accounts'!G131</f>
        <v>11937.458235783495</v>
      </c>
      <c r="G80" s="763">
        <f>'O4 Summary by Class &amp; Accounts'!H131</f>
        <v>0</v>
      </c>
      <c r="H80" s="763">
        <f>'O4 Summary by Class &amp; Accounts'!I131</f>
        <v>0</v>
      </c>
      <c r="I80" s="763">
        <f>'O4 Summary by Class &amp; Accounts'!J131</f>
        <v>0</v>
      </c>
      <c r="J80" s="763">
        <f>'O4 Summary by Class &amp; Accounts'!K131</f>
        <v>1891.52541337497</v>
      </c>
      <c r="K80" s="763">
        <f>'O4 Summary by Class &amp; Accounts'!L131</f>
        <v>0</v>
      </c>
      <c r="L80" s="763">
        <f>'O4 Summary by Class &amp; Accounts'!M131</f>
        <v>146.43494992129493</v>
      </c>
      <c r="M80" s="763">
        <f>'O4 Summary by Class &amp; Accounts'!N131</f>
        <v>0</v>
      </c>
      <c r="N80" s="763">
        <f>'O4 Summary by Class &amp; Accounts'!O131</f>
        <v>0</v>
      </c>
      <c r="O80" s="763">
        <f>'O4 Summary by Class &amp; Accounts'!P131</f>
        <v>0</v>
      </c>
      <c r="P80" s="763">
        <f>'O4 Summary by Class &amp; Accounts'!Q131</f>
        <v>0</v>
      </c>
      <c r="Q80" s="763">
        <f>'O4 Summary by Class &amp; Accounts'!R131</f>
        <v>0</v>
      </c>
      <c r="R80" s="763">
        <f>'O4 Summary by Class &amp; Accounts'!S131</f>
        <v>0</v>
      </c>
      <c r="S80" s="763">
        <f>'O4 Summary by Class &amp; Accounts'!T131</f>
        <v>0</v>
      </c>
      <c r="T80" s="763">
        <f>'O4 Summary by Class &amp; Accounts'!U131</f>
        <v>0</v>
      </c>
      <c r="U80" s="763">
        <f>'O4 Summary by Class &amp; Accounts'!V131</f>
        <v>0</v>
      </c>
      <c r="V80" s="763">
        <f>'O4 Summary by Class &amp; Accounts'!W131</f>
        <v>0</v>
      </c>
      <c r="W80" s="651">
        <f>'O4 Summary by Class &amp; Accounts'!X131</f>
        <v>0</v>
      </c>
      <c r="X80" s="7"/>
    </row>
    <row r="81" spans="1:24" ht="12.75">
      <c r="B81" s="777" t="s">
        <v>289</v>
      </c>
      <c r="C81" s="764">
        <f>SUM(D81:W81)</f>
        <v>0</v>
      </c>
      <c r="D81" s="763">
        <f>'O4 Summary by Class &amp; Accounts'!E132</f>
        <v>0</v>
      </c>
      <c r="E81" s="763">
        <f>'O4 Summary by Class &amp; Accounts'!F132</f>
        <v>0</v>
      </c>
      <c r="F81" s="763">
        <f>'O4 Summary by Class &amp; Accounts'!G132</f>
        <v>0</v>
      </c>
      <c r="G81" s="763">
        <f>'O4 Summary by Class &amp; Accounts'!H132</f>
        <v>0</v>
      </c>
      <c r="H81" s="763">
        <f>'O4 Summary by Class &amp; Accounts'!I132</f>
        <v>0</v>
      </c>
      <c r="I81" s="763">
        <f>'O4 Summary by Class &amp; Accounts'!J132</f>
        <v>0</v>
      </c>
      <c r="J81" s="763">
        <f>'O4 Summary by Class &amp; Accounts'!K132</f>
        <v>0</v>
      </c>
      <c r="K81" s="763">
        <f>'O4 Summary by Class &amp; Accounts'!L132</f>
        <v>0</v>
      </c>
      <c r="L81" s="763">
        <f>'O4 Summary by Class &amp; Accounts'!M132</f>
        <v>0</v>
      </c>
      <c r="M81" s="763">
        <f>'O4 Summary by Class &amp; Accounts'!N132</f>
        <v>0</v>
      </c>
      <c r="N81" s="763">
        <f>'O4 Summary by Class &amp; Accounts'!O132</f>
        <v>0</v>
      </c>
      <c r="O81" s="763">
        <f>'O4 Summary by Class &amp; Accounts'!P132</f>
        <v>0</v>
      </c>
      <c r="P81" s="763">
        <f>'O4 Summary by Class &amp; Accounts'!Q132</f>
        <v>0</v>
      </c>
      <c r="Q81" s="763">
        <f>'O4 Summary by Class &amp; Accounts'!R132</f>
        <v>0</v>
      </c>
      <c r="R81" s="763">
        <f>'O4 Summary by Class &amp; Accounts'!S132</f>
        <v>0</v>
      </c>
      <c r="S81" s="763">
        <f>'O4 Summary by Class &amp; Accounts'!T132</f>
        <v>0</v>
      </c>
      <c r="T81" s="763">
        <f>'O4 Summary by Class &amp; Accounts'!U132</f>
        <v>0</v>
      </c>
      <c r="U81" s="763">
        <f>'O4 Summary by Class &amp; Accounts'!V132</f>
        <v>0</v>
      </c>
      <c r="V81" s="763">
        <f>'O4 Summary by Class &amp; Accounts'!W132</f>
        <v>0</v>
      </c>
      <c r="W81" s="651">
        <f>'O4 Summary by Class &amp; Accounts'!X132</f>
        <v>0</v>
      </c>
    </row>
    <row r="82" spans="1:24" ht="12.75">
      <c r="B82" s="777" t="s">
        <v>290</v>
      </c>
      <c r="C82" s="764">
        <f>SUM(D82:W82)</f>
        <v>128000</v>
      </c>
      <c r="D82" s="763">
        <f>'O4 Summary by Class &amp; Accounts'!E149</f>
        <v>82944.885863533214</v>
      </c>
      <c r="E82" s="763">
        <f>'O4 Summary by Class &amp; Accounts'!F149</f>
        <v>25397.382480618322</v>
      </c>
      <c r="F82" s="763">
        <f>'O4 Summary by Class &amp; Accounts'!G149</f>
        <v>16791.150045937226</v>
      </c>
      <c r="G82" s="763">
        <f>'O4 Summary by Class &amp; Accounts'!H149</f>
        <v>0</v>
      </c>
      <c r="H82" s="763">
        <f>'O4 Summary by Class &amp; Accounts'!I149</f>
        <v>0</v>
      </c>
      <c r="I82" s="763">
        <f>'O4 Summary by Class &amp; Accounts'!J149</f>
        <v>0</v>
      </c>
      <c r="J82" s="763">
        <f>'O4 Summary by Class &amp; Accounts'!K149</f>
        <v>2660.6071748571007</v>
      </c>
      <c r="K82" s="763">
        <f>'O4 Summary by Class &amp; Accounts'!L149</f>
        <v>0</v>
      </c>
      <c r="L82" s="763">
        <f>'O4 Summary by Class &amp; Accounts'!M149</f>
        <v>205.97443505412912</v>
      </c>
      <c r="M82" s="763">
        <f>'O4 Summary by Class &amp; Accounts'!N149</f>
        <v>0</v>
      </c>
      <c r="N82" s="763">
        <f>'O4 Summary by Class &amp; Accounts'!O149</f>
        <v>0</v>
      </c>
      <c r="O82" s="763">
        <f>'O4 Summary by Class &amp; Accounts'!P149</f>
        <v>0</v>
      </c>
      <c r="P82" s="763">
        <f>'O4 Summary by Class &amp; Accounts'!Q149</f>
        <v>0</v>
      </c>
      <c r="Q82" s="763">
        <f>'O4 Summary by Class &amp; Accounts'!R149</f>
        <v>0</v>
      </c>
      <c r="R82" s="763">
        <f>'O4 Summary by Class &amp; Accounts'!S149</f>
        <v>0</v>
      </c>
      <c r="S82" s="763">
        <f>'O4 Summary by Class &amp; Accounts'!T149</f>
        <v>0</v>
      </c>
      <c r="T82" s="763">
        <f>'O4 Summary by Class &amp; Accounts'!U149</f>
        <v>0</v>
      </c>
      <c r="U82" s="763">
        <f>'O4 Summary by Class &amp; Accounts'!V149</f>
        <v>0</v>
      </c>
      <c r="V82" s="763">
        <f>'O4 Summary by Class &amp; Accounts'!W149</f>
        <v>0</v>
      </c>
      <c r="W82" s="651">
        <f>'O4 Summary by Class &amp; Accounts'!X149</f>
        <v>0</v>
      </c>
    </row>
    <row r="83" spans="1:24" ht="12.75">
      <c r="B83" s="777" t="s">
        <v>291</v>
      </c>
      <c r="C83" s="764">
        <f>SUM(D83:W83)</f>
        <v>35000</v>
      </c>
      <c r="D83" s="763">
        <f>'O4 Summary by Class &amp; Accounts'!E153</f>
        <v>22680.242228309864</v>
      </c>
      <c r="E83" s="763">
        <f>'O4 Summary by Class &amp; Accounts'!F153</f>
        <v>6944.5967720440731</v>
      </c>
      <c r="F83" s="763">
        <f>'O4 Summary by Class &amp; Accounts'!G153</f>
        <v>4591.3300906859595</v>
      </c>
      <c r="G83" s="763">
        <f>'O4 Summary by Class &amp; Accounts'!H153</f>
        <v>0</v>
      </c>
      <c r="H83" s="763">
        <f>'O4 Summary by Class &amp; Accounts'!I153</f>
        <v>0</v>
      </c>
      <c r="I83" s="763">
        <f>'O4 Summary by Class &amp; Accounts'!J153</f>
        <v>0</v>
      </c>
      <c r="J83" s="763">
        <f>'O4 Summary by Class &amp; Accounts'!K153</f>
        <v>727.50977437498841</v>
      </c>
      <c r="K83" s="763">
        <f>'O4 Summary by Class &amp; Accounts'!L153</f>
        <v>0</v>
      </c>
      <c r="L83" s="763">
        <f>'O4 Summary by Class &amp; Accounts'!M153</f>
        <v>56.321134585113434</v>
      </c>
      <c r="M83" s="763">
        <f>'O4 Summary by Class &amp; Accounts'!N153</f>
        <v>0</v>
      </c>
      <c r="N83" s="763">
        <f>'O4 Summary by Class &amp; Accounts'!O153</f>
        <v>0</v>
      </c>
      <c r="O83" s="763">
        <f>'O4 Summary by Class &amp; Accounts'!P153</f>
        <v>0</v>
      </c>
      <c r="P83" s="763">
        <f>'O4 Summary by Class &amp; Accounts'!Q153</f>
        <v>0</v>
      </c>
      <c r="Q83" s="763">
        <f>'O4 Summary by Class &amp; Accounts'!R153</f>
        <v>0</v>
      </c>
      <c r="R83" s="763">
        <f>'O4 Summary by Class &amp; Accounts'!S153</f>
        <v>0</v>
      </c>
      <c r="S83" s="763">
        <f>'O4 Summary by Class &amp; Accounts'!T153</f>
        <v>0</v>
      </c>
      <c r="T83" s="763">
        <f>'O4 Summary by Class &amp; Accounts'!U153</f>
        <v>0</v>
      </c>
      <c r="U83" s="763">
        <f>'O4 Summary by Class &amp; Accounts'!V153</f>
        <v>0</v>
      </c>
      <c r="V83" s="763">
        <f>'O4 Summary by Class &amp; Accounts'!W153</f>
        <v>0</v>
      </c>
      <c r="W83" s="651">
        <f>'O4 Summary by Class &amp; Accounts'!X153</f>
        <v>0</v>
      </c>
    </row>
    <row r="84" spans="1:24" s="611" customFormat="1" ht="21.75" customHeight="1">
      <c r="B84" s="880" t="s">
        <v>688</v>
      </c>
      <c r="C84" s="882">
        <f>SUM(D84:W84)</f>
        <v>253999.99999999997</v>
      </c>
      <c r="D84" s="883">
        <f>SUM(D80:D83)</f>
        <v>164593.75788544872</v>
      </c>
      <c r="E84" s="883">
        <f t="shared" ref="E84:W84" si="17">SUM(E80:E83)</f>
        <v>50397.930859976979</v>
      </c>
      <c r="F84" s="883">
        <f t="shared" si="17"/>
        <v>33319.938372406679</v>
      </c>
      <c r="G84" s="883">
        <f t="shared" si="17"/>
        <v>0</v>
      </c>
      <c r="H84" s="883">
        <f t="shared" si="17"/>
        <v>0</v>
      </c>
      <c r="I84" s="883">
        <f t="shared" si="17"/>
        <v>0</v>
      </c>
      <c r="J84" s="883">
        <f t="shared" si="17"/>
        <v>5279.6423626070591</v>
      </c>
      <c r="K84" s="883">
        <f t="shared" si="17"/>
        <v>0</v>
      </c>
      <c r="L84" s="883">
        <f t="shared" si="17"/>
        <v>408.73051956053746</v>
      </c>
      <c r="M84" s="883">
        <f t="shared" si="17"/>
        <v>0</v>
      </c>
      <c r="N84" s="883">
        <f t="shared" si="17"/>
        <v>0</v>
      </c>
      <c r="O84" s="883">
        <f t="shared" si="17"/>
        <v>0</v>
      </c>
      <c r="P84" s="883">
        <f t="shared" si="17"/>
        <v>0</v>
      </c>
      <c r="Q84" s="883">
        <f t="shared" si="17"/>
        <v>0</v>
      </c>
      <c r="R84" s="883">
        <f t="shared" si="17"/>
        <v>0</v>
      </c>
      <c r="S84" s="883">
        <f t="shared" si="17"/>
        <v>0</v>
      </c>
      <c r="T84" s="883">
        <f t="shared" si="17"/>
        <v>0</v>
      </c>
      <c r="U84" s="883">
        <f t="shared" si="17"/>
        <v>0</v>
      </c>
      <c r="V84" s="883">
        <f t="shared" si="17"/>
        <v>0</v>
      </c>
      <c r="W84" s="884">
        <f t="shared" si="17"/>
        <v>0</v>
      </c>
    </row>
    <row r="85" spans="1:24" ht="12.75">
      <c r="B85" s="672"/>
      <c r="C85" s="778"/>
      <c r="D85" s="776"/>
      <c r="E85" s="776"/>
      <c r="F85" s="776"/>
      <c r="G85" s="776"/>
      <c r="H85" s="776"/>
      <c r="I85" s="776"/>
      <c r="J85" s="776"/>
      <c r="K85" s="776"/>
      <c r="L85" s="776"/>
      <c r="M85" s="776"/>
      <c r="N85" s="776"/>
      <c r="O85" s="776"/>
      <c r="P85" s="776"/>
      <c r="Q85" s="776"/>
      <c r="R85" s="776"/>
      <c r="S85" s="776"/>
      <c r="T85" s="776"/>
      <c r="U85" s="776"/>
      <c r="V85" s="776"/>
      <c r="W85" s="779"/>
    </row>
    <row r="86" spans="1:24" s="7" customFormat="1" ht="12.75">
      <c r="B86" s="766" t="s">
        <v>745</v>
      </c>
      <c r="C86" s="764">
        <f>SUM(D86:W86)</f>
        <v>1678099.15</v>
      </c>
      <c r="D86" s="763">
        <f>D42</f>
        <v>1224979.5972680443</v>
      </c>
      <c r="E86" s="763">
        <f t="shared" ref="E86:W86" si="18">E42</f>
        <v>415653.99136224081</v>
      </c>
      <c r="F86" s="763">
        <f t="shared" si="18"/>
        <v>0</v>
      </c>
      <c r="G86" s="763">
        <f t="shared" si="18"/>
        <v>0</v>
      </c>
      <c r="H86" s="763">
        <f t="shared" si="18"/>
        <v>0</v>
      </c>
      <c r="I86" s="763">
        <f t="shared" si="18"/>
        <v>0</v>
      </c>
      <c r="J86" s="763">
        <f t="shared" si="18"/>
        <v>34286.369451719314</v>
      </c>
      <c r="K86" s="763">
        <f t="shared" si="18"/>
        <v>0</v>
      </c>
      <c r="L86" s="763">
        <f t="shared" si="18"/>
        <v>3179.1919179953943</v>
      </c>
      <c r="M86" s="763">
        <f t="shared" si="18"/>
        <v>0</v>
      </c>
      <c r="N86" s="763">
        <f t="shared" si="18"/>
        <v>0</v>
      </c>
      <c r="O86" s="763">
        <f t="shared" si="18"/>
        <v>0</v>
      </c>
      <c r="P86" s="763">
        <f t="shared" si="18"/>
        <v>0</v>
      </c>
      <c r="Q86" s="763">
        <f t="shared" si="18"/>
        <v>0</v>
      </c>
      <c r="R86" s="763">
        <f t="shared" si="18"/>
        <v>0</v>
      </c>
      <c r="S86" s="763">
        <f t="shared" si="18"/>
        <v>0</v>
      </c>
      <c r="T86" s="763">
        <f t="shared" si="18"/>
        <v>0</v>
      </c>
      <c r="U86" s="763">
        <f t="shared" si="18"/>
        <v>0</v>
      </c>
      <c r="V86" s="763">
        <f t="shared" si="18"/>
        <v>0</v>
      </c>
      <c r="W86" s="651">
        <f t="shared" si="18"/>
        <v>0</v>
      </c>
      <c r="X86" s="749"/>
    </row>
    <row r="87" spans="1:24" s="752" customFormat="1" ht="12.75">
      <c r="B87" s="781"/>
      <c r="C87" s="767"/>
      <c r="D87" s="782"/>
      <c r="E87" s="782"/>
      <c r="F87" s="782"/>
      <c r="G87" s="782"/>
      <c r="H87" s="782"/>
      <c r="I87" s="782"/>
      <c r="J87" s="782"/>
      <c r="K87" s="782"/>
      <c r="L87" s="782"/>
      <c r="M87" s="782"/>
      <c r="N87" s="782"/>
      <c r="O87" s="782"/>
      <c r="P87" s="782"/>
      <c r="Q87" s="782"/>
      <c r="R87" s="782"/>
      <c r="S87" s="782"/>
      <c r="T87" s="782"/>
      <c r="U87" s="782"/>
      <c r="V87" s="782"/>
      <c r="W87" s="783"/>
      <c r="X87" s="751"/>
    </row>
    <row r="88" spans="1:24" s="7" customFormat="1" ht="12.75">
      <c r="B88" s="786" t="s">
        <v>723</v>
      </c>
      <c r="C88" s="787">
        <f>SUM(D88:W88)</f>
        <v>8801642.7800099999</v>
      </c>
      <c r="D88" s="788">
        <f>'O6 Source Data for E2'!D88+'O6 Source Data for E2'!Y88</f>
        <v>5569189.9613530962</v>
      </c>
      <c r="E88" s="788">
        <f>'O6 Source Data for E2'!E88+'O6 Source Data for E2'!Z88</f>
        <v>1814208.5959937223</v>
      </c>
      <c r="F88" s="788">
        <f>'O6 Source Data for E2'!F88+'O6 Source Data for E2'!AA88</f>
        <v>1241724.0691225943</v>
      </c>
      <c r="G88" s="788">
        <f>'O6 Source Data for E2'!G88+'O6 Source Data for E2'!AB88</f>
        <v>0</v>
      </c>
      <c r="H88" s="788">
        <f>'O6 Source Data for E2'!H88+'O6 Source Data for E2'!AC88</f>
        <v>0</v>
      </c>
      <c r="I88" s="788">
        <f>'O6 Source Data for E2'!I88+'O6 Source Data for E2'!AD88</f>
        <v>0</v>
      </c>
      <c r="J88" s="788">
        <f>'O6 Source Data for E2'!J88+'O6 Source Data for E2'!AE88</f>
        <v>162294.76505121964</v>
      </c>
      <c r="K88" s="788">
        <f>'O6 Source Data for E2'!K88+'O6 Source Data for E2'!AF88</f>
        <v>0</v>
      </c>
      <c r="L88" s="788">
        <f>'O6 Source Data for E2'!L88+'O6 Source Data for E2'!AG88</f>
        <v>14225.3884893666</v>
      </c>
      <c r="M88" s="788">
        <f>'O6 Source Data for E2'!M88+'O6 Source Data for E2'!AH88</f>
        <v>0</v>
      </c>
      <c r="N88" s="788">
        <f>'O6 Source Data for E2'!N88+'O6 Source Data for E2'!AI88</f>
        <v>0</v>
      </c>
      <c r="O88" s="788">
        <f>'O6 Source Data for E2'!O88+'O6 Source Data for E2'!AJ88</f>
        <v>0</v>
      </c>
      <c r="P88" s="788">
        <f>'O6 Source Data for E2'!P88+'O6 Source Data for E2'!AK88</f>
        <v>0</v>
      </c>
      <c r="Q88" s="788">
        <f>'O6 Source Data for E2'!Q88+'O6 Source Data for E2'!AL88</f>
        <v>0</v>
      </c>
      <c r="R88" s="788">
        <f>'O6 Source Data for E2'!R88+'O6 Source Data for E2'!AM88</f>
        <v>0</v>
      </c>
      <c r="S88" s="788">
        <f>'O6 Source Data for E2'!S88+'O6 Source Data for E2'!AN88</f>
        <v>0</v>
      </c>
      <c r="T88" s="788">
        <f>'O6 Source Data for E2'!T88+'O6 Source Data for E2'!AO88</f>
        <v>0</v>
      </c>
      <c r="U88" s="788">
        <f>'O6 Source Data for E2'!U88+'O6 Source Data for E2'!AP88</f>
        <v>0</v>
      </c>
      <c r="V88" s="788">
        <f>'O6 Source Data for E2'!V88+'O6 Source Data for E2'!AQ88</f>
        <v>0</v>
      </c>
      <c r="W88" s="789">
        <f>'O6 Source Data for E2'!W88+'O6 Source Data for E2'!AR88</f>
        <v>0</v>
      </c>
    </row>
    <row r="89" spans="1:24" ht="12.75">
      <c r="B89" s="672"/>
      <c r="C89" s="672"/>
      <c r="D89" s="672"/>
      <c r="E89" s="672"/>
      <c r="F89" s="672"/>
      <c r="G89" s="672"/>
      <c r="H89" s="672"/>
      <c r="I89" s="672"/>
      <c r="J89" s="672"/>
      <c r="K89" s="672"/>
      <c r="L89" s="672"/>
      <c r="M89" s="672"/>
      <c r="N89" s="672"/>
      <c r="O89" s="672"/>
      <c r="P89" s="672"/>
      <c r="Q89" s="672"/>
      <c r="R89" s="672"/>
      <c r="S89" s="672"/>
      <c r="T89" s="672"/>
      <c r="U89" s="672"/>
      <c r="V89" s="672"/>
      <c r="W89" s="672"/>
    </row>
    <row r="90" spans="1:24" ht="12.75">
      <c r="B90" s="672"/>
      <c r="C90" s="672"/>
      <c r="D90" s="672"/>
      <c r="E90" s="672"/>
      <c r="F90" s="672"/>
      <c r="G90" s="672"/>
      <c r="H90" s="672"/>
      <c r="I90" s="672"/>
      <c r="J90" s="672"/>
      <c r="K90" s="672"/>
      <c r="L90" s="672"/>
      <c r="M90" s="672"/>
      <c r="N90" s="672"/>
      <c r="O90" s="672"/>
      <c r="P90" s="672"/>
      <c r="Q90" s="672"/>
      <c r="R90" s="672"/>
      <c r="S90" s="672"/>
      <c r="T90" s="672"/>
      <c r="U90" s="672"/>
      <c r="V90" s="672"/>
      <c r="W90" s="672"/>
    </row>
    <row r="91" spans="1:24" ht="12.75">
      <c r="B91" s="672"/>
      <c r="C91" s="672"/>
      <c r="D91" s="672"/>
      <c r="E91" s="672"/>
      <c r="F91" s="672"/>
      <c r="G91" s="672"/>
      <c r="H91" s="672"/>
      <c r="I91" s="672"/>
      <c r="J91" s="672"/>
      <c r="K91" s="672"/>
      <c r="L91" s="672"/>
      <c r="M91" s="672"/>
      <c r="N91" s="672"/>
      <c r="O91" s="672"/>
      <c r="P91" s="672"/>
      <c r="Q91" s="672"/>
      <c r="R91" s="672"/>
      <c r="S91" s="672"/>
      <c r="T91" s="672"/>
      <c r="U91" s="672"/>
      <c r="V91" s="672"/>
      <c r="W91" s="672"/>
    </row>
    <row r="92" spans="1:24" s="1802" customFormat="1" ht="12.75">
      <c r="C92" s="1803"/>
    </row>
    <row r="93" spans="1:24" s="312" customFormat="1" ht="38.25">
      <c r="A93" s="672"/>
      <c r="B93" s="1894" t="s">
        <v>814</v>
      </c>
      <c r="C93" s="1883" t="str">
        <f>C11</f>
        <v xml:space="preserve">Total </v>
      </c>
      <c r="D93" s="1883" t="str">
        <f t="shared" ref="D93:W93" si="19">D11</f>
        <v>Residential</v>
      </c>
      <c r="E93" s="1883" t="str">
        <f t="shared" si="19"/>
        <v>General Service Less Than 50 kW</v>
      </c>
      <c r="F93" s="1883" t="str">
        <f t="shared" si="19"/>
        <v>General Service 50 to 4,999 kW</v>
      </c>
      <c r="G93" s="1883" t="str">
        <f t="shared" si="19"/>
        <v>GS&gt; 50-TOU</v>
      </c>
      <c r="H93" s="1883" t="str">
        <f t="shared" si="19"/>
        <v>GS &gt;50-Intermediate</v>
      </c>
      <c r="I93" s="1883" t="str">
        <f t="shared" si="19"/>
        <v>Large Use &gt;5MW</v>
      </c>
      <c r="J93" s="1883" t="str">
        <f t="shared" si="19"/>
        <v>Street Lighting</v>
      </c>
      <c r="K93" s="1883" t="str">
        <f t="shared" si="19"/>
        <v>Sentinel</v>
      </c>
      <c r="L93" s="1883" t="str">
        <f t="shared" si="19"/>
        <v>Unmetered Scattered Load</v>
      </c>
      <c r="M93" s="1883" t="str">
        <f t="shared" si="19"/>
        <v>Embedded Distributor</v>
      </c>
      <c r="N93" s="1883" t="str">
        <f t="shared" si="19"/>
        <v>Back-up/Standby Power</v>
      </c>
      <c r="O93" s="1883" t="str">
        <f t="shared" si="19"/>
        <v>Rate Class 1</v>
      </c>
      <c r="P93" s="1883" t="str">
        <f t="shared" si="19"/>
        <v>Rate class 2</v>
      </c>
      <c r="Q93" s="1883" t="str">
        <f t="shared" si="19"/>
        <v>Rate class 3</v>
      </c>
      <c r="R93" s="1883" t="str">
        <f t="shared" si="19"/>
        <v>Rate class 4</v>
      </c>
      <c r="S93" s="1883" t="str">
        <f t="shared" si="19"/>
        <v>Rate class 5</v>
      </c>
      <c r="T93" s="1883" t="str">
        <f t="shared" si="19"/>
        <v>Rate class 6</v>
      </c>
      <c r="U93" s="1883" t="str">
        <f t="shared" si="19"/>
        <v>Rate class 7</v>
      </c>
      <c r="V93" s="1883" t="str">
        <f t="shared" si="19"/>
        <v>Rate class 8</v>
      </c>
      <c r="W93" s="1883" t="str">
        <f t="shared" si="19"/>
        <v>Rate class 9</v>
      </c>
    </row>
    <row r="94" spans="1:24" s="312" customFormat="1" ht="12.75">
      <c r="A94" s="672"/>
      <c r="B94" s="255">
        <v>1830</v>
      </c>
      <c r="C94" s="1882">
        <f t="shared" ref="C94:C99" si="20">SUMIF($A$66:$A$76,$B94,C$66:C$76)</f>
        <v>45000</v>
      </c>
      <c r="D94" s="1882">
        <f t="shared" ref="D94:W99" si="21">SUMIF($A$66:$A$76,$B94,D$66:D$76)</f>
        <v>28747.291672400715</v>
      </c>
      <c r="E94" s="1882">
        <f t="shared" si="21"/>
        <v>9053.1227739127789</v>
      </c>
      <c r="F94" s="1882">
        <f t="shared" si="21"/>
        <v>6221.405936191084</v>
      </c>
      <c r="G94" s="1882">
        <f t="shared" si="21"/>
        <v>0</v>
      </c>
      <c r="H94" s="1882">
        <f t="shared" si="21"/>
        <v>0</v>
      </c>
      <c r="I94" s="1882">
        <f t="shared" si="21"/>
        <v>0</v>
      </c>
      <c r="J94" s="1882">
        <f t="shared" si="21"/>
        <v>906.07428354793183</v>
      </c>
      <c r="K94" s="1882">
        <f t="shared" si="21"/>
        <v>0</v>
      </c>
      <c r="L94" s="1882">
        <f t="shared" si="21"/>
        <v>72.105333947492909</v>
      </c>
      <c r="M94" s="1882">
        <f t="shared" si="21"/>
        <v>0</v>
      </c>
      <c r="N94" s="1882">
        <f t="shared" si="21"/>
        <v>0</v>
      </c>
      <c r="O94" s="1882">
        <f t="shared" si="21"/>
        <v>0</v>
      </c>
      <c r="P94" s="1882">
        <f t="shared" si="21"/>
        <v>0</v>
      </c>
      <c r="Q94" s="1882">
        <f t="shared" si="21"/>
        <v>0</v>
      </c>
      <c r="R94" s="1882">
        <f t="shared" si="21"/>
        <v>0</v>
      </c>
      <c r="S94" s="1882">
        <f t="shared" si="21"/>
        <v>0</v>
      </c>
      <c r="T94" s="1882">
        <f t="shared" si="21"/>
        <v>0</v>
      </c>
      <c r="U94" s="1882">
        <f t="shared" si="21"/>
        <v>0</v>
      </c>
      <c r="V94" s="1882">
        <f t="shared" si="21"/>
        <v>0</v>
      </c>
      <c r="W94" s="1882">
        <f t="shared" si="21"/>
        <v>0</v>
      </c>
    </row>
    <row r="95" spans="1:24" s="312" customFormat="1" ht="12.75">
      <c r="A95" s="672"/>
      <c r="B95" s="255">
        <v>1835</v>
      </c>
      <c r="C95" s="1882">
        <f t="shared" si="20"/>
        <v>58000.000000000007</v>
      </c>
      <c r="D95" s="1882">
        <f t="shared" ref="D95:R95" si="22">SUMIF($A$66:$A$76,$B95,D$66:D$76)</f>
        <v>39017.670741688322</v>
      </c>
      <c r="E95" s="1882">
        <f t="shared" si="22"/>
        <v>12671.476977505137</v>
      </c>
      <c r="F95" s="1882">
        <f t="shared" si="22"/>
        <v>5037.389079958707</v>
      </c>
      <c r="G95" s="1882">
        <f t="shared" si="22"/>
        <v>0</v>
      </c>
      <c r="H95" s="1882">
        <f t="shared" si="22"/>
        <v>0</v>
      </c>
      <c r="I95" s="1882">
        <f t="shared" si="22"/>
        <v>0</v>
      </c>
      <c r="J95" s="1882">
        <f t="shared" si="22"/>
        <v>1174.2268600890432</v>
      </c>
      <c r="K95" s="1882">
        <f t="shared" si="22"/>
        <v>0</v>
      </c>
      <c r="L95" s="1882">
        <f t="shared" si="22"/>
        <v>99.236340758793119</v>
      </c>
      <c r="M95" s="1882">
        <f t="shared" si="22"/>
        <v>0</v>
      </c>
      <c r="N95" s="1882">
        <f t="shared" si="22"/>
        <v>0</v>
      </c>
      <c r="O95" s="1882">
        <f t="shared" si="22"/>
        <v>0</v>
      </c>
      <c r="P95" s="1882">
        <f t="shared" si="22"/>
        <v>0</v>
      </c>
      <c r="Q95" s="1882">
        <f t="shared" si="22"/>
        <v>0</v>
      </c>
      <c r="R95" s="1882">
        <f t="shared" si="22"/>
        <v>0</v>
      </c>
      <c r="S95" s="1882">
        <f t="shared" si="21"/>
        <v>0</v>
      </c>
      <c r="T95" s="1882">
        <f t="shared" si="21"/>
        <v>0</v>
      </c>
      <c r="U95" s="1882">
        <f t="shared" si="21"/>
        <v>0</v>
      </c>
      <c r="V95" s="1882">
        <f t="shared" si="21"/>
        <v>0</v>
      </c>
      <c r="W95" s="1882">
        <f t="shared" si="21"/>
        <v>0</v>
      </c>
    </row>
    <row r="96" spans="1:24" s="312" customFormat="1" ht="12.75">
      <c r="A96" s="672"/>
      <c r="B96" s="255">
        <v>1840</v>
      </c>
      <c r="C96" s="1882">
        <f t="shared" si="20"/>
        <v>8000.0000000000009</v>
      </c>
      <c r="D96" s="1882">
        <f t="shared" si="21"/>
        <v>4989.9438494073866</v>
      </c>
      <c r="E96" s="1882">
        <f t="shared" si="21"/>
        <v>1547.8606165591423</v>
      </c>
      <c r="F96" s="1882">
        <f t="shared" si="21"/>
        <v>1289.0765990553916</v>
      </c>
      <c r="G96" s="1882">
        <f t="shared" si="21"/>
        <v>0</v>
      </c>
      <c r="H96" s="1882">
        <f t="shared" si="21"/>
        <v>0</v>
      </c>
      <c r="I96" s="1882">
        <f t="shared" si="21"/>
        <v>0</v>
      </c>
      <c r="J96" s="1882">
        <f t="shared" si="21"/>
        <v>160.6870566068352</v>
      </c>
      <c r="K96" s="1882">
        <f t="shared" si="21"/>
        <v>0</v>
      </c>
      <c r="L96" s="1882">
        <f t="shared" si="21"/>
        <v>12.431878371245169</v>
      </c>
      <c r="M96" s="1882">
        <f t="shared" si="21"/>
        <v>0</v>
      </c>
      <c r="N96" s="1882">
        <f t="shared" si="21"/>
        <v>0</v>
      </c>
      <c r="O96" s="1882">
        <f t="shared" si="21"/>
        <v>0</v>
      </c>
      <c r="P96" s="1882">
        <f t="shared" si="21"/>
        <v>0</v>
      </c>
      <c r="Q96" s="1882">
        <f t="shared" si="21"/>
        <v>0</v>
      </c>
      <c r="R96" s="1882">
        <f t="shared" si="21"/>
        <v>0</v>
      </c>
      <c r="S96" s="1882">
        <f t="shared" si="21"/>
        <v>0</v>
      </c>
      <c r="T96" s="1882">
        <f t="shared" si="21"/>
        <v>0</v>
      </c>
      <c r="U96" s="1882">
        <f t="shared" si="21"/>
        <v>0</v>
      </c>
      <c r="V96" s="1882">
        <f t="shared" si="21"/>
        <v>0</v>
      </c>
      <c r="W96" s="1882">
        <f t="shared" si="21"/>
        <v>0</v>
      </c>
    </row>
    <row r="97" spans="1:24" s="312" customFormat="1" ht="12.75">
      <c r="A97" s="672"/>
      <c r="B97" s="255">
        <v>1845</v>
      </c>
      <c r="C97" s="1882">
        <f t="shared" si="20"/>
        <v>12000.000000000002</v>
      </c>
      <c r="D97" s="1882">
        <f t="shared" si="21"/>
        <v>7571.6055606367572</v>
      </c>
      <c r="E97" s="1882">
        <f t="shared" si="21"/>
        <v>2366.0269113029331</v>
      </c>
      <c r="F97" s="1882">
        <f t="shared" si="21"/>
        <v>1802.1290854794374</v>
      </c>
      <c r="G97" s="1882">
        <f t="shared" si="21"/>
        <v>0</v>
      </c>
      <c r="H97" s="1882">
        <f t="shared" si="21"/>
        <v>0</v>
      </c>
      <c r="I97" s="1882">
        <f t="shared" si="21"/>
        <v>0</v>
      </c>
      <c r="J97" s="1882">
        <f t="shared" si="21"/>
        <v>241.31274853306013</v>
      </c>
      <c r="K97" s="1882">
        <f t="shared" si="21"/>
        <v>0</v>
      </c>
      <c r="L97" s="1882">
        <f t="shared" si="21"/>
        <v>18.925694047812808</v>
      </c>
      <c r="M97" s="1882">
        <f t="shared" si="21"/>
        <v>0</v>
      </c>
      <c r="N97" s="1882">
        <f t="shared" si="21"/>
        <v>0</v>
      </c>
      <c r="O97" s="1882">
        <f t="shared" si="21"/>
        <v>0</v>
      </c>
      <c r="P97" s="1882">
        <f t="shared" si="21"/>
        <v>0</v>
      </c>
      <c r="Q97" s="1882">
        <f t="shared" si="21"/>
        <v>0</v>
      </c>
      <c r="R97" s="1882">
        <f t="shared" si="21"/>
        <v>0</v>
      </c>
      <c r="S97" s="1882">
        <f t="shared" si="21"/>
        <v>0</v>
      </c>
      <c r="T97" s="1882">
        <f t="shared" si="21"/>
        <v>0</v>
      </c>
      <c r="U97" s="1882">
        <f t="shared" si="21"/>
        <v>0</v>
      </c>
      <c r="V97" s="1882">
        <f t="shared" si="21"/>
        <v>0</v>
      </c>
      <c r="W97" s="1882">
        <f t="shared" si="21"/>
        <v>0</v>
      </c>
    </row>
    <row r="98" spans="1:24" s="312" customFormat="1" ht="12.75">
      <c r="A98" s="672"/>
      <c r="B98" s="672" t="s">
        <v>507</v>
      </c>
      <c r="C98" s="1882">
        <f t="shared" si="20"/>
        <v>79000</v>
      </c>
      <c r="D98" s="1882">
        <f t="shared" si="21"/>
        <v>52056.427818715303</v>
      </c>
      <c r="E98" s="1882">
        <f t="shared" si="21"/>
        <v>16704.073173826138</v>
      </c>
      <c r="F98" s="1882">
        <f t="shared" si="21"/>
        <v>8511.9852210342469</v>
      </c>
      <c r="G98" s="1882">
        <f t="shared" si="21"/>
        <v>0</v>
      </c>
      <c r="H98" s="1882">
        <f t="shared" si="21"/>
        <v>0</v>
      </c>
      <c r="I98" s="1882">
        <f t="shared" si="21"/>
        <v>0</v>
      </c>
      <c r="J98" s="1882">
        <f t="shared" si="21"/>
        <v>1595.835594519707</v>
      </c>
      <c r="K98" s="1882">
        <f t="shared" si="21"/>
        <v>0</v>
      </c>
      <c r="L98" s="1882">
        <f t="shared" si="21"/>
        <v>131.67819190460986</v>
      </c>
      <c r="M98" s="1882">
        <f t="shared" si="21"/>
        <v>0</v>
      </c>
      <c r="N98" s="1882">
        <f t="shared" si="21"/>
        <v>0</v>
      </c>
      <c r="O98" s="1882">
        <f t="shared" si="21"/>
        <v>0</v>
      </c>
      <c r="P98" s="1882">
        <f t="shared" si="21"/>
        <v>0</v>
      </c>
      <c r="Q98" s="1882">
        <f t="shared" si="21"/>
        <v>0</v>
      </c>
      <c r="R98" s="1882">
        <f t="shared" si="21"/>
        <v>0</v>
      </c>
      <c r="S98" s="1882">
        <f t="shared" si="21"/>
        <v>0</v>
      </c>
      <c r="T98" s="1882">
        <f t="shared" si="21"/>
        <v>0</v>
      </c>
      <c r="U98" s="1882">
        <f t="shared" si="21"/>
        <v>0</v>
      </c>
      <c r="V98" s="1882">
        <f t="shared" si="21"/>
        <v>0</v>
      </c>
      <c r="W98" s="1882">
        <f t="shared" si="21"/>
        <v>0</v>
      </c>
    </row>
    <row r="99" spans="1:24" s="312" customFormat="1" ht="12.75">
      <c r="A99" s="672"/>
      <c r="B99" s="672" t="s">
        <v>508</v>
      </c>
      <c r="C99" s="1882">
        <f t="shared" si="20"/>
        <v>15000.000000000002</v>
      </c>
      <c r="D99" s="1882">
        <f t="shared" si="21"/>
        <v>9415.3806781955827</v>
      </c>
      <c r="E99" s="1882">
        <f t="shared" si="21"/>
        <v>2932.4655288369936</v>
      </c>
      <c r="F99" s="1882">
        <f t="shared" si="21"/>
        <v>2327.1731091154898</v>
      </c>
      <c r="G99" s="1882">
        <f t="shared" si="21"/>
        <v>0</v>
      </c>
      <c r="H99" s="1882">
        <f t="shared" si="21"/>
        <v>0</v>
      </c>
      <c r="I99" s="1882">
        <f t="shared" si="21"/>
        <v>0</v>
      </c>
      <c r="J99" s="1882">
        <f t="shared" si="21"/>
        <v>301.48103624094318</v>
      </c>
      <c r="K99" s="1882">
        <f t="shared" si="21"/>
        <v>0</v>
      </c>
      <c r="L99" s="1882">
        <f t="shared" si="21"/>
        <v>23.499647610992334</v>
      </c>
      <c r="M99" s="1882">
        <f t="shared" si="21"/>
        <v>0</v>
      </c>
      <c r="N99" s="1882">
        <f t="shared" si="21"/>
        <v>0</v>
      </c>
      <c r="O99" s="1882">
        <f t="shared" si="21"/>
        <v>0</v>
      </c>
      <c r="P99" s="1882">
        <f t="shared" si="21"/>
        <v>0</v>
      </c>
      <c r="Q99" s="1882">
        <f t="shared" si="21"/>
        <v>0</v>
      </c>
      <c r="R99" s="1882">
        <f t="shared" si="21"/>
        <v>0</v>
      </c>
      <c r="S99" s="1882">
        <f t="shared" si="21"/>
        <v>0</v>
      </c>
      <c r="T99" s="1882">
        <f t="shared" si="21"/>
        <v>0</v>
      </c>
      <c r="U99" s="1882">
        <f t="shared" si="21"/>
        <v>0</v>
      </c>
      <c r="V99" s="1882">
        <f t="shared" si="21"/>
        <v>0</v>
      </c>
      <c r="W99" s="1882">
        <f t="shared" si="21"/>
        <v>0</v>
      </c>
    </row>
    <row r="100" spans="1:24" s="421" customFormat="1" ht="12.75">
      <c r="B100" s="1885" t="s">
        <v>769</v>
      </c>
      <c r="C100" s="1886">
        <f>SUM(C94:C99)</f>
        <v>217000</v>
      </c>
      <c r="D100" s="1886">
        <f t="shared" ref="D100:W100" si="23">SUM(D94:D99)</f>
        <v>141798.32032104407</v>
      </c>
      <c r="E100" s="1886">
        <f t="shared" si="23"/>
        <v>45275.025981943116</v>
      </c>
      <c r="F100" s="1886">
        <f t="shared" si="23"/>
        <v>25189.159030834355</v>
      </c>
      <c r="G100" s="1886">
        <f t="shared" si="23"/>
        <v>0</v>
      </c>
      <c r="H100" s="1886">
        <f t="shared" si="23"/>
        <v>0</v>
      </c>
      <c r="I100" s="1886">
        <f t="shared" si="23"/>
        <v>0</v>
      </c>
      <c r="J100" s="1886">
        <f t="shared" si="23"/>
        <v>4379.6175795375211</v>
      </c>
      <c r="K100" s="1886">
        <f t="shared" si="23"/>
        <v>0</v>
      </c>
      <c r="L100" s="1886">
        <f t="shared" si="23"/>
        <v>357.87708664094617</v>
      </c>
      <c r="M100" s="1886">
        <f t="shared" si="23"/>
        <v>0</v>
      </c>
      <c r="N100" s="1886">
        <f t="shared" si="23"/>
        <v>0</v>
      </c>
      <c r="O100" s="1886">
        <f t="shared" si="23"/>
        <v>0</v>
      </c>
      <c r="P100" s="1886">
        <f t="shared" si="23"/>
        <v>0</v>
      </c>
      <c r="Q100" s="1886">
        <f t="shared" si="23"/>
        <v>0</v>
      </c>
      <c r="R100" s="1886">
        <f t="shared" si="23"/>
        <v>0</v>
      </c>
      <c r="S100" s="1886">
        <f t="shared" si="23"/>
        <v>0</v>
      </c>
      <c r="T100" s="1886">
        <f t="shared" si="23"/>
        <v>0</v>
      </c>
      <c r="U100" s="1886">
        <f t="shared" si="23"/>
        <v>0</v>
      </c>
      <c r="V100" s="1886">
        <f t="shared" si="23"/>
        <v>0</v>
      </c>
      <c r="W100" s="1886">
        <f t="shared" si="23"/>
        <v>0</v>
      </c>
    </row>
    <row r="101" spans="1:24" ht="12.75">
      <c r="B101" s="630"/>
      <c r="C101" s="630"/>
      <c r="D101" s="630"/>
      <c r="E101" s="630"/>
      <c r="F101" s="630"/>
      <c r="G101" s="630"/>
      <c r="H101" s="630"/>
      <c r="I101" s="630"/>
      <c r="J101" s="630"/>
      <c r="K101" s="630"/>
      <c r="L101" s="630"/>
      <c r="M101" s="630"/>
      <c r="N101" s="630"/>
      <c r="O101" s="630"/>
      <c r="P101" s="630"/>
      <c r="Q101" s="630"/>
      <c r="R101" s="630"/>
      <c r="S101" s="630"/>
      <c r="T101" s="630"/>
      <c r="U101" s="630"/>
      <c r="V101" s="630"/>
      <c r="W101" s="630"/>
    </row>
    <row r="102" spans="1:24" s="7" customFormat="1" ht="12.75">
      <c r="B102" s="759"/>
      <c r="C102" s="1884"/>
      <c r="D102" s="647"/>
      <c r="E102" s="647"/>
      <c r="F102" s="647"/>
      <c r="G102" s="647"/>
      <c r="H102" s="647"/>
      <c r="I102" s="647"/>
      <c r="J102" s="647"/>
      <c r="K102" s="647"/>
      <c r="L102" s="647"/>
      <c r="M102" s="647"/>
      <c r="N102" s="647"/>
      <c r="O102" s="647"/>
      <c r="P102" s="647"/>
      <c r="Q102" s="647"/>
      <c r="R102" s="647"/>
      <c r="S102" s="647"/>
      <c r="T102" s="647"/>
      <c r="U102" s="647"/>
      <c r="V102" s="647"/>
      <c r="W102" s="647"/>
    </row>
    <row r="103" spans="1:24" s="7" customFormat="1" ht="12.75">
      <c r="B103" s="759"/>
      <c r="C103" s="837"/>
      <c r="D103" s="647"/>
      <c r="E103" s="647"/>
      <c r="F103" s="647"/>
      <c r="G103" s="647"/>
      <c r="H103" s="647"/>
      <c r="I103" s="647"/>
      <c r="J103" s="647"/>
      <c r="K103" s="647"/>
      <c r="L103" s="647"/>
      <c r="M103" s="647"/>
      <c r="N103" s="647"/>
      <c r="O103" s="647"/>
      <c r="P103" s="647"/>
      <c r="Q103" s="647"/>
      <c r="R103" s="647"/>
      <c r="S103" s="647"/>
      <c r="T103" s="647"/>
      <c r="U103" s="647"/>
      <c r="V103" s="647"/>
      <c r="W103" s="647"/>
      <c r="X103" s="749"/>
    </row>
    <row r="104" spans="1:24" s="7" customFormat="1" ht="12.75">
      <c r="B104" s="777"/>
      <c r="C104" s="837"/>
      <c r="D104" s="837"/>
      <c r="E104" s="837"/>
      <c r="F104" s="837"/>
      <c r="G104" s="837"/>
      <c r="H104" s="837"/>
      <c r="I104" s="837"/>
      <c r="J104" s="837"/>
      <c r="K104" s="837"/>
      <c r="L104" s="837"/>
      <c r="M104" s="837"/>
      <c r="N104" s="837"/>
      <c r="O104" s="837"/>
      <c r="P104" s="837"/>
      <c r="Q104" s="837"/>
      <c r="R104" s="837"/>
      <c r="S104" s="837"/>
      <c r="T104" s="837"/>
      <c r="U104" s="837"/>
      <c r="V104" s="837"/>
      <c r="W104" s="837"/>
      <c r="X104" s="749"/>
    </row>
    <row r="105" spans="1:24" s="752" customFormat="1" ht="12.75">
      <c r="B105" s="781"/>
      <c r="C105" s="840"/>
      <c r="D105" s="841"/>
      <c r="E105" s="841"/>
      <c r="F105" s="841"/>
      <c r="G105" s="841"/>
      <c r="H105" s="841"/>
      <c r="I105" s="841"/>
      <c r="J105" s="841"/>
      <c r="K105" s="841"/>
      <c r="L105" s="841"/>
      <c r="M105" s="841"/>
      <c r="N105" s="841"/>
      <c r="O105" s="841"/>
      <c r="P105" s="841"/>
      <c r="Q105" s="841"/>
      <c r="R105" s="841"/>
      <c r="S105" s="841"/>
      <c r="T105" s="841"/>
      <c r="U105" s="841"/>
      <c r="V105" s="841"/>
      <c r="W105" s="841"/>
      <c r="X105" s="751"/>
    </row>
    <row r="106" spans="1:24" s="7" customFormat="1" ht="12.75">
      <c r="B106" s="786"/>
      <c r="C106" s="837"/>
      <c r="D106" s="837"/>
      <c r="E106" s="837"/>
      <c r="F106" s="837"/>
      <c r="G106" s="837"/>
      <c r="H106" s="837"/>
      <c r="I106" s="837"/>
      <c r="J106" s="837"/>
      <c r="K106" s="837"/>
      <c r="L106" s="837"/>
      <c r="M106" s="837"/>
      <c r="N106" s="837"/>
      <c r="O106" s="837"/>
      <c r="P106" s="837"/>
      <c r="Q106" s="837"/>
      <c r="R106" s="837"/>
      <c r="S106" s="837"/>
      <c r="T106" s="837"/>
      <c r="U106" s="837"/>
      <c r="V106" s="837"/>
      <c r="W106" s="837"/>
    </row>
    <row r="107" spans="1:24" ht="12.75">
      <c r="B107" s="630"/>
      <c r="C107" s="630"/>
      <c r="D107" s="630"/>
      <c r="E107" s="630"/>
      <c r="F107" s="630"/>
      <c r="G107" s="630"/>
      <c r="H107" s="630"/>
      <c r="I107" s="630"/>
      <c r="J107" s="630"/>
      <c r="K107" s="630"/>
      <c r="L107" s="630"/>
      <c r="M107" s="630"/>
      <c r="N107" s="630"/>
      <c r="O107" s="630"/>
      <c r="P107" s="630"/>
      <c r="Q107" s="630"/>
      <c r="R107" s="630"/>
      <c r="S107" s="630"/>
      <c r="T107" s="630"/>
      <c r="U107" s="630"/>
      <c r="V107" s="630"/>
      <c r="W107" s="630"/>
    </row>
    <row r="108" spans="1:24" ht="12.75">
      <c r="B108" s="630"/>
      <c r="C108" s="630"/>
      <c r="D108" s="630"/>
      <c r="E108" s="630"/>
      <c r="F108" s="630"/>
      <c r="G108" s="630"/>
      <c r="H108" s="630"/>
      <c r="I108" s="630"/>
      <c r="J108" s="630"/>
      <c r="K108" s="630"/>
      <c r="L108" s="630"/>
      <c r="M108" s="630"/>
      <c r="N108" s="630"/>
      <c r="O108" s="630"/>
      <c r="P108" s="630"/>
      <c r="Q108" s="630"/>
      <c r="R108" s="630"/>
      <c r="S108" s="630"/>
      <c r="T108" s="630"/>
      <c r="U108" s="630"/>
      <c r="V108" s="630"/>
      <c r="W108" s="630"/>
    </row>
    <row r="109" spans="1:24" ht="12.75">
      <c r="B109" s="630"/>
      <c r="C109" s="630"/>
      <c r="D109" s="630"/>
      <c r="E109" s="630"/>
      <c r="F109" s="630"/>
      <c r="G109" s="630"/>
      <c r="H109" s="630"/>
      <c r="I109" s="630"/>
      <c r="J109" s="630"/>
      <c r="K109" s="630"/>
      <c r="L109" s="630"/>
      <c r="M109" s="630"/>
      <c r="N109" s="630"/>
      <c r="O109" s="630"/>
      <c r="P109" s="630"/>
      <c r="Q109" s="630"/>
      <c r="R109" s="630"/>
      <c r="S109" s="630"/>
      <c r="T109" s="630"/>
      <c r="U109" s="630"/>
      <c r="V109" s="630"/>
      <c r="W109" s="630"/>
    </row>
    <row r="110" spans="1:24" ht="12.75">
      <c r="B110" s="630"/>
      <c r="C110" s="630"/>
      <c r="D110" s="630"/>
      <c r="E110" s="630"/>
      <c r="F110" s="630"/>
      <c r="G110" s="630"/>
      <c r="H110" s="630"/>
      <c r="I110" s="630"/>
      <c r="J110" s="630"/>
      <c r="K110" s="630"/>
      <c r="L110" s="630"/>
      <c r="M110" s="630"/>
      <c r="N110" s="630"/>
      <c r="O110" s="630"/>
      <c r="P110" s="630"/>
      <c r="Q110" s="630"/>
      <c r="R110" s="630"/>
      <c r="S110" s="630"/>
      <c r="T110" s="630"/>
      <c r="U110" s="630"/>
      <c r="V110" s="630"/>
      <c r="W110" s="630"/>
    </row>
    <row r="111" spans="1:24" ht="12.75">
      <c r="B111" s="630"/>
      <c r="C111" s="630"/>
      <c r="D111" s="630"/>
      <c r="E111" s="630"/>
      <c r="F111" s="630"/>
      <c r="G111" s="630"/>
      <c r="H111" s="630"/>
      <c r="I111" s="630"/>
      <c r="J111" s="630"/>
      <c r="K111" s="630"/>
      <c r="L111" s="630"/>
      <c r="M111" s="630"/>
      <c r="N111" s="630"/>
      <c r="O111" s="630"/>
      <c r="P111" s="630"/>
      <c r="Q111" s="630"/>
      <c r="R111" s="630"/>
      <c r="S111" s="630"/>
      <c r="T111" s="630"/>
      <c r="U111" s="630"/>
      <c r="V111" s="630"/>
      <c r="W111" s="630"/>
    </row>
    <row r="112" spans="1:24" ht="12.75">
      <c r="B112" s="630"/>
      <c r="C112" s="630"/>
      <c r="D112" s="630"/>
      <c r="E112" s="630"/>
      <c r="F112" s="630"/>
      <c r="G112" s="630"/>
      <c r="H112" s="630"/>
      <c r="I112" s="630"/>
      <c r="J112" s="630"/>
      <c r="K112" s="630"/>
      <c r="L112" s="630"/>
      <c r="M112" s="630"/>
      <c r="N112" s="630"/>
      <c r="O112" s="630"/>
      <c r="P112" s="630"/>
      <c r="Q112" s="630"/>
      <c r="R112" s="630"/>
      <c r="S112" s="630"/>
      <c r="T112" s="630"/>
      <c r="U112" s="630"/>
      <c r="V112" s="630"/>
      <c r="W112" s="630"/>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sheetPr codeName="Sheet31" enableFormatConditionsCalculation="0">
    <tabColor indexed="9"/>
  </sheetPr>
  <dimension ref="A1:AD67"/>
  <sheetViews>
    <sheetView topLeftCell="A10" workbookViewId="0">
      <selection activeCell="H29" sqref="H29"/>
    </sheetView>
  </sheetViews>
  <sheetFormatPr defaultRowHeight="12.75"/>
  <cols>
    <col min="1" max="1" width="4" style="13" customWidth="1"/>
    <col min="2" max="2" width="50.5703125" style="13" customWidth="1"/>
    <col min="3" max="3" width="15.7109375" style="13" customWidth="1"/>
    <col min="4" max="4" width="14.7109375" style="59" customWidth="1"/>
    <col min="5" max="5" width="16.5703125" style="59" customWidth="1"/>
    <col min="6" max="6" width="11" style="59" customWidth="1"/>
    <col min="7" max="7" width="9.140625" style="59"/>
    <col min="8" max="8" width="10.85546875" style="59" bestFit="1" customWidth="1"/>
    <col min="9" max="9" width="9.140625" style="59"/>
    <col min="10" max="10" width="10.28515625" style="59" customWidth="1"/>
    <col min="11" max="11" width="9.140625" style="59"/>
    <col min="12" max="12" width="10.5703125" style="59" customWidth="1"/>
    <col min="13" max="30" width="9.140625" style="59"/>
    <col min="31" max="16384" width="9.140625" style="13"/>
  </cols>
  <sheetData>
    <row r="1" spans="1:30" ht="96.75" customHeight="1">
      <c r="A1" s="2407"/>
      <c r="B1" s="2407"/>
      <c r="C1" s="2407"/>
      <c r="D1" s="2407"/>
      <c r="E1" s="2407"/>
      <c r="F1" s="2407"/>
      <c r="G1" s="13"/>
      <c r="H1" s="13"/>
      <c r="I1" s="13"/>
      <c r="J1" s="13"/>
      <c r="K1" s="13"/>
      <c r="L1" s="13"/>
      <c r="M1" s="13"/>
      <c r="N1" s="13"/>
      <c r="O1" s="13"/>
      <c r="P1" s="13"/>
      <c r="Q1" s="13"/>
      <c r="R1" s="13"/>
      <c r="S1" s="13"/>
      <c r="T1" s="13"/>
      <c r="U1" s="13"/>
      <c r="V1" s="13"/>
      <c r="W1" s="13"/>
      <c r="X1" s="13"/>
      <c r="Y1" s="13"/>
      <c r="Z1" s="13"/>
      <c r="AA1" s="13"/>
      <c r="AB1" s="13"/>
      <c r="AC1" s="13"/>
      <c r="AD1" s="13"/>
    </row>
    <row r="2" spans="1:30" ht="18.75" customHeight="1">
      <c r="A2" s="2448"/>
      <c r="B2" s="2448"/>
      <c r="C2" s="2448"/>
      <c r="D2" s="2448"/>
      <c r="E2" s="2448"/>
      <c r="F2" s="13"/>
      <c r="G2" s="13"/>
      <c r="H2" s="13"/>
      <c r="I2" s="13"/>
      <c r="J2" s="13"/>
      <c r="K2" s="13"/>
      <c r="L2" s="13"/>
      <c r="M2" s="13"/>
      <c r="N2" s="13"/>
      <c r="O2" s="13"/>
      <c r="P2" s="13"/>
      <c r="Q2" s="13"/>
      <c r="R2" s="13"/>
      <c r="S2" s="13"/>
      <c r="T2" s="13"/>
      <c r="U2" s="13"/>
      <c r="V2" s="13"/>
      <c r="W2" s="13"/>
      <c r="X2" s="13"/>
      <c r="Y2" s="13"/>
      <c r="Z2" s="13"/>
      <c r="AA2" s="13"/>
      <c r="AB2" s="13"/>
      <c r="AC2" s="13"/>
      <c r="AD2" s="13"/>
    </row>
    <row r="3" spans="1:30" ht="18.75" customHeight="1">
      <c r="A3" s="2449"/>
      <c r="B3" s="2449"/>
      <c r="C3" s="2449"/>
      <c r="D3" s="2449"/>
      <c r="E3" s="2449"/>
      <c r="F3" s="13"/>
      <c r="G3" s="14"/>
      <c r="H3" s="13"/>
      <c r="I3" s="13"/>
      <c r="J3" s="13"/>
      <c r="K3" s="13"/>
      <c r="L3" s="13"/>
      <c r="M3" s="13"/>
      <c r="N3" s="13"/>
      <c r="O3" s="13"/>
      <c r="P3" s="13"/>
      <c r="Q3" s="13"/>
      <c r="R3" s="13"/>
      <c r="S3" s="13"/>
      <c r="T3" s="13"/>
      <c r="U3" s="13"/>
      <c r="V3" s="13"/>
      <c r="W3" s="13"/>
      <c r="X3" s="13"/>
      <c r="Y3" s="13"/>
      <c r="Z3" s="13"/>
      <c r="AA3" s="13"/>
      <c r="AB3" s="13"/>
      <c r="AC3" s="13"/>
      <c r="AD3" s="13"/>
    </row>
    <row r="4" spans="1:30" ht="18">
      <c r="A4" s="2450"/>
      <c r="B4" s="2450"/>
      <c r="C4" s="2450"/>
      <c r="D4" s="2450"/>
      <c r="E4" s="2450"/>
      <c r="F4" s="13"/>
      <c r="G4" s="13"/>
      <c r="H4" s="13"/>
      <c r="I4" s="13"/>
      <c r="J4" s="13"/>
      <c r="K4" s="13"/>
      <c r="L4" s="13"/>
      <c r="M4" s="13"/>
      <c r="N4" s="13"/>
      <c r="O4" s="13"/>
      <c r="P4" s="13"/>
      <c r="Q4" s="13"/>
      <c r="R4" s="13"/>
      <c r="S4" s="13"/>
      <c r="T4" s="13"/>
      <c r="U4" s="13"/>
      <c r="V4" s="13"/>
      <c r="W4" s="13"/>
      <c r="X4" s="13"/>
      <c r="Y4" s="13"/>
      <c r="Z4" s="13"/>
      <c r="AA4" s="13"/>
      <c r="AB4" s="13"/>
      <c r="AC4" s="13"/>
      <c r="AD4" s="13"/>
    </row>
    <row r="5" spans="1:30" ht="21" customHeight="1">
      <c r="A5" s="323" t="str">
        <f>"Sheet O3.5 USL Metering Credit Worksheet  - "&amp;  'I2 LDC class'!$C$17</f>
        <v>Sheet O3.5 USL Metering Credit Worksheet  - Fort Frances Power Corporation</v>
      </c>
      <c r="B5" s="324"/>
      <c r="C5" s="547"/>
      <c r="D5" s="547"/>
      <c r="E5" s="325"/>
      <c r="F5" s="13"/>
      <c r="G5" s="13"/>
      <c r="H5" s="13"/>
      <c r="I5" s="13"/>
      <c r="J5" s="13"/>
      <c r="K5" s="13"/>
      <c r="L5" s="13"/>
      <c r="M5" s="13"/>
      <c r="N5" s="13"/>
      <c r="O5" s="13"/>
      <c r="P5" s="13"/>
      <c r="Q5" s="13"/>
      <c r="R5" s="13"/>
      <c r="S5" s="13"/>
      <c r="T5" s="13"/>
      <c r="U5" s="13"/>
      <c r="V5" s="13"/>
      <c r="W5" s="13"/>
      <c r="X5" s="13"/>
      <c r="Y5" s="13"/>
      <c r="Z5" s="13"/>
      <c r="AA5" s="13"/>
      <c r="AB5" s="13"/>
      <c r="AC5" s="13"/>
      <c r="AD5" s="13"/>
    </row>
    <row r="6" spans="1:30" ht="6" customHeight="1">
      <c r="A6" s="16"/>
      <c r="B6" s="16"/>
      <c r="C6" s="548"/>
      <c r="D6" s="548"/>
      <c r="E6" s="16"/>
      <c r="F6" s="16"/>
      <c r="G6" s="16"/>
      <c r="H6" s="16"/>
      <c r="I6" s="16"/>
      <c r="J6" s="16"/>
      <c r="K6" s="16"/>
      <c r="L6" s="16"/>
      <c r="M6" s="16"/>
      <c r="N6" s="16"/>
      <c r="O6" s="16"/>
      <c r="P6" s="13"/>
      <c r="Q6" s="13"/>
      <c r="R6" s="13"/>
      <c r="S6" s="13"/>
      <c r="T6" s="13"/>
      <c r="U6" s="13"/>
      <c r="V6" s="13"/>
      <c r="W6" s="13"/>
      <c r="X6" s="13"/>
      <c r="Y6" s="13"/>
      <c r="Z6" s="13"/>
      <c r="AA6" s="13"/>
      <c r="AB6" s="13"/>
      <c r="AC6" s="13"/>
      <c r="AD6" s="13"/>
    </row>
    <row r="7" spans="1:30" ht="14.25" customHeight="1">
      <c r="A7" s="753"/>
      <c r="B7" s="753"/>
      <c r="C7" s="613"/>
    </row>
    <row r="8" spans="1:30">
      <c r="A8" s="2541" t="s">
        <v>362</v>
      </c>
      <c r="B8" s="2541"/>
      <c r="C8" s="312"/>
    </row>
    <row r="9" spans="1:30">
      <c r="A9" s="2541"/>
      <c r="B9" s="2541"/>
    </row>
    <row r="10" spans="1:30">
      <c r="B10" s="745"/>
      <c r="C10" s="59"/>
    </row>
    <row r="11" spans="1:30" ht="47.25" customHeight="1">
      <c r="A11" s="994"/>
      <c r="B11" s="995" t="s">
        <v>642</v>
      </c>
      <c r="C11" s="629" t="str">
        <f>IF('I2 LDC class'!$D$21="",'I2 LDC class'!$C$21,'I2 LDC class'!$D$21)</f>
        <v>General Service Less Than 50 kW</v>
      </c>
    </row>
    <row r="12" spans="1:30" s="533" customFormat="1">
      <c r="A12" s="984"/>
      <c r="B12" s="985" t="s">
        <v>1533</v>
      </c>
      <c r="C12" s="978">
        <f>'O7 Amortization'!H343+'O7 Amortization'!H416+'O7 Amortization'!H489+'O7 Amortization'!H562 + 'O7 Amortization'!AC343+'O7 Amortization'!AC416+'O7 Amortization'!AC489+'O7 Amortization'!AC562</f>
        <v>15194.416533333333</v>
      </c>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row>
    <row r="13" spans="1:30" s="533" customFormat="1">
      <c r="A13" s="984"/>
      <c r="B13" s="985" t="s">
        <v>1518</v>
      </c>
      <c r="C13" s="979">
        <f>IF(ISERROR(C33*(C44/C35)),0,C33*(C44/C35))</f>
        <v>1439.643356874335</v>
      </c>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row>
    <row r="14" spans="1:30" s="533" customFormat="1">
      <c r="A14" s="984"/>
      <c r="B14" s="773" t="s">
        <v>1526</v>
      </c>
      <c r="C14" s="979">
        <f>'O4 Summary by Class &amp; Accounts'!F146</f>
        <v>8393.7777777777774</v>
      </c>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row>
    <row r="15" spans="1:30" s="533" customFormat="1">
      <c r="A15" s="984"/>
      <c r="B15" s="773" t="s">
        <v>1527</v>
      </c>
      <c r="C15" s="979">
        <f>'O4 Summary by Class &amp; Accounts'!F147+'O4 Summary by Class &amp; Accounts'!F148</f>
        <v>513.5683489728633</v>
      </c>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row>
    <row r="16" spans="1:30" s="616" customFormat="1">
      <c r="A16" s="984"/>
      <c r="B16" s="773" t="s">
        <v>1528</v>
      </c>
      <c r="C16" s="979">
        <f>'O4 Summary by Class &amp; Accounts'!F165</f>
        <v>7674.3111111111111</v>
      </c>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row>
    <row r="17" spans="1:30" s="616" customFormat="1">
      <c r="A17" s="984"/>
      <c r="B17" s="773" t="s">
        <v>1529</v>
      </c>
      <c r="C17" s="979">
        <f>'O4 Summary by Class &amp; Accounts'!F167</f>
        <v>0</v>
      </c>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row>
    <row r="18" spans="1:30" s="616" customFormat="1">
      <c r="A18" s="984"/>
      <c r="B18" s="985" t="s">
        <v>1519</v>
      </c>
      <c r="C18" s="979">
        <f>IF(ISERROR(SUM(C14:C17)/C39*C37),0,SUM(C14:C17)/C39*C37)</f>
        <v>12655.661539503943</v>
      </c>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row>
    <row r="19" spans="1:30" s="616" customFormat="1">
      <c r="A19" s="984"/>
      <c r="B19" s="985" t="s">
        <v>1520</v>
      </c>
      <c r="C19" s="979">
        <f>IF(ISERROR('O4 Summary by Class &amp; Accounts'!F209*C46/(C31+C35)),0,('O4 Summary by Class &amp; Accounts'!F209*C46/(C31+C35)))</f>
        <v>0</v>
      </c>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row>
    <row r="20" spans="1:30" s="616" customFormat="1">
      <c r="A20" s="984"/>
      <c r="B20" s="985" t="s">
        <v>1521</v>
      </c>
      <c r="C20" s="979">
        <f>IF(ISERROR('O4 Summary by Class &amp; Accounts'!F207*C46/(C31+C35)),0,('O4 Summary by Class &amp; Accounts'!F207*C46/(C31+C35)))</f>
        <v>4968.4601844071431</v>
      </c>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row>
    <row r="21" spans="1:30" s="616" customFormat="1">
      <c r="A21" s="984"/>
      <c r="B21" s="985" t="s">
        <v>1522</v>
      </c>
      <c r="C21" s="979">
        <f>IF(ISERROR(C46/(C31+C35)*'O1 Revenue to cost|RR'!E38),0,(C46/(C31+C35)*'O1 Revenue to cost|RR'!E38))</f>
        <v>0</v>
      </c>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row>
    <row r="22" spans="1:30" s="533" customFormat="1" ht="18.75" customHeight="1">
      <c r="A22" s="986"/>
      <c r="B22" s="879" t="s">
        <v>769</v>
      </c>
      <c r="C22" s="982">
        <f>SUM(C12:C21)</f>
        <v>50839.838851980501</v>
      </c>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row>
    <row r="23" spans="1:30" s="533" customFormat="1">
      <c r="A23" s="986"/>
      <c r="B23" s="773"/>
      <c r="C23" s="97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row>
    <row r="24" spans="1:30" s="752" customFormat="1">
      <c r="A24" s="987"/>
      <c r="B24" s="988" t="s">
        <v>768</v>
      </c>
      <c r="C24" s="980">
        <f>'I6.2 Customer Data'!E21</f>
        <v>405</v>
      </c>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row>
    <row r="25" spans="1:30" s="752" customFormat="1">
      <c r="A25" s="987"/>
      <c r="B25" s="989"/>
      <c r="C25" s="980"/>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row>
    <row r="26" spans="1:30" s="47" customFormat="1">
      <c r="A26" s="990"/>
      <c r="B26" s="991" t="s">
        <v>1530</v>
      </c>
      <c r="C26" s="831">
        <f>IF(ISERROR(C22/C24/12),0,C22/C24/12)</f>
        <v>10.460872191765535</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row>
    <row r="27" spans="1:30" s="533" customFormat="1">
      <c r="A27" s="986"/>
      <c r="B27" s="773"/>
      <c r="C27" s="97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row>
    <row r="28" spans="1:30" s="533" customFormat="1">
      <c r="A28" s="986"/>
      <c r="B28" s="773"/>
      <c r="C28" s="97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row>
    <row r="29" spans="1:30" s="533" customFormat="1">
      <c r="A29" s="986"/>
      <c r="B29" s="773" t="s">
        <v>349</v>
      </c>
      <c r="C29" s="979">
        <f>SUM('O4 Summary by Class &amp; Accounts'!F60:F73)+SUM('O4 Summary by Class &amp; Accounts'!F74:F76)+SUM('O4 Summary by Class &amp; Accounts'!F77) +SUM('O4 Summary by Class &amp; Accounts'!F79:F80)</f>
        <v>305686.29628726799</v>
      </c>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row>
    <row r="30" spans="1:30" s="533" customFormat="1">
      <c r="A30" s="986"/>
      <c r="B30" s="773" t="s">
        <v>350</v>
      </c>
      <c r="C30" s="979">
        <f>'O7 Amortization'!AX80+'O7 Amortization'!AX151+'O7 Amortization'!AX222+'O7 Amortization'!AX293</f>
        <v>-233226.58887152182</v>
      </c>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row>
    <row r="31" spans="1:30" s="533" customFormat="1">
      <c r="A31" s="986"/>
      <c r="B31" s="773" t="s">
        <v>351</v>
      </c>
      <c r="C31" s="979">
        <f>C29+C30</f>
        <v>72459.707415746176</v>
      </c>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row>
    <row r="32" spans="1:30" s="533" customFormat="1">
      <c r="A32" s="986"/>
      <c r="B32" s="773"/>
      <c r="C32" s="97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row>
    <row r="33" spans="1:30" s="533" customFormat="1">
      <c r="A33" s="986"/>
      <c r="B33" s="773" t="s">
        <v>352</v>
      </c>
      <c r="C33" s="979">
        <f>'O7 Amortization'!AX367+'O7 Amortization'!AX439+'O7 Amortization'!AX512+'O7 Amortization'!AX585</f>
        <v>8368.3606145962221</v>
      </c>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row>
    <row r="34" spans="1:30" s="533" customFormat="1">
      <c r="A34" s="986"/>
      <c r="B34" s="773"/>
      <c r="C34" s="97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row>
    <row r="35" spans="1:30" s="533" customFormat="1">
      <c r="A35" s="986"/>
      <c r="B35" s="879" t="s">
        <v>1210</v>
      </c>
      <c r="C35" s="983">
        <f>'O6 Source Data for E2'!E102</f>
        <v>712189.38036584714</v>
      </c>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row>
    <row r="36" spans="1:30" s="533" customFormat="1">
      <c r="A36" s="986"/>
      <c r="B36" s="773"/>
      <c r="C36" s="97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row>
    <row r="37" spans="1:30" s="533" customFormat="1">
      <c r="A37" s="986"/>
      <c r="B37" s="879" t="s">
        <v>358</v>
      </c>
      <c r="C37" s="982">
        <f>SUM('O4 Summary by Class &amp; Accounts'!F174:F199) + 'O4 Summary by Class &amp; Accounts'!F208+ SUM('O4 Summary by Class &amp; Accounts'!F210:F213)</f>
        <v>131892.5904138906</v>
      </c>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row>
    <row r="38" spans="1:30" s="533" customFormat="1">
      <c r="A38" s="986"/>
      <c r="B38" s="773"/>
      <c r="C38" s="97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row>
    <row r="39" spans="1:30" s="533" customFormat="1">
      <c r="A39" s="986"/>
      <c r="B39" s="879" t="s">
        <v>353</v>
      </c>
      <c r="C39" s="982">
        <f>'O6 Source Data for E2'!E163</f>
        <v>172807.8551745583</v>
      </c>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row>
    <row r="40" spans="1:30" s="533" customFormat="1">
      <c r="A40" s="986"/>
      <c r="B40" s="773"/>
      <c r="C40" s="97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row>
    <row r="41" spans="1:30" s="533" customFormat="1">
      <c r="A41" s="986"/>
      <c r="B41" s="773" t="s">
        <v>1532</v>
      </c>
      <c r="C41" s="97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row>
    <row r="42" spans="1:30" s="533" customFormat="1">
      <c r="A42" s="984"/>
      <c r="B42" s="773" t="s">
        <v>1531</v>
      </c>
      <c r="C42" s="979">
        <f>'O4 Summary by Class &amp; Accounts'!F59</f>
        <v>203169.71235555556</v>
      </c>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row>
    <row r="43" spans="1:30" s="533" customFormat="1">
      <c r="A43" s="986"/>
      <c r="B43" s="773" t="s">
        <v>1523</v>
      </c>
      <c r="C43" s="979">
        <f>'O7 Amortization'!H57+'O7 Amortization'!H127+'O7 Amortization'!H198+'O7 Amortization'!H269 + 'O7 Amortization'!AC57+'O7 Amortization'!AC127+'O7 Amortization'!AC198+'O7 Amortization'!AC269</f>
        <v>-80648.85582222222</v>
      </c>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row>
    <row r="44" spans="1:30" s="533" customFormat="1">
      <c r="A44" s="986"/>
      <c r="B44" s="773" t="s">
        <v>1524</v>
      </c>
      <c r="C44" s="979">
        <f>C42+C43</f>
        <v>122520.85653333334</v>
      </c>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row>
    <row r="45" spans="1:30" s="533" customFormat="1">
      <c r="A45" s="986"/>
      <c r="B45" s="773" t="s">
        <v>1525</v>
      </c>
      <c r="C45" s="979">
        <f>IF(ISERROR(C44/C35*C31),0,C44/C35*C31)</f>
        <v>12465.540292346768</v>
      </c>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row>
    <row r="46" spans="1:30" s="533" customFormat="1">
      <c r="A46" s="992"/>
      <c r="B46" s="993" t="s">
        <v>1209</v>
      </c>
      <c r="C46" s="981">
        <f>SUM(C44:C45)</f>
        <v>134986.3968256801</v>
      </c>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row>
    <row r="47" spans="1:30" s="533" customFormat="1">
      <c r="B47" s="534"/>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row>
    <row r="48" spans="1:30">
      <c r="C48" s="612"/>
    </row>
    <row r="54" spans="2:30" s="7" customFormat="1">
      <c r="B54" s="47"/>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row>
    <row r="55" spans="2:30" s="7" customFormat="1">
      <c r="C55" s="616"/>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row>
    <row r="56" spans="2:30" s="7" customFormat="1">
      <c r="C56" s="74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row>
    <row r="57" spans="2:30" s="752" customFormat="1">
      <c r="B57" s="750"/>
      <c r="C57" s="836"/>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row>
    <row r="58" spans="2:30" s="7" customFormat="1">
      <c r="B58" s="47"/>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row>
    <row r="59" spans="2:30" s="749" customFormat="1">
      <c r="B59" s="795"/>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row>
    <row r="60" spans="2:30" s="7" customFormat="1">
      <c r="B60" s="47"/>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row>
    <row r="61" spans="2:30" s="7" customFormat="1">
      <c r="B61" s="47"/>
      <c r="C61" s="864"/>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row>
    <row r="62" spans="2:30" s="7" customFormat="1">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row>
    <row r="63" spans="2:30" s="7" customFormat="1">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row>
    <row r="64" spans="2:30" s="7" customFormat="1">
      <c r="C64" s="796"/>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row>
    <row r="65" spans="4:30" s="7" customFormat="1">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row>
    <row r="66" spans="4:30" s="7" customFormat="1">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row>
    <row r="67" spans="4:30" s="7" customFormat="1">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sheetPr codeName="Sheet20">
    <tabColor indexed="9"/>
  </sheetPr>
  <dimension ref="A1:E30"/>
  <sheetViews>
    <sheetView workbookViewId="0">
      <selection activeCell="A5" sqref="A5"/>
    </sheetView>
  </sheetViews>
  <sheetFormatPr defaultRowHeight="12.75"/>
  <cols>
    <col min="1" max="1" width="3.7109375" style="59" customWidth="1"/>
    <col min="2" max="2" width="63.85546875" style="59" customWidth="1"/>
    <col min="3" max="3" width="12.28515625" style="59" bestFit="1" customWidth="1"/>
    <col min="4" max="4" width="9.5703125" style="59" bestFit="1" customWidth="1"/>
    <col min="5" max="16384" width="9.140625" style="59"/>
  </cols>
  <sheetData>
    <row r="1" spans="1:5" s="13" customFormat="1" ht="90.75" customHeight="1">
      <c r="A1" s="2407"/>
      <c r="B1" s="2407"/>
      <c r="C1" s="2407"/>
    </row>
    <row r="2" spans="1:5" s="13" customFormat="1" ht="18.75" customHeight="1">
      <c r="A2" s="2448"/>
      <c r="B2" s="2448"/>
      <c r="C2" s="2448"/>
    </row>
    <row r="3" spans="1:5" s="13" customFormat="1" ht="44.25" customHeight="1">
      <c r="A3" s="2449"/>
      <c r="B3" s="2449"/>
      <c r="C3" s="2449"/>
    </row>
    <row r="4" spans="1:5" s="13" customFormat="1" ht="18">
      <c r="A4" s="2450" t="str">
        <f>'I1 Intro'!C11</f>
        <v>EB-2013-0130</v>
      </c>
      <c r="B4" s="2450"/>
      <c r="C4" s="2450"/>
    </row>
    <row r="5" spans="1:5" s="13" customFormat="1" ht="21" customHeight="1">
      <c r="A5" s="323" t="str">
        <f>"Sheet O3.6 MicroFIT Charge Worksheet  - "&amp;  'I2 LDC class'!$C$17</f>
        <v>Sheet O3.6 MicroFIT Charge Worksheet  - Fort Frances Power Corporation</v>
      </c>
      <c r="B5" s="324"/>
      <c r="C5" s="547"/>
    </row>
    <row r="6" spans="1:5" s="13" customFormat="1" ht="11.25">
      <c r="C6" s="547"/>
    </row>
    <row r="7" spans="1:5" s="13" customFormat="1" ht="14.25" customHeight="1">
      <c r="A7" s="2542"/>
      <c r="B7" s="2542"/>
      <c r="C7" s="613"/>
      <c r="D7" s="613"/>
    </row>
    <row r="8" spans="1:5" s="13" customFormat="1" ht="14.25" customHeight="1">
      <c r="A8" s="753"/>
      <c r="B8" s="753"/>
      <c r="C8" s="613"/>
      <c r="D8" s="613"/>
    </row>
    <row r="9" spans="1:5" s="13" customFormat="1" ht="14.25" customHeight="1">
      <c r="A9" s="753"/>
      <c r="B9" s="753"/>
      <c r="C9" s="613"/>
      <c r="D9" s="613"/>
    </row>
    <row r="10" spans="1:5" s="13" customFormat="1" ht="11.25">
      <c r="A10" s="2541" t="s">
        <v>362</v>
      </c>
      <c r="B10" s="2541"/>
      <c r="C10" s="7"/>
    </row>
    <row r="11" spans="1:5" s="13" customFormat="1" ht="11.25">
      <c r="A11" s="2541"/>
      <c r="B11" s="2541"/>
      <c r="C11" s="7"/>
    </row>
    <row r="12" spans="1:5" s="846" customFormat="1">
      <c r="A12" s="642"/>
      <c r="B12" s="843"/>
      <c r="C12" s="642"/>
      <c r="D12" s="1948"/>
      <c r="E12" s="845"/>
    </row>
    <row r="13" spans="1:5" s="13" customFormat="1" ht="47.25" customHeight="1">
      <c r="A13" s="793"/>
      <c r="B13" s="835" t="s">
        <v>642</v>
      </c>
      <c r="C13" s="629" t="str">
        <f>IF('I2 LDC class'!$D$20="",'I2 LDC class'!$C$20,'I2 LDC class'!$D$20)</f>
        <v>Residential</v>
      </c>
      <c r="D13" s="852" t="s">
        <v>446</v>
      </c>
    </row>
    <row r="14" spans="1:5">
      <c r="A14" s="1949"/>
      <c r="B14" s="1962" t="s">
        <v>1299</v>
      </c>
      <c r="C14" s="1971">
        <f>'O4 Summary by Class &amp; Accounts'!E147</f>
        <v>4171.9502916560996</v>
      </c>
      <c r="D14" s="1971">
        <f>IF(ISERROR(C14/C$30/12), 0, C14/C$30/12)</f>
        <v>0.10567249978865501</v>
      </c>
    </row>
    <row r="15" spans="1:5">
      <c r="B15" s="1963" t="s">
        <v>1300</v>
      </c>
      <c r="C15" s="1972">
        <f>'O4 Summary by Class &amp; Accounts'!E148</f>
        <v>0</v>
      </c>
      <c r="D15" s="1972">
        <f t="shared" ref="D15:D25" si="0">IF(ISERROR(C15/C$30/12), 0, C15/C$30/12)</f>
        <v>0</v>
      </c>
    </row>
    <row r="16" spans="1:5">
      <c r="B16" s="1963" t="s">
        <v>1301</v>
      </c>
      <c r="C16" s="1972">
        <f>'O4 Summary by Class &amp; Accounts'!E146</f>
        <v>25324.444444444442</v>
      </c>
      <c r="D16" s="1972">
        <f t="shared" si="0"/>
        <v>0.6414499605988967</v>
      </c>
    </row>
    <row r="17" spans="2:4">
      <c r="B17" s="1963" t="s">
        <v>1302</v>
      </c>
      <c r="C17" s="1972">
        <f>'O4 Summary by Class &amp; Accounts'!E165</f>
        <v>23153.777777777777</v>
      </c>
      <c r="D17" s="1972">
        <f t="shared" si="0"/>
        <v>0.58646853540470556</v>
      </c>
    </row>
    <row r="18" spans="2:4">
      <c r="B18" s="1963" t="s">
        <v>1303</v>
      </c>
      <c r="C18" s="1972">
        <f>'O4 Summary by Class &amp; Accounts'!E167</f>
        <v>0</v>
      </c>
      <c r="D18" s="1972">
        <f t="shared" si="0"/>
        <v>0</v>
      </c>
    </row>
    <row r="19" spans="2:4">
      <c r="B19" s="1963" t="s">
        <v>1304</v>
      </c>
      <c r="C19" s="1972">
        <f>'O4 Summary by Class &amp; Accounts'!E168</f>
        <v>131282.86536362735</v>
      </c>
      <c r="D19" s="1972">
        <f t="shared" si="0"/>
        <v>3.3253005411253125</v>
      </c>
    </row>
    <row r="20" spans="2:4">
      <c r="B20" s="1963" t="s">
        <v>1305</v>
      </c>
      <c r="C20" s="1972">
        <f>'O2 Fixed Charge|Floor|Ceiling'!D130</f>
        <v>4343.4755096208619</v>
      </c>
      <c r="D20" s="1972">
        <f t="shared" si="0"/>
        <v>0.11001711017276754</v>
      </c>
    </row>
    <row r="21" spans="2:4">
      <c r="B21" s="1964" t="s">
        <v>1308</v>
      </c>
      <c r="C21" s="1972">
        <f>SUM('O4 Summary by Class &amp; Accounts'!E174:E198)*'O2 Fixed Charge|Floor|Ceiling'!D96/'O2 Fixed Charge|Floor|Ceiling'!D32</f>
        <v>82519.226383782283</v>
      </c>
      <c r="D21" s="1972">
        <f t="shared" si="0"/>
        <v>2.0901526439661167</v>
      </c>
    </row>
    <row r="22" spans="2:4">
      <c r="B22" s="1963"/>
      <c r="C22" s="1972"/>
      <c r="D22" s="1972"/>
    </row>
    <row r="23" spans="2:4">
      <c r="B23" s="1963" t="s">
        <v>408</v>
      </c>
      <c r="C23" s="1972">
        <f>'O2 Fixed Charge|Floor|Ceiling'!D132-'O2 Fixed Charge|Floor|Ceiling'!D81</f>
        <v>0</v>
      </c>
      <c r="D23" s="1972">
        <f t="shared" si="0"/>
        <v>0</v>
      </c>
    </row>
    <row r="24" spans="2:4">
      <c r="B24" s="1964" t="s">
        <v>1306</v>
      </c>
      <c r="C24" s="1972">
        <f>'O2 Fixed Charge|Floor|Ceiling'!D133-'O2 Fixed Charge|Floor|Ceiling'!D82</f>
        <v>1384.2845613374375</v>
      </c>
      <c r="D24" s="1972">
        <f t="shared" si="0"/>
        <v>3.5062932151404193E-2</v>
      </c>
    </row>
    <row r="25" spans="2:4">
      <c r="B25" s="1964" t="s">
        <v>1307</v>
      </c>
      <c r="C25" s="1972">
        <f>'O2 Fixed Charge|Floor|Ceiling'!D134-'O2 Fixed Charge|Floor|Ceiling'!D83</f>
        <v>0</v>
      </c>
      <c r="D25" s="1972">
        <f t="shared" si="0"/>
        <v>0</v>
      </c>
    </row>
    <row r="26" spans="2:4">
      <c r="B26" s="1964"/>
      <c r="C26" s="1972"/>
      <c r="D26" s="1972"/>
    </row>
    <row r="27" spans="2:4">
      <c r="B27" s="1965" t="s">
        <v>438</v>
      </c>
      <c r="C27" s="1973">
        <f>SUM(C14:C25)</f>
        <v>272180.02433224628</v>
      </c>
      <c r="D27" s="1973">
        <f>IF(ISERROR(C27/C$30/12), 0, C27/C$30/12)</f>
        <v>6.8941242232078599</v>
      </c>
    </row>
    <row r="28" spans="2:4">
      <c r="B28" s="1964"/>
      <c r="C28" s="1972"/>
      <c r="D28" s="1972"/>
    </row>
    <row r="29" spans="2:4">
      <c r="B29" s="1963"/>
      <c r="C29" s="1972"/>
      <c r="D29" s="1972"/>
    </row>
    <row r="30" spans="2:4">
      <c r="B30" s="1966" t="s">
        <v>432</v>
      </c>
      <c r="C30" s="1974">
        <f>ccar</f>
        <v>3290</v>
      </c>
      <c r="D30" s="1975"/>
    </row>
  </sheetData>
  <mergeCells count="6">
    <mergeCell ref="A7:B7"/>
    <mergeCell ref="A10:B11"/>
    <mergeCell ref="A1:C1"/>
    <mergeCell ref="A2:C2"/>
    <mergeCell ref="A3:C3"/>
    <mergeCell ref="A4:C4"/>
  </mergeCells>
  <phoneticPr fontId="136" type="noConversion"/>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sheetPr codeName="Sheet27" enableFormatConditionsCalculation="0">
    <tabColor indexed="9"/>
  </sheetPr>
  <dimension ref="A1:Z1586"/>
  <sheetViews>
    <sheetView topLeftCell="A41" workbookViewId="0">
      <selection activeCell="G43" sqref="G43"/>
    </sheetView>
  </sheetViews>
  <sheetFormatPr defaultRowHeight="11.25"/>
  <cols>
    <col min="1" max="1" width="10.140625" style="74" customWidth="1"/>
    <col min="2" max="2" width="60.140625" style="65" bestFit="1" customWidth="1"/>
    <col min="3" max="3" width="12.5703125" style="362" customWidth="1"/>
    <col min="4" max="4" width="19.28515625" style="576" customWidth="1"/>
    <col min="5" max="5" width="16.5703125" style="576" customWidth="1"/>
    <col min="6" max="6" width="16" style="576" customWidth="1"/>
    <col min="7" max="7" width="13.85546875" style="576" customWidth="1"/>
    <col min="8" max="8" width="13.28515625" style="576" hidden="1" customWidth="1"/>
    <col min="9" max="9" width="13.7109375" style="576" hidden="1" customWidth="1"/>
    <col min="10" max="10" width="15.7109375" style="576" hidden="1" customWidth="1"/>
    <col min="11" max="11" width="15.7109375" style="576" customWidth="1"/>
    <col min="12" max="12" width="15.7109375" style="576" hidden="1" customWidth="1"/>
    <col min="13" max="13" width="15.7109375" style="576" customWidth="1"/>
    <col min="14" max="15" width="15.7109375" style="576" hidden="1" customWidth="1"/>
    <col min="16" max="24" width="15.7109375" style="576" customWidth="1"/>
    <col min="25" max="25" width="0" style="1897" hidden="1" customWidth="1"/>
    <col min="26" max="26" width="0" style="1898" hidden="1" customWidth="1"/>
    <col min="27" max="16384" width="9.140625" style="64"/>
  </cols>
  <sheetData>
    <row r="1" spans="1:26" s="13" customFormat="1" ht="90.75" customHeight="1">
      <c r="A1" s="2407"/>
      <c r="B1" s="2407"/>
      <c r="C1" s="2407"/>
      <c r="D1" s="2407"/>
      <c r="E1" s="2407"/>
      <c r="F1" s="2407"/>
      <c r="Y1" s="1895"/>
      <c r="Z1" s="1896"/>
    </row>
    <row r="2" spans="1:26" s="13" customFormat="1" ht="18.75" customHeight="1">
      <c r="A2" s="2448"/>
      <c r="B2" s="2448"/>
      <c r="C2" s="2448"/>
      <c r="D2" s="2448"/>
      <c r="E2" s="2448"/>
      <c r="Y2" s="1895"/>
      <c r="Z2" s="1896"/>
    </row>
    <row r="3" spans="1:26" s="13" customFormat="1" ht="37.5" customHeight="1">
      <c r="A3" s="2449"/>
      <c r="B3" s="2449"/>
      <c r="C3" s="2449"/>
      <c r="D3" s="2449"/>
      <c r="E3" s="2449"/>
      <c r="G3" s="14"/>
      <c r="Y3" s="1895"/>
      <c r="Z3" s="1896"/>
    </row>
    <row r="4" spans="1:26" s="13" customFormat="1" ht="18">
      <c r="A4" s="2450" t="str">
        <f>'I1 Intro'!C11</f>
        <v>EB-2013-0130</v>
      </c>
      <c r="B4" s="2450"/>
      <c r="C4" s="2450"/>
      <c r="D4" s="2450"/>
      <c r="E4" s="2450"/>
      <c r="Y4" s="1895"/>
      <c r="Z4" s="1896"/>
    </row>
    <row r="5" spans="1:26" s="13" customFormat="1" ht="21" customHeight="1">
      <c r="A5" s="323" t="str">
        <f>"Sheet O4 Summary of Allocators by Class &amp; Accounts  - "&amp;  'I2 LDC class'!$C$17</f>
        <v>Sheet O4 Summary of Allocators by Class &amp; Accounts  - Fort Frances Power Corporation</v>
      </c>
      <c r="B5" s="324"/>
      <c r="C5" s="547"/>
      <c r="D5" s="547"/>
      <c r="E5" s="325"/>
      <c r="Y5" s="1895"/>
      <c r="Z5" s="1896"/>
    </row>
    <row r="6" spans="1:26" s="13" customFormat="1" ht="6" customHeight="1">
      <c r="A6" s="16"/>
      <c r="B6" s="16"/>
      <c r="C6" s="548"/>
      <c r="D6" s="548"/>
      <c r="E6" s="16"/>
      <c r="F6" s="16"/>
      <c r="G6" s="16"/>
      <c r="H6" s="16"/>
      <c r="I6" s="16"/>
      <c r="J6" s="16"/>
      <c r="K6" s="16"/>
      <c r="L6" s="16"/>
      <c r="M6" s="16"/>
      <c r="N6" s="16"/>
      <c r="O6" s="16"/>
      <c r="Y6" s="1895"/>
      <c r="Z6" s="1896"/>
    </row>
    <row r="7" spans="1:26">
      <c r="A7" s="996"/>
    </row>
    <row r="8" spans="1:26" ht="3" customHeight="1">
      <c r="A8" s="73"/>
    </row>
    <row r="9" spans="1:26" ht="3" customHeight="1">
      <c r="A9" s="412"/>
    </row>
    <row r="10" spans="1:26" ht="3" customHeight="1">
      <c r="A10" s="73"/>
    </row>
    <row r="11" spans="1:26" ht="3" customHeight="1">
      <c r="A11" s="412"/>
    </row>
    <row r="12" spans="1:26" ht="3" customHeight="1">
      <c r="C12" s="998"/>
    </row>
    <row r="13" spans="1:26" ht="4.5" customHeight="1"/>
    <row r="14" spans="1:26">
      <c r="A14" s="2541" t="s">
        <v>362</v>
      </c>
      <c r="B14" s="2541"/>
    </row>
    <row r="15" spans="1:26">
      <c r="A15" s="2541"/>
      <c r="B15" s="2541"/>
    </row>
    <row r="16" spans="1:26" ht="12" thickBot="1">
      <c r="A16" s="1008"/>
      <c r="B16" s="1009"/>
      <c r="E16" s="1010"/>
      <c r="F16" s="1010"/>
      <c r="G16" s="1010"/>
      <c r="H16" s="1010"/>
      <c r="I16" s="1010"/>
      <c r="J16" s="1010"/>
      <c r="K16" s="1010"/>
      <c r="L16" s="1010"/>
      <c r="M16" s="1010"/>
    </row>
    <row r="17" spans="1:26" s="1013" customFormat="1" ht="25.5" customHeight="1" thickBot="1">
      <c r="A17" s="1011"/>
      <c r="B17" s="1012"/>
      <c r="C17" s="1037"/>
      <c r="D17" s="1038"/>
      <c r="E17" s="1039">
        <v>1</v>
      </c>
      <c r="F17" s="1039">
        <v>2</v>
      </c>
      <c r="G17" s="1039">
        <v>3</v>
      </c>
      <c r="H17" s="1039">
        <v>4</v>
      </c>
      <c r="I17" s="1039">
        <v>5</v>
      </c>
      <c r="J17" s="1039">
        <v>6</v>
      </c>
      <c r="K17" s="1039">
        <v>7</v>
      </c>
      <c r="L17" s="1039">
        <v>8</v>
      </c>
      <c r="M17" s="1039">
        <v>9</v>
      </c>
      <c r="N17" s="1039">
        <v>10</v>
      </c>
      <c r="O17" s="1039">
        <v>11</v>
      </c>
      <c r="P17" s="1039">
        <v>12</v>
      </c>
      <c r="Q17" s="1039">
        <v>13</v>
      </c>
      <c r="R17" s="1039">
        <v>14</v>
      </c>
      <c r="S17" s="1039">
        <v>15</v>
      </c>
      <c r="T17" s="1039">
        <v>16</v>
      </c>
      <c r="U17" s="1039">
        <v>17</v>
      </c>
      <c r="V17" s="1039">
        <v>18</v>
      </c>
      <c r="W17" s="1039">
        <v>19</v>
      </c>
      <c r="X17" s="1040">
        <v>20</v>
      </c>
      <c r="Y17" s="1899"/>
      <c r="Z17" s="1900"/>
    </row>
    <row r="18" spans="1:26" s="488" customFormat="1" ht="45.75" customHeight="1" thickBot="1">
      <c r="A18" s="1041" t="s">
        <v>315</v>
      </c>
      <c r="B18" s="1042" t="s">
        <v>318</v>
      </c>
      <c r="C18" s="1033" t="s">
        <v>667</v>
      </c>
      <c r="D18" s="1034" t="s">
        <v>769</v>
      </c>
      <c r="E18" s="1035" t="str">
        <f>IF('I2 LDC class'!$D$20="",'I2 LDC class'!$C$20,'I2 LDC class'!$D$20)</f>
        <v>Residential</v>
      </c>
      <c r="F18" s="1035" t="str">
        <f>IF('I2 LDC class'!$D$21="",'I2 LDC class'!$C$21,'I2 LDC class'!$D$21)</f>
        <v>General Service Less Than 50 kW</v>
      </c>
      <c r="G18" s="1035" t="str">
        <f>IF('I2 LDC class'!$D$22="",'I2 LDC class'!$C$22,'I2 LDC class'!$D$22)</f>
        <v>General Service 50 to 4,999 kW</v>
      </c>
      <c r="H18" s="1035" t="str">
        <f>IF('I2 LDC class'!$D$23="",'I2 LDC class'!$C$23,'I2 LDC class'!$D$23)</f>
        <v>GS&gt; 50-TOU</v>
      </c>
      <c r="I18" s="1035" t="str">
        <f>IF('I2 LDC class'!$D$24="",'I2 LDC class'!$C$24,'I2 LDC class'!$D$24)</f>
        <v>GS &gt;50-Intermediate</v>
      </c>
      <c r="J18" s="1035" t="str">
        <f>IF('I2 LDC class'!$D$25="",'I2 LDC class'!$C$25,'I2 LDC class'!$D$25)</f>
        <v>Large Use &gt;5MW</v>
      </c>
      <c r="K18" s="1035" t="str">
        <f>IF('I2 LDC class'!$D$26="",'I2 LDC class'!$C$26,'I2 LDC class'!$D$26)</f>
        <v>Street Lighting</v>
      </c>
      <c r="L18" s="1035" t="str">
        <f>IF('I2 LDC class'!$D$27="",'I2 LDC class'!$C$27,'I2 LDC class'!$D$27)</f>
        <v>Sentinel</v>
      </c>
      <c r="M18" s="1035" t="str">
        <f>IF('I2 LDC class'!$D$28="",'I2 LDC class'!$C$28,'I2 LDC class'!$D$28)</f>
        <v>Unmetered Scattered Load</v>
      </c>
      <c r="N18" s="1035" t="str">
        <f>IF('I2 LDC class'!$D$29="",'I2 LDC class'!$C$29,'I2 LDC class'!$D$29)</f>
        <v>Embedded Distributor</v>
      </c>
      <c r="O18" s="1035" t="str">
        <f>IF('I2 LDC class'!$D$30="",'I2 LDC class'!$C$30,'I2 LDC class'!$D$30)</f>
        <v>Back-up/Standby Power</v>
      </c>
      <c r="P18" s="1035" t="str">
        <f>IF('I2 LDC class'!$D$31="",'I2 LDC class'!$C$31,'I2 LDC class'!$D$31)</f>
        <v>Rate Class 1</v>
      </c>
      <c r="Q18" s="1035" t="str">
        <f>IF('I2 LDC class'!$D$32="",'I2 LDC class'!$C$32,'I2 LDC class'!$D$32)</f>
        <v>Rate class 2</v>
      </c>
      <c r="R18" s="1035" t="str">
        <f>IF('I2 LDC class'!$D$33="",'I2 LDC class'!$C$33,'I2 LDC class'!$D$33)</f>
        <v>Rate class 3</v>
      </c>
      <c r="S18" s="1035" t="str">
        <f>IF('I2 LDC class'!$D$34="",'I2 LDC class'!$C$34,'I2 LDC class'!$D$34)</f>
        <v>Rate class 4</v>
      </c>
      <c r="T18" s="1035" t="str">
        <f>IF('I2 LDC class'!$D$35="",'I2 LDC class'!$C$35,'I2 LDC class'!$D$35)</f>
        <v>Rate class 5</v>
      </c>
      <c r="U18" s="1035" t="str">
        <f>IF('I2 LDC class'!$D$36="",'I2 LDC class'!$C$36,'I2 LDC class'!$D$36)</f>
        <v>Rate class 6</v>
      </c>
      <c r="V18" s="1035" t="str">
        <f>IF('I2 LDC class'!$D$37="",'I2 LDC class'!$C$37,'I2 LDC class'!$D$37)</f>
        <v>Rate class 7</v>
      </c>
      <c r="W18" s="1035" t="str">
        <f>IF('I2 LDC class'!$D$38="",'I2 LDC class'!$C$38,'I2 LDC class'!$D$38)</f>
        <v>Rate class 8</v>
      </c>
      <c r="X18" s="1036" t="str">
        <f>IF('I2 LDC class'!$D$39="",'I2 LDC class'!$C$39,'I2 LDC class'!$D$39)</f>
        <v>Rate class 9</v>
      </c>
      <c r="Y18" s="1901"/>
      <c r="Z18" s="1902"/>
    </row>
    <row r="19" spans="1:26" ht="12.75" hidden="1">
      <c r="A19" s="1751" t="s">
        <v>109</v>
      </c>
      <c r="B19" s="999" t="s">
        <v>900</v>
      </c>
      <c r="C19" s="1014" t="str">
        <f>IF(ISBLANK('E4 TB Allocation Details'!D19), "",('E4 TB Allocation Details'!D19))</f>
        <v>dp</v>
      </c>
      <c r="D19" s="1015">
        <f>SUM(E19:X19)</f>
        <v>0</v>
      </c>
      <c r="E19" s="587">
        <f>'O5 Details by Class &amp; Accounts'!I19+'O5 Details by Class &amp; Accounts'!AD19+'O5 Details by Class &amp; Accounts'!AY19+'O5 Details by Class &amp; Accounts'!BT19</f>
        <v>0</v>
      </c>
      <c r="F19" s="587">
        <f>'O5 Details by Class &amp; Accounts'!J19+'O5 Details by Class &amp; Accounts'!AE19+'O5 Details by Class &amp; Accounts'!AZ19+'O5 Details by Class &amp; Accounts'!BU19</f>
        <v>0</v>
      </c>
      <c r="G19" s="587">
        <f>'O5 Details by Class &amp; Accounts'!K19+'O5 Details by Class &amp; Accounts'!AF19+'O5 Details by Class &amp; Accounts'!BA19+'O5 Details by Class &amp; Accounts'!BV19</f>
        <v>0</v>
      </c>
      <c r="H19" s="587">
        <f>'O5 Details by Class &amp; Accounts'!L19+'O5 Details by Class &amp; Accounts'!AG19+'O5 Details by Class &amp; Accounts'!BB19+'O5 Details by Class &amp; Accounts'!BW19</f>
        <v>0</v>
      </c>
      <c r="I19" s="587">
        <f>'O5 Details by Class &amp; Accounts'!M19+'O5 Details by Class &amp; Accounts'!AH19+'O5 Details by Class &amp; Accounts'!BC19+'O5 Details by Class &amp; Accounts'!BX19</f>
        <v>0</v>
      </c>
      <c r="J19" s="587">
        <f>'O5 Details by Class &amp; Accounts'!N19+'O5 Details by Class &amp; Accounts'!AI19+'O5 Details by Class &amp; Accounts'!BD19+'O5 Details by Class &amp; Accounts'!BY19</f>
        <v>0</v>
      </c>
      <c r="K19" s="587">
        <f>'O5 Details by Class &amp; Accounts'!O19+'O5 Details by Class &amp; Accounts'!AJ19+'O5 Details by Class &amp; Accounts'!BE19+'O5 Details by Class &amp; Accounts'!BZ19</f>
        <v>0</v>
      </c>
      <c r="L19" s="587">
        <f>'O5 Details by Class &amp; Accounts'!P19+'O5 Details by Class &amp; Accounts'!AK19+'O5 Details by Class &amp; Accounts'!BF19+'O5 Details by Class &amp; Accounts'!CA19</f>
        <v>0</v>
      </c>
      <c r="M19" s="587">
        <f>'O5 Details by Class &amp; Accounts'!Q19+'O5 Details by Class &amp; Accounts'!AL19+'O5 Details by Class &amp; Accounts'!BG19+'O5 Details by Class &amp; Accounts'!CB19</f>
        <v>0</v>
      </c>
      <c r="N19" s="587">
        <f>'O5 Details by Class &amp; Accounts'!R19+'O5 Details by Class &amp; Accounts'!AM19+'O5 Details by Class &amp; Accounts'!BH19+'O5 Details by Class &amp; Accounts'!CC19</f>
        <v>0</v>
      </c>
      <c r="O19" s="587">
        <f>'O5 Details by Class &amp; Accounts'!S19+'O5 Details by Class &amp; Accounts'!AN19+'O5 Details by Class &amp; Accounts'!BI19+'O5 Details by Class &amp; Accounts'!CD19</f>
        <v>0</v>
      </c>
      <c r="P19" s="587">
        <f>'O5 Details by Class &amp; Accounts'!T19+'O5 Details by Class &amp; Accounts'!AO19+'O5 Details by Class &amp; Accounts'!BJ19+'O5 Details by Class &amp; Accounts'!CE19</f>
        <v>0</v>
      </c>
      <c r="Q19" s="587">
        <f>'O5 Details by Class &amp; Accounts'!U19+'O5 Details by Class &amp; Accounts'!AP19+'O5 Details by Class &amp; Accounts'!BK19+'O5 Details by Class &amp; Accounts'!CF19</f>
        <v>0</v>
      </c>
      <c r="R19" s="587">
        <f>'O5 Details by Class &amp; Accounts'!V19+'O5 Details by Class &amp; Accounts'!AQ19+'O5 Details by Class &amp; Accounts'!BL19+'O5 Details by Class &amp; Accounts'!CG19</f>
        <v>0</v>
      </c>
      <c r="S19" s="587">
        <f>'O5 Details by Class &amp; Accounts'!W19+'O5 Details by Class &amp; Accounts'!AR19+'O5 Details by Class &amp; Accounts'!BM19+'O5 Details by Class &amp; Accounts'!CH19</f>
        <v>0</v>
      </c>
      <c r="T19" s="587">
        <f>'O5 Details by Class &amp; Accounts'!X19+'O5 Details by Class &amp; Accounts'!AS19+'O5 Details by Class &amp; Accounts'!BN19+'O5 Details by Class &amp; Accounts'!CI19</f>
        <v>0</v>
      </c>
      <c r="U19" s="587">
        <f>'O5 Details by Class &amp; Accounts'!Y19+'O5 Details by Class &amp; Accounts'!AT19+'O5 Details by Class &amp; Accounts'!BO19+'O5 Details by Class &amp; Accounts'!CJ19</f>
        <v>0</v>
      </c>
      <c r="V19" s="587">
        <f>'O5 Details by Class &amp; Accounts'!Z19+'O5 Details by Class &amp; Accounts'!AU19+'O5 Details by Class &amp; Accounts'!BP19+'O5 Details by Class &amp; Accounts'!CK19</f>
        <v>0</v>
      </c>
      <c r="W19" s="587">
        <f>'O5 Details by Class &amp; Accounts'!AA19+'O5 Details by Class &amp; Accounts'!AV19+'O5 Details by Class &amp; Accounts'!BQ19+'O5 Details by Class &amp; Accounts'!CL19</f>
        <v>0</v>
      </c>
      <c r="X19" s="1028">
        <f>'O5 Details by Class &amp; Accounts'!AB19+'O5 Details by Class &amp; Accounts'!AW19+'O5 Details by Class &amp; Accounts'!BR19+'O5 Details by Class &amp; Accounts'!CM19</f>
        <v>0</v>
      </c>
      <c r="Y19" s="1903" t="str">
        <f>A19</f>
        <v>1565</v>
      </c>
      <c r="Z19" s="1898" t="s">
        <v>1280</v>
      </c>
    </row>
    <row r="20" spans="1:26" ht="12.95" hidden="1" customHeight="1">
      <c r="A20" s="2154" t="s">
        <v>114</v>
      </c>
      <c r="B20" s="2155" t="s">
        <v>280</v>
      </c>
      <c r="C20" s="1014" t="str">
        <f>IF(ISBLANK('E4 TB Allocation Details'!D20), "",('E4 TB Allocation Details'!D20))</f>
        <v>gp</v>
      </c>
      <c r="D20" s="1015">
        <f>SUM(E20:X20)</f>
        <v>0</v>
      </c>
      <c r="E20" s="587">
        <f>'O5 Details by Class &amp; Accounts'!I20+'O5 Details by Class &amp; Accounts'!AD20+'O5 Details by Class &amp; Accounts'!AY20+'O5 Details by Class &amp; Accounts'!BT20</f>
        <v>0</v>
      </c>
      <c r="F20" s="587">
        <f>'O5 Details by Class &amp; Accounts'!J20+'O5 Details by Class &amp; Accounts'!AE20+'O5 Details by Class &amp; Accounts'!AZ20+'O5 Details by Class &amp; Accounts'!BU20</f>
        <v>0</v>
      </c>
      <c r="G20" s="587">
        <f>'O5 Details by Class &amp; Accounts'!K20+'O5 Details by Class &amp; Accounts'!AF20+'O5 Details by Class &amp; Accounts'!BA20+'O5 Details by Class &amp; Accounts'!BV20</f>
        <v>0</v>
      </c>
      <c r="H20" s="587">
        <f>'O5 Details by Class &amp; Accounts'!L20+'O5 Details by Class &amp; Accounts'!AG20+'O5 Details by Class &amp; Accounts'!BB20+'O5 Details by Class &amp; Accounts'!BW20</f>
        <v>0</v>
      </c>
      <c r="I20" s="587">
        <f>'O5 Details by Class &amp; Accounts'!M20+'O5 Details by Class &amp; Accounts'!AH20+'O5 Details by Class &amp; Accounts'!BC20+'O5 Details by Class &amp; Accounts'!BX20</f>
        <v>0</v>
      </c>
      <c r="J20" s="587">
        <f>'O5 Details by Class &amp; Accounts'!N20+'O5 Details by Class &amp; Accounts'!AI20+'O5 Details by Class &amp; Accounts'!BD20+'O5 Details by Class &amp; Accounts'!BY20</f>
        <v>0</v>
      </c>
      <c r="K20" s="587">
        <f>'O5 Details by Class &amp; Accounts'!O20+'O5 Details by Class &amp; Accounts'!AJ20+'O5 Details by Class &amp; Accounts'!BE20+'O5 Details by Class &amp; Accounts'!BZ20</f>
        <v>0</v>
      </c>
      <c r="L20" s="587">
        <f>'O5 Details by Class &amp; Accounts'!P20+'O5 Details by Class &amp; Accounts'!AK20+'O5 Details by Class &amp; Accounts'!BF20+'O5 Details by Class &amp; Accounts'!CA20</f>
        <v>0</v>
      </c>
      <c r="M20" s="587">
        <f>'O5 Details by Class &amp; Accounts'!Q20+'O5 Details by Class &amp; Accounts'!AL20+'O5 Details by Class &amp; Accounts'!BG20+'O5 Details by Class &amp; Accounts'!CB20</f>
        <v>0</v>
      </c>
      <c r="N20" s="587">
        <f>'O5 Details by Class &amp; Accounts'!R20+'O5 Details by Class &amp; Accounts'!AM20+'O5 Details by Class &amp; Accounts'!BH20+'O5 Details by Class &amp; Accounts'!CC20</f>
        <v>0</v>
      </c>
      <c r="O20" s="587">
        <f>'O5 Details by Class &amp; Accounts'!S20+'O5 Details by Class &amp; Accounts'!AN20+'O5 Details by Class &amp; Accounts'!BI20+'O5 Details by Class &amp; Accounts'!CD20</f>
        <v>0</v>
      </c>
      <c r="P20" s="587">
        <f>'O5 Details by Class &amp; Accounts'!T20+'O5 Details by Class &amp; Accounts'!AO20+'O5 Details by Class &amp; Accounts'!BJ20+'O5 Details by Class &amp; Accounts'!CE20</f>
        <v>0</v>
      </c>
      <c r="Q20" s="587">
        <f>'O5 Details by Class &amp; Accounts'!U20+'O5 Details by Class &amp; Accounts'!AP20+'O5 Details by Class &amp; Accounts'!BK20+'O5 Details by Class &amp; Accounts'!CF20</f>
        <v>0</v>
      </c>
      <c r="R20" s="587">
        <f>'O5 Details by Class &amp; Accounts'!V20+'O5 Details by Class &amp; Accounts'!AQ20+'O5 Details by Class &amp; Accounts'!BL20+'O5 Details by Class &amp; Accounts'!CG20</f>
        <v>0</v>
      </c>
      <c r="S20" s="587">
        <f>'O5 Details by Class &amp; Accounts'!W20+'O5 Details by Class &amp; Accounts'!AR20+'O5 Details by Class &amp; Accounts'!BM20+'O5 Details by Class &amp; Accounts'!CH20</f>
        <v>0</v>
      </c>
      <c r="T20" s="587">
        <f>'O5 Details by Class &amp; Accounts'!X20+'O5 Details by Class &amp; Accounts'!AS20+'O5 Details by Class &amp; Accounts'!BN20+'O5 Details by Class &amp; Accounts'!CI20</f>
        <v>0</v>
      </c>
      <c r="U20" s="587">
        <f>'O5 Details by Class &amp; Accounts'!Y20+'O5 Details by Class &amp; Accounts'!AT20+'O5 Details by Class &amp; Accounts'!BO20+'O5 Details by Class &amp; Accounts'!CJ20</f>
        <v>0</v>
      </c>
      <c r="V20" s="587">
        <f>'O5 Details by Class &amp; Accounts'!Z20+'O5 Details by Class &amp; Accounts'!AU20+'O5 Details by Class &amp; Accounts'!BP20+'O5 Details by Class &amp; Accounts'!CK20</f>
        <v>0</v>
      </c>
      <c r="W20" s="587">
        <f>'O5 Details by Class &amp; Accounts'!AA20+'O5 Details by Class &amp; Accounts'!AV20+'O5 Details by Class &amp; Accounts'!BQ20+'O5 Details by Class &amp; Accounts'!CL20</f>
        <v>0</v>
      </c>
      <c r="X20" s="1028">
        <f>'O5 Details by Class &amp; Accounts'!AB20+'O5 Details by Class &amp; Accounts'!AW20+'O5 Details by Class &amp; Accounts'!BR20+'O5 Details by Class &amp; Accounts'!CM20</f>
        <v>0</v>
      </c>
      <c r="Y20" s="1903" t="str">
        <f t="shared" ref="Y20:Y83" si="0">A20</f>
        <v>1608</v>
      </c>
      <c r="Z20" s="1898" t="s">
        <v>5</v>
      </c>
    </row>
    <row r="21" spans="1:26" ht="12.95" hidden="1" customHeight="1">
      <c r="A21" s="1752" t="s">
        <v>258</v>
      </c>
      <c r="B21" s="999" t="s">
        <v>282</v>
      </c>
      <c r="C21" s="1014" t="str">
        <f>IF(ISBLANK('E4 TB Allocation Details'!D21), "",('E4 TB Allocation Details'!D21))</f>
        <v>dp</v>
      </c>
      <c r="D21" s="1015">
        <f t="shared" ref="D21:D47" si="1">SUM(E21:X21)</f>
        <v>0</v>
      </c>
      <c r="E21" s="587">
        <f>'O5 Details by Class &amp; Accounts'!I21+'O5 Details by Class &amp; Accounts'!AD21+'O5 Details by Class &amp; Accounts'!AY21+'O5 Details by Class &amp; Accounts'!BT21</f>
        <v>0</v>
      </c>
      <c r="F21" s="587">
        <f>'O5 Details by Class &amp; Accounts'!J21+'O5 Details by Class &amp; Accounts'!AE21+'O5 Details by Class &amp; Accounts'!AZ21+'O5 Details by Class &amp; Accounts'!BU21</f>
        <v>0</v>
      </c>
      <c r="G21" s="587">
        <f>'O5 Details by Class &amp; Accounts'!K21+'O5 Details by Class &amp; Accounts'!AF21+'O5 Details by Class &amp; Accounts'!BA21+'O5 Details by Class &amp; Accounts'!BV21</f>
        <v>0</v>
      </c>
      <c r="H21" s="587">
        <f>'O5 Details by Class &amp; Accounts'!L21+'O5 Details by Class &amp; Accounts'!AG21+'O5 Details by Class &amp; Accounts'!BB21+'O5 Details by Class &amp; Accounts'!BW21</f>
        <v>0</v>
      </c>
      <c r="I21" s="587">
        <f>'O5 Details by Class &amp; Accounts'!M21+'O5 Details by Class &amp; Accounts'!AH21+'O5 Details by Class &amp; Accounts'!BC21+'O5 Details by Class &amp; Accounts'!BX21</f>
        <v>0</v>
      </c>
      <c r="J21" s="587">
        <f>'O5 Details by Class &amp; Accounts'!N21+'O5 Details by Class &amp; Accounts'!AI21+'O5 Details by Class &amp; Accounts'!BD21+'O5 Details by Class &amp; Accounts'!BY21</f>
        <v>0</v>
      </c>
      <c r="K21" s="587">
        <f>'O5 Details by Class &amp; Accounts'!O21+'O5 Details by Class &amp; Accounts'!AJ21+'O5 Details by Class &amp; Accounts'!BE21+'O5 Details by Class &amp; Accounts'!BZ21</f>
        <v>0</v>
      </c>
      <c r="L21" s="587">
        <f>'O5 Details by Class &amp; Accounts'!P21+'O5 Details by Class &amp; Accounts'!AK21+'O5 Details by Class &amp; Accounts'!BF21+'O5 Details by Class &amp; Accounts'!CA21</f>
        <v>0</v>
      </c>
      <c r="M21" s="587">
        <f>'O5 Details by Class &amp; Accounts'!Q21+'O5 Details by Class &amp; Accounts'!AL21+'O5 Details by Class &amp; Accounts'!BG21+'O5 Details by Class &amp; Accounts'!CB21</f>
        <v>0</v>
      </c>
      <c r="N21" s="587">
        <f>'O5 Details by Class &amp; Accounts'!R21+'O5 Details by Class &amp; Accounts'!AM21+'O5 Details by Class &amp; Accounts'!BH21+'O5 Details by Class &amp; Accounts'!CC21</f>
        <v>0</v>
      </c>
      <c r="O21" s="587">
        <f>'O5 Details by Class &amp; Accounts'!S21+'O5 Details by Class &amp; Accounts'!AN21+'O5 Details by Class &amp; Accounts'!BI21+'O5 Details by Class &amp; Accounts'!CD21</f>
        <v>0</v>
      </c>
      <c r="P21" s="587">
        <f>'O5 Details by Class &amp; Accounts'!T21+'O5 Details by Class &amp; Accounts'!AO21+'O5 Details by Class &amp; Accounts'!BJ21+'O5 Details by Class &amp; Accounts'!CE21</f>
        <v>0</v>
      </c>
      <c r="Q21" s="587">
        <f>'O5 Details by Class &amp; Accounts'!U21+'O5 Details by Class &amp; Accounts'!AP21+'O5 Details by Class &amp; Accounts'!BK21+'O5 Details by Class &amp; Accounts'!CF21</f>
        <v>0</v>
      </c>
      <c r="R21" s="587">
        <f>'O5 Details by Class &amp; Accounts'!V21+'O5 Details by Class &amp; Accounts'!AQ21+'O5 Details by Class &amp; Accounts'!BL21+'O5 Details by Class &amp; Accounts'!CG21</f>
        <v>0</v>
      </c>
      <c r="S21" s="587">
        <f>'O5 Details by Class &amp; Accounts'!W21+'O5 Details by Class &amp; Accounts'!AR21+'O5 Details by Class &amp; Accounts'!BM21+'O5 Details by Class &amp; Accounts'!CH21</f>
        <v>0</v>
      </c>
      <c r="T21" s="587">
        <f>'O5 Details by Class &amp; Accounts'!X21+'O5 Details by Class &amp; Accounts'!AS21+'O5 Details by Class &amp; Accounts'!BN21+'O5 Details by Class &amp; Accounts'!CI21</f>
        <v>0</v>
      </c>
      <c r="U21" s="587">
        <f>'O5 Details by Class &amp; Accounts'!Y21+'O5 Details by Class &amp; Accounts'!AT21+'O5 Details by Class &amp; Accounts'!BO21+'O5 Details by Class &amp; Accounts'!CJ21</f>
        <v>0</v>
      </c>
      <c r="V21" s="587">
        <f>'O5 Details by Class &amp; Accounts'!Z21+'O5 Details by Class &amp; Accounts'!AU21+'O5 Details by Class &amp; Accounts'!BP21+'O5 Details by Class &amp; Accounts'!CK21</f>
        <v>0</v>
      </c>
      <c r="W21" s="587">
        <f>'O5 Details by Class &amp; Accounts'!AA21+'O5 Details by Class &amp; Accounts'!AV21+'O5 Details by Class &amp; Accounts'!BQ21+'O5 Details by Class &amp; Accounts'!CL21</f>
        <v>0</v>
      </c>
      <c r="X21" s="1028">
        <f>'O5 Details by Class &amp; Accounts'!AB21+'O5 Details by Class &amp; Accounts'!AW21+'O5 Details by Class &amp; Accounts'!BR21+'O5 Details by Class &amp; Accounts'!CM21</f>
        <v>0</v>
      </c>
      <c r="Y21" s="1903" t="str">
        <f t="shared" si="0"/>
        <v>1805</v>
      </c>
      <c r="Z21" s="1898" t="e">
        <v>#N/A</v>
      </c>
    </row>
    <row r="22" spans="1:26" ht="12.95" hidden="1" customHeight="1">
      <c r="A22" s="1752" t="s">
        <v>821</v>
      </c>
      <c r="B22" s="999" t="s">
        <v>340</v>
      </c>
      <c r="C22" s="1014" t="str">
        <f>IF(ISBLANK('E4 TB Allocation Details'!D22), "",('E4 TB Allocation Details'!D22))</f>
        <v>dp</v>
      </c>
      <c r="D22" s="1015">
        <f t="shared" si="1"/>
        <v>0</v>
      </c>
      <c r="E22" s="587">
        <f>'O5 Details by Class &amp; Accounts'!I22+'O5 Details by Class &amp; Accounts'!AD22+'O5 Details by Class &amp; Accounts'!AY22+'O5 Details by Class &amp; Accounts'!BT22</f>
        <v>0</v>
      </c>
      <c r="F22" s="587">
        <f>'O5 Details by Class &amp; Accounts'!J22+'O5 Details by Class &amp; Accounts'!AE22+'O5 Details by Class &amp; Accounts'!AZ22+'O5 Details by Class &amp; Accounts'!BU22</f>
        <v>0</v>
      </c>
      <c r="G22" s="587">
        <f>'O5 Details by Class &amp; Accounts'!K22+'O5 Details by Class &amp; Accounts'!AF22+'O5 Details by Class &amp; Accounts'!BA22+'O5 Details by Class &amp; Accounts'!BV22</f>
        <v>0</v>
      </c>
      <c r="H22" s="587">
        <f>'O5 Details by Class &amp; Accounts'!L22+'O5 Details by Class &amp; Accounts'!AG22+'O5 Details by Class &amp; Accounts'!BB22+'O5 Details by Class &amp; Accounts'!BW22</f>
        <v>0</v>
      </c>
      <c r="I22" s="587">
        <f>'O5 Details by Class &amp; Accounts'!M22+'O5 Details by Class &amp; Accounts'!AH22+'O5 Details by Class &amp; Accounts'!BC22+'O5 Details by Class &amp; Accounts'!BX22</f>
        <v>0</v>
      </c>
      <c r="J22" s="587">
        <f>'O5 Details by Class &amp; Accounts'!N22+'O5 Details by Class &amp; Accounts'!AI22+'O5 Details by Class &amp; Accounts'!BD22+'O5 Details by Class &amp; Accounts'!BY22</f>
        <v>0</v>
      </c>
      <c r="K22" s="587">
        <f>'O5 Details by Class &amp; Accounts'!O22+'O5 Details by Class &amp; Accounts'!AJ22+'O5 Details by Class &amp; Accounts'!BE22+'O5 Details by Class &amp; Accounts'!BZ22</f>
        <v>0</v>
      </c>
      <c r="L22" s="587">
        <f>'O5 Details by Class &amp; Accounts'!P22+'O5 Details by Class &amp; Accounts'!AK22+'O5 Details by Class &amp; Accounts'!BF22+'O5 Details by Class &amp; Accounts'!CA22</f>
        <v>0</v>
      </c>
      <c r="M22" s="587">
        <f>'O5 Details by Class &amp; Accounts'!Q22+'O5 Details by Class &amp; Accounts'!AL22+'O5 Details by Class &amp; Accounts'!BG22+'O5 Details by Class &amp; Accounts'!CB22</f>
        <v>0</v>
      </c>
      <c r="N22" s="587">
        <f>'O5 Details by Class &amp; Accounts'!R22+'O5 Details by Class &amp; Accounts'!AM22+'O5 Details by Class &amp; Accounts'!BH22+'O5 Details by Class &amp; Accounts'!CC22</f>
        <v>0</v>
      </c>
      <c r="O22" s="587">
        <f>'O5 Details by Class &amp; Accounts'!S22+'O5 Details by Class &amp; Accounts'!AN22+'O5 Details by Class &amp; Accounts'!BI22+'O5 Details by Class &amp; Accounts'!CD22</f>
        <v>0</v>
      </c>
      <c r="P22" s="587">
        <f>'O5 Details by Class &amp; Accounts'!T22+'O5 Details by Class &amp; Accounts'!AO22+'O5 Details by Class &amp; Accounts'!BJ22+'O5 Details by Class &amp; Accounts'!CE22</f>
        <v>0</v>
      </c>
      <c r="Q22" s="587">
        <f>'O5 Details by Class &amp; Accounts'!U22+'O5 Details by Class &amp; Accounts'!AP22+'O5 Details by Class &amp; Accounts'!BK22+'O5 Details by Class &amp; Accounts'!CF22</f>
        <v>0</v>
      </c>
      <c r="R22" s="587">
        <f>'O5 Details by Class &amp; Accounts'!V22+'O5 Details by Class &amp; Accounts'!AQ22+'O5 Details by Class &amp; Accounts'!BL22+'O5 Details by Class &amp; Accounts'!CG22</f>
        <v>0</v>
      </c>
      <c r="S22" s="587">
        <f>'O5 Details by Class &amp; Accounts'!W22+'O5 Details by Class &amp; Accounts'!AR22+'O5 Details by Class &amp; Accounts'!BM22+'O5 Details by Class &amp; Accounts'!CH22</f>
        <v>0</v>
      </c>
      <c r="T22" s="587">
        <f>'O5 Details by Class &amp; Accounts'!X22+'O5 Details by Class &amp; Accounts'!AS22+'O5 Details by Class &amp; Accounts'!BN22+'O5 Details by Class &amp; Accounts'!CI22</f>
        <v>0</v>
      </c>
      <c r="U22" s="587">
        <f>'O5 Details by Class &amp; Accounts'!Y22+'O5 Details by Class &amp; Accounts'!AT22+'O5 Details by Class &amp; Accounts'!BO22+'O5 Details by Class &amp; Accounts'!CJ22</f>
        <v>0</v>
      </c>
      <c r="V22" s="587">
        <f>'O5 Details by Class &amp; Accounts'!Z22+'O5 Details by Class &amp; Accounts'!AU22+'O5 Details by Class &amp; Accounts'!BP22+'O5 Details by Class &amp; Accounts'!CK22</f>
        <v>0</v>
      </c>
      <c r="W22" s="587">
        <f>'O5 Details by Class &amp; Accounts'!AA22+'O5 Details by Class &amp; Accounts'!AV22+'O5 Details by Class &amp; Accounts'!BQ22+'O5 Details by Class &amp; Accounts'!CL22</f>
        <v>0</v>
      </c>
      <c r="X22" s="1028">
        <f>'O5 Details by Class &amp; Accounts'!AB22+'O5 Details by Class &amp; Accounts'!AW22+'O5 Details by Class &amp; Accounts'!BR22+'O5 Details by Class &amp; Accounts'!CM22</f>
        <v>0</v>
      </c>
      <c r="Y22" s="1903" t="str">
        <f t="shared" si="0"/>
        <v>1805-1</v>
      </c>
      <c r="Z22" s="1898" t="s">
        <v>703</v>
      </c>
    </row>
    <row r="23" spans="1:26" ht="12.95" hidden="1" customHeight="1">
      <c r="A23" s="1752" t="s">
        <v>822</v>
      </c>
      <c r="B23" s="999" t="s">
        <v>342</v>
      </c>
      <c r="C23" s="1014" t="str">
        <f>IF(ISBLANK('E4 TB Allocation Details'!D23), "",('E4 TB Allocation Details'!D23))</f>
        <v>dp</v>
      </c>
      <c r="D23" s="1015">
        <f t="shared" si="1"/>
        <v>99999.999999999985</v>
      </c>
      <c r="E23" s="587">
        <f>'O5 Details by Class &amp; Accounts'!I23+'O5 Details by Class &amp; Accounts'!AD23+'O5 Details by Class &amp; Accounts'!AY23+'O5 Details by Class &amp; Accounts'!BT23</f>
        <v>53216.6524506266</v>
      </c>
      <c r="F23" s="587">
        <f>'O5 Details by Class &amp; Accounts'!J23+'O5 Details by Class &amp; Accounts'!AE23+'O5 Details by Class &amp; Accounts'!AZ23+'O5 Details by Class &amp; Accounts'!BU23</f>
        <v>21160.028869496753</v>
      </c>
      <c r="G23" s="587">
        <f>'O5 Details by Class &amp; Accounts'!K23+'O5 Details by Class &amp; Accounts'!AF23+'O5 Details by Class &amp; Accounts'!BA23+'O5 Details by Class &amp; Accounts'!BV23</f>
        <v>24906.502198018501</v>
      </c>
      <c r="H23" s="587">
        <f>'O5 Details by Class &amp; Accounts'!L23+'O5 Details by Class &amp; Accounts'!AG23+'O5 Details by Class &amp; Accounts'!BB23+'O5 Details by Class &amp; Accounts'!BW23</f>
        <v>0</v>
      </c>
      <c r="I23" s="587">
        <f>'O5 Details by Class &amp; Accounts'!M23+'O5 Details by Class &amp; Accounts'!AH23+'O5 Details by Class &amp; Accounts'!BC23+'O5 Details by Class &amp; Accounts'!BX23</f>
        <v>0</v>
      </c>
      <c r="J23" s="587">
        <f>'O5 Details by Class &amp; Accounts'!N23+'O5 Details by Class &amp; Accounts'!AI23+'O5 Details by Class &amp; Accounts'!BD23+'O5 Details by Class &amp; Accounts'!BY23</f>
        <v>0</v>
      </c>
      <c r="K23" s="587">
        <f>'O5 Details by Class &amp; Accounts'!O23+'O5 Details by Class &amp; Accounts'!AJ23+'O5 Details by Class &amp; Accounts'!BE23+'O5 Details by Class &amp; Accounts'!BZ23</f>
        <v>562.62712420444859</v>
      </c>
      <c r="L23" s="587">
        <f>'O5 Details by Class &amp; Accounts'!P23+'O5 Details by Class &amp; Accounts'!AK23+'O5 Details by Class &amp; Accounts'!BF23+'O5 Details by Class &amp; Accounts'!CA23</f>
        <v>0</v>
      </c>
      <c r="M23" s="587">
        <f>'O5 Details by Class &amp; Accounts'!Q23+'O5 Details by Class &amp; Accounts'!AL23+'O5 Details by Class &amp; Accounts'!BG23+'O5 Details by Class &amp; Accounts'!CB23</f>
        <v>154.18935765369727</v>
      </c>
      <c r="N23" s="587">
        <f>'O5 Details by Class &amp; Accounts'!R23+'O5 Details by Class &amp; Accounts'!AM23+'O5 Details by Class &amp; Accounts'!BH23+'O5 Details by Class &amp; Accounts'!CC23</f>
        <v>0</v>
      </c>
      <c r="O23" s="587">
        <f>'O5 Details by Class &amp; Accounts'!S23+'O5 Details by Class &amp; Accounts'!AN23+'O5 Details by Class &amp; Accounts'!BI23+'O5 Details by Class &amp; Accounts'!CD23</f>
        <v>0</v>
      </c>
      <c r="P23" s="587">
        <f>'O5 Details by Class &amp; Accounts'!T23+'O5 Details by Class &amp; Accounts'!AO23+'O5 Details by Class &amp; Accounts'!BJ23+'O5 Details by Class &amp; Accounts'!CE23</f>
        <v>0</v>
      </c>
      <c r="Q23" s="587">
        <f>'O5 Details by Class &amp; Accounts'!U23+'O5 Details by Class &amp; Accounts'!AP23+'O5 Details by Class &amp; Accounts'!BK23+'O5 Details by Class &amp; Accounts'!CF23</f>
        <v>0</v>
      </c>
      <c r="R23" s="587">
        <f>'O5 Details by Class &amp; Accounts'!V23+'O5 Details by Class &amp; Accounts'!AQ23+'O5 Details by Class &amp; Accounts'!BL23+'O5 Details by Class &amp; Accounts'!CG23</f>
        <v>0</v>
      </c>
      <c r="S23" s="587">
        <f>'O5 Details by Class &amp; Accounts'!W23+'O5 Details by Class &amp; Accounts'!AR23+'O5 Details by Class &amp; Accounts'!BM23+'O5 Details by Class &amp; Accounts'!CH23</f>
        <v>0</v>
      </c>
      <c r="T23" s="587">
        <f>'O5 Details by Class &amp; Accounts'!X23+'O5 Details by Class &amp; Accounts'!AS23+'O5 Details by Class &amp; Accounts'!BN23+'O5 Details by Class &amp; Accounts'!CI23</f>
        <v>0</v>
      </c>
      <c r="U23" s="587">
        <f>'O5 Details by Class &amp; Accounts'!Y23+'O5 Details by Class &amp; Accounts'!AT23+'O5 Details by Class &amp; Accounts'!BO23+'O5 Details by Class &amp; Accounts'!CJ23</f>
        <v>0</v>
      </c>
      <c r="V23" s="587">
        <f>'O5 Details by Class &amp; Accounts'!Z23+'O5 Details by Class &amp; Accounts'!AU23+'O5 Details by Class &amp; Accounts'!BP23+'O5 Details by Class &amp; Accounts'!CK23</f>
        <v>0</v>
      </c>
      <c r="W23" s="587">
        <f>'O5 Details by Class &amp; Accounts'!AA23+'O5 Details by Class &amp; Accounts'!AV23+'O5 Details by Class &amp; Accounts'!BQ23+'O5 Details by Class &amp; Accounts'!CL23</f>
        <v>0</v>
      </c>
      <c r="X23" s="1028">
        <f>'O5 Details by Class &amp; Accounts'!AB23+'O5 Details by Class &amp; Accounts'!AW23+'O5 Details by Class &amp; Accounts'!BR23+'O5 Details by Class &amp; Accounts'!CM23</f>
        <v>0</v>
      </c>
      <c r="Y23" s="1903" t="str">
        <f t="shared" si="0"/>
        <v>1805-2</v>
      </c>
      <c r="Z23" s="1898" t="s">
        <v>704</v>
      </c>
    </row>
    <row r="24" spans="1:26" ht="12.95" hidden="1" customHeight="1">
      <c r="A24" s="1752" t="s">
        <v>259</v>
      </c>
      <c r="B24" s="999" t="s">
        <v>283</v>
      </c>
      <c r="C24" s="1014" t="str">
        <f>IF(ISBLANK('E4 TB Allocation Details'!D24), "",('E4 TB Allocation Details'!D24))</f>
        <v>dp</v>
      </c>
      <c r="D24" s="1015">
        <f t="shared" si="1"/>
        <v>0</v>
      </c>
      <c r="E24" s="587">
        <f>'O5 Details by Class &amp; Accounts'!I24+'O5 Details by Class &amp; Accounts'!AD24+'O5 Details by Class &amp; Accounts'!AY24+'O5 Details by Class &amp; Accounts'!BT24</f>
        <v>0</v>
      </c>
      <c r="F24" s="587">
        <f>'O5 Details by Class &amp; Accounts'!J24+'O5 Details by Class &amp; Accounts'!AE24+'O5 Details by Class &amp; Accounts'!AZ24+'O5 Details by Class &amp; Accounts'!BU24</f>
        <v>0</v>
      </c>
      <c r="G24" s="587">
        <f>'O5 Details by Class &amp; Accounts'!K24+'O5 Details by Class &amp; Accounts'!AF24+'O5 Details by Class &amp; Accounts'!BA24+'O5 Details by Class &amp; Accounts'!BV24</f>
        <v>0</v>
      </c>
      <c r="H24" s="587">
        <f>'O5 Details by Class &amp; Accounts'!L24+'O5 Details by Class &amp; Accounts'!AG24+'O5 Details by Class &amp; Accounts'!BB24+'O5 Details by Class &amp; Accounts'!BW24</f>
        <v>0</v>
      </c>
      <c r="I24" s="587">
        <f>'O5 Details by Class &amp; Accounts'!M24+'O5 Details by Class &amp; Accounts'!AH24+'O5 Details by Class &amp; Accounts'!BC24+'O5 Details by Class &amp; Accounts'!BX24</f>
        <v>0</v>
      </c>
      <c r="J24" s="587">
        <f>'O5 Details by Class &amp; Accounts'!N24+'O5 Details by Class &amp; Accounts'!AI24+'O5 Details by Class &amp; Accounts'!BD24+'O5 Details by Class &amp; Accounts'!BY24</f>
        <v>0</v>
      </c>
      <c r="K24" s="587">
        <f>'O5 Details by Class &amp; Accounts'!O24+'O5 Details by Class &amp; Accounts'!AJ24+'O5 Details by Class &amp; Accounts'!BE24+'O5 Details by Class &amp; Accounts'!BZ24</f>
        <v>0</v>
      </c>
      <c r="L24" s="587">
        <f>'O5 Details by Class &amp; Accounts'!P24+'O5 Details by Class &amp; Accounts'!AK24+'O5 Details by Class &amp; Accounts'!BF24+'O5 Details by Class &amp; Accounts'!CA24</f>
        <v>0</v>
      </c>
      <c r="M24" s="587">
        <f>'O5 Details by Class &amp; Accounts'!Q24+'O5 Details by Class &amp; Accounts'!AL24+'O5 Details by Class &amp; Accounts'!BG24+'O5 Details by Class &amp; Accounts'!CB24</f>
        <v>0</v>
      </c>
      <c r="N24" s="587">
        <f>'O5 Details by Class &amp; Accounts'!R24+'O5 Details by Class &amp; Accounts'!AM24+'O5 Details by Class &amp; Accounts'!BH24+'O5 Details by Class &amp; Accounts'!CC24</f>
        <v>0</v>
      </c>
      <c r="O24" s="587">
        <f>'O5 Details by Class &amp; Accounts'!S24+'O5 Details by Class &amp; Accounts'!AN24+'O5 Details by Class &amp; Accounts'!BI24+'O5 Details by Class &amp; Accounts'!CD24</f>
        <v>0</v>
      </c>
      <c r="P24" s="587">
        <f>'O5 Details by Class &amp; Accounts'!T24+'O5 Details by Class &amp; Accounts'!AO24+'O5 Details by Class &amp; Accounts'!BJ24+'O5 Details by Class &amp; Accounts'!CE24</f>
        <v>0</v>
      </c>
      <c r="Q24" s="587">
        <f>'O5 Details by Class &amp; Accounts'!U24+'O5 Details by Class &amp; Accounts'!AP24+'O5 Details by Class &amp; Accounts'!BK24+'O5 Details by Class &amp; Accounts'!CF24</f>
        <v>0</v>
      </c>
      <c r="R24" s="587">
        <f>'O5 Details by Class &amp; Accounts'!V24+'O5 Details by Class &amp; Accounts'!AQ24+'O5 Details by Class &amp; Accounts'!BL24+'O5 Details by Class &amp; Accounts'!CG24</f>
        <v>0</v>
      </c>
      <c r="S24" s="587">
        <f>'O5 Details by Class &amp; Accounts'!W24+'O5 Details by Class &amp; Accounts'!AR24+'O5 Details by Class &amp; Accounts'!BM24+'O5 Details by Class &amp; Accounts'!CH24</f>
        <v>0</v>
      </c>
      <c r="T24" s="587">
        <f>'O5 Details by Class &amp; Accounts'!X24+'O5 Details by Class &amp; Accounts'!AS24+'O5 Details by Class &amp; Accounts'!BN24+'O5 Details by Class &amp; Accounts'!CI24</f>
        <v>0</v>
      </c>
      <c r="U24" s="587">
        <f>'O5 Details by Class &amp; Accounts'!Y24+'O5 Details by Class &amp; Accounts'!AT24+'O5 Details by Class &amp; Accounts'!BO24+'O5 Details by Class &amp; Accounts'!CJ24</f>
        <v>0</v>
      </c>
      <c r="V24" s="587">
        <f>'O5 Details by Class &amp; Accounts'!Z24+'O5 Details by Class &amp; Accounts'!AU24+'O5 Details by Class &amp; Accounts'!BP24+'O5 Details by Class &amp; Accounts'!CK24</f>
        <v>0</v>
      </c>
      <c r="W24" s="587">
        <f>'O5 Details by Class &amp; Accounts'!AA24+'O5 Details by Class &amp; Accounts'!AV24+'O5 Details by Class &amp; Accounts'!BQ24+'O5 Details by Class &amp; Accounts'!CL24</f>
        <v>0</v>
      </c>
      <c r="X24" s="1028">
        <f>'O5 Details by Class &amp; Accounts'!AB24+'O5 Details by Class &amp; Accounts'!AW24+'O5 Details by Class &amp; Accounts'!BR24+'O5 Details by Class &amp; Accounts'!CM24</f>
        <v>0</v>
      </c>
      <c r="Y24" s="1903" t="str">
        <f t="shared" si="0"/>
        <v>1806</v>
      </c>
      <c r="Z24" s="1898" t="e">
        <v>#N/A</v>
      </c>
    </row>
    <row r="25" spans="1:26" ht="12.95" hidden="1" customHeight="1">
      <c r="A25" s="1752" t="s">
        <v>823</v>
      </c>
      <c r="B25" s="999" t="s">
        <v>341</v>
      </c>
      <c r="C25" s="1014" t="str">
        <f>IF(ISBLANK('E4 TB Allocation Details'!D25), "",('E4 TB Allocation Details'!D25))</f>
        <v>dp</v>
      </c>
      <c r="D25" s="1015">
        <f t="shared" si="1"/>
        <v>0</v>
      </c>
      <c r="E25" s="587">
        <f>'O5 Details by Class &amp; Accounts'!I25+'O5 Details by Class &amp; Accounts'!AD25+'O5 Details by Class &amp; Accounts'!AY25+'O5 Details by Class &amp; Accounts'!BT25</f>
        <v>0</v>
      </c>
      <c r="F25" s="587">
        <f>'O5 Details by Class &amp; Accounts'!J25+'O5 Details by Class &amp; Accounts'!AE25+'O5 Details by Class &amp; Accounts'!AZ25+'O5 Details by Class &amp; Accounts'!BU25</f>
        <v>0</v>
      </c>
      <c r="G25" s="587">
        <f>'O5 Details by Class &amp; Accounts'!K25+'O5 Details by Class &amp; Accounts'!AF25+'O5 Details by Class &amp; Accounts'!BA25+'O5 Details by Class &amp; Accounts'!BV25</f>
        <v>0</v>
      </c>
      <c r="H25" s="587">
        <f>'O5 Details by Class &amp; Accounts'!L25+'O5 Details by Class &amp; Accounts'!AG25+'O5 Details by Class &amp; Accounts'!BB25+'O5 Details by Class &amp; Accounts'!BW25</f>
        <v>0</v>
      </c>
      <c r="I25" s="587">
        <f>'O5 Details by Class &amp; Accounts'!M25+'O5 Details by Class &amp; Accounts'!AH25+'O5 Details by Class &amp; Accounts'!BC25+'O5 Details by Class &amp; Accounts'!BX25</f>
        <v>0</v>
      </c>
      <c r="J25" s="587">
        <f>'O5 Details by Class &amp; Accounts'!N25+'O5 Details by Class &amp; Accounts'!AI25+'O5 Details by Class &amp; Accounts'!BD25+'O5 Details by Class &amp; Accounts'!BY25</f>
        <v>0</v>
      </c>
      <c r="K25" s="587">
        <f>'O5 Details by Class &amp; Accounts'!O25+'O5 Details by Class &amp; Accounts'!AJ25+'O5 Details by Class &amp; Accounts'!BE25+'O5 Details by Class &amp; Accounts'!BZ25</f>
        <v>0</v>
      </c>
      <c r="L25" s="587">
        <f>'O5 Details by Class &amp; Accounts'!P25+'O5 Details by Class &amp; Accounts'!AK25+'O5 Details by Class &amp; Accounts'!BF25+'O5 Details by Class &amp; Accounts'!CA25</f>
        <v>0</v>
      </c>
      <c r="M25" s="587">
        <f>'O5 Details by Class &amp; Accounts'!Q25+'O5 Details by Class &amp; Accounts'!AL25+'O5 Details by Class &amp; Accounts'!BG25+'O5 Details by Class &amp; Accounts'!CB25</f>
        <v>0</v>
      </c>
      <c r="N25" s="587">
        <f>'O5 Details by Class &amp; Accounts'!R25+'O5 Details by Class &amp; Accounts'!AM25+'O5 Details by Class &amp; Accounts'!BH25+'O5 Details by Class &amp; Accounts'!CC25</f>
        <v>0</v>
      </c>
      <c r="O25" s="587">
        <f>'O5 Details by Class &amp; Accounts'!S25+'O5 Details by Class &amp; Accounts'!AN25+'O5 Details by Class &amp; Accounts'!BI25+'O5 Details by Class &amp; Accounts'!CD25</f>
        <v>0</v>
      </c>
      <c r="P25" s="587">
        <f>'O5 Details by Class &amp; Accounts'!T25+'O5 Details by Class &amp; Accounts'!AO25+'O5 Details by Class &amp; Accounts'!BJ25+'O5 Details by Class &amp; Accounts'!CE25</f>
        <v>0</v>
      </c>
      <c r="Q25" s="587">
        <f>'O5 Details by Class &amp; Accounts'!U25+'O5 Details by Class &amp; Accounts'!AP25+'O5 Details by Class &amp; Accounts'!BK25+'O5 Details by Class &amp; Accounts'!CF25</f>
        <v>0</v>
      </c>
      <c r="R25" s="587">
        <f>'O5 Details by Class &amp; Accounts'!V25+'O5 Details by Class &amp; Accounts'!AQ25+'O5 Details by Class &amp; Accounts'!BL25+'O5 Details by Class &amp; Accounts'!CG25</f>
        <v>0</v>
      </c>
      <c r="S25" s="587">
        <f>'O5 Details by Class &amp; Accounts'!W25+'O5 Details by Class &amp; Accounts'!AR25+'O5 Details by Class &amp; Accounts'!BM25+'O5 Details by Class &amp; Accounts'!CH25</f>
        <v>0</v>
      </c>
      <c r="T25" s="587">
        <f>'O5 Details by Class &amp; Accounts'!X25+'O5 Details by Class &amp; Accounts'!AS25+'O5 Details by Class &amp; Accounts'!BN25+'O5 Details by Class &amp; Accounts'!CI25</f>
        <v>0</v>
      </c>
      <c r="U25" s="587">
        <f>'O5 Details by Class &amp; Accounts'!Y25+'O5 Details by Class &amp; Accounts'!AT25+'O5 Details by Class &amp; Accounts'!BO25+'O5 Details by Class &amp; Accounts'!CJ25</f>
        <v>0</v>
      </c>
      <c r="V25" s="587">
        <f>'O5 Details by Class &amp; Accounts'!Z25+'O5 Details by Class &amp; Accounts'!AU25+'O5 Details by Class &amp; Accounts'!BP25+'O5 Details by Class &amp; Accounts'!CK25</f>
        <v>0</v>
      </c>
      <c r="W25" s="587">
        <f>'O5 Details by Class &amp; Accounts'!AA25+'O5 Details by Class &amp; Accounts'!AV25+'O5 Details by Class &amp; Accounts'!BQ25+'O5 Details by Class &amp; Accounts'!CL25</f>
        <v>0</v>
      </c>
      <c r="X25" s="1028">
        <f>'O5 Details by Class &amp; Accounts'!AB25+'O5 Details by Class &amp; Accounts'!AW25+'O5 Details by Class &amp; Accounts'!BR25+'O5 Details by Class &amp; Accounts'!CM25</f>
        <v>0</v>
      </c>
      <c r="Y25" s="1903" t="str">
        <f t="shared" si="0"/>
        <v>1806-1</v>
      </c>
      <c r="Z25" s="1898" t="s">
        <v>703</v>
      </c>
    </row>
    <row r="26" spans="1:26" ht="12.95" hidden="1" customHeight="1">
      <c r="A26" s="1752" t="s">
        <v>824</v>
      </c>
      <c r="B26" s="999" t="s">
        <v>343</v>
      </c>
      <c r="C26" s="1014" t="str">
        <f>IF(ISBLANK('E4 TB Allocation Details'!D26), "",('E4 TB Allocation Details'!D26))</f>
        <v>dp</v>
      </c>
      <c r="D26" s="1015">
        <f t="shared" si="1"/>
        <v>0</v>
      </c>
      <c r="E26" s="587">
        <f>'O5 Details by Class &amp; Accounts'!I26+'O5 Details by Class &amp; Accounts'!AD26+'O5 Details by Class &amp; Accounts'!AY26+'O5 Details by Class &amp; Accounts'!BT26</f>
        <v>0</v>
      </c>
      <c r="F26" s="587">
        <f>'O5 Details by Class &amp; Accounts'!J26+'O5 Details by Class &amp; Accounts'!AE26+'O5 Details by Class &amp; Accounts'!AZ26+'O5 Details by Class &amp; Accounts'!BU26</f>
        <v>0</v>
      </c>
      <c r="G26" s="587">
        <f>'O5 Details by Class &amp; Accounts'!K26+'O5 Details by Class &amp; Accounts'!AF26+'O5 Details by Class &amp; Accounts'!BA26+'O5 Details by Class &amp; Accounts'!BV26</f>
        <v>0</v>
      </c>
      <c r="H26" s="587">
        <f>'O5 Details by Class &amp; Accounts'!L26+'O5 Details by Class &amp; Accounts'!AG26+'O5 Details by Class &amp; Accounts'!BB26+'O5 Details by Class &amp; Accounts'!BW26</f>
        <v>0</v>
      </c>
      <c r="I26" s="587">
        <f>'O5 Details by Class &amp; Accounts'!M26+'O5 Details by Class &amp; Accounts'!AH26+'O5 Details by Class &amp; Accounts'!BC26+'O5 Details by Class &amp; Accounts'!BX26</f>
        <v>0</v>
      </c>
      <c r="J26" s="587">
        <f>'O5 Details by Class &amp; Accounts'!N26+'O5 Details by Class &amp; Accounts'!AI26+'O5 Details by Class &amp; Accounts'!BD26+'O5 Details by Class &amp; Accounts'!BY26</f>
        <v>0</v>
      </c>
      <c r="K26" s="587">
        <f>'O5 Details by Class &amp; Accounts'!O26+'O5 Details by Class &amp; Accounts'!AJ26+'O5 Details by Class &amp; Accounts'!BE26+'O5 Details by Class &amp; Accounts'!BZ26</f>
        <v>0</v>
      </c>
      <c r="L26" s="587">
        <f>'O5 Details by Class &amp; Accounts'!P26+'O5 Details by Class &amp; Accounts'!AK26+'O5 Details by Class &amp; Accounts'!BF26+'O5 Details by Class &amp; Accounts'!CA26</f>
        <v>0</v>
      </c>
      <c r="M26" s="587">
        <f>'O5 Details by Class &amp; Accounts'!Q26+'O5 Details by Class &amp; Accounts'!AL26+'O5 Details by Class &amp; Accounts'!BG26+'O5 Details by Class &amp; Accounts'!CB26</f>
        <v>0</v>
      </c>
      <c r="N26" s="587">
        <f>'O5 Details by Class &amp; Accounts'!R26+'O5 Details by Class &amp; Accounts'!AM26+'O5 Details by Class &amp; Accounts'!BH26+'O5 Details by Class &amp; Accounts'!CC26</f>
        <v>0</v>
      </c>
      <c r="O26" s="587">
        <f>'O5 Details by Class &amp; Accounts'!S26+'O5 Details by Class &amp; Accounts'!AN26+'O5 Details by Class &amp; Accounts'!BI26+'O5 Details by Class &amp; Accounts'!CD26</f>
        <v>0</v>
      </c>
      <c r="P26" s="587">
        <f>'O5 Details by Class &amp; Accounts'!T26+'O5 Details by Class &amp; Accounts'!AO26+'O5 Details by Class &amp; Accounts'!BJ26+'O5 Details by Class &amp; Accounts'!CE26</f>
        <v>0</v>
      </c>
      <c r="Q26" s="587">
        <f>'O5 Details by Class &amp; Accounts'!U26+'O5 Details by Class &amp; Accounts'!AP26+'O5 Details by Class &amp; Accounts'!BK26+'O5 Details by Class &amp; Accounts'!CF26</f>
        <v>0</v>
      </c>
      <c r="R26" s="587">
        <f>'O5 Details by Class &amp; Accounts'!V26+'O5 Details by Class &amp; Accounts'!AQ26+'O5 Details by Class &amp; Accounts'!BL26+'O5 Details by Class &amp; Accounts'!CG26</f>
        <v>0</v>
      </c>
      <c r="S26" s="587">
        <f>'O5 Details by Class &amp; Accounts'!W26+'O5 Details by Class &amp; Accounts'!AR26+'O5 Details by Class &amp; Accounts'!BM26+'O5 Details by Class &amp; Accounts'!CH26</f>
        <v>0</v>
      </c>
      <c r="T26" s="587">
        <f>'O5 Details by Class &amp; Accounts'!X26+'O5 Details by Class &amp; Accounts'!AS26+'O5 Details by Class &amp; Accounts'!BN26+'O5 Details by Class &amp; Accounts'!CI26</f>
        <v>0</v>
      </c>
      <c r="U26" s="587">
        <f>'O5 Details by Class &amp; Accounts'!Y26+'O5 Details by Class &amp; Accounts'!AT26+'O5 Details by Class &amp; Accounts'!BO26+'O5 Details by Class &amp; Accounts'!CJ26</f>
        <v>0</v>
      </c>
      <c r="V26" s="587">
        <f>'O5 Details by Class &amp; Accounts'!Z26+'O5 Details by Class &amp; Accounts'!AU26+'O5 Details by Class &amp; Accounts'!BP26+'O5 Details by Class &amp; Accounts'!CK26</f>
        <v>0</v>
      </c>
      <c r="W26" s="587">
        <f>'O5 Details by Class &amp; Accounts'!AA26+'O5 Details by Class &amp; Accounts'!AV26+'O5 Details by Class &amp; Accounts'!BQ26+'O5 Details by Class &amp; Accounts'!CL26</f>
        <v>0</v>
      </c>
      <c r="X26" s="1028">
        <f>'O5 Details by Class &amp; Accounts'!AB26+'O5 Details by Class &amp; Accounts'!AW26+'O5 Details by Class &amp; Accounts'!BR26+'O5 Details by Class &amp; Accounts'!CM26</f>
        <v>0</v>
      </c>
      <c r="Y26" s="1903" t="str">
        <f t="shared" si="0"/>
        <v>1806-2</v>
      </c>
      <c r="Z26" s="1898" t="s">
        <v>704</v>
      </c>
    </row>
    <row r="27" spans="1:26" ht="12.95" hidden="1" customHeight="1">
      <c r="A27" s="1752" t="s">
        <v>260</v>
      </c>
      <c r="B27" s="999" t="s">
        <v>284</v>
      </c>
      <c r="C27" s="1014" t="str">
        <f>IF(ISBLANK('E4 TB Allocation Details'!D27), "",('E4 TB Allocation Details'!D27))</f>
        <v>dp</v>
      </c>
      <c r="D27" s="1015">
        <f t="shared" si="1"/>
        <v>0</v>
      </c>
      <c r="E27" s="587">
        <f>'O5 Details by Class &amp; Accounts'!I27+'O5 Details by Class &amp; Accounts'!AD27+'O5 Details by Class &amp; Accounts'!AY27+'O5 Details by Class &amp; Accounts'!BT27</f>
        <v>0</v>
      </c>
      <c r="F27" s="587">
        <f>'O5 Details by Class &amp; Accounts'!J27+'O5 Details by Class &amp; Accounts'!AE27+'O5 Details by Class &amp; Accounts'!AZ27+'O5 Details by Class &amp; Accounts'!BU27</f>
        <v>0</v>
      </c>
      <c r="G27" s="587">
        <f>'O5 Details by Class &amp; Accounts'!K27+'O5 Details by Class &amp; Accounts'!AF27+'O5 Details by Class &amp; Accounts'!BA27+'O5 Details by Class &amp; Accounts'!BV27</f>
        <v>0</v>
      </c>
      <c r="H27" s="587">
        <f>'O5 Details by Class &amp; Accounts'!L27+'O5 Details by Class &amp; Accounts'!AG27+'O5 Details by Class &amp; Accounts'!BB27+'O5 Details by Class &amp; Accounts'!BW27</f>
        <v>0</v>
      </c>
      <c r="I27" s="587">
        <f>'O5 Details by Class &amp; Accounts'!M27+'O5 Details by Class &amp; Accounts'!AH27+'O5 Details by Class &amp; Accounts'!BC27+'O5 Details by Class &amp; Accounts'!BX27</f>
        <v>0</v>
      </c>
      <c r="J27" s="587">
        <f>'O5 Details by Class &amp; Accounts'!N27+'O5 Details by Class &amp; Accounts'!AI27+'O5 Details by Class &amp; Accounts'!BD27+'O5 Details by Class &amp; Accounts'!BY27</f>
        <v>0</v>
      </c>
      <c r="K27" s="587">
        <f>'O5 Details by Class &amp; Accounts'!O27+'O5 Details by Class &amp; Accounts'!AJ27+'O5 Details by Class &amp; Accounts'!BE27+'O5 Details by Class &amp; Accounts'!BZ27</f>
        <v>0</v>
      </c>
      <c r="L27" s="587">
        <f>'O5 Details by Class &amp; Accounts'!P27+'O5 Details by Class &amp; Accounts'!AK27+'O5 Details by Class &amp; Accounts'!BF27+'O5 Details by Class &amp; Accounts'!CA27</f>
        <v>0</v>
      </c>
      <c r="M27" s="587">
        <f>'O5 Details by Class &amp; Accounts'!Q27+'O5 Details by Class &amp; Accounts'!AL27+'O5 Details by Class &amp; Accounts'!BG27+'O5 Details by Class &amp; Accounts'!CB27</f>
        <v>0</v>
      </c>
      <c r="N27" s="587">
        <f>'O5 Details by Class &amp; Accounts'!R27+'O5 Details by Class &amp; Accounts'!AM27+'O5 Details by Class &amp; Accounts'!BH27+'O5 Details by Class &amp; Accounts'!CC27</f>
        <v>0</v>
      </c>
      <c r="O27" s="587">
        <f>'O5 Details by Class &amp; Accounts'!S27+'O5 Details by Class &amp; Accounts'!AN27+'O5 Details by Class &amp; Accounts'!BI27+'O5 Details by Class &amp; Accounts'!CD27</f>
        <v>0</v>
      </c>
      <c r="P27" s="587">
        <f>'O5 Details by Class &amp; Accounts'!T27+'O5 Details by Class &amp; Accounts'!AO27+'O5 Details by Class &amp; Accounts'!BJ27+'O5 Details by Class &amp; Accounts'!CE27</f>
        <v>0</v>
      </c>
      <c r="Q27" s="587">
        <f>'O5 Details by Class &amp; Accounts'!U27+'O5 Details by Class &amp; Accounts'!AP27+'O5 Details by Class &amp; Accounts'!BK27+'O5 Details by Class &amp; Accounts'!CF27</f>
        <v>0</v>
      </c>
      <c r="R27" s="587">
        <f>'O5 Details by Class &amp; Accounts'!V27+'O5 Details by Class &amp; Accounts'!AQ27+'O5 Details by Class &amp; Accounts'!BL27+'O5 Details by Class &amp; Accounts'!CG27</f>
        <v>0</v>
      </c>
      <c r="S27" s="587">
        <f>'O5 Details by Class &amp; Accounts'!W27+'O5 Details by Class &amp; Accounts'!AR27+'O5 Details by Class &amp; Accounts'!BM27+'O5 Details by Class &amp; Accounts'!CH27</f>
        <v>0</v>
      </c>
      <c r="T27" s="587">
        <f>'O5 Details by Class &amp; Accounts'!X27+'O5 Details by Class &amp; Accounts'!AS27+'O5 Details by Class &amp; Accounts'!BN27+'O5 Details by Class &amp; Accounts'!CI27</f>
        <v>0</v>
      </c>
      <c r="U27" s="587">
        <f>'O5 Details by Class &amp; Accounts'!Y27+'O5 Details by Class &amp; Accounts'!AT27+'O5 Details by Class &amp; Accounts'!BO27+'O5 Details by Class &amp; Accounts'!CJ27</f>
        <v>0</v>
      </c>
      <c r="V27" s="587">
        <f>'O5 Details by Class &amp; Accounts'!Z27+'O5 Details by Class &amp; Accounts'!AU27+'O5 Details by Class &amp; Accounts'!BP27+'O5 Details by Class &amp; Accounts'!CK27</f>
        <v>0</v>
      </c>
      <c r="W27" s="587">
        <f>'O5 Details by Class &amp; Accounts'!AA27+'O5 Details by Class &amp; Accounts'!AV27+'O5 Details by Class &amp; Accounts'!BQ27+'O5 Details by Class &amp; Accounts'!CL27</f>
        <v>0</v>
      </c>
      <c r="X27" s="1028">
        <f>'O5 Details by Class &amp; Accounts'!AB27+'O5 Details by Class &amp; Accounts'!AW27+'O5 Details by Class &amp; Accounts'!BR27+'O5 Details by Class &amp; Accounts'!CM27</f>
        <v>0</v>
      </c>
      <c r="Y27" s="1903" t="str">
        <f t="shared" si="0"/>
        <v>1808</v>
      </c>
      <c r="Z27" s="1898" t="e">
        <v>#N/A</v>
      </c>
    </row>
    <row r="28" spans="1:26" ht="12.95" hidden="1" customHeight="1">
      <c r="A28" s="1752" t="s">
        <v>825</v>
      </c>
      <c r="B28" s="999" t="s">
        <v>344</v>
      </c>
      <c r="C28" s="1014" t="str">
        <f>IF(ISBLANK('E4 TB Allocation Details'!D28), "",('E4 TB Allocation Details'!D28))</f>
        <v>dp</v>
      </c>
      <c r="D28" s="1015">
        <f t="shared" si="1"/>
        <v>0</v>
      </c>
      <c r="E28" s="587">
        <f>'O5 Details by Class &amp; Accounts'!I28+'O5 Details by Class &amp; Accounts'!AD28+'O5 Details by Class &amp; Accounts'!AY28+'O5 Details by Class &amp; Accounts'!BT28</f>
        <v>0</v>
      </c>
      <c r="F28" s="587">
        <f>'O5 Details by Class &amp; Accounts'!J28+'O5 Details by Class &amp; Accounts'!AE28+'O5 Details by Class &amp; Accounts'!AZ28+'O5 Details by Class &amp; Accounts'!BU28</f>
        <v>0</v>
      </c>
      <c r="G28" s="587">
        <f>'O5 Details by Class &amp; Accounts'!K28+'O5 Details by Class &amp; Accounts'!AF28+'O5 Details by Class &amp; Accounts'!BA28+'O5 Details by Class &amp; Accounts'!BV28</f>
        <v>0</v>
      </c>
      <c r="H28" s="587">
        <f>'O5 Details by Class &amp; Accounts'!L28+'O5 Details by Class &amp; Accounts'!AG28+'O5 Details by Class &amp; Accounts'!BB28+'O5 Details by Class &amp; Accounts'!BW28</f>
        <v>0</v>
      </c>
      <c r="I28" s="587">
        <f>'O5 Details by Class &amp; Accounts'!M28+'O5 Details by Class &amp; Accounts'!AH28+'O5 Details by Class &amp; Accounts'!BC28+'O5 Details by Class &amp; Accounts'!BX28</f>
        <v>0</v>
      </c>
      <c r="J28" s="587">
        <f>'O5 Details by Class &amp; Accounts'!N28+'O5 Details by Class &amp; Accounts'!AI28+'O5 Details by Class &amp; Accounts'!BD28+'O5 Details by Class &amp; Accounts'!BY28</f>
        <v>0</v>
      </c>
      <c r="K28" s="587">
        <f>'O5 Details by Class &amp; Accounts'!O28+'O5 Details by Class &amp; Accounts'!AJ28+'O5 Details by Class &amp; Accounts'!BE28+'O5 Details by Class &amp; Accounts'!BZ28</f>
        <v>0</v>
      </c>
      <c r="L28" s="587">
        <f>'O5 Details by Class &amp; Accounts'!P28+'O5 Details by Class &amp; Accounts'!AK28+'O5 Details by Class &amp; Accounts'!BF28+'O5 Details by Class &amp; Accounts'!CA28</f>
        <v>0</v>
      </c>
      <c r="M28" s="587">
        <f>'O5 Details by Class &amp; Accounts'!Q28+'O5 Details by Class &amp; Accounts'!AL28+'O5 Details by Class &amp; Accounts'!BG28+'O5 Details by Class &amp; Accounts'!CB28</f>
        <v>0</v>
      </c>
      <c r="N28" s="587">
        <f>'O5 Details by Class &amp; Accounts'!R28+'O5 Details by Class &amp; Accounts'!AM28+'O5 Details by Class &amp; Accounts'!BH28+'O5 Details by Class &amp; Accounts'!CC28</f>
        <v>0</v>
      </c>
      <c r="O28" s="587">
        <f>'O5 Details by Class &amp; Accounts'!S28+'O5 Details by Class &amp; Accounts'!AN28+'O5 Details by Class &amp; Accounts'!BI28+'O5 Details by Class &amp; Accounts'!CD28</f>
        <v>0</v>
      </c>
      <c r="P28" s="587">
        <f>'O5 Details by Class &amp; Accounts'!T28+'O5 Details by Class &amp; Accounts'!AO28+'O5 Details by Class &amp; Accounts'!BJ28+'O5 Details by Class &amp; Accounts'!CE28</f>
        <v>0</v>
      </c>
      <c r="Q28" s="587">
        <f>'O5 Details by Class &amp; Accounts'!U28+'O5 Details by Class &amp; Accounts'!AP28+'O5 Details by Class &amp; Accounts'!BK28+'O5 Details by Class &amp; Accounts'!CF28</f>
        <v>0</v>
      </c>
      <c r="R28" s="587">
        <f>'O5 Details by Class &amp; Accounts'!V28+'O5 Details by Class &amp; Accounts'!AQ28+'O5 Details by Class &amp; Accounts'!BL28+'O5 Details by Class &amp; Accounts'!CG28</f>
        <v>0</v>
      </c>
      <c r="S28" s="587">
        <f>'O5 Details by Class &amp; Accounts'!W28+'O5 Details by Class &amp; Accounts'!AR28+'O5 Details by Class &amp; Accounts'!BM28+'O5 Details by Class &amp; Accounts'!CH28</f>
        <v>0</v>
      </c>
      <c r="T28" s="587">
        <f>'O5 Details by Class &amp; Accounts'!X28+'O5 Details by Class &amp; Accounts'!AS28+'O5 Details by Class &amp; Accounts'!BN28+'O5 Details by Class &amp; Accounts'!CI28</f>
        <v>0</v>
      </c>
      <c r="U28" s="587">
        <f>'O5 Details by Class &amp; Accounts'!Y28+'O5 Details by Class &amp; Accounts'!AT28+'O5 Details by Class &amp; Accounts'!BO28+'O5 Details by Class &amp; Accounts'!CJ28</f>
        <v>0</v>
      </c>
      <c r="V28" s="587">
        <f>'O5 Details by Class &amp; Accounts'!Z28+'O5 Details by Class &amp; Accounts'!AU28+'O5 Details by Class &amp; Accounts'!BP28+'O5 Details by Class &amp; Accounts'!CK28</f>
        <v>0</v>
      </c>
      <c r="W28" s="587">
        <f>'O5 Details by Class &amp; Accounts'!AA28+'O5 Details by Class &amp; Accounts'!AV28+'O5 Details by Class &amp; Accounts'!BQ28+'O5 Details by Class &amp; Accounts'!CL28</f>
        <v>0</v>
      </c>
      <c r="X28" s="1028">
        <f>'O5 Details by Class &amp; Accounts'!AB28+'O5 Details by Class &amp; Accounts'!AW28+'O5 Details by Class &amp; Accounts'!BR28+'O5 Details by Class &amp; Accounts'!CM28</f>
        <v>0</v>
      </c>
      <c r="Y28" s="1903" t="str">
        <f t="shared" si="0"/>
        <v>1808-1</v>
      </c>
      <c r="Z28" s="1898" t="s">
        <v>703</v>
      </c>
    </row>
    <row r="29" spans="1:26" ht="12.95" hidden="1" customHeight="1">
      <c r="A29" s="1752" t="s">
        <v>826</v>
      </c>
      <c r="B29" s="999" t="s">
        <v>345</v>
      </c>
      <c r="C29" s="1014" t="str">
        <f>IF(ISBLANK('E4 TB Allocation Details'!D29), "",('E4 TB Allocation Details'!D29))</f>
        <v>dp</v>
      </c>
      <c r="D29" s="1015">
        <f t="shared" si="1"/>
        <v>830377</v>
      </c>
      <c r="E29" s="587">
        <f>'O5 Details by Class &amp; Accounts'!I29+'O5 Details by Class &amp; Accounts'!AD29+'O5 Details by Class &amp; Accounts'!AY29+'O5 Details by Class &amp; Accounts'!BT29</f>
        <v>441898.84211993963</v>
      </c>
      <c r="F29" s="587">
        <f>'O5 Details by Class &amp; Accounts'!J29+'O5 Details by Class &amp; Accounts'!AE29+'O5 Details by Class &amp; Accounts'!AZ29+'O5 Details by Class &amp; Accounts'!BU29</f>
        <v>175708.01292566105</v>
      </c>
      <c r="G29" s="587">
        <f>'O5 Details by Class &amp; Accounts'!K29+'O5 Details by Class &amp; Accounts'!AF29+'O5 Details by Class &amp; Accounts'!BA29+'O5 Details by Class &amp; Accounts'!BV29</f>
        <v>206817.8657568401</v>
      </c>
      <c r="H29" s="587">
        <f>'O5 Details by Class &amp; Accounts'!L29+'O5 Details by Class &amp; Accounts'!AG29+'O5 Details by Class &amp; Accounts'!BB29+'O5 Details by Class &amp; Accounts'!BW29</f>
        <v>0</v>
      </c>
      <c r="I29" s="587">
        <f>'O5 Details by Class &amp; Accounts'!M29+'O5 Details by Class &amp; Accounts'!AH29+'O5 Details by Class &amp; Accounts'!BC29+'O5 Details by Class &amp; Accounts'!BX29</f>
        <v>0</v>
      </c>
      <c r="J29" s="587">
        <f>'O5 Details by Class &amp; Accounts'!N29+'O5 Details by Class &amp; Accounts'!AI29+'O5 Details by Class &amp; Accounts'!BD29+'O5 Details by Class &amp; Accounts'!BY29</f>
        <v>0</v>
      </c>
      <c r="K29" s="587">
        <f>'O5 Details by Class &amp; Accounts'!O29+'O5 Details by Class &amp; Accounts'!AJ29+'O5 Details by Class &amp; Accounts'!BE29+'O5 Details by Class &amp; Accounts'!BZ29</f>
        <v>4671.9262351551733</v>
      </c>
      <c r="L29" s="587">
        <f>'O5 Details by Class &amp; Accounts'!P29+'O5 Details by Class &amp; Accounts'!AK29+'O5 Details by Class &amp; Accounts'!BF29+'O5 Details by Class &amp; Accounts'!CA29</f>
        <v>0</v>
      </c>
      <c r="M29" s="587">
        <f>'O5 Details by Class &amp; Accounts'!Q29+'O5 Details by Class &amp; Accounts'!AL29+'O5 Details by Class &amp; Accounts'!BG29+'O5 Details by Class &amp; Accounts'!CB29</f>
        <v>1280.3529624040416</v>
      </c>
      <c r="N29" s="587">
        <f>'O5 Details by Class &amp; Accounts'!R29+'O5 Details by Class &amp; Accounts'!AM29+'O5 Details by Class &amp; Accounts'!BH29+'O5 Details by Class &amp; Accounts'!CC29</f>
        <v>0</v>
      </c>
      <c r="O29" s="587">
        <f>'O5 Details by Class &amp; Accounts'!S29+'O5 Details by Class &amp; Accounts'!AN29+'O5 Details by Class &amp; Accounts'!BI29+'O5 Details by Class &amp; Accounts'!CD29</f>
        <v>0</v>
      </c>
      <c r="P29" s="587">
        <f>'O5 Details by Class &amp; Accounts'!T29+'O5 Details by Class &amp; Accounts'!AO29+'O5 Details by Class &amp; Accounts'!BJ29+'O5 Details by Class &amp; Accounts'!CE29</f>
        <v>0</v>
      </c>
      <c r="Q29" s="587">
        <f>'O5 Details by Class &amp; Accounts'!U29+'O5 Details by Class &amp; Accounts'!AP29+'O5 Details by Class &amp; Accounts'!BK29+'O5 Details by Class &amp; Accounts'!CF29</f>
        <v>0</v>
      </c>
      <c r="R29" s="587">
        <f>'O5 Details by Class &amp; Accounts'!V29+'O5 Details by Class &amp; Accounts'!AQ29+'O5 Details by Class &amp; Accounts'!BL29+'O5 Details by Class &amp; Accounts'!CG29</f>
        <v>0</v>
      </c>
      <c r="S29" s="587">
        <f>'O5 Details by Class &amp; Accounts'!W29+'O5 Details by Class &amp; Accounts'!AR29+'O5 Details by Class &amp; Accounts'!BM29+'O5 Details by Class &amp; Accounts'!CH29</f>
        <v>0</v>
      </c>
      <c r="T29" s="587">
        <f>'O5 Details by Class &amp; Accounts'!X29+'O5 Details by Class &amp; Accounts'!AS29+'O5 Details by Class &amp; Accounts'!BN29+'O5 Details by Class &amp; Accounts'!CI29</f>
        <v>0</v>
      </c>
      <c r="U29" s="587">
        <f>'O5 Details by Class &amp; Accounts'!Y29+'O5 Details by Class &amp; Accounts'!AT29+'O5 Details by Class &amp; Accounts'!BO29+'O5 Details by Class &amp; Accounts'!CJ29</f>
        <v>0</v>
      </c>
      <c r="V29" s="587">
        <f>'O5 Details by Class &amp; Accounts'!Z29+'O5 Details by Class &amp; Accounts'!AU29+'O5 Details by Class &amp; Accounts'!BP29+'O5 Details by Class &amp; Accounts'!CK29</f>
        <v>0</v>
      </c>
      <c r="W29" s="587">
        <f>'O5 Details by Class &amp; Accounts'!AA29+'O5 Details by Class &amp; Accounts'!AV29+'O5 Details by Class &amp; Accounts'!BQ29+'O5 Details by Class &amp; Accounts'!CL29</f>
        <v>0</v>
      </c>
      <c r="X29" s="1028">
        <f>'O5 Details by Class &amp; Accounts'!AB29+'O5 Details by Class &amp; Accounts'!AW29+'O5 Details by Class &amp; Accounts'!BR29+'O5 Details by Class &amp; Accounts'!CM29</f>
        <v>0</v>
      </c>
      <c r="Y29" s="1903" t="str">
        <f t="shared" si="0"/>
        <v>1808-2</v>
      </c>
      <c r="Z29" s="1898" t="s">
        <v>704</v>
      </c>
    </row>
    <row r="30" spans="1:26" ht="12.95" hidden="1" customHeight="1">
      <c r="A30" s="1752" t="s">
        <v>261</v>
      </c>
      <c r="B30" s="999" t="s">
        <v>285</v>
      </c>
      <c r="C30" s="1014" t="str">
        <f>IF(ISBLANK('E4 TB Allocation Details'!D30), "",('E4 TB Allocation Details'!D30))</f>
        <v>dp</v>
      </c>
      <c r="D30" s="1015">
        <f t="shared" si="1"/>
        <v>0</v>
      </c>
      <c r="E30" s="587">
        <f>'O5 Details by Class &amp; Accounts'!I30+'O5 Details by Class &amp; Accounts'!AD30+'O5 Details by Class &amp; Accounts'!AY30+'O5 Details by Class &amp; Accounts'!BT30</f>
        <v>0</v>
      </c>
      <c r="F30" s="587">
        <f>'O5 Details by Class &amp; Accounts'!J30+'O5 Details by Class &amp; Accounts'!AE30+'O5 Details by Class &amp; Accounts'!AZ30+'O5 Details by Class &amp; Accounts'!BU30</f>
        <v>0</v>
      </c>
      <c r="G30" s="587">
        <f>'O5 Details by Class &amp; Accounts'!K30+'O5 Details by Class &amp; Accounts'!AF30+'O5 Details by Class &amp; Accounts'!BA30+'O5 Details by Class &amp; Accounts'!BV30</f>
        <v>0</v>
      </c>
      <c r="H30" s="587">
        <f>'O5 Details by Class &amp; Accounts'!L30+'O5 Details by Class &amp; Accounts'!AG30+'O5 Details by Class &amp; Accounts'!BB30+'O5 Details by Class &amp; Accounts'!BW30</f>
        <v>0</v>
      </c>
      <c r="I30" s="587">
        <f>'O5 Details by Class &amp; Accounts'!M30+'O5 Details by Class &amp; Accounts'!AH30+'O5 Details by Class &amp; Accounts'!BC30+'O5 Details by Class &amp; Accounts'!BX30</f>
        <v>0</v>
      </c>
      <c r="J30" s="587">
        <f>'O5 Details by Class &amp; Accounts'!N30+'O5 Details by Class &amp; Accounts'!AI30+'O5 Details by Class &amp; Accounts'!BD30+'O5 Details by Class &amp; Accounts'!BY30</f>
        <v>0</v>
      </c>
      <c r="K30" s="587">
        <f>'O5 Details by Class &amp; Accounts'!O30+'O5 Details by Class &amp; Accounts'!AJ30+'O5 Details by Class &amp; Accounts'!BE30+'O5 Details by Class &amp; Accounts'!BZ30</f>
        <v>0</v>
      </c>
      <c r="L30" s="587">
        <f>'O5 Details by Class &amp; Accounts'!P30+'O5 Details by Class &amp; Accounts'!AK30+'O5 Details by Class &amp; Accounts'!BF30+'O5 Details by Class &amp; Accounts'!CA30</f>
        <v>0</v>
      </c>
      <c r="M30" s="587">
        <f>'O5 Details by Class &amp; Accounts'!Q30+'O5 Details by Class &amp; Accounts'!AL30+'O5 Details by Class &amp; Accounts'!BG30+'O5 Details by Class &amp; Accounts'!CB30</f>
        <v>0</v>
      </c>
      <c r="N30" s="587">
        <f>'O5 Details by Class &amp; Accounts'!R30+'O5 Details by Class &amp; Accounts'!AM30+'O5 Details by Class &amp; Accounts'!BH30+'O5 Details by Class &amp; Accounts'!CC30</f>
        <v>0</v>
      </c>
      <c r="O30" s="587">
        <f>'O5 Details by Class &amp; Accounts'!S30+'O5 Details by Class &amp; Accounts'!AN30+'O5 Details by Class &amp; Accounts'!BI30+'O5 Details by Class &amp; Accounts'!CD30</f>
        <v>0</v>
      </c>
      <c r="P30" s="587">
        <f>'O5 Details by Class &amp; Accounts'!T30+'O5 Details by Class &amp; Accounts'!AO30+'O5 Details by Class &amp; Accounts'!BJ30+'O5 Details by Class &amp; Accounts'!CE30</f>
        <v>0</v>
      </c>
      <c r="Q30" s="587">
        <f>'O5 Details by Class &amp; Accounts'!U30+'O5 Details by Class &amp; Accounts'!AP30+'O5 Details by Class &amp; Accounts'!BK30+'O5 Details by Class &amp; Accounts'!CF30</f>
        <v>0</v>
      </c>
      <c r="R30" s="587">
        <f>'O5 Details by Class &amp; Accounts'!V30+'O5 Details by Class &amp; Accounts'!AQ30+'O5 Details by Class &amp; Accounts'!BL30+'O5 Details by Class &amp; Accounts'!CG30</f>
        <v>0</v>
      </c>
      <c r="S30" s="587">
        <f>'O5 Details by Class &amp; Accounts'!W30+'O5 Details by Class &amp; Accounts'!AR30+'O5 Details by Class &amp; Accounts'!BM30+'O5 Details by Class &amp; Accounts'!CH30</f>
        <v>0</v>
      </c>
      <c r="T30" s="587">
        <f>'O5 Details by Class &amp; Accounts'!X30+'O5 Details by Class &amp; Accounts'!AS30+'O5 Details by Class &amp; Accounts'!BN30+'O5 Details by Class &amp; Accounts'!CI30</f>
        <v>0</v>
      </c>
      <c r="U30" s="587">
        <f>'O5 Details by Class &amp; Accounts'!Y30+'O5 Details by Class &amp; Accounts'!AT30+'O5 Details by Class &amp; Accounts'!BO30+'O5 Details by Class &amp; Accounts'!CJ30</f>
        <v>0</v>
      </c>
      <c r="V30" s="587">
        <f>'O5 Details by Class &amp; Accounts'!Z30+'O5 Details by Class &amp; Accounts'!AU30+'O5 Details by Class &amp; Accounts'!BP30+'O5 Details by Class &amp; Accounts'!CK30</f>
        <v>0</v>
      </c>
      <c r="W30" s="587">
        <f>'O5 Details by Class &amp; Accounts'!AA30+'O5 Details by Class &amp; Accounts'!AV30+'O5 Details by Class &amp; Accounts'!BQ30+'O5 Details by Class &amp; Accounts'!CL30</f>
        <v>0</v>
      </c>
      <c r="X30" s="1028">
        <f>'O5 Details by Class &amp; Accounts'!AB30+'O5 Details by Class &amp; Accounts'!AW30+'O5 Details by Class &amp; Accounts'!BR30+'O5 Details by Class &amp; Accounts'!CM30</f>
        <v>0</v>
      </c>
      <c r="Y30" s="1903" t="str">
        <f t="shared" si="0"/>
        <v>1810</v>
      </c>
      <c r="Z30" s="1898" t="e">
        <v>#N/A</v>
      </c>
    </row>
    <row r="31" spans="1:26" ht="12.95" hidden="1" customHeight="1">
      <c r="A31" s="1752" t="s">
        <v>827</v>
      </c>
      <c r="B31" s="999" t="s">
        <v>363</v>
      </c>
      <c r="C31" s="1014" t="str">
        <f>IF(ISBLANK('E4 TB Allocation Details'!D31), "",('E4 TB Allocation Details'!D31))</f>
        <v>dp</v>
      </c>
      <c r="D31" s="1015">
        <f t="shared" si="1"/>
        <v>0</v>
      </c>
      <c r="E31" s="587">
        <f>'O5 Details by Class &amp; Accounts'!I31+'O5 Details by Class &amp; Accounts'!AD31+'O5 Details by Class &amp; Accounts'!AY31+'O5 Details by Class &amp; Accounts'!BT31</f>
        <v>0</v>
      </c>
      <c r="F31" s="587">
        <f>'O5 Details by Class &amp; Accounts'!J31+'O5 Details by Class &amp; Accounts'!AE31+'O5 Details by Class &amp; Accounts'!AZ31+'O5 Details by Class &amp; Accounts'!BU31</f>
        <v>0</v>
      </c>
      <c r="G31" s="587">
        <f>'O5 Details by Class &amp; Accounts'!K31+'O5 Details by Class &amp; Accounts'!AF31+'O5 Details by Class &amp; Accounts'!BA31+'O5 Details by Class &amp; Accounts'!BV31</f>
        <v>0</v>
      </c>
      <c r="H31" s="587">
        <f>'O5 Details by Class &amp; Accounts'!L31+'O5 Details by Class &amp; Accounts'!AG31+'O5 Details by Class &amp; Accounts'!BB31+'O5 Details by Class &amp; Accounts'!BW31</f>
        <v>0</v>
      </c>
      <c r="I31" s="587">
        <f>'O5 Details by Class &amp; Accounts'!M31+'O5 Details by Class &amp; Accounts'!AH31+'O5 Details by Class &amp; Accounts'!BC31+'O5 Details by Class &amp; Accounts'!BX31</f>
        <v>0</v>
      </c>
      <c r="J31" s="587">
        <f>'O5 Details by Class &amp; Accounts'!N31+'O5 Details by Class &amp; Accounts'!AI31+'O5 Details by Class &amp; Accounts'!BD31+'O5 Details by Class &amp; Accounts'!BY31</f>
        <v>0</v>
      </c>
      <c r="K31" s="587">
        <f>'O5 Details by Class &amp; Accounts'!O31+'O5 Details by Class &amp; Accounts'!AJ31+'O5 Details by Class &amp; Accounts'!BE31+'O5 Details by Class &amp; Accounts'!BZ31</f>
        <v>0</v>
      </c>
      <c r="L31" s="587">
        <f>'O5 Details by Class &amp; Accounts'!P31+'O5 Details by Class &amp; Accounts'!AK31+'O5 Details by Class &amp; Accounts'!BF31+'O5 Details by Class &amp; Accounts'!CA31</f>
        <v>0</v>
      </c>
      <c r="M31" s="587">
        <f>'O5 Details by Class &amp; Accounts'!Q31+'O5 Details by Class &amp; Accounts'!AL31+'O5 Details by Class &amp; Accounts'!BG31+'O5 Details by Class &amp; Accounts'!CB31</f>
        <v>0</v>
      </c>
      <c r="N31" s="587">
        <f>'O5 Details by Class &amp; Accounts'!R31+'O5 Details by Class &amp; Accounts'!AM31+'O5 Details by Class &amp; Accounts'!BH31+'O5 Details by Class &amp; Accounts'!CC31</f>
        <v>0</v>
      </c>
      <c r="O31" s="587">
        <f>'O5 Details by Class &amp; Accounts'!S31+'O5 Details by Class &amp; Accounts'!AN31+'O5 Details by Class &amp; Accounts'!BI31+'O5 Details by Class &amp; Accounts'!CD31</f>
        <v>0</v>
      </c>
      <c r="P31" s="587">
        <f>'O5 Details by Class &amp; Accounts'!T31+'O5 Details by Class &amp; Accounts'!AO31+'O5 Details by Class &amp; Accounts'!BJ31+'O5 Details by Class &amp; Accounts'!CE31</f>
        <v>0</v>
      </c>
      <c r="Q31" s="587">
        <f>'O5 Details by Class &amp; Accounts'!U31+'O5 Details by Class &amp; Accounts'!AP31+'O5 Details by Class &amp; Accounts'!BK31+'O5 Details by Class &amp; Accounts'!CF31</f>
        <v>0</v>
      </c>
      <c r="R31" s="587">
        <f>'O5 Details by Class &amp; Accounts'!V31+'O5 Details by Class &amp; Accounts'!AQ31+'O5 Details by Class &amp; Accounts'!BL31+'O5 Details by Class &amp; Accounts'!CG31</f>
        <v>0</v>
      </c>
      <c r="S31" s="587">
        <f>'O5 Details by Class &amp; Accounts'!W31+'O5 Details by Class &amp; Accounts'!AR31+'O5 Details by Class &amp; Accounts'!BM31+'O5 Details by Class &amp; Accounts'!CH31</f>
        <v>0</v>
      </c>
      <c r="T31" s="587">
        <f>'O5 Details by Class &amp; Accounts'!X31+'O5 Details by Class &amp; Accounts'!AS31+'O5 Details by Class &amp; Accounts'!BN31+'O5 Details by Class &amp; Accounts'!CI31</f>
        <v>0</v>
      </c>
      <c r="U31" s="587">
        <f>'O5 Details by Class &amp; Accounts'!Y31+'O5 Details by Class &amp; Accounts'!AT31+'O5 Details by Class &amp; Accounts'!BO31+'O5 Details by Class &amp; Accounts'!CJ31</f>
        <v>0</v>
      </c>
      <c r="V31" s="587">
        <f>'O5 Details by Class &amp; Accounts'!Z31+'O5 Details by Class &amp; Accounts'!AU31+'O5 Details by Class &amp; Accounts'!BP31+'O5 Details by Class &amp; Accounts'!CK31</f>
        <v>0</v>
      </c>
      <c r="W31" s="587">
        <f>'O5 Details by Class &amp; Accounts'!AA31+'O5 Details by Class &amp; Accounts'!AV31+'O5 Details by Class &amp; Accounts'!BQ31+'O5 Details by Class &amp; Accounts'!CL31</f>
        <v>0</v>
      </c>
      <c r="X31" s="1028">
        <f>'O5 Details by Class &amp; Accounts'!AB31+'O5 Details by Class &amp; Accounts'!AW31+'O5 Details by Class &amp; Accounts'!BR31+'O5 Details by Class &amp; Accounts'!CM31</f>
        <v>0</v>
      </c>
      <c r="Y31" s="1903" t="str">
        <f t="shared" si="0"/>
        <v>1810-1</v>
      </c>
      <c r="Z31" s="1898" t="s">
        <v>703</v>
      </c>
    </row>
    <row r="32" spans="1:26" ht="12.95" hidden="1" customHeight="1">
      <c r="A32" s="1752" t="s">
        <v>828</v>
      </c>
      <c r="B32" s="999" t="s">
        <v>364</v>
      </c>
      <c r="C32" s="1014" t="str">
        <f>IF(ISBLANK('E4 TB Allocation Details'!D32), "",('E4 TB Allocation Details'!D32))</f>
        <v>dp</v>
      </c>
      <c r="D32" s="1015">
        <f t="shared" si="1"/>
        <v>0</v>
      </c>
      <c r="E32" s="587">
        <f>'O5 Details by Class &amp; Accounts'!I32+'O5 Details by Class &amp; Accounts'!AD32+'O5 Details by Class &amp; Accounts'!AY32+'O5 Details by Class &amp; Accounts'!BT32</f>
        <v>0</v>
      </c>
      <c r="F32" s="587">
        <f>'O5 Details by Class &amp; Accounts'!J32+'O5 Details by Class &amp; Accounts'!AE32+'O5 Details by Class &amp; Accounts'!AZ32+'O5 Details by Class &amp; Accounts'!BU32</f>
        <v>0</v>
      </c>
      <c r="G32" s="587">
        <f>'O5 Details by Class &amp; Accounts'!K32+'O5 Details by Class &amp; Accounts'!AF32+'O5 Details by Class &amp; Accounts'!BA32+'O5 Details by Class &amp; Accounts'!BV32</f>
        <v>0</v>
      </c>
      <c r="H32" s="587">
        <f>'O5 Details by Class &amp; Accounts'!L32+'O5 Details by Class &amp; Accounts'!AG32+'O5 Details by Class &amp; Accounts'!BB32+'O5 Details by Class &amp; Accounts'!BW32</f>
        <v>0</v>
      </c>
      <c r="I32" s="587">
        <f>'O5 Details by Class &amp; Accounts'!M32+'O5 Details by Class &amp; Accounts'!AH32+'O5 Details by Class &amp; Accounts'!BC32+'O5 Details by Class &amp; Accounts'!BX32</f>
        <v>0</v>
      </c>
      <c r="J32" s="587">
        <f>'O5 Details by Class &amp; Accounts'!N32+'O5 Details by Class &amp; Accounts'!AI32+'O5 Details by Class &amp; Accounts'!BD32+'O5 Details by Class &amp; Accounts'!BY32</f>
        <v>0</v>
      </c>
      <c r="K32" s="587">
        <f>'O5 Details by Class &amp; Accounts'!O32+'O5 Details by Class &amp; Accounts'!AJ32+'O5 Details by Class &amp; Accounts'!BE32+'O5 Details by Class &amp; Accounts'!BZ32</f>
        <v>0</v>
      </c>
      <c r="L32" s="587">
        <f>'O5 Details by Class &amp; Accounts'!P32+'O5 Details by Class &amp; Accounts'!AK32+'O5 Details by Class &amp; Accounts'!BF32+'O5 Details by Class &amp; Accounts'!CA32</f>
        <v>0</v>
      </c>
      <c r="M32" s="587">
        <f>'O5 Details by Class &amp; Accounts'!Q32+'O5 Details by Class &amp; Accounts'!AL32+'O5 Details by Class &amp; Accounts'!BG32+'O5 Details by Class &amp; Accounts'!CB32</f>
        <v>0</v>
      </c>
      <c r="N32" s="587">
        <f>'O5 Details by Class &amp; Accounts'!R32+'O5 Details by Class &amp; Accounts'!AM32+'O5 Details by Class &amp; Accounts'!BH32+'O5 Details by Class &amp; Accounts'!CC32</f>
        <v>0</v>
      </c>
      <c r="O32" s="587">
        <f>'O5 Details by Class &amp; Accounts'!S32+'O5 Details by Class &amp; Accounts'!AN32+'O5 Details by Class &amp; Accounts'!BI32+'O5 Details by Class &amp; Accounts'!CD32</f>
        <v>0</v>
      </c>
      <c r="P32" s="587">
        <f>'O5 Details by Class &amp; Accounts'!T32+'O5 Details by Class &amp; Accounts'!AO32+'O5 Details by Class &amp; Accounts'!BJ32+'O5 Details by Class &amp; Accounts'!CE32</f>
        <v>0</v>
      </c>
      <c r="Q32" s="587">
        <f>'O5 Details by Class &amp; Accounts'!U32+'O5 Details by Class &amp; Accounts'!AP32+'O5 Details by Class &amp; Accounts'!BK32+'O5 Details by Class &amp; Accounts'!CF32</f>
        <v>0</v>
      </c>
      <c r="R32" s="587">
        <f>'O5 Details by Class &amp; Accounts'!V32+'O5 Details by Class &amp; Accounts'!AQ32+'O5 Details by Class &amp; Accounts'!BL32+'O5 Details by Class &amp; Accounts'!CG32</f>
        <v>0</v>
      </c>
      <c r="S32" s="587">
        <f>'O5 Details by Class &amp; Accounts'!W32+'O5 Details by Class &amp; Accounts'!AR32+'O5 Details by Class &amp; Accounts'!BM32+'O5 Details by Class &amp; Accounts'!CH32</f>
        <v>0</v>
      </c>
      <c r="T32" s="587">
        <f>'O5 Details by Class &amp; Accounts'!X32+'O5 Details by Class &amp; Accounts'!AS32+'O5 Details by Class &amp; Accounts'!BN32+'O5 Details by Class &amp; Accounts'!CI32</f>
        <v>0</v>
      </c>
      <c r="U32" s="587">
        <f>'O5 Details by Class &amp; Accounts'!Y32+'O5 Details by Class &amp; Accounts'!AT32+'O5 Details by Class &amp; Accounts'!BO32+'O5 Details by Class &amp; Accounts'!CJ32</f>
        <v>0</v>
      </c>
      <c r="V32" s="587">
        <f>'O5 Details by Class &amp; Accounts'!Z32+'O5 Details by Class &amp; Accounts'!AU32+'O5 Details by Class &amp; Accounts'!BP32+'O5 Details by Class &amp; Accounts'!CK32</f>
        <v>0</v>
      </c>
      <c r="W32" s="587">
        <f>'O5 Details by Class &amp; Accounts'!AA32+'O5 Details by Class &amp; Accounts'!AV32+'O5 Details by Class &amp; Accounts'!BQ32+'O5 Details by Class &amp; Accounts'!CL32</f>
        <v>0</v>
      </c>
      <c r="X32" s="1028">
        <f>'O5 Details by Class &amp; Accounts'!AB32+'O5 Details by Class &amp; Accounts'!AW32+'O5 Details by Class &amp; Accounts'!BR32+'O5 Details by Class &amp; Accounts'!CM32</f>
        <v>0</v>
      </c>
      <c r="Y32" s="1903" t="str">
        <f t="shared" si="0"/>
        <v>1810-2</v>
      </c>
      <c r="Z32" s="1898" t="s">
        <v>704</v>
      </c>
    </row>
    <row r="33" spans="1:26" ht="12.75" hidden="1">
      <c r="A33" s="1752" t="s">
        <v>110</v>
      </c>
      <c r="B33" s="999" t="s">
        <v>86</v>
      </c>
      <c r="C33" s="1014" t="str">
        <f>IF(ISBLANK('E4 TB Allocation Details'!D33), "",('E4 TB Allocation Details'!D33))</f>
        <v>dp</v>
      </c>
      <c r="D33" s="1015">
        <f t="shared" si="1"/>
        <v>1078222.78</v>
      </c>
      <c r="E33" s="587">
        <f>'O5 Details by Class &amp; Accounts'!I33+'O5 Details by Class &amp; Accounts'!AD33+'O5 Details by Class &amp; Accounts'!AY33+'O5 Details by Class &amp; Accounts'!BT33</f>
        <v>573794.06947608432</v>
      </c>
      <c r="F33" s="587">
        <f>'O5 Details by Class &amp; Accounts'!J33+'O5 Details by Class &amp; Accounts'!AE33+'O5 Details by Class &amp; Accounts'!AZ33+'O5 Details by Class &amp; Accounts'!BU33</f>
        <v>228152.25152549046</v>
      </c>
      <c r="G33" s="587">
        <f>'O5 Details by Class &amp; Accounts'!K33+'O5 Details by Class &amp; Accounts'!AF33+'O5 Details by Class &amp; Accounts'!BA33+'O5 Details by Class &amp; Accounts'!BV33</f>
        <v>268547.58040023618</v>
      </c>
      <c r="H33" s="587">
        <f>'O5 Details by Class &amp; Accounts'!L33+'O5 Details by Class &amp; Accounts'!AG33+'O5 Details by Class &amp; Accounts'!BB33+'O5 Details by Class &amp; Accounts'!BW33</f>
        <v>0</v>
      </c>
      <c r="I33" s="587">
        <f>'O5 Details by Class &amp; Accounts'!M33+'O5 Details by Class &amp; Accounts'!AH33+'O5 Details by Class &amp; Accounts'!BC33+'O5 Details by Class &amp; Accounts'!BX33</f>
        <v>0</v>
      </c>
      <c r="J33" s="587">
        <f>'O5 Details by Class &amp; Accounts'!N33+'O5 Details by Class &amp; Accounts'!AI33+'O5 Details by Class &amp; Accounts'!BD33+'O5 Details by Class &amp; Accounts'!BY33</f>
        <v>0</v>
      </c>
      <c r="K33" s="587">
        <f>'O5 Details by Class &amp; Accounts'!O33+'O5 Details by Class &amp; Accounts'!AJ33+'O5 Details by Class &amp; Accounts'!BE33+'O5 Details by Class &amp; Accounts'!BZ33</f>
        <v>6066.3738196312579</v>
      </c>
      <c r="L33" s="587">
        <f>'O5 Details by Class &amp; Accounts'!P33+'O5 Details by Class &amp; Accounts'!AK33+'O5 Details by Class &amp; Accounts'!BF33+'O5 Details by Class &amp; Accounts'!CA33</f>
        <v>0</v>
      </c>
      <c r="M33" s="587">
        <f>'O5 Details by Class &amp; Accounts'!Q33+'O5 Details by Class &amp; Accounts'!AL33+'O5 Details by Class &amp; Accounts'!BG33+'O5 Details by Class &amp; Accounts'!CB33</f>
        <v>1662.5047785578374</v>
      </c>
      <c r="N33" s="587">
        <f>'O5 Details by Class &amp; Accounts'!R33+'O5 Details by Class &amp; Accounts'!AM33+'O5 Details by Class &amp; Accounts'!BH33+'O5 Details by Class &amp; Accounts'!CC33</f>
        <v>0</v>
      </c>
      <c r="O33" s="587">
        <f>'O5 Details by Class &amp; Accounts'!S33+'O5 Details by Class &amp; Accounts'!AN33+'O5 Details by Class &amp; Accounts'!BI33+'O5 Details by Class &amp; Accounts'!CD33</f>
        <v>0</v>
      </c>
      <c r="P33" s="587">
        <f>'O5 Details by Class &amp; Accounts'!T33+'O5 Details by Class &amp; Accounts'!AO33+'O5 Details by Class &amp; Accounts'!BJ33+'O5 Details by Class &amp; Accounts'!CE33</f>
        <v>0</v>
      </c>
      <c r="Q33" s="587">
        <f>'O5 Details by Class &amp; Accounts'!U33+'O5 Details by Class &amp; Accounts'!AP33+'O5 Details by Class &amp; Accounts'!BK33+'O5 Details by Class &amp; Accounts'!CF33</f>
        <v>0</v>
      </c>
      <c r="R33" s="587">
        <f>'O5 Details by Class &amp; Accounts'!V33+'O5 Details by Class &amp; Accounts'!AQ33+'O5 Details by Class &amp; Accounts'!BL33+'O5 Details by Class &amp; Accounts'!CG33</f>
        <v>0</v>
      </c>
      <c r="S33" s="587">
        <f>'O5 Details by Class &amp; Accounts'!W33+'O5 Details by Class &amp; Accounts'!AR33+'O5 Details by Class &amp; Accounts'!BM33+'O5 Details by Class &amp; Accounts'!CH33</f>
        <v>0</v>
      </c>
      <c r="T33" s="587">
        <f>'O5 Details by Class &amp; Accounts'!X33+'O5 Details by Class &amp; Accounts'!AS33+'O5 Details by Class &amp; Accounts'!BN33+'O5 Details by Class &amp; Accounts'!CI33</f>
        <v>0</v>
      </c>
      <c r="U33" s="587">
        <f>'O5 Details by Class &amp; Accounts'!Y33+'O5 Details by Class &amp; Accounts'!AT33+'O5 Details by Class &amp; Accounts'!BO33+'O5 Details by Class &amp; Accounts'!CJ33</f>
        <v>0</v>
      </c>
      <c r="V33" s="587">
        <f>'O5 Details by Class &amp; Accounts'!Z33+'O5 Details by Class &amp; Accounts'!AU33+'O5 Details by Class &amp; Accounts'!BP33+'O5 Details by Class &amp; Accounts'!CK33</f>
        <v>0</v>
      </c>
      <c r="W33" s="587">
        <f>'O5 Details by Class &amp; Accounts'!AA33+'O5 Details by Class &amp; Accounts'!AV33+'O5 Details by Class &amp; Accounts'!BQ33+'O5 Details by Class &amp; Accounts'!CL33</f>
        <v>0</v>
      </c>
      <c r="X33" s="1028">
        <f>'O5 Details by Class &amp; Accounts'!AB33+'O5 Details by Class &amp; Accounts'!AW33+'O5 Details by Class &amp; Accounts'!BR33+'O5 Details by Class &amp; Accounts'!CM33</f>
        <v>0</v>
      </c>
      <c r="Y33" s="1903" t="str">
        <f t="shared" si="0"/>
        <v>1815</v>
      </c>
      <c r="Z33" s="1898" t="s">
        <v>703</v>
      </c>
    </row>
    <row r="34" spans="1:26" ht="12.75" hidden="1">
      <c r="A34" s="1752" t="s">
        <v>262</v>
      </c>
      <c r="B34" s="999" t="s">
        <v>87</v>
      </c>
      <c r="C34" s="1014" t="str">
        <f>IF(ISBLANK('E4 TB Allocation Details'!D34), "",('E4 TB Allocation Details'!D34))</f>
        <v>dp</v>
      </c>
      <c r="D34" s="1015">
        <f t="shared" si="1"/>
        <v>0</v>
      </c>
      <c r="E34" s="587">
        <f>'O5 Details by Class &amp; Accounts'!I34+'O5 Details by Class &amp; Accounts'!AD34+'O5 Details by Class &amp; Accounts'!AY34+'O5 Details by Class &amp; Accounts'!BT34</f>
        <v>0</v>
      </c>
      <c r="F34" s="587">
        <f>'O5 Details by Class &amp; Accounts'!J34+'O5 Details by Class &amp; Accounts'!AE34+'O5 Details by Class &amp; Accounts'!AZ34+'O5 Details by Class &amp; Accounts'!BU34</f>
        <v>0</v>
      </c>
      <c r="G34" s="587">
        <f>'O5 Details by Class &amp; Accounts'!K34+'O5 Details by Class &amp; Accounts'!AF34+'O5 Details by Class &amp; Accounts'!BA34+'O5 Details by Class &amp; Accounts'!BV34</f>
        <v>0</v>
      </c>
      <c r="H34" s="587">
        <f>'O5 Details by Class &amp; Accounts'!L34+'O5 Details by Class &amp; Accounts'!AG34+'O5 Details by Class &amp; Accounts'!BB34+'O5 Details by Class &amp; Accounts'!BW34</f>
        <v>0</v>
      </c>
      <c r="I34" s="587">
        <f>'O5 Details by Class &amp; Accounts'!M34+'O5 Details by Class &amp; Accounts'!AH34+'O5 Details by Class &amp; Accounts'!BC34+'O5 Details by Class &amp; Accounts'!BX34</f>
        <v>0</v>
      </c>
      <c r="J34" s="587">
        <f>'O5 Details by Class &amp; Accounts'!N34+'O5 Details by Class &amp; Accounts'!AI34+'O5 Details by Class &amp; Accounts'!BD34+'O5 Details by Class &amp; Accounts'!BY34</f>
        <v>0</v>
      </c>
      <c r="K34" s="587">
        <f>'O5 Details by Class &amp; Accounts'!O34+'O5 Details by Class &amp; Accounts'!AJ34+'O5 Details by Class &amp; Accounts'!BE34+'O5 Details by Class &amp; Accounts'!BZ34</f>
        <v>0</v>
      </c>
      <c r="L34" s="587">
        <f>'O5 Details by Class &amp; Accounts'!P34+'O5 Details by Class &amp; Accounts'!AK34+'O5 Details by Class &amp; Accounts'!BF34+'O5 Details by Class &amp; Accounts'!CA34</f>
        <v>0</v>
      </c>
      <c r="M34" s="587">
        <f>'O5 Details by Class &amp; Accounts'!Q34+'O5 Details by Class &amp; Accounts'!AL34+'O5 Details by Class &amp; Accounts'!BG34+'O5 Details by Class &amp; Accounts'!CB34</f>
        <v>0</v>
      </c>
      <c r="N34" s="587">
        <f>'O5 Details by Class &amp; Accounts'!R34+'O5 Details by Class &amp; Accounts'!AM34+'O5 Details by Class &amp; Accounts'!BH34+'O5 Details by Class &amp; Accounts'!CC34</f>
        <v>0</v>
      </c>
      <c r="O34" s="587">
        <f>'O5 Details by Class &amp; Accounts'!S34+'O5 Details by Class &amp; Accounts'!AN34+'O5 Details by Class &amp; Accounts'!BI34+'O5 Details by Class &amp; Accounts'!CD34</f>
        <v>0</v>
      </c>
      <c r="P34" s="587">
        <f>'O5 Details by Class &amp; Accounts'!T34+'O5 Details by Class &amp; Accounts'!AO34+'O5 Details by Class &amp; Accounts'!BJ34+'O5 Details by Class &amp; Accounts'!CE34</f>
        <v>0</v>
      </c>
      <c r="Q34" s="587">
        <f>'O5 Details by Class &amp; Accounts'!U34+'O5 Details by Class &amp; Accounts'!AP34+'O5 Details by Class &amp; Accounts'!BK34+'O5 Details by Class &amp; Accounts'!CF34</f>
        <v>0</v>
      </c>
      <c r="R34" s="587">
        <f>'O5 Details by Class &amp; Accounts'!V34+'O5 Details by Class &amp; Accounts'!AQ34+'O5 Details by Class &amp; Accounts'!BL34+'O5 Details by Class &amp; Accounts'!CG34</f>
        <v>0</v>
      </c>
      <c r="S34" s="587">
        <f>'O5 Details by Class &amp; Accounts'!W34+'O5 Details by Class &amp; Accounts'!AR34+'O5 Details by Class &amp; Accounts'!BM34+'O5 Details by Class &amp; Accounts'!CH34</f>
        <v>0</v>
      </c>
      <c r="T34" s="587">
        <f>'O5 Details by Class &amp; Accounts'!X34+'O5 Details by Class &amp; Accounts'!AS34+'O5 Details by Class &amp; Accounts'!BN34+'O5 Details by Class &amp; Accounts'!CI34</f>
        <v>0</v>
      </c>
      <c r="U34" s="587">
        <f>'O5 Details by Class &amp; Accounts'!Y34+'O5 Details by Class &amp; Accounts'!AT34+'O5 Details by Class &amp; Accounts'!BO34+'O5 Details by Class &amp; Accounts'!CJ34</f>
        <v>0</v>
      </c>
      <c r="V34" s="587">
        <f>'O5 Details by Class &amp; Accounts'!Z34+'O5 Details by Class &amp; Accounts'!AU34+'O5 Details by Class &amp; Accounts'!BP34+'O5 Details by Class &amp; Accounts'!CK34</f>
        <v>0</v>
      </c>
      <c r="W34" s="587">
        <f>'O5 Details by Class &amp; Accounts'!AA34+'O5 Details by Class &amp; Accounts'!AV34+'O5 Details by Class &amp; Accounts'!BQ34+'O5 Details by Class &amp; Accounts'!CL34</f>
        <v>0</v>
      </c>
      <c r="X34" s="1028">
        <f>'O5 Details by Class &amp; Accounts'!AB34+'O5 Details by Class &amp; Accounts'!AW34+'O5 Details by Class &amp; Accounts'!BR34+'O5 Details by Class &amp; Accounts'!CM34</f>
        <v>0</v>
      </c>
      <c r="Y34" s="1903" t="str">
        <f t="shared" si="0"/>
        <v>1820</v>
      </c>
      <c r="Z34" s="1898" t="e">
        <v>#N/A</v>
      </c>
    </row>
    <row r="35" spans="1:26" ht="12.75" hidden="1">
      <c r="A35" s="1752" t="s">
        <v>493</v>
      </c>
      <c r="B35" s="999" t="s">
        <v>1285</v>
      </c>
      <c r="C35" s="1014" t="str">
        <f>IF(ISBLANK('E4 TB Allocation Details'!D35), "",('E4 TB Allocation Details'!D35))</f>
        <v>dp</v>
      </c>
      <c r="D35" s="1015">
        <f>SUM(E35:X35)</f>
        <v>0</v>
      </c>
      <c r="E35" s="587">
        <f>'O5 Details by Class &amp; Accounts'!I35+'O5 Details by Class &amp; Accounts'!AD35+'O5 Details by Class &amp; Accounts'!AY35+'O5 Details by Class &amp; Accounts'!BT35</f>
        <v>0</v>
      </c>
      <c r="F35" s="587">
        <f>'O5 Details by Class &amp; Accounts'!J35+'O5 Details by Class &amp; Accounts'!AE35+'O5 Details by Class &amp; Accounts'!AZ35+'O5 Details by Class &amp; Accounts'!BU35</f>
        <v>0</v>
      </c>
      <c r="G35" s="587">
        <f>'O5 Details by Class &amp; Accounts'!K35+'O5 Details by Class &amp; Accounts'!AF35+'O5 Details by Class &amp; Accounts'!BA35+'O5 Details by Class &amp; Accounts'!BV35</f>
        <v>0</v>
      </c>
      <c r="H35" s="587">
        <f>'O5 Details by Class &amp; Accounts'!L35+'O5 Details by Class &amp; Accounts'!AG35+'O5 Details by Class &amp; Accounts'!BB35+'O5 Details by Class &amp; Accounts'!BW35</f>
        <v>0</v>
      </c>
      <c r="I35" s="587">
        <f>'O5 Details by Class &amp; Accounts'!M35+'O5 Details by Class &amp; Accounts'!AH35+'O5 Details by Class &amp; Accounts'!BC35+'O5 Details by Class &amp; Accounts'!BX35</f>
        <v>0</v>
      </c>
      <c r="J35" s="587">
        <f>'O5 Details by Class &amp; Accounts'!N35+'O5 Details by Class &amp; Accounts'!AI35+'O5 Details by Class &amp; Accounts'!BD35+'O5 Details by Class &amp; Accounts'!BY35</f>
        <v>0</v>
      </c>
      <c r="K35" s="587">
        <f>'O5 Details by Class &amp; Accounts'!O35+'O5 Details by Class &amp; Accounts'!AJ35+'O5 Details by Class &amp; Accounts'!BE35+'O5 Details by Class &amp; Accounts'!BZ35</f>
        <v>0</v>
      </c>
      <c r="L35" s="587">
        <f>'O5 Details by Class &amp; Accounts'!P35+'O5 Details by Class &amp; Accounts'!AK35+'O5 Details by Class &amp; Accounts'!BF35+'O5 Details by Class &amp; Accounts'!CA35</f>
        <v>0</v>
      </c>
      <c r="M35" s="587">
        <f>'O5 Details by Class &amp; Accounts'!Q35+'O5 Details by Class &amp; Accounts'!AL35+'O5 Details by Class &amp; Accounts'!BG35+'O5 Details by Class &amp; Accounts'!CB35</f>
        <v>0</v>
      </c>
      <c r="N35" s="587">
        <f>'O5 Details by Class &amp; Accounts'!R35+'O5 Details by Class &amp; Accounts'!AM35+'O5 Details by Class &amp; Accounts'!BH35+'O5 Details by Class &amp; Accounts'!CC35</f>
        <v>0</v>
      </c>
      <c r="O35" s="587">
        <f>'O5 Details by Class &amp; Accounts'!S35+'O5 Details by Class &amp; Accounts'!AN35+'O5 Details by Class &amp; Accounts'!BI35+'O5 Details by Class &amp; Accounts'!CD35</f>
        <v>0</v>
      </c>
      <c r="P35" s="587">
        <f>'O5 Details by Class &amp; Accounts'!T35+'O5 Details by Class &amp; Accounts'!AO35+'O5 Details by Class &amp; Accounts'!BJ35+'O5 Details by Class &amp; Accounts'!CE35</f>
        <v>0</v>
      </c>
      <c r="Q35" s="587">
        <f>'O5 Details by Class &amp; Accounts'!U35+'O5 Details by Class &amp; Accounts'!AP35+'O5 Details by Class &amp; Accounts'!BK35+'O5 Details by Class &amp; Accounts'!CF35</f>
        <v>0</v>
      </c>
      <c r="R35" s="587">
        <f>'O5 Details by Class &amp; Accounts'!V35+'O5 Details by Class &amp; Accounts'!AQ35+'O5 Details by Class &amp; Accounts'!BL35+'O5 Details by Class &amp; Accounts'!CG35</f>
        <v>0</v>
      </c>
      <c r="S35" s="587">
        <f>'O5 Details by Class &amp; Accounts'!W35+'O5 Details by Class &amp; Accounts'!AR35+'O5 Details by Class &amp; Accounts'!BM35+'O5 Details by Class &amp; Accounts'!CH35</f>
        <v>0</v>
      </c>
      <c r="T35" s="587">
        <f>'O5 Details by Class &amp; Accounts'!X35+'O5 Details by Class &amp; Accounts'!AS35+'O5 Details by Class &amp; Accounts'!BN35+'O5 Details by Class &amp; Accounts'!CI35</f>
        <v>0</v>
      </c>
      <c r="U35" s="587">
        <f>'O5 Details by Class &amp; Accounts'!Y35+'O5 Details by Class &amp; Accounts'!AT35+'O5 Details by Class &amp; Accounts'!BO35+'O5 Details by Class &amp; Accounts'!CJ35</f>
        <v>0</v>
      </c>
      <c r="V35" s="587">
        <f>'O5 Details by Class &amp; Accounts'!Z35+'O5 Details by Class &amp; Accounts'!AU35+'O5 Details by Class &amp; Accounts'!BP35+'O5 Details by Class &amp; Accounts'!CK35</f>
        <v>0</v>
      </c>
      <c r="W35" s="587">
        <f>'O5 Details by Class &amp; Accounts'!AA35+'O5 Details by Class &amp; Accounts'!AV35+'O5 Details by Class &amp; Accounts'!BQ35+'O5 Details by Class &amp; Accounts'!CL35</f>
        <v>0</v>
      </c>
      <c r="X35" s="1028">
        <f>'O5 Details by Class &amp; Accounts'!AB35+'O5 Details by Class &amp; Accounts'!AW35+'O5 Details by Class &amp; Accounts'!BR35+'O5 Details by Class &amp; Accounts'!CM35</f>
        <v>0</v>
      </c>
      <c r="Y35" s="1903" t="str">
        <f t="shared" si="0"/>
        <v>1820-1</v>
      </c>
      <c r="Z35" s="1898" t="s">
        <v>704</v>
      </c>
    </row>
    <row r="36" spans="1:26" ht="25.5" hidden="1">
      <c r="A36" s="1752" t="s">
        <v>494</v>
      </c>
      <c r="B36" s="999" t="s">
        <v>1287</v>
      </c>
      <c r="C36" s="1014" t="str">
        <f>IF(ISBLANK('E4 TB Allocation Details'!D36), "",('E4 TB Allocation Details'!D36))</f>
        <v>dp</v>
      </c>
      <c r="D36" s="1015">
        <f>SUM(E36:X36)</f>
        <v>1.0000000000000001E-5</v>
      </c>
      <c r="E36" s="587">
        <f>'O5 Details by Class &amp; Accounts'!I36+'O5 Details by Class &amp; Accounts'!AD36+'O5 Details by Class &amp; Accounts'!AY36+'O5 Details by Class &amp; Accounts'!BT36</f>
        <v>4.8331159640572554E-6</v>
      </c>
      <c r="F36" s="587">
        <f>'O5 Details by Class &amp; Accounts'!J36+'O5 Details by Class &amp; Accounts'!AE36+'O5 Details by Class &amp; Accounts'!AZ36+'O5 Details by Class &amp; Accounts'!BU36</f>
        <v>2.539951819201062E-6</v>
      </c>
      <c r="G36" s="587">
        <f>'O5 Details by Class &amp; Accounts'!K36+'O5 Details by Class &amp; Accounts'!AF36+'O5 Details by Class &amp; Accounts'!BA36+'O5 Details by Class &amp; Accounts'!BV36</f>
        <v>2.606110528190997E-6</v>
      </c>
      <c r="H36" s="587">
        <f>'O5 Details by Class &amp; Accounts'!L36+'O5 Details by Class &amp; Accounts'!AG36+'O5 Details by Class &amp; Accounts'!BB36+'O5 Details by Class &amp; Accounts'!BW36</f>
        <v>0</v>
      </c>
      <c r="I36" s="587">
        <f>'O5 Details by Class &amp; Accounts'!M36+'O5 Details by Class &amp; Accounts'!AH36+'O5 Details by Class &amp; Accounts'!BC36+'O5 Details by Class &amp; Accounts'!BX36</f>
        <v>0</v>
      </c>
      <c r="J36" s="587">
        <f>'O5 Details by Class &amp; Accounts'!N36+'O5 Details by Class &amp; Accounts'!AI36+'O5 Details by Class &amp; Accounts'!BD36+'O5 Details by Class &amp; Accounts'!BY36</f>
        <v>0</v>
      </c>
      <c r="K36" s="587">
        <f>'O5 Details by Class &amp; Accounts'!O36+'O5 Details by Class &amp; Accounts'!AJ36+'O5 Details by Class &amp; Accounts'!BE36+'O5 Details by Class &amp; Accounts'!BZ36</f>
        <v>5.066501923636375E-9</v>
      </c>
      <c r="L36" s="587">
        <f>'O5 Details by Class &amp; Accounts'!P36+'O5 Details by Class &amp; Accounts'!AK36+'O5 Details by Class &amp; Accounts'!BF36+'O5 Details by Class &amp; Accounts'!CA36</f>
        <v>0</v>
      </c>
      <c r="M36" s="587">
        <f>'O5 Details by Class &amp; Accounts'!Q36+'O5 Details by Class &amp; Accounts'!AL36+'O5 Details by Class &amp; Accounts'!BG36+'O5 Details by Class &amp; Accounts'!CB36</f>
        <v>1.5755186627049892E-8</v>
      </c>
      <c r="N36" s="587">
        <f>'O5 Details by Class &amp; Accounts'!R36+'O5 Details by Class &amp; Accounts'!AM36+'O5 Details by Class &amp; Accounts'!BH36+'O5 Details by Class &amp; Accounts'!CC36</f>
        <v>0</v>
      </c>
      <c r="O36" s="587">
        <f>'O5 Details by Class &amp; Accounts'!S36+'O5 Details by Class &amp; Accounts'!AN36+'O5 Details by Class &amp; Accounts'!BI36+'O5 Details by Class &amp; Accounts'!CD36</f>
        <v>0</v>
      </c>
      <c r="P36" s="587">
        <f>'O5 Details by Class &amp; Accounts'!T36+'O5 Details by Class &amp; Accounts'!AO36+'O5 Details by Class &amp; Accounts'!BJ36+'O5 Details by Class &amp; Accounts'!CE36</f>
        <v>0</v>
      </c>
      <c r="Q36" s="587">
        <f>'O5 Details by Class &amp; Accounts'!U36+'O5 Details by Class &amp; Accounts'!AP36+'O5 Details by Class &amp; Accounts'!BK36+'O5 Details by Class &amp; Accounts'!CF36</f>
        <v>0</v>
      </c>
      <c r="R36" s="587">
        <f>'O5 Details by Class &amp; Accounts'!V36+'O5 Details by Class &amp; Accounts'!AQ36+'O5 Details by Class &amp; Accounts'!BL36+'O5 Details by Class &amp; Accounts'!CG36</f>
        <v>0</v>
      </c>
      <c r="S36" s="587">
        <f>'O5 Details by Class &amp; Accounts'!W36+'O5 Details by Class &amp; Accounts'!AR36+'O5 Details by Class &amp; Accounts'!BM36+'O5 Details by Class &amp; Accounts'!CH36</f>
        <v>0</v>
      </c>
      <c r="T36" s="587">
        <f>'O5 Details by Class &amp; Accounts'!X36+'O5 Details by Class &amp; Accounts'!AS36+'O5 Details by Class &amp; Accounts'!BN36+'O5 Details by Class &amp; Accounts'!CI36</f>
        <v>0</v>
      </c>
      <c r="U36" s="587">
        <f>'O5 Details by Class &amp; Accounts'!Y36+'O5 Details by Class &amp; Accounts'!AT36+'O5 Details by Class &amp; Accounts'!BO36+'O5 Details by Class &amp; Accounts'!CJ36</f>
        <v>0</v>
      </c>
      <c r="V36" s="587">
        <f>'O5 Details by Class &amp; Accounts'!Z36+'O5 Details by Class &amp; Accounts'!AU36+'O5 Details by Class &amp; Accounts'!BP36+'O5 Details by Class &amp; Accounts'!CK36</f>
        <v>0</v>
      </c>
      <c r="W36" s="587">
        <f>'O5 Details by Class &amp; Accounts'!AA36+'O5 Details by Class &amp; Accounts'!AV36+'O5 Details by Class &amp; Accounts'!BQ36+'O5 Details by Class &amp; Accounts'!CL36</f>
        <v>0</v>
      </c>
      <c r="X36" s="1028">
        <f>'O5 Details by Class &amp; Accounts'!AB36+'O5 Details by Class &amp; Accounts'!AW36+'O5 Details by Class &amp; Accounts'!BR36+'O5 Details by Class &amp; Accounts'!CM36</f>
        <v>0</v>
      </c>
      <c r="Y36" s="1903" t="str">
        <f t="shared" si="0"/>
        <v>1820-2</v>
      </c>
      <c r="Z36" s="1898" t="s">
        <v>705</v>
      </c>
    </row>
    <row r="37" spans="1:26" ht="25.5" hidden="1">
      <c r="A37" s="1752" t="s">
        <v>1277</v>
      </c>
      <c r="B37" s="999" t="s">
        <v>1278</v>
      </c>
      <c r="C37" s="1014" t="str">
        <f>IF(ISBLANK('E4 TB Allocation Details'!D37), "",('E4 TB Allocation Details'!D37))</f>
        <v>dp</v>
      </c>
      <c r="D37" s="1015">
        <f>SUM(E37:X37)</f>
        <v>0</v>
      </c>
      <c r="E37" s="587">
        <f>'O5 Details by Class &amp; Accounts'!I37+'O5 Details by Class &amp; Accounts'!AD37+'O5 Details by Class &amp; Accounts'!AY37+'O5 Details by Class &amp; Accounts'!BT37</f>
        <v>0</v>
      </c>
      <c r="F37" s="587">
        <f>'O5 Details by Class &amp; Accounts'!J37+'O5 Details by Class &amp; Accounts'!AE37+'O5 Details by Class &amp; Accounts'!AZ37+'O5 Details by Class &amp; Accounts'!BU37</f>
        <v>0</v>
      </c>
      <c r="G37" s="587">
        <f>'O5 Details by Class &amp; Accounts'!K37+'O5 Details by Class &amp; Accounts'!AF37+'O5 Details by Class &amp; Accounts'!BA37+'O5 Details by Class &amp; Accounts'!BV37</f>
        <v>0</v>
      </c>
      <c r="H37" s="587">
        <f>'O5 Details by Class &amp; Accounts'!L37+'O5 Details by Class &amp; Accounts'!AG37+'O5 Details by Class &amp; Accounts'!BB37+'O5 Details by Class &amp; Accounts'!BW37</f>
        <v>0</v>
      </c>
      <c r="I37" s="587">
        <f>'O5 Details by Class &amp; Accounts'!M37+'O5 Details by Class &amp; Accounts'!AH37+'O5 Details by Class &amp; Accounts'!BC37+'O5 Details by Class &amp; Accounts'!BX37</f>
        <v>0</v>
      </c>
      <c r="J37" s="587">
        <f>'O5 Details by Class &amp; Accounts'!N37+'O5 Details by Class &amp; Accounts'!AI37+'O5 Details by Class &amp; Accounts'!BD37+'O5 Details by Class &amp; Accounts'!BY37</f>
        <v>0</v>
      </c>
      <c r="K37" s="587">
        <f>'O5 Details by Class &amp; Accounts'!O37+'O5 Details by Class &amp; Accounts'!AJ37+'O5 Details by Class &amp; Accounts'!BE37+'O5 Details by Class &amp; Accounts'!BZ37</f>
        <v>0</v>
      </c>
      <c r="L37" s="587">
        <f>'O5 Details by Class &amp; Accounts'!P37+'O5 Details by Class &amp; Accounts'!AK37+'O5 Details by Class &amp; Accounts'!BF37+'O5 Details by Class &amp; Accounts'!CA37</f>
        <v>0</v>
      </c>
      <c r="M37" s="587">
        <f>'O5 Details by Class &amp; Accounts'!Q37+'O5 Details by Class &amp; Accounts'!AL37+'O5 Details by Class &amp; Accounts'!BG37+'O5 Details by Class &amp; Accounts'!CB37</f>
        <v>0</v>
      </c>
      <c r="N37" s="587">
        <f>'O5 Details by Class &amp; Accounts'!R37+'O5 Details by Class &amp; Accounts'!AM37+'O5 Details by Class &amp; Accounts'!BH37+'O5 Details by Class &amp; Accounts'!CC37</f>
        <v>0</v>
      </c>
      <c r="O37" s="587">
        <f>'O5 Details by Class &amp; Accounts'!S37+'O5 Details by Class &amp; Accounts'!AN37+'O5 Details by Class &amp; Accounts'!BI37+'O5 Details by Class &amp; Accounts'!CD37</f>
        <v>0</v>
      </c>
      <c r="P37" s="587">
        <f>'O5 Details by Class &amp; Accounts'!T37+'O5 Details by Class &amp; Accounts'!AO37+'O5 Details by Class &amp; Accounts'!BJ37+'O5 Details by Class &amp; Accounts'!CE37</f>
        <v>0</v>
      </c>
      <c r="Q37" s="587">
        <f>'O5 Details by Class &amp; Accounts'!U37+'O5 Details by Class &amp; Accounts'!AP37+'O5 Details by Class &amp; Accounts'!BK37+'O5 Details by Class &amp; Accounts'!CF37</f>
        <v>0</v>
      </c>
      <c r="R37" s="587">
        <f>'O5 Details by Class &amp; Accounts'!V37+'O5 Details by Class &amp; Accounts'!AQ37+'O5 Details by Class &amp; Accounts'!BL37+'O5 Details by Class &amp; Accounts'!CG37</f>
        <v>0</v>
      </c>
      <c r="S37" s="587">
        <f>'O5 Details by Class &amp; Accounts'!W37+'O5 Details by Class &amp; Accounts'!AR37+'O5 Details by Class &amp; Accounts'!BM37+'O5 Details by Class &amp; Accounts'!CH37</f>
        <v>0</v>
      </c>
      <c r="T37" s="587">
        <f>'O5 Details by Class &amp; Accounts'!X37+'O5 Details by Class &amp; Accounts'!AS37+'O5 Details by Class &amp; Accounts'!BN37+'O5 Details by Class &amp; Accounts'!CI37</f>
        <v>0</v>
      </c>
      <c r="U37" s="587">
        <f>'O5 Details by Class &amp; Accounts'!Y37+'O5 Details by Class &amp; Accounts'!AT37+'O5 Details by Class &amp; Accounts'!BO37+'O5 Details by Class &amp; Accounts'!CJ37</f>
        <v>0</v>
      </c>
      <c r="V37" s="587">
        <f>'O5 Details by Class &amp; Accounts'!Z37+'O5 Details by Class &amp; Accounts'!AU37+'O5 Details by Class &amp; Accounts'!BP37+'O5 Details by Class &amp; Accounts'!CK37</f>
        <v>0</v>
      </c>
      <c r="W37" s="587">
        <f>'O5 Details by Class &amp; Accounts'!AA37+'O5 Details by Class &amp; Accounts'!AV37+'O5 Details by Class &amp; Accounts'!BQ37+'O5 Details by Class &amp; Accounts'!CL37</f>
        <v>0</v>
      </c>
      <c r="X37" s="1028">
        <f>'O5 Details by Class &amp; Accounts'!AB37+'O5 Details by Class &amp; Accounts'!AW37+'O5 Details by Class &amp; Accounts'!BR37+'O5 Details by Class &amp; Accounts'!CM37</f>
        <v>0</v>
      </c>
      <c r="Y37" s="1903" t="str">
        <f t="shared" si="0"/>
        <v>1820-3</v>
      </c>
      <c r="Z37" s="1898" t="s">
        <v>779</v>
      </c>
    </row>
    <row r="38" spans="1:26" ht="12.95" hidden="1" customHeight="1">
      <c r="A38" s="1752" t="s">
        <v>263</v>
      </c>
      <c r="B38" s="999" t="s">
        <v>88</v>
      </c>
      <c r="C38" s="1014" t="str">
        <f>IF(ISBLANK('E4 TB Allocation Details'!D38), "",('E4 TB Allocation Details'!D38))</f>
        <v>dp</v>
      </c>
      <c r="D38" s="1015">
        <f t="shared" si="1"/>
        <v>0</v>
      </c>
      <c r="E38" s="587">
        <f>'O5 Details by Class &amp; Accounts'!I38+'O5 Details by Class &amp; Accounts'!AD38+'O5 Details by Class &amp; Accounts'!AY38+'O5 Details by Class &amp; Accounts'!BT38</f>
        <v>0</v>
      </c>
      <c r="F38" s="587">
        <f>'O5 Details by Class &amp; Accounts'!J38+'O5 Details by Class &amp; Accounts'!AE38+'O5 Details by Class &amp; Accounts'!AZ38+'O5 Details by Class &amp; Accounts'!BU38</f>
        <v>0</v>
      </c>
      <c r="G38" s="587">
        <f>'O5 Details by Class &amp; Accounts'!K38+'O5 Details by Class &amp; Accounts'!AF38+'O5 Details by Class &amp; Accounts'!BA38+'O5 Details by Class &amp; Accounts'!BV38</f>
        <v>0</v>
      </c>
      <c r="H38" s="587">
        <f>'O5 Details by Class &amp; Accounts'!L38+'O5 Details by Class &amp; Accounts'!AG38+'O5 Details by Class &amp; Accounts'!BB38+'O5 Details by Class &amp; Accounts'!BW38</f>
        <v>0</v>
      </c>
      <c r="I38" s="587">
        <f>'O5 Details by Class &amp; Accounts'!M38+'O5 Details by Class &amp; Accounts'!AH38+'O5 Details by Class &amp; Accounts'!BC38+'O5 Details by Class &amp; Accounts'!BX38</f>
        <v>0</v>
      </c>
      <c r="J38" s="587">
        <f>'O5 Details by Class &amp; Accounts'!N38+'O5 Details by Class &amp; Accounts'!AI38+'O5 Details by Class &amp; Accounts'!BD38+'O5 Details by Class &amp; Accounts'!BY38</f>
        <v>0</v>
      </c>
      <c r="K38" s="587">
        <f>'O5 Details by Class &amp; Accounts'!O38+'O5 Details by Class &amp; Accounts'!AJ38+'O5 Details by Class &amp; Accounts'!BE38+'O5 Details by Class &amp; Accounts'!BZ38</f>
        <v>0</v>
      </c>
      <c r="L38" s="587">
        <f>'O5 Details by Class &amp; Accounts'!P38+'O5 Details by Class &amp; Accounts'!AK38+'O5 Details by Class &amp; Accounts'!BF38+'O5 Details by Class &amp; Accounts'!CA38</f>
        <v>0</v>
      </c>
      <c r="M38" s="587">
        <f>'O5 Details by Class &amp; Accounts'!Q38+'O5 Details by Class &amp; Accounts'!AL38+'O5 Details by Class &amp; Accounts'!BG38+'O5 Details by Class &amp; Accounts'!CB38</f>
        <v>0</v>
      </c>
      <c r="N38" s="587">
        <f>'O5 Details by Class &amp; Accounts'!R38+'O5 Details by Class &amp; Accounts'!AM38+'O5 Details by Class &amp; Accounts'!BH38+'O5 Details by Class &amp; Accounts'!CC38</f>
        <v>0</v>
      </c>
      <c r="O38" s="587">
        <f>'O5 Details by Class &amp; Accounts'!S38+'O5 Details by Class &amp; Accounts'!AN38+'O5 Details by Class &amp; Accounts'!BI38+'O5 Details by Class &amp; Accounts'!CD38</f>
        <v>0</v>
      </c>
      <c r="P38" s="587">
        <f>'O5 Details by Class &amp; Accounts'!T38+'O5 Details by Class &amp; Accounts'!AO38+'O5 Details by Class &amp; Accounts'!BJ38+'O5 Details by Class &amp; Accounts'!CE38</f>
        <v>0</v>
      </c>
      <c r="Q38" s="587">
        <f>'O5 Details by Class &amp; Accounts'!U38+'O5 Details by Class &amp; Accounts'!AP38+'O5 Details by Class &amp; Accounts'!BK38+'O5 Details by Class &amp; Accounts'!CF38</f>
        <v>0</v>
      </c>
      <c r="R38" s="587">
        <f>'O5 Details by Class &amp; Accounts'!V38+'O5 Details by Class &amp; Accounts'!AQ38+'O5 Details by Class &amp; Accounts'!BL38+'O5 Details by Class &amp; Accounts'!CG38</f>
        <v>0</v>
      </c>
      <c r="S38" s="587">
        <f>'O5 Details by Class &amp; Accounts'!W38+'O5 Details by Class &amp; Accounts'!AR38+'O5 Details by Class &amp; Accounts'!BM38+'O5 Details by Class &amp; Accounts'!CH38</f>
        <v>0</v>
      </c>
      <c r="T38" s="587">
        <f>'O5 Details by Class &amp; Accounts'!X38+'O5 Details by Class &amp; Accounts'!AS38+'O5 Details by Class &amp; Accounts'!BN38+'O5 Details by Class &amp; Accounts'!CI38</f>
        <v>0</v>
      </c>
      <c r="U38" s="587">
        <f>'O5 Details by Class &amp; Accounts'!Y38+'O5 Details by Class &amp; Accounts'!AT38+'O5 Details by Class &amp; Accounts'!BO38+'O5 Details by Class &amp; Accounts'!CJ38</f>
        <v>0</v>
      </c>
      <c r="V38" s="587">
        <f>'O5 Details by Class &amp; Accounts'!Z38+'O5 Details by Class &amp; Accounts'!AU38+'O5 Details by Class &amp; Accounts'!BP38+'O5 Details by Class &amp; Accounts'!CK38</f>
        <v>0</v>
      </c>
      <c r="W38" s="587">
        <f>'O5 Details by Class &amp; Accounts'!AA38+'O5 Details by Class &amp; Accounts'!AV38+'O5 Details by Class &amp; Accounts'!BQ38+'O5 Details by Class &amp; Accounts'!CL38</f>
        <v>0</v>
      </c>
      <c r="X38" s="1028">
        <f>'O5 Details by Class &amp; Accounts'!AB38+'O5 Details by Class &amp; Accounts'!AW38+'O5 Details by Class &amp; Accounts'!BR38+'O5 Details by Class &amp; Accounts'!CM38</f>
        <v>0</v>
      </c>
      <c r="Y38" s="1903" t="str">
        <f t="shared" si="0"/>
        <v>1825</v>
      </c>
      <c r="Z38" s="1898" t="e">
        <v>#N/A</v>
      </c>
    </row>
    <row r="39" spans="1:26" ht="12.95" hidden="1" customHeight="1">
      <c r="A39" s="1752" t="s">
        <v>829</v>
      </c>
      <c r="B39" s="999" t="s">
        <v>365</v>
      </c>
      <c r="C39" s="1014" t="str">
        <f>IF(ISBLANK('E4 TB Allocation Details'!D39), "",('E4 TB Allocation Details'!D39))</f>
        <v>dp</v>
      </c>
      <c r="D39" s="1015">
        <f t="shared" si="1"/>
        <v>0</v>
      </c>
      <c r="E39" s="587">
        <f>'O5 Details by Class &amp; Accounts'!I39+'O5 Details by Class &amp; Accounts'!AD39+'O5 Details by Class &amp; Accounts'!AY39+'O5 Details by Class &amp; Accounts'!BT39</f>
        <v>0</v>
      </c>
      <c r="F39" s="587">
        <f>'O5 Details by Class &amp; Accounts'!J39+'O5 Details by Class &amp; Accounts'!AE39+'O5 Details by Class &amp; Accounts'!AZ39+'O5 Details by Class &amp; Accounts'!BU39</f>
        <v>0</v>
      </c>
      <c r="G39" s="587">
        <f>'O5 Details by Class &amp; Accounts'!K39+'O5 Details by Class &amp; Accounts'!AF39+'O5 Details by Class &amp; Accounts'!BA39+'O5 Details by Class &amp; Accounts'!BV39</f>
        <v>0</v>
      </c>
      <c r="H39" s="587">
        <f>'O5 Details by Class &amp; Accounts'!L39+'O5 Details by Class &amp; Accounts'!AG39+'O5 Details by Class &amp; Accounts'!BB39+'O5 Details by Class &amp; Accounts'!BW39</f>
        <v>0</v>
      </c>
      <c r="I39" s="587">
        <f>'O5 Details by Class &amp; Accounts'!M39+'O5 Details by Class &amp; Accounts'!AH39+'O5 Details by Class &amp; Accounts'!BC39+'O5 Details by Class &amp; Accounts'!BX39</f>
        <v>0</v>
      </c>
      <c r="J39" s="587">
        <f>'O5 Details by Class &amp; Accounts'!N39+'O5 Details by Class &amp; Accounts'!AI39+'O5 Details by Class &amp; Accounts'!BD39+'O5 Details by Class &amp; Accounts'!BY39</f>
        <v>0</v>
      </c>
      <c r="K39" s="587">
        <f>'O5 Details by Class &amp; Accounts'!O39+'O5 Details by Class &amp; Accounts'!AJ39+'O5 Details by Class &amp; Accounts'!BE39+'O5 Details by Class &amp; Accounts'!BZ39</f>
        <v>0</v>
      </c>
      <c r="L39" s="587">
        <f>'O5 Details by Class &amp; Accounts'!P39+'O5 Details by Class &amp; Accounts'!AK39+'O5 Details by Class &amp; Accounts'!BF39+'O5 Details by Class &amp; Accounts'!CA39</f>
        <v>0</v>
      </c>
      <c r="M39" s="587">
        <f>'O5 Details by Class &amp; Accounts'!Q39+'O5 Details by Class &amp; Accounts'!AL39+'O5 Details by Class &amp; Accounts'!BG39+'O5 Details by Class &amp; Accounts'!CB39</f>
        <v>0</v>
      </c>
      <c r="N39" s="587">
        <f>'O5 Details by Class &amp; Accounts'!R39+'O5 Details by Class &amp; Accounts'!AM39+'O5 Details by Class &amp; Accounts'!BH39+'O5 Details by Class &amp; Accounts'!CC39</f>
        <v>0</v>
      </c>
      <c r="O39" s="587">
        <f>'O5 Details by Class &amp; Accounts'!S39+'O5 Details by Class &amp; Accounts'!AN39+'O5 Details by Class &amp; Accounts'!BI39+'O5 Details by Class &amp; Accounts'!CD39</f>
        <v>0</v>
      </c>
      <c r="P39" s="587">
        <f>'O5 Details by Class &amp; Accounts'!T39+'O5 Details by Class &amp; Accounts'!AO39+'O5 Details by Class &amp; Accounts'!BJ39+'O5 Details by Class &amp; Accounts'!CE39</f>
        <v>0</v>
      </c>
      <c r="Q39" s="587">
        <f>'O5 Details by Class &amp; Accounts'!U39+'O5 Details by Class &amp; Accounts'!AP39+'O5 Details by Class &amp; Accounts'!BK39+'O5 Details by Class &amp; Accounts'!CF39</f>
        <v>0</v>
      </c>
      <c r="R39" s="587">
        <f>'O5 Details by Class &amp; Accounts'!V39+'O5 Details by Class &amp; Accounts'!AQ39+'O5 Details by Class &amp; Accounts'!BL39+'O5 Details by Class &amp; Accounts'!CG39</f>
        <v>0</v>
      </c>
      <c r="S39" s="587">
        <f>'O5 Details by Class &amp; Accounts'!W39+'O5 Details by Class &amp; Accounts'!AR39+'O5 Details by Class &amp; Accounts'!BM39+'O5 Details by Class &amp; Accounts'!CH39</f>
        <v>0</v>
      </c>
      <c r="T39" s="587">
        <f>'O5 Details by Class &amp; Accounts'!X39+'O5 Details by Class &amp; Accounts'!AS39+'O5 Details by Class &amp; Accounts'!BN39+'O5 Details by Class &amp; Accounts'!CI39</f>
        <v>0</v>
      </c>
      <c r="U39" s="587">
        <f>'O5 Details by Class &amp; Accounts'!Y39+'O5 Details by Class &amp; Accounts'!AT39+'O5 Details by Class &amp; Accounts'!BO39+'O5 Details by Class &amp; Accounts'!CJ39</f>
        <v>0</v>
      </c>
      <c r="V39" s="587">
        <f>'O5 Details by Class &amp; Accounts'!Z39+'O5 Details by Class &amp; Accounts'!AU39+'O5 Details by Class &amp; Accounts'!BP39+'O5 Details by Class &amp; Accounts'!CK39</f>
        <v>0</v>
      </c>
      <c r="W39" s="587">
        <f>'O5 Details by Class &amp; Accounts'!AA39+'O5 Details by Class &amp; Accounts'!AV39+'O5 Details by Class &amp; Accounts'!BQ39+'O5 Details by Class &amp; Accounts'!CL39</f>
        <v>0</v>
      </c>
      <c r="X39" s="1028">
        <f>'O5 Details by Class &amp; Accounts'!AB39+'O5 Details by Class &amp; Accounts'!AW39+'O5 Details by Class &amp; Accounts'!BR39+'O5 Details by Class &amp; Accounts'!CM39</f>
        <v>0</v>
      </c>
      <c r="Y39" s="1903" t="str">
        <f t="shared" si="0"/>
        <v>1825-1</v>
      </c>
      <c r="Z39" s="1898" t="s">
        <v>703</v>
      </c>
    </row>
    <row r="40" spans="1:26" ht="12.95" hidden="1" customHeight="1">
      <c r="A40" s="1752" t="s">
        <v>830</v>
      </c>
      <c r="B40" s="999" t="s">
        <v>366</v>
      </c>
      <c r="C40" s="1014" t="str">
        <f>IF(ISBLANK('E4 TB Allocation Details'!D40), "",('E4 TB Allocation Details'!D40))</f>
        <v>dp</v>
      </c>
      <c r="D40" s="1015">
        <f t="shared" si="1"/>
        <v>13565</v>
      </c>
      <c r="E40" s="587">
        <f>'O5 Details by Class &amp; Accounts'!I40+'O5 Details by Class &amp; Accounts'!AD40+'O5 Details by Class &amp; Accounts'!AY40+'O5 Details by Class &amp; Accounts'!BT40</f>
        <v>7218.8389049274983</v>
      </c>
      <c r="F40" s="587">
        <f>'O5 Details by Class &amp; Accounts'!J40+'O5 Details by Class &amp; Accounts'!AE40+'O5 Details by Class &amp; Accounts'!AZ40+'O5 Details by Class &amp; Accounts'!BU40</f>
        <v>2870.3579161472344</v>
      </c>
      <c r="G40" s="587">
        <f>'O5 Details by Class &amp; Accounts'!K40+'O5 Details by Class &amp; Accounts'!AF40+'O5 Details by Class &amp; Accounts'!BA40+'O5 Details by Class &amp; Accounts'!BV40</f>
        <v>3378.5670231612098</v>
      </c>
      <c r="H40" s="587">
        <f>'O5 Details by Class &amp; Accounts'!L40+'O5 Details by Class &amp; Accounts'!AG40+'O5 Details by Class &amp; Accounts'!BB40+'O5 Details by Class &amp; Accounts'!BW40</f>
        <v>0</v>
      </c>
      <c r="I40" s="587">
        <f>'O5 Details by Class &amp; Accounts'!M40+'O5 Details by Class &amp; Accounts'!AH40+'O5 Details by Class &amp; Accounts'!BC40+'O5 Details by Class &amp; Accounts'!BX40</f>
        <v>0</v>
      </c>
      <c r="J40" s="587">
        <f>'O5 Details by Class &amp; Accounts'!N40+'O5 Details by Class &amp; Accounts'!AI40+'O5 Details by Class &amp; Accounts'!BD40+'O5 Details by Class &amp; Accounts'!BY40</f>
        <v>0</v>
      </c>
      <c r="K40" s="587">
        <f>'O5 Details by Class &amp; Accounts'!O40+'O5 Details by Class &amp; Accounts'!AJ40+'O5 Details by Class &amp; Accounts'!BE40+'O5 Details by Class &amp; Accounts'!BZ40</f>
        <v>76.32036939833344</v>
      </c>
      <c r="L40" s="587">
        <f>'O5 Details by Class &amp; Accounts'!P40+'O5 Details by Class &amp; Accounts'!AK40+'O5 Details by Class &amp; Accounts'!BF40+'O5 Details by Class &amp; Accounts'!CA40</f>
        <v>0</v>
      </c>
      <c r="M40" s="587">
        <f>'O5 Details by Class &amp; Accounts'!Q40+'O5 Details by Class &amp; Accounts'!AL40+'O5 Details by Class &amp; Accounts'!BG40+'O5 Details by Class &amp; Accounts'!CB40</f>
        <v>20.915786365724035</v>
      </c>
      <c r="N40" s="587">
        <f>'O5 Details by Class &amp; Accounts'!R40+'O5 Details by Class &amp; Accounts'!AM40+'O5 Details by Class &amp; Accounts'!BH40+'O5 Details by Class &amp; Accounts'!CC40</f>
        <v>0</v>
      </c>
      <c r="O40" s="587">
        <f>'O5 Details by Class &amp; Accounts'!S40+'O5 Details by Class &amp; Accounts'!AN40+'O5 Details by Class &amp; Accounts'!BI40+'O5 Details by Class &amp; Accounts'!CD40</f>
        <v>0</v>
      </c>
      <c r="P40" s="587">
        <f>'O5 Details by Class &amp; Accounts'!T40+'O5 Details by Class &amp; Accounts'!AO40+'O5 Details by Class &amp; Accounts'!BJ40+'O5 Details by Class &amp; Accounts'!CE40</f>
        <v>0</v>
      </c>
      <c r="Q40" s="587">
        <f>'O5 Details by Class &amp; Accounts'!U40+'O5 Details by Class &amp; Accounts'!AP40+'O5 Details by Class &amp; Accounts'!BK40+'O5 Details by Class &amp; Accounts'!CF40</f>
        <v>0</v>
      </c>
      <c r="R40" s="587">
        <f>'O5 Details by Class &amp; Accounts'!V40+'O5 Details by Class &amp; Accounts'!AQ40+'O5 Details by Class &amp; Accounts'!BL40+'O5 Details by Class &amp; Accounts'!CG40</f>
        <v>0</v>
      </c>
      <c r="S40" s="587">
        <f>'O5 Details by Class &amp; Accounts'!W40+'O5 Details by Class &amp; Accounts'!AR40+'O5 Details by Class &amp; Accounts'!BM40+'O5 Details by Class &amp; Accounts'!CH40</f>
        <v>0</v>
      </c>
      <c r="T40" s="587">
        <f>'O5 Details by Class &amp; Accounts'!X40+'O5 Details by Class &amp; Accounts'!AS40+'O5 Details by Class &amp; Accounts'!BN40+'O5 Details by Class &amp; Accounts'!CI40</f>
        <v>0</v>
      </c>
      <c r="U40" s="587">
        <f>'O5 Details by Class &amp; Accounts'!Y40+'O5 Details by Class &amp; Accounts'!AT40+'O5 Details by Class &amp; Accounts'!BO40+'O5 Details by Class &amp; Accounts'!CJ40</f>
        <v>0</v>
      </c>
      <c r="V40" s="587">
        <f>'O5 Details by Class &amp; Accounts'!Z40+'O5 Details by Class &amp; Accounts'!AU40+'O5 Details by Class &amp; Accounts'!BP40+'O5 Details by Class &amp; Accounts'!CK40</f>
        <v>0</v>
      </c>
      <c r="W40" s="587">
        <f>'O5 Details by Class &amp; Accounts'!AA40+'O5 Details by Class &amp; Accounts'!AV40+'O5 Details by Class &amp; Accounts'!BQ40+'O5 Details by Class &amp; Accounts'!CL40</f>
        <v>0</v>
      </c>
      <c r="X40" s="1028">
        <f>'O5 Details by Class &amp; Accounts'!AB40+'O5 Details by Class &amp; Accounts'!AW40+'O5 Details by Class &amp; Accounts'!BR40+'O5 Details by Class &amp; Accounts'!CM40</f>
        <v>0</v>
      </c>
      <c r="Y40" s="1903" t="str">
        <f t="shared" si="0"/>
        <v>1825-2</v>
      </c>
      <c r="Z40" s="1898" t="s">
        <v>704</v>
      </c>
    </row>
    <row r="41" spans="1:26" ht="12.95" customHeight="1">
      <c r="A41" s="1752" t="s">
        <v>264</v>
      </c>
      <c r="B41" s="999" t="s">
        <v>89</v>
      </c>
      <c r="C41" s="1014" t="str">
        <f>IF(ISBLANK('E4 TB Allocation Details'!D41), "",('E4 TB Allocation Details'!D41))</f>
        <v>dp</v>
      </c>
      <c r="D41" s="1015">
        <f t="shared" si="1"/>
        <v>0</v>
      </c>
      <c r="E41" s="587">
        <f>'O5 Details by Class &amp; Accounts'!I41+'O5 Details by Class &amp; Accounts'!AD41+'O5 Details by Class &amp; Accounts'!AY41+'O5 Details by Class &amp; Accounts'!BT41</f>
        <v>0</v>
      </c>
      <c r="F41" s="587">
        <f>'O5 Details by Class &amp; Accounts'!J41+'O5 Details by Class &amp; Accounts'!AE41+'O5 Details by Class &amp; Accounts'!AZ41+'O5 Details by Class &amp; Accounts'!BU41</f>
        <v>0</v>
      </c>
      <c r="G41" s="587">
        <f>'O5 Details by Class &amp; Accounts'!K41+'O5 Details by Class &amp; Accounts'!AF41+'O5 Details by Class &amp; Accounts'!BA41+'O5 Details by Class &amp; Accounts'!BV41</f>
        <v>0</v>
      </c>
      <c r="H41" s="587">
        <f>'O5 Details by Class &amp; Accounts'!L41+'O5 Details by Class &amp; Accounts'!AG41+'O5 Details by Class &amp; Accounts'!BB41+'O5 Details by Class &amp; Accounts'!BW41</f>
        <v>0</v>
      </c>
      <c r="I41" s="587">
        <f>'O5 Details by Class &amp; Accounts'!M41+'O5 Details by Class &amp; Accounts'!AH41+'O5 Details by Class &amp; Accounts'!BC41+'O5 Details by Class &amp; Accounts'!BX41</f>
        <v>0</v>
      </c>
      <c r="J41" s="587">
        <f>'O5 Details by Class &amp; Accounts'!N41+'O5 Details by Class &amp; Accounts'!AI41+'O5 Details by Class &amp; Accounts'!BD41+'O5 Details by Class &amp; Accounts'!BY41</f>
        <v>0</v>
      </c>
      <c r="K41" s="587">
        <f>'O5 Details by Class &amp; Accounts'!O41+'O5 Details by Class &amp; Accounts'!AJ41+'O5 Details by Class &amp; Accounts'!BE41+'O5 Details by Class &amp; Accounts'!BZ41</f>
        <v>0</v>
      </c>
      <c r="L41" s="587">
        <f>'O5 Details by Class &amp; Accounts'!P41+'O5 Details by Class &amp; Accounts'!AK41+'O5 Details by Class &amp; Accounts'!BF41+'O5 Details by Class &amp; Accounts'!CA41</f>
        <v>0</v>
      </c>
      <c r="M41" s="587">
        <f>'O5 Details by Class &amp; Accounts'!Q41+'O5 Details by Class &amp; Accounts'!AL41+'O5 Details by Class &amp; Accounts'!BG41+'O5 Details by Class &amp; Accounts'!CB41</f>
        <v>0</v>
      </c>
      <c r="N41" s="587">
        <f>'O5 Details by Class &amp; Accounts'!R41+'O5 Details by Class &amp; Accounts'!AM41+'O5 Details by Class &amp; Accounts'!BH41+'O5 Details by Class &amp; Accounts'!CC41</f>
        <v>0</v>
      </c>
      <c r="O41" s="587">
        <f>'O5 Details by Class &amp; Accounts'!S41+'O5 Details by Class &amp; Accounts'!AN41+'O5 Details by Class &amp; Accounts'!BI41+'O5 Details by Class &amp; Accounts'!CD41</f>
        <v>0</v>
      </c>
      <c r="P41" s="587">
        <f>'O5 Details by Class &amp; Accounts'!T41+'O5 Details by Class &amp; Accounts'!AO41+'O5 Details by Class &amp; Accounts'!BJ41+'O5 Details by Class &amp; Accounts'!CE41</f>
        <v>0</v>
      </c>
      <c r="Q41" s="587">
        <f>'O5 Details by Class &amp; Accounts'!U41+'O5 Details by Class &amp; Accounts'!AP41+'O5 Details by Class &amp; Accounts'!BK41+'O5 Details by Class &amp; Accounts'!CF41</f>
        <v>0</v>
      </c>
      <c r="R41" s="587">
        <f>'O5 Details by Class &amp; Accounts'!V41+'O5 Details by Class &amp; Accounts'!AQ41+'O5 Details by Class &amp; Accounts'!BL41+'O5 Details by Class &amp; Accounts'!CG41</f>
        <v>0</v>
      </c>
      <c r="S41" s="587">
        <f>'O5 Details by Class &amp; Accounts'!W41+'O5 Details by Class &amp; Accounts'!AR41+'O5 Details by Class &amp; Accounts'!BM41+'O5 Details by Class &amp; Accounts'!CH41</f>
        <v>0</v>
      </c>
      <c r="T41" s="587">
        <f>'O5 Details by Class &amp; Accounts'!X41+'O5 Details by Class &amp; Accounts'!AS41+'O5 Details by Class &amp; Accounts'!BN41+'O5 Details by Class &amp; Accounts'!CI41</f>
        <v>0</v>
      </c>
      <c r="U41" s="587">
        <f>'O5 Details by Class &amp; Accounts'!Y41+'O5 Details by Class &amp; Accounts'!AT41+'O5 Details by Class &amp; Accounts'!BO41+'O5 Details by Class &amp; Accounts'!CJ41</f>
        <v>0</v>
      </c>
      <c r="V41" s="587">
        <f>'O5 Details by Class &amp; Accounts'!Z41+'O5 Details by Class &amp; Accounts'!AU41+'O5 Details by Class &amp; Accounts'!BP41+'O5 Details by Class &amp; Accounts'!CK41</f>
        <v>0</v>
      </c>
      <c r="W41" s="587">
        <f>'O5 Details by Class &amp; Accounts'!AA41+'O5 Details by Class &amp; Accounts'!AV41+'O5 Details by Class &amp; Accounts'!BQ41+'O5 Details by Class &amp; Accounts'!CL41</f>
        <v>0</v>
      </c>
      <c r="X41" s="1028">
        <f>'O5 Details by Class &amp; Accounts'!AB41+'O5 Details by Class &amp; Accounts'!AW41+'O5 Details by Class &amp; Accounts'!BR41+'O5 Details by Class &amp; Accounts'!CM41</f>
        <v>0</v>
      </c>
      <c r="Y41" s="1903" t="str">
        <f t="shared" si="0"/>
        <v>1830</v>
      </c>
      <c r="Z41" s="1898" t="e">
        <v>#N/A</v>
      </c>
    </row>
    <row r="42" spans="1:26" ht="12.75">
      <c r="A42" s="1752" t="s">
        <v>831</v>
      </c>
      <c r="B42" s="999" t="s">
        <v>367</v>
      </c>
      <c r="C42" s="1014" t="str">
        <f>IF(ISBLANK('E4 TB Allocation Details'!D42), "",('E4 TB Allocation Details'!D42))</f>
        <v>dp</v>
      </c>
      <c r="D42" s="1015">
        <f t="shared" si="1"/>
        <v>0</v>
      </c>
      <c r="E42" s="587">
        <f>'O5 Details by Class &amp; Accounts'!I42+'O5 Details by Class &amp; Accounts'!AD42+'O5 Details by Class &amp; Accounts'!AY42+'O5 Details by Class &amp; Accounts'!BT42</f>
        <v>0</v>
      </c>
      <c r="F42" s="587">
        <f>'O5 Details by Class &amp; Accounts'!J42+'O5 Details by Class &amp; Accounts'!AE42+'O5 Details by Class &amp; Accounts'!AZ42+'O5 Details by Class &amp; Accounts'!BU42</f>
        <v>0</v>
      </c>
      <c r="G42" s="587">
        <f>'O5 Details by Class &amp; Accounts'!K42+'O5 Details by Class &amp; Accounts'!AF42+'O5 Details by Class &amp; Accounts'!BA42+'O5 Details by Class &amp; Accounts'!BV42</f>
        <v>0</v>
      </c>
      <c r="H42" s="587">
        <f>'O5 Details by Class &amp; Accounts'!L42+'O5 Details by Class &amp; Accounts'!AG42+'O5 Details by Class &amp; Accounts'!BB42+'O5 Details by Class &amp; Accounts'!BW42</f>
        <v>0</v>
      </c>
      <c r="I42" s="587">
        <f>'O5 Details by Class &amp; Accounts'!M42+'O5 Details by Class &amp; Accounts'!AH42+'O5 Details by Class &amp; Accounts'!BC42+'O5 Details by Class &amp; Accounts'!BX42</f>
        <v>0</v>
      </c>
      <c r="J42" s="587">
        <f>'O5 Details by Class &amp; Accounts'!N42+'O5 Details by Class &amp; Accounts'!AI42+'O5 Details by Class &amp; Accounts'!BD42+'O5 Details by Class &amp; Accounts'!BY42</f>
        <v>0</v>
      </c>
      <c r="K42" s="587">
        <f>'O5 Details by Class &amp; Accounts'!O42+'O5 Details by Class &amp; Accounts'!AJ42+'O5 Details by Class &amp; Accounts'!BE42+'O5 Details by Class &amp; Accounts'!BZ42</f>
        <v>0</v>
      </c>
      <c r="L42" s="587">
        <f>'O5 Details by Class &amp; Accounts'!P42+'O5 Details by Class &amp; Accounts'!AK42+'O5 Details by Class &amp; Accounts'!BF42+'O5 Details by Class &amp; Accounts'!CA42</f>
        <v>0</v>
      </c>
      <c r="M42" s="587">
        <f>'O5 Details by Class &amp; Accounts'!Q42+'O5 Details by Class &amp; Accounts'!AL42+'O5 Details by Class &amp; Accounts'!BG42+'O5 Details by Class &amp; Accounts'!CB42</f>
        <v>0</v>
      </c>
      <c r="N42" s="587">
        <f>'O5 Details by Class &amp; Accounts'!R42+'O5 Details by Class &amp; Accounts'!AM42+'O5 Details by Class &amp; Accounts'!BH42+'O5 Details by Class &amp; Accounts'!CC42</f>
        <v>0</v>
      </c>
      <c r="O42" s="587">
        <f>'O5 Details by Class &amp; Accounts'!S42+'O5 Details by Class &amp; Accounts'!AN42+'O5 Details by Class &amp; Accounts'!BI42+'O5 Details by Class &amp; Accounts'!CD42</f>
        <v>0</v>
      </c>
      <c r="P42" s="587">
        <f>'O5 Details by Class &amp; Accounts'!T42+'O5 Details by Class &amp; Accounts'!AO42+'O5 Details by Class &amp; Accounts'!BJ42+'O5 Details by Class &amp; Accounts'!CE42</f>
        <v>0</v>
      </c>
      <c r="Q42" s="587">
        <f>'O5 Details by Class &amp; Accounts'!U42+'O5 Details by Class &amp; Accounts'!AP42+'O5 Details by Class &amp; Accounts'!BK42+'O5 Details by Class &amp; Accounts'!CF42</f>
        <v>0</v>
      </c>
      <c r="R42" s="587">
        <f>'O5 Details by Class &amp; Accounts'!V42+'O5 Details by Class &amp; Accounts'!AQ42+'O5 Details by Class &amp; Accounts'!BL42+'O5 Details by Class &amp; Accounts'!CG42</f>
        <v>0</v>
      </c>
      <c r="S42" s="587">
        <f>'O5 Details by Class &amp; Accounts'!W42+'O5 Details by Class &amp; Accounts'!AR42+'O5 Details by Class &amp; Accounts'!BM42+'O5 Details by Class &amp; Accounts'!CH42</f>
        <v>0</v>
      </c>
      <c r="T42" s="587">
        <f>'O5 Details by Class &amp; Accounts'!X42+'O5 Details by Class &amp; Accounts'!AS42+'O5 Details by Class &amp; Accounts'!BN42+'O5 Details by Class &amp; Accounts'!CI42</f>
        <v>0</v>
      </c>
      <c r="U42" s="587">
        <f>'O5 Details by Class &amp; Accounts'!Y42+'O5 Details by Class &amp; Accounts'!AT42+'O5 Details by Class &amp; Accounts'!BO42+'O5 Details by Class &amp; Accounts'!CJ42</f>
        <v>0</v>
      </c>
      <c r="V42" s="587">
        <f>'O5 Details by Class &amp; Accounts'!Z42+'O5 Details by Class &amp; Accounts'!AU42+'O5 Details by Class &amp; Accounts'!BP42+'O5 Details by Class &amp; Accounts'!CK42</f>
        <v>0</v>
      </c>
      <c r="W42" s="587">
        <f>'O5 Details by Class &amp; Accounts'!AA42+'O5 Details by Class &amp; Accounts'!AV42+'O5 Details by Class &amp; Accounts'!BQ42+'O5 Details by Class &amp; Accounts'!CL42</f>
        <v>0</v>
      </c>
      <c r="X42" s="1028">
        <f>'O5 Details by Class &amp; Accounts'!AB42+'O5 Details by Class &amp; Accounts'!AW42+'O5 Details by Class &amp; Accounts'!BR42+'O5 Details by Class &amp; Accounts'!CM42</f>
        <v>0</v>
      </c>
      <c r="Y42" s="1903" t="str">
        <f t="shared" si="0"/>
        <v>1830-3</v>
      </c>
      <c r="Z42" s="1898" t="s">
        <v>1430</v>
      </c>
    </row>
    <row r="43" spans="1:26" ht="12.95" customHeight="1">
      <c r="A43" s="1752" t="s">
        <v>832</v>
      </c>
      <c r="B43" s="999" t="s">
        <v>368</v>
      </c>
      <c r="C43" s="1014" t="str">
        <f>IF(ISBLANK('E4 TB Allocation Details'!D43), "",('E4 TB Allocation Details'!D43))</f>
        <v>dp</v>
      </c>
      <c r="D43" s="1015">
        <f t="shared" si="1"/>
        <v>1710390.3959999999</v>
      </c>
      <c r="E43" s="587">
        <f>'O5 Details by Class &amp; Accounts'!I43+'O5 Details by Class &amp; Accounts'!AD43+'O5 Details by Class &amp; Accounts'!AY43+'O5 Details by Class &amp; Accounts'!BT43</f>
        <v>1066844.0045757079</v>
      </c>
      <c r="F43" s="587">
        <f>'O5 Details by Class &amp; Accounts'!J43+'O5 Details by Class &amp; Accounts'!AE43+'O5 Details by Class &amp; Accounts'!AZ43+'O5 Details by Class &amp; Accounts'!BU43</f>
        <v>330930.74161367439</v>
      </c>
      <c r="G43" s="587">
        <f>'O5 Details by Class &amp; Accounts'!K43+'O5 Details by Class &amp; Accounts'!AF43+'O5 Details by Class &amp; Accounts'!BA43+'O5 Details by Class &amp; Accounts'!BV43</f>
        <v>275603.02934158547</v>
      </c>
      <c r="H43" s="587">
        <f>'O5 Details by Class &amp; Accounts'!L43+'O5 Details by Class &amp; Accounts'!AG43+'O5 Details by Class &amp; Accounts'!BB43+'O5 Details by Class &amp; Accounts'!BW43</f>
        <v>0</v>
      </c>
      <c r="I43" s="587">
        <f>'O5 Details by Class &amp; Accounts'!M43+'O5 Details by Class &amp; Accounts'!AH43+'O5 Details by Class &amp; Accounts'!BC43+'O5 Details by Class &amp; Accounts'!BX43</f>
        <v>0</v>
      </c>
      <c r="J43" s="587">
        <f>'O5 Details by Class &amp; Accounts'!N43+'O5 Details by Class &amp; Accounts'!AI43+'O5 Details by Class &amp; Accounts'!BD43+'O5 Details by Class &amp; Accounts'!BY43</f>
        <v>0</v>
      </c>
      <c r="K43" s="587">
        <f>'O5 Details by Class &amp; Accounts'!O43+'O5 Details by Class &amp; Accounts'!AJ43+'O5 Details by Class &amp; Accounts'!BE43+'O5 Details by Class &amp; Accounts'!BZ43</f>
        <v>34354.699797729911</v>
      </c>
      <c r="L43" s="587">
        <f>'O5 Details by Class &amp; Accounts'!P43+'O5 Details by Class &amp; Accounts'!AK43+'O5 Details by Class &amp; Accounts'!BF43+'O5 Details by Class &amp; Accounts'!CA43</f>
        <v>0</v>
      </c>
      <c r="M43" s="587">
        <f>'O5 Details by Class &amp; Accounts'!Q43+'O5 Details by Class &amp; Accounts'!AL43+'O5 Details by Class &amp; Accounts'!BG43+'O5 Details by Class &amp; Accounts'!CB43</f>
        <v>2657.9206713022327</v>
      </c>
      <c r="N43" s="587">
        <f>'O5 Details by Class &amp; Accounts'!R43+'O5 Details by Class &amp; Accounts'!AM43+'O5 Details by Class &amp; Accounts'!BH43+'O5 Details by Class &amp; Accounts'!CC43</f>
        <v>0</v>
      </c>
      <c r="O43" s="587">
        <f>'O5 Details by Class &amp; Accounts'!S43+'O5 Details by Class &amp; Accounts'!AN43+'O5 Details by Class &amp; Accounts'!BI43+'O5 Details by Class &amp; Accounts'!CD43</f>
        <v>0</v>
      </c>
      <c r="P43" s="587">
        <f>'O5 Details by Class &amp; Accounts'!T43+'O5 Details by Class &amp; Accounts'!AO43+'O5 Details by Class &amp; Accounts'!BJ43+'O5 Details by Class &amp; Accounts'!CE43</f>
        <v>0</v>
      </c>
      <c r="Q43" s="587">
        <f>'O5 Details by Class &amp; Accounts'!U43+'O5 Details by Class &amp; Accounts'!AP43+'O5 Details by Class &amp; Accounts'!BK43+'O5 Details by Class &amp; Accounts'!CF43</f>
        <v>0</v>
      </c>
      <c r="R43" s="587">
        <f>'O5 Details by Class &amp; Accounts'!V43+'O5 Details by Class &amp; Accounts'!AQ43+'O5 Details by Class &amp; Accounts'!BL43+'O5 Details by Class &amp; Accounts'!CG43</f>
        <v>0</v>
      </c>
      <c r="S43" s="587">
        <f>'O5 Details by Class &amp; Accounts'!W43+'O5 Details by Class &amp; Accounts'!AR43+'O5 Details by Class &amp; Accounts'!BM43+'O5 Details by Class &amp; Accounts'!CH43</f>
        <v>0</v>
      </c>
      <c r="T43" s="587">
        <f>'O5 Details by Class &amp; Accounts'!X43+'O5 Details by Class &amp; Accounts'!AS43+'O5 Details by Class &amp; Accounts'!BN43+'O5 Details by Class &amp; Accounts'!CI43</f>
        <v>0</v>
      </c>
      <c r="U43" s="587">
        <f>'O5 Details by Class &amp; Accounts'!Y43+'O5 Details by Class &amp; Accounts'!AT43+'O5 Details by Class &amp; Accounts'!BO43+'O5 Details by Class &amp; Accounts'!CJ43</f>
        <v>0</v>
      </c>
      <c r="V43" s="587">
        <f>'O5 Details by Class &amp; Accounts'!Z43+'O5 Details by Class &amp; Accounts'!AU43+'O5 Details by Class &amp; Accounts'!BP43+'O5 Details by Class &amp; Accounts'!CK43</f>
        <v>0</v>
      </c>
      <c r="W43" s="587">
        <f>'O5 Details by Class &amp; Accounts'!AA43+'O5 Details by Class &amp; Accounts'!AV43+'O5 Details by Class &amp; Accounts'!BQ43+'O5 Details by Class &amp; Accounts'!CL43</f>
        <v>0</v>
      </c>
      <c r="X43" s="1028">
        <f>'O5 Details by Class &amp; Accounts'!AB43+'O5 Details by Class &amp; Accounts'!AW43+'O5 Details by Class &amp; Accounts'!BR43+'O5 Details by Class &amp; Accounts'!CM43</f>
        <v>0</v>
      </c>
      <c r="Y43" s="1903" t="str">
        <f t="shared" si="0"/>
        <v>1830-4</v>
      </c>
      <c r="Z43" s="1898" t="s">
        <v>705</v>
      </c>
    </row>
    <row r="44" spans="1:26" ht="12.95" customHeight="1">
      <c r="A44" s="1752" t="s">
        <v>833</v>
      </c>
      <c r="B44" s="999" t="s">
        <v>391</v>
      </c>
      <c r="C44" s="1014" t="str">
        <f>IF(ISBLANK('E4 TB Allocation Details'!D44), "",('E4 TB Allocation Details'!D44))</f>
        <v>dp</v>
      </c>
      <c r="D44" s="1015">
        <f t="shared" si="1"/>
        <v>283071.60400000005</v>
      </c>
      <c r="E44" s="587">
        <f>'O5 Details by Class &amp; Accounts'!I44+'O5 Details by Class &amp; Accounts'!AD44+'O5 Details by Class &amp; Accounts'!AY44+'O5 Details by Class &amp; Accounts'!BT44</f>
        <v>206636.74102089819</v>
      </c>
      <c r="F44" s="587">
        <f>'O5 Details by Class &amp; Accounts'!J44+'O5 Details by Class &amp; Accounts'!AE44+'O5 Details by Class &amp; Accounts'!AZ44+'O5 Details by Class &amp; Accounts'!BU44</f>
        <v>70114.95241143032</v>
      </c>
      <c r="G44" s="587">
        <f>'O5 Details by Class &amp; Accounts'!K44+'O5 Details by Class &amp; Accounts'!AF44+'O5 Details by Class &amp; Accounts'!BA44+'O5 Details by Class &amp; Accounts'!BV44</f>
        <v>0</v>
      </c>
      <c r="H44" s="587">
        <f>'O5 Details by Class &amp; Accounts'!L44+'O5 Details by Class &amp; Accounts'!AG44+'O5 Details by Class &amp; Accounts'!BB44+'O5 Details by Class &amp; Accounts'!BW44</f>
        <v>0</v>
      </c>
      <c r="I44" s="587">
        <f>'O5 Details by Class &amp; Accounts'!M44+'O5 Details by Class &amp; Accounts'!AH44+'O5 Details by Class &amp; Accounts'!BC44+'O5 Details by Class &amp; Accounts'!BX44</f>
        <v>0</v>
      </c>
      <c r="J44" s="587">
        <f>'O5 Details by Class &amp; Accounts'!N44+'O5 Details by Class &amp; Accounts'!AI44+'O5 Details by Class &amp; Accounts'!BD44+'O5 Details by Class &amp; Accounts'!BY44</f>
        <v>0</v>
      </c>
      <c r="K44" s="587">
        <f>'O5 Details by Class &amp; Accounts'!O44+'O5 Details by Class &amp; Accounts'!AJ44+'O5 Details by Class &amp; Accounts'!BE44+'O5 Details by Class &amp; Accounts'!BZ44</f>
        <v>5783.6258340484765</v>
      </c>
      <c r="L44" s="587">
        <f>'O5 Details by Class &amp; Accounts'!P44+'O5 Details by Class &amp; Accounts'!AK44+'O5 Details by Class &amp; Accounts'!BF44+'O5 Details by Class &amp; Accounts'!CA44</f>
        <v>0</v>
      </c>
      <c r="M44" s="587">
        <f>'O5 Details by Class &amp; Accounts'!Q44+'O5 Details by Class &amp; Accounts'!AL44+'O5 Details by Class &amp; Accounts'!BG44+'O5 Details by Class &amp; Accounts'!CB44</f>
        <v>536.28473362303589</v>
      </c>
      <c r="N44" s="587">
        <f>'O5 Details by Class &amp; Accounts'!R44+'O5 Details by Class &amp; Accounts'!AM44+'O5 Details by Class &amp; Accounts'!BH44+'O5 Details by Class &amp; Accounts'!CC44</f>
        <v>0</v>
      </c>
      <c r="O44" s="587">
        <f>'O5 Details by Class &amp; Accounts'!S44+'O5 Details by Class &amp; Accounts'!AN44+'O5 Details by Class &amp; Accounts'!BI44+'O5 Details by Class &amp; Accounts'!CD44</f>
        <v>0</v>
      </c>
      <c r="P44" s="587">
        <f>'O5 Details by Class &amp; Accounts'!T44+'O5 Details by Class &amp; Accounts'!AO44+'O5 Details by Class &amp; Accounts'!BJ44+'O5 Details by Class &amp; Accounts'!CE44</f>
        <v>0</v>
      </c>
      <c r="Q44" s="587">
        <f>'O5 Details by Class &amp; Accounts'!U44+'O5 Details by Class &amp; Accounts'!AP44+'O5 Details by Class &amp; Accounts'!BK44+'O5 Details by Class &amp; Accounts'!CF44</f>
        <v>0</v>
      </c>
      <c r="R44" s="587">
        <f>'O5 Details by Class &amp; Accounts'!V44+'O5 Details by Class &amp; Accounts'!AQ44+'O5 Details by Class &amp; Accounts'!BL44+'O5 Details by Class &amp; Accounts'!CG44</f>
        <v>0</v>
      </c>
      <c r="S44" s="587">
        <f>'O5 Details by Class &amp; Accounts'!W44+'O5 Details by Class &amp; Accounts'!AR44+'O5 Details by Class &amp; Accounts'!BM44+'O5 Details by Class &amp; Accounts'!CH44</f>
        <v>0</v>
      </c>
      <c r="T44" s="587">
        <f>'O5 Details by Class &amp; Accounts'!X44+'O5 Details by Class &amp; Accounts'!AS44+'O5 Details by Class &amp; Accounts'!BN44+'O5 Details by Class &amp; Accounts'!CI44</f>
        <v>0</v>
      </c>
      <c r="U44" s="587">
        <f>'O5 Details by Class &amp; Accounts'!Y44+'O5 Details by Class &amp; Accounts'!AT44+'O5 Details by Class &amp; Accounts'!BO44+'O5 Details by Class &amp; Accounts'!CJ44</f>
        <v>0</v>
      </c>
      <c r="V44" s="587">
        <f>'O5 Details by Class &amp; Accounts'!Z44+'O5 Details by Class &amp; Accounts'!AU44+'O5 Details by Class &amp; Accounts'!BP44+'O5 Details by Class &amp; Accounts'!CK44</f>
        <v>0</v>
      </c>
      <c r="W44" s="587">
        <f>'O5 Details by Class &amp; Accounts'!AA44+'O5 Details by Class &amp; Accounts'!AV44+'O5 Details by Class &amp; Accounts'!BQ44+'O5 Details by Class &amp; Accounts'!CL44</f>
        <v>0</v>
      </c>
      <c r="X44" s="1028">
        <f>'O5 Details by Class &amp; Accounts'!AB44+'O5 Details by Class &amp; Accounts'!AW44+'O5 Details by Class &amp; Accounts'!BR44+'O5 Details by Class &amp; Accounts'!CM44</f>
        <v>0</v>
      </c>
      <c r="Y44" s="1903" t="str">
        <f t="shared" si="0"/>
        <v>1830-5</v>
      </c>
      <c r="Z44" s="1898" t="s">
        <v>706</v>
      </c>
    </row>
    <row r="45" spans="1:26" ht="12.95" customHeight="1">
      <c r="A45" s="1752" t="s">
        <v>265</v>
      </c>
      <c r="B45" s="999" t="s">
        <v>75</v>
      </c>
      <c r="C45" s="1014" t="str">
        <f>IF(ISBLANK('E4 TB Allocation Details'!D45), "",('E4 TB Allocation Details'!D45))</f>
        <v>dp</v>
      </c>
      <c r="D45" s="1015">
        <f t="shared" si="1"/>
        <v>0</v>
      </c>
      <c r="E45" s="587">
        <f>'O5 Details by Class &amp; Accounts'!I45+'O5 Details by Class &amp; Accounts'!AD45+'O5 Details by Class &amp; Accounts'!AY45+'O5 Details by Class &amp; Accounts'!BT45</f>
        <v>0</v>
      </c>
      <c r="F45" s="587">
        <f>'O5 Details by Class &amp; Accounts'!J45+'O5 Details by Class &amp; Accounts'!AE45+'O5 Details by Class &amp; Accounts'!AZ45+'O5 Details by Class &amp; Accounts'!BU45</f>
        <v>0</v>
      </c>
      <c r="G45" s="587">
        <f>'O5 Details by Class &amp; Accounts'!K45+'O5 Details by Class &amp; Accounts'!AF45+'O5 Details by Class &amp; Accounts'!BA45+'O5 Details by Class &amp; Accounts'!BV45</f>
        <v>0</v>
      </c>
      <c r="H45" s="587">
        <f>'O5 Details by Class &amp; Accounts'!L45+'O5 Details by Class &amp; Accounts'!AG45+'O5 Details by Class &amp; Accounts'!BB45+'O5 Details by Class &amp; Accounts'!BW45</f>
        <v>0</v>
      </c>
      <c r="I45" s="587">
        <f>'O5 Details by Class &amp; Accounts'!M45+'O5 Details by Class &amp; Accounts'!AH45+'O5 Details by Class &amp; Accounts'!BC45+'O5 Details by Class &amp; Accounts'!BX45</f>
        <v>0</v>
      </c>
      <c r="J45" s="587">
        <f>'O5 Details by Class &amp; Accounts'!N45+'O5 Details by Class &amp; Accounts'!AI45+'O5 Details by Class &amp; Accounts'!BD45+'O5 Details by Class &amp; Accounts'!BY45</f>
        <v>0</v>
      </c>
      <c r="K45" s="587">
        <f>'O5 Details by Class &amp; Accounts'!O45+'O5 Details by Class &amp; Accounts'!AJ45+'O5 Details by Class &amp; Accounts'!BE45+'O5 Details by Class &amp; Accounts'!BZ45</f>
        <v>0</v>
      </c>
      <c r="L45" s="587">
        <f>'O5 Details by Class &amp; Accounts'!P45+'O5 Details by Class &amp; Accounts'!AK45+'O5 Details by Class &amp; Accounts'!BF45+'O5 Details by Class &amp; Accounts'!CA45</f>
        <v>0</v>
      </c>
      <c r="M45" s="587">
        <f>'O5 Details by Class &amp; Accounts'!Q45+'O5 Details by Class &amp; Accounts'!AL45+'O5 Details by Class &amp; Accounts'!BG45+'O5 Details by Class &amp; Accounts'!CB45</f>
        <v>0</v>
      </c>
      <c r="N45" s="587">
        <f>'O5 Details by Class &amp; Accounts'!R45+'O5 Details by Class &amp; Accounts'!AM45+'O5 Details by Class &amp; Accounts'!BH45+'O5 Details by Class &amp; Accounts'!CC45</f>
        <v>0</v>
      </c>
      <c r="O45" s="587">
        <f>'O5 Details by Class &amp; Accounts'!S45+'O5 Details by Class &amp; Accounts'!AN45+'O5 Details by Class &amp; Accounts'!BI45+'O5 Details by Class &amp; Accounts'!CD45</f>
        <v>0</v>
      </c>
      <c r="P45" s="587">
        <f>'O5 Details by Class &amp; Accounts'!T45+'O5 Details by Class &amp; Accounts'!AO45+'O5 Details by Class &amp; Accounts'!BJ45+'O5 Details by Class &amp; Accounts'!CE45</f>
        <v>0</v>
      </c>
      <c r="Q45" s="587">
        <f>'O5 Details by Class &amp; Accounts'!U45+'O5 Details by Class &amp; Accounts'!AP45+'O5 Details by Class &amp; Accounts'!BK45+'O5 Details by Class &amp; Accounts'!CF45</f>
        <v>0</v>
      </c>
      <c r="R45" s="587">
        <f>'O5 Details by Class &amp; Accounts'!V45+'O5 Details by Class &amp; Accounts'!AQ45+'O5 Details by Class &amp; Accounts'!BL45+'O5 Details by Class &amp; Accounts'!CG45</f>
        <v>0</v>
      </c>
      <c r="S45" s="587">
        <f>'O5 Details by Class &amp; Accounts'!W45+'O5 Details by Class &amp; Accounts'!AR45+'O5 Details by Class &amp; Accounts'!BM45+'O5 Details by Class &amp; Accounts'!CH45</f>
        <v>0</v>
      </c>
      <c r="T45" s="587">
        <f>'O5 Details by Class &amp; Accounts'!X45+'O5 Details by Class &amp; Accounts'!AS45+'O5 Details by Class &amp; Accounts'!BN45+'O5 Details by Class &amp; Accounts'!CI45</f>
        <v>0</v>
      </c>
      <c r="U45" s="587">
        <f>'O5 Details by Class &amp; Accounts'!Y45+'O5 Details by Class &amp; Accounts'!AT45+'O5 Details by Class &amp; Accounts'!BO45+'O5 Details by Class &amp; Accounts'!CJ45</f>
        <v>0</v>
      </c>
      <c r="V45" s="587">
        <f>'O5 Details by Class &amp; Accounts'!Z45+'O5 Details by Class &amp; Accounts'!AU45+'O5 Details by Class &amp; Accounts'!BP45+'O5 Details by Class &amp; Accounts'!CK45</f>
        <v>0</v>
      </c>
      <c r="W45" s="587">
        <f>'O5 Details by Class &amp; Accounts'!AA45+'O5 Details by Class &amp; Accounts'!AV45+'O5 Details by Class &amp; Accounts'!BQ45+'O5 Details by Class &amp; Accounts'!CL45</f>
        <v>0</v>
      </c>
      <c r="X45" s="1028">
        <f>'O5 Details by Class &amp; Accounts'!AB45+'O5 Details by Class &amp; Accounts'!AW45+'O5 Details by Class &amp; Accounts'!BR45+'O5 Details by Class &amp; Accounts'!CM45</f>
        <v>0</v>
      </c>
      <c r="Y45" s="1903" t="str">
        <f t="shared" si="0"/>
        <v>1835</v>
      </c>
      <c r="Z45" s="1898" t="e">
        <v>#N/A</v>
      </c>
    </row>
    <row r="46" spans="1:26" ht="12.75">
      <c r="A46" s="1752" t="s">
        <v>834</v>
      </c>
      <c r="B46" s="999" t="s">
        <v>392</v>
      </c>
      <c r="C46" s="1014" t="str">
        <f>IF(ISBLANK('E4 TB Allocation Details'!D46), "",('E4 TB Allocation Details'!D46))</f>
        <v>dp</v>
      </c>
      <c r="D46" s="1015">
        <f t="shared" si="1"/>
        <v>0</v>
      </c>
      <c r="E46" s="587">
        <f>'O5 Details by Class &amp; Accounts'!I46+'O5 Details by Class &amp; Accounts'!AD46+'O5 Details by Class &amp; Accounts'!AY46+'O5 Details by Class &amp; Accounts'!BT46</f>
        <v>0</v>
      </c>
      <c r="F46" s="587">
        <f>'O5 Details by Class &amp; Accounts'!J46+'O5 Details by Class &amp; Accounts'!AE46+'O5 Details by Class &amp; Accounts'!AZ46+'O5 Details by Class &amp; Accounts'!BU46</f>
        <v>0</v>
      </c>
      <c r="G46" s="587">
        <f>'O5 Details by Class &amp; Accounts'!K46+'O5 Details by Class &amp; Accounts'!AF46+'O5 Details by Class &amp; Accounts'!BA46+'O5 Details by Class &amp; Accounts'!BV46</f>
        <v>0</v>
      </c>
      <c r="H46" s="587">
        <f>'O5 Details by Class &amp; Accounts'!L46+'O5 Details by Class &amp; Accounts'!AG46+'O5 Details by Class &amp; Accounts'!BB46+'O5 Details by Class &amp; Accounts'!BW46</f>
        <v>0</v>
      </c>
      <c r="I46" s="587">
        <f>'O5 Details by Class &amp; Accounts'!M46+'O5 Details by Class &amp; Accounts'!AH46+'O5 Details by Class &amp; Accounts'!BC46+'O5 Details by Class &amp; Accounts'!BX46</f>
        <v>0</v>
      </c>
      <c r="J46" s="587">
        <f>'O5 Details by Class &amp; Accounts'!N46+'O5 Details by Class &amp; Accounts'!AI46+'O5 Details by Class &amp; Accounts'!BD46+'O5 Details by Class &amp; Accounts'!BY46</f>
        <v>0</v>
      </c>
      <c r="K46" s="587">
        <f>'O5 Details by Class &amp; Accounts'!O46+'O5 Details by Class &amp; Accounts'!AJ46+'O5 Details by Class &amp; Accounts'!BE46+'O5 Details by Class &amp; Accounts'!BZ46</f>
        <v>0</v>
      </c>
      <c r="L46" s="587">
        <f>'O5 Details by Class &amp; Accounts'!P46+'O5 Details by Class &amp; Accounts'!AK46+'O5 Details by Class &amp; Accounts'!BF46+'O5 Details by Class &amp; Accounts'!CA46</f>
        <v>0</v>
      </c>
      <c r="M46" s="587">
        <f>'O5 Details by Class &amp; Accounts'!Q46+'O5 Details by Class &amp; Accounts'!AL46+'O5 Details by Class &amp; Accounts'!BG46+'O5 Details by Class &amp; Accounts'!CB46</f>
        <v>0</v>
      </c>
      <c r="N46" s="587">
        <f>'O5 Details by Class &amp; Accounts'!R46+'O5 Details by Class &amp; Accounts'!AM46+'O5 Details by Class &amp; Accounts'!BH46+'O5 Details by Class &amp; Accounts'!CC46</f>
        <v>0</v>
      </c>
      <c r="O46" s="587">
        <f>'O5 Details by Class &amp; Accounts'!S46+'O5 Details by Class &amp; Accounts'!AN46+'O5 Details by Class &amp; Accounts'!BI46+'O5 Details by Class &amp; Accounts'!CD46</f>
        <v>0</v>
      </c>
      <c r="P46" s="587">
        <f>'O5 Details by Class &amp; Accounts'!T46+'O5 Details by Class &amp; Accounts'!AO46+'O5 Details by Class &amp; Accounts'!BJ46+'O5 Details by Class &amp; Accounts'!CE46</f>
        <v>0</v>
      </c>
      <c r="Q46" s="587">
        <f>'O5 Details by Class &amp; Accounts'!U46+'O5 Details by Class &amp; Accounts'!AP46+'O5 Details by Class &amp; Accounts'!BK46+'O5 Details by Class &amp; Accounts'!CF46</f>
        <v>0</v>
      </c>
      <c r="R46" s="587">
        <f>'O5 Details by Class &amp; Accounts'!V46+'O5 Details by Class &amp; Accounts'!AQ46+'O5 Details by Class &amp; Accounts'!BL46+'O5 Details by Class &amp; Accounts'!CG46</f>
        <v>0</v>
      </c>
      <c r="S46" s="587">
        <f>'O5 Details by Class &amp; Accounts'!W46+'O5 Details by Class &amp; Accounts'!AR46+'O5 Details by Class &amp; Accounts'!BM46+'O5 Details by Class &amp; Accounts'!CH46</f>
        <v>0</v>
      </c>
      <c r="T46" s="587">
        <f>'O5 Details by Class &amp; Accounts'!X46+'O5 Details by Class &amp; Accounts'!AS46+'O5 Details by Class &amp; Accounts'!BN46+'O5 Details by Class &amp; Accounts'!CI46</f>
        <v>0</v>
      </c>
      <c r="U46" s="587">
        <f>'O5 Details by Class &amp; Accounts'!Y46+'O5 Details by Class &amp; Accounts'!AT46+'O5 Details by Class &amp; Accounts'!BO46+'O5 Details by Class &amp; Accounts'!CJ46</f>
        <v>0</v>
      </c>
      <c r="V46" s="587">
        <f>'O5 Details by Class &amp; Accounts'!Z46+'O5 Details by Class &amp; Accounts'!AU46+'O5 Details by Class &amp; Accounts'!BP46+'O5 Details by Class &amp; Accounts'!CK46</f>
        <v>0</v>
      </c>
      <c r="W46" s="587">
        <f>'O5 Details by Class &amp; Accounts'!AA46+'O5 Details by Class &amp; Accounts'!AV46+'O5 Details by Class &amp; Accounts'!BQ46+'O5 Details by Class &amp; Accounts'!CL46</f>
        <v>0</v>
      </c>
      <c r="X46" s="1028">
        <f>'O5 Details by Class &amp; Accounts'!AB46+'O5 Details by Class &amp; Accounts'!AW46+'O5 Details by Class &amp; Accounts'!BR46+'O5 Details by Class &amp; Accounts'!CM46</f>
        <v>0</v>
      </c>
      <c r="Y46" s="1903" t="str">
        <f t="shared" si="0"/>
        <v>1835-3</v>
      </c>
      <c r="Z46" s="1898" t="s">
        <v>1430</v>
      </c>
    </row>
    <row r="47" spans="1:26" ht="12.95" customHeight="1">
      <c r="A47" s="1752" t="s">
        <v>835</v>
      </c>
      <c r="B47" s="999" t="s">
        <v>393</v>
      </c>
      <c r="C47" s="1014" t="str">
        <f>IF(ISBLANK('E4 TB Allocation Details'!D47), "",('E4 TB Allocation Details'!D47))</f>
        <v>dp</v>
      </c>
      <c r="D47" s="1015">
        <f t="shared" si="1"/>
        <v>1568732.55</v>
      </c>
      <c r="E47" s="587">
        <f>'O5 Details by Class &amp; Accounts'!I47+'O5 Details by Class &amp; Accounts'!AD47+'O5 Details by Class &amp; Accounts'!AY47+'O5 Details by Class &amp; Accounts'!BT47</f>
        <v>978485.9174047081</v>
      </c>
      <c r="F47" s="587">
        <f>'O5 Details by Class &amp; Accounts'!J47+'O5 Details by Class &amp; Accounts'!AE47+'O5 Details by Class &amp; Accounts'!AZ47+'O5 Details by Class &amp; Accounts'!BU47</f>
        <v>303522.41650742444</v>
      </c>
      <c r="G47" s="587">
        <f>'O5 Details by Class &amp; Accounts'!K47+'O5 Details by Class &amp; Accounts'!AF47+'O5 Details by Class &amp; Accounts'!BA47+'O5 Details by Class &amp; Accounts'!BV47</f>
        <v>252777.05254768647</v>
      </c>
      <c r="H47" s="587">
        <f>'O5 Details by Class &amp; Accounts'!L47+'O5 Details by Class &amp; Accounts'!AG47+'O5 Details by Class &amp; Accounts'!BB47+'O5 Details by Class &amp; Accounts'!BW47</f>
        <v>0</v>
      </c>
      <c r="I47" s="587">
        <f>'O5 Details by Class &amp; Accounts'!M47+'O5 Details by Class &amp; Accounts'!AH47+'O5 Details by Class &amp; Accounts'!BC47+'O5 Details by Class &amp; Accounts'!BX47</f>
        <v>0</v>
      </c>
      <c r="J47" s="587">
        <f>'O5 Details by Class &amp; Accounts'!N47+'O5 Details by Class &amp; Accounts'!AI47+'O5 Details by Class &amp; Accounts'!BD47+'O5 Details by Class &amp; Accounts'!BY47</f>
        <v>0</v>
      </c>
      <c r="K47" s="587">
        <f>'O5 Details by Class &amp; Accounts'!O47+'O5 Details by Class &amp; Accounts'!AJ47+'O5 Details by Class &amp; Accounts'!BE47+'O5 Details by Class &amp; Accounts'!BZ47</f>
        <v>31509.377007854364</v>
      </c>
      <c r="L47" s="587">
        <f>'O5 Details by Class &amp; Accounts'!P47+'O5 Details by Class &amp; Accounts'!AK47+'O5 Details by Class &amp; Accounts'!BF47+'O5 Details by Class &amp; Accounts'!CA47</f>
        <v>0</v>
      </c>
      <c r="M47" s="587">
        <f>'O5 Details by Class &amp; Accounts'!Q47+'O5 Details by Class &amp; Accounts'!AL47+'O5 Details by Class &amp; Accounts'!BG47+'O5 Details by Class &amp; Accounts'!CB47</f>
        <v>2437.7865323266606</v>
      </c>
      <c r="N47" s="587">
        <f>'O5 Details by Class &amp; Accounts'!R47+'O5 Details by Class &amp; Accounts'!AM47+'O5 Details by Class &amp; Accounts'!BH47+'O5 Details by Class &amp; Accounts'!CC47</f>
        <v>0</v>
      </c>
      <c r="O47" s="587">
        <f>'O5 Details by Class &amp; Accounts'!S47+'O5 Details by Class &amp; Accounts'!AN47+'O5 Details by Class &amp; Accounts'!BI47+'O5 Details by Class &amp; Accounts'!CD47</f>
        <v>0</v>
      </c>
      <c r="P47" s="587">
        <f>'O5 Details by Class &amp; Accounts'!T47+'O5 Details by Class &amp; Accounts'!AO47+'O5 Details by Class &amp; Accounts'!BJ47+'O5 Details by Class &amp; Accounts'!CE47</f>
        <v>0</v>
      </c>
      <c r="Q47" s="587">
        <f>'O5 Details by Class &amp; Accounts'!U47+'O5 Details by Class &amp; Accounts'!AP47+'O5 Details by Class &amp; Accounts'!BK47+'O5 Details by Class &amp; Accounts'!CF47</f>
        <v>0</v>
      </c>
      <c r="R47" s="587">
        <f>'O5 Details by Class &amp; Accounts'!V47+'O5 Details by Class &amp; Accounts'!AQ47+'O5 Details by Class &amp; Accounts'!BL47+'O5 Details by Class &amp; Accounts'!CG47</f>
        <v>0</v>
      </c>
      <c r="S47" s="587">
        <f>'O5 Details by Class &amp; Accounts'!W47+'O5 Details by Class &amp; Accounts'!AR47+'O5 Details by Class &amp; Accounts'!BM47+'O5 Details by Class &amp; Accounts'!CH47</f>
        <v>0</v>
      </c>
      <c r="T47" s="587">
        <f>'O5 Details by Class &amp; Accounts'!X47+'O5 Details by Class &amp; Accounts'!AS47+'O5 Details by Class &amp; Accounts'!BN47+'O5 Details by Class &amp; Accounts'!CI47</f>
        <v>0</v>
      </c>
      <c r="U47" s="587">
        <f>'O5 Details by Class &amp; Accounts'!Y47+'O5 Details by Class &amp; Accounts'!AT47+'O5 Details by Class &amp; Accounts'!BO47+'O5 Details by Class &amp; Accounts'!CJ47</f>
        <v>0</v>
      </c>
      <c r="V47" s="587">
        <f>'O5 Details by Class &amp; Accounts'!Z47+'O5 Details by Class &amp; Accounts'!AU47+'O5 Details by Class &amp; Accounts'!BP47+'O5 Details by Class &amp; Accounts'!CK47</f>
        <v>0</v>
      </c>
      <c r="W47" s="587">
        <f>'O5 Details by Class &amp; Accounts'!AA47+'O5 Details by Class &amp; Accounts'!AV47+'O5 Details by Class &amp; Accounts'!BQ47+'O5 Details by Class &amp; Accounts'!CL47</f>
        <v>0</v>
      </c>
      <c r="X47" s="1028">
        <f>'O5 Details by Class &amp; Accounts'!AB47+'O5 Details by Class &amp; Accounts'!AW47+'O5 Details by Class &amp; Accounts'!BR47+'O5 Details by Class &amp; Accounts'!CM47</f>
        <v>0</v>
      </c>
      <c r="Y47" s="1903" t="str">
        <f t="shared" si="0"/>
        <v>1835-4</v>
      </c>
      <c r="Z47" s="1898" t="s">
        <v>705</v>
      </c>
    </row>
    <row r="48" spans="1:26" ht="12.95" customHeight="1">
      <c r="A48" s="1752" t="s">
        <v>836</v>
      </c>
      <c r="B48" s="999" t="s">
        <v>394</v>
      </c>
      <c r="C48" s="1014" t="str">
        <f>IF(ISBLANK('E4 TB Allocation Details'!D48), "",('E4 TB Allocation Details'!D48))</f>
        <v>dp</v>
      </c>
      <c r="D48" s="1015">
        <f t="shared" ref="D48:D82" si="2">SUM(E48:X48)</f>
        <v>1341717.4499999997</v>
      </c>
      <c r="E48" s="587">
        <f>'O5 Details by Class &amp; Accounts'!I48+'O5 Details by Class &amp; Accounts'!AD48+'O5 Details by Class &amp; Accounts'!AY48+'O5 Details by Class &amp; Accounts'!BT48</f>
        <v>979427.52759782237</v>
      </c>
      <c r="F48" s="587">
        <f>'O5 Details by Class &amp; Accounts'!J48+'O5 Details by Class &amp; Accounts'!AE48+'O5 Details by Class &amp; Accounts'!AZ48+'O5 Details by Class &amp; Accounts'!BU48</f>
        <v>332334.48296119319</v>
      </c>
      <c r="G48" s="587">
        <f>'O5 Details by Class &amp; Accounts'!K48+'O5 Details by Class &amp; Accounts'!AF48+'O5 Details by Class &amp; Accounts'!BA48+'O5 Details by Class &amp; Accounts'!BV48</f>
        <v>0</v>
      </c>
      <c r="H48" s="587">
        <f>'O5 Details by Class &amp; Accounts'!L48+'O5 Details by Class &amp; Accounts'!AG48+'O5 Details by Class &amp; Accounts'!BB48+'O5 Details by Class &amp; Accounts'!BW48</f>
        <v>0</v>
      </c>
      <c r="I48" s="587">
        <f>'O5 Details by Class &amp; Accounts'!M48+'O5 Details by Class &amp; Accounts'!AH48+'O5 Details by Class &amp; Accounts'!BC48+'O5 Details by Class &amp; Accounts'!BX48</f>
        <v>0</v>
      </c>
      <c r="J48" s="587">
        <f>'O5 Details by Class &amp; Accounts'!N48+'O5 Details by Class &amp; Accounts'!AI48+'O5 Details by Class &amp; Accounts'!BD48+'O5 Details by Class &amp; Accounts'!BY48</f>
        <v>0</v>
      </c>
      <c r="K48" s="587">
        <f>'O5 Details by Class &amp; Accounts'!O48+'O5 Details by Class &amp; Accounts'!AJ48+'O5 Details by Class &amp; Accounts'!BE48+'O5 Details by Class &amp; Accounts'!BZ48</f>
        <v>27413.529284320735</v>
      </c>
      <c r="L48" s="587">
        <f>'O5 Details by Class &amp; Accounts'!P48+'O5 Details by Class &amp; Accounts'!AK48+'O5 Details by Class &amp; Accounts'!BF48+'O5 Details by Class &amp; Accounts'!CA48</f>
        <v>0</v>
      </c>
      <c r="M48" s="587">
        <f>'O5 Details by Class &amp; Accounts'!Q48+'O5 Details by Class &amp; Accounts'!AL48+'O5 Details by Class &amp; Accounts'!BG48+'O5 Details by Class &amp; Accounts'!CB48</f>
        <v>2541.9101566635022</v>
      </c>
      <c r="N48" s="587">
        <f>'O5 Details by Class &amp; Accounts'!R48+'O5 Details by Class &amp; Accounts'!AM48+'O5 Details by Class &amp; Accounts'!BH48+'O5 Details by Class &amp; Accounts'!CC48</f>
        <v>0</v>
      </c>
      <c r="O48" s="587">
        <f>'O5 Details by Class &amp; Accounts'!S48+'O5 Details by Class &amp; Accounts'!AN48+'O5 Details by Class &amp; Accounts'!BI48+'O5 Details by Class &amp; Accounts'!CD48</f>
        <v>0</v>
      </c>
      <c r="P48" s="587">
        <f>'O5 Details by Class &amp; Accounts'!T48+'O5 Details by Class &amp; Accounts'!AO48+'O5 Details by Class &amp; Accounts'!BJ48+'O5 Details by Class &amp; Accounts'!CE48</f>
        <v>0</v>
      </c>
      <c r="Q48" s="587">
        <f>'O5 Details by Class &amp; Accounts'!U48+'O5 Details by Class &amp; Accounts'!AP48+'O5 Details by Class &amp; Accounts'!BK48+'O5 Details by Class &amp; Accounts'!CF48</f>
        <v>0</v>
      </c>
      <c r="R48" s="587">
        <f>'O5 Details by Class &amp; Accounts'!V48+'O5 Details by Class &amp; Accounts'!AQ48+'O5 Details by Class &amp; Accounts'!BL48+'O5 Details by Class &amp; Accounts'!CG48</f>
        <v>0</v>
      </c>
      <c r="S48" s="587">
        <f>'O5 Details by Class &amp; Accounts'!W48+'O5 Details by Class &amp; Accounts'!AR48+'O5 Details by Class &amp; Accounts'!BM48+'O5 Details by Class &amp; Accounts'!CH48</f>
        <v>0</v>
      </c>
      <c r="T48" s="587">
        <f>'O5 Details by Class &amp; Accounts'!X48+'O5 Details by Class &amp; Accounts'!AS48+'O5 Details by Class &amp; Accounts'!BN48+'O5 Details by Class &amp; Accounts'!CI48</f>
        <v>0</v>
      </c>
      <c r="U48" s="587">
        <f>'O5 Details by Class &amp; Accounts'!Y48+'O5 Details by Class &amp; Accounts'!AT48+'O5 Details by Class &amp; Accounts'!BO48+'O5 Details by Class &amp; Accounts'!CJ48</f>
        <v>0</v>
      </c>
      <c r="V48" s="587">
        <f>'O5 Details by Class &amp; Accounts'!Z48+'O5 Details by Class &amp; Accounts'!AU48+'O5 Details by Class &amp; Accounts'!BP48+'O5 Details by Class &amp; Accounts'!CK48</f>
        <v>0</v>
      </c>
      <c r="W48" s="587">
        <f>'O5 Details by Class &amp; Accounts'!AA48+'O5 Details by Class &amp; Accounts'!AV48+'O5 Details by Class &amp; Accounts'!BQ48+'O5 Details by Class &amp; Accounts'!CL48</f>
        <v>0</v>
      </c>
      <c r="X48" s="1028">
        <f>'O5 Details by Class &amp; Accounts'!AB48+'O5 Details by Class &amp; Accounts'!AW48+'O5 Details by Class &amp; Accounts'!BR48+'O5 Details by Class &amp; Accounts'!CM48</f>
        <v>0</v>
      </c>
      <c r="Y48" s="1903" t="str">
        <f t="shared" si="0"/>
        <v>1835-5</v>
      </c>
      <c r="Z48" s="1898" t="s">
        <v>706</v>
      </c>
    </row>
    <row r="49" spans="1:26" ht="12.95" customHeight="1">
      <c r="A49" s="1752" t="s">
        <v>266</v>
      </c>
      <c r="B49" s="999" t="s">
        <v>76</v>
      </c>
      <c r="C49" s="1014" t="str">
        <f>IF(ISBLANK('E4 TB Allocation Details'!D49), "",('E4 TB Allocation Details'!D49))</f>
        <v>dp</v>
      </c>
      <c r="D49" s="1015">
        <f t="shared" si="2"/>
        <v>0</v>
      </c>
      <c r="E49" s="587">
        <f>'O5 Details by Class &amp; Accounts'!I49+'O5 Details by Class &amp; Accounts'!AD49+'O5 Details by Class &amp; Accounts'!AY49+'O5 Details by Class &amp; Accounts'!BT49</f>
        <v>0</v>
      </c>
      <c r="F49" s="587">
        <f>'O5 Details by Class &amp; Accounts'!J49+'O5 Details by Class &amp; Accounts'!AE49+'O5 Details by Class &amp; Accounts'!AZ49+'O5 Details by Class &amp; Accounts'!BU49</f>
        <v>0</v>
      </c>
      <c r="G49" s="587">
        <f>'O5 Details by Class &amp; Accounts'!K49+'O5 Details by Class &amp; Accounts'!AF49+'O5 Details by Class &amp; Accounts'!BA49+'O5 Details by Class &amp; Accounts'!BV49</f>
        <v>0</v>
      </c>
      <c r="H49" s="587">
        <f>'O5 Details by Class &amp; Accounts'!L49+'O5 Details by Class &amp; Accounts'!AG49+'O5 Details by Class &amp; Accounts'!BB49+'O5 Details by Class &amp; Accounts'!BW49</f>
        <v>0</v>
      </c>
      <c r="I49" s="587">
        <f>'O5 Details by Class &amp; Accounts'!M49+'O5 Details by Class &amp; Accounts'!AH49+'O5 Details by Class &amp; Accounts'!BC49+'O5 Details by Class &amp; Accounts'!BX49</f>
        <v>0</v>
      </c>
      <c r="J49" s="587">
        <f>'O5 Details by Class &amp; Accounts'!N49+'O5 Details by Class &amp; Accounts'!AI49+'O5 Details by Class &amp; Accounts'!BD49+'O5 Details by Class &amp; Accounts'!BY49</f>
        <v>0</v>
      </c>
      <c r="K49" s="587">
        <f>'O5 Details by Class &amp; Accounts'!O49+'O5 Details by Class &amp; Accounts'!AJ49+'O5 Details by Class &amp; Accounts'!BE49+'O5 Details by Class &amp; Accounts'!BZ49</f>
        <v>0</v>
      </c>
      <c r="L49" s="587">
        <f>'O5 Details by Class &amp; Accounts'!P49+'O5 Details by Class &amp; Accounts'!AK49+'O5 Details by Class &amp; Accounts'!BF49+'O5 Details by Class &amp; Accounts'!CA49</f>
        <v>0</v>
      </c>
      <c r="M49" s="587">
        <f>'O5 Details by Class &amp; Accounts'!Q49+'O5 Details by Class &amp; Accounts'!AL49+'O5 Details by Class &amp; Accounts'!BG49+'O5 Details by Class &amp; Accounts'!CB49</f>
        <v>0</v>
      </c>
      <c r="N49" s="587">
        <f>'O5 Details by Class &amp; Accounts'!R49+'O5 Details by Class &amp; Accounts'!AM49+'O5 Details by Class &amp; Accounts'!BH49+'O5 Details by Class &amp; Accounts'!CC49</f>
        <v>0</v>
      </c>
      <c r="O49" s="587">
        <f>'O5 Details by Class &amp; Accounts'!S49+'O5 Details by Class &amp; Accounts'!AN49+'O5 Details by Class &amp; Accounts'!BI49+'O5 Details by Class &amp; Accounts'!CD49</f>
        <v>0</v>
      </c>
      <c r="P49" s="587">
        <f>'O5 Details by Class &amp; Accounts'!T49+'O5 Details by Class &amp; Accounts'!AO49+'O5 Details by Class &amp; Accounts'!BJ49+'O5 Details by Class &amp; Accounts'!CE49</f>
        <v>0</v>
      </c>
      <c r="Q49" s="587">
        <f>'O5 Details by Class &amp; Accounts'!U49+'O5 Details by Class &amp; Accounts'!AP49+'O5 Details by Class &amp; Accounts'!BK49+'O5 Details by Class &amp; Accounts'!CF49</f>
        <v>0</v>
      </c>
      <c r="R49" s="587">
        <f>'O5 Details by Class &amp; Accounts'!V49+'O5 Details by Class &amp; Accounts'!AQ49+'O5 Details by Class &amp; Accounts'!BL49+'O5 Details by Class &amp; Accounts'!CG49</f>
        <v>0</v>
      </c>
      <c r="S49" s="587">
        <f>'O5 Details by Class &amp; Accounts'!W49+'O5 Details by Class &amp; Accounts'!AR49+'O5 Details by Class &amp; Accounts'!BM49+'O5 Details by Class &amp; Accounts'!CH49</f>
        <v>0</v>
      </c>
      <c r="T49" s="587">
        <f>'O5 Details by Class &amp; Accounts'!X49+'O5 Details by Class &amp; Accounts'!AS49+'O5 Details by Class &amp; Accounts'!BN49+'O5 Details by Class &amp; Accounts'!CI49</f>
        <v>0</v>
      </c>
      <c r="U49" s="587">
        <f>'O5 Details by Class &amp; Accounts'!Y49+'O5 Details by Class &amp; Accounts'!AT49+'O5 Details by Class &amp; Accounts'!BO49+'O5 Details by Class &amp; Accounts'!CJ49</f>
        <v>0</v>
      </c>
      <c r="V49" s="587">
        <f>'O5 Details by Class &amp; Accounts'!Z49+'O5 Details by Class &amp; Accounts'!AU49+'O5 Details by Class &amp; Accounts'!BP49+'O5 Details by Class &amp; Accounts'!CK49</f>
        <v>0</v>
      </c>
      <c r="W49" s="587">
        <f>'O5 Details by Class &amp; Accounts'!AA49+'O5 Details by Class &amp; Accounts'!AV49+'O5 Details by Class &amp; Accounts'!BQ49+'O5 Details by Class &amp; Accounts'!CL49</f>
        <v>0</v>
      </c>
      <c r="X49" s="1028">
        <f>'O5 Details by Class &amp; Accounts'!AB49+'O5 Details by Class &amp; Accounts'!AW49+'O5 Details by Class &amp; Accounts'!BR49+'O5 Details by Class &amp; Accounts'!CM49</f>
        <v>0</v>
      </c>
      <c r="Y49" s="1903" t="str">
        <f t="shared" si="0"/>
        <v>1840</v>
      </c>
      <c r="Z49" s="1898" t="e">
        <v>#N/A</v>
      </c>
    </row>
    <row r="50" spans="1:26" ht="12.95" customHeight="1">
      <c r="A50" s="1752" t="s">
        <v>837</v>
      </c>
      <c r="B50" s="999" t="s">
        <v>395</v>
      </c>
      <c r="C50" s="1014" t="str">
        <f>IF(ISBLANK('E4 TB Allocation Details'!D50), "",('E4 TB Allocation Details'!D50))</f>
        <v>dp</v>
      </c>
      <c r="D50" s="1015">
        <f t="shared" si="2"/>
        <v>0</v>
      </c>
      <c r="E50" s="587">
        <f>'O5 Details by Class &amp; Accounts'!I50+'O5 Details by Class &amp; Accounts'!AD50+'O5 Details by Class &amp; Accounts'!AY50+'O5 Details by Class &amp; Accounts'!BT50</f>
        <v>0</v>
      </c>
      <c r="F50" s="587">
        <f>'O5 Details by Class &amp; Accounts'!J50+'O5 Details by Class &amp; Accounts'!AE50+'O5 Details by Class &amp; Accounts'!AZ50+'O5 Details by Class &amp; Accounts'!BU50</f>
        <v>0</v>
      </c>
      <c r="G50" s="587">
        <f>'O5 Details by Class &amp; Accounts'!K50+'O5 Details by Class &amp; Accounts'!AF50+'O5 Details by Class &amp; Accounts'!BA50+'O5 Details by Class &amp; Accounts'!BV50</f>
        <v>0</v>
      </c>
      <c r="H50" s="587">
        <f>'O5 Details by Class &amp; Accounts'!L50+'O5 Details by Class &amp; Accounts'!AG50+'O5 Details by Class &amp; Accounts'!BB50+'O5 Details by Class &amp; Accounts'!BW50</f>
        <v>0</v>
      </c>
      <c r="I50" s="587">
        <f>'O5 Details by Class &amp; Accounts'!M50+'O5 Details by Class &amp; Accounts'!AH50+'O5 Details by Class &amp; Accounts'!BC50+'O5 Details by Class &amp; Accounts'!BX50</f>
        <v>0</v>
      </c>
      <c r="J50" s="587">
        <f>'O5 Details by Class &amp; Accounts'!N50+'O5 Details by Class &amp; Accounts'!AI50+'O5 Details by Class &amp; Accounts'!BD50+'O5 Details by Class &amp; Accounts'!BY50</f>
        <v>0</v>
      </c>
      <c r="K50" s="587">
        <f>'O5 Details by Class &amp; Accounts'!O50+'O5 Details by Class &amp; Accounts'!AJ50+'O5 Details by Class &amp; Accounts'!BE50+'O5 Details by Class &amp; Accounts'!BZ50</f>
        <v>0</v>
      </c>
      <c r="L50" s="587">
        <f>'O5 Details by Class &amp; Accounts'!P50+'O5 Details by Class &amp; Accounts'!AK50+'O5 Details by Class &amp; Accounts'!BF50+'O5 Details by Class &amp; Accounts'!CA50</f>
        <v>0</v>
      </c>
      <c r="M50" s="587">
        <f>'O5 Details by Class &amp; Accounts'!Q50+'O5 Details by Class &amp; Accounts'!AL50+'O5 Details by Class &amp; Accounts'!BG50+'O5 Details by Class &amp; Accounts'!CB50</f>
        <v>0</v>
      </c>
      <c r="N50" s="587">
        <f>'O5 Details by Class &amp; Accounts'!R50+'O5 Details by Class &amp; Accounts'!AM50+'O5 Details by Class &amp; Accounts'!BH50+'O5 Details by Class &amp; Accounts'!CC50</f>
        <v>0</v>
      </c>
      <c r="O50" s="587">
        <f>'O5 Details by Class &amp; Accounts'!S50+'O5 Details by Class &amp; Accounts'!AN50+'O5 Details by Class &amp; Accounts'!BI50+'O5 Details by Class &amp; Accounts'!CD50</f>
        <v>0</v>
      </c>
      <c r="P50" s="587">
        <f>'O5 Details by Class &amp; Accounts'!T50+'O5 Details by Class &amp; Accounts'!AO50+'O5 Details by Class &amp; Accounts'!BJ50+'O5 Details by Class &amp; Accounts'!CE50</f>
        <v>0</v>
      </c>
      <c r="Q50" s="587">
        <f>'O5 Details by Class &amp; Accounts'!U50+'O5 Details by Class &amp; Accounts'!AP50+'O5 Details by Class &amp; Accounts'!BK50+'O5 Details by Class &amp; Accounts'!CF50</f>
        <v>0</v>
      </c>
      <c r="R50" s="587">
        <f>'O5 Details by Class &amp; Accounts'!V50+'O5 Details by Class &amp; Accounts'!AQ50+'O5 Details by Class &amp; Accounts'!BL50+'O5 Details by Class &amp; Accounts'!CG50</f>
        <v>0</v>
      </c>
      <c r="S50" s="587">
        <f>'O5 Details by Class &amp; Accounts'!W50+'O5 Details by Class &amp; Accounts'!AR50+'O5 Details by Class &amp; Accounts'!BM50+'O5 Details by Class &amp; Accounts'!CH50</f>
        <v>0</v>
      </c>
      <c r="T50" s="587">
        <f>'O5 Details by Class &amp; Accounts'!X50+'O5 Details by Class &amp; Accounts'!AS50+'O5 Details by Class &amp; Accounts'!BN50+'O5 Details by Class &amp; Accounts'!CI50</f>
        <v>0</v>
      </c>
      <c r="U50" s="587">
        <f>'O5 Details by Class &amp; Accounts'!Y50+'O5 Details by Class &amp; Accounts'!AT50+'O5 Details by Class &amp; Accounts'!BO50+'O5 Details by Class &amp; Accounts'!CJ50</f>
        <v>0</v>
      </c>
      <c r="V50" s="587">
        <f>'O5 Details by Class &amp; Accounts'!Z50+'O5 Details by Class &amp; Accounts'!AU50+'O5 Details by Class &amp; Accounts'!BP50+'O5 Details by Class &amp; Accounts'!CK50</f>
        <v>0</v>
      </c>
      <c r="W50" s="587">
        <f>'O5 Details by Class &amp; Accounts'!AA50+'O5 Details by Class &amp; Accounts'!AV50+'O5 Details by Class &amp; Accounts'!BQ50+'O5 Details by Class &amp; Accounts'!CL50</f>
        <v>0</v>
      </c>
      <c r="X50" s="1028">
        <f>'O5 Details by Class &amp; Accounts'!AB50+'O5 Details by Class &amp; Accounts'!AW50+'O5 Details by Class &amp; Accounts'!BR50+'O5 Details by Class &amp; Accounts'!CM50</f>
        <v>0</v>
      </c>
      <c r="Y50" s="1903" t="str">
        <f t="shared" si="0"/>
        <v>1840-3</v>
      </c>
      <c r="Z50" s="1898" t="s">
        <v>1430</v>
      </c>
    </row>
    <row r="51" spans="1:26" ht="12.95" customHeight="1">
      <c r="A51" s="1752" t="s">
        <v>838</v>
      </c>
      <c r="B51" s="999" t="s">
        <v>396</v>
      </c>
      <c r="C51" s="1014" t="str">
        <f>IF(ISBLANK('E4 TB Allocation Details'!D51), "",('E4 TB Allocation Details'!D51))</f>
        <v>dp</v>
      </c>
      <c r="D51" s="1015">
        <f t="shared" si="2"/>
        <v>650173</v>
      </c>
      <c r="E51" s="587">
        <f>'O5 Details by Class &amp; Accounts'!I51+'O5 Details by Class &amp; Accounts'!AD51+'O5 Details by Class &amp; Accounts'!AY51+'O5 Details by Class &amp; Accounts'!BT51</f>
        <v>405540.84530009353</v>
      </c>
      <c r="F51" s="587">
        <f>'O5 Details by Class &amp; Accounts'!J51+'O5 Details by Class &amp; Accounts'!AE51+'O5 Details by Class &amp; Accounts'!AZ51+'O5 Details by Class &amp; Accounts'!BU51</f>
        <v>125797.14758126339</v>
      </c>
      <c r="G51" s="587">
        <f>'O5 Details by Class &amp; Accounts'!K51+'O5 Details by Class &amp; Accounts'!AF51+'O5 Details by Class &amp; Accounts'!BA51+'O5 Details by Class &amp; Accounts'!BV51</f>
        <v>104765.34995470512</v>
      </c>
      <c r="H51" s="587">
        <f>'O5 Details by Class &amp; Accounts'!L51+'O5 Details by Class &amp; Accounts'!AG51+'O5 Details by Class &amp; Accounts'!BB51+'O5 Details by Class &amp; Accounts'!BW51</f>
        <v>0</v>
      </c>
      <c r="I51" s="587">
        <f>'O5 Details by Class &amp; Accounts'!M51+'O5 Details by Class &amp; Accounts'!AH51+'O5 Details by Class &amp; Accounts'!BC51+'O5 Details by Class &amp; Accounts'!BX51</f>
        <v>0</v>
      </c>
      <c r="J51" s="587">
        <f>'O5 Details by Class &amp; Accounts'!N51+'O5 Details by Class &amp; Accounts'!AI51+'O5 Details by Class &amp; Accounts'!BD51+'O5 Details by Class &amp; Accounts'!BY51</f>
        <v>0</v>
      </c>
      <c r="K51" s="587">
        <f>'O5 Details by Class &amp; Accounts'!O51+'O5 Details by Class &amp; Accounts'!AJ51+'O5 Details by Class &amp; Accounts'!BE51+'O5 Details by Class &amp; Accounts'!BZ51</f>
        <v>13059.298206904481</v>
      </c>
      <c r="L51" s="587">
        <f>'O5 Details by Class &amp; Accounts'!P51+'O5 Details by Class &amp; Accounts'!AK51+'O5 Details by Class &amp; Accounts'!BF51+'O5 Details by Class &amp; Accounts'!CA51</f>
        <v>0</v>
      </c>
      <c r="M51" s="587">
        <f>'O5 Details by Class &amp; Accounts'!Q51+'O5 Details by Class &amp; Accounts'!AL51+'O5 Details by Class &amp; Accounts'!BG51+'O5 Details by Class &amp; Accounts'!CB51</f>
        <v>1010.3589570334482</v>
      </c>
      <c r="N51" s="587">
        <f>'O5 Details by Class &amp; Accounts'!R51+'O5 Details by Class &amp; Accounts'!AM51+'O5 Details by Class &amp; Accounts'!BH51+'O5 Details by Class &amp; Accounts'!CC51</f>
        <v>0</v>
      </c>
      <c r="O51" s="587">
        <f>'O5 Details by Class &amp; Accounts'!S51+'O5 Details by Class &amp; Accounts'!AN51+'O5 Details by Class &amp; Accounts'!BI51+'O5 Details by Class &amp; Accounts'!CD51</f>
        <v>0</v>
      </c>
      <c r="P51" s="587">
        <f>'O5 Details by Class &amp; Accounts'!T51+'O5 Details by Class &amp; Accounts'!AO51+'O5 Details by Class &amp; Accounts'!BJ51+'O5 Details by Class &amp; Accounts'!CE51</f>
        <v>0</v>
      </c>
      <c r="Q51" s="587">
        <f>'O5 Details by Class &amp; Accounts'!U51+'O5 Details by Class &amp; Accounts'!AP51+'O5 Details by Class &amp; Accounts'!BK51+'O5 Details by Class &amp; Accounts'!CF51</f>
        <v>0</v>
      </c>
      <c r="R51" s="587">
        <f>'O5 Details by Class &amp; Accounts'!V51+'O5 Details by Class &amp; Accounts'!AQ51+'O5 Details by Class &amp; Accounts'!BL51+'O5 Details by Class &amp; Accounts'!CG51</f>
        <v>0</v>
      </c>
      <c r="S51" s="587">
        <f>'O5 Details by Class &amp; Accounts'!W51+'O5 Details by Class &amp; Accounts'!AR51+'O5 Details by Class &amp; Accounts'!BM51+'O5 Details by Class &amp; Accounts'!CH51</f>
        <v>0</v>
      </c>
      <c r="T51" s="587">
        <f>'O5 Details by Class &amp; Accounts'!X51+'O5 Details by Class &amp; Accounts'!AS51+'O5 Details by Class &amp; Accounts'!BN51+'O5 Details by Class &amp; Accounts'!CI51</f>
        <v>0</v>
      </c>
      <c r="U51" s="587">
        <f>'O5 Details by Class &amp; Accounts'!Y51+'O5 Details by Class &amp; Accounts'!AT51+'O5 Details by Class &amp; Accounts'!BO51+'O5 Details by Class &amp; Accounts'!CJ51</f>
        <v>0</v>
      </c>
      <c r="V51" s="587">
        <f>'O5 Details by Class &amp; Accounts'!Z51+'O5 Details by Class &amp; Accounts'!AU51+'O5 Details by Class &amp; Accounts'!BP51+'O5 Details by Class &amp; Accounts'!CK51</f>
        <v>0</v>
      </c>
      <c r="W51" s="587">
        <f>'O5 Details by Class &amp; Accounts'!AA51+'O5 Details by Class &amp; Accounts'!AV51+'O5 Details by Class &amp; Accounts'!BQ51+'O5 Details by Class &amp; Accounts'!CL51</f>
        <v>0</v>
      </c>
      <c r="X51" s="1028">
        <f>'O5 Details by Class &amp; Accounts'!AB51+'O5 Details by Class &amp; Accounts'!AW51+'O5 Details by Class &amp; Accounts'!BR51+'O5 Details by Class &amp; Accounts'!CM51</f>
        <v>0</v>
      </c>
      <c r="Y51" s="1903" t="str">
        <f t="shared" si="0"/>
        <v>1840-4</v>
      </c>
      <c r="Z51" s="1898" t="s">
        <v>705</v>
      </c>
    </row>
    <row r="52" spans="1:26" ht="12.95" customHeight="1">
      <c r="A52" s="1752" t="s">
        <v>839</v>
      </c>
      <c r="B52" s="999" t="s">
        <v>397</v>
      </c>
      <c r="C52" s="1014" t="str">
        <f>IF(ISBLANK('E4 TB Allocation Details'!D52), "",('E4 TB Allocation Details'!D52))</f>
        <v>dp</v>
      </c>
      <c r="D52" s="1015">
        <f t="shared" si="2"/>
        <v>0</v>
      </c>
      <c r="E52" s="587">
        <f>'O5 Details by Class &amp; Accounts'!I52+'O5 Details by Class &amp; Accounts'!AD52+'O5 Details by Class &amp; Accounts'!AY52+'O5 Details by Class &amp; Accounts'!BT52</f>
        <v>0</v>
      </c>
      <c r="F52" s="587">
        <f>'O5 Details by Class &amp; Accounts'!J52+'O5 Details by Class &amp; Accounts'!AE52+'O5 Details by Class &amp; Accounts'!AZ52+'O5 Details by Class &amp; Accounts'!BU52</f>
        <v>0</v>
      </c>
      <c r="G52" s="587">
        <f>'O5 Details by Class &amp; Accounts'!K52+'O5 Details by Class &amp; Accounts'!AF52+'O5 Details by Class &amp; Accounts'!BA52+'O5 Details by Class &amp; Accounts'!BV52</f>
        <v>0</v>
      </c>
      <c r="H52" s="587">
        <f>'O5 Details by Class &amp; Accounts'!L52+'O5 Details by Class &amp; Accounts'!AG52+'O5 Details by Class &amp; Accounts'!BB52+'O5 Details by Class &amp; Accounts'!BW52</f>
        <v>0</v>
      </c>
      <c r="I52" s="587">
        <f>'O5 Details by Class &amp; Accounts'!M52+'O5 Details by Class &amp; Accounts'!AH52+'O5 Details by Class &amp; Accounts'!BC52+'O5 Details by Class &amp; Accounts'!BX52</f>
        <v>0</v>
      </c>
      <c r="J52" s="587">
        <f>'O5 Details by Class &amp; Accounts'!N52+'O5 Details by Class &amp; Accounts'!AI52+'O5 Details by Class &amp; Accounts'!BD52+'O5 Details by Class &amp; Accounts'!BY52</f>
        <v>0</v>
      </c>
      <c r="K52" s="587">
        <f>'O5 Details by Class &amp; Accounts'!O52+'O5 Details by Class &amp; Accounts'!AJ52+'O5 Details by Class &amp; Accounts'!BE52+'O5 Details by Class &amp; Accounts'!BZ52</f>
        <v>0</v>
      </c>
      <c r="L52" s="587">
        <f>'O5 Details by Class &amp; Accounts'!P52+'O5 Details by Class &amp; Accounts'!AK52+'O5 Details by Class &amp; Accounts'!BF52+'O5 Details by Class &amp; Accounts'!CA52</f>
        <v>0</v>
      </c>
      <c r="M52" s="587">
        <f>'O5 Details by Class &amp; Accounts'!Q52+'O5 Details by Class &amp; Accounts'!AL52+'O5 Details by Class &amp; Accounts'!BG52+'O5 Details by Class &amp; Accounts'!CB52</f>
        <v>0</v>
      </c>
      <c r="N52" s="587">
        <f>'O5 Details by Class &amp; Accounts'!R52+'O5 Details by Class &amp; Accounts'!AM52+'O5 Details by Class &amp; Accounts'!BH52+'O5 Details by Class &amp; Accounts'!CC52</f>
        <v>0</v>
      </c>
      <c r="O52" s="587">
        <f>'O5 Details by Class &amp; Accounts'!S52+'O5 Details by Class &amp; Accounts'!AN52+'O5 Details by Class &amp; Accounts'!BI52+'O5 Details by Class &amp; Accounts'!CD52</f>
        <v>0</v>
      </c>
      <c r="P52" s="587">
        <f>'O5 Details by Class &amp; Accounts'!T52+'O5 Details by Class &amp; Accounts'!AO52+'O5 Details by Class &amp; Accounts'!BJ52+'O5 Details by Class &amp; Accounts'!CE52</f>
        <v>0</v>
      </c>
      <c r="Q52" s="587">
        <f>'O5 Details by Class &amp; Accounts'!U52+'O5 Details by Class &amp; Accounts'!AP52+'O5 Details by Class &amp; Accounts'!BK52+'O5 Details by Class &amp; Accounts'!CF52</f>
        <v>0</v>
      </c>
      <c r="R52" s="587">
        <f>'O5 Details by Class &amp; Accounts'!V52+'O5 Details by Class &amp; Accounts'!AQ52+'O5 Details by Class &amp; Accounts'!BL52+'O5 Details by Class &amp; Accounts'!CG52</f>
        <v>0</v>
      </c>
      <c r="S52" s="587">
        <f>'O5 Details by Class &amp; Accounts'!W52+'O5 Details by Class &amp; Accounts'!AR52+'O5 Details by Class &amp; Accounts'!BM52+'O5 Details by Class &amp; Accounts'!CH52</f>
        <v>0</v>
      </c>
      <c r="T52" s="587">
        <f>'O5 Details by Class &amp; Accounts'!X52+'O5 Details by Class &amp; Accounts'!AS52+'O5 Details by Class &amp; Accounts'!BN52+'O5 Details by Class &amp; Accounts'!CI52</f>
        <v>0</v>
      </c>
      <c r="U52" s="587">
        <f>'O5 Details by Class &amp; Accounts'!Y52+'O5 Details by Class &amp; Accounts'!AT52+'O5 Details by Class &amp; Accounts'!BO52+'O5 Details by Class &amp; Accounts'!CJ52</f>
        <v>0</v>
      </c>
      <c r="V52" s="587">
        <f>'O5 Details by Class &amp; Accounts'!Z52+'O5 Details by Class &amp; Accounts'!AU52+'O5 Details by Class &amp; Accounts'!BP52+'O5 Details by Class &amp; Accounts'!CK52</f>
        <v>0</v>
      </c>
      <c r="W52" s="587">
        <f>'O5 Details by Class &amp; Accounts'!AA52+'O5 Details by Class &amp; Accounts'!AV52+'O5 Details by Class &amp; Accounts'!BQ52+'O5 Details by Class &amp; Accounts'!CL52</f>
        <v>0</v>
      </c>
      <c r="X52" s="1028">
        <f>'O5 Details by Class &amp; Accounts'!AB52+'O5 Details by Class &amp; Accounts'!AW52+'O5 Details by Class &amp; Accounts'!BR52+'O5 Details by Class &amp; Accounts'!CM52</f>
        <v>0</v>
      </c>
      <c r="Y52" s="1903" t="str">
        <f t="shared" si="0"/>
        <v>1840-5</v>
      </c>
      <c r="Z52" s="1898" t="s">
        <v>706</v>
      </c>
    </row>
    <row r="53" spans="1:26" ht="12.95" customHeight="1">
      <c r="A53" s="1752" t="s">
        <v>267</v>
      </c>
      <c r="B53" s="999" t="s">
        <v>84</v>
      </c>
      <c r="C53" s="1014" t="str">
        <f>IF(ISBLANK('E4 TB Allocation Details'!D53), "",('E4 TB Allocation Details'!D53))</f>
        <v>dp</v>
      </c>
      <c r="D53" s="1015">
        <f t="shared" si="2"/>
        <v>0</v>
      </c>
      <c r="E53" s="587">
        <f>'O5 Details by Class &amp; Accounts'!I53+'O5 Details by Class &amp; Accounts'!AD53+'O5 Details by Class &amp; Accounts'!AY53+'O5 Details by Class &amp; Accounts'!BT53</f>
        <v>0</v>
      </c>
      <c r="F53" s="587">
        <f>'O5 Details by Class &amp; Accounts'!J53+'O5 Details by Class &amp; Accounts'!AE53+'O5 Details by Class &amp; Accounts'!AZ53+'O5 Details by Class &amp; Accounts'!BU53</f>
        <v>0</v>
      </c>
      <c r="G53" s="587">
        <f>'O5 Details by Class &amp; Accounts'!K53+'O5 Details by Class &amp; Accounts'!AF53+'O5 Details by Class &amp; Accounts'!BA53+'O5 Details by Class &amp; Accounts'!BV53</f>
        <v>0</v>
      </c>
      <c r="H53" s="587">
        <f>'O5 Details by Class &amp; Accounts'!L53+'O5 Details by Class &amp; Accounts'!AG53+'O5 Details by Class &amp; Accounts'!BB53+'O5 Details by Class &amp; Accounts'!BW53</f>
        <v>0</v>
      </c>
      <c r="I53" s="587">
        <f>'O5 Details by Class &amp; Accounts'!M53+'O5 Details by Class &amp; Accounts'!AH53+'O5 Details by Class &amp; Accounts'!BC53+'O5 Details by Class &amp; Accounts'!BX53</f>
        <v>0</v>
      </c>
      <c r="J53" s="587">
        <f>'O5 Details by Class &amp; Accounts'!N53+'O5 Details by Class &amp; Accounts'!AI53+'O5 Details by Class &amp; Accounts'!BD53+'O5 Details by Class &amp; Accounts'!BY53</f>
        <v>0</v>
      </c>
      <c r="K53" s="587">
        <f>'O5 Details by Class &amp; Accounts'!O53+'O5 Details by Class &amp; Accounts'!AJ53+'O5 Details by Class &amp; Accounts'!BE53+'O5 Details by Class &amp; Accounts'!BZ53</f>
        <v>0</v>
      </c>
      <c r="L53" s="587">
        <f>'O5 Details by Class &amp; Accounts'!P53+'O5 Details by Class &amp; Accounts'!AK53+'O5 Details by Class &amp; Accounts'!BF53+'O5 Details by Class &amp; Accounts'!CA53</f>
        <v>0</v>
      </c>
      <c r="M53" s="587">
        <f>'O5 Details by Class &amp; Accounts'!Q53+'O5 Details by Class &amp; Accounts'!AL53+'O5 Details by Class &amp; Accounts'!BG53+'O5 Details by Class &amp; Accounts'!CB53</f>
        <v>0</v>
      </c>
      <c r="N53" s="587">
        <f>'O5 Details by Class &amp; Accounts'!R53+'O5 Details by Class &amp; Accounts'!AM53+'O5 Details by Class &amp; Accounts'!BH53+'O5 Details by Class &amp; Accounts'!CC53</f>
        <v>0</v>
      </c>
      <c r="O53" s="587">
        <f>'O5 Details by Class &amp; Accounts'!S53+'O5 Details by Class &amp; Accounts'!AN53+'O5 Details by Class &amp; Accounts'!BI53+'O5 Details by Class &amp; Accounts'!CD53</f>
        <v>0</v>
      </c>
      <c r="P53" s="587">
        <f>'O5 Details by Class &amp; Accounts'!T53+'O5 Details by Class &amp; Accounts'!AO53+'O5 Details by Class &amp; Accounts'!BJ53+'O5 Details by Class &amp; Accounts'!CE53</f>
        <v>0</v>
      </c>
      <c r="Q53" s="587">
        <f>'O5 Details by Class &amp; Accounts'!U53+'O5 Details by Class &amp; Accounts'!AP53+'O5 Details by Class &amp; Accounts'!BK53+'O5 Details by Class &amp; Accounts'!CF53</f>
        <v>0</v>
      </c>
      <c r="R53" s="587">
        <f>'O5 Details by Class &amp; Accounts'!V53+'O5 Details by Class &amp; Accounts'!AQ53+'O5 Details by Class &amp; Accounts'!BL53+'O5 Details by Class &amp; Accounts'!CG53</f>
        <v>0</v>
      </c>
      <c r="S53" s="587">
        <f>'O5 Details by Class &amp; Accounts'!W53+'O5 Details by Class &amp; Accounts'!AR53+'O5 Details by Class &amp; Accounts'!BM53+'O5 Details by Class &amp; Accounts'!CH53</f>
        <v>0</v>
      </c>
      <c r="T53" s="587">
        <f>'O5 Details by Class &amp; Accounts'!X53+'O5 Details by Class &amp; Accounts'!AS53+'O5 Details by Class &amp; Accounts'!BN53+'O5 Details by Class &amp; Accounts'!CI53</f>
        <v>0</v>
      </c>
      <c r="U53" s="587">
        <f>'O5 Details by Class &amp; Accounts'!Y53+'O5 Details by Class &amp; Accounts'!AT53+'O5 Details by Class &amp; Accounts'!BO53+'O5 Details by Class &amp; Accounts'!CJ53</f>
        <v>0</v>
      </c>
      <c r="V53" s="587">
        <f>'O5 Details by Class &amp; Accounts'!Z53+'O5 Details by Class &amp; Accounts'!AU53+'O5 Details by Class &amp; Accounts'!BP53+'O5 Details by Class &amp; Accounts'!CK53</f>
        <v>0</v>
      </c>
      <c r="W53" s="587">
        <f>'O5 Details by Class &amp; Accounts'!AA53+'O5 Details by Class &amp; Accounts'!AV53+'O5 Details by Class &amp; Accounts'!BQ53+'O5 Details by Class &amp; Accounts'!CL53</f>
        <v>0</v>
      </c>
      <c r="X53" s="1028">
        <f>'O5 Details by Class &amp; Accounts'!AB53+'O5 Details by Class &amp; Accounts'!AW53+'O5 Details by Class &amp; Accounts'!BR53+'O5 Details by Class &amp; Accounts'!CM53</f>
        <v>0</v>
      </c>
      <c r="Y53" s="1903" t="str">
        <f t="shared" si="0"/>
        <v>1845</v>
      </c>
      <c r="Z53" s="1898" t="e">
        <v>#N/A</v>
      </c>
    </row>
    <row r="54" spans="1:26" ht="12.95" customHeight="1">
      <c r="A54" s="1752" t="s">
        <v>840</v>
      </c>
      <c r="B54" s="999" t="s">
        <v>398</v>
      </c>
      <c r="C54" s="1014" t="str">
        <f>IF(ISBLANK('E4 TB Allocation Details'!D54), "",('E4 TB Allocation Details'!D54))</f>
        <v>dp</v>
      </c>
      <c r="D54" s="1015">
        <f t="shared" si="2"/>
        <v>0</v>
      </c>
      <c r="E54" s="587">
        <f>'O5 Details by Class &amp; Accounts'!I54+'O5 Details by Class &amp; Accounts'!AD54+'O5 Details by Class &amp; Accounts'!AY54+'O5 Details by Class &amp; Accounts'!BT54</f>
        <v>0</v>
      </c>
      <c r="F54" s="587">
        <f>'O5 Details by Class &amp; Accounts'!J54+'O5 Details by Class &amp; Accounts'!AE54+'O5 Details by Class &amp; Accounts'!AZ54+'O5 Details by Class &amp; Accounts'!BU54</f>
        <v>0</v>
      </c>
      <c r="G54" s="587">
        <f>'O5 Details by Class &amp; Accounts'!K54+'O5 Details by Class &amp; Accounts'!AF54+'O5 Details by Class &amp; Accounts'!BA54+'O5 Details by Class &amp; Accounts'!BV54</f>
        <v>0</v>
      </c>
      <c r="H54" s="587">
        <f>'O5 Details by Class &amp; Accounts'!L54+'O5 Details by Class &amp; Accounts'!AG54+'O5 Details by Class &amp; Accounts'!BB54+'O5 Details by Class &amp; Accounts'!BW54</f>
        <v>0</v>
      </c>
      <c r="I54" s="587">
        <f>'O5 Details by Class &amp; Accounts'!M54+'O5 Details by Class &amp; Accounts'!AH54+'O5 Details by Class &amp; Accounts'!BC54+'O5 Details by Class &amp; Accounts'!BX54</f>
        <v>0</v>
      </c>
      <c r="J54" s="587">
        <f>'O5 Details by Class &amp; Accounts'!N54+'O5 Details by Class &amp; Accounts'!AI54+'O5 Details by Class &amp; Accounts'!BD54+'O5 Details by Class &amp; Accounts'!BY54</f>
        <v>0</v>
      </c>
      <c r="K54" s="587">
        <f>'O5 Details by Class &amp; Accounts'!O54+'O5 Details by Class &amp; Accounts'!AJ54+'O5 Details by Class &amp; Accounts'!BE54+'O5 Details by Class &amp; Accounts'!BZ54</f>
        <v>0</v>
      </c>
      <c r="L54" s="587">
        <f>'O5 Details by Class &amp; Accounts'!P54+'O5 Details by Class &amp; Accounts'!AK54+'O5 Details by Class &amp; Accounts'!BF54+'O5 Details by Class &amp; Accounts'!CA54</f>
        <v>0</v>
      </c>
      <c r="M54" s="587">
        <f>'O5 Details by Class &amp; Accounts'!Q54+'O5 Details by Class &amp; Accounts'!AL54+'O5 Details by Class &amp; Accounts'!BG54+'O5 Details by Class &amp; Accounts'!CB54</f>
        <v>0</v>
      </c>
      <c r="N54" s="587">
        <f>'O5 Details by Class &amp; Accounts'!R54+'O5 Details by Class &amp; Accounts'!AM54+'O5 Details by Class &amp; Accounts'!BH54+'O5 Details by Class &amp; Accounts'!CC54</f>
        <v>0</v>
      </c>
      <c r="O54" s="587">
        <f>'O5 Details by Class &amp; Accounts'!S54+'O5 Details by Class &amp; Accounts'!AN54+'O5 Details by Class &amp; Accounts'!BI54+'O5 Details by Class &amp; Accounts'!CD54</f>
        <v>0</v>
      </c>
      <c r="P54" s="587">
        <f>'O5 Details by Class &amp; Accounts'!T54+'O5 Details by Class &amp; Accounts'!AO54+'O5 Details by Class &amp; Accounts'!BJ54+'O5 Details by Class &amp; Accounts'!CE54</f>
        <v>0</v>
      </c>
      <c r="Q54" s="587">
        <f>'O5 Details by Class &amp; Accounts'!U54+'O5 Details by Class &amp; Accounts'!AP54+'O5 Details by Class &amp; Accounts'!BK54+'O5 Details by Class &amp; Accounts'!CF54</f>
        <v>0</v>
      </c>
      <c r="R54" s="587">
        <f>'O5 Details by Class &amp; Accounts'!V54+'O5 Details by Class &amp; Accounts'!AQ54+'O5 Details by Class &amp; Accounts'!BL54+'O5 Details by Class &amp; Accounts'!CG54</f>
        <v>0</v>
      </c>
      <c r="S54" s="587">
        <f>'O5 Details by Class &amp; Accounts'!W54+'O5 Details by Class &amp; Accounts'!AR54+'O5 Details by Class &amp; Accounts'!BM54+'O5 Details by Class &amp; Accounts'!CH54</f>
        <v>0</v>
      </c>
      <c r="T54" s="587">
        <f>'O5 Details by Class &amp; Accounts'!X54+'O5 Details by Class &amp; Accounts'!AS54+'O5 Details by Class &amp; Accounts'!BN54+'O5 Details by Class &amp; Accounts'!CI54</f>
        <v>0</v>
      </c>
      <c r="U54" s="587">
        <f>'O5 Details by Class &amp; Accounts'!Y54+'O5 Details by Class &amp; Accounts'!AT54+'O5 Details by Class &amp; Accounts'!BO54+'O5 Details by Class &amp; Accounts'!CJ54</f>
        <v>0</v>
      </c>
      <c r="V54" s="587">
        <f>'O5 Details by Class &amp; Accounts'!Z54+'O5 Details by Class &amp; Accounts'!AU54+'O5 Details by Class &amp; Accounts'!BP54+'O5 Details by Class &amp; Accounts'!CK54</f>
        <v>0</v>
      </c>
      <c r="W54" s="587">
        <f>'O5 Details by Class &amp; Accounts'!AA54+'O5 Details by Class &amp; Accounts'!AV54+'O5 Details by Class &amp; Accounts'!BQ54+'O5 Details by Class &amp; Accounts'!CL54</f>
        <v>0</v>
      </c>
      <c r="X54" s="1028">
        <f>'O5 Details by Class &amp; Accounts'!AB54+'O5 Details by Class &amp; Accounts'!AW54+'O5 Details by Class &amp; Accounts'!BR54+'O5 Details by Class &amp; Accounts'!CM54</f>
        <v>0</v>
      </c>
      <c r="Y54" s="1903" t="str">
        <f t="shared" si="0"/>
        <v>1845-3</v>
      </c>
      <c r="Z54" s="1898" t="s">
        <v>1430</v>
      </c>
    </row>
    <row r="55" spans="1:26" ht="12.95" customHeight="1">
      <c r="A55" s="1752" t="s">
        <v>841</v>
      </c>
      <c r="B55" s="999" t="s">
        <v>399</v>
      </c>
      <c r="C55" s="1014" t="str">
        <f>IF(ISBLANK('E4 TB Allocation Details'!D55), "",('E4 TB Allocation Details'!D55))</f>
        <v>dp</v>
      </c>
      <c r="D55" s="1015">
        <f t="shared" si="2"/>
        <v>730661.9040000001</v>
      </c>
      <c r="E55" s="587">
        <f>'O5 Details by Class &amp; Accounts'!I55+'O5 Details by Class &amp; Accounts'!AD55+'O5 Details by Class &amp; Accounts'!AY55+'O5 Details by Class &amp; Accounts'!BT55</f>
        <v>455745.23423263629</v>
      </c>
      <c r="F55" s="587">
        <f>'O5 Details by Class &amp; Accounts'!J55+'O5 Details by Class &amp; Accounts'!AE55+'O5 Details by Class &amp; Accounts'!AZ55+'O5 Details by Class &amp; Accounts'!BU55</f>
        <v>141370.34815271461</v>
      </c>
      <c r="G55" s="587">
        <f>'O5 Details by Class &amp; Accounts'!K55+'O5 Details by Class &amp; Accounts'!AF55+'O5 Details by Class &amp; Accounts'!BA55+'O5 Details by Class &amp; Accounts'!BV55</f>
        <v>117734.89528345712</v>
      </c>
      <c r="H55" s="587">
        <f>'O5 Details by Class &amp; Accounts'!L55+'O5 Details by Class &amp; Accounts'!AG55+'O5 Details by Class &amp; Accounts'!BB55+'O5 Details by Class &amp; Accounts'!BW55</f>
        <v>0</v>
      </c>
      <c r="I55" s="587">
        <f>'O5 Details by Class &amp; Accounts'!M55+'O5 Details by Class &amp; Accounts'!AH55+'O5 Details by Class &amp; Accounts'!BC55+'O5 Details by Class &amp; Accounts'!BX55</f>
        <v>0</v>
      </c>
      <c r="J55" s="587">
        <f>'O5 Details by Class &amp; Accounts'!N55+'O5 Details by Class &amp; Accounts'!AI55+'O5 Details by Class &amp; Accounts'!BD55+'O5 Details by Class &amp; Accounts'!BY55</f>
        <v>0</v>
      </c>
      <c r="K55" s="587">
        <f>'O5 Details by Class &amp; Accounts'!O55+'O5 Details by Class &amp; Accounts'!AJ55+'O5 Details by Class &amp; Accounts'!BE55+'O5 Details by Class &amp; Accounts'!BZ55</f>
        <v>14675.988841063248</v>
      </c>
      <c r="L55" s="587">
        <f>'O5 Details by Class &amp; Accounts'!P55+'O5 Details by Class &amp; Accounts'!AK55+'O5 Details by Class &amp; Accounts'!BF55+'O5 Details by Class &amp; Accounts'!CA55</f>
        <v>0</v>
      </c>
      <c r="M55" s="587">
        <f>'O5 Details by Class &amp; Accounts'!Q55+'O5 Details by Class &amp; Accounts'!AL55+'O5 Details by Class &amp; Accounts'!BG55+'O5 Details by Class &amp; Accounts'!CB55</f>
        <v>1135.437490128802</v>
      </c>
      <c r="N55" s="587">
        <f>'O5 Details by Class &amp; Accounts'!R55+'O5 Details by Class &amp; Accounts'!AM55+'O5 Details by Class &amp; Accounts'!BH55+'O5 Details by Class &amp; Accounts'!CC55</f>
        <v>0</v>
      </c>
      <c r="O55" s="587">
        <f>'O5 Details by Class &amp; Accounts'!S55+'O5 Details by Class &amp; Accounts'!AN55+'O5 Details by Class &amp; Accounts'!BI55+'O5 Details by Class &amp; Accounts'!CD55</f>
        <v>0</v>
      </c>
      <c r="P55" s="587">
        <f>'O5 Details by Class &amp; Accounts'!T55+'O5 Details by Class &amp; Accounts'!AO55+'O5 Details by Class &amp; Accounts'!BJ55+'O5 Details by Class &amp; Accounts'!CE55</f>
        <v>0</v>
      </c>
      <c r="Q55" s="587">
        <f>'O5 Details by Class &amp; Accounts'!U55+'O5 Details by Class &amp; Accounts'!AP55+'O5 Details by Class &amp; Accounts'!BK55+'O5 Details by Class &amp; Accounts'!CF55</f>
        <v>0</v>
      </c>
      <c r="R55" s="587">
        <f>'O5 Details by Class &amp; Accounts'!V55+'O5 Details by Class &amp; Accounts'!AQ55+'O5 Details by Class &amp; Accounts'!BL55+'O5 Details by Class &amp; Accounts'!CG55</f>
        <v>0</v>
      </c>
      <c r="S55" s="587">
        <f>'O5 Details by Class &amp; Accounts'!W55+'O5 Details by Class &amp; Accounts'!AR55+'O5 Details by Class &amp; Accounts'!BM55+'O5 Details by Class &amp; Accounts'!CH55</f>
        <v>0</v>
      </c>
      <c r="T55" s="587">
        <f>'O5 Details by Class &amp; Accounts'!X55+'O5 Details by Class &amp; Accounts'!AS55+'O5 Details by Class &amp; Accounts'!BN55+'O5 Details by Class &amp; Accounts'!CI55</f>
        <v>0</v>
      </c>
      <c r="U55" s="587">
        <f>'O5 Details by Class &amp; Accounts'!Y55+'O5 Details by Class &amp; Accounts'!AT55+'O5 Details by Class &amp; Accounts'!BO55+'O5 Details by Class &amp; Accounts'!CJ55</f>
        <v>0</v>
      </c>
      <c r="V55" s="587">
        <f>'O5 Details by Class &amp; Accounts'!Z55+'O5 Details by Class &amp; Accounts'!AU55+'O5 Details by Class &amp; Accounts'!BP55+'O5 Details by Class &amp; Accounts'!CK55</f>
        <v>0</v>
      </c>
      <c r="W55" s="587">
        <f>'O5 Details by Class &amp; Accounts'!AA55+'O5 Details by Class &amp; Accounts'!AV55+'O5 Details by Class &amp; Accounts'!BQ55+'O5 Details by Class &amp; Accounts'!CL55</f>
        <v>0</v>
      </c>
      <c r="X55" s="1028">
        <f>'O5 Details by Class &amp; Accounts'!AB55+'O5 Details by Class &amp; Accounts'!AW55+'O5 Details by Class &amp; Accounts'!BR55+'O5 Details by Class &amp; Accounts'!CM55</f>
        <v>0</v>
      </c>
      <c r="Y55" s="1903" t="str">
        <f t="shared" si="0"/>
        <v>1845-4</v>
      </c>
      <c r="Z55" s="1898" t="s">
        <v>705</v>
      </c>
    </row>
    <row r="56" spans="1:26" ht="12.95" customHeight="1">
      <c r="A56" s="1752" t="s">
        <v>842</v>
      </c>
      <c r="B56" s="999" t="s">
        <v>636</v>
      </c>
      <c r="C56" s="1014" t="str">
        <f>IF(ISBLANK('E4 TB Allocation Details'!D56), "",('E4 TB Allocation Details'!D56))</f>
        <v>dp</v>
      </c>
      <c r="D56" s="1015">
        <f t="shared" si="2"/>
        <v>53310.095999999961</v>
      </c>
      <c r="E56" s="587">
        <f>'O5 Details by Class &amp; Accounts'!I56+'O5 Details by Class &amp; Accounts'!AD56+'O5 Details by Class &amp; Accounts'!AY56+'O5 Details by Class &amp; Accounts'!BT56</f>
        <v>38915.328649323696</v>
      </c>
      <c r="F56" s="587">
        <f>'O5 Details by Class &amp; Accounts'!J56+'O5 Details by Class &amp; Accounts'!AE56+'O5 Details by Class &amp; Accounts'!AZ56+'O5 Details by Class &amp; Accounts'!BU56</f>
        <v>13204.555989617309</v>
      </c>
      <c r="G56" s="587">
        <f>'O5 Details by Class &amp; Accounts'!K56+'O5 Details by Class &amp; Accounts'!AF56+'O5 Details by Class &amp; Accounts'!BA56+'O5 Details by Class &amp; Accounts'!BV56</f>
        <v>0</v>
      </c>
      <c r="H56" s="587">
        <f>'O5 Details by Class &amp; Accounts'!L56+'O5 Details by Class &amp; Accounts'!AG56+'O5 Details by Class &amp; Accounts'!BB56+'O5 Details by Class &amp; Accounts'!BW56</f>
        <v>0</v>
      </c>
      <c r="I56" s="587">
        <f>'O5 Details by Class &amp; Accounts'!M56+'O5 Details by Class &amp; Accounts'!AH56+'O5 Details by Class &amp; Accounts'!BC56+'O5 Details by Class &amp; Accounts'!BX56</f>
        <v>0</v>
      </c>
      <c r="J56" s="587">
        <f>'O5 Details by Class &amp; Accounts'!N56+'O5 Details by Class &amp; Accounts'!AI56+'O5 Details by Class &amp; Accounts'!BD56+'O5 Details by Class &amp; Accounts'!BY56</f>
        <v>0</v>
      </c>
      <c r="K56" s="587">
        <f>'O5 Details by Class &amp; Accounts'!O56+'O5 Details by Class &amp; Accounts'!AJ56+'O5 Details by Class &amp; Accounts'!BE56+'O5 Details by Class &amp; Accounts'!BZ56</f>
        <v>1089.2143333501022</v>
      </c>
      <c r="L56" s="587">
        <f>'O5 Details by Class &amp; Accounts'!P56+'O5 Details by Class &amp; Accounts'!AK56+'O5 Details by Class &amp; Accounts'!BF56+'O5 Details by Class &amp; Accounts'!CA56</f>
        <v>0</v>
      </c>
      <c r="M56" s="587">
        <f>'O5 Details by Class &amp; Accounts'!Q56+'O5 Details by Class &amp; Accounts'!AL56+'O5 Details by Class &amp; Accounts'!BG56+'O5 Details by Class &amp; Accounts'!CB56</f>
        <v>100.99702770885648</v>
      </c>
      <c r="N56" s="587">
        <f>'O5 Details by Class &amp; Accounts'!R56+'O5 Details by Class &amp; Accounts'!AM56+'O5 Details by Class &amp; Accounts'!BH56+'O5 Details by Class &amp; Accounts'!CC56</f>
        <v>0</v>
      </c>
      <c r="O56" s="587">
        <f>'O5 Details by Class &amp; Accounts'!S56+'O5 Details by Class &amp; Accounts'!AN56+'O5 Details by Class &amp; Accounts'!BI56+'O5 Details by Class &amp; Accounts'!CD56</f>
        <v>0</v>
      </c>
      <c r="P56" s="587">
        <f>'O5 Details by Class &amp; Accounts'!T56+'O5 Details by Class &amp; Accounts'!AO56+'O5 Details by Class &amp; Accounts'!BJ56+'O5 Details by Class &amp; Accounts'!CE56</f>
        <v>0</v>
      </c>
      <c r="Q56" s="587">
        <f>'O5 Details by Class &amp; Accounts'!U56+'O5 Details by Class &amp; Accounts'!AP56+'O5 Details by Class &amp; Accounts'!BK56+'O5 Details by Class &amp; Accounts'!CF56</f>
        <v>0</v>
      </c>
      <c r="R56" s="587">
        <f>'O5 Details by Class &amp; Accounts'!V56+'O5 Details by Class &amp; Accounts'!AQ56+'O5 Details by Class &amp; Accounts'!BL56+'O5 Details by Class &amp; Accounts'!CG56</f>
        <v>0</v>
      </c>
      <c r="S56" s="587">
        <f>'O5 Details by Class &amp; Accounts'!W56+'O5 Details by Class &amp; Accounts'!AR56+'O5 Details by Class &amp; Accounts'!BM56+'O5 Details by Class &amp; Accounts'!CH56</f>
        <v>0</v>
      </c>
      <c r="T56" s="587">
        <f>'O5 Details by Class &amp; Accounts'!X56+'O5 Details by Class &amp; Accounts'!AS56+'O5 Details by Class &amp; Accounts'!BN56+'O5 Details by Class &amp; Accounts'!CI56</f>
        <v>0</v>
      </c>
      <c r="U56" s="587">
        <f>'O5 Details by Class &amp; Accounts'!Y56+'O5 Details by Class &amp; Accounts'!AT56+'O5 Details by Class &amp; Accounts'!BO56+'O5 Details by Class &amp; Accounts'!CJ56</f>
        <v>0</v>
      </c>
      <c r="V56" s="587">
        <f>'O5 Details by Class &amp; Accounts'!Z56+'O5 Details by Class &amp; Accounts'!AU56+'O5 Details by Class &amp; Accounts'!BP56+'O5 Details by Class &amp; Accounts'!CK56</f>
        <v>0</v>
      </c>
      <c r="W56" s="587">
        <f>'O5 Details by Class &amp; Accounts'!AA56+'O5 Details by Class &amp; Accounts'!AV56+'O5 Details by Class &amp; Accounts'!BQ56+'O5 Details by Class &amp; Accounts'!CL56</f>
        <v>0</v>
      </c>
      <c r="X56" s="1028">
        <f>'O5 Details by Class &amp; Accounts'!AB56+'O5 Details by Class &amp; Accounts'!AW56+'O5 Details by Class &amp; Accounts'!BR56+'O5 Details by Class &amp; Accounts'!CM56</f>
        <v>0</v>
      </c>
      <c r="Y56" s="1903" t="str">
        <f t="shared" si="0"/>
        <v>1845-5</v>
      </c>
      <c r="Z56" s="1898" t="s">
        <v>706</v>
      </c>
    </row>
    <row r="57" spans="1:26" ht="12.95" customHeight="1">
      <c r="A57" s="1752" t="s">
        <v>111</v>
      </c>
      <c r="B57" s="999" t="s">
        <v>90</v>
      </c>
      <c r="C57" s="1014" t="str">
        <f>IF(ISBLANK('E4 TB Allocation Details'!D57), "",('E4 TB Allocation Details'!D57))</f>
        <v>dp</v>
      </c>
      <c r="D57" s="1015">
        <f t="shared" si="2"/>
        <v>1358601</v>
      </c>
      <c r="E57" s="587">
        <f>'O5 Details by Class &amp; Accounts'!I57+'O5 Details by Class &amp; Accounts'!AD57+'O5 Details by Class &amp; Accounts'!AY57+'O5 Details by Class &amp; Accounts'!BT57</f>
        <v>847417.83796859044</v>
      </c>
      <c r="F57" s="587">
        <f>'O5 Details by Class &amp; Accounts'!J57+'O5 Details by Class &amp; Accounts'!AE57+'O5 Details by Class &amp; Accounts'!AZ57+'O5 Details by Class &amp; Accounts'!BU57</f>
        <v>262865.6226897334</v>
      </c>
      <c r="G57" s="587">
        <f>'O5 Details by Class &amp; Accounts'!K57+'O5 Details by Class &amp; Accounts'!AF57+'O5 Details by Class &amp; Accounts'!BA57+'O5 Details by Class &amp; Accounts'!BV57</f>
        <v>218917.59456915673</v>
      </c>
      <c r="H57" s="587">
        <f>'O5 Details by Class &amp; Accounts'!L57+'O5 Details by Class &amp; Accounts'!AG57+'O5 Details by Class &amp; Accounts'!BB57+'O5 Details by Class &amp; Accounts'!BW57</f>
        <v>0</v>
      </c>
      <c r="I57" s="587">
        <f>'O5 Details by Class &amp; Accounts'!M57+'O5 Details by Class &amp; Accounts'!AH57+'O5 Details by Class &amp; Accounts'!BC57+'O5 Details by Class &amp; Accounts'!BX57</f>
        <v>0</v>
      </c>
      <c r="J57" s="587">
        <f>'O5 Details by Class &amp; Accounts'!N57+'O5 Details by Class &amp; Accounts'!AI57+'O5 Details by Class &amp; Accounts'!BD57+'O5 Details by Class &amp; Accounts'!BY57</f>
        <v>0</v>
      </c>
      <c r="K57" s="587">
        <f>'O5 Details by Class &amp; Accounts'!O57+'O5 Details by Class &amp; Accounts'!AJ57+'O5 Details by Class &amp; Accounts'!BE57+'O5 Details by Class &amp; Accounts'!BZ57</f>
        <v>27288.699474137862</v>
      </c>
      <c r="L57" s="587">
        <f>'O5 Details by Class &amp; Accounts'!P57+'O5 Details by Class &amp; Accounts'!AK57+'O5 Details by Class &amp; Accounts'!BF57+'O5 Details by Class &amp; Accounts'!CA57</f>
        <v>0</v>
      </c>
      <c r="M57" s="587">
        <f>'O5 Details by Class &amp; Accounts'!Q57+'O5 Details by Class &amp; Accounts'!AL57+'O5 Details by Class &amp; Accounts'!BG57+'O5 Details by Class &amp; Accounts'!CB57</f>
        <v>2111.2452983815074</v>
      </c>
      <c r="N57" s="587">
        <f>'O5 Details by Class &amp; Accounts'!R57+'O5 Details by Class &amp; Accounts'!AM57+'O5 Details by Class &amp; Accounts'!BH57+'O5 Details by Class &amp; Accounts'!CC57</f>
        <v>0</v>
      </c>
      <c r="O57" s="587">
        <f>'O5 Details by Class &amp; Accounts'!S57+'O5 Details by Class &amp; Accounts'!AN57+'O5 Details by Class &amp; Accounts'!BI57+'O5 Details by Class &amp; Accounts'!CD57</f>
        <v>0</v>
      </c>
      <c r="P57" s="587">
        <f>'O5 Details by Class &amp; Accounts'!T57+'O5 Details by Class &amp; Accounts'!AO57+'O5 Details by Class &amp; Accounts'!BJ57+'O5 Details by Class &amp; Accounts'!CE57</f>
        <v>0</v>
      </c>
      <c r="Q57" s="587">
        <f>'O5 Details by Class &amp; Accounts'!U57+'O5 Details by Class &amp; Accounts'!AP57+'O5 Details by Class &amp; Accounts'!BK57+'O5 Details by Class &amp; Accounts'!CF57</f>
        <v>0</v>
      </c>
      <c r="R57" s="587">
        <f>'O5 Details by Class &amp; Accounts'!V57+'O5 Details by Class &amp; Accounts'!AQ57+'O5 Details by Class &amp; Accounts'!BL57+'O5 Details by Class &amp; Accounts'!CG57</f>
        <v>0</v>
      </c>
      <c r="S57" s="587">
        <f>'O5 Details by Class &amp; Accounts'!W57+'O5 Details by Class &amp; Accounts'!AR57+'O5 Details by Class &amp; Accounts'!BM57+'O5 Details by Class &amp; Accounts'!CH57</f>
        <v>0</v>
      </c>
      <c r="T57" s="587">
        <f>'O5 Details by Class &amp; Accounts'!X57+'O5 Details by Class &amp; Accounts'!AS57+'O5 Details by Class &amp; Accounts'!BN57+'O5 Details by Class &amp; Accounts'!CI57</f>
        <v>0</v>
      </c>
      <c r="U57" s="587">
        <f>'O5 Details by Class &amp; Accounts'!Y57+'O5 Details by Class &amp; Accounts'!AT57+'O5 Details by Class &amp; Accounts'!BO57+'O5 Details by Class &amp; Accounts'!CJ57</f>
        <v>0</v>
      </c>
      <c r="V57" s="587">
        <f>'O5 Details by Class &amp; Accounts'!Z57+'O5 Details by Class &amp; Accounts'!AU57+'O5 Details by Class &amp; Accounts'!BP57+'O5 Details by Class &amp; Accounts'!CK57</f>
        <v>0</v>
      </c>
      <c r="W57" s="587">
        <f>'O5 Details by Class &amp; Accounts'!AA57+'O5 Details by Class &amp; Accounts'!AV57+'O5 Details by Class &amp; Accounts'!BQ57+'O5 Details by Class &amp; Accounts'!CL57</f>
        <v>0</v>
      </c>
      <c r="X57" s="1028">
        <f>'O5 Details by Class &amp; Accounts'!AB57+'O5 Details by Class &amp; Accounts'!AW57+'O5 Details by Class &amp; Accounts'!BR57+'O5 Details by Class &amp; Accounts'!CM57</f>
        <v>0</v>
      </c>
      <c r="Y57" s="1903" t="str">
        <f t="shared" si="0"/>
        <v>1850</v>
      </c>
      <c r="Z57" s="1898" t="s">
        <v>1068</v>
      </c>
    </row>
    <row r="58" spans="1:26" ht="12.95" customHeight="1">
      <c r="A58" s="1752" t="s">
        <v>112</v>
      </c>
      <c r="B58" s="999" t="s">
        <v>92</v>
      </c>
      <c r="C58" s="1014" t="str">
        <f>IF(ISBLANK('E4 TB Allocation Details'!D58), "",('E4 TB Allocation Details'!D58))</f>
        <v>dp</v>
      </c>
      <c r="D58" s="1015">
        <f t="shared" si="2"/>
        <v>13196.999999999998</v>
      </c>
      <c r="E58" s="587">
        <f>'O5 Details by Class &amp; Accounts'!I58+'O5 Details by Class &amp; Accounts'!AD58+'O5 Details by Class &amp; Accounts'!AY58+'O5 Details by Class &amp; Accounts'!BT58</f>
        <v>9163.6162174711371</v>
      </c>
      <c r="F58" s="587">
        <f>'O5 Details by Class &amp; Accounts'!J58+'O5 Details by Class &amp; Accounts'!AE58+'O5 Details by Class &amp; Accounts'!AZ58+'O5 Details by Class &amp; Accounts'!BU58</f>
        <v>3045.7186424938263</v>
      </c>
      <c r="G58" s="587">
        <f>'O5 Details by Class &amp; Accounts'!K58+'O5 Details by Class &amp; Accounts'!AF58+'O5 Details by Class &amp; Accounts'!BA58+'O5 Details by Class &amp; Accounts'!BV58</f>
        <v>0</v>
      </c>
      <c r="H58" s="587">
        <f>'O5 Details by Class &amp; Accounts'!L58+'O5 Details by Class &amp; Accounts'!AG58+'O5 Details by Class &amp; Accounts'!BB58+'O5 Details by Class &amp; Accounts'!BW58</f>
        <v>0</v>
      </c>
      <c r="I58" s="587">
        <f>'O5 Details by Class &amp; Accounts'!M58+'O5 Details by Class &amp; Accounts'!AH58+'O5 Details by Class &amp; Accounts'!BC58+'O5 Details by Class &amp; Accounts'!BX58</f>
        <v>0</v>
      </c>
      <c r="J58" s="587">
        <f>'O5 Details by Class &amp; Accounts'!N58+'O5 Details by Class &amp; Accounts'!AI58+'O5 Details by Class &amp; Accounts'!BD58+'O5 Details by Class &amp; Accounts'!BY58</f>
        <v>0</v>
      </c>
      <c r="K58" s="587">
        <f>'O5 Details by Class &amp; Accounts'!O58+'O5 Details by Class &amp; Accounts'!AJ58+'O5 Details by Class &amp; Accounts'!BE58+'O5 Details by Class &amp; Accounts'!BZ58</f>
        <v>977.63808277579608</v>
      </c>
      <c r="L58" s="587">
        <f>'O5 Details by Class &amp; Accounts'!P58+'O5 Details by Class &amp; Accounts'!AK58+'O5 Details by Class &amp; Accounts'!BF58+'O5 Details by Class &amp; Accounts'!CA58</f>
        <v>0</v>
      </c>
      <c r="M58" s="587">
        <f>'O5 Details by Class &amp; Accounts'!Q58+'O5 Details by Class &amp; Accounts'!AL58+'O5 Details by Class &amp; Accounts'!BG58+'O5 Details by Class &amp; Accounts'!CB58</f>
        <v>10.027057259238934</v>
      </c>
      <c r="N58" s="587">
        <f>'O5 Details by Class &amp; Accounts'!R58+'O5 Details by Class &amp; Accounts'!AM58+'O5 Details by Class &amp; Accounts'!BH58+'O5 Details by Class &amp; Accounts'!CC58</f>
        <v>0</v>
      </c>
      <c r="O58" s="587">
        <f>'O5 Details by Class &amp; Accounts'!S58+'O5 Details by Class &amp; Accounts'!AN58+'O5 Details by Class &amp; Accounts'!BI58+'O5 Details by Class &amp; Accounts'!CD58</f>
        <v>0</v>
      </c>
      <c r="P58" s="587">
        <f>'O5 Details by Class &amp; Accounts'!T58+'O5 Details by Class &amp; Accounts'!AO58+'O5 Details by Class &amp; Accounts'!BJ58+'O5 Details by Class &amp; Accounts'!CE58</f>
        <v>0</v>
      </c>
      <c r="Q58" s="587">
        <f>'O5 Details by Class &amp; Accounts'!U58+'O5 Details by Class &amp; Accounts'!AP58+'O5 Details by Class &amp; Accounts'!BK58+'O5 Details by Class &amp; Accounts'!CF58</f>
        <v>0</v>
      </c>
      <c r="R58" s="587">
        <f>'O5 Details by Class &amp; Accounts'!V58+'O5 Details by Class &amp; Accounts'!AQ58+'O5 Details by Class &amp; Accounts'!BL58+'O5 Details by Class &amp; Accounts'!CG58</f>
        <v>0</v>
      </c>
      <c r="S58" s="587">
        <f>'O5 Details by Class &amp; Accounts'!W58+'O5 Details by Class &amp; Accounts'!AR58+'O5 Details by Class &amp; Accounts'!BM58+'O5 Details by Class &amp; Accounts'!CH58</f>
        <v>0</v>
      </c>
      <c r="T58" s="587">
        <f>'O5 Details by Class &amp; Accounts'!X58+'O5 Details by Class &amp; Accounts'!AS58+'O5 Details by Class &amp; Accounts'!BN58+'O5 Details by Class &amp; Accounts'!CI58</f>
        <v>0</v>
      </c>
      <c r="U58" s="587">
        <f>'O5 Details by Class &amp; Accounts'!Y58+'O5 Details by Class &amp; Accounts'!AT58+'O5 Details by Class &amp; Accounts'!BO58+'O5 Details by Class &amp; Accounts'!CJ58</f>
        <v>0</v>
      </c>
      <c r="V58" s="587">
        <f>'O5 Details by Class &amp; Accounts'!Z58+'O5 Details by Class &amp; Accounts'!AU58+'O5 Details by Class &amp; Accounts'!BP58+'O5 Details by Class &amp; Accounts'!CK58</f>
        <v>0</v>
      </c>
      <c r="W58" s="587">
        <f>'O5 Details by Class &amp; Accounts'!AA58+'O5 Details by Class &amp; Accounts'!AV58+'O5 Details by Class &amp; Accounts'!BQ58+'O5 Details by Class &amp; Accounts'!CL58</f>
        <v>0</v>
      </c>
      <c r="X58" s="1028">
        <f>'O5 Details by Class &amp; Accounts'!AB58+'O5 Details by Class &amp; Accounts'!AW58+'O5 Details by Class &amp; Accounts'!BR58+'O5 Details by Class &amp; Accounts'!CM58</f>
        <v>0</v>
      </c>
      <c r="Y58" s="1903" t="str">
        <f t="shared" si="0"/>
        <v>1855</v>
      </c>
      <c r="Z58" s="1898" t="s">
        <v>1284</v>
      </c>
    </row>
    <row r="59" spans="1:26" ht="12.95" customHeight="1">
      <c r="A59" s="1752" t="s">
        <v>113</v>
      </c>
      <c r="B59" s="999" t="s">
        <v>93</v>
      </c>
      <c r="C59" s="1014" t="str">
        <f>IF(ISBLANK('E4 TB Allocation Details'!D59), "",('E4 TB Allocation Details'!D59))</f>
        <v>dp</v>
      </c>
      <c r="D59" s="1015">
        <f t="shared" si="2"/>
        <v>847168</v>
      </c>
      <c r="E59" s="587">
        <f>'O5 Details by Class &amp; Accounts'!I59+'O5 Details by Class &amp; Accounts'!AD59+'O5 Details by Class &amp; Accounts'!AY59+'O5 Details by Class &amp; Accounts'!BT59</f>
        <v>612973.11288888881</v>
      </c>
      <c r="F59" s="587">
        <f>'O5 Details by Class &amp; Accounts'!J59+'O5 Details by Class &amp; Accounts'!AE59+'O5 Details by Class &amp; Accounts'!AZ59+'O5 Details by Class &amp; Accounts'!BU59</f>
        <v>203169.71235555556</v>
      </c>
      <c r="G59" s="587">
        <f>'O5 Details by Class &amp; Accounts'!K59+'O5 Details by Class &amp; Accounts'!AF59+'O5 Details by Class &amp; Accounts'!BA59+'O5 Details by Class &amp; Accounts'!BV59</f>
        <v>31025.174755555556</v>
      </c>
      <c r="H59" s="587">
        <f>'O5 Details by Class &amp; Accounts'!L59+'O5 Details by Class &amp; Accounts'!AG59+'O5 Details by Class &amp; Accounts'!BB59+'O5 Details by Class &amp; Accounts'!BW59</f>
        <v>0</v>
      </c>
      <c r="I59" s="587">
        <f>'O5 Details by Class &amp; Accounts'!M59+'O5 Details by Class &amp; Accounts'!AH59+'O5 Details by Class &amp; Accounts'!BC59+'O5 Details by Class &amp; Accounts'!BX59</f>
        <v>0</v>
      </c>
      <c r="J59" s="587">
        <f>'O5 Details by Class &amp; Accounts'!N59+'O5 Details by Class &amp; Accounts'!AI59+'O5 Details by Class &amp; Accounts'!BD59+'O5 Details by Class &amp; Accounts'!BY59</f>
        <v>0</v>
      </c>
      <c r="K59" s="587">
        <f>'O5 Details by Class &amp; Accounts'!O59+'O5 Details by Class &amp; Accounts'!AJ59+'O5 Details by Class &amp; Accounts'!BE59+'O5 Details by Class &amp; Accounts'!BZ59</f>
        <v>0</v>
      </c>
      <c r="L59" s="587">
        <f>'O5 Details by Class &amp; Accounts'!P59+'O5 Details by Class &amp; Accounts'!AK59+'O5 Details by Class &amp; Accounts'!BF59+'O5 Details by Class &amp; Accounts'!CA59</f>
        <v>0</v>
      </c>
      <c r="M59" s="587">
        <f>'O5 Details by Class &amp; Accounts'!Q59+'O5 Details by Class &amp; Accounts'!AL59+'O5 Details by Class &amp; Accounts'!BG59+'O5 Details by Class &amp; Accounts'!CB59</f>
        <v>0</v>
      </c>
      <c r="N59" s="587">
        <f>'O5 Details by Class &amp; Accounts'!R59+'O5 Details by Class &amp; Accounts'!AM59+'O5 Details by Class &amp; Accounts'!BH59+'O5 Details by Class &amp; Accounts'!CC59</f>
        <v>0</v>
      </c>
      <c r="O59" s="587">
        <f>'O5 Details by Class &amp; Accounts'!S59+'O5 Details by Class &amp; Accounts'!AN59+'O5 Details by Class &amp; Accounts'!BI59+'O5 Details by Class &amp; Accounts'!CD59</f>
        <v>0</v>
      </c>
      <c r="P59" s="587">
        <f>'O5 Details by Class &amp; Accounts'!T59+'O5 Details by Class &amp; Accounts'!AO59+'O5 Details by Class &amp; Accounts'!BJ59+'O5 Details by Class &amp; Accounts'!CE59</f>
        <v>0</v>
      </c>
      <c r="Q59" s="587">
        <f>'O5 Details by Class &amp; Accounts'!U59+'O5 Details by Class &amp; Accounts'!AP59+'O5 Details by Class &amp; Accounts'!BK59+'O5 Details by Class &amp; Accounts'!CF59</f>
        <v>0</v>
      </c>
      <c r="R59" s="587">
        <f>'O5 Details by Class &amp; Accounts'!V59+'O5 Details by Class &amp; Accounts'!AQ59+'O5 Details by Class &amp; Accounts'!BL59+'O5 Details by Class &amp; Accounts'!CG59</f>
        <v>0</v>
      </c>
      <c r="S59" s="587">
        <f>'O5 Details by Class &amp; Accounts'!W59+'O5 Details by Class &amp; Accounts'!AR59+'O5 Details by Class &amp; Accounts'!BM59+'O5 Details by Class &amp; Accounts'!CH59</f>
        <v>0</v>
      </c>
      <c r="T59" s="587">
        <f>'O5 Details by Class &amp; Accounts'!X59+'O5 Details by Class &amp; Accounts'!AS59+'O5 Details by Class &amp; Accounts'!BN59+'O5 Details by Class &amp; Accounts'!CI59</f>
        <v>0</v>
      </c>
      <c r="U59" s="587">
        <f>'O5 Details by Class &amp; Accounts'!Y59+'O5 Details by Class &amp; Accounts'!AT59+'O5 Details by Class &amp; Accounts'!BO59+'O5 Details by Class &amp; Accounts'!CJ59</f>
        <v>0</v>
      </c>
      <c r="V59" s="587">
        <f>'O5 Details by Class &amp; Accounts'!Z59+'O5 Details by Class &amp; Accounts'!AU59+'O5 Details by Class &amp; Accounts'!BP59+'O5 Details by Class &amp; Accounts'!CK59</f>
        <v>0</v>
      </c>
      <c r="W59" s="587">
        <f>'O5 Details by Class &amp; Accounts'!AA59+'O5 Details by Class &amp; Accounts'!AV59+'O5 Details by Class &amp; Accounts'!BQ59+'O5 Details by Class &amp; Accounts'!CL59</f>
        <v>0</v>
      </c>
      <c r="X59" s="1028">
        <f>'O5 Details by Class &amp; Accounts'!AB59+'O5 Details by Class &amp; Accounts'!AW59+'O5 Details by Class &amp; Accounts'!BR59+'O5 Details by Class &amp; Accounts'!CM59</f>
        <v>0</v>
      </c>
      <c r="Y59" s="1903" t="str">
        <f t="shared" si="0"/>
        <v>1860</v>
      </c>
      <c r="Z59" s="1898" t="s">
        <v>780</v>
      </c>
    </row>
    <row r="60" spans="1:26" ht="12.95" customHeight="1">
      <c r="A60" s="2154" t="s">
        <v>115</v>
      </c>
      <c r="B60" s="2155" t="s">
        <v>282</v>
      </c>
      <c r="C60" s="1014" t="str">
        <f>IF(ISBLANK('E4 TB Allocation Details'!D61), "",('E4 TB Allocation Details'!D61))</f>
        <v>gp</v>
      </c>
      <c r="D60" s="1015">
        <f t="shared" si="2"/>
        <v>0</v>
      </c>
      <c r="E60" s="587">
        <f>'O5 Details by Class &amp; Accounts'!I60+'O5 Details by Class &amp; Accounts'!AD60+'O5 Details by Class &amp; Accounts'!AY60+'O5 Details by Class &amp; Accounts'!BT60</f>
        <v>0</v>
      </c>
      <c r="F60" s="587">
        <f>'O5 Details by Class &amp; Accounts'!J60+'O5 Details by Class &amp; Accounts'!AE60+'O5 Details by Class &amp; Accounts'!AZ60+'O5 Details by Class &amp; Accounts'!BU60</f>
        <v>0</v>
      </c>
      <c r="G60" s="587">
        <f>'O5 Details by Class &amp; Accounts'!K60+'O5 Details by Class &amp; Accounts'!AF60+'O5 Details by Class &amp; Accounts'!BA60+'O5 Details by Class &amp; Accounts'!BV60</f>
        <v>0</v>
      </c>
      <c r="H60" s="587">
        <f>'O5 Details by Class &amp; Accounts'!L60+'O5 Details by Class &amp; Accounts'!AG60+'O5 Details by Class &amp; Accounts'!BB60+'O5 Details by Class &amp; Accounts'!BW60</f>
        <v>0</v>
      </c>
      <c r="I60" s="587">
        <f>'O5 Details by Class &amp; Accounts'!M60+'O5 Details by Class &amp; Accounts'!AH60+'O5 Details by Class &amp; Accounts'!BC60+'O5 Details by Class &amp; Accounts'!BX60</f>
        <v>0</v>
      </c>
      <c r="J60" s="587">
        <f>'O5 Details by Class &amp; Accounts'!N60+'O5 Details by Class &amp; Accounts'!AI60+'O5 Details by Class &amp; Accounts'!BD60+'O5 Details by Class &amp; Accounts'!BY60</f>
        <v>0</v>
      </c>
      <c r="K60" s="587">
        <f>'O5 Details by Class &amp; Accounts'!O60+'O5 Details by Class &amp; Accounts'!AJ60+'O5 Details by Class &amp; Accounts'!BE60+'O5 Details by Class &amp; Accounts'!BZ60</f>
        <v>0</v>
      </c>
      <c r="L60" s="587">
        <f>'O5 Details by Class &amp; Accounts'!P60+'O5 Details by Class &amp; Accounts'!AK60+'O5 Details by Class &amp; Accounts'!BF60+'O5 Details by Class &amp; Accounts'!CA60</f>
        <v>0</v>
      </c>
      <c r="M60" s="587">
        <f>'O5 Details by Class &amp; Accounts'!Q60+'O5 Details by Class &amp; Accounts'!AL60+'O5 Details by Class &amp; Accounts'!BG60+'O5 Details by Class &amp; Accounts'!CB60</f>
        <v>0</v>
      </c>
      <c r="N60" s="587">
        <f>'O5 Details by Class &amp; Accounts'!R60+'O5 Details by Class &amp; Accounts'!AM60+'O5 Details by Class &amp; Accounts'!BH60+'O5 Details by Class &amp; Accounts'!CC60</f>
        <v>0</v>
      </c>
      <c r="O60" s="587">
        <f>'O5 Details by Class &amp; Accounts'!S60+'O5 Details by Class &amp; Accounts'!AN60+'O5 Details by Class &amp; Accounts'!BI60+'O5 Details by Class &amp; Accounts'!CD60</f>
        <v>0</v>
      </c>
      <c r="P60" s="587">
        <f>'O5 Details by Class &amp; Accounts'!T60+'O5 Details by Class &amp; Accounts'!AO60+'O5 Details by Class &amp; Accounts'!BJ60+'O5 Details by Class &amp; Accounts'!CE60</f>
        <v>0</v>
      </c>
      <c r="Q60" s="587">
        <f>'O5 Details by Class &amp; Accounts'!U60+'O5 Details by Class &amp; Accounts'!AP60+'O5 Details by Class &amp; Accounts'!BK60+'O5 Details by Class &amp; Accounts'!CF60</f>
        <v>0</v>
      </c>
      <c r="R60" s="587">
        <f>'O5 Details by Class &amp; Accounts'!V60+'O5 Details by Class &amp; Accounts'!AQ60+'O5 Details by Class &amp; Accounts'!BL60+'O5 Details by Class &amp; Accounts'!CG60</f>
        <v>0</v>
      </c>
      <c r="S60" s="587">
        <f>'O5 Details by Class &amp; Accounts'!W60+'O5 Details by Class &amp; Accounts'!AR60+'O5 Details by Class &amp; Accounts'!BM60+'O5 Details by Class &amp; Accounts'!CH60</f>
        <v>0</v>
      </c>
      <c r="T60" s="587">
        <f>'O5 Details by Class &amp; Accounts'!X60+'O5 Details by Class &amp; Accounts'!AS60+'O5 Details by Class &amp; Accounts'!BN60+'O5 Details by Class &amp; Accounts'!CI60</f>
        <v>0</v>
      </c>
      <c r="U60" s="587">
        <f>'O5 Details by Class &amp; Accounts'!Y60+'O5 Details by Class &amp; Accounts'!AT60+'O5 Details by Class &amp; Accounts'!BO60+'O5 Details by Class &amp; Accounts'!CJ60</f>
        <v>0</v>
      </c>
      <c r="V60" s="587">
        <f>'O5 Details by Class &amp; Accounts'!Z60+'O5 Details by Class &amp; Accounts'!AU60+'O5 Details by Class &amp; Accounts'!BP60+'O5 Details by Class &amp; Accounts'!CK60</f>
        <v>0</v>
      </c>
      <c r="W60" s="587">
        <f>'O5 Details by Class &amp; Accounts'!AA60+'O5 Details by Class &amp; Accounts'!AV60+'O5 Details by Class &amp; Accounts'!BQ60+'O5 Details by Class &amp; Accounts'!CL60</f>
        <v>0</v>
      </c>
      <c r="X60" s="1028">
        <f>'O5 Details by Class &amp; Accounts'!AB60+'O5 Details by Class &amp; Accounts'!AW60+'O5 Details by Class &amp; Accounts'!BR60+'O5 Details by Class &amp; Accounts'!CM60</f>
        <v>0</v>
      </c>
      <c r="Y60" s="1903" t="str">
        <f t="shared" si="0"/>
        <v>1905</v>
      </c>
      <c r="Z60" s="1898" t="s">
        <v>5</v>
      </c>
    </row>
    <row r="61" spans="1:26" ht="12.95" customHeight="1">
      <c r="A61" s="2154" t="s">
        <v>116</v>
      </c>
      <c r="B61" s="2155" t="s">
        <v>283</v>
      </c>
      <c r="C61" s="1014" t="str">
        <f>IF(ISBLANK('E4 TB Allocation Details'!D62), "",('E4 TB Allocation Details'!D62))</f>
        <v>gp</v>
      </c>
      <c r="D61" s="1015">
        <f t="shared" si="2"/>
        <v>0</v>
      </c>
      <c r="E61" s="587">
        <f>'O5 Details by Class &amp; Accounts'!I61+'O5 Details by Class &amp; Accounts'!AD61+'O5 Details by Class &amp; Accounts'!AY61+'O5 Details by Class &amp; Accounts'!BT61</f>
        <v>0</v>
      </c>
      <c r="F61" s="587">
        <f>'O5 Details by Class &amp; Accounts'!J61+'O5 Details by Class &amp; Accounts'!AE61+'O5 Details by Class &amp; Accounts'!AZ61+'O5 Details by Class &amp; Accounts'!BU61</f>
        <v>0</v>
      </c>
      <c r="G61" s="587">
        <f>'O5 Details by Class &amp; Accounts'!K61+'O5 Details by Class &amp; Accounts'!AF61+'O5 Details by Class &amp; Accounts'!BA61+'O5 Details by Class &amp; Accounts'!BV61</f>
        <v>0</v>
      </c>
      <c r="H61" s="587">
        <f>'O5 Details by Class &amp; Accounts'!L61+'O5 Details by Class &amp; Accounts'!AG61+'O5 Details by Class &amp; Accounts'!BB61+'O5 Details by Class &amp; Accounts'!BW61</f>
        <v>0</v>
      </c>
      <c r="I61" s="587">
        <f>'O5 Details by Class &amp; Accounts'!M61+'O5 Details by Class &amp; Accounts'!AH61+'O5 Details by Class &amp; Accounts'!BC61+'O5 Details by Class &amp; Accounts'!BX61</f>
        <v>0</v>
      </c>
      <c r="J61" s="587">
        <f>'O5 Details by Class &amp; Accounts'!N61+'O5 Details by Class &amp; Accounts'!AI61+'O5 Details by Class &amp; Accounts'!BD61+'O5 Details by Class &amp; Accounts'!BY61</f>
        <v>0</v>
      </c>
      <c r="K61" s="587">
        <f>'O5 Details by Class &amp; Accounts'!O61+'O5 Details by Class &amp; Accounts'!AJ61+'O5 Details by Class &amp; Accounts'!BE61+'O5 Details by Class &amp; Accounts'!BZ61</f>
        <v>0</v>
      </c>
      <c r="L61" s="587">
        <f>'O5 Details by Class &amp; Accounts'!P61+'O5 Details by Class &amp; Accounts'!AK61+'O5 Details by Class &amp; Accounts'!BF61+'O5 Details by Class &amp; Accounts'!CA61</f>
        <v>0</v>
      </c>
      <c r="M61" s="587">
        <f>'O5 Details by Class &amp; Accounts'!Q61+'O5 Details by Class &amp; Accounts'!AL61+'O5 Details by Class &amp; Accounts'!BG61+'O5 Details by Class &amp; Accounts'!CB61</f>
        <v>0</v>
      </c>
      <c r="N61" s="587">
        <f>'O5 Details by Class &amp; Accounts'!R61+'O5 Details by Class &amp; Accounts'!AM61+'O5 Details by Class &amp; Accounts'!BH61+'O5 Details by Class &amp; Accounts'!CC61</f>
        <v>0</v>
      </c>
      <c r="O61" s="587">
        <f>'O5 Details by Class &amp; Accounts'!S61+'O5 Details by Class &amp; Accounts'!AN61+'O5 Details by Class &amp; Accounts'!BI61+'O5 Details by Class &amp; Accounts'!CD61</f>
        <v>0</v>
      </c>
      <c r="P61" s="587">
        <f>'O5 Details by Class &amp; Accounts'!T61+'O5 Details by Class &amp; Accounts'!AO61+'O5 Details by Class &amp; Accounts'!BJ61+'O5 Details by Class &amp; Accounts'!CE61</f>
        <v>0</v>
      </c>
      <c r="Q61" s="587">
        <f>'O5 Details by Class &amp; Accounts'!U61+'O5 Details by Class &amp; Accounts'!AP61+'O5 Details by Class &amp; Accounts'!BK61+'O5 Details by Class &amp; Accounts'!CF61</f>
        <v>0</v>
      </c>
      <c r="R61" s="587">
        <f>'O5 Details by Class &amp; Accounts'!V61+'O5 Details by Class &amp; Accounts'!AQ61+'O5 Details by Class &amp; Accounts'!BL61+'O5 Details by Class &amp; Accounts'!CG61</f>
        <v>0</v>
      </c>
      <c r="S61" s="587">
        <f>'O5 Details by Class &amp; Accounts'!W61+'O5 Details by Class &amp; Accounts'!AR61+'O5 Details by Class &amp; Accounts'!BM61+'O5 Details by Class &amp; Accounts'!CH61</f>
        <v>0</v>
      </c>
      <c r="T61" s="587">
        <f>'O5 Details by Class &amp; Accounts'!X61+'O5 Details by Class &amp; Accounts'!AS61+'O5 Details by Class &amp; Accounts'!BN61+'O5 Details by Class &amp; Accounts'!CI61</f>
        <v>0</v>
      </c>
      <c r="U61" s="587">
        <f>'O5 Details by Class &amp; Accounts'!Y61+'O5 Details by Class &amp; Accounts'!AT61+'O5 Details by Class &amp; Accounts'!BO61+'O5 Details by Class &amp; Accounts'!CJ61</f>
        <v>0</v>
      </c>
      <c r="V61" s="587">
        <f>'O5 Details by Class &amp; Accounts'!Z61+'O5 Details by Class &amp; Accounts'!AU61+'O5 Details by Class &amp; Accounts'!BP61+'O5 Details by Class &amp; Accounts'!CK61</f>
        <v>0</v>
      </c>
      <c r="W61" s="587">
        <f>'O5 Details by Class &amp; Accounts'!AA61+'O5 Details by Class &amp; Accounts'!AV61+'O5 Details by Class &amp; Accounts'!BQ61+'O5 Details by Class &amp; Accounts'!CL61</f>
        <v>0</v>
      </c>
      <c r="X61" s="1028">
        <f>'O5 Details by Class &amp; Accounts'!AB61+'O5 Details by Class &amp; Accounts'!AW61+'O5 Details by Class &amp; Accounts'!BR61+'O5 Details by Class &amp; Accounts'!CM61</f>
        <v>0</v>
      </c>
      <c r="Y61" s="1903" t="str">
        <f t="shared" si="0"/>
        <v>1906</v>
      </c>
      <c r="Z61" s="1898" t="s">
        <v>5</v>
      </c>
    </row>
    <row r="62" spans="1:26" ht="12.95" customHeight="1">
      <c r="A62" s="2154" t="s">
        <v>117</v>
      </c>
      <c r="B62" s="2155" t="s">
        <v>284</v>
      </c>
      <c r="C62" s="1014" t="str">
        <f>IF(ISBLANK('E4 TB Allocation Details'!D63), "",('E4 TB Allocation Details'!D63))</f>
        <v>gp</v>
      </c>
      <c r="D62" s="1015">
        <f t="shared" si="2"/>
        <v>436608</v>
      </c>
      <c r="E62" s="587">
        <f>'O5 Details by Class &amp; Accounts'!I62+'O5 Details by Class &amp; Accounts'!AD62+'O5 Details by Class &amp; Accounts'!AY62+'O5 Details by Class &amp; Accounts'!BT62</f>
        <v>285069.31304670457</v>
      </c>
      <c r="F62" s="587">
        <f>'O5 Details by Class &amp; Accounts'!J62+'O5 Details by Class &amp; Accounts'!AE62+'O5 Details by Class &amp; Accounts'!AZ62+'O5 Details by Class &amp; Accounts'!BU62</f>
        <v>93375.583102497578</v>
      </c>
      <c r="G62" s="587">
        <f>'O5 Details by Class &amp; Accounts'!K62+'O5 Details by Class &amp; Accounts'!AF62+'O5 Details by Class &amp; Accounts'!BA62+'O5 Details by Class &amp; Accounts'!BV62</f>
        <v>50628.398499928793</v>
      </c>
      <c r="H62" s="587">
        <f>'O5 Details by Class &amp; Accounts'!L62+'O5 Details by Class &amp; Accounts'!AG62+'O5 Details by Class &amp; Accounts'!BB62+'O5 Details by Class &amp; Accounts'!BW62</f>
        <v>0</v>
      </c>
      <c r="I62" s="587">
        <f>'O5 Details by Class &amp; Accounts'!M62+'O5 Details by Class &amp; Accounts'!AH62+'O5 Details by Class &amp; Accounts'!BC62+'O5 Details by Class &amp; Accounts'!BX62</f>
        <v>0</v>
      </c>
      <c r="J62" s="587">
        <f>'O5 Details by Class &amp; Accounts'!N62+'O5 Details by Class &amp; Accounts'!AI62+'O5 Details by Class &amp; Accounts'!BD62+'O5 Details by Class &amp; Accounts'!BY62</f>
        <v>0</v>
      </c>
      <c r="K62" s="587">
        <f>'O5 Details by Class &amp; Accounts'!O62+'O5 Details by Class &amp; Accounts'!AJ62+'O5 Details by Class &amp; Accounts'!BE62+'O5 Details by Class &amp; Accounts'!BZ62</f>
        <v>6930.6405665690472</v>
      </c>
      <c r="L62" s="587">
        <f>'O5 Details by Class &amp; Accounts'!P62+'O5 Details by Class &amp; Accounts'!AK62+'O5 Details by Class &amp; Accounts'!BF62+'O5 Details by Class &amp; Accounts'!CA62</f>
        <v>0</v>
      </c>
      <c r="M62" s="587">
        <f>'O5 Details by Class &amp; Accounts'!Q62+'O5 Details by Class &amp; Accounts'!AL62+'O5 Details by Class &amp; Accounts'!BG62+'O5 Details by Class &amp; Accounts'!CB62</f>
        <v>604.06478430003722</v>
      </c>
      <c r="N62" s="587">
        <f>'O5 Details by Class &amp; Accounts'!R62+'O5 Details by Class &amp; Accounts'!AM62+'O5 Details by Class &amp; Accounts'!BH62+'O5 Details by Class &amp; Accounts'!CC62</f>
        <v>0</v>
      </c>
      <c r="O62" s="587">
        <f>'O5 Details by Class &amp; Accounts'!S62+'O5 Details by Class &amp; Accounts'!AN62+'O5 Details by Class &amp; Accounts'!BI62+'O5 Details by Class &amp; Accounts'!CD62</f>
        <v>0</v>
      </c>
      <c r="P62" s="587">
        <f>'O5 Details by Class &amp; Accounts'!T62+'O5 Details by Class &amp; Accounts'!AO62+'O5 Details by Class &amp; Accounts'!BJ62+'O5 Details by Class &amp; Accounts'!CE62</f>
        <v>0</v>
      </c>
      <c r="Q62" s="587">
        <f>'O5 Details by Class &amp; Accounts'!U62+'O5 Details by Class &amp; Accounts'!AP62+'O5 Details by Class &amp; Accounts'!BK62+'O5 Details by Class &amp; Accounts'!CF62</f>
        <v>0</v>
      </c>
      <c r="R62" s="587">
        <f>'O5 Details by Class &amp; Accounts'!V62+'O5 Details by Class &amp; Accounts'!AQ62+'O5 Details by Class &amp; Accounts'!BL62+'O5 Details by Class &amp; Accounts'!CG62</f>
        <v>0</v>
      </c>
      <c r="S62" s="587">
        <f>'O5 Details by Class &amp; Accounts'!W62+'O5 Details by Class &amp; Accounts'!AR62+'O5 Details by Class &amp; Accounts'!BM62+'O5 Details by Class &amp; Accounts'!CH62</f>
        <v>0</v>
      </c>
      <c r="T62" s="587">
        <f>'O5 Details by Class &amp; Accounts'!X62+'O5 Details by Class &amp; Accounts'!AS62+'O5 Details by Class &amp; Accounts'!BN62+'O5 Details by Class &amp; Accounts'!CI62</f>
        <v>0</v>
      </c>
      <c r="U62" s="587">
        <f>'O5 Details by Class &amp; Accounts'!Y62+'O5 Details by Class &amp; Accounts'!AT62+'O5 Details by Class &amp; Accounts'!BO62+'O5 Details by Class &amp; Accounts'!CJ62</f>
        <v>0</v>
      </c>
      <c r="V62" s="587">
        <f>'O5 Details by Class &amp; Accounts'!Z62+'O5 Details by Class &amp; Accounts'!AU62+'O5 Details by Class &amp; Accounts'!BP62+'O5 Details by Class &amp; Accounts'!CK62</f>
        <v>0</v>
      </c>
      <c r="W62" s="587">
        <f>'O5 Details by Class &amp; Accounts'!AA62+'O5 Details by Class &amp; Accounts'!AV62+'O5 Details by Class &amp; Accounts'!BQ62+'O5 Details by Class &amp; Accounts'!CL62</f>
        <v>0</v>
      </c>
      <c r="X62" s="1028">
        <f>'O5 Details by Class &amp; Accounts'!AB62+'O5 Details by Class &amp; Accounts'!AW62+'O5 Details by Class &amp; Accounts'!BR62+'O5 Details by Class &amp; Accounts'!CM62</f>
        <v>0</v>
      </c>
      <c r="Y62" s="1903" t="str">
        <f t="shared" si="0"/>
        <v>1908</v>
      </c>
      <c r="Z62" s="1898" t="s">
        <v>5</v>
      </c>
    </row>
    <row r="63" spans="1:26" ht="12.95" customHeight="1">
      <c r="A63" s="2154" t="s">
        <v>118</v>
      </c>
      <c r="B63" s="2155" t="s">
        <v>285</v>
      </c>
      <c r="C63" s="1014" t="str">
        <f>IF(ISBLANK('E4 TB Allocation Details'!D64), "",('E4 TB Allocation Details'!D64))</f>
        <v>gp</v>
      </c>
      <c r="D63" s="1015">
        <f t="shared" si="2"/>
        <v>87622</v>
      </c>
      <c r="E63" s="587">
        <f>'O5 Details by Class &amp; Accounts'!I63+'O5 Details by Class &amp; Accounts'!AD63+'O5 Details by Class &amp; Accounts'!AY63+'O5 Details by Class &amp; Accounts'!BT63</f>
        <v>57209.999239084827</v>
      </c>
      <c r="F63" s="587">
        <f>'O5 Details by Class &amp; Accounts'!J63+'O5 Details by Class &amp; Accounts'!AE63+'O5 Details by Class &amp; Accounts'!AZ63+'O5 Details by Class &amp; Accounts'!BU63</f>
        <v>18739.361950782037</v>
      </c>
      <c r="G63" s="587">
        <f>'O5 Details by Class &amp; Accounts'!K63+'O5 Details by Class &amp; Accounts'!AF63+'O5 Details by Class &amp; Accounts'!BA63+'O5 Details by Class &amp; Accounts'!BV63</f>
        <v>10160.513626321004</v>
      </c>
      <c r="H63" s="587">
        <f>'O5 Details by Class &amp; Accounts'!L63+'O5 Details by Class &amp; Accounts'!AG63+'O5 Details by Class &amp; Accounts'!BB63+'O5 Details by Class &amp; Accounts'!BW63</f>
        <v>0</v>
      </c>
      <c r="I63" s="587">
        <f>'O5 Details by Class &amp; Accounts'!M63+'O5 Details by Class &amp; Accounts'!AH63+'O5 Details by Class &amp; Accounts'!BC63+'O5 Details by Class &amp; Accounts'!BX63</f>
        <v>0</v>
      </c>
      <c r="J63" s="587">
        <f>'O5 Details by Class &amp; Accounts'!N63+'O5 Details by Class &amp; Accounts'!AI63+'O5 Details by Class &amp; Accounts'!BD63+'O5 Details by Class &amp; Accounts'!BY63</f>
        <v>0</v>
      </c>
      <c r="K63" s="587">
        <f>'O5 Details by Class &amp; Accounts'!O63+'O5 Details by Class &amp; Accounts'!AJ63+'O5 Details by Class &amp; Accounts'!BE63+'O5 Details by Class &amp; Accounts'!BZ63</f>
        <v>1390.8966114315658</v>
      </c>
      <c r="L63" s="587">
        <f>'O5 Details by Class &amp; Accounts'!P63+'O5 Details by Class &amp; Accounts'!AK63+'O5 Details by Class &amp; Accounts'!BF63+'O5 Details by Class &amp; Accounts'!CA63</f>
        <v>0</v>
      </c>
      <c r="M63" s="587">
        <f>'O5 Details by Class &amp; Accounts'!Q63+'O5 Details by Class &amp; Accounts'!AL63+'O5 Details by Class &amp; Accounts'!BG63+'O5 Details by Class &amp; Accounts'!CB63</f>
        <v>121.22857238057448</v>
      </c>
      <c r="N63" s="587">
        <f>'O5 Details by Class &amp; Accounts'!R63+'O5 Details by Class &amp; Accounts'!AM63+'O5 Details by Class &amp; Accounts'!BH63+'O5 Details by Class &amp; Accounts'!CC63</f>
        <v>0</v>
      </c>
      <c r="O63" s="587">
        <f>'O5 Details by Class &amp; Accounts'!S63+'O5 Details by Class &amp; Accounts'!AN63+'O5 Details by Class &amp; Accounts'!BI63+'O5 Details by Class &amp; Accounts'!CD63</f>
        <v>0</v>
      </c>
      <c r="P63" s="587">
        <f>'O5 Details by Class &amp; Accounts'!T63+'O5 Details by Class &amp; Accounts'!AO63+'O5 Details by Class &amp; Accounts'!BJ63+'O5 Details by Class &amp; Accounts'!CE63</f>
        <v>0</v>
      </c>
      <c r="Q63" s="587">
        <f>'O5 Details by Class &amp; Accounts'!U63+'O5 Details by Class &amp; Accounts'!AP63+'O5 Details by Class &amp; Accounts'!BK63+'O5 Details by Class &amp; Accounts'!CF63</f>
        <v>0</v>
      </c>
      <c r="R63" s="587">
        <f>'O5 Details by Class &amp; Accounts'!V63+'O5 Details by Class &amp; Accounts'!AQ63+'O5 Details by Class &amp; Accounts'!BL63+'O5 Details by Class &amp; Accounts'!CG63</f>
        <v>0</v>
      </c>
      <c r="S63" s="587">
        <f>'O5 Details by Class &amp; Accounts'!W63+'O5 Details by Class &amp; Accounts'!AR63+'O5 Details by Class &amp; Accounts'!BM63+'O5 Details by Class &amp; Accounts'!CH63</f>
        <v>0</v>
      </c>
      <c r="T63" s="587">
        <f>'O5 Details by Class &amp; Accounts'!X63+'O5 Details by Class &amp; Accounts'!AS63+'O5 Details by Class &amp; Accounts'!BN63+'O5 Details by Class &amp; Accounts'!CI63</f>
        <v>0</v>
      </c>
      <c r="U63" s="587">
        <f>'O5 Details by Class &amp; Accounts'!Y63+'O5 Details by Class &amp; Accounts'!AT63+'O5 Details by Class &amp; Accounts'!BO63+'O5 Details by Class &amp; Accounts'!CJ63</f>
        <v>0</v>
      </c>
      <c r="V63" s="587">
        <f>'O5 Details by Class &amp; Accounts'!Z63+'O5 Details by Class &amp; Accounts'!AU63+'O5 Details by Class &amp; Accounts'!BP63+'O5 Details by Class &amp; Accounts'!CK63</f>
        <v>0</v>
      </c>
      <c r="W63" s="587">
        <f>'O5 Details by Class &amp; Accounts'!AA63+'O5 Details by Class &amp; Accounts'!AV63+'O5 Details by Class &amp; Accounts'!BQ63+'O5 Details by Class &amp; Accounts'!CL63</f>
        <v>0</v>
      </c>
      <c r="X63" s="1028">
        <f>'O5 Details by Class &amp; Accounts'!AB63+'O5 Details by Class &amp; Accounts'!AW63+'O5 Details by Class &amp; Accounts'!BR63+'O5 Details by Class &amp; Accounts'!CM63</f>
        <v>0</v>
      </c>
      <c r="Y63" s="1903" t="str">
        <f t="shared" si="0"/>
        <v>1910</v>
      </c>
      <c r="Z63" s="1898" t="s">
        <v>5</v>
      </c>
    </row>
    <row r="64" spans="1:26" ht="12.95" customHeight="1">
      <c r="A64" s="2154" t="s">
        <v>119</v>
      </c>
      <c r="B64" s="2155" t="s">
        <v>512</v>
      </c>
      <c r="C64" s="1014" t="str">
        <f>IF(ISBLANK('E4 TB Allocation Details'!D65), "",('E4 TB Allocation Details'!D65))</f>
        <v>gp</v>
      </c>
      <c r="D64" s="1015">
        <f t="shared" si="2"/>
        <v>126907</v>
      </c>
      <c r="E64" s="587">
        <f>'O5 Details by Class &amp; Accounts'!I64+'O5 Details by Class &amp; Accounts'!AD64+'O5 Details by Class &amp; Accounts'!AY64+'O5 Details by Class &amp; Accounts'!BT64</f>
        <v>82859.891048304504</v>
      </c>
      <c r="F64" s="587">
        <f>'O5 Details by Class &amp; Accounts'!J64+'O5 Details by Class &amp; Accounts'!AE64+'O5 Details by Class &amp; Accounts'!AZ64+'O5 Details by Class &amp; Accounts'!BU64</f>
        <v>27141.085653008329</v>
      </c>
      <c r="G64" s="587">
        <f>'O5 Details by Class &amp; Accounts'!K64+'O5 Details by Class &amp; Accounts'!AF64+'O5 Details by Class &amp; Accounts'!BA64+'O5 Details by Class &amp; Accounts'!BV64</f>
        <v>14715.942374923188</v>
      </c>
      <c r="H64" s="587">
        <f>'O5 Details by Class &amp; Accounts'!L64+'O5 Details by Class &amp; Accounts'!AG64+'O5 Details by Class &amp; Accounts'!BB64+'O5 Details by Class &amp; Accounts'!BW64</f>
        <v>0</v>
      </c>
      <c r="I64" s="587">
        <f>'O5 Details by Class &amp; Accounts'!M64+'O5 Details by Class &amp; Accounts'!AH64+'O5 Details by Class &amp; Accounts'!BC64+'O5 Details by Class &amp; Accounts'!BX64</f>
        <v>0</v>
      </c>
      <c r="J64" s="587">
        <f>'O5 Details by Class &amp; Accounts'!N64+'O5 Details by Class &amp; Accounts'!AI64+'O5 Details by Class &amp; Accounts'!BD64+'O5 Details by Class &amp; Accounts'!BY64</f>
        <v>0</v>
      </c>
      <c r="K64" s="587">
        <f>'O5 Details by Class &amp; Accounts'!O64+'O5 Details by Class &amp; Accounts'!AJ64+'O5 Details by Class &amp; Accounts'!BE64+'O5 Details by Class &amp; Accounts'!BZ64</f>
        <v>2014.4999688085836</v>
      </c>
      <c r="L64" s="587">
        <f>'O5 Details by Class &amp; Accounts'!P64+'O5 Details by Class &amp; Accounts'!AK64+'O5 Details by Class &amp; Accounts'!BF64+'O5 Details by Class &amp; Accounts'!CA64</f>
        <v>0</v>
      </c>
      <c r="M64" s="587">
        <f>'O5 Details by Class &amp; Accounts'!Q64+'O5 Details by Class &amp; Accounts'!AL64+'O5 Details by Class &amp; Accounts'!BG64+'O5 Details by Class &amp; Accounts'!CB64</f>
        <v>175.58095495539436</v>
      </c>
      <c r="N64" s="587">
        <f>'O5 Details by Class &amp; Accounts'!R64+'O5 Details by Class &amp; Accounts'!AM64+'O5 Details by Class &amp; Accounts'!BH64+'O5 Details by Class &amp; Accounts'!CC64</f>
        <v>0</v>
      </c>
      <c r="O64" s="587">
        <f>'O5 Details by Class &amp; Accounts'!S64+'O5 Details by Class &amp; Accounts'!AN64+'O5 Details by Class &amp; Accounts'!BI64+'O5 Details by Class &amp; Accounts'!CD64</f>
        <v>0</v>
      </c>
      <c r="P64" s="587">
        <f>'O5 Details by Class &amp; Accounts'!T64+'O5 Details by Class &amp; Accounts'!AO64+'O5 Details by Class &amp; Accounts'!BJ64+'O5 Details by Class &amp; Accounts'!CE64</f>
        <v>0</v>
      </c>
      <c r="Q64" s="587">
        <f>'O5 Details by Class &amp; Accounts'!U64+'O5 Details by Class &amp; Accounts'!AP64+'O5 Details by Class &amp; Accounts'!BK64+'O5 Details by Class &amp; Accounts'!CF64</f>
        <v>0</v>
      </c>
      <c r="R64" s="587">
        <f>'O5 Details by Class &amp; Accounts'!V64+'O5 Details by Class &amp; Accounts'!AQ64+'O5 Details by Class &amp; Accounts'!BL64+'O5 Details by Class &amp; Accounts'!CG64</f>
        <v>0</v>
      </c>
      <c r="S64" s="587">
        <f>'O5 Details by Class &amp; Accounts'!W64+'O5 Details by Class &amp; Accounts'!AR64+'O5 Details by Class &amp; Accounts'!BM64+'O5 Details by Class &amp; Accounts'!CH64</f>
        <v>0</v>
      </c>
      <c r="T64" s="587">
        <f>'O5 Details by Class &amp; Accounts'!X64+'O5 Details by Class &amp; Accounts'!AS64+'O5 Details by Class &amp; Accounts'!BN64+'O5 Details by Class &amp; Accounts'!CI64</f>
        <v>0</v>
      </c>
      <c r="U64" s="587">
        <f>'O5 Details by Class &amp; Accounts'!Y64+'O5 Details by Class &amp; Accounts'!AT64+'O5 Details by Class &amp; Accounts'!BO64+'O5 Details by Class &amp; Accounts'!CJ64</f>
        <v>0</v>
      </c>
      <c r="V64" s="587">
        <f>'O5 Details by Class &amp; Accounts'!Z64+'O5 Details by Class &amp; Accounts'!AU64+'O5 Details by Class &amp; Accounts'!BP64+'O5 Details by Class &amp; Accounts'!CK64</f>
        <v>0</v>
      </c>
      <c r="W64" s="587">
        <f>'O5 Details by Class &amp; Accounts'!AA64+'O5 Details by Class &amp; Accounts'!AV64+'O5 Details by Class &amp; Accounts'!BQ64+'O5 Details by Class &amp; Accounts'!CL64</f>
        <v>0</v>
      </c>
      <c r="X64" s="1028">
        <f>'O5 Details by Class &amp; Accounts'!AB64+'O5 Details by Class &amp; Accounts'!AW64+'O5 Details by Class &amp; Accounts'!BR64+'O5 Details by Class &amp; Accounts'!CM64</f>
        <v>0</v>
      </c>
      <c r="Y64" s="1903" t="str">
        <f t="shared" si="0"/>
        <v>1915</v>
      </c>
      <c r="Z64" s="1898" t="s">
        <v>5</v>
      </c>
    </row>
    <row r="65" spans="1:26" ht="12.95" customHeight="1">
      <c r="A65" s="2154" t="s">
        <v>120</v>
      </c>
      <c r="B65" s="2155" t="s">
        <v>513</v>
      </c>
      <c r="C65" s="1014" t="str">
        <f>IF(ISBLANK('E4 TB Allocation Details'!D66), "",('E4 TB Allocation Details'!D66))</f>
        <v>gp</v>
      </c>
      <c r="D65" s="1015">
        <f t="shared" si="2"/>
        <v>68453.000000000015</v>
      </c>
      <c r="E65" s="587">
        <f>'O5 Details by Class &amp; Accounts'!I65+'O5 Details by Class &amp; Accounts'!AD65+'O5 Details by Class &amp; Accounts'!AY65+'O5 Details by Class &amp; Accounts'!BT65</f>
        <v>44694.210106058679</v>
      </c>
      <c r="F65" s="587">
        <f>'O5 Details by Class &amp; Accounts'!J65+'O5 Details by Class &amp; Accounts'!AE65+'O5 Details by Class &amp; Accounts'!AZ65+'O5 Details by Class &amp; Accounts'!BU65</f>
        <v>14639.765625264006</v>
      </c>
      <c r="G65" s="587">
        <f>'O5 Details by Class &amp; Accounts'!K65+'O5 Details by Class &amp; Accounts'!AF65+'O5 Details by Class &amp; Accounts'!BA65+'O5 Details by Class &amp; Accounts'!BV65</f>
        <v>7937.7055906342212</v>
      </c>
      <c r="H65" s="587">
        <f>'O5 Details by Class &amp; Accounts'!L65+'O5 Details by Class &amp; Accounts'!AG65+'O5 Details by Class &amp; Accounts'!BB65+'O5 Details by Class &amp; Accounts'!BW65</f>
        <v>0</v>
      </c>
      <c r="I65" s="587">
        <f>'O5 Details by Class &amp; Accounts'!M65+'O5 Details by Class &amp; Accounts'!AH65+'O5 Details by Class &amp; Accounts'!BC65+'O5 Details by Class &amp; Accounts'!BX65</f>
        <v>0</v>
      </c>
      <c r="J65" s="587">
        <f>'O5 Details by Class &amp; Accounts'!N65+'O5 Details by Class &amp; Accounts'!AI65+'O5 Details by Class &amp; Accounts'!BD65+'O5 Details by Class &amp; Accounts'!BY65</f>
        <v>0</v>
      </c>
      <c r="K65" s="587">
        <f>'O5 Details by Class &amp; Accounts'!O65+'O5 Details by Class &amp; Accounts'!AJ65+'O5 Details by Class &amp; Accounts'!BE65+'O5 Details by Class &amp; Accounts'!BZ65</f>
        <v>1086.6111905951127</v>
      </c>
      <c r="L65" s="587">
        <f>'O5 Details by Class &amp; Accounts'!P65+'O5 Details by Class &amp; Accounts'!AK65+'O5 Details by Class &amp; Accounts'!BF65+'O5 Details by Class &amp; Accounts'!CA65</f>
        <v>0</v>
      </c>
      <c r="M65" s="587">
        <f>'O5 Details by Class &amp; Accounts'!Q65+'O5 Details by Class &amp; Accounts'!AL65+'O5 Details by Class &amp; Accounts'!BG65+'O5 Details by Class &amp; Accounts'!CB65</f>
        <v>94.707487447986409</v>
      </c>
      <c r="N65" s="587">
        <f>'O5 Details by Class &amp; Accounts'!R65+'O5 Details by Class &amp; Accounts'!AM65+'O5 Details by Class &amp; Accounts'!BH65+'O5 Details by Class &amp; Accounts'!CC65</f>
        <v>0</v>
      </c>
      <c r="O65" s="587">
        <f>'O5 Details by Class &amp; Accounts'!S65+'O5 Details by Class &amp; Accounts'!AN65+'O5 Details by Class &amp; Accounts'!BI65+'O5 Details by Class &amp; Accounts'!CD65</f>
        <v>0</v>
      </c>
      <c r="P65" s="587">
        <f>'O5 Details by Class &amp; Accounts'!T65+'O5 Details by Class &amp; Accounts'!AO65+'O5 Details by Class &amp; Accounts'!BJ65+'O5 Details by Class &amp; Accounts'!CE65</f>
        <v>0</v>
      </c>
      <c r="Q65" s="587">
        <f>'O5 Details by Class &amp; Accounts'!U65+'O5 Details by Class &amp; Accounts'!AP65+'O5 Details by Class &amp; Accounts'!BK65+'O5 Details by Class &amp; Accounts'!CF65</f>
        <v>0</v>
      </c>
      <c r="R65" s="587">
        <f>'O5 Details by Class &amp; Accounts'!V65+'O5 Details by Class &amp; Accounts'!AQ65+'O5 Details by Class &amp; Accounts'!BL65+'O5 Details by Class &amp; Accounts'!CG65</f>
        <v>0</v>
      </c>
      <c r="S65" s="587">
        <f>'O5 Details by Class &amp; Accounts'!W65+'O5 Details by Class &amp; Accounts'!AR65+'O5 Details by Class &amp; Accounts'!BM65+'O5 Details by Class &amp; Accounts'!CH65</f>
        <v>0</v>
      </c>
      <c r="T65" s="587">
        <f>'O5 Details by Class &amp; Accounts'!X65+'O5 Details by Class &amp; Accounts'!AS65+'O5 Details by Class &amp; Accounts'!BN65+'O5 Details by Class &amp; Accounts'!CI65</f>
        <v>0</v>
      </c>
      <c r="U65" s="587">
        <f>'O5 Details by Class &amp; Accounts'!Y65+'O5 Details by Class &amp; Accounts'!AT65+'O5 Details by Class &amp; Accounts'!BO65+'O5 Details by Class &amp; Accounts'!CJ65</f>
        <v>0</v>
      </c>
      <c r="V65" s="587">
        <f>'O5 Details by Class &amp; Accounts'!Z65+'O5 Details by Class &amp; Accounts'!AU65+'O5 Details by Class &amp; Accounts'!BP65+'O5 Details by Class &amp; Accounts'!CK65</f>
        <v>0</v>
      </c>
      <c r="W65" s="587">
        <f>'O5 Details by Class &amp; Accounts'!AA65+'O5 Details by Class &amp; Accounts'!AV65+'O5 Details by Class &amp; Accounts'!BQ65+'O5 Details by Class &amp; Accounts'!CL65</f>
        <v>0</v>
      </c>
      <c r="X65" s="1028">
        <f>'O5 Details by Class &amp; Accounts'!AB65+'O5 Details by Class &amp; Accounts'!AW65+'O5 Details by Class &amp; Accounts'!BR65+'O5 Details by Class &amp; Accounts'!CM65</f>
        <v>0</v>
      </c>
      <c r="Y65" s="1903" t="str">
        <f t="shared" si="0"/>
        <v>1920</v>
      </c>
      <c r="Z65" s="1898" t="s">
        <v>5</v>
      </c>
    </row>
    <row r="66" spans="1:26" ht="12.95" customHeight="1">
      <c r="A66" s="2154" t="s">
        <v>121</v>
      </c>
      <c r="B66" s="2155" t="s">
        <v>514</v>
      </c>
      <c r="C66" s="1014" t="str">
        <f>IF(ISBLANK('E4 TB Allocation Details'!D67), "",('E4 TB Allocation Details'!D67))</f>
        <v>gp</v>
      </c>
      <c r="D66" s="1015">
        <f t="shared" si="2"/>
        <v>61354.000000000007</v>
      </c>
      <c r="E66" s="587">
        <f>'O5 Details by Class &amp; Accounts'!I66+'O5 Details by Class &amp; Accounts'!AD66+'O5 Details by Class &amp; Accounts'!AY66+'O5 Details by Class &amp; Accounts'!BT66</f>
        <v>40059.143746031936</v>
      </c>
      <c r="F66" s="587">
        <f>'O5 Details by Class &amp; Accounts'!J66+'O5 Details by Class &amp; Accounts'!AE66+'O5 Details by Class &amp; Accounts'!AZ66+'O5 Details by Class &amp; Accounts'!BU66</f>
        <v>13121.531272149472</v>
      </c>
      <c r="G66" s="587">
        <f>'O5 Details by Class &amp; Accounts'!K66+'O5 Details by Class &amp; Accounts'!AF66+'O5 Details by Class &amp; Accounts'!BA66+'O5 Details by Class &amp; Accounts'!BV66</f>
        <v>7114.5163660872713</v>
      </c>
      <c r="H66" s="587">
        <f>'O5 Details by Class &amp; Accounts'!L66+'O5 Details by Class &amp; Accounts'!AG66+'O5 Details by Class &amp; Accounts'!BB66+'O5 Details by Class &amp; Accounts'!BW66</f>
        <v>0</v>
      </c>
      <c r="I66" s="587">
        <f>'O5 Details by Class &amp; Accounts'!M66+'O5 Details by Class &amp; Accounts'!AH66+'O5 Details by Class &amp; Accounts'!BC66+'O5 Details by Class &amp; Accounts'!BX66</f>
        <v>0</v>
      </c>
      <c r="J66" s="587">
        <f>'O5 Details by Class &amp; Accounts'!N66+'O5 Details by Class &amp; Accounts'!AI66+'O5 Details by Class &amp; Accounts'!BD66+'O5 Details by Class &amp; Accounts'!BY66</f>
        <v>0</v>
      </c>
      <c r="K66" s="587">
        <f>'O5 Details by Class &amp; Accounts'!O66+'O5 Details by Class &amp; Accounts'!AJ66+'O5 Details by Class &amp; Accounts'!BE66+'O5 Details by Class &amp; Accounts'!BZ66</f>
        <v>973.9228812144471</v>
      </c>
      <c r="L66" s="587">
        <f>'O5 Details by Class &amp; Accounts'!P66+'O5 Details by Class &amp; Accounts'!AK66+'O5 Details by Class &amp; Accounts'!BF66+'O5 Details by Class &amp; Accounts'!CA66</f>
        <v>0</v>
      </c>
      <c r="M66" s="587">
        <f>'O5 Details by Class &amp; Accounts'!Q66+'O5 Details by Class &amp; Accounts'!AL66+'O5 Details by Class &amp; Accounts'!BG66+'O5 Details by Class &amp; Accounts'!CB66</f>
        <v>84.885734516876653</v>
      </c>
      <c r="N66" s="587">
        <f>'O5 Details by Class &amp; Accounts'!R66+'O5 Details by Class &amp; Accounts'!AM66+'O5 Details by Class &amp; Accounts'!BH66+'O5 Details by Class &amp; Accounts'!CC66</f>
        <v>0</v>
      </c>
      <c r="O66" s="587">
        <f>'O5 Details by Class &amp; Accounts'!S66+'O5 Details by Class &amp; Accounts'!AN66+'O5 Details by Class &amp; Accounts'!BI66+'O5 Details by Class &amp; Accounts'!CD66</f>
        <v>0</v>
      </c>
      <c r="P66" s="587">
        <f>'O5 Details by Class &amp; Accounts'!T66+'O5 Details by Class &amp; Accounts'!AO66+'O5 Details by Class &amp; Accounts'!BJ66+'O5 Details by Class &amp; Accounts'!CE66</f>
        <v>0</v>
      </c>
      <c r="Q66" s="587">
        <f>'O5 Details by Class &amp; Accounts'!U66+'O5 Details by Class &amp; Accounts'!AP66+'O5 Details by Class &amp; Accounts'!BK66+'O5 Details by Class &amp; Accounts'!CF66</f>
        <v>0</v>
      </c>
      <c r="R66" s="587">
        <f>'O5 Details by Class &amp; Accounts'!V66+'O5 Details by Class &amp; Accounts'!AQ66+'O5 Details by Class &amp; Accounts'!BL66+'O5 Details by Class &amp; Accounts'!CG66</f>
        <v>0</v>
      </c>
      <c r="S66" s="587">
        <f>'O5 Details by Class &amp; Accounts'!W66+'O5 Details by Class &amp; Accounts'!AR66+'O5 Details by Class &amp; Accounts'!BM66+'O5 Details by Class &amp; Accounts'!CH66</f>
        <v>0</v>
      </c>
      <c r="T66" s="587">
        <f>'O5 Details by Class &amp; Accounts'!X66+'O5 Details by Class &amp; Accounts'!AS66+'O5 Details by Class &amp; Accounts'!BN66+'O5 Details by Class &amp; Accounts'!CI66</f>
        <v>0</v>
      </c>
      <c r="U66" s="587">
        <f>'O5 Details by Class &amp; Accounts'!Y66+'O5 Details by Class &amp; Accounts'!AT66+'O5 Details by Class &amp; Accounts'!BO66+'O5 Details by Class &amp; Accounts'!CJ66</f>
        <v>0</v>
      </c>
      <c r="V66" s="587">
        <f>'O5 Details by Class &amp; Accounts'!Z66+'O5 Details by Class &amp; Accounts'!AU66+'O5 Details by Class &amp; Accounts'!BP66+'O5 Details by Class &amp; Accounts'!CK66</f>
        <v>0</v>
      </c>
      <c r="W66" s="587">
        <f>'O5 Details by Class &amp; Accounts'!AA66+'O5 Details by Class &amp; Accounts'!AV66+'O5 Details by Class &amp; Accounts'!BQ66+'O5 Details by Class &amp; Accounts'!CL66</f>
        <v>0</v>
      </c>
      <c r="X66" s="1028">
        <f>'O5 Details by Class &amp; Accounts'!AB66+'O5 Details by Class &amp; Accounts'!AW66+'O5 Details by Class &amp; Accounts'!BR66+'O5 Details by Class &amp; Accounts'!CM66</f>
        <v>0</v>
      </c>
      <c r="Y66" s="1903" t="str">
        <f t="shared" si="0"/>
        <v>1925</v>
      </c>
      <c r="Z66" s="1898" t="s">
        <v>5</v>
      </c>
    </row>
    <row r="67" spans="1:26" ht="12.95" customHeight="1">
      <c r="A67" s="2154" t="s">
        <v>122</v>
      </c>
      <c r="B67" s="2155" t="s">
        <v>515</v>
      </c>
      <c r="C67" s="1014" t="str">
        <f>IF(ISBLANK('E4 TB Allocation Details'!D68), "",('E4 TB Allocation Details'!D68))</f>
        <v>gp</v>
      </c>
      <c r="D67" s="1015">
        <f t="shared" si="2"/>
        <v>738217</v>
      </c>
      <c r="E67" s="587">
        <f>'O5 Details by Class &amp; Accounts'!I67+'O5 Details by Class &amp; Accounts'!AD67+'O5 Details by Class &amp; Accounts'!AY67+'O5 Details by Class &amp; Accounts'!BT67</f>
        <v>481995.3209043332</v>
      </c>
      <c r="F67" s="587">
        <f>'O5 Details by Class &amp; Accounts'!J67+'O5 Details by Class &amp; Accounts'!AE67+'O5 Details by Class &amp; Accounts'!AZ67+'O5 Details by Class &amp; Accounts'!BU67</f>
        <v>157879.47731415014</v>
      </c>
      <c r="G67" s="587">
        <f>'O5 Details by Class &amp; Accounts'!K67+'O5 Details by Class &amp; Accounts'!AF67+'O5 Details by Class &amp; Accounts'!BA67+'O5 Details by Class &amp; Accounts'!BV67</f>
        <v>85602.518633240659</v>
      </c>
      <c r="H67" s="587">
        <f>'O5 Details by Class &amp; Accounts'!L67+'O5 Details by Class &amp; Accounts'!AG67+'O5 Details by Class &amp; Accounts'!BB67+'O5 Details by Class &amp; Accounts'!BW67</f>
        <v>0</v>
      </c>
      <c r="I67" s="587">
        <f>'O5 Details by Class &amp; Accounts'!M67+'O5 Details by Class &amp; Accounts'!AH67+'O5 Details by Class &amp; Accounts'!BC67+'O5 Details by Class &amp; Accounts'!BX67</f>
        <v>0</v>
      </c>
      <c r="J67" s="587">
        <f>'O5 Details by Class &amp; Accounts'!N67+'O5 Details by Class &amp; Accounts'!AI67+'O5 Details by Class &amp; Accounts'!BD67+'O5 Details by Class &amp; Accounts'!BY67</f>
        <v>0</v>
      </c>
      <c r="K67" s="587">
        <f>'O5 Details by Class &amp; Accounts'!O67+'O5 Details by Class &amp; Accounts'!AJ67+'O5 Details by Class &amp; Accounts'!BE67+'O5 Details by Class &amp; Accounts'!BZ67</f>
        <v>11718.330143128167</v>
      </c>
      <c r="L67" s="587">
        <f>'O5 Details by Class &amp; Accounts'!P67+'O5 Details by Class &amp; Accounts'!AK67+'O5 Details by Class &amp; Accounts'!BF67+'O5 Details by Class &amp; Accounts'!CA67</f>
        <v>0</v>
      </c>
      <c r="M67" s="587">
        <f>'O5 Details by Class &amp; Accounts'!Q67+'O5 Details by Class &amp; Accounts'!AL67+'O5 Details by Class &amp; Accounts'!BG67+'O5 Details by Class &amp; Accounts'!CB67</f>
        <v>1021.3530051479144</v>
      </c>
      <c r="N67" s="587">
        <f>'O5 Details by Class &amp; Accounts'!R67+'O5 Details by Class &amp; Accounts'!AM67+'O5 Details by Class &amp; Accounts'!BH67+'O5 Details by Class &amp; Accounts'!CC67</f>
        <v>0</v>
      </c>
      <c r="O67" s="587">
        <f>'O5 Details by Class &amp; Accounts'!S67+'O5 Details by Class &amp; Accounts'!AN67+'O5 Details by Class &amp; Accounts'!BI67+'O5 Details by Class &amp; Accounts'!CD67</f>
        <v>0</v>
      </c>
      <c r="P67" s="587">
        <f>'O5 Details by Class &amp; Accounts'!T67+'O5 Details by Class &amp; Accounts'!AO67+'O5 Details by Class &amp; Accounts'!BJ67+'O5 Details by Class &amp; Accounts'!CE67</f>
        <v>0</v>
      </c>
      <c r="Q67" s="587">
        <f>'O5 Details by Class &amp; Accounts'!U67+'O5 Details by Class &amp; Accounts'!AP67+'O5 Details by Class &amp; Accounts'!BK67+'O5 Details by Class &amp; Accounts'!CF67</f>
        <v>0</v>
      </c>
      <c r="R67" s="587">
        <f>'O5 Details by Class &amp; Accounts'!V67+'O5 Details by Class &amp; Accounts'!AQ67+'O5 Details by Class &amp; Accounts'!BL67+'O5 Details by Class &amp; Accounts'!CG67</f>
        <v>0</v>
      </c>
      <c r="S67" s="587">
        <f>'O5 Details by Class &amp; Accounts'!W67+'O5 Details by Class &amp; Accounts'!AR67+'O5 Details by Class &amp; Accounts'!BM67+'O5 Details by Class &amp; Accounts'!CH67</f>
        <v>0</v>
      </c>
      <c r="T67" s="587">
        <f>'O5 Details by Class &amp; Accounts'!X67+'O5 Details by Class &amp; Accounts'!AS67+'O5 Details by Class &amp; Accounts'!BN67+'O5 Details by Class &amp; Accounts'!CI67</f>
        <v>0</v>
      </c>
      <c r="U67" s="587">
        <f>'O5 Details by Class &amp; Accounts'!Y67+'O5 Details by Class &amp; Accounts'!AT67+'O5 Details by Class &amp; Accounts'!BO67+'O5 Details by Class &amp; Accounts'!CJ67</f>
        <v>0</v>
      </c>
      <c r="V67" s="587">
        <f>'O5 Details by Class &amp; Accounts'!Z67+'O5 Details by Class &amp; Accounts'!AU67+'O5 Details by Class &amp; Accounts'!BP67+'O5 Details by Class &amp; Accounts'!CK67</f>
        <v>0</v>
      </c>
      <c r="W67" s="587">
        <f>'O5 Details by Class &amp; Accounts'!AA67+'O5 Details by Class &amp; Accounts'!AV67+'O5 Details by Class &amp; Accounts'!BQ67+'O5 Details by Class &amp; Accounts'!CL67</f>
        <v>0</v>
      </c>
      <c r="X67" s="1028">
        <f>'O5 Details by Class &amp; Accounts'!AB67+'O5 Details by Class &amp; Accounts'!AW67+'O5 Details by Class &amp; Accounts'!BR67+'O5 Details by Class &amp; Accounts'!CM67</f>
        <v>0</v>
      </c>
      <c r="Y67" s="1903" t="str">
        <f t="shared" si="0"/>
        <v>1930</v>
      </c>
      <c r="Z67" s="1898" t="s">
        <v>5</v>
      </c>
    </row>
    <row r="68" spans="1:26" ht="12.95" customHeight="1">
      <c r="A68" s="2154" t="s">
        <v>123</v>
      </c>
      <c r="B68" s="2155" t="s">
        <v>516</v>
      </c>
      <c r="C68" s="1014" t="str">
        <f>IF(ISBLANK('E4 TB Allocation Details'!D69), "",('E4 TB Allocation Details'!D69))</f>
        <v>gp</v>
      </c>
      <c r="D68" s="1015">
        <f t="shared" si="2"/>
        <v>0</v>
      </c>
      <c r="E68" s="587">
        <f>'O5 Details by Class &amp; Accounts'!I68+'O5 Details by Class &amp; Accounts'!AD68+'O5 Details by Class &amp; Accounts'!AY68+'O5 Details by Class &amp; Accounts'!BT68</f>
        <v>0</v>
      </c>
      <c r="F68" s="587">
        <f>'O5 Details by Class &amp; Accounts'!J68+'O5 Details by Class &amp; Accounts'!AE68+'O5 Details by Class &amp; Accounts'!AZ68+'O5 Details by Class &amp; Accounts'!BU68</f>
        <v>0</v>
      </c>
      <c r="G68" s="587">
        <f>'O5 Details by Class &amp; Accounts'!K68+'O5 Details by Class &amp; Accounts'!AF68+'O5 Details by Class &amp; Accounts'!BA68+'O5 Details by Class &amp; Accounts'!BV68</f>
        <v>0</v>
      </c>
      <c r="H68" s="587">
        <f>'O5 Details by Class &amp; Accounts'!L68+'O5 Details by Class &amp; Accounts'!AG68+'O5 Details by Class &amp; Accounts'!BB68+'O5 Details by Class &amp; Accounts'!BW68</f>
        <v>0</v>
      </c>
      <c r="I68" s="587">
        <f>'O5 Details by Class &amp; Accounts'!M68+'O5 Details by Class &amp; Accounts'!AH68+'O5 Details by Class &amp; Accounts'!BC68+'O5 Details by Class &amp; Accounts'!BX68</f>
        <v>0</v>
      </c>
      <c r="J68" s="587">
        <f>'O5 Details by Class &amp; Accounts'!N68+'O5 Details by Class &amp; Accounts'!AI68+'O5 Details by Class &amp; Accounts'!BD68+'O5 Details by Class &amp; Accounts'!BY68</f>
        <v>0</v>
      </c>
      <c r="K68" s="587">
        <f>'O5 Details by Class &amp; Accounts'!O68+'O5 Details by Class &amp; Accounts'!AJ68+'O5 Details by Class &amp; Accounts'!BE68+'O5 Details by Class &amp; Accounts'!BZ68</f>
        <v>0</v>
      </c>
      <c r="L68" s="587">
        <f>'O5 Details by Class &amp; Accounts'!P68+'O5 Details by Class &amp; Accounts'!AK68+'O5 Details by Class &amp; Accounts'!BF68+'O5 Details by Class &amp; Accounts'!CA68</f>
        <v>0</v>
      </c>
      <c r="M68" s="587">
        <f>'O5 Details by Class &amp; Accounts'!Q68+'O5 Details by Class &amp; Accounts'!AL68+'O5 Details by Class &amp; Accounts'!BG68+'O5 Details by Class &amp; Accounts'!CB68</f>
        <v>0</v>
      </c>
      <c r="N68" s="587">
        <f>'O5 Details by Class &amp; Accounts'!R68+'O5 Details by Class &amp; Accounts'!AM68+'O5 Details by Class &amp; Accounts'!BH68+'O5 Details by Class &amp; Accounts'!CC68</f>
        <v>0</v>
      </c>
      <c r="O68" s="587">
        <f>'O5 Details by Class &amp; Accounts'!S68+'O5 Details by Class &amp; Accounts'!AN68+'O5 Details by Class &amp; Accounts'!BI68+'O5 Details by Class &amp; Accounts'!CD68</f>
        <v>0</v>
      </c>
      <c r="P68" s="587">
        <f>'O5 Details by Class &amp; Accounts'!T68+'O5 Details by Class &amp; Accounts'!AO68+'O5 Details by Class &amp; Accounts'!BJ68+'O5 Details by Class &amp; Accounts'!CE68</f>
        <v>0</v>
      </c>
      <c r="Q68" s="587">
        <f>'O5 Details by Class &amp; Accounts'!U68+'O5 Details by Class &amp; Accounts'!AP68+'O5 Details by Class &amp; Accounts'!BK68+'O5 Details by Class &amp; Accounts'!CF68</f>
        <v>0</v>
      </c>
      <c r="R68" s="587">
        <f>'O5 Details by Class &amp; Accounts'!V68+'O5 Details by Class &amp; Accounts'!AQ68+'O5 Details by Class &amp; Accounts'!BL68+'O5 Details by Class &amp; Accounts'!CG68</f>
        <v>0</v>
      </c>
      <c r="S68" s="587">
        <f>'O5 Details by Class &amp; Accounts'!W68+'O5 Details by Class &amp; Accounts'!AR68+'O5 Details by Class &amp; Accounts'!BM68+'O5 Details by Class &amp; Accounts'!CH68</f>
        <v>0</v>
      </c>
      <c r="T68" s="587">
        <f>'O5 Details by Class &amp; Accounts'!X68+'O5 Details by Class &amp; Accounts'!AS68+'O5 Details by Class &amp; Accounts'!BN68+'O5 Details by Class &amp; Accounts'!CI68</f>
        <v>0</v>
      </c>
      <c r="U68" s="587">
        <f>'O5 Details by Class &amp; Accounts'!Y68+'O5 Details by Class &amp; Accounts'!AT68+'O5 Details by Class &amp; Accounts'!BO68+'O5 Details by Class &amp; Accounts'!CJ68</f>
        <v>0</v>
      </c>
      <c r="V68" s="587">
        <f>'O5 Details by Class &amp; Accounts'!Z68+'O5 Details by Class &amp; Accounts'!AU68+'O5 Details by Class &amp; Accounts'!BP68+'O5 Details by Class &amp; Accounts'!CK68</f>
        <v>0</v>
      </c>
      <c r="W68" s="587">
        <f>'O5 Details by Class &amp; Accounts'!AA68+'O5 Details by Class &amp; Accounts'!AV68+'O5 Details by Class &amp; Accounts'!BQ68+'O5 Details by Class &amp; Accounts'!CL68</f>
        <v>0</v>
      </c>
      <c r="X68" s="1028">
        <f>'O5 Details by Class &amp; Accounts'!AB68+'O5 Details by Class &amp; Accounts'!AW68+'O5 Details by Class &amp; Accounts'!BR68+'O5 Details by Class &amp; Accounts'!CM68</f>
        <v>0</v>
      </c>
      <c r="Y68" s="1903" t="str">
        <f t="shared" si="0"/>
        <v>1935</v>
      </c>
      <c r="Z68" s="1898" t="s">
        <v>5</v>
      </c>
    </row>
    <row r="69" spans="1:26" ht="12.95" customHeight="1">
      <c r="A69" s="2154" t="s">
        <v>124</v>
      </c>
      <c r="B69" s="2155" t="s">
        <v>517</v>
      </c>
      <c r="C69" s="1014" t="str">
        <f>IF(ISBLANK('E4 TB Allocation Details'!D70), "",('E4 TB Allocation Details'!D70))</f>
        <v>gp</v>
      </c>
      <c r="D69" s="1015">
        <f t="shared" si="2"/>
        <v>175134.00000000003</v>
      </c>
      <c r="E69" s="587">
        <f>'O5 Details by Class &amp; Accounts'!I69+'O5 Details by Class &amp; Accounts'!AD69+'O5 Details by Class &amp; Accounts'!AY69+'O5 Details by Class &amp; Accounts'!BT69</f>
        <v>114348.17747526742</v>
      </c>
      <c r="F69" s="587">
        <f>'O5 Details by Class &amp; Accounts'!J69+'O5 Details by Class &amp; Accounts'!AE69+'O5 Details by Class &amp; Accounts'!AZ69+'O5 Details by Class &amp; Accounts'!BU69</f>
        <v>37455.198647465942</v>
      </c>
      <c r="G69" s="587">
        <f>'O5 Details by Class &amp; Accounts'!K69+'O5 Details by Class &amp; Accounts'!AF69+'O5 Details by Class &amp; Accounts'!BA69+'O5 Details by Class &amp; Accounts'!BV69</f>
        <v>20308.271820228969</v>
      </c>
      <c r="H69" s="587">
        <f>'O5 Details by Class &amp; Accounts'!L69+'O5 Details by Class &amp; Accounts'!AG69+'O5 Details by Class &amp; Accounts'!BB69+'O5 Details by Class &amp; Accounts'!BW69</f>
        <v>0</v>
      </c>
      <c r="I69" s="587">
        <f>'O5 Details by Class &amp; Accounts'!M69+'O5 Details by Class &amp; Accounts'!AH69+'O5 Details by Class &amp; Accounts'!BC69+'O5 Details by Class &amp; Accounts'!BX69</f>
        <v>0</v>
      </c>
      <c r="J69" s="587">
        <f>'O5 Details by Class &amp; Accounts'!N69+'O5 Details by Class &amp; Accounts'!AI69+'O5 Details by Class &amp; Accounts'!BD69+'O5 Details by Class &amp; Accounts'!BY69</f>
        <v>0</v>
      </c>
      <c r="K69" s="587">
        <f>'O5 Details by Class &amp; Accounts'!O69+'O5 Details by Class &amp; Accounts'!AJ69+'O5 Details by Class &amp; Accounts'!BE69+'O5 Details by Class &amp; Accounts'!BZ69</f>
        <v>2780.0471017148188</v>
      </c>
      <c r="L69" s="587">
        <f>'O5 Details by Class &amp; Accounts'!P69+'O5 Details by Class &amp; Accounts'!AK69+'O5 Details by Class &amp; Accounts'!BF69+'O5 Details by Class &amp; Accounts'!CA69</f>
        <v>0</v>
      </c>
      <c r="M69" s="587">
        <f>'O5 Details by Class &amp; Accounts'!Q69+'O5 Details by Class &amp; Accounts'!AL69+'O5 Details by Class &amp; Accounts'!BG69+'O5 Details by Class &amp; Accounts'!CB69</f>
        <v>242.30495532285875</v>
      </c>
      <c r="N69" s="587">
        <f>'O5 Details by Class &amp; Accounts'!R69+'O5 Details by Class &amp; Accounts'!AM69+'O5 Details by Class &amp; Accounts'!BH69+'O5 Details by Class &amp; Accounts'!CC69</f>
        <v>0</v>
      </c>
      <c r="O69" s="587">
        <f>'O5 Details by Class &amp; Accounts'!S69+'O5 Details by Class &amp; Accounts'!AN69+'O5 Details by Class &amp; Accounts'!BI69+'O5 Details by Class &amp; Accounts'!CD69</f>
        <v>0</v>
      </c>
      <c r="P69" s="587">
        <f>'O5 Details by Class &amp; Accounts'!T69+'O5 Details by Class &amp; Accounts'!AO69+'O5 Details by Class &amp; Accounts'!BJ69+'O5 Details by Class &amp; Accounts'!CE69</f>
        <v>0</v>
      </c>
      <c r="Q69" s="587">
        <f>'O5 Details by Class &amp; Accounts'!U69+'O5 Details by Class &amp; Accounts'!AP69+'O5 Details by Class &amp; Accounts'!BK69+'O5 Details by Class &amp; Accounts'!CF69</f>
        <v>0</v>
      </c>
      <c r="R69" s="587">
        <f>'O5 Details by Class &amp; Accounts'!V69+'O5 Details by Class &amp; Accounts'!AQ69+'O5 Details by Class &amp; Accounts'!BL69+'O5 Details by Class &amp; Accounts'!CG69</f>
        <v>0</v>
      </c>
      <c r="S69" s="587">
        <f>'O5 Details by Class &amp; Accounts'!W69+'O5 Details by Class &amp; Accounts'!AR69+'O5 Details by Class &amp; Accounts'!BM69+'O5 Details by Class &amp; Accounts'!CH69</f>
        <v>0</v>
      </c>
      <c r="T69" s="587">
        <f>'O5 Details by Class &amp; Accounts'!X69+'O5 Details by Class &amp; Accounts'!AS69+'O5 Details by Class &amp; Accounts'!BN69+'O5 Details by Class &amp; Accounts'!CI69</f>
        <v>0</v>
      </c>
      <c r="U69" s="587">
        <f>'O5 Details by Class &amp; Accounts'!Y69+'O5 Details by Class &amp; Accounts'!AT69+'O5 Details by Class &amp; Accounts'!BO69+'O5 Details by Class &amp; Accounts'!CJ69</f>
        <v>0</v>
      </c>
      <c r="V69" s="587">
        <f>'O5 Details by Class &amp; Accounts'!Z69+'O5 Details by Class &amp; Accounts'!AU69+'O5 Details by Class &amp; Accounts'!BP69+'O5 Details by Class &amp; Accounts'!CK69</f>
        <v>0</v>
      </c>
      <c r="W69" s="587">
        <f>'O5 Details by Class &amp; Accounts'!AA69+'O5 Details by Class &amp; Accounts'!AV69+'O5 Details by Class &amp; Accounts'!BQ69+'O5 Details by Class &amp; Accounts'!CL69</f>
        <v>0</v>
      </c>
      <c r="X69" s="1028">
        <f>'O5 Details by Class &amp; Accounts'!AB69+'O5 Details by Class &amp; Accounts'!AW69+'O5 Details by Class &amp; Accounts'!BR69+'O5 Details by Class &amp; Accounts'!CM69</f>
        <v>0</v>
      </c>
      <c r="Y69" s="1903" t="str">
        <f t="shared" si="0"/>
        <v>1940</v>
      </c>
      <c r="Z69" s="1898" t="s">
        <v>5</v>
      </c>
    </row>
    <row r="70" spans="1:26" ht="12.95" customHeight="1">
      <c r="A70" s="2154" t="s">
        <v>125</v>
      </c>
      <c r="B70" s="2155" t="s">
        <v>518</v>
      </c>
      <c r="C70" s="1014" t="str">
        <f>IF(ISBLANK('E4 TB Allocation Details'!D71), "",('E4 TB Allocation Details'!D71))</f>
        <v>gp</v>
      </c>
      <c r="D70" s="1015">
        <f t="shared" si="2"/>
        <v>5000.0000000000009</v>
      </c>
      <c r="E70" s="587">
        <f>'O5 Details by Class &amp; Accounts'!I70+'O5 Details by Class &amp; Accounts'!AD70+'O5 Details by Class &amp; Accounts'!AY70+'O5 Details by Class &amp; Accounts'!BT70</f>
        <v>3264.5910410105239</v>
      </c>
      <c r="F70" s="587">
        <f>'O5 Details by Class &amp; Accounts'!J70+'O5 Details by Class &amp; Accounts'!AE70+'O5 Details by Class &amp; Accounts'!AZ70+'O5 Details by Class &amp; Accounts'!BU70</f>
        <v>1069.3297317330143</v>
      </c>
      <c r="G70" s="587">
        <f>'O5 Details by Class &amp; Accounts'!K70+'O5 Details by Class &amp; Accounts'!AF70+'O5 Details by Class &amp; Accounts'!BA70+'O5 Details by Class &amp; Accounts'!BV70</f>
        <v>579.79238241086739</v>
      </c>
      <c r="H70" s="587">
        <f>'O5 Details by Class &amp; Accounts'!L70+'O5 Details by Class &amp; Accounts'!AG70+'O5 Details by Class &amp; Accounts'!BB70+'O5 Details by Class &amp; Accounts'!BW70</f>
        <v>0</v>
      </c>
      <c r="I70" s="587">
        <f>'O5 Details by Class &amp; Accounts'!M70+'O5 Details by Class &amp; Accounts'!AH70+'O5 Details by Class &amp; Accounts'!BC70+'O5 Details by Class &amp; Accounts'!BX70</f>
        <v>0</v>
      </c>
      <c r="J70" s="587">
        <f>'O5 Details by Class &amp; Accounts'!N70+'O5 Details by Class &amp; Accounts'!AI70+'O5 Details by Class &amp; Accounts'!BD70+'O5 Details by Class &amp; Accounts'!BY70</f>
        <v>0</v>
      </c>
      <c r="K70" s="587">
        <f>'O5 Details by Class &amp; Accounts'!O70+'O5 Details by Class &amp; Accounts'!AJ70+'O5 Details by Class &amp; Accounts'!BE70+'O5 Details by Class &amp; Accounts'!BZ70</f>
        <v>79.369143105131457</v>
      </c>
      <c r="L70" s="587">
        <f>'O5 Details by Class &amp; Accounts'!P70+'O5 Details by Class &amp; Accounts'!AK70+'O5 Details by Class &amp; Accounts'!BF70+'O5 Details by Class &amp; Accounts'!CA70</f>
        <v>0</v>
      </c>
      <c r="M70" s="587">
        <f>'O5 Details by Class &amp; Accounts'!Q70+'O5 Details by Class &amp; Accounts'!AL70+'O5 Details by Class &amp; Accounts'!BG70+'O5 Details by Class &amp; Accounts'!CB70</f>
        <v>6.9177017404632668</v>
      </c>
      <c r="N70" s="587">
        <f>'O5 Details by Class &amp; Accounts'!R70+'O5 Details by Class &amp; Accounts'!AM70+'O5 Details by Class &amp; Accounts'!BH70+'O5 Details by Class &amp; Accounts'!CC70</f>
        <v>0</v>
      </c>
      <c r="O70" s="587">
        <f>'O5 Details by Class &amp; Accounts'!S70+'O5 Details by Class &amp; Accounts'!AN70+'O5 Details by Class &amp; Accounts'!BI70+'O5 Details by Class &amp; Accounts'!CD70</f>
        <v>0</v>
      </c>
      <c r="P70" s="587">
        <f>'O5 Details by Class &amp; Accounts'!T70+'O5 Details by Class &amp; Accounts'!AO70+'O5 Details by Class &amp; Accounts'!BJ70+'O5 Details by Class &amp; Accounts'!CE70</f>
        <v>0</v>
      </c>
      <c r="Q70" s="587">
        <f>'O5 Details by Class &amp; Accounts'!U70+'O5 Details by Class &amp; Accounts'!AP70+'O5 Details by Class &amp; Accounts'!BK70+'O5 Details by Class &amp; Accounts'!CF70</f>
        <v>0</v>
      </c>
      <c r="R70" s="587">
        <f>'O5 Details by Class &amp; Accounts'!V70+'O5 Details by Class &amp; Accounts'!AQ70+'O5 Details by Class &amp; Accounts'!BL70+'O5 Details by Class &amp; Accounts'!CG70</f>
        <v>0</v>
      </c>
      <c r="S70" s="587">
        <f>'O5 Details by Class &amp; Accounts'!W70+'O5 Details by Class &amp; Accounts'!AR70+'O5 Details by Class &amp; Accounts'!BM70+'O5 Details by Class &amp; Accounts'!CH70</f>
        <v>0</v>
      </c>
      <c r="T70" s="587">
        <f>'O5 Details by Class &amp; Accounts'!X70+'O5 Details by Class &amp; Accounts'!AS70+'O5 Details by Class &amp; Accounts'!BN70+'O5 Details by Class &amp; Accounts'!CI70</f>
        <v>0</v>
      </c>
      <c r="U70" s="587">
        <f>'O5 Details by Class &amp; Accounts'!Y70+'O5 Details by Class &amp; Accounts'!AT70+'O5 Details by Class &amp; Accounts'!BO70+'O5 Details by Class &amp; Accounts'!CJ70</f>
        <v>0</v>
      </c>
      <c r="V70" s="587">
        <f>'O5 Details by Class &amp; Accounts'!Z70+'O5 Details by Class &amp; Accounts'!AU70+'O5 Details by Class &amp; Accounts'!BP70+'O5 Details by Class &amp; Accounts'!CK70</f>
        <v>0</v>
      </c>
      <c r="W70" s="587">
        <f>'O5 Details by Class &amp; Accounts'!AA70+'O5 Details by Class &amp; Accounts'!AV70+'O5 Details by Class &amp; Accounts'!BQ70+'O5 Details by Class &amp; Accounts'!CL70</f>
        <v>0</v>
      </c>
      <c r="X70" s="1028">
        <f>'O5 Details by Class &amp; Accounts'!AB70+'O5 Details by Class &amp; Accounts'!AW70+'O5 Details by Class &amp; Accounts'!BR70+'O5 Details by Class &amp; Accounts'!CM70</f>
        <v>0</v>
      </c>
      <c r="Y70" s="1903" t="str">
        <f t="shared" si="0"/>
        <v>1945</v>
      </c>
      <c r="Z70" s="1898" t="s">
        <v>5</v>
      </c>
    </row>
    <row r="71" spans="1:26" ht="12.95" customHeight="1">
      <c r="A71" s="2154" t="s">
        <v>126</v>
      </c>
      <c r="B71" s="2155" t="s">
        <v>519</v>
      </c>
      <c r="C71" s="1014" t="str">
        <f>IF(ISBLANK('E4 TB Allocation Details'!D72), "",('E4 TB Allocation Details'!D72))</f>
        <v>gp</v>
      </c>
      <c r="D71" s="1015">
        <f t="shared" si="2"/>
        <v>0</v>
      </c>
      <c r="E71" s="587">
        <f>'O5 Details by Class &amp; Accounts'!I71+'O5 Details by Class &amp; Accounts'!AD71+'O5 Details by Class &amp; Accounts'!AY71+'O5 Details by Class &amp; Accounts'!BT71</f>
        <v>0</v>
      </c>
      <c r="F71" s="587">
        <f>'O5 Details by Class &amp; Accounts'!J71+'O5 Details by Class &amp; Accounts'!AE71+'O5 Details by Class &amp; Accounts'!AZ71+'O5 Details by Class &amp; Accounts'!BU71</f>
        <v>0</v>
      </c>
      <c r="G71" s="587">
        <f>'O5 Details by Class &amp; Accounts'!K71+'O5 Details by Class &amp; Accounts'!AF71+'O5 Details by Class &amp; Accounts'!BA71+'O5 Details by Class &amp; Accounts'!BV71</f>
        <v>0</v>
      </c>
      <c r="H71" s="587">
        <f>'O5 Details by Class &amp; Accounts'!L71+'O5 Details by Class &amp; Accounts'!AG71+'O5 Details by Class &amp; Accounts'!BB71+'O5 Details by Class &amp; Accounts'!BW71</f>
        <v>0</v>
      </c>
      <c r="I71" s="587">
        <f>'O5 Details by Class &amp; Accounts'!M71+'O5 Details by Class &amp; Accounts'!AH71+'O5 Details by Class &amp; Accounts'!BC71+'O5 Details by Class &amp; Accounts'!BX71</f>
        <v>0</v>
      </c>
      <c r="J71" s="587">
        <f>'O5 Details by Class &amp; Accounts'!N71+'O5 Details by Class &amp; Accounts'!AI71+'O5 Details by Class &amp; Accounts'!BD71+'O5 Details by Class &amp; Accounts'!BY71</f>
        <v>0</v>
      </c>
      <c r="K71" s="587">
        <f>'O5 Details by Class &amp; Accounts'!O71+'O5 Details by Class &amp; Accounts'!AJ71+'O5 Details by Class &amp; Accounts'!BE71+'O5 Details by Class &amp; Accounts'!BZ71</f>
        <v>0</v>
      </c>
      <c r="L71" s="587">
        <f>'O5 Details by Class &amp; Accounts'!P71+'O5 Details by Class &amp; Accounts'!AK71+'O5 Details by Class &amp; Accounts'!BF71+'O5 Details by Class &amp; Accounts'!CA71</f>
        <v>0</v>
      </c>
      <c r="M71" s="587">
        <f>'O5 Details by Class &amp; Accounts'!Q71+'O5 Details by Class &amp; Accounts'!AL71+'O5 Details by Class &amp; Accounts'!BG71+'O5 Details by Class &amp; Accounts'!CB71</f>
        <v>0</v>
      </c>
      <c r="N71" s="587">
        <f>'O5 Details by Class &amp; Accounts'!R71+'O5 Details by Class &amp; Accounts'!AM71+'O5 Details by Class &amp; Accounts'!BH71+'O5 Details by Class &amp; Accounts'!CC71</f>
        <v>0</v>
      </c>
      <c r="O71" s="587">
        <f>'O5 Details by Class &amp; Accounts'!S71+'O5 Details by Class &amp; Accounts'!AN71+'O5 Details by Class &amp; Accounts'!BI71+'O5 Details by Class &amp; Accounts'!CD71</f>
        <v>0</v>
      </c>
      <c r="P71" s="587">
        <f>'O5 Details by Class &amp; Accounts'!T71+'O5 Details by Class &amp; Accounts'!AO71+'O5 Details by Class &amp; Accounts'!BJ71+'O5 Details by Class &amp; Accounts'!CE71</f>
        <v>0</v>
      </c>
      <c r="Q71" s="587">
        <f>'O5 Details by Class &amp; Accounts'!U71+'O5 Details by Class &amp; Accounts'!AP71+'O5 Details by Class &amp; Accounts'!BK71+'O5 Details by Class &amp; Accounts'!CF71</f>
        <v>0</v>
      </c>
      <c r="R71" s="587">
        <f>'O5 Details by Class &amp; Accounts'!V71+'O5 Details by Class &amp; Accounts'!AQ71+'O5 Details by Class &amp; Accounts'!BL71+'O5 Details by Class &amp; Accounts'!CG71</f>
        <v>0</v>
      </c>
      <c r="S71" s="587">
        <f>'O5 Details by Class &amp; Accounts'!W71+'O5 Details by Class &amp; Accounts'!AR71+'O5 Details by Class &amp; Accounts'!BM71+'O5 Details by Class &amp; Accounts'!CH71</f>
        <v>0</v>
      </c>
      <c r="T71" s="587">
        <f>'O5 Details by Class &amp; Accounts'!X71+'O5 Details by Class &amp; Accounts'!AS71+'O5 Details by Class &amp; Accounts'!BN71+'O5 Details by Class &amp; Accounts'!CI71</f>
        <v>0</v>
      </c>
      <c r="U71" s="587">
        <f>'O5 Details by Class &amp; Accounts'!Y71+'O5 Details by Class &amp; Accounts'!AT71+'O5 Details by Class &amp; Accounts'!BO71+'O5 Details by Class &amp; Accounts'!CJ71</f>
        <v>0</v>
      </c>
      <c r="V71" s="587">
        <f>'O5 Details by Class &amp; Accounts'!Z71+'O5 Details by Class &amp; Accounts'!AU71+'O5 Details by Class &amp; Accounts'!BP71+'O5 Details by Class &amp; Accounts'!CK71</f>
        <v>0</v>
      </c>
      <c r="W71" s="587">
        <f>'O5 Details by Class &amp; Accounts'!AA71+'O5 Details by Class &amp; Accounts'!AV71+'O5 Details by Class &amp; Accounts'!BQ71+'O5 Details by Class &amp; Accounts'!CL71</f>
        <v>0</v>
      </c>
      <c r="X71" s="1028">
        <f>'O5 Details by Class &amp; Accounts'!AB71+'O5 Details by Class &amp; Accounts'!AW71+'O5 Details by Class &amp; Accounts'!BR71+'O5 Details by Class &amp; Accounts'!CM71</f>
        <v>0</v>
      </c>
      <c r="Y71" s="1903" t="str">
        <f t="shared" si="0"/>
        <v>1950</v>
      </c>
      <c r="Z71" s="1898" t="s">
        <v>5</v>
      </c>
    </row>
    <row r="72" spans="1:26" ht="12.95" customHeight="1">
      <c r="A72" s="2154" t="s">
        <v>127</v>
      </c>
      <c r="B72" s="2155" t="s">
        <v>273</v>
      </c>
      <c r="C72" s="1014" t="str">
        <f>IF(ISBLANK('E4 TB Allocation Details'!D73), "",('E4 TB Allocation Details'!D73))</f>
        <v>gp</v>
      </c>
      <c r="D72" s="1015">
        <f t="shared" si="2"/>
        <v>900.00000000000023</v>
      </c>
      <c r="E72" s="587">
        <f>'O5 Details by Class &amp; Accounts'!I72+'O5 Details by Class &amp; Accounts'!AD72+'O5 Details by Class &amp; Accounts'!AY72+'O5 Details by Class &amp; Accounts'!BT72</f>
        <v>587.62638738189435</v>
      </c>
      <c r="F72" s="587">
        <f>'O5 Details by Class &amp; Accounts'!J72+'O5 Details by Class &amp; Accounts'!AE72+'O5 Details by Class &amp; Accounts'!AZ72+'O5 Details by Class &amp; Accounts'!BU72</f>
        <v>192.47935171194257</v>
      </c>
      <c r="G72" s="587">
        <f>'O5 Details by Class &amp; Accounts'!K72+'O5 Details by Class &amp; Accounts'!AF72+'O5 Details by Class &amp; Accounts'!BA72+'O5 Details by Class &amp; Accounts'!BV72</f>
        <v>104.36262883395612</v>
      </c>
      <c r="H72" s="587">
        <f>'O5 Details by Class &amp; Accounts'!L72+'O5 Details by Class &amp; Accounts'!AG72+'O5 Details by Class &amp; Accounts'!BB72+'O5 Details by Class &amp; Accounts'!BW72</f>
        <v>0</v>
      </c>
      <c r="I72" s="587">
        <f>'O5 Details by Class &amp; Accounts'!M72+'O5 Details by Class &amp; Accounts'!AH72+'O5 Details by Class &amp; Accounts'!BC72+'O5 Details by Class &amp; Accounts'!BX72</f>
        <v>0</v>
      </c>
      <c r="J72" s="587">
        <f>'O5 Details by Class &amp; Accounts'!N72+'O5 Details by Class &amp; Accounts'!AI72+'O5 Details by Class &amp; Accounts'!BD72+'O5 Details by Class &amp; Accounts'!BY72</f>
        <v>0</v>
      </c>
      <c r="K72" s="587">
        <f>'O5 Details by Class &amp; Accounts'!O72+'O5 Details by Class &amp; Accounts'!AJ72+'O5 Details by Class &amp; Accounts'!BE72+'O5 Details by Class &amp; Accounts'!BZ72</f>
        <v>14.286445758923664</v>
      </c>
      <c r="L72" s="587">
        <f>'O5 Details by Class &amp; Accounts'!P72+'O5 Details by Class &amp; Accounts'!AK72+'O5 Details by Class &amp; Accounts'!BF72+'O5 Details by Class &amp; Accounts'!CA72</f>
        <v>0</v>
      </c>
      <c r="M72" s="587">
        <f>'O5 Details by Class &amp; Accounts'!Q72+'O5 Details by Class &amp; Accounts'!AL72+'O5 Details by Class &amp; Accounts'!BG72+'O5 Details by Class &amp; Accounts'!CB72</f>
        <v>1.245186313283388</v>
      </c>
      <c r="N72" s="587">
        <f>'O5 Details by Class &amp; Accounts'!R72+'O5 Details by Class &amp; Accounts'!AM72+'O5 Details by Class &amp; Accounts'!BH72+'O5 Details by Class &amp; Accounts'!CC72</f>
        <v>0</v>
      </c>
      <c r="O72" s="587">
        <f>'O5 Details by Class &amp; Accounts'!S72+'O5 Details by Class &amp; Accounts'!AN72+'O5 Details by Class &amp; Accounts'!BI72+'O5 Details by Class &amp; Accounts'!CD72</f>
        <v>0</v>
      </c>
      <c r="P72" s="587">
        <f>'O5 Details by Class &amp; Accounts'!T72+'O5 Details by Class &amp; Accounts'!AO72+'O5 Details by Class &amp; Accounts'!BJ72+'O5 Details by Class &amp; Accounts'!CE72</f>
        <v>0</v>
      </c>
      <c r="Q72" s="587">
        <f>'O5 Details by Class &amp; Accounts'!U72+'O5 Details by Class &amp; Accounts'!AP72+'O5 Details by Class &amp; Accounts'!BK72+'O5 Details by Class &amp; Accounts'!CF72</f>
        <v>0</v>
      </c>
      <c r="R72" s="587">
        <f>'O5 Details by Class &amp; Accounts'!V72+'O5 Details by Class &amp; Accounts'!AQ72+'O5 Details by Class &amp; Accounts'!BL72+'O5 Details by Class &amp; Accounts'!CG72</f>
        <v>0</v>
      </c>
      <c r="S72" s="587">
        <f>'O5 Details by Class &amp; Accounts'!W72+'O5 Details by Class &amp; Accounts'!AR72+'O5 Details by Class &amp; Accounts'!BM72+'O5 Details by Class &amp; Accounts'!CH72</f>
        <v>0</v>
      </c>
      <c r="T72" s="587">
        <f>'O5 Details by Class &amp; Accounts'!X72+'O5 Details by Class &amp; Accounts'!AS72+'O5 Details by Class &amp; Accounts'!BN72+'O5 Details by Class &amp; Accounts'!CI72</f>
        <v>0</v>
      </c>
      <c r="U72" s="587">
        <f>'O5 Details by Class &amp; Accounts'!Y72+'O5 Details by Class &amp; Accounts'!AT72+'O5 Details by Class &amp; Accounts'!BO72+'O5 Details by Class &amp; Accounts'!CJ72</f>
        <v>0</v>
      </c>
      <c r="V72" s="587">
        <f>'O5 Details by Class &amp; Accounts'!Z72+'O5 Details by Class &amp; Accounts'!AU72+'O5 Details by Class &amp; Accounts'!BP72+'O5 Details by Class &amp; Accounts'!CK72</f>
        <v>0</v>
      </c>
      <c r="W72" s="587">
        <f>'O5 Details by Class &amp; Accounts'!AA72+'O5 Details by Class &amp; Accounts'!AV72+'O5 Details by Class &amp; Accounts'!BQ72+'O5 Details by Class &amp; Accounts'!CL72</f>
        <v>0</v>
      </c>
      <c r="X72" s="1028">
        <f>'O5 Details by Class &amp; Accounts'!AB72+'O5 Details by Class &amp; Accounts'!AW72+'O5 Details by Class &amp; Accounts'!BR72+'O5 Details by Class &amp; Accounts'!CM72</f>
        <v>0</v>
      </c>
      <c r="Y72" s="1903" t="str">
        <f t="shared" si="0"/>
        <v>1955</v>
      </c>
      <c r="Z72" s="1898" t="s">
        <v>5</v>
      </c>
    </row>
    <row r="73" spans="1:26" ht="12.95" customHeight="1">
      <c r="A73" s="2154" t="s">
        <v>128</v>
      </c>
      <c r="B73" s="2155" t="s">
        <v>274</v>
      </c>
      <c r="C73" s="1014" t="str">
        <f>IF(ISBLANK('E4 TB Allocation Details'!D74), "",('E4 TB Allocation Details'!D74))</f>
        <v>gp</v>
      </c>
      <c r="D73" s="1015">
        <f t="shared" si="2"/>
        <v>0</v>
      </c>
      <c r="E73" s="587">
        <f>'O5 Details by Class &amp; Accounts'!I73+'O5 Details by Class &amp; Accounts'!AD73+'O5 Details by Class &amp; Accounts'!AY73+'O5 Details by Class &amp; Accounts'!BT73</f>
        <v>0</v>
      </c>
      <c r="F73" s="587">
        <f>'O5 Details by Class &amp; Accounts'!J73+'O5 Details by Class &amp; Accounts'!AE73+'O5 Details by Class &amp; Accounts'!AZ73+'O5 Details by Class &amp; Accounts'!BU73</f>
        <v>0</v>
      </c>
      <c r="G73" s="587">
        <f>'O5 Details by Class &amp; Accounts'!K73+'O5 Details by Class &amp; Accounts'!AF73+'O5 Details by Class &amp; Accounts'!BA73+'O5 Details by Class &amp; Accounts'!BV73</f>
        <v>0</v>
      </c>
      <c r="H73" s="587">
        <f>'O5 Details by Class &amp; Accounts'!L73+'O5 Details by Class &amp; Accounts'!AG73+'O5 Details by Class &amp; Accounts'!BB73+'O5 Details by Class &amp; Accounts'!BW73</f>
        <v>0</v>
      </c>
      <c r="I73" s="587">
        <f>'O5 Details by Class &amp; Accounts'!M73+'O5 Details by Class &amp; Accounts'!AH73+'O5 Details by Class &amp; Accounts'!BC73+'O5 Details by Class &amp; Accounts'!BX73</f>
        <v>0</v>
      </c>
      <c r="J73" s="587">
        <f>'O5 Details by Class &amp; Accounts'!N73+'O5 Details by Class &amp; Accounts'!AI73+'O5 Details by Class &amp; Accounts'!BD73+'O5 Details by Class &amp; Accounts'!BY73</f>
        <v>0</v>
      </c>
      <c r="K73" s="587">
        <f>'O5 Details by Class &amp; Accounts'!O73+'O5 Details by Class &amp; Accounts'!AJ73+'O5 Details by Class &amp; Accounts'!BE73+'O5 Details by Class &amp; Accounts'!BZ73</f>
        <v>0</v>
      </c>
      <c r="L73" s="587">
        <f>'O5 Details by Class &amp; Accounts'!P73+'O5 Details by Class &amp; Accounts'!AK73+'O5 Details by Class &amp; Accounts'!BF73+'O5 Details by Class &amp; Accounts'!CA73</f>
        <v>0</v>
      </c>
      <c r="M73" s="587">
        <f>'O5 Details by Class &amp; Accounts'!Q73+'O5 Details by Class &amp; Accounts'!AL73+'O5 Details by Class &amp; Accounts'!BG73+'O5 Details by Class &amp; Accounts'!CB73</f>
        <v>0</v>
      </c>
      <c r="N73" s="587">
        <f>'O5 Details by Class &amp; Accounts'!R73+'O5 Details by Class &amp; Accounts'!AM73+'O5 Details by Class &amp; Accounts'!BH73+'O5 Details by Class &amp; Accounts'!CC73</f>
        <v>0</v>
      </c>
      <c r="O73" s="587">
        <f>'O5 Details by Class &amp; Accounts'!S73+'O5 Details by Class &amp; Accounts'!AN73+'O5 Details by Class &amp; Accounts'!BI73+'O5 Details by Class &amp; Accounts'!CD73</f>
        <v>0</v>
      </c>
      <c r="P73" s="587">
        <f>'O5 Details by Class &amp; Accounts'!T73+'O5 Details by Class &amp; Accounts'!AO73+'O5 Details by Class &amp; Accounts'!BJ73+'O5 Details by Class &amp; Accounts'!CE73</f>
        <v>0</v>
      </c>
      <c r="Q73" s="587">
        <f>'O5 Details by Class &amp; Accounts'!U73+'O5 Details by Class &amp; Accounts'!AP73+'O5 Details by Class &amp; Accounts'!BK73+'O5 Details by Class &amp; Accounts'!CF73</f>
        <v>0</v>
      </c>
      <c r="R73" s="587">
        <f>'O5 Details by Class &amp; Accounts'!V73+'O5 Details by Class &amp; Accounts'!AQ73+'O5 Details by Class &amp; Accounts'!BL73+'O5 Details by Class &amp; Accounts'!CG73</f>
        <v>0</v>
      </c>
      <c r="S73" s="587">
        <f>'O5 Details by Class &amp; Accounts'!W73+'O5 Details by Class &amp; Accounts'!AR73+'O5 Details by Class &amp; Accounts'!BM73+'O5 Details by Class &amp; Accounts'!CH73</f>
        <v>0</v>
      </c>
      <c r="T73" s="587">
        <f>'O5 Details by Class &amp; Accounts'!X73+'O5 Details by Class &amp; Accounts'!AS73+'O5 Details by Class &amp; Accounts'!BN73+'O5 Details by Class &amp; Accounts'!CI73</f>
        <v>0</v>
      </c>
      <c r="U73" s="587">
        <f>'O5 Details by Class &amp; Accounts'!Y73+'O5 Details by Class &amp; Accounts'!AT73+'O5 Details by Class &amp; Accounts'!BO73+'O5 Details by Class &amp; Accounts'!CJ73</f>
        <v>0</v>
      </c>
      <c r="V73" s="587">
        <f>'O5 Details by Class &amp; Accounts'!Z73+'O5 Details by Class &amp; Accounts'!AU73+'O5 Details by Class &amp; Accounts'!BP73+'O5 Details by Class &amp; Accounts'!CK73</f>
        <v>0</v>
      </c>
      <c r="W73" s="587">
        <f>'O5 Details by Class &amp; Accounts'!AA73+'O5 Details by Class &amp; Accounts'!AV73+'O5 Details by Class &amp; Accounts'!BQ73+'O5 Details by Class &amp; Accounts'!CL73</f>
        <v>0</v>
      </c>
      <c r="X73" s="1028">
        <f>'O5 Details by Class &amp; Accounts'!AB73+'O5 Details by Class &amp; Accounts'!AW73+'O5 Details by Class &amp; Accounts'!BR73+'O5 Details by Class &amp; Accounts'!CM73</f>
        <v>0</v>
      </c>
      <c r="Y73" s="1903" t="str">
        <f t="shared" si="0"/>
        <v>1960</v>
      </c>
      <c r="Z73" s="1898" t="s">
        <v>5</v>
      </c>
    </row>
    <row r="74" spans="1:26" ht="12.95" customHeight="1">
      <c r="A74" s="2154" t="s">
        <v>129</v>
      </c>
      <c r="B74" s="2155" t="s">
        <v>276</v>
      </c>
      <c r="C74" s="1014" t="str">
        <f>IF(ISBLANK('E4 TB Allocation Details'!D75), "",('E4 TB Allocation Details'!D75))</f>
        <v>gp</v>
      </c>
      <c r="D74" s="1015">
        <f t="shared" si="2"/>
        <v>0</v>
      </c>
      <c r="E74" s="587">
        <f>'O5 Details by Class &amp; Accounts'!I74+'O5 Details by Class &amp; Accounts'!AD74+'O5 Details by Class &amp; Accounts'!AY74+'O5 Details by Class &amp; Accounts'!BT74</f>
        <v>0</v>
      </c>
      <c r="F74" s="587">
        <f>'O5 Details by Class &amp; Accounts'!J74+'O5 Details by Class &amp; Accounts'!AE74+'O5 Details by Class &amp; Accounts'!AZ74+'O5 Details by Class &amp; Accounts'!BU74</f>
        <v>0</v>
      </c>
      <c r="G74" s="587">
        <f>'O5 Details by Class &amp; Accounts'!K74+'O5 Details by Class &amp; Accounts'!AF74+'O5 Details by Class &amp; Accounts'!BA74+'O5 Details by Class &amp; Accounts'!BV74</f>
        <v>0</v>
      </c>
      <c r="H74" s="587">
        <f>'O5 Details by Class &amp; Accounts'!L74+'O5 Details by Class &amp; Accounts'!AG74+'O5 Details by Class &amp; Accounts'!BB74+'O5 Details by Class &amp; Accounts'!BW74</f>
        <v>0</v>
      </c>
      <c r="I74" s="587">
        <f>'O5 Details by Class &amp; Accounts'!M74+'O5 Details by Class &amp; Accounts'!AH74+'O5 Details by Class &amp; Accounts'!BC74+'O5 Details by Class &amp; Accounts'!BX74</f>
        <v>0</v>
      </c>
      <c r="J74" s="587">
        <f>'O5 Details by Class &amp; Accounts'!N74+'O5 Details by Class &amp; Accounts'!AI74+'O5 Details by Class &amp; Accounts'!BD74+'O5 Details by Class &amp; Accounts'!BY74</f>
        <v>0</v>
      </c>
      <c r="K74" s="587">
        <f>'O5 Details by Class &amp; Accounts'!O74+'O5 Details by Class &amp; Accounts'!AJ74+'O5 Details by Class &amp; Accounts'!BE74+'O5 Details by Class &amp; Accounts'!BZ74</f>
        <v>0</v>
      </c>
      <c r="L74" s="587">
        <f>'O5 Details by Class &amp; Accounts'!P74+'O5 Details by Class &amp; Accounts'!AK74+'O5 Details by Class &amp; Accounts'!BF74+'O5 Details by Class &amp; Accounts'!CA74</f>
        <v>0</v>
      </c>
      <c r="M74" s="587">
        <f>'O5 Details by Class &amp; Accounts'!Q74+'O5 Details by Class &amp; Accounts'!AL74+'O5 Details by Class &amp; Accounts'!BG74+'O5 Details by Class &amp; Accounts'!CB74</f>
        <v>0</v>
      </c>
      <c r="N74" s="587">
        <f>'O5 Details by Class &amp; Accounts'!R74+'O5 Details by Class &amp; Accounts'!AM74+'O5 Details by Class &amp; Accounts'!BH74+'O5 Details by Class &amp; Accounts'!CC74</f>
        <v>0</v>
      </c>
      <c r="O74" s="587">
        <f>'O5 Details by Class &amp; Accounts'!S74+'O5 Details by Class &amp; Accounts'!AN74+'O5 Details by Class &amp; Accounts'!BI74+'O5 Details by Class &amp; Accounts'!CD74</f>
        <v>0</v>
      </c>
      <c r="P74" s="587">
        <f>'O5 Details by Class &amp; Accounts'!T74+'O5 Details by Class &amp; Accounts'!AO74+'O5 Details by Class &amp; Accounts'!BJ74+'O5 Details by Class &amp; Accounts'!CE74</f>
        <v>0</v>
      </c>
      <c r="Q74" s="587">
        <f>'O5 Details by Class &amp; Accounts'!U74+'O5 Details by Class &amp; Accounts'!AP74+'O5 Details by Class &amp; Accounts'!BK74+'O5 Details by Class &amp; Accounts'!CF74</f>
        <v>0</v>
      </c>
      <c r="R74" s="587">
        <f>'O5 Details by Class &amp; Accounts'!V74+'O5 Details by Class &amp; Accounts'!AQ74+'O5 Details by Class &amp; Accounts'!BL74+'O5 Details by Class &amp; Accounts'!CG74</f>
        <v>0</v>
      </c>
      <c r="S74" s="587">
        <f>'O5 Details by Class &amp; Accounts'!W74+'O5 Details by Class &amp; Accounts'!AR74+'O5 Details by Class &amp; Accounts'!BM74+'O5 Details by Class &amp; Accounts'!CH74</f>
        <v>0</v>
      </c>
      <c r="T74" s="587">
        <f>'O5 Details by Class &amp; Accounts'!X74+'O5 Details by Class &amp; Accounts'!AS74+'O5 Details by Class &amp; Accounts'!BN74+'O5 Details by Class &amp; Accounts'!CI74</f>
        <v>0</v>
      </c>
      <c r="U74" s="587">
        <f>'O5 Details by Class &amp; Accounts'!Y74+'O5 Details by Class &amp; Accounts'!AT74+'O5 Details by Class &amp; Accounts'!BO74+'O5 Details by Class &amp; Accounts'!CJ74</f>
        <v>0</v>
      </c>
      <c r="V74" s="587">
        <f>'O5 Details by Class &amp; Accounts'!Z74+'O5 Details by Class &amp; Accounts'!AU74+'O5 Details by Class &amp; Accounts'!BP74+'O5 Details by Class &amp; Accounts'!CK74</f>
        <v>0</v>
      </c>
      <c r="W74" s="587">
        <f>'O5 Details by Class &amp; Accounts'!AA74+'O5 Details by Class &amp; Accounts'!AV74+'O5 Details by Class &amp; Accounts'!BQ74+'O5 Details by Class &amp; Accounts'!CL74</f>
        <v>0</v>
      </c>
      <c r="X74" s="1028">
        <f>'O5 Details by Class &amp; Accounts'!AB74+'O5 Details by Class &amp; Accounts'!AW74+'O5 Details by Class &amp; Accounts'!BR74+'O5 Details by Class &amp; Accounts'!CM74</f>
        <v>0</v>
      </c>
      <c r="Y74" s="1903" t="str">
        <f t="shared" si="0"/>
        <v>1970</v>
      </c>
      <c r="Z74" s="1898" t="s">
        <v>5</v>
      </c>
    </row>
    <row r="75" spans="1:26" ht="12.95" customHeight="1">
      <c r="A75" s="2154" t="s">
        <v>130</v>
      </c>
      <c r="B75" s="2155" t="s">
        <v>1565</v>
      </c>
      <c r="C75" s="1014" t="str">
        <f>IF(ISBLANK('E4 TB Allocation Details'!D76), "",('E4 TB Allocation Details'!D76))</f>
        <v>gp</v>
      </c>
      <c r="D75" s="1015">
        <f t="shared" si="2"/>
        <v>0</v>
      </c>
      <c r="E75" s="587">
        <f>'O5 Details by Class &amp; Accounts'!I75+'O5 Details by Class &amp; Accounts'!AD75+'O5 Details by Class &amp; Accounts'!AY75+'O5 Details by Class &amp; Accounts'!BT75</f>
        <v>0</v>
      </c>
      <c r="F75" s="587">
        <f>'O5 Details by Class &amp; Accounts'!J75+'O5 Details by Class &amp; Accounts'!AE75+'O5 Details by Class &amp; Accounts'!AZ75+'O5 Details by Class &amp; Accounts'!BU75</f>
        <v>0</v>
      </c>
      <c r="G75" s="587">
        <f>'O5 Details by Class &amp; Accounts'!K75+'O5 Details by Class &amp; Accounts'!AF75+'O5 Details by Class &amp; Accounts'!BA75+'O5 Details by Class &amp; Accounts'!BV75</f>
        <v>0</v>
      </c>
      <c r="H75" s="587">
        <f>'O5 Details by Class &amp; Accounts'!L75+'O5 Details by Class &amp; Accounts'!AG75+'O5 Details by Class &amp; Accounts'!BB75+'O5 Details by Class &amp; Accounts'!BW75</f>
        <v>0</v>
      </c>
      <c r="I75" s="587">
        <f>'O5 Details by Class &amp; Accounts'!M75+'O5 Details by Class &amp; Accounts'!AH75+'O5 Details by Class &amp; Accounts'!BC75+'O5 Details by Class &amp; Accounts'!BX75</f>
        <v>0</v>
      </c>
      <c r="J75" s="587">
        <f>'O5 Details by Class &amp; Accounts'!N75+'O5 Details by Class &amp; Accounts'!AI75+'O5 Details by Class &amp; Accounts'!BD75+'O5 Details by Class &amp; Accounts'!BY75</f>
        <v>0</v>
      </c>
      <c r="K75" s="587">
        <f>'O5 Details by Class &amp; Accounts'!O75+'O5 Details by Class &amp; Accounts'!AJ75+'O5 Details by Class &amp; Accounts'!BE75+'O5 Details by Class &amp; Accounts'!BZ75</f>
        <v>0</v>
      </c>
      <c r="L75" s="587">
        <f>'O5 Details by Class &amp; Accounts'!P75+'O5 Details by Class &amp; Accounts'!AK75+'O5 Details by Class &amp; Accounts'!BF75+'O5 Details by Class &amp; Accounts'!CA75</f>
        <v>0</v>
      </c>
      <c r="M75" s="587">
        <f>'O5 Details by Class &amp; Accounts'!Q75+'O5 Details by Class &amp; Accounts'!AL75+'O5 Details by Class &amp; Accounts'!BG75+'O5 Details by Class &amp; Accounts'!CB75</f>
        <v>0</v>
      </c>
      <c r="N75" s="587">
        <f>'O5 Details by Class &amp; Accounts'!R75+'O5 Details by Class &amp; Accounts'!AM75+'O5 Details by Class &amp; Accounts'!BH75+'O5 Details by Class &amp; Accounts'!CC75</f>
        <v>0</v>
      </c>
      <c r="O75" s="587">
        <f>'O5 Details by Class &amp; Accounts'!S75+'O5 Details by Class &amp; Accounts'!AN75+'O5 Details by Class &amp; Accounts'!BI75+'O5 Details by Class &amp; Accounts'!CD75</f>
        <v>0</v>
      </c>
      <c r="P75" s="587">
        <f>'O5 Details by Class &amp; Accounts'!T75+'O5 Details by Class &amp; Accounts'!AO75+'O5 Details by Class &amp; Accounts'!BJ75+'O5 Details by Class &amp; Accounts'!CE75</f>
        <v>0</v>
      </c>
      <c r="Q75" s="587">
        <f>'O5 Details by Class &amp; Accounts'!U75+'O5 Details by Class &amp; Accounts'!AP75+'O5 Details by Class &amp; Accounts'!BK75+'O5 Details by Class &amp; Accounts'!CF75</f>
        <v>0</v>
      </c>
      <c r="R75" s="587">
        <f>'O5 Details by Class &amp; Accounts'!V75+'O5 Details by Class &amp; Accounts'!AQ75+'O5 Details by Class &amp; Accounts'!BL75+'O5 Details by Class &amp; Accounts'!CG75</f>
        <v>0</v>
      </c>
      <c r="S75" s="587">
        <f>'O5 Details by Class &amp; Accounts'!W75+'O5 Details by Class &amp; Accounts'!AR75+'O5 Details by Class &amp; Accounts'!BM75+'O5 Details by Class &amp; Accounts'!CH75</f>
        <v>0</v>
      </c>
      <c r="T75" s="587">
        <f>'O5 Details by Class &amp; Accounts'!X75+'O5 Details by Class &amp; Accounts'!AS75+'O5 Details by Class &amp; Accounts'!BN75+'O5 Details by Class &amp; Accounts'!CI75</f>
        <v>0</v>
      </c>
      <c r="U75" s="587">
        <f>'O5 Details by Class &amp; Accounts'!Y75+'O5 Details by Class &amp; Accounts'!AT75+'O5 Details by Class &amp; Accounts'!BO75+'O5 Details by Class &amp; Accounts'!CJ75</f>
        <v>0</v>
      </c>
      <c r="V75" s="587">
        <f>'O5 Details by Class &amp; Accounts'!Z75+'O5 Details by Class &amp; Accounts'!AU75+'O5 Details by Class &amp; Accounts'!BP75+'O5 Details by Class &amp; Accounts'!CK75</f>
        <v>0</v>
      </c>
      <c r="W75" s="587">
        <f>'O5 Details by Class &amp; Accounts'!AA75+'O5 Details by Class &amp; Accounts'!AV75+'O5 Details by Class &amp; Accounts'!BQ75+'O5 Details by Class &amp; Accounts'!CL75</f>
        <v>0</v>
      </c>
      <c r="X75" s="1028">
        <f>'O5 Details by Class &amp; Accounts'!AB75+'O5 Details by Class &amp; Accounts'!AW75+'O5 Details by Class &amp; Accounts'!BR75+'O5 Details by Class &amp; Accounts'!CM75</f>
        <v>0</v>
      </c>
      <c r="Y75" s="1903" t="str">
        <f t="shared" si="0"/>
        <v>1975</v>
      </c>
      <c r="Z75" s="1898" t="s">
        <v>5</v>
      </c>
    </row>
    <row r="76" spans="1:26" ht="12.95" customHeight="1">
      <c r="A76" s="2154" t="s">
        <v>131</v>
      </c>
      <c r="B76" s="2155" t="s">
        <v>1050</v>
      </c>
      <c r="C76" s="1014" t="str">
        <f>IF(ISBLANK('E4 TB Allocation Details'!D77), "",('E4 TB Allocation Details'!D77))</f>
        <v>gp</v>
      </c>
      <c r="D76" s="1015">
        <f t="shared" si="2"/>
        <v>0</v>
      </c>
      <c r="E76" s="587">
        <f>'O5 Details by Class &amp; Accounts'!I76+'O5 Details by Class &amp; Accounts'!AD76+'O5 Details by Class &amp; Accounts'!AY76+'O5 Details by Class &amp; Accounts'!BT76</f>
        <v>0</v>
      </c>
      <c r="F76" s="587">
        <f>'O5 Details by Class &amp; Accounts'!J76+'O5 Details by Class &amp; Accounts'!AE76+'O5 Details by Class &amp; Accounts'!AZ76+'O5 Details by Class &amp; Accounts'!BU76</f>
        <v>0</v>
      </c>
      <c r="G76" s="587">
        <f>'O5 Details by Class &amp; Accounts'!K76+'O5 Details by Class &amp; Accounts'!AF76+'O5 Details by Class &amp; Accounts'!BA76+'O5 Details by Class &amp; Accounts'!BV76</f>
        <v>0</v>
      </c>
      <c r="H76" s="587">
        <f>'O5 Details by Class &amp; Accounts'!L76+'O5 Details by Class &amp; Accounts'!AG76+'O5 Details by Class &amp; Accounts'!BB76+'O5 Details by Class &amp; Accounts'!BW76</f>
        <v>0</v>
      </c>
      <c r="I76" s="587">
        <f>'O5 Details by Class &amp; Accounts'!M76+'O5 Details by Class &amp; Accounts'!AH76+'O5 Details by Class &amp; Accounts'!BC76+'O5 Details by Class &amp; Accounts'!BX76</f>
        <v>0</v>
      </c>
      <c r="J76" s="587">
        <f>'O5 Details by Class &amp; Accounts'!N76+'O5 Details by Class &amp; Accounts'!AI76+'O5 Details by Class &amp; Accounts'!BD76+'O5 Details by Class &amp; Accounts'!BY76</f>
        <v>0</v>
      </c>
      <c r="K76" s="587">
        <f>'O5 Details by Class &amp; Accounts'!O76+'O5 Details by Class &amp; Accounts'!AJ76+'O5 Details by Class &amp; Accounts'!BE76+'O5 Details by Class &amp; Accounts'!BZ76</f>
        <v>0</v>
      </c>
      <c r="L76" s="587">
        <f>'O5 Details by Class &amp; Accounts'!P76+'O5 Details by Class &amp; Accounts'!AK76+'O5 Details by Class &amp; Accounts'!BF76+'O5 Details by Class &amp; Accounts'!CA76</f>
        <v>0</v>
      </c>
      <c r="M76" s="587">
        <f>'O5 Details by Class &amp; Accounts'!Q76+'O5 Details by Class &amp; Accounts'!AL76+'O5 Details by Class &amp; Accounts'!BG76+'O5 Details by Class &amp; Accounts'!CB76</f>
        <v>0</v>
      </c>
      <c r="N76" s="587">
        <f>'O5 Details by Class &amp; Accounts'!R76+'O5 Details by Class &amp; Accounts'!AM76+'O5 Details by Class &amp; Accounts'!BH76+'O5 Details by Class &amp; Accounts'!CC76</f>
        <v>0</v>
      </c>
      <c r="O76" s="587">
        <f>'O5 Details by Class &amp; Accounts'!S76+'O5 Details by Class &amp; Accounts'!AN76+'O5 Details by Class &amp; Accounts'!BI76+'O5 Details by Class &amp; Accounts'!CD76</f>
        <v>0</v>
      </c>
      <c r="P76" s="587">
        <f>'O5 Details by Class &amp; Accounts'!T76+'O5 Details by Class &amp; Accounts'!AO76+'O5 Details by Class &amp; Accounts'!BJ76+'O5 Details by Class &amp; Accounts'!CE76</f>
        <v>0</v>
      </c>
      <c r="Q76" s="587">
        <f>'O5 Details by Class &amp; Accounts'!U76+'O5 Details by Class &amp; Accounts'!AP76+'O5 Details by Class &amp; Accounts'!BK76+'O5 Details by Class &amp; Accounts'!CF76</f>
        <v>0</v>
      </c>
      <c r="R76" s="587">
        <f>'O5 Details by Class &amp; Accounts'!V76+'O5 Details by Class &amp; Accounts'!AQ76+'O5 Details by Class &amp; Accounts'!BL76+'O5 Details by Class &amp; Accounts'!CG76</f>
        <v>0</v>
      </c>
      <c r="S76" s="587">
        <f>'O5 Details by Class &amp; Accounts'!W76+'O5 Details by Class &amp; Accounts'!AR76+'O5 Details by Class &amp; Accounts'!BM76+'O5 Details by Class &amp; Accounts'!CH76</f>
        <v>0</v>
      </c>
      <c r="T76" s="587">
        <f>'O5 Details by Class &amp; Accounts'!X76+'O5 Details by Class &amp; Accounts'!AS76+'O5 Details by Class &amp; Accounts'!BN76+'O5 Details by Class &amp; Accounts'!CI76</f>
        <v>0</v>
      </c>
      <c r="U76" s="587">
        <f>'O5 Details by Class &amp; Accounts'!Y76+'O5 Details by Class &amp; Accounts'!AT76+'O5 Details by Class &amp; Accounts'!BO76+'O5 Details by Class &amp; Accounts'!CJ76</f>
        <v>0</v>
      </c>
      <c r="V76" s="587">
        <f>'O5 Details by Class &amp; Accounts'!Z76+'O5 Details by Class &amp; Accounts'!AU76+'O5 Details by Class &amp; Accounts'!BP76+'O5 Details by Class &amp; Accounts'!CK76</f>
        <v>0</v>
      </c>
      <c r="W76" s="587">
        <f>'O5 Details by Class &amp; Accounts'!AA76+'O5 Details by Class &amp; Accounts'!AV76+'O5 Details by Class &amp; Accounts'!BQ76+'O5 Details by Class &amp; Accounts'!CL76</f>
        <v>0</v>
      </c>
      <c r="X76" s="1028">
        <f>'O5 Details by Class &amp; Accounts'!AB76+'O5 Details by Class &amp; Accounts'!AW76+'O5 Details by Class &amp; Accounts'!BR76+'O5 Details by Class &amp; Accounts'!CM76</f>
        <v>0</v>
      </c>
      <c r="Y76" s="1903" t="str">
        <f t="shared" si="0"/>
        <v>1980</v>
      </c>
      <c r="Z76" s="1898" t="s">
        <v>5</v>
      </c>
    </row>
    <row r="77" spans="1:26" ht="12.95" customHeight="1">
      <c r="A77" s="2154" t="s">
        <v>132</v>
      </c>
      <c r="B77" s="2155" t="s">
        <v>1052</v>
      </c>
      <c r="C77" s="1014" t="str">
        <f>IF(ISBLANK('E4 TB Allocation Details'!D78), "",('E4 TB Allocation Details'!D78))</f>
        <v>gp</v>
      </c>
      <c r="D77" s="1015">
        <f t="shared" si="2"/>
        <v>-270859</v>
      </c>
      <c r="E77" s="587">
        <f>'O5 Details by Class &amp; Accounts'!I77+'O5 Details by Class &amp; Accounts'!AD77+'O5 Details by Class &amp; Accounts'!AY77+'O5 Details by Class &amp; Accounts'!BT77</f>
        <v>-176848.77295541391</v>
      </c>
      <c r="F77" s="587">
        <f>'O5 Details by Class &amp; Accounts'!J77+'O5 Details by Class &amp; Accounts'!AE77+'O5 Details by Class &amp; Accounts'!AZ77+'O5 Details by Class &amp; Accounts'!BU77</f>
        <v>-57927.516361494505</v>
      </c>
      <c r="G77" s="587">
        <f>'O5 Details by Class &amp; Accounts'!K77+'O5 Details by Class &amp; Accounts'!AF77+'O5 Details by Class &amp; Accounts'!BA77+'O5 Details by Class &amp; Accounts'!BV77</f>
        <v>-31408.396981485024</v>
      </c>
      <c r="H77" s="587">
        <f>'O5 Details by Class &amp; Accounts'!L77+'O5 Details by Class &amp; Accounts'!AG77+'O5 Details by Class &amp; Accounts'!BB77+'O5 Details by Class &amp; Accounts'!BW77</f>
        <v>0</v>
      </c>
      <c r="I77" s="587">
        <f>'O5 Details by Class &amp; Accounts'!M77+'O5 Details by Class &amp; Accounts'!AH77+'O5 Details by Class &amp; Accounts'!BC77+'O5 Details by Class &amp; Accounts'!BX77</f>
        <v>0</v>
      </c>
      <c r="J77" s="587">
        <f>'O5 Details by Class &amp; Accounts'!N77+'O5 Details by Class &amp; Accounts'!AI77+'O5 Details by Class &amp; Accounts'!BD77+'O5 Details by Class &amp; Accounts'!BY77</f>
        <v>0</v>
      </c>
      <c r="K77" s="587">
        <f>'O5 Details by Class &amp; Accounts'!O77+'O5 Details by Class &amp; Accounts'!AJ77+'O5 Details by Class &amp; Accounts'!BE77+'O5 Details by Class &amp; Accounts'!BZ77</f>
        <v>-4299.5693464625601</v>
      </c>
      <c r="L77" s="587">
        <f>'O5 Details by Class &amp; Accounts'!P77+'O5 Details by Class &amp; Accounts'!AK77+'O5 Details by Class &amp; Accounts'!BF77+'O5 Details by Class &amp; Accounts'!CA77</f>
        <v>0</v>
      </c>
      <c r="M77" s="587">
        <f>'O5 Details by Class &amp; Accounts'!Q77+'O5 Details by Class &amp; Accounts'!AL77+'O5 Details by Class &amp; Accounts'!BG77+'O5 Details by Class &amp; Accounts'!CB77</f>
        <v>-374.74435514402802</v>
      </c>
      <c r="N77" s="587">
        <f>'O5 Details by Class &amp; Accounts'!R77+'O5 Details by Class &amp; Accounts'!AM77+'O5 Details by Class &amp; Accounts'!BH77+'O5 Details by Class &amp; Accounts'!CC77</f>
        <v>0</v>
      </c>
      <c r="O77" s="587">
        <f>'O5 Details by Class &amp; Accounts'!S77+'O5 Details by Class &amp; Accounts'!AN77+'O5 Details by Class &amp; Accounts'!BI77+'O5 Details by Class &amp; Accounts'!CD77</f>
        <v>0</v>
      </c>
      <c r="P77" s="587">
        <f>'O5 Details by Class &amp; Accounts'!T77+'O5 Details by Class &amp; Accounts'!AO77+'O5 Details by Class &amp; Accounts'!BJ77+'O5 Details by Class &amp; Accounts'!CE77</f>
        <v>0</v>
      </c>
      <c r="Q77" s="587">
        <f>'O5 Details by Class &amp; Accounts'!U77+'O5 Details by Class &amp; Accounts'!AP77+'O5 Details by Class &amp; Accounts'!BK77+'O5 Details by Class &amp; Accounts'!CF77</f>
        <v>0</v>
      </c>
      <c r="R77" s="587">
        <f>'O5 Details by Class &amp; Accounts'!V77+'O5 Details by Class &amp; Accounts'!AQ77+'O5 Details by Class &amp; Accounts'!BL77+'O5 Details by Class &amp; Accounts'!CG77</f>
        <v>0</v>
      </c>
      <c r="S77" s="587">
        <f>'O5 Details by Class &amp; Accounts'!W77+'O5 Details by Class &amp; Accounts'!AR77+'O5 Details by Class &amp; Accounts'!BM77+'O5 Details by Class &amp; Accounts'!CH77</f>
        <v>0</v>
      </c>
      <c r="T77" s="587">
        <f>'O5 Details by Class &amp; Accounts'!X77+'O5 Details by Class &amp; Accounts'!AS77+'O5 Details by Class &amp; Accounts'!BN77+'O5 Details by Class &amp; Accounts'!CI77</f>
        <v>0</v>
      </c>
      <c r="U77" s="587">
        <f>'O5 Details by Class &amp; Accounts'!Y77+'O5 Details by Class &amp; Accounts'!AT77+'O5 Details by Class &amp; Accounts'!BO77+'O5 Details by Class &amp; Accounts'!CJ77</f>
        <v>0</v>
      </c>
      <c r="V77" s="587">
        <f>'O5 Details by Class &amp; Accounts'!Z77+'O5 Details by Class &amp; Accounts'!AU77+'O5 Details by Class &amp; Accounts'!BP77+'O5 Details by Class &amp; Accounts'!CK77</f>
        <v>0</v>
      </c>
      <c r="W77" s="587">
        <f>'O5 Details by Class &amp; Accounts'!AA77+'O5 Details by Class &amp; Accounts'!AV77+'O5 Details by Class &amp; Accounts'!BQ77+'O5 Details by Class &amp; Accounts'!CL77</f>
        <v>0</v>
      </c>
      <c r="X77" s="1028">
        <f>'O5 Details by Class &amp; Accounts'!AB77+'O5 Details by Class &amp; Accounts'!AW77+'O5 Details by Class &amp; Accounts'!BR77+'O5 Details by Class &amp; Accounts'!CM77</f>
        <v>0</v>
      </c>
      <c r="Y77" s="1903" t="str">
        <f t="shared" si="0"/>
        <v>1990</v>
      </c>
      <c r="Z77" s="1898" t="s">
        <v>5</v>
      </c>
    </row>
    <row r="78" spans="1:26" ht="12.95" customHeight="1">
      <c r="A78" s="1751" t="s">
        <v>135</v>
      </c>
      <c r="B78" s="999" t="s">
        <v>1053</v>
      </c>
      <c r="C78" s="1014" t="str">
        <f>IF(ISBLANK('E4 TB Allocation Details'!D79), "",('E4 TB Allocation Details'!D79))</f>
        <v>co</v>
      </c>
      <c r="D78" s="1015">
        <f t="shared" si="2"/>
        <v>0</v>
      </c>
      <c r="E78" s="587">
        <f>'O5 Details by Class &amp; Accounts'!I78+'O5 Details by Class &amp; Accounts'!AD78+'O5 Details by Class &amp; Accounts'!AY78+'O5 Details by Class &amp; Accounts'!BT78</f>
        <v>0</v>
      </c>
      <c r="F78" s="587">
        <f>'O5 Details by Class &amp; Accounts'!J78+'O5 Details by Class &amp; Accounts'!AE78+'O5 Details by Class &amp; Accounts'!AZ78+'O5 Details by Class &amp; Accounts'!BU78</f>
        <v>0</v>
      </c>
      <c r="G78" s="587">
        <f>'O5 Details by Class &amp; Accounts'!K78+'O5 Details by Class &amp; Accounts'!AF78+'O5 Details by Class &amp; Accounts'!BA78+'O5 Details by Class &amp; Accounts'!BV78</f>
        <v>0</v>
      </c>
      <c r="H78" s="587">
        <f>'O5 Details by Class &amp; Accounts'!L78+'O5 Details by Class &amp; Accounts'!AG78+'O5 Details by Class &amp; Accounts'!BB78+'O5 Details by Class &amp; Accounts'!BW78</f>
        <v>0</v>
      </c>
      <c r="I78" s="587">
        <f>'O5 Details by Class &amp; Accounts'!M78+'O5 Details by Class &amp; Accounts'!AH78+'O5 Details by Class &amp; Accounts'!BC78+'O5 Details by Class &amp; Accounts'!BX78</f>
        <v>0</v>
      </c>
      <c r="J78" s="587">
        <f>'O5 Details by Class &amp; Accounts'!N78+'O5 Details by Class &amp; Accounts'!AI78+'O5 Details by Class &amp; Accounts'!BD78+'O5 Details by Class &amp; Accounts'!BY78</f>
        <v>0</v>
      </c>
      <c r="K78" s="587">
        <f>'O5 Details by Class &amp; Accounts'!O78+'O5 Details by Class &amp; Accounts'!AJ78+'O5 Details by Class &amp; Accounts'!BE78+'O5 Details by Class &amp; Accounts'!BZ78</f>
        <v>0</v>
      </c>
      <c r="L78" s="587">
        <f>'O5 Details by Class &amp; Accounts'!P78+'O5 Details by Class &amp; Accounts'!AK78+'O5 Details by Class &amp; Accounts'!BF78+'O5 Details by Class &amp; Accounts'!CA78</f>
        <v>0</v>
      </c>
      <c r="M78" s="587">
        <f>'O5 Details by Class &amp; Accounts'!Q78+'O5 Details by Class &amp; Accounts'!AL78+'O5 Details by Class &amp; Accounts'!BG78+'O5 Details by Class &amp; Accounts'!CB78</f>
        <v>0</v>
      </c>
      <c r="N78" s="587">
        <f>'O5 Details by Class &amp; Accounts'!R78+'O5 Details by Class &amp; Accounts'!AM78+'O5 Details by Class &amp; Accounts'!BH78+'O5 Details by Class &amp; Accounts'!CC78</f>
        <v>0</v>
      </c>
      <c r="O78" s="587">
        <f>'O5 Details by Class &amp; Accounts'!S78+'O5 Details by Class &amp; Accounts'!AN78+'O5 Details by Class &amp; Accounts'!BI78+'O5 Details by Class &amp; Accounts'!CD78</f>
        <v>0</v>
      </c>
      <c r="P78" s="587">
        <f>'O5 Details by Class &amp; Accounts'!T78+'O5 Details by Class &amp; Accounts'!AO78+'O5 Details by Class &amp; Accounts'!BJ78+'O5 Details by Class &amp; Accounts'!CE78</f>
        <v>0</v>
      </c>
      <c r="Q78" s="587">
        <f>'O5 Details by Class &amp; Accounts'!U78+'O5 Details by Class &amp; Accounts'!AP78+'O5 Details by Class &amp; Accounts'!BK78+'O5 Details by Class &amp; Accounts'!CF78</f>
        <v>0</v>
      </c>
      <c r="R78" s="587">
        <f>'O5 Details by Class &amp; Accounts'!V78+'O5 Details by Class &amp; Accounts'!AQ78+'O5 Details by Class &amp; Accounts'!BL78+'O5 Details by Class &amp; Accounts'!CG78</f>
        <v>0</v>
      </c>
      <c r="S78" s="587">
        <f>'O5 Details by Class &amp; Accounts'!W78+'O5 Details by Class &amp; Accounts'!AR78+'O5 Details by Class &amp; Accounts'!BM78+'O5 Details by Class &amp; Accounts'!CH78</f>
        <v>0</v>
      </c>
      <c r="T78" s="587">
        <f>'O5 Details by Class &amp; Accounts'!X78+'O5 Details by Class &amp; Accounts'!AS78+'O5 Details by Class &amp; Accounts'!BN78+'O5 Details by Class &amp; Accounts'!CI78</f>
        <v>0</v>
      </c>
      <c r="U78" s="587">
        <f>'O5 Details by Class &amp; Accounts'!Y78+'O5 Details by Class &amp; Accounts'!AT78+'O5 Details by Class &amp; Accounts'!BO78+'O5 Details by Class &amp; Accounts'!CJ78</f>
        <v>0</v>
      </c>
      <c r="V78" s="587">
        <f>'O5 Details by Class &amp; Accounts'!Z78+'O5 Details by Class &amp; Accounts'!AU78+'O5 Details by Class &amp; Accounts'!BP78+'O5 Details by Class &amp; Accounts'!CK78</f>
        <v>0</v>
      </c>
      <c r="W78" s="587">
        <f>'O5 Details by Class &amp; Accounts'!AA78+'O5 Details by Class &amp; Accounts'!AV78+'O5 Details by Class &amp; Accounts'!BQ78+'O5 Details by Class &amp; Accounts'!CL78</f>
        <v>0</v>
      </c>
      <c r="X78" s="1028">
        <f>'O5 Details by Class &amp; Accounts'!AB78+'O5 Details by Class &amp; Accounts'!AW78+'O5 Details by Class &amp; Accounts'!BR78+'O5 Details by Class &amp; Accounts'!CM78</f>
        <v>0</v>
      </c>
      <c r="Y78" s="1903" t="str">
        <f t="shared" si="0"/>
        <v>1995</v>
      </c>
      <c r="Z78" s="1898" t="s">
        <v>1616</v>
      </c>
    </row>
    <row r="79" spans="1:26" ht="12.95" customHeight="1">
      <c r="A79" s="2154" t="s">
        <v>133</v>
      </c>
      <c r="B79" s="2155" t="s">
        <v>1054</v>
      </c>
      <c r="C79" s="1014" t="str">
        <f>IF(ISBLANK('E4 TB Allocation Details'!D80), "",('E4 TB Allocation Details'!D80))</f>
        <v>gp</v>
      </c>
      <c r="D79" s="1015">
        <f t="shared" si="2"/>
        <v>0</v>
      </c>
      <c r="E79" s="587">
        <f>'O5 Details by Class &amp; Accounts'!I79+'O5 Details by Class &amp; Accounts'!AD79+'O5 Details by Class &amp; Accounts'!AY79+'O5 Details by Class &amp; Accounts'!BT79</f>
        <v>0</v>
      </c>
      <c r="F79" s="587">
        <f>'O5 Details by Class &amp; Accounts'!J79+'O5 Details by Class &amp; Accounts'!AE79+'O5 Details by Class &amp; Accounts'!AZ79+'O5 Details by Class &amp; Accounts'!BU79</f>
        <v>0</v>
      </c>
      <c r="G79" s="587">
        <f>'O5 Details by Class &amp; Accounts'!K79+'O5 Details by Class &amp; Accounts'!AF79+'O5 Details by Class &amp; Accounts'!BA79+'O5 Details by Class &amp; Accounts'!BV79</f>
        <v>0</v>
      </c>
      <c r="H79" s="587">
        <f>'O5 Details by Class &amp; Accounts'!L79+'O5 Details by Class &amp; Accounts'!AG79+'O5 Details by Class &amp; Accounts'!BB79+'O5 Details by Class &amp; Accounts'!BW79</f>
        <v>0</v>
      </c>
      <c r="I79" s="587">
        <f>'O5 Details by Class &amp; Accounts'!M79+'O5 Details by Class &amp; Accounts'!AH79+'O5 Details by Class &amp; Accounts'!BC79+'O5 Details by Class &amp; Accounts'!BX79</f>
        <v>0</v>
      </c>
      <c r="J79" s="587">
        <f>'O5 Details by Class &amp; Accounts'!N79+'O5 Details by Class &amp; Accounts'!AI79+'O5 Details by Class &amp; Accounts'!BD79+'O5 Details by Class &amp; Accounts'!BY79</f>
        <v>0</v>
      </c>
      <c r="K79" s="587">
        <f>'O5 Details by Class &amp; Accounts'!O79+'O5 Details by Class &amp; Accounts'!AJ79+'O5 Details by Class &amp; Accounts'!BE79+'O5 Details by Class &amp; Accounts'!BZ79</f>
        <v>0</v>
      </c>
      <c r="L79" s="587">
        <f>'O5 Details by Class &amp; Accounts'!P79+'O5 Details by Class &amp; Accounts'!AK79+'O5 Details by Class &amp; Accounts'!BF79+'O5 Details by Class &amp; Accounts'!CA79</f>
        <v>0</v>
      </c>
      <c r="M79" s="587">
        <f>'O5 Details by Class &amp; Accounts'!Q79+'O5 Details by Class &amp; Accounts'!AL79+'O5 Details by Class &amp; Accounts'!BG79+'O5 Details by Class &amp; Accounts'!CB79</f>
        <v>0</v>
      </c>
      <c r="N79" s="587">
        <f>'O5 Details by Class &amp; Accounts'!R79+'O5 Details by Class &amp; Accounts'!AM79+'O5 Details by Class &amp; Accounts'!BH79+'O5 Details by Class &amp; Accounts'!CC79</f>
        <v>0</v>
      </c>
      <c r="O79" s="587">
        <f>'O5 Details by Class &amp; Accounts'!S79+'O5 Details by Class &amp; Accounts'!AN79+'O5 Details by Class &amp; Accounts'!BI79+'O5 Details by Class &amp; Accounts'!CD79</f>
        <v>0</v>
      </c>
      <c r="P79" s="587">
        <f>'O5 Details by Class &amp; Accounts'!T79+'O5 Details by Class &amp; Accounts'!AO79+'O5 Details by Class &amp; Accounts'!BJ79+'O5 Details by Class &amp; Accounts'!CE79</f>
        <v>0</v>
      </c>
      <c r="Q79" s="587">
        <f>'O5 Details by Class &amp; Accounts'!U79+'O5 Details by Class &amp; Accounts'!AP79+'O5 Details by Class &amp; Accounts'!BK79+'O5 Details by Class &amp; Accounts'!CF79</f>
        <v>0</v>
      </c>
      <c r="R79" s="587">
        <f>'O5 Details by Class &amp; Accounts'!V79+'O5 Details by Class &amp; Accounts'!AQ79+'O5 Details by Class &amp; Accounts'!BL79+'O5 Details by Class &amp; Accounts'!CG79</f>
        <v>0</v>
      </c>
      <c r="S79" s="587">
        <f>'O5 Details by Class &amp; Accounts'!W79+'O5 Details by Class &amp; Accounts'!AR79+'O5 Details by Class &amp; Accounts'!BM79+'O5 Details by Class &amp; Accounts'!CH79</f>
        <v>0</v>
      </c>
      <c r="T79" s="587">
        <f>'O5 Details by Class &amp; Accounts'!X79+'O5 Details by Class &amp; Accounts'!AS79+'O5 Details by Class &amp; Accounts'!BN79+'O5 Details by Class &amp; Accounts'!CI79</f>
        <v>0</v>
      </c>
      <c r="U79" s="587">
        <f>'O5 Details by Class &amp; Accounts'!Y79+'O5 Details by Class &amp; Accounts'!AT79+'O5 Details by Class &amp; Accounts'!BO79+'O5 Details by Class &amp; Accounts'!CJ79</f>
        <v>0</v>
      </c>
      <c r="V79" s="587">
        <f>'O5 Details by Class &amp; Accounts'!Z79+'O5 Details by Class &amp; Accounts'!AU79+'O5 Details by Class &amp; Accounts'!BP79+'O5 Details by Class &amp; Accounts'!CK79</f>
        <v>0</v>
      </c>
      <c r="W79" s="587">
        <f>'O5 Details by Class &amp; Accounts'!AA79+'O5 Details by Class &amp; Accounts'!AV79+'O5 Details by Class &amp; Accounts'!BQ79+'O5 Details by Class &amp; Accounts'!CL79</f>
        <v>0</v>
      </c>
      <c r="X79" s="1028">
        <f>'O5 Details by Class &amp; Accounts'!AB79+'O5 Details by Class &amp; Accounts'!AW79+'O5 Details by Class &amp; Accounts'!BR79+'O5 Details by Class &amp; Accounts'!CM79</f>
        <v>0</v>
      </c>
      <c r="Y79" s="1903" t="str">
        <f t="shared" si="0"/>
        <v>2005</v>
      </c>
      <c r="Z79" s="1898" t="s">
        <v>5</v>
      </c>
    </row>
    <row r="80" spans="1:26" ht="12.95" customHeight="1">
      <c r="A80" s="2154" t="s">
        <v>134</v>
      </c>
      <c r="B80" s="2155" t="s">
        <v>1055</v>
      </c>
      <c r="C80" s="1014" t="str">
        <f>IF(ISBLANK('E4 TB Allocation Details'!D81), "",('E4 TB Allocation Details'!D81))</f>
        <v>gp</v>
      </c>
      <c r="D80" s="1015">
        <f t="shared" si="2"/>
        <v>0</v>
      </c>
      <c r="E80" s="587">
        <f>'O5 Details by Class &amp; Accounts'!I80+'O5 Details by Class &amp; Accounts'!AD80+'O5 Details by Class &amp; Accounts'!AY80+'O5 Details by Class &amp; Accounts'!BT80</f>
        <v>0</v>
      </c>
      <c r="F80" s="587">
        <f>'O5 Details by Class &amp; Accounts'!J80+'O5 Details by Class &amp; Accounts'!AE80+'O5 Details by Class &amp; Accounts'!AZ80+'O5 Details by Class &amp; Accounts'!BU80</f>
        <v>0</v>
      </c>
      <c r="G80" s="587">
        <f>'O5 Details by Class &amp; Accounts'!K80+'O5 Details by Class &amp; Accounts'!AF80+'O5 Details by Class &amp; Accounts'!BA80+'O5 Details by Class &amp; Accounts'!BV80</f>
        <v>0</v>
      </c>
      <c r="H80" s="587">
        <f>'O5 Details by Class &amp; Accounts'!L80+'O5 Details by Class &amp; Accounts'!AG80+'O5 Details by Class &amp; Accounts'!BB80+'O5 Details by Class &amp; Accounts'!BW80</f>
        <v>0</v>
      </c>
      <c r="I80" s="587">
        <f>'O5 Details by Class &amp; Accounts'!M80+'O5 Details by Class &amp; Accounts'!AH80+'O5 Details by Class &amp; Accounts'!BC80+'O5 Details by Class &amp; Accounts'!BX80</f>
        <v>0</v>
      </c>
      <c r="J80" s="587">
        <f>'O5 Details by Class &amp; Accounts'!N80+'O5 Details by Class &amp; Accounts'!AI80+'O5 Details by Class &amp; Accounts'!BD80+'O5 Details by Class &amp; Accounts'!BY80</f>
        <v>0</v>
      </c>
      <c r="K80" s="587">
        <f>'O5 Details by Class &amp; Accounts'!O80+'O5 Details by Class &amp; Accounts'!AJ80+'O5 Details by Class &amp; Accounts'!BE80+'O5 Details by Class &amp; Accounts'!BZ80</f>
        <v>0</v>
      </c>
      <c r="L80" s="587">
        <f>'O5 Details by Class &amp; Accounts'!P80+'O5 Details by Class &amp; Accounts'!AK80+'O5 Details by Class &amp; Accounts'!BF80+'O5 Details by Class &amp; Accounts'!CA80</f>
        <v>0</v>
      </c>
      <c r="M80" s="587">
        <f>'O5 Details by Class &amp; Accounts'!Q80+'O5 Details by Class &amp; Accounts'!AL80+'O5 Details by Class &amp; Accounts'!BG80+'O5 Details by Class &amp; Accounts'!CB80</f>
        <v>0</v>
      </c>
      <c r="N80" s="587">
        <f>'O5 Details by Class &amp; Accounts'!R80+'O5 Details by Class &amp; Accounts'!AM80+'O5 Details by Class &amp; Accounts'!BH80+'O5 Details by Class &amp; Accounts'!CC80</f>
        <v>0</v>
      </c>
      <c r="O80" s="587">
        <f>'O5 Details by Class &amp; Accounts'!S80+'O5 Details by Class &amp; Accounts'!AN80+'O5 Details by Class &amp; Accounts'!BI80+'O5 Details by Class &amp; Accounts'!CD80</f>
        <v>0</v>
      </c>
      <c r="P80" s="587">
        <f>'O5 Details by Class &amp; Accounts'!T80+'O5 Details by Class &amp; Accounts'!AO80+'O5 Details by Class &amp; Accounts'!BJ80+'O5 Details by Class &amp; Accounts'!CE80</f>
        <v>0</v>
      </c>
      <c r="Q80" s="587">
        <f>'O5 Details by Class &amp; Accounts'!U80+'O5 Details by Class &amp; Accounts'!AP80+'O5 Details by Class &amp; Accounts'!BK80+'O5 Details by Class &amp; Accounts'!CF80</f>
        <v>0</v>
      </c>
      <c r="R80" s="587">
        <f>'O5 Details by Class &amp; Accounts'!V80+'O5 Details by Class &amp; Accounts'!AQ80+'O5 Details by Class &amp; Accounts'!BL80+'O5 Details by Class &amp; Accounts'!CG80</f>
        <v>0</v>
      </c>
      <c r="S80" s="587">
        <f>'O5 Details by Class &amp; Accounts'!W80+'O5 Details by Class &amp; Accounts'!AR80+'O5 Details by Class &amp; Accounts'!BM80+'O5 Details by Class &amp; Accounts'!CH80</f>
        <v>0</v>
      </c>
      <c r="T80" s="587">
        <f>'O5 Details by Class &amp; Accounts'!X80+'O5 Details by Class &amp; Accounts'!AS80+'O5 Details by Class &amp; Accounts'!BN80+'O5 Details by Class &amp; Accounts'!CI80</f>
        <v>0</v>
      </c>
      <c r="U80" s="587">
        <f>'O5 Details by Class &amp; Accounts'!Y80+'O5 Details by Class &amp; Accounts'!AT80+'O5 Details by Class &amp; Accounts'!BO80+'O5 Details by Class &amp; Accounts'!CJ80</f>
        <v>0</v>
      </c>
      <c r="V80" s="587">
        <f>'O5 Details by Class &amp; Accounts'!Z80+'O5 Details by Class &amp; Accounts'!AU80+'O5 Details by Class &amp; Accounts'!BP80+'O5 Details by Class &amp; Accounts'!CK80</f>
        <v>0</v>
      </c>
      <c r="W80" s="587">
        <f>'O5 Details by Class &amp; Accounts'!AA80+'O5 Details by Class &amp; Accounts'!AV80+'O5 Details by Class &amp; Accounts'!BQ80+'O5 Details by Class &amp; Accounts'!CL80</f>
        <v>0</v>
      </c>
      <c r="X80" s="1028">
        <f>'O5 Details by Class &amp; Accounts'!AB80+'O5 Details by Class &amp; Accounts'!AW80+'O5 Details by Class &amp; Accounts'!BR80+'O5 Details by Class &amp; Accounts'!CM80</f>
        <v>0</v>
      </c>
      <c r="Y80" s="1903" t="str">
        <f t="shared" si="0"/>
        <v>2010</v>
      </c>
      <c r="Z80" s="1898" t="s">
        <v>5</v>
      </c>
    </row>
    <row r="81" spans="1:26" ht="25.5">
      <c r="A81" s="1751" t="s">
        <v>136</v>
      </c>
      <c r="B81" s="999" t="s">
        <v>1600</v>
      </c>
      <c r="C81" s="1014" t="str">
        <f>IF(ISBLANK('E4 TB Allocation Details'!D82), "",('E4 TB Allocation Details'!D82))</f>
        <v>accum dep</v>
      </c>
      <c r="D81" s="1015">
        <f t="shared" si="2"/>
        <v>-8339641.0000000009</v>
      </c>
      <c r="E81" s="587">
        <f>'O5 Details by Class &amp; Accounts'!I81+'O5 Details by Class &amp; Accounts'!AD81+'O5 Details by Class &amp; Accounts'!AY81+'O5 Details by Class &amp; Accounts'!BT81</f>
        <v>-5215037.6980236303</v>
      </c>
      <c r="F81" s="587">
        <f>'O5 Details by Class &amp; Accounts'!J81+'O5 Details by Class &amp; Accounts'!AE81+'O5 Details by Class &amp; Accounts'!AZ81+'O5 Details by Class &amp; Accounts'!BU81</f>
        <v>-1735283.5586501104</v>
      </c>
      <c r="G81" s="587">
        <f>'O5 Details by Class &amp; Accounts'!K81+'O5 Details by Class &amp; Accounts'!AF81+'O5 Details by Class &amp; Accounts'!BA81+'O5 Details by Class &amp; Accounts'!BV81</f>
        <v>-1244779.179212492</v>
      </c>
      <c r="H81" s="587">
        <f>'O5 Details by Class &amp; Accounts'!L81+'O5 Details by Class &amp; Accounts'!AG81+'O5 Details by Class &amp; Accounts'!BB81+'O5 Details by Class &amp; Accounts'!BW81</f>
        <v>0</v>
      </c>
      <c r="I81" s="587">
        <f>'O5 Details by Class &amp; Accounts'!M81+'O5 Details by Class &amp; Accounts'!AH81+'O5 Details by Class &amp; Accounts'!BC81+'O5 Details by Class &amp; Accounts'!BX81</f>
        <v>0</v>
      </c>
      <c r="J81" s="587">
        <f>'O5 Details by Class &amp; Accounts'!N81+'O5 Details by Class &amp; Accounts'!AI81+'O5 Details by Class &amp; Accounts'!BD81+'O5 Details by Class &amp; Accounts'!BY81</f>
        <v>0</v>
      </c>
      <c r="K81" s="587">
        <f>'O5 Details by Class &amp; Accounts'!O81+'O5 Details by Class &amp; Accounts'!AJ81+'O5 Details by Class &amp; Accounts'!BE81+'O5 Details by Class &amp; Accounts'!BZ81</f>
        <v>-131979.13663592929</v>
      </c>
      <c r="L81" s="587">
        <f>'O5 Details by Class &amp; Accounts'!P81+'O5 Details by Class &amp; Accounts'!AK81+'O5 Details by Class &amp; Accounts'!BF81+'O5 Details by Class &amp; Accounts'!CA81</f>
        <v>0</v>
      </c>
      <c r="M81" s="587">
        <f>'O5 Details by Class &amp; Accounts'!Q81+'O5 Details by Class &amp; Accounts'!AL81+'O5 Details by Class &amp; Accounts'!BG81+'O5 Details by Class &amp; Accounts'!CB81</f>
        <v>-12561.427477839525</v>
      </c>
      <c r="N81" s="587">
        <f>'O5 Details by Class &amp; Accounts'!R81+'O5 Details by Class &amp; Accounts'!AM81+'O5 Details by Class &amp; Accounts'!BH81+'O5 Details by Class &amp; Accounts'!CC81</f>
        <v>0</v>
      </c>
      <c r="O81" s="587">
        <f>'O5 Details by Class &amp; Accounts'!S81+'O5 Details by Class &amp; Accounts'!AN81+'O5 Details by Class &amp; Accounts'!BI81+'O5 Details by Class &amp; Accounts'!CD81</f>
        <v>0</v>
      </c>
      <c r="P81" s="587">
        <f>'O5 Details by Class &amp; Accounts'!T81+'O5 Details by Class &amp; Accounts'!AO81+'O5 Details by Class &amp; Accounts'!BJ81+'O5 Details by Class &amp; Accounts'!CE81</f>
        <v>0</v>
      </c>
      <c r="Q81" s="587">
        <f>'O5 Details by Class &amp; Accounts'!U81+'O5 Details by Class &amp; Accounts'!AP81+'O5 Details by Class &amp; Accounts'!BK81+'O5 Details by Class &amp; Accounts'!CF81</f>
        <v>0</v>
      </c>
      <c r="R81" s="587">
        <f>'O5 Details by Class &amp; Accounts'!V81+'O5 Details by Class &amp; Accounts'!AQ81+'O5 Details by Class &amp; Accounts'!BL81+'O5 Details by Class &amp; Accounts'!CG81</f>
        <v>0</v>
      </c>
      <c r="S81" s="587">
        <f>'O5 Details by Class &amp; Accounts'!W81+'O5 Details by Class &amp; Accounts'!AR81+'O5 Details by Class &amp; Accounts'!BM81+'O5 Details by Class &amp; Accounts'!CH81</f>
        <v>0</v>
      </c>
      <c r="T81" s="587">
        <f>'O5 Details by Class &amp; Accounts'!X81+'O5 Details by Class &amp; Accounts'!AS81+'O5 Details by Class &amp; Accounts'!BN81+'O5 Details by Class &amp; Accounts'!CI81</f>
        <v>0</v>
      </c>
      <c r="U81" s="587">
        <f>'O5 Details by Class &amp; Accounts'!Y81+'O5 Details by Class &amp; Accounts'!AT81+'O5 Details by Class &amp; Accounts'!BO81+'O5 Details by Class &amp; Accounts'!CJ81</f>
        <v>0</v>
      </c>
      <c r="V81" s="587">
        <f>'O5 Details by Class &amp; Accounts'!Z81+'O5 Details by Class &amp; Accounts'!AU81+'O5 Details by Class &amp; Accounts'!BP81+'O5 Details by Class &amp; Accounts'!CK81</f>
        <v>0</v>
      </c>
      <c r="W81" s="587">
        <f>'O5 Details by Class &amp; Accounts'!AA81+'O5 Details by Class &amp; Accounts'!AV81+'O5 Details by Class &amp; Accounts'!BQ81+'O5 Details by Class &amp; Accounts'!CL81</f>
        <v>0</v>
      </c>
      <c r="X81" s="1028">
        <f>'O5 Details by Class &amp; Accounts'!AB81+'O5 Details by Class &amp; Accounts'!AW81+'O5 Details by Class &amp; Accounts'!BR81+'O5 Details by Class &amp; Accounts'!CM81</f>
        <v>0</v>
      </c>
      <c r="Y81" s="1903" t="str">
        <f t="shared" si="0"/>
        <v>2105</v>
      </c>
      <c r="Z81" s="1898" t="s">
        <v>1616</v>
      </c>
    </row>
    <row r="82" spans="1:26" ht="12.75">
      <c r="A82" s="2154" t="s">
        <v>137</v>
      </c>
      <c r="B82" s="2155" t="s">
        <v>97</v>
      </c>
      <c r="C82" s="1014" t="str">
        <f>IF(ISBLANK('E4 TB Allocation Details'!D83), "",('E4 TB Allocation Details'!D83))</f>
        <v>accum dep</v>
      </c>
      <c r="D82" s="1015">
        <f t="shared" si="2"/>
        <v>0</v>
      </c>
      <c r="E82" s="587">
        <f>'O5 Details by Class &amp; Accounts'!I82+'O5 Details by Class &amp; Accounts'!AD82+'O5 Details by Class &amp; Accounts'!AY82+'O5 Details by Class &amp; Accounts'!BT82</f>
        <v>0</v>
      </c>
      <c r="F82" s="587">
        <f>'O5 Details by Class &amp; Accounts'!J82+'O5 Details by Class &amp; Accounts'!AE82+'O5 Details by Class &amp; Accounts'!AZ82+'O5 Details by Class &amp; Accounts'!BU82</f>
        <v>0</v>
      </c>
      <c r="G82" s="587">
        <f>'O5 Details by Class &amp; Accounts'!K82+'O5 Details by Class &amp; Accounts'!AF82+'O5 Details by Class &amp; Accounts'!BA82+'O5 Details by Class &amp; Accounts'!BV82</f>
        <v>0</v>
      </c>
      <c r="H82" s="587">
        <f>'O5 Details by Class &amp; Accounts'!L82+'O5 Details by Class &amp; Accounts'!AG82+'O5 Details by Class &amp; Accounts'!BB82+'O5 Details by Class &amp; Accounts'!BW82</f>
        <v>0</v>
      </c>
      <c r="I82" s="587">
        <f>'O5 Details by Class &amp; Accounts'!M82+'O5 Details by Class &amp; Accounts'!AH82+'O5 Details by Class &amp; Accounts'!BC82+'O5 Details by Class &amp; Accounts'!BX82</f>
        <v>0</v>
      </c>
      <c r="J82" s="587">
        <f>'O5 Details by Class &amp; Accounts'!N82+'O5 Details by Class &amp; Accounts'!AI82+'O5 Details by Class &amp; Accounts'!BD82+'O5 Details by Class &amp; Accounts'!BY82</f>
        <v>0</v>
      </c>
      <c r="K82" s="587">
        <f>'O5 Details by Class &amp; Accounts'!O82+'O5 Details by Class &amp; Accounts'!AJ82+'O5 Details by Class &amp; Accounts'!BE82+'O5 Details by Class &amp; Accounts'!BZ82</f>
        <v>0</v>
      </c>
      <c r="L82" s="587">
        <f>'O5 Details by Class &amp; Accounts'!P82+'O5 Details by Class &amp; Accounts'!AK82+'O5 Details by Class &amp; Accounts'!BF82+'O5 Details by Class &amp; Accounts'!CA82</f>
        <v>0</v>
      </c>
      <c r="M82" s="587">
        <f>'O5 Details by Class &amp; Accounts'!Q82+'O5 Details by Class &amp; Accounts'!AL82+'O5 Details by Class &amp; Accounts'!BG82+'O5 Details by Class &amp; Accounts'!CB82</f>
        <v>0</v>
      </c>
      <c r="N82" s="587">
        <f>'O5 Details by Class &amp; Accounts'!R82+'O5 Details by Class &amp; Accounts'!AM82+'O5 Details by Class &amp; Accounts'!BH82+'O5 Details by Class &amp; Accounts'!CC82</f>
        <v>0</v>
      </c>
      <c r="O82" s="587">
        <f>'O5 Details by Class &amp; Accounts'!S82+'O5 Details by Class &amp; Accounts'!AN82+'O5 Details by Class &amp; Accounts'!BI82+'O5 Details by Class &amp; Accounts'!CD82</f>
        <v>0</v>
      </c>
      <c r="P82" s="587">
        <f>'O5 Details by Class &amp; Accounts'!T82+'O5 Details by Class &amp; Accounts'!AO82+'O5 Details by Class &amp; Accounts'!BJ82+'O5 Details by Class &amp; Accounts'!CE82</f>
        <v>0</v>
      </c>
      <c r="Q82" s="587">
        <f>'O5 Details by Class &amp; Accounts'!U82+'O5 Details by Class &amp; Accounts'!AP82+'O5 Details by Class &amp; Accounts'!BK82+'O5 Details by Class &amp; Accounts'!CF82</f>
        <v>0</v>
      </c>
      <c r="R82" s="587">
        <f>'O5 Details by Class &amp; Accounts'!V82+'O5 Details by Class &amp; Accounts'!AQ82+'O5 Details by Class &amp; Accounts'!BL82+'O5 Details by Class &amp; Accounts'!CG82</f>
        <v>0</v>
      </c>
      <c r="S82" s="587">
        <f>'O5 Details by Class &amp; Accounts'!W82+'O5 Details by Class &amp; Accounts'!AR82+'O5 Details by Class &amp; Accounts'!BM82+'O5 Details by Class &amp; Accounts'!CH82</f>
        <v>0</v>
      </c>
      <c r="T82" s="587">
        <f>'O5 Details by Class &amp; Accounts'!X82+'O5 Details by Class &amp; Accounts'!AS82+'O5 Details by Class &amp; Accounts'!BN82+'O5 Details by Class &amp; Accounts'!CI82</f>
        <v>0</v>
      </c>
      <c r="U82" s="587">
        <f>'O5 Details by Class &amp; Accounts'!Y82+'O5 Details by Class &amp; Accounts'!AT82+'O5 Details by Class &amp; Accounts'!BO82+'O5 Details by Class &amp; Accounts'!CJ82</f>
        <v>0</v>
      </c>
      <c r="V82" s="587">
        <f>'O5 Details by Class &amp; Accounts'!Z82+'O5 Details by Class &amp; Accounts'!AU82+'O5 Details by Class &amp; Accounts'!BP82+'O5 Details by Class &amp; Accounts'!CK82</f>
        <v>0</v>
      </c>
      <c r="W82" s="587">
        <f>'O5 Details by Class &amp; Accounts'!AA82+'O5 Details by Class &amp; Accounts'!AV82+'O5 Details by Class &amp; Accounts'!BQ82+'O5 Details by Class &amp; Accounts'!CL82</f>
        <v>0</v>
      </c>
      <c r="X82" s="1028">
        <f>'O5 Details by Class &amp; Accounts'!AB82+'O5 Details by Class &amp; Accounts'!AW82+'O5 Details by Class &amp; Accounts'!BR82+'O5 Details by Class &amp; Accounts'!CM82</f>
        <v>0</v>
      </c>
      <c r="Y82" s="1903" t="str">
        <f t="shared" si="0"/>
        <v>2120</v>
      </c>
      <c r="Z82" s="1898" t="s">
        <v>1616</v>
      </c>
    </row>
    <row r="83" spans="1:26" ht="15.95" customHeight="1">
      <c r="A83" s="1753" t="s">
        <v>138</v>
      </c>
      <c r="B83" s="1000" t="s">
        <v>949</v>
      </c>
      <c r="C83" s="1014" t="str">
        <f>IF(ISBLANK('E4 TB Allocation Details'!D84), "",('E4 TB Allocation Details'!D84))</f>
        <v>NI</v>
      </c>
      <c r="D83" s="1015">
        <f>SUM(E83:X83)</f>
        <v>0</v>
      </c>
      <c r="E83" s="587">
        <f>'O5 Details by Class &amp; Accounts'!I83+'O5 Details by Class &amp; Accounts'!AD83+'O5 Details by Class &amp; Accounts'!AY83+'O5 Details by Class &amp; Accounts'!BT83</f>
        <v>0</v>
      </c>
      <c r="F83" s="587">
        <f>'O5 Details by Class &amp; Accounts'!J83+'O5 Details by Class &amp; Accounts'!AE83+'O5 Details by Class &amp; Accounts'!AZ83+'O5 Details by Class &amp; Accounts'!BU83</f>
        <v>0</v>
      </c>
      <c r="G83" s="587">
        <f>'O5 Details by Class &amp; Accounts'!K83+'O5 Details by Class &amp; Accounts'!AF83+'O5 Details by Class &amp; Accounts'!BA83+'O5 Details by Class &amp; Accounts'!BV83</f>
        <v>0</v>
      </c>
      <c r="H83" s="587">
        <f>'O5 Details by Class &amp; Accounts'!L83+'O5 Details by Class &amp; Accounts'!AG83+'O5 Details by Class &amp; Accounts'!BB83+'O5 Details by Class &amp; Accounts'!BW83</f>
        <v>0</v>
      </c>
      <c r="I83" s="587">
        <f>'O5 Details by Class &amp; Accounts'!M83+'O5 Details by Class &amp; Accounts'!AH83+'O5 Details by Class &amp; Accounts'!BC83+'O5 Details by Class &amp; Accounts'!BX83</f>
        <v>0</v>
      </c>
      <c r="J83" s="587">
        <f>'O5 Details by Class &amp; Accounts'!N83+'O5 Details by Class &amp; Accounts'!AI83+'O5 Details by Class &amp; Accounts'!BD83+'O5 Details by Class &amp; Accounts'!BY83</f>
        <v>0</v>
      </c>
      <c r="K83" s="587">
        <f>'O5 Details by Class &amp; Accounts'!O83+'O5 Details by Class &amp; Accounts'!AJ83+'O5 Details by Class &amp; Accounts'!BE83+'O5 Details by Class &amp; Accounts'!BZ83</f>
        <v>0</v>
      </c>
      <c r="L83" s="587">
        <f>'O5 Details by Class &amp; Accounts'!P83+'O5 Details by Class &amp; Accounts'!AK83+'O5 Details by Class &amp; Accounts'!BF83+'O5 Details by Class &amp; Accounts'!CA83</f>
        <v>0</v>
      </c>
      <c r="M83" s="587">
        <f>'O5 Details by Class &amp; Accounts'!Q83+'O5 Details by Class &amp; Accounts'!AL83+'O5 Details by Class &amp; Accounts'!BG83+'O5 Details by Class &amp; Accounts'!CB83</f>
        <v>0</v>
      </c>
      <c r="N83" s="587">
        <f>'O5 Details by Class &amp; Accounts'!R83+'O5 Details by Class &amp; Accounts'!AM83+'O5 Details by Class &amp; Accounts'!BH83+'O5 Details by Class &amp; Accounts'!CC83</f>
        <v>0</v>
      </c>
      <c r="O83" s="587">
        <f>'O5 Details by Class &amp; Accounts'!S83+'O5 Details by Class &amp; Accounts'!AN83+'O5 Details by Class &amp; Accounts'!BI83+'O5 Details by Class &amp; Accounts'!CD83</f>
        <v>0</v>
      </c>
      <c r="P83" s="587">
        <f>'O5 Details by Class &amp; Accounts'!T83+'O5 Details by Class &amp; Accounts'!AO83+'O5 Details by Class &amp; Accounts'!BJ83+'O5 Details by Class &amp; Accounts'!CE83</f>
        <v>0</v>
      </c>
      <c r="Q83" s="587">
        <f>'O5 Details by Class &amp; Accounts'!U83+'O5 Details by Class &amp; Accounts'!AP83+'O5 Details by Class &amp; Accounts'!BK83+'O5 Details by Class &amp; Accounts'!CF83</f>
        <v>0</v>
      </c>
      <c r="R83" s="587">
        <f>'O5 Details by Class &amp; Accounts'!V83+'O5 Details by Class &amp; Accounts'!AQ83+'O5 Details by Class &amp; Accounts'!BL83+'O5 Details by Class &amp; Accounts'!CG83</f>
        <v>0</v>
      </c>
      <c r="S83" s="587">
        <f>'O5 Details by Class &amp; Accounts'!W83+'O5 Details by Class &amp; Accounts'!AR83+'O5 Details by Class &amp; Accounts'!BM83+'O5 Details by Class &amp; Accounts'!CH83</f>
        <v>0</v>
      </c>
      <c r="T83" s="587">
        <f>'O5 Details by Class &amp; Accounts'!X83+'O5 Details by Class &amp; Accounts'!AS83+'O5 Details by Class &amp; Accounts'!BN83+'O5 Details by Class &amp; Accounts'!CI83</f>
        <v>0</v>
      </c>
      <c r="U83" s="587">
        <f>'O5 Details by Class &amp; Accounts'!Y83+'O5 Details by Class &amp; Accounts'!AT83+'O5 Details by Class &amp; Accounts'!BO83+'O5 Details by Class &amp; Accounts'!CJ83</f>
        <v>0</v>
      </c>
      <c r="V83" s="587">
        <f>'O5 Details by Class &amp; Accounts'!Z83+'O5 Details by Class &amp; Accounts'!AU83+'O5 Details by Class &amp; Accounts'!BP83+'O5 Details by Class &amp; Accounts'!CK83</f>
        <v>0</v>
      </c>
      <c r="W83" s="587">
        <f>'O5 Details by Class &amp; Accounts'!AA83+'O5 Details by Class &amp; Accounts'!AV83+'O5 Details by Class &amp; Accounts'!BQ83+'O5 Details by Class &amp; Accounts'!CL83</f>
        <v>0</v>
      </c>
      <c r="X83" s="1028">
        <f>'O5 Details by Class &amp; Accounts'!AB83+'O5 Details by Class &amp; Accounts'!AW83+'O5 Details by Class &amp; Accounts'!BR83+'O5 Details by Class &amp; Accounts'!CM83</f>
        <v>0</v>
      </c>
      <c r="Y83" s="1903" t="str">
        <f t="shared" si="0"/>
        <v>3046</v>
      </c>
      <c r="Z83" s="1898" t="s">
        <v>1195</v>
      </c>
    </row>
    <row r="84" spans="1:26" ht="15.95" customHeight="1">
      <c r="A84" s="1754"/>
      <c r="B84" s="2222" t="s">
        <v>1640</v>
      </c>
      <c r="C84" s="64"/>
      <c r="D84" s="1015"/>
      <c r="E84" s="587"/>
      <c r="F84" s="587"/>
      <c r="G84" s="587"/>
      <c r="H84" s="587"/>
      <c r="I84" s="587"/>
      <c r="J84" s="587"/>
      <c r="K84" s="587"/>
      <c r="L84" s="587"/>
      <c r="M84" s="587"/>
      <c r="N84" s="587"/>
      <c r="O84" s="587"/>
      <c r="P84" s="587"/>
      <c r="Q84" s="587"/>
      <c r="R84" s="587"/>
      <c r="S84" s="587"/>
      <c r="T84" s="587"/>
      <c r="U84" s="587"/>
      <c r="V84" s="587"/>
      <c r="W84" s="587"/>
      <c r="X84" s="1028"/>
      <c r="Y84" s="1903"/>
    </row>
    <row r="85" spans="1:26" ht="15.95" customHeight="1">
      <c r="A85" s="1754" t="s">
        <v>139</v>
      </c>
      <c r="B85" s="1001" t="s">
        <v>1614</v>
      </c>
      <c r="C85" s="1014" t="str">
        <f>IF(ISBLANK('E4 TB Allocation Details'!D86), "",('E4 TB Allocation Details'!D86))</f>
        <v>CREV</v>
      </c>
      <c r="D85" s="1015">
        <f>SUM(E85:X85)</f>
        <v>0</v>
      </c>
      <c r="E85" s="587">
        <f>'O5 Details by Class &amp; Accounts'!I85+'O5 Details by Class &amp; Accounts'!AD85+'O5 Details by Class &amp; Accounts'!AY85+'O5 Details by Class &amp; Accounts'!BT85</f>
        <v>0</v>
      </c>
      <c r="F85" s="587">
        <f>'O5 Details by Class &amp; Accounts'!J85+'O5 Details by Class &amp; Accounts'!AE85+'O5 Details by Class &amp; Accounts'!AZ85+'O5 Details by Class &amp; Accounts'!BU85</f>
        <v>0</v>
      </c>
      <c r="G85" s="587">
        <f>'O5 Details by Class &amp; Accounts'!K85+'O5 Details by Class &amp; Accounts'!AF85+'O5 Details by Class &amp; Accounts'!BA85+'O5 Details by Class &amp; Accounts'!BV85</f>
        <v>0</v>
      </c>
      <c r="H85" s="587">
        <f>'O5 Details by Class &amp; Accounts'!L85+'O5 Details by Class &amp; Accounts'!AG85+'O5 Details by Class &amp; Accounts'!BB85+'O5 Details by Class &amp; Accounts'!BW85</f>
        <v>0</v>
      </c>
      <c r="I85" s="587">
        <f>'O5 Details by Class &amp; Accounts'!M85+'O5 Details by Class &amp; Accounts'!AH85+'O5 Details by Class &amp; Accounts'!BC85+'O5 Details by Class &amp; Accounts'!BX85</f>
        <v>0</v>
      </c>
      <c r="J85" s="587">
        <f>'O5 Details by Class &amp; Accounts'!N85+'O5 Details by Class &amp; Accounts'!AI85+'O5 Details by Class &amp; Accounts'!BD85+'O5 Details by Class &amp; Accounts'!BY85</f>
        <v>0</v>
      </c>
      <c r="K85" s="587">
        <f>'O5 Details by Class &amp; Accounts'!O85+'O5 Details by Class &amp; Accounts'!AJ85+'O5 Details by Class &amp; Accounts'!BE85+'O5 Details by Class &amp; Accounts'!BZ85</f>
        <v>0</v>
      </c>
      <c r="L85" s="587">
        <f>'O5 Details by Class &amp; Accounts'!P85+'O5 Details by Class &amp; Accounts'!AK85+'O5 Details by Class &amp; Accounts'!BF85+'O5 Details by Class &amp; Accounts'!CA85</f>
        <v>0</v>
      </c>
      <c r="M85" s="587">
        <f>'O5 Details by Class &amp; Accounts'!Q85+'O5 Details by Class &amp; Accounts'!AL85+'O5 Details by Class &amp; Accounts'!BG85+'O5 Details by Class &amp; Accounts'!CB85</f>
        <v>0</v>
      </c>
      <c r="N85" s="587">
        <f>'O5 Details by Class &amp; Accounts'!R85+'O5 Details by Class &amp; Accounts'!AM85+'O5 Details by Class &amp; Accounts'!BH85+'O5 Details by Class &amp; Accounts'!CC85</f>
        <v>0</v>
      </c>
      <c r="O85" s="587">
        <f>'O5 Details by Class &amp; Accounts'!S85+'O5 Details by Class &amp; Accounts'!AN85+'O5 Details by Class &amp; Accounts'!BI85+'O5 Details by Class &amp; Accounts'!CD85</f>
        <v>0</v>
      </c>
      <c r="P85" s="587">
        <f>'O5 Details by Class &amp; Accounts'!T85+'O5 Details by Class &amp; Accounts'!AO85+'O5 Details by Class &amp; Accounts'!BJ85+'O5 Details by Class &amp; Accounts'!CE85</f>
        <v>0</v>
      </c>
      <c r="Q85" s="587">
        <f>'O5 Details by Class &amp; Accounts'!U85+'O5 Details by Class &amp; Accounts'!AP85+'O5 Details by Class &amp; Accounts'!BK85+'O5 Details by Class &amp; Accounts'!CF85</f>
        <v>0</v>
      </c>
      <c r="R85" s="587">
        <f>'O5 Details by Class &amp; Accounts'!V85+'O5 Details by Class &amp; Accounts'!AQ85+'O5 Details by Class &amp; Accounts'!BL85+'O5 Details by Class &amp; Accounts'!CG85</f>
        <v>0</v>
      </c>
      <c r="S85" s="587">
        <f>'O5 Details by Class &amp; Accounts'!W85+'O5 Details by Class &amp; Accounts'!AR85+'O5 Details by Class &amp; Accounts'!BM85+'O5 Details by Class &amp; Accounts'!CH85</f>
        <v>0</v>
      </c>
      <c r="T85" s="587">
        <f>'O5 Details by Class &amp; Accounts'!X85+'O5 Details by Class &amp; Accounts'!AS85+'O5 Details by Class &amp; Accounts'!BN85+'O5 Details by Class &amp; Accounts'!CI85</f>
        <v>0</v>
      </c>
      <c r="U85" s="587">
        <f>'O5 Details by Class &amp; Accounts'!Y85+'O5 Details by Class &amp; Accounts'!AT85+'O5 Details by Class &amp; Accounts'!BO85+'O5 Details by Class &amp; Accounts'!CJ85</f>
        <v>0</v>
      </c>
      <c r="V85" s="587">
        <f>'O5 Details by Class &amp; Accounts'!Z85+'O5 Details by Class &amp; Accounts'!AU85+'O5 Details by Class &amp; Accounts'!BP85+'O5 Details by Class &amp; Accounts'!CK85</f>
        <v>0</v>
      </c>
      <c r="W85" s="587">
        <f>'O5 Details by Class &amp; Accounts'!AA85+'O5 Details by Class &amp; Accounts'!AV85+'O5 Details by Class &amp; Accounts'!BQ85+'O5 Details by Class &amp; Accounts'!CL85</f>
        <v>0</v>
      </c>
      <c r="X85" s="1028">
        <f>'O5 Details by Class &amp; Accounts'!AB85+'O5 Details by Class &amp; Accounts'!AW85+'O5 Details by Class &amp; Accounts'!BR85+'O5 Details by Class &amp; Accounts'!CM85</f>
        <v>0</v>
      </c>
      <c r="Y85" s="1903" t="str">
        <f>A85</f>
        <v>4080</v>
      </c>
      <c r="Z85" s="1898" t="s">
        <v>1090</v>
      </c>
    </row>
    <row r="86" spans="1:26" ht="15.95" customHeight="1">
      <c r="A86" s="1754" t="s">
        <v>140</v>
      </c>
      <c r="B86" s="1001" t="s">
        <v>1615</v>
      </c>
      <c r="C86" s="1014" t="str">
        <f>IF(ISBLANK('E4 TB Allocation Details'!D87), "",('E4 TB Allocation Details'!D87))</f>
        <v>mi</v>
      </c>
      <c r="D86" s="1015">
        <f t="shared" ref="D86:D122" si="3">SUM(E86:X86)</f>
        <v>0</v>
      </c>
      <c r="E86" s="587">
        <f>'O5 Details by Class &amp; Accounts'!I86+'O5 Details by Class &amp; Accounts'!AD86+'O5 Details by Class &amp; Accounts'!AY86+'O5 Details by Class &amp; Accounts'!BT86</f>
        <v>0</v>
      </c>
      <c r="F86" s="587">
        <f>'O5 Details by Class &amp; Accounts'!J86+'O5 Details by Class &amp; Accounts'!AE86+'O5 Details by Class &amp; Accounts'!AZ86+'O5 Details by Class &amp; Accounts'!BU86</f>
        <v>0</v>
      </c>
      <c r="G86" s="587">
        <f>'O5 Details by Class &amp; Accounts'!K86+'O5 Details by Class &amp; Accounts'!AF86+'O5 Details by Class &amp; Accounts'!BA86+'O5 Details by Class &amp; Accounts'!BV86</f>
        <v>0</v>
      </c>
      <c r="H86" s="587">
        <f>'O5 Details by Class &amp; Accounts'!L86+'O5 Details by Class &amp; Accounts'!AG86+'O5 Details by Class &amp; Accounts'!BB86+'O5 Details by Class &amp; Accounts'!BW86</f>
        <v>0</v>
      </c>
      <c r="I86" s="587">
        <f>'O5 Details by Class &amp; Accounts'!M86+'O5 Details by Class &amp; Accounts'!AH86+'O5 Details by Class &amp; Accounts'!BC86+'O5 Details by Class &amp; Accounts'!BX86</f>
        <v>0</v>
      </c>
      <c r="J86" s="587">
        <f>'O5 Details by Class &amp; Accounts'!N86+'O5 Details by Class &amp; Accounts'!AI86+'O5 Details by Class &amp; Accounts'!BD86+'O5 Details by Class &amp; Accounts'!BY86</f>
        <v>0</v>
      </c>
      <c r="K86" s="587">
        <f>'O5 Details by Class &amp; Accounts'!O86+'O5 Details by Class &amp; Accounts'!AJ86+'O5 Details by Class &amp; Accounts'!BE86+'O5 Details by Class &amp; Accounts'!BZ86</f>
        <v>0</v>
      </c>
      <c r="L86" s="587">
        <f>'O5 Details by Class &amp; Accounts'!P86+'O5 Details by Class &amp; Accounts'!AK86+'O5 Details by Class &amp; Accounts'!BF86+'O5 Details by Class &amp; Accounts'!CA86</f>
        <v>0</v>
      </c>
      <c r="M86" s="587">
        <f>'O5 Details by Class &amp; Accounts'!Q86+'O5 Details by Class &amp; Accounts'!AL86+'O5 Details by Class &amp; Accounts'!BG86+'O5 Details by Class &amp; Accounts'!CB86</f>
        <v>0</v>
      </c>
      <c r="N86" s="587">
        <f>'O5 Details by Class &amp; Accounts'!R86+'O5 Details by Class &amp; Accounts'!AM86+'O5 Details by Class &amp; Accounts'!BH86+'O5 Details by Class &amp; Accounts'!CC86</f>
        <v>0</v>
      </c>
      <c r="O86" s="587">
        <f>'O5 Details by Class &amp; Accounts'!S86+'O5 Details by Class &amp; Accounts'!AN86+'O5 Details by Class &amp; Accounts'!BI86+'O5 Details by Class &amp; Accounts'!CD86</f>
        <v>0</v>
      </c>
      <c r="P86" s="587">
        <f>'O5 Details by Class &amp; Accounts'!T86+'O5 Details by Class &amp; Accounts'!AO86+'O5 Details by Class &amp; Accounts'!BJ86+'O5 Details by Class &amp; Accounts'!CE86</f>
        <v>0</v>
      </c>
      <c r="Q86" s="587">
        <f>'O5 Details by Class &amp; Accounts'!U86+'O5 Details by Class &amp; Accounts'!AP86+'O5 Details by Class &amp; Accounts'!BK86+'O5 Details by Class &amp; Accounts'!CF86</f>
        <v>0</v>
      </c>
      <c r="R86" s="587">
        <f>'O5 Details by Class &amp; Accounts'!V86+'O5 Details by Class &amp; Accounts'!AQ86+'O5 Details by Class &amp; Accounts'!BL86+'O5 Details by Class &amp; Accounts'!CG86</f>
        <v>0</v>
      </c>
      <c r="S86" s="587">
        <f>'O5 Details by Class &amp; Accounts'!W86+'O5 Details by Class &amp; Accounts'!AR86+'O5 Details by Class &amp; Accounts'!BM86+'O5 Details by Class &amp; Accounts'!CH86</f>
        <v>0</v>
      </c>
      <c r="T86" s="587">
        <f>'O5 Details by Class &amp; Accounts'!X86+'O5 Details by Class &amp; Accounts'!AS86+'O5 Details by Class &amp; Accounts'!BN86+'O5 Details by Class &amp; Accounts'!CI86</f>
        <v>0</v>
      </c>
      <c r="U86" s="587">
        <f>'O5 Details by Class &amp; Accounts'!Y86+'O5 Details by Class &amp; Accounts'!AT86+'O5 Details by Class &amp; Accounts'!BO86+'O5 Details by Class &amp; Accounts'!CJ86</f>
        <v>0</v>
      </c>
      <c r="V86" s="587">
        <f>'O5 Details by Class &amp; Accounts'!Z86+'O5 Details by Class &amp; Accounts'!AU86+'O5 Details by Class &amp; Accounts'!BP86+'O5 Details by Class &amp; Accounts'!CK86</f>
        <v>0</v>
      </c>
      <c r="W86" s="587">
        <f>'O5 Details by Class &amp; Accounts'!AA86+'O5 Details by Class &amp; Accounts'!AV86+'O5 Details by Class &amp; Accounts'!BQ86+'O5 Details by Class &amp; Accounts'!CL86</f>
        <v>0</v>
      </c>
      <c r="X86" s="1028">
        <f>'O5 Details by Class &amp; Accounts'!AB86+'O5 Details by Class &amp; Accounts'!AW86+'O5 Details by Class &amp; Accounts'!BR86+'O5 Details by Class &amp; Accounts'!CM86</f>
        <v>0</v>
      </c>
      <c r="Y86" s="1903" t="str">
        <f t="shared" ref="Y86:Y155" si="4">A86</f>
        <v>4082</v>
      </c>
      <c r="Z86" s="1898" t="s">
        <v>1283</v>
      </c>
    </row>
    <row r="87" spans="1:26" ht="15.95" customHeight="1">
      <c r="A87" s="1754" t="s">
        <v>141</v>
      </c>
      <c r="B87" s="1001" t="s">
        <v>520</v>
      </c>
      <c r="C87" s="1014" t="str">
        <f>IF(ISBLANK('E4 TB Allocation Details'!D88), "",('E4 TB Allocation Details'!D88))</f>
        <v>mi</v>
      </c>
      <c r="D87" s="1015">
        <f t="shared" si="3"/>
        <v>0</v>
      </c>
      <c r="E87" s="587">
        <f>'O5 Details by Class &amp; Accounts'!I87+'O5 Details by Class &amp; Accounts'!AD87+'O5 Details by Class &amp; Accounts'!AY87+'O5 Details by Class &amp; Accounts'!BT87</f>
        <v>0</v>
      </c>
      <c r="F87" s="587">
        <f>'O5 Details by Class &amp; Accounts'!J87+'O5 Details by Class &amp; Accounts'!AE87+'O5 Details by Class &amp; Accounts'!AZ87+'O5 Details by Class &amp; Accounts'!BU87</f>
        <v>0</v>
      </c>
      <c r="G87" s="587">
        <f>'O5 Details by Class &amp; Accounts'!K87+'O5 Details by Class &amp; Accounts'!AF87+'O5 Details by Class &amp; Accounts'!BA87+'O5 Details by Class &amp; Accounts'!BV87</f>
        <v>0</v>
      </c>
      <c r="H87" s="587">
        <f>'O5 Details by Class &amp; Accounts'!L87+'O5 Details by Class &amp; Accounts'!AG87+'O5 Details by Class &amp; Accounts'!BB87+'O5 Details by Class &amp; Accounts'!BW87</f>
        <v>0</v>
      </c>
      <c r="I87" s="587">
        <f>'O5 Details by Class &amp; Accounts'!M87+'O5 Details by Class &amp; Accounts'!AH87+'O5 Details by Class &amp; Accounts'!BC87+'O5 Details by Class &amp; Accounts'!BX87</f>
        <v>0</v>
      </c>
      <c r="J87" s="587">
        <f>'O5 Details by Class &amp; Accounts'!N87+'O5 Details by Class &amp; Accounts'!AI87+'O5 Details by Class &amp; Accounts'!BD87+'O5 Details by Class &amp; Accounts'!BY87</f>
        <v>0</v>
      </c>
      <c r="K87" s="587">
        <f>'O5 Details by Class &amp; Accounts'!O87+'O5 Details by Class &amp; Accounts'!AJ87+'O5 Details by Class &amp; Accounts'!BE87+'O5 Details by Class &amp; Accounts'!BZ87</f>
        <v>0</v>
      </c>
      <c r="L87" s="587">
        <f>'O5 Details by Class &amp; Accounts'!P87+'O5 Details by Class &amp; Accounts'!AK87+'O5 Details by Class &amp; Accounts'!BF87+'O5 Details by Class &amp; Accounts'!CA87</f>
        <v>0</v>
      </c>
      <c r="M87" s="587">
        <f>'O5 Details by Class &amp; Accounts'!Q87+'O5 Details by Class &amp; Accounts'!AL87+'O5 Details by Class &amp; Accounts'!BG87+'O5 Details by Class &amp; Accounts'!CB87</f>
        <v>0</v>
      </c>
      <c r="N87" s="587">
        <f>'O5 Details by Class &amp; Accounts'!R87+'O5 Details by Class &amp; Accounts'!AM87+'O5 Details by Class &amp; Accounts'!BH87+'O5 Details by Class &amp; Accounts'!CC87</f>
        <v>0</v>
      </c>
      <c r="O87" s="587">
        <f>'O5 Details by Class &amp; Accounts'!S87+'O5 Details by Class &amp; Accounts'!AN87+'O5 Details by Class &amp; Accounts'!BI87+'O5 Details by Class &amp; Accounts'!CD87</f>
        <v>0</v>
      </c>
      <c r="P87" s="587">
        <f>'O5 Details by Class &amp; Accounts'!T87+'O5 Details by Class &amp; Accounts'!AO87+'O5 Details by Class &amp; Accounts'!BJ87+'O5 Details by Class &amp; Accounts'!CE87</f>
        <v>0</v>
      </c>
      <c r="Q87" s="587">
        <f>'O5 Details by Class &amp; Accounts'!U87+'O5 Details by Class &amp; Accounts'!AP87+'O5 Details by Class &amp; Accounts'!BK87+'O5 Details by Class &amp; Accounts'!CF87</f>
        <v>0</v>
      </c>
      <c r="R87" s="587">
        <f>'O5 Details by Class &amp; Accounts'!V87+'O5 Details by Class &amp; Accounts'!AQ87+'O5 Details by Class &amp; Accounts'!BL87+'O5 Details by Class &amp; Accounts'!CG87</f>
        <v>0</v>
      </c>
      <c r="S87" s="587">
        <f>'O5 Details by Class &amp; Accounts'!W87+'O5 Details by Class &amp; Accounts'!AR87+'O5 Details by Class &amp; Accounts'!BM87+'O5 Details by Class &amp; Accounts'!CH87</f>
        <v>0</v>
      </c>
      <c r="T87" s="587">
        <f>'O5 Details by Class &amp; Accounts'!X87+'O5 Details by Class &amp; Accounts'!AS87+'O5 Details by Class &amp; Accounts'!BN87+'O5 Details by Class &amp; Accounts'!CI87</f>
        <v>0</v>
      </c>
      <c r="U87" s="587">
        <f>'O5 Details by Class &amp; Accounts'!Y87+'O5 Details by Class &amp; Accounts'!AT87+'O5 Details by Class &amp; Accounts'!BO87+'O5 Details by Class &amp; Accounts'!CJ87</f>
        <v>0</v>
      </c>
      <c r="V87" s="587">
        <f>'O5 Details by Class &amp; Accounts'!Z87+'O5 Details by Class &amp; Accounts'!AU87+'O5 Details by Class &amp; Accounts'!BP87+'O5 Details by Class &amp; Accounts'!CK87</f>
        <v>0</v>
      </c>
      <c r="W87" s="587">
        <f>'O5 Details by Class &amp; Accounts'!AA87+'O5 Details by Class &amp; Accounts'!AV87+'O5 Details by Class &amp; Accounts'!BQ87+'O5 Details by Class &amp; Accounts'!CL87</f>
        <v>0</v>
      </c>
      <c r="X87" s="1028">
        <f>'O5 Details by Class &amp; Accounts'!AB87+'O5 Details by Class &amp; Accounts'!AW87+'O5 Details by Class &amp; Accounts'!BR87+'O5 Details by Class &amp; Accounts'!CM87</f>
        <v>0</v>
      </c>
      <c r="Y87" s="1903" t="str">
        <f t="shared" si="4"/>
        <v>4084</v>
      </c>
      <c r="Z87" s="1898" t="s">
        <v>1283</v>
      </c>
    </row>
    <row r="88" spans="1:26" ht="15.95" customHeight="1">
      <c r="A88" s="1092">
        <v>4086</v>
      </c>
      <c r="B88" s="1093" t="s">
        <v>403</v>
      </c>
      <c r="C88" s="1014" t="s">
        <v>932</v>
      </c>
      <c r="D88" s="1015">
        <f>SUM(E88:X88)</f>
        <v>-10500</v>
      </c>
      <c r="E88" s="587">
        <f>'O5 Details by Class &amp; Accounts'!I88+'O5 Details by Class &amp; Accounts'!AD88+'O5 Details by Class &amp; Accounts'!AY88+'O5 Details by Class &amp; Accounts'!BT88</f>
        <v>-8761.0956124778095</v>
      </c>
      <c r="F88" s="587">
        <f>'O5 Details by Class &amp; Accounts'!J88+'O5 Details by Class &amp; Accounts'!AE88+'O5 Details by Class &amp; Accounts'!AZ88+'O5 Details by Class &amp; Accounts'!BU88</f>
        <v>-1078.4935328430129</v>
      </c>
      <c r="G88" s="587">
        <f>'O5 Details by Class &amp; Accounts'!K88+'O5 Details by Class &amp; Accounts'!AF88+'O5 Details by Class &amp; Accounts'!BA88+'O5 Details by Class &amp; Accounts'!BV88</f>
        <v>-125.15850874968298</v>
      </c>
      <c r="H88" s="587">
        <f>'O5 Details by Class &amp; Accounts'!L88+'O5 Details by Class &amp; Accounts'!AG88+'O5 Details by Class &amp; Accounts'!BB88+'O5 Details by Class &amp; Accounts'!BW88</f>
        <v>0</v>
      </c>
      <c r="I88" s="587">
        <f>'O5 Details by Class &amp; Accounts'!M88+'O5 Details by Class &amp; Accounts'!AH88+'O5 Details by Class &amp; Accounts'!BC88+'O5 Details by Class &amp; Accounts'!BX88</f>
        <v>0</v>
      </c>
      <c r="J88" s="587">
        <f>'O5 Details by Class &amp; Accounts'!N88+'O5 Details by Class &amp; Accounts'!AI88+'O5 Details by Class &amp; Accounts'!BD88+'O5 Details by Class &amp; Accounts'!BY88</f>
        <v>0</v>
      </c>
      <c r="K88" s="587">
        <f>'O5 Details by Class &amp; Accounts'!O88+'O5 Details by Class &amp; Accounts'!AJ88+'O5 Details by Class &amp; Accounts'!BE88+'O5 Details by Class &amp; Accounts'!BZ88</f>
        <v>-519.27466396145064</v>
      </c>
      <c r="L88" s="587">
        <f>'O5 Details by Class &amp; Accounts'!P88+'O5 Details by Class &amp; Accounts'!AK88+'O5 Details by Class &amp; Accounts'!BF88+'O5 Details by Class &amp; Accounts'!CA88</f>
        <v>0</v>
      </c>
      <c r="M88" s="587">
        <f>'O5 Details by Class &amp; Accounts'!Q88+'O5 Details by Class &amp; Accounts'!AL88+'O5 Details by Class &amp; Accounts'!BG88+'O5 Details by Class &amp; Accounts'!CB88</f>
        <v>-15.977681968044637</v>
      </c>
      <c r="N88" s="587">
        <f>'O5 Details by Class &amp; Accounts'!R88+'O5 Details by Class &amp; Accounts'!AM88+'O5 Details by Class &amp; Accounts'!BH88+'O5 Details by Class &amp; Accounts'!CC88</f>
        <v>0</v>
      </c>
      <c r="O88" s="587">
        <f>'O5 Details by Class &amp; Accounts'!S88+'O5 Details by Class &amp; Accounts'!AN88+'O5 Details by Class &amp; Accounts'!BI88+'O5 Details by Class &amp; Accounts'!CD88</f>
        <v>0</v>
      </c>
      <c r="P88" s="587">
        <f>'O5 Details by Class &amp; Accounts'!T88+'O5 Details by Class &amp; Accounts'!AO88+'O5 Details by Class &amp; Accounts'!BJ88+'O5 Details by Class &amp; Accounts'!CE88</f>
        <v>0</v>
      </c>
      <c r="Q88" s="587">
        <f>'O5 Details by Class &amp; Accounts'!U88+'O5 Details by Class &amp; Accounts'!AP88+'O5 Details by Class &amp; Accounts'!BK88+'O5 Details by Class &amp; Accounts'!CF88</f>
        <v>0</v>
      </c>
      <c r="R88" s="587">
        <f>'O5 Details by Class &amp; Accounts'!V88+'O5 Details by Class &amp; Accounts'!AQ88+'O5 Details by Class &amp; Accounts'!BL88+'O5 Details by Class &amp; Accounts'!CG88</f>
        <v>0</v>
      </c>
      <c r="S88" s="587">
        <f>'O5 Details by Class &amp; Accounts'!W88+'O5 Details by Class &amp; Accounts'!AR88+'O5 Details by Class &amp; Accounts'!BM88+'O5 Details by Class &amp; Accounts'!CH88</f>
        <v>0</v>
      </c>
      <c r="T88" s="587">
        <f>'O5 Details by Class &amp; Accounts'!X88+'O5 Details by Class &amp; Accounts'!AS88+'O5 Details by Class &amp; Accounts'!BN88+'O5 Details by Class &amp; Accounts'!CI88</f>
        <v>0</v>
      </c>
      <c r="U88" s="587">
        <f>'O5 Details by Class &amp; Accounts'!Y88+'O5 Details by Class &amp; Accounts'!AT88+'O5 Details by Class &amp; Accounts'!BO88+'O5 Details by Class &amp; Accounts'!CJ88</f>
        <v>0</v>
      </c>
      <c r="V88" s="587">
        <f>'O5 Details by Class &amp; Accounts'!Z88+'O5 Details by Class &amp; Accounts'!AU88+'O5 Details by Class &amp; Accounts'!BP88+'O5 Details by Class &amp; Accounts'!CK88</f>
        <v>0</v>
      </c>
      <c r="W88" s="587">
        <f>'O5 Details by Class &amp; Accounts'!AA88+'O5 Details by Class &amp; Accounts'!AV88+'O5 Details by Class &amp; Accounts'!BQ88+'O5 Details by Class &amp; Accounts'!CL88</f>
        <v>0</v>
      </c>
      <c r="X88" s="1028">
        <f>'O5 Details by Class &amp; Accounts'!AB88+'O5 Details by Class &amp; Accounts'!AW88+'O5 Details by Class &amp; Accounts'!BR88+'O5 Details by Class &amp; Accounts'!CM88</f>
        <v>0</v>
      </c>
      <c r="Y88" s="1903">
        <f>A88</f>
        <v>4086</v>
      </c>
      <c r="Z88" s="1898" t="s">
        <v>1090</v>
      </c>
    </row>
    <row r="89" spans="1:26" ht="15.95" customHeight="1">
      <c r="A89" s="1754" t="s">
        <v>142</v>
      </c>
      <c r="B89" s="1001" t="s">
        <v>525</v>
      </c>
      <c r="C89" s="1014" t="str">
        <f>IF(ISBLANK('E4 TB Allocation Details'!D90), "",('E4 TB Allocation Details'!D90))</f>
        <v>mi</v>
      </c>
      <c r="D89" s="1015">
        <f t="shared" si="3"/>
        <v>76466.999999999971</v>
      </c>
      <c r="E89" s="587">
        <f>'O5 Details by Class &amp; Accounts'!I89+'O5 Details by Class &amp; Accounts'!AD89+'O5 Details by Class &amp; Accounts'!AY89+'O5 Details by Class &amp; Accounts'!BT89</f>
        <v>52916.402328623524</v>
      </c>
      <c r="F89" s="587">
        <f>'O5 Details by Class &amp; Accounts'!J89+'O5 Details by Class &amp; Accounts'!AE89+'O5 Details by Class &amp; Accounts'!AZ89+'O5 Details by Class &amp; Accounts'!BU89</f>
        <v>14055.759040094066</v>
      </c>
      <c r="G89" s="587">
        <f>'O5 Details by Class &amp; Accounts'!K89+'O5 Details by Class &amp; Accounts'!AF89+'O5 Details by Class &amp; Accounts'!BA89+'O5 Details by Class &amp; Accounts'!BV89</f>
        <v>8393.2165465123271</v>
      </c>
      <c r="H89" s="587">
        <f>'O5 Details by Class &amp; Accounts'!L89+'O5 Details by Class &amp; Accounts'!AG89+'O5 Details by Class &amp; Accounts'!BB89+'O5 Details by Class &amp; Accounts'!BW89</f>
        <v>0</v>
      </c>
      <c r="I89" s="587">
        <f>'O5 Details by Class &amp; Accounts'!M89+'O5 Details by Class &amp; Accounts'!AH89+'O5 Details by Class &amp; Accounts'!BC89+'O5 Details by Class &amp; Accounts'!BX89</f>
        <v>0</v>
      </c>
      <c r="J89" s="587">
        <f>'O5 Details by Class &amp; Accounts'!N89+'O5 Details by Class &amp; Accounts'!AI89+'O5 Details by Class &amp; Accounts'!BD89+'O5 Details by Class &amp; Accounts'!BY89</f>
        <v>0</v>
      </c>
      <c r="K89" s="587">
        <f>'O5 Details by Class &amp; Accounts'!O89+'O5 Details by Class &amp; Accounts'!AJ89+'O5 Details by Class &amp; Accounts'!BE89+'O5 Details by Class &amp; Accounts'!BZ89</f>
        <v>991.91768346258391</v>
      </c>
      <c r="L89" s="587">
        <f>'O5 Details by Class &amp; Accounts'!P89+'O5 Details by Class &amp; Accounts'!AK89+'O5 Details by Class &amp; Accounts'!BF89+'O5 Details by Class &amp; Accounts'!CA89</f>
        <v>0</v>
      </c>
      <c r="M89" s="587">
        <f>'O5 Details by Class &amp; Accounts'!Q89+'O5 Details by Class &amp; Accounts'!AL89+'O5 Details by Class &amp; Accounts'!BG89+'O5 Details by Class &amp; Accounts'!CB89</f>
        <v>109.70440130748092</v>
      </c>
      <c r="N89" s="587">
        <f>'O5 Details by Class &amp; Accounts'!R89+'O5 Details by Class &amp; Accounts'!AM89+'O5 Details by Class &amp; Accounts'!BH89+'O5 Details by Class &amp; Accounts'!CC89</f>
        <v>0</v>
      </c>
      <c r="O89" s="587">
        <f>'O5 Details by Class &amp; Accounts'!S89+'O5 Details by Class &amp; Accounts'!AN89+'O5 Details by Class &amp; Accounts'!BI89+'O5 Details by Class &amp; Accounts'!CD89</f>
        <v>0</v>
      </c>
      <c r="P89" s="587">
        <f>'O5 Details by Class &amp; Accounts'!T89+'O5 Details by Class &amp; Accounts'!AO89+'O5 Details by Class &amp; Accounts'!BJ89+'O5 Details by Class &amp; Accounts'!CE89</f>
        <v>0</v>
      </c>
      <c r="Q89" s="587">
        <f>'O5 Details by Class &amp; Accounts'!U89+'O5 Details by Class &amp; Accounts'!AP89+'O5 Details by Class &amp; Accounts'!BK89+'O5 Details by Class &amp; Accounts'!CF89</f>
        <v>0</v>
      </c>
      <c r="R89" s="587">
        <f>'O5 Details by Class &amp; Accounts'!V89+'O5 Details by Class &amp; Accounts'!AQ89+'O5 Details by Class &amp; Accounts'!BL89+'O5 Details by Class &amp; Accounts'!CG89</f>
        <v>0</v>
      </c>
      <c r="S89" s="587">
        <f>'O5 Details by Class &amp; Accounts'!W89+'O5 Details by Class &amp; Accounts'!AR89+'O5 Details by Class &amp; Accounts'!BM89+'O5 Details by Class &amp; Accounts'!CH89</f>
        <v>0</v>
      </c>
      <c r="T89" s="587">
        <f>'O5 Details by Class &amp; Accounts'!X89+'O5 Details by Class &amp; Accounts'!AS89+'O5 Details by Class &amp; Accounts'!BN89+'O5 Details by Class &amp; Accounts'!CI89</f>
        <v>0</v>
      </c>
      <c r="U89" s="587">
        <f>'O5 Details by Class &amp; Accounts'!Y89+'O5 Details by Class &amp; Accounts'!AT89+'O5 Details by Class &amp; Accounts'!BO89+'O5 Details by Class &amp; Accounts'!CJ89</f>
        <v>0</v>
      </c>
      <c r="V89" s="587">
        <f>'O5 Details by Class &amp; Accounts'!Z89+'O5 Details by Class &amp; Accounts'!AU89+'O5 Details by Class &amp; Accounts'!BP89+'O5 Details by Class &amp; Accounts'!CK89</f>
        <v>0</v>
      </c>
      <c r="W89" s="587">
        <f>'O5 Details by Class &amp; Accounts'!AA89+'O5 Details by Class &amp; Accounts'!AV89+'O5 Details by Class &amp; Accounts'!BQ89+'O5 Details by Class &amp; Accounts'!CL89</f>
        <v>0</v>
      </c>
      <c r="X89" s="1028">
        <f>'O5 Details by Class &amp; Accounts'!AB89+'O5 Details by Class &amp; Accounts'!AW89+'O5 Details by Class &amp; Accounts'!BR89+'O5 Details by Class &amp; Accounts'!CM89</f>
        <v>0</v>
      </c>
      <c r="Y89" s="1903" t="str">
        <f t="shared" si="4"/>
        <v>4090</v>
      </c>
      <c r="Z89" s="1898" t="s">
        <v>1283</v>
      </c>
    </row>
    <row r="90" spans="1:26" ht="15.95" customHeight="1">
      <c r="A90" s="1754" t="s">
        <v>144</v>
      </c>
      <c r="B90" s="1001" t="s">
        <v>528</v>
      </c>
      <c r="C90" s="1014" t="str">
        <f>IF(ISBLANK('E4 TB Allocation Details'!D91), "",('E4 TB Allocation Details'!D91))</f>
        <v>mi</v>
      </c>
      <c r="D90" s="1015">
        <f t="shared" si="3"/>
        <v>0</v>
      </c>
      <c r="E90" s="587">
        <f>'O5 Details by Class &amp; Accounts'!I90+'O5 Details by Class &amp; Accounts'!AD90+'O5 Details by Class &amp; Accounts'!AY90+'O5 Details by Class &amp; Accounts'!BT90</f>
        <v>0</v>
      </c>
      <c r="F90" s="587">
        <f>'O5 Details by Class &amp; Accounts'!J90+'O5 Details by Class &amp; Accounts'!AE90+'O5 Details by Class &amp; Accounts'!AZ90+'O5 Details by Class &amp; Accounts'!BU90</f>
        <v>0</v>
      </c>
      <c r="G90" s="587">
        <f>'O5 Details by Class &amp; Accounts'!K90+'O5 Details by Class &amp; Accounts'!AF90+'O5 Details by Class &amp; Accounts'!BA90+'O5 Details by Class &amp; Accounts'!BV90</f>
        <v>0</v>
      </c>
      <c r="H90" s="587">
        <f>'O5 Details by Class &amp; Accounts'!L90+'O5 Details by Class &amp; Accounts'!AG90+'O5 Details by Class &amp; Accounts'!BB90+'O5 Details by Class &amp; Accounts'!BW90</f>
        <v>0</v>
      </c>
      <c r="I90" s="587">
        <f>'O5 Details by Class &amp; Accounts'!M90+'O5 Details by Class &amp; Accounts'!AH90+'O5 Details by Class &amp; Accounts'!BC90+'O5 Details by Class &amp; Accounts'!BX90</f>
        <v>0</v>
      </c>
      <c r="J90" s="587">
        <f>'O5 Details by Class &amp; Accounts'!N90+'O5 Details by Class &amp; Accounts'!AI90+'O5 Details by Class &amp; Accounts'!BD90+'O5 Details by Class &amp; Accounts'!BY90</f>
        <v>0</v>
      </c>
      <c r="K90" s="587">
        <f>'O5 Details by Class &amp; Accounts'!O90+'O5 Details by Class &amp; Accounts'!AJ90+'O5 Details by Class &amp; Accounts'!BE90+'O5 Details by Class &amp; Accounts'!BZ90</f>
        <v>0</v>
      </c>
      <c r="L90" s="587">
        <f>'O5 Details by Class &amp; Accounts'!P90+'O5 Details by Class &amp; Accounts'!AK90+'O5 Details by Class &amp; Accounts'!BF90+'O5 Details by Class &amp; Accounts'!CA90</f>
        <v>0</v>
      </c>
      <c r="M90" s="587">
        <f>'O5 Details by Class &amp; Accounts'!Q90+'O5 Details by Class &amp; Accounts'!AL90+'O5 Details by Class &amp; Accounts'!BG90+'O5 Details by Class &amp; Accounts'!CB90</f>
        <v>0</v>
      </c>
      <c r="N90" s="587">
        <f>'O5 Details by Class &amp; Accounts'!R90+'O5 Details by Class &amp; Accounts'!AM90+'O5 Details by Class &amp; Accounts'!BH90+'O5 Details by Class &amp; Accounts'!CC90</f>
        <v>0</v>
      </c>
      <c r="O90" s="587">
        <f>'O5 Details by Class &amp; Accounts'!S90+'O5 Details by Class &amp; Accounts'!AN90+'O5 Details by Class &amp; Accounts'!BI90+'O5 Details by Class &amp; Accounts'!CD90</f>
        <v>0</v>
      </c>
      <c r="P90" s="587">
        <f>'O5 Details by Class &amp; Accounts'!T90+'O5 Details by Class &amp; Accounts'!AO90+'O5 Details by Class &amp; Accounts'!BJ90+'O5 Details by Class &amp; Accounts'!CE90</f>
        <v>0</v>
      </c>
      <c r="Q90" s="587">
        <f>'O5 Details by Class &amp; Accounts'!U90+'O5 Details by Class &amp; Accounts'!AP90+'O5 Details by Class &amp; Accounts'!BK90+'O5 Details by Class &amp; Accounts'!CF90</f>
        <v>0</v>
      </c>
      <c r="R90" s="587">
        <f>'O5 Details by Class &amp; Accounts'!V90+'O5 Details by Class &amp; Accounts'!AQ90+'O5 Details by Class &amp; Accounts'!BL90+'O5 Details by Class &amp; Accounts'!CG90</f>
        <v>0</v>
      </c>
      <c r="S90" s="587">
        <f>'O5 Details by Class &amp; Accounts'!W90+'O5 Details by Class &amp; Accounts'!AR90+'O5 Details by Class &amp; Accounts'!BM90+'O5 Details by Class &amp; Accounts'!CH90</f>
        <v>0</v>
      </c>
      <c r="T90" s="587">
        <f>'O5 Details by Class &amp; Accounts'!X90+'O5 Details by Class &amp; Accounts'!AS90+'O5 Details by Class &amp; Accounts'!BN90+'O5 Details by Class &amp; Accounts'!CI90</f>
        <v>0</v>
      </c>
      <c r="U90" s="587">
        <f>'O5 Details by Class &amp; Accounts'!Y90+'O5 Details by Class &amp; Accounts'!AT90+'O5 Details by Class &amp; Accounts'!BO90+'O5 Details by Class &amp; Accounts'!CJ90</f>
        <v>0</v>
      </c>
      <c r="V90" s="587">
        <f>'O5 Details by Class &amp; Accounts'!Z90+'O5 Details by Class &amp; Accounts'!AU90+'O5 Details by Class &amp; Accounts'!BP90+'O5 Details by Class &amp; Accounts'!CK90</f>
        <v>0</v>
      </c>
      <c r="W90" s="587">
        <f>'O5 Details by Class &amp; Accounts'!AA90+'O5 Details by Class &amp; Accounts'!AV90+'O5 Details by Class &amp; Accounts'!BQ90+'O5 Details by Class &amp; Accounts'!CL90</f>
        <v>0</v>
      </c>
      <c r="X90" s="1028">
        <f>'O5 Details by Class &amp; Accounts'!AB90+'O5 Details by Class &amp; Accounts'!AW90+'O5 Details by Class &amp; Accounts'!BR90+'O5 Details by Class &amp; Accounts'!CM90</f>
        <v>0</v>
      </c>
      <c r="Y90" s="1903" t="str">
        <f t="shared" si="4"/>
        <v>4205</v>
      </c>
      <c r="Z90" s="1898" t="s">
        <v>1195</v>
      </c>
    </row>
    <row r="91" spans="1:26" ht="15.95" customHeight="1">
      <c r="A91" s="1754" t="s">
        <v>145</v>
      </c>
      <c r="B91" s="1001" t="s">
        <v>529</v>
      </c>
      <c r="C91" s="1014" t="str">
        <f>IF(ISBLANK('E4 TB Allocation Details'!D92), "",('E4 TB Allocation Details'!D92))</f>
        <v>mi</v>
      </c>
      <c r="D91" s="1015">
        <f t="shared" si="3"/>
        <v>-47000</v>
      </c>
      <c r="E91" s="587">
        <f>'O5 Details by Class &amp; Accounts'!I91+'O5 Details by Class &amp; Accounts'!AD91+'O5 Details by Class &amp; Accounts'!AY91+'O5 Details by Class &amp; Accounts'!BT91</f>
        <v>-31617.767669988807</v>
      </c>
      <c r="F91" s="587">
        <f>'O5 Details by Class &amp; Accounts'!J91+'O5 Details by Class &amp; Accounts'!AE91+'O5 Details by Class &amp; Accounts'!AZ91+'O5 Details by Class &amp; Accounts'!BU91</f>
        <v>-10268.265826598988</v>
      </c>
      <c r="G91" s="587">
        <f>'O5 Details by Class &amp; Accounts'!K91+'O5 Details by Class &amp; Accounts'!AF91+'O5 Details by Class &amp; Accounts'!BA91+'O5 Details by Class &amp; Accounts'!BV91</f>
        <v>-4082.0221854837773</v>
      </c>
      <c r="H91" s="587">
        <f>'O5 Details by Class &amp; Accounts'!L91+'O5 Details by Class &amp; Accounts'!AG91+'O5 Details by Class &amp; Accounts'!BB91+'O5 Details by Class &amp; Accounts'!BW91</f>
        <v>0</v>
      </c>
      <c r="I91" s="587">
        <f>'O5 Details by Class &amp; Accounts'!M91+'O5 Details by Class &amp; Accounts'!AH91+'O5 Details by Class &amp; Accounts'!BC91+'O5 Details by Class &amp; Accounts'!BX91</f>
        <v>0</v>
      </c>
      <c r="J91" s="587">
        <f>'O5 Details by Class &amp; Accounts'!N91+'O5 Details by Class &amp; Accounts'!AI91+'O5 Details by Class &amp; Accounts'!BD91+'O5 Details by Class &amp; Accounts'!BY91</f>
        <v>0</v>
      </c>
      <c r="K91" s="587">
        <f>'O5 Details by Class &amp; Accounts'!O91+'O5 Details by Class &amp; Accounts'!AJ91+'O5 Details by Class &amp; Accounts'!BE91+'O5 Details by Class &amp; Accounts'!BZ91</f>
        <v>-951.52866248594887</v>
      </c>
      <c r="L91" s="587">
        <f>'O5 Details by Class &amp; Accounts'!P91+'O5 Details by Class &amp; Accounts'!AK91+'O5 Details by Class &amp; Accounts'!BF91+'O5 Details by Class &amp; Accounts'!CA91</f>
        <v>0</v>
      </c>
      <c r="M91" s="587">
        <f>'O5 Details by Class &amp; Accounts'!Q91+'O5 Details by Class &amp; Accounts'!AL91+'O5 Details by Class &amp; Accounts'!BG91+'O5 Details by Class &amp; Accounts'!CB91</f>
        <v>-80.415655442470282</v>
      </c>
      <c r="N91" s="587">
        <f>'O5 Details by Class &amp; Accounts'!R91+'O5 Details by Class &amp; Accounts'!AM91+'O5 Details by Class &amp; Accounts'!BH91+'O5 Details by Class &amp; Accounts'!CC91</f>
        <v>0</v>
      </c>
      <c r="O91" s="587">
        <f>'O5 Details by Class &amp; Accounts'!S91+'O5 Details by Class &amp; Accounts'!AN91+'O5 Details by Class &amp; Accounts'!BI91+'O5 Details by Class &amp; Accounts'!CD91</f>
        <v>0</v>
      </c>
      <c r="P91" s="587">
        <f>'O5 Details by Class &amp; Accounts'!T91+'O5 Details by Class &amp; Accounts'!AO91+'O5 Details by Class &amp; Accounts'!BJ91+'O5 Details by Class &amp; Accounts'!CE91</f>
        <v>0</v>
      </c>
      <c r="Q91" s="587">
        <f>'O5 Details by Class &amp; Accounts'!U91+'O5 Details by Class &amp; Accounts'!AP91+'O5 Details by Class &amp; Accounts'!BK91+'O5 Details by Class &amp; Accounts'!CF91</f>
        <v>0</v>
      </c>
      <c r="R91" s="587">
        <f>'O5 Details by Class &amp; Accounts'!V91+'O5 Details by Class &amp; Accounts'!AQ91+'O5 Details by Class &amp; Accounts'!BL91+'O5 Details by Class &amp; Accounts'!CG91</f>
        <v>0</v>
      </c>
      <c r="S91" s="587">
        <f>'O5 Details by Class &amp; Accounts'!W91+'O5 Details by Class &amp; Accounts'!AR91+'O5 Details by Class &amp; Accounts'!BM91+'O5 Details by Class &amp; Accounts'!CH91</f>
        <v>0</v>
      </c>
      <c r="T91" s="587">
        <f>'O5 Details by Class &amp; Accounts'!X91+'O5 Details by Class &amp; Accounts'!AS91+'O5 Details by Class &amp; Accounts'!BN91+'O5 Details by Class &amp; Accounts'!CI91</f>
        <v>0</v>
      </c>
      <c r="U91" s="587">
        <f>'O5 Details by Class &amp; Accounts'!Y91+'O5 Details by Class &amp; Accounts'!AT91+'O5 Details by Class &amp; Accounts'!BO91+'O5 Details by Class &amp; Accounts'!CJ91</f>
        <v>0</v>
      </c>
      <c r="V91" s="587">
        <f>'O5 Details by Class &amp; Accounts'!Z91+'O5 Details by Class &amp; Accounts'!AU91+'O5 Details by Class &amp; Accounts'!BP91+'O5 Details by Class &amp; Accounts'!CK91</f>
        <v>0</v>
      </c>
      <c r="W91" s="587">
        <f>'O5 Details by Class &amp; Accounts'!AA91+'O5 Details by Class &amp; Accounts'!AV91+'O5 Details by Class &amp; Accounts'!BQ91+'O5 Details by Class &amp; Accounts'!CL91</f>
        <v>0</v>
      </c>
      <c r="X91" s="1028">
        <f>'O5 Details by Class &amp; Accounts'!AB91+'O5 Details by Class &amp; Accounts'!AW91+'O5 Details by Class &amp; Accounts'!BR91+'O5 Details by Class &amp; Accounts'!CM91</f>
        <v>0</v>
      </c>
      <c r="Y91" s="1903" t="str">
        <f t="shared" si="4"/>
        <v>4210</v>
      </c>
      <c r="Z91" s="1898" t="s">
        <v>1195</v>
      </c>
    </row>
    <row r="92" spans="1:26" ht="15.95" customHeight="1">
      <c r="A92" s="1754" t="s">
        <v>146</v>
      </c>
      <c r="B92" s="1001" t="s">
        <v>530</v>
      </c>
      <c r="C92" s="1014" t="str">
        <f>IF(ISBLANK('E4 TB Allocation Details'!D93), "",('E4 TB Allocation Details'!D93))</f>
        <v>mi</v>
      </c>
      <c r="D92" s="1015">
        <f t="shared" si="3"/>
        <v>0</v>
      </c>
      <c r="E92" s="587">
        <f>'O5 Details by Class &amp; Accounts'!I92+'O5 Details by Class &amp; Accounts'!AD92+'O5 Details by Class &amp; Accounts'!AY92+'O5 Details by Class &amp; Accounts'!BT92</f>
        <v>0</v>
      </c>
      <c r="F92" s="587">
        <f>'O5 Details by Class &amp; Accounts'!J92+'O5 Details by Class &amp; Accounts'!AE92+'O5 Details by Class &amp; Accounts'!AZ92+'O5 Details by Class &amp; Accounts'!BU92</f>
        <v>0</v>
      </c>
      <c r="G92" s="587">
        <f>'O5 Details by Class &amp; Accounts'!K92+'O5 Details by Class &amp; Accounts'!AF92+'O5 Details by Class &amp; Accounts'!BA92+'O5 Details by Class &amp; Accounts'!BV92</f>
        <v>0</v>
      </c>
      <c r="H92" s="587">
        <f>'O5 Details by Class &amp; Accounts'!L92+'O5 Details by Class &amp; Accounts'!AG92+'O5 Details by Class &amp; Accounts'!BB92+'O5 Details by Class &amp; Accounts'!BW92</f>
        <v>0</v>
      </c>
      <c r="I92" s="587">
        <f>'O5 Details by Class &amp; Accounts'!M92+'O5 Details by Class &amp; Accounts'!AH92+'O5 Details by Class &amp; Accounts'!BC92+'O5 Details by Class &amp; Accounts'!BX92</f>
        <v>0</v>
      </c>
      <c r="J92" s="587">
        <f>'O5 Details by Class &amp; Accounts'!N92+'O5 Details by Class &amp; Accounts'!AI92+'O5 Details by Class &amp; Accounts'!BD92+'O5 Details by Class &amp; Accounts'!BY92</f>
        <v>0</v>
      </c>
      <c r="K92" s="587">
        <f>'O5 Details by Class &amp; Accounts'!O92+'O5 Details by Class &amp; Accounts'!AJ92+'O5 Details by Class &amp; Accounts'!BE92+'O5 Details by Class &amp; Accounts'!BZ92</f>
        <v>0</v>
      </c>
      <c r="L92" s="587">
        <f>'O5 Details by Class &amp; Accounts'!P92+'O5 Details by Class &amp; Accounts'!AK92+'O5 Details by Class &amp; Accounts'!BF92+'O5 Details by Class &amp; Accounts'!CA92</f>
        <v>0</v>
      </c>
      <c r="M92" s="587">
        <f>'O5 Details by Class &amp; Accounts'!Q92+'O5 Details by Class &amp; Accounts'!AL92+'O5 Details by Class &amp; Accounts'!BG92+'O5 Details by Class &amp; Accounts'!CB92</f>
        <v>0</v>
      </c>
      <c r="N92" s="587">
        <f>'O5 Details by Class &amp; Accounts'!R92+'O5 Details by Class &amp; Accounts'!AM92+'O5 Details by Class &amp; Accounts'!BH92+'O5 Details by Class &amp; Accounts'!CC92</f>
        <v>0</v>
      </c>
      <c r="O92" s="587">
        <f>'O5 Details by Class &amp; Accounts'!S92+'O5 Details by Class &amp; Accounts'!AN92+'O5 Details by Class &amp; Accounts'!BI92+'O5 Details by Class &amp; Accounts'!CD92</f>
        <v>0</v>
      </c>
      <c r="P92" s="587">
        <f>'O5 Details by Class &amp; Accounts'!T92+'O5 Details by Class &amp; Accounts'!AO92+'O5 Details by Class &amp; Accounts'!BJ92+'O5 Details by Class &amp; Accounts'!CE92</f>
        <v>0</v>
      </c>
      <c r="Q92" s="587">
        <f>'O5 Details by Class &amp; Accounts'!U92+'O5 Details by Class &amp; Accounts'!AP92+'O5 Details by Class &amp; Accounts'!BK92+'O5 Details by Class &amp; Accounts'!CF92</f>
        <v>0</v>
      </c>
      <c r="R92" s="587">
        <f>'O5 Details by Class &amp; Accounts'!V92+'O5 Details by Class &amp; Accounts'!AQ92+'O5 Details by Class &amp; Accounts'!BL92+'O5 Details by Class &amp; Accounts'!CG92</f>
        <v>0</v>
      </c>
      <c r="S92" s="587">
        <f>'O5 Details by Class &amp; Accounts'!W92+'O5 Details by Class &amp; Accounts'!AR92+'O5 Details by Class &amp; Accounts'!BM92+'O5 Details by Class &amp; Accounts'!CH92</f>
        <v>0</v>
      </c>
      <c r="T92" s="587">
        <f>'O5 Details by Class &amp; Accounts'!X92+'O5 Details by Class &amp; Accounts'!AS92+'O5 Details by Class &amp; Accounts'!BN92+'O5 Details by Class &amp; Accounts'!CI92</f>
        <v>0</v>
      </c>
      <c r="U92" s="587">
        <f>'O5 Details by Class &amp; Accounts'!Y92+'O5 Details by Class &amp; Accounts'!AT92+'O5 Details by Class &amp; Accounts'!BO92+'O5 Details by Class &amp; Accounts'!CJ92</f>
        <v>0</v>
      </c>
      <c r="V92" s="587">
        <f>'O5 Details by Class &amp; Accounts'!Z92+'O5 Details by Class &amp; Accounts'!AU92+'O5 Details by Class &amp; Accounts'!BP92+'O5 Details by Class &amp; Accounts'!CK92</f>
        <v>0</v>
      </c>
      <c r="W92" s="587">
        <f>'O5 Details by Class &amp; Accounts'!AA92+'O5 Details by Class &amp; Accounts'!AV92+'O5 Details by Class &amp; Accounts'!BQ92+'O5 Details by Class &amp; Accounts'!CL92</f>
        <v>0</v>
      </c>
      <c r="X92" s="1028">
        <f>'O5 Details by Class &amp; Accounts'!AB92+'O5 Details by Class &amp; Accounts'!AW92+'O5 Details by Class &amp; Accounts'!BR92+'O5 Details by Class &amp; Accounts'!CM92</f>
        <v>0</v>
      </c>
      <c r="Y92" s="1903" t="str">
        <f t="shared" si="4"/>
        <v>4215</v>
      </c>
      <c r="Z92" s="1898" t="s">
        <v>1195</v>
      </c>
    </row>
    <row r="93" spans="1:26" ht="15.95" customHeight="1">
      <c r="A93" s="1754" t="s">
        <v>147</v>
      </c>
      <c r="B93" s="1001" t="s">
        <v>531</v>
      </c>
      <c r="C93" s="1014" t="str">
        <f>IF(ISBLANK('E4 TB Allocation Details'!D94), "",('E4 TB Allocation Details'!D94))</f>
        <v>mi</v>
      </c>
      <c r="D93" s="1015">
        <f t="shared" si="3"/>
        <v>0</v>
      </c>
      <c r="E93" s="587">
        <f>'O5 Details by Class &amp; Accounts'!I93+'O5 Details by Class &amp; Accounts'!AD93+'O5 Details by Class &amp; Accounts'!AY93+'O5 Details by Class &amp; Accounts'!BT93</f>
        <v>0</v>
      </c>
      <c r="F93" s="587">
        <f>'O5 Details by Class &amp; Accounts'!J93+'O5 Details by Class &amp; Accounts'!AE93+'O5 Details by Class &amp; Accounts'!AZ93+'O5 Details by Class &amp; Accounts'!BU93</f>
        <v>0</v>
      </c>
      <c r="G93" s="587">
        <f>'O5 Details by Class &amp; Accounts'!K93+'O5 Details by Class &amp; Accounts'!AF93+'O5 Details by Class &amp; Accounts'!BA93+'O5 Details by Class &amp; Accounts'!BV93</f>
        <v>0</v>
      </c>
      <c r="H93" s="587">
        <f>'O5 Details by Class &amp; Accounts'!L93+'O5 Details by Class &amp; Accounts'!AG93+'O5 Details by Class &amp; Accounts'!BB93+'O5 Details by Class &amp; Accounts'!BW93</f>
        <v>0</v>
      </c>
      <c r="I93" s="587">
        <f>'O5 Details by Class &amp; Accounts'!M93+'O5 Details by Class &amp; Accounts'!AH93+'O5 Details by Class &amp; Accounts'!BC93+'O5 Details by Class &amp; Accounts'!BX93</f>
        <v>0</v>
      </c>
      <c r="J93" s="587">
        <f>'O5 Details by Class &amp; Accounts'!N93+'O5 Details by Class &amp; Accounts'!AI93+'O5 Details by Class &amp; Accounts'!BD93+'O5 Details by Class &amp; Accounts'!BY93</f>
        <v>0</v>
      </c>
      <c r="K93" s="587">
        <f>'O5 Details by Class &amp; Accounts'!O93+'O5 Details by Class &amp; Accounts'!AJ93+'O5 Details by Class &amp; Accounts'!BE93+'O5 Details by Class &amp; Accounts'!BZ93</f>
        <v>0</v>
      </c>
      <c r="L93" s="587">
        <f>'O5 Details by Class &amp; Accounts'!P93+'O5 Details by Class &amp; Accounts'!AK93+'O5 Details by Class &amp; Accounts'!BF93+'O5 Details by Class &amp; Accounts'!CA93</f>
        <v>0</v>
      </c>
      <c r="M93" s="587">
        <f>'O5 Details by Class &amp; Accounts'!Q93+'O5 Details by Class &amp; Accounts'!AL93+'O5 Details by Class &amp; Accounts'!BG93+'O5 Details by Class &amp; Accounts'!CB93</f>
        <v>0</v>
      </c>
      <c r="N93" s="587">
        <f>'O5 Details by Class &amp; Accounts'!R93+'O5 Details by Class &amp; Accounts'!AM93+'O5 Details by Class &amp; Accounts'!BH93+'O5 Details by Class &amp; Accounts'!CC93</f>
        <v>0</v>
      </c>
      <c r="O93" s="587">
        <f>'O5 Details by Class &amp; Accounts'!S93+'O5 Details by Class &amp; Accounts'!AN93+'O5 Details by Class &amp; Accounts'!BI93+'O5 Details by Class &amp; Accounts'!CD93</f>
        <v>0</v>
      </c>
      <c r="P93" s="587">
        <f>'O5 Details by Class &amp; Accounts'!T93+'O5 Details by Class &amp; Accounts'!AO93+'O5 Details by Class &amp; Accounts'!BJ93+'O5 Details by Class &amp; Accounts'!CE93</f>
        <v>0</v>
      </c>
      <c r="Q93" s="587">
        <f>'O5 Details by Class &amp; Accounts'!U93+'O5 Details by Class &amp; Accounts'!AP93+'O5 Details by Class &amp; Accounts'!BK93+'O5 Details by Class &amp; Accounts'!CF93</f>
        <v>0</v>
      </c>
      <c r="R93" s="587">
        <f>'O5 Details by Class &amp; Accounts'!V93+'O5 Details by Class &amp; Accounts'!AQ93+'O5 Details by Class &amp; Accounts'!BL93+'O5 Details by Class &amp; Accounts'!CG93</f>
        <v>0</v>
      </c>
      <c r="S93" s="587">
        <f>'O5 Details by Class &amp; Accounts'!W93+'O5 Details by Class &amp; Accounts'!AR93+'O5 Details by Class &amp; Accounts'!BM93+'O5 Details by Class &amp; Accounts'!CH93</f>
        <v>0</v>
      </c>
      <c r="T93" s="587">
        <f>'O5 Details by Class &amp; Accounts'!X93+'O5 Details by Class &amp; Accounts'!AS93+'O5 Details by Class &amp; Accounts'!BN93+'O5 Details by Class &amp; Accounts'!CI93</f>
        <v>0</v>
      </c>
      <c r="U93" s="587">
        <f>'O5 Details by Class &amp; Accounts'!Y93+'O5 Details by Class &amp; Accounts'!AT93+'O5 Details by Class &amp; Accounts'!BO93+'O5 Details by Class &amp; Accounts'!CJ93</f>
        <v>0</v>
      </c>
      <c r="V93" s="587">
        <f>'O5 Details by Class &amp; Accounts'!Z93+'O5 Details by Class &amp; Accounts'!AU93+'O5 Details by Class &amp; Accounts'!BP93+'O5 Details by Class &amp; Accounts'!CK93</f>
        <v>0</v>
      </c>
      <c r="W93" s="587">
        <f>'O5 Details by Class &amp; Accounts'!AA93+'O5 Details by Class &amp; Accounts'!AV93+'O5 Details by Class &amp; Accounts'!BQ93+'O5 Details by Class &amp; Accounts'!CL93</f>
        <v>0</v>
      </c>
      <c r="X93" s="1028">
        <f>'O5 Details by Class &amp; Accounts'!AB93+'O5 Details by Class &amp; Accounts'!AW93+'O5 Details by Class &amp; Accounts'!BR93+'O5 Details by Class &amp; Accounts'!CM93</f>
        <v>0</v>
      </c>
      <c r="Y93" s="1903" t="str">
        <f t="shared" si="4"/>
        <v>4220</v>
      </c>
      <c r="Z93" s="1898" t="s">
        <v>1195</v>
      </c>
    </row>
    <row r="94" spans="1:26" ht="15.95" customHeight="1">
      <c r="A94" s="1754" t="s">
        <v>169</v>
      </c>
      <c r="B94" s="1001" t="s">
        <v>532</v>
      </c>
      <c r="C94" s="1014" t="str">
        <f>IF(ISBLANK('E4 TB Allocation Details'!D95), "",('E4 TB Allocation Details'!D95))</f>
        <v>mi</v>
      </c>
      <c r="D94" s="1015">
        <f t="shared" si="3"/>
        <v>-23000.000000000004</v>
      </c>
      <c r="E94" s="587">
        <f>'O5 Details by Class &amp; Accounts'!I94+'O5 Details by Class &amp; Accounts'!AD94+'O5 Details by Class &amp; Accounts'!AY94+'O5 Details by Class &amp; Accounts'!BT94</f>
        <v>-16099.450374382668</v>
      </c>
      <c r="F94" s="587">
        <f>'O5 Details by Class &amp; Accounts'!J94+'O5 Details by Class &amp; Accounts'!AE94+'O5 Details by Class &amp; Accounts'!AZ94+'O5 Details by Class &amp; Accounts'!BU94</f>
        <v>-4599.4503743826672</v>
      </c>
      <c r="G94" s="587">
        <f>'O5 Details by Class &amp; Accounts'!K94+'O5 Details by Class &amp; Accounts'!AF94+'O5 Details by Class &amp; Accounts'!BA94+'O5 Details by Class &amp; Accounts'!BV94</f>
        <v>-2301.0992512346666</v>
      </c>
      <c r="H94" s="587">
        <f>'O5 Details by Class &amp; Accounts'!L94+'O5 Details by Class &amp; Accounts'!AG94+'O5 Details by Class &amp; Accounts'!BB94+'O5 Details by Class &amp; Accounts'!BW94</f>
        <v>0</v>
      </c>
      <c r="I94" s="587">
        <f>'O5 Details by Class &amp; Accounts'!M94+'O5 Details by Class &amp; Accounts'!AH94+'O5 Details by Class &amp; Accounts'!BC94+'O5 Details by Class &amp; Accounts'!BX94</f>
        <v>0</v>
      </c>
      <c r="J94" s="587">
        <f>'O5 Details by Class &amp; Accounts'!N94+'O5 Details by Class &amp; Accounts'!AI94+'O5 Details by Class &amp; Accounts'!BD94+'O5 Details by Class &amp; Accounts'!BY94</f>
        <v>0</v>
      </c>
      <c r="K94" s="587">
        <f>'O5 Details by Class &amp; Accounts'!O94+'O5 Details by Class &amp; Accounts'!AJ94+'O5 Details by Class &amp; Accounts'!BE94+'O5 Details by Class &amp; Accounts'!BZ94</f>
        <v>0</v>
      </c>
      <c r="L94" s="587">
        <f>'O5 Details by Class &amp; Accounts'!P94+'O5 Details by Class &amp; Accounts'!AK94+'O5 Details by Class &amp; Accounts'!BF94+'O5 Details by Class &amp; Accounts'!CA94</f>
        <v>0</v>
      </c>
      <c r="M94" s="587">
        <f>'O5 Details by Class &amp; Accounts'!Q94+'O5 Details by Class &amp; Accounts'!AL94+'O5 Details by Class &amp; Accounts'!BG94+'O5 Details by Class &amp; Accounts'!CB94</f>
        <v>0</v>
      </c>
      <c r="N94" s="587">
        <f>'O5 Details by Class &amp; Accounts'!R94+'O5 Details by Class &amp; Accounts'!AM94+'O5 Details by Class &amp; Accounts'!BH94+'O5 Details by Class &amp; Accounts'!CC94</f>
        <v>0</v>
      </c>
      <c r="O94" s="587">
        <f>'O5 Details by Class &amp; Accounts'!S94+'O5 Details by Class &amp; Accounts'!AN94+'O5 Details by Class &amp; Accounts'!BI94+'O5 Details by Class &amp; Accounts'!CD94</f>
        <v>0</v>
      </c>
      <c r="P94" s="587">
        <f>'O5 Details by Class &amp; Accounts'!T94+'O5 Details by Class &amp; Accounts'!AO94+'O5 Details by Class &amp; Accounts'!BJ94+'O5 Details by Class &amp; Accounts'!CE94</f>
        <v>0</v>
      </c>
      <c r="Q94" s="587">
        <f>'O5 Details by Class &amp; Accounts'!U94+'O5 Details by Class &amp; Accounts'!AP94+'O5 Details by Class &amp; Accounts'!BK94+'O5 Details by Class &amp; Accounts'!CF94</f>
        <v>0</v>
      </c>
      <c r="R94" s="587">
        <f>'O5 Details by Class &amp; Accounts'!V94+'O5 Details by Class &amp; Accounts'!AQ94+'O5 Details by Class &amp; Accounts'!BL94+'O5 Details by Class &amp; Accounts'!CG94</f>
        <v>0</v>
      </c>
      <c r="S94" s="587">
        <f>'O5 Details by Class &amp; Accounts'!W94+'O5 Details by Class &amp; Accounts'!AR94+'O5 Details by Class &amp; Accounts'!BM94+'O5 Details by Class &amp; Accounts'!CH94</f>
        <v>0</v>
      </c>
      <c r="T94" s="587">
        <f>'O5 Details by Class &amp; Accounts'!X94+'O5 Details by Class &amp; Accounts'!AS94+'O5 Details by Class &amp; Accounts'!BN94+'O5 Details by Class &amp; Accounts'!CI94</f>
        <v>0</v>
      </c>
      <c r="U94" s="587">
        <f>'O5 Details by Class &amp; Accounts'!Y94+'O5 Details by Class &amp; Accounts'!AT94+'O5 Details by Class &amp; Accounts'!BO94+'O5 Details by Class &amp; Accounts'!CJ94</f>
        <v>0</v>
      </c>
      <c r="V94" s="587">
        <f>'O5 Details by Class &amp; Accounts'!Z94+'O5 Details by Class &amp; Accounts'!AU94+'O5 Details by Class &amp; Accounts'!BP94+'O5 Details by Class &amp; Accounts'!CK94</f>
        <v>0</v>
      </c>
      <c r="W94" s="587">
        <f>'O5 Details by Class &amp; Accounts'!AA94+'O5 Details by Class &amp; Accounts'!AV94+'O5 Details by Class &amp; Accounts'!BQ94+'O5 Details by Class &amp; Accounts'!CL94</f>
        <v>0</v>
      </c>
      <c r="X94" s="1028">
        <f>'O5 Details by Class &amp; Accounts'!AB94+'O5 Details by Class &amp; Accounts'!AW94+'O5 Details by Class &amp; Accounts'!BR94+'O5 Details by Class &amp; Accounts'!CM94</f>
        <v>0</v>
      </c>
      <c r="Y94" s="1903" t="str">
        <f t="shared" si="4"/>
        <v>4225</v>
      </c>
      <c r="Z94" s="1898" t="s">
        <v>1359</v>
      </c>
    </row>
    <row r="95" spans="1:26" ht="15.95" customHeight="1">
      <c r="A95" s="1754" t="s">
        <v>143</v>
      </c>
      <c r="B95" s="1001" t="s">
        <v>534</v>
      </c>
      <c r="C95" s="1014" t="str">
        <f>IF(ISBLANK('E4 TB Allocation Details'!D96), "",('E4 TB Allocation Details'!D96))</f>
        <v>mi</v>
      </c>
      <c r="D95" s="1015">
        <f t="shared" si="3"/>
        <v>0</v>
      </c>
      <c r="E95" s="587">
        <f>'O5 Details by Class &amp; Accounts'!I95+'O5 Details by Class &amp; Accounts'!AD95+'O5 Details by Class &amp; Accounts'!AY95+'O5 Details by Class &amp; Accounts'!BT95</f>
        <v>0</v>
      </c>
      <c r="F95" s="587">
        <f>'O5 Details by Class &amp; Accounts'!J95+'O5 Details by Class &amp; Accounts'!AE95+'O5 Details by Class &amp; Accounts'!AZ95+'O5 Details by Class &amp; Accounts'!BU95</f>
        <v>0</v>
      </c>
      <c r="G95" s="587">
        <f>'O5 Details by Class &amp; Accounts'!K95+'O5 Details by Class &amp; Accounts'!AF95+'O5 Details by Class &amp; Accounts'!BA95+'O5 Details by Class &amp; Accounts'!BV95</f>
        <v>0</v>
      </c>
      <c r="H95" s="587">
        <f>'O5 Details by Class &amp; Accounts'!L95+'O5 Details by Class &amp; Accounts'!AG95+'O5 Details by Class &amp; Accounts'!BB95+'O5 Details by Class &amp; Accounts'!BW95</f>
        <v>0</v>
      </c>
      <c r="I95" s="587">
        <f>'O5 Details by Class &amp; Accounts'!M95+'O5 Details by Class &amp; Accounts'!AH95+'O5 Details by Class &amp; Accounts'!BC95+'O5 Details by Class &amp; Accounts'!BX95</f>
        <v>0</v>
      </c>
      <c r="J95" s="587">
        <f>'O5 Details by Class &amp; Accounts'!N95+'O5 Details by Class &amp; Accounts'!AI95+'O5 Details by Class &amp; Accounts'!BD95+'O5 Details by Class &amp; Accounts'!BY95</f>
        <v>0</v>
      </c>
      <c r="K95" s="587">
        <f>'O5 Details by Class &amp; Accounts'!O95+'O5 Details by Class &amp; Accounts'!AJ95+'O5 Details by Class &amp; Accounts'!BE95+'O5 Details by Class &amp; Accounts'!BZ95</f>
        <v>0</v>
      </c>
      <c r="L95" s="587">
        <f>'O5 Details by Class &amp; Accounts'!P95+'O5 Details by Class &amp; Accounts'!AK95+'O5 Details by Class &amp; Accounts'!BF95+'O5 Details by Class &amp; Accounts'!CA95</f>
        <v>0</v>
      </c>
      <c r="M95" s="587">
        <f>'O5 Details by Class &amp; Accounts'!Q95+'O5 Details by Class &amp; Accounts'!AL95+'O5 Details by Class &amp; Accounts'!BG95+'O5 Details by Class &amp; Accounts'!CB95</f>
        <v>0</v>
      </c>
      <c r="N95" s="587">
        <f>'O5 Details by Class &amp; Accounts'!R95+'O5 Details by Class &amp; Accounts'!AM95+'O5 Details by Class &amp; Accounts'!BH95+'O5 Details by Class &amp; Accounts'!CC95</f>
        <v>0</v>
      </c>
      <c r="O95" s="587">
        <f>'O5 Details by Class &amp; Accounts'!S95+'O5 Details by Class &amp; Accounts'!AN95+'O5 Details by Class &amp; Accounts'!BI95+'O5 Details by Class &amp; Accounts'!CD95</f>
        <v>0</v>
      </c>
      <c r="P95" s="587">
        <f>'O5 Details by Class &amp; Accounts'!T95+'O5 Details by Class &amp; Accounts'!AO95+'O5 Details by Class &amp; Accounts'!BJ95+'O5 Details by Class &amp; Accounts'!CE95</f>
        <v>0</v>
      </c>
      <c r="Q95" s="587">
        <f>'O5 Details by Class &amp; Accounts'!U95+'O5 Details by Class &amp; Accounts'!AP95+'O5 Details by Class &amp; Accounts'!BK95+'O5 Details by Class &amp; Accounts'!CF95</f>
        <v>0</v>
      </c>
      <c r="R95" s="587">
        <f>'O5 Details by Class &amp; Accounts'!V95+'O5 Details by Class &amp; Accounts'!AQ95+'O5 Details by Class &amp; Accounts'!BL95+'O5 Details by Class &amp; Accounts'!CG95</f>
        <v>0</v>
      </c>
      <c r="S95" s="587">
        <f>'O5 Details by Class &amp; Accounts'!W95+'O5 Details by Class &amp; Accounts'!AR95+'O5 Details by Class &amp; Accounts'!BM95+'O5 Details by Class &amp; Accounts'!CH95</f>
        <v>0</v>
      </c>
      <c r="T95" s="587">
        <f>'O5 Details by Class &amp; Accounts'!X95+'O5 Details by Class &amp; Accounts'!AS95+'O5 Details by Class &amp; Accounts'!BN95+'O5 Details by Class &amp; Accounts'!CI95</f>
        <v>0</v>
      </c>
      <c r="U95" s="587">
        <f>'O5 Details by Class &amp; Accounts'!Y95+'O5 Details by Class &amp; Accounts'!AT95+'O5 Details by Class &amp; Accounts'!BO95+'O5 Details by Class &amp; Accounts'!CJ95</f>
        <v>0</v>
      </c>
      <c r="V95" s="587">
        <f>'O5 Details by Class &amp; Accounts'!Z95+'O5 Details by Class &amp; Accounts'!AU95+'O5 Details by Class &amp; Accounts'!BP95+'O5 Details by Class &amp; Accounts'!CK95</f>
        <v>0</v>
      </c>
      <c r="W95" s="587">
        <f>'O5 Details by Class &amp; Accounts'!AA95+'O5 Details by Class &amp; Accounts'!AV95+'O5 Details by Class &amp; Accounts'!BQ95+'O5 Details by Class &amp; Accounts'!CL95</f>
        <v>0</v>
      </c>
      <c r="X95" s="1028">
        <f>'O5 Details by Class &amp; Accounts'!AB95+'O5 Details by Class &amp; Accounts'!AW95+'O5 Details by Class &amp; Accounts'!BR95+'O5 Details by Class &amp; Accounts'!CM95</f>
        <v>0</v>
      </c>
      <c r="Y95" s="1903" t="str">
        <f t="shared" si="4"/>
        <v>4235</v>
      </c>
      <c r="Z95" s="1898" t="s">
        <v>1283</v>
      </c>
    </row>
    <row r="96" spans="1:26" ht="15.95" customHeight="1">
      <c r="A96" s="1092" t="s">
        <v>1309</v>
      </c>
      <c r="B96" s="1093" t="s">
        <v>1311</v>
      </c>
      <c r="C96" s="1014" t="str">
        <f>IF(ISBLANK('E4 TB Allocation Details'!D99), "",('E4 TB Allocation Details'!D99))</f>
        <v>mi</v>
      </c>
      <c r="D96" s="1015">
        <f>SUM(E96:X96)</f>
        <v>0</v>
      </c>
      <c r="E96" s="587">
        <f>'O5 Details by Class &amp; Accounts'!I96+'O5 Details by Class &amp; Accounts'!AD96+'O5 Details by Class &amp; Accounts'!AY96+'O5 Details by Class &amp; Accounts'!BT96</f>
        <v>0</v>
      </c>
      <c r="F96" s="587">
        <f>'O5 Details by Class &amp; Accounts'!J96+'O5 Details by Class &amp; Accounts'!AE96+'O5 Details by Class &amp; Accounts'!AZ96+'O5 Details by Class &amp; Accounts'!BU96</f>
        <v>0</v>
      </c>
      <c r="G96" s="587">
        <f>'O5 Details by Class &amp; Accounts'!K96+'O5 Details by Class &amp; Accounts'!AF96+'O5 Details by Class &amp; Accounts'!BA96+'O5 Details by Class &amp; Accounts'!BV96</f>
        <v>0</v>
      </c>
      <c r="H96" s="587">
        <f>'O5 Details by Class &amp; Accounts'!L96+'O5 Details by Class &amp; Accounts'!AG96+'O5 Details by Class &amp; Accounts'!BB96+'O5 Details by Class &amp; Accounts'!BW96</f>
        <v>0</v>
      </c>
      <c r="I96" s="587">
        <f>'O5 Details by Class &amp; Accounts'!M96+'O5 Details by Class &amp; Accounts'!AH96+'O5 Details by Class &amp; Accounts'!BC96+'O5 Details by Class &amp; Accounts'!BX96</f>
        <v>0</v>
      </c>
      <c r="J96" s="587">
        <f>'O5 Details by Class &amp; Accounts'!N96+'O5 Details by Class &amp; Accounts'!AI96+'O5 Details by Class &amp; Accounts'!BD96+'O5 Details by Class &amp; Accounts'!BY96</f>
        <v>0</v>
      </c>
      <c r="K96" s="587">
        <f>'O5 Details by Class &amp; Accounts'!O96+'O5 Details by Class &amp; Accounts'!AJ96+'O5 Details by Class &amp; Accounts'!BE96+'O5 Details by Class &amp; Accounts'!BZ96</f>
        <v>0</v>
      </c>
      <c r="L96" s="587">
        <f>'O5 Details by Class &amp; Accounts'!P96+'O5 Details by Class &amp; Accounts'!AK96+'O5 Details by Class &amp; Accounts'!BF96+'O5 Details by Class &amp; Accounts'!CA96</f>
        <v>0</v>
      </c>
      <c r="M96" s="587">
        <f>'O5 Details by Class &amp; Accounts'!Q96+'O5 Details by Class &amp; Accounts'!AL96+'O5 Details by Class &amp; Accounts'!BG96+'O5 Details by Class &amp; Accounts'!CB96</f>
        <v>0</v>
      </c>
      <c r="N96" s="587">
        <f>'O5 Details by Class &amp; Accounts'!R96+'O5 Details by Class &amp; Accounts'!AM96+'O5 Details by Class &amp; Accounts'!BH96+'O5 Details by Class &amp; Accounts'!CC96</f>
        <v>0</v>
      </c>
      <c r="O96" s="587">
        <f>'O5 Details by Class &amp; Accounts'!S96+'O5 Details by Class &amp; Accounts'!AN96+'O5 Details by Class &amp; Accounts'!BI96+'O5 Details by Class &amp; Accounts'!CD96</f>
        <v>0</v>
      </c>
      <c r="P96" s="587">
        <f>'O5 Details by Class &amp; Accounts'!T96+'O5 Details by Class &amp; Accounts'!AO96+'O5 Details by Class &amp; Accounts'!BJ96+'O5 Details by Class &amp; Accounts'!CE96</f>
        <v>0</v>
      </c>
      <c r="Q96" s="587">
        <f>'O5 Details by Class &amp; Accounts'!U96+'O5 Details by Class &amp; Accounts'!AP96+'O5 Details by Class &amp; Accounts'!BK96+'O5 Details by Class &amp; Accounts'!CF96</f>
        <v>0</v>
      </c>
      <c r="R96" s="587">
        <f>'O5 Details by Class &amp; Accounts'!V96+'O5 Details by Class &amp; Accounts'!AQ96+'O5 Details by Class &amp; Accounts'!BL96+'O5 Details by Class &amp; Accounts'!CG96</f>
        <v>0</v>
      </c>
      <c r="S96" s="587">
        <f>'O5 Details by Class &amp; Accounts'!W96+'O5 Details by Class &amp; Accounts'!AR96+'O5 Details by Class &amp; Accounts'!BM96+'O5 Details by Class &amp; Accounts'!CH96</f>
        <v>0</v>
      </c>
      <c r="T96" s="587">
        <f>'O5 Details by Class &amp; Accounts'!X96+'O5 Details by Class &amp; Accounts'!AS96+'O5 Details by Class &amp; Accounts'!BN96+'O5 Details by Class &amp; Accounts'!CI96</f>
        <v>0</v>
      </c>
      <c r="U96" s="587">
        <f>'O5 Details by Class &amp; Accounts'!Y96+'O5 Details by Class &amp; Accounts'!AT96+'O5 Details by Class &amp; Accounts'!BO96+'O5 Details by Class &amp; Accounts'!CJ96</f>
        <v>0</v>
      </c>
      <c r="V96" s="587">
        <f>'O5 Details by Class &amp; Accounts'!Z96+'O5 Details by Class &amp; Accounts'!AU96+'O5 Details by Class &amp; Accounts'!BP96+'O5 Details by Class &amp; Accounts'!CK96</f>
        <v>0</v>
      </c>
      <c r="W96" s="587">
        <f>'O5 Details by Class &amp; Accounts'!AA96+'O5 Details by Class &amp; Accounts'!AV96+'O5 Details by Class &amp; Accounts'!BQ96+'O5 Details by Class &amp; Accounts'!CL96</f>
        <v>0</v>
      </c>
      <c r="X96" s="1028">
        <f>'O5 Details by Class &amp; Accounts'!AB96+'O5 Details by Class &amp; Accounts'!AW96+'O5 Details by Class &amp; Accounts'!BR96+'O5 Details by Class &amp; Accounts'!CM96</f>
        <v>0</v>
      </c>
      <c r="Y96" s="1903"/>
    </row>
    <row r="97" spans="1:26" ht="15.95" customHeight="1">
      <c r="A97" s="1092" t="s">
        <v>433</v>
      </c>
      <c r="B97" s="1093" t="s">
        <v>1310</v>
      </c>
      <c r="C97" s="1014" t="str">
        <f>IF(ISBLANK('E4 TB Allocation Details'!D101), "",('E4 TB Allocation Details'!D101))</f>
        <v>mi</v>
      </c>
      <c r="D97" s="1015">
        <f>SUM(E97:X97)</f>
        <v>-12999.999999999995</v>
      </c>
      <c r="E97" s="587">
        <f>'O5 Details by Class &amp; Accounts'!I97+'O5 Details by Class &amp; Accounts'!AD97+'O5 Details by Class &amp; Accounts'!AY97+'O5 Details by Class &amp; Accounts'!BT97</f>
        <v>-8996.2105257445146</v>
      </c>
      <c r="F97" s="587">
        <f>'O5 Details by Class &amp; Accounts'!J97+'O5 Details by Class &amp; Accounts'!AE97+'O5 Details by Class &amp; Accounts'!AZ97+'O5 Details by Class &amp; Accounts'!BU97</f>
        <v>-2389.591163785984</v>
      </c>
      <c r="G97" s="587">
        <f>'O5 Details by Class &amp; Accounts'!K97+'O5 Details by Class &amp; Accounts'!AF97+'O5 Details by Class &amp; Accounts'!BA97+'O5 Details by Class &amp; Accounts'!BV97</f>
        <v>-1426.9137680915983</v>
      </c>
      <c r="H97" s="587">
        <f>'O5 Details by Class &amp; Accounts'!L97+'O5 Details by Class &amp; Accounts'!AG97+'O5 Details by Class &amp; Accounts'!BB97+'O5 Details by Class &amp; Accounts'!BW97</f>
        <v>0</v>
      </c>
      <c r="I97" s="587">
        <f>'O5 Details by Class &amp; Accounts'!M97+'O5 Details by Class &amp; Accounts'!AH97+'O5 Details by Class &amp; Accounts'!BC97+'O5 Details by Class &amp; Accounts'!BX97</f>
        <v>0</v>
      </c>
      <c r="J97" s="587">
        <f>'O5 Details by Class &amp; Accounts'!N97+'O5 Details by Class &amp; Accounts'!AI97+'O5 Details by Class &amp; Accounts'!BD97+'O5 Details by Class &amp; Accounts'!BY97</f>
        <v>0</v>
      </c>
      <c r="K97" s="587">
        <f>'O5 Details by Class &amp; Accounts'!O97+'O5 Details by Class &amp; Accounts'!AJ97+'O5 Details by Class &amp; Accounts'!BE97+'O5 Details by Class &amp; Accounts'!BZ97</f>
        <v>-168.63391901099286</v>
      </c>
      <c r="L97" s="587">
        <f>'O5 Details by Class &amp; Accounts'!P97+'O5 Details by Class &amp; Accounts'!AK97+'O5 Details by Class &amp; Accounts'!BF97+'O5 Details by Class &amp; Accounts'!CA97</f>
        <v>0</v>
      </c>
      <c r="M97" s="587">
        <f>'O5 Details by Class &amp; Accounts'!Q97+'O5 Details by Class &amp; Accounts'!AL97+'O5 Details by Class &amp; Accounts'!BG97+'O5 Details by Class &amp; Accounts'!CB97</f>
        <v>-18.650623366906665</v>
      </c>
      <c r="N97" s="587">
        <f>'O5 Details by Class &amp; Accounts'!R97+'O5 Details by Class &amp; Accounts'!AM97+'O5 Details by Class &amp; Accounts'!BH97+'O5 Details by Class &amp; Accounts'!CC97</f>
        <v>0</v>
      </c>
      <c r="O97" s="587">
        <f>'O5 Details by Class &amp; Accounts'!S97+'O5 Details by Class &amp; Accounts'!AN97+'O5 Details by Class &amp; Accounts'!BI97+'O5 Details by Class &amp; Accounts'!CD97</f>
        <v>0</v>
      </c>
      <c r="P97" s="587">
        <f>'O5 Details by Class &amp; Accounts'!T97+'O5 Details by Class &amp; Accounts'!AO97+'O5 Details by Class &amp; Accounts'!BJ97+'O5 Details by Class &amp; Accounts'!CE97</f>
        <v>0</v>
      </c>
      <c r="Q97" s="587">
        <f>'O5 Details by Class &amp; Accounts'!U97+'O5 Details by Class &amp; Accounts'!AP97+'O5 Details by Class &amp; Accounts'!BK97+'O5 Details by Class &amp; Accounts'!CF97</f>
        <v>0</v>
      </c>
      <c r="R97" s="587">
        <f>'O5 Details by Class &amp; Accounts'!V97+'O5 Details by Class &amp; Accounts'!AQ97+'O5 Details by Class &amp; Accounts'!BL97+'O5 Details by Class &amp; Accounts'!CG97</f>
        <v>0</v>
      </c>
      <c r="S97" s="587">
        <f>'O5 Details by Class &amp; Accounts'!W97+'O5 Details by Class &amp; Accounts'!AR97+'O5 Details by Class &amp; Accounts'!BM97+'O5 Details by Class &amp; Accounts'!CH97</f>
        <v>0</v>
      </c>
      <c r="T97" s="587">
        <f>'O5 Details by Class &amp; Accounts'!X97+'O5 Details by Class &amp; Accounts'!AS97+'O5 Details by Class &amp; Accounts'!BN97+'O5 Details by Class &amp; Accounts'!CI97</f>
        <v>0</v>
      </c>
      <c r="U97" s="587">
        <f>'O5 Details by Class &amp; Accounts'!Y97+'O5 Details by Class &amp; Accounts'!AT97+'O5 Details by Class &amp; Accounts'!BO97+'O5 Details by Class &amp; Accounts'!CJ97</f>
        <v>0</v>
      </c>
      <c r="V97" s="587">
        <f>'O5 Details by Class &amp; Accounts'!Z97+'O5 Details by Class &amp; Accounts'!AU97+'O5 Details by Class &amp; Accounts'!BP97+'O5 Details by Class &amp; Accounts'!CK97</f>
        <v>0</v>
      </c>
      <c r="W97" s="587">
        <f>'O5 Details by Class &amp; Accounts'!AA97+'O5 Details by Class &amp; Accounts'!AV97+'O5 Details by Class &amp; Accounts'!BQ97+'O5 Details by Class &amp; Accounts'!CL97</f>
        <v>0</v>
      </c>
      <c r="X97" s="1028">
        <f>'O5 Details by Class &amp; Accounts'!AB97+'O5 Details by Class &amp; Accounts'!AW97+'O5 Details by Class &amp; Accounts'!BR97+'O5 Details by Class &amp; Accounts'!CM97</f>
        <v>0</v>
      </c>
      <c r="Y97" s="1903"/>
    </row>
    <row r="98" spans="1:26" ht="15.95" customHeight="1">
      <c r="A98" s="1753" t="s">
        <v>148</v>
      </c>
      <c r="B98" s="1000" t="s">
        <v>535</v>
      </c>
      <c r="C98" s="1014" t="str">
        <f>IF(ISBLANK('E4 TB Allocation Details'!D99), "",('E4 TB Allocation Details'!D99))</f>
        <v>mi</v>
      </c>
      <c r="D98" s="1015">
        <f t="shared" si="3"/>
        <v>0</v>
      </c>
      <c r="E98" s="587">
        <f>'O5 Details by Class &amp; Accounts'!I98+'O5 Details by Class &amp; Accounts'!AD98+'O5 Details by Class &amp; Accounts'!AY98+'O5 Details by Class &amp; Accounts'!BT98</f>
        <v>0</v>
      </c>
      <c r="F98" s="587">
        <f>'O5 Details by Class &amp; Accounts'!J98+'O5 Details by Class &amp; Accounts'!AE98+'O5 Details by Class &amp; Accounts'!AZ98+'O5 Details by Class &amp; Accounts'!BU98</f>
        <v>0</v>
      </c>
      <c r="G98" s="587">
        <f>'O5 Details by Class &amp; Accounts'!K98+'O5 Details by Class &amp; Accounts'!AF98+'O5 Details by Class &amp; Accounts'!BA98+'O5 Details by Class &amp; Accounts'!BV98</f>
        <v>0</v>
      </c>
      <c r="H98" s="587">
        <f>'O5 Details by Class &amp; Accounts'!L98+'O5 Details by Class &amp; Accounts'!AG98+'O5 Details by Class &amp; Accounts'!BB98+'O5 Details by Class &amp; Accounts'!BW98</f>
        <v>0</v>
      </c>
      <c r="I98" s="587">
        <f>'O5 Details by Class &amp; Accounts'!M98+'O5 Details by Class &amp; Accounts'!AH98+'O5 Details by Class &amp; Accounts'!BC98+'O5 Details by Class &amp; Accounts'!BX98</f>
        <v>0</v>
      </c>
      <c r="J98" s="587">
        <f>'O5 Details by Class &amp; Accounts'!N98+'O5 Details by Class &amp; Accounts'!AI98+'O5 Details by Class &amp; Accounts'!BD98+'O5 Details by Class &amp; Accounts'!BY98</f>
        <v>0</v>
      </c>
      <c r="K98" s="587">
        <f>'O5 Details by Class &amp; Accounts'!O98+'O5 Details by Class &amp; Accounts'!AJ98+'O5 Details by Class &amp; Accounts'!BE98+'O5 Details by Class &amp; Accounts'!BZ98</f>
        <v>0</v>
      </c>
      <c r="L98" s="587">
        <f>'O5 Details by Class &amp; Accounts'!P98+'O5 Details by Class &amp; Accounts'!AK98+'O5 Details by Class &amp; Accounts'!BF98+'O5 Details by Class &amp; Accounts'!CA98</f>
        <v>0</v>
      </c>
      <c r="M98" s="587">
        <f>'O5 Details by Class &amp; Accounts'!Q98+'O5 Details by Class &amp; Accounts'!AL98+'O5 Details by Class &amp; Accounts'!BG98+'O5 Details by Class &amp; Accounts'!CB98</f>
        <v>0</v>
      </c>
      <c r="N98" s="587">
        <f>'O5 Details by Class &amp; Accounts'!R98+'O5 Details by Class &amp; Accounts'!AM98+'O5 Details by Class &amp; Accounts'!BH98+'O5 Details by Class &amp; Accounts'!CC98</f>
        <v>0</v>
      </c>
      <c r="O98" s="587">
        <f>'O5 Details by Class &amp; Accounts'!S98+'O5 Details by Class &amp; Accounts'!AN98+'O5 Details by Class &amp; Accounts'!BI98+'O5 Details by Class &amp; Accounts'!CD98</f>
        <v>0</v>
      </c>
      <c r="P98" s="587">
        <f>'O5 Details by Class &amp; Accounts'!T98+'O5 Details by Class &amp; Accounts'!AO98+'O5 Details by Class &amp; Accounts'!BJ98+'O5 Details by Class &amp; Accounts'!CE98</f>
        <v>0</v>
      </c>
      <c r="Q98" s="587">
        <f>'O5 Details by Class &amp; Accounts'!U98+'O5 Details by Class &amp; Accounts'!AP98+'O5 Details by Class &amp; Accounts'!BK98+'O5 Details by Class &amp; Accounts'!CF98</f>
        <v>0</v>
      </c>
      <c r="R98" s="587">
        <f>'O5 Details by Class &amp; Accounts'!V98+'O5 Details by Class &amp; Accounts'!AQ98+'O5 Details by Class &amp; Accounts'!BL98+'O5 Details by Class &amp; Accounts'!CG98</f>
        <v>0</v>
      </c>
      <c r="S98" s="587">
        <f>'O5 Details by Class &amp; Accounts'!W98+'O5 Details by Class &amp; Accounts'!AR98+'O5 Details by Class &amp; Accounts'!BM98+'O5 Details by Class &amp; Accounts'!CH98</f>
        <v>0</v>
      </c>
      <c r="T98" s="587">
        <f>'O5 Details by Class &amp; Accounts'!X98+'O5 Details by Class &amp; Accounts'!AS98+'O5 Details by Class &amp; Accounts'!BN98+'O5 Details by Class &amp; Accounts'!CI98</f>
        <v>0</v>
      </c>
      <c r="U98" s="587">
        <f>'O5 Details by Class &amp; Accounts'!Y98+'O5 Details by Class &amp; Accounts'!AT98+'O5 Details by Class &amp; Accounts'!BO98+'O5 Details by Class &amp; Accounts'!CJ98</f>
        <v>0</v>
      </c>
      <c r="V98" s="587">
        <f>'O5 Details by Class &amp; Accounts'!Z98+'O5 Details by Class &amp; Accounts'!AU98+'O5 Details by Class &amp; Accounts'!BP98+'O5 Details by Class &amp; Accounts'!CK98</f>
        <v>0</v>
      </c>
      <c r="W98" s="587">
        <f>'O5 Details by Class &amp; Accounts'!AA98+'O5 Details by Class &amp; Accounts'!AV98+'O5 Details by Class &amp; Accounts'!BQ98+'O5 Details by Class &amp; Accounts'!CL98</f>
        <v>0</v>
      </c>
      <c r="X98" s="1028">
        <f>'O5 Details by Class &amp; Accounts'!AB98+'O5 Details by Class &amp; Accounts'!AW98+'O5 Details by Class &amp; Accounts'!BR98+'O5 Details by Class &amp; Accounts'!CM98</f>
        <v>0</v>
      </c>
      <c r="Y98" s="1903" t="str">
        <f t="shared" si="4"/>
        <v>4240</v>
      </c>
      <c r="Z98" s="1898" t="s">
        <v>1195</v>
      </c>
    </row>
    <row r="99" spans="1:26" ht="15.95" customHeight="1">
      <c r="A99" s="1754" t="s">
        <v>149</v>
      </c>
      <c r="B99" s="1001" t="s">
        <v>536</v>
      </c>
      <c r="C99" s="1014" t="str">
        <f>IF(ISBLANK('E4 TB Allocation Details'!D100), "",('E4 TB Allocation Details'!D100))</f>
        <v>mi</v>
      </c>
      <c r="D99" s="1015">
        <f t="shared" si="3"/>
        <v>0</v>
      </c>
      <c r="E99" s="587">
        <f>'O5 Details by Class &amp; Accounts'!I99+'O5 Details by Class &amp; Accounts'!AD99+'O5 Details by Class &amp; Accounts'!AY99+'O5 Details by Class &amp; Accounts'!BT99</f>
        <v>0</v>
      </c>
      <c r="F99" s="587">
        <f>'O5 Details by Class &amp; Accounts'!J99+'O5 Details by Class &amp; Accounts'!AE99+'O5 Details by Class &amp; Accounts'!AZ99+'O5 Details by Class &amp; Accounts'!BU99</f>
        <v>0</v>
      </c>
      <c r="G99" s="587">
        <f>'O5 Details by Class &amp; Accounts'!K99+'O5 Details by Class &amp; Accounts'!AF99+'O5 Details by Class &amp; Accounts'!BA99+'O5 Details by Class &amp; Accounts'!BV99</f>
        <v>0</v>
      </c>
      <c r="H99" s="587">
        <f>'O5 Details by Class &amp; Accounts'!L99+'O5 Details by Class &amp; Accounts'!AG99+'O5 Details by Class &amp; Accounts'!BB99+'O5 Details by Class &amp; Accounts'!BW99</f>
        <v>0</v>
      </c>
      <c r="I99" s="587">
        <f>'O5 Details by Class &amp; Accounts'!M99+'O5 Details by Class &amp; Accounts'!AH99+'O5 Details by Class &amp; Accounts'!BC99+'O5 Details by Class &amp; Accounts'!BX99</f>
        <v>0</v>
      </c>
      <c r="J99" s="587">
        <f>'O5 Details by Class &amp; Accounts'!N99+'O5 Details by Class &amp; Accounts'!AI99+'O5 Details by Class &amp; Accounts'!BD99+'O5 Details by Class &amp; Accounts'!BY99</f>
        <v>0</v>
      </c>
      <c r="K99" s="587">
        <f>'O5 Details by Class &amp; Accounts'!O99+'O5 Details by Class &amp; Accounts'!AJ99+'O5 Details by Class &amp; Accounts'!BE99+'O5 Details by Class &amp; Accounts'!BZ99</f>
        <v>0</v>
      </c>
      <c r="L99" s="587">
        <f>'O5 Details by Class &amp; Accounts'!P99+'O5 Details by Class &amp; Accounts'!AK99+'O5 Details by Class &amp; Accounts'!BF99+'O5 Details by Class &amp; Accounts'!CA99</f>
        <v>0</v>
      </c>
      <c r="M99" s="587">
        <f>'O5 Details by Class &amp; Accounts'!Q99+'O5 Details by Class &amp; Accounts'!AL99+'O5 Details by Class &amp; Accounts'!BG99+'O5 Details by Class &amp; Accounts'!CB99</f>
        <v>0</v>
      </c>
      <c r="N99" s="587">
        <f>'O5 Details by Class &amp; Accounts'!R99+'O5 Details by Class &amp; Accounts'!AM99+'O5 Details by Class &amp; Accounts'!BH99+'O5 Details by Class &amp; Accounts'!CC99</f>
        <v>0</v>
      </c>
      <c r="O99" s="587">
        <f>'O5 Details by Class &amp; Accounts'!S99+'O5 Details by Class &amp; Accounts'!AN99+'O5 Details by Class &amp; Accounts'!BI99+'O5 Details by Class &amp; Accounts'!CD99</f>
        <v>0</v>
      </c>
      <c r="P99" s="587">
        <f>'O5 Details by Class &amp; Accounts'!T99+'O5 Details by Class &amp; Accounts'!AO99+'O5 Details by Class &amp; Accounts'!BJ99+'O5 Details by Class &amp; Accounts'!CE99</f>
        <v>0</v>
      </c>
      <c r="Q99" s="587">
        <f>'O5 Details by Class &amp; Accounts'!U99+'O5 Details by Class &amp; Accounts'!AP99+'O5 Details by Class &amp; Accounts'!BK99+'O5 Details by Class &amp; Accounts'!CF99</f>
        <v>0</v>
      </c>
      <c r="R99" s="587">
        <f>'O5 Details by Class &amp; Accounts'!V99+'O5 Details by Class &amp; Accounts'!AQ99+'O5 Details by Class &amp; Accounts'!BL99+'O5 Details by Class &amp; Accounts'!CG99</f>
        <v>0</v>
      </c>
      <c r="S99" s="587">
        <f>'O5 Details by Class &amp; Accounts'!W99+'O5 Details by Class &amp; Accounts'!AR99+'O5 Details by Class &amp; Accounts'!BM99+'O5 Details by Class &amp; Accounts'!CH99</f>
        <v>0</v>
      </c>
      <c r="T99" s="587">
        <f>'O5 Details by Class &amp; Accounts'!X99+'O5 Details by Class &amp; Accounts'!AS99+'O5 Details by Class &amp; Accounts'!BN99+'O5 Details by Class &amp; Accounts'!CI99</f>
        <v>0</v>
      </c>
      <c r="U99" s="587">
        <f>'O5 Details by Class &amp; Accounts'!Y99+'O5 Details by Class &amp; Accounts'!AT99+'O5 Details by Class &amp; Accounts'!BO99+'O5 Details by Class &amp; Accounts'!CJ99</f>
        <v>0</v>
      </c>
      <c r="V99" s="587">
        <f>'O5 Details by Class &amp; Accounts'!Z99+'O5 Details by Class &amp; Accounts'!AU99+'O5 Details by Class &amp; Accounts'!BP99+'O5 Details by Class &amp; Accounts'!CK99</f>
        <v>0</v>
      </c>
      <c r="W99" s="587">
        <f>'O5 Details by Class &amp; Accounts'!AA99+'O5 Details by Class &amp; Accounts'!AV99+'O5 Details by Class &amp; Accounts'!BQ99+'O5 Details by Class &amp; Accounts'!CL99</f>
        <v>0</v>
      </c>
      <c r="X99" s="1028">
        <f>'O5 Details by Class &amp; Accounts'!AB99+'O5 Details by Class &amp; Accounts'!AW99+'O5 Details by Class &amp; Accounts'!BR99+'O5 Details by Class &amp; Accounts'!CM99</f>
        <v>0</v>
      </c>
      <c r="Y99" s="1903" t="str">
        <f t="shared" si="4"/>
        <v>4245</v>
      </c>
      <c r="Z99" s="1898" t="s">
        <v>1195</v>
      </c>
    </row>
    <row r="100" spans="1:26" ht="15.95" customHeight="1">
      <c r="A100" s="1753" t="s">
        <v>150</v>
      </c>
      <c r="B100" s="1000" t="s">
        <v>1408</v>
      </c>
      <c r="C100" s="1014" t="str">
        <f>IF(ISBLANK('E4 TB Allocation Details'!D101), "",('E4 TB Allocation Details'!D101))</f>
        <v>mi</v>
      </c>
      <c r="D100" s="1015">
        <f t="shared" si="3"/>
        <v>0</v>
      </c>
      <c r="E100" s="587">
        <f>'O5 Details by Class &amp; Accounts'!I100+'O5 Details by Class &amp; Accounts'!AD100+'O5 Details by Class &amp; Accounts'!AY100+'O5 Details by Class &amp; Accounts'!BT100</f>
        <v>0</v>
      </c>
      <c r="F100" s="587">
        <f>'O5 Details by Class &amp; Accounts'!J100+'O5 Details by Class &amp; Accounts'!AE100+'O5 Details by Class &amp; Accounts'!AZ100+'O5 Details by Class &amp; Accounts'!BU100</f>
        <v>0</v>
      </c>
      <c r="G100" s="587">
        <f>'O5 Details by Class &amp; Accounts'!K100+'O5 Details by Class &amp; Accounts'!AF100+'O5 Details by Class &amp; Accounts'!BA100+'O5 Details by Class &amp; Accounts'!BV100</f>
        <v>0</v>
      </c>
      <c r="H100" s="587">
        <f>'O5 Details by Class &amp; Accounts'!L100+'O5 Details by Class &amp; Accounts'!AG100+'O5 Details by Class &amp; Accounts'!BB100+'O5 Details by Class &amp; Accounts'!BW100</f>
        <v>0</v>
      </c>
      <c r="I100" s="587">
        <f>'O5 Details by Class &amp; Accounts'!M100+'O5 Details by Class &amp; Accounts'!AH100+'O5 Details by Class &amp; Accounts'!BC100+'O5 Details by Class &amp; Accounts'!BX100</f>
        <v>0</v>
      </c>
      <c r="J100" s="587">
        <f>'O5 Details by Class &amp; Accounts'!N100+'O5 Details by Class &amp; Accounts'!AI100+'O5 Details by Class &amp; Accounts'!BD100+'O5 Details by Class &amp; Accounts'!BY100</f>
        <v>0</v>
      </c>
      <c r="K100" s="587">
        <f>'O5 Details by Class &amp; Accounts'!O100+'O5 Details by Class &amp; Accounts'!AJ100+'O5 Details by Class &amp; Accounts'!BE100+'O5 Details by Class &amp; Accounts'!BZ100</f>
        <v>0</v>
      </c>
      <c r="L100" s="587">
        <f>'O5 Details by Class &amp; Accounts'!P100+'O5 Details by Class &amp; Accounts'!AK100+'O5 Details by Class &amp; Accounts'!BF100+'O5 Details by Class &amp; Accounts'!CA100</f>
        <v>0</v>
      </c>
      <c r="M100" s="587">
        <f>'O5 Details by Class &amp; Accounts'!Q100+'O5 Details by Class &amp; Accounts'!AL100+'O5 Details by Class &amp; Accounts'!BG100+'O5 Details by Class &amp; Accounts'!CB100</f>
        <v>0</v>
      </c>
      <c r="N100" s="587">
        <f>'O5 Details by Class &amp; Accounts'!R100+'O5 Details by Class &amp; Accounts'!AM100+'O5 Details by Class &amp; Accounts'!BH100+'O5 Details by Class &amp; Accounts'!CC100</f>
        <v>0</v>
      </c>
      <c r="O100" s="587">
        <f>'O5 Details by Class &amp; Accounts'!S100+'O5 Details by Class &amp; Accounts'!AN100+'O5 Details by Class &amp; Accounts'!BI100+'O5 Details by Class &amp; Accounts'!CD100</f>
        <v>0</v>
      </c>
      <c r="P100" s="587">
        <f>'O5 Details by Class &amp; Accounts'!T100+'O5 Details by Class &amp; Accounts'!AO100+'O5 Details by Class &amp; Accounts'!BJ100+'O5 Details by Class &amp; Accounts'!CE100</f>
        <v>0</v>
      </c>
      <c r="Q100" s="587">
        <f>'O5 Details by Class &amp; Accounts'!U100+'O5 Details by Class &amp; Accounts'!AP100+'O5 Details by Class &amp; Accounts'!BK100+'O5 Details by Class &amp; Accounts'!CF100</f>
        <v>0</v>
      </c>
      <c r="R100" s="587">
        <f>'O5 Details by Class &amp; Accounts'!V100+'O5 Details by Class &amp; Accounts'!AQ100+'O5 Details by Class &amp; Accounts'!BL100+'O5 Details by Class &amp; Accounts'!CG100</f>
        <v>0</v>
      </c>
      <c r="S100" s="587">
        <f>'O5 Details by Class &amp; Accounts'!W100+'O5 Details by Class &amp; Accounts'!AR100+'O5 Details by Class &amp; Accounts'!BM100+'O5 Details by Class &amp; Accounts'!CH100</f>
        <v>0</v>
      </c>
      <c r="T100" s="587">
        <f>'O5 Details by Class &amp; Accounts'!X100+'O5 Details by Class &amp; Accounts'!AS100+'O5 Details by Class &amp; Accounts'!BN100+'O5 Details by Class &amp; Accounts'!CI100</f>
        <v>0</v>
      </c>
      <c r="U100" s="587">
        <f>'O5 Details by Class &amp; Accounts'!Y100+'O5 Details by Class &amp; Accounts'!AT100+'O5 Details by Class &amp; Accounts'!BO100+'O5 Details by Class &amp; Accounts'!CJ100</f>
        <v>0</v>
      </c>
      <c r="V100" s="587">
        <f>'O5 Details by Class &amp; Accounts'!Z100+'O5 Details by Class &amp; Accounts'!AU100+'O5 Details by Class &amp; Accounts'!BP100+'O5 Details by Class &amp; Accounts'!CK100</f>
        <v>0</v>
      </c>
      <c r="W100" s="587">
        <f>'O5 Details by Class &amp; Accounts'!AA100+'O5 Details by Class &amp; Accounts'!AV100+'O5 Details by Class &amp; Accounts'!BQ100+'O5 Details by Class &amp; Accounts'!CL100</f>
        <v>0</v>
      </c>
      <c r="X100" s="1028">
        <f>'O5 Details by Class &amp; Accounts'!AB100+'O5 Details by Class &amp; Accounts'!AW100+'O5 Details by Class &amp; Accounts'!BR100+'O5 Details by Class &amp; Accounts'!CM100</f>
        <v>0</v>
      </c>
      <c r="Y100" s="1903" t="str">
        <f t="shared" si="4"/>
        <v>4305</v>
      </c>
      <c r="Z100" s="1898" t="s">
        <v>1195</v>
      </c>
    </row>
    <row r="101" spans="1:26" ht="15.95" customHeight="1">
      <c r="A101" s="1753" t="s">
        <v>151</v>
      </c>
      <c r="B101" s="1000" t="s">
        <v>1409</v>
      </c>
      <c r="C101" s="1014" t="str">
        <f>IF(ISBLANK('E4 TB Allocation Details'!D102), "",('E4 TB Allocation Details'!D102))</f>
        <v>mi</v>
      </c>
      <c r="D101" s="1015">
        <f t="shared" si="3"/>
        <v>0</v>
      </c>
      <c r="E101" s="587">
        <f>'O5 Details by Class &amp; Accounts'!I101+'O5 Details by Class &amp; Accounts'!AD101+'O5 Details by Class &amp; Accounts'!AY101+'O5 Details by Class &amp; Accounts'!BT101</f>
        <v>0</v>
      </c>
      <c r="F101" s="587">
        <f>'O5 Details by Class &amp; Accounts'!J101+'O5 Details by Class &amp; Accounts'!AE101+'O5 Details by Class &amp; Accounts'!AZ101+'O5 Details by Class &amp; Accounts'!BU101</f>
        <v>0</v>
      </c>
      <c r="G101" s="587">
        <f>'O5 Details by Class &amp; Accounts'!K101+'O5 Details by Class &amp; Accounts'!AF101+'O5 Details by Class &amp; Accounts'!BA101+'O5 Details by Class &amp; Accounts'!BV101</f>
        <v>0</v>
      </c>
      <c r="H101" s="587">
        <f>'O5 Details by Class &amp; Accounts'!L101+'O5 Details by Class &amp; Accounts'!AG101+'O5 Details by Class &amp; Accounts'!BB101+'O5 Details by Class &amp; Accounts'!BW101</f>
        <v>0</v>
      </c>
      <c r="I101" s="587">
        <f>'O5 Details by Class &amp; Accounts'!M101+'O5 Details by Class &amp; Accounts'!AH101+'O5 Details by Class &amp; Accounts'!BC101+'O5 Details by Class &amp; Accounts'!BX101</f>
        <v>0</v>
      </c>
      <c r="J101" s="587">
        <f>'O5 Details by Class &amp; Accounts'!N101+'O5 Details by Class &amp; Accounts'!AI101+'O5 Details by Class &amp; Accounts'!BD101+'O5 Details by Class &amp; Accounts'!BY101</f>
        <v>0</v>
      </c>
      <c r="K101" s="587">
        <f>'O5 Details by Class &amp; Accounts'!O101+'O5 Details by Class &amp; Accounts'!AJ101+'O5 Details by Class &amp; Accounts'!BE101+'O5 Details by Class &amp; Accounts'!BZ101</f>
        <v>0</v>
      </c>
      <c r="L101" s="587">
        <f>'O5 Details by Class &amp; Accounts'!P101+'O5 Details by Class &amp; Accounts'!AK101+'O5 Details by Class &amp; Accounts'!BF101+'O5 Details by Class &amp; Accounts'!CA101</f>
        <v>0</v>
      </c>
      <c r="M101" s="587">
        <f>'O5 Details by Class &amp; Accounts'!Q101+'O5 Details by Class &amp; Accounts'!AL101+'O5 Details by Class &amp; Accounts'!BG101+'O5 Details by Class &amp; Accounts'!CB101</f>
        <v>0</v>
      </c>
      <c r="N101" s="587">
        <f>'O5 Details by Class &amp; Accounts'!R101+'O5 Details by Class &amp; Accounts'!AM101+'O5 Details by Class &amp; Accounts'!BH101+'O5 Details by Class &amp; Accounts'!CC101</f>
        <v>0</v>
      </c>
      <c r="O101" s="587">
        <f>'O5 Details by Class &amp; Accounts'!S101+'O5 Details by Class &amp; Accounts'!AN101+'O5 Details by Class &amp; Accounts'!BI101+'O5 Details by Class &amp; Accounts'!CD101</f>
        <v>0</v>
      </c>
      <c r="P101" s="587">
        <f>'O5 Details by Class &amp; Accounts'!T101+'O5 Details by Class &amp; Accounts'!AO101+'O5 Details by Class &amp; Accounts'!BJ101+'O5 Details by Class &amp; Accounts'!CE101</f>
        <v>0</v>
      </c>
      <c r="Q101" s="587">
        <f>'O5 Details by Class &amp; Accounts'!U101+'O5 Details by Class &amp; Accounts'!AP101+'O5 Details by Class &amp; Accounts'!BK101+'O5 Details by Class &amp; Accounts'!CF101</f>
        <v>0</v>
      </c>
      <c r="R101" s="587">
        <f>'O5 Details by Class &amp; Accounts'!V101+'O5 Details by Class &amp; Accounts'!AQ101+'O5 Details by Class &amp; Accounts'!BL101+'O5 Details by Class &amp; Accounts'!CG101</f>
        <v>0</v>
      </c>
      <c r="S101" s="587">
        <f>'O5 Details by Class &amp; Accounts'!W101+'O5 Details by Class &amp; Accounts'!AR101+'O5 Details by Class &amp; Accounts'!BM101+'O5 Details by Class &amp; Accounts'!CH101</f>
        <v>0</v>
      </c>
      <c r="T101" s="587">
        <f>'O5 Details by Class &amp; Accounts'!X101+'O5 Details by Class &amp; Accounts'!AS101+'O5 Details by Class &amp; Accounts'!BN101+'O5 Details by Class &amp; Accounts'!CI101</f>
        <v>0</v>
      </c>
      <c r="U101" s="587">
        <f>'O5 Details by Class &amp; Accounts'!Y101+'O5 Details by Class &amp; Accounts'!AT101+'O5 Details by Class &amp; Accounts'!BO101+'O5 Details by Class &amp; Accounts'!CJ101</f>
        <v>0</v>
      </c>
      <c r="V101" s="587">
        <f>'O5 Details by Class &amp; Accounts'!Z101+'O5 Details by Class &amp; Accounts'!AU101+'O5 Details by Class &amp; Accounts'!BP101+'O5 Details by Class &amp; Accounts'!CK101</f>
        <v>0</v>
      </c>
      <c r="W101" s="587">
        <f>'O5 Details by Class &amp; Accounts'!AA101+'O5 Details by Class &amp; Accounts'!AV101+'O5 Details by Class &amp; Accounts'!BQ101+'O5 Details by Class &amp; Accounts'!CL101</f>
        <v>0</v>
      </c>
      <c r="X101" s="1028">
        <f>'O5 Details by Class &amp; Accounts'!AB101+'O5 Details by Class &amp; Accounts'!AW101+'O5 Details by Class &amp; Accounts'!BR101+'O5 Details by Class &amp; Accounts'!CM101</f>
        <v>0</v>
      </c>
      <c r="Y101" s="1903" t="str">
        <f t="shared" si="4"/>
        <v>4310</v>
      </c>
      <c r="Z101" s="1898" t="s">
        <v>1195</v>
      </c>
    </row>
    <row r="102" spans="1:26" ht="15.95" customHeight="1">
      <c r="A102" s="1754" t="s">
        <v>152</v>
      </c>
      <c r="B102" s="1001" t="s">
        <v>1410</v>
      </c>
      <c r="C102" s="1014" t="str">
        <f>IF(ISBLANK('E4 TB Allocation Details'!D103), "",('E4 TB Allocation Details'!D103))</f>
        <v>mi</v>
      </c>
      <c r="D102" s="1015">
        <f t="shared" si="3"/>
        <v>0</v>
      </c>
      <c r="E102" s="587">
        <f>'O5 Details by Class &amp; Accounts'!I102+'O5 Details by Class &amp; Accounts'!AD102+'O5 Details by Class &amp; Accounts'!AY102+'O5 Details by Class &amp; Accounts'!BT102</f>
        <v>0</v>
      </c>
      <c r="F102" s="587">
        <f>'O5 Details by Class &amp; Accounts'!J102+'O5 Details by Class &amp; Accounts'!AE102+'O5 Details by Class &amp; Accounts'!AZ102+'O5 Details by Class &amp; Accounts'!BU102</f>
        <v>0</v>
      </c>
      <c r="G102" s="587">
        <f>'O5 Details by Class &amp; Accounts'!K102+'O5 Details by Class &amp; Accounts'!AF102+'O5 Details by Class &amp; Accounts'!BA102+'O5 Details by Class &amp; Accounts'!BV102</f>
        <v>0</v>
      </c>
      <c r="H102" s="587">
        <f>'O5 Details by Class &amp; Accounts'!L102+'O5 Details by Class &amp; Accounts'!AG102+'O5 Details by Class &amp; Accounts'!BB102+'O5 Details by Class &amp; Accounts'!BW102</f>
        <v>0</v>
      </c>
      <c r="I102" s="587">
        <f>'O5 Details by Class &amp; Accounts'!M102+'O5 Details by Class &amp; Accounts'!AH102+'O5 Details by Class &amp; Accounts'!BC102+'O5 Details by Class &amp; Accounts'!BX102</f>
        <v>0</v>
      </c>
      <c r="J102" s="587">
        <f>'O5 Details by Class &amp; Accounts'!N102+'O5 Details by Class &amp; Accounts'!AI102+'O5 Details by Class &amp; Accounts'!BD102+'O5 Details by Class &amp; Accounts'!BY102</f>
        <v>0</v>
      </c>
      <c r="K102" s="587">
        <f>'O5 Details by Class &amp; Accounts'!O102+'O5 Details by Class &amp; Accounts'!AJ102+'O5 Details by Class &amp; Accounts'!BE102+'O5 Details by Class &amp; Accounts'!BZ102</f>
        <v>0</v>
      </c>
      <c r="L102" s="587">
        <f>'O5 Details by Class &amp; Accounts'!P102+'O5 Details by Class &amp; Accounts'!AK102+'O5 Details by Class &amp; Accounts'!BF102+'O5 Details by Class &amp; Accounts'!CA102</f>
        <v>0</v>
      </c>
      <c r="M102" s="587">
        <f>'O5 Details by Class &amp; Accounts'!Q102+'O5 Details by Class &amp; Accounts'!AL102+'O5 Details by Class &amp; Accounts'!BG102+'O5 Details by Class &amp; Accounts'!CB102</f>
        <v>0</v>
      </c>
      <c r="N102" s="587">
        <f>'O5 Details by Class &amp; Accounts'!R102+'O5 Details by Class &amp; Accounts'!AM102+'O5 Details by Class &amp; Accounts'!BH102+'O5 Details by Class &amp; Accounts'!CC102</f>
        <v>0</v>
      </c>
      <c r="O102" s="587">
        <f>'O5 Details by Class &amp; Accounts'!S102+'O5 Details by Class &amp; Accounts'!AN102+'O5 Details by Class &amp; Accounts'!BI102+'O5 Details by Class &amp; Accounts'!CD102</f>
        <v>0</v>
      </c>
      <c r="P102" s="587">
        <f>'O5 Details by Class &amp; Accounts'!T102+'O5 Details by Class &amp; Accounts'!AO102+'O5 Details by Class &amp; Accounts'!BJ102+'O5 Details by Class &amp; Accounts'!CE102</f>
        <v>0</v>
      </c>
      <c r="Q102" s="587">
        <f>'O5 Details by Class &amp; Accounts'!U102+'O5 Details by Class &amp; Accounts'!AP102+'O5 Details by Class &amp; Accounts'!BK102+'O5 Details by Class &amp; Accounts'!CF102</f>
        <v>0</v>
      </c>
      <c r="R102" s="587">
        <f>'O5 Details by Class &amp; Accounts'!V102+'O5 Details by Class &amp; Accounts'!AQ102+'O5 Details by Class &amp; Accounts'!BL102+'O5 Details by Class &amp; Accounts'!CG102</f>
        <v>0</v>
      </c>
      <c r="S102" s="587">
        <f>'O5 Details by Class &amp; Accounts'!W102+'O5 Details by Class &amp; Accounts'!AR102+'O5 Details by Class &amp; Accounts'!BM102+'O5 Details by Class &amp; Accounts'!CH102</f>
        <v>0</v>
      </c>
      <c r="T102" s="587">
        <f>'O5 Details by Class &amp; Accounts'!X102+'O5 Details by Class &amp; Accounts'!AS102+'O5 Details by Class &amp; Accounts'!BN102+'O5 Details by Class &amp; Accounts'!CI102</f>
        <v>0</v>
      </c>
      <c r="U102" s="587">
        <f>'O5 Details by Class &amp; Accounts'!Y102+'O5 Details by Class &amp; Accounts'!AT102+'O5 Details by Class &amp; Accounts'!BO102+'O5 Details by Class &amp; Accounts'!CJ102</f>
        <v>0</v>
      </c>
      <c r="V102" s="587">
        <f>'O5 Details by Class &amp; Accounts'!Z102+'O5 Details by Class &amp; Accounts'!AU102+'O5 Details by Class &amp; Accounts'!BP102+'O5 Details by Class &amp; Accounts'!CK102</f>
        <v>0</v>
      </c>
      <c r="W102" s="587">
        <f>'O5 Details by Class &amp; Accounts'!AA102+'O5 Details by Class &amp; Accounts'!AV102+'O5 Details by Class &amp; Accounts'!BQ102+'O5 Details by Class &amp; Accounts'!CL102</f>
        <v>0</v>
      </c>
      <c r="X102" s="1028">
        <f>'O5 Details by Class &amp; Accounts'!AB102+'O5 Details by Class &amp; Accounts'!AW102+'O5 Details by Class &amp; Accounts'!BR102+'O5 Details by Class &amp; Accounts'!CM102</f>
        <v>0</v>
      </c>
      <c r="Y102" s="1903" t="str">
        <f t="shared" si="4"/>
        <v>4315</v>
      </c>
      <c r="Z102" s="1898" t="s">
        <v>1195</v>
      </c>
    </row>
    <row r="103" spans="1:26" ht="15.95" customHeight="1">
      <c r="A103" s="1754" t="s">
        <v>153</v>
      </c>
      <c r="B103" s="1001" t="s">
        <v>1414</v>
      </c>
      <c r="C103" s="1014" t="str">
        <f>IF(ISBLANK('E4 TB Allocation Details'!D104), "",('E4 TB Allocation Details'!D104))</f>
        <v>mi</v>
      </c>
      <c r="D103" s="1015">
        <f t="shared" si="3"/>
        <v>0</v>
      </c>
      <c r="E103" s="587">
        <f>'O5 Details by Class &amp; Accounts'!I103+'O5 Details by Class &amp; Accounts'!AD103+'O5 Details by Class &amp; Accounts'!AY103+'O5 Details by Class &amp; Accounts'!BT103</f>
        <v>0</v>
      </c>
      <c r="F103" s="587">
        <f>'O5 Details by Class &amp; Accounts'!J103+'O5 Details by Class &amp; Accounts'!AE103+'O5 Details by Class &amp; Accounts'!AZ103+'O5 Details by Class &amp; Accounts'!BU103</f>
        <v>0</v>
      </c>
      <c r="G103" s="587">
        <f>'O5 Details by Class &amp; Accounts'!K103+'O5 Details by Class &amp; Accounts'!AF103+'O5 Details by Class &amp; Accounts'!BA103+'O5 Details by Class &amp; Accounts'!BV103</f>
        <v>0</v>
      </c>
      <c r="H103" s="587">
        <f>'O5 Details by Class &amp; Accounts'!L103+'O5 Details by Class &amp; Accounts'!AG103+'O5 Details by Class &amp; Accounts'!BB103+'O5 Details by Class &amp; Accounts'!BW103</f>
        <v>0</v>
      </c>
      <c r="I103" s="587">
        <f>'O5 Details by Class &amp; Accounts'!M103+'O5 Details by Class &amp; Accounts'!AH103+'O5 Details by Class &amp; Accounts'!BC103+'O5 Details by Class &amp; Accounts'!BX103</f>
        <v>0</v>
      </c>
      <c r="J103" s="587">
        <f>'O5 Details by Class &amp; Accounts'!N103+'O5 Details by Class &amp; Accounts'!AI103+'O5 Details by Class &amp; Accounts'!BD103+'O5 Details by Class &amp; Accounts'!BY103</f>
        <v>0</v>
      </c>
      <c r="K103" s="587">
        <f>'O5 Details by Class &amp; Accounts'!O103+'O5 Details by Class &amp; Accounts'!AJ103+'O5 Details by Class &amp; Accounts'!BE103+'O5 Details by Class &amp; Accounts'!BZ103</f>
        <v>0</v>
      </c>
      <c r="L103" s="587">
        <f>'O5 Details by Class &amp; Accounts'!P103+'O5 Details by Class &amp; Accounts'!AK103+'O5 Details by Class &amp; Accounts'!BF103+'O5 Details by Class &amp; Accounts'!CA103</f>
        <v>0</v>
      </c>
      <c r="M103" s="587">
        <f>'O5 Details by Class &amp; Accounts'!Q103+'O5 Details by Class &amp; Accounts'!AL103+'O5 Details by Class &amp; Accounts'!BG103+'O5 Details by Class &amp; Accounts'!CB103</f>
        <v>0</v>
      </c>
      <c r="N103" s="587">
        <f>'O5 Details by Class &amp; Accounts'!R103+'O5 Details by Class &amp; Accounts'!AM103+'O5 Details by Class &amp; Accounts'!BH103+'O5 Details by Class &amp; Accounts'!CC103</f>
        <v>0</v>
      </c>
      <c r="O103" s="587">
        <f>'O5 Details by Class &amp; Accounts'!S103+'O5 Details by Class &amp; Accounts'!AN103+'O5 Details by Class &amp; Accounts'!BI103+'O5 Details by Class &amp; Accounts'!CD103</f>
        <v>0</v>
      </c>
      <c r="P103" s="587">
        <f>'O5 Details by Class &amp; Accounts'!T103+'O5 Details by Class &amp; Accounts'!AO103+'O5 Details by Class &amp; Accounts'!BJ103+'O5 Details by Class &amp; Accounts'!CE103</f>
        <v>0</v>
      </c>
      <c r="Q103" s="587">
        <f>'O5 Details by Class &amp; Accounts'!U103+'O5 Details by Class &amp; Accounts'!AP103+'O5 Details by Class &amp; Accounts'!BK103+'O5 Details by Class &amp; Accounts'!CF103</f>
        <v>0</v>
      </c>
      <c r="R103" s="587">
        <f>'O5 Details by Class &amp; Accounts'!V103+'O5 Details by Class &amp; Accounts'!AQ103+'O5 Details by Class &amp; Accounts'!BL103+'O5 Details by Class &amp; Accounts'!CG103</f>
        <v>0</v>
      </c>
      <c r="S103" s="587">
        <f>'O5 Details by Class &amp; Accounts'!W103+'O5 Details by Class &amp; Accounts'!AR103+'O5 Details by Class &amp; Accounts'!BM103+'O5 Details by Class &amp; Accounts'!CH103</f>
        <v>0</v>
      </c>
      <c r="T103" s="587">
        <f>'O5 Details by Class &amp; Accounts'!X103+'O5 Details by Class &amp; Accounts'!AS103+'O5 Details by Class &amp; Accounts'!BN103+'O5 Details by Class &amp; Accounts'!CI103</f>
        <v>0</v>
      </c>
      <c r="U103" s="587">
        <f>'O5 Details by Class &amp; Accounts'!Y103+'O5 Details by Class &amp; Accounts'!AT103+'O5 Details by Class &amp; Accounts'!BO103+'O5 Details by Class &amp; Accounts'!CJ103</f>
        <v>0</v>
      </c>
      <c r="V103" s="587">
        <f>'O5 Details by Class &amp; Accounts'!Z103+'O5 Details by Class &amp; Accounts'!AU103+'O5 Details by Class &amp; Accounts'!BP103+'O5 Details by Class &amp; Accounts'!CK103</f>
        <v>0</v>
      </c>
      <c r="W103" s="587">
        <f>'O5 Details by Class &amp; Accounts'!AA103+'O5 Details by Class &amp; Accounts'!AV103+'O5 Details by Class &amp; Accounts'!BQ103+'O5 Details by Class &amp; Accounts'!CL103</f>
        <v>0</v>
      </c>
      <c r="X103" s="1028">
        <f>'O5 Details by Class &amp; Accounts'!AB103+'O5 Details by Class &amp; Accounts'!AW103+'O5 Details by Class &amp; Accounts'!BR103+'O5 Details by Class &amp; Accounts'!CM103</f>
        <v>0</v>
      </c>
      <c r="Y103" s="1903" t="str">
        <f t="shared" si="4"/>
        <v>4320</v>
      </c>
      <c r="Z103" s="1898" t="s">
        <v>1195</v>
      </c>
    </row>
    <row r="104" spans="1:26" ht="15.95" customHeight="1">
      <c r="A104" s="1754" t="s">
        <v>154</v>
      </c>
      <c r="B104" s="1001" t="s">
        <v>1400</v>
      </c>
      <c r="C104" s="1014" t="str">
        <f>IF(ISBLANK('E4 TB Allocation Details'!D105), "",('E4 TB Allocation Details'!D105))</f>
        <v>mi</v>
      </c>
      <c r="D104" s="1015">
        <f t="shared" si="3"/>
        <v>-45000.000000000007</v>
      </c>
      <c r="E104" s="587">
        <f>'O5 Details by Class &amp; Accounts'!I104+'O5 Details by Class &amp; Accounts'!AD104+'O5 Details by Class &amp; Accounts'!AY104+'O5 Details by Class &amp; Accounts'!BT104</f>
        <v>-31173.597721278322</v>
      </c>
      <c r="F104" s="587">
        <f>'O5 Details by Class &amp; Accounts'!J104+'O5 Details by Class &amp; Accounts'!AE104+'O5 Details by Class &amp; Accounts'!AZ104+'O5 Details by Class &amp; Accounts'!BU104</f>
        <v>-8246.3981790616381</v>
      </c>
      <c r="G104" s="587">
        <f>'O5 Details by Class &amp; Accounts'!K104+'O5 Details by Class &amp; Accounts'!AF104+'O5 Details by Class &amp; Accounts'!BA104+'O5 Details by Class &amp; Accounts'!BV104</f>
        <v>-4934.1081248310738</v>
      </c>
      <c r="H104" s="587">
        <f>'O5 Details by Class &amp; Accounts'!L104+'O5 Details by Class &amp; Accounts'!AG104+'O5 Details by Class &amp; Accounts'!BB104+'O5 Details by Class &amp; Accounts'!BW104</f>
        <v>0</v>
      </c>
      <c r="I104" s="587">
        <f>'O5 Details by Class &amp; Accounts'!M104+'O5 Details by Class &amp; Accounts'!AH104+'O5 Details by Class &amp; Accounts'!BC104+'O5 Details by Class &amp; Accounts'!BX104</f>
        <v>0</v>
      </c>
      <c r="J104" s="587">
        <f>'O5 Details by Class &amp; Accounts'!N104+'O5 Details by Class &amp; Accounts'!AI104+'O5 Details by Class &amp; Accounts'!BD104+'O5 Details by Class &amp; Accounts'!BY104</f>
        <v>0</v>
      </c>
      <c r="K104" s="587">
        <f>'O5 Details by Class &amp; Accounts'!O104+'O5 Details by Class &amp; Accounts'!AJ104+'O5 Details by Class &amp; Accounts'!BE104+'O5 Details by Class &amp; Accounts'!BZ104</f>
        <v>-581.29314653033873</v>
      </c>
      <c r="L104" s="587">
        <f>'O5 Details by Class &amp; Accounts'!P104+'O5 Details by Class &amp; Accounts'!AK104+'O5 Details by Class &amp; Accounts'!BF104+'O5 Details by Class &amp; Accounts'!CA104</f>
        <v>0</v>
      </c>
      <c r="M104" s="587">
        <f>'O5 Details by Class &amp; Accounts'!Q104+'O5 Details by Class &amp; Accounts'!AL104+'O5 Details by Class &amp; Accounts'!BG104+'O5 Details by Class &amp; Accounts'!CB104</f>
        <v>-64.602828298634947</v>
      </c>
      <c r="N104" s="587">
        <f>'O5 Details by Class &amp; Accounts'!R104+'O5 Details by Class &amp; Accounts'!AM104+'O5 Details by Class &amp; Accounts'!BH104+'O5 Details by Class &amp; Accounts'!CC104</f>
        <v>0</v>
      </c>
      <c r="O104" s="587">
        <f>'O5 Details by Class &amp; Accounts'!S104+'O5 Details by Class &amp; Accounts'!AN104+'O5 Details by Class &amp; Accounts'!BI104+'O5 Details by Class &amp; Accounts'!CD104</f>
        <v>0</v>
      </c>
      <c r="P104" s="587">
        <f>'O5 Details by Class &amp; Accounts'!T104+'O5 Details by Class &amp; Accounts'!AO104+'O5 Details by Class &amp; Accounts'!BJ104+'O5 Details by Class &amp; Accounts'!CE104</f>
        <v>0</v>
      </c>
      <c r="Q104" s="587">
        <f>'O5 Details by Class &amp; Accounts'!U104+'O5 Details by Class &amp; Accounts'!AP104+'O5 Details by Class &amp; Accounts'!BK104+'O5 Details by Class &amp; Accounts'!CF104</f>
        <v>0</v>
      </c>
      <c r="R104" s="587">
        <f>'O5 Details by Class &amp; Accounts'!V104+'O5 Details by Class &amp; Accounts'!AQ104+'O5 Details by Class &amp; Accounts'!BL104+'O5 Details by Class &amp; Accounts'!CG104</f>
        <v>0</v>
      </c>
      <c r="S104" s="587">
        <f>'O5 Details by Class &amp; Accounts'!W104+'O5 Details by Class &amp; Accounts'!AR104+'O5 Details by Class &amp; Accounts'!BM104+'O5 Details by Class &amp; Accounts'!CH104</f>
        <v>0</v>
      </c>
      <c r="T104" s="587">
        <f>'O5 Details by Class &amp; Accounts'!X104+'O5 Details by Class &amp; Accounts'!AS104+'O5 Details by Class &amp; Accounts'!BN104+'O5 Details by Class &amp; Accounts'!CI104</f>
        <v>0</v>
      </c>
      <c r="U104" s="587">
        <f>'O5 Details by Class &amp; Accounts'!Y104+'O5 Details by Class &amp; Accounts'!AT104+'O5 Details by Class &amp; Accounts'!BO104+'O5 Details by Class &amp; Accounts'!CJ104</f>
        <v>0</v>
      </c>
      <c r="V104" s="587">
        <f>'O5 Details by Class &amp; Accounts'!Z104+'O5 Details by Class &amp; Accounts'!AU104+'O5 Details by Class &amp; Accounts'!BP104+'O5 Details by Class &amp; Accounts'!CK104</f>
        <v>0</v>
      </c>
      <c r="W104" s="587">
        <f>'O5 Details by Class &amp; Accounts'!AA104+'O5 Details by Class &amp; Accounts'!AV104+'O5 Details by Class &amp; Accounts'!BQ104+'O5 Details by Class &amp; Accounts'!CL104</f>
        <v>0</v>
      </c>
      <c r="X104" s="1028">
        <f>'O5 Details by Class &amp; Accounts'!AB104+'O5 Details by Class &amp; Accounts'!AW104+'O5 Details by Class &amp; Accounts'!BR104+'O5 Details by Class &amp; Accounts'!CM104</f>
        <v>0</v>
      </c>
      <c r="Y104" s="1903" t="str">
        <f t="shared" si="4"/>
        <v>4325</v>
      </c>
      <c r="Z104" s="1898" t="s">
        <v>1195</v>
      </c>
    </row>
    <row r="105" spans="1:26" ht="15.95" customHeight="1">
      <c r="A105" s="1754" t="s">
        <v>155</v>
      </c>
      <c r="B105" s="1001" t="s">
        <v>1401</v>
      </c>
      <c r="C105" s="1014" t="str">
        <f>IF(ISBLANK('E4 TB Allocation Details'!D106), "",('E4 TB Allocation Details'!D106))</f>
        <v>mi</v>
      </c>
      <c r="D105" s="1015">
        <f t="shared" si="3"/>
        <v>41999.999999999993</v>
      </c>
      <c r="E105" s="587">
        <f>'O5 Details by Class &amp; Accounts'!I105+'O5 Details by Class &amp; Accounts'!AD105+'O5 Details by Class &amp; Accounts'!AY105+'O5 Details by Class &amp; Accounts'!BT105</f>
        <v>29064.680160097665</v>
      </c>
      <c r="F105" s="587">
        <f>'O5 Details by Class &amp; Accounts'!J105+'O5 Details by Class &amp; Accounts'!AE105+'O5 Details by Class &amp; Accounts'!AZ105+'O5 Details by Class &amp; Accounts'!BU105</f>
        <v>7720.2176060777947</v>
      </c>
      <c r="G105" s="587">
        <f>'O5 Details by Class &amp; Accounts'!K105+'O5 Details by Class &amp; Accounts'!AF105+'O5 Details by Class &amp; Accounts'!BA105+'O5 Details by Class &amp; Accounts'!BV105</f>
        <v>4610.0290969113175</v>
      </c>
      <c r="H105" s="587">
        <f>'O5 Details by Class &amp; Accounts'!L105+'O5 Details by Class &amp; Accounts'!AG105+'O5 Details by Class &amp; Accounts'!BB105+'O5 Details by Class &amp; Accounts'!BW105</f>
        <v>0</v>
      </c>
      <c r="I105" s="587">
        <f>'O5 Details by Class &amp; Accounts'!M105+'O5 Details by Class &amp; Accounts'!AH105+'O5 Details by Class &amp; Accounts'!BC105+'O5 Details by Class &amp; Accounts'!BX105</f>
        <v>0</v>
      </c>
      <c r="J105" s="587">
        <f>'O5 Details by Class &amp; Accounts'!N105+'O5 Details by Class &amp; Accounts'!AI105+'O5 Details by Class &amp; Accounts'!BD105+'O5 Details by Class &amp; Accounts'!BY105</f>
        <v>0</v>
      </c>
      <c r="K105" s="587">
        <f>'O5 Details by Class &amp; Accounts'!O105+'O5 Details by Class &amp; Accounts'!AJ105+'O5 Details by Class &amp; Accounts'!BE105+'O5 Details by Class &amp; Accounts'!BZ105</f>
        <v>544.81727680474614</v>
      </c>
      <c r="L105" s="587">
        <f>'O5 Details by Class &amp; Accounts'!P105+'O5 Details by Class &amp; Accounts'!AK105+'O5 Details by Class &amp; Accounts'!BF105+'O5 Details by Class &amp; Accounts'!CA105</f>
        <v>0</v>
      </c>
      <c r="M105" s="587">
        <f>'O5 Details by Class &amp; Accounts'!Q105+'O5 Details by Class &amp; Accounts'!AL105+'O5 Details by Class &amp; Accounts'!BG105+'O5 Details by Class &amp; Accounts'!CB105</f>
        <v>60.255860108467694</v>
      </c>
      <c r="N105" s="587">
        <f>'O5 Details by Class &amp; Accounts'!R105+'O5 Details by Class &amp; Accounts'!AM105+'O5 Details by Class &amp; Accounts'!BH105+'O5 Details by Class &amp; Accounts'!CC105</f>
        <v>0</v>
      </c>
      <c r="O105" s="587">
        <f>'O5 Details by Class &amp; Accounts'!S105+'O5 Details by Class &amp; Accounts'!AN105+'O5 Details by Class &amp; Accounts'!BI105+'O5 Details by Class &amp; Accounts'!CD105</f>
        <v>0</v>
      </c>
      <c r="P105" s="587">
        <f>'O5 Details by Class &amp; Accounts'!T105+'O5 Details by Class &amp; Accounts'!AO105+'O5 Details by Class &amp; Accounts'!BJ105+'O5 Details by Class &amp; Accounts'!CE105</f>
        <v>0</v>
      </c>
      <c r="Q105" s="587">
        <f>'O5 Details by Class &amp; Accounts'!U105+'O5 Details by Class &amp; Accounts'!AP105+'O5 Details by Class &amp; Accounts'!BK105+'O5 Details by Class &amp; Accounts'!CF105</f>
        <v>0</v>
      </c>
      <c r="R105" s="587">
        <f>'O5 Details by Class &amp; Accounts'!V105+'O5 Details by Class &amp; Accounts'!AQ105+'O5 Details by Class &amp; Accounts'!BL105+'O5 Details by Class &amp; Accounts'!CG105</f>
        <v>0</v>
      </c>
      <c r="S105" s="587">
        <f>'O5 Details by Class &amp; Accounts'!W105+'O5 Details by Class &amp; Accounts'!AR105+'O5 Details by Class &amp; Accounts'!BM105+'O5 Details by Class &amp; Accounts'!CH105</f>
        <v>0</v>
      </c>
      <c r="T105" s="587">
        <f>'O5 Details by Class &amp; Accounts'!X105+'O5 Details by Class &amp; Accounts'!AS105+'O5 Details by Class &amp; Accounts'!BN105+'O5 Details by Class &amp; Accounts'!CI105</f>
        <v>0</v>
      </c>
      <c r="U105" s="587">
        <f>'O5 Details by Class &amp; Accounts'!Y105+'O5 Details by Class &amp; Accounts'!AT105+'O5 Details by Class &amp; Accounts'!BO105+'O5 Details by Class &amp; Accounts'!CJ105</f>
        <v>0</v>
      </c>
      <c r="V105" s="587">
        <f>'O5 Details by Class &amp; Accounts'!Z105+'O5 Details by Class &amp; Accounts'!AU105+'O5 Details by Class &amp; Accounts'!BP105+'O5 Details by Class &amp; Accounts'!CK105</f>
        <v>0</v>
      </c>
      <c r="W105" s="587">
        <f>'O5 Details by Class &amp; Accounts'!AA105+'O5 Details by Class &amp; Accounts'!AV105+'O5 Details by Class &amp; Accounts'!BQ105+'O5 Details by Class &amp; Accounts'!CL105</f>
        <v>0</v>
      </c>
      <c r="X105" s="1028">
        <f>'O5 Details by Class &amp; Accounts'!AB105+'O5 Details by Class &amp; Accounts'!AW105+'O5 Details by Class &amp; Accounts'!BR105+'O5 Details by Class &amp; Accounts'!CM105</f>
        <v>0</v>
      </c>
      <c r="Y105" s="1903" t="str">
        <f t="shared" si="4"/>
        <v>4330</v>
      </c>
      <c r="Z105" s="1898" t="s">
        <v>1195</v>
      </c>
    </row>
    <row r="106" spans="1:26" ht="15.95" customHeight="1">
      <c r="A106" s="1754" t="s">
        <v>156</v>
      </c>
      <c r="B106" s="1001" t="s">
        <v>1404</v>
      </c>
      <c r="C106" s="1014" t="str">
        <f>IF(ISBLANK('E4 TB Allocation Details'!D107), "",('E4 TB Allocation Details'!D107))</f>
        <v>mi</v>
      </c>
      <c r="D106" s="1015">
        <f t="shared" si="3"/>
        <v>0</v>
      </c>
      <c r="E106" s="587">
        <f>'O5 Details by Class &amp; Accounts'!I106+'O5 Details by Class &amp; Accounts'!AD106+'O5 Details by Class &amp; Accounts'!AY106+'O5 Details by Class &amp; Accounts'!BT106</f>
        <v>0</v>
      </c>
      <c r="F106" s="587">
        <f>'O5 Details by Class &amp; Accounts'!J106+'O5 Details by Class &amp; Accounts'!AE106+'O5 Details by Class &amp; Accounts'!AZ106+'O5 Details by Class &amp; Accounts'!BU106</f>
        <v>0</v>
      </c>
      <c r="G106" s="587">
        <f>'O5 Details by Class &amp; Accounts'!K106+'O5 Details by Class &amp; Accounts'!AF106+'O5 Details by Class &amp; Accounts'!BA106+'O5 Details by Class &amp; Accounts'!BV106</f>
        <v>0</v>
      </c>
      <c r="H106" s="587">
        <f>'O5 Details by Class &amp; Accounts'!L106+'O5 Details by Class &amp; Accounts'!AG106+'O5 Details by Class &amp; Accounts'!BB106+'O5 Details by Class &amp; Accounts'!BW106</f>
        <v>0</v>
      </c>
      <c r="I106" s="587">
        <f>'O5 Details by Class &amp; Accounts'!M106+'O5 Details by Class &amp; Accounts'!AH106+'O5 Details by Class &amp; Accounts'!BC106+'O5 Details by Class &amp; Accounts'!BX106</f>
        <v>0</v>
      </c>
      <c r="J106" s="587">
        <f>'O5 Details by Class &amp; Accounts'!N106+'O5 Details by Class &amp; Accounts'!AI106+'O5 Details by Class &amp; Accounts'!BD106+'O5 Details by Class &amp; Accounts'!BY106</f>
        <v>0</v>
      </c>
      <c r="K106" s="587">
        <f>'O5 Details by Class &amp; Accounts'!O106+'O5 Details by Class &amp; Accounts'!AJ106+'O5 Details by Class &amp; Accounts'!BE106+'O5 Details by Class &amp; Accounts'!BZ106</f>
        <v>0</v>
      </c>
      <c r="L106" s="587">
        <f>'O5 Details by Class &amp; Accounts'!P106+'O5 Details by Class &amp; Accounts'!AK106+'O5 Details by Class &amp; Accounts'!BF106+'O5 Details by Class &amp; Accounts'!CA106</f>
        <v>0</v>
      </c>
      <c r="M106" s="587">
        <f>'O5 Details by Class &amp; Accounts'!Q106+'O5 Details by Class &amp; Accounts'!AL106+'O5 Details by Class &amp; Accounts'!BG106+'O5 Details by Class &amp; Accounts'!CB106</f>
        <v>0</v>
      </c>
      <c r="N106" s="587">
        <f>'O5 Details by Class &amp; Accounts'!R106+'O5 Details by Class &amp; Accounts'!AM106+'O5 Details by Class &amp; Accounts'!BH106+'O5 Details by Class &amp; Accounts'!CC106</f>
        <v>0</v>
      </c>
      <c r="O106" s="587">
        <f>'O5 Details by Class &amp; Accounts'!S106+'O5 Details by Class &amp; Accounts'!AN106+'O5 Details by Class &amp; Accounts'!BI106+'O5 Details by Class &amp; Accounts'!CD106</f>
        <v>0</v>
      </c>
      <c r="P106" s="587">
        <f>'O5 Details by Class &amp; Accounts'!T106+'O5 Details by Class &amp; Accounts'!AO106+'O5 Details by Class &amp; Accounts'!BJ106+'O5 Details by Class &amp; Accounts'!CE106</f>
        <v>0</v>
      </c>
      <c r="Q106" s="587">
        <f>'O5 Details by Class &amp; Accounts'!U106+'O5 Details by Class &amp; Accounts'!AP106+'O5 Details by Class &amp; Accounts'!BK106+'O5 Details by Class &amp; Accounts'!CF106</f>
        <v>0</v>
      </c>
      <c r="R106" s="587">
        <f>'O5 Details by Class &amp; Accounts'!V106+'O5 Details by Class &amp; Accounts'!AQ106+'O5 Details by Class &amp; Accounts'!BL106+'O5 Details by Class &amp; Accounts'!CG106</f>
        <v>0</v>
      </c>
      <c r="S106" s="587">
        <f>'O5 Details by Class &amp; Accounts'!W106+'O5 Details by Class &amp; Accounts'!AR106+'O5 Details by Class &amp; Accounts'!BM106+'O5 Details by Class &amp; Accounts'!CH106</f>
        <v>0</v>
      </c>
      <c r="T106" s="587">
        <f>'O5 Details by Class &amp; Accounts'!X106+'O5 Details by Class &amp; Accounts'!AS106+'O5 Details by Class &amp; Accounts'!BN106+'O5 Details by Class &amp; Accounts'!CI106</f>
        <v>0</v>
      </c>
      <c r="U106" s="587">
        <f>'O5 Details by Class &amp; Accounts'!Y106+'O5 Details by Class &amp; Accounts'!AT106+'O5 Details by Class &amp; Accounts'!BO106+'O5 Details by Class &amp; Accounts'!CJ106</f>
        <v>0</v>
      </c>
      <c r="V106" s="587">
        <f>'O5 Details by Class &amp; Accounts'!Z106+'O5 Details by Class &amp; Accounts'!AU106+'O5 Details by Class &amp; Accounts'!BP106+'O5 Details by Class &amp; Accounts'!CK106</f>
        <v>0</v>
      </c>
      <c r="W106" s="587">
        <f>'O5 Details by Class &amp; Accounts'!AA106+'O5 Details by Class &amp; Accounts'!AV106+'O5 Details by Class &amp; Accounts'!BQ106+'O5 Details by Class &amp; Accounts'!CL106</f>
        <v>0</v>
      </c>
      <c r="X106" s="1028">
        <f>'O5 Details by Class &amp; Accounts'!AB106+'O5 Details by Class &amp; Accounts'!AW106+'O5 Details by Class &amp; Accounts'!BR106+'O5 Details by Class &amp; Accounts'!CM106</f>
        <v>0</v>
      </c>
      <c r="Y106" s="1903" t="str">
        <f t="shared" si="4"/>
        <v>4335</v>
      </c>
      <c r="Z106" s="1898" t="s">
        <v>1195</v>
      </c>
    </row>
    <row r="107" spans="1:26" ht="12.75">
      <c r="A107" s="1754" t="s">
        <v>157</v>
      </c>
      <c r="B107" s="1001" t="s">
        <v>1405</v>
      </c>
      <c r="C107" s="1014" t="str">
        <f>IF(ISBLANK('E4 TB Allocation Details'!D108), "",('E4 TB Allocation Details'!D108))</f>
        <v>mi</v>
      </c>
      <c r="D107" s="1015">
        <f t="shared" si="3"/>
        <v>0</v>
      </c>
      <c r="E107" s="587">
        <f>'O5 Details by Class &amp; Accounts'!I107+'O5 Details by Class &amp; Accounts'!AD107+'O5 Details by Class &amp; Accounts'!AY107+'O5 Details by Class &amp; Accounts'!BT107</f>
        <v>0</v>
      </c>
      <c r="F107" s="587">
        <f>'O5 Details by Class &amp; Accounts'!J107+'O5 Details by Class &amp; Accounts'!AE107+'O5 Details by Class &amp; Accounts'!AZ107+'O5 Details by Class &amp; Accounts'!BU107</f>
        <v>0</v>
      </c>
      <c r="G107" s="587">
        <f>'O5 Details by Class &amp; Accounts'!K107+'O5 Details by Class &amp; Accounts'!AF107+'O5 Details by Class &amp; Accounts'!BA107+'O5 Details by Class &amp; Accounts'!BV107</f>
        <v>0</v>
      </c>
      <c r="H107" s="587">
        <f>'O5 Details by Class &amp; Accounts'!L107+'O5 Details by Class &amp; Accounts'!AG107+'O5 Details by Class &amp; Accounts'!BB107+'O5 Details by Class &amp; Accounts'!BW107</f>
        <v>0</v>
      </c>
      <c r="I107" s="587">
        <f>'O5 Details by Class &amp; Accounts'!M107+'O5 Details by Class &amp; Accounts'!AH107+'O5 Details by Class &amp; Accounts'!BC107+'O5 Details by Class &amp; Accounts'!BX107</f>
        <v>0</v>
      </c>
      <c r="J107" s="587">
        <f>'O5 Details by Class &amp; Accounts'!N107+'O5 Details by Class &amp; Accounts'!AI107+'O5 Details by Class &amp; Accounts'!BD107+'O5 Details by Class &amp; Accounts'!BY107</f>
        <v>0</v>
      </c>
      <c r="K107" s="587">
        <f>'O5 Details by Class &amp; Accounts'!O107+'O5 Details by Class &amp; Accounts'!AJ107+'O5 Details by Class &amp; Accounts'!BE107+'O5 Details by Class &amp; Accounts'!BZ107</f>
        <v>0</v>
      </c>
      <c r="L107" s="587">
        <f>'O5 Details by Class &amp; Accounts'!P107+'O5 Details by Class &amp; Accounts'!AK107+'O5 Details by Class &amp; Accounts'!BF107+'O5 Details by Class &amp; Accounts'!CA107</f>
        <v>0</v>
      </c>
      <c r="M107" s="587">
        <f>'O5 Details by Class &amp; Accounts'!Q107+'O5 Details by Class &amp; Accounts'!AL107+'O5 Details by Class &amp; Accounts'!BG107+'O5 Details by Class &amp; Accounts'!CB107</f>
        <v>0</v>
      </c>
      <c r="N107" s="587">
        <f>'O5 Details by Class &amp; Accounts'!R107+'O5 Details by Class &amp; Accounts'!AM107+'O5 Details by Class &amp; Accounts'!BH107+'O5 Details by Class &amp; Accounts'!CC107</f>
        <v>0</v>
      </c>
      <c r="O107" s="587">
        <f>'O5 Details by Class &amp; Accounts'!S107+'O5 Details by Class &amp; Accounts'!AN107+'O5 Details by Class &amp; Accounts'!BI107+'O5 Details by Class &amp; Accounts'!CD107</f>
        <v>0</v>
      </c>
      <c r="P107" s="587">
        <f>'O5 Details by Class &amp; Accounts'!T107+'O5 Details by Class &amp; Accounts'!AO107+'O5 Details by Class &amp; Accounts'!BJ107+'O5 Details by Class &amp; Accounts'!CE107</f>
        <v>0</v>
      </c>
      <c r="Q107" s="587">
        <f>'O5 Details by Class &amp; Accounts'!U107+'O5 Details by Class &amp; Accounts'!AP107+'O5 Details by Class &amp; Accounts'!BK107+'O5 Details by Class &amp; Accounts'!CF107</f>
        <v>0</v>
      </c>
      <c r="R107" s="587">
        <f>'O5 Details by Class &amp; Accounts'!V107+'O5 Details by Class &amp; Accounts'!AQ107+'O5 Details by Class &amp; Accounts'!BL107+'O5 Details by Class &amp; Accounts'!CG107</f>
        <v>0</v>
      </c>
      <c r="S107" s="587">
        <f>'O5 Details by Class &amp; Accounts'!W107+'O5 Details by Class &amp; Accounts'!AR107+'O5 Details by Class &amp; Accounts'!BM107+'O5 Details by Class &amp; Accounts'!CH107</f>
        <v>0</v>
      </c>
      <c r="T107" s="587">
        <f>'O5 Details by Class &amp; Accounts'!X107+'O5 Details by Class &amp; Accounts'!AS107+'O5 Details by Class &amp; Accounts'!BN107+'O5 Details by Class &amp; Accounts'!CI107</f>
        <v>0</v>
      </c>
      <c r="U107" s="587">
        <f>'O5 Details by Class &amp; Accounts'!Y107+'O5 Details by Class &amp; Accounts'!AT107+'O5 Details by Class &amp; Accounts'!BO107+'O5 Details by Class &amp; Accounts'!CJ107</f>
        <v>0</v>
      </c>
      <c r="V107" s="587">
        <f>'O5 Details by Class &amp; Accounts'!Z107+'O5 Details by Class &amp; Accounts'!AU107+'O5 Details by Class &amp; Accounts'!BP107+'O5 Details by Class &amp; Accounts'!CK107</f>
        <v>0</v>
      </c>
      <c r="W107" s="587">
        <f>'O5 Details by Class &amp; Accounts'!AA107+'O5 Details by Class &amp; Accounts'!AV107+'O5 Details by Class &amp; Accounts'!BQ107+'O5 Details by Class &amp; Accounts'!CL107</f>
        <v>0</v>
      </c>
      <c r="X107" s="1028">
        <f>'O5 Details by Class &amp; Accounts'!AB107+'O5 Details by Class &amp; Accounts'!AW107+'O5 Details by Class &amp; Accounts'!BR107+'O5 Details by Class &amp; Accounts'!CM107</f>
        <v>0</v>
      </c>
      <c r="Y107" s="1903" t="str">
        <f t="shared" si="4"/>
        <v>4340</v>
      </c>
      <c r="Z107" s="1898" t="s">
        <v>1195</v>
      </c>
    </row>
    <row r="108" spans="1:26" ht="15.95" customHeight="1">
      <c r="A108" s="1754" t="s">
        <v>158</v>
      </c>
      <c r="B108" s="1001" t="s">
        <v>1406</v>
      </c>
      <c r="C108" s="1014" t="str">
        <f>IF(ISBLANK('E4 TB Allocation Details'!D109), "",('E4 TB Allocation Details'!D109))</f>
        <v>mi</v>
      </c>
      <c r="D108" s="1015">
        <f t="shared" si="3"/>
        <v>0</v>
      </c>
      <c r="E108" s="587">
        <f>'O5 Details by Class &amp; Accounts'!I108+'O5 Details by Class &amp; Accounts'!AD108+'O5 Details by Class &amp; Accounts'!AY108+'O5 Details by Class &amp; Accounts'!BT108</f>
        <v>0</v>
      </c>
      <c r="F108" s="587">
        <f>'O5 Details by Class &amp; Accounts'!J108+'O5 Details by Class &amp; Accounts'!AE108+'O5 Details by Class &amp; Accounts'!AZ108+'O5 Details by Class &amp; Accounts'!BU108</f>
        <v>0</v>
      </c>
      <c r="G108" s="587">
        <f>'O5 Details by Class &amp; Accounts'!K108+'O5 Details by Class &amp; Accounts'!AF108+'O5 Details by Class &amp; Accounts'!BA108+'O5 Details by Class &amp; Accounts'!BV108</f>
        <v>0</v>
      </c>
      <c r="H108" s="587">
        <f>'O5 Details by Class &amp; Accounts'!L108+'O5 Details by Class &amp; Accounts'!AG108+'O5 Details by Class &amp; Accounts'!BB108+'O5 Details by Class &amp; Accounts'!BW108</f>
        <v>0</v>
      </c>
      <c r="I108" s="587">
        <f>'O5 Details by Class &amp; Accounts'!M108+'O5 Details by Class &amp; Accounts'!AH108+'O5 Details by Class &amp; Accounts'!BC108+'O5 Details by Class &amp; Accounts'!BX108</f>
        <v>0</v>
      </c>
      <c r="J108" s="587">
        <f>'O5 Details by Class &amp; Accounts'!N108+'O5 Details by Class &amp; Accounts'!AI108+'O5 Details by Class &amp; Accounts'!BD108+'O5 Details by Class &amp; Accounts'!BY108</f>
        <v>0</v>
      </c>
      <c r="K108" s="587">
        <f>'O5 Details by Class &amp; Accounts'!O108+'O5 Details by Class &amp; Accounts'!AJ108+'O5 Details by Class &amp; Accounts'!BE108+'O5 Details by Class &amp; Accounts'!BZ108</f>
        <v>0</v>
      </c>
      <c r="L108" s="587">
        <f>'O5 Details by Class &amp; Accounts'!P108+'O5 Details by Class &amp; Accounts'!AK108+'O5 Details by Class &amp; Accounts'!BF108+'O5 Details by Class &amp; Accounts'!CA108</f>
        <v>0</v>
      </c>
      <c r="M108" s="587">
        <f>'O5 Details by Class &amp; Accounts'!Q108+'O5 Details by Class &amp; Accounts'!AL108+'O5 Details by Class &amp; Accounts'!BG108+'O5 Details by Class &amp; Accounts'!CB108</f>
        <v>0</v>
      </c>
      <c r="N108" s="587">
        <f>'O5 Details by Class &amp; Accounts'!R108+'O5 Details by Class &amp; Accounts'!AM108+'O5 Details by Class &amp; Accounts'!BH108+'O5 Details by Class &amp; Accounts'!CC108</f>
        <v>0</v>
      </c>
      <c r="O108" s="587">
        <f>'O5 Details by Class &amp; Accounts'!S108+'O5 Details by Class &amp; Accounts'!AN108+'O5 Details by Class &amp; Accounts'!BI108+'O5 Details by Class &amp; Accounts'!CD108</f>
        <v>0</v>
      </c>
      <c r="P108" s="587">
        <f>'O5 Details by Class &amp; Accounts'!T108+'O5 Details by Class &amp; Accounts'!AO108+'O5 Details by Class &amp; Accounts'!BJ108+'O5 Details by Class &amp; Accounts'!CE108</f>
        <v>0</v>
      </c>
      <c r="Q108" s="587">
        <f>'O5 Details by Class &amp; Accounts'!U108+'O5 Details by Class &amp; Accounts'!AP108+'O5 Details by Class &amp; Accounts'!BK108+'O5 Details by Class &amp; Accounts'!CF108</f>
        <v>0</v>
      </c>
      <c r="R108" s="587">
        <f>'O5 Details by Class &amp; Accounts'!V108+'O5 Details by Class &amp; Accounts'!AQ108+'O5 Details by Class &amp; Accounts'!BL108+'O5 Details by Class &amp; Accounts'!CG108</f>
        <v>0</v>
      </c>
      <c r="S108" s="587">
        <f>'O5 Details by Class &amp; Accounts'!W108+'O5 Details by Class &amp; Accounts'!AR108+'O5 Details by Class &amp; Accounts'!BM108+'O5 Details by Class &amp; Accounts'!CH108</f>
        <v>0</v>
      </c>
      <c r="T108" s="587">
        <f>'O5 Details by Class &amp; Accounts'!X108+'O5 Details by Class &amp; Accounts'!AS108+'O5 Details by Class &amp; Accounts'!BN108+'O5 Details by Class &amp; Accounts'!CI108</f>
        <v>0</v>
      </c>
      <c r="U108" s="587">
        <f>'O5 Details by Class &amp; Accounts'!Y108+'O5 Details by Class &amp; Accounts'!AT108+'O5 Details by Class &amp; Accounts'!BO108+'O5 Details by Class &amp; Accounts'!CJ108</f>
        <v>0</v>
      </c>
      <c r="V108" s="587">
        <f>'O5 Details by Class &amp; Accounts'!Z108+'O5 Details by Class &amp; Accounts'!AU108+'O5 Details by Class &amp; Accounts'!BP108+'O5 Details by Class &amp; Accounts'!CK108</f>
        <v>0</v>
      </c>
      <c r="W108" s="587">
        <f>'O5 Details by Class &amp; Accounts'!AA108+'O5 Details by Class &amp; Accounts'!AV108+'O5 Details by Class &amp; Accounts'!BQ108+'O5 Details by Class &amp; Accounts'!CL108</f>
        <v>0</v>
      </c>
      <c r="X108" s="1028">
        <f>'O5 Details by Class &amp; Accounts'!AB108+'O5 Details by Class &amp; Accounts'!AW108+'O5 Details by Class &amp; Accounts'!BR108+'O5 Details by Class &amp; Accounts'!CM108</f>
        <v>0</v>
      </c>
      <c r="Y108" s="1903" t="str">
        <f t="shared" si="4"/>
        <v>4345</v>
      </c>
      <c r="Z108" s="1898" t="s">
        <v>1195</v>
      </c>
    </row>
    <row r="109" spans="1:26" ht="15.95" customHeight="1">
      <c r="A109" s="1754" t="s">
        <v>159</v>
      </c>
      <c r="B109" s="1001" t="s">
        <v>1407</v>
      </c>
      <c r="C109" s="1014" t="str">
        <f>IF(ISBLANK('E4 TB Allocation Details'!D110), "",('E4 TB Allocation Details'!D110))</f>
        <v>mi</v>
      </c>
      <c r="D109" s="1015">
        <f t="shared" si="3"/>
        <v>0</v>
      </c>
      <c r="E109" s="587">
        <f>'O5 Details by Class &amp; Accounts'!I109+'O5 Details by Class &amp; Accounts'!AD109+'O5 Details by Class &amp; Accounts'!AY109+'O5 Details by Class &amp; Accounts'!BT109</f>
        <v>0</v>
      </c>
      <c r="F109" s="587">
        <f>'O5 Details by Class &amp; Accounts'!J109+'O5 Details by Class &amp; Accounts'!AE109+'O5 Details by Class &amp; Accounts'!AZ109+'O5 Details by Class &amp; Accounts'!BU109</f>
        <v>0</v>
      </c>
      <c r="G109" s="587">
        <f>'O5 Details by Class &amp; Accounts'!K109+'O5 Details by Class &amp; Accounts'!AF109+'O5 Details by Class &amp; Accounts'!BA109+'O5 Details by Class &amp; Accounts'!BV109</f>
        <v>0</v>
      </c>
      <c r="H109" s="587">
        <f>'O5 Details by Class &amp; Accounts'!L109+'O5 Details by Class &amp; Accounts'!AG109+'O5 Details by Class &amp; Accounts'!BB109+'O5 Details by Class &amp; Accounts'!BW109</f>
        <v>0</v>
      </c>
      <c r="I109" s="587">
        <f>'O5 Details by Class &amp; Accounts'!M109+'O5 Details by Class &amp; Accounts'!AH109+'O5 Details by Class &amp; Accounts'!BC109+'O5 Details by Class &amp; Accounts'!BX109</f>
        <v>0</v>
      </c>
      <c r="J109" s="587">
        <f>'O5 Details by Class &amp; Accounts'!N109+'O5 Details by Class &amp; Accounts'!AI109+'O5 Details by Class &amp; Accounts'!BD109+'O5 Details by Class &amp; Accounts'!BY109</f>
        <v>0</v>
      </c>
      <c r="K109" s="587">
        <f>'O5 Details by Class &amp; Accounts'!O109+'O5 Details by Class &amp; Accounts'!AJ109+'O5 Details by Class &amp; Accounts'!BE109+'O5 Details by Class &amp; Accounts'!BZ109</f>
        <v>0</v>
      </c>
      <c r="L109" s="587">
        <f>'O5 Details by Class &amp; Accounts'!P109+'O5 Details by Class &amp; Accounts'!AK109+'O5 Details by Class &amp; Accounts'!BF109+'O5 Details by Class &amp; Accounts'!CA109</f>
        <v>0</v>
      </c>
      <c r="M109" s="587">
        <f>'O5 Details by Class &amp; Accounts'!Q109+'O5 Details by Class &amp; Accounts'!AL109+'O5 Details by Class &amp; Accounts'!BG109+'O5 Details by Class &amp; Accounts'!CB109</f>
        <v>0</v>
      </c>
      <c r="N109" s="587">
        <f>'O5 Details by Class &amp; Accounts'!R109+'O5 Details by Class &amp; Accounts'!AM109+'O5 Details by Class &amp; Accounts'!BH109+'O5 Details by Class &amp; Accounts'!CC109</f>
        <v>0</v>
      </c>
      <c r="O109" s="587">
        <f>'O5 Details by Class &amp; Accounts'!S109+'O5 Details by Class &amp; Accounts'!AN109+'O5 Details by Class &amp; Accounts'!BI109+'O5 Details by Class &amp; Accounts'!CD109</f>
        <v>0</v>
      </c>
      <c r="P109" s="587">
        <f>'O5 Details by Class &amp; Accounts'!T109+'O5 Details by Class &amp; Accounts'!AO109+'O5 Details by Class &amp; Accounts'!BJ109+'O5 Details by Class &amp; Accounts'!CE109</f>
        <v>0</v>
      </c>
      <c r="Q109" s="587">
        <f>'O5 Details by Class &amp; Accounts'!U109+'O5 Details by Class &amp; Accounts'!AP109+'O5 Details by Class &amp; Accounts'!BK109+'O5 Details by Class &amp; Accounts'!CF109</f>
        <v>0</v>
      </c>
      <c r="R109" s="587">
        <f>'O5 Details by Class &amp; Accounts'!V109+'O5 Details by Class &amp; Accounts'!AQ109+'O5 Details by Class &amp; Accounts'!BL109+'O5 Details by Class &amp; Accounts'!CG109</f>
        <v>0</v>
      </c>
      <c r="S109" s="587">
        <f>'O5 Details by Class &amp; Accounts'!W109+'O5 Details by Class &amp; Accounts'!AR109+'O5 Details by Class &amp; Accounts'!BM109+'O5 Details by Class &amp; Accounts'!CH109</f>
        <v>0</v>
      </c>
      <c r="T109" s="587">
        <f>'O5 Details by Class &amp; Accounts'!X109+'O5 Details by Class &amp; Accounts'!AS109+'O5 Details by Class &amp; Accounts'!BN109+'O5 Details by Class &amp; Accounts'!CI109</f>
        <v>0</v>
      </c>
      <c r="U109" s="587">
        <f>'O5 Details by Class &amp; Accounts'!Y109+'O5 Details by Class &amp; Accounts'!AT109+'O5 Details by Class &amp; Accounts'!BO109+'O5 Details by Class &amp; Accounts'!CJ109</f>
        <v>0</v>
      </c>
      <c r="V109" s="587">
        <f>'O5 Details by Class &amp; Accounts'!Z109+'O5 Details by Class &amp; Accounts'!AU109+'O5 Details by Class &amp; Accounts'!BP109+'O5 Details by Class &amp; Accounts'!CK109</f>
        <v>0</v>
      </c>
      <c r="W109" s="587">
        <f>'O5 Details by Class &amp; Accounts'!AA109+'O5 Details by Class &amp; Accounts'!AV109+'O5 Details by Class &amp; Accounts'!BQ109+'O5 Details by Class &amp; Accounts'!CL109</f>
        <v>0</v>
      </c>
      <c r="X109" s="1028">
        <f>'O5 Details by Class &amp; Accounts'!AB109+'O5 Details by Class &amp; Accounts'!AW109+'O5 Details by Class &amp; Accounts'!BR109+'O5 Details by Class &amp; Accounts'!CM109</f>
        <v>0</v>
      </c>
      <c r="Y109" s="1903" t="str">
        <f t="shared" si="4"/>
        <v>4350</v>
      </c>
      <c r="Z109" s="1898" t="s">
        <v>1195</v>
      </c>
    </row>
    <row r="110" spans="1:26" ht="15.95" customHeight="1">
      <c r="A110" s="1754" t="s">
        <v>160</v>
      </c>
      <c r="B110" s="1001" t="s">
        <v>986</v>
      </c>
      <c r="C110" s="1014" t="str">
        <f>IF(ISBLANK('E4 TB Allocation Details'!D111), "",('E4 TB Allocation Details'!D111))</f>
        <v>mi</v>
      </c>
      <c r="D110" s="1015">
        <f t="shared" si="3"/>
        <v>0</v>
      </c>
      <c r="E110" s="587">
        <f>'O5 Details by Class &amp; Accounts'!I110+'O5 Details by Class &amp; Accounts'!AD110+'O5 Details by Class &amp; Accounts'!AY110+'O5 Details by Class &amp; Accounts'!BT110</f>
        <v>0</v>
      </c>
      <c r="F110" s="587">
        <f>'O5 Details by Class &amp; Accounts'!J110+'O5 Details by Class &amp; Accounts'!AE110+'O5 Details by Class &amp; Accounts'!AZ110+'O5 Details by Class &amp; Accounts'!BU110</f>
        <v>0</v>
      </c>
      <c r="G110" s="587">
        <f>'O5 Details by Class &amp; Accounts'!K110+'O5 Details by Class &amp; Accounts'!AF110+'O5 Details by Class &amp; Accounts'!BA110+'O5 Details by Class &amp; Accounts'!BV110</f>
        <v>0</v>
      </c>
      <c r="H110" s="587">
        <f>'O5 Details by Class &amp; Accounts'!L110+'O5 Details by Class &amp; Accounts'!AG110+'O5 Details by Class &amp; Accounts'!BB110+'O5 Details by Class &amp; Accounts'!BW110</f>
        <v>0</v>
      </c>
      <c r="I110" s="587">
        <f>'O5 Details by Class &amp; Accounts'!M110+'O5 Details by Class &amp; Accounts'!AH110+'O5 Details by Class &amp; Accounts'!BC110+'O5 Details by Class &amp; Accounts'!BX110</f>
        <v>0</v>
      </c>
      <c r="J110" s="587">
        <f>'O5 Details by Class &amp; Accounts'!N110+'O5 Details by Class &amp; Accounts'!AI110+'O5 Details by Class &amp; Accounts'!BD110+'O5 Details by Class &amp; Accounts'!BY110</f>
        <v>0</v>
      </c>
      <c r="K110" s="587">
        <f>'O5 Details by Class &amp; Accounts'!O110+'O5 Details by Class &amp; Accounts'!AJ110+'O5 Details by Class &amp; Accounts'!BE110+'O5 Details by Class &amp; Accounts'!BZ110</f>
        <v>0</v>
      </c>
      <c r="L110" s="587">
        <f>'O5 Details by Class &amp; Accounts'!P110+'O5 Details by Class &amp; Accounts'!AK110+'O5 Details by Class &amp; Accounts'!BF110+'O5 Details by Class &amp; Accounts'!CA110</f>
        <v>0</v>
      </c>
      <c r="M110" s="587">
        <f>'O5 Details by Class &amp; Accounts'!Q110+'O5 Details by Class &amp; Accounts'!AL110+'O5 Details by Class &amp; Accounts'!BG110+'O5 Details by Class &amp; Accounts'!CB110</f>
        <v>0</v>
      </c>
      <c r="N110" s="587">
        <f>'O5 Details by Class &amp; Accounts'!R110+'O5 Details by Class &amp; Accounts'!AM110+'O5 Details by Class &amp; Accounts'!BH110+'O5 Details by Class &amp; Accounts'!CC110</f>
        <v>0</v>
      </c>
      <c r="O110" s="587">
        <f>'O5 Details by Class &amp; Accounts'!S110+'O5 Details by Class &amp; Accounts'!AN110+'O5 Details by Class &amp; Accounts'!BI110+'O5 Details by Class &amp; Accounts'!CD110</f>
        <v>0</v>
      </c>
      <c r="P110" s="587">
        <f>'O5 Details by Class &amp; Accounts'!T110+'O5 Details by Class &amp; Accounts'!AO110+'O5 Details by Class &amp; Accounts'!BJ110+'O5 Details by Class &amp; Accounts'!CE110</f>
        <v>0</v>
      </c>
      <c r="Q110" s="587">
        <f>'O5 Details by Class &amp; Accounts'!U110+'O5 Details by Class &amp; Accounts'!AP110+'O5 Details by Class &amp; Accounts'!BK110+'O5 Details by Class &amp; Accounts'!CF110</f>
        <v>0</v>
      </c>
      <c r="R110" s="587">
        <f>'O5 Details by Class &amp; Accounts'!V110+'O5 Details by Class &amp; Accounts'!AQ110+'O5 Details by Class &amp; Accounts'!BL110+'O5 Details by Class &amp; Accounts'!CG110</f>
        <v>0</v>
      </c>
      <c r="S110" s="587">
        <f>'O5 Details by Class &amp; Accounts'!W110+'O5 Details by Class &amp; Accounts'!AR110+'O5 Details by Class &amp; Accounts'!BM110+'O5 Details by Class &amp; Accounts'!CH110</f>
        <v>0</v>
      </c>
      <c r="T110" s="587">
        <f>'O5 Details by Class &amp; Accounts'!X110+'O5 Details by Class &amp; Accounts'!AS110+'O5 Details by Class &amp; Accounts'!BN110+'O5 Details by Class &amp; Accounts'!CI110</f>
        <v>0</v>
      </c>
      <c r="U110" s="587">
        <f>'O5 Details by Class &amp; Accounts'!Y110+'O5 Details by Class &amp; Accounts'!AT110+'O5 Details by Class &amp; Accounts'!BO110+'O5 Details by Class &amp; Accounts'!CJ110</f>
        <v>0</v>
      </c>
      <c r="V110" s="587">
        <f>'O5 Details by Class &amp; Accounts'!Z110+'O5 Details by Class &amp; Accounts'!AU110+'O5 Details by Class &amp; Accounts'!BP110+'O5 Details by Class &amp; Accounts'!CK110</f>
        <v>0</v>
      </c>
      <c r="W110" s="587">
        <f>'O5 Details by Class &amp; Accounts'!AA110+'O5 Details by Class &amp; Accounts'!AV110+'O5 Details by Class &amp; Accounts'!BQ110+'O5 Details by Class &amp; Accounts'!CL110</f>
        <v>0</v>
      </c>
      <c r="X110" s="1028">
        <f>'O5 Details by Class &amp; Accounts'!AB110+'O5 Details by Class &amp; Accounts'!AW110+'O5 Details by Class &amp; Accounts'!BR110+'O5 Details by Class &amp; Accounts'!CM110</f>
        <v>0</v>
      </c>
      <c r="Y110" s="1903" t="str">
        <f t="shared" si="4"/>
        <v>4355</v>
      </c>
      <c r="Z110" s="1898" t="s">
        <v>1195</v>
      </c>
    </row>
    <row r="111" spans="1:26" ht="15.95" customHeight="1">
      <c r="A111" s="1754" t="s">
        <v>161</v>
      </c>
      <c r="B111" s="1001" t="s">
        <v>967</v>
      </c>
      <c r="C111" s="1014" t="str">
        <f>IF(ISBLANK('E4 TB Allocation Details'!D112), "",('E4 TB Allocation Details'!D112))</f>
        <v>mi</v>
      </c>
      <c r="D111" s="1015">
        <f t="shared" si="3"/>
        <v>0</v>
      </c>
      <c r="E111" s="587">
        <f>'O5 Details by Class &amp; Accounts'!I111+'O5 Details by Class &amp; Accounts'!AD111+'O5 Details by Class &amp; Accounts'!AY111+'O5 Details by Class &amp; Accounts'!BT111</f>
        <v>0</v>
      </c>
      <c r="F111" s="587">
        <f>'O5 Details by Class &amp; Accounts'!J111+'O5 Details by Class &amp; Accounts'!AE111+'O5 Details by Class &amp; Accounts'!AZ111+'O5 Details by Class &amp; Accounts'!BU111</f>
        <v>0</v>
      </c>
      <c r="G111" s="587">
        <f>'O5 Details by Class &amp; Accounts'!K111+'O5 Details by Class &amp; Accounts'!AF111+'O5 Details by Class &amp; Accounts'!BA111+'O5 Details by Class &amp; Accounts'!BV111</f>
        <v>0</v>
      </c>
      <c r="H111" s="587">
        <f>'O5 Details by Class &amp; Accounts'!L111+'O5 Details by Class &amp; Accounts'!AG111+'O5 Details by Class &amp; Accounts'!BB111+'O5 Details by Class &amp; Accounts'!BW111</f>
        <v>0</v>
      </c>
      <c r="I111" s="587">
        <f>'O5 Details by Class &amp; Accounts'!M111+'O5 Details by Class &amp; Accounts'!AH111+'O5 Details by Class &amp; Accounts'!BC111+'O5 Details by Class &amp; Accounts'!BX111</f>
        <v>0</v>
      </c>
      <c r="J111" s="587">
        <f>'O5 Details by Class &amp; Accounts'!N111+'O5 Details by Class &amp; Accounts'!AI111+'O5 Details by Class &amp; Accounts'!BD111+'O5 Details by Class &amp; Accounts'!BY111</f>
        <v>0</v>
      </c>
      <c r="K111" s="587">
        <f>'O5 Details by Class &amp; Accounts'!O111+'O5 Details by Class &amp; Accounts'!AJ111+'O5 Details by Class &amp; Accounts'!BE111+'O5 Details by Class &amp; Accounts'!BZ111</f>
        <v>0</v>
      </c>
      <c r="L111" s="587">
        <f>'O5 Details by Class &amp; Accounts'!P111+'O5 Details by Class &amp; Accounts'!AK111+'O5 Details by Class &amp; Accounts'!BF111+'O5 Details by Class &amp; Accounts'!CA111</f>
        <v>0</v>
      </c>
      <c r="M111" s="587">
        <f>'O5 Details by Class &amp; Accounts'!Q111+'O5 Details by Class &amp; Accounts'!AL111+'O5 Details by Class &amp; Accounts'!BG111+'O5 Details by Class &amp; Accounts'!CB111</f>
        <v>0</v>
      </c>
      <c r="N111" s="587">
        <f>'O5 Details by Class &amp; Accounts'!R111+'O5 Details by Class &amp; Accounts'!AM111+'O5 Details by Class &amp; Accounts'!BH111+'O5 Details by Class &amp; Accounts'!CC111</f>
        <v>0</v>
      </c>
      <c r="O111" s="587">
        <f>'O5 Details by Class &amp; Accounts'!S111+'O5 Details by Class &amp; Accounts'!AN111+'O5 Details by Class &amp; Accounts'!BI111+'O5 Details by Class &amp; Accounts'!CD111</f>
        <v>0</v>
      </c>
      <c r="P111" s="587">
        <f>'O5 Details by Class &amp; Accounts'!T111+'O5 Details by Class &amp; Accounts'!AO111+'O5 Details by Class &amp; Accounts'!BJ111+'O5 Details by Class &amp; Accounts'!CE111</f>
        <v>0</v>
      </c>
      <c r="Q111" s="587">
        <f>'O5 Details by Class &amp; Accounts'!U111+'O5 Details by Class &amp; Accounts'!AP111+'O5 Details by Class &amp; Accounts'!BK111+'O5 Details by Class &amp; Accounts'!CF111</f>
        <v>0</v>
      </c>
      <c r="R111" s="587">
        <f>'O5 Details by Class &amp; Accounts'!V111+'O5 Details by Class &amp; Accounts'!AQ111+'O5 Details by Class &amp; Accounts'!BL111+'O5 Details by Class &amp; Accounts'!CG111</f>
        <v>0</v>
      </c>
      <c r="S111" s="587">
        <f>'O5 Details by Class &amp; Accounts'!W111+'O5 Details by Class &amp; Accounts'!AR111+'O5 Details by Class &amp; Accounts'!BM111+'O5 Details by Class &amp; Accounts'!CH111</f>
        <v>0</v>
      </c>
      <c r="T111" s="587">
        <f>'O5 Details by Class &amp; Accounts'!X111+'O5 Details by Class &amp; Accounts'!AS111+'O5 Details by Class &amp; Accounts'!BN111+'O5 Details by Class &amp; Accounts'!CI111</f>
        <v>0</v>
      </c>
      <c r="U111" s="587">
        <f>'O5 Details by Class &amp; Accounts'!Y111+'O5 Details by Class &amp; Accounts'!AT111+'O5 Details by Class &amp; Accounts'!BO111+'O5 Details by Class &amp; Accounts'!CJ111</f>
        <v>0</v>
      </c>
      <c r="V111" s="587">
        <f>'O5 Details by Class &amp; Accounts'!Z111+'O5 Details by Class &amp; Accounts'!AU111+'O5 Details by Class &amp; Accounts'!BP111+'O5 Details by Class &amp; Accounts'!CK111</f>
        <v>0</v>
      </c>
      <c r="W111" s="587">
        <f>'O5 Details by Class &amp; Accounts'!AA111+'O5 Details by Class &amp; Accounts'!AV111+'O5 Details by Class &amp; Accounts'!BQ111+'O5 Details by Class &amp; Accounts'!CL111</f>
        <v>0</v>
      </c>
      <c r="X111" s="1028">
        <f>'O5 Details by Class &amp; Accounts'!AB111+'O5 Details by Class &amp; Accounts'!AW111+'O5 Details by Class &amp; Accounts'!BR111+'O5 Details by Class &amp; Accounts'!CM111</f>
        <v>0</v>
      </c>
      <c r="Y111" s="1903" t="str">
        <f t="shared" si="4"/>
        <v>4360</v>
      </c>
      <c r="Z111" s="1898" t="s">
        <v>1195</v>
      </c>
    </row>
    <row r="112" spans="1:26" ht="15.95" customHeight="1">
      <c r="A112" s="1754" t="s">
        <v>162</v>
      </c>
      <c r="B112" s="1001" t="s">
        <v>968</v>
      </c>
      <c r="C112" s="1014" t="str">
        <f>IF(ISBLANK('E4 TB Allocation Details'!D113), "",('E4 TB Allocation Details'!D113))</f>
        <v>mi</v>
      </c>
      <c r="D112" s="1015">
        <f t="shared" si="3"/>
        <v>0</v>
      </c>
      <c r="E112" s="587">
        <f>'O5 Details by Class &amp; Accounts'!I112+'O5 Details by Class &amp; Accounts'!AD112+'O5 Details by Class &amp; Accounts'!AY112+'O5 Details by Class &amp; Accounts'!BT112</f>
        <v>0</v>
      </c>
      <c r="F112" s="587">
        <f>'O5 Details by Class &amp; Accounts'!J112+'O5 Details by Class &amp; Accounts'!AE112+'O5 Details by Class &amp; Accounts'!AZ112+'O5 Details by Class &amp; Accounts'!BU112</f>
        <v>0</v>
      </c>
      <c r="G112" s="587">
        <f>'O5 Details by Class &amp; Accounts'!K112+'O5 Details by Class &amp; Accounts'!AF112+'O5 Details by Class &amp; Accounts'!BA112+'O5 Details by Class &amp; Accounts'!BV112</f>
        <v>0</v>
      </c>
      <c r="H112" s="587">
        <f>'O5 Details by Class &amp; Accounts'!L112+'O5 Details by Class &amp; Accounts'!AG112+'O5 Details by Class &amp; Accounts'!BB112+'O5 Details by Class &amp; Accounts'!BW112</f>
        <v>0</v>
      </c>
      <c r="I112" s="587">
        <f>'O5 Details by Class &amp; Accounts'!M112+'O5 Details by Class &amp; Accounts'!AH112+'O5 Details by Class &amp; Accounts'!BC112+'O5 Details by Class &amp; Accounts'!BX112</f>
        <v>0</v>
      </c>
      <c r="J112" s="587">
        <f>'O5 Details by Class &amp; Accounts'!N112+'O5 Details by Class &amp; Accounts'!AI112+'O5 Details by Class &amp; Accounts'!BD112+'O5 Details by Class &amp; Accounts'!BY112</f>
        <v>0</v>
      </c>
      <c r="K112" s="587">
        <f>'O5 Details by Class &amp; Accounts'!O112+'O5 Details by Class &amp; Accounts'!AJ112+'O5 Details by Class &amp; Accounts'!BE112+'O5 Details by Class &amp; Accounts'!BZ112</f>
        <v>0</v>
      </c>
      <c r="L112" s="587">
        <f>'O5 Details by Class &amp; Accounts'!P112+'O5 Details by Class &amp; Accounts'!AK112+'O5 Details by Class &amp; Accounts'!BF112+'O5 Details by Class &amp; Accounts'!CA112</f>
        <v>0</v>
      </c>
      <c r="M112" s="587">
        <f>'O5 Details by Class &amp; Accounts'!Q112+'O5 Details by Class &amp; Accounts'!AL112+'O5 Details by Class &amp; Accounts'!BG112+'O5 Details by Class &amp; Accounts'!CB112</f>
        <v>0</v>
      </c>
      <c r="N112" s="587">
        <f>'O5 Details by Class &amp; Accounts'!R112+'O5 Details by Class &amp; Accounts'!AM112+'O5 Details by Class &amp; Accounts'!BH112+'O5 Details by Class &amp; Accounts'!CC112</f>
        <v>0</v>
      </c>
      <c r="O112" s="587">
        <f>'O5 Details by Class &amp; Accounts'!S112+'O5 Details by Class &amp; Accounts'!AN112+'O5 Details by Class &amp; Accounts'!BI112+'O5 Details by Class &amp; Accounts'!CD112</f>
        <v>0</v>
      </c>
      <c r="P112" s="587">
        <f>'O5 Details by Class &amp; Accounts'!T112+'O5 Details by Class &amp; Accounts'!AO112+'O5 Details by Class &amp; Accounts'!BJ112+'O5 Details by Class &amp; Accounts'!CE112</f>
        <v>0</v>
      </c>
      <c r="Q112" s="587">
        <f>'O5 Details by Class &amp; Accounts'!U112+'O5 Details by Class &amp; Accounts'!AP112+'O5 Details by Class &amp; Accounts'!BK112+'O5 Details by Class &amp; Accounts'!CF112</f>
        <v>0</v>
      </c>
      <c r="R112" s="587">
        <f>'O5 Details by Class &amp; Accounts'!V112+'O5 Details by Class &amp; Accounts'!AQ112+'O5 Details by Class &amp; Accounts'!BL112+'O5 Details by Class &amp; Accounts'!CG112</f>
        <v>0</v>
      </c>
      <c r="S112" s="587">
        <f>'O5 Details by Class &amp; Accounts'!W112+'O5 Details by Class &amp; Accounts'!AR112+'O5 Details by Class &amp; Accounts'!BM112+'O5 Details by Class &amp; Accounts'!CH112</f>
        <v>0</v>
      </c>
      <c r="T112" s="587">
        <f>'O5 Details by Class &amp; Accounts'!X112+'O5 Details by Class &amp; Accounts'!AS112+'O5 Details by Class &amp; Accounts'!BN112+'O5 Details by Class &amp; Accounts'!CI112</f>
        <v>0</v>
      </c>
      <c r="U112" s="587">
        <f>'O5 Details by Class &amp; Accounts'!Y112+'O5 Details by Class &amp; Accounts'!AT112+'O5 Details by Class &amp; Accounts'!BO112+'O5 Details by Class &amp; Accounts'!CJ112</f>
        <v>0</v>
      </c>
      <c r="V112" s="587">
        <f>'O5 Details by Class &amp; Accounts'!Z112+'O5 Details by Class &amp; Accounts'!AU112+'O5 Details by Class &amp; Accounts'!BP112+'O5 Details by Class &amp; Accounts'!CK112</f>
        <v>0</v>
      </c>
      <c r="W112" s="587">
        <f>'O5 Details by Class &amp; Accounts'!AA112+'O5 Details by Class &amp; Accounts'!AV112+'O5 Details by Class &amp; Accounts'!BQ112+'O5 Details by Class &amp; Accounts'!CL112</f>
        <v>0</v>
      </c>
      <c r="X112" s="1028">
        <f>'O5 Details by Class &amp; Accounts'!AB112+'O5 Details by Class &amp; Accounts'!AW112+'O5 Details by Class &amp; Accounts'!BR112+'O5 Details by Class &amp; Accounts'!CM112</f>
        <v>0</v>
      </c>
      <c r="Y112" s="1903" t="str">
        <f t="shared" si="4"/>
        <v>4365</v>
      </c>
      <c r="Z112" s="1898" t="s">
        <v>1195</v>
      </c>
    </row>
    <row r="113" spans="1:26" ht="15.95" customHeight="1">
      <c r="A113" s="1754" t="s">
        <v>163</v>
      </c>
      <c r="B113" s="1001" t="s">
        <v>1415</v>
      </c>
      <c r="C113" s="1014" t="str">
        <f>IF(ISBLANK('E4 TB Allocation Details'!D114), "",('E4 TB Allocation Details'!D114))</f>
        <v>mi</v>
      </c>
      <c r="D113" s="1015">
        <f t="shared" si="3"/>
        <v>0</v>
      </c>
      <c r="E113" s="587">
        <f>'O5 Details by Class &amp; Accounts'!I113+'O5 Details by Class &amp; Accounts'!AD113+'O5 Details by Class &amp; Accounts'!AY113+'O5 Details by Class &amp; Accounts'!BT113</f>
        <v>0</v>
      </c>
      <c r="F113" s="587">
        <f>'O5 Details by Class &amp; Accounts'!J113+'O5 Details by Class &amp; Accounts'!AE113+'O5 Details by Class &amp; Accounts'!AZ113+'O5 Details by Class &amp; Accounts'!BU113</f>
        <v>0</v>
      </c>
      <c r="G113" s="587">
        <f>'O5 Details by Class &amp; Accounts'!K113+'O5 Details by Class &amp; Accounts'!AF113+'O5 Details by Class &amp; Accounts'!BA113+'O5 Details by Class &amp; Accounts'!BV113</f>
        <v>0</v>
      </c>
      <c r="H113" s="587">
        <f>'O5 Details by Class &amp; Accounts'!L113+'O5 Details by Class &amp; Accounts'!AG113+'O5 Details by Class &amp; Accounts'!BB113+'O5 Details by Class &amp; Accounts'!BW113</f>
        <v>0</v>
      </c>
      <c r="I113" s="587">
        <f>'O5 Details by Class &amp; Accounts'!M113+'O5 Details by Class &amp; Accounts'!AH113+'O5 Details by Class &amp; Accounts'!BC113+'O5 Details by Class &amp; Accounts'!BX113</f>
        <v>0</v>
      </c>
      <c r="J113" s="587">
        <f>'O5 Details by Class &amp; Accounts'!N113+'O5 Details by Class &amp; Accounts'!AI113+'O5 Details by Class &amp; Accounts'!BD113+'O5 Details by Class &amp; Accounts'!BY113</f>
        <v>0</v>
      </c>
      <c r="K113" s="587">
        <f>'O5 Details by Class &amp; Accounts'!O113+'O5 Details by Class &amp; Accounts'!AJ113+'O5 Details by Class &amp; Accounts'!BE113+'O5 Details by Class &amp; Accounts'!BZ113</f>
        <v>0</v>
      </c>
      <c r="L113" s="587">
        <f>'O5 Details by Class &amp; Accounts'!P113+'O5 Details by Class &amp; Accounts'!AK113+'O5 Details by Class &amp; Accounts'!BF113+'O5 Details by Class &amp; Accounts'!CA113</f>
        <v>0</v>
      </c>
      <c r="M113" s="587">
        <f>'O5 Details by Class &amp; Accounts'!Q113+'O5 Details by Class &amp; Accounts'!AL113+'O5 Details by Class &amp; Accounts'!BG113+'O5 Details by Class &amp; Accounts'!CB113</f>
        <v>0</v>
      </c>
      <c r="N113" s="587">
        <f>'O5 Details by Class &amp; Accounts'!R113+'O5 Details by Class &amp; Accounts'!AM113+'O5 Details by Class &amp; Accounts'!BH113+'O5 Details by Class &amp; Accounts'!CC113</f>
        <v>0</v>
      </c>
      <c r="O113" s="587">
        <f>'O5 Details by Class &amp; Accounts'!S113+'O5 Details by Class &amp; Accounts'!AN113+'O5 Details by Class &amp; Accounts'!BI113+'O5 Details by Class &amp; Accounts'!CD113</f>
        <v>0</v>
      </c>
      <c r="P113" s="587">
        <f>'O5 Details by Class &amp; Accounts'!T113+'O5 Details by Class &amp; Accounts'!AO113+'O5 Details by Class &amp; Accounts'!BJ113+'O5 Details by Class &amp; Accounts'!CE113</f>
        <v>0</v>
      </c>
      <c r="Q113" s="587">
        <f>'O5 Details by Class &amp; Accounts'!U113+'O5 Details by Class &amp; Accounts'!AP113+'O5 Details by Class &amp; Accounts'!BK113+'O5 Details by Class &amp; Accounts'!CF113</f>
        <v>0</v>
      </c>
      <c r="R113" s="587">
        <f>'O5 Details by Class &amp; Accounts'!V113+'O5 Details by Class &amp; Accounts'!AQ113+'O5 Details by Class &amp; Accounts'!BL113+'O5 Details by Class &amp; Accounts'!CG113</f>
        <v>0</v>
      </c>
      <c r="S113" s="587">
        <f>'O5 Details by Class &amp; Accounts'!W113+'O5 Details by Class &amp; Accounts'!AR113+'O5 Details by Class &amp; Accounts'!BM113+'O5 Details by Class &amp; Accounts'!CH113</f>
        <v>0</v>
      </c>
      <c r="T113" s="587">
        <f>'O5 Details by Class &amp; Accounts'!X113+'O5 Details by Class &amp; Accounts'!AS113+'O5 Details by Class &amp; Accounts'!BN113+'O5 Details by Class &amp; Accounts'!CI113</f>
        <v>0</v>
      </c>
      <c r="U113" s="587">
        <f>'O5 Details by Class &amp; Accounts'!Y113+'O5 Details by Class &amp; Accounts'!AT113+'O5 Details by Class &amp; Accounts'!BO113+'O5 Details by Class &amp; Accounts'!CJ113</f>
        <v>0</v>
      </c>
      <c r="V113" s="587">
        <f>'O5 Details by Class &amp; Accounts'!Z113+'O5 Details by Class &amp; Accounts'!AU113+'O5 Details by Class &amp; Accounts'!BP113+'O5 Details by Class &amp; Accounts'!CK113</f>
        <v>0</v>
      </c>
      <c r="W113" s="587">
        <f>'O5 Details by Class &amp; Accounts'!AA113+'O5 Details by Class &amp; Accounts'!AV113+'O5 Details by Class &amp; Accounts'!BQ113+'O5 Details by Class &amp; Accounts'!CL113</f>
        <v>0</v>
      </c>
      <c r="X113" s="1028">
        <f>'O5 Details by Class &amp; Accounts'!AB113+'O5 Details by Class &amp; Accounts'!AW113+'O5 Details by Class &amp; Accounts'!BR113+'O5 Details by Class &amp; Accounts'!CM113</f>
        <v>0</v>
      </c>
      <c r="Y113" s="1903" t="str">
        <f t="shared" si="4"/>
        <v>4370</v>
      </c>
      <c r="Z113" s="1898" t="s">
        <v>1195</v>
      </c>
    </row>
    <row r="114" spans="1:26" ht="15.95" customHeight="1">
      <c r="A114" s="1754">
        <v>4375</v>
      </c>
      <c r="B114" s="1001" t="s">
        <v>1416</v>
      </c>
      <c r="C114" s="1014" t="str">
        <f>IF(ISBLANK('E4 TB Allocation Details'!D115), "",('E4 TB Allocation Details'!D115))</f>
        <v>mi</v>
      </c>
      <c r="D114" s="1015">
        <f>SUM(E114:X114)</f>
        <v>-60000.000000000007</v>
      </c>
      <c r="E114" s="587">
        <f>'O5 Details by Class &amp; Accounts'!I114+'O5 Details by Class &amp; Accounts'!AD114+'O5 Details by Class &amp; Accounts'!AY114+'O5 Details by Class &amp; Accounts'!BT114</f>
        <v>-41564.796961704429</v>
      </c>
      <c r="F114" s="587">
        <f>'O5 Details by Class &amp; Accounts'!J114+'O5 Details by Class &amp; Accounts'!AE114+'O5 Details by Class &amp; Accounts'!AZ114+'O5 Details by Class &amp; Accounts'!BU114</f>
        <v>-10995.197572082185</v>
      </c>
      <c r="G114" s="587">
        <f>'O5 Details by Class &amp; Accounts'!K114+'O5 Details by Class &amp; Accounts'!AF114+'O5 Details by Class &amp; Accounts'!BA114+'O5 Details by Class &amp; Accounts'!BV114</f>
        <v>-6578.8108331080984</v>
      </c>
      <c r="H114" s="587">
        <f>'O5 Details by Class &amp; Accounts'!L114+'O5 Details by Class &amp; Accounts'!AG114+'O5 Details by Class &amp; Accounts'!BB114+'O5 Details by Class &amp; Accounts'!BW114</f>
        <v>0</v>
      </c>
      <c r="I114" s="587">
        <f>'O5 Details by Class &amp; Accounts'!M114+'O5 Details by Class &amp; Accounts'!AH114+'O5 Details by Class &amp; Accounts'!BC114+'O5 Details by Class &amp; Accounts'!BX114</f>
        <v>0</v>
      </c>
      <c r="J114" s="587">
        <f>'O5 Details by Class &amp; Accounts'!N114+'O5 Details by Class &amp; Accounts'!AI114+'O5 Details by Class &amp; Accounts'!BD114+'O5 Details by Class &amp; Accounts'!BY114</f>
        <v>0</v>
      </c>
      <c r="K114" s="587">
        <f>'O5 Details by Class &amp; Accounts'!O114+'O5 Details by Class &amp; Accounts'!AJ114+'O5 Details by Class &amp; Accounts'!BE114+'O5 Details by Class &amp; Accounts'!BZ114</f>
        <v>-775.05752870711831</v>
      </c>
      <c r="L114" s="587">
        <f>'O5 Details by Class &amp; Accounts'!P114+'O5 Details by Class &amp; Accounts'!AK114+'O5 Details by Class &amp; Accounts'!BF114+'O5 Details by Class &amp; Accounts'!CA114</f>
        <v>0</v>
      </c>
      <c r="M114" s="587">
        <f>'O5 Details by Class &amp; Accounts'!Q114+'O5 Details by Class &amp; Accounts'!AL114+'O5 Details by Class &amp; Accounts'!BG114+'O5 Details by Class &amp; Accounts'!CB114</f>
        <v>-86.137104398179929</v>
      </c>
      <c r="N114" s="587"/>
      <c r="O114" s="587"/>
      <c r="P114" s="587"/>
      <c r="Q114" s="587"/>
      <c r="R114" s="587"/>
      <c r="S114" s="587"/>
      <c r="T114" s="587"/>
      <c r="U114" s="587"/>
      <c r="V114" s="587"/>
      <c r="W114" s="587"/>
      <c r="X114" s="1028"/>
      <c r="Y114" s="1903"/>
    </row>
    <row r="115" spans="1:26" ht="15.95" customHeight="1">
      <c r="A115" s="1754">
        <v>4380</v>
      </c>
      <c r="B115" s="1001" t="s">
        <v>1388</v>
      </c>
      <c r="C115" s="1014" t="str">
        <f>IF(ISBLANK('E4 TB Allocation Details'!D116), "",('E4 TB Allocation Details'!D116))</f>
        <v>mi</v>
      </c>
      <c r="D115" s="1015">
        <f>SUM(E115:X115)</f>
        <v>56999.999999999985</v>
      </c>
      <c r="E115" s="587">
        <f>'O5 Details by Class &amp; Accounts'!I115+'O5 Details by Class &amp; Accounts'!AD115+'O5 Details by Class &amp; Accounts'!AY115+'O5 Details by Class &amp; Accounts'!BT115</f>
        <v>39444.923074418257</v>
      </c>
      <c r="F115" s="587">
        <f>'O5 Details by Class &amp; Accounts'!J115+'O5 Details by Class &amp; Accounts'!AE115+'O5 Details by Class &amp; Accounts'!AZ115+'O5 Details by Class &amp; Accounts'!BU115</f>
        <v>10477.438179677007</v>
      </c>
      <c r="G115" s="587">
        <f>'O5 Details by Class &amp; Accounts'!K115+'O5 Details by Class &amp; Accounts'!AF115+'O5 Details by Class &amp; Accounts'!BA115+'O5 Details by Class &amp; Accounts'!BV115</f>
        <v>6256.4680600939309</v>
      </c>
      <c r="H115" s="587">
        <f>'O5 Details by Class &amp; Accounts'!L115+'O5 Details by Class &amp; Accounts'!AG115+'O5 Details by Class &amp; Accounts'!BB115+'O5 Details by Class &amp; Accounts'!BW115</f>
        <v>0</v>
      </c>
      <c r="I115" s="587">
        <f>'O5 Details by Class &amp; Accounts'!M115+'O5 Details by Class &amp; Accounts'!AH115+'O5 Details by Class &amp; Accounts'!BC115+'O5 Details by Class &amp; Accounts'!BX115</f>
        <v>0</v>
      </c>
      <c r="J115" s="587">
        <f>'O5 Details by Class &amp; Accounts'!N115+'O5 Details by Class &amp; Accounts'!AI115+'O5 Details by Class &amp; Accounts'!BD115+'O5 Details by Class &amp; Accounts'!BY115</f>
        <v>0</v>
      </c>
      <c r="K115" s="587">
        <f>'O5 Details by Class &amp; Accounts'!O115+'O5 Details by Class &amp; Accounts'!AJ115+'O5 Details by Class &amp; Accounts'!BE115+'O5 Details by Class &amp; Accounts'!BZ115</f>
        <v>739.39487566358412</v>
      </c>
      <c r="L115" s="587">
        <f>'O5 Details by Class &amp; Accounts'!P115+'O5 Details by Class &amp; Accounts'!AK115+'O5 Details by Class &amp; Accounts'!BF115+'O5 Details by Class &amp; Accounts'!CA115</f>
        <v>0</v>
      </c>
      <c r="M115" s="587">
        <f>'O5 Details by Class &amp; Accounts'!Q115+'O5 Details by Class &amp; Accounts'!AL115+'O5 Details by Class &amp; Accounts'!BG115+'O5 Details by Class &amp; Accounts'!CB115</f>
        <v>81.775810147206158</v>
      </c>
      <c r="N115" s="587"/>
      <c r="O115" s="587"/>
      <c r="P115" s="587"/>
      <c r="Q115" s="587"/>
      <c r="R115" s="587"/>
      <c r="S115" s="587"/>
      <c r="T115" s="587"/>
      <c r="U115" s="587"/>
      <c r="V115" s="587"/>
      <c r="W115" s="587"/>
      <c r="X115" s="1028"/>
      <c r="Y115" s="1903"/>
    </row>
    <row r="116" spans="1:26" ht="15.95" customHeight="1">
      <c r="A116" s="1754" t="s">
        <v>164</v>
      </c>
      <c r="B116" s="1001" t="s">
        <v>1390</v>
      </c>
      <c r="C116" s="1014" t="str">
        <f>IF(ISBLANK('E4 TB Allocation Details'!D117), "",('E4 TB Allocation Details'!D117))</f>
        <v>mi</v>
      </c>
      <c r="D116" s="1015">
        <f t="shared" si="3"/>
        <v>-9999.9999999999982</v>
      </c>
      <c r="E116" s="587">
        <f>'O5 Details by Class &amp; Accounts'!I116+'O5 Details by Class &amp; Accounts'!AD116+'O5 Details by Class &amp; Accounts'!AY116+'O5 Details by Class &amp; Accounts'!BT116</f>
        <v>-6920.1619428803961</v>
      </c>
      <c r="F116" s="587">
        <f>'O5 Details by Class &amp; Accounts'!J116+'O5 Details by Class &amp; Accounts'!AE116+'O5 Details by Class &amp; Accounts'!AZ116+'O5 Details by Class &amp; Accounts'!BU116</f>
        <v>-1838.1470490661418</v>
      </c>
      <c r="G116" s="587">
        <f>'O5 Details by Class &amp; Accounts'!K116+'O5 Details by Class &amp; Accounts'!AF116+'O5 Details by Class &amp; Accounts'!BA116+'O5 Details by Class &amp; Accounts'!BV116</f>
        <v>-1097.6259754550756</v>
      </c>
      <c r="H116" s="587">
        <f>'O5 Details by Class &amp; Accounts'!L116+'O5 Details by Class &amp; Accounts'!AG116+'O5 Details by Class &amp; Accounts'!BB116+'O5 Details by Class &amp; Accounts'!BW116</f>
        <v>0</v>
      </c>
      <c r="I116" s="587">
        <f>'O5 Details by Class &amp; Accounts'!M116+'O5 Details by Class &amp; Accounts'!AH116+'O5 Details by Class &amp; Accounts'!BC116+'O5 Details by Class &amp; Accounts'!BX116</f>
        <v>0</v>
      </c>
      <c r="J116" s="587">
        <f>'O5 Details by Class &amp; Accounts'!N116+'O5 Details by Class &amp; Accounts'!AI116+'O5 Details by Class &amp; Accounts'!BD116+'O5 Details by Class &amp; Accounts'!BY116</f>
        <v>0</v>
      </c>
      <c r="K116" s="587">
        <f>'O5 Details by Class &amp; Accounts'!O116+'O5 Details by Class &amp; Accounts'!AJ116+'O5 Details by Class &amp; Accounts'!BE116+'O5 Details by Class &amp; Accounts'!BZ116</f>
        <v>-129.71839923922528</v>
      </c>
      <c r="L116" s="587">
        <f>'O5 Details by Class &amp; Accounts'!P116+'O5 Details by Class &amp; Accounts'!AK116+'O5 Details by Class &amp; Accounts'!BF116+'O5 Details by Class &amp; Accounts'!CA116</f>
        <v>0</v>
      </c>
      <c r="M116" s="587">
        <f>'O5 Details by Class &amp; Accounts'!Q116+'O5 Details by Class &amp; Accounts'!AL116+'O5 Details by Class &amp; Accounts'!BG116+'O5 Details by Class &amp; Accounts'!CB116</f>
        <v>-14.346633359158973</v>
      </c>
      <c r="N116" s="587">
        <f>'O5 Details by Class &amp; Accounts'!R116+'O5 Details by Class &amp; Accounts'!AM116+'O5 Details by Class &amp; Accounts'!BH116+'O5 Details by Class &amp; Accounts'!CC116</f>
        <v>0</v>
      </c>
      <c r="O116" s="587">
        <f>'O5 Details by Class &amp; Accounts'!S116+'O5 Details by Class &amp; Accounts'!AN116+'O5 Details by Class &amp; Accounts'!BI116+'O5 Details by Class &amp; Accounts'!CD116</f>
        <v>0</v>
      </c>
      <c r="P116" s="587">
        <f>'O5 Details by Class &amp; Accounts'!T116+'O5 Details by Class &amp; Accounts'!AO116+'O5 Details by Class &amp; Accounts'!BJ116+'O5 Details by Class &amp; Accounts'!CE116</f>
        <v>0</v>
      </c>
      <c r="Q116" s="587">
        <f>'O5 Details by Class &amp; Accounts'!U116+'O5 Details by Class &amp; Accounts'!AP116+'O5 Details by Class &amp; Accounts'!BK116+'O5 Details by Class &amp; Accounts'!CF116</f>
        <v>0</v>
      </c>
      <c r="R116" s="587">
        <f>'O5 Details by Class &amp; Accounts'!V116+'O5 Details by Class &amp; Accounts'!AQ116+'O5 Details by Class &amp; Accounts'!BL116+'O5 Details by Class &amp; Accounts'!CG116</f>
        <v>0</v>
      </c>
      <c r="S116" s="587">
        <f>'O5 Details by Class &amp; Accounts'!W116+'O5 Details by Class &amp; Accounts'!AR116+'O5 Details by Class &amp; Accounts'!BM116+'O5 Details by Class &amp; Accounts'!CH116</f>
        <v>0</v>
      </c>
      <c r="T116" s="587">
        <f>'O5 Details by Class &amp; Accounts'!X116+'O5 Details by Class &amp; Accounts'!AS116+'O5 Details by Class &amp; Accounts'!BN116+'O5 Details by Class &amp; Accounts'!CI116</f>
        <v>0</v>
      </c>
      <c r="U116" s="587">
        <f>'O5 Details by Class &amp; Accounts'!Y116+'O5 Details by Class &amp; Accounts'!AT116+'O5 Details by Class &amp; Accounts'!BO116+'O5 Details by Class &amp; Accounts'!CJ116</f>
        <v>0</v>
      </c>
      <c r="V116" s="587">
        <f>'O5 Details by Class &amp; Accounts'!Z116+'O5 Details by Class &amp; Accounts'!AU116+'O5 Details by Class &amp; Accounts'!BP116+'O5 Details by Class &amp; Accounts'!CK116</f>
        <v>0</v>
      </c>
      <c r="W116" s="587">
        <f>'O5 Details by Class &amp; Accounts'!AA116+'O5 Details by Class &amp; Accounts'!AV116+'O5 Details by Class &amp; Accounts'!BQ116+'O5 Details by Class &amp; Accounts'!CL116</f>
        <v>0</v>
      </c>
      <c r="X116" s="1028">
        <f>'O5 Details by Class &amp; Accounts'!AB116+'O5 Details by Class &amp; Accounts'!AW116+'O5 Details by Class &amp; Accounts'!BR116+'O5 Details by Class &amp; Accounts'!CM116</f>
        <v>0</v>
      </c>
      <c r="Y116" s="1903" t="str">
        <f t="shared" si="4"/>
        <v>4390</v>
      </c>
      <c r="Z116" s="1898" t="s">
        <v>1195</v>
      </c>
    </row>
    <row r="117" spans="1:26" ht="15.95" customHeight="1">
      <c r="A117" s="1754" t="s">
        <v>165</v>
      </c>
      <c r="B117" s="1001" t="s">
        <v>1448</v>
      </c>
      <c r="C117" s="1014" t="str">
        <f>IF(ISBLANK('E4 TB Allocation Details'!D118), "",('E4 TB Allocation Details'!D118))</f>
        <v>mi</v>
      </c>
      <c r="D117" s="1015">
        <f t="shared" si="3"/>
        <v>0</v>
      </c>
      <c r="E117" s="587">
        <f>'O5 Details by Class &amp; Accounts'!I117+'O5 Details by Class &amp; Accounts'!AD117+'O5 Details by Class &amp; Accounts'!AY117+'O5 Details by Class &amp; Accounts'!BT117</f>
        <v>0</v>
      </c>
      <c r="F117" s="587">
        <f>'O5 Details by Class &amp; Accounts'!J117+'O5 Details by Class &amp; Accounts'!AE117+'O5 Details by Class &amp; Accounts'!AZ117+'O5 Details by Class &amp; Accounts'!BU117</f>
        <v>0</v>
      </c>
      <c r="G117" s="587">
        <f>'O5 Details by Class &amp; Accounts'!K117+'O5 Details by Class &amp; Accounts'!AF117+'O5 Details by Class &amp; Accounts'!BA117+'O5 Details by Class &amp; Accounts'!BV117</f>
        <v>0</v>
      </c>
      <c r="H117" s="587">
        <f>'O5 Details by Class &amp; Accounts'!L117+'O5 Details by Class &amp; Accounts'!AG117+'O5 Details by Class &amp; Accounts'!BB117+'O5 Details by Class &amp; Accounts'!BW117</f>
        <v>0</v>
      </c>
      <c r="I117" s="587">
        <f>'O5 Details by Class &amp; Accounts'!M117+'O5 Details by Class &amp; Accounts'!AH117+'O5 Details by Class &amp; Accounts'!BC117+'O5 Details by Class &amp; Accounts'!BX117</f>
        <v>0</v>
      </c>
      <c r="J117" s="587">
        <f>'O5 Details by Class &amp; Accounts'!N117+'O5 Details by Class &amp; Accounts'!AI117+'O5 Details by Class &amp; Accounts'!BD117+'O5 Details by Class &amp; Accounts'!BY117</f>
        <v>0</v>
      </c>
      <c r="K117" s="587">
        <f>'O5 Details by Class &amp; Accounts'!O117+'O5 Details by Class &amp; Accounts'!AJ117+'O5 Details by Class &amp; Accounts'!BE117+'O5 Details by Class &amp; Accounts'!BZ117</f>
        <v>0</v>
      </c>
      <c r="L117" s="587">
        <f>'O5 Details by Class &amp; Accounts'!P117+'O5 Details by Class &amp; Accounts'!AK117+'O5 Details by Class &amp; Accounts'!BF117+'O5 Details by Class &amp; Accounts'!CA117</f>
        <v>0</v>
      </c>
      <c r="M117" s="587">
        <f>'O5 Details by Class &amp; Accounts'!Q117+'O5 Details by Class &amp; Accounts'!AL117+'O5 Details by Class &amp; Accounts'!BG117+'O5 Details by Class &amp; Accounts'!CB117</f>
        <v>0</v>
      </c>
      <c r="N117" s="587">
        <f>'O5 Details by Class &amp; Accounts'!R117+'O5 Details by Class &amp; Accounts'!AM117+'O5 Details by Class &amp; Accounts'!BH117+'O5 Details by Class &amp; Accounts'!CC117</f>
        <v>0</v>
      </c>
      <c r="O117" s="587">
        <f>'O5 Details by Class &amp; Accounts'!S117+'O5 Details by Class &amp; Accounts'!AN117+'O5 Details by Class &amp; Accounts'!BI117+'O5 Details by Class &amp; Accounts'!CD117</f>
        <v>0</v>
      </c>
      <c r="P117" s="587">
        <f>'O5 Details by Class &amp; Accounts'!T117+'O5 Details by Class &amp; Accounts'!AO117+'O5 Details by Class &amp; Accounts'!BJ117+'O5 Details by Class &amp; Accounts'!CE117</f>
        <v>0</v>
      </c>
      <c r="Q117" s="587">
        <f>'O5 Details by Class &amp; Accounts'!U117+'O5 Details by Class &amp; Accounts'!AP117+'O5 Details by Class &amp; Accounts'!BK117+'O5 Details by Class &amp; Accounts'!CF117</f>
        <v>0</v>
      </c>
      <c r="R117" s="587">
        <f>'O5 Details by Class &amp; Accounts'!V117+'O5 Details by Class &amp; Accounts'!AQ117+'O5 Details by Class &amp; Accounts'!BL117+'O5 Details by Class &amp; Accounts'!CG117</f>
        <v>0</v>
      </c>
      <c r="S117" s="587">
        <f>'O5 Details by Class &amp; Accounts'!W117+'O5 Details by Class &amp; Accounts'!AR117+'O5 Details by Class &amp; Accounts'!BM117+'O5 Details by Class &amp; Accounts'!CH117</f>
        <v>0</v>
      </c>
      <c r="T117" s="587">
        <f>'O5 Details by Class &amp; Accounts'!X117+'O5 Details by Class &amp; Accounts'!AS117+'O5 Details by Class &amp; Accounts'!BN117+'O5 Details by Class &amp; Accounts'!CI117</f>
        <v>0</v>
      </c>
      <c r="U117" s="587">
        <f>'O5 Details by Class &amp; Accounts'!Y117+'O5 Details by Class &amp; Accounts'!AT117+'O5 Details by Class &amp; Accounts'!BO117+'O5 Details by Class &amp; Accounts'!CJ117</f>
        <v>0</v>
      </c>
      <c r="V117" s="587">
        <f>'O5 Details by Class &amp; Accounts'!Z117+'O5 Details by Class &amp; Accounts'!AU117+'O5 Details by Class &amp; Accounts'!BP117+'O5 Details by Class &amp; Accounts'!CK117</f>
        <v>0</v>
      </c>
      <c r="W117" s="587">
        <f>'O5 Details by Class &amp; Accounts'!AA117+'O5 Details by Class &amp; Accounts'!AV117+'O5 Details by Class &amp; Accounts'!BQ117+'O5 Details by Class &amp; Accounts'!CL117</f>
        <v>0</v>
      </c>
      <c r="X117" s="1028">
        <f>'O5 Details by Class &amp; Accounts'!AB117+'O5 Details by Class &amp; Accounts'!AW117+'O5 Details by Class &amp; Accounts'!BR117+'O5 Details by Class &amp; Accounts'!CM117</f>
        <v>0</v>
      </c>
      <c r="Y117" s="1903" t="str">
        <f t="shared" si="4"/>
        <v>4395</v>
      </c>
      <c r="Z117" s="1898" t="s">
        <v>1195</v>
      </c>
    </row>
    <row r="118" spans="1:26" ht="12.75">
      <c r="A118" s="1754" t="s">
        <v>166</v>
      </c>
      <c r="B118" s="1001" t="s">
        <v>988</v>
      </c>
      <c r="C118" s="1014" t="str">
        <f>IF(ISBLANK('E4 TB Allocation Details'!D119), "",('E4 TB Allocation Details'!D119))</f>
        <v>mi</v>
      </c>
      <c r="D118" s="1015">
        <f t="shared" si="3"/>
        <v>0</v>
      </c>
      <c r="E118" s="587">
        <f>'O5 Details by Class &amp; Accounts'!I118+'O5 Details by Class &amp; Accounts'!AD118+'O5 Details by Class &amp; Accounts'!AY118+'O5 Details by Class &amp; Accounts'!BT118</f>
        <v>0</v>
      </c>
      <c r="F118" s="587">
        <f>'O5 Details by Class &amp; Accounts'!J118+'O5 Details by Class &amp; Accounts'!AE118+'O5 Details by Class &amp; Accounts'!AZ118+'O5 Details by Class &amp; Accounts'!BU118</f>
        <v>0</v>
      </c>
      <c r="G118" s="587">
        <f>'O5 Details by Class &amp; Accounts'!K118+'O5 Details by Class &amp; Accounts'!AF118+'O5 Details by Class &amp; Accounts'!BA118+'O5 Details by Class &amp; Accounts'!BV118</f>
        <v>0</v>
      </c>
      <c r="H118" s="587">
        <f>'O5 Details by Class &amp; Accounts'!L118+'O5 Details by Class &amp; Accounts'!AG118+'O5 Details by Class &amp; Accounts'!BB118+'O5 Details by Class &amp; Accounts'!BW118</f>
        <v>0</v>
      </c>
      <c r="I118" s="587">
        <f>'O5 Details by Class &amp; Accounts'!M118+'O5 Details by Class &amp; Accounts'!AH118+'O5 Details by Class &amp; Accounts'!BC118+'O5 Details by Class &amp; Accounts'!BX118</f>
        <v>0</v>
      </c>
      <c r="J118" s="587">
        <f>'O5 Details by Class &amp; Accounts'!N118+'O5 Details by Class &amp; Accounts'!AI118+'O5 Details by Class &amp; Accounts'!BD118+'O5 Details by Class &amp; Accounts'!BY118</f>
        <v>0</v>
      </c>
      <c r="K118" s="587">
        <f>'O5 Details by Class &amp; Accounts'!O118+'O5 Details by Class &amp; Accounts'!AJ118+'O5 Details by Class &amp; Accounts'!BE118+'O5 Details by Class &amp; Accounts'!BZ118</f>
        <v>0</v>
      </c>
      <c r="L118" s="587">
        <f>'O5 Details by Class &amp; Accounts'!P118+'O5 Details by Class &amp; Accounts'!AK118+'O5 Details by Class &amp; Accounts'!BF118+'O5 Details by Class &amp; Accounts'!CA118</f>
        <v>0</v>
      </c>
      <c r="M118" s="587">
        <f>'O5 Details by Class &amp; Accounts'!Q118+'O5 Details by Class &amp; Accounts'!AL118+'O5 Details by Class &amp; Accounts'!BG118+'O5 Details by Class &amp; Accounts'!CB118</f>
        <v>0</v>
      </c>
      <c r="N118" s="587">
        <f>'O5 Details by Class &amp; Accounts'!R118+'O5 Details by Class &amp; Accounts'!AM118+'O5 Details by Class &amp; Accounts'!BH118+'O5 Details by Class &amp; Accounts'!CC118</f>
        <v>0</v>
      </c>
      <c r="O118" s="587">
        <f>'O5 Details by Class &amp; Accounts'!S118+'O5 Details by Class &amp; Accounts'!AN118+'O5 Details by Class &amp; Accounts'!BI118+'O5 Details by Class &amp; Accounts'!CD118</f>
        <v>0</v>
      </c>
      <c r="P118" s="587">
        <f>'O5 Details by Class &amp; Accounts'!T118+'O5 Details by Class &amp; Accounts'!AO118+'O5 Details by Class &amp; Accounts'!BJ118+'O5 Details by Class &amp; Accounts'!CE118</f>
        <v>0</v>
      </c>
      <c r="Q118" s="587">
        <f>'O5 Details by Class &amp; Accounts'!U118+'O5 Details by Class &amp; Accounts'!AP118+'O5 Details by Class &amp; Accounts'!BK118+'O5 Details by Class &amp; Accounts'!CF118</f>
        <v>0</v>
      </c>
      <c r="R118" s="587">
        <f>'O5 Details by Class &amp; Accounts'!V118+'O5 Details by Class &amp; Accounts'!AQ118+'O5 Details by Class &amp; Accounts'!BL118+'O5 Details by Class &amp; Accounts'!CG118</f>
        <v>0</v>
      </c>
      <c r="S118" s="587">
        <f>'O5 Details by Class &amp; Accounts'!W118+'O5 Details by Class &amp; Accounts'!AR118+'O5 Details by Class &amp; Accounts'!BM118+'O5 Details by Class &amp; Accounts'!CH118</f>
        <v>0</v>
      </c>
      <c r="T118" s="587">
        <f>'O5 Details by Class &amp; Accounts'!X118+'O5 Details by Class &amp; Accounts'!AS118+'O5 Details by Class &amp; Accounts'!BN118+'O5 Details by Class &amp; Accounts'!CI118</f>
        <v>0</v>
      </c>
      <c r="U118" s="587">
        <f>'O5 Details by Class &amp; Accounts'!Y118+'O5 Details by Class &amp; Accounts'!AT118+'O5 Details by Class &amp; Accounts'!BO118+'O5 Details by Class &amp; Accounts'!CJ118</f>
        <v>0</v>
      </c>
      <c r="V118" s="587">
        <f>'O5 Details by Class &amp; Accounts'!Z118+'O5 Details by Class &amp; Accounts'!AU118+'O5 Details by Class &amp; Accounts'!BP118+'O5 Details by Class &amp; Accounts'!CK118</f>
        <v>0</v>
      </c>
      <c r="W118" s="587">
        <f>'O5 Details by Class &amp; Accounts'!AA118+'O5 Details by Class &amp; Accounts'!AV118+'O5 Details by Class &amp; Accounts'!BQ118+'O5 Details by Class &amp; Accounts'!CL118</f>
        <v>0</v>
      </c>
      <c r="X118" s="1028">
        <f>'O5 Details by Class &amp; Accounts'!AB118+'O5 Details by Class &amp; Accounts'!AW118+'O5 Details by Class &amp; Accounts'!BR118+'O5 Details by Class &amp; Accounts'!CM118</f>
        <v>0</v>
      </c>
      <c r="Y118" s="1903" t="str">
        <f t="shared" si="4"/>
        <v>4398</v>
      </c>
      <c r="Z118" s="1898" t="s">
        <v>1195</v>
      </c>
    </row>
    <row r="119" spans="1:26" ht="15.95" customHeight="1">
      <c r="A119" s="1754" t="s">
        <v>167</v>
      </c>
      <c r="B119" s="1001" t="s">
        <v>989</v>
      </c>
      <c r="C119" s="1014" t="str">
        <f>IF(ISBLANK('E4 TB Allocation Details'!D120), "",('E4 TB Allocation Details'!D120))</f>
        <v>mi</v>
      </c>
      <c r="D119" s="1015">
        <f t="shared" si="3"/>
        <v>-70000</v>
      </c>
      <c r="E119" s="587">
        <f>'O5 Details by Class &amp; Accounts'!I119+'O5 Details by Class &amp; Accounts'!AD119+'O5 Details by Class &amp; Accounts'!AY119+'O5 Details by Class &amp; Accounts'!BT119</f>
        <v>-48441.133600162771</v>
      </c>
      <c r="F119" s="587">
        <f>'O5 Details by Class &amp; Accounts'!J119+'O5 Details by Class &amp; Accounts'!AE119+'O5 Details by Class &amp; Accounts'!AZ119+'O5 Details by Class &amp; Accounts'!BU119</f>
        <v>-12867.029343462991</v>
      </c>
      <c r="G119" s="587">
        <f>'O5 Details by Class &amp; Accounts'!K119+'O5 Details by Class &amp; Accounts'!AF119+'O5 Details by Class &amp; Accounts'!BA119+'O5 Details by Class &amp; Accounts'!BV119</f>
        <v>-7683.3818281855292</v>
      </c>
      <c r="H119" s="587">
        <f>'O5 Details by Class &amp; Accounts'!L119+'O5 Details by Class &amp; Accounts'!AG119+'O5 Details by Class &amp; Accounts'!BB119+'O5 Details by Class &amp; Accounts'!BW119</f>
        <v>0</v>
      </c>
      <c r="I119" s="587">
        <f>'O5 Details by Class &amp; Accounts'!M119+'O5 Details by Class &amp; Accounts'!AH119+'O5 Details by Class &amp; Accounts'!BC119+'O5 Details by Class &amp; Accounts'!BX119</f>
        <v>0</v>
      </c>
      <c r="J119" s="587">
        <f>'O5 Details by Class &amp; Accounts'!N119+'O5 Details by Class &amp; Accounts'!AI119+'O5 Details by Class &amp; Accounts'!BD119+'O5 Details by Class &amp; Accounts'!BY119</f>
        <v>0</v>
      </c>
      <c r="K119" s="587">
        <f>'O5 Details by Class &amp; Accounts'!O119+'O5 Details by Class &amp; Accounts'!AJ119+'O5 Details by Class &amp; Accounts'!BE119+'O5 Details by Class &amp; Accounts'!BZ119</f>
        <v>-908.02879467457694</v>
      </c>
      <c r="L119" s="587">
        <f>'O5 Details by Class &amp; Accounts'!P119+'O5 Details by Class &amp; Accounts'!AK119+'O5 Details by Class &amp; Accounts'!BF119+'O5 Details by Class &amp; Accounts'!CA119</f>
        <v>0</v>
      </c>
      <c r="M119" s="587">
        <f>'O5 Details by Class &amp; Accounts'!Q119+'O5 Details by Class &amp; Accounts'!AL119+'O5 Details by Class &amp; Accounts'!BG119+'O5 Details by Class &amp; Accounts'!CB119</f>
        <v>-100.42643351411282</v>
      </c>
      <c r="N119" s="587">
        <f>'O5 Details by Class &amp; Accounts'!R119+'O5 Details by Class &amp; Accounts'!AM119+'O5 Details by Class &amp; Accounts'!BH119+'O5 Details by Class &amp; Accounts'!CC119</f>
        <v>0</v>
      </c>
      <c r="O119" s="587">
        <f>'O5 Details by Class &amp; Accounts'!S119+'O5 Details by Class &amp; Accounts'!AN119+'O5 Details by Class &amp; Accounts'!BI119+'O5 Details by Class &amp; Accounts'!CD119</f>
        <v>0</v>
      </c>
      <c r="P119" s="587">
        <f>'O5 Details by Class &amp; Accounts'!T119+'O5 Details by Class &amp; Accounts'!AO119+'O5 Details by Class &amp; Accounts'!BJ119+'O5 Details by Class &amp; Accounts'!CE119</f>
        <v>0</v>
      </c>
      <c r="Q119" s="587">
        <f>'O5 Details by Class &amp; Accounts'!U119+'O5 Details by Class &amp; Accounts'!AP119+'O5 Details by Class &amp; Accounts'!BK119+'O5 Details by Class &amp; Accounts'!CF119</f>
        <v>0</v>
      </c>
      <c r="R119" s="587">
        <f>'O5 Details by Class &amp; Accounts'!V119+'O5 Details by Class &amp; Accounts'!AQ119+'O5 Details by Class &amp; Accounts'!BL119+'O5 Details by Class &amp; Accounts'!CG119</f>
        <v>0</v>
      </c>
      <c r="S119" s="587">
        <f>'O5 Details by Class &amp; Accounts'!W119+'O5 Details by Class &amp; Accounts'!AR119+'O5 Details by Class &amp; Accounts'!BM119+'O5 Details by Class &amp; Accounts'!CH119</f>
        <v>0</v>
      </c>
      <c r="T119" s="587">
        <f>'O5 Details by Class &amp; Accounts'!X119+'O5 Details by Class &amp; Accounts'!AS119+'O5 Details by Class &amp; Accounts'!BN119+'O5 Details by Class &amp; Accounts'!CI119</f>
        <v>0</v>
      </c>
      <c r="U119" s="587">
        <f>'O5 Details by Class &amp; Accounts'!Y119+'O5 Details by Class &amp; Accounts'!AT119+'O5 Details by Class &amp; Accounts'!BO119+'O5 Details by Class &amp; Accounts'!CJ119</f>
        <v>0</v>
      </c>
      <c r="V119" s="587">
        <f>'O5 Details by Class &amp; Accounts'!Z119+'O5 Details by Class &amp; Accounts'!AU119+'O5 Details by Class &amp; Accounts'!BP119+'O5 Details by Class &amp; Accounts'!CK119</f>
        <v>0</v>
      </c>
      <c r="W119" s="587">
        <f>'O5 Details by Class &amp; Accounts'!AA119+'O5 Details by Class &amp; Accounts'!AV119+'O5 Details by Class &amp; Accounts'!BQ119+'O5 Details by Class &amp; Accounts'!CL119</f>
        <v>0</v>
      </c>
      <c r="X119" s="1028">
        <f>'O5 Details by Class &amp; Accounts'!AB119+'O5 Details by Class &amp; Accounts'!AW119+'O5 Details by Class &amp; Accounts'!BR119+'O5 Details by Class &amp; Accounts'!CM119</f>
        <v>0</v>
      </c>
      <c r="Y119" s="1903" t="str">
        <f t="shared" si="4"/>
        <v>4405</v>
      </c>
      <c r="Z119" s="1898" t="s">
        <v>1195</v>
      </c>
    </row>
    <row r="120" spans="1:26" ht="15.95" customHeight="1">
      <c r="A120" s="1754" t="s">
        <v>168</v>
      </c>
      <c r="B120" s="1001" t="s">
        <v>990</v>
      </c>
      <c r="C120" s="1014" t="str">
        <f>IF(ISBLANK('E4 TB Allocation Details'!D121), "",('E4 TB Allocation Details'!D121))</f>
        <v>mi</v>
      </c>
      <c r="D120" s="1015">
        <f t="shared" si="3"/>
        <v>0</v>
      </c>
      <c r="E120" s="587">
        <f>'O5 Details by Class &amp; Accounts'!I120+'O5 Details by Class &amp; Accounts'!AD120+'O5 Details by Class &amp; Accounts'!AY120+'O5 Details by Class &amp; Accounts'!BT120</f>
        <v>0</v>
      </c>
      <c r="F120" s="587">
        <f>'O5 Details by Class &amp; Accounts'!J120+'O5 Details by Class &amp; Accounts'!AE120+'O5 Details by Class &amp; Accounts'!AZ120+'O5 Details by Class &amp; Accounts'!BU120</f>
        <v>0</v>
      </c>
      <c r="G120" s="587">
        <f>'O5 Details by Class &amp; Accounts'!K120+'O5 Details by Class &amp; Accounts'!AF120+'O5 Details by Class &amp; Accounts'!BA120+'O5 Details by Class &amp; Accounts'!BV120</f>
        <v>0</v>
      </c>
      <c r="H120" s="587">
        <f>'O5 Details by Class &amp; Accounts'!L120+'O5 Details by Class &amp; Accounts'!AG120+'O5 Details by Class &amp; Accounts'!BB120+'O5 Details by Class &amp; Accounts'!BW120</f>
        <v>0</v>
      </c>
      <c r="I120" s="587">
        <f>'O5 Details by Class &amp; Accounts'!M120+'O5 Details by Class &amp; Accounts'!AH120+'O5 Details by Class &amp; Accounts'!BC120+'O5 Details by Class &amp; Accounts'!BX120</f>
        <v>0</v>
      </c>
      <c r="J120" s="587">
        <f>'O5 Details by Class &amp; Accounts'!N120+'O5 Details by Class &amp; Accounts'!AI120+'O5 Details by Class &amp; Accounts'!BD120+'O5 Details by Class &amp; Accounts'!BY120</f>
        <v>0</v>
      </c>
      <c r="K120" s="587">
        <f>'O5 Details by Class &amp; Accounts'!O120+'O5 Details by Class &amp; Accounts'!AJ120+'O5 Details by Class &amp; Accounts'!BE120+'O5 Details by Class &amp; Accounts'!BZ120</f>
        <v>0</v>
      </c>
      <c r="L120" s="587">
        <f>'O5 Details by Class &amp; Accounts'!P120+'O5 Details by Class &amp; Accounts'!AK120+'O5 Details by Class &amp; Accounts'!BF120+'O5 Details by Class &amp; Accounts'!CA120</f>
        <v>0</v>
      </c>
      <c r="M120" s="587">
        <f>'O5 Details by Class &amp; Accounts'!Q120+'O5 Details by Class &amp; Accounts'!AL120+'O5 Details by Class &amp; Accounts'!BG120+'O5 Details by Class &amp; Accounts'!CB120</f>
        <v>0</v>
      </c>
      <c r="N120" s="587">
        <f>'O5 Details by Class &amp; Accounts'!R120+'O5 Details by Class &amp; Accounts'!AM120+'O5 Details by Class &amp; Accounts'!BH120+'O5 Details by Class &amp; Accounts'!CC120</f>
        <v>0</v>
      </c>
      <c r="O120" s="587">
        <f>'O5 Details by Class &amp; Accounts'!S120+'O5 Details by Class &amp; Accounts'!AN120+'O5 Details by Class &amp; Accounts'!BI120+'O5 Details by Class &amp; Accounts'!CD120</f>
        <v>0</v>
      </c>
      <c r="P120" s="587">
        <f>'O5 Details by Class &amp; Accounts'!T120+'O5 Details by Class &amp; Accounts'!AO120+'O5 Details by Class &amp; Accounts'!BJ120+'O5 Details by Class &amp; Accounts'!CE120</f>
        <v>0</v>
      </c>
      <c r="Q120" s="587">
        <f>'O5 Details by Class &amp; Accounts'!U120+'O5 Details by Class &amp; Accounts'!AP120+'O5 Details by Class &amp; Accounts'!BK120+'O5 Details by Class &amp; Accounts'!CF120</f>
        <v>0</v>
      </c>
      <c r="R120" s="587">
        <f>'O5 Details by Class &amp; Accounts'!V120+'O5 Details by Class &amp; Accounts'!AQ120+'O5 Details by Class &amp; Accounts'!BL120+'O5 Details by Class &amp; Accounts'!CG120</f>
        <v>0</v>
      </c>
      <c r="S120" s="587">
        <f>'O5 Details by Class &amp; Accounts'!W120+'O5 Details by Class &amp; Accounts'!AR120+'O5 Details by Class &amp; Accounts'!BM120+'O5 Details by Class &amp; Accounts'!CH120</f>
        <v>0</v>
      </c>
      <c r="T120" s="587">
        <f>'O5 Details by Class &amp; Accounts'!X120+'O5 Details by Class &amp; Accounts'!AS120+'O5 Details by Class &amp; Accounts'!BN120+'O5 Details by Class &amp; Accounts'!CI120</f>
        <v>0</v>
      </c>
      <c r="U120" s="587">
        <f>'O5 Details by Class &amp; Accounts'!Y120+'O5 Details by Class &amp; Accounts'!AT120+'O5 Details by Class &amp; Accounts'!BO120+'O5 Details by Class &amp; Accounts'!CJ120</f>
        <v>0</v>
      </c>
      <c r="V120" s="587">
        <f>'O5 Details by Class &amp; Accounts'!Z120+'O5 Details by Class &amp; Accounts'!AU120+'O5 Details by Class &amp; Accounts'!BP120+'O5 Details by Class &amp; Accounts'!CK120</f>
        <v>0</v>
      </c>
      <c r="W120" s="587">
        <f>'O5 Details by Class &amp; Accounts'!AA120+'O5 Details by Class &amp; Accounts'!AV120+'O5 Details by Class &amp; Accounts'!BQ120+'O5 Details by Class &amp; Accounts'!CL120</f>
        <v>0</v>
      </c>
      <c r="X120" s="1028">
        <f>'O5 Details by Class &amp; Accounts'!AB120+'O5 Details by Class &amp; Accounts'!AW120+'O5 Details by Class &amp; Accounts'!BR120+'O5 Details by Class &amp; Accounts'!CM120</f>
        <v>0</v>
      </c>
      <c r="Y120" s="1903" t="str">
        <f t="shared" si="4"/>
        <v>4415</v>
      </c>
      <c r="Z120" s="1898" t="s">
        <v>1195</v>
      </c>
    </row>
    <row r="121" spans="1:26" ht="15.95" customHeight="1">
      <c r="A121" s="1755" t="s">
        <v>170</v>
      </c>
      <c r="B121" s="1003" t="s">
        <v>1373</v>
      </c>
      <c r="C121" s="1014" t="str">
        <f>IF(ISBLANK('E4 TB Allocation Details'!D122), "",('E4 TB Allocation Details'!D122))</f>
        <v>cop</v>
      </c>
      <c r="D121" s="1015">
        <f t="shared" si="3"/>
        <v>6297646</v>
      </c>
      <c r="E121" s="587">
        <f>'O5 Details by Class &amp; Accounts'!I121+'O5 Details by Class &amp; Accounts'!AD121+'O5 Details by Class &amp; Accounts'!AY121+'O5 Details by Class &amp; Accounts'!BT121</f>
        <v>3041742.4993510577</v>
      </c>
      <c r="F121" s="587">
        <f>'O5 Details by Class &amp; Accounts'!J121+'O5 Details by Class &amp; Accounts'!AE121+'O5 Details by Class &amp; Accounts'!AZ121+'O5 Details by Class &amp; Accounts'!BU121</f>
        <v>1097213.4407103951</v>
      </c>
      <c r="G121" s="587">
        <f>'O5 Details by Class &amp; Accounts'!K121+'O5 Details by Class &amp; Accounts'!AF121+'O5 Details by Class &amp; Accounts'!BA121+'O5 Details by Class &amp; Accounts'!BV121</f>
        <v>2125212.1752416231</v>
      </c>
      <c r="H121" s="587">
        <f>'O5 Details by Class &amp; Accounts'!L121+'O5 Details by Class &amp; Accounts'!AG121+'O5 Details by Class &amp; Accounts'!BB121+'O5 Details by Class &amp; Accounts'!BW121</f>
        <v>0</v>
      </c>
      <c r="I121" s="587">
        <f>'O5 Details by Class &amp; Accounts'!M121+'O5 Details by Class &amp; Accounts'!AH121+'O5 Details by Class &amp; Accounts'!BC121+'O5 Details by Class &amp; Accounts'!BX121</f>
        <v>0</v>
      </c>
      <c r="J121" s="587">
        <f>'O5 Details by Class &amp; Accounts'!N121+'O5 Details by Class &amp; Accounts'!AI121+'O5 Details by Class &amp; Accounts'!BD121+'O5 Details by Class &amp; Accounts'!BY121</f>
        <v>0</v>
      </c>
      <c r="K121" s="587">
        <f>'O5 Details by Class &amp; Accounts'!O121+'O5 Details by Class &amp; Accounts'!AJ121+'O5 Details by Class &amp; Accounts'!BE121+'O5 Details by Class &amp; Accounts'!BZ121</f>
        <v>29565.917982672181</v>
      </c>
      <c r="L121" s="587">
        <f>'O5 Details by Class &amp; Accounts'!P121+'O5 Details by Class &amp; Accounts'!AK121+'O5 Details by Class &amp; Accounts'!BF121+'O5 Details by Class &amp; Accounts'!CA121</f>
        <v>0</v>
      </c>
      <c r="M121" s="587">
        <f>'O5 Details by Class &amp; Accounts'!Q121+'O5 Details by Class &amp; Accounts'!AL121+'O5 Details by Class &amp; Accounts'!BG121+'O5 Details by Class &amp; Accounts'!CB121</f>
        <v>3911.9667142521939</v>
      </c>
      <c r="N121" s="587">
        <f>'O5 Details by Class &amp; Accounts'!R121+'O5 Details by Class &amp; Accounts'!AM121+'O5 Details by Class &amp; Accounts'!BH121+'O5 Details by Class &amp; Accounts'!CC121</f>
        <v>0</v>
      </c>
      <c r="O121" s="587">
        <f>'O5 Details by Class &amp; Accounts'!S121+'O5 Details by Class &amp; Accounts'!AN121+'O5 Details by Class &amp; Accounts'!BI121+'O5 Details by Class &amp; Accounts'!CD121</f>
        <v>0</v>
      </c>
      <c r="P121" s="587">
        <f>'O5 Details by Class &amp; Accounts'!T121+'O5 Details by Class &amp; Accounts'!AO121+'O5 Details by Class &amp; Accounts'!BJ121+'O5 Details by Class &amp; Accounts'!CE121</f>
        <v>0</v>
      </c>
      <c r="Q121" s="587">
        <f>'O5 Details by Class &amp; Accounts'!U121+'O5 Details by Class &amp; Accounts'!AP121+'O5 Details by Class &amp; Accounts'!BK121+'O5 Details by Class &amp; Accounts'!CF121</f>
        <v>0</v>
      </c>
      <c r="R121" s="587">
        <f>'O5 Details by Class &amp; Accounts'!V121+'O5 Details by Class &amp; Accounts'!AQ121+'O5 Details by Class &amp; Accounts'!BL121+'O5 Details by Class &amp; Accounts'!CG121</f>
        <v>0</v>
      </c>
      <c r="S121" s="587">
        <f>'O5 Details by Class &amp; Accounts'!W121+'O5 Details by Class &amp; Accounts'!AR121+'O5 Details by Class &amp; Accounts'!BM121+'O5 Details by Class &amp; Accounts'!CH121</f>
        <v>0</v>
      </c>
      <c r="T121" s="587">
        <f>'O5 Details by Class &amp; Accounts'!X121+'O5 Details by Class &amp; Accounts'!AS121+'O5 Details by Class &amp; Accounts'!BN121+'O5 Details by Class &amp; Accounts'!CI121</f>
        <v>0</v>
      </c>
      <c r="U121" s="587">
        <f>'O5 Details by Class &amp; Accounts'!Y121+'O5 Details by Class &amp; Accounts'!AT121+'O5 Details by Class &amp; Accounts'!BO121+'O5 Details by Class &amp; Accounts'!CJ121</f>
        <v>0</v>
      </c>
      <c r="V121" s="587">
        <f>'O5 Details by Class &amp; Accounts'!Z121+'O5 Details by Class &amp; Accounts'!AU121+'O5 Details by Class &amp; Accounts'!BP121+'O5 Details by Class &amp; Accounts'!CK121</f>
        <v>0</v>
      </c>
      <c r="W121" s="587">
        <f>'O5 Details by Class &amp; Accounts'!AA121+'O5 Details by Class &amp; Accounts'!AV121+'O5 Details by Class &amp; Accounts'!BQ121+'O5 Details by Class &amp; Accounts'!CL121</f>
        <v>0</v>
      </c>
      <c r="X121" s="1028">
        <f>'O5 Details by Class &amp; Accounts'!AB121+'O5 Details by Class &amp; Accounts'!AW121+'O5 Details by Class &amp; Accounts'!BR121+'O5 Details by Class &amp; Accounts'!CM121</f>
        <v>0</v>
      </c>
      <c r="Y121" s="1903" t="str">
        <f t="shared" si="4"/>
        <v>4705</v>
      </c>
      <c r="Z121" s="1898" t="s">
        <v>1275</v>
      </c>
    </row>
    <row r="122" spans="1:26" ht="15.95" customHeight="1">
      <c r="A122" s="1755" t="s">
        <v>171</v>
      </c>
      <c r="B122" s="1003" t="s">
        <v>1374</v>
      </c>
      <c r="C122" s="1014" t="str">
        <f>IF(ISBLANK('E4 TB Allocation Details'!D123), "",('E4 TB Allocation Details'!D123))</f>
        <v>cop</v>
      </c>
      <c r="D122" s="1015">
        <f t="shared" si="3"/>
        <v>410450</v>
      </c>
      <c r="E122" s="587">
        <f>'O5 Details by Class &amp; Accounts'!I122+'O5 Details by Class &amp; Accounts'!AD122+'O5 Details by Class &amp; Accounts'!AY122+'O5 Details by Class &amp; Accounts'!BT122</f>
        <v>198246.01269405134</v>
      </c>
      <c r="F122" s="587">
        <f>'O5 Details by Class &amp; Accounts'!J122+'O5 Details by Class &amp; Accounts'!AE122+'O5 Details by Class &amp; Accounts'!AZ122+'O5 Details by Class &amp; Accounts'!BU122</f>
        <v>71511.046625926829</v>
      </c>
      <c r="G122" s="587">
        <f>'O5 Details by Class &amp; Accounts'!K122+'O5 Details by Class &amp; Accounts'!AF122+'O5 Details by Class &amp; Accounts'!BA122+'O5 Details by Class &amp; Accounts'!BV122</f>
        <v>138511.01464387236</v>
      </c>
      <c r="H122" s="587">
        <f>'O5 Details by Class &amp; Accounts'!L122+'O5 Details by Class &amp; Accounts'!AG122+'O5 Details by Class &amp; Accounts'!BB122+'O5 Details by Class &amp; Accounts'!BW122</f>
        <v>0</v>
      </c>
      <c r="I122" s="587">
        <f>'O5 Details by Class &amp; Accounts'!M122+'O5 Details by Class &amp; Accounts'!AH122+'O5 Details by Class &amp; Accounts'!BC122+'O5 Details by Class &amp; Accounts'!BX122</f>
        <v>0</v>
      </c>
      <c r="J122" s="587">
        <f>'O5 Details by Class &amp; Accounts'!N122+'O5 Details by Class &amp; Accounts'!AI122+'O5 Details by Class &amp; Accounts'!BD122+'O5 Details by Class &amp; Accounts'!BY122</f>
        <v>0</v>
      </c>
      <c r="K122" s="587">
        <f>'O5 Details by Class &amp; Accounts'!O122+'O5 Details by Class &amp; Accounts'!AJ122+'O5 Details by Class &amp; Accounts'!BE122+'O5 Details by Class &amp; Accounts'!BZ122</f>
        <v>1926.9630328519254</v>
      </c>
      <c r="L122" s="587">
        <f>'O5 Details by Class &amp; Accounts'!P122+'O5 Details by Class &amp; Accounts'!AK122+'O5 Details by Class &amp; Accounts'!BF122+'O5 Details by Class &amp; Accounts'!CA122</f>
        <v>0</v>
      </c>
      <c r="M122" s="587">
        <f>'O5 Details by Class &amp; Accounts'!Q122+'O5 Details by Class &amp; Accounts'!AL122+'O5 Details by Class &amp; Accounts'!BG122+'O5 Details by Class &amp; Accounts'!CB122</f>
        <v>254.96300329755167</v>
      </c>
      <c r="N122" s="587">
        <f>'O5 Details by Class &amp; Accounts'!R122+'O5 Details by Class &amp; Accounts'!AM122+'O5 Details by Class &amp; Accounts'!BH122+'O5 Details by Class &amp; Accounts'!CC122</f>
        <v>0</v>
      </c>
      <c r="O122" s="587">
        <f>'O5 Details by Class &amp; Accounts'!S122+'O5 Details by Class &amp; Accounts'!AN122+'O5 Details by Class &amp; Accounts'!BI122+'O5 Details by Class &amp; Accounts'!CD122</f>
        <v>0</v>
      </c>
      <c r="P122" s="587">
        <f>'O5 Details by Class &amp; Accounts'!T122+'O5 Details by Class &amp; Accounts'!AO122+'O5 Details by Class &amp; Accounts'!BJ122+'O5 Details by Class &amp; Accounts'!CE122</f>
        <v>0</v>
      </c>
      <c r="Q122" s="587">
        <f>'O5 Details by Class &amp; Accounts'!U122+'O5 Details by Class &amp; Accounts'!AP122+'O5 Details by Class &amp; Accounts'!BK122+'O5 Details by Class &amp; Accounts'!CF122</f>
        <v>0</v>
      </c>
      <c r="R122" s="587">
        <f>'O5 Details by Class &amp; Accounts'!V122+'O5 Details by Class &amp; Accounts'!AQ122+'O5 Details by Class &amp; Accounts'!BL122+'O5 Details by Class &amp; Accounts'!CG122</f>
        <v>0</v>
      </c>
      <c r="S122" s="587">
        <f>'O5 Details by Class &amp; Accounts'!W122+'O5 Details by Class &amp; Accounts'!AR122+'O5 Details by Class &amp; Accounts'!BM122+'O5 Details by Class &amp; Accounts'!CH122</f>
        <v>0</v>
      </c>
      <c r="T122" s="587">
        <f>'O5 Details by Class &amp; Accounts'!X122+'O5 Details by Class &amp; Accounts'!AS122+'O5 Details by Class &amp; Accounts'!BN122+'O5 Details by Class &amp; Accounts'!CI122</f>
        <v>0</v>
      </c>
      <c r="U122" s="587">
        <f>'O5 Details by Class &amp; Accounts'!Y122+'O5 Details by Class &amp; Accounts'!AT122+'O5 Details by Class &amp; Accounts'!BO122+'O5 Details by Class &amp; Accounts'!CJ122</f>
        <v>0</v>
      </c>
      <c r="V122" s="587">
        <f>'O5 Details by Class &amp; Accounts'!Z122+'O5 Details by Class &amp; Accounts'!AU122+'O5 Details by Class &amp; Accounts'!BP122+'O5 Details by Class &amp; Accounts'!CK122</f>
        <v>0</v>
      </c>
      <c r="W122" s="587">
        <f>'O5 Details by Class &amp; Accounts'!AA122+'O5 Details by Class &amp; Accounts'!AV122+'O5 Details by Class &amp; Accounts'!BQ122+'O5 Details by Class &amp; Accounts'!CL122</f>
        <v>0</v>
      </c>
      <c r="X122" s="1028">
        <f>'O5 Details by Class &amp; Accounts'!AB122+'O5 Details by Class &amp; Accounts'!AW122+'O5 Details by Class &amp; Accounts'!BR122+'O5 Details by Class &amp; Accounts'!CM122</f>
        <v>0</v>
      </c>
      <c r="Y122" s="1903" t="str">
        <f t="shared" si="4"/>
        <v>4708</v>
      </c>
      <c r="Z122" s="1898" t="s">
        <v>1275</v>
      </c>
    </row>
    <row r="123" spans="1:26" ht="15.95" customHeight="1">
      <c r="A123" s="1755" t="s">
        <v>172</v>
      </c>
      <c r="B123" s="1003" t="s">
        <v>1397</v>
      </c>
      <c r="C123" s="1014" t="str">
        <f>IF(ISBLANK('E4 TB Allocation Details'!D124), "",('E4 TB Allocation Details'!D124))</f>
        <v>cop</v>
      </c>
      <c r="D123" s="1015">
        <f t="shared" ref="D123:D164" si="5">SUM(E123:X123)</f>
        <v>-406399.99999999994</v>
      </c>
      <c r="E123" s="587">
        <f>'O5 Details by Class &amp; Accounts'!I123+'O5 Details by Class &amp; Accounts'!AD123+'O5 Details by Class &amp; Accounts'!AY123+'O5 Details by Class &amp; Accounts'!BT123</f>
        <v>-196289.87588954187</v>
      </c>
      <c r="F123" s="587">
        <f>'O5 Details by Class &amp; Accounts'!J123+'O5 Details by Class &amp; Accounts'!AE123+'O5 Details by Class &amp; Accounts'!AZ123+'O5 Details by Class &amp; Accounts'!BU123</f>
        <v>-70805.431474666009</v>
      </c>
      <c r="G123" s="587">
        <f>'O5 Details by Class &amp; Accounts'!K123+'O5 Details by Class &amp; Accounts'!AF123+'O5 Details by Class &amp; Accounts'!BA123+'O5 Details by Class &amp; Accounts'!BV123</f>
        <v>-137144.2961414782</v>
      </c>
      <c r="H123" s="587">
        <f>'O5 Details by Class &amp; Accounts'!L123+'O5 Details by Class &amp; Accounts'!AG123+'O5 Details by Class &amp; Accounts'!BB123+'O5 Details by Class &amp; Accounts'!BW123</f>
        <v>0</v>
      </c>
      <c r="I123" s="587">
        <f>'O5 Details by Class &amp; Accounts'!M123+'O5 Details by Class &amp; Accounts'!AH123+'O5 Details by Class &amp; Accounts'!BC123+'O5 Details by Class &amp; Accounts'!BX123</f>
        <v>0</v>
      </c>
      <c r="J123" s="587">
        <f>'O5 Details by Class &amp; Accounts'!N123+'O5 Details by Class &amp; Accounts'!AI123+'O5 Details by Class &amp; Accounts'!BD123+'O5 Details by Class &amp; Accounts'!BY123</f>
        <v>0</v>
      </c>
      <c r="K123" s="587">
        <f>'O5 Details by Class &amp; Accounts'!O123+'O5 Details by Class &amp; Accounts'!AJ123+'O5 Details by Class &amp; Accounts'!BE123+'O5 Details by Class &amp; Accounts'!BZ123</f>
        <v>-1907.949266782854</v>
      </c>
      <c r="L123" s="587">
        <f>'O5 Details by Class &amp; Accounts'!P123+'O5 Details by Class &amp; Accounts'!AK123+'O5 Details by Class &amp; Accounts'!BF123+'O5 Details by Class &amp; Accounts'!CA123</f>
        <v>0</v>
      </c>
      <c r="M123" s="587">
        <f>'O5 Details by Class &amp; Accounts'!Q123+'O5 Details by Class &amp; Accounts'!AL123+'O5 Details by Class &amp; Accounts'!BG123+'O5 Details by Class &amp; Accounts'!CB123</f>
        <v>-252.44722753106345</v>
      </c>
      <c r="N123" s="587">
        <f>'O5 Details by Class &amp; Accounts'!R123+'O5 Details by Class &amp; Accounts'!AM123+'O5 Details by Class &amp; Accounts'!BH123+'O5 Details by Class &amp; Accounts'!CC123</f>
        <v>0</v>
      </c>
      <c r="O123" s="587">
        <f>'O5 Details by Class &amp; Accounts'!S123+'O5 Details by Class &amp; Accounts'!AN123+'O5 Details by Class &amp; Accounts'!BI123+'O5 Details by Class &amp; Accounts'!CD123</f>
        <v>0</v>
      </c>
      <c r="P123" s="587">
        <f>'O5 Details by Class &amp; Accounts'!T123+'O5 Details by Class &amp; Accounts'!AO123+'O5 Details by Class &amp; Accounts'!BJ123+'O5 Details by Class &amp; Accounts'!CE123</f>
        <v>0</v>
      </c>
      <c r="Q123" s="587">
        <f>'O5 Details by Class &amp; Accounts'!U123+'O5 Details by Class &amp; Accounts'!AP123+'O5 Details by Class &amp; Accounts'!BK123+'O5 Details by Class &amp; Accounts'!CF123</f>
        <v>0</v>
      </c>
      <c r="R123" s="587">
        <f>'O5 Details by Class &amp; Accounts'!V123+'O5 Details by Class &amp; Accounts'!AQ123+'O5 Details by Class &amp; Accounts'!BL123+'O5 Details by Class &amp; Accounts'!CG123</f>
        <v>0</v>
      </c>
      <c r="S123" s="587">
        <f>'O5 Details by Class &amp; Accounts'!W123+'O5 Details by Class &amp; Accounts'!AR123+'O5 Details by Class &amp; Accounts'!BM123+'O5 Details by Class &amp; Accounts'!CH123</f>
        <v>0</v>
      </c>
      <c r="T123" s="587">
        <f>'O5 Details by Class &amp; Accounts'!X123+'O5 Details by Class &amp; Accounts'!AS123+'O5 Details by Class &amp; Accounts'!BN123+'O5 Details by Class &amp; Accounts'!CI123</f>
        <v>0</v>
      </c>
      <c r="U123" s="587">
        <f>'O5 Details by Class &amp; Accounts'!Y123+'O5 Details by Class &amp; Accounts'!AT123+'O5 Details by Class &amp; Accounts'!BO123+'O5 Details by Class &amp; Accounts'!CJ123</f>
        <v>0</v>
      </c>
      <c r="V123" s="587">
        <f>'O5 Details by Class &amp; Accounts'!Z123+'O5 Details by Class &amp; Accounts'!AU123+'O5 Details by Class &amp; Accounts'!BP123+'O5 Details by Class &amp; Accounts'!CK123</f>
        <v>0</v>
      </c>
      <c r="W123" s="587">
        <f>'O5 Details by Class &amp; Accounts'!AA123+'O5 Details by Class &amp; Accounts'!AV123+'O5 Details by Class &amp; Accounts'!BQ123+'O5 Details by Class &amp; Accounts'!CL123</f>
        <v>0</v>
      </c>
      <c r="X123" s="1028">
        <f>'O5 Details by Class &amp; Accounts'!AB123+'O5 Details by Class &amp; Accounts'!AW123+'O5 Details by Class &amp; Accounts'!BR123+'O5 Details by Class &amp; Accounts'!CM123</f>
        <v>0</v>
      </c>
      <c r="Y123" s="1903" t="str">
        <f t="shared" si="4"/>
        <v>4710</v>
      </c>
      <c r="Z123" s="1898" t="s">
        <v>1275</v>
      </c>
    </row>
    <row r="124" spans="1:26" ht="15.95" customHeight="1">
      <c r="A124" s="1755" t="s">
        <v>173</v>
      </c>
      <c r="B124" s="1003" t="s">
        <v>1398</v>
      </c>
      <c r="C124" s="1014" t="str">
        <f>IF(ISBLANK('E4 TB Allocation Details'!D125), "",('E4 TB Allocation Details'!D125))</f>
        <v>cop</v>
      </c>
      <c r="D124" s="1015">
        <f t="shared" si="5"/>
        <v>0</v>
      </c>
      <c r="E124" s="587">
        <f>'O5 Details by Class &amp; Accounts'!I124+'O5 Details by Class &amp; Accounts'!AD124+'O5 Details by Class &amp; Accounts'!AY124+'O5 Details by Class &amp; Accounts'!BT124</f>
        <v>0</v>
      </c>
      <c r="F124" s="587">
        <f>'O5 Details by Class &amp; Accounts'!J124+'O5 Details by Class &amp; Accounts'!AE124+'O5 Details by Class &amp; Accounts'!AZ124+'O5 Details by Class &amp; Accounts'!BU124</f>
        <v>0</v>
      </c>
      <c r="G124" s="587">
        <f>'O5 Details by Class &amp; Accounts'!K124+'O5 Details by Class &amp; Accounts'!AF124+'O5 Details by Class &amp; Accounts'!BA124+'O5 Details by Class &amp; Accounts'!BV124</f>
        <v>0</v>
      </c>
      <c r="H124" s="587">
        <f>'O5 Details by Class &amp; Accounts'!L124+'O5 Details by Class &amp; Accounts'!AG124+'O5 Details by Class &amp; Accounts'!BB124+'O5 Details by Class &amp; Accounts'!BW124</f>
        <v>0</v>
      </c>
      <c r="I124" s="587">
        <f>'O5 Details by Class &amp; Accounts'!M124+'O5 Details by Class &amp; Accounts'!AH124+'O5 Details by Class &amp; Accounts'!BC124+'O5 Details by Class &amp; Accounts'!BX124</f>
        <v>0</v>
      </c>
      <c r="J124" s="587">
        <f>'O5 Details by Class &amp; Accounts'!N124+'O5 Details by Class &amp; Accounts'!AI124+'O5 Details by Class &amp; Accounts'!BD124+'O5 Details by Class &amp; Accounts'!BY124</f>
        <v>0</v>
      </c>
      <c r="K124" s="587">
        <f>'O5 Details by Class &amp; Accounts'!O124+'O5 Details by Class &amp; Accounts'!AJ124+'O5 Details by Class &amp; Accounts'!BE124+'O5 Details by Class &amp; Accounts'!BZ124</f>
        <v>0</v>
      </c>
      <c r="L124" s="587">
        <f>'O5 Details by Class &amp; Accounts'!P124+'O5 Details by Class &amp; Accounts'!AK124+'O5 Details by Class &amp; Accounts'!BF124+'O5 Details by Class &amp; Accounts'!CA124</f>
        <v>0</v>
      </c>
      <c r="M124" s="587">
        <f>'O5 Details by Class &amp; Accounts'!Q124+'O5 Details by Class &amp; Accounts'!AL124+'O5 Details by Class &amp; Accounts'!BG124+'O5 Details by Class &amp; Accounts'!CB124</f>
        <v>0</v>
      </c>
      <c r="N124" s="587">
        <f>'O5 Details by Class &amp; Accounts'!R124+'O5 Details by Class &amp; Accounts'!AM124+'O5 Details by Class &amp; Accounts'!BH124+'O5 Details by Class &amp; Accounts'!CC124</f>
        <v>0</v>
      </c>
      <c r="O124" s="587">
        <f>'O5 Details by Class &amp; Accounts'!S124+'O5 Details by Class &amp; Accounts'!AN124+'O5 Details by Class &amp; Accounts'!BI124+'O5 Details by Class &amp; Accounts'!CD124</f>
        <v>0</v>
      </c>
      <c r="P124" s="587">
        <f>'O5 Details by Class &amp; Accounts'!T124+'O5 Details by Class &amp; Accounts'!AO124+'O5 Details by Class &amp; Accounts'!BJ124+'O5 Details by Class &amp; Accounts'!CE124</f>
        <v>0</v>
      </c>
      <c r="Q124" s="587">
        <f>'O5 Details by Class &amp; Accounts'!U124+'O5 Details by Class &amp; Accounts'!AP124+'O5 Details by Class &amp; Accounts'!BK124+'O5 Details by Class &amp; Accounts'!CF124</f>
        <v>0</v>
      </c>
      <c r="R124" s="587">
        <f>'O5 Details by Class &amp; Accounts'!V124+'O5 Details by Class &amp; Accounts'!AQ124+'O5 Details by Class &amp; Accounts'!BL124+'O5 Details by Class &amp; Accounts'!CG124</f>
        <v>0</v>
      </c>
      <c r="S124" s="587">
        <f>'O5 Details by Class &amp; Accounts'!W124+'O5 Details by Class &amp; Accounts'!AR124+'O5 Details by Class &amp; Accounts'!BM124+'O5 Details by Class &amp; Accounts'!CH124</f>
        <v>0</v>
      </c>
      <c r="T124" s="587">
        <f>'O5 Details by Class &amp; Accounts'!X124+'O5 Details by Class &amp; Accounts'!AS124+'O5 Details by Class &amp; Accounts'!BN124+'O5 Details by Class &amp; Accounts'!CI124</f>
        <v>0</v>
      </c>
      <c r="U124" s="587">
        <f>'O5 Details by Class &amp; Accounts'!Y124+'O5 Details by Class &amp; Accounts'!AT124+'O5 Details by Class &amp; Accounts'!BO124+'O5 Details by Class &amp; Accounts'!CJ124</f>
        <v>0</v>
      </c>
      <c r="V124" s="587">
        <f>'O5 Details by Class &amp; Accounts'!Z124+'O5 Details by Class &amp; Accounts'!AU124+'O5 Details by Class &amp; Accounts'!BP124+'O5 Details by Class &amp; Accounts'!CK124</f>
        <v>0</v>
      </c>
      <c r="W124" s="587">
        <f>'O5 Details by Class &amp; Accounts'!AA124+'O5 Details by Class &amp; Accounts'!AV124+'O5 Details by Class &amp; Accounts'!BQ124+'O5 Details by Class &amp; Accounts'!CL124</f>
        <v>0</v>
      </c>
      <c r="X124" s="1028">
        <f>'O5 Details by Class &amp; Accounts'!AB124+'O5 Details by Class &amp; Accounts'!AW124+'O5 Details by Class &amp; Accounts'!BR124+'O5 Details by Class &amp; Accounts'!CM124</f>
        <v>0</v>
      </c>
      <c r="Y124" s="1903" t="str">
        <f t="shared" si="4"/>
        <v>4712</v>
      </c>
      <c r="Z124" s="1898" t="s">
        <v>1275</v>
      </c>
    </row>
    <row r="125" spans="1:26" ht="15.95" customHeight="1">
      <c r="A125" s="1755" t="s">
        <v>176</v>
      </c>
      <c r="B125" s="1003" t="s">
        <v>1399</v>
      </c>
      <c r="C125" s="1014" t="str">
        <f>IF(ISBLANK('E4 TB Allocation Details'!D126), "",('E4 TB Allocation Details'!D126))</f>
        <v>cop</v>
      </c>
      <c r="D125" s="1015">
        <f t="shared" si="5"/>
        <v>572842.99999999988</v>
      </c>
      <c r="E125" s="587">
        <f>'O5 Details by Class &amp; Accounts'!I125+'O5 Details by Class &amp; Accounts'!AD125+'O5 Details by Class &amp; Accounts'!AY125+'O5 Details by Class &amp; Accounts'!BT125</f>
        <v>276681.30259397841</v>
      </c>
      <c r="F125" s="587">
        <f>'O5 Details by Class &amp; Accounts'!J125+'O5 Details by Class &amp; Accounts'!AE125+'O5 Details by Class &amp; Accounts'!AZ125+'O5 Details by Class &amp; Accounts'!BU125</f>
        <v>99804.123479926435</v>
      </c>
      <c r="G125" s="587">
        <f>'O5 Details by Class &amp; Accounts'!K125+'O5 Details by Class &amp; Accounts'!AF125+'O5 Details by Class &amp; Accounts'!BA125+'O5 Details by Class &amp; Accounts'!BV125</f>
        <v>193312.3770535748</v>
      </c>
      <c r="H125" s="587">
        <f>'O5 Details by Class &amp; Accounts'!L125+'O5 Details by Class &amp; Accounts'!AG125+'O5 Details by Class &amp; Accounts'!BB125+'O5 Details by Class &amp; Accounts'!BW125</f>
        <v>0</v>
      </c>
      <c r="I125" s="587">
        <f>'O5 Details by Class &amp; Accounts'!M125+'O5 Details by Class &amp; Accounts'!AH125+'O5 Details by Class &amp; Accounts'!BC125+'O5 Details by Class &amp; Accounts'!BX125</f>
        <v>0</v>
      </c>
      <c r="J125" s="587">
        <f>'O5 Details by Class &amp; Accounts'!N125+'O5 Details by Class &amp; Accounts'!AI125+'O5 Details by Class &amp; Accounts'!BD125+'O5 Details by Class &amp; Accounts'!BY125</f>
        <v>0</v>
      </c>
      <c r="K125" s="587">
        <f>'O5 Details by Class &amp; Accounts'!O125+'O5 Details by Class &amp; Accounts'!AJ125+'O5 Details by Class &amp; Accounts'!BE125+'O5 Details by Class &amp; Accounts'!BZ125</f>
        <v>2689.3587151370339</v>
      </c>
      <c r="L125" s="587">
        <f>'O5 Details by Class &amp; Accounts'!P125+'O5 Details by Class &amp; Accounts'!AK125+'O5 Details by Class &amp; Accounts'!BF125+'O5 Details by Class &amp; Accounts'!CA125</f>
        <v>0</v>
      </c>
      <c r="M125" s="587">
        <f>'O5 Details by Class &amp; Accounts'!Q125+'O5 Details by Class &amp; Accounts'!AL125+'O5 Details by Class &amp; Accounts'!BG125+'O5 Details by Class &amp; Accounts'!CB125</f>
        <v>355.83815738330952</v>
      </c>
      <c r="N125" s="587">
        <f>'O5 Details by Class &amp; Accounts'!R125+'O5 Details by Class &amp; Accounts'!AM125+'O5 Details by Class &amp; Accounts'!BH125+'O5 Details by Class &amp; Accounts'!CC125</f>
        <v>0</v>
      </c>
      <c r="O125" s="587">
        <f>'O5 Details by Class &amp; Accounts'!S125+'O5 Details by Class &amp; Accounts'!AN125+'O5 Details by Class &amp; Accounts'!BI125+'O5 Details by Class &amp; Accounts'!CD125</f>
        <v>0</v>
      </c>
      <c r="P125" s="587">
        <f>'O5 Details by Class &amp; Accounts'!T125+'O5 Details by Class &amp; Accounts'!AO125+'O5 Details by Class &amp; Accounts'!BJ125+'O5 Details by Class &amp; Accounts'!CE125</f>
        <v>0</v>
      </c>
      <c r="Q125" s="587">
        <f>'O5 Details by Class &amp; Accounts'!U125+'O5 Details by Class &amp; Accounts'!AP125+'O5 Details by Class &amp; Accounts'!BK125+'O5 Details by Class &amp; Accounts'!CF125</f>
        <v>0</v>
      </c>
      <c r="R125" s="587">
        <f>'O5 Details by Class &amp; Accounts'!V125+'O5 Details by Class &amp; Accounts'!AQ125+'O5 Details by Class &amp; Accounts'!BL125+'O5 Details by Class &amp; Accounts'!CG125</f>
        <v>0</v>
      </c>
      <c r="S125" s="587">
        <f>'O5 Details by Class &amp; Accounts'!W125+'O5 Details by Class &amp; Accounts'!AR125+'O5 Details by Class &amp; Accounts'!BM125+'O5 Details by Class &amp; Accounts'!CH125</f>
        <v>0</v>
      </c>
      <c r="T125" s="587">
        <f>'O5 Details by Class &amp; Accounts'!X125+'O5 Details by Class &amp; Accounts'!AS125+'O5 Details by Class &amp; Accounts'!BN125+'O5 Details by Class &amp; Accounts'!CI125</f>
        <v>0</v>
      </c>
      <c r="U125" s="587">
        <f>'O5 Details by Class &amp; Accounts'!Y125+'O5 Details by Class &amp; Accounts'!AT125+'O5 Details by Class &amp; Accounts'!BO125+'O5 Details by Class &amp; Accounts'!CJ125</f>
        <v>0</v>
      </c>
      <c r="V125" s="587">
        <f>'O5 Details by Class &amp; Accounts'!Z125+'O5 Details by Class &amp; Accounts'!AU125+'O5 Details by Class &amp; Accounts'!BP125+'O5 Details by Class &amp; Accounts'!CK125</f>
        <v>0</v>
      </c>
      <c r="W125" s="587">
        <f>'O5 Details by Class &amp; Accounts'!AA125+'O5 Details by Class &amp; Accounts'!AV125+'O5 Details by Class &amp; Accounts'!BQ125+'O5 Details by Class &amp; Accounts'!CL125</f>
        <v>0</v>
      </c>
      <c r="X125" s="1028">
        <f>'O5 Details by Class &amp; Accounts'!AB125+'O5 Details by Class &amp; Accounts'!AW125+'O5 Details by Class &amp; Accounts'!BR125+'O5 Details by Class &amp; Accounts'!CM125</f>
        <v>0</v>
      </c>
      <c r="Y125" s="1903" t="str">
        <f t="shared" si="4"/>
        <v>4714</v>
      </c>
      <c r="Z125" s="1898" t="s">
        <v>779</v>
      </c>
    </row>
    <row r="126" spans="1:26" ht="15.95" customHeight="1">
      <c r="A126" s="1755" t="s">
        <v>174</v>
      </c>
      <c r="B126" s="1003" t="s">
        <v>574</v>
      </c>
      <c r="C126" s="1014" t="str">
        <f>IF(ISBLANK('E4 TB Allocation Details'!D127), "",('E4 TB Allocation Details'!D127))</f>
        <v>cop</v>
      </c>
      <c r="D126" s="1015">
        <f t="shared" si="5"/>
        <v>0</v>
      </c>
      <c r="E126" s="587">
        <f>'O5 Details by Class &amp; Accounts'!I126+'O5 Details by Class &amp; Accounts'!AD126+'O5 Details by Class &amp; Accounts'!AY126+'O5 Details by Class &amp; Accounts'!BT126</f>
        <v>0</v>
      </c>
      <c r="F126" s="587">
        <f>'O5 Details by Class &amp; Accounts'!J126+'O5 Details by Class &amp; Accounts'!AE126+'O5 Details by Class &amp; Accounts'!AZ126+'O5 Details by Class &amp; Accounts'!BU126</f>
        <v>0</v>
      </c>
      <c r="G126" s="587">
        <f>'O5 Details by Class &amp; Accounts'!K126+'O5 Details by Class &amp; Accounts'!AF126+'O5 Details by Class &amp; Accounts'!BA126+'O5 Details by Class &amp; Accounts'!BV126</f>
        <v>0</v>
      </c>
      <c r="H126" s="587">
        <f>'O5 Details by Class &amp; Accounts'!L126+'O5 Details by Class &amp; Accounts'!AG126+'O5 Details by Class &amp; Accounts'!BB126+'O5 Details by Class &amp; Accounts'!BW126</f>
        <v>0</v>
      </c>
      <c r="I126" s="587">
        <f>'O5 Details by Class &amp; Accounts'!M126+'O5 Details by Class &amp; Accounts'!AH126+'O5 Details by Class &amp; Accounts'!BC126+'O5 Details by Class &amp; Accounts'!BX126</f>
        <v>0</v>
      </c>
      <c r="J126" s="587">
        <f>'O5 Details by Class &amp; Accounts'!N126+'O5 Details by Class &amp; Accounts'!AI126+'O5 Details by Class &amp; Accounts'!BD126+'O5 Details by Class &amp; Accounts'!BY126</f>
        <v>0</v>
      </c>
      <c r="K126" s="587">
        <f>'O5 Details by Class &amp; Accounts'!O126+'O5 Details by Class &amp; Accounts'!AJ126+'O5 Details by Class &amp; Accounts'!BE126+'O5 Details by Class &amp; Accounts'!BZ126</f>
        <v>0</v>
      </c>
      <c r="L126" s="587">
        <f>'O5 Details by Class &amp; Accounts'!P126+'O5 Details by Class &amp; Accounts'!AK126+'O5 Details by Class &amp; Accounts'!BF126+'O5 Details by Class &amp; Accounts'!CA126</f>
        <v>0</v>
      </c>
      <c r="M126" s="587">
        <f>'O5 Details by Class &amp; Accounts'!Q126+'O5 Details by Class &amp; Accounts'!AL126+'O5 Details by Class &amp; Accounts'!BG126+'O5 Details by Class &amp; Accounts'!CB126</f>
        <v>0</v>
      </c>
      <c r="N126" s="587">
        <f>'O5 Details by Class &amp; Accounts'!R126+'O5 Details by Class &amp; Accounts'!AM126+'O5 Details by Class &amp; Accounts'!BH126+'O5 Details by Class &amp; Accounts'!CC126</f>
        <v>0</v>
      </c>
      <c r="O126" s="587">
        <f>'O5 Details by Class &amp; Accounts'!S126+'O5 Details by Class &amp; Accounts'!AN126+'O5 Details by Class &amp; Accounts'!BI126+'O5 Details by Class &amp; Accounts'!CD126</f>
        <v>0</v>
      </c>
      <c r="P126" s="587">
        <f>'O5 Details by Class &amp; Accounts'!T126+'O5 Details by Class &amp; Accounts'!AO126+'O5 Details by Class &amp; Accounts'!BJ126+'O5 Details by Class &amp; Accounts'!CE126</f>
        <v>0</v>
      </c>
      <c r="Q126" s="587">
        <f>'O5 Details by Class &amp; Accounts'!U126+'O5 Details by Class &amp; Accounts'!AP126+'O5 Details by Class &amp; Accounts'!BK126+'O5 Details by Class &amp; Accounts'!CF126</f>
        <v>0</v>
      </c>
      <c r="R126" s="587">
        <f>'O5 Details by Class &amp; Accounts'!V126+'O5 Details by Class &amp; Accounts'!AQ126+'O5 Details by Class &amp; Accounts'!BL126+'O5 Details by Class &amp; Accounts'!CG126</f>
        <v>0</v>
      </c>
      <c r="S126" s="587">
        <f>'O5 Details by Class &amp; Accounts'!W126+'O5 Details by Class &amp; Accounts'!AR126+'O5 Details by Class &amp; Accounts'!BM126+'O5 Details by Class &amp; Accounts'!CH126</f>
        <v>0</v>
      </c>
      <c r="T126" s="587">
        <f>'O5 Details by Class &amp; Accounts'!X126+'O5 Details by Class &amp; Accounts'!AS126+'O5 Details by Class &amp; Accounts'!BN126+'O5 Details by Class &amp; Accounts'!CI126</f>
        <v>0</v>
      </c>
      <c r="U126" s="587">
        <f>'O5 Details by Class &amp; Accounts'!Y126+'O5 Details by Class &amp; Accounts'!AT126+'O5 Details by Class &amp; Accounts'!BO126+'O5 Details by Class &amp; Accounts'!CJ126</f>
        <v>0</v>
      </c>
      <c r="V126" s="587">
        <f>'O5 Details by Class &amp; Accounts'!Z126+'O5 Details by Class &amp; Accounts'!AU126+'O5 Details by Class &amp; Accounts'!BP126+'O5 Details by Class &amp; Accounts'!CK126</f>
        <v>0</v>
      </c>
      <c r="W126" s="587">
        <f>'O5 Details by Class &amp; Accounts'!AA126+'O5 Details by Class &amp; Accounts'!AV126+'O5 Details by Class &amp; Accounts'!BQ126+'O5 Details by Class &amp; Accounts'!CL126</f>
        <v>0</v>
      </c>
      <c r="X126" s="1028">
        <f>'O5 Details by Class &amp; Accounts'!AB126+'O5 Details by Class &amp; Accounts'!AW126+'O5 Details by Class &amp; Accounts'!BR126+'O5 Details by Class &amp; Accounts'!CM126</f>
        <v>0</v>
      </c>
      <c r="Y126" s="1903" t="str">
        <f t="shared" si="4"/>
        <v>4715</v>
      </c>
      <c r="Z126" s="1898" t="s">
        <v>1275</v>
      </c>
    </row>
    <row r="127" spans="1:26" ht="15.95" customHeight="1">
      <c r="A127" s="1755" t="s">
        <v>177</v>
      </c>
      <c r="B127" s="1003" t="s">
        <v>575</v>
      </c>
      <c r="C127" s="1014" t="str">
        <f>IF(ISBLANK('E4 TB Allocation Details'!D128), "",('E4 TB Allocation Details'!D128))</f>
        <v>cop</v>
      </c>
      <c r="D127" s="1015">
        <f t="shared" si="5"/>
        <v>118356.49999999999</v>
      </c>
      <c r="E127" s="587">
        <f>'O5 Details by Class &amp; Accounts'!I127+'O5 Details by Class &amp; Accounts'!AD127+'O5 Details by Class &amp; Accounts'!AY127+'O5 Details by Class &amp; Accounts'!BT127</f>
        <v>57165.803877265163</v>
      </c>
      <c r="F127" s="587">
        <f>'O5 Details by Class &amp; Accounts'!J127+'O5 Details by Class &amp; Accounts'!AE127+'O5 Details by Class &amp; Accounts'!AZ127+'O5 Details by Class &amp; Accounts'!BU127</f>
        <v>20620.775222271921</v>
      </c>
      <c r="G127" s="587">
        <f>'O5 Details by Class &amp; Accounts'!K127+'O5 Details by Class &amp; Accounts'!AF127+'O5 Details by Class &amp; Accounts'!BA127+'O5 Details by Class &amp; Accounts'!BV127</f>
        <v>39940.745291015905</v>
      </c>
      <c r="H127" s="587">
        <f>'O5 Details by Class &amp; Accounts'!L127+'O5 Details by Class &amp; Accounts'!AG127+'O5 Details by Class &amp; Accounts'!BB127+'O5 Details by Class &amp; Accounts'!BW127</f>
        <v>0</v>
      </c>
      <c r="I127" s="587">
        <f>'O5 Details by Class &amp; Accounts'!M127+'O5 Details by Class &amp; Accounts'!AH127+'O5 Details by Class &amp; Accounts'!BC127+'O5 Details by Class &amp; Accounts'!BX127</f>
        <v>0</v>
      </c>
      <c r="J127" s="587">
        <f>'O5 Details by Class &amp; Accounts'!N127+'O5 Details by Class &amp; Accounts'!AI127+'O5 Details by Class &amp; Accounts'!BD127+'O5 Details by Class &amp; Accounts'!BY127</f>
        <v>0</v>
      </c>
      <c r="K127" s="587">
        <f>'O5 Details by Class &amp; Accounts'!O127+'O5 Details by Class &amp; Accounts'!AJ127+'O5 Details by Class &amp; Accounts'!BE127+'O5 Details by Class &amp; Accounts'!BZ127</f>
        <v>555.65501327260063</v>
      </c>
      <c r="L127" s="587">
        <f>'O5 Details by Class &amp; Accounts'!P127+'O5 Details by Class &amp; Accounts'!AK127+'O5 Details by Class &amp; Accounts'!BF127+'O5 Details by Class &amp; Accounts'!CA127</f>
        <v>0</v>
      </c>
      <c r="M127" s="587">
        <f>'O5 Details by Class &amp; Accounts'!Q127+'O5 Details by Class &amp; Accounts'!AL127+'O5 Details by Class &amp; Accounts'!BG127+'O5 Details by Class &amp; Accounts'!CB127</f>
        <v>73.520596174410215</v>
      </c>
      <c r="N127" s="587">
        <f>'O5 Details by Class &amp; Accounts'!R127+'O5 Details by Class &amp; Accounts'!AM127+'O5 Details by Class &amp; Accounts'!BH127+'O5 Details by Class &amp; Accounts'!CC127</f>
        <v>0</v>
      </c>
      <c r="O127" s="587">
        <f>'O5 Details by Class &amp; Accounts'!S127+'O5 Details by Class &amp; Accounts'!AN127+'O5 Details by Class &amp; Accounts'!BI127+'O5 Details by Class &amp; Accounts'!CD127</f>
        <v>0</v>
      </c>
      <c r="P127" s="587">
        <f>'O5 Details by Class &amp; Accounts'!T127+'O5 Details by Class &amp; Accounts'!AO127+'O5 Details by Class &amp; Accounts'!BJ127+'O5 Details by Class &amp; Accounts'!CE127</f>
        <v>0</v>
      </c>
      <c r="Q127" s="587">
        <f>'O5 Details by Class &amp; Accounts'!U127+'O5 Details by Class &amp; Accounts'!AP127+'O5 Details by Class &amp; Accounts'!BK127+'O5 Details by Class &amp; Accounts'!CF127</f>
        <v>0</v>
      </c>
      <c r="R127" s="587">
        <f>'O5 Details by Class &amp; Accounts'!V127+'O5 Details by Class &amp; Accounts'!AQ127+'O5 Details by Class &amp; Accounts'!BL127+'O5 Details by Class &amp; Accounts'!CG127</f>
        <v>0</v>
      </c>
      <c r="S127" s="587">
        <f>'O5 Details by Class &amp; Accounts'!W127+'O5 Details by Class &amp; Accounts'!AR127+'O5 Details by Class &amp; Accounts'!BM127+'O5 Details by Class &amp; Accounts'!CH127</f>
        <v>0</v>
      </c>
      <c r="T127" s="587">
        <f>'O5 Details by Class &amp; Accounts'!X127+'O5 Details by Class &amp; Accounts'!AS127+'O5 Details by Class &amp; Accounts'!BN127+'O5 Details by Class &amp; Accounts'!CI127</f>
        <v>0</v>
      </c>
      <c r="U127" s="587">
        <f>'O5 Details by Class &amp; Accounts'!Y127+'O5 Details by Class &amp; Accounts'!AT127+'O5 Details by Class &amp; Accounts'!BO127+'O5 Details by Class &amp; Accounts'!CJ127</f>
        <v>0</v>
      </c>
      <c r="V127" s="587">
        <f>'O5 Details by Class &amp; Accounts'!Z127+'O5 Details by Class &amp; Accounts'!AU127+'O5 Details by Class &amp; Accounts'!BP127+'O5 Details by Class &amp; Accounts'!CK127</f>
        <v>0</v>
      </c>
      <c r="W127" s="587">
        <f>'O5 Details by Class &amp; Accounts'!AA127+'O5 Details by Class &amp; Accounts'!AV127+'O5 Details by Class &amp; Accounts'!BQ127+'O5 Details by Class &amp; Accounts'!CL127</f>
        <v>0</v>
      </c>
      <c r="X127" s="1028">
        <f>'O5 Details by Class &amp; Accounts'!AB127+'O5 Details by Class &amp; Accounts'!AW127+'O5 Details by Class &amp; Accounts'!BR127+'O5 Details by Class &amp; Accounts'!CM127</f>
        <v>0</v>
      </c>
      <c r="Y127" s="1903" t="str">
        <f t="shared" si="4"/>
        <v>4716</v>
      </c>
      <c r="Z127" s="1898" t="s">
        <v>779</v>
      </c>
    </row>
    <row r="128" spans="1:26" ht="15.95" customHeight="1">
      <c r="A128" s="1755" t="s">
        <v>175</v>
      </c>
      <c r="B128" s="1003" t="s">
        <v>578</v>
      </c>
      <c r="C128" s="1014" t="str">
        <f>IF(ISBLANK('E4 TB Allocation Details'!D129), "",('E4 TB Allocation Details'!D129))</f>
        <v>cop</v>
      </c>
      <c r="D128" s="1015">
        <f t="shared" si="5"/>
        <v>0</v>
      </c>
      <c r="E128" s="587">
        <f>'O5 Details by Class &amp; Accounts'!I128+'O5 Details by Class &amp; Accounts'!AD128+'O5 Details by Class &amp; Accounts'!AY128+'O5 Details by Class &amp; Accounts'!BT128</f>
        <v>0</v>
      </c>
      <c r="F128" s="587">
        <f>'O5 Details by Class &amp; Accounts'!J128+'O5 Details by Class &amp; Accounts'!AE128+'O5 Details by Class &amp; Accounts'!AZ128+'O5 Details by Class &amp; Accounts'!BU128</f>
        <v>0</v>
      </c>
      <c r="G128" s="587">
        <f>'O5 Details by Class &amp; Accounts'!K128+'O5 Details by Class &amp; Accounts'!AF128+'O5 Details by Class &amp; Accounts'!BA128+'O5 Details by Class &amp; Accounts'!BV128</f>
        <v>0</v>
      </c>
      <c r="H128" s="587">
        <f>'O5 Details by Class &amp; Accounts'!L128+'O5 Details by Class &amp; Accounts'!AG128+'O5 Details by Class &amp; Accounts'!BB128+'O5 Details by Class &amp; Accounts'!BW128</f>
        <v>0</v>
      </c>
      <c r="I128" s="587">
        <f>'O5 Details by Class &amp; Accounts'!M128+'O5 Details by Class &amp; Accounts'!AH128+'O5 Details by Class &amp; Accounts'!BC128+'O5 Details by Class &amp; Accounts'!BX128</f>
        <v>0</v>
      </c>
      <c r="J128" s="587">
        <f>'O5 Details by Class &amp; Accounts'!N128+'O5 Details by Class &amp; Accounts'!AI128+'O5 Details by Class &amp; Accounts'!BD128+'O5 Details by Class &amp; Accounts'!BY128</f>
        <v>0</v>
      </c>
      <c r="K128" s="587">
        <f>'O5 Details by Class &amp; Accounts'!O128+'O5 Details by Class &amp; Accounts'!AJ128+'O5 Details by Class &amp; Accounts'!BE128+'O5 Details by Class &amp; Accounts'!BZ128</f>
        <v>0</v>
      </c>
      <c r="L128" s="587">
        <f>'O5 Details by Class &amp; Accounts'!P128+'O5 Details by Class &amp; Accounts'!AK128+'O5 Details by Class &amp; Accounts'!BF128+'O5 Details by Class &amp; Accounts'!CA128</f>
        <v>0</v>
      </c>
      <c r="M128" s="587">
        <f>'O5 Details by Class &amp; Accounts'!Q128+'O5 Details by Class &amp; Accounts'!AL128+'O5 Details by Class &amp; Accounts'!BG128+'O5 Details by Class &amp; Accounts'!CB128</f>
        <v>0</v>
      </c>
      <c r="N128" s="587">
        <f>'O5 Details by Class &amp; Accounts'!R128+'O5 Details by Class &amp; Accounts'!AM128+'O5 Details by Class &amp; Accounts'!BH128+'O5 Details by Class &amp; Accounts'!CC128</f>
        <v>0</v>
      </c>
      <c r="O128" s="587">
        <f>'O5 Details by Class &amp; Accounts'!S128+'O5 Details by Class &amp; Accounts'!AN128+'O5 Details by Class &amp; Accounts'!BI128+'O5 Details by Class &amp; Accounts'!CD128</f>
        <v>0</v>
      </c>
      <c r="P128" s="587">
        <f>'O5 Details by Class &amp; Accounts'!T128+'O5 Details by Class &amp; Accounts'!AO128+'O5 Details by Class &amp; Accounts'!BJ128+'O5 Details by Class &amp; Accounts'!CE128</f>
        <v>0</v>
      </c>
      <c r="Q128" s="587">
        <f>'O5 Details by Class &amp; Accounts'!U128+'O5 Details by Class &amp; Accounts'!AP128+'O5 Details by Class &amp; Accounts'!BK128+'O5 Details by Class &amp; Accounts'!CF128</f>
        <v>0</v>
      </c>
      <c r="R128" s="587">
        <f>'O5 Details by Class &amp; Accounts'!V128+'O5 Details by Class &amp; Accounts'!AQ128+'O5 Details by Class &amp; Accounts'!BL128+'O5 Details by Class &amp; Accounts'!CG128</f>
        <v>0</v>
      </c>
      <c r="S128" s="587">
        <f>'O5 Details by Class &amp; Accounts'!W128+'O5 Details by Class &amp; Accounts'!AR128+'O5 Details by Class &amp; Accounts'!BM128+'O5 Details by Class &amp; Accounts'!CH128</f>
        <v>0</v>
      </c>
      <c r="T128" s="587">
        <f>'O5 Details by Class &amp; Accounts'!X128+'O5 Details by Class &amp; Accounts'!AS128+'O5 Details by Class &amp; Accounts'!BN128+'O5 Details by Class &amp; Accounts'!CI128</f>
        <v>0</v>
      </c>
      <c r="U128" s="587">
        <f>'O5 Details by Class &amp; Accounts'!Y128+'O5 Details by Class &amp; Accounts'!AT128+'O5 Details by Class &amp; Accounts'!BO128+'O5 Details by Class &amp; Accounts'!CJ128</f>
        <v>0</v>
      </c>
      <c r="V128" s="587">
        <f>'O5 Details by Class &amp; Accounts'!Z128+'O5 Details by Class &amp; Accounts'!AU128+'O5 Details by Class &amp; Accounts'!BP128+'O5 Details by Class &amp; Accounts'!CK128</f>
        <v>0</v>
      </c>
      <c r="W128" s="587">
        <f>'O5 Details by Class &amp; Accounts'!AA128+'O5 Details by Class &amp; Accounts'!AV128+'O5 Details by Class &amp; Accounts'!BQ128+'O5 Details by Class &amp; Accounts'!CL128</f>
        <v>0</v>
      </c>
      <c r="X128" s="1028">
        <f>'O5 Details by Class &amp; Accounts'!AB128+'O5 Details by Class &amp; Accounts'!AW128+'O5 Details by Class &amp; Accounts'!BR128+'O5 Details by Class &amp; Accounts'!CM128</f>
        <v>0</v>
      </c>
      <c r="Y128" s="1903" t="str">
        <f t="shared" si="4"/>
        <v>4730</v>
      </c>
      <c r="Z128" s="1898" t="s">
        <v>1275</v>
      </c>
    </row>
    <row r="129" spans="1:26" ht="15.95" customHeight="1">
      <c r="A129" s="1755">
        <v>4750</v>
      </c>
      <c r="B129" s="1003" t="s">
        <v>451</v>
      </c>
      <c r="C129" s="1014" t="s">
        <v>937</v>
      </c>
      <c r="D129" s="1015">
        <f>SUM(E129:X129)</f>
        <v>0</v>
      </c>
      <c r="E129" s="587">
        <f>'O5 Details by Class &amp; Accounts'!I129+'O5 Details by Class &amp; Accounts'!AD129+'O5 Details by Class &amp; Accounts'!AY129+'O5 Details by Class &amp; Accounts'!BT129</f>
        <v>0</v>
      </c>
      <c r="F129" s="587">
        <f>'O5 Details by Class &amp; Accounts'!J129+'O5 Details by Class &amp; Accounts'!AE129+'O5 Details by Class &amp; Accounts'!AZ129+'O5 Details by Class &amp; Accounts'!BU129</f>
        <v>0</v>
      </c>
      <c r="G129" s="587">
        <f>'O5 Details by Class &amp; Accounts'!K129+'O5 Details by Class &amp; Accounts'!AF129+'O5 Details by Class &amp; Accounts'!BA129+'O5 Details by Class &amp; Accounts'!BV129</f>
        <v>0</v>
      </c>
      <c r="H129" s="587">
        <f>'O5 Details by Class &amp; Accounts'!L129+'O5 Details by Class &amp; Accounts'!AG129+'O5 Details by Class &amp; Accounts'!BB129+'O5 Details by Class &amp; Accounts'!BW129</f>
        <v>0</v>
      </c>
      <c r="I129" s="587">
        <f>'O5 Details by Class &amp; Accounts'!M129+'O5 Details by Class &amp; Accounts'!AH129+'O5 Details by Class &amp; Accounts'!BC129+'O5 Details by Class &amp; Accounts'!BX129</f>
        <v>0</v>
      </c>
      <c r="J129" s="587">
        <f>'O5 Details by Class &amp; Accounts'!N129+'O5 Details by Class &amp; Accounts'!AI129+'O5 Details by Class &amp; Accounts'!BD129+'O5 Details by Class &amp; Accounts'!BY129</f>
        <v>0</v>
      </c>
      <c r="K129" s="587">
        <f>'O5 Details by Class &amp; Accounts'!O129+'O5 Details by Class &amp; Accounts'!AJ129+'O5 Details by Class &amp; Accounts'!BE129+'O5 Details by Class &amp; Accounts'!BZ129</f>
        <v>0</v>
      </c>
      <c r="L129" s="587">
        <f>'O5 Details by Class &amp; Accounts'!P129+'O5 Details by Class &amp; Accounts'!AK129+'O5 Details by Class &amp; Accounts'!BF129+'O5 Details by Class &amp; Accounts'!CA129</f>
        <v>0</v>
      </c>
      <c r="M129" s="587">
        <f>'O5 Details by Class &amp; Accounts'!Q129+'O5 Details by Class &amp; Accounts'!AL129+'O5 Details by Class &amp; Accounts'!BG129+'O5 Details by Class &amp; Accounts'!CB129</f>
        <v>0</v>
      </c>
      <c r="N129" s="587">
        <f>'O5 Details by Class &amp; Accounts'!R129+'O5 Details by Class &amp; Accounts'!AM129+'O5 Details by Class &amp; Accounts'!BH129+'O5 Details by Class &amp; Accounts'!CC129</f>
        <v>0</v>
      </c>
      <c r="O129" s="587">
        <f>'O5 Details by Class &amp; Accounts'!S129+'O5 Details by Class &amp; Accounts'!AN129+'O5 Details by Class &amp; Accounts'!BI129+'O5 Details by Class &amp; Accounts'!CD129</f>
        <v>0</v>
      </c>
      <c r="P129" s="587">
        <f>'O5 Details by Class &amp; Accounts'!T129+'O5 Details by Class &amp; Accounts'!AO129+'O5 Details by Class &amp; Accounts'!BJ129+'O5 Details by Class &amp; Accounts'!CE129</f>
        <v>0</v>
      </c>
      <c r="Q129" s="587">
        <f>'O5 Details by Class &amp; Accounts'!U129+'O5 Details by Class &amp; Accounts'!AP129+'O5 Details by Class &amp; Accounts'!BK129+'O5 Details by Class &amp; Accounts'!CF129</f>
        <v>0</v>
      </c>
      <c r="R129" s="587">
        <f>'O5 Details by Class &amp; Accounts'!V129+'O5 Details by Class &amp; Accounts'!AQ129+'O5 Details by Class &amp; Accounts'!BL129+'O5 Details by Class &amp; Accounts'!CG129</f>
        <v>0</v>
      </c>
      <c r="S129" s="587">
        <f>'O5 Details by Class &amp; Accounts'!W129+'O5 Details by Class &amp; Accounts'!AR129+'O5 Details by Class &amp; Accounts'!BM129+'O5 Details by Class &amp; Accounts'!CH129</f>
        <v>0</v>
      </c>
      <c r="T129" s="587">
        <f>'O5 Details by Class &amp; Accounts'!X129+'O5 Details by Class &amp; Accounts'!AS129+'O5 Details by Class &amp; Accounts'!BN129+'O5 Details by Class &amp; Accounts'!CI129</f>
        <v>0</v>
      </c>
      <c r="U129" s="587">
        <f>'O5 Details by Class &amp; Accounts'!Y129+'O5 Details by Class &amp; Accounts'!AT129+'O5 Details by Class &amp; Accounts'!BO129+'O5 Details by Class &amp; Accounts'!CJ129</f>
        <v>0</v>
      </c>
      <c r="V129" s="587">
        <f>'O5 Details by Class &amp; Accounts'!Z129+'O5 Details by Class &amp; Accounts'!AU129+'O5 Details by Class &amp; Accounts'!BP129+'O5 Details by Class &amp; Accounts'!CK129</f>
        <v>0</v>
      </c>
      <c r="W129" s="587">
        <f>'O5 Details by Class &amp; Accounts'!AA129+'O5 Details by Class &amp; Accounts'!AV129+'O5 Details by Class &amp; Accounts'!BQ129+'O5 Details by Class &amp; Accounts'!CL129</f>
        <v>0</v>
      </c>
      <c r="X129" s="1028">
        <f>'O5 Details by Class &amp; Accounts'!AB129+'O5 Details by Class &amp; Accounts'!AW129+'O5 Details by Class &amp; Accounts'!BR129+'O5 Details by Class &amp; Accounts'!CM129</f>
        <v>0</v>
      </c>
      <c r="Y129" s="1903">
        <f>A129</f>
        <v>4750</v>
      </c>
      <c r="Z129" s="1898" t="s">
        <v>1275</v>
      </c>
    </row>
    <row r="130" spans="1:26" ht="12.75">
      <c r="A130" s="1755">
        <v>4751</v>
      </c>
      <c r="B130" s="2236" t="s">
        <v>1665</v>
      </c>
      <c r="C130" s="1014" t="s">
        <v>937</v>
      </c>
      <c r="D130" s="1015">
        <f>SUM(E130:X130)</f>
        <v>91000</v>
      </c>
      <c r="E130" s="587">
        <f>'O5 Details by Class &amp; Accounts'!I131+'O5 Details by Class &amp; Accounts'!AD131+'O5 Details by Class &amp; Accounts'!AY131+'O5 Details by Class &amp; Accounts'!BT131</f>
        <v>58968.629793605651</v>
      </c>
      <c r="F130" s="587">
        <f>'O5 Details by Class &amp; Accounts'!J131+'O5 Details by Class &amp; Accounts'!AE131+'O5 Details by Class &amp; Accounts'!AZ131+'O5 Details by Class &amp; Accounts'!BU131</f>
        <v>18055.951607314586</v>
      </c>
      <c r="G130" s="587">
        <f>'O5 Details by Class &amp; Accounts'!K131+'O5 Details by Class &amp; Accounts'!AF131+'O5 Details by Class &amp; Accounts'!BA131+'O5 Details by Class &amp; Accounts'!BV131</f>
        <v>11937.458235783495</v>
      </c>
      <c r="H130" s="587">
        <f>'O5 Details by Class &amp; Accounts'!L131+'O5 Details by Class &amp; Accounts'!AG131+'O5 Details by Class &amp; Accounts'!BB131+'O5 Details by Class &amp; Accounts'!BW131</f>
        <v>0</v>
      </c>
      <c r="I130" s="587">
        <f>'O5 Details by Class &amp; Accounts'!M131+'O5 Details by Class &amp; Accounts'!AH131+'O5 Details by Class &amp; Accounts'!BC131+'O5 Details by Class &amp; Accounts'!BX131</f>
        <v>0</v>
      </c>
      <c r="J130" s="587">
        <f>'O5 Details by Class &amp; Accounts'!N131+'O5 Details by Class &amp; Accounts'!AI131+'O5 Details by Class &amp; Accounts'!BD131+'O5 Details by Class &amp; Accounts'!BY131</f>
        <v>0</v>
      </c>
      <c r="K130" s="587">
        <f>'O5 Details by Class &amp; Accounts'!O131+'O5 Details by Class &amp; Accounts'!AJ131+'O5 Details by Class &amp; Accounts'!BE131+'O5 Details by Class &amp; Accounts'!BZ131</f>
        <v>1891.52541337497</v>
      </c>
      <c r="L130" s="587">
        <f>'O5 Details by Class &amp; Accounts'!P131+'O5 Details by Class &amp; Accounts'!AK131+'O5 Details by Class &amp; Accounts'!BF131+'O5 Details by Class &amp; Accounts'!CA131</f>
        <v>0</v>
      </c>
      <c r="M130" s="587">
        <f>'O5 Details by Class &amp; Accounts'!Q131+'O5 Details by Class &amp; Accounts'!AL131+'O5 Details by Class &amp; Accounts'!BG131+'O5 Details by Class &amp; Accounts'!CB131</f>
        <v>146.43494992129493</v>
      </c>
      <c r="N130" s="587">
        <f>'O5 Details by Class &amp; Accounts'!R131+'O5 Details by Class &amp; Accounts'!AM131+'O5 Details by Class &amp; Accounts'!BH131+'O5 Details by Class &amp; Accounts'!CC131</f>
        <v>0</v>
      </c>
      <c r="O130" s="587">
        <f>'O5 Details by Class &amp; Accounts'!S131+'O5 Details by Class &amp; Accounts'!AN131+'O5 Details by Class &amp; Accounts'!BI131+'O5 Details by Class &amp; Accounts'!CD131</f>
        <v>0</v>
      </c>
      <c r="P130" s="587">
        <f>'O5 Details by Class &amp; Accounts'!T131+'O5 Details by Class &amp; Accounts'!AO131+'O5 Details by Class &amp; Accounts'!BJ131+'O5 Details by Class &amp; Accounts'!CE131</f>
        <v>0</v>
      </c>
      <c r="Q130" s="587">
        <f>'O5 Details by Class &amp; Accounts'!U131+'O5 Details by Class &amp; Accounts'!AP131+'O5 Details by Class &amp; Accounts'!BK131+'O5 Details by Class &amp; Accounts'!CF131</f>
        <v>0</v>
      </c>
      <c r="R130" s="587">
        <f>'O5 Details by Class &amp; Accounts'!V131+'O5 Details by Class &amp; Accounts'!AQ131+'O5 Details by Class &amp; Accounts'!BL131+'O5 Details by Class &amp; Accounts'!CG131</f>
        <v>0</v>
      </c>
      <c r="S130" s="587">
        <f>'O5 Details by Class &amp; Accounts'!W131+'O5 Details by Class &amp; Accounts'!AR131+'O5 Details by Class &amp; Accounts'!BM131+'O5 Details by Class &amp; Accounts'!CH131</f>
        <v>0</v>
      </c>
      <c r="T130" s="587">
        <f>'O5 Details by Class &amp; Accounts'!X131+'O5 Details by Class &amp; Accounts'!AS131+'O5 Details by Class &amp; Accounts'!BN131+'O5 Details by Class &amp; Accounts'!CI131</f>
        <v>0</v>
      </c>
      <c r="U130" s="587">
        <f>'O5 Details by Class &amp; Accounts'!Y131+'O5 Details by Class &amp; Accounts'!AT131+'O5 Details by Class &amp; Accounts'!BO131+'O5 Details by Class &amp; Accounts'!CJ131</f>
        <v>0</v>
      </c>
      <c r="V130" s="587">
        <f>'O5 Details by Class &amp; Accounts'!Z131+'O5 Details by Class &amp; Accounts'!AU131+'O5 Details by Class &amp; Accounts'!BP131+'O5 Details by Class &amp; Accounts'!CK131</f>
        <v>0</v>
      </c>
      <c r="W130" s="587">
        <f>'O5 Details by Class &amp; Accounts'!AA131+'O5 Details by Class &amp; Accounts'!AV131+'O5 Details by Class &amp; Accounts'!BQ131+'O5 Details by Class &amp; Accounts'!CL131</f>
        <v>0</v>
      </c>
      <c r="X130" s="1028">
        <f>'O5 Details by Class &amp; Accounts'!AB131+'O5 Details by Class &amp; Accounts'!AW131+'O5 Details by Class &amp; Accounts'!BR131+'O5 Details by Class &amp; Accounts'!CM131</f>
        <v>0</v>
      </c>
      <c r="Y130" s="1903">
        <f>A130</f>
        <v>4751</v>
      </c>
      <c r="Z130" s="1898" t="s">
        <v>1275</v>
      </c>
    </row>
    <row r="131" spans="1:26" ht="15.95" customHeight="1">
      <c r="A131" s="1751" t="s">
        <v>178</v>
      </c>
      <c r="B131" s="999" t="s">
        <v>991</v>
      </c>
      <c r="C131" s="1014" t="str">
        <f>IF(ISBLANK('E4 TB Allocation Details'!D132), "",('E4 TB Allocation Details'!D132))</f>
        <v>di</v>
      </c>
      <c r="D131" s="1015">
        <f t="shared" si="5"/>
        <v>91000</v>
      </c>
      <c r="E131" s="587">
        <f>'O5 Details by Class &amp; Accounts'!I131+'O5 Details by Class &amp; Accounts'!AD131+'O5 Details by Class &amp; Accounts'!AY131+'O5 Details by Class &amp; Accounts'!BT131</f>
        <v>58968.629793605651</v>
      </c>
      <c r="F131" s="587">
        <f>'O5 Details by Class &amp; Accounts'!J131+'O5 Details by Class &amp; Accounts'!AE131+'O5 Details by Class &amp; Accounts'!AZ131+'O5 Details by Class &amp; Accounts'!BU131</f>
        <v>18055.951607314586</v>
      </c>
      <c r="G131" s="587">
        <f>'O5 Details by Class &amp; Accounts'!K131+'O5 Details by Class &amp; Accounts'!AF131+'O5 Details by Class &amp; Accounts'!BA131+'O5 Details by Class &amp; Accounts'!BV131</f>
        <v>11937.458235783495</v>
      </c>
      <c r="H131" s="587">
        <f>'O5 Details by Class &amp; Accounts'!L131+'O5 Details by Class &amp; Accounts'!AG131+'O5 Details by Class &amp; Accounts'!BB131+'O5 Details by Class &amp; Accounts'!BW131</f>
        <v>0</v>
      </c>
      <c r="I131" s="587">
        <f>'O5 Details by Class &amp; Accounts'!M131+'O5 Details by Class &amp; Accounts'!AH131+'O5 Details by Class &amp; Accounts'!BC131+'O5 Details by Class &amp; Accounts'!BX131</f>
        <v>0</v>
      </c>
      <c r="J131" s="587">
        <f>'O5 Details by Class &amp; Accounts'!N131+'O5 Details by Class &amp; Accounts'!AI131+'O5 Details by Class &amp; Accounts'!BD131+'O5 Details by Class &amp; Accounts'!BY131</f>
        <v>0</v>
      </c>
      <c r="K131" s="587">
        <f>'O5 Details by Class &amp; Accounts'!O131+'O5 Details by Class &amp; Accounts'!AJ131+'O5 Details by Class &amp; Accounts'!BE131+'O5 Details by Class &amp; Accounts'!BZ131</f>
        <v>1891.52541337497</v>
      </c>
      <c r="L131" s="587">
        <f>'O5 Details by Class &amp; Accounts'!P131+'O5 Details by Class &amp; Accounts'!AK131+'O5 Details by Class &amp; Accounts'!BF131+'O5 Details by Class &amp; Accounts'!CA131</f>
        <v>0</v>
      </c>
      <c r="M131" s="587">
        <f>'O5 Details by Class &amp; Accounts'!Q131+'O5 Details by Class &amp; Accounts'!AL131+'O5 Details by Class &amp; Accounts'!BG131+'O5 Details by Class &amp; Accounts'!CB131</f>
        <v>146.43494992129493</v>
      </c>
      <c r="N131" s="587">
        <f>'O5 Details by Class &amp; Accounts'!R131+'O5 Details by Class &amp; Accounts'!AM131+'O5 Details by Class &amp; Accounts'!BH131+'O5 Details by Class &amp; Accounts'!CC131</f>
        <v>0</v>
      </c>
      <c r="O131" s="587">
        <f>'O5 Details by Class &amp; Accounts'!S131+'O5 Details by Class &amp; Accounts'!AN131+'O5 Details by Class &amp; Accounts'!BI131+'O5 Details by Class &amp; Accounts'!CD131</f>
        <v>0</v>
      </c>
      <c r="P131" s="587">
        <f>'O5 Details by Class &amp; Accounts'!T131+'O5 Details by Class &amp; Accounts'!AO131+'O5 Details by Class &amp; Accounts'!BJ131+'O5 Details by Class &amp; Accounts'!CE131</f>
        <v>0</v>
      </c>
      <c r="Q131" s="587">
        <f>'O5 Details by Class &amp; Accounts'!U131+'O5 Details by Class &amp; Accounts'!AP131+'O5 Details by Class &amp; Accounts'!BK131+'O5 Details by Class &amp; Accounts'!CF131</f>
        <v>0</v>
      </c>
      <c r="R131" s="587">
        <f>'O5 Details by Class &amp; Accounts'!V131+'O5 Details by Class &amp; Accounts'!AQ131+'O5 Details by Class &amp; Accounts'!BL131+'O5 Details by Class &amp; Accounts'!CG131</f>
        <v>0</v>
      </c>
      <c r="S131" s="587">
        <f>'O5 Details by Class &amp; Accounts'!W131+'O5 Details by Class &amp; Accounts'!AR131+'O5 Details by Class &amp; Accounts'!BM131+'O5 Details by Class &amp; Accounts'!CH131</f>
        <v>0</v>
      </c>
      <c r="T131" s="587">
        <f>'O5 Details by Class &amp; Accounts'!X131+'O5 Details by Class &amp; Accounts'!AS131+'O5 Details by Class &amp; Accounts'!BN131+'O5 Details by Class &amp; Accounts'!CI131</f>
        <v>0</v>
      </c>
      <c r="U131" s="587">
        <f>'O5 Details by Class &amp; Accounts'!Y131+'O5 Details by Class &amp; Accounts'!AT131+'O5 Details by Class &amp; Accounts'!BO131+'O5 Details by Class &amp; Accounts'!CJ131</f>
        <v>0</v>
      </c>
      <c r="V131" s="587">
        <f>'O5 Details by Class &amp; Accounts'!Z131+'O5 Details by Class &amp; Accounts'!AU131+'O5 Details by Class &amp; Accounts'!BP131+'O5 Details by Class &amp; Accounts'!CK131</f>
        <v>0</v>
      </c>
      <c r="W131" s="587">
        <f>'O5 Details by Class &amp; Accounts'!AA131+'O5 Details by Class &amp; Accounts'!AV131+'O5 Details by Class &amp; Accounts'!BQ131+'O5 Details by Class &amp; Accounts'!CL131</f>
        <v>0</v>
      </c>
      <c r="X131" s="1028">
        <f>'O5 Details by Class &amp; Accounts'!AB131+'O5 Details by Class &amp; Accounts'!AW131+'O5 Details by Class &amp; Accounts'!BR131+'O5 Details by Class &amp; Accounts'!CM131</f>
        <v>0</v>
      </c>
      <c r="Y131" s="1903" t="str">
        <f t="shared" si="4"/>
        <v>5005</v>
      </c>
      <c r="Z131" s="1898" t="s">
        <v>108</v>
      </c>
    </row>
    <row r="132" spans="1:26" ht="15.95" customHeight="1">
      <c r="A132" s="1751" t="s">
        <v>179</v>
      </c>
      <c r="B132" s="999" t="s">
        <v>579</v>
      </c>
      <c r="C132" s="1014" t="str">
        <f>IF(ISBLANK('E4 TB Allocation Details'!D133), "",('E4 TB Allocation Details'!D133))</f>
        <v>di</v>
      </c>
      <c r="D132" s="1015">
        <f t="shared" si="5"/>
        <v>0</v>
      </c>
      <c r="E132" s="587">
        <f>'O5 Details by Class &amp; Accounts'!I132+'O5 Details by Class &amp; Accounts'!AD132+'O5 Details by Class &amp; Accounts'!AY132+'O5 Details by Class &amp; Accounts'!BT132</f>
        <v>0</v>
      </c>
      <c r="F132" s="587">
        <f>'O5 Details by Class &amp; Accounts'!J132+'O5 Details by Class &amp; Accounts'!AE132+'O5 Details by Class &amp; Accounts'!AZ132+'O5 Details by Class &amp; Accounts'!BU132</f>
        <v>0</v>
      </c>
      <c r="G132" s="587">
        <f>'O5 Details by Class &amp; Accounts'!K132+'O5 Details by Class &amp; Accounts'!AF132+'O5 Details by Class &amp; Accounts'!BA132+'O5 Details by Class &amp; Accounts'!BV132</f>
        <v>0</v>
      </c>
      <c r="H132" s="587">
        <f>'O5 Details by Class &amp; Accounts'!L132+'O5 Details by Class &amp; Accounts'!AG132+'O5 Details by Class &amp; Accounts'!BB132+'O5 Details by Class &amp; Accounts'!BW132</f>
        <v>0</v>
      </c>
      <c r="I132" s="587">
        <f>'O5 Details by Class &amp; Accounts'!M132+'O5 Details by Class &amp; Accounts'!AH132+'O5 Details by Class &amp; Accounts'!BC132+'O5 Details by Class &amp; Accounts'!BX132</f>
        <v>0</v>
      </c>
      <c r="J132" s="587">
        <f>'O5 Details by Class &amp; Accounts'!N132+'O5 Details by Class &amp; Accounts'!AI132+'O5 Details by Class &amp; Accounts'!BD132+'O5 Details by Class &amp; Accounts'!BY132</f>
        <v>0</v>
      </c>
      <c r="K132" s="587">
        <f>'O5 Details by Class &amp; Accounts'!O132+'O5 Details by Class &amp; Accounts'!AJ132+'O5 Details by Class &amp; Accounts'!BE132+'O5 Details by Class &amp; Accounts'!BZ132</f>
        <v>0</v>
      </c>
      <c r="L132" s="587">
        <f>'O5 Details by Class &amp; Accounts'!P132+'O5 Details by Class &amp; Accounts'!AK132+'O5 Details by Class &amp; Accounts'!BF132+'O5 Details by Class &amp; Accounts'!CA132</f>
        <v>0</v>
      </c>
      <c r="M132" s="587">
        <f>'O5 Details by Class &amp; Accounts'!Q132+'O5 Details by Class &amp; Accounts'!AL132+'O5 Details by Class &amp; Accounts'!BG132+'O5 Details by Class &amp; Accounts'!CB132</f>
        <v>0</v>
      </c>
      <c r="N132" s="587">
        <f>'O5 Details by Class &amp; Accounts'!R132+'O5 Details by Class &amp; Accounts'!AM132+'O5 Details by Class &amp; Accounts'!BH132+'O5 Details by Class &amp; Accounts'!CC132</f>
        <v>0</v>
      </c>
      <c r="O132" s="587">
        <f>'O5 Details by Class &amp; Accounts'!S132+'O5 Details by Class &amp; Accounts'!AN132+'O5 Details by Class &amp; Accounts'!BI132+'O5 Details by Class &amp; Accounts'!CD132</f>
        <v>0</v>
      </c>
      <c r="P132" s="587">
        <f>'O5 Details by Class &amp; Accounts'!T132+'O5 Details by Class &amp; Accounts'!AO132+'O5 Details by Class &amp; Accounts'!BJ132+'O5 Details by Class &amp; Accounts'!CE132</f>
        <v>0</v>
      </c>
      <c r="Q132" s="587">
        <f>'O5 Details by Class &amp; Accounts'!U132+'O5 Details by Class &amp; Accounts'!AP132+'O5 Details by Class &amp; Accounts'!BK132+'O5 Details by Class &amp; Accounts'!CF132</f>
        <v>0</v>
      </c>
      <c r="R132" s="587">
        <f>'O5 Details by Class &amp; Accounts'!V132+'O5 Details by Class &amp; Accounts'!AQ132+'O5 Details by Class &amp; Accounts'!BL132+'O5 Details by Class &amp; Accounts'!CG132</f>
        <v>0</v>
      </c>
      <c r="S132" s="587">
        <f>'O5 Details by Class &amp; Accounts'!W132+'O5 Details by Class &amp; Accounts'!AR132+'O5 Details by Class &amp; Accounts'!BM132+'O5 Details by Class &amp; Accounts'!CH132</f>
        <v>0</v>
      </c>
      <c r="T132" s="587">
        <f>'O5 Details by Class &amp; Accounts'!X132+'O5 Details by Class &amp; Accounts'!AS132+'O5 Details by Class &amp; Accounts'!BN132+'O5 Details by Class &amp; Accounts'!CI132</f>
        <v>0</v>
      </c>
      <c r="U132" s="587">
        <f>'O5 Details by Class &amp; Accounts'!Y132+'O5 Details by Class &amp; Accounts'!AT132+'O5 Details by Class &amp; Accounts'!BO132+'O5 Details by Class &amp; Accounts'!CJ132</f>
        <v>0</v>
      </c>
      <c r="V132" s="587">
        <f>'O5 Details by Class &amp; Accounts'!Z132+'O5 Details by Class &amp; Accounts'!AU132+'O5 Details by Class &amp; Accounts'!BP132+'O5 Details by Class &amp; Accounts'!CK132</f>
        <v>0</v>
      </c>
      <c r="W132" s="587">
        <f>'O5 Details by Class &amp; Accounts'!AA132+'O5 Details by Class &amp; Accounts'!AV132+'O5 Details by Class &amp; Accounts'!BQ132+'O5 Details by Class &amp; Accounts'!CL132</f>
        <v>0</v>
      </c>
      <c r="X132" s="1028">
        <f>'O5 Details by Class &amp; Accounts'!AB132+'O5 Details by Class &amp; Accounts'!AW132+'O5 Details by Class &amp; Accounts'!BR132+'O5 Details by Class &amp; Accounts'!CM132</f>
        <v>0</v>
      </c>
      <c r="Y132" s="1903" t="str">
        <f t="shared" si="4"/>
        <v>5010</v>
      </c>
      <c r="Z132" s="1898" t="s">
        <v>108</v>
      </c>
    </row>
    <row r="133" spans="1:26" ht="15.95" customHeight="1">
      <c r="A133" s="1751" t="s">
        <v>182</v>
      </c>
      <c r="B133" s="999" t="s">
        <v>982</v>
      </c>
      <c r="C133" s="1014" t="str">
        <f>IF(ISBLANK('E4 TB Allocation Details'!D134), "",('E4 TB Allocation Details'!D134))</f>
        <v>di</v>
      </c>
      <c r="D133" s="1015">
        <f t="shared" si="5"/>
        <v>49999.999999999993</v>
      </c>
      <c r="E133" s="587">
        <f>'O5 Details by Class &amp; Accounts'!I133+'O5 Details by Class &amp; Accounts'!AD133+'O5 Details by Class &amp; Accounts'!AY133+'O5 Details by Class &amp; Accounts'!BT133</f>
        <v>26608.3262253133</v>
      </c>
      <c r="F133" s="587">
        <f>'O5 Details by Class &amp; Accounts'!J133+'O5 Details by Class &amp; Accounts'!AE133+'O5 Details by Class &amp; Accounts'!AZ133+'O5 Details by Class &amp; Accounts'!BU133</f>
        <v>10580.014434748377</v>
      </c>
      <c r="G133" s="587">
        <f>'O5 Details by Class &amp; Accounts'!K133+'O5 Details by Class &amp; Accounts'!AF133+'O5 Details by Class &amp; Accounts'!BA133+'O5 Details by Class &amp; Accounts'!BV133</f>
        <v>12453.251099009251</v>
      </c>
      <c r="H133" s="587">
        <f>'O5 Details by Class &amp; Accounts'!L133+'O5 Details by Class &amp; Accounts'!AG133+'O5 Details by Class &amp; Accounts'!BB133+'O5 Details by Class &amp; Accounts'!BW133</f>
        <v>0</v>
      </c>
      <c r="I133" s="587">
        <f>'O5 Details by Class &amp; Accounts'!M133+'O5 Details by Class &amp; Accounts'!AH133+'O5 Details by Class &amp; Accounts'!BC133+'O5 Details by Class &amp; Accounts'!BX133</f>
        <v>0</v>
      </c>
      <c r="J133" s="587">
        <f>'O5 Details by Class &amp; Accounts'!N133+'O5 Details by Class &amp; Accounts'!AI133+'O5 Details by Class &amp; Accounts'!BD133+'O5 Details by Class &amp; Accounts'!BY133</f>
        <v>0</v>
      </c>
      <c r="K133" s="587">
        <f>'O5 Details by Class &amp; Accounts'!O133+'O5 Details by Class &amp; Accounts'!AJ133+'O5 Details by Class &amp; Accounts'!BE133+'O5 Details by Class &amp; Accounts'!BZ133</f>
        <v>281.31356210222424</v>
      </c>
      <c r="L133" s="587">
        <f>'O5 Details by Class &amp; Accounts'!P133+'O5 Details by Class &amp; Accounts'!AK133+'O5 Details by Class &amp; Accounts'!BF133+'O5 Details by Class &amp; Accounts'!CA133</f>
        <v>0</v>
      </c>
      <c r="M133" s="587">
        <f>'O5 Details by Class &amp; Accounts'!Q133+'O5 Details by Class &amp; Accounts'!AL133+'O5 Details by Class &amp; Accounts'!BG133+'O5 Details by Class &amp; Accounts'!CB133</f>
        <v>77.094678826848622</v>
      </c>
      <c r="N133" s="587">
        <f>'O5 Details by Class &amp; Accounts'!R133+'O5 Details by Class &amp; Accounts'!AM133+'O5 Details by Class &amp; Accounts'!BH133+'O5 Details by Class &amp; Accounts'!CC133</f>
        <v>0</v>
      </c>
      <c r="O133" s="587">
        <f>'O5 Details by Class &amp; Accounts'!S133+'O5 Details by Class &amp; Accounts'!AN133+'O5 Details by Class &amp; Accounts'!BI133+'O5 Details by Class &amp; Accounts'!CD133</f>
        <v>0</v>
      </c>
      <c r="P133" s="587">
        <f>'O5 Details by Class &amp; Accounts'!T133+'O5 Details by Class &amp; Accounts'!AO133+'O5 Details by Class &amp; Accounts'!BJ133+'O5 Details by Class &amp; Accounts'!CE133</f>
        <v>0</v>
      </c>
      <c r="Q133" s="587">
        <f>'O5 Details by Class &amp; Accounts'!U133+'O5 Details by Class &amp; Accounts'!AP133+'O5 Details by Class &amp; Accounts'!BK133+'O5 Details by Class &amp; Accounts'!CF133</f>
        <v>0</v>
      </c>
      <c r="R133" s="587">
        <f>'O5 Details by Class &amp; Accounts'!V133+'O5 Details by Class &amp; Accounts'!AQ133+'O5 Details by Class &amp; Accounts'!BL133+'O5 Details by Class &amp; Accounts'!CG133</f>
        <v>0</v>
      </c>
      <c r="S133" s="587">
        <f>'O5 Details by Class &amp; Accounts'!W133+'O5 Details by Class &amp; Accounts'!AR133+'O5 Details by Class &amp; Accounts'!BM133+'O5 Details by Class &amp; Accounts'!CH133</f>
        <v>0</v>
      </c>
      <c r="T133" s="587">
        <f>'O5 Details by Class &amp; Accounts'!X133+'O5 Details by Class &amp; Accounts'!AS133+'O5 Details by Class &amp; Accounts'!BN133+'O5 Details by Class &amp; Accounts'!CI133</f>
        <v>0</v>
      </c>
      <c r="U133" s="587">
        <f>'O5 Details by Class &amp; Accounts'!Y133+'O5 Details by Class &amp; Accounts'!AT133+'O5 Details by Class &amp; Accounts'!BO133+'O5 Details by Class &amp; Accounts'!CJ133</f>
        <v>0</v>
      </c>
      <c r="V133" s="587">
        <f>'O5 Details by Class &amp; Accounts'!Z133+'O5 Details by Class &amp; Accounts'!AU133+'O5 Details by Class &amp; Accounts'!BP133+'O5 Details by Class &amp; Accounts'!CK133</f>
        <v>0</v>
      </c>
      <c r="W133" s="587">
        <f>'O5 Details by Class &amp; Accounts'!AA133+'O5 Details by Class &amp; Accounts'!AV133+'O5 Details by Class &amp; Accounts'!BQ133+'O5 Details by Class &amp; Accounts'!CL133</f>
        <v>0</v>
      </c>
      <c r="X133" s="1028">
        <f>'O5 Details by Class &amp; Accounts'!AB133+'O5 Details by Class &amp; Accounts'!AW133+'O5 Details by Class &amp; Accounts'!BR133+'O5 Details by Class &amp; Accounts'!CM133</f>
        <v>0</v>
      </c>
      <c r="Y133" s="1903" t="str">
        <f t="shared" si="4"/>
        <v>5012</v>
      </c>
      <c r="Z133" s="1898">
        <v>1808</v>
      </c>
    </row>
    <row r="134" spans="1:26" ht="15.95" customHeight="1">
      <c r="A134" s="1751" t="s">
        <v>184</v>
      </c>
      <c r="B134" s="999" t="s">
        <v>983</v>
      </c>
      <c r="C134" s="1014" t="str">
        <f>IF(ISBLANK('E4 TB Allocation Details'!D135), "",('E4 TB Allocation Details'!D135))</f>
        <v>di</v>
      </c>
      <c r="D134" s="1015">
        <f t="shared" si="5"/>
        <v>14000</v>
      </c>
      <c r="E134" s="587">
        <f>'O5 Details by Class &amp; Accounts'!I134+'O5 Details by Class &amp; Accounts'!AD134+'O5 Details by Class &amp; Accounts'!AY134+'O5 Details by Class &amp; Accounts'!BT134</f>
        <v>7450.3313430877242</v>
      </c>
      <c r="F134" s="587">
        <f>'O5 Details by Class &amp; Accounts'!J134+'O5 Details by Class &amp; Accounts'!AE134+'O5 Details by Class &amp; Accounts'!AZ134+'O5 Details by Class &amp; Accounts'!BU134</f>
        <v>2962.4040417295455</v>
      </c>
      <c r="G134" s="587">
        <f>'O5 Details by Class &amp; Accounts'!K134+'O5 Details by Class &amp; Accounts'!AF134+'O5 Details by Class &amp; Accounts'!BA134+'O5 Details by Class &amp; Accounts'!BV134</f>
        <v>3486.91030772259</v>
      </c>
      <c r="H134" s="587">
        <f>'O5 Details by Class &amp; Accounts'!L134+'O5 Details by Class &amp; Accounts'!AG134+'O5 Details by Class &amp; Accounts'!BB134+'O5 Details by Class &amp; Accounts'!BW134</f>
        <v>0</v>
      </c>
      <c r="I134" s="587">
        <f>'O5 Details by Class &amp; Accounts'!M134+'O5 Details by Class &amp; Accounts'!AH134+'O5 Details by Class &amp; Accounts'!BC134+'O5 Details by Class &amp; Accounts'!BX134</f>
        <v>0</v>
      </c>
      <c r="J134" s="587">
        <f>'O5 Details by Class &amp; Accounts'!N134+'O5 Details by Class &amp; Accounts'!AI134+'O5 Details by Class &amp; Accounts'!BD134+'O5 Details by Class &amp; Accounts'!BY134</f>
        <v>0</v>
      </c>
      <c r="K134" s="587">
        <f>'O5 Details by Class &amp; Accounts'!O134+'O5 Details by Class &amp; Accounts'!AJ134+'O5 Details by Class &amp; Accounts'!BE134+'O5 Details by Class &amp; Accounts'!BZ134</f>
        <v>78.767797388622796</v>
      </c>
      <c r="L134" s="587">
        <f>'O5 Details by Class &amp; Accounts'!P134+'O5 Details by Class &amp; Accounts'!AK134+'O5 Details by Class &amp; Accounts'!BF134+'O5 Details by Class &amp; Accounts'!CA134</f>
        <v>0</v>
      </c>
      <c r="M134" s="587">
        <f>'O5 Details by Class &amp; Accounts'!Q134+'O5 Details by Class &amp; Accounts'!AL134+'O5 Details by Class &amp; Accounts'!BG134+'O5 Details by Class &amp; Accounts'!CB134</f>
        <v>21.586510071517615</v>
      </c>
      <c r="N134" s="587">
        <f>'O5 Details by Class &amp; Accounts'!R134+'O5 Details by Class &amp; Accounts'!AM134+'O5 Details by Class &amp; Accounts'!BH134+'O5 Details by Class &amp; Accounts'!CC134</f>
        <v>0</v>
      </c>
      <c r="O134" s="587">
        <f>'O5 Details by Class &amp; Accounts'!S134+'O5 Details by Class &amp; Accounts'!AN134+'O5 Details by Class &amp; Accounts'!BI134+'O5 Details by Class &amp; Accounts'!CD134</f>
        <v>0</v>
      </c>
      <c r="P134" s="587">
        <f>'O5 Details by Class &amp; Accounts'!T134+'O5 Details by Class &amp; Accounts'!AO134+'O5 Details by Class &amp; Accounts'!BJ134+'O5 Details by Class &amp; Accounts'!CE134</f>
        <v>0</v>
      </c>
      <c r="Q134" s="587">
        <f>'O5 Details by Class &amp; Accounts'!U134+'O5 Details by Class &amp; Accounts'!AP134+'O5 Details by Class &amp; Accounts'!BK134+'O5 Details by Class &amp; Accounts'!CF134</f>
        <v>0</v>
      </c>
      <c r="R134" s="587">
        <f>'O5 Details by Class &amp; Accounts'!V134+'O5 Details by Class &amp; Accounts'!AQ134+'O5 Details by Class &amp; Accounts'!BL134+'O5 Details by Class &amp; Accounts'!CG134</f>
        <v>0</v>
      </c>
      <c r="S134" s="587">
        <f>'O5 Details by Class &amp; Accounts'!W134+'O5 Details by Class &amp; Accounts'!AR134+'O5 Details by Class &amp; Accounts'!BM134+'O5 Details by Class &amp; Accounts'!CH134</f>
        <v>0</v>
      </c>
      <c r="T134" s="587">
        <f>'O5 Details by Class &amp; Accounts'!X134+'O5 Details by Class &amp; Accounts'!AS134+'O5 Details by Class &amp; Accounts'!BN134+'O5 Details by Class &amp; Accounts'!CI134</f>
        <v>0</v>
      </c>
      <c r="U134" s="587">
        <f>'O5 Details by Class &amp; Accounts'!Y134+'O5 Details by Class &amp; Accounts'!AT134+'O5 Details by Class &amp; Accounts'!BO134+'O5 Details by Class &amp; Accounts'!CJ134</f>
        <v>0</v>
      </c>
      <c r="V134" s="587">
        <f>'O5 Details by Class &amp; Accounts'!Z134+'O5 Details by Class &amp; Accounts'!AU134+'O5 Details by Class &amp; Accounts'!BP134+'O5 Details by Class &amp; Accounts'!CK134</f>
        <v>0</v>
      </c>
      <c r="W134" s="587">
        <f>'O5 Details by Class &amp; Accounts'!AA134+'O5 Details by Class &amp; Accounts'!AV134+'O5 Details by Class &amp; Accounts'!BQ134+'O5 Details by Class &amp; Accounts'!CL134</f>
        <v>0</v>
      </c>
      <c r="X134" s="1028">
        <f>'O5 Details by Class &amp; Accounts'!AB134+'O5 Details by Class &amp; Accounts'!AW134+'O5 Details by Class &amp; Accounts'!BR134+'O5 Details by Class &amp; Accounts'!CM134</f>
        <v>0</v>
      </c>
      <c r="Y134" s="1903" t="str">
        <f t="shared" si="4"/>
        <v>5014</v>
      </c>
      <c r="Z134" s="1898">
        <v>1815</v>
      </c>
    </row>
    <row r="135" spans="1:26" ht="15.95" customHeight="1">
      <c r="A135" s="1751" t="s">
        <v>185</v>
      </c>
      <c r="B135" s="999" t="s">
        <v>984</v>
      </c>
      <c r="C135" s="1014" t="str">
        <f>IF(ISBLANK('E4 TB Allocation Details'!D136), "",('E4 TB Allocation Details'!D136))</f>
        <v>di</v>
      </c>
      <c r="D135" s="1015">
        <f t="shared" si="5"/>
        <v>14999.999999999998</v>
      </c>
      <c r="E135" s="587">
        <f>'O5 Details by Class &amp; Accounts'!I135+'O5 Details by Class &amp; Accounts'!AD135+'O5 Details by Class &amp; Accounts'!AY135+'O5 Details by Class &amp; Accounts'!BT135</f>
        <v>7982.4978675939901</v>
      </c>
      <c r="F135" s="587">
        <f>'O5 Details by Class &amp; Accounts'!J135+'O5 Details by Class &amp; Accounts'!AE135+'O5 Details by Class &amp; Accounts'!AZ135+'O5 Details by Class &amp; Accounts'!BU135</f>
        <v>3174.0043304245128</v>
      </c>
      <c r="G135" s="587">
        <f>'O5 Details by Class &amp; Accounts'!K135+'O5 Details by Class &amp; Accounts'!AF135+'O5 Details by Class &amp; Accounts'!BA135+'O5 Details by Class &amp; Accounts'!BV135</f>
        <v>3735.9753297027751</v>
      </c>
      <c r="H135" s="587">
        <f>'O5 Details by Class &amp; Accounts'!L135+'O5 Details by Class &amp; Accounts'!AG135+'O5 Details by Class &amp; Accounts'!BB135+'O5 Details by Class &amp; Accounts'!BW135</f>
        <v>0</v>
      </c>
      <c r="I135" s="587">
        <f>'O5 Details by Class &amp; Accounts'!M135+'O5 Details by Class &amp; Accounts'!AH135+'O5 Details by Class &amp; Accounts'!BC135+'O5 Details by Class &amp; Accounts'!BX135</f>
        <v>0</v>
      </c>
      <c r="J135" s="587">
        <f>'O5 Details by Class &amp; Accounts'!N135+'O5 Details by Class &amp; Accounts'!AI135+'O5 Details by Class &amp; Accounts'!BD135+'O5 Details by Class &amp; Accounts'!BY135</f>
        <v>0</v>
      </c>
      <c r="K135" s="587">
        <f>'O5 Details by Class &amp; Accounts'!O135+'O5 Details by Class &amp; Accounts'!AJ135+'O5 Details by Class &amp; Accounts'!BE135+'O5 Details by Class &amp; Accounts'!BZ135</f>
        <v>84.394068630667277</v>
      </c>
      <c r="L135" s="587">
        <f>'O5 Details by Class &amp; Accounts'!P135+'O5 Details by Class &amp; Accounts'!AK135+'O5 Details by Class &amp; Accounts'!BF135+'O5 Details by Class &amp; Accounts'!CA135</f>
        <v>0</v>
      </c>
      <c r="M135" s="587">
        <f>'O5 Details by Class &amp; Accounts'!Q135+'O5 Details by Class &amp; Accounts'!AL135+'O5 Details by Class &amp; Accounts'!BG135+'O5 Details by Class &amp; Accounts'!CB135</f>
        <v>23.12840364805459</v>
      </c>
      <c r="N135" s="587">
        <f>'O5 Details by Class &amp; Accounts'!R135+'O5 Details by Class &amp; Accounts'!AM135+'O5 Details by Class &amp; Accounts'!BH135+'O5 Details by Class &amp; Accounts'!CC135</f>
        <v>0</v>
      </c>
      <c r="O135" s="587">
        <f>'O5 Details by Class &amp; Accounts'!S135+'O5 Details by Class &amp; Accounts'!AN135+'O5 Details by Class &amp; Accounts'!BI135+'O5 Details by Class &amp; Accounts'!CD135</f>
        <v>0</v>
      </c>
      <c r="P135" s="587">
        <f>'O5 Details by Class &amp; Accounts'!T135+'O5 Details by Class &amp; Accounts'!AO135+'O5 Details by Class &amp; Accounts'!BJ135+'O5 Details by Class &amp; Accounts'!CE135</f>
        <v>0</v>
      </c>
      <c r="Q135" s="587">
        <f>'O5 Details by Class &amp; Accounts'!U135+'O5 Details by Class &amp; Accounts'!AP135+'O5 Details by Class &amp; Accounts'!BK135+'O5 Details by Class &amp; Accounts'!CF135</f>
        <v>0</v>
      </c>
      <c r="R135" s="587">
        <f>'O5 Details by Class &amp; Accounts'!V135+'O5 Details by Class &amp; Accounts'!AQ135+'O5 Details by Class &amp; Accounts'!BL135+'O5 Details by Class &amp; Accounts'!CG135</f>
        <v>0</v>
      </c>
      <c r="S135" s="587">
        <f>'O5 Details by Class &amp; Accounts'!W135+'O5 Details by Class &amp; Accounts'!AR135+'O5 Details by Class &amp; Accounts'!BM135+'O5 Details by Class &amp; Accounts'!CH135</f>
        <v>0</v>
      </c>
      <c r="T135" s="587">
        <f>'O5 Details by Class &amp; Accounts'!X135+'O5 Details by Class &amp; Accounts'!AS135+'O5 Details by Class &amp; Accounts'!BN135+'O5 Details by Class &amp; Accounts'!CI135</f>
        <v>0</v>
      </c>
      <c r="U135" s="587">
        <f>'O5 Details by Class &amp; Accounts'!Y135+'O5 Details by Class &amp; Accounts'!AT135+'O5 Details by Class &amp; Accounts'!BO135+'O5 Details by Class &amp; Accounts'!CJ135</f>
        <v>0</v>
      </c>
      <c r="V135" s="587">
        <f>'O5 Details by Class &amp; Accounts'!Z135+'O5 Details by Class &amp; Accounts'!AU135+'O5 Details by Class &amp; Accounts'!BP135+'O5 Details by Class &amp; Accounts'!CK135</f>
        <v>0</v>
      </c>
      <c r="W135" s="587">
        <f>'O5 Details by Class &amp; Accounts'!AA135+'O5 Details by Class &amp; Accounts'!AV135+'O5 Details by Class &amp; Accounts'!BQ135+'O5 Details by Class &amp; Accounts'!CL135</f>
        <v>0</v>
      </c>
      <c r="X135" s="1028">
        <f>'O5 Details by Class &amp; Accounts'!AB135+'O5 Details by Class &amp; Accounts'!AW135+'O5 Details by Class &amp; Accounts'!BR135+'O5 Details by Class &amp; Accounts'!CM135</f>
        <v>0</v>
      </c>
      <c r="Y135" s="1903" t="str">
        <f t="shared" si="4"/>
        <v>5015</v>
      </c>
      <c r="Z135" s="1898">
        <v>1815</v>
      </c>
    </row>
    <row r="136" spans="1:26" ht="15.95" customHeight="1">
      <c r="A136" s="1751" t="s">
        <v>187</v>
      </c>
      <c r="B136" s="999" t="s">
        <v>985</v>
      </c>
      <c r="C136" s="1014" t="str">
        <f>IF(ISBLANK('E4 TB Allocation Details'!D137), "",('E4 TB Allocation Details'!D137))</f>
        <v>di</v>
      </c>
      <c r="D136" s="1015">
        <f t="shared" si="5"/>
        <v>0</v>
      </c>
      <c r="E136" s="587">
        <f>'O5 Details by Class &amp; Accounts'!I136+'O5 Details by Class &amp; Accounts'!AD136+'O5 Details by Class &amp; Accounts'!AY136+'O5 Details by Class &amp; Accounts'!BT136</f>
        <v>0</v>
      </c>
      <c r="F136" s="587">
        <f>'O5 Details by Class &amp; Accounts'!J136+'O5 Details by Class &amp; Accounts'!AE136+'O5 Details by Class &amp; Accounts'!AZ136+'O5 Details by Class &amp; Accounts'!BU136</f>
        <v>0</v>
      </c>
      <c r="G136" s="587">
        <f>'O5 Details by Class &amp; Accounts'!K136+'O5 Details by Class &amp; Accounts'!AF136+'O5 Details by Class &amp; Accounts'!BA136+'O5 Details by Class &amp; Accounts'!BV136</f>
        <v>0</v>
      </c>
      <c r="H136" s="587">
        <f>'O5 Details by Class &amp; Accounts'!L136+'O5 Details by Class &amp; Accounts'!AG136+'O5 Details by Class &amp; Accounts'!BB136+'O5 Details by Class &amp; Accounts'!BW136</f>
        <v>0</v>
      </c>
      <c r="I136" s="587">
        <f>'O5 Details by Class &amp; Accounts'!M136+'O5 Details by Class &amp; Accounts'!AH136+'O5 Details by Class &amp; Accounts'!BC136+'O5 Details by Class &amp; Accounts'!BX136</f>
        <v>0</v>
      </c>
      <c r="J136" s="587">
        <f>'O5 Details by Class &amp; Accounts'!N136+'O5 Details by Class &amp; Accounts'!AI136+'O5 Details by Class &amp; Accounts'!BD136+'O5 Details by Class &amp; Accounts'!BY136</f>
        <v>0</v>
      </c>
      <c r="K136" s="587">
        <f>'O5 Details by Class &amp; Accounts'!O136+'O5 Details by Class &amp; Accounts'!AJ136+'O5 Details by Class &amp; Accounts'!BE136+'O5 Details by Class &amp; Accounts'!BZ136</f>
        <v>0</v>
      </c>
      <c r="L136" s="587">
        <f>'O5 Details by Class &amp; Accounts'!P136+'O5 Details by Class &amp; Accounts'!AK136+'O5 Details by Class &amp; Accounts'!BF136+'O5 Details by Class &amp; Accounts'!CA136</f>
        <v>0</v>
      </c>
      <c r="M136" s="587">
        <f>'O5 Details by Class &amp; Accounts'!Q136+'O5 Details by Class &amp; Accounts'!AL136+'O5 Details by Class &amp; Accounts'!BG136+'O5 Details by Class &amp; Accounts'!CB136</f>
        <v>0</v>
      </c>
      <c r="N136" s="587">
        <f>'O5 Details by Class &amp; Accounts'!R136+'O5 Details by Class &amp; Accounts'!AM136+'O5 Details by Class &amp; Accounts'!BH136+'O5 Details by Class &amp; Accounts'!CC136</f>
        <v>0</v>
      </c>
      <c r="O136" s="587">
        <f>'O5 Details by Class &amp; Accounts'!S136+'O5 Details by Class &amp; Accounts'!AN136+'O5 Details by Class &amp; Accounts'!BI136+'O5 Details by Class &amp; Accounts'!CD136</f>
        <v>0</v>
      </c>
      <c r="P136" s="587">
        <f>'O5 Details by Class &amp; Accounts'!T136+'O5 Details by Class &amp; Accounts'!AO136+'O5 Details by Class &amp; Accounts'!BJ136+'O5 Details by Class &amp; Accounts'!CE136</f>
        <v>0</v>
      </c>
      <c r="Q136" s="587">
        <f>'O5 Details by Class &amp; Accounts'!U136+'O5 Details by Class &amp; Accounts'!AP136+'O5 Details by Class &amp; Accounts'!BK136+'O5 Details by Class &amp; Accounts'!CF136</f>
        <v>0</v>
      </c>
      <c r="R136" s="587">
        <f>'O5 Details by Class &amp; Accounts'!V136+'O5 Details by Class &amp; Accounts'!AQ136+'O5 Details by Class &amp; Accounts'!BL136+'O5 Details by Class &amp; Accounts'!CG136</f>
        <v>0</v>
      </c>
      <c r="S136" s="587">
        <f>'O5 Details by Class &amp; Accounts'!W136+'O5 Details by Class &amp; Accounts'!AR136+'O5 Details by Class &amp; Accounts'!BM136+'O5 Details by Class &amp; Accounts'!CH136</f>
        <v>0</v>
      </c>
      <c r="T136" s="587">
        <f>'O5 Details by Class &amp; Accounts'!X136+'O5 Details by Class &amp; Accounts'!AS136+'O5 Details by Class &amp; Accounts'!BN136+'O5 Details by Class &amp; Accounts'!CI136</f>
        <v>0</v>
      </c>
      <c r="U136" s="587">
        <f>'O5 Details by Class &amp; Accounts'!Y136+'O5 Details by Class &amp; Accounts'!AT136+'O5 Details by Class &amp; Accounts'!BO136+'O5 Details by Class &amp; Accounts'!CJ136</f>
        <v>0</v>
      </c>
      <c r="V136" s="587">
        <f>'O5 Details by Class &amp; Accounts'!Z136+'O5 Details by Class &amp; Accounts'!AU136+'O5 Details by Class &amp; Accounts'!BP136+'O5 Details by Class &amp; Accounts'!CK136</f>
        <v>0</v>
      </c>
      <c r="W136" s="587">
        <f>'O5 Details by Class &amp; Accounts'!AA136+'O5 Details by Class &amp; Accounts'!AV136+'O5 Details by Class &amp; Accounts'!BQ136+'O5 Details by Class &amp; Accounts'!CL136</f>
        <v>0</v>
      </c>
      <c r="X136" s="1028">
        <f>'O5 Details by Class &amp; Accounts'!AB136+'O5 Details by Class &amp; Accounts'!AW136+'O5 Details by Class &amp; Accounts'!BR136+'O5 Details by Class &amp; Accounts'!CM136</f>
        <v>0</v>
      </c>
      <c r="Y136" s="1903" t="str">
        <f t="shared" si="4"/>
        <v>5016</v>
      </c>
      <c r="Z136" s="1898">
        <v>1820</v>
      </c>
    </row>
    <row r="137" spans="1:26" ht="12.75">
      <c r="A137" s="1751" t="s">
        <v>188</v>
      </c>
      <c r="B137" s="999" t="s">
        <v>555</v>
      </c>
      <c r="C137" s="1014" t="str">
        <f>IF(ISBLANK('E4 TB Allocation Details'!D138), "",('E4 TB Allocation Details'!D138))</f>
        <v>di</v>
      </c>
      <c r="D137" s="1015">
        <f t="shared" si="5"/>
        <v>0</v>
      </c>
      <c r="E137" s="587">
        <f>'O5 Details by Class &amp; Accounts'!I137+'O5 Details by Class &amp; Accounts'!AD137+'O5 Details by Class &amp; Accounts'!AY137+'O5 Details by Class &amp; Accounts'!BT137</f>
        <v>0</v>
      </c>
      <c r="F137" s="587">
        <f>'O5 Details by Class &amp; Accounts'!J137+'O5 Details by Class &amp; Accounts'!AE137+'O5 Details by Class &amp; Accounts'!AZ137+'O5 Details by Class &amp; Accounts'!BU137</f>
        <v>0</v>
      </c>
      <c r="G137" s="587">
        <f>'O5 Details by Class &amp; Accounts'!K137+'O5 Details by Class &amp; Accounts'!AF137+'O5 Details by Class &amp; Accounts'!BA137+'O5 Details by Class &amp; Accounts'!BV137</f>
        <v>0</v>
      </c>
      <c r="H137" s="587">
        <f>'O5 Details by Class &amp; Accounts'!L137+'O5 Details by Class &amp; Accounts'!AG137+'O5 Details by Class &amp; Accounts'!BB137+'O5 Details by Class &amp; Accounts'!BW137</f>
        <v>0</v>
      </c>
      <c r="I137" s="587">
        <f>'O5 Details by Class &amp; Accounts'!M137+'O5 Details by Class &amp; Accounts'!AH137+'O5 Details by Class &amp; Accounts'!BC137+'O5 Details by Class &amp; Accounts'!BX137</f>
        <v>0</v>
      </c>
      <c r="J137" s="587">
        <f>'O5 Details by Class &amp; Accounts'!N137+'O5 Details by Class &amp; Accounts'!AI137+'O5 Details by Class &amp; Accounts'!BD137+'O5 Details by Class &amp; Accounts'!BY137</f>
        <v>0</v>
      </c>
      <c r="K137" s="587">
        <f>'O5 Details by Class &amp; Accounts'!O137+'O5 Details by Class &amp; Accounts'!AJ137+'O5 Details by Class &amp; Accounts'!BE137+'O5 Details by Class &amp; Accounts'!BZ137</f>
        <v>0</v>
      </c>
      <c r="L137" s="587">
        <f>'O5 Details by Class &amp; Accounts'!P137+'O5 Details by Class &amp; Accounts'!AK137+'O5 Details by Class &amp; Accounts'!BF137+'O5 Details by Class &amp; Accounts'!CA137</f>
        <v>0</v>
      </c>
      <c r="M137" s="587">
        <f>'O5 Details by Class &amp; Accounts'!Q137+'O5 Details by Class &amp; Accounts'!AL137+'O5 Details by Class &amp; Accounts'!BG137+'O5 Details by Class &amp; Accounts'!CB137</f>
        <v>0</v>
      </c>
      <c r="N137" s="587">
        <f>'O5 Details by Class &amp; Accounts'!R137+'O5 Details by Class &amp; Accounts'!AM137+'O5 Details by Class &amp; Accounts'!BH137+'O5 Details by Class &amp; Accounts'!CC137</f>
        <v>0</v>
      </c>
      <c r="O137" s="587">
        <f>'O5 Details by Class &amp; Accounts'!S137+'O5 Details by Class &amp; Accounts'!AN137+'O5 Details by Class &amp; Accounts'!BI137+'O5 Details by Class &amp; Accounts'!CD137</f>
        <v>0</v>
      </c>
      <c r="P137" s="587">
        <f>'O5 Details by Class &amp; Accounts'!T137+'O5 Details by Class &amp; Accounts'!AO137+'O5 Details by Class &amp; Accounts'!BJ137+'O5 Details by Class &amp; Accounts'!CE137</f>
        <v>0</v>
      </c>
      <c r="Q137" s="587">
        <f>'O5 Details by Class &amp; Accounts'!U137+'O5 Details by Class &amp; Accounts'!AP137+'O5 Details by Class &amp; Accounts'!BK137+'O5 Details by Class &amp; Accounts'!CF137</f>
        <v>0</v>
      </c>
      <c r="R137" s="587">
        <f>'O5 Details by Class &amp; Accounts'!V137+'O5 Details by Class &amp; Accounts'!AQ137+'O5 Details by Class &amp; Accounts'!BL137+'O5 Details by Class &amp; Accounts'!CG137</f>
        <v>0</v>
      </c>
      <c r="S137" s="587">
        <f>'O5 Details by Class &amp; Accounts'!W137+'O5 Details by Class &amp; Accounts'!AR137+'O5 Details by Class &amp; Accounts'!BM137+'O5 Details by Class &amp; Accounts'!CH137</f>
        <v>0</v>
      </c>
      <c r="T137" s="587">
        <f>'O5 Details by Class &amp; Accounts'!X137+'O5 Details by Class &amp; Accounts'!AS137+'O5 Details by Class &amp; Accounts'!BN137+'O5 Details by Class &amp; Accounts'!CI137</f>
        <v>0</v>
      </c>
      <c r="U137" s="587">
        <f>'O5 Details by Class &amp; Accounts'!Y137+'O5 Details by Class &amp; Accounts'!AT137+'O5 Details by Class &amp; Accounts'!BO137+'O5 Details by Class &amp; Accounts'!CJ137</f>
        <v>0</v>
      </c>
      <c r="V137" s="587">
        <f>'O5 Details by Class &amp; Accounts'!Z137+'O5 Details by Class &amp; Accounts'!AU137+'O5 Details by Class &amp; Accounts'!BP137+'O5 Details by Class &amp; Accounts'!CK137</f>
        <v>0</v>
      </c>
      <c r="W137" s="587">
        <f>'O5 Details by Class &amp; Accounts'!AA137+'O5 Details by Class &amp; Accounts'!AV137+'O5 Details by Class &amp; Accounts'!BQ137+'O5 Details by Class &amp; Accounts'!CL137</f>
        <v>0</v>
      </c>
      <c r="X137" s="1028">
        <f>'O5 Details by Class &amp; Accounts'!AB137+'O5 Details by Class &amp; Accounts'!AW137+'O5 Details by Class &amp; Accounts'!BR137+'O5 Details by Class &amp; Accounts'!CM137</f>
        <v>0</v>
      </c>
      <c r="Y137" s="1903" t="str">
        <f t="shared" si="4"/>
        <v>5017</v>
      </c>
      <c r="Z137" s="1898">
        <v>1820</v>
      </c>
    </row>
    <row r="138" spans="1:26" ht="12.75">
      <c r="A138" s="1751" t="s">
        <v>190</v>
      </c>
      <c r="B138" s="999" t="s">
        <v>556</v>
      </c>
      <c r="C138" s="1014" t="str">
        <f>IF(ISBLANK('E4 TB Allocation Details'!D139), "",('E4 TB Allocation Details'!D139))</f>
        <v>di</v>
      </c>
      <c r="D138" s="1015">
        <f t="shared" si="5"/>
        <v>16000</v>
      </c>
      <c r="E138" s="587">
        <f>'O5 Details by Class &amp; Accounts'!I138+'O5 Details by Class &amp; Accounts'!AD138+'O5 Details by Class &amp; Accounts'!AY138+'O5 Details by Class &amp; Accounts'!BT138</f>
        <v>10543.073988600569</v>
      </c>
      <c r="F138" s="587">
        <f>'O5 Details by Class &amp; Accounts'!J138+'O5 Details by Class &amp; Accounts'!AE138+'O5 Details by Class &amp; Accounts'!AZ138+'O5 Details by Class &amp; Accounts'!BU138</f>
        <v>3383.1034276103574</v>
      </c>
      <c r="G138" s="587">
        <f>'O5 Details by Class &amp; Accounts'!K138+'O5 Details by Class &amp; Accounts'!AF138+'O5 Details by Class &amp; Accounts'!BA138+'O5 Details by Class &amp; Accounts'!BV138</f>
        <v>1723.9463738803536</v>
      </c>
      <c r="H138" s="587">
        <f>'O5 Details by Class &amp; Accounts'!L138+'O5 Details by Class &amp; Accounts'!AG138+'O5 Details by Class &amp; Accounts'!BB138+'O5 Details by Class &amp; Accounts'!BW138</f>
        <v>0</v>
      </c>
      <c r="I138" s="587">
        <f>'O5 Details by Class &amp; Accounts'!M138+'O5 Details by Class &amp; Accounts'!AH138+'O5 Details by Class &amp; Accounts'!BC138+'O5 Details by Class &amp; Accounts'!BX138</f>
        <v>0</v>
      </c>
      <c r="J138" s="587">
        <f>'O5 Details by Class &amp; Accounts'!N138+'O5 Details by Class &amp; Accounts'!AI138+'O5 Details by Class &amp; Accounts'!BD138+'O5 Details by Class &amp; Accounts'!BY138</f>
        <v>0</v>
      </c>
      <c r="K138" s="587">
        <f>'O5 Details by Class &amp; Accounts'!O138+'O5 Details by Class &amp; Accounts'!AJ138+'O5 Details by Class &amp; Accounts'!BE138+'O5 Details by Class &amp; Accounts'!BZ138</f>
        <v>323.20720901664953</v>
      </c>
      <c r="L138" s="587">
        <f>'O5 Details by Class &amp; Accounts'!P138+'O5 Details by Class &amp; Accounts'!AK138+'O5 Details by Class &amp; Accounts'!BF138+'O5 Details by Class &amp; Accounts'!CA138</f>
        <v>0</v>
      </c>
      <c r="M138" s="587">
        <f>'O5 Details by Class &amp; Accounts'!Q138+'O5 Details by Class &amp; Accounts'!AL138+'O5 Details by Class &amp; Accounts'!BG138+'O5 Details by Class &amp; Accounts'!CB138</f>
        <v>26.669000892072884</v>
      </c>
      <c r="N138" s="587">
        <f>'O5 Details by Class &amp; Accounts'!R138+'O5 Details by Class &amp; Accounts'!AM138+'O5 Details by Class &amp; Accounts'!BH138+'O5 Details by Class &amp; Accounts'!CC138</f>
        <v>0</v>
      </c>
      <c r="O138" s="587">
        <f>'O5 Details by Class &amp; Accounts'!S138+'O5 Details by Class &amp; Accounts'!AN138+'O5 Details by Class &amp; Accounts'!BI138+'O5 Details by Class &amp; Accounts'!CD138</f>
        <v>0</v>
      </c>
      <c r="P138" s="587">
        <f>'O5 Details by Class &amp; Accounts'!T138+'O5 Details by Class &amp; Accounts'!AO138+'O5 Details by Class &amp; Accounts'!BJ138+'O5 Details by Class &amp; Accounts'!CE138</f>
        <v>0</v>
      </c>
      <c r="Q138" s="587">
        <f>'O5 Details by Class &amp; Accounts'!U138+'O5 Details by Class &amp; Accounts'!AP138+'O5 Details by Class &amp; Accounts'!BK138+'O5 Details by Class &amp; Accounts'!CF138</f>
        <v>0</v>
      </c>
      <c r="R138" s="587">
        <f>'O5 Details by Class &amp; Accounts'!V138+'O5 Details by Class &amp; Accounts'!AQ138+'O5 Details by Class &amp; Accounts'!BL138+'O5 Details by Class &amp; Accounts'!CG138</f>
        <v>0</v>
      </c>
      <c r="S138" s="587">
        <f>'O5 Details by Class &amp; Accounts'!W138+'O5 Details by Class &amp; Accounts'!AR138+'O5 Details by Class &amp; Accounts'!BM138+'O5 Details by Class &amp; Accounts'!CH138</f>
        <v>0</v>
      </c>
      <c r="T138" s="587">
        <f>'O5 Details by Class &amp; Accounts'!X138+'O5 Details by Class &amp; Accounts'!AS138+'O5 Details by Class &amp; Accounts'!BN138+'O5 Details by Class &amp; Accounts'!CI138</f>
        <v>0</v>
      </c>
      <c r="U138" s="587">
        <f>'O5 Details by Class &amp; Accounts'!Y138+'O5 Details by Class &amp; Accounts'!AT138+'O5 Details by Class &amp; Accounts'!BO138+'O5 Details by Class &amp; Accounts'!CJ138</f>
        <v>0</v>
      </c>
      <c r="V138" s="587">
        <f>'O5 Details by Class &amp; Accounts'!Z138+'O5 Details by Class &amp; Accounts'!AU138+'O5 Details by Class &amp; Accounts'!BP138+'O5 Details by Class &amp; Accounts'!CK138</f>
        <v>0</v>
      </c>
      <c r="W138" s="587">
        <f>'O5 Details by Class &amp; Accounts'!AA138+'O5 Details by Class &amp; Accounts'!AV138+'O5 Details by Class &amp; Accounts'!BQ138+'O5 Details by Class &amp; Accounts'!CL138</f>
        <v>0</v>
      </c>
      <c r="X138" s="1028">
        <f>'O5 Details by Class &amp; Accounts'!AB138+'O5 Details by Class &amp; Accounts'!AW138+'O5 Details by Class &amp; Accounts'!BR138+'O5 Details by Class &amp; Accounts'!CM138</f>
        <v>0</v>
      </c>
      <c r="Y138" s="1903" t="str">
        <f t="shared" si="4"/>
        <v>5020</v>
      </c>
      <c r="Z138" s="1898" t="s">
        <v>507</v>
      </c>
    </row>
    <row r="139" spans="1:26" ht="25.5">
      <c r="A139" s="1751" t="s">
        <v>191</v>
      </c>
      <c r="B139" s="999" t="s">
        <v>1601</v>
      </c>
      <c r="C139" s="1014" t="str">
        <f>IF(ISBLANK('E4 TB Allocation Details'!D140), "",('E4 TB Allocation Details'!D140))</f>
        <v>di</v>
      </c>
      <c r="D139" s="1015">
        <f t="shared" si="5"/>
        <v>0</v>
      </c>
      <c r="E139" s="587">
        <f>'O5 Details by Class &amp; Accounts'!I139+'O5 Details by Class &amp; Accounts'!AD139+'O5 Details by Class &amp; Accounts'!AY139+'O5 Details by Class &amp; Accounts'!BT139</f>
        <v>0</v>
      </c>
      <c r="F139" s="587">
        <f>'O5 Details by Class &amp; Accounts'!J139+'O5 Details by Class &amp; Accounts'!AE139+'O5 Details by Class &amp; Accounts'!AZ139+'O5 Details by Class &amp; Accounts'!BU139</f>
        <v>0</v>
      </c>
      <c r="G139" s="587">
        <f>'O5 Details by Class &amp; Accounts'!K139+'O5 Details by Class &amp; Accounts'!AF139+'O5 Details by Class &amp; Accounts'!BA139+'O5 Details by Class &amp; Accounts'!BV139</f>
        <v>0</v>
      </c>
      <c r="H139" s="587">
        <f>'O5 Details by Class &amp; Accounts'!L139+'O5 Details by Class &amp; Accounts'!AG139+'O5 Details by Class &amp; Accounts'!BB139+'O5 Details by Class &amp; Accounts'!BW139</f>
        <v>0</v>
      </c>
      <c r="I139" s="587">
        <f>'O5 Details by Class &amp; Accounts'!M139+'O5 Details by Class &amp; Accounts'!AH139+'O5 Details by Class &amp; Accounts'!BC139+'O5 Details by Class &amp; Accounts'!BX139</f>
        <v>0</v>
      </c>
      <c r="J139" s="587">
        <f>'O5 Details by Class &amp; Accounts'!N139+'O5 Details by Class &amp; Accounts'!AI139+'O5 Details by Class &amp; Accounts'!BD139+'O5 Details by Class &amp; Accounts'!BY139</f>
        <v>0</v>
      </c>
      <c r="K139" s="587">
        <f>'O5 Details by Class &amp; Accounts'!O139+'O5 Details by Class &amp; Accounts'!AJ139+'O5 Details by Class &amp; Accounts'!BE139+'O5 Details by Class &amp; Accounts'!BZ139</f>
        <v>0</v>
      </c>
      <c r="L139" s="587">
        <f>'O5 Details by Class &amp; Accounts'!P139+'O5 Details by Class &amp; Accounts'!AK139+'O5 Details by Class &amp; Accounts'!BF139+'O5 Details by Class &amp; Accounts'!CA139</f>
        <v>0</v>
      </c>
      <c r="M139" s="587">
        <f>'O5 Details by Class &amp; Accounts'!Q139+'O5 Details by Class &amp; Accounts'!AL139+'O5 Details by Class &amp; Accounts'!BG139+'O5 Details by Class &amp; Accounts'!CB139</f>
        <v>0</v>
      </c>
      <c r="N139" s="587">
        <f>'O5 Details by Class &amp; Accounts'!R139+'O5 Details by Class &amp; Accounts'!AM139+'O5 Details by Class &amp; Accounts'!BH139+'O5 Details by Class &amp; Accounts'!CC139</f>
        <v>0</v>
      </c>
      <c r="O139" s="587">
        <f>'O5 Details by Class &amp; Accounts'!S139+'O5 Details by Class &amp; Accounts'!AN139+'O5 Details by Class &amp; Accounts'!BI139+'O5 Details by Class &amp; Accounts'!CD139</f>
        <v>0</v>
      </c>
      <c r="P139" s="587">
        <f>'O5 Details by Class &amp; Accounts'!T139+'O5 Details by Class &amp; Accounts'!AO139+'O5 Details by Class &amp; Accounts'!BJ139+'O5 Details by Class &amp; Accounts'!CE139</f>
        <v>0</v>
      </c>
      <c r="Q139" s="587">
        <f>'O5 Details by Class &amp; Accounts'!U139+'O5 Details by Class &amp; Accounts'!AP139+'O5 Details by Class &amp; Accounts'!BK139+'O5 Details by Class &amp; Accounts'!CF139</f>
        <v>0</v>
      </c>
      <c r="R139" s="587">
        <f>'O5 Details by Class &amp; Accounts'!V139+'O5 Details by Class &amp; Accounts'!AQ139+'O5 Details by Class &amp; Accounts'!BL139+'O5 Details by Class &amp; Accounts'!CG139</f>
        <v>0</v>
      </c>
      <c r="S139" s="587">
        <f>'O5 Details by Class &amp; Accounts'!W139+'O5 Details by Class &amp; Accounts'!AR139+'O5 Details by Class &amp; Accounts'!BM139+'O5 Details by Class &amp; Accounts'!CH139</f>
        <v>0</v>
      </c>
      <c r="T139" s="587">
        <f>'O5 Details by Class &amp; Accounts'!X139+'O5 Details by Class &amp; Accounts'!AS139+'O5 Details by Class &amp; Accounts'!BN139+'O5 Details by Class &amp; Accounts'!CI139</f>
        <v>0</v>
      </c>
      <c r="U139" s="587">
        <f>'O5 Details by Class &amp; Accounts'!Y139+'O5 Details by Class &amp; Accounts'!AT139+'O5 Details by Class &amp; Accounts'!BO139+'O5 Details by Class &amp; Accounts'!CJ139</f>
        <v>0</v>
      </c>
      <c r="V139" s="587">
        <f>'O5 Details by Class &amp; Accounts'!Z139+'O5 Details by Class &amp; Accounts'!AU139+'O5 Details by Class &amp; Accounts'!BP139+'O5 Details by Class &amp; Accounts'!CK139</f>
        <v>0</v>
      </c>
      <c r="W139" s="587">
        <f>'O5 Details by Class &amp; Accounts'!AA139+'O5 Details by Class &amp; Accounts'!AV139+'O5 Details by Class &amp; Accounts'!BQ139+'O5 Details by Class &amp; Accounts'!CL139</f>
        <v>0</v>
      </c>
      <c r="X139" s="1028">
        <f>'O5 Details by Class &amp; Accounts'!AB139+'O5 Details by Class &amp; Accounts'!AW139+'O5 Details by Class &amp; Accounts'!BR139+'O5 Details by Class &amp; Accounts'!CM139</f>
        <v>0</v>
      </c>
      <c r="Y139" s="1903" t="str">
        <f t="shared" si="4"/>
        <v>5025</v>
      </c>
      <c r="Z139" s="1898" t="s">
        <v>507</v>
      </c>
    </row>
    <row r="140" spans="1:26" ht="15.95" customHeight="1">
      <c r="A140" s="1751" t="s">
        <v>192</v>
      </c>
      <c r="B140" s="999" t="s">
        <v>563</v>
      </c>
      <c r="C140" s="1014" t="str">
        <f>IF(ISBLANK('E4 TB Allocation Details'!D141), "",('E4 TB Allocation Details'!D141))</f>
        <v>di</v>
      </c>
      <c r="D140" s="1015">
        <f t="shared" si="5"/>
        <v>0</v>
      </c>
      <c r="E140" s="587">
        <f>'O5 Details by Class &amp; Accounts'!I140+'O5 Details by Class &amp; Accounts'!AD140+'O5 Details by Class &amp; Accounts'!AY140+'O5 Details by Class &amp; Accounts'!BT140</f>
        <v>0</v>
      </c>
      <c r="F140" s="587">
        <f>'O5 Details by Class &amp; Accounts'!J140+'O5 Details by Class &amp; Accounts'!AE140+'O5 Details by Class &amp; Accounts'!AZ140+'O5 Details by Class &amp; Accounts'!BU140</f>
        <v>0</v>
      </c>
      <c r="G140" s="587">
        <f>'O5 Details by Class &amp; Accounts'!K140+'O5 Details by Class &amp; Accounts'!AF140+'O5 Details by Class &amp; Accounts'!BA140+'O5 Details by Class &amp; Accounts'!BV140</f>
        <v>0</v>
      </c>
      <c r="H140" s="587">
        <f>'O5 Details by Class &amp; Accounts'!L140+'O5 Details by Class &amp; Accounts'!AG140+'O5 Details by Class &amp; Accounts'!BB140+'O5 Details by Class &amp; Accounts'!BW140</f>
        <v>0</v>
      </c>
      <c r="I140" s="587">
        <f>'O5 Details by Class &amp; Accounts'!M140+'O5 Details by Class &amp; Accounts'!AH140+'O5 Details by Class &amp; Accounts'!BC140+'O5 Details by Class &amp; Accounts'!BX140</f>
        <v>0</v>
      </c>
      <c r="J140" s="587">
        <f>'O5 Details by Class &amp; Accounts'!N140+'O5 Details by Class &amp; Accounts'!AI140+'O5 Details by Class &amp; Accounts'!BD140+'O5 Details by Class &amp; Accounts'!BY140</f>
        <v>0</v>
      </c>
      <c r="K140" s="587">
        <f>'O5 Details by Class &amp; Accounts'!O140+'O5 Details by Class &amp; Accounts'!AJ140+'O5 Details by Class &amp; Accounts'!BE140+'O5 Details by Class &amp; Accounts'!BZ140</f>
        <v>0</v>
      </c>
      <c r="L140" s="587">
        <f>'O5 Details by Class &amp; Accounts'!P140+'O5 Details by Class &amp; Accounts'!AK140+'O5 Details by Class &amp; Accounts'!BF140+'O5 Details by Class &amp; Accounts'!CA140</f>
        <v>0</v>
      </c>
      <c r="M140" s="587">
        <f>'O5 Details by Class &amp; Accounts'!Q140+'O5 Details by Class &amp; Accounts'!AL140+'O5 Details by Class &amp; Accounts'!BG140+'O5 Details by Class &amp; Accounts'!CB140</f>
        <v>0</v>
      </c>
      <c r="N140" s="587">
        <f>'O5 Details by Class &amp; Accounts'!R140+'O5 Details by Class &amp; Accounts'!AM140+'O5 Details by Class &amp; Accounts'!BH140+'O5 Details by Class &amp; Accounts'!CC140</f>
        <v>0</v>
      </c>
      <c r="O140" s="587">
        <f>'O5 Details by Class &amp; Accounts'!S140+'O5 Details by Class &amp; Accounts'!AN140+'O5 Details by Class &amp; Accounts'!BI140+'O5 Details by Class &amp; Accounts'!CD140</f>
        <v>0</v>
      </c>
      <c r="P140" s="587">
        <f>'O5 Details by Class &amp; Accounts'!T140+'O5 Details by Class &amp; Accounts'!AO140+'O5 Details by Class &amp; Accounts'!BJ140+'O5 Details by Class &amp; Accounts'!CE140</f>
        <v>0</v>
      </c>
      <c r="Q140" s="587">
        <f>'O5 Details by Class &amp; Accounts'!U140+'O5 Details by Class &amp; Accounts'!AP140+'O5 Details by Class &amp; Accounts'!BK140+'O5 Details by Class &amp; Accounts'!CF140</f>
        <v>0</v>
      </c>
      <c r="R140" s="587">
        <f>'O5 Details by Class &amp; Accounts'!V140+'O5 Details by Class &amp; Accounts'!AQ140+'O5 Details by Class &amp; Accounts'!BL140+'O5 Details by Class &amp; Accounts'!CG140</f>
        <v>0</v>
      </c>
      <c r="S140" s="587">
        <f>'O5 Details by Class &amp; Accounts'!W140+'O5 Details by Class &amp; Accounts'!AR140+'O5 Details by Class &amp; Accounts'!BM140+'O5 Details by Class &amp; Accounts'!CH140</f>
        <v>0</v>
      </c>
      <c r="T140" s="587">
        <f>'O5 Details by Class &amp; Accounts'!X140+'O5 Details by Class &amp; Accounts'!AS140+'O5 Details by Class &amp; Accounts'!BN140+'O5 Details by Class &amp; Accounts'!CI140</f>
        <v>0</v>
      </c>
      <c r="U140" s="587">
        <f>'O5 Details by Class &amp; Accounts'!Y140+'O5 Details by Class &amp; Accounts'!AT140+'O5 Details by Class &amp; Accounts'!BO140+'O5 Details by Class &amp; Accounts'!CJ140</f>
        <v>0</v>
      </c>
      <c r="V140" s="587">
        <f>'O5 Details by Class &amp; Accounts'!Z140+'O5 Details by Class &amp; Accounts'!AU140+'O5 Details by Class &amp; Accounts'!BP140+'O5 Details by Class &amp; Accounts'!CK140</f>
        <v>0</v>
      </c>
      <c r="W140" s="587">
        <f>'O5 Details by Class &amp; Accounts'!AA140+'O5 Details by Class &amp; Accounts'!AV140+'O5 Details by Class &amp; Accounts'!BQ140+'O5 Details by Class &amp; Accounts'!CL140</f>
        <v>0</v>
      </c>
      <c r="X140" s="1028">
        <f>'O5 Details by Class &amp; Accounts'!AB140+'O5 Details by Class &amp; Accounts'!AW140+'O5 Details by Class &amp; Accounts'!BR140+'O5 Details by Class &amp; Accounts'!CM140</f>
        <v>0</v>
      </c>
      <c r="Y140" s="1903" t="str">
        <f t="shared" si="4"/>
        <v>5030</v>
      </c>
      <c r="Z140" s="1898" t="s">
        <v>507</v>
      </c>
    </row>
    <row r="141" spans="1:26" ht="15.95" customHeight="1">
      <c r="A141" s="1751" t="s">
        <v>195</v>
      </c>
      <c r="B141" s="999" t="s">
        <v>1418</v>
      </c>
      <c r="C141" s="1014" t="str">
        <f>IF(ISBLANK('E4 TB Allocation Details'!D142), "",('E4 TB Allocation Details'!D142))</f>
        <v>di</v>
      </c>
      <c r="D141" s="1015">
        <f t="shared" si="5"/>
        <v>2000.0000000000002</v>
      </c>
      <c r="E141" s="587">
        <f>'O5 Details by Class &amp; Accounts'!I141+'O5 Details by Class &amp; Accounts'!AD141+'O5 Details by Class &amp; Accounts'!AY141+'O5 Details by Class &amp; Accounts'!BT141</f>
        <v>1247.4859623518464</v>
      </c>
      <c r="F141" s="587">
        <f>'O5 Details by Class &amp; Accounts'!J141+'O5 Details by Class &amp; Accounts'!AE141+'O5 Details by Class &amp; Accounts'!AZ141+'O5 Details by Class &amp; Accounts'!BU141</f>
        <v>386.96515413978557</v>
      </c>
      <c r="G141" s="587">
        <f>'O5 Details by Class &amp; Accounts'!K141+'O5 Details by Class &amp; Accounts'!AF141+'O5 Details by Class &amp; Accounts'!BA141+'O5 Details by Class &amp; Accounts'!BV141</f>
        <v>322.26914976384785</v>
      </c>
      <c r="H141" s="587">
        <f>'O5 Details by Class &amp; Accounts'!L141+'O5 Details by Class &amp; Accounts'!AG141+'O5 Details by Class &amp; Accounts'!BB141+'O5 Details by Class &amp; Accounts'!BW141</f>
        <v>0</v>
      </c>
      <c r="I141" s="587">
        <f>'O5 Details by Class &amp; Accounts'!M141+'O5 Details by Class &amp; Accounts'!AH141+'O5 Details by Class &amp; Accounts'!BC141+'O5 Details by Class &amp; Accounts'!BX141</f>
        <v>0</v>
      </c>
      <c r="J141" s="587">
        <f>'O5 Details by Class &amp; Accounts'!N141+'O5 Details by Class &amp; Accounts'!AI141+'O5 Details by Class &amp; Accounts'!BD141+'O5 Details by Class &amp; Accounts'!BY141</f>
        <v>0</v>
      </c>
      <c r="K141" s="587">
        <f>'O5 Details by Class &amp; Accounts'!O141+'O5 Details by Class &amp; Accounts'!AJ141+'O5 Details by Class &amp; Accounts'!BE141+'O5 Details by Class &amp; Accounts'!BZ141</f>
        <v>40.1717641517088</v>
      </c>
      <c r="L141" s="587">
        <f>'O5 Details by Class &amp; Accounts'!P141+'O5 Details by Class &amp; Accounts'!AK141+'O5 Details by Class &amp; Accounts'!BF141+'O5 Details by Class &amp; Accounts'!CA141</f>
        <v>0</v>
      </c>
      <c r="M141" s="587">
        <f>'O5 Details by Class &amp; Accounts'!Q141+'O5 Details by Class &amp; Accounts'!AL141+'O5 Details by Class &amp; Accounts'!BG141+'O5 Details by Class &amp; Accounts'!CB141</f>
        <v>3.1079695928112923</v>
      </c>
      <c r="N141" s="587">
        <f>'O5 Details by Class &amp; Accounts'!R141+'O5 Details by Class &amp; Accounts'!AM141+'O5 Details by Class &amp; Accounts'!BH141+'O5 Details by Class &amp; Accounts'!CC141</f>
        <v>0</v>
      </c>
      <c r="O141" s="587">
        <f>'O5 Details by Class &amp; Accounts'!S141+'O5 Details by Class &amp; Accounts'!AN141+'O5 Details by Class &amp; Accounts'!BI141+'O5 Details by Class &amp; Accounts'!CD141</f>
        <v>0</v>
      </c>
      <c r="P141" s="587">
        <f>'O5 Details by Class &amp; Accounts'!T141+'O5 Details by Class &amp; Accounts'!AO141+'O5 Details by Class &amp; Accounts'!BJ141+'O5 Details by Class &amp; Accounts'!CE141</f>
        <v>0</v>
      </c>
      <c r="Q141" s="587">
        <f>'O5 Details by Class &amp; Accounts'!U141+'O5 Details by Class &amp; Accounts'!AP141+'O5 Details by Class &amp; Accounts'!BK141+'O5 Details by Class &amp; Accounts'!CF141</f>
        <v>0</v>
      </c>
      <c r="R141" s="587">
        <f>'O5 Details by Class &amp; Accounts'!V141+'O5 Details by Class &amp; Accounts'!AQ141+'O5 Details by Class &amp; Accounts'!BL141+'O5 Details by Class &amp; Accounts'!CG141</f>
        <v>0</v>
      </c>
      <c r="S141" s="587">
        <f>'O5 Details by Class &amp; Accounts'!W141+'O5 Details by Class &amp; Accounts'!AR141+'O5 Details by Class &amp; Accounts'!BM141+'O5 Details by Class &amp; Accounts'!CH141</f>
        <v>0</v>
      </c>
      <c r="T141" s="587">
        <f>'O5 Details by Class &amp; Accounts'!X141+'O5 Details by Class &amp; Accounts'!AS141+'O5 Details by Class &amp; Accounts'!BN141+'O5 Details by Class &amp; Accounts'!CI141</f>
        <v>0</v>
      </c>
      <c r="U141" s="587">
        <f>'O5 Details by Class &amp; Accounts'!Y141+'O5 Details by Class &amp; Accounts'!AT141+'O5 Details by Class &amp; Accounts'!BO141+'O5 Details by Class &amp; Accounts'!CJ141</f>
        <v>0</v>
      </c>
      <c r="V141" s="587">
        <f>'O5 Details by Class &amp; Accounts'!Z141+'O5 Details by Class &amp; Accounts'!AU141+'O5 Details by Class &amp; Accounts'!BP141+'O5 Details by Class &amp; Accounts'!CK141</f>
        <v>0</v>
      </c>
      <c r="W141" s="587">
        <f>'O5 Details by Class &amp; Accounts'!AA141+'O5 Details by Class &amp; Accounts'!AV141+'O5 Details by Class &amp; Accounts'!BQ141+'O5 Details by Class &amp; Accounts'!CL141</f>
        <v>0</v>
      </c>
      <c r="X141" s="1028">
        <f>'O5 Details by Class &amp; Accounts'!AB141+'O5 Details by Class &amp; Accounts'!AW141+'O5 Details by Class &amp; Accounts'!BR141+'O5 Details by Class &amp; Accounts'!CM141</f>
        <v>0</v>
      </c>
      <c r="Y141" s="1903" t="str">
        <f t="shared" si="4"/>
        <v>5035</v>
      </c>
      <c r="Z141" s="1898">
        <v>1850</v>
      </c>
    </row>
    <row r="142" spans="1:26" ht="12.75">
      <c r="A142" s="1751" t="s">
        <v>198</v>
      </c>
      <c r="B142" s="999" t="s">
        <v>4</v>
      </c>
      <c r="C142" s="1014" t="str">
        <f>IF(ISBLANK('E4 TB Allocation Details'!D143), "",('E4 TB Allocation Details'!D143))</f>
        <v>di</v>
      </c>
      <c r="D142" s="1015">
        <f t="shared" si="5"/>
        <v>15000.000000000002</v>
      </c>
      <c r="E142" s="587">
        <f>'O5 Details by Class &amp; Accounts'!I142+'O5 Details by Class &amp; Accounts'!AD142+'O5 Details by Class &amp; Accounts'!AY142+'O5 Details by Class &amp; Accounts'!BT142</f>
        <v>9415.3806781955827</v>
      </c>
      <c r="F142" s="587">
        <f>'O5 Details by Class &amp; Accounts'!J142+'O5 Details by Class &amp; Accounts'!AE142+'O5 Details by Class &amp; Accounts'!AZ142+'O5 Details by Class &amp; Accounts'!BU142</f>
        <v>2932.4655288369936</v>
      </c>
      <c r="G142" s="587">
        <f>'O5 Details by Class &amp; Accounts'!K142+'O5 Details by Class &amp; Accounts'!AF142+'O5 Details by Class &amp; Accounts'!BA142+'O5 Details by Class &amp; Accounts'!BV142</f>
        <v>2327.1731091154898</v>
      </c>
      <c r="H142" s="587">
        <f>'O5 Details by Class &amp; Accounts'!L142+'O5 Details by Class &amp; Accounts'!AG142+'O5 Details by Class &amp; Accounts'!BB142+'O5 Details by Class &amp; Accounts'!BW142</f>
        <v>0</v>
      </c>
      <c r="I142" s="587">
        <f>'O5 Details by Class &amp; Accounts'!M142+'O5 Details by Class &amp; Accounts'!AH142+'O5 Details by Class &amp; Accounts'!BC142+'O5 Details by Class &amp; Accounts'!BX142</f>
        <v>0</v>
      </c>
      <c r="J142" s="587">
        <f>'O5 Details by Class &amp; Accounts'!N142+'O5 Details by Class &amp; Accounts'!AI142+'O5 Details by Class &amp; Accounts'!BD142+'O5 Details by Class &amp; Accounts'!BY142</f>
        <v>0</v>
      </c>
      <c r="K142" s="587">
        <f>'O5 Details by Class &amp; Accounts'!O142+'O5 Details by Class &amp; Accounts'!AJ142+'O5 Details by Class &amp; Accounts'!BE142+'O5 Details by Class &amp; Accounts'!BZ142</f>
        <v>301.48103624094318</v>
      </c>
      <c r="L142" s="587">
        <f>'O5 Details by Class &amp; Accounts'!P142+'O5 Details by Class &amp; Accounts'!AK142+'O5 Details by Class &amp; Accounts'!BF142+'O5 Details by Class &amp; Accounts'!CA142</f>
        <v>0</v>
      </c>
      <c r="M142" s="587">
        <f>'O5 Details by Class &amp; Accounts'!Q142+'O5 Details by Class &amp; Accounts'!AL142+'O5 Details by Class &amp; Accounts'!BG142+'O5 Details by Class &amp; Accounts'!CB142</f>
        <v>23.499647610992334</v>
      </c>
      <c r="N142" s="587">
        <f>'O5 Details by Class &amp; Accounts'!R142+'O5 Details by Class &amp; Accounts'!AM142+'O5 Details by Class &amp; Accounts'!BH142+'O5 Details by Class &amp; Accounts'!CC142</f>
        <v>0</v>
      </c>
      <c r="O142" s="587">
        <f>'O5 Details by Class &amp; Accounts'!S142+'O5 Details by Class &amp; Accounts'!AN142+'O5 Details by Class &amp; Accounts'!BI142+'O5 Details by Class &amp; Accounts'!CD142</f>
        <v>0</v>
      </c>
      <c r="P142" s="587">
        <f>'O5 Details by Class &amp; Accounts'!T142+'O5 Details by Class &amp; Accounts'!AO142+'O5 Details by Class &amp; Accounts'!BJ142+'O5 Details by Class &amp; Accounts'!CE142</f>
        <v>0</v>
      </c>
      <c r="Q142" s="587">
        <f>'O5 Details by Class &amp; Accounts'!U142+'O5 Details by Class &amp; Accounts'!AP142+'O5 Details by Class &amp; Accounts'!BK142+'O5 Details by Class &amp; Accounts'!CF142</f>
        <v>0</v>
      </c>
      <c r="R142" s="587">
        <f>'O5 Details by Class &amp; Accounts'!V142+'O5 Details by Class &amp; Accounts'!AQ142+'O5 Details by Class &amp; Accounts'!BL142+'O5 Details by Class &amp; Accounts'!CG142</f>
        <v>0</v>
      </c>
      <c r="S142" s="587">
        <f>'O5 Details by Class &amp; Accounts'!W142+'O5 Details by Class &amp; Accounts'!AR142+'O5 Details by Class &amp; Accounts'!BM142+'O5 Details by Class &amp; Accounts'!CH142</f>
        <v>0</v>
      </c>
      <c r="T142" s="587">
        <f>'O5 Details by Class &amp; Accounts'!X142+'O5 Details by Class &amp; Accounts'!AS142+'O5 Details by Class &amp; Accounts'!BN142+'O5 Details by Class &amp; Accounts'!CI142</f>
        <v>0</v>
      </c>
      <c r="U142" s="587">
        <f>'O5 Details by Class &amp; Accounts'!Y142+'O5 Details by Class &amp; Accounts'!AT142+'O5 Details by Class &amp; Accounts'!BO142+'O5 Details by Class &amp; Accounts'!CJ142</f>
        <v>0</v>
      </c>
      <c r="V142" s="587">
        <f>'O5 Details by Class &amp; Accounts'!Z142+'O5 Details by Class &amp; Accounts'!AU142+'O5 Details by Class &amp; Accounts'!BP142+'O5 Details by Class &amp; Accounts'!CK142</f>
        <v>0</v>
      </c>
      <c r="W142" s="587">
        <f>'O5 Details by Class &amp; Accounts'!AA142+'O5 Details by Class &amp; Accounts'!AV142+'O5 Details by Class &amp; Accounts'!BQ142+'O5 Details by Class &amp; Accounts'!CL142</f>
        <v>0</v>
      </c>
      <c r="X142" s="1028">
        <f>'O5 Details by Class &amp; Accounts'!AB142+'O5 Details by Class &amp; Accounts'!AW142+'O5 Details by Class &amp; Accounts'!BR142+'O5 Details by Class &amp; Accounts'!CM142</f>
        <v>0</v>
      </c>
      <c r="Y142" s="1903" t="str">
        <f t="shared" si="4"/>
        <v>5040</v>
      </c>
      <c r="Z142" s="1898" t="s">
        <v>508</v>
      </c>
    </row>
    <row r="143" spans="1:26" ht="25.5">
      <c r="A143" s="1751" t="s">
        <v>199</v>
      </c>
      <c r="B143" s="999" t="s">
        <v>1602</v>
      </c>
      <c r="C143" s="1014" t="str">
        <f>IF(ISBLANK('E4 TB Allocation Details'!D144), "",('E4 TB Allocation Details'!D144))</f>
        <v>di</v>
      </c>
      <c r="D143" s="1015">
        <f t="shared" si="5"/>
        <v>0</v>
      </c>
      <c r="E143" s="587">
        <f>'O5 Details by Class &amp; Accounts'!I143+'O5 Details by Class &amp; Accounts'!AD143+'O5 Details by Class &amp; Accounts'!AY143+'O5 Details by Class &amp; Accounts'!BT143</f>
        <v>0</v>
      </c>
      <c r="F143" s="587">
        <f>'O5 Details by Class &amp; Accounts'!J143+'O5 Details by Class &amp; Accounts'!AE143+'O5 Details by Class &amp; Accounts'!AZ143+'O5 Details by Class &amp; Accounts'!BU143</f>
        <v>0</v>
      </c>
      <c r="G143" s="587">
        <f>'O5 Details by Class &amp; Accounts'!K143+'O5 Details by Class &amp; Accounts'!AF143+'O5 Details by Class &amp; Accounts'!BA143+'O5 Details by Class &amp; Accounts'!BV143</f>
        <v>0</v>
      </c>
      <c r="H143" s="587">
        <f>'O5 Details by Class &amp; Accounts'!L143+'O5 Details by Class &amp; Accounts'!AG143+'O5 Details by Class &amp; Accounts'!BB143+'O5 Details by Class &amp; Accounts'!BW143</f>
        <v>0</v>
      </c>
      <c r="I143" s="587">
        <f>'O5 Details by Class &amp; Accounts'!M143+'O5 Details by Class &amp; Accounts'!AH143+'O5 Details by Class &amp; Accounts'!BC143+'O5 Details by Class &amp; Accounts'!BX143</f>
        <v>0</v>
      </c>
      <c r="J143" s="587">
        <f>'O5 Details by Class &amp; Accounts'!N143+'O5 Details by Class &amp; Accounts'!AI143+'O5 Details by Class &amp; Accounts'!BD143+'O5 Details by Class &amp; Accounts'!BY143</f>
        <v>0</v>
      </c>
      <c r="K143" s="587">
        <f>'O5 Details by Class &amp; Accounts'!O143+'O5 Details by Class &amp; Accounts'!AJ143+'O5 Details by Class &amp; Accounts'!BE143+'O5 Details by Class &amp; Accounts'!BZ143</f>
        <v>0</v>
      </c>
      <c r="L143" s="587">
        <f>'O5 Details by Class &amp; Accounts'!P143+'O5 Details by Class &amp; Accounts'!AK143+'O5 Details by Class &amp; Accounts'!BF143+'O5 Details by Class &amp; Accounts'!CA143</f>
        <v>0</v>
      </c>
      <c r="M143" s="587">
        <f>'O5 Details by Class &amp; Accounts'!Q143+'O5 Details by Class &amp; Accounts'!AL143+'O5 Details by Class &amp; Accounts'!BG143+'O5 Details by Class &amp; Accounts'!CB143</f>
        <v>0</v>
      </c>
      <c r="N143" s="587">
        <f>'O5 Details by Class &amp; Accounts'!R143+'O5 Details by Class &amp; Accounts'!AM143+'O5 Details by Class &amp; Accounts'!BH143+'O5 Details by Class &amp; Accounts'!CC143</f>
        <v>0</v>
      </c>
      <c r="O143" s="587">
        <f>'O5 Details by Class &amp; Accounts'!S143+'O5 Details by Class &amp; Accounts'!AN143+'O5 Details by Class &amp; Accounts'!BI143+'O5 Details by Class &amp; Accounts'!CD143</f>
        <v>0</v>
      </c>
      <c r="P143" s="587">
        <f>'O5 Details by Class &amp; Accounts'!T143+'O5 Details by Class &amp; Accounts'!AO143+'O5 Details by Class &amp; Accounts'!BJ143+'O5 Details by Class &amp; Accounts'!CE143</f>
        <v>0</v>
      </c>
      <c r="Q143" s="587">
        <f>'O5 Details by Class &amp; Accounts'!U143+'O5 Details by Class &amp; Accounts'!AP143+'O5 Details by Class &amp; Accounts'!BK143+'O5 Details by Class &amp; Accounts'!CF143</f>
        <v>0</v>
      </c>
      <c r="R143" s="587">
        <f>'O5 Details by Class &amp; Accounts'!V143+'O5 Details by Class &amp; Accounts'!AQ143+'O5 Details by Class &amp; Accounts'!BL143+'O5 Details by Class &amp; Accounts'!CG143</f>
        <v>0</v>
      </c>
      <c r="S143" s="587">
        <f>'O5 Details by Class &amp; Accounts'!W143+'O5 Details by Class &amp; Accounts'!AR143+'O5 Details by Class &amp; Accounts'!BM143+'O5 Details by Class &amp; Accounts'!CH143</f>
        <v>0</v>
      </c>
      <c r="T143" s="587">
        <f>'O5 Details by Class &amp; Accounts'!X143+'O5 Details by Class &amp; Accounts'!AS143+'O5 Details by Class &amp; Accounts'!BN143+'O5 Details by Class &amp; Accounts'!CI143</f>
        <v>0</v>
      </c>
      <c r="U143" s="587">
        <f>'O5 Details by Class &amp; Accounts'!Y143+'O5 Details by Class &amp; Accounts'!AT143+'O5 Details by Class &amp; Accounts'!BO143+'O5 Details by Class &amp; Accounts'!CJ143</f>
        <v>0</v>
      </c>
      <c r="V143" s="587">
        <f>'O5 Details by Class &amp; Accounts'!Z143+'O5 Details by Class &amp; Accounts'!AU143+'O5 Details by Class &amp; Accounts'!BP143+'O5 Details by Class &amp; Accounts'!CK143</f>
        <v>0</v>
      </c>
      <c r="W143" s="587">
        <f>'O5 Details by Class &amp; Accounts'!AA143+'O5 Details by Class &amp; Accounts'!AV143+'O5 Details by Class &amp; Accounts'!BQ143+'O5 Details by Class &amp; Accounts'!CL143</f>
        <v>0</v>
      </c>
      <c r="X143" s="1028">
        <f>'O5 Details by Class &amp; Accounts'!AB143+'O5 Details by Class &amp; Accounts'!AW143+'O5 Details by Class &amp; Accounts'!BR143+'O5 Details by Class &amp; Accounts'!CM143</f>
        <v>0</v>
      </c>
      <c r="Y143" s="1903" t="str">
        <f t="shared" si="4"/>
        <v>5045</v>
      </c>
      <c r="Z143" s="1898" t="s">
        <v>508</v>
      </c>
    </row>
    <row r="144" spans="1:26" ht="15.95" customHeight="1">
      <c r="A144" s="1751" t="s">
        <v>200</v>
      </c>
      <c r="B144" s="999" t="s">
        <v>540</v>
      </c>
      <c r="C144" s="1014" t="str">
        <f>IF(ISBLANK('E4 TB Allocation Details'!D145), "",('E4 TB Allocation Details'!D145))</f>
        <v>di</v>
      </c>
      <c r="D144" s="1015">
        <f t="shared" si="5"/>
        <v>0</v>
      </c>
      <c r="E144" s="587">
        <f>'O5 Details by Class &amp; Accounts'!I144+'O5 Details by Class &amp; Accounts'!AD144+'O5 Details by Class &amp; Accounts'!AY144+'O5 Details by Class &amp; Accounts'!BT144</f>
        <v>0</v>
      </c>
      <c r="F144" s="587">
        <f>'O5 Details by Class &amp; Accounts'!J144+'O5 Details by Class &amp; Accounts'!AE144+'O5 Details by Class &amp; Accounts'!AZ144+'O5 Details by Class &amp; Accounts'!BU144</f>
        <v>0</v>
      </c>
      <c r="G144" s="587">
        <f>'O5 Details by Class &amp; Accounts'!K144+'O5 Details by Class &amp; Accounts'!AF144+'O5 Details by Class &amp; Accounts'!BA144+'O5 Details by Class &amp; Accounts'!BV144</f>
        <v>0</v>
      </c>
      <c r="H144" s="587">
        <f>'O5 Details by Class &amp; Accounts'!L144+'O5 Details by Class &amp; Accounts'!AG144+'O5 Details by Class &amp; Accounts'!BB144+'O5 Details by Class &amp; Accounts'!BW144</f>
        <v>0</v>
      </c>
      <c r="I144" s="587">
        <f>'O5 Details by Class &amp; Accounts'!M144+'O5 Details by Class &amp; Accounts'!AH144+'O5 Details by Class &amp; Accounts'!BC144+'O5 Details by Class &amp; Accounts'!BX144</f>
        <v>0</v>
      </c>
      <c r="J144" s="587">
        <f>'O5 Details by Class &amp; Accounts'!N144+'O5 Details by Class &amp; Accounts'!AI144+'O5 Details by Class &amp; Accounts'!BD144+'O5 Details by Class &amp; Accounts'!BY144</f>
        <v>0</v>
      </c>
      <c r="K144" s="587">
        <f>'O5 Details by Class &amp; Accounts'!O144+'O5 Details by Class &amp; Accounts'!AJ144+'O5 Details by Class &amp; Accounts'!BE144+'O5 Details by Class &amp; Accounts'!BZ144</f>
        <v>0</v>
      </c>
      <c r="L144" s="587">
        <f>'O5 Details by Class &amp; Accounts'!P144+'O5 Details by Class &amp; Accounts'!AK144+'O5 Details by Class &amp; Accounts'!BF144+'O5 Details by Class &amp; Accounts'!CA144</f>
        <v>0</v>
      </c>
      <c r="M144" s="587">
        <f>'O5 Details by Class &amp; Accounts'!Q144+'O5 Details by Class &amp; Accounts'!AL144+'O5 Details by Class &amp; Accounts'!BG144+'O5 Details by Class &amp; Accounts'!CB144</f>
        <v>0</v>
      </c>
      <c r="N144" s="587">
        <f>'O5 Details by Class &amp; Accounts'!R144+'O5 Details by Class &amp; Accounts'!AM144+'O5 Details by Class &amp; Accounts'!BH144+'O5 Details by Class &amp; Accounts'!CC144</f>
        <v>0</v>
      </c>
      <c r="O144" s="587">
        <f>'O5 Details by Class &amp; Accounts'!S144+'O5 Details by Class &amp; Accounts'!AN144+'O5 Details by Class &amp; Accounts'!BI144+'O5 Details by Class &amp; Accounts'!CD144</f>
        <v>0</v>
      </c>
      <c r="P144" s="587">
        <f>'O5 Details by Class &amp; Accounts'!T144+'O5 Details by Class &amp; Accounts'!AO144+'O5 Details by Class &amp; Accounts'!BJ144+'O5 Details by Class &amp; Accounts'!CE144</f>
        <v>0</v>
      </c>
      <c r="Q144" s="587">
        <f>'O5 Details by Class &amp; Accounts'!U144+'O5 Details by Class &amp; Accounts'!AP144+'O5 Details by Class &amp; Accounts'!BK144+'O5 Details by Class &amp; Accounts'!CF144</f>
        <v>0</v>
      </c>
      <c r="R144" s="587">
        <f>'O5 Details by Class &amp; Accounts'!V144+'O5 Details by Class &amp; Accounts'!AQ144+'O5 Details by Class &amp; Accounts'!BL144+'O5 Details by Class &amp; Accounts'!CG144</f>
        <v>0</v>
      </c>
      <c r="S144" s="587">
        <f>'O5 Details by Class &amp; Accounts'!W144+'O5 Details by Class &amp; Accounts'!AR144+'O5 Details by Class &amp; Accounts'!BM144+'O5 Details by Class &amp; Accounts'!CH144</f>
        <v>0</v>
      </c>
      <c r="T144" s="587">
        <f>'O5 Details by Class &amp; Accounts'!X144+'O5 Details by Class &amp; Accounts'!AS144+'O5 Details by Class &amp; Accounts'!BN144+'O5 Details by Class &amp; Accounts'!CI144</f>
        <v>0</v>
      </c>
      <c r="U144" s="587">
        <f>'O5 Details by Class &amp; Accounts'!Y144+'O5 Details by Class &amp; Accounts'!AT144+'O5 Details by Class &amp; Accounts'!BO144+'O5 Details by Class &amp; Accounts'!CJ144</f>
        <v>0</v>
      </c>
      <c r="V144" s="587">
        <f>'O5 Details by Class &amp; Accounts'!Z144+'O5 Details by Class &amp; Accounts'!AU144+'O5 Details by Class &amp; Accounts'!BP144+'O5 Details by Class &amp; Accounts'!CK144</f>
        <v>0</v>
      </c>
      <c r="W144" s="587">
        <f>'O5 Details by Class &amp; Accounts'!AA144+'O5 Details by Class &amp; Accounts'!AV144+'O5 Details by Class &amp; Accounts'!BQ144+'O5 Details by Class &amp; Accounts'!CL144</f>
        <v>0</v>
      </c>
      <c r="X144" s="1028">
        <f>'O5 Details by Class &amp; Accounts'!AB144+'O5 Details by Class &amp; Accounts'!AW144+'O5 Details by Class &amp; Accounts'!BR144+'O5 Details by Class &amp; Accounts'!CM144</f>
        <v>0</v>
      </c>
      <c r="Y144" s="1903" t="str">
        <f t="shared" si="4"/>
        <v>5050</v>
      </c>
      <c r="Z144" s="1898" t="s">
        <v>508</v>
      </c>
    </row>
    <row r="145" spans="1:26" ht="15.95" customHeight="1">
      <c r="A145" s="1751" t="s">
        <v>196</v>
      </c>
      <c r="B145" s="999" t="s">
        <v>1426</v>
      </c>
      <c r="C145" s="1014" t="str">
        <f>IF(ISBLANK('E4 TB Allocation Details'!D146), "",('E4 TB Allocation Details'!D146))</f>
        <v>di</v>
      </c>
      <c r="D145" s="1015">
        <f t="shared" si="5"/>
        <v>0</v>
      </c>
      <c r="E145" s="587">
        <f>'O5 Details by Class &amp; Accounts'!I145+'O5 Details by Class &amp; Accounts'!AD145+'O5 Details by Class &amp; Accounts'!AY145+'O5 Details by Class &amp; Accounts'!BT145</f>
        <v>0</v>
      </c>
      <c r="F145" s="587">
        <f>'O5 Details by Class &amp; Accounts'!J145+'O5 Details by Class &amp; Accounts'!AE145+'O5 Details by Class &amp; Accounts'!AZ145+'O5 Details by Class &amp; Accounts'!BU145</f>
        <v>0</v>
      </c>
      <c r="G145" s="587">
        <f>'O5 Details by Class &amp; Accounts'!K145+'O5 Details by Class &amp; Accounts'!AF145+'O5 Details by Class &amp; Accounts'!BA145+'O5 Details by Class &amp; Accounts'!BV145</f>
        <v>0</v>
      </c>
      <c r="H145" s="587">
        <f>'O5 Details by Class &amp; Accounts'!L145+'O5 Details by Class &amp; Accounts'!AG145+'O5 Details by Class &amp; Accounts'!BB145+'O5 Details by Class &amp; Accounts'!BW145</f>
        <v>0</v>
      </c>
      <c r="I145" s="587">
        <f>'O5 Details by Class &amp; Accounts'!M145+'O5 Details by Class &amp; Accounts'!AH145+'O5 Details by Class &amp; Accounts'!BC145+'O5 Details by Class &amp; Accounts'!BX145</f>
        <v>0</v>
      </c>
      <c r="J145" s="587">
        <f>'O5 Details by Class &amp; Accounts'!N145+'O5 Details by Class &amp; Accounts'!AI145+'O5 Details by Class &amp; Accounts'!BD145+'O5 Details by Class &amp; Accounts'!BY145</f>
        <v>0</v>
      </c>
      <c r="K145" s="587">
        <f>'O5 Details by Class &amp; Accounts'!O145+'O5 Details by Class &amp; Accounts'!AJ145+'O5 Details by Class &amp; Accounts'!BE145+'O5 Details by Class &amp; Accounts'!BZ145</f>
        <v>0</v>
      </c>
      <c r="L145" s="587">
        <f>'O5 Details by Class &amp; Accounts'!P145+'O5 Details by Class &amp; Accounts'!AK145+'O5 Details by Class &amp; Accounts'!BF145+'O5 Details by Class &amp; Accounts'!CA145</f>
        <v>0</v>
      </c>
      <c r="M145" s="587">
        <f>'O5 Details by Class &amp; Accounts'!Q145+'O5 Details by Class &amp; Accounts'!AL145+'O5 Details by Class &amp; Accounts'!BG145+'O5 Details by Class &amp; Accounts'!CB145</f>
        <v>0</v>
      </c>
      <c r="N145" s="587">
        <f>'O5 Details by Class &amp; Accounts'!R145+'O5 Details by Class &amp; Accounts'!AM145+'O5 Details by Class &amp; Accounts'!BH145+'O5 Details by Class &amp; Accounts'!CC145</f>
        <v>0</v>
      </c>
      <c r="O145" s="587">
        <f>'O5 Details by Class &amp; Accounts'!S145+'O5 Details by Class &amp; Accounts'!AN145+'O5 Details by Class &amp; Accounts'!BI145+'O5 Details by Class &amp; Accounts'!CD145</f>
        <v>0</v>
      </c>
      <c r="P145" s="587">
        <f>'O5 Details by Class &amp; Accounts'!T145+'O5 Details by Class &amp; Accounts'!AO145+'O5 Details by Class &amp; Accounts'!BJ145+'O5 Details by Class &amp; Accounts'!CE145</f>
        <v>0</v>
      </c>
      <c r="Q145" s="587">
        <f>'O5 Details by Class &amp; Accounts'!U145+'O5 Details by Class &amp; Accounts'!AP145+'O5 Details by Class &amp; Accounts'!BK145+'O5 Details by Class &amp; Accounts'!CF145</f>
        <v>0</v>
      </c>
      <c r="R145" s="587">
        <f>'O5 Details by Class &amp; Accounts'!V145+'O5 Details by Class &amp; Accounts'!AQ145+'O5 Details by Class &amp; Accounts'!BL145+'O5 Details by Class &amp; Accounts'!CG145</f>
        <v>0</v>
      </c>
      <c r="S145" s="587">
        <f>'O5 Details by Class &amp; Accounts'!W145+'O5 Details by Class &amp; Accounts'!AR145+'O5 Details by Class &amp; Accounts'!BM145+'O5 Details by Class &amp; Accounts'!CH145</f>
        <v>0</v>
      </c>
      <c r="T145" s="587">
        <f>'O5 Details by Class &amp; Accounts'!X145+'O5 Details by Class &amp; Accounts'!AS145+'O5 Details by Class &amp; Accounts'!BN145+'O5 Details by Class &amp; Accounts'!CI145</f>
        <v>0</v>
      </c>
      <c r="U145" s="587">
        <f>'O5 Details by Class &amp; Accounts'!Y145+'O5 Details by Class &amp; Accounts'!AT145+'O5 Details by Class &amp; Accounts'!BO145+'O5 Details by Class &amp; Accounts'!CJ145</f>
        <v>0</v>
      </c>
      <c r="V145" s="587">
        <f>'O5 Details by Class &amp; Accounts'!Z145+'O5 Details by Class &amp; Accounts'!AU145+'O5 Details by Class &amp; Accounts'!BP145+'O5 Details by Class &amp; Accounts'!CK145</f>
        <v>0</v>
      </c>
      <c r="W145" s="587">
        <f>'O5 Details by Class &amp; Accounts'!AA145+'O5 Details by Class &amp; Accounts'!AV145+'O5 Details by Class &amp; Accounts'!BQ145+'O5 Details by Class &amp; Accounts'!CL145</f>
        <v>0</v>
      </c>
      <c r="X145" s="1028">
        <f>'O5 Details by Class &amp; Accounts'!AB145+'O5 Details by Class &amp; Accounts'!AW145+'O5 Details by Class &amp; Accounts'!BR145+'O5 Details by Class &amp; Accounts'!CM145</f>
        <v>0</v>
      </c>
      <c r="Y145" s="1903" t="str">
        <f t="shared" si="4"/>
        <v>5055</v>
      </c>
      <c r="Z145" s="1898">
        <v>1850</v>
      </c>
    </row>
    <row r="146" spans="1:26" ht="15.95" customHeight="1">
      <c r="A146" s="1751" t="s">
        <v>202</v>
      </c>
      <c r="B146" s="999" t="s">
        <v>1596</v>
      </c>
      <c r="C146" s="1014" t="str">
        <f>IF(ISBLANK('E4 TB Allocation Details'!D147), "",('E4 TB Allocation Details'!D147))</f>
        <v>cu</v>
      </c>
      <c r="D146" s="1015">
        <f t="shared" si="5"/>
        <v>35000</v>
      </c>
      <c r="E146" s="587">
        <f>'O5 Details by Class &amp; Accounts'!I146+'O5 Details by Class &amp; Accounts'!AD146+'O5 Details by Class &amp; Accounts'!AY146+'O5 Details by Class &amp; Accounts'!BT146</f>
        <v>25324.444444444442</v>
      </c>
      <c r="F146" s="587">
        <f>'O5 Details by Class &amp; Accounts'!J146+'O5 Details by Class &amp; Accounts'!AE146+'O5 Details by Class &amp; Accounts'!AZ146+'O5 Details by Class &amp; Accounts'!BU146</f>
        <v>8393.7777777777774</v>
      </c>
      <c r="G146" s="587">
        <f>'O5 Details by Class &amp; Accounts'!K146+'O5 Details by Class &amp; Accounts'!AF146+'O5 Details by Class &amp; Accounts'!BA146+'O5 Details by Class &amp; Accounts'!BV146</f>
        <v>1281.7777777777778</v>
      </c>
      <c r="H146" s="587">
        <f>'O5 Details by Class &amp; Accounts'!L146+'O5 Details by Class &amp; Accounts'!AG146+'O5 Details by Class &amp; Accounts'!BB146+'O5 Details by Class &amp; Accounts'!BW146</f>
        <v>0</v>
      </c>
      <c r="I146" s="587">
        <f>'O5 Details by Class &amp; Accounts'!M146+'O5 Details by Class &amp; Accounts'!AH146+'O5 Details by Class &amp; Accounts'!BC146+'O5 Details by Class &amp; Accounts'!BX146</f>
        <v>0</v>
      </c>
      <c r="J146" s="587">
        <f>'O5 Details by Class &amp; Accounts'!N146+'O5 Details by Class &amp; Accounts'!AI146+'O5 Details by Class &amp; Accounts'!BD146+'O5 Details by Class &amp; Accounts'!BY146</f>
        <v>0</v>
      </c>
      <c r="K146" s="587">
        <f>'O5 Details by Class &amp; Accounts'!O146+'O5 Details by Class &amp; Accounts'!AJ146+'O5 Details by Class &amp; Accounts'!BE146+'O5 Details by Class &amp; Accounts'!BZ146</f>
        <v>0</v>
      </c>
      <c r="L146" s="587">
        <f>'O5 Details by Class &amp; Accounts'!P146+'O5 Details by Class &amp; Accounts'!AK146+'O5 Details by Class &amp; Accounts'!BF146+'O5 Details by Class &amp; Accounts'!CA146</f>
        <v>0</v>
      </c>
      <c r="M146" s="587">
        <f>'O5 Details by Class &amp; Accounts'!Q146+'O5 Details by Class &amp; Accounts'!AL146+'O5 Details by Class &amp; Accounts'!BG146+'O5 Details by Class &amp; Accounts'!CB146</f>
        <v>0</v>
      </c>
      <c r="N146" s="587">
        <f>'O5 Details by Class &amp; Accounts'!R146+'O5 Details by Class &amp; Accounts'!AM146+'O5 Details by Class &amp; Accounts'!BH146+'O5 Details by Class &amp; Accounts'!CC146</f>
        <v>0</v>
      </c>
      <c r="O146" s="587">
        <f>'O5 Details by Class &amp; Accounts'!S146+'O5 Details by Class &amp; Accounts'!AN146+'O5 Details by Class &amp; Accounts'!BI146+'O5 Details by Class &amp; Accounts'!CD146</f>
        <v>0</v>
      </c>
      <c r="P146" s="587">
        <f>'O5 Details by Class &amp; Accounts'!T146+'O5 Details by Class &amp; Accounts'!AO146+'O5 Details by Class &amp; Accounts'!BJ146+'O5 Details by Class &amp; Accounts'!CE146</f>
        <v>0</v>
      </c>
      <c r="Q146" s="587">
        <f>'O5 Details by Class &amp; Accounts'!U146+'O5 Details by Class &amp; Accounts'!AP146+'O5 Details by Class &amp; Accounts'!BK146+'O5 Details by Class &amp; Accounts'!CF146</f>
        <v>0</v>
      </c>
      <c r="R146" s="587">
        <f>'O5 Details by Class &amp; Accounts'!V146+'O5 Details by Class &amp; Accounts'!AQ146+'O5 Details by Class &amp; Accounts'!BL146+'O5 Details by Class &amp; Accounts'!CG146</f>
        <v>0</v>
      </c>
      <c r="S146" s="587">
        <f>'O5 Details by Class &amp; Accounts'!W146+'O5 Details by Class &amp; Accounts'!AR146+'O5 Details by Class &amp; Accounts'!BM146+'O5 Details by Class &amp; Accounts'!CH146</f>
        <v>0</v>
      </c>
      <c r="T146" s="587">
        <f>'O5 Details by Class &amp; Accounts'!X146+'O5 Details by Class &amp; Accounts'!AS146+'O5 Details by Class &amp; Accounts'!BN146+'O5 Details by Class &amp; Accounts'!CI146</f>
        <v>0</v>
      </c>
      <c r="U146" s="587">
        <f>'O5 Details by Class &amp; Accounts'!Y146+'O5 Details by Class &amp; Accounts'!AT146+'O5 Details by Class &amp; Accounts'!BO146+'O5 Details by Class &amp; Accounts'!CJ146</f>
        <v>0</v>
      </c>
      <c r="V146" s="587">
        <f>'O5 Details by Class &amp; Accounts'!Z146+'O5 Details by Class &amp; Accounts'!AU146+'O5 Details by Class &amp; Accounts'!BP146+'O5 Details by Class &amp; Accounts'!CK146</f>
        <v>0</v>
      </c>
      <c r="W146" s="587">
        <f>'O5 Details by Class &amp; Accounts'!AA146+'O5 Details by Class &amp; Accounts'!AV146+'O5 Details by Class &amp; Accounts'!BQ146+'O5 Details by Class &amp; Accounts'!CL146</f>
        <v>0</v>
      </c>
      <c r="X146" s="1028">
        <f>'O5 Details by Class &amp; Accounts'!AB146+'O5 Details by Class &amp; Accounts'!AW146+'O5 Details by Class &amp; Accounts'!BR146+'O5 Details by Class &amp; Accounts'!CM146</f>
        <v>0</v>
      </c>
      <c r="Y146" s="1903" t="str">
        <f t="shared" si="4"/>
        <v>5065</v>
      </c>
      <c r="Z146" s="1898" t="s">
        <v>780</v>
      </c>
    </row>
    <row r="147" spans="1:26" ht="15.95" customHeight="1">
      <c r="A147" s="1751" t="s">
        <v>203</v>
      </c>
      <c r="B147" s="999" t="s">
        <v>1597</v>
      </c>
      <c r="C147" s="1014" t="str">
        <f>IF(ISBLANK('E4 TB Allocation Details'!D148), "",('E4 TB Allocation Details'!D148))</f>
        <v>cu</v>
      </c>
      <c r="D147" s="1015">
        <f t="shared" si="5"/>
        <v>5000</v>
      </c>
      <c r="E147" s="587">
        <f>'O5 Details by Class &amp; Accounts'!I147+'O5 Details by Class &amp; Accounts'!AD147+'O5 Details by Class &amp; Accounts'!AY147+'O5 Details by Class &amp; Accounts'!BT147</f>
        <v>4171.9502916560996</v>
      </c>
      <c r="F147" s="587">
        <f>'O5 Details by Class &amp; Accounts'!J147+'O5 Details by Class &amp; Accounts'!AE147+'O5 Details by Class &amp; Accounts'!AZ147+'O5 Details by Class &amp; Accounts'!BU147</f>
        <v>513.5683489728633</v>
      </c>
      <c r="G147" s="587">
        <f>'O5 Details by Class &amp; Accounts'!K147+'O5 Details by Class &amp; Accounts'!AF147+'O5 Details by Class &amp; Accounts'!BA147+'O5 Details by Class &amp; Accounts'!BV147</f>
        <v>59.599289880801415</v>
      </c>
      <c r="H147" s="587">
        <f>'O5 Details by Class &amp; Accounts'!L147+'O5 Details by Class &amp; Accounts'!AG147+'O5 Details by Class &amp; Accounts'!BB147+'O5 Details by Class &amp; Accounts'!BW147</f>
        <v>0</v>
      </c>
      <c r="I147" s="587">
        <f>'O5 Details by Class &amp; Accounts'!M147+'O5 Details by Class &amp; Accounts'!AH147+'O5 Details by Class &amp; Accounts'!BC147+'O5 Details by Class &amp; Accounts'!BX147</f>
        <v>0</v>
      </c>
      <c r="J147" s="587">
        <f>'O5 Details by Class &amp; Accounts'!N147+'O5 Details by Class &amp; Accounts'!AI147+'O5 Details by Class &amp; Accounts'!BD147+'O5 Details by Class &amp; Accounts'!BY147</f>
        <v>0</v>
      </c>
      <c r="K147" s="587">
        <f>'O5 Details by Class &amp; Accounts'!O147+'O5 Details by Class &amp; Accounts'!AJ147+'O5 Details by Class &amp; Accounts'!BE147+'O5 Details by Class &amp; Accounts'!BZ147</f>
        <v>247.27364950545268</v>
      </c>
      <c r="L147" s="587">
        <f>'O5 Details by Class &amp; Accounts'!P147+'O5 Details by Class &amp; Accounts'!AK147+'O5 Details by Class &amp; Accounts'!BF147+'O5 Details by Class &amp; Accounts'!CA147</f>
        <v>0</v>
      </c>
      <c r="M147" s="587">
        <f>'O5 Details by Class &amp; Accounts'!Q147+'O5 Details by Class &amp; Accounts'!AL147+'O5 Details by Class &amp; Accounts'!BG147+'O5 Details by Class &amp; Accounts'!CB147</f>
        <v>7.6084199847831604</v>
      </c>
      <c r="N147" s="587">
        <f>'O5 Details by Class &amp; Accounts'!R147+'O5 Details by Class &amp; Accounts'!AM147+'O5 Details by Class &amp; Accounts'!BH147+'O5 Details by Class &amp; Accounts'!CC147</f>
        <v>0</v>
      </c>
      <c r="O147" s="587">
        <f>'O5 Details by Class &amp; Accounts'!S147+'O5 Details by Class &amp; Accounts'!AN147+'O5 Details by Class &amp; Accounts'!BI147+'O5 Details by Class &amp; Accounts'!CD147</f>
        <v>0</v>
      </c>
      <c r="P147" s="587">
        <f>'O5 Details by Class &amp; Accounts'!T147+'O5 Details by Class &amp; Accounts'!AO147+'O5 Details by Class &amp; Accounts'!BJ147+'O5 Details by Class &amp; Accounts'!CE147</f>
        <v>0</v>
      </c>
      <c r="Q147" s="587">
        <f>'O5 Details by Class &amp; Accounts'!U147+'O5 Details by Class &amp; Accounts'!AP147+'O5 Details by Class &amp; Accounts'!BK147+'O5 Details by Class &amp; Accounts'!CF147</f>
        <v>0</v>
      </c>
      <c r="R147" s="587">
        <f>'O5 Details by Class &amp; Accounts'!V147+'O5 Details by Class &amp; Accounts'!AQ147+'O5 Details by Class &amp; Accounts'!BL147+'O5 Details by Class &amp; Accounts'!CG147</f>
        <v>0</v>
      </c>
      <c r="S147" s="587">
        <f>'O5 Details by Class &amp; Accounts'!W147+'O5 Details by Class &amp; Accounts'!AR147+'O5 Details by Class &amp; Accounts'!BM147+'O5 Details by Class &amp; Accounts'!CH147</f>
        <v>0</v>
      </c>
      <c r="T147" s="587">
        <f>'O5 Details by Class &amp; Accounts'!X147+'O5 Details by Class &amp; Accounts'!AS147+'O5 Details by Class &amp; Accounts'!BN147+'O5 Details by Class &amp; Accounts'!CI147</f>
        <v>0</v>
      </c>
      <c r="U147" s="587">
        <f>'O5 Details by Class &amp; Accounts'!Y147+'O5 Details by Class &amp; Accounts'!AT147+'O5 Details by Class &amp; Accounts'!BO147+'O5 Details by Class &amp; Accounts'!CJ147</f>
        <v>0</v>
      </c>
      <c r="V147" s="587">
        <f>'O5 Details by Class &amp; Accounts'!Z147+'O5 Details by Class &amp; Accounts'!AU147+'O5 Details by Class &amp; Accounts'!BP147+'O5 Details by Class &amp; Accounts'!CK147</f>
        <v>0</v>
      </c>
      <c r="W147" s="587">
        <f>'O5 Details by Class &amp; Accounts'!AA147+'O5 Details by Class &amp; Accounts'!AV147+'O5 Details by Class &amp; Accounts'!BQ147+'O5 Details by Class &amp; Accounts'!CL147</f>
        <v>0</v>
      </c>
      <c r="X147" s="1028">
        <f>'O5 Details by Class &amp; Accounts'!AB147+'O5 Details by Class &amp; Accounts'!AW147+'O5 Details by Class &amp; Accounts'!BR147+'O5 Details by Class &amp; Accounts'!CM147</f>
        <v>0</v>
      </c>
      <c r="Y147" s="1903" t="str">
        <f t="shared" si="4"/>
        <v>5070</v>
      </c>
      <c r="Z147" s="1898" t="s">
        <v>710</v>
      </c>
    </row>
    <row r="148" spans="1:26" ht="15.95" customHeight="1">
      <c r="A148" s="1751" t="s">
        <v>204</v>
      </c>
      <c r="B148" s="999" t="s">
        <v>1598</v>
      </c>
      <c r="C148" s="1014" t="str">
        <f>IF(ISBLANK('E4 TB Allocation Details'!D149), "",('E4 TB Allocation Details'!D149))</f>
        <v>cu</v>
      </c>
      <c r="D148" s="1015">
        <f t="shared" si="5"/>
        <v>0</v>
      </c>
      <c r="E148" s="587">
        <f>'O5 Details by Class &amp; Accounts'!I148+'O5 Details by Class &amp; Accounts'!AD148+'O5 Details by Class &amp; Accounts'!AY148+'O5 Details by Class &amp; Accounts'!BT148</f>
        <v>0</v>
      </c>
      <c r="F148" s="587">
        <f>'O5 Details by Class &amp; Accounts'!J148+'O5 Details by Class &amp; Accounts'!AE148+'O5 Details by Class &amp; Accounts'!AZ148+'O5 Details by Class &amp; Accounts'!BU148</f>
        <v>0</v>
      </c>
      <c r="G148" s="587">
        <f>'O5 Details by Class &amp; Accounts'!K148+'O5 Details by Class &amp; Accounts'!AF148+'O5 Details by Class &amp; Accounts'!BA148+'O5 Details by Class &amp; Accounts'!BV148</f>
        <v>0</v>
      </c>
      <c r="H148" s="587">
        <f>'O5 Details by Class &amp; Accounts'!L148+'O5 Details by Class &amp; Accounts'!AG148+'O5 Details by Class &amp; Accounts'!BB148+'O5 Details by Class &amp; Accounts'!BW148</f>
        <v>0</v>
      </c>
      <c r="I148" s="587">
        <f>'O5 Details by Class &amp; Accounts'!M148+'O5 Details by Class &amp; Accounts'!AH148+'O5 Details by Class &amp; Accounts'!BC148+'O5 Details by Class &amp; Accounts'!BX148</f>
        <v>0</v>
      </c>
      <c r="J148" s="587">
        <f>'O5 Details by Class &amp; Accounts'!N148+'O5 Details by Class &amp; Accounts'!AI148+'O5 Details by Class &amp; Accounts'!BD148+'O5 Details by Class &amp; Accounts'!BY148</f>
        <v>0</v>
      </c>
      <c r="K148" s="587">
        <f>'O5 Details by Class &amp; Accounts'!O148+'O5 Details by Class &amp; Accounts'!AJ148+'O5 Details by Class &amp; Accounts'!BE148+'O5 Details by Class &amp; Accounts'!BZ148</f>
        <v>0</v>
      </c>
      <c r="L148" s="587">
        <f>'O5 Details by Class &amp; Accounts'!P148+'O5 Details by Class &amp; Accounts'!AK148+'O5 Details by Class &amp; Accounts'!BF148+'O5 Details by Class &amp; Accounts'!CA148</f>
        <v>0</v>
      </c>
      <c r="M148" s="587">
        <f>'O5 Details by Class &amp; Accounts'!Q148+'O5 Details by Class &amp; Accounts'!AL148+'O5 Details by Class &amp; Accounts'!BG148+'O5 Details by Class &amp; Accounts'!CB148</f>
        <v>0</v>
      </c>
      <c r="N148" s="587">
        <f>'O5 Details by Class &amp; Accounts'!R148+'O5 Details by Class &amp; Accounts'!AM148+'O5 Details by Class &amp; Accounts'!BH148+'O5 Details by Class &amp; Accounts'!CC148</f>
        <v>0</v>
      </c>
      <c r="O148" s="587">
        <f>'O5 Details by Class &amp; Accounts'!S148+'O5 Details by Class &amp; Accounts'!AN148+'O5 Details by Class &amp; Accounts'!BI148+'O5 Details by Class &amp; Accounts'!CD148</f>
        <v>0</v>
      </c>
      <c r="P148" s="587">
        <f>'O5 Details by Class &amp; Accounts'!T148+'O5 Details by Class &amp; Accounts'!AO148+'O5 Details by Class &amp; Accounts'!BJ148+'O5 Details by Class &amp; Accounts'!CE148</f>
        <v>0</v>
      </c>
      <c r="Q148" s="587">
        <f>'O5 Details by Class &amp; Accounts'!U148+'O5 Details by Class &amp; Accounts'!AP148+'O5 Details by Class &amp; Accounts'!BK148+'O5 Details by Class &amp; Accounts'!CF148</f>
        <v>0</v>
      </c>
      <c r="R148" s="587">
        <f>'O5 Details by Class &amp; Accounts'!V148+'O5 Details by Class &amp; Accounts'!AQ148+'O5 Details by Class &amp; Accounts'!BL148+'O5 Details by Class &amp; Accounts'!CG148</f>
        <v>0</v>
      </c>
      <c r="S148" s="587">
        <f>'O5 Details by Class &amp; Accounts'!W148+'O5 Details by Class &amp; Accounts'!AR148+'O5 Details by Class &amp; Accounts'!BM148+'O5 Details by Class &amp; Accounts'!CH148</f>
        <v>0</v>
      </c>
      <c r="T148" s="587">
        <f>'O5 Details by Class &amp; Accounts'!X148+'O5 Details by Class &amp; Accounts'!AS148+'O5 Details by Class &amp; Accounts'!BN148+'O5 Details by Class &amp; Accounts'!CI148</f>
        <v>0</v>
      </c>
      <c r="U148" s="587">
        <f>'O5 Details by Class &amp; Accounts'!Y148+'O5 Details by Class &amp; Accounts'!AT148+'O5 Details by Class &amp; Accounts'!BO148+'O5 Details by Class &amp; Accounts'!CJ148</f>
        <v>0</v>
      </c>
      <c r="V148" s="587">
        <f>'O5 Details by Class &amp; Accounts'!Z148+'O5 Details by Class &amp; Accounts'!AU148+'O5 Details by Class &amp; Accounts'!BP148+'O5 Details by Class &amp; Accounts'!CK148</f>
        <v>0</v>
      </c>
      <c r="W148" s="587">
        <f>'O5 Details by Class &amp; Accounts'!AA148+'O5 Details by Class &amp; Accounts'!AV148+'O5 Details by Class &amp; Accounts'!BQ148+'O5 Details by Class &amp; Accounts'!CL148</f>
        <v>0</v>
      </c>
      <c r="X148" s="1028">
        <f>'O5 Details by Class &amp; Accounts'!AB148+'O5 Details by Class &amp; Accounts'!AW148+'O5 Details by Class &amp; Accounts'!BR148+'O5 Details by Class &amp; Accounts'!CM148</f>
        <v>0</v>
      </c>
      <c r="Y148" s="1903" t="str">
        <f t="shared" si="4"/>
        <v>5075</v>
      </c>
      <c r="Z148" s="1898" t="s">
        <v>710</v>
      </c>
    </row>
    <row r="149" spans="1:26" ht="15.95" customHeight="1">
      <c r="A149" s="1751" t="s">
        <v>180</v>
      </c>
      <c r="B149" s="999" t="s">
        <v>1579</v>
      </c>
      <c r="C149" s="1014" t="str">
        <f>IF(ISBLANK('E4 TB Allocation Details'!D150), "",('E4 TB Allocation Details'!D150))</f>
        <v>di</v>
      </c>
      <c r="D149" s="1015">
        <f t="shared" si="5"/>
        <v>128000</v>
      </c>
      <c r="E149" s="587">
        <f>'O5 Details by Class &amp; Accounts'!I149+'O5 Details by Class &amp; Accounts'!AD149+'O5 Details by Class &amp; Accounts'!AY149+'O5 Details by Class &amp; Accounts'!BT149</f>
        <v>82944.885863533214</v>
      </c>
      <c r="F149" s="587">
        <f>'O5 Details by Class &amp; Accounts'!J149+'O5 Details by Class &amp; Accounts'!AE149+'O5 Details by Class &amp; Accounts'!AZ149+'O5 Details by Class &amp; Accounts'!BU149</f>
        <v>25397.382480618322</v>
      </c>
      <c r="G149" s="587">
        <f>'O5 Details by Class &amp; Accounts'!K149+'O5 Details by Class &amp; Accounts'!AF149+'O5 Details by Class &amp; Accounts'!BA149+'O5 Details by Class &amp; Accounts'!BV149</f>
        <v>16791.150045937226</v>
      </c>
      <c r="H149" s="587">
        <f>'O5 Details by Class &amp; Accounts'!L149+'O5 Details by Class &amp; Accounts'!AG149+'O5 Details by Class &amp; Accounts'!BB149+'O5 Details by Class &amp; Accounts'!BW149</f>
        <v>0</v>
      </c>
      <c r="I149" s="587">
        <f>'O5 Details by Class &amp; Accounts'!M149+'O5 Details by Class &amp; Accounts'!AH149+'O5 Details by Class &amp; Accounts'!BC149+'O5 Details by Class &amp; Accounts'!BX149</f>
        <v>0</v>
      </c>
      <c r="J149" s="587">
        <f>'O5 Details by Class &amp; Accounts'!N149+'O5 Details by Class &amp; Accounts'!AI149+'O5 Details by Class &amp; Accounts'!BD149+'O5 Details by Class &amp; Accounts'!BY149</f>
        <v>0</v>
      </c>
      <c r="K149" s="587">
        <f>'O5 Details by Class &amp; Accounts'!O149+'O5 Details by Class &amp; Accounts'!AJ149+'O5 Details by Class &amp; Accounts'!BE149+'O5 Details by Class &amp; Accounts'!BZ149</f>
        <v>2660.6071748571007</v>
      </c>
      <c r="L149" s="587">
        <f>'O5 Details by Class &amp; Accounts'!P149+'O5 Details by Class &amp; Accounts'!AK149+'O5 Details by Class &amp; Accounts'!BF149+'O5 Details by Class &amp; Accounts'!CA149</f>
        <v>0</v>
      </c>
      <c r="M149" s="587">
        <f>'O5 Details by Class &amp; Accounts'!Q149+'O5 Details by Class &amp; Accounts'!AL149+'O5 Details by Class &amp; Accounts'!BG149+'O5 Details by Class &amp; Accounts'!CB149</f>
        <v>205.97443505412912</v>
      </c>
      <c r="N149" s="587">
        <f>'O5 Details by Class &amp; Accounts'!R149+'O5 Details by Class &amp; Accounts'!AM149+'O5 Details by Class &amp; Accounts'!BH149+'O5 Details by Class &amp; Accounts'!CC149</f>
        <v>0</v>
      </c>
      <c r="O149" s="587">
        <f>'O5 Details by Class &amp; Accounts'!S149+'O5 Details by Class &amp; Accounts'!AN149+'O5 Details by Class &amp; Accounts'!BI149+'O5 Details by Class &amp; Accounts'!CD149</f>
        <v>0</v>
      </c>
      <c r="P149" s="587">
        <f>'O5 Details by Class &amp; Accounts'!T149+'O5 Details by Class &amp; Accounts'!AO149+'O5 Details by Class &amp; Accounts'!BJ149+'O5 Details by Class &amp; Accounts'!CE149</f>
        <v>0</v>
      </c>
      <c r="Q149" s="587">
        <f>'O5 Details by Class &amp; Accounts'!U149+'O5 Details by Class &amp; Accounts'!AP149+'O5 Details by Class &amp; Accounts'!BK149+'O5 Details by Class &amp; Accounts'!CF149</f>
        <v>0</v>
      </c>
      <c r="R149" s="587">
        <f>'O5 Details by Class &amp; Accounts'!V149+'O5 Details by Class &amp; Accounts'!AQ149+'O5 Details by Class &amp; Accounts'!BL149+'O5 Details by Class &amp; Accounts'!CG149</f>
        <v>0</v>
      </c>
      <c r="S149" s="587">
        <f>'O5 Details by Class &amp; Accounts'!W149+'O5 Details by Class &amp; Accounts'!AR149+'O5 Details by Class &amp; Accounts'!BM149+'O5 Details by Class &amp; Accounts'!CH149</f>
        <v>0</v>
      </c>
      <c r="T149" s="587">
        <f>'O5 Details by Class &amp; Accounts'!X149+'O5 Details by Class &amp; Accounts'!AS149+'O5 Details by Class &amp; Accounts'!BN149+'O5 Details by Class &amp; Accounts'!CI149</f>
        <v>0</v>
      </c>
      <c r="U149" s="587">
        <f>'O5 Details by Class &amp; Accounts'!Y149+'O5 Details by Class &amp; Accounts'!AT149+'O5 Details by Class &amp; Accounts'!BO149+'O5 Details by Class &amp; Accounts'!CJ149</f>
        <v>0</v>
      </c>
      <c r="V149" s="587">
        <f>'O5 Details by Class &amp; Accounts'!Z149+'O5 Details by Class &amp; Accounts'!AU149+'O5 Details by Class &amp; Accounts'!BP149+'O5 Details by Class &amp; Accounts'!CK149</f>
        <v>0</v>
      </c>
      <c r="W149" s="587">
        <f>'O5 Details by Class &amp; Accounts'!AA149+'O5 Details by Class &amp; Accounts'!AV149+'O5 Details by Class &amp; Accounts'!BQ149+'O5 Details by Class &amp; Accounts'!CL149</f>
        <v>0</v>
      </c>
      <c r="X149" s="1028">
        <f>'O5 Details by Class &amp; Accounts'!AB149+'O5 Details by Class &amp; Accounts'!AW149+'O5 Details by Class &amp; Accounts'!BR149+'O5 Details by Class &amp; Accounts'!CM149</f>
        <v>0</v>
      </c>
      <c r="Y149" s="1903" t="str">
        <f t="shared" si="4"/>
        <v>5085</v>
      </c>
      <c r="Z149" s="1898" t="s">
        <v>108</v>
      </c>
    </row>
    <row r="150" spans="1:26" ht="15.95" customHeight="1">
      <c r="A150" s="1751" t="s">
        <v>201</v>
      </c>
      <c r="B150" s="999" t="s">
        <v>1580</v>
      </c>
      <c r="C150" s="1014" t="str">
        <f>IF(ISBLANK('E4 TB Allocation Details'!D151), "",('E4 TB Allocation Details'!D151))</f>
        <v>di</v>
      </c>
      <c r="D150" s="1015">
        <f t="shared" si="5"/>
        <v>0</v>
      </c>
      <c r="E150" s="587">
        <f>'O5 Details by Class &amp; Accounts'!I150+'O5 Details by Class &amp; Accounts'!AD150+'O5 Details by Class &amp; Accounts'!AY150+'O5 Details by Class &amp; Accounts'!BT150</f>
        <v>0</v>
      </c>
      <c r="F150" s="587">
        <f>'O5 Details by Class &amp; Accounts'!J150+'O5 Details by Class &amp; Accounts'!AE150+'O5 Details by Class &amp; Accounts'!AZ150+'O5 Details by Class &amp; Accounts'!BU150</f>
        <v>0</v>
      </c>
      <c r="G150" s="587">
        <f>'O5 Details by Class &amp; Accounts'!K150+'O5 Details by Class &amp; Accounts'!AF150+'O5 Details by Class &amp; Accounts'!BA150+'O5 Details by Class &amp; Accounts'!BV150</f>
        <v>0</v>
      </c>
      <c r="H150" s="587">
        <f>'O5 Details by Class &amp; Accounts'!L150+'O5 Details by Class &amp; Accounts'!AG150+'O5 Details by Class &amp; Accounts'!BB150+'O5 Details by Class &amp; Accounts'!BW150</f>
        <v>0</v>
      </c>
      <c r="I150" s="587">
        <f>'O5 Details by Class &amp; Accounts'!M150+'O5 Details by Class &amp; Accounts'!AH150+'O5 Details by Class &amp; Accounts'!BC150+'O5 Details by Class &amp; Accounts'!BX150</f>
        <v>0</v>
      </c>
      <c r="J150" s="587">
        <f>'O5 Details by Class &amp; Accounts'!N150+'O5 Details by Class &amp; Accounts'!AI150+'O5 Details by Class &amp; Accounts'!BD150+'O5 Details by Class &amp; Accounts'!BY150</f>
        <v>0</v>
      </c>
      <c r="K150" s="587">
        <f>'O5 Details by Class &amp; Accounts'!O150+'O5 Details by Class &amp; Accounts'!AJ150+'O5 Details by Class &amp; Accounts'!BE150+'O5 Details by Class &amp; Accounts'!BZ150</f>
        <v>0</v>
      </c>
      <c r="L150" s="587">
        <f>'O5 Details by Class &amp; Accounts'!P150+'O5 Details by Class &amp; Accounts'!AK150+'O5 Details by Class &amp; Accounts'!BF150+'O5 Details by Class &amp; Accounts'!CA150</f>
        <v>0</v>
      </c>
      <c r="M150" s="587">
        <f>'O5 Details by Class &amp; Accounts'!Q150+'O5 Details by Class &amp; Accounts'!AL150+'O5 Details by Class &amp; Accounts'!BG150+'O5 Details by Class &amp; Accounts'!CB150</f>
        <v>0</v>
      </c>
      <c r="N150" s="587">
        <f>'O5 Details by Class &amp; Accounts'!R150+'O5 Details by Class &amp; Accounts'!AM150+'O5 Details by Class &amp; Accounts'!BH150+'O5 Details by Class &amp; Accounts'!CC150</f>
        <v>0</v>
      </c>
      <c r="O150" s="587">
        <f>'O5 Details by Class &amp; Accounts'!S150+'O5 Details by Class &amp; Accounts'!AN150+'O5 Details by Class &amp; Accounts'!BI150+'O5 Details by Class &amp; Accounts'!CD150</f>
        <v>0</v>
      </c>
      <c r="P150" s="587">
        <f>'O5 Details by Class &amp; Accounts'!T150+'O5 Details by Class &amp; Accounts'!AO150+'O5 Details by Class &amp; Accounts'!BJ150+'O5 Details by Class &amp; Accounts'!CE150</f>
        <v>0</v>
      </c>
      <c r="Q150" s="587">
        <f>'O5 Details by Class &amp; Accounts'!U150+'O5 Details by Class &amp; Accounts'!AP150+'O5 Details by Class &amp; Accounts'!BK150+'O5 Details by Class &amp; Accounts'!CF150</f>
        <v>0</v>
      </c>
      <c r="R150" s="587">
        <f>'O5 Details by Class &amp; Accounts'!V150+'O5 Details by Class &amp; Accounts'!AQ150+'O5 Details by Class &amp; Accounts'!BL150+'O5 Details by Class &amp; Accounts'!CG150</f>
        <v>0</v>
      </c>
      <c r="S150" s="587">
        <f>'O5 Details by Class &amp; Accounts'!W150+'O5 Details by Class &amp; Accounts'!AR150+'O5 Details by Class &amp; Accounts'!BM150+'O5 Details by Class &amp; Accounts'!CH150</f>
        <v>0</v>
      </c>
      <c r="T150" s="587">
        <f>'O5 Details by Class &amp; Accounts'!X150+'O5 Details by Class &amp; Accounts'!AS150+'O5 Details by Class &amp; Accounts'!BN150+'O5 Details by Class &amp; Accounts'!CI150</f>
        <v>0</v>
      </c>
      <c r="U150" s="587">
        <f>'O5 Details by Class &amp; Accounts'!Y150+'O5 Details by Class &amp; Accounts'!AT150+'O5 Details by Class &amp; Accounts'!BO150+'O5 Details by Class &amp; Accounts'!CJ150</f>
        <v>0</v>
      </c>
      <c r="V150" s="587">
        <f>'O5 Details by Class &amp; Accounts'!Z150+'O5 Details by Class &amp; Accounts'!AU150+'O5 Details by Class &amp; Accounts'!BP150+'O5 Details by Class &amp; Accounts'!CK150</f>
        <v>0</v>
      </c>
      <c r="W150" s="587">
        <f>'O5 Details by Class &amp; Accounts'!AA150+'O5 Details by Class &amp; Accounts'!AV150+'O5 Details by Class &amp; Accounts'!BQ150+'O5 Details by Class &amp; Accounts'!CL150</f>
        <v>0</v>
      </c>
      <c r="X150" s="1028">
        <f>'O5 Details by Class &amp; Accounts'!AB150+'O5 Details by Class &amp; Accounts'!AW150+'O5 Details by Class &amp; Accounts'!BR150+'O5 Details by Class &amp; Accounts'!CM150</f>
        <v>0</v>
      </c>
      <c r="Y150" s="1903" t="str">
        <f t="shared" si="4"/>
        <v>5090</v>
      </c>
      <c r="Z150" s="1898" t="s">
        <v>508</v>
      </c>
    </row>
    <row r="151" spans="1:26" ht="15.95" customHeight="1">
      <c r="A151" s="1751" t="s">
        <v>193</v>
      </c>
      <c r="B151" s="999" t="s">
        <v>1581</v>
      </c>
      <c r="C151" s="1014" t="str">
        <f>IF(ISBLANK('E4 TB Allocation Details'!D152), "",('E4 TB Allocation Details'!D152))</f>
        <v>di</v>
      </c>
      <c r="D151" s="1015">
        <f t="shared" si="5"/>
        <v>0</v>
      </c>
      <c r="E151" s="587">
        <f>'O5 Details by Class &amp; Accounts'!I151+'O5 Details by Class &amp; Accounts'!AD151+'O5 Details by Class &amp; Accounts'!AY151+'O5 Details by Class &amp; Accounts'!BT151</f>
        <v>0</v>
      </c>
      <c r="F151" s="587">
        <f>'O5 Details by Class &amp; Accounts'!J151+'O5 Details by Class &amp; Accounts'!AE151+'O5 Details by Class &amp; Accounts'!AZ151+'O5 Details by Class &amp; Accounts'!BU151</f>
        <v>0</v>
      </c>
      <c r="G151" s="587">
        <f>'O5 Details by Class &amp; Accounts'!K151+'O5 Details by Class &amp; Accounts'!AF151+'O5 Details by Class &amp; Accounts'!BA151+'O5 Details by Class &amp; Accounts'!BV151</f>
        <v>0</v>
      </c>
      <c r="H151" s="587">
        <f>'O5 Details by Class &amp; Accounts'!L151+'O5 Details by Class &amp; Accounts'!AG151+'O5 Details by Class &amp; Accounts'!BB151+'O5 Details by Class &amp; Accounts'!BW151</f>
        <v>0</v>
      </c>
      <c r="I151" s="587">
        <f>'O5 Details by Class &amp; Accounts'!M151+'O5 Details by Class &amp; Accounts'!AH151+'O5 Details by Class &amp; Accounts'!BC151+'O5 Details by Class &amp; Accounts'!BX151</f>
        <v>0</v>
      </c>
      <c r="J151" s="587">
        <f>'O5 Details by Class &amp; Accounts'!N151+'O5 Details by Class &amp; Accounts'!AI151+'O5 Details by Class &amp; Accounts'!BD151+'O5 Details by Class &amp; Accounts'!BY151</f>
        <v>0</v>
      </c>
      <c r="K151" s="587">
        <f>'O5 Details by Class &amp; Accounts'!O151+'O5 Details by Class &amp; Accounts'!AJ151+'O5 Details by Class &amp; Accounts'!BE151+'O5 Details by Class &amp; Accounts'!BZ151</f>
        <v>0</v>
      </c>
      <c r="L151" s="587">
        <f>'O5 Details by Class &amp; Accounts'!P151+'O5 Details by Class &amp; Accounts'!AK151+'O5 Details by Class &amp; Accounts'!BF151+'O5 Details by Class &amp; Accounts'!CA151</f>
        <v>0</v>
      </c>
      <c r="M151" s="587">
        <f>'O5 Details by Class &amp; Accounts'!Q151+'O5 Details by Class &amp; Accounts'!AL151+'O5 Details by Class &amp; Accounts'!BG151+'O5 Details by Class &amp; Accounts'!CB151</f>
        <v>0</v>
      </c>
      <c r="N151" s="587">
        <f>'O5 Details by Class &amp; Accounts'!R151+'O5 Details by Class &amp; Accounts'!AM151+'O5 Details by Class &amp; Accounts'!BH151+'O5 Details by Class &amp; Accounts'!CC151</f>
        <v>0</v>
      </c>
      <c r="O151" s="587">
        <f>'O5 Details by Class &amp; Accounts'!S151+'O5 Details by Class &amp; Accounts'!AN151+'O5 Details by Class &amp; Accounts'!BI151+'O5 Details by Class &amp; Accounts'!CD151</f>
        <v>0</v>
      </c>
      <c r="P151" s="587">
        <f>'O5 Details by Class &amp; Accounts'!T151+'O5 Details by Class &amp; Accounts'!AO151+'O5 Details by Class &amp; Accounts'!BJ151+'O5 Details by Class &amp; Accounts'!CE151</f>
        <v>0</v>
      </c>
      <c r="Q151" s="587">
        <f>'O5 Details by Class &amp; Accounts'!U151+'O5 Details by Class &amp; Accounts'!AP151+'O5 Details by Class &amp; Accounts'!BK151+'O5 Details by Class &amp; Accounts'!CF151</f>
        <v>0</v>
      </c>
      <c r="R151" s="587">
        <f>'O5 Details by Class &amp; Accounts'!V151+'O5 Details by Class &amp; Accounts'!AQ151+'O5 Details by Class &amp; Accounts'!BL151+'O5 Details by Class &amp; Accounts'!CG151</f>
        <v>0</v>
      </c>
      <c r="S151" s="587">
        <f>'O5 Details by Class &amp; Accounts'!W151+'O5 Details by Class &amp; Accounts'!AR151+'O5 Details by Class &amp; Accounts'!BM151+'O5 Details by Class &amp; Accounts'!CH151</f>
        <v>0</v>
      </c>
      <c r="T151" s="587">
        <f>'O5 Details by Class &amp; Accounts'!X151+'O5 Details by Class &amp; Accounts'!AS151+'O5 Details by Class &amp; Accounts'!BN151+'O5 Details by Class &amp; Accounts'!CI151</f>
        <v>0</v>
      </c>
      <c r="U151" s="587">
        <f>'O5 Details by Class &amp; Accounts'!Y151+'O5 Details by Class &amp; Accounts'!AT151+'O5 Details by Class &amp; Accounts'!BO151+'O5 Details by Class &amp; Accounts'!CJ151</f>
        <v>0</v>
      </c>
      <c r="V151" s="587">
        <f>'O5 Details by Class &amp; Accounts'!Z151+'O5 Details by Class &amp; Accounts'!AU151+'O5 Details by Class &amp; Accounts'!BP151+'O5 Details by Class &amp; Accounts'!CK151</f>
        <v>0</v>
      </c>
      <c r="W151" s="587">
        <f>'O5 Details by Class &amp; Accounts'!AA151+'O5 Details by Class &amp; Accounts'!AV151+'O5 Details by Class &amp; Accounts'!BQ151+'O5 Details by Class &amp; Accounts'!CL151</f>
        <v>0</v>
      </c>
      <c r="X151" s="1028">
        <f>'O5 Details by Class &amp; Accounts'!AB151+'O5 Details by Class &amp; Accounts'!AW151+'O5 Details by Class &amp; Accounts'!BR151+'O5 Details by Class &amp; Accounts'!CM151</f>
        <v>0</v>
      </c>
      <c r="Y151" s="1903" t="str">
        <f t="shared" si="4"/>
        <v>5095</v>
      </c>
      <c r="Z151" s="1898" t="s">
        <v>507</v>
      </c>
    </row>
    <row r="152" spans="1:26" ht="15.95" customHeight="1">
      <c r="A152" s="2154" t="s">
        <v>246</v>
      </c>
      <c r="B152" s="2155" t="s">
        <v>1419</v>
      </c>
      <c r="C152" s="1014" t="str">
        <f>IF(ISBLANK('E4 TB Allocation Details'!D153), "",('E4 TB Allocation Details'!D153))</f>
        <v>di</v>
      </c>
      <c r="D152" s="1015">
        <f t="shared" si="5"/>
        <v>0</v>
      </c>
      <c r="E152" s="587">
        <f>'O5 Details by Class &amp; Accounts'!I152+'O5 Details by Class &amp; Accounts'!AD152+'O5 Details by Class &amp; Accounts'!AY152+'O5 Details by Class &amp; Accounts'!BT152</f>
        <v>0</v>
      </c>
      <c r="F152" s="587">
        <f>'O5 Details by Class &amp; Accounts'!J152+'O5 Details by Class &amp; Accounts'!AE152+'O5 Details by Class &amp; Accounts'!AZ152+'O5 Details by Class &amp; Accounts'!BU152</f>
        <v>0</v>
      </c>
      <c r="G152" s="587">
        <f>'O5 Details by Class &amp; Accounts'!K152+'O5 Details by Class &amp; Accounts'!AF152+'O5 Details by Class &amp; Accounts'!BA152+'O5 Details by Class &amp; Accounts'!BV152</f>
        <v>0</v>
      </c>
      <c r="H152" s="587">
        <f>'O5 Details by Class &amp; Accounts'!L152+'O5 Details by Class &amp; Accounts'!AG152+'O5 Details by Class &amp; Accounts'!BB152+'O5 Details by Class &amp; Accounts'!BW152</f>
        <v>0</v>
      </c>
      <c r="I152" s="587">
        <f>'O5 Details by Class &amp; Accounts'!M152+'O5 Details by Class &amp; Accounts'!AH152+'O5 Details by Class &amp; Accounts'!BC152+'O5 Details by Class &amp; Accounts'!BX152</f>
        <v>0</v>
      </c>
      <c r="J152" s="587">
        <f>'O5 Details by Class &amp; Accounts'!N152+'O5 Details by Class &amp; Accounts'!AI152+'O5 Details by Class &amp; Accounts'!BD152+'O5 Details by Class &amp; Accounts'!BY152</f>
        <v>0</v>
      </c>
      <c r="K152" s="587">
        <f>'O5 Details by Class &amp; Accounts'!O152+'O5 Details by Class &amp; Accounts'!AJ152+'O5 Details by Class &amp; Accounts'!BE152+'O5 Details by Class &amp; Accounts'!BZ152</f>
        <v>0</v>
      </c>
      <c r="L152" s="587">
        <f>'O5 Details by Class &amp; Accounts'!P152+'O5 Details by Class &amp; Accounts'!AK152+'O5 Details by Class &amp; Accounts'!BF152+'O5 Details by Class &amp; Accounts'!CA152</f>
        <v>0</v>
      </c>
      <c r="M152" s="587">
        <f>'O5 Details by Class &amp; Accounts'!Q152+'O5 Details by Class &amp; Accounts'!AL152+'O5 Details by Class &amp; Accounts'!BG152+'O5 Details by Class &amp; Accounts'!CB152</f>
        <v>0</v>
      </c>
      <c r="N152" s="587">
        <f>'O5 Details by Class &amp; Accounts'!R152+'O5 Details by Class &amp; Accounts'!AM152+'O5 Details by Class &amp; Accounts'!BH152+'O5 Details by Class &amp; Accounts'!CC152</f>
        <v>0</v>
      </c>
      <c r="O152" s="587">
        <f>'O5 Details by Class &amp; Accounts'!S152+'O5 Details by Class &amp; Accounts'!AN152+'O5 Details by Class &amp; Accounts'!BI152+'O5 Details by Class &amp; Accounts'!CD152</f>
        <v>0</v>
      </c>
      <c r="P152" s="587">
        <f>'O5 Details by Class &amp; Accounts'!T152+'O5 Details by Class &amp; Accounts'!AO152+'O5 Details by Class &amp; Accounts'!BJ152+'O5 Details by Class &amp; Accounts'!CE152</f>
        <v>0</v>
      </c>
      <c r="Q152" s="587">
        <f>'O5 Details by Class &amp; Accounts'!U152+'O5 Details by Class &amp; Accounts'!AP152+'O5 Details by Class &amp; Accounts'!BK152+'O5 Details by Class &amp; Accounts'!CF152</f>
        <v>0</v>
      </c>
      <c r="R152" s="587">
        <f>'O5 Details by Class &amp; Accounts'!V152+'O5 Details by Class &amp; Accounts'!AQ152+'O5 Details by Class &amp; Accounts'!BL152+'O5 Details by Class &amp; Accounts'!CG152</f>
        <v>0</v>
      </c>
      <c r="S152" s="587">
        <f>'O5 Details by Class &amp; Accounts'!W152+'O5 Details by Class &amp; Accounts'!AR152+'O5 Details by Class &amp; Accounts'!BM152+'O5 Details by Class &amp; Accounts'!CH152</f>
        <v>0</v>
      </c>
      <c r="T152" s="587">
        <f>'O5 Details by Class &amp; Accounts'!X152+'O5 Details by Class &amp; Accounts'!AS152+'O5 Details by Class &amp; Accounts'!BN152+'O5 Details by Class &amp; Accounts'!CI152</f>
        <v>0</v>
      </c>
      <c r="U152" s="587">
        <f>'O5 Details by Class &amp; Accounts'!Y152+'O5 Details by Class &amp; Accounts'!AT152+'O5 Details by Class &amp; Accounts'!BO152+'O5 Details by Class &amp; Accounts'!CJ152</f>
        <v>0</v>
      </c>
      <c r="V152" s="587">
        <f>'O5 Details by Class &amp; Accounts'!Z152+'O5 Details by Class &amp; Accounts'!AU152+'O5 Details by Class &amp; Accounts'!BP152+'O5 Details by Class &amp; Accounts'!CK152</f>
        <v>0</v>
      </c>
      <c r="W152" s="587">
        <f>'O5 Details by Class &amp; Accounts'!AA152+'O5 Details by Class &amp; Accounts'!AV152+'O5 Details by Class &amp; Accounts'!BQ152+'O5 Details by Class &amp; Accounts'!CL152</f>
        <v>0</v>
      </c>
      <c r="X152" s="1028">
        <f>'O5 Details by Class &amp; Accounts'!AB152+'O5 Details by Class &amp; Accounts'!AW152+'O5 Details by Class &amp; Accounts'!BR152+'O5 Details by Class &amp; Accounts'!CM152</f>
        <v>0</v>
      </c>
      <c r="Y152" s="1903" t="str">
        <f t="shared" si="4"/>
        <v>5096</v>
      </c>
      <c r="Z152" s="1898" t="s">
        <v>1091</v>
      </c>
    </row>
    <row r="153" spans="1:26" ht="15.95" customHeight="1">
      <c r="A153" s="1751" t="s">
        <v>181</v>
      </c>
      <c r="B153" s="999" t="s">
        <v>1350</v>
      </c>
      <c r="C153" s="1014" t="str">
        <f>IF(ISBLANK('E4 TB Allocation Details'!D154), "",('E4 TB Allocation Details'!D154))</f>
        <v>di</v>
      </c>
      <c r="D153" s="1015">
        <f t="shared" si="5"/>
        <v>35000</v>
      </c>
      <c r="E153" s="587">
        <f>'O5 Details by Class &amp; Accounts'!I153+'O5 Details by Class &amp; Accounts'!AD153+'O5 Details by Class &amp; Accounts'!AY153+'O5 Details by Class &amp; Accounts'!BT153</f>
        <v>22680.242228309864</v>
      </c>
      <c r="F153" s="587">
        <f>'O5 Details by Class &amp; Accounts'!J153+'O5 Details by Class &amp; Accounts'!AE153+'O5 Details by Class &amp; Accounts'!AZ153+'O5 Details by Class &amp; Accounts'!BU153</f>
        <v>6944.5967720440731</v>
      </c>
      <c r="G153" s="587">
        <f>'O5 Details by Class &amp; Accounts'!K153+'O5 Details by Class &amp; Accounts'!AF153+'O5 Details by Class &amp; Accounts'!BA153+'O5 Details by Class &amp; Accounts'!BV153</f>
        <v>4591.3300906859595</v>
      </c>
      <c r="H153" s="587">
        <f>'O5 Details by Class &amp; Accounts'!L153+'O5 Details by Class &amp; Accounts'!AG153+'O5 Details by Class &amp; Accounts'!BB153+'O5 Details by Class &amp; Accounts'!BW153</f>
        <v>0</v>
      </c>
      <c r="I153" s="587">
        <f>'O5 Details by Class &amp; Accounts'!M153+'O5 Details by Class &amp; Accounts'!AH153+'O5 Details by Class &amp; Accounts'!BC153+'O5 Details by Class &amp; Accounts'!BX153</f>
        <v>0</v>
      </c>
      <c r="J153" s="587">
        <f>'O5 Details by Class &amp; Accounts'!N153+'O5 Details by Class &amp; Accounts'!AI153+'O5 Details by Class &amp; Accounts'!BD153+'O5 Details by Class &amp; Accounts'!BY153</f>
        <v>0</v>
      </c>
      <c r="K153" s="587">
        <f>'O5 Details by Class &amp; Accounts'!O153+'O5 Details by Class &amp; Accounts'!AJ153+'O5 Details by Class &amp; Accounts'!BE153+'O5 Details by Class &amp; Accounts'!BZ153</f>
        <v>727.50977437498841</v>
      </c>
      <c r="L153" s="587">
        <f>'O5 Details by Class &amp; Accounts'!P153+'O5 Details by Class &amp; Accounts'!AK153+'O5 Details by Class &amp; Accounts'!BF153+'O5 Details by Class &amp; Accounts'!CA153</f>
        <v>0</v>
      </c>
      <c r="M153" s="587">
        <f>'O5 Details by Class &amp; Accounts'!Q153+'O5 Details by Class &amp; Accounts'!AL153+'O5 Details by Class &amp; Accounts'!BG153+'O5 Details by Class &amp; Accounts'!CB153</f>
        <v>56.321134585113434</v>
      </c>
      <c r="N153" s="587">
        <f>'O5 Details by Class &amp; Accounts'!R153+'O5 Details by Class &amp; Accounts'!AM153+'O5 Details by Class &amp; Accounts'!BH153+'O5 Details by Class &amp; Accounts'!CC153</f>
        <v>0</v>
      </c>
      <c r="O153" s="587">
        <f>'O5 Details by Class &amp; Accounts'!S153+'O5 Details by Class &amp; Accounts'!AN153+'O5 Details by Class &amp; Accounts'!BI153+'O5 Details by Class &amp; Accounts'!CD153</f>
        <v>0</v>
      </c>
      <c r="P153" s="587">
        <f>'O5 Details by Class &amp; Accounts'!T153+'O5 Details by Class &amp; Accounts'!AO153+'O5 Details by Class &amp; Accounts'!BJ153+'O5 Details by Class &amp; Accounts'!CE153</f>
        <v>0</v>
      </c>
      <c r="Q153" s="587">
        <f>'O5 Details by Class &amp; Accounts'!U153+'O5 Details by Class &amp; Accounts'!AP153+'O5 Details by Class &amp; Accounts'!BK153+'O5 Details by Class &amp; Accounts'!CF153</f>
        <v>0</v>
      </c>
      <c r="R153" s="587">
        <f>'O5 Details by Class &amp; Accounts'!V153+'O5 Details by Class &amp; Accounts'!AQ153+'O5 Details by Class &amp; Accounts'!BL153+'O5 Details by Class &amp; Accounts'!CG153</f>
        <v>0</v>
      </c>
      <c r="S153" s="587">
        <f>'O5 Details by Class &amp; Accounts'!W153+'O5 Details by Class &amp; Accounts'!AR153+'O5 Details by Class &amp; Accounts'!BM153+'O5 Details by Class &amp; Accounts'!CH153</f>
        <v>0</v>
      </c>
      <c r="T153" s="587">
        <f>'O5 Details by Class &amp; Accounts'!X153+'O5 Details by Class &amp; Accounts'!AS153+'O5 Details by Class &amp; Accounts'!BN153+'O5 Details by Class &amp; Accounts'!CI153</f>
        <v>0</v>
      </c>
      <c r="U153" s="587">
        <f>'O5 Details by Class &amp; Accounts'!Y153+'O5 Details by Class &amp; Accounts'!AT153+'O5 Details by Class &amp; Accounts'!BO153+'O5 Details by Class &amp; Accounts'!CJ153</f>
        <v>0</v>
      </c>
      <c r="V153" s="587">
        <f>'O5 Details by Class &amp; Accounts'!Z153+'O5 Details by Class &amp; Accounts'!AU153+'O5 Details by Class &amp; Accounts'!BP153+'O5 Details by Class &amp; Accounts'!CK153</f>
        <v>0</v>
      </c>
      <c r="W153" s="587">
        <f>'O5 Details by Class &amp; Accounts'!AA153+'O5 Details by Class &amp; Accounts'!AV153+'O5 Details by Class &amp; Accounts'!BQ153+'O5 Details by Class &amp; Accounts'!CL153</f>
        <v>0</v>
      </c>
      <c r="X153" s="1028">
        <f>'O5 Details by Class &amp; Accounts'!AB153+'O5 Details by Class &amp; Accounts'!AW153+'O5 Details by Class &amp; Accounts'!BR153+'O5 Details by Class &amp; Accounts'!CM153</f>
        <v>0</v>
      </c>
      <c r="Y153" s="1903" t="str">
        <f t="shared" si="4"/>
        <v>5105</v>
      </c>
      <c r="Z153" s="1898" t="s">
        <v>108</v>
      </c>
    </row>
    <row r="154" spans="1:26" ht="15.95" customHeight="1">
      <c r="A154" s="1751" t="s">
        <v>183</v>
      </c>
      <c r="B154" s="999" t="s">
        <v>1420</v>
      </c>
      <c r="C154" s="1014" t="str">
        <f>IF(ISBLANK('E4 TB Allocation Details'!D155), "",('E4 TB Allocation Details'!D155))</f>
        <v>di</v>
      </c>
      <c r="D154" s="1015">
        <f t="shared" si="5"/>
        <v>0</v>
      </c>
      <c r="E154" s="587">
        <f>'O5 Details by Class &amp; Accounts'!I154+'O5 Details by Class &amp; Accounts'!AD154+'O5 Details by Class &amp; Accounts'!AY154+'O5 Details by Class &amp; Accounts'!BT154</f>
        <v>0</v>
      </c>
      <c r="F154" s="587">
        <f>'O5 Details by Class &amp; Accounts'!J154+'O5 Details by Class &amp; Accounts'!AE154+'O5 Details by Class &amp; Accounts'!AZ154+'O5 Details by Class &amp; Accounts'!BU154</f>
        <v>0</v>
      </c>
      <c r="G154" s="587">
        <f>'O5 Details by Class &amp; Accounts'!K154+'O5 Details by Class &amp; Accounts'!AF154+'O5 Details by Class &amp; Accounts'!BA154+'O5 Details by Class &amp; Accounts'!BV154</f>
        <v>0</v>
      </c>
      <c r="H154" s="587">
        <f>'O5 Details by Class &amp; Accounts'!L154+'O5 Details by Class &amp; Accounts'!AG154+'O5 Details by Class &amp; Accounts'!BB154+'O5 Details by Class &amp; Accounts'!BW154</f>
        <v>0</v>
      </c>
      <c r="I154" s="587">
        <f>'O5 Details by Class &amp; Accounts'!M154+'O5 Details by Class &amp; Accounts'!AH154+'O5 Details by Class &amp; Accounts'!BC154+'O5 Details by Class &amp; Accounts'!BX154</f>
        <v>0</v>
      </c>
      <c r="J154" s="587">
        <f>'O5 Details by Class &amp; Accounts'!N154+'O5 Details by Class &amp; Accounts'!AI154+'O5 Details by Class &amp; Accounts'!BD154+'O5 Details by Class &amp; Accounts'!BY154</f>
        <v>0</v>
      </c>
      <c r="K154" s="587">
        <f>'O5 Details by Class &amp; Accounts'!O154+'O5 Details by Class &amp; Accounts'!AJ154+'O5 Details by Class &amp; Accounts'!BE154+'O5 Details by Class &amp; Accounts'!BZ154</f>
        <v>0</v>
      </c>
      <c r="L154" s="587">
        <f>'O5 Details by Class &amp; Accounts'!P154+'O5 Details by Class &amp; Accounts'!AK154+'O5 Details by Class &amp; Accounts'!BF154+'O5 Details by Class &amp; Accounts'!CA154</f>
        <v>0</v>
      </c>
      <c r="M154" s="587">
        <f>'O5 Details by Class &amp; Accounts'!Q154+'O5 Details by Class &amp; Accounts'!AL154+'O5 Details by Class &amp; Accounts'!BG154+'O5 Details by Class &amp; Accounts'!CB154</f>
        <v>0</v>
      </c>
      <c r="N154" s="587">
        <f>'O5 Details by Class &amp; Accounts'!R154+'O5 Details by Class &amp; Accounts'!AM154+'O5 Details by Class &amp; Accounts'!BH154+'O5 Details by Class &amp; Accounts'!CC154</f>
        <v>0</v>
      </c>
      <c r="O154" s="587">
        <f>'O5 Details by Class &amp; Accounts'!S154+'O5 Details by Class &amp; Accounts'!AN154+'O5 Details by Class &amp; Accounts'!BI154+'O5 Details by Class &amp; Accounts'!CD154</f>
        <v>0</v>
      </c>
      <c r="P154" s="587">
        <f>'O5 Details by Class &amp; Accounts'!T154+'O5 Details by Class &amp; Accounts'!AO154+'O5 Details by Class &amp; Accounts'!BJ154+'O5 Details by Class &amp; Accounts'!CE154</f>
        <v>0</v>
      </c>
      <c r="Q154" s="587">
        <f>'O5 Details by Class &amp; Accounts'!U154+'O5 Details by Class &amp; Accounts'!AP154+'O5 Details by Class &amp; Accounts'!BK154+'O5 Details by Class &amp; Accounts'!CF154</f>
        <v>0</v>
      </c>
      <c r="R154" s="587">
        <f>'O5 Details by Class &amp; Accounts'!V154+'O5 Details by Class &amp; Accounts'!AQ154+'O5 Details by Class &amp; Accounts'!BL154+'O5 Details by Class &amp; Accounts'!CG154</f>
        <v>0</v>
      </c>
      <c r="S154" s="587">
        <f>'O5 Details by Class &amp; Accounts'!W154+'O5 Details by Class &amp; Accounts'!AR154+'O5 Details by Class &amp; Accounts'!BM154+'O5 Details by Class &amp; Accounts'!CH154</f>
        <v>0</v>
      </c>
      <c r="T154" s="587">
        <f>'O5 Details by Class &amp; Accounts'!X154+'O5 Details by Class &amp; Accounts'!AS154+'O5 Details by Class &amp; Accounts'!BN154+'O5 Details by Class &amp; Accounts'!CI154</f>
        <v>0</v>
      </c>
      <c r="U154" s="587">
        <f>'O5 Details by Class &amp; Accounts'!Y154+'O5 Details by Class &amp; Accounts'!AT154+'O5 Details by Class &amp; Accounts'!BO154+'O5 Details by Class &amp; Accounts'!CJ154</f>
        <v>0</v>
      </c>
      <c r="V154" s="587">
        <f>'O5 Details by Class &amp; Accounts'!Z154+'O5 Details by Class &amp; Accounts'!AU154+'O5 Details by Class &amp; Accounts'!BP154+'O5 Details by Class &amp; Accounts'!CK154</f>
        <v>0</v>
      </c>
      <c r="W154" s="587">
        <f>'O5 Details by Class &amp; Accounts'!AA154+'O5 Details by Class &amp; Accounts'!AV154+'O5 Details by Class &amp; Accounts'!BQ154+'O5 Details by Class &amp; Accounts'!CL154</f>
        <v>0</v>
      </c>
      <c r="X154" s="1028">
        <f>'O5 Details by Class &amp; Accounts'!AB154+'O5 Details by Class &amp; Accounts'!AW154+'O5 Details by Class &amp; Accounts'!BR154+'O5 Details by Class &amp; Accounts'!CM154</f>
        <v>0</v>
      </c>
      <c r="Y154" s="1903" t="str">
        <f t="shared" si="4"/>
        <v>5110</v>
      </c>
      <c r="Z154" s="1898">
        <v>1808</v>
      </c>
    </row>
    <row r="155" spans="1:26" ht="15.95" customHeight="1">
      <c r="A155" s="1751" t="s">
        <v>186</v>
      </c>
      <c r="B155" s="999" t="s">
        <v>1384</v>
      </c>
      <c r="C155" s="1014" t="str">
        <f>IF(ISBLANK('E4 TB Allocation Details'!D156), "",('E4 TB Allocation Details'!D156))</f>
        <v>di</v>
      </c>
      <c r="D155" s="1015">
        <f t="shared" si="5"/>
        <v>35000</v>
      </c>
      <c r="E155" s="587">
        <f>'O5 Details by Class &amp; Accounts'!I155+'O5 Details by Class &amp; Accounts'!AD155+'O5 Details by Class &amp; Accounts'!AY155+'O5 Details by Class &amp; Accounts'!BT155</f>
        <v>18625.828357719311</v>
      </c>
      <c r="F155" s="587">
        <f>'O5 Details by Class &amp; Accounts'!J155+'O5 Details by Class &amp; Accounts'!AE155+'O5 Details by Class &amp; Accounts'!AZ155+'O5 Details by Class &amp; Accounts'!BU155</f>
        <v>7406.0101043238637</v>
      </c>
      <c r="G155" s="587">
        <f>'O5 Details by Class &amp; Accounts'!K155+'O5 Details by Class &amp; Accounts'!AF155+'O5 Details by Class &amp; Accounts'!BA155+'O5 Details by Class &amp; Accounts'!BV155</f>
        <v>8717.2757693064759</v>
      </c>
      <c r="H155" s="587">
        <f>'O5 Details by Class &amp; Accounts'!L155+'O5 Details by Class &amp; Accounts'!AG155+'O5 Details by Class &amp; Accounts'!BB155+'O5 Details by Class &amp; Accounts'!BW155</f>
        <v>0</v>
      </c>
      <c r="I155" s="587">
        <f>'O5 Details by Class &amp; Accounts'!M155+'O5 Details by Class &amp; Accounts'!AH155+'O5 Details by Class &amp; Accounts'!BC155+'O5 Details by Class &amp; Accounts'!BX155</f>
        <v>0</v>
      </c>
      <c r="J155" s="587">
        <f>'O5 Details by Class &amp; Accounts'!N155+'O5 Details by Class &amp; Accounts'!AI155+'O5 Details by Class &amp; Accounts'!BD155+'O5 Details by Class &amp; Accounts'!BY155</f>
        <v>0</v>
      </c>
      <c r="K155" s="587">
        <f>'O5 Details by Class &amp; Accounts'!O155+'O5 Details by Class &amp; Accounts'!AJ155+'O5 Details by Class &amp; Accounts'!BE155+'O5 Details by Class &amp; Accounts'!BZ155</f>
        <v>196.91949347155699</v>
      </c>
      <c r="L155" s="587">
        <f>'O5 Details by Class &amp; Accounts'!P155+'O5 Details by Class &amp; Accounts'!AK155+'O5 Details by Class &amp; Accounts'!BF155+'O5 Details by Class &amp; Accounts'!CA155</f>
        <v>0</v>
      </c>
      <c r="M155" s="587">
        <f>'O5 Details by Class &amp; Accounts'!Q155+'O5 Details by Class &amp; Accounts'!AL155+'O5 Details by Class &amp; Accounts'!BG155+'O5 Details by Class &amp; Accounts'!CB155</f>
        <v>53.966275178794042</v>
      </c>
      <c r="N155" s="587">
        <f>'O5 Details by Class &amp; Accounts'!R155+'O5 Details by Class &amp; Accounts'!AM155+'O5 Details by Class &amp; Accounts'!BH155+'O5 Details by Class &amp; Accounts'!CC155</f>
        <v>0</v>
      </c>
      <c r="O155" s="587">
        <f>'O5 Details by Class &amp; Accounts'!S155+'O5 Details by Class &amp; Accounts'!AN155+'O5 Details by Class &amp; Accounts'!BI155+'O5 Details by Class &amp; Accounts'!CD155</f>
        <v>0</v>
      </c>
      <c r="P155" s="587">
        <f>'O5 Details by Class &amp; Accounts'!T155+'O5 Details by Class &amp; Accounts'!AO155+'O5 Details by Class &amp; Accounts'!BJ155+'O5 Details by Class &amp; Accounts'!CE155</f>
        <v>0</v>
      </c>
      <c r="Q155" s="587">
        <f>'O5 Details by Class &amp; Accounts'!U155+'O5 Details by Class &amp; Accounts'!AP155+'O5 Details by Class &amp; Accounts'!BK155+'O5 Details by Class &amp; Accounts'!CF155</f>
        <v>0</v>
      </c>
      <c r="R155" s="587">
        <f>'O5 Details by Class &amp; Accounts'!V155+'O5 Details by Class &amp; Accounts'!AQ155+'O5 Details by Class &amp; Accounts'!BL155+'O5 Details by Class &amp; Accounts'!CG155</f>
        <v>0</v>
      </c>
      <c r="S155" s="587">
        <f>'O5 Details by Class &amp; Accounts'!W155+'O5 Details by Class &amp; Accounts'!AR155+'O5 Details by Class &amp; Accounts'!BM155+'O5 Details by Class &amp; Accounts'!CH155</f>
        <v>0</v>
      </c>
      <c r="T155" s="587">
        <f>'O5 Details by Class &amp; Accounts'!X155+'O5 Details by Class &amp; Accounts'!AS155+'O5 Details by Class &amp; Accounts'!BN155+'O5 Details by Class &amp; Accounts'!CI155</f>
        <v>0</v>
      </c>
      <c r="U155" s="587">
        <f>'O5 Details by Class &amp; Accounts'!Y155+'O5 Details by Class &amp; Accounts'!AT155+'O5 Details by Class &amp; Accounts'!BO155+'O5 Details by Class &amp; Accounts'!CJ155</f>
        <v>0</v>
      </c>
      <c r="V155" s="587">
        <f>'O5 Details by Class &amp; Accounts'!Z155+'O5 Details by Class &amp; Accounts'!AU155+'O5 Details by Class &amp; Accounts'!BP155+'O5 Details by Class &amp; Accounts'!CK155</f>
        <v>0</v>
      </c>
      <c r="W155" s="587">
        <f>'O5 Details by Class &amp; Accounts'!AA155+'O5 Details by Class &amp; Accounts'!AV155+'O5 Details by Class &amp; Accounts'!BQ155+'O5 Details by Class &amp; Accounts'!CL155</f>
        <v>0</v>
      </c>
      <c r="X155" s="1028">
        <f>'O5 Details by Class &amp; Accounts'!AB155+'O5 Details by Class &amp; Accounts'!AW155+'O5 Details by Class &amp; Accounts'!BR155+'O5 Details by Class &amp; Accounts'!CM155</f>
        <v>0</v>
      </c>
      <c r="Y155" s="1903" t="str">
        <f t="shared" si="4"/>
        <v>5112</v>
      </c>
      <c r="Z155" s="1898">
        <v>1815</v>
      </c>
    </row>
    <row r="156" spans="1:26" ht="15.95" customHeight="1">
      <c r="A156" s="1751" t="s">
        <v>189</v>
      </c>
      <c r="B156" s="999" t="s">
        <v>7</v>
      </c>
      <c r="C156" s="1014" t="str">
        <f>IF(ISBLANK('E4 TB Allocation Details'!D157), "",('E4 TB Allocation Details'!D157))</f>
        <v>di</v>
      </c>
      <c r="D156" s="1015">
        <f t="shared" si="5"/>
        <v>0</v>
      </c>
      <c r="E156" s="587">
        <f>'O5 Details by Class &amp; Accounts'!I156+'O5 Details by Class &amp; Accounts'!AD156+'O5 Details by Class &amp; Accounts'!AY156+'O5 Details by Class &amp; Accounts'!BT156</f>
        <v>0</v>
      </c>
      <c r="F156" s="587">
        <f>'O5 Details by Class &amp; Accounts'!J156+'O5 Details by Class &amp; Accounts'!AE156+'O5 Details by Class &amp; Accounts'!AZ156+'O5 Details by Class &amp; Accounts'!BU156</f>
        <v>0</v>
      </c>
      <c r="G156" s="587">
        <f>'O5 Details by Class &amp; Accounts'!K156+'O5 Details by Class &amp; Accounts'!AF156+'O5 Details by Class &amp; Accounts'!BA156+'O5 Details by Class &amp; Accounts'!BV156</f>
        <v>0</v>
      </c>
      <c r="H156" s="587">
        <f>'O5 Details by Class &amp; Accounts'!L156+'O5 Details by Class &amp; Accounts'!AG156+'O5 Details by Class &amp; Accounts'!BB156+'O5 Details by Class &amp; Accounts'!BW156</f>
        <v>0</v>
      </c>
      <c r="I156" s="587">
        <f>'O5 Details by Class &amp; Accounts'!M156+'O5 Details by Class &amp; Accounts'!AH156+'O5 Details by Class &amp; Accounts'!BC156+'O5 Details by Class &amp; Accounts'!BX156</f>
        <v>0</v>
      </c>
      <c r="J156" s="587">
        <f>'O5 Details by Class &amp; Accounts'!N156+'O5 Details by Class &amp; Accounts'!AI156+'O5 Details by Class &amp; Accounts'!BD156+'O5 Details by Class &amp; Accounts'!BY156</f>
        <v>0</v>
      </c>
      <c r="K156" s="587">
        <f>'O5 Details by Class &amp; Accounts'!O156+'O5 Details by Class &amp; Accounts'!AJ156+'O5 Details by Class &amp; Accounts'!BE156+'O5 Details by Class &amp; Accounts'!BZ156</f>
        <v>0</v>
      </c>
      <c r="L156" s="587">
        <f>'O5 Details by Class &amp; Accounts'!P156+'O5 Details by Class &amp; Accounts'!AK156+'O5 Details by Class &amp; Accounts'!BF156+'O5 Details by Class &amp; Accounts'!CA156</f>
        <v>0</v>
      </c>
      <c r="M156" s="587">
        <f>'O5 Details by Class &amp; Accounts'!Q156+'O5 Details by Class &amp; Accounts'!AL156+'O5 Details by Class &amp; Accounts'!BG156+'O5 Details by Class &amp; Accounts'!CB156</f>
        <v>0</v>
      </c>
      <c r="N156" s="587">
        <f>'O5 Details by Class &amp; Accounts'!R156+'O5 Details by Class &amp; Accounts'!AM156+'O5 Details by Class &amp; Accounts'!BH156+'O5 Details by Class &amp; Accounts'!CC156</f>
        <v>0</v>
      </c>
      <c r="O156" s="587">
        <f>'O5 Details by Class &amp; Accounts'!S156+'O5 Details by Class &amp; Accounts'!AN156+'O5 Details by Class &amp; Accounts'!BI156+'O5 Details by Class &amp; Accounts'!CD156</f>
        <v>0</v>
      </c>
      <c r="P156" s="587">
        <f>'O5 Details by Class &amp; Accounts'!T156+'O5 Details by Class &amp; Accounts'!AO156+'O5 Details by Class &amp; Accounts'!BJ156+'O5 Details by Class &amp; Accounts'!CE156</f>
        <v>0</v>
      </c>
      <c r="Q156" s="587">
        <f>'O5 Details by Class &amp; Accounts'!U156+'O5 Details by Class &amp; Accounts'!AP156+'O5 Details by Class &amp; Accounts'!BK156+'O5 Details by Class &amp; Accounts'!CF156</f>
        <v>0</v>
      </c>
      <c r="R156" s="587">
        <f>'O5 Details by Class &amp; Accounts'!V156+'O5 Details by Class &amp; Accounts'!AQ156+'O5 Details by Class &amp; Accounts'!BL156+'O5 Details by Class &amp; Accounts'!CG156</f>
        <v>0</v>
      </c>
      <c r="S156" s="587">
        <f>'O5 Details by Class &amp; Accounts'!W156+'O5 Details by Class &amp; Accounts'!AR156+'O5 Details by Class &amp; Accounts'!BM156+'O5 Details by Class &amp; Accounts'!CH156</f>
        <v>0</v>
      </c>
      <c r="T156" s="587">
        <f>'O5 Details by Class &amp; Accounts'!X156+'O5 Details by Class &amp; Accounts'!AS156+'O5 Details by Class &amp; Accounts'!BN156+'O5 Details by Class &amp; Accounts'!CI156</f>
        <v>0</v>
      </c>
      <c r="U156" s="587">
        <f>'O5 Details by Class &amp; Accounts'!Y156+'O5 Details by Class &amp; Accounts'!AT156+'O5 Details by Class &amp; Accounts'!BO156+'O5 Details by Class &amp; Accounts'!CJ156</f>
        <v>0</v>
      </c>
      <c r="V156" s="587">
        <f>'O5 Details by Class &amp; Accounts'!Z156+'O5 Details by Class &amp; Accounts'!AU156+'O5 Details by Class &amp; Accounts'!BP156+'O5 Details by Class &amp; Accounts'!CK156</f>
        <v>0</v>
      </c>
      <c r="W156" s="587">
        <f>'O5 Details by Class &amp; Accounts'!AA156+'O5 Details by Class &amp; Accounts'!AV156+'O5 Details by Class &amp; Accounts'!BQ156+'O5 Details by Class &amp; Accounts'!CL156</f>
        <v>0</v>
      </c>
      <c r="X156" s="1028">
        <f>'O5 Details by Class &amp; Accounts'!AB156+'O5 Details by Class &amp; Accounts'!AW156+'O5 Details by Class &amp; Accounts'!BR156+'O5 Details by Class &amp; Accounts'!CM156</f>
        <v>0</v>
      </c>
      <c r="Y156" s="1903" t="str">
        <f t="shared" ref="Y156:Y213" si="6">A156</f>
        <v>5114</v>
      </c>
      <c r="Z156" s="1898">
        <v>1820</v>
      </c>
    </row>
    <row r="157" spans="1:26" ht="15.95" customHeight="1">
      <c r="A157" s="1751" t="s">
        <v>205</v>
      </c>
      <c r="B157" s="999" t="s">
        <v>8</v>
      </c>
      <c r="C157" s="1014" t="str">
        <f>IF(ISBLANK('E4 TB Allocation Details'!D158), "",('E4 TB Allocation Details'!D158))</f>
        <v>di</v>
      </c>
      <c r="D157" s="1015">
        <f t="shared" si="5"/>
        <v>45000</v>
      </c>
      <c r="E157" s="587">
        <f>'O5 Details by Class &amp; Accounts'!I157+'O5 Details by Class &amp; Accounts'!AD157+'O5 Details by Class &amp; Accounts'!AY157+'O5 Details by Class &amp; Accounts'!BT157</f>
        <v>28747.291672400715</v>
      </c>
      <c r="F157" s="587">
        <f>'O5 Details by Class &amp; Accounts'!J157+'O5 Details by Class &amp; Accounts'!AE157+'O5 Details by Class &amp; Accounts'!AZ157+'O5 Details by Class &amp; Accounts'!BU157</f>
        <v>9053.1227739127789</v>
      </c>
      <c r="G157" s="587">
        <f>'O5 Details by Class &amp; Accounts'!K157+'O5 Details by Class &amp; Accounts'!AF157+'O5 Details by Class &amp; Accounts'!BA157+'O5 Details by Class &amp; Accounts'!BV157</f>
        <v>6221.405936191084</v>
      </c>
      <c r="H157" s="587">
        <f>'O5 Details by Class &amp; Accounts'!L157+'O5 Details by Class &amp; Accounts'!AG157+'O5 Details by Class &amp; Accounts'!BB157+'O5 Details by Class &amp; Accounts'!BW157</f>
        <v>0</v>
      </c>
      <c r="I157" s="587">
        <f>'O5 Details by Class &amp; Accounts'!M157+'O5 Details by Class &amp; Accounts'!AH157+'O5 Details by Class &amp; Accounts'!BC157+'O5 Details by Class &amp; Accounts'!BX157</f>
        <v>0</v>
      </c>
      <c r="J157" s="587">
        <f>'O5 Details by Class &amp; Accounts'!N157+'O5 Details by Class &amp; Accounts'!AI157+'O5 Details by Class &amp; Accounts'!BD157+'O5 Details by Class &amp; Accounts'!BY157</f>
        <v>0</v>
      </c>
      <c r="K157" s="587">
        <f>'O5 Details by Class &amp; Accounts'!O157+'O5 Details by Class &amp; Accounts'!AJ157+'O5 Details by Class &amp; Accounts'!BE157+'O5 Details by Class &amp; Accounts'!BZ157</f>
        <v>906.07428354793183</v>
      </c>
      <c r="L157" s="587">
        <f>'O5 Details by Class &amp; Accounts'!P157+'O5 Details by Class &amp; Accounts'!AK157+'O5 Details by Class &amp; Accounts'!BF157+'O5 Details by Class &amp; Accounts'!CA157</f>
        <v>0</v>
      </c>
      <c r="M157" s="587">
        <f>'O5 Details by Class &amp; Accounts'!Q157+'O5 Details by Class &amp; Accounts'!AL157+'O5 Details by Class &amp; Accounts'!BG157+'O5 Details by Class &amp; Accounts'!CB157</f>
        <v>72.105333947492909</v>
      </c>
      <c r="N157" s="587">
        <f>'O5 Details by Class &amp; Accounts'!R157+'O5 Details by Class &amp; Accounts'!AM157+'O5 Details by Class &amp; Accounts'!BH157+'O5 Details by Class &amp; Accounts'!CC157</f>
        <v>0</v>
      </c>
      <c r="O157" s="587">
        <f>'O5 Details by Class &amp; Accounts'!S157+'O5 Details by Class &amp; Accounts'!AN157+'O5 Details by Class &amp; Accounts'!BI157+'O5 Details by Class &amp; Accounts'!CD157</f>
        <v>0</v>
      </c>
      <c r="P157" s="587">
        <f>'O5 Details by Class &amp; Accounts'!T157+'O5 Details by Class &amp; Accounts'!AO157+'O5 Details by Class &amp; Accounts'!BJ157+'O5 Details by Class &amp; Accounts'!CE157</f>
        <v>0</v>
      </c>
      <c r="Q157" s="587">
        <f>'O5 Details by Class &amp; Accounts'!U157+'O5 Details by Class &amp; Accounts'!AP157+'O5 Details by Class &amp; Accounts'!BK157+'O5 Details by Class &amp; Accounts'!CF157</f>
        <v>0</v>
      </c>
      <c r="R157" s="587">
        <f>'O5 Details by Class &amp; Accounts'!V157+'O5 Details by Class &amp; Accounts'!AQ157+'O5 Details by Class &amp; Accounts'!BL157+'O5 Details by Class &amp; Accounts'!CG157</f>
        <v>0</v>
      </c>
      <c r="S157" s="587">
        <f>'O5 Details by Class &amp; Accounts'!W157+'O5 Details by Class &amp; Accounts'!AR157+'O5 Details by Class &amp; Accounts'!BM157+'O5 Details by Class &amp; Accounts'!CH157</f>
        <v>0</v>
      </c>
      <c r="T157" s="587">
        <f>'O5 Details by Class &amp; Accounts'!X157+'O5 Details by Class &amp; Accounts'!AS157+'O5 Details by Class &amp; Accounts'!BN157+'O5 Details by Class &amp; Accounts'!CI157</f>
        <v>0</v>
      </c>
      <c r="U157" s="587">
        <f>'O5 Details by Class &amp; Accounts'!Y157+'O5 Details by Class &amp; Accounts'!AT157+'O5 Details by Class &amp; Accounts'!BO157+'O5 Details by Class &amp; Accounts'!CJ157</f>
        <v>0</v>
      </c>
      <c r="V157" s="587">
        <f>'O5 Details by Class &amp; Accounts'!Z157+'O5 Details by Class &amp; Accounts'!AU157+'O5 Details by Class &amp; Accounts'!BP157+'O5 Details by Class &amp; Accounts'!CK157</f>
        <v>0</v>
      </c>
      <c r="W157" s="587">
        <f>'O5 Details by Class &amp; Accounts'!AA157+'O5 Details by Class &amp; Accounts'!AV157+'O5 Details by Class &amp; Accounts'!BQ157+'O5 Details by Class &amp; Accounts'!CL157</f>
        <v>0</v>
      </c>
      <c r="X157" s="1028">
        <f>'O5 Details by Class &amp; Accounts'!AB157+'O5 Details by Class &amp; Accounts'!AW157+'O5 Details by Class &amp; Accounts'!BR157+'O5 Details by Class &amp; Accounts'!CM157</f>
        <v>0</v>
      </c>
      <c r="Y157" s="1903" t="str">
        <f t="shared" si="6"/>
        <v>5120</v>
      </c>
      <c r="Z157" s="1898">
        <v>1830</v>
      </c>
    </row>
    <row r="158" spans="1:26" ht="15.95" customHeight="1">
      <c r="A158" s="1751" t="s">
        <v>206</v>
      </c>
      <c r="B158" s="999" t="s">
        <v>1386</v>
      </c>
      <c r="C158" s="1014" t="str">
        <f>IF(ISBLANK('E4 TB Allocation Details'!D159), "",('E4 TB Allocation Details'!D159))</f>
        <v>di</v>
      </c>
      <c r="D158" s="1015">
        <f t="shared" si="5"/>
        <v>58000.000000000007</v>
      </c>
      <c r="E158" s="587">
        <f>'O5 Details by Class &amp; Accounts'!I158+'O5 Details by Class &amp; Accounts'!AD158+'O5 Details by Class &amp; Accounts'!AY158+'O5 Details by Class &amp; Accounts'!BT158</f>
        <v>39017.670741688322</v>
      </c>
      <c r="F158" s="587">
        <f>'O5 Details by Class &amp; Accounts'!J158+'O5 Details by Class &amp; Accounts'!AE158+'O5 Details by Class &amp; Accounts'!AZ158+'O5 Details by Class &amp; Accounts'!BU158</f>
        <v>12671.476977505137</v>
      </c>
      <c r="G158" s="587">
        <f>'O5 Details by Class &amp; Accounts'!K158+'O5 Details by Class &amp; Accounts'!AF158+'O5 Details by Class &amp; Accounts'!BA158+'O5 Details by Class &amp; Accounts'!BV158</f>
        <v>5037.389079958707</v>
      </c>
      <c r="H158" s="587">
        <f>'O5 Details by Class &amp; Accounts'!L158+'O5 Details by Class &amp; Accounts'!AG158+'O5 Details by Class &amp; Accounts'!BB158+'O5 Details by Class &amp; Accounts'!BW158</f>
        <v>0</v>
      </c>
      <c r="I158" s="587">
        <f>'O5 Details by Class &amp; Accounts'!M158+'O5 Details by Class &amp; Accounts'!AH158+'O5 Details by Class &amp; Accounts'!BC158+'O5 Details by Class &amp; Accounts'!BX158</f>
        <v>0</v>
      </c>
      <c r="J158" s="587">
        <f>'O5 Details by Class &amp; Accounts'!N158+'O5 Details by Class &amp; Accounts'!AI158+'O5 Details by Class &amp; Accounts'!BD158+'O5 Details by Class &amp; Accounts'!BY158</f>
        <v>0</v>
      </c>
      <c r="K158" s="587">
        <f>'O5 Details by Class &amp; Accounts'!O158+'O5 Details by Class &amp; Accounts'!AJ158+'O5 Details by Class &amp; Accounts'!BE158+'O5 Details by Class &amp; Accounts'!BZ158</f>
        <v>1174.2268600890432</v>
      </c>
      <c r="L158" s="587">
        <f>'O5 Details by Class &amp; Accounts'!P158+'O5 Details by Class &amp; Accounts'!AK158+'O5 Details by Class &amp; Accounts'!BF158+'O5 Details by Class &amp; Accounts'!CA158</f>
        <v>0</v>
      </c>
      <c r="M158" s="587">
        <f>'O5 Details by Class &amp; Accounts'!Q158+'O5 Details by Class &amp; Accounts'!AL158+'O5 Details by Class &amp; Accounts'!BG158+'O5 Details by Class &amp; Accounts'!CB158</f>
        <v>99.236340758793119</v>
      </c>
      <c r="N158" s="587">
        <f>'O5 Details by Class &amp; Accounts'!R158+'O5 Details by Class &amp; Accounts'!AM158+'O5 Details by Class &amp; Accounts'!BH158+'O5 Details by Class &amp; Accounts'!CC158</f>
        <v>0</v>
      </c>
      <c r="O158" s="587">
        <f>'O5 Details by Class &amp; Accounts'!S158+'O5 Details by Class &amp; Accounts'!AN158+'O5 Details by Class &amp; Accounts'!BI158+'O5 Details by Class &amp; Accounts'!CD158</f>
        <v>0</v>
      </c>
      <c r="P158" s="587">
        <f>'O5 Details by Class &amp; Accounts'!T158+'O5 Details by Class &amp; Accounts'!AO158+'O5 Details by Class &amp; Accounts'!BJ158+'O5 Details by Class &amp; Accounts'!CE158</f>
        <v>0</v>
      </c>
      <c r="Q158" s="587">
        <f>'O5 Details by Class &amp; Accounts'!U158+'O5 Details by Class &amp; Accounts'!AP158+'O5 Details by Class &amp; Accounts'!BK158+'O5 Details by Class &amp; Accounts'!CF158</f>
        <v>0</v>
      </c>
      <c r="R158" s="587">
        <f>'O5 Details by Class &amp; Accounts'!V158+'O5 Details by Class &amp; Accounts'!AQ158+'O5 Details by Class &amp; Accounts'!BL158+'O5 Details by Class &amp; Accounts'!CG158</f>
        <v>0</v>
      </c>
      <c r="S158" s="587">
        <f>'O5 Details by Class &amp; Accounts'!W158+'O5 Details by Class &amp; Accounts'!AR158+'O5 Details by Class &amp; Accounts'!BM158+'O5 Details by Class &amp; Accounts'!CH158</f>
        <v>0</v>
      </c>
      <c r="T158" s="587">
        <f>'O5 Details by Class &amp; Accounts'!X158+'O5 Details by Class &amp; Accounts'!AS158+'O5 Details by Class &amp; Accounts'!BN158+'O5 Details by Class &amp; Accounts'!CI158</f>
        <v>0</v>
      </c>
      <c r="U158" s="587">
        <f>'O5 Details by Class &amp; Accounts'!Y158+'O5 Details by Class &amp; Accounts'!AT158+'O5 Details by Class &amp; Accounts'!BO158+'O5 Details by Class &amp; Accounts'!CJ158</f>
        <v>0</v>
      </c>
      <c r="V158" s="587">
        <f>'O5 Details by Class &amp; Accounts'!Z158+'O5 Details by Class &amp; Accounts'!AU158+'O5 Details by Class &amp; Accounts'!BP158+'O5 Details by Class &amp; Accounts'!CK158</f>
        <v>0</v>
      </c>
      <c r="W158" s="587">
        <f>'O5 Details by Class &amp; Accounts'!AA158+'O5 Details by Class &amp; Accounts'!AV158+'O5 Details by Class &amp; Accounts'!BQ158+'O5 Details by Class &amp; Accounts'!CL158</f>
        <v>0</v>
      </c>
      <c r="X158" s="1028">
        <f>'O5 Details by Class &amp; Accounts'!AB158+'O5 Details by Class &amp; Accounts'!AW158+'O5 Details by Class &amp; Accounts'!BR158+'O5 Details by Class &amp; Accounts'!CM158</f>
        <v>0</v>
      </c>
      <c r="Y158" s="1903" t="str">
        <f t="shared" si="6"/>
        <v>5125</v>
      </c>
      <c r="Z158" s="1898">
        <v>1835</v>
      </c>
    </row>
    <row r="159" spans="1:26" ht="15.95" customHeight="1">
      <c r="A159" s="1751" t="s">
        <v>207</v>
      </c>
      <c r="B159" s="999" t="s">
        <v>9</v>
      </c>
      <c r="C159" s="1014" t="str">
        <f>IF(ISBLANK('E4 TB Allocation Details'!D160), "",('E4 TB Allocation Details'!D160))</f>
        <v>di</v>
      </c>
      <c r="D159" s="1015">
        <f t="shared" si="5"/>
        <v>10000</v>
      </c>
      <c r="E159" s="587">
        <f>'O5 Details by Class &amp; Accounts'!I159+'O5 Details by Class &amp; Accounts'!AD159+'O5 Details by Class &amp; Accounts'!AY159+'O5 Details by Class &amp; Accounts'!BT159</f>
        <v>6943.7116143601861</v>
      </c>
      <c r="F159" s="587">
        <f>'O5 Details by Class &amp; Accounts'!J159+'O5 Details by Class &amp; Accounts'!AE159+'O5 Details by Class &amp; Accounts'!AZ159+'O5 Details by Class &amp; Accounts'!BU159</f>
        <v>2307.8871277516305</v>
      </c>
      <c r="G159" s="587">
        <f>'O5 Details by Class &amp; Accounts'!K159+'O5 Details by Class &amp; Accounts'!AF159+'O5 Details by Class &amp; Accounts'!BA159+'O5 Details by Class &amp; Accounts'!BV159</f>
        <v>0</v>
      </c>
      <c r="H159" s="587">
        <f>'O5 Details by Class &amp; Accounts'!L159+'O5 Details by Class &amp; Accounts'!AG159+'O5 Details by Class &amp; Accounts'!BB159+'O5 Details by Class &amp; Accounts'!BW159</f>
        <v>0</v>
      </c>
      <c r="I159" s="587">
        <f>'O5 Details by Class &amp; Accounts'!M159+'O5 Details by Class &amp; Accounts'!AH159+'O5 Details by Class &amp; Accounts'!BC159+'O5 Details by Class &amp; Accounts'!BX159</f>
        <v>0</v>
      </c>
      <c r="J159" s="587">
        <f>'O5 Details by Class &amp; Accounts'!N159+'O5 Details by Class &amp; Accounts'!AI159+'O5 Details by Class &amp; Accounts'!BD159+'O5 Details by Class &amp; Accounts'!BY159</f>
        <v>0</v>
      </c>
      <c r="K159" s="587">
        <f>'O5 Details by Class &amp; Accounts'!O159+'O5 Details by Class &amp; Accounts'!AJ159+'O5 Details by Class &amp; Accounts'!BE159+'O5 Details by Class &amp; Accounts'!BZ159</f>
        <v>740.80327557459748</v>
      </c>
      <c r="L159" s="587">
        <f>'O5 Details by Class &amp; Accounts'!P159+'O5 Details by Class &amp; Accounts'!AK159+'O5 Details by Class &amp; Accounts'!BF159+'O5 Details by Class &amp; Accounts'!CA159</f>
        <v>0</v>
      </c>
      <c r="M159" s="587">
        <f>'O5 Details by Class &amp; Accounts'!Q159+'O5 Details by Class &amp; Accounts'!AL159+'O5 Details by Class &amp; Accounts'!BG159+'O5 Details by Class &amp; Accounts'!CB159</f>
        <v>7.5979823135856144</v>
      </c>
      <c r="N159" s="587">
        <f>'O5 Details by Class &amp; Accounts'!R159+'O5 Details by Class &amp; Accounts'!AM159+'O5 Details by Class &amp; Accounts'!BH159+'O5 Details by Class &amp; Accounts'!CC159</f>
        <v>0</v>
      </c>
      <c r="O159" s="587">
        <f>'O5 Details by Class &amp; Accounts'!S159+'O5 Details by Class &amp; Accounts'!AN159+'O5 Details by Class &amp; Accounts'!BI159+'O5 Details by Class &amp; Accounts'!CD159</f>
        <v>0</v>
      </c>
      <c r="P159" s="587">
        <f>'O5 Details by Class &amp; Accounts'!T159+'O5 Details by Class &amp; Accounts'!AO159+'O5 Details by Class &amp; Accounts'!BJ159+'O5 Details by Class &amp; Accounts'!CE159</f>
        <v>0</v>
      </c>
      <c r="Q159" s="587">
        <f>'O5 Details by Class &amp; Accounts'!U159+'O5 Details by Class &amp; Accounts'!AP159+'O5 Details by Class &amp; Accounts'!BK159+'O5 Details by Class &amp; Accounts'!CF159</f>
        <v>0</v>
      </c>
      <c r="R159" s="587">
        <f>'O5 Details by Class &amp; Accounts'!V159+'O5 Details by Class &amp; Accounts'!AQ159+'O5 Details by Class &amp; Accounts'!BL159+'O5 Details by Class &amp; Accounts'!CG159</f>
        <v>0</v>
      </c>
      <c r="S159" s="587">
        <f>'O5 Details by Class &amp; Accounts'!W159+'O5 Details by Class &amp; Accounts'!AR159+'O5 Details by Class &amp; Accounts'!BM159+'O5 Details by Class &amp; Accounts'!CH159</f>
        <v>0</v>
      </c>
      <c r="T159" s="587">
        <f>'O5 Details by Class &amp; Accounts'!X159+'O5 Details by Class &amp; Accounts'!AS159+'O5 Details by Class &amp; Accounts'!BN159+'O5 Details by Class &amp; Accounts'!CI159</f>
        <v>0</v>
      </c>
      <c r="U159" s="587">
        <f>'O5 Details by Class &amp; Accounts'!Y159+'O5 Details by Class &amp; Accounts'!AT159+'O5 Details by Class &amp; Accounts'!BO159+'O5 Details by Class &amp; Accounts'!CJ159</f>
        <v>0</v>
      </c>
      <c r="V159" s="587">
        <f>'O5 Details by Class &amp; Accounts'!Z159+'O5 Details by Class &amp; Accounts'!AU159+'O5 Details by Class &amp; Accounts'!BP159+'O5 Details by Class &amp; Accounts'!CK159</f>
        <v>0</v>
      </c>
      <c r="W159" s="587">
        <f>'O5 Details by Class &amp; Accounts'!AA159+'O5 Details by Class &amp; Accounts'!AV159+'O5 Details by Class &amp; Accounts'!BQ159+'O5 Details by Class &amp; Accounts'!CL159</f>
        <v>0</v>
      </c>
      <c r="X159" s="1028">
        <f>'O5 Details by Class &amp; Accounts'!AB159+'O5 Details by Class &amp; Accounts'!AW159+'O5 Details by Class &amp; Accounts'!BR159+'O5 Details by Class &amp; Accounts'!CM159</f>
        <v>0</v>
      </c>
      <c r="Y159" s="1903" t="str">
        <f t="shared" si="6"/>
        <v>5130</v>
      </c>
      <c r="Z159" s="1898">
        <v>1855</v>
      </c>
    </row>
    <row r="160" spans="1:26" ht="15.95" customHeight="1">
      <c r="A160" s="1751" t="s">
        <v>194</v>
      </c>
      <c r="B160" s="999" t="s">
        <v>10</v>
      </c>
      <c r="C160" s="1014" t="str">
        <f>IF(ISBLANK('E4 TB Allocation Details'!D161), "",('E4 TB Allocation Details'!D161))</f>
        <v>di</v>
      </c>
      <c r="D160" s="1015">
        <f t="shared" si="5"/>
        <v>62999.999999999993</v>
      </c>
      <c r="E160" s="587">
        <f>'O5 Details by Class &amp; Accounts'!I160+'O5 Details by Class &amp; Accounts'!AD160+'O5 Details by Class &amp; Accounts'!AY160+'O5 Details by Class &amp; Accounts'!BT160</f>
        <v>41513.353830114735</v>
      </c>
      <c r="F160" s="587">
        <f>'O5 Details by Class &amp; Accounts'!J160+'O5 Details by Class &amp; Accounts'!AE160+'O5 Details by Class &amp; Accounts'!AZ160+'O5 Details by Class &amp; Accounts'!BU160</f>
        <v>13320.96974621578</v>
      </c>
      <c r="G160" s="587">
        <f>'O5 Details by Class &amp; Accounts'!K160+'O5 Details by Class &amp; Accounts'!AF160+'O5 Details by Class &amp; Accounts'!BA160+'O5 Details by Class &amp; Accounts'!BV160</f>
        <v>6788.0388471538927</v>
      </c>
      <c r="H160" s="587">
        <f>'O5 Details by Class &amp; Accounts'!L160+'O5 Details by Class &amp; Accounts'!AG160+'O5 Details by Class &amp; Accounts'!BB160+'O5 Details by Class &amp; Accounts'!BW160</f>
        <v>0</v>
      </c>
      <c r="I160" s="587">
        <f>'O5 Details by Class &amp; Accounts'!M160+'O5 Details by Class &amp; Accounts'!AH160+'O5 Details by Class &amp; Accounts'!BC160+'O5 Details by Class &amp; Accounts'!BX160</f>
        <v>0</v>
      </c>
      <c r="J160" s="587">
        <f>'O5 Details by Class &amp; Accounts'!N160+'O5 Details by Class &amp; Accounts'!AI160+'O5 Details by Class &amp; Accounts'!BD160+'O5 Details by Class &amp; Accounts'!BY160</f>
        <v>0</v>
      </c>
      <c r="K160" s="587">
        <f>'O5 Details by Class &amp; Accounts'!O160+'O5 Details by Class &amp; Accounts'!AJ160+'O5 Details by Class &amp; Accounts'!BE160+'O5 Details by Class &amp; Accounts'!BZ160</f>
        <v>1272.6283855030574</v>
      </c>
      <c r="L160" s="587">
        <f>'O5 Details by Class &amp; Accounts'!P160+'O5 Details by Class &amp; Accounts'!AK160+'O5 Details by Class &amp; Accounts'!BF160+'O5 Details by Class &amp; Accounts'!CA160</f>
        <v>0</v>
      </c>
      <c r="M160" s="587">
        <f>'O5 Details by Class &amp; Accounts'!Q160+'O5 Details by Class &amp; Accounts'!AL160+'O5 Details by Class &amp; Accounts'!BG160+'O5 Details by Class &amp; Accounts'!CB160</f>
        <v>105.00919101253699</v>
      </c>
      <c r="N160" s="587">
        <f>'O5 Details by Class &amp; Accounts'!R160+'O5 Details by Class &amp; Accounts'!AM160+'O5 Details by Class &amp; Accounts'!BH160+'O5 Details by Class &amp; Accounts'!CC160</f>
        <v>0</v>
      </c>
      <c r="O160" s="587">
        <f>'O5 Details by Class &amp; Accounts'!S160+'O5 Details by Class &amp; Accounts'!AN160+'O5 Details by Class &amp; Accounts'!BI160+'O5 Details by Class &amp; Accounts'!CD160</f>
        <v>0</v>
      </c>
      <c r="P160" s="587">
        <f>'O5 Details by Class &amp; Accounts'!T160+'O5 Details by Class &amp; Accounts'!AO160+'O5 Details by Class &amp; Accounts'!BJ160+'O5 Details by Class &amp; Accounts'!CE160</f>
        <v>0</v>
      </c>
      <c r="Q160" s="587">
        <f>'O5 Details by Class &amp; Accounts'!U160+'O5 Details by Class &amp; Accounts'!AP160+'O5 Details by Class &amp; Accounts'!BK160+'O5 Details by Class &amp; Accounts'!CF160</f>
        <v>0</v>
      </c>
      <c r="R160" s="587">
        <f>'O5 Details by Class &amp; Accounts'!V160+'O5 Details by Class &amp; Accounts'!AQ160+'O5 Details by Class &amp; Accounts'!BL160+'O5 Details by Class &amp; Accounts'!CG160</f>
        <v>0</v>
      </c>
      <c r="S160" s="587">
        <f>'O5 Details by Class &amp; Accounts'!W160+'O5 Details by Class &amp; Accounts'!AR160+'O5 Details by Class &amp; Accounts'!BM160+'O5 Details by Class &amp; Accounts'!CH160</f>
        <v>0</v>
      </c>
      <c r="T160" s="587">
        <f>'O5 Details by Class &amp; Accounts'!X160+'O5 Details by Class &amp; Accounts'!AS160+'O5 Details by Class &amp; Accounts'!BN160+'O5 Details by Class &amp; Accounts'!CI160</f>
        <v>0</v>
      </c>
      <c r="U160" s="587">
        <f>'O5 Details by Class &amp; Accounts'!Y160+'O5 Details by Class &amp; Accounts'!AT160+'O5 Details by Class &amp; Accounts'!BO160+'O5 Details by Class &amp; Accounts'!CJ160</f>
        <v>0</v>
      </c>
      <c r="V160" s="587">
        <f>'O5 Details by Class &amp; Accounts'!Z160+'O5 Details by Class &amp; Accounts'!AU160+'O5 Details by Class &amp; Accounts'!BP160+'O5 Details by Class &amp; Accounts'!CK160</f>
        <v>0</v>
      </c>
      <c r="W160" s="587">
        <f>'O5 Details by Class &amp; Accounts'!AA160+'O5 Details by Class &amp; Accounts'!AV160+'O5 Details by Class &amp; Accounts'!BQ160+'O5 Details by Class &amp; Accounts'!CL160</f>
        <v>0</v>
      </c>
      <c r="X160" s="1028">
        <f>'O5 Details by Class &amp; Accounts'!AB160+'O5 Details by Class &amp; Accounts'!AW160+'O5 Details by Class &amp; Accounts'!BR160+'O5 Details by Class &amp; Accounts'!CM160</f>
        <v>0</v>
      </c>
      <c r="Y160" s="1903" t="str">
        <f t="shared" si="6"/>
        <v>5135</v>
      </c>
      <c r="Z160" s="1898" t="s">
        <v>507</v>
      </c>
    </row>
    <row r="161" spans="1:26" ht="15.95" customHeight="1">
      <c r="A161" s="1751" t="s">
        <v>209</v>
      </c>
      <c r="B161" s="999" t="s">
        <v>11</v>
      </c>
      <c r="C161" s="1014" t="str">
        <f>IF(ISBLANK('E4 TB Allocation Details'!D162), "",('E4 TB Allocation Details'!D162))</f>
        <v>di</v>
      </c>
      <c r="D161" s="1015">
        <f t="shared" si="5"/>
        <v>8000.0000000000009</v>
      </c>
      <c r="E161" s="587">
        <f>'O5 Details by Class &amp; Accounts'!I161+'O5 Details by Class &amp; Accounts'!AD161+'O5 Details by Class &amp; Accounts'!AY161+'O5 Details by Class &amp; Accounts'!BT161</f>
        <v>4989.9438494073866</v>
      </c>
      <c r="F161" s="587">
        <f>'O5 Details by Class &amp; Accounts'!J161+'O5 Details by Class &amp; Accounts'!AE161+'O5 Details by Class &amp; Accounts'!AZ161+'O5 Details by Class &amp; Accounts'!BU161</f>
        <v>1547.8606165591423</v>
      </c>
      <c r="G161" s="587">
        <f>'O5 Details by Class &amp; Accounts'!K161+'O5 Details by Class &amp; Accounts'!AF161+'O5 Details by Class &amp; Accounts'!BA161+'O5 Details by Class &amp; Accounts'!BV161</f>
        <v>1289.0765990553916</v>
      </c>
      <c r="H161" s="587">
        <f>'O5 Details by Class &amp; Accounts'!L161+'O5 Details by Class &amp; Accounts'!AG161+'O5 Details by Class &amp; Accounts'!BB161+'O5 Details by Class &amp; Accounts'!BW161</f>
        <v>0</v>
      </c>
      <c r="I161" s="587">
        <f>'O5 Details by Class &amp; Accounts'!M161+'O5 Details by Class &amp; Accounts'!AH161+'O5 Details by Class &amp; Accounts'!BC161+'O5 Details by Class &amp; Accounts'!BX161</f>
        <v>0</v>
      </c>
      <c r="J161" s="587">
        <f>'O5 Details by Class &amp; Accounts'!N161+'O5 Details by Class &amp; Accounts'!AI161+'O5 Details by Class &amp; Accounts'!BD161+'O5 Details by Class &amp; Accounts'!BY161</f>
        <v>0</v>
      </c>
      <c r="K161" s="587">
        <f>'O5 Details by Class &amp; Accounts'!O161+'O5 Details by Class &amp; Accounts'!AJ161+'O5 Details by Class &amp; Accounts'!BE161+'O5 Details by Class &amp; Accounts'!BZ161</f>
        <v>160.6870566068352</v>
      </c>
      <c r="L161" s="587">
        <f>'O5 Details by Class &amp; Accounts'!P161+'O5 Details by Class &amp; Accounts'!AK161+'O5 Details by Class &amp; Accounts'!BF161+'O5 Details by Class &amp; Accounts'!CA161</f>
        <v>0</v>
      </c>
      <c r="M161" s="587">
        <f>'O5 Details by Class &amp; Accounts'!Q161+'O5 Details by Class &amp; Accounts'!AL161+'O5 Details by Class &amp; Accounts'!BG161+'O5 Details by Class &amp; Accounts'!CB161</f>
        <v>12.431878371245169</v>
      </c>
      <c r="N161" s="587">
        <f>'O5 Details by Class &amp; Accounts'!R161+'O5 Details by Class &amp; Accounts'!AM161+'O5 Details by Class &amp; Accounts'!BH161+'O5 Details by Class &amp; Accounts'!CC161</f>
        <v>0</v>
      </c>
      <c r="O161" s="587">
        <f>'O5 Details by Class &amp; Accounts'!S161+'O5 Details by Class &amp; Accounts'!AN161+'O5 Details by Class &amp; Accounts'!BI161+'O5 Details by Class &amp; Accounts'!CD161</f>
        <v>0</v>
      </c>
      <c r="P161" s="587">
        <f>'O5 Details by Class &amp; Accounts'!T161+'O5 Details by Class &amp; Accounts'!AO161+'O5 Details by Class &amp; Accounts'!BJ161+'O5 Details by Class &amp; Accounts'!CE161</f>
        <v>0</v>
      </c>
      <c r="Q161" s="587">
        <f>'O5 Details by Class &amp; Accounts'!U161+'O5 Details by Class &amp; Accounts'!AP161+'O5 Details by Class &amp; Accounts'!BK161+'O5 Details by Class &amp; Accounts'!CF161</f>
        <v>0</v>
      </c>
      <c r="R161" s="587">
        <f>'O5 Details by Class &amp; Accounts'!V161+'O5 Details by Class &amp; Accounts'!AQ161+'O5 Details by Class &amp; Accounts'!BL161+'O5 Details by Class &amp; Accounts'!CG161</f>
        <v>0</v>
      </c>
      <c r="S161" s="587">
        <f>'O5 Details by Class &amp; Accounts'!W161+'O5 Details by Class &amp; Accounts'!AR161+'O5 Details by Class &amp; Accounts'!BM161+'O5 Details by Class &amp; Accounts'!CH161</f>
        <v>0</v>
      </c>
      <c r="T161" s="587">
        <f>'O5 Details by Class &amp; Accounts'!X161+'O5 Details by Class &amp; Accounts'!AS161+'O5 Details by Class &amp; Accounts'!BN161+'O5 Details by Class &amp; Accounts'!CI161</f>
        <v>0</v>
      </c>
      <c r="U161" s="587">
        <f>'O5 Details by Class &amp; Accounts'!Y161+'O5 Details by Class &amp; Accounts'!AT161+'O5 Details by Class &amp; Accounts'!BO161+'O5 Details by Class &amp; Accounts'!CJ161</f>
        <v>0</v>
      </c>
      <c r="V161" s="587">
        <f>'O5 Details by Class &amp; Accounts'!Z161+'O5 Details by Class &amp; Accounts'!AU161+'O5 Details by Class &amp; Accounts'!BP161+'O5 Details by Class &amp; Accounts'!CK161</f>
        <v>0</v>
      </c>
      <c r="W161" s="587">
        <f>'O5 Details by Class &amp; Accounts'!AA161+'O5 Details by Class &amp; Accounts'!AV161+'O5 Details by Class &amp; Accounts'!BQ161+'O5 Details by Class &amp; Accounts'!CL161</f>
        <v>0</v>
      </c>
      <c r="X161" s="1028">
        <f>'O5 Details by Class &amp; Accounts'!AB161+'O5 Details by Class &amp; Accounts'!AW161+'O5 Details by Class &amp; Accounts'!BR161+'O5 Details by Class &amp; Accounts'!CM161</f>
        <v>0</v>
      </c>
      <c r="Y161" s="1903" t="str">
        <f t="shared" si="6"/>
        <v>5145</v>
      </c>
      <c r="Z161" s="1898">
        <v>1840</v>
      </c>
    </row>
    <row r="162" spans="1:26" ht="15.95" customHeight="1">
      <c r="A162" s="1751" t="s">
        <v>210</v>
      </c>
      <c r="B162" s="999" t="s">
        <v>12</v>
      </c>
      <c r="C162" s="1014" t="str">
        <f>IF(ISBLANK('E4 TB Allocation Details'!D163), "",('E4 TB Allocation Details'!D163))</f>
        <v>di</v>
      </c>
      <c r="D162" s="1015">
        <f t="shared" si="5"/>
        <v>12000.000000000002</v>
      </c>
      <c r="E162" s="587">
        <f>'O5 Details by Class &amp; Accounts'!I162+'O5 Details by Class &amp; Accounts'!AD162+'O5 Details by Class &amp; Accounts'!AY162+'O5 Details by Class &amp; Accounts'!BT162</f>
        <v>7571.6055606367572</v>
      </c>
      <c r="F162" s="587">
        <f>'O5 Details by Class &amp; Accounts'!J162+'O5 Details by Class &amp; Accounts'!AE162+'O5 Details by Class &amp; Accounts'!AZ162+'O5 Details by Class &amp; Accounts'!BU162</f>
        <v>2366.0269113029331</v>
      </c>
      <c r="G162" s="587">
        <f>'O5 Details by Class &amp; Accounts'!K162+'O5 Details by Class &amp; Accounts'!AF162+'O5 Details by Class &amp; Accounts'!BA162+'O5 Details by Class &amp; Accounts'!BV162</f>
        <v>1802.1290854794374</v>
      </c>
      <c r="H162" s="587">
        <f>'O5 Details by Class &amp; Accounts'!L162+'O5 Details by Class &amp; Accounts'!AG162+'O5 Details by Class &amp; Accounts'!BB162+'O5 Details by Class &amp; Accounts'!BW162</f>
        <v>0</v>
      </c>
      <c r="I162" s="587">
        <f>'O5 Details by Class &amp; Accounts'!M162+'O5 Details by Class &amp; Accounts'!AH162+'O5 Details by Class &amp; Accounts'!BC162+'O5 Details by Class &amp; Accounts'!BX162</f>
        <v>0</v>
      </c>
      <c r="J162" s="587">
        <f>'O5 Details by Class &amp; Accounts'!N162+'O5 Details by Class &amp; Accounts'!AI162+'O5 Details by Class &amp; Accounts'!BD162+'O5 Details by Class &amp; Accounts'!BY162</f>
        <v>0</v>
      </c>
      <c r="K162" s="587">
        <f>'O5 Details by Class &amp; Accounts'!O162+'O5 Details by Class &amp; Accounts'!AJ162+'O5 Details by Class &amp; Accounts'!BE162+'O5 Details by Class &amp; Accounts'!BZ162</f>
        <v>241.31274853306013</v>
      </c>
      <c r="L162" s="587">
        <f>'O5 Details by Class &amp; Accounts'!P162+'O5 Details by Class &amp; Accounts'!AK162+'O5 Details by Class &amp; Accounts'!BF162+'O5 Details by Class &amp; Accounts'!CA162</f>
        <v>0</v>
      </c>
      <c r="M162" s="587">
        <f>'O5 Details by Class &amp; Accounts'!Q162+'O5 Details by Class &amp; Accounts'!AL162+'O5 Details by Class &amp; Accounts'!BG162+'O5 Details by Class &amp; Accounts'!CB162</f>
        <v>18.925694047812808</v>
      </c>
      <c r="N162" s="587">
        <f>'O5 Details by Class &amp; Accounts'!R162+'O5 Details by Class &amp; Accounts'!AM162+'O5 Details by Class &amp; Accounts'!BH162+'O5 Details by Class &amp; Accounts'!CC162</f>
        <v>0</v>
      </c>
      <c r="O162" s="587">
        <f>'O5 Details by Class &amp; Accounts'!S162+'O5 Details by Class &amp; Accounts'!AN162+'O5 Details by Class &amp; Accounts'!BI162+'O5 Details by Class &amp; Accounts'!CD162</f>
        <v>0</v>
      </c>
      <c r="P162" s="587">
        <f>'O5 Details by Class &amp; Accounts'!T162+'O5 Details by Class &amp; Accounts'!AO162+'O5 Details by Class &amp; Accounts'!BJ162+'O5 Details by Class &amp; Accounts'!CE162</f>
        <v>0</v>
      </c>
      <c r="Q162" s="587">
        <f>'O5 Details by Class &amp; Accounts'!U162+'O5 Details by Class &amp; Accounts'!AP162+'O5 Details by Class &amp; Accounts'!BK162+'O5 Details by Class &amp; Accounts'!CF162</f>
        <v>0</v>
      </c>
      <c r="R162" s="587">
        <f>'O5 Details by Class &amp; Accounts'!V162+'O5 Details by Class &amp; Accounts'!AQ162+'O5 Details by Class &amp; Accounts'!BL162+'O5 Details by Class &amp; Accounts'!CG162</f>
        <v>0</v>
      </c>
      <c r="S162" s="587">
        <f>'O5 Details by Class &amp; Accounts'!W162+'O5 Details by Class &amp; Accounts'!AR162+'O5 Details by Class &amp; Accounts'!BM162+'O5 Details by Class &amp; Accounts'!CH162</f>
        <v>0</v>
      </c>
      <c r="T162" s="587">
        <f>'O5 Details by Class &amp; Accounts'!X162+'O5 Details by Class &amp; Accounts'!AS162+'O5 Details by Class &amp; Accounts'!BN162+'O5 Details by Class &amp; Accounts'!CI162</f>
        <v>0</v>
      </c>
      <c r="U162" s="587">
        <f>'O5 Details by Class &amp; Accounts'!Y162+'O5 Details by Class &amp; Accounts'!AT162+'O5 Details by Class &amp; Accounts'!BO162+'O5 Details by Class &amp; Accounts'!CJ162</f>
        <v>0</v>
      </c>
      <c r="V162" s="587">
        <f>'O5 Details by Class &amp; Accounts'!Z162+'O5 Details by Class &amp; Accounts'!AU162+'O5 Details by Class &amp; Accounts'!BP162+'O5 Details by Class &amp; Accounts'!CK162</f>
        <v>0</v>
      </c>
      <c r="W162" s="587">
        <f>'O5 Details by Class &amp; Accounts'!AA162+'O5 Details by Class &amp; Accounts'!AV162+'O5 Details by Class &amp; Accounts'!BQ162+'O5 Details by Class &amp; Accounts'!CL162</f>
        <v>0</v>
      </c>
      <c r="X162" s="1028">
        <f>'O5 Details by Class &amp; Accounts'!AB162+'O5 Details by Class &amp; Accounts'!AW162+'O5 Details by Class &amp; Accounts'!BR162+'O5 Details by Class &amp; Accounts'!CM162</f>
        <v>0</v>
      </c>
      <c r="Y162" s="1903" t="str">
        <f t="shared" si="6"/>
        <v>5150</v>
      </c>
      <c r="Z162" s="1898">
        <v>1845</v>
      </c>
    </row>
    <row r="163" spans="1:26" ht="15.95" customHeight="1">
      <c r="A163" s="1751" t="s">
        <v>208</v>
      </c>
      <c r="B163" s="999" t="s">
        <v>13</v>
      </c>
      <c r="C163" s="1014" t="str">
        <f>IF(ISBLANK('E4 TB Allocation Details'!D164), "",('E4 TB Allocation Details'!D164))</f>
        <v>di</v>
      </c>
      <c r="D163" s="1015">
        <f t="shared" si="5"/>
        <v>4000</v>
      </c>
      <c r="E163" s="587">
        <f>'O5 Details by Class &amp; Accounts'!I163+'O5 Details by Class &amp; Accounts'!AD163+'O5 Details by Class &amp; Accounts'!AY163+'O5 Details by Class &amp; Accounts'!BT163</f>
        <v>2777.4846457440744</v>
      </c>
      <c r="F163" s="587">
        <f>'O5 Details by Class &amp; Accounts'!J163+'O5 Details by Class &amp; Accounts'!AE163+'O5 Details by Class &amp; Accounts'!AZ163+'O5 Details by Class &amp; Accounts'!BU163</f>
        <v>923.15485110065219</v>
      </c>
      <c r="G163" s="587">
        <f>'O5 Details by Class &amp; Accounts'!K163+'O5 Details by Class &amp; Accounts'!AF163+'O5 Details by Class &amp; Accounts'!BA163+'O5 Details by Class &amp; Accounts'!BV163</f>
        <v>0</v>
      </c>
      <c r="H163" s="587">
        <f>'O5 Details by Class &amp; Accounts'!L163+'O5 Details by Class &amp; Accounts'!AG163+'O5 Details by Class &amp; Accounts'!BB163+'O5 Details by Class &amp; Accounts'!BW163</f>
        <v>0</v>
      </c>
      <c r="I163" s="587">
        <f>'O5 Details by Class &amp; Accounts'!M163+'O5 Details by Class &amp; Accounts'!AH163+'O5 Details by Class &amp; Accounts'!BC163+'O5 Details by Class &amp; Accounts'!BX163</f>
        <v>0</v>
      </c>
      <c r="J163" s="587">
        <f>'O5 Details by Class &amp; Accounts'!N163+'O5 Details by Class &amp; Accounts'!AI163+'O5 Details by Class &amp; Accounts'!BD163+'O5 Details by Class &amp; Accounts'!BY163</f>
        <v>0</v>
      </c>
      <c r="K163" s="587">
        <f>'O5 Details by Class &amp; Accounts'!O163+'O5 Details by Class &amp; Accounts'!AJ163+'O5 Details by Class &amp; Accounts'!BE163+'O5 Details by Class &amp; Accounts'!BZ163</f>
        <v>296.32131022983901</v>
      </c>
      <c r="L163" s="587">
        <f>'O5 Details by Class &amp; Accounts'!P163+'O5 Details by Class &amp; Accounts'!AK163+'O5 Details by Class &amp; Accounts'!BF163+'O5 Details by Class &amp; Accounts'!CA163</f>
        <v>0</v>
      </c>
      <c r="M163" s="587">
        <f>'O5 Details by Class &amp; Accounts'!Q163+'O5 Details by Class &amp; Accounts'!AL163+'O5 Details by Class &amp; Accounts'!BG163+'O5 Details by Class &amp; Accounts'!CB163</f>
        <v>3.0391929254342456</v>
      </c>
      <c r="N163" s="587">
        <f>'O5 Details by Class &amp; Accounts'!R163+'O5 Details by Class &amp; Accounts'!AM163+'O5 Details by Class &amp; Accounts'!BH163+'O5 Details by Class &amp; Accounts'!CC163</f>
        <v>0</v>
      </c>
      <c r="O163" s="587">
        <f>'O5 Details by Class &amp; Accounts'!S163+'O5 Details by Class &amp; Accounts'!AN163+'O5 Details by Class &amp; Accounts'!BI163+'O5 Details by Class &amp; Accounts'!CD163</f>
        <v>0</v>
      </c>
      <c r="P163" s="587">
        <f>'O5 Details by Class &amp; Accounts'!T163+'O5 Details by Class &amp; Accounts'!AO163+'O5 Details by Class &amp; Accounts'!BJ163+'O5 Details by Class &amp; Accounts'!CE163</f>
        <v>0</v>
      </c>
      <c r="Q163" s="587">
        <f>'O5 Details by Class &amp; Accounts'!U163+'O5 Details by Class &amp; Accounts'!AP163+'O5 Details by Class &amp; Accounts'!BK163+'O5 Details by Class &amp; Accounts'!CF163</f>
        <v>0</v>
      </c>
      <c r="R163" s="587">
        <f>'O5 Details by Class &amp; Accounts'!V163+'O5 Details by Class &amp; Accounts'!AQ163+'O5 Details by Class &amp; Accounts'!BL163+'O5 Details by Class &amp; Accounts'!CG163</f>
        <v>0</v>
      </c>
      <c r="S163" s="587">
        <f>'O5 Details by Class &amp; Accounts'!W163+'O5 Details by Class &amp; Accounts'!AR163+'O5 Details by Class &amp; Accounts'!BM163+'O5 Details by Class &amp; Accounts'!CH163</f>
        <v>0</v>
      </c>
      <c r="T163" s="587">
        <f>'O5 Details by Class &amp; Accounts'!X163+'O5 Details by Class &amp; Accounts'!AS163+'O5 Details by Class &amp; Accounts'!BN163+'O5 Details by Class &amp; Accounts'!CI163</f>
        <v>0</v>
      </c>
      <c r="U163" s="587">
        <f>'O5 Details by Class &amp; Accounts'!Y163+'O5 Details by Class &amp; Accounts'!AT163+'O5 Details by Class &amp; Accounts'!BO163+'O5 Details by Class &amp; Accounts'!CJ163</f>
        <v>0</v>
      </c>
      <c r="V163" s="587">
        <f>'O5 Details by Class &amp; Accounts'!Z163+'O5 Details by Class &amp; Accounts'!AU163+'O5 Details by Class &amp; Accounts'!BP163+'O5 Details by Class &amp; Accounts'!CK163</f>
        <v>0</v>
      </c>
      <c r="W163" s="587">
        <f>'O5 Details by Class &amp; Accounts'!AA163+'O5 Details by Class &amp; Accounts'!AV163+'O5 Details by Class &amp; Accounts'!BQ163+'O5 Details by Class &amp; Accounts'!CL163</f>
        <v>0</v>
      </c>
      <c r="X163" s="1028">
        <f>'O5 Details by Class &amp; Accounts'!AB163+'O5 Details by Class &amp; Accounts'!AW163+'O5 Details by Class &amp; Accounts'!BR163+'O5 Details by Class &amp; Accounts'!CM163</f>
        <v>0</v>
      </c>
      <c r="Y163" s="1903" t="str">
        <f t="shared" si="6"/>
        <v>5155</v>
      </c>
      <c r="Z163" s="1898">
        <v>1855</v>
      </c>
    </row>
    <row r="164" spans="1:26" ht="15.95" customHeight="1">
      <c r="A164" s="1751" t="s">
        <v>197</v>
      </c>
      <c r="B164" s="999" t="s">
        <v>14</v>
      </c>
      <c r="C164" s="1014" t="str">
        <f>IF(ISBLANK('E4 TB Allocation Details'!D165), "",('E4 TB Allocation Details'!D165))</f>
        <v>di</v>
      </c>
      <c r="D164" s="1015">
        <f t="shared" si="5"/>
        <v>2000.0000000000002</v>
      </c>
      <c r="E164" s="587">
        <f>'O5 Details by Class &amp; Accounts'!I164+'O5 Details by Class &amp; Accounts'!AD164+'O5 Details by Class &amp; Accounts'!AY164+'O5 Details by Class &amp; Accounts'!BT164</f>
        <v>1247.4859623518464</v>
      </c>
      <c r="F164" s="587">
        <f>'O5 Details by Class &amp; Accounts'!J164+'O5 Details by Class &amp; Accounts'!AE164+'O5 Details by Class &amp; Accounts'!AZ164+'O5 Details by Class &amp; Accounts'!BU164</f>
        <v>386.96515413978557</v>
      </c>
      <c r="G164" s="587">
        <f>'O5 Details by Class &amp; Accounts'!K164+'O5 Details by Class &amp; Accounts'!AF164+'O5 Details by Class &amp; Accounts'!BA164+'O5 Details by Class &amp; Accounts'!BV164</f>
        <v>322.26914976384785</v>
      </c>
      <c r="H164" s="587">
        <f>'O5 Details by Class &amp; Accounts'!L164+'O5 Details by Class &amp; Accounts'!AG164+'O5 Details by Class &amp; Accounts'!BB164+'O5 Details by Class &amp; Accounts'!BW164</f>
        <v>0</v>
      </c>
      <c r="I164" s="587">
        <f>'O5 Details by Class &amp; Accounts'!M164+'O5 Details by Class &amp; Accounts'!AH164+'O5 Details by Class &amp; Accounts'!BC164+'O5 Details by Class &amp; Accounts'!BX164</f>
        <v>0</v>
      </c>
      <c r="J164" s="587">
        <f>'O5 Details by Class &amp; Accounts'!N164+'O5 Details by Class &amp; Accounts'!AI164+'O5 Details by Class &amp; Accounts'!BD164+'O5 Details by Class &amp; Accounts'!BY164</f>
        <v>0</v>
      </c>
      <c r="K164" s="587">
        <f>'O5 Details by Class &amp; Accounts'!O164+'O5 Details by Class &amp; Accounts'!AJ164+'O5 Details by Class &amp; Accounts'!BE164+'O5 Details by Class &amp; Accounts'!BZ164</f>
        <v>40.1717641517088</v>
      </c>
      <c r="L164" s="587">
        <f>'O5 Details by Class &amp; Accounts'!P164+'O5 Details by Class &amp; Accounts'!AK164+'O5 Details by Class &amp; Accounts'!BF164+'O5 Details by Class &amp; Accounts'!CA164</f>
        <v>0</v>
      </c>
      <c r="M164" s="587">
        <f>'O5 Details by Class &amp; Accounts'!Q164+'O5 Details by Class &amp; Accounts'!AL164+'O5 Details by Class &amp; Accounts'!BG164+'O5 Details by Class &amp; Accounts'!CB164</f>
        <v>3.1079695928112923</v>
      </c>
      <c r="N164" s="587">
        <f>'O5 Details by Class &amp; Accounts'!R164+'O5 Details by Class &amp; Accounts'!AM164+'O5 Details by Class &amp; Accounts'!BH164+'O5 Details by Class &amp; Accounts'!CC164</f>
        <v>0</v>
      </c>
      <c r="O164" s="587">
        <f>'O5 Details by Class &amp; Accounts'!S164+'O5 Details by Class &amp; Accounts'!AN164+'O5 Details by Class &amp; Accounts'!BI164+'O5 Details by Class &amp; Accounts'!CD164</f>
        <v>0</v>
      </c>
      <c r="P164" s="587">
        <f>'O5 Details by Class &amp; Accounts'!T164+'O5 Details by Class &amp; Accounts'!AO164+'O5 Details by Class &amp; Accounts'!BJ164+'O5 Details by Class &amp; Accounts'!CE164</f>
        <v>0</v>
      </c>
      <c r="Q164" s="587">
        <f>'O5 Details by Class &amp; Accounts'!U164+'O5 Details by Class &amp; Accounts'!AP164+'O5 Details by Class &amp; Accounts'!BK164+'O5 Details by Class &amp; Accounts'!CF164</f>
        <v>0</v>
      </c>
      <c r="R164" s="587">
        <f>'O5 Details by Class &amp; Accounts'!V164+'O5 Details by Class &amp; Accounts'!AQ164+'O5 Details by Class &amp; Accounts'!BL164+'O5 Details by Class &amp; Accounts'!CG164</f>
        <v>0</v>
      </c>
      <c r="S164" s="587">
        <f>'O5 Details by Class &amp; Accounts'!W164+'O5 Details by Class &amp; Accounts'!AR164+'O5 Details by Class &amp; Accounts'!BM164+'O5 Details by Class &amp; Accounts'!CH164</f>
        <v>0</v>
      </c>
      <c r="T164" s="587">
        <f>'O5 Details by Class &amp; Accounts'!X164+'O5 Details by Class &amp; Accounts'!AS164+'O5 Details by Class &amp; Accounts'!BN164+'O5 Details by Class &amp; Accounts'!CI164</f>
        <v>0</v>
      </c>
      <c r="U164" s="587">
        <f>'O5 Details by Class &amp; Accounts'!Y164+'O5 Details by Class &amp; Accounts'!AT164+'O5 Details by Class &amp; Accounts'!BO164+'O5 Details by Class &amp; Accounts'!CJ164</f>
        <v>0</v>
      </c>
      <c r="V164" s="587">
        <f>'O5 Details by Class &amp; Accounts'!Z164+'O5 Details by Class &amp; Accounts'!AU164+'O5 Details by Class &amp; Accounts'!BP164+'O5 Details by Class &amp; Accounts'!CK164</f>
        <v>0</v>
      </c>
      <c r="W164" s="587">
        <f>'O5 Details by Class &amp; Accounts'!AA164+'O5 Details by Class &amp; Accounts'!AV164+'O5 Details by Class &amp; Accounts'!BQ164+'O5 Details by Class &amp; Accounts'!CL164</f>
        <v>0</v>
      </c>
      <c r="X164" s="1028">
        <f>'O5 Details by Class &amp; Accounts'!AB164+'O5 Details by Class &amp; Accounts'!AW164+'O5 Details by Class &amp; Accounts'!BR164+'O5 Details by Class &amp; Accounts'!CM164</f>
        <v>0</v>
      </c>
      <c r="Y164" s="1903" t="str">
        <f t="shared" si="6"/>
        <v>5160</v>
      </c>
      <c r="Z164" s="1898">
        <v>1850</v>
      </c>
    </row>
    <row r="165" spans="1:26" ht="15.95" customHeight="1">
      <c r="A165" s="1756" t="s">
        <v>211</v>
      </c>
      <c r="B165" s="1004" t="s">
        <v>1540</v>
      </c>
      <c r="C165" s="1014" t="str">
        <f>IF(ISBLANK('E4 TB Allocation Details'!D166), "",('E4 TB Allocation Details'!D166))</f>
        <v>cu</v>
      </c>
      <c r="D165" s="1015">
        <f t="shared" ref="D165:D207" si="7">SUM(E165:X165)</f>
        <v>32000</v>
      </c>
      <c r="E165" s="587">
        <f>'O5 Details by Class &amp; Accounts'!I165+'O5 Details by Class &amp; Accounts'!AD165+'O5 Details by Class &amp; Accounts'!AY165+'O5 Details by Class &amp; Accounts'!BT165</f>
        <v>23153.777777777777</v>
      </c>
      <c r="F165" s="587">
        <f>'O5 Details by Class &amp; Accounts'!J165+'O5 Details by Class &amp; Accounts'!AE165+'O5 Details by Class &amp; Accounts'!AZ165+'O5 Details by Class &amp; Accounts'!BU165</f>
        <v>7674.3111111111111</v>
      </c>
      <c r="G165" s="587">
        <f>'O5 Details by Class &amp; Accounts'!K165+'O5 Details by Class &amp; Accounts'!AF165+'O5 Details by Class &amp; Accounts'!BA165+'O5 Details by Class &amp; Accounts'!BV165</f>
        <v>1171.911111111111</v>
      </c>
      <c r="H165" s="587">
        <f>'O5 Details by Class &amp; Accounts'!L165+'O5 Details by Class &amp; Accounts'!AG165+'O5 Details by Class &amp; Accounts'!BB165+'O5 Details by Class &amp; Accounts'!BW165</f>
        <v>0</v>
      </c>
      <c r="I165" s="587">
        <f>'O5 Details by Class &amp; Accounts'!M165+'O5 Details by Class &amp; Accounts'!AH165+'O5 Details by Class &amp; Accounts'!BC165+'O5 Details by Class &amp; Accounts'!BX165</f>
        <v>0</v>
      </c>
      <c r="J165" s="587">
        <f>'O5 Details by Class &amp; Accounts'!N165+'O5 Details by Class &amp; Accounts'!AI165+'O5 Details by Class &amp; Accounts'!BD165+'O5 Details by Class &amp; Accounts'!BY165</f>
        <v>0</v>
      </c>
      <c r="K165" s="587">
        <f>'O5 Details by Class &amp; Accounts'!O165+'O5 Details by Class &amp; Accounts'!AJ165+'O5 Details by Class &amp; Accounts'!BE165+'O5 Details by Class &amp; Accounts'!BZ165</f>
        <v>0</v>
      </c>
      <c r="L165" s="587">
        <f>'O5 Details by Class &amp; Accounts'!P165+'O5 Details by Class &amp; Accounts'!AK165+'O5 Details by Class &amp; Accounts'!BF165+'O5 Details by Class &amp; Accounts'!CA165</f>
        <v>0</v>
      </c>
      <c r="M165" s="587">
        <f>'O5 Details by Class &amp; Accounts'!Q165+'O5 Details by Class &amp; Accounts'!AL165+'O5 Details by Class &amp; Accounts'!BG165+'O5 Details by Class &amp; Accounts'!CB165</f>
        <v>0</v>
      </c>
      <c r="N165" s="587">
        <f>'O5 Details by Class &amp; Accounts'!R165+'O5 Details by Class &amp; Accounts'!AM165+'O5 Details by Class &amp; Accounts'!BH165+'O5 Details by Class &amp; Accounts'!CC165</f>
        <v>0</v>
      </c>
      <c r="O165" s="587">
        <f>'O5 Details by Class &amp; Accounts'!S165+'O5 Details by Class &amp; Accounts'!AN165+'O5 Details by Class &amp; Accounts'!BI165+'O5 Details by Class &amp; Accounts'!CD165</f>
        <v>0</v>
      </c>
      <c r="P165" s="587">
        <f>'O5 Details by Class &amp; Accounts'!T165+'O5 Details by Class &amp; Accounts'!AO165+'O5 Details by Class &amp; Accounts'!BJ165+'O5 Details by Class &amp; Accounts'!CE165</f>
        <v>0</v>
      </c>
      <c r="Q165" s="587">
        <f>'O5 Details by Class &amp; Accounts'!U165+'O5 Details by Class &amp; Accounts'!AP165+'O5 Details by Class &amp; Accounts'!BK165+'O5 Details by Class &amp; Accounts'!CF165</f>
        <v>0</v>
      </c>
      <c r="R165" s="587">
        <f>'O5 Details by Class &amp; Accounts'!V165+'O5 Details by Class &amp; Accounts'!AQ165+'O5 Details by Class &amp; Accounts'!BL165+'O5 Details by Class &amp; Accounts'!CG165</f>
        <v>0</v>
      </c>
      <c r="S165" s="587">
        <f>'O5 Details by Class &amp; Accounts'!W165+'O5 Details by Class &amp; Accounts'!AR165+'O5 Details by Class &amp; Accounts'!BM165+'O5 Details by Class &amp; Accounts'!CH165</f>
        <v>0</v>
      </c>
      <c r="T165" s="587">
        <f>'O5 Details by Class &amp; Accounts'!X165+'O5 Details by Class &amp; Accounts'!AS165+'O5 Details by Class &amp; Accounts'!BN165+'O5 Details by Class &amp; Accounts'!CI165</f>
        <v>0</v>
      </c>
      <c r="U165" s="587">
        <f>'O5 Details by Class &amp; Accounts'!Y165+'O5 Details by Class &amp; Accounts'!AT165+'O5 Details by Class &amp; Accounts'!BO165+'O5 Details by Class &amp; Accounts'!CJ165</f>
        <v>0</v>
      </c>
      <c r="V165" s="587">
        <f>'O5 Details by Class &amp; Accounts'!Z165+'O5 Details by Class &amp; Accounts'!AU165+'O5 Details by Class &amp; Accounts'!BP165+'O5 Details by Class &amp; Accounts'!CK165</f>
        <v>0</v>
      </c>
      <c r="W165" s="587">
        <f>'O5 Details by Class &amp; Accounts'!AA165+'O5 Details by Class &amp; Accounts'!AV165+'O5 Details by Class &amp; Accounts'!BQ165+'O5 Details by Class &amp; Accounts'!CL165</f>
        <v>0</v>
      </c>
      <c r="X165" s="1028">
        <f>'O5 Details by Class &amp; Accounts'!AB165+'O5 Details by Class &amp; Accounts'!AW165+'O5 Details by Class &amp; Accounts'!BR165+'O5 Details by Class &amp; Accounts'!CM165</f>
        <v>0</v>
      </c>
      <c r="Y165" s="1903" t="str">
        <f t="shared" si="6"/>
        <v>5175</v>
      </c>
      <c r="Z165" s="1898">
        <v>1860</v>
      </c>
    </row>
    <row r="166" spans="1:26" ht="15.95" customHeight="1">
      <c r="A166" s="1756" t="s">
        <v>212</v>
      </c>
      <c r="B166" s="1004" t="s">
        <v>1550</v>
      </c>
      <c r="C166" s="1014" t="str">
        <f>IF(ISBLANK('E4 TB Allocation Details'!D167), "",('E4 TB Allocation Details'!D167))</f>
        <v>cu</v>
      </c>
      <c r="D166" s="1015">
        <f t="shared" si="7"/>
        <v>0</v>
      </c>
      <c r="E166" s="587">
        <f>'O5 Details by Class &amp; Accounts'!I166+'O5 Details by Class &amp; Accounts'!AD166+'O5 Details by Class &amp; Accounts'!AY166+'O5 Details by Class &amp; Accounts'!BT166</f>
        <v>0</v>
      </c>
      <c r="F166" s="587">
        <f>'O5 Details by Class &amp; Accounts'!J166+'O5 Details by Class &amp; Accounts'!AE166+'O5 Details by Class &amp; Accounts'!AZ166+'O5 Details by Class &amp; Accounts'!BU166</f>
        <v>0</v>
      </c>
      <c r="G166" s="587">
        <f>'O5 Details by Class &amp; Accounts'!K166+'O5 Details by Class &amp; Accounts'!AF166+'O5 Details by Class &amp; Accounts'!BA166+'O5 Details by Class &amp; Accounts'!BV166</f>
        <v>0</v>
      </c>
      <c r="H166" s="587">
        <f>'O5 Details by Class &amp; Accounts'!L166+'O5 Details by Class &amp; Accounts'!AG166+'O5 Details by Class &amp; Accounts'!BB166+'O5 Details by Class &amp; Accounts'!BW166</f>
        <v>0</v>
      </c>
      <c r="I166" s="587">
        <f>'O5 Details by Class &amp; Accounts'!M166+'O5 Details by Class &amp; Accounts'!AH166+'O5 Details by Class &amp; Accounts'!BC166+'O5 Details by Class &amp; Accounts'!BX166</f>
        <v>0</v>
      </c>
      <c r="J166" s="587">
        <f>'O5 Details by Class &amp; Accounts'!N166+'O5 Details by Class &amp; Accounts'!AI166+'O5 Details by Class &amp; Accounts'!BD166+'O5 Details by Class &amp; Accounts'!BY166</f>
        <v>0</v>
      </c>
      <c r="K166" s="587">
        <f>'O5 Details by Class &amp; Accounts'!O166+'O5 Details by Class &amp; Accounts'!AJ166+'O5 Details by Class &amp; Accounts'!BE166+'O5 Details by Class &amp; Accounts'!BZ166</f>
        <v>0</v>
      </c>
      <c r="L166" s="587">
        <f>'O5 Details by Class &amp; Accounts'!P166+'O5 Details by Class &amp; Accounts'!AK166+'O5 Details by Class &amp; Accounts'!BF166+'O5 Details by Class &amp; Accounts'!CA166</f>
        <v>0</v>
      </c>
      <c r="M166" s="587">
        <f>'O5 Details by Class &amp; Accounts'!Q166+'O5 Details by Class &amp; Accounts'!AL166+'O5 Details by Class &amp; Accounts'!BG166+'O5 Details by Class &amp; Accounts'!CB166</f>
        <v>0</v>
      </c>
      <c r="N166" s="587">
        <f>'O5 Details by Class &amp; Accounts'!R166+'O5 Details by Class &amp; Accounts'!AM166+'O5 Details by Class &amp; Accounts'!BH166+'O5 Details by Class &amp; Accounts'!CC166</f>
        <v>0</v>
      </c>
      <c r="O166" s="587">
        <f>'O5 Details by Class &amp; Accounts'!S166+'O5 Details by Class &amp; Accounts'!AN166+'O5 Details by Class &amp; Accounts'!BI166+'O5 Details by Class &amp; Accounts'!CD166</f>
        <v>0</v>
      </c>
      <c r="P166" s="587">
        <f>'O5 Details by Class &amp; Accounts'!T166+'O5 Details by Class &amp; Accounts'!AO166+'O5 Details by Class &amp; Accounts'!BJ166+'O5 Details by Class &amp; Accounts'!CE166</f>
        <v>0</v>
      </c>
      <c r="Q166" s="587">
        <f>'O5 Details by Class &amp; Accounts'!U166+'O5 Details by Class &amp; Accounts'!AP166+'O5 Details by Class &amp; Accounts'!BK166+'O5 Details by Class &amp; Accounts'!CF166</f>
        <v>0</v>
      </c>
      <c r="R166" s="587">
        <f>'O5 Details by Class &amp; Accounts'!V166+'O5 Details by Class &amp; Accounts'!AQ166+'O5 Details by Class &amp; Accounts'!BL166+'O5 Details by Class &amp; Accounts'!CG166</f>
        <v>0</v>
      </c>
      <c r="S166" s="587">
        <f>'O5 Details by Class &amp; Accounts'!W166+'O5 Details by Class &amp; Accounts'!AR166+'O5 Details by Class &amp; Accounts'!BM166+'O5 Details by Class &amp; Accounts'!CH166</f>
        <v>0</v>
      </c>
      <c r="T166" s="587">
        <f>'O5 Details by Class &amp; Accounts'!X166+'O5 Details by Class &amp; Accounts'!AS166+'O5 Details by Class &amp; Accounts'!BN166+'O5 Details by Class &amp; Accounts'!CI166</f>
        <v>0</v>
      </c>
      <c r="U166" s="587">
        <f>'O5 Details by Class &amp; Accounts'!Y166+'O5 Details by Class &amp; Accounts'!AT166+'O5 Details by Class &amp; Accounts'!BO166+'O5 Details by Class &amp; Accounts'!CJ166</f>
        <v>0</v>
      </c>
      <c r="V166" s="587">
        <f>'O5 Details by Class &amp; Accounts'!Z166+'O5 Details by Class &amp; Accounts'!AU166+'O5 Details by Class &amp; Accounts'!BP166+'O5 Details by Class &amp; Accounts'!CK166</f>
        <v>0</v>
      </c>
      <c r="W166" s="587">
        <f>'O5 Details by Class &amp; Accounts'!AA166+'O5 Details by Class &amp; Accounts'!AV166+'O5 Details by Class &amp; Accounts'!BQ166+'O5 Details by Class &amp; Accounts'!CL166</f>
        <v>0</v>
      </c>
      <c r="X166" s="1028">
        <f>'O5 Details by Class &amp; Accounts'!AB166+'O5 Details by Class &amp; Accounts'!AW166+'O5 Details by Class &amp; Accounts'!BR166+'O5 Details by Class &amp; Accounts'!CM166</f>
        <v>0</v>
      </c>
      <c r="Y166" s="1903" t="str">
        <f t="shared" si="6"/>
        <v>5305</v>
      </c>
      <c r="Z166" s="1898" t="s">
        <v>1283</v>
      </c>
    </row>
    <row r="167" spans="1:26" ht="15.95" customHeight="1">
      <c r="A167" s="1756" t="s">
        <v>216</v>
      </c>
      <c r="B167" s="1004" t="s">
        <v>286</v>
      </c>
      <c r="C167" s="1014" t="str">
        <f>IF(ISBLANK('E4 TB Allocation Details'!D168), "",('E4 TB Allocation Details'!D168))</f>
        <v>cu</v>
      </c>
      <c r="D167" s="1015">
        <f t="shared" si="7"/>
        <v>0</v>
      </c>
      <c r="E167" s="587">
        <f>'O5 Details by Class &amp; Accounts'!I167+'O5 Details by Class &amp; Accounts'!AD167+'O5 Details by Class &amp; Accounts'!AY167+'O5 Details by Class &amp; Accounts'!BT167</f>
        <v>0</v>
      </c>
      <c r="F167" s="587">
        <f>'O5 Details by Class &amp; Accounts'!J167+'O5 Details by Class &amp; Accounts'!AE167+'O5 Details by Class &amp; Accounts'!AZ167+'O5 Details by Class &amp; Accounts'!BU167</f>
        <v>0</v>
      </c>
      <c r="G167" s="587">
        <f>'O5 Details by Class &amp; Accounts'!K167+'O5 Details by Class &amp; Accounts'!AF167+'O5 Details by Class &amp; Accounts'!BA167+'O5 Details by Class &amp; Accounts'!BV167</f>
        <v>0</v>
      </c>
      <c r="H167" s="587">
        <f>'O5 Details by Class &amp; Accounts'!L167+'O5 Details by Class &amp; Accounts'!AG167+'O5 Details by Class &amp; Accounts'!BB167+'O5 Details by Class &amp; Accounts'!BW167</f>
        <v>0</v>
      </c>
      <c r="I167" s="587">
        <f>'O5 Details by Class &amp; Accounts'!M167+'O5 Details by Class &amp; Accounts'!AH167+'O5 Details by Class &amp; Accounts'!BC167+'O5 Details by Class &amp; Accounts'!BX167</f>
        <v>0</v>
      </c>
      <c r="J167" s="587">
        <f>'O5 Details by Class &amp; Accounts'!N167+'O5 Details by Class &amp; Accounts'!AI167+'O5 Details by Class &amp; Accounts'!BD167+'O5 Details by Class &amp; Accounts'!BY167</f>
        <v>0</v>
      </c>
      <c r="K167" s="587">
        <f>'O5 Details by Class &amp; Accounts'!O167+'O5 Details by Class &amp; Accounts'!AJ167+'O5 Details by Class &amp; Accounts'!BE167+'O5 Details by Class &amp; Accounts'!BZ167</f>
        <v>0</v>
      </c>
      <c r="L167" s="587">
        <f>'O5 Details by Class &amp; Accounts'!P167+'O5 Details by Class &amp; Accounts'!AK167+'O5 Details by Class &amp; Accounts'!BF167+'O5 Details by Class &amp; Accounts'!CA167</f>
        <v>0</v>
      </c>
      <c r="M167" s="587">
        <f>'O5 Details by Class &amp; Accounts'!Q167+'O5 Details by Class &amp; Accounts'!AL167+'O5 Details by Class &amp; Accounts'!BG167+'O5 Details by Class &amp; Accounts'!CB167</f>
        <v>0</v>
      </c>
      <c r="N167" s="587">
        <f>'O5 Details by Class &amp; Accounts'!R167+'O5 Details by Class &amp; Accounts'!AM167+'O5 Details by Class &amp; Accounts'!BH167+'O5 Details by Class &amp; Accounts'!CC167</f>
        <v>0</v>
      </c>
      <c r="O167" s="587">
        <f>'O5 Details by Class &amp; Accounts'!S167+'O5 Details by Class &amp; Accounts'!AN167+'O5 Details by Class &amp; Accounts'!BI167+'O5 Details by Class &amp; Accounts'!CD167</f>
        <v>0</v>
      </c>
      <c r="P167" s="587">
        <f>'O5 Details by Class &amp; Accounts'!T167+'O5 Details by Class &amp; Accounts'!AO167+'O5 Details by Class &amp; Accounts'!BJ167+'O5 Details by Class &amp; Accounts'!CE167</f>
        <v>0</v>
      </c>
      <c r="Q167" s="587">
        <f>'O5 Details by Class &amp; Accounts'!U167+'O5 Details by Class &amp; Accounts'!AP167+'O5 Details by Class &amp; Accounts'!BK167+'O5 Details by Class &amp; Accounts'!CF167</f>
        <v>0</v>
      </c>
      <c r="R167" s="587">
        <f>'O5 Details by Class &amp; Accounts'!V167+'O5 Details by Class &amp; Accounts'!AQ167+'O5 Details by Class &amp; Accounts'!BL167+'O5 Details by Class &amp; Accounts'!CG167</f>
        <v>0</v>
      </c>
      <c r="S167" s="587">
        <f>'O5 Details by Class &amp; Accounts'!W167+'O5 Details by Class &amp; Accounts'!AR167+'O5 Details by Class &amp; Accounts'!BM167+'O5 Details by Class &amp; Accounts'!CH167</f>
        <v>0</v>
      </c>
      <c r="T167" s="587">
        <f>'O5 Details by Class &amp; Accounts'!X167+'O5 Details by Class &amp; Accounts'!AS167+'O5 Details by Class &amp; Accounts'!BN167+'O5 Details by Class &amp; Accounts'!CI167</f>
        <v>0</v>
      </c>
      <c r="U167" s="587">
        <f>'O5 Details by Class &amp; Accounts'!Y167+'O5 Details by Class &amp; Accounts'!AT167+'O5 Details by Class &amp; Accounts'!BO167+'O5 Details by Class &amp; Accounts'!CJ167</f>
        <v>0</v>
      </c>
      <c r="V167" s="587">
        <f>'O5 Details by Class &amp; Accounts'!Z167+'O5 Details by Class &amp; Accounts'!AU167+'O5 Details by Class &amp; Accounts'!BP167+'O5 Details by Class &amp; Accounts'!CK167</f>
        <v>0</v>
      </c>
      <c r="W167" s="587">
        <f>'O5 Details by Class &amp; Accounts'!AA167+'O5 Details by Class &amp; Accounts'!AV167+'O5 Details by Class &amp; Accounts'!BQ167+'O5 Details by Class &amp; Accounts'!CL167</f>
        <v>0</v>
      </c>
      <c r="X167" s="1028">
        <f>'O5 Details by Class &amp; Accounts'!AB167+'O5 Details by Class &amp; Accounts'!AW167+'O5 Details by Class &amp; Accounts'!BR167+'O5 Details by Class &amp; Accounts'!CM167</f>
        <v>0</v>
      </c>
      <c r="Y167" s="1903" t="str">
        <f t="shared" si="6"/>
        <v>5310</v>
      </c>
      <c r="Z167" s="1898" t="s">
        <v>781</v>
      </c>
    </row>
    <row r="168" spans="1:26" ht="15.95" customHeight="1">
      <c r="A168" s="1756" t="s">
        <v>213</v>
      </c>
      <c r="B168" s="1004" t="s">
        <v>1145</v>
      </c>
      <c r="C168" s="1014" t="str">
        <f>IF(ISBLANK('E4 TB Allocation Details'!D169), "",('E4 TB Allocation Details'!D169))</f>
        <v>cu</v>
      </c>
      <c r="D168" s="1015">
        <f t="shared" si="7"/>
        <v>160000</v>
      </c>
      <c r="E168" s="587">
        <f>'O5 Details by Class &amp; Accounts'!I168+'O5 Details by Class &amp; Accounts'!AD168+'O5 Details by Class &amp; Accounts'!AY168+'O5 Details by Class &amp; Accounts'!BT168</f>
        <v>131282.86536362735</v>
      </c>
      <c r="F168" s="587">
        <f>'O5 Details by Class &amp; Accounts'!J168+'O5 Details by Class &amp; Accounts'!AE168+'O5 Details by Class &amp; Accounts'!AZ168+'O5 Details by Class &amp; Accounts'!BU168</f>
        <v>19954.360551642028</v>
      </c>
      <c r="G168" s="587">
        <f>'O5 Details by Class &amp; Accounts'!K168+'O5 Details by Class &amp; Accounts'!AF168+'O5 Details by Class &amp; Accounts'!BA168+'O5 Details by Class &amp; Accounts'!BV168</f>
        <v>8207.1634090683619</v>
      </c>
      <c r="H168" s="587">
        <f>'O5 Details by Class &amp; Accounts'!L168+'O5 Details by Class &amp; Accounts'!AG168+'O5 Details by Class &amp; Accounts'!BB168+'O5 Details by Class &amp; Accounts'!BW168</f>
        <v>0</v>
      </c>
      <c r="I168" s="587">
        <f>'O5 Details by Class &amp; Accounts'!M168+'O5 Details by Class &amp; Accounts'!AH168+'O5 Details by Class &amp; Accounts'!BC168+'O5 Details by Class &amp; Accounts'!BX168</f>
        <v>0</v>
      </c>
      <c r="J168" s="587">
        <f>'O5 Details by Class &amp; Accounts'!N168+'O5 Details by Class &amp; Accounts'!AI168+'O5 Details by Class &amp; Accounts'!BD168+'O5 Details by Class &amp; Accounts'!BY168</f>
        <v>0</v>
      </c>
      <c r="K168" s="587">
        <f>'O5 Details by Class &amp; Accounts'!O168+'O5 Details by Class &amp; Accounts'!AJ168+'O5 Details by Class &amp; Accounts'!BE168+'O5 Details by Class &amp; Accounts'!BZ168</f>
        <v>317.49181466415325</v>
      </c>
      <c r="L168" s="587">
        <f>'O5 Details by Class &amp; Accounts'!P168+'O5 Details by Class &amp; Accounts'!AK168+'O5 Details by Class &amp; Accounts'!BF168+'O5 Details by Class &amp; Accounts'!CA168</f>
        <v>0</v>
      </c>
      <c r="M168" s="587">
        <f>'O5 Details by Class &amp; Accounts'!Q168+'O5 Details by Class &amp; Accounts'!AL168+'O5 Details by Class &amp; Accounts'!BG168+'O5 Details by Class &amp; Accounts'!CB168</f>
        <v>238.11886099811491</v>
      </c>
      <c r="N168" s="587">
        <f>'O5 Details by Class &amp; Accounts'!R168+'O5 Details by Class &amp; Accounts'!AM168+'O5 Details by Class &amp; Accounts'!BH168+'O5 Details by Class &amp; Accounts'!CC168</f>
        <v>0</v>
      </c>
      <c r="O168" s="587">
        <f>'O5 Details by Class &amp; Accounts'!S168+'O5 Details by Class &amp; Accounts'!AN168+'O5 Details by Class &amp; Accounts'!BI168+'O5 Details by Class &amp; Accounts'!CD168</f>
        <v>0</v>
      </c>
      <c r="P168" s="587">
        <f>'O5 Details by Class &amp; Accounts'!T168+'O5 Details by Class &amp; Accounts'!AO168+'O5 Details by Class &amp; Accounts'!BJ168+'O5 Details by Class &amp; Accounts'!CE168</f>
        <v>0</v>
      </c>
      <c r="Q168" s="587">
        <f>'O5 Details by Class &amp; Accounts'!U168+'O5 Details by Class &amp; Accounts'!AP168+'O5 Details by Class &amp; Accounts'!BK168+'O5 Details by Class &amp; Accounts'!CF168</f>
        <v>0</v>
      </c>
      <c r="R168" s="587">
        <f>'O5 Details by Class &amp; Accounts'!V168+'O5 Details by Class &amp; Accounts'!AQ168+'O5 Details by Class &amp; Accounts'!BL168+'O5 Details by Class &amp; Accounts'!CG168</f>
        <v>0</v>
      </c>
      <c r="S168" s="587">
        <f>'O5 Details by Class &amp; Accounts'!W168+'O5 Details by Class &amp; Accounts'!AR168+'O5 Details by Class &amp; Accounts'!BM168+'O5 Details by Class &amp; Accounts'!CH168</f>
        <v>0</v>
      </c>
      <c r="T168" s="587">
        <f>'O5 Details by Class &amp; Accounts'!X168+'O5 Details by Class &amp; Accounts'!AS168+'O5 Details by Class &amp; Accounts'!BN168+'O5 Details by Class &amp; Accounts'!CI168</f>
        <v>0</v>
      </c>
      <c r="U168" s="587">
        <f>'O5 Details by Class &amp; Accounts'!Y168+'O5 Details by Class &amp; Accounts'!AT168+'O5 Details by Class &amp; Accounts'!BO168+'O5 Details by Class &amp; Accounts'!CJ168</f>
        <v>0</v>
      </c>
      <c r="V168" s="587">
        <f>'O5 Details by Class &amp; Accounts'!Z168+'O5 Details by Class &amp; Accounts'!AU168+'O5 Details by Class &amp; Accounts'!BP168+'O5 Details by Class &amp; Accounts'!CK168</f>
        <v>0</v>
      </c>
      <c r="W168" s="587">
        <f>'O5 Details by Class &amp; Accounts'!AA168+'O5 Details by Class &amp; Accounts'!AV168+'O5 Details by Class &amp; Accounts'!BQ168+'O5 Details by Class &amp; Accounts'!CL168</f>
        <v>0</v>
      </c>
      <c r="X168" s="1028">
        <f>'O5 Details by Class &amp; Accounts'!AB168+'O5 Details by Class &amp; Accounts'!AW168+'O5 Details by Class &amp; Accounts'!BR168+'O5 Details by Class &amp; Accounts'!CM168</f>
        <v>0</v>
      </c>
      <c r="Y168" s="1903" t="str">
        <f t="shared" si="6"/>
        <v>5315</v>
      </c>
      <c r="Z168" s="1898" t="s">
        <v>1283</v>
      </c>
    </row>
    <row r="169" spans="1:26" ht="15.95" customHeight="1">
      <c r="A169" s="1756">
        <v>5320</v>
      </c>
      <c r="B169" s="1004" t="s">
        <v>1146</v>
      </c>
      <c r="C169" s="1014" t="str">
        <f>IF(ISBLANK('E4 TB Allocation Details'!D170), "",('E4 TB Allocation Details'!D170))</f>
        <v>cu</v>
      </c>
      <c r="D169" s="1015">
        <f t="shared" si="7"/>
        <v>100000</v>
      </c>
      <c r="E169" s="587">
        <f>'O5 Details by Class &amp; Accounts'!I169+'O5 Details by Class &amp; Accounts'!AD169+'O5 Details by Class &amp; Accounts'!AY169+'O5 Details by Class &amp; Accounts'!BT169</f>
        <v>82051.790852267091</v>
      </c>
      <c r="F169" s="587">
        <f>'O5 Details by Class &amp; Accounts'!J169+'O5 Details by Class &amp; Accounts'!AE169+'O5 Details by Class &amp; Accounts'!AZ169+'O5 Details by Class &amp; Accounts'!BU169</f>
        <v>12471.475344776267</v>
      </c>
      <c r="G169" s="587">
        <f>'O5 Details by Class &amp; Accounts'!K169+'O5 Details by Class &amp; Accounts'!AF169+'O5 Details by Class &amp; Accounts'!BA169+'O5 Details by Class &amp; Accounts'!BV169</f>
        <v>5129.4771306677267</v>
      </c>
      <c r="H169" s="587">
        <f>'O5 Details by Class &amp; Accounts'!L169+'O5 Details by Class &amp; Accounts'!AG169+'O5 Details by Class &amp; Accounts'!BB169+'O5 Details by Class &amp; Accounts'!BW169</f>
        <v>0</v>
      </c>
      <c r="I169" s="587">
        <f>'O5 Details by Class &amp; Accounts'!M169+'O5 Details by Class &amp; Accounts'!AH169+'O5 Details by Class &amp; Accounts'!BC169+'O5 Details by Class &amp; Accounts'!BX169</f>
        <v>0</v>
      </c>
      <c r="J169" s="587">
        <f>'O5 Details by Class &amp; Accounts'!N169+'O5 Details by Class &amp; Accounts'!AI169+'O5 Details by Class &amp; Accounts'!BD169+'O5 Details by Class &amp; Accounts'!BY169</f>
        <v>0</v>
      </c>
      <c r="K169" s="587">
        <f>'O5 Details by Class &amp; Accounts'!O169+'O5 Details by Class &amp; Accounts'!AJ169+'O5 Details by Class &amp; Accounts'!BE169+'O5 Details by Class &amp; Accounts'!BZ169</f>
        <v>198.43238416509578</v>
      </c>
      <c r="L169" s="587">
        <f>'O5 Details by Class &amp; Accounts'!P169+'O5 Details by Class &amp; Accounts'!AK169+'O5 Details by Class &amp; Accounts'!BF169+'O5 Details by Class &amp; Accounts'!CA169</f>
        <v>0</v>
      </c>
      <c r="M169" s="587">
        <f>'O5 Details by Class &amp; Accounts'!Q169+'O5 Details by Class &amp; Accounts'!AL169+'O5 Details by Class &amp; Accounts'!BG169+'O5 Details by Class &amp; Accounts'!CB169</f>
        <v>148.82428812382182</v>
      </c>
      <c r="N169" s="587">
        <f>'O5 Details by Class &amp; Accounts'!R169+'O5 Details by Class &amp; Accounts'!AM169+'O5 Details by Class &amp; Accounts'!BH169+'O5 Details by Class &amp; Accounts'!CC169</f>
        <v>0</v>
      </c>
      <c r="O169" s="587">
        <f>'O5 Details by Class &amp; Accounts'!S169+'O5 Details by Class &amp; Accounts'!AN169+'O5 Details by Class &amp; Accounts'!BI169+'O5 Details by Class &amp; Accounts'!CD169</f>
        <v>0</v>
      </c>
      <c r="P169" s="587">
        <f>'O5 Details by Class &amp; Accounts'!T169+'O5 Details by Class &amp; Accounts'!AO169+'O5 Details by Class &amp; Accounts'!BJ169+'O5 Details by Class &amp; Accounts'!CE169</f>
        <v>0</v>
      </c>
      <c r="Q169" s="587">
        <f>'O5 Details by Class &amp; Accounts'!U169+'O5 Details by Class &amp; Accounts'!AP169+'O5 Details by Class &amp; Accounts'!BK169+'O5 Details by Class &amp; Accounts'!CF169</f>
        <v>0</v>
      </c>
      <c r="R169" s="587">
        <f>'O5 Details by Class &amp; Accounts'!V169+'O5 Details by Class &amp; Accounts'!AQ169+'O5 Details by Class &amp; Accounts'!BL169+'O5 Details by Class &amp; Accounts'!CG169</f>
        <v>0</v>
      </c>
      <c r="S169" s="587">
        <f>'O5 Details by Class &amp; Accounts'!W169+'O5 Details by Class &amp; Accounts'!AR169+'O5 Details by Class &amp; Accounts'!BM169+'O5 Details by Class &amp; Accounts'!CH169</f>
        <v>0</v>
      </c>
      <c r="T169" s="587">
        <f>'O5 Details by Class &amp; Accounts'!X169+'O5 Details by Class &amp; Accounts'!AS169+'O5 Details by Class &amp; Accounts'!BN169+'O5 Details by Class &amp; Accounts'!CI169</f>
        <v>0</v>
      </c>
      <c r="U169" s="587">
        <f>'O5 Details by Class &amp; Accounts'!Y169+'O5 Details by Class &amp; Accounts'!AT169+'O5 Details by Class &amp; Accounts'!BO169+'O5 Details by Class &amp; Accounts'!CJ169</f>
        <v>0</v>
      </c>
      <c r="V169" s="587">
        <f>'O5 Details by Class &amp; Accounts'!Z169+'O5 Details by Class &amp; Accounts'!AU169+'O5 Details by Class &amp; Accounts'!BP169+'O5 Details by Class &amp; Accounts'!CK169</f>
        <v>0</v>
      </c>
      <c r="W169" s="587">
        <f>'O5 Details by Class &amp; Accounts'!AA169+'O5 Details by Class &amp; Accounts'!AV169+'O5 Details by Class &amp; Accounts'!BQ169+'O5 Details by Class &amp; Accounts'!CL169</f>
        <v>0</v>
      </c>
      <c r="X169" s="1028">
        <f>'O5 Details by Class &amp; Accounts'!AB169+'O5 Details by Class &amp; Accounts'!AW169+'O5 Details by Class &amp; Accounts'!BR169+'O5 Details by Class &amp; Accounts'!CM169</f>
        <v>0</v>
      </c>
      <c r="Y169" s="1904">
        <f t="shared" si="6"/>
        <v>5320</v>
      </c>
      <c r="Z169" s="1898" t="s">
        <v>1283</v>
      </c>
    </row>
    <row r="170" spans="1:26" ht="15.95" customHeight="1">
      <c r="A170" s="1756">
        <v>5325</v>
      </c>
      <c r="B170" s="1004" t="s">
        <v>1147</v>
      </c>
      <c r="C170" s="1014" t="str">
        <f>IF(ISBLANK('E4 TB Allocation Details'!D171), "",('E4 TB Allocation Details'!D171))</f>
        <v>cu</v>
      </c>
      <c r="D170" s="1015">
        <f t="shared" si="7"/>
        <v>0</v>
      </c>
      <c r="E170" s="587">
        <f>'O5 Details by Class &amp; Accounts'!I170+'O5 Details by Class &amp; Accounts'!AD170+'O5 Details by Class &amp; Accounts'!AY170+'O5 Details by Class &amp; Accounts'!BT170</f>
        <v>0</v>
      </c>
      <c r="F170" s="587">
        <f>'O5 Details by Class &amp; Accounts'!J170+'O5 Details by Class &amp; Accounts'!AE170+'O5 Details by Class &amp; Accounts'!AZ170+'O5 Details by Class &amp; Accounts'!BU170</f>
        <v>0</v>
      </c>
      <c r="G170" s="587">
        <f>'O5 Details by Class &amp; Accounts'!K170+'O5 Details by Class &amp; Accounts'!AF170+'O5 Details by Class &amp; Accounts'!BA170+'O5 Details by Class &amp; Accounts'!BV170</f>
        <v>0</v>
      </c>
      <c r="H170" s="587">
        <f>'O5 Details by Class &amp; Accounts'!L170+'O5 Details by Class &amp; Accounts'!AG170+'O5 Details by Class &amp; Accounts'!BB170+'O5 Details by Class &amp; Accounts'!BW170</f>
        <v>0</v>
      </c>
      <c r="I170" s="587">
        <f>'O5 Details by Class &amp; Accounts'!M170+'O5 Details by Class &amp; Accounts'!AH170+'O5 Details by Class &amp; Accounts'!BC170+'O5 Details by Class &amp; Accounts'!BX170</f>
        <v>0</v>
      </c>
      <c r="J170" s="587">
        <f>'O5 Details by Class &amp; Accounts'!N170+'O5 Details by Class &amp; Accounts'!AI170+'O5 Details by Class &amp; Accounts'!BD170+'O5 Details by Class &amp; Accounts'!BY170</f>
        <v>0</v>
      </c>
      <c r="K170" s="587">
        <f>'O5 Details by Class &amp; Accounts'!O170+'O5 Details by Class &amp; Accounts'!AJ170+'O5 Details by Class &amp; Accounts'!BE170+'O5 Details by Class &amp; Accounts'!BZ170</f>
        <v>0</v>
      </c>
      <c r="L170" s="587">
        <f>'O5 Details by Class &amp; Accounts'!P170+'O5 Details by Class &amp; Accounts'!AK170+'O5 Details by Class &amp; Accounts'!BF170+'O5 Details by Class &amp; Accounts'!CA170</f>
        <v>0</v>
      </c>
      <c r="M170" s="587">
        <f>'O5 Details by Class &amp; Accounts'!Q170+'O5 Details by Class &amp; Accounts'!AL170+'O5 Details by Class &amp; Accounts'!BG170+'O5 Details by Class &amp; Accounts'!CB170</f>
        <v>0</v>
      </c>
      <c r="N170" s="587">
        <f>'O5 Details by Class &amp; Accounts'!R170+'O5 Details by Class &amp; Accounts'!AM170+'O5 Details by Class &amp; Accounts'!BH170+'O5 Details by Class &amp; Accounts'!CC170</f>
        <v>0</v>
      </c>
      <c r="O170" s="587">
        <f>'O5 Details by Class &amp; Accounts'!S170+'O5 Details by Class &amp; Accounts'!AN170+'O5 Details by Class &amp; Accounts'!BI170+'O5 Details by Class &amp; Accounts'!CD170</f>
        <v>0</v>
      </c>
      <c r="P170" s="587">
        <f>'O5 Details by Class &amp; Accounts'!T170+'O5 Details by Class &amp; Accounts'!AO170+'O5 Details by Class &amp; Accounts'!BJ170+'O5 Details by Class &amp; Accounts'!CE170</f>
        <v>0</v>
      </c>
      <c r="Q170" s="587">
        <f>'O5 Details by Class &amp; Accounts'!U170+'O5 Details by Class &amp; Accounts'!AP170+'O5 Details by Class &amp; Accounts'!BK170+'O5 Details by Class &amp; Accounts'!CF170</f>
        <v>0</v>
      </c>
      <c r="R170" s="587">
        <f>'O5 Details by Class &amp; Accounts'!V170+'O5 Details by Class &amp; Accounts'!AQ170+'O5 Details by Class &amp; Accounts'!BL170+'O5 Details by Class &amp; Accounts'!CG170</f>
        <v>0</v>
      </c>
      <c r="S170" s="587">
        <f>'O5 Details by Class &amp; Accounts'!W170+'O5 Details by Class &amp; Accounts'!AR170+'O5 Details by Class &amp; Accounts'!BM170+'O5 Details by Class &amp; Accounts'!CH170</f>
        <v>0</v>
      </c>
      <c r="T170" s="587">
        <f>'O5 Details by Class &amp; Accounts'!X170+'O5 Details by Class &amp; Accounts'!AS170+'O5 Details by Class &amp; Accounts'!BN170+'O5 Details by Class &amp; Accounts'!CI170</f>
        <v>0</v>
      </c>
      <c r="U170" s="587">
        <f>'O5 Details by Class &amp; Accounts'!Y170+'O5 Details by Class &amp; Accounts'!AT170+'O5 Details by Class &amp; Accounts'!BO170+'O5 Details by Class &amp; Accounts'!CJ170</f>
        <v>0</v>
      </c>
      <c r="V170" s="587">
        <f>'O5 Details by Class &amp; Accounts'!Z170+'O5 Details by Class &amp; Accounts'!AU170+'O5 Details by Class &amp; Accounts'!BP170+'O5 Details by Class &amp; Accounts'!CK170</f>
        <v>0</v>
      </c>
      <c r="W170" s="587">
        <f>'O5 Details by Class &amp; Accounts'!AA170+'O5 Details by Class &amp; Accounts'!AV170+'O5 Details by Class &amp; Accounts'!BQ170+'O5 Details by Class &amp; Accounts'!CL170</f>
        <v>0</v>
      </c>
      <c r="X170" s="1028">
        <f>'O5 Details by Class &amp; Accounts'!AB170+'O5 Details by Class &amp; Accounts'!AW170+'O5 Details by Class &amp; Accounts'!BR170+'O5 Details by Class &amp; Accounts'!CM170</f>
        <v>0</v>
      </c>
      <c r="Y170" s="1904">
        <f t="shared" si="6"/>
        <v>5325</v>
      </c>
      <c r="Z170" s="1898" t="s">
        <v>1283</v>
      </c>
    </row>
    <row r="171" spans="1:26" ht="15.95" customHeight="1">
      <c r="A171" s="1756" t="s">
        <v>214</v>
      </c>
      <c r="B171" s="1004" t="s">
        <v>1148</v>
      </c>
      <c r="C171" s="1014" t="str">
        <f>IF(ISBLANK('E4 TB Allocation Details'!D172), "",('E4 TB Allocation Details'!D172))</f>
        <v>cu</v>
      </c>
      <c r="D171" s="1015">
        <f t="shared" si="7"/>
        <v>0</v>
      </c>
      <c r="E171" s="587">
        <f>'O5 Details by Class &amp; Accounts'!I171+'O5 Details by Class &amp; Accounts'!AD171+'O5 Details by Class &amp; Accounts'!AY171+'O5 Details by Class &amp; Accounts'!BT171</f>
        <v>0</v>
      </c>
      <c r="F171" s="587">
        <f>'O5 Details by Class &amp; Accounts'!J171+'O5 Details by Class &amp; Accounts'!AE171+'O5 Details by Class &amp; Accounts'!AZ171+'O5 Details by Class &amp; Accounts'!BU171</f>
        <v>0</v>
      </c>
      <c r="G171" s="587">
        <f>'O5 Details by Class &amp; Accounts'!K171+'O5 Details by Class &amp; Accounts'!AF171+'O5 Details by Class &amp; Accounts'!BA171+'O5 Details by Class &amp; Accounts'!BV171</f>
        <v>0</v>
      </c>
      <c r="H171" s="587">
        <f>'O5 Details by Class &amp; Accounts'!L171+'O5 Details by Class &amp; Accounts'!AG171+'O5 Details by Class &amp; Accounts'!BB171+'O5 Details by Class &amp; Accounts'!BW171</f>
        <v>0</v>
      </c>
      <c r="I171" s="587">
        <f>'O5 Details by Class &amp; Accounts'!M171+'O5 Details by Class &amp; Accounts'!AH171+'O5 Details by Class &amp; Accounts'!BC171+'O5 Details by Class &amp; Accounts'!BX171</f>
        <v>0</v>
      </c>
      <c r="J171" s="587">
        <f>'O5 Details by Class &amp; Accounts'!N171+'O5 Details by Class &amp; Accounts'!AI171+'O5 Details by Class &amp; Accounts'!BD171+'O5 Details by Class &amp; Accounts'!BY171</f>
        <v>0</v>
      </c>
      <c r="K171" s="587">
        <f>'O5 Details by Class &amp; Accounts'!O171+'O5 Details by Class &amp; Accounts'!AJ171+'O5 Details by Class &amp; Accounts'!BE171+'O5 Details by Class &amp; Accounts'!BZ171</f>
        <v>0</v>
      </c>
      <c r="L171" s="587">
        <f>'O5 Details by Class &amp; Accounts'!P171+'O5 Details by Class &amp; Accounts'!AK171+'O5 Details by Class &amp; Accounts'!BF171+'O5 Details by Class &amp; Accounts'!CA171</f>
        <v>0</v>
      </c>
      <c r="M171" s="587">
        <f>'O5 Details by Class &amp; Accounts'!Q171+'O5 Details by Class &amp; Accounts'!AL171+'O5 Details by Class &amp; Accounts'!BG171+'O5 Details by Class &amp; Accounts'!CB171</f>
        <v>0</v>
      </c>
      <c r="N171" s="587">
        <f>'O5 Details by Class &amp; Accounts'!R171+'O5 Details by Class &amp; Accounts'!AM171+'O5 Details by Class &amp; Accounts'!BH171+'O5 Details by Class &amp; Accounts'!CC171</f>
        <v>0</v>
      </c>
      <c r="O171" s="587">
        <f>'O5 Details by Class &amp; Accounts'!S171+'O5 Details by Class &amp; Accounts'!AN171+'O5 Details by Class &amp; Accounts'!BI171+'O5 Details by Class &amp; Accounts'!CD171</f>
        <v>0</v>
      </c>
      <c r="P171" s="587">
        <f>'O5 Details by Class &amp; Accounts'!T171+'O5 Details by Class &amp; Accounts'!AO171+'O5 Details by Class &amp; Accounts'!BJ171+'O5 Details by Class &amp; Accounts'!CE171</f>
        <v>0</v>
      </c>
      <c r="Q171" s="587">
        <f>'O5 Details by Class &amp; Accounts'!U171+'O5 Details by Class &amp; Accounts'!AP171+'O5 Details by Class &amp; Accounts'!BK171+'O5 Details by Class &amp; Accounts'!CF171</f>
        <v>0</v>
      </c>
      <c r="R171" s="587">
        <f>'O5 Details by Class &amp; Accounts'!V171+'O5 Details by Class &amp; Accounts'!AQ171+'O5 Details by Class &amp; Accounts'!BL171+'O5 Details by Class &amp; Accounts'!CG171</f>
        <v>0</v>
      </c>
      <c r="S171" s="587">
        <f>'O5 Details by Class &amp; Accounts'!W171+'O5 Details by Class &amp; Accounts'!AR171+'O5 Details by Class &amp; Accounts'!BM171+'O5 Details by Class &amp; Accounts'!CH171</f>
        <v>0</v>
      </c>
      <c r="T171" s="587">
        <f>'O5 Details by Class &amp; Accounts'!X171+'O5 Details by Class &amp; Accounts'!AS171+'O5 Details by Class &amp; Accounts'!BN171+'O5 Details by Class &amp; Accounts'!CI171</f>
        <v>0</v>
      </c>
      <c r="U171" s="587">
        <f>'O5 Details by Class &amp; Accounts'!Y171+'O5 Details by Class &amp; Accounts'!AT171+'O5 Details by Class &amp; Accounts'!BO171+'O5 Details by Class &amp; Accounts'!CJ171</f>
        <v>0</v>
      </c>
      <c r="V171" s="587">
        <f>'O5 Details by Class &amp; Accounts'!Z171+'O5 Details by Class &amp; Accounts'!AU171+'O5 Details by Class &amp; Accounts'!BP171+'O5 Details by Class &amp; Accounts'!CK171</f>
        <v>0</v>
      </c>
      <c r="W171" s="587">
        <f>'O5 Details by Class &amp; Accounts'!AA171+'O5 Details by Class &amp; Accounts'!AV171+'O5 Details by Class &amp; Accounts'!BQ171+'O5 Details by Class &amp; Accounts'!CL171</f>
        <v>0</v>
      </c>
      <c r="X171" s="1028">
        <f>'O5 Details by Class &amp; Accounts'!AB171+'O5 Details by Class &amp; Accounts'!AW171+'O5 Details by Class &amp; Accounts'!BR171+'O5 Details by Class &amp; Accounts'!CM171</f>
        <v>0</v>
      </c>
      <c r="Y171" s="1903" t="str">
        <f t="shared" si="6"/>
        <v>5330</v>
      </c>
      <c r="Z171" s="1898" t="s">
        <v>1283</v>
      </c>
    </row>
    <row r="172" spans="1:26" ht="15.95" customHeight="1">
      <c r="A172" s="1756" t="s">
        <v>217</v>
      </c>
      <c r="B172" s="1004" t="s">
        <v>1149</v>
      </c>
      <c r="C172" s="1014" t="str">
        <f>IF(ISBLANK('E4 TB Allocation Details'!D173), "",('E4 TB Allocation Details'!D173))</f>
        <v>cu</v>
      </c>
      <c r="D172" s="1015">
        <f t="shared" si="7"/>
        <v>8000</v>
      </c>
      <c r="E172" s="587">
        <f>'O5 Details by Class &amp; Accounts'!I172+'O5 Details by Class &amp; Accounts'!AD172+'O5 Details by Class &amp; Accounts'!AY172+'O5 Details by Class &amp; Accounts'!BT172</f>
        <v>8000</v>
      </c>
      <c r="F172" s="587">
        <f>'O5 Details by Class &amp; Accounts'!J172+'O5 Details by Class &amp; Accounts'!AE172+'O5 Details by Class &amp; Accounts'!AZ172+'O5 Details by Class &amp; Accounts'!BU172</f>
        <v>0</v>
      </c>
      <c r="G172" s="587">
        <f>'O5 Details by Class &amp; Accounts'!K172+'O5 Details by Class &amp; Accounts'!AF172+'O5 Details by Class &amp; Accounts'!BA172+'O5 Details by Class &amp; Accounts'!BV172</f>
        <v>0</v>
      </c>
      <c r="H172" s="587">
        <f>'O5 Details by Class &amp; Accounts'!L172+'O5 Details by Class &amp; Accounts'!AG172+'O5 Details by Class &amp; Accounts'!BB172+'O5 Details by Class &amp; Accounts'!BW172</f>
        <v>0</v>
      </c>
      <c r="I172" s="587">
        <f>'O5 Details by Class &amp; Accounts'!M172+'O5 Details by Class &amp; Accounts'!AH172+'O5 Details by Class &amp; Accounts'!BC172+'O5 Details by Class &amp; Accounts'!BX172</f>
        <v>0</v>
      </c>
      <c r="J172" s="587">
        <f>'O5 Details by Class &amp; Accounts'!N172+'O5 Details by Class &amp; Accounts'!AI172+'O5 Details by Class &amp; Accounts'!BD172+'O5 Details by Class &amp; Accounts'!BY172</f>
        <v>0</v>
      </c>
      <c r="K172" s="587">
        <f>'O5 Details by Class &amp; Accounts'!O172+'O5 Details by Class &amp; Accounts'!AJ172+'O5 Details by Class &amp; Accounts'!BE172+'O5 Details by Class &amp; Accounts'!BZ172</f>
        <v>0</v>
      </c>
      <c r="L172" s="587">
        <f>'O5 Details by Class &amp; Accounts'!P172+'O5 Details by Class &amp; Accounts'!AK172+'O5 Details by Class &amp; Accounts'!BF172+'O5 Details by Class &amp; Accounts'!CA172</f>
        <v>0</v>
      </c>
      <c r="M172" s="587">
        <f>'O5 Details by Class &amp; Accounts'!Q172+'O5 Details by Class &amp; Accounts'!AL172+'O5 Details by Class &amp; Accounts'!BG172+'O5 Details by Class &amp; Accounts'!CB172</f>
        <v>0</v>
      </c>
      <c r="N172" s="587">
        <f>'O5 Details by Class &amp; Accounts'!R172+'O5 Details by Class &amp; Accounts'!AM172+'O5 Details by Class &amp; Accounts'!BH172+'O5 Details by Class &amp; Accounts'!CC172</f>
        <v>0</v>
      </c>
      <c r="O172" s="587">
        <f>'O5 Details by Class &amp; Accounts'!S172+'O5 Details by Class &amp; Accounts'!AN172+'O5 Details by Class &amp; Accounts'!BI172+'O5 Details by Class &amp; Accounts'!CD172</f>
        <v>0</v>
      </c>
      <c r="P172" s="587">
        <f>'O5 Details by Class &amp; Accounts'!T172+'O5 Details by Class &amp; Accounts'!AO172+'O5 Details by Class &amp; Accounts'!BJ172+'O5 Details by Class &amp; Accounts'!CE172</f>
        <v>0</v>
      </c>
      <c r="Q172" s="587">
        <f>'O5 Details by Class &amp; Accounts'!U172+'O5 Details by Class &amp; Accounts'!AP172+'O5 Details by Class &amp; Accounts'!BK172+'O5 Details by Class &amp; Accounts'!CF172</f>
        <v>0</v>
      </c>
      <c r="R172" s="587">
        <f>'O5 Details by Class &amp; Accounts'!V172+'O5 Details by Class &amp; Accounts'!AQ172+'O5 Details by Class &amp; Accounts'!BL172+'O5 Details by Class &amp; Accounts'!CG172</f>
        <v>0</v>
      </c>
      <c r="S172" s="587">
        <f>'O5 Details by Class &amp; Accounts'!W172+'O5 Details by Class &amp; Accounts'!AR172+'O5 Details by Class &amp; Accounts'!BM172+'O5 Details by Class &amp; Accounts'!CH172</f>
        <v>0</v>
      </c>
      <c r="T172" s="587">
        <f>'O5 Details by Class &amp; Accounts'!X172+'O5 Details by Class &amp; Accounts'!AS172+'O5 Details by Class &amp; Accounts'!BN172+'O5 Details by Class &amp; Accounts'!CI172</f>
        <v>0</v>
      </c>
      <c r="U172" s="587">
        <f>'O5 Details by Class &amp; Accounts'!Y172+'O5 Details by Class &amp; Accounts'!AT172+'O5 Details by Class &amp; Accounts'!BO172+'O5 Details by Class &amp; Accounts'!CJ172</f>
        <v>0</v>
      </c>
      <c r="V172" s="587">
        <f>'O5 Details by Class &amp; Accounts'!Z172+'O5 Details by Class &amp; Accounts'!AU172+'O5 Details by Class &amp; Accounts'!BP172+'O5 Details by Class &amp; Accounts'!CK172</f>
        <v>0</v>
      </c>
      <c r="W172" s="587">
        <f>'O5 Details by Class &amp; Accounts'!AA172+'O5 Details by Class &amp; Accounts'!AV172+'O5 Details by Class &amp; Accounts'!BQ172+'O5 Details by Class &amp; Accounts'!CL172</f>
        <v>0</v>
      </c>
      <c r="X172" s="1028">
        <f>'O5 Details by Class &amp; Accounts'!AB172+'O5 Details by Class &amp; Accounts'!AW172+'O5 Details by Class &amp; Accounts'!BR172+'O5 Details by Class &amp; Accounts'!CM172</f>
        <v>0</v>
      </c>
      <c r="Y172" s="1903" t="str">
        <f t="shared" si="6"/>
        <v>5335</v>
      </c>
      <c r="Z172" s="1898" t="s">
        <v>1356</v>
      </c>
    </row>
    <row r="173" spans="1:26" ht="15.95" customHeight="1">
      <c r="A173" s="1756" t="s">
        <v>215</v>
      </c>
      <c r="B173" s="1004" t="s">
        <v>1150</v>
      </c>
      <c r="C173" s="1014" t="str">
        <f>IF(ISBLANK('E4 TB Allocation Details'!D174), "",('E4 TB Allocation Details'!D174))</f>
        <v>cu</v>
      </c>
      <c r="D173" s="1015">
        <f t="shared" si="7"/>
        <v>0</v>
      </c>
      <c r="E173" s="587">
        <f>'O5 Details by Class &amp; Accounts'!I173+'O5 Details by Class &amp; Accounts'!AD173+'O5 Details by Class &amp; Accounts'!AY173+'O5 Details by Class &amp; Accounts'!BT173</f>
        <v>0</v>
      </c>
      <c r="F173" s="587">
        <f>'O5 Details by Class &amp; Accounts'!J173+'O5 Details by Class &amp; Accounts'!AE173+'O5 Details by Class &amp; Accounts'!AZ173+'O5 Details by Class &amp; Accounts'!BU173</f>
        <v>0</v>
      </c>
      <c r="G173" s="587">
        <f>'O5 Details by Class &amp; Accounts'!K173+'O5 Details by Class &amp; Accounts'!AF173+'O5 Details by Class &amp; Accounts'!BA173+'O5 Details by Class &amp; Accounts'!BV173</f>
        <v>0</v>
      </c>
      <c r="H173" s="587">
        <f>'O5 Details by Class &amp; Accounts'!L173+'O5 Details by Class &amp; Accounts'!AG173+'O5 Details by Class &amp; Accounts'!BB173+'O5 Details by Class &amp; Accounts'!BW173</f>
        <v>0</v>
      </c>
      <c r="I173" s="587">
        <f>'O5 Details by Class &amp; Accounts'!M173+'O5 Details by Class &amp; Accounts'!AH173+'O5 Details by Class &amp; Accounts'!BC173+'O5 Details by Class &amp; Accounts'!BX173</f>
        <v>0</v>
      </c>
      <c r="J173" s="587">
        <f>'O5 Details by Class &amp; Accounts'!N173+'O5 Details by Class &amp; Accounts'!AI173+'O5 Details by Class &amp; Accounts'!BD173+'O5 Details by Class &amp; Accounts'!BY173</f>
        <v>0</v>
      </c>
      <c r="K173" s="587">
        <f>'O5 Details by Class &amp; Accounts'!O173+'O5 Details by Class &amp; Accounts'!AJ173+'O5 Details by Class &amp; Accounts'!BE173+'O5 Details by Class &amp; Accounts'!BZ173</f>
        <v>0</v>
      </c>
      <c r="L173" s="587">
        <f>'O5 Details by Class &amp; Accounts'!P173+'O5 Details by Class &amp; Accounts'!AK173+'O5 Details by Class &amp; Accounts'!BF173+'O5 Details by Class &amp; Accounts'!CA173</f>
        <v>0</v>
      </c>
      <c r="M173" s="587">
        <f>'O5 Details by Class &amp; Accounts'!Q173+'O5 Details by Class &amp; Accounts'!AL173+'O5 Details by Class &amp; Accounts'!BG173+'O5 Details by Class &amp; Accounts'!CB173</f>
        <v>0</v>
      </c>
      <c r="N173" s="587">
        <f>'O5 Details by Class &amp; Accounts'!R173+'O5 Details by Class &amp; Accounts'!AM173+'O5 Details by Class &amp; Accounts'!BH173+'O5 Details by Class &amp; Accounts'!CC173</f>
        <v>0</v>
      </c>
      <c r="O173" s="587">
        <f>'O5 Details by Class &amp; Accounts'!S173+'O5 Details by Class &amp; Accounts'!AN173+'O5 Details by Class &amp; Accounts'!BI173+'O5 Details by Class &amp; Accounts'!CD173</f>
        <v>0</v>
      </c>
      <c r="P173" s="587">
        <f>'O5 Details by Class &amp; Accounts'!T173+'O5 Details by Class &amp; Accounts'!AO173+'O5 Details by Class &amp; Accounts'!BJ173+'O5 Details by Class &amp; Accounts'!CE173</f>
        <v>0</v>
      </c>
      <c r="Q173" s="587">
        <f>'O5 Details by Class &amp; Accounts'!U173+'O5 Details by Class &amp; Accounts'!AP173+'O5 Details by Class &amp; Accounts'!BK173+'O5 Details by Class &amp; Accounts'!CF173</f>
        <v>0</v>
      </c>
      <c r="R173" s="587">
        <f>'O5 Details by Class &amp; Accounts'!V173+'O5 Details by Class &amp; Accounts'!AQ173+'O5 Details by Class &amp; Accounts'!BL173+'O5 Details by Class &amp; Accounts'!CG173</f>
        <v>0</v>
      </c>
      <c r="S173" s="587">
        <f>'O5 Details by Class &amp; Accounts'!W173+'O5 Details by Class &amp; Accounts'!AR173+'O5 Details by Class &amp; Accounts'!BM173+'O5 Details by Class &amp; Accounts'!CH173</f>
        <v>0</v>
      </c>
      <c r="T173" s="587">
        <f>'O5 Details by Class &amp; Accounts'!X173+'O5 Details by Class &amp; Accounts'!AS173+'O5 Details by Class &amp; Accounts'!BN173+'O5 Details by Class &amp; Accounts'!CI173</f>
        <v>0</v>
      </c>
      <c r="U173" s="587">
        <f>'O5 Details by Class &amp; Accounts'!Y173+'O5 Details by Class &amp; Accounts'!AT173+'O5 Details by Class &amp; Accounts'!BO173+'O5 Details by Class &amp; Accounts'!CJ173</f>
        <v>0</v>
      </c>
      <c r="V173" s="587">
        <f>'O5 Details by Class &amp; Accounts'!Z173+'O5 Details by Class &amp; Accounts'!AU173+'O5 Details by Class &amp; Accounts'!BP173+'O5 Details by Class &amp; Accounts'!CK173</f>
        <v>0</v>
      </c>
      <c r="W173" s="587">
        <f>'O5 Details by Class &amp; Accounts'!AA173+'O5 Details by Class &amp; Accounts'!AV173+'O5 Details by Class &amp; Accounts'!BQ173+'O5 Details by Class &amp; Accounts'!CL173</f>
        <v>0</v>
      </c>
      <c r="X173" s="1028">
        <f>'O5 Details by Class &amp; Accounts'!AB173+'O5 Details by Class &amp; Accounts'!AW173+'O5 Details by Class &amp; Accounts'!BR173+'O5 Details by Class &amp; Accounts'!CM173</f>
        <v>0</v>
      </c>
      <c r="Y173" s="1903" t="str">
        <f t="shared" si="6"/>
        <v>5340</v>
      </c>
      <c r="Z173" s="1898" t="s">
        <v>1283</v>
      </c>
    </row>
    <row r="174" spans="1:26" ht="15.95" customHeight="1">
      <c r="A174" s="2154" t="s">
        <v>218</v>
      </c>
      <c r="B174" s="2155" t="s">
        <v>1550</v>
      </c>
      <c r="C174" s="1014" t="str">
        <f>IF(ISBLANK('E4 TB Allocation Details'!D175), "",('E4 TB Allocation Details'!D175))</f>
        <v>ad</v>
      </c>
      <c r="D174" s="1015">
        <f t="shared" si="7"/>
        <v>0</v>
      </c>
      <c r="E174" s="587">
        <f>'O5 Details by Class &amp; Accounts'!I174+'O5 Details by Class &amp; Accounts'!AD174+'O5 Details by Class &amp; Accounts'!AY174+'O5 Details by Class &amp; Accounts'!BT174</f>
        <v>0</v>
      </c>
      <c r="F174" s="587">
        <f>'O5 Details by Class &amp; Accounts'!J174+'O5 Details by Class &amp; Accounts'!AE174+'O5 Details by Class &amp; Accounts'!AZ174+'O5 Details by Class &amp; Accounts'!BU174</f>
        <v>0</v>
      </c>
      <c r="G174" s="587">
        <f>'O5 Details by Class &amp; Accounts'!K174+'O5 Details by Class &amp; Accounts'!AF174+'O5 Details by Class &amp; Accounts'!BA174+'O5 Details by Class &amp; Accounts'!BV174</f>
        <v>0</v>
      </c>
      <c r="H174" s="587">
        <f>'O5 Details by Class &amp; Accounts'!L174+'O5 Details by Class &amp; Accounts'!AG174+'O5 Details by Class &amp; Accounts'!BB174+'O5 Details by Class &amp; Accounts'!BW174</f>
        <v>0</v>
      </c>
      <c r="I174" s="587">
        <f>'O5 Details by Class &amp; Accounts'!M174+'O5 Details by Class &amp; Accounts'!AH174+'O5 Details by Class &amp; Accounts'!BC174+'O5 Details by Class &amp; Accounts'!BX174</f>
        <v>0</v>
      </c>
      <c r="J174" s="587">
        <f>'O5 Details by Class &amp; Accounts'!N174+'O5 Details by Class &amp; Accounts'!AI174+'O5 Details by Class &amp; Accounts'!BD174+'O5 Details by Class &amp; Accounts'!BY174</f>
        <v>0</v>
      </c>
      <c r="K174" s="587">
        <f>'O5 Details by Class &amp; Accounts'!O174+'O5 Details by Class &amp; Accounts'!AJ174+'O5 Details by Class &amp; Accounts'!BE174+'O5 Details by Class &amp; Accounts'!BZ174</f>
        <v>0</v>
      </c>
      <c r="L174" s="587">
        <f>'O5 Details by Class &amp; Accounts'!P174+'O5 Details by Class &amp; Accounts'!AK174+'O5 Details by Class &amp; Accounts'!BF174+'O5 Details by Class &amp; Accounts'!CA174</f>
        <v>0</v>
      </c>
      <c r="M174" s="587">
        <f>'O5 Details by Class &amp; Accounts'!Q174+'O5 Details by Class &amp; Accounts'!AL174+'O5 Details by Class &amp; Accounts'!BG174+'O5 Details by Class &amp; Accounts'!CB174</f>
        <v>0</v>
      </c>
      <c r="N174" s="587">
        <f>'O5 Details by Class &amp; Accounts'!R174+'O5 Details by Class &amp; Accounts'!AM174+'O5 Details by Class &amp; Accounts'!BH174+'O5 Details by Class &amp; Accounts'!CC174</f>
        <v>0</v>
      </c>
      <c r="O174" s="587">
        <f>'O5 Details by Class &amp; Accounts'!S174+'O5 Details by Class &amp; Accounts'!AN174+'O5 Details by Class &amp; Accounts'!BI174+'O5 Details by Class &amp; Accounts'!CD174</f>
        <v>0</v>
      </c>
      <c r="P174" s="587">
        <f>'O5 Details by Class &amp; Accounts'!T174+'O5 Details by Class &amp; Accounts'!AO174+'O5 Details by Class &amp; Accounts'!BJ174+'O5 Details by Class &amp; Accounts'!CE174</f>
        <v>0</v>
      </c>
      <c r="Q174" s="587">
        <f>'O5 Details by Class &amp; Accounts'!U174+'O5 Details by Class &amp; Accounts'!AP174+'O5 Details by Class &amp; Accounts'!BK174+'O5 Details by Class &amp; Accounts'!CF174</f>
        <v>0</v>
      </c>
      <c r="R174" s="587">
        <f>'O5 Details by Class &amp; Accounts'!V174+'O5 Details by Class &amp; Accounts'!AQ174+'O5 Details by Class &amp; Accounts'!BL174+'O5 Details by Class &amp; Accounts'!CG174</f>
        <v>0</v>
      </c>
      <c r="S174" s="587">
        <f>'O5 Details by Class &amp; Accounts'!W174+'O5 Details by Class &amp; Accounts'!AR174+'O5 Details by Class &amp; Accounts'!BM174+'O5 Details by Class &amp; Accounts'!CH174</f>
        <v>0</v>
      </c>
      <c r="T174" s="587">
        <f>'O5 Details by Class &amp; Accounts'!X174+'O5 Details by Class &amp; Accounts'!AS174+'O5 Details by Class &amp; Accounts'!BN174+'O5 Details by Class &amp; Accounts'!CI174</f>
        <v>0</v>
      </c>
      <c r="U174" s="587">
        <f>'O5 Details by Class &amp; Accounts'!Y174+'O5 Details by Class &amp; Accounts'!AT174+'O5 Details by Class &amp; Accounts'!BO174+'O5 Details by Class &amp; Accounts'!CJ174</f>
        <v>0</v>
      </c>
      <c r="V174" s="587">
        <f>'O5 Details by Class &amp; Accounts'!Z174+'O5 Details by Class &amp; Accounts'!AU174+'O5 Details by Class &amp; Accounts'!BP174+'O5 Details by Class &amp; Accounts'!CK174</f>
        <v>0</v>
      </c>
      <c r="W174" s="587">
        <f>'O5 Details by Class &amp; Accounts'!AA174+'O5 Details by Class &amp; Accounts'!AV174+'O5 Details by Class &amp; Accounts'!BQ174+'O5 Details by Class &amp; Accounts'!CL174</f>
        <v>0</v>
      </c>
      <c r="X174" s="1028">
        <f>'O5 Details by Class &amp; Accounts'!AB174+'O5 Details by Class &amp; Accounts'!AW174+'O5 Details by Class &amp; Accounts'!BR174+'O5 Details by Class &amp; Accounts'!CM174</f>
        <v>0</v>
      </c>
      <c r="Y174" s="1903" t="str">
        <f t="shared" si="6"/>
        <v>5405</v>
      </c>
      <c r="Z174" s="1898" t="s">
        <v>1091</v>
      </c>
    </row>
    <row r="175" spans="1:26" ht="15.95" customHeight="1">
      <c r="A175" s="2154" t="s">
        <v>219</v>
      </c>
      <c r="B175" s="2155" t="s">
        <v>1151</v>
      </c>
      <c r="C175" s="1014" t="str">
        <f>IF(ISBLANK('E4 TB Allocation Details'!D176), "",('E4 TB Allocation Details'!D176))</f>
        <v>ad</v>
      </c>
      <c r="D175" s="1015">
        <f t="shared" si="7"/>
        <v>26750.000000000004</v>
      </c>
      <c r="E175" s="587">
        <f>'O5 Details by Class &amp; Accounts'!I175+'O5 Details by Class &amp; Accounts'!AD175+'O5 Details by Class &amp; Accounts'!AY175+'O5 Details by Class &amp; Accounts'!BT175</f>
        <v>18530.971978759891</v>
      </c>
      <c r="F175" s="587">
        <f>'O5 Details by Class &amp; Accounts'!J175+'O5 Details by Class &amp; Accounts'!AE175+'O5 Details by Class &amp; Accounts'!AZ175+'O5 Details by Class &amp; Accounts'!BU175</f>
        <v>4902.025584219974</v>
      </c>
      <c r="G175" s="587">
        <f>'O5 Details by Class &amp; Accounts'!K175+'O5 Details by Class &amp; Accounts'!AF175+'O5 Details by Class &amp; Accounts'!BA175+'O5 Details by Class &amp; Accounts'!BV175</f>
        <v>2933.0531630940272</v>
      </c>
      <c r="H175" s="587">
        <f>'O5 Details by Class &amp; Accounts'!L175+'O5 Details by Class &amp; Accounts'!AG175+'O5 Details by Class &amp; Accounts'!BB175+'O5 Details by Class &amp; Accounts'!BW175</f>
        <v>0</v>
      </c>
      <c r="I175" s="587">
        <f>'O5 Details by Class &amp; Accounts'!M175+'O5 Details by Class &amp; Accounts'!AH175+'O5 Details by Class &amp; Accounts'!BC175+'O5 Details by Class &amp; Accounts'!BX175</f>
        <v>0</v>
      </c>
      <c r="J175" s="587">
        <f>'O5 Details by Class &amp; Accounts'!N175+'O5 Details by Class &amp; Accounts'!AI175+'O5 Details by Class &amp; Accounts'!BD175+'O5 Details by Class &amp; Accounts'!BY175</f>
        <v>0</v>
      </c>
      <c r="K175" s="587">
        <f>'O5 Details by Class &amp; Accounts'!O175+'O5 Details by Class &amp; Accounts'!AJ175+'O5 Details by Class &amp; Accounts'!BE175+'O5 Details by Class &amp; Accounts'!BZ175</f>
        <v>345.54648154859024</v>
      </c>
      <c r="L175" s="587">
        <f>'O5 Details by Class &amp; Accounts'!P175+'O5 Details by Class &amp; Accounts'!AK175+'O5 Details by Class &amp; Accounts'!BF175+'O5 Details by Class &amp; Accounts'!CA175</f>
        <v>0</v>
      </c>
      <c r="M175" s="587">
        <f>'O5 Details by Class &amp; Accounts'!Q175+'O5 Details by Class &amp; Accounts'!AL175+'O5 Details by Class &amp; Accounts'!BG175+'O5 Details by Class &amp; Accounts'!CB175</f>
        <v>38.402792377521884</v>
      </c>
      <c r="N175" s="587">
        <f>'O5 Details by Class &amp; Accounts'!R175+'O5 Details by Class &amp; Accounts'!AM175+'O5 Details by Class &amp; Accounts'!BH175+'O5 Details by Class &amp; Accounts'!CC175</f>
        <v>0</v>
      </c>
      <c r="O175" s="587">
        <f>'O5 Details by Class &amp; Accounts'!S175+'O5 Details by Class &amp; Accounts'!AN175+'O5 Details by Class &amp; Accounts'!BI175+'O5 Details by Class &amp; Accounts'!CD175</f>
        <v>0</v>
      </c>
      <c r="P175" s="587">
        <f>'O5 Details by Class &amp; Accounts'!T175+'O5 Details by Class &amp; Accounts'!AO175+'O5 Details by Class &amp; Accounts'!BJ175+'O5 Details by Class &amp; Accounts'!CE175</f>
        <v>0</v>
      </c>
      <c r="Q175" s="587">
        <f>'O5 Details by Class &amp; Accounts'!U175+'O5 Details by Class &amp; Accounts'!AP175+'O5 Details by Class &amp; Accounts'!BK175+'O5 Details by Class &amp; Accounts'!CF175</f>
        <v>0</v>
      </c>
      <c r="R175" s="587">
        <f>'O5 Details by Class &amp; Accounts'!V175+'O5 Details by Class &amp; Accounts'!AQ175+'O5 Details by Class &amp; Accounts'!BL175+'O5 Details by Class &amp; Accounts'!CG175</f>
        <v>0</v>
      </c>
      <c r="S175" s="587">
        <f>'O5 Details by Class &amp; Accounts'!W175+'O5 Details by Class &amp; Accounts'!AR175+'O5 Details by Class &amp; Accounts'!BM175+'O5 Details by Class &amp; Accounts'!CH175</f>
        <v>0</v>
      </c>
      <c r="T175" s="587">
        <f>'O5 Details by Class &amp; Accounts'!X175+'O5 Details by Class &amp; Accounts'!AS175+'O5 Details by Class &amp; Accounts'!BN175+'O5 Details by Class &amp; Accounts'!CI175</f>
        <v>0</v>
      </c>
      <c r="U175" s="587">
        <f>'O5 Details by Class &amp; Accounts'!Y175+'O5 Details by Class &amp; Accounts'!AT175+'O5 Details by Class &amp; Accounts'!BO175+'O5 Details by Class &amp; Accounts'!CJ175</f>
        <v>0</v>
      </c>
      <c r="V175" s="587">
        <f>'O5 Details by Class &amp; Accounts'!Z175+'O5 Details by Class &amp; Accounts'!AU175+'O5 Details by Class &amp; Accounts'!BP175+'O5 Details by Class &amp; Accounts'!CK175</f>
        <v>0</v>
      </c>
      <c r="W175" s="587">
        <f>'O5 Details by Class &amp; Accounts'!AA175+'O5 Details by Class &amp; Accounts'!AV175+'O5 Details by Class &amp; Accounts'!BQ175+'O5 Details by Class &amp; Accounts'!CL175</f>
        <v>0</v>
      </c>
      <c r="X175" s="1028">
        <f>'O5 Details by Class &amp; Accounts'!AB175+'O5 Details by Class &amp; Accounts'!AW175+'O5 Details by Class &amp; Accounts'!BR175+'O5 Details by Class &amp; Accounts'!CM175</f>
        <v>0</v>
      </c>
      <c r="Y175" s="1903" t="str">
        <f t="shared" si="6"/>
        <v>5410</v>
      </c>
      <c r="Z175" s="1898" t="s">
        <v>1091</v>
      </c>
    </row>
    <row r="176" spans="1:26" ht="15.95" customHeight="1">
      <c r="A176" s="2154" t="s">
        <v>247</v>
      </c>
      <c r="B176" s="2155" t="s">
        <v>36</v>
      </c>
      <c r="C176" s="1014" t="str">
        <f>IF(ISBLANK('E4 TB Allocation Details'!D177), "",('E4 TB Allocation Details'!D177))</f>
        <v>ad</v>
      </c>
      <c r="D176" s="1015">
        <f t="shared" si="7"/>
        <v>8000.0000000000018</v>
      </c>
      <c r="E176" s="587">
        <f>'O5 Details by Class &amp; Accounts'!I176+'O5 Details by Class &amp; Accounts'!AD176+'O5 Details by Class &amp; Accounts'!AY176+'O5 Details by Class &amp; Accounts'!BT176</f>
        <v>5541.9729282272574</v>
      </c>
      <c r="F176" s="587">
        <f>'O5 Details by Class &amp; Accounts'!J176+'O5 Details by Class &amp; Accounts'!AE176+'O5 Details by Class &amp; Accounts'!AZ176+'O5 Details by Class &amp; Accounts'!BU176</f>
        <v>1466.0263429442912</v>
      </c>
      <c r="G176" s="587">
        <f>'O5 Details by Class &amp; Accounts'!K176+'O5 Details by Class &amp; Accounts'!AF176+'O5 Details by Class &amp; Accounts'!BA176+'O5 Details by Class &amp; Accounts'!BV176</f>
        <v>877.17477774774648</v>
      </c>
      <c r="H176" s="587">
        <f>'O5 Details by Class &amp; Accounts'!L176+'O5 Details by Class &amp; Accounts'!AG176+'O5 Details by Class &amp; Accounts'!BB176+'O5 Details by Class &amp; Accounts'!BW176</f>
        <v>0</v>
      </c>
      <c r="I176" s="587">
        <f>'O5 Details by Class &amp; Accounts'!M176+'O5 Details by Class &amp; Accounts'!AH176+'O5 Details by Class &amp; Accounts'!BC176+'O5 Details by Class &amp; Accounts'!BX176</f>
        <v>0</v>
      </c>
      <c r="J176" s="587">
        <f>'O5 Details by Class &amp; Accounts'!N176+'O5 Details by Class &amp; Accounts'!AI176+'O5 Details by Class &amp; Accounts'!BD176+'O5 Details by Class &amp; Accounts'!BY176</f>
        <v>0</v>
      </c>
      <c r="K176" s="587">
        <f>'O5 Details by Class &amp; Accounts'!O176+'O5 Details by Class &amp; Accounts'!AJ176+'O5 Details by Class &amp; Accounts'!BE176+'O5 Details by Class &amp; Accounts'!BZ176</f>
        <v>103.34100382761576</v>
      </c>
      <c r="L176" s="587">
        <f>'O5 Details by Class &amp; Accounts'!P176+'O5 Details by Class &amp; Accounts'!AK176+'O5 Details by Class &amp; Accounts'!BF176+'O5 Details by Class &amp; Accounts'!CA176</f>
        <v>0</v>
      </c>
      <c r="M176" s="587">
        <f>'O5 Details by Class &amp; Accounts'!Q176+'O5 Details by Class &amp; Accounts'!AL176+'O5 Details by Class &amp; Accounts'!BG176+'O5 Details by Class &amp; Accounts'!CB176</f>
        <v>11.484947253090656</v>
      </c>
      <c r="N176" s="587">
        <f>'O5 Details by Class &amp; Accounts'!R176+'O5 Details by Class &amp; Accounts'!AM176+'O5 Details by Class &amp; Accounts'!BH176+'O5 Details by Class &amp; Accounts'!CC176</f>
        <v>0</v>
      </c>
      <c r="O176" s="587">
        <f>'O5 Details by Class &amp; Accounts'!S176+'O5 Details by Class &amp; Accounts'!AN176+'O5 Details by Class &amp; Accounts'!BI176+'O5 Details by Class &amp; Accounts'!CD176</f>
        <v>0</v>
      </c>
      <c r="P176" s="587">
        <f>'O5 Details by Class &amp; Accounts'!T176+'O5 Details by Class &amp; Accounts'!AO176+'O5 Details by Class &amp; Accounts'!BJ176+'O5 Details by Class &amp; Accounts'!CE176</f>
        <v>0</v>
      </c>
      <c r="Q176" s="587">
        <f>'O5 Details by Class &amp; Accounts'!U176+'O5 Details by Class &amp; Accounts'!AP176+'O5 Details by Class &amp; Accounts'!BK176+'O5 Details by Class &amp; Accounts'!CF176</f>
        <v>0</v>
      </c>
      <c r="R176" s="587">
        <f>'O5 Details by Class &amp; Accounts'!V176+'O5 Details by Class &amp; Accounts'!AQ176+'O5 Details by Class &amp; Accounts'!BL176+'O5 Details by Class &amp; Accounts'!CG176</f>
        <v>0</v>
      </c>
      <c r="S176" s="587">
        <f>'O5 Details by Class &amp; Accounts'!W176+'O5 Details by Class &amp; Accounts'!AR176+'O5 Details by Class &amp; Accounts'!BM176+'O5 Details by Class &amp; Accounts'!CH176</f>
        <v>0</v>
      </c>
      <c r="T176" s="587">
        <f>'O5 Details by Class &amp; Accounts'!X176+'O5 Details by Class &amp; Accounts'!AS176+'O5 Details by Class &amp; Accounts'!BN176+'O5 Details by Class &amp; Accounts'!CI176</f>
        <v>0</v>
      </c>
      <c r="U176" s="587">
        <f>'O5 Details by Class &amp; Accounts'!Y176+'O5 Details by Class &amp; Accounts'!AT176+'O5 Details by Class &amp; Accounts'!BO176+'O5 Details by Class &amp; Accounts'!CJ176</f>
        <v>0</v>
      </c>
      <c r="V176" s="587">
        <f>'O5 Details by Class &amp; Accounts'!Z176+'O5 Details by Class &amp; Accounts'!AU176+'O5 Details by Class &amp; Accounts'!BP176+'O5 Details by Class &amp; Accounts'!CK176</f>
        <v>0</v>
      </c>
      <c r="W176" s="587">
        <f>'O5 Details by Class &amp; Accounts'!AA176+'O5 Details by Class &amp; Accounts'!AV176+'O5 Details by Class &amp; Accounts'!BQ176+'O5 Details by Class &amp; Accounts'!CL176</f>
        <v>0</v>
      </c>
      <c r="X176" s="1028">
        <f>'O5 Details by Class &amp; Accounts'!AB176+'O5 Details by Class &amp; Accounts'!AW176+'O5 Details by Class &amp; Accounts'!BR176+'O5 Details by Class &amp; Accounts'!CM176</f>
        <v>0</v>
      </c>
      <c r="Y176" s="1903" t="str">
        <f t="shared" si="6"/>
        <v>5415</v>
      </c>
      <c r="Z176" s="1898" t="s">
        <v>1280</v>
      </c>
    </row>
    <row r="177" spans="1:26" ht="15.95" customHeight="1">
      <c r="A177" s="2154" t="s">
        <v>248</v>
      </c>
      <c r="B177" s="2155" t="s">
        <v>37</v>
      </c>
      <c r="C177" s="1014" t="str">
        <f>IF(ISBLANK('E4 TB Allocation Details'!D178), "",('E4 TB Allocation Details'!D178))</f>
        <v>ad</v>
      </c>
      <c r="D177" s="1015">
        <f t="shared" si="7"/>
        <v>2400.0000000000005</v>
      </c>
      <c r="E177" s="587">
        <f>'O5 Details by Class &amp; Accounts'!I177+'O5 Details by Class &amp; Accounts'!AD177+'O5 Details by Class &amp; Accounts'!AY177+'O5 Details by Class &amp; Accounts'!BT177</f>
        <v>1567.0036996850515</v>
      </c>
      <c r="F177" s="587">
        <f>'O5 Details by Class &amp; Accounts'!J177+'O5 Details by Class &amp; Accounts'!AE177+'O5 Details by Class &amp; Accounts'!AZ177+'O5 Details by Class &amp; Accounts'!BU177</f>
        <v>513.27827123184682</v>
      </c>
      <c r="G177" s="587">
        <f>'O5 Details by Class &amp; Accounts'!K177+'O5 Details by Class &amp; Accounts'!AF177+'O5 Details by Class &amp; Accounts'!BA177+'O5 Details by Class &amp; Accounts'!BV177</f>
        <v>278.30034355721631</v>
      </c>
      <c r="H177" s="587">
        <f>'O5 Details by Class &amp; Accounts'!L177+'O5 Details by Class &amp; Accounts'!AG177+'O5 Details by Class &amp; Accounts'!BB177+'O5 Details by Class &amp; Accounts'!BW177</f>
        <v>0</v>
      </c>
      <c r="I177" s="587">
        <f>'O5 Details by Class &amp; Accounts'!M177+'O5 Details by Class &amp; Accounts'!AH177+'O5 Details by Class &amp; Accounts'!BC177+'O5 Details by Class &amp; Accounts'!BX177</f>
        <v>0</v>
      </c>
      <c r="J177" s="587">
        <f>'O5 Details by Class &amp; Accounts'!N177+'O5 Details by Class &amp; Accounts'!AI177+'O5 Details by Class &amp; Accounts'!BD177+'O5 Details by Class &amp; Accounts'!BY177</f>
        <v>0</v>
      </c>
      <c r="K177" s="587">
        <f>'O5 Details by Class &amp; Accounts'!O177+'O5 Details by Class &amp; Accounts'!AJ177+'O5 Details by Class &amp; Accounts'!BE177+'O5 Details by Class &amp; Accounts'!BZ177</f>
        <v>38.097188690463099</v>
      </c>
      <c r="L177" s="587">
        <f>'O5 Details by Class &amp; Accounts'!P177+'O5 Details by Class &amp; Accounts'!AK177+'O5 Details by Class &amp; Accounts'!BF177+'O5 Details by Class &amp; Accounts'!CA177</f>
        <v>0</v>
      </c>
      <c r="M177" s="587">
        <f>'O5 Details by Class &amp; Accounts'!Q177+'O5 Details by Class &amp; Accounts'!AL177+'O5 Details by Class &amp; Accounts'!BG177+'O5 Details by Class &amp; Accounts'!CB177</f>
        <v>3.3204968354223681</v>
      </c>
      <c r="N177" s="587">
        <f>'O5 Details by Class &amp; Accounts'!R177+'O5 Details by Class &amp; Accounts'!AM177+'O5 Details by Class &amp; Accounts'!BH177+'O5 Details by Class &amp; Accounts'!CC177</f>
        <v>0</v>
      </c>
      <c r="O177" s="587">
        <f>'O5 Details by Class &amp; Accounts'!S177+'O5 Details by Class &amp; Accounts'!AN177+'O5 Details by Class &amp; Accounts'!BI177+'O5 Details by Class &amp; Accounts'!CD177</f>
        <v>0</v>
      </c>
      <c r="P177" s="587">
        <f>'O5 Details by Class &amp; Accounts'!T177+'O5 Details by Class &amp; Accounts'!AO177+'O5 Details by Class &amp; Accounts'!BJ177+'O5 Details by Class &amp; Accounts'!CE177</f>
        <v>0</v>
      </c>
      <c r="Q177" s="587">
        <f>'O5 Details by Class &amp; Accounts'!U177+'O5 Details by Class &amp; Accounts'!AP177+'O5 Details by Class &amp; Accounts'!BK177+'O5 Details by Class &amp; Accounts'!CF177</f>
        <v>0</v>
      </c>
      <c r="R177" s="587">
        <f>'O5 Details by Class &amp; Accounts'!V177+'O5 Details by Class &amp; Accounts'!AQ177+'O5 Details by Class &amp; Accounts'!BL177+'O5 Details by Class &amp; Accounts'!CG177</f>
        <v>0</v>
      </c>
      <c r="S177" s="587">
        <f>'O5 Details by Class &amp; Accounts'!W177+'O5 Details by Class &amp; Accounts'!AR177+'O5 Details by Class &amp; Accounts'!BM177+'O5 Details by Class &amp; Accounts'!CH177</f>
        <v>0</v>
      </c>
      <c r="T177" s="587">
        <f>'O5 Details by Class &amp; Accounts'!X177+'O5 Details by Class &amp; Accounts'!AS177+'O5 Details by Class &amp; Accounts'!BN177+'O5 Details by Class &amp; Accounts'!CI177</f>
        <v>0</v>
      </c>
      <c r="U177" s="587">
        <f>'O5 Details by Class &amp; Accounts'!Y177+'O5 Details by Class &amp; Accounts'!AT177+'O5 Details by Class &amp; Accounts'!BO177+'O5 Details by Class &amp; Accounts'!CJ177</f>
        <v>0</v>
      </c>
      <c r="V177" s="587">
        <f>'O5 Details by Class &amp; Accounts'!Z177+'O5 Details by Class &amp; Accounts'!AU177+'O5 Details by Class &amp; Accounts'!BP177+'O5 Details by Class &amp; Accounts'!CK177</f>
        <v>0</v>
      </c>
      <c r="W177" s="587">
        <f>'O5 Details by Class &amp; Accounts'!AA177+'O5 Details by Class &amp; Accounts'!AV177+'O5 Details by Class &amp; Accounts'!BQ177+'O5 Details by Class &amp; Accounts'!CL177</f>
        <v>0</v>
      </c>
      <c r="X177" s="1028">
        <f>'O5 Details by Class &amp; Accounts'!AB177+'O5 Details by Class &amp; Accounts'!AW177+'O5 Details by Class &amp; Accounts'!BR177+'O5 Details by Class &amp; Accounts'!CM177</f>
        <v>0</v>
      </c>
      <c r="Y177" s="1903" t="str">
        <f t="shared" si="6"/>
        <v>5420</v>
      </c>
      <c r="Z177" s="1898" t="s">
        <v>5</v>
      </c>
    </row>
    <row r="178" spans="1:26" ht="12.75">
      <c r="A178" s="2154" t="s">
        <v>220</v>
      </c>
      <c r="B178" s="2155" t="s">
        <v>38</v>
      </c>
      <c r="C178" s="1014" t="str">
        <f>IF(ISBLANK('E4 TB Allocation Details'!D179), "",('E4 TB Allocation Details'!D179))</f>
        <v>ad</v>
      </c>
      <c r="D178" s="1015">
        <f t="shared" si="7"/>
        <v>0</v>
      </c>
      <c r="E178" s="587">
        <f>'O5 Details by Class &amp; Accounts'!I178+'O5 Details by Class &amp; Accounts'!AD178+'O5 Details by Class &amp; Accounts'!AY178+'O5 Details by Class &amp; Accounts'!BT178</f>
        <v>0</v>
      </c>
      <c r="F178" s="587">
        <f>'O5 Details by Class &amp; Accounts'!J178+'O5 Details by Class &amp; Accounts'!AE178+'O5 Details by Class &amp; Accounts'!AZ178+'O5 Details by Class &amp; Accounts'!BU178</f>
        <v>0</v>
      </c>
      <c r="G178" s="587">
        <f>'O5 Details by Class &amp; Accounts'!K178+'O5 Details by Class &amp; Accounts'!AF178+'O5 Details by Class &amp; Accounts'!BA178+'O5 Details by Class &amp; Accounts'!BV178</f>
        <v>0</v>
      </c>
      <c r="H178" s="587">
        <f>'O5 Details by Class &amp; Accounts'!L178+'O5 Details by Class &amp; Accounts'!AG178+'O5 Details by Class &amp; Accounts'!BB178+'O5 Details by Class &amp; Accounts'!BW178</f>
        <v>0</v>
      </c>
      <c r="I178" s="587">
        <f>'O5 Details by Class &amp; Accounts'!M178+'O5 Details by Class &amp; Accounts'!AH178+'O5 Details by Class &amp; Accounts'!BC178+'O5 Details by Class &amp; Accounts'!BX178</f>
        <v>0</v>
      </c>
      <c r="J178" s="587">
        <f>'O5 Details by Class &amp; Accounts'!N178+'O5 Details by Class &amp; Accounts'!AI178+'O5 Details by Class &amp; Accounts'!BD178+'O5 Details by Class &amp; Accounts'!BY178</f>
        <v>0</v>
      </c>
      <c r="K178" s="587">
        <f>'O5 Details by Class &amp; Accounts'!O178+'O5 Details by Class &amp; Accounts'!AJ178+'O5 Details by Class &amp; Accounts'!BE178+'O5 Details by Class &amp; Accounts'!BZ178</f>
        <v>0</v>
      </c>
      <c r="L178" s="587">
        <f>'O5 Details by Class &amp; Accounts'!P178+'O5 Details by Class &amp; Accounts'!AK178+'O5 Details by Class &amp; Accounts'!BF178+'O5 Details by Class &amp; Accounts'!CA178</f>
        <v>0</v>
      </c>
      <c r="M178" s="587">
        <f>'O5 Details by Class &amp; Accounts'!Q178+'O5 Details by Class &amp; Accounts'!AL178+'O5 Details by Class &amp; Accounts'!BG178+'O5 Details by Class &amp; Accounts'!CB178</f>
        <v>0</v>
      </c>
      <c r="N178" s="587">
        <f>'O5 Details by Class &amp; Accounts'!R178+'O5 Details by Class &amp; Accounts'!AM178+'O5 Details by Class &amp; Accounts'!BH178+'O5 Details by Class &amp; Accounts'!CC178</f>
        <v>0</v>
      </c>
      <c r="O178" s="587">
        <f>'O5 Details by Class &amp; Accounts'!S178+'O5 Details by Class &amp; Accounts'!AN178+'O5 Details by Class &amp; Accounts'!BI178+'O5 Details by Class &amp; Accounts'!CD178</f>
        <v>0</v>
      </c>
      <c r="P178" s="587">
        <f>'O5 Details by Class &amp; Accounts'!T178+'O5 Details by Class &amp; Accounts'!AO178+'O5 Details by Class &amp; Accounts'!BJ178+'O5 Details by Class &amp; Accounts'!CE178</f>
        <v>0</v>
      </c>
      <c r="Q178" s="587">
        <f>'O5 Details by Class &amp; Accounts'!U178+'O5 Details by Class &amp; Accounts'!AP178+'O5 Details by Class &amp; Accounts'!BK178+'O5 Details by Class &amp; Accounts'!CF178</f>
        <v>0</v>
      </c>
      <c r="R178" s="587">
        <f>'O5 Details by Class &amp; Accounts'!V178+'O5 Details by Class &amp; Accounts'!AQ178+'O5 Details by Class &amp; Accounts'!BL178+'O5 Details by Class &amp; Accounts'!CG178</f>
        <v>0</v>
      </c>
      <c r="S178" s="587">
        <f>'O5 Details by Class &amp; Accounts'!W178+'O5 Details by Class &amp; Accounts'!AR178+'O5 Details by Class &amp; Accounts'!BM178+'O5 Details by Class &amp; Accounts'!CH178</f>
        <v>0</v>
      </c>
      <c r="T178" s="587">
        <f>'O5 Details by Class &amp; Accounts'!X178+'O5 Details by Class &amp; Accounts'!AS178+'O5 Details by Class &amp; Accounts'!BN178+'O5 Details by Class &amp; Accounts'!CI178</f>
        <v>0</v>
      </c>
      <c r="U178" s="587">
        <f>'O5 Details by Class &amp; Accounts'!Y178+'O5 Details by Class &amp; Accounts'!AT178+'O5 Details by Class &amp; Accounts'!BO178+'O5 Details by Class &amp; Accounts'!CJ178</f>
        <v>0</v>
      </c>
      <c r="V178" s="587">
        <f>'O5 Details by Class &amp; Accounts'!Z178+'O5 Details by Class &amp; Accounts'!AU178+'O5 Details by Class &amp; Accounts'!BP178+'O5 Details by Class &amp; Accounts'!CK178</f>
        <v>0</v>
      </c>
      <c r="W178" s="587">
        <f>'O5 Details by Class &amp; Accounts'!AA178+'O5 Details by Class &amp; Accounts'!AV178+'O5 Details by Class &amp; Accounts'!BQ178+'O5 Details by Class &amp; Accounts'!CL178</f>
        <v>0</v>
      </c>
      <c r="X178" s="1028">
        <f>'O5 Details by Class &amp; Accounts'!AB178+'O5 Details by Class &amp; Accounts'!AW178+'O5 Details by Class &amp; Accounts'!BR178+'O5 Details by Class &amp; Accounts'!CM178</f>
        <v>0</v>
      </c>
      <c r="Y178" s="1903" t="str">
        <f t="shared" si="6"/>
        <v>5425</v>
      </c>
      <c r="Z178" s="1898" t="s">
        <v>1091</v>
      </c>
    </row>
    <row r="179" spans="1:26" ht="15.95" customHeight="1">
      <c r="A179" s="2154" t="s">
        <v>221</v>
      </c>
      <c r="B179" s="2155" t="s">
        <v>1550</v>
      </c>
      <c r="C179" s="1014" t="str">
        <f>IF(ISBLANK('E4 TB Allocation Details'!D180), "",('E4 TB Allocation Details'!D180))</f>
        <v>ad</v>
      </c>
      <c r="D179" s="1015">
        <f t="shared" si="7"/>
        <v>0</v>
      </c>
      <c r="E179" s="587">
        <f>'O5 Details by Class &amp; Accounts'!I179+'O5 Details by Class &amp; Accounts'!AD179+'O5 Details by Class &amp; Accounts'!AY179+'O5 Details by Class &amp; Accounts'!BT179</f>
        <v>0</v>
      </c>
      <c r="F179" s="587">
        <f>'O5 Details by Class &amp; Accounts'!J179+'O5 Details by Class &amp; Accounts'!AE179+'O5 Details by Class &amp; Accounts'!AZ179+'O5 Details by Class &amp; Accounts'!BU179</f>
        <v>0</v>
      </c>
      <c r="G179" s="587">
        <f>'O5 Details by Class &amp; Accounts'!K179+'O5 Details by Class &amp; Accounts'!AF179+'O5 Details by Class &amp; Accounts'!BA179+'O5 Details by Class &amp; Accounts'!BV179</f>
        <v>0</v>
      </c>
      <c r="H179" s="587">
        <f>'O5 Details by Class &amp; Accounts'!L179+'O5 Details by Class &amp; Accounts'!AG179+'O5 Details by Class &amp; Accounts'!BB179+'O5 Details by Class &amp; Accounts'!BW179</f>
        <v>0</v>
      </c>
      <c r="I179" s="587">
        <f>'O5 Details by Class &amp; Accounts'!M179+'O5 Details by Class &amp; Accounts'!AH179+'O5 Details by Class &amp; Accounts'!BC179+'O5 Details by Class &amp; Accounts'!BX179</f>
        <v>0</v>
      </c>
      <c r="J179" s="587">
        <f>'O5 Details by Class &amp; Accounts'!N179+'O5 Details by Class &amp; Accounts'!AI179+'O5 Details by Class &amp; Accounts'!BD179+'O5 Details by Class &amp; Accounts'!BY179</f>
        <v>0</v>
      </c>
      <c r="K179" s="587">
        <f>'O5 Details by Class &amp; Accounts'!O179+'O5 Details by Class &amp; Accounts'!AJ179+'O5 Details by Class &amp; Accounts'!BE179+'O5 Details by Class &amp; Accounts'!BZ179</f>
        <v>0</v>
      </c>
      <c r="L179" s="587">
        <f>'O5 Details by Class &amp; Accounts'!P179+'O5 Details by Class &amp; Accounts'!AK179+'O5 Details by Class &amp; Accounts'!BF179+'O5 Details by Class &amp; Accounts'!CA179</f>
        <v>0</v>
      </c>
      <c r="M179" s="587">
        <f>'O5 Details by Class &amp; Accounts'!Q179+'O5 Details by Class &amp; Accounts'!AL179+'O5 Details by Class &amp; Accounts'!BG179+'O5 Details by Class &amp; Accounts'!CB179</f>
        <v>0</v>
      </c>
      <c r="N179" s="587">
        <f>'O5 Details by Class &amp; Accounts'!R179+'O5 Details by Class &amp; Accounts'!AM179+'O5 Details by Class &amp; Accounts'!BH179+'O5 Details by Class &amp; Accounts'!CC179</f>
        <v>0</v>
      </c>
      <c r="O179" s="587">
        <f>'O5 Details by Class &amp; Accounts'!S179+'O5 Details by Class &amp; Accounts'!AN179+'O5 Details by Class &amp; Accounts'!BI179+'O5 Details by Class &amp; Accounts'!CD179</f>
        <v>0</v>
      </c>
      <c r="P179" s="587">
        <f>'O5 Details by Class &amp; Accounts'!T179+'O5 Details by Class &amp; Accounts'!AO179+'O5 Details by Class &amp; Accounts'!BJ179+'O5 Details by Class &amp; Accounts'!CE179</f>
        <v>0</v>
      </c>
      <c r="Q179" s="587">
        <f>'O5 Details by Class &amp; Accounts'!U179+'O5 Details by Class &amp; Accounts'!AP179+'O5 Details by Class &amp; Accounts'!BK179+'O5 Details by Class &amp; Accounts'!CF179</f>
        <v>0</v>
      </c>
      <c r="R179" s="587">
        <f>'O5 Details by Class &amp; Accounts'!V179+'O5 Details by Class &amp; Accounts'!AQ179+'O5 Details by Class &amp; Accounts'!BL179+'O5 Details by Class &amp; Accounts'!CG179</f>
        <v>0</v>
      </c>
      <c r="S179" s="587">
        <f>'O5 Details by Class &amp; Accounts'!W179+'O5 Details by Class &amp; Accounts'!AR179+'O5 Details by Class &amp; Accounts'!BM179+'O5 Details by Class &amp; Accounts'!CH179</f>
        <v>0</v>
      </c>
      <c r="T179" s="587">
        <f>'O5 Details by Class &amp; Accounts'!X179+'O5 Details by Class &amp; Accounts'!AS179+'O5 Details by Class &amp; Accounts'!BN179+'O5 Details by Class &amp; Accounts'!CI179</f>
        <v>0</v>
      </c>
      <c r="U179" s="587">
        <f>'O5 Details by Class &amp; Accounts'!Y179+'O5 Details by Class &amp; Accounts'!AT179+'O5 Details by Class &amp; Accounts'!BO179+'O5 Details by Class &amp; Accounts'!CJ179</f>
        <v>0</v>
      </c>
      <c r="V179" s="587">
        <f>'O5 Details by Class &amp; Accounts'!Z179+'O5 Details by Class &amp; Accounts'!AU179+'O5 Details by Class &amp; Accounts'!BP179+'O5 Details by Class &amp; Accounts'!CK179</f>
        <v>0</v>
      </c>
      <c r="W179" s="587">
        <f>'O5 Details by Class &amp; Accounts'!AA179+'O5 Details by Class &amp; Accounts'!AV179+'O5 Details by Class &amp; Accounts'!BQ179+'O5 Details by Class &amp; Accounts'!CL179</f>
        <v>0</v>
      </c>
      <c r="X179" s="1028">
        <f>'O5 Details by Class &amp; Accounts'!AB179+'O5 Details by Class &amp; Accounts'!AW179+'O5 Details by Class &amp; Accounts'!BR179+'O5 Details by Class &amp; Accounts'!CM179</f>
        <v>0</v>
      </c>
      <c r="Y179" s="1903" t="str">
        <f t="shared" si="6"/>
        <v>5505</v>
      </c>
      <c r="Z179" s="1898" t="s">
        <v>1091</v>
      </c>
    </row>
    <row r="180" spans="1:26" ht="15.95" customHeight="1">
      <c r="A180" s="2154" t="s">
        <v>222</v>
      </c>
      <c r="B180" s="2155" t="s">
        <v>1603</v>
      </c>
      <c r="C180" s="1014" t="str">
        <f>IF(ISBLANK('E4 TB Allocation Details'!D181), "",('E4 TB Allocation Details'!D181))</f>
        <v>ad</v>
      </c>
      <c r="D180" s="1015">
        <f t="shared" si="7"/>
        <v>0</v>
      </c>
      <c r="E180" s="587">
        <f>'O5 Details by Class &amp; Accounts'!I180+'O5 Details by Class &amp; Accounts'!AD180+'O5 Details by Class &amp; Accounts'!AY180+'O5 Details by Class &amp; Accounts'!BT180</f>
        <v>0</v>
      </c>
      <c r="F180" s="587">
        <f>'O5 Details by Class &amp; Accounts'!J180+'O5 Details by Class &amp; Accounts'!AE180+'O5 Details by Class &amp; Accounts'!AZ180+'O5 Details by Class &amp; Accounts'!BU180</f>
        <v>0</v>
      </c>
      <c r="G180" s="587">
        <f>'O5 Details by Class &amp; Accounts'!K180+'O5 Details by Class &amp; Accounts'!AF180+'O5 Details by Class &amp; Accounts'!BA180+'O5 Details by Class &amp; Accounts'!BV180</f>
        <v>0</v>
      </c>
      <c r="H180" s="587">
        <f>'O5 Details by Class &amp; Accounts'!L180+'O5 Details by Class &amp; Accounts'!AG180+'O5 Details by Class &amp; Accounts'!BB180+'O5 Details by Class &amp; Accounts'!BW180</f>
        <v>0</v>
      </c>
      <c r="I180" s="587">
        <f>'O5 Details by Class &amp; Accounts'!M180+'O5 Details by Class &amp; Accounts'!AH180+'O5 Details by Class &amp; Accounts'!BC180+'O5 Details by Class &amp; Accounts'!BX180</f>
        <v>0</v>
      </c>
      <c r="J180" s="587">
        <f>'O5 Details by Class &amp; Accounts'!N180+'O5 Details by Class &amp; Accounts'!AI180+'O5 Details by Class &amp; Accounts'!BD180+'O5 Details by Class &amp; Accounts'!BY180</f>
        <v>0</v>
      </c>
      <c r="K180" s="587">
        <f>'O5 Details by Class &amp; Accounts'!O180+'O5 Details by Class &amp; Accounts'!AJ180+'O5 Details by Class &amp; Accounts'!BE180+'O5 Details by Class &amp; Accounts'!BZ180</f>
        <v>0</v>
      </c>
      <c r="L180" s="587">
        <f>'O5 Details by Class &amp; Accounts'!P180+'O5 Details by Class &amp; Accounts'!AK180+'O5 Details by Class &amp; Accounts'!BF180+'O5 Details by Class &amp; Accounts'!CA180</f>
        <v>0</v>
      </c>
      <c r="M180" s="587">
        <f>'O5 Details by Class &amp; Accounts'!Q180+'O5 Details by Class &amp; Accounts'!AL180+'O5 Details by Class &amp; Accounts'!BG180+'O5 Details by Class &amp; Accounts'!CB180</f>
        <v>0</v>
      </c>
      <c r="N180" s="587">
        <f>'O5 Details by Class &amp; Accounts'!R180+'O5 Details by Class &amp; Accounts'!AM180+'O5 Details by Class &amp; Accounts'!BH180+'O5 Details by Class &amp; Accounts'!CC180</f>
        <v>0</v>
      </c>
      <c r="O180" s="587">
        <f>'O5 Details by Class &amp; Accounts'!S180+'O5 Details by Class &amp; Accounts'!AN180+'O5 Details by Class &amp; Accounts'!BI180+'O5 Details by Class &amp; Accounts'!CD180</f>
        <v>0</v>
      </c>
      <c r="P180" s="587">
        <f>'O5 Details by Class &amp; Accounts'!T180+'O5 Details by Class &amp; Accounts'!AO180+'O5 Details by Class &amp; Accounts'!BJ180+'O5 Details by Class &amp; Accounts'!CE180</f>
        <v>0</v>
      </c>
      <c r="Q180" s="587">
        <f>'O5 Details by Class &amp; Accounts'!U180+'O5 Details by Class &amp; Accounts'!AP180+'O5 Details by Class &amp; Accounts'!BK180+'O5 Details by Class &amp; Accounts'!CF180</f>
        <v>0</v>
      </c>
      <c r="R180" s="587">
        <f>'O5 Details by Class &amp; Accounts'!V180+'O5 Details by Class &amp; Accounts'!AQ180+'O5 Details by Class &amp; Accounts'!BL180+'O5 Details by Class &amp; Accounts'!CG180</f>
        <v>0</v>
      </c>
      <c r="S180" s="587">
        <f>'O5 Details by Class &amp; Accounts'!W180+'O5 Details by Class &amp; Accounts'!AR180+'O5 Details by Class &amp; Accounts'!BM180+'O5 Details by Class &amp; Accounts'!CH180</f>
        <v>0</v>
      </c>
      <c r="T180" s="587">
        <f>'O5 Details by Class &amp; Accounts'!X180+'O5 Details by Class &amp; Accounts'!AS180+'O5 Details by Class &amp; Accounts'!BN180+'O5 Details by Class &amp; Accounts'!CI180</f>
        <v>0</v>
      </c>
      <c r="U180" s="587">
        <f>'O5 Details by Class &amp; Accounts'!Y180+'O5 Details by Class &amp; Accounts'!AT180+'O5 Details by Class &amp; Accounts'!BO180+'O5 Details by Class &amp; Accounts'!CJ180</f>
        <v>0</v>
      </c>
      <c r="V180" s="587">
        <f>'O5 Details by Class &amp; Accounts'!Z180+'O5 Details by Class &amp; Accounts'!AU180+'O5 Details by Class &amp; Accounts'!BP180+'O5 Details by Class &amp; Accounts'!CK180</f>
        <v>0</v>
      </c>
      <c r="W180" s="587">
        <f>'O5 Details by Class &amp; Accounts'!AA180+'O5 Details by Class &amp; Accounts'!AV180+'O5 Details by Class &amp; Accounts'!BQ180+'O5 Details by Class &amp; Accounts'!CL180</f>
        <v>0</v>
      </c>
      <c r="X180" s="1028">
        <f>'O5 Details by Class &amp; Accounts'!AB180+'O5 Details by Class &amp; Accounts'!AW180+'O5 Details by Class &amp; Accounts'!BR180+'O5 Details by Class &amp; Accounts'!CM180</f>
        <v>0</v>
      </c>
      <c r="Y180" s="1903" t="str">
        <f t="shared" si="6"/>
        <v>5510</v>
      </c>
      <c r="Z180" s="1898" t="s">
        <v>1091</v>
      </c>
    </row>
    <row r="181" spans="1:26" ht="15.95" customHeight="1">
      <c r="A181" s="2154" t="s">
        <v>223</v>
      </c>
      <c r="B181" s="2155" t="s">
        <v>1604</v>
      </c>
      <c r="C181" s="1014" t="str">
        <f>IF(ISBLANK('E4 TB Allocation Details'!D182), "",('E4 TB Allocation Details'!D182))</f>
        <v>ad</v>
      </c>
      <c r="D181" s="1015">
        <f t="shared" si="7"/>
        <v>0</v>
      </c>
      <c r="E181" s="587">
        <f>'O5 Details by Class &amp; Accounts'!I181+'O5 Details by Class &amp; Accounts'!AD181+'O5 Details by Class &amp; Accounts'!AY181+'O5 Details by Class &amp; Accounts'!BT181</f>
        <v>0</v>
      </c>
      <c r="F181" s="587">
        <f>'O5 Details by Class &amp; Accounts'!J181+'O5 Details by Class &amp; Accounts'!AE181+'O5 Details by Class &amp; Accounts'!AZ181+'O5 Details by Class &amp; Accounts'!BU181</f>
        <v>0</v>
      </c>
      <c r="G181" s="587">
        <f>'O5 Details by Class &amp; Accounts'!K181+'O5 Details by Class &amp; Accounts'!AF181+'O5 Details by Class &amp; Accounts'!BA181+'O5 Details by Class &amp; Accounts'!BV181</f>
        <v>0</v>
      </c>
      <c r="H181" s="587">
        <f>'O5 Details by Class &amp; Accounts'!L181+'O5 Details by Class &amp; Accounts'!AG181+'O5 Details by Class &amp; Accounts'!BB181+'O5 Details by Class &amp; Accounts'!BW181</f>
        <v>0</v>
      </c>
      <c r="I181" s="587">
        <f>'O5 Details by Class &amp; Accounts'!M181+'O5 Details by Class &amp; Accounts'!AH181+'O5 Details by Class &amp; Accounts'!BC181+'O5 Details by Class &amp; Accounts'!BX181</f>
        <v>0</v>
      </c>
      <c r="J181" s="587">
        <f>'O5 Details by Class &amp; Accounts'!N181+'O5 Details by Class &amp; Accounts'!AI181+'O5 Details by Class &amp; Accounts'!BD181+'O5 Details by Class &amp; Accounts'!BY181</f>
        <v>0</v>
      </c>
      <c r="K181" s="587">
        <f>'O5 Details by Class &amp; Accounts'!O181+'O5 Details by Class &amp; Accounts'!AJ181+'O5 Details by Class &amp; Accounts'!BE181+'O5 Details by Class &amp; Accounts'!BZ181</f>
        <v>0</v>
      </c>
      <c r="L181" s="587">
        <f>'O5 Details by Class &amp; Accounts'!P181+'O5 Details by Class &amp; Accounts'!AK181+'O5 Details by Class &amp; Accounts'!BF181+'O5 Details by Class &amp; Accounts'!CA181</f>
        <v>0</v>
      </c>
      <c r="M181" s="587">
        <f>'O5 Details by Class &amp; Accounts'!Q181+'O5 Details by Class &amp; Accounts'!AL181+'O5 Details by Class &amp; Accounts'!BG181+'O5 Details by Class &amp; Accounts'!CB181</f>
        <v>0</v>
      </c>
      <c r="N181" s="587">
        <f>'O5 Details by Class &amp; Accounts'!R181+'O5 Details by Class &amp; Accounts'!AM181+'O5 Details by Class &amp; Accounts'!BH181+'O5 Details by Class &amp; Accounts'!CC181</f>
        <v>0</v>
      </c>
      <c r="O181" s="587">
        <f>'O5 Details by Class &amp; Accounts'!S181+'O5 Details by Class &amp; Accounts'!AN181+'O5 Details by Class &amp; Accounts'!BI181+'O5 Details by Class &amp; Accounts'!CD181</f>
        <v>0</v>
      </c>
      <c r="P181" s="587">
        <f>'O5 Details by Class &amp; Accounts'!T181+'O5 Details by Class &amp; Accounts'!AO181+'O5 Details by Class &amp; Accounts'!BJ181+'O5 Details by Class &amp; Accounts'!CE181</f>
        <v>0</v>
      </c>
      <c r="Q181" s="587">
        <f>'O5 Details by Class &amp; Accounts'!U181+'O5 Details by Class &amp; Accounts'!AP181+'O5 Details by Class &amp; Accounts'!BK181+'O5 Details by Class &amp; Accounts'!CF181</f>
        <v>0</v>
      </c>
      <c r="R181" s="587">
        <f>'O5 Details by Class &amp; Accounts'!V181+'O5 Details by Class &amp; Accounts'!AQ181+'O5 Details by Class &amp; Accounts'!BL181+'O5 Details by Class &amp; Accounts'!CG181</f>
        <v>0</v>
      </c>
      <c r="S181" s="587">
        <f>'O5 Details by Class &amp; Accounts'!W181+'O5 Details by Class &amp; Accounts'!AR181+'O5 Details by Class &amp; Accounts'!BM181+'O5 Details by Class &amp; Accounts'!CH181</f>
        <v>0</v>
      </c>
      <c r="T181" s="587">
        <f>'O5 Details by Class &amp; Accounts'!X181+'O5 Details by Class &amp; Accounts'!AS181+'O5 Details by Class &amp; Accounts'!BN181+'O5 Details by Class &amp; Accounts'!CI181</f>
        <v>0</v>
      </c>
      <c r="U181" s="587">
        <f>'O5 Details by Class &amp; Accounts'!Y181+'O5 Details by Class &amp; Accounts'!AT181+'O5 Details by Class &amp; Accounts'!BO181+'O5 Details by Class &amp; Accounts'!CJ181</f>
        <v>0</v>
      </c>
      <c r="V181" s="587">
        <f>'O5 Details by Class &amp; Accounts'!Z181+'O5 Details by Class &amp; Accounts'!AU181+'O5 Details by Class &amp; Accounts'!BP181+'O5 Details by Class &amp; Accounts'!CK181</f>
        <v>0</v>
      </c>
      <c r="W181" s="587">
        <f>'O5 Details by Class &amp; Accounts'!AA181+'O5 Details by Class &amp; Accounts'!AV181+'O5 Details by Class &amp; Accounts'!BQ181+'O5 Details by Class &amp; Accounts'!CL181</f>
        <v>0</v>
      </c>
      <c r="X181" s="1028">
        <f>'O5 Details by Class &amp; Accounts'!AB181+'O5 Details by Class &amp; Accounts'!AW181+'O5 Details by Class &amp; Accounts'!BR181+'O5 Details by Class &amp; Accounts'!CM181</f>
        <v>0</v>
      </c>
      <c r="Y181" s="1903" t="str">
        <f t="shared" si="6"/>
        <v>5515</v>
      </c>
      <c r="Z181" s="1898" t="s">
        <v>1091</v>
      </c>
    </row>
    <row r="182" spans="1:26" ht="15.95" customHeight="1">
      <c r="A182" s="2154" t="s">
        <v>224</v>
      </c>
      <c r="B182" s="2155" t="s">
        <v>1605</v>
      </c>
      <c r="C182" s="1014" t="str">
        <f>IF(ISBLANK('E4 TB Allocation Details'!D183), "",('E4 TB Allocation Details'!D183))</f>
        <v>ad</v>
      </c>
      <c r="D182" s="1015">
        <f t="shared" si="7"/>
        <v>0</v>
      </c>
      <c r="E182" s="587">
        <f>'O5 Details by Class &amp; Accounts'!I182+'O5 Details by Class &amp; Accounts'!AD182+'O5 Details by Class &amp; Accounts'!AY182+'O5 Details by Class &amp; Accounts'!BT182</f>
        <v>0</v>
      </c>
      <c r="F182" s="587">
        <f>'O5 Details by Class &amp; Accounts'!J182+'O5 Details by Class &amp; Accounts'!AE182+'O5 Details by Class &amp; Accounts'!AZ182+'O5 Details by Class &amp; Accounts'!BU182</f>
        <v>0</v>
      </c>
      <c r="G182" s="587">
        <f>'O5 Details by Class &amp; Accounts'!K182+'O5 Details by Class &amp; Accounts'!AF182+'O5 Details by Class &amp; Accounts'!BA182+'O5 Details by Class &amp; Accounts'!BV182</f>
        <v>0</v>
      </c>
      <c r="H182" s="587">
        <f>'O5 Details by Class &amp; Accounts'!L182+'O5 Details by Class &amp; Accounts'!AG182+'O5 Details by Class &amp; Accounts'!BB182+'O5 Details by Class &amp; Accounts'!BW182</f>
        <v>0</v>
      </c>
      <c r="I182" s="587">
        <f>'O5 Details by Class &amp; Accounts'!M182+'O5 Details by Class &amp; Accounts'!AH182+'O5 Details by Class &amp; Accounts'!BC182+'O5 Details by Class &amp; Accounts'!BX182</f>
        <v>0</v>
      </c>
      <c r="J182" s="587">
        <f>'O5 Details by Class &amp; Accounts'!N182+'O5 Details by Class &amp; Accounts'!AI182+'O5 Details by Class &amp; Accounts'!BD182+'O5 Details by Class &amp; Accounts'!BY182</f>
        <v>0</v>
      </c>
      <c r="K182" s="587">
        <f>'O5 Details by Class &amp; Accounts'!O182+'O5 Details by Class &amp; Accounts'!AJ182+'O5 Details by Class &amp; Accounts'!BE182+'O5 Details by Class &amp; Accounts'!BZ182</f>
        <v>0</v>
      </c>
      <c r="L182" s="587">
        <f>'O5 Details by Class &amp; Accounts'!P182+'O5 Details by Class &amp; Accounts'!AK182+'O5 Details by Class &amp; Accounts'!BF182+'O5 Details by Class &amp; Accounts'!CA182</f>
        <v>0</v>
      </c>
      <c r="M182" s="587">
        <f>'O5 Details by Class &amp; Accounts'!Q182+'O5 Details by Class &amp; Accounts'!AL182+'O5 Details by Class &amp; Accounts'!BG182+'O5 Details by Class &amp; Accounts'!CB182</f>
        <v>0</v>
      </c>
      <c r="N182" s="587">
        <f>'O5 Details by Class &amp; Accounts'!R182+'O5 Details by Class &amp; Accounts'!AM182+'O5 Details by Class &amp; Accounts'!BH182+'O5 Details by Class &amp; Accounts'!CC182</f>
        <v>0</v>
      </c>
      <c r="O182" s="587">
        <f>'O5 Details by Class &amp; Accounts'!S182+'O5 Details by Class &amp; Accounts'!AN182+'O5 Details by Class &amp; Accounts'!BI182+'O5 Details by Class &amp; Accounts'!CD182</f>
        <v>0</v>
      </c>
      <c r="P182" s="587">
        <f>'O5 Details by Class &amp; Accounts'!T182+'O5 Details by Class &amp; Accounts'!AO182+'O5 Details by Class &amp; Accounts'!BJ182+'O5 Details by Class &amp; Accounts'!CE182</f>
        <v>0</v>
      </c>
      <c r="Q182" s="587">
        <f>'O5 Details by Class &amp; Accounts'!U182+'O5 Details by Class &amp; Accounts'!AP182+'O5 Details by Class &amp; Accounts'!BK182+'O5 Details by Class &amp; Accounts'!CF182</f>
        <v>0</v>
      </c>
      <c r="R182" s="587">
        <f>'O5 Details by Class &amp; Accounts'!V182+'O5 Details by Class &amp; Accounts'!AQ182+'O5 Details by Class &amp; Accounts'!BL182+'O5 Details by Class &amp; Accounts'!CG182</f>
        <v>0</v>
      </c>
      <c r="S182" s="587">
        <f>'O5 Details by Class &amp; Accounts'!W182+'O5 Details by Class &amp; Accounts'!AR182+'O5 Details by Class &amp; Accounts'!BM182+'O5 Details by Class &amp; Accounts'!CH182</f>
        <v>0</v>
      </c>
      <c r="T182" s="587">
        <f>'O5 Details by Class &amp; Accounts'!X182+'O5 Details by Class &amp; Accounts'!AS182+'O5 Details by Class &amp; Accounts'!BN182+'O5 Details by Class &amp; Accounts'!CI182</f>
        <v>0</v>
      </c>
      <c r="U182" s="587">
        <f>'O5 Details by Class &amp; Accounts'!Y182+'O5 Details by Class &amp; Accounts'!AT182+'O5 Details by Class &amp; Accounts'!BO182+'O5 Details by Class &amp; Accounts'!CJ182</f>
        <v>0</v>
      </c>
      <c r="V182" s="587">
        <f>'O5 Details by Class &amp; Accounts'!Z182+'O5 Details by Class &amp; Accounts'!AU182+'O5 Details by Class &amp; Accounts'!BP182+'O5 Details by Class &amp; Accounts'!CK182</f>
        <v>0</v>
      </c>
      <c r="W182" s="587">
        <f>'O5 Details by Class &amp; Accounts'!AA182+'O5 Details by Class &amp; Accounts'!AV182+'O5 Details by Class &amp; Accounts'!BQ182+'O5 Details by Class &amp; Accounts'!CL182</f>
        <v>0</v>
      </c>
      <c r="X182" s="1028">
        <f>'O5 Details by Class &amp; Accounts'!AB182+'O5 Details by Class &amp; Accounts'!AW182+'O5 Details by Class &amp; Accounts'!BR182+'O5 Details by Class &amp; Accounts'!CM182</f>
        <v>0</v>
      </c>
      <c r="Y182" s="1903" t="str">
        <f t="shared" si="6"/>
        <v>5520</v>
      </c>
      <c r="Z182" s="1898" t="s">
        <v>1091</v>
      </c>
    </row>
    <row r="183" spans="1:26" ht="15.95" customHeight="1">
      <c r="A183" s="2154" t="s">
        <v>225</v>
      </c>
      <c r="B183" s="2155" t="s">
        <v>1606</v>
      </c>
      <c r="C183" s="1014" t="str">
        <f>IF(ISBLANK('E4 TB Allocation Details'!D184), "",('E4 TB Allocation Details'!D184))</f>
        <v>ad</v>
      </c>
      <c r="D183" s="1015">
        <f t="shared" si="7"/>
        <v>141500.00000000003</v>
      </c>
      <c r="E183" s="587">
        <f>'O5 Details by Class &amp; Accounts'!I183+'O5 Details by Class &amp; Accounts'!AD183+'O5 Details by Class &amp; Accounts'!AY183+'O5 Details by Class &amp; Accounts'!BT183</f>
        <v>98023.646168019608</v>
      </c>
      <c r="F183" s="587">
        <f>'O5 Details by Class &amp; Accounts'!J183+'O5 Details by Class &amp; Accounts'!AE183+'O5 Details by Class &amp; Accounts'!AZ183+'O5 Details by Class &amp; Accounts'!BU183</f>
        <v>25930.340940827151</v>
      </c>
      <c r="G183" s="587">
        <f>'O5 Details by Class &amp; Accounts'!K183+'O5 Details by Class &amp; Accounts'!AF183+'O5 Details by Class &amp; Accounts'!BA183+'O5 Details by Class &amp; Accounts'!BV183</f>
        <v>15515.028881413265</v>
      </c>
      <c r="H183" s="587">
        <f>'O5 Details by Class &amp; Accounts'!L183+'O5 Details by Class &amp; Accounts'!AG183+'O5 Details by Class &amp; Accounts'!BB183+'O5 Details by Class &amp; Accounts'!BW183</f>
        <v>0</v>
      </c>
      <c r="I183" s="587">
        <f>'O5 Details by Class &amp; Accounts'!M183+'O5 Details by Class &amp; Accounts'!AH183+'O5 Details by Class &amp; Accounts'!BC183+'O5 Details by Class &amp; Accounts'!BX183</f>
        <v>0</v>
      </c>
      <c r="J183" s="587">
        <f>'O5 Details by Class &amp; Accounts'!N183+'O5 Details by Class &amp; Accounts'!AI183+'O5 Details by Class &amp; Accounts'!BD183+'O5 Details by Class &amp; Accounts'!BY183</f>
        <v>0</v>
      </c>
      <c r="K183" s="587">
        <f>'O5 Details by Class &amp; Accounts'!O183+'O5 Details by Class &amp; Accounts'!AJ183+'O5 Details by Class &amp; Accounts'!BE183+'O5 Details by Class &amp; Accounts'!BZ183</f>
        <v>1827.8440052009539</v>
      </c>
      <c r="L183" s="587">
        <f>'O5 Details by Class &amp; Accounts'!P183+'O5 Details by Class &amp; Accounts'!AK183+'O5 Details by Class &amp; Accounts'!BF183+'O5 Details by Class &amp; Accounts'!CA183</f>
        <v>0</v>
      </c>
      <c r="M183" s="587">
        <f>'O5 Details by Class &amp; Accounts'!Q183+'O5 Details by Class &amp; Accounts'!AL183+'O5 Details by Class &amp; Accounts'!BG183+'O5 Details by Class &amp; Accounts'!CB183</f>
        <v>203.140004539041</v>
      </c>
      <c r="N183" s="587">
        <f>'O5 Details by Class &amp; Accounts'!R183+'O5 Details by Class &amp; Accounts'!AM183+'O5 Details by Class &amp; Accounts'!BH183+'O5 Details by Class &amp; Accounts'!CC183</f>
        <v>0</v>
      </c>
      <c r="O183" s="587">
        <f>'O5 Details by Class &amp; Accounts'!S183+'O5 Details by Class &amp; Accounts'!AN183+'O5 Details by Class &amp; Accounts'!BI183+'O5 Details by Class &amp; Accounts'!CD183</f>
        <v>0</v>
      </c>
      <c r="P183" s="587">
        <f>'O5 Details by Class &amp; Accounts'!T183+'O5 Details by Class &amp; Accounts'!AO183+'O5 Details by Class &amp; Accounts'!BJ183+'O5 Details by Class &amp; Accounts'!CE183</f>
        <v>0</v>
      </c>
      <c r="Q183" s="587">
        <f>'O5 Details by Class &amp; Accounts'!U183+'O5 Details by Class &amp; Accounts'!AP183+'O5 Details by Class &amp; Accounts'!BK183+'O5 Details by Class &amp; Accounts'!CF183</f>
        <v>0</v>
      </c>
      <c r="R183" s="587">
        <f>'O5 Details by Class &amp; Accounts'!V183+'O5 Details by Class &amp; Accounts'!AQ183+'O5 Details by Class &amp; Accounts'!BL183+'O5 Details by Class &amp; Accounts'!CG183</f>
        <v>0</v>
      </c>
      <c r="S183" s="587">
        <f>'O5 Details by Class &amp; Accounts'!W183+'O5 Details by Class &amp; Accounts'!AR183+'O5 Details by Class &amp; Accounts'!BM183+'O5 Details by Class &amp; Accounts'!CH183</f>
        <v>0</v>
      </c>
      <c r="T183" s="587">
        <f>'O5 Details by Class &amp; Accounts'!X183+'O5 Details by Class &amp; Accounts'!AS183+'O5 Details by Class &amp; Accounts'!BN183+'O5 Details by Class &amp; Accounts'!CI183</f>
        <v>0</v>
      </c>
      <c r="U183" s="587">
        <f>'O5 Details by Class &amp; Accounts'!Y183+'O5 Details by Class &amp; Accounts'!AT183+'O5 Details by Class &amp; Accounts'!BO183+'O5 Details by Class &amp; Accounts'!CJ183</f>
        <v>0</v>
      </c>
      <c r="V183" s="587">
        <f>'O5 Details by Class &amp; Accounts'!Z183+'O5 Details by Class &amp; Accounts'!AU183+'O5 Details by Class &amp; Accounts'!BP183+'O5 Details by Class &amp; Accounts'!CK183</f>
        <v>0</v>
      </c>
      <c r="W183" s="587">
        <f>'O5 Details by Class &amp; Accounts'!AA183+'O5 Details by Class &amp; Accounts'!AV183+'O5 Details by Class &amp; Accounts'!BQ183+'O5 Details by Class &amp; Accounts'!CL183</f>
        <v>0</v>
      </c>
      <c r="X183" s="1028">
        <f>'O5 Details by Class &amp; Accounts'!AB183+'O5 Details by Class &amp; Accounts'!AW183+'O5 Details by Class &amp; Accounts'!BR183+'O5 Details by Class &amp; Accounts'!CM183</f>
        <v>0</v>
      </c>
      <c r="Y183" s="1903" t="str">
        <f t="shared" si="6"/>
        <v>5605</v>
      </c>
      <c r="Z183" s="1898" t="s">
        <v>1091</v>
      </c>
    </row>
    <row r="184" spans="1:26" ht="15.95" customHeight="1">
      <c r="A184" s="2154" t="s">
        <v>226</v>
      </c>
      <c r="B184" s="2155" t="s">
        <v>1607</v>
      </c>
      <c r="C184" s="1014" t="str">
        <f>IF(ISBLANK('E4 TB Allocation Details'!D185), "",('E4 TB Allocation Details'!D185))</f>
        <v>ad</v>
      </c>
      <c r="D184" s="1015">
        <f t="shared" si="7"/>
        <v>0</v>
      </c>
      <c r="E184" s="587">
        <f>'O5 Details by Class &amp; Accounts'!I184+'O5 Details by Class &amp; Accounts'!AD184+'O5 Details by Class &amp; Accounts'!AY184+'O5 Details by Class &amp; Accounts'!BT184</f>
        <v>0</v>
      </c>
      <c r="F184" s="587">
        <f>'O5 Details by Class &amp; Accounts'!J184+'O5 Details by Class &amp; Accounts'!AE184+'O5 Details by Class &amp; Accounts'!AZ184+'O5 Details by Class &amp; Accounts'!BU184</f>
        <v>0</v>
      </c>
      <c r="G184" s="587">
        <f>'O5 Details by Class &amp; Accounts'!K184+'O5 Details by Class &amp; Accounts'!AF184+'O5 Details by Class &amp; Accounts'!BA184+'O5 Details by Class &amp; Accounts'!BV184</f>
        <v>0</v>
      </c>
      <c r="H184" s="587">
        <f>'O5 Details by Class &amp; Accounts'!L184+'O5 Details by Class &amp; Accounts'!AG184+'O5 Details by Class &amp; Accounts'!BB184+'O5 Details by Class &amp; Accounts'!BW184</f>
        <v>0</v>
      </c>
      <c r="I184" s="587">
        <f>'O5 Details by Class &amp; Accounts'!M184+'O5 Details by Class &amp; Accounts'!AH184+'O5 Details by Class &amp; Accounts'!BC184+'O5 Details by Class &amp; Accounts'!BX184</f>
        <v>0</v>
      </c>
      <c r="J184" s="587">
        <f>'O5 Details by Class &amp; Accounts'!N184+'O5 Details by Class &amp; Accounts'!AI184+'O5 Details by Class &amp; Accounts'!BD184+'O5 Details by Class &amp; Accounts'!BY184</f>
        <v>0</v>
      </c>
      <c r="K184" s="587">
        <f>'O5 Details by Class &amp; Accounts'!O184+'O5 Details by Class &amp; Accounts'!AJ184+'O5 Details by Class &amp; Accounts'!BE184+'O5 Details by Class &amp; Accounts'!BZ184</f>
        <v>0</v>
      </c>
      <c r="L184" s="587">
        <f>'O5 Details by Class &amp; Accounts'!P184+'O5 Details by Class &amp; Accounts'!AK184+'O5 Details by Class &amp; Accounts'!BF184+'O5 Details by Class &amp; Accounts'!CA184</f>
        <v>0</v>
      </c>
      <c r="M184" s="587">
        <f>'O5 Details by Class &amp; Accounts'!Q184+'O5 Details by Class &amp; Accounts'!AL184+'O5 Details by Class &amp; Accounts'!BG184+'O5 Details by Class &amp; Accounts'!CB184</f>
        <v>0</v>
      </c>
      <c r="N184" s="587">
        <f>'O5 Details by Class &amp; Accounts'!R184+'O5 Details by Class &amp; Accounts'!AM184+'O5 Details by Class &amp; Accounts'!BH184+'O5 Details by Class &amp; Accounts'!CC184</f>
        <v>0</v>
      </c>
      <c r="O184" s="587">
        <f>'O5 Details by Class &amp; Accounts'!S184+'O5 Details by Class &amp; Accounts'!AN184+'O5 Details by Class &amp; Accounts'!BI184+'O5 Details by Class &amp; Accounts'!CD184</f>
        <v>0</v>
      </c>
      <c r="P184" s="587">
        <f>'O5 Details by Class &amp; Accounts'!T184+'O5 Details by Class &amp; Accounts'!AO184+'O5 Details by Class &amp; Accounts'!BJ184+'O5 Details by Class &amp; Accounts'!CE184</f>
        <v>0</v>
      </c>
      <c r="Q184" s="587">
        <f>'O5 Details by Class &amp; Accounts'!U184+'O5 Details by Class &amp; Accounts'!AP184+'O5 Details by Class &amp; Accounts'!BK184+'O5 Details by Class &amp; Accounts'!CF184</f>
        <v>0</v>
      </c>
      <c r="R184" s="587">
        <f>'O5 Details by Class &amp; Accounts'!V184+'O5 Details by Class &amp; Accounts'!AQ184+'O5 Details by Class &amp; Accounts'!BL184+'O5 Details by Class &amp; Accounts'!CG184</f>
        <v>0</v>
      </c>
      <c r="S184" s="587">
        <f>'O5 Details by Class &amp; Accounts'!W184+'O5 Details by Class &amp; Accounts'!AR184+'O5 Details by Class &amp; Accounts'!BM184+'O5 Details by Class &amp; Accounts'!CH184</f>
        <v>0</v>
      </c>
      <c r="T184" s="587">
        <f>'O5 Details by Class &amp; Accounts'!X184+'O5 Details by Class &amp; Accounts'!AS184+'O5 Details by Class &amp; Accounts'!BN184+'O5 Details by Class &amp; Accounts'!CI184</f>
        <v>0</v>
      </c>
      <c r="U184" s="587">
        <f>'O5 Details by Class &amp; Accounts'!Y184+'O5 Details by Class &amp; Accounts'!AT184+'O5 Details by Class &amp; Accounts'!BO184+'O5 Details by Class &amp; Accounts'!CJ184</f>
        <v>0</v>
      </c>
      <c r="V184" s="587">
        <f>'O5 Details by Class &amp; Accounts'!Z184+'O5 Details by Class &amp; Accounts'!AU184+'O5 Details by Class &amp; Accounts'!BP184+'O5 Details by Class &amp; Accounts'!CK184</f>
        <v>0</v>
      </c>
      <c r="W184" s="587">
        <f>'O5 Details by Class &amp; Accounts'!AA184+'O5 Details by Class &amp; Accounts'!AV184+'O5 Details by Class &amp; Accounts'!BQ184+'O5 Details by Class &amp; Accounts'!CL184</f>
        <v>0</v>
      </c>
      <c r="X184" s="1028">
        <f>'O5 Details by Class &amp; Accounts'!AB184+'O5 Details by Class &amp; Accounts'!AW184+'O5 Details by Class &amp; Accounts'!BR184+'O5 Details by Class &amp; Accounts'!CM184</f>
        <v>0</v>
      </c>
      <c r="Y184" s="1903" t="str">
        <f t="shared" si="6"/>
        <v>5610</v>
      </c>
      <c r="Z184" s="1898" t="s">
        <v>1091</v>
      </c>
    </row>
    <row r="185" spans="1:26" ht="15.95" customHeight="1">
      <c r="A185" s="2154" t="s">
        <v>227</v>
      </c>
      <c r="B185" s="2155" t="s">
        <v>1608</v>
      </c>
      <c r="C185" s="1014" t="str">
        <f>IF(ISBLANK('E4 TB Allocation Details'!D186), "",('E4 TB Allocation Details'!D186))</f>
        <v>ad</v>
      </c>
      <c r="D185" s="1015">
        <f t="shared" si="7"/>
        <v>180000.00000000003</v>
      </c>
      <c r="E185" s="587">
        <f>'O5 Details by Class &amp; Accounts'!I185+'O5 Details by Class &amp; Accounts'!AD185+'O5 Details by Class &amp; Accounts'!AY185+'O5 Details by Class &amp; Accounts'!BT185</f>
        <v>124694.39088511329</v>
      </c>
      <c r="F185" s="587">
        <f>'O5 Details by Class &amp; Accounts'!J185+'O5 Details by Class &amp; Accounts'!AE185+'O5 Details by Class &amp; Accounts'!AZ185+'O5 Details by Class &amp; Accounts'!BU185</f>
        <v>32985.592716246552</v>
      </c>
      <c r="G185" s="587">
        <f>'O5 Details by Class &amp; Accounts'!K185+'O5 Details by Class &amp; Accounts'!AF185+'O5 Details by Class &amp; Accounts'!BA185+'O5 Details by Class &amp; Accounts'!BV185</f>
        <v>19736.432499324295</v>
      </c>
      <c r="H185" s="587">
        <f>'O5 Details by Class &amp; Accounts'!L185+'O5 Details by Class &amp; Accounts'!AG185+'O5 Details by Class &amp; Accounts'!BB185+'O5 Details by Class &amp; Accounts'!BW185</f>
        <v>0</v>
      </c>
      <c r="I185" s="587">
        <f>'O5 Details by Class &amp; Accounts'!M185+'O5 Details by Class &amp; Accounts'!AH185+'O5 Details by Class &amp; Accounts'!BC185+'O5 Details by Class &amp; Accounts'!BX185</f>
        <v>0</v>
      </c>
      <c r="J185" s="587">
        <f>'O5 Details by Class &amp; Accounts'!N185+'O5 Details by Class &amp; Accounts'!AI185+'O5 Details by Class &amp; Accounts'!BD185+'O5 Details by Class &amp; Accounts'!BY185</f>
        <v>0</v>
      </c>
      <c r="K185" s="587">
        <f>'O5 Details by Class &amp; Accounts'!O185+'O5 Details by Class &amp; Accounts'!AJ185+'O5 Details by Class &amp; Accounts'!BE185+'O5 Details by Class &amp; Accounts'!BZ185</f>
        <v>2325.1725861213549</v>
      </c>
      <c r="L185" s="587">
        <f>'O5 Details by Class &amp; Accounts'!P185+'O5 Details by Class &amp; Accounts'!AK185+'O5 Details by Class &amp; Accounts'!BF185+'O5 Details by Class &amp; Accounts'!CA185</f>
        <v>0</v>
      </c>
      <c r="M185" s="587">
        <f>'O5 Details by Class &amp; Accounts'!Q185+'O5 Details by Class &amp; Accounts'!AL185+'O5 Details by Class &amp; Accounts'!BG185+'O5 Details by Class &amp; Accounts'!CB185</f>
        <v>258.41131319453979</v>
      </c>
      <c r="N185" s="587">
        <f>'O5 Details by Class &amp; Accounts'!R185+'O5 Details by Class &amp; Accounts'!AM185+'O5 Details by Class &amp; Accounts'!BH185+'O5 Details by Class &amp; Accounts'!CC185</f>
        <v>0</v>
      </c>
      <c r="O185" s="587">
        <f>'O5 Details by Class &amp; Accounts'!S185+'O5 Details by Class &amp; Accounts'!AN185+'O5 Details by Class &amp; Accounts'!BI185+'O5 Details by Class &amp; Accounts'!CD185</f>
        <v>0</v>
      </c>
      <c r="P185" s="587">
        <f>'O5 Details by Class &amp; Accounts'!T185+'O5 Details by Class &amp; Accounts'!AO185+'O5 Details by Class &amp; Accounts'!BJ185+'O5 Details by Class &amp; Accounts'!CE185</f>
        <v>0</v>
      </c>
      <c r="Q185" s="587">
        <f>'O5 Details by Class &amp; Accounts'!U185+'O5 Details by Class &amp; Accounts'!AP185+'O5 Details by Class &amp; Accounts'!BK185+'O5 Details by Class &amp; Accounts'!CF185</f>
        <v>0</v>
      </c>
      <c r="R185" s="587">
        <f>'O5 Details by Class &amp; Accounts'!V185+'O5 Details by Class &amp; Accounts'!AQ185+'O5 Details by Class &amp; Accounts'!BL185+'O5 Details by Class &amp; Accounts'!CG185</f>
        <v>0</v>
      </c>
      <c r="S185" s="587">
        <f>'O5 Details by Class &amp; Accounts'!W185+'O5 Details by Class &amp; Accounts'!AR185+'O5 Details by Class &amp; Accounts'!BM185+'O5 Details by Class &amp; Accounts'!CH185</f>
        <v>0</v>
      </c>
      <c r="T185" s="587">
        <f>'O5 Details by Class &amp; Accounts'!X185+'O5 Details by Class &amp; Accounts'!AS185+'O5 Details by Class &amp; Accounts'!BN185+'O5 Details by Class &amp; Accounts'!CI185</f>
        <v>0</v>
      </c>
      <c r="U185" s="587">
        <f>'O5 Details by Class &amp; Accounts'!Y185+'O5 Details by Class &amp; Accounts'!AT185+'O5 Details by Class &amp; Accounts'!BO185+'O5 Details by Class &amp; Accounts'!CJ185</f>
        <v>0</v>
      </c>
      <c r="V185" s="587">
        <f>'O5 Details by Class &amp; Accounts'!Z185+'O5 Details by Class &amp; Accounts'!AU185+'O5 Details by Class &amp; Accounts'!BP185+'O5 Details by Class &amp; Accounts'!CK185</f>
        <v>0</v>
      </c>
      <c r="W185" s="587">
        <f>'O5 Details by Class &amp; Accounts'!AA185+'O5 Details by Class &amp; Accounts'!AV185+'O5 Details by Class &amp; Accounts'!BQ185+'O5 Details by Class &amp; Accounts'!CL185</f>
        <v>0</v>
      </c>
      <c r="X185" s="1028">
        <f>'O5 Details by Class &amp; Accounts'!AB185+'O5 Details by Class &amp; Accounts'!AW185+'O5 Details by Class &amp; Accounts'!BR185+'O5 Details by Class &amp; Accounts'!CM185</f>
        <v>0</v>
      </c>
      <c r="Y185" s="1903" t="str">
        <f t="shared" si="6"/>
        <v>5615</v>
      </c>
      <c r="Z185" s="1898" t="s">
        <v>1091</v>
      </c>
    </row>
    <row r="186" spans="1:26" ht="15.95" customHeight="1">
      <c r="A186" s="2154" t="s">
        <v>228</v>
      </c>
      <c r="B186" s="2155" t="s">
        <v>296</v>
      </c>
      <c r="C186" s="1014" t="str">
        <f>IF(ISBLANK('E4 TB Allocation Details'!D187), "",('E4 TB Allocation Details'!D187))</f>
        <v>ad</v>
      </c>
      <c r="D186" s="1015">
        <f t="shared" si="7"/>
        <v>20000.000000000004</v>
      </c>
      <c r="E186" s="587">
        <f>'O5 Details by Class &amp; Accounts'!I186+'O5 Details by Class &amp; Accounts'!AD186+'O5 Details by Class &amp; Accounts'!AY186+'O5 Details by Class &amp; Accounts'!BT186</f>
        <v>13854.932320568143</v>
      </c>
      <c r="F186" s="587">
        <f>'O5 Details by Class &amp; Accounts'!J186+'O5 Details by Class &amp; Accounts'!AE186+'O5 Details by Class &amp; Accounts'!AZ186+'O5 Details by Class &amp; Accounts'!BU186</f>
        <v>3665.0658573607279</v>
      </c>
      <c r="G186" s="587">
        <f>'O5 Details by Class &amp; Accounts'!K186+'O5 Details by Class &amp; Accounts'!AF186+'O5 Details by Class &amp; Accounts'!BA186+'O5 Details by Class &amp; Accounts'!BV186</f>
        <v>2192.9369443693663</v>
      </c>
      <c r="H186" s="587">
        <f>'O5 Details by Class &amp; Accounts'!L186+'O5 Details by Class &amp; Accounts'!AG186+'O5 Details by Class &amp; Accounts'!BB186+'O5 Details by Class &amp; Accounts'!BW186</f>
        <v>0</v>
      </c>
      <c r="I186" s="587">
        <f>'O5 Details by Class &amp; Accounts'!M186+'O5 Details by Class &amp; Accounts'!AH186+'O5 Details by Class &amp; Accounts'!BC186+'O5 Details by Class &amp; Accounts'!BX186</f>
        <v>0</v>
      </c>
      <c r="J186" s="587">
        <f>'O5 Details by Class &amp; Accounts'!N186+'O5 Details by Class &amp; Accounts'!AI186+'O5 Details by Class &amp; Accounts'!BD186+'O5 Details by Class &amp; Accounts'!BY186</f>
        <v>0</v>
      </c>
      <c r="K186" s="587">
        <f>'O5 Details by Class &amp; Accounts'!O186+'O5 Details by Class &amp; Accounts'!AJ186+'O5 Details by Class &amp; Accounts'!BE186+'O5 Details by Class &amp; Accounts'!BZ186</f>
        <v>258.3525095690394</v>
      </c>
      <c r="L186" s="587">
        <f>'O5 Details by Class &amp; Accounts'!P186+'O5 Details by Class &amp; Accounts'!AK186+'O5 Details by Class &amp; Accounts'!BF186+'O5 Details by Class &amp; Accounts'!CA186</f>
        <v>0</v>
      </c>
      <c r="M186" s="587">
        <f>'O5 Details by Class &amp; Accounts'!Q186+'O5 Details by Class &amp; Accounts'!AL186+'O5 Details by Class &amp; Accounts'!BG186+'O5 Details by Class &amp; Accounts'!CB186</f>
        <v>28.712368132726642</v>
      </c>
      <c r="N186" s="587">
        <f>'O5 Details by Class &amp; Accounts'!R186+'O5 Details by Class &amp; Accounts'!AM186+'O5 Details by Class &amp; Accounts'!BH186+'O5 Details by Class &amp; Accounts'!CC186</f>
        <v>0</v>
      </c>
      <c r="O186" s="587">
        <f>'O5 Details by Class &amp; Accounts'!S186+'O5 Details by Class &amp; Accounts'!AN186+'O5 Details by Class &amp; Accounts'!BI186+'O5 Details by Class &amp; Accounts'!CD186</f>
        <v>0</v>
      </c>
      <c r="P186" s="587">
        <f>'O5 Details by Class &amp; Accounts'!T186+'O5 Details by Class &amp; Accounts'!AO186+'O5 Details by Class &amp; Accounts'!BJ186+'O5 Details by Class &amp; Accounts'!CE186</f>
        <v>0</v>
      </c>
      <c r="Q186" s="587">
        <f>'O5 Details by Class &amp; Accounts'!U186+'O5 Details by Class &amp; Accounts'!AP186+'O5 Details by Class &amp; Accounts'!BK186+'O5 Details by Class &amp; Accounts'!CF186</f>
        <v>0</v>
      </c>
      <c r="R186" s="587">
        <f>'O5 Details by Class &amp; Accounts'!V186+'O5 Details by Class &amp; Accounts'!AQ186+'O5 Details by Class &amp; Accounts'!BL186+'O5 Details by Class &amp; Accounts'!CG186</f>
        <v>0</v>
      </c>
      <c r="S186" s="587">
        <f>'O5 Details by Class &amp; Accounts'!W186+'O5 Details by Class &amp; Accounts'!AR186+'O5 Details by Class &amp; Accounts'!BM186+'O5 Details by Class &amp; Accounts'!CH186</f>
        <v>0</v>
      </c>
      <c r="T186" s="587">
        <f>'O5 Details by Class &amp; Accounts'!X186+'O5 Details by Class &amp; Accounts'!AS186+'O5 Details by Class &amp; Accounts'!BN186+'O5 Details by Class &amp; Accounts'!CI186</f>
        <v>0</v>
      </c>
      <c r="U186" s="587">
        <f>'O5 Details by Class &amp; Accounts'!Y186+'O5 Details by Class &amp; Accounts'!AT186+'O5 Details by Class &amp; Accounts'!BO186+'O5 Details by Class &amp; Accounts'!CJ186</f>
        <v>0</v>
      </c>
      <c r="V186" s="587">
        <f>'O5 Details by Class &amp; Accounts'!Z186+'O5 Details by Class &amp; Accounts'!AU186+'O5 Details by Class &amp; Accounts'!BP186+'O5 Details by Class &amp; Accounts'!CK186</f>
        <v>0</v>
      </c>
      <c r="W186" s="587">
        <f>'O5 Details by Class &amp; Accounts'!AA186+'O5 Details by Class &amp; Accounts'!AV186+'O5 Details by Class &amp; Accounts'!BQ186+'O5 Details by Class &amp; Accounts'!CL186</f>
        <v>0</v>
      </c>
      <c r="X186" s="1028">
        <f>'O5 Details by Class &amp; Accounts'!AB186+'O5 Details by Class &amp; Accounts'!AW186+'O5 Details by Class &amp; Accounts'!BR186+'O5 Details by Class &amp; Accounts'!CM186</f>
        <v>0</v>
      </c>
      <c r="Y186" s="1903" t="str">
        <f t="shared" si="6"/>
        <v>5620</v>
      </c>
      <c r="Z186" s="1898" t="s">
        <v>1091</v>
      </c>
    </row>
    <row r="187" spans="1:26" ht="15.95" customHeight="1">
      <c r="A187" s="2154" t="s">
        <v>229</v>
      </c>
      <c r="B187" s="2155" t="s">
        <v>1144</v>
      </c>
      <c r="C187" s="1014" t="str">
        <f>IF(ISBLANK('E4 TB Allocation Details'!D188), "",('E4 TB Allocation Details'!D188))</f>
        <v>ad</v>
      </c>
      <c r="D187" s="1015">
        <f t="shared" si="7"/>
        <v>-6000.0000000000009</v>
      </c>
      <c r="E187" s="587">
        <f>'O5 Details by Class &amp; Accounts'!I187+'O5 Details by Class &amp; Accounts'!AD187+'O5 Details by Class &amp; Accounts'!AY187+'O5 Details by Class &amp; Accounts'!BT187</f>
        <v>-4156.4796961704433</v>
      </c>
      <c r="F187" s="587">
        <f>'O5 Details by Class &amp; Accounts'!J187+'O5 Details by Class &amp; Accounts'!AE187+'O5 Details by Class &amp; Accounts'!AZ187+'O5 Details by Class &amp; Accounts'!BU187</f>
        <v>-1099.5197572082184</v>
      </c>
      <c r="G187" s="587">
        <f>'O5 Details by Class &amp; Accounts'!K187+'O5 Details by Class &amp; Accounts'!AF187+'O5 Details by Class &amp; Accounts'!BA187+'O5 Details by Class &amp; Accounts'!BV187</f>
        <v>-657.8810833108098</v>
      </c>
      <c r="H187" s="587">
        <f>'O5 Details by Class &amp; Accounts'!L187+'O5 Details by Class &amp; Accounts'!AG187+'O5 Details by Class &amp; Accounts'!BB187+'O5 Details by Class &amp; Accounts'!BW187</f>
        <v>0</v>
      </c>
      <c r="I187" s="587">
        <f>'O5 Details by Class &amp; Accounts'!M187+'O5 Details by Class &amp; Accounts'!AH187+'O5 Details by Class &amp; Accounts'!BC187+'O5 Details by Class &amp; Accounts'!BX187</f>
        <v>0</v>
      </c>
      <c r="J187" s="587">
        <f>'O5 Details by Class &amp; Accounts'!N187+'O5 Details by Class &amp; Accounts'!AI187+'O5 Details by Class &amp; Accounts'!BD187+'O5 Details by Class &amp; Accounts'!BY187</f>
        <v>0</v>
      </c>
      <c r="K187" s="587">
        <f>'O5 Details by Class &amp; Accounts'!O187+'O5 Details by Class &amp; Accounts'!AJ187+'O5 Details by Class &amp; Accounts'!BE187+'O5 Details by Class &amp; Accounts'!BZ187</f>
        <v>-77.505752870711831</v>
      </c>
      <c r="L187" s="587">
        <f>'O5 Details by Class &amp; Accounts'!P187+'O5 Details by Class &amp; Accounts'!AK187+'O5 Details by Class &amp; Accounts'!BF187+'O5 Details by Class &amp; Accounts'!CA187</f>
        <v>0</v>
      </c>
      <c r="M187" s="587">
        <f>'O5 Details by Class &amp; Accounts'!Q187+'O5 Details by Class &amp; Accounts'!AL187+'O5 Details by Class &amp; Accounts'!BG187+'O5 Details by Class &amp; Accounts'!CB187</f>
        <v>-8.6137104398179929</v>
      </c>
      <c r="N187" s="587">
        <f>'O5 Details by Class &amp; Accounts'!R187+'O5 Details by Class &amp; Accounts'!AM187+'O5 Details by Class &amp; Accounts'!BH187+'O5 Details by Class &amp; Accounts'!CC187</f>
        <v>0</v>
      </c>
      <c r="O187" s="587">
        <f>'O5 Details by Class &amp; Accounts'!S187+'O5 Details by Class &amp; Accounts'!AN187+'O5 Details by Class &amp; Accounts'!BI187+'O5 Details by Class &amp; Accounts'!CD187</f>
        <v>0</v>
      </c>
      <c r="P187" s="587">
        <f>'O5 Details by Class &amp; Accounts'!T187+'O5 Details by Class &amp; Accounts'!AO187+'O5 Details by Class &amp; Accounts'!BJ187+'O5 Details by Class &amp; Accounts'!CE187</f>
        <v>0</v>
      </c>
      <c r="Q187" s="587">
        <f>'O5 Details by Class &amp; Accounts'!U187+'O5 Details by Class &amp; Accounts'!AP187+'O5 Details by Class &amp; Accounts'!BK187+'O5 Details by Class &amp; Accounts'!CF187</f>
        <v>0</v>
      </c>
      <c r="R187" s="587">
        <f>'O5 Details by Class &amp; Accounts'!V187+'O5 Details by Class &amp; Accounts'!AQ187+'O5 Details by Class &amp; Accounts'!BL187+'O5 Details by Class &amp; Accounts'!CG187</f>
        <v>0</v>
      </c>
      <c r="S187" s="587">
        <f>'O5 Details by Class &amp; Accounts'!W187+'O5 Details by Class &amp; Accounts'!AR187+'O5 Details by Class &amp; Accounts'!BM187+'O5 Details by Class &amp; Accounts'!CH187</f>
        <v>0</v>
      </c>
      <c r="T187" s="587">
        <f>'O5 Details by Class &amp; Accounts'!X187+'O5 Details by Class &amp; Accounts'!AS187+'O5 Details by Class &amp; Accounts'!BN187+'O5 Details by Class &amp; Accounts'!CI187</f>
        <v>0</v>
      </c>
      <c r="U187" s="587">
        <f>'O5 Details by Class &amp; Accounts'!Y187+'O5 Details by Class &amp; Accounts'!AT187+'O5 Details by Class &amp; Accounts'!BO187+'O5 Details by Class &amp; Accounts'!CJ187</f>
        <v>0</v>
      </c>
      <c r="V187" s="587">
        <f>'O5 Details by Class &amp; Accounts'!Z187+'O5 Details by Class &amp; Accounts'!AU187+'O5 Details by Class &amp; Accounts'!BP187+'O5 Details by Class &amp; Accounts'!CK187</f>
        <v>0</v>
      </c>
      <c r="W187" s="587">
        <f>'O5 Details by Class &amp; Accounts'!AA187+'O5 Details by Class &amp; Accounts'!AV187+'O5 Details by Class &amp; Accounts'!BQ187+'O5 Details by Class &amp; Accounts'!CL187</f>
        <v>0</v>
      </c>
      <c r="X187" s="1028">
        <f>'O5 Details by Class &amp; Accounts'!AB187+'O5 Details by Class &amp; Accounts'!AW187+'O5 Details by Class &amp; Accounts'!BR187+'O5 Details by Class &amp; Accounts'!CM187</f>
        <v>0</v>
      </c>
      <c r="Y187" s="1903" t="str">
        <f t="shared" si="6"/>
        <v>5625</v>
      </c>
      <c r="Z187" s="1898" t="s">
        <v>1091</v>
      </c>
    </row>
    <row r="188" spans="1:26" ht="15.95" customHeight="1">
      <c r="A188" s="2154" t="s">
        <v>230</v>
      </c>
      <c r="B188" s="2155" t="s">
        <v>297</v>
      </c>
      <c r="C188" s="1014" t="str">
        <f>IF(ISBLANK('E4 TB Allocation Details'!D189), "",('E4 TB Allocation Details'!D189))</f>
        <v>ad</v>
      </c>
      <c r="D188" s="1015">
        <f t="shared" si="7"/>
        <v>73000</v>
      </c>
      <c r="E188" s="587">
        <f>'O5 Details by Class &amp; Accounts'!I188+'O5 Details by Class &amp; Accounts'!AD188+'O5 Details by Class &amp; Accounts'!AY188+'O5 Details by Class &amp; Accounts'!BT188</f>
        <v>50570.502970073721</v>
      </c>
      <c r="F188" s="587">
        <f>'O5 Details by Class &amp; Accounts'!J188+'O5 Details by Class &amp; Accounts'!AE188+'O5 Details by Class &amp; Accounts'!AZ188+'O5 Details by Class &amp; Accounts'!BU188</f>
        <v>13377.490379366658</v>
      </c>
      <c r="G188" s="587">
        <f>'O5 Details by Class &amp; Accounts'!K188+'O5 Details by Class &amp; Accounts'!AF188+'O5 Details by Class &amp; Accounts'!BA188+'O5 Details by Class &amp; Accounts'!BV188</f>
        <v>8004.2198469481864</v>
      </c>
      <c r="H188" s="587">
        <f>'O5 Details by Class &amp; Accounts'!L188+'O5 Details by Class &amp; Accounts'!AG188+'O5 Details by Class &amp; Accounts'!BB188+'O5 Details by Class &amp; Accounts'!BW188</f>
        <v>0</v>
      </c>
      <c r="I188" s="587">
        <f>'O5 Details by Class &amp; Accounts'!M188+'O5 Details by Class &amp; Accounts'!AH188+'O5 Details by Class &amp; Accounts'!BC188+'O5 Details by Class &amp; Accounts'!BX188</f>
        <v>0</v>
      </c>
      <c r="J188" s="587">
        <f>'O5 Details by Class &amp; Accounts'!N188+'O5 Details by Class &amp; Accounts'!AI188+'O5 Details by Class &amp; Accounts'!BD188+'O5 Details by Class &amp; Accounts'!BY188</f>
        <v>0</v>
      </c>
      <c r="K188" s="587">
        <f>'O5 Details by Class &amp; Accounts'!O188+'O5 Details by Class &amp; Accounts'!AJ188+'O5 Details by Class &amp; Accounts'!BE188+'O5 Details by Class &amp; Accounts'!BZ188</f>
        <v>942.98665992699387</v>
      </c>
      <c r="L188" s="587">
        <f>'O5 Details by Class &amp; Accounts'!P188+'O5 Details by Class &amp; Accounts'!AK188+'O5 Details by Class &amp; Accounts'!BF188+'O5 Details by Class &amp; Accounts'!CA188</f>
        <v>0</v>
      </c>
      <c r="M188" s="587">
        <f>'O5 Details by Class &amp; Accounts'!Q188+'O5 Details by Class &amp; Accounts'!AL188+'O5 Details by Class &amp; Accounts'!BG188+'O5 Details by Class &amp; Accounts'!CB188</f>
        <v>104.80014368445224</v>
      </c>
      <c r="N188" s="587">
        <f>'O5 Details by Class &amp; Accounts'!R188+'O5 Details by Class &amp; Accounts'!AM188+'O5 Details by Class &amp; Accounts'!BH188+'O5 Details by Class &amp; Accounts'!CC188</f>
        <v>0</v>
      </c>
      <c r="O188" s="587">
        <f>'O5 Details by Class &amp; Accounts'!S188+'O5 Details by Class &amp; Accounts'!AN188+'O5 Details by Class &amp; Accounts'!BI188+'O5 Details by Class &amp; Accounts'!CD188</f>
        <v>0</v>
      </c>
      <c r="P188" s="587">
        <f>'O5 Details by Class &amp; Accounts'!T188+'O5 Details by Class &amp; Accounts'!AO188+'O5 Details by Class &amp; Accounts'!BJ188+'O5 Details by Class &amp; Accounts'!CE188</f>
        <v>0</v>
      </c>
      <c r="Q188" s="587">
        <f>'O5 Details by Class &amp; Accounts'!U188+'O5 Details by Class &amp; Accounts'!AP188+'O5 Details by Class &amp; Accounts'!BK188+'O5 Details by Class &amp; Accounts'!CF188</f>
        <v>0</v>
      </c>
      <c r="R188" s="587">
        <f>'O5 Details by Class &amp; Accounts'!V188+'O5 Details by Class &amp; Accounts'!AQ188+'O5 Details by Class &amp; Accounts'!BL188+'O5 Details by Class &amp; Accounts'!CG188</f>
        <v>0</v>
      </c>
      <c r="S188" s="587">
        <f>'O5 Details by Class &amp; Accounts'!W188+'O5 Details by Class &amp; Accounts'!AR188+'O5 Details by Class &amp; Accounts'!BM188+'O5 Details by Class &amp; Accounts'!CH188</f>
        <v>0</v>
      </c>
      <c r="T188" s="587">
        <f>'O5 Details by Class &amp; Accounts'!X188+'O5 Details by Class &amp; Accounts'!AS188+'O5 Details by Class &amp; Accounts'!BN188+'O5 Details by Class &amp; Accounts'!CI188</f>
        <v>0</v>
      </c>
      <c r="U188" s="587">
        <f>'O5 Details by Class &amp; Accounts'!Y188+'O5 Details by Class &amp; Accounts'!AT188+'O5 Details by Class &amp; Accounts'!BO188+'O5 Details by Class &amp; Accounts'!CJ188</f>
        <v>0</v>
      </c>
      <c r="V188" s="587">
        <f>'O5 Details by Class &amp; Accounts'!Z188+'O5 Details by Class &amp; Accounts'!AU188+'O5 Details by Class &amp; Accounts'!BP188+'O5 Details by Class &amp; Accounts'!CK188</f>
        <v>0</v>
      </c>
      <c r="W188" s="587">
        <f>'O5 Details by Class &amp; Accounts'!AA188+'O5 Details by Class &amp; Accounts'!AV188+'O5 Details by Class &amp; Accounts'!BQ188+'O5 Details by Class &amp; Accounts'!CL188</f>
        <v>0</v>
      </c>
      <c r="X188" s="1028">
        <f>'O5 Details by Class &amp; Accounts'!AB188+'O5 Details by Class &amp; Accounts'!AW188+'O5 Details by Class &amp; Accounts'!BR188+'O5 Details by Class &amp; Accounts'!CM188</f>
        <v>0</v>
      </c>
      <c r="Y188" s="1903" t="str">
        <f t="shared" si="6"/>
        <v>5630</v>
      </c>
      <c r="Z188" s="1898" t="s">
        <v>1091</v>
      </c>
    </row>
    <row r="189" spans="1:26" ht="15.95" customHeight="1">
      <c r="A189" s="2154" t="s">
        <v>249</v>
      </c>
      <c r="B189" s="2155" t="s">
        <v>298</v>
      </c>
      <c r="C189" s="1014" t="str">
        <f>IF(ISBLANK('E4 TB Allocation Details'!D190), "",('E4 TB Allocation Details'!D190))</f>
        <v>ad</v>
      </c>
      <c r="D189" s="1015">
        <f t="shared" si="7"/>
        <v>15000</v>
      </c>
      <c r="E189" s="587">
        <f>'O5 Details by Class &amp; Accounts'!I189+'O5 Details by Class &amp; Accounts'!AD189+'O5 Details by Class &amp; Accounts'!AY189+'O5 Details by Class &amp; Accounts'!BT189</f>
        <v>9793.7731230315712</v>
      </c>
      <c r="F189" s="587">
        <f>'O5 Details by Class &amp; Accounts'!J189+'O5 Details by Class &amp; Accounts'!AE189+'O5 Details by Class &amp; Accounts'!AZ189+'O5 Details by Class &amp; Accounts'!BU189</f>
        <v>3207.989195199043</v>
      </c>
      <c r="G189" s="587">
        <f>'O5 Details by Class &amp; Accounts'!K189+'O5 Details by Class &amp; Accounts'!AF189+'O5 Details by Class &amp; Accounts'!BA189+'O5 Details by Class &amp; Accounts'!BV189</f>
        <v>1739.3771472326021</v>
      </c>
      <c r="H189" s="587">
        <f>'O5 Details by Class &amp; Accounts'!L189+'O5 Details by Class &amp; Accounts'!AG189+'O5 Details by Class &amp; Accounts'!BB189+'O5 Details by Class &amp; Accounts'!BW189</f>
        <v>0</v>
      </c>
      <c r="I189" s="587">
        <f>'O5 Details by Class &amp; Accounts'!M189+'O5 Details by Class &amp; Accounts'!AH189+'O5 Details by Class &amp; Accounts'!BC189+'O5 Details by Class &amp; Accounts'!BX189</f>
        <v>0</v>
      </c>
      <c r="J189" s="587">
        <f>'O5 Details by Class &amp; Accounts'!N189+'O5 Details by Class &amp; Accounts'!AI189+'O5 Details by Class &amp; Accounts'!BD189+'O5 Details by Class &amp; Accounts'!BY189</f>
        <v>0</v>
      </c>
      <c r="K189" s="587">
        <f>'O5 Details by Class &amp; Accounts'!O189+'O5 Details by Class &amp; Accounts'!AJ189+'O5 Details by Class &amp; Accounts'!BE189+'O5 Details by Class &amp; Accounts'!BZ189</f>
        <v>238.1074293153944</v>
      </c>
      <c r="L189" s="587">
        <f>'O5 Details by Class &amp; Accounts'!P189+'O5 Details by Class &amp; Accounts'!AK189+'O5 Details by Class &amp; Accounts'!BF189+'O5 Details by Class &amp; Accounts'!CA189</f>
        <v>0</v>
      </c>
      <c r="M189" s="587">
        <f>'O5 Details by Class &amp; Accounts'!Q189+'O5 Details by Class &amp; Accounts'!AL189+'O5 Details by Class &amp; Accounts'!BG189+'O5 Details by Class &amp; Accounts'!CB189</f>
        <v>20.753105221389802</v>
      </c>
      <c r="N189" s="587">
        <f>'O5 Details by Class &amp; Accounts'!R189+'O5 Details by Class &amp; Accounts'!AM189+'O5 Details by Class &amp; Accounts'!BH189+'O5 Details by Class &amp; Accounts'!CC189</f>
        <v>0</v>
      </c>
      <c r="O189" s="587">
        <f>'O5 Details by Class &amp; Accounts'!S189+'O5 Details by Class &amp; Accounts'!AN189+'O5 Details by Class &amp; Accounts'!BI189+'O5 Details by Class &amp; Accounts'!CD189</f>
        <v>0</v>
      </c>
      <c r="P189" s="587">
        <f>'O5 Details by Class &amp; Accounts'!T189+'O5 Details by Class &amp; Accounts'!AO189+'O5 Details by Class &amp; Accounts'!BJ189+'O5 Details by Class &amp; Accounts'!CE189</f>
        <v>0</v>
      </c>
      <c r="Q189" s="587">
        <f>'O5 Details by Class &amp; Accounts'!U189+'O5 Details by Class &amp; Accounts'!AP189+'O5 Details by Class &amp; Accounts'!BK189+'O5 Details by Class &amp; Accounts'!CF189</f>
        <v>0</v>
      </c>
      <c r="R189" s="587">
        <f>'O5 Details by Class &amp; Accounts'!V189+'O5 Details by Class &amp; Accounts'!AQ189+'O5 Details by Class &amp; Accounts'!BL189+'O5 Details by Class &amp; Accounts'!CG189</f>
        <v>0</v>
      </c>
      <c r="S189" s="587">
        <f>'O5 Details by Class &amp; Accounts'!W189+'O5 Details by Class &amp; Accounts'!AR189+'O5 Details by Class &amp; Accounts'!BM189+'O5 Details by Class &amp; Accounts'!CH189</f>
        <v>0</v>
      </c>
      <c r="T189" s="587">
        <f>'O5 Details by Class &amp; Accounts'!X189+'O5 Details by Class &amp; Accounts'!AS189+'O5 Details by Class &amp; Accounts'!BN189+'O5 Details by Class &amp; Accounts'!CI189</f>
        <v>0</v>
      </c>
      <c r="U189" s="587">
        <f>'O5 Details by Class &amp; Accounts'!Y189+'O5 Details by Class &amp; Accounts'!AT189+'O5 Details by Class &amp; Accounts'!BO189+'O5 Details by Class &amp; Accounts'!CJ189</f>
        <v>0</v>
      </c>
      <c r="V189" s="587">
        <f>'O5 Details by Class &amp; Accounts'!Z189+'O5 Details by Class &amp; Accounts'!AU189+'O5 Details by Class &amp; Accounts'!BP189+'O5 Details by Class &amp; Accounts'!CK189</f>
        <v>0</v>
      </c>
      <c r="W189" s="587">
        <f>'O5 Details by Class &amp; Accounts'!AA189+'O5 Details by Class &amp; Accounts'!AV189+'O5 Details by Class &amp; Accounts'!BQ189+'O5 Details by Class &amp; Accounts'!CL189</f>
        <v>0</v>
      </c>
      <c r="X189" s="1028">
        <f>'O5 Details by Class &amp; Accounts'!AB189+'O5 Details by Class &amp; Accounts'!AW189+'O5 Details by Class &amp; Accounts'!BR189+'O5 Details by Class &amp; Accounts'!CM189</f>
        <v>0</v>
      </c>
      <c r="Y189" s="1903" t="str">
        <f t="shared" si="6"/>
        <v>5635</v>
      </c>
      <c r="Z189" s="1898" t="s">
        <v>5</v>
      </c>
    </row>
    <row r="190" spans="1:26" ht="15.95" customHeight="1">
      <c r="A190" s="2154" t="s">
        <v>231</v>
      </c>
      <c r="B190" s="2155" t="s">
        <v>299</v>
      </c>
      <c r="C190" s="1014" t="str">
        <f>IF(ISBLANK('E4 TB Allocation Details'!D191), "",('E4 TB Allocation Details'!D191))</f>
        <v>ad</v>
      </c>
      <c r="D190" s="1015">
        <f t="shared" si="7"/>
        <v>0</v>
      </c>
      <c r="E190" s="587">
        <f>'O5 Details by Class &amp; Accounts'!I190+'O5 Details by Class &amp; Accounts'!AD190+'O5 Details by Class &amp; Accounts'!AY190+'O5 Details by Class &amp; Accounts'!BT190</f>
        <v>0</v>
      </c>
      <c r="F190" s="587">
        <f>'O5 Details by Class &amp; Accounts'!J190+'O5 Details by Class &amp; Accounts'!AE190+'O5 Details by Class &amp; Accounts'!AZ190+'O5 Details by Class &amp; Accounts'!BU190</f>
        <v>0</v>
      </c>
      <c r="G190" s="587">
        <f>'O5 Details by Class &amp; Accounts'!K190+'O5 Details by Class &amp; Accounts'!AF190+'O5 Details by Class &amp; Accounts'!BA190+'O5 Details by Class &amp; Accounts'!BV190</f>
        <v>0</v>
      </c>
      <c r="H190" s="587">
        <f>'O5 Details by Class &amp; Accounts'!L190+'O5 Details by Class &amp; Accounts'!AG190+'O5 Details by Class &amp; Accounts'!BB190+'O5 Details by Class &amp; Accounts'!BW190</f>
        <v>0</v>
      </c>
      <c r="I190" s="587">
        <f>'O5 Details by Class &amp; Accounts'!M190+'O5 Details by Class &amp; Accounts'!AH190+'O5 Details by Class &amp; Accounts'!BC190+'O5 Details by Class &amp; Accounts'!BX190</f>
        <v>0</v>
      </c>
      <c r="J190" s="587">
        <f>'O5 Details by Class &amp; Accounts'!N190+'O5 Details by Class &amp; Accounts'!AI190+'O5 Details by Class &amp; Accounts'!BD190+'O5 Details by Class &amp; Accounts'!BY190</f>
        <v>0</v>
      </c>
      <c r="K190" s="587">
        <f>'O5 Details by Class &amp; Accounts'!O190+'O5 Details by Class &amp; Accounts'!AJ190+'O5 Details by Class &amp; Accounts'!BE190+'O5 Details by Class &amp; Accounts'!BZ190</f>
        <v>0</v>
      </c>
      <c r="L190" s="587">
        <f>'O5 Details by Class &amp; Accounts'!P190+'O5 Details by Class &amp; Accounts'!AK190+'O5 Details by Class &amp; Accounts'!BF190+'O5 Details by Class &amp; Accounts'!CA190</f>
        <v>0</v>
      </c>
      <c r="M190" s="587">
        <f>'O5 Details by Class &amp; Accounts'!Q190+'O5 Details by Class &amp; Accounts'!AL190+'O5 Details by Class &amp; Accounts'!BG190+'O5 Details by Class &amp; Accounts'!CB190</f>
        <v>0</v>
      </c>
      <c r="N190" s="587">
        <f>'O5 Details by Class &amp; Accounts'!R190+'O5 Details by Class &amp; Accounts'!AM190+'O5 Details by Class &amp; Accounts'!BH190+'O5 Details by Class &amp; Accounts'!CC190</f>
        <v>0</v>
      </c>
      <c r="O190" s="587">
        <f>'O5 Details by Class &amp; Accounts'!S190+'O5 Details by Class &amp; Accounts'!AN190+'O5 Details by Class &amp; Accounts'!BI190+'O5 Details by Class &amp; Accounts'!CD190</f>
        <v>0</v>
      </c>
      <c r="P190" s="587">
        <f>'O5 Details by Class &amp; Accounts'!T190+'O5 Details by Class &amp; Accounts'!AO190+'O5 Details by Class &amp; Accounts'!BJ190+'O5 Details by Class &amp; Accounts'!CE190</f>
        <v>0</v>
      </c>
      <c r="Q190" s="587">
        <f>'O5 Details by Class &amp; Accounts'!U190+'O5 Details by Class &amp; Accounts'!AP190+'O5 Details by Class &amp; Accounts'!BK190+'O5 Details by Class &amp; Accounts'!CF190</f>
        <v>0</v>
      </c>
      <c r="R190" s="587">
        <f>'O5 Details by Class &amp; Accounts'!V190+'O5 Details by Class &amp; Accounts'!AQ190+'O5 Details by Class &amp; Accounts'!BL190+'O5 Details by Class &amp; Accounts'!CG190</f>
        <v>0</v>
      </c>
      <c r="S190" s="587">
        <f>'O5 Details by Class &amp; Accounts'!W190+'O5 Details by Class &amp; Accounts'!AR190+'O5 Details by Class &amp; Accounts'!BM190+'O5 Details by Class &amp; Accounts'!CH190</f>
        <v>0</v>
      </c>
      <c r="T190" s="587">
        <f>'O5 Details by Class &amp; Accounts'!X190+'O5 Details by Class &amp; Accounts'!AS190+'O5 Details by Class &amp; Accounts'!BN190+'O5 Details by Class &amp; Accounts'!CI190</f>
        <v>0</v>
      </c>
      <c r="U190" s="587">
        <f>'O5 Details by Class &amp; Accounts'!Y190+'O5 Details by Class &amp; Accounts'!AT190+'O5 Details by Class &amp; Accounts'!BO190+'O5 Details by Class &amp; Accounts'!CJ190</f>
        <v>0</v>
      </c>
      <c r="V190" s="587">
        <f>'O5 Details by Class &amp; Accounts'!Z190+'O5 Details by Class &amp; Accounts'!AU190+'O5 Details by Class &amp; Accounts'!BP190+'O5 Details by Class &amp; Accounts'!CK190</f>
        <v>0</v>
      </c>
      <c r="W190" s="587">
        <f>'O5 Details by Class &amp; Accounts'!AA190+'O5 Details by Class &amp; Accounts'!AV190+'O5 Details by Class &amp; Accounts'!BQ190+'O5 Details by Class &amp; Accounts'!CL190</f>
        <v>0</v>
      </c>
      <c r="X190" s="1028">
        <f>'O5 Details by Class &amp; Accounts'!AB190+'O5 Details by Class &amp; Accounts'!AW190+'O5 Details by Class &amp; Accounts'!BR190+'O5 Details by Class &amp; Accounts'!CM190</f>
        <v>0</v>
      </c>
      <c r="Y190" s="1903" t="str">
        <f t="shared" si="6"/>
        <v>5640</v>
      </c>
      <c r="Z190" s="1898" t="s">
        <v>1091</v>
      </c>
    </row>
    <row r="191" spans="1:26" ht="15.95" customHeight="1">
      <c r="A191" s="2154" t="s">
        <v>232</v>
      </c>
      <c r="B191" s="2155" t="s">
        <v>300</v>
      </c>
      <c r="C191" s="1014" t="str">
        <f>IF(ISBLANK('E4 TB Allocation Details'!D192), "",('E4 TB Allocation Details'!D192))</f>
        <v>ad</v>
      </c>
      <c r="D191" s="1015">
        <f t="shared" si="7"/>
        <v>90000.000000000015</v>
      </c>
      <c r="E191" s="587">
        <f>'O5 Details by Class &amp; Accounts'!I191+'O5 Details by Class &amp; Accounts'!AD191+'O5 Details by Class &amp; Accounts'!AY191+'O5 Details by Class &amp; Accounts'!BT191</f>
        <v>62347.195442556644</v>
      </c>
      <c r="F191" s="587">
        <f>'O5 Details by Class &amp; Accounts'!J191+'O5 Details by Class &amp; Accounts'!AE191+'O5 Details by Class &amp; Accounts'!AZ191+'O5 Details by Class &amp; Accounts'!BU191</f>
        <v>16492.796358123276</v>
      </c>
      <c r="G191" s="587">
        <f>'O5 Details by Class &amp; Accounts'!K191+'O5 Details by Class &amp; Accounts'!AF191+'O5 Details by Class &amp; Accounts'!BA191+'O5 Details by Class &amp; Accounts'!BV191</f>
        <v>9868.2162496621477</v>
      </c>
      <c r="H191" s="587">
        <f>'O5 Details by Class &amp; Accounts'!L191+'O5 Details by Class &amp; Accounts'!AG191+'O5 Details by Class &amp; Accounts'!BB191+'O5 Details by Class &amp; Accounts'!BW191</f>
        <v>0</v>
      </c>
      <c r="I191" s="587">
        <f>'O5 Details by Class &amp; Accounts'!M191+'O5 Details by Class &amp; Accounts'!AH191+'O5 Details by Class &amp; Accounts'!BC191+'O5 Details by Class &amp; Accounts'!BX191</f>
        <v>0</v>
      </c>
      <c r="J191" s="587">
        <f>'O5 Details by Class &amp; Accounts'!N191+'O5 Details by Class &amp; Accounts'!AI191+'O5 Details by Class &amp; Accounts'!BD191+'O5 Details by Class &amp; Accounts'!BY191</f>
        <v>0</v>
      </c>
      <c r="K191" s="587">
        <f>'O5 Details by Class &amp; Accounts'!O191+'O5 Details by Class &amp; Accounts'!AJ191+'O5 Details by Class &amp; Accounts'!BE191+'O5 Details by Class &amp; Accounts'!BZ191</f>
        <v>1162.5862930606775</v>
      </c>
      <c r="L191" s="587">
        <f>'O5 Details by Class &amp; Accounts'!P191+'O5 Details by Class &amp; Accounts'!AK191+'O5 Details by Class &amp; Accounts'!BF191+'O5 Details by Class &amp; Accounts'!CA191</f>
        <v>0</v>
      </c>
      <c r="M191" s="587">
        <f>'O5 Details by Class &amp; Accounts'!Q191+'O5 Details by Class &amp; Accounts'!AL191+'O5 Details by Class &amp; Accounts'!BG191+'O5 Details by Class &amp; Accounts'!CB191</f>
        <v>129.20565659726989</v>
      </c>
      <c r="N191" s="587">
        <f>'O5 Details by Class &amp; Accounts'!R191+'O5 Details by Class &amp; Accounts'!AM191+'O5 Details by Class &amp; Accounts'!BH191+'O5 Details by Class &amp; Accounts'!CC191</f>
        <v>0</v>
      </c>
      <c r="O191" s="587">
        <f>'O5 Details by Class &amp; Accounts'!S191+'O5 Details by Class &amp; Accounts'!AN191+'O5 Details by Class &amp; Accounts'!BI191+'O5 Details by Class &amp; Accounts'!CD191</f>
        <v>0</v>
      </c>
      <c r="P191" s="587">
        <f>'O5 Details by Class &amp; Accounts'!T191+'O5 Details by Class &amp; Accounts'!AO191+'O5 Details by Class &amp; Accounts'!BJ191+'O5 Details by Class &amp; Accounts'!CE191</f>
        <v>0</v>
      </c>
      <c r="Q191" s="587">
        <f>'O5 Details by Class &amp; Accounts'!U191+'O5 Details by Class &amp; Accounts'!AP191+'O5 Details by Class &amp; Accounts'!BK191+'O5 Details by Class &amp; Accounts'!CF191</f>
        <v>0</v>
      </c>
      <c r="R191" s="587">
        <f>'O5 Details by Class &amp; Accounts'!V191+'O5 Details by Class &amp; Accounts'!AQ191+'O5 Details by Class &amp; Accounts'!BL191+'O5 Details by Class &amp; Accounts'!CG191</f>
        <v>0</v>
      </c>
      <c r="S191" s="587">
        <f>'O5 Details by Class &amp; Accounts'!W191+'O5 Details by Class &amp; Accounts'!AR191+'O5 Details by Class &amp; Accounts'!BM191+'O5 Details by Class &amp; Accounts'!CH191</f>
        <v>0</v>
      </c>
      <c r="T191" s="587">
        <f>'O5 Details by Class &amp; Accounts'!X191+'O5 Details by Class &amp; Accounts'!AS191+'O5 Details by Class &amp; Accounts'!BN191+'O5 Details by Class &amp; Accounts'!CI191</f>
        <v>0</v>
      </c>
      <c r="U191" s="587">
        <f>'O5 Details by Class &amp; Accounts'!Y191+'O5 Details by Class &amp; Accounts'!AT191+'O5 Details by Class &amp; Accounts'!BO191+'O5 Details by Class &amp; Accounts'!CJ191</f>
        <v>0</v>
      </c>
      <c r="V191" s="587">
        <f>'O5 Details by Class &amp; Accounts'!Z191+'O5 Details by Class &amp; Accounts'!AU191+'O5 Details by Class &amp; Accounts'!BP191+'O5 Details by Class &amp; Accounts'!CK191</f>
        <v>0</v>
      </c>
      <c r="W191" s="587">
        <f>'O5 Details by Class &amp; Accounts'!AA191+'O5 Details by Class &amp; Accounts'!AV191+'O5 Details by Class &amp; Accounts'!BQ191+'O5 Details by Class &amp; Accounts'!CL191</f>
        <v>0</v>
      </c>
      <c r="X191" s="1028">
        <f>'O5 Details by Class &amp; Accounts'!AB191+'O5 Details by Class &amp; Accounts'!AW191+'O5 Details by Class &amp; Accounts'!BR191+'O5 Details by Class &amp; Accounts'!CM191</f>
        <v>0</v>
      </c>
      <c r="Y191" s="1903" t="str">
        <f t="shared" si="6"/>
        <v>5645</v>
      </c>
      <c r="Z191" s="1898" t="s">
        <v>1091</v>
      </c>
    </row>
    <row r="192" spans="1:26" ht="15.95" customHeight="1">
      <c r="A192" s="2154" t="s">
        <v>233</v>
      </c>
      <c r="B192" s="2155" t="s">
        <v>301</v>
      </c>
      <c r="C192" s="1014" t="str">
        <f>IF(ISBLANK('E4 TB Allocation Details'!D193), "",('E4 TB Allocation Details'!D193))</f>
        <v>ad</v>
      </c>
      <c r="D192" s="1015">
        <f t="shared" si="7"/>
        <v>4700.0000000000009</v>
      </c>
      <c r="E192" s="587">
        <f>'O5 Details by Class &amp; Accounts'!I192+'O5 Details by Class &amp; Accounts'!AD192+'O5 Details by Class &amp; Accounts'!AY192+'O5 Details by Class &amp; Accounts'!BT192</f>
        <v>3255.9090953335135</v>
      </c>
      <c r="F192" s="587">
        <f>'O5 Details by Class &amp; Accounts'!J192+'O5 Details by Class &amp; Accounts'!AE192+'O5 Details by Class &amp; Accounts'!AZ192+'O5 Details by Class &amp; Accounts'!BU192</f>
        <v>861.29047647977109</v>
      </c>
      <c r="G192" s="587">
        <f>'O5 Details by Class &amp; Accounts'!K192+'O5 Details by Class &amp; Accounts'!AF192+'O5 Details by Class &amp; Accounts'!BA192+'O5 Details by Class &amp; Accounts'!BV192</f>
        <v>515.34018192680105</v>
      </c>
      <c r="H192" s="587">
        <f>'O5 Details by Class &amp; Accounts'!L192+'O5 Details by Class &amp; Accounts'!AG192+'O5 Details by Class &amp; Accounts'!BB192+'O5 Details by Class &amp; Accounts'!BW192</f>
        <v>0</v>
      </c>
      <c r="I192" s="587">
        <f>'O5 Details by Class &amp; Accounts'!M192+'O5 Details by Class &amp; Accounts'!AH192+'O5 Details by Class &amp; Accounts'!BC192+'O5 Details by Class &amp; Accounts'!BX192</f>
        <v>0</v>
      </c>
      <c r="J192" s="587">
        <f>'O5 Details by Class &amp; Accounts'!N192+'O5 Details by Class &amp; Accounts'!AI192+'O5 Details by Class &amp; Accounts'!BD192+'O5 Details by Class &amp; Accounts'!BY192</f>
        <v>0</v>
      </c>
      <c r="K192" s="587">
        <f>'O5 Details by Class &amp; Accounts'!O192+'O5 Details by Class &amp; Accounts'!AJ192+'O5 Details by Class &amp; Accounts'!BE192+'O5 Details by Class &amp; Accounts'!BZ192</f>
        <v>60.712839748724264</v>
      </c>
      <c r="L192" s="587">
        <f>'O5 Details by Class &amp; Accounts'!P192+'O5 Details by Class &amp; Accounts'!AK192+'O5 Details by Class &amp; Accounts'!BF192+'O5 Details by Class &amp; Accounts'!CA192</f>
        <v>0</v>
      </c>
      <c r="M192" s="587">
        <f>'O5 Details by Class &amp; Accounts'!Q192+'O5 Details by Class &amp; Accounts'!AL192+'O5 Details by Class &amp; Accounts'!BG192+'O5 Details by Class &amp; Accounts'!CB192</f>
        <v>6.7474065111907606</v>
      </c>
      <c r="N192" s="587">
        <f>'O5 Details by Class &amp; Accounts'!R192+'O5 Details by Class &amp; Accounts'!AM192+'O5 Details by Class &amp; Accounts'!BH192+'O5 Details by Class &amp; Accounts'!CC192</f>
        <v>0</v>
      </c>
      <c r="O192" s="587">
        <f>'O5 Details by Class &amp; Accounts'!S192+'O5 Details by Class &amp; Accounts'!AN192+'O5 Details by Class &amp; Accounts'!BI192+'O5 Details by Class &amp; Accounts'!CD192</f>
        <v>0</v>
      </c>
      <c r="P192" s="587">
        <f>'O5 Details by Class &amp; Accounts'!T192+'O5 Details by Class &amp; Accounts'!AO192+'O5 Details by Class &amp; Accounts'!BJ192+'O5 Details by Class &amp; Accounts'!CE192</f>
        <v>0</v>
      </c>
      <c r="Q192" s="587">
        <f>'O5 Details by Class &amp; Accounts'!U192+'O5 Details by Class &amp; Accounts'!AP192+'O5 Details by Class &amp; Accounts'!BK192+'O5 Details by Class &amp; Accounts'!CF192</f>
        <v>0</v>
      </c>
      <c r="R192" s="587">
        <f>'O5 Details by Class &amp; Accounts'!V192+'O5 Details by Class &amp; Accounts'!AQ192+'O5 Details by Class &amp; Accounts'!BL192+'O5 Details by Class &amp; Accounts'!CG192</f>
        <v>0</v>
      </c>
      <c r="S192" s="587">
        <f>'O5 Details by Class &amp; Accounts'!W192+'O5 Details by Class &amp; Accounts'!AR192+'O5 Details by Class &amp; Accounts'!BM192+'O5 Details by Class &amp; Accounts'!CH192</f>
        <v>0</v>
      </c>
      <c r="T192" s="587">
        <f>'O5 Details by Class &amp; Accounts'!X192+'O5 Details by Class &amp; Accounts'!AS192+'O5 Details by Class &amp; Accounts'!BN192+'O5 Details by Class &amp; Accounts'!CI192</f>
        <v>0</v>
      </c>
      <c r="U192" s="587">
        <f>'O5 Details by Class &amp; Accounts'!Y192+'O5 Details by Class &amp; Accounts'!AT192+'O5 Details by Class &amp; Accounts'!BO192+'O5 Details by Class &amp; Accounts'!CJ192</f>
        <v>0</v>
      </c>
      <c r="V192" s="587">
        <f>'O5 Details by Class &amp; Accounts'!Z192+'O5 Details by Class &amp; Accounts'!AU192+'O5 Details by Class &amp; Accounts'!BP192+'O5 Details by Class &amp; Accounts'!CK192</f>
        <v>0</v>
      </c>
      <c r="W192" s="587">
        <f>'O5 Details by Class &amp; Accounts'!AA192+'O5 Details by Class &amp; Accounts'!AV192+'O5 Details by Class &amp; Accounts'!BQ192+'O5 Details by Class &amp; Accounts'!CL192</f>
        <v>0</v>
      </c>
      <c r="X192" s="1028">
        <f>'O5 Details by Class &amp; Accounts'!AB192+'O5 Details by Class &amp; Accounts'!AW192+'O5 Details by Class &amp; Accounts'!BR192+'O5 Details by Class &amp; Accounts'!CM192</f>
        <v>0</v>
      </c>
      <c r="Y192" s="1903" t="str">
        <f t="shared" si="6"/>
        <v>5650</v>
      </c>
      <c r="Z192" s="1898" t="s">
        <v>1091</v>
      </c>
    </row>
    <row r="193" spans="1:26" ht="15.95" customHeight="1">
      <c r="A193" s="2154" t="s">
        <v>234</v>
      </c>
      <c r="B193" s="2155" t="s">
        <v>302</v>
      </c>
      <c r="C193" s="1014" t="str">
        <f>IF(ISBLANK('E4 TB Allocation Details'!D194), "",('E4 TB Allocation Details'!D194))</f>
        <v>ad</v>
      </c>
      <c r="D193" s="1015">
        <f t="shared" si="7"/>
        <v>57000.000000000015</v>
      </c>
      <c r="E193" s="587">
        <f>'O5 Details by Class &amp; Accounts'!I193+'O5 Details by Class &amp; Accounts'!AD193+'O5 Details by Class &amp; Accounts'!AY193+'O5 Details by Class &amp; Accounts'!BT193</f>
        <v>39486.557113619208</v>
      </c>
      <c r="F193" s="587">
        <f>'O5 Details by Class &amp; Accounts'!J193+'O5 Details by Class &amp; Accounts'!AE193+'O5 Details by Class &amp; Accounts'!AZ193+'O5 Details by Class &amp; Accounts'!BU193</f>
        <v>10445.437693478076</v>
      </c>
      <c r="G193" s="587">
        <f>'O5 Details by Class &amp; Accounts'!K193+'O5 Details by Class &amp; Accounts'!AF193+'O5 Details by Class &amp; Accounts'!BA193+'O5 Details by Class &amp; Accounts'!BV193</f>
        <v>6249.870291452693</v>
      </c>
      <c r="H193" s="587">
        <f>'O5 Details by Class &amp; Accounts'!L193+'O5 Details by Class &amp; Accounts'!AG193+'O5 Details by Class &amp; Accounts'!BB193+'O5 Details by Class &amp; Accounts'!BW193</f>
        <v>0</v>
      </c>
      <c r="I193" s="587">
        <f>'O5 Details by Class &amp; Accounts'!M193+'O5 Details by Class &amp; Accounts'!AH193+'O5 Details by Class &amp; Accounts'!BC193+'O5 Details by Class &amp; Accounts'!BX193</f>
        <v>0</v>
      </c>
      <c r="J193" s="587">
        <f>'O5 Details by Class &amp; Accounts'!N193+'O5 Details by Class &amp; Accounts'!AI193+'O5 Details by Class &amp; Accounts'!BD193+'O5 Details by Class &amp; Accounts'!BY193</f>
        <v>0</v>
      </c>
      <c r="K193" s="587">
        <f>'O5 Details by Class &amp; Accounts'!O193+'O5 Details by Class &amp; Accounts'!AJ193+'O5 Details by Class &amp; Accounts'!BE193+'O5 Details by Class &amp; Accounts'!BZ193</f>
        <v>736.30465227176239</v>
      </c>
      <c r="L193" s="587">
        <f>'O5 Details by Class &amp; Accounts'!P193+'O5 Details by Class &amp; Accounts'!AK193+'O5 Details by Class &amp; Accounts'!BF193+'O5 Details by Class &amp; Accounts'!CA193</f>
        <v>0</v>
      </c>
      <c r="M193" s="587">
        <f>'O5 Details by Class &amp; Accounts'!Q193+'O5 Details by Class &amp; Accounts'!AL193+'O5 Details by Class &amp; Accounts'!BG193+'O5 Details by Class &amp; Accounts'!CB193</f>
        <v>81.830249178270932</v>
      </c>
      <c r="N193" s="587">
        <f>'O5 Details by Class &amp; Accounts'!R193+'O5 Details by Class &amp; Accounts'!AM193+'O5 Details by Class &amp; Accounts'!BH193+'O5 Details by Class &amp; Accounts'!CC193</f>
        <v>0</v>
      </c>
      <c r="O193" s="587">
        <f>'O5 Details by Class &amp; Accounts'!S193+'O5 Details by Class &amp; Accounts'!AN193+'O5 Details by Class &amp; Accounts'!BI193+'O5 Details by Class &amp; Accounts'!CD193</f>
        <v>0</v>
      </c>
      <c r="P193" s="587">
        <f>'O5 Details by Class &amp; Accounts'!T193+'O5 Details by Class &amp; Accounts'!AO193+'O5 Details by Class &amp; Accounts'!BJ193+'O5 Details by Class &amp; Accounts'!CE193</f>
        <v>0</v>
      </c>
      <c r="Q193" s="587">
        <f>'O5 Details by Class &amp; Accounts'!U193+'O5 Details by Class &amp; Accounts'!AP193+'O5 Details by Class &amp; Accounts'!BK193+'O5 Details by Class &amp; Accounts'!CF193</f>
        <v>0</v>
      </c>
      <c r="R193" s="587">
        <f>'O5 Details by Class &amp; Accounts'!V193+'O5 Details by Class &amp; Accounts'!AQ193+'O5 Details by Class &amp; Accounts'!BL193+'O5 Details by Class &amp; Accounts'!CG193</f>
        <v>0</v>
      </c>
      <c r="S193" s="587">
        <f>'O5 Details by Class &amp; Accounts'!W193+'O5 Details by Class &amp; Accounts'!AR193+'O5 Details by Class &amp; Accounts'!BM193+'O5 Details by Class &amp; Accounts'!CH193</f>
        <v>0</v>
      </c>
      <c r="T193" s="587">
        <f>'O5 Details by Class &amp; Accounts'!X193+'O5 Details by Class &amp; Accounts'!AS193+'O5 Details by Class &amp; Accounts'!BN193+'O5 Details by Class &amp; Accounts'!CI193</f>
        <v>0</v>
      </c>
      <c r="U193" s="587">
        <f>'O5 Details by Class &amp; Accounts'!Y193+'O5 Details by Class &amp; Accounts'!AT193+'O5 Details by Class &amp; Accounts'!BO193+'O5 Details by Class &amp; Accounts'!CJ193</f>
        <v>0</v>
      </c>
      <c r="V193" s="587">
        <f>'O5 Details by Class &amp; Accounts'!Z193+'O5 Details by Class &amp; Accounts'!AU193+'O5 Details by Class &amp; Accounts'!BP193+'O5 Details by Class &amp; Accounts'!CK193</f>
        <v>0</v>
      </c>
      <c r="W193" s="587">
        <f>'O5 Details by Class &amp; Accounts'!AA193+'O5 Details by Class &amp; Accounts'!AV193+'O5 Details by Class &amp; Accounts'!BQ193+'O5 Details by Class &amp; Accounts'!CL193</f>
        <v>0</v>
      </c>
      <c r="X193" s="1028">
        <f>'O5 Details by Class &amp; Accounts'!AB193+'O5 Details by Class &amp; Accounts'!AW193+'O5 Details by Class &amp; Accounts'!BR193+'O5 Details by Class &amp; Accounts'!CM193</f>
        <v>0</v>
      </c>
      <c r="Y193" s="1903" t="str">
        <f t="shared" si="6"/>
        <v>5655</v>
      </c>
      <c r="Z193" s="1898" t="s">
        <v>1091</v>
      </c>
    </row>
    <row r="194" spans="1:26" ht="15.95" customHeight="1">
      <c r="A194" s="2154" t="s">
        <v>235</v>
      </c>
      <c r="B194" s="2155" t="s">
        <v>303</v>
      </c>
      <c r="C194" s="1014" t="str">
        <f>IF(ISBLANK('E4 TB Allocation Details'!D195), "",('E4 TB Allocation Details'!D195))</f>
        <v>ad</v>
      </c>
      <c r="D194" s="1015">
        <f t="shared" si="7"/>
        <v>8000.0000000000018</v>
      </c>
      <c r="E194" s="587">
        <f>'O5 Details by Class &amp; Accounts'!I194+'O5 Details by Class &amp; Accounts'!AD194+'O5 Details by Class &amp; Accounts'!AY194+'O5 Details by Class &amp; Accounts'!BT194</f>
        <v>5541.9729282272574</v>
      </c>
      <c r="F194" s="587">
        <f>'O5 Details by Class &amp; Accounts'!J194+'O5 Details by Class &amp; Accounts'!AE194+'O5 Details by Class &amp; Accounts'!AZ194+'O5 Details by Class &amp; Accounts'!BU194</f>
        <v>1466.0263429442912</v>
      </c>
      <c r="G194" s="587">
        <f>'O5 Details by Class &amp; Accounts'!K194+'O5 Details by Class &amp; Accounts'!AF194+'O5 Details by Class &amp; Accounts'!BA194+'O5 Details by Class &amp; Accounts'!BV194</f>
        <v>877.17477774774648</v>
      </c>
      <c r="H194" s="587">
        <f>'O5 Details by Class &amp; Accounts'!L194+'O5 Details by Class &amp; Accounts'!AG194+'O5 Details by Class &amp; Accounts'!BB194+'O5 Details by Class &amp; Accounts'!BW194</f>
        <v>0</v>
      </c>
      <c r="I194" s="587">
        <f>'O5 Details by Class &amp; Accounts'!M194+'O5 Details by Class &amp; Accounts'!AH194+'O5 Details by Class &amp; Accounts'!BC194+'O5 Details by Class &amp; Accounts'!BX194</f>
        <v>0</v>
      </c>
      <c r="J194" s="587">
        <f>'O5 Details by Class &amp; Accounts'!N194+'O5 Details by Class &amp; Accounts'!AI194+'O5 Details by Class &amp; Accounts'!BD194+'O5 Details by Class &amp; Accounts'!BY194</f>
        <v>0</v>
      </c>
      <c r="K194" s="587">
        <f>'O5 Details by Class &amp; Accounts'!O194+'O5 Details by Class &amp; Accounts'!AJ194+'O5 Details by Class &amp; Accounts'!BE194+'O5 Details by Class &amp; Accounts'!BZ194</f>
        <v>103.34100382761576</v>
      </c>
      <c r="L194" s="587">
        <f>'O5 Details by Class &amp; Accounts'!P194+'O5 Details by Class &amp; Accounts'!AK194+'O5 Details by Class &amp; Accounts'!BF194+'O5 Details by Class &amp; Accounts'!CA194</f>
        <v>0</v>
      </c>
      <c r="M194" s="587">
        <f>'O5 Details by Class &amp; Accounts'!Q194+'O5 Details by Class &amp; Accounts'!AL194+'O5 Details by Class &amp; Accounts'!BG194+'O5 Details by Class &amp; Accounts'!CB194</f>
        <v>11.484947253090656</v>
      </c>
      <c r="N194" s="587">
        <f>'O5 Details by Class &amp; Accounts'!R194+'O5 Details by Class &amp; Accounts'!AM194+'O5 Details by Class &amp; Accounts'!BH194+'O5 Details by Class &amp; Accounts'!CC194</f>
        <v>0</v>
      </c>
      <c r="O194" s="587">
        <f>'O5 Details by Class &amp; Accounts'!S194+'O5 Details by Class &amp; Accounts'!AN194+'O5 Details by Class &amp; Accounts'!BI194+'O5 Details by Class &amp; Accounts'!CD194</f>
        <v>0</v>
      </c>
      <c r="P194" s="587">
        <f>'O5 Details by Class &amp; Accounts'!T194+'O5 Details by Class &amp; Accounts'!AO194+'O5 Details by Class &amp; Accounts'!BJ194+'O5 Details by Class &amp; Accounts'!CE194</f>
        <v>0</v>
      </c>
      <c r="Q194" s="587">
        <f>'O5 Details by Class &amp; Accounts'!U194+'O5 Details by Class &amp; Accounts'!AP194+'O5 Details by Class &amp; Accounts'!BK194+'O5 Details by Class &amp; Accounts'!CF194</f>
        <v>0</v>
      </c>
      <c r="R194" s="587">
        <f>'O5 Details by Class &amp; Accounts'!V194+'O5 Details by Class &amp; Accounts'!AQ194+'O5 Details by Class &amp; Accounts'!BL194+'O5 Details by Class &amp; Accounts'!CG194</f>
        <v>0</v>
      </c>
      <c r="S194" s="587">
        <f>'O5 Details by Class &amp; Accounts'!W194+'O5 Details by Class &amp; Accounts'!AR194+'O5 Details by Class &amp; Accounts'!BM194+'O5 Details by Class &amp; Accounts'!CH194</f>
        <v>0</v>
      </c>
      <c r="T194" s="587">
        <f>'O5 Details by Class &amp; Accounts'!X194+'O5 Details by Class &amp; Accounts'!AS194+'O5 Details by Class &amp; Accounts'!BN194+'O5 Details by Class &amp; Accounts'!CI194</f>
        <v>0</v>
      </c>
      <c r="U194" s="587">
        <f>'O5 Details by Class &amp; Accounts'!Y194+'O5 Details by Class &amp; Accounts'!AT194+'O5 Details by Class &amp; Accounts'!BO194+'O5 Details by Class &amp; Accounts'!CJ194</f>
        <v>0</v>
      </c>
      <c r="V194" s="587">
        <f>'O5 Details by Class &amp; Accounts'!Z194+'O5 Details by Class &amp; Accounts'!AU194+'O5 Details by Class &amp; Accounts'!BP194+'O5 Details by Class &amp; Accounts'!CK194</f>
        <v>0</v>
      </c>
      <c r="W194" s="587">
        <f>'O5 Details by Class &amp; Accounts'!AA194+'O5 Details by Class &amp; Accounts'!AV194+'O5 Details by Class &amp; Accounts'!BQ194+'O5 Details by Class &amp; Accounts'!CL194</f>
        <v>0</v>
      </c>
      <c r="X194" s="1028">
        <f>'O5 Details by Class &amp; Accounts'!AB194+'O5 Details by Class &amp; Accounts'!AW194+'O5 Details by Class &amp; Accounts'!BR194+'O5 Details by Class &amp; Accounts'!CM194</f>
        <v>0</v>
      </c>
      <c r="Y194" s="1903" t="str">
        <f t="shared" si="6"/>
        <v>5660</v>
      </c>
      <c r="Z194" s="1898" t="s">
        <v>1091</v>
      </c>
    </row>
    <row r="195" spans="1:26" ht="15.95" customHeight="1">
      <c r="A195" s="2154" t="s">
        <v>236</v>
      </c>
      <c r="B195" s="2155" t="s">
        <v>304</v>
      </c>
      <c r="C195" s="1014" t="str">
        <f>IF(ISBLANK('E4 TB Allocation Details'!D196), "",('E4 TB Allocation Details'!D196))</f>
        <v>ad</v>
      </c>
      <c r="D195" s="1015">
        <f t="shared" si="7"/>
        <v>62000.000000000015</v>
      </c>
      <c r="E195" s="587">
        <f>'O5 Details by Class &amp; Accounts'!I195+'O5 Details by Class &amp; Accounts'!AD195+'O5 Details by Class &amp; Accounts'!AY195+'O5 Details by Class &amp; Accounts'!BT195</f>
        <v>42950.290193761241</v>
      </c>
      <c r="F195" s="587">
        <f>'O5 Details by Class &amp; Accounts'!J195+'O5 Details by Class &amp; Accounts'!AE195+'O5 Details by Class &amp; Accounts'!AZ195+'O5 Details by Class &amp; Accounts'!BU195</f>
        <v>11361.704157818258</v>
      </c>
      <c r="G195" s="587">
        <f>'O5 Details by Class &amp; Accounts'!K195+'O5 Details by Class &amp; Accounts'!AF195+'O5 Details by Class &amp; Accounts'!BA195+'O5 Details by Class &amp; Accounts'!BV195</f>
        <v>6798.1045275450351</v>
      </c>
      <c r="H195" s="587">
        <f>'O5 Details by Class &amp; Accounts'!L195+'O5 Details by Class &amp; Accounts'!AG195+'O5 Details by Class &amp; Accounts'!BB195+'O5 Details by Class &amp; Accounts'!BW195</f>
        <v>0</v>
      </c>
      <c r="I195" s="587">
        <f>'O5 Details by Class &amp; Accounts'!M195+'O5 Details by Class &amp; Accounts'!AH195+'O5 Details by Class &amp; Accounts'!BC195+'O5 Details by Class &amp; Accounts'!BX195</f>
        <v>0</v>
      </c>
      <c r="J195" s="587">
        <f>'O5 Details by Class &amp; Accounts'!N195+'O5 Details by Class &amp; Accounts'!AI195+'O5 Details by Class &amp; Accounts'!BD195+'O5 Details by Class &amp; Accounts'!BY195</f>
        <v>0</v>
      </c>
      <c r="K195" s="587">
        <f>'O5 Details by Class &amp; Accounts'!O195+'O5 Details by Class &amp; Accounts'!AJ195+'O5 Details by Class &amp; Accounts'!BE195+'O5 Details by Class &amp; Accounts'!BZ195</f>
        <v>800.89277966402221</v>
      </c>
      <c r="L195" s="587">
        <f>'O5 Details by Class &amp; Accounts'!P195+'O5 Details by Class &amp; Accounts'!AK195+'O5 Details by Class &amp; Accounts'!BF195+'O5 Details by Class &amp; Accounts'!CA195</f>
        <v>0</v>
      </c>
      <c r="M195" s="587">
        <f>'O5 Details by Class &amp; Accounts'!Q195+'O5 Details by Class &amp; Accounts'!AL195+'O5 Details by Class &amp; Accounts'!BG195+'O5 Details by Class &amp; Accounts'!CB195</f>
        <v>89.008341211452588</v>
      </c>
      <c r="N195" s="587">
        <f>'O5 Details by Class &amp; Accounts'!R195+'O5 Details by Class &amp; Accounts'!AM195+'O5 Details by Class &amp; Accounts'!BH195+'O5 Details by Class &amp; Accounts'!CC195</f>
        <v>0</v>
      </c>
      <c r="O195" s="587">
        <f>'O5 Details by Class &amp; Accounts'!S195+'O5 Details by Class &amp; Accounts'!AN195+'O5 Details by Class &amp; Accounts'!BI195+'O5 Details by Class &amp; Accounts'!CD195</f>
        <v>0</v>
      </c>
      <c r="P195" s="587">
        <f>'O5 Details by Class &amp; Accounts'!T195+'O5 Details by Class &amp; Accounts'!AO195+'O5 Details by Class &amp; Accounts'!BJ195+'O5 Details by Class &amp; Accounts'!CE195</f>
        <v>0</v>
      </c>
      <c r="Q195" s="587">
        <f>'O5 Details by Class &amp; Accounts'!U195+'O5 Details by Class &amp; Accounts'!AP195+'O5 Details by Class &amp; Accounts'!BK195+'O5 Details by Class &amp; Accounts'!CF195</f>
        <v>0</v>
      </c>
      <c r="R195" s="587">
        <f>'O5 Details by Class &amp; Accounts'!V195+'O5 Details by Class &amp; Accounts'!AQ195+'O5 Details by Class &amp; Accounts'!BL195+'O5 Details by Class &amp; Accounts'!CG195</f>
        <v>0</v>
      </c>
      <c r="S195" s="587">
        <f>'O5 Details by Class &amp; Accounts'!W195+'O5 Details by Class &amp; Accounts'!AR195+'O5 Details by Class &amp; Accounts'!BM195+'O5 Details by Class &amp; Accounts'!CH195</f>
        <v>0</v>
      </c>
      <c r="T195" s="587">
        <f>'O5 Details by Class &amp; Accounts'!X195+'O5 Details by Class &amp; Accounts'!AS195+'O5 Details by Class &amp; Accounts'!BN195+'O5 Details by Class &amp; Accounts'!CI195</f>
        <v>0</v>
      </c>
      <c r="U195" s="587">
        <f>'O5 Details by Class &amp; Accounts'!Y195+'O5 Details by Class &amp; Accounts'!AT195+'O5 Details by Class &amp; Accounts'!BO195+'O5 Details by Class &amp; Accounts'!CJ195</f>
        <v>0</v>
      </c>
      <c r="V195" s="587">
        <f>'O5 Details by Class &amp; Accounts'!Z195+'O5 Details by Class &amp; Accounts'!AU195+'O5 Details by Class &amp; Accounts'!BP195+'O5 Details by Class &amp; Accounts'!CK195</f>
        <v>0</v>
      </c>
      <c r="W195" s="587">
        <f>'O5 Details by Class &amp; Accounts'!AA195+'O5 Details by Class &amp; Accounts'!AV195+'O5 Details by Class &amp; Accounts'!BQ195+'O5 Details by Class &amp; Accounts'!CL195</f>
        <v>0</v>
      </c>
      <c r="X195" s="1028">
        <f>'O5 Details by Class &amp; Accounts'!AB195+'O5 Details by Class &amp; Accounts'!AW195+'O5 Details by Class &amp; Accounts'!BR195+'O5 Details by Class &amp; Accounts'!CM195</f>
        <v>0</v>
      </c>
      <c r="Y195" s="1903" t="str">
        <f t="shared" si="6"/>
        <v>5665</v>
      </c>
      <c r="Z195" s="1898" t="s">
        <v>1091</v>
      </c>
    </row>
    <row r="196" spans="1:26" ht="15.95" customHeight="1">
      <c r="A196" s="2154" t="s">
        <v>237</v>
      </c>
      <c r="B196" s="2155" t="s">
        <v>305</v>
      </c>
      <c r="C196" s="1014" t="str">
        <f>IF(ISBLANK('E4 TB Allocation Details'!D197), "",('E4 TB Allocation Details'!D197))</f>
        <v>ad</v>
      </c>
      <c r="D196" s="1015">
        <f t="shared" si="7"/>
        <v>14000</v>
      </c>
      <c r="E196" s="587">
        <f>'O5 Details by Class &amp; Accounts'!I196+'O5 Details by Class &amp; Accounts'!AD196+'O5 Details by Class &amp; Accounts'!AY196+'O5 Details by Class &amp; Accounts'!BT196</f>
        <v>9698.4526243976998</v>
      </c>
      <c r="F196" s="587">
        <f>'O5 Details by Class &amp; Accounts'!J196+'O5 Details by Class &amp; Accounts'!AE196+'O5 Details by Class &amp; Accounts'!AZ196+'O5 Details by Class &amp; Accounts'!BU196</f>
        <v>2565.5461001525096</v>
      </c>
      <c r="G196" s="587">
        <f>'O5 Details by Class &amp; Accounts'!K196+'O5 Details by Class &amp; Accounts'!AF196+'O5 Details by Class &amp; Accounts'!BA196+'O5 Details by Class &amp; Accounts'!BV196</f>
        <v>1535.0558610585563</v>
      </c>
      <c r="H196" s="587">
        <f>'O5 Details by Class &amp; Accounts'!L196+'O5 Details by Class &amp; Accounts'!AG196+'O5 Details by Class &amp; Accounts'!BB196+'O5 Details by Class &amp; Accounts'!BW196</f>
        <v>0</v>
      </c>
      <c r="I196" s="587">
        <f>'O5 Details by Class &amp; Accounts'!M196+'O5 Details by Class &amp; Accounts'!AH196+'O5 Details by Class &amp; Accounts'!BC196+'O5 Details by Class &amp; Accounts'!BX196</f>
        <v>0</v>
      </c>
      <c r="J196" s="587">
        <f>'O5 Details by Class &amp; Accounts'!N196+'O5 Details by Class &amp; Accounts'!AI196+'O5 Details by Class &amp; Accounts'!BD196+'O5 Details by Class &amp; Accounts'!BY196</f>
        <v>0</v>
      </c>
      <c r="K196" s="587">
        <f>'O5 Details by Class &amp; Accounts'!O196+'O5 Details by Class &amp; Accounts'!AJ196+'O5 Details by Class &amp; Accounts'!BE196+'O5 Details by Class &amp; Accounts'!BZ196</f>
        <v>180.8467566983276</v>
      </c>
      <c r="L196" s="587">
        <f>'O5 Details by Class &amp; Accounts'!P196+'O5 Details by Class &amp; Accounts'!AK196+'O5 Details by Class &amp; Accounts'!BF196+'O5 Details by Class &amp; Accounts'!CA196</f>
        <v>0</v>
      </c>
      <c r="M196" s="587">
        <f>'O5 Details by Class &amp; Accounts'!Q196+'O5 Details by Class &amp; Accounts'!AL196+'O5 Details by Class &amp; Accounts'!BG196+'O5 Details by Class &amp; Accounts'!CB196</f>
        <v>20.098657692908649</v>
      </c>
      <c r="N196" s="587">
        <f>'O5 Details by Class &amp; Accounts'!R196+'O5 Details by Class &amp; Accounts'!AM196+'O5 Details by Class &amp; Accounts'!BH196+'O5 Details by Class &amp; Accounts'!CC196</f>
        <v>0</v>
      </c>
      <c r="O196" s="587">
        <f>'O5 Details by Class &amp; Accounts'!S196+'O5 Details by Class &amp; Accounts'!AN196+'O5 Details by Class &amp; Accounts'!BI196+'O5 Details by Class &amp; Accounts'!CD196</f>
        <v>0</v>
      </c>
      <c r="P196" s="587">
        <f>'O5 Details by Class &amp; Accounts'!T196+'O5 Details by Class &amp; Accounts'!AO196+'O5 Details by Class &amp; Accounts'!BJ196+'O5 Details by Class &amp; Accounts'!CE196</f>
        <v>0</v>
      </c>
      <c r="Q196" s="587">
        <f>'O5 Details by Class &amp; Accounts'!U196+'O5 Details by Class &amp; Accounts'!AP196+'O5 Details by Class &amp; Accounts'!BK196+'O5 Details by Class &amp; Accounts'!CF196</f>
        <v>0</v>
      </c>
      <c r="R196" s="587">
        <f>'O5 Details by Class &amp; Accounts'!V196+'O5 Details by Class &amp; Accounts'!AQ196+'O5 Details by Class &amp; Accounts'!BL196+'O5 Details by Class &amp; Accounts'!CG196</f>
        <v>0</v>
      </c>
      <c r="S196" s="587">
        <f>'O5 Details by Class &amp; Accounts'!W196+'O5 Details by Class &amp; Accounts'!AR196+'O5 Details by Class &amp; Accounts'!BM196+'O5 Details by Class &amp; Accounts'!CH196</f>
        <v>0</v>
      </c>
      <c r="T196" s="587">
        <f>'O5 Details by Class &amp; Accounts'!X196+'O5 Details by Class &amp; Accounts'!AS196+'O5 Details by Class &amp; Accounts'!BN196+'O5 Details by Class &amp; Accounts'!CI196</f>
        <v>0</v>
      </c>
      <c r="U196" s="587">
        <f>'O5 Details by Class &amp; Accounts'!Y196+'O5 Details by Class &amp; Accounts'!AT196+'O5 Details by Class &amp; Accounts'!BO196+'O5 Details by Class &amp; Accounts'!CJ196</f>
        <v>0</v>
      </c>
      <c r="V196" s="587">
        <f>'O5 Details by Class &amp; Accounts'!Z196+'O5 Details by Class &amp; Accounts'!AU196+'O5 Details by Class &amp; Accounts'!BP196+'O5 Details by Class &amp; Accounts'!CK196</f>
        <v>0</v>
      </c>
      <c r="W196" s="587">
        <f>'O5 Details by Class &amp; Accounts'!AA196+'O5 Details by Class &amp; Accounts'!AV196+'O5 Details by Class &amp; Accounts'!BQ196+'O5 Details by Class &amp; Accounts'!CL196</f>
        <v>0</v>
      </c>
      <c r="X196" s="1028">
        <f>'O5 Details by Class &amp; Accounts'!AB196+'O5 Details by Class &amp; Accounts'!AW196+'O5 Details by Class &amp; Accounts'!BR196+'O5 Details by Class &amp; Accounts'!CM196</f>
        <v>0</v>
      </c>
      <c r="Y196" s="1903" t="str">
        <f t="shared" si="6"/>
        <v>5670</v>
      </c>
      <c r="Z196" s="1898" t="s">
        <v>1091</v>
      </c>
    </row>
    <row r="197" spans="1:26" ht="15.95" customHeight="1">
      <c r="A197" s="2154" t="s">
        <v>238</v>
      </c>
      <c r="B197" s="2155" t="s">
        <v>306</v>
      </c>
      <c r="C197" s="1014" t="str">
        <f>IF(ISBLANK('E4 TB Allocation Details'!D198), "",('E4 TB Allocation Details'!D198))</f>
        <v>ad</v>
      </c>
      <c r="D197" s="1015">
        <f t="shared" si="7"/>
        <v>0</v>
      </c>
      <c r="E197" s="587">
        <f>'O5 Details by Class &amp; Accounts'!I197+'O5 Details by Class &amp; Accounts'!AD197+'O5 Details by Class &amp; Accounts'!AY197+'O5 Details by Class &amp; Accounts'!BT197</f>
        <v>0</v>
      </c>
      <c r="F197" s="587">
        <f>'O5 Details by Class &amp; Accounts'!J197+'O5 Details by Class &amp; Accounts'!AE197+'O5 Details by Class &amp; Accounts'!AZ197+'O5 Details by Class &amp; Accounts'!BU197</f>
        <v>0</v>
      </c>
      <c r="G197" s="587">
        <f>'O5 Details by Class &amp; Accounts'!K197+'O5 Details by Class &amp; Accounts'!AF197+'O5 Details by Class &amp; Accounts'!BA197+'O5 Details by Class &amp; Accounts'!BV197</f>
        <v>0</v>
      </c>
      <c r="H197" s="587">
        <f>'O5 Details by Class &amp; Accounts'!L197+'O5 Details by Class &amp; Accounts'!AG197+'O5 Details by Class &amp; Accounts'!BB197+'O5 Details by Class &amp; Accounts'!BW197</f>
        <v>0</v>
      </c>
      <c r="I197" s="587">
        <f>'O5 Details by Class &amp; Accounts'!M197+'O5 Details by Class &amp; Accounts'!AH197+'O5 Details by Class &amp; Accounts'!BC197+'O5 Details by Class &amp; Accounts'!BX197</f>
        <v>0</v>
      </c>
      <c r="J197" s="587">
        <f>'O5 Details by Class &amp; Accounts'!N197+'O5 Details by Class &amp; Accounts'!AI197+'O5 Details by Class &amp; Accounts'!BD197+'O5 Details by Class &amp; Accounts'!BY197</f>
        <v>0</v>
      </c>
      <c r="K197" s="587">
        <f>'O5 Details by Class &amp; Accounts'!O197+'O5 Details by Class &amp; Accounts'!AJ197+'O5 Details by Class &amp; Accounts'!BE197+'O5 Details by Class &amp; Accounts'!BZ197</f>
        <v>0</v>
      </c>
      <c r="L197" s="587">
        <f>'O5 Details by Class &amp; Accounts'!P197+'O5 Details by Class &amp; Accounts'!AK197+'O5 Details by Class &amp; Accounts'!BF197+'O5 Details by Class &amp; Accounts'!CA197</f>
        <v>0</v>
      </c>
      <c r="M197" s="587">
        <f>'O5 Details by Class &amp; Accounts'!Q197+'O5 Details by Class &amp; Accounts'!AL197+'O5 Details by Class &amp; Accounts'!BG197+'O5 Details by Class &amp; Accounts'!CB197</f>
        <v>0</v>
      </c>
      <c r="N197" s="587">
        <f>'O5 Details by Class &amp; Accounts'!R197+'O5 Details by Class &amp; Accounts'!AM197+'O5 Details by Class &amp; Accounts'!BH197+'O5 Details by Class &amp; Accounts'!CC197</f>
        <v>0</v>
      </c>
      <c r="O197" s="587">
        <f>'O5 Details by Class &amp; Accounts'!S197+'O5 Details by Class &amp; Accounts'!AN197+'O5 Details by Class &amp; Accounts'!BI197+'O5 Details by Class &amp; Accounts'!CD197</f>
        <v>0</v>
      </c>
      <c r="P197" s="587">
        <f>'O5 Details by Class &amp; Accounts'!T197+'O5 Details by Class &amp; Accounts'!AO197+'O5 Details by Class &amp; Accounts'!BJ197+'O5 Details by Class &amp; Accounts'!CE197</f>
        <v>0</v>
      </c>
      <c r="Q197" s="587">
        <f>'O5 Details by Class &amp; Accounts'!U197+'O5 Details by Class &amp; Accounts'!AP197+'O5 Details by Class &amp; Accounts'!BK197+'O5 Details by Class &amp; Accounts'!CF197</f>
        <v>0</v>
      </c>
      <c r="R197" s="587">
        <f>'O5 Details by Class &amp; Accounts'!V197+'O5 Details by Class &amp; Accounts'!AQ197+'O5 Details by Class &amp; Accounts'!BL197+'O5 Details by Class &amp; Accounts'!CG197</f>
        <v>0</v>
      </c>
      <c r="S197" s="587">
        <f>'O5 Details by Class &amp; Accounts'!W197+'O5 Details by Class &amp; Accounts'!AR197+'O5 Details by Class &amp; Accounts'!BM197+'O5 Details by Class &amp; Accounts'!CH197</f>
        <v>0</v>
      </c>
      <c r="T197" s="587">
        <f>'O5 Details by Class &amp; Accounts'!X197+'O5 Details by Class &amp; Accounts'!AS197+'O5 Details by Class &amp; Accounts'!BN197+'O5 Details by Class &amp; Accounts'!CI197</f>
        <v>0</v>
      </c>
      <c r="U197" s="587">
        <f>'O5 Details by Class &amp; Accounts'!Y197+'O5 Details by Class &amp; Accounts'!AT197+'O5 Details by Class &amp; Accounts'!BO197+'O5 Details by Class &amp; Accounts'!CJ197</f>
        <v>0</v>
      </c>
      <c r="V197" s="587">
        <f>'O5 Details by Class &amp; Accounts'!Z197+'O5 Details by Class &amp; Accounts'!AU197+'O5 Details by Class &amp; Accounts'!BP197+'O5 Details by Class &amp; Accounts'!CK197</f>
        <v>0</v>
      </c>
      <c r="W197" s="587">
        <f>'O5 Details by Class &amp; Accounts'!AA197+'O5 Details by Class &amp; Accounts'!AV197+'O5 Details by Class &amp; Accounts'!BQ197+'O5 Details by Class &amp; Accounts'!CL197</f>
        <v>0</v>
      </c>
      <c r="X197" s="1028">
        <f>'O5 Details by Class &amp; Accounts'!AB197+'O5 Details by Class &amp; Accounts'!AW197+'O5 Details by Class &amp; Accounts'!BR197+'O5 Details by Class &amp; Accounts'!CM197</f>
        <v>0</v>
      </c>
      <c r="Y197" s="1903" t="str">
        <f t="shared" si="6"/>
        <v>5675</v>
      </c>
      <c r="Z197" s="1898" t="s">
        <v>1091</v>
      </c>
    </row>
    <row r="198" spans="1:26" ht="15.95" customHeight="1">
      <c r="A198" s="2154" t="s">
        <v>239</v>
      </c>
      <c r="B198" s="2155" t="s">
        <v>1391</v>
      </c>
      <c r="C198" s="1014" t="str">
        <f>IF(ISBLANK('E4 TB Allocation Details'!D199), "",('E4 TB Allocation Details'!D199))</f>
        <v>ad</v>
      </c>
      <c r="D198" s="1015">
        <f t="shared" si="7"/>
        <v>5300.0000000000009</v>
      </c>
      <c r="E198" s="587">
        <f>'O5 Details by Class &amp; Accounts'!I198+'O5 Details by Class &amp; Accounts'!AD198+'O5 Details by Class &amp; Accounts'!AY198+'O5 Details by Class &amp; Accounts'!BT198</f>
        <v>3671.557064950558</v>
      </c>
      <c r="F198" s="587">
        <f>'O5 Details by Class &amp; Accounts'!J198+'O5 Details by Class &amp; Accounts'!AE198+'O5 Details by Class &amp; Accounts'!AZ198+'O5 Details by Class &amp; Accounts'!BU198</f>
        <v>971.24245220059299</v>
      </c>
      <c r="G198" s="587">
        <f>'O5 Details by Class &amp; Accounts'!K198+'O5 Details by Class &amp; Accounts'!AF198+'O5 Details by Class &amp; Accounts'!BA198+'O5 Details by Class &amp; Accounts'!BV198</f>
        <v>581.12829025788199</v>
      </c>
      <c r="H198" s="587">
        <f>'O5 Details by Class &amp; Accounts'!L198+'O5 Details by Class &amp; Accounts'!AG198+'O5 Details by Class &amp; Accounts'!BB198+'O5 Details by Class &amp; Accounts'!BW198</f>
        <v>0</v>
      </c>
      <c r="I198" s="587">
        <f>'O5 Details by Class &amp; Accounts'!M198+'O5 Details by Class &amp; Accounts'!AH198+'O5 Details by Class &amp; Accounts'!BC198+'O5 Details by Class &amp; Accounts'!BX198</f>
        <v>0</v>
      </c>
      <c r="J198" s="587">
        <f>'O5 Details by Class &amp; Accounts'!N198+'O5 Details by Class &amp; Accounts'!AI198+'O5 Details by Class &amp; Accounts'!BD198+'O5 Details by Class &amp; Accounts'!BY198</f>
        <v>0</v>
      </c>
      <c r="K198" s="587">
        <f>'O5 Details by Class &amp; Accounts'!O198+'O5 Details by Class &amp; Accounts'!AJ198+'O5 Details by Class &amp; Accounts'!BE198+'O5 Details by Class &amp; Accounts'!BZ198</f>
        <v>68.46341503579545</v>
      </c>
      <c r="L198" s="587">
        <f>'O5 Details by Class &amp; Accounts'!P198+'O5 Details by Class &amp; Accounts'!AK198+'O5 Details by Class &amp; Accounts'!BF198+'O5 Details by Class &amp; Accounts'!CA198</f>
        <v>0</v>
      </c>
      <c r="M198" s="587">
        <f>'O5 Details by Class &amp; Accounts'!Q198+'O5 Details by Class &amp; Accounts'!AL198+'O5 Details by Class &amp; Accounts'!BG198+'O5 Details by Class &amp; Accounts'!CB198</f>
        <v>7.6087775551725603</v>
      </c>
      <c r="N198" s="587">
        <f>'O5 Details by Class &amp; Accounts'!R198+'O5 Details by Class &amp; Accounts'!AM198+'O5 Details by Class &amp; Accounts'!BH198+'O5 Details by Class &amp; Accounts'!CC198</f>
        <v>0</v>
      </c>
      <c r="O198" s="587">
        <f>'O5 Details by Class &amp; Accounts'!S198+'O5 Details by Class &amp; Accounts'!AN198+'O5 Details by Class &amp; Accounts'!BI198+'O5 Details by Class &amp; Accounts'!CD198</f>
        <v>0</v>
      </c>
      <c r="P198" s="587">
        <f>'O5 Details by Class &amp; Accounts'!T198+'O5 Details by Class &amp; Accounts'!AO198+'O5 Details by Class &amp; Accounts'!BJ198+'O5 Details by Class &amp; Accounts'!CE198</f>
        <v>0</v>
      </c>
      <c r="Q198" s="587">
        <f>'O5 Details by Class &amp; Accounts'!U198+'O5 Details by Class &amp; Accounts'!AP198+'O5 Details by Class &amp; Accounts'!BK198+'O5 Details by Class &amp; Accounts'!CF198</f>
        <v>0</v>
      </c>
      <c r="R198" s="587">
        <f>'O5 Details by Class &amp; Accounts'!V198+'O5 Details by Class &amp; Accounts'!AQ198+'O5 Details by Class &amp; Accounts'!BL198+'O5 Details by Class &amp; Accounts'!CG198</f>
        <v>0</v>
      </c>
      <c r="S198" s="587">
        <f>'O5 Details by Class &amp; Accounts'!W198+'O5 Details by Class &amp; Accounts'!AR198+'O5 Details by Class &amp; Accounts'!BM198+'O5 Details by Class &amp; Accounts'!CH198</f>
        <v>0</v>
      </c>
      <c r="T198" s="587">
        <f>'O5 Details by Class &amp; Accounts'!X198+'O5 Details by Class &amp; Accounts'!AS198+'O5 Details by Class &amp; Accounts'!BN198+'O5 Details by Class &amp; Accounts'!CI198</f>
        <v>0</v>
      </c>
      <c r="U198" s="587">
        <f>'O5 Details by Class &amp; Accounts'!Y198+'O5 Details by Class &amp; Accounts'!AT198+'O5 Details by Class &amp; Accounts'!BO198+'O5 Details by Class &amp; Accounts'!CJ198</f>
        <v>0</v>
      </c>
      <c r="V198" s="587">
        <f>'O5 Details by Class &amp; Accounts'!Z198+'O5 Details by Class &amp; Accounts'!AU198+'O5 Details by Class &amp; Accounts'!BP198+'O5 Details by Class &amp; Accounts'!CK198</f>
        <v>0</v>
      </c>
      <c r="W198" s="587">
        <f>'O5 Details by Class &amp; Accounts'!AA198+'O5 Details by Class &amp; Accounts'!AV198+'O5 Details by Class &amp; Accounts'!BQ198+'O5 Details by Class &amp; Accounts'!CL198</f>
        <v>0</v>
      </c>
      <c r="X198" s="1028">
        <f>'O5 Details by Class &amp; Accounts'!AB198+'O5 Details by Class &amp; Accounts'!AW198+'O5 Details by Class &amp; Accounts'!BR198+'O5 Details by Class &amp; Accounts'!CM198</f>
        <v>0</v>
      </c>
      <c r="Y198" s="1903" t="str">
        <f t="shared" si="6"/>
        <v>5680</v>
      </c>
      <c r="Z198" s="1898" t="s">
        <v>1091</v>
      </c>
    </row>
    <row r="199" spans="1:26" ht="15.95" customHeight="1">
      <c r="A199" s="1757" t="s">
        <v>250</v>
      </c>
      <c r="B199" s="1005" t="s">
        <v>1392</v>
      </c>
      <c r="C199" s="1014" t="str">
        <f>IF(ISBLANK('E4 TB Allocation Details'!D200), "",('E4 TB Allocation Details'!D200))</f>
        <v>cop</v>
      </c>
      <c r="D199" s="1015">
        <f t="shared" si="7"/>
        <v>0</v>
      </c>
      <c r="E199" s="587">
        <f>'O5 Details by Class &amp; Accounts'!I199+'O5 Details by Class &amp; Accounts'!AD199+'O5 Details by Class &amp; Accounts'!AY199+'O5 Details by Class &amp; Accounts'!BT199</f>
        <v>0</v>
      </c>
      <c r="F199" s="587">
        <f>'O5 Details by Class &amp; Accounts'!J199+'O5 Details by Class &amp; Accounts'!AE199+'O5 Details by Class &amp; Accounts'!AZ199+'O5 Details by Class &amp; Accounts'!BU199</f>
        <v>0</v>
      </c>
      <c r="G199" s="587">
        <f>'O5 Details by Class &amp; Accounts'!K199+'O5 Details by Class &amp; Accounts'!AF199+'O5 Details by Class &amp; Accounts'!BA199+'O5 Details by Class &amp; Accounts'!BV199</f>
        <v>0</v>
      </c>
      <c r="H199" s="587">
        <f>'O5 Details by Class &amp; Accounts'!L199+'O5 Details by Class &amp; Accounts'!AG199+'O5 Details by Class &amp; Accounts'!BB199+'O5 Details by Class &amp; Accounts'!BW199</f>
        <v>0</v>
      </c>
      <c r="I199" s="587">
        <f>'O5 Details by Class &amp; Accounts'!M199+'O5 Details by Class &amp; Accounts'!AH199+'O5 Details by Class &amp; Accounts'!BC199+'O5 Details by Class &amp; Accounts'!BX199</f>
        <v>0</v>
      </c>
      <c r="J199" s="587">
        <f>'O5 Details by Class &amp; Accounts'!N199+'O5 Details by Class &amp; Accounts'!AI199+'O5 Details by Class &amp; Accounts'!BD199+'O5 Details by Class &amp; Accounts'!BY199</f>
        <v>0</v>
      </c>
      <c r="K199" s="587">
        <f>'O5 Details by Class &amp; Accounts'!O199+'O5 Details by Class &amp; Accounts'!AJ199+'O5 Details by Class &amp; Accounts'!BE199+'O5 Details by Class &amp; Accounts'!BZ199</f>
        <v>0</v>
      </c>
      <c r="L199" s="587">
        <f>'O5 Details by Class &amp; Accounts'!P199+'O5 Details by Class &amp; Accounts'!AK199+'O5 Details by Class &amp; Accounts'!BF199+'O5 Details by Class &amp; Accounts'!CA199</f>
        <v>0</v>
      </c>
      <c r="M199" s="587">
        <f>'O5 Details by Class &amp; Accounts'!Q199+'O5 Details by Class &amp; Accounts'!AL199+'O5 Details by Class &amp; Accounts'!BG199+'O5 Details by Class &amp; Accounts'!CB199</f>
        <v>0</v>
      </c>
      <c r="N199" s="587">
        <f>'O5 Details by Class &amp; Accounts'!R199+'O5 Details by Class &amp; Accounts'!AM199+'O5 Details by Class &amp; Accounts'!BH199+'O5 Details by Class &amp; Accounts'!CC199</f>
        <v>0</v>
      </c>
      <c r="O199" s="587">
        <f>'O5 Details by Class &amp; Accounts'!S199+'O5 Details by Class &amp; Accounts'!AN199+'O5 Details by Class &amp; Accounts'!BI199+'O5 Details by Class &amp; Accounts'!CD199</f>
        <v>0</v>
      </c>
      <c r="P199" s="587">
        <f>'O5 Details by Class &amp; Accounts'!T199+'O5 Details by Class &amp; Accounts'!AO199+'O5 Details by Class &amp; Accounts'!BJ199+'O5 Details by Class &amp; Accounts'!CE199</f>
        <v>0</v>
      </c>
      <c r="Q199" s="587">
        <f>'O5 Details by Class &amp; Accounts'!U199+'O5 Details by Class &amp; Accounts'!AP199+'O5 Details by Class &amp; Accounts'!BK199+'O5 Details by Class &amp; Accounts'!CF199</f>
        <v>0</v>
      </c>
      <c r="R199" s="587">
        <f>'O5 Details by Class &amp; Accounts'!V199+'O5 Details by Class &amp; Accounts'!AQ199+'O5 Details by Class &amp; Accounts'!BL199+'O5 Details by Class &amp; Accounts'!CG199</f>
        <v>0</v>
      </c>
      <c r="S199" s="587">
        <f>'O5 Details by Class &amp; Accounts'!W199+'O5 Details by Class &amp; Accounts'!AR199+'O5 Details by Class &amp; Accounts'!BM199+'O5 Details by Class &amp; Accounts'!CH199</f>
        <v>0</v>
      </c>
      <c r="T199" s="587">
        <f>'O5 Details by Class &amp; Accounts'!X199+'O5 Details by Class &amp; Accounts'!AS199+'O5 Details by Class &amp; Accounts'!BN199+'O5 Details by Class &amp; Accounts'!CI199</f>
        <v>0</v>
      </c>
      <c r="U199" s="587">
        <f>'O5 Details by Class &amp; Accounts'!Y199+'O5 Details by Class &amp; Accounts'!AT199+'O5 Details by Class &amp; Accounts'!BO199+'O5 Details by Class &amp; Accounts'!CJ199</f>
        <v>0</v>
      </c>
      <c r="V199" s="587">
        <f>'O5 Details by Class &amp; Accounts'!Z199+'O5 Details by Class &amp; Accounts'!AU199+'O5 Details by Class &amp; Accounts'!BP199+'O5 Details by Class &amp; Accounts'!CK199</f>
        <v>0</v>
      </c>
      <c r="W199" s="587">
        <f>'O5 Details by Class &amp; Accounts'!AA199+'O5 Details by Class &amp; Accounts'!AV199+'O5 Details by Class &amp; Accounts'!BQ199+'O5 Details by Class &amp; Accounts'!CL199</f>
        <v>0</v>
      </c>
      <c r="X199" s="1028">
        <f>'O5 Details by Class &amp; Accounts'!AB199+'O5 Details by Class &amp; Accounts'!AW199+'O5 Details by Class &amp; Accounts'!BR199+'O5 Details by Class &amp; Accounts'!CM199</f>
        <v>0</v>
      </c>
      <c r="Y199" s="1903" t="str">
        <f t="shared" si="6"/>
        <v>5685</v>
      </c>
      <c r="Z199" s="1898" t="s">
        <v>1195</v>
      </c>
    </row>
    <row r="200" spans="1:26" ht="15.95" customHeight="1">
      <c r="A200" s="1755" t="s">
        <v>251</v>
      </c>
      <c r="B200" s="1003" t="s">
        <v>987</v>
      </c>
      <c r="C200" s="1014" t="str">
        <f>IF(ISBLANK('E4 TB Allocation Details'!D201), "",('E4 TB Allocation Details'!D201))</f>
        <v>dep</v>
      </c>
      <c r="D200" s="1015">
        <f t="shared" si="7"/>
        <v>197073.99999999997</v>
      </c>
      <c r="E200" s="587">
        <f>'O5 Details by Class &amp; Accounts'!I200+'O5 Details by Class &amp; Accounts'!AD200+'O5 Details by Class &amp; Accounts'!AY200+'O5 Details by Class &amp; Accounts'!BT200</f>
        <v>130838.16188727744</v>
      </c>
      <c r="F200" s="587">
        <f>'O5 Details by Class &amp; Accounts'!J200+'O5 Details by Class &amp; Accounts'!AE200+'O5 Details by Class &amp; Accounts'!AZ200+'O5 Details by Class &amp; Accounts'!BU200</f>
        <v>42868.512313123385</v>
      </c>
      <c r="G200" s="587">
        <f>'O5 Details by Class &amp; Accounts'!K200+'O5 Details by Class &amp; Accounts'!AF200+'O5 Details by Class &amp; Accounts'!BA200+'O5 Details by Class &amp; Accounts'!BV200</f>
        <v>20748.452123956595</v>
      </c>
      <c r="H200" s="587">
        <f>'O5 Details by Class &amp; Accounts'!L200+'O5 Details by Class &amp; Accounts'!AG200+'O5 Details by Class &amp; Accounts'!BB200+'O5 Details by Class &amp; Accounts'!BW200</f>
        <v>0</v>
      </c>
      <c r="I200" s="587">
        <f>'O5 Details by Class &amp; Accounts'!M200+'O5 Details by Class &amp; Accounts'!AH200+'O5 Details by Class &amp; Accounts'!BC200+'O5 Details by Class &amp; Accounts'!BX200</f>
        <v>0</v>
      </c>
      <c r="J200" s="587">
        <f>'O5 Details by Class &amp; Accounts'!N200+'O5 Details by Class &amp; Accounts'!AI200+'O5 Details by Class &amp; Accounts'!BD200+'O5 Details by Class &amp; Accounts'!BY200</f>
        <v>0</v>
      </c>
      <c r="K200" s="587">
        <f>'O5 Details by Class &amp; Accounts'!O200+'O5 Details by Class &amp; Accounts'!AJ200+'O5 Details by Class &amp; Accounts'!BE200+'O5 Details by Class &amp; Accounts'!BZ200</f>
        <v>2414.1010111569622</v>
      </c>
      <c r="L200" s="587">
        <f>'O5 Details by Class &amp; Accounts'!P200+'O5 Details by Class &amp; Accounts'!AK200+'O5 Details by Class &amp; Accounts'!BF200+'O5 Details by Class &amp; Accounts'!CA200</f>
        <v>0</v>
      </c>
      <c r="M200" s="587">
        <f>'O5 Details by Class &amp; Accounts'!Q200+'O5 Details by Class &amp; Accounts'!AL200+'O5 Details by Class &amp; Accounts'!BG200+'O5 Details by Class &amp; Accounts'!CB200</f>
        <v>204.77266448561852</v>
      </c>
      <c r="N200" s="587">
        <f>'O5 Details by Class &amp; Accounts'!R200+'O5 Details by Class &amp; Accounts'!AM200+'O5 Details by Class &amp; Accounts'!BH200+'O5 Details by Class &amp; Accounts'!CC200</f>
        <v>0</v>
      </c>
      <c r="O200" s="587">
        <f>'O5 Details by Class &amp; Accounts'!S200+'O5 Details by Class &amp; Accounts'!AN200+'O5 Details by Class &amp; Accounts'!BI200+'O5 Details by Class &amp; Accounts'!CD200</f>
        <v>0</v>
      </c>
      <c r="P200" s="587">
        <f>'O5 Details by Class &amp; Accounts'!T200+'O5 Details by Class &amp; Accounts'!AO200+'O5 Details by Class &amp; Accounts'!BJ200+'O5 Details by Class &amp; Accounts'!CE200</f>
        <v>0</v>
      </c>
      <c r="Q200" s="587">
        <f>'O5 Details by Class &amp; Accounts'!U200+'O5 Details by Class &amp; Accounts'!AP200+'O5 Details by Class &amp; Accounts'!BK200+'O5 Details by Class &amp; Accounts'!CF200</f>
        <v>0</v>
      </c>
      <c r="R200" s="587">
        <f>'O5 Details by Class &amp; Accounts'!V200+'O5 Details by Class &amp; Accounts'!AQ200+'O5 Details by Class &amp; Accounts'!BL200+'O5 Details by Class &amp; Accounts'!CG200</f>
        <v>0</v>
      </c>
      <c r="S200" s="587">
        <f>'O5 Details by Class &amp; Accounts'!W200+'O5 Details by Class &amp; Accounts'!AR200+'O5 Details by Class &amp; Accounts'!BM200+'O5 Details by Class &amp; Accounts'!CH200</f>
        <v>0</v>
      </c>
      <c r="T200" s="587">
        <f>'O5 Details by Class &amp; Accounts'!X200+'O5 Details by Class &amp; Accounts'!AS200+'O5 Details by Class &amp; Accounts'!BN200+'O5 Details by Class &amp; Accounts'!CI200</f>
        <v>0</v>
      </c>
      <c r="U200" s="587">
        <f>'O5 Details by Class &amp; Accounts'!Y200+'O5 Details by Class &amp; Accounts'!AT200+'O5 Details by Class &amp; Accounts'!BO200+'O5 Details by Class &amp; Accounts'!CJ200</f>
        <v>0</v>
      </c>
      <c r="V200" s="587">
        <f>'O5 Details by Class &amp; Accounts'!Z200+'O5 Details by Class &amp; Accounts'!AU200+'O5 Details by Class &amp; Accounts'!BP200+'O5 Details by Class &amp; Accounts'!CK200</f>
        <v>0</v>
      </c>
      <c r="W200" s="587">
        <f>'O5 Details by Class &amp; Accounts'!AA200+'O5 Details by Class &amp; Accounts'!AV200+'O5 Details by Class &amp; Accounts'!BQ200+'O5 Details by Class &amp; Accounts'!CL200</f>
        <v>0</v>
      </c>
      <c r="X200" s="1028">
        <f>'O5 Details by Class &amp; Accounts'!AB200+'O5 Details by Class &amp; Accounts'!AW200+'O5 Details by Class &amp; Accounts'!BR200+'O5 Details by Class &amp; Accounts'!CM200</f>
        <v>0</v>
      </c>
      <c r="Y200" s="1903" t="str">
        <f t="shared" si="6"/>
        <v>5705</v>
      </c>
      <c r="Z200" s="1898" t="s">
        <v>1616</v>
      </c>
    </row>
    <row r="201" spans="1:26" ht="15.95" customHeight="1">
      <c r="A201" s="1755" t="s">
        <v>252</v>
      </c>
      <c r="B201" s="1003" t="s">
        <v>1393</v>
      </c>
      <c r="C201" s="1014" t="str">
        <f>IF(ISBLANK('E4 TB Allocation Details'!D202), "",('E4 TB Allocation Details'!D202))</f>
        <v>dep</v>
      </c>
      <c r="D201" s="1015">
        <f t="shared" si="7"/>
        <v>0</v>
      </c>
      <c r="E201" s="587">
        <f>'O5 Details by Class &amp; Accounts'!I201+'O5 Details by Class &amp; Accounts'!AD201+'O5 Details by Class &amp; Accounts'!AY201+'O5 Details by Class &amp; Accounts'!BT201</f>
        <v>0</v>
      </c>
      <c r="F201" s="587">
        <f>'O5 Details by Class &amp; Accounts'!J201+'O5 Details by Class &amp; Accounts'!AE201+'O5 Details by Class &amp; Accounts'!AZ201+'O5 Details by Class &amp; Accounts'!BU201</f>
        <v>0</v>
      </c>
      <c r="G201" s="587">
        <f>'O5 Details by Class &amp; Accounts'!K201+'O5 Details by Class &amp; Accounts'!AF201+'O5 Details by Class &amp; Accounts'!BA201+'O5 Details by Class &amp; Accounts'!BV201</f>
        <v>0</v>
      </c>
      <c r="H201" s="587">
        <f>'O5 Details by Class &amp; Accounts'!L201+'O5 Details by Class &amp; Accounts'!AG201+'O5 Details by Class &amp; Accounts'!BB201+'O5 Details by Class &amp; Accounts'!BW201</f>
        <v>0</v>
      </c>
      <c r="I201" s="587">
        <f>'O5 Details by Class &amp; Accounts'!M201+'O5 Details by Class &amp; Accounts'!AH201+'O5 Details by Class &amp; Accounts'!BC201+'O5 Details by Class &amp; Accounts'!BX201</f>
        <v>0</v>
      </c>
      <c r="J201" s="587">
        <f>'O5 Details by Class &amp; Accounts'!N201+'O5 Details by Class &amp; Accounts'!AI201+'O5 Details by Class &amp; Accounts'!BD201+'O5 Details by Class &amp; Accounts'!BY201</f>
        <v>0</v>
      </c>
      <c r="K201" s="587">
        <f>'O5 Details by Class &amp; Accounts'!O201+'O5 Details by Class &amp; Accounts'!AJ201+'O5 Details by Class &amp; Accounts'!BE201+'O5 Details by Class &amp; Accounts'!BZ201</f>
        <v>0</v>
      </c>
      <c r="L201" s="587">
        <f>'O5 Details by Class &amp; Accounts'!P201+'O5 Details by Class &amp; Accounts'!AK201+'O5 Details by Class &amp; Accounts'!BF201+'O5 Details by Class &amp; Accounts'!CA201</f>
        <v>0</v>
      </c>
      <c r="M201" s="587">
        <f>'O5 Details by Class &amp; Accounts'!Q201+'O5 Details by Class &amp; Accounts'!AL201+'O5 Details by Class &amp; Accounts'!BG201+'O5 Details by Class &amp; Accounts'!CB201</f>
        <v>0</v>
      </c>
      <c r="N201" s="587">
        <f>'O5 Details by Class &amp; Accounts'!R201+'O5 Details by Class &amp; Accounts'!AM201+'O5 Details by Class &amp; Accounts'!BH201+'O5 Details by Class &amp; Accounts'!CC201</f>
        <v>0</v>
      </c>
      <c r="O201" s="587">
        <f>'O5 Details by Class &amp; Accounts'!S201+'O5 Details by Class &amp; Accounts'!AN201+'O5 Details by Class &amp; Accounts'!BI201+'O5 Details by Class &amp; Accounts'!CD201</f>
        <v>0</v>
      </c>
      <c r="P201" s="587">
        <f>'O5 Details by Class &amp; Accounts'!T201+'O5 Details by Class &amp; Accounts'!AO201+'O5 Details by Class &amp; Accounts'!BJ201+'O5 Details by Class &amp; Accounts'!CE201</f>
        <v>0</v>
      </c>
      <c r="Q201" s="587">
        <f>'O5 Details by Class &amp; Accounts'!U201+'O5 Details by Class &amp; Accounts'!AP201+'O5 Details by Class &amp; Accounts'!BK201+'O5 Details by Class &amp; Accounts'!CF201</f>
        <v>0</v>
      </c>
      <c r="R201" s="587">
        <f>'O5 Details by Class &amp; Accounts'!V201+'O5 Details by Class &amp; Accounts'!AQ201+'O5 Details by Class &amp; Accounts'!BL201+'O5 Details by Class &amp; Accounts'!CG201</f>
        <v>0</v>
      </c>
      <c r="S201" s="587">
        <f>'O5 Details by Class &amp; Accounts'!W201+'O5 Details by Class &amp; Accounts'!AR201+'O5 Details by Class &amp; Accounts'!BM201+'O5 Details by Class &amp; Accounts'!CH201</f>
        <v>0</v>
      </c>
      <c r="T201" s="587">
        <f>'O5 Details by Class &amp; Accounts'!X201+'O5 Details by Class &amp; Accounts'!AS201+'O5 Details by Class &amp; Accounts'!BN201+'O5 Details by Class &amp; Accounts'!CI201</f>
        <v>0</v>
      </c>
      <c r="U201" s="587">
        <f>'O5 Details by Class &amp; Accounts'!Y201+'O5 Details by Class &amp; Accounts'!AT201+'O5 Details by Class &amp; Accounts'!BO201+'O5 Details by Class &amp; Accounts'!CJ201</f>
        <v>0</v>
      </c>
      <c r="V201" s="587">
        <f>'O5 Details by Class &amp; Accounts'!Z201+'O5 Details by Class &amp; Accounts'!AU201+'O5 Details by Class &amp; Accounts'!BP201+'O5 Details by Class &amp; Accounts'!CK201</f>
        <v>0</v>
      </c>
      <c r="W201" s="587">
        <f>'O5 Details by Class &amp; Accounts'!AA201+'O5 Details by Class &amp; Accounts'!AV201+'O5 Details by Class &amp; Accounts'!BQ201+'O5 Details by Class &amp; Accounts'!CL201</f>
        <v>0</v>
      </c>
      <c r="X201" s="1028">
        <f>'O5 Details by Class &amp; Accounts'!AB201+'O5 Details by Class &amp; Accounts'!AW201+'O5 Details by Class &amp; Accounts'!BR201+'O5 Details by Class &amp; Accounts'!CM201</f>
        <v>0</v>
      </c>
      <c r="Y201" s="1903" t="str">
        <f t="shared" si="6"/>
        <v>5710</v>
      </c>
      <c r="Z201" s="1898" t="s">
        <v>1616</v>
      </c>
    </row>
    <row r="202" spans="1:26" ht="15.95" customHeight="1">
      <c r="A202" s="1755" t="s">
        <v>253</v>
      </c>
      <c r="B202" s="1003" t="s">
        <v>1394</v>
      </c>
      <c r="C202" s="1014" t="str">
        <f>IF(ISBLANK('E4 TB Allocation Details'!D203), "",('E4 TB Allocation Details'!D203))</f>
        <v>dep</v>
      </c>
      <c r="D202" s="1015">
        <f t="shared" si="7"/>
        <v>0</v>
      </c>
      <c r="E202" s="587">
        <f>'O5 Details by Class &amp; Accounts'!I202+'O5 Details by Class &amp; Accounts'!AD202+'O5 Details by Class &amp; Accounts'!AY202+'O5 Details by Class &amp; Accounts'!BT202</f>
        <v>0</v>
      </c>
      <c r="F202" s="587">
        <f>'O5 Details by Class &amp; Accounts'!J202+'O5 Details by Class &amp; Accounts'!AE202+'O5 Details by Class &amp; Accounts'!AZ202+'O5 Details by Class &amp; Accounts'!BU202</f>
        <v>0</v>
      </c>
      <c r="G202" s="587">
        <f>'O5 Details by Class &amp; Accounts'!K202+'O5 Details by Class &amp; Accounts'!AF202+'O5 Details by Class &amp; Accounts'!BA202+'O5 Details by Class &amp; Accounts'!BV202</f>
        <v>0</v>
      </c>
      <c r="H202" s="587">
        <f>'O5 Details by Class &amp; Accounts'!L202+'O5 Details by Class &amp; Accounts'!AG202+'O5 Details by Class &amp; Accounts'!BB202+'O5 Details by Class &amp; Accounts'!BW202</f>
        <v>0</v>
      </c>
      <c r="I202" s="587">
        <f>'O5 Details by Class &amp; Accounts'!M202+'O5 Details by Class &amp; Accounts'!AH202+'O5 Details by Class &amp; Accounts'!BC202+'O5 Details by Class &amp; Accounts'!BX202</f>
        <v>0</v>
      </c>
      <c r="J202" s="587">
        <f>'O5 Details by Class &amp; Accounts'!N202+'O5 Details by Class &amp; Accounts'!AI202+'O5 Details by Class &amp; Accounts'!BD202+'O5 Details by Class &amp; Accounts'!BY202</f>
        <v>0</v>
      </c>
      <c r="K202" s="587">
        <f>'O5 Details by Class &amp; Accounts'!O202+'O5 Details by Class &amp; Accounts'!AJ202+'O5 Details by Class &amp; Accounts'!BE202+'O5 Details by Class &amp; Accounts'!BZ202</f>
        <v>0</v>
      </c>
      <c r="L202" s="587">
        <f>'O5 Details by Class &amp; Accounts'!P202+'O5 Details by Class &amp; Accounts'!AK202+'O5 Details by Class &amp; Accounts'!BF202+'O5 Details by Class &amp; Accounts'!CA202</f>
        <v>0</v>
      </c>
      <c r="M202" s="587">
        <f>'O5 Details by Class &amp; Accounts'!Q202+'O5 Details by Class &amp; Accounts'!AL202+'O5 Details by Class &amp; Accounts'!BG202+'O5 Details by Class &amp; Accounts'!CB202</f>
        <v>0</v>
      </c>
      <c r="N202" s="587">
        <f>'O5 Details by Class &amp; Accounts'!R202+'O5 Details by Class &amp; Accounts'!AM202+'O5 Details by Class &amp; Accounts'!BH202+'O5 Details by Class &amp; Accounts'!CC202</f>
        <v>0</v>
      </c>
      <c r="O202" s="587">
        <f>'O5 Details by Class &amp; Accounts'!S202+'O5 Details by Class &amp; Accounts'!AN202+'O5 Details by Class &amp; Accounts'!BI202+'O5 Details by Class &amp; Accounts'!CD202</f>
        <v>0</v>
      </c>
      <c r="P202" s="587">
        <f>'O5 Details by Class &amp; Accounts'!T202+'O5 Details by Class &amp; Accounts'!AO202+'O5 Details by Class &amp; Accounts'!BJ202+'O5 Details by Class &amp; Accounts'!CE202</f>
        <v>0</v>
      </c>
      <c r="Q202" s="587">
        <f>'O5 Details by Class &amp; Accounts'!U202+'O5 Details by Class &amp; Accounts'!AP202+'O5 Details by Class &amp; Accounts'!BK202+'O5 Details by Class &amp; Accounts'!CF202</f>
        <v>0</v>
      </c>
      <c r="R202" s="587">
        <f>'O5 Details by Class &amp; Accounts'!V202+'O5 Details by Class &amp; Accounts'!AQ202+'O5 Details by Class &amp; Accounts'!BL202+'O5 Details by Class &amp; Accounts'!CG202</f>
        <v>0</v>
      </c>
      <c r="S202" s="587">
        <f>'O5 Details by Class &amp; Accounts'!W202+'O5 Details by Class &amp; Accounts'!AR202+'O5 Details by Class &amp; Accounts'!BM202+'O5 Details by Class &amp; Accounts'!CH202</f>
        <v>0</v>
      </c>
      <c r="T202" s="587">
        <f>'O5 Details by Class &amp; Accounts'!X202+'O5 Details by Class &amp; Accounts'!AS202+'O5 Details by Class &amp; Accounts'!BN202+'O5 Details by Class &amp; Accounts'!CI202</f>
        <v>0</v>
      </c>
      <c r="U202" s="587">
        <f>'O5 Details by Class &amp; Accounts'!Y202+'O5 Details by Class &amp; Accounts'!AT202+'O5 Details by Class &amp; Accounts'!BO202+'O5 Details by Class &amp; Accounts'!CJ202</f>
        <v>0</v>
      </c>
      <c r="V202" s="587">
        <f>'O5 Details by Class &amp; Accounts'!Z202+'O5 Details by Class &amp; Accounts'!AU202+'O5 Details by Class &amp; Accounts'!BP202+'O5 Details by Class &amp; Accounts'!CK202</f>
        <v>0</v>
      </c>
      <c r="W202" s="587">
        <f>'O5 Details by Class &amp; Accounts'!AA202+'O5 Details by Class &amp; Accounts'!AV202+'O5 Details by Class &amp; Accounts'!BQ202+'O5 Details by Class &amp; Accounts'!CL202</f>
        <v>0</v>
      </c>
      <c r="X202" s="1028">
        <f>'O5 Details by Class &amp; Accounts'!AB202+'O5 Details by Class &amp; Accounts'!AW202+'O5 Details by Class &amp; Accounts'!BR202+'O5 Details by Class &amp; Accounts'!CM202</f>
        <v>0</v>
      </c>
      <c r="Y202" s="1903" t="str">
        <f t="shared" si="6"/>
        <v>5715</v>
      </c>
      <c r="Z202" s="1898" t="s">
        <v>1616</v>
      </c>
    </row>
    <row r="203" spans="1:26" ht="15.95" customHeight="1">
      <c r="A203" s="1755" t="s">
        <v>254</v>
      </c>
      <c r="B203" s="1003" t="s">
        <v>1395</v>
      </c>
      <c r="C203" s="1014" t="str">
        <f>IF(ISBLANK('E4 TB Allocation Details'!D204), "",('E4 TB Allocation Details'!D204))</f>
        <v>dep</v>
      </c>
      <c r="D203" s="1015">
        <f t="shared" si="7"/>
        <v>0</v>
      </c>
      <c r="E203" s="587">
        <f>'O5 Details by Class &amp; Accounts'!I203+'O5 Details by Class &amp; Accounts'!AD203+'O5 Details by Class &amp; Accounts'!AY203+'O5 Details by Class &amp; Accounts'!BT203</f>
        <v>0</v>
      </c>
      <c r="F203" s="587">
        <f>'O5 Details by Class &amp; Accounts'!J203+'O5 Details by Class &amp; Accounts'!AE203+'O5 Details by Class &amp; Accounts'!AZ203+'O5 Details by Class &amp; Accounts'!BU203</f>
        <v>0</v>
      </c>
      <c r="G203" s="587">
        <f>'O5 Details by Class &amp; Accounts'!K203+'O5 Details by Class &amp; Accounts'!AF203+'O5 Details by Class &amp; Accounts'!BA203+'O5 Details by Class &amp; Accounts'!BV203</f>
        <v>0</v>
      </c>
      <c r="H203" s="587">
        <f>'O5 Details by Class &amp; Accounts'!L203+'O5 Details by Class &amp; Accounts'!AG203+'O5 Details by Class &amp; Accounts'!BB203+'O5 Details by Class &amp; Accounts'!BW203</f>
        <v>0</v>
      </c>
      <c r="I203" s="587">
        <f>'O5 Details by Class &amp; Accounts'!M203+'O5 Details by Class &amp; Accounts'!AH203+'O5 Details by Class &amp; Accounts'!BC203+'O5 Details by Class &amp; Accounts'!BX203</f>
        <v>0</v>
      </c>
      <c r="J203" s="587">
        <f>'O5 Details by Class &amp; Accounts'!N203+'O5 Details by Class &amp; Accounts'!AI203+'O5 Details by Class &amp; Accounts'!BD203+'O5 Details by Class &amp; Accounts'!BY203</f>
        <v>0</v>
      </c>
      <c r="K203" s="587">
        <f>'O5 Details by Class &amp; Accounts'!O203+'O5 Details by Class &amp; Accounts'!AJ203+'O5 Details by Class &amp; Accounts'!BE203+'O5 Details by Class &amp; Accounts'!BZ203</f>
        <v>0</v>
      </c>
      <c r="L203" s="587">
        <f>'O5 Details by Class &amp; Accounts'!P203+'O5 Details by Class &amp; Accounts'!AK203+'O5 Details by Class &amp; Accounts'!BF203+'O5 Details by Class &amp; Accounts'!CA203</f>
        <v>0</v>
      </c>
      <c r="M203" s="587">
        <f>'O5 Details by Class &amp; Accounts'!Q203+'O5 Details by Class &amp; Accounts'!AL203+'O5 Details by Class &amp; Accounts'!BG203+'O5 Details by Class &amp; Accounts'!CB203</f>
        <v>0</v>
      </c>
      <c r="N203" s="587">
        <f>'O5 Details by Class &amp; Accounts'!R203+'O5 Details by Class &amp; Accounts'!AM203+'O5 Details by Class &amp; Accounts'!BH203+'O5 Details by Class &amp; Accounts'!CC203</f>
        <v>0</v>
      </c>
      <c r="O203" s="587">
        <f>'O5 Details by Class &amp; Accounts'!S203+'O5 Details by Class &amp; Accounts'!AN203+'O5 Details by Class &amp; Accounts'!BI203+'O5 Details by Class &amp; Accounts'!CD203</f>
        <v>0</v>
      </c>
      <c r="P203" s="587">
        <f>'O5 Details by Class &amp; Accounts'!T203+'O5 Details by Class &amp; Accounts'!AO203+'O5 Details by Class &amp; Accounts'!BJ203+'O5 Details by Class &amp; Accounts'!CE203</f>
        <v>0</v>
      </c>
      <c r="Q203" s="587">
        <f>'O5 Details by Class &amp; Accounts'!U203+'O5 Details by Class &amp; Accounts'!AP203+'O5 Details by Class &amp; Accounts'!BK203+'O5 Details by Class &amp; Accounts'!CF203</f>
        <v>0</v>
      </c>
      <c r="R203" s="587">
        <f>'O5 Details by Class &amp; Accounts'!V203+'O5 Details by Class &amp; Accounts'!AQ203+'O5 Details by Class &amp; Accounts'!BL203+'O5 Details by Class &amp; Accounts'!CG203</f>
        <v>0</v>
      </c>
      <c r="S203" s="587">
        <f>'O5 Details by Class &amp; Accounts'!W203+'O5 Details by Class &amp; Accounts'!AR203+'O5 Details by Class &amp; Accounts'!BM203+'O5 Details by Class &amp; Accounts'!CH203</f>
        <v>0</v>
      </c>
      <c r="T203" s="587">
        <f>'O5 Details by Class &amp; Accounts'!X203+'O5 Details by Class &amp; Accounts'!AS203+'O5 Details by Class &amp; Accounts'!BN203+'O5 Details by Class &amp; Accounts'!CI203</f>
        <v>0</v>
      </c>
      <c r="U203" s="587">
        <f>'O5 Details by Class &amp; Accounts'!Y203+'O5 Details by Class &amp; Accounts'!AT203+'O5 Details by Class &amp; Accounts'!BO203+'O5 Details by Class &amp; Accounts'!CJ203</f>
        <v>0</v>
      </c>
      <c r="V203" s="587">
        <f>'O5 Details by Class &amp; Accounts'!Z203+'O5 Details by Class &amp; Accounts'!AU203+'O5 Details by Class &amp; Accounts'!BP203+'O5 Details by Class &amp; Accounts'!CK203</f>
        <v>0</v>
      </c>
      <c r="W203" s="587">
        <f>'O5 Details by Class &amp; Accounts'!AA203+'O5 Details by Class &amp; Accounts'!AV203+'O5 Details by Class &amp; Accounts'!BQ203+'O5 Details by Class &amp; Accounts'!CL203</f>
        <v>0</v>
      </c>
      <c r="X203" s="1028">
        <f>'O5 Details by Class &amp; Accounts'!AB203+'O5 Details by Class &amp; Accounts'!AW203+'O5 Details by Class &amp; Accounts'!BR203+'O5 Details by Class &amp; Accounts'!CM203</f>
        <v>0</v>
      </c>
      <c r="Y203" s="1903" t="str">
        <f t="shared" si="6"/>
        <v>5720</v>
      </c>
      <c r="Z203" s="1898" t="s">
        <v>1616</v>
      </c>
    </row>
    <row r="204" spans="1:26" ht="15.95" customHeight="1">
      <c r="A204" s="1755" t="s">
        <v>240</v>
      </c>
      <c r="B204" s="1003" t="s">
        <v>35</v>
      </c>
      <c r="C204" s="1014" t="str">
        <f>IF(ISBLANK('E4 TB Allocation Details'!D205), "",('E4 TB Allocation Details'!D205))</f>
        <v>dep</v>
      </c>
      <c r="D204" s="1015">
        <f t="shared" si="7"/>
        <v>0</v>
      </c>
      <c r="E204" s="587">
        <f>'O5 Details by Class &amp; Accounts'!I204+'O5 Details by Class &amp; Accounts'!AD204+'O5 Details by Class &amp; Accounts'!AY204+'O5 Details by Class &amp; Accounts'!BT204</f>
        <v>0</v>
      </c>
      <c r="F204" s="587">
        <f>'O5 Details by Class &amp; Accounts'!J204+'O5 Details by Class &amp; Accounts'!AE204+'O5 Details by Class &amp; Accounts'!AZ204+'O5 Details by Class &amp; Accounts'!BU204</f>
        <v>0</v>
      </c>
      <c r="G204" s="587">
        <f>'O5 Details by Class &amp; Accounts'!K204+'O5 Details by Class &amp; Accounts'!AF204+'O5 Details by Class &amp; Accounts'!BA204+'O5 Details by Class &amp; Accounts'!BV204</f>
        <v>0</v>
      </c>
      <c r="H204" s="587">
        <f>'O5 Details by Class &amp; Accounts'!L204+'O5 Details by Class &amp; Accounts'!AG204+'O5 Details by Class &amp; Accounts'!BB204+'O5 Details by Class &amp; Accounts'!BW204</f>
        <v>0</v>
      </c>
      <c r="I204" s="587">
        <f>'O5 Details by Class &amp; Accounts'!M204+'O5 Details by Class &amp; Accounts'!AH204+'O5 Details by Class &amp; Accounts'!BC204+'O5 Details by Class &amp; Accounts'!BX204</f>
        <v>0</v>
      </c>
      <c r="J204" s="587">
        <f>'O5 Details by Class &amp; Accounts'!N204+'O5 Details by Class &amp; Accounts'!AI204+'O5 Details by Class &amp; Accounts'!BD204+'O5 Details by Class &amp; Accounts'!BY204</f>
        <v>0</v>
      </c>
      <c r="K204" s="587">
        <f>'O5 Details by Class &amp; Accounts'!O204+'O5 Details by Class &amp; Accounts'!AJ204+'O5 Details by Class &amp; Accounts'!BE204+'O5 Details by Class &amp; Accounts'!BZ204</f>
        <v>0</v>
      </c>
      <c r="L204" s="587">
        <f>'O5 Details by Class &amp; Accounts'!P204+'O5 Details by Class &amp; Accounts'!AK204+'O5 Details by Class &amp; Accounts'!BF204+'O5 Details by Class &amp; Accounts'!CA204</f>
        <v>0</v>
      </c>
      <c r="M204" s="587">
        <f>'O5 Details by Class &amp; Accounts'!Q204+'O5 Details by Class &amp; Accounts'!AL204+'O5 Details by Class &amp; Accounts'!BG204+'O5 Details by Class &amp; Accounts'!CB204</f>
        <v>0</v>
      </c>
      <c r="N204" s="587">
        <f>'O5 Details by Class &amp; Accounts'!R204+'O5 Details by Class &amp; Accounts'!AM204+'O5 Details by Class &amp; Accounts'!BH204+'O5 Details by Class &amp; Accounts'!CC204</f>
        <v>0</v>
      </c>
      <c r="O204" s="587">
        <f>'O5 Details by Class &amp; Accounts'!S204+'O5 Details by Class &amp; Accounts'!AN204+'O5 Details by Class &amp; Accounts'!BI204+'O5 Details by Class &amp; Accounts'!CD204</f>
        <v>0</v>
      </c>
      <c r="P204" s="587">
        <f>'O5 Details by Class &amp; Accounts'!T204+'O5 Details by Class &amp; Accounts'!AO204+'O5 Details by Class &amp; Accounts'!BJ204+'O5 Details by Class &amp; Accounts'!CE204</f>
        <v>0</v>
      </c>
      <c r="Q204" s="587">
        <f>'O5 Details by Class &amp; Accounts'!U204+'O5 Details by Class &amp; Accounts'!AP204+'O5 Details by Class &amp; Accounts'!BK204+'O5 Details by Class &amp; Accounts'!CF204</f>
        <v>0</v>
      </c>
      <c r="R204" s="587">
        <f>'O5 Details by Class &amp; Accounts'!V204+'O5 Details by Class &amp; Accounts'!AQ204+'O5 Details by Class &amp; Accounts'!BL204+'O5 Details by Class &amp; Accounts'!CG204</f>
        <v>0</v>
      </c>
      <c r="S204" s="587">
        <f>'O5 Details by Class &amp; Accounts'!W204+'O5 Details by Class &amp; Accounts'!AR204+'O5 Details by Class &amp; Accounts'!BM204+'O5 Details by Class &amp; Accounts'!CH204</f>
        <v>0</v>
      </c>
      <c r="T204" s="587">
        <f>'O5 Details by Class &amp; Accounts'!X204+'O5 Details by Class &amp; Accounts'!AS204+'O5 Details by Class &amp; Accounts'!BN204+'O5 Details by Class &amp; Accounts'!CI204</f>
        <v>0</v>
      </c>
      <c r="U204" s="587">
        <f>'O5 Details by Class &amp; Accounts'!Y204+'O5 Details by Class &amp; Accounts'!AT204+'O5 Details by Class &amp; Accounts'!BO204+'O5 Details by Class &amp; Accounts'!CJ204</f>
        <v>0</v>
      </c>
      <c r="V204" s="587">
        <f>'O5 Details by Class &amp; Accounts'!Z204+'O5 Details by Class &amp; Accounts'!AU204+'O5 Details by Class &amp; Accounts'!BP204+'O5 Details by Class &amp; Accounts'!CK204</f>
        <v>0</v>
      </c>
      <c r="W204" s="587">
        <f>'O5 Details by Class &amp; Accounts'!AA204+'O5 Details by Class &amp; Accounts'!AV204+'O5 Details by Class &amp; Accounts'!BQ204+'O5 Details by Class &amp; Accounts'!CL204</f>
        <v>0</v>
      </c>
      <c r="X204" s="1028">
        <f>'O5 Details by Class &amp; Accounts'!AB204+'O5 Details by Class &amp; Accounts'!AW204+'O5 Details by Class &amp; Accounts'!BR204+'O5 Details by Class &amp; Accounts'!CM204</f>
        <v>0</v>
      </c>
      <c r="Y204" s="1903" t="str">
        <f t="shared" si="6"/>
        <v>5730</v>
      </c>
      <c r="Z204" s="1898" t="s">
        <v>1091</v>
      </c>
    </row>
    <row r="205" spans="1:26" ht="15.95" customHeight="1">
      <c r="A205" s="1755" t="s">
        <v>241</v>
      </c>
      <c r="B205" s="1003" t="s">
        <v>39</v>
      </c>
      <c r="C205" s="1014" t="str">
        <f>IF(ISBLANK('E4 TB Allocation Details'!D206), "",('E4 TB Allocation Details'!D206))</f>
        <v>dep</v>
      </c>
      <c r="D205" s="1015">
        <f t="shared" si="7"/>
        <v>0</v>
      </c>
      <c r="E205" s="587">
        <f>'O5 Details by Class &amp; Accounts'!I205+'O5 Details by Class &amp; Accounts'!AD205+'O5 Details by Class &amp; Accounts'!AY205+'O5 Details by Class &amp; Accounts'!BT205</f>
        <v>0</v>
      </c>
      <c r="F205" s="587">
        <f>'O5 Details by Class &amp; Accounts'!J205+'O5 Details by Class &amp; Accounts'!AE205+'O5 Details by Class &amp; Accounts'!AZ205+'O5 Details by Class &amp; Accounts'!BU205</f>
        <v>0</v>
      </c>
      <c r="G205" s="587">
        <f>'O5 Details by Class &amp; Accounts'!K205+'O5 Details by Class &amp; Accounts'!AF205+'O5 Details by Class &amp; Accounts'!BA205+'O5 Details by Class &amp; Accounts'!BV205</f>
        <v>0</v>
      </c>
      <c r="H205" s="587">
        <f>'O5 Details by Class &amp; Accounts'!L205+'O5 Details by Class &amp; Accounts'!AG205+'O5 Details by Class &amp; Accounts'!BB205+'O5 Details by Class &amp; Accounts'!BW205</f>
        <v>0</v>
      </c>
      <c r="I205" s="587">
        <f>'O5 Details by Class &amp; Accounts'!M205+'O5 Details by Class &amp; Accounts'!AH205+'O5 Details by Class &amp; Accounts'!BC205+'O5 Details by Class &amp; Accounts'!BX205</f>
        <v>0</v>
      </c>
      <c r="J205" s="587">
        <f>'O5 Details by Class &amp; Accounts'!N205+'O5 Details by Class &amp; Accounts'!AI205+'O5 Details by Class &amp; Accounts'!BD205+'O5 Details by Class &amp; Accounts'!BY205</f>
        <v>0</v>
      </c>
      <c r="K205" s="587">
        <f>'O5 Details by Class &amp; Accounts'!O205+'O5 Details by Class &amp; Accounts'!AJ205+'O5 Details by Class &amp; Accounts'!BE205+'O5 Details by Class &amp; Accounts'!BZ205</f>
        <v>0</v>
      </c>
      <c r="L205" s="587">
        <f>'O5 Details by Class &amp; Accounts'!P205+'O5 Details by Class &amp; Accounts'!AK205+'O5 Details by Class &amp; Accounts'!BF205+'O5 Details by Class &amp; Accounts'!CA205</f>
        <v>0</v>
      </c>
      <c r="M205" s="587">
        <f>'O5 Details by Class &amp; Accounts'!Q205+'O5 Details by Class &amp; Accounts'!AL205+'O5 Details by Class &amp; Accounts'!BG205+'O5 Details by Class &amp; Accounts'!CB205</f>
        <v>0</v>
      </c>
      <c r="N205" s="587">
        <f>'O5 Details by Class &amp; Accounts'!R205+'O5 Details by Class &amp; Accounts'!AM205+'O5 Details by Class &amp; Accounts'!BH205+'O5 Details by Class &amp; Accounts'!CC205</f>
        <v>0</v>
      </c>
      <c r="O205" s="587">
        <f>'O5 Details by Class &amp; Accounts'!S205+'O5 Details by Class &amp; Accounts'!AN205+'O5 Details by Class &amp; Accounts'!BI205+'O5 Details by Class &amp; Accounts'!CD205</f>
        <v>0</v>
      </c>
      <c r="P205" s="587">
        <f>'O5 Details by Class &amp; Accounts'!T205+'O5 Details by Class &amp; Accounts'!AO205+'O5 Details by Class &amp; Accounts'!BJ205+'O5 Details by Class &amp; Accounts'!CE205</f>
        <v>0</v>
      </c>
      <c r="Q205" s="587">
        <f>'O5 Details by Class &amp; Accounts'!U205+'O5 Details by Class &amp; Accounts'!AP205+'O5 Details by Class &amp; Accounts'!BK205+'O5 Details by Class &amp; Accounts'!CF205</f>
        <v>0</v>
      </c>
      <c r="R205" s="587">
        <f>'O5 Details by Class &amp; Accounts'!V205+'O5 Details by Class &amp; Accounts'!AQ205+'O5 Details by Class &amp; Accounts'!BL205+'O5 Details by Class &amp; Accounts'!CG205</f>
        <v>0</v>
      </c>
      <c r="S205" s="587">
        <f>'O5 Details by Class &amp; Accounts'!W205+'O5 Details by Class &amp; Accounts'!AR205+'O5 Details by Class &amp; Accounts'!BM205+'O5 Details by Class &amp; Accounts'!CH205</f>
        <v>0</v>
      </c>
      <c r="T205" s="587">
        <f>'O5 Details by Class &amp; Accounts'!X205+'O5 Details by Class &amp; Accounts'!AS205+'O5 Details by Class &amp; Accounts'!BN205+'O5 Details by Class &amp; Accounts'!CI205</f>
        <v>0</v>
      </c>
      <c r="U205" s="587">
        <f>'O5 Details by Class &amp; Accounts'!Y205+'O5 Details by Class &amp; Accounts'!AT205+'O5 Details by Class &amp; Accounts'!BO205+'O5 Details by Class &amp; Accounts'!CJ205</f>
        <v>0</v>
      </c>
      <c r="V205" s="587">
        <f>'O5 Details by Class &amp; Accounts'!Z205+'O5 Details by Class &amp; Accounts'!AU205+'O5 Details by Class &amp; Accounts'!BP205+'O5 Details by Class &amp; Accounts'!CK205</f>
        <v>0</v>
      </c>
      <c r="W205" s="587">
        <f>'O5 Details by Class &amp; Accounts'!AA205+'O5 Details by Class &amp; Accounts'!AV205+'O5 Details by Class &amp; Accounts'!BQ205+'O5 Details by Class &amp; Accounts'!CL205</f>
        <v>0</v>
      </c>
      <c r="X205" s="1028">
        <f>'O5 Details by Class &amp; Accounts'!AB205+'O5 Details by Class &amp; Accounts'!AW205+'O5 Details by Class &amp; Accounts'!BR205+'O5 Details by Class &amp; Accounts'!CM205</f>
        <v>0</v>
      </c>
      <c r="Y205" s="1903" t="str">
        <f t="shared" si="6"/>
        <v>5735</v>
      </c>
      <c r="Z205" s="1898" t="s">
        <v>1091</v>
      </c>
    </row>
    <row r="206" spans="1:26" ht="15.95" customHeight="1">
      <c r="A206" s="1755" t="s">
        <v>242</v>
      </c>
      <c r="B206" s="1003" t="s">
        <v>40</v>
      </c>
      <c r="C206" s="1014" t="str">
        <f>IF(ISBLANK('E4 TB Allocation Details'!D207), "",('E4 TB Allocation Details'!D207))</f>
        <v>dep</v>
      </c>
      <c r="D206" s="1015">
        <f t="shared" si="7"/>
        <v>0</v>
      </c>
      <c r="E206" s="587">
        <f>'O5 Details by Class &amp; Accounts'!I206+'O5 Details by Class &amp; Accounts'!AD206+'O5 Details by Class &amp; Accounts'!AY206+'O5 Details by Class &amp; Accounts'!BT206</f>
        <v>0</v>
      </c>
      <c r="F206" s="587">
        <f>'O5 Details by Class &amp; Accounts'!J206+'O5 Details by Class &amp; Accounts'!AE206+'O5 Details by Class &amp; Accounts'!AZ206+'O5 Details by Class &amp; Accounts'!BU206</f>
        <v>0</v>
      </c>
      <c r="G206" s="587">
        <f>'O5 Details by Class &amp; Accounts'!K206+'O5 Details by Class &amp; Accounts'!AF206+'O5 Details by Class &amp; Accounts'!BA206+'O5 Details by Class &amp; Accounts'!BV206</f>
        <v>0</v>
      </c>
      <c r="H206" s="587">
        <f>'O5 Details by Class &amp; Accounts'!L206+'O5 Details by Class &amp; Accounts'!AG206+'O5 Details by Class &amp; Accounts'!BB206+'O5 Details by Class &amp; Accounts'!BW206</f>
        <v>0</v>
      </c>
      <c r="I206" s="587">
        <f>'O5 Details by Class &amp; Accounts'!M206+'O5 Details by Class &amp; Accounts'!AH206+'O5 Details by Class &amp; Accounts'!BC206+'O5 Details by Class &amp; Accounts'!BX206</f>
        <v>0</v>
      </c>
      <c r="J206" s="587">
        <f>'O5 Details by Class &amp; Accounts'!N206+'O5 Details by Class &amp; Accounts'!AI206+'O5 Details by Class &amp; Accounts'!BD206+'O5 Details by Class &amp; Accounts'!BY206</f>
        <v>0</v>
      </c>
      <c r="K206" s="587">
        <f>'O5 Details by Class &amp; Accounts'!O206+'O5 Details by Class &amp; Accounts'!AJ206+'O5 Details by Class &amp; Accounts'!BE206+'O5 Details by Class &amp; Accounts'!BZ206</f>
        <v>0</v>
      </c>
      <c r="L206" s="587">
        <f>'O5 Details by Class &amp; Accounts'!P206+'O5 Details by Class &amp; Accounts'!AK206+'O5 Details by Class &amp; Accounts'!BF206+'O5 Details by Class &amp; Accounts'!CA206</f>
        <v>0</v>
      </c>
      <c r="M206" s="587">
        <f>'O5 Details by Class &amp; Accounts'!Q206+'O5 Details by Class &amp; Accounts'!AL206+'O5 Details by Class &amp; Accounts'!BG206+'O5 Details by Class &amp; Accounts'!CB206</f>
        <v>0</v>
      </c>
      <c r="N206" s="587">
        <f>'O5 Details by Class &amp; Accounts'!R206+'O5 Details by Class &amp; Accounts'!AM206+'O5 Details by Class &amp; Accounts'!BH206+'O5 Details by Class &amp; Accounts'!CC206</f>
        <v>0</v>
      </c>
      <c r="O206" s="587">
        <f>'O5 Details by Class &amp; Accounts'!S206+'O5 Details by Class &amp; Accounts'!AN206+'O5 Details by Class &amp; Accounts'!BI206+'O5 Details by Class &amp; Accounts'!CD206</f>
        <v>0</v>
      </c>
      <c r="P206" s="587">
        <f>'O5 Details by Class &amp; Accounts'!T206+'O5 Details by Class &amp; Accounts'!AO206+'O5 Details by Class &amp; Accounts'!BJ206+'O5 Details by Class &amp; Accounts'!CE206</f>
        <v>0</v>
      </c>
      <c r="Q206" s="587">
        <f>'O5 Details by Class &amp; Accounts'!U206+'O5 Details by Class &amp; Accounts'!AP206+'O5 Details by Class &amp; Accounts'!BK206+'O5 Details by Class &amp; Accounts'!CF206</f>
        <v>0</v>
      </c>
      <c r="R206" s="587">
        <f>'O5 Details by Class &amp; Accounts'!V206+'O5 Details by Class &amp; Accounts'!AQ206+'O5 Details by Class &amp; Accounts'!BL206+'O5 Details by Class &amp; Accounts'!CG206</f>
        <v>0</v>
      </c>
      <c r="S206" s="587">
        <f>'O5 Details by Class &amp; Accounts'!W206+'O5 Details by Class &amp; Accounts'!AR206+'O5 Details by Class &amp; Accounts'!BM206+'O5 Details by Class &amp; Accounts'!CH206</f>
        <v>0</v>
      </c>
      <c r="T206" s="587">
        <f>'O5 Details by Class &amp; Accounts'!X206+'O5 Details by Class &amp; Accounts'!AS206+'O5 Details by Class &amp; Accounts'!BN206+'O5 Details by Class &amp; Accounts'!CI206</f>
        <v>0</v>
      </c>
      <c r="U206" s="587">
        <f>'O5 Details by Class &amp; Accounts'!Y206+'O5 Details by Class &amp; Accounts'!AT206+'O5 Details by Class &amp; Accounts'!BO206+'O5 Details by Class &amp; Accounts'!CJ206</f>
        <v>0</v>
      </c>
      <c r="V206" s="587">
        <f>'O5 Details by Class &amp; Accounts'!Z206+'O5 Details by Class &amp; Accounts'!AU206+'O5 Details by Class &amp; Accounts'!BP206+'O5 Details by Class &amp; Accounts'!CK206</f>
        <v>0</v>
      </c>
      <c r="W206" s="587">
        <f>'O5 Details by Class &amp; Accounts'!AA206+'O5 Details by Class &amp; Accounts'!AV206+'O5 Details by Class &amp; Accounts'!BQ206+'O5 Details by Class &amp; Accounts'!CL206</f>
        <v>0</v>
      </c>
      <c r="X206" s="1028">
        <f>'O5 Details by Class &amp; Accounts'!AB206+'O5 Details by Class &amp; Accounts'!AW206+'O5 Details by Class &amp; Accounts'!BR206+'O5 Details by Class &amp; Accounts'!CM206</f>
        <v>0</v>
      </c>
      <c r="Y206" s="1903" t="str">
        <f t="shared" si="6"/>
        <v>5740</v>
      </c>
      <c r="Z206" s="1898" t="s">
        <v>1091</v>
      </c>
    </row>
    <row r="207" spans="1:26" ht="15.95" customHeight="1">
      <c r="A207" s="2154" t="s">
        <v>255</v>
      </c>
      <c r="B207" s="2155" t="s">
        <v>41</v>
      </c>
      <c r="C207" s="1014" t="str">
        <f>IF(ISBLANK('E4 TB Allocation Details'!D208), "",('E4 TB Allocation Details'!D208))</f>
        <v>INT</v>
      </c>
      <c r="D207" s="1015">
        <f t="shared" si="7"/>
        <v>135041</v>
      </c>
      <c r="E207" s="587">
        <f>'O5 Details by Class &amp; Accounts'!I207+'O5 Details by Class &amp; Accounts'!AD207+'O5 Details by Class &amp; Accounts'!AY207+'O5 Details by Class &amp; Accounts'!BT207</f>
        <v>88170.727753820436</v>
      </c>
      <c r="F207" s="587">
        <f>'O5 Details by Class &amp; Accounts'!J207+'O5 Details by Class &amp; Accounts'!AE207+'O5 Details by Class &amp; Accounts'!AZ207+'O5 Details by Class &amp; Accounts'!BU207</f>
        <v>28880.671260591596</v>
      </c>
      <c r="G207" s="587">
        <f>'O5 Details by Class &amp; Accounts'!K207+'O5 Details by Class &amp; Accounts'!AF207+'O5 Details by Class &amp; Accounts'!BA207+'O5 Details by Class &amp; Accounts'!BV207</f>
        <v>15659.148622629187</v>
      </c>
      <c r="H207" s="587">
        <f>'O5 Details by Class &amp; Accounts'!L207+'O5 Details by Class &amp; Accounts'!AG207+'O5 Details by Class &amp; Accounts'!BB207+'O5 Details by Class &amp; Accounts'!BW207</f>
        <v>0</v>
      </c>
      <c r="I207" s="587">
        <f>'O5 Details by Class &amp; Accounts'!M207+'O5 Details by Class &amp; Accounts'!AH207+'O5 Details by Class &amp; Accounts'!BC207+'O5 Details by Class &amp; Accounts'!BX207</f>
        <v>0</v>
      </c>
      <c r="J207" s="587">
        <f>'O5 Details by Class &amp; Accounts'!N207+'O5 Details by Class &amp; Accounts'!AI207+'O5 Details by Class &amp; Accounts'!BD207+'O5 Details by Class &amp; Accounts'!BY207</f>
        <v>0</v>
      </c>
      <c r="K207" s="587">
        <f>'O5 Details by Class &amp; Accounts'!O207+'O5 Details by Class &amp; Accounts'!AJ207+'O5 Details by Class &amp; Accounts'!BE207+'O5 Details by Class &amp; Accounts'!BZ207</f>
        <v>2143.6176908120115</v>
      </c>
      <c r="L207" s="587">
        <f>'O5 Details by Class &amp; Accounts'!P207+'O5 Details by Class &amp; Accounts'!AK207+'O5 Details by Class &amp; Accounts'!BF207+'O5 Details by Class &amp; Accounts'!CA207</f>
        <v>0</v>
      </c>
      <c r="M207" s="587">
        <f>'O5 Details by Class &amp; Accounts'!Q207+'O5 Details by Class &amp; Accounts'!AL207+'O5 Details by Class &amp; Accounts'!BG207+'O5 Details by Class &amp; Accounts'!CB207</f>
        <v>186.83467214678001</v>
      </c>
      <c r="N207" s="587">
        <f>'O5 Details by Class &amp; Accounts'!R207+'O5 Details by Class &amp; Accounts'!AM207+'O5 Details by Class &amp; Accounts'!BH207+'O5 Details by Class &amp; Accounts'!CC207</f>
        <v>0</v>
      </c>
      <c r="O207" s="587">
        <f>'O5 Details by Class &amp; Accounts'!S207+'O5 Details by Class &amp; Accounts'!AN207+'O5 Details by Class &amp; Accounts'!BI207+'O5 Details by Class &amp; Accounts'!CD207</f>
        <v>0</v>
      </c>
      <c r="P207" s="587">
        <f>'O5 Details by Class &amp; Accounts'!T207+'O5 Details by Class &amp; Accounts'!AO207+'O5 Details by Class &amp; Accounts'!BJ207+'O5 Details by Class &amp; Accounts'!CE207</f>
        <v>0</v>
      </c>
      <c r="Q207" s="587">
        <f>'O5 Details by Class &amp; Accounts'!U207+'O5 Details by Class &amp; Accounts'!AP207+'O5 Details by Class &amp; Accounts'!BK207+'O5 Details by Class &amp; Accounts'!CF207</f>
        <v>0</v>
      </c>
      <c r="R207" s="587">
        <f>'O5 Details by Class &amp; Accounts'!V207+'O5 Details by Class &amp; Accounts'!AQ207+'O5 Details by Class &amp; Accounts'!BL207+'O5 Details by Class &amp; Accounts'!CG207</f>
        <v>0</v>
      </c>
      <c r="S207" s="587">
        <f>'O5 Details by Class &amp; Accounts'!W207+'O5 Details by Class &amp; Accounts'!AR207+'O5 Details by Class &amp; Accounts'!BM207+'O5 Details by Class &amp; Accounts'!CH207</f>
        <v>0</v>
      </c>
      <c r="T207" s="587">
        <f>'O5 Details by Class &amp; Accounts'!X207+'O5 Details by Class &amp; Accounts'!AS207+'O5 Details by Class &amp; Accounts'!BN207+'O5 Details by Class &amp; Accounts'!CI207</f>
        <v>0</v>
      </c>
      <c r="U207" s="587">
        <f>'O5 Details by Class &amp; Accounts'!Y207+'O5 Details by Class &amp; Accounts'!AT207+'O5 Details by Class &amp; Accounts'!BO207+'O5 Details by Class &amp; Accounts'!CJ207</f>
        <v>0</v>
      </c>
      <c r="V207" s="587">
        <f>'O5 Details by Class &amp; Accounts'!Z207+'O5 Details by Class &amp; Accounts'!AU207+'O5 Details by Class &amp; Accounts'!BP207+'O5 Details by Class &amp; Accounts'!CK207</f>
        <v>0</v>
      </c>
      <c r="W207" s="587">
        <f>'O5 Details by Class &amp; Accounts'!AA207+'O5 Details by Class &amp; Accounts'!AV207+'O5 Details by Class &amp; Accounts'!BQ207+'O5 Details by Class &amp; Accounts'!CL207</f>
        <v>0</v>
      </c>
      <c r="X207" s="1028">
        <f>'O5 Details by Class &amp; Accounts'!AB207+'O5 Details by Class &amp; Accounts'!AW207+'O5 Details by Class &amp; Accounts'!BR207+'O5 Details by Class &amp; Accounts'!CM207</f>
        <v>0</v>
      </c>
      <c r="Y207" s="1903" t="str">
        <f t="shared" si="6"/>
        <v>6005</v>
      </c>
      <c r="Z207" s="1898" t="s">
        <v>1195</v>
      </c>
    </row>
    <row r="208" spans="1:26" ht="15.95" customHeight="1">
      <c r="A208" s="1754" t="s">
        <v>256</v>
      </c>
      <c r="B208" s="1001" t="s">
        <v>547</v>
      </c>
      <c r="C208" s="1014" t="str">
        <f>IF(ISBLANK('E4 TB Allocation Details'!D209), "",('E4 TB Allocation Details'!D209))</f>
        <v>ad</v>
      </c>
      <c r="D208" s="1015">
        <f t="shared" ref="D208:D213" si="8">SUM(E208:X208)</f>
        <v>13000</v>
      </c>
      <c r="E208" s="587">
        <f>'O5 Details by Class &amp; Accounts'!I208+'O5 Details by Class &amp; Accounts'!AD208+'O5 Details by Class &amp; Accounts'!AY208+'O5 Details by Class &amp; Accounts'!BT208</f>
        <v>8487.9367066273626</v>
      </c>
      <c r="F208" s="587">
        <f>'O5 Details by Class &amp; Accounts'!J208+'O5 Details by Class &amp; Accounts'!AE208+'O5 Details by Class &amp; Accounts'!AZ208+'O5 Details by Class &amp; Accounts'!BU208</f>
        <v>2780.2573025058373</v>
      </c>
      <c r="G208" s="587">
        <f>'O5 Details by Class &amp; Accounts'!K208+'O5 Details by Class &amp; Accounts'!AF208+'O5 Details by Class &amp; Accounts'!BA208+'O5 Details by Class &amp; Accounts'!BV208</f>
        <v>1507.4601942682552</v>
      </c>
      <c r="H208" s="587">
        <f>'O5 Details by Class &amp; Accounts'!L208+'O5 Details by Class &amp; Accounts'!AG208+'O5 Details by Class &amp; Accounts'!BB208+'O5 Details by Class &amp; Accounts'!BW208</f>
        <v>0</v>
      </c>
      <c r="I208" s="587">
        <f>'O5 Details by Class &amp; Accounts'!M208+'O5 Details by Class &amp; Accounts'!AH208+'O5 Details by Class &amp; Accounts'!BC208+'O5 Details by Class &amp; Accounts'!BX208</f>
        <v>0</v>
      </c>
      <c r="J208" s="587">
        <f>'O5 Details by Class &amp; Accounts'!N208+'O5 Details by Class &amp; Accounts'!AI208+'O5 Details by Class &amp; Accounts'!BD208+'O5 Details by Class &amp; Accounts'!BY208</f>
        <v>0</v>
      </c>
      <c r="K208" s="587">
        <f>'O5 Details by Class &amp; Accounts'!O208+'O5 Details by Class &amp; Accounts'!AJ208+'O5 Details by Class &amp; Accounts'!BE208+'O5 Details by Class &amp; Accounts'!BZ208</f>
        <v>206.35977207334182</v>
      </c>
      <c r="L208" s="587">
        <f>'O5 Details by Class &amp; Accounts'!P208+'O5 Details by Class &amp; Accounts'!AK208+'O5 Details by Class &amp; Accounts'!BF208+'O5 Details by Class &amp; Accounts'!CA208</f>
        <v>0</v>
      </c>
      <c r="M208" s="587">
        <f>'O5 Details by Class &amp; Accounts'!Q208+'O5 Details by Class &amp; Accounts'!AL208+'O5 Details by Class &amp; Accounts'!BG208+'O5 Details by Class &amp; Accounts'!CB208</f>
        <v>17.986024525204495</v>
      </c>
      <c r="N208" s="587">
        <f>'O5 Details by Class &amp; Accounts'!R208+'O5 Details by Class &amp; Accounts'!AM208+'O5 Details by Class &amp; Accounts'!BH208+'O5 Details by Class &amp; Accounts'!CC208</f>
        <v>0</v>
      </c>
      <c r="O208" s="587">
        <f>'O5 Details by Class &amp; Accounts'!S208+'O5 Details by Class &amp; Accounts'!AN208+'O5 Details by Class &amp; Accounts'!BI208+'O5 Details by Class &amp; Accounts'!CD208</f>
        <v>0</v>
      </c>
      <c r="P208" s="587">
        <f>'O5 Details by Class &amp; Accounts'!T208+'O5 Details by Class &amp; Accounts'!AO208+'O5 Details by Class &amp; Accounts'!BJ208+'O5 Details by Class &amp; Accounts'!CE208</f>
        <v>0</v>
      </c>
      <c r="Q208" s="587">
        <f>'O5 Details by Class &amp; Accounts'!U208+'O5 Details by Class &amp; Accounts'!AP208+'O5 Details by Class &amp; Accounts'!BK208+'O5 Details by Class &amp; Accounts'!CF208</f>
        <v>0</v>
      </c>
      <c r="R208" s="587">
        <f>'O5 Details by Class &amp; Accounts'!V208+'O5 Details by Class &amp; Accounts'!AQ208+'O5 Details by Class &amp; Accounts'!BL208+'O5 Details by Class &amp; Accounts'!CG208</f>
        <v>0</v>
      </c>
      <c r="S208" s="587">
        <f>'O5 Details by Class &amp; Accounts'!W208+'O5 Details by Class &amp; Accounts'!AR208+'O5 Details by Class &amp; Accounts'!BM208+'O5 Details by Class &amp; Accounts'!CH208</f>
        <v>0</v>
      </c>
      <c r="T208" s="587">
        <f>'O5 Details by Class &amp; Accounts'!X208+'O5 Details by Class &amp; Accounts'!AS208+'O5 Details by Class &amp; Accounts'!BN208+'O5 Details by Class &amp; Accounts'!CI208</f>
        <v>0</v>
      </c>
      <c r="U208" s="587">
        <f>'O5 Details by Class &amp; Accounts'!Y208+'O5 Details by Class &amp; Accounts'!AT208+'O5 Details by Class &amp; Accounts'!BO208+'O5 Details by Class &amp; Accounts'!CJ208</f>
        <v>0</v>
      </c>
      <c r="V208" s="587">
        <f>'O5 Details by Class &amp; Accounts'!Z208+'O5 Details by Class &amp; Accounts'!AU208+'O5 Details by Class &amp; Accounts'!BP208+'O5 Details by Class &amp; Accounts'!CK208</f>
        <v>0</v>
      </c>
      <c r="W208" s="587">
        <f>'O5 Details by Class &amp; Accounts'!AA208+'O5 Details by Class &amp; Accounts'!AV208+'O5 Details by Class &amp; Accounts'!BQ208+'O5 Details by Class &amp; Accounts'!CL208</f>
        <v>0</v>
      </c>
      <c r="X208" s="1028">
        <f>'O5 Details by Class &amp; Accounts'!AB208+'O5 Details by Class &amp; Accounts'!AW208+'O5 Details by Class &amp; Accounts'!BR208+'O5 Details by Class &amp; Accounts'!CM208</f>
        <v>0</v>
      </c>
      <c r="Y208" s="1903" t="str">
        <f t="shared" si="6"/>
        <v>6105</v>
      </c>
      <c r="Z208" s="1898" t="s">
        <v>1195</v>
      </c>
    </row>
    <row r="209" spans="1:26" ht="11.25" customHeight="1">
      <c r="A209" s="1753" t="s">
        <v>257</v>
      </c>
      <c r="B209" s="1000" t="s">
        <v>548</v>
      </c>
      <c r="C209" s="1014" t="str">
        <f>IF(ISBLANK('E4 TB Allocation Details'!D210), "",('E4 TB Allocation Details'!D210))</f>
        <v>Input</v>
      </c>
      <c r="D209" s="1015">
        <f t="shared" si="8"/>
        <v>0</v>
      </c>
      <c r="E209" s="587">
        <f>'O5 Details by Class &amp; Accounts'!I209+'O5 Details by Class &amp; Accounts'!AD209+'O5 Details by Class &amp; Accounts'!AY209+'O5 Details by Class &amp; Accounts'!BT209</f>
        <v>0</v>
      </c>
      <c r="F209" s="587">
        <f>'O5 Details by Class &amp; Accounts'!J209+'O5 Details by Class &amp; Accounts'!AE209+'O5 Details by Class &amp; Accounts'!AZ209+'O5 Details by Class &amp; Accounts'!BU209</f>
        <v>0</v>
      </c>
      <c r="G209" s="587">
        <f>'O5 Details by Class &amp; Accounts'!K209+'O5 Details by Class &amp; Accounts'!AF209+'O5 Details by Class &amp; Accounts'!BA209+'O5 Details by Class &amp; Accounts'!BV209</f>
        <v>0</v>
      </c>
      <c r="H209" s="587">
        <f>'O5 Details by Class &amp; Accounts'!L209+'O5 Details by Class &amp; Accounts'!AG209+'O5 Details by Class &amp; Accounts'!BB209+'O5 Details by Class &amp; Accounts'!BW209</f>
        <v>0</v>
      </c>
      <c r="I209" s="587">
        <f>'O5 Details by Class &amp; Accounts'!M209+'O5 Details by Class &amp; Accounts'!AH209+'O5 Details by Class &amp; Accounts'!BC209+'O5 Details by Class &amp; Accounts'!BX209</f>
        <v>0</v>
      </c>
      <c r="J209" s="587">
        <f>'O5 Details by Class &amp; Accounts'!N209+'O5 Details by Class &amp; Accounts'!AI209+'O5 Details by Class &amp; Accounts'!BD209+'O5 Details by Class &amp; Accounts'!BY209</f>
        <v>0</v>
      </c>
      <c r="K209" s="587">
        <f>'O5 Details by Class &amp; Accounts'!O209+'O5 Details by Class &amp; Accounts'!AJ209+'O5 Details by Class &amp; Accounts'!BE209+'O5 Details by Class &amp; Accounts'!BZ209</f>
        <v>0</v>
      </c>
      <c r="L209" s="587">
        <f>'O5 Details by Class &amp; Accounts'!P209+'O5 Details by Class &amp; Accounts'!AK209+'O5 Details by Class &amp; Accounts'!BF209+'O5 Details by Class &amp; Accounts'!CA209</f>
        <v>0</v>
      </c>
      <c r="M209" s="587">
        <f>'O5 Details by Class &amp; Accounts'!Q209+'O5 Details by Class &amp; Accounts'!AL209+'O5 Details by Class &amp; Accounts'!BG209+'O5 Details by Class &amp; Accounts'!CB209</f>
        <v>0</v>
      </c>
      <c r="N209" s="587">
        <f>'O5 Details by Class &amp; Accounts'!R209+'O5 Details by Class &amp; Accounts'!AM209+'O5 Details by Class &amp; Accounts'!BH209+'O5 Details by Class &amp; Accounts'!CC209</f>
        <v>0</v>
      </c>
      <c r="O209" s="587">
        <f>'O5 Details by Class &amp; Accounts'!S209+'O5 Details by Class &amp; Accounts'!AN209+'O5 Details by Class &amp; Accounts'!BI209+'O5 Details by Class &amp; Accounts'!CD209</f>
        <v>0</v>
      </c>
      <c r="P209" s="587">
        <f>'O5 Details by Class &amp; Accounts'!T209+'O5 Details by Class &amp; Accounts'!AO209+'O5 Details by Class &amp; Accounts'!BJ209+'O5 Details by Class &amp; Accounts'!CE209</f>
        <v>0</v>
      </c>
      <c r="Q209" s="587">
        <f>'O5 Details by Class &amp; Accounts'!U209+'O5 Details by Class &amp; Accounts'!AP209+'O5 Details by Class &amp; Accounts'!BK209+'O5 Details by Class &amp; Accounts'!CF209</f>
        <v>0</v>
      </c>
      <c r="R209" s="587">
        <f>'O5 Details by Class &amp; Accounts'!V209+'O5 Details by Class &amp; Accounts'!AQ209+'O5 Details by Class &amp; Accounts'!BL209+'O5 Details by Class &amp; Accounts'!CG209</f>
        <v>0</v>
      </c>
      <c r="S209" s="587">
        <f>'O5 Details by Class &amp; Accounts'!W209+'O5 Details by Class &amp; Accounts'!AR209+'O5 Details by Class &amp; Accounts'!BM209+'O5 Details by Class &amp; Accounts'!CH209</f>
        <v>0</v>
      </c>
      <c r="T209" s="587">
        <f>'O5 Details by Class &amp; Accounts'!X209+'O5 Details by Class &amp; Accounts'!AS209+'O5 Details by Class &amp; Accounts'!BN209+'O5 Details by Class &amp; Accounts'!CI209</f>
        <v>0</v>
      </c>
      <c r="U209" s="587">
        <f>'O5 Details by Class &amp; Accounts'!Y209+'O5 Details by Class &amp; Accounts'!AT209+'O5 Details by Class &amp; Accounts'!BO209+'O5 Details by Class &amp; Accounts'!CJ209</f>
        <v>0</v>
      </c>
      <c r="V209" s="587">
        <f>'O5 Details by Class &amp; Accounts'!Z209+'O5 Details by Class &amp; Accounts'!AU209+'O5 Details by Class &amp; Accounts'!BP209+'O5 Details by Class &amp; Accounts'!CK209</f>
        <v>0</v>
      </c>
      <c r="W209" s="587">
        <f>'O5 Details by Class &amp; Accounts'!AA209+'O5 Details by Class &amp; Accounts'!AV209+'O5 Details by Class &amp; Accounts'!BQ209+'O5 Details by Class &amp; Accounts'!CL209</f>
        <v>0</v>
      </c>
      <c r="X209" s="1028">
        <f>'O5 Details by Class &amp; Accounts'!AB209+'O5 Details by Class &amp; Accounts'!AW209+'O5 Details by Class &amp; Accounts'!BR209+'O5 Details by Class &amp; Accounts'!CM209</f>
        <v>0</v>
      </c>
      <c r="Y209" s="1903" t="str">
        <f t="shared" si="6"/>
        <v>6110</v>
      </c>
      <c r="Z209" s="1898" t="s">
        <v>1195</v>
      </c>
    </row>
    <row r="210" spans="1:26" ht="15.95" customHeight="1">
      <c r="A210" s="2244" t="s">
        <v>1663</v>
      </c>
      <c r="B210" s="2222" t="s">
        <v>1668</v>
      </c>
      <c r="C210" s="1014" t="str">
        <f>IF(ISBLANK('E4 TB Allocation Details'!D211), "",('E4 TB Allocation Details'!D211))</f>
        <v>ad</v>
      </c>
      <c r="D210" s="1015">
        <f t="shared" si="8"/>
        <v>0</v>
      </c>
      <c r="E210" s="587">
        <f>'O5 Details by Class &amp; Accounts'!I210+'O5 Details by Class &amp; Accounts'!AD210+'O5 Details by Class &amp; Accounts'!AY210+'O5 Details by Class &amp; Accounts'!BT210</f>
        <v>0</v>
      </c>
      <c r="F210" s="587">
        <f>'O5 Details by Class &amp; Accounts'!J210+'O5 Details by Class &amp; Accounts'!AE210+'O5 Details by Class &amp; Accounts'!AZ210+'O5 Details by Class &amp; Accounts'!BU210</f>
        <v>0</v>
      </c>
      <c r="G210" s="587">
        <f>'O5 Details by Class &amp; Accounts'!K210+'O5 Details by Class &amp; Accounts'!AF210+'O5 Details by Class &amp; Accounts'!BA210+'O5 Details by Class &amp; Accounts'!BV210</f>
        <v>0</v>
      </c>
      <c r="H210" s="587">
        <f>'O5 Details by Class &amp; Accounts'!L210+'O5 Details by Class &amp; Accounts'!AG210+'O5 Details by Class &amp; Accounts'!BB210+'O5 Details by Class &amp; Accounts'!BW210</f>
        <v>0</v>
      </c>
      <c r="I210" s="587">
        <f>'O5 Details by Class &amp; Accounts'!M210+'O5 Details by Class &amp; Accounts'!AH210+'O5 Details by Class &amp; Accounts'!BC210+'O5 Details by Class &amp; Accounts'!BX210</f>
        <v>0</v>
      </c>
      <c r="J210" s="587">
        <f>'O5 Details by Class &amp; Accounts'!N210+'O5 Details by Class &amp; Accounts'!AI210+'O5 Details by Class &amp; Accounts'!BD210+'O5 Details by Class &amp; Accounts'!BY210</f>
        <v>0</v>
      </c>
      <c r="K210" s="587">
        <f>'O5 Details by Class &amp; Accounts'!O210+'O5 Details by Class &amp; Accounts'!AJ210+'O5 Details by Class &amp; Accounts'!BE210+'O5 Details by Class &amp; Accounts'!BZ210</f>
        <v>0</v>
      </c>
      <c r="L210" s="587">
        <f>'O5 Details by Class &amp; Accounts'!P210+'O5 Details by Class &amp; Accounts'!AK210+'O5 Details by Class &amp; Accounts'!BF210+'O5 Details by Class &amp; Accounts'!CA210</f>
        <v>0</v>
      </c>
      <c r="M210" s="587">
        <f>'O5 Details by Class &amp; Accounts'!Q210+'O5 Details by Class &amp; Accounts'!AL210+'O5 Details by Class &amp; Accounts'!BG210+'O5 Details by Class &amp; Accounts'!CB210</f>
        <v>0</v>
      </c>
      <c r="N210" s="587">
        <f>'O5 Details by Class &amp; Accounts'!R210+'O5 Details by Class &amp; Accounts'!AM210+'O5 Details by Class &amp; Accounts'!BH210+'O5 Details by Class &amp; Accounts'!CC210</f>
        <v>0</v>
      </c>
      <c r="O210" s="587">
        <f>'O5 Details by Class &amp; Accounts'!S210+'O5 Details by Class &amp; Accounts'!AN210+'O5 Details by Class &amp; Accounts'!BI210+'O5 Details by Class &amp; Accounts'!CD210</f>
        <v>0</v>
      </c>
      <c r="P210" s="587">
        <f>'O5 Details by Class &amp; Accounts'!T210+'O5 Details by Class &amp; Accounts'!AO210+'O5 Details by Class &amp; Accounts'!BJ210+'O5 Details by Class &amp; Accounts'!CE210</f>
        <v>0</v>
      </c>
      <c r="Q210" s="587">
        <f>'O5 Details by Class &amp; Accounts'!U210+'O5 Details by Class &amp; Accounts'!AP210+'O5 Details by Class &amp; Accounts'!BK210+'O5 Details by Class &amp; Accounts'!CF210</f>
        <v>0</v>
      </c>
      <c r="R210" s="587">
        <f>'O5 Details by Class &amp; Accounts'!V210+'O5 Details by Class &amp; Accounts'!AQ210+'O5 Details by Class &amp; Accounts'!BL210+'O5 Details by Class &amp; Accounts'!CG210</f>
        <v>0</v>
      </c>
      <c r="S210" s="587">
        <f>'O5 Details by Class &amp; Accounts'!W210+'O5 Details by Class &amp; Accounts'!AR210+'O5 Details by Class &amp; Accounts'!BM210+'O5 Details by Class &amp; Accounts'!CH210</f>
        <v>0</v>
      </c>
      <c r="T210" s="587">
        <f>'O5 Details by Class &amp; Accounts'!X210+'O5 Details by Class &amp; Accounts'!AS210+'O5 Details by Class &amp; Accounts'!BN210+'O5 Details by Class &amp; Accounts'!CI210</f>
        <v>0</v>
      </c>
      <c r="U210" s="587">
        <f>'O5 Details by Class &amp; Accounts'!Y210+'O5 Details by Class &amp; Accounts'!AT210+'O5 Details by Class &amp; Accounts'!BO210+'O5 Details by Class &amp; Accounts'!CJ210</f>
        <v>0</v>
      </c>
      <c r="V210" s="587">
        <f>'O5 Details by Class &amp; Accounts'!Z210+'O5 Details by Class &amp; Accounts'!AU210+'O5 Details by Class &amp; Accounts'!BP210+'O5 Details by Class &amp; Accounts'!CK210</f>
        <v>0</v>
      </c>
      <c r="W210" s="587">
        <f>'O5 Details by Class &amp; Accounts'!AA210+'O5 Details by Class &amp; Accounts'!AV210+'O5 Details by Class &amp; Accounts'!BQ210+'O5 Details by Class &amp; Accounts'!CL210</f>
        <v>0</v>
      </c>
      <c r="X210" s="1028">
        <f>'O5 Details by Class &amp; Accounts'!AB210+'O5 Details by Class &amp; Accounts'!AW210+'O5 Details by Class &amp; Accounts'!BR210+'O5 Details by Class &amp; Accounts'!CM210</f>
        <v>0</v>
      </c>
      <c r="Y210" s="1903" t="str">
        <f t="shared" si="6"/>
        <v>6205-1</v>
      </c>
      <c r="Z210" s="1898" t="s">
        <v>1091</v>
      </c>
    </row>
    <row r="211" spans="1:26" ht="15.95" customHeight="1">
      <c r="A211" s="1754" t="s">
        <v>243</v>
      </c>
      <c r="B211" s="1001" t="s">
        <v>999</v>
      </c>
      <c r="C211" s="1014" t="str">
        <f>IF(ISBLANK('E4 TB Allocation Details'!D212), "",('E4 TB Allocation Details'!D212))</f>
        <v>ad</v>
      </c>
      <c r="D211" s="1015">
        <f t="shared" si="8"/>
        <v>0</v>
      </c>
      <c r="E211" s="587">
        <f>'O5 Details by Class &amp; Accounts'!I211+'O5 Details by Class &amp; Accounts'!AD211+'O5 Details by Class &amp; Accounts'!AY211+'O5 Details by Class &amp; Accounts'!BT211</f>
        <v>0</v>
      </c>
      <c r="F211" s="587">
        <f>'O5 Details by Class &amp; Accounts'!J211+'O5 Details by Class &amp; Accounts'!AE211+'O5 Details by Class &amp; Accounts'!AZ211+'O5 Details by Class &amp; Accounts'!BU211</f>
        <v>0</v>
      </c>
      <c r="G211" s="587">
        <f>'O5 Details by Class &amp; Accounts'!K211+'O5 Details by Class &amp; Accounts'!AF211+'O5 Details by Class &amp; Accounts'!BA211+'O5 Details by Class &amp; Accounts'!BV211</f>
        <v>0</v>
      </c>
      <c r="H211" s="587">
        <f>'O5 Details by Class &amp; Accounts'!L211+'O5 Details by Class &amp; Accounts'!AG211+'O5 Details by Class &amp; Accounts'!BB211+'O5 Details by Class &amp; Accounts'!BW211</f>
        <v>0</v>
      </c>
      <c r="I211" s="587">
        <f>'O5 Details by Class &amp; Accounts'!M211+'O5 Details by Class &amp; Accounts'!AH211+'O5 Details by Class &amp; Accounts'!BC211+'O5 Details by Class &amp; Accounts'!BX211</f>
        <v>0</v>
      </c>
      <c r="J211" s="587">
        <f>'O5 Details by Class &amp; Accounts'!N211+'O5 Details by Class &amp; Accounts'!AI211+'O5 Details by Class &amp; Accounts'!BD211+'O5 Details by Class &amp; Accounts'!BY211</f>
        <v>0</v>
      </c>
      <c r="K211" s="587">
        <f>'O5 Details by Class &amp; Accounts'!O211+'O5 Details by Class &amp; Accounts'!AJ211+'O5 Details by Class &amp; Accounts'!BE211+'O5 Details by Class &amp; Accounts'!BZ211</f>
        <v>0</v>
      </c>
      <c r="L211" s="587">
        <f>'O5 Details by Class &amp; Accounts'!P211+'O5 Details by Class &amp; Accounts'!AK211+'O5 Details by Class &amp; Accounts'!BF211+'O5 Details by Class &amp; Accounts'!CA211</f>
        <v>0</v>
      </c>
      <c r="M211" s="587">
        <f>'O5 Details by Class &amp; Accounts'!Q211+'O5 Details by Class &amp; Accounts'!AL211+'O5 Details by Class &amp; Accounts'!BG211+'O5 Details by Class &amp; Accounts'!CB211</f>
        <v>0</v>
      </c>
      <c r="N211" s="587">
        <f>'O5 Details by Class &amp; Accounts'!R211+'O5 Details by Class &amp; Accounts'!AM211+'O5 Details by Class &amp; Accounts'!BH211+'O5 Details by Class &amp; Accounts'!CC211</f>
        <v>0</v>
      </c>
      <c r="O211" s="587">
        <f>'O5 Details by Class &amp; Accounts'!S211+'O5 Details by Class &amp; Accounts'!AN211+'O5 Details by Class &amp; Accounts'!BI211+'O5 Details by Class &amp; Accounts'!CD211</f>
        <v>0</v>
      </c>
      <c r="P211" s="587">
        <f>'O5 Details by Class &amp; Accounts'!T211+'O5 Details by Class &amp; Accounts'!AO211+'O5 Details by Class &amp; Accounts'!BJ211+'O5 Details by Class &amp; Accounts'!CE211</f>
        <v>0</v>
      </c>
      <c r="Q211" s="587">
        <f>'O5 Details by Class &amp; Accounts'!U211+'O5 Details by Class &amp; Accounts'!AP211+'O5 Details by Class &amp; Accounts'!BK211+'O5 Details by Class &amp; Accounts'!CF211</f>
        <v>0</v>
      </c>
      <c r="R211" s="587">
        <f>'O5 Details by Class &amp; Accounts'!V211+'O5 Details by Class &amp; Accounts'!AQ211+'O5 Details by Class &amp; Accounts'!BL211+'O5 Details by Class &amp; Accounts'!CG211</f>
        <v>0</v>
      </c>
      <c r="S211" s="587">
        <f>'O5 Details by Class &amp; Accounts'!W211+'O5 Details by Class &amp; Accounts'!AR211+'O5 Details by Class &amp; Accounts'!BM211+'O5 Details by Class &amp; Accounts'!CH211</f>
        <v>0</v>
      </c>
      <c r="T211" s="587">
        <f>'O5 Details by Class &amp; Accounts'!X211+'O5 Details by Class &amp; Accounts'!AS211+'O5 Details by Class &amp; Accounts'!BN211+'O5 Details by Class &amp; Accounts'!CI211</f>
        <v>0</v>
      </c>
      <c r="U211" s="587">
        <f>'O5 Details by Class &amp; Accounts'!Y211+'O5 Details by Class &amp; Accounts'!AT211+'O5 Details by Class &amp; Accounts'!BO211+'O5 Details by Class &amp; Accounts'!CJ211</f>
        <v>0</v>
      </c>
      <c r="V211" s="587">
        <f>'O5 Details by Class &amp; Accounts'!Z211+'O5 Details by Class &amp; Accounts'!AU211+'O5 Details by Class &amp; Accounts'!BP211+'O5 Details by Class &amp; Accounts'!CK211</f>
        <v>0</v>
      </c>
      <c r="W211" s="587">
        <f>'O5 Details by Class &amp; Accounts'!AA211+'O5 Details by Class &amp; Accounts'!AV211+'O5 Details by Class &amp; Accounts'!BQ211+'O5 Details by Class &amp; Accounts'!CL211</f>
        <v>0</v>
      </c>
      <c r="X211" s="1028">
        <f>'O5 Details by Class &amp; Accounts'!AB211+'O5 Details by Class &amp; Accounts'!AW211+'O5 Details by Class &amp; Accounts'!BR211+'O5 Details by Class &amp; Accounts'!CM211</f>
        <v>0</v>
      </c>
      <c r="Y211" s="1903" t="str">
        <f t="shared" si="6"/>
        <v>6210</v>
      </c>
      <c r="Z211" s="1898" t="s">
        <v>1091</v>
      </c>
    </row>
    <row r="212" spans="1:26" ht="15.95" customHeight="1">
      <c r="A212" s="1758" t="s">
        <v>244</v>
      </c>
      <c r="B212" s="1006" t="s">
        <v>1000</v>
      </c>
      <c r="C212" s="1014" t="str">
        <f>IF(ISBLANK('E4 TB Allocation Details'!D213), "",('E4 TB Allocation Details'!D213))</f>
        <v>ad</v>
      </c>
      <c r="D212" s="1015">
        <f t="shared" si="8"/>
        <v>0</v>
      </c>
      <c r="E212" s="587">
        <f>'O5 Details by Class &amp; Accounts'!I212+'O5 Details by Class &amp; Accounts'!AD212+'O5 Details by Class &amp; Accounts'!AY212+'O5 Details by Class &amp; Accounts'!BT212</f>
        <v>0</v>
      </c>
      <c r="F212" s="587">
        <f>'O5 Details by Class &amp; Accounts'!J212+'O5 Details by Class &amp; Accounts'!AE212+'O5 Details by Class &amp; Accounts'!AZ212+'O5 Details by Class &amp; Accounts'!BU212</f>
        <v>0</v>
      </c>
      <c r="G212" s="587">
        <f>'O5 Details by Class &amp; Accounts'!K212+'O5 Details by Class &amp; Accounts'!AF212+'O5 Details by Class &amp; Accounts'!BA212+'O5 Details by Class &amp; Accounts'!BV212</f>
        <v>0</v>
      </c>
      <c r="H212" s="587">
        <f>'O5 Details by Class &amp; Accounts'!L212+'O5 Details by Class &amp; Accounts'!AG212+'O5 Details by Class &amp; Accounts'!BB212+'O5 Details by Class &amp; Accounts'!BW212</f>
        <v>0</v>
      </c>
      <c r="I212" s="587">
        <f>'O5 Details by Class &amp; Accounts'!M212+'O5 Details by Class &amp; Accounts'!AH212+'O5 Details by Class &amp; Accounts'!BC212+'O5 Details by Class &amp; Accounts'!BX212</f>
        <v>0</v>
      </c>
      <c r="J212" s="587">
        <f>'O5 Details by Class &amp; Accounts'!N212+'O5 Details by Class &amp; Accounts'!AI212+'O5 Details by Class &amp; Accounts'!BD212+'O5 Details by Class &amp; Accounts'!BY212</f>
        <v>0</v>
      </c>
      <c r="K212" s="587">
        <f>'O5 Details by Class &amp; Accounts'!O212+'O5 Details by Class &amp; Accounts'!AJ212+'O5 Details by Class &amp; Accounts'!BE212+'O5 Details by Class &amp; Accounts'!BZ212</f>
        <v>0</v>
      </c>
      <c r="L212" s="587">
        <f>'O5 Details by Class &amp; Accounts'!P212+'O5 Details by Class &amp; Accounts'!AK212+'O5 Details by Class &amp; Accounts'!BF212+'O5 Details by Class &amp; Accounts'!CA212</f>
        <v>0</v>
      </c>
      <c r="M212" s="587">
        <f>'O5 Details by Class &amp; Accounts'!Q212+'O5 Details by Class &amp; Accounts'!AL212+'O5 Details by Class &amp; Accounts'!BG212+'O5 Details by Class &amp; Accounts'!CB212</f>
        <v>0</v>
      </c>
      <c r="N212" s="587">
        <f>'O5 Details by Class &amp; Accounts'!R212+'O5 Details by Class &amp; Accounts'!AM212+'O5 Details by Class &amp; Accounts'!BH212+'O5 Details by Class &amp; Accounts'!CC212</f>
        <v>0</v>
      </c>
      <c r="O212" s="587">
        <f>'O5 Details by Class &amp; Accounts'!S212+'O5 Details by Class &amp; Accounts'!AN212+'O5 Details by Class &amp; Accounts'!BI212+'O5 Details by Class &amp; Accounts'!CD212</f>
        <v>0</v>
      </c>
      <c r="P212" s="587">
        <f>'O5 Details by Class &amp; Accounts'!T212+'O5 Details by Class &amp; Accounts'!AO212+'O5 Details by Class &amp; Accounts'!BJ212+'O5 Details by Class &amp; Accounts'!CE212</f>
        <v>0</v>
      </c>
      <c r="Q212" s="587">
        <f>'O5 Details by Class &amp; Accounts'!U212+'O5 Details by Class &amp; Accounts'!AP212+'O5 Details by Class &amp; Accounts'!BK212+'O5 Details by Class &amp; Accounts'!CF212</f>
        <v>0</v>
      </c>
      <c r="R212" s="587">
        <f>'O5 Details by Class &amp; Accounts'!V212+'O5 Details by Class &amp; Accounts'!AQ212+'O5 Details by Class &amp; Accounts'!BL212+'O5 Details by Class &amp; Accounts'!CG212</f>
        <v>0</v>
      </c>
      <c r="S212" s="587">
        <f>'O5 Details by Class &amp; Accounts'!W212+'O5 Details by Class &amp; Accounts'!AR212+'O5 Details by Class &amp; Accounts'!BM212+'O5 Details by Class &amp; Accounts'!CH212</f>
        <v>0</v>
      </c>
      <c r="T212" s="587">
        <f>'O5 Details by Class &amp; Accounts'!X212+'O5 Details by Class &amp; Accounts'!AS212+'O5 Details by Class &amp; Accounts'!BN212+'O5 Details by Class &amp; Accounts'!CI212</f>
        <v>0</v>
      </c>
      <c r="U212" s="587">
        <f>'O5 Details by Class &amp; Accounts'!Y212+'O5 Details by Class &amp; Accounts'!AT212+'O5 Details by Class &amp; Accounts'!BO212+'O5 Details by Class &amp; Accounts'!CJ212</f>
        <v>0</v>
      </c>
      <c r="V212" s="587">
        <f>'O5 Details by Class &amp; Accounts'!Z212+'O5 Details by Class &amp; Accounts'!AU212+'O5 Details by Class &amp; Accounts'!BP212+'O5 Details by Class &amp; Accounts'!CK212</f>
        <v>0</v>
      </c>
      <c r="W212" s="587">
        <f>'O5 Details by Class &amp; Accounts'!AA212+'O5 Details by Class &amp; Accounts'!AV212+'O5 Details by Class &amp; Accounts'!BQ212+'O5 Details by Class &amp; Accounts'!CL212</f>
        <v>0</v>
      </c>
      <c r="X212" s="1028">
        <f>'O5 Details by Class &amp; Accounts'!AB212+'O5 Details by Class &amp; Accounts'!AW212+'O5 Details by Class &amp; Accounts'!BR212+'O5 Details by Class &amp; Accounts'!CM212</f>
        <v>0</v>
      </c>
      <c r="Y212" s="1903" t="str">
        <f t="shared" si="6"/>
        <v>6215</v>
      </c>
      <c r="Z212" s="1898" t="s">
        <v>1091</v>
      </c>
    </row>
    <row r="213" spans="1:26" s="578" customFormat="1" ht="15.95" customHeight="1" thickBot="1">
      <c r="A213" s="1759" t="s">
        <v>245</v>
      </c>
      <c r="B213" s="1007" t="s">
        <v>1001</v>
      </c>
      <c r="C213" s="1029" t="str">
        <f>IF(ISBLANK('E4 TB Allocation Details'!D214), "",('E4 TB Allocation Details'!D214))</f>
        <v>ad</v>
      </c>
      <c r="D213" s="1030">
        <f t="shared" si="8"/>
        <v>0</v>
      </c>
      <c r="E213" s="1031">
        <f>'O5 Details by Class &amp; Accounts'!I213+'O5 Details by Class &amp; Accounts'!AD213+'O5 Details by Class &amp; Accounts'!AY213+'O5 Details by Class &amp; Accounts'!BT213</f>
        <v>0</v>
      </c>
      <c r="F213" s="1031">
        <f>'O5 Details by Class &amp; Accounts'!J213+'O5 Details by Class &amp; Accounts'!AE213+'O5 Details by Class &amp; Accounts'!AZ213+'O5 Details by Class &amp; Accounts'!BU213</f>
        <v>0</v>
      </c>
      <c r="G213" s="1031">
        <f>'O5 Details by Class &amp; Accounts'!K213+'O5 Details by Class &amp; Accounts'!AF213+'O5 Details by Class &amp; Accounts'!BA213+'O5 Details by Class &amp; Accounts'!BV213</f>
        <v>0</v>
      </c>
      <c r="H213" s="1031">
        <f>'O5 Details by Class &amp; Accounts'!L213+'O5 Details by Class &amp; Accounts'!AG213+'O5 Details by Class &amp; Accounts'!BB213+'O5 Details by Class &amp; Accounts'!BW213</f>
        <v>0</v>
      </c>
      <c r="I213" s="1031">
        <f>'O5 Details by Class &amp; Accounts'!M213+'O5 Details by Class &amp; Accounts'!AH213+'O5 Details by Class &amp; Accounts'!BC213+'O5 Details by Class &amp; Accounts'!BX213</f>
        <v>0</v>
      </c>
      <c r="J213" s="1031">
        <f>'O5 Details by Class &amp; Accounts'!N213+'O5 Details by Class &amp; Accounts'!AI213+'O5 Details by Class &amp; Accounts'!BD213+'O5 Details by Class &amp; Accounts'!BY213</f>
        <v>0</v>
      </c>
      <c r="K213" s="1031">
        <f>'O5 Details by Class &amp; Accounts'!O213+'O5 Details by Class &amp; Accounts'!AJ213+'O5 Details by Class &amp; Accounts'!BE213+'O5 Details by Class &amp; Accounts'!BZ213</f>
        <v>0</v>
      </c>
      <c r="L213" s="1031">
        <f>'O5 Details by Class &amp; Accounts'!P213+'O5 Details by Class &amp; Accounts'!AK213+'O5 Details by Class &amp; Accounts'!BF213+'O5 Details by Class &amp; Accounts'!CA213</f>
        <v>0</v>
      </c>
      <c r="M213" s="1031">
        <f>'O5 Details by Class &amp; Accounts'!Q213+'O5 Details by Class &amp; Accounts'!AL213+'O5 Details by Class &amp; Accounts'!BG213+'O5 Details by Class &amp; Accounts'!CB213</f>
        <v>0</v>
      </c>
      <c r="N213" s="1031">
        <f>'O5 Details by Class &amp; Accounts'!R213+'O5 Details by Class &amp; Accounts'!AM213+'O5 Details by Class &amp; Accounts'!BH213+'O5 Details by Class &amp; Accounts'!CC213</f>
        <v>0</v>
      </c>
      <c r="O213" s="1031">
        <f>'O5 Details by Class &amp; Accounts'!S213+'O5 Details by Class &amp; Accounts'!AN213+'O5 Details by Class &amp; Accounts'!BI213+'O5 Details by Class &amp; Accounts'!CD213</f>
        <v>0</v>
      </c>
      <c r="P213" s="1031">
        <f>'O5 Details by Class &amp; Accounts'!T213+'O5 Details by Class &amp; Accounts'!AO213+'O5 Details by Class &amp; Accounts'!BJ213+'O5 Details by Class &amp; Accounts'!CE213</f>
        <v>0</v>
      </c>
      <c r="Q213" s="1031">
        <f>'O5 Details by Class &amp; Accounts'!U213+'O5 Details by Class &amp; Accounts'!AP213+'O5 Details by Class &amp; Accounts'!BK213+'O5 Details by Class &amp; Accounts'!CF213</f>
        <v>0</v>
      </c>
      <c r="R213" s="1031">
        <f>'O5 Details by Class &amp; Accounts'!V213+'O5 Details by Class &amp; Accounts'!AQ213+'O5 Details by Class &amp; Accounts'!BL213+'O5 Details by Class &amp; Accounts'!CG213</f>
        <v>0</v>
      </c>
      <c r="S213" s="1031">
        <f>'O5 Details by Class &amp; Accounts'!W213+'O5 Details by Class &amp; Accounts'!AR213+'O5 Details by Class &amp; Accounts'!BM213+'O5 Details by Class &amp; Accounts'!CH213</f>
        <v>0</v>
      </c>
      <c r="T213" s="1031">
        <f>'O5 Details by Class &amp; Accounts'!X213+'O5 Details by Class &amp; Accounts'!AS213+'O5 Details by Class &amp; Accounts'!BN213+'O5 Details by Class &amp; Accounts'!CI213</f>
        <v>0</v>
      </c>
      <c r="U213" s="1031">
        <f>'O5 Details by Class &amp; Accounts'!Y213+'O5 Details by Class &amp; Accounts'!AT213+'O5 Details by Class &amp; Accounts'!BO213+'O5 Details by Class &amp; Accounts'!CJ213</f>
        <v>0</v>
      </c>
      <c r="V213" s="1031">
        <f>'O5 Details by Class &amp; Accounts'!Z213+'O5 Details by Class &amp; Accounts'!AU213+'O5 Details by Class &amp; Accounts'!BP213+'O5 Details by Class &amp; Accounts'!CK213</f>
        <v>0</v>
      </c>
      <c r="W213" s="1031">
        <f>'O5 Details by Class &amp; Accounts'!AA213+'O5 Details by Class &amp; Accounts'!AV213+'O5 Details by Class &amp; Accounts'!BQ213+'O5 Details by Class &amp; Accounts'!CL213</f>
        <v>0</v>
      </c>
      <c r="X213" s="1032">
        <f>'O5 Details by Class &amp; Accounts'!AB213+'O5 Details by Class &amp; Accounts'!AW213+'O5 Details by Class &amp; Accounts'!BR213+'O5 Details by Class &amp; Accounts'!CM213</f>
        <v>0</v>
      </c>
      <c r="Y213" s="1903" t="str">
        <f t="shared" si="6"/>
        <v>6225</v>
      </c>
      <c r="Z213" s="1898" t="s">
        <v>1091</v>
      </c>
    </row>
    <row r="214" spans="1:26" ht="15.95" customHeight="1">
      <c r="C214" s="591"/>
      <c r="D214" s="587"/>
      <c r="E214" s="587"/>
      <c r="F214" s="587"/>
      <c r="G214" s="587"/>
      <c r="H214" s="587"/>
      <c r="I214" s="587"/>
      <c r="J214" s="587"/>
      <c r="K214" s="587"/>
      <c r="L214" s="587"/>
      <c r="M214" s="587"/>
      <c r="N214" s="587"/>
      <c r="O214" s="587"/>
      <c r="P214" s="587"/>
      <c r="Q214" s="587"/>
      <c r="R214" s="587"/>
      <c r="S214" s="587"/>
      <c r="T214" s="587"/>
      <c r="U214" s="587"/>
      <c r="V214" s="587"/>
      <c r="W214" s="587"/>
      <c r="X214" s="587"/>
    </row>
    <row r="215" spans="1:26" s="1017" customFormat="1" ht="15.95" customHeight="1" thickBot="1">
      <c r="A215" s="1018"/>
      <c r="B215" s="1019"/>
      <c r="C215" s="1016"/>
      <c r="D215" s="1043">
        <f t="shared" ref="D215:X215" si="9">SUM(D19:D213)</f>
        <v>12639510.28001</v>
      </c>
      <c r="E215" s="1043">
        <f t="shared" si="9"/>
        <v>7125976.06850529</v>
      </c>
      <c r="F215" s="1043">
        <f t="shared" si="9"/>
        <v>2377469.4648994915</v>
      </c>
      <c r="G215" s="1043">
        <f t="shared" si="9"/>
        <v>3006593.6956823068</v>
      </c>
      <c r="H215" s="1043">
        <f t="shared" si="9"/>
        <v>0</v>
      </c>
      <c r="I215" s="1043">
        <f t="shared" si="9"/>
        <v>0</v>
      </c>
      <c r="J215" s="1043">
        <f t="shared" si="9"/>
        <v>0</v>
      </c>
      <c r="K215" s="1043">
        <f t="shared" si="9"/>
        <v>117263.77124421943</v>
      </c>
      <c r="L215" s="1043">
        <f t="shared" si="9"/>
        <v>0</v>
      </c>
      <c r="M215" s="1043">
        <f t="shared" si="9"/>
        <v>12207.279678692912</v>
      </c>
      <c r="N215" s="1043">
        <f t="shared" si="9"/>
        <v>0</v>
      </c>
      <c r="O215" s="1043">
        <f t="shared" si="9"/>
        <v>0</v>
      </c>
      <c r="P215" s="1043">
        <f t="shared" si="9"/>
        <v>0</v>
      </c>
      <c r="Q215" s="1043">
        <f t="shared" si="9"/>
        <v>0</v>
      </c>
      <c r="R215" s="1043">
        <f t="shared" si="9"/>
        <v>0</v>
      </c>
      <c r="S215" s="1043">
        <f t="shared" si="9"/>
        <v>0</v>
      </c>
      <c r="T215" s="1043">
        <f t="shared" si="9"/>
        <v>0</v>
      </c>
      <c r="U215" s="1043">
        <f t="shared" si="9"/>
        <v>0</v>
      </c>
      <c r="V215" s="1043">
        <f t="shared" si="9"/>
        <v>0</v>
      </c>
      <c r="W215" s="1043">
        <f t="shared" si="9"/>
        <v>0</v>
      </c>
      <c r="X215" s="1043">
        <f t="shared" si="9"/>
        <v>0</v>
      </c>
      <c r="Y215" s="1905"/>
      <c r="Z215" s="1906"/>
    </row>
    <row r="216" spans="1:26" ht="15.95" customHeight="1" thickTop="1">
      <c r="A216" s="618"/>
      <c r="B216" s="95"/>
      <c r="C216" s="591"/>
      <c r="D216" s="586"/>
      <c r="E216" s="1044">
        <f>E215+F215+G215+H215+I215+J215+K215+L215+M215+N215+O215+P215+Q215+R215+S215+T215+U215+V215+W215+X215</f>
        <v>12639510.28001</v>
      </c>
      <c r="F216" s="586"/>
      <c r="G216" s="586"/>
      <c r="H216" s="586"/>
      <c r="I216" s="586"/>
      <c r="J216" s="586"/>
      <c r="K216" s="586"/>
      <c r="L216" s="586"/>
      <c r="M216" s="586"/>
      <c r="N216" s="586"/>
      <c r="O216" s="586"/>
      <c r="P216" s="586"/>
      <c r="Q216" s="586"/>
      <c r="R216" s="586"/>
      <c r="S216" s="586"/>
      <c r="T216" s="586"/>
      <c r="U216" s="586"/>
      <c r="V216" s="586"/>
      <c r="W216" s="586"/>
      <c r="X216" s="586"/>
    </row>
    <row r="217" spans="1:26" ht="15.95" customHeight="1">
      <c r="A217" s="618"/>
      <c r="B217" s="95"/>
      <c r="C217" s="591"/>
      <c r="D217" s="587"/>
      <c r="E217" s="587"/>
      <c r="F217" s="587"/>
      <c r="G217" s="587"/>
      <c r="H217" s="587"/>
      <c r="I217" s="587"/>
      <c r="J217" s="587"/>
      <c r="K217" s="587"/>
      <c r="L217" s="587"/>
      <c r="M217" s="587"/>
      <c r="N217" s="587"/>
      <c r="O217" s="587"/>
      <c r="P217" s="587"/>
      <c r="Q217" s="587"/>
      <c r="R217" s="587"/>
      <c r="S217" s="587"/>
      <c r="T217" s="587"/>
      <c r="U217" s="587"/>
      <c r="V217" s="587"/>
      <c r="W217" s="587"/>
      <c r="X217" s="587"/>
    </row>
    <row r="218" spans="1:26" s="47" customFormat="1" ht="15.95" customHeight="1">
      <c r="A218" s="708"/>
      <c r="B218" s="1009"/>
      <c r="C218" s="1020"/>
      <c r="D218" s="1021"/>
      <c r="E218" s="1021"/>
      <c r="F218" s="1021"/>
      <c r="G218" s="1021"/>
      <c r="H218" s="1021"/>
      <c r="I218" s="1021"/>
      <c r="J218" s="1021"/>
      <c r="K218" s="1021"/>
      <c r="L218" s="1021"/>
      <c r="M218" s="1021"/>
      <c r="N218" s="1021"/>
      <c r="O218" s="1021"/>
      <c r="P218" s="1021"/>
      <c r="Q218" s="1021"/>
      <c r="R218" s="1021"/>
      <c r="S218" s="1021"/>
      <c r="T218" s="1021"/>
      <c r="U218" s="1021"/>
      <c r="V218" s="1021"/>
      <c r="W218" s="1021"/>
      <c r="X218" s="1021"/>
      <c r="Y218" s="1907"/>
      <c r="Z218" s="1908"/>
    </row>
    <row r="219" spans="1:26" ht="15.95" customHeight="1">
      <c r="A219" s="708"/>
      <c r="B219" s="1009"/>
      <c r="C219" s="2543"/>
      <c r="D219" s="1767"/>
      <c r="E219" s="1767"/>
      <c r="F219" s="1767"/>
      <c r="G219" s="1767"/>
      <c r="H219" s="1767"/>
      <c r="I219" s="1767"/>
      <c r="J219" s="1767"/>
      <c r="K219" s="1767"/>
      <c r="L219" s="1767"/>
      <c r="M219" s="1767"/>
      <c r="N219" s="1767"/>
      <c r="O219" s="1767"/>
      <c r="P219" s="1767"/>
      <c r="Q219" s="1767"/>
      <c r="R219" s="1767"/>
      <c r="S219" s="1767"/>
      <c r="T219" s="1767"/>
      <c r="U219" s="1767"/>
      <c r="V219" s="1767"/>
      <c r="W219" s="1767"/>
      <c r="X219" s="1767"/>
    </row>
    <row r="220" spans="1:26" ht="15.95" customHeight="1">
      <c r="A220" s="1760"/>
      <c r="B220" s="1009"/>
      <c r="C220" s="2543"/>
      <c r="D220" s="1763"/>
      <c r="E220" s="1763"/>
      <c r="F220" s="1022"/>
      <c r="G220" s="1022"/>
      <c r="H220" s="1022"/>
      <c r="I220" s="1022"/>
      <c r="J220" s="1022"/>
      <c r="K220" s="1022"/>
      <c r="L220" s="1022"/>
      <c r="M220" s="1022"/>
      <c r="N220" s="1022"/>
      <c r="O220" s="1022"/>
      <c r="P220" s="1022"/>
      <c r="Q220" s="1022"/>
      <c r="R220" s="1022"/>
      <c r="S220" s="1022"/>
      <c r="T220" s="1022"/>
      <c r="U220" s="1022"/>
      <c r="V220" s="1022"/>
      <c r="W220" s="1022"/>
      <c r="X220" s="1022"/>
    </row>
    <row r="221" spans="1:26" ht="17.25" customHeight="1">
      <c r="A221" s="1760"/>
      <c r="C221" s="2543"/>
      <c r="D221" s="1763"/>
      <c r="E221" s="1764"/>
      <c r="F221" s="1022"/>
      <c r="G221" s="1022"/>
      <c r="H221" s="1022"/>
      <c r="I221" s="1022"/>
      <c r="J221" s="1022"/>
      <c r="K221" s="1022"/>
      <c r="L221" s="1022"/>
      <c r="M221" s="1022"/>
      <c r="N221" s="1022"/>
      <c r="O221" s="1022"/>
      <c r="P221" s="1022"/>
      <c r="Q221" s="1022"/>
      <c r="R221" s="1022"/>
      <c r="S221" s="1022"/>
      <c r="T221" s="1022"/>
      <c r="U221" s="1022"/>
      <c r="V221" s="1022"/>
      <c r="W221" s="1022"/>
      <c r="X221" s="1022"/>
    </row>
    <row r="222" spans="1:26" s="1770" customFormat="1" ht="36">
      <c r="A222" s="1769"/>
      <c r="C222" s="1772" t="s">
        <v>269</v>
      </c>
      <c r="D222" s="1773" t="str">
        <f t="shared" ref="D222:X222" si="10">D18</f>
        <v>Total</v>
      </c>
      <c r="E222" s="1773" t="str">
        <f t="shared" si="10"/>
        <v>Residential</v>
      </c>
      <c r="F222" s="1773" t="str">
        <f t="shared" si="10"/>
        <v>General Service Less Than 50 kW</v>
      </c>
      <c r="G222" s="1773" t="str">
        <f t="shared" si="10"/>
        <v>General Service 50 to 4,999 kW</v>
      </c>
      <c r="H222" s="1773" t="str">
        <f t="shared" si="10"/>
        <v>GS&gt; 50-TOU</v>
      </c>
      <c r="I222" s="1773" t="str">
        <f t="shared" si="10"/>
        <v>GS &gt;50-Intermediate</v>
      </c>
      <c r="J222" s="1773" t="str">
        <f t="shared" si="10"/>
        <v>Large Use &gt;5MW</v>
      </c>
      <c r="K222" s="1773" t="str">
        <f t="shared" si="10"/>
        <v>Street Lighting</v>
      </c>
      <c r="L222" s="1773" t="str">
        <f t="shared" si="10"/>
        <v>Sentinel</v>
      </c>
      <c r="M222" s="1773" t="str">
        <f t="shared" si="10"/>
        <v>Unmetered Scattered Load</v>
      </c>
      <c r="N222" s="1773" t="str">
        <f t="shared" si="10"/>
        <v>Embedded Distributor</v>
      </c>
      <c r="O222" s="1773" t="str">
        <f t="shared" si="10"/>
        <v>Back-up/Standby Power</v>
      </c>
      <c r="P222" s="1773" t="str">
        <f t="shared" si="10"/>
        <v>Rate Class 1</v>
      </c>
      <c r="Q222" s="1773" t="str">
        <f t="shared" si="10"/>
        <v>Rate class 2</v>
      </c>
      <c r="R222" s="1773" t="str">
        <f t="shared" si="10"/>
        <v>Rate class 3</v>
      </c>
      <c r="S222" s="1773" t="str">
        <f t="shared" si="10"/>
        <v>Rate class 4</v>
      </c>
      <c r="T222" s="1773" t="str">
        <f t="shared" si="10"/>
        <v>Rate class 5</v>
      </c>
      <c r="U222" s="1773" t="str">
        <f t="shared" si="10"/>
        <v>Rate class 6</v>
      </c>
      <c r="V222" s="1773" t="str">
        <f t="shared" si="10"/>
        <v>Rate class 7</v>
      </c>
      <c r="W222" s="1773" t="str">
        <f t="shared" si="10"/>
        <v>Rate class 8</v>
      </c>
      <c r="X222" s="1773" t="str">
        <f t="shared" si="10"/>
        <v>Rate class 9</v>
      </c>
      <c r="Y222" s="1909"/>
      <c r="Z222" s="1909"/>
    </row>
    <row r="223" spans="1:26" ht="15.95" customHeight="1">
      <c r="A223" s="1760"/>
      <c r="C223" s="218">
        <v>1808</v>
      </c>
      <c r="D223" s="1768">
        <f t="shared" ref="D223:M232" si="11">SUMIF($Z$19:$Z$213, $C223, D$19:D$213)</f>
        <v>49999.999999999993</v>
      </c>
      <c r="E223" s="1768">
        <f t="shared" si="11"/>
        <v>26608.3262253133</v>
      </c>
      <c r="F223" s="1768">
        <f t="shared" si="11"/>
        <v>10580.014434748377</v>
      </c>
      <c r="G223" s="1768">
        <f t="shared" si="11"/>
        <v>12453.251099009251</v>
      </c>
      <c r="H223" s="1768">
        <f t="shared" si="11"/>
        <v>0</v>
      </c>
      <c r="I223" s="1768">
        <f t="shared" si="11"/>
        <v>0</v>
      </c>
      <c r="J223" s="1768">
        <f t="shared" si="11"/>
        <v>0</v>
      </c>
      <c r="K223" s="1768">
        <f t="shared" si="11"/>
        <v>281.31356210222424</v>
      </c>
      <c r="L223" s="1768">
        <f t="shared" si="11"/>
        <v>0</v>
      </c>
      <c r="M223" s="1768">
        <f t="shared" si="11"/>
        <v>77.094678826848622</v>
      </c>
      <c r="N223" s="1768">
        <f t="shared" ref="N223:X232" si="12">SUMIF($Z$19:$Z$213, $C223, N$19:N$213)</f>
        <v>0</v>
      </c>
      <c r="O223" s="1768">
        <f t="shared" si="12"/>
        <v>0</v>
      </c>
      <c r="P223" s="1768">
        <f t="shared" si="12"/>
        <v>0</v>
      </c>
      <c r="Q223" s="1768">
        <f t="shared" si="12"/>
        <v>0</v>
      </c>
      <c r="R223" s="1768">
        <f t="shared" si="12"/>
        <v>0</v>
      </c>
      <c r="S223" s="1768">
        <f t="shared" si="12"/>
        <v>0</v>
      </c>
      <c r="T223" s="1768">
        <f t="shared" si="12"/>
        <v>0</v>
      </c>
      <c r="U223" s="1768">
        <f t="shared" si="12"/>
        <v>0</v>
      </c>
      <c r="V223" s="1768">
        <f t="shared" si="12"/>
        <v>0</v>
      </c>
      <c r="W223" s="1768">
        <f t="shared" si="12"/>
        <v>0</v>
      </c>
      <c r="X223" s="1768">
        <f t="shared" si="12"/>
        <v>0</v>
      </c>
    </row>
    <row r="224" spans="1:26" ht="15.95" customHeight="1">
      <c r="A224" s="1760"/>
      <c r="C224" s="218">
        <v>1815</v>
      </c>
      <c r="D224" s="1768">
        <f t="shared" si="11"/>
        <v>64000</v>
      </c>
      <c r="E224" s="1768">
        <f t="shared" si="11"/>
        <v>34058.657568401024</v>
      </c>
      <c r="F224" s="1768">
        <f t="shared" si="11"/>
        <v>13542.418476477922</v>
      </c>
      <c r="G224" s="1768">
        <f t="shared" si="11"/>
        <v>15940.161406731841</v>
      </c>
      <c r="H224" s="1768">
        <f t="shared" si="11"/>
        <v>0</v>
      </c>
      <c r="I224" s="1768">
        <f t="shared" si="11"/>
        <v>0</v>
      </c>
      <c r="J224" s="1768">
        <f t="shared" si="11"/>
        <v>0</v>
      </c>
      <c r="K224" s="1768">
        <f t="shared" si="11"/>
        <v>360.08135949084703</v>
      </c>
      <c r="L224" s="1768">
        <f t="shared" si="11"/>
        <v>0</v>
      </c>
      <c r="M224" s="1768">
        <f t="shared" si="11"/>
        <v>98.681188898366258</v>
      </c>
      <c r="N224" s="1768">
        <f t="shared" si="12"/>
        <v>0</v>
      </c>
      <c r="O224" s="1768">
        <f t="shared" si="12"/>
        <v>0</v>
      </c>
      <c r="P224" s="1768">
        <f t="shared" si="12"/>
        <v>0</v>
      </c>
      <c r="Q224" s="1768">
        <f t="shared" si="12"/>
        <v>0</v>
      </c>
      <c r="R224" s="1768">
        <f t="shared" si="12"/>
        <v>0</v>
      </c>
      <c r="S224" s="1768">
        <f t="shared" si="12"/>
        <v>0</v>
      </c>
      <c r="T224" s="1768">
        <f t="shared" si="12"/>
        <v>0</v>
      </c>
      <c r="U224" s="1768">
        <f t="shared" si="12"/>
        <v>0</v>
      </c>
      <c r="V224" s="1768">
        <f t="shared" si="12"/>
        <v>0</v>
      </c>
      <c r="W224" s="1768">
        <f t="shared" si="12"/>
        <v>0</v>
      </c>
      <c r="X224" s="1768">
        <f t="shared" si="12"/>
        <v>0</v>
      </c>
    </row>
    <row r="225" spans="1:24" ht="15.95" customHeight="1">
      <c r="A225" s="1760"/>
      <c r="C225" s="218">
        <v>1820</v>
      </c>
      <c r="D225" s="1768">
        <f t="shared" si="11"/>
        <v>0</v>
      </c>
      <c r="E225" s="1768">
        <f t="shared" si="11"/>
        <v>0</v>
      </c>
      <c r="F225" s="1768">
        <f t="shared" si="11"/>
        <v>0</v>
      </c>
      <c r="G225" s="1768">
        <f t="shared" si="11"/>
        <v>0</v>
      </c>
      <c r="H225" s="1768">
        <f t="shared" si="11"/>
        <v>0</v>
      </c>
      <c r="I225" s="1768">
        <f t="shared" si="11"/>
        <v>0</v>
      </c>
      <c r="J225" s="1768">
        <f t="shared" si="11"/>
        <v>0</v>
      </c>
      <c r="K225" s="1768">
        <f t="shared" si="11"/>
        <v>0</v>
      </c>
      <c r="L225" s="1768">
        <f t="shared" si="11"/>
        <v>0</v>
      </c>
      <c r="M225" s="1768">
        <f t="shared" si="11"/>
        <v>0</v>
      </c>
      <c r="N225" s="1768">
        <f t="shared" si="12"/>
        <v>0</v>
      </c>
      <c r="O225" s="1768">
        <f t="shared" si="12"/>
        <v>0</v>
      </c>
      <c r="P225" s="1768">
        <f t="shared" si="12"/>
        <v>0</v>
      </c>
      <c r="Q225" s="1768">
        <f t="shared" si="12"/>
        <v>0</v>
      </c>
      <c r="R225" s="1768">
        <f t="shared" si="12"/>
        <v>0</v>
      </c>
      <c r="S225" s="1768">
        <f t="shared" si="12"/>
        <v>0</v>
      </c>
      <c r="T225" s="1768">
        <f t="shared" si="12"/>
        <v>0</v>
      </c>
      <c r="U225" s="1768">
        <f t="shared" si="12"/>
        <v>0</v>
      </c>
      <c r="V225" s="1768">
        <f t="shared" si="12"/>
        <v>0</v>
      </c>
      <c r="W225" s="1768">
        <f t="shared" si="12"/>
        <v>0</v>
      </c>
      <c r="X225" s="1768">
        <f t="shared" si="12"/>
        <v>0</v>
      </c>
    </row>
    <row r="226" spans="1:24" ht="15.95" customHeight="1">
      <c r="A226" s="1760"/>
      <c r="C226" s="218">
        <v>1830</v>
      </c>
      <c r="D226" s="1768">
        <f t="shared" si="11"/>
        <v>45000</v>
      </c>
      <c r="E226" s="1768">
        <f t="shared" si="11"/>
        <v>28747.291672400715</v>
      </c>
      <c r="F226" s="1768">
        <f t="shared" si="11"/>
        <v>9053.1227739127789</v>
      </c>
      <c r="G226" s="1768">
        <f t="shared" si="11"/>
        <v>6221.405936191084</v>
      </c>
      <c r="H226" s="1768">
        <f t="shared" si="11"/>
        <v>0</v>
      </c>
      <c r="I226" s="1768">
        <f t="shared" si="11"/>
        <v>0</v>
      </c>
      <c r="J226" s="1768">
        <f t="shared" si="11"/>
        <v>0</v>
      </c>
      <c r="K226" s="1768">
        <f t="shared" si="11"/>
        <v>906.07428354793183</v>
      </c>
      <c r="L226" s="1768">
        <f t="shared" si="11"/>
        <v>0</v>
      </c>
      <c r="M226" s="1768">
        <f t="shared" si="11"/>
        <v>72.105333947492909</v>
      </c>
      <c r="N226" s="1768">
        <f t="shared" si="12"/>
        <v>0</v>
      </c>
      <c r="O226" s="1768">
        <f t="shared" si="12"/>
        <v>0</v>
      </c>
      <c r="P226" s="1768">
        <f t="shared" si="12"/>
        <v>0</v>
      </c>
      <c r="Q226" s="1768">
        <f t="shared" si="12"/>
        <v>0</v>
      </c>
      <c r="R226" s="1768">
        <f t="shared" si="12"/>
        <v>0</v>
      </c>
      <c r="S226" s="1768">
        <f t="shared" si="12"/>
        <v>0</v>
      </c>
      <c r="T226" s="1768">
        <f t="shared" si="12"/>
        <v>0</v>
      </c>
      <c r="U226" s="1768">
        <f t="shared" si="12"/>
        <v>0</v>
      </c>
      <c r="V226" s="1768">
        <f t="shared" si="12"/>
        <v>0</v>
      </c>
      <c r="W226" s="1768">
        <f t="shared" si="12"/>
        <v>0</v>
      </c>
      <c r="X226" s="1768">
        <f t="shared" si="12"/>
        <v>0</v>
      </c>
    </row>
    <row r="227" spans="1:24" ht="15.95" customHeight="1">
      <c r="A227" s="1760"/>
      <c r="C227" s="218">
        <v>1835</v>
      </c>
      <c r="D227" s="1768">
        <f t="shared" si="11"/>
        <v>58000.000000000007</v>
      </c>
      <c r="E227" s="1768">
        <f t="shared" si="11"/>
        <v>39017.670741688322</v>
      </c>
      <c r="F227" s="1768">
        <f t="shared" si="11"/>
        <v>12671.476977505137</v>
      </c>
      <c r="G227" s="1768">
        <f t="shared" si="11"/>
        <v>5037.389079958707</v>
      </c>
      <c r="H227" s="1768">
        <f t="shared" si="11"/>
        <v>0</v>
      </c>
      <c r="I227" s="1768">
        <f t="shared" si="11"/>
        <v>0</v>
      </c>
      <c r="J227" s="1768">
        <f t="shared" si="11"/>
        <v>0</v>
      </c>
      <c r="K227" s="1768">
        <f t="shared" si="11"/>
        <v>1174.2268600890432</v>
      </c>
      <c r="L227" s="1768">
        <f t="shared" si="11"/>
        <v>0</v>
      </c>
      <c r="M227" s="1768">
        <f t="shared" si="11"/>
        <v>99.236340758793119</v>
      </c>
      <c r="N227" s="1768">
        <f t="shared" si="12"/>
        <v>0</v>
      </c>
      <c r="O227" s="1768">
        <f t="shared" si="12"/>
        <v>0</v>
      </c>
      <c r="P227" s="1768">
        <f t="shared" si="12"/>
        <v>0</v>
      </c>
      <c r="Q227" s="1768">
        <f t="shared" si="12"/>
        <v>0</v>
      </c>
      <c r="R227" s="1768">
        <f t="shared" si="12"/>
        <v>0</v>
      </c>
      <c r="S227" s="1768">
        <f t="shared" si="12"/>
        <v>0</v>
      </c>
      <c r="T227" s="1768">
        <f t="shared" si="12"/>
        <v>0</v>
      </c>
      <c r="U227" s="1768">
        <f t="shared" si="12"/>
        <v>0</v>
      </c>
      <c r="V227" s="1768">
        <f t="shared" si="12"/>
        <v>0</v>
      </c>
      <c r="W227" s="1768">
        <f t="shared" si="12"/>
        <v>0</v>
      </c>
      <c r="X227" s="1768">
        <f t="shared" si="12"/>
        <v>0</v>
      </c>
    </row>
    <row r="228" spans="1:24" ht="15.95" customHeight="1">
      <c r="A228" s="1760"/>
      <c r="C228" s="218">
        <v>1840</v>
      </c>
      <c r="D228" s="1768">
        <f t="shared" si="11"/>
        <v>8000.0000000000009</v>
      </c>
      <c r="E228" s="1768">
        <f t="shared" si="11"/>
        <v>4989.9438494073866</v>
      </c>
      <c r="F228" s="1768">
        <f t="shared" si="11"/>
        <v>1547.8606165591423</v>
      </c>
      <c r="G228" s="1768">
        <f t="shared" si="11"/>
        <v>1289.0765990553916</v>
      </c>
      <c r="H228" s="1768">
        <f t="shared" si="11"/>
        <v>0</v>
      </c>
      <c r="I228" s="1768">
        <f t="shared" si="11"/>
        <v>0</v>
      </c>
      <c r="J228" s="1768">
        <f t="shared" si="11"/>
        <v>0</v>
      </c>
      <c r="K228" s="1768">
        <f t="shared" si="11"/>
        <v>160.6870566068352</v>
      </c>
      <c r="L228" s="1768">
        <f t="shared" si="11"/>
        <v>0</v>
      </c>
      <c r="M228" s="1768">
        <f t="shared" si="11"/>
        <v>12.431878371245169</v>
      </c>
      <c r="N228" s="1768">
        <f t="shared" si="12"/>
        <v>0</v>
      </c>
      <c r="O228" s="1768">
        <f t="shared" si="12"/>
        <v>0</v>
      </c>
      <c r="P228" s="1768">
        <f t="shared" si="12"/>
        <v>0</v>
      </c>
      <c r="Q228" s="1768">
        <f t="shared" si="12"/>
        <v>0</v>
      </c>
      <c r="R228" s="1768">
        <f t="shared" si="12"/>
        <v>0</v>
      </c>
      <c r="S228" s="1768">
        <f t="shared" si="12"/>
        <v>0</v>
      </c>
      <c r="T228" s="1768">
        <f t="shared" si="12"/>
        <v>0</v>
      </c>
      <c r="U228" s="1768">
        <f t="shared" si="12"/>
        <v>0</v>
      </c>
      <c r="V228" s="1768">
        <f t="shared" si="12"/>
        <v>0</v>
      </c>
      <c r="W228" s="1768">
        <f t="shared" si="12"/>
        <v>0</v>
      </c>
      <c r="X228" s="1768">
        <f t="shared" si="12"/>
        <v>0</v>
      </c>
    </row>
    <row r="229" spans="1:24" ht="15.95" customHeight="1">
      <c r="A229" s="1760"/>
      <c r="C229" s="218">
        <v>1845</v>
      </c>
      <c r="D229" s="1768">
        <f t="shared" si="11"/>
        <v>12000.000000000002</v>
      </c>
      <c r="E229" s="1768">
        <f t="shared" si="11"/>
        <v>7571.6055606367572</v>
      </c>
      <c r="F229" s="1768">
        <f t="shared" si="11"/>
        <v>2366.0269113029331</v>
      </c>
      <c r="G229" s="1768">
        <f t="shared" si="11"/>
        <v>1802.1290854794374</v>
      </c>
      <c r="H229" s="1768">
        <f t="shared" si="11"/>
        <v>0</v>
      </c>
      <c r="I229" s="1768">
        <f t="shared" si="11"/>
        <v>0</v>
      </c>
      <c r="J229" s="1768">
        <f t="shared" si="11"/>
        <v>0</v>
      </c>
      <c r="K229" s="1768">
        <f t="shared" si="11"/>
        <v>241.31274853306013</v>
      </c>
      <c r="L229" s="1768">
        <f t="shared" si="11"/>
        <v>0</v>
      </c>
      <c r="M229" s="1768">
        <f t="shared" si="11"/>
        <v>18.925694047812808</v>
      </c>
      <c r="N229" s="1768">
        <f t="shared" si="12"/>
        <v>0</v>
      </c>
      <c r="O229" s="1768">
        <f t="shared" si="12"/>
        <v>0</v>
      </c>
      <c r="P229" s="1768">
        <f t="shared" si="12"/>
        <v>0</v>
      </c>
      <c r="Q229" s="1768">
        <f t="shared" si="12"/>
        <v>0</v>
      </c>
      <c r="R229" s="1768">
        <f t="shared" si="12"/>
        <v>0</v>
      </c>
      <c r="S229" s="1768">
        <f t="shared" si="12"/>
        <v>0</v>
      </c>
      <c r="T229" s="1768">
        <f t="shared" si="12"/>
        <v>0</v>
      </c>
      <c r="U229" s="1768">
        <f t="shared" si="12"/>
        <v>0</v>
      </c>
      <c r="V229" s="1768">
        <f t="shared" si="12"/>
        <v>0</v>
      </c>
      <c r="W229" s="1768">
        <f t="shared" si="12"/>
        <v>0</v>
      </c>
      <c r="X229" s="1768">
        <f t="shared" si="12"/>
        <v>0</v>
      </c>
    </row>
    <row r="230" spans="1:24" ht="15.95" customHeight="1">
      <c r="A230" s="1760"/>
      <c r="C230" s="218">
        <v>1850</v>
      </c>
      <c r="D230" s="1768">
        <f t="shared" si="11"/>
        <v>4000.0000000000005</v>
      </c>
      <c r="E230" s="1768">
        <f t="shared" si="11"/>
        <v>2494.9719247036928</v>
      </c>
      <c r="F230" s="1768">
        <f t="shared" si="11"/>
        <v>773.93030827957114</v>
      </c>
      <c r="G230" s="1768">
        <f t="shared" si="11"/>
        <v>644.5382995276957</v>
      </c>
      <c r="H230" s="1768">
        <f t="shared" si="11"/>
        <v>0</v>
      </c>
      <c r="I230" s="1768">
        <f t="shared" si="11"/>
        <v>0</v>
      </c>
      <c r="J230" s="1768">
        <f t="shared" si="11"/>
        <v>0</v>
      </c>
      <c r="K230" s="1768">
        <f t="shared" si="11"/>
        <v>80.3435283034176</v>
      </c>
      <c r="L230" s="1768">
        <f t="shared" si="11"/>
        <v>0</v>
      </c>
      <c r="M230" s="1768">
        <f t="shared" si="11"/>
        <v>6.2159391856225845</v>
      </c>
      <c r="N230" s="1768">
        <f t="shared" si="12"/>
        <v>0</v>
      </c>
      <c r="O230" s="1768">
        <f t="shared" si="12"/>
        <v>0</v>
      </c>
      <c r="P230" s="1768">
        <f t="shared" si="12"/>
        <v>0</v>
      </c>
      <c r="Q230" s="1768">
        <f t="shared" si="12"/>
        <v>0</v>
      </c>
      <c r="R230" s="1768">
        <f t="shared" si="12"/>
        <v>0</v>
      </c>
      <c r="S230" s="1768">
        <f t="shared" si="12"/>
        <v>0</v>
      </c>
      <c r="T230" s="1768">
        <f t="shared" si="12"/>
        <v>0</v>
      </c>
      <c r="U230" s="1768">
        <f t="shared" si="12"/>
        <v>0</v>
      </c>
      <c r="V230" s="1768">
        <f t="shared" si="12"/>
        <v>0</v>
      </c>
      <c r="W230" s="1768">
        <f t="shared" si="12"/>
        <v>0</v>
      </c>
      <c r="X230" s="1768">
        <f t="shared" si="12"/>
        <v>0</v>
      </c>
    </row>
    <row r="231" spans="1:24" ht="15.95" customHeight="1">
      <c r="A231" s="1760"/>
      <c r="C231" s="218">
        <v>1855</v>
      </c>
      <c r="D231" s="1768">
        <f t="shared" si="11"/>
        <v>14000</v>
      </c>
      <c r="E231" s="1768">
        <f t="shared" si="11"/>
        <v>9721.1962601042615</v>
      </c>
      <c r="F231" s="1768">
        <f t="shared" si="11"/>
        <v>3231.0419788522827</v>
      </c>
      <c r="G231" s="1768">
        <f t="shared" si="11"/>
        <v>0</v>
      </c>
      <c r="H231" s="1768">
        <f t="shared" si="11"/>
        <v>0</v>
      </c>
      <c r="I231" s="1768">
        <f t="shared" si="11"/>
        <v>0</v>
      </c>
      <c r="J231" s="1768">
        <f t="shared" si="11"/>
        <v>0</v>
      </c>
      <c r="K231" s="1768">
        <f t="shared" si="11"/>
        <v>1037.1245858044365</v>
      </c>
      <c r="L231" s="1768">
        <f t="shared" si="11"/>
        <v>0</v>
      </c>
      <c r="M231" s="1768">
        <f t="shared" si="11"/>
        <v>10.637175239019861</v>
      </c>
      <c r="N231" s="1768">
        <f t="shared" si="12"/>
        <v>0</v>
      </c>
      <c r="O231" s="1768">
        <f t="shared" si="12"/>
        <v>0</v>
      </c>
      <c r="P231" s="1768">
        <f t="shared" si="12"/>
        <v>0</v>
      </c>
      <c r="Q231" s="1768">
        <f t="shared" si="12"/>
        <v>0</v>
      </c>
      <c r="R231" s="1768">
        <f t="shared" si="12"/>
        <v>0</v>
      </c>
      <c r="S231" s="1768">
        <f t="shared" si="12"/>
        <v>0</v>
      </c>
      <c r="T231" s="1768">
        <f t="shared" si="12"/>
        <v>0</v>
      </c>
      <c r="U231" s="1768">
        <f t="shared" si="12"/>
        <v>0</v>
      </c>
      <c r="V231" s="1768">
        <f t="shared" si="12"/>
        <v>0</v>
      </c>
      <c r="W231" s="1768">
        <f t="shared" si="12"/>
        <v>0</v>
      </c>
      <c r="X231" s="1768">
        <f t="shared" si="12"/>
        <v>0</v>
      </c>
    </row>
    <row r="232" spans="1:24" ht="15.95" customHeight="1">
      <c r="A232" s="1760"/>
      <c r="C232" s="218">
        <v>1860</v>
      </c>
      <c r="D232" s="1768">
        <f t="shared" si="11"/>
        <v>32000</v>
      </c>
      <c r="E232" s="1768">
        <f t="shared" si="11"/>
        <v>23153.777777777777</v>
      </c>
      <c r="F232" s="1768">
        <f t="shared" si="11"/>
        <v>7674.3111111111111</v>
      </c>
      <c r="G232" s="1768">
        <f t="shared" si="11"/>
        <v>1171.911111111111</v>
      </c>
      <c r="H232" s="1768">
        <f t="shared" si="11"/>
        <v>0</v>
      </c>
      <c r="I232" s="1768">
        <f t="shared" si="11"/>
        <v>0</v>
      </c>
      <c r="J232" s="1768">
        <f t="shared" si="11"/>
        <v>0</v>
      </c>
      <c r="K232" s="1768">
        <f t="shared" si="11"/>
        <v>0</v>
      </c>
      <c r="L232" s="1768">
        <f t="shared" si="11"/>
        <v>0</v>
      </c>
      <c r="M232" s="1768">
        <f t="shared" si="11"/>
        <v>0</v>
      </c>
      <c r="N232" s="1768">
        <f t="shared" si="12"/>
        <v>0</v>
      </c>
      <c r="O232" s="1768">
        <f t="shared" si="12"/>
        <v>0</v>
      </c>
      <c r="P232" s="1768">
        <f t="shared" si="12"/>
        <v>0</v>
      </c>
      <c r="Q232" s="1768">
        <f t="shared" si="12"/>
        <v>0</v>
      </c>
      <c r="R232" s="1768">
        <f t="shared" si="12"/>
        <v>0</v>
      </c>
      <c r="S232" s="1768">
        <f t="shared" si="12"/>
        <v>0</v>
      </c>
      <c r="T232" s="1768">
        <f t="shared" si="12"/>
        <v>0</v>
      </c>
      <c r="U232" s="1768">
        <f t="shared" si="12"/>
        <v>0</v>
      </c>
      <c r="V232" s="1768">
        <f t="shared" si="12"/>
        <v>0</v>
      </c>
      <c r="W232" s="1768">
        <f t="shared" si="12"/>
        <v>0</v>
      </c>
      <c r="X232" s="1768">
        <f t="shared" si="12"/>
        <v>0</v>
      </c>
    </row>
    <row r="233" spans="1:24" ht="15.95" customHeight="1">
      <c r="A233" s="1760"/>
      <c r="C233" s="218" t="s">
        <v>108</v>
      </c>
      <c r="D233" s="1768">
        <f t="shared" ref="D233:M242" si="13">SUMIF($Z$19:$Z$213, $C233, D$19:D$213)</f>
        <v>254000</v>
      </c>
      <c r="E233" s="1768">
        <f t="shared" si="13"/>
        <v>164593.75788544872</v>
      </c>
      <c r="F233" s="1768">
        <f t="shared" si="13"/>
        <v>50397.930859976979</v>
      </c>
      <c r="G233" s="1768">
        <f t="shared" si="13"/>
        <v>33319.938372406679</v>
      </c>
      <c r="H233" s="1768">
        <f t="shared" si="13"/>
        <v>0</v>
      </c>
      <c r="I233" s="1768">
        <f t="shared" si="13"/>
        <v>0</v>
      </c>
      <c r="J233" s="1768">
        <f t="shared" si="13"/>
        <v>0</v>
      </c>
      <c r="K233" s="1768">
        <f t="shared" si="13"/>
        <v>5279.6423626070591</v>
      </c>
      <c r="L233" s="1768">
        <f t="shared" si="13"/>
        <v>0</v>
      </c>
      <c r="M233" s="1768">
        <f t="shared" si="13"/>
        <v>408.73051956053746</v>
      </c>
      <c r="N233" s="1768">
        <f t="shared" ref="N233:X242" si="14">SUMIF($Z$19:$Z$213, $C233, N$19:N$213)</f>
        <v>0</v>
      </c>
      <c r="O233" s="1768">
        <f t="shared" si="14"/>
        <v>0</v>
      </c>
      <c r="P233" s="1768">
        <f t="shared" si="14"/>
        <v>0</v>
      </c>
      <c r="Q233" s="1768">
        <f t="shared" si="14"/>
        <v>0</v>
      </c>
      <c r="R233" s="1768">
        <f t="shared" si="14"/>
        <v>0</v>
      </c>
      <c r="S233" s="1768">
        <f t="shared" si="14"/>
        <v>0</v>
      </c>
      <c r="T233" s="1768">
        <f t="shared" si="14"/>
        <v>0</v>
      </c>
      <c r="U233" s="1768">
        <f t="shared" si="14"/>
        <v>0</v>
      </c>
      <c r="V233" s="1768">
        <f t="shared" si="14"/>
        <v>0</v>
      </c>
      <c r="W233" s="1768">
        <f t="shared" si="14"/>
        <v>0</v>
      </c>
      <c r="X233" s="1768">
        <f t="shared" si="14"/>
        <v>0</v>
      </c>
    </row>
    <row r="234" spans="1:24" ht="15.95" customHeight="1">
      <c r="A234" s="1760"/>
      <c r="C234" s="1777" t="s">
        <v>507</v>
      </c>
      <c r="D234" s="1768">
        <f t="shared" si="13"/>
        <v>79000</v>
      </c>
      <c r="E234" s="1768">
        <f t="shared" si="13"/>
        <v>52056.427818715303</v>
      </c>
      <c r="F234" s="1768">
        <f t="shared" si="13"/>
        <v>16704.073173826138</v>
      </c>
      <c r="G234" s="1768">
        <f t="shared" si="13"/>
        <v>8511.9852210342469</v>
      </c>
      <c r="H234" s="1768">
        <f t="shared" si="13"/>
        <v>0</v>
      </c>
      <c r="I234" s="1768">
        <f t="shared" si="13"/>
        <v>0</v>
      </c>
      <c r="J234" s="1768">
        <f t="shared" si="13"/>
        <v>0</v>
      </c>
      <c r="K234" s="1768">
        <f t="shared" si="13"/>
        <v>1595.835594519707</v>
      </c>
      <c r="L234" s="1768">
        <f t="shared" si="13"/>
        <v>0</v>
      </c>
      <c r="M234" s="1768">
        <f t="shared" si="13"/>
        <v>131.67819190460986</v>
      </c>
      <c r="N234" s="1768">
        <f t="shared" si="14"/>
        <v>0</v>
      </c>
      <c r="O234" s="1768">
        <f t="shared" si="14"/>
        <v>0</v>
      </c>
      <c r="P234" s="1768">
        <f t="shared" si="14"/>
        <v>0</v>
      </c>
      <c r="Q234" s="1768">
        <f t="shared" si="14"/>
        <v>0</v>
      </c>
      <c r="R234" s="1768">
        <f t="shared" si="14"/>
        <v>0</v>
      </c>
      <c r="S234" s="1768">
        <f t="shared" si="14"/>
        <v>0</v>
      </c>
      <c r="T234" s="1768">
        <f t="shared" si="14"/>
        <v>0</v>
      </c>
      <c r="U234" s="1768">
        <f t="shared" si="14"/>
        <v>0</v>
      </c>
      <c r="V234" s="1768">
        <f t="shared" si="14"/>
        <v>0</v>
      </c>
      <c r="W234" s="1768">
        <f t="shared" si="14"/>
        <v>0</v>
      </c>
      <c r="X234" s="1768">
        <f t="shared" si="14"/>
        <v>0</v>
      </c>
    </row>
    <row r="235" spans="1:24" ht="15.95" customHeight="1">
      <c r="A235" s="1760"/>
      <c r="C235" s="1762" t="s">
        <v>508</v>
      </c>
      <c r="D235" s="1768">
        <f t="shared" si="13"/>
        <v>15000.000000000002</v>
      </c>
      <c r="E235" s="1768">
        <f t="shared" si="13"/>
        <v>9415.3806781955827</v>
      </c>
      <c r="F235" s="1768">
        <f t="shared" si="13"/>
        <v>2932.4655288369936</v>
      </c>
      <c r="G235" s="1768">
        <f t="shared" si="13"/>
        <v>2327.1731091154898</v>
      </c>
      <c r="H235" s="1768">
        <f t="shared" si="13"/>
        <v>0</v>
      </c>
      <c r="I235" s="1768">
        <f t="shared" si="13"/>
        <v>0</v>
      </c>
      <c r="J235" s="1768">
        <f t="shared" si="13"/>
        <v>0</v>
      </c>
      <c r="K235" s="1768">
        <f t="shared" si="13"/>
        <v>301.48103624094318</v>
      </c>
      <c r="L235" s="1768">
        <f t="shared" si="13"/>
        <v>0</v>
      </c>
      <c r="M235" s="1768">
        <f t="shared" si="13"/>
        <v>23.499647610992334</v>
      </c>
      <c r="N235" s="1768">
        <f t="shared" si="14"/>
        <v>0</v>
      </c>
      <c r="O235" s="1768">
        <f t="shared" si="14"/>
        <v>0</v>
      </c>
      <c r="P235" s="1768">
        <f t="shared" si="14"/>
        <v>0</v>
      </c>
      <c r="Q235" s="1768">
        <f t="shared" si="14"/>
        <v>0</v>
      </c>
      <c r="R235" s="1768">
        <f t="shared" si="14"/>
        <v>0</v>
      </c>
      <c r="S235" s="1768">
        <f t="shared" si="14"/>
        <v>0</v>
      </c>
      <c r="T235" s="1768">
        <f t="shared" si="14"/>
        <v>0</v>
      </c>
      <c r="U235" s="1768">
        <f t="shared" si="14"/>
        <v>0</v>
      </c>
      <c r="V235" s="1768">
        <f t="shared" si="14"/>
        <v>0</v>
      </c>
      <c r="W235" s="1768">
        <f t="shared" si="14"/>
        <v>0</v>
      </c>
      <c r="X235" s="1768">
        <f t="shared" si="14"/>
        <v>0</v>
      </c>
    </row>
    <row r="236" spans="1:24" ht="15.95" customHeight="1">
      <c r="A236" s="1760"/>
      <c r="C236" s="218" t="s">
        <v>1430</v>
      </c>
      <c r="D236" s="1768">
        <f t="shared" si="13"/>
        <v>0</v>
      </c>
      <c r="E236" s="1768">
        <f t="shared" si="13"/>
        <v>0</v>
      </c>
      <c r="F236" s="1768">
        <f t="shared" si="13"/>
        <v>0</v>
      </c>
      <c r="G236" s="1768">
        <f t="shared" si="13"/>
        <v>0</v>
      </c>
      <c r="H236" s="1768">
        <f t="shared" si="13"/>
        <v>0</v>
      </c>
      <c r="I236" s="1768">
        <f t="shared" si="13"/>
        <v>0</v>
      </c>
      <c r="J236" s="1768">
        <f t="shared" si="13"/>
        <v>0</v>
      </c>
      <c r="K236" s="1768">
        <f t="shared" si="13"/>
        <v>0</v>
      </c>
      <c r="L236" s="1768">
        <f t="shared" si="13"/>
        <v>0</v>
      </c>
      <c r="M236" s="1768">
        <f t="shared" si="13"/>
        <v>0</v>
      </c>
      <c r="N236" s="1768">
        <f t="shared" si="14"/>
        <v>0</v>
      </c>
      <c r="O236" s="1768">
        <f t="shared" si="14"/>
        <v>0</v>
      </c>
      <c r="P236" s="1768">
        <f t="shared" si="14"/>
        <v>0</v>
      </c>
      <c r="Q236" s="1768">
        <f t="shared" si="14"/>
        <v>0</v>
      </c>
      <c r="R236" s="1768">
        <f t="shared" si="14"/>
        <v>0</v>
      </c>
      <c r="S236" s="1768">
        <f t="shared" si="14"/>
        <v>0</v>
      </c>
      <c r="T236" s="1768">
        <f t="shared" si="14"/>
        <v>0</v>
      </c>
      <c r="U236" s="1768">
        <f t="shared" si="14"/>
        <v>0</v>
      </c>
      <c r="V236" s="1768">
        <f t="shared" si="14"/>
        <v>0</v>
      </c>
      <c r="W236" s="1768">
        <f t="shared" si="14"/>
        <v>0</v>
      </c>
      <c r="X236" s="1768">
        <f t="shared" si="14"/>
        <v>0</v>
      </c>
    </row>
    <row r="237" spans="1:24" ht="15.95" customHeight="1">
      <c r="A237" s="1760"/>
      <c r="C237" s="218" t="s">
        <v>1356</v>
      </c>
      <c r="D237" s="1768">
        <f t="shared" si="13"/>
        <v>8000</v>
      </c>
      <c r="E237" s="1768">
        <f t="shared" si="13"/>
        <v>8000</v>
      </c>
      <c r="F237" s="1768">
        <f t="shared" si="13"/>
        <v>0</v>
      </c>
      <c r="G237" s="1768">
        <f t="shared" si="13"/>
        <v>0</v>
      </c>
      <c r="H237" s="1768">
        <f t="shared" si="13"/>
        <v>0</v>
      </c>
      <c r="I237" s="1768">
        <f t="shared" si="13"/>
        <v>0</v>
      </c>
      <c r="J237" s="1768">
        <f t="shared" si="13"/>
        <v>0</v>
      </c>
      <c r="K237" s="1768">
        <f t="shared" si="13"/>
        <v>0</v>
      </c>
      <c r="L237" s="1768">
        <f t="shared" si="13"/>
        <v>0</v>
      </c>
      <c r="M237" s="1768">
        <f t="shared" si="13"/>
        <v>0</v>
      </c>
      <c r="N237" s="1768">
        <f t="shared" si="14"/>
        <v>0</v>
      </c>
      <c r="O237" s="1768">
        <f t="shared" si="14"/>
        <v>0</v>
      </c>
      <c r="P237" s="1768">
        <f t="shared" si="14"/>
        <v>0</v>
      </c>
      <c r="Q237" s="1768">
        <f t="shared" si="14"/>
        <v>0</v>
      </c>
      <c r="R237" s="1768">
        <f t="shared" si="14"/>
        <v>0</v>
      </c>
      <c r="S237" s="1768">
        <f t="shared" si="14"/>
        <v>0</v>
      </c>
      <c r="T237" s="1768">
        <f t="shared" si="14"/>
        <v>0</v>
      </c>
      <c r="U237" s="1768">
        <f t="shared" si="14"/>
        <v>0</v>
      </c>
      <c r="V237" s="1768">
        <f t="shared" si="14"/>
        <v>0</v>
      </c>
      <c r="W237" s="1768">
        <f t="shared" si="14"/>
        <v>0</v>
      </c>
      <c r="X237" s="1768">
        <f t="shared" si="14"/>
        <v>0</v>
      </c>
    </row>
    <row r="238" spans="1:24" ht="15.95" customHeight="1">
      <c r="A238" s="1760"/>
      <c r="C238" s="218" t="s">
        <v>268</v>
      </c>
      <c r="D238" s="1768">
        <f t="shared" si="13"/>
        <v>-8142567.0000000009</v>
      </c>
      <c r="E238" s="1768">
        <f t="shared" si="13"/>
        <v>-5084199.5361363525</v>
      </c>
      <c r="F238" s="1768">
        <f t="shared" si="13"/>
        <v>-1692415.0463369871</v>
      </c>
      <c r="G238" s="1768">
        <f t="shared" si="13"/>
        <v>-1224030.7270885354</v>
      </c>
      <c r="H238" s="1768">
        <f t="shared" si="13"/>
        <v>0</v>
      </c>
      <c r="I238" s="1768">
        <f t="shared" si="13"/>
        <v>0</v>
      </c>
      <c r="J238" s="1768">
        <f t="shared" si="13"/>
        <v>0</v>
      </c>
      <c r="K238" s="1768">
        <f t="shared" si="13"/>
        <v>-129565.03562477232</v>
      </c>
      <c r="L238" s="1768">
        <f t="shared" si="13"/>
        <v>0</v>
      </c>
      <c r="M238" s="1768">
        <f t="shared" si="13"/>
        <v>-12356.654813353905</v>
      </c>
      <c r="N238" s="1768">
        <f t="shared" si="14"/>
        <v>0</v>
      </c>
      <c r="O238" s="1768">
        <f t="shared" si="14"/>
        <v>0</v>
      </c>
      <c r="P238" s="1768">
        <f t="shared" si="14"/>
        <v>0</v>
      </c>
      <c r="Q238" s="1768">
        <f t="shared" si="14"/>
        <v>0</v>
      </c>
      <c r="R238" s="1768">
        <f t="shared" si="14"/>
        <v>0</v>
      </c>
      <c r="S238" s="1768">
        <f t="shared" si="14"/>
        <v>0</v>
      </c>
      <c r="T238" s="1768">
        <f t="shared" si="14"/>
        <v>0</v>
      </c>
      <c r="U238" s="1768">
        <f t="shared" si="14"/>
        <v>0</v>
      </c>
      <c r="V238" s="1768">
        <f t="shared" si="14"/>
        <v>0</v>
      </c>
      <c r="W238" s="1768">
        <f t="shared" si="14"/>
        <v>0</v>
      </c>
      <c r="X238" s="1768">
        <f t="shared" si="14"/>
        <v>0</v>
      </c>
    </row>
    <row r="239" spans="1:24" ht="15.95" customHeight="1">
      <c r="A239" s="1760"/>
      <c r="C239" s="218" t="s">
        <v>710</v>
      </c>
      <c r="D239" s="1768">
        <f t="shared" si="13"/>
        <v>5000</v>
      </c>
      <c r="E239" s="1768">
        <f t="shared" si="13"/>
        <v>4171.9502916560996</v>
      </c>
      <c r="F239" s="1768">
        <f t="shared" si="13"/>
        <v>513.5683489728633</v>
      </c>
      <c r="G239" s="1768">
        <f t="shared" si="13"/>
        <v>59.599289880801415</v>
      </c>
      <c r="H239" s="1768">
        <f t="shared" si="13"/>
        <v>0</v>
      </c>
      <c r="I239" s="1768">
        <f t="shared" si="13"/>
        <v>0</v>
      </c>
      <c r="J239" s="1768">
        <f t="shared" si="13"/>
        <v>0</v>
      </c>
      <c r="K239" s="1768">
        <f t="shared" si="13"/>
        <v>247.27364950545268</v>
      </c>
      <c r="L239" s="1768">
        <f t="shared" si="13"/>
        <v>0</v>
      </c>
      <c r="M239" s="1768">
        <f t="shared" si="13"/>
        <v>7.6084199847831604</v>
      </c>
      <c r="N239" s="1768">
        <f t="shared" si="14"/>
        <v>0</v>
      </c>
      <c r="O239" s="1768">
        <f t="shared" si="14"/>
        <v>0</v>
      </c>
      <c r="P239" s="1768">
        <f t="shared" si="14"/>
        <v>0</v>
      </c>
      <c r="Q239" s="1768">
        <f t="shared" si="14"/>
        <v>0</v>
      </c>
      <c r="R239" s="1768">
        <f t="shared" si="14"/>
        <v>0</v>
      </c>
      <c r="S239" s="1768">
        <f t="shared" si="14"/>
        <v>0</v>
      </c>
      <c r="T239" s="1768">
        <f t="shared" si="14"/>
        <v>0</v>
      </c>
      <c r="U239" s="1768">
        <f t="shared" si="14"/>
        <v>0</v>
      </c>
      <c r="V239" s="1768">
        <f t="shared" si="14"/>
        <v>0</v>
      </c>
      <c r="W239" s="1768">
        <f t="shared" si="14"/>
        <v>0</v>
      </c>
      <c r="X239" s="1768">
        <f t="shared" si="14"/>
        <v>0</v>
      </c>
    </row>
    <row r="240" spans="1:24" ht="15.95" customHeight="1">
      <c r="A240" s="1760"/>
      <c r="C240" s="218" t="s">
        <v>1280</v>
      </c>
      <c r="D240" s="1768">
        <f t="shared" si="13"/>
        <v>8000.0000000000018</v>
      </c>
      <c r="E240" s="1768">
        <f t="shared" si="13"/>
        <v>5541.9729282272574</v>
      </c>
      <c r="F240" s="1768">
        <f t="shared" si="13"/>
        <v>1466.0263429442912</v>
      </c>
      <c r="G240" s="1768">
        <f t="shared" si="13"/>
        <v>877.17477774774648</v>
      </c>
      <c r="H240" s="1768">
        <f t="shared" si="13"/>
        <v>0</v>
      </c>
      <c r="I240" s="1768">
        <f t="shared" si="13"/>
        <v>0</v>
      </c>
      <c r="J240" s="1768">
        <f t="shared" si="13"/>
        <v>0</v>
      </c>
      <c r="K240" s="1768">
        <f t="shared" si="13"/>
        <v>103.34100382761576</v>
      </c>
      <c r="L240" s="1768">
        <f t="shared" si="13"/>
        <v>0</v>
      </c>
      <c r="M240" s="1768">
        <f t="shared" si="13"/>
        <v>11.484947253090656</v>
      </c>
      <c r="N240" s="1768">
        <f t="shared" si="14"/>
        <v>0</v>
      </c>
      <c r="O240" s="1768">
        <f t="shared" si="14"/>
        <v>0</v>
      </c>
      <c r="P240" s="1768">
        <f t="shared" si="14"/>
        <v>0</v>
      </c>
      <c r="Q240" s="1768">
        <f t="shared" si="14"/>
        <v>0</v>
      </c>
      <c r="R240" s="1768">
        <f t="shared" si="14"/>
        <v>0</v>
      </c>
      <c r="S240" s="1768">
        <f t="shared" si="14"/>
        <v>0</v>
      </c>
      <c r="T240" s="1768">
        <f t="shared" si="14"/>
        <v>0</v>
      </c>
      <c r="U240" s="1768">
        <f t="shared" si="14"/>
        <v>0</v>
      </c>
      <c r="V240" s="1768">
        <f t="shared" si="14"/>
        <v>0</v>
      </c>
      <c r="W240" s="1768">
        <f t="shared" si="14"/>
        <v>0</v>
      </c>
      <c r="X240" s="1768">
        <f t="shared" si="14"/>
        <v>0</v>
      </c>
    </row>
    <row r="241" spans="1:24" ht="15.95" customHeight="1">
      <c r="A241" s="1760"/>
      <c r="C241" s="218" t="s">
        <v>779</v>
      </c>
      <c r="D241" s="1768">
        <f t="shared" si="13"/>
        <v>691199.49999999988</v>
      </c>
      <c r="E241" s="1768">
        <f t="shared" si="13"/>
        <v>333847.10647124355</v>
      </c>
      <c r="F241" s="1768">
        <f t="shared" si="13"/>
        <v>120424.89870219835</v>
      </c>
      <c r="G241" s="1768">
        <f t="shared" si="13"/>
        <v>233253.12234459072</v>
      </c>
      <c r="H241" s="1768">
        <f t="shared" si="13"/>
        <v>0</v>
      </c>
      <c r="I241" s="1768">
        <f t="shared" si="13"/>
        <v>0</v>
      </c>
      <c r="J241" s="1768">
        <f t="shared" si="13"/>
        <v>0</v>
      </c>
      <c r="K241" s="1768">
        <f t="shared" si="13"/>
        <v>3245.0137284096345</v>
      </c>
      <c r="L241" s="1768">
        <f t="shared" si="13"/>
        <v>0</v>
      </c>
      <c r="M241" s="1768">
        <f t="shared" si="13"/>
        <v>429.35875355771975</v>
      </c>
      <c r="N241" s="1768">
        <f t="shared" si="14"/>
        <v>0</v>
      </c>
      <c r="O241" s="1768">
        <f t="shared" si="14"/>
        <v>0</v>
      </c>
      <c r="P241" s="1768">
        <f t="shared" si="14"/>
        <v>0</v>
      </c>
      <c r="Q241" s="1768">
        <f t="shared" si="14"/>
        <v>0</v>
      </c>
      <c r="R241" s="1768">
        <f t="shared" si="14"/>
        <v>0</v>
      </c>
      <c r="S241" s="1768">
        <f t="shared" si="14"/>
        <v>0</v>
      </c>
      <c r="T241" s="1768">
        <f t="shared" si="14"/>
        <v>0</v>
      </c>
      <c r="U241" s="1768">
        <f t="shared" si="14"/>
        <v>0</v>
      </c>
      <c r="V241" s="1768">
        <f t="shared" si="14"/>
        <v>0</v>
      </c>
      <c r="W241" s="1768">
        <f t="shared" si="14"/>
        <v>0</v>
      </c>
      <c r="X241" s="1768">
        <f t="shared" si="14"/>
        <v>0</v>
      </c>
    </row>
    <row r="242" spans="1:24" ht="15.95" customHeight="1">
      <c r="A242" s="1760"/>
      <c r="C242" s="218" t="s">
        <v>1275</v>
      </c>
      <c r="D242" s="1768">
        <f t="shared" si="13"/>
        <v>6392696</v>
      </c>
      <c r="E242" s="1768">
        <f t="shared" si="13"/>
        <v>3102667.2659491729</v>
      </c>
      <c r="F242" s="1768">
        <f t="shared" si="13"/>
        <v>1115975.0074689705</v>
      </c>
      <c r="G242" s="1768">
        <f t="shared" si="13"/>
        <v>2138516.3519798005</v>
      </c>
      <c r="H242" s="1768">
        <f t="shared" si="13"/>
        <v>0</v>
      </c>
      <c r="I242" s="1768">
        <f t="shared" si="13"/>
        <v>0</v>
      </c>
      <c r="J242" s="1768">
        <f t="shared" si="13"/>
        <v>0</v>
      </c>
      <c r="K242" s="1768">
        <f t="shared" si="13"/>
        <v>31476.457162116225</v>
      </c>
      <c r="L242" s="1768">
        <f t="shared" si="13"/>
        <v>0</v>
      </c>
      <c r="M242" s="1768">
        <f t="shared" si="13"/>
        <v>4060.9174399399772</v>
      </c>
      <c r="N242" s="1768">
        <f t="shared" si="14"/>
        <v>0</v>
      </c>
      <c r="O242" s="1768">
        <f t="shared" si="14"/>
        <v>0</v>
      </c>
      <c r="P242" s="1768">
        <f t="shared" si="14"/>
        <v>0</v>
      </c>
      <c r="Q242" s="1768">
        <f t="shared" si="14"/>
        <v>0</v>
      </c>
      <c r="R242" s="1768">
        <f t="shared" si="14"/>
        <v>0</v>
      </c>
      <c r="S242" s="1768">
        <f t="shared" si="14"/>
        <v>0</v>
      </c>
      <c r="T242" s="1768">
        <f t="shared" si="14"/>
        <v>0</v>
      </c>
      <c r="U242" s="1768">
        <f t="shared" si="14"/>
        <v>0</v>
      </c>
      <c r="V242" s="1768">
        <f t="shared" si="14"/>
        <v>0</v>
      </c>
      <c r="W242" s="1768">
        <f t="shared" si="14"/>
        <v>0</v>
      </c>
      <c r="X242" s="1768">
        <f t="shared" si="14"/>
        <v>0</v>
      </c>
    </row>
    <row r="243" spans="1:24" ht="15.95" customHeight="1">
      <c r="A243" s="1760"/>
      <c r="C243" s="218" t="s">
        <v>1090</v>
      </c>
      <c r="D243" s="1768">
        <f t="shared" ref="D243:M256" si="15">SUMIF($Z$19:$Z$213, $C243, D$19:D$213)</f>
        <v>-10500</v>
      </c>
      <c r="E243" s="1768">
        <f t="shared" si="15"/>
        <v>-8761.0956124778095</v>
      </c>
      <c r="F243" s="1768">
        <f t="shared" si="15"/>
        <v>-1078.4935328430129</v>
      </c>
      <c r="G243" s="1768">
        <f t="shared" si="15"/>
        <v>-125.15850874968298</v>
      </c>
      <c r="H243" s="1768">
        <f t="shared" si="15"/>
        <v>0</v>
      </c>
      <c r="I243" s="1768">
        <f t="shared" si="15"/>
        <v>0</v>
      </c>
      <c r="J243" s="1768">
        <f t="shared" si="15"/>
        <v>0</v>
      </c>
      <c r="K243" s="1768">
        <f t="shared" si="15"/>
        <v>-519.27466396145064</v>
      </c>
      <c r="L243" s="1768">
        <f t="shared" si="15"/>
        <v>0</v>
      </c>
      <c r="M243" s="1768">
        <f t="shared" si="15"/>
        <v>-15.977681968044637</v>
      </c>
      <c r="N243" s="1768">
        <f t="shared" ref="N243:X256" si="16">SUMIF($Z$19:$Z$213, $C243, N$19:N$213)</f>
        <v>0</v>
      </c>
      <c r="O243" s="1768">
        <f t="shared" si="16"/>
        <v>0</v>
      </c>
      <c r="P243" s="1768">
        <f t="shared" si="16"/>
        <v>0</v>
      </c>
      <c r="Q243" s="1768">
        <f t="shared" si="16"/>
        <v>0</v>
      </c>
      <c r="R243" s="1768">
        <f t="shared" si="16"/>
        <v>0</v>
      </c>
      <c r="S243" s="1768">
        <f t="shared" si="16"/>
        <v>0</v>
      </c>
      <c r="T243" s="1768">
        <f t="shared" si="16"/>
        <v>0</v>
      </c>
      <c r="U243" s="1768">
        <f t="shared" si="16"/>
        <v>0</v>
      </c>
      <c r="V243" s="1768">
        <f t="shared" si="16"/>
        <v>0</v>
      </c>
      <c r="W243" s="1768">
        <f t="shared" si="16"/>
        <v>0</v>
      </c>
      <c r="X243" s="1768">
        <f t="shared" si="16"/>
        <v>0</v>
      </c>
    </row>
    <row r="244" spans="1:24" ht="15.95" customHeight="1">
      <c r="A244" s="1760"/>
      <c r="C244" s="218" t="s">
        <v>1284</v>
      </c>
      <c r="D244" s="1768">
        <f t="shared" si="15"/>
        <v>13196.999999999998</v>
      </c>
      <c r="E244" s="1768">
        <f t="shared" si="15"/>
        <v>9163.6162174711371</v>
      </c>
      <c r="F244" s="1768">
        <f t="shared" si="15"/>
        <v>3045.7186424938263</v>
      </c>
      <c r="G244" s="1768">
        <f t="shared" si="15"/>
        <v>0</v>
      </c>
      <c r="H244" s="1768">
        <f t="shared" si="15"/>
        <v>0</v>
      </c>
      <c r="I244" s="1768">
        <f t="shared" si="15"/>
        <v>0</v>
      </c>
      <c r="J244" s="1768">
        <f t="shared" si="15"/>
        <v>0</v>
      </c>
      <c r="K244" s="1768">
        <f t="shared" si="15"/>
        <v>977.63808277579608</v>
      </c>
      <c r="L244" s="1768">
        <f t="shared" si="15"/>
        <v>0</v>
      </c>
      <c r="M244" s="1768">
        <f t="shared" si="15"/>
        <v>10.027057259238934</v>
      </c>
      <c r="N244" s="1768">
        <f t="shared" si="16"/>
        <v>0</v>
      </c>
      <c r="O244" s="1768">
        <f t="shared" si="16"/>
        <v>0</v>
      </c>
      <c r="P244" s="1768">
        <f t="shared" si="16"/>
        <v>0</v>
      </c>
      <c r="Q244" s="1768">
        <f t="shared" si="16"/>
        <v>0</v>
      </c>
      <c r="R244" s="1768">
        <f t="shared" si="16"/>
        <v>0</v>
      </c>
      <c r="S244" s="1768">
        <f t="shared" si="16"/>
        <v>0</v>
      </c>
      <c r="T244" s="1768">
        <f t="shared" si="16"/>
        <v>0</v>
      </c>
      <c r="U244" s="1768">
        <f t="shared" si="16"/>
        <v>0</v>
      </c>
      <c r="V244" s="1768">
        <f t="shared" si="16"/>
        <v>0</v>
      </c>
      <c r="W244" s="1768">
        <f t="shared" si="16"/>
        <v>0</v>
      </c>
      <c r="X244" s="1768">
        <f t="shared" si="16"/>
        <v>0</v>
      </c>
    </row>
    <row r="245" spans="1:24" ht="15.95" customHeight="1">
      <c r="A245" s="1760"/>
      <c r="C245" s="218" t="s">
        <v>780</v>
      </c>
      <c r="D245" s="1768">
        <f t="shared" si="15"/>
        <v>882168</v>
      </c>
      <c r="E245" s="1768">
        <f t="shared" si="15"/>
        <v>638297.5573333333</v>
      </c>
      <c r="F245" s="1768">
        <f t="shared" si="15"/>
        <v>211563.49013333334</v>
      </c>
      <c r="G245" s="1768">
        <f t="shared" si="15"/>
        <v>32306.952533333333</v>
      </c>
      <c r="H245" s="1768">
        <f t="shared" si="15"/>
        <v>0</v>
      </c>
      <c r="I245" s="1768">
        <f t="shared" si="15"/>
        <v>0</v>
      </c>
      <c r="J245" s="1768">
        <f t="shared" si="15"/>
        <v>0</v>
      </c>
      <c r="K245" s="1768">
        <f t="shared" si="15"/>
        <v>0</v>
      </c>
      <c r="L245" s="1768">
        <f t="shared" si="15"/>
        <v>0</v>
      </c>
      <c r="M245" s="1768">
        <f t="shared" si="15"/>
        <v>0</v>
      </c>
      <c r="N245" s="1768">
        <f t="shared" si="16"/>
        <v>0</v>
      </c>
      <c r="O245" s="1768">
        <f t="shared" si="16"/>
        <v>0</v>
      </c>
      <c r="P245" s="1768">
        <f t="shared" si="16"/>
        <v>0</v>
      </c>
      <c r="Q245" s="1768">
        <f t="shared" si="16"/>
        <v>0</v>
      </c>
      <c r="R245" s="1768">
        <f t="shared" si="16"/>
        <v>0</v>
      </c>
      <c r="S245" s="1768">
        <f t="shared" si="16"/>
        <v>0</v>
      </c>
      <c r="T245" s="1768">
        <f t="shared" si="16"/>
        <v>0</v>
      </c>
      <c r="U245" s="1768">
        <f t="shared" si="16"/>
        <v>0</v>
      </c>
      <c r="V245" s="1768">
        <f t="shared" si="16"/>
        <v>0</v>
      </c>
      <c r="W245" s="1768">
        <f t="shared" si="16"/>
        <v>0</v>
      </c>
      <c r="X245" s="1768">
        <f t="shared" si="16"/>
        <v>0</v>
      </c>
    </row>
    <row r="246" spans="1:24" ht="15.95" customHeight="1">
      <c r="A246" s="1760"/>
      <c r="C246" s="218" t="s">
        <v>781</v>
      </c>
      <c r="D246" s="1768">
        <f t="shared" si="15"/>
        <v>0</v>
      </c>
      <c r="E246" s="1768">
        <f t="shared" si="15"/>
        <v>0</v>
      </c>
      <c r="F246" s="1768">
        <f t="shared" si="15"/>
        <v>0</v>
      </c>
      <c r="G246" s="1768">
        <f t="shared" si="15"/>
        <v>0</v>
      </c>
      <c r="H246" s="1768">
        <f t="shared" si="15"/>
        <v>0</v>
      </c>
      <c r="I246" s="1768">
        <f t="shared" si="15"/>
        <v>0</v>
      </c>
      <c r="J246" s="1768">
        <f t="shared" si="15"/>
        <v>0</v>
      </c>
      <c r="K246" s="1768">
        <f t="shared" si="15"/>
        <v>0</v>
      </c>
      <c r="L246" s="1768">
        <f t="shared" si="15"/>
        <v>0</v>
      </c>
      <c r="M246" s="1768">
        <f t="shared" si="15"/>
        <v>0</v>
      </c>
      <c r="N246" s="1768">
        <f t="shared" si="16"/>
        <v>0</v>
      </c>
      <c r="O246" s="1768">
        <f t="shared" si="16"/>
        <v>0</v>
      </c>
      <c r="P246" s="1768">
        <f t="shared" si="16"/>
        <v>0</v>
      </c>
      <c r="Q246" s="1768">
        <f t="shared" si="16"/>
        <v>0</v>
      </c>
      <c r="R246" s="1768">
        <f t="shared" si="16"/>
        <v>0</v>
      </c>
      <c r="S246" s="1768">
        <f t="shared" si="16"/>
        <v>0</v>
      </c>
      <c r="T246" s="1768">
        <f t="shared" si="16"/>
        <v>0</v>
      </c>
      <c r="U246" s="1768">
        <f t="shared" si="16"/>
        <v>0</v>
      </c>
      <c r="V246" s="1768">
        <f t="shared" si="16"/>
        <v>0</v>
      </c>
      <c r="W246" s="1768">
        <f t="shared" si="16"/>
        <v>0</v>
      </c>
      <c r="X246" s="1768">
        <f t="shared" si="16"/>
        <v>0</v>
      </c>
    </row>
    <row r="247" spans="1:24" ht="15.95" customHeight="1">
      <c r="A247" s="1760"/>
      <c r="C247" s="218" t="s">
        <v>1283</v>
      </c>
      <c r="D247" s="1768">
        <f t="shared" si="15"/>
        <v>336467</v>
      </c>
      <c r="E247" s="1768">
        <f t="shared" si="15"/>
        <v>266251.05854451796</v>
      </c>
      <c r="F247" s="1768">
        <f t="shared" si="15"/>
        <v>46481.594936512367</v>
      </c>
      <c r="G247" s="1768">
        <f t="shared" si="15"/>
        <v>21729.857086248419</v>
      </c>
      <c r="H247" s="1768">
        <f t="shared" si="15"/>
        <v>0</v>
      </c>
      <c r="I247" s="1768">
        <f t="shared" si="15"/>
        <v>0</v>
      </c>
      <c r="J247" s="1768">
        <f t="shared" si="15"/>
        <v>0</v>
      </c>
      <c r="K247" s="1768">
        <f t="shared" si="15"/>
        <v>1507.8418822918329</v>
      </c>
      <c r="L247" s="1768">
        <f t="shared" si="15"/>
        <v>0</v>
      </c>
      <c r="M247" s="1768">
        <f t="shared" si="15"/>
        <v>496.64755042941766</v>
      </c>
      <c r="N247" s="1768">
        <f t="shared" si="16"/>
        <v>0</v>
      </c>
      <c r="O247" s="1768">
        <f t="shared" si="16"/>
        <v>0</v>
      </c>
      <c r="P247" s="1768">
        <f t="shared" si="16"/>
        <v>0</v>
      </c>
      <c r="Q247" s="1768">
        <f t="shared" si="16"/>
        <v>0</v>
      </c>
      <c r="R247" s="1768">
        <f t="shared" si="16"/>
        <v>0</v>
      </c>
      <c r="S247" s="1768">
        <f t="shared" si="16"/>
        <v>0</v>
      </c>
      <c r="T247" s="1768">
        <f t="shared" si="16"/>
        <v>0</v>
      </c>
      <c r="U247" s="1768">
        <f t="shared" si="16"/>
        <v>0</v>
      </c>
      <c r="V247" s="1768">
        <f t="shared" si="16"/>
        <v>0</v>
      </c>
      <c r="W247" s="1768">
        <f t="shared" si="16"/>
        <v>0</v>
      </c>
      <c r="X247" s="1768">
        <f t="shared" si="16"/>
        <v>0</v>
      </c>
    </row>
    <row r="248" spans="1:24" ht="15.95" customHeight="1">
      <c r="A248" s="1760"/>
      <c r="C248" s="218" t="s">
        <v>704</v>
      </c>
      <c r="D248" s="1768">
        <f t="shared" si="15"/>
        <v>943942</v>
      </c>
      <c r="E248" s="1768">
        <f t="shared" si="15"/>
        <v>502334.33347549371</v>
      </c>
      <c r="F248" s="1768">
        <f t="shared" si="15"/>
        <v>199738.39971130504</v>
      </c>
      <c r="G248" s="1768">
        <f t="shared" si="15"/>
        <v>235102.93497801982</v>
      </c>
      <c r="H248" s="1768">
        <f t="shared" si="15"/>
        <v>0</v>
      </c>
      <c r="I248" s="1768">
        <f t="shared" si="15"/>
        <v>0</v>
      </c>
      <c r="J248" s="1768">
        <f t="shared" si="15"/>
        <v>0</v>
      </c>
      <c r="K248" s="1768">
        <f t="shared" si="15"/>
        <v>5310.8737287579552</v>
      </c>
      <c r="L248" s="1768">
        <f t="shared" si="15"/>
        <v>0</v>
      </c>
      <c r="M248" s="1768">
        <f t="shared" si="15"/>
        <v>1455.4581064234628</v>
      </c>
      <c r="N248" s="1768">
        <f t="shared" si="16"/>
        <v>0</v>
      </c>
      <c r="O248" s="1768">
        <f t="shared" si="16"/>
        <v>0</v>
      </c>
      <c r="P248" s="1768">
        <f t="shared" si="16"/>
        <v>0</v>
      </c>
      <c r="Q248" s="1768">
        <f t="shared" si="16"/>
        <v>0</v>
      </c>
      <c r="R248" s="1768">
        <f t="shared" si="16"/>
        <v>0</v>
      </c>
      <c r="S248" s="1768">
        <f t="shared" si="16"/>
        <v>0</v>
      </c>
      <c r="T248" s="1768">
        <f t="shared" si="16"/>
        <v>0</v>
      </c>
      <c r="U248" s="1768">
        <f t="shared" si="16"/>
        <v>0</v>
      </c>
      <c r="V248" s="1768">
        <f t="shared" si="16"/>
        <v>0</v>
      </c>
      <c r="W248" s="1768">
        <f t="shared" si="16"/>
        <v>0</v>
      </c>
      <c r="X248" s="1768">
        <f t="shared" si="16"/>
        <v>0</v>
      </c>
    </row>
    <row r="249" spans="1:24" ht="15.95" customHeight="1">
      <c r="A249" s="1760"/>
      <c r="C249" s="218" t="s">
        <v>1359</v>
      </c>
      <c r="D249" s="1768">
        <f t="shared" si="15"/>
        <v>-23000.000000000004</v>
      </c>
      <c r="E249" s="1768">
        <f t="shared" si="15"/>
        <v>-16099.450374382668</v>
      </c>
      <c r="F249" s="1768">
        <f t="shared" si="15"/>
        <v>-4599.4503743826672</v>
      </c>
      <c r="G249" s="1768">
        <f t="shared" si="15"/>
        <v>-2301.0992512346666</v>
      </c>
      <c r="H249" s="1768">
        <f t="shared" si="15"/>
        <v>0</v>
      </c>
      <c r="I249" s="1768">
        <f t="shared" si="15"/>
        <v>0</v>
      </c>
      <c r="J249" s="1768">
        <f t="shared" si="15"/>
        <v>0</v>
      </c>
      <c r="K249" s="1768">
        <f t="shared" si="15"/>
        <v>0</v>
      </c>
      <c r="L249" s="1768">
        <f t="shared" si="15"/>
        <v>0</v>
      </c>
      <c r="M249" s="1768">
        <f t="shared" si="15"/>
        <v>0</v>
      </c>
      <c r="N249" s="1768">
        <f t="shared" si="16"/>
        <v>0</v>
      </c>
      <c r="O249" s="1768">
        <f t="shared" si="16"/>
        <v>0</v>
      </c>
      <c r="P249" s="1768">
        <f t="shared" si="16"/>
        <v>0</v>
      </c>
      <c r="Q249" s="1768">
        <f t="shared" si="16"/>
        <v>0</v>
      </c>
      <c r="R249" s="1768">
        <f t="shared" si="16"/>
        <v>0</v>
      </c>
      <c r="S249" s="1768">
        <f t="shared" si="16"/>
        <v>0</v>
      </c>
      <c r="T249" s="1768">
        <f t="shared" si="16"/>
        <v>0</v>
      </c>
      <c r="U249" s="1768">
        <f t="shared" si="16"/>
        <v>0</v>
      </c>
      <c r="V249" s="1768">
        <f t="shared" si="16"/>
        <v>0</v>
      </c>
      <c r="W249" s="1768">
        <f t="shared" si="16"/>
        <v>0</v>
      </c>
      <c r="X249" s="1768">
        <f t="shared" si="16"/>
        <v>0</v>
      </c>
    </row>
    <row r="250" spans="1:24" ht="15.95" customHeight="1">
      <c r="A250" s="1760"/>
      <c r="C250" s="218" t="s">
        <v>1068</v>
      </c>
      <c r="D250" s="1768">
        <f t="shared" si="15"/>
        <v>1358601</v>
      </c>
      <c r="E250" s="1768">
        <f t="shared" si="15"/>
        <v>847417.83796859044</v>
      </c>
      <c r="F250" s="1768">
        <f t="shared" si="15"/>
        <v>262865.6226897334</v>
      </c>
      <c r="G250" s="1768">
        <f t="shared" si="15"/>
        <v>218917.59456915673</v>
      </c>
      <c r="H250" s="1768">
        <f t="shared" si="15"/>
        <v>0</v>
      </c>
      <c r="I250" s="1768">
        <f t="shared" si="15"/>
        <v>0</v>
      </c>
      <c r="J250" s="1768">
        <f t="shared" si="15"/>
        <v>0</v>
      </c>
      <c r="K250" s="1768">
        <f t="shared" si="15"/>
        <v>27288.699474137862</v>
      </c>
      <c r="L250" s="1768">
        <f t="shared" si="15"/>
        <v>0</v>
      </c>
      <c r="M250" s="1768">
        <f t="shared" si="15"/>
        <v>2111.2452983815074</v>
      </c>
      <c r="N250" s="1768">
        <f t="shared" si="16"/>
        <v>0</v>
      </c>
      <c r="O250" s="1768">
        <f t="shared" si="16"/>
        <v>0</v>
      </c>
      <c r="P250" s="1768">
        <f t="shared" si="16"/>
        <v>0</v>
      </c>
      <c r="Q250" s="1768">
        <f t="shared" si="16"/>
        <v>0</v>
      </c>
      <c r="R250" s="1768">
        <f t="shared" si="16"/>
        <v>0</v>
      </c>
      <c r="S250" s="1768">
        <f t="shared" si="16"/>
        <v>0</v>
      </c>
      <c r="T250" s="1768">
        <f t="shared" si="16"/>
        <v>0</v>
      </c>
      <c r="U250" s="1768">
        <f t="shared" si="16"/>
        <v>0</v>
      </c>
      <c r="V250" s="1768">
        <f t="shared" si="16"/>
        <v>0</v>
      </c>
      <c r="W250" s="1768">
        <f t="shared" si="16"/>
        <v>0</v>
      </c>
      <c r="X250" s="1768">
        <f t="shared" si="16"/>
        <v>0</v>
      </c>
    </row>
    <row r="251" spans="1:24" ht="15.95" customHeight="1">
      <c r="A251" s="1760"/>
      <c r="C251" s="218" t="s">
        <v>1195</v>
      </c>
      <c r="D251" s="1768">
        <f t="shared" si="15"/>
        <v>18041</v>
      </c>
      <c r="E251" s="1768">
        <f t="shared" si="15"/>
        <v>7570.6836862351702</v>
      </c>
      <c r="F251" s="1768">
        <f t="shared" si="15"/>
        <v>6161.3057709854693</v>
      </c>
      <c r="G251" s="1768">
        <f t="shared" si="15"/>
        <v>3979.499799853304</v>
      </c>
      <c r="H251" s="1768">
        <f t="shared" si="15"/>
        <v>0</v>
      </c>
      <c r="I251" s="1768">
        <f t="shared" si="15"/>
        <v>0</v>
      </c>
      <c r="J251" s="1768">
        <f t="shared" si="15"/>
        <v>0</v>
      </c>
      <c r="K251" s="1768">
        <f t="shared" si="15"/>
        <v>324.22573676000945</v>
      </c>
      <c r="L251" s="1768">
        <f t="shared" si="15"/>
        <v>0</v>
      </c>
      <c r="M251" s="1768">
        <f t="shared" si="15"/>
        <v>5.2850061660751884</v>
      </c>
      <c r="N251" s="1768">
        <f t="shared" si="16"/>
        <v>0</v>
      </c>
      <c r="O251" s="1768">
        <f t="shared" si="16"/>
        <v>0</v>
      </c>
      <c r="P251" s="1768">
        <f t="shared" si="16"/>
        <v>0</v>
      </c>
      <c r="Q251" s="1768">
        <f t="shared" si="16"/>
        <v>0</v>
      </c>
      <c r="R251" s="1768">
        <f t="shared" si="16"/>
        <v>0</v>
      </c>
      <c r="S251" s="1768">
        <f t="shared" si="16"/>
        <v>0</v>
      </c>
      <c r="T251" s="1768">
        <f t="shared" si="16"/>
        <v>0</v>
      </c>
      <c r="U251" s="1768">
        <f t="shared" si="16"/>
        <v>0</v>
      </c>
      <c r="V251" s="1768">
        <f t="shared" si="16"/>
        <v>0</v>
      </c>
      <c r="W251" s="1768">
        <f t="shared" si="16"/>
        <v>0</v>
      </c>
      <c r="X251" s="1768">
        <f t="shared" si="16"/>
        <v>0</v>
      </c>
    </row>
    <row r="252" spans="1:24" ht="15.95" customHeight="1">
      <c r="A252" s="1760"/>
      <c r="C252" s="218" t="s">
        <v>5</v>
      </c>
      <c r="D252" s="1768">
        <f t="shared" si="15"/>
        <v>1446736</v>
      </c>
      <c r="E252" s="1768">
        <f t="shared" si="15"/>
        <v>944600.27686148044</v>
      </c>
      <c r="F252" s="1768">
        <f t="shared" si="15"/>
        <v>309407.56375369889</v>
      </c>
      <c r="G252" s="1768">
        <f t="shared" si="15"/>
        <v>167761.30243191373</v>
      </c>
      <c r="H252" s="1768">
        <f t="shared" si="15"/>
        <v>0</v>
      </c>
      <c r="I252" s="1768">
        <f t="shared" si="15"/>
        <v>0</v>
      </c>
      <c r="J252" s="1768">
        <f t="shared" si="15"/>
        <v>0</v>
      </c>
      <c r="K252" s="1768">
        <f t="shared" si="15"/>
        <v>22965.239323869097</v>
      </c>
      <c r="L252" s="1768">
        <f t="shared" si="15"/>
        <v>0</v>
      </c>
      <c r="M252" s="1768">
        <f t="shared" si="15"/>
        <v>2001.6176290381727</v>
      </c>
      <c r="N252" s="1768">
        <f t="shared" si="16"/>
        <v>0</v>
      </c>
      <c r="O252" s="1768">
        <f t="shared" si="16"/>
        <v>0</v>
      </c>
      <c r="P252" s="1768">
        <f t="shared" si="16"/>
        <v>0</v>
      </c>
      <c r="Q252" s="1768">
        <f t="shared" si="16"/>
        <v>0</v>
      </c>
      <c r="R252" s="1768">
        <f t="shared" si="16"/>
        <v>0</v>
      </c>
      <c r="S252" s="1768">
        <f t="shared" si="16"/>
        <v>0</v>
      </c>
      <c r="T252" s="1768">
        <f t="shared" si="16"/>
        <v>0</v>
      </c>
      <c r="U252" s="1768">
        <f t="shared" si="16"/>
        <v>0</v>
      </c>
      <c r="V252" s="1768">
        <f t="shared" si="16"/>
        <v>0</v>
      </c>
      <c r="W252" s="1768">
        <f t="shared" si="16"/>
        <v>0</v>
      </c>
      <c r="X252" s="1768">
        <f t="shared" si="16"/>
        <v>0</v>
      </c>
    </row>
    <row r="253" spans="1:24" ht="15.95" customHeight="1">
      <c r="A253" s="1760"/>
      <c r="C253" s="218" t="s">
        <v>1091</v>
      </c>
      <c r="D253" s="1768">
        <f t="shared" si="15"/>
        <v>676250.00000000012</v>
      </c>
      <c r="E253" s="1768">
        <f t="shared" si="15"/>
        <v>468469.89908921038</v>
      </c>
      <c r="F253" s="1768">
        <f t="shared" si="15"/>
        <v>123925.03930200959</v>
      </c>
      <c r="G253" s="1768">
        <f t="shared" si="15"/>
        <v>74148.680431489192</v>
      </c>
      <c r="H253" s="1768">
        <f t="shared" si="15"/>
        <v>0</v>
      </c>
      <c r="I253" s="1768">
        <f t="shared" si="15"/>
        <v>0</v>
      </c>
      <c r="J253" s="1768">
        <f t="shared" si="15"/>
        <v>0</v>
      </c>
      <c r="K253" s="1768">
        <f t="shared" si="15"/>
        <v>8735.5442298031448</v>
      </c>
      <c r="L253" s="1768">
        <f t="shared" si="15"/>
        <v>0</v>
      </c>
      <c r="M253" s="1768">
        <f t="shared" si="15"/>
        <v>970.83694748781966</v>
      </c>
      <c r="N253" s="1768">
        <f t="shared" si="16"/>
        <v>0</v>
      </c>
      <c r="O253" s="1768">
        <f t="shared" si="16"/>
        <v>0</v>
      </c>
      <c r="P253" s="1768">
        <f t="shared" si="16"/>
        <v>0</v>
      </c>
      <c r="Q253" s="1768">
        <f t="shared" si="16"/>
        <v>0</v>
      </c>
      <c r="R253" s="1768">
        <f t="shared" si="16"/>
        <v>0</v>
      </c>
      <c r="S253" s="1768">
        <f t="shared" si="16"/>
        <v>0</v>
      </c>
      <c r="T253" s="1768">
        <f t="shared" si="16"/>
        <v>0</v>
      </c>
      <c r="U253" s="1768">
        <f t="shared" si="16"/>
        <v>0</v>
      </c>
      <c r="V253" s="1768">
        <f t="shared" si="16"/>
        <v>0</v>
      </c>
      <c r="W253" s="1768">
        <f t="shared" si="16"/>
        <v>0</v>
      </c>
      <c r="X253" s="1768">
        <f t="shared" si="16"/>
        <v>0</v>
      </c>
    </row>
    <row r="254" spans="1:24" ht="15.95" customHeight="1">
      <c r="A254" s="1760"/>
      <c r="C254" s="218" t="s">
        <v>705</v>
      </c>
      <c r="D254" s="1768">
        <f t="shared" si="15"/>
        <v>4659957.8500100002</v>
      </c>
      <c r="E254" s="1768">
        <f t="shared" si="15"/>
        <v>2906616.0015179785</v>
      </c>
      <c r="F254" s="1768">
        <f t="shared" si="15"/>
        <v>901620.65385761671</v>
      </c>
      <c r="G254" s="1768">
        <f t="shared" si="15"/>
        <v>750880.32713004027</v>
      </c>
      <c r="H254" s="1768">
        <f t="shared" si="15"/>
        <v>0</v>
      </c>
      <c r="I254" s="1768">
        <f t="shared" si="15"/>
        <v>0</v>
      </c>
      <c r="J254" s="1768">
        <f t="shared" si="15"/>
        <v>0</v>
      </c>
      <c r="K254" s="1768">
        <f t="shared" si="15"/>
        <v>93599.363853557064</v>
      </c>
      <c r="L254" s="1768">
        <f t="shared" si="15"/>
        <v>0</v>
      </c>
      <c r="M254" s="1768">
        <f t="shared" si="15"/>
        <v>7241.5036508068979</v>
      </c>
      <c r="N254" s="1768">
        <f t="shared" si="16"/>
        <v>0</v>
      </c>
      <c r="O254" s="1768">
        <f t="shared" si="16"/>
        <v>0</v>
      </c>
      <c r="P254" s="1768">
        <f t="shared" si="16"/>
        <v>0</v>
      </c>
      <c r="Q254" s="1768">
        <f t="shared" si="16"/>
        <v>0</v>
      </c>
      <c r="R254" s="1768">
        <f t="shared" si="16"/>
        <v>0</v>
      </c>
      <c r="S254" s="1768">
        <f t="shared" si="16"/>
        <v>0</v>
      </c>
      <c r="T254" s="1768">
        <f t="shared" si="16"/>
        <v>0</v>
      </c>
      <c r="U254" s="1768">
        <f t="shared" si="16"/>
        <v>0</v>
      </c>
      <c r="V254" s="1768">
        <f t="shared" si="16"/>
        <v>0</v>
      </c>
      <c r="W254" s="1768">
        <f t="shared" si="16"/>
        <v>0</v>
      </c>
      <c r="X254" s="1768">
        <f t="shared" si="16"/>
        <v>0</v>
      </c>
    </row>
    <row r="255" spans="1:24" ht="15.95" customHeight="1">
      <c r="A255" s="1760"/>
      <c r="B255" s="1009"/>
      <c r="C255" s="218" t="s">
        <v>706</v>
      </c>
      <c r="D255" s="1768">
        <f t="shared" si="15"/>
        <v>1678099.1499999997</v>
      </c>
      <c r="E255" s="1768">
        <f t="shared" si="15"/>
        <v>1224979.5972680443</v>
      </c>
      <c r="F255" s="1768">
        <f t="shared" si="15"/>
        <v>415653.99136224081</v>
      </c>
      <c r="G255" s="1768">
        <f t="shared" si="15"/>
        <v>0</v>
      </c>
      <c r="H255" s="1768">
        <f t="shared" si="15"/>
        <v>0</v>
      </c>
      <c r="I255" s="1768">
        <f t="shared" si="15"/>
        <v>0</v>
      </c>
      <c r="J255" s="1768">
        <f t="shared" si="15"/>
        <v>0</v>
      </c>
      <c r="K255" s="1768">
        <f t="shared" si="15"/>
        <v>34286.369451719314</v>
      </c>
      <c r="L255" s="1768">
        <f t="shared" si="15"/>
        <v>0</v>
      </c>
      <c r="M255" s="1768">
        <f t="shared" si="15"/>
        <v>3179.1919179953943</v>
      </c>
      <c r="N255" s="1768">
        <f t="shared" si="16"/>
        <v>0</v>
      </c>
      <c r="O255" s="1768">
        <f t="shared" si="16"/>
        <v>0</v>
      </c>
      <c r="P255" s="1768">
        <f t="shared" si="16"/>
        <v>0</v>
      </c>
      <c r="Q255" s="1768">
        <f t="shared" si="16"/>
        <v>0</v>
      </c>
      <c r="R255" s="1768">
        <f t="shared" si="16"/>
        <v>0</v>
      </c>
      <c r="S255" s="1768">
        <f t="shared" si="16"/>
        <v>0</v>
      </c>
      <c r="T255" s="1768">
        <f t="shared" si="16"/>
        <v>0</v>
      </c>
      <c r="U255" s="1768">
        <f t="shared" si="16"/>
        <v>0</v>
      </c>
      <c r="V255" s="1768">
        <f t="shared" si="16"/>
        <v>0</v>
      </c>
      <c r="W255" s="1768">
        <f t="shared" si="16"/>
        <v>0</v>
      </c>
      <c r="X255" s="1768">
        <f t="shared" si="16"/>
        <v>0</v>
      </c>
    </row>
    <row r="256" spans="1:24" ht="15.95" customHeight="1">
      <c r="A256" s="1760"/>
      <c r="B256" s="1009"/>
      <c r="C256" s="218" t="s">
        <v>703</v>
      </c>
      <c r="D256" s="1768">
        <f t="shared" si="15"/>
        <v>1078222.78</v>
      </c>
      <c r="E256" s="1768">
        <f t="shared" si="15"/>
        <v>573794.06947608432</v>
      </c>
      <c r="F256" s="1768">
        <f t="shared" si="15"/>
        <v>228152.25152549046</v>
      </c>
      <c r="G256" s="1768">
        <f t="shared" si="15"/>
        <v>268547.58040023618</v>
      </c>
      <c r="H256" s="1768">
        <f t="shared" si="15"/>
        <v>0</v>
      </c>
      <c r="I256" s="1768">
        <f t="shared" si="15"/>
        <v>0</v>
      </c>
      <c r="J256" s="1768">
        <f t="shared" si="15"/>
        <v>0</v>
      </c>
      <c r="K256" s="1768">
        <f t="shared" si="15"/>
        <v>6066.3738196312579</v>
      </c>
      <c r="L256" s="1768">
        <f t="shared" si="15"/>
        <v>0</v>
      </c>
      <c r="M256" s="1768">
        <f t="shared" si="15"/>
        <v>1662.5047785578374</v>
      </c>
      <c r="N256" s="1768">
        <f t="shared" si="16"/>
        <v>0</v>
      </c>
      <c r="O256" s="1768">
        <f t="shared" si="16"/>
        <v>0</v>
      </c>
      <c r="P256" s="1768">
        <f t="shared" si="16"/>
        <v>0</v>
      </c>
      <c r="Q256" s="1768">
        <f t="shared" si="16"/>
        <v>0</v>
      </c>
      <c r="R256" s="1768">
        <f t="shared" si="16"/>
        <v>0</v>
      </c>
      <c r="S256" s="1768">
        <f t="shared" si="16"/>
        <v>0</v>
      </c>
      <c r="T256" s="1768">
        <f t="shared" si="16"/>
        <v>0</v>
      </c>
      <c r="U256" s="1768">
        <f t="shared" si="16"/>
        <v>0</v>
      </c>
      <c r="V256" s="1768">
        <f t="shared" si="16"/>
        <v>0</v>
      </c>
      <c r="W256" s="1768">
        <f t="shared" si="16"/>
        <v>0</v>
      </c>
      <c r="X256" s="1768">
        <f t="shared" si="16"/>
        <v>0</v>
      </c>
    </row>
    <row r="257" spans="1:24" ht="15.95" customHeight="1">
      <c r="A257" s="1760"/>
      <c r="B257" s="1009"/>
      <c r="C257" s="1765"/>
      <c r="D257" s="1768"/>
      <c r="E257" s="1768"/>
      <c r="F257" s="1768"/>
      <c r="G257" s="1768"/>
      <c r="H257" s="1768"/>
      <c r="I257" s="1768"/>
      <c r="J257" s="1768"/>
      <c r="K257" s="1768"/>
      <c r="L257" s="1768"/>
      <c r="M257" s="1768"/>
      <c r="N257" s="1768"/>
      <c r="O257" s="1768"/>
      <c r="P257" s="1768"/>
      <c r="Q257" s="1768"/>
      <c r="R257" s="1768"/>
      <c r="S257" s="1768"/>
      <c r="T257" s="1768"/>
      <c r="U257" s="1768"/>
      <c r="V257" s="1768"/>
      <c r="W257" s="1768"/>
      <c r="X257" s="1768"/>
    </row>
    <row r="258" spans="1:24" ht="15.95" customHeight="1" thickBot="1">
      <c r="A258" s="1760"/>
      <c r="B258" s="1009"/>
      <c r="C258" s="1774" t="s">
        <v>769</v>
      </c>
      <c r="D258" s="1776">
        <f>SUM(D223:D256)</f>
        <v>12655510.28001</v>
      </c>
      <c r="E258" s="1776">
        <f t="shared" ref="E258:X258" si="17">SUM(E223:E256)</f>
        <v>7137092.1529183183</v>
      </c>
      <c r="F258" s="1776">
        <f t="shared" si="17"/>
        <v>2380376.8154556826</v>
      </c>
      <c r="G258" s="1776">
        <f t="shared" si="17"/>
        <v>3008342.9522234118</v>
      </c>
      <c r="H258" s="1776">
        <f t="shared" si="17"/>
        <v>0</v>
      </c>
      <c r="I258" s="1776">
        <f t="shared" si="17"/>
        <v>0</v>
      </c>
      <c r="J258" s="1776">
        <f t="shared" si="17"/>
        <v>0</v>
      </c>
      <c r="K258" s="1776">
        <f t="shared" si="17"/>
        <v>117468.06781627401</v>
      </c>
      <c r="L258" s="1776">
        <f t="shared" si="17"/>
        <v>0</v>
      </c>
      <c r="M258" s="1776">
        <f t="shared" si="17"/>
        <v>12230.291596310784</v>
      </c>
      <c r="N258" s="1776">
        <f t="shared" si="17"/>
        <v>0</v>
      </c>
      <c r="O258" s="1776">
        <f t="shared" si="17"/>
        <v>0</v>
      </c>
      <c r="P258" s="1776">
        <f t="shared" si="17"/>
        <v>0</v>
      </c>
      <c r="Q258" s="1776">
        <f t="shared" si="17"/>
        <v>0</v>
      </c>
      <c r="R258" s="1776">
        <f t="shared" si="17"/>
        <v>0</v>
      </c>
      <c r="S258" s="1776">
        <f t="shared" si="17"/>
        <v>0</v>
      </c>
      <c r="T258" s="1776">
        <f t="shared" si="17"/>
        <v>0</v>
      </c>
      <c r="U258" s="1776">
        <f t="shared" si="17"/>
        <v>0</v>
      </c>
      <c r="V258" s="1776">
        <f t="shared" si="17"/>
        <v>0</v>
      </c>
      <c r="W258" s="1776">
        <f t="shared" si="17"/>
        <v>0</v>
      </c>
      <c r="X258" s="1776">
        <f t="shared" si="17"/>
        <v>0</v>
      </c>
    </row>
    <row r="259" spans="1:24" ht="15.95" customHeight="1" thickTop="1">
      <c r="A259" s="708"/>
      <c r="C259" s="1765"/>
      <c r="D259" s="1766"/>
      <c r="E259" s="1766"/>
      <c r="F259" s="1766"/>
      <c r="G259" s="1766"/>
      <c r="H259" s="1766"/>
      <c r="I259" s="1766"/>
      <c r="J259" s="1766"/>
      <c r="K259" s="1766"/>
      <c r="L259" s="1766"/>
      <c r="M259" s="1766"/>
      <c r="N259" s="1766"/>
      <c r="O259" s="1766"/>
      <c r="P259" s="1766"/>
      <c r="Q259" s="1766"/>
      <c r="R259" s="1766"/>
      <c r="S259" s="1766"/>
      <c r="T259" s="1766"/>
      <c r="U259" s="1766"/>
      <c r="V259" s="1766"/>
      <c r="W259" s="1766"/>
      <c r="X259" s="1766"/>
    </row>
    <row r="260" spans="1:24" ht="15.95" customHeight="1">
      <c r="A260" s="708"/>
      <c r="C260" s="1765"/>
      <c r="D260" s="1766"/>
      <c r="E260" s="1766"/>
      <c r="F260" s="1766"/>
      <c r="G260" s="1766"/>
      <c r="H260" s="1766"/>
      <c r="I260" s="1766"/>
      <c r="J260" s="1766"/>
      <c r="K260" s="1766"/>
      <c r="L260" s="1766"/>
      <c r="M260" s="1766"/>
      <c r="N260" s="1766"/>
      <c r="O260" s="1766"/>
      <c r="P260" s="1766"/>
      <c r="Q260" s="1766"/>
      <c r="R260" s="1766"/>
      <c r="S260" s="1766"/>
      <c r="T260" s="1766"/>
      <c r="U260" s="1766"/>
      <c r="V260" s="1766"/>
      <c r="W260" s="1766"/>
      <c r="X260" s="1766"/>
    </row>
    <row r="261" spans="1:24" ht="15.95" customHeight="1">
      <c r="A261" s="708"/>
      <c r="C261" s="1765"/>
      <c r="D261" s="1766"/>
      <c r="E261" s="1766"/>
      <c r="F261" s="1766"/>
      <c r="G261" s="1766"/>
      <c r="H261" s="1766"/>
      <c r="I261" s="1766"/>
      <c r="J261" s="1766"/>
      <c r="K261" s="1766"/>
      <c r="L261" s="1766"/>
      <c r="M261" s="1766"/>
      <c r="N261" s="1766"/>
      <c r="O261" s="1766"/>
      <c r="P261" s="1766"/>
      <c r="Q261" s="1766"/>
      <c r="R261" s="1766"/>
      <c r="S261" s="1766"/>
      <c r="T261" s="1766"/>
      <c r="U261" s="1766"/>
      <c r="V261" s="1766"/>
      <c r="W261" s="1766"/>
      <c r="X261" s="1766"/>
    </row>
    <row r="262" spans="1:24" ht="15.95" customHeight="1">
      <c r="A262" s="708"/>
      <c r="C262" s="1765"/>
      <c r="D262" s="1766"/>
      <c r="E262" s="1766"/>
      <c r="F262" s="1766"/>
      <c r="G262" s="1766"/>
      <c r="H262" s="1766"/>
      <c r="I262" s="1766"/>
      <c r="J262" s="1766"/>
      <c r="K262" s="1766"/>
      <c r="L262" s="1766"/>
      <c r="M262" s="1766"/>
      <c r="N262" s="1766"/>
      <c r="O262" s="1766"/>
      <c r="P262" s="1766"/>
      <c r="Q262" s="1766"/>
      <c r="R262" s="1766"/>
      <c r="S262" s="1766"/>
      <c r="T262" s="1766"/>
      <c r="U262" s="1766"/>
      <c r="V262" s="1766"/>
      <c r="W262" s="1766"/>
      <c r="X262" s="1766"/>
    </row>
    <row r="263" spans="1:24" ht="15.95" customHeight="1">
      <c r="A263" s="708"/>
      <c r="C263" s="1765"/>
      <c r="D263" s="1766"/>
      <c r="E263" s="1766"/>
      <c r="F263" s="1766"/>
      <c r="G263" s="1766"/>
      <c r="H263" s="1766"/>
      <c r="I263" s="1766"/>
      <c r="J263" s="1766"/>
      <c r="K263" s="1766"/>
      <c r="L263" s="1766"/>
      <c r="M263" s="1766"/>
      <c r="N263" s="1766"/>
      <c r="O263" s="1766"/>
      <c r="P263" s="1766"/>
      <c r="Q263" s="1766"/>
      <c r="R263" s="1766"/>
      <c r="S263" s="1766"/>
      <c r="T263" s="1766"/>
      <c r="U263" s="1766"/>
      <c r="V263" s="1766"/>
      <c r="W263" s="1766"/>
      <c r="X263" s="1766"/>
    </row>
    <row r="264" spans="1:24" ht="15.95" customHeight="1">
      <c r="A264" s="708"/>
      <c r="C264" s="1765"/>
      <c r="D264" s="1766"/>
      <c r="E264" s="1766"/>
      <c r="F264" s="1766"/>
      <c r="G264" s="1766"/>
      <c r="H264" s="1766"/>
      <c r="I264" s="1766"/>
      <c r="J264" s="1766"/>
      <c r="K264" s="1766"/>
      <c r="L264" s="1766"/>
      <c r="M264" s="1766"/>
      <c r="N264" s="1766"/>
      <c r="O264" s="1766"/>
      <c r="P264" s="1766"/>
      <c r="Q264" s="1766"/>
      <c r="R264" s="1766"/>
      <c r="S264" s="1766"/>
      <c r="T264" s="1766"/>
      <c r="U264" s="1766"/>
      <c r="V264" s="1766"/>
      <c r="W264" s="1766"/>
      <c r="X264" s="1766"/>
    </row>
    <row r="265" spans="1:24" ht="15.95" customHeight="1">
      <c r="A265" s="708"/>
      <c r="C265" s="1765"/>
      <c r="D265" s="1766"/>
      <c r="E265" s="1766"/>
      <c r="F265" s="1766"/>
      <c r="G265" s="1766"/>
      <c r="H265" s="1766"/>
      <c r="I265" s="1766"/>
      <c r="J265" s="1766"/>
      <c r="K265" s="1766"/>
      <c r="L265" s="1766"/>
      <c r="M265" s="1766"/>
      <c r="N265" s="1766"/>
      <c r="O265" s="1766"/>
      <c r="P265" s="1766"/>
      <c r="Q265" s="1766"/>
      <c r="R265" s="1766"/>
      <c r="S265" s="1766"/>
      <c r="T265" s="1766"/>
      <c r="U265" s="1766"/>
      <c r="V265" s="1766"/>
      <c r="W265" s="1766"/>
      <c r="X265" s="1766"/>
    </row>
    <row r="266" spans="1:24" ht="15.95" customHeight="1">
      <c r="A266" s="708"/>
      <c r="C266" s="1765"/>
      <c r="D266" s="1766"/>
      <c r="E266" s="1766"/>
      <c r="F266" s="1766"/>
      <c r="G266" s="1766"/>
      <c r="H266" s="1766"/>
      <c r="I266" s="1766"/>
      <c r="J266" s="1766"/>
      <c r="K266" s="1766"/>
      <c r="L266" s="1766"/>
      <c r="M266" s="1766"/>
      <c r="N266" s="1766"/>
      <c r="O266" s="1766"/>
      <c r="P266" s="1766"/>
      <c r="Q266" s="1766"/>
      <c r="R266" s="1766"/>
      <c r="S266" s="1766"/>
      <c r="T266" s="1766"/>
      <c r="U266" s="1766"/>
      <c r="V266" s="1766"/>
      <c r="W266" s="1766"/>
      <c r="X266" s="1766"/>
    </row>
    <row r="267" spans="1:24" ht="15.95" customHeight="1">
      <c r="A267" s="708"/>
      <c r="C267" s="1765"/>
      <c r="D267" s="1766"/>
      <c r="E267" s="1766"/>
      <c r="F267" s="1766"/>
      <c r="G267" s="1766"/>
      <c r="H267" s="1766"/>
      <c r="I267" s="1766"/>
      <c r="J267" s="1766"/>
      <c r="K267" s="1766"/>
      <c r="L267" s="1766"/>
      <c r="M267" s="1766"/>
      <c r="N267" s="1766"/>
      <c r="O267" s="1766"/>
      <c r="P267" s="1766"/>
      <c r="Q267" s="1766"/>
      <c r="R267" s="1766"/>
      <c r="S267" s="1766"/>
      <c r="T267" s="1766"/>
      <c r="U267" s="1766"/>
      <c r="V267" s="1766"/>
      <c r="W267" s="1766"/>
      <c r="X267" s="1766"/>
    </row>
    <row r="268" spans="1:24" ht="15.95" customHeight="1">
      <c r="A268" s="708"/>
      <c r="C268" s="1765"/>
      <c r="D268" s="1766"/>
      <c r="E268" s="1766"/>
      <c r="F268" s="1766"/>
      <c r="G268" s="1766"/>
      <c r="H268" s="1766"/>
      <c r="I268" s="1766"/>
      <c r="J268" s="1766"/>
      <c r="K268" s="1766"/>
      <c r="L268" s="1766"/>
      <c r="M268" s="1766"/>
      <c r="N268" s="1766"/>
      <c r="O268" s="1766"/>
      <c r="P268" s="1766"/>
      <c r="Q268" s="1766"/>
      <c r="R268" s="1766"/>
      <c r="S268" s="1766"/>
      <c r="T268" s="1766"/>
      <c r="U268" s="1766"/>
      <c r="V268" s="1766"/>
      <c r="W268" s="1766"/>
      <c r="X268" s="1766"/>
    </row>
    <row r="269" spans="1:24" ht="15.95" customHeight="1">
      <c r="A269" s="708"/>
      <c r="C269" s="1765"/>
      <c r="D269" s="1766"/>
      <c r="E269" s="1766"/>
      <c r="F269" s="1766"/>
      <c r="G269" s="1766"/>
      <c r="H269" s="1766"/>
      <c r="I269" s="1766"/>
      <c r="J269" s="1766"/>
      <c r="K269" s="1766"/>
      <c r="L269" s="1766"/>
      <c r="M269" s="1766"/>
      <c r="N269" s="1766"/>
      <c r="O269" s="1766"/>
      <c r="P269" s="1766"/>
      <c r="Q269" s="1766"/>
      <c r="R269" s="1766"/>
      <c r="S269" s="1766"/>
      <c r="T269" s="1766"/>
      <c r="U269" s="1766"/>
      <c r="V269" s="1766"/>
      <c r="W269" s="1766"/>
      <c r="X269" s="1766"/>
    </row>
    <row r="270" spans="1:24" ht="15.95" customHeight="1">
      <c r="A270" s="708"/>
      <c r="C270" s="1765"/>
      <c r="D270" s="1766"/>
      <c r="E270" s="1766"/>
      <c r="F270" s="1766"/>
      <c r="G270" s="1766"/>
      <c r="H270" s="1766"/>
      <c r="I270" s="1766"/>
      <c r="J270" s="1766"/>
      <c r="K270" s="1766"/>
      <c r="L270" s="1766"/>
      <c r="M270" s="1766"/>
      <c r="N270" s="1766"/>
      <c r="O270" s="1766"/>
      <c r="P270" s="1766"/>
      <c r="Q270" s="1766"/>
      <c r="R270" s="1766"/>
      <c r="S270" s="1766"/>
      <c r="T270" s="1766"/>
      <c r="U270" s="1766"/>
      <c r="V270" s="1766"/>
      <c r="W270" s="1766"/>
      <c r="X270" s="1766"/>
    </row>
    <row r="271" spans="1:24" ht="15.95" customHeight="1">
      <c r="A271" s="708"/>
      <c r="C271" s="1765"/>
      <c r="D271" s="1766"/>
      <c r="E271" s="1766"/>
      <c r="F271" s="1766"/>
      <c r="G271" s="1766"/>
      <c r="H271" s="1766"/>
      <c r="I271" s="1766"/>
      <c r="J271" s="1766"/>
      <c r="K271" s="1766"/>
      <c r="L271" s="1766"/>
      <c r="M271" s="1766"/>
      <c r="N271" s="1766"/>
      <c r="O271" s="1766"/>
      <c r="P271" s="1766"/>
      <c r="Q271" s="1766"/>
      <c r="R271" s="1766"/>
      <c r="S271" s="1766"/>
      <c r="T271" s="1766"/>
      <c r="U271" s="1766"/>
      <c r="V271" s="1766"/>
      <c r="W271" s="1766"/>
      <c r="X271" s="1766"/>
    </row>
    <row r="272" spans="1:24" ht="15.95" customHeight="1">
      <c r="A272" s="708"/>
      <c r="C272" s="1765"/>
      <c r="D272" s="1766"/>
      <c r="E272" s="1766"/>
      <c r="F272" s="1766"/>
      <c r="G272" s="1766"/>
      <c r="H272" s="1766"/>
      <c r="I272" s="1766"/>
      <c r="J272" s="1766"/>
      <c r="K272" s="1766"/>
      <c r="L272" s="1766"/>
      <c r="M272" s="1766"/>
      <c r="N272" s="1766"/>
      <c r="O272" s="1766"/>
      <c r="P272" s="1766"/>
      <c r="Q272" s="1766"/>
      <c r="R272" s="1766"/>
      <c r="S272" s="1766"/>
      <c r="T272" s="1766"/>
      <c r="U272" s="1766"/>
      <c r="V272" s="1766"/>
      <c r="W272" s="1766"/>
      <c r="X272" s="1766"/>
    </row>
    <row r="273" spans="1:24" ht="15.95" customHeight="1">
      <c r="A273" s="708"/>
      <c r="C273" s="1765"/>
      <c r="D273" s="1766"/>
      <c r="E273" s="1766"/>
      <c r="F273" s="1766"/>
      <c r="G273" s="1766"/>
      <c r="H273" s="1766"/>
      <c r="I273" s="1766"/>
      <c r="J273" s="1766"/>
      <c r="K273" s="1766"/>
      <c r="L273" s="1766"/>
      <c r="M273" s="1766"/>
      <c r="N273" s="1766"/>
      <c r="O273" s="1766"/>
      <c r="P273" s="1766"/>
      <c r="Q273" s="1766"/>
      <c r="R273" s="1766"/>
      <c r="S273" s="1766"/>
      <c r="T273" s="1766"/>
      <c r="U273" s="1766"/>
      <c r="V273" s="1766"/>
      <c r="W273" s="1766"/>
      <c r="X273" s="1766"/>
    </row>
    <row r="274" spans="1:24" ht="15.95" customHeight="1">
      <c r="A274" s="708"/>
      <c r="C274" s="1765"/>
      <c r="D274" s="1766"/>
      <c r="E274" s="1766"/>
      <c r="F274" s="1766"/>
      <c r="G274" s="1766"/>
      <c r="H274" s="1766"/>
      <c r="I274" s="1766"/>
      <c r="J274" s="1766"/>
      <c r="K274" s="1766"/>
      <c r="L274" s="1766"/>
      <c r="M274" s="1766"/>
      <c r="N274" s="1766"/>
      <c r="O274" s="1766"/>
      <c r="P274" s="1766"/>
      <c r="Q274" s="1766"/>
      <c r="R274" s="1766"/>
      <c r="S274" s="1766"/>
      <c r="T274" s="1766"/>
      <c r="U274" s="1766"/>
      <c r="V274" s="1766"/>
      <c r="W274" s="1766"/>
      <c r="X274" s="1766"/>
    </row>
    <row r="275" spans="1:24" ht="15.95" customHeight="1">
      <c r="A275" s="708"/>
      <c r="C275" s="1765"/>
      <c r="D275" s="1766"/>
      <c r="E275" s="1766"/>
      <c r="F275" s="1766"/>
      <c r="G275" s="1766"/>
      <c r="H275" s="1766"/>
      <c r="I275" s="1766"/>
      <c r="J275" s="1766"/>
      <c r="K275" s="1766"/>
      <c r="L275" s="1766"/>
      <c r="M275" s="1766"/>
      <c r="N275" s="1766"/>
      <c r="O275" s="1766"/>
      <c r="P275" s="1766"/>
      <c r="Q275" s="1766"/>
      <c r="R275" s="1766"/>
      <c r="S275" s="1766"/>
      <c r="T275" s="1766"/>
      <c r="U275" s="1766"/>
      <c r="V275" s="1766"/>
      <c r="W275" s="1766"/>
      <c r="X275" s="1766"/>
    </row>
    <row r="276" spans="1:24" ht="15.95" customHeight="1">
      <c r="A276" s="708"/>
      <c r="C276" s="1765"/>
      <c r="D276" s="1766"/>
      <c r="E276" s="1766"/>
      <c r="F276" s="1766"/>
      <c r="G276" s="1766"/>
      <c r="H276" s="1766"/>
      <c r="I276" s="1766"/>
      <c r="J276" s="1766"/>
      <c r="K276" s="1766"/>
      <c r="L276" s="1766"/>
      <c r="M276" s="1766"/>
      <c r="N276" s="1766"/>
      <c r="O276" s="1766"/>
      <c r="P276" s="1766"/>
      <c r="Q276" s="1766"/>
      <c r="R276" s="1766"/>
      <c r="S276" s="1766"/>
      <c r="T276" s="1766"/>
      <c r="U276" s="1766"/>
      <c r="V276" s="1766"/>
      <c r="W276" s="1766"/>
      <c r="X276" s="1766"/>
    </row>
    <row r="277" spans="1:24" ht="15.95" customHeight="1">
      <c r="A277" s="708"/>
      <c r="C277" s="1765"/>
      <c r="D277" s="1766"/>
      <c r="E277" s="1766"/>
      <c r="F277" s="1766"/>
      <c r="G277" s="1766"/>
      <c r="H277" s="1766"/>
      <c r="I277" s="1766"/>
      <c r="J277" s="1766"/>
      <c r="K277" s="1766"/>
      <c r="L277" s="1766"/>
      <c r="M277" s="1766"/>
      <c r="N277" s="1766"/>
      <c r="O277" s="1766"/>
      <c r="P277" s="1766"/>
      <c r="Q277" s="1766"/>
      <c r="R277" s="1766"/>
      <c r="S277" s="1766"/>
      <c r="T277" s="1766"/>
      <c r="U277" s="1766"/>
      <c r="V277" s="1766"/>
      <c r="W277" s="1766"/>
      <c r="X277" s="1766"/>
    </row>
    <row r="278" spans="1:24" ht="15.95" customHeight="1">
      <c r="A278" s="708"/>
      <c r="C278" s="1765"/>
      <c r="D278" s="1766"/>
      <c r="E278" s="1766"/>
      <c r="F278" s="1766"/>
      <c r="G278" s="1766"/>
      <c r="H278" s="1766"/>
      <c r="I278" s="1766"/>
      <c r="J278" s="1766"/>
      <c r="K278" s="1766"/>
      <c r="L278" s="1766"/>
      <c r="M278" s="1766"/>
      <c r="N278" s="1766"/>
      <c r="O278" s="1766"/>
      <c r="P278" s="1766"/>
      <c r="Q278" s="1766"/>
      <c r="R278" s="1766"/>
      <c r="S278" s="1766"/>
      <c r="T278" s="1766"/>
      <c r="U278" s="1766"/>
      <c r="V278" s="1766"/>
      <c r="W278" s="1766"/>
      <c r="X278" s="1766"/>
    </row>
    <row r="279" spans="1:24" ht="15.95" customHeight="1">
      <c r="A279" s="708"/>
      <c r="C279" s="1765"/>
      <c r="D279" s="1766"/>
      <c r="E279" s="1766"/>
      <c r="F279" s="1766"/>
      <c r="G279" s="1766"/>
      <c r="H279" s="1766"/>
      <c r="I279" s="1766"/>
      <c r="J279" s="1766"/>
      <c r="K279" s="1766"/>
      <c r="L279" s="1766"/>
      <c r="M279" s="1766"/>
      <c r="N279" s="1766"/>
      <c r="O279" s="1766"/>
      <c r="P279" s="1766"/>
      <c r="Q279" s="1766"/>
      <c r="R279" s="1766"/>
      <c r="S279" s="1766"/>
      <c r="T279" s="1766"/>
      <c r="U279" s="1766"/>
      <c r="V279" s="1766"/>
      <c r="W279" s="1766"/>
      <c r="X279" s="1766"/>
    </row>
    <row r="280" spans="1:24" ht="15.95" customHeight="1">
      <c r="A280" s="708"/>
      <c r="B280" s="1009"/>
      <c r="C280" s="1765"/>
      <c r="D280" s="1766"/>
      <c r="E280" s="1766"/>
      <c r="F280" s="1766"/>
      <c r="G280" s="1766"/>
      <c r="H280" s="1766"/>
      <c r="I280" s="1766"/>
      <c r="J280" s="1766"/>
      <c r="K280" s="1766"/>
      <c r="L280" s="1766"/>
      <c r="M280" s="1766"/>
      <c r="N280" s="1766"/>
      <c r="O280" s="1766"/>
      <c r="P280" s="1766"/>
      <c r="Q280" s="1766"/>
      <c r="R280" s="1766"/>
      <c r="S280" s="1766"/>
      <c r="T280" s="1766"/>
      <c r="U280" s="1766"/>
      <c r="V280" s="1766"/>
      <c r="W280" s="1766"/>
      <c r="X280" s="1766"/>
    </row>
    <row r="281" spans="1:24" ht="15.95" customHeight="1">
      <c r="A281" s="708"/>
      <c r="B281" s="1009"/>
      <c r="C281" s="1765"/>
      <c r="D281" s="1766"/>
      <c r="E281" s="1766"/>
      <c r="F281" s="1766"/>
      <c r="G281" s="1766"/>
      <c r="H281" s="1766"/>
      <c r="I281" s="1766"/>
      <c r="J281" s="1766"/>
      <c r="K281" s="1766"/>
      <c r="L281" s="1766"/>
      <c r="M281" s="1766"/>
      <c r="N281" s="1766"/>
      <c r="O281" s="1766"/>
      <c r="P281" s="1766"/>
      <c r="Q281" s="1766"/>
      <c r="R281" s="1766"/>
      <c r="S281" s="1766"/>
      <c r="T281" s="1766"/>
      <c r="U281" s="1766"/>
      <c r="V281" s="1766"/>
      <c r="W281" s="1766"/>
      <c r="X281" s="1766"/>
    </row>
    <row r="282" spans="1:24" ht="15.95" customHeight="1">
      <c r="A282" s="708"/>
      <c r="B282" s="1009"/>
      <c r="C282" s="1765"/>
      <c r="D282" s="1766"/>
      <c r="E282" s="1766"/>
      <c r="F282" s="1766"/>
      <c r="G282" s="1766"/>
      <c r="H282" s="1766"/>
      <c r="I282" s="1766"/>
      <c r="J282" s="1766"/>
      <c r="K282" s="1766"/>
      <c r="L282" s="1766"/>
      <c r="M282" s="1766"/>
      <c r="N282" s="1766"/>
      <c r="O282" s="1766"/>
      <c r="P282" s="1766"/>
      <c r="Q282" s="1766"/>
      <c r="R282" s="1766"/>
      <c r="S282" s="1766"/>
      <c r="T282" s="1766"/>
      <c r="U282" s="1766"/>
      <c r="V282" s="1766"/>
      <c r="W282" s="1766"/>
      <c r="X282" s="1766"/>
    </row>
    <row r="283" spans="1:24" ht="15.95" customHeight="1">
      <c r="A283" s="708"/>
      <c r="B283" s="1009"/>
      <c r="C283" s="1765"/>
      <c r="D283" s="1766"/>
      <c r="E283" s="1766"/>
      <c r="F283" s="1766"/>
      <c r="G283" s="1766"/>
      <c r="H283" s="1766"/>
      <c r="I283" s="1766"/>
      <c r="J283" s="1766"/>
      <c r="K283" s="1766"/>
      <c r="L283" s="1766"/>
      <c r="M283" s="1766"/>
      <c r="N283" s="1766"/>
      <c r="O283" s="1766"/>
      <c r="P283" s="1766"/>
      <c r="Q283" s="1766"/>
      <c r="R283" s="1766"/>
      <c r="S283" s="1766"/>
      <c r="T283" s="1766"/>
      <c r="U283" s="1766"/>
      <c r="V283" s="1766"/>
      <c r="W283" s="1766"/>
      <c r="X283" s="1766"/>
    </row>
    <row r="284" spans="1:24" ht="15.95" customHeight="1">
      <c r="A284" s="708"/>
      <c r="B284" s="1009"/>
      <c r="C284" s="1765"/>
      <c r="D284" s="1766"/>
      <c r="E284" s="1766"/>
      <c r="F284" s="1766"/>
      <c r="G284" s="1766"/>
      <c r="H284" s="1766"/>
      <c r="I284" s="1766"/>
      <c r="J284" s="1766"/>
      <c r="K284" s="1766"/>
      <c r="L284" s="1766"/>
      <c r="M284" s="1766"/>
      <c r="N284" s="1766"/>
      <c r="O284" s="1766"/>
      <c r="P284" s="1766"/>
      <c r="Q284" s="1766"/>
      <c r="R284" s="1766"/>
      <c r="S284" s="1766"/>
      <c r="T284" s="1766"/>
      <c r="U284" s="1766"/>
      <c r="V284" s="1766"/>
      <c r="W284" s="1766"/>
      <c r="X284" s="1766"/>
    </row>
    <row r="285" spans="1:24" ht="15.95" customHeight="1">
      <c r="A285" s="708"/>
      <c r="B285" s="1009"/>
      <c r="C285" s="1765"/>
      <c r="D285" s="1766"/>
      <c r="E285" s="1766"/>
      <c r="F285" s="1766"/>
      <c r="G285" s="1766"/>
      <c r="H285" s="1766"/>
      <c r="I285" s="1766"/>
      <c r="J285" s="1766"/>
      <c r="K285" s="1766"/>
      <c r="L285" s="1766"/>
      <c r="M285" s="1766"/>
      <c r="N285" s="1766"/>
      <c r="O285" s="1766"/>
      <c r="P285" s="1766"/>
      <c r="Q285" s="1766"/>
      <c r="R285" s="1766"/>
      <c r="S285" s="1766"/>
      <c r="T285" s="1766"/>
      <c r="U285" s="1766"/>
      <c r="V285" s="1766"/>
      <c r="W285" s="1766"/>
      <c r="X285" s="1766"/>
    </row>
    <row r="286" spans="1:24" ht="15.95" customHeight="1">
      <c r="A286" s="708"/>
      <c r="B286" s="1009"/>
      <c r="C286" s="1765"/>
      <c r="D286" s="1666"/>
      <c r="E286" s="1665"/>
      <c r="F286" s="1024"/>
      <c r="G286" s="1024"/>
      <c r="H286" s="1024"/>
      <c r="I286" s="1024"/>
      <c r="J286" s="1024"/>
      <c r="K286" s="1024"/>
      <c r="L286" s="1024"/>
      <c r="M286" s="1024"/>
      <c r="N286" s="1024"/>
      <c r="O286" s="1024"/>
      <c r="P286" s="1024"/>
      <c r="Q286" s="1024"/>
      <c r="R286" s="1024"/>
      <c r="S286" s="1024"/>
      <c r="T286" s="1024"/>
      <c r="U286" s="1024"/>
      <c r="V286" s="1024"/>
      <c r="W286" s="1024"/>
      <c r="X286" s="1024"/>
    </row>
    <row r="287" spans="1:24" ht="15.95" customHeight="1">
      <c r="A287" s="708"/>
      <c r="B287" s="1009"/>
      <c r="C287" s="1765"/>
      <c r="D287" s="1666"/>
      <c r="E287" s="1665"/>
      <c r="F287" s="1024"/>
      <c r="G287" s="1024"/>
      <c r="H287" s="1024"/>
      <c r="I287" s="1024"/>
      <c r="J287" s="1024"/>
      <c r="K287" s="1024"/>
      <c r="L287" s="1024"/>
      <c r="M287" s="1024"/>
      <c r="N287" s="1024"/>
      <c r="O287" s="1024"/>
      <c r="P287" s="1024"/>
      <c r="Q287" s="1024"/>
      <c r="R287" s="1024"/>
      <c r="S287" s="1024"/>
      <c r="T287" s="1024"/>
      <c r="U287" s="1024"/>
      <c r="V287" s="1024"/>
      <c r="W287" s="1024"/>
      <c r="X287" s="1024"/>
    </row>
    <row r="288" spans="1:24" ht="15.95" customHeight="1">
      <c r="A288" s="708"/>
      <c r="C288" s="1765"/>
      <c r="D288" s="1666"/>
      <c r="E288" s="1665"/>
      <c r="F288" s="1024"/>
      <c r="G288" s="1024"/>
      <c r="H288" s="1024"/>
      <c r="I288" s="1024"/>
      <c r="J288" s="1024"/>
      <c r="K288" s="1024"/>
      <c r="L288" s="1024"/>
      <c r="M288" s="1024"/>
      <c r="N288" s="1024"/>
      <c r="O288" s="1024"/>
      <c r="P288" s="1024"/>
      <c r="Q288" s="1024"/>
      <c r="R288" s="1024"/>
      <c r="S288" s="1024"/>
      <c r="T288" s="1024"/>
      <c r="U288" s="1024"/>
      <c r="V288" s="1024"/>
      <c r="W288" s="1024"/>
      <c r="X288" s="1024"/>
    </row>
    <row r="289" spans="1:24" ht="15.95" customHeight="1">
      <c r="A289" s="708"/>
      <c r="C289" s="1765"/>
      <c r="D289" s="1666"/>
      <c r="E289" s="1665"/>
      <c r="F289" s="1024"/>
      <c r="G289" s="1024"/>
      <c r="H289" s="1024"/>
      <c r="I289" s="1024"/>
      <c r="J289" s="1024"/>
      <c r="K289" s="1024"/>
      <c r="L289" s="1024"/>
      <c r="M289" s="1024"/>
      <c r="N289" s="1024"/>
      <c r="O289" s="1024"/>
      <c r="P289" s="1024"/>
      <c r="Q289" s="1024"/>
      <c r="R289" s="1024"/>
      <c r="S289" s="1024"/>
      <c r="T289" s="1024"/>
      <c r="U289" s="1024"/>
      <c r="V289" s="1024"/>
      <c r="W289" s="1024"/>
      <c r="X289" s="1024"/>
    </row>
    <row r="290" spans="1:24" ht="15.95" customHeight="1">
      <c r="A290" s="708"/>
      <c r="C290" s="1765"/>
      <c r="D290" s="1666"/>
      <c r="E290" s="1665"/>
      <c r="F290" s="1024"/>
      <c r="G290" s="1024"/>
      <c r="H290" s="1024"/>
      <c r="I290" s="1024"/>
      <c r="J290" s="1024"/>
      <c r="K290" s="1024"/>
      <c r="L290" s="1024"/>
      <c r="M290" s="1024"/>
      <c r="N290" s="1024"/>
      <c r="O290" s="1024"/>
      <c r="P290" s="1024"/>
      <c r="Q290" s="1024"/>
      <c r="R290" s="1024"/>
      <c r="S290" s="1024"/>
      <c r="T290" s="1024"/>
      <c r="U290" s="1024"/>
      <c r="V290" s="1024"/>
      <c r="W290" s="1024"/>
      <c r="X290" s="1024"/>
    </row>
    <row r="291" spans="1:24" ht="15.95" customHeight="1">
      <c r="A291" s="708"/>
      <c r="C291" s="1765"/>
      <c r="D291" s="1666"/>
      <c r="E291" s="1665"/>
      <c r="F291" s="1024"/>
      <c r="G291" s="1024"/>
      <c r="H291" s="1024"/>
      <c r="I291" s="1024"/>
      <c r="J291" s="1024"/>
      <c r="K291" s="1024"/>
      <c r="L291" s="1024"/>
      <c r="M291" s="1024"/>
      <c r="N291" s="1024"/>
      <c r="O291" s="1024"/>
      <c r="P291" s="1024"/>
      <c r="Q291" s="1024"/>
      <c r="R291" s="1024"/>
      <c r="S291" s="1024"/>
      <c r="T291" s="1024"/>
      <c r="U291" s="1024"/>
      <c r="V291" s="1024"/>
      <c r="W291" s="1024"/>
      <c r="X291" s="1024"/>
    </row>
    <row r="292" spans="1:24" ht="15.95" customHeight="1">
      <c r="A292" s="708"/>
      <c r="C292" s="1765"/>
      <c r="D292" s="1666"/>
      <c r="E292" s="1665"/>
      <c r="F292" s="1024"/>
      <c r="G292" s="1024"/>
      <c r="H292" s="1024"/>
      <c r="I292" s="1024"/>
      <c r="J292" s="1024"/>
      <c r="K292" s="1024"/>
      <c r="L292" s="1024"/>
      <c r="M292" s="1024"/>
      <c r="N292" s="1024"/>
      <c r="O292" s="1024"/>
      <c r="P292" s="1024"/>
      <c r="Q292" s="1024"/>
      <c r="R292" s="1024"/>
      <c r="S292" s="1024"/>
      <c r="T292" s="1024"/>
      <c r="U292" s="1024"/>
      <c r="V292" s="1024"/>
      <c r="W292" s="1024"/>
      <c r="X292" s="1024"/>
    </row>
    <row r="293" spans="1:24" ht="15.95" customHeight="1">
      <c r="A293" s="708"/>
      <c r="C293" s="1765"/>
      <c r="D293" s="1666"/>
      <c r="E293" s="1665"/>
      <c r="F293" s="1024"/>
      <c r="G293" s="1024"/>
      <c r="H293" s="1024"/>
      <c r="I293" s="1024"/>
      <c r="J293" s="1024"/>
      <c r="K293" s="1024"/>
      <c r="L293" s="1024"/>
      <c r="M293" s="1024"/>
      <c r="N293" s="1024"/>
      <c r="O293" s="1024"/>
      <c r="P293" s="1024"/>
      <c r="Q293" s="1024"/>
      <c r="R293" s="1024"/>
      <c r="S293" s="1024"/>
      <c r="T293" s="1024"/>
      <c r="U293" s="1024"/>
      <c r="V293" s="1024"/>
      <c r="W293" s="1024"/>
      <c r="X293" s="1024"/>
    </row>
    <row r="294" spans="1:24" ht="15.95" customHeight="1">
      <c r="A294" s="708"/>
      <c r="C294" s="1765"/>
      <c r="D294" s="1666"/>
      <c r="E294" s="1665"/>
      <c r="F294" s="1024"/>
      <c r="G294" s="1024"/>
      <c r="H294" s="1024"/>
      <c r="I294" s="1024"/>
      <c r="J294" s="1024"/>
      <c r="K294" s="1024"/>
      <c r="L294" s="1024"/>
      <c r="M294" s="1024"/>
      <c r="N294" s="1024"/>
      <c r="O294" s="1024"/>
      <c r="P294" s="1024"/>
      <c r="Q294" s="1024"/>
      <c r="R294" s="1024"/>
      <c r="S294" s="1024"/>
      <c r="T294" s="1024"/>
      <c r="U294" s="1024"/>
      <c r="V294" s="1024"/>
      <c r="W294" s="1024"/>
      <c r="X294" s="1024"/>
    </row>
    <row r="295" spans="1:24" ht="15.95" customHeight="1">
      <c r="A295" s="708"/>
      <c r="C295" s="1765"/>
      <c r="D295" s="1666"/>
      <c r="E295" s="1665"/>
      <c r="F295" s="1024"/>
      <c r="G295" s="1024"/>
      <c r="H295" s="1024"/>
      <c r="I295" s="1024"/>
      <c r="J295" s="1024"/>
      <c r="K295" s="1024"/>
      <c r="L295" s="1024"/>
      <c r="M295" s="1024"/>
      <c r="N295" s="1024"/>
      <c r="O295" s="1024"/>
      <c r="P295" s="1024"/>
      <c r="Q295" s="1024"/>
      <c r="R295" s="1024"/>
      <c r="S295" s="1024"/>
      <c r="T295" s="1024"/>
      <c r="U295" s="1024"/>
      <c r="V295" s="1024"/>
      <c r="W295" s="1024"/>
      <c r="X295" s="1024"/>
    </row>
    <row r="296" spans="1:24" ht="15.95" customHeight="1">
      <c r="A296" s="708"/>
      <c r="C296" s="1765"/>
      <c r="D296" s="1666"/>
      <c r="E296" s="1665"/>
      <c r="F296" s="1024"/>
      <c r="G296" s="1024"/>
      <c r="H296" s="1024"/>
      <c r="I296" s="1024"/>
      <c r="J296" s="1024"/>
      <c r="K296" s="1024"/>
      <c r="L296" s="1024"/>
      <c r="M296" s="1024"/>
      <c r="N296" s="1024"/>
      <c r="O296" s="1024"/>
      <c r="P296" s="1024"/>
      <c r="Q296" s="1024"/>
      <c r="R296" s="1024"/>
      <c r="S296" s="1024"/>
      <c r="T296" s="1024"/>
      <c r="U296" s="1024"/>
      <c r="V296" s="1024"/>
      <c r="W296" s="1024"/>
      <c r="X296" s="1024"/>
    </row>
    <row r="297" spans="1:24" ht="15.95" customHeight="1">
      <c r="A297" s="708"/>
      <c r="B297" s="1009"/>
      <c r="C297" s="1765"/>
      <c r="D297" s="1666"/>
      <c r="E297" s="1665"/>
      <c r="F297" s="1024"/>
      <c r="G297" s="1024"/>
      <c r="H297" s="1024"/>
      <c r="I297" s="1024"/>
      <c r="J297" s="1024"/>
      <c r="K297" s="1024"/>
      <c r="L297" s="1024"/>
      <c r="M297" s="1024"/>
      <c r="N297" s="1024"/>
      <c r="O297" s="1024"/>
      <c r="P297" s="1024"/>
      <c r="Q297" s="1024"/>
      <c r="R297" s="1024"/>
      <c r="S297" s="1024"/>
      <c r="T297" s="1024"/>
      <c r="U297" s="1024"/>
      <c r="V297" s="1024"/>
      <c r="W297" s="1024"/>
      <c r="X297" s="1024"/>
    </row>
    <row r="298" spans="1:24" ht="15.95" customHeight="1">
      <c r="A298" s="708"/>
      <c r="B298" s="1009"/>
      <c r="C298" s="1765"/>
      <c r="D298" s="1666"/>
      <c r="E298" s="1665"/>
      <c r="F298" s="1024"/>
      <c r="G298" s="1024"/>
      <c r="H298" s="1024"/>
      <c r="I298" s="1024"/>
      <c r="J298" s="1024"/>
      <c r="K298" s="1024"/>
      <c r="L298" s="1024"/>
      <c r="M298" s="1024"/>
      <c r="N298" s="1024"/>
      <c r="O298" s="1024"/>
      <c r="P298" s="1024"/>
      <c r="Q298" s="1024"/>
      <c r="R298" s="1024"/>
      <c r="S298" s="1024"/>
      <c r="T298" s="1024"/>
      <c r="U298" s="1024"/>
      <c r="V298" s="1024"/>
      <c r="W298" s="1024"/>
      <c r="X298" s="1024"/>
    </row>
    <row r="299" spans="1:24" ht="15.95" customHeight="1">
      <c r="A299" s="708"/>
      <c r="B299" s="1009"/>
      <c r="C299" s="1765"/>
      <c r="D299" s="1666"/>
      <c r="E299" s="1665"/>
      <c r="F299" s="1024"/>
      <c r="G299" s="1024"/>
      <c r="H299" s="1024"/>
      <c r="I299" s="1024"/>
      <c r="J299" s="1024"/>
      <c r="K299" s="1024"/>
      <c r="L299" s="1024"/>
      <c r="M299" s="1024"/>
      <c r="N299" s="1024"/>
      <c r="O299" s="1024"/>
      <c r="P299" s="1024"/>
      <c r="Q299" s="1024"/>
      <c r="R299" s="1024"/>
      <c r="S299" s="1024"/>
      <c r="T299" s="1024"/>
      <c r="U299" s="1024"/>
      <c r="V299" s="1024"/>
      <c r="W299" s="1024"/>
      <c r="X299" s="1024"/>
    </row>
    <row r="300" spans="1:24" ht="15.95" customHeight="1">
      <c r="A300" s="708"/>
      <c r="B300" s="1009"/>
      <c r="C300" s="1765"/>
      <c r="D300" s="1666"/>
      <c r="E300" s="1665"/>
      <c r="F300" s="1024"/>
      <c r="G300" s="1024"/>
      <c r="H300" s="1024"/>
      <c r="I300" s="1024"/>
      <c r="J300" s="1024"/>
      <c r="K300" s="1024"/>
      <c r="L300" s="1024"/>
      <c r="M300" s="1024"/>
      <c r="N300" s="1024"/>
      <c r="O300" s="1024"/>
      <c r="P300" s="1024"/>
      <c r="Q300" s="1024"/>
      <c r="R300" s="1024"/>
      <c r="S300" s="1024"/>
      <c r="T300" s="1024"/>
      <c r="U300" s="1024"/>
      <c r="V300" s="1024"/>
      <c r="W300" s="1024"/>
      <c r="X300" s="1024"/>
    </row>
    <row r="301" spans="1:24" ht="15.95" customHeight="1">
      <c r="A301" s="708"/>
      <c r="B301" s="1009"/>
      <c r="C301" s="1765"/>
      <c r="D301" s="1666"/>
      <c r="E301" s="1665"/>
      <c r="F301" s="1024"/>
      <c r="G301" s="1024"/>
      <c r="H301" s="1024"/>
      <c r="I301" s="1024"/>
      <c r="J301" s="1024"/>
      <c r="K301" s="1024"/>
      <c r="L301" s="1024"/>
      <c r="M301" s="1024"/>
      <c r="N301" s="1024"/>
      <c r="O301" s="1024"/>
      <c r="P301" s="1024"/>
      <c r="Q301" s="1024"/>
      <c r="R301" s="1024"/>
      <c r="S301" s="1024"/>
      <c r="T301" s="1024"/>
      <c r="U301" s="1024"/>
      <c r="V301" s="1024"/>
      <c r="W301" s="1024"/>
      <c r="X301" s="1024"/>
    </row>
    <row r="302" spans="1:24" ht="15.95" customHeight="1">
      <c r="A302" s="708"/>
      <c r="B302" s="1009"/>
      <c r="C302" s="1765"/>
      <c r="D302" s="1666"/>
      <c r="E302" s="1665"/>
      <c r="F302" s="1024"/>
      <c r="G302" s="1024"/>
      <c r="H302" s="1024"/>
      <c r="I302" s="1024"/>
      <c r="J302" s="1024"/>
      <c r="K302" s="1024"/>
      <c r="L302" s="1024"/>
      <c r="M302" s="1024"/>
      <c r="N302" s="1024"/>
      <c r="O302" s="1024"/>
      <c r="P302" s="1024"/>
      <c r="Q302" s="1024"/>
      <c r="R302" s="1024"/>
      <c r="S302" s="1024"/>
      <c r="T302" s="1024"/>
      <c r="U302" s="1024"/>
      <c r="V302" s="1024"/>
      <c r="W302" s="1024"/>
      <c r="X302" s="1024"/>
    </row>
    <row r="303" spans="1:24" ht="15.95" customHeight="1">
      <c r="A303" s="708"/>
      <c r="B303" s="1009"/>
      <c r="C303" s="1765"/>
      <c r="D303" s="1666"/>
      <c r="E303" s="1665"/>
      <c r="F303" s="1024"/>
      <c r="G303" s="1024"/>
      <c r="H303" s="1024"/>
      <c r="I303" s="1024"/>
      <c r="J303" s="1024"/>
      <c r="K303" s="1024"/>
      <c r="L303" s="1024"/>
      <c r="M303" s="1024"/>
      <c r="N303" s="1024"/>
      <c r="O303" s="1024"/>
      <c r="P303" s="1024"/>
      <c r="Q303" s="1024"/>
      <c r="R303" s="1024"/>
      <c r="S303" s="1024"/>
      <c r="T303" s="1024"/>
      <c r="U303" s="1024"/>
      <c r="V303" s="1024"/>
      <c r="W303" s="1024"/>
      <c r="X303" s="1024"/>
    </row>
    <row r="304" spans="1:24" ht="15.95" customHeight="1">
      <c r="A304" s="708"/>
      <c r="B304" s="1009"/>
      <c r="C304" s="1765"/>
      <c r="D304" s="1666"/>
      <c r="E304" s="1665"/>
      <c r="F304" s="1024"/>
      <c r="G304" s="1024"/>
      <c r="H304" s="1024"/>
      <c r="I304" s="1024"/>
      <c r="J304" s="1024"/>
      <c r="K304" s="1024"/>
      <c r="L304" s="1024"/>
      <c r="M304" s="1024"/>
      <c r="N304" s="1024"/>
      <c r="O304" s="1024"/>
      <c r="P304" s="1024"/>
      <c r="Q304" s="1024"/>
      <c r="R304" s="1024"/>
      <c r="S304" s="1024"/>
      <c r="T304" s="1024"/>
      <c r="U304" s="1024"/>
      <c r="V304" s="1024"/>
      <c r="W304" s="1024"/>
      <c r="X304" s="1024"/>
    </row>
    <row r="305" spans="1:24" ht="15.95" customHeight="1">
      <c r="A305" s="708"/>
      <c r="B305" s="1009"/>
      <c r="C305" s="1765"/>
      <c r="D305" s="1666"/>
      <c r="E305" s="1665"/>
      <c r="F305" s="1024"/>
      <c r="G305" s="1024"/>
      <c r="H305" s="1024"/>
      <c r="I305" s="1024"/>
      <c r="J305" s="1024"/>
      <c r="K305" s="1024"/>
      <c r="L305" s="1024"/>
      <c r="M305" s="1024"/>
      <c r="N305" s="1024"/>
      <c r="O305" s="1024"/>
      <c r="P305" s="1024"/>
      <c r="Q305" s="1024"/>
      <c r="R305" s="1024"/>
      <c r="S305" s="1024"/>
      <c r="T305" s="1024"/>
      <c r="U305" s="1024"/>
      <c r="V305" s="1024"/>
      <c r="W305" s="1024"/>
      <c r="X305" s="1024"/>
    </row>
    <row r="306" spans="1:24" ht="15.95" customHeight="1">
      <c r="A306" s="708"/>
      <c r="B306" s="1009"/>
      <c r="C306" s="1765"/>
      <c r="D306" s="1666"/>
      <c r="E306" s="1665"/>
      <c r="F306" s="1024"/>
      <c r="G306" s="1024"/>
      <c r="H306" s="1024"/>
      <c r="I306" s="1024"/>
      <c r="J306" s="1024"/>
      <c r="K306" s="1024"/>
      <c r="L306" s="1024"/>
      <c r="M306" s="1024"/>
      <c r="N306" s="1024"/>
      <c r="O306" s="1024"/>
      <c r="P306" s="1024"/>
      <c r="Q306" s="1024"/>
      <c r="R306" s="1024"/>
      <c r="S306" s="1024"/>
      <c r="T306" s="1024"/>
      <c r="U306" s="1024"/>
      <c r="V306" s="1024"/>
      <c r="W306" s="1024"/>
      <c r="X306" s="1024"/>
    </row>
    <row r="307" spans="1:24" ht="15.95" customHeight="1">
      <c r="A307" s="708"/>
      <c r="B307" s="1009"/>
      <c r="C307" s="1765"/>
      <c r="D307" s="1666"/>
      <c r="E307" s="1665"/>
      <c r="F307" s="1024"/>
      <c r="G307" s="1024"/>
      <c r="H307" s="1024"/>
      <c r="I307" s="1024"/>
      <c r="J307" s="1024"/>
      <c r="K307" s="1024"/>
      <c r="L307" s="1024"/>
      <c r="M307" s="1024"/>
      <c r="N307" s="1024"/>
      <c r="O307" s="1024"/>
      <c r="P307" s="1024"/>
      <c r="Q307" s="1024"/>
      <c r="R307" s="1024"/>
      <c r="S307" s="1024"/>
      <c r="T307" s="1024"/>
      <c r="U307" s="1024"/>
      <c r="V307" s="1024"/>
      <c r="W307" s="1024"/>
      <c r="X307" s="1024"/>
    </row>
    <row r="308" spans="1:24" ht="15.95" customHeight="1">
      <c r="A308" s="708"/>
      <c r="B308" s="1009"/>
      <c r="C308" s="1765"/>
      <c r="D308" s="1666"/>
      <c r="E308" s="1665"/>
      <c r="F308" s="1024"/>
      <c r="G308" s="1024"/>
      <c r="H308" s="1024"/>
      <c r="I308" s="1024"/>
      <c r="J308" s="1024"/>
      <c r="K308" s="1024"/>
      <c r="L308" s="1024"/>
      <c r="M308" s="1024"/>
      <c r="N308" s="1024"/>
      <c r="O308" s="1024"/>
      <c r="P308" s="1024"/>
      <c r="Q308" s="1024"/>
      <c r="R308" s="1024"/>
      <c r="S308" s="1024"/>
      <c r="T308" s="1024"/>
      <c r="U308" s="1024"/>
      <c r="V308" s="1024"/>
      <c r="W308" s="1024"/>
      <c r="X308" s="1024"/>
    </row>
    <row r="309" spans="1:24" ht="15.95" customHeight="1">
      <c r="A309" s="708"/>
      <c r="B309" s="1009"/>
      <c r="C309" s="1765"/>
      <c r="D309" s="1666"/>
      <c r="E309" s="1665"/>
      <c r="F309" s="1024"/>
      <c r="G309" s="1024"/>
      <c r="H309" s="1024"/>
      <c r="I309" s="1024"/>
      <c r="J309" s="1024"/>
      <c r="K309" s="1024"/>
      <c r="L309" s="1024"/>
      <c r="M309" s="1024"/>
      <c r="N309" s="1024"/>
      <c r="O309" s="1024"/>
      <c r="P309" s="1024"/>
      <c r="Q309" s="1024"/>
      <c r="R309" s="1024"/>
      <c r="S309" s="1024"/>
      <c r="T309" s="1024"/>
      <c r="U309" s="1024"/>
      <c r="V309" s="1024"/>
      <c r="W309" s="1024"/>
      <c r="X309" s="1024"/>
    </row>
    <row r="310" spans="1:24" ht="15.95" customHeight="1">
      <c r="A310" s="708"/>
      <c r="B310" s="1009"/>
      <c r="C310" s="1765"/>
      <c r="D310" s="1666"/>
      <c r="E310" s="1665"/>
      <c r="F310" s="1024"/>
      <c r="G310" s="1024"/>
      <c r="H310" s="1024"/>
      <c r="I310" s="1024"/>
      <c r="J310" s="1024"/>
      <c r="K310" s="1024"/>
      <c r="L310" s="1024"/>
      <c r="M310" s="1024"/>
      <c r="N310" s="1024"/>
      <c r="O310" s="1024"/>
      <c r="P310" s="1024"/>
      <c r="Q310" s="1024"/>
      <c r="R310" s="1024"/>
      <c r="S310" s="1024"/>
      <c r="T310" s="1024"/>
      <c r="U310" s="1024"/>
      <c r="V310" s="1024"/>
      <c r="W310" s="1024"/>
      <c r="X310" s="1024"/>
    </row>
    <row r="311" spans="1:24" ht="15.95" customHeight="1">
      <c r="A311" s="708"/>
      <c r="B311" s="1009"/>
      <c r="C311" s="1765"/>
      <c r="D311" s="1666"/>
      <c r="E311" s="1665"/>
      <c r="F311" s="1024"/>
      <c r="G311" s="1024"/>
      <c r="H311" s="1024"/>
      <c r="I311" s="1024"/>
      <c r="J311" s="1024"/>
      <c r="K311" s="1024"/>
      <c r="L311" s="1024"/>
      <c r="M311" s="1024"/>
      <c r="N311" s="1024"/>
      <c r="O311" s="1024"/>
      <c r="P311" s="1024"/>
      <c r="Q311" s="1024"/>
      <c r="R311" s="1024"/>
      <c r="S311" s="1024"/>
      <c r="T311" s="1024"/>
      <c r="U311" s="1024"/>
      <c r="V311" s="1024"/>
      <c r="W311" s="1024"/>
      <c r="X311" s="1024"/>
    </row>
    <row r="312" spans="1:24" ht="15.95" customHeight="1">
      <c r="A312" s="708"/>
      <c r="B312" s="1009"/>
      <c r="C312" s="1765"/>
      <c r="D312" s="1666"/>
      <c r="E312" s="1665"/>
      <c r="F312" s="1024"/>
      <c r="G312" s="1024"/>
      <c r="H312" s="1024"/>
      <c r="I312" s="1024"/>
      <c r="J312" s="1024"/>
      <c r="K312" s="1024"/>
      <c r="L312" s="1024"/>
      <c r="M312" s="1024"/>
      <c r="N312" s="1024"/>
      <c r="O312" s="1024"/>
      <c r="P312" s="1024"/>
      <c r="Q312" s="1024"/>
      <c r="R312" s="1024"/>
      <c r="S312" s="1024"/>
      <c r="T312" s="1024"/>
      <c r="U312" s="1024"/>
      <c r="V312" s="1024"/>
      <c r="W312" s="1024"/>
      <c r="X312" s="1024"/>
    </row>
    <row r="313" spans="1:24" ht="15.95" customHeight="1">
      <c r="A313" s="708"/>
      <c r="B313" s="1009"/>
      <c r="C313" s="1765"/>
      <c r="D313" s="1666"/>
      <c r="E313" s="1665"/>
      <c r="F313" s="1024"/>
      <c r="G313" s="1024"/>
      <c r="H313" s="1024"/>
      <c r="I313" s="1024"/>
      <c r="J313" s="1024"/>
      <c r="K313" s="1024"/>
      <c r="L313" s="1024"/>
      <c r="M313" s="1024"/>
      <c r="N313" s="1024"/>
      <c r="O313" s="1024"/>
      <c r="P313" s="1024"/>
      <c r="Q313" s="1024"/>
      <c r="R313" s="1024"/>
      <c r="S313" s="1024"/>
      <c r="T313" s="1024"/>
      <c r="U313" s="1024"/>
      <c r="V313" s="1024"/>
      <c r="W313" s="1024"/>
      <c r="X313" s="1024"/>
    </row>
    <row r="314" spans="1:24" ht="15.95" customHeight="1">
      <c r="A314" s="708"/>
      <c r="B314" s="1009"/>
      <c r="C314" s="1765"/>
      <c r="D314" s="1666"/>
      <c r="E314" s="1665"/>
      <c r="F314" s="1024"/>
      <c r="G314" s="1024"/>
      <c r="H314" s="1024"/>
      <c r="I314" s="1024"/>
      <c r="J314" s="1024"/>
      <c r="K314" s="1024"/>
      <c r="L314" s="1024"/>
      <c r="M314" s="1024"/>
      <c r="N314" s="1024"/>
      <c r="O314" s="1024"/>
      <c r="P314" s="1024"/>
      <c r="Q314" s="1024"/>
      <c r="R314" s="1024"/>
      <c r="S314" s="1024"/>
      <c r="T314" s="1024"/>
      <c r="U314" s="1024"/>
      <c r="V314" s="1024"/>
      <c r="W314" s="1024"/>
      <c r="X314" s="1024"/>
    </row>
    <row r="315" spans="1:24" ht="15.95" customHeight="1">
      <c r="A315" s="708"/>
      <c r="B315" s="1009"/>
      <c r="C315" s="1765"/>
      <c r="D315" s="1666"/>
      <c r="E315" s="1665"/>
      <c r="F315" s="1024"/>
      <c r="G315" s="1024"/>
      <c r="H315" s="1024"/>
      <c r="I315" s="1024"/>
      <c r="J315" s="1024"/>
      <c r="K315" s="1024"/>
      <c r="L315" s="1024"/>
      <c r="M315" s="1024"/>
      <c r="N315" s="1024"/>
      <c r="O315" s="1024"/>
      <c r="P315" s="1024"/>
      <c r="Q315" s="1024"/>
      <c r="R315" s="1024"/>
      <c r="S315" s="1024"/>
      <c r="T315" s="1024"/>
      <c r="U315" s="1024"/>
      <c r="V315" s="1024"/>
      <c r="W315" s="1024"/>
      <c r="X315" s="1024"/>
    </row>
    <row r="316" spans="1:24" ht="15.95" customHeight="1">
      <c r="A316" s="708"/>
      <c r="B316" s="1009"/>
      <c r="C316" s="1765"/>
      <c r="D316" s="1666"/>
      <c r="E316" s="1665"/>
      <c r="F316" s="1024"/>
      <c r="G316" s="1024"/>
      <c r="H316" s="1024"/>
      <c r="I316" s="1024"/>
      <c r="J316" s="1024"/>
      <c r="K316" s="1024"/>
      <c r="L316" s="1024"/>
      <c r="M316" s="1024"/>
      <c r="N316" s="1024"/>
      <c r="O316" s="1024"/>
      <c r="P316" s="1024"/>
      <c r="Q316" s="1024"/>
      <c r="R316" s="1024"/>
      <c r="S316" s="1024"/>
      <c r="T316" s="1024"/>
      <c r="U316" s="1024"/>
      <c r="V316" s="1024"/>
      <c r="W316" s="1024"/>
      <c r="X316" s="1024"/>
    </row>
    <row r="317" spans="1:24" ht="15.95" customHeight="1">
      <c r="A317" s="708"/>
      <c r="B317" s="1009"/>
      <c r="C317" s="1765"/>
      <c r="D317" s="1666"/>
      <c r="E317" s="1665"/>
      <c r="F317" s="1024"/>
      <c r="G317" s="1024"/>
      <c r="H317" s="1024"/>
      <c r="I317" s="1024"/>
      <c r="J317" s="1024"/>
      <c r="K317" s="1024"/>
      <c r="L317" s="1024"/>
      <c r="M317" s="1024"/>
      <c r="N317" s="1024"/>
      <c r="O317" s="1024"/>
      <c r="P317" s="1024"/>
      <c r="Q317" s="1024"/>
      <c r="R317" s="1024"/>
      <c r="S317" s="1024"/>
      <c r="T317" s="1024"/>
      <c r="U317" s="1024"/>
      <c r="V317" s="1024"/>
      <c r="W317" s="1024"/>
      <c r="X317" s="1024"/>
    </row>
    <row r="318" spans="1:24" ht="15.95" customHeight="1">
      <c r="A318" s="708"/>
      <c r="B318" s="1009"/>
      <c r="C318" s="1765"/>
      <c r="D318" s="1666"/>
      <c r="E318" s="1665"/>
      <c r="F318" s="1024"/>
      <c r="G318" s="1024"/>
      <c r="H318" s="1024"/>
      <c r="I318" s="1024"/>
      <c r="J318" s="1024"/>
      <c r="K318" s="1024"/>
      <c r="L318" s="1024"/>
      <c r="M318" s="1024"/>
      <c r="N318" s="1024"/>
      <c r="O318" s="1024"/>
      <c r="P318" s="1024"/>
      <c r="Q318" s="1024"/>
      <c r="R318" s="1024"/>
      <c r="S318" s="1024"/>
      <c r="T318" s="1024"/>
      <c r="U318" s="1024"/>
      <c r="V318" s="1024"/>
      <c r="W318" s="1024"/>
      <c r="X318" s="1024"/>
    </row>
    <row r="319" spans="1:24" ht="15.95" customHeight="1">
      <c r="A319" s="708"/>
      <c r="B319" s="1009"/>
      <c r="C319" s="1765"/>
      <c r="D319" s="1666"/>
      <c r="E319" s="1665"/>
      <c r="F319" s="1024"/>
      <c r="G319" s="1024"/>
      <c r="H319" s="1024"/>
      <c r="I319" s="1024"/>
      <c r="J319" s="1024"/>
      <c r="K319" s="1024"/>
      <c r="L319" s="1024"/>
      <c r="M319" s="1024"/>
      <c r="N319" s="1024"/>
      <c r="O319" s="1024"/>
      <c r="P319" s="1024"/>
      <c r="Q319" s="1024"/>
      <c r="R319" s="1024"/>
      <c r="S319" s="1024"/>
      <c r="T319" s="1024"/>
      <c r="U319" s="1024"/>
      <c r="V319" s="1024"/>
      <c r="W319" s="1024"/>
      <c r="X319" s="1024"/>
    </row>
    <row r="320" spans="1:24" ht="15.95" customHeight="1">
      <c r="A320" s="708"/>
      <c r="B320" s="1009"/>
      <c r="C320" s="1765"/>
      <c r="D320" s="1666"/>
      <c r="E320" s="1665"/>
      <c r="F320" s="1024"/>
      <c r="G320" s="1024"/>
      <c r="H320" s="1024"/>
      <c r="I320" s="1024"/>
      <c r="J320" s="1024"/>
      <c r="K320" s="1024"/>
      <c r="L320" s="1024"/>
      <c r="M320" s="1024"/>
      <c r="N320" s="1024"/>
      <c r="O320" s="1024"/>
      <c r="P320" s="1024"/>
      <c r="Q320" s="1024"/>
      <c r="R320" s="1024"/>
      <c r="S320" s="1024"/>
      <c r="T320" s="1024"/>
      <c r="U320" s="1024"/>
      <c r="V320" s="1024"/>
      <c r="W320" s="1024"/>
      <c r="X320" s="1024"/>
    </row>
    <row r="321" spans="1:24" ht="15.95" customHeight="1">
      <c r="A321" s="708"/>
      <c r="B321" s="1009"/>
      <c r="C321" s="1765"/>
      <c r="D321" s="1666"/>
      <c r="E321" s="1665"/>
      <c r="F321" s="1024"/>
      <c r="G321" s="1024"/>
      <c r="H321" s="1024"/>
      <c r="I321" s="1024"/>
      <c r="J321" s="1024"/>
      <c r="K321" s="1024"/>
      <c r="L321" s="1024"/>
      <c r="M321" s="1024"/>
      <c r="N321" s="1024"/>
      <c r="O321" s="1024"/>
      <c r="P321" s="1024"/>
      <c r="Q321" s="1024"/>
      <c r="R321" s="1024"/>
      <c r="S321" s="1024"/>
      <c r="T321" s="1024"/>
      <c r="U321" s="1024"/>
      <c r="V321" s="1024"/>
      <c r="W321" s="1024"/>
      <c r="X321" s="1024"/>
    </row>
    <row r="322" spans="1:24" ht="15.95" customHeight="1">
      <c r="A322" s="708"/>
      <c r="B322" s="1009"/>
      <c r="C322" s="1765"/>
      <c r="D322" s="1666"/>
      <c r="E322" s="1665"/>
      <c r="F322" s="1024"/>
      <c r="G322" s="1024"/>
      <c r="H322" s="1024"/>
      <c r="I322" s="1024"/>
      <c r="J322" s="1024"/>
      <c r="K322" s="1024"/>
      <c r="L322" s="1024"/>
      <c r="M322" s="1024"/>
      <c r="N322" s="1024"/>
      <c r="O322" s="1024"/>
      <c r="P322" s="1024"/>
      <c r="Q322" s="1024"/>
      <c r="R322" s="1024"/>
      <c r="S322" s="1024"/>
      <c r="T322" s="1024"/>
      <c r="U322" s="1024"/>
      <c r="V322" s="1024"/>
      <c r="W322" s="1024"/>
      <c r="X322" s="1024"/>
    </row>
    <row r="323" spans="1:24" ht="15.95" customHeight="1">
      <c r="A323" s="708"/>
      <c r="B323" s="1009"/>
      <c r="C323" s="1765"/>
      <c r="D323" s="1666"/>
      <c r="E323" s="1665"/>
      <c r="F323" s="1024"/>
      <c r="G323" s="1024"/>
      <c r="H323" s="1024"/>
      <c r="I323" s="1024"/>
      <c r="J323" s="1024"/>
      <c r="K323" s="1024"/>
      <c r="L323" s="1024"/>
      <c r="M323" s="1024"/>
      <c r="N323" s="1024"/>
      <c r="O323" s="1024"/>
      <c r="P323" s="1024"/>
      <c r="Q323" s="1024"/>
      <c r="R323" s="1024"/>
      <c r="S323" s="1024"/>
      <c r="T323" s="1024"/>
      <c r="U323" s="1024"/>
      <c r="V323" s="1024"/>
      <c r="W323" s="1024"/>
      <c r="X323" s="1024"/>
    </row>
    <row r="324" spans="1:24" ht="15.95" customHeight="1">
      <c r="A324" s="708"/>
      <c r="B324" s="1009"/>
      <c r="C324" s="1765"/>
      <c r="D324" s="1666"/>
      <c r="E324" s="1665"/>
      <c r="F324" s="1024"/>
      <c r="G324" s="1024"/>
      <c r="H324" s="1024"/>
      <c r="I324" s="1024"/>
      <c r="J324" s="1024"/>
      <c r="K324" s="1024"/>
      <c r="L324" s="1024"/>
      <c r="M324" s="1024"/>
      <c r="N324" s="1024"/>
      <c r="O324" s="1024"/>
      <c r="P324" s="1024"/>
      <c r="Q324" s="1024"/>
      <c r="R324" s="1024"/>
      <c r="S324" s="1024"/>
      <c r="T324" s="1024"/>
      <c r="U324" s="1024"/>
      <c r="V324" s="1024"/>
      <c r="W324" s="1024"/>
      <c r="X324" s="1024"/>
    </row>
    <row r="325" spans="1:24" ht="15.95" customHeight="1">
      <c r="A325" s="708"/>
      <c r="B325" s="1009"/>
      <c r="C325" s="1765"/>
      <c r="D325" s="1666"/>
      <c r="E325" s="1665"/>
      <c r="F325" s="1024"/>
      <c r="G325" s="1024"/>
      <c r="H325" s="1024"/>
      <c r="I325" s="1024"/>
      <c r="J325" s="1024"/>
      <c r="K325" s="1024"/>
      <c r="L325" s="1024"/>
      <c r="M325" s="1024"/>
      <c r="N325" s="1024"/>
      <c r="O325" s="1024"/>
      <c r="P325" s="1024"/>
      <c r="Q325" s="1024"/>
      <c r="R325" s="1024"/>
      <c r="S325" s="1024"/>
      <c r="T325" s="1024"/>
      <c r="U325" s="1024"/>
      <c r="V325" s="1024"/>
      <c r="W325" s="1024"/>
      <c r="X325" s="1024"/>
    </row>
    <row r="326" spans="1:24" ht="15.95" customHeight="1">
      <c r="A326" s="708"/>
      <c r="B326" s="1009"/>
      <c r="C326" s="1765"/>
      <c r="D326" s="1666"/>
      <c r="E326" s="1665"/>
      <c r="F326" s="1024"/>
      <c r="G326" s="1024"/>
      <c r="H326" s="1024"/>
      <c r="I326" s="1024"/>
      <c r="J326" s="1024"/>
      <c r="K326" s="1024"/>
      <c r="L326" s="1024"/>
      <c r="M326" s="1024"/>
      <c r="N326" s="1024"/>
      <c r="O326" s="1024"/>
      <c r="P326" s="1024"/>
      <c r="Q326" s="1024"/>
      <c r="R326" s="1024"/>
      <c r="S326" s="1024"/>
      <c r="T326" s="1024"/>
      <c r="U326" s="1024"/>
      <c r="V326" s="1024"/>
      <c r="W326" s="1024"/>
      <c r="X326" s="1024"/>
    </row>
    <row r="327" spans="1:24" ht="15.95" customHeight="1">
      <c r="A327" s="708"/>
      <c r="B327" s="1009"/>
      <c r="C327" s="1765"/>
      <c r="D327" s="1666"/>
      <c r="E327" s="1665"/>
      <c r="F327" s="1024"/>
      <c r="G327" s="1024"/>
      <c r="H327" s="1024"/>
      <c r="I327" s="1024"/>
      <c r="J327" s="1024"/>
      <c r="K327" s="1024"/>
      <c r="L327" s="1024"/>
      <c r="M327" s="1024"/>
      <c r="N327" s="1024"/>
      <c r="O327" s="1024"/>
      <c r="P327" s="1024"/>
      <c r="Q327" s="1024"/>
      <c r="R327" s="1024"/>
      <c r="S327" s="1024"/>
      <c r="T327" s="1024"/>
      <c r="U327" s="1024"/>
      <c r="V327" s="1024"/>
      <c r="W327" s="1024"/>
      <c r="X327" s="1024"/>
    </row>
    <row r="328" spans="1:24" ht="15.95" customHeight="1">
      <c r="A328" s="708"/>
      <c r="B328" s="1009"/>
      <c r="C328" s="1765"/>
      <c r="D328" s="1666"/>
      <c r="E328" s="1665"/>
      <c r="F328" s="1024"/>
      <c r="G328" s="1024"/>
      <c r="H328" s="1024"/>
      <c r="I328" s="1024"/>
      <c r="J328" s="1024"/>
      <c r="K328" s="1024"/>
      <c r="L328" s="1024"/>
      <c r="M328" s="1024"/>
      <c r="N328" s="1024"/>
      <c r="O328" s="1024"/>
      <c r="P328" s="1024"/>
      <c r="Q328" s="1024"/>
      <c r="R328" s="1024"/>
      <c r="S328" s="1024"/>
      <c r="T328" s="1024"/>
      <c r="U328" s="1024"/>
      <c r="V328" s="1024"/>
      <c r="W328" s="1024"/>
      <c r="X328" s="1024"/>
    </row>
    <row r="329" spans="1:24" ht="15.95" customHeight="1">
      <c r="A329" s="708"/>
      <c r="B329" s="1009"/>
      <c r="C329" s="1765"/>
      <c r="D329" s="1666"/>
      <c r="E329" s="1665"/>
      <c r="F329" s="1024"/>
      <c r="G329" s="1024"/>
      <c r="H329" s="1024"/>
      <c r="I329" s="1024"/>
      <c r="J329" s="1024"/>
      <c r="K329" s="1024"/>
      <c r="L329" s="1024"/>
      <c r="M329" s="1024"/>
      <c r="N329" s="1024"/>
      <c r="O329" s="1024"/>
      <c r="P329" s="1024"/>
      <c r="Q329" s="1024"/>
      <c r="R329" s="1024"/>
      <c r="S329" s="1024"/>
      <c r="T329" s="1024"/>
      <c r="U329" s="1024"/>
      <c r="V329" s="1024"/>
      <c r="W329" s="1024"/>
      <c r="X329" s="1024"/>
    </row>
    <row r="330" spans="1:24" ht="15.95" customHeight="1">
      <c r="A330" s="708"/>
      <c r="C330" s="1765"/>
      <c r="D330" s="1666"/>
      <c r="E330" s="1665"/>
      <c r="F330" s="1024"/>
      <c r="G330" s="1024"/>
      <c r="H330" s="1024"/>
      <c r="I330" s="1024"/>
      <c r="J330" s="1024"/>
      <c r="K330" s="1024"/>
      <c r="L330" s="1024"/>
      <c r="M330" s="1024"/>
      <c r="N330" s="1024"/>
      <c r="O330" s="1024"/>
      <c r="P330" s="1024"/>
      <c r="Q330" s="1024"/>
      <c r="R330" s="1024"/>
      <c r="S330" s="1024"/>
      <c r="T330" s="1024"/>
      <c r="U330" s="1024"/>
      <c r="V330" s="1024"/>
      <c r="W330" s="1024"/>
      <c r="X330" s="1024"/>
    </row>
    <row r="331" spans="1:24" ht="15.95" customHeight="1">
      <c r="A331" s="708"/>
      <c r="C331" s="1765"/>
      <c r="D331" s="1666"/>
      <c r="E331" s="1665"/>
      <c r="F331" s="1024"/>
      <c r="G331" s="1024"/>
      <c r="H331" s="1024"/>
      <c r="I331" s="1024"/>
      <c r="J331" s="1024"/>
      <c r="K331" s="1024"/>
      <c r="L331" s="1024"/>
      <c r="M331" s="1024"/>
      <c r="N331" s="1024"/>
      <c r="O331" s="1024"/>
      <c r="P331" s="1024"/>
      <c r="Q331" s="1024"/>
      <c r="R331" s="1024"/>
      <c r="S331" s="1024"/>
      <c r="T331" s="1024"/>
      <c r="U331" s="1024"/>
      <c r="V331" s="1024"/>
      <c r="W331" s="1024"/>
      <c r="X331" s="1024"/>
    </row>
    <row r="332" spans="1:24" ht="15.95" customHeight="1">
      <c r="A332" s="708"/>
      <c r="C332" s="1765"/>
      <c r="D332" s="1666"/>
      <c r="E332" s="1665"/>
      <c r="F332" s="1024"/>
      <c r="G332" s="1024"/>
      <c r="H332" s="1024"/>
      <c r="I332" s="1024"/>
      <c r="J332" s="1024"/>
      <c r="K332" s="1024"/>
      <c r="L332" s="1024"/>
      <c r="M332" s="1024"/>
      <c r="N332" s="1024"/>
      <c r="O332" s="1024"/>
      <c r="P332" s="1024"/>
      <c r="Q332" s="1024"/>
      <c r="R332" s="1024"/>
      <c r="S332" s="1024"/>
      <c r="T332" s="1024"/>
      <c r="U332" s="1024"/>
      <c r="V332" s="1024"/>
      <c r="W332" s="1024"/>
      <c r="X332" s="1024"/>
    </row>
    <row r="333" spans="1:24" ht="15.95" customHeight="1">
      <c r="A333" s="708"/>
      <c r="C333" s="1765"/>
      <c r="D333" s="1666"/>
      <c r="E333" s="1665"/>
      <c r="F333" s="1024"/>
      <c r="G333" s="1024"/>
      <c r="H333" s="1024"/>
      <c r="I333" s="1024"/>
      <c r="J333" s="1024"/>
      <c r="K333" s="1024"/>
      <c r="L333" s="1024"/>
      <c r="M333" s="1024"/>
      <c r="N333" s="1024"/>
      <c r="O333" s="1024"/>
      <c r="P333" s="1024"/>
      <c r="Q333" s="1024"/>
      <c r="R333" s="1024"/>
      <c r="S333" s="1024"/>
      <c r="T333" s="1024"/>
      <c r="U333" s="1024"/>
      <c r="V333" s="1024"/>
      <c r="W333" s="1024"/>
      <c r="X333" s="1024"/>
    </row>
    <row r="334" spans="1:24" ht="15.95" customHeight="1">
      <c r="A334" s="708"/>
      <c r="C334" s="1765"/>
      <c r="D334" s="1666"/>
      <c r="E334" s="1665"/>
      <c r="F334" s="1024"/>
      <c r="G334" s="1024"/>
      <c r="H334" s="1024"/>
      <c r="I334" s="1024"/>
      <c r="J334" s="1024"/>
      <c r="K334" s="1024"/>
      <c r="L334" s="1024"/>
      <c r="M334" s="1024"/>
      <c r="N334" s="1024"/>
      <c r="O334" s="1024"/>
      <c r="P334" s="1024"/>
      <c r="Q334" s="1024"/>
      <c r="R334" s="1024"/>
      <c r="S334" s="1024"/>
      <c r="T334" s="1024"/>
      <c r="U334" s="1024"/>
      <c r="V334" s="1024"/>
      <c r="W334" s="1024"/>
      <c r="X334" s="1024"/>
    </row>
    <row r="335" spans="1:24" ht="15.95" customHeight="1">
      <c r="A335" s="708"/>
      <c r="B335" s="1009"/>
      <c r="C335" s="1765"/>
      <c r="D335" s="1666"/>
      <c r="E335" s="1665"/>
      <c r="F335" s="1024"/>
      <c r="G335" s="1024"/>
      <c r="H335" s="1024"/>
      <c r="I335" s="1024"/>
      <c r="J335" s="1024"/>
      <c r="K335" s="1024"/>
      <c r="L335" s="1024"/>
      <c r="M335" s="1024"/>
      <c r="N335" s="1024"/>
      <c r="O335" s="1024"/>
      <c r="P335" s="1024"/>
      <c r="Q335" s="1024"/>
      <c r="R335" s="1024"/>
      <c r="S335" s="1024"/>
      <c r="T335" s="1024"/>
      <c r="U335" s="1024"/>
      <c r="V335" s="1024"/>
      <c r="W335" s="1024"/>
      <c r="X335" s="1024"/>
    </row>
    <row r="336" spans="1:24" ht="15.95" customHeight="1">
      <c r="A336" s="708"/>
      <c r="B336" s="1009"/>
      <c r="C336" s="1765"/>
      <c r="D336" s="1666"/>
      <c r="E336" s="1665"/>
      <c r="F336" s="1024"/>
      <c r="G336" s="1024"/>
      <c r="H336" s="1024"/>
      <c r="I336" s="1024"/>
      <c r="J336" s="1024"/>
      <c r="K336" s="1024"/>
      <c r="L336" s="1024"/>
      <c r="M336" s="1024"/>
      <c r="N336" s="1024"/>
      <c r="O336" s="1024"/>
      <c r="P336" s="1024"/>
      <c r="Q336" s="1024"/>
      <c r="R336" s="1024"/>
      <c r="S336" s="1024"/>
      <c r="T336" s="1024"/>
      <c r="U336" s="1024"/>
      <c r="V336" s="1024"/>
      <c r="W336" s="1024"/>
      <c r="X336" s="1024"/>
    </row>
    <row r="337" spans="1:24" ht="15.95" customHeight="1">
      <c r="A337" s="708"/>
      <c r="B337" s="1009"/>
      <c r="C337" s="1765"/>
      <c r="D337" s="1666"/>
      <c r="E337" s="1665"/>
      <c r="F337" s="1024"/>
      <c r="G337" s="1024"/>
      <c r="H337" s="1024"/>
      <c r="I337" s="1024"/>
      <c r="J337" s="1024"/>
      <c r="K337" s="1024"/>
      <c r="L337" s="1024"/>
      <c r="M337" s="1024"/>
      <c r="N337" s="1024"/>
      <c r="O337" s="1024"/>
      <c r="P337" s="1024"/>
      <c r="Q337" s="1024"/>
      <c r="R337" s="1024"/>
      <c r="S337" s="1024"/>
      <c r="T337" s="1024"/>
      <c r="U337" s="1024"/>
      <c r="V337" s="1024"/>
      <c r="W337" s="1024"/>
      <c r="X337" s="1024"/>
    </row>
    <row r="338" spans="1:24" ht="15.95" customHeight="1">
      <c r="A338" s="708"/>
      <c r="B338" s="1009"/>
      <c r="C338" s="1765"/>
      <c r="D338" s="1666"/>
      <c r="E338" s="1665"/>
      <c r="F338" s="1024"/>
      <c r="G338" s="1024"/>
      <c r="H338" s="1024"/>
      <c r="I338" s="1024"/>
      <c r="J338" s="1024"/>
      <c r="K338" s="1024"/>
      <c r="L338" s="1024"/>
      <c r="M338" s="1024"/>
      <c r="N338" s="1024"/>
      <c r="O338" s="1024"/>
      <c r="P338" s="1024"/>
      <c r="Q338" s="1024"/>
      <c r="R338" s="1024"/>
      <c r="S338" s="1024"/>
      <c r="T338" s="1024"/>
      <c r="U338" s="1024"/>
      <c r="V338" s="1024"/>
      <c r="W338" s="1024"/>
      <c r="X338" s="1024"/>
    </row>
    <row r="339" spans="1:24" ht="15.95" customHeight="1">
      <c r="A339" s="708"/>
      <c r="B339" s="1009"/>
      <c r="C339" s="1765"/>
      <c r="D339" s="1666"/>
      <c r="E339" s="1665"/>
      <c r="F339" s="1024"/>
      <c r="G339" s="1024"/>
      <c r="H339" s="1024"/>
      <c r="I339" s="1024"/>
      <c r="J339" s="1024"/>
      <c r="K339" s="1024"/>
      <c r="L339" s="1024"/>
      <c r="M339" s="1024"/>
      <c r="N339" s="1024"/>
      <c r="O339" s="1024"/>
      <c r="P339" s="1024"/>
      <c r="Q339" s="1024"/>
      <c r="R339" s="1024"/>
      <c r="S339" s="1024"/>
      <c r="T339" s="1024"/>
      <c r="U339" s="1024"/>
      <c r="V339" s="1024"/>
      <c r="W339" s="1024"/>
      <c r="X339" s="1024"/>
    </row>
    <row r="340" spans="1:24" ht="15.95" customHeight="1">
      <c r="A340" s="708"/>
      <c r="B340" s="1009"/>
      <c r="C340" s="1765"/>
      <c r="D340" s="1666"/>
      <c r="E340" s="1665"/>
      <c r="F340" s="1024"/>
      <c r="G340" s="1024"/>
      <c r="H340" s="1024"/>
      <c r="I340" s="1024"/>
      <c r="J340" s="1024"/>
      <c r="K340" s="1024"/>
      <c r="L340" s="1024"/>
      <c r="M340" s="1024"/>
      <c r="N340" s="1024"/>
      <c r="O340" s="1024"/>
      <c r="P340" s="1024"/>
      <c r="Q340" s="1024"/>
      <c r="R340" s="1024"/>
      <c r="S340" s="1024"/>
      <c r="T340" s="1024"/>
      <c r="U340" s="1024"/>
      <c r="V340" s="1024"/>
      <c r="W340" s="1024"/>
      <c r="X340" s="1024"/>
    </row>
    <row r="341" spans="1:24" ht="15.95" customHeight="1">
      <c r="A341" s="708"/>
      <c r="B341" s="1009"/>
      <c r="C341" s="1765"/>
      <c r="D341" s="1666"/>
      <c r="E341" s="1665"/>
      <c r="F341" s="1024"/>
      <c r="G341" s="1024"/>
      <c r="H341" s="1024"/>
      <c r="I341" s="1024"/>
      <c r="J341" s="1024"/>
      <c r="K341" s="1024"/>
      <c r="L341" s="1024"/>
      <c r="M341" s="1024"/>
      <c r="N341" s="1024"/>
      <c r="O341" s="1024"/>
      <c r="P341" s="1024"/>
      <c r="Q341" s="1024"/>
      <c r="R341" s="1024"/>
      <c r="S341" s="1024"/>
      <c r="T341" s="1024"/>
      <c r="U341" s="1024"/>
      <c r="V341" s="1024"/>
      <c r="W341" s="1024"/>
      <c r="X341" s="1024"/>
    </row>
    <row r="342" spans="1:24" ht="15.95" customHeight="1">
      <c r="A342" s="708"/>
      <c r="B342" s="1009"/>
      <c r="C342" s="1765"/>
      <c r="D342" s="1666"/>
      <c r="E342" s="1665"/>
      <c r="F342" s="1024"/>
      <c r="G342" s="1024"/>
      <c r="H342" s="1024"/>
      <c r="I342" s="1024"/>
      <c r="J342" s="1024"/>
      <c r="K342" s="1024"/>
      <c r="L342" s="1024"/>
      <c r="M342" s="1024"/>
      <c r="N342" s="1024"/>
      <c r="O342" s="1024"/>
      <c r="P342" s="1024"/>
      <c r="Q342" s="1024"/>
      <c r="R342" s="1024"/>
      <c r="S342" s="1024"/>
      <c r="T342" s="1024"/>
      <c r="U342" s="1024"/>
      <c r="V342" s="1024"/>
      <c r="W342" s="1024"/>
      <c r="X342" s="1024"/>
    </row>
    <row r="343" spans="1:24" ht="15.95" customHeight="1">
      <c r="A343" s="708"/>
      <c r="B343" s="1009"/>
      <c r="C343" s="1765"/>
      <c r="D343" s="1666"/>
      <c r="E343" s="1665"/>
      <c r="F343" s="1024"/>
      <c r="G343" s="1024"/>
      <c r="H343" s="1024"/>
      <c r="I343" s="1024"/>
      <c r="J343" s="1024"/>
      <c r="K343" s="1024"/>
      <c r="L343" s="1024"/>
      <c r="M343" s="1024"/>
      <c r="N343" s="1024"/>
      <c r="O343" s="1024"/>
      <c r="P343" s="1024"/>
      <c r="Q343" s="1024"/>
      <c r="R343" s="1024"/>
      <c r="S343" s="1024"/>
      <c r="T343" s="1024"/>
      <c r="U343" s="1024"/>
      <c r="V343" s="1024"/>
      <c r="W343" s="1024"/>
      <c r="X343" s="1024"/>
    </row>
    <row r="344" spans="1:24" ht="15.95" customHeight="1">
      <c r="A344" s="708"/>
      <c r="B344" s="1009"/>
      <c r="C344" s="1765"/>
      <c r="D344" s="1666"/>
      <c r="E344" s="1665"/>
      <c r="F344" s="1024"/>
      <c r="G344" s="1024"/>
      <c r="H344" s="1024"/>
      <c r="I344" s="1024"/>
      <c r="J344" s="1024"/>
      <c r="K344" s="1024"/>
      <c r="L344" s="1024"/>
      <c r="M344" s="1024"/>
      <c r="N344" s="1024"/>
      <c r="O344" s="1024"/>
      <c r="P344" s="1024"/>
      <c r="Q344" s="1024"/>
      <c r="R344" s="1024"/>
      <c r="S344" s="1024"/>
      <c r="T344" s="1024"/>
      <c r="U344" s="1024"/>
      <c r="V344" s="1024"/>
      <c r="W344" s="1024"/>
      <c r="X344" s="1024"/>
    </row>
    <row r="345" spans="1:24" ht="15.95" customHeight="1">
      <c r="A345" s="708"/>
      <c r="B345" s="1009"/>
      <c r="C345" s="1765"/>
      <c r="D345" s="1666"/>
      <c r="E345" s="1665"/>
      <c r="F345" s="1024"/>
      <c r="G345" s="1024"/>
      <c r="H345" s="1024"/>
      <c r="I345" s="1024"/>
      <c r="J345" s="1024"/>
      <c r="K345" s="1024"/>
      <c r="L345" s="1024"/>
      <c r="M345" s="1024"/>
      <c r="N345" s="1024"/>
      <c r="O345" s="1024"/>
      <c r="P345" s="1024"/>
      <c r="Q345" s="1024"/>
      <c r="R345" s="1024"/>
      <c r="S345" s="1024"/>
      <c r="T345" s="1024"/>
      <c r="U345" s="1024"/>
      <c r="V345" s="1024"/>
      <c r="W345" s="1024"/>
      <c r="X345" s="1024"/>
    </row>
    <row r="346" spans="1:24" ht="15.95" customHeight="1">
      <c r="A346" s="708"/>
      <c r="B346" s="1009"/>
      <c r="C346" s="1765"/>
      <c r="D346" s="1666"/>
      <c r="E346" s="1665"/>
      <c r="F346" s="1024"/>
      <c r="G346" s="1024"/>
      <c r="H346" s="1024"/>
      <c r="I346" s="1024"/>
      <c r="J346" s="1024"/>
      <c r="K346" s="1024"/>
      <c r="L346" s="1024"/>
      <c r="M346" s="1024"/>
      <c r="N346" s="1024"/>
      <c r="O346" s="1024"/>
      <c r="P346" s="1024"/>
      <c r="Q346" s="1024"/>
      <c r="R346" s="1024"/>
      <c r="S346" s="1024"/>
      <c r="T346" s="1024"/>
      <c r="U346" s="1024"/>
      <c r="V346" s="1024"/>
      <c r="W346" s="1024"/>
      <c r="X346" s="1024"/>
    </row>
    <row r="347" spans="1:24" ht="15.95" customHeight="1">
      <c r="A347" s="708"/>
      <c r="B347" s="1009"/>
      <c r="C347" s="1765"/>
      <c r="D347" s="1666"/>
      <c r="E347" s="1665"/>
      <c r="F347" s="1024"/>
      <c r="G347" s="1024"/>
      <c r="H347" s="1024"/>
      <c r="I347" s="1024"/>
      <c r="J347" s="1024"/>
      <c r="K347" s="1024"/>
      <c r="L347" s="1024"/>
      <c r="M347" s="1024"/>
      <c r="N347" s="1024"/>
      <c r="O347" s="1024"/>
      <c r="P347" s="1024"/>
      <c r="Q347" s="1024"/>
      <c r="R347" s="1024"/>
      <c r="S347" s="1024"/>
      <c r="T347" s="1024"/>
      <c r="U347" s="1024"/>
      <c r="V347" s="1024"/>
      <c r="W347" s="1024"/>
      <c r="X347" s="1024"/>
    </row>
    <row r="348" spans="1:24" ht="15.95" customHeight="1">
      <c r="A348" s="708"/>
      <c r="B348" s="1009"/>
      <c r="C348" s="1765"/>
      <c r="D348" s="1666"/>
      <c r="E348" s="1665"/>
      <c r="F348" s="1024"/>
      <c r="G348" s="1024"/>
      <c r="H348" s="1024"/>
      <c r="I348" s="1024"/>
      <c r="J348" s="1024"/>
      <c r="K348" s="1024"/>
      <c r="L348" s="1024"/>
      <c r="M348" s="1024"/>
      <c r="N348" s="1024"/>
      <c r="O348" s="1024"/>
      <c r="P348" s="1024"/>
      <c r="Q348" s="1024"/>
      <c r="R348" s="1024"/>
      <c r="S348" s="1024"/>
      <c r="T348" s="1024"/>
      <c r="U348" s="1024"/>
      <c r="V348" s="1024"/>
      <c r="W348" s="1024"/>
      <c r="X348" s="1024"/>
    </row>
    <row r="349" spans="1:24" ht="15.95" customHeight="1">
      <c r="A349" s="708"/>
      <c r="B349" s="1009"/>
      <c r="C349" s="1765"/>
      <c r="D349" s="1666"/>
      <c r="E349" s="1665"/>
      <c r="F349" s="1024"/>
      <c r="G349" s="1024"/>
      <c r="H349" s="1024"/>
      <c r="I349" s="1024"/>
      <c r="J349" s="1024"/>
      <c r="K349" s="1024"/>
      <c r="L349" s="1024"/>
      <c r="M349" s="1024"/>
      <c r="N349" s="1024"/>
      <c r="O349" s="1024"/>
      <c r="P349" s="1024"/>
      <c r="Q349" s="1024"/>
      <c r="R349" s="1024"/>
      <c r="S349" s="1024"/>
      <c r="T349" s="1024"/>
      <c r="U349" s="1024"/>
      <c r="V349" s="1024"/>
      <c r="W349" s="1024"/>
      <c r="X349" s="1024"/>
    </row>
    <row r="350" spans="1:24" ht="15.95" customHeight="1">
      <c r="A350" s="708"/>
      <c r="B350" s="1009"/>
      <c r="C350" s="1765"/>
      <c r="D350" s="1666"/>
      <c r="E350" s="1665"/>
      <c r="F350" s="1024"/>
      <c r="G350" s="1024"/>
      <c r="H350" s="1024"/>
      <c r="I350" s="1024"/>
      <c r="J350" s="1024"/>
      <c r="K350" s="1024"/>
      <c r="L350" s="1024"/>
      <c r="M350" s="1024"/>
      <c r="N350" s="1024"/>
      <c r="O350" s="1024"/>
      <c r="P350" s="1024"/>
      <c r="Q350" s="1024"/>
      <c r="R350" s="1024"/>
      <c r="S350" s="1024"/>
      <c r="T350" s="1024"/>
      <c r="U350" s="1024"/>
      <c r="V350" s="1024"/>
      <c r="W350" s="1024"/>
      <c r="X350" s="1024"/>
    </row>
    <row r="351" spans="1:24" ht="15.95" customHeight="1">
      <c r="A351" s="708"/>
      <c r="B351" s="1009"/>
      <c r="C351" s="1765"/>
      <c r="D351" s="1666"/>
      <c r="E351" s="1665"/>
      <c r="F351" s="1024"/>
      <c r="G351" s="1024"/>
      <c r="H351" s="1024"/>
      <c r="I351" s="1024"/>
      <c r="J351" s="1024"/>
      <c r="K351" s="1024"/>
      <c r="L351" s="1024"/>
      <c r="M351" s="1024"/>
      <c r="N351" s="1024"/>
      <c r="O351" s="1024"/>
      <c r="P351" s="1024"/>
      <c r="Q351" s="1024"/>
      <c r="R351" s="1024"/>
      <c r="S351" s="1024"/>
      <c r="T351" s="1024"/>
      <c r="U351" s="1024"/>
      <c r="V351" s="1024"/>
      <c r="W351" s="1024"/>
      <c r="X351" s="1024"/>
    </row>
    <row r="352" spans="1:24" ht="15.95" customHeight="1">
      <c r="A352" s="708"/>
      <c r="C352" s="1765"/>
      <c r="D352" s="1666"/>
      <c r="E352" s="1665"/>
      <c r="F352" s="1024"/>
      <c r="G352" s="1024"/>
      <c r="H352" s="1024"/>
      <c r="I352" s="1024"/>
      <c r="J352" s="1024"/>
      <c r="K352" s="1024"/>
      <c r="L352" s="1024"/>
      <c r="M352" s="1024"/>
      <c r="N352" s="1024"/>
      <c r="O352" s="1024"/>
      <c r="P352" s="1024"/>
      <c r="Q352" s="1024"/>
      <c r="R352" s="1024"/>
      <c r="S352" s="1024"/>
      <c r="T352" s="1024"/>
      <c r="U352" s="1024"/>
      <c r="V352" s="1024"/>
      <c r="W352" s="1024"/>
      <c r="X352" s="1024"/>
    </row>
    <row r="353" spans="1:24" ht="15.95" customHeight="1">
      <c r="A353" s="708"/>
      <c r="C353" s="1765"/>
      <c r="D353" s="1666"/>
      <c r="E353" s="1665"/>
      <c r="F353" s="1024"/>
      <c r="G353" s="1024"/>
      <c r="H353" s="1024"/>
      <c r="I353" s="1024"/>
      <c r="J353" s="1024"/>
      <c r="K353" s="1024"/>
      <c r="L353" s="1024"/>
      <c r="M353" s="1024"/>
      <c r="N353" s="1024"/>
      <c r="O353" s="1024"/>
      <c r="P353" s="1024"/>
      <c r="Q353" s="1024"/>
      <c r="R353" s="1024"/>
      <c r="S353" s="1024"/>
      <c r="T353" s="1024"/>
      <c r="U353" s="1024"/>
      <c r="V353" s="1024"/>
      <c r="W353" s="1024"/>
      <c r="X353" s="1024"/>
    </row>
    <row r="354" spans="1:24" ht="15.95" customHeight="1">
      <c r="A354" s="708"/>
      <c r="C354" s="1765"/>
      <c r="D354" s="1666"/>
      <c r="E354" s="1665"/>
      <c r="F354" s="1024"/>
      <c r="G354" s="1024"/>
      <c r="H354" s="1024"/>
      <c r="I354" s="1024"/>
      <c r="J354" s="1024"/>
      <c r="K354" s="1024"/>
      <c r="L354" s="1024"/>
      <c r="M354" s="1024"/>
      <c r="N354" s="1024"/>
      <c r="O354" s="1024"/>
      <c r="P354" s="1024"/>
      <c r="Q354" s="1024"/>
      <c r="R354" s="1024"/>
      <c r="S354" s="1024"/>
      <c r="T354" s="1024"/>
      <c r="U354" s="1024"/>
      <c r="V354" s="1024"/>
      <c r="W354" s="1024"/>
      <c r="X354" s="1024"/>
    </row>
    <row r="355" spans="1:24" ht="15.95" customHeight="1">
      <c r="A355" s="708"/>
      <c r="C355" s="1765"/>
      <c r="D355" s="1666"/>
      <c r="E355" s="1665"/>
      <c r="F355" s="1024"/>
      <c r="G355" s="1024"/>
      <c r="H355" s="1024"/>
      <c r="I355" s="1024"/>
      <c r="J355" s="1024"/>
      <c r="K355" s="1024"/>
      <c r="L355" s="1024"/>
      <c r="M355" s="1024"/>
      <c r="N355" s="1024"/>
      <c r="O355" s="1024"/>
      <c r="P355" s="1024"/>
      <c r="Q355" s="1024"/>
      <c r="R355" s="1024"/>
      <c r="S355" s="1024"/>
      <c r="T355" s="1024"/>
      <c r="U355" s="1024"/>
      <c r="V355" s="1024"/>
      <c r="W355" s="1024"/>
      <c r="X355" s="1024"/>
    </row>
    <row r="356" spans="1:24" ht="15.95" customHeight="1">
      <c r="A356" s="708"/>
      <c r="B356" s="1009"/>
      <c r="C356" s="1765"/>
      <c r="D356" s="1666"/>
      <c r="E356" s="1665"/>
      <c r="F356" s="1024"/>
      <c r="G356" s="1024"/>
      <c r="H356" s="1024"/>
      <c r="I356" s="1024"/>
      <c r="J356" s="1024"/>
      <c r="K356" s="1024"/>
      <c r="L356" s="1024"/>
      <c r="M356" s="1024"/>
      <c r="N356" s="1024"/>
      <c r="O356" s="1024"/>
      <c r="P356" s="1024"/>
      <c r="Q356" s="1024"/>
      <c r="R356" s="1024"/>
      <c r="S356" s="1024"/>
      <c r="T356" s="1024"/>
      <c r="U356" s="1024"/>
      <c r="V356" s="1024"/>
      <c r="W356" s="1024"/>
      <c r="X356" s="1024"/>
    </row>
    <row r="357" spans="1:24" ht="15.95" customHeight="1">
      <c r="A357" s="708"/>
      <c r="B357" s="1009"/>
      <c r="C357" s="1765"/>
      <c r="D357" s="1666"/>
      <c r="E357" s="1665"/>
      <c r="F357" s="1024"/>
      <c r="G357" s="1024"/>
      <c r="H357" s="1024"/>
      <c r="I357" s="1024"/>
      <c r="J357" s="1024"/>
      <c r="K357" s="1024"/>
      <c r="L357" s="1024"/>
      <c r="M357" s="1024"/>
      <c r="N357" s="1024"/>
      <c r="O357" s="1024"/>
      <c r="P357" s="1024"/>
      <c r="Q357" s="1024"/>
      <c r="R357" s="1024"/>
      <c r="S357" s="1024"/>
      <c r="T357" s="1024"/>
      <c r="U357" s="1024"/>
      <c r="V357" s="1024"/>
      <c r="W357" s="1024"/>
      <c r="X357" s="1024"/>
    </row>
    <row r="358" spans="1:24" ht="15.95" customHeight="1">
      <c r="A358" s="708"/>
      <c r="B358" s="1009"/>
      <c r="C358" s="1765"/>
      <c r="D358" s="1666"/>
      <c r="E358" s="1665"/>
      <c r="F358" s="1024"/>
      <c r="G358" s="1024"/>
      <c r="H358" s="1024"/>
      <c r="I358" s="1024"/>
      <c r="J358" s="1024"/>
      <c r="K358" s="1024"/>
      <c r="L358" s="1024"/>
      <c r="M358" s="1024"/>
      <c r="N358" s="1024"/>
      <c r="O358" s="1024"/>
      <c r="P358" s="1024"/>
      <c r="Q358" s="1024"/>
      <c r="R358" s="1024"/>
      <c r="S358" s="1024"/>
      <c r="T358" s="1024"/>
      <c r="U358" s="1024"/>
      <c r="V358" s="1024"/>
      <c r="W358" s="1024"/>
      <c r="X358" s="1024"/>
    </row>
    <row r="359" spans="1:24" ht="15.95" customHeight="1">
      <c r="A359" s="708"/>
      <c r="B359" s="1009"/>
      <c r="C359" s="1765"/>
      <c r="D359" s="1666"/>
      <c r="E359" s="1665"/>
      <c r="F359" s="1024"/>
      <c r="G359" s="1024"/>
      <c r="H359" s="1024"/>
      <c r="I359" s="1024"/>
      <c r="J359" s="1024"/>
      <c r="K359" s="1024"/>
      <c r="L359" s="1024"/>
      <c r="M359" s="1024"/>
      <c r="N359" s="1024"/>
      <c r="O359" s="1024"/>
      <c r="P359" s="1024"/>
      <c r="Q359" s="1024"/>
      <c r="R359" s="1024"/>
      <c r="S359" s="1024"/>
      <c r="T359" s="1024"/>
      <c r="U359" s="1024"/>
      <c r="V359" s="1024"/>
      <c r="W359" s="1024"/>
      <c r="X359" s="1024"/>
    </row>
    <row r="360" spans="1:24" ht="15.95" customHeight="1">
      <c r="A360" s="708"/>
      <c r="B360" s="1009"/>
      <c r="C360" s="1765"/>
      <c r="D360" s="1666"/>
      <c r="E360" s="1665"/>
      <c r="F360" s="1024"/>
      <c r="G360" s="1024"/>
      <c r="H360" s="1024"/>
      <c r="I360" s="1024"/>
      <c r="J360" s="1024"/>
      <c r="K360" s="1024"/>
      <c r="L360" s="1024"/>
      <c r="M360" s="1024"/>
      <c r="N360" s="1024"/>
      <c r="O360" s="1024"/>
      <c r="P360" s="1024"/>
      <c r="Q360" s="1024"/>
      <c r="R360" s="1024"/>
      <c r="S360" s="1024"/>
      <c r="T360" s="1024"/>
      <c r="U360" s="1024"/>
      <c r="V360" s="1024"/>
      <c r="W360" s="1024"/>
      <c r="X360" s="1024"/>
    </row>
    <row r="361" spans="1:24" ht="15.95" customHeight="1">
      <c r="A361" s="708"/>
      <c r="B361" s="1009"/>
      <c r="C361" s="1765"/>
      <c r="D361" s="1666"/>
      <c r="E361" s="1665"/>
      <c r="F361" s="1024"/>
      <c r="G361" s="1024"/>
      <c r="H361" s="1024"/>
      <c r="I361" s="1024"/>
      <c r="J361" s="1024"/>
      <c r="K361" s="1024"/>
      <c r="L361" s="1024"/>
      <c r="M361" s="1024"/>
      <c r="N361" s="1024"/>
      <c r="O361" s="1024"/>
      <c r="P361" s="1024"/>
      <c r="Q361" s="1024"/>
      <c r="R361" s="1024"/>
      <c r="S361" s="1024"/>
      <c r="T361" s="1024"/>
      <c r="U361" s="1024"/>
      <c r="V361" s="1024"/>
      <c r="W361" s="1024"/>
      <c r="X361" s="1024"/>
    </row>
    <row r="362" spans="1:24" ht="15.95" customHeight="1">
      <c r="A362" s="708"/>
      <c r="B362" s="1009"/>
      <c r="C362" s="1765"/>
      <c r="D362" s="1666"/>
      <c r="E362" s="1665"/>
      <c r="F362" s="1024"/>
      <c r="G362" s="1024"/>
      <c r="H362" s="1024"/>
      <c r="I362" s="1024"/>
      <c r="J362" s="1024"/>
      <c r="K362" s="1024"/>
      <c r="L362" s="1024"/>
      <c r="M362" s="1024"/>
      <c r="N362" s="1024"/>
      <c r="O362" s="1024"/>
      <c r="P362" s="1024"/>
      <c r="Q362" s="1024"/>
      <c r="R362" s="1024"/>
      <c r="S362" s="1024"/>
      <c r="T362" s="1024"/>
      <c r="U362" s="1024"/>
      <c r="V362" s="1024"/>
      <c r="W362" s="1024"/>
      <c r="X362" s="1024"/>
    </row>
    <row r="363" spans="1:24" ht="15.95" customHeight="1">
      <c r="A363" s="708"/>
      <c r="B363" s="1009"/>
      <c r="C363" s="1765"/>
      <c r="D363" s="1666"/>
      <c r="E363" s="1665"/>
      <c r="F363" s="1024"/>
      <c r="G363" s="1024"/>
      <c r="H363" s="1024"/>
      <c r="I363" s="1024"/>
      <c r="J363" s="1024"/>
      <c r="K363" s="1024"/>
      <c r="L363" s="1024"/>
      <c r="M363" s="1024"/>
      <c r="N363" s="1024"/>
      <c r="O363" s="1024"/>
      <c r="P363" s="1024"/>
      <c r="Q363" s="1024"/>
      <c r="R363" s="1024"/>
      <c r="S363" s="1024"/>
      <c r="T363" s="1024"/>
      <c r="U363" s="1024"/>
      <c r="V363" s="1024"/>
      <c r="W363" s="1024"/>
      <c r="X363" s="1024"/>
    </row>
    <row r="364" spans="1:24" ht="15.95" customHeight="1">
      <c r="A364" s="708"/>
      <c r="B364" s="1009"/>
      <c r="C364" s="1765"/>
      <c r="D364" s="1666"/>
      <c r="E364" s="1665"/>
      <c r="F364" s="1024"/>
      <c r="G364" s="1024"/>
      <c r="H364" s="1024"/>
      <c r="I364" s="1024"/>
      <c r="J364" s="1024"/>
      <c r="K364" s="1024"/>
      <c r="L364" s="1024"/>
      <c r="M364" s="1024"/>
      <c r="N364" s="1024"/>
      <c r="O364" s="1024"/>
      <c r="P364" s="1024"/>
      <c r="Q364" s="1024"/>
      <c r="R364" s="1024"/>
      <c r="S364" s="1024"/>
      <c r="T364" s="1024"/>
      <c r="U364" s="1024"/>
      <c r="V364" s="1024"/>
      <c r="W364" s="1024"/>
      <c r="X364" s="1024"/>
    </row>
    <row r="365" spans="1:24" ht="15.95" customHeight="1">
      <c r="A365" s="708"/>
      <c r="B365" s="1009"/>
      <c r="C365" s="1765"/>
      <c r="D365" s="1666"/>
      <c r="E365" s="1665"/>
      <c r="F365" s="1024"/>
      <c r="G365" s="1024"/>
      <c r="H365" s="1024"/>
      <c r="I365" s="1024"/>
      <c r="J365" s="1024"/>
      <c r="K365" s="1024"/>
      <c r="L365" s="1024"/>
      <c r="M365" s="1024"/>
      <c r="N365" s="1024"/>
      <c r="O365" s="1024"/>
      <c r="P365" s="1024"/>
      <c r="Q365" s="1024"/>
      <c r="R365" s="1024"/>
      <c r="S365" s="1024"/>
      <c r="T365" s="1024"/>
      <c r="U365" s="1024"/>
      <c r="V365" s="1024"/>
      <c r="W365" s="1024"/>
      <c r="X365" s="1024"/>
    </row>
    <row r="366" spans="1:24" ht="15.95" customHeight="1">
      <c r="A366" s="708"/>
      <c r="B366" s="1009"/>
      <c r="C366" s="1765"/>
      <c r="D366" s="1666"/>
      <c r="E366" s="1665"/>
      <c r="F366" s="1024"/>
      <c r="G366" s="1024"/>
      <c r="H366" s="1024"/>
      <c r="I366" s="1024"/>
      <c r="J366" s="1024"/>
      <c r="K366" s="1024"/>
      <c r="L366" s="1024"/>
      <c r="M366" s="1024"/>
      <c r="N366" s="1024"/>
      <c r="O366" s="1024"/>
      <c r="P366" s="1024"/>
      <c r="Q366" s="1024"/>
      <c r="R366" s="1024"/>
      <c r="S366" s="1024"/>
      <c r="T366" s="1024"/>
      <c r="U366" s="1024"/>
      <c r="V366" s="1024"/>
      <c r="W366" s="1024"/>
      <c r="X366" s="1024"/>
    </row>
    <row r="367" spans="1:24" ht="15.95" customHeight="1">
      <c r="A367" s="708"/>
      <c r="B367" s="1009"/>
      <c r="C367" s="1765"/>
      <c r="D367" s="1666"/>
      <c r="E367" s="1665"/>
      <c r="F367" s="1024"/>
      <c r="G367" s="1024"/>
      <c r="H367" s="1024"/>
      <c r="I367" s="1024"/>
      <c r="J367" s="1024"/>
      <c r="K367" s="1024"/>
      <c r="L367" s="1024"/>
      <c r="M367" s="1024"/>
      <c r="N367" s="1024"/>
      <c r="O367" s="1024"/>
      <c r="P367" s="1024"/>
      <c r="Q367" s="1024"/>
      <c r="R367" s="1024"/>
      <c r="S367" s="1024"/>
      <c r="T367" s="1024"/>
      <c r="U367" s="1024"/>
      <c r="V367" s="1024"/>
      <c r="W367" s="1024"/>
      <c r="X367" s="1024"/>
    </row>
    <row r="368" spans="1:24" ht="15.95" customHeight="1">
      <c r="A368" s="708"/>
      <c r="B368" s="1009"/>
      <c r="C368" s="1765"/>
      <c r="D368" s="1666"/>
      <c r="E368" s="1665"/>
      <c r="F368" s="1024"/>
      <c r="G368" s="1024"/>
      <c r="H368" s="1024"/>
      <c r="I368" s="1024"/>
      <c r="J368" s="1024"/>
      <c r="K368" s="1024"/>
      <c r="L368" s="1024"/>
      <c r="M368" s="1024"/>
      <c r="N368" s="1024"/>
      <c r="O368" s="1024"/>
      <c r="P368" s="1024"/>
      <c r="Q368" s="1024"/>
      <c r="R368" s="1024"/>
      <c r="S368" s="1024"/>
      <c r="T368" s="1024"/>
      <c r="U368" s="1024"/>
      <c r="V368" s="1024"/>
      <c r="W368" s="1024"/>
      <c r="X368" s="1024"/>
    </row>
    <row r="369" spans="1:24" ht="15.95" customHeight="1">
      <c r="A369" s="708"/>
      <c r="B369" s="1009"/>
      <c r="C369" s="1765"/>
      <c r="D369" s="1666"/>
      <c r="E369" s="1665"/>
      <c r="F369" s="1024"/>
      <c r="G369" s="1024"/>
      <c r="H369" s="1024"/>
      <c r="I369" s="1024"/>
      <c r="J369" s="1024"/>
      <c r="K369" s="1024"/>
      <c r="L369" s="1024"/>
      <c r="M369" s="1024"/>
      <c r="N369" s="1024"/>
      <c r="O369" s="1024"/>
      <c r="P369" s="1024"/>
      <c r="Q369" s="1024"/>
      <c r="R369" s="1024"/>
      <c r="S369" s="1024"/>
      <c r="T369" s="1024"/>
      <c r="U369" s="1024"/>
      <c r="V369" s="1024"/>
      <c r="W369" s="1024"/>
      <c r="X369" s="1024"/>
    </row>
    <row r="370" spans="1:24" ht="15.95" customHeight="1">
      <c r="A370" s="708"/>
      <c r="B370" s="1009"/>
      <c r="C370" s="1765"/>
      <c r="D370" s="1666"/>
      <c r="E370" s="1665"/>
      <c r="F370" s="1024"/>
      <c r="G370" s="1024"/>
      <c r="H370" s="1024"/>
      <c r="I370" s="1024"/>
      <c r="J370" s="1024"/>
      <c r="K370" s="1024"/>
      <c r="L370" s="1024"/>
      <c r="M370" s="1024"/>
      <c r="N370" s="1024"/>
      <c r="O370" s="1024"/>
      <c r="P370" s="1024"/>
      <c r="Q370" s="1024"/>
      <c r="R370" s="1024"/>
      <c r="S370" s="1024"/>
      <c r="T370" s="1024"/>
      <c r="U370" s="1024"/>
      <c r="V370" s="1024"/>
      <c r="W370" s="1024"/>
      <c r="X370" s="1024"/>
    </row>
    <row r="371" spans="1:24" ht="15.95" customHeight="1">
      <c r="A371" s="708"/>
      <c r="B371" s="1009"/>
      <c r="C371" s="1765"/>
      <c r="D371" s="1666"/>
      <c r="E371" s="1665"/>
      <c r="F371" s="1024"/>
      <c r="G371" s="1024"/>
      <c r="H371" s="1024"/>
      <c r="I371" s="1024"/>
      <c r="J371" s="1024"/>
      <c r="K371" s="1024"/>
      <c r="L371" s="1024"/>
      <c r="M371" s="1024"/>
      <c r="N371" s="1024"/>
      <c r="O371" s="1024"/>
      <c r="P371" s="1024"/>
      <c r="Q371" s="1024"/>
      <c r="R371" s="1024"/>
      <c r="S371" s="1024"/>
      <c r="T371" s="1024"/>
      <c r="U371" s="1024"/>
      <c r="V371" s="1024"/>
      <c r="W371" s="1024"/>
      <c r="X371" s="1024"/>
    </row>
    <row r="372" spans="1:24" ht="15.95" customHeight="1">
      <c r="A372" s="708"/>
      <c r="B372" s="1009"/>
      <c r="C372" s="1765"/>
      <c r="D372" s="1666"/>
      <c r="E372" s="1665"/>
      <c r="F372" s="1024"/>
      <c r="G372" s="1024"/>
      <c r="H372" s="1024"/>
      <c r="I372" s="1024"/>
      <c r="J372" s="1024"/>
      <c r="K372" s="1024"/>
      <c r="L372" s="1024"/>
      <c r="M372" s="1024"/>
      <c r="N372" s="1024"/>
      <c r="O372" s="1024"/>
      <c r="P372" s="1024"/>
      <c r="Q372" s="1024"/>
      <c r="R372" s="1024"/>
      <c r="S372" s="1024"/>
      <c r="T372" s="1024"/>
      <c r="U372" s="1024"/>
      <c r="V372" s="1024"/>
      <c r="W372" s="1024"/>
      <c r="X372" s="1024"/>
    </row>
    <row r="373" spans="1:24" ht="15.95" customHeight="1">
      <c r="A373" s="708"/>
      <c r="B373" s="1009"/>
      <c r="C373" s="1765"/>
      <c r="D373" s="1666"/>
      <c r="E373" s="1665"/>
      <c r="F373" s="1024"/>
      <c r="G373" s="1024"/>
      <c r="H373" s="1024"/>
      <c r="I373" s="1024"/>
      <c r="J373" s="1024"/>
      <c r="K373" s="1024"/>
      <c r="L373" s="1024"/>
      <c r="M373" s="1024"/>
      <c r="N373" s="1024"/>
      <c r="O373" s="1024"/>
      <c r="P373" s="1024"/>
      <c r="Q373" s="1024"/>
      <c r="R373" s="1024"/>
      <c r="S373" s="1024"/>
      <c r="T373" s="1024"/>
      <c r="U373" s="1024"/>
      <c r="V373" s="1024"/>
      <c r="W373" s="1024"/>
      <c r="X373" s="1024"/>
    </row>
    <row r="374" spans="1:24" ht="15.95" customHeight="1">
      <c r="A374" s="708"/>
      <c r="B374" s="1009"/>
      <c r="C374" s="1765"/>
      <c r="D374" s="1666"/>
      <c r="E374" s="1665"/>
      <c r="F374" s="1024"/>
      <c r="G374" s="1024"/>
      <c r="H374" s="1024"/>
      <c r="I374" s="1024"/>
      <c r="J374" s="1024"/>
      <c r="K374" s="1024"/>
      <c r="L374" s="1024"/>
      <c r="M374" s="1024"/>
      <c r="N374" s="1024"/>
      <c r="O374" s="1024"/>
      <c r="P374" s="1024"/>
      <c r="Q374" s="1024"/>
      <c r="R374" s="1024"/>
      <c r="S374" s="1024"/>
      <c r="T374" s="1024"/>
      <c r="U374" s="1024"/>
      <c r="V374" s="1024"/>
      <c r="W374" s="1024"/>
      <c r="X374" s="1024"/>
    </row>
    <row r="375" spans="1:24" ht="15.95" customHeight="1">
      <c r="A375" s="708"/>
      <c r="B375" s="1009"/>
      <c r="C375" s="1765"/>
      <c r="D375" s="1666"/>
      <c r="E375" s="1665"/>
      <c r="F375" s="1024"/>
      <c r="G375" s="1024"/>
      <c r="H375" s="1024"/>
      <c r="I375" s="1024"/>
      <c r="J375" s="1024"/>
      <c r="K375" s="1024"/>
      <c r="L375" s="1024"/>
      <c r="M375" s="1024"/>
      <c r="N375" s="1024"/>
      <c r="O375" s="1024"/>
      <c r="P375" s="1024"/>
      <c r="Q375" s="1024"/>
      <c r="R375" s="1024"/>
      <c r="S375" s="1024"/>
      <c r="T375" s="1024"/>
      <c r="U375" s="1024"/>
      <c r="V375" s="1024"/>
      <c r="W375" s="1024"/>
      <c r="X375" s="1024"/>
    </row>
    <row r="376" spans="1:24" ht="15.95" customHeight="1">
      <c r="A376" s="708"/>
      <c r="B376" s="1009"/>
      <c r="C376" s="1765"/>
      <c r="D376" s="1666"/>
      <c r="E376" s="1665"/>
      <c r="F376" s="1024"/>
      <c r="G376" s="1024"/>
      <c r="H376" s="1024"/>
      <c r="I376" s="1024"/>
      <c r="J376" s="1024"/>
      <c r="K376" s="1024"/>
      <c r="L376" s="1024"/>
      <c r="M376" s="1024"/>
      <c r="N376" s="1024"/>
      <c r="O376" s="1024"/>
      <c r="P376" s="1024"/>
      <c r="Q376" s="1024"/>
      <c r="R376" s="1024"/>
      <c r="S376" s="1024"/>
      <c r="T376" s="1024"/>
      <c r="U376" s="1024"/>
      <c r="V376" s="1024"/>
      <c r="W376" s="1024"/>
      <c r="X376" s="1024"/>
    </row>
    <row r="377" spans="1:24" ht="15.95" customHeight="1">
      <c r="A377" s="708"/>
      <c r="B377" s="1009"/>
      <c r="C377" s="1765"/>
      <c r="D377" s="1666"/>
      <c r="E377" s="1665"/>
      <c r="F377" s="1024"/>
      <c r="G377" s="1024"/>
      <c r="H377" s="1024"/>
      <c r="I377" s="1024"/>
      <c r="J377" s="1024"/>
      <c r="K377" s="1024"/>
      <c r="L377" s="1024"/>
      <c r="M377" s="1024"/>
      <c r="N377" s="1024"/>
      <c r="O377" s="1024"/>
      <c r="P377" s="1024"/>
      <c r="Q377" s="1024"/>
      <c r="R377" s="1024"/>
      <c r="S377" s="1024"/>
      <c r="T377" s="1024"/>
      <c r="U377" s="1024"/>
      <c r="V377" s="1024"/>
      <c r="W377" s="1024"/>
      <c r="X377" s="1024"/>
    </row>
    <row r="378" spans="1:24" ht="15.95" customHeight="1">
      <c r="A378" s="708"/>
      <c r="B378" s="1009"/>
      <c r="C378" s="1765"/>
      <c r="D378" s="1666"/>
      <c r="E378" s="1665"/>
      <c r="F378" s="1024"/>
      <c r="G378" s="1024"/>
      <c r="H378" s="1024"/>
      <c r="I378" s="1024"/>
      <c r="J378" s="1024"/>
      <c r="K378" s="1024"/>
      <c r="L378" s="1024"/>
      <c r="M378" s="1024"/>
      <c r="N378" s="1024"/>
      <c r="O378" s="1024"/>
      <c r="P378" s="1024"/>
      <c r="Q378" s="1024"/>
      <c r="R378" s="1024"/>
      <c r="S378" s="1024"/>
      <c r="T378" s="1024"/>
      <c r="U378" s="1024"/>
      <c r="V378" s="1024"/>
      <c r="W378" s="1024"/>
      <c r="X378" s="1024"/>
    </row>
    <row r="379" spans="1:24" ht="15.95" customHeight="1">
      <c r="A379" s="708"/>
      <c r="B379" s="1009"/>
      <c r="C379" s="1765"/>
      <c r="D379" s="1666"/>
      <c r="E379" s="1665"/>
      <c r="F379" s="1024"/>
      <c r="G379" s="1024"/>
      <c r="H379" s="1024"/>
      <c r="I379" s="1024"/>
      <c r="J379" s="1024"/>
      <c r="K379" s="1024"/>
      <c r="L379" s="1024"/>
      <c r="M379" s="1024"/>
      <c r="N379" s="1024"/>
      <c r="O379" s="1024"/>
      <c r="P379" s="1024"/>
      <c r="Q379" s="1024"/>
      <c r="R379" s="1024"/>
      <c r="S379" s="1024"/>
      <c r="T379" s="1024"/>
      <c r="U379" s="1024"/>
      <c r="V379" s="1024"/>
      <c r="W379" s="1024"/>
      <c r="X379" s="1024"/>
    </row>
    <row r="380" spans="1:24" ht="15.95" customHeight="1">
      <c r="A380" s="708"/>
      <c r="B380" s="1009"/>
      <c r="C380" s="1765"/>
      <c r="D380" s="1666"/>
      <c r="E380" s="1665"/>
      <c r="F380" s="1024"/>
      <c r="G380" s="1024"/>
      <c r="H380" s="1024"/>
      <c r="I380" s="1024"/>
      <c r="J380" s="1024"/>
      <c r="K380" s="1024"/>
      <c r="L380" s="1024"/>
      <c r="M380" s="1024"/>
      <c r="N380" s="1024"/>
      <c r="O380" s="1024"/>
      <c r="P380" s="1024"/>
      <c r="Q380" s="1024"/>
      <c r="R380" s="1024"/>
      <c r="S380" s="1024"/>
      <c r="T380" s="1024"/>
      <c r="U380" s="1024"/>
      <c r="V380" s="1024"/>
      <c r="W380" s="1024"/>
      <c r="X380" s="1024"/>
    </row>
    <row r="381" spans="1:24" ht="15.95" customHeight="1">
      <c r="A381" s="708"/>
      <c r="B381" s="1009"/>
      <c r="C381" s="1765"/>
      <c r="D381" s="1666"/>
      <c r="E381" s="1665"/>
      <c r="F381" s="1024"/>
      <c r="G381" s="1024"/>
      <c r="H381" s="1024"/>
      <c r="I381" s="1024"/>
      <c r="J381" s="1024"/>
      <c r="K381" s="1024"/>
      <c r="L381" s="1024"/>
      <c r="M381" s="1024"/>
      <c r="N381" s="1024"/>
      <c r="O381" s="1024"/>
      <c r="P381" s="1024"/>
      <c r="Q381" s="1024"/>
      <c r="R381" s="1024"/>
      <c r="S381" s="1024"/>
      <c r="T381" s="1024"/>
      <c r="U381" s="1024"/>
      <c r="V381" s="1024"/>
      <c r="W381" s="1024"/>
      <c r="X381" s="1024"/>
    </row>
    <row r="382" spans="1:24" ht="15.95" customHeight="1">
      <c r="A382" s="708"/>
      <c r="B382" s="1009"/>
      <c r="C382" s="1765"/>
      <c r="D382" s="1666"/>
      <c r="E382" s="1665"/>
      <c r="F382" s="1024"/>
      <c r="G382" s="1024"/>
      <c r="H382" s="1024"/>
      <c r="I382" s="1024"/>
      <c r="J382" s="1024"/>
      <c r="K382" s="1024"/>
      <c r="L382" s="1024"/>
      <c r="M382" s="1024"/>
      <c r="N382" s="1024"/>
      <c r="O382" s="1024"/>
      <c r="P382" s="1024"/>
      <c r="Q382" s="1024"/>
      <c r="R382" s="1024"/>
      <c r="S382" s="1024"/>
      <c r="T382" s="1024"/>
      <c r="U382" s="1024"/>
      <c r="V382" s="1024"/>
      <c r="W382" s="1024"/>
      <c r="X382" s="1024"/>
    </row>
    <row r="383" spans="1:24" ht="15.95" customHeight="1">
      <c r="A383" s="708"/>
      <c r="B383" s="1009"/>
      <c r="C383" s="1765"/>
      <c r="D383" s="1666"/>
      <c r="E383" s="1665"/>
      <c r="F383" s="1024"/>
      <c r="G383" s="1024"/>
      <c r="H383" s="1024"/>
      <c r="I383" s="1024"/>
      <c r="J383" s="1024"/>
      <c r="K383" s="1024"/>
      <c r="L383" s="1024"/>
      <c r="M383" s="1024"/>
      <c r="N383" s="1024"/>
      <c r="O383" s="1024"/>
      <c r="P383" s="1024"/>
      <c r="Q383" s="1024"/>
      <c r="R383" s="1024"/>
      <c r="S383" s="1024"/>
      <c r="T383" s="1024"/>
      <c r="U383" s="1024"/>
      <c r="V383" s="1024"/>
      <c r="W383" s="1024"/>
      <c r="X383" s="1024"/>
    </row>
    <row r="384" spans="1:24" ht="15.95" customHeight="1">
      <c r="A384" s="708"/>
      <c r="C384" s="1765"/>
      <c r="D384" s="1666"/>
      <c r="E384" s="1665"/>
      <c r="F384" s="1024"/>
      <c r="G384" s="1024"/>
      <c r="H384" s="1024"/>
      <c r="I384" s="1024"/>
      <c r="J384" s="1024"/>
      <c r="K384" s="1024"/>
      <c r="L384" s="1024"/>
      <c r="M384" s="1024"/>
      <c r="N384" s="1024"/>
      <c r="O384" s="1024"/>
      <c r="P384" s="1024"/>
      <c r="Q384" s="1024"/>
      <c r="R384" s="1024"/>
      <c r="S384" s="1024"/>
      <c r="T384" s="1024"/>
      <c r="U384" s="1024"/>
      <c r="V384" s="1024"/>
      <c r="W384" s="1024"/>
      <c r="X384" s="1024"/>
    </row>
    <row r="385" spans="1:24" ht="15.95" customHeight="1">
      <c r="A385" s="708"/>
      <c r="C385" s="1765"/>
      <c r="D385" s="1666"/>
      <c r="E385" s="1665"/>
      <c r="F385" s="1024"/>
      <c r="G385" s="1024"/>
      <c r="H385" s="1024"/>
      <c r="I385" s="1024"/>
      <c r="J385" s="1024"/>
      <c r="K385" s="1024"/>
      <c r="L385" s="1024"/>
      <c r="M385" s="1024"/>
      <c r="N385" s="1024"/>
      <c r="O385" s="1024"/>
      <c r="P385" s="1024"/>
      <c r="Q385" s="1024"/>
      <c r="R385" s="1024"/>
      <c r="S385" s="1024"/>
      <c r="T385" s="1024"/>
      <c r="U385" s="1024"/>
      <c r="V385" s="1024"/>
      <c r="W385" s="1024"/>
      <c r="X385" s="1024"/>
    </row>
    <row r="386" spans="1:24" ht="15.95" customHeight="1">
      <c r="A386" s="708"/>
      <c r="C386" s="1765"/>
      <c r="D386" s="1666"/>
      <c r="E386" s="1665"/>
      <c r="F386" s="1024"/>
      <c r="G386" s="1024"/>
      <c r="H386" s="1024"/>
      <c r="I386" s="1024"/>
      <c r="J386" s="1024"/>
      <c r="K386" s="1024"/>
      <c r="L386" s="1024"/>
      <c r="M386" s="1024"/>
      <c r="N386" s="1024"/>
      <c r="O386" s="1024"/>
      <c r="P386" s="1024"/>
      <c r="Q386" s="1024"/>
      <c r="R386" s="1024"/>
      <c r="S386" s="1024"/>
      <c r="T386" s="1024"/>
      <c r="U386" s="1024"/>
      <c r="V386" s="1024"/>
      <c r="W386" s="1024"/>
      <c r="X386" s="1024"/>
    </row>
    <row r="387" spans="1:24" ht="15.95" customHeight="1">
      <c r="A387" s="708"/>
      <c r="B387" s="1009"/>
      <c r="C387" s="1765"/>
      <c r="D387" s="1666"/>
      <c r="E387" s="1665"/>
      <c r="F387" s="1024"/>
      <c r="G387" s="1024"/>
      <c r="H387" s="1024"/>
      <c r="I387" s="1024"/>
      <c r="J387" s="1024"/>
      <c r="K387" s="1024"/>
      <c r="L387" s="1024"/>
      <c r="M387" s="1024"/>
      <c r="N387" s="1024"/>
      <c r="O387" s="1024"/>
      <c r="P387" s="1024"/>
      <c r="Q387" s="1024"/>
      <c r="R387" s="1024"/>
      <c r="S387" s="1024"/>
      <c r="T387" s="1024"/>
      <c r="U387" s="1024"/>
      <c r="V387" s="1024"/>
      <c r="W387" s="1024"/>
      <c r="X387" s="1024"/>
    </row>
    <row r="388" spans="1:24" ht="15.95" customHeight="1">
      <c r="A388" s="708"/>
      <c r="B388" s="1009"/>
      <c r="C388" s="1765"/>
      <c r="D388" s="1666"/>
      <c r="E388" s="1665"/>
      <c r="F388" s="1024"/>
      <c r="G388" s="1024"/>
      <c r="H388" s="1024"/>
      <c r="I388" s="1024"/>
      <c r="J388" s="1024"/>
      <c r="K388" s="1024"/>
      <c r="L388" s="1024"/>
      <c r="M388" s="1024"/>
      <c r="N388" s="1024"/>
      <c r="O388" s="1024"/>
      <c r="P388" s="1024"/>
      <c r="Q388" s="1024"/>
      <c r="R388" s="1024"/>
      <c r="S388" s="1024"/>
      <c r="T388" s="1024"/>
      <c r="U388" s="1024"/>
      <c r="V388" s="1024"/>
      <c r="W388" s="1024"/>
      <c r="X388" s="1024"/>
    </row>
    <row r="389" spans="1:24" ht="15.95" customHeight="1">
      <c r="A389" s="708"/>
      <c r="B389" s="1009"/>
      <c r="C389" s="1765"/>
      <c r="D389" s="1666"/>
      <c r="E389" s="1665"/>
      <c r="F389" s="1024"/>
      <c r="G389" s="1024"/>
      <c r="H389" s="1024"/>
      <c r="I389" s="1024"/>
      <c r="J389" s="1024"/>
      <c r="K389" s="1024"/>
      <c r="L389" s="1024"/>
      <c r="M389" s="1024"/>
      <c r="N389" s="1024"/>
      <c r="O389" s="1024"/>
      <c r="P389" s="1024"/>
      <c r="Q389" s="1024"/>
      <c r="R389" s="1024"/>
      <c r="S389" s="1024"/>
      <c r="T389" s="1024"/>
      <c r="U389" s="1024"/>
      <c r="V389" s="1024"/>
      <c r="W389" s="1024"/>
      <c r="X389" s="1024"/>
    </row>
    <row r="390" spans="1:24" ht="15.95" customHeight="1">
      <c r="A390" s="1761"/>
      <c r="B390" s="1009"/>
      <c r="C390" s="1765"/>
      <c r="D390" s="1666"/>
      <c r="E390" s="1665"/>
      <c r="F390" s="1024"/>
      <c r="G390" s="1024"/>
      <c r="H390" s="1024"/>
      <c r="I390" s="1024"/>
      <c r="J390" s="1024"/>
      <c r="K390" s="1024"/>
      <c r="L390" s="1024"/>
      <c r="M390" s="1024"/>
      <c r="N390" s="1024"/>
      <c r="O390" s="1024"/>
      <c r="P390" s="1024"/>
      <c r="Q390" s="1024"/>
      <c r="R390" s="1024"/>
      <c r="S390" s="1024"/>
      <c r="T390" s="1024"/>
      <c r="U390" s="1024"/>
      <c r="V390" s="1024"/>
      <c r="W390" s="1024"/>
      <c r="X390" s="1024"/>
    </row>
    <row r="391" spans="1:24" ht="15.95" customHeight="1">
      <c r="A391" s="708"/>
      <c r="B391" s="1009"/>
      <c r="C391" s="1765"/>
      <c r="D391" s="1666"/>
      <c r="E391" s="1665"/>
      <c r="F391" s="1024"/>
      <c r="G391" s="1024"/>
      <c r="H391" s="1024"/>
      <c r="I391" s="1024"/>
      <c r="J391" s="1024"/>
      <c r="K391" s="1024"/>
      <c r="L391" s="1024"/>
      <c r="M391" s="1024"/>
      <c r="N391" s="1024"/>
      <c r="O391" s="1024"/>
      <c r="P391" s="1024"/>
      <c r="Q391" s="1024"/>
      <c r="R391" s="1024"/>
      <c r="S391" s="1024"/>
      <c r="T391" s="1024"/>
      <c r="U391" s="1024"/>
      <c r="V391" s="1024"/>
      <c r="W391" s="1024"/>
      <c r="X391" s="1024"/>
    </row>
    <row r="392" spans="1:24" ht="15.95" customHeight="1">
      <c r="A392" s="708"/>
      <c r="B392" s="1009"/>
      <c r="C392" s="1765"/>
      <c r="D392" s="1666"/>
      <c r="E392" s="1665"/>
      <c r="F392" s="1024"/>
      <c r="G392" s="1024"/>
      <c r="H392" s="1024"/>
      <c r="I392" s="1024"/>
      <c r="J392" s="1024"/>
      <c r="K392" s="1024"/>
      <c r="L392" s="1024"/>
      <c r="M392" s="1024"/>
      <c r="N392" s="1024"/>
      <c r="O392" s="1024"/>
      <c r="P392" s="1024"/>
      <c r="Q392" s="1024"/>
      <c r="R392" s="1024"/>
      <c r="S392" s="1024"/>
      <c r="T392" s="1024"/>
      <c r="U392" s="1024"/>
      <c r="V392" s="1024"/>
      <c r="W392" s="1024"/>
      <c r="X392" s="1024"/>
    </row>
    <row r="393" spans="1:24" ht="15.95" customHeight="1">
      <c r="A393" s="708"/>
      <c r="B393" s="1009"/>
      <c r="C393" s="1765"/>
      <c r="D393" s="1666"/>
      <c r="E393" s="1665"/>
      <c r="F393" s="1024"/>
      <c r="G393" s="1024"/>
      <c r="H393" s="1024"/>
      <c r="I393" s="1024"/>
      <c r="J393" s="1024"/>
      <c r="K393" s="1024"/>
      <c r="L393" s="1024"/>
      <c r="M393" s="1024"/>
      <c r="N393" s="1024"/>
      <c r="O393" s="1024"/>
      <c r="P393" s="1024"/>
      <c r="Q393" s="1024"/>
      <c r="R393" s="1024"/>
      <c r="S393" s="1024"/>
      <c r="T393" s="1024"/>
      <c r="U393" s="1024"/>
      <c r="V393" s="1024"/>
      <c r="W393" s="1024"/>
      <c r="X393" s="1024"/>
    </row>
    <row r="394" spans="1:24" ht="15.95" customHeight="1">
      <c r="A394" s="708"/>
      <c r="B394" s="1009"/>
      <c r="C394" s="1765"/>
      <c r="D394" s="1666"/>
      <c r="E394" s="1665"/>
      <c r="F394" s="1024"/>
      <c r="G394" s="1024"/>
      <c r="H394" s="1024"/>
      <c r="I394" s="1024"/>
      <c r="J394" s="1024"/>
      <c r="K394" s="1024"/>
      <c r="L394" s="1024"/>
      <c r="M394" s="1024"/>
      <c r="N394" s="1024"/>
      <c r="O394" s="1024"/>
      <c r="P394" s="1024"/>
      <c r="Q394" s="1024"/>
      <c r="R394" s="1024"/>
      <c r="S394" s="1024"/>
      <c r="T394" s="1024"/>
      <c r="U394" s="1024"/>
      <c r="V394" s="1024"/>
      <c r="W394" s="1024"/>
      <c r="X394" s="1024"/>
    </row>
    <row r="395" spans="1:24" ht="15.95" customHeight="1">
      <c r="A395" s="708"/>
      <c r="B395" s="1009"/>
      <c r="C395" s="1765"/>
      <c r="D395" s="1666"/>
      <c r="E395" s="1665"/>
      <c r="F395" s="1024"/>
      <c r="G395" s="1024"/>
      <c r="H395" s="1024"/>
      <c r="I395" s="1024"/>
      <c r="J395" s="1024"/>
      <c r="K395" s="1024"/>
      <c r="L395" s="1024"/>
      <c r="M395" s="1024"/>
      <c r="N395" s="1024"/>
      <c r="O395" s="1024"/>
      <c r="P395" s="1024"/>
      <c r="Q395" s="1024"/>
      <c r="R395" s="1024"/>
      <c r="S395" s="1024"/>
      <c r="T395" s="1024"/>
      <c r="U395" s="1024"/>
      <c r="V395" s="1024"/>
      <c r="W395" s="1024"/>
      <c r="X395" s="1024"/>
    </row>
    <row r="396" spans="1:24" ht="15.95" customHeight="1">
      <c r="A396" s="708"/>
      <c r="B396" s="1009"/>
      <c r="C396" s="1765"/>
      <c r="D396" s="1666"/>
      <c r="E396" s="1665"/>
      <c r="F396" s="1024"/>
      <c r="G396" s="1024"/>
      <c r="H396" s="1024"/>
      <c r="I396" s="1024"/>
      <c r="J396" s="1024"/>
      <c r="K396" s="1024"/>
      <c r="L396" s="1024"/>
      <c r="M396" s="1024"/>
      <c r="N396" s="1024"/>
      <c r="O396" s="1024"/>
      <c r="P396" s="1024"/>
      <c r="Q396" s="1024"/>
      <c r="R396" s="1024"/>
      <c r="S396" s="1024"/>
      <c r="T396" s="1024"/>
      <c r="U396" s="1024"/>
      <c r="V396" s="1024"/>
      <c r="W396" s="1024"/>
      <c r="X396" s="1024"/>
    </row>
    <row r="397" spans="1:24" ht="15.95" customHeight="1">
      <c r="A397" s="708"/>
      <c r="B397" s="1009"/>
      <c r="C397" s="1765"/>
      <c r="D397" s="1666"/>
      <c r="E397" s="1665"/>
      <c r="F397" s="1024"/>
      <c r="G397" s="1024"/>
      <c r="H397" s="1024"/>
      <c r="I397" s="1024"/>
      <c r="J397" s="1024"/>
      <c r="K397" s="1024"/>
      <c r="L397" s="1024"/>
      <c r="M397" s="1024"/>
      <c r="N397" s="1024"/>
      <c r="O397" s="1024"/>
      <c r="P397" s="1024"/>
      <c r="Q397" s="1024"/>
      <c r="R397" s="1024"/>
      <c r="S397" s="1024"/>
      <c r="T397" s="1024"/>
      <c r="U397" s="1024"/>
      <c r="V397" s="1024"/>
      <c r="W397" s="1024"/>
      <c r="X397" s="1024"/>
    </row>
    <row r="398" spans="1:24" ht="15.95" customHeight="1">
      <c r="A398" s="708"/>
      <c r="B398" s="1009"/>
      <c r="C398" s="1765"/>
      <c r="D398" s="1666"/>
      <c r="E398" s="1665"/>
      <c r="F398" s="1024"/>
      <c r="G398" s="1024"/>
      <c r="H398" s="1024"/>
      <c r="I398" s="1024"/>
      <c r="J398" s="1024"/>
      <c r="K398" s="1024"/>
      <c r="L398" s="1024"/>
      <c r="M398" s="1024"/>
      <c r="N398" s="1024"/>
      <c r="O398" s="1024"/>
      <c r="P398" s="1024"/>
      <c r="Q398" s="1024"/>
      <c r="R398" s="1024"/>
      <c r="S398" s="1024"/>
      <c r="T398" s="1024"/>
      <c r="U398" s="1024"/>
      <c r="V398" s="1024"/>
      <c r="W398" s="1024"/>
      <c r="X398" s="1024"/>
    </row>
    <row r="399" spans="1:24" ht="15.95" customHeight="1">
      <c r="A399" s="708"/>
      <c r="B399" s="1009"/>
      <c r="C399" s="1765"/>
      <c r="D399" s="1666"/>
      <c r="E399" s="1665"/>
      <c r="F399" s="1024"/>
      <c r="G399" s="1024"/>
      <c r="H399" s="1024"/>
      <c r="I399" s="1024"/>
      <c r="J399" s="1024"/>
      <c r="K399" s="1024"/>
      <c r="L399" s="1024"/>
      <c r="M399" s="1024"/>
      <c r="N399" s="1024"/>
      <c r="O399" s="1024"/>
      <c r="P399" s="1024"/>
      <c r="Q399" s="1024"/>
      <c r="R399" s="1024"/>
      <c r="S399" s="1024"/>
      <c r="T399" s="1024"/>
      <c r="U399" s="1024"/>
      <c r="V399" s="1024"/>
      <c r="W399" s="1024"/>
      <c r="X399" s="1024"/>
    </row>
    <row r="400" spans="1:24" ht="15.95" customHeight="1">
      <c r="A400" s="708"/>
      <c r="B400" s="1009"/>
      <c r="C400" s="1765"/>
      <c r="D400" s="1666"/>
      <c r="E400" s="1665"/>
      <c r="F400" s="1024"/>
      <c r="G400" s="1024"/>
      <c r="H400" s="1024"/>
      <c r="I400" s="1024"/>
      <c r="J400" s="1024"/>
      <c r="K400" s="1024"/>
      <c r="L400" s="1024"/>
      <c r="M400" s="1024"/>
      <c r="N400" s="1024"/>
      <c r="O400" s="1024"/>
      <c r="P400" s="1024"/>
      <c r="Q400" s="1024"/>
      <c r="R400" s="1024"/>
      <c r="S400" s="1024"/>
      <c r="T400" s="1024"/>
      <c r="U400" s="1024"/>
      <c r="V400" s="1024"/>
      <c r="W400" s="1024"/>
      <c r="X400" s="1024"/>
    </row>
    <row r="401" spans="1:24" ht="15.95" customHeight="1">
      <c r="A401" s="708"/>
      <c r="B401" s="1009"/>
      <c r="C401" s="100"/>
      <c r="D401" s="1023"/>
      <c r="E401" s="1024"/>
      <c r="F401" s="1024"/>
      <c r="G401" s="1024"/>
      <c r="H401" s="1024"/>
      <c r="I401" s="1024"/>
      <c r="J401" s="1024"/>
      <c r="K401" s="1024"/>
      <c r="L401" s="1024"/>
      <c r="M401" s="1024"/>
      <c r="N401" s="1024"/>
      <c r="O401" s="1024"/>
      <c r="P401" s="1024"/>
      <c r="Q401" s="1024"/>
      <c r="R401" s="1024"/>
      <c r="S401" s="1024"/>
      <c r="T401" s="1024"/>
      <c r="U401" s="1024"/>
      <c r="V401" s="1024"/>
      <c r="W401" s="1024"/>
      <c r="X401" s="1024"/>
    </row>
    <row r="402" spans="1:24" ht="15.95" customHeight="1">
      <c r="A402" s="708"/>
      <c r="B402" s="1009"/>
      <c r="C402" s="100"/>
      <c r="D402" s="1023"/>
      <c r="E402" s="1024"/>
      <c r="F402" s="1024"/>
      <c r="G402" s="1024"/>
      <c r="H402" s="1024"/>
      <c r="I402" s="1024"/>
      <c r="J402" s="1024"/>
      <c r="K402" s="1024"/>
      <c r="L402" s="1024"/>
      <c r="M402" s="1024"/>
      <c r="N402" s="1024"/>
      <c r="O402" s="1024"/>
      <c r="P402" s="1024"/>
      <c r="Q402" s="1024"/>
      <c r="R402" s="1024"/>
      <c r="S402" s="1024"/>
      <c r="T402" s="1024"/>
      <c r="U402" s="1024"/>
      <c r="V402" s="1024"/>
      <c r="W402" s="1024"/>
      <c r="X402" s="1024"/>
    </row>
    <row r="403" spans="1:24" ht="15.95" customHeight="1">
      <c r="A403" s="708"/>
      <c r="B403" s="1009"/>
      <c r="C403" s="100"/>
      <c r="D403" s="1023"/>
      <c r="E403" s="1024"/>
      <c r="F403" s="1024"/>
      <c r="G403" s="1024"/>
      <c r="H403" s="1024"/>
      <c r="I403" s="1024"/>
      <c r="J403" s="1024"/>
      <c r="K403" s="1024"/>
      <c r="L403" s="1024"/>
      <c r="M403" s="1024"/>
      <c r="N403" s="1024"/>
      <c r="O403" s="1024"/>
      <c r="P403" s="1024"/>
      <c r="Q403" s="1024"/>
      <c r="R403" s="1024"/>
      <c r="S403" s="1024"/>
      <c r="T403" s="1024"/>
      <c r="U403" s="1024"/>
      <c r="V403" s="1024"/>
      <c r="W403" s="1024"/>
      <c r="X403" s="1024"/>
    </row>
    <row r="404" spans="1:24" ht="15.95" customHeight="1">
      <c r="A404" s="708"/>
      <c r="B404" s="1009"/>
      <c r="C404" s="100"/>
      <c r="D404" s="1023"/>
      <c r="E404" s="1024"/>
      <c r="F404" s="1024"/>
      <c r="G404" s="1024"/>
      <c r="H404" s="1024"/>
      <c r="I404" s="1024"/>
      <c r="J404" s="1024"/>
      <c r="K404" s="1024"/>
      <c r="L404" s="1024"/>
      <c r="M404" s="1024"/>
      <c r="N404" s="1024"/>
      <c r="O404" s="1024"/>
      <c r="P404" s="1024"/>
      <c r="Q404" s="1024"/>
      <c r="R404" s="1024"/>
      <c r="S404" s="1024"/>
      <c r="T404" s="1024"/>
      <c r="U404" s="1024"/>
      <c r="V404" s="1024"/>
      <c r="W404" s="1024"/>
      <c r="X404" s="1024"/>
    </row>
    <row r="405" spans="1:24" ht="15.95" customHeight="1">
      <c r="A405" s="618"/>
      <c r="B405" s="95"/>
      <c r="C405" s="100"/>
      <c r="D405" s="1023"/>
      <c r="E405" s="1024"/>
      <c r="F405" s="1024"/>
      <c r="G405" s="1024"/>
      <c r="H405" s="1024"/>
      <c r="I405" s="1024"/>
      <c r="J405" s="1024"/>
      <c r="K405" s="1024"/>
      <c r="L405" s="1024"/>
      <c r="M405" s="1024"/>
      <c r="N405" s="1024"/>
      <c r="O405" s="1024"/>
      <c r="P405" s="1024"/>
      <c r="Q405" s="1024"/>
      <c r="R405" s="1024"/>
      <c r="S405" s="1024"/>
      <c r="T405" s="1024"/>
      <c r="U405" s="1024"/>
      <c r="V405" s="1024"/>
      <c r="W405" s="1024"/>
      <c r="X405" s="1024"/>
    </row>
    <row r="406" spans="1:24" ht="15.95" customHeight="1">
      <c r="A406" s="618"/>
      <c r="B406" s="95"/>
      <c r="C406" s="100"/>
      <c r="D406" s="1023"/>
      <c r="E406" s="1024"/>
      <c r="F406" s="1024"/>
      <c r="G406" s="1024"/>
      <c r="H406" s="1024"/>
      <c r="I406" s="1024"/>
      <c r="J406" s="1024"/>
      <c r="K406" s="1024"/>
      <c r="L406" s="1024"/>
      <c r="M406" s="1024"/>
      <c r="N406" s="1024"/>
      <c r="O406" s="1024"/>
      <c r="P406" s="1024"/>
      <c r="Q406" s="1024"/>
      <c r="R406" s="1024"/>
      <c r="S406" s="1024"/>
      <c r="T406" s="1024"/>
      <c r="U406" s="1024"/>
      <c r="V406" s="1024"/>
      <c r="W406" s="1024"/>
      <c r="X406" s="1024"/>
    </row>
    <row r="407" spans="1:24" ht="15.95" customHeight="1">
      <c r="A407" s="618"/>
      <c r="B407" s="95"/>
      <c r="C407" s="100"/>
      <c r="D407" s="1023"/>
      <c r="E407" s="1024"/>
      <c r="F407" s="1024"/>
      <c r="G407" s="1024"/>
      <c r="H407" s="1024"/>
      <c r="I407" s="1024"/>
      <c r="J407" s="1024"/>
      <c r="K407" s="1024"/>
      <c r="L407" s="1024"/>
      <c r="M407" s="1024"/>
      <c r="N407" s="1024"/>
      <c r="O407" s="1024"/>
      <c r="P407" s="1024"/>
      <c r="Q407" s="1024"/>
      <c r="R407" s="1024"/>
      <c r="S407" s="1024"/>
      <c r="T407" s="1024"/>
      <c r="U407" s="1024"/>
      <c r="V407" s="1024"/>
      <c r="W407" s="1024"/>
      <c r="X407" s="1024"/>
    </row>
    <row r="408" spans="1:24" ht="15.95" customHeight="1">
      <c r="A408" s="618"/>
      <c r="B408" s="95"/>
      <c r="C408" s="100"/>
      <c r="D408" s="1023"/>
      <c r="E408" s="1024"/>
      <c r="F408" s="1024"/>
      <c r="G408" s="1024"/>
      <c r="H408" s="1024"/>
      <c r="I408" s="1024"/>
      <c r="J408" s="1024"/>
      <c r="K408" s="1024"/>
      <c r="L408" s="1024"/>
      <c r="M408" s="1024"/>
      <c r="N408" s="1024"/>
      <c r="O408" s="1024"/>
      <c r="P408" s="1024"/>
      <c r="Q408" s="1024"/>
      <c r="R408" s="1024"/>
      <c r="S408" s="1024"/>
      <c r="T408" s="1024"/>
      <c r="U408" s="1024"/>
      <c r="V408" s="1024"/>
      <c r="W408" s="1024"/>
      <c r="X408" s="1024"/>
    </row>
    <row r="409" spans="1:24" ht="15.95" customHeight="1">
      <c r="A409" s="618"/>
      <c r="B409" s="95"/>
      <c r="C409" s="100"/>
      <c r="D409" s="1023"/>
      <c r="E409" s="1024"/>
      <c r="F409" s="1024"/>
      <c r="G409" s="1024"/>
      <c r="H409" s="1024"/>
      <c r="I409" s="1024"/>
      <c r="J409" s="1024"/>
      <c r="K409" s="1024"/>
      <c r="L409" s="1024"/>
      <c r="M409" s="1024"/>
      <c r="N409" s="1024"/>
      <c r="O409" s="1024"/>
      <c r="P409" s="1024"/>
      <c r="Q409" s="1024"/>
      <c r="R409" s="1024"/>
      <c r="S409" s="1024"/>
      <c r="T409" s="1024"/>
      <c r="U409" s="1024"/>
      <c r="V409" s="1024"/>
      <c r="W409" s="1024"/>
      <c r="X409" s="1024"/>
    </row>
    <row r="410" spans="1:24" ht="15.95" customHeight="1">
      <c r="A410" s="618"/>
      <c r="B410" s="95"/>
      <c r="C410" s="100"/>
      <c r="D410" s="1023"/>
      <c r="E410" s="1024"/>
      <c r="F410" s="1024"/>
      <c r="G410" s="1024"/>
      <c r="H410" s="1024"/>
      <c r="I410" s="1024"/>
      <c r="J410" s="1024"/>
      <c r="K410" s="1024"/>
      <c r="L410" s="1024"/>
      <c r="M410" s="1024"/>
      <c r="N410" s="1024"/>
      <c r="O410" s="1024"/>
      <c r="P410" s="1024"/>
      <c r="Q410" s="1024"/>
      <c r="R410" s="1024"/>
      <c r="S410" s="1024"/>
      <c r="T410" s="1024"/>
      <c r="U410" s="1024"/>
      <c r="V410" s="1024"/>
      <c r="W410" s="1024"/>
      <c r="X410" s="1024"/>
    </row>
    <row r="411" spans="1:24" ht="15.95" customHeight="1">
      <c r="A411" s="618"/>
      <c r="B411" s="95"/>
      <c r="C411" s="100"/>
      <c r="D411" s="1023"/>
      <c r="E411" s="1024"/>
      <c r="F411" s="1024"/>
      <c r="G411" s="1024"/>
      <c r="H411" s="1024"/>
      <c r="I411" s="1024"/>
      <c r="J411" s="1024"/>
      <c r="K411" s="1024"/>
      <c r="L411" s="1024"/>
      <c r="M411" s="1024"/>
      <c r="N411" s="1024"/>
      <c r="O411" s="1024"/>
      <c r="P411" s="1024"/>
      <c r="Q411" s="1024"/>
      <c r="R411" s="1024"/>
      <c r="S411" s="1024"/>
      <c r="T411" s="1024"/>
      <c r="U411" s="1024"/>
      <c r="V411" s="1024"/>
      <c r="W411" s="1024"/>
      <c r="X411" s="1024"/>
    </row>
    <row r="412" spans="1:24" ht="15.95" customHeight="1">
      <c r="A412" s="618"/>
      <c r="B412" s="95"/>
      <c r="C412" s="100"/>
      <c r="D412" s="1023"/>
      <c r="E412" s="1024"/>
      <c r="F412" s="1024"/>
      <c r="G412" s="1024"/>
      <c r="H412" s="1024"/>
      <c r="I412" s="1024"/>
      <c r="J412" s="1024"/>
      <c r="K412" s="1024"/>
      <c r="L412" s="1024"/>
      <c r="M412" s="1024"/>
      <c r="N412" s="1024"/>
      <c r="O412" s="1024"/>
      <c r="P412" s="1024"/>
      <c r="Q412" s="1024"/>
      <c r="R412" s="1024"/>
      <c r="S412" s="1024"/>
      <c r="T412" s="1024"/>
      <c r="U412" s="1024"/>
      <c r="V412" s="1024"/>
      <c r="W412" s="1024"/>
      <c r="X412" s="1024"/>
    </row>
    <row r="413" spans="1:24" ht="15.95" customHeight="1">
      <c r="A413" s="618"/>
      <c r="B413" s="95"/>
      <c r="C413" s="100"/>
      <c r="D413" s="1023"/>
      <c r="E413" s="1024"/>
      <c r="F413" s="1024"/>
      <c r="G413" s="1024"/>
      <c r="H413" s="1024"/>
      <c r="I413" s="1024"/>
      <c r="J413" s="1024"/>
      <c r="K413" s="1024"/>
      <c r="L413" s="1024"/>
      <c r="M413" s="1024"/>
      <c r="N413" s="1024"/>
      <c r="O413" s="1024"/>
      <c r="P413" s="1024"/>
      <c r="Q413" s="1024"/>
      <c r="R413" s="1024"/>
      <c r="S413" s="1024"/>
      <c r="T413" s="1024"/>
      <c r="U413" s="1024"/>
      <c r="V413" s="1024"/>
      <c r="W413" s="1024"/>
      <c r="X413" s="1024"/>
    </row>
    <row r="414" spans="1:24" ht="15.95" customHeight="1">
      <c r="A414" s="618"/>
      <c r="B414" s="95"/>
      <c r="C414" s="100"/>
      <c r="D414" s="1023"/>
      <c r="E414" s="1024"/>
      <c r="F414" s="1024"/>
      <c r="G414" s="1024"/>
      <c r="H414" s="1024"/>
      <c r="I414" s="1024"/>
      <c r="J414" s="1024"/>
      <c r="K414" s="1024"/>
      <c r="L414" s="1024"/>
      <c r="M414" s="1024"/>
      <c r="N414" s="1024"/>
      <c r="O414" s="1024"/>
      <c r="P414" s="1024"/>
      <c r="Q414" s="1024"/>
      <c r="R414" s="1024"/>
      <c r="S414" s="1024"/>
      <c r="T414" s="1024"/>
      <c r="U414" s="1024"/>
      <c r="V414" s="1024"/>
      <c r="W414" s="1024"/>
      <c r="X414" s="1024"/>
    </row>
    <row r="415" spans="1:24" ht="15.95" customHeight="1">
      <c r="A415" s="618"/>
      <c r="B415" s="95"/>
      <c r="C415" s="100"/>
      <c r="D415" s="1023"/>
      <c r="E415" s="1024"/>
      <c r="F415" s="1024"/>
      <c r="G415" s="1024"/>
      <c r="H415" s="1024"/>
      <c r="I415" s="1024"/>
      <c r="J415" s="1024"/>
      <c r="K415" s="1024"/>
      <c r="L415" s="1024"/>
      <c r="M415" s="1024"/>
      <c r="N415" s="1024"/>
      <c r="O415" s="1024"/>
      <c r="P415" s="1024"/>
      <c r="Q415" s="1024"/>
      <c r="R415" s="1024"/>
      <c r="S415" s="1024"/>
      <c r="T415" s="1024"/>
      <c r="U415" s="1024"/>
      <c r="V415" s="1024"/>
      <c r="W415" s="1024"/>
      <c r="X415" s="1024"/>
    </row>
    <row r="416" spans="1:24" ht="15.95" customHeight="1">
      <c r="A416" s="618"/>
      <c r="B416" s="95"/>
      <c r="C416" s="100"/>
      <c r="D416" s="1023"/>
      <c r="E416" s="1024"/>
      <c r="F416" s="1024"/>
      <c r="G416" s="1024"/>
      <c r="H416" s="1024"/>
      <c r="I416" s="1024"/>
      <c r="J416" s="1024"/>
      <c r="K416" s="1024"/>
      <c r="L416" s="1024"/>
      <c r="M416" s="1024"/>
      <c r="N416" s="1024"/>
      <c r="O416" s="1024"/>
      <c r="P416" s="1024"/>
      <c r="Q416" s="1024"/>
      <c r="R416" s="1024"/>
      <c r="S416" s="1024"/>
      <c r="T416" s="1024"/>
      <c r="U416" s="1024"/>
      <c r="V416" s="1024"/>
      <c r="W416" s="1024"/>
      <c r="X416" s="1024"/>
    </row>
    <row r="417" spans="1:24" ht="15.95" customHeight="1">
      <c r="A417" s="618"/>
      <c r="B417" s="95"/>
      <c r="C417" s="100"/>
      <c r="D417" s="1023"/>
      <c r="E417" s="1024"/>
      <c r="F417" s="1024"/>
      <c r="G417" s="1024"/>
      <c r="H417" s="1024"/>
      <c r="I417" s="1024"/>
      <c r="J417" s="1024"/>
      <c r="K417" s="1024"/>
      <c r="L417" s="1024"/>
      <c r="M417" s="1024"/>
      <c r="N417" s="1024"/>
      <c r="O417" s="1024"/>
      <c r="P417" s="1024"/>
      <c r="Q417" s="1024"/>
      <c r="R417" s="1024"/>
      <c r="S417" s="1024"/>
      <c r="T417" s="1024"/>
      <c r="U417" s="1024"/>
      <c r="V417" s="1024"/>
      <c r="W417" s="1024"/>
      <c r="X417" s="1024"/>
    </row>
    <row r="418" spans="1:24" ht="15.95" customHeight="1">
      <c r="A418" s="618"/>
      <c r="B418" s="95"/>
      <c r="C418" s="100"/>
      <c r="D418" s="1023"/>
      <c r="E418" s="1024"/>
      <c r="F418" s="1024"/>
      <c r="G418" s="1024"/>
      <c r="H418" s="1024"/>
      <c r="I418" s="1024"/>
      <c r="J418" s="1024"/>
      <c r="K418" s="1024"/>
      <c r="L418" s="1024"/>
      <c r="M418" s="1024"/>
      <c r="N418" s="1024"/>
      <c r="O418" s="1024"/>
      <c r="P418" s="1024"/>
      <c r="Q418" s="1024"/>
      <c r="R418" s="1024"/>
      <c r="S418" s="1024"/>
      <c r="T418" s="1024"/>
      <c r="U418" s="1024"/>
      <c r="V418" s="1024"/>
      <c r="W418" s="1024"/>
      <c r="X418" s="1024"/>
    </row>
    <row r="419" spans="1:24" ht="15.95" customHeight="1">
      <c r="A419" s="618"/>
      <c r="B419" s="95"/>
      <c r="C419" s="100"/>
      <c r="D419" s="1023"/>
      <c r="E419" s="1024"/>
      <c r="F419" s="1024"/>
      <c r="G419" s="1024"/>
      <c r="H419" s="1024"/>
      <c r="I419" s="1024"/>
      <c r="J419" s="1024"/>
      <c r="K419" s="1024"/>
      <c r="L419" s="1024"/>
      <c r="M419" s="1024"/>
      <c r="N419" s="1024"/>
      <c r="O419" s="1024"/>
      <c r="P419" s="1024"/>
      <c r="Q419" s="1024"/>
      <c r="R419" s="1024"/>
      <c r="S419" s="1024"/>
      <c r="T419" s="1024"/>
      <c r="U419" s="1024"/>
      <c r="V419" s="1024"/>
      <c r="W419" s="1024"/>
      <c r="X419" s="1024"/>
    </row>
    <row r="420" spans="1:24" ht="15.95" customHeight="1">
      <c r="A420" s="618"/>
      <c r="B420" s="95"/>
      <c r="C420" s="100"/>
      <c r="D420" s="1023"/>
      <c r="E420" s="1024"/>
      <c r="F420" s="1024"/>
      <c r="G420" s="1024"/>
      <c r="H420" s="1024"/>
      <c r="I420" s="1024"/>
      <c r="J420" s="1024"/>
      <c r="K420" s="1024"/>
      <c r="L420" s="1024"/>
      <c r="M420" s="1024"/>
      <c r="N420" s="1024"/>
      <c r="O420" s="1024"/>
      <c r="P420" s="1024"/>
      <c r="Q420" s="1024"/>
      <c r="R420" s="1024"/>
      <c r="S420" s="1024"/>
      <c r="T420" s="1024"/>
      <c r="U420" s="1024"/>
      <c r="V420" s="1024"/>
      <c r="W420" s="1024"/>
      <c r="X420" s="1024"/>
    </row>
    <row r="421" spans="1:24" ht="15.95" customHeight="1">
      <c r="A421" s="618"/>
      <c r="B421" s="95"/>
      <c r="C421" s="100"/>
      <c r="D421" s="1023"/>
      <c r="E421" s="1024"/>
      <c r="F421" s="1024"/>
      <c r="G421" s="1024"/>
      <c r="H421" s="1024"/>
      <c r="I421" s="1024"/>
      <c r="J421" s="1024"/>
      <c r="K421" s="1024"/>
      <c r="L421" s="1024"/>
      <c r="M421" s="1024"/>
      <c r="N421" s="1024"/>
      <c r="O421" s="1024"/>
      <c r="P421" s="1024"/>
      <c r="Q421" s="1024"/>
      <c r="R421" s="1024"/>
      <c r="S421" s="1024"/>
      <c r="T421" s="1024"/>
      <c r="U421" s="1024"/>
      <c r="V421" s="1024"/>
      <c r="W421" s="1024"/>
      <c r="X421" s="1024"/>
    </row>
    <row r="422" spans="1:24" ht="15.95" customHeight="1">
      <c r="A422" s="618"/>
      <c r="B422" s="95"/>
      <c r="C422" s="100"/>
      <c r="D422" s="1023"/>
      <c r="E422" s="1024"/>
      <c r="F422" s="1024"/>
      <c r="G422" s="1024"/>
      <c r="H422" s="1024"/>
      <c r="I422" s="1024"/>
      <c r="J422" s="1024"/>
      <c r="K422" s="1024"/>
      <c r="L422" s="1024"/>
      <c r="M422" s="1024"/>
      <c r="N422" s="1024"/>
      <c r="O422" s="1024"/>
      <c r="P422" s="1024"/>
      <c r="Q422" s="1024"/>
      <c r="R422" s="1024"/>
      <c r="S422" s="1024"/>
      <c r="T422" s="1024"/>
      <c r="U422" s="1024"/>
      <c r="V422" s="1024"/>
      <c r="W422" s="1024"/>
      <c r="X422" s="1024"/>
    </row>
    <row r="423" spans="1:24" ht="15.95" customHeight="1">
      <c r="A423" s="618"/>
      <c r="B423" s="95"/>
      <c r="C423" s="100"/>
      <c r="D423" s="1023"/>
      <c r="E423" s="1024"/>
      <c r="F423" s="1024"/>
      <c r="G423" s="1024"/>
      <c r="H423" s="1024"/>
      <c r="I423" s="1024"/>
      <c r="J423" s="1024"/>
      <c r="K423" s="1024"/>
      <c r="L423" s="1024"/>
      <c r="M423" s="1024"/>
      <c r="N423" s="1024"/>
      <c r="O423" s="1024"/>
      <c r="P423" s="1024"/>
      <c r="Q423" s="1024"/>
      <c r="R423" s="1024"/>
      <c r="S423" s="1024"/>
      <c r="T423" s="1024"/>
      <c r="U423" s="1024"/>
      <c r="V423" s="1024"/>
      <c r="W423" s="1024"/>
      <c r="X423" s="1024"/>
    </row>
    <row r="424" spans="1:24" ht="15.95" customHeight="1">
      <c r="A424" s="618"/>
      <c r="B424" s="95"/>
      <c r="C424" s="100"/>
      <c r="D424" s="1023"/>
      <c r="E424" s="1024"/>
      <c r="F424" s="1024"/>
      <c r="G424" s="1024"/>
      <c r="H424" s="1024"/>
      <c r="I424" s="1024"/>
      <c r="J424" s="1024"/>
      <c r="K424" s="1024"/>
      <c r="L424" s="1024"/>
      <c r="M424" s="1024"/>
      <c r="N424" s="1024"/>
      <c r="O424" s="1024"/>
      <c r="P424" s="1024"/>
      <c r="Q424" s="1024"/>
      <c r="R424" s="1024"/>
      <c r="S424" s="1024"/>
      <c r="T424" s="1024"/>
      <c r="U424" s="1024"/>
      <c r="V424" s="1024"/>
      <c r="W424" s="1024"/>
      <c r="X424" s="1024"/>
    </row>
    <row r="425" spans="1:24" ht="15.95" customHeight="1">
      <c r="A425" s="618"/>
      <c r="B425" s="95"/>
      <c r="C425" s="100"/>
      <c r="D425" s="1023"/>
      <c r="E425" s="1024"/>
      <c r="F425" s="1024"/>
      <c r="G425" s="1024"/>
      <c r="H425" s="1024"/>
      <c r="I425" s="1024"/>
      <c r="J425" s="1024"/>
      <c r="K425" s="1024"/>
      <c r="L425" s="1024"/>
      <c r="M425" s="1024"/>
      <c r="N425" s="1024"/>
      <c r="O425" s="1024"/>
      <c r="P425" s="1024"/>
      <c r="Q425" s="1024"/>
      <c r="R425" s="1024"/>
      <c r="S425" s="1024"/>
      <c r="T425" s="1024"/>
      <c r="U425" s="1024"/>
      <c r="V425" s="1024"/>
      <c r="W425" s="1024"/>
      <c r="X425" s="1024"/>
    </row>
    <row r="426" spans="1:24" ht="15.95" customHeight="1">
      <c r="A426" s="618"/>
      <c r="B426" s="95"/>
      <c r="C426" s="100"/>
      <c r="D426" s="1023"/>
      <c r="E426" s="1024"/>
      <c r="F426" s="1024"/>
      <c r="G426" s="1024"/>
      <c r="H426" s="1024"/>
      <c r="I426" s="1024"/>
      <c r="J426" s="1024"/>
      <c r="K426" s="1024"/>
      <c r="L426" s="1024"/>
      <c r="M426" s="1024"/>
      <c r="N426" s="1024"/>
      <c r="O426" s="1024"/>
      <c r="P426" s="1024"/>
      <c r="Q426" s="1024"/>
      <c r="R426" s="1024"/>
      <c r="S426" s="1024"/>
      <c r="T426" s="1024"/>
      <c r="U426" s="1024"/>
      <c r="V426" s="1024"/>
      <c r="W426" s="1024"/>
      <c r="X426" s="1024"/>
    </row>
    <row r="427" spans="1:24" ht="15.95" customHeight="1">
      <c r="A427" s="618"/>
      <c r="B427" s="95"/>
      <c r="C427" s="100"/>
      <c r="D427" s="1023"/>
      <c r="E427" s="1024"/>
      <c r="F427" s="1024"/>
      <c r="G427" s="1024"/>
      <c r="H427" s="1024"/>
      <c r="I427" s="1024"/>
      <c r="J427" s="1024"/>
      <c r="K427" s="1024"/>
      <c r="L427" s="1024"/>
      <c r="M427" s="1024"/>
      <c r="N427" s="1024"/>
      <c r="O427" s="1024"/>
      <c r="P427" s="1024"/>
      <c r="Q427" s="1024"/>
      <c r="R427" s="1024"/>
      <c r="S427" s="1024"/>
      <c r="T427" s="1024"/>
      <c r="U427" s="1024"/>
      <c r="V427" s="1024"/>
      <c r="W427" s="1024"/>
      <c r="X427" s="1024"/>
    </row>
    <row r="428" spans="1:24" ht="15.95" customHeight="1">
      <c r="A428" s="618"/>
      <c r="B428" s="95"/>
      <c r="C428" s="100"/>
      <c r="D428" s="1023"/>
      <c r="E428" s="1024"/>
      <c r="F428" s="1024"/>
      <c r="G428" s="1024"/>
      <c r="H428" s="1024"/>
      <c r="I428" s="1024"/>
      <c r="J428" s="1024"/>
      <c r="K428" s="1024"/>
      <c r="L428" s="1024"/>
      <c r="M428" s="1024"/>
      <c r="N428" s="1024"/>
      <c r="O428" s="1024"/>
      <c r="P428" s="1024"/>
      <c r="Q428" s="1024"/>
      <c r="R428" s="1024"/>
      <c r="S428" s="1024"/>
      <c r="T428" s="1024"/>
      <c r="U428" s="1024"/>
      <c r="V428" s="1024"/>
      <c r="W428" s="1024"/>
      <c r="X428" s="1024"/>
    </row>
    <row r="429" spans="1:24" ht="15.95" customHeight="1">
      <c r="A429" s="618"/>
      <c r="B429" s="95"/>
      <c r="C429" s="100"/>
      <c r="D429" s="1023"/>
      <c r="E429" s="1024"/>
      <c r="F429" s="1024"/>
      <c r="G429" s="1024"/>
      <c r="H429" s="1024"/>
      <c r="I429" s="1024"/>
      <c r="J429" s="1024"/>
      <c r="K429" s="1024"/>
      <c r="L429" s="1024"/>
      <c r="M429" s="1024"/>
      <c r="N429" s="1024"/>
      <c r="O429" s="1024"/>
      <c r="P429" s="1024"/>
      <c r="Q429" s="1024"/>
      <c r="R429" s="1024"/>
      <c r="S429" s="1024"/>
      <c r="T429" s="1024"/>
      <c r="U429" s="1024"/>
      <c r="V429" s="1024"/>
      <c r="W429" s="1024"/>
      <c r="X429" s="1024"/>
    </row>
    <row r="430" spans="1:24" ht="15.95" customHeight="1">
      <c r="A430" s="618"/>
      <c r="B430" s="95"/>
      <c r="C430" s="100"/>
      <c r="D430" s="1023"/>
      <c r="E430" s="1024"/>
      <c r="F430" s="1024"/>
      <c r="G430" s="1024"/>
      <c r="H430" s="1024"/>
      <c r="I430" s="1024"/>
      <c r="J430" s="1024"/>
      <c r="K430" s="1024"/>
      <c r="L430" s="1024"/>
      <c r="M430" s="1024"/>
      <c r="N430" s="1024"/>
      <c r="O430" s="1024"/>
      <c r="P430" s="1024"/>
      <c r="Q430" s="1024"/>
      <c r="R430" s="1024"/>
      <c r="S430" s="1024"/>
      <c r="T430" s="1024"/>
      <c r="U430" s="1024"/>
      <c r="V430" s="1024"/>
      <c r="W430" s="1024"/>
      <c r="X430" s="1024"/>
    </row>
    <row r="431" spans="1:24" ht="15.95" customHeight="1">
      <c r="A431" s="618"/>
      <c r="B431" s="95"/>
      <c r="C431" s="100"/>
      <c r="D431" s="1023"/>
      <c r="E431" s="1024"/>
      <c r="F431" s="1024"/>
      <c r="G431" s="1024"/>
      <c r="H431" s="1024"/>
      <c r="I431" s="1024"/>
      <c r="J431" s="1024"/>
      <c r="K431" s="1024"/>
      <c r="L431" s="1024"/>
      <c r="M431" s="1024"/>
      <c r="N431" s="1024"/>
      <c r="O431" s="1024"/>
      <c r="P431" s="1024"/>
      <c r="Q431" s="1024"/>
      <c r="R431" s="1024"/>
      <c r="S431" s="1024"/>
      <c r="T431" s="1024"/>
      <c r="U431" s="1024"/>
      <c r="V431" s="1024"/>
      <c r="W431" s="1024"/>
      <c r="X431" s="1024"/>
    </row>
    <row r="432" spans="1:24" ht="15.95" customHeight="1">
      <c r="A432" s="618"/>
      <c r="B432" s="95"/>
      <c r="C432" s="100"/>
      <c r="D432" s="1023"/>
      <c r="E432" s="1024"/>
      <c r="F432" s="1024"/>
      <c r="G432" s="1024"/>
      <c r="H432" s="1024"/>
      <c r="I432" s="1024"/>
      <c r="J432" s="1024"/>
      <c r="K432" s="1024"/>
      <c r="L432" s="1024"/>
      <c r="M432" s="1024"/>
      <c r="N432" s="1024"/>
      <c r="O432" s="1024"/>
      <c r="P432" s="1024"/>
      <c r="Q432" s="1024"/>
      <c r="R432" s="1024"/>
      <c r="S432" s="1024"/>
      <c r="T432" s="1024"/>
      <c r="U432" s="1024"/>
      <c r="V432" s="1024"/>
      <c r="W432" s="1024"/>
      <c r="X432" s="1024"/>
    </row>
    <row r="433" spans="1:24" ht="15.95" customHeight="1">
      <c r="A433" s="618"/>
      <c r="B433" s="95"/>
      <c r="C433" s="100"/>
      <c r="D433" s="1023"/>
      <c r="E433" s="1024"/>
      <c r="F433" s="1024"/>
      <c r="G433" s="1024"/>
      <c r="H433" s="1024"/>
      <c r="I433" s="1024"/>
      <c r="J433" s="1024"/>
      <c r="K433" s="1024"/>
      <c r="L433" s="1024"/>
      <c r="M433" s="1024"/>
      <c r="N433" s="1024"/>
      <c r="O433" s="1024"/>
      <c r="P433" s="1024"/>
      <c r="Q433" s="1024"/>
      <c r="R433" s="1024"/>
      <c r="S433" s="1024"/>
      <c r="T433" s="1024"/>
      <c r="U433" s="1024"/>
      <c r="V433" s="1024"/>
      <c r="W433" s="1024"/>
      <c r="X433" s="1024"/>
    </row>
    <row r="434" spans="1:24" ht="15.95" customHeight="1">
      <c r="A434" s="618"/>
      <c r="B434" s="95"/>
      <c r="C434" s="100"/>
      <c r="D434" s="1023"/>
      <c r="E434" s="1024"/>
      <c r="F434" s="1024"/>
      <c r="G434" s="1024"/>
      <c r="H434" s="1024"/>
      <c r="I434" s="1024"/>
      <c r="J434" s="1024"/>
      <c r="K434" s="1024"/>
      <c r="L434" s="1024"/>
      <c r="M434" s="1024"/>
      <c r="N434" s="1024"/>
      <c r="O434" s="1024"/>
      <c r="P434" s="1024"/>
      <c r="Q434" s="1024"/>
      <c r="R434" s="1024"/>
      <c r="S434" s="1024"/>
      <c r="T434" s="1024"/>
      <c r="U434" s="1024"/>
      <c r="V434" s="1024"/>
      <c r="W434" s="1024"/>
      <c r="X434" s="1024"/>
    </row>
    <row r="435" spans="1:24" ht="15.95" customHeight="1">
      <c r="A435" s="618"/>
      <c r="B435" s="95"/>
      <c r="C435" s="100"/>
      <c r="D435" s="1023"/>
      <c r="E435" s="1024"/>
      <c r="F435" s="1024"/>
      <c r="G435" s="1024"/>
      <c r="H435" s="1024"/>
      <c r="I435" s="1024"/>
      <c r="J435" s="1024"/>
      <c r="K435" s="1024"/>
      <c r="L435" s="1024"/>
      <c r="M435" s="1024"/>
      <c r="N435" s="1024"/>
      <c r="O435" s="1024"/>
      <c r="P435" s="1024"/>
      <c r="Q435" s="1024"/>
      <c r="R435" s="1024"/>
      <c r="S435" s="1024"/>
      <c r="T435" s="1024"/>
      <c r="U435" s="1024"/>
      <c r="V435" s="1024"/>
      <c r="W435" s="1024"/>
      <c r="X435" s="1024"/>
    </row>
    <row r="436" spans="1:24" ht="15.95" customHeight="1">
      <c r="A436" s="618"/>
      <c r="B436" s="95"/>
      <c r="C436" s="100"/>
      <c r="D436" s="1023"/>
      <c r="E436" s="1024"/>
      <c r="F436" s="1024"/>
      <c r="G436" s="1024"/>
      <c r="H436" s="1024"/>
      <c r="I436" s="1024"/>
      <c r="J436" s="1024"/>
      <c r="K436" s="1024"/>
      <c r="L436" s="1024"/>
      <c r="M436" s="1024"/>
      <c r="N436" s="1024"/>
      <c r="O436" s="1024"/>
      <c r="P436" s="1024"/>
      <c r="Q436" s="1024"/>
      <c r="R436" s="1024"/>
      <c r="S436" s="1024"/>
      <c r="T436" s="1024"/>
      <c r="U436" s="1024"/>
      <c r="V436" s="1024"/>
      <c r="W436" s="1024"/>
      <c r="X436" s="1024"/>
    </row>
    <row r="437" spans="1:24" ht="15.95" customHeight="1">
      <c r="A437" s="618"/>
      <c r="B437" s="95"/>
      <c r="C437" s="100"/>
      <c r="D437" s="1023"/>
      <c r="E437" s="1024"/>
      <c r="F437" s="1024"/>
      <c r="G437" s="1024"/>
      <c r="H437" s="1024"/>
      <c r="I437" s="1024"/>
      <c r="J437" s="1024"/>
      <c r="K437" s="1024"/>
      <c r="L437" s="1024"/>
      <c r="M437" s="1024"/>
      <c r="N437" s="1024"/>
      <c r="O437" s="1024"/>
      <c r="P437" s="1024"/>
      <c r="Q437" s="1024"/>
      <c r="R437" s="1024"/>
      <c r="S437" s="1024"/>
      <c r="T437" s="1024"/>
      <c r="U437" s="1024"/>
      <c r="V437" s="1024"/>
      <c r="W437" s="1024"/>
      <c r="X437" s="1024"/>
    </row>
    <row r="438" spans="1:24" ht="15.95" customHeight="1">
      <c r="A438" s="618"/>
      <c r="B438" s="95"/>
      <c r="C438" s="100"/>
      <c r="D438" s="1023"/>
      <c r="E438" s="1024"/>
      <c r="F438" s="1024"/>
      <c r="G438" s="1024"/>
      <c r="H438" s="1024"/>
      <c r="I438" s="1024"/>
      <c r="J438" s="1024"/>
      <c r="K438" s="1024"/>
      <c r="L438" s="1024"/>
      <c r="M438" s="1024"/>
      <c r="N438" s="1024"/>
      <c r="O438" s="1024"/>
      <c r="P438" s="1024"/>
      <c r="Q438" s="1024"/>
      <c r="R438" s="1024"/>
      <c r="S438" s="1024"/>
      <c r="T438" s="1024"/>
      <c r="U438" s="1024"/>
      <c r="V438" s="1024"/>
      <c r="W438" s="1024"/>
      <c r="X438" s="1024"/>
    </row>
    <row r="439" spans="1:24" ht="15.95" customHeight="1">
      <c r="A439" s="618"/>
      <c r="B439" s="95"/>
      <c r="C439" s="100"/>
      <c r="D439" s="1023"/>
      <c r="E439" s="1024"/>
      <c r="F439" s="1024"/>
      <c r="G439" s="1024"/>
      <c r="H439" s="1024"/>
      <c r="I439" s="1024"/>
      <c r="J439" s="1024"/>
      <c r="K439" s="1024"/>
      <c r="L439" s="1024"/>
      <c r="M439" s="1024"/>
      <c r="N439" s="1024"/>
      <c r="O439" s="1024"/>
      <c r="P439" s="1024"/>
      <c r="Q439" s="1024"/>
      <c r="R439" s="1024"/>
      <c r="S439" s="1024"/>
      <c r="T439" s="1024"/>
      <c r="U439" s="1024"/>
      <c r="V439" s="1024"/>
      <c r="W439" s="1024"/>
      <c r="X439" s="1024"/>
    </row>
    <row r="440" spans="1:24" ht="15.95" customHeight="1">
      <c r="A440" s="618"/>
      <c r="B440" s="95"/>
      <c r="C440" s="100"/>
      <c r="D440" s="1023"/>
      <c r="E440" s="1024"/>
      <c r="F440" s="1024"/>
      <c r="G440" s="1024"/>
      <c r="H440" s="1024"/>
      <c r="I440" s="1024"/>
      <c r="J440" s="1024"/>
      <c r="K440" s="1024"/>
      <c r="L440" s="1024"/>
      <c r="M440" s="1024"/>
      <c r="N440" s="1024"/>
      <c r="O440" s="1024"/>
      <c r="P440" s="1024"/>
      <c r="Q440" s="1024"/>
      <c r="R440" s="1024"/>
      <c r="S440" s="1024"/>
      <c r="T440" s="1024"/>
      <c r="U440" s="1024"/>
      <c r="V440" s="1024"/>
      <c r="W440" s="1024"/>
      <c r="X440" s="1024"/>
    </row>
    <row r="441" spans="1:24" ht="15.95" customHeight="1">
      <c r="A441" s="618"/>
      <c r="B441" s="95"/>
      <c r="C441" s="100"/>
      <c r="D441" s="1023"/>
      <c r="E441" s="1024"/>
      <c r="F441" s="1024"/>
      <c r="G441" s="1024"/>
      <c r="H441" s="1024"/>
      <c r="I441" s="1024"/>
      <c r="J441" s="1024"/>
      <c r="K441" s="1024"/>
      <c r="L441" s="1024"/>
      <c r="M441" s="1024"/>
      <c r="N441" s="1024"/>
      <c r="O441" s="1024"/>
      <c r="P441" s="1024"/>
      <c r="Q441" s="1024"/>
      <c r="R441" s="1024"/>
      <c r="S441" s="1024"/>
      <c r="T441" s="1024"/>
      <c r="U441" s="1024"/>
      <c r="V441" s="1024"/>
      <c r="W441" s="1024"/>
      <c r="X441" s="1024"/>
    </row>
    <row r="442" spans="1:24" ht="15.95" customHeight="1">
      <c r="A442" s="618"/>
      <c r="B442" s="95"/>
      <c r="C442" s="100"/>
      <c r="D442" s="1023"/>
      <c r="E442" s="1024"/>
      <c r="F442" s="1024"/>
      <c r="G442" s="1024"/>
      <c r="H442" s="1024"/>
      <c r="I442" s="1024"/>
      <c r="J442" s="1024"/>
      <c r="K442" s="1024"/>
      <c r="L442" s="1024"/>
      <c r="M442" s="1024"/>
      <c r="N442" s="1024"/>
      <c r="O442" s="1024"/>
      <c r="P442" s="1024"/>
      <c r="Q442" s="1024"/>
      <c r="R442" s="1024"/>
      <c r="S442" s="1024"/>
      <c r="T442" s="1024"/>
      <c r="U442" s="1024"/>
      <c r="V442" s="1024"/>
      <c r="W442" s="1024"/>
      <c r="X442" s="1024"/>
    </row>
    <row r="443" spans="1:24" ht="15.95" customHeight="1">
      <c r="A443" s="618"/>
      <c r="B443" s="95"/>
      <c r="C443" s="100"/>
      <c r="D443" s="1023"/>
      <c r="E443" s="1024"/>
      <c r="F443" s="1024"/>
      <c r="G443" s="1024"/>
      <c r="H443" s="1024"/>
      <c r="I443" s="1024"/>
      <c r="J443" s="1024"/>
      <c r="K443" s="1024"/>
      <c r="L443" s="1024"/>
      <c r="M443" s="1024"/>
      <c r="N443" s="1024"/>
      <c r="O443" s="1024"/>
      <c r="P443" s="1024"/>
      <c r="Q443" s="1024"/>
      <c r="R443" s="1024"/>
      <c r="S443" s="1024"/>
      <c r="T443" s="1024"/>
      <c r="U443" s="1024"/>
      <c r="V443" s="1024"/>
      <c r="W443" s="1024"/>
      <c r="X443" s="1024"/>
    </row>
    <row r="444" spans="1:24" ht="15.95" customHeight="1">
      <c r="A444" s="618"/>
      <c r="B444" s="95"/>
      <c r="C444" s="100"/>
      <c r="D444" s="1023"/>
      <c r="E444" s="1024"/>
      <c r="F444" s="1024"/>
      <c r="G444" s="1024"/>
      <c r="H444" s="1024"/>
      <c r="I444" s="1024"/>
      <c r="J444" s="1024"/>
      <c r="K444" s="1024"/>
      <c r="L444" s="1024"/>
      <c r="M444" s="1024"/>
      <c r="N444" s="1024"/>
      <c r="O444" s="1024"/>
      <c r="P444" s="1024"/>
      <c r="Q444" s="1024"/>
      <c r="R444" s="1024"/>
      <c r="S444" s="1024"/>
      <c r="T444" s="1024"/>
      <c r="U444" s="1024"/>
      <c r="V444" s="1024"/>
      <c r="W444" s="1024"/>
      <c r="X444" s="1024"/>
    </row>
    <row r="445" spans="1:24" ht="15.95" customHeight="1">
      <c r="A445" s="618"/>
      <c r="B445" s="95"/>
      <c r="C445" s="100"/>
      <c r="D445" s="1023"/>
      <c r="E445" s="1024"/>
      <c r="F445" s="1024"/>
      <c r="G445" s="1024"/>
      <c r="H445" s="1024"/>
      <c r="I445" s="1024"/>
      <c r="J445" s="1024"/>
      <c r="K445" s="1024"/>
      <c r="L445" s="1024"/>
      <c r="M445" s="1024"/>
      <c r="N445" s="1024"/>
      <c r="O445" s="1024"/>
      <c r="P445" s="1024"/>
      <c r="Q445" s="1024"/>
      <c r="R445" s="1024"/>
      <c r="S445" s="1024"/>
      <c r="T445" s="1024"/>
      <c r="U445" s="1024"/>
      <c r="V445" s="1024"/>
      <c r="W445" s="1024"/>
      <c r="X445" s="1024"/>
    </row>
    <row r="446" spans="1:24" ht="15.95" customHeight="1">
      <c r="A446" s="618"/>
      <c r="B446" s="95"/>
      <c r="C446" s="100"/>
      <c r="D446" s="1023"/>
      <c r="E446" s="1024"/>
      <c r="F446" s="1024"/>
      <c r="G446" s="1024"/>
      <c r="H446" s="1024"/>
      <c r="I446" s="1024"/>
      <c r="J446" s="1024"/>
      <c r="K446" s="1024"/>
      <c r="L446" s="1024"/>
      <c r="M446" s="1024"/>
      <c r="N446" s="1024"/>
      <c r="O446" s="1024"/>
      <c r="P446" s="1024"/>
      <c r="Q446" s="1024"/>
      <c r="R446" s="1024"/>
      <c r="S446" s="1024"/>
      <c r="T446" s="1024"/>
      <c r="U446" s="1024"/>
      <c r="V446" s="1024"/>
      <c r="W446" s="1024"/>
      <c r="X446" s="1024"/>
    </row>
    <row r="447" spans="1:24" ht="15.95" customHeight="1">
      <c r="A447" s="618"/>
      <c r="B447" s="95"/>
      <c r="C447" s="100"/>
      <c r="D447" s="1023"/>
      <c r="E447" s="1024"/>
      <c r="F447" s="1024"/>
      <c r="G447" s="1024"/>
      <c r="H447" s="1024"/>
      <c r="I447" s="1024"/>
      <c r="J447" s="1024"/>
      <c r="K447" s="1024"/>
      <c r="L447" s="1024"/>
      <c r="M447" s="1024"/>
      <c r="N447" s="1024"/>
      <c r="O447" s="1024"/>
      <c r="P447" s="1024"/>
      <c r="Q447" s="1024"/>
      <c r="R447" s="1024"/>
      <c r="S447" s="1024"/>
      <c r="T447" s="1024"/>
      <c r="U447" s="1024"/>
      <c r="V447" s="1024"/>
      <c r="W447" s="1024"/>
      <c r="X447" s="1024"/>
    </row>
    <row r="448" spans="1:24" ht="15.95" customHeight="1">
      <c r="A448" s="618"/>
      <c r="B448" s="95"/>
      <c r="C448" s="100"/>
      <c r="D448" s="1023"/>
      <c r="E448" s="1024"/>
      <c r="F448" s="1024"/>
      <c r="G448" s="1024"/>
      <c r="H448" s="1024"/>
      <c r="I448" s="1024"/>
      <c r="J448" s="1024"/>
      <c r="K448" s="1024"/>
      <c r="L448" s="1024"/>
      <c r="M448" s="1024"/>
      <c r="N448" s="1024"/>
      <c r="O448" s="1024"/>
      <c r="P448" s="1024"/>
      <c r="Q448" s="1024"/>
      <c r="R448" s="1024"/>
      <c r="S448" s="1024"/>
      <c r="T448" s="1024"/>
      <c r="U448" s="1024"/>
      <c r="V448" s="1024"/>
      <c r="W448" s="1024"/>
      <c r="X448" s="1024"/>
    </row>
    <row r="449" spans="1:24" ht="15.95" customHeight="1">
      <c r="A449" s="618"/>
      <c r="B449" s="95"/>
      <c r="C449" s="100"/>
      <c r="D449" s="1023"/>
      <c r="E449" s="1024"/>
      <c r="F449" s="1024"/>
      <c r="G449" s="1024"/>
      <c r="H449" s="1024"/>
      <c r="I449" s="1024"/>
      <c r="J449" s="1024"/>
      <c r="K449" s="1024"/>
      <c r="L449" s="1024"/>
      <c r="M449" s="1024"/>
      <c r="N449" s="1024"/>
      <c r="O449" s="1024"/>
      <c r="P449" s="1024"/>
      <c r="Q449" s="1024"/>
      <c r="R449" s="1024"/>
      <c r="S449" s="1024"/>
      <c r="T449" s="1024"/>
      <c r="U449" s="1024"/>
      <c r="V449" s="1024"/>
      <c r="W449" s="1024"/>
      <c r="X449" s="1024"/>
    </row>
    <row r="450" spans="1:24" ht="15.95" customHeight="1">
      <c r="A450" s="618"/>
      <c r="B450" s="95"/>
      <c r="C450" s="100"/>
      <c r="D450" s="1023"/>
      <c r="E450" s="1024"/>
      <c r="F450" s="1024"/>
      <c r="G450" s="1024"/>
      <c r="H450" s="1024"/>
      <c r="I450" s="1024"/>
      <c r="J450" s="1024"/>
      <c r="K450" s="1024"/>
      <c r="L450" s="1024"/>
      <c r="M450" s="1024"/>
      <c r="N450" s="1024"/>
      <c r="O450" s="1024"/>
      <c r="P450" s="1024"/>
      <c r="Q450" s="1024"/>
      <c r="R450" s="1024"/>
      <c r="S450" s="1024"/>
      <c r="T450" s="1024"/>
      <c r="U450" s="1024"/>
      <c r="V450" s="1024"/>
      <c r="W450" s="1024"/>
      <c r="X450" s="1024"/>
    </row>
    <row r="451" spans="1:24" ht="15.95" customHeight="1">
      <c r="A451" s="618"/>
      <c r="B451" s="95"/>
      <c r="C451" s="100"/>
      <c r="D451" s="1023"/>
      <c r="E451" s="1024"/>
      <c r="F451" s="1024"/>
      <c r="G451" s="1024"/>
      <c r="H451" s="1024"/>
      <c r="I451" s="1024"/>
      <c r="J451" s="1024"/>
      <c r="K451" s="1024"/>
      <c r="L451" s="1024"/>
      <c r="M451" s="1024"/>
      <c r="N451" s="1024"/>
      <c r="O451" s="1024"/>
      <c r="P451" s="1024"/>
      <c r="Q451" s="1024"/>
      <c r="R451" s="1024"/>
      <c r="S451" s="1024"/>
      <c r="T451" s="1024"/>
      <c r="U451" s="1024"/>
      <c r="V451" s="1024"/>
      <c r="W451" s="1024"/>
      <c r="X451" s="1024"/>
    </row>
    <row r="452" spans="1:24" ht="15.95" customHeight="1">
      <c r="A452" s="618"/>
      <c r="B452" s="95"/>
      <c r="C452" s="100"/>
      <c r="D452" s="1023"/>
      <c r="E452" s="1024"/>
      <c r="F452" s="1024"/>
      <c r="G452" s="1024"/>
      <c r="H452" s="1024"/>
      <c r="I452" s="1024"/>
      <c r="J452" s="1024"/>
      <c r="K452" s="1024"/>
      <c r="L452" s="1024"/>
      <c r="M452" s="1024"/>
      <c r="N452" s="1024"/>
      <c r="O452" s="1024"/>
      <c r="P452" s="1024"/>
      <c r="Q452" s="1024"/>
      <c r="R452" s="1024"/>
      <c r="S452" s="1024"/>
      <c r="T452" s="1024"/>
      <c r="U452" s="1024"/>
      <c r="V452" s="1024"/>
      <c r="W452" s="1024"/>
      <c r="X452" s="1024"/>
    </row>
    <row r="453" spans="1:24" ht="15.95" customHeight="1">
      <c r="A453" s="618"/>
      <c r="B453" s="95"/>
      <c r="C453" s="100"/>
      <c r="D453" s="1023"/>
      <c r="E453" s="1024"/>
      <c r="F453" s="1024"/>
      <c r="G453" s="1024"/>
      <c r="H453" s="1024"/>
      <c r="I453" s="1024"/>
      <c r="J453" s="1024"/>
      <c r="K453" s="1024"/>
      <c r="L453" s="1024"/>
      <c r="M453" s="1024"/>
      <c r="N453" s="1024"/>
      <c r="O453" s="1024"/>
      <c r="P453" s="1024"/>
      <c r="Q453" s="1024"/>
      <c r="R453" s="1024"/>
      <c r="S453" s="1024"/>
      <c r="T453" s="1024"/>
      <c r="U453" s="1024"/>
      <c r="V453" s="1024"/>
      <c r="W453" s="1024"/>
      <c r="X453" s="1024"/>
    </row>
    <row r="454" spans="1:24" ht="15.95" customHeight="1">
      <c r="A454" s="618"/>
      <c r="B454" s="95"/>
      <c r="C454" s="100"/>
      <c r="D454" s="1023"/>
      <c r="E454" s="1024"/>
      <c r="F454" s="1024"/>
      <c r="G454" s="1024"/>
      <c r="H454" s="1024"/>
      <c r="I454" s="1024"/>
      <c r="J454" s="1024"/>
      <c r="K454" s="1024"/>
      <c r="L454" s="1024"/>
      <c r="M454" s="1024"/>
      <c r="N454" s="1024"/>
      <c r="O454" s="1024"/>
      <c r="P454" s="1024"/>
      <c r="Q454" s="1024"/>
      <c r="R454" s="1024"/>
      <c r="S454" s="1024"/>
      <c r="T454" s="1024"/>
      <c r="U454" s="1024"/>
      <c r="V454" s="1024"/>
      <c r="W454" s="1024"/>
      <c r="X454" s="1024"/>
    </row>
    <row r="455" spans="1:24" ht="15.95" customHeight="1">
      <c r="A455" s="618"/>
      <c r="B455" s="95"/>
      <c r="C455" s="100"/>
      <c r="D455" s="1023"/>
      <c r="E455" s="1024"/>
      <c r="F455" s="1024"/>
      <c r="G455" s="1024"/>
      <c r="H455" s="1024"/>
      <c r="I455" s="1024"/>
      <c r="J455" s="1024"/>
      <c r="K455" s="1024"/>
      <c r="L455" s="1024"/>
      <c r="M455" s="1024"/>
      <c r="N455" s="1024"/>
      <c r="O455" s="1024"/>
      <c r="P455" s="1024"/>
      <c r="Q455" s="1024"/>
      <c r="R455" s="1024"/>
      <c r="S455" s="1024"/>
      <c r="T455" s="1024"/>
      <c r="U455" s="1024"/>
      <c r="V455" s="1024"/>
      <c r="W455" s="1024"/>
      <c r="X455" s="1024"/>
    </row>
    <row r="456" spans="1:24" ht="15.95" customHeight="1">
      <c r="A456" s="618"/>
      <c r="B456" s="95"/>
      <c r="C456" s="100"/>
      <c r="D456" s="1023"/>
      <c r="E456" s="1024"/>
      <c r="F456" s="1024"/>
      <c r="G456" s="1024"/>
      <c r="H456" s="1024"/>
      <c r="I456" s="1024"/>
      <c r="J456" s="1024"/>
      <c r="K456" s="1024"/>
      <c r="L456" s="1024"/>
      <c r="M456" s="1024"/>
      <c r="N456" s="1024"/>
      <c r="O456" s="1024"/>
      <c r="P456" s="1024"/>
      <c r="Q456" s="1024"/>
      <c r="R456" s="1024"/>
      <c r="S456" s="1024"/>
      <c r="T456" s="1024"/>
      <c r="U456" s="1024"/>
      <c r="V456" s="1024"/>
      <c r="W456" s="1024"/>
      <c r="X456" s="1024"/>
    </row>
    <row r="457" spans="1:24" ht="15.95" customHeight="1">
      <c r="A457" s="618"/>
      <c r="B457" s="95"/>
      <c r="C457" s="100"/>
      <c r="D457" s="1023"/>
      <c r="E457" s="1024"/>
      <c r="F457" s="1024"/>
      <c r="G457" s="1024"/>
      <c r="H457" s="1024"/>
      <c r="I457" s="1024"/>
      <c r="J457" s="1024"/>
      <c r="K457" s="1024"/>
      <c r="L457" s="1024"/>
      <c r="M457" s="1024"/>
      <c r="N457" s="1024"/>
      <c r="O457" s="1024"/>
      <c r="P457" s="1024"/>
      <c r="Q457" s="1024"/>
      <c r="R457" s="1024"/>
      <c r="S457" s="1024"/>
      <c r="T457" s="1024"/>
      <c r="U457" s="1024"/>
      <c r="V457" s="1024"/>
      <c r="W457" s="1024"/>
      <c r="X457" s="1024"/>
    </row>
    <row r="458" spans="1:24" ht="15.95" customHeight="1">
      <c r="A458" s="618"/>
      <c r="B458" s="95"/>
      <c r="C458" s="100"/>
      <c r="D458" s="1023"/>
      <c r="E458" s="1024"/>
      <c r="F458" s="1024"/>
      <c r="G458" s="1024"/>
      <c r="H458" s="1024"/>
      <c r="I458" s="1024"/>
      <c r="J458" s="1024"/>
      <c r="K458" s="1024"/>
      <c r="L458" s="1024"/>
      <c r="M458" s="1024"/>
      <c r="N458" s="1024"/>
      <c r="O458" s="1024"/>
      <c r="P458" s="1024"/>
      <c r="Q458" s="1024"/>
      <c r="R458" s="1024"/>
      <c r="S458" s="1024"/>
      <c r="T458" s="1024"/>
      <c r="U458" s="1024"/>
      <c r="V458" s="1024"/>
      <c r="W458" s="1024"/>
      <c r="X458" s="1024"/>
    </row>
    <row r="459" spans="1:24" ht="15.95" customHeight="1">
      <c r="A459" s="618"/>
      <c r="B459" s="95"/>
      <c r="C459" s="100"/>
      <c r="D459" s="1023"/>
      <c r="E459" s="1024"/>
      <c r="F459" s="1024"/>
      <c r="G459" s="1024"/>
      <c r="H459" s="1024"/>
      <c r="I459" s="1024"/>
      <c r="J459" s="1024"/>
      <c r="K459" s="1024"/>
      <c r="L459" s="1024"/>
      <c r="M459" s="1024"/>
      <c r="N459" s="1024"/>
      <c r="O459" s="1024"/>
      <c r="P459" s="1024"/>
      <c r="Q459" s="1024"/>
      <c r="R459" s="1024"/>
      <c r="S459" s="1024"/>
      <c r="T459" s="1024"/>
      <c r="U459" s="1024"/>
      <c r="V459" s="1024"/>
      <c r="W459" s="1024"/>
      <c r="X459" s="1024"/>
    </row>
    <row r="460" spans="1:24" ht="15.95" customHeight="1">
      <c r="A460" s="618"/>
      <c r="B460" s="95"/>
      <c r="C460" s="100"/>
      <c r="D460" s="1023"/>
      <c r="E460" s="1024"/>
      <c r="F460" s="1024"/>
      <c r="G460" s="1024"/>
      <c r="H460" s="1024"/>
      <c r="I460" s="1024"/>
      <c r="J460" s="1024"/>
      <c r="K460" s="1024"/>
      <c r="L460" s="1024"/>
      <c r="M460" s="1024"/>
      <c r="N460" s="1024"/>
      <c r="O460" s="1024"/>
      <c r="P460" s="1024"/>
      <c r="Q460" s="1024"/>
      <c r="R460" s="1024"/>
      <c r="S460" s="1024"/>
      <c r="T460" s="1024"/>
      <c r="U460" s="1024"/>
      <c r="V460" s="1024"/>
      <c r="W460" s="1024"/>
      <c r="X460" s="1024"/>
    </row>
    <row r="461" spans="1:24" ht="15.95" customHeight="1">
      <c r="A461" s="618"/>
      <c r="B461" s="95"/>
      <c r="C461" s="100"/>
      <c r="D461" s="1023"/>
      <c r="E461" s="1024"/>
      <c r="F461" s="1024"/>
      <c r="G461" s="1024"/>
      <c r="H461" s="1024"/>
      <c r="I461" s="1024"/>
      <c r="J461" s="1024"/>
      <c r="K461" s="1024"/>
      <c r="L461" s="1024"/>
      <c r="M461" s="1024"/>
      <c r="N461" s="1024"/>
      <c r="O461" s="1024"/>
      <c r="P461" s="1024"/>
      <c r="Q461" s="1024"/>
      <c r="R461" s="1024"/>
      <c r="S461" s="1024"/>
      <c r="T461" s="1024"/>
      <c r="U461" s="1024"/>
      <c r="V461" s="1024"/>
      <c r="W461" s="1024"/>
      <c r="X461" s="1024"/>
    </row>
    <row r="462" spans="1:24" ht="15.95" customHeight="1">
      <c r="A462" s="618"/>
      <c r="B462" s="95"/>
      <c r="C462" s="100"/>
      <c r="D462" s="1023"/>
      <c r="E462" s="1024"/>
      <c r="F462" s="1024"/>
      <c r="G462" s="1024"/>
      <c r="H462" s="1024"/>
      <c r="I462" s="1024"/>
      <c r="J462" s="1024"/>
      <c r="K462" s="1024"/>
      <c r="L462" s="1024"/>
      <c r="M462" s="1024"/>
      <c r="N462" s="1024"/>
      <c r="O462" s="1024"/>
      <c r="P462" s="1024"/>
      <c r="Q462" s="1024"/>
      <c r="R462" s="1024"/>
      <c r="S462" s="1024"/>
      <c r="T462" s="1024"/>
      <c r="U462" s="1024"/>
      <c r="V462" s="1024"/>
      <c r="W462" s="1024"/>
      <c r="X462" s="1024"/>
    </row>
    <row r="463" spans="1:24" ht="15.95" customHeight="1">
      <c r="A463" s="618"/>
      <c r="B463" s="95"/>
      <c r="C463" s="100"/>
      <c r="D463" s="1023"/>
      <c r="E463" s="1024"/>
      <c r="F463" s="1024"/>
      <c r="G463" s="1024"/>
      <c r="H463" s="1024"/>
      <c r="I463" s="1024"/>
      <c r="J463" s="1024"/>
      <c r="K463" s="1024"/>
      <c r="L463" s="1024"/>
      <c r="M463" s="1024"/>
      <c r="N463" s="1024"/>
      <c r="O463" s="1024"/>
      <c r="P463" s="1024"/>
      <c r="Q463" s="1024"/>
      <c r="R463" s="1024"/>
      <c r="S463" s="1024"/>
      <c r="T463" s="1024"/>
      <c r="U463" s="1024"/>
      <c r="V463" s="1024"/>
      <c r="W463" s="1024"/>
      <c r="X463" s="1024"/>
    </row>
    <row r="464" spans="1:24" ht="15.95" customHeight="1">
      <c r="A464" s="618"/>
      <c r="B464" s="95"/>
      <c r="C464" s="100"/>
      <c r="D464" s="1023"/>
      <c r="E464" s="1024"/>
      <c r="F464" s="1024"/>
      <c r="G464" s="1024"/>
      <c r="H464" s="1024"/>
      <c r="I464" s="1024"/>
      <c r="J464" s="1024"/>
      <c r="K464" s="1024"/>
      <c r="L464" s="1024"/>
      <c r="M464" s="1024"/>
      <c r="N464" s="1024"/>
      <c r="O464" s="1024"/>
      <c r="P464" s="1024"/>
      <c r="Q464" s="1024"/>
      <c r="R464" s="1024"/>
      <c r="S464" s="1024"/>
      <c r="T464" s="1024"/>
      <c r="U464" s="1024"/>
      <c r="V464" s="1024"/>
      <c r="W464" s="1024"/>
      <c r="X464" s="1024"/>
    </row>
    <row r="465" spans="1:24" ht="15.95" customHeight="1">
      <c r="A465" s="618"/>
      <c r="B465" s="95"/>
      <c r="C465" s="100"/>
      <c r="D465" s="1023"/>
      <c r="E465" s="1024"/>
      <c r="F465" s="1024"/>
      <c r="G465" s="1024"/>
      <c r="H465" s="1024"/>
      <c r="I465" s="1024"/>
      <c r="J465" s="1024"/>
      <c r="K465" s="1024"/>
      <c r="L465" s="1024"/>
      <c r="M465" s="1024"/>
      <c r="N465" s="1024"/>
      <c r="O465" s="1024"/>
      <c r="P465" s="1024"/>
      <c r="Q465" s="1024"/>
      <c r="R465" s="1024"/>
      <c r="S465" s="1024"/>
      <c r="T465" s="1024"/>
      <c r="U465" s="1024"/>
      <c r="V465" s="1024"/>
      <c r="W465" s="1024"/>
      <c r="X465" s="1024"/>
    </row>
    <row r="466" spans="1:24" ht="15.95" customHeight="1">
      <c r="A466" s="618"/>
      <c r="B466" s="95"/>
      <c r="C466" s="100"/>
      <c r="D466" s="1023"/>
      <c r="E466" s="1024"/>
      <c r="F466" s="1024"/>
      <c r="G466" s="1024"/>
      <c r="H466" s="1024"/>
      <c r="I466" s="1024"/>
      <c r="J466" s="1024"/>
      <c r="K466" s="1024"/>
      <c r="L466" s="1024"/>
      <c r="M466" s="1024"/>
      <c r="N466" s="1024"/>
      <c r="O466" s="1024"/>
      <c r="P466" s="1024"/>
      <c r="Q466" s="1024"/>
      <c r="R466" s="1024"/>
      <c r="S466" s="1024"/>
      <c r="T466" s="1024"/>
      <c r="U466" s="1024"/>
      <c r="V466" s="1024"/>
      <c r="W466" s="1024"/>
      <c r="X466" s="1024"/>
    </row>
    <row r="467" spans="1:24" ht="15.95" customHeight="1">
      <c r="A467" s="618"/>
      <c r="B467" s="95"/>
      <c r="C467" s="100"/>
      <c r="D467" s="1023"/>
      <c r="E467" s="1024"/>
      <c r="F467" s="1024"/>
      <c r="G467" s="1024"/>
      <c r="H467" s="1024"/>
      <c r="I467" s="1024"/>
      <c r="J467" s="1024"/>
      <c r="K467" s="1024"/>
      <c r="L467" s="1024"/>
      <c r="M467" s="1024"/>
      <c r="N467" s="1024"/>
      <c r="O467" s="1024"/>
      <c r="P467" s="1024"/>
      <c r="Q467" s="1024"/>
      <c r="R467" s="1024"/>
      <c r="S467" s="1024"/>
      <c r="T467" s="1024"/>
      <c r="U467" s="1024"/>
      <c r="V467" s="1024"/>
      <c r="W467" s="1024"/>
      <c r="X467" s="1024"/>
    </row>
    <row r="468" spans="1:24" ht="15.95" customHeight="1">
      <c r="A468" s="618"/>
      <c r="B468" s="95"/>
      <c r="C468" s="100"/>
      <c r="D468" s="1023"/>
      <c r="E468" s="1024"/>
      <c r="F468" s="1024"/>
      <c r="G468" s="1024"/>
      <c r="H468" s="1024"/>
      <c r="I468" s="1024"/>
      <c r="J468" s="1024"/>
      <c r="K468" s="1024"/>
      <c r="L468" s="1024"/>
      <c r="M468" s="1024"/>
      <c r="N468" s="1024"/>
      <c r="O468" s="1024"/>
      <c r="P468" s="1024"/>
      <c r="Q468" s="1024"/>
      <c r="R468" s="1024"/>
      <c r="S468" s="1024"/>
      <c r="T468" s="1024"/>
      <c r="U468" s="1024"/>
      <c r="V468" s="1024"/>
      <c r="W468" s="1024"/>
      <c r="X468" s="1024"/>
    </row>
    <row r="469" spans="1:24" ht="15.95" customHeight="1">
      <c r="A469" s="618"/>
      <c r="B469" s="95"/>
      <c r="C469" s="100"/>
      <c r="D469" s="1023"/>
      <c r="E469" s="1024"/>
      <c r="F469" s="1024"/>
      <c r="G469" s="1024"/>
      <c r="H469" s="1024"/>
      <c r="I469" s="1024"/>
      <c r="J469" s="1024"/>
      <c r="K469" s="1024"/>
      <c r="L469" s="1024"/>
      <c r="M469" s="1024"/>
      <c r="N469" s="1024"/>
      <c r="O469" s="1024"/>
      <c r="P469" s="1024"/>
      <c r="Q469" s="1024"/>
      <c r="R469" s="1024"/>
      <c r="S469" s="1024"/>
      <c r="T469" s="1024"/>
      <c r="U469" s="1024"/>
      <c r="V469" s="1024"/>
      <c r="W469" s="1024"/>
      <c r="X469" s="1024"/>
    </row>
    <row r="470" spans="1:24" ht="15.95" customHeight="1">
      <c r="A470" s="618"/>
      <c r="B470" s="95"/>
      <c r="C470" s="100"/>
      <c r="D470" s="1023"/>
      <c r="E470" s="1024"/>
      <c r="F470" s="1024"/>
      <c r="G470" s="1024"/>
      <c r="H470" s="1024"/>
      <c r="I470" s="1024"/>
      <c r="J470" s="1024"/>
      <c r="K470" s="1024"/>
      <c r="L470" s="1024"/>
      <c r="M470" s="1024"/>
      <c r="N470" s="1024"/>
      <c r="O470" s="1024"/>
      <c r="P470" s="1024"/>
      <c r="Q470" s="1024"/>
      <c r="R470" s="1024"/>
      <c r="S470" s="1024"/>
      <c r="T470" s="1024"/>
      <c r="U470" s="1024"/>
      <c r="V470" s="1024"/>
      <c r="W470" s="1024"/>
      <c r="X470" s="1024"/>
    </row>
    <row r="471" spans="1:24" ht="15.95" customHeight="1">
      <c r="A471" s="618"/>
      <c r="B471" s="95"/>
      <c r="C471" s="100"/>
      <c r="D471" s="1023"/>
      <c r="E471" s="1024"/>
      <c r="F471" s="1024"/>
      <c r="G471" s="1024"/>
      <c r="H471" s="1024"/>
      <c r="I471" s="1024"/>
      <c r="J471" s="1024"/>
      <c r="K471" s="1024"/>
      <c r="L471" s="1024"/>
      <c r="M471" s="1024"/>
      <c r="N471" s="1024"/>
      <c r="O471" s="1024"/>
      <c r="P471" s="1024"/>
      <c r="Q471" s="1024"/>
      <c r="R471" s="1024"/>
      <c r="S471" s="1024"/>
      <c r="T471" s="1024"/>
      <c r="U471" s="1024"/>
      <c r="V471" s="1024"/>
      <c r="W471" s="1024"/>
      <c r="X471" s="1024"/>
    </row>
    <row r="472" spans="1:24" ht="15.95" customHeight="1">
      <c r="A472" s="618"/>
      <c r="B472" s="95"/>
      <c r="C472" s="100"/>
      <c r="D472" s="1023"/>
      <c r="E472" s="1024"/>
      <c r="F472" s="1024"/>
      <c r="G472" s="1024"/>
      <c r="H472" s="1024"/>
      <c r="I472" s="1024"/>
      <c r="J472" s="1024"/>
      <c r="K472" s="1024"/>
      <c r="L472" s="1024"/>
      <c r="M472" s="1024"/>
      <c r="N472" s="1024"/>
      <c r="O472" s="1024"/>
      <c r="P472" s="1024"/>
      <c r="Q472" s="1024"/>
      <c r="R472" s="1024"/>
      <c r="S472" s="1024"/>
      <c r="T472" s="1024"/>
      <c r="U472" s="1024"/>
      <c r="V472" s="1024"/>
      <c r="W472" s="1024"/>
      <c r="X472" s="1024"/>
    </row>
    <row r="473" spans="1:24" ht="15.95" customHeight="1">
      <c r="A473" s="618"/>
      <c r="B473" s="95"/>
      <c r="C473" s="100"/>
      <c r="D473" s="1023"/>
      <c r="E473" s="1024"/>
      <c r="F473" s="1024"/>
      <c r="G473" s="1024"/>
      <c r="H473" s="1024"/>
      <c r="I473" s="1024"/>
      <c r="J473" s="1024"/>
      <c r="K473" s="1024"/>
      <c r="L473" s="1024"/>
      <c r="M473" s="1024"/>
      <c r="N473" s="1024"/>
      <c r="O473" s="1024"/>
      <c r="P473" s="1024"/>
      <c r="Q473" s="1024"/>
      <c r="R473" s="1024"/>
      <c r="S473" s="1024"/>
      <c r="T473" s="1024"/>
      <c r="U473" s="1024"/>
      <c r="V473" s="1024"/>
      <c r="W473" s="1024"/>
      <c r="X473" s="1024"/>
    </row>
    <row r="474" spans="1:24" ht="15.95" customHeight="1">
      <c r="A474" s="618"/>
      <c r="B474" s="95"/>
      <c r="C474" s="100"/>
      <c r="D474" s="1023"/>
      <c r="E474" s="1024"/>
      <c r="F474" s="1024"/>
      <c r="G474" s="1024"/>
      <c r="H474" s="1024"/>
      <c r="I474" s="1024"/>
      <c r="J474" s="1024"/>
      <c r="K474" s="1024"/>
      <c r="L474" s="1024"/>
      <c r="M474" s="1024"/>
      <c r="N474" s="1024"/>
      <c r="O474" s="1024"/>
      <c r="P474" s="1024"/>
      <c r="Q474" s="1024"/>
      <c r="R474" s="1024"/>
      <c r="S474" s="1024"/>
      <c r="T474" s="1024"/>
      <c r="U474" s="1024"/>
      <c r="V474" s="1024"/>
      <c r="W474" s="1024"/>
      <c r="X474" s="1024"/>
    </row>
    <row r="475" spans="1:24" ht="15.95" customHeight="1">
      <c r="A475" s="618"/>
      <c r="B475" s="95"/>
      <c r="C475" s="100"/>
      <c r="D475" s="1023"/>
      <c r="E475" s="1024"/>
      <c r="F475" s="1024"/>
      <c r="G475" s="1024"/>
      <c r="H475" s="1024"/>
      <c r="I475" s="1024"/>
      <c r="J475" s="1024"/>
      <c r="K475" s="1024"/>
      <c r="L475" s="1024"/>
      <c r="M475" s="1024"/>
      <c r="N475" s="1024"/>
      <c r="O475" s="1024"/>
      <c r="P475" s="1024"/>
      <c r="Q475" s="1024"/>
      <c r="R475" s="1024"/>
      <c r="S475" s="1024"/>
      <c r="T475" s="1024"/>
      <c r="U475" s="1024"/>
      <c r="V475" s="1024"/>
      <c r="W475" s="1024"/>
      <c r="X475" s="1024"/>
    </row>
    <row r="476" spans="1:24" ht="15.95" customHeight="1">
      <c r="A476" s="618"/>
      <c r="B476" s="95"/>
      <c r="C476" s="100"/>
      <c r="D476" s="1023"/>
      <c r="E476" s="1024"/>
      <c r="F476" s="1024"/>
      <c r="G476" s="1024"/>
      <c r="H476" s="1024"/>
      <c r="I476" s="1024"/>
      <c r="J476" s="1024"/>
      <c r="K476" s="1024"/>
      <c r="L476" s="1024"/>
      <c r="M476" s="1024"/>
      <c r="N476" s="1024"/>
      <c r="O476" s="1024"/>
      <c r="P476" s="1024"/>
      <c r="Q476" s="1024"/>
      <c r="R476" s="1024"/>
      <c r="S476" s="1024"/>
      <c r="T476" s="1024"/>
      <c r="U476" s="1024"/>
      <c r="V476" s="1024"/>
      <c r="W476" s="1024"/>
      <c r="X476" s="1024"/>
    </row>
    <row r="477" spans="1:24" ht="15.95" customHeight="1">
      <c r="A477" s="618"/>
      <c r="B477" s="95"/>
      <c r="C477" s="100"/>
      <c r="D477" s="1023"/>
      <c r="E477" s="1024"/>
      <c r="F477" s="1024"/>
      <c r="G477" s="1024"/>
      <c r="H477" s="1024"/>
      <c r="I477" s="1024"/>
      <c r="J477" s="1024"/>
      <c r="K477" s="1024"/>
      <c r="L477" s="1024"/>
      <c r="M477" s="1024"/>
      <c r="N477" s="1024"/>
      <c r="O477" s="1024"/>
      <c r="P477" s="1024"/>
      <c r="Q477" s="1024"/>
      <c r="R477" s="1024"/>
      <c r="S477" s="1024"/>
      <c r="T477" s="1024"/>
      <c r="U477" s="1024"/>
      <c r="V477" s="1024"/>
      <c r="W477" s="1024"/>
      <c r="X477" s="1024"/>
    </row>
    <row r="478" spans="1:24" ht="15.95" customHeight="1">
      <c r="A478" s="618"/>
      <c r="B478" s="95"/>
      <c r="C478" s="100"/>
      <c r="D478" s="1023"/>
      <c r="E478" s="1024"/>
      <c r="F478" s="1024"/>
      <c r="G478" s="1024"/>
      <c r="H478" s="1024"/>
      <c r="I478" s="1024"/>
      <c r="J478" s="1024"/>
      <c r="K478" s="1024"/>
      <c r="L478" s="1024"/>
      <c r="M478" s="1024"/>
      <c r="N478" s="1024"/>
      <c r="O478" s="1024"/>
      <c r="P478" s="1024"/>
      <c r="Q478" s="1024"/>
      <c r="R478" s="1024"/>
      <c r="S478" s="1024"/>
      <c r="T478" s="1024"/>
      <c r="U478" s="1024"/>
      <c r="V478" s="1024"/>
      <c r="W478" s="1024"/>
      <c r="X478" s="1024"/>
    </row>
    <row r="479" spans="1:24" ht="15.95" customHeight="1">
      <c r="A479" s="618"/>
      <c r="B479" s="95"/>
      <c r="C479" s="100"/>
      <c r="D479" s="1023"/>
      <c r="E479" s="1024"/>
      <c r="F479" s="1024"/>
      <c r="G479" s="1024"/>
      <c r="H479" s="1024"/>
      <c r="I479" s="1024"/>
      <c r="J479" s="1024"/>
      <c r="K479" s="1024"/>
      <c r="L479" s="1024"/>
      <c r="M479" s="1024"/>
      <c r="N479" s="1024"/>
      <c r="O479" s="1024"/>
      <c r="P479" s="1024"/>
      <c r="Q479" s="1024"/>
      <c r="R479" s="1024"/>
      <c r="S479" s="1024"/>
      <c r="T479" s="1024"/>
      <c r="U479" s="1024"/>
      <c r="V479" s="1024"/>
      <c r="W479" s="1024"/>
      <c r="X479" s="1024"/>
    </row>
    <row r="480" spans="1:24" ht="15.95" customHeight="1">
      <c r="A480" s="618"/>
      <c r="B480" s="95"/>
      <c r="C480" s="100"/>
      <c r="D480" s="1023"/>
      <c r="E480" s="1024"/>
      <c r="F480" s="1024"/>
      <c r="G480" s="1024"/>
      <c r="H480" s="1024"/>
      <c r="I480" s="1024"/>
      <c r="J480" s="1024"/>
      <c r="K480" s="1024"/>
      <c r="L480" s="1024"/>
      <c r="M480" s="1024"/>
      <c r="N480" s="1024"/>
      <c r="O480" s="1024"/>
      <c r="P480" s="1024"/>
      <c r="Q480" s="1024"/>
      <c r="R480" s="1024"/>
      <c r="S480" s="1024"/>
      <c r="T480" s="1024"/>
      <c r="U480" s="1024"/>
      <c r="V480" s="1024"/>
      <c r="W480" s="1024"/>
      <c r="X480" s="1024"/>
    </row>
    <row r="481" spans="1:24" ht="15.95" customHeight="1">
      <c r="A481" s="618"/>
      <c r="B481" s="95"/>
      <c r="C481" s="100"/>
      <c r="D481" s="1023"/>
      <c r="E481" s="1024"/>
      <c r="F481" s="1024"/>
      <c r="G481" s="1024"/>
      <c r="H481" s="1024"/>
      <c r="I481" s="1024"/>
      <c r="J481" s="1024"/>
      <c r="K481" s="1024"/>
      <c r="L481" s="1024"/>
      <c r="M481" s="1024"/>
      <c r="N481" s="1024"/>
      <c r="O481" s="1024"/>
      <c r="P481" s="1024"/>
      <c r="Q481" s="1024"/>
      <c r="R481" s="1024"/>
      <c r="S481" s="1024"/>
      <c r="T481" s="1024"/>
      <c r="U481" s="1024"/>
      <c r="V481" s="1024"/>
      <c r="W481" s="1024"/>
      <c r="X481" s="1024"/>
    </row>
    <row r="482" spans="1:24" ht="15.95" customHeight="1">
      <c r="A482" s="618"/>
      <c r="B482" s="95"/>
      <c r="C482" s="100"/>
      <c r="D482" s="1023"/>
      <c r="E482" s="1024"/>
      <c r="F482" s="1024"/>
      <c r="G482" s="1024"/>
      <c r="H482" s="1024"/>
      <c r="I482" s="1024"/>
      <c r="J482" s="1024"/>
      <c r="K482" s="1024"/>
      <c r="L482" s="1024"/>
      <c r="M482" s="1024"/>
      <c r="N482" s="1024"/>
      <c r="O482" s="1024"/>
      <c r="P482" s="1024"/>
      <c r="Q482" s="1024"/>
      <c r="R482" s="1024"/>
      <c r="S482" s="1024"/>
      <c r="T482" s="1024"/>
      <c r="U482" s="1024"/>
      <c r="V482" s="1024"/>
      <c r="W482" s="1024"/>
      <c r="X482" s="1024"/>
    </row>
    <row r="483" spans="1:24" ht="15.95" customHeight="1">
      <c r="A483" s="618"/>
      <c r="B483" s="95"/>
      <c r="C483" s="100"/>
      <c r="D483" s="1023"/>
      <c r="E483" s="1024"/>
      <c r="F483" s="1024"/>
      <c r="G483" s="1024"/>
      <c r="H483" s="1024"/>
      <c r="I483" s="1024"/>
      <c r="J483" s="1024"/>
      <c r="K483" s="1024"/>
      <c r="L483" s="1024"/>
      <c r="M483" s="1024"/>
      <c r="N483" s="1024"/>
      <c r="O483" s="1024"/>
      <c r="P483" s="1024"/>
      <c r="Q483" s="1024"/>
      <c r="R483" s="1024"/>
      <c r="S483" s="1024"/>
      <c r="T483" s="1024"/>
      <c r="U483" s="1024"/>
      <c r="V483" s="1024"/>
      <c r="W483" s="1024"/>
      <c r="X483" s="1024"/>
    </row>
    <row r="484" spans="1:24" ht="15.95" customHeight="1">
      <c r="A484" s="618"/>
      <c r="B484" s="95"/>
      <c r="C484" s="100"/>
      <c r="D484" s="1023"/>
      <c r="E484" s="1024"/>
      <c r="F484" s="1024"/>
      <c r="G484" s="1024"/>
      <c r="H484" s="1024"/>
      <c r="I484" s="1024"/>
      <c r="J484" s="1024"/>
      <c r="K484" s="1024"/>
      <c r="L484" s="1024"/>
      <c r="M484" s="1024"/>
      <c r="N484" s="1024"/>
      <c r="O484" s="1024"/>
      <c r="P484" s="1024"/>
      <c r="Q484" s="1024"/>
      <c r="R484" s="1024"/>
      <c r="S484" s="1024"/>
      <c r="T484" s="1024"/>
      <c r="U484" s="1024"/>
      <c r="V484" s="1024"/>
      <c r="W484" s="1024"/>
      <c r="X484" s="1024"/>
    </row>
    <row r="485" spans="1:24" ht="15.95" customHeight="1">
      <c r="A485" s="618"/>
      <c r="B485" s="95"/>
      <c r="C485" s="100"/>
      <c r="D485" s="1023"/>
      <c r="E485" s="1024"/>
      <c r="F485" s="1024"/>
      <c r="G485" s="1024"/>
      <c r="H485" s="1024"/>
      <c r="I485" s="1024"/>
      <c r="J485" s="1024"/>
      <c r="K485" s="1024"/>
      <c r="L485" s="1024"/>
      <c r="M485" s="1024"/>
      <c r="N485" s="1024"/>
      <c r="O485" s="1024"/>
      <c r="P485" s="1024"/>
      <c r="Q485" s="1024"/>
      <c r="R485" s="1024"/>
      <c r="S485" s="1024"/>
      <c r="T485" s="1024"/>
      <c r="U485" s="1024"/>
      <c r="V485" s="1024"/>
      <c r="W485" s="1024"/>
      <c r="X485" s="1024"/>
    </row>
    <row r="486" spans="1:24" ht="15.95" customHeight="1">
      <c r="A486" s="618"/>
      <c r="B486" s="95"/>
      <c r="C486" s="100"/>
      <c r="D486" s="1023"/>
      <c r="E486" s="1024"/>
      <c r="F486" s="1024"/>
      <c r="G486" s="1024"/>
      <c r="H486" s="1024"/>
      <c r="I486" s="1024"/>
      <c r="J486" s="1024"/>
      <c r="K486" s="1024"/>
      <c r="L486" s="1024"/>
      <c r="M486" s="1024"/>
      <c r="N486" s="1024"/>
      <c r="O486" s="1024"/>
      <c r="P486" s="1024"/>
      <c r="Q486" s="1024"/>
      <c r="R486" s="1024"/>
      <c r="S486" s="1024"/>
      <c r="T486" s="1024"/>
      <c r="U486" s="1024"/>
      <c r="V486" s="1024"/>
      <c r="W486" s="1024"/>
      <c r="X486" s="1024"/>
    </row>
    <row r="487" spans="1:24" ht="15.95" customHeight="1">
      <c r="A487" s="618"/>
      <c r="B487" s="95"/>
      <c r="C487" s="100"/>
      <c r="D487" s="1023"/>
      <c r="E487" s="1024"/>
      <c r="F487" s="1024"/>
      <c r="G487" s="1024"/>
      <c r="H487" s="1024"/>
      <c r="I487" s="1024"/>
      <c r="J487" s="1024"/>
      <c r="K487" s="1024"/>
      <c r="L487" s="1024"/>
      <c r="M487" s="1024"/>
      <c r="N487" s="1024"/>
      <c r="O487" s="1024"/>
      <c r="P487" s="1024"/>
      <c r="Q487" s="1024"/>
      <c r="R487" s="1024"/>
      <c r="S487" s="1024"/>
      <c r="T487" s="1024"/>
      <c r="U487" s="1024"/>
      <c r="V487" s="1024"/>
      <c r="W487" s="1024"/>
      <c r="X487" s="1024"/>
    </row>
    <row r="488" spans="1:24" ht="15.95" customHeight="1">
      <c r="A488" s="618"/>
      <c r="B488" s="95"/>
      <c r="C488" s="100"/>
      <c r="D488" s="1023"/>
      <c r="E488" s="1024"/>
      <c r="F488" s="1024"/>
      <c r="G488" s="1024"/>
      <c r="H488" s="1024"/>
      <c r="I488" s="1024"/>
      <c r="J488" s="1024"/>
      <c r="K488" s="1024"/>
      <c r="L488" s="1024"/>
      <c r="M488" s="1024"/>
      <c r="N488" s="1024"/>
      <c r="O488" s="1024"/>
      <c r="P488" s="1024"/>
      <c r="Q488" s="1024"/>
      <c r="R488" s="1024"/>
      <c r="S488" s="1024"/>
      <c r="T488" s="1024"/>
      <c r="U488" s="1024"/>
      <c r="V488" s="1024"/>
      <c r="W488" s="1024"/>
      <c r="X488" s="1024"/>
    </row>
    <row r="489" spans="1:24" ht="15.95" customHeight="1">
      <c r="A489" s="618"/>
      <c r="B489" s="95"/>
      <c r="C489" s="100"/>
      <c r="D489" s="1023"/>
      <c r="E489" s="1024"/>
      <c r="F489" s="1024"/>
      <c r="G489" s="1024"/>
      <c r="H489" s="1024"/>
      <c r="I489" s="1024"/>
      <c r="J489" s="1024"/>
      <c r="K489" s="1024"/>
      <c r="L489" s="1024"/>
      <c r="M489" s="1024"/>
      <c r="N489" s="1024"/>
      <c r="O489" s="1024"/>
      <c r="P489" s="1024"/>
      <c r="Q489" s="1024"/>
      <c r="R489" s="1024"/>
      <c r="S489" s="1024"/>
      <c r="T489" s="1024"/>
      <c r="U489" s="1024"/>
      <c r="V489" s="1024"/>
      <c r="W489" s="1024"/>
      <c r="X489" s="1024"/>
    </row>
    <row r="490" spans="1:24" ht="15.95" customHeight="1">
      <c r="A490" s="618"/>
      <c r="B490" s="95"/>
      <c r="C490" s="100"/>
      <c r="D490" s="1023"/>
      <c r="E490" s="1024"/>
      <c r="F490" s="1024"/>
      <c r="G490" s="1024"/>
      <c r="H490" s="1024"/>
      <c r="I490" s="1024"/>
      <c r="J490" s="1024"/>
      <c r="K490" s="1024"/>
      <c r="L490" s="1024"/>
      <c r="M490" s="1024"/>
      <c r="N490" s="1024"/>
      <c r="O490" s="1024"/>
      <c r="P490" s="1024"/>
      <c r="Q490" s="1024"/>
      <c r="R490" s="1024"/>
      <c r="S490" s="1024"/>
      <c r="T490" s="1024"/>
      <c r="U490" s="1024"/>
      <c r="V490" s="1024"/>
      <c r="W490" s="1024"/>
      <c r="X490" s="1024"/>
    </row>
    <row r="491" spans="1:24" ht="15.95" customHeight="1">
      <c r="A491" s="618"/>
      <c r="B491" s="95"/>
      <c r="C491" s="100"/>
      <c r="D491" s="1023"/>
      <c r="E491" s="1024"/>
      <c r="F491" s="1024"/>
      <c r="G491" s="1024"/>
      <c r="H491" s="1024"/>
      <c r="I491" s="1024"/>
      <c r="J491" s="1024"/>
      <c r="K491" s="1024"/>
      <c r="L491" s="1024"/>
      <c r="M491" s="1024"/>
      <c r="N491" s="1024"/>
      <c r="O491" s="1024"/>
      <c r="P491" s="1024"/>
      <c r="Q491" s="1024"/>
      <c r="R491" s="1024"/>
      <c r="S491" s="1024"/>
      <c r="T491" s="1024"/>
      <c r="U491" s="1024"/>
      <c r="V491" s="1024"/>
      <c r="W491" s="1024"/>
      <c r="X491" s="1024"/>
    </row>
    <row r="492" spans="1:24">
      <c r="A492" s="618"/>
      <c r="B492" s="95"/>
      <c r="C492" s="100"/>
      <c r="D492" s="1023"/>
      <c r="E492" s="1024"/>
      <c r="F492" s="1024"/>
      <c r="G492" s="1024"/>
      <c r="H492" s="1024"/>
      <c r="I492" s="1024"/>
      <c r="J492" s="1024"/>
      <c r="K492" s="1024"/>
      <c r="L492" s="1024"/>
      <c r="M492" s="1024"/>
      <c r="N492" s="1024"/>
      <c r="O492" s="1024"/>
      <c r="P492" s="1024"/>
      <c r="Q492" s="1024"/>
      <c r="R492" s="1024"/>
      <c r="S492" s="1024"/>
      <c r="T492" s="1024"/>
      <c r="U492" s="1024"/>
      <c r="V492" s="1024"/>
      <c r="W492" s="1024"/>
      <c r="X492" s="1024"/>
    </row>
    <row r="493" spans="1:24">
      <c r="A493" s="618"/>
      <c r="B493" s="95"/>
      <c r="C493" s="100"/>
      <c r="D493" s="1023"/>
      <c r="E493" s="1024"/>
      <c r="F493" s="1024"/>
      <c r="G493" s="1024"/>
      <c r="H493" s="1024"/>
      <c r="I493" s="1024"/>
      <c r="J493" s="1024"/>
      <c r="K493" s="1024"/>
      <c r="L493" s="1024"/>
      <c r="M493" s="1024"/>
      <c r="N493" s="1024"/>
      <c r="O493" s="1024"/>
      <c r="P493" s="1024"/>
      <c r="Q493" s="1024"/>
      <c r="R493" s="1024"/>
      <c r="S493" s="1024"/>
      <c r="T493" s="1024"/>
      <c r="U493" s="1024"/>
      <c r="V493" s="1024"/>
      <c r="W493" s="1024"/>
      <c r="X493" s="1024"/>
    </row>
    <row r="494" spans="1:24">
      <c r="A494" s="618"/>
      <c r="B494" s="95"/>
      <c r="C494" s="100"/>
      <c r="D494" s="1023"/>
      <c r="E494" s="1024"/>
      <c r="F494" s="1024"/>
      <c r="G494" s="1024"/>
      <c r="H494" s="1024"/>
      <c r="I494" s="1024"/>
      <c r="J494" s="1024"/>
      <c r="K494" s="1024"/>
      <c r="L494" s="1024"/>
      <c r="M494" s="1024"/>
      <c r="N494" s="1024"/>
      <c r="O494" s="1024"/>
      <c r="P494" s="1024"/>
      <c r="Q494" s="1024"/>
      <c r="R494" s="1024"/>
      <c r="S494" s="1024"/>
      <c r="T494" s="1024"/>
      <c r="U494" s="1024"/>
      <c r="V494" s="1024"/>
      <c r="W494" s="1024"/>
      <c r="X494" s="1024"/>
    </row>
    <row r="495" spans="1:24">
      <c r="A495" s="618"/>
      <c r="B495" s="95"/>
      <c r="C495" s="100"/>
      <c r="D495" s="1023"/>
      <c r="E495" s="1024"/>
      <c r="F495" s="1024"/>
      <c r="G495" s="1024"/>
      <c r="H495" s="1024"/>
      <c r="I495" s="1024"/>
      <c r="J495" s="1024"/>
      <c r="K495" s="1024"/>
      <c r="L495" s="1024"/>
      <c r="M495" s="1024"/>
      <c r="N495" s="1024"/>
      <c r="O495" s="1024"/>
      <c r="P495" s="1024"/>
      <c r="Q495" s="1024"/>
      <c r="R495" s="1024"/>
      <c r="S495" s="1024"/>
      <c r="T495" s="1024"/>
      <c r="U495" s="1024"/>
      <c r="V495" s="1024"/>
      <c r="W495" s="1024"/>
      <c r="X495" s="1024"/>
    </row>
    <row r="496" spans="1:24">
      <c r="A496" s="618"/>
      <c r="B496" s="95"/>
      <c r="C496" s="100"/>
      <c r="D496" s="1023"/>
      <c r="E496" s="1024"/>
      <c r="F496" s="1024"/>
      <c r="G496" s="1024"/>
      <c r="H496" s="1024"/>
      <c r="I496" s="1024"/>
      <c r="J496" s="1024"/>
      <c r="K496" s="1024"/>
      <c r="L496" s="1024"/>
      <c r="M496" s="1024"/>
      <c r="N496" s="1024"/>
      <c r="O496" s="1024"/>
      <c r="P496" s="1024"/>
      <c r="Q496" s="1024"/>
      <c r="R496" s="1024"/>
      <c r="S496" s="1024"/>
      <c r="T496" s="1024"/>
      <c r="U496" s="1024"/>
      <c r="V496" s="1024"/>
      <c r="W496" s="1024"/>
      <c r="X496" s="1024"/>
    </row>
    <row r="497" spans="1:24">
      <c r="A497" s="618"/>
      <c r="B497" s="95"/>
      <c r="C497" s="100"/>
      <c r="D497" s="1023"/>
      <c r="E497" s="1024"/>
      <c r="F497" s="1024"/>
      <c r="G497" s="1024"/>
      <c r="H497" s="1024"/>
      <c r="I497" s="1024"/>
      <c r="J497" s="1024"/>
      <c r="K497" s="1024"/>
      <c r="L497" s="1024"/>
      <c r="M497" s="1024"/>
      <c r="N497" s="1024"/>
      <c r="O497" s="1024"/>
      <c r="P497" s="1024"/>
      <c r="Q497" s="1024"/>
      <c r="R497" s="1024"/>
      <c r="S497" s="1024"/>
      <c r="T497" s="1024"/>
      <c r="U497" s="1024"/>
      <c r="V497" s="1024"/>
      <c r="W497" s="1024"/>
      <c r="X497" s="1024"/>
    </row>
    <row r="498" spans="1:24">
      <c r="A498" s="618"/>
      <c r="B498" s="95"/>
      <c r="C498" s="100"/>
      <c r="D498" s="1023"/>
      <c r="E498" s="1024"/>
      <c r="F498" s="1024"/>
      <c r="G498" s="1024"/>
      <c r="H498" s="1024"/>
      <c r="I498" s="1024"/>
      <c r="J498" s="1024"/>
      <c r="K498" s="1024"/>
      <c r="L498" s="1024"/>
      <c r="M498" s="1024"/>
      <c r="N498" s="1024"/>
      <c r="O498" s="1024"/>
      <c r="P498" s="1024"/>
      <c r="Q498" s="1024"/>
      <c r="R498" s="1024"/>
      <c r="S498" s="1024"/>
      <c r="T498" s="1024"/>
      <c r="U498" s="1024"/>
      <c r="V498" s="1024"/>
      <c r="W498" s="1024"/>
      <c r="X498" s="1024"/>
    </row>
    <row r="499" spans="1:24">
      <c r="A499" s="618"/>
      <c r="B499" s="95"/>
      <c r="C499" s="100"/>
      <c r="D499" s="1023"/>
      <c r="E499" s="1024"/>
      <c r="F499" s="1024"/>
      <c r="G499" s="1024"/>
      <c r="H499" s="1024"/>
      <c r="I499" s="1024"/>
      <c r="J499" s="1024"/>
      <c r="K499" s="1024"/>
      <c r="L499" s="1024"/>
      <c r="M499" s="1024"/>
      <c r="N499" s="1024"/>
      <c r="O499" s="1024"/>
      <c r="P499" s="1024"/>
      <c r="Q499" s="1024"/>
      <c r="R499" s="1024"/>
      <c r="S499" s="1024"/>
      <c r="T499" s="1024"/>
      <c r="U499" s="1024"/>
      <c r="V499" s="1024"/>
      <c r="W499" s="1024"/>
      <c r="X499" s="1024"/>
    </row>
    <row r="500" spans="1:24">
      <c r="A500" s="618"/>
      <c r="B500" s="95"/>
      <c r="C500" s="100"/>
      <c r="D500" s="1023"/>
      <c r="E500" s="1024"/>
      <c r="F500" s="1024"/>
      <c r="G500" s="1024"/>
      <c r="H500" s="1024"/>
      <c r="I500" s="1024"/>
      <c r="J500" s="1024"/>
      <c r="K500" s="1024"/>
      <c r="L500" s="1024"/>
      <c r="M500" s="1024"/>
      <c r="N500" s="1024"/>
      <c r="O500" s="1024"/>
      <c r="P500" s="1024"/>
      <c r="Q500" s="1024"/>
      <c r="R500" s="1024"/>
      <c r="S500" s="1024"/>
      <c r="T500" s="1024"/>
      <c r="U500" s="1024"/>
      <c r="V500" s="1024"/>
      <c r="W500" s="1024"/>
      <c r="X500" s="1024"/>
    </row>
    <row r="501" spans="1:24">
      <c r="A501" s="618"/>
      <c r="B501" s="95"/>
      <c r="C501" s="100"/>
      <c r="D501" s="1023"/>
      <c r="E501" s="1024"/>
      <c r="F501" s="1024"/>
      <c r="G501" s="1024"/>
      <c r="H501" s="1024"/>
      <c r="I501" s="1024"/>
      <c r="J501" s="1024"/>
      <c r="K501" s="1024"/>
      <c r="L501" s="1024"/>
      <c r="M501" s="1024"/>
      <c r="N501" s="1024"/>
      <c r="O501" s="1024"/>
      <c r="P501" s="1024"/>
      <c r="Q501" s="1024"/>
      <c r="R501" s="1024"/>
      <c r="S501" s="1024"/>
      <c r="T501" s="1024"/>
      <c r="U501" s="1024"/>
      <c r="V501" s="1024"/>
      <c r="W501" s="1024"/>
      <c r="X501" s="1024"/>
    </row>
    <row r="502" spans="1:24">
      <c r="A502" s="618"/>
      <c r="B502" s="95"/>
      <c r="C502" s="100"/>
      <c r="D502" s="1023"/>
      <c r="E502" s="1024"/>
      <c r="F502" s="1024"/>
      <c r="G502" s="1024"/>
      <c r="H502" s="1024"/>
      <c r="I502" s="1024"/>
      <c r="J502" s="1024"/>
      <c r="K502" s="1024"/>
      <c r="L502" s="1024"/>
      <c r="M502" s="1024"/>
      <c r="N502" s="1024"/>
      <c r="O502" s="1024"/>
      <c r="P502" s="1024"/>
      <c r="Q502" s="1024"/>
      <c r="R502" s="1024"/>
      <c r="S502" s="1024"/>
      <c r="T502" s="1024"/>
      <c r="U502" s="1024"/>
      <c r="V502" s="1024"/>
      <c r="W502" s="1024"/>
      <c r="X502" s="1024"/>
    </row>
    <row r="503" spans="1:24">
      <c r="A503" s="618"/>
      <c r="B503" s="95"/>
      <c r="C503" s="100"/>
      <c r="D503" s="1023"/>
      <c r="E503" s="1024"/>
      <c r="F503" s="1024"/>
      <c r="G503" s="1024"/>
      <c r="H503" s="1024"/>
      <c r="I503" s="1024"/>
      <c r="J503" s="1024"/>
      <c r="K503" s="1024"/>
      <c r="L503" s="1024"/>
      <c r="M503" s="1024"/>
      <c r="N503" s="1024"/>
      <c r="O503" s="1024"/>
      <c r="P503" s="1024"/>
      <c r="Q503" s="1024"/>
      <c r="R503" s="1024"/>
      <c r="S503" s="1024"/>
      <c r="T503" s="1024"/>
      <c r="U503" s="1024"/>
      <c r="V503" s="1024"/>
      <c r="W503" s="1024"/>
      <c r="X503" s="1024"/>
    </row>
    <row r="504" spans="1:24">
      <c r="A504" s="618"/>
      <c r="B504" s="95"/>
      <c r="C504" s="100"/>
      <c r="D504" s="1023"/>
      <c r="E504" s="1024"/>
      <c r="F504" s="1024"/>
      <c r="G504" s="1024"/>
      <c r="H504" s="1024"/>
      <c r="I504" s="1024"/>
      <c r="J504" s="1024"/>
      <c r="K504" s="1024"/>
      <c r="L504" s="1024"/>
      <c r="M504" s="1024"/>
      <c r="N504" s="1024"/>
      <c r="O504" s="1024"/>
      <c r="P504" s="1024"/>
      <c r="Q504" s="1024"/>
      <c r="R504" s="1024"/>
      <c r="S504" s="1024"/>
      <c r="T504" s="1024"/>
      <c r="U504" s="1024"/>
      <c r="V504" s="1024"/>
      <c r="W504" s="1024"/>
      <c r="X504" s="1024"/>
    </row>
    <row r="505" spans="1:24">
      <c r="A505" s="618"/>
      <c r="B505" s="95"/>
      <c r="C505" s="100"/>
      <c r="D505" s="1023"/>
      <c r="E505" s="1024"/>
      <c r="F505" s="1024"/>
      <c r="G505" s="1024"/>
      <c r="H505" s="1024"/>
      <c r="I505" s="1024"/>
      <c r="J505" s="1024"/>
      <c r="K505" s="1024"/>
      <c r="L505" s="1024"/>
      <c r="M505" s="1024"/>
      <c r="N505" s="1024"/>
      <c r="O505" s="1024"/>
      <c r="P505" s="1024"/>
      <c r="Q505" s="1024"/>
      <c r="R505" s="1024"/>
      <c r="S505" s="1024"/>
      <c r="T505" s="1024"/>
      <c r="U505" s="1024"/>
      <c r="V505" s="1024"/>
      <c r="W505" s="1024"/>
      <c r="X505" s="1024"/>
    </row>
    <row r="506" spans="1:24">
      <c r="A506" s="618"/>
      <c r="B506" s="95"/>
      <c r="C506" s="100"/>
      <c r="D506" s="1023"/>
      <c r="E506" s="1024"/>
      <c r="F506" s="1024"/>
      <c r="G506" s="1024"/>
      <c r="H506" s="1024"/>
      <c r="I506" s="1024"/>
      <c r="J506" s="1024"/>
      <c r="K506" s="1024"/>
      <c r="L506" s="1024"/>
      <c r="M506" s="1024"/>
      <c r="N506" s="1024"/>
      <c r="O506" s="1024"/>
      <c r="P506" s="1024"/>
      <c r="Q506" s="1024"/>
      <c r="R506" s="1024"/>
      <c r="S506" s="1024"/>
      <c r="T506" s="1024"/>
      <c r="U506" s="1024"/>
      <c r="V506" s="1024"/>
      <c r="W506" s="1024"/>
      <c r="X506" s="1024"/>
    </row>
    <row r="507" spans="1:24">
      <c r="A507" s="618"/>
      <c r="B507" s="95"/>
      <c r="C507" s="100"/>
      <c r="D507" s="1023"/>
      <c r="E507" s="1024"/>
      <c r="F507" s="1024"/>
      <c r="G507" s="1024"/>
      <c r="H507" s="1024"/>
      <c r="I507" s="1024"/>
      <c r="J507" s="1024"/>
      <c r="K507" s="1024"/>
      <c r="L507" s="1024"/>
      <c r="M507" s="1024"/>
      <c r="N507" s="1024"/>
      <c r="O507" s="1024"/>
      <c r="P507" s="1024"/>
      <c r="Q507" s="1024"/>
      <c r="R507" s="1024"/>
      <c r="S507" s="1024"/>
      <c r="T507" s="1024"/>
      <c r="U507" s="1024"/>
      <c r="V507" s="1024"/>
      <c r="W507" s="1024"/>
      <c r="X507" s="1024"/>
    </row>
    <row r="508" spans="1:24">
      <c r="A508" s="618"/>
      <c r="B508" s="95"/>
      <c r="C508" s="100"/>
      <c r="D508" s="1023"/>
      <c r="E508" s="1024"/>
      <c r="F508" s="1024"/>
      <c r="G508" s="1024"/>
      <c r="H508" s="1024"/>
      <c r="I508" s="1024"/>
      <c r="J508" s="1024"/>
      <c r="K508" s="1024"/>
      <c r="L508" s="1024"/>
      <c r="M508" s="1024"/>
      <c r="N508" s="1024"/>
      <c r="O508" s="1024"/>
      <c r="P508" s="1024"/>
      <c r="Q508" s="1024"/>
      <c r="R508" s="1024"/>
      <c r="S508" s="1024"/>
      <c r="T508" s="1024"/>
      <c r="U508" s="1024"/>
      <c r="V508" s="1024"/>
      <c r="W508" s="1024"/>
      <c r="X508" s="1024"/>
    </row>
    <row r="509" spans="1:24">
      <c r="A509" s="618"/>
      <c r="B509" s="95"/>
      <c r="C509" s="100"/>
      <c r="D509" s="1023"/>
      <c r="E509" s="1024"/>
      <c r="F509" s="1024"/>
      <c r="G509" s="1024"/>
      <c r="H509" s="1024"/>
      <c r="I509" s="1024"/>
      <c r="J509" s="1024"/>
      <c r="K509" s="1024"/>
      <c r="L509" s="1024"/>
      <c r="M509" s="1024"/>
      <c r="N509" s="1024"/>
      <c r="O509" s="1024"/>
      <c r="P509" s="1024"/>
      <c r="Q509" s="1024"/>
      <c r="R509" s="1024"/>
      <c r="S509" s="1024"/>
      <c r="T509" s="1024"/>
      <c r="U509" s="1024"/>
      <c r="V509" s="1024"/>
      <c r="W509" s="1024"/>
      <c r="X509" s="1024"/>
    </row>
    <row r="510" spans="1:24">
      <c r="A510" s="618"/>
      <c r="B510" s="95"/>
      <c r="C510" s="100"/>
      <c r="D510" s="1023"/>
      <c r="E510" s="1024"/>
      <c r="F510" s="1024"/>
      <c r="G510" s="1024"/>
      <c r="H510" s="1024"/>
      <c r="I510" s="1024"/>
      <c r="J510" s="1024"/>
      <c r="K510" s="1024"/>
      <c r="L510" s="1024"/>
      <c r="M510" s="1024"/>
      <c r="N510" s="1024"/>
      <c r="O510" s="1024"/>
      <c r="P510" s="1024"/>
      <c r="Q510" s="1024"/>
      <c r="R510" s="1024"/>
      <c r="S510" s="1024"/>
      <c r="T510" s="1024"/>
      <c r="U510" s="1024"/>
      <c r="V510" s="1024"/>
      <c r="W510" s="1024"/>
      <c r="X510" s="1024"/>
    </row>
    <row r="511" spans="1:24">
      <c r="A511" s="618"/>
      <c r="B511" s="95"/>
      <c r="C511" s="100"/>
      <c r="D511" s="1023"/>
      <c r="E511" s="1024"/>
      <c r="F511" s="1024"/>
      <c r="G511" s="1024"/>
      <c r="H511" s="1024"/>
      <c r="I511" s="1024"/>
      <c r="J511" s="1024"/>
      <c r="K511" s="1024"/>
      <c r="L511" s="1024"/>
      <c r="M511" s="1024"/>
      <c r="N511" s="1024"/>
      <c r="O511" s="1024"/>
      <c r="P511" s="1024"/>
      <c r="Q511" s="1024"/>
      <c r="R511" s="1024"/>
      <c r="S511" s="1024"/>
      <c r="T511" s="1024"/>
      <c r="U511" s="1024"/>
      <c r="V511" s="1024"/>
      <c r="W511" s="1024"/>
      <c r="X511" s="1024"/>
    </row>
    <row r="512" spans="1:24">
      <c r="A512" s="618"/>
      <c r="B512" s="95"/>
      <c r="C512" s="100"/>
      <c r="D512" s="1023"/>
      <c r="E512" s="1024"/>
      <c r="F512" s="1024"/>
      <c r="G512" s="1024"/>
      <c r="H512" s="1024"/>
      <c r="I512" s="1024"/>
      <c r="J512" s="1024"/>
      <c r="K512" s="1024"/>
      <c r="L512" s="1024"/>
      <c r="M512" s="1024"/>
      <c r="N512" s="1024"/>
      <c r="O512" s="1024"/>
      <c r="P512" s="1024"/>
      <c r="Q512" s="1024"/>
      <c r="R512" s="1024"/>
      <c r="S512" s="1024"/>
      <c r="T512" s="1024"/>
      <c r="U512" s="1024"/>
      <c r="V512" s="1024"/>
      <c r="W512" s="1024"/>
      <c r="X512" s="1024"/>
    </row>
    <row r="513" spans="1:24">
      <c r="A513" s="618"/>
      <c r="B513" s="95"/>
      <c r="C513" s="100"/>
      <c r="D513" s="1023"/>
      <c r="E513" s="1024"/>
      <c r="F513" s="1024"/>
      <c r="G513" s="1024"/>
      <c r="H513" s="1024"/>
      <c r="I513" s="1024"/>
      <c r="J513" s="1024"/>
      <c r="K513" s="1024"/>
      <c r="L513" s="1024"/>
      <c r="M513" s="1024"/>
      <c r="N513" s="1024"/>
      <c r="O513" s="1024"/>
      <c r="P513" s="1024"/>
      <c r="Q513" s="1024"/>
      <c r="R513" s="1024"/>
      <c r="S513" s="1024"/>
      <c r="T513" s="1024"/>
      <c r="U513" s="1024"/>
      <c r="V513" s="1024"/>
      <c r="W513" s="1024"/>
      <c r="X513" s="1024"/>
    </row>
    <row r="514" spans="1:24">
      <c r="A514" s="618"/>
      <c r="B514" s="95"/>
      <c r="C514" s="100"/>
      <c r="D514" s="1023"/>
      <c r="E514" s="1024"/>
      <c r="F514" s="1024"/>
      <c r="G514" s="1024"/>
      <c r="H514" s="1024"/>
      <c r="I514" s="1024"/>
      <c r="J514" s="1024"/>
      <c r="K514" s="1024"/>
      <c r="L514" s="1024"/>
      <c r="M514" s="1024"/>
      <c r="N514" s="1024"/>
      <c r="O514" s="1024"/>
      <c r="P514" s="1024"/>
      <c r="Q514" s="1024"/>
      <c r="R514" s="1024"/>
      <c r="S514" s="1024"/>
      <c r="T514" s="1024"/>
      <c r="U514" s="1024"/>
      <c r="V514" s="1024"/>
      <c r="W514" s="1024"/>
      <c r="X514" s="1024"/>
    </row>
    <row r="515" spans="1:24">
      <c r="A515" s="618"/>
      <c r="B515" s="95"/>
      <c r="C515" s="100"/>
      <c r="D515" s="1023"/>
      <c r="E515" s="1024"/>
      <c r="F515" s="1024"/>
      <c r="G515" s="1024"/>
      <c r="H515" s="1024"/>
      <c r="I515" s="1024"/>
      <c r="J515" s="1024"/>
      <c r="K515" s="1024"/>
      <c r="L515" s="1024"/>
      <c r="M515" s="1024"/>
      <c r="N515" s="1024"/>
      <c r="O515" s="1024"/>
      <c r="P515" s="1024"/>
      <c r="Q515" s="1024"/>
      <c r="R515" s="1024"/>
      <c r="S515" s="1024"/>
      <c r="T515" s="1024"/>
      <c r="U515" s="1024"/>
      <c r="V515" s="1024"/>
      <c r="W515" s="1024"/>
      <c r="X515" s="1024"/>
    </row>
    <row r="516" spans="1:24">
      <c r="A516" s="618"/>
      <c r="B516" s="95"/>
      <c r="C516" s="100"/>
      <c r="D516" s="1023"/>
      <c r="E516" s="1024"/>
      <c r="F516" s="1024"/>
      <c r="G516" s="1024"/>
      <c r="H516" s="1024"/>
      <c r="I516" s="1024"/>
      <c r="J516" s="1024"/>
      <c r="K516" s="1024"/>
      <c r="L516" s="1024"/>
      <c r="M516" s="1024"/>
      <c r="N516" s="1024"/>
      <c r="O516" s="1024"/>
      <c r="P516" s="1024"/>
      <c r="Q516" s="1024"/>
      <c r="R516" s="1024"/>
      <c r="S516" s="1024"/>
      <c r="T516" s="1024"/>
      <c r="U516" s="1024"/>
      <c r="V516" s="1024"/>
      <c r="W516" s="1024"/>
      <c r="X516" s="1024"/>
    </row>
    <row r="517" spans="1:24">
      <c r="A517" s="618"/>
      <c r="B517" s="95"/>
      <c r="C517" s="100"/>
      <c r="D517" s="1023"/>
      <c r="E517" s="1024"/>
      <c r="F517" s="1024"/>
      <c r="G517" s="1024"/>
      <c r="H517" s="1024"/>
      <c r="I517" s="1024"/>
      <c r="J517" s="1024"/>
      <c r="K517" s="1024"/>
      <c r="L517" s="1024"/>
      <c r="M517" s="1024"/>
      <c r="N517" s="1024"/>
      <c r="O517" s="1024"/>
      <c r="P517" s="1024"/>
      <c r="Q517" s="1024"/>
      <c r="R517" s="1024"/>
      <c r="S517" s="1024"/>
      <c r="T517" s="1024"/>
      <c r="U517" s="1024"/>
      <c r="V517" s="1024"/>
      <c r="W517" s="1024"/>
      <c r="X517" s="1024"/>
    </row>
    <row r="518" spans="1:24">
      <c r="A518" s="618"/>
      <c r="B518" s="95"/>
      <c r="C518" s="100"/>
      <c r="D518" s="1023"/>
      <c r="E518" s="1024"/>
      <c r="F518" s="1024"/>
      <c r="G518" s="1024"/>
      <c r="H518" s="1024"/>
      <c r="I518" s="1024"/>
      <c r="J518" s="1024"/>
      <c r="K518" s="1024"/>
      <c r="L518" s="1024"/>
      <c r="M518" s="1024"/>
      <c r="N518" s="1024"/>
      <c r="O518" s="1024"/>
      <c r="P518" s="1024"/>
      <c r="Q518" s="1024"/>
      <c r="R518" s="1024"/>
      <c r="S518" s="1024"/>
      <c r="T518" s="1024"/>
      <c r="U518" s="1024"/>
      <c r="V518" s="1024"/>
      <c r="W518" s="1024"/>
      <c r="X518" s="1024"/>
    </row>
    <row r="519" spans="1:24">
      <c r="A519" s="618"/>
      <c r="B519" s="95"/>
      <c r="C519" s="100"/>
      <c r="D519" s="1023"/>
      <c r="E519" s="1024"/>
      <c r="F519" s="1024"/>
      <c r="G519" s="1024"/>
      <c r="H519" s="1024"/>
      <c r="I519" s="1024"/>
      <c r="J519" s="1024"/>
      <c r="K519" s="1024"/>
      <c r="L519" s="1024"/>
      <c r="M519" s="1024"/>
      <c r="N519" s="1024"/>
      <c r="O519" s="1024"/>
      <c r="P519" s="1024"/>
      <c r="Q519" s="1024"/>
      <c r="R519" s="1024"/>
      <c r="S519" s="1024"/>
      <c r="T519" s="1024"/>
      <c r="U519" s="1024"/>
      <c r="V519" s="1024"/>
      <c r="W519" s="1024"/>
      <c r="X519" s="1024"/>
    </row>
    <row r="520" spans="1:24">
      <c r="A520" s="618"/>
      <c r="B520" s="95"/>
      <c r="C520" s="100"/>
      <c r="D520" s="1023"/>
      <c r="E520" s="1024"/>
      <c r="F520" s="1024"/>
      <c r="G520" s="1024"/>
      <c r="H520" s="1024"/>
      <c r="I520" s="1024"/>
      <c r="J520" s="1024"/>
      <c r="K520" s="1024"/>
      <c r="L520" s="1024"/>
      <c r="M520" s="1024"/>
      <c r="N520" s="1024"/>
      <c r="O520" s="1024"/>
      <c r="P520" s="1024"/>
      <c r="Q520" s="1024"/>
      <c r="R520" s="1024"/>
      <c r="S520" s="1024"/>
      <c r="T520" s="1024"/>
      <c r="U520" s="1024"/>
      <c r="V520" s="1024"/>
      <c r="W520" s="1024"/>
      <c r="X520" s="1024"/>
    </row>
    <row r="521" spans="1:24">
      <c r="A521" s="618"/>
      <c r="B521" s="95"/>
      <c r="C521" s="100"/>
      <c r="D521" s="1023"/>
      <c r="E521" s="1024"/>
      <c r="F521" s="1024"/>
      <c r="G521" s="1024"/>
      <c r="H521" s="1024"/>
      <c r="I521" s="1024"/>
      <c r="J521" s="1024"/>
      <c r="K521" s="1024"/>
      <c r="L521" s="1024"/>
      <c r="M521" s="1024"/>
      <c r="N521" s="1024"/>
      <c r="O521" s="1024"/>
      <c r="P521" s="1024"/>
      <c r="Q521" s="1024"/>
      <c r="R521" s="1024"/>
      <c r="S521" s="1024"/>
      <c r="T521" s="1024"/>
      <c r="U521" s="1024"/>
      <c r="V521" s="1024"/>
      <c r="W521" s="1024"/>
      <c r="X521" s="1024"/>
    </row>
    <row r="522" spans="1:24">
      <c r="A522" s="618"/>
      <c r="B522" s="95"/>
      <c r="C522" s="100"/>
      <c r="D522" s="1023"/>
      <c r="E522" s="1024"/>
      <c r="F522" s="1024"/>
      <c r="G522" s="1024"/>
      <c r="H522" s="1024"/>
      <c r="I522" s="1024"/>
      <c r="J522" s="1024"/>
      <c r="K522" s="1024"/>
      <c r="L522" s="1024"/>
      <c r="M522" s="1024"/>
      <c r="N522" s="1024"/>
      <c r="O522" s="1024"/>
      <c r="P522" s="1024"/>
      <c r="Q522" s="1024"/>
      <c r="R522" s="1024"/>
      <c r="S522" s="1024"/>
      <c r="T522" s="1024"/>
      <c r="U522" s="1024"/>
      <c r="V522" s="1024"/>
      <c r="W522" s="1024"/>
      <c r="X522" s="1024"/>
    </row>
    <row r="523" spans="1:24">
      <c r="A523" s="618"/>
      <c r="B523" s="95"/>
      <c r="C523" s="100"/>
      <c r="D523" s="1023"/>
      <c r="E523" s="1024"/>
      <c r="F523" s="1024"/>
      <c r="G523" s="1024"/>
      <c r="H523" s="1024"/>
      <c r="I523" s="1024"/>
      <c r="J523" s="1024"/>
      <c r="K523" s="1024"/>
      <c r="L523" s="1024"/>
      <c r="M523" s="1024"/>
      <c r="N523" s="1024"/>
      <c r="O523" s="1024"/>
      <c r="P523" s="1024"/>
      <c r="Q523" s="1024"/>
      <c r="R523" s="1024"/>
      <c r="S523" s="1024"/>
      <c r="T523" s="1024"/>
      <c r="U523" s="1024"/>
      <c r="V523" s="1024"/>
      <c r="W523" s="1024"/>
      <c r="X523" s="1024"/>
    </row>
    <row r="524" spans="1:24">
      <c r="A524" s="618"/>
      <c r="B524" s="95"/>
      <c r="C524" s="100"/>
      <c r="D524" s="1023"/>
      <c r="E524" s="1024"/>
      <c r="F524" s="1024"/>
      <c r="G524" s="1024"/>
      <c r="H524" s="1024"/>
      <c r="I524" s="1024"/>
      <c r="J524" s="1024"/>
      <c r="K524" s="1024"/>
      <c r="L524" s="1024"/>
      <c r="M524" s="1024"/>
      <c r="N524" s="1024"/>
      <c r="O524" s="1024"/>
      <c r="P524" s="1024"/>
      <c r="Q524" s="1024"/>
      <c r="R524" s="1024"/>
      <c r="S524" s="1024"/>
      <c r="T524" s="1024"/>
      <c r="U524" s="1024"/>
      <c r="V524" s="1024"/>
      <c r="W524" s="1024"/>
      <c r="X524" s="1024"/>
    </row>
    <row r="525" spans="1:24">
      <c r="A525" s="618"/>
      <c r="B525" s="95"/>
      <c r="C525" s="100"/>
      <c r="D525" s="1023"/>
      <c r="E525" s="1024"/>
      <c r="F525" s="1024"/>
      <c r="G525" s="1024"/>
      <c r="H525" s="1024"/>
      <c r="I525" s="1024"/>
      <c r="J525" s="1024"/>
      <c r="K525" s="1024"/>
      <c r="L525" s="1024"/>
      <c r="M525" s="1024"/>
      <c r="N525" s="1024"/>
      <c r="O525" s="1024"/>
      <c r="P525" s="1024"/>
      <c r="Q525" s="1024"/>
      <c r="R525" s="1024"/>
      <c r="S525" s="1024"/>
      <c r="T525" s="1024"/>
      <c r="U525" s="1024"/>
      <c r="V525" s="1024"/>
      <c r="W525" s="1024"/>
      <c r="X525" s="1024"/>
    </row>
    <row r="526" spans="1:24">
      <c r="A526" s="618"/>
      <c r="B526" s="95"/>
      <c r="C526" s="100"/>
      <c r="D526" s="1023"/>
      <c r="E526" s="1024"/>
      <c r="F526" s="1024"/>
      <c r="G526" s="1024"/>
      <c r="H526" s="1024"/>
      <c r="I526" s="1024"/>
      <c r="J526" s="1024"/>
      <c r="K526" s="1024"/>
      <c r="L526" s="1024"/>
      <c r="M526" s="1024"/>
      <c r="N526" s="1024"/>
      <c r="O526" s="1024"/>
      <c r="P526" s="1024"/>
      <c r="Q526" s="1024"/>
      <c r="R526" s="1024"/>
      <c r="S526" s="1024"/>
      <c r="T526" s="1024"/>
      <c r="U526" s="1024"/>
      <c r="V526" s="1024"/>
      <c r="W526" s="1024"/>
      <c r="X526" s="1024"/>
    </row>
    <row r="527" spans="1:24">
      <c r="A527" s="618"/>
      <c r="B527" s="95"/>
      <c r="C527" s="100"/>
      <c r="D527" s="1023"/>
      <c r="E527" s="1024"/>
      <c r="F527" s="1024"/>
      <c r="G527" s="1024"/>
      <c r="H527" s="1024"/>
      <c r="I527" s="1024"/>
      <c r="J527" s="1024"/>
      <c r="K527" s="1024"/>
      <c r="L527" s="1024"/>
      <c r="M527" s="1024"/>
      <c r="N527" s="1024"/>
      <c r="O527" s="1024"/>
      <c r="P527" s="1024"/>
      <c r="Q527" s="1024"/>
      <c r="R527" s="1024"/>
      <c r="S527" s="1024"/>
      <c r="T527" s="1024"/>
      <c r="U527" s="1024"/>
      <c r="V527" s="1024"/>
      <c r="W527" s="1024"/>
      <c r="X527" s="1024"/>
    </row>
    <row r="528" spans="1:24">
      <c r="A528" s="618"/>
      <c r="B528" s="95"/>
      <c r="C528" s="100"/>
      <c r="D528" s="1023"/>
      <c r="E528" s="1024"/>
      <c r="F528" s="1024"/>
      <c r="G528" s="1024"/>
      <c r="H528" s="1024"/>
      <c r="I528" s="1024"/>
      <c r="J528" s="1024"/>
      <c r="K528" s="1024"/>
      <c r="L528" s="1024"/>
      <c r="M528" s="1024"/>
      <c r="N528" s="1024"/>
      <c r="O528" s="1024"/>
      <c r="P528" s="1024"/>
      <c r="Q528" s="1024"/>
      <c r="R528" s="1024"/>
      <c r="S528" s="1024"/>
      <c r="T528" s="1024"/>
      <c r="U528" s="1024"/>
      <c r="V528" s="1024"/>
      <c r="W528" s="1024"/>
      <c r="X528" s="1024"/>
    </row>
    <row r="529" spans="1:24">
      <c r="A529" s="618"/>
      <c r="B529" s="95"/>
      <c r="C529" s="100"/>
      <c r="D529" s="1023"/>
      <c r="E529" s="1024"/>
      <c r="F529" s="1024"/>
      <c r="G529" s="1024"/>
      <c r="H529" s="1024"/>
      <c r="I529" s="1024"/>
      <c r="J529" s="1024"/>
      <c r="K529" s="1024"/>
      <c r="L529" s="1024"/>
      <c r="M529" s="1024"/>
      <c r="N529" s="1024"/>
      <c r="O529" s="1024"/>
      <c r="P529" s="1024"/>
      <c r="Q529" s="1024"/>
      <c r="R529" s="1024"/>
      <c r="S529" s="1024"/>
      <c r="T529" s="1024"/>
      <c r="U529" s="1024"/>
      <c r="V529" s="1024"/>
      <c r="W529" s="1024"/>
      <c r="X529" s="1024"/>
    </row>
    <row r="530" spans="1:24">
      <c r="A530" s="618"/>
      <c r="B530" s="95"/>
      <c r="C530" s="100"/>
      <c r="D530" s="1023"/>
      <c r="E530" s="1024"/>
      <c r="F530" s="1024"/>
      <c r="G530" s="1024"/>
      <c r="H530" s="1024"/>
      <c r="I530" s="1024"/>
      <c r="J530" s="1024"/>
      <c r="K530" s="1024"/>
      <c r="L530" s="1024"/>
      <c r="M530" s="1024"/>
      <c r="N530" s="1024"/>
      <c r="O530" s="1024"/>
      <c r="P530" s="1024"/>
      <c r="Q530" s="1024"/>
      <c r="R530" s="1024"/>
      <c r="S530" s="1024"/>
      <c r="T530" s="1024"/>
      <c r="U530" s="1024"/>
      <c r="V530" s="1024"/>
      <c r="W530" s="1024"/>
      <c r="X530" s="1024"/>
    </row>
    <row r="531" spans="1:24">
      <c r="A531" s="618"/>
      <c r="B531" s="95"/>
      <c r="C531" s="100"/>
      <c r="D531" s="1023"/>
      <c r="E531" s="1024"/>
      <c r="F531" s="1024"/>
      <c r="G531" s="1024"/>
      <c r="H531" s="1024"/>
      <c r="I531" s="1024"/>
      <c r="J531" s="1024"/>
      <c r="K531" s="1024"/>
      <c r="L531" s="1024"/>
      <c r="M531" s="1024"/>
      <c r="N531" s="1024"/>
      <c r="O531" s="1024"/>
      <c r="P531" s="1024"/>
      <c r="Q531" s="1024"/>
      <c r="R531" s="1024"/>
      <c r="S531" s="1024"/>
      <c r="T531" s="1024"/>
      <c r="U531" s="1024"/>
      <c r="V531" s="1024"/>
      <c r="W531" s="1024"/>
      <c r="X531" s="1024"/>
    </row>
    <row r="532" spans="1:24">
      <c r="A532" s="618"/>
      <c r="B532" s="95"/>
      <c r="C532" s="100"/>
      <c r="D532" s="1023"/>
      <c r="E532" s="1024"/>
      <c r="F532" s="1024"/>
      <c r="G532" s="1024"/>
      <c r="H532" s="1024"/>
      <c r="I532" s="1024"/>
      <c r="J532" s="1024"/>
      <c r="K532" s="1024"/>
      <c r="L532" s="1024"/>
      <c r="M532" s="1024"/>
      <c r="N532" s="1024"/>
      <c r="O532" s="1024"/>
      <c r="P532" s="1024"/>
      <c r="Q532" s="1024"/>
      <c r="R532" s="1024"/>
      <c r="S532" s="1024"/>
      <c r="T532" s="1024"/>
      <c r="U532" s="1024"/>
      <c r="V532" s="1024"/>
      <c r="W532" s="1024"/>
      <c r="X532" s="1024"/>
    </row>
    <row r="533" spans="1:24">
      <c r="A533" s="618"/>
      <c r="B533" s="95"/>
      <c r="C533" s="100"/>
      <c r="D533" s="1023"/>
      <c r="E533" s="1024"/>
      <c r="F533" s="1024"/>
      <c r="G533" s="1024"/>
      <c r="H533" s="1024"/>
      <c r="I533" s="1024"/>
      <c r="J533" s="1024"/>
      <c r="K533" s="1024"/>
      <c r="L533" s="1024"/>
      <c r="M533" s="1024"/>
      <c r="N533" s="1024"/>
      <c r="O533" s="1024"/>
      <c r="P533" s="1024"/>
      <c r="Q533" s="1024"/>
      <c r="R533" s="1024"/>
      <c r="S533" s="1024"/>
      <c r="T533" s="1024"/>
      <c r="U533" s="1024"/>
      <c r="V533" s="1024"/>
      <c r="W533" s="1024"/>
      <c r="X533" s="1024"/>
    </row>
    <row r="534" spans="1:24">
      <c r="A534" s="618"/>
      <c r="B534" s="95"/>
      <c r="C534" s="100"/>
      <c r="D534" s="1023"/>
      <c r="E534" s="1024"/>
      <c r="F534" s="1024"/>
      <c r="G534" s="1024"/>
      <c r="H534" s="1024"/>
      <c r="I534" s="1024"/>
      <c r="J534" s="1024"/>
      <c r="K534" s="1024"/>
      <c r="L534" s="1024"/>
      <c r="M534" s="1024"/>
      <c r="N534" s="1024"/>
      <c r="O534" s="1024"/>
      <c r="P534" s="1024"/>
      <c r="Q534" s="1024"/>
      <c r="R534" s="1024"/>
      <c r="S534" s="1024"/>
      <c r="T534" s="1024"/>
      <c r="U534" s="1024"/>
      <c r="V534" s="1024"/>
      <c r="W534" s="1024"/>
      <c r="X534" s="1024"/>
    </row>
    <row r="535" spans="1:24">
      <c r="A535" s="618"/>
      <c r="B535" s="95"/>
      <c r="C535" s="100"/>
      <c r="D535" s="1023"/>
      <c r="E535" s="1024"/>
      <c r="F535" s="1024"/>
      <c r="G535" s="1024"/>
      <c r="H535" s="1024"/>
      <c r="I535" s="1024"/>
      <c r="J535" s="1024"/>
      <c r="K535" s="1024"/>
      <c r="L535" s="1024"/>
      <c r="M535" s="1024"/>
      <c r="N535" s="1024"/>
      <c r="O535" s="1024"/>
      <c r="P535" s="1024"/>
      <c r="Q535" s="1024"/>
      <c r="R535" s="1024"/>
      <c r="S535" s="1024"/>
      <c r="T535" s="1024"/>
      <c r="U535" s="1024"/>
      <c r="V535" s="1024"/>
      <c r="W535" s="1024"/>
      <c r="X535" s="1024"/>
    </row>
    <row r="536" spans="1:24">
      <c r="A536" s="618"/>
      <c r="B536" s="95"/>
      <c r="C536" s="100"/>
      <c r="D536" s="1023"/>
      <c r="E536" s="1024"/>
      <c r="F536" s="1024"/>
      <c r="G536" s="1024"/>
      <c r="H536" s="1024"/>
      <c r="I536" s="1024"/>
      <c r="J536" s="1024"/>
      <c r="K536" s="1024"/>
      <c r="L536" s="1024"/>
      <c r="M536" s="1024"/>
      <c r="N536" s="1024"/>
      <c r="O536" s="1024"/>
      <c r="P536" s="1024"/>
      <c r="Q536" s="1024"/>
      <c r="R536" s="1024"/>
      <c r="S536" s="1024"/>
      <c r="T536" s="1024"/>
      <c r="U536" s="1024"/>
      <c r="V536" s="1024"/>
      <c r="W536" s="1024"/>
      <c r="X536" s="1024"/>
    </row>
    <row r="537" spans="1:24">
      <c r="A537" s="618"/>
      <c r="B537" s="95"/>
      <c r="C537" s="100"/>
      <c r="D537" s="1023"/>
      <c r="E537" s="1024"/>
      <c r="F537" s="1024"/>
      <c r="G537" s="1024"/>
      <c r="H537" s="1024"/>
      <c r="I537" s="1024"/>
      <c r="J537" s="1024"/>
      <c r="K537" s="1024"/>
      <c r="L537" s="1024"/>
      <c r="M537" s="1024"/>
      <c r="N537" s="1024"/>
      <c r="O537" s="1024"/>
      <c r="P537" s="1024"/>
      <c r="Q537" s="1024"/>
      <c r="R537" s="1024"/>
      <c r="S537" s="1024"/>
      <c r="T537" s="1024"/>
      <c r="U537" s="1024"/>
      <c r="V537" s="1024"/>
      <c r="W537" s="1024"/>
      <c r="X537" s="1024"/>
    </row>
    <row r="538" spans="1:24">
      <c r="A538" s="618"/>
      <c r="B538" s="95"/>
      <c r="C538" s="100"/>
      <c r="D538" s="1023"/>
      <c r="E538" s="1024"/>
      <c r="F538" s="1024"/>
      <c r="G538" s="1024"/>
      <c r="H538" s="1024"/>
      <c r="I538" s="1024"/>
      <c r="J538" s="1024"/>
      <c r="K538" s="1024"/>
      <c r="L538" s="1024"/>
      <c r="M538" s="1024"/>
      <c r="N538" s="1024"/>
      <c r="O538" s="1024"/>
      <c r="P538" s="1024"/>
      <c r="Q538" s="1024"/>
      <c r="R538" s="1024"/>
      <c r="S538" s="1024"/>
      <c r="T538" s="1024"/>
      <c r="U538" s="1024"/>
      <c r="V538" s="1024"/>
      <c r="W538" s="1024"/>
      <c r="X538" s="1024"/>
    </row>
    <row r="539" spans="1:24">
      <c r="A539" s="618"/>
      <c r="B539" s="95"/>
      <c r="C539" s="100"/>
      <c r="D539" s="1023"/>
      <c r="E539" s="1024"/>
      <c r="F539" s="1024"/>
      <c r="G539" s="1024"/>
      <c r="H539" s="1024"/>
      <c r="I539" s="1024"/>
      <c r="J539" s="1024"/>
      <c r="K539" s="1024"/>
      <c r="L539" s="1024"/>
      <c r="M539" s="1024"/>
      <c r="N539" s="1024"/>
      <c r="O539" s="1024"/>
      <c r="P539" s="1024"/>
      <c r="Q539" s="1024"/>
      <c r="R539" s="1024"/>
      <c r="S539" s="1024"/>
      <c r="T539" s="1024"/>
      <c r="U539" s="1024"/>
      <c r="V539" s="1024"/>
      <c r="W539" s="1024"/>
      <c r="X539" s="1024"/>
    </row>
    <row r="540" spans="1:24">
      <c r="A540" s="618"/>
      <c r="B540" s="95"/>
      <c r="C540" s="100"/>
      <c r="D540" s="1023"/>
      <c r="E540" s="1024"/>
      <c r="F540" s="1024"/>
      <c r="G540" s="1024"/>
      <c r="H540" s="1024"/>
      <c r="I540" s="1024"/>
      <c r="J540" s="1024"/>
      <c r="K540" s="1024"/>
      <c r="L540" s="1024"/>
      <c r="M540" s="1024"/>
      <c r="N540" s="1024"/>
      <c r="O540" s="1024"/>
      <c r="P540" s="1024"/>
      <c r="Q540" s="1024"/>
      <c r="R540" s="1024"/>
      <c r="S540" s="1024"/>
      <c r="T540" s="1024"/>
      <c r="U540" s="1024"/>
      <c r="V540" s="1024"/>
      <c r="W540" s="1024"/>
      <c r="X540" s="1024"/>
    </row>
    <row r="541" spans="1:24">
      <c r="A541" s="618"/>
      <c r="B541" s="95"/>
      <c r="C541" s="100"/>
      <c r="D541" s="1023"/>
      <c r="E541" s="1024"/>
      <c r="F541" s="1024"/>
      <c r="G541" s="1024"/>
      <c r="H541" s="1024"/>
      <c r="I541" s="1024"/>
      <c r="J541" s="1024"/>
      <c r="K541" s="1024"/>
      <c r="L541" s="1024"/>
      <c r="M541" s="1024"/>
      <c r="N541" s="1024"/>
      <c r="O541" s="1024"/>
      <c r="P541" s="1024"/>
      <c r="Q541" s="1024"/>
      <c r="R541" s="1024"/>
      <c r="S541" s="1024"/>
      <c r="T541" s="1024"/>
      <c r="U541" s="1024"/>
      <c r="V541" s="1024"/>
      <c r="W541" s="1024"/>
      <c r="X541" s="1024"/>
    </row>
    <row r="542" spans="1:24">
      <c r="A542" s="618"/>
      <c r="B542" s="95"/>
      <c r="C542" s="100"/>
      <c r="D542" s="1023"/>
      <c r="E542" s="1024"/>
      <c r="F542" s="1024"/>
      <c r="G542" s="1024"/>
      <c r="H542" s="1024"/>
      <c r="I542" s="1024"/>
      <c r="J542" s="1024"/>
      <c r="K542" s="1024"/>
      <c r="L542" s="1024"/>
      <c r="M542" s="1024"/>
      <c r="N542" s="1024"/>
      <c r="O542" s="1024"/>
      <c r="P542" s="1024"/>
      <c r="Q542" s="1024"/>
      <c r="R542" s="1024"/>
      <c r="S542" s="1024"/>
      <c r="T542" s="1024"/>
      <c r="U542" s="1024"/>
      <c r="V542" s="1024"/>
      <c r="W542" s="1024"/>
      <c r="X542" s="1024"/>
    </row>
    <row r="543" spans="1:24">
      <c r="A543" s="618"/>
      <c r="B543" s="95"/>
      <c r="C543" s="100"/>
      <c r="D543" s="1023"/>
      <c r="E543" s="1024"/>
      <c r="F543" s="1024"/>
      <c r="G543" s="1024"/>
      <c r="H543" s="1024"/>
      <c r="I543" s="1024"/>
      <c r="J543" s="1024"/>
      <c r="K543" s="1024"/>
      <c r="L543" s="1024"/>
      <c r="M543" s="1024"/>
      <c r="N543" s="1024"/>
      <c r="O543" s="1024"/>
      <c r="P543" s="1024"/>
      <c r="Q543" s="1024"/>
      <c r="R543" s="1024"/>
      <c r="S543" s="1024"/>
      <c r="T543" s="1024"/>
      <c r="U543" s="1024"/>
      <c r="V543" s="1024"/>
      <c r="W543" s="1024"/>
      <c r="X543" s="1024"/>
    </row>
    <row r="544" spans="1:24">
      <c r="A544" s="618"/>
      <c r="B544" s="95"/>
      <c r="C544" s="100"/>
      <c r="D544" s="1023"/>
      <c r="E544" s="1024"/>
      <c r="F544" s="1024"/>
      <c r="G544" s="1024"/>
      <c r="H544" s="1024"/>
      <c r="I544" s="1024"/>
      <c r="J544" s="1024"/>
      <c r="K544" s="1024"/>
      <c r="L544" s="1024"/>
      <c r="M544" s="1024"/>
      <c r="N544" s="1024"/>
      <c r="O544" s="1024"/>
      <c r="P544" s="1024"/>
      <c r="Q544" s="1024"/>
      <c r="R544" s="1024"/>
      <c r="S544" s="1024"/>
      <c r="T544" s="1024"/>
      <c r="U544" s="1024"/>
      <c r="V544" s="1024"/>
      <c r="W544" s="1024"/>
      <c r="X544" s="1024"/>
    </row>
    <row r="545" spans="1:24">
      <c r="A545" s="618"/>
      <c r="B545" s="95"/>
      <c r="C545" s="100"/>
      <c r="D545" s="1023"/>
      <c r="E545" s="1024"/>
      <c r="F545" s="1024"/>
      <c r="G545" s="1024"/>
      <c r="H545" s="1024"/>
      <c r="I545" s="1024"/>
      <c r="J545" s="1024"/>
      <c r="K545" s="1024"/>
      <c r="L545" s="1024"/>
      <c r="M545" s="1024"/>
      <c r="N545" s="1024"/>
      <c r="O545" s="1024"/>
      <c r="P545" s="1024"/>
      <c r="Q545" s="1024"/>
      <c r="R545" s="1024"/>
      <c r="S545" s="1024"/>
      <c r="T545" s="1024"/>
      <c r="U545" s="1024"/>
      <c r="V545" s="1024"/>
      <c r="W545" s="1024"/>
      <c r="X545" s="1024"/>
    </row>
    <row r="546" spans="1:24">
      <c r="A546" s="618"/>
      <c r="B546" s="95"/>
      <c r="C546" s="100"/>
      <c r="D546" s="1023"/>
      <c r="E546" s="1024"/>
      <c r="F546" s="1024"/>
      <c r="G546" s="1024"/>
      <c r="H546" s="1024"/>
      <c r="I546" s="1024"/>
      <c r="J546" s="1024"/>
      <c r="K546" s="1024"/>
      <c r="L546" s="1024"/>
      <c r="M546" s="1024"/>
      <c r="N546" s="1024"/>
      <c r="O546" s="1024"/>
      <c r="P546" s="1024"/>
      <c r="Q546" s="1024"/>
      <c r="R546" s="1024"/>
      <c r="S546" s="1024"/>
      <c r="T546" s="1024"/>
      <c r="U546" s="1024"/>
      <c r="V546" s="1024"/>
      <c r="W546" s="1024"/>
      <c r="X546" s="1024"/>
    </row>
    <row r="547" spans="1:24">
      <c r="A547" s="618"/>
      <c r="B547" s="95"/>
      <c r="C547" s="100"/>
      <c r="D547" s="1023"/>
      <c r="E547" s="1024"/>
      <c r="F547" s="1024"/>
      <c r="G547" s="1024"/>
      <c r="H547" s="1024"/>
      <c r="I547" s="1024"/>
      <c r="J547" s="1024"/>
      <c r="K547" s="1024"/>
      <c r="L547" s="1024"/>
      <c r="M547" s="1024"/>
      <c r="N547" s="1024"/>
      <c r="O547" s="1024"/>
      <c r="P547" s="1024"/>
      <c r="Q547" s="1024"/>
      <c r="R547" s="1024"/>
      <c r="S547" s="1024"/>
      <c r="T547" s="1024"/>
      <c r="U547" s="1024"/>
      <c r="V547" s="1024"/>
      <c r="W547" s="1024"/>
      <c r="X547" s="1024"/>
    </row>
    <row r="548" spans="1:24">
      <c r="A548" s="618"/>
      <c r="B548" s="95"/>
      <c r="C548" s="100"/>
      <c r="D548" s="1023"/>
      <c r="E548" s="1024"/>
      <c r="F548" s="1024"/>
      <c r="G548" s="1024"/>
      <c r="H548" s="1024"/>
      <c r="I548" s="1024"/>
      <c r="J548" s="1024"/>
      <c r="K548" s="1024"/>
      <c r="L548" s="1024"/>
      <c r="M548" s="1024"/>
      <c r="N548" s="1024"/>
      <c r="O548" s="1024"/>
      <c r="P548" s="1024"/>
      <c r="Q548" s="1024"/>
      <c r="R548" s="1024"/>
      <c r="S548" s="1024"/>
      <c r="T548" s="1024"/>
      <c r="U548" s="1024"/>
      <c r="V548" s="1024"/>
      <c r="W548" s="1024"/>
      <c r="X548" s="1024"/>
    </row>
    <row r="549" spans="1:24">
      <c r="A549" s="618"/>
      <c r="B549" s="95"/>
      <c r="C549" s="100"/>
      <c r="D549" s="1023"/>
      <c r="E549" s="1024"/>
      <c r="F549" s="1024"/>
      <c r="G549" s="1024"/>
      <c r="H549" s="1024"/>
      <c r="I549" s="1024"/>
      <c r="J549" s="1024"/>
      <c r="K549" s="1024"/>
      <c r="L549" s="1024"/>
      <c r="M549" s="1024"/>
      <c r="N549" s="1024"/>
      <c r="O549" s="1024"/>
      <c r="P549" s="1024"/>
      <c r="Q549" s="1024"/>
      <c r="R549" s="1024"/>
      <c r="S549" s="1024"/>
      <c r="T549" s="1024"/>
      <c r="U549" s="1024"/>
      <c r="V549" s="1024"/>
      <c r="W549" s="1024"/>
      <c r="X549" s="1024"/>
    </row>
    <row r="550" spans="1:24">
      <c r="A550" s="618"/>
      <c r="B550" s="95"/>
      <c r="C550" s="100"/>
      <c r="D550" s="1023"/>
      <c r="E550" s="1024"/>
      <c r="F550" s="1024"/>
      <c r="G550" s="1024"/>
      <c r="H550" s="1024"/>
      <c r="I550" s="1024"/>
      <c r="J550" s="1024"/>
      <c r="K550" s="1024"/>
      <c r="L550" s="1024"/>
      <c r="M550" s="1024"/>
      <c r="N550" s="1024"/>
      <c r="O550" s="1024"/>
      <c r="P550" s="1024"/>
      <c r="Q550" s="1024"/>
      <c r="R550" s="1024"/>
      <c r="S550" s="1024"/>
      <c r="T550" s="1024"/>
      <c r="U550" s="1024"/>
      <c r="V550" s="1024"/>
      <c r="W550" s="1024"/>
      <c r="X550" s="1024"/>
    </row>
    <row r="551" spans="1:24">
      <c r="A551" s="618"/>
      <c r="B551" s="95"/>
      <c r="C551" s="100"/>
      <c r="D551" s="1023"/>
      <c r="E551" s="1024"/>
      <c r="F551" s="1024"/>
      <c r="G551" s="1024"/>
      <c r="H551" s="1024"/>
      <c r="I551" s="1024"/>
      <c r="J551" s="1024"/>
      <c r="K551" s="1024"/>
      <c r="L551" s="1024"/>
      <c r="M551" s="1024"/>
      <c r="N551" s="1024"/>
      <c r="O551" s="1024"/>
      <c r="P551" s="1024"/>
      <c r="Q551" s="1024"/>
      <c r="R551" s="1024"/>
      <c r="S551" s="1024"/>
      <c r="T551" s="1024"/>
      <c r="U551" s="1024"/>
      <c r="V551" s="1024"/>
      <c r="W551" s="1024"/>
      <c r="X551" s="1024"/>
    </row>
    <row r="552" spans="1:24">
      <c r="A552" s="618"/>
      <c r="B552" s="95"/>
      <c r="C552" s="100"/>
      <c r="D552" s="1023"/>
      <c r="E552" s="1024"/>
      <c r="F552" s="1024"/>
      <c r="G552" s="1024"/>
      <c r="H552" s="1024"/>
      <c r="I552" s="1024"/>
      <c r="J552" s="1024"/>
      <c r="K552" s="1024"/>
      <c r="L552" s="1024"/>
      <c r="M552" s="1024"/>
      <c r="N552" s="1024"/>
      <c r="O552" s="1024"/>
      <c r="P552" s="1024"/>
      <c r="Q552" s="1024"/>
      <c r="R552" s="1024"/>
      <c r="S552" s="1024"/>
      <c r="T552" s="1024"/>
      <c r="U552" s="1024"/>
      <c r="V552" s="1024"/>
      <c r="W552" s="1024"/>
      <c r="X552" s="1024"/>
    </row>
    <row r="553" spans="1:24">
      <c r="A553" s="618"/>
      <c r="B553" s="95"/>
      <c r="C553" s="100"/>
      <c r="D553" s="1023"/>
      <c r="E553" s="1024"/>
      <c r="F553" s="1024"/>
      <c r="G553" s="1024"/>
      <c r="H553" s="1024"/>
      <c r="I553" s="1024"/>
      <c r="J553" s="1024"/>
      <c r="K553" s="1024"/>
      <c r="L553" s="1024"/>
      <c r="M553" s="1024"/>
      <c r="N553" s="1024"/>
      <c r="O553" s="1024"/>
      <c r="P553" s="1024"/>
      <c r="Q553" s="1024"/>
      <c r="R553" s="1024"/>
      <c r="S553" s="1024"/>
      <c r="T553" s="1024"/>
      <c r="U553" s="1024"/>
      <c r="V553" s="1024"/>
      <c r="W553" s="1024"/>
      <c r="X553" s="1024"/>
    </row>
    <row r="554" spans="1:24">
      <c r="A554" s="618"/>
      <c r="B554" s="95"/>
      <c r="C554" s="100"/>
      <c r="D554" s="1023"/>
      <c r="E554" s="1024"/>
      <c r="F554" s="1024"/>
      <c r="G554" s="1024"/>
      <c r="H554" s="1024"/>
      <c r="I554" s="1024"/>
      <c r="J554" s="1024"/>
      <c r="K554" s="1024"/>
      <c r="L554" s="1024"/>
      <c r="M554" s="1024"/>
      <c r="N554" s="1024"/>
      <c r="O554" s="1024"/>
      <c r="P554" s="1024"/>
      <c r="Q554" s="1024"/>
      <c r="R554" s="1024"/>
      <c r="S554" s="1024"/>
      <c r="T554" s="1024"/>
      <c r="U554" s="1024"/>
      <c r="V554" s="1024"/>
      <c r="W554" s="1024"/>
      <c r="X554" s="1024"/>
    </row>
    <row r="555" spans="1:24">
      <c r="A555" s="618"/>
      <c r="B555" s="95"/>
      <c r="C555" s="100"/>
      <c r="D555" s="1023"/>
      <c r="E555" s="1024"/>
      <c r="F555" s="1024"/>
      <c r="G555" s="1024"/>
      <c r="H555" s="1024"/>
      <c r="I555" s="1024"/>
      <c r="J555" s="1024"/>
      <c r="K555" s="1024"/>
      <c r="L555" s="1024"/>
      <c r="M555" s="1024"/>
      <c r="N555" s="1024"/>
      <c r="O555" s="1024"/>
      <c r="P555" s="1024"/>
      <c r="Q555" s="1024"/>
      <c r="R555" s="1024"/>
      <c r="S555" s="1024"/>
      <c r="T555" s="1024"/>
      <c r="U555" s="1024"/>
      <c r="V555" s="1024"/>
      <c r="W555" s="1024"/>
      <c r="X555" s="1024"/>
    </row>
    <row r="556" spans="1:24">
      <c r="A556" s="618"/>
      <c r="B556" s="95"/>
      <c r="C556" s="100"/>
      <c r="D556" s="1023"/>
      <c r="E556" s="1024"/>
      <c r="F556" s="1024"/>
      <c r="G556" s="1024"/>
      <c r="H556" s="1024"/>
      <c r="I556" s="1024"/>
      <c r="J556" s="1024"/>
      <c r="K556" s="1024"/>
      <c r="L556" s="1024"/>
      <c r="M556" s="1024"/>
      <c r="N556" s="1024"/>
      <c r="O556" s="1024"/>
      <c r="P556" s="1024"/>
      <c r="Q556" s="1024"/>
      <c r="R556" s="1024"/>
      <c r="S556" s="1024"/>
      <c r="T556" s="1024"/>
      <c r="U556" s="1024"/>
      <c r="V556" s="1024"/>
      <c r="W556" s="1024"/>
      <c r="X556" s="1024"/>
    </row>
    <row r="557" spans="1:24">
      <c r="A557" s="618"/>
      <c r="B557" s="95"/>
      <c r="C557" s="100"/>
      <c r="D557" s="1023"/>
      <c r="E557" s="1024"/>
      <c r="F557" s="1024"/>
      <c r="G557" s="1024"/>
      <c r="H557" s="1024"/>
      <c r="I557" s="1024"/>
      <c r="J557" s="1024"/>
      <c r="K557" s="1024"/>
      <c r="L557" s="1024"/>
      <c r="M557" s="1024"/>
      <c r="N557" s="1024"/>
      <c r="O557" s="1024"/>
      <c r="P557" s="1024"/>
      <c r="Q557" s="1024"/>
      <c r="R557" s="1024"/>
      <c r="S557" s="1024"/>
      <c r="T557" s="1024"/>
      <c r="U557" s="1024"/>
      <c r="V557" s="1024"/>
      <c r="W557" s="1024"/>
      <c r="X557" s="1024"/>
    </row>
    <row r="558" spans="1:24">
      <c r="A558" s="618"/>
      <c r="B558" s="95"/>
      <c r="C558" s="100"/>
      <c r="D558" s="1023"/>
      <c r="E558" s="1024"/>
      <c r="F558" s="1024"/>
      <c r="G558" s="1024"/>
      <c r="H558" s="1024"/>
      <c r="I558" s="1024"/>
      <c r="J558" s="1024"/>
      <c r="K558" s="1024"/>
      <c r="L558" s="1024"/>
      <c r="M558" s="1024"/>
      <c r="N558" s="1024"/>
      <c r="O558" s="1024"/>
      <c r="P558" s="1024"/>
      <c r="Q558" s="1024"/>
      <c r="R558" s="1024"/>
      <c r="S558" s="1024"/>
      <c r="T558" s="1024"/>
      <c r="U558" s="1024"/>
      <c r="V558" s="1024"/>
      <c r="W558" s="1024"/>
      <c r="X558" s="1024"/>
    </row>
    <row r="559" spans="1:24">
      <c r="A559" s="618"/>
      <c r="B559" s="95"/>
      <c r="C559" s="100"/>
      <c r="D559" s="1023"/>
      <c r="E559" s="1024"/>
      <c r="F559" s="1024"/>
      <c r="G559" s="1024"/>
      <c r="H559" s="1024"/>
      <c r="I559" s="1024"/>
      <c r="J559" s="1024"/>
      <c r="K559" s="1024"/>
      <c r="L559" s="1024"/>
      <c r="M559" s="1024"/>
      <c r="N559" s="1024"/>
      <c r="O559" s="1024"/>
      <c r="P559" s="1024"/>
      <c r="Q559" s="1024"/>
      <c r="R559" s="1024"/>
      <c r="S559" s="1024"/>
      <c r="T559" s="1024"/>
      <c r="U559" s="1024"/>
      <c r="V559" s="1024"/>
      <c r="W559" s="1024"/>
      <c r="X559" s="1024"/>
    </row>
    <row r="560" spans="1:24">
      <c r="A560" s="618"/>
      <c r="B560" s="95"/>
      <c r="C560" s="100"/>
      <c r="D560" s="1023"/>
      <c r="E560" s="1024"/>
      <c r="F560" s="1024"/>
      <c r="G560" s="1024"/>
      <c r="H560" s="1024"/>
      <c r="I560" s="1024"/>
      <c r="J560" s="1024"/>
      <c r="K560" s="1024"/>
      <c r="L560" s="1024"/>
      <c r="M560" s="1024"/>
      <c r="N560" s="1024"/>
      <c r="O560" s="1024"/>
      <c r="P560" s="1024"/>
      <c r="Q560" s="1024"/>
      <c r="R560" s="1024"/>
      <c r="S560" s="1024"/>
      <c r="T560" s="1024"/>
      <c r="U560" s="1024"/>
      <c r="V560" s="1024"/>
      <c r="W560" s="1024"/>
      <c r="X560" s="1024"/>
    </row>
    <row r="561" spans="1:24">
      <c r="A561" s="618"/>
      <c r="B561" s="95"/>
      <c r="C561" s="100"/>
      <c r="D561" s="1023"/>
      <c r="E561" s="1024"/>
      <c r="F561" s="1024"/>
      <c r="G561" s="1024"/>
      <c r="H561" s="1024"/>
      <c r="I561" s="1024"/>
      <c r="J561" s="1024"/>
      <c r="K561" s="1024"/>
      <c r="L561" s="1024"/>
      <c r="M561" s="1024"/>
      <c r="N561" s="1024"/>
      <c r="O561" s="1024"/>
      <c r="P561" s="1024"/>
      <c r="Q561" s="1024"/>
      <c r="R561" s="1024"/>
      <c r="S561" s="1024"/>
      <c r="T561" s="1024"/>
      <c r="U561" s="1024"/>
      <c r="V561" s="1024"/>
      <c r="W561" s="1024"/>
      <c r="X561" s="1024"/>
    </row>
    <row r="562" spans="1:24">
      <c r="A562" s="618"/>
      <c r="B562" s="95"/>
      <c r="C562" s="100"/>
      <c r="D562" s="1023"/>
      <c r="E562" s="1024"/>
      <c r="F562" s="1024"/>
      <c r="G562" s="1024"/>
      <c r="H562" s="1024"/>
      <c r="I562" s="1024"/>
      <c r="J562" s="1024"/>
      <c r="K562" s="1024"/>
      <c r="L562" s="1024"/>
      <c r="M562" s="1024"/>
      <c r="N562" s="1024"/>
      <c r="O562" s="1024"/>
      <c r="P562" s="1024"/>
      <c r="Q562" s="1024"/>
      <c r="R562" s="1024"/>
      <c r="S562" s="1024"/>
      <c r="T562" s="1024"/>
      <c r="U562" s="1024"/>
      <c r="V562" s="1024"/>
      <c r="W562" s="1024"/>
      <c r="X562" s="1024"/>
    </row>
    <row r="563" spans="1:24">
      <c r="A563" s="618"/>
      <c r="B563" s="95"/>
      <c r="C563" s="100"/>
      <c r="D563" s="1023"/>
      <c r="E563" s="1024"/>
      <c r="F563" s="1024"/>
      <c r="G563" s="1024"/>
      <c r="H563" s="1024"/>
      <c r="I563" s="1024"/>
      <c r="J563" s="1024"/>
      <c r="K563" s="1024"/>
      <c r="L563" s="1024"/>
      <c r="M563" s="1024"/>
      <c r="N563" s="1024"/>
      <c r="O563" s="1024"/>
      <c r="P563" s="1024"/>
      <c r="Q563" s="1024"/>
      <c r="R563" s="1024"/>
      <c r="S563" s="1024"/>
      <c r="T563" s="1024"/>
      <c r="U563" s="1024"/>
      <c r="V563" s="1024"/>
      <c r="W563" s="1024"/>
      <c r="X563" s="1024"/>
    </row>
    <row r="564" spans="1:24">
      <c r="A564" s="618"/>
      <c r="B564" s="95"/>
      <c r="C564" s="100"/>
      <c r="D564" s="1023"/>
      <c r="E564" s="1024"/>
      <c r="F564" s="1024"/>
      <c r="G564" s="1024"/>
      <c r="H564" s="1024"/>
      <c r="I564" s="1024"/>
      <c r="J564" s="1024"/>
      <c r="K564" s="1024"/>
      <c r="L564" s="1024"/>
      <c r="M564" s="1024"/>
      <c r="N564" s="1024"/>
      <c r="O564" s="1024"/>
      <c r="P564" s="1024"/>
      <c r="Q564" s="1024"/>
      <c r="R564" s="1024"/>
      <c r="S564" s="1024"/>
      <c r="T564" s="1024"/>
      <c r="U564" s="1024"/>
      <c r="V564" s="1024"/>
      <c r="W564" s="1024"/>
      <c r="X564" s="1024"/>
    </row>
    <row r="565" spans="1:24">
      <c r="A565" s="618"/>
      <c r="B565" s="95"/>
      <c r="C565" s="100"/>
      <c r="D565" s="1023"/>
      <c r="E565" s="1024"/>
      <c r="F565" s="1024"/>
      <c r="G565" s="1024"/>
      <c r="H565" s="1024"/>
      <c r="I565" s="1024"/>
      <c r="J565" s="1024"/>
      <c r="K565" s="1024"/>
      <c r="L565" s="1024"/>
      <c r="M565" s="1024"/>
      <c r="N565" s="1024"/>
      <c r="O565" s="1024"/>
      <c r="P565" s="1024"/>
      <c r="Q565" s="1024"/>
      <c r="R565" s="1024"/>
      <c r="S565" s="1024"/>
      <c r="T565" s="1024"/>
      <c r="U565" s="1024"/>
      <c r="V565" s="1024"/>
      <c r="W565" s="1024"/>
      <c r="X565" s="1024"/>
    </row>
    <row r="566" spans="1:24">
      <c r="A566" s="618"/>
      <c r="B566" s="95"/>
      <c r="C566" s="100"/>
      <c r="D566" s="1023"/>
      <c r="E566" s="1024"/>
      <c r="F566" s="1024"/>
      <c r="G566" s="1024"/>
      <c r="H566" s="1024"/>
      <c r="I566" s="1024"/>
      <c r="J566" s="1024"/>
      <c r="K566" s="1024"/>
      <c r="L566" s="1024"/>
      <c r="M566" s="1024"/>
      <c r="N566" s="1024"/>
      <c r="O566" s="1024"/>
      <c r="P566" s="1024"/>
      <c r="Q566" s="1024"/>
      <c r="R566" s="1024"/>
      <c r="S566" s="1024"/>
      <c r="T566" s="1024"/>
      <c r="U566" s="1024"/>
      <c r="V566" s="1024"/>
      <c r="W566" s="1024"/>
      <c r="X566" s="1024"/>
    </row>
    <row r="567" spans="1:24">
      <c r="A567" s="618"/>
      <c r="B567" s="95"/>
      <c r="C567" s="100"/>
      <c r="D567" s="1023"/>
      <c r="E567" s="1024"/>
      <c r="F567" s="1024"/>
      <c r="G567" s="1024"/>
      <c r="H567" s="1024"/>
      <c r="I567" s="1024"/>
      <c r="J567" s="1024"/>
      <c r="K567" s="1024"/>
      <c r="L567" s="1024"/>
      <c r="M567" s="1024"/>
      <c r="N567" s="1024"/>
      <c r="O567" s="1024"/>
      <c r="P567" s="1024"/>
      <c r="Q567" s="1024"/>
      <c r="R567" s="1024"/>
      <c r="S567" s="1024"/>
      <c r="T567" s="1024"/>
      <c r="U567" s="1024"/>
      <c r="V567" s="1024"/>
      <c r="W567" s="1024"/>
      <c r="X567" s="1024"/>
    </row>
    <row r="568" spans="1:24">
      <c r="A568" s="618"/>
      <c r="B568" s="95"/>
      <c r="C568" s="100"/>
      <c r="D568" s="1023"/>
      <c r="E568" s="1024"/>
      <c r="F568" s="1024"/>
      <c r="G568" s="1024"/>
      <c r="H568" s="1024"/>
      <c r="I568" s="1024"/>
      <c r="J568" s="1024"/>
      <c r="K568" s="1024"/>
      <c r="L568" s="1024"/>
      <c r="M568" s="1024"/>
      <c r="N568" s="1024"/>
      <c r="O568" s="1024"/>
      <c r="P568" s="1024"/>
      <c r="Q568" s="1024"/>
      <c r="R568" s="1024"/>
      <c r="S568" s="1024"/>
      <c r="T568" s="1024"/>
      <c r="U568" s="1024"/>
      <c r="V568" s="1024"/>
      <c r="W568" s="1024"/>
      <c r="X568" s="1024"/>
    </row>
    <row r="569" spans="1:24">
      <c r="A569" s="618"/>
      <c r="B569" s="95"/>
      <c r="C569" s="100"/>
      <c r="D569" s="1023"/>
      <c r="E569" s="1024"/>
      <c r="F569" s="1024"/>
      <c r="G569" s="1024"/>
      <c r="H569" s="1024"/>
      <c r="I569" s="1024"/>
      <c r="J569" s="1024"/>
      <c r="K569" s="1024"/>
      <c r="L569" s="1024"/>
      <c r="M569" s="1024"/>
      <c r="N569" s="1024"/>
      <c r="O569" s="1024"/>
      <c r="P569" s="1024"/>
      <c r="Q569" s="1024"/>
      <c r="R569" s="1024"/>
      <c r="S569" s="1024"/>
      <c r="T569" s="1024"/>
      <c r="U569" s="1024"/>
      <c r="V569" s="1024"/>
      <c r="W569" s="1024"/>
      <c r="X569" s="1024"/>
    </row>
    <row r="570" spans="1:24">
      <c r="A570" s="618"/>
      <c r="B570" s="95"/>
      <c r="C570" s="100"/>
      <c r="D570" s="1023"/>
      <c r="E570" s="1024"/>
      <c r="F570" s="1024"/>
      <c r="G570" s="1024"/>
      <c r="H570" s="1024"/>
      <c r="I570" s="1024"/>
      <c r="J570" s="1024"/>
      <c r="K570" s="1024"/>
      <c r="L570" s="1024"/>
      <c r="M570" s="1024"/>
      <c r="N570" s="1024"/>
      <c r="O570" s="1024"/>
      <c r="P570" s="1024"/>
      <c r="Q570" s="1024"/>
      <c r="R570" s="1024"/>
      <c r="S570" s="1024"/>
      <c r="T570" s="1024"/>
      <c r="U570" s="1024"/>
      <c r="V570" s="1024"/>
      <c r="W570" s="1024"/>
      <c r="X570" s="1024"/>
    </row>
    <row r="571" spans="1:24">
      <c r="A571" s="618"/>
      <c r="B571" s="95"/>
      <c r="C571" s="100"/>
      <c r="D571" s="1023"/>
      <c r="E571" s="1024"/>
      <c r="F571" s="1024"/>
      <c r="G571" s="1024"/>
      <c r="H571" s="1024"/>
      <c r="I571" s="1024"/>
      <c r="J571" s="1024"/>
      <c r="K571" s="1024"/>
      <c r="L571" s="1024"/>
      <c r="M571" s="1024"/>
      <c r="N571" s="1024"/>
      <c r="O571" s="1024"/>
      <c r="P571" s="1024"/>
      <c r="Q571" s="1024"/>
      <c r="R571" s="1024"/>
      <c r="S571" s="1024"/>
      <c r="T571" s="1024"/>
      <c r="U571" s="1024"/>
      <c r="V571" s="1024"/>
      <c r="W571" s="1024"/>
      <c r="X571" s="1024"/>
    </row>
    <row r="572" spans="1:24">
      <c r="A572" s="618"/>
      <c r="B572" s="95"/>
      <c r="C572" s="100"/>
      <c r="D572" s="1023"/>
      <c r="E572" s="1024"/>
      <c r="F572" s="1024"/>
      <c r="G572" s="1024"/>
      <c r="H572" s="1024"/>
      <c r="I572" s="1024"/>
      <c r="J572" s="1024"/>
      <c r="K572" s="1024"/>
      <c r="L572" s="1024"/>
      <c r="M572" s="1024"/>
      <c r="N572" s="1024"/>
      <c r="O572" s="1024"/>
      <c r="P572" s="1024"/>
      <c r="Q572" s="1024"/>
      <c r="R572" s="1024"/>
      <c r="S572" s="1024"/>
      <c r="T572" s="1024"/>
      <c r="U572" s="1024"/>
      <c r="V572" s="1024"/>
      <c r="W572" s="1024"/>
      <c r="X572" s="1024"/>
    </row>
    <row r="573" spans="1:24">
      <c r="A573" s="618"/>
      <c r="B573" s="95"/>
      <c r="C573" s="100"/>
      <c r="D573" s="1023"/>
      <c r="E573" s="1024"/>
      <c r="F573" s="1024"/>
      <c r="G573" s="1024"/>
      <c r="H573" s="1024"/>
      <c r="I573" s="1024"/>
      <c r="J573" s="1024"/>
      <c r="K573" s="1024"/>
      <c r="L573" s="1024"/>
      <c r="M573" s="1024"/>
      <c r="N573" s="1024"/>
      <c r="O573" s="1024"/>
      <c r="P573" s="1024"/>
      <c r="Q573" s="1024"/>
      <c r="R573" s="1024"/>
      <c r="S573" s="1024"/>
      <c r="T573" s="1024"/>
      <c r="U573" s="1024"/>
      <c r="V573" s="1024"/>
      <c r="W573" s="1024"/>
      <c r="X573" s="1024"/>
    </row>
    <row r="574" spans="1:24">
      <c r="A574" s="618"/>
      <c r="B574" s="95"/>
      <c r="C574" s="100"/>
      <c r="D574" s="1023"/>
      <c r="E574" s="1024"/>
      <c r="F574" s="1024"/>
      <c r="G574" s="1024"/>
      <c r="H574" s="1024"/>
      <c r="I574" s="1024"/>
      <c r="J574" s="1024"/>
      <c r="K574" s="1024"/>
      <c r="L574" s="1024"/>
      <c r="M574" s="1024"/>
      <c r="N574" s="1024"/>
      <c r="O574" s="1024"/>
      <c r="P574" s="1024"/>
      <c r="Q574" s="1024"/>
      <c r="R574" s="1024"/>
      <c r="S574" s="1024"/>
      <c r="T574" s="1024"/>
      <c r="U574" s="1024"/>
      <c r="V574" s="1024"/>
      <c r="W574" s="1024"/>
      <c r="X574" s="1024"/>
    </row>
    <row r="575" spans="1:24">
      <c r="A575" s="618"/>
      <c r="B575" s="95"/>
      <c r="C575" s="100"/>
      <c r="D575" s="1023"/>
      <c r="E575" s="1024"/>
      <c r="F575" s="1024"/>
      <c r="G575" s="1024"/>
      <c r="H575" s="1024"/>
      <c r="I575" s="1024"/>
      <c r="J575" s="1024"/>
      <c r="K575" s="1024"/>
      <c r="L575" s="1024"/>
      <c r="M575" s="1024"/>
      <c r="N575" s="1024"/>
      <c r="O575" s="1024"/>
      <c r="P575" s="1024"/>
      <c r="Q575" s="1024"/>
      <c r="R575" s="1024"/>
      <c r="S575" s="1024"/>
      <c r="T575" s="1024"/>
      <c r="U575" s="1024"/>
      <c r="V575" s="1024"/>
      <c r="W575" s="1024"/>
      <c r="X575" s="1024"/>
    </row>
    <row r="576" spans="1:24">
      <c r="A576" s="618"/>
      <c r="B576" s="95"/>
      <c r="C576" s="100"/>
      <c r="D576" s="1023"/>
      <c r="E576" s="1024"/>
      <c r="F576" s="1024"/>
      <c r="G576" s="1024"/>
      <c r="H576" s="1024"/>
      <c r="I576" s="1024"/>
      <c r="J576" s="1024"/>
      <c r="K576" s="1024"/>
      <c r="L576" s="1024"/>
      <c r="M576" s="1024"/>
      <c r="N576" s="1024"/>
      <c r="O576" s="1024"/>
      <c r="P576" s="1024"/>
      <c r="Q576" s="1024"/>
      <c r="R576" s="1024"/>
      <c r="S576" s="1024"/>
      <c r="T576" s="1024"/>
      <c r="U576" s="1024"/>
      <c r="V576" s="1024"/>
      <c r="W576" s="1024"/>
      <c r="X576" s="1024"/>
    </row>
    <row r="577" spans="1:24">
      <c r="A577" s="618"/>
      <c r="B577" s="95"/>
      <c r="C577" s="100"/>
      <c r="D577" s="1023"/>
      <c r="E577" s="1024"/>
      <c r="F577" s="1024"/>
      <c r="G577" s="1024"/>
      <c r="H577" s="1024"/>
      <c r="I577" s="1024"/>
      <c r="J577" s="1024"/>
      <c r="K577" s="1024"/>
      <c r="L577" s="1024"/>
      <c r="M577" s="1024"/>
      <c r="N577" s="1024"/>
      <c r="O577" s="1024"/>
      <c r="P577" s="1024"/>
      <c r="Q577" s="1024"/>
      <c r="R577" s="1024"/>
      <c r="S577" s="1024"/>
      <c r="T577" s="1024"/>
      <c r="U577" s="1024"/>
      <c r="V577" s="1024"/>
      <c r="W577" s="1024"/>
      <c r="X577" s="1024"/>
    </row>
    <row r="578" spans="1:24">
      <c r="A578" s="618"/>
      <c r="B578" s="95"/>
      <c r="C578" s="100"/>
      <c r="D578" s="1023"/>
      <c r="E578" s="1024"/>
      <c r="F578" s="1024"/>
      <c r="G578" s="1024"/>
      <c r="H578" s="1024"/>
      <c r="I578" s="1024"/>
      <c r="J578" s="1024"/>
      <c r="K578" s="1024"/>
      <c r="L578" s="1024"/>
      <c r="M578" s="1024"/>
      <c r="N578" s="1024"/>
      <c r="O578" s="1024"/>
      <c r="P578" s="1024"/>
      <c r="Q578" s="1024"/>
      <c r="R578" s="1024"/>
      <c r="S578" s="1024"/>
      <c r="T578" s="1024"/>
      <c r="U578" s="1024"/>
      <c r="V578" s="1024"/>
      <c r="W578" s="1024"/>
      <c r="X578" s="1024"/>
    </row>
    <row r="579" spans="1:24">
      <c r="A579" s="618"/>
      <c r="B579" s="95"/>
      <c r="C579" s="100"/>
      <c r="D579" s="1023"/>
      <c r="E579" s="1024"/>
      <c r="F579" s="1024"/>
      <c r="G579" s="1024"/>
      <c r="H579" s="1024"/>
      <c r="I579" s="1024"/>
      <c r="J579" s="1024"/>
      <c r="K579" s="1024"/>
      <c r="L579" s="1024"/>
      <c r="M579" s="1024"/>
      <c r="N579" s="1024"/>
      <c r="O579" s="1024"/>
      <c r="P579" s="1024"/>
      <c r="Q579" s="1024"/>
      <c r="R579" s="1024"/>
      <c r="S579" s="1024"/>
      <c r="T579" s="1024"/>
      <c r="U579" s="1024"/>
      <c r="V579" s="1024"/>
      <c r="W579" s="1024"/>
      <c r="X579" s="1024"/>
    </row>
    <row r="580" spans="1:24">
      <c r="A580" s="618"/>
      <c r="B580" s="95"/>
      <c r="C580" s="100"/>
      <c r="D580" s="1023"/>
      <c r="E580" s="1024"/>
      <c r="F580" s="1024"/>
      <c r="G580" s="1024"/>
      <c r="H580" s="1024"/>
      <c r="I580" s="1024"/>
      <c r="J580" s="1024"/>
      <c r="K580" s="1024"/>
      <c r="L580" s="1024"/>
      <c r="M580" s="1024"/>
      <c r="N580" s="1024"/>
      <c r="O580" s="1024"/>
      <c r="P580" s="1024"/>
      <c r="Q580" s="1024"/>
      <c r="R580" s="1024"/>
      <c r="S580" s="1024"/>
      <c r="T580" s="1024"/>
      <c r="U580" s="1024"/>
      <c r="V580" s="1024"/>
      <c r="W580" s="1024"/>
      <c r="X580" s="1024"/>
    </row>
    <row r="581" spans="1:24">
      <c r="A581" s="618"/>
      <c r="B581" s="95"/>
      <c r="C581" s="100"/>
      <c r="D581" s="1023"/>
      <c r="E581" s="1024"/>
      <c r="F581" s="1024"/>
      <c r="G581" s="1024"/>
      <c r="H581" s="1024"/>
      <c r="I581" s="1024"/>
      <c r="J581" s="1024"/>
      <c r="K581" s="1024"/>
      <c r="L581" s="1024"/>
      <c r="M581" s="1024"/>
      <c r="N581" s="1024"/>
      <c r="O581" s="1024"/>
      <c r="P581" s="1024"/>
      <c r="Q581" s="1024"/>
      <c r="R581" s="1024"/>
      <c r="S581" s="1024"/>
      <c r="T581" s="1024"/>
      <c r="U581" s="1024"/>
      <c r="V581" s="1024"/>
      <c r="W581" s="1024"/>
      <c r="X581" s="1024"/>
    </row>
    <row r="582" spans="1:24">
      <c r="A582" s="618"/>
      <c r="B582" s="95"/>
      <c r="C582" s="100"/>
      <c r="D582" s="1023"/>
      <c r="E582" s="1024"/>
      <c r="F582" s="1024"/>
      <c r="G582" s="1024"/>
      <c r="H582" s="1024"/>
      <c r="I582" s="1024"/>
      <c r="J582" s="1024"/>
      <c r="K582" s="1024"/>
      <c r="L582" s="1024"/>
      <c r="M582" s="1024"/>
      <c r="N582" s="1024"/>
      <c r="O582" s="1024"/>
      <c r="P582" s="1024"/>
      <c r="Q582" s="1024"/>
      <c r="R582" s="1024"/>
      <c r="S582" s="1024"/>
      <c r="T582" s="1024"/>
      <c r="U582" s="1024"/>
      <c r="V582" s="1024"/>
      <c r="W582" s="1024"/>
      <c r="X582" s="1024"/>
    </row>
    <row r="583" spans="1:24">
      <c r="A583" s="618"/>
      <c r="B583" s="95"/>
      <c r="C583" s="100"/>
      <c r="D583" s="1023"/>
      <c r="E583" s="1024"/>
      <c r="F583" s="1024"/>
      <c r="G583" s="1024"/>
      <c r="H583" s="1024"/>
      <c r="I583" s="1024"/>
      <c r="J583" s="1024"/>
      <c r="K583" s="1024"/>
      <c r="L583" s="1024"/>
      <c r="M583" s="1024"/>
      <c r="N583" s="1024"/>
      <c r="O583" s="1024"/>
      <c r="P583" s="1024"/>
      <c r="Q583" s="1024"/>
      <c r="R583" s="1024"/>
      <c r="S583" s="1024"/>
      <c r="T583" s="1024"/>
      <c r="U583" s="1024"/>
      <c r="V583" s="1024"/>
      <c r="W583" s="1024"/>
      <c r="X583" s="1024"/>
    </row>
    <row r="584" spans="1:24">
      <c r="A584" s="618"/>
      <c r="B584" s="95"/>
      <c r="C584" s="100"/>
      <c r="D584" s="1023"/>
      <c r="E584" s="1024"/>
      <c r="F584" s="1024"/>
      <c r="G584" s="1024"/>
      <c r="H584" s="1024"/>
      <c r="I584" s="1024"/>
      <c r="J584" s="1024"/>
      <c r="K584" s="1024"/>
      <c r="L584" s="1024"/>
      <c r="M584" s="1024"/>
      <c r="N584" s="1024"/>
      <c r="O584" s="1024"/>
      <c r="P584" s="1024"/>
      <c r="Q584" s="1024"/>
      <c r="R584" s="1024"/>
      <c r="S584" s="1024"/>
      <c r="T584" s="1024"/>
      <c r="U584" s="1024"/>
      <c r="V584" s="1024"/>
      <c r="W584" s="1024"/>
      <c r="X584" s="1024"/>
    </row>
    <row r="585" spans="1:24">
      <c r="A585" s="618"/>
      <c r="B585" s="95"/>
      <c r="C585" s="100"/>
      <c r="D585" s="1023"/>
      <c r="E585" s="1024"/>
      <c r="F585" s="1024"/>
      <c r="G585" s="1024"/>
      <c r="H585" s="1024"/>
      <c r="I585" s="1024"/>
      <c r="J585" s="1024"/>
      <c r="K585" s="1024"/>
      <c r="L585" s="1024"/>
      <c r="M585" s="1024"/>
      <c r="N585" s="1024"/>
      <c r="O585" s="1024"/>
      <c r="P585" s="1024"/>
      <c r="Q585" s="1024"/>
      <c r="R585" s="1024"/>
      <c r="S585" s="1024"/>
      <c r="T585" s="1024"/>
      <c r="U585" s="1024"/>
      <c r="V585" s="1024"/>
      <c r="W585" s="1024"/>
      <c r="X585" s="1024"/>
    </row>
    <row r="586" spans="1:24">
      <c r="A586" s="618"/>
      <c r="B586" s="95"/>
      <c r="C586" s="100"/>
      <c r="D586" s="1023"/>
      <c r="E586" s="1024"/>
      <c r="F586" s="1024"/>
      <c r="G586" s="1024"/>
      <c r="H586" s="1024"/>
      <c r="I586" s="1024"/>
      <c r="J586" s="1024"/>
      <c r="K586" s="1024"/>
      <c r="L586" s="1024"/>
      <c r="M586" s="1024"/>
      <c r="N586" s="1024"/>
      <c r="O586" s="1024"/>
      <c r="P586" s="1024"/>
      <c r="Q586" s="1024"/>
      <c r="R586" s="1024"/>
      <c r="S586" s="1024"/>
      <c r="T586" s="1024"/>
      <c r="U586" s="1024"/>
      <c r="V586" s="1024"/>
      <c r="W586" s="1024"/>
      <c r="X586" s="1024"/>
    </row>
    <row r="587" spans="1:24">
      <c r="A587" s="618"/>
      <c r="B587" s="95"/>
      <c r="C587" s="100"/>
      <c r="D587" s="1023"/>
      <c r="E587" s="1024"/>
      <c r="F587" s="1024"/>
      <c r="G587" s="1024"/>
      <c r="H587" s="1024"/>
      <c r="I587" s="1024"/>
      <c r="J587" s="1024"/>
      <c r="K587" s="1024"/>
      <c r="L587" s="1024"/>
      <c r="M587" s="1024"/>
      <c r="N587" s="1024"/>
      <c r="O587" s="1024"/>
      <c r="P587" s="1024"/>
      <c r="Q587" s="1024"/>
      <c r="R587" s="1024"/>
      <c r="S587" s="1024"/>
      <c r="T587" s="1024"/>
      <c r="U587" s="1024"/>
      <c r="V587" s="1024"/>
      <c r="W587" s="1024"/>
      <c r="X587" s="1024"/>
    </row>
    <row r="588" spans="1:24">
      <c r="A588" s="618"/>
      <c r="B588" s="95"/>
      <c r="C588" s="100"/>
      <c r="D588" s="1023"/>
      <c r="E588" s="1024"/>
      <c r="F588" s="1024"/>
      <c r="G588" s="1024"/>
      <c r="H588" s="1024"/>
      <c r="I588" s="1024"/>
      <c r="J588" s="1024"/>
      <c r="K588" s="1024"/>
      <c r="L588" s="1024"/>
      <c r="M588" s="1024"/>
      <c r="N588" s="1024"/>
      <c r="O588" s="1024"/>
      <c r="P588" s="1024"/>
      <c r="Q588" s="1024"/>
      <c r="R588" s="1024"/>
      <c r="S588" s="1024"/>
      <c r="T588" s="1024"/>
      <c r="U588" s="1024"/>
      <c r="V588" s="1024"/>
      <c r="W588" s="1024"/>
      <c r="X588" s="1024"/>
    </row>
    <row r="589" spans="1:24">
      <c r="A589" s="618"/>
      <c r="B589" s="95"/>
      <c r="C589" s="100"/>
      <c r="D589" s="1023"/>
      <c r="E589" s="1024"/>
      <c r="F589" s="1024"/>
      <c r="G589" s="1024"/>
      <c r="H589" s="1024"/>
      <c r="I589" s="1024"/>
      <c r="J589" s="1024"/>
      <c r="K589" s="1024"/>
      <c r="L589" s="1024"/>
      <c r="M589" s="1024"/>
      <c r="N589" s="1024"/>
      <c r="O589" s="1024"/>
      <c r="P589" s="1024"/>
      <c r="Q589" s="1024"/>
      <c r="R589" s="1024"/>
      <c r="S589" s="1024"/>
      <c r="T589" s="1024"/>
      <c r="U589" s="1024"/>
      <c r="V589" s="1024"/>
      <c r="W589" s="1024"/>
      <c r="X589" s="1024"/>
    </row>
    <row r="590" spans="1:24">
      <c r="A590" s="618"/>
      <c r="B590" s="95"/>
      <c r="C590" s="100"/>
      <c r="D590" s="1023"/>
      <c r="E590" s="1024"/>
      <c r="F590" s="1024"/>
      <c r="G590" s="1024"/>
      <c r="H590" s="1024"/>
      <c r="I590" s="1024"/>
      <c r="J590" s="1024"/>
      <c r="K590" s="1024"/>
      <c r="L590" s="1024"/>
      <c r="M590" s="1024"/>
      <c r="N590" s="1024"/>
      <c r="O590" s="1024"/>
      <c r="P590" s="1024"/>
      <c r="Q590" s="1024"/>
      <c r="R590" s="1024"/>
      <c r="S590" s="1024"/>
      <c r="T590" s="1024"/>
      <c r="U590" s="1024"/>
      <c r="V590" s="1024"/>
      <c r="W590" s="1024"/>
      <c r="X590" s="1024"/>
    </row>
    <row r="591" spans="1:24">
      <c r="A591" s="618"/>
      <c r="B591" s="95"/>
      <c r="C591" s="100"/>
      <c r="D591" s="1023"/>
      <c r="E591" s="1024"/>
      <c r="F591" s="1024"/>
      <c r="G591" s="1024"/>
      <c r="H591" s="1024"/>
      <c r="I591" s="1024"/>
      <c r="J591" s="1024"/>
      <c r="K591" s="1024"/>
      <c r="L591" s="1024"/>
      <c r="M591" s="1024"/>
      <c r="N591" s="1024"/>
      <c r="O591" s="1024"/>
      <c r="P591" s="1024"/>
      <c r="Q591" s="1024"/>
      <c r="R591" s="1024"/>
      <c r="S591" s="1024"/>
      <c r="T591" s="1024"/>
      <c r="U591" s="1024"/>
      <c r="V591" s="1024"/>
      <c r="W591" s="1024"/>
      <c r="X591" s="1024"/>
    </row>
    <row r="592" spans="1:24">
      <c r="A592" s="618"/>
      <c r="B592" s="95"/>
      <c r="C592" s="100"/>
      <c r="D592" s="1023"/>
      <c r="E592" s="1024"/>
      <c r="F592" s="1024"/>
      <c r="G592" s="1024"/>
      <c r="H592" s="1024"/>
      <c r="I592" s="1024"/>
      <c r="J592" s="1024"/>
      <c r="K592" s="1024"/>
      <c r="L592" s="1024"/>
      <c r="M592" s="1024"/>
      <c r="N592" s="1024"/>
      <c r="O592" s="1024"/>
      <c r="P592" s="1024"/>
      <c r="Q592" s="1024"/>
      <c r="R592" s="1024"/>
      <c r="S592" s="1024"/>
      <c r="T592" s="1024"/>
      <c r="U592" s="1024"/>
      <c r="V592" s="1024"/>
      <c r="W592" s="1024"/>
      <c r="X592" s="1024"/>
    </row>
    <row r="593" spans="1:24">
      <c r="A593" s="618"/>
      <c r="B593" s="95"/>
      <c r="C593" s="100"/>
      <c r="D593" s="1023"/>
      <c r="E593" s="1024"/>
      <c r="F593" s="1024"/>
      <c r="G593" s="1024"/>
      <c r="H593" s="1024"/>
      <c r="I593" s="1024"/>
      <c r="J593" s="1024"/>
      <c r="K593" s="1024"/>
      <c r="L593" s="1024"/>
      <c r="M593" s="1024"/>
      <c r="N593" s="1024"/>
      <c r="O593" s="1024"/>
      <c r="P593" s="1024"/>
      <c r="Q593" s="1024"/>
      <c r="R593" s="1024"/>
      <c r="S593" s="1024"/>
      <c r="T593" s="1024"/>
      <c r="U593" s="1024"/>
      <c r="V593" s="1024"/>
      <c r="W593" s="1024"/>
      <c r="X593" s="1024"/>
    </row>
    <row r="594" spans="1:24">
      <c r="A594" s="618"/>
      <c r="B594" s="95"/>
      <c r="C594" s="100"/>
      <c r="D594" s="1023"/>
      <c r="E594" s="1024"/>
      <c r="F594" s="1024"/>
      <c r="G594" s="1024"/>
      <c r="H594" s="1024"/>
      <c r="I594" s="1024"/>
      <c r="J594" s="1024"/>
      <c r="K594" s="1024"/>
      <c r="L594" s="1024"/>
      <c r="M594" s="1024"/>
      <c r="N594" s="1024"/>
      <c r="O594" s="1024"/>
      <c r="P594" s="1024"/>
      <c r="Q594" s="1024"/>
      <c r="R594" s="1024"/>
      <c r="S594" s="1024"/>
      <c r="T594" s="1024"/>
      <c r="U594" s="1024"/>
      <c r="V594" s="1024"/>
      <c r="W594" s="1024"/>
      <c r="X594" s="1024"/>
    </row>
    <row r="595" spans="1:24">
      <c r="A595" s="618"/>
      <c r="B595" s="95"/>
      <c r="C595" s="100"/>
      <c r="D595" s="1023"/>
      <c r="E595" s="1024"/>
      <c r="F595" s="1024"/>
      <c r="G595" s="1024"/>
      <c r="H595" s="1024"/>
      <c r="I595" s="1024"/>
      <c r="J595" s="1024"/>
      <c r="K595" s="1024"/>
      <c r="L595" s="1024"/>
      <c r="M595" s="1024"/>
      <c r="N595" s="1024"/>
      <c r="O595" s="1024"/>
      <c r="P595" s="1024"/>
      <c r="Q595" s="1024"/>
      <c r="R595" s="1024"/>
      <c r="S595" s="1024"/>
      <c r="T595" s="1024"/>
      <c r="U595" s="1024"/>
      <c r="V595" s="1024"/>
      <c r="W595" s="1024"/>
      <c r="X595" s="1024"/>
    </row>
    <row r="596" spans="1:24">
      <c r="A596" s="618"/>
      <c r="B596" s="95"/>
      <c r="C596" s="100"/>
      <c r="D596" s="1023"/>
      <c r="E596" s="1024"/>
      <c r="F596" s="1024"/>
      <c r="G596" s="1024"/>
      <c r="H596" s="1024"/>
      <c r="I596" s="1024"/>
      <c r="J596" s="1024"/>
      <c r="K596" s="1024"/>
      <c r="L596" s="1024"/>
      <c r="M596" s="1024"/>
      <c r="N596" s="1024"/>
      <c r="O596" s="1024"/>
      <c r="P596" s="1024"/>
      <c r="Q596" s="1024"/>
      <c r="R596" s="1024"/>
      <c r="S596" s="1024"/>
      <c r="T596" s="1024"/>
      <c r="U596" s="1024"/>
      <c r="V596" s="1024"/>
      <c r="W596" s="1024"/>
      <c r="X596" s="1024"/>
    </row>
    <row r="597" spans="1:24">
      <c r="A597" s="618"/>
      <c r="B597" s="95"/>
      <c r="C597" s="100"/>
      <c r="D597" s="1023"/>
      <c r="E597" s="1024"/>
      <c r="F597" s="1024"/>
      <c r="G597" s="1024"/>
      <c r="H597" s="1024"/>
      <c r="I597" s="1024"/>
      <c r="J597" s="1024"/>
      <c r="K597" s="1024"/>
      <c r="L597" s="1024"/>
      <c r="M597" s="1024"/>
      <c r="N597" s="1024"/>
      <c r="O597" s="1024"/>
      <c r="P597" s="1024"/>
      <c r="Q597" s="1024"/>
      <c r="R597" s="1024"/>
      <c r="S597" s="1024"/>
      <c r="T597" s="1024"/>
      <c r="U597" s="1024"/>
      <c r="V597" s="1024"/>
      <c r="W597" s="1024"/>
      <c r="X597" s="1024"/>
    </row>
    <row r="598" spans="1:24">
      <c r="A598" s="618"/>
      <c r="B598" s="95"/>
      <c r="C598" s="100"/>
      <c r="D598" s="1023"/>
      <c r="E598" s="1024"/>
      <c r="F598" s="1024"/>
      <c r="G598" s="1024"/>
      <c r="H598" s="1024"/>
      <c r="I598" s="1024"/>
      <c r="J598" s="1024"/>
      <c r="K598" s="1024"/>
      <c r="L598" s="1024"/>
      <c r="M598" s="1024"/>
      <c r="N598" s="1024"/>
      <c r="O598" s="1024"/>
      <c r="P598" s="1024"/>
      <c r="Q598" s="1024"/>
      <c r="R598" s="1024"/>
      <c r="S598" s="1024"/>
      <c r="T598" s="1024"/>
      <c r="U598" s="1024"/>
      <c r="V598" s="1024"/>
      <c r="W598" s="1024"/>
      <c r="X598" s="1024"/>
    </row>
    <row r="599" spans="1:24">
      <c r="A599" s="618"/>
      <c r="B599" s="95"/>
      <c r="C599" s="100"/>
      <c r="D599" s="1023"/>
      <c r="E599" s="1024"/>
      <c r="F599" s="1024"/>
      <c r="G599" s="1024"/>
      <c r="H599" s="1024"/>
      <c r="I599" s="1024"/>
      <c r="J599" s="1024"/>
      <c r="K599" s="1024"/>
      <c r="L599" s="1024"/>
      <c r="M599" s="1024"/>
      <c r="N599" s="1024"/>
      <c r="O599" s="1024"/>
      <c r="P599" s="1024"/>
      <c r="Q599" s="1024"/>
      <c r="R599" s="1024"/>
      <c r="S599" s="1024"/>
      <c r="T599" s="1024"/>
      <c r="U599" s="1024"/>
      <c r="V599" s="1024"/>
      <c r="W599" s="1024"/>
      <c r="X599" s="1024"/>
    </row>
    <row r="600" spans="1:24">
      <c r="A600" s="618"/>
      <c r="B600" s="95"/>
      <c r="C600" s="100"/>
      <c r="D600" s="1023"/>
      <c r="E600" s="1024"/>
      <c r="F600" s="1024"/>
      <c r="G600" s="1024"/>
      <c r="H600" s="1024"/>
      <c r="I600" s="1024"/>
      <c r="J600" s="1024"/>
      <c r="K600" s="1024"/>
      <c r="L600" s="1024"/>
      <c r="M600" s="1024"/>
      <c r="N600" s="1024"/>
      <c r="O600" s="1024"/>
      <c r="P600" s="1024"/>
      <c r="Q600" s="1024"/>
      <c r="R600" s="1024"/>
      <c r="S600" s="1024"/>
      <c r="T600" s="1024"/>
      <c r="U600" s="1024"/>
      <c r="V600" s="1024"/>
      <c r="W600" s="1024"/>
      <c r="X600" s="1024"/>
    </row>
    <row r="601" spans="1:24">
      <c r="A601" s="618"/>
      <c r="B601" s="95"/>
      <c r="C601" s="100"/>
      <c r="D601" s="1023"/>
      <c r="E601" s="1024"/>
      <c r="F601" s="1024"/>
      <c r="G601" s="1024"/>
      <c r="H601" s="1024"/>
      <c r="I601" s="1024"/>
      <c r="J601" s="1024"/>
      <c r="K601" s="1024"/>
      <c r="L601" s="1024"/>
      <c r="M601" s="1024"/>
      <c r="N601" s="1024"/>
      <c r="O601" s="1024"/>
      <c r="P601" s="1024"/>
      <c r="Q601" s="1024"/>
      <c r="R601" s="1024"/>
      <c r="S601" s="1024"/>
      <c r="T601" s="1024"/>
      <c r="U601" s="1024"/>
      <c r="V601" s="1024"/>
      <c r="W601" s="1024"/>
      <c r="X601" s="1024"/>
    </row>
    <row r="602" spans="1:24">
      <c r="A602" s="618"/>
      <c r="B602" s="95"/>
      <c r="C602" s="100"/>
      <c r="D602" s="1023"/>
      <c r="E602" s="1024"/>
      <c r="F602" s="1024"/>
      <c r="G602" s="1024"/>
      <c r="H602" s="1024"/>
      <c r="I602" s="1024"/>
      <c r="J602" s="1024"/>
      <c r="K602" s="1024"/>
      <c r="L602" s="1024"/>
      <c r="M602" s="1024"/>
      <c r="N602" s="1024"/>
      <c r="O602" s="1024"/>
      <c r="P602" s="1024"/>
      <c r="Q602" s="1024"/>
      <c r="R602" s="1024"/>
      <c r="S602" s="1024"/>
      <c r="T602" s="1024"/>
      <c r="U602" s="1024"/>
      <c r="V602" s="1024"/>
      <c r="W602" s="1024"/>
      <c r="X602" s="1024"/>
    </row>
    <row r="603" spans="1:24">
      <c r="A603" s="618"/>
      <c r="B603" s="95"/>
      <c r="C603" s="100"/>
      <c r="D603" s="1023"/>
      <c r="E603" s="1024"/>
      <c r="F603" s="1024"/>
      <c r="G603" s="1024"/>
      <c r="H603" s="1024"/>
      <c r="I603" s="1024"/>
      <c r="J603" s="1024"/>
      <c r="K603" s="1024"/>
      <c r="L603" s="1024"/>
      <c r="M603" s="1024"/>
      <c r="N603" s="1024"/>
      <c r="O603" s="1024"/>
      <c r="P603" s="1024"/>
      <c r="Q603" s="1024"/>
      <c r="R603" s="1024"/>
      <c r="S603" s="1024"/>
      <c r="T603" s="1024"/>
      <c r="U603" s="1024"/>
      <c r="V603" s="1024"/>
      <c r="W603" s="1024"/>
      <c r="X603" s="1024"/>
    </row>
    <row r="604" spans="1:24">
      <c r="A604" s="618"/>
      <c r="B604" s="95"/>
      <c r="C604" s="100"/>
      <c r="D604" s="1023"/>
      <c r="E604" s="1024"/>
      <c r="F604" s="1024"/>
      <c r="G604" s="1024"/>
      <c r="H604" s="1024"/>
      <c r="I604" s="1024"/>
      <c r="J604" s="1024"/>
      <c r="K604" s="1024"/>
      <c r="L604" s="1024"/>
      <c r="M604" s="1024"/>
      <c r="N604" s="1024"/>
      <c r="O604" s="1024"/>
      <c r="P604" s="1024"/>
      <c r="Q604" s="1024"/>
      <c r="R604" s="1024"/>
      <c r="S604" s="1024"/>
      <c r="T604" s="1024"/>
      <c r="U604" s="1024"/>
      <c r="V604" s="1024"/>
      <c r="W604" s="1024"/>
      <c r="X604" s="1024"/>
    </row>
    <row r="605" spans="1:24">
      <c r="A605" s="618"/>
      <c r="B605" s="95"/>
      <c r="C605" s="100"/>
      <c r="D605" s="1023"/>
      <c r="E605" s="1024"/>
      <c r="F605" s="1024"/>
      <c r="G605" s="1024"/>
      <c r="H605" s="1024"/>
      <c r="I605" s="1024"/>
      <c r="J605" s="1024"/>
      <c r="K605" s="1024"/>
      <c r="L605" s="1024"/>
      <c r="M605" s="1024"/>
      <c r="N605" s="1024"/>
      <c r="O605" s="1024"/>
      <c r="P605" s="1024"/>
      <c r="Q605" s="1024"/>
      <c r="R605" s="1024"/>
      <c r="S605" s="1024"/>
      <c r="T605" s="1024"/>
      <c r="U605" s="1024"/>
      <c r="V605" s="1024"/>
      <c r="W605" s="1024"/>
      <c r="X605" s="1024"/>
    </row>
    <row r="606" spans="1:24">
      <c r="A606" s="618"/>
      <c r="B606" s="95"/>
      <c r="C606" s="100"/>
      <c r="D606" s="1023"/>
      <c r="E606" s="1024"/>
      <c r="F606" s="1024"/>
      <c r="G606" s="1024"/>
      <c r="H606" s="1024"/>
      <c r="I606" s="1024"/>
      <c r="J606" s="1024"/>
      <c r="K606" s="1024"/>
      <c r="L606" s="1024"/>
      <c r="M606" s="1024"/>
      <c r="N606" s="1024"/>
      <c r="O606" s="1024"/>
      <c r="P606" s="1024"/>
      <c r="Q606" s="1024"/>
      <c r="R606" s="1024"/>
      <c r="S606" s="1024"/>
      <c r="T606" s="1024"/>
      <c r="U606" s="1024"/>
      <c r="V606" s="1024"/>
      <c r="W606" s="1024"/>
      <c r="X606" s="1024"/>
    </row>
    <row r="607" spans="1:24">
      <c r="A607" s="618"/>
      <c r="B607" s="95"/>
      <c r="C607" s="100"/>
      <c r="D607" s="1023"/>
      <c r="E607" s="1024"/>
      <c r="F607" s="1024"/>
      <c r="G607" s="1024"/>
      <c r="H607" s="1024"/>
      <c r="I607" s="1024"/>
      <c r="J607" s="1024"/>
      <c r="K607" s="1024"/>
      <c r="L607" s="1024"/>
      <c r="M607" s="1024"/>
      <c r="N607" s="1024"/>
      <c r="O607" s="1024"/>
      <c r="P607" s="1024"/>
      <c r="Q607" s="1024"/>
      <c r="R607" s="1024"/>
      <c r="S607" s="1024"/>
      <c r="T607" s="1024"/>
      <c r="U607" s="1024"/>
      <c r="V607" s="1024"/>
      <c r="W607" s="1024"/>
      <c r="X607" s="1024"/>
    </row>
    <row r="608" spans="1:24">
      <c r="A608" s="618"/>
      <c r="B608" s="95"/>
      <c r="C608" s="100"/>
      <c r="D608" s="1023"/>
      <c r="E608" s="1024"/>
      <c r="F608" s="1024"/>
      <c r="G608" s="1024"/>
      <c r="H608" s="1024"/>
      <c r="I608" s="1024"/>
      <c r="J608" s="1024"/>
      <c r="K608" s="1024"/>
      <c r="L608" s="1024"/>
      <c r="M608" s="1024"/>
      <c r="N608" s="1024"/>
      <c r="O608" s="1024"/>
      <c r="P608" s="1024"/>
      <c r="Q608" s="1024"/>
      <c r="R608" s="1024"/>
      <c r="S608" s="1024"/>
      <c r="T608" s="1024"/>
      <c r="U608" s="1024"/>
      <c r="V608" s="1024"/>
      <c r="W608" s="1024"/>
      <c r="X608" s="1024"/>
    </row>
    <row r="609" spans="1:24">
      <c r="A609" s="618"/>
      <c r="B609" s="95"/>
      <c r="C609" s="100"/>
      <c r="D609" s="1023"/>
      <c r="E609" s="1024"/>
      <c r="F609" s="1024"/>
      <c r="G609" s="1024"/>
      <c r="H609" s="1024"/>
      <c r="I609" s="1024"/>
      <c r="J609" s="1024"/>
      <c r="K609" s="1024"/>
      <c r="L609" s="1024"/>
      <c r="M609" s="1024"/>
      <c r="N609" s="1024"/>
      <c r="O609" s="1024"/>
      <c r="P609" s="1024"/>
      <c r="Q609" s="1024"/>
      <c r="R609" s="1024"/>
      <c r="S609" s="1024"/>
      <c r="T609" s="1024"/>
      <c r="U609" s="1024"/>
      <c r="V609" s="1024"/>
      <c r="W609" s="1024"/>
      <c r="X609" s="1024"/>
    </row>
    <row r="610" spans="1:24">
      <c r="A610" s="618"/>
      <c r="B610" s="95"/>
      <c r="C610" s="100"/>
      <c r="D610" s="1023"/>
      <c r="E610" s="1024"/>
      <c r="F610" s="1024"/>
      <c r="G610" s="1024"/>
      <c r="H610" s="1024"/>
      <c r="I610" s="1024"/>
      <c r="J610" s="1024"/>
      <c r="K610" s="1024"/>
      <c r="L610" s="1024"/>
      <c r="M610" s="1024"/>
      <c r="N610" s="1024"/>
      <c r="O610" s="1024"/>
      <c r="P610" s="1024"/>
      <c r="Q610" s="1024"/>
      <c r="R610" s="1024"/>
      <c r="S610" s="1024"/>
      <c r="T610" s="1024"/>
      <c r="U610" s="1024"/>
      <c r="V610" s="1024"/>
      <c r="W610" s="1024"/>
      <c r="X610" s="1024"/>
    </row>
    <row r="611" spans="1:24">
      <c r="A611" s="618"/>
      <c r="B611" s="95"/>
      <c r="C611" s="100"/>
      <c r="D611" s="1023"/>
      <c r="E611" s="1024"/>
      <c r="F611" s="1024"/>
      <c r="G611" s="1024"/>
      <c r="H611" s="1024"/>
      <c r="I611" s="1024"/>
      <c r="J611" s="1024"/>
      <c r="K611" s="1024"/>
      <c r="L611" s="1024"/>
      <c r="M611" s="1024"/>
      <c r="N611" s="1024"/>
      <c r="O611" s="1024"/>
      <c r="P611" s="1024"/>
      <c r="Q611" s="1024"/>
      <c r="R611" s="1024"/>
      <c r="S611" s="1024"/>
      <c r="T611" s="1024"/>
      <c r="U611" s="1024"/>
      <c r="V611" s="1024"/>
      <c r="W611" s="1024"/>
      <c r="X611" s="1024"/>
    </row>
    <row r="612" spans="1:24">
      <c r="A612" s="618"/>
      <c r="B612" s="95"/>
      <c r="C612" s="100"/>
      <c r="D612" s="1023"/>
      <c r="E612" s="1024"/>
      <c r="F612" s="1024"/>
      <c r="G612" s="1024"/>
      <c r="H612" s="1024"/>
      <c r="I612" s="1024"/>
      <c r="J612" s="1024"/>
      <c r="K612" s="1024"/>
      <c r="L612" s="1024"/>
      <c r="M612" s="1024"/>
      <c r="N612" s="1024"/>
      <c r="O612" s="1024"/>
      <c r="P612" s="1024"/>
      <c r="Q612" s="1024"/>
      <c r="R612" s="1024"/>
      <c r="S612" s="1024"/>
      <c r="T612" s="1024"/>
      <c r="U612" s="1024"/>
      <c r="V612" s="1024"/>
      <c r="W612" s="1024"/>
      <c r="X612" s="1024"/>
    </row>
    <row r="613" spans="1:24">
      <c r="A613" s="618"/>
      <c r="B613" s="95"/>
      <c r="C613" s="100"/>
      <c r="D613" s="1023"/>
      <c r="E613" s="1024"/>
      <c r="F613" s="1024"/>
      <c r="G613" s="1024"/>
      <c r="H613" s="1024"/>
      <c r="I613" s="1024"/>
      <c r="J613" s="1024"/>
      <c r="K613" s="1024"/>
      <c r="L613" s="1024"/>
      <c r="M613" s="1024"/>
      <c r="N613" s="1024"/>
      <c r="O613" s="1024"/>
      <c r="P613" s="1024"/>
      <c r="Q613" s="1024"/>
      <c r="R613" s="1024"/>
      <c r="S613" s="1024"/>
      <c r="T613" s="1024"/>
      <c r="U613" s="1024"/>
      <c r="V613" s="1024"/>
      <c r="W613" s="1024"/>
      <c r="X613" s="1024"/>
    </row>
    <row r="614" spans="1:24">
      <c r="A614" s="618"/>
      <c r="B614" s="95"/>
      <c r="C614" s="100"/>
      <c r="D614" s="1023"/>
      <c r="E614" s="1024"/>
      <c r="F614" s="1024"/>
      <c r="G614" s="1024"/>
      <c r="H614" s="1024"/>
      <c r="I614" s="1024"/>
      <c r="J614" s="1024"/>
      <c r="K614" s="1024"/>
      <c r="L614" s="1024"/>
      <c r="M614" s="1024"/>
      <c r="N614" s="1024"/>
      <c r="O614" s="1024"/>
      <c r="P614" s="1024"/>
      <c r="Q614" s="1024"/>
      <c r="R614" s="1024"/>
      <c r="S614" s="1024"/>
      <c r="T614" s="1024"/>
      <c r="U614" s="1024"/>
      <c r="V614" s="1024"/>
      <c r="W614" s="1024"/>
      <c r="X614" s="1024"/>
    </row>
    <row r="615" spans="1:24">
      <c r="A615" s="618"/>
      <c r="B615" s="95"/>
      <c r="C615" s="100"/>
      <c r="D615" s="1023"/>
      <c r="E615" s="1024"/>
      <c r="F615" s="1024"/>
      <c r="G615" s="1024"/>
      <c r="H615" s="1024"/>
      <c r="I615" s="1024"/>
      <c r="J615" s="1024"/>
      <c r="K615" s="1024"/>
      <c r="L615" s="1024"/>
      <c r="M615" s="1024"/>
      <c r="N615" s="1024"/>
      <c r="O615" s="1024"/>
      <c r="P615" s="1024"/>
      <c r="Q615" s="1024"/>
      <c r="R615" s="1024"/>
      <c r="S615" s="1024"/>
      <c r="T615" s="1024"/>
      <c r="U615" s="1024"/>
      <c r="V615" s="1024"/>
      <c r="W615" s="1024"/>
      <c r="X615" s="1024"/>
    </row>
    <row r="616" spans="1:24">
      <c r="A616" s="618"/>
      <c r="B616" s="95"/>
      <c r="C616" s="100"/>
      <c r="D616" s="1023"/>
      <c r="E616" s="1024"/>
      <c r="F616" s="1024"/>
      <c r="G616" s="1024"/>
      <c r="H616" s="1024"/>
      <c r="I616" s="1024"/>
      <c r="J616" s="1024"/>
      <c r="K616" s="1024"/>
      <c r="L616" s="1024"/>
      <c r="M616" s="1024"/>
      <c r="N616" s="1024"/>
      <c r="O616" s="1024"/>
      <c r="P616" s="1024"/>
      <c r="Q616" s="1024"/>
      <c r="R616" s="1024"/>
      <c r="S616" s="1024"/>
      <c r="T616" s="1024"/>
      <c r="U616" s="1024"/>
      <c r="V616" s="1024"/>
      <c r="W616" s="1024"/>
      <c r="X616" s="1024"/>
    </row>
    <row r="617" spans="1:24">
      <c r="A617" s="618"/>
      <c r="B617" s="95"/>
      <c r="C617" s="100"/>
      <c r="D617" s="1023"/>
      <c r="E617" s="1024"/>
      <c r="F617" s="1024"/>
      <c r="G617" s="1024"/>
      <c r="H617" s="1024"/>
      <c r="I617" s="1024"/>
      <c r="J617" s="1024"/>
      <c r="K617" s="1024"/>
      <c r="L617" s="1024"/>
      <c r="M617" s="1024"/>
      <c r="N617" s="1024"/>
      <c r="O617" s="1024"/>
      <c r="P617" s="1024"/>
      <c r="Q617" s="1024"/>
      <c r="R617" s="1024"/>
      <c r="S617" s="1024"/>
      <c r="T617" s="1024"/>
      <c r="U617" s="1024"/>
      <c r="V617" s="1024"/>
      <c r="W617" s="1024"/>
      <c r="X617" s="1024"/>
    </row>
    <row r="618" spans="1:24">
      <c r="A618" s="618"/>
      <c r="B618" s="95"/>
      <c r="C618" s="100"/>
      <c r="D618" s="1023"/>
      <c r="E618" s="1024"/>
      <c r="F618" s="1024"/>
      <c r="G618" s="1024"/>
      <c r="H618" s="1024"/>
      <c r="I618" s="1024"/>
      <c r="J618" s="1024"/>
      <c r="K618" s="1024"/>
      <c r="L618" s="1024"/>
      <c r="M618" s="1024"/>
      <c r="N618" s="1024"/>
      <c r="O618" s="1024"/>
      <c r="P618" s="1024"/>
      <c r="Q618" s="1024"/>
      <c r="R618" s="1024"/>
      <c r="S618" s="1024"/>
      <c r="T618" s="1024"/>
      <c r="U618" s="1024"/>
      <c r="V618" s="1024"/>
      <c r="W618" s="1024"/>
      <c r="X618" s="1024"/>
    </row>
    <row r="619" spans="1:24">
      <c r="A619" s="618"/>
      <c r="B619" s="95"/>
      <c r="C619" s="100"/>
      <c r="D619" s="1023"/>
      <c r="E619" s="1024"/>
      <c r="F619" s="1024"/>
      <c r="G619" s="1024"/>
      <c r="H619" s="1024"/>
      <c r="I619" s="1024"/>
      <c r="J619" s="1024"/>
      <c r="K619" s="1024"/>
      <c r="L619" s="1024"/>
      <c r="M619" s="1024"/>
      <c r="N619" s="1024"/>
      <c r="O619" s="1024"/>
      <c r="P619" s="1024"/>
      <c r="Q619" s="1024"/>
      <c r="R619" s="1024"/>
      <c r="S619" s="1024"/>
      <c r="T619" s="1024"/>
      <c r="U619" s="1024"/>
      <c r="V619" s="1024"/>
      <c r="W619" s="1024"/>
      <c r="X619" s="1024"/>
    </row>
    <row r="620" spans="1:24">
      <c r="A620" s="618"/>
      <c r="B620" s="95"/>
      <c r="C620" s="100"/>
      <c r="D620" s="1023"/>
      <c r="E620" s="1024"/>
      <c r="F620" s="1024"/>
      <c r="G620" s="1024"/>
      <c r="H620" s="1024"/>
      <c r="I620" s="1024"/>
      <c r="J620" s="1024"/>
      <c r="K620" s="1024"/>
      <c r="L620" s="1024"/>
      <c r="M620" s="1024"/>
      <c r="N620" s="1024"/>
      <c r="O620" s="1024"/>
      <c r="P620" s="1024"/>
      <c r="Q620" s="1024"/>
      <c r="R620" s="1024"/>
      <c r="S620" s="1024"/>
      <c r="T620" s="1024"/>
      <c r="U620" s="1024"/>
      <c r="V620" s="1024"/>
      <c r="W620" s="1024"/>
      <c r="X620" s="1024"/>
    </row>
    <row r="621" spans="1:24">
      <c r="A621" s="618"/>
      <c r="B621" s="95"/>
      <c r="C621" s="100"/>
      <c r="D621" s="1023"/>
      <c r="E621" s="1024"/>
      <c r="F621" s="1024"/>
      <c r="G621" s="1024"/>
      <c r="H621" s="1024"/>
      <c r="I621" s="1024"/>
      <c r="J621" s="1024"/>
      <c r="K621" s="1024"/>
      <c r="L621" s="1024"/>
      <c r="M621" s="1024"/>
      <c r="N621" s="1024"/>
      <c r="O621" s="1024"/>
      <c r="P621" s="1024"/>
      <c r="Q621" s="1024"/>
      <c r="R621" s="1024"/>
      <c r="S621" s="1024"/>
      <c r="T621" s="1024"/>
      <c r="U621" s="1024"/>
      <c r="V621" s="1024"/>
      <c r="W621" s="1024"/>
      <c r="X621" s="1024"/>
    </row>
    <row r="622" spans="1:24">
      <c r="A622" s="618"/>
      <c r="B622" s="95"/>
      <c r="C622" s="100"/>
      <c r="D622" s="1023"/>
      <c r="E622" s="1024"/>
      <c r="F622" s="1024"/>
      <c r="G622" s="1024"/>
      <c r="H622" s="1024"/>
      <c r="I622" s="1024"/>
      <c r="J622" s="1024"/>
      <c r="K622" s="1024"/>
      <c r="L622" s="1024"/>
      <c r="M622" s="1024"/>
      <c r="N622" s="1024"/>
      <c r="O622" s="1024"/>
      <c r="P622" s="1024"/>
      <c r="Q622" s="1024"/>
      <c r="R622" s="1024"/>
      <c r="S622" s="1024"/>
      <c r="T622" s="1024"/>
      <c r="U622" s="1024"/>
      <c r="V622" s="1024"/>
      <c r="W622" s="1024"/>
      <c r="X622" s="1024"/>
    </row>
    <row r="623" spans="1:24">
      <c r="A623" s="618"/>
      <c r="B623" s="95"/>
      <c r="C623" s="100"/>
      <c r="D623" s="1023"/>
      <c r="E623" s="1024"/>
      <c r="F623" s="1024"/>
      <c r="G623" s="1024"/>
      <c r="H623" s="1024"/>
      <c r="I623" s="1024"/>
      <c r="J623" s="1024"/>
      <c r="K623" s="1024"/>
      <c r="L623" s="1024"/>
      <c r="M623" s="1024"/>
      <c r="N623" s="1024"/>
      <c r="O623" s="1024"/>
      <c r="P623" s="1024"/>
      <c r="Q623" s="1024"/>
      <c r="R623" s="1024"/>
      <c r="S623" s="1024"/>
      <c r="T623" s="1024"/>
      <c r="U623" s="1024"/>
      <c r="V623" s="1024"/>
      <c r="W623" s="1024"/>
      <c r="X623" s="1024"/>
    </row>
    <row r="624" spans="1:24">
      <c r="A624" s="618"/>
      <c r="B624" s="95"/>
      <c r="C624" s="100"/>
      <c r="D624" s="1023"/>
      <c r="E624" s="1024"/>
      <c r="F624" s="1024"/>
      <c r="G624" s="1024"/>
      <c r="H624" s="1024"/>
      <c r="I624" s="1024"/>
      <c r="J624" s="1024"/>
      <c r="K624" s="1024"/>
      <c r="L624" s="1024"/>
      <c r="M624" s="1024"/>
      <c r="N624" s="1024"/>
      <c r="O624" s="1024"/>
      <c r="P624" s="1024"/>
      <c r="Q624" s="1024"/>
      <c r="R624" s="1024"/>
      <c r="S624" s="1024"/>
      <c r="T624" s="1024"/>
      <c r="U624" s="1024"/>
      <c r="V624" s="1024"/>
      <c r="W624" s="1024"/>
      <c r="X624" s="1024"/>
    </row>
    <row r="625" spans="1:24">
      <c r="A625" s="618"/>
      <c r="B625" s="95"/>
      <c r="C625" s="100"/>
      <c r="D625" s="1023"/>
      <c r="E625" s="1024"/>
      <c r="F625" s="1024"/>
      <c r="G625" s="1024"/>
      <c r="H625" s="1024"/>
      <c r="I625" s="1024"/>
      <c r="J625" s="1024"/>
      <c r="K625" s="1024"/>
      <c r="L625" s="1024"/>
      <c r="M625" s="1024"/>
      <c r="N625" s="1024"/>
      <c r="O625" s="1024"/>
      <c r="P625" s="1024"/>
      <c r="Q625" s="1024"/>
      <c r="R625" s="1024"/>
      <c r="S625" s="1024"/>
      <c r="T625" s="1024"/>
      <c r="U625" s="1024"/>
      <c r="V625" s="1024"/>
      <c r="W625" s="1024"/>
      <c r="X625" s="1024"/>
    </row>
    <row r="626" spans="1:24">
      <c r="A626" s="618"/>
      <c r="B626" s="95"/>
      <c r="C626" s="100"/>
      <c r="D626" s="1023"/>
      <c r="E626" s="1024"/>
      <c r="F626" s="1024"/>
      <c r="G626" s="1024"/>
      <c r="H626" s="1024"/>
      <c r="I626" s="1024"/>
      <c r="J626" s="1024"/>
      <c r="K626" s="1024"/>
      <c r="L626" s="1024"/>
      <c r="M626" s="1024"/>
      <c r="N626" s="1024"/>
      <c r="O626" s="1024"/>
      <c r="P626" s="1024"/>
      <c r="Q626" s="1024"/>
      <c r="R626" s="1024"/>
      <c r="S626" s="1024"/>
      <c r="T626" s="1024"/>
      <c r="U626" s="1024"/>
      <c r="V626" s="1024"/>
      <c r="W626" s="1024"/>
      <c r="X626" s="1024"/>
    </row>
    <row r="627" spans="1:24">
      <c r="A627" s="618"/>
      <c r="B627" s="95"/>
      <c r="C627" s="100"/>
      <c r="D627" s="1023"/>
      <c r="E627" s="1024"/>
      <c r="F627" s="1024"/>
      <c r="G627" s="1024"/>
      <c r="H627" s="1024"/>
      <c r="I627" s="1024"/>
      <c r="J627" s="1024"/>
      <c r="K627" s="1024"/>
      <c r="L627" s="1024"/>
      <c r="M627" s="1024"/>
      <c r="N627" s="1024"/>
      <c r="O627" s="1024"/>
      <c r="P627" s="1024"/>
      <c r="Q627" s="1024"/>
      <c r="R627" s="1024"/>
      <c r="S627" s="1024"/>
      <c r="T627" s="1024"/>
      <c r="U627" s="1024"/>
      <c r="V627" s="1024"/>
      <c r="W627" s="1024"/>
      <c r="X627" s="1024"/>
    </row>
    <row r="628" spans="1:24">
      <c r="A628" s="618"/>
      <c r="B628" s="95"/>
      <c r="C628" s="100"/>
      <c r="D628" s="1023"/>
      <c r="E628" s="1024"/>
      <c r="F628" s="1024"/>
      <c r="G628" s="1024"/>
      <c r="H628" s="1024"/>
      <c r="I628" s="1024"/>
      <c r="J628" s="1024"/>
      <c r="K628" s="1024"/>
      <c r="L628" s="1024"/>
      <c r="M628" s="1024"/>
      <c r="N628" s="1024"/>
      <c r="O628" s="1024"/>
      <c r="P628" s="1024"/>
      <c r="Q628" s="1024"/>
      <c r="R628" s="1024"/>
      <c r="S628" s="1024"/>
      <c r="T628" s="1024"/>
      <c r="U628" s="1024"/>
      <c r="V628" s="1024"/>
      <c r="W628" s="1024"/>
      <c r="X628" s="1024"/>
    </row>
    <row r="629" spans="1:24">
      <c r="A629" s="618"/>
      <c r="B629" s="95"/>
      <c r="C629" s="100"/>
      <c r="D629" s="1023"/>
      <c r="E629" s="1024"/>
      <c r="F629" s="1024"/>
      <c r="G629" s="1024"/>
      <c r="H629" s="1024"/>
      <c r="I629" s="1024"/>
      <c r="J629" s="1024"/>
      <c r="K629" s="1024"/>
      <c r="L629" s="1024"/>
      <c r="M629" s="1024"/>
      <c r="N629" s="1024"/>
      <c r="O629" s="1024"/>
      <c r="P629" s="1024"/>
      <c r="Q629" s="1024"/>
      <c r="R629" s="1024"/>
      <c r="S629" s="1024"/>
      <c r="T629" s="1024"/>
      <c r="U629" s="1024"/>
      <c r="V629" s="1024"/>
      <c r="W629" s="1024"/>
      <c r="X629" s="1024"/>
    </row>
    <row r="630" spans="1:24">
      <c r="A630" s="618"/>
      <c r="B630" s="95"/>
      <c r="C630" s="100"/>
      <c r="D630" s="1023"/>
      <c r="E630" s="1024"/>
      <c r="F630" s="1024"/>
      <c r="G630" s="1024"/>
      <c r="H630" s="1024"/>
      <c r="I630" s="1024"/>
      <c r="J630" s="1024"/>
      <c r="K630" s="1024"/>
      <c r="L630" s="1024"/>
      <c r="M630" s="1024"/>
      <c r="N630" s="1024"/>
      <c r="O630" s="1024"/>
      <c r="P630" s="1024"/>
      <c r="Q630" s="1024"/>
      <c r="R630" s="1024"/>
      <c r="S630" s="1024"/>
      <c r="T630" s="1024"/>
      <c r="U630" s="1024"/>
      <c r="V630" s="1024"/>
      <c r="W630" s="1024"/>
      <c r="X630" s="1024"/>
    </row>
    <row r="631" spans="1:24">
      <c r="A631" s="618"/>
      <c r="B631" s="95"/>
      <c r="C631" s="100"/>
      <c r="D631" s="1023"/>
      <c r="E631" s="1024"/>
      <c r="F631" s="1024"/>
      <c r="G631" s="1024"/>
      <c r="H631" s="1024"/>
      <c r="I631" s="1024"/>
      <c r="J631" s="1024"/>
      <c r="K631" s="1024"/>
      <c r="L631" s="1024"/>
      <c r="M631" s="1024"/>
      <c r="N631" s="1024"/>
      <c r="O631" s="1024"/>
      <c r="P631" s="1024"/>
      <c r="Q631" s="1024"/>
      <c r="R631" s="1024"/>
      <c r="S631" s="1024"/>
      <c r="T631" s="1024"/>
      <c r="U631" s="1024"/>
      <c r="V631" s="1024"/>
      <c r="W631" s="1024"/>
      <c r="X631" s="1024"/>
    </row>
    <row r="632" spans="1:24">
      <c r="A632" s="618"/>
      <c r="B632" s="95"/>
      <c r="C632" s="100"/>
      <c r="D632" s="1023"/>
      <c r="E632" s="1024"/>
      <c r="F632" s="1024"/>
      <c r="G632" s="1024"/>
      <c r="H632" s="1024"/>
      <c r="I632" s="1024"/>
      <c r="J632" s="1024"/>
      <c r="K632" s="1024"/>
      <c r="L632" s="1024"/>
      <c r="M632" s="1024"/>
      <c r="N632" s="1024"/>
      <c r="O632" s="1024"/>
      <c r="P632" s="1024"/>
      <c r="Q632" s="1024"/>
      <c r="R632" s="1024"/>
      <c r="S632" s="1024"/>
      <c r="T632" s="1024"/>
      <c r="U632" s="1024"/>
      <c r="V632" s="1024"/>
      <c r="W632" s="1024"/>
      <c r="X632" s="1024"/>
    </row>
    <row r="633" spans="1:24">
      <c r="A633" s="618"/>
      <c r="B633" s="95"/>
      <c r="C633" s="100"/>
      <c r="D633" s="1023"/>
      <c r="E633" s="1024"/>
      <c r="F633" s="1024"/>
      <c r="G633" s="1024"/>
      <c r="H633" s="1024"/>
      <c r="I633" s="1024"/>
      <c r="J633" s="1024"/>
      <c r="K633" s="1024"/>
      <c r="L633" s="1024"/>
      <c r="M633" s="1024"/>
      <c r="N633" s="1024"/>
      <c r="O633" s="1024"/>
      <c r="P633" s="1024"/>
      <c r="Q633" s="1024"/>
      <c r="R633" s="1024"/>
      <c r="S633" s="1024"/>
      <c r="T633" s="1024"/>
      <c r="U633" s="1024"/>
      <c r="V633" s="1024"/>
      <c r="W633" s="1024"/>
      <c r="X633" s="1024"/>
    </row>
    <row r="634" spans="1:24">
      <c r="A634" s="618"/>
      <c r="B634" s="95"/>
      <c r="C634" s="100"/>
      <c r="D634" s="1023"/>
      <c r="E634" s="1024"/>
      <c r="F634" s="1024"/>
      <c r="G634" s="1024"/>
      <c r="H634" s="1024"/>
      <c r="I634" s="1024"/>
      <c r="J634" s="1024"/>
      <c r="K634" s="1024"/>
      <c r="L634" s="1024"/>
      <c r="M634" s="1024"/>
      <c r="N634" s="1024"/>
      <c r="O634" s="1024"/>
      <c r="P634" s="1024"/>
      <c r="Q634" s="1024"/>
      <c r="R634" s="1024"/>
      <c r="S634" s="1024"/>
      <c r="T634" s="1024"/>
      <c r="U634" s="1024"/>
      <c r="V634" s="1024"/>
      <c r="W634" s="1024"/>
      <c r="X634" s="1024"/>
    </row>
    <row r="635" spans="1:24">
      <c r="A635" s="618"/>
      <c r="B635" s="95"/>
      <c r="C635" s="100"/>
      <c r="D635" s="1023"/>
      <c r="E635" s="1024"/>
      <c r="F635" s="1024"/>
      <c r="G635" s="1024"/>
      <c r="H635" s="1024"/>
      <c r="I635" s="1024"/>
      <c r="J635" s="1024"/>
      <c r="K635" s="1024"/>
      <c r="L635" s="1024"/>
      <c r="M635" s="1024"/>
      <c r="N635" s="1024"/>
      <c r="O635" s="1024"/>
      <c r="P635" s="1024"/>
      <c r="Q635" s="1024"/>
      <c r="R635" s="1024"/>
      <c r="S635" s="1024"/>
      <c r="T635" s="1024"/>
      <c r="U635" s="1024"/>
      <c r="V635" s="1024"/>
      <c r="W635" s="1024"/>
      <c r="X635" s="1024"/>
    </row>
    <row r="636" spans="1:24">
      <c r="A636" s="618"/>
      <c r="B636" s="95"/>
      <c r="C636" s="100"/>
      <c r="D636" s="1023"/>
      <c r="E636" s="1024"/>
      <c r="F636" s="1024"/>
      <c r="G636" s="1024"/>
      <c r="H636" s="1024"/>
      <c r="I636" s="1024"/>
      <c r="J636" s="1024"/>
      <c r="K636" s="1024"/>
      <c r="L636" s="1024"/>
      <c r="M636" s="1024"/>
      <c r="N636" s="1024"/>
      <c r="O636" s="1024"/>
      <c r="P636" s="1024"/>
      <c r="Q636" s="1024"/>
      <c r="R636" s="1024"/>
      <c r="S636" s="1024"/>
      <c r="T636" s="1024"/>
      <c r="U636" s="1024"/>
      <c r="V636" s="1024"/>
      <c r="W636" s="1024"/>
      <c r="X636" s="1024"/>
    </row>
    <row r="637" spans="1:24">
      <c r="A637" s="618"/>
      <c r="B637" s="95"/>
      <c r="C637" s="100"/>
      <c r="D637" s="1023"/>
      <c r="E637" s="1024"/>
      <c r="F637" s="1024"/>
      <c r="G637" s="1024"/>
      <c r="H637" s="1024"/>
      <c r="I637" s="1024"/>
      <c r="J637" s="1024"/>
      <c r="K637" s="1024"/>
      <c r="L637" s="1024"/>
      <c r="M637" s="1024"/>
      <c r="N637" s="1024"/>
      <c r="O637" s="1024"/>
      <c r="P637" s="1024"/>
      <c r="Q637" s="1024"/>
      <c r="R637" s="1024"/>
      <c r="S637" s="1024"/>
      <c r="T637" s="1024"/>
      <c r="U637" s="1024"/>
      <c r="V637" s="1024"/>
      <c r="W637" s="1024"/>
      <c r="X637" s="1024"/>
    </row>
    <row r="638" spans="1:24">
      <c r="A638" s="618"/>
      <c r="B638" s="95"/>
      <c r="C638" s="100"/>
      <c r="D638" s="1023"/>
      <c r="E638" s="1024"/>
      <c r="F638" s="1024"/>
      <c r="G638" s="1024"/>
      <c r="H638" s="1024"/>
      <c r="I638" s="1024"/>
      <c r="J638" s="1024"/>
      <c r="K638" s="1024"/>
      <c r="L638" s="1024"/>
      <c r="M638" s="1024"/>
      <c r="N638" s="1024"/>
      <c r="O638" s="1024"/>
      <c r="P638" s="1024"/>
      <c r="Q638" s="1024"/>
      <c r="R638" s="1024"/>
      <c r="S638" s="1024"/>
      <c r="T638" s="1024"/>
      <c r="U638" s="1024"/>
      <c r="V638" s="1024"/>
      <c r="W638" s="1024"/>
      <c r="X638" s="1024"/>
    </row>
    <row r="639" spans="1:24">
      <c r="A639" s="618"/>
      <c r="B639" s="95"/>
      <c r="C639" s="100"/>
      <c r="D639" s="1023"/>
      <c r="E639" s="1024"/>
      <c r="F639" s="1024"/>
      <c r="G639" s="1024"/>
      <c r="H639" s="1024"/>
      <c r="I639" s="1024"/>
      <c r="J639" s="1024"/>
      <c r="K639" s="1024"/>
      <c r="L639" s="1024"/>
      <c r="M639" s="1024"/>
      <c r="N639" s="1024"/>
      <c r="O639" s="1024"/>
      <c r="P639" s="1024"/>
      <c r="Q639" s="1024"/>
      <c r="R639" s="1024"/>
      <c r="S639" s="1024"/>
      <c r="T639" s="1024"/>
      <c r="U639" s="1024"/>
      <c r="V639" s="1024"/>
      <c r="W639" s="1024"/>
      <c r="X639" s="1024"/>
    </row>
    <row r="640" spans="1:24">
      <c r="A640" s="618"/>
      <c r="B640" s="95"/>
      <c r="C640" s="100"/>
      <c r="D640" s="1023"/>
      <c r="E640" s="1024"/>
      <c r="F640" s="1024"/>
      <c r="G640" s="1024"/>
      <c r="H640" s="1024"/>
      <c r="I640" s="1024"/>
      <c r="J640" s="1024"/>
      <c r="K640" s="1024"/>
      <c r="L640" s="1024"/>
      <c r="M640" s="1024"/>
      <c r="N640" s="1024"/>
      <c r="O640" s="1024"/>
      <c r="P640" s="1024"/>
      <c r="Q640" s="1024"/>
      <c r="R640" s="1024"/>
      <c r="S640" s="1024"/>
      <c r="T640" s="1024"/>
      <c r="U640" s="1024"/>
      <c r="V640" s="1024"/>
      <c r="W640" s="1024"/>
      <c r="X640" s="1024"/>
    </row>
    <row r="641" spans="1:24">
      <c r="A641" s="618"/>
      <c r="B641" s="95"/>
      <c r="C641" s="100"/>
      <c r="D641" s="1023"/>
      <c r="E641" s="1024"/>
      <c r="F641" s="1024"/>
      <c r="G641" s="1024"/>
      <c r="H641" s="1024"/>
      <c r="I641" s="1024"/>
      <c r="J641" s="1024"/>
      <c r="K641" s="1024"/>
      <c r="L641" s="1024"/>
      <c r="M641" s="1024"/>
      <c r="N641" s="1024"/>
      <c r="O641" s="1024"/>
      <c r="P641" s="1024"/>
      <c r="Q641" s="1024"/>
      <c r="R641" s="1024"/>
      <c r="S641" s="1024"/>
      <c r="T641" s="1024"/>
      <c r="U641" s="1024"/>
      <c r="V641" s="1024"/>
      <c r="W641" s="1024"/>
      <c r="X641" s="1024"/>
    </row>
    <row r="642" spans="1:24">
      <c r="A642" s="618"/>
      <c r="B642" s="95"/>
      <c r="C642" s="100"/>
      <c r="D642" s="1023"/>
      <c r="E642" s="1024"/>
      <c r="F642" s="1024"/>
      <c r="G642" s="1024"/>
      <c r="H642" s="1024"/>
      <c r="I642" s="1024"/>
      <c r="J642" s="1024"/>
      <c r="K642" s="1024"/>
      <c r="L642" s="1024"/>
      <c r="M642" s="1024"/>
      <c r="N642" s="1024"/>
      <c r="O642" s="1024"/>
      <c r="P642" s="1024"/>
      <c r="Q642" s="1024"/>
      <c r="R642" s="1024"/>
      <c r="S642" s="1024"/>
      <c r="T642" s="1024"/>
      <c r="U642" s="1024"/>
      <c r="V642" s="1024"/>
      <c r="W642" s="1024"/>
      <c r="X642" s="1024"/>
    </row>
    <row r="643" spans="1:24">
      <c r="A643" s="618"/>
      <c r="B643" s="95"/>
      <c r="C643" s="100"/>
      <c r="D643" s="1023"/>
      <c r="E643" s="1024"/>
      <c r="F643" s="1024"/>
      <c r="G643" s="1024"/>
      <c r="H643" s="1024"/>
      <c r="I643" s="1024"/>
      <c r="J643" s="1024"/>
      <c r="K643" s="1024"/>
      <c r="L643" s="1024"/>
      <c r="M643" s="1024"/>
      <c r="N643" s="1024"/>
      <c r="O643" s="1024"/>
      <c r="P643" s="1024"/>
      <c r="Q643" s="1024"/>
      <c r="R643" s="1024"/>
      <c r="S643" s="1024"/>
      <c r="T643" s="1024"/>
      <c r="U643" s="1024"/>
      <c r="V643" s="1024"/>
      <c r="W643" s="1024"/>
      <c r="X643" s="1024"/>
    </row>
    <row r="644" spans="1:24">
      <c r="A644" s="618"/>
      <c r="B644" s="95"/>
      <c r="C644" s="100"/>
      <c r="D644" s="1023"/>
      <c r="E644" s="1024"/>
      <c r="F644" s="1024"/>
      <c r="G644" s="1024"/>
      <c r="H644" s="1024"/>
      <c r="I644" s="1024"/>
      <c r="J644" s="1024"/>
      <c r="K644" s="1024"/>
      <c r="L644" s="1024"/>
      <c r="M644" s="1024"/>
      <c r="N644" s="1024"/>
      <c r="O644" s="1024"/>
      <c r="P644" s="1024"/>
      <c r="Q644" s="1024"/>
      <c r="R644" s="1024"/>
      <c r="S644" s="1024"/>
      <c r="T644" s="1024"/>
      <c r="U644" s="1024"/>
      <c r="V644" s="1024"/>
      <c r="W644" s="1024"/>
      <c r="X644" s="1024"/>
    </row>
    <row r="645" spans="1:24">
      <c r="A645" s="618"/>
      <c r="B645" s="95"/>
      <c r="C645" s="100"/>
      <c r="D645" s="1023"/>
      <c r="E645" s="1024"/>
      <c r="F645" s="1024"/>
      <c r="G645" s="1024"/>
      <c r="H645" s="1024"/>
      <c r="I645" s="1024"/>
      <c r="J645" s="1024"/>
      <c r="K645" s="1024"/>
      <c r="L645" s="1024"/>
      <c r="M645" s="1024"/>
      <c r="N645" s="1024"/>
      <c r="O645" s="1024"/>
      <c r="P645" s="1024"/>
      <c r="Q645" s="1024"/>
      <c r="R645" s="1024"/>
      <c r="S645" s="1024"/>
      <c r="T645" s="1024"/>
      <c r="U645" s="1024"/>
      <c r="V645" s="1024"/>
      <c r="W645" s="1024"/>
      <c r="X645" s="1024"/>
    </row>
    <row r="646" spans="1:24">
      <c r="A646" s="618"/>
      <c r="B646" s="95"/>
      <c r="C646" s="100"/>
      <c r="D646" s="1023"/>
      <c r="E646" s="1024"/>
      <c r="F646" s="1024"/>
      <c r="G646" s="1024"/>
      <c r="H646" s="1024"/>
      <c r="I646" s="1024"/>
      <c r="J646" s="1024"/>
      <c r="K646" s="1024"/>
      <c r="L646" s="1024"/>
      <c r="M646" s="1024"/>
      <c r="N646" s="1024"/>
      <c r="O646" s="1024"/>
      <c r="P646" s="1024"/>
      <c r="Q646" s="1024"/>
      <c r="R646" s="1024"/>
      <c r="S646" s="1024"/>
      <c r="T646" s="1024"/>
      <c r="U646" s="1024"/>
      <c r="V646" s="1024"/>
      <c r="W646" s="1024"/>
      <c r="X646" s="1024"/>
    </row>
    <row r="647" spans="1:24">
      <c r="A647" s="618"/>
      <c r="B647" s="95"/>
      <c r="C647" s="100"/>
      <c r="D647" s="1023"/>
      <c r="E647" s="1024"/>
      <c r="F647" s="1024"/>
      <c r="G647" s="1024"/>
      <c r="H647" s="1024"/>
      <c r="I647" s="1024"/>
      <c r="J647" s="1024"/>
      <c r="K647" s="1024"/>
      <c r="L647" s="1024"/>
      <c r="M647" s="1024"/>
      <c r="N647" s="1024"/>
      <c r="O647" s="1024"/>
      <c r="P647" s="1024"/>
      <c r="Q647" s="1024"/>
      <c r="R647" s="1024"/>
      <c r="S647" s="1024"/>
      <c r="T647" s="1024"/>
      <c r="U647" s="1024"/>
      <c r="V647" s="1024"/>
      <c r="W647" s="1024"/>
      <c r="X647" s="1024"/>
    </row>
    <row r="648" spans="1:24">
      <c r="A648" s="618"/>
      <c r="B648" s="95"/>
      <c r="C648" s="100"/>
      <c r="D648" s="1023"/>
      <c r="E648" s="1024"/>
      <c r="F648" s="1024"/>
      <c r="G648" s="1024"/>
      <c r="H648" s="1024"/>
      <c r="I648" s="1024"/>
      <c r="J648" s="1024"/>
      <c r="K648" s="1024"/>
      <c r="L648" s="1024"/>
      <c r="M648" s="1024"/>
      <c r="N648" s="1024"/>
      <c r="O648" s="1024"/>
      <c r="P648" s="1024"/>
      <c r="Q648" s="1024"/>
      <c r="R648" s="1024"/>
      <c r="S648" s="1024"/>
      <c r="T648" s="1024"/>
      <c r="U648" s="1024"/>
      <c r="V648" s="1024"/>
      <c r="W648" s="1024"/>
      <c r="X648" s="1024"/>
    </row>
    <row r="649" spans="1:24">
      <c r="A649" s="618"/>
      <c r="B649" s="95"/>
      <c r="C649" s="100"/>
      <c r="D649" s="1023"/>
      <c r="E649" s="1024"/>
      <c r="F649" s="1024"/>
      <c r="G649" s="1024"/>
      <c r="H649" s="1024"/>
      <c r="I649" s="1024"/>
      <c r="J649" s="1024"/>
      <c r="K649" s="1024"/>
      <c r="L649" s="1024"/>
      <c r="M649" s="1024"/>
      <c r="N649" s="1024"/>
      <c r="O649" s="1024"/>
      <c r="P649" s="1024"/>
      <c r="Q649" s="1024"/>
      <c r="R649" s="1024"/>
      <c r="S649" s="1024"/>
      <c r="T649" s="1024"/>
      <c r="U649" s="1024"/>
      <c r="V649" s="1024"/>
      <c r="W649" s="1024"/>
      <c r="X649" s="1024"/>
    </row>
    <row r="650" spans="1:24">
      <c r="A650" s="618"/>
      <c r="B650" s="95"/>
      <c r="C650" s="100"/>
      <c r="D650" s="1023"/>
      <c r="E650" s="1024"/>
      <c r="F650" s="1024"/>
      <c r="G650" s="1024"/>
      <c r="H650" s="1024"/>
      <c r="I650" s="1024"/>
      <c r="J650" s="1024"/>
      <c r="K650" s="1024"/>
      <c r="L650" s="1024"/>
      <c r="M650" s="1024"/>
      <c r="N650" s="1024"/>
      <c r="O650" s="1024"/>
      <c r="P650" s="1024"/>
      <c r="Q650" s="1024"/>
      <c r="R650" s="1024"/>
      <c r="S650" s="1024"/>
      <c r="T650" s="1024"/>
      <c r="U650" s="1024"/>
      <c r="V650" s="1024"/>
      <c r="W650" s="1024"/>
      <c r="X650" s="1024"/>
    </row>
    <row r="651" spans="1:24">
      <c r="A651" s="618"/>
      <c r="B651" s="95"/>
      <c r="C651" s="100"/>
      <c r="D651" s="1023"/>
      <c r="E651" s="1024"/>
      <c r="F651" s="1024"/>
      <c r="G651" s="1024"/>
      <c r="H651" s="1024"/>
      <c r="I651" s="1024"/>
      <c r="J651" s="1024"/>
      <c r="K651" s="1024"/>
      <c r="L651" s="1024"/>
      <c r="M651" s="1024"/>
      <c r="N651" s="1024"/>
      <c r="O651" s="1024"/>
      <c r="P651" s="1024"/>
      <c r="Q651" s="1024"/>
      <c r="R651" s="1024"/>
      <c r="S651" s="1024"/>
      <c r="T651" s="1024"/>
      <c r="U651" s="1024"/>
      <c r="V651" s="1024"/>
      <c r="W651" s="1024"/>
      <c r="X651" s="1024"/>
    </row>
    <row r="652" spans="1:24">
      <c r="A652" s="618"/>
      <c r="B652" s="95"/>
      <c r="C652" s="100"/>
      <c r="D652" s="1023"/>
      <c r="E652" s="1024"/>
      <c r="F652" s="1024"/>
      <c r="G652" s="1024"/>
      <c r="H652" s="1024"/>
      <c r="I652" s="1024"/>
      <c r="J652" s="1024"/>
      <c r="K652" s="1024"/>
      <c r="L652" s="1024"/>
      <c r="M652" s="1024"/>
      <c r="N652" s="1024"/>
      <c r="O652" s="1024"/>
      <c r="P652" s="1024"/>
      <c r="Q652" s="1024"/>
      <c r="R652" s="1024"/>
      <c r="S652" s="1024"/>
      <c r="T652" s="1024"/>
      <c r="U652" s="1024"/>
      <c r="V652" s="1024"/>
      <c r="W652" s="1024"/>
      <c r="X652" s="1024"/>
    </row>
    <row r="653" spans="1:24">
      <c r="A653" s="618"/>
      <c r="B653" s="95"/>
      <c r="C653" s="100"/>
      <c r="D653" s="1023"/>
      <c r="E653" s="1024"/>
      <c r="F653" s="1024"/>
      <c r="G653" s="1024"/>
      <c r="H653" s="1024"/>
      <c r="I653" s="1024"/>
      <c r="J653" s="1024"/>
      <c r="K653" s="1024"/>
      <c r="L653" s="1024"/>
      <c r="M653" s="1024"/>
      <c r="N653" s="1024"/>
      <c r="O653" s="1024"/>
      <c r="P653" s="1024"/>
      <c r="Q653" s="1024"/>
      <c r="R653" s="1024"/>
      <c r="S653" s="1024"/>
      <c r="T653" s="1024"/>
      <c r="U653" s="1024"/>
      <c r="V653" s="1024"/>
      <c r="W653" s="1024"/>
      <c r="X653" s="1024"/>
    </row>
    <row r="654" spans="1:24">
      <c r="A654" s="618"/>
      <c r="B654" s="95"/>
      <c r="C654" s="100"/>
      <c r="D654" s="1023"/>
      <c r="E654" s="1024"/>
      <c r="F654" s="1024"/>
      <c r="G654" s="1024"/>
      <c r="H654" s="1024"/>
      <c r="I654" s="1024"/>
      <c r="J654" s="1024"/>
      <c r="K654" s="1024"/>
      <c r="L654" s="1024"/>
      <c r="M654" s="1024"/>
      <c r="N654" s="1024"/>
      <c r="O654" s="1024"/>
      <c r="P654" s="1024"/>
      <c r="Q654" s="1024"/>
      <c r="R654" s="1024"/>
      <c r="S654" s="1024"/>
      <c r="T654" s="1024"/>
      <c r="U654" s="1024"/>
      <c r="V654" s="1024"/>
      <c r="W654" s="1024"/>
      <c r="X654" s="1024"/>
    </row>
    <row r="655" spans="1:24">
      <c r="A655" s="618"/>
      <c r="B655" s="95"/>
      <c r="C655" s="100"/>
      <c r="D655" s="1023"/>
      <c r="E655" s="1024"/>
      <c r="F655" s="1024"/>
      <c r="G655" s="1024"/>
      <c r="H655" s="1024"/>
      <c r="I655" s="1024"/>
      <c r="J655" s="1024"/>
      <c r="K655" s="1024"/>
      <c r="L655" s="1024"/>
      <c r="M655" s="1024"/>
      <c r="N655" s="1024"/>
      <c r="O655" s="1024"/>
      <c r="P655" s="1024"/>
      <c r="Q655" s="1024"/>
      <c r="R655" s="1024"/>
      <c r="S655" s="1024"/>
      <c r="T655" s="1024"/>
      <c r="U655" s="1024"/>
      <c r="V655" s="1024"/>
      <c r="W655" s="1024"/>
      <c r="X655" s="1024"/>
    </row>
    <row r="656" spans="1:24">
      <c r="A656" s="618"/>
      <c r="B656" s="95"/>
      <c r="C656" s="100"/>
      <c r="D656" s="1023"/>
      <c r="E656" s="1024"/>
      <c r="F656" s="1024"/>
      <c r="G656" s="1024"/>
      <c r="H656" s="1024"/>
      <c r="I656" s="1024"/>
      <c r="J656" s="1024"/>
      <c r="K656" s="1024"/>
      <c r="L656" s="1024"/>
      <c r="M656" s="1024"/>
      <c r="N656" s="1024"/>
      <c r="O656" s="1024"/>
      <c r="P656" s="1024"/>
      <c r="Q656" s="1024"/>
      <c r="R656" s="1024"/>
      <c r="S656" s="1024"/>
      <c r="T656" s="1024"/>
      <c r="U656" s="1024"/>
      <c r="V656" s="1024"/>
      <c r="W656" s="1024"/>
      <c r="X656" s="1024"/>
    </row>
    <row r="657" spans="1:24">
      <c r="A657" s="618"/>
      <c r="B657" s="95"/>
      <c r="C657" s="100"/>
      <c r="D657" s="1023"/>
      <c r="E657" s="1024"/>
      <c r="F657" s="1024"/>
      <c r="G657" s="1024"/>
      <c r="H657" s="1024"/>
      <c r="I657" s="1024"/>
      <c r="J657" s="1024"/>
      <c r="K657" s="1024"/>
      <c r="L657" s="1024"/>
      <c r="M657" s="1024"/>
      <c r="N657" s="1024"/>
      <c r="O657" s="1024"/>
      <c r="P657" s="1024"/>
      <c r="Q657" s="1024"/>
      <c r="R657" s="1024"/>
      <c r="S657" s="1024"/>
      <c r="T657" s="1024"/>
      <c r="U657" s="1024"/>
      <c r="V657" s="1024"/>
      <c r="W657" s="1024"/>
      <c r="X657" s="1024"/>
    </row>
    <row r="658" spans="1:24">
      <c r="A658" s="618"/>
      <c r="B658" s="95"/>
      <c r="C658" s="100"/>
      <c r="D658" s="1023"/>
      <c r="E658" s="1024"/>
      <c r="F658" s="1024"/>
      <c r="G658" s="1024"/>
      <c r="H658" s="1024"/>
      <c r="I658" s="1024"/>
      <c r="J658" s="1024"/>
      <c r="K658" s="1024"/>
      <c r="L658" s="1024"/>
      <c r="M658" s="1024"/>
      <c r="N658" s="1024"/>
      <c r="O658" s="1024"/>
      <c r="P658" s="1024"/>
      <c r="Q658" s="1024"/>
      <c r="R658" s="1024"/>
      <c r="S658" s="1024"/>
      <c r="T658" s="1024"/>
      <c r="U658" s="1024"/>
      <c r="V658" s="1024"/>
      <c r="W658" s="1024"/>
      <c r="X658" s="1024"/>
    </row>
    <row r="659" spans="1:24">
      <c r="A659" s="618"/>
      <c r="B659" s="95"/>
      <c r="C659" s="100"/>
      <c r="D659" s="1023"/>
      <c r="E659" s="1024"/>
      <c r="F659" s="1024"/>
      <c r="G659" s="1024"/>
      <c r="H659" s="1024"/>
      <c r="I659" s="1024"/>
      <c r="J659" s="1024"/>
      <c r="K659" s="1024"/>
      <c r="L659" s="1024"/>
      <c r="M659" s="1024"/>
      <c r="N659" s="1024"/>
      <c r="O659" s="1024"/>
      <c r="P659" s="1024"/>
      <c r="Q659" s="1024"/>
      <c r="R659" s="1024"/>
      <c r="S659" s="1024"/>
      <c r="T659" s="1024"/>
      <c r="U659" s="1024"/>
      <c r="V659" s="1024"/>
      <c r="W659" s="1024"/>
      <c r="X659" s="1024"/>
    </row>
    <row r="660" spans="1:24">
      <c r="A660" s="618"/>
      <c r="B660" s="95"/>
      <c r="C660" s="100"/>
      <c r="D660" s="1023"/>
      <c r="E660" s="1024"/>
      <c r="F660" s="1024"/>
      <c r="G660" s="1024"/>
      <c r="H660" s="1024"/>
      <c r="I660" s="1024"/>
      <c r="J660" s="1024"/>
      <c r="K660" s="1024"/>
      <c r="L660" s="1024"/>
      <c r="M660" s="1024"/>
      <c r="N660" s="1024"/>
      <c r="O660" s="1024"/>
      <c r="P660" s="1024"/>
      <c r="Q660" s="1024"/>
      <c r="R660" s="1024"/>
      <c r="S660" s="1024"/>
      <c r="T660" s="1024"/>
      <c r="U660" s="1024"/>
      <c r="V660" s="1024"/>
      <c r="W660" s="1024"/>
      <c r="X660" s="1024"/>
    </row>
    <row r="661" spans="1:24">
      <c r="A661" s="618"/>
      <c r="B661" s="95"/>
      <c r="C661" s="100"/>
      <c r="D661" s="1023"/>
      <c r="E661" s="1024"/>
      <c r="F661" s="1024"/>
      <c r="G661" s="1024"/>
      <c r="H661" s="1024"/>
      <c r="I661" s="1024"/>
      <c r="J661" s="1024"/>
      <c r="K661" s="1024"/>
      <c r="L661" s="1024"/>
      <c r="M661" s="1024"/>
      <c r="N661" s="1024"/>
      <c r="O661" s="1024"/>
      <c r="P661" s="1024"/>
      <c r="Q661" s="1024"/>
      <c r="R661" s="1024"/>
      <c r="S661" s="1024"/>
      <c r="T661" s="1024"/>
      <c r="U661" s="1024"/>
      <c r="V661" s="1024"/>
      <c r="W661" s="1024"/>
      <c r="X661" s="1024"/>
    </row>
    <row r="662" spans="1:24">
      <c r="A662" s="618"/>
      <c r="B662" s="95"/>
      <c r="C662" s="100"/>
      <c r="D662" s="1023"/>
      <c r="E662" s="1024"/>
      <c r="F662" s="1024"/>
      <c r="G662" s="1024"/>
      <c r="H662" s="1024"/>
      <c r="I662" s="1024"/>
      <c r="J662" s="1024"/>
      <c r="K662" s="1024"/>
      <c r="L662" s="1024"/>
      <c r="M662" s="1024"/>
      <c r="N662" s="1024"/>
      <c r="O662" s="1024"/>
      <c r="P662" s="1024"/>
      <c r="Q662" s="1024"/>
      <c r="R662" s="1024"/>
      <c r="S662" s="1024"/>
      <c r="T662" s="1024"/>
      <c r="U662" s="1024"/>
      <c r="V662" s="1024"/>
      <c r="W662" s="1024"/>
      <c r="X662" s="1024"/>
    </row>
    <row r="663" spans="1:24">
      <c r="A663" s="618"/>
      <c r="B663" s="95"/>
      <c r="C663" s="100"/>
      <c r="D663" s="1023"/>
      <c r="E663" s="1024"/>
      <c r="F663" s="1024"/>
      <c r="G663" s="1024"/>
      <c r="H663" s="1024"/>
      <c r="I663" s="1024"/>
      <c r="J663" s="1024"/>
      <c r="K663" s="1024"/>
      <c r="L663" s="1024"/>
      <c r="M663" s="1024"/>
      <c r="N663" s="1024"/>
      <c r="O663" s="1024"/>
      <c r="P663" s="1024"/>
      <c r="Q663" s="1024"/>
      <c r="R663" s="1024"/>
      <c r="S663" s="1024"/>
      <c r="T663" s="1024"/>
      <c r="U663" s="1024"/>
      <c r="V663" s="1024"/>
      <c r="W663" s="1024"/>
      <c r="X663" s="1024"/>
    </row>
    <row r="664" spans="1:24">
      <c r="A664" s="618"/>
      <c r="B664" s="95"/>
      <c r="C664" s="100"/>
      <c r="D664" s="1023"/>
      <c r="E664" s="1024"/>
      <c r="F664" s="1024"/>
      <c r="G664" s="1024"/>
      <c r="H664" s="1024"/>
      <c r="I664" s="1024"/>
      <c r="J664" s="1024"/>
      <c r="K664" s="1024"/>
      <c r="L664" s="1024"/>
      <c r="M664" s="1024"/>
      <c r="N664" s="1024"/>
      <c r="O664" s="1024"/>
      <c r="P664" s="1024"/>
      <c r="Q664" s="1024"/>
      <c r="R664" s="1024"/>
      <c r="S664" s="1024"/>
      <c r="T664" s="1024"/>
      <c r="U664" s="1024"/>
      <c r="V664" s="1024"/>
      <c r="W664" s="1024"/>
      <c r="X664" s="1024"/>
    </row>
    <row r="665" spans="1:24">
      <c r="A665" s="618"/>
      <c r="B665" s="95"/>
      <c r="C665" s="100"/>
      <c r="D665" s="1023"/>
      <c r="E665" s="1024"/>
      <c r="F665" s="1024"/>
      <c r="G665" s="1024"/>
      <c r="H665" s="1024"/>
      <c r="I665" s="1024"/>
      <c r="J665" s="1024"/>
      <c r="K665" s="1024"/>
      <c r="L665" s="1024"/>
      <c r="M665" s="1024"/>
      <c r="N665" s="1024"/>
      <c r="O665" s="1024"/>
      <c r="P665" s="1024"/>
      <c r="Q665" s="1024"/>
      <c r="R665" s="1024"/>
      <c r="S665" s="1024"/>
      <c r="T665" s="1024"/>
      <c r="U665" s="1024"/>
      <c r="V665" s="1024"/>
      <c r="W665" s="1024"/>
      <c r="X665" s="1024"/>
    </row>
    <row r="666" spans="1:24">
      <c r="A666" s="618"/>
      <c r="B666" s="95"/>
      <c r="C666" s="100"/>
      <c r="D666" s="1023"/>
      <c r="E666" s="1024"/>
      <c r="F666" s="1024"/>
      <c r="G666" s="1024"/>
      <c r="H666" s="1024"/>
      <c r="I666" s="1024"/>
      <c r="J666" s="1024"/>
      <c r="K666" s="1024"/>
      <c r="L666" s="1024"/>
      <c r="M666" s="1024"/>
      <c r="N666" s="1024"/>
      <c r="O666" s="1024"/>
      <c r="P666" s="1024"/>
      <c r="Q666" s="1024"/>
      <c r="R666" s="1024"/>
      <c r="S666" s="1024"/>
      <c r="T666" s="1024"/>
      <c r="U666" s="1024"/>
      <c r="V666" s="1024"/>
      <c r="W666" s="1024"/>
      <c r="X666" s="1024"/>
    </row>
    <row r="667" spans="1:24">
      <c r="A667" s="618"/>
      <c r="B667" s="95"/>
      <c r="C667" s="100"/>
      <c r="D667" s="1023"/>
      <c r="E667" s="1024"/>
      <c r="F667" s="1024"/>
      <c r="G667" s="1024"/>
      <c r="H667" s="1024"/>
      <c r="I667" s="1024"/>
      <c r="J667" s="1024"/>
      <c r="K667" s="1024"/>
      <c r="L667" s="1024"/>
      <c r="M667" s="1024"/>
      <c r="N667" s="1024"/>
      <c r="O667" s="1024"/>
      <c r="P667" s="1024"/>
      <c r="Q667" s="1024"/>
      <c r="R667" s="1024"/>
      <c r="S667" s="1024"/>
      <c r="T667" s="1024"/>
      <c r="U667" s="1024"/>
      <c r="V667" s="1024"/>
      <c r="W667" s="1024"/>
      <c r="X667" s="1024"/>
    </row>
    <row r="668" spans="1:24">
      <c r="A668" s="618"/>
      <c r="B668" s="95"/>
      <c r="C668" s="100"/>
      <c r="D668" s="1023"/>
      <c r="E668" s="1024"/>
      <c r="F668" s="1024"/>
      <c r="G668" s="1024"/>
      <c r="H668" s="1024"/>
      <c r="I668" s="1024"/>
      <c r="J668" s="1024"/>
      <c r="K668" s="1024"/>
      <c r="L668" s="1024"/>
      <c r="M668" s="1024"/>
      <c r="N668" s="1024"/>
      <c r="O668" s="1024"/>
      <c r="P668" s="1024"/>
      <c r="Q668" s="1024"/>
      <c r="R668" s="1024"/>
      <c r="S668" s="1024"/>
      <c r="T668" s="1024"/>
      <c r="U668" s="1024"/>
      <c r="V668" s="1024"/>
      <c r="W668" s="1024"/>
      <c r="X668" s="1024"/>
    </row>
    <row r="669" spans="1:24">
      <c r="A669" s="618"/>
      <c r="B669" s="95"/>
      <c r="C669" s="100"/>
      <c r="D669" s="1023"/>
      <c r="E669" s="1024"/>
      <c r="F669" s="1024"/>
      <c r="G669" s="1024"/>
      <c r="H669" s="1024"/>
      <c r="I669" s="1024"/>
      <c r="J669" s="1024"/>
      <c r="K669" s="1024"/>
      <c r="L669" s="1024"/>
      <c r="M669" s="1024"/>
      <c r="N669" s="1024"/>
      <c r="O669" s="1024"/>
      <c r="P669" s="1024"/>
      <c r="Q669" s="1024"/>
      <c r="R669" s="1024"/>
      <c r="S669" s="1024"/>
      <c r="T669" s="1024"/>
      <c r="U669" s="1024"/>
      <c r="V669" s="1024"/>
      <c r="W669" s="1024"/>
      <c r="X669" s="1024"/>
    </row>
    <row r="670" spans="1:24">
      <c r="A670" s="618"/>
      <c r="B670" s="95"/>
      <c r="C670" s="100"/>
      <c r="D670" s="1023"/>
      <c r="E670" s="1024"/>
      <c r="F670" s="1024"/>
      <c r="G670" s="1024"/>
      <c r="H670" s="1024"/>
      <c r="I670" s="1024"/>
      <c r="J670" s="1024"/>
      <c r="K670" s="1024"/>
      <c r="L670" s="1024"/>
      <c r="M670" s="1024"/>
      <c r="N670" s="1024"/>
      <c r="O670" s="1024"/>
      <c r="P670" s="1024"/>
      <c r="Q670" s="1024"/>
      <c r="R670" s="1024"/>
      <c r="S670" s="1024"/>
      <c r="T670" s="1024"/>
      <c r="U670" s="1024"/>
      <c r="V670" s="1024"/>
      <c r="W670" s="1024"/>
      <c r="X670" s="1024"/>
    </row>
    <row r="671" spans="1:24">
      <c r="A671" s="618"/>
      <c r="B671" s="95"/>
      <c r="C671" s="100"/>
      <c r="D671" s="1024"/>
      <c r="E671" s="1024"/>
      <c r="F671" s="1024"/>
      <c r="G671" s="1024"/>
      <c r="H671" s="1024"/>
      <c r="I671" s="1024"/>
      <c r="J671" s="1024"/>
      <c r="K671" s="1024"/>
      <c r="L671" s="1024"/>
      <c r="M671" s="1024"/>
      <c r="N671" s="1024"/>
      <c r="O671" s="1024"/>
      <c r="P671" s="1024"/>
      <c r="Q671" s="1024"/>
      <c r="R671" s="1024"/>
      <c r="S671" s="1024"/>
      <c r="T671" s="1024"/>
      <c r="U671" s="1024"/>
      <c r="V671" s="1024"/>
      <c r="W671" s="1024"/>
      <c r="X671" s="1024"/>
    </row>
    <row r="672" spans="1:24">
      <c r="A672" s="618"/>
      <c r="B672" s="95"/>
      <c r="C672" s="100"/>
      <c r="D672" s="1024"/>
      <c r="E672" s="1024"/>
      <c r="F672" s="1024"/>
      <c r="G672" s="1024"/>
      <c r="H672" s="1024"/>
      <c r="I672" s="1024"/>
      <c r="J672" s="1024"/>
      <c r="K672" s="1024"/>
      <c r="L672" s="1024"/>
      <c r="M672" s="1024"/>
      <c r="N672" s="1024"/>
      <c r="O672" s="1024"/>
      <c r="P672" s="1024"/>
      <c r="Q672" s="1024"/>
      <c r="R672" s="1024"/>
      <c r="S672" s="1024"/>
      <c r="T672" s="1024"/>
      <c r="U672" s="1024"/>
      <c r="V672" s="1024"/>
      <c r="W672" s="1024"/>
      <c r="X672" s="1024"/>
    </row>
    <row r="673" spans="1:26" s="46" customFormat="1">
      <c r="A673" s="1025"/>
      <c r="B673" s="1009"/>
      <c r="C673" s="1026"/>
      <c r="D673" s="1025"/>
      <c r="E673" s="1025"/>
      <c r="F673" s="1025"/>
      <c r="G673" s="1025"/>
      <c r="H673" s="1025"/>
      <c r="I673" s="1025"/>
      <c r="J673" s="1025"/>
      <c r="K673" s="1025"/>
      <c r="L673" s="1025"/>
      <c r="M673" s="1025"/>
      <c r="N673" s="1025"/>
      <c r="O673" s="1025"/>
      <c r="P673" s="1025"/>
      <c r="Q673" s="1025"/>
      <c r="R673" s="1025"/>
      <c r="S673" s="1025"/>
      <c r="T673" s="1025"/>
      <c r="U673" s="1025"/>
      <c r="V673" s="1025"/>
      <c r="W673" s="1025"/>
      <c r="X673" s="1025"/>
      <c r="Y673" s="1910"/>
      <c r="Z673" s="1908"/>
    </row>
    <row r="674" spans="1:26">
      <c r="A674" s="618"/>
      <c r="B674" s="95"/>
      <c r="C674" s="100"/>
      <c r="D674" s="1027"/>
      <c r="E674" s="1027"/>
      <c r="F674" s="1027"/>
      <c r="G674" s="1027"/>
      <c r="H674" s="1027"/>
      <c r="I674" s="1027"/>
      <c r="J674" s="1027"/>
      <c r="K674" s="1027"/>
      <c r="L674" s="1027"/>
      <c r="M674" s="1027"/>
      <c r="N674" s="1027"/>
      <c r="O674" s="1027"/>
      <c r="P674" s="1027"/>
      <c r="Q674" s="1027"/>
      <c r="R674" s="1027"/>
      <c r="S674" s="1027"/>
      <c r="T674" s="1027"/>
      <c r="U674" s="1027"/>
      <c r="V674" s="1027"/>
      <c r="W674" s="1027"/>
      <c r="X674" s="1027"/>
    </row>
    <row r="675" spans="1:26">
      <c r="A675" s="618"/>
      <c r="B675" s="95"/>
      <c r="C675" s="100"/>
      <c r="D675" s="1027"/>
      <c r="E675" s="1027"/>
      <c r="F675" s="1027"/>
      <c r="G675" s="1027"/>
      <c r="H675" s="1027"/>
      <c r="I675" s="1027"/>
      <c r="J675" s="1027"/>
      <c r="K675" s="1027"/>
      <c r="L675" s="1027"/>
      <c r="M675" s="1027"/>
      <c r="N675" s="1027"/>
      <c r="O675" s="1027"/>
      <c r="P675" s="1027"/>
      <c r="Q675" s="1027"/>
      <c r="R675" s="1027"/>
      <c r="S675" s="1027"/>
      <c r="T675" s="1027"/>
      <c r="U675" s="1027"/>
      <c r="V675" s="1027"/>
      <c r="W675" s="1027"/>
      <c r="X675" s="1027"/>
    </row>
    <row r="676" spans="1:26">
      <c r="A676" s="618"/>
      <c r="B676" s="95"/>
      <c r="C676" s="100"/>
      <c r="D676" s="1027"/>
      <c r="E676" s="1027"/>
      <c r="F676" s="1027"/>
      <c r="G676" s="1027"/>
      <c r="H676" s="1027"/>
      <c r="I676" s="1027"/>
      <c r="J676" s="1027"/>
      <c r="K676" s="1027"/>
      <c r="L676" s="1027"/>
      <c r="M676" s="1027"/>
      <c r="N676" s="1027"/>
      <c r="O676" s="1027"/>
      <c r="P676" s="1027"/>
      <c r="Q676" s="1027"/>
      <c r="R676" s="1027"/>
      <c r="S676" s="1027"/>
      <c r="T676" s="1027"/>
      <c r="U676" s="1027"/>
      <c r="V676" s="1027"/>
      <c r="W676" s="1027"/>
      <c r="X676" s="1027"/>
    </row>
    <row r="677" spans="1:26">
      <c r="A677" s="618"/>
      <c r="B677" s="95"/>
      <c r="C677" s="100"/>
      <c r="D677" s="1027"/>
      <c r="E677" s="1027"/>
      <c r="F677" s="1027"/>
      <c r="G677" s="1027"/>
      <c r="H677" s="1027"/>
      <c r="I677" s="1027"/>
      <c r="J677" s="1027"/>
      <c r="K677" s="1027"/>
      <c r="L677" s="1027"/>
      <c r="M677" s="1027"/>
      <c r="N677" s="1027"/>
      <c r="O677" s="1027"/>
      <c r="P677" s="1027"/>
      <c r="Q677" s="1027"/>
      <c r="R677" s="1027"/>
      <c r="S677" s="1027"/>
      <c r="T677" s="1027"/>
      <c r="U677" s="1027"/>
      <c r="V677" s="1027"/>
      <c r="W677" s="1027"/>
      <c r="X677" s="1027"/>
    </row>
    <row r="678" spans="1:26">
      <c r="A678" s="618"/>
      <c r="B678" s="95"/>
      <c r="C678" s="100"/>
      <c r="D678" s="1027"/>
      <c r="E678" s="1027"/>
      <c r="F678" s="1027"/>
      <c r="G678" s="1027"/>
      <c r="H678" s="1027"/>
      <c r="I678" s="1027"/>
      <c r="J678" s="1027"/>
      <c r="K678" s="1027"/>
      <c r="L678" s="1027"/>
      <c r="M678" s="1027"/>
      <c r="N678" s="1027"/>
      <c r="O678" s="1027"/>
      <c r="P678" s="1027"/>
      <c r="Q678" s="1027"/>
      <c r="R678" s="1027"/>
      <c r="S678" s="1027"/>
      <c r="T678" s="1027"/>
      <c r="U678" s="1027"/>
      <c r="V678" s="1027"/>
      <c r="W678" s="1027"/>
      <c r="X678" s="1027"/>
    </row>
    <row r="679" spans="1:26">
      <c r="A679" s="618"/>
      <c r="B679" s="95"/>
      <c r="C679" s="100"/>
      <c r="D679" s="1027"/>
      <c r="E679" s="1027"/>
      <c r="F679" s="1027"/>
      <c r="G679" s="1027"/>
      <c r="H679" s="1027"/>
      <c r="I679" s="1027"/>
      <c r="J679" s="1027"/>
      <c r="K679" s="1027"/>
      <c r="L679" s="1027"/>
      <c r="M679" s="1027"/>
      <c r="N679" s="1027"/>
      <c r="O679" s="1027"/>
      <c r="P679" s="1027"/>
      <c r="Q679" s="1027"/>
      <c r="R679" s="1027"/>
      <c r="S679" s="1027"/>
      <c r="T679" s="1027"/>
      <c r="U679" s="1027"/>
      <c r="V679" s="1027"/>
      <c r="W679" s="1027"/>
      <c r="X679" s="1027"/>
    </row>
    <row r="680" spans="1:26">
      <c r="A680" s="618"/>
      <c r="B680" s="95"/>
      <c r="C680" s="100"/>
      <c r="D680" s="1027"/>
      <c r="E680" s="1027"/>
      <c r="F680" s="1027"/>
      <c r="G680" s="1027"/>
      <c r="H680" s="1027"/>
      <c r="I680" s="1027"/>
      <c r="J680" s="1027"/>
      <c r="K680" s="1027"/>
      <c r="L680" s="1027"/>
      <c r="M680" s="1027"/>
      <c r="N680" s="1027"/>
      <c r="O680" s="1027"/>
      <c r="P680" s="1027"/>
      <c r="Q680" s="1027"/>
      <c r="R680" s="1027"/>
      <c r="S680" s="1027"/>
      <c r="T680" s="1027"/>
      <c r="U680" s="1027"/>
      <c r="V680" s="1027"/>
      <c r="W680" s="1027"/>
      <c r="X680" s="1027"/>
    </row>
    <row r="681" spans="1:26">
      <c r="A681" s="618"/>
      <c r="B681" s="95"/>
      <c r="C681" s="100"/>
      <c r="D681" s="1027"/>
      <c r="E681" s="1027"/>
      <c r="F681" s="1027"/>
      <c r="G681" s="1027"/>
      <c r="H681" s="1027"/>
      <c r="I681" s="1027"/>
      <c r="J681" s="1027"/>
      <c r="K681" s="1027"/>
      <c r="L681" s="1027"/>
      <c r="M681" s="1027"/>
      <c r="N681" s="1027"/>
      <c r="O681" s="1027"/>
      <c r="P681" s="1027"/>
      <c r="Q681" s="1027"/>
      <c r="R681" s="1027"/>
      <c r="S681" s="1027"/>
      <c r="T681" s="1027"/>
      <c r="U681" s="1027"/>
      <c r="V681" s="1027"/>
      <c r="W681" s="1027"/>
      <c r="X681" s="1027"/>
    </row>
    <row r="682" spans="1:26">
      <c r="A682" s="618"/>
      <c r="B682" s="95"/>
      <c r="C682" s="100"/>
      <c r="D682" s="1027"/>
      <c r="E682" s="1027"/>
      <c r="F682" s="1027"/>
      <c r="G682" s="1027"/>
      <c r="H682" s="1027"/>
      <c r="I682" s="1027"/>
      <c r="J682" s="1027"/>
      <c r="K682" s="1027"/>
      <c r="L682" s="1027"/>
      <c r="M682" s="1027"/>
      <c r="N682" s="1027"/>
      <c r="O682" s="1027"/>
      <c r="P682" s="1027"/>
      <c r="Q682" s="1027"/>
      <c r="R682" s="1027"/>
      <c r="S682" s="1027"/>
      <c r="T682" s="1027"/>
      <c r="U682" s="1027"/>
      <c r="V682" s="1027"/>
      <c r="W682" s="1027"/>
      <c r="X682" s="1027"/>
    </row>
    <row r="683" spans="1:26">
      <c r="A683" s="618"/>
      <c r="B683" s="95"/>
      <c r="C683" s="100"/>
      <c r="D683" s="1027"/>
      <c r="E683" s="1027"/>
      <c r="F683" s="1027"/>
      <c r="G683" s="1027"/>
      <c r="H683" s="1027"/>
      <c r="I683" s="1027"/>
      <c r="J683" s="1027"/>
      <c r="K683" s="1027"/>
      <c r="L683" s="1027"/>
      <c r="M683" s="1027"/>
      <c r="N683" s="1027"/>
      <c r="O683" s="1027"/>
      <c r="P683" s="1027"/>
      <c r="Q683" s="1027"/>
      <c r="R683" s="1027"/>
      <c r="S683" s="1027"/>
      <c r="T683" s="1027"/>
      <c r="U683" s="1027"/>
      <c r="V683" s="1027"/>
      <c r="W683" s="1027"/>
      <c r="X683" s="1027"/>
    </row>
    <row r="684" spans="1:26">
      <c r="A684" s="618"/>
      <c r="B684" s="95"/>
      <c r="C684" s="100"/>
      <c r="D684" s="1027"/>
      <c r="E684" s="1027"/>
      <c r="F684" s="1027"/>
      <c r="G684" s="1027"/>
      <c r="H684" s="1027"/>
      <c r="I684" s="1027"/>
      <c r="J684" s="1027"/>
      <c r="K684" s="1027"/>
      <c r="L684" s="1027"/>
      <c r="M684" s="1027"/>
      <c r="N684" s="1027"/>
      <c r="O684" s="1027"/>
      <c r="P684" s="1027"/>
      <c r="Q684" s="1027"/>
      <c r="R684" s="1027"/>
      <c r="S684" s="1027"/>
      <c r="T684" s="1027"/>
      <c r="U684" s="1027"/>
      <c r="V684" s="1027"/>
      <c r="W684" s="1027"/>
      <c r="X684" s="1027"/>
    </row>
    <row r="685" spans="1:26">
      <c r="A685" s="618"/>
      <c r="B685" s="95"/>
      <c r="C685" s="100"/>
      <c r="D685" s="1027"/>
      <c r="E685" s="1027"/>
      <c r="F685" s="1027"/>
      <c r="G685" s="1027"/>
      <c r="H685" s="1027"/>
      <c r="I685" s="1027"/>
      <c r="J685" s="1027"/>
      <c r="K685" s="1027"/>
      <c r="L685" s="1027"/>
      <c r="M685" s="1027"/>
      <c r="N685" s="1027"/>
      <c r="O685" s="1027"/>
      <c r="P685" s="1027"/>
      <c r="Q685" s="1027"/>
      <c r="R685" s="1027"/>
      <c r="S685" s="1027"/>
      <c r="T685" s="1027"/>
      <c r="U685" s="1027"/>
      <c r="V685" s="1027"/>
      <c r="W685" s="1027"/>
      <c r="X685" s="1027"/>
    </row>
    <row r="686" spans="1:26">
      <c r="A686" s="618"/>
      <c r="B686" s="95"/>
      <c r="C686" s="100"/>
      <c r="D686" s="1027"/>
      <c r="E686" s="1027"/>
      <c r="F686" s="1027"/>
      <c r="G686" s="1027"/>
      <c r="H686" s="1027"/>
      <c r="I686" s="1027"/>
      <c r="J686" s="1027"/>
      <c r="K686" s="1027"/>
      <c r="L686" s="1027"/>
      <c r="M686" s="1027"/>
      <c r="N686" s="1027"/>
      <c r="O686" s="1027"/>
      <c r="P686" s="1027"/>
      <c r="Q686" s="1027"/>
      <c r="R686" s="1027"/>
      <c r="S686" s="1027"/>
      <c r="T686" s="1027"/>
      <c r="U686" s="1027"/>
      <c r="V686" s="1027"/>
      <c r="W686" s="1027"/>
      <c r="X686" s="1027"/>
    </row>
    <row r="687" spans="1:26">
      <c r="A687" s="618"/>
      <c r="B687" s="95"/>
      <c r="C687" s="100"/>
      <c r="D687" s="1027"/>
      <c r="E687" s="1027"/>
      <c r="F687" s="1027"/>
      <c r="G687" s="1027"/>
      <c r="H687" s="1027"/>
      <c r="I687" s="1027"/>
      <c r="J687" s="1027"/>
      <c r="K687" s="1027"/>
      <c r="L687" s="1027"/>
      <c r="M687" s="1027"/>
      <c r="N687" s="1027"/>
      <c r="O687" s="1027"/>
      <c r="P687" s="1027"/>
      <c r="Q687" s="1027"/>
      <c r="R687" s="1027"/>
      <c r="S687" s="1027"/>
      <c r="T687" s="1027"/>
      <c r="U687" s="1027"/>
      <c r="V687" s="1027"/>
      <c r="W687" s="1027"/>
      <c r="X687" s="1027"/>
    </row>
    <row r="688" spans="1:26">
      <c r="A688" s="618"/>
      <c r="B688" s="95"/>
      <c r="C688" s="100"/>
      <c r="D688" s="1027"/>
      <c r="E688" s="1027"/>
      <c r="F688" s="1027"/>
      <c r="G688" s="1027"/>
      <c r="H688" s="1027"/>
      <c r="I688" s="1027"/>
      <c r="J688" s="1027"/>
      <c r="K688" s="1027"/>
      <c r="L688" s="1027"/>
      <c r="M688" s="1027"/>
      <c r="N688" s="1027"/>
      <c r="O688" s="1027"/>
      <c r="P688" s="1027"/>
      <c r="Q688" s="1027"/>
      <c r="R688" s="1027"/>
      <c r="S688" s="1027"/>
      <c r="T688" s="1027"/>
      <c r="U688" s="1027"/>
      <c r="V688" s="1027"/>
      <c r="W688" s="1027"/>
      <c r="X688" s="1027"/>
    </row>
    <row r="689" spans="1:24">
      <c r="A689" s="618"/>
      <c r="B689" s="95"/>
      <c r="D689" s="1027"/>
      <c r="E689" s="1027"/>
      <c r="F689" s="1027"/>
      <c r="G689" s="1027"/>
      <c r="H689" s="1027"/>
      <c r="I689" s="1027"/>
      <c r="J689" s="1027"/>
      <c r="K689" s="1027"/>
      <c r="L689" s="1027"/>
      <c r="M689" s="1027"/>
      <c r="N689" s="1027"/>
      <c r="O689" s="1027"/>
      <c r="P689" s="1027"/>
      <c r="Q689" s="1027"/>
      <c r="R689" s="1027"/>
      <c r="S689" s="1027"/>
      <c r="T689" s="1027"/>
      <c r="U689" s="1027"/>
      <c r="V689" s="1027"/>
      <c r="W689" s="1027"/>
      <c r="X689" s="1027"/>
    </row>
    <row r="690" spans="1:24">
      <c r="A690" s="618"/>
      <c r="B690" s="95"/>
      <c r="D690" s="1027"/>
      <c r="E690" s="1027"/>
      <c r="F690" s="1027"/>
      <c r="G690" s="1027"/>
      <c r="H690" s="1027"/>
      <c r="I690" s="1027"/>
      <c r="J690" s="1027"/>
      <c r="K690" s="1027"/>
      <c r="L690" s="1027"/>
      <c r="M690" s="1027"/>
      <c r="N690" s="1027"/>
      <c r="O690" s="1027"/>
      <c r="P690" s="1027"/>
      <c r="Q690" s="1027"/>
      <c r="R690" s="1027"/>
      <c r="S690" s="1027"/>
      <c r="T690" s="1027"/>
      <c r="U690" s="1027"/>
      <c r="V690" s="1027"/>
      <c r="W690" s="1027"/>
      <c r="X690" s="1027"/>
    </row>
    <row r="691" spans="1:24">
      <c r="A691" s="618"/>
      <c r="B691" s="95"/>
      <c r="D691" s="1027"/>
      <c r="E691" s="1027"/>
      <c r="F691" s="1027"/>
      <c r="G691" s="1027"/>
      <c r="H691" s="1027"/>
      <c r="I691" s="1027"/>
      <c r="J691" s="1027"/>
      <c r="K691" s="1027"/>
      <c r="L691" s="1027"/>
      <c r="M691" s="1027"/>
      <c r="N691" s="1027"/>
      <c r="O691" s="1027"/>
      <c r="P691" s="1027"/>
      <c r="Q691" s="1027"/>
      <c r="R691" s="1027"/>
      <c r="S691" s="1027"/>
      <c r="T691" s="1027"/>
      <c r="U691" s="1027"/>
      <c r="V691" s="1027"/>
      <c r="W691" s="1027"/>
      <c r="X691" s="1027"/>
    </row>
    <row r="692" spans="1:24">
      <c r="A692" s="618"/>
      <c r="B692" s="95"/>
      <c r="D692" s="1027"/>
      <c r="E692" s="1027"/>
      <c r="F692" s="1027"/>
      <c r="G692" s="1027"/>
      <c r="H692" s="1027"/>
      <c r="I692" s="1027"/>
      <c r="J692" s="1027"/>
      <c r="K692" s="1027"/>
      <c r="L692" s="1027"/>
      <c r="M692" s="1027"/>
      <c r="N692" s="1027"/>
      <c r="O692" s="1027"/>
      <c r="P692" s="1027"/>
      <c r="Q692" s="1027"/>
      <c r="R692" s="1027"/>
      <c r="S692" s="1027"/>
      <c r="T692" s="1027"/>
      <c r="U692" s="1027"/>
      <c r="V692" s="1027"/>
      <c r="W692" s="1027"/>
      <c r="X692" s="1027"/>
    </row>
    <row r="693" spans="1:24">
      <c r="A693" s="618"/>
      <c r="B693" s="95"/>
      <c r="D693" s="1027"/>
      <c r="E693" s="1027"/>
      <c r="F693" s="1027"/>
      <c r="G693" s="1027"/>
      <c r="H693" s="1027"/>
      <c r="I693" s="1027"/>
      <c r="J693" s="1027"/>
      <c r="K693" s="1027"/>
      <c r="L693" s="1027"/>
      <c r="M693" s="1027"/>
      <c r="N693" s="1027"/>
      <c r="O693" s="1027"/>
      <c r="P693" s="1027"/>
      <c r="Q693" s="1027"/>
      <c r="R693" s="1027"/>
      <c r="S693" s="1027"/>
      <c r="T693" s="1027"/>
      <c r="U693" s="1027"/>
      <c r="V693" s="1027"/>
      <c r="W693" s="1027"/>
      <c r="X693" s="1027"/>
    </row>
    <row r="694" spans="1:24">
      <c r="A694" s="618"/>
      <c r="B694" s="95"/>
      <c r="D694" s="1027"/>
      <c r="E694" s="1027"/>
      <c r="F694" s="1027"/>
      <c r="G694" s="1027"/>
      <c r="H694" s="1027"/>
      <c r="I694" s="1027"/>
      <c r="J694" s="1027"/>
      <c r="K694" s="1027"/>
      <c r="L694" s="1027"/>
      <c r="M694" s="1027"/>
      <c r="N694" s="1027"/>
      <c r="O694" s="1027"/>
      <c r="P694" s="1027"/>
      <c r="Q694" s="1027"/>
      <c r="R694" s="1027"/>
      <c r="S694" s="1027"/>
      <c r="T694" s="1027"/>
      <c r="U694" s="1027"/>
      <c r="V694" s="1027"/>
      <c r="W694" s="1027"/>
      <c r="X694" s="1027"/>
    </row>
    <row r="695" spans="1:24">
      <c r="A695" s="618"/>
      <c r="B695" s="95"/>
      <c r="D695" s="1027"/>
      <c r="E695" s="1027"/>
      <c r="F695" s="1027"/>
      <c r="G695" s="1027"/>
      <c r="H695" s="1027"/>
      <c r="I695" s="1027"/>
      <c r="J695" s="1027"/>
      <c r="K695" s="1027"/>
      <c r="L695" s="1027"/>
      <c r="M695" s="1027"/>
      <c r="N695" s="1027"/>
      <c r="O695" s="1027"/>
      <c r="P695" s="1027"/>
      <c r="Q695" s="1027"/>
      <c r="R695" s="1027"/>
      <c r="S695" s="1027"/>
      <c r="T695" s="1027"/>
      <c r="U695" s="1027"/>
      <c r="V695" s="1027"/>
      <c r="W695" s="1027"/>
      <c r="X695" s="1027"/>
    </row>
    <row r="696" spans="1:24">
      <c r="A696" s="618"/>
      <c r="B696" s="95"/>
      <c r="D696" s="1027"/>
      <c r="E696" s="1027"/>
      <c r="F696" s="1027"/>
      <c r="G696" s="1027"/>
      <c r="H696" s="1027"/>
      <c r="I696" s="1027"/>
      <c r="J696" s="1027"/>
      <c r="K696" s="1027"/>
      <c r="L696" s="1027"/>
      <c r="M696" s="1027"/>
      <c r="N696" s="1027"/>
      <c r="O696" s="1027"/>
      <c r="P696" s="1027"/>
      <c r="Q696" s="1027"/>
      <c r="R696" s="1027"/>
      <c r="S696" s="1027"/>
      <c r="T696" s="1027"/>
      <c r="U696" s="1027"/>
      <c r="V696" s="1027"/>
      <c r="W696" s="1027"/>
      <c r="X696" s="1027"/>
    </row>
    <row r="697" spans="1:24">
      <c r="A697" s="618"/>
      <c r="B697" s="95"/>
      <c r="D697" s="1027"/>
      <c r="E697" s="1027"/>
      <c r="F697" s="1027"/>
      <c r="G697" s="1027"/>
      <c r="H697" s="1027"/>
      <c r="I697" s="1027"/>
      <c r="J697" s="1027"/>
      <c r="K697" s="1027"/>
      <c r="L697" s="1027"/>
      <c r="M697" s="1027"/>
      <c r="N697" s="1027"/>
      <c r="O697" s="1027"/>
      <c r="P697" s="1027"/>
      <c r="Q697" s="1027"/>
      <c r="R697" s="1027"/>
      <c r="S697" s="1027"/>
      <c r="T697" s="1027"/>
      <c r="U697" s="1027"/>
      <c r="V697" s="1027"/>
      <c r="W697" s="1027"/>
      <c r="X697" s="1027"/>
    </row>
    <row r="698" spans="1:24">
      <c r="A698" s="618"/>
      <c r="B698" s="95"/>
      <c r="D698" s="1027"/>
      <c r="E698" s="1027"/>
      <c r="F698" s="1027"/>
      <c r="G698" s="1027"/>
      <c r="H698" s="1027"/>
      <c r="I698" s="1027"/>
      <c r="J698" s="1027"/>
      <c r="K698" s="1027"/>
      <c r="L698" s="1027"/>
      <c r="M698" s="1027"/>
      <c r="N698" s="1027"/>
      <c r="O698" s="1027"/>
      <c r="P698" s="1027"/>
      <c r="Q698" s="1027"/>
      <c r="R698" s="1027"/>
      <c r="S698" s="1027"/>
      <c r="T698" s="1027"/>
      <c r="U698" s="1027"/>
      <c r="V698" s="1027"/>
      <c r="W698" s="1027"/>
      <c r="X698" s="1027"/>
    </row>
    <row r="699" spans="1:24">
      <c r="A699" s="618"/>
      <c r="B699" s="95"/>
      <c r="D699" s="1027"/>
      <c r="E699" s="1027"/>
      <c r="F699" s="1027"/>
      <c r="G699" s="1027"/>
      <c r="H699" s="1027"/>
      <c r="I699" s="1027"/>
      <c r="J699" s="1027"/>
      <c r="K699" s="1027"/>
      <c r="L699" s="1027"/>
      <c r="M699" s="1027"/>
      <c r="N699" s="1027"/>
      <c r="O699" s="1027"/>
      <c r="P699" s="1027"/>
      <c r="Q699" s="1027"/>
      <c r="R699" s="1027"/>
      <c r="S699" s="1027"/>
      <c r="T699" s="1027"/>
      <c r="U699" s="1027"/>
      <c r="V699" s="1027"/>
      <c r="W699" s="1027"/>
      <c r="X699" s="1027"/>
    </row>
    <row r="700" spans="1:24">
      <c r="A700" s="618"/>
      <c r="B700" s="95"/>
      <c r="D700" s="1027"/>
      <c r="E700" s="1027"/>
      <c r="F700" s="1027"/>
      <c r="G700" s="1027"/>
      <c r="H700" s="1027"/>
      <c r="I700" s="1027"/>
      <c r="J700" s="1027"/>
      <c r="K700" s="1027"/>
      <c r="L700" s="1027"/>
      <c r="M700" s="1027"/>
      <c r="N700" s="1027"/>
      <c r="O700" s="1027"/>
      <c r="P700" s="1027"/>
      <c r="Q700" s="1027"/>
      <c r="R700" s="1027"/>
      <c r="S700" s="1027"/>
      <c r="T700" s="1027"/>
      <c r="U700" s="1027"/>
      <c r="V700" s="1027"/>
      <c r="W700" s="1027"/>
      <c r="X700" s="1027"/>
    </row>
    <row r="701" spans="1:24">
      <c r="A701" s="618"/>
      <c r="B701" s="95"/>
      <c r="D701" s="1027"/>
      <c r="E701" s="1027"/>
      <c r="F701" s="1027"/>
      <c r="G701" s="1027"/>
      <c r="H701" s="1027"/>
      <c r="I701" s="1027"/>
      <c r="J701" s="1027"/>
      <c r="K701" s="1027"/>
      <c r="L701" s="1027"/>
      <c r="M701" s="1027"/>
      <c r="N701" s="1027"/>
      <c r="O701" s="1027"/>
      <c r="P701" s="1027"/>
      <c r="Q701" s="1027"/>
      <c r="R701" s="1027"/>
      <c r="S701" s="1027"/>
      <c r="T701" s="1027"/>
      <c r="U701" s="1027"/>
      <c r="V701" s="1027"/>
      <c r="W701" s="1027"/>
      <c r="X701" s="1027"/>
    </row>
    <row r="702" spans="1:24">
      <c r="A702" s="618"/>
      <c r="B702" s="95"/>
      <c r="D702" s="1027"/>
      <c r="E702" s="1027"/>
      <c r="F702" s="1027"/>
      <c r="G702" s="1027"/>
      <c r="H702" s="1027"/>
      <c r="I702" s="1027"/>
      <c r="J702" s="1027"/>
      <c r="K702" s="1027"/>
      <c r="L702" s="1027"/>
      <c r="M702" s="1027"/>
      <c r="N702" s="1027"/>
      <c r="O702" s="1027"/>
      <c r="P702" s="1027"/>
      <c r="Q702" s="1027"/>
      <c r="R702" s="1027"/>
      <c r="S702" s="1027"/>
      <c r="T702" s="1027"/>
      <c r="U702" s="1027"/>
      <c r="V702" s="1027"/>
      <c r="W702" s="1027"/>
      <c r="X702" s="1027"/>
    </row>
    <row r="703" spans="1:24">
      <c r="A703" s="618"/>
      <c r="B703" s="95"/>
      <c r="D703" s="1027"/>
      <c r="E703" s="1027"/>
      <c r="F703" s="1027"/>
      <c r="G703" s="1027"/>
      <c r="H703" s="1027"/>
      <c r="I703" s="1027"/>
      <c r="J703" s="1027"/>
      <c r="K703" s="1027"/>
      <c r="L703" s="1027"/>
      <c r="M703" s="1027"/>
      <c r="N703" s="1027"/>
      <c r="O703" s="1027"/>
      <c r="P703" s="1027"/>
      <c r="Q703" s="1027"/>
      <c r="R703" s="1027"/>
      <c r="S703" s="1027"/>
      <c r="T703" s="1027"/>
      <c r="U703" s="1027"/>
      <c r="V703" s="1027"/>
      <c r="W703" s="1027"/>
      <c r="X703" s="1027"/>
    </row>
    <row r="704" spans="1:24">
      <c r="A704" s="618"/>
      <c r="B704" s="95"/>
      <c r="D704" s="1027"/>
      <c r="E704" s="1027"/>
      <c r="F704" s="1027"/>
      <c r="G704" s="1027"/>
      <c r="H704" s="1027"/>
      <c r="I704" s="1027"/>
      <c r="J704" s="1027"/>
      <c r="K704" s="1027"/>
      <c r="L704" s="1027"/>
      <c r="M704" s="1027"/>
      <c r="N704" s="1027"/>
      <c r="O704" s="1027"/>
      <c r="P704" s="1027"/>
      <c r="Q704" s="1027"/>
      <c r="R704" s="1027"/>
      <c r="S704" s="1027"/>
      <c r="T704" s="1027"/>
      <c r="U704" s="1027"/>
      <c r="V704" s="1027"/>
      <c r="W704" s="1027"/>
      <c r="X704" s="1027"/>
    </row>
    <row r="705" spans="1:24">
      <c r="A705" s="618"/>
      <c r="B705" s="95"/>
      <c r="D705" s="1027"/>
      <c r="E705" s="1027"/>
      <c r="F705" s="1027"/>
      <c r="G705" s="1027"/>
      <c r="H705" s="1027"/>
      <c r="I705" s="1027"/>
      <c r="J705" s="1027"/>
      <c r="K705" s="1027"/>
      <c r="L705" s="1027"/>
      <c r="M705" s="1027"/>
      <c r="N705" s="1027"/>
      <c r="O705" s="1027"/>
      <c r="P705" s="1027"/>
      <c r="Q705" s="1027"/>
      <c r="R705" s="1027"/>
      <c r="S705" s="1027"/>
      <c r="T705" s="1027"/>
      <c r="U705" s="1027"/>
      <c r="V705" s="1027"/>
      <c r="W705" s="1027"/>
      <c r="X705" s="1027"/>
    </row>
    <row r="706" spans="1:24">
      <c r="A706" s="618"/>
      <c r="B706" s="95"/>
      <c r="D706" s="1027"/>
      <c r="E706" s="1027"/>
      <c r="F706" s="1027"/>
      <c r="G706" s="1027"/>
      <c r="H706" s="1027"/>
      <c r="I706" s="1027"/>
      <c r="J706" s="1027"/>
      <c r="K706" s="1027"/>
      <c r="L706" s="1027"/>
      <c r="M706" s="1027"/>
      <c r="N706" s="1027"/>
      <c r="O706" s="1027"/>
      <c r="P706" s="1027"/>
      <c r="Q706" s="1027"/>
      <c r="R706" s="1027"/>
      <c r="S706" s="1027"/>
      <c r="T706" s="1027"/>
      <c r="U706" s="1027"/>
      <c r="V706" s="1027"/>
      <c r="W706" s="1027"/>
      <c r="X706" s="1027"/>
    </row>
    <row r="707" spans="1:24">
      <c r="A707" s="618"/>
      <c r="B707" s="95"/>
      <c r="D707" s="1027"/>
      <c r="E707" s="1027"/>
      <c r="F707" s="1027"/>
      <c r="G707" s="1027"/>
      <c r="H707" s="1027"/>
      <c r="I707" s="1027"/>
      <c r="J707" s="1027"/>
      <c r="K707" s="1027"/>
      <c r="L707" s="1027"/>
      <c r="M707" s="1027"/>
      <c r="N707" s="1027"/>
      <c r="O707" s="1027"/>
      <c r="P707" s="1027"/>
      <c r="Q707" s="1027"/>
      <c r="R707" s="1027"/>
      <c r="S707" s="1027"/>
      <c r="T707" s="1027"/>
      <c r="U707" s="1027"/>
      <c r="V707" s="1027"/>
      <c r="W707" s="1027"/>
      <c r="X707" s="1027"/>
    </row>
    <row r="708" spans="1:24">
      <c r="A708" s="618"/>
      <c r="B708" s="95"/>
      <c r="D708" s="1027"/>
      <c r="E708" s="1027"/>
      <c r="F708" s="1027"/>
      <c r="G708" s="1027"/>
      <c r="H708" s="1027"/>
      <c r="I708" s="1027"/>
      <c r="J708" s="1027"/>
      <c r="K708" s="1027"/>
      <c r="L708" s="1027"/>
      <c r="M708" s="1027"/>
      <c r="N708" s="1027"/>
      <c r="O708" s="1027"/>
      <c r="P708" s="1027"/>
      <c r="Q708" s="1027"/>
      <c r="R708" s="1027"/>
      <c r="S708" s="1027"/>
      <c r="T708" s="1027"/>
      <c r="U708" s="1027"/>
      <c r="V708" s="1027"/>
      <c r="W708" s="1027"/>
      <c r="X708" s="1027"/>
    </row>
    <row r="709" spans="1:24">
      <c r="A709" s="618"/>
      <c r="B709" s="95"/>
      <c r="D709" s="1027"/>
      <c r="E709" s="1027"/>
      <c r="F709" s="1027"/>
      <c r="G709" s="1027"/>
      <c r="H709" s="1027"/>
      <c r="I709" s="1027"/>
      <c r="J709" s="1027"/>
      <c r="K709" s="1027"/>
      <c r="L709" s="1027"/>
      <c r="M709" s="1027"/>
      <c r="N709" s="1027"/>
      <c r="O709" s="1027"/>
      <c r="P709" s="1027"/>
      <c r="Q709" s="1027"/>
      <c r="R709" s="1027"/>
      <c r="S709" s="1027"/>
      <c r="T709" s="1027"/>
      <c r="U709" s="1027"/>
      <c r="V709" s="1027"/>
      <c r="W709" s="1027"/>
      <c r="X709" s="1027"/>
    </row>
    <row r="710" spans="1:24">
      <c r="A710" s="618"/>
      <c r="B710" s="95"/>
      <c r="D710" s="1027"/>
      <c r="E710" s="1027"/>
      <c r="F710" s="1027"/>
      <c r="G710" s="1027"/>
      <c r="H710" s="1027"/>
      <c r="I710" s="1027"/>
      <c r="J710" s="1027"/>
      <c r="K710" s="1027"/>
      <c r="L710" s="1027"/>
      <c r="M710" s="1027"/>
      <c r="N710" s="1027"/>
      <c r="O710" s="1027"/>
      <c r="P710" s="1027"/>
      <c r="Q710" s="1027"/>
      <c r="R710" s="1027"/>
      <c r="S710" s="1027"/>
      <c r="T710" s="1027"/>
      <c r="U710" s="1027"/>
      <c r="V710" s="1027"/>
      <c r="W710" s="1027"/>
      <c r="X710" s="1027"/>
    </row>
    <row r="711" spans="1:24">
      <c r="A711" s="618"/>
      <c r="B711" s="95"/>
      <c r="D711" s="1027"/>
      <c r="E711" s="1027"/>
      <c r="F711" s="1027"/>
      <c r="G711" s="1027"/>
      <c r="H711" s="1027"/>
      <c r="I711" s="1027"/>
      <c r="J711" s="1027"/>
      <c r="K711" s="1027"/>
      <c r="L711" s="1027"/>
      <c r="M711" s="1027"/>
      <c r="N711" s="1027"/>
      <c r="O711" s="1027"/>
      <c r="P711" s="1027"/>
      <c r="Q711" s="1027"/>
      <c r="R711" s="1027"/>
      <c r="S711" s="1027"/>
      <c r="T711" s="1027"/>
      <c r="U711" s="1027"/>
      <c r="V711" s="1027"/>
      <c r="W711" s="1027"/>
      <c r="X711" s="1027"/>
    </row>
    <row r="712" spans="1:24">
      <c r="A712" s="618"/>
      <c r="B712" s="95"/>
      <c r="D712" s="1027"/>
      <c r="E712" s="1027"/>
      <c r="F712" s="1027"/>
      <c r="G712" s="1027"/>
      <c r="H712" s="1027"/>
      <c r="I712" s="1027"/>
      <c r="J712" s="1027"/>
      <c r="K712" s="1027"/>
      <c r="L712" s="1027"/>
      <c r="M712" s="1027"/>
      <c r="N712" s="1027"/>
      <c r="O712" s="1027"/>
      <c r="P712" s="1027"/>
      <c r="Q712" s="1027"/>
      <c r="R712" s="1027"/>
      <c r="S712" s="1027"/>
      <c r="T712" s="1027"/>
      <c r="U712" s="1027"/>
      <c r="V712" s="1027"/>
      <c r="W712" s="1027"/>
      <c r="X712" s="1027"/>
    </row>
    <row r="713" spans="1:24">
      <c r="A713" s="618"/>
      <c r="B713" s="95"/>
      <c r="D713" s="1027"/>
      <c r="E713" s="1027"/>
      <c r="F713" s="1027"/>
      <c r="G713" s="1027"/>
      <c r="H713" s="1027"/>
      <c r="I713" s="1027"/>
      <c r="J713" s="1027"/>
      <c r="K713" s="1027"/>
      <c r="L713" s="1027"/>
      <c r="M713" s="1027"/>
      <c r="N713" s="1027"/>
      <c r="O713" s="1027"/>
      <c r="P713" s="1027"/>
      <c r="Q713" s="1027"/>
      <c r="R713" s="1027"/>
      <c r="S713" s="1027"/>
      <c r="T713" s="1027"/>
      <c r="U713" s="1027"/>
      <c r="V713" s="1027"/>
      <c r="W713" s="1027"/>
      <c r="X713" s="1027"/>
    </row>
    <row r="714" spans="1:24">
      <c r="A714" s="618"/>
      <c r="B714" s="95"/>
      <c r="D714" s="1027"/>
      <c r="E714" s="1027"/>
      <c r="F714" s="1027"/>
      <c r="G714" s="1027"/>
      <c r="H714" s="1027"/>
      <c r="I714" s="1027"/>
      <c r="J714" s="1027"/>
      <c r="K714" s="1027"/>
      <c r="L714" s="1027"/>
      <c r="M714" s="1027"/>
      <c r="N714" s="1027"/>
      <c r="O714" s="1027"/>
      <c r="P714" s="1027"/>
      <c r="Q714" s="1027"/>
      <c r="R714" s="1027"/>
      <c r="S714" s="1027"/>
      <c r="T714" s="1027"/>
      <c r="U714" s="1027"/>
      <c r="V714" s="1027"/>
      <c r="W714" s="1027"/>
      <c r="X714" s="1027"/>
    </row>
    <row r="715" spans="1:24">
      <c r="A715" s="618"/>
      <c r="B715" s="95"/>
      <c r="D715" s="1027"/>
      <c r="E715" s="1027"/>
      <c r="F715" s="1027"/>
      <c r="G715" s="1027"/>
      <c r="H715" s="1027"/>
      <c r="I715" s="1027"/>
      <c r="J715" s="1027"/>
      <c r="K715" s="1027"/>
      <c r="L715" s="1027"/>
      <c r="M715" s="1027"/>
      <c r="N715" s="1027"/>
      <c r="O715" s="1027"/>
      <c r="P715" s="1027"/>
      <c r="Q715" s="1027"/>
      <c r="R715" s="1027"/>
      <c r="S715" s="1027"/>
      <c r="T715" s="1027"/>
      <c r="U715" s="1027"/>
      <c r="V715" s="1027"/>
      <c r="W715" s="1027"/>
      <c r="X715" s="1027"/>
    </row>
    <row r="716" spans="1:24">
      <c r="A716" s="618"/>
      <c r="B716" s="95"/>
      <c r="D716" s="1027"/>
      <c r="E716" s="1027"/>
      <c r="F716" s="1027"/>
      <c r="G716" s="1027"/>
      <c r="H716" s="1027"/>
      <c r="I716" s="1027"/>
      <c r="J716" s="1027"/>
      <c r="K716" s="1027"/>
      <c r="L716" s="1027"/>
      <c r="M716" s="1027"/>
      <c r="N716" s="1027"/>
      <c r="O716" s="1027"/>
      <c r="P716" s="1027"/>
      <c r="Q716" s="1027"/>
      <c r="R716" s="1027"/>
      <c r="S716" s="1027"/>
      <c r="T716" s="1027"/>
      <c r="U716" s="1027"/>
      <c r="V716" s="1027"/>
      <c r="W716" s="1027"/>
      <c r="X716" s="1027"/>
    </row>
    <row r="717" spans="1:24">
      <c r="A717" s="618"/>
      <c r="B717" s="95"/>
      <c r="D717" s="1027"/>
      <c r="E717" s="1027"/>
      <c r="F717" s="1027"/>
      <c r="G717" s="1027"/>
      <c r="H717" s="1027"/>
      <c r="I717" s="1027"/>
      <c r="J717" s="1027"/>
      <c r="K717" s="1027"/>
      <c r="L717" s="1027"/>
      <c r="M717" s="1027"/>
      <c r="N717" s="1027"/>
      <c r="O717" s="1027"/>
      <c r="P717" s="1027"/>
      <c r="Q717" s="1027"/>
      <c r="R717" s="1027"/>
      <c r="S717" s="1027"/>
      <c r="T717" s="1027"/>
      <c r="U717" s="1027"/>
      <c r="V717" s="1027"/>
      <c r="W717" s="1027"/>
      <c r="X717" s="1027"/>
    </row>
    <row r="718" spans="1:24">
      <c r="A718" s="618"/>
      <c r="B718" s="95"/>
      <c r="D718" s="1027"/>
      <c r="E718" s="1027"/>
      <c r="F718" s="1027"/>
      <c r="G718" s="1027"/>
      <c r="H718" s="1027"/>
      <c r="I718" s="1027"/>
      <c r="J718" s="1027"/>
      <c r="K718" s="1027"/>
      <c r="L718" s="1027"/>
      <c r="M718" s="1027"/>
      <c r="N718" s="1027"/>
      <c r="O718" s="1027"/>
      <c r="P718" s="1027"/>
      <c r="Q718" s="1027"/>
      <c r="R718" s="1027"/>
      <c r="S718" s="1027"/>
      <c r="T718" s="1027"/>
      <c r="U718" s="1027"/>
      <c r="V718" s="1027"/>
      <c r="W718" s="1027"/>
      <c r="X718" s="1027"/>
    </row>
    <row r="719" spans="1:24">
      <c r="A719" s="618"/>
      <c r="B719" s="95"/>
      <c r="D719" s="1027"/>
      <c r="E719" s="1027"/>
      <c r="F719" s="1027"/>
      <c r="G719" s="1027"/>
      <c r="H719" s="1027"/>
      <c r="I719" s="1027"/>
      <c r="J719" s="1027"/>
      <c r="K719" s="1027"/>
      <c r="L719" s="1027"/>
      <c r="M719" s="1027"/>
      <c r="N719" s="1027"/>
      <c r="O719" s="1027"/>
      <c r="P719" s="1027"/>
      <c r="Q719" s="1027"/>
      <c r="R719" s="1027"/>
      <c r="S719" s="1027"/>
      <c r="T719" s="1027"/>
      <c r="U719" s="1027"/>
      <c r="V719" s="1027"/>
      <c r="W719" s="1027"/>
      <c r="X719" s="1027"/>
    </row>
    <row r="720" spans="1:24">
      <c r="A720" s="618"/>
      <c r="B720" s="95"/>
      <c r="D720" s="1027"/>
      <c r="E720" s="1027"/>
      <c r="F720" s="1027"/>
      <c r="G720" s="1027"/>
      <c r="H720" s="1027"/>
      <c r="I720" s="1027"/>
      <c r="J720" s="1027"/>
      <c r="K720" s="1027"/>
      <c r="L720" s="1027"/>
      <c r="M720" s="1027"/>
      <c r="N720" s="1027"/>
      <c r="O720" s="1027"/>
      <c r="P720" s="1027"/>
      <c r="Q720" s="1027"/>
      <c r="R720" s="1027"/>
      <c r="S720" s="1027"/>
      <c r="T720" s="1027"/>
      <c r="U720" s="1027"/>
      <c r="V720" s="1027"/>
      <c r="W720" s="1027"/>
      <c r="X720" s="1027"/>
    </row>
    <row r="721" spans="1:24">
      <c r="A721" s="618"/>
      <c r="B721" s="95"/>
      <c r="D721" s="1027"/>
      <c r="E721" s="1027"/>
      <c r="F721" s="1027"/>
      <c r="G721" s="1027"/>
      <c r="H721" s="1027"/>
      <c r="I721" s="1027"/>
      <c r="J721" s="1027"/>
      <c r="K721" s="1027"/>
      <c r="L721" s="1027"/>
      <c r="M721" s="1027"/>
      <c r="N721" s="1027"/>
      <c r="O721" s="1027"/>
      <c r="P721" s="1027"/>
      <c r="Q721" s="1027"/>
      <c r="R721" s="1027"/>
      <c r="S721" s="1027"/>
      <c r="T721" s="1027"/>
      <c r="U721" s="1027"/>
      <c r="V721" s="1027"/>
      <c r="W721" s="1027"/>
      <c r="X721" s="1027"/>
    </row>
    <row r="722" spans="1:24">
      <c r="A722" s="618"/>
      <c r="B722" s="95"/>
      <c r="D722" s="1027"/>
      <c r="E722" s="1027"/>
      <c r="F722" s="1027"/>
      <c r="G722" s="1027"/>
      <c r="H722" s="1027"/>
      <c r="I722" s="1027"/>
      <c r="J722" s="1027"/>
      <c r="K722" s="1027"/>
      <c r="L722" s="1027"/>
      <c r="M722" s="1027"/>
      <c r="N722" s="1027"/>
      <c r="O722" s="1027"/>
      <c r="P722" s="1027"/>
      <c r="Q722" s="1027"/>
      <c r="R722" s="1027"/>
      <c r="S722" s="1027"/>
      <c r="T722" s="1027"/>
      <c r="U722" s="1027"/>
      <c r="V722" s="1027"/>
      <c r="W722" s="1027"/>
      <c r="X722" s="1027"/>
    </row>
    <row r="723" spans="1:24">
      <c r="A723" s="618"/>
      <c r="B723" s="95"/>
      <c r="D723" s="1027"/>
      <c r="E723" s="1027"/>
      <c r="F723" s="1027"/>
      <c r="G723" s="1027"/>
      <c r="H723" s="1027"/>
      <c r="I723" s="1027"/>
      <c r="J723" s="1027"/>
      <c r="K723" s="1027"/>
      <c r="L723" s="1027"/>
      <c r="M723" s="1027"/>
      <c r="N723" s="1027"/>
      <c r="O723" s="1027"/>
      <c r="P723" s="1027"/>
      <c r="Q723" s="1027"/>
      <c r="R723" s="1027"/>
      <c r="S723" s="1027"/>
      <c r="T723" s="1027"/>
      <c r="U723" s="1027"/>
      <c r="V723" s="1027"/>
      <c r="W723" s="1027"/>
      <c r="X723" s="1027"/>
    </row>
    <row r="724" spans="1:24">
      <c r="A724" s="618"/>
      <c r="B724" s="95"/>
      <c r="D724" s="1027"/>
      <c r="E724" s="1027"/>
      <c r="F724" s="1027"/>
      <c r="G724" s="1027"/>
      <c r="H724" s="1027"/>
      <c r="I724" s="1027"/>
      <c r="J724" s="1027"/>
      <c r="K724" s="1027"/>
      <c r="L724" s="1027"/>
      <c r="M724" s="1027"/>
      <c r="N724" s="1027"/>
      <c r="O724" s="1027"/>
      <c r="P724" s="1027"/>
      <c r="Q724" s="1027"/>
      <c r="R724" s="1027"/>
      <c r="S724" s="1027"/>
      <c r="T724" s="1027"/>
      <c r="U724" s="1027"/>
      <c r="V724" s="1027"/>
      <c r="W724" s="1027"/>
      <c r="X724" s="1027"/>
    </row>
    <row r="725" spans="1:24">
      <c r="A725" s="618"/>
      <c r="B725" s="95"/>
      <c r="D725" s="1027"/>
      <c r="E725" s="1027"/>
      <c r="F725" s="1027"/>
      <c r="G725" s="1027"/>
      <c r="H725" s="1027"/>
      <c r="I725" s="1027"/>
      <c r="J725" s="1027"/>
      <c r="K725" s="1027"/>
      <c r="L725" s="1027"/>
      <c r="M725" s="1027"/>
      <c r="N725" s="1027"/>
      <c r="O725" s="1027"/>
      <c r="P725" s="1027"/>
      <c r="Q725" s="1027"/>
      <c r="R725" s="1027"/>
      <c r="S725" s="1027"/>
      <c r="T725" s="1027"/>
      <c r="U725" s="1027"/>
      <c r="V725" s="1027"/>
      <c r="W725" s="1027"/>
      <c r="X725" s="1027"/>
    </row>
    <row r="726" spans="1:24">
      <c r="A726" s="618"/>
      <c r="B726" s="95"/>
      <c r="D726" s="1027"/>
      <c r="E726" s="1027"/>
      <c r="F726" s="1027"/>
      <c r="G726" s="1027"/>
      <c r="H726" s="1027"/>
      <c r="I726" s="1027"/>
      <c r="J726" s="1027"/>
      <c r="K726" s="1027"/>
      <c r="L726" s="1027"/>
      <c r="M726" s="1027"/>
      <c r="N726" s="1027"/>
      <c r="O726" s="1027"/>
      <c r="P726" s="1027"/>
      <c r="Q726" s="1027"/>
      <c r="R726" s="1027"/>
      <c r="S726" s="1027"/>
      <c r="T726" s="1027"/>
      <c r="U726" s="1027"/>
      <c r="V726" s="1027"/>
      <c r="W726" s="1027"/>
      <c r="X726" s="1027"/>
    </row>
    <row r="727" spans="1:24">
      <c r="A727" s="618"/>
      <c r="B727" s="95"/>
      <c r="D727" s="1027"/>
      <c r="E727" s="1027"/>
      <c r="F727" s="1027"/>
      <c r="G727" s="1027"/>
      <c r="H727" s="1027"/>
      <c r="I727" s="1027"/>
      <c r="J727" s="1027"/>
      <c r="K727" s="1027"/>
      <c r="L727" s="1027"/>
      <c r="M727" s="1027"/>
      <c r="N727" s="1027"/>
      <c r="O727" s="1027"/>
      <c r="P727" s="1027"/>
      <c r="Q727" s="1027"/>
      <c r="R727" s="1027"/>
      <c r="S727" s="1027"/>
      <c r="T727" s="1027"/>
      <c r="U727" s="1027"/>
      <c r="V727" s="1027"/>
      <c r="W727" s="1027"/>
      <c r="X727" s="1027"/>
    </row>
    <row r="728" spans="1:24">
      <c r="A728" s="618"/>
      <c r="B728" s="95"/>
      <c r="D728" s="1027"/>
      <c r="E728" s="1027"/>
      <c r="F728" s="1027"/>
      <c r="G728" s="1027"/>
      <c r="H728" s="1027"/>
      <c r="I728" s="1027"/>
      <c r="J728" s="1027"/>
      <c r="K728" s="1027"/>
      <c r="L728" s="1027"/>
      <c r="M728" s="1027"/>
      <c r="N728" s="1027"/>
      <c r="O728" s="1027"/>
      <c r="P728" s="1027"/>
      <c r="Q728" s="1027"/>
      <c r="R728" s="1027"/>
      <c r="S728" s="1027"/>
      <c r="T728" s="1027"/>
      <c r="U728" s="1027"/>
      <c r="V728" s="1027"/>
      <c r="W728" s="1027"/>
      <c r="X728" s="1027"/>
    </row>
    <row r="729" spans="1:24">
      <c r="A729" s="618"/>
      <c r="B729" s="95"/>
      <c r="D729" s="1027"/>
      <c r="E729" s="1027"/>
      <c r="F729" s="1027"/>
      <c r="G729" s="1027"/>
      <c r="H729" s="1027"/>
      <c r="I729" s="1027"/>
      <c r="J729" s="1027"/>
      <c r="K729" s="1027"/>
      <c r="L729" s="1027"/>
      <c r="M729" s="1027"/>
      <c r="N729" s="1027"/>
      <c r="O729" s="1027"/>
      <c r="P729" s="1027"/>
      <c r="Q729" s="1027"/>
      <c r="R729" s="1027"/>
      <c r="S729" s="1027"/>
      <c r="T729" s="1027"/>
      <c r="U729" s="1027"/>
      <c r="V729" s="1027"/>
      <c r="W729" s="1027"/>
      <c r="X729" s="1027"/>
    </row>
    <row r="730" spans="1:24">
      <c r="A730" s="618"/>
      <c r="B730" s="95"/>
      <c r="D730" s="1027"/>
      <c r="E730" s="1027"/>
      <c r="F730" s="1027"/>
      <c r="G730" s="1027"/>
      <c r="H730" s="1027"/>
      <c r="I730" s="1027"/>
      <c r="J730" s="1027"/>
      <c r="K730" s="1027"/>
      <c r="L730" s="1027"/>
      <c r="M730" s="1027"/>
      <c r="N730" s="1027"/>
      <c r="O730" s="1027"/>
      <c r="P730" s="1027"/>
      <c r="Q730" s="1027"/>
      <c r="R730" s="1027"/>
      <c r="S730" s="1027"/>
      <c r="T730" s="1027"/>
      <c r="U730" s="1027"/>
      <c r="V730" s="1027"/>
      <c r="W730" s="1027"/>
      <c r="X730" s="1027"/>
    </row>
    <row r="731" spans="1:24">
      <c r="A731" s="618"/>
      <c r="B731" s="95"/>
      <c r="D731" s="1027"/>
      <c r="E731" s="1027"/>
      <c r="F731" s="1027"/>
      <c r="G731" s="1027"/>
      <c r="H731" s="1027"/>
      <c r="I731" s="1027"/>
      <c r="J731" s="1027"/>
      <c r="K731" s="1027"/>
      <c r="L731" s="1027"/>
      <c r="M731" s="1027"/>
      <c r="N731" s="1027"/>
      <c r="O731" s="1027"/>
      <c r="P731" s="1027"/>
      <c r="Q731" s="1027"/>
      <c r="R731" s="1027"/>
      <c r="S731" s="1027"/>
      <c r="T731" s="1027"/>
      <c r="U731" s="1027"/>
      <c r="V731" s="1027"/>
      <c r="W731" s="1027"/>
      <c r="X731" s="1027"/>
    </row>
    <row r="732" spans="1:24">
      <c r="A732" s="618"/>
      <c r="B732" s="95"/>
      <c r="D732" s="1027"/>
      <c r="E732" s="1027"/>
      <c r="F732" s="1027"/>
      <c r="G732" s="1027"/>
      <c r="H732" s="1027"/>
      <c r="I732" s="1027"/>
      <c r="J732" s="1027"/>
      <c r="K732" s="1027"/>
      <c r="L732" s="1027"/>
      <c r="M732" s="1027"/>
      <c r="N732" s="1027"/>
      <c r="O732" s="1027"/>
      <c r="P732" s="1027"/>
      <c r="Q732" s="1027"/>
      <c r="R732" s="1027"/>
      <c r="S732" s="1027"/>
      <c r="T732" s="1027"/>
      <c r="U732" s="1027"/>
      <c r="V732" s="1027"/>
      <c r="W732" s="1027"/>
      <c r="X732" s="1027"/>
    </row>
    <row r="733" spans="1:24">
      <c r="A733" s="618"/>
      <c r="B733" s="95"/>
      <c r="D733" s="1027"/>
      <c r="E733" s="1027"/>
      <c r="F733" s="1027"/>
      <c r="G733" s="1027"/>
      <c r="H733" s="1027"/>
      <c r="I733" s="1027"/>
      <c r="J733" s="1027"/>
      <c r="K733" s="1027"/>
      <c r="L733" s="1027"/>
      <c r="M733" s="1027"/>
      <c r="N733" s="1027"/>
      <c r="O733" s="1027"/>
      <c r="P733" s="1027"/>
      <c r="Q733" s="1027"/>
      <c r="R733" s="1027"/>
      <c r="S733" s="1027"/>
      <c r="T733" s="1027"/>
      <c r="U733" s="1027"/>
      <c r="V733" s="1027"/>
      <c r="W733" s="1027"/>
      <c r="X733" s="1027"/>
    </row>
    <row r="734" spans="1:24">
      <c r="A734" s="618"/>
      <c r="B734" s="95"/>
      <c r="D734" s="1027"/>
      <c r="E734" s="1027"/>
      <c r="F734" s="1027"/>
      <c r="G734" s="1027"/>
      <c r="H734" s="1027"/>
      <c r="I734" s="1027"/>
      <c r="J734" s="1027"/>
      <c r="K734" s="1027"/>
      <c r="L734" s="1027"/>
      <c r="M734" s="1027"/>
      <c r="N734" s="1027"/>
      <c r="O734" s="1027"/>
      <c r="P734" s="1027"/>
      <c r="Q734" s="1027"/>
      <c r="R734" s="1027"/>
      <c r="S734" s="1027"/>
      <c r="T734" s="1027"/>
      <c r="U734" s="1027"/>
      <c r="V734" s="1027"/>
      <c r="W734" s="1027"/>
      <c r="X734" s="1027"/>
    </row>
    <row r="735" spans="1:24">
      <c r="A735" s="618"/>
      <c r="B735" s="95"/>
      <c r="D735" s="1027"/>
      <c r="E735" s="1027"/>
      <c r="F735" s="1027"/>
      <c r="G735" s="1027"/>
      <c r="H735" s="1027"/>
      <c r="I735" s="1027"/>
      <c r="J735" s="1027"/>
      <c r="K735" s="1027"/>
      <c r="L735" s="1027"/>
      <c r="M735" s="1027"/>
      <c r="N735" s="1027"/>
      <c r="O735" s="1027"/>
      <c r="P735" s="1027"/>
      <c r="Q735" s="1027"/>
      <c r="R735" s="1027"/>
      <c r="S735" s="1027"/>
      <c r="T735" s="1027"/>
      <c r="U735" s="1027"/>
      <c r="V735" s="1027"/>
      <c r="W735" s="1027"/>
      <c r="X735" s="1027"/>
    </row>
    <row r="736" spans="1:24">
      <c r="A736" s="618"/>
      <c r="B736" s="95"/>
      <c r="D736" s="1027"/>
      <c r="E736" s="1027"/>
      <c r="F736" s="1027"/>
      <c r="G736" s="1027"/>
      <c r="H736" s="1027"/>
      <c r="I736" s="1027"/>
      <c r="J736" s="1027"/>
      <c r="K736" s="1027"/>
      <c r="L736" s="1027"/>
      <c r="M736" s="1027"/>
      <c r="N736" s="1027"/>
      <c r="O736" s="1027"/>
      <c r="P736" s="1027"/>
      <c r="Q736" s="1027"/>
      <c r="R736" s="1027"/>
      <c r="S736" s="1027"/>
      <c r="T736" s="1027"/>
      <c r="U736" s="1027"/>
      <c r="V736" s="1027"/>
      <c r="W736" s="1027"/>
      <c r="X736" s="1027"/>
    </row>
    <row r="737" spans="1:24">
      <c r="A737" s="618"/>
      <c r="B737" s="95"/>
      <c r="D737" s="1027"/>
      <c r="E737" s="1027"/>
      <c r="F737" s="1027"/>
      <c r="G737" s="1027"/>
      <c r="H737" s="1027"/>
      <c r="I737" s="1027"/>
      <c r="J737" s="1027"/>
      <c r="K737" s="1027"/>
      <c r="L737" s="1027"/>
      <c r="M737" s="1027"/>
      <c r="N737" s="1027"/>
      <c r="O737" s="1027"/>
      <c r="P737" s="1027"/>
      <c r="Q737" s="1027"/>
      <c r="R737" s="1027"/>
      <c r="S737" s="1027"/>
      <c r="T737" s="1027"/>
      <c r="U737" s="1027"/>
      <c r="V737" s="1027"/>
      <c r="W737" s="1027"/>
      <c r="X737" s="1027"/>
    </row>
    <row r="738" spans="1:24">
      <c r="A738" s="618"/>
      <c r="B738" s="95"/>
      <c r="D738" s="1027"/>
      <c r="E738" s="1027"/>
      <c r="F738" s="1027"/>
      <c r="G738" s="1027"/>
      <c r="H738" s="1027"/>
      <c r="I738" s="1027"/>
      <c r="J738" s="1027"/>
      <c r="K738" s="1027"/>
      <c r="L738" s="1027"/>
      <c r="M738" s="1027"/>
      <c r="N738" s="1027"/>
      <c r="O738" s="1027"/>
      <c r="P738" s="1027"/>
      <c r="Q738" s="1027"/>
      <c r="R738" s="1027"/>
      <c r="S738" s="1027"/>
      <c r="T738" s="1027"/>
      <c r="U738" s="1027"/>
      <c r="V738" s="1027"/>
      <c r="W738" s="1027"/>
      <c r="X738" s="1027"/>
    </row>
    <row r="739" spans="1:24">
      <c r="A739" s="618"/>
      <c r="B739" s="95"/>
      <c r="D739" s="1027"/>
      <c r="E739" s="1027"/>
      <c r="F739" s="1027"/>
      <c r="G739" s="1027"/>
      <c r="H739" s="1027"/>
      <c r="I739" s="1027"/>
      <c r="J739" s="1027"/>
      <c r="K739" s="1027"/>
      <c r="L739" s="1027"/>
      <c r="M739" s="1027"/>
      <c r="N739" s="1027"/>
      <c r="O739" s="1027"/>
      <c r="P739" s="1027"/>
      <c r="Q739" s="1027"/>
      <c r="R739" s="1027"/>
      <c r="S739" s="1027"/>
      <c r="T739" s="1027"/>
      <c r="U739" s="1027"/>
      <c r="V739" s="1027"/>
      <c r="W739" s="1027"/>
      <c r="X739" s="1027"/>
    </row>
    <row r="740" spans="1:24">
      <c r="A740" s="618"/>
      <c r="B740" s="95"/>
      <c r="D740" s="1027"/>
      <c r="E740" s="1027"/>
      <c r="F740" s="1027"/>
      <c r="G740" s="1027"/>
      <c r="H740" s="1027"/>
      <c r="I740" s="1027"/>
      <c r="J740" s="1027"/>
      <c r="K740" s="1027"/>
      <c r="L740" s="1027"/>
      <c r="M740" s="1027"/>
      <c r="N740" s="1027"/>
      <c r="O740" s="1027"/>
      <c r="P740" s="1027"/>
      <c r="Q740" s="1027"/>
      <c r="R740" s="1027"/>
      <c r="S740" s="1027"/>
      <c r="T740" s="1027"/>
      <c r="U740" s="1027"/>
      <c r="V740" s="1027"/>
      <c r="W740" s="1027"/>
      <c r="X740" s="1027"/>
    </row>
    <row r="741" spans="1:24">
      <c r="A741" s="618"/>
      <c r="B741" s="95"/>
      <c r="D741" s="1027"/>
      <c r="E741" s="1027"/>
      <c r="F741" s="1027"/>
      <c r="G741" s="1027"/>
      <c r="H741" s="1027"/>
      <c r="I741" s="1027"/>
      <c r="J741" s="1027"/>
      <c r="K741" s="1027"/>
      <c r="L741" s="1027"/>
      <c r="M741" s="1027"/>
      <c r="N741" s="1027"/>
      <c r="O741" s="1027"/>
      <c r="P741" s="1027"/>
      <c r="Q741" s="1027"/>
      <c r="R741" s="1027"/>
      <c r="S741" s="1027"/>
      <c r="T741" s="1027"/>
      <c r="U741" s="1027"/>
      <c r="V741" s="1027"/>
      <c r="W741" s="1027"/>
      <c r="X741" s="1027"/>
    </row>
    <row r="742" spans="1:24">
      <c r="A742" s="618"/>
      <c r="B742" s="95"/>
      <c r="D742" s="1027"/>
      <c r="E742" s="1027"/>
      <c r="F742" s="1027"/>
      <c r="G742" s="1027"/>
      <c r="H742" s="1027"/>
      <c r="I742" s="1027"/>
      <c r="J742" s="1027"/>
      <c r="K742" s="1027"/>
      <c r="L742" s="1027"/>
      <c r="M742" s="1027"/>
      <c r="N742" s="1027"/>
      <c r="O742" s="1027"/>
      <c r="P742" s="1027"/>
      <c r="Q742" s="1027"/>
      <c r="R742" s="1027"/>
      <c r="S742" s="1027"/>
      <c r="T742" s="1027"/>
      <c r="U742" s="1027"/>
      <c r="V742" s="1027"/>
      <c r="W742" s="1027"/>
      <c r="X742" s="1027"/>
    </row>
    <row r="743" spans="1:24">
      <c r="A743" s="618"/>
      <c r="B743" s="95"/>
      <c r="D743" s="1027"/>
      <c r="E743" s="1027"/>
      <c r="F743" s="1027"/>
      <c r="G743" s="1027"/>
      <c r="H743" s="1027"/>
      <c r="I743" s="1027"/>
      <c r="J743" s="1027"/>
      <c r="K743" s="1027"/>
      <c r="L743" s="1027"/>
      <c r="M743" s="1027"/>
      <c r="N743" s="1027"/>
      <c r="O743" s="1027"/>
      <c r="P743" s="1027"/>
      <c r="Q743" s="1027"/>
      <c r="R743" s="1027"/>
      <c r="S743" s="1027"/>
      <c r="T743" s="1027"/>
      <c r="U743" s="1027"/>
      <c r="V743" s="1027"/>
      <c r="W743" s="1027"/>
      <c r="X743" s="1027"/>
    </row>
    <row r="744" spans="1:24">
      <c r="A744" s="618"/>
      <c r="B744" s="95"/>
      <c r="D744" s="1027"/>
      <c r="E744" s="1027"/>
      <c r="F744" s="1027"/>
      <c r="G744" s="1027"/>
      <c r="H744" s="1027"/>
      <c r="I744" s="1027"/>
      <c r="J744" s="1027"/>
      <c r="K744" s="1027"/>
      <c r="L744" s="1027"/>
      <c r="M744" s="1027"/>
      <c r="N744" s="1027"/>
      <c r="O744" s="1027"/>
      <c r="P744" s="1027"/>
      <c r="Q744" s="1027"/>
      <c r="R744" s="1027"/>
      <c r="S744" s="1027"/>
      <c r="T744" s="1027"/>
      <c r="U744" s="1027"/>
      <c r="V744" s="1027"/>
      <c r="W744" s="1027"/>
      <c r="X744" s="1027"/>
    </row>
    <row r="745" spans="1:24">
      <c r="A745" s="618"/>
      <c r="B745" s="95"/>
      <c r="D745" s="1027"/>
      <c r="E745" s="1027"/>
      <c r="F745" s="1027"/>
      <c r="G745" s="1027"/>
      <c r="H745" s="1027"/>
      <c r="I745" s="1027"/>
      <c r="J745" s="1027"/>
      <c r="K745" s="1027"/>
      <c r="L745" s="1027"/>
      <c r="M745" s="1027"/>
      <c r="N745" s="1027"/>
      <c r="O745" s="1027"/>
      <c r="P745" s="1027"/>
      <c r="Q745" s="1027"/>
      <c r="R745" s="1027"/>
      <c r="S745" s="1027"/>
      <c r="T745" s="1027"/>
      <c r="U745" s="1027"/>
      <c r="V745" s="1027"/>
      <c r="W745" s="1027"/>
      <c r="X745" s="1027"/>
    </row>
    <row r="746" spans="1:24">
      <c r="A746" s="618"/>
      <c r="B746" s="95"/>
      <c r="D746" s="1027"/>
      <c r="E746" s="1027"/>
      <c r="F746" s="1027"/>
      <c r="G746" s="1027"/>
      <c r="H746" s="1027"/>
      <c r="I746" s="1027"/>
      <c r="J746" s="1027"/>
      <c r="K746" s="1027"/>
      <c r="L746" s="1027"/>
      <c r="M746" s="1027"/>
      <c r="N746" s="1027"/>
      <c r="O746" s="1027"/>
      <c r="P746" s="1027"/>
      <c r="Q746" s="1027"/>
      <c r="R746" s="1027"/>
      <c r="S746" s="1027"/>
      <c r="T746" s="1027"/>
      <c r="U746" s="1027"/>
      <c r="V746" s="1027"/>
      <c r="W746" s="1027"/>
      <c r="X746" s="1027"/>
    </row>
    <row r="747" spans="1:24">
      <c r="A747" s="618"/>
      <c r="B747" s="95"/>
      <c r="D747" s="1027"/>
      <c r="E747" s="1027"/>
      <c r="F747" s="1027"/>
      <c r="G747" s="1027"/>
      <c r="H747" s="1027"/>
      <c r="I747" s="1027"/>
      <c r="J747" s="1027"/>
      <c r="K747" s="1027"/>
      <c r="L747" s="1027"/>
      <c r="M747" s="1027"/>
      <c r="N747" s="1027"/>
      <c r="O747" s="1027"/>
      <c r="P747" s="1027"/>
      <c r="Q747" s="1027"/>
      <c r="R747" s="1027"/>
      <c r="S747" s="1027"/>
      <c r="T747" s="1027"/>
      <c r="U747" s="1027"/>
      <c r="V747" s="1027"/>
      <c r="W747" s="1027"/>
      <c r="X747" s="1027"/>
    </row>
    <row r="748" spans="1:24">
      <c r="A748" s="618"/>
      <c r="B748" s="95"/>
      <c r="D748" s="1027"/>
      <c r="E748" s="1027"/>
      <c r="F748" s="1027"/>
      <c r="G748" s="1027"/>
      <c r="H748" s="1027"/>
      <c r="I748" s="1027"/>
      <c r="J748" s="1027"/>
      <c r="K748" s="1027"/>
      <c r="L748" s="1027"/>
      <c r="M748" s="1027"/>
      <c r="N748" s="1027"/>
      <c r="O748" s="1027"/>
      <c r="P748" s="1027"/>
      <c r="Q748" s="1027"/>
      <c r="R748" s="1027"/>
      <c r="S748" s="1027"/>
      <c r="T748" s="1027"/>
      <c r="U748" s="1027"/>
      <c r="V748" s="1027"/>
      <c r="W748" s="1027"/>
      <c r="X748" s="1027"/>
    </row>
    <row r="749" spans="1:24">
      <c r="A749" s="618"/>
      <c r="B749" s="95"/>
      <c r="D749" s="1027"/>
      <c r="E749" s="1027"/>
      <c r="F749" s="1027"/>
      <c r="G749" s="1027"/>
      <c r="H749" s="1027"/>
      <c r="I749" s="1027"/>
      <c r="J749" s="1027"/>
      <c r="K749" s="1027"/>
      <c r="L749" s="1027"/>
      <c r="M749" s="1027"/>
      <c r="N749" s="1027"/>
      <c r="O749" s="1027"/>
      <c r="P749" s="1027"/>
      <c r="Q749" s="1027"/>
      <c r="R749" s="1027"/>
      <c r="S749" s="1027"/>
      <c r="T749" s="1027"/>
      <c r="U749" s="1027"/>
      <c r="V749" s="1027"/>
      <c r="W749" s="1027"/>
      <c r="X749" s="1027"/>
    </row>
    <row r="750" spans="1:24">
      <c r="A750" s="618"/>
      <c r="B750" s="95"/>
      <c r="D750" s="1027"/>
      <c r="E750" s="1027"/>
      <c r="F750" s="1027"/>
      <c r="G750" s="1027"/>
      <c r="H750" s="1027"/>
      <c r="I750" s="1027"/>
      <c r="J750" s="1027"/>
      <c r="K750" s="1027"/>
      <c r="L750" s="1027"/>
      <c r="M750" s="1027"/>
      <c r="N750" s="1027"/>
      <c r="O750" s="1027"/>
      <c r="P750" s="1027"/>
      <c r="Q750" s="1027"/>
      <c r="R750" s="1027"/>
      <c r="S750" s="1027"/>
      <c r="T750" s="1027"/>
      <c r="U750" s="1027"/>
      <c r="V750" s="1027"/>
      <c r="W750" s="1027"/>
      <c r="X750" s="1027"/>
    </row>
    <row r="751" spans="1:24">
      <c r="A751" s="618"/>
      <c r="B751" s="95"/>
      <c r="D751" s="1027"/>
      <c r="E751" s="1027"/>
      <c r="F751" s="1027"/>
      <c r="G751" s="1027"/>
      <c r="H751" s="1027"/>
      <c r="I751" s="1027"/>
      <c r="J751" s="1027"/>
      <c r="K751" s="1027"/>
      <c r="L751" s="1027"/>
      <c r="M751" s="1027"/>
      <c r="N751" s="1027"/>
      <c r="O751" s="1027"/>
      <c r="P751" s="1027"/>
      <c r="Q751" s="1027"/>
      <c r="R751" s="1027"/>
      <c r="S751" s="1027"/>
      <c r="T751" s="1027"/>
      <c r="U751" s="1027"/>
      <c r="V751" s="1027"/>
      <c r="W751" s="1027"/>
      <c r="X751" s="1027"/>
    </row>
    <row r="752" spans="1:24">
      <c r="A752" s="618"/>
      <c r="B752" s="95"/>
      <c r="D752" s="1027"/>
      <c r="E752" s="1027"/>
      <c r="F752" s="1027"/>
      <c r="G752" s="1027"/>
      <c r="H752" s="1027"/>
      <c r="I752" s="1027"/>
      <c r="J752" s="1027"/>
      <c r="K752" s="1027"/>
      <c r="L752" s="1027"/>
      <c r="M752" s="1027"/>
      <c r="N752" s="1027"/>
      <c r="O752" s="1027"/>
      <c r="P752" s="1027"/>
      <c r="Q752" s="1027"/>
      <c r="R752" s="1027"/>
      <c r="S752" s="1027"/>
      <c r="T752" s="1027"/>
      <c r="U752" s="1027"/>
      <c r="V752" s="1027"/>
      <c r="W752" s="1027"/>
      <c r="X752" s="1027"/>
    </row>
    <row r="753" spans="1:24">
      <c r="A753" s="618"/>
      <c r="B753" s="95"/>
      <c r="D753" s="1027"/>
      <c r="E753" s="1027"/>
      <c r="F753" s="1027"/>
      <c r="G753" s="1027"/>
      <c r="H753" s="1027"/>
      <c r="I753" s="1027"/>
      <c r="J753" s="1027"/>
      <c r="K753" s="1027"/>
      <c r="L753" s="1027"/>
      <c r="M753" s="1027"/>
      <c r="N753" s="1027"/>
      <c r="O753" s="1027"/>
      <c r="P753" s="1027"/>
      <c r="Q753" s="1027"/>
      <c r="R753" s="1027"/>
      <c r="S753" s="1027"/>
      <c r="T753" s="1027"/>
      <c r="U753" s="1027"/>
      <c r="V753" s="1027"/>
      <c r="W753" s="1027"/>
      <c r="X753" s="1027"/>
    </row>
    <row r="754" spans="1:24">
      <c r="A754" s="618"/>
      <c r="B754" s="95"/>
      <c r="D754" s="1027"/>
      <c r="E754" s="1027"/>
      <c r="F754" s="1027"/>
      <c r="G754" s="1027"/>
      <c r="H754" s="1027"/>
      <c r="I754" s="1027"/>
      <c r="J754" s="1027"/>
      <c r="K754" s="1027"/>
      <c r="L754" s="1027"/>
      <c r="M754" s="1027"/>
      <c r="N754" s="1027"/>
      <c r="O754" s="1027"/>
      <c r="P754" s="1027"/>
      <c r="Q754" s="1027"/>
      <c r="R754" s="1027"/>
      <c r="S754" s="1027"/>
      <c r="T754" s="1027"/>
      <c r="U754" s="1027"/>
      <c r="V754" s="1027"/>
      <c r="W754" s="1027"/>
      <c r="X754" s="1027"/>
    </row>
    <row r="755" spans="1:24">
      <c r="A755" s="618"/>
      <c r="B755" s="95"/>
      <c r="D755" s="1027"/>
      <c r="E755" s="1027"/>
      <c r="F755" s="1027"/>
      <c r="G755" s="1027"/>
      <c r="H755" s="1027"/>
      <c r="I755" s="1027"/>
      <c r="J755" s="1027"/>
      <c r="K755" s="1027"/>
      <c r="L755" s="1027"/>
      <c r="M755" s="1027"/>
      <c r="N755" s="1027"/>
      <c r="O755" s="1027"/>
      <c r="P755" s="1027"/>
      <c r="Q755" s="1027"/>
      <c r="R755" s="1027"/>
      <c r="S755" s="1027"/>
      <c r="T755" s="1027"/>
      <c r="U755" s="1027"/>
      <c r="V755" s="1027"/>
      <c r="W755" s="1027"/>
      <c r="X755" s="1027"/>
    </row>
    <row r="756" spans="1:24">
      <c r="A756" s="618"/>
      <c r="B756" s="95"/>
      <c r="D756" s="1027"/>
      <c r="E756" s="1027"/>
      <c r="F756" s="1027"/>
      <c r="G756" s="1027"/>
      <c r="H756" s="1027"/>
      <c r="I756" s="1027"/>
      <c r="J756" s="1027"/>
      <c r="K756" s="1027"/>
      <c r="L756" s="1027"/>
      <c r="M756" s="1027"/>
      <c r="N756" s="1027"/>
      <c r="O756" s="1027"/>
      <c r="P756" s="1027"/>
      <c r="Q756" s="1027"/>
      <c r="R756" s="1027"/>
      <c r="S756" s="1027"/>
      <c r="T756" s="1027"/>
      <c r="U756" s="1027"/>
      <c r="V756" s="1027"/>
      <c r="W756" s="1027"/>
      <c r="X756" s="1027"/>
    </row>
    <row r="757" spans="1:24">
      <c r="A757" s="618"/>
      <c r="B757" s="95"/>
      <c r="D757" s="1027"/>
      <c r="E757" s="1027"/>
      <c r="F757" s="1027"/>
      <c r="G757" s="1027"/>
      <c r="H757" s="1027"/>
      <c r="I757" s="1027"/>
      <c r="J757" s="1027"/>
      <c r="K757" s="1027"/>
      <c r="L757" s="1027"/>
      <c r="M757" s="1027"/>
      <c r="N757" s="1027"/>
      <c r="O757" s="1027"/>
      <c r="P757" s="1027"/>
      <c r="Q757" s="1027"/>
      <c r="R757" s="1027"/>
      <c r="S757" s="1027"/>
      <c r="T757" s="1027"/>
      <c r="U757" s="1027"/>
      <c r="V757" s="1027"/>
      <c r="W757" s="1027"/>
      <c r="X757" s="1027"/>
    </row>
    <row r="758" spans="1:24">
      <c r="A758" s="618"/>
      <c r="B758" s="95"/>
      <c r="D758" s="1027"/>
      <c r="E758" s="1027"/>
      <c r="F758" s="1027"/>
      <c r="G758" s="1027"/>
      <c r="H758" s="1027"/>
      <c r="I758" s="1027"/>
      <c r="J758" s="1027"/>
      <c r="K758" s="1027"/>
      <c r="L758" s="1027"/>
      <c r="M758" s="1027"/>
      <c r="N758" s="1027"/>
      <c r="O758" s="1027"/>
      <c r="P758" s="1027"/>
      <c r="Q758" s="1027"/>
      <c r="R758" s="1027"/>
      <c r="S758" s="1027"/>
      <c r="T758" s="1027"/>
      <c r="U758" s="1027"/>
      <c r="V758" s="1027"/>
      <c r="W758" s="1027"/>
      <c r="X758" s="1027"/>
    </row>
    <row r="759" spans="1:24">
      <c r="A759" s="618"/>
      <c r="B759" s="95"/>
      <c r="D759" s="1027"/>
      <c r="E759" s="1027"/>
      <c r="F759" s="1027"/>
      <c r="G759" s="1027"/>
      <c r="H759" s="1027"/>
      <c r="I759" s="1027"/>
      <c r="J759" s="1027"/>
      <c r="K759" s="1027"/>
      <c r="L759" s="1027"/>
      <c r="M759" s="1027"/>
      <c r="N759" s="1027"/>
      <c r="O759" s="1027"/>
      <c r="P759" s="1027"/>
      <c r="Q759" s="1027"/>
      <c r="R759" s="1027"/>
      <c r="S759" s="1027"/>
      <c r="T759" s="1027"/>
      <c r="U759" s="1027"/>
      <c r="V759" s="1027"/>
      <c r="W759" s="1027"/>
      <c r="X759" s="1027"/>
    </row>
    <row r="760" spans="1:24">
      <c r="A760" s="618"/>
      <c r="B760" s="95"/>
      <c r="D760" s="1027"/>
      <c r="E760" s="1027"/>
      <c r="F760" s="1027"/>
      <c r="G760" s="1027"/>
      <c r="H760" s="1027"/>
      <c r="I760" s="1027"/>
      <c r="J760" s="1027"/>
      <c r="K760" s="1027"/>
      <c r="L760" s="1027"/>
      <c r="M760" s="1027"/>
      <c r="N760" s="1027"/>
      <c r="O760" s="1027"/>
      <c r="P760" s="1027"/>
      <c r="Q760" s="1027"/>
      <c r="R760" s="1027"/>
      <c r="S760" s="1027"/>
      <c r="T760" s="1027"/>
      <c r="U760" s="1027"/>
      <c r="V760" s="1027"/>
      <c r="W760" s="1027"/>
      <c r="X760" s="1027"/>
    </row>
    <row r="761" spans="1:24">
      <c r="A761" s="618"/>
      <c r="B761" s="95"/>
      <c r="D761" s="1027"/>
      <c r="E761" s="1027"/>
      <c r="F761" s="1027"/>
      <c r="G761" s="1027"/>
      <c r="H761" s="1027"/>
      <c r="I761" s="1027"/>
      <c r="J761" s="1027"/>
      <c r="K761" s="1027"/>
      <c r="L761" s="1027"/>
      <c r="M761" s="1027"/>
      <c r="N761" s="1027"/>
      <c r="O761" s="1027"/>
      <c r="P761" s="1027"/>
      <c r="Q761" s="1027"/>
      <c r="R761" s="1027"/>
      <c r="S761" s="1027"/>
      <c r="T761" s="1027"/>
      <c r="U761" s="1027"/>
      <c r="V761" s="1027"/>
      <c r="W761" s="1027"/>
      <c r="X761" s="1027"/>
    </row>
    <row r="762" spans="1:24">
      <c r="A762" s="618"/>
      <c r="B762" s="95"/>
      <c r="D762" s="1027"/>
      <c r="E762" s="1027"/>
      <c r="F762" s="1027"/>
      <c r="G762" s="1027"/>
      <c r="H762" s="1027"/>
      <c r="I762" s="1027"/>
      <c r="J762" s="1027"/>
      <c r="K762" s="1027"/>
      <c r="L762" s="1027"/>
      <c r="M762" s="1027"/>
      <c r="N762" s="1027"/>
      <c r="O762" s="1027"/>
      <c r="P762" s="1027"/>
      <c r="Q762" s="1027"/>
      <c r="R762" s="1027"/>
      <c r="S762" s="1027"/>
      <c r="T762" s="1027"/>
      <c r="U762" s="1027"/>
      <c r="V762" s="1027"/>
      <c r="W762" s="1027"/>
      <c r="X762" s="1027"/>
    </row>
    <row r="763" spans="1:24">
      <c r="A763" s="618"/>
      <c r="B763" s="95"/>
      <c r="D763" s="1027"/>
      <c r="E763" s="1027"/>
      <c r="F763" s="1027"/>
      <c r="G763" s="1027"/>
      <c r="H763" s="1027"/>
      <c r="I763" s="1027"/>
      <c r="J763" s="1027"/>
      <c r="K763" s="1027"/>
      <c r="L763" s="1027"/>
      <c r="M763" s="1027"/>
      <c r="N763" s="1027"/>
      <c r="O763" s="1027"/>
      <c r="P763" s="1027"/>
      <c r="Q763" s="1027"/>
      <c r="R763" s="1027"/>
      <c r="S763" s="1027"/>
      <c r="T763" s="1027"/>
      <c r="U763" s="1027"/>
      <c r="V763" s="1027"/>
      <c r="W763" s="1027"/>
      <c r="X763" s="1027"/>
    </row>
    <row r="764" spans="1:24">
      <c r="A764" s="618"/>
      <c r="B764" s="95"/>
      <c r="D764" s="1027"/>
      <c r="E764" s="1027"/>
      <c r="F764" s="1027"/>
      <c r="G764" s="1027"/>
      <c r="H764" s="1027"/>
      <c r="I764" s="1027"/>
      <c r="J764" s="1027"/>
      <c r="K764" s="1027"/>
      <c r="L764" s="1027"/>
      <c r="M764" s="1027"/>
      <c r="N764" s="1027"/>
      <c r="O764" s="1027"/>
      <c r="P764" s="1027"/>
      <c r="Q764" s="1027"/>
      <c r="R764" s="1027"/>
      <c r="S764" s="1027"/>
      <c r="T764" s="1027"/>
      <c r="U764" s="1027"/>
      <c r="V764" s="1027"/>
      <c r="W764" s="1027"/>
      <c r="X764" s="1027"/>
    </row>
    <row r="765" spans="1:24">
      <c r="A765" s="618"/>
      <c r="B765" s="95"/>
      <c r="D765" s="1027"/>
      <c r="E765" s="1027"/>
      <c r="F765" s="1027"/>
      <c r="G765" s="1027"/>
      <c r="H765" s="1027"/>
      <c r="I765" s="1027"/>
      <c r="J765" s="1027"/>
      <c r="K765" s="1027"/>
      <c r="L765" s="1027"/>
      <c r="M765" s="1027"/>
      <c r="N765" s="1027"/>
      <c r="O765" s="1027"/>
      <c r="P765" s="1027"/>
      <c r="Q765" s="1027"/>
      <c r="R765" s="1027"/>
      <c r="S765" s="1027"/>
      <c r="T765" s="1027"/>
      <c r="U765" s="1027"/>
      <c r="V765" s="1027"/>
      <c r="W765" s="1027"/>
      <c r="X765" s="1027"/>
    </row>
    <row r="766" spans="1:24">
      <c r="A766" s="618"/>
      <c r="B766" s="95"/>
      <c r="D766" s="1027"/>
      <c r="E766" s="1027"/>
      <c r="F766" s="1027"/>
      <c r="G766" s="1027"/>
      <c r="H766" s="1027"/>
      <c r="I766" s="1027"/>
      <c r="J766" s="1027"/>
      <c r="K766" s="1027"/>
      <c r="L766" s="1027"/>
      <c r="M766" s="1027"/>
      <c r="N766" s="1027"/>
      <c r="O766" s="1027"/>
      <c r="P766" s="1027"/>
      <c r="Q766" s="1027"/>
      <c r="R766" s="1027"/>
      <c r="S766" s="1027"/>
      <c r="T766" s="1027"/>
      <c r="U766" s="1027"/>
      <c r="V766" s="1027"/>
      <c r="W766" s="1027"/>
      <c r="X766" s="1027"/>
    </row>
    <row r="767" spans="1:24">
      <c r="A767" s="618"/>
      <c r="B767" s="95"/>
      <c r="D767" s="1027"/>
      <c r="E767" s="1027"/>
      <c r="F767" s="1027"/>
      <c r="G767" s="1027"/>
      <c r="H767" s="1027"/>
      <c r="I767" s="1027"/>
      <c r="J767" s="1027"/>
      <c r="K767" s="1027"/>
      <c r="L767" s="1027"/>
      <c r="M767" s="1027"/>
      <c r="N767" s="1027"/>
      <c r="O767" s="1027"/>
      <c r="P767" s="1027"/>
      <c r="Q767" s="1027"/>
      <c r="R767" s="1027"/>
      <c r="S767" s="1027"/>
      <c r="T767" s="1027"/>
      <c r="U767" s="1027"/>
      <c r="V767" s="1027"/>
      <c r="W767" s="1027"/>
      <c r="X767" s="1027"/>
    </row>
    <row r="768" spans="1:24">
      <c r="A768" s="618"/>
      <c r="B768" s="95"/>
      <c r="D768" s="1027"/>
      <c r="E768" s="1027"/>
      <c r="F768" s="1027"/>
      <c r="G768" s="1027"/>
      <c r="H768" s="1027"/>
      <c r="I768" s="1027"/>
      <c r="J768" s="1027"/>
      <c r="K768" s="1027"/>
      <c r="L768" s="1027"/>
      <c r="M768" s="1027"/>
      <c r="N768" s="1027"/>
      <c r="O768" s="1027"/>
      <c r="P768" s="1027"/>
      <c r="Q768" s="1027"/>
      <c r="R768" s="1027"/>
      <c r="S768" s="1027"/>
      <c r="T768" s="1027"/>
      <c r="U768" s="1027"/>
      <c r="V768" s="1027"/>
      <c r="W768" s="1027"/>
      <c r="X768" s="1027"/>
    </row>
    <row r="769" spans="1:24">
      <c r="A769" s="618"/>
      <c r="B769" s="95"/>
      <c r="D769" s="1027"/>
      <c r="E769" s="1027"/>
      <c r="F769" s="1027"/>
      <c r="G769" s="1027"/>
      <c r="H769" s="1027"/>
      <c r="I769" s="1027"/>
      <c r="J769" s="1027"/>
      <c r="K769" s="1027"/>
      <c r="L769" s="1027"/>
      <c r="M769" s="1027"/>
      <c r="N769" s="1027"/>
      <c r="O769" s="1027"/>
      <c r="P769" s="1027"/>
      <c r="Q769" s="1027"/>
      <c r="R769" s="1027"/>
      <c r="S769" s="1027"/>
      <c r="T769" s="1027"/>
      <c r="U769" s="1027"/>
      <c r="V769" s="1027"/>
      <c r="W769" s="1027"/>
      <c r="X769" s="1027"/>
    </row>
    <row r="770" spans="1:24">
      <c r="A770" s="618"/>
      <c r="B770" s="95"/>
      <c r="D770" s="1027"/>
      <c r="E770" s="1027"/>
      <c r="F770" s="1027"/>
      <c r="G770" s="1027"/>
      <c r="H770" s="1027"/>
      <c r="I770" s="1027"/>
      <c r="J770" s="1027"/>
      <c r="K770" s="1027"/>
      <c r="L770" s="1027"/>
      <c r="M770" s="1027"/>
      <c r="N770" s="1027"/>
      <c r="O770" s="1027"/>
      <c r="P770" s="1027"/>
      <c r="Q770" s="1027"/>
      <c r="R770" s="1027"/>
      <c r="S770" s="1027"/>
      <c r="T770" s="1027"/>
      <c r="U770" s="1027"/>
      <c r="V770" s="1027"/>
      <c r="W770" s="1027"/>
      <c r="X770" s="1027"/>
    </row>
    <row r="771" spans="1:24">
      <c r="A771" s="618"/>
      <c r="B771" s="95"/>
      <c r="D771" s="1027"/>
      <c r="E771" s="1027"/>
      <c r="F771" s="1027"/>
      <c r="G771" s="1027"/>
      <c r="H771" s="1027"/>
      <c r="I771" s="1027"/>
      <c r="J771" s="1027"/>
      <c r="K771" s="1027"/>
      <c r="L771" s="1027"/>
      <c r="M771" s="1027"/>
      <c r="N771" s="1027"/>
      <c r="O771" s="1027"/>
      <c r="P771" s="1027"/>
      <c r="Q771" s="1027"/>
      <c r="R771" s="1027"/>
      <c r="S771" s="1027"/>
      <c r="T771" s="1027"/>
      <c r="U771" s="1027"/>
      <c r="V771" s="1027"/>
      <c r="W771" s="1027"/>
      <c r="X771" s="1027"/>
    </row>
    <row r="772" spans="1:24">
      <c r="A772" s="618"/>
      <c r="B772" s="95"/>
      <c r="D772" s="1027"/>
      <c r="E772" s="1027"/>
      <c r="F772" s="1027"/>
      <c r="G772" s="1027"/>
      <c r="H772" s="1027"/>
      <c r="I772" s="1027"/>
      <c r="J772" s="1027"/>
      <c r="K772" s="1027"/>
      <c r="L772" s="1027"/>
      <c r="M772" s="1027"/>
      <c r="N772" s="1027"/>
      <c r="O772" s="1027"/>
      <c r="P772" s="1027"/>
      <c r="Q772" s="1027"/>
      <c r="R772" s="1027"/>
      <c r="S772" s="1027"/>
      <c r="T772" s="1027"/>
      <c r="U772" s="1027"/>
      <c r="V772" s="1027"/>
      <c r="W772" s="1027"/>
      <c r="X772" s="1027"/>
    </row>
    <row r="773" spans="1:24">
      <c r="A773" s="618"/>
      <c r="B773" s="95"/>
      <c r="D773" s="1027"/>
      <c r="E773" s="1027"/>
      <c r="F773" s="1027"/>
      <c r="G773" s="1027"/>
      <c r="H773" s="1027"/>
      <c r="I773" s="1027"/>
      <c r="J773" s="1027"/>
      <c r="K773" s="1027"/>
      <c r="L773" s="1027"/>
      <c r="M773" s="1027"/>
      <c r="N773" s="1027"/>
      <c r="O773" s="1027"/>
      <c r="P773" s="1027"/>
      <c r="Q773" s="1027"/>
      <c r="R773" s="1027"/>
      <c r="S773" s="1027"/>
      <c r="T773" s="1027"/>
      <c r="U773" s="1027"/>
      <c r="V773" s="1027"/>
      <c r="W773" s="1027"/>
      <c r="X773" s="1027"/>
    </row>
    <row r="774" spans="1:24">
      <c r="A774" s="618"/>
      <c r="B774" s="95"/>
      <c r="D774" s="1027"/>
      <c r="E774" s="1027"/>
      <c r="F774" s="1027"/>
      <c r="G774" s="1027"/>
      <c r="H774" s="1027"/>
      <c r="I774" s="1027"/>
      <c r="J774" s="1027"/>
      <c r="K774" s="1027"/>
      <c r="L774" s="1027"/>
      <c r="M774" s="1027"/>
      <c r="N774" s="1027"/>
      <c r="O774" s="1027"/>
      <c r="P774" s="1027"/>
      <c r="Q774" s="1027"/>
      <c r="R774" s="1027"/>
      <c r="S774" s="1027"/>
      <c r="T774" s="1027"/>
      <c r="U774" s="1027"/>
      <c r="V774" s="1027"/>
      <c r="W774" s="1027"/>
      <c r="X774" s="1027"/>
    </row>
    <row r="775" spans="1:24">
      <c r="A775" s="618"/>
      <c r="B775" s="95"/>
      <c r="D775" s="1027"/>
      <c r="E775" s="1027"/>
      <c r="F775" s="1027"/>
      <c r="G775" s="1027"/>
      <c r="H775" s="1027"/>
      <c r="I775" s="1027"/>
      <c r="J775" s="1027"/>
      <c r="K775" s="1027"/>
      <c r="L775" s="1027"/>
      <c r="M775" s="1027"/>
      <c r="N775" s="1027"/>
      <c r="O775" s="1027"/>
      <c r="P775" s="1027"/>
      <c r="Q775" s="1027"/>
      <c r="R775" s="1027"/>
      <c r="S775" s="1027"/>
      <c r="T775" s="1027"/>
      <c r="U775" s="1027"/>
      <c r="V775" s="1027"/>
      <c r="W775" s="1027"/>
      <c r="X775" s="1027"/>
    </row>
    <row r="776" spans="1:24">
      <c r="A776" s="618"/>
      <c r="B776" s="95"/>
      <c r="D776" s="1027"/>
      <c r="E776" s="1027"/>
      <c r="F776" s="1027"/>
      <c r="G776" s="1027"/>
      <c r="H776" s="1027"/>
      <c r="I776" s="1027"/>
      <c r="J776" s="1027"/>
      <c r="K776" s="1027"/>
      <c r="L776" s="1027"/>
      <c r="M776" s="1027"/>
      <c r="N776" s="1027"/>
      <c r="O776" s="1027"/>
      <c r="P776" s="1027"/>
      <c r="Q776" s="1027"/>
      <c r="R776" s="1027"/>
      <c r="S776" s="1027"/>
      <c r="T776" s="1027"/>
      <c r="U776" s="1027"/>
      <c r="V776" s="1027"/>
      <c r="W776" s="1027"/>
      <c r="X776" s="1027"/>
    </row>
    <row r="777" spans="1:24">
      <c r="A777" s="618"/>
      <c r="B777" s="95"/>
      <c r="D777" s="1027"/>
      <c r="E777" s="1027"/>
      <c r="F777" s="1027"/>
      <c r="G777" s="1027"/>
      <c r="H777" s="1027"/>
      <c r="I777" s="1027"/>
      <c r="J777" s="1027"/>
      <c r="K777" s="1027"/>
      <c r="L777" s="1027"/>
      <c r="M777" s="1027"/>
      <c r="N777" s="1027"/>
      <c r="O777" s="1027"/>
      <c r="P777" s="1027"/>
      <c r="Q777" s="1027"/>
      <c r="R777" s="1027"/>
      <c r="S777" s="1027"/>
      <c r="T777" s="1027"/>
      <c r="U777" s="1027"/>
      <c r="V777" s="1027"/>
      <c r="W777" s="1027"/>
      <c r="X777" s="1027"/>
    </row>
    <row r="778" spans="1:24">
      <c r="A778" s="618"/>
      <c r="B778" s="95"/>
      <c r="D778" s="1027"/>
      <c r="E778" s="1027"/>
      <c r="F778" s="1027"/>
      <c r="G778" s="1027"/>
      <c r="H778" s="1027"/>
      <c r="I778" s="1027"/>
      <c r="J778" s="1027"/>
      <c r="K778" s="1027"/>
      <c r="L778" s="1027"/>
      <c r="M778" s="1027"/>
      <c r="N778" s="1027"/>
      <c r="O778" s="1027"/>
      <c r="P778" s="1027"/>
      <c r="Q778" s="1027"/>
      <c r="R778" s="1027"/>
      <c r="S778" s="1027"/>
      <c r="T778" s="1027"/>
      <c r="U778" s="1027"/>
      <c r="V778" s="1027"/>
      <c r="W778" s="1027"/>
      <c r="X778" s="1027"/>
    </row>
    <row r="779" spans="1:24">
      <c r="A779" s="618"/>
      <c r="B779" s="95"/>
      <c r="D779" s="1027"/>
      <c r="E779" s="1027"/>
      <c r="F779" s="1027"/>
      <c r="G779" s="1027"/>
      <c r="H779" s="1027"/>
      <c r="I779" s="1027"/>
      <c r="J779" s="1027"/>
      <c r="K779" s="1027"/>
      <c r="L779" s="1027"/>
      <c r="M779" s="1027"/>
      <c r="N779" s="1027"/>
      <c r="O779" s="1027"/>
      <c r="P779" s="1027"/>
      <c r="Q779" s="1027"/>
      <c r="R779" s="1027"/>
      <c r="S779" s="1027"/>
      <c r="T779" s="1027"/>
      <c r="U779" s="1027"/>
      <c r="V779" s="1027"/>
      <c r="W779" s="1027"/>
      <c r="X779" s="1027"/>
    </row>
    <row r="780" spans="1:24">
      <c r="A780" s="618"/>
      <c r="B780" s="95"/>
      <c r="D780" s="1027"/>
      <c r="E780" s="1027"/>
      <c r="F780" s="1027"/>
      <c r="G780" s="1027"/>
      <c r="H780" s="1027"/>
      <c r="I780" s="1027"/>
      <c r="J780" s="1027"/>
      <c r="K780" s="1027"/>
      <c r="L780" s="1027"/>
      <c r="M780" s="1027"/>
      <c r="N780" s="1027"/>
      <c r="O780" s="1027"/>
      <c r="P780" s="1027"/>
      <c r="Q780" s="1027"/>
      <c r="R780" s="1027"/>
      <c r="S780" s="1027"/>
      <c r="T780" s="1027"/>
      <c r="U780" s="1027"/>
      <c r="V780" s="1027"/>
      <c r="W780" s="1027"/>
      <c r="X780" s="1027"/>
    </row>
    <row r="781" spans="1:24">
      <c r="A781" s="618"/>
      <c r="B781" s="95"/>
      <c r="D781" s="1027"/>
      <c r="E781" s="1027"/>
      <c r="F781" s="1027"/>
      <c r="G781" s="1027"/>
      <c r="H781" s="1027"/>
      <c r="I781" s="1027"/>
      <c r="J781" s="1027"/>
      <c r="K781" s="1027"/>
      <c r="L781" s="1027"/>
      <c r="M781" s="1027"/>
      <c r="N781" s="1027"/>
      <c r="O781" s="1027"/>
      <c r="P781" s="1027"/>
      <c r="Q781" s="1027"/>
      <c r="R781" s="1027"/>
      <c r="S781" s="1027"/>
      <c r="T781" s="1027"/>
      <c r="U781" s="1027"/>
      <c r="V781" s="1027"/>
      <c r="W781" s="1027"/>
      <c r="X781" s="1027"/>
    </row>
    <row r="782" spans="1:24">
      <c r="A782" s="618"/>
      <c r="B782" s="95"/>
      <c r="D782" s="1027"/>
      <c r="E782" s="1027"/>
      <c r="F782" s="1027"/>
      <c r="G782" s="1027"/>
      <c r="H782" s="1027"/>
      <c r="I782" s="1027"/>
      <c r="J782" s="1027"/>
      <c r="K782" s="1027"/>
      <c r="L782" s="1027"/>
      <c r="M782" s="1027"/>
      <c r="N782" s="1027"/>
      <c r="O782" s="1027"/>
      <c r="P782" s="1027"/>
      <c r="Q782" s="1027"/>
      <c r="R782" s="1027"/>
      <c r="S782" s="1027"/>
      <c r="T782" s="1027"/>
      <c r="U782" s="1027"/>
      <c r="V782" s="1027"/>
      <c r="W782" s="1027"/>
      <c r="X782" s="1027"/>
    </row>
    <row r="783" spans="1:24">
      <c r="A783" s="618"/>
      <c r="B783" s="95"/>
      <c r="D783" s="1027"/>
      <c r="E783" s="1027"/>
      <c r="F783" s="1027"/>
      <c r="G783" s="1027"/>
      <c r="H783" s="1027"/>
      <c r="I783" s="1027"/>
      <c r="J783" s="1027"/>
      <c r="K783" s="1027"/>
      <c r="L783" s="1027"/>
      <c r="M783" s="1027"/>
      <c r="N783" s="1027"/>
      <c r="O783" s="1027"/>
      <c r="P783" s="1027"/>
      <c r="Q783" s="1027"/>
      <c r="R783" s="1027"/>
      <c r="S783" s="1027"/>
      <c r="T783" s="1027"/>
      <c r="U783" s="1027"/>
      <c r="V783" s="1027"/>
      <c r="W783" s="1027"/>
      <c r="X783" s="1027"/>
    </row>
    <row r="784" spans="1:24">
      <c r="A784" s="618"/>
      <c r="B784" s="95"/>
      <c r="D784" s="1027"/>
      <c r="E784" s="1027"/>
      <c r="F784" s="1027"/>
      <c r="G784" s="1027"/>
      <c r="H784" s="1027"/>
      <c r="I784" s="1027"/>
      <c r="J784" s="1027"/>
      <c r="K784" s="1027"/>
      <c r="L784" s="1027"/>
      <c r="M784" s="1027"/>
      <c r="N784" s="1027"/>
      <c r="O784" s="1027"/>
      <c r="P784" s="1027"/>
      <c r="Q784" s="1027"/>
      <c r="R784" s="1027"/>
      <c r="S784" s="1027"/>
      <c r="T784" s="1027"/>
      <c r="U784" s="1027"/>
      <c r="V784" s="1027"/>
      <c r="W784" s="1027"/>
      <c r="X784" s="1027"/>
    </row>
    <row r="785" spans="1:24">
      <c r="A785" s="618"/>
      <c r="B785" s="95"/>
      <c r="D785" s="1027"/>
      <c r="E785" s="1027"/>
      <c r="F785" s="1027"/>
      <c r="G785" s="1027"/>
      <c r="H785" s="1027"/>
      <c r="I785" s="1027"/>
      <c r="J785" s="1027"/>
      <c r="K785" s="1027"/>
      <c r="L785" s="1027"/>
      <c r="M785" s="1027"/>
      <c r="N785" s="1027"/>
      <c r="O785" s="1027"/>
      <c r="P785" s="1027"/>
      <c r="Q785" s="1027"/>
      <c r="R785" s="1027"/>
      <c r="S785" s="1027"/>
      <c r="T785" s="1027"/>
      <c r="U785" s="1027"/>
      <c r="V785" s="1027"/>
      <c r="W785" s="1027"/>
      <c r="X785" s="1027"/>
    </row>
    <row r="786" spans="1:24">
      <c r="A786" s="618"/>
      <c r="B786" s="95"/>
      <c r="D786" s="1027"/>
      <c r="E786" s="1027"/>
      <c r="F786" s="1027"/>
      <c r="G786" s="1027"/>
      <c r="H786" s="1027"/>
      <c r="I786" s="1027"/>
      <c r="J786" s="1027"/>
      <c r="K786" s="1027"/>
      <c r="L786" s="1027"/>
      <c r="M786" s="1027"/>
      <c r="N786" s="1027"/>
      <c r="O786" s="1027"/>
      <c r="P786" s="1027"/>
      <c r="Q786" s="1027"/>
      <c r="R786" s="1027"/>
      <c r="S786" s="1027"/>
      <c r="T786" s="1027"/>
      <c r="U786" s="1027"/>
      <c r="V786" s="1027"/>
      <c r="W786" s="1027"/>
      <c r="X786" s="1027"/>
    </row>
    <row r="787" spans="1:24">
      <c r="A787" s="618"/>
      <c r="B787" s="95"/>
      <c r="D787" s="1027"/>
      <c r="E787" s="1027"/>
      <c r="F787" s="1027"/>
      <c r="G787" s="1027"/>
      <c r="H787" s="1027"/>
      <c r="I787" s="1027"/>
      <c r="J787" s="1027"/>
      <c r="K787" s="1027"/>
      <c r="L787" s="1027"/>
      <c r="M787" s="1027"/>
      <c r="N787" s="1027"/>
      <c r="O787" s="1027"/>
      <c r="P787" s="1027"/>
      <c r="Q787" s="1027"/>
      <c r="R787" s="1027"/>
      <c r="S787" s="1027"/>
      <c r="T787" s="1027"/>
      <c r="U787" s="1027"/>
      <c r="V787" s="1027"/>
      <c r="W787" s="1027"/>
      <c r="X787" s="1027"/>
    </row>
    <row r="788" spans="1:24">
      <c r="A788" s="618"/>
      <c r="B788" s="95"/>
      <c r="D788" s="1027"/>
      <c r="E788" s="1027"/>
      <c r="F788" s="1027"/>
      <c r="G788" s="1027"/>
      <c r="H788" s="1027"/>
      <c r="I788" s="1027"/>
      <c r="J788" s="1027"/>
      <c r="K788" s="1027"/>
      <c r="L788" s="1027"/>
      <c r="M788" s="1027"/>
      <c r="N788" s="1027"/>
      <c r="O788" s="1027"/>
      <c r="P788" s="1027"/>
      <c r="Q788" s="1027"/>
      <c r="R788" s="1027"/>
      <c r="S788" s="1027"/>
      <c r="T788" s="1027"/>
      <c r="U788" s="1027"/>
      <c r="V788" s="1027"/>
      <c r="W788" s="1027"/>
      <c r="X788" s="1027"/>
    </row>
    <row r="789" spans="1:24">
      <c r="A789" s="618"/>
      <c r="B789" s="95"/>
      <c r="D789" s="1027"/>
      <c r="E789" s="1027"/>
      <c r="F789" s="1027"/>
      <c r="G789" s="1027"/>
      <c r="H789" s="1027"/>
      <c r="I789" s="1027"/>
      <c r="J789" s="1027"/>
      <c r="K789" s="1027"/>
      <c r="L789" s="1027"/>
      <c r="M789" s="1027"/>
      <c r="N789" s="1027"/>
      <c r="O789" s="1027"/>
      <c r="P789" s="1027"/>
      <c r="Q789" s="1027"/>
      <c r="R789" s="1027"/>
      <c r="S789" s="1027"/>
      <c r="T789" s="1027"/>
      <c r="U789" s="1027"/>
      <c r="V789" s="1027"/>
      <c r="W789" s="1027"/>
      <c r="X789" s="1027"/>
    </row>
    <row r="790" spans="1:24">
      <c r="A790" s="618"/>
      <c r="B790" s="95"/>
      <c r="D790" s="1027"/>
      <c r="E790" s="1027"/>
      <c r="F790" s="1027"/>
      <c r="G790" s="1027"/>
      <c r="H790" s="1027"/>
      <c r="I790" s="1027"/>
      <c r="J790" s="1027"/>
      <c r="K790" s="1027"/>
      <c r="L790" s="1027"/>
      <c r="M790" s="1027"/>
      <c r="N790" s="1027"/>
      <c r="O790" s="1027"/>
      <c r="P790" s="1027"/>
      <c r="Q790" s="1027"/>
      <c r="R790" s="1027"/>
      <c r="S790" s="1027"/>
      <c r="T790" s="1027"/>
      <c r="U790" s="1027"/>
      <c r="V790" s="1027"/>
      <c r="W790" s="1027"/>
      <c r="X790" s="1027"/>
    </row>
    <row r="791" spans="1:24">
      <c r="A791" s="618"/>
      <c r="B791" s="95"/>
      <c r="D791" s="1027"/>
      <c r="E791" s="1027"/>
      <c r="F791" s="1027"/>
      <c r="G791" s="1027"/>
      <c r="H791" s="1027"/>
      <c r="I791" s="1027"/>
      <c r="J791" s="1027"/>
      <c r="K791" s="1027"/>
      <c r="L791" s="1027"/>
      <c r="M791" s="1027"/>
      <c r="N791" s="1027"/>
      <c r="O791" s="1027"/>
      <c r="P791" s="1027"/>
      <c r="Q791" s="1027"/>
      <c r="R791" s="1027"/>
      <c r="S791" s="1027"/>
      <c r="T791" s="1027"/>
      <c r="U791" s="1027"/>
      <c r="V791" s="1027"/>
      <c r="W791" s="1027"/>
      <c r="X791" s="1027"/>
    </row>
    <row r="792" spans="1:24">
      <c r="A792" s="618"/>
      <c r="B792" s="95"/>
      <c r="D792" s="1027"/>
      <c r="E792" s="1027"/>
      <c r="F792" s="1027"/>
      <c r="G792" s="1027"/>
      <c r="H792" s="1027"/>
      <c r="I792" s="1027"/>
      <c r="J792" s="1027"/>
      <c r="K792" s="1027"/>
      <c r="L792" s="1027"/>
      <c r="M792" s="1027"/>
      <c r="N792" s="1027"/>
      <c r="O792" s="1027"/>
      <c r="P792" s="1027"/>
      <c r="Q792" s="1027"/>
      <c r="R792" s="1027"/>
      <c r="S792" s="1027"/>
      <c r="T792" s="1027"/>
      <c r="U792" s="1027"/>
      <c r="V792" s="1027"/>
      <c r="W792" s="1027"/>
      <c r="X792" s="1027"/>
    </row>
    <row r="793" spans="1:24">
      <c r="A793" s="618"/>
      <c r="B793" s="95"/>
      <c r="D793" s="1027"/>
      <c r="E793" s="1027"/>
      <c r="F793" s="1027"/>
      <c r="G793" s="1027"/>
      <c r="H793" s="1027"/>
      <c r="I793" s="1027"/>
      <c r="J793" s="1027"/>
      <c r="K793" s="1027"/>
      <c r="L793" s="1027"/>
      <c r="M793" s="1027"/>
      <c r="N793" s="1027"/>
      <c r="O793" s="1027"/>
      <c r="P793" s="1027"/>
      <c r="Q793" s="1027"/>
      <c r="R793" s="1027"/>
      <c r="S793" s="1027"/>
      <c r="T793" s="1027"/>
      <c r="U793" s="1027"/>
      <c r="V793" s="1027"/>
      <c r="W793" s="1027"/>
      <c r="X793" s="1027"/>
    </row>
    <row r="794" spans="1:24">
      <c r="A794" s="618"/>
      <c r="B794" s="95"/>
      <c r="D794" s="1027"/>
      <c r="E794" s="1027"/>
      <c r="F794" s="1027"/>
      <c r="G794" s="1027"/>
      <c r="H794" s="1027"/>
      <c r="I794" s="1027"/>
      <c r="J794" s="1027"/>
      <c r="K794" s="1027"/>
      <c r="L794" s="1027"/>
      <c r="M794" s="1027"/>
      <c r="N794" s="1027"/>
      <c r="O794" s="1027"/>
      <c r="P794" s="1027"/>
      <c r="Q794" s="1027"/>
      <c r="R794" s="1027"/>
      <c r="S794" s="1027"/>
      <c r="T794" s="1027"/>
      <c r="U794" s="1027"/>
      <c r="V794" s="1027"/>
      <c r="W794" s="1027"/>
      <c r="X794" s="1027"/>
    </row>
    <row r="795" spans="1:24">
      <c r="A795" s="618"/>
      <c r="B795" s="95"/>
      <c r="D795" s="1027"/>
      <c r="E795" s="1027"/>
      <c r="F795" s="1027"/>
      <c r="G795" s="1027"/>
      <c r="H795" s="1027"/>
      <c r="I795" s="1027"/>
      <c r="J795" s="1027"/>
      <c r="K795" s="1027"/>
      <c r="L795" s="1027"/>
      <c r="M795" s="1027"/>
      <c r="N795" s="1027"/>
      <c r="O795" s="1027"/>
      <c r="P795" s="1027"/>
      <c r="Q795" s="1027"/>
      <c r="R795" s="1027"/>
      <c r="S795" s="1027"/>
      <c r="T795" s="1027"/>
      <c r="U795" s="1027"/>
      <c r="V795" s="1027"/>
      <c r="W795" s="1027"/>
      <c r="X795" s="1027"/>
    </row>
    <row r="796" spans="1:24">
      <c r="A796" s="618"/>
      <c r="B796" s="95"/>
      <c r="D796" s="1027"/>
      <c r="E796" s="1027"/>
      <c r="F796" s="1027"/>
      <c r="G796" s="1027"/>
      <c r="H796" s="1027"/>
      <c r="I796" s="1027"/>
      <c r="J796" s="1027"/>
      <c r="K796" s="1027"/>
      <c r="L796" s="1027"/>
      <c r="M796" s="1027"/>
      <c r="N796" s="1027"/>
      <c r="O796" s="1027"/>
      <c r="P796" s="1027"/>
      <c r="Q796" s="1027"/>
      <c r="R796" s="1027"/>
      <c r="S796" s="1027"/>
      <c r="T796" s="1027"/>
      <c r="U796" s="1027"/>
      <c r="V796" s="1027"/>
      <c r="W796" s="1027"/>
      <c r="X796" s="1027"/>
    </row>
    <row r="797" spans="1:24">
      <c r="A797" s="618"/>
      <c r="B797" s="95"/>
      <c r="D797" s="1027"/>
      <c r="E797" s="1027"/>
      <c r="F797" s="1027"/>
      <c r="G797" s="1027"/>
      <c r="H797" s="1027"/>
      <c r="I797" s="1027"/>
      <c r="J797" s="1027"/>
      <c r="K797" s="1027"/>
      <c r="L797" s="1027"/>
      <c r="M797" s="1027"/>
      <c r="N797" s="1027"/>
      <c r="O797" s="1027"/>
      <c r="P797" s="1027"/>
      <c r="Q797" s="1027"/>
      <c r="R797" s="1027"/>
      <c r="S797" s="1027"/>
      <c r="T797" s="1027"/>
      <c r="U797" s="1027"/>
      <c r="V797" s="1027"/>
      <c r="W797" s="1027"/>
      <c r="X797" s="1027"/>
    </row>
    <row r="798" spans="1:24">
      <c r="A798" s="618"/>
      <c r="B798" s="95"/>
      <c r="D798" s="1027"/>
      <c r="E798" s="1027"/>
      <c r="F798" s="1027"/>
      <c r="G798" s="1027"/>
      <c r="H798" s="1027"/>
      <c r="I798" s="1027"/>
      <c r="J798" s="1027"/>
      <c r="K798" s="1027"/>
      <c r="L798" s="1027"/>
      <c r="M798" s="1027"/>
      <c r="N798" s="1027"/>
      <c r="O798" s="1027"/>
      <c r="P798" s="1027"/>
      <c r="Q798" s="1027"/>
      <c r="R798" s="1027"/>
      <c r="S798" s="1027"/>
      <c r="T798" s="1027"/>
      <c r="U798" s="1027"/>
      <c r="V798" s="1027"/>
      <c r="W798" s="1027"/>
      <c r="X798" s="1027"/>
    </row>
    <row r="799" spans="1:24">
      <c r="A799" s="618"/>
      <c r="B799" s="95"/>
      <c r="D799" s="1027"/>
      <c r="E799" s="1027"/>
      <c r="F799" s="1027"/>
      <c r="G799" s="1027"/>
      <c r="H799" s="1027"/>
      <c r="I799" s="1027"/>
      <c r="J799" s="1027"/>
      <c r="K799" s="1027"/>
      <c r="L799" s="1027"/>
      <c r="M799" s="1027"/>
      <c r="N799" s="1027"/>
      <c r="O799" s="1027"/>
      <c r="P799" s="1027"/>
      <c r="Q799" s="1027"/>
      <c r="R799" s="1027"/>
      <c r="S799" s="1027"/>
      <c r="T799" s="1027"/>
      <c r="U799" s="1027"/>
      <c r="V799" s="1027"/>
      <c r="W799" s="1027"/>
      <c r="X799" s="1027"/>
    </row>
    <row r="800" spans="1:24">
      <c r="A800" s="618"/>
      <c r="B800" s="95"/>
      <c r="D800" s="1027"/>
      <c r="E800" s="1027"/>
      <c r="F800" s="1027"/>
      <c r="G800" s="1027"/>
      <c r="H800" s="1027"/>
      <c r="I800" s="1027"/>
      <c r="J800" s="1027"/>
      <c r="K800" s="1027"/>
      <c r="L800" s="1027"/>
      <c r="M800" s="1027"/>
      <c r="N800" s="1027"/>
      <c r="O800" s="1027"/>
      <c r="P800" s="1027"/>
      <c r="Q800" s="1027"/>
      <c r="R800" s="1027"/>
      <c r="S800" s="1027"/>
      <c r="T800" s="1027"/>
      <c r="U800" s="1027"/>
      <c r="V800" s="1027"/>
      <c r="W800" s="1027"/>
      <c r="X800" s="1027"/>
    </row>
    <row r="801" spans="1:24">
      <c r="A801" s="618"/>
      <c r="B801" s="95"/>
      <c r="D801" s="1027"/>
      <c r="E801" s="1027"/>
      <c r="F801" s="1027"/>
      <c r="G801" s="1027"/>
      <c r="H801" s="1027"/>
      <c r="I801" s="1027"/>
      <c r="J801" s="1027"/>
      <c r="K801" s="1027"/>
      <c r="L801" s="1027"/>
      <c r="M801" s="1027"/>
      <c r="N801" s="1027"/>
      <c r="O801" s="1027"/>
      <c r="P801" s="1027"/>
      <c r="Q801" s="1027"/>
      <c r="R801" s="1027"/>
      <c r="S801" s="1027"/>
      <c r="T801" s="1027"/>
      <c r="U801" s="1027"/>
      <c r="V801" s="1027"/>
      <c r="W801" s="1027"/>
      <c r="X801" s="1027"/>
    </row>
    <row r="802" spans="1:24">
      <c r="A802" s="618"/>
      <c r="B802" s="95"/>
      <c r="D802" s="1027"/>
      <c r="E802" s="1027"/>
      <c r="F802" s="1027"/>
      <c r="G802" s="1027"/>
      <c r="H802" s="1027"/>
      <c r="I802" s="1027"/>
      <c r="J802" s="1027"/>
      <c r="K802" s="1027"/>
      <c r="L802" s="1027"/>
      <c r="M802" s="1027"/>
      <c r="N802" s="1027"/>
      <c r="O802" s="1027"/>
      <c r="P802" s="1027"/>
      <c r="Q802" s="1027"/>
      <c r="R802" s="1027"/>
      <c r="S802" s="1027"/>
      <c r="T802" s="1027"/>
      <c r="U802" s="1027"/>
      <c r="V802" s="1027"/>
      <c r="W802" s="1027"/>
      <c r="X802" s="1027"/>
    </row>
    <row r="803" spans="1:24">
      <c r="A803" s="618"/>
      <c r="B803" s="95"/>
      <c r="D803" s="1027"/>
      <c r="E803" s="1027"/>
      <c r="F803" s="1027"/>
      <c r="G803" s="1027"/>
      <c r="H803" s="1027"/>
      <c r="I803" s="1027"/>
      <c r="J803" s="1027"/>
      <c r="K803" s="1027"/>
      <c r="L803" s="1027"/>
      <c r="M803" s="1027"/>
      <c r="N803" s="1027"/>
      <c r="O803" s="1027"/>
      <c r="P803" s="1027"/>
      <c r="Q803" s="1027"/>
      <c r="R803" s="1027"/>
      <c r="S803" s="1027"/>
      <c r="T803" s="1027"/>
      <c r="U803" s="1027"/>
      <c r="V803" s="1027"/>
      <c r="W803" s="1027"/>
      <c r="X803" s="1027"/>
    </row>
    <row r="804" spans="1:24">
      <c r="A804" s="618"/>
      <c r="B804" s="95"/>
      <c r="D804" s="1027"/>
      <c r="E804" s="1027"/>
      <c r="F804" s="1027"/>
      <c r="G804" s="1027"/>
      <c r="H804" s="1027"/>
      <c r="I804" s="1027"/>
      <c r="J804" s="1027"/>
      <c r="K804" s="1027"/>
      <c r="L804" s="1027"/>
      <c r="M804" s="1027"/>
      <c r="N804" s="1027"/>
      <c r="O804" s="1027"/>
      <c r="P804" s="1027"/>
      <c r="Q804" s="1027"/>
      <c r="R804" s="1027"/>
      <c r="S804" s="1027"/>
      <c r="T804" s="1027"/>
      <c r="U804" s="1027"/>
      <c r="V804" s="1027"/>
      <c r="W804" s="1027"/>
      <c r="X804" s="1027"/>
    </row>
    <row r="805" spans="1:24">
      <c r="A805" s="618"/>
      <c r="B805" s="95"/>
      <c r="D805" s="1027"/>
      <c r="E805" s="1027"/>
      <c r="F805" s="1027"/>
      <c r="G805" s="1027"/>
      <c r="H805" s="1027"/>
      <c r="I805" s="1027"/>
      <c r="J805" s="1027"/>
      <c r="K805" s="1027"/>
      <c r="L805" s="1027"/>
      <c r="M805" s="1027"/>
      <c r="N805" s="1027"/>
      <c r="O805" s="1027"/>
      <c r="P805" s="1027"/>
      <c r="Q805" s="1027"/>
      <c r="R805" s="1027"/>
      <c r="S805" s="1027"/>
      <c r="T805" s="1027"/>
      <c r="U805" s="1027"/>
      <c r="V805" s="1027"/>
      <c r="W805" s="1027"/>
      <c r="X805" s="1027"/>
    </row>
    <row r="806" spans="1:24">
      <c r="A806" s="618"/>
      <c r="B806" s="95"/>
      <c r="D806" s="1027"/>
      <c r="E806" s="1027"/>
      <c r="F806" s="1027"/>
      <c r="G806" s="1027"/>
      <c r="H806" s="1027"/>
      <c r="I806" s="1027"/>
      <c r="J806" s="1027"/>
      <c r="K806" s="1027"/>
      <c r="L806" s="1027"/>
      <c r="M806" s="1027"/>
      <c r="N806" s="1027"/>
      <c r="O806" s="1027"/>
      <c r="P806" s="1027"/>
      <c r="Q806" s="1027"/>
      <c r="R806" s="1027"/>
      <c r="S806" s="1027"/>
      <c r="T806" s="1027"/>
      <c r="U806" s="1027"/>
      <c r="V806" s="1027"/>
      <c r="W806" s="1027"/>
      <c r="X806" s="1027"/>
    </row>
    <row r="807" spans="1:24">
      <c r="A807" s="618"/>
      <c r="B807" s="95"/>
      <c r="D807" s="1027"/>
      <c r="E807" s="1027"/>
      <c r="F807" s="1027"/>
      <c r="G807" s="1027"/>
      <c r="H807" s="1027"/>
      <c r="I807" s="1027"/>
      <c r="J807" s="1027"/>
      <c r="K807" s="1027"/>
      <c r="L807" s="1027"/>
      <c r="M807" s="1027"/>
      <c r="N807" s="1027"/>
      <c r="O807" s="1027"/>
      <c r="P807" s="1027"/>
      <c r="Q807" s="1027"/>
      <c r="R807" s="1027"/>
      <c r="S807" s="1027"/>
      <c r="T807" s="1027"/>
      <c r="U807" s="1027"/>
      <c r="V807" s="1027"/>
      <c r="W807" s="1027"/>
      <c r="X807" s="1027"/>
    </row>
    <row r="808" spans="1:24">
      <c r="A808" s="618"/>
      <c r="B808" s="95"/>
      <c r="D808" s="1027"/>
      <c r="E808" s="1027"/>
      <c r="F808" s="1027"/>
      <c r="G808" s="1027"/>
      <c r="H808" s="1027"/>
      <c r="I808" s="1027"/>
      <c r="J808" s="1027"/>
      <c r="K808" s="1027"/>
      <c r="L808" s="1027"/>
      <c r="M808" s="1027"/>
      <c r="N808" s="1027"/>
      <c r="O808" s="1027"/>
      <c r="P808" s="1027"/>
      <c r="Q808" s="1027"/>
      <c r="R808" s="1027"/>
      <c r="S808" s="1027"/>
      <c r="T808" s="1027"/>
      <c r="U808" s="1027"/>
      <c r="V808" s="1027"/>
      <c r="W808" s="1027"/>
      <c r="X808" s="1027"/>
    </row>
    <row r="809" spans="1:24">
      <c r="A809" s="618"/>
      <c r="B809" s="95"/>
      <c r="D809" s="1027"/>
      <c r="E809" s="1027"/>
      <c r="F809" s="1027"/>
      <c r="G809" s="1027"/>
      <c r="H809" s="1027"/>
      <c r="I809" s="1027"/>
      <c r="J809" s="1027"/>
      <c r="K809" s="1027"/>
      <c r="L809" s="1027"/>
      <c r="M809" s="1027"/>
      <c r="N809" s="1027"/>
      <c r="O809" s="1027"/>
      <c r="P809" s="1027"/>
      <c r="Q809" s="1027"/>
      <c r="R809" s="1027"/>
      <c r="S809" s="1027"/>
      <c r="T809" s="1027"/>
      <c r="U809" s="1027"/>
      <c r="V809" s="1027"/>
      <c r="W809" s="1027"/>
      <c r="X809" s="1027"/>
    </row>
    <row r="810" spans="1:24">
      <c r="A810" s="618"/>
      <c r="B810" s="95"/>
      <c r="D810" s="1027"/>
      <c r="E810" s="1027"/>
      <c r="F810" s="1027"/>
      <c r="G810" s="1027"/>
      <c r="H810" s="1027"/>
      <c r="I810" s="1027"/>
      <c r="J810" s="1027"/>
      <c r="K810" s="1027"/>
      <c r="L810" s="1027"/>
      <c r="M810" s="1027"/>
      <c r="N810" s="1027"/>
      <c r="O810" s="1027"/>
      <c r="P810" s="1027"/>
      <c r="Q810" s="1027"/>
      <c r="R810" s="1027"/>
      <c r="S810" s="1027"/>
      <c r="T810" s="1027"/>
      <c r="U810" s="1027"/>
      <c r="V810" s="1027"/>
      <c r="W810" s="1027"/>
      <c r="X810" s="1027"/>
    </row>
    <row r="811" spans="1:24">
      <c r="A811" s="618"/>
      <c r="B811" s="95"/>
      <c r="D811" s="1027"/>
      <c r="E811" s="1027"/>
      <c r="F811" s="1027"/>
      <c r="G811" s="1027"/>
      <c r="H811" s="1027"/>
      <c r="I811" s="1027"/>
      <c r="J811" s="1027"/>
      <c r="K811" s="1027"/>
      <c r="L811" s="1027"/>
      <c r="M811" s="1027"/>
      <c r="N811" s="1027"/>
      <c r="O811" s="1027"/>
      <c r="P811" s="1027"/>
      <c r="Q811" s="1027"/>
      <c r="R811" s="1027"/>
      <c r="S811" s="1027"/>
      <c r="T811" s="1027"/>
      <c r="U811" s="1027"/>
      <c r="V811" s="1027"/>
      <c r="W811" s="1027"/>
      <c r="X811" s="1027"/>
    </row>
    <row r="812" spans="1:24">
      <c r="A812" s="618"/>
      <c r="B812" s="95"/>
      <c r="D812" s="1027"/>
      <c r="E812" s="1027"/>
      <c r="F812" s="1027"/>
      <c r="G812" s="1027"/>
      <c r="H812" s="1027"/>
      <c r="I812" s="1027"/>
      <c r="J812" s="1027"/>
      <c r="K812" s="1027"/>
      <c r="L812" s="1027"/>
      <c r="M812" s="1027"/>
      <c r="N812" s="1027"/>
      <c r="O812" s="1027"/>
      <c r="P812" s="1027"/>
      <c r="Q812" s="1027"/>
      <c r="R812" s="1027"/>
      <c r="S812" s="1027"/>
      <c r="T812" s="1027"/>
      <c r="U812" s="1027"/>
      <c r="V812" s="1027"/>
      <c r="W812" s="1027"/>
      <c r="X812" s="1027"/>
    </row>
    <row r="813" spans="1:24">
      <c r="A813" s="618"/>
      <c r="B813" s="95"/>
      <c r="D813" s="1027"/>
      <c r="E813" s="1027"/>
      <c r="F813" s="1027"/>
      <c r="G813" s="1027"/>
      <c r="H813" s="1027"/>
      <c r="I813" s="1027"/>
      <c r="J813" s="1027"/>
      <c r="K813" s="1027"/>
      <c r="L813" s="1027"/>
      <c r="M813" s="1027"/>
      <c r="N813" s="1027"/>
      <c r="O813" s="1027"/>
      <c r="P813" s="1027"/>
      <c r="Q813" s="1027"/>
      <c r="R813" s="1027"/>
      <c r="S813" s="1027"/>
      <c r="T813" s="1027"/>
      <c r="U813" s="1027"/>
      <c r="V813" s="1027"/>
      <c r="W813" s="1027"/>
      <c r="X813" s="1027"/>
    </row>
    <row r="814" spans="1:24">
      <c r="A814" s="618"/>
      <c r="B814" s="95"/>
      <c r="D814" s="1027"/>
      <c r="E814" s="1027"/>
      <c r="F814" s="1027"/>
      <c r="G814" s="1027"/>
      <c r="H814" s="1027"/>
      <c r="I814" s="1027"/>
      <c r="J814" s="1027"/>
      <c r="K814" s="1027"/>
      <c r="L814" s="1027"/>
      <c r="M814" s="1027"/>
      <c r="N814" s="1027"/>
      <c r="O814" s="1027"/>
      <c r="P814" s="1027"/>
      <c r="Q814" s="1027"/>
      <c r="R814" s="1027"/>
      <c r="S814" s="1027"/>
      <c r="T814" s="1027"/>
      <c r="U814" s="1027"/>
      <c r="V814" s="1027"/>
      <c r="W814" s="1027"/>
      <c r="X814" s="1027"/>
    </row>
    <row r="815" spans="1:24">
      <c r="A815" s="618"/>
      <c r="B815" s="95"/>
      <c r="D815" s="1027"/>
      <c r="E815" s="1027"/>
      <c r="F815" s="1027"/>
      <c r="G815" s="1027"/>
      <c r="H815" s="1027"/>
      <c r="I815" s="1027"/>
      <c r="J815" s="1027"/>
      <c r="K815" s="1027"/>
      <c r="L815" s="1027"/>
      <c r="M815" s="1027"/>
      <c r="N815" s="1027"/>
      <c r="O815" s="1027"/>
      <c r="P815" s="1027"/>
      <c r="Q815" s="1027"/>
      <c r="R815" s="1027"/>
      <c r="S815" s="1027"/>
      <c r="T815" s="1027"/>
      <c r="U815" s="1027"/>
      <c r="V815" s="1027"/>
      <c r="W815" s="1027"/>
      <c r="X815" s="1027"/>
    </row>
    <row r="816" spans="1:24">
      <c r="A816" s="618"/>
      <c r="B816" s="95"/>
      <c r="D816" s="1027"/>
      <c r="E816" s="1027"/>
      <c r="F816" s="1027"/>
      <c r="G816" s="1027"/>
      <c r="H816" s="1027"/>
      <c r="I816" s="1027"/>
      <c r="J816" s="1027"/>
      <c r="K816" s="1027"/>
      <c r="L816" s="1027"/>
      <c r="M816" s="1027"/>
      <c r="N816" s="1027"/>
      <c r="O816" s="1027"/>
      <c r="P816" s="1027"/>
      <c r="Q816" s="1027"/>
      <c r="R816" s="1027"/>
      <c r="S816" s="1027"/>
      <c r="T816" s="1027"/>
      <c r="U816" s="1027"/>
      <c r="V816" s="1027"/>
      <c r="W816" s="1027"/>
      <c r="X816" s="1027"/>
    </row>
    <row r="817" spans="1:24">
      <c r="A817" s="618"/>
      <c r="B817" s="95"/>
      <c r="D817" s="1027"/>
      <c r="E817" s="1027"/>
      <c r="F817" s="1027"/>
      <c r="G817" s="1027"/>
      <c r="H817" s="1027"/>
      <c r="I817" s="1027"/>
      <c r="J817" s="1027"/>
      <c r="K817" s="1027"/>
      <c r="L817" s="1027"/>
      <c r="M817" s="1027"/>
      <c r="N817" s="1027"/>
      <c r="O817" s="1027"/>
      <c r="P817" s="1027"/>
      <c r="Q817" s="1027"/>
      <c r="R817" s="1027"/>
      <c r="S817" s="1027"/>
      <c r="T817" s="1027"/>
      <c r="U817" s="1027"/>
      <c r="V817" s="1027"/>
      <c r="W817" s="1027"/>
      <c r="X817" s="1027"/>
    </row>
    <row r="818" spans="1:24">
      <c r="A818" s="618"/>
      <c r="B818" s="95"/>
      <c r="D818" s="1027"/>
      <c r="E818" s="1027"/>
      <c r="F818" s="1027"/>
      <c r="G818" s="1027"/>
      <c r="H818" s="1027"/>
      <c r="I818" s="1027"/>
      <c r="J818" s="1027"/>
      <c r="K818" s="1027"/>
      <c r="L818" s="1027"/>
      <c r="M818" s="1027"/>
      <c r="N818" s="1027"/>
      <c r="O818" s="1027"/>
      <c r="P818" s="1027"/>
      <c r="Q818" s="1027"/>
      <c r="R818" s="1027"/>
      <c r="S818" s="1027"/>
      <c r="T818" s="1027"/>
      <c r="U818" s="1027"/>
      <c r="V818" s="1027"/>
      <c r="W818" s="1027"/>
      <c r="X818" s="1027"/>
    </row>
    <row r="819" spans="1:24">
      <c r="A819" s="618"/>
      <c r="B819" s="95"/>
      <c r="D819" s="1027"/>
      <c r="E819" s="1027"/>
      <c r="F819" s="1027"/>
      <c r="G819" s="1027"/>
      <c r="H819" s="1027"/>
      <c r="I819" s="1027"/>
      <c r="J819" s="1027"/>
      <c r="K819" s="1027"/>
      <c r="L819" s="1027"/>
      <c r="M819" s="1027"/>
      <c r="N819" s="1027"/>
      <c r="O819" s="1027"/>
      <c r="P819" s="1027"/>
      <c r="Q819" s="1027"/>
      <c r="R819" s="1027"/>
      <c r="S819" s="1027"/>
      <c r="T819" s="1027"/>
      <c r="U819" s="1027"/>
      <c r="V819" s="1027"/>
      <c r="W819" s="1027"/>
      <c r="X819" s="1027"/>
    </row>
    <row r="820" spans="1:24">
      <c r="A820" s="618"/>
      <c r="B820" s="95"/>
      <c r="D820" s="1027"/>
      <c r="E820" s="1027"/>
      <c r="F820" s="1027"/>
      <c r="G820" s="1027"/>
      <c r="H820" s="1027"/>
      <c r="I820" s="1027"/>
      <c r="J820" s="1027"/>
      <c r="K820" s="1027"/>
      <c r="L820" s="1027"/>
      <c r="M820" s="1027"/>
      <c r="N820" s="1027"/>
      <c r="O820" s="1027"/>
      <c r="P820" s="1027"/>
      <c r="Q820" s="1027"/>
      <c r="R820" s="1027"/>
      <c r="S820" s="1027"/>
      <c r="T820" s="1027"/>
      <c r="U820" s="1027"/>
      <c r="V820" s="1027"/>
      <c r="W820" s="1027"/>
      <c r="X820" s="1027"/>
    </row>
    <row r="821" spans="1:24">
      <c r="A821" s="618"/>
      <c r="B821" s="95"/>
      <c r="D821" s="1027"/>
      <c r="E821" s="1027"/>
      <c r="F821" s="1027"/>
      <c r="G821" s="1027"/>
      <c r="H821" s="1027"/>
      <c r="I821" s="1027"/>
      <c r="J821" s="1027"/>
      <c r="K821" s="1027"/>
      <c r="L821" s="1027"/>
      <c r="M821" s="1027"/>
      <c r="N821" s="1027"/>
      <c r="O821" s="1027"/>
      <c r="P821" s="1027"/>
      <c r="Q821" s="1027"/>
      <c r="R821" s="1027"/>
      <c r="S821" s="1027"/>
      <c r="T821" s="1027"/>
      <c r="U821" s="1027"/>
      <c r="V821" s="1027"/>
      <c r="W821" s="1027"/>
      <c r="X821" s="1027"/>
    </row>
    <row r="822" spans="1:24">
      <c r="A822" s="618"/>
      <c r="B822" s="95"/>
      <c r="D822" s="1027"/>
      <c r="E822" s="1027"/>
      <c r="F822" s="1027"/>
      <c r="G822" s="1027"/>
      <c r="H822" s="1027"/>
      <c r="I822" s="1027"/>
      <c r="J822" s="1027"/>
      <c r="K822" s="1027"/>
      <c r="L822" s="1027"/>
      <c r="M822" s="1027"/>
      <c r="N822" s="1027"/>
      <c r="O822" s="1027"/>
      <c r="P822" s="1027"/>
      <c r="Q822" s="1027"/>
      <c r="R822" s="1027"/>
      <c r="S822" s="1027"/>
      <c r="T822" s="1027"/>
      <c r="U822" s="1027"/>
      <c r="V822" s="1027"/>
      <c r="W822" s="1027"/>
      <c r="X822" s="1027"/>
    </row>
    <row r="823" spans="1:24">
      <c r="A823" s="618"/>
      <c r="B823" s="95"/>
      <c r="D823" s="1027"/>
      <c r="E823" s="1027"/>
      <c r="F823" s="1027"/>
      <c r="G823" s="1027"/>
      <c r="H823" s="1027"/>
      <c r="I823" s="1027"/>
      <c r="J823" s="1027"/>
      <c r="K823" s="1027"/>
      <c r="L823" s="1027"/>
      <c r="M823" s="1027"/>
      <c r="N823" s="1027"/>
      <c r="O823" s="1027"/>
      <c r="P823" s="1027"/>
      <c r="Q823" s="1027"/>
      <c r="R823" s="1027"/>
      <c r="S823" s="1027"/>
      <c r="T823" s="1027"/>
      <c r="U823" s="1027"/>
      <c r="V823" s="1027"/>
      <c r="W823" s="1027"/>
      <c r="X823" s="1027"/>
    </row>
    <row r="824" spans="1:24">
      <c r="A824" s="618"/>
      <c r="B824" s="95"/>
      <c r="D824" s="1027"/>
      <c r="E824" s="1027"/>
      <c r="F824" s="1027"/>
      <c r="G824" s="1027"/>
      <c r="H824" s="1027"/>
      <c r="I824" s="1027"/>
      <c r="J824" s="1027"/>
      <c r="K824" s="1027"/>
      <c r="L824" s="1027"/>
      <c r="M824" s="1027"/>
      <c r="N824" s="1027"/>
      <c r="O824" s="1027"/>
      <c r="P824" s="1027"/>
      <c r="Q824" s="1027"/>
      <c r="R824" s="1027"/>
      <c r="S824" s="1027"/>
      <c r="T824" s="1027"/>
      <c r="U824" s="1027"/>
      <c r="V824" s="1027"/>
      <c r="W824" s="1027"/>
      <c r="X824" s="1027"/>
    </row>
    <row r="825" spans="1:24">
      <c r="A825" s="618"/>
      <c r="B825" s="95"/>
      <c r="D825" s="1027"/>
      <c r="E825" s="1027"/>
      <c r="F825" s="1027"/>
      <c r="G825" s="1027"/>
      <c r="H825" s="1027"/>
      <c r="I825" s="1027"/>
      <c r="J825" s="1027"/>
      <c r="K825" s="1027"/>
      <c r="L825" s="1027"/>
      <c r="M825" s="1027"/>
      <c r="N825" s="1027"/>
      <c r="O825" s="1027"/>
      <c r="P825" s="1027"/>
      <c r="Q825" s="1027"/>
      <c r="R825" s="1027"/>
      <c r="S825" s="1027"/>
      <c r="T825" s="1027"/>
      <c r="U825" s="1027"/>
      <c r="V825" s="1027"/>
      <c r="W825" s="1027"/>
      <c r="X825" s="1027"/>
    </row>
    <row r="826" spans="1:24">
      <c r="A826" s="618"/>
      <c r="B826" s="95"/>
      <c r="D826" s="1027"/>
      <c r="E826" s="1027"/>
      <c r="F826" s="1027"/>
      <c r="G826" s="1027"/>
      <c r="H826" s="1027"/>
      <c r="I826" s="1027"/>
      <c r="J826" s="1027"/>
      <c r="K826" s="1027"/>
      <c r="L826" s="1027"/>
      <c r="M826" s="1027"/>
      <c r="N826" s="1027"/>
      <c r="O826" s="1027"/>
      <c r="P826" s="1027"/>
      <c r="Q826" s="1027"/>
      <c r="R826" s="1027"/>
      <c r="S826" s="1027"/>
      <c r="T826" s="1027"/>
      <c r="U826" s="1027"/>
      <c r="V826" s="1027"/>
      <c r="W826" s="1027"/>
      <c r="X826" s="1027"/>
    </row>
    <row r="827" spans="1:24">
      <c r="A827" s="618"/>
      <c r="B827" s="95"/>
      <c r="D827" s="1027"/>
      <c r="E827" s="1027"/>
      <c r="F827" s="1027"/>
      <c r="G827" s="1027"/>
      <c r="H827" s="1027"/>
      <c r="I827" s="1027"/>
      <c r="J827" s="1027"/>
      <c r="K827" s="1027"/>
      <c r="L827" s="1027"/>
      <c r="M827" s="1027"/>
      <c r="N827" s="1027"/>
      <c r="O827" s="1027"/>
      <c r="P827" s="1027"/>
      <c r="Q827" s="1027"/>
      <c r="R827" s="1027"/>
      <c r="S827" s="1027"/>
      <c r="T827" s="1027"/>
      <c r="U827" s="1027"/>
      <c r="V827" s="1027"/>
      <c r="W827" s="1027"/>
      <c r="X827" s="1027"/>
    </row>
    <row r="828" spans="1:24">
      <c r="A828" s="618"/>
      <c r="B828" s="95"/>
      <c r="D828" s="1027"/>
      <c r="E828" s="1027"/>
      <c r="F828" s="1027"/>
      <c r="G828" s="1027"/>
      <c r="H828" s="1027"/>
      <c r="I828" s="1027"/>
      <c r="J828" s="1027"/>
      <c r="K828" s="1027"/>
      <c r="L828" s="1027"/>
      <c r="M828" s="1027"/>
      <c r="N828" s="1027"/>
      <c r="O828" s="1027"/>
      <c r="P828" s="1027"/>
      <c r="Q828" s="1027"/>
      <c r="R828" s="1027"/>
      <c r="S828" s="1027"/>
      <c r="T828" s="1027"/>
      <c r="U828" s="1027"/>
      <c r="V828" s="1027"/>
      <c r="W828" s="1027"/>
      <c r="X828" s="1027"/>
    </row>
    <row r="829" spans="1:24">
      <c r="A829" s="618"/>
      <c r="B829" s="95"/>
      <c r="D829" s="1027"/>
      <c r="E829" s="1027"/>
      <c r="F829" s="1027"/>
      <c r="G829" s="1027"/>
      <c r="H829" s="1027"/>
      <c r="I829" s="1027"/>
      <c r="J829" s="1027"/>
      <c r="K829" s="1027"/>
      <c r="L829" s="1027"/>
      <c r="M829" s="1027"/>
      <c r="N829" s="1027"/>
      <c r="O829" s="1027"/>
      <c r="P829" s="1027"/>
      <c r="Q829" s="1027"/>
      <c r="R829" s="1027"/>
      <c r="S829" s="1027"/>
      <c r="T829" s="1027"/>
      <c r="U829" s="1027"/>
      <c r="V829" s="1027"/>
      <c r="W829" s="1027"/>
      <c r="X829" s="1027"/>
    </row>
    <row r="830" spans="1:24">
      <c r="A830" s="618"/>
      <c r="B830" s="95"/>
      <c r="D830" s="1027"/>
      <c r="E830" s="1027"/>
      <c r="F830" s="1027"/>
      <c r="G830" s="1027"/>
      <c r="H830" s="1027"/>
      <c r="I830" s="1027"/>
      <c r="J830" s="1027"/>
      <c r="K830" s="1027"/>
      <c r="L830" s="1027"/>
      <c r="M830" s="1027"/>
      <c r="N830" s="1027"/>
      <c r="O830" s="1027"/>
      <c r="P830" s="1027"/>
      <c r="Q830" s="1027"/>
      <c r="R830" s="1027"/>
      <c r="S830" s="1027"/>
      <c r="T830" s="1027"/>
      <c r="U830" s="1027"/>
      <c r="V830" s="1027"/>
      <c r="W830" s="1027"/>
      <c r="X830" s="1027"/>
    </row>
    <row r="831" spans="1:24">
      <c r="A831" s="618"/>
      <c r="B831" s="95"/>
      <c r="D831" s="1027"/>
      <c r="E831" s="1027"/>
      <c r="F831" s="1027"/>
      <c r="G831" s="1027"/>
      <c r="H831" s="1027"/>
      <c r="I831" s="1027"/>
      <c r="J831" s="1027"/>
      <c r="K831" s="1027"/>
      <c r="L831" s="1027"/>
      <c r="M831" s="1027"/>
      <c r="N831" s="1027"/>
      <c r="O831" s="1027"/>
      <c r="P831" s="1027"/>
      <c r="Q831" s="1027"/>
      <c r="R831" s="1027"/>
      <c r="S831" s="1027"/>
      <c r="T831" s="1027"/>
      <c r="U831" s="1027"/>
      <c r="V831" s="1027"/>
      <c r="W831" s="1027"/>
      <c r="X831" s="1027"/>
    </row>
    <row r="832" spans="1:24">
      <c r="A832" s="618"/>
      <c r="B832" s="95"/>
      <c r="D832" s="1027"/>
      <c r="E832" s="1027"/>
      <c r="F832" s="1027"/>
      <c r="G832" s="1027"/>
      <c r="H832" s="1027"/>
      <c r="I832" s="1027"/>
      <c r="J832" s="1027"/>
      <c r="K832" s="1027"/>
      <c r="L832" s="1027"/>
      <c r="M832" s="1027"/>
      <c r="N832" s="1027"/>
      <c r="O832" s="1027"/>
      <c r="P832" s="1027"/>
      <c r="Q832" s="1027"/>
      <c r="R832" s="1027"/>
      <c r="S832" s="1027"/>
      <c r="T832" s="1027"/>
      <c r="U832" s="1027"/>
      <c r="V832" s="1027"/>
      <c r="W832" s="1027"/>
      <c r="X832" s="1027"/>
    </row>
    <row r="833" spans="1:24">
      <c r="A833" s="618"/>
      <c r="B833" s="95"/>
      <c r="D833" s="1027"/>
      <c r="E833" s="1027"/>
      <c r="F833" s="1027"/>
      <c r="G833" s="1027"/>
      <c r="H833" s="1027"/>
      <c r="I833" s="1027"/>
      <c r="J833" s="1027"/>
      <c r="K833" s="1027"/>
      <c r="L833" s="1027"/>
      <c r="M833" s="1027"/>
      <c r="N833" s="1027"/>
      <c r="O833" s="1027"/>
      <c r="P833" s="1027"/>
      <c r="Q833" s="1027"/>
      <c r="R833" s="1027"/>
      <c r="S833" s="1027"/>
      <c r="T833" s="1027"/>
      <c r="U833" s="1027"/>
      <c r="V833" s="1027"/>
      <c r="W833" s="1027"/>
      <c r="X833" s="1027"/>
    </row>
    <row r="834" spans="1:24">
      <c r="A834" s="618"/>
      <c r="B834" s="95"/>
      <c r="D834" s="1027"/>
      <c r="E834" s="1027"/>
      <c r="F834" s="1027"/>
      <c r="G834" s="1027"/>
      <c r="H834" s="1027"/>
      <c r="I834" s="1027"/>
      <c r="J834" s="1027"/>
      <c r="K834" s="1027"/>
      <c r="L834" s="1027"/>
      <c r="M834" s="1027"/>
      <c r="N834" s="1027"/>
      <c r="O834" s="1027"/>
      <c r="P834" s="1027"/>
      <c r="Q834" s="1027"/>
      <c r="R834" s="1027"/>
      <c r="S834" s="1027"/>
      <c r="T834" s="1027"/>
      <c r="U834" s="1027"/>
      <c r="V834" s="1027"/>
      <c r="W834" s="1027"/>
      <c r="X834" s="1027"/>
    </row>
    <row r="835" spans="1:24">
      <c r="A835" s="618"/>
      <c r="B835" s="95"/>
      <c r="D835" s="1027"/>
      <c r="E835" s="1027"/>
      <c r="F835" s="1027"/>
      <c r="G835" s="1027"/>
      <c r="H835" s="1027"/>
      <c r="I835" s="1027"/>
      <c r="J835" s="1027"/>
      <c r="K835" s="1027"/>
      <c r="L835" s="1027"/>
      <c r="M835" s="1027"/>
      <c r="N835" s="1027"/>
      <c r="O835" s="1027"/>
      <c r="P835" s="1027"/>
      <c r="Q835" s="1027"/>
      <c r="R835" s="1027"/>
      <c r="S835" s="1027"/>
      <c r="T835" s="1027"/>
      <c r="U835" s="1027"/>
      <c r="V835" s="1027"/>
      <c r="W835" s="1027"/>
      <c r="X835" s="1027"/>
    </row>
    <row r="836" spans="1:24">
      <c r="A836" s="618"/>
      <c r="B836" s="95"/>
      <c r="D836" s="1027"/>
      <c r="E836" s="1027"/>
      <c r="F836" s="1027"/>
      <c r="G836" s="1027"/>
      <c r="H836" s="1027"/>
      <c r="I836" s="1027"/>
      <c r="J836" s="1027"/>
      <c r="K836" s="1027"/>
      <c r="L836" s="1027"/>
      <c r="M836" s="1027"/>
      <c r="N836" s="1027"/>
      <c r="O836" s="1027"/>
      <c r="P836" s="1027"/>
      <c r="Q836" s="1027"/>
      <c r="R836" s="1027"/>
      <c r="S836" s="1027"/>
      <c r="T836" s="1027"/>
      <c r="U836" s="1027"/>
      <c r="V836" s="1027"/>
      <c r="W836" s="1027"/>
      <c r="X836" s="1027"/>
    </row>
    <row r="837" spans="1:24">
      <c r="A837" s="618"/>
      <c r="B837" s="95"/>
      <c r="D837" s="1027"/>
      <c r="E837" s="1027"/>
      <c r="F837" s="1027"/>
      <c r="G837" s="1027"/>
      <c r="H837" s="1027"/>
      <c r="I837" s="1027"/>
      <c r="J837" s="1027"/>
      <c r="K837" s="1027"/>
      <c r="L837" s="1027"/>
      <c r="M837" s="1027"/>
      <c r="N837" s="1027"/>
      <c r="O837" s="1027"/>
      <c r="P837" s="1027"/>
      <c r="Q837" s="1027"/>
      <c r="R837" s="1027"/>
      <c r="S837" s="1027"/>
      <c r="T837" s="1027"/>
      <c r="U837" s="1027"/>
      <c r="V837" s="1027"/>
      <c r="W837" s="1027"/>
      <c r="X837" s="1027"/>
    </row>
    <row r="838" spans="1:24">
      <c r="A838" s="618"/>
      <c r="B838" s="95"/>
      <c r="D838" s="1027"/>
      <c r="E838" s="1027"/>
      <c r="F838" s="1027"/>
      <c r="G838" s="1027"/>
      <c r="H838" s="1027"/>
      <c r="I838" s="1027"/>
      <c r="J838" s="1027"/>
      <c r="K838" s="1027"/>
      <c r="L838" s="1027"/>
      <c r="M838" s="1027"/>
      <c r="N838" s="1027"/>
      <c r="O838" s="1027"/>
      <c r="P838" s="1027"/>
      <c r="Q838" s="1027"/>
      <c r="R838" s="1027"/>
      <c r="S838" s="1027"/>
      <c r="T838" s="1027"/>
      <c r="U838" s="1027"/>
      <c r="V838" s="1027"/>
      <c r="W838" s="1027"/>
      <c r="X838" s="1027"/>
    </row>
    <row r="839" spans="1:24">
      <c r="A839" s="618"/>
      <c r="B839" s="95"/>
      <c r="D839" s="1027"/>
      <c r="E839" s="1027"/>
      <c r="F839" s="1027"/>
      <c r="G839" s="1027"/>
      <c r="H839" s="1027"/>
      <c r="I839" s="1027"/>
      <c r="J839" s="1027"/>
      <c r="K839" s="1027"/>
      <c r="L839" s="1027"/>
      <c r="M839" s="1027"/>
      <c r="N839" s="1027"/>
      <c r="O839" s="1027"/>
      <c r="P839" s="1027"/>
      <c r="Q839" s="1027"/>
      <c r="R839" s="1027"/>
      <c r="S839" s="1027"/>
      <c r="T839" s="1027"/>
      <c r="U839" s="1027"/>
      <c r="V839" s="1027"/>
      <c r="W839" s="1027"/>
      <c r="X839" s="1027"/>
    </row>
    <row r="840" spans="1:24">
      <c r="A840" s="618"/>
      <c r="B840" s="95"/>
      <c r="D840" s="1027"/>
      <c r="E840" s="1027"/>
      <c r="F840" s="1027"/>
      <c r="G840" s="1027"/>
      <c r="H840" s="1027"/>
      <c r="I840" s="1027"/>
      <c r="J840" s="1027"/>
      <c r="K840" s="1027"/>
      <c r="L840" s="1027"/>
      <c r="M840" s="1027"/>
      <c r="N840" s="1027"/>
      <c r="O840" s="1027"/>
      <c r="P840" s="1027"/>
      <c r="Q840" s="1027"/>
      <c r="R840" s="1027"/>
      <c r="S840" s="1027"/>
      <c r="T840" s="1027"/>
      <c r="U840" s="1027"/>
      <c r="V840" s="1027"/>
      <c r="W840" s="1027"/>
      <c r="X840" s="1027"/>
    </row>
    <row r="841" spans="1:24">
      <c r="A841" s="618"/>
      <c r="B841" s="95"/>
      <c r="D841" s="1027"/>
      <c r="E841" s="1027"/>
      <c r="F841" s="1027"/>
      <c r="G841" s="1027"/>
      <c r="H841" s="1027"/>
      <c r="I841" s="1027"/>
      <c r="J841" s="1027"/>
      <c r="K841" s="1027"/>
      <c r="L841" s="1027"/>
      <c r="M841" s="1027"/>
      <c r="N841" s="1027"/>
      <c r="O841" s="1027"/>
      <c r="P841" s="1027"/>
      <c r="Q841" s="1027"/>
      <c r="R841" s="1027"/>
      <c r="S841" s="1027"/>
      <c r="T841" s="1027"/>
      <c r="U841" s="1027"/>
      <c r="V841" s="1027"/>
      <c r="W841" s="1027"/>
      <c r="X841" s="1027"/>
    </row>
    <row r="842" spans="1:24">
      <c r="A842" s="618"/>
      <c r="B842" s="95"/>
      <c r="D842" s="1027"/>
      <c r="E842" s="1027"/>
      <c r="F842" s="1027"/>
      <c r="G842" s="1027"/>
      <c r="H842" s="1027"/>
      <c r="I842" s="1027"/>
      <c r="J842" s="1027"/>
      <c r="K842" s="1027"/>
      <c r="L842" s="1027"/>
      <c r="M842" s="1027"/>
      <c r="N842" s="1027"/>
      <c r="O842" s="1027"/>
      <c r="P842" s="1027"/>
      <c r="Q842" s="1027"/>
      <c r="R842" s="1027"/>
      <c r="S842" s="1027"/>
      <c r="T842" s="1027"/>
      <c r="U842" s="1027"/>
      <c r="V842" s="1027"/>
      <c r="W842" s="1027"/>
      <c r="X842" s="1027"/>
    </row>
    <row r="843" spans="1:24">
      <c r="A843" s="618"/>
      <c r="B843" s="95"/>
      <c r="D843" s="1027"/>
      <c r="E843" s="1027"/>
      <c r="F843" s="1027"/>
      <c r="G843" s="1027"/>
      <c r="H843" s="1027"/>
      <c r="I843" s="1027"/>
      <c r="J843" s="1027"/>
      <c r="K843" s="1027"/>
      <c r="L843" s="1027"/>
      <c r="M843" s="1027"/>
      <c r="N843" s="1027"/>
      <c r="O843" s="1027"/>
      <c r="P843" s="1027"/>
      <c r="Q843" s="1027"/>
      <c r="R843" s="1027"/>
      <c r="S843" s="1027"/>
      <c r="T843" s="1027"/>
      <c r="U843" s="1027"/>
      <c r="V843" s="1027"/>
      <c r="W843" s="1027"/>
      <c r="X843" s="1027"/>
    </row>
    <row r="844" spans="1:24">
      <c r="A844" s="618"/>
      <c r="B844" s="95"/>
      <c r="D844" s="1027"/>
      <c r="E844" s="1027"/>
      <c r="F844" s="1027"/>
      <c r="G844" s="1027"/>
      <c r="H844" s="1027"/>
      <c r="I844" s="1027"/>
      <c r="J844" s="1027"/>
      <c r="K844" s="1027"/>
      <c r="L844" s="1027"/>
      <c r="M844" s="1027"/>
      <c r="N844" s="1027"/>
      <c r="O844" s="1027"/>
      <c r="P844" s="1027"/>
      <c r="Q844" s="1027"/>
      <c r="R844" s="1027"/>
      <c r="S844" s="1027"/>
      <c r="T844" s="1027"/>
      <c r="U844" s="1027"/>
      <c r="V844" s="1027"/>
      <c r="W844" s="1027"/>
      <c r="X844" s="1027"/>
    </row>
    <row r="845" spans="1:24">
      <c r="A845" s="618"/>
      <c r="B845" s="95"/>
      <c r="D845" s="1027"/>
      <c r="E845" s="1027"/>
      <c r="F845" s="1027"/>
      <c r="G845" s="1027"/>
      <c r="H845" s="1027"/>
      <c r="I845" s="1027"/>
      <c r="J845" s="1027"/>
      <c r="K845" s="1027"/>
      <c r="L845" s="1027"/>
      <c r="M845" s="1027"/>
      <c r="N845" s="1027"/>
      <c r="O845" s="1027"/>
      <c r="P845" s="1027"/>
      <c r="Q845" s="1027"/>
      <c r="R845" s="1027"/>
      <c r="S845" s="1027"/>
      <c r="T845" s="1027"/>
      <c r="U845" s="1027"/>
      <c r="V845" s="1027"/>
      <c r="W845" s="1027"/>
      <c r="X845" s="1027"/>
    </row>
    <row r="846" spans="1:24">
      <c r="A846" s="618"/>
      <c r="B846" s="95"/>
      <c r="D846" s="1027"/>
      <c r="E846" s="1027"/>
      <c r="F846" s="1027"/>
      <c r="G846" s="1027"/>
      <c r="H846" s="1027"/>
      <c r="I846" s="1027"/>
      <c r="J846" s="1027"/>
      <c r="K846" s="1027"/>
      <c r="L846" s="1027"/>
      <c r="M846" s="1027"/>
      <c r="N846" s="1027"/>
      <c r="O846" s="1027"/>
      <c r="P846" s="1027"/>
      <c r="Q846" s="1027"/>
      <c r="R846" s="1027"/>
      <c r="S846" s="1027"/>
      <c r="T846" s="1027"/>
      <c r="U846" s="1027"/>
      <c r="V846" s="1027"/>
      <c r="W846" s="1027"/>
      <c r="X846" s="1027"/>
    </row>
    <row r="847" spans="1:24">
      <c r="A847" s="618"/>
      <c r="B847" s="95"/>
      <c r="D847" s="1027"/>
      <c r="E847" s="1027"/>
      <c r="F847" s="1027"/>
      <c r="G847" s="1027"/>
      <c r="H847" s="1027"/>
      <c r="I847" s="1027"/>
      <c r="J847" s="1027"/>
      <c r="K847" s="1027"/>
      <c r="L847" s="1027"/>
      <c r="M847" s="1027"/>
      <c r="N847" s="1027"/>
      <c r="O847" s="1027"/>
      <c r="P847" s="1027"/>
      <c r="Q847" s="1027"/>
      <c r="R847" s="1027"/>
      <c r="S847" s="1027"/>
      <c r="T847" s="1027"/>
      <c r="U847" s="1027"/>
      <c r="V847" s="1027"/>
      <c r="W847" s="1027"/>
      <c r="X847" s="1027"/>
    </row>
    <row r="848" spans="1:24">
      <c r="A848" s="618"/>
      <c r="B848" s="95"/>
      <c r="D848" s="1027"/>
      <c r="E848" s="1027"/>
      <c r="F848" s="1027"/>
      <c r="G848" s="1027"/>
      <c r="H848" s="1027"/>
      <c r="I848" s="1027"/>
      <c r="J848" s="1027"/>
      <c r="K848" s="1027"/>
      <c r="L848" s="1027"/>
      <c r="M848" s="1027"/>
      <c r="N848" s="1027"/>
      <c r="O848" s="1027"/>
      <c r="P848" s="1027"/>
      <c r="Q848" s="1027"/>
      <c r="R848" s="1027"/>
      <c r="S848" s="1027"/>
      <c r="T848" s="1027"/>
      <c r="U848" s="1027"/>
      <c r="V848" s="1027"/>
      <c r="W848" s="1027"/>
      <c r="X848" s="1027"/>
    </row>
    <row r="849" spans="1:24">
      <c r="A849" s="618"/>
      <c r="B849" s="95"/>
      <c r="D849" s="1027"/>
      <c r="E849" s="1027"/>
      <c r="F849" s="1027"/>
      <c r="G849" s="1027"/>
      <c r="H849" s="1027"/>
      <c r="I849" s="1027"/>
      <c r="J849" s="1027"/>
      <c r="K849" s="1027"/>
      <c r="L849" s="1027"/>
      <c r="M849" s="1027"/>
      <c r="N849" s="1027"/>
      <c r="O849" s="1027"/>
      <c r="P849" s="1027"/>
      <c r="Q849" s="1027"/>
      <c r="R849" s="1027"/>
      <c r="S849" s="1027"/>
      <c r="T849" s="1027"/>
      <c r="U849" s="1027"/>
      <c r="V849" s="1027"/>
      <c r="W849" s="1027"/>
      <c r="X849" s="1027"/>
    </row>
    <row r="850" spans="1:24">
      <c r="A850" s="618"/>
      <c r="B850" s="95"/>
      <c r="D850" s="1027"/>
      <c r="E850" s="1027"/>
      <c r="F850" s="1027"/>
      <c r="G850" s="1027"/>
      <c r="H850" s="1027"/>
      <c r="I850" s="1027"/>
      <c r="J850" s="1027"/>
      <c r="K850" s="1027"/>
      <c r="L850" s="1027"/>
      <c r="M850" s="1027"/>
      <c r="N850" s="1027"/>
      <c r="O850" s="1027"/>
      <c r="P850" s="1027"/>
      <c r="Q850" s="1027"/>
      <c r="R850" s="1027"/>
      <c r="S850" s="1027"/>
      <c r="T850" s="1027"/>
      <c r="U850" s="1027"/>
      <c r="V850" s="1027"/>
      <c r="W850" s="1027"/>
      <c r="X850" s="1027"/>
    </row>
    <row r="851" spans="1:24">
      <c r="A851" s="618"/>
      <c r="B851" s="95"/>
      <c r="D851" s="1027"/>
      <c r="E851" s="1027"/>
      <c r="F851" s="1027"/>
      <c r="G851" s="1027"/>
      <c r="H851" s="1027"/>
      <c r="I851" s="1027"/>
      <c r="J851" s="1027"/>
      <c r="K851" s="1027"/>
      <c r="L851" s="1027"/>
      <c r="M851" s="1027"/>
      <c r="N851" s="1027"/>
      <c r="O851" s="1027"/>
      <c r="P851" s="1027"/>
      <c r="Q851" s="1027"/>
      <c r="R851" s="1027"/>
      <c r="S851" s="1027"/>
      <c r="T851" s="1027"/>
      <c r="U851" s="1027"/>
      <c r="V851" s="1027"/>
      <c r="W851" s="1027"/>
      <c r="X851" s="1027"/>
    </row>
    <row r="852" spans="1:24">
      <c r="A852" s="618"/>
      <c r="B852" s="95"/>
      <c r="D852" s="1027"/>
      <c r="E852" s="1027"/>
      <c r="F852" s="1027"/>
      <c r="G852" s="1027"/>
      <c r="H852" s="1027"/>
      <c r="I852" s="1027"/>
      <c r="J852" s="1027"/>
      <c r="K852" s="1027"/>
      <c r="L852" s="1027"/>
      <c r="M852" s="1027"/>
      <c r="N852" s="1027"/>
      <c r="O852" s="1027"/>
      <c r="P852" s="1027"/>
      <c r="Q852" s="1027"/>
      <c r="R852" s="1027"/>
      <c r="S852" s="1027"/>
      <c r="T852" s="1027"/>
      <c r="U852" s="1027"/>
      <c r="V852" s="1027"/>
      <c r="W852" s="1027"/>
      <c r="X852" s="1027"/>
    </row>
    <row r="853" spans="1:24">
      <c r="A853" s="618"/>
      <c r="B853" s="95"/>
      <c r="D853" s="1027"/>
      <c r="E853" s="1027"/>
      <c r="F853" s="1027"/>
      <c r="G853" s="1027"/>
      <c r="H853" s="1027"/>
      <c r="I853" s="1027"/>
      <c r="J853" s="1027"/>
      <c r="K853" s="1027"/>
      <c r="L853" s="1027"/>
      <c r="M853" s="1027"/>
      <c r="N853" s="1027"/>
      <c r="O853" s="1027"/>
      <c r="P853" s="1027"/>
      <c r="Q853" s="1027"/>
      <c r="R853" s="1027"/>
      <c r="S853" s="1027"/>
      <c r="T853" s="1027"/>
      <c r="U853" s="1027"/>
      <c r="V853" s="1027"/>
      <c r="W853" s="1027"/>
      <c r="X853" s="1027"/>
    </row>
    <row r="854" spans="1:24">
      <c r="A854" s="618"/>
      <c r="B854" s="95"/>
      <c r="D854" s="1027"/>
      <c r="E854" s="1027"/>
      <c r="F854" s="1027"/>
      <c r="G854" s="1027"/>
      <c r="H854" s="1027"/>
      <c r="I854" s="1027"/>
      <c r="J854" s="1027"/>
      <c r="K854" s="1027"/>
      <c r="L854" s="1027"/>
      <c r="M854" s="1027"/>
      <c r="N854" s="1027"/>
      <c r="O854" s="1027"/>
      <c r="P854" s="1027"/>
      <c r="Q854" s="1027"/>
      <c r="R854" s="1027"/>
      <c r="S854" s="1027"/>
      <c r="T854" s="1027"/>
      <c r="U854" s="1027"/>
      <c r="V854" s="1027"/>
      <c r="W854" s="1027"/>
      <c r="X854" s="1027"/>
    </row>
    <row r="855" spans="1:24">
      <c r="A855" s="618"/>
      <c r="B855" s="95"/>
      <c r="D855" s="1027"/>
      <c r="E855" s="1027"/>
      <c r="F855" s="1027"/>
      <c r="G855" s="1027"/>
      <c r="H855" s="1027"/>
      <c r="I855" s="1027"/>
      <c r="J855" s="1027"/>
      <c r="K855" s="1027"/>
      <c r="L855" s="1027"/>
      <c r="M855" s="1027"/>
      <c r="N855" s="1027"/>
      <c r="O855" s="1027"/>
      <c r="P855" s="1027"/>
      <c r="Q855" s="1027"/>
      <c r="R855" s="1027"/>
      <c r="S855" s="1027"/>
      <c r="T855" s="1027"/>
      <c r="U855" s="1027"/>
      <c r="V855" s="1027"/>
      <c r="W855" s="1027"/>
      <c r="X855" s="1027"/>
    </row>
    <row r="856" spans="1:24">
      <c r="A856" s="618"/>
      <c r="B856" s="95"/>
      <c r="D856" s="1027"/>
      <c r="E856" s="1027"/>
      <c r="F856" s="1027"/>
      <c r="G856" s="1027"/>
      <c r="H856" s="1027"/>
      <c r="I856" s="1027"/>
      <c r="J856" s="1027"/>
      <c r="K856" s="1027"/>
      <c r="L856" s="1027"/>
      <c r="M856" s="1027"/>
      <c r="N856" s="1027"/>
      <c r="O856" s="1027"/>
      <c r="P856" s="1027"/>
      <c r="Q856" s="1027"/>
      <c r="R856" s="1027"/>
      <c r="S856" s="1027"/>
      <c r="T856" s="1027"/>
      <c r="U856" s="1027"/>
      <c r="V856" s="1027"/>
      <c r="W856" s="1027"/>
      <c r="X856" s="1027"/>
    </row>
    <row r="857" spans="1:24">
      <c r="A857" s="618"/>
      <c r="B857" s="95"/>
      <c r="D857" s="1027"/>
      <c r="E857" s="1027"/>
      <c r="F857" s="1027"/>
      <c r="G857" s="1027"/>
      <c r="H857" s="1027"/>
      <c r="I857" s="1027"/>
      <c r="J857" s="1027"/>
      <c r="K857" s="1027"/>
      <c r="L857" s="1027"/>
      <c r="M857" s="1027"/>
      <c r="N857" s="1027"/>
      <c r="O857" s="1027"/>
      <c r="P857" s="1027"/>
      <c r="Q857" s="1027"/>
      <c r="R857" s="1027"/>
      <c r="S857" s="1027"/>
      <c r="T857" s="1027"/>
      <c r="U857" s="1027"/>
      <c r="V857" s="1027"/>
      <c r="W857" s="1027"/>
      <c r="X857" s="1027"/>
    </row>
    <row r="858" spans="1:24">
      <c r="A858" s="618"/>
      <c r="B858" s="95"/>
      <c r="D858" s="1027"/>
      <c r="E858" s="1027"/>
      <c r="F858" s="1027"/>
      <c r="G858" s="1027"/>
      <c r="H858" s="1027"/>
      <c r="I858" s="1027"/>
      <c r="J858" s="1027"/>
      <c r="K858" s="1027"/>
      <c r="L858" s="1027"/>
      <c r="M858" s="1027"/>
      <c r="N858" s="1027"/>
      <c r="O858" s="1027"/>
      <c r="P858" s="1027"/>
      <c r="Q858" s="1027"/>
      <c r="R858" s="1027"/>
      <c r="S858" s="1027"/>
      <c r="T858" s="1027"/>
      <c r="U858" s="1027"/>
      <c r="V858" s="1027"/>
      <c r="W858" s="1027"/>
      <c r="X858" s="1027"/>
    </row>
    <row r="859" spans="1:24">
      <c r="A859" s="618"/>
      <c r="B859" s="95"/>
      <c r="D859" s="1027"/>
      <c r="E859" s="1027"/>
      <c r="F859" s="1027"/>
      <c r="G859" s="1027"/>
      <c r="H859" s="1027"/>
      <c r="I859" s="1027"/>
      <c r="J859" s="1027"/>
      <c r="K859" s="1027"/>
      <c r="L859" s="1027"/>
      <c r="M859" s="1027"/>
      <c r="N859" s="1027"/>
      <c r="O859" s="1027"/>
      <c r="P859" s="1027"/>
      <c r="Q859" s="1027"/>
      <c r="R859" s="1027"/>
      <c r="S859" s="1027"/>
      <c r="T859" s="1027"/>
      <c r="U859" s="1027"/>
      <c r="V859" s="1027"/>
      <c r="W859" s="1027"/>
      <c r="X859" s="1027"/>
    </row>
    <row r="860" spans="1:24">
      <c r="A860" s="618"/>
      <c r="B860" s="95"/>
      <c r="D860" s="1027"/>
      <c r="E860" s="1027"/>
      <c r="F860" s="1027"/>
      <c r="G860" s="1027"/>
      <c r="H860" s="1027"/>
      <c r="I860" s="1027"/>
      <c r="J860" s="1027"/>
      <c r="K860" s="1027"/>
      <c r="L860" s="1027"/>
      <c r="M860" s="1027"/>
      <c r="N860" s="1027"/>
      <c r="O860" s="1027"/>
      <c r="P860" s="1027"/>
      <c r="Q860" s="1027"/>
      <c r="R860" s="1027"/>
      <c r="S860" s="1027"/>
      <c r="T860" s="1027"/>
      <c r="U860" s="1027"/>
      <c r="V860" s="1027"/>
      <c r="W860" s="1027"/>
      <c r="X860" s="1027"/>
    </row>
    <row r="861" spans="1:24">
      <c r="A861" s="618"/>
      <c r="B861" s="95"/>
      <c r="D861" s="1027"/>
      <c r="E861" s="1027"/>
      <c r="F861" s="1027"/>
      <c r="G861" s="1027"/>
      <c r="H861" s="1027"/>
      <c r="I861" s="1027"/>
      <c r="J861" s="1027"/>
      <c r="K861" s="1027"/>
      <c r="L861" s="1027"/>
      <c r="M861" s="1027"/>
      <c r="N861" s="1027"/>
      <c r="O861" s="1027"/>
      <c r="P861" s="1027"/>
      <c r="Q861" s="1027"/>
      <c r="R861" s="1027"/>
      <c r="S861" s="1027"/>
      <c r="T861" s="1027"/>
      <c r="U861" s="1027"/>
      <c r="V861" s="1027"/>
      <c r="W861" s="1027"/>
      <c r="X861" s="1027"/>
    </row>
    <row r="862" spans="1:24">
      <c r="A862" s="618"/>
      <c r="B862" s="95"/>
      <c r="D862" s="1027"/>
      <c r="E862" s="1027"/>
      <c r="F862" s="1027"/>
      <c r="G862" s="1027"/>
      <c r="H862" s="1027"/>
      <c r="I862" s="1027"/>
      <c r="J862" s="1027"/>
      <c r="K862" s="1027"/>
      <c r="L862" s="1027"/>
      <c r="M862" s="1027"/>
      <c r="N862" s="1027"/>
      <c r="O862" s="1027"/>
      <c r="P862" s="1027"/>
      <c r="Q862" s="1027"/>
      <c r="R862" s="1027"/>
      <c r="S862" s="1027"/>
      <c r="T862" s="1027"/>
      <c r="U862" s="1027"/>
      <c r="V862" s="1027"/>
      <c r="W862" s="1027"/>
      <c r="X862" s="1027"/>
    </row>
    <row r="863" spans="1:24">
      <c r="A863" s="618"/>
      <c r="B863" s="95"/>
      <c r="D863" s="1027"/>
      <c r="E863" s="1027"/>
      <c r="F863" s="1027"/>
      <c r="G863" s="1027"/>
      <c r="H863" s="1027"/>
      <c r="I863" s="1027"/>
      <c r="J863" s="1027"/>
      <c r="K863" s="1027"/>
      <c r="L863" s="1027"/>
      <c r="M863" s="1027"/>
      <c r="N863" s="1027"/>
      <c r="O863" s="1027"/>
      <c r="P863" s="1027"/>
      <c r="Q863" s="1027"/>
      <c r="R863" s="1027"/>
      <c r="S863" s="1027"/>
      <c r="T863" s="1027"/>
      <c r="U863" s="1027"/>
      <c r="V863" s="1027"/>
      <c r="W863" s="1027"/>
      <c r="X863" s="1027"/>
    </row>
    <row r="864" spans="1:24">
      <c r="A864" s="618"/>
      <c r="B864" s="95"/>
      <c r="D864" s="1027"/>
      <c r="E864" s="1027"/>
      <c r="F864" s="1027"/>
      <c r="G864" s="1027"/>
      <c r="H864" s="1027"/>
      <c r="I864" s="1027"/>
      <c r="J864" s="1027"/>
      <c r="K864" s="1027"/>
      <c r="L864" s="1027"/>
      <c r="M864" s="1027"/>
      <c r="N864" s="1027"/>
      <c r="O864" s="1027"/>
      <c r="P864" s="1027"/>
      <c r="Q864" s="1027"/>
      <c r="R864" s="1027"/>
      <c r="S864" s="1027"/>
      <c r="T864" s="1027"/>
      <c r="U864" s="1027"/>
      <c r="V864" s="1027"/>
      <c r="W864" s="1027"/>
      <c r="X864" s="1027"/>
    </row>
    <row r="865" spans="1:24">
      <c r="A865" s="618"/>
      <c r="B865" s="95"/>
      <c r="D865" s="1027"/>
      <c r="E865" s="1027"/>
      <c r="F865" s="1027"/>
      <c r="G865" s="1027"/>
      <c r="H865" s="1027"/>
      <c r="I865" s="1027"/>
      <c r="J865" s="1027"/>
      <c r="K865" s="1027"/>
      <c r="L865" s="1027"/>
      <c r="M865" s="1027"/>
      <c r="N865" s="1027"/>
      <c r="O865" s="1027"/>
      <c r="P865" s="1027"/>
      <c r="Q865" s="1027"/>
      <c r="R865" s="1027"/>
      <c r="S865" s="1027"/>
      <c r="T865" s="1027"/>
      <c r="U865" s="1027"/>
      <c r="V865" s="1027"/>
      <c r="W865" s="1027"/>
      <c r="X865" s="1027"/>
    </row>
    <row r="866" spans="1:24">
      <c r="A866" s="618"/>
      <c r="B866" s="95"/>
      <c r="D866" s="1027"/>
      <c r="E866" s="1027"/>
      <c r="F866" s="1027"/>
      <c r="G866" s="1027"/>
      <c r="H866" s="1027"/>
      <c r="I866" s="1027"/>
      <c r="J866" s="1027"/>
      <c r="K866" s="1027"/>
      <c r="L866" s="1027"/>
      <c r="M866" s="1027"/>
      <c r="N866" s="1027"/>
      <c r="O866" s="1027"/>
      <c r="P866" s="1027"/>
      <c r="Q866" s="1027"/>
      <c r="R866" s="1027"/>
      <c r="S866" s="1027"/>
      <c r="T866" s="1027"/>
      <c r="U866" s="1027"/>
      <c r="V866" s="1027"/>
      <c r="W866" s="1027"/>
      <c r="X866" s="1027"/>
    </row>
    <row r="867" spans="1:24">
      <c r="A867" s="618"/>
      <c r="B867" s="95"/>
      <c r="D867" s="1027"/>
      <c r="E867" s="1027"/>
      <c r="F867" s="1027"/>
      <c r="G867" s="1027"/>
      <c r="H867" s="1027"/>
      <c r="I867" s="1027"/>
      <c r="J867" s="1027"/>
      <c r="K867" s="1027"/>
      <c r="L867" s="1027"/>
      <c r="M867" s="1027"/>
      <c r="N867" s="1027"/>
      <c r="O867" s="1027"/>
      <c r="P867" s="1027"/>
      <c r="Q867" s="1027"/>
      <c r="R867" s="1027"/>
      <c r="S867" s="1027"/>
      <c r="T867" s="1027"/>
      <c r="U867" s="1027"/>
      <c r="V867" s="1027"/>
      <c r="W867" s="1027"/>
      <c r="X867" s="1027"/>
    </row>
    <row r="868" spans="1:24">
      <c r="A868" s="618"/>
      <c r="B868" s="95"/>
      <c r="D868" s="1027"/>
      <c r="E868" s="1027"/>
      <c r="F868" s="1027"/>
      <c r="G868" s="1027"/>
      <c r="H868" s="1027"/>
      <c r="I868" s="1027"/>
      <c r="J868" s="1027"/>
      <c r="K868" s="1027"/>
      <c r="L868" s="1027"/>
      <c r="M868" s="1027"/>
      <c r="N868" s="1027"/>
      <c r="O868" s="1027"/>
      <c r="P868" s="1027"/>
      <c r="Q868" s="1027"/>
      <c r="R868" s="1027"/>
      <c r="S868" s="1027"/>
      <c r="T868" s="1027"/>
      <c r="U868" s="1027"/>
      <c r="V868" s="1027"/>
      <c r="W868" s="1027"/>
      <c r="X868" s="1027"/>
    </row>
    <row r="869" spans="1:24">
      <c r="A869" s="618"/>
      <c r="B869" s="95"/>
      <c r="D869" s="1027"/>
      <c r="E869" s="1027"/>
      <c r="F869" s="1027"/>
      <c r="G869" s="1027"/>
      <c r="H869" s="1027"/>
      <c r="I869" s="1027"/>
      <c r="J869" s="1027"/>
      <c r="K869" s="1027"/>
      <c r="L869" s="1027"/>
      <c r="M869" s="1027"/>
      <c r="N869" s="1027"/>
      <c r="O869" s="1027"/>
      <c r="P869" s="1027"/>
      <c r="Q869" s="1027"/>
      <c r="R869" s="1027"/>
      <c r="S869" s="1027"/>
      <c r="T869" s="1027"/>
      <c r="U869" s="1027"/>
      <c r="V869" s="1027"/>
      <c r="W869" s="1027"/>
      <c r="X869" s="1027"/>
    </row>
    <row r="870" spans="1:24">
      <c r="A870" s="618"/>
      <c r="B870" s="95"/>
      <c r="D870" s="1027"/>
      <c r="E870" s="1027"/>
      <c r="F870" s="1027"/>
      <c r="G870" s="1027"/>
      <c r="H870" s="1027"/>
      <c r="I870" s="1027"/>
      <c r="J870" s="1027"/>
      <c r="K870" s="1027"/>
      <c r="L870" s="1027"/>
      <c r="M870" s="1027"/>
      <c r="N870" s="1027"/>
      <c r="O870" s="1027"/>
      <c r="P870" s="1027"/>
      <c r="Q870" s="1027"/>
      <c r="R870" s="1027"/>
      <c r="S870" s="1027"/>
      <c r="T870" s="1027"/>
      <c r="U870" s="1027"/>
      <c r="V870" s="1027"/>
      <c r="W870" s="1027"/>
      <c r="X870" s="1027"/>
    </row>
    <row r="871" spans="1:24">
      <c r="A871" s="618"/>
      <c r="B871" s="95"/>
      <c r="D871" s="1027"/>
      <c r="E871" s="1027"/>
      <c r="F871" s="1027"/>
      <c r="G871" s="1027"/>
      <c r="H871" s="1027"/>
      <c r="I871" s="1027"/>
      <c r="J871" s="1027"/>
      <c r="K871" s="1027"/>
      <c r="L871" s="1027"/>
      <c r="M871" s="1027"/>
      <c r="N871" s="1027"/>
      <c r="O871" s="1027"/>
      <c r="P871" s="1027"/>
      <c r="Q871" s="1027"/>
      <c r="R871" s="1027"/>
      <c r="S871" s="1027"/>
      <c r="T871" s="1027"/>
      <c r="U871" s="1027"/>
      <c r="V871" s="1027"/>
      <c r="W871" s="1027"/>
      <c r="X871" s="1027"/>
    </row>
    <row r="872" spans="1:24">
      <c r="A872" s="618"/>
      <c r="B872" s="95"/>
      <c r="D872" s="1027"/>
      <c r="E872" s="1027"/>
      <c r="F872" s="1027"/>
      <c r="G872" s="1027"/>
      <c r="H872" s="1027"/>
      <c r="I872" s="1027"/>
      <c r="J872" s="1027"/>
      <c r="K872" s="1027"/>
      <c r="L872" s="1027"/>
      <c r="M872" s="1027"/>
      <c r="N872" s="1027"/>
      <c r="O872" s="1027"/>
      <c r="P872" s="1027"/>
      <c r="Q872" s="1027"/>
      <c r="R872" s="1027"/>
      <c r="S872" s="1027"/>
      <c r="T872" s="1027"/>
      <c r="U872" s="1027"/>
      <c r="V872" s="1027"/>
      <c r="W872" s="1027"/>
      <c r="X872" s="1027"/>
    </row>
    <row r="873" spans="1:24">
      <c r="A873" s="618"/>
      <c r="B873" s="95"/>
      <c r="D873" s="1027"/>
      <c r="E873" s="1027"/>
      <c r="F873" s="1027"/>
      <c r="G873" s="1027"/>
      <c r="H873" s="1027"/>
      <c r="I873" s="1027"/>
      <c r="J873" s="1027"/>
      <c r="K873" s="1027"/>
      <c r="L873" s="1027"/>
      <c r="M873" s="1027"/>
      <c r="N873" s="1027"/>
      <c r="O873" s="1027"/>
      <c r="P873" s="1027"/>
      <c r="Q873" s="1027"/>
      <c r="R873" s="1027"/>
      <c r="S873" s="1027"/>
      <c r="T873" s="1027"/>
      <c r="U873" s="1027"/>
      <c r="V873" s="1027"/>
      <c r="W873" s="1027"/>
      <c r="X873" s="1027"/>
    </row>
    <row r="874" spans="1:24">
      <c r="A874" s="618"/>
      <c r="B874" s="95"/>
      <c r="D874" s="1027"/>
      <c r="E874" s="1027"/>
      <c r="F874" s="1027"/>
      <c r="G874" s="1027"/>
      <c r="H874" s="1027"/>
      <c r="I874" s="1027"/>
      <c r="J874" s="1027"/>
      <c r="K874" s="1027"/>
      <c r="L874" s="1027"/>
      <c r="M874" s="1027"/>
      <c r="N874" s="1027"/>
      <c r="O874" s="1027"/>
      <c r="P874" s="1027"/>
      <c r="Q874" s="1027"/>
      <c r="R874" s="1027"/>
      <c r="S874" s="1027"/>
      <c r="T874" s="1027"/>
      <c r="U874" s="1027"/>
      <c r="V874" s="1027"/>
      <c r="W874" s="1027"/>
      <c r="X874" s="1027"/>
    </row>
    <row r="875" spans="1:24">
      <c r="A875" s="618"/>
      <c r="B875" s="95"/>
      <c r="D875" s="1027"/>
      <c r="E875" s="1027"/>
      <c r="F875" s="1027"/>
      <c r="G875" s="1027"/>
      <c r="H875" s="1027"/>
      <c r="I875" s="1027"/>
      <c r="J875" s="1027"/>
      <c r="K875" s="1027"/>
      <c r="L875" s="1027"/>
      <c r="M875" s="1027"/>
      <c r="N875" s="1027"/>
      <c r="O875" s="1027"/>
      <c r="P875" s="1027"/>
      <c r="Q875" s="1027"/>
      <c r="R875" s="1027"/>
      <c r="S875" s="1027"/>
      <c r="T875" s="1027"/>
      <c r="U875" s="1027"/>
      <c r="V875" s="1027"/>
      <c r="W875" s="1027"/>
      <c r="X875" s="1027"/>
    </row>
    <row r="876" spans="1:24">
      <c r="A876" s="618"/>
      <c r="B876" s="95"/>
      <c r="D876" s="1027"/>
      <c r="E876" s="1027"/>
      <c r="F876" s="1027"/>
      <c r="G876" s="1027"/>
      <c r="H876" s="1027"/>
      <c r="I876" s="1027"/>
      <c r="J876" s="1027"/>
      <c r="K876" s="1027"/>
      <c r="L876" s="1027"/>
      <c r="M876" s="1027"/>
      <c r="N876" s="1027"/>
      <c r="O876" s="1027"/>
      <c r="P876" s="1027"/>
      <c r="Q876" s="1027"/>
      <c r="R876" s="1027"/>
      <c r="S876" s="1027"/>
      <c r="T876" s="1027"/>
      <c r="U876" s="1027"/>
      <c r="V876" s="1027"/>
      <c r="W876" s="1027"/>
      <c r="X876" s="1027"/>
    </row>
    <row r="877" spans="1:24">
      <c r="A877" s="618"/>
      <c r="B877" s="95"/>
      <c r="D877" s="1027"/>
      <c r="E877" s="1027"/>
      <c r="F877" s="1027"/>
      <c r="G877" s="1027"/>
      <c r="H877" s="1027"/>
      <c r="I877" s="1027"/>
      <c r="J877" s="1027"/>
      <c r="K877" s="1027"/>
      <c r="L877" s="1027"/>
      <c r="M877" s="1027"/>
      <c r="N877" s="1027"/>
      <c r="O877" s="1027"/>
      <c r="P877" s="1027"/>
      <c r="Q877" s="1027"/>
      <c r="R877" s="1027"/>
      <c r="S877" s="1027"/>
      <c r="T877" s="1027"/>
      <c r="U877" s="1027"/>
      <c r="V877" s="1027"/>
      <c r="W877" s="1027"/>
      <c r="X877" s="1027"/>
    </row>
    <row r="878" spans="1:24">
      <c r="A878" s="618"/>
      <c r="B878" s="95"/>
      <c r="D878" s="1027"/>
      <c r="E878" s="1027"/>
      <c r="F878" s="1027"/>
      <c r="G878" s="1027"/>
      <c r="H878" s="1027"/>
      <c r="I878" s="1027"/>
      <c r="J878" s="1027"/>
      <c r="K878" s="1027"/>
      <c r="L878" s="1027"/>
      <c r="M878" s="1027"/>
      <c r="N878" s="1027"/>
      <c r="O878" s="1027"/>
      <c r="P878" s="1027"/>
      <c r="Q878" s="1027"/>
      <c r="R878" s="1027"/>
      <c r="S878" s="1027"/>
      <c r="T878" s="1027"/>
      <c r="U878" s="1027"/>
      <c r="V878" s="1027"/>
      <c r="W878" s="1027"/>
      <c r="X878" s="1027"/>
    </row>
    <row r="879" spans="1:24">
      <c r="A879" s="618"/>
      <c r="B879" s="95"/>
      <c r="D879" s="1027"/>
      <c r="E879" s="1027"/>
      <c r="F879" s="1027"/>
      <c r="G879" s="1027"/>
      <c r="H879" s="1027"/>
      <c r="I879" s="1027"/>
      <c r="J879" s="1027"/>
      <c r="K879" s="1027"/>
      <c r="L879" s="1027"/>
      <c r="M879" s="1027"/>
      <c r="N879" s="1027"/>
      <c r="O879" s="1027"/>
      <c r="P879" s="1027"/>
      <c r="Q879" s="1027"/>
      <c r="R879" s="1027"/>
      <c r="S879" s="1027"/>
      <c r="T879" s="1027"/>
      <c r="U879" s="1027"/>
      <c r="V879" s="1027"/>
      <c r="W879" s="1027"/>
      <c r="X879" s="1027"/>
    </row>
    <row r="880" spans="1:24">
      <c r="A880" s="618"/>
      <c r="B880" s="95"/>
      <c r="D880" s="1027"/>
      <c r="E880" s="1027"/>
      <c r="F880" s="1027"/>
      <c r="G880" s="1027"/>
      <c r="H880" s="1027"/>
      <c r="I880" s="1027"/>
      <c r="J880" s="1027"/>
      <c r="K880" s="1027"/>
      <c r="L880" s="1027"/>
      <c r="M880" s="1027"/>
      <c r="N880" s="1027"/>
      <c r="O880" s="1027"/>
      <c r="P880" s="1027"/>
      <c r="Q880" s="1027"/>
      <c r="R880" s="1027"/>
      <c r="S880" s="1027"/>
      <c r="T880" s="1027"/>
      <c r="U880" s="1027"/>
      <c r="V880" s="1027"/>
      <c r="W880" s="1027"/>
      <c r="X880" s="1027"/>
    </row>
    <row r="881" spans="1:24">
      <c r="A881" s="618"/>
      <c r="B881" s="95"/>
      <c r="D881" s="1027"/>
      <c r="E881" s="1027"/>
      <c r="F881" s="1027"/>
      <c r="G881" s="1027"/>
      <c r="H881" s="1027"/>
      <c r="I881" s="1027"/>
      <c r="J881" s="1027"/>
      <c r="K881" s="1027"/>
      <c r="L881" s="1027"/>
      <c r="M881" s="1027"/>
      <c r="N881" s="1027"/>
      <c r="O881" s="1027"/>
      <c r="P881" s="1027"/>
      <c r="Q881" s="1027"/>
      <c r="R881" s="1027"/>
      <c r="S881" s="1027"/>
      <c r="T881" s="1027"/>
      <c r="U881" s="1027"/>
      <c r="V881" s="1027"/>
      <c r="W881" s="1027"/>
      <c r="X881" s="1027"/>
    </row>
    <row r="882" spans="1:24">
      <c r="A882" s="618"/>
      <c r="B882" s="95"/>
      <c r="D882" s="1027"/>
      <c r="E882" s="1027"/>
      <c r="F882" s="1027"/>
      <c r="G882" s="1027"/>
      <c r="H882" s="1027"/>
      <c r="I882" s="1027"/>
      <c r="J882" s="1027"/>
      <c r="K882" s="1027"/>
      <c r="L882" s="1027"/>
      <c r="M882" s="1027"/>
      <c r="N882" s="1027"/>
      <c r="O882" s="1027"/>
      <c r="P882" s="1027"/>
      <c r="Q882" s="1027"/>
      <c r="R882" s="1027"/>
      <c r="S882" s="1027"/>
      <c r="T882" s="1027"/>
      <c r="U882" s="1027"/>
      <c r="V882" s="1027"/>
      <c r="W882" s="1027"/>
      <c r="X882" s="1027"/>
    </row>
    <row r="883" spans="1:24">
      <c r="A883" s="618"/>
      <c r="B883" s="95"/>
      <c r="D883" s="1027"/>
      <c r="E883" s="1027"/>
      <c r="F883" s="1027"/>
      <c r="G883" s="1027"/>
      <c r="H883" s="1027"/>
      <c r="I883" s="1027"/>
      <c r="J883" s="1027"/>
      <c r="K883" s="1027"/>
      <c r="L883" s="1027"/>
      <c r="M883" s="1027"/>
      <c r="N883" s="1027"/>
      <c r="O883" s="1027"/>
      <c r="P883" s="1027"/>
      <c r="Q883" s="1027"/>
      <c r="R883" s="1027"/>
      <c r="S883" s="1027"/>
      <c r="T883" s="1027"/>
      <c r="U883" s="1027"/>
      <c r="V883" s="1027"/>
      <c r="W883" s="1027"/>
      <c r="X883" s="1027"/>
    </row>
    <row r="884" spans="1:24">
      <c r="A884" s="618"/>
      <c r="B884" s="95"/>
      <c r="D884" s="1027"/>
      <c r="E884" s="1027"/>
      <c r="F884" s="1027"/>
      <c r="G884" s="1027"/>
      <c r="H884" s="1027"/>
      <c r="I884" s="1027"/>
      <c r="J884" s="1027"/>
      <c r="K884" s="1027"/>
      <c r="L884" s="1027"/>
      <c r="M884" s="1027"/>
      <c r="N884" s="1027"/>
      <c r="O884" s="1027"/>
      <c r="P884" s="1027"/>
      <c r="Q884" s="1027"/>
      <c r="R884" s="1027"/>
      <c r="S884" s="1027"/>
      <c r="T884" s="1027"/>
      <c r="U884" s="1027"/>
      <c r="V884" s="1027"/>
      <c r="W884" s="1027"/>
      <c r="X884" s="1027"/>
    </row>
    <row r="885" spans="1:24">
      <c r="A885" s="618"/>
      <c r="B885" s="95"/>
      <c r="D885" s="1027"/>
      <c r="E885" s="1027"/>
      <c r="F885" s="1027"/>
      <c r="G885" s="1027"/>
      <c r="H885" s="1027"/>
      <c r="I885" s="1027"/>
      <c r="J885" s="1027"/>
      <c r="K885" s="1027"/>
      <c r="L885" s="1027"/>
      <c r="M885" s="1027"/>
      <c r="N885" s="1027"/>
      <c r="O885" s="1027"/>
      <c r="P885" s="1027"/>
      <c r="Q885" s="1027"/>
      <c r="R885" s="1027"/>
      <c r="S885" s="1027"/>
      <c r="T885" s="1027"/>
      <c r="U885" s="1027"/>
      <c r="V885" s="1027"/>
      <c r="W885" s="1027"/>
      <c r="X885" s="1027"/>
    </row>
    <row r="886" spans="1:24">
      <c r="A886" s="618"/>
      <c r="B886" s="95"/>
      <c r="D886" s="1027"/>
      <c r="E886" s="1027"/>
      <c r="F886" s="1027"/>
      <c r="G886" s="1027"/>
      <c r="H886" s="1027"/>
      <c r="I886" s="1027"/>
      <c r="J886" s="1027"/>
      <c r="K886" s="1027"/>
      <c r="L886" s="1027"/>
      <c r="M886" s="1027"/>
      <c r="N886" s="1027"/>
      <c r="O886" s="1027"/>
      <c r="P886" s="1027"/>
      <c r="Q886" s="1027"/>
      <c r="R886" s="1027"/>
      <c r="S886" s="1027"/>
      <c r="T886" s="1027"/>
      <c r="U886" s="1027"/>
      <c r="V886" s="1027"/>
      <c r="W886" s="1027"/>
      <c r="X886" s="1027"/>
    </row>
    <row r="887" spans="1:24">
      <c r="A887" s="618"/>
      <c r="B887" s="95"/>
      <c r="D887" s="1027"/>
      <c r="E887" s="1027"/>
      <c r="F887" s="1027"/>
      <c r="G887" s="1027"/>
      <c r="H887" s="1027"/>
      <c r="I887" s="1027"/>
      <c r="J887" s="1027"/>
      <c r="K887" s="1027"/>
      <c r="L887" s="1027"/>
      <c r="M887" s="1027"/>
      <c r="N887" s="1027"/>
      <c r="O887" s="1027"/>
      <c r="P887" s="1027"/>
      <c r="Q887" s="1027"/>
      <c r="R887" s="1027"/>
      <c r="S887" s="1027"/>
      <c r="T887" s="1027"/>
      <c r="U887" s="1027"/>
      <c r="V887" s="1027"/>
      <c r="W887" s="1027"/>
      <c r="X887" s="1027"/>
    </row>
    <row r="888" spans="1:24">
      <c r="A888" s="618"/>
      <c r="B888" s="95"/>
      <c r="D888" s="1027"/>
      <c r="E888" s="1027"/>
      <c r="F888" s="1027"/>
      <c r="G888" s="1027"/>
      <c r="H888" s="1027"/>
      <c r="I888" s="1027"/>
      <c r="J888" s="1027"/>
      <c r="K888" s="1027"/>
      <c r="L888" s="1027"/>
      <c r="M888" s="1027"/>
      <c r="N888" s="1027"/>
      <c r="O888" s="1027"/>
      <c r="P888" s="1027"/>
      <c r="Q888" s="1027"/>
      <c r="R888" s="1027"/>
      <c r="S888" s="1027"/>
      <c r="T888" s="1027"/>
      <c r="U888" s="1027"/>
      <c r="V888" s="1027"/>
      <c r="W888" s="1027"/>
      <c r="X888" s="1027"/>
    </row>
    <row r="889" spans="1:24">
      <c r="A889" s="618"/>
      <c r="B889" s="95"/>
      <c r="D889" s="1027"/>
      <c r="E889" s="1027"/>
      <c r="F889" s="1027"/>
      <c r="G889" s="1027"/>
      <c r="H889" s="1027"/>
      <c r="I889" s="1027"/>
      <c r="J889" s="1027"/>
      <c r="K889" s="1027"/>
      <c r="L889" s="1027"/>
      <c r="M889" s="1027"/>
      <c r="N889" s="1027"/>
      <c r="O889" s="1027"/>
      <c r="P889" s="1027"/>
      <c r="Q889" s="1027"/>
      <c r="R889" s="1027"/>
      <c r="S889" s="1027"/>
      <c r="T889" s="1027"/>
      <c r="U889" s="1027"/>
      <c r="V889" s="1027"/>
      <c r="W889" s="1027"/>
      <c r="X889" s="1027"/>
    </row>
    <row r="890" spans="1:24">
      <c r="A890" s="618"/>
      <c r="B890" s="95"/>
      <c r="D890" s="1027"/>
      <c r="E890" s="1027"/>
      <c r="F890" s="1027"/>
      <c r="G890" s="1027"/>
      <c r="H890" s="1027"/>
      <c r="I890" s="1027"/>
      <c r="J890" s="1027"/>
      <c r="K890" s="1027"/>
      <c r="L890" s="1027"/>
      <c r="M890" s="1027"/>
      <c r="N890" s="1027"/>
      <c r="O890" s="1027"/>
      <c r="P890" s="1027"/>
      <c r="Q890" s="1027"/>
      <c r="R890" s="1027"/>
      <c r="S890" s="1027"/>
      <c r="T890" s="1027"/>
      <c r="U890" s="1027"/>
      <c r="V890" s="1027"/>
      <c r="W890" s="1027"/>
      <c r="X890" s="1027"/>
    </row>
    <row r="891" spans="1:24">
      <c r="A891" s="618"/>
      <c r="B891" s="95"/>
      <c r="D891" s="1027"/>
      <c r="E891" s="1027"/>
      <c r="F891" s="1027"/>
      <c r="G891" s="1027"/>
      <c r="H891" s="1027"/>
      <c r="I891" s="1027"/>
      <c r="J891" s="1027"/>
      <c r="K891" s="1027"/>
      <c r="L891" s="1027"/>
      <c r="M891" s="1027"/>
      <c r="N891" s="1027"/>
      <c r="O891" s="1027"/>
      <c r="P891" s="1027"/>
      <c r="Q891" s="1027"/>
      <c r="R891" s="1027"/>
      <c r="S891" s="1027"/>
      <c r="T891" s="1027"/>
      <c r="U891" s="1027"/>
      <c r="V891" s="1027"/>
      <c r="W891" s="1027"/>
      <c r="X891" s="1027"/>
    </row>
    <row r="892" spans="1:24">
      <c r="A892" s="618"/>
      <c r="B892" s="95"/>
      <c r="D892" s="1027"/>
      <c r="E892" s="1027"/>
      <c r="F892" s="1027"/>
      <c r="G892" s="1027"/>
      <c r="H892" s="1027"/>
      <c r="I892" s="1027"/>
      <c r="J892" s="1027"/>
      <c r="K892" s="1027"/>
      <c r="L892" s="1027"/>
      <c r="M892" s="1027"/>
      <c r="N892" s="1027"/>
      <c r="O892" s="1027"/>
      <c r="P892" s="1027"/>
      <c r="Q892" s="1027"/>
      <c r="R892" s="1027"/>
      <c r="S892" s="1027"/>
      <c r="T892" s="1027"/>
      <c r="U892" s="1027"/>
      <c r="V892" s="1027"/>
      <c r="W892" s="1027"/>
      <c r="X892" s="1027"/>
    </row>
    <row r="893" spans="1:24">
      <c r="A893" s="618"/>
      <c r="B893" s="95"/>
      <c r="D893" s="1027"/>
      <c r="E893" s="1027"/>
      <c r="F893" s="1027"/>
      <c r="G893" s="1027"/>
      <c r="H893" s="1027"/>
      <c r="I893" s="1027"/>
      <c r="J893" s="1027"/>
      <c r="K893" s="1027"/>
      <c r="L893" s="1027"/>
      <c r="M893" s="1027"/>
      <c r="N893" s="1027"/>
      <c r="O893" s="1027"/>
      <c r="P893" s="1027"/>
      <c r="Q893" s="1027"/>
      <c r="R893" s="1027"/>
      <c r="S893" s="1027"/>
      <c r="T893" s="1027"/>
      <c r="U893" s="1027"/>
      <c r="V893" s="1027"/>
      <c r="W893" s="1027"/>
      <c r="X893" s="1027"/>
    </row>
    <row r="894" spans="1:24">
      <c r="A894" s="618"/>
      <c r="B894" s="95"/>
      <c r="D894" s="1027"/>
      <c r="E894" s="1027"/>
      <c r="F894" s="1027"/>
      <c r="G894" s="1027"/>
      <c r="H894" s="1027"/>
      <c r="I894" s="1027"/>
      <c r="J894" s="1027"/>
      <c r="K894" s="1027"/>
      <c r="L894" s="1027"/>
      <c r="M894" s="1027"/>
      <c r="N894" s="1027"/>
      <c r="O894" s="1027"/>
      <c r="P894" s="1027"/>
      <c r="Q894" s="1027"/>
      <c r="R894" s="1027"/>
      <c r="S894" s="1027"/>
      <c r="T894" s="1027"/>
      <c r="U894" s="1027"/>
      <c r="V894" s="1027"/>
      <c r="W894" s="1027"/>
      <c r="X894" s="1027"/>
    </row>
    <row r="895" spans="1:24">
      <c r="A895" s="618"/>
      <c r="B895" s="95"/>
      <c r="D895" s="1027"/>
      <c r="E895" s="1027"/>
      <c r="F895" s="1027"/>
      <c r="G895" s="1027"/>
      <c r="H895" s="1027"/>
      <c r="I895" s="1027"/>
      <c r="J895" s="1027"/>
      <c r="K895" s="1027"/>
      <c r="L895" s="1027"/>
      <c r="M895" s="1027"/>
      <c r="N895" s="1027"/>
      <c r="O895" s="1027"/>
      <c r="P895" s="1027"/>
      <c r="Q895" s="1027"/>
      <c r="R895" s="1027"/>
      <c r="S895" s="1027"/>
      <c r="T895" s="1027"/>
      <c r="U895" s="1027"/>
      <c r="V895" s="1027"/>
      <c r="W895" s="1027"/>
      <c r="X895" s="1027"/>
    </row>
    <row r="896" spans="1:24">
      <c r="A896" s="618"/>
      <c r="B896" s="95"/>
      <c r="D896" s="1027"/>
      <c r="E896" s="1027"/>
      <c r="F896" s="1027"/>
      <c r="G896" s="1027"/>
      <c r="H896" s="1027"/>
      <c r="I896" s="1027"/>
      <c r="J896" s="1027"/>
      <c r="K896" s="1027"/>
      <c r="L896" s="1027"/>
      <c r="M896" s="1027"/>
      <c r="N896" s="1027"/>
      <c r="O896" s="1027"/>
      <c r="P896" s="1027"/>
      <c r="Q896" s="1027"/>
      <c r="R896" s="1027"/>
      <c r="S896" s="1027"/>
      <c r="T896" s="1027"/>
      <c r="U896" s="1027"/>
      <c r="V896" s="1027"/>
      <c r="W896" s="1027"/>
      <c r="X896" s="1027"/>
    </row>
    <row r="897" spans="1:24">
      <c r="A897" s="618"/>
      <c r="B897" s="95"/>
      <c r="D897" s="1027"/>
      <c r="E897" s="1027"/>
      <c r="F897" s="1027"/>
      <c r="G897" s="1027"/>
      <c r="H897" s="1027"/>
      <c r="I897" s="1027"/>
      <c r="J897" s="1027"/>
      <c r="K897" s="1027"/>
      <c r="L897" s="1027"/>
      <c r="M897" s="1027"/>
      <c r="N897" s="1027"/>
      <c r="O897" s="1027"/>
      <c r="P897" s="1027"/>
      <c r="Q897" s="1027"/>
      <c r="R897" s="1027"/>
      <c r="S897" s="1027"/>
      <c r="T897" s="1027"/>
      <c r="U897" s="1027"/>
      <c r="V897" s="1027"/>
      <c r="W897" s="1027"/>
      <c r="X897" s="1027"/>
    </row>
    <row r="898" spans="1:24">
      <c r="A898" s="618"/>
      <c r="B898" s="95"/>
      <c r="D898" s="1027"/>
      <c r="E898" s="1027"/>
      <c r="F898" s="1027"/>
      <c r="G898" s="1027"/>
      <c r="H898" s="1027"/>
      <c r="I898" s="1027"/>
      <c r="J898" s="1027"/>
      <c r="K898" s="1027"/>
      <c r="L898" s="1027"/>
      <c r="M898" s="1027"/>
      <c r="N898" s="1027"/>
      <c r="O898" s="1027"/>
      <c r="P898" s="1027"/>
      <c r="Q898" s="1027"/>
      <c r="R898" s="1027"/>
      <c r="S898" s="1027"/>
      <c r="T898" s="1027"/>
      <c r="U898" s="1027"/>
      <c r="V898" s="1027"/>
      <c r="W898" s="1027"/>
      <c r="X898" s="1027"/>
    </row>
    <row r="899" spans="1:24">
      <c r="A899" s="618"/>
      <c r="B899" s="95"/>
      <c r="D899" s="1027"/>
      <c r="E899" s="1027"/>
      <c r="F899" s="1027"/>
      <c r="G899" s="1027"/>
      <c r="H899" s="1027"/>
      <c r="I899" s="1027"/>
      <c r="J899" s="1027"/>
      <c r="K899" s="1027"/>
      <c r="L899" s="1027"/>
      <c r="M899" s="1027"/>
      <c r="N899" s="1027"/>
      <c r="O899" s="1027"/>
      <c r="P899" s="1027"/>
      <c r="Q899" s="1027"/>
      <c r="R899" s="1027"/>
      <c r="S899" s="1027"/>
      <c r="T899" s="1027"/>
      <c r="U899" s="1027"/>
      <c r="V899" s="1027"/>
      <c r="W899" s="1027"/>
      <c r="X899" s="1027"/>
    </row>
    <row r="900" spans="1:24">
      <c r="A900" s="618"/>
      <c r="B900" s="95"/>
      <c r="D900" s="1027"/>
      <c r="E900" s="1027"/>
      <c r="F900" s="1027"/>
      <c r="G900" s="1027"/>
      <c r="H900" s="1027"/>
      <c r="I900" s="1027"/>
      <c r="J900" s="1027"/>
      <c r="K900" s="1027"/>
      <c r="L900" s="1027"/>
      <c r="M900" s="1027"/>
      <c r="N900" s="1027"/>
      <c r="O900" s="1027"/>
      <c r="P900" s="1027"/>
      <c r="Q900" s="1027"/>
      <c r="R900" s="1027"/>
      <c r="S900" s="1027"/>
      <c r="T900" s="1027"/>
      <c r="U900" s="1027"/>
      <c r="V900" s="1027"/>
      <c r="W900" s="1027"/>
      <c r="X900" s="1027"/>
    </row>
    <row r="901" spans="1:24">
      <c r="A901" s="618"/>
      <c r="B901" s="95"/>
      <c r="D901" s="1027"/>
      <c r="E901" s="1027"/>
      <c r="F901" s="1027"/>
      <c r="G901" s="1027"/>
      <c r="H901" s="1027"/>
      <c r="I901" s="1027"/>
      <c r="J901" s="1027"/>
      <c r="K901" s="1027"/>
      <c r="L901" s="1027"/>
      <c r="M901" s="1027"/>
      <c r="N901" s="1027"/>
      <c r="O901" s="1027"/>
      <c r="P901" s="1027"/>
      <c r="Q901" s="1027"/>
      <c r="R901" s="1027"/>
      <c r="S901" s="1027"/>
      <c r="T901" s="1027"/>
      <c r="U901" s="1027"/>
      <c r="V901" s="1027"/>
      <c r="W901" s="1027"/>
      <c r="X901" s="1027"/>
    </row>
    <row r="902" spans="1:24">
      <c r="A902" s="618"/>
      <c r="B902" s="95"/>
      <c r="D902" s="1027"/>
      <c r="E902" s="1027"/>
      <c r="F902" s="1027"/>
      <c r="G902" s="1027"/>
      <c r="H902" s="1027"/>
      <c r="I902" s="1027"/>
      <c r="J902" s="1027"/>
      <c r="K902" s="1027"/>
      <c r="L902" s="1027"/>
      <c r="M902" s="1027"/>
      <c r="N902" s="1027"/>
      <c r="O902" s="1027"/>
      <c r="P902" s="1027"/>
      <c r="Q902" s="1027"/>
      <c r="R902" s="1027"/>
      <c r="S902" s="1027"/>
      <c r="T902" s="1027"/>
      <c r="U902" s="1027"/>
      <c r="V902" s="1027"/>
      <c r="W902" s="1027"/>
      <c r="X902" s="1027"/>
    </row>
    <row r="903" spans="1:24">
      <c r="A903" s="618"/>
      <c r="B903" s="95"/>
      <c r="D903" s="1027"/>
      <c r="E903" s="1027"/>
      <c r="F903" s="1027"/>
      <c r="G903" s="1027"/>
      <c r="H903" s="1027"/>
      <c r="I903" s="1027"/>
      <c r="J903" s="1027"/>
      <c r="K903" s="1027"/>
      <c r="L903" s="1027"/>
      <c r="M903" s="1027"/>
      <c r="N903" s="1027"/>
      <c r="O903" s="1027"/>
      <c r="P903" s="1027"/>
      <c r="Q903" s="1027"/>
      <c r="R903" s="1027"/>
      <c r="S903" s="1027"/>
      <c r="T903" s="1027"/>
      <c r="U903" s="1027"/>
      <c r="V903" s="1027"/>
      <c r="W903" s="1027"/>
      <c r="X903" s="1027"/>
    </row>
    <row r="904" spans="1:24">
      <c r="A904" s="618"/>
      <c r="B904" s="95"/>
      <c r="D904" s="1027"/>
      <c r="E904" s="1027"/>
      <c r="F904" s="1027"/>
      <c r="G904" s="1027"/>
      <c r="H904" s="1027"/>
      <c r="I904" s="1027"/>
      <c r="J904" s="1027"/>
      <c r="K904" s="1027"/>
      <c r="L904" s="1027"/>
      <c r="M904" s="1027"/>
      <c r="N904" s="1027"/>
      <c r="O904" s="1027"/>
      <c r="P904" s="1027"/>
      <c r="Q904" s="1027"/>
      <c r="R904" s="1027"/>
      <c r="S904" s="1027"/>
      <c r="T904" s="1027"/>
      <c r="U904" s="1027"/>
      <c r="V904" s="1027"/>
      <c r="W904" s="1027"/>
      <c r="X904" s="1027"/>
    </row>
    <row r="905" spans="1:24">
      <c r="A905" s="618"/>
      <c r="B905" s="95"/>
      <c r="D905" s="1027"/>
      <c r="E905" s="1027"/>
      <c r="F905" s="1027"/>
      <c r="G905" s="1027"/>
      <c r="H905" s="1027"/>
      <c r="I905" s="1027"/>
      <c r="J905" s="1027"/>
      <c r="K905" s="1027"/>
      <c r="L905" s="1027"/>
      <c r="M905" s="1027"/>
      <c r="N905" s="1027"/>
      <c r="O905" s="1027"/>
      <c r="P905" s="1027"/>
      <c r="Q905" s="1027"/>
      <c r="R905" s="1027"/>
      <c r="S905" s="1027"/>
      <c r="T905" s="1027"/>
      <c r="U905" s="1027"/>
      <c r="V905" s="1027"/>
      <c r="W905" s="1027"/>
      <c r="X905" s="1027"/>
    </row>
    <row r="906" spans="1:24">
      <c r="A906" s="618"/>
      <c r="B906" s="95"/>
      <c r="D906" s="1027"/>
      <c r="E906" s="1027"/>
      <c r="F906" s="1027"/>
      <c r="G906" s="1027"/>
      <c r="H906" s="1027"/>
      <c r="I906" s="1027"/>
      <c r="J906" s="1027"/>
      <c r="K906" s="1027"/>
      <c r="L906" s="1027"/>
      <c r="M906" s="1027"/>
      <c r="N906" s="1027"/>
      <c r="O906" s="1027"/>
      <c r="P906" s="1027"/>
      <c r="Q906" s="1027"/>
      <c r="R906" s="1027"/>
      <c r="S906" s="1027"/>
      <c r="T906" s="1027"/>
      <c r="U906" s="1027"/>
      <c r="V906" s="1027"/>
      <c r="W906" s="1027"/>
      <c r="X906" s="1027"/>
    </row>
    <row r="907" spans="1:24">
      <c r="A907" s="618"/>
      <c r="B907" s="95"/>
      <c r="D907" s="1027"/>
      <c r="E907" s="1027"/>
      <c r="F907" s="1027"/>
      <c r="G907" s="1027"/>
      <c r="H907" s="1027"/>
      <c r="I907" s="1027"/>
      <c r="J907" s="1027"/>
      <c r="K907" s="1027"/>
      <c r="L907" s="1027"/>
      <c r="M907" s="1027"/>
      <c r="N907" s="1027"/>
      <c r="O907" s="1027"/>
      <c r="P907" s="1027"/>
      <c r="Q907" s="1027"/>
      <c r="R907" s="1027"/>
      <c r="S907" s="1027"/>
      <c r="T907" s="1027"/>
      <c r="U907" s="1027"/>
      <c r="V907" s="1027"/>
      <c r="W907" s="1027"/>
      <c r="X907" s="1027"/>
    </row>
    <row r="908" spans="1:24">
      <c r="A908" s="618"/>
      <c r="B908" s="95"/>
      <c r="D908" s="1027"/>
      <c r="E908" s="1027"/>
      <c r="F908" s="1027"/>
      <c r="G908" s="1027"/>
      <c r="H908" s="1027"/>
      <c r="I908" s="1027"/>
      <c r="J908" s="1027"/>
      <c r="K908" s="1027"/>
      <c r="L908" s="1027"/>
      <c r="M908" s="1027"/>
      <c r="N908" s="1027"/>
      <c r="O908" s="1027"/>
      <c r="P908" s="1027"/>
      <c r="Q908" s="1027"/>
      <c r="R908" s="1027"/>
      <c r="S908" s="1027"/>
      <c r="T908" s="1027"/>
      <c r="U908" s="1027"/>
      <c r="V908" s="1027"/>
      <c r="W908" s="1027"/>
      <c r="X908" s="1027"/>
    </row>
    <row r="909" spans="1:24">
      <c r="A909" s="618"/>
      <c r="B909" s="95"/>
      <c r="D909" s="1027"/>
      <c r="E909" s="1027"/>
      <c r="F909" s="1027"/>
      <c r="G909" s="1027"/>
      <c r="H909" s="1027"/>
      <c r="I909" s="1027"/>
      <c r="J909" s="1027"/>
      <c r="K909" s="1027"/>
      <c r="L909" s="1027"/>
      <c r="M909" s="1027"/>
      <c r="N909" s="1027"/>
      <c r="O909" s="1027"/>
      <c r="P909" s="1027"/>
      <c r="Q909" s="1027"/>
      <c r="R909" s="1027"/>
      <c r="S909" s="1027"/>
      <c r="T909" s="1027"/>
      <c r="U909" s="1027"/>
      <c r="V909" s="1027"/>
      <c r="W909" s="1027"/>
      <c r="X909" s="1027"/>
    </row>
    <row r="910" spans="1:24">
      <c r="A910" s="618"/>
      <c r="B910" s="95"/>
      <c r="D910" s="1027"/>
      <c r="E910" s="1027"/>
      <c r="F910" s="1027"/>
      <c r="G910" s="1027"/>
      <c r="H910" s="1027"/>
      <c r="I910" s="1027"/>
      <c r="J910" s="1027"/>
      <c r="K910" s="1027"/>
      <c r="L910" s="1027"/>
      <c r="M910" s="1027"/>
      <c r="N910" s="1027"/>
      <c r="O910" s="1027"/>
      <c r="P910" s="1027"/>
      <c r="Q910" s="1027"/>
      <c r="R910" s="1027"/>
      <c r="S910" s="1027"/>
      <c r="T910" s="1027"/>
      <c r="U910" s="1027"/>
      <c r="V910" s="1027"/>
      <c r="W910" s="1027"/>
      <c r="X910" s="1027"/>
    </row>
    <row r="911" spans="1:24">
      <c r="A911" s="618"/>
      <c r="B911" s="95"/>
      <c r="D911" s="1027"/>
      <c r="E911" s="1027"/>
      <c r="F911" s="1027"/>
      <c r="G911" s="1027"/>
      <c r="H911" s="1027"/>
      <c r="I911" s="1027"/>
      <c r="J911" s="1027"/>
      <c r="K911" s="1027"/>
      <c r="L911" s="1027"/>
      <c r="M911" s="1027"/>
      <c r="N911" s="1027"/>
      <c r="O911" s="1027"/>
      <c r="P911" s="1027"/>
      <c r="Q911" s="1027"/>
      <c r="R911" s="1027"/>
      <c r="S911" s="1027"/>
      <c r="T911" s="1027"/>
      <c r="U911" s="1027"/>
      <c r="V911" s="1027"/>
      <c r="W911" s="1027"/>
      <c r="X911" s="1027"/>
    </row>
    <row r="912" spans="1:24">
      <c r="A912" s="618"/>
      <c r="B912" s="95"/>
      <c r="D912" s="1027"/>
      <c r="E912" s="1027"/>
      <c r="F912" s="1027"/>
      <c r="G912" s="1027"/>
      <c r="H912" s="1027"/>
      <c r="I912" s="1027"/>
      <c r="J912" s="1027"/>
      <c r="K912" s="1027"/>
      <c r="L912" s="1027"/>
      <c r="M912" s="1027"/>
      <c r="N912" s="1027"/>
      <c r="O912" s="1027"/>
      <c r="P912" s="1027"/>
      <c r="Q912" s="1027"/>
      <c r="R912" s="1027"/>
      <c r="S912" s="1027"/>
      <c r="T912" s="1027"/>
      <c r="U912" s="1027"/>
      <c r="V912" s="1027"/>
      <c r="W912" s="1027"/>
      <c r="X912" s="1027"/>
    </row>
    <row r="913" spans="1:24">
      <c r="A913" s="618"/>
      <c r="B913" s="95"/>
      <c r="D913" s="1027"/>
      <c r="E913" s="1027"/>
      <c r="F913" s="1027"/>
      <c r="G913" s="1027"/>
      <c r="H913" s="1027"/>
      <c r="I913" s="1027"/>
      <c r="J913" s="1027"/>
      <c r="K913" s="1027"/>
      <c r="L913" s="1027"/>
      <c r="M913" s="1027"/>
      <c r="N913" s="1027"/>
      <c r="O913" s="1027"/>
      <c r="P913" s="1027"/>
      <c r="Q913" s="1027"/>
      <c r="R913" s="1027"/>
      <c r="S913" s="1027"/>
      <c r="T913" s="1027"/>
      <c r="U913" s="1027"/>
      <c r="V913" s="1027"/>
      <c r="W913" s="1027"/>
      <c r="X913" s="1027"/>
    </row>
    <row r="914" spans="1:24">
      <c r="A914" s="618"/>
      <c r="B914" s="95"/>
      <c r="D914" s="1027"/>
      <c r="E914" s="1027"/>
      <c r="F914" s="1027"/>
      <c r="G914" s="1027"/>
      <c r="H914" s="1027"/>
      <c r="I914" s="1027"/>
      <c r="J914" s="1027"/>
      <c r="K914" s="1027"/>
      <c r="L914" s="1027"/>
      <c r="M914" s="1027"/>
      <c r="N914" s="1027"/>
      <c r="O914" s="1027"/>
      <c r="P914" s="1027"/>
      <c r="Q914" s="1027"/>
      <c r="R914" s="1027"/>
      <c r="S914" s="1027"/>
      <c r="T914" s="1027"/>
      <c r="U914" s="1027"/>
      <c r="V914" s="1027"/>
      <c r="W914" s="1027"/>
      <c r="X914" s="1027"/>
    </row>
    <row r="915" spans="1:24">
      <c r="A915" s="618"/>
      <c r="B915" s="95"/>
      <c r="D915" s="1027"/>
      <c r="E915" s="1027"/>
      <c r="F915" s="1027"/>
      <c r="G915" s="1027"/>
      <c r="H915" s="1027"/>
      <c r="I915" s="1027"/>
      <c r="J915" s="1027"/>
      <c r="K915" s="1027"/>
      <c r="L915" s="1027"/>
      <c r="M915" s="1027"/>
      <c r="N915" s="1027"/>
      <c r="O915" s="1027"/>
      <c r="P915" s="1027"/>
      <c r="Q915" s="1027"/>
      <c r="R915" s="1027"/>
      <c r="S915" s="1027"/>
      <c r="T915" s="1027"/>
      <c r="U915" s="1027"/>
      <c r="V915" s="1027"/>
      <c r="W915" s="1027"/>
      <c r="X915" s="1027"/>
    </row>
    <row r="916" spans="1:24">
      <c r="A916" s="618"/>
      <c r="B916" s="95"/>
      <c r="D916" s="1027"/>
      <c r="E916" s="1027"/>
      <c r="F916" s="1027"/>
      <c r="G916" s="1027"/>
      <c r="H916" s="1027"/>
      <c r="I916" s="1027"/>
      <c r="J916" s="1027"/>
      <c r="K916" s="1027"/>
      <c r="L916" s="1027"/>
      <c r="M916" s="1027"/>
      <c r="N916" s="1027"/>
      <c r="O916" s="1027"/>
      <c r="P916" s="1027"/>
      <c r="Q916" s="1027"/>
      <c r="R916" s="1027"/>
      <c r="S916" s="1027"/>
      <c r="T916" s="1027"/>
      <c r="U916" s="1027"/>
      <c r="V916" s="1027"/>
      <c r="W916" s="1027"/>
      <c r="X916" s="1027"/>
    </row>
    <row r="917" spans="1:24">
      <c r="A917" s="618"/>
      <c r="B917" s="95"/>
      <c r="D917" s="1027"/>
      <c r="E917" s="1027"/>
      <c r="F917" s="1027"/>
      <c r="G917" s="1027"/>
      <c r="H917" s="1027"/>
      <c r="I917" s="1027"/>
      <c r="J917" s="1027"/>
      <c r="K917" s="1027"/>
      <c r="L917" s="1027"/>
      <c r="M917" s="1027"/>
      <c r="N917" s="1027"/>
      <c r="O917" s="1027"/>
      <c r="P917" s="1027"/>
      <c r="Q917" s="1027"/>
      <c r="R917" s="1027"/>
      <c r="S917" s="1027"/>
      <c r="T917" s="1027"/>
      <c r="U917" s="1027"/>
      <c r="V917" s="1027"/>
      <c r="W917" s="1027"/>
      <c r="X917" s="1027"/>
    </row>
    <row r="918" spans="1:24">
      <c r="A918" s="618"/>
      <c r="B918" s="95"/>
      <c r="D918" s="1027"/>
      <c r="E918" s="1027"/>
      <c r="F918" s="1027"/>
      <c r="G918" s="1027"/>
      <c r="H918" s="1027"/>
      <c r="I918" s="1027"/>
      <c r="J918" s="1027"/>
      <c r="K918" s="1027"/>
      <c r="L918" s="1027"/>
      <c r="M918" s="1027"/>
      <c r="N918" s="1027"/>
      <c r="O918" s="1027"/>
      <c r="P918" s="1027"/>
      <c r="Q918" s="1027"/>
      <c r="R918" s="1027"/>
      <c r="S918" s="1027"/>
      <c r="T918" s="1027"/>
      <c r="U918" s="1027"/>
      <c r="V918" s="1027"/>
      <c r="W918" s="1027"/>
      <c r="X918" s="1027"/>
    </row>
    <row r="919" spans="1:24">
      <c r="A919" s="618"/>
      <c r="B919" s="95"/>
      <c r="D919" s="1027"/>
      <c r="E919" s="1027"/>
      <c r="F919" s="1027"/>
      <c r="G919" s="1027"/>
      <c r="H919" s="1027"/>
      <c r="I919" s="1027"/>
      <c r="J919" s="1027"/>
      <c r="K919" s="1027"/>
      <c r="L919" s="1027"/>
      <c r="M919" s="1027"/>
      <c r="N919" s="1027"/>
      <c r="O919" s="1027"/>
      <c r="P919" s="1027"/>
      <c r="Q919" s="1027"/>
      <c r="R919" s="1027"/>
      <c r="S919" s="1027"/>
      <c r="T919" s="1027"/>
      <c r="U919" s="1027"/>
      <c r="V919" s="1027"/>
      <c r="W919" s="1027"/>
      <c r="X919" s="1027"/>
    </row>
    <row r="920" spans="1:24">
      <c r="A920" s="618"/>
      <c r="B920" s="95"/>
      <c r="D920" s="1027"/>
      <c r="E920" s="1027"/>
      <c r="F920" s="1027"/>
      <c r="G920" s="1027"/>
      <c r="H920" s="1027"/>
      <c r="I920" s="1027"/>
      <c r="J920" s="1027"/>
      <c r="K920" s="1027"/>
      <c r="L920" s="1027"/>
      <c r="M920" s="1027"/>
      <c r="N920" s="1027"/>
      <c r="O920" s="1027"/>
      <c r="P920" s="1027"/>
      <c r="Q920" s="1027"/>
      <c r="R920" s="1027"/>
      <c r="S920" s="1027"/>
      <c r="T920" s="1027"/>
      <c r="U920" s="1027"/>
      <c r="V920" s="1027"/>
      <c r="W920" s="1027"/>
      <c r="X920" s="1027"/>
    </row>
    <row r="921" spans="1:24">
      <c r="A921" s="618"/>
      <c r="B921" s="95"/>
      <c r="D921" s="1027"/>
      <c r="E921" s="1027"/>
      <c r="F921" s="1027"/>
      <c r="G921" s="1027"/>
      <c r="H921" s="1027"/>
      <c r="I921" s="1027"/>
      <c r="J921" s="1027"/>
      <c r="K921" s="1027"/>
      <c r="L921" s="1027"/>
      <c r="M921" s="1027"/>
      <c r="N921" s="1027"/>
      <c r="O921" s="1027"/>
      <c r="P921" s="1027"/>
      <c r="Q921" s="1027"/>
      <c r="R921" s="1027"/>
      <c r="S921" s="1027"/>
      <c r="T921" s="1027"/>
      <c r="U921" s="1027"/>
      <c r="V921" s="1027"/>
      <c r="W921" s="1027"/>
      <c r="X921" s="1027"/>
    </row>
    <row r="922" spans="1:24">
      <c r="A922" s="618"/>
      <c r="B922" s="95"/>
      <c r="D922" s="1027"/>
      <c r="E922" s="1027"/>
      <c r="F922" s="1027"/>
      <c r="G922" s="1027"/>
      <c r="H922" s="1027"/>
      <c r="I922" s="1027"/>
      <c r="J922" s="1027"/>
      <c r="K922" s="1027"/>
      <c r="L922" s="1027"/>
      <c r="M922" s="1027"/>
      <c r="N922" s="1027"/>
      <c r="O922" s="1027"/>
      <c r="P922" s="1027"/>
      <c r="Q922" s="1027"/>
      <c r="R922" s="1027"/>
      <c r="S922" s="1027"/>
      <c r="T922" s="1027"/>
      <c r="U922" s="1027"/>
      <c r="V922" s="1027"/>
      <c r="W922" s="1027"/>
      <c r="X922" s="1027"/>
    </row>
    <row r="923" spans="1:24">
      <c r="A923" s="618"/>
      <c r="B923" s="95"/>
      <c r="D923" s="1027"/>
      <c r="E923" s="1027"/>
      <c r="F923" s="1027"/>
      <c r="G923" s="1027"/>
      <c r="H923" s="1027"/>
      <c r="I923" s="1027"/>
      <c r="J923" s="1027"/>
      <c r="K923" s="1027"/>
      <c r="L923" s="1027"/>
      <c r="M923" s="1027"/>
      <c r="N923" s="1027"/>
      <c r="O923" s="1027"/>
      <c r="P923" s="1027"/>
      <c r="Q923" s="1027"/>
      <c r="R923" s="1027"/>
      <c r="S923" s="1027"/>
      <c r="T923" s="1027"/>
      <c r="U923" s="1027"/>
      <c r="V923" s="1027"/>
      <c r="W923" s="1027"/>
      <c r="X923" s="1027"/>
    </row>
    <row r="924" spans="1:24">
      <c r="A924" s="618"/>
      <c r="B924" s="95"/>
      <c r="D924" s="1027"/>
      <c r="E924" s="1027"/>
      <c r="F924" s="1027"/>
      <c r="G924" s="1027"/>
      <c r="H924" s="1027"/>
      <c r="I924" s="1027"/>
      <c r="J924" s="1027"/>
      <c r="K924" s="1027"/>
      <c r="L924" s="1027"/>
      <c r="M924" s="1027"/>
      <c r="N924" s="1027"/>
      <c r="O924" s="1027"/>
      <c r="P924" s="1027"/>
      <c r="Q924" s="1027"/>
      <c r="R924" s="1027"/>
      <c r="S924" s="1027"/>
      <c r="T924" s="1027"/>
      <c r="U924" s="1027"/>
      <c r="V924" s="1027"/>
      <c r="W924" s="1027"/>
      <c r="X924" s="1027"/>
    </row>
    <row r="925" spans="1:24">
      <c r="A925" s="618"/>
      <c r="B925" s="95"/>
      <c r="D925" s="1027"/>
      <c r="E925" s="1027"/>
      <c r="F925" s="1027"/>
      <c r="G925" s="1027"/>
      <c r="H925" s="1027"/>
      <c r="I925" s="1027"/>
      <c r="J925" s="1027"/>
      <c r="K925" s="1027"/>
      <c r="L925" s="1027"/>
      <c r="M925" s="1027"/>
      <c r="N925" s="1027"/>
      <c r="O925" s="1027"/>
      <c r="P925" s="1027"/>
      <c r="Q925" s="1027"/>
      <c r="R925" s="1027"/>
      <c r="S925" s="1027"/>
      <c r="T925" s="1027"/>
      <c r="U925" s="1027"/>
      <c r="V925" s="1027"/>
      <c r="W925" s="1027"/>
      <c r="X925" s="1027"/>
    </row>
    <row r="926" spans="1:24">
      <c r="A926" s="618"/>
      <c r="B926" s="95"/>
      <c r="D926" s="1027"/>
      <c r="E926" s="1027"/>
      <c r="F926" s="1027"/>
      <c r="G926" s="1027"/>
      <c r="H926" s="1027"/>
      <c r="I926" s="1027"/>
      <c r="J926" s="1027"/>
      <c r="K926" s="1027"/>
      <c r="L926" s="1027"/>
      <c r="M926" s="1027"/>
      <c r="N926" s="1027"/>
      <c r="O926" s="1027"/>
      <c r="P926" s="1027"/>
      <c r="Q926" s="1027"/>
      <c r="R926" s="1027"/>
      <c r="S926" s="1027"/>
      <c r="T926" s="1027"/>
      <c r="U926" s="1027"/>
      <c r="V926" s="1027"/>
      <c r="W926" s="1027"/>
      <c r="X926" s="1027"/>
    </row>
    <row r="927" spans="1:24">
      <c r="A927" s="618"/>
      <c r="B927" s="95"/>
      <c r="D927" s="1027"/>
      <c r="E927" s="1027"/>
      <c r="F927" s="1027"/>
      <c r="G927" s="1027"/>
      <c r="H927" s="1027"/>
      <c r="I927" s="1027"/>
      <c r="J927" s="1027"/>
      <c r="K927" s="1027"/>
      <c r="L927" s="1027"/>
      <c r="M927" s="1027"/>
      <c r="N927" s="1027"/>
      <c r="O927" s="1027"/>
      <c r="P927" s="1027"/>
      <c r="Q927" s="1027"/>
      <c r="R927" s="1027"/>
      <c r="S927" s="1027"/>
      <c r="T927" s="1027"/>
      <c r="U927" s="1027"/>
      <c r="V927" s="1027"/>
      <c r="W927" s="1027"/>
      <c r="X927" s="1027"/>
    </row>
    <row r="928" spans="1:24">
      <c r="A928" s="618"/>
      <c r="B928" s="95"/>
      <c r="D928" s="1027"/>
      <c r="E928" s="1027"/>
      <c r="F928" s="1027"/>
      <c r="G928" s="1027"/>
      <c r="H928" s="1027"/>
      <c r="I928" s="1027"/>
      <c r="J928" s="1027"/>
      <c r="K928" s="1027"/>
      <c r="L928" s="1027"/>
      <c r="M928" s="1027"/>
      <c r="N928" s="1027"/>
      <c r="O928" s="1027"/>
      <c r="P928" s="1027"/>
      <c r="Q928" s="1027"/>
      <c r="R928" s="1027"/>
      <c r="S928" s="1027"/>
      <c r="T928" s="1027"/>
      <c r="U928" s="1027"/>
      <c r="V928" s="1027"/>
      <c r="W928" s="1027"/>
      <c r="X928" s="1027"/>
    </row>
    <row r="929" spans="1:24">
      <c r="A929" s="618"/>
      <c r="B929" s="95"/>
      <c r="D929" s="1027"/>
      <c r="E929" s="1027"/>
      <c r="F929" s="1027"/>
      <c r="G929" s="1027"/>
      <c r="H929" s="1027"/>
      <c r="I929" s="1027"/>
      <c r="J929" s="1027"/>
      <c r="K929" s="1027"/>
      <c r="L929" s="1027"/>
      <c r="M929" s="1027"/>
      <c r="N929" s="1027"/>
      <c r="O929" s="1027"/>
      <c r="P929" s="1027"/>
      <c r="Q929" s="1027"/>
      <c r="R929" s="1027"/>
      <c r="S929" s="1027"/>
      <c r="T929" s="1027"/>
      <c r="U929" s="1027"/>
      <c r="V929" s="1027"/>
      <c r="W929" s="1027"/>
      <c r="X929" s="1027"/>
    </row>
    <row r="930" spans="1:24">
      <c r="A930" s="618"/>
      <c r="B930" s="95"/>
      <c r="D930" s="1027"/>
      <c r="E930" s="1027"/>
      <c r="F930" s="1027"/>
      <c r="G930" s="1027"/>
      <c r="H930" s="1027"/>
      <c r="I930" s="1027"/>
      <c r="J930" s="1027"/>
      <c r="K930" s="1027"/>
      <c r="L930" s="1027"/>
      <c r="M930" s="1027"/>
      <c r="N930" s="1027"/>
      <c r="O930" s="1027"/>
      <c r="P930" s="1027"/>
      <c r="Q930" s="1027"/>
      <c r="R930" s="1027"/>
      <c r="S930" s="1027"/>
      <c r="T930" s="1027"/>
      <c r="U930" s="1027"/>
      <c r="V930" s="1027"/>
      <c r="W930" s="1027"/>
      <c r="X930" s="1027"/>
    </row>
    <row r="931" spans="1:24">
      <c r="A931" s="618"/>
      <c r="B931" s="95"/>
      <c r="D931" s="1027"/>
      <c r="E931" s="1027"/>
      <c r="F931" s="1027"/>
      <c r="G931" s="1027"/>
      <c r="H931" s="1027"/>
      <c r="I931" s="1027"/>
      <c r="J931" s="1027"/>
      <c r="K931" s="1027"/>
      <c r="L931" s="1027"/>
      <c r="M931" s="1027"/>
      <c r="N931" s="1027"/>
      <c r="O931" s="1027"/>
      <c r="P931" s="1027"/>
      <c r="Q931" s="1027"/>
      <c r="R931" s="1027"/>
      <c r="S931" s="1027"/>
      <c r="T931" s="1027"/>
      <c r="U931" s="1027"/>
      <c r="V931" s="1027"/>
      <c r="W931" s="1027"/>
      <c r="X931" s="1027"/>
    </row>
    <row r="932" spans="1:24">
      <c r="A932" s="618"/>
      <c r="B932" s="95"/>
      <c r="D932" s="1027"/>
      <c r="E932" s="1027"/>
      <c r="F932" s="1027"/>
      <c r="G932" s="1027"/>
      <c r="H932" s="1027"/>
      <c r="I932" s="1027"/>
      <c r="J932" s="1027"/>
      <c r="K932" s="1027"/>
      <c r="L932" s="1027"/>
      <c r="M932" s="1027"/>
      <c r="N932" s="1027"/>
      <c r="O932" s="1027"/>
      <c r="P932" s="1027"/>
      <c r="Q932" s="1027"/>
      <c r="R932" s="1027"/>
      <c r="S932" s="1027"/>
      <c r="T932" s="1027"/>
      <c r="U932" s="1027"/>
      <c r="V932" s="1027"/>
      <c r="W932" s="1027"/>
      <c r="X932" s="1027"/>
    </row>
    <row r="933" spans="1:24">
      <c r="A933" s="618"/>
      <c r="B933" s="95"/>
      <c r="D933" s="1027"/>
      <c r="E933" s="1027"/>
      <c r="F933" s="1027"/>
      <c r="G933" s="1027"/>
      <c r="H933" s="1027"/>
      <c r="I933" s="1027"/>
      <c r="J933" s="1027"/>
      <c r="K933" s="1027"/>
      <c r="L933" s="1027"/>
      <c r="M933" s="1027"/>
      <c r="N933" s="1027"/>
      <c r="O933" s="1027"/>
      <c r="P933" s="1027"/>
      <c r="Q933" s="1027"/>
      <c r="R933" s="1027"/>
      <c r="S933" s="1027"/>
      <c r="T933" s="1027"/>
      <c r="U933" s="1027"/>
      <c r="V933" s="1027"/>
      <c r="W933" s="1027"/>
      <c r="X933" s="1027"/>
    </row>
    <row r="934" spans="1:24">
      <c r="A934" s="618"/>
      <c r="B934" s="95"/>
      <c r="D934" s="1027"/>
      <c r="E934" s="1027"/>
      <c r="F934" s="1027"/>
      <c r="G934" s="1027"/>
      <c r="H934" s="1027"/>
      <c r="I934" s="1027"/>
      <c r="J934" s="1027"/>
      <c r="K934" s="1027"/>
      <c r="L934" s="1027"/>
      <c r="M934" s="1027"/>
      <c r="N934" s="1027"/>
      <c r="O934" s="1027"/>
      <c r="P934" s="1027"/>
      <c r="Q934" s="1027"/>
      <c r="R934" s="1027"/>
      <c r="S934" s="1027"/>
      <c r="T934" s="1027"/>
      <c r="U934" s="1027"/>
      <c r="V934" s="1027"/>
      <c r="W934" s="1027"/>
      <c r="X934" s="1027"/>
    </row>
    <row r="935" spans="1:24">
      <c r="A935" s="618"/>
      <c r="B935" s="95"/>
      <c r="D935" s="1027"/>
      <c r="E935" s="1027"/>
      <c r="F935" s="1027"/>
      <c r="G935" s="1027"/>
      <c r="H935" s="1027"/>
      <c r="I935" s="1027"/>
      <c r="J935" s="1027"/>
      <c r="K935" s="1027"/>
      <c r="L935" s="1027"/>
      <c r="M935" s="1027"/>
      <c r="N935" s="1027"/>
      <c r="O935" s="1027"/>
      <c r="P935" s="1027"/>
      <c r="Q935" s="1027"/>
      <c r="R935" s="1027"/>
      <c r="S935" s="1027"/>
      <c r="T935" s="1027"/>
      <c r="U935" s="1027"/>
      <c r="V935" s="1027"/>
      <c r="W935" s="1027"/>
      <c r="X935" s="1027"/>
    </row>
    <row r="936" spans="1:24">
      <c r="A936" s="618"/>
      <c r="B936" s="95"/>
      <c r="D936" s="1027"/>
      <c r="E936" s="1027"/>
      <c r="F936" s="1027"/>
      <c r="G936" s="1027"/>
      <c r="H936" s="1027"/>
      <c r="I936" s="1027"/>
      <c r="J936" s="1027"/>
      <c r="K936" s="1027"/>
      <c r="L936" s="1027"/>
      <c r="M936" s="1027"/>
      <c r="N936" s="1027"/>
      <c r="O936" s="1027"/>
      <c r="P936" s="1027"/>
      <c r="Q936" s="1027"/>
      <c r="R936" s="1027"/>
      <c r="S936" s="1027"/>
      <c r="T936" s="1027"/>
      <c r="U936" s="1027"/>
      <c r="V936" s="1027"/>
      <c r="W936" s="1027"/>
      <c r="X936" s="1027"/>
    </row>
    <row r="937" spans="1:24">
      <c r="A937" s="618"/>
      <c r="B937" s="95"/>
      <c r="D937" s="1027"/>
      <c r="E937" s="1027"/>
      <c r="F937" s="1027"/>
      <c r="G937" s="1027"/>
      <c r="H937" s="1027"/>
      <c r="I937" s="1027"/>
      <c r="J937" s="1027"/>
      <c r="K937" s="1027"/>
      <c r="L937" s="1027"/>
      <c r="M937" s="1027"/>
      <c r="N937" s="1027"/>
      <c r="O937" s="1027"/>
      <c r="P937" s="1027"/>
      <c r="Q937" s="1027"/>
      <c r="R937" s="1027"/>
      <c r="S937" s="1027"/>
      <c r="T937" s="1027"/>
      <c r="U937" s="1027"/>
      <c r="V937" s="1027"/>
      <c r="W937" s="1027"/>
      <c r="X937" s="1027"/>
    </row>
    <row r="938" spans="1:24">
      <c r="A938" s="618"/>
      <c r="B938" s="95"/>
      <c r="D938" s="1027"/>
      <c r="E938" s="1027"/>
      <c r="F938" s="1027"/>
      <c r="G938" s="1027"/>
      <c r="H938" s="1027"/>
      <c r="I938" s="1027"/>
      <c r="J938" s="1027"/>
      <c r="K938" s="1027"/>
      <c r="L938" s="1027"/>
      <c r="M938" s="1027"/>
      <c r="N938" s="1027"/>
      <c r="O938" s="1027"/>
      <c r="P938" s="1027"/>
      <c r="Q938" s="1027"/>
      <c r="R938" s="1027"/>
      <c r="S938" s="1027"/>
      <c r="T938" s="1027"/>
      <c r="U938" s="1027"/>
      <c r="V938" s="1027"/>
      <c r="W938" s="1027"/>
      <c r="X938" s="1027"/>
    </row>
    <row r="939" spans="1:24">
      <c r="A939" s="618"/>
      <c r="B939" s="95"/>
      <c r="D939" s="1027"/>
      <c r="E939" s="1027"/>
      <c r="F939" s="1027"/>
      <c r="G939" s="1027"/>
      <c r="H939" s="1027"/>
      <c r="I939" s="1027"/>
      <c r="J939" s="1027"/>
      <c r="K939" s="1027"/>
      <c r="L939" s="1027"/>
      <c r="M939" s="1027"/>
      <c r="N939" s="1027"/>
      <c r="O939" s="1027"/>
      <c r="P939" s="1027"/>
      <c r="Q939" s="1027"/>
      <c r="R939" s="1027"/>
      <c r="S939" s="1027"/>
      <c r="T939" s="1027"/>
      <c r="U939" s="1027"/>
      <c r="V939" s="1027"/>
      <c r="W939" s="1027"/>
      <c r="X939" s="1027"/>
    </row>
    <row r="940" spans="1:24">
      <c r="A940" s="618"/>
      <c r="B940" s="95"/>
      <c r="D940" s="1027"/>
      <c r="E940" s="1027"/>
      <c r="F940" s="1027"/>
      <c r="G940" s="1027"/>
      <c r="H940" s="1027"/>
      <c r="I940" s="1027"/>
      <c r="J940" s="1027"/>
      <c r="K940" s="1027"/>
      <c r="L940" s="1027"/>
      <c r="M940" s="1027"/>
      <c r="N940" s="1027"/>
      <c r="O940" s="1027"/>
      <c r="P940" s="1027"/>
      <c r="Q940" s="1027"/>
      <c r="R940" s="1027"/>
      <c r="S940" s="1027"/>
      <c r="T940" s="1027"/>
      <c r="U940" s="1027"/>
      <c r="V940" s="1027"/>
      <c r="W940" s="1027"/>
      <c r="X940" s="1027"/>
    </row>
    <row r="941" spans="1:24">
      <c r="A941" s="618"/>
      <c r="B941" s="95"/>
      <c r="D941" s="1027"/>
      <c r="E941" s="1027"/>
      <c r="F941" s="1027"/>
      <c r="G941" s="1027"/>
      <c r="H941" s="1027"/>
      <c r="I941" s="1027"/>
      <c r="J941" s="1027"/>
      <c r="K941" s="1027"/>
      <c r="L941" s="1027"/>
      <c r="M941" s="1027"/>
      <c r="N941" s="1027"/>
      <c r="O941" s="1027"/>
      <c r="P941" s="1027"/>
      <c r="Q941" s="1027"/>
      <c r="R941" s="1027"/>
      <c r="S941" s="1027"/>
      <c r="T941" s="1027"/>
      <c r="U941" s="1027"/>
      <c r="V941" s="1027"/>
      <c r="W941" s="1027"/>
      <c r="X941" s="1027"/>
    </row>
    <row r="942" spans="1:24">
      <c r="A942" s="618"/>
      <c r="B942" s="95"/>
      <c r="D942" s="1027"/>
      <c r="E942" s="1027"/>
      <c r="F942" s="1027"/>
      <c r="G942" s="1027"/>
      <c r="H942" s="1027"/>
      <c r="I942" s="1027"/>
      <c r="J942" s="1027"/>
      <c r="K942" s="1027"/>
      <c r="L942" s="1027"/>
      <c r="M942" s="1027"/>
      <c r="N942" s="1027"/>
      <c r="O942" s="1027"/>
      <c r="P942" s="1027"/>
      <c r="Q942" s="1027"/>
      <c r="R942" s="1027"/>
      <c r="S942" s="1027"/>
      <c r="T942" s="1027"/>
      <c r="U942" s="1027"/>
      <c r="V942" s="1027"/>
      <c r="W942" s="1027"/>
      <c r="X942" s="1027"/>
    </row>
    <row r="943" spans="1:24">
      <c r="A943" s="618"/>
      <c r="B943" s="95"/>
      <c r="D943" s="1027"/>
      <c r="E943" s="1027"/>
      <c r="F943" s="1027"/>
      <c r="G943" s="1027"/>
      <c r="H943" s="1027"/>
      <c r="I943" s="1027"/>
      <c r="J943" s="1027"/>
      <c r="K943" s="1027"/>
      <c r="L943" s="1027"/>
      <c r="M943" s="1027"/>
      <c r="N943" s="1027"/>
      <c r="O943" s="1027"/>
      <c r="P943" s="1027"/>
      <c r="Q943" s="1027"/>
      <c r="R943" s="1027"/>
      <c r="S943" s="1027"/>
      <c r="T943" s="1027"/>
      <c r="U943" s="1027"/>
      <c r="V943" s="1027"/>
      <c r="W943" s="1027"/>
      <c r="X943" s="1027"/>
    </row>
    <row r="944" spans="1:24">
      <c r="A944" s="618"/>
      <c r="B944" s="95"/>
      <c r="D944" s="1027"/>
      <c r="E944" s="1027"/>
      <c r="F944" s="1027"/>
      <c r="G944" s="1027"/>
      <c r="H944" s="1027"/>
      <c r="I944" s="1027"/>
      <c r="J944" s="1027"/>
      <c r="K944" s="1027"/>
      <c r="L944" s="1027"/>
      <c r="M944" s="1027"/>
      <c r="N944" s="1027"/>
      <c r="O944" s="1027"/>
      <c r="P944" s="1027"/>
      <c r="Q944" s="1027"/>
      <c r="R944" s="1027"/>
      <c r="S944" s="1027"/>
      <c r="T944" s="1027"/>
      <c r="U944" s="1027"/>
      <c r="V944" s="1027"/>
      <c r="W944" s="1027"/>
      <c r="X944" s="1027"/>
    </row>
    <row r="945" spans="1:24">
      <c r="A945" s="618"/>
      <c r="B945" s="95"/>
      <c r="D945" s="1027"/>
      <c r="E945" s="1027"/>
      <c r="F945" s="1027"/>
      <c r="G945" s="1027"/>
      <c r="H945" s="1027"/>
      <c r="I945" s="1027"/>
      <c r="J945" s="1027"/>
      <c r="K945" s="1027"/>
      <c r="L945" s="1027"/>
      <c r="M945" s="1027"/>
      <c r="N945" s="1027"/>
      <c r="O945" s="1027"/>
      <c r="P945" s="1027"/>
      <c r="Q945" s="1027"/>
      <c r="R945" s="1027"/>
      <c r="S945" s="1027"/>
      <c r="T945" s="1027"/>
      <c r="U945" s="1027"/>
      <c r="V945" s="1027"/>
      <c r="W945" s="1027"/>
      <c r="X945" s="1027"/>
    </row>
    <row r="946" spans="1:24">
      <c r="A946" s="618"/>
      <c r="B946" s="95"/>
      <c r="D946" s="1027"/>
      <c r="E946" s="1027"/>
      <c r="F946" s="1027"/>
      <c r="G946" s="1027"/>
      <c r="H946" s="1027"/>
      <c r="I946" s="1027"/>
      <c r="J946" s="1027"/>
      <c r="K946" s="1027"/>
      <c r="L946" s="1027"/>
      <c r="M946" s="1027"/>
      <c r="N946" s="1027"/>
      <c r="O946" s="1027"/>
      <c r="P946" s="1027"/>
      <c r="Q946" s="1027"/>
      <c r="R946" s="1027"/>
      <c r="S946" s="1027"/>
      <c r="T946" s="1027"/>
      <c r="U946" s="1027"/>
      <c r="V946" s="1027"/>
      <c r="W946" s="1027"/>
      <c r="X946" s="1027"/>
    </row>
    <row r="947" spans="1:24">
      <c r="A947" s="618"/>
      <c r="B947" s="95"/>
      <c r="D947" s="1027"/>
      <c r="E947" s="1027"/>
      <c r="F947" s="1027"/>
      <c r="G947" s="1027"/>
      <c r="H947" s="1027"/>
      <c r="I947" s="1027"/>
      <c r="J947" s="1027"/>
      <c r="K947" s="1027"/>
      <c r="L947" s="1027"/>
      <c r="M947" s="1027"/>
      <c r="N947" s="1027"/>
      <c r="O947" s="1027"/>
      <c r="P947" s="1027"/>
      <c r="Q947" s="1027"/>
      <c r="R947" s="1027"/>
      <c r="S947" s="1027"/>
      <c r="T947" s="1027"/>
      <c r="U947" s="1027"/>
      <c r="V947" s="1027"/>
      <c r="W947" s="1027"/>
      <c r="X947" s="1027"/>
    </row>
    <row r="948" spans="1:24">
      <c r="A948" s="618"/>
      <c r="B948" s="95"/>
      <c r="D948" s="1027"/>
      <c r="E948" s="1027"/>
      <c r="F948" s="1027"/>
      <c r="G948" s="1027"/>
      <c r="H948" s="1027"/>
      <c r="I948" s="1027"/>
      <c r="J948" s="1027"/>
      <c r="K948" s="1027"/>
      <c r="L948" s="1027"/>
      <c r="M948" s="1027"/>
      <c r="N948" s="1027"/>
      <c r="O948" s="1027"/>
      <c r="P948" s="1027"/>
      <c r="Q948" s="1027"/>
      <c r="R948" s="1027"/>
      <c r="S948" s="1027"/>
      <c r="T948" s="1027"/>
      <c r="U948" s="1027"/>
      <c r="V948" s="1027"/>
      <c r="W948" s="1027"/>
      <c r="X948" s="1027"/>
    </row>
    <row r="949" spans="1:24">
      <c r="A949" s="618"/>
      <c r="B949" s="95"/>
      <c r="D949" s="1027"/>
      <c r="E949" s="1027"/>
      <c r="F949" s="1027"/>
      <c r="G949" s="1027"/>
      <c r="H949" s="1027"/>
      <c r="I949" s="1027"/>
      <c r="J949" s="1027"/>
      <c r="K949" s="1027"/>
      <c r="L949" s="1027"/>
      <c r="M949" s="1027"/>
      <c r="N949" s="1027"/>
      <c r="O949" s="1027"/>
      <c r="P949" s="1027"/>
      <c r="Q949" s="1027"/>
      <c r="R949" s="1027"/>
      <c r="S949" s="1027"/>
      <c r="T949" s="1027"/>
      <c r="U949" s="1027"/>
      <c r="V949" s="1027"/>
      <c r="W949" s="1027"/>
      <c r="X949" s="1027"/>
    </row>
    <row r="950" spans="1:24">
      <c r="A950" s="618"/>
      <c r="B950" s="95"/>
      <c r="D950" s="1027"/>
      <c r="E950" s="1027"/>
      <c r="F950" s="1027"/>
      <c r="G950" s="1027"/>
      <c r="H950" s="1027"/>
      <c r="I950" s="1027"/>
      <c r="J950" s="1027"/>
      <c r="K950" s="1027"/>
      <c r="L950" s="1027"/>
      <c r="M950" s="1027"/>
      <c r="N950" s="1027"/>
      <c r="O950" s="1027"/>
      <c r="P950" s="1027"/>
      <c r="Q950" s="1027"/>
      <c r="R950" s="1027"/>
      <c r="S950" s="1027"/>
      <c r="T950" s="1027"/>
      <c r="U950" s="1027"/>
      <c r="V950" s="1027"/>
      <c r="W950" s="1027"/>
      <c r="X950" s="1027"/>
    </row>
    <row r="951" spans="1:24">
      <c r="A951" s="618"/>
      <c r="B951" s="95"/>
      <c r="D951" s="1027"/>
      <c r="E951" s="1027"/>
      <c r="F951" s="1027"/>
      <c r="G951" s="1027"/>
      <c r="H951" s="1027"/>
      <c r="I951" s="1027"/>
      <c r="J951" s="1027"/>
      <c r="K951" s="1027"/>
      <c r="L951" s="1027"/>
      <c r="M951" s="1027"/>
      <c r="N951" s="1027"/>
      <c r="O951" s="1027"/>
      <c r="P951" s="1027"/>
      <c r="Q951" s="1027"/>
      <c r="R951" s="1027"/>
      <c r="S951" s="1027"/>
      <c r="T951" s="1027"/>
      <c r="U951" s="1027"/>
      <c r="V951" s="1027"/>
      <c r="W951" s="1027"/>
      <c r="X951" s="1027"/>
    </row>
    <row r="952" spans="1:24">
      <c r="A952" s="618"/>
      <c r="B952" s="95"/>
      <c r="D952" s="1027"/>
      <c r="E952" s="1027"/>
      <c r="F952" s="1027"/>
      <c r="G952" s="1027"/>
      <c r="H952" s="1027"/>
      <c r="I952" s="1027"/>
      <c r="J952" s="1027"/>
      <c r="K952" s="1027"/>
      <c r="L952" s="1027"/>
      <c r="M952" s="1027"/>
      <c r="N952" s="1027"/>
      <c r="O952" s="1027"/>
      <c r="P952" s="1027"/>
      <c r="Q952" s="1027"/>
      <c r="R952" s="1027"/>
      <c r="S952" s="1027"/>
      <c r="T952" s="1027"/>
      <c r="U952" s="1027"/>
      <c r="V952" s="1027"/>
      <c r="W952" s="1027"/>
      <c r="X952" s="1027"/>
    </row>
    <row r="953" spans="1:24">
      <c r="A953" s="618"/>
      <c r="B953" s="95"/>
      <c r="D953" s="1027"/>
      <c r="E953" s="1027"/>
      <c r="F953" s="1027"/>
      <c r="G953" s="1027"/>
      <c r="H953" s="1027"/>
      <c r="I953" s="1027"/>
      <c r="J953" s="1027"/>
      <c r="K953" s="1027"/>
      <c r="L953" s="1027"/>
      <c r="M953" s="1027"/>
      <c r="N953" s="1027"/>
      <c r="O953" s="1027"/>
      <c r="P953" s="1027"/>
      <c r="Q953" s="1027"/>
      <c r="R953" s="1027"/>
      <c r="S953" s="1027"/>
      <c r="T953" s="1027"/>
      <c r="U953" s="1027"/>
      <c r="V953" s="1027"/>
      <c r="W953" s="1027"/>
      <c r="X953" s="1027"/>
    </row>
    <row r="954" spans="1:24">
      <c r="A954" s="618"/>
      <c r="B954" s="95"/>
      <c r="D954" s="1027"/>
      <c r="E954" s="1027"/>
      <c r="F954" s="1027"/>
      <c r="G954" s="1027"/>
      <c r="H954" s="1027"/>
      <c r="I954" s="1027"/>
      <c r="J954" s="1027"/>
      <c r="K954" s="1027"/>
      <c r="L954" s="1027"/>
      <c r="M954" s="1027"/>
      <c r="N954" s="1027"/>
      <c r="O954" s="1027"/>
      <c r="P954" s="1027"/>
      <c r="Q954" s="1027"/>
      <c r="R954" s="1027"/>
      <c r="S954" s="1027"/>
      <c r="T954" s="1027"/>
      <c r="U954" s="1027"/>
      <c r="V954" s="1027"/>
      <c r="W954" s="1027"/>
      <c r="X954" s="1027"/>
    </row>
    <row r="955" spans="1:24">
      <c r="A955" s="618"/>
      <c r="B955" s="95"/>
      <c r="D955" s="1027"/>
      <c r="E955" s="1027"/>
      <c r="F955" s="1027"/>
      <c r="G955" s="1027"/>
      <c r="H955" s="1027"/>
      <c r="I955" s="1027"/>
      <c r="J955" s="1027"/>
      <c r="K955" s="1027"/>
      <c r="L955" s="1027"/>
      <c r="M955" s="1027"/>
      <c r="N955" s="1027"/>
      <c r="O955" s="1027"/>
      <c r="P955" s="1027"/>
      <c r="Q955" s="1027"/>
      <c r="R955" s="1027"/>
      <c r="S955" s="1027"/>
      <c r="T955" s="1027"/>
      <c r="U955" s="1027"/>
      <c r="V955" s="1027"/>
      <c r="W955" s="1027"/>
      <c r="X955" s="1027"/>
    </row>
    <row r="956" spans="1:24">
      <c r="A956" s="618"/>
      <c r="B956" s="95"/>
      <c r="D956" s="1027"/>
      <c r="E956" s="1027"/>
      <c r="F956" s="1027"/>
      <c r="G956" s="1027"/>
      <c r="H956" s="1027"/>
      <c r="I956" s="1027"/>
      <c r="J956" s="1027"/>
      <c r="K956" s="1027"/>
      <c r="L956" s="1027"/>
      <c r="M956" s="1027"/>
      <c r="N956" s="1027"/>
      <c r="O956" s="1027"/>
      <c r="P956" s="1027"/>
      <c r="Q956" s="1027"/>
      <c r="R956" s="1027"/>
      <c r="S956" s="1027"/>
      <c r="T956" s="1027"/>
      <c r="U956" s="1027"/>
      <c r="V956" s="1027"/>
      <c r="W956" s="1027"/>
      <c r="X956" s="1027"/>
    </row>
    <row r="957" spans="1:24">
      <c r="A957" s="618"/>
      <c r="B957" s="95"/>
      <c r="D957" s="1027"/>
      <c r="E957" s="1027"/>
      <c r="F957" s="1027"/>
      <c r="G957" s="1027"/>
      <c r="H957" s="1027"/>
      <c r="I957" s="1027"/>
      <c r="J957" s="1027"/>
      <c r="K957" s="1027"/>
      <c r="L957" s="1027"/>
      <c r="M957" s="1027"/>
      <c r="N957" s="1027"/>
      <c r="O957" s="1027"/>
      <c r="P957" s="1027"/>
      <c r="Q957" s="1027"/>
      <c r="R957" s="1027"/>
      <c r="S957" s="1027"/>
      <c r="T957" s="1027"/>
      <c r="U957" s="1027"/>
      <c r="V957" s="1027"/>
      <c r="W957" s="1027"/>
      <c r="X957" s="1027"/>
    </row>
    <row r="958" spans="1:24">
      <c r="A958" s="618"/>
      <c r="B958" s="95"/>
      <c r="D958" s="1027"/>
      <c r="E958" s="1027"/>
      <c r="F958" s="1027"/>
      <c r="G958" s="1027"/>
      <c r="H958" s="1027"/>
      <c r="I958" s="1027"/>
      <c r="J958" s="1027"/>
      <c r="K958" s="1027"/>
      <c r="L958" s="1027"/>
      <c r="M958" s="1027"/>
      <c r="N958" s="1027"/>
      <c r="O958" s="1027"/>
      <c r="P958" s="1027"/>
      <c r="Q958" s="1027"/>
      <c r="R958" s="1027"/>
      <c r="S958" s="1027"/>
      <c r="T958" s="1027"/>
      <c r="U958" s="1027"/>
      <c r="V958" s="1027"/>
      <c r="W958" s="1027"/>
      <c r="X958" s="1027"/>
    </row>
    <row r="959" spans="1:24">
      <c r="A959" s="618"/>
      <c r="B959" s="95"/>
      <c r="D959" s="1027"/>
      <c r="E959" s="1027"/>
      <c r="F959" s="1027"/>
      <c r="G959" s="1027"/>
      <c r="H959" s="1027"/>
      <c r="I959" s="1027"/>
      <c r="J959" s="1027"/>
      <c r="K959" s="1027"/>
      <c r="L959" s="1027"/>
      <c r="M959" s="1027"/>
      <c r="N959" s="1027"/>
      <c r="O959" s="1027"/>
      <c r="P959" s="1027"/>
      <c r="Q959" s="1027"/>
      <c r="R959" s="1027"/>
      <c r="S959" s="1027"/>
      <c r="T959" s="1027"/>
      <c r="U959" s="1027"/>
      <c r="V959" s="1027"/>
      <c r="W959" s="1027"/>
      <c r="X959" s="1027"/>
    </row>
    <row r="960" spans="1:24">
      <c r="A960" s="618"/>
      <c r="B960" s="95"/>
      <c r="D960" s="1027"/>
      <c r="E960" s="1027"/>
      <c r="F960" s="1027"/>
      <c r="G960" s="1027"/>
      <c r="H960" s="1027"/>
      <c r="I960" s="1027"/>
      <c r="J960" s="1027"/>
      <c r="K960" s="1027"/>
      <c r="L960" s="1027"/>
      <c r="M960" s="1027"/>
      <c r="N960" s="1027"/>
      <c r="O960" s="1027"/>
      <c r="P960" s="1027"/>
      <c r="Q960" s="1027"/>
      <c r="R960" s="1027"/>
      <c r="S960" s="1027"/>
      <c r="T960" s="1027"/>
      <c r="U960" s="1027"/>
      <c r="V960" s="1027"/>
      <c r="W960" s="1027"/>
      <c r="X960" s="1027"/>
    </row>
    <row r="961" spans="1:24">
      <c r="A961" s="618"/>
      <c r="B961" s="95"/>
      <c r="D961" s="1027"/>
      <c r="E961" s="1027"/>
      <c r="F961" s="1027"/>
      <c r="G961" s="1027"/>
      <c r="H961" s="1027"/>
      <c r="I961" s="1027"/>
      <c r="J961" s="1027"/>
      <c r="K961" s="1027"/>
      <c r="L961" s="1027"/>
      <c r="M961" s="1027"/>
      <c r="N961" s="1027"/>
      <c r="O961" s="1027"/>
      <c r="P961" s="1027"/>
      <c r="Q961" s="1027"/>
      <c r="R961" s="1027"/>
      <c r="S961" s="1027"/>
      <c r="T961" s="1027"/>
      <c r="U961" s="1027"/>
      <c r="V961" s="1027"/>
      <c r="W961" s="1027"/>
      <c r="X961" s="1027"/>
    </row>
    <row r="962" spans="1:24">
      <c r="A962" s="618"/>
      <c r="B962" s="95"/>
      <c r="D962" s="1027"/>
      <c r="E962" s="1027"/>
      <c r="F962" s="1027"/>
      <c r="G962" s="1027"/>
      <c r="H962" s="1027"/>
      <c r="I962" s="1027"/>
      <c r="J962" s="1027"/>
      <c r="K962" s="1027"/>
      <c r="L962" s="1027"/>
      <c r="M962" s="1027"/>
      <c r="N962" s="1027"/>
      <c r="O962" s="1027"/>
      <c r="P962" s="1027"/>
      <c r="Q962" s="1027"/>
      <c r="R962" s="1027"/>
      <c r="S962" s="1027"/>
      <c r="T962" s="1027"/>
      <c r="U962" s="1027"/>
      <c r="V962" s="1027"/>
      <c r="W962" s="1027"/>
      <c r="X962" s="1027"/>
    </row>
    <row r="963" spans="1:24">
      <c r="A963" s="618"/>
      <c r="B963" s="95"/>
      <c r="D963" s="1027"/>
      <c r="E963" s="1027"/>
      <c r="F963" s="1027"/>
      <c r="G963" s="1027"/>
      <c r="H963" s="1027"/>
      <c r="I963" s="1027"/>
      <c r="J963" s="1027"/>
      <c r="K963" s="1027"/>
      <c r="L963" s="1027"/>
      <c r="M963" s="1027"/>
      <c r="N963" s="1027"/>
      <c r="O963" s="1027"/>
      <c r="P963" s="1027"/>
      <c r="Q963" s="1027"/>
      <c r="R963" s="1027"/>
      <c r="S963" s="1027"/>
      <c r="T963" s="1027"/>
      <c r="U963" s="1027"/>
      <c r="V963" s="1027"/>
      <c r="W963" s="1027"/>
      <c r="X963" s="1027"/>
    </row>
    <row r="964" spans="1:24">
      <c r="A964" s="618"/>
      <c r="B964" s="95"/>
      <c r="D964" s="1027"/>
      <c r="E964" s="1027"/>
      <c r="F964" s="1027"/>
      <c r="G964" s="1027"/>
      <c r="H964" s="1027"/>
      <c r="I964" s="1027"/>
      <c r="J964" s="1027"/>
      <c r="K964" s="1027"/>
      <c r="L964" s="1027"/>
      <c r="M964" s="1027"/>
      <c r="N964" s="1027"/>
      <c r="O964" s="1027"/>
      <c r="P964" s="1027"/>
      <c r="Q964" s="1027"/>
      <c r="R964" s="1027"/>
      <c r="S964" s="1027"/>
      <c r="T964" s="1027"/>
      <c r="U964" s="1027"/>
      <c r="V964" s="1027"/>
      <c r="W964" s="1027"/>
      <c r="X964" s="1027"/>
    </row>
    <row r="965" spans="1:24">
      <c r="A965" s="618"/>
      <c r="B965" s="95"/>
      <c r="D965" s="1027"/>
      <c r="E965" s="1027"/>
      <c r="F965" s="1027"/>
      <c r="G965" s="1027"/>
      <c r="H965" s="1027"/>
      <c r="I965" s="1027"/>
      <c r="J965" s="1027"/>
      <c r="K965" s="1027"/>
      <c r="L965" s="1027"/>
      <c r="M965" s="1027"/>
      <c r="N965" s="1027"/>
      <c r="O965" s="1027"/>
      <c r="P965" s="1027"/>
      <c r="Q965" s="1027"/>
      <c r="R965" s="1027"/>
      <c r="S965" s="1027"/>
      <c r="T965" s="1027"/>
      <c r="U965" s="1027"/>
      <c r="V965" s="1027"/>
      <c r="W965" s="1027"/>
      <c r="X965" s="1027"/>
    </row>
    <row r="966" spans="1:24">
      <c r="A966" s="618"/>
      <c r="B966" s="95"/>
      <c r="D966" s="1027"/>
      <c r="E966" s="1027"/>
      <c r="F966" s="1027"/>
      <c r="G966" s="1027"/>
      <c r="H966" s="1027"/>
      <c r="I966" s="1027"/>
      <c r="J966" s="1027"/>
      <c r="K966" s="1027"/>
      <c r="L966" s="1027"/>
      <c r="M966" s="1027"/>
      <c r="N966" s="1027"/>
      <c r="O966" s="1027"/>
      <c r="P966" s="1027"/>
      <c r="Q966" s="1027"/>
      <c r="R966" s="1027"/>
      <c r="S966" s="1027"/>
      <c r="T966" s="1027"/>
      <c r="U966" s="1027"/>
      <c r="V966" s="1027"/>
      <c r="W966" s="1027"/>
      <c r="X966" s="1027"/>
    </row>
    <row r="967" spans="1:24">
      <c r="A967" s="618"/>
      <c r="B967" s="95"/>
      <c r="D967" s="1027"/>
      <c r="E967" s="1027"/>
      <c r="F967" s="1027"/>
      <c r="G967" s="1027"/>
      <c r="H967" s="1027"/>
      <c r="I967" s="1027"/>
      <c r="J967" s="1027"/>
      <c r="K967" s="1027"/>
      <c r="L967" s="1027"/>
      <c r="M967" s="1027"/>
      <c r="N967" s="1027"/>
      <c r="O967" s="1027"/>
      <c r="P967" s="1027"/>
      <c r="Q967" s="1027"/>
      <c r="R967" s="1027"/>
      <c r="S967" s="1027"/>
      <c r="T967" s="1027"/>
      <c r="U967" s="1027"/>
      <c r="V967" s="1027"/>
      <c r="W967" s="1027"/>
      <c r="X967" s="1027"/>
    </row>
    <row r="968" spans="1:24">
      <c r="A968" s="618"/>
      <c r="B968" s="95"/>
      <c r="D968" s="1027"/>
      <c r="E968" s="1027"/>
      <c r="F968" s="1027"/>
      <c r="G968" s="1027"/>
      <c r="H968" s="1027"/>
      <c r="I968" s="1027"/>
      <c r="J968" s="1027"/>
      <c r="K968" s="1027"/>
      <c r="L968" s="1027"/>
      <c r="M968" s="1027"/>
      <c r="N968" s="1027"/>
      <c r="O968" s="1027"/>
      <c r="P968" s="1027"/>
      <c r="Q968" s="1027"/>
      <c r="R968" s="1027"/>
      <c r="S968" s="1027"/>
      <c r="T968" s="1027"/>
      <c r="U968" s="1027"/>
      <c r="V968" s="1027"/>
      <c r="W968" s="1027"/>
      <c r="X968" s="1027"/>
    </row>
    <row r="969" spans="1:24">
      <c r="A969" s="618"/>
      <c r="B969" s="95"/>
      <c r="D969" s="1027"/>
      <c r="E969" s="1027"/>
      <c r="F969" s="1027"/>
      <c r="G969" s="1027"/>
      <c r="H969" s="1027"/>
      <c r="I969" s="1027"/>
      <c r="J969" s="1027"/>
      <c r="K969" s="1027"/>
      <c r="L969" s="1027"/>
      <c r="M969" s="1027"/>
      <c r="N969" s="1027"/>
      <c r="O969" s="1027"/>
      <c r="P969" s="1027"/>
      <c r="Q969" s="1027"/>
      <c r="R969" s="1027"/>
      <c r="S969" s="1027"/>
      <c r="T969" s="1027"/>
      <c r="U969" s="1027"/>
      <c r="V969" s="1027"/>
      <c r="W969" s="1027"/>
      <c r="X969" s="1027"/>
    </row>
    <row r="970" spans="1:24">
      <c r="A970" s="618"/>
      <c r="B970" s="95"/>
      <c r="D970" s="1027"/>
      <c r="E970" s="1027"/>
      <c r="F970" s="1027"/>
      <c r="G970" s="1027"/>
      <c r="H970" s="1027"/>
      <c r="I970" s="1027"/>
      <c r="J970" s="1027"/>
      <c r="K970" s="1027"/>
      <c r="L970" s="1027"/>
      <c r="M970" s="1027"/>
      <c r="N970" s="1027"/>
      <c r="O970" s="1027"/>
      <c r="P970" s="1027"/>
      <c r="Q970" s="1027"/>
      <c r="R970" s="1027"/>
      <c r="S970" s="1027"/>
      <c r="T970" s="1027"/>
      <c r="U970" s="1027"/>
      <c r="V970" s="1027"/>
      <c r="W970" s="1027"/>
      <c r="X970" s="1027"/>
    </row>
    <row r="971" spans="1:24">
      <c r="A971" s="618"/>
      <c r="B971" s="95"/>
      <c r="D971" s="1027"/>
      <c r="E971" s="1027"/>
      <c r="F971" s="1027"/>
      <c r="G971" s="1027"/>
      <c r="H971" s="1027"/>
      <c r="I971" s="1027"/>
      <c r="J971" s="1027"/>
      <c r="K971" s="1027"/>
      <c r="L971" s="1027"/>
      <c r="M971" s="1027"/>
      <c r="N971" s="1027"/>
      <c r="O971" s="1027"/>
      <c r="P971" s="1027"/>
      <c r="Q971" s="1027"/>
      <c r="R971" s="1027"/>
      <c r="S971" s="1027"/>
      <c r="T971" s="1027"/>
      <c r="U971" s="1027"/>
      <c r="V971" s="1027"/>
      <c r="W971" s="1027"/>
      <c r="X971" s="1027"/>
    </row>
    <row r="972" spans="1:24">
      <c r="A972" s="618"/>
      <c r="B972" s="95"/>
      <c r="D972" s="1027"/>
      <c r="E972" s="1027"/>
      <c r="F972" s="1027"/>
      <c r="G972" s="1027"/>
      <c r="H972" s="1027"/>
      <c r="I972" s="1027"/>
      <c r="J972" s="1027"/>
      <c r="K972" s="1027"/>
      <c r="L972" s="1027"/>
      <c r="M972" s="1027"/>
      <c r="N972" s="1027"/>
      <c r="O972" s="1027"/>
      <c r="P972" s="1027"/>
      <c r="Q972" s="1027"/>
      <c r="R972" s="1027"/>
      <c r="S972" s="1027"/>
      <c r="T972" s="1027"/>
      <c r="U972" s="1027"/>
      <c r="V972" s="1027"/>
      <c r="W972" s="1027"/>
      <c r="X972" s="1027"/>
    </row>
    <row r="973" spans="1:24">
      <c r="A973" s="618"/>
      <c r="B973" s="95"/>
      <c r="D973" s="1027"/>
      <c r="E973" s="1027"/>
      <c r="F973" s="1027"/>
      <c r="G973" s="1027"/>
      <c r="H973" s="1027"/>
      <c r="I973" s="1027"/>
      <c r="J973" s="1027"/>
      <c r="K973" s="1027"/>
      <c r="L973" s="1027"/>
      <c r="M973" s="1027"/>
      <c r="N973" s="1027"/>
      <c r="O973" s="1027"/>
      <c r="P973" s="1027"/>
      <c r="Q973" s="1027"/>
      <c r="R973" s="1027"/>
      <c r="S973" s="1027"/>
      <c r="T973" s="1027"/>
      <c r="U973" s="1027"/>
      <c r="V973" s="1027"/>
      <c r="W973" s="1027"/>
      <c r="X973" s="1027"/>
    </row>
    <row r="974" spans="1:24">
      <c r="A974" s="618"/>
      <c r="B974" s="95"/>
      <c r="D974" s="1027"/>
      <c r="E974" s="1027"/>
      <c r="F974" s="1027"/>
      <c r="G974" s="1027"/>
      <c r="H974" s="1027"/>
      <c r="I974" s="1027"/>
      <c r="J974" s="1027"/>
      <c r="K974" s="1027"/>
      <c r="L974" s="1027"/>
      <c r="M974" s="1027"/>
      <c r="N974" s="1027"/>
      <c r="O974" s="1027"/>
      <c r="P974" s="1027"/>
      <c r="Q974" s="1027"/>
      <c r="R974" s="1027"/>
      <c r="S974" s="1027"/>
      <c r="T974" s="1027"/>
      <c r="U974" s="1027"/>
      <c r="V974" s="1027"/>
      <c r="W974" s="1027"/>
      <c r="X974" s="1027"/>
    </row>
    <row r="975" spans="1:24">
      <c r="A975" s="618"/>
      <c r="B975" s="95"/>
      <c r="D975" s="1027"/>
      <c r="E975" s="1027"/>
      <c r="F975" s="1027"/>
      <c r="G975" s="1027"/>
      <c r="H975" s="1027"/>
      <c r="I975" s="1027"/>
      <c r="J975" s="1027"/>
      <c r="K975" s="1027"/>
      <c r="L975" s="1027"/>
      <c r="M975" s="1027"/>
      <c r="N975" s="1027"/>
      <c r="O975" s="1027"/>
      <c r="P975" s="1027"/>
      <c r="Q975" s="1027"/>
      <c r="R975" s="1027"/>
      <c r="S975" s="1027"/>
      <c r="T975" s="1027"/>
      <c r="U975" s="1027"/>
      <c r="V975" s="1027"/>
      <c r="W975" s="1027"/>
      <c r="X975" s="1027"/>
    </row>
    <row r="976" spans="1:24">
      <c r="A976" s="618"/>
      <c r="B976" s="95"/>
      <c r="D976" s="1027"/>
      <c r="E976" s="1027"/>
      <c r="F976" s="1027"/>
      <c r="G976" s="1027"/>
      <c r="H976" s="1027"/>
      <c r="I976" s="1027"/>
      <c r="J976" s="1027"/>
      <c r="K976" s="1027"/>
      <c r="L976" s="1027"/>
      <c r="M976" s="1027"/>
      <c r="N976" s="1027"/>
      <c r="O976" s="1027"/>
      <c r="P976" s="1027"/>
      <c r="Q976" s="1027"/>
      <c r="R976" s="1027"/>
      <c r="S976" s="1027"/>
      <c r="T976" s="1027"/>
      <c r="U976" s="1027"/>
      <c r="V976" s="1027"/>
      <c r="W976" s="1027"/>
      <c r="X976" s="1027"/>
    </row>
    <row r="977" spans="1:24">
      <c r="A977" s="618"/>
      <c r="B977" s="95"/>
      <c r="D977" s="1027"/>
      <c r="E977" s="1027"/>
      <c r="F977" s="1027"/>
      <c r="G977" s="1027"/>
      <c r="H977" s="1027"/>
      <c r="I977" s="1027"/>
      <c r="J977" s="1027"/>
      <c r="K977" s="1027"/>
      <c r="L977" s="1027"/>
      <c r="M977" s="1027"/>
      <c r="N977" s="1027"/>
      <c r="O977" s="1027"/>
      <c r="P977" s="1027"/>
      <c r="Q977" s="1027"/>
      <c r="R977" s="1027"/>
      <c r="S977" s="1027"/>
      <c r="T977" s="1027"/>
      <c r="U977" s="1027"/>
      <c r="V977" s="1027"/>
      <c r="W977" s="1027"/>
      <c r="X977" s="1027"/>
    </row>
    <row r="978" spans="1:24">
      <c r="A978" s="618"/>
      <c r="B978" s="95"/>
      <c r="D978" s="1027"/>
      <c r="E978" s="1027"/>
      <c r="F978" s="1027"/>
      <c r="G978" s="1027"/>
      <c r="H978" s="1027"/>
      <c r="I978" s="1027"/>
      <c r="J978" s="1027"/>
      <c r="K978" s="1027"/>
      <c r="L978" s="1027"/>
      <c r="M978" s="1027"/>
      <c r="N978" s="1027"/>
      <c r="O978" s="1027"/>
      <c r="P978" s="1027"/>
      <c r="Q978" s="1027"/>
      <c r="R978" s="1027"/>
      <c r="S978" s="1027"/>
      <c r="T978" s="1027"/>
      <c r="U978" s="1027"/>
      <c r="V978" s="1027"/>
      <c r="W978" s="1027"/>
      <c r="X978" s="1027"/>
    </row>
    <row r="979" spans="1:24">
      <c r="A979" s="618"/>
      <c r="B979" s="95"/>
      <c r="D979" s="1027"/>
      <c r="E979" s="1027"/>
      <c r="F979" s="1027"/>
      <c r="G979" s="1027"/>
      <c r="H979" s="1027"/>
      <c r="I979" s="1027"/>
      <c r="J979" s="1027"/>
      <c r="K979" s="1027"/>
      <c r="L979" s="1027"/>
      <c r="M979" s="1027"/>
      <c r="N979" s="1027"/>
      <c r="O979" s="1027"/>
      <c r="P979" s="1027"/>
      <c r="Q979" s="1027"/>
      <c r="R979" s="1027"/>
      <c r="S979" s="1027"/>
      <c r="T979" s="1027"/>
      <c r="U979" s="1027"/>
      <c r="V979" s="1027"/>
      <c r="W979" s="1027"/>
      <c r="X979" s="1027"/>
    </row>
    <row r="980" spans="1:24">
      <c r="A980" s="618"/>
      <c r="B980" s="95"/>
      <c r="D980" s="1027"/>
      <c r="E980" s="1027"/>
      <c r="F980" s="1027"/>
      <c r="G980" s="1027"/>
      <c r="H980" s="1027"/>
      <c r="I980" s="1027"/>
      <c r="J980" s="1027"/>
      <c r="K980" s="1027"/>
      <c r="L980" s="1027"/>
      <c r="M980" s="1027"/>
      <c r="N980" s="1027"/>
      <c r="O980" s="1027"/>
      <c r="P980" s="1027"/>
      <c r="Q980" s="1027"/>
      <c r="R980" s="1027"/>
      <c r="S980" s="1027"/>
      <c r="T980" s="1027"/>
      <c r="U980" s="1027"/>
      <c r="V980" s="1027"/>
      <c r="W980" s="1027"/>
      <c r="X980" s="1027"/>
    </row>
    <row r="981" spans="1:24">
      <c r="A981" s="618"/>
      <c r="B981" s="95"/>
      <c r="D981" s="1027"/>
      <c r="E981" s="1027"/>
      <c r="F981" s="1027"/>
      <c r="G981" s="1027"/>
      <c r="H981" s="1027"/>
      <c r="I981" s="1027"/>
      <c r="J981" s="1027"/>
      <c r="K981" s="1027"/>
      <c r="L981" s="1027"/>
      <c r="M981" s="1027"/>
      <c r="N981" s="1027"/>
      <c r="O981" s="1027"/>
      <c r="P981" s="1027"/>
      <c r="Q981" s="1027"/>
      <c r="R981" s="1027"/>
      <c r="S981" s="1027"/>
      <c r="T981" s="1027"/>
      <c r="U981" s="1027"/>
      <c r="V981" s="1027"/>
      <c r="W981" s="1027"/>
      <c r="X981" s="1027"/>
    </row>
    <row r="982" spans="1:24">
      <c r="A982" s="618"/>
      <c r="B982" s="95"/>
      <c r="D982" s="1027"/>
      <c r="E982" s="1027"/>
      <c r="F982" s="1027"/>
      <c r="G982" s="1027"/>
      <c r="H982" s="1027"/>
      <c r="I982" s="1027"/>
      <c r="J982" s="1027"/>
      <c r="K982" s="1027"/>
      <c r="L982" s="1027"/>
      <c r="M982" s="1027"/>
      <c r="N982" s="1027"/>
      <c r="O982" s="1027"/>
      <c r="P982" s="1027"/>
      <c r="Q982" s="1027"/>
      <c r="R982" s="1027"/>
      <c r="S982" s="1027"/>
      <c r="T982" s="1027"/>
      <c r="U982" s="1027"/>
      <c r="V982" s="1027"/>
      <c r="W982" s="1027"/>
      <c r="X982" s="1027"/>
    </row>
    <row r="983" spans="1:24">
      <c r="A983" s="618"/>
      <c r="B983" s="95"/>
      <c r="D983" s="1027"/>
      <c r="E983" s="1027"/>
      <c r="F983" s="1027"/>
      <c r="G983" s="1027"/>
      <c r="H983" s="1027"/>
      <c r="I983" s="1027"/>
      <c r="J983" s="1027"/>
      <c r="K983" s="1027"/>
      <c r="L983" s="1027"/>
      <c r="M983" s="1027"/>
      <c r="N983" s="1027"/>
      <c r="O983" s="1027"/>
      <c r="P983" s="1027"/>
      <c r="Q983" s="1027"/>
      <c r="R983" s="1027"/>
      <c r="S983" s="1027"/>
      <c r="T983" s="1027"/>
      <c r="U983" s="1027"/>
      <c r="V983" s="1027"/>
      <c r="W983" s="1027"/>
      <c r="X983" s="1027"/>
    </row>
    <row r="984" spans="1:24">
      <c r="A984" s="618"/>
      <c r="B984" s="95"/>
      <c r="D984" s="1027"/>
      <c r="E984" s="1027"/>
      <c r="F984" s="1027"/>
      <c r="G984" s="1027"/>
      <c r="H984" s="1027"/>
      <c r="I984" s="1027"/>
      <c r="J984" s="1027"/>
      <c r="K984" s="1027"/>
      <c r="L984" s="1027"/>
      <c r="M984" s="1027"/>
      <c r="N984" s="1027"/>
      <c r="O984" s="1027"/>
      <c r="P984" s="1027"/>
      <c r="Q984" s="1027"/>
      <c r="R984" s="1027"/>
      <c r="S984" s="1027"/>
      <c r="T984" s="1027"/>
      <c r="U984" s="1027"/>
      <c r="V984" s="1027"/>
      <c r="W984" s="1027"/>
      <c r="X984" s="1027"/>
    </row>
    <row r="985" spans="1:24">
      <c r="A985" s="618"/>
      <c r="B985" s="95"/>
      <c r="D985" s="1027"/>
      <c r="E985" s="1027"/>
      <c r="F985" s="1027"/>
      <c r="G985" s="1027"/>
      <c r="H985" s="1027"/>
      <c r="I985" s="1027"/>
      <c r="J985" s="1027"/>
      <c r="K985" s="1027"/>
      <c r="L985" s="1027"/>
      <c r="M985" s="1027"/>
      <c r="N985" s="1027"/>
      <c r="O985" s="1027"/>
      <c r="P985" s="1027"/>
      <c r="Q985" s="1027"/>
      <c r="R985" s="1027"/>
      <c r="S985" s="1027"/>
      <c r="T985" s="1027"/>
      <c r="U985" s="1027"/>
      <c r="V985" s="1027"/>
      <c r="W985" s="1027"/>
      <c r="X985" s="1027"/>
    </row>
    <row r="986" spans="1:24">
      <c r="A986" s="618"/>
      <c r="B986" s="95"/>
      <c r="D986" s="1027"/>
      <c r="E986" s="1027"/>
      <c r="F986" s="1027"/>
      <c r="G986" s="1027"/>
      <c r="H986" s="1027"/>
      <c r="I986" s="1027"/>
      <c r="J986" s="1027"/>
      <c r="K986" s="1027"/>
      <c r="L986" s="1027"/>
      <c r="M986" s="1027"/>
      <c r="N986" s="1027"/>
      <c r="O986" s="1027"/>
      <c r="P986" s="1027"/>
      <c r="Q986" s="1027"/>
      <c r="R986" s="1027"/>
      <c r="S986" s="1027"/>
      <c r="T986" s="1027"/>
      <c r="U986" s="1027"/>
      <c r="V986" s="1027"/>
      <c r="W986" s="1027"/>
      <c r="X986" s="1027"/>
    </row>
    <row r="987" spans="1:24">
      <c r="A987" s="618"/>
      <c r="B987" s="95"/>
      <c r="D987" s="1027"/>
      <c r="E987" s="1027"/>
      <c r="F987" s="1027"/>
      <c r="G987" s="1027"/>
      <c r="H987" s="1027"/>
      <c r="I987" s="1027"/>
      <c r="J987" s="1027"/>
      <c r="K987" s="1027"/>
      <c r="L987" s="1027"/>
      <c r="M987" s="1027"/>
      <c r="N987" s="1027"/>
      <c r="O987" s="1027"/>
      <c r="P987" s="1027"/>
      <c r="Q987" s="1027"/>
      <c r="R987" s="1027"/>
      <c r="S987" s="1027"/>
      <c r="T987" s="1027"/>
      <c r="U987" s="1027"/>
      <c r="V987" s="1027"/>
      <c r="W987" s="1027"/>
      <c r="X987" s="1027"/>
    </row>
    <row r="988" spans="1:24">
      <c r="A988" s="618"/>
      <c r="B988" s="95"/>
      <c r="D988" s="1027"/>
      <c r="E988" s="1027"/>
      <c r="F988" s="1027"/>
      <c r="G988" s="1027"/>
      <c r="H988" s="1027"/>
      <c r="I988" s="1027"/>
      <c r="J988" s="1027"/>
      <c r="K988" s="1027"/>
      <c r="L988" s="1027"/>
      <c r="M988" s="1027"/>
      <c r="N988" s="1027"/>
      <c r="O988" s="1027"/>
      <c r="P988" s="1027"/>
      <c r="Q988" s="1027"/>
      <c r="R988" s="1027"/>
      <c r="S988" s="1027"/>
      <c r="T988" s="1027"/>
      <c r="U988" s="1027"/>
      <c r="V988" s="1027"/>
      <c r="W988" s="1027"/>
      <c r="X988" s="1027"/>
    </row>
    <row r="989" spans="1:24">
      <c r="A989" s="618"/>
      <c r="B989" s="95"/>
      <c r="D989" s="1027"/>
      <c r="E989" s="1027"/>
      <c r="F989" s="1027"/>
      <c r="G989" s="1027"/>
      <c r="H989" s="1027"/>
      <c r="I989" s="1027"/>
      <c r="J989" s="1027"/>
      <c r="K989" s="1027"/>
      <c r="L989" s="1027"/>
      <c r="M989" s="1027"/>
      <c r="N989" s="1027"/>
      <c r="O989" s="1027"/>
      <c r="P989" s="1027"/>
      <c r="Q989" s="1027"/>
      <c r="R989" s="1027"/>
      <c r="S989" s="1027"/>
      <c r="T989" s="1027"/>
      <c r="U989" s="1027"/>
      <c r="V989" s="1027"/>
      <c r="W989" s="1027"/>
      <c r="X989" s="1027"/>
    </row>
    <row r="990" spans="1:24">
      <c r="A990" s="618"/>
      <c r="B990" s="95"/>
      <c r="D990" s="1027"/>
      <c r="E990" s="1027"/>
      <c r="F990" s="1027"/>
      <c r="G990" s="1027"/>
      <c r="H990" s="1027"/>
      <c r="I990" s="1027"/>
      <c r="J990" s="1027"/>
      <c r="K990" s="1027"/>
      <c r="L990" s="1027"/>
      <c r="M990" s="1027"/>
      <c r="N990" s="1027"/>
      <c r="O990" s="1027"/>
      <c r="P990" s="1027"/>
      <c r="Q990" s="1027"/>
      <c r="R990" s="1027"/>
      <c r="S990" s="1027"/>
      <c r="T990" s="1027"/>
      <c r="U990" s="1027"/>
      <c r="V990" s="1027"/>
      <c r="W990" s="1027"/>
      <c r="X990" s="1027"/>
    </row>
    <row r="991" spans="1:24">
      <c r="A991" s="618"/>
      <c r="B991" s="95"/>
      <c r="D991" s="1027"/>
      <c r="E991" s="1027"/>
      <c r="F991" s="1027"/>
      <c r="G991" s="1027"/>
      <c r="H991" s="1027"/>
      <c r="I991" s="1027"/>
      <c r="J991" s="1027"/>
      <c r="K991" s="1027"/>
      <c r="L991" s="1027"/>
      <c r="M991" s="1027"/>
      <c r="N991" s="1027"/>
      <c r="O991" s="1027"/>
      <c r="P991" s="1027"/>
      <c r="Q991" s="1027"/>
      <c r="R991" s="1027"/>
      <c r="S991" s="1027"/>
      <c r="T991" s="1027"/>
      <c r="U991" s="1027"/>
      <c r="V991" s="1027"/>
      <c r="W991" s="1027"/>
      <c r="X991" s="1027"/>
    </row>
    <row r="992" spans="1:24">
      <c r="A992" s="618"/>
      <c r="B992" s="95"/>
      <c r="D992" s="1027"/>
      <c r="E992" s="1027"/>
      <c r="F992" s="1027"/>
      <c r="G992" s="1027"/>
      <c r="H992" s="1027"/>
      <c r="I992" s="1027"/>
      <c r="J992" s="1027"/>
      <c r="K992" s="1027"/>
      <c r="L992" s="1027"/>
      <c r="M992" s="1027"/>
      <c r="N992" s="1027"/>
      <c r="O992" s="1027"/>
      <c r="P992" s="1027"/>
      <c r="Q992" s="1027"/>
      <c r="R992" s="1027"/>
      <c r="S992" s="1027"/>
      <c r="T992" s="1027"/>
      <c r="U992" s="1027"/>
      <c r="V992" s="1027"/>
      <c r="W992" s="1027"/>
      <c r="X992" s="1027"/>
    </row>
    <row r="993" spans="1:24">
      <c r="A993" s="618"/>
      <c r="B993" s="95"/>
      <c r="D993" s="1027"/>
      <c r="E993" s="1027"/>
      <c r="F993" s="1027"/>
      <c r="G993" s="1027"/>
      <c r="H993" s="1027"/>
      <c r="I993" s="1027"/>
      <c r="J993" s="1027"/>
      <c r="K993" s="1027"/>
      <c r="L993" s="1027"/>
      <c r="M993" s="1027"/>
      <c r="N993" s="1027"/>
      <c r="O993" s="1027"/>
      <c r="P993" s="1027"/>
      <c r="Q993" s="1027"/>
      <c r="R993" s="1027"/>
      <c r="S993" s="1027"/>
      <c r="T993" s="1027"/>
      <c r="U993" s="1027"/>
      <c r="V993" s="1027"/>
      <c r="W993" s="1027"/>
      <c r="X993" s="1027"/>
    </row>
    <row r="994" spans="1:24">
      <c r="A994" s="618"/>
      <c r="B994" s="95"/>
      <c r="D994" s="1027"/>
      <c r="E994" s="1027"/>
      <c r="F994" s="1027"/>
      <c r="G994" s="1027"/>
      <c r="H994" s="1027"/>
      <c r="I994" s="1027"/>
      <c r="J994" s="1027"/>
      <c r="K994" s="1027"/>
      <c r="L994" s="1027"/>
      <c r="M994" s="1027"/>
      <c r="N994" s="1027"/>
      <c r="O994" s="1027"/>
      <c r="P994" s="1027"/>
      <c r="Q994" s="1027"/>
      <c r="R994" s="1027"/>
      <c r="S994" s="1027"/>
      <c r="T994" s="1027"/>
      <c r="U994" s="1027"/>
      <c r="V994" s="1027"/>
      <c r="W994" s="1027"/>
      <c r="X994" s="1027"/>
    </row>
    <row r="995" spans="1:24">
      <c r="A995" s="618"/>
      <c r="B995" s="95"/>
      <c r="D995" s="1027"/>
      <c r="E995" s="1027"/>
      <c r="F995" s="1027"/>
      <c r="G995" s="1027"/>
      <c r="H995" s="1027"/>
      <c r="I995" s="1027"/>
      <c r="J995" s="1027"/>
      <c r="K995" s="1027"/>
      <c r="L995" s="1027"/>
      <c r="M995" s="1027"/>
      <c r="N995" s="1027"/>
      <c r="O995" s="1027"/>
      <c r="P995" s="1027"/>
      <c r="Q995" s="1027"/>
      <c r="R995" s="1027"/>
      <c r="S995" s="1027"/>
      <c r="T995" s="1027"/>
      <c r="U995" s="1027"/>
      <c r="V995" s="1027"/>
      <c r="W995" s="1027"/>
      <c r="X995" s="1027"/>
    </row>
    <row r="996" spans="1:24">
      <c r="A996" s="618"/>
      <c r="B996" s="95"/>
      <c r="D996" s="1027"/>
      <c r="E996" s="1027"/>
      <c r="F996" s="1027"/>
      <c r="G996" s="1027"/>
      <c r="H996" s="1027"/>
      <c r="I996" s="1027"/>
      <c r="J996" s="1027"/>
      <c r="K996" s="1027"/>
      <c r="L996" s="1027"/>
      <c r="M996" s="1027"/>
      <c r="N996" s="1027"/>
      <c r="O996" s="1027"/>
      <c r="P996" s="1027"/>
      <c r="Q996" s="1027"/>
      <c r="R996" s="1027"/>
      <c r="S996" s="1027"/>
      <c r="T996" s="1027"/>
      <c r="U996" s="1027"/>
      <c r="V996" s="1027"/>
      <c r="W996" s="1027"/>
      <c r="X996" s="1027"/>
    </row>
    <row r="997" spans="1:24">
      <c r="A997" s="618"/>
      <c r="B997" s="95"/>
      <c r="D997" s="1027"/>
      <c r="E997" s="1027"/>
      <c r="F997" s="1027"/>
      <c r="G997" s="1027"/>
      <c r="H997" s="1027"/>
      <c r="I997" s="1027"/>
      <c r="J997" s="1027"/>
      <c r="K997" s="1027"/>
      <c r="L997" s="1027"/>
      <c r="M997" s="1027"/>
      <c r="N997" s="1027"/>
      <c r="O997" s="1027"/>
      <c r="P997" s="1027"/>
      <c r="Q997" s="1027"/>
      <c r="R997" s="1027"/>
      <c r="S997" s="1027"/>
      <c r="T997" s="1027"/>
      <c r="U997" s="1027"/>
      <c r="V997" s="1027"/>
      <c r="W997" s="1027"/>
      <c r="X997" s="1027"/>
    </row>
    <row r="998" spans="1:24">
      <c r="A998" s="618"/>
      <c r="B998" s="95"/>
      <c r="D998" s="1027"/>
      <c r="E998" s="1027"/>
      <c r="F998" s="1027"/>
      <c r="G998" s="1027"/>
      <c r="H998" s="1027"/>
      <c r="I998" s="1027"/>
      <c r="J998" s="1027"/>
      <c r="K998" s="1027"/>
      <c r="L998" s="1027"/>
      <c r="M998" s="1027"/>
      <c r="N998" s="1027"/>
      <c r="O998" s="1027"/>
      <c r="P998" s="1027"/>
      <c r="Q998" s="1027"/>
      <c r="R998" s="1027"/>
      <c r="S998" s="1027"/>
      <c r="T998" s="1027"/>
      <c r="U998" s="1027"/>
      <c r="V998" s="1027"/>
      <c r="W998" s="1027"/>
      <c r="X998" s="1027"/>
    </row>
    <row r="999" spans="1:24">
      <c r="A999" s="618"/>
      <c r="B999" s="95"/>
      <c r="D999" s="1027"/>
      <c r="E999" s="1027"/>
      <c r="F999" s="1027"/>
      <c r="G999" s="1027"/>
      <c r="H999" s="1027"/>
      <c r="I999" s="1027"/>
      <c r="J999" s="1027"/>
      <c r="K999" s="1027"/>
      <c r="L999" s="1027"/>
      <c r="M999" s="1027"/>
      <c r="N999" s="1027"/>
      <c r="O999" s="1027"/>
      <c r="P999" s="1027"/>
      <c r="Q999" s="1027"/>
      <c r="R999" s="1027"/>
      <c r="S999" s="1027"/>
      <c r="T999" s="1027"/>
      <c r="U999" s="1027"/>
      <c r="V999" s="1027"/>
      <c r="W999" s="1027"/>
      <c r="X999" s="1027"/>
    </row>
    <row r="1000" spans="1:24">
      <c r="A1000" s="618"/>
      <c r="B1000" s="95"/>
      <c r="D1000" s="1027"/>
      <c r="E1000" s="1027"/>
      <c r="F1000" s="1027"/>
      <c r="G1000" s="1027"/>
      <c r="H1000" s="1027"/>
      <c r="I1000" s="1027"/>
      <c r="J1000" s="1027"/>
      <c r="K1000" s="1027"/>
      <c r="L1000" s="1027"/>
      <c r="M1000" s="1027"/>
      <c r="N1000" s="1027"/>
      <c r="O1000" s="1027"/>
      <c r="P1000" s="1027"/>
      <c r="Q1000" s="1027"/>
      <c r="R1000" s="1027"/>
      <c r="S1000" s="1027"/>
      <c r="T1000" s="1027"/>
      <c r="U1000" s="1027"/>
      <c r="V1000" s="1027"/>
      <c r="W1000" s="1027"/>
      <c r="X1000" s="1027"/>
    </row>
    <row r="1001" spans="1:24">
      <c r="A1001" s="618"/>
      <c r="B1001" s="95"/>
      <c r="D1001" s="1027"/>
      <c r="E1001" s="1027"/>
      <c r="F1001" s="1027"/>
      <c r="G1001" s="1027"/>
      <c r="H1001" s="1027"/>
      <c r="I1001" s="1027"/>
      <c r="J1001" s="1027"/>
      <c r="K1001" s="1027"/>
      <c r="L1001" s="1027"/>
      <c r="M1001" s="1027"/>
      <c r="N1001" s="1027"/>
      <c r="O1001" s="1027"/>
      <c r="P1001" s="1027"/>
      <c r="Q1001" s="1027"/>
      <c r="R1001" s="1027"/>
      <c r="S1001" s="1027"/>
      <c r="T1001" s="1027"/>
      <c r="U1001" s="1027"/>
      <c r="V1001" s="1027"/>
      <c r="W1001" s="1027"/>
      <c r="X1001" s="1027"/>
    </row>
    <row r="1002" spans="1:24">
      <c r="A1002" s="618"/>
      <c r="B1002" s="95"/>
      <c r="D1002" s="1027"/>
      <c r="E1002" s="1027"/>
      <c r="F1002" s="1027"/>
      <c r="G1002" s="1027"/>
      <c r="H1002" s="1027"/>
      <c r="I1002" s="1027"/>
      <c r="J1002" s="1027"/>
      <c r="K1002" s="1027"/>
      <c r="L1002" s="1027"/>
      <c r="M1002" s="1027"/>
      <c r="N1002" s="1027"/>
      <c r="O1002" s="1027"/>
      <c r="P1002" s="1027"/>
      <c r="Q1002" s="1027"/>
      <c r="R1002" s="1027"/>
      <c r="S1002" s="1027"/>
      <c r="T1002" s="1027"/>
      <c r="U1002" s="1027"/>
      <c r="V1002" s="1027"/>
      <c r="W1002" s="1027"/>
      <c r="X1002" s="1027"/>
    </row>
    <row r="1003" spans="1:24">
      <c r="A1003" s="618"/>
      <c r="B1003" s="95"/>
      <c r="D1003" s="1027"/>
      <c r="E1003" s="1027"/>
      <c r="F1003" s="1027"/>
      <c r="G1003" s="1027"/>
      <c r="H1003" s="1027"/>
      <c r="I1003" s="1027"/>
      <c r="J1003" s="1027"/>
      <c r="K1003" s="1027"/>
      <c r="L1003" s="1027"/>
      <c r="M1003" s="1027"/>
      <c r="N1003" s="1027"/>
      <c r="O1003" s="1027"/>
      <c r="P1003" s="1027"/>
      <c r="Q1003" s="1027"/>
      <c r="R1003" s="1027"/>
      <c r="S1003" s="1027"/>
      <c r="T1003" s="1027"/>
      <c r="U1003" s="1027"/>
      <c r="V1003" s="1027"/>
      <c r="W1003" s="1027"/>
      <c r="X1003" s="1027"/>
    </row>
    <row r="1004" spans="1:24">
      <c r="A1004" s="618"/>
      <c r="B1004" s="95"/>
      <c r="D1004" s="1027"/>
      <c r="E1004" s="1027"/>
      <c r="F1004" s="1027"/>
      <c r="G1004" s="1027"/>
      <c r="H1004" s="1027"/>
      <c r="I1004" s="1027"/>
      <c r="J1004" s="1027"/>
      <c r="K1004" s="1027"/>
      <c r="L1004" s="1027"/>
      <c r="M1004" s="1027"/>
      <c r="N1004" s="1027"/>
      <c r="O1004" s="1027"/>
      <c r="P1004" s="1027"/>
      <c r="Q1004" s="1027"/>
      <c r="R1004" s="1027"/>
      <c r="S1004" s="1027"/>
      <c r="T1004" s="1027"/>
      <c r="U1004" s="1027"/>
      <c r="V1004" s="1027"/>
      <c r="W1004" s="1027"/>
      <c r="X1004" s="1027"/>
    </row>
    <row r="1005" spans="1:24">
      <c r="A1005" s="618"/>
      <c r="B1005" s="95"/>
      <c r="D1005" s="1027"/>
      <c r="E1005" s="1027"/>
      <c r="F1005" s="1027"/>
      <c r="G1005" s="1027"/>
      <c r="H1005" s="1027"/>
      <c r="I1005" s="1027"/>
      <c r="J1005" s="1027"/>
      <c r="K1005" s="1027"/>
      <c r="L1005" s="1027"/>
      <c r="M1005" s="1027"/>
      <c r="N1005" s="1027"/>
      <c r="O1005" s="1027"/>
      <c r="P1005" s="1027"/>
      <c r="Q1005" s="1027"/>
      <c r="R1005" s="1027"/>
      <c r="S1005" s="1027"/>
      <c r="T1005" s="1027"/>
      <c r="U1005" s="1027"/>
      <c r="V1005" s="1027"/>
      <c r="W1005" s="1027"/>
      <c r="X1005" s="1027"/>
    </row>
    <row r="1006" spans="1:24">
      <c r="A1006" s="618"/>
      <c r="B1006" s="95"/>
      <c r="D1006" s="1027"/>
      <c r="E1006" s="1027"/>
      <c r="F1006" s="1027"/>
      <c r="G1006" s="1027"/>
      <c r="H1006" s="1027"/>
      <c r="I1006" s="1027"/>
      <c r="J1006" s="1027"/>
      <c r="K1006" s="1027"/>
      <c r="L1006" s="1027"/>
      <c r="M1006" s="1027"/>
      <c r="N1006" s="1027"/>
      <c r="O1006" s="1027"/>
      <c r="P1006" s="1027"/>
      <c r="Q1006" s="1027"/>
      <c r="R1006" s="1027"/>
      <c r="S1006" s="1027"/>
      <c r="T1006" s="1027"/>
      <c r="U1006" s="1027"/>
      <c r="V1006" s="1027"/>
      <c r="W1006" s="1027"/>
      <c r="X1006" s="1027"/>
    </row>
    <row r="1007" spans="1:24">
      <c r="A1007" s="618"/>
      <c r="B1007" s="95"/>
      <c r="D1007" s="1027"/>
      <c r="E1007" s="1027"/>
      <c r="F1007" s="1027"/>
      <c r="G1007" s="1027"/>
      <c r="H1007" s="1027"/>
      <c r="I1007" s="1027"/>
      <c r="J1007" s="1027"/>
      <c r="K1007" s="1027"/>
      <c r="L1007" s="1027"/>
      <c r="M1007" s="1027"/>
      <c r="N1007" s="1027"/>
      <c r="O1007" s="1027"/>
      <c r="P1007" s="1027"/>
      <c r="Q1007" s="1027"/>
      <c r="R1007" s="1027"/>
      <c r="S1007" s="1027"/>
      <c r="T1007" s="1027"/>
      <c r="U1007" s="1027"/>
      <c r="V1007" s="1027"/>
      <c r="W1007" s="1027"/>
      <c r="X1007" s="1027"/>
    </row>
    <row r="1008" spans="1:24">
      <c r="A1008" s="618"/>
      <c r="B1008" s="95"/>
      <c r="D1008" s="1027"/>
      <c r="E1008" s="1027"/>
      <c r="F1008" s="1027"/>
      <c r="G1008" s="1027"/>
      <c r="H1008" s="1027"/>
      <c r="I1008" s="1027"/>
      <c r="J1008" s="1027"/>
      <c r="K1008" s="1027"/>
      <c r="L1008" s="1027"/>
      <c r="M1008" s="1027"/>
      <c r="N1008" s="1027"/>
      <c r="O1008" s="1027"/>
      <c r="P1008" s="1027"/>
      <c r="Q1008" s="1027"/>
      <c r="R1008" s="1027"/>
      <c r="S1008" s="1027"/>
      <c r="T1008" s="1027"/>
      <c r="U1008" s="1027"/>
      <c r="V1008" s="1027"/>
      <c r="W1008" s="1027"/>
      <c r="X1008" s="1027"/>
    </row>
    <row r="1009" spans="1:24">
      <c r="A1009" s="618"/>
      <c r="B1009" s="95"/>
      <c r="D1009" s="1027"/>
      <c r="E1009" s="1027"/>
      <c r="F1009" s="1027"/>
      <c r="G1009" s="1027"/>
      <c r="H1009" s="1027"/>
      <c r="I1009" s="1027"/>
      <c r="J1009" s="1027"/>
      <c r="K1009" s="1027"/>
      <c r="L1009" s="1027"/>
      <c r="M1009" s="1027"/>
      <c r="N1009" s="1027"/>
      <c r="O1009" s="1027"/>
      <c r="P1009" s="1027"/>
      <c r="Q1009" s="1027"/>
      <c r="R1009" s="1027"/>
      <c r="S1009" s="1027"/>
      <c r="T1009" s="1027"/>
      <c r="U1009" s="1027"/>
      <c r="V1009" s="1027"/>
      <c r="W1009" s="1027"/>
      <c r="X1009" s="1027"/>
    </row>
    <row r="1010" spans="1:24">
      <c r="A1010" s="618"/>
      <c r="B1010" s="95"/>
      <c r="D1010" s="1027"/>
      <c r="E1010" s="1027"/>
      <c r="F1010" s="1027"/>
      <c r="G1010" s="1027"/>
      <c r="H1010" s="1027"/>
      <c r="I1010" s="1027"/>
      <c r="J1010" s="1027"/>
      <c r="K1010" s="1027"/>
      <c r="L1010" s="1027"/>
      <c r="M1010" s="1027"/>
      <c r="N1010" s="1027"/>
      <c r="O1010" s="1027"/>
      <c r="P1010" s="1027"/>
      <c r="Q1010" s="1027"/>
      <c r="R1010" s="1027"/>
      <c r="S1010" s="1027"/>
      <c r="T1010" s="1027"/>
      <c r="U1010" s="1027"/>
      <c r="V1010" s="1027"/>
      <c r="W1010" s="1027"/>
      <c r="X1010" s="1027"/>
    </row>
    <row r="1011" spans="1:24">
      <c r="A1011" s="618"/>
      <c r="B1011" s="95"/>
      <c r="D1011" s="1027"/>
      <c r="E1011" s="1027"/>
      <c r="F1011" s="1027"/>
      <c r="G1011" s="1027"/>
      <c r="H1011" s="1027"/>
      <c r="I1011" s="1027"/>
      <c r="J1011" s="1027"/>
      <c r="K1011" s="1027"/>
      <c r="L1011" s="1027"/>
      <c r="M1011" s="1027"/>
      <c r="N1011" s="1027"/>
      <c r="O1011" s="1027"/>
      <c r="P1011" s="1027"/>
      <c r="Q1011" s="1027"/>
      <c r="R1011" s="1027"/>
      <c r="S1011" s="1027"/>
      <c r="T1011" s="1027"/>
      <c r="U1011" s="1027"/>
      <c r="V1011" s="1027"/>
      <c r="W1011" s="1027"/>
      <c r="X1011" s="1027"/>
    </row>
    <row r="1012" spans="1:24">
      <c r="A1012" s="618"/>
      <c r="B1012" s="95"/>
      <c r="D1012" s="1027"/>
      <c r="E1012" s="1027"/>
      <c r="F1012" s="1027"/>
      <c r="G1012" s="1027"/>
      <c r="H1012" s="1027"/>
      <c r="I1012" s="1027"/>
      <c r="J1012" s="1027"/>
      <c r="K1012" s="1027"/>
      <c r="L1012" s="1027"/>
      <c r="M1012" s="1027"/>
      <c r="N1012" s="1027"/>
      <c r="O1012" s="1027"/>
      <c r="P1012" s="1027"/>
      <c r="Q1012" s="1027"/>
      <c r="R1012" s="1027"/>
      <c r="S1012" s="1027"/>
      <c r="T1012" s="1027"/>
      <c r="U1012" s="1027"/>
      <c r="V1012" s="1027"/>
      <c r="W1012" s="1027"/>
      <c r="X1012" s="1027"/>
    </row>
    <row r="1013" spans="1:24">
      <c r="A1013" s="618"/>
      <c r="B1013" s="95"/>
      <c r="D1013" s="1027"/>
      <c r="E1013" s="1027"/>
      <c r="F1013" s="1027"/>
      <c r="G1013" s="1027"/>
      <c r="H1013" s="1027"/>
      <c r="I1013" s="1027"/>
      <c r="J1013" s="1027"/>
      <c r="K1013" s="1027"/>
      <c r="L1013" s="1027"/>
      <c r="M1013" s="1027"/>
      <c r="N1013" s="1027"/>
      <c r="O1013" s="1027"/>
      <c r="P1013" s="1027"/>
      <c r="Q1013" s="1027"/>
      <c r="R1013" s="1027"/>
      <c r="S1013" s="1027"/>
      <c r="T1013" s="1027"/>
      <c r="U1013" s="1027"/>
      <c r="V1013" s="1027"/>
      <c r="W1013" s="1027"/>
      <c r="X1013" s="1027"/>
    </row>
    <row r="1014" spans="1:24">
      <c r="A1014" s="618"/>
      <c r="B1014" s="95"/>
      <c r="D1014" s="1027"/>
      <c r="E1014" s="1027"/>
      <c r="F1014" s="1027"/>
      <c r="G1014" s="1027"/>
      <c r="H1014" s="1027"/>
      <c r="I1014" s="1027"/>
      <c r="J1014" s="1027"/>
      <c r="K1014" s="1027"/>
      <c r="L1014" s="1027"/>
      <c r="M1014" s="1027"/>
      <c r="N1014" s="1027"/>
      <c r="O1014" s="1027"/>
      <c r="P1014" s="1027"/>
      <c r="Q1014" s="1027"/>
      <c r="R1014" s="1027"/>
      <c r="S1014" s="1027"/>
      <c r="T1014" s="1027"/>
      <c r="U1014" s="1027"/>
      <c r="V1014" s="1027"/>
      <c r="W1014" s="1027"/>
      <c r="X1014" s="1027"/>
    </row>
    <row r="1015" spans="1:24">
      <c r="A1015" s="618"/>
      <c r="B1015" s="95"/>
      <c r="D1015" s="1027"/>
      <c r="E1015" s="1027"/>
      <c r="F1015" s="1027"/>
      <c r="G1015" s="1027"/>
      <c r="H1015" s="1027"/>
      <c r="I1015" s="1027"/>
      <c r="J1015" s="1027"/>
      <c r="K1015" s="1027"/>
      <c r="L1015" s="1027"/>
      <c r="M1015" s="1027"/>
      <c r="N1015" s="1027"/>
      <c r="O1015" s="1027"/>
      <c r="P1015" s="1027"/>
      <c r="Q1015" s="1027"/>
      <c r="R1015" s="1027"/>
      <c r="S1015" s="1027"/>
      <c r="T1015" s="1027"/>
      <c r="U1015" s="1027"/>
      <c r="V1015" s="1027"/>
      <c r="W1015" s="1027"/>
      <c r="X1015" s="1027"/>
    </row>
    <row r="1016" spans="1:24">
      <c r="A1016" s="618"/>
      <c r="B1016" s="95"/>
      <c r="D1016" s="1027"/>
      <c r="E1016" s="1027"/>
      <c r="F1016" s="1027"/>
      <c r="G1016" s="1027"/>
      <c r="H1016" s="1027"/>
      <c r="I1016" s="1027"/>
      <c r="J1016" s="1027"/>
      <c r="K1016" s="1027"/>
      <c r="L1016" s="1027"/>
      <c r="M1016" s="1027"/>
      <c r="N1016" s="1027"/>
      <c r="O1016" s="1027"/>
      <c r="P1016" s="1027"/>
      <c r="Q1016" s="1027"/>
      <c r="R1016" s="1027"/>
      <c r="S1016" s="1027"/>
      <c r="T1016" s="1027"/>
      <c r="U1016" s="1027"/>
      <c r="V1016" s="1027"/>
      <c r="W1016" s="1027"/>
      <c r="X1016" s="1027"/>
    </row>
    <row r="1017" spans="1:24">
      <c r="A1017" s="618"/>
      <c r="B1017" s="95"/>
      <c r="D1017" s="1027"/>
      <c r="E1017" s="1027"/>
      <c r="F1017" s="1027"/>
      <c r="G1017" s="1027"/>
      <c r="H1017" s="1027"/>
      <c r="I1017" s="1027"/>
      <c r="J1017" s="1027"/>
      <c r="K1017" s="1027"/>
      <c r="L1017" s="1027"/>
      <c r="M1017" s="1027"/>
      <c r="N1017" s="1027"/>
      <c r="O1017" s="1027"/>
      <c r="P1017" s="1027"/>
      <c r="Q1017" s="1027"/>
      <c r="R1017" s="1027"/>
      <c r="S1017" s="1027"/>
      <c r="T1017" s="1027"/>
      <c r="U1017" s="1027"/>
      <c r="V1017" s="1027"/>
      <c r="W1017" s="1027"/>
      <c r="X1017" s="1027"/>
    </row>
    <row r="1018" spans="1:24">
      <c r="A1018" s="618"/>
      <c r="B1018" s="95"/>
      <c r="D1018" s="1027"/>
      <c r="E1018" s="1027"/>
      <c r="F1018" s="1027"/>
      <c r="G1018" s="1027"/>
      <c r="H1018" s="1027"/>
      <c r="I1018" s="1027"/>
      <c r="J1018" s="1027"/>
      <c r="K1018" s="1027"/>
      <c r="L1018" s="1027"/>
      <c r="M1018" s="1027"/>
      <c r="N1018" s="1027"/>
      <c r="O1018" s="1027"/>
      <c r="P1018" s="1027"/>
      <c r="Q1018" s="1027"/>
      <c r="R1018" s="1027"/>
      <c r="S1018" s="1027"/>
      <c r="T1018" s="1027"/>
      <c r="U1018" s="1027"/>
      <c r="V1018" s="1027"/>
      <c r="W1018" s="1027"/>
      <c r="X1018" s="1027"/>
    </row>
    <row r="1019" spans="1:24">
      <c r="A1019" s="618"/>
      <c r="B1019" s="95"/>
      <c r="D1019" s="1027"/>
      <c r="E1019" s="1027"/>
      <c r="F1019" s="1027"/>
      <c r="G1019" s="1027"/>
      <c r="H1019" s="1027"/>
      <c r="I1019" s="1027"/>
      <c r="J1019" s="1027"/>
      <c r="K1019" s="1027"/>
      <c r="L1019" s="1027"/>
      <c r="M1019" s="1027"/>
      <c r="N1019" s="1027"/>
      <c r="O1019" s="1027"/>
      <c r="P1019" s="1027"/>
      <c r="Q1019" s="1027"/>
      <c r="R1019" s="1027"/>
      <c r="S1019" s="1027"/>
      <c r="T1019" s="1027"/>
      <c r="U1019" s="1027"/>
      <c r="V1019" s="1027"/>
      <c r="W1019" s="1027"/>
      <c r="X1019" s="1027"/>
    </row>
    <row r="1020" spans="1:24">
      <c r="A1020" s="618"/>
      <c r="B1020" s="95"/>
      <c r="D1020" s="1027"/>
      <c r="E1020" s="1027"/>
      <c r="F1020" s="1027"/>
      <c r="G1020" s="1027"/>
      <c r="H1020" s="1027"/>
      <c r="I1020" s="1027"/>
      <c r="J1020" s="1027"/>
      <c r="K1020" s="1027"/>
      <c r="L1020" s="1027"/>
      <c r="M1020" s="1027"/>
      <c r="N1020" s="1027"/>
      <c r="O1020" s="1027"/>
      <c r="P1020" s="1027"/>
      <c r="Q1020" s="1027"/>
      <c r="R1020" s="1027"/>
      <c r="S1020" s="1027"/>
      <c r="T1020" s="1027"/>
      <c r="U1020" s="1027"/>
      <c r="V1020" s="1027"/>
      <c r="W1020" s="1027"/>
      <c r="X1020" s="1027"/>
    </row>
    <row r="1021" spans="1:24">
      <c r="A1021" s="618"/>
      <c r="B1021" s="95"/>
      <c r="D1021" s="1027"/>
      <c r="E1021" s="1027"/>
      <c r="F1021" s="1027"/>
      <c r="G1021" s="1027"/>
      <c r="H1021" s="1027"/>
      <c r="I1021" s="1027"/>
      <c r="J1021" s="1027"/>
      <c r="K1021" s="1027"/>
      <c r="L1021" s="1027"/>
      <c r="M1021" s="1027"/>
      <c r="N1021" s="1027"/>
      <c r="O1021" s="1027"/>
      <c r="P1021" s="1027"/>
      <c r="Q1021" s="1027"/>
      <c r="R1021" s="1027"/>
      <c r="S1021" s="1027"/>
      <c r="T1021" s="1027"/>
      <c r="U1021" s="1027"/>
      <c r="V1021" s="1027"/>
      <c r="W1021" s="1027"/>
      <c r="X1021" s="1027"/>
    </row>
    <row r="1022" spans="1:24">
      <c r="A1022" s="618"/>
      <c r="B1022" s="95"/>
      <c r="D1022" s="1027"/>
      <c r="E1022" s="1027"/>
      <c r="F1022" s="1027"/>
      <c r="G1022" s="1027"/>
      <c r="H1022" s="1027"/>
      <c r="I1022" s="1027"/>
      <c r="J1022" s="1027"/>
      <c r="K1022" s="1027"/>
      <c r="L1022" s="1027"/>
      <c r="M1022" s="1027"/>
      <c r="N1022" s="1027"/>
      <c r="O1022" s="1027"/>
      <c r="P1022" s="1027"/>
      <c r="Q1022" s="1027"/>
      <c r="R1022" s="1027"/>
      <c r="S1022" s="1027"/>
      <c r="T1022" s="1027"/>
      <c r="U1022" s="1027"/>
      <c r="V1022" s="1027"/>
      <c r="W1022" s="1027"/>
      <c r="X1022" s="1027"/>
    </row>
    <row r="1023" spans="1:24">
      <c r="A1023" s="618"/>
      <c r="B1023" s="95"/>
      <c r="D1023" s="1027"/>
      <c r="E1023" s="1027"/>
      <c r="F1023" s="1027"/>
      <c r="G1023" s="1027"/>
      <c r="H1023" s="1027"/>
      <c r="I1023" s="1027"/>
      <c r="J1023" s="1027"/>
      <c r="K1023" s="1027"/>
      <c r="L1023" s="1027"/>
      <c r="M1023" s="1027"/>
      <c r="N1023" s="1027"/>
      <c r="O1023" s="1027"/>
      <c r="P1023" s="1027"/>
      <c r="Q1023" s="1027"/>
      <c r="R1023" s="1027"/>
      <c r="S1023" s="1027"/>
      <c r="T1023" s="1027"/>
      <c r="U1023" s="1027"/>
      <c r="V1023" s="1027"/>
      <c r="W1023" s="1027"/>
      <c r="X1023" s="1027"/>
    </row>
    <row r="1024" spans="1:24">
      <c r="A1024" s="618"/>
      <c r="B1024" s="95"/>
      <c r="D1024" s="1027"/>
      <c r="E1024" s="1027"/>
      <c r="F1024" s="1027"/>
      <c r="G1024" s="1027"/>
      <c r="H1024" s="1027"/>
      <c r="I1024" s="1027"/>
      <c r="J1024" s="1027"/>
      <c r="K1024" s="1027"/>
      <c r="L1024" s="1027"/>
      <c r="M1024" s="1027"/>
      <c r="N1024" s="1027"/>
      <c r="O1024" s="1027"/>
      <c r="P1024" s="1027"/>
      <c r="Q1024" s="1027"/>
      <c r="R1024" s="1027"/>
      <c r="S1024" s="1027"/>
      <c r="T1024" s="1027"/>
      <c r="U1024" s="1027"/>
      <c r="V1024" s="1027"/>
      <c r="W1024" s="1027"/>
      <c r="X1024" s="1027"/>
    </row>
    <row r="1025" spans="1:24">
      <c r="A1025" s="618"/>
      <c r="B1025" s="95"/>
      <c r="D1025" s="1027"/>
      <c r="E1025" s="1027"/>
      <c r="F1025" s="1027"/>
      <c r="G1025" s="1027"/>
      <c r="H1025" s="1027"/>
      <c r="I1025" s="1027"/>
      <c r="J1025" s="1027"/>
      <c r="K1025" s="1027"/>
      <c r="L1025" s="1027"/>
      <c r="M1025" s="1027"/>
      <c r="N1025" s="1027"/>
      <c r="O1025" s="1027"/>
      <c r="P1025" s="1027"/>
      <c r="Q1025" s="1027"/>
      <c r="R1025" s="1027"/>
      <c r="S1025" s="1027"/>
      <c r="T1025" s="1027"/>
      <c r="U1025" s="1027"/>
      <c r="V1025" s="1027"/>
      <c r="W1025" s="1027"/>
      <c r="X1025" s="1027"/>
    </row>
    <row r="1026" spans="1:24">
      <c r="A1026" s="618"/>
      <c r="B1026" s="95"/>
      <c r="D1026" s="1027"/>
      <c r="E1026" s="1027"/>
      <c r="F1026" s="1027"/>
      <c r="G1026" s="1027"/>
      <c r="H1026" s="1027"/>
      <c r="I1026" s="1027"/>
      <c r="J1026" s="1027"/>
      <c r="K1026" s="1027"/>
      <c r="L1026" s="1027"/>
      <c r="M1026" s="1027"/>
      <c r="N1026" s="1027"/>
      <c r="O1026" s="1027"/>
      <c r="P1026" s="1027"/>
      <c r="Q1026" s="1027"/>
      <c r="R1026" s="1027"/>
      <c r="S1026" s="1027"/>
      <c r="T1026" s="1027"/>
      <c r="U1026" s="1027"/>
      <c r="V1026" s="1027"/>
      <c r="W1026" s="1027"/>
      <c r="X1026" s="1027"/>
    </row>
    <row r="1027" spans="1:24">
      <c r="A1027" s="618"/>
      <c r="B1027" s="95"/>
      <c r="D1027" s="1027"/>
      <c r="E1027" s="1027"/>
      <c r="F1027" s="1027"/>
      <c r="G1027" s="1027"/>
      <c r="H1027" s="1027"/>
      <c r="I1027" s="1027"/>
      <c r="J1027" s="1027"/>
      <c r="K1027" s="1027"/>
      <c r="L1027" s="1027"/>
      <c r="M1027" s="1027"/>
      <c r="N1027" s="1027"/>
      <c r="O1027" s="1027"/>
      <c r="P1027" s="1027"/>
      <c r="Q1027" s="1027"/>
      <c r="R1027" s="1027"/>
      <c r="S1027" s="1027"/>
      <c r="T1027" s="1027"/>
      <c r="U1027" s="1027"/>
      <c r="V1027" s="1027"/>
      <c r="W1027" s="1027"/>
      <c r="X1027" s="1027"/>
    </row>
    <row r="1028" spans="1:24">
      <c r="A1028" s="618"/>
      <c r="B1028" s="95"/>
      <c r="D1028" s="1027"/>
      <c r="E1028" s="1027"/>
      <c r="F1028" s="1027"/>
      <c r="G1028" s="1027"/>
      <c r="H1028" s="1027"/>
      <c r="I1028" s="1027"/>
      <c r="J1028" s="1027"/>
      <c r="K1028" s="1027"/>
      <c r="L1028" s="1027"/>
      <c r="M1028" s="1027"/>
      <c r="N1028" s="1027"/>
      <c r="O1028" s="1027"/>
      <c r="P1028" s="1027"/>
      <c r="Q1028" s="1027"/>
      <c r="R1028" s="1027"/>
      <c r="S1028" s="1027"/>
      <c r="T1028" s="1027"/>
      <c r="U1028" s="1027"/>
      <c r="V1028" s="1027"/>
      <c r="W1028" s="1027"/>
      <c r="X1028" s="1027"/>
    </row>
    <row r="1029" spans="1:24">
      <c r="A1029" s="618"/>
      <c r="B1029" s="95"/>
      <c r="D1029" s="1027"/>
      <c r="E1029" s="1027"/>
      <c r="F1029" s="1027"/>
      <c r="G1029" s="1027"/>
      <c r="H1029" s="1027"/>
      <c r="I1029" s="1027"/>
      <c r="J1029" s="1027"/>
      <c r="K1029" s="1027"/>
      <c r="L1029" s="1027"/>
      <c r="M1029" s="1027"/>
      <c r="N1029" s="1027"/>
      <c r="O1029" s="1027"/>
      <c r="P1029" s="1027"/>
      <c r="Q1029" s="1027"/>
      <c r="R1029" s="1027"/>
      <c r="S1029" s="1027"/>
      <c r="T1029" s="1027"/>
      <c r="U1029" s="1027"/>
      <c r="V1029" s="1027"/>
      <c r="W1029" s="1027"/>
      <c r="X1029" s="1027"/>
    </row>
    <row r="1030" spans="1:24">
      <c r="A1030" s="618"/>
      <c r="B1030" s="95"/>
      <c r="D1030" s="1027"/>
      <c r="E1030" s="1027"/>
      <c r="F1030" s="1027"/>
      <c r="G1030" s="1027"/>
      <c r="H1030" s="1027"/>
      <c r="I1030" s="1027"/>
      <c r="J1030" s="1027"/>
      <c r="K1030" s="1027"/>
      <c r="L1030" s="1027"/>
      <c r="M1030" s="1027"/>
      <c r="N1030" s="1027"/>
      <c r="O1030" s="1027"/>
      <c r="P1030" s="1027"/>
      <c r="Q1030" s="1027"/>
      <c r="R1030" s="1027"/>
      <c r="S1030" s="1027"/>
      <c r="T1030" s="1027"/>
      <c r="U1030" s="1027"/>
      <c r="V1030" s="1027"/>
      <c r="W1030" s="1027"/>
      <c r="X1030" s="1027"/>
    </row>
    <row r="1031" spans="1:24">
      <c r="A1031" s="618"/>
      <c r="B1031" s="95"/>
      <c r="D1031" s="1027"/>
      <c r="E1031" s="1027"/>
      <c r="F1031" s="1027"/>
      <c r="G1031" s="1027"/>
      <c r="H1031" s="1027"/>
      <c r="I1031" s="1027"/>
      <c r="J1031" s="1027"/>
      <c r="K1031" s="1027"/>
      <c r="L1031" s="1027"/>
      <c r="M1031" s="1027"/>
      <c r="N1031" s="1027"/>
      <c r="O1031" s="1027"/>
      <c r="P1031" s="1027"/>
      <c r="Q1031" s="1027"/>
      <c r="R1031" s="1027"/>
      <c r="S1031" s="1027"/>
      <c r="T1031" s="1027"/>
      <c r="U1031" s="1027"/>
      <c r="V1031" s="1027"/>
      <c r="W1031" s="1027"/>
      <c r="X1031" s="1027"/>
    </row>
    <row r="1032" spans="1:24">
      <c r="A1032" s="618"/>
      <c r="B1032" s="95"/>
      <c r="D1032" s="1027"/>
      <c r="E1032" s="1027"/>
      <c r="F1032" s="1027"/>
      <c r="G1032" s="1027"/>
      <c r="H1032" s="1027"/>
      <c r="I1032" s="1027"/>
      <c r="J1032" s="1027"/>
      <c r="K1032" s="1027"/>
      <c r="L1032" s="1027"/>
      <c r="M1032" s="1027"/>
      <c r="N1032" s="1027"/>
      <c r="O1032" s="1027"/>
      <c r="P1032" s="1027"/>
      <c r="Q1032" s="1027"/>
      <c r="R1032" s="1027"/>
      <c r="S1032" s="1027"/>
      <c r="T1032" s="1027"/>
      <c r="U1032" s="1027"/>
      <c r="V1032" s="1027"/>
      <c r="W1032" s="1027"/>
      <c r="X1032" s="1027"/>
    </row>
    <row r="1033" spans="1:24">
      <c r="A1033" s="618"/>
      <c r="B1033" s="95"/>
      <c r="D1033" s="1027"/>
      <c r="E1033" s="1027"/>
      <c r="F1033" s="1027"/>
      <c r="G1033" s="1027"/>
      <c r="H1033" s="1027"/>
      <c r="I1033" s="1027"/>
      <c r="J1033" s="1027"/>
      <c r="K1033" s="1027"/>
      <c r="L1033" s="1027"/>
      <c r="M1033" s="1027"/>
      <c r="N1033" s="1027"/>
      <c r="O1033" s="1027"/>
      <c r="P1033" s="1027"/>
      <c r="Q1033" s="1027"/>
      <c r="R1033" s="1027"/>
      <c r="S1033" s="1027"/>
      <c r="T1033" s="1027"/>
      <c r="U1033" s="1027"/>
      <c r="V1033" s="1027"/>
      <c r="W1033" s="1027"/>
      <c r="X1033" s="1027"/>
    </row>
    <row r="1034" spans="1:24">
      <c r="A1034" s="618"/>
      <c r="B1034" s="95"/>
      <c r="D1034" s="1027"/>
      <c r="E1034" s="1027"/>
      <c r="F1034" s="1027"/>
      <c r="G1034" s="1027"/>
      <c r="H1034" s="1027"/>
      <c r="I1034" s="1027"/>
      <c r="J1034" s="1027"/>
      <c r="K1034" s="1027"/>
      <c r="L1034" s="1027"/>
      <c r="M1034" s="1027"/>
      <c r="N1034" s="1027"/>
      <c r="O1034" s="1027"/>
      <c r="P1034" s="1027"/>
      <c r="Q1034" s="1027"/>
      <c r="R1034" s="1027"/>
      <c r="S1034" s="1027"/>
      <c r="T1034" s="1027"/>
      <c r="U1034" s="1027"/>
      <c r="V1034" s="1027"/>
      <c r="W1034" s="1027"/>
      <c r="X1034" s="1027"/>
    </row>
    <row r="1035" spans="1:24">
      <c r="A1035" s="618"/>
      <c r="B1035" s="95"/>
      <c r="D1035" s="1027"/>
      <c r="E1035" s="1027"/>
      <c r="F1035" s="1027"/>
      <c r="G1035" s="1027"/>
      <c r="H1035" s="1027"/>
      <c r="I1035" s="1027"/>
      <c r="J1035" s="1027"/>
      <c r="K1035" s="1027"/>
      <c r="L1035" s="1027"/>
      <c r="M1035" s="1027"/>
      <c r="N1035" s="1027"/>
      <c r="O1035" s="1027"/>
      <c r="P1035" s="1027"/>
      <c r="Q1035" s="1027"/>
      <c r="R1035" s="1027"/>
      <c r="S1035" s="1027"/>
      <c r="T1035" s="1027"/>
      <c r="U1035" s="1027"/>
      <c r="V1035" s="1027"/>
      <c r="W1035" s="1027"/>
      <c r="X1035" s="1027"/>
    </row>
    <row r="1036" spans="1:24">
      <c r="A1036" s="618"/>
      <c r="B1036" s="95"/>
      <c r="D1036" s="1027"/>
      <c r="E1036" s="1027"/>
      <c r="F1036" s="1027"/>
      <c r="G1036" s="1027"/>
      <c r="H1036" s="1027"/>
      <c r="I1036" s="1027"/>
      <c r="J1036" s="1027"/>
      <c r="K1036" s="1027"/>
      <c r="L1036" s="1027"/>
      <c r="M1036" s="1027"/>
      <c r="N1036" s="1027"/>
      <c r="O1036" s="1027"/>
      <c r="P1036" s="1027"/>
      <c r="Q1036" s="1027"/>
      <c r="R1036" s="1027"/>
      <c r="S1036" s="1027"/>
      <c r="T1036" s="1027"/>
      <c r="U1036" s="1027"/>
      <c r="V1036" s="1027"/>
      <c r="W1036" s="1027"/>
      <c r="X1036" s="1027"/>
    </row>
    <row r="1037" spans="1:24">
      <c r="A1037" s="618"/>
      <c r="B1037" s="95"/>
      <c r="D1037" s="1027"/>
      <c r="E1037" s="1027"/>
      <c r="F1037" s="1027"/>
      <c r="G1037" s="1027"/>
      <c r="H1037" s="1027"/>
      <c r="I1037" s="1027"/>
      <c r="J1037" s="1027"/>
      <c r="K1037" s="1027"/>
      <c r="L1037" s="1027"/>
      <c r="M1037" s="1027"/>
      <c r="N1037" s="1027"/>
      <c r="O1037" s="1027"/>
      <c r="P1037" s="1027"/>
      <c r="Q1037" s="1027"/>
      <c r="R1037" s="1027"/>
      <c r="S1037" s="1027"/>
      <c r="T1037" s="1027"/>
      <c r="U1037" s="1027"/>
      <c r="V1037" s="1027"/>
      <c r="W1037" s="1027"/>
      <c r="X1037" s="1027"/>
    </row>
    <row r="1038" spans="1:24">
      <c r="A1038" s="618"/>
      <c r="B1038" s="95"/>
      <c r="D1038" s="1027"/>
      <c r="E1038" s="1027"/>
      <c r="F1038" s="1027"/>
      <c r="G1038" s="1027"/>
      <c r="H1038" s="1027"/>
      <c r="I1038" s="1027"/>
      <c r="J1038" s="1027"/>
      <c r="K1038" s="1027"/>
      <c r="L1038" s="1027"/>
      <c r="M1038" s="1027"/>
      <c r="N1038" s="1027"/>
      <c r="O1038" s="1027"/>
      <c r="P1038" s="1027"/>
      <c r="Q1038" s="1027"/>
      <c r="R1038" s="1027"/>
      <c r="S1038" s="1027"/>
      <c r="T1038" s="1027"/>
      <c r="U1038" s="1027"/>
      <c r="V1038" s="1027"/>
      <c r="W1038" s="1027"/>
      <c r="X1038" s="1027"/>
    </row>
    <row r="1039" spans="1:24">
      <c r="A1039" s="618"/>
      <c r="B1039" s="95"/>
      <c r="D1039" s="1027"/>
      <c r="E1039" s="1027"/>
      <c r="F1039" s="1027"/>
      <c r="G1039" s="1027"/>
      <c r="H1039" s="1027"/>
      <c r="I1039" s="1027"/>
      <c r="J1039" s="1027"/>
      <c r="K1039" s="1027"/>
      <c r="L1039" s="1027"/>
      <c r="M1039" s="1027"/>
      <c r="N1039" s="1027"/>
      <c r="O1039" s="1027"/>
      <c r="P1039" s="1027"/>
      <c r="Q1039" s="1027"/>
      <c r="R1039" s="1027"/>
      <c r="S1039" s="1027"/>
      <c r="T1039" s="1027"/>
      <c r="U1039" s="1027"/>
      <c r="V1039" s="1027"/>
      <c r="W1039" s="1027"/>
      <c r="X1039" s="1027"/>
    </row>
    <row r="1040" spans="1:24">
      <c r="A1040" s="618"/>
      <c r="B1040" s="95"/>
      <c r="D1040" s="1027"/>
      <c r="E1040" s="1027"/>
      <c r="F1040" s="1027"/>
      <c r="G1040" s="1027"/>
      <c r="H1040" s="1027"/>
      <c r="I1040" s="1027"/>
      <c r="J1040" s="1027"/>
      <c r="K1040" s="1027"/>
      <c r="L1040" s="1027"/>
      <c r="M1040" s="1027"/>
      <c r="N1040" s="1027"/>
      <c r="O1040" s="1027"/>
      <c r="P1040" s="1027"/>
      <c r="Q1040" s="1027"/>
      <c r="R1040" s="1027"/>
      <c r="S1040" s="1027"/>
      <c r="T1040" s="1027"/>
      <c r="U1040" s="1027"/>
      <c r="V1040" s="1027"/>
      <c r="W1040" s="1027"/>
      <c r="X1040" s="1027"/>
    </row>
    <row r="1041" spans="1:24">
      <c r="A1041" s="618"/>
      <c r="B1041" s="95"/>
      <c r="D1041" s="1027"/>
      <c r="E1041" s="1027"/>
      <c r="F1041" s="1027"/>
      <c r="G1041" s="1027"/>
      <c r="H1041" s="1027"/>
      <c r="I1041" s="1027"/>
      <c r="J1041" s="1027"/>
      <c r="K1041" s="1027"/>
      <c r="L1041" s="1027"/>
      <c r="M1041" s="1027"/>
      <c r="N1041" s="1027"/>
      <c r="O1041" s="1027"/>
      <c r="P1041" s="1027"/>
      <c r="Q1041" s="1027"/>
      <c r="R1041" s="1027"/>
      <c r="S1041" s="1027"/>
      <c r="T1041" s="1027"/>
      <c r="U1041" s="1027"/>
      <c r="V1041" s="1027"/>
      <c r="W1041" s="1027"/>
      <c r="X1041" s="1027"/>
    </row>
    <row r="1042" spans="1:24">
      <c r="A1042" s="618"/>
      <c r="B1042" s="95"/>
      <c r="D1042" s="1027"/>
      <c r="E1042" s="1027"/>
      <c r="F1042" s="1027"/>
      <c r="G1042" s="1027"/>
      <c r="H1042" s="1027"/>
      <c r="I1042" s="1027"/>
      <c r="J1042" s="1027"/>
      <c r="K1042" s="1027"/>
      <c r="L1042" s="1027"/>
      <c r="M1042" s="1027"/>
      <c r="N1042" s="1027"/>
      <c r="O1042" s="1027"/>
      <c r="P1042" s="1027"/>
      <c r="Q1042" s="1027"/>
      <c r="R1042" s="1027"/>
      <c r="S1042" s="1027"/>
      <c r="T1042" s="1027"/>
      <c r="U1042" s="1027"/>
      <c r="V1042" s="1027"/>
      <c r="W1042" s="1027"/>
      <c r="X1042" s="1027"/>
    </row>
    <row r="1043" spans="1:24">
      <c r="A1043" s="618"/>
      <c r="B1043" s="95"/>
      <c r="D1043" s="1027"/>
      <c r="E1043" s="1027"/>
      <c r="F1043" s="1027"/>
      <c r="G1043" s="1027"/>
      <c r="H1043" s="1027"/>
      <c r="I1043" s="1027"/>
      <c r="J1043" s="1027"/>
      <c r="K1043" s="1027"/>
      <c r="L1043" s="1027"/>
      <c r="M1043" s="1027"/>
      <c r="N1043" s="1027"/>
      <c r="O1043" s="1027"/>
      <c r="P1043" s="1027"/>
      <c r="Q1043" s="1027"/>
      <c r="R1043" s="1027"/>
      <c r="S1043" s="1027"/>
      <c r="T1043" s="1027"/>
      <c r="U1043" s="1027"/>
      <c r="V1043" s="1027"/>
      <c r="W1043" s="1027"/>
      <c r="X1043" s="1027"/>
    </row>
    <row r="1044" spans="1:24">
      <c r="A1044" s="618"/>
      <c r="B1044" s="95"/>
      <c r="D1044" s="1027"/>
      <c r="E1044" s="1027"/>
      <c r="F1044" s="1027"/>
      <c r="G1044" s="1027"/>
      <c r="H1044" s="1027"/>
      <c r="I1044" s="1027"/>
      <c r="J1044" s="1027"/>
      <c r="K1044" s="1027"/>
      <c r="L1044" s="1027"/>
      <c r="M1044" s="1027"/>
      <c r="N1044" s="1027"/>
      <c r="O1044" s="1027"/>
      <c r="P1044" s="1027"/>
      <c r="Q1044" s="1027"/>
      <c r="R1044" s="1027"/>
      <c r="S1044" s="1027"/>
      <c r="T1044" s="1027"/>
      <c r="U1044" s="1027"/>
      <c r="V1044" s="1027"/>
      <c r="W1044" s="1027"/>
      <c r="X1044" s="1027"/>
    </row>
    <row r="1045" spans="1:24">
      <c r="A1045" s="618"/>
      <c r="B1045" s="95"/>
      <c r="D1045" s="1027"/>
      <c r="E1045" s="1027"/>
      <c r="F1045" s="1027"/>
      <c r="G1045" s="1027"/>
      <c r="H1045" s="1027"/>
      <c r="I1045" s="1027"/>
      <c r="J1045" s="1027"/>
      <c r="K1045" s="1027"/>
      <c r="L1045" s="1027"/>
      <c r="M1045" s="1027"/>
      <c r="N1045" s="1027"/>
      <c r="O1045" s="1027"/>
      <c r="P1045" s="1027"/>
      <c r="Q1045" s="1027"/>
      <c r="R1045" s="1027"/>
      <c r="S1045" s="1027"/>
      <c r="T1045" s="1027"/>
      <c r="U1045" s="1027"/>
      <c r="V1045" s="1027"/>
      <c r="W1045" s="1027"/>
      <c r="X1045" s="1027"/>
    </row>
    <row r="1046" spans="1:24">
      <c r="A1046" s="618"/>
      <c r="B1046" s="95"/>
      <c r="D1046" s="1027"/>
      <c r="E1046" s="1027"/>
      <c r="F1046" s="1027"/>
      <c r="G1046" s="1027"/>
      <c r="H1046" s="1027"/>
      <c r="I1046" s="1027"/>
      <c r="J1046" s="1027"/>
      <c r="K1046" s="1027"/>
      <c r="L1046" s="1027"/>
      <c r="M1046" s="1027"/>
      <c r="N1046" s="1027"/>
      <c r="O1046" s="1027"/>
      <c r="P1046" s="1027"/>
      <c r="Q1046" s="1027"/>
      <c r="R1046" s="1027"/>
      <c r="S1046" s="1027"/>
      <c r="T1046" s="1027"/>
      <c r="U1046" s="1027"/>
      <c r="V1046" s="1027"/>
      <c r="W1046" s="1027"/>
      <c r="X1046" s="1027"/>
    </row>
    <row r="1047" spans="1:24">
      <c r="A1047" s="618"/>
      <c r="B1047" s="95"/>
      <c r="D1047" s="1027"/>
      <c r="E1047" s="1027"/>
      <c r="F1047" s="1027"/>
      <c r="G1047" s="1027"/>
      <c r="H1047" s="1027"/>
      <c r="I1047" s="1027"/>
      <c r="J1047" s="1027"/>
      <c r="K1047" s="1027"/>
      <c r="L1047" s="1027"/>
      <c r="M1047" s="1027"/>
      <c r="N1047" s="1027"/>
      <c r="O1047" s="1027"/>
      <c r="P1047" s="1027"/>
      <c r="Q1047" s="1027"/>
      <c r="R1047" s="1027"/>
      <c r="S1047" s="1027"/>
      <c r="T1047" s="1027"/>
      <c r="U1047" s="1027"/>
      <c r="V1047" s="1027"/>
      <c r="W1047" s="1027"/>
      <c r="X1047" s="1027"/>
    </row>
    <row r="1048" spans="1:24">
      <c r="A1048" s="618"/>
      <c r="B1048" s="95"/>
      <c r="D1048" s="1027"/>
      <c r="E1048" s="1027"/>
      <c r="F1048" s="1027"/>
      <c r="G1048" s="1027"/>
      <c r="H1048" s="1027"/>
      <c r="I1048" s="1027"/>
      <c r="J1048" s="1027"/>
      <c r="K1048" s="1027"/>
      <c r="L1048" s="1027"/>
      <c r="M1048" s="1027"/>
      <c r="N1048" s="1027"/>
      <c r="O1048" s="1027"/>
      <c r="P1048" s="1027"/>
      <c r="Q1048" s="1027"/>
      <c r="R1048" s="1027"/>
      <c r="S1048" s="1027"/>
      <c r="T1048" s="1027"/>
      <c r="U1048" s="1027"/>
      <c r="V1048" s="1027"/>
      <c r="W1048" s="1027"/>
      <c r="X1048" s="1027"/>
    </row>
    <row r="1049" spans="1:24">
      <c r="A1049" s="618"/>
      <c r="B1049" s="95"/>
      <c r="D1049" s="1027"/>
      <c r="E1049" s="1027"/>
      <c r="F1049" s="1027"/>
      <c r="G1049" s="1027"/>
      <c r="H1049" s="1027"/>
      <c r="I1049" s="1027"/>
      <c r="J1049" s="1027"/>
      <c r="K1049" s="1027"/>
      <c r="L1049" s="1027"/>
      <c r="M1049" s="1027"/>
      <c r="N1049" s="1027"/>
      <c r="O1049" s="1027"/>
      <c r="P1049" s="1027"/>
      <c r="Q1049" s="1027"/>
      <c r="R1049" s="1027"/>
      <c r="S1049" s="1027"/>
      <c r="T1049" s="1027"/>
      <c r="U1049" s="1027"/>
      <c r="V1049" s="1027"/>
      <c r="W1049" s="1027"/>
      <c r="X1049" s="1027"/>
    </row>
    <row r="1050" spans="1:24">
      <c r="A1050" s="618"/>
      <c r="B1050" s="95"/>
      <c r="D1050" s="1027"/>
      <c r="E1050" s="1027"/>
      <c r="F1050" s="1027"/>
      <c r="G1050" s="1027"/>
      <c r="H1050" s="1027"/>
      <c r="I1050" s="1027"/>
      <c r="J1050" s="1027"/>
      <c r="K1050" s="1027"/>
      <c r="L1050" s="1027"/>
      <c r="M1050" s="1027"/>
      <c r="N1050" s="1027"/>
      <c r="O1050" s="1027"/>
      <c r="P1050" s="1027"/>
      <c r="Q1050" s="1027"/>
      <c r="R1050" s="1027"/>
      <c r="S1050" s="1027"/>
      <c r="T1050" s="1027"/>
      <c r="U1050" s="1027"/>
      <c r="V1050" s="1027"/>
      <c r="W1050" s="1027"/>
      <c r="X1050" s="1027"/>
    </row>
    <row r="1051" spans="1:24">
      <c r="A1051" s="618"/>
      <c r="B1051" s="95"/>
      <c r="D1051" s="1027"/>
      <c r="E1051" s="1027"/>
      <c r="F1051" s="1027"/>
      <c r="G1051" s="1027"/>
      <c r="H1051" s="1027"/>
      <c r="I1051" s="1027"/>
      <c r="J1051" s="1027"/>
      <c r="K1051" s="1027"/>
      <c r="L1051" s="1027"/>
      <c r="M1051" s="1027"/>
      <c r="N1051" s="1027"/>
      <c r="O1051" s="1027"/>
      <c r="P1051" s="1027"/>
      <c r="Q1051" s="1027"/>
      <c r="R1051" s="1027"/>
      <c r="S1051" s="1027"/>
      <c r="T1051" s="1027"/>
      <c r="U1051" s="1027"/>
      <c r="V1051" s="1027"/>
      <c r="W1051" s="1027"/>
      <c r="X1051" s="1027"/>
    </row>
    <row r="1052" spans="1:24">
      <c r="A1052" s="618"/>
      <c r="B1052" s="95"/>
      <c r="D1052" s="1027"/>
      <c r="E1052" s="1027"/>
      <c r="F1052" s="1027"/>
      <c r="G1052" s="1027"/>
      <c r="H1052" s="1027"/>
      <c r="I1052" s="1027"/>
      <c r="J1052" s="1027"/>
      <c r="K1052" s="1027"/>
      <c r="L1052" s="1027"/>
      <c r="M1052" s="1027"/>
      <c r="N1052" s="1027"/>
      <c r="O1052" s="1027"/>
      <c r="P1052" s="1027"/>
      <c r="Q1052" s="1027"/>
      <c r="R1052" s="1027"/>
      <c r="S1052" s="1027"/>
      <c r="T1052" s="1027"/>
      <c r="U1052" s="1027"/>
      <c r="V1052" s="1027"/>
      <c r="W1052" s="1027"/>
      <c r="X1052" s="1027"/>
    </row>
    <row r="1053" spans="1:24">
      <c r="A1053" s="618"/>
      <c r="B1053" s="95"/>
      <c r="D1053" s="1027"/>
      <c r="E1053" s="1027"/>
      <c r="F1053" s="1027"/>
      <c r="G1053" s="1027"/>
      <c r="H1053" s="1027"/>
      <c r="I1053" s="1027"/>
      <c r="J1053" s="1027"/>
      <c r="K1053" s="1027"/>
      <c r="L1053" s="1027"/>
      <c r="M1053" s="1027"/>
      <c r="N1053" s="1027"/>
      <c r="O1053" s="1027"/>
      <c r="P1053" s="1027"/>
      <c r="Q1053" s="1027"/>
      <c r="R1053" s="1027"/>
      <c r="S1053" s="1027"/>
      <c r="T1053" s="1027"/>
      <c r="U1053" s="1027"/>
      <c r="V1053" s="1027"/>
      <c r="W1053" s="1027"/>
      <c r="X1053" s="1027"/>
    </row>
    <row r="1054" spans="1:24">
      <c r="A1054" s="618"/>
      <c r="B1054" s="95"/>
      <c r="D1054" s="1027"/>
      <c r="E1054" s="1027"/>
      <c r="F1054" s="1027"/>
      <c r="G1054" s="1027"/>
      <c r="H1054" s="1027"/>
      <c r="I1054" s="1027"/>
      <c r="J1054" s="1027"/>
      <c r="K1054" s="1027"/>
      <c r="L1054" s="1027"/>
      <c r="M1054" s="1027"/>
      <c r="N1054" s="1027"/>
      <c r="O1054" s="1027"/>
      <c r="P1054" s="1027"/>
      <c r="Q1054" s="1027"/>
      <c r="R1054" s="1027"/>
      <c r="S1054" s="1027"/>
      <c r="T1054" s="1027"/>
      <c r="U1054" s="1027"/>
      <c r="V1054" s="1027"/>
      <c r="W1054" s="1027"/>
      <c r="X1054" s="1027"/>
    </row>
    <row r="1055" spans="1:24">
      <c r="A1055" s="618"/>
      <c r="B1055" s="95"/>
      <c r="D1055" s="1027"/>
      <c r="E1055" s="1027"/>
      <c r="F1055" s="1027"/>
      <c r="G1055" s="1027"/>
      <c r="H1055" s="1027"/>
      <c r="I1055" s="1027"/>
      <c r="J1055" s="1027"/>
      <c r="K1055" s="1027"/>
      <c r="L1055" s="1027"/>
      <c r="M1055" s="1027"/>
      <c r="N1055" s="1027"/>
      <c r="O1055" s="1027"/>
      <c r="P1055" s="1027"/>
      <c r="Q1055" s="1027"/>
      <c r="R1055" s="1027"/>
      <c r="S1055" s="1027"/>
      <c r="T1055" s="1027"/>
      <c r="U1055" s="1027"/>
      <c r="V1055" s="1027"/>
      <c r="W1055" s="1027"/>
      <c r="X1055" s="1027"/>
    </row>
    <row r="1056" spans="1:24">
      <c r="A1056" s="618"/>
      <c r="B1056" s="95"/>
      <c r="D1056" s="1027"/>
      <c r="E1056" s="1027"/>
      <c r="F1056" s="1027"/>
      <c r="G1056" s="1027"/>
      <c r="H1056" s="1027"/>
      <c r="I1056" s="1027"/>
      <c r="J1056" s="1027"/>
      <c r="K1056" s="1027"/>
      <c r="L1056" s="1027"/>
      <c r="M1056" s="1027"/>
      <c r="N1056" s="1027"/>
      <c r="O1056" s="1027"/>
      <c r="P1056" s="1027"/>
      <c r="Q1056" s="1027"/>
      <c r="R1056" s="1027"/>
      <c r="S1056" s="1027"/>
      <c r="T1056" s="1027"/>
      <c r="U1056" s="1027"/>
      <c r="V1056" s="1027"/>
      <c r="W1056" s="1027"/>
      <c r="X1056" s="1027"/>
    </row>
    <row r="1057" spans="1:24">
      <c r="A1057" s="618"/>
      <c r="B1057" s="95"/>
      <c r="D1057" s="1027"/>
      <c r="E1057" s="1027"/>
      <c r="F1057" s="1027"/>
      <c r="G1057" s="1027"/>
      <c r="H1057" s="1027"/>
      <c r="I1057" s="1027"/>
      <c r="J1057" s="1027"/>
      <c r="K1057" s="1027"/>
      <c r="L1057" s="1027"/>
      <c r="M1057" s="1027"/>
      <c r="N1057" s="1027"/>
      <c r="O1057" s="1027"/>
      <c r="P1057" s="1027"/>
      <c r="Q1057" s="1027"/>
      <c r="R1057" s="1027"/>
      <c r="S1057" s="1027"/>
      <c r="T1057" s="1027"/>
      <c r="U1057" s="1027"/>
      <c r="V1057" s="1027"/>
      <c r="W1057" s="1027"/>
      <c r="X1057" s="1027"/>
    </row>
    <row r="1058" spans="1:24">
      <c r="A1058" s="618"/>
      <c r="B1058" s="95"/>
      <c r="D1058" s="1027"/>
      <c r="E1058" s="1027"/>
      <c r="F1058" s="1027"/>
      <c r="G1058" s="1027"/>
      <c r="H1058" s="1027"/>
      <c r="I1058" s="1027"/>
      <c r="J1058" s="1027"/>
      <c r="K1058" s="1027"/>
      <c r="L1058" s="1027"/>
      <c r="M1058" s="1027"/>
      <c r="N1058" s="1027"/>
      <c r="O1058" s="1027"/>
      <c r="P1058" s="1027"/>
      <c r="Q1058" s="1027"/>
      <c r="R1058" s="1027"/>
      <c r="S1058" s="1027"/>
      <c r="T1058" s="1027"/>
      <c r="U1058" s="1027"/>
      <c r="V1058" s="1027"/>
      <c r="W1058" s="1027"/>
      <c r="X1058" s="1027"/>
    </row>
    <row r="1059" spans="1:24">
      <c r="A1059" s="618"/>
      <c r="B1059" s="95"/>
      <c r="D1059" s="1027"/>
      <c r="E1059" s="1027"/>
      <c r="F1059" s="1027"/>
      <c r="G1059" s="1027"/>
      <c r="H1059" s="1027"/>
      <c r="I1059" s="1027"/>
      <c r="J1059" s="1027"/>
      <c r="K1059" s="1027"/>
      <c r="L1059" s="1027"/>
      <c r="M1059" s="1027"/>
      <c r="N1059" s="1027"/>
      <c r="O1059" s="1027"/>
      <c r="P1059" s="1027"/>
      <c r="Q1059" s="1027"/>
      <c r="R1059" s="1027"/>
      <c r="S1059" s="1027"/>
      <c r="T1059" s="1027"/>
      <c r="U1059" s="1027"/>
      <c r="V1059" s="1027"/>
      <c r="W1059" s="1027"/>
      <c r="X1059" s="1027"/>
    </row>
    <row r="1060" spans="1:24">
      <c r="A1060" s="618"/>
      <c r="B1060" s="95"/>
      <c r="D1060" s="1027"/>
      <c r="E1060" s="1027"/>
      <c r="F1060" s="1027"/>
      <c r="G1060" s="1027"/>
      <c r="H1060" s="1027"/>
      <c r="I1060" s="1027"/>
      <c r="J1060" s="1027"/>
      <c r="K1060" s="1027"/>
      <c r="L1060" s="1027"/>
      <c r="M1060" s="1027"/>
      <c r="N1060" s="1027"/>
      <c r="O1060" s="1027"/>
      <c r="P1060" s="1027"/>
      <c r="Q1060" s="1027"/>
      <c r="R1060" s="1027"/>
      <c r="S1060" s="1027"/>
      <c r="T1060" s="1027"/>
      <c r="U1060" s="1027"/>
      <c r="V1060" s="1027"/>
      <c r="W1060" s="1027"/>
      <c r="X1060" s="1027"/>
    </row>
    <row r="1061" spans="1:24">
      <c r="A1061" s="618"/>
      <c r="B1061" s="95"/>
      <c r="D1061" s="1027"/>
      <c r="E1061" s="1027"/>
      <c r="F1061" s="1027"/>
      <c r="G1061" s="1027"/>
      <c r="H1061" s="1027"/>
      <c r="I1061" s="1027"/>
      <c r="J1061" s="1027"/>
      <c r="K1061" s="1027"/>
      <c r="L1061" s="1027"/>
      <c r="M1061" s="1027"/>
      <c r="N1061" s="1027"/>
      <c r="O1061" s="1027"/>
      <c r="P1061" s="1027"/>
      <c r="Q1061" s="1027"/>
      <c r="R1061" s="1027"/>
      <c r="S1061" s="1027"/>
      <c r="T1061" s="1027"/>
      <c r="U1061" s="1027"/>
      <c r="V1061" s="1027"/>
      <c r="W1061" s="1027"/>
      <c r="X1061" s="1027"/>
    </row>
    <row r="1062" spans="1:24">
      <c r="A1062" s="618"/>
      <c r="B1062" s="95"/>
      <c r="D1062" s="1027"/>
      <c r="E1062" s="1027"/>
      <c r="F1062" s="1027"/>
      <c r="G1062" s="1027"/>
      <c r="H1062" s="1027"/>
      <c r="I1062" s="1027"/>
      <c r="J1062" s="1027"/>
      <c r="K1062" s="1027"/>
      <c r="L1062" s="1027"/>
      <c r="M1062" s="1027"/>
      <c r="N1062" s="1027"/>
      <c r="O1062" s="1027"/>
      <c r="P1062" s="1027"/>
      <c r="Q1062" s="1027"/>
      <c r="R1062" s="1027"/>
      <c r="S1062" s="1027"/>
      <c r="T1062" s="1027"/>
      <c r="U1062" s="1027"/>
      <c r="V1062" s="1027"/>
      <c r="W1062" s="1027"/>
      <c r="X1062" s="1027"/>
    </row>
    <row r="1063" spans="1:24">
      <c r="A1063" s="618"/>
      <c r="B1063" s="95"/>
      <c r="D1063" s="1027"/>
      <c r="E1063" s="1027"/>
      <c r="F1063" s="1027"/>
      <c r="G1063" s="1027"/>
      <c r="H1063" s="1027"/>
      <c r="I1063" s="1027"/>
      <c r="J1063" s="1027"/>
      <c r="K1063" s="1027"/>
      <c r="L1063" s="1027"/>
      <c r="M1063" s="1027"/>
      <c r="N1063" s="1027"/>
      <c r="O1063" s="1027"/>
      <c r="P1063" s="1027"/>
      <c r="Q1063" s="1027"/>
      <c r="R1063" s="1027"/>
      <c r="S1063" s="1027"/>
      <c r="T1063" s="1027"/>
      <c r="U1063" s="1027"/>
      <c r="V1063" s="1027"/>
      <c r="W1063" s="1027"/>
      <c r="X1063" s="1027"/>
    </row>
    <row r="1064" spans="1:24">
      <c r="A1064" s="618"/>
      <c r="B1064" s="95"/>
      <c r="D1064" s="1027"/>
      <c r="E1064" s="1027"/>
      <c r="F1064" s="1027"/>
      <c r="G1064" s="1027"/>
      <c r="H1064" s="1027"/>
      <c r="I1064" s="1027"/>
      <c r="J1064" s="1027"/>
      <c r="K1064" s="1027"/>
      <c r="L1064" s="1027"/>
      <c r="M1064" s="1027"/>
      <c r="N1064" s="1027"/>
      <c r="O1064" s="1027"/>
      <c r="P1064" s="1027"/>
      <c r="Q1064" s="1027"/>
      <c r="R1064" s="1027"/>
      <c r="S1064" s="1027"/>
      <c r="T1064" s="1027"/>
      <c r="U1064" s="1027"/>
      <c r="V1064" s="1027"/>
      <c r="W1064" s="1027"/>
      <c r="X1064" s="1027"/>
    </row>
    <row r="1065" spans="1:24">
      <c r="A1065" s="618"/>
      <c r="B1065" s="95"/>
      <c r="D1065" s="1027"/>
      <c r="E1065" s="1027"/>
      <c r="F1065" s="1027"/>
      <c r="G1065" s="1027"/>
      <c r="H1065" s="1027"/>
      <c r="I1065" s="1027"/>
      <c r="J1065" s="1027"/>
      <c r="K1065" s="1027"/>
      <c r="L1065" s="1027"/>
      <c r="M1065" s="1027"/>
      <c r="N1065" s="1027"/>
      <c r="O1065" s="1027"/>
      <c r="P1065" s="1027"/>
      <c r="Q1065" s="1027"/>
      <c r="R1065" s="1027"/>
      <c r="S1065" s="1027"/>
      <c r="T1065" s="1027"/>
      <c r="U1065" s="1027"/>
      <c r="V1065" s="1027"/>
      <c r="W1065" s="1027"/>
      <c r="X1065" s="1027"/>
    </row>
    <row r="1066" spans="1:24">
      <c r="A1066" s="618"/>
      <c r="B1066" s="95"/>
      <c r="D1066" s="1027"/>
      <c r="E1066" s="1027"/>
      <c r="F1066" s="1027"/>
      <c r="G1066" s="1027"/>
      <c r="H1066" s="1027"/>
      <c r="I1066" s="1027"/>
      <c r="J1066" s="1027"/>
      <c r="K1066" s="1027"/>
      <c r="L1066" s="1027"/>
      <c r="M1066" s="1027"/>
      <c r="N1066" s="1027"/>
      <c r="O1066" s="1027"/>
      <c r="P1066" s="1027"/>
      <c r="Q1066" s="1027"/>
      <c r="R1066" s="1027"/>
      <c r="S1066" s="1027"/>
      <c r="T1066" s="1027"/>
      <c r="U1066" s="1027"/>
      <c r="V1066" s="1027"/>
      <c r="W1066" s="1027"/>
      <c r="X1066" s="1027"/>
    </row>
    <row r="1067" spans="1:24">
      <c r="A1067" s="618"/>
      <c r="B1067" s="95"/>
      <c r="D1067" s="1027"/>
      <c r="E1067" s="1027"/>
      <c r="F1067" s="1027"/>
      <c r="G1067" s="1027"/>
      <c r="H1067" s="1027"/>
      <c r="I1067" s="1027"/>
      <c r="J1067" s="1027"/>
      <c r="K1067" s="1027"/>
      <c r="L1067" s="1027"/>
      <c r="M1067" s="1027"/>
      <c r="N1067" s="1027"/>
      <c r="O1067" s="1027"/>
      <c r="P1067" s="1027"/>
      <c r="Q1067" s="1027"/>
      <c r="R1067" s="1027"/>
      <c r="S1067" s="1027"/>
      <c r="T1067" s="1027"/>
      <c r="U1067" s="1027"/>
      <c r="V1067" s="1027"/>
      <c r="W1067" s="1027"/>
      <c r="X1067" s="1027"/>
    </row>
    <row r="1068" spans="1:24">
      <c r="A1068" s="618"/>
      <c r="B1068" s="95"/>
      <c r="D1068" s="1027"/>
      <c r="E1068" s="1027"/>
      <c r="F1068" s="1027"/>
      <c r="G1068" s="1027"/>
      <c r="H1068" s="1027"/>
      <c r="I1068" s="1027"/>
      <c r="J1068" s="1027"/>
      <c r="K1068" s="1027"/>
      <c r="L1068" s="1027"/>
      <c r="M1068" s="1027"/>
      <c r="N1068" s="1027"/>
      <c r="O1068" s="1027"/>
      <c r="P1068" s="1027"/>
      <c r="Q1068" s="1027"/>
      <c r="R1068" s="1027"/>
      <c r="S1068" s="1027"/>
      <c r="T1068" s="1027"/>
      <c r="U1068" s="1027"/>
      <c r="V1068" s="1027"/>
      <c r="W1068" s="1027"/>
      <c r="X1068" s="1027"/>
    </row>
    <row r="1069" spans="1:24">
      <c r="A1069" s="618"/>
      <c r="B1069" s="95"/>
      <c r="D1069" s="1027"/>
      <c r="E1069" s="1027"/>
      <c r="F1069" s="1027"/>
      <c r="G1069" s="1027"/>
      <c r="H1069" s="1027"/>
      <c r="I1069" s="1027"/>
      <c r="J1069" s="1027"/>
      <c r="K1069" s="1027"/>
      <c r="L1069" s="1027"/>
      <c r="M1069" s="1027"/>
      <c r="N1069" s="1027"/>
      <c r="O1069" s="1027"/>
      <c r="P1069" s="1027"/>
      <c r="Q1069" s="1027"/>
      <c r="R1069" s="1027"/>
      <c r="S1069" s="1027"/>
      <c r="T1069" s="1027"/>
      <c r="U1069" s="1027"/>
      <c r="V1069" s="1027"/>
      <c r="W1069" s="1027"/>
      <c r="X1069" s="1027"/>
    </row>
    <row r="1070" spans="1:24">
      <c r="A1070" s="618"/>
      <c r="B1070" s="95"/>
      <c r="D1070" s="1027"/>
      <c r="E1070" s="1027"/>
      <c r="F1070" s="1027"/>
      <c r="G1070" s="1027"/>
      <c r="H1070" s="1027"/>
      <c r="I1070" s="1027"/>
      <c r="J1070" s="1027"/>
      <c r="K1070" s="1027"/>
      <c r="L1070" s="1027"/>
      <c r="M1070" s="1027"/>
      <c r="N1070" s="1027"/>
      <c r="O1070" s="1027"/>
      <c r="P1070" s="1027"/>
      <c r="Q1070" s="1027"/>
      <c r="R1070" s="1027"/>
      <c r="S1070" s="1027"/>
      <c r="T1070" s="1027"/>
      <c r="U1070" s="1027"/>
      <c r="V1070" s="1027"/>
      <c r="W1070" s="1027"/>
      <c r="X1070" s="1027"/>
    </row>
    <row r="1071" spans="1:24">
      <c r="A1071" s="618"/>
      <c r="B1071" s="95"/>
      <c r="D1071" s="1027"/>
      <c r="E1071" s="1027"/>
      <c r="F1071" s="1027"/>
      <c r="G1071" s="1027"/>
      <c r="H1071" s="1027"/>
      <c r="I1071" s="1027"/>
      <c r="J1071" s="1027"/>
      <c r="K1071" s="1027"/>
      <c r="L1071" s="1027"/>
      <c r="M1071" s="1027"/>
      <c r="N1071" s="1027"/>
      <c r="O1071" s="1027"/>
      <c r="P1071" s="1027"/>
      <c r="Q1071" s="1027"/>
      <c r="R1071" s="1027"/>
      <c r="S1071" s="1027"/>
      <c r="T1071" s="1027"/>
      <c r="U1071" s="1027"/>
      <c r="V1071" s="1027"/>
      <c r="W1071" s="1027"/>
      <c r="X1071" s="1027"/>
    </row>
    <row r="1072" spans="1:24">
      <c r="A1072" s="618"/>
      <c r="B1072" s="95"/>
      <c r="D1072" s="1027"/>
      <c r="E1072" s="1027"/>
      <c r="F1072" s="1027"/>
      <c r="G1072" s="1027"/>
      <c r="H1072" s="1027"/>
      <c r="I1072" s="1027"/>
      <c r="J1072" s="1027"/>
      <c r="K1072" s="1027"/>
      <c r="L1072" s="1027"/>
      <c r="M1072" s="1027"/>
      <c r="N1072" s="1027"/>
      <c r="O1072" s="1027"/>
      <c r="P1072" s="1027"/>
      <c r="Q1072" s="1027"/>
      <c r="R1072" s="1027"/>
      <c r="S1072" s="1027"/>
      <c r="T1072" s="1027"/>
      <c r="U1072" s="1027"/>
      <c r="V1072" s="1027"/>
      <c r="W1072" s="1027"/>
      <c r="X1072" s="1027"/>
    </row>
    <row r="1073" spans="1:24">
      <c r="A1073" s="618"/>
      <c r="B1073" s="95"/>
      <c r="D1073" s="1027"/>
      <c r="E1073" s="1027"/>
      <c r="F1073" s="1027"/>
      <c r="G1073" s="1027"/>
      <c r="H1073" s="1027"/>
      <c r="I1073" s="1027"/>
      <c r="J1073" s="1027"/>
      <c r="K1073" s="1027"/>
      <c r="L1073" s="1027"/>
      <c r="M1073" s="1027"/>
      <c r="N1073" s="1027"/>
      <c r="O1073" s="1027"/>
      <c r="P1073" s="1027"/>
      <c r="Q1073" s="1027"/>
      <c r="R1073" s="1027"/>
      <c r="S1073" s="1027"/>
      <c r="T1073" s="1027"/>
      <c r="U1073" s="1027"/>
      <c r="V1073" s="1027"/>
      <c r="W1073" s="1027"/>
      <c r="X1073" s="1027"/>
    </row>
    <row r="1074" spans="1:24">
      <c r="A1074" s="618"/>
      <c r="B1074" s="95"/>
      <c r="D1074" s="1027"/>
      <c r="E1074" s="1027"/>
      <c r="F1074" s="1027"/>
      <c r="G1074" s="1027"/>
      <c r="H1074" s="1027"/>
      <c r="I1074" s="1027"/>
      <c r="J1074" s="1027"/>
      <c r="K1074" s="1027"/>
      <c r="L1074" s="1027"/>
      <c r="M1074" s="1027"/>
      <c r="N1074" s="1027"/>
      <c r="O1074" s="1027"/>
      <c r="P1074" s="1027"/>
      <c r="Q1074" s="1027"/>
      <c r="R1074" s="1027"/>
      <c r="S1074" s="1027"/>
      <c r="T1074" s="1027"/>
      <c r="U1074" s="1027"/>
      <c r="V1074" s="1027"/>
      <c r="W1074" s="1027"/>
      <c r="X1074" s="1027"/>
    </row>
    <row r="1075" spans="1:24">
      <c r="A1075" s="618"/>
      <c r="B1075" s="95"/>
      <c r="D1075" s="1027"/>
      <c r="E1075" s="1027"/>
      <c r="F1075" s="1027"/>
      <c r="G1075" s="1027"/>
      <c r="H1075" s="1027"/>
      <c r="I1075" s="1027"/>
      <c r="J1075" s="1027"/>
      <c r="K1075" s="1027"/>
      <c r="L1075" s="1027"/>
      <c r="M1075" s="1027"/>
      <c r="N1075" s="1027"/>
      <c r="O1075" s="1027"/>
      <c r="P1075" s="1027"/>
      <c r="Q1075" s="1027"/>
      <c r="R1075" s="1027"/>
      <c r="S1075" s="1027"/>
      <c r="T1075" s="1027"/>
      <c r="U1075" s="1027"/>
      <c r="V1075" s="1027"/>
      <c r="W1075" s="1027"/>
      <c r="X1075" s="1027"/>
    </row>
    <row r="1076" spans="1:24">
      <c r="A1076" s="618"/>
      <c r="B1076" s="95"/>
      <c r="D1076" s="1027"/>
      <c r="E1076" s="1027"/>
      <c r="F1076" s="1027"/>
      <c r="G1076" s="1027"/>
      <c r="H1076" s="1027"/>
      <c r="I1076" s="1027"/>
      <c r="J1076" s="1027"/>
      <c r="K1076" s="1027"/>
      <c r="L1076" s="1027"/>
      <c r="M1076" s="1027"/>
      <c r="N1076" s="1027"/>
      <c r="O1076" s="1027"/>
      <c r="P1076" s="1027"/>
      <c r="Q1076" s="1027"/>
      <c r="R1076" s="1027"/>
      <c r="S1076" s="1027"/>
      <c r="T1076" s="1027"/>
      <c r="U1076" s="1027"/>
      <c r="V1076" s="1027"/>
      <c r="W1076" s="1027"/>
      <c r="X1076" s="1027"/>
    </row>
    <row r="1077" spans="1:24">
      <c r="A1077" s="618"/>
      <c r="B1077" s="95"/>
      <c r="D1077" s="1027"/>
      <c r="E1077" s="1027"/>
      <c r="F1077" s="1027"/>
      <c r="G1077" s="1027"/>
      <c r="H1077" s="1027"/>
      <c r="I1077" s="1027"/>
      <c r="J1077" s="1027"/>
      <c r="K1077" s="1027"/>
      <c r="L1077" s="1027"/>
      <c r="M1077" s="1027"/>
      <c r="N1077" s="1027"/>
      <c r="O1077" s="1027"/>
      <c r="P1077" s="1027"/>
      <c r="Q1077" s="1027"/>
      <c r="R1077" s="1027"/>
      <c r="S1077" s="1027"/>
      <c r="T1077" s="1027"/>
      <c r="U1077" s="1027"/>
      <c r="V1077" s="1027"/>
      <c r="W1077" s="1027"/>
      <c r="X1077" s="1027"/>
    </row>
    <row r="1078" spans="1:24">
      <c r="A1078" s="618"/>
      <c r="B1078" s="95"/>
      <c r="D1078" s="1027"/>
      <c r="E1078" s="1027"/>
      <c r="F1078" s="1027"/>
      <c r="G1078" s="1027"/>
      <c r="H1078" s="1027"/>
      <c r="I1078" s="1027"/>
      <c r="J1078" s="1027"/>
      <c r="K1078" s="1027"/>
      <c r="L1078" s="1027"/>
      <c r="M1078" s="1027"/>
      <c r="N1078" s="1027"/>
      <c r="O1078" s="1027"/>
      <c r="P1078" s="1027"/>
      <c r="Q1078" s="1027"/>
      <c r="R1078" s="1027"/>
      <c r="S1078" s="1027"/>
      <c r="T1078" s="1027"/>
      <c r="U1078" s="1027"/>
      <c r="V1078" s="1027"/>
      <c r="W1078" s="1027"/>
      <c r="X1078" s="1027"/>
    </row>
    <row r="1079" spans="1:24">
      <c r="A1079" s="618"/>
      <c r="B1079" s="95"/>
      <c r="D1079" s="1027"/>
      <c r="E1079" s="1027"/>
      <c r="F1079" s="1027"/>
      <c r="G1079" s="1027"/>
      <c r="H1079" s="1027"/>
      <c r="I1079" s="1027"/>
      <c r="J1079" s="1027"/>
      <c r="K1079" s="1027"/>
      <c r="L1079" s="1027"/>
      <c r="M1079" s="1027"/>
      <c r="N1079" s="1027"/>
      <c r="O1079" s="1027"/>
      <c r="P1079" s="1027"/>
      <c r="Q1079" s="1027"/>
      <c r="R1079" s="1027"/>
      <c r="S1079" s="1027"/>
      <c r="T1079" s="1027"/>
      <c r="U1079" s="1027"/>
      <c r="V1079" s="1027"/>
      <c r="W1079" s="1027"/>
      <c r="X1079" s="1027"/>
    </row>
    <row r="1080" spans="1:24">
      <c r="A1080" s="618"/>
      <c r="B1080" s="95"/>
      <c r="D1080" s="1027"/>
      <c r="E1080" s="1027"/>
      <c r="F1080" s="1027"/>
      <c r="G1080" s="1027"/>
      <c r="H1080" s="1027"/>
      <c r="I1080" s="1027"/>
      <c r="J1080" s="1027"/>
      <c r="K1080" s="1027"/>
      <c r="L1080" s="1027"/>
      <c r="M1080" s="1027"/>
      <c r="N1080" s="1027"/>
      <c r="O1080" s="1027"/>
      <c r="P1080" s="1027"/>
      <c r="Q1080" s="1027"/>
      <c r="R1080" s="1027"/>
      <c r="S1080" s="1027"/>
      <c r="T1080" s="1027"/>
      <c r="U1080" s="1027"/>
      <c r="V1080" s="1027"/>
      <c r="W1080" s="1027"/>
      <c r="X1080" s="1027"/>
    </row>
    <row r="1081" spans="1:24">
      <c r="A1081" s="618"/>
      <c r="B1081" s="95"/>
      <c r="D1081" s="1027"/>
      <c r="E1081" s="1027"/>
      <c r="F1081" s="1027"/>
      <c r="G1081" s="1027"/>
      <c r="H1081" s="1027"/>
      <c r="I1081" s="1027"/>
      <c r="J1081" s="1027"/>
      <c r="K1081" s="1027"/>
      <c r="L1081" s="1027"/>
      <c r="M1081" s="1027"/>
      <c r="N1081" s="1027"/>
      <c r="O1081" s="1027"/>
      <c r="P1081" s="1027"/>
      <c r="Q1081" s="1027"/>
      <c r="R1081" s="1027"/>
      <c r="S1081" s="1027"/>
      <c r="T1081" s="1027"/>
      <c r="U1081" s="1027"/>
      <c r="V1081" s="1027"/>
      <c r="W1081" s="1027"/>
      <c r="X1081" s="1027"/>
    </row>
    <row r="1082" spans="1:24">
      <c r="A1082" s="618"/>
      <c r="B1082" s="95"/>
      <c r="D1082" s="1027"/>
      <c r="E1082" s="1027"/>
      <c r="F1082" s="1027"/>
      <c r="G1082" s="1027"/>
      <c r="H1082" s="1027"/>
      <c r="I1082" s="1027"/>
      <c r="J1082" s="1027"/>
      <c r="K1082" s="1027"/>
      <c r="L1082" s="1027"/>
      <c r="M1082" s="1027"/>
      <c r="N1082" s="1027"/>
      <c r="O1082" s="1027"/>
      <c r="P1082" s="1027"/>
      <c r="Q1082" s="1027"/>
      <c r="R1082" s="1027"/>
      <c r="S1082" s="1027"/>
      <c r="T1082" s="1027"/>
      <c r="U1082" s="1027"/>
      <c r="V1082" s="1027"/>
      <c r="W1082" s="1027"/>
      <c r="X1082" s="1027"/>
    </row>
    <row r="1083" spans="1:24">
      <c r="A1083" s="618"/>
      <c r="B1083" s="95"/>
      <c r="D1083" s="1027"/>
      <c r="E1083" s="1027"/>
      <c r="F1083" s="1027"/>
      <c r="G1083" s="1027"/>
      <c r="H1083" s="1027"/>
      <c r="I1083" s="1027"/>
      <c r="J1083" s="1027"/>
      <c r="K1083" s="1027"/>
      <c r="L1083" s="1027"/>
      <c r="M1083" s="1027"/>
      <c r="N1083" s="1027"/>
      <c r="O1083" s="1027"/>
      <c r="P1083" s="1027"/>
      <c r="Q1083" s="1027"/>
      <c r="R1083" s="1027"/>
      <c r="S1083" s="1027"/>
      <c r="T1083" s="1027"/>
      <c r="U1083" s="1027"/>
      <c r="V1083" s="1027"/>
      <c r="W1083" s="1027"/>
      <c r="X1083" s="1027"/>
    </row>
    <row r="1084" spans="1:24">
      <c r="A1084" s="618"/>
      <c r="B1084" s="95"/>
      <c r="D1084" s="1027"/>
      <c r="E1084" s="1027"/>
      <c r="F1084" s="1027"/>
      <c r="G1084" s="1027"/>
      <c r="H1084" s="1027"/>
      <c r="I1084" s="1027"/>
      <c r="J1084" s="1027"/>
      <c r="K1084" s="1027"/>
      <c r="L1084" s="1027"/>
      <c r="M1084" s="1027"/>
      <c r="N1084" s="1027"/>
      <c r="O1084" s="1027"/>
      <c r="P1084" s="1027"/>
      <c r="Q1084" s="1027"/>
      <c r="R1084" s="1027"/>
      <c r="S1084" s="1027"/>
      <c r="T1084" s="1027"/>
      <c r="U1084" s="1027"/>
      <c r="V1084" s="1027"/>
      <c r="W1084" s="1027"/>
      <c r="X1084" s="1027"/>
    </row>
    <row r="1085" spans="1:24">
      <c r="A1085" s="618"/>
      <c r="B1085" s="95"/>
      <c r="D1085" s="1027"/>
      <c r="E1085" s="1027"/>
      <c r="F1085" s="1027"/>
      <c r="G1085" s="1027"/>
      <c r="H1085" s="1027"/>
      <c r="I1085" s="1027"/>
      <c r="J1085" s="1027"/>
      <c r="K1085" s="1027"/>
      <c r="L1085" s="1027"/>
      <c r="M1085" s="1027"/>
      <c r="N1085" s="1027"/>
      <c r="O1085" s="1027"/>
      <c r="P1085" s="1027"/>
      <c r="Q1085" s="1027"/>
      <c r="R1085" s="1027"/>
      <c r="S1085" s="1027"/>
      <c r="T1085" s="1027"/>
      <c r="U1085" s="1027"/>
      <c r="V1085" s="1027"/>
      <c r="W1085" s="1027"/>
      <c r="X1085" s="1027"/>
    </row>
    <row r="1086" spans="1:24">
      <c r="A1086" s="618"/>
      <c r="B1086" s="95"/>
      <c r="D1086" s="1027"/>
      <c r="E1086" s="1027"/>
      <c r="F1086" s="1027"/>
      <c r="G1086" s="1027"/>
      <c r="H1086" s="1027"/>
      <c r="I1086" s="1027"/>
      <c r="J1086" s="1027"/>
      <c r="K1086" s="1027"/>
      <c r="L1086" s="1027"/>
      <c r="M1086" s="1027"/>
      <c r="N1086" s="1027"/>
      <c r="O1086" s="1027"/>
      <c r="P1086" s="1027"/>
      <c r="Q1086" s="1027"/>
      <c r="R1086" s="1027"/>
      <c r="S1086" s="1027"/>
      <c r="T1086" s="1027"/>
      <c r="U1086" s="1027"/>
      <c r="V1086" s="1027"/>
      <c r="W1086" s="1027"/>
      <c r="X1086" s="1027"/>
    </row>
    <row r="1087" spans="1:24">
      <c r="A1087" s="618"/>
      <c r="B1087" s="95"/>
      <c r="D1087" s="1027"/>
      <c r="E1087" s="1027"/>
      <c r="F1087" s="1027"/>
      <c r="G1087" s="1027"/>
      <c r="H1087" s="1027"/>
      <c r="I1087" s="1027"/>
      <c r="J1087" s="1027"/>
      <c r="K1087" s="1027"/>
      <c r="L1087" s="1027"/>
      <c r="M1087" s="1027"/>
      <c r="N1087" s="1027"/>
      <c r="O1087" s="1027"/>
      <c r="P1087" s="1027"/>
      <c r="Q1087" s="1027"/>
      <c r="R1087" s="1027"/>
      <c r="S1087" s="1027"/>
      <c r="T1087" s="1027"/>
      <c r="U1087" s="1027"/>
      <c r="V1087" s="1027"/>
      <c r="W1087" s="1027"/>
      <c r="X1087" s="1027"/>
    </row>
    <row r="1088" spans="1:24">
      <c r="A1088" s="618"/>
      <c r="B1088" s="95"/>
      <c r="D1088" s="1027"/>
      <c r="E1088" s="1027"/>
      <c r="F1088" s="1027"/>
      <c r="G1088" s="1027"/>
      <c r="H1088" s="1027"/>
      <c r="I1088" s="1027"/>
      <c r="J1088" s="1027"/>
      <c r="K1088" s="1027"/>
      <c r="L1088" s="1027"/>
      <c r="M1088" s="1027"/>
      <c r="N1088" s="1027"/>
      <c r="O1088" s="1027"/>
      <c r="P1088" s="1027"/>
      <c r="Q1088" s="1027"/>
      <c r="R1088" s="1027"/>
      <c r="S1088" s="1027"/>
      <c r="T1088" s="1027"/>
      <c r="U1088" s="1027"/>
      <c r="V1088" s="1027"/>
      <c r="W1088" s="1027"/>
      <c r="X1088" s="1027"/>
    </row>
    <row r="1089" spans="1:24">
      <c r="A1089" s="618"/>
      <c r="B1089" s="95"/>
      <c r="D1089" s="1027"/>
      <c r="E1089" s="1027"/>
      <c r="F1089" s="1027"/>
      <c r="G1089" s="1027"/>
      <c r="H1089" s="1027"/>
      <c r="I1089" s="1027"/>
      <c r="J1089" s="1027"/>
      <c r="K1089" s="1027"/>
      <c r="L1089" s="1027"/>
      <c r="M1089" s="1027"/>
      <c r="N1089" s="1027"/>
      <c r="O1089" s="1027"/>
      <c r="P1089" s="1027"/>
      <c r="Q1089" s="1027"/>
      <c r="R1089" s="1027"/>
      <c r="S1089" s="1027"/>
      <c r="T1089" s="1027"/>
      <c r="U1089" s="1027"/>
      <c r="V1089" s="1027"/>
      <c r="W1089" s="1027"/>
      <c r="X1089" s="1027"/>
    </row>
    <row r="1090" spans="1:24">
      <c r="A1090" s="618"/>
      <c r="B1090" s="95"/>
      <c r="D1090" s="1027"/>
      <c r="E1090" s="1027"/>
      <c r="F1090" s="1027"/>
      <c r="G1090" s="1027"/>
      <c r="H1090" s="1027"/>
      <c r="I1090" s="1027"/>
      <c r="J1090" s="1027"/>
      <c r="K1090" s="1027"/>
      <c r="L1090" s="1027"/>
      <c r="M1090" s="1027"/>
      <c r="N1090" s="1027"/>
      <c r="O1090" s="1027"/>
      <c r="P1090" s="1027"/>
      <c r="Q1090" s="1027"/>
      <c r="R1090" s="1027"/>
      <c r="S1090" s="1027"/>
      <c r="T1090" s="1027"/>
      <c r="U1090" s="1027"/>
      <c r="V1090" s="1027"/>
      <c r="W1090" s="1027"/>
      <c r="X1090" s="1027"/>
    </row>
    <row r="1091" spans="1:24">
      <c r="A1091" s="618"/>
      <c r="B1091" s="95"/>
      <c r="D1091" s="1027"/>
      <c r="E1091" s="1027"/>
      <c r="F1091" s="1027"/>
      <c r="G1091" s="1027"/>
      <c r="H1091" s="1027"/>
      <c r="I1091" s="1027"/>
      <c r="J1091" s="1027"/>
      <c r="K1091" s="1027"/>
      <c r="L1091" s="1027"/>
      <c r="M1091" s="1027"/>
      <c r="N1091" s="1027"/>
      <c r="O1091" s="1027"/>
      <c r="P1091" s="1027"/>
      <c r="Q1091" s="1027"/>
      <c r="R1091" s="1027"/>
      <c r="S1091" s="1027"/>
      <c r="T1091" s="1027"/>
      <c r="U1091" s="1027"/>
      <c r="V1091" s="1027"/>
      <c r="W1091" s="1027"/>
      <c r="X1091" s="1027"/>
    </row>
    <row r="1092" spans="1:24">
      <c r="A1092" s="618"/>
      <c r="B1092" s="95"/>
      <c r="D1092" s="1027"/>
      <c r="E1092" s="1027"/>
      <c r="F1092" s="1027"/>
      <c r="G1092" s="1027"/>
      <c r="H1092" s="1027"/>
      <c r="I1092" s="1027"/>
      <c r="J1092" s="1027"/>
      <c r="K1092" s="1027"/>
      <c r="L1092" s="1027"/>
      <c r="M1092" s="1027"/>
      <c r="N1092" s="1027"/>
      <c r="O1092" s="1027"/>
      <c r="P1092" s="1027"/>
      <c r="Q1092" s="1027"/>
      <c r="R1092" s="1027"/>
      <c r="S1092" s="1027"/>
      <c r="T1092" s="1027"/>
      <c r="U1092" s="1027"/>
      <c r="V1092" s="1027"/>
      <c r="W1092" s="1027"/>
      <c r="X1092" s="1027"/>
    </row>
    <row r="1093" spans="1:24">
      <c r="A1093" s="618"/>
      <c r="B1093" s="95"/>
      <c r="D1093" s="1027"/>
      <c r="E1093" s="1027"/>
      <c r="F1093" s="1027"/>
      <c r="G1093" s="1027"/>
      <c r="H1093" s="1027"/>
      <c r="I1093" s="1027"/>
      <c r="J1093" s="1027"/>
      <c r="K1093" s="1027"/>
      <c r="L1093" s="1027"/>
      <c r="M1093" s="1027"/>
      <c r="N1093" s="1027"/>
      <c r="O1093" s="1027"/>
      <c r="P1093" s="1027"/>
      <c r="Q1093" s="1027"/>
      <c r="R1093" s="1027"/>
      <c r="S1093" s="1027"/>
      <c r="T1093" s="1027"/>
      <c r="U1093" s="1027"/>
      <c r="V1093" s="1027"/>
      <c r="W1093" s="1027"/>
      <c r="X1093" s="1027"/>
    </row>
    <row r="1094" spans="1:24">
      <c r="A1094" s="618"/>
      <c r="B1094" s="95"/>
      <c r="D1094" s="1027"/>
      <c r="E1094" s="1027"/>
      <c r="F1094" s="1027"/>
      <c r="G1094" s="1027"/>
      <c r="H1094" s="1027"/>
      <c r="I1094" s="1027"/>
      <c r="J1094" s="1027"/>
      <c r="K1094" s="1027"/>
      <c r="L1094" s="1027"/>
      <c r="M1094" s="1027"/>
      <c r="N1094" s="1027"/>
      <c r="O1094" s="1027"/>
      <c r="P1094" s="1027"/>
      <c r="Q1094" s="1027"/>
      <c r="R1094" s="1027"/>
      <c r="S1094" s="1027"/>
      <c r="T1094" s="1027"/>
      <c r="U1094" s="1027"/>
      <c r="V1094" s="1027"/>
      <c r="W1094" s="1027"/>
      <c r="X1094" s="1027"/>
    </row>
    <row r="1095" spans="1:24">
      <c r="A1095" s="618"/>
      <c r="B1095" s="95"/>
      <c r="D1095" s="1027"/>
      <c r="E1095" s="1027"/>
      <c r="F1095" s="1027"/>
      <c r="G1095" s="1027"/>
      <c r="H1095" s="1027"/>
      <c r="I1095" s="1027"/>
      <c r="J1095" s="1027"/>
      <c r="K1095" s="1027"/>
      <c r="L1095" s="1027"/>
      <c r="M1095" s="1027"/>
      <c r="N1095" s="1027"/>
      <c r="O1095" s="1027"/>
      <c r="P1095" s="1027"/>
      <c r="Q1095" s="1027"/>
      <c r="R1095" s="1027"/>
      <c r="S1095" s="1027"/>
      <c r="T1095" s="1027"/>
      <c r="U1095" s="1027"/>
      <c r="V1095" s="1027"/>
      <c r="W1095" s="1027"/>
      <c r="X1095" s="1027"/>
    </row>
    <row r="1096" spans="1:24">
      <c r="A1096" s="618"/>
      <c r="B1096" s="95"/>
      <c r="D1096" s="1027"/>
      <c r="E1096" s="1027"/>
      <c r="F1096" s="1027"/>
      <c r="G1096" s="1027"/>
      <c r="H1096" s="1027"/>
      <c r="I1096" s="1027"/>
      <c r="J1096" s="1027"/>
      <c r="K1096" s="1027"/>
      <c r="L1096" s="1027"/>
      <c r="M1096" s="1027"/>
      <c r="N1096" s="1027"/>
      <c r="O1096" s="1027"/>
      <c r="P1096" s="1027"/>
      <c r="Q1096" s="1027"/>
      <c r="R1096" s="1027"/>
      <c r="S1096" s="1027"/>
      <c r="T1096" s="1027"/>
      <c r="U1096" s="1027"/>
      <c r="V1096" s="1027"/>
      <c r="W1096" s="1027"/>
      <c r="X1096" s="1027"/>
    </row>
    <row r="1097" spans="1:24">
      <c r="A1097" s="618"/>
      <c r="B1097" s="95"/>
      <c r="D1097" s="1027"/>
      <c r="E1097" s="1027"/>
      <c r="F1097" s="1027"/>
      <c r="G1097" s="1027"/>
      <c r="H1097" s="1027"/>
      <c r="I1097" s="1027"/>
      <c r="J1097" s="1027"/>
      <c r="K1097" s="1027"/>
      <c r="L1097" s="1027"/>
      <c r="M1097" s="1027"/>
      <c r="N1097" s="1027"/>
      <c r="O1097" s="1027"/>
      <c r="P1097" s="1027"/>
      <c r="Q1097" s="1027"/>
      <c r="R1097" s="1027"/>
      <c r="S1097" s="1027"/>
      <c r="T1097" s="1027"/>
      <c r="U1097" s="1027"/>
      <c r="V1097" s="1027"/>
      <c r="W1097" s="1027"/>
      <c r="X1097" s="1027"/>
    </row>
    <row r="1098" spans="1:24">
      <c r="A1098" s="618"/>
      <c r="B1098" s="95"/>
      <c r="D1098" s="1027"/>
      <c r="E1098" s="1027"/>
      <c r="F1098" s="1027"/>
      <c r="G1098" s="1027"/>
      <c r="H1098" s="1027"/>
      <c r="I1098" s="1027"/>
      <c r="J1098" s="1027"/>
      <c r="K1098" s="1027"/>
      <c r="L1098" s="1027"/>
      <c r="M1098" s="1027"/>
      <c r="N1098" s="1027"/>
      <c r="O1098" s="1027"/>
      <c r="P1098" s="1027"/>
      <c r="Q1098" s="1027"/>
      <c r="R1098" s="1027"/>
      <c r="S1098" s="1027"/>
      <c r="T1098" s="1027"/>
      <c r="U1098" s="1027"/>
      <c r="V1098" s="1027"/>
      <c r="W1098" s="1027"/>
      <c r="X1098" s="1027"/>
    </row>
    <row r="1099" spans="1:24">
      <c r="A1099" s="618"/>
      <c r="B1099" s="95"/>
      <c r="D1099" s="1027"/>
      <c r="E1099" s="1027"/>
      <c r="F1099" s="1027"/>
      <c r="G1099" s="1027"/>
      <c r="H1099" s="1027"/>
      <c r="I1099" s="1027"/>
      <c r="J1099" s="1027"/>
      <c r="K1099" s="1027"/>
      <c r="L1099" s="1027"/>
      <c r="M1099" s="1027"/>
      <c r="N1099" s="1027"/>
      <c r="O1099" s="1027"/>
      <c r="P1099" s="1027"/>
      <c r="Q1099" s="1027"/>
      <c r="R1099" s="1027"/>
      <c r="S1099" s="1027"/>
      <c r="T1099" s="1027"/>
      <c r="U1099" s="1027"/>
      <c r="V1099" s="1027"/>
      <c r="W1099" s="1027"/>
      <c r="X1099" s="1027"/>
    </row>
    <row r="1100" spans="1:24">
      <c r="A1100" s="618"/>
      <c r="B1100" s="95"/>
      <c r="D1100" s="1027"/>
      <c r="E1100" s="1027"/>
      <c r="F1100" s="1027"/>
      <c r="G1100" s="1027"/>
      <c r="H1100" s="1027"/>
      <c r="I1100" s="1027"/>
      <c r="J1100" s="1027"/>
      <c r="K1100" s="1027"/>
      <c r="L1100" s="1027"/>
      <c r="M1100" s="1027"/>
      <c r="N1100" s="1027"/>
      <c r="O1100" s="1027"/>
      <c r="P1100" s="1027"/>
      <c r="Q1100" s="1027"/>
      <c r="R1100" s="1027"/>
      <c r="S1100" s="1027"/>
      <c r="T1100" s="1027"/>
      <c r="U1100" s="1027"/>
      <c r="V1100" s="1027"/>
      <c r="W1100" s="1027"/>
      <c r="X1100" s="1027"/>
    </row>
    <row r="1101" spans="1:24">
      <c r="A1101" s="618"/>
      <c r="B1101" s="95"/>
      <c r="D1101" s="1027"/>
      <c r="E1101" s="1027"/>
      <c r="F1101" s="1027"/>
      <c r="G1101" s="1027"/>
      <c r="H1101" s="1027"/>
      <c r="I1101" s="1027"/>
      <c r="J1101" s="1027"/>
      <c r="K1101" s="1027"/>
      <c r="L1101" s="1027"/>
      <c r="M1101" s="1027"/>
      <c r="N1101" s="1027"/>
      <c r="O1101" s="1027"/>
      <c r="P1101" s="1027"/>
      <c r="Q1101" s="1027"/>
      <c r="R1101" s="1027"/>
      <c r="S1101" s="1027"/>
      <c r="T1101" s="1027"/>
      <c r="U1101" s="1027"/>
      <c r="V1101" s="1027"/>
      <c r="W1101" s="1027"/>
      <c r="X1101" s="1027"/>
    </row>
    <row r="1102" spans="1:24">
      <c r="A1102" s="618"/>
      <c r="B1102" s="95"/>
      <c r="D1102" s="1027"/>
      <c r="E1102" s="1027"/>
      <c r="F1102" s="1027"/>
      <c r="G1102" s="1027"/>
      <c r="H1102" s="1027"/>
      <c r="I1102" s="1027"/>
      <c r="J1102" s="1027"/>
      <c r="K1102" s="1027"/>
      <c r="L1102" s="1027"/>
      <c r="M1102" s="1027"/>
      <c r="N1102" s="1027"/>
      <c r="O1102" s="1027"/>
      <c r="P1102" s="1027"/>
      <c r="Q1102" s="1027"/>
      <c r="R1102" s="1027"/>
      <c r="S1102" s="1027"/>
      <c r="T1102" s="1027"/>
      <c r="U1102" s="1027"/>
      <c r="V1102" s="1027"/>
      <c r="W1102" s="1027"/>
      <c r="X1102" s="1027"/>
    </row>
    <row r="1103" spans="1:24">
      <c r="A1103" s="618"/>
      <c r="B1103" s="95"/>
      <c r="D1103" s="1027"/>
      <c r="E1103" s="1027"/>
      <c r="F1103" s="1027"/>
      <c r="G1103" s="1027"/>
      <c r="H1103" s="1027"/>
      <c r="I1103" s="1027"/>
      <c r="J1103" s="1027"/>
      <c r="K1103" s="1027"/>
      <c r="L1103" s="1027"/>
      <c r="M1103" s="1027"/>
      <c r="N1103" s="1027"/>
      <c r="O1103" s="1027"/>
      <c r="P1103" s="1027"/>
      <c r="Q1103" s="1027"/>
      <c r="R1103" s="1027"/>
      <c r="S1103" s="1027"/>
      <c r="T1103" s="1027"/>
      <c r="U1103" s="1027"/>
      <c r="V1103" s="1027"/>
      <c r="W1103" s="1027"/>
      <c r="X1103" s="1027"/>
    </row>
    <row r="1104" spans="1:24">
      <c r="A1104" s="618"/>
      <c r="B1104" s="95"/>
      <c r="D1104" s="1027"/>
      <c r="E1104" s="1027"/>
      <c r="F1104" s="1027"/>
      <c r="G1104" s="1027"/>
      <c r="H1104" s="1027"/>
      <c r="I1104" s="1027"/>
      <c r="J1104" s="1027"/>
      <c r="K1104" s="1027"/>
      <c r="L1104" s="1027"/>
      <c r="M1104" s="1027"/>
      <c r="N1104" s="1027"/>
      <c r="O1104" s="1027"/>
      <c r="P1104" s="1027"/>
      <c r="Q1104" s="1027"/>
      <c r="R1104" s="1027"/>
      <c r="S1104" s="1027"/>
      <c r="T1104" s="1027"/>
      <c r="U1104" s="1027"/>
      <c r="V1104" s="1027"/>
      <c r="W1104" s="1027"/>
      <c r="X1104" s="1027"/>
    </row>
    <row r="1105" spans="1:24">
      <c r="A1105" s="618"/>
      <c r="B1105" s="95"/>
      <c r="D1105" s="1027"/>
      <c r="E1105" s="1027"/>
      <c r="F1105" s="1027"/>
      <c r="G1105" s="1027"/>
      <c r="H1105" s="1027"/>
      <c r="I1105" s="1027"/>
      <c r="J1105" s="1027"/>
      <c r="K1105" s="1027"/>
      <c r="L1105" s="1027"/>
      <c r="M1105" s="1027"/>
      <c r="N1105" s="1027"/>
      <c r="O1105" s="1027"/>
      <c r="P1105" s="1027"/>
      <c r="Q1105" s="1027"/>
      <c r="R1105" s="1027"/>
      <c r="S1105" s="1027"/>
      <c r="T1105" s="1027"/>
      <c r="U1105" s="1027"/>
      <c r="V1105" s="1027"/>
      <c r="W1105" s="1027"/>
      <c r="X1105" s="1027"/>
    </row>
    <row r="1106" spans="1:24">
      <c r="A1106" s="618"/>
      <c r="B1106" s="95"/>
      <c r="D1106" s="1027"/>
      <c r="E1106" s="1027"/>
      <c r="F1106" s="1027"/>
      <c r="G1106" s="1027"/>
      <c r="H1106" s="1027"/>
      <c r="I1106" s="1027"/>
      <c r="J1106" s="1027"/>
      <c r="K1106" s="1027"/>
      <c r="L1106" s="1027"/>
      <c r="M1106" s="1027"/>
      <c r="N1106" s="1027"/>
      <c r="O1106" s="1027"/>
      <c r="P1106" s="1027"/>
      <c r="Q1106" s="1027"/>
      <c r="R1106" s="1027"/>
      <c r="S1106" s="1027"/>
      <c r="T1106" s="1027"/>
      <c r="U1106" s="1027"/>
      <c r="V1106" s="1027"/>
      <c r="W1106" s="1027"/>
      <c r="X1106" s="1027"/>
    </row>
    <row r="1107" spans="1:24">
      <c r="A1107" s="618"/>
      <c r="B1107" s="95"/>
      <c r="D1107" s="1027"/>
      <c r="E1107" s="1027"/>
      <c r="F1107" s="1027"/>
      <c r="G1107" s="1027"/>
      <c r="H1107" s="1027"/>
      <c r="I1107" s="1027"/>
      <c r="J1107" s="1027"/>
      <c r="K1107" s="1027"/>
      <c r="L1107" s="1027"/>
      <c r="M1107" s="1027"/>
      <c r="N1107" s="1027"/>
      <c r="O1107" s="1027"/>
      <c r="P1107" s="1027"/>
      <c r="Q1107" s="1027"/>
      <c r="R1107" s="1027"/>
      <c r="S1107" s="1027"/>
      <c r="T1107" s="1027"/>
      <c r="U1107" s="1027"/>
      <c r="V1107" s="1027"/>
      <c r="W1107" s="1027"/>
      <c r="X1107" s="1027"/>
    </row>
    <row r="1108" spans="1:24">
      <c r="A1108" s="618"/>
      <c r="B1108" s="95"/>
      <c r="D1108" s="1027"/>
      <c r="E1108" s="1027"/>
      <c r="F1108" s="1027"/>
      <c r="G1108" s="1027"/>
      <c r="H1108" s="1027"/>
      <c r="I1108" s="1027"/>
      <c r="J1108" s="1027"/>
      <c r="K1108" s="1027"/>
      <c r="L1108" s="1027"/>
      <c r="M1108" s="1027"/>
      <c r="N1108" s="1027"/>
      <c r="O1108" s="1027"/>
      <c r="P1108" s="1027"/>
      <c r="Q1108" s="1027"/>
      <c r="R1108" s="1027"/>
      <c r="S1108" s="1027"/>
      <c r="T1108" s="1027"/>
      <c r="U1108" s="1027"/>
      <c r="V1108" s="1027"/>
      <c r="W1108" s="1027"/>
      <c r="X1108" s="1027"/>
    </row>
    <row r="1109" spans="1:24">
      <c r="A1109" s="618"/>
      <c r="B1109" s="95"/>
      <c r="D1109" s="1027"/>
      <c r="E1109" s="1027"/>
      <c r="F1109" s="1027"/>
      <c r="G1109" s="1027"/>
      <c r="H1109" s="1027"/>
      <c r="I1109" s="1027"/>
      <c r="J1109" s="1027"/>
      <c r="K1109" s="1027"/>
      <c r="L1109" s="1027"/>
      <c r="M1109" s="1027"/>
      <c r="N1109" s="1027"/>
      <c r="O1109" s="1027"/>
      <c r="P1109" s="1027"/>
      <c r="Q1109" s="1027"/>
      <c r="R1109" s="1027"/>
      <c r="S1109" s="1027"/>
      <c r="T1109" s="1027"/>
      <c r="U1109" s="1027"/>
      <c r="V1109" s="1027"/>
      <c r="W1109" s="1027"/>
      <c r="X1109" s="1027"/>
    </row>
    <row r="1110" spans="1:24">
      <c r="A1110" s="618"/>
      <c r="B1110" s="95"/>
      <c r="D1110" s="1027"/>
      <c r="E1110" s="1027"/>
      <c r="F1110" s="1027"/>
      <c r="G1110" s="1027"/>
      <c r="H1110" s="1027"/>
      <c r="I1110" s="1027"/>
      <c r="J1110" s="1027"/>
      <c r="K1110" s="1027"/>
      <c r="L1110" s="1027"/>
      <c r="M1110" s="1027"/>
      <c r="N1110" s="1027"/>
      <c r="O1110" s="1027"/>
      <c r="P1110" s="1027"/>
      <c r="Q1110" s="1027"/>
      <c r="R1110" s="1027"/>
      <c r="S1110" s="1027"/>
      <c r="T1110" s="1027"/>
      <c r="U1110" s="1027"/>
      <c r="V1110" s="1027"/>
      <c r="W1110" s="1027"/>
      <c r="X1110" s="1027"/>
    </row>
    <row r="1111" spans="1:24">
      <c r="A1111" s="618"/>
      <c r="B1111" s="95"/>
      <c r="D1111" s="1027"/>
      <c r="E1111" s="1027"/>
      <c r="F1111" s="1027"/>
      <c r="G1111" s="1027"/>
      <c r="H1111" s="1027"/>
      <c r="I1111" s="1027"/>
      <c r="J1111" s="1027"/>
      <c r="K1111" s="1027"/>
      <c r="L1111" s="1027"/>
      <c r="M1111" s="1027"/>
      <c r="N1111" s="1027"/>
      <c r="O1111" s="1027"/>
      <c r="P1111" s="1027"/>
      <c r="Q1111" s="1027"/>
      <c r="R1111" s="1027"/>
      <c r="S1111" s="1027"/>
      <c r="T1111" s="1027"/>
      <c r="U1111" s="1027"/>
      <c r="V1111" s="1027"/>
      <c r="W1111" s="1027"/>
      <c r="X1111" s="1027"/>
    </row>
    <row r="1112" spans="1:24">
      <c r="A1112" s="618"/>
      <c r="B1112" s="95"/>
      <c r="D1112" s="1027"/>
      <c r="E1112" s="1027"/>
      <c r="F1112" s="1027"/>
      <c r="G1112" s="1027"/>
      <c r="H1112" s="1027"/>
      <c r="I1112" s="1027"/>
      <c r="J1112" s="1027"/>
      <c r="K1112" s="1027"/>
      <c r="L1112" s="1027"/>
      <c r="M1112" s="1027"/>
      <c r="N1112" s="1027"/>
      <c r="O1112" s="1027"/>
      <c r="P1112" s="1027"/>
      <c r="Q1112" s="1027"/>
      <c r="R1112" s="1027"/>
      <c r="S1112" s="1027"/>
      <c r="T1112" s="1027"/>
      <c r="U1112" s="1027"/>
      <c r="V1112" s="1027"/>
      <c r="W1112" s="1027"/>
      <c r="X1112" s="1027"/>
    </row>
    <row r="1113" spans="1:24">
      <c r="A1113" s="618"/>
      <c r="B1113" s="95"/>
      <c r="D1113" s="1027"/>
      <c r="E1113" s="1027"/>
      <c r="F1113" s="1027"/>
      <c r="G1113" s="1027"/>
      <c r="H1113" s="1027"/>
      <c r="I1113" s="1027"/>
      <c r="J1113" s="1027"/>
      <c r="K1113" s="1027"/>
      <c r="L1113" s="1027"/>
      <c r="M1113" s="1027"/>
      <c r="N1113" s="1027"/>
      <c r="O1113" s="1027"/>
      <c r="P1113" s="1027"/>
      <c r="Q1113" s="1027"/>
      <c r="R1113" s="1027"/>
      <c r="S1113" s="1027"/>
      <c r="T1113" s="1027"/>
      <c r="U1113" s="1027"/>
      <c r="V1113" s="1027"/>
      <c r="W1113" s="1027"/>
      <c r="X1113" s="1027"/>
    </row>
    <row r="1114" spans="1:24">
      <c r="A1114" s="618"/>
      <c r="B1114" s="95"/>
      <c r="D1114" s="1027"/>
      <c r="E1114" s="1027"/>
      <c r="F1114" s="1027"/>
      <c r="G1114" s="1027"/>
      <c r="H1114" s="1027"/>
      <c r="I1114" s="1027"/>
      <c r="J1114" s="1027"/>
      <c r="K1114" s="1027"/>
      <c r="L1114" s="1027"/>
      <c r="M1114" s="1027"/>
      <c r="N1114" s="1027"/>
      <c r="O1114" s="1027"/>
      <c r="P1114" s="1027"/>
      <c r="Q1114" s="1027"/>
      <c r="R1114" s="1027"/>
      <c r="S1114" s="1027"/>
      <c r="T1114" s="1027"/>
      <c r="U1114" s="1027"/>
      <c r="V1114" s="1027"/>
      <c r="W1114" s="1027"/>
      <c r="X1114" s="1027"/>
    </row>
    <row r="1115" spans="1:24">
      <c r="A1115" s="618"/>
      <c r="B1115" s="95"/>
      <c r="D1115" s="1027"/>
      <c r="E1115" s="1027"/>
      <c r="F1115" s="1027"/>
      <c r="G1115" s="1027"/>
      <c r="H1115" s="1027"/>
      <c r="I1115" s="1027"/>
      <c r="J1115" s="1027"/>
      <c r="K1115" s="1027"/>
      <c r="L1115" s="1027"/>
      <c r="M1115" s="1027"/>
      <c r="N1115" s="1027"/>
      <c r="O1115" s="1027"/>
      <c r="P1115" s="1027"/>
      <c r="Q1115" s="1027"/>
      <c r="R1115" s="1027"/>
      <c r="S1115" s="1027"/>
      <c r="T1115" s="1027"/>
      <c r="U1115" s="1027"/>
      <c r="V1115" s="1027"/>
      <c r="W1115" s="1027"/>
      <c r="X1115" s="1027"/>
    </row>
    <row r="1116" spans="1:24">
      <c r="A1116" s="618"/>
      <c r="B1116" s="95"/>
      <c r="D1116" s="1027"/>
      <c r="E1116" s="1027"/>
      <c r="F1116" s="1027"/>
      <c r="G1116" s="1027"/>
      <c r="H1116" s="1027"/>
      <c r="I1116" s="1027"/>
      <c r="J1116" s="1027"/>
      <c r="K1116" s="1027"/>
      <c r="L1116" s="1027"/>
      <c r="M1116" s="1027"/>
      <c r="N1116" s="1027"/>
      <c r="O1116" s="1027"/>
      <c r="P1116" s="1027"/>
      <c r="Q1116" s="1027"/>
      <c r="R1116" s="1027"/>
      <c r="S1116" s="1027"/>
      <c r="T1116" s="1027"/>
      <c r="U1116" s="1027"/>
      <c r="V1116" s="1027"/>
      <c r="W1116" s="1027"/>
      <c r="X1116" s="1027"/>
    </row>
    <row r="1117" spans="1:24">
      <c r="A1117" s="618"/>
      <c r="B1117" s="95"/>
      <c r="D1117" s="1027"/>
      <c r="E1117" s="1027"/>
      <c r="F1117" s="1027"/>
      <c r="G1117" s="1027"/>
      <c r="H1117" s="1027"/>
      <c r="I1117" s="1027"/>
      <c r="J1117" s="1027"/>
      <c r="K1117" s="1027"/>
      <c r="L1117" s="1027"/>
      <c r="M1117" s="1027"/>
      <c r="N1117" s="1027"/>
      <c r="O1117" s="1027"/>
      <c r="P1117" s="1027"/>
      <c r="Q1117" s="1027"/>
      <c r="R1117" s="1027"/>
      <c r="S1117" s="1027"/>
      <c r="T1117" s="1027"/>
      <c r="U1117" s="1027"/>
      <c r="V1117" s="1027"/>
      <c r="W1117" s="1027"/>
      <c r="X1117" s="1027"/>
    </row>
    <row r="1118" spans="1:24">
      <c r="A1118" s="618"/>
      <c r="B1118" s="95"/>
      <c r="D1118" s="1027"/>
      <c r="E1118" s="1027"/>
      <c r="F1118" s="1027"/>
      <c r="G1118" s="1027"/>
      <c r="H1118" s="1027"/>
      <c r="I1118" s="1027"/>
      <c r="J1118" s="1027"/>
      <c r="K1118" s="1027"/>
      <c r="L1118" s="1027"/>
      <c r="M1118" s="1027"/>
      <c r="N1118" s="1027"/>
      <c r="O1118" s="1027"/>
      <c r="P1118" s="1027"/>
      <c r="Q1118" s="1027"/>
      <c r="R1118" s="1027"/>
      <c r="S1118" s="1027"/>
      <c r="T1118" s="1027"/>
      <c r="U1118" s="1027"/>
      <c r="V1118" s="1027"/>
      <c r="W1118" s="1027"/>
      <c r="X1118" s="1027"/>
    </row>
    <row r="1119" spans="1:24">
      <c r="A1119" s="618"/>
      <c r="B1119" s="95"/>
      <c r="D1119" s="1027"/>
      <c r="E1119" s="1027"/>
      <c r="F1119" s="1027"/>
      <c r="G1119" s="1027"/>
      <c r="H1119" s="1027"/>
      <c r="I1119" s="1027"/>
      <c r="J1119" s="1027"/>
      <c r="K1119" s="1027"/>
      <c r="L1119" s="1027"/>
      <c r="M1119" s="1027"/>
      <c r="N1119" s="1027"/>
      <c r="O1119" s="1027"/>
      <c r="P1119" s="1027"/>
      <c r="Q1119" s="1027"/>
      <c r="R1119" s="1027"/>
      <c r="S1119" s="1027"/>
      <c r="T1119" s="1027"/>
      <c r="U1119" s="1027"/>
      <c r="V1119" s="1027"/>
      <c r="W1119" s="1027"/>
      <c r="X1119" s="1027"/>
    </row>
    <row r="1120" spans="1:24">
      <c r="A1120" s="618"/>
      <c r="B1120" s="95"/>
      <c r="D1120" s="1027"/>
      <c r="E1120" s="1027"/>
      <c r="F1120" s="1027"/>
      <c r="G1120" s="1027"/>
      <c r="H1120" s="1027"/>
      <c r="I1120" s="1027"/>
      <c r="J1120" s="1027"/>
      <c r="K1120" s="1027"/>
      <c r="L1120" s="1027"/>
      <c r="M1120" s="1027"/>
      <c r="N1120" s="1027"/>
      <c r="O1120" s="1027"/>
      <c r="P1120" s="1027"/>
      <c r="Q1120" s="1027"/>
      <c r="R1120" s="1027"/>
      <c r="S1120" s="1027"/>
      <c r="T1120" s="1027"/>
      <c r="U1120" s="1027"/>
      <c r="V1120" s="1027"/>
      <c r="W1120" s="1027"/>
      <c r="X1120" s="1027"/>
    </row>
    <row r="1121" spans="1:24">
      <c r="A1121" s="618"/>
      <c r="B1121" s="95"/>
      <c r="D1121" s="1027"/>
      <c r="E1121" s="1027"/>
      <c r="F1121" s="1027"/>
      <c r="G1121" s="1027"/>
      <c r="H1121" s="1027"/>
      <c r="I1121" s="1027"/>
      <c r="J1121" s="1027"/>
      <c r="K1121" s="1027"/>
      <c r="L1121" s="1027"/>
      <c r="M1121" s="1027"/>
      <c r="N1121" s="1027"/>
      <c r="O1121" s="1027"/>
      <c r="P1121" s="1027"/>
      <c r="Q1121" s="1027"/>
      <c r="R1121" s="1027"/>
      <c r="S1121" s="1027"/>
      <c r="T1121" s="1027"/>
      <c r="U1121" s="1027"/>
      <c r="V1121" s="1027"/>
      <c r="W1121" s="1027"/>
      <c r="X1121" s="1027"/>
    </row>
    <row r="1122" spans="1:24">
      <c r="A1122" s="618"/>
      <c r="B1122" s="95"/>
      <c r="D1122" s="1027"/>
      <c r="E1122" s="1027"/>
      <c r="F1122" s="1027"/>
      <c r="G1122" s="1027"/>
      <c r="H1122" s="1027"/>
      <c r="I1122" s="1027"/>
      <c r="J1122" s="1027"/>
      <c r="K1122" s="1027"/>
      <c r="L1122" s="1027"/>
      <c r="M1122" s="1027"/>
      <c r="N1122" s="1027"/>
      <c r="O1122" s="1027"/>
      <c r="P1122" s="1027"/>
      <c r="Q1122" s="1027"/>
      <c r="R1122" s="1027"/>
      <c r="S1122" s="1027"/>
      <c r="T1122" s="1027"/>
      <c r="U1122" s="1027"/>
      <c r="V1122" s="1027"/>
      <c r="W1122" s="1027"/>
      <c r="X1122" s="1027"/>
    </row>
    <row r="1123" spans="1:24">
      <c r="A1123" s="618"/>
      <c r="B1123" s="95"/>
      <c r="D1123" s="1027"/>
      <c r="E1123" s="1027"/>
      <c r="F1123" s="1027"/>
      <c r="G1123" s="1027"/>
      <c r="H1123" s="1027"/>
      <c r="I1123" s="1027"/>
      <c r="J1123" s="1027"/>
      <c r="K1123" s="1027"/>
      <c r="L1123" s="1027"/>
      <c r="M1123" s="1027"/>
      <c r="N1123" s="1027"/>
      <c r="O1123" s="1027"/>
      <c r="P1123" s="1027"/>
      <c r="Q1123" s="1027"/>
      <c r="R1123" s="1027"/>
      <c r="S1123" s="1027"/>
      <c r="T1123" s="1027"/>
      <c r="U1123" s="1027"/>
      <c r="V1123" s="1027"/>
      <c r="W1123" s="1027"/>
      <c r="X1123" s="1027"/>
    </row>
    <row r="1124" spans="1:24">
      <c r="A1124" s="618"/>
      <c r="B1124" s="95"/>
      <c r="D1124" s="1027"/>
      <c r="E1124" s="1027"/>
      <c r="F1124" s="1027"/>
      <c r="G1124" s="1027"/>
      <c r="H1124" s="1027"/>
      <c r="I1124" s="1027"/>
      <c r="J1124" s="1027"/>
      <c r="K1124" s="1027"/>
      <c r="L1124" s="1027"/>
      <c r="M1124" s="1027"/>
      <c r="N1124" s="1027"/>
      <c r="O1124" s="1027"/>
      <c r="P1124" s="1027"/>
      <c r="Q1124" s="1027"/>
      <c r="R1124" s="1027"/>
      <c r="S1124" s="1027"/>
      <c r="T1124" s="1027"/>
      <c r="U1124" s="1027"/>
      <c r="V1124" s="1027"/>
      <c r="W1124" s="1027"/>
      <c r="X1124" s="1027"/>
    </row>
    <row r="1125" spans="1:24">
      <c r="A1125" s="618"/>
      <c r="B1125" s="95"/>
      <c r="D1125" s="1027"/>
      <c r="E1125" s="1027"/>
      <c r="F1125" s="1027"/>
      <c r="G1125" s="1027"/>
      <c r="H1125" s="1027"/>
      <c r="I1125" s="1027"/>
      <c r="J1125" s="1027"/>
      <c r="K1125" s="1027"/>
      <c r="L1125" s="1027"/>
      <c r="M1125" s="1027"/>
      <c r="N1125" s="1027"/>
      <c r="O1125" s="1027"/>
      <c r="P1125" s="1027"/>
      <c r="Q1125" s="1027"/>
      <c r="R1125" s="1027"/>
      <c r="S1125" s="1027"/>
      <c r="T1125" s="1027"/>
      <c r="U1125" s="1027"/>
      <c r="V1125" s="1027"/>
      <c r="W1125" s="1027"/>
      <c r="X1125" s="1027"/>
    </row>
    <row r="1126" spans="1:24">
      <c r="A1126" s="618"/>
      <c r="B1126" s="95"/>
      <c r="E1126" s="618"/>
      <c r="F1126" s="618"/>
      <c r="G1126" s="618"/>
      <c r="H1126" s="618"/>
      <c r="I1126" s="618"/>
      <c r="J1126" s="618"/>
      <c r="K1126" s="618"/>
      <c r="L1126" s="618"/>
      <c r="M1126" s="618"/>
      <c r="N1126" s="618"/>
      <c r="O1126" s="618"/>
      <c r="P1126" s="618"/>
      <c r="Q1126" s="618"/>
      <c r="R1126" s="618"/>
      <c r="S1126" s="618"/>
      <c r="T1126" s="618"/>
      <c r="U1126" s="618"/>
      <c r="V1126" s="618"/>
      <c r="W1126" s="618"/>
      <c r="X1126" s="618"/>
    </row>
    <row r="1127" spans="1:24">
      <c r="A1127" s="618"/>
      <c r="B1127" s="95"/>
      <c r="E1127" s="618"/>
      <c r="F1127" s="618"/>
      <c r="G1127" s="618"/>
      <c r="H1127" s="618"/>
      <c r="I1127" s="618"/>
      <c r="J1127" s="618"/>
      <c r="K1127" s="618"/>
      <c r="L1127" s="618"/>
      <c r="M1127" s="618"/>
      <c r="N1127" s="618"/>
      <c r="O1127" s="618"/>
      <c r="P1127" s="618"/>
      <c r="Q1127" s="618"/>
      <c r="R1127" s="618"/>
      <c r="S1127" s="618"/>
      <c r="T1127" s="618"/>
      <c r="U1127" s="618"/>
      <c r="V1127" s="618"/>
      <c r="W1127" s="618"/>
      <c r="X1127" s="618"/>
    </row>
    <row r="1128" spans="1:24">
      <c r="A1128" s="618"/>
      <c r="B1128" s="95"/>
      <c r="E1128" s="618"/>
      <c r="F1128" s="618"/>
      <c r="G1128" s="618"/>
      <c r="H1128" s="618"/>
      <c r="I1128" s="618"/>
      <c r="J1128" s="618"/>
      <c r="K1128" s="618"/>
      <c r="L1128" s="618"/>
      <c r="M1128" s="618"/>
      <c r="N1128" s="618"/>
      <c r="O1128" s="618"/>
      <c r="P1128" s="618"/>
      <c r="Q1128" s="618"/>
      <c r="R1128" s="618"/>
      <c r="S1128" s="618"/>
      <c r="T1128" s="618"/>
      <c r="U1128" s="618"/>
      <c r="V1128" s="618"/>
      <c r="W1128" s="618"/>
      <c r="X1128" s="618"/>
    </row>
    <row r="1129" spans="1:24">
      <c r="A1129" s="618"/>
      <c r="B1129" s="95"/>
      <c r="E1129" s="618"/>
      <c r="F1129" s="618"/>
      <c r="G1129" s="618"/>
      <c r="H1129" s="618"/>
      <c r="I1129" s="618"/>
      <c r="J1129" s="618"/>
      <c r="K1129" s="618"/>
      <c r="L1129" s="618"/>
      <c r="M1129" s="618"/>
      <c r="N1129" s="618"/>
      <c r="O1129" s="618"/>
      <c r="P1129" s="618"/>
      <c r="Q1129" s="618"/>
      <c r="R1129" s="618"/>
      <c r="S1129" s="618"/>
      <c r="T1129" s="618"/>
      <c r="U1129" s="618"/>
      <c r="V1129" s="618"/>
      <c r="W1129" s="618"/>
      <c r="X1129" s="618"/>
    </row>
    <row r="1130" spans="1:24">
      <c r="A1130" s="618"/>
      <c r="B1130" s="95"/>
      <c r="E1130" s="618"/>
      <c r="F1130" s="618"/>
      <c r="G1130" s="618"/>
      <c r="H1130" s="618"/>
      <c r="I1130" s="618"/>
      <c r="J1130" s="618"/>
      <c r="K1130" s="618"/>
      <c r="L1130" s="618"/>
      <c r="M1130" s="618"/>
      <c r="N1130" s="618"/>
      <c r="O1130" s="618"/>
      <c r="P1130" s="618"/>
      <c r="Q1130" s="618"/>
      <c r="R1130" s="618"/>
      <c r="S1130" s="618"/>
      <c r="T1130" s="618"/>
      <c r="U1130" s="618"/>
      <c r="V1130" s="618"/>
      <c r="W1130" s="618"/>
      <c r="X1130" s="618"/>
    </row>
    <row r="1131" spans="1:24">
      <c r="A1131" s="618"/>
      <c r="B1131" s="95"/>
      <c r="E1131" s="618"/>
      <c r="F1131" s="618"/>
      <c r="G1131" s="618"/>
      <c r="H1131" s="618"/>
      <c r="I1131" s="618"/>
      <c r="J1131" s="618"/>
      <c r="K1131" s="618"/>
      <c r="L1131" s="618"/>
      <c r="M1131" s="618"/>
      <c r="N1131" s="618"/>
      <c r="O1131" s="618"/>
      <c r="P1131" s="618"/>
      <c r="Q1131" s="618"/>
      <c r="R1131" s="618"/>
      <c r="S1131" s="618"/>
      <c r="T1131" s="618"/>
      <c r="U1131" s="618"/>
      <c r="V1131" s="618"/>
      <c r="W1131" s="618"/>
      <c r="X1131" s="618"/>
    </row>
    <row r="1132" spans="1:24">
      <c r="A1132" s="618"/>
      <c r="B1132" s="95"/>
      <c r="E1132" s="618"/>
      <c r="F1132" s="618"/>
      <c r="G1132" s="618"/>
      <c r="H1132" s="618"/>
      <c r="I1132" s="618"/>
      <c r="J1132" s="618"/>
      <c r="K1132" s="618"/>
      <c r="L1132" s="618"/>
      <c r="M1132" s="618"/>
      <c r="N1132" s="618"/>
      <c r="O1132" s="618"/>
      <c r="P1132" s="618"/>
      <c r="Q1132" s="618"/>
      <c r="R1132" s="618"/>
      <c r="S1132" s="618"/>
      <c r="T1132" s="618"/>
      <c r="U1132" s="618"/>
      <c r="V1132" s="618"/>
      <c r="W1132" s="618"/>
      <c r="X1132" s="618"/>
    </row>
    <row r="1133" spans="1:24">
      <c r="A1133" s="618"/>
      <c r="B1133" s="95"/>
      <c r="E1133" s="618"/>
      <c r="F1133" s="618"/>
      <c r="G1133" s="618"/>
      <c r="H1133" s="618"/>
      <c r="I1133" s="618"/>
      <c r="J1133" s="618"/>
      <c r="K1133" s="618"/>
      <c r="L1133" s="618"/>
      <c r="M1133" s="618"/>
      <c r="N1133" s="618"/>
      <c r="O1133" s="618"/>
      <c r="P1133" s="618"/>
      <c r="Q1133" s="618"/>
      <c r="R1133" s="618"/>
      <c r="S1133" s="618"/>
      <c r="T1133" s="618"/>
      <c r="U1133" s="618"/>
      <c r="V1133" s="618"/>
      <c r="W1133" s="618"/>
      <c r="X1133" s="618"/>
    </row>
    <row r="1134" spans="1:24">
      <c r="A1134" s="618"/>
      <c r="B1134" s="95"/>
      <c r="E1134" s="618"/>
      <c r="F1134" s="618"/>
      <c r="G1134" s="618"/>
      <c r="H1134" s="618"/>
      <c r="I1134" s="618"/>
      <c r="J1134" s="618"/>
      <c r="K1134" s="618"/>
      <c r="L1134" s="618"/>
      <c r="M1134" s="618"/>
      <c r="N1134" s="618"/>
      <c r="O1134" s="618"/>
      <c r="P1134" s="618"/>
      <c r="Q1134" s="618"/>
      <c r="R1134" s="618"/>
      <c r="S1134" s="618"/>
      <c r="T1134" s="618"/>
      <c r="U1134" s="618"/>
      <c r="V1134" s="618"/>
      <c r="W1134" s="618"/>
      <c r="X1134" s="618"/>
    </row>
    <row r="1135" spans="1:24">
      <c r="A1135" s="618"/>
      <c r="B1135" s="95"/>
      <c r="E1135" s="618"/>
      <c r="F1135" s="618"/>
      <c r="G1135" s="618"/>
      <c r="H1135" s="618"/>
      <c r="I1135" s="618"/>
      <c r="J1135" s="618"/>
      <c r="K1135" s="618"/>
      <c r="L1135" s="618"/>
      <c r="M1135" s="618"/>
      <c r="N1135" s="618"/>
      <c r="O1135" s="618"/>
      <c r="P1135" s="618"/>
      <c r="Q1135" s="618"/>
      <c r="R1135" s="618"/>
      <c r="S1135" s="618"/>
      <c r="T1135" s="618"/>
      <c r="U1135" s="618"/>
      <c r="V1135" s="618"/>
      <c r="W1135" s="618"/>
      <c r="X1135" s="618"/>
    </row>
    <row r="1136" spans="1:24">
      <c r="A1136" s="618"/>
      <c r="B1136" s="95"/>
      <c r="E1136" s="618"/>
      <c r="F1136" s="618"/>
      <c r="G1136" s="618"/>
      <c r="H1136" s="618"/>
      <c r="I1136" s="618"/>
      <c r="J1136" s="618"/>
      <c r="K1136" s="618"/>
      <c r="L1136" s="618"/>
      <c r="M1136" s="618"/>
      <c r="N1136" s="618"/>
      <c r="O1136" s="618"/>
      <c r="P1136" s="618"/>
      <c r="Q1136" s="618"/>
      <c r="R1136" s="618"/>
      <c r="S1136" s="618"/>
      <c r="T1136" s="618"/>
      <c r="U1136" s="618"/>
      <c r="V1136" s="618"/>
      <c r="W1136" s="618"/>
      <c r="X1136" s="618"/>
    </row>
    <row r="1137" spans="1:24">
      <c r="A1137" s="618"/>
      <c r="B1137" s="95"/>
      <c r="E1137" s="618"/>
      <c r="F1137" s="618"/>
      <c r="G1137" s="618"/>
      <c r="H1137" s="618"/>
      <c r="I1137" s="618"/>
      <c r="J1137" s="618"/>
      <c r="K1137" s="618"/>
      <c r="L1137" s="618"/>
      <c r="M1137" s="618"/>
      <c r="N1137" s="618"/>
      <c r="O1137" s="618"/>
      <c r="P1137" s="618"/>
      <c r="Q1137" s="618"/>
      <c r="R1137" s="618"/>
      <c r="S1137" s="618"/>
      <c r="T1137" s="618"/>
      <c r="U1137" s="618"/>
      <c r="V1137" s="618"/>
      <c r="W1137" s="618"/>
      <c r="X1137" s="618"/>
    </row>
    <row r="1138" spans="1:24">
      <c r="A1138" s="618"/>
      <c r="B1138" s="95"/>
      <c r="E1138" s="618"/>
      <c r="F1138" s="618"/>
      <c r="G1138" s="618"/>
      <c r="H1138" s="618"/>
      <c r="I1138" s="618"/>
      <c r="J1138" s="618"/>
      <c r="K1138" s="618"/>
      <c r="L1138" s="618"/>
      <c r="M1138" s="618"/>
      <c r="N1138" s="618"/>
      <c r="O1138" s="618"/>
      <c r="P1138" s="618"/>
      <c r="Q1138" s="618"/>
      <c r="R1138" s="618"/>
      <c r="S1138" s="618"/>
      <c r="T1138" s="618"/>
      <c r="U1138" s="618"/>
      <c r="V1138" s="618"/>
      <c r="W1138" s="618"/>
      <c r="X1138" s="618"/>
    </row>
    <row r="1139" spans="1:24">
      <c r="A1139" s="618"/>
      <c r="B1139" s="95"/>
      <c r="E1139" s="618"/>
      <c r="F1139" s="618"/>
      <c r="G1139" s="618"/>
      <c r="H1139" s="618"/>
      <c r="I1139" s="618"/>
      <c r="J1139" s="618"/>
      <c r="K1139" s="618"/>
      <c r="L1139" s="618"/>
      <c r="M1139" s="618"/>
      <c r="N1139" s="618"/>
      <c r="O1139" s="618"/>
      <c r="P1139" s="618"/>
      <c r="Q1139" s="618"/>
      <c r="R1139" s="618"/>
      <c r="S1139" s="618"/>
      <c r="T1139" s="618"/>
      <c r="U1139" s="618"/>
      <c r="V1139" s="618"/>
      <c r="W1139" s="618"/>
      <c r="X1139" s="618"/>
    </row>
    <row r="1140" spans="1:24">
      <c r="A1140" s="618"/>
      <c r="B1140" s="95"/>
      <c r="E1140" s="618"/>
      <c r="F1140" s="618"/>
      <c r="G1140" s="618"/>
      <c r="H1140" s="618"/>
      <c r="I1140" s="618"/>
      <c r="J1140" s="618"/>
      <c r="K1140" s="618"/>
      <c r="L1140" s="618"/>
      <c r="M1140" s="618"/>
      <c r="N1140" s="618"/>
      <c r="O1140" s="618"/>
      <c r="P1140" s="618"/>
      <c r="Q1140" s="618"/>
      <c r="R1140" s="618"/>
      <c r="S1140" s="618"/>
      <c r="T1140" s="618"/>
      <c r="U1140" s="618"/>
      <c r="V1140" s="618"/>
      <c r="W1140" s="618"/>
      <c r="X1140" s="618"/>
    </row>
    <row r="1141" spans="1:24">
      <c r="A1141" s="618"/>
      <c r="B1141" s="95"/>
      <c r="E1141" s="618"/>
      <c r="F1141" s="618"/>
      <c r="G1141" s="618"/>
      <c r="H1141" s="618"/>
      <c r="I1141" s="618"/>
      <c r="J1141" s="618"/>
      <c r="K1141" s="618"/>
      <c r="L1141" s="618"/>
      <c r="M1141" s="618"/>
      <c r="N1141" s="618"/>
      <c r="O1141" s="618"/>
      <c r="P1141" s="618"/>
      <c r="Q1141" s="618"/>
      <c r="R1141" s="618"/>
      <c r="S1141" s="618"/>
      <c r="T1141" s="618"/>
      <c r="U1141" s="618"/>
      <c r="V1141" s="618"/>
      <c r="W1141" s="618"/>
      <c r="X1141" s="618"/>
    </row>
    <row r="1142" spans="1:24">
      <c r="A1142" s="618"/>
      <c r="B1142" s="95"/>
      <c r="E1142" s="618"/>
      <c r="F1142" s="618"/>
      <c r="G1142" s="618"/>
      <c r="H1142" s="618"/>
      <c r="I1142" s="618"/>
      <c r="J1142" s="618"/>
      <c r="K1142" s="618"/>
      <c r="L1142" s="618"/>
      <c r="M1142" s="618"/>
      <c r="N1142" s="618"/>
      <c r="O1142" s="618"/>
      <c r="P1142" s="618"/>
      <c r="Q1142" s="618"/>
      <c r="R1142" s="618"/>
      <c r="S1142" s="618"/>
      <c r="T1142" s="618"/>
      <c r="U1142" s="618"/>
      <c r="V1142" s="618"/>
      <c r="W1142" s="618"/>
      <c r="X1142" s="618"/>
    </row>
    <row r="1143" spans="1:24">
      <c r="A1143" s="618"/>
      <c r="B1143" s="95"/>
      <c r="E1143" s="618"/>
      <c r="F1143" s="618"/>
      <c r="G1143" s="618"/>
      <c r="H1143" s="618"/>
      <c r="I1143" s="618"/>
      <c r="J1143" s="618"/>
      <c r="K1143" s="618"/>
      <c r="L1143" s="618"/>
      <c r="M1143" s="618"/>
      <c r="N1143" s="618"/>
      <c r="O1143" s="618"/>
      <c r="P1143" s="618"/>
      <c r="Q1143" s="618"/>
      <c r="R1143" s="618"/>
      <c r="S1143" s="618"/>
      <c r="T1143" s="618"/>
      <c r="U1143" s="618"/>
      <c r="V1143" s="618"/>
      <c r="W1143" s="618"/>
      <c r="X1143" s="618"/>
    </row>
    <row r="1144" spans="1:24">
      <c r="A1144" s="618"/>
      <c r="B1144" s="95"/>
      <c r="E1144" s="618"/>
      <c r="F1144" s="618"/>
      <c r="G1144" s="618"/>
      <c r="H1144" s="618"/>
      <c r="I1144" s="618"/>
      <c r="J1144" s="618"/>
      <c r="K1144" s="618"/>
      <c r="L1144" s="618"/>
      <c r="M1144" s="618"/>
      <c r="N1144" s="618"/>
      <c r="O1144" s="618"/>
      <c r="P1144" s="618"/>
      <c r="Q1144" s="618"/>
      <c r="R1144" s="618"/>
      <c r="S1144" s="618"/>
      <c r="T1144" s="618"/>
      <c r="U1144" s="618"/>
      <c r="V1144" s="618"/>
      <c r="W1144" s="618"/>
      <c r="X1144" s="618"/>
    </row>
    <row r="1145" spans="1:24">
      <c r="A1145" s="618"/>
      <c r="B1145" s="95"/>
      <c r="E1145" s="618"/>
      <c r="F1145" s="618"/>
      <c r="G1145" s="618"/>
      <c r="H1145" s="618"/>
      <c r="I1145" s="618"/>
      <c r="J1145" s="618"/>
      <c r="K1145" s="618"/>
      <c r="L1145" s="618"/>
      <c r="M1145" s="618"/>
      <c r="N1145" s="618"/>
      <c r="O1145" s="618"/>
      <c r="P1145" s="618"/>
      <c r="Q1145" s="618"/>
      <c r="R1145" s="618"/>
      <c r="S1145" s="618"/>
      <c r="T1145" s="618"/>
      <c r="U1145" s="618"/>
      <c r="V1145" s="618"/>
      <c r="W1145" s="618"/>
      <c r="X1145" s="618"/>
    </row>
    <row r="1146" spans="1:24">
      <c r="A1146" s="618"/>
      <c r="B1146" s="95"/>
      <c r="E1146" s="618"/>
      <c r="F1146" s="618"/>
      <c r="G1146" s="618"/>
      <c r="H1146" s="618"/>
      <c r="I1146" s="618"/>
      <c r="J1146" s="618"/>
      <c r="K1146" s="618"/>
      <c r="L1146" s="618"/>
      <c r="M1146" s="618"/>
      <c r="N1146" s="618"/>
      <c r="O1146" s="618"/>
      <c r="P1146" s="618"/>
      <c r="Q1146" s="618"/>
      <c r="R1146" s="618"/>
      <c r="S1146" s="618"/>
      <c r="T1146" s="618"/>
      <c r="U1146" s="618"/>
      <c r="V1146" s="618"/>
      <c r="W1146" s="618"/>
      <c r="X1146" s="618"/>
    </row>
    <row r="1147" spans="1:24">
      <c r="A1147" s="618"/>
      <c r="B1147" s="95"/>
      <c r="E1147" s="618"/>
      <c r="F1147" s="618"/>
      <c r="G1147" s="618"/>
      <c r="H1147" s="618"/>
      <c r="I1147" s="618"/>
      <c r="J1147" s="618"/>
      <c r="K1147" s="618"/>
      <c r="L1147" s="618"/>
      <c r="M1147" s="618"/>
      <c r="N1147" s="618"/>
      <c r="O1147" s="618"/>
      <c r="P1147" s="618"/>
      <c r="Q1147" s="618"/>
      <c r="R1147" s="618"/>
      <c r="S1147" s="618"/>
      <c r="T1147" s="618"/>
      <c r="U1147" s="618"/>
      <c r="V1147" s="618"/>
      <c r="W1147" s="618"/>
      <c r="X1147" s="618"/>
    </row>
    <row r="1148" spans="1:24">
      <c r="A1148" s="618"/>
      <c r="B1148" s="95"/>
      <c r="E1148" s="618"/>
      <c r="F1148" s="618"/>
      <c r="G1148" s="618"/>
      <c r="H1148" s="618"/>
      <c r="I1148" s="618"/>
      <c r="J1148" s="618"/>
      <c r="K1148" s="618"/>
      <c r="L1148" s="618"/>
      <c r="M1148" s="618"/>
      <c r="N1148" s="618"/>
      <c r="O1148" s="618"/>
      <c r="P1148" s="618"/>
      <c r="Q1148" s="618"/>
      <c r="R1148" s="618"/>
      <c r="S1148" s="618"/>
      <c r="T1148" s="618"/>
      <c r="U1148" s="618"/>
      <c r="V1148" s="618"/>
      <c r="W1148" s="618"/>
      <c r="X1148" s="618"/>
    </row>
    <row r="1149" spans="1:24">
      <c r="A1149" s="618"/>
      <c r="B1149" s="95"/>
      <c r="E1149" s="618"/>
      <c r="F1149" s="618"/>
      <c r="G1149" s="618"/>
      <c r="H1149" s="618"/>
      <c r="I1149" s="618"/>
      <c r="J1149" s="618"/>
      <c r="K1149" s="618"/>
      <c r="L1149" s="618"/>
      <c r="M1149" s="618"/>
      <c r="N1149" s="618"/>
      <c r="O1149" s="618"/>
      <c r="P1149" s="618"/>
      <c r="Q1149" s="618"/>
      <c r="R1149" s="618"/>
      <c r="S1149" s="618"/>
      <c r="T1149" s="618"/>
      <c r="U1149" s="618"/>
      <c r="V1149" s="618"/>
      <c r="W1149" s="618"/>
      <c r="X1149" s="618"/>
    </row>
    <row r="1150" spans="1:24">
      <c r="A1150" s="618"/>
      <c r="B1150" s="95"/>
      <c r="E1150" s="618"/>
      <c r="F1150" s="618"/>
      <c r="G1150" s="618"/>
      <c r="H1150" s="618"/>
      <c r="I1150" s="618"/>
      <c r="J1150" s="618"/>
      <c r="K1150" s="618"/>
      <c r="L1150" s="618"/>
      <c r="M1150" s="618"/>
      <c r="N1150" s="618"/>
      <c r="O1150" s="618"/>
      <c r="P1150" s="618"/>
      <c r="Q1150" s="618"/>
      <c r="R1150" s="618"/>
      <c r="S1150" s="618"/>
      <c r="T1150" s="618"/>
      <c r="U1150" s="618"/>
      <c r="V1150" s="618"/>
      <c r="W1150" s="618"/>
      <c r="X1150" s="618"/>
    </row>
    <row r="1151" spans="1:24">
      <c r="A1151" s="618"/>
      <c r="B1151" s="95"/>
      <c r="E1151" s="618"/>
      <c r="F1151" s="618"/>
      <c r="G1151" s="618"/>
      <c r="H1151" s="618"/>
      <c r="I1151" s="618"/>
      <c r="J1151" s="618"/>
      <c r="K1151" s="618"/>
      <c r="L1151" s="618"/>
      <c r="M1151" s="618"/>
      <c r="N1151" s="618"/>
      <c r="O1151" s="618"/>
      <c r="P1151" s="618"/>
      <c r="Q1151" s="618"/>
      <c r="R1151" s="618"/>
      <c r="S1151" s="618"/>
      <c r="T1151" s="618"/>
      <c r="U1151" s="618"/>
      <c r="V1151" s="618"/>
      <c r="W1151" s="618"/>
      <c r="X1151" s="618"/>
    </row>
    <row r="1152" spans="1:24">
      <c r="A1152" s="618"/>
      <c r="B1152" s="95"/>
      <c r="E1152" s="618"/>
      <c r="F1152" s="618"/>
      <c r="G1152" s="618"/>
      <c r="H1152" s="618"/>
      <c r="I1152" s="618"/>
      <c r="J1152" s="618"/>
      <c r="K1152" s="618"/>
      <c r="L1152" s="618"/>
      <c r="M1152" s="618"/>
      <c r="N1152" s="618"/>
      <c r="O1152" s="618"/>
      <c r="P1152" s="618"/>
      <c r="Q1152" s="618"/>
      <c r="R1152" s="618"/>
      <c r="S1152" s="618"/>
      <c r="T1152" s="618"/>
      <c r="U1152" s="618"/>
      <c r="V1152" s="618"/>
      <c r="W1152" s="618"/>
      <c r="X1152" s="618"/>
    </row>
    <row r="1153" spans="1:24">
      <c r="A1153" s="618"/>
      <c r="B1153" s="95"/>
      <c r="E1153" s="618"/>
      <c r="F1153" s="618"/>
      <c r="G1153" s="618"/>
      <c r="H1153" s="618"/>
      <c r="I1153" s="618"/>
      <c r="J1153" s="618"/>
      <c r="K1153" s="618"/>
      <c r="L1153" s="618"/>
      <c r="M1153" s="618"/>
      <c r="N1153" s="618"/>
      <c r="O1153" s="618"/>
      <c r="P1153" s="618"/>
      <c r="Q1153" s="618"/>
      <c r="R1153" s="618"/>
      <c r="S1153" s="618"/>
      <c r="T1153" s="618"/>
      <c r="U1153" s="618"/>
      <c r="V1153" s="618"/>
      <c r="W1153" s="618"/>
      <c r="X1153" s="618"/>
    </row>
    <row r="1154" spans="1:24">
      <c r="A1154" s="618"/>
      <c r="B1154" s="95"/>
      <c r="E1154" s="618"/>
      <c r="F1154" s="618"/>
      <c r="G1154" s="618"/>
      <c r="H1154" s="618"/>
      <c r="I1154" s="618"/>
      <c r="J1154" s="618"/>
      <c r="K1154" s="618"/>
      <c r="L1154" s="618"/>
      <c r="M1154" s="618"/>
      <c r="N1154" s="618"/>
      <c r="O1154" s="618"/>
      <c r="P1154" s="618"/>
      <c r="Q1154" s="618"/>
      <c r="R1154" s="618"/>
      <c r="S1154" s="618"/>
      <c r="T1154" s="618"/>
      <c r="U1154" s="618"/>
      <c r="V1154" s="618"/>
      <c r="W1154" s="618"/>
      <c r="X1154" s="618"/>
    </row>
    <row r="1155" spans="1:24">
      <c r="A1155" s="618"/>
      <c r="B1155" s="95"/>
      <c r="E1155" s="618"/>
      <c r="F1155" s="618"/>
      <c r="G1155" s="618"/>
      <c r="H1155" s="618"/>
      <c r="I1155" s="618"/>
      <c r="J1155" s="618"/>
      <c r="K1155" s="618"/>
      <c r="L1155" s="618"/>
      <c r="M1155" s="618"/>
      <c r="N1155" s="618"/>
      <c r="O1155" s="618"/>
      <c r="P1155" s="618"/>
      <c r="Q1155" s="618"/>
      <c r="R1155" s="618"/>
      <c r="S1155" s="618"/>
      <c r="T1155" s="618"/>
      <c r="U1155" s="618"/>
      <c r="V1155" s="618"/>
      <c r="W1155" s="618"/>
      <c r="X1155" s="618"/>
    </row>
    <row r="1156" spans="1:24">
      <c r="A1156" s="618"/>
      <c r="B1156" s="95"/>
      <c r="E1156" s="618"/>
      <c r="F1156" s="618"/>
      <c r="G1156" s="618"/>
      <c r="H1156" s="618"/>
      <c r="I1156" s="618"/>
      <c r="J1156" s="618"/>
      <c r="K1156" s="618"/>
      <c r="L1156" s="618"/>
      <c r="M1156" s="618"/>
      <c r="N1156" s="618"/>
      <c r="O1156" s="618"/>
      <c r="P1156" s="618"/>
      <c r="Q1156" s="618"/>
      <c r="R1156" s="618"/>
      <c r="S1156" s="618"/>
      <c r="T1156" s="618"/>
      <c r="U1156" s="618"/>
      <c r="V1156" s="618"/>
      <c r="W1156" s="618"/>
      <c r="X1156" s="618"/>
    </row>
    <row r="1157" spans="1:24">
      <c r="A1157" s="618"/>
      <c r="B1157" s="95"/>
      <c r="E1157" s="618"/>
      <c r="F1157" s="618"/>
      <c r="G1157" s="618"/>
      <c r="H1157" s="618"/>
      <c r="I1157" s="618"/>
      <c r="J1157" s="618"/>
      <c r="K1157" s="618"/>
      <c r="L1157" s="618"/>
      <c r="M1157" s="618"/>
      <c r="N1157" s="618"/>
      <c r="O1157" s="618"/>
      <c r="P1157" s="618"/>
      <c r="Q1157" s="618"/>
      <c r="R1157" s="618"/>
      <c r="S1157" s="618"/>
      <c r="T1157" s="618"/>
      <c r="U1157" s="618"/>
      <c r="V1157" s="618"/>
      <c r="W1157" s="618"/>
      <c r="X1157" s="618"/>
    </row>
    <row r="1158" spans="1:24">
      <c r="A1158" s="618"/>
      <c r="B1158" s="95"/>
      <c r="E1158" s="618"/>
      <c r="F1158" s="618"/>
      <c r="G1158" s="618"/>
      <c r="H1158" s="618"/>
      <c r="I1158" s="618"/>
      <c r="J1158" s="618"/>
      <c r="K1158" s="618"/>
      <c r="L1158" s="618"/>
      <c r="M1158" s="618"/>
      <c r="N1158" s="618"/>
      <c r="O1158" s="618"/>
      <c r="P1158" s="618"/>
      <c r="Q1158" s="618"/>
      <c r="R1158" s="618"/>
      <c r="S1158" s="618"/>
      <c r="T1158" s="618"/>
      <c r="U1158" s="618"/>
      <c r="V1158" s="618"/>
      <c r="W1158" s="618"/>
      <c r="X1158" s="618"/>
    </row>
    <row r="1159" spans="1:24">
      <c r="A1159" s="618"/>
      <c r="B1159" s="95"/>
      <c r="E1159" s="618"/>
      <c r="F1159" s="618"/>
      <c r="G1159" s="618"/>
      <c r="H1159" s="618"/>
      <c r="I1159" s="618"/>
      <c r="J1159" s="618"/>
      <c r="K1159" s="618"/>
      <c r="L1159" s="618"/>
      <c r="M1159" s="618"/>
      <c r="N1159" s="618"/>
      <c r="O1159" s="618"/>
      <c r="P1159" s="618"/>
      <c r="Q1159" s="618"/>
      <c r="R1159" s="618"/>
      <c r="S1159" s="618"/>
      <c r="T1159" s="618"/>
      <c r="U1159" s="618"/>
      <c r="V1159" s="618"/>
      <c r="W1159" s="618"/>
      <c r="X1159" s="618"/>
    </row>
    <row r="1160" spans="1:24">
      <c r="A1160" s="618"/>
      <c r="B1160" s="95"/>
      <c r="E1160" s="618"/>
      <c r="F1160" s="618"/>
      <c r="G1160" s="618"/>
      <c r="H1160" s="618"/>
      <c r="I1160" s="618"/>
      <c r="J1160" s="618"/>
      <c r="K1160" s="618"/>
      <c r="L1160" s="618"/>
      <c r="M1160" s="618"/>
      <c r="N1160" s="618"/>
      <c r="O1160" s="618"/>
      <c r="P1160" s="618"/>
      <c r="Q1160" s="618"/>
      <c r="R1160" s="618"/>
      <c r="S1160" s="618"/>
      <c r="T1160" s="618"/>
      <c r="U1160" s="618"/>
      <c r="V1160" s="618"/>
      <c r="W1160" s="618"/>
      <c r="X1160" s="618"/>
    </row>
    <row r="1161" spans="1:24">
      <c r="A1161" s="618"/>
      <c r="B1161" s="95"/>
      <c r="E1161" s="618"/>
      <c r="F1161" s="618"/>
      <c r="G1161" s="618"/>
      <c r="H1161" s="618"/>
      <c r="I1161" s="618"/>
      <c r="J1161" s="618"/>
      <c r="K1161" s="618"/>
      <c r="L1161" s="618"/>
      <c r="M1161" s="618"/>
      <c r="N1161" s="618"/>
      <c r="O1161" s="618"/>
      <c r="P1161" s="618"/>
      <c r="Q1161" s="618"/>
      <c r="R1161" s="618"/>
      <c r="S1161" s="618"/>
      <c r="T1161" s="618"/>
      <c r="U1161" s="618"/>
      <c r="V1161" s="618"/>
      <c r="W1161" s="618"/>
      <c r="X1161" s="618"/>
    </row>
    <row r="1162" spans="1:24">
      <c r="A1162" s="618"/>
      <c r="B1162" s="95"/>
      <c r="E1162" s="618"/>
      <c r="F1162" s="618"/>
      <c r="G1162" s="618"/>
      <c r="H1162" s="618"/>
      <c r="I1162" s="618"/>
      <c r="J1162" s="618"/>
      <c r="K1162" s="618"/>
      <c r="L1162" s="618"/>
      <c r="M1162" s="618"/>
      <c r="N1162" s="618"/>
      <c r="O1162" s="618"/>
      <c r="P1162" s="618"/>
      <c r="Q1162" s="618"/>
      <c r="R1162" s="618"/>
      <c r="S1162" s="618"/>
      <c r="T1162" s="618"/>
      <c r="U1162" s="618"/>
      <c r="V1162" s="618"/>
      <c r="W1162" s="618"/>
      <c r="X1162" s="618"/>
    </row>
    <row r="1163" spans="1:24">
      <c r="A1163" s="618"/>
      <c r="B1163" s="95"/>
      <c r="E1163" s="618"/>
      <c r="F1163" s="618"/>
      <c r="G1163" s="618"/>
      <c r="H1163" s="618"/>
      <c r="I1163" s="618"/>
      <c r="J1163" s="618"/>
      <c r="K1163" s="618"/>
      <c r="L1163" s="618"/>
      <c r="M1163" s="618"/>
      <c r="N1163" s="618"/>
      <c r="O1163" s="618"/>
      <c r="P1163" s="618"/>
      <c r="Q1163" s="618"/>
      <c r="R1163" s="618"/>
      <c r="S1163" s="618"/>
      <c r="T1163" s="618"/>
      <c r="U1163" s="618"/>
      <c r="V1163" s="618"/>
      <c r="W1163" s="618"/>
      <c r="X1163" s="618"/>
    </row>
    <row r="1164" spans="1:24">
      <c r="A1164" s="618"/>
      <c r="B1164" s="95"/>
      <c r="E1164" s="618"/>
      <c r="F1164" s="618"/>
      <c r="G1164" s="618"/>
      <c r="H1164" s="618"/>
      <c r="I1164" s="618"/>
      <c r="J1164" s="618"/>
      <c r="K1164" s="618"/>
      <c r="L1164" s="618"/>
      <c r="M1164" s="618"/>
      <c r="N1164" s="618"/>
      <c r="O1164" s="618"/>
      <c r="P1164" s="618"/>
      <c r="Q1164" s="618"/>
      <c r="R1164" s="618"/>
      <c r="S1164" s="618"/>
      <c r="T1164" s="618"/>
      <c r="U1164" s="618"/>
      <c r="V1164" s="618"/>
      <c r="W1164" s="618"/>
      <c r="X1164" s="618"/>
    </row>
    <row r="1165" spans="1:24">
      <c r="A1165" s="618"/>
      <c r="B1165" s="95"/>
      <c r="E1165" s="618"/>
      <c r="F1165" s="618"/>
      <c r="G1165" s="618"/>
      <c r="H1165" s="618"/>
      <c r="I1165" s="618"/>
      <c r="J1165" s="618"/>
      <c r="K1165" s="618"/>
      <c r="L1165" s="618"/>
      <c r="M1165" s="618"/>
      <c r="N1165" s="618"/>
      <c r="O1165" s="618"/>
      <c r="P1165" s="618"/>
      <c r="Q1165" s="618"/>
      <c r="R1165" s="618"/>
      <c r="S1165" s="618"/>
      <c r="T1165" s="618"/>
      <c r="U1165" s="618"/>
      <c r="V1165" s="618"/>
      <c r="W1165" s="618"/>
      <c r="X1165" s="618"/>
    </row>
    <row r="1166" spans="1:24">
      <c r="A1166" s="618"/>
      <c r="B1166" s="95"/>
      <c r="E1166" s="618"/>
      <c r="F1166" s="618"/>
      <c r="G1166" s="618"/>
      <c r="H1166" s="618"/>
      <c r="I1166" s="618"/>
      <c r="J1166" s="618"/>
      <c r="K1166" s="618"/>
      <c r="L1166" s="618"/>
      <c r="M1166" s="618"/>
      <c r="N1166" s="618"/>
      <c r="O1166" s="618"/>
      <c r="P1166" s="618"/>
      <c r="Q1166" s="618"/>
      <c r="R1166" s="618"/>
      <c r="S1166" s="618"/>
      <c r="T1166" s="618"/>
      <c r="U1166" s="618"/>
      <c r="V1166" s="618"/>
      <c r="W1166" s="618"/>
      <c r="X1166" s="618"/>
    </row>
    <row r="1167" spans="1:24">
      <c r="A1167" s="618"/>
      <c r="B1167" s="95"/>
      <c r="E1167" s="618"/>
      <c r="F1167" s="618"/>
      <c r="G1167" s="618"/>
      <c r="H1167" s="618"/>
      <c r="I1167" s="618"/>
      <c r="J1167" s="618"/>
      <c r="K1167" s="618"/>
      <c r="L1167" s="618"/>
      <c r="M1167" s="618"/>
      <c r="N1167" s="618"/>
      <c r="O1167" s="618"/>
      <c r="P1167" s="618"/>
      <c r="Q1167" s="618"/>
      <c r="R1167" s="618"/>
      <c r="S1167" s="618"/>
      <c r="T1167" s="618"/>
      <c r="U1167" s="618"/>
      <c r="V1167" s="618"/>
      <c r="W1167" s="618"/>
      <c r="X1167" s="618"/>
    </row>
    <row r="1168" spans="1:24">
      <c r="A1168" s="618"/>
      <c r="B1168" s="95"/>
      <c r="E1168" s="618"/>
      <c r="F1168" s="618"/>
      <c r="G1168" s="618"/>
      <c r="H1168" s="618"/>
      <c r="I1168" s="618"/>
      <c r="J1168" s="618"/>
      <c r="K1168" s="618"/>
      <c r="L1168" s="618"/>
      <c r="M1168" s="618"/>
      <c r="N1168" s="618"/>
      <c r="O1168" s="618"/>
      <c r="P1168" s="618"/>
      <c r="Q1168" s="618"/>
      <c r="R1168" s="618"/>
      <c r="S1168" s="618"/>
      <c r="T1168" s="618"/>
      <c r="U1168" s="618"/>
      <c r="V1168" s="618"/>
      <c r="W1168" s="618"/>
      <c r="X1168" s="618"/>
    </row>
    <row r="1169" spans="1:24">
      <c r="A1169" s="618"/>
      <c r="B1169" s="95"/>
      <c r="E1169" s="618"/>
      <c r="F1169" s="618"/>
      <c r="G1169" s="618"/>
      <c r="H1169" s="618"/>
      <c r="I1169" s="618"/>
      <c r="J1169" s="618"/>
      <c r="K1169" s="618"/>
      <c r="L1169" s="618"/>
      <c r="M1169" s="618"/>
      <c r="N1169" s="618"/>
      <c r="O1169" s="618"/>
      <c r="P1169" s="618"/>
      <c r="Q1169" s="618"/>
      <c r="R1169" s="618"/>
      <c r="S1169" s="618"/>
      <c r="T1169" s="618"/>
      <c r="U1169" s="618"/>
      <c r="V1169" s="618"/>
      <c r="W1169" s="618"/>
      <c r="X1169" s="618"/>
    </row>
    <row r="1170" spans="1:24">
      <c r="A1170" s="618"/>
      <c r="B1170" s="95"/>
      <c r="E1170" s="618"/>
      <c r="F1170" s="618"/>
      <c r="G1170" s="618"/>
      <c r="H1170" s="618"/>
      <c r="I1170" s="618"/>
      <c r="J1170" s="618"/>
      <c r="K1170" s="618"/>
      <c r="L1170" s="618"/>
      <c r="M1170" s="618"/>
      <c r="N1170" s="618"/>
      <c r="O1170" s="618"/>
      <c r="P1170" s="618"/>
      <c r="Q1170" s="618"/>
      <c r="R1170" s="618"/>
      <c r="S1170" s="618"/>
      <c r="T1170" s="618"/>
      <c r="U1170" s="618"/>
      <c r="V1170" s="618"/>
      <c r="W1170" s="618"/>
      <c r="X1170" s="618"/>
    </row>
    <row r="1171" spans="1:24">
      <c r="A1171" s="618"/>
      <c r="B1171" s="95"/>
      <c r="E1171" s="618"/>
      <c r="F1171" s="618"/>
      <c r="G1171" s="618"/>
      <c r="H1171" s="618"/>
      <c r="I1171" s="618"/>
      <c r="J1171" s="618"/>
      <c r="K1171" s="618"/>
      <c r="L1171" s="618"/>
      <c r="M1171" s="618"/>
      <c r="N1171" s="618"/>
      <c r="O1171" s="618"/>
      <c r="P1171" s="618"/>
      <c r="Q1171" s="618"/>
      <c r="R1171" s="618"/>
      <c r="S1171" s="618"/>
      <c r="T1171" s="618"/>
      <c r="U1171" s="618"/>
      <c r="V1171" s="618"/>
      <c r="W1171" s="618"/>
      <c r="X1171" s="618"/>
    </row>
    <row r="1172" spans="1:24">
      <c r="A1172" s="618"/>
      <c r="B1172" s="95"/>
      <c r="E1172" s="618"/>
      <c r="F1172" s="618"/>
      <c r="G1172" s="618"/>
      <c r="H1172" s="618"/>
      <c r="I1172" s="618"/>
      <c r="J1172" s="618"/>
      <c r="K1172" s="618"/>
      <c r="L1172" s="618"/>
      <c r="M1172" s="618"/>
      <c r="N1172" s="618"/>
      <c r="O1172" s="618"/>
      <c r="P1172" s="618"/>
      <c r="Q1172" s="618"/>
      <c r="R1172" s="618"/>
      <c r="S1172" s="618"/>
      <c r="T1172" s="618"/>
      <c r="U1172" s="618"/>
      <c r="V1172" s="618"/>
      <c r="W1172" s="618"/>
      <c r="X1172" s="618"/>
    </row>
    <row r="1173" spans="1:24">
      <c r="A1173" s="618"/>
      <c r="B1173" s="95"/>
      <c r="E1173" s="618"/>
      <c r="F1173" s="618"/>
      <c r="G1173" s="618"/>
      <c r="H1173" s="618"/>
      <c r="I1173" s="618"/>
      <c r="J1173" s="618"/>
      <c r="K1173" s="618"/>
      <c r="L1173" s="618"/>
      <c r="M1173" s="618"/>
      <c r="N1173" s="618"/>
      <c r="O1173" s="618"/>
      <c r="P1173" s="618"/>
      <c r="Q1173" s="618"/>
      <c r="R1173" s="618"/>
      <c r="S1173" s="618"/>
      <c r="T1173" s="618"/>
      <c r="U1173" s="618"/>
      <c r="V1173" s="618"/>
      <c r="W1173" s="618"/>
      <c r="X1173" s="618"/>
    </row>
    <row r="1174" spans="1:24">
      <c r="A1174" s="618"/>
      <c r="B1174" s="95"/>
      <c r="E1174" s="618"/>
      <c r="F1174" s="618"/>
      <c r="G1174" s="618"/>
      <c r="H1174" s="618"/>
      <c r="I1174" s="618"/>
      <c r="J1174" s="618"/>
      <c r="K1174" s="618"/>
      <c r="L1174" s="618"/>
      <c r="M1174" s="618"/>
      <c r="N1174" s="618"/>
      <c r="O1174" s="618"/>
      <c r="P1174" s="618"/>
      <c r="Q1174" s="618"/>
      <c r="R1174" s="618"/>
      <c r="S1174" s="618"/>
      <c r="T1174" s="618"/>
      <c r="U1174" s="618"/>
      <c r="V1174" s="618"/>
      <c r="W1174" s="618"/>
      <c r="X1174" s="618"/>
    </row>
    <row r="1175" spans="1:24">
      <c r="A1175" s="618"/>
      <c r="B1175" s="95"/>
      <c r="E1175" s="618"/>
      <c r="F1175" s="618"/>
      <c r="G1175" s="618"/>
      <c r="H1175" s="618"/>
      <c r="I1175" s="618"/>
      <c r="J1175" s="618"/>
      <c r="K1175" s="618"/>
      <c r="L1175" s="618"/>
      <c r="M1175" s="618"/>
      <c r="N1175" s="618"/>
      <c r="O1175" s="618"/>
      <c r="P1175" s="618"/>
      <c r="Q1175" s="618"/>
      <c r="R1175" s="618"/>
      <c r="S1175" s="618"/>
      <c r="T1175" s="618"/>
      <c r="U1175" s="618"/>
      <c r="V1175" s="618"/>
      <c r="W1175" s="618"/>
      <c r="X1175" s="618"/>
    </row>
    <row r="1176" spans="1:24">
      <c r="A1176" s="618"/>
      <c r="B1176" s="95"/>
      <c r="E1176" s="618"/>
      <c r="F1176" s="618"/>
      <c r="G1176" s="618"/>
      <c r="H1176" s="618"/>
      <c r="I1176" s="618"/>
      <c r="J1176" s="618"/>
      <c r="K1176" s="618"/>
      <c r="L1176" s="618"/>
      <c r="M1176" s="618"/>
      <c r="N1176" s="618"/>
      <c r="O1176" s="618"/>
      <c r="P1176" s="618"/>
      <c r="Q1176" s="618"/>
      <c r="R1176" s="618"/>
      <c r="S1176" s="618"/>
      <c r="T1176" s="618"/>
      <c r="U1176" s="618"/>
      <c r="V1176" s="618"/>
      <c r="W1176" s="618"/>
      <c r="X1176" s="618"/>
    </row>
    <row r="1177" spans="1:24">
      <c r="A1177" s="618"/>
      <c r="B1177" s="95"/>
      <c r="E1177" s="618"/>
      <c r="F1177" s="618"/>
      <c r="G1177" s="618"/>
      <c r="H1177" s="618"/>
      <c r="I1177" s="618"/>
      <c r="J1177" s="618"/>
      <c r="K1177" s="618"/>
      <c r="L1177" s="618"/>
      <c r="M1177" s="618"/>
      <c r="N1177" s="618"/>
      <c r="O1177" s="618"/>
      <c r="P1177" s="618"/>
      <c r="Q1177" s="618"/>
      <c r="R1177" s="618"/>
      <c r="S1177" s="618"/>
      <c r="T1177" s="618"/>
      <c r="U1177" s="618"/>
      <c r="V1177" s="618"/>
      <c r="W1177" s="618"/>
      <c r="X1177" s="618"/>
    </row>
    <row r="1178" spans="1:24">
      <c r="A1178" s="618"/>
      <c r="B1178" s="95"/>
      <c r="E1178" s="618"/>
      <c r="F1178" s="618"/>
      <c r="G1178" s="618"/>
      <c r="H1178" s="618"/>
      <c r="I1178" s="618"/>
      <c r="J1178" s="618"/>
      <c r="K1178" s="618"/>
      <c r="L1178" s="618"/>
      <c r="M1178" s="618"/>
      <c r="N1178" s="618"/>
      <c r="O1178" s="618"/>
      <c r="P1178" s="618"/>
      <c r="Q1178" s="618"/>
      <c r="R1178" s="618"/>
      <c r="S1178" s="618"/>
      <c r="T1178" s="618"/>
      <c r="U1178" s="618"/>
      <c r="V1178" s="618"/>
      <c r="W1178" s="618"/>
      <c r="X1178" s="618"/>
    </row>
    <row r="1179" spans="1:24">
      <c r="A1179" s="618"/>
      <c r="B1179" s="95"/>
      <c r="E1179" s="618"/>
      <c r="F1179" s="618"/>
      <c r="G1179" s="618"/>
      <c r="H1179" s="618"/>
      <c r="I1179" s="618"/>
      <c r="J1179" s="618"/>
      <c r="K1179" s="618"/>
      <c r="L1179" s="618"/>
      <c r="M1179" s="618"/>
      <c r="N1179" s="618"/>
      <c r="O1179" s="618"/>
      <c r="P1179" s="618"/>
      <c r="Q1179" s="618"/>
      <c r="R1179" s="618"/>
      <c r="S1179" s="618"/>
      <c r="T1179" s="618"/>
      <c r="U1179" s="618"/>
      <c r="V1179" s="618"/>
      <c r="W1179" s="618"/>
      <c r="X1179" s="618"/>
    </row>
    <row r="1180" spans="1:24">
      <c r="A1180" s="618"/>
      <c r="B1180" s="95"/>
      <c r="E1180" s="618"/>
      <c r="F1180" s="618"/>
      <c r="G1180" s="618"/>
      <c r="H1180" s="618"/>
      <c r="I1180" s="618"/>
      <c r="J1180" s="618"/>
      <c r="K1180" s="618"/>
      <c r="L1180" s="618"/>
      <c r="M1180" s="618"/>
      <c r="N1180" s="618"/>
      <c r="O1180" s="618"/>
      <c r="P1180" s="618"/>
      <c r="Q1180" s="618"/>
      <c r="R1180" s="618"/>
      <c r="S1180" s="618"/>
      <c r="T1180" s="618"/>
      <c r="U1180" s="618"/>
      <c r="V1180" s="618"/>
      <c r="W1180" s="618"/>
      <c r="X1180" s="618"/>
    </row>
    <row r="1181" spans="1:24">
      <c r="A1181" s="618"/>
      <c r="B1181" s="95"/>
      <c r="E1181" s="618"/>
      <c r="F1181" s="618"/>
      <c r="G1181" s="618"/>
      <c r="H1181" s="618"/>
      <c r="I1181" s="618"/>
      <c r="J1181" s="618"/>
      <c r="K1181" s="618"/>
      <c r="L1181" s="618"/>
      <c r="M1181" s="618"/>
      <c r="N1181" s="618"/>
      <c r="O1181" s="618"/>
      <c r="P1181" s="618"/>
      <c r="Q1181" s="618"/>
      <c r="R1181" s="618"/>
      <c r="S1181" s="618"/>
      <c r="T1181" s="618"/>
      <c r="U1181" s="618"/>
      <c r="V1181" s="618"/>
      <c r="W1181" s="618"/>
      <c r="X1181" s="618"/>
    </row>
    <row r="1182" spans="1:24">
      <c r="A1182" s="618"/>
      <c r="B1182" s="95"/>
      <c r="E1182" s="618"/>
      <c r="F1182" s="618"/>
      <c r="G1182" s="618"/>
      <c r="H1182" s="618"/>
      <c r="I1182" s="618"/>
      <c r="J1182" s="618"/>
      <c r="K1182" s="618"/>
      <c r="L1182" s="618"/>
      <c r="M1182" s="618"/>
      <c r="N1182" s="618"/>
      <c r="O1182" s="618"/>
      <c r="P1182" s="618"/>
      <c r="Q1182" s="618"/>
      <c r="R1182" s="618"/>
      <c r="S1182" s="618"/>
      <c r="T1182" s="618"/>
      <c r="U1182" s="618"/>
      <c r="V1182" s="618"/>
      <c r="W1182" s="618"/>
      <c r="X1182" s="618"/>
    </row>
    <row r="1183" spans="1:24">
      <c r="A1183" s="618"/>
      <c r="B1183" s="95"/>
      <c r="E1183" s="618"/>
      <c r="F1183" s="618"/>
      <c r="G1183" s="618"/>
      <c r="H1183" s="618"/>
      <c r="I1183" s="618"/>
      <c r="J1183" s="618"/>
      <c r="K1183" s="618"/>
      <c r="L1183" s="618"/>
      <c r="M1183" s="618"/>
      <c r="N1183" s="618"/>
      <c r="O1183" s="618"/>
      <c r="P1183" s="618"/>
      <c r="Q1183" s="618"/>
      <c r="R1183" s="618"/>
      <c r="S1183" s="618"/>
      <c r="T1183" s="618"/>
      <c r="U1183" s="618"/>
      <c r="V1183" s="618"/>
      <c r="W1183" s="618"/>
      <c r="X1183" s="618"/>
    </row>
    <row r="1184" spans="1:24">
      <c r="A1184" s="618"/>
      <c r="B1184" s="95"/>
      <c r="E1184" s="618"/>
      <c r="F1184" s="618"/>
      <c r="G1184" s="618"/>
      <c r="H1184" s="618"/>
      <c r="I1184" s="618"/>
      <c r="J1184" s="618"/>
      <c r="K1184" s="618"/>
      <c r="L1184" s="618"/>
      <c r="M1184" s="618"/>
      <c r="N1184" s="618"/>
      <c r="O1184" s="618"/>
      <c r="P1184" s="618"/>
      <c r="Q1184" s="618"/>
      <c r="R1184" s="618"/>
      <c r="S1184" s="618"/>
      <c r="T1184" s="618"/>
      <c r="U1184" s="618"/>
      <c r="V1184" s="618"/>
      <c r="W1184" s="618"/>
      <c r="X1184" s="618"/>
    </row>
    <row r="1185" spans="1:24">
      <c r="A1185" s="618"/>
      <c r="B1185" s="95"/>
      <c r="E1185" s="618"/>
      <c r="F1185" s="618"/>
      <c r="G1185" s="618"/>
      <c r="H1185" s="618"/>
      <c r="I1185" s="618"/>
      <c r="J1185" s="618"/>
      <c r="K1185" s="618"/>
      <c r="L1185" s="618"/>
      <c r="M1185" s="618"/>
      <c r="N1185" s="618"/>
      <c r="O1185" s="618"/>
      <c r="P1185" s="618"/>
      <c r="Q1185" s="618"/>
      <c r="R1185" s="618"/>
      <c r="S1185" s="618"/>
      <c r="T1185" s="618"/>
      <c r="U1185" s="618"/>
      <c r="V1185" s="618"/>
      <c r="W1185" s="618"/>
      <c r="X1185" s="618"/>
    </row>
    <row r="1186" spans="1:24">
      <c r="A1186" s="618"/>
      <c r="B1186" s="95"/>
      <c r="E1186" s="618"/>
      <c r="F1186" s="618"/>
      <c r="G1186" s="618"/>
      <c r="H1186" s="618"/>
      <c r="I1186" s="618"/>
      <c r="J1186" s="618"/>
      <c r="K1186" s="618"/>
      <c r="L1186" s="618"/>
      <c r="M1186" s="618"/>
      <c r="N1186" s="618"/>
      <c r="O1186" s="618"/>
      <c r="P1186" s="618"/>
      <c r="Q1186" s="618"/>
      <c r="R1186" s="618"/>
      <c r="S1186" s="618"/>
      <c r="T1186" s="618"/>
      <c r="U1186" s="618"/>
      <c r="V1186" s="618"/>
      <c r="W1186" s="618"/>
      <c r="X1186" s="618"/>
    </row>
    <row r="1187" spans="1:24">
      <c r="A1187" s="618"/>
      <c r="B1187" s="95"/>
      <c r="E1187" s="618"/>
      <c r="F1187" s="618"/>
      <c r="G1187" s="618"/>
      <c r="H1187" s="618"/>
      <c r="I1187" s="618"/>
      <c r="J1187" s="618"/>
      <c r="K1187" s="618"/>
      <c r="L1187" s="618"/>
      <c r="M1187" s="618"/>
      <c r="N1187" s="618"/>
      <c r="O1187" s="618"/>
      <c r="P1187" s="618"/>
      <c r="Q1187" s="618"/>
      <c r="R1187" s="618"/>
      <c r="S1187" s="618"/>
      <c r="T1187" s="618"/>
      <c r="U1187" s="618"/>
      <c r="V1187" s="618"/>
      <c r="W1187" s="618"/>
      <c r="X1187" s="618"/>
    </row>
    <row r="1188" spans="1:24">
      <c r="A1188" s="618"/>
      <c r="B1188" s="95"/>
      <c r="E1188" s="618"/>
      <c r="F1188" s="618"/>
      <c r="G1188" s="618"/>
      <c r="H1188" s="618"/>
      <c r="I1188" s="618"/>
      <c r="J1188" s="618"/>
      <c r="K1188" s="618"/>
      <c r="L1188" s="618"/>
      <c r="M1188" s="618"/>
      <c r="N1188" s="618"/>
      <c r="O1188" s="618"/>
      <c r="P1188" s="618"/>
      <c r="Q1188" s="618"/>
      <c r="R1188" s="618"/>
      <c r="S1188" s="618"/>
      <c r="T1188" s="618"/>
      <c r="U1188" s="618"/>
      <c r="V1188" s="618"/>
      <c r="W1188" s="618"/>
      <c r="X1188" s="618"/>
    </row>
    <row r="1189" spans="1:24">
      <c r="A1189" s="618"/>
      <c r="B1189" s="95"/>
      <c r="E1189" s="618"/>
      <c r="F1189" s="618"/>
      <c r="G1189" s="618"/>
      <c r="H1189" s="618"/>
      <c r="I1189" s="618"/>
      <c r="J1189" s="618"/>
      <c r="K1189" s="618"/>
      <c r="L1189" s="618"/>
      <c r="M1189" s="618"/>
      <c r="N1189" s="618"/>
      <c r="O1189" s="618"/>
      <c r="P1189" s="618"/>
      <c r="Q1189" s="618"/>
      <c r="R1189" s="618"/>
      <c r="S1189" s="618"/>
      <c r="T1189" s="618"/>
      <c r="U1189" s="618"/>
      <c r="V1189" s="618"/>
      <c r="W1189" s="618"/>
      <c r="X1189" s="618"/>
    </row>
    <row r="1190" spans="1:24">
      <c r="A1190" s="618"/>
      <c r="B1190" s="95"/>
      <c r="E1190" s="618"/>
      <c r="F1190" s="618"/>
      <c r="G1190" s="618"/>
      <c r="H1190" s="618"/>
      <c r="I1190" s="618"/>
      <c r="J1190" s="618"/>
      <c r="K1190" s="618"/>
      <c r="L1190" s="618"/>
      <c r="M1190" s="618"/>
      <c r="N1190" s="618"/>
      <c r="O1190" s="618"/>
      <c r="P1190" s="618"/>
      <c r="Q1190" s="618"/>
      <c r="R1190" s="618"/>
      <c r="S1190" s="618"/>
      <c r="T1190" s="618"/>
      <c r="U1190" s="618"/>
      <c r="V1190" s="618"/>
      <c r="W1190" s="618"/>
      <c r="X1190" s="618"/>
    </row>
    <row r="1191" spans="1:24">
      <c r="A1191" s="618"/>
      <c r="B1191" s="95"/>
      <c r="E1191" s="618"/>
      <c r="F1191" s="618"/>
      <c r="G1191" s="618"/>
      <c r="H1191" s="618"/>
      <c r="I1191" s="618"/>
      <c r="J1191" s="618"/>
      <c r="K1191" s="618"/>
      <c r="L1191" s="618"/>
      <c r="M1191" s="618"/>
      <c r="N1191" s="618"/>
      <c r="O1191" s="618"/>
      <c r="P1191" s="618"/>
      <c r="Q1191" s="618"/>
      <c r="R1191" s="618"/>
      <c r="S1191" s="618"/>
      <c r="T1191" s="618"/>
      <c r="U1191" s="618"/>
      <c r="V1191" s="618"/>
      <c r="W1191" s="618"/>
      <c r="X1191" s="618"/>
    </row>
    <row r="1192" spans="1:24">
      <c r="A1192" s="618"/>
      <c r="B1192" s="95"/>
      <c r="E1192" s="618"/>
      <c r="F1192" s="618"/>
      <c r="G1192" s="618"/>
      <c r="H1192" s="618"/>
      <c r="I1192" s="618"/>
      <c r="J1192" s="618"/>
      <c r="K1192" s="618"/>
      <c r="L1192" s="618"/>
      <c r="M1192" s="618"/>
      <c r="N1192" s="618"/>
      <c r="O1192" s="618"/>
      <c r="P1192" s="618"/>
      <c r="Q1192" s="618"/>
      <c r="R1192" s="618"/>
      <c r="S1192" s="618"/>
      <c r="T1192" s="618"/>
      <c r="U1192" s="618"/>
      <c r="V1192" s="618"/>
      <c r="W1192" s="618"/>
      <c r="X1192" s="618"/>
    </row>
    <row r="1193" spans="1:24">
      <c r="A1193" s="618"/>
      <c r="B1193" s="95"/>
      <c r="E1193" s="618"/>
      <c r="F1193" s="618"/>
      <c r="G1193" s="618"/>
      <c r="H1193" s="618"/>
      <c r="I1193" s="618"/>
      <c r="J1193" s="618"/>
      <c r="K1193" s="618"/>
      <c r="L1193" s="618"/>
      <c r="M1193" s="618"/>
      <c r="N1193" s="618"/>
      <c r="O1193" s="618"/>
      <c r="P1193" s="618"/>
      <c r="Q1193" s="618"/>
      <c r="R1193" s="618"/>
      <c r="S1193" s="618"/>
      <c r="T1193" s="618"/>
      <c r="U1193" s="618"/>
      <c r="V1193" s="618"/>
      <c r="W1193" s="618"/>
      <c r="X1193" s="618"/>
    </row>
    <row r="1194" spans="1:24">
      <c r="A1194" s="618"/>
      <c r="B1194" s="95"/>
      <c r="E1194" s="618"/>
      <c r="F1194" s="618"/>
      <c r="G1194" s="618"/>
      <c r="H1194" s="618"/>
      <c r="I1194" s="618"/>
      <c r="J1194" s="618"/>
      <c r="K1194" s="618"/>
      <c r="L1194" s="618"/>
      <c r="M1194" s="618"/>
      <c r="N1194" s="618"/>
      <c r="O1194" s="618"/>
      <c r="P1194" s="618"/>
      <c r="Q1194" s="618"/>
      <c r="R1194" s="618"/>
      <c r="S1194" s="618"/>
      <c r="T1194" s="618"/>
      <c r="U1194" s="618"/>
      <c r="V1194" s="618"/>
      <c r="W1194" s="618"/>
      <c r="X1194" s="618"/>
    </row>
    <row r="1195" spans="1:24">
      <c r="A1195" s="618"/>
      <c r="B1195" s="95"/>
      <c r="E1195" s="618"/>
      <c r="F1195" s="618"/>
      <c r="G1195" s="618"/>
      <c r="H1195" s="618"/>
      <c r="I1195" s="618"/>
      <c r="J1195" s="618"/>
      <c r="K1195" s="618"/>
      <c r="L1195" s="618"/>
      <c r="M1195" s="618"/>
      <c r="N1195" s="618"/>
      <c r="O1195" s="618"/>
      <c r="P1195" s="618"/>
      <c r="Q1195" s="618"/>
      <c r="R1195" s="618"/>
      <c r="S1195" s="618"/>
      <c r="T1195" s="618"/>
      <c r="U1195" s="618"/>
      <c r="V1195" s="618"/>
      <c r="W1195" s="618"/>
      <c r="X1195" s="618"/>
    </row>
    <row r="1196" spans="1:24">
      <c r="A1196" s="618"/>
      <c r="B1196" s="95"/>
      <c r="E1196" s="618"/>
      <c r="F1196" s="618"/>
      <c r="G1196" s="618"/>
      <c r="H1196" s="618"/>
      <c r="I1196" s="618"/>
      <c r="J1196" s="618"/>
      <c r="K1196" s="618"/>
      <c r="L1196" s="618"/>
      <c r="M1196" s="618"/>
      <c r="N1196" s="618"/>
      <c r="O1196" s="618"/>
      <c r="P1196" s="618"/>
      <c r="Q1196" s="618"/>
      <c r="R1196" s="618"/>
      <c r="S1196" s="618"/>
      <c r="T1196" s="618"/>
      <c r="U1196" s="618"/>
      <c r="V1196" s="618"/>
      <c r="W1196" s="618"/>
      <c r="X1196" s="618"/>
    </row>
    <row r="1197" spans="1:24">
      <c r="A1197" s="618"/>
      <c r="B1197" s="95"/>
      <c r="E1197" s="618"/>
      <c r="F1197" s="618"/>
      <c r="G1197" s="618"/>
      <c r="H1197" s="618"/>
      <c r="I1197" s="618"/>
      <c r="J1197" s="618"/>
      <c r="K1197" s="618"/>
      <c r="L1197" s="618"/>
      <c r="M1197" s="618"/>
      <c r="N1197" s="618"/>
      <c r="O1197" s="618"/>
      <c r="P1197" s="618"/>
      <c r="Q1197" s="618"/>
      <c r="R1197" s="618"/>
      <c r="S1197" s="618"/>
      <c r="T1197" s="618"/>
      <c r="U1197" s="618"/>
      <c r="V1197" s="618"/>
      <c r="W1197" s="618"/>
      <c r="X1197" s="618"/>
    </row>
    <row r="1198" spans="1:24">
      <c r="A1198" s="618"/>
      <c r="B1198" s="95"/>
      <c r="E1198" s="618"/>
      <c r="F1198" s="618"/>
      <c r="G1198" s="618"/>
      <c r="H1198" s="618"/>
      <c r="I1198" s="618"/>
      <c r="J1198" s="618"/>
      <c r="K1198" s="618"/>
      <c r="L1198" s="618"/>
      <c r="M1198" s="618"/>
      <c r="N1198" s="618"/>
      <c r="O1198" s="618"/>
      <c r="P1198" s="618"/>
      <c r="Q1198" s="618"/>
      <c r="R1198" s="618"/>
      <c r="S1198" s="618"/>
      <c r="T1198" s="618"/>
      <c r="U1198" s="618"/>
      <c r="V1198" s="618"/>
      <c r="W1198" s="618"/>
      <c r="X1198" s="618"/>
    </row>
    <row r="1199" spans="1:24">
      <c r="A1199" s="618"/>
      <c r="B1199" s="95"/>
    </row>
    <row r="1200" spans="1:24">
      <c r="A1200" s="618"/>
      <c r="B1200" s="95"/>
    </row>
    <row r="1201" spans="1:2">
      <c r="A1201" s="618"/>
      <c r="B1201" s="95"/>
    </row>
    <row r="1202" spans="1:2">
      <c r="A1202" s="618"/>
      <c r="B1202" s="95"/>
    </row>
    <row r="1203" spans="1:2">
      <c r="A1203" s="618"/>
      <c r="B1203" s="95"/>
    </row>
    <row r="1204" spans="1:2">
      <c r="A1204" s="618"/>
      <c r="B1204" s="95"/>
    </row>
    <row r="1205" spans="1:2">
      <c r="A1205" s="618"/>
      <c r="B1205" s="95"/>
    </row>
    <row r="1206" spans="1:2">
      <c r="A1206" s="618"/>
      <c r="B1206" s="95"/>
    </row>
    <row r="1207" spans="1:2">
      <c r="A1207" s="618"/>
      <c r="B1207" s="95"/>
    </row>
    <row r="1208" spans="1:2">
      <c r="A1208" s="618"/>
      <c r="B1208" s="95"/>
    </row>
    <row r="1209" spans="1:2">
      <c r="A1209" s="618"/>
      <c r="B1209" s="95"/>
    </row>
    <row r="1210" spans="1:2">
      <c r="A1210" s="618"/>
      <c r="B1210" s="95"/>
    </row>
    <row r="1211" spans="1:2">
      <c r="A1211" s="618"/>
      <c r="B1211" s="95"/>
    </row>
    <row r="1212" spans="1:2">
      <c r="A1212" s="618"/>
      <c r="B1212" s="95"/>
    </row>
    <row r="1213" spans="1:2">
      <c r="A1213" s="618"/>
      <c r="B1213" s="95"/>
    </row>
    <row r="1214" spans="1:2">
      <c r="A1214" s="618"/>
      <c r="B1214" s="95"/>
    </row>
    <row r="1215" spans="1:2">
      <c r="A1215" s="618"/>
      <c r="B1215" s="95"/>
    </row>
    <row r="1216" spans="1:2">
      <c r="A1216" s="618"/>
      <c r="B1216" s="95"/>
    </row>
    <row r="1217" spans="1:2">
      <c r="A1217" s="618"/>
      <c r="B1217" s="95"/>
    </row>
    <row r="1218" spans="1:2">
      <c r="A1218" s="618"/>
      <c r="B1218" s="95"/>
    </row>
    <row r="1219" spans="1:2">
      <c r="A1219" s="618"/>
      <c r="B1219" s="95"/>
    </row>
    <row r="1220" spans="1:2">
      <c r="A1220" s="618"/>
      <c r="B1220" s="95"/>
    </row>
    <row r="1221" spans="1:2">
      <c r="A1221" s="618"/>
      <c r="B1221" s="95"/>
    </row>
    <row r="1222" spans="1:2">
      <c r="A1222" s="618"/>
      <c r="B1222" s="95"/>
    </row>
    <row r="1223" spans="1:2">
      <c r="A1223" s="618"/>
      <c r="B1223" s="95"/>
    </row>
    <row r="1224" spans="1:2">
      <c r="A1224" s="618"/>
      <c r="B1224" s="95"/>
    </row>
    <row r="1225" spans="1:2">
      <c r="A1225" s="618"/>
      <c r="B1225" s="95"/>
    </row>
    <row r="1226" spans="1:2">
      <c r="A1226" s="618"/>
      <c r="B1226" s="95"/>
    </row>
    <row r="1227" spans="1:2">
      <c r="A1227" s="618"/>
      <c r="B1227" s="95"/>
    </row>
    <row r="1228" spans="1:2">
      <c r="A1228" s="618"/>
      <c r="B1228" s="95"/>
    </row>
    <row r="1229" spans="1:2">
      <c r="A1229" s="618"/>
      <c r="B1229" s="95"/>
    </row>
    <row r="1230" spans="1:2">
      <c r="A1230" s="618"/>
      <c r="B1230" s="95"/>
    </row>
    <row r="1231" spans="1:2">
      <c r="A1231" s="618"/>
      <c r="B1231" s="95"/>
    </row>
    <row r="1232" spans="1:2">
      <c r="A1232" s="618"/>
      <c r="B1232" s="95"/>
    </row>
    <row r="1233" spans="1:2">
      <c r="A1233" s="618"/>
      <c r="B1233" s="95"/>
    </row>
    <row r="1234" spans="1:2">
      <c r="A1234" s="618"/>
      <c r="B1234" s="95"/>
    </row>
    <row r="1235" spans="1:2">
      <c r="A1235" s="618"/>
      <c r="B1235" s="95"/>
    </row>
    <row r="1236" spans="1:2">
      <c r="A1236" s="618"/>
      <c r="B1236" s="95"/>
    </row>
    <row r="1237" spans="1:2">
      <c r="A1237" s="618"/>
      <c r="B1237" s="95"/>
    </row>
    <row r="1238" spans="1:2">
      <c r="A1238" s="618"/>
      <c r="B1238" s="95"/>
    </row>
    <row r="1239" spans="1:2">
      <c r="A1239" s="618"/>
      <c r="B1239" s="95"/>
    </row>
    <row r="1240" spans="1:2">
      <c r="A1240" s="618"/>
      <c r="B1240" s="95"/>
    </row>
    <row r="1241" spans="1:2">
      <c r="A1241" s="618"/>
      <c r="B1241" s="95"/>
    </row>
    <row r="1242" spans="1:2">
      <c r="A1242" s="618"/>
      <c r="B1242" s="95"/>
    </row>
    <row r="1243" spans="1:2">
      <c r="A1243" s="618"/>
      <c r="B1243" s="95"/>
    </row>
    <row r="1244" spans="1:2">
      <c r="A1244" s="618"/>
      <c r="B1244" s="95"/>
    </row>
    <row r="1245" spans="1:2">
      <c r="A1245" s="618"/>
      <c r="B1245" s="95"/>
    </row>
    <row r="1246" spans="1:2">
      <c r="A1246" s="618"/>
      <c r="B1246" s="95"/>
    </row>
    <row r="1247" spans="1:2">
      <c r="A1247" s="618"/>
      <c r="B1247" s="95"/>
    </row>
    <row r="1248" spans="1:2">
      <c r="A1248" s="618"/>
      <c r="B1248" s="95"/>
    </row>
    <row r="1249" spans="1:2">
      <c r="A1249" s="618"/>
      <c r="B1249" s="95"/>
    </row>
    <row r="1250" spans="1:2">
      <c r="A1250" s="618"/>
      <c r="B1250" s="95"/>
    </row>
    <row r="1251" spans="1:2">
      <c r="A1251" s="618"/>
      <c r="B1251" s="95"/>
    </row>
    <row r="1252" spans="1:2">
      <c r="A1252" s="618"/>
      <c r="B1252" s="95"/>
    </row>
    <row r="1253" spans="1:2">
      <c r="A1253" s="618"/>
      <c r="B1253" s="95"/>
    </row>
    <row r="1254" spans="1:2">
      <c r="A1254" s="618"/>
      <c r="B1254" s="95"/>
    </row>
    <row r="1255" spans="1:2">
      <c r="A1255" s="618"/>
      <c r="B1255" s="95"/>
    </row>
    <row r="1256" spans="1:2">
      <c r="A1256" s="618"/>
      <c r="B1256" s="95"/>
    </row>
    <row r="1257" spans="1:2">
      <c r="A1257" s="618"/>
      <c r="B1257" s="95"/>
    </row>
    <row r="1258" spans="1:2">
      <c r="A1258" s="618"/>
      <c r="B1258" s="95"/>
    </row>
    <row r="1259" spans="1:2">
      <c r="A1259" s="618"/>
      <c r="B1259" s="95"/>
    </row>
    <row r="1260" spans="1:2">
      <c r="A1260" s="618"/>
      <c r="B1260" s="95"/>
    </row>
    <row r="1261" spans="1:2">
      <c r="A1261" s="618"/>
      <c r="B1261" s="95"/>
    </row>
    <row r="1262" spans="1:2">
      <c r="A1262" s="618"/>
      <c r="B1262" s="95"/>
    </row>
    <row r="1263" spans="1:2">
      <c r="A1263" s="618"/>
      <c r="B1263" s="95"/>
    </row>
    <row r="1264" spans="1:2">
      <c r="A1264" s="618"/>
      <c r="B1264" s="95"/>
    </row>
    <row r="1265" spans="1:2">
      <c r="A1265" s="618"/>
      <c r="B1265" s="95"/>
    </row>
    <row r="1266" spans="1:2">
      <c r="A1266" s="618"/>
      <c r="B1266" s="95"/>
    </row>
    <row r="1267" spans="1:2">
      <c r="A1267" s="618"/>
      <c r="B1267" s="95"/>
    </row>
    <row r="1268" spans="1:2">
      <c r="A1268" s="618"/>
      <c r="B1268" s="95"/>
    </row>
    <row r="1269" spans="1:2">
      <c r="A1269" s="618"/>
      <c r="B1269" s="95"/>
    </row>
    <row r="1270" spans="1:2">
      <c r="A1270" s="618"/>
      <c r="B1270" s="95"/>
    </row>
    <row r="1271" spans="1:2">
      <c r="A1271" s="618"/>
      <c r="B1271" s="95"/>
    </row>
    <row r="1272" spans="1:2">
      <c r="A1272" s="618"/>
      <c r="B1272" s="95"/>
    </row>
    <row r="1273" spans="1:2">
      <c r="A1273" s="618"/>
      <c r="B1273" s="95"/>
    </row>
    <row r="1274" spans="1:2">
      <c r="A1274" s="618"/>
      <c r="B1274" s="95"/>
    </row>
    <row r="1275" spans="1:2">
      <c r="A1275" s="618"/>
      <c r="B1275" s="95"/>
    </row>
    <row r="1276" spans="1:2">
      <c r="A1276" s="618"/>
      <c r="B1276" s="95"/>
    </row>
    <row r="1277" spans="1:2">
      <c r="A1277" s="618"/>
      <c r="B1277" s="95"/>
    </row>
    <row r="1278" spans="1:2">
      <c r="A1278" s="618"/>
      <c r="B1278" s="95"/>
    </row>
    <row r="1279" spans="1:2">
      <c r="A1279" s="618"/>
      <c r="B1279" s="95"/>
    </row>
    <row r="1280" spans="1:2">
      <c r="A1280" s="618"/>
      <c r="B1280" s="95"/>
    </row>
    <row r="1281" spans="1:2">
      <c r="A1281" s="618"/>
      <c r="B1281" s="95"/>
    </row>
    <row r="1282" spans="1:2">
      <c r="A1282" s="618"/>
      <c r="B1282" s="95"/>
    </row>
    <row r="1283" spans="1:2">
      <c r="A1283" s="618"/>
      <c r="B1283" s="95"/>
    </row>
    <row r="1284" spans="1:2">
      <c r="A1284" s="618"/>
      <c r="B1284" s="95"/>
    </row>
    <row r="1285" spans="1:2">
      <c r="A1285" s="618"/>
      <c r="B1285" s="95"/>
    </row>
    <row r="1286" spans="1:2">
      <c r="A1286" s="618"/>
      <c r="B1286" s="95"/>
    </row>
    <row r="1287" spans="1:2">
      <c r="A1287" s="618"/>
      <c r="B1287" s="95"/>
    </row>
    <row r="1288" spans="1:2">
      <c r="A1288" s="618"/>
      <c r="B1288" s="95"/>
    </row>
    <row r="1289" spans="1:2">
      <c r="A1289" s="618"/>
      <c r="B1289" s="95"/>
    </row>
    <row r="1290" spans="1:2">
      <c r="A1290" s="618"/>
      <c r="B1290" s="95"/>
    </row>
    <row r="1291" spans="1:2">
      <c r="A1291" s="618"/>
      <c r="B1291" s="95"/>
    </row>
    <row r="1292" spans="1:2">
      <c r="A1292" s="618"/>
      <c r="B1292" s="95"/>
    </row>
    <row r="1293" spans="1:2">
      <c r="A1293" s="618"/>
      <c r="B1293" s="95"/>
    </row>
    <row r="1294" spans="1:2">
      <c r="A1294" s="618"/>
      <c r="B1294" s="95"/>
    </row>
    <row r="1295" spans="1:2">
      <c r="A1295" s="618"/>
      <c r="B1295" s="95"/>
    </row>
    <row r="1296" spans="1:2">
      <c r="A1296" s="618"/>
      <c r="B1296" s="95"/>
    </row>
    <row r="1297" spans="1:2">
      <c r="A1297" s="618"/>
      <c r="B1297" s="95"/>
    </row>
    <row r="1298" spans="1:2">
      <c r="A1298" s="618"/>
      <c r="B1298" s="95"/>
    </row>
    <row r="1299" spans="1:2">
      <c r="A1299" s="618"/>
      <c r="B1299" s="95"/>
    </row>
    <row r="1300" spans="1:2">
      <c r="A1300" s="618"/>
      <c r="B1300" s="95"/>
    </row>
    <row r="1301" spans="1:2">
      <c r="A1301" s="618"/>
      <c r="B1301" s="95"/>
    </row>
    <row r="1302" spans="1:2">
      <c r="A1302" s="618"/>
      <c r="B1302" s="95"/>
    </row>
    <row r="1303" spans="1:2">
      <c r="A1303" s="618"/>
      <c r="B1303" s="95"/>
    </row>
    <row r="1304" spans="1:2">
      <c r="A1304" s="618"/>
      <c r="B1304" s="95"/>
    </row>
    <row r="1305" spans="1:2">
      <c r="A1305" s="618"/>
      <c r="B1305" s="95"/>
    </row>
    <row r="1306" spans="1:2">
      <c r="A1306" s="618"/>
      <c r="B1306" s="95"/>
    </row>
    <row r="1307" spans="1:2">
      <c r="A1307" s="618"/>
      <c r="B1307" s="95"/>
    </row>
    <row r="1308" spans="1:2">
      <c r="A1308" s="618"/>
      <c r="B1308" s="95"/>
    </row>
    <row r="1309" spans="1:2">
      <c r="A1309" s="618"/>
      <c r="B1309" s="95"/>
    </row>
    <row r="1310" spans="1:2">
      <c r="A1310" s="618"/>
      <c r="B1310" s="95"/>
    </row>
    <row r="1311" spans="1:2">
      <c r="A1311" s="618"/>
      <c r="B1311" s="95"/>
    </row>
    <row r="1312" spans="1:2">
      <c r="A1312" s="618"/>
      <c r="B1312" s="95"/>
    </row>
    <row r="1313" spans="1:2">
      <c r="A1313" s="618"/>
      <c r="B1313" s="95"/>
    </row>
    <row r="1314" spans="1:2">
      <c r="A1314" s="618"/>
      <c r="B1314" s="95"/>
    </row>
    <row r="1315" spans="1:2">
      <c r="A1315" s="618"/>
      <c r="B1315" s="95"/>
    </row>
    <row r="1316" spans="1:2">
      <c r="A1316" s="618"/>
      <c r="B1316" s="95"/>
    </row>
    <row r="1317" spans="1:2">
      <c r="A1317" s="618"/>
      <c r="B1317" s="95"/>
    </row>
    <row r="1318" spans="1:2">
      <c r="A1318" s="618"/>
      <c r="B1318" s="95"/>
    </row>
    <row r="1319" spans="1:2">
      <c r="A1319" s="618"/>
      <c r="B1319" s="95"/>
    </row>
    <row r="1320" spans="1:2">
      <c r="A1320" s="618"/>
      <c r="B1320" s="95"/>
    </row>
    <row r="1321" spans="1:2">
      <c r="A1321" s="618"/>
      <c r="B1321" s="95"/>
    </row>
    <row r="1322" spans="1:2">
      <c r="A1322" s="618"/>
      <c r="B1322" s="95"/>
    </row>
    <row r="1323" spans="1:2">
      <c r="A1323" s="618"/>
      <c r="B1323" s="95"/>
    </row>
    <row r="1324" spans="1:2">
      <c r="A1324" s="618"/>
      <c r="B1324" s="95"/>
    </row>
    <row r="1325" spans="1:2">
      <c r="A1325" s="618"/>
      <c r="B1325" s="95"/>
    </row>
    <row r="1326" spans="1:2">
      <c r="A1326" s="618"/>
      <c r="B1326" s="95"/>
    </row>
    <row r="1327" spans="1:2">
      <c r="A1327" s="618"/>
      <c r="B1327" s="95"/>
    </row>
    <row r="1328" spans="1:2">
      <c r="A1328" s="618"/>
      <c r="B1328" s="95"/>
    </row>
    <row r="1329" spans="1:2">
      <c r="A1329" s="618"/>
      <c r="B1329" s="95"/>
    </row>
    <row r="1330" spans="1:2">
      <c r="A1330" s="618"/>
      <c r="B1330" s="95"/>
    </row>
    <row r="1331" spans="1:2">
      <c r="A1331" s="618"/>
      <c r="B1331" s="95"/>
    </row>
    <row r="1332" spans="1:2">
      <c r="A1332" s="618"/>
      <c r="B1332" s="95"/>
    </row>
    <row r="1333" spans="1:2">
      <c r="A1333" s="618"/>
      <c r="B1333" s="95"/>
    </row>
    <row r="1334" spans="1:2">
      <c r="A1334" s="618"/>
      <c r="B1334" s="95"/>
    </row>
    <row r="1335" spans="1:2">
      <c r="A1335" s="618"/>
      <c r="B1335" s="95"/>
    </row>
    <row r="1336" spans="1:2">
      <c r="A1336" s="618"/>
      <c r="B1336" s="95"/>
    </row>
    <row r="1337" spans="1:2">
      <c r="A1337" s="618"/>
      <c r="B1337" s="95"/>
    </row>
    <row r="1338" spans="1:2">
      <c r="A1338" s="618"/>
      <c r="B1338" s="95"/>
    </row>
    <row r="1339" spans="1:2">
      <c r="A1339" s="618"/>
      <c r="B1339" s="95"/>
    </row>
    <row r="1340" spans="1:2">
      <c r="A1340" s="618"/>
      <c r="B1340" s="95"/>
    </row>
    <row r="1341" spans="1:2">
      <c r="A1341" s="618"/>
      <c r="B1341" s="95"/>
    </row>
    <row r="1342" spans="1:2">
      <c r="A1342" s="618"/>
      <c r="B1342" s="95"/>
    </row>
    <row r="1343" spans="1:2">
      <c r="A1343" s="618"/>
      <c r="B1343" s="95"/>
    </row>
    <row r="1344" spans="1:2">
      <c r="A1344" s="618"/>
      <c r="B1344" s="95"/>
    </row>
    <row r="1345" spans="1:2">
      <c r="A1345" s="618"/>
      <c r="B1345" s="95"/>
    </row>
    <row r="1346" spans="1:2">
      <c r="A1346" s="618"/>
      <c r="B1346" s="95"/>
    </row>
    <row r="1347" spans="1:2">
      <c r="A1347" s="618"/>
      <c r="B1347" s="95"/>
    </row>
    <row r="1348" spans="1:2">
      <c r="A1348" s="618"/>
      <c r="B1348" s="95"/>
    </row>
    <row r="1349" spans="1:2">
      <c r="A1349" s="618"/>
      <c r="B1349" s="95"/>
    </row>
    <row r="1350" spans="1:2">
      <c r="A1350" s="618"/>
      <c r="B1350" s="95"/>
    </row>
    <row r="1351" spans="1:2">
      <c r="A1351" s="618"/>
      <c r="B1351" s="95"/>
    </row>
    <row r="1352" spans="1:2">
      <c r="A1352" s="618"/>
      <c r="B1352" s="95"/>
    </row>
    <row r="1353" spans="1:2">
      <c r="A1353" s="618"/>
      <c r="B1353" s="95"/>
    </row>
    <row r="1354" spans="1:2">
      <c r="A1354" s="618"/>
      <c r="B1354" s="95"/>
    </row>
    <row r="1355" spans="1:2">
      <c r="A1355" s="618"/>
      <c r="B1355" s="95"/>
    </row>
    <row r="1356" spans="1:2">
      <c r="A1356" s="618"/>
      <c r="B1356" s="95"/>
    </row>
    <row r="1357" spans="1:2">
      <c r="A1357" s="618"/>
      <c r="B1357" s="95"/>
    </row>
    <row r="1358" spans="1:2">
      <c r="A1358" s="618"/>
      <c r="B1358" s="95"/>
    </row>
    <row r="1359" spans="1:2">
      <c r="A1359" s="618"/>
      <c r="B1359" s="95"/>
    </row>
    <row r="1360" spans="1:2">
      <c r="A1360" s="618"/>
      <c r="B1360" s="95"/>
    </row>
    <row r="1361" spans="1:2">
      <c r="A1361" s="618"/>
      <c r="B1361" s="95"/>
    </row>
    <row r="1362" spans="1:2">
      <c r="A1362" s="618"/>
      <c r="B1362" s="95"/>
    </row>
    <row r="1363" spans="1:2">
      <c r="A1363" s="618"/>
      <c r="B1363" s="95"/>
    </row>
    <row r="1364" spans="1:2">
      <c r="A1364" s="618"/>
      <c r="B1364" s="95"/>
    </row>
    <row r="1365" spans="1:2">
      <c r="A1365" s="618"/>
      <c r="B1365" s="95"/>
    </row>
    <row r="1366" spans="1:2">
      <c r="A1366" s="618"/>
      <c r="B1366" s="95"/>
    </row>
    <row r="1367" spans="1:2">
      <c r="A1367" s="618"/>
      <c r="B1367" s="95"/>
    </row>
    <row r="1368" spans="1:2">
      <c r="A1368" s="618"/>
      <c r="B1368" s="95"/>
    </row>
    <row r="1369" spans="1:2">
      <c r="A1369" s="618"/>
      <c r="B1369" s="95"/>
    </row>
    <row r="1370" spans="1:2">
      <c r="A1370" s="618"/>
      <c r="B1370" s="95"/>
    </row>
    <row r="1371" spans="1:2">
      <c r="A1371" s="618"/>
      <c r="B1371" s="95"/>
    </row>
    <row r="1372" spans="1:2">
      <c r="A1372" s="618"/>
      <c r="B1372" s="95"/>
    </row>
    <row r="1373" spans="1:2">
      <c r="A1373" s="618"/>
      <c r="B1373" s="95"/>
    </row>
    <row r="1374" spans="1:2">
      <c r="A1374" s="618"/>
      <c r="B1374" s="95"/>
    </row>
    <row r="1375" spans="1:2">
      <c r="A1375" s="618"/>
      <c r="B1375" s="95"/>
    </row>
    <row r="1376" spans="1:2">
      <c r="A1376" s="618"/>
      <c r="B1376" s="95"/>
    </row>
    <row r="1377" spans="1:2">
      <c r="A1377" s="618"/>
      <c r="B1377" s="95"/>
    </row>
    <row r="1378" spans="1:2">
      <c r="A1378" s="618"/>
      <c r="B1378" s="95"/>
    </row>
    <row r="1379" spans="1:2">
      <c r="A1379" s="618"/>
      <c r="B1379" s="95"/>
    </row>
    <row r="1380" spans="1:2">
      <c r="A1380" s="618"/>
      <c r="B1380" s="95"/>
    </row>
    <row r="1381" spans="1:2">
      <c r="A1381" s="618"/>
      <c r="B1381" s="95"/>
    </row>
    <row r="1382" spans="1:2">
      <c r="A1382" s="618"/>
      <c r="B1382" s="95"/>
    </row>
    <row r="1383" spans="1:2">
      <c r="A1383" s="618"/>
      <c r="B1383" s="95"/>
    </row>
    <row r="1384" spans="1:2">
      <c r="A1384" s="618"/>
      <c r="B1384" s="95"/>
    </row>
    <row r="1385" spans="1:2">
      <c r="A1385" s="618"/>
      <c r="B1385" s="95"/>
    </row>
    <row r="1386" spans="1:2">
      <c r="A1386" s="618"/>
      <c r="B1386" s="95"/>
    </row>
    <row r="1387" spans="1:2">
      <c r="A1387" s="618"/>
      <c r="B1387" s="95"/>
    </row>
    <row r="1388" spans="1:2">
      <c r="A1388" s="618"/>
      <c r="B1388" s="95"/>
    </row>
    <row r="1389" spans="1:2">
      <c r="A1389" s="618"/>
      <c r="B1389" s="95"/>
    </row>
    <row r="1390" spans="1:2">
      <c r="A1390" s="618"/>
      <c r="B1390" s="95"/>
    </row>
    <row r="1391" spans="1:2">
      <c r="A1391" s="618"/>
      <c r="B1391" s="95"/>
    </row>
    <row r="1392" spans="1:2">
      <c r="A1392" s="618"/>
      <c r="B1392" s="95"/>
    </row>
    <row r="1393" spans="1:2">
      <c r="A1393" s="618"/>
      <c r="B1393" s="95"/>
    </row>
    <row r="1394" spans="1:2">
      <c r="A1394" s="618"/>
      <c r="B1394" s="95"/>
    </row>
    <row r="1395" spans="1:2">
      <c r="A1395" s="618"/>
      <c r="B1395" s="95"/>
    </row>
    <row r="1396" spans="1:2">
      <c r="A1396" s="618"/>
      <c r="B1396" s="95"/>
    </row>
    <row r="1397" spans="1:2">
      <c r="A1397" s="618"/>
      <c r="B1397" s="95"/>
    </row>
    <row r="1398" spans="1:2">
      <c r="A1398" s="618"/>
      <c r="B1398" s="95"/>
    </row>
    <row r="1399" spans="1:2">
      <c r="A1399" s="618"/>
      <c r="B1399" s="95"/>
    </row>
    <row r="1400" spans="1:2">
      <c r="A1400" s="618"/>
      <c r="B1400" s="95"/>
    </row>
    <row r="1401" spans="1:2">
      <c r="A1401" s="618"/>
      <c r="B1401" s="95"/>
    </row>
    <row r="1402" spans="1:2">
      <c r="A1402" s="618"/>
      <c r="B1402" s="95"/>
    </row>
    <row r="1403" spans="1:2">
      <c r="A1403" s="618"/>
      <c r="B1403" s="95"/>
    </row>
    <row r="1404" spans="1:2">
      <c r="A1404" s="618"/>
      <c r="B1404" s="95"/>
    </row>
    <row r="1405" spans="1:2">
      <c r="A1405" s="618"/>
      <c r="B1405" s="95"/>
    </row>
    <row r="1406" spans="1:2">
      <c r="A1406" s="618"/>
      <c r="B1406" s="95"/>
    </row>
    <row r="1407" spans="1:2">
      <c r="A1407" s="618"/>
      <c r="B1407" s="95"/>
    </row>
    <row r="1408" spans="1:2">
      <c r="A1408" s="618"/>
      <c r="B1408" s="95"/>
    </row>
    <row r="1409" spans="1:2">
      <c r="A1409" s="618"/>
      <c r="B1409" s="95"/>
    </row>
    <row r="1410" spans="1:2">
      <c r="A1410" s="618"/>
      <c r="B1410" s="95"/>
    </row>
    <row r="1411" spans="1:2">
      <c r="A1411" s="618"/>
      <c r="B1411" s="95"/>
    </row>
    <row r="1412" spans="1:2">
      <c r="A1412" s="618"/>
      <c r="B1412" s="95"/>
    </row>
    <row r="1413" spans="1:2">
      <c r="A1413" s="618"/>
      <c r="B1413" s="95"/>
    </row>
    <row r="1414" spans="1:2">
      <c r="A1414" s="618"/>
      <c r="B1414" s="95"/>
    </row>
    <row r="1415" spans="1:2">
      <c r="A1415" s="618"/>
      <c r="B1415" s="95"/>
    </row>
    <row r="1416" spans="1:2">
      <c r="A1416" s="618"/>
      <c r="B1416" s="95"/>
    </row>
    <row r="1417" spans="1:2">
      <c r="A1417" s="618"/>
      <c r="B1417" s="95"/>
    </row>
    <row r="1418" spans="1:2">
      <c r="A1418" s="618"/>
      <c r="B1418" s="95"/>
    </row>
    <row r="1419" spans="1:2">
      <c r="A1419" s="618"/>
      <c r="B1419" s="95"/>
    </row>
    <row r="1420" spans="1:2">
      <c r="A1420" s="618"/>
      <c r="B1420" s="95"/>
    </row>
    <row r="1421" spans="1:2">
      <c r="A1421" s="618"/>
      <c r="B1421" s="95"/>
    </row>
    <row r="1422" spans="1:2">
      <c r="A1422" s="618"/>
      <c r="B1422" s="95"/>
    </row>
    <row r="1423" spans="1:2">
      <c r="A1423" s="618"/>
      <c r="B1423" s="95"/>
    </row>
    <row r="1424" spans="1:2">
      <c r="A1424" s="618"/>
      <c r="B1424" s="95"/>
    </row>
    <row r="1425" spans="1:2">
      <c r="A1425" s="618"/>
      <c r="B1425" s="95"/>
    </row>
    <row r="1426" spans="1:2">
      <c r="A1426" s="618"/>
      <c r="B1426" s="95"/>
    </row>
    <row r="1427" spans="1:2">
      <c r="A1427" s="618"/>
      <c r="B1427" s="95"/>
    </row>
    <row r="1428" spans="1:2">
      <c r="A1428" s="618"/>
      <c r="B1428" s="95"/>
    </row>
    <row r="1429" spans="1:2">
      <c r="A1429" s="618"/>
      <c r="B1429" s="95"/>
    </row>
    <row r="1430" spans="1:2">
      <c r="A1430" s="618"/>
      <c r="B1430" s="95"/>
    </row>
    <row r="1431" spans="1:2">
      <c r="A1431" s="618"/>
      <c r="B1431" s="95"/>
    </row>
    <row r="1432" spans="1:2">
      <c r="A1432" s="618"/>
      <c r="B1432" s="95"/>
    </row>
    <row r="1433" spans="1:2">
      <c r="A1433" s="618"/>
      <c r="B1433" s="95"/>
    </row>
    <row r="1434" spans="1:2">
      <c r="A1434" s="618"/>
      <c r="B1434" s="95"/>
    </row>
    <row r="1435" spans="1:2">
      <c r="A1435" s="618"/>
      <c r="B1435" s="95"/>
    </row>
    <row r="1436" spans="1:2">
      <c r="A1436" s="618"/>
      <c r="B1436" s="95"/>
    </row>
    <row r="1437" spans="1:2">
      <c r="A1437" s="618"/>
      <c r="B1437" s="95"/>
    </row>
    <row r="1438" spans="1:2">
      <c r="A1438" s="618"/>
      <c r="B1438" s="95"/>
    </row>
    <row r="1439" spans="1:2">
      <c r="A1439" s="618"/>
      <c r="B1439" s="95"/>
    </row>
    <row r="1440" spans="1:2">
      <c r="A1440" s="618"/>
      <c r="B1440" s="95"/>
    </row>
    <row r="1441" spans="1:2">
      <c r="A1441" s="618"/>
      <c r="B1441" s="95"/>
    </row>
    <row r="1442" spans="1:2">
      <c r="A1442" s="618"/>
      <c r="B1442" s="95"/>
    </row>
    <row r="1443" spans="1:2">
      <c r="A1443" s="618"/>
      <c r="B1443" s="95"/>
    </row>
    <row r="1444" spans="1:2">
      <c r="A1444" s="618"/>
      <c r="B1444" s="95"/>
    </row>
    <row r="1445" spans="1:2">
      <c r="A1445" s="618"/>
      <c r="B1445" s="95"/>
    </row>
    <row r="1446" spans="1:2">
      <c r="A1446" s="618"/>
      <c r="B1446" s="95"/>
    </row>
    <row r="1447" spans="1:2">
      <c r="A1447" s="618"/>
      <c r="B1447" s="95"/>
    </row>
    <row r="1448" spans="1:2">
      <c r="A1448" s="618"/>
      <c r="B1448" s="95"/>
    </row>
    <row r="1449" spans="1:2">
      <c r="A1449" s="618"/>
      <c r="B1449" s="95"/>
    </row>
    <row r="1450" spans="1:2">
      <c r="A1450" s="618"/>
      <c r="B1450" s="95"/>
    </row>
    <row r="1451" spans="1:2">
      <c r="A1451" s="618"/>
      <c r="B1451" s="95"/>
    </row>
    <row r="1452" spans="1:2">
      <c r="A1452" s="618"/>
      <c r="B1452" s="95"/>
    </row>
    <row r="1453" spans="1:2">
      <c r="A1453" s="618"/>
      <c r="B1453" s="95"/>
    </row>
    <row r="1454" spans="1:2">
      <c r="A1454" s="618"/>
      <c r="B1454" s="95"/>
    </row>
    <row r="1455" spans="1:2">
      <c r="A1455" s="618"/>
      <c r="B1455" s="95"/>
    </row>
    <row r="1456" spans="1:2">
      <c r="A1456" s="618"/>
      <c r="B1456" s="95"/>
    </row>
    <row r="1457" spans="1:2">
      <c r="A1457" s="618"/>
      <c r="B1457" s="95"/>
    </row>
    <row r="1458" spans="1:2">
      <c r="A1458" s="618"/>
      <c r="B1458" s="95"/>
    </row>
    <row r="1459" spans="1:2">
      <c r="A1459" s="618"/>
      <c r="B1459" s="95"/>
    </row>
    <row r="1460" spans="1:2">
      <c r="A1460" s="618"/>
      <c r="B1460" s="95"/>
    </row>
    <row r="1461" spans="1:2">
      <c r="A1461" s="618"/>
      <c r="B1461" s="95"/>
    </row>
    <row r="1462" spans="1:2">
      <c r="A1462" s="618"/>
      <c r="B1462" s="95"/>
    </row>
    <row r="1463" spans="1:2">
      <c r="A1463" s="618"/>
      <c r="B1463" s="95"/>
    </row>
    <row r="1464" spans="1:2">
      <c r="A1464" s="618"/>
      <c r="B1464" s="95"/>
    </row>
    <row r="1465" spans="1:2">
      <c r="A1465" s="618"/>
      <c r="B1465" s="95"/>
    </row>
    <row r="1466" spans="1:2">
      <c r="A1466" s="618"/>
      <c r="B1466" s="95"/>
    </row>
    <row r="1467" spans="1:2">
      <c r="A1467" s="618"/>
      <c r="B1467" s="95"/>
    </row>
    <row r="1468" spans="1:2">
      <c r="A1468" s="618"/>
      <c r="B1468" s="95"/>
    </row>
    <row r="1469" spans="1:2">
      <c r="A1469" s="618"/>
      <c r="B1469" s="95"/>
    </row>
    <row r="1470" spans="1:2">
      <c r="A1470" s="618"/>
      <c r="B1470" s="95"/>
    </row>
    <row r="1471" spans="1:2">
      <c r="A1471" s="618"/>
      <c r="B1471" s="95"/>
    </row>
    <row r="1472" spans="1:2">
      <c r="A1472" s="618"/>
      <c r="B1472" s="95"/>
    </row>
    <row r="1473" spans="1:2">
      <c r="A1473" s="618"/>
      <c r="B1473" s="95"/>
    </row>
    <row r="1474" spans="1:2">
      <c r="A1474" s="618"/>
      <c r="B1474" s="95"/>
    </row>
    <row r="1475" spans="1:2">
      <c r="A1475" s="618"/>
      <c r="B1475" s="95"/>
    </row>
    <row r="1476" spans="1:2">
      <c r="A1476" s="618"/>
      <c r="B1476" s="95"/>
    </row>
    <row r="1477" spans="1:2">
      <c r="A1477" s="618"/>
      <c r="B1477" s="95"/>
    </row>
    <row r="1478" spans="1:2">
      <c r="A1478" s="618"/>
      <c r="B1478" s="95"/>
    </row>
    <row r="1479" spans="1:2">
      <c r="A1479" s="618"/>
      <c r="B1479" s="95"/>
    </row>
    <row r="1480" spans="1:2">
      <c r="A1480" s="618"/>
      <c r="B1480" s="95"/>
    </row>
    <row r="1481" spans="1:2">
      <c r="A1481" s="618"/>
      <c r="B1481" s="95"/>
    </row>
    <row r="1482" spans="1:2">
      <c r="A1482" s="618"/>
      <c r="B1482" s="95"/>
    </row>
    <row r="1483" spans="1:2">
      <c r="A1483" s="618"/>
      <c r="B1483" s="95"/>
    </row>
    <row r="1484" spans="1:2">
      <c r="A1484" s="618"/>
      <c r="B1484" s="95"/>
    </row>
    <row r="1485" spans="1:2">
      <c r="A1485" s="618"/>
      <c r="B1485" s="95"/>
    </row>
    <row r="1486" spans="1:2">
      <c r="A1486" s="618"/>
      <c r="B1486" s="95"/>
    </row>
    <row r="1487" spans="1:2">
      <c r="A1487" s="618"/>
      <c r="B1487" s="95"/>
    </row>
    <row r="1488" spans="1:2">
      <c r="A1488" s="618"/>
      <c r="B1488" s="95"/>
    </row>
    <row r="1489" spans="1:2">
      <c r="A1489" s="618"/>
      <c r="B1489" s="95"/>
    </row>
    <row r="1490" spans="1:2">
      <c r="A1490" s="618"/>
      <c r="B1490" s="95"/>
    </row>
    <row r="1491" spans="1:2">
      <c r="A1491" s="618"/>
      <c r="B1491" s="95"/>
    </row>
    <row r="1492" spans="1:2">
      <c r="A1492" s="618"/>
      <c r="B1492" s="95"/>
    </row>
    <row r="1493" spans="1:2">
      <c r="A1493" s="618"/>
      <c r="B1493" s="95"/>
    </row>
    <row r="1494" spans="1:2">
      <c r="A1494" s="618"/>
      <c r="B1494" s="95"/>
    </row>
    <row r="1495" spans="1:2">
      <c r="A1495" s="618"/>
      <c r="B1495" s="95"/>
    </row>
    <row r="1496" spans="1:2">
      <c r="A1496" s="618"/>
      <c r="B1496" s="95"/>
    </row>
    <row r="1497" spans="1:2">
      <c r="A1497" s="618"/>
      <c r="B1497" s="95"/>
    </row>
    <row r="1498" spans="1:2">
      <c r="A1498" s="618"/>
      <c r="B1498" s="95"/>
    </row>
    <row r="1499" spans="1:2">
      <c r="A1499" s="618"/>
      <c r="B1499" s="95"/>
    </row>
    <row r="1500" spans="1:2">
      <c r="A1500" s="618"/>
      <c r="B1500" s="95"/>
    </row>
    <row r="1501" spans="1:2">
      <c r="A1501" s="618"/>
      <c r="B1501" s="95"/>
    </row>
    <row r="1502" spans="1:2">
      <c r="A1502" s="618"/>
      <c r="B1502" s="95"/>
    </row>
    <row r="1503" spans="1:2">
      <c r="A1503" s="618"/>
      <c r="B1503" s="95"/>
    </row>
    <row r="1504" spans="1:2">
      <c r="A1504" s="618"/>
      <c r="B1504" s="95"/>
    </row>
    <row r="1505" spans="1:2">
      <c r="A1505" s="618"/>
      <c r="B1505" s="95"/>
    </row>
    <row r="1506" spans="1:2">
      <c r="A1506" s="618"/>
      <c r="B1506" s="95"/>
    </row>
    <row r="1507" spans="1:2">
      <c r="A1507" s="618"/>
      <c r="B1507" s="95"/>
    </row>
    <row r="1508" spans="1:2">
      <c r="A1508" s="618"/>
      <c r="B1508" s="95"/>
    </row>
    <row r="1509" spans="1:2">
      <c r="A1509" s="618"/>
      <c r="B1509" s="95"/>
    </row>
    <row r="1510" spans="1:2">
      <c r="A1510" s="618"/>
      <c r="B1510" s="95"/>
    </row>
    <row r="1511" spans="1:2">
      <c r="A1511" s="618"/>
      <c r="B1511" s="95"/>
    </row>
    <row r="1512" spans="1:2">
      <c r="A1512" s="618"/>
      <c r="B1512" s="95"/>
    </row>
    <row r="1513" spans="1:2">
      <c r="A1513" s="618"/>
      <c r="B1513" s="95"/>
    </row>
    <row r="1514" spans="1:2">
      <c r="A1514" s="618"/>
      <c r="B1514" s="95"/>
    </row>
    <row r="1515" spans="1:2">
      <c r="A1515" s="618"/>
      <c r="B1515" s="95"/>
    </row>
    <row r="1516" spans="1:2">
      <c r="A1516" s="618"/>
      <c r="B1516" s="95"/>
    </row>
    <row r="1517" spans="1:2">
      <c r="A1517" s="618"/>
      <c r="B1517" s="95"/>
    </row>
    <row r="1518" spans="1:2">
      <c r="A1518" s="618"/>
      <c r="B1518" s="95"/>
    </row>
    <row r="1519" spans="1:2">
      <c r="A1519" s="618"/>
      <c r="B1519" s="95"/>
    </row>
    <row r="1520" spans="1:2">
      <c r="A1520" s="618"/>
      <c r="B1520" s="95"/>
    </row>
    <row r="1521" spans="1:2">
      <c r="A1521" s="618"/>
      <c r="B1521" s="95"/>
    </row>
    <row r="1522" spans="1:2">
      <c r="A1522" s="618"/>
      <c r="B1522" s="95"/>
    </row>
    <row r="1523" spans="1:2">
      <c r="A1523" s="618"/>
      <c r="B1523" s="95"/>
    </row>
    <row r="1524" spans="1:2">
      <c r="A1524" s="618"/>
      <c r="B1524" s="95"/>
    </row>
    <row r="1525" spans="1:2">
      <c r="A1525" s="618"/>
      <c r="B1525" s="95"/>
    </row>
    <row r="1526" spans="1:2">
      <c r="A1526" s="618"/>
      <c r="B1526" s="95"/>
    </row>
    <row r="1527" spans="1:2">
      <c r="A1527" s="618"/>
      <c r="B1527" s="95"/>
    </row>
    <row r="1528" spans="1:2">
      <c r="A1528" s="618"/>
      <c r="B1528" s="95"/>
    </row>
    <row r="1529" spans="1:2">
      <c r="A1529" s="618"/>
      <c r="B1529" s="95"/>
    </row>
    <row r="1530" spans="1:2">
      <c r="A1530" s="618"/>
      <c r="B1530" s="95"/>
    </row>
    <row r="1531" spans="1:2">
      <c r="A1531" s="618"/>
      <c r="B1531" s="95"/>
    </row>
    <row r="1532" spans="1:2">
      <c r="A1532" s="618"/>
      <c r="B1532" s="95"/>
    </row>
    <row r="1533" spans="1:2">
      <c r="A1533" s="618"/>
      <c r="B1533" s="95"/>
    </row>
    <row r="1534" spans="1:2">
      <c r="A1534" s="618"/>
      <c r="B1534" s="95"/>
    </row>
    <row r="1535" spans="1:2">
      <c r="A1535" s="618"/>
      <c r="B1535" s="95"/>
    </row>
    <row r="1536" spans="1:2">
      <c r="A1536" s="618"/>
      <c r="B1536" s="95"/>
    </row>
    <row r="1537" spans="1:2">
      <c r="A1537" s="618"/>
      <c r="B1537" s="95"/>
    </row>
    <row r="1538" spans="1:2">
      <c r="A1538" s="618"/>
      <c r="B1538" s="95"/>
    </row>
    <row r="1539" spans="1:2">
      <c r="A1539" s="618"/>
      <c r="B1539" s="95"/>
    </row>
    <row r="1540" spans="1:2">
      <c r="A1540" s="618"/>
      <c r="B1540" s="95"/>
    </row>
    <row r="1541" spans="1:2">
      <c r="A1541" s="618"/>
      <c r="B1541" s="95"/>
    </row>
    <row r="1542" spans="1:2">
      <c r="A1542" s="618"/>
      <c r="B1542" s="95"/>
    </row>
    <row r="1543" spans="1:2">
      <c r="A1543" s="618"/>
      <c r="B1543" s="95"/>
    </row>
    <row r="1544" spans="1:2">
      <c r="A1544" s="618"/>
      <c r="B1544" s="95"/>
    </row>
    <row r="1545" spans="1:2">
      <c r="A1545" s="618"/>
      <c r="B1545" s="95"/>
    </row>
    <row r="1546" spans="1:2">
      <c r="A1546" s="618"/>
      <c r="B1546" s="95"/>
    </row>
    <row r="1547" spans="1:2">
      <c r="A1547" s="618"/>
      <c r="B1547" s="95"/>
    </row>
    <row r="1548" spans="1:2">
      <c r="A1548" s="618"/>
      <c r="B1548" s="95"/>
    </row>
    <row r="1549" spans="1:2">
      <c r="A1549" s="618"/>
      <c r="B1549" s="95"/>
    </row>
    <row r="1550" spans="1:2">
      <c r="A1550" s="618"/>
      <c r="B1550" s="95"/>
    </row>
    <row r="1551" spans="1:2">
      <c r="A1551" s="618"/>
      <c r="B1551" s="95"/>
    </row>
    <row r="1552" spans="1:2">
      <c r="A1552" s="618"/>
      <c r="B1552" s="95"/>
    </row>
    <row r="1553" spans="1:2">
      <c r="A1553" s="618"/>
      <c r="B1553" s="95"/>
    </row>
    <row r="1554" spans="1:2">
      <c r="A1554" s="618"/>
      <c r="B1554" s="95"/>
    </row>
    <row r="1555" spans="1:2">
      <c r="A1555" s="618"/>
      <c r="B1555" s="95"/>
    </row>
    <row r="1556" spans="1:2">
      <c r="A1556" s="618"/>
      <c r="B1556" s="95"/>
    </row>
    <row r="1557" spans="1:2">
      <c r="A1557" s="618"/>
      <c r="B1557" s="95"/>
    </row>
    <row r="1558" spans="1:2">
      <c r="A1558" s="618"/>
      <c r="B1558" s="95"/>
    </row>
    <row r="1559" spans="1:2">
      <c r="A1559" s="618"/>
      <c r="B1559" s="95"/>
    </row>
    <row r="1560" spans="1:2">
      <c r="A1560" s="618"/>
      <c r="B1560" s="95"/>
    </row>
    <row r="1561" spans="1:2">
      <c r="A1561" s="618"/>
      <c r="B1561" s="95"/>
    </row>
    <row r="1562" spans="1:2">
      <c r="A1562" s="618"/>
      <c r="B1562" s="95"/>
    </row>
    <row r="1563" spans="1:2">
      <c r="A1563" s="618"/>
      <c r="B1563" s="95"/>
    </row>
    <row r="1564" spans="1:2">
      <c r="A1564" s="618"/>
      <c r="B1564" s="95"/>
    </row>
    <row r="1565" spans="1:2">
      <c r="A1565" s="618"/>
      <c r="B1565" s="95"/>
    </row>
    <row r="1566" spans="1:2">
      <c r="A1566" s="618"/>
      <c r="B1566" s="95"/>
    </row>
    <row r="1567" spans="1:2">
      <c r="A1567" s="618"/>
      <c r="B1567" s="95"/>
    </row>
    <row r="1568" spans="1:2">
      <c r="A1568" s="618"/>
      <c r="B1568" s="95"/>
    </row>
    <row r="1569" spans="1:2">
      <c r="A1569" s="618"/>
      <c r="B1569" s="95"/>
    </row>
    <row r="1570" spans="1:2">
      <c r="A1570" s="618"/>
      <c r="B1570" s="95"/>
    </row>
    <row r="1571" spans="1:2">
      <c r="A1571" s="618"/>
      <c r="B1571" s="95"/>
    </row>
    <row r="1572" spans="1:2">
      <c r="A1572" s="618"/>
      <c r="B1572" s="95"/>
    </row>
    <row r="1573" spans="1:2">
      <c r="A1573" s="618"/>
      <c r="B1573" s="95"/>
    </row>
    <row r="1574" spans="1:2">
      <c r="A1574" s="618"/>
      <c r="B1574" s="95"/>
    </row>
    <row r="1575" spans="1:2">
      <c r="A1575" s="618"/>
      <c r="B1575" s="95"/>
    </row>
    <row r="1576" spans="1:2">
      <c r="A1576" s="618"/>
      <c r="B1576" s="95"/>
    </row>
    <row r="1577" spans="1:2">
      <c r="A1577" s="618"/>
      <c r="B1577" s="95"/>
    </row>
    <row r="1578" spans="1:2">
      <c r="A1578" s="618"/>
      <c r="B1578" s="95"/>
    </row>
    <row r="1579" spans="1:2">
      <c r="A1579" s="618"/>
      <c r="B1579" s="95"/>
    </row>
    <row r="1580" spans="1:2">
      <c r="A1580" s="618"/>
      <c r="B1580" s="95"/>
    </row>
    <row r="1581" spans="1:2">
      <c r="A1581" s="618"/>
      <c r="B1581" s="95"/>
    </row>
    <row r="1582" spans="1:2">
      <c r="A1582" s="618"/>
      <c r="B1582" s="95"/>
    </row>
    <row r="1583" spans="1:2">
      <c r="A1583" s="618"/>
      <c r="B1583" s="95"/>
    </row>
    <row r="1584" spans="1:2">
      <c r="A1584" s="618"/>
      <c r="B1584" s="95"/>
    </row>
    <row r="1585" spans="1:2">
      <c r="A1585" s="618"/>
      <c r="B1585" s="95"/>
    </row>
    <row r="1586" spans="1:2">
      <c r="A1586" s="618"/>
      <c r="B1586" s="95"/>
    </row>
  </sheetData>
  <mergeCells count="6">
    <mergeCell ref="C219:C221"/>
    <mergeCell ref="A14:B15"/>
    <mergeCell ref="A1:F1"/>
    <mergeCell ref="A2:E2"/>
    <mergeCell ref="A3:E3"/>
    <mergeCell ref="A4:E4"/>
  </mergeCells>
  <phoneticPr fontId="7" type="noConversion"/>
  <pageMargins left="0.75" right="0.75" top="1" bottom="1" header="0.5" footer="0.5"/>
  <pageSetup paperSize="5"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sheetPr codeName="Sheet15" enableFormatConditionsCalculation="0">
    <tabColor indexed="9"/>
  </sheetPr>
  <dimension ref="A1:CT1168"/>
  <sheetViews>
    <sheetView topLeftCell="A28" workbookViewId="0">
      <selection activeCell="B49" sqref="B49"/>
    </sheetView>
  </sheetViews>
  <sheetFormatPr defaultRowHeight="11.25"/>
  <cols>
    <col min="1" max="1" width="13" style="1053" customWidth="1"/>
    <col min="2" max="2" width="39" style="1046" customWidth="1"/>
    <col min="3" max="3" width="15.7109375" style="1047" customWidth="1"/>
    <col min="4" max="4" width="19" style="1047" customWidth="1"/>
    <col min="5" max="5" width="15.7109375" style="1048" customWidth="1"/>
    <col min="6" max="6" width="15.7109375" style="1049" customWidth="1"/>
    <col min="7" max="7" width="15.7109375" style="1050" customWidth="1"/>
    <col min="8" max="8" width="15.7109375" style="1051" customWidth="1"/>
    <col min="9" max="11" width="15.7109375" style="620" customWidth="1"/>
    <col min="12" max="14" width="15.7109375" style="620" hidden="1" customWidth="1"/>
    <col min="15" max="15" width="15.7109375" style="620" customWidth="1"/>
    <col min="16" max="16" width="15.7109375" style="620" hidden="1" customWidth="1"/>
    <col min="17" max="17" width="15.7109375" style="620" customWidth="1"/>
    <col min="18" max="19" width="15.7109375" style="620" hidden="1" customWidth="1"/>
    <col min="20" max="27" width="15.7109375" style="620" customWidth="1"/>
    <col min="28" max="31" width="15.7109375" style="576" customWidth="1"/>
    <col min="32" max="32" width="15.7109375" style="620" customWidth="1"/>
    <col min="33" max="35" width="15.7109375" style="620" hidden="1" customWidth="1"/>
    <col min="36" max="36" width="15.7109375" style="620" customWidth="1"/>
    <col min="37" max="37" width="15.7109375" style="620" hidden="1" customWidth="1"/>
    <col min="38" max="38" width="15.7109375" style="620" customWidth="1"/>
    <col min="39" max="40" width="15.7109375" style="620" hidden="1" customWidth="1"/>
    <col min="41" max="53" width="15.7109375" style="620" customWidth="1"/>
    <col min="54" max="56" width="15.7109375" style="620" hidden="1" customWidth="1"/>
    <col min="57" max="57" width="15.7109375" style="620" customWidth="1"/>
    <col min="58" max="58" width="15.7109375" style="620" hidden="1" customWidth="1"/>
    <col min="59" max="59" width="15.7109375" style="620" customWidth="1"/>
    <col min="60" max="61" width="15.7109375" style="620" hidden="1" customWidth="1"/>
    <col min="62" max="70" width="15.7109375" style="620" customWidth="1"/>
    <col min="71" max="71" width="15.7109375" style="576" customWidth="1"/>
    <col min="72" max="74" width="15.7109375" style="620" customWidth="1"/>
    <col min="75" max="77" width="15.7109375" style="620" hidden="1" customWidth="1"/>
    <col min="78" max="78" width="15.7109375" style="620" customWidth="1"/>
    <col min="79" max="79" width="15.7109375" style="620" hidden="1" customWidth="1"/>
    <col min="80" max="80" width="15.7109375" style="620" customWidth="1"/>
    <col min="81" max="82" width="15.7109375" style="620" hidden="1" customWidth="1"/>
    <col min="83" max="90" width="15.7109375" style="620" customWidth="1"/>
    <col min="91" max="92" width="15.7109375" style="576" customWidth="1"/>
    <col min="93" max="93" width="15.7109375" style="1064" customWidth="1"/>
    <col min="94" max="94" width="15.7109375" style="67" customWidth="1"/>
    <col min="95" max="95" width="0" style="1895" hidden="1" customWidth="1"/>
    <col min="96" max="16384" width="9.140625" style="67"/>
  </cols>
  <sheetData>
    <row r="1" spans="1:95" s="13" customFormat="1" ht="96" customHeight="1">
      <c r="A1" s="2407"/>
      <c r="B1" s="2407"/>
      <c r="C1" s="2407"/>
      <c r="D1" s="2407"/>
      <c r="E1" s="2407"/>
      <c r="F1" s="2407"/>
      <c r="CQ1" s="1895"/>
    </row>
    <row r="2" spans="1:95" s="13" customFormat="1" ht="20.25">
      <c r="A2" s="2448"/>
      <c r="B2" s="2448"/>
      <c r="C2" s="2448"/>
      <c r="D2" s="2448"/>
      <c r="E2" s="2448"/>
      <c r="CQ2" s="1895"/>
    </row>
    <row r="3" spans="1:95" s="13" customFormat="1" ht="46.5" customHeight="1">
      <c r="A3" s="2449"/>
      <c r="B3" s="2449"/>
      <c r="C3" s="2449"/>
      <c r="D3" s="2449"/>
      <c r="E3" s="2449"/>
      <c r="G3" s="14"/>
      <c r="CQ3" s="1895"/>
    </row>
    <row r="4" spans="1:95" s="13" customFormat="1" ht="18">
      <c r="A4" s="2450" t="str">
        <f>'I1 Intro'!C11</f>
        <v>EB-2013-0130</v>
      </c>
      <c r="B4" s="2450"/>
      <c r="C4" s="2450"/>
      <c r="D4" s="2450"/>
      <c r="E4" s="2450"/>
      <c r="CQ4" s="1895"/>
    </row>
    <row r="5" spans="1:95" s="13" customFormat="1" ht="20.25">
      <c r="A5" s="323" t="str">
        <f>"Sheet O5 Details of Allocators by Class and Account Worksheet  - "&amp;  'I2 LDC class'!$C$17</f>
        <v>Sheet O5 Details of Allocators by Class and Account Worksheet  - Fort Frances Power Corporation</v>
      </c>
      <c r="B5" s="324"/>
      <c r="C5" s="547"/>
      <c r="D5" s="547"/>
      <c r="E5" s="325"/>
      <c r="CQ5" s="1895"/>
    </row>
    <row r="6" spans="1:95" s="13" customFormat="1">
      <c r="A6" s="16"/>
      <c r="B6" s="16"/>
      <c r="C6" s="548"/>
      <c r="D6" s="548"/>
      <c r="E6" s="16"/>
      <c r="F6" s="16"/>
      <c r="G6" s="16"/>
      <c r="H6" s="16"/>
      <c r="I6" s="16"/>
      <c r="J6" s="16"/>
      <c r="K6" s="16"/>
      <c r="L6" s="16"/>
      <c r="M6" s="16"/>
      <c r="N6" s="16"/>
      <c r="O6" s="16"/>
      <c r="CQ6" s="1895"/>
    </row>
    <row r="7" spans="1:95">
      <c r="A7" s="1045"/>
      <c r="AB7" s="620"/>
      <c r="AC7" s="620"/>
      <c r="AD7" s="620"/>
      <c r="AE7" s="620"/>
      <c r="BS7" s="620"/>
      <c r="CM7" s="620"/>
      <c r="CN7" s="620"/>
      <c r="CO7" s="1052"/>
    </row>
    <row r="8" spans="1:95">
      <c r="AB8" s="620"/>
      <c r="AC8" s="620"/>
      <c r="AD8" s="620"/>
      <c r="AE8" s="620"/>
      <c r="BS8" s="620"/>
      <c r="CM8" s="620"/>
      <c r="CN8" s="620"/>
      <c r="CO8" s="1052"/>
    </row>
    <row r="9" spans="1:95" ht="14.25" customHeight="1">
      <c r="A9" s="1054"/>
      <c r="AB9" s="620"/>
      <c r="AC9" s="620"/>
      <c r="AD9" s="620"/>
      <c r="AE9" s="620"/>
      <c r="BS9" s="620"/>
      <c r="CM9" s="620"/>
      <c r="CN9" s="620"/>
      <c r="CO9" s="1052"/>
    </row>
    <row r="10" spans="1:95" ht="14.25" customHeight="1">
      <c r="AB10" s="620"/>
      <c r="AC10" s="620"/>
      <c r="AD10" s="620"/>
      <c r="AE10" s="620"/>
      <c r="BS10" s="620"/>
      <c r="CM10" s="620"/>
      <c r="CN10" s="620"/>
      <c r="CO10" s="1052"/>
    </row>
    <row r="11" spans="1:95" ht="14.25" customHeight="1">
      <c r="A11" s="67"/>
      <c r="B11" s="67"/>
      <c r="C11" s="67"/>
      <c r="AB11" s="620"/>
      <c r="AC11" s="620"/>
      <c r="AD11" s="620"/>
      <c r="AE11" s="620"/>
      <c r="BS11" s="620"/>
      <c r="CM11" s="620"/>
      <c r="CN11" s="620"/>
      <c r="CO11" s="1052"/>
    </row>
    <row r="12" spans="1:95" ht="14.25" customHeight="1">
      <c r="A12" s="67"/>
      <c r="B12" s="67"/>
      <c r="C12" s="67"/>
      <c r="AB12" s="620"/>
      <c r="AC12" s="620"/>
      <c r="AD12" s="620"/>
      <c r="AE12" s="620"/>
      <c r="BS12" s="620"/>
      <c r="CM12" s="620"/>
      <c r="CN12" s="620"/>
      <c r="CO12" s="1052"/>
    </row>
    <row r="13" spans="1:95" ht="14.25" customHeight="1">
      <c r="AB13" s="620"/>
      <c r="AC13" s="620"/>
      <c r="AD13" s="620"/>
      <c r="AE13" s="620"/>
      <c r="BS13" s="620"/>
      <c r="CM13" s="620"/>
      <c r="CN13" s="620"/>
      <c r="CO13" s="1052"/>
    </row>
    <row r="14" spans="1:95" ht="14.25" customHeight="1">
      <c r="A14" s="67"/>
      <c r="B14" s="67"/>
      <c r="C14" s="67"/>
      <c r="AB14" s="620"/>
      <c r="AC14" s="620"/>
      <c r="AD14" s="620"/>
      <c r="AE14" s="620"/>
      <c r="BS14" s="620"/>
      <c r="CM14" s="620"/>
      <c r="CN14" s="620"/>
      <c r="CO14" s="1052"/>
    </row>
    <row r="15" spans="1:95" ht="14.25" customHeight="1">
      <c r="A15" s="2544"/>
      <c r="B15" s="2544"/>
      <c r="C15" s="2544"/>
      <c r="AB15" s="620"/>
      <c r="AC15" s="620"/>
      <c r="AD15" s="620"/>
      <c r="AE15" s="620"/>
      <c r="BS15" s="620"/>
      <c r="CM15" s="620"/>
      <c r="CN15" s="620"/>
      <c r="CO15" s="1052"/>
    </row>
    <row r="16" spans="1:95" s="64" customFormat="1" ht="14.25" customHeight="1">
      <c r="A16" s="2544"/>
      <c r="B16" s="2544"/>
      <c r="C16" s="2544"/>
      <c r="D16" s="1057"/>
      <c r="E16" s="1058"/>
      <c r="F16" s="353"/>
      <c r="G16" s="1059"/>
      <c r="H16" s="1060"/>
      <c r="I16" s="1061" t="s">
        <v>717</v>
      </c>
      <c r="J16" s="1062"/>
      <c r="K16" s="1062"/>
      <c r="L16" s="1062"/>
      <c r="M16" s="1062"/>
      <c r="N16" s="1062"/>
      <c r="O16" s="1062"/>
      <c r="P16" s="1062"/>
      <c r="Q16" s="1062"/>
      <c r="R16" s="1062"/>
      <c r="S16" s="1062"/>
      <c r="T16" s="1062"/>
      <c r="U16" s="1062"/>
      <c r="V16" s="1062"/>
      <c r="W16" s="1062"/>
      <c r="X16" s="1062"/>
      <c r="Y16" s="1062"/>
      <c r="Z16" s="1062"/>
      <c r="AA16" s="1062"/>
      <c r="AB16" s="1062"/>
      <c r="AC16" s="1062"/>
      <c r="AD16" s="1061" t="s">
        <v>329</v>
      </c>
      <c r="AE16" s="1062"/>
      <c r="AF16" s="1062"/>
      <c r="AG16" s="1062"/>
      <c r="AH16" s="1062"/>
      <c r="AI16" s="1062"/>
      <c r="AJ16" s="1062"/>
      <c r="AK16" s="1062"/>
      <c r="AL16" s="1062"/>
      <c r="AM16" s="1062"/>
      <c r="AN16" s="1062"/>
      <c r="AO16" s="1062"/>
      <c r="AP16" s="1062"/>
      <c r="AQ16" s="1062"/>
      <c r="AR16" s="1062"/>
      <c r="AS16" s="1062"/>
      <c r="AT16" s="1062"/>
      <c r="AU16" s="1062"/>
      <c r="AV16" s="1062"/>
      <c r="AW16" s="1062"/>
      <c r="AX16" s="1062"/>
      <c r="AY16" s="1061" t="s">
        <v>859</v>
      </c>
      <c r="AZ16" s="1063"/>
      <c r="BA16" s="1063"/>
      <c r="BB16" s="1063"/>
      <c r="BC16" s="1063"/>
      <c r="BD16" s="1063"/>
      <c r="BE16" s="1063"/>
      <c r="BF16" s="1063"/>
      <c r="BG16" s="1063"/>
      <c r="BH16" s="1063"/>
      <c r="BI16" s="1063"/>
      <c r="BJ16" s="1063"/>
      <c r="BK16" s="1063"/>
      <c r="BL16" s="1063"/>
      <c r="BM16" s="1063"/>
      <c r="BN16" s="1063"/>
      <c r="BO16" s="1063"/>
      <c r="BP16" s="1063"/>
      <c r="BQ16" s="1063"/>
      <c r="BR16" s="1063"/>
      <c r="BS16" s="1063"/>
      <c r="BT16" s="1061" t="s">
        <v>886</v>
      </c>
      <c r="BU16" s="1010"/>
      <c r="BV16" s="1010"/>
      <c r="BW16" s="1010"/>
      <c r="BX16" s="1010"/>
      <c r="BY16" s="1010"/>
      <c r="BZ16" s="1010"/>
      <c r="CA16" s="1010"/>
      <c r="CB16" s="1010"/>
      <c r="CC16" s="1010"/>
      <c r="CD16" s="1010"/>
      <c r="CE16" s="1010"/>
      <c r="CF16" s="1010"/>
      <c r="CG16" s="1010"/>
      <c r="CH16" s="1010"/>
      <c r="CI16" s="1010"/>
      <c r="CJ16" s="1010"/>
      <c r="CK16" s="1010"/>
      <c r="CL16" s="1010"/>
      <c r="CM16" s="1010"/>
      <c r="CN16" s="1010"/>
      <c r="CO16" s="1064"/>
      <c r="CQ16" s="1897"/>
    </row>
    <row r="17" spans="1:95" s="1122" customFormat="1" ht="30.75" thickBot="1">
      <c r="A17" s="1114"/>
      <c r="B17" s="1115"/>
      <c r="C17" s="1116"/>
      <c r="D17" s="1117"/>
      <c r="E17" s="1118"/>
      <c r="F17" s="1113" t="s">
        <v>336</v>
      </c>
      <c r="G17" s="1119"/>
      <c r="H17" s="1120"/>
      <c r="I17" s="1121">
        <v>1</v>
      </c>
      <c r="J17" s="1121">
        <v>2</v>
      </c>
      <c r="K17" s="1121">
        <v>3</v>
      </c>
      <c r="L17" s="1121">
        <v>4</v>
      </c>
      <c r="M17" s="1121">
        <v>5</v>
      </c>
      <c r="N17" s="1121">
        <v>6</v>
      </c>
      <c r="O17" s="1121">
        <v>7</v>
      </c>
      <c r="P17" s="1121">
        <v>8</v>
      </c>
      <c r="Q17" s="1121">
        <v>9</v>
      </c>
      <c r="R17" s="1121">
        <v>10</v>
      </c>
      <c r="S17" s="1121">
        <v>11</v>
      </c>
      <c r="T17" s="1121">
        <v>12</v>
      </c>
      <c r="U17" s="1121">
        <v>13</v>
      </c>
      <c r="V17" s="1121">
        <v>14</v>
      </c>
      <c r="W17" s="1121">
        <v>15</v>
      </c>
      <c r="X17" s="1121">
        <v>16</v>
      </c>
      <c r="Y17" s="1121">
        <v>17</v>
      </c>
      <c r="Z17" s="1121">
        <v>18</v>
      </c>
      <c r="AA17" s="1121">
        <v>19</v>
      </c>
      <c r="AB17" s="1121">
        <v>20</v>
      </c>
      <c r="AD17" s="1121">
        <v>1</v>
      </c>
      <c r="AE17" s="1121">
        <v>2</v>
      </c>
      <c r="AF17" s="1121">
        <v>3</v>
      </c>
      <c r="AG17" s="1121">
        <v>4</v>
      </c>
      <c r="AH17" s="1121">
        <v>5</v>
      </c>
      <c r="AI17" s="1121">
        <v>6</v>
      </c>
      <c r="AJ17" s="1121">
        <v>7</v>
      </c>
      <c r="AK17" s="1121">
        <v>8</v>
      </c>
      <c r="AL17" s="1121">
        <v>9</v>
      </c>
      <c r="AM17" s="1121">
        <v>10</v>
      </c>
      <c r="AN17" s="1121">
        <v>11</v>
      </c>
      <c r="AO17" s="1121">
        <v>12</v>
      </c>
      <c r="AP17" s="1121">
        <v>13</v>
      </c>
      <c r="AQ17" s="1121">
        <v>14</v>
      </c>
      <c r="AR17" s="1121">
        <v>15</v>
      </c>
      <c r="AS17" s="1121">
        <v>16</v>
      </c>
      <c r="AT17" s="1121">
        <v>17</v>
      </c>
      <c r="AU17" s="1121">
        <v>18</v>
      </c>
      <c r="AV17" s="1121">
        <v>19</v>
      </c>
      <c r="AW17" s="1121">
        <v>20</v>
      </c>
      <c r="AY17" s="1121">
        <v>1</v>
      </c>
      <c r="AZ17" s="1121">
        <v>2</v>
      </c>
      <c r="BA17" s="1121">
        <v>3</v>
      </c>
      <c r="BB17" s="1121">
        <v>4</v>
      </c>
      <c r="BC17" s="1121">
        <v>5</v>
      </c>
      <c r="BD17" s="1121">
        <v>6</v>
      </c>
      <c r="BE17" s="1121">
        <v>7</v>
      </c>
      <c r="BF17" s="1121">
        <v>8</v>
      </c>
      <c r="BG17" s="1121">
        <v>9</v>
      </c>
      <c r="BH17" s="1121">
        <v>10</v>
      </c>
      <c r="BI17" s="1121">
        <v>11</v>
      </c>
      <c r="BJ17" s="1121">
        <v>12</v>
      </c>
      <c r="BK17" s="1121">
        <v>13</v>
      </c>
      <c r="BL17" s="1121">
        <v>14</v>
      </c>
      <c r="BM17" s="1121">
        <v>15</v>
      </c>
      <c r="BN17" s="1121">
        <v>16</v>
      </c>
      <c r="BO17" s="1121">
        <v>17</v>
      </c>
      <c r="BP17" s="1121">
        <v>18</v>
      </c>
      <c r="BQ17" s="1121">
        <v>19</v>
      </c>
      <c r="BR17" s="1121">
        <v>20</v>
      </c>
      <c r="BT17" s="1121">
        <v>1</v>
      </c>
      <c r="BU17" s="1121">
        <v>2</v>
      </c>
      <c r="BV17" s="1121">
        <v>3</v>
      </c>
      <c r="BW17" s="1121">
        <v>4</v>
      </c>
      <c r="BX17" s="1121">
        <v>5</v>
      </c>
      <c r="BY17" s="1121">
        <v>6</v>
      </c>
      <c r="BZ17" s="1121">
        <v>7</v>
      </c>
      <c r="CA17" s="1121">
        <v>8</v>
      </c>
      <c r="CB17" s="1121">
        <v>9</v>
      </c>
      <c r="CC17" s="1121">
        <v>10</v>
      </c>
      <c r="CD17" s="1121">
        <v>11</v>
      </c>
      <c r="CE17" s="1121">
        <v>12</v>
      </c>
      <c r="CF17" s="1121">
        <v>13</v>
      </c>
      <c r="CG17" s="1121">
        <v>14</v>
      </c>
      <c r="CH17" s="1121">
        <v>15</v>
      </c>
      <c r="CI17" s="1121">
        <v>16</v>
      </c>
      <c r="CJ17" s="1121">
        <v>17</v>
      </c>
      <c r="CK17" s="1121">
        <v>18</v>
      </c>
      <c r="CL17" s="1121">
        <v>19</v>
      </c>
      <c r="CM17" s="1121">
        <v>20</v>
      </c>
      <c r="CO17" s="1123"/>
      <c r="CQ17" s="1923"/>
    </row>
    <row r="18" spans="1:95" s="446" customFormat="1" ht="64.5" thickBot="1">
      <c r="A18" s="1078" t="s">
        <v>315</v>
      </c>
      <c r="B18" s="1042" t="s">
        <v>318</v>
      </c>
      <c r="C18" s="1079" t="s">
        <v>1084</v>
      </c>
      <c r="D18" s="1079" t="s">
        <v>888</v>
      </c>
      <c r="E18" s="1079" t="s">
        <v>820</v>
      </c>
      <c r="F18" s="1080" t="s">
        <v>308</v>
      </c>
      <c r="G18" s="1080" t="s">
        <v>309</v>
      </c>
      <c r="H18" s="1081" t="s">
        <v>769</v>
      </c>
      <c r="I18" s="1082" t="str">
        <f>IF('I2 LDC class'!$D$20="",'I2 LDC class'!$C$20,'I2 LDC class'!$D$20)</f>
        <v>Residential</v>
      </c>
      <c r="J18" s="1082" t="str">
        <f>IF('I2 LDC class'!$D$21="",'I2 LDC class'!$C$21,'I2 LDC class'!$D$21)</f>
        <v>General Service Less Than 50 kW</v>
      </c>
      <c r="K18" s="1082" t="str">
        <f>IF('I2 LDC class'!$D$22="",'I2 LDC class'!$C$22,'I2 LDC class'!$D$22)</f>
        <v>General Service 50 to 4,999 kW</v>
      </c>
      <c r="L18" s="1082" t="str">
        <f>IF('I2 LDC class'!$D$23="",'I2 LDC class'!$C$23,'I2 LDC class'!$D$23)</f>
        <v>GS&gt; 50-TOU</v>
      </c>
      <c r="M18" s="1082" t="str">
        <f>IF('I2 LDC class'!$D$24="",'I2 LDC class'!$C$24,'I2 LDC class'!$D$24)</f>
        <v>GS &gt;50-Intermediate</v>
      </c>
      <c r="N18" s="1082" t="str">
        <f>IF('I2 LDC class'!$D$25="",'I2 LDC class'!$C$25,'I2 LDC class'!$D$25)</f>
        <v>Large Use &gt;5MW</v>
      </c>
      <c r="O18" s="1082" t="str">
        <f>IF('I2 LDC class'!$D$26="",'I2 LDC class'!$C$26,'I2 LDC class'!$D$26)</f>
        <v>Street Lighting</v>
      </c>
      <c r="P18" s="1082" t="str">
        <f>IF('I2 LDC class'!$D$27="",'I2 LDC class'!$C$27,'I2 LDC class'!$D$27)</f>
        <v>Sentinel</v>
      </c>
      <c r="Q18" s="1082" t="str">
        <f>IF('I2 LDC class'!$D$28="",'I2 LDC class'!$C$28,'I2 LDC class'!$D$28)</f>
        <v>Unmetered Scattered Load</v>
      </c>
      <c r="R18" s="1082" t="str">
        <f>IF('I2 LDC class'!$D$29="",'I2 LDC class'!$C$29,'I2 LDC class'!$D$29)</f>
        <v>Embedded Distributor</v>
      </c>
      <c r="S18" s="1082" t="str">
        <f>IF('I2 LDC class'!$D$30="",'I2 LDC class'!$C$30,'I2 LDC class'!$D$30)</f>
        <v>Back-up/Standby Power</v>
      </c>
      <c r="T18" s="1082" t="str">
        <f>IF('I2 LDC class'!$D$31="",'I2 LDC class'!$C$31,'I2 LDC class'!$D$31)</f>
        <v>Rate Class 1</v>
      </c>
      <c r="U18" s="1082" t="str">
        <f>IF('I2 LDC class'!$D$32="",'I2 LDC class'!$C$32,'I2 LDC class'!$D$32)</f>
        <v>Rate class 2</v>
      </c>
      <c r="V18" s="1082" t="str">
        <f>IF('I2 LDC class'!$D$33="",'I2 LDC class'!$C$33,'I2 LDC class'!$D$33)</f>
        <v>Rate class 3</v>
      </c>
      <c r="W18" s="1082" t="str">
        <f>IF('I2 LDC class'!$D$34="",'I2 LDC class'!$C$34,'I2 LDC class'!$D$34)</f>
        <v>Rate class 4</v>
      </c>
      <c r="X18" s="1082" t="str">
        <f>IF('I2 LDC class'!$D$35="",'I2 LDC class'!$C$35,'I2 LDC class'!$D$35)</f>
        <v>Rate class 5</v>
      </c>
      <c r="Y18" s="1082" t="str">
        <f>IF('I2 LDC class'!$D$36="",'I2 LDC class'!$C$36,'I2 LDC class'!$D$36)</f>
        <v>Rate class 6</v>
      </c>
      <c r="Z18" s="1082" t="str">
        <f>IF('I2 LDC class'!$D$37="",'I2 LDC class'!$C$37,'I2 LDC class'!$D$37)</f>
        <v>Rate class 7</v>
      </c>
      <c r="AA18" s="1082" t="str">
        <f>IF('I2 LDC class'!$D$38="",'I2 LDC class'!$C$38,'I2 LDC class'!$D$38)</f>
        <v>Rate class 8</v>
      </c>
      <c r="AB18" s="1082" t="str">
        <f>IF('I2 LDC class'!$D$39="",'I2 LDC class'!$C$39,'I2 LDC class'!$D$39)</f>
        <v>Rate class 9</v>
      </c>
      <c r="AC18" s="1083" t="s">
        <v>795</v>
      </c>
      <c r="AD18" s="1082" t="str">
        <f>IF('I2 LDC class'!$D$20="",'I2 LDC class'!$C$20,'I2 LDC class'!$D$20)</f>
        <v>Residential</v>
      </c>
      <c r="AE18" s="1082" t="str">
        <f>IF('I2 LDC class'!$D$21="",'I2 LDC class'!$C$21,'I2 LDC class'!$D$21)</f>
        <v>General Service Less Than 50 kW</v>
      </c>
      <c r="AF18" s="1082" t="str">
        <f>IF('I2 LDC class'!$D$22="",'I2 LDC class'!$C$22,'I2 LDC class'!$D$22)</f>
        <v>General Service 50 to 4,999 kW</v>
      </c>
      <c r="AG18" s="1082" t="str">
        <f>IF('I2 LDC class'!$D$23="",'I2 LDC class'!$C$23,'I2 LDC class'!$D$23)</f>
        <v>GS&gt; 50-TOU</v>
      </c>
      <c r="AH18" s="1082" t="str">
        <f>IF('I2 LDC class'!$D$24="",'I2 LDC class'!$C$24,'I2 LDC class'!$D$24)</f>
        <v>GS &gt;50-Intermediate</v>
      </c>
      <c r="AI18" s="1082" t="str">
        <f>IF('I2 LDC class'!$D$25="",'I2 LDC class'!$C$25,'I2 LDC class'!$D$25)</f>
        <v>Large Use &gt;5MW</v>
      </c>
      <c r="AJ18" s="1082" t="str">
        <f>IF('I2 LDC class'!$D$26="",'I2 LDC class'!$C$26,'I2 LDC class'!$D$26)</f>
        <v>Street Lighting</v>
      </c>
      <c r="AK18" s="1082" t="str">
        <f>IF('I2 LDC class'!$D$27="",'I2 LDC class'!$C$27,'I2 LDC class'!$D$27)</f>
        <v>Sentinel</v>
      </c>
      <c r="AL18" s="1082" t="str">
        <f>IF('I2 LDC class'!$D$28="",'I2 LDC class'!$C$28,'I2 LDC class'!$D$28)</f>
        <v>Unmetered Scattered Load</v>
      </c>
      <c r="AM18" s="1082" t="str">
        <f>IF('I2 LDC class'!$D$29="",'I2 LDC class'!$C$29,'I2 LDC class'!$D$29)</f>
        <v>Embedded Distributor</v>
      </c>
      <c r="AN18" s="1082" t="str">
        <f>IF('I2 LDC class'!$D$30="",'I2 LDC class'!$C$30,'I2 LDC class'!$D$30)</f>
        <v>Back-up/Standby Power</v>
      </c>
      <c r="AO18" s="1082" t="str">
        <f>IF('I2 LDC class'!$D$31="",'I2 LDC class'!$C$31,'I2 LDC class'!$D$31)</f>
        <v>Rate Class 1</v>
      </c>
      <c r="AP18" s="1082" t="str">
        <f>IF('I2 LDC class'!$D$32="",'I2 LDC class'!$C$32,'I2 LDC class'!$D$32)</f>
        <v>Rate class 2</v>
      </c>
      <c r="AQ18" s="1082" t="str">
        <f>IF('I2 LDC class'!$D$33="",'I2 LDC class'!$C$33,'I2 LDC class'!$D$33)</f>
        <v>Rate class 3</v>
      </c>
      <c r="AR18" s="1082" t="str">
        <f>IF('I2 LDC class'!$D$34="",'I2 LDC class'!$C$34,'I2 LDC class'!$D$34)</f>
        <v>Rate class 4</v>
      </c>
      <c r="AS18" s="1082" t="str">
        <f>IF('I2 LDC class'!$D$35="",'I2 LDC class'!$C$35,'I2 LDC class'!$D$35)</f>
        <v>Rate class 5</v>
      </c>
      <c r="AT18" s="1082" t="str">
        <f>IF('I2 LDC class'!$D$36="",'I2 LDC class'!$C$36,'I2 LDC class'!$D$36)</f>
        <v>Rate class 6</v>
      </c>
      <c r="AU18" s="1082" t="str">
        <f>IF('I2 LDC class'!$D$37="",'I2 LDC class'!$C$37,'I2 LDC class'!$D$37)</f>
        <v>Rate class 7</v>
      </c>
      <c r="AV18" s="1082" t="str">
        <f>IF('I2 LDC class'!$D$38="",'I2 LDC class'!$C$38,'I2 LDC class'!$D$38)</f>
        <v>Rate class 8</v>
      </c>
      <c r="AW18" s="1082" t="str">
        <f>IF('I2 LDC class'!$D$39="",'I2 LDC class'!$C$39,'I2 LDC class'!$D$39)</f>
        <v>Rate class 9</v>
      </c>
      <c r="AX18" s="1083" t="s">
        <v>796</v>
      </c>
      <c r="AY18" s="1082" t="str">
        <f>IF('I2 LDC class'!$D$20="",'I2 LDC class'!$C$20,'I2 LDC class'!$D$20)</f>
        <v>Residential</v>
      </c>
      <c r="AZ18" s="1082" t="str">
        <f>IF('I2 LDC class'!$D$21="",'I2 LDC class'!$C$21,'I2 LDC class'!$D$21)</f>
        <v>General Service Less Than 50 kW</v>
      </c>
      <c r="BA18" s="1082" t="str">
        <f>IF('I2 LDC class'!$D$22="",'I2 LDC class'!$C$22,'I2 LDC class'!$D$22)</f>
        <v>General Service 50 to 4,999 kW</v>
      </c>
      <c r="BB18" s="1082" t="str">
        <f>IF('I2 LDC class'!$D$23="",'I2 LDC class'!$C$23,'I2 LDC class'!$D$23)</f>
        <v>GS&gt; 50-TOU</v>
      </c>
      <c r="BC18" s="1082" t="str">
        <f>IF('I2 LDC class'!$D$24="",'I2 LDC class'!$C$24,'I2 LDC class'!$D$24)</f>
        <v>GS &gt;50-Intermediate</v>
      </c>
      <c r="BD18" s="1082" t="str">
        <f>IF('I2 LDC class'!$D$25="",'I2 LDC class'!$C$25,'I2 LDC class'!$D$25)</f>
        <v>Large Use &gt;5MW</v>
      </c>
      <c r="BE18" s="1082" t="str">
        <f>IF('I2 LDC class'!$D$26="",'I2 LDC class'!$C$26,'I2 LDC class'!$D$26)</f>
        <v>Street Lighting</v>
      </c>
      <c r="BF18" s="1082" t="str">
        <f>IF('I2 LDC class'!$D$27="",'I2 LDC class'!$C$27,'I2 LDC class'!$D$27)</f>
        <v>Sentinel</v>
      </c>
      <c r="BG18" s="1082" t="str">
        <f>IF('I2 LDC class'!$D$28="",'I2 LDC class'!$C$28,'I2 LDC class'!$D$28)</f>
        <v>Unmetered Scattered Load</v>
      </c>
      <c r="BH18" s="1082" t="str">
        <f>IF('I2 LDC class'!$D$29="",'I2 LDC class'!$C$29,'I2 LDC class'!$D$29)</f>
        <v>Embedded Distributor</v>
      </c>
      <c r="BI18" s="1082" t="str">
        <f>IF('I2 LDC class'!$D$30="",'I2 LDC class'!$C$30,'I2 LDC class'!$D$30)</f>
        <v>Back-up/Standby Power</v>
      </c>
      <c r="BJ18" s="1082" t="str">
        <f>IF('I2 LDC class'!$D$31="",'I2 LDC class'!$C$31,'I2 LDC class'!$D$31)</f>
        <v>Rate Class 1</v>
      </c>
      <c r="BK18" s="1082" t="str">
        <f>IF('I2 LDC class'!$D$32="",'I2 LDC class'!$C$32,'I2 LDC class'!$D$32)</f>
        <v>Rate class 2</v>
      </c>
      <c r="BL18" s="1082" t="str">
        <f>IF('I2 LDC class'!$D$33="",'I2 LDC class'!$C$33,'I2 LDC class'!$D$33)</f>
        <v>Rate class 3</v>
      </c>
      <c r="BM18" s="1082" t="str">
        <f>IF('I2 LDC class'!$D$34="",'I2 LDC class'!$C$34,'I2 LDC class'!$D$34)</f>
        <v>Rate class 4</v>
      </c>
      <c r="BN18" s="1082" t="str">
        <f>IF('I2 LDC class'!$D$35="",'I2 LDC class'!$C$35,'I2 LDC class'!$D$35)</f>
        <v>Rate class 5</v>
      </c>
      <c r="BO18" s="1082" t="str">
        <f>IF('I2 LDC class'!$D$36="",'I2 LDC class'!$C$36,'I2 LDC class'!$D$36)</f>
        <v>Rate class 6</v>
      </c>
      <c r="BP18" s="1082" t="str">
        <f>IF('I2 LDC class'!$D$37="",'I2 LDC class'!$C$37,'I2 LDC class'!$D$37)</f>
        <v>Rate class 7</v>
      </c>
      <c r="BQ18" s="1082" t="str">
        <f>IF('I2 LDC class'!$D$38="",'I2 LDC class'!$C$38,'I2 LDC class'!$D$38)</f>
        <v>Rate class 8</v>
      </c>
      <c r="BR18" s="1082" t="str">
        <f>IF('I2 LDC class'!$D$39="",'I2 LDC class'!$C$39,'I2 LDC class'!$D$39)</f>
        <v>Rate class 9</v>
      </c>
      <c r="BS18" s="1083" t="s">
        <v>797</v>
      </c>
      <c r="BT18" s="1082" t="str">
        <f>IF('I2 LDC class'!$D$20="",'I2 LDC class'!$C$20,'I2 LDC class'!$D$20)</f>
        <v>Residential</v>
      </c>
      <c r="BU18" s="1082" t="str">
        <f>IF('I2 LDC class'!$D$21="",'I2 LDC class'!$C$21,'I2 LDC class'!$D$21)</f>
        <v>General Service Less Than 50 kW</v>
      </c>
      <c r="BV18" s="1082" t="str">
        <f>IF('I2 LDC class'!$D$22="",'I2 LDC class'!$C$22,'I2 LDC class'!$D$22)</f>
        <v>General Service 50 to 4,999 kW</v>
      </c>
      <c r="BW18" s="1082" t="str">
        <f>IF('I2 LDC class'!$D$23="",'I2 LDC class'!$C$23,'I2 LDC class'!$D$23)</f>
        <v>GS&gt; 50-TOU</v>
      </c>
      <c r="BX18" s="1082" t="str">
        <f>IF('I2 LDC class'!$D$24="",'I2 LDC class'!$C$24,'I2 LDC class'!$D$24)</f>
        <v>GS &gt;50-Intermediate</v>
      </c>
      <c r="BY18" s="1082" t="str">
        <f>IF('I2 LDC class'!$D$25="",'I2 LDC class'!$C$25,'I2 LDC class'!$D$25)</f>
        <v>Large Use &gt;5MW</v>
      </c>
      <c r="BZ18" s="1082" t="str">
        <f>IF('I2 LDC class'!$D$26="",'I2 LDC class'!$C$26,'I2 LDC class'!$D$26)</f>
        <v>Street Lighting</v>
      </c>
      <c r="CA18" s="1082" t="str">
        <f>IF('I2 LDC class'!$D$27="",'I2 LDC class'!$C$27,'I2 LDC class'!$D$27)</f>
        <v>Sentinel</v>
      </c>
      <c r="CB18" s="1082" t="str">
        <f>IF('I2 LDC class'!$D$28="",'I2 LDC class'!$C$28,'I2 LDC class'!$D$28)</f>
        <v>Unmetered Scattered Load</v>
      </c>
      <c r="CC18" s="1082" t="str">
        <f>IF('I2 LDC class'!$D$29="",'I2 LDC class'!$C$29,'I2 LDC class'!$D$29)</f>
        <v>Embedded Distributor</v>
      </c>
      <c r="CD18" s="1082" t="str">
        <f>IF('I2 LDC class'!$D$30="",'I2 LDC class'!$C$30,'I2 LDC class'!$D$30)</f>
        <v>Back-up/Standby Power</v>
      </c>
      <c r="CE18" s="1082" t="str">
        <f>IF('I2 LDC class'!$D$31="",'I2 LDC class'!$C$31,'I2 LDC class'!$D$31)</f>
        <v>Rate Class 1</v>
      </c>
      <c r="CF18" s="1082" t="str">
        <f>IF('I2 LDC class'!$D$32="",'I2 LDC class'!$C$32,'I2 LDC class'!$D$32)</f>
        <v>Rate class 2</v>
      </c>
      <c r="CG18" s="1082" t="str">
        <f>IF('I2 LDC class'!$D$33="",'I2 LDC class'!$C$33,'I2 LDC class'!$D$33)</f>
        <v>Rate class 3</v>
      </c>
      <c r="CH18" s="1082" t="str">
        <f>IF('I2 LDC class'!$D$34="",'I2 LDC class'!$C$34,'I2 LDC class'!$D$34)</f>
        <v>Rate class 4</v>
      </c>
      <c r="CI18" s="1082" t="str">
        <f>IF('I2 LDC class'!$D$35="",'I2 LDC class'!$C$35,'I2 LDC class'!$D$35)</f>
        <v>Rate class 5</v>
      </c>
      <c r="CJ18" s="1082" t="str">
        <f>IF('I2 LDC class'!$D$36="",'I2 LDC class'!$C$36,'I2 LDC class'!$D$36)</f>
        <v>Rate class 6</v>
      </c>
      <c r="CK18" s="1082" t="str">
        <f>IF('I2 LDC class'!$D$37="",'I2 LDC class'!$C$37,'I2 LDC class'!$D$37)</f>
        <v>Rate class 7</v>
      </c>
      <c r="CL18" s="1082" t="str">
        <f>IF('I2 LDC class'!$D$38="",'I2 LDC class'!$C$38,'I2 LDC class'!$D$38)</f>
        <v>Rate class 8</v>
      </c>
      <c r="CM18" s="1082" t="str">
        <f>IF('I2 LDC class'!$D$39="",'I2 LDC class'!$C$39,'I2 LDC class'!$D$39)</f>
        <v>Rate class 9</v>
      </c>
      <c r="CN18" s="1083" t="s">
        <v>798</v>
      </c>
      <c r="CO18" s="1084"/>
      <c r="CQ18" s="1924"/>
    </row>
    <row r="19" spans="1:95" s="64" customFormat="1" ht="25.5">
      <c r="A19" s="2156">
        <v>1565</v>
      </c>
      <c r="B19" s="2111" t="s">
        <v>900</v>
      </c>
      <c r="C19" s="1647">
        <f>IF(ISERROR(VLOOKUP($A19,'I3 TB Data'!$A$19:$H$484,MATCH('O5 Details by Class &amp; Accounts'!$C$18, 'I3 TB Data'!$A$19:$H$19,0),0)), 0, VLOOKUP($A19,'I3 TB Data'!$A$19:$H$484,MATCH('O5 Details by Class &amp; Accounts'!$C$18,'I3 TB Data'!$A$19:$H$19,0),0))</f>
        <v>0</v>
      </c>
      <c r="D19" s="1648">
        <f>'I4 BO ASSETS'!E17</f>
        <v>0</v>
      </c>
      <c r="E19" s="1647">
        <f>C19+D19</f>
        <v>0</v>
      </c>
      <c r="F19" s="1649">
        <f>IF(ISERROR(VLOOKUP($A19, 'E1 Categorization'!A33:E124, MATCH("Customer Component", 'E1 Categorization'!$A$33:$E$33,0), 0)), 0, IF(VLOOKUP($A19, 'E1 Categorization'!A33:E124, MATCH("Customer Component", 'E1 Categorization'!$A$33:$E$33,0), 0)=0, 'O5 Details by Class &amp; Accounts'!$E19, IF(AND(VLOOKUP($A19, 'E1 Categorization'!A33:E124, MATCH("Customer Component", 'E1 Categorization'!$A$33:$E$33,0), 0) &gt;0, VLOOKUP($A19, 'E1 Categorization'!A33:E124, MATCH("Customer Component", 'E1 Categorization'!$A$33:$E$33,0), 0)&lt;1), 'O5 Details by Class &amp; Accounts'!$E19*(1-VLOOKUP($A19, 'E1 Categorization'!A33:E124, MATCH("Customer Component", 'E1 Categorization'!$A$33:$E$33,0), 0)), 0)))</f>
        <v>0</v>
      </c>
      <c r="G19" s="1649">
        <f>IF(ISERROR(VLOOKUP($A19, 'E1 Categorization'!A33:E124, MATCH("Customer Component", 'E1 Categorization'!$A$33:$E$33,0), 0)),0, IF(VLOOKUP($A19, 'E1 Categorization'!A33:E124, MATCH("Customer Component", 'E1 Categorization'!$A$33:$E$33,0), 0)=0, 0, IF(AND(VLOOKUP($A19, 'E1 Categorization'!A33:E124, MATCH("Customer Component", 'E1 Categorization'!$A$33:$E$33,0), 0) &gt;0, VLOOKUP($A19, 'E1 Categorization'!A33:E124, MATCH("Customer Component", 'E1 Categorization'!$A$33:$E$33,0), 0)&lt;1), 'O5 Details by Class &amp; Accounts'!$E19*(VLOOKUP($A19, 'E1 Categorization'!A33:E124, MATCH("Customer Component", 'E1 Categorization'!$A$33:$E$33,0), 0)), 'O5 Details by Class &amp; Accounts'!$E19)))</f>
        <v>0</v>
      </c>
      <c r="H19" s="1321">
        <f>F19+G19</f>
        <v>0</v>
      </c>
      <c r="I19" s="1321">
        <f>IF(ISERROR(VLOOKUP(VLOOKUP($A19, 'E4 TB Allocation Details'!$A$18:$L$214, MATCH("Demand ID", 'E4 TB Allocation Details'!$A$18:$L$18, 0),FALSE), 'E2 Allocators'!$B$15:$W$361, MATCH('O5 Details by Class &amp; Accounts'!I$18, 'E2 Allocators'!$B$15:$W$15, 0),FALSE)*$F19), 0, VLOOKUP(VLOOKUP($A19, 'E4 TB Allocation Details'!$A$18:$L$214, MATCH("Demand ID", 'E4 TB Allocation Details'!$A$18:$L$18, 0),FALSE), 'E2 Allocators'!$B$15:$W$361, MATCH('O5 Details by Class &amp; Accounts'!I$18, 'E2 Allocators'!$B$15:$W$15, 0),FALSE)*$F19)</f>
        <v>0</v>
      </c>
      <c r="J19" s="1321">
        <f>IF(ISERROR(VLOOKUP(VLOOKUP($A19, 'E4 TB Allocation Details'!$A$18:$L$214, MATCH("Demand ID", 'E4 TB Allocation Details'!$A$18:$L$18, 0),FALSE), 'E2 Allocators'!$B$15:$W$361, MATCH('O5 Details by Class &amp; Accounts'!J$18, 'E2 Allocators'!$B$15:$W$15, 0),FALSE)*$F19), 0, VLOOKUP(VLOOKUP($A19, 'E4 TB Allocation Details'!$A$18:$L$214, MATCH("Demand ID", 'E4 TB Allocation Details'!$A$18:$L$18, 0),FALSE), 'E2 Allocators'!$B$15:$W$361, MATCH('O5 Details by Class &amp; Accounts'!J$18, 'E2 Allocators'!$B$15:$W$15, 0),FALSE)*$F19)</f>
        <v>0</v>
      </c>
      <c r="K19" s="1321">
        <f>IF(ISERROR(VLOOKUP(VLOOKUP($A19, 'E4 TB Allocation Details'!$A$18:$L$214, MATCH("Demand ID", 'E4 TB Allocation Details'!$A$18:$L$18, 0),FALSE), 'E2 Allocators'!$B$15:$W$361, MATCH('O5 Details by Class &amp; Accounts'!K$18, 'E2 Allocators'!$B$15:$W$15, 0),FALSE)*$F19), 0, VLOOKUP(VLOOKUP($A19, 'E4 TB Allocation Details'!$A$18:$L$214, MATCH("Demand ID", 'E4 TB Allocation Details'!$A$18:$L$18, 0),FALSE), 'E2 Allocators'!$B$15:$W$361, MATCH('O5 Details by Class &amp; Accounts'!K$18, 'E2 Allocators'!$B$15:$W$15, 0),FALSE)*$F19)</f>
        <v>0</v>
      </c>
      <c r="L19" s="1321">
        <f>IF(ISERROR(VLOOKUP(VLOOKUP($A19, 'E4 TB Allocation Details'!$A$18:$L$214, MATCH("Demand ID", 'E4 TB Allocation Details'!$A$18:$L$18, 0),FALSE), 'E2 Allocators'!$B$15:$W$361, MATCH('O5 Details by Class &amp; Accounts'!L$18, 'E2 Allocators'!$B$15:$W$15, 0),FALSE)*$F19), 0, VLOOKUP(VLOOKUP($A19, 'E4 TB Allocation Details'!$A$18:$L$214, MATCH("Demand ID", 'E4 TB Allocation Details'!$A$18:$L$18, 0),FALSE), 'E2 Allocators'!$B$15:$W$361, MATCH('O5 Details by Class &amp; Accounts'!L$18, 'E2 Allocators'!$B$15:$W$15, 0),FALSE)*$F19)</f>
        <v>0</v>
      </c>
      <c r="M19" s="1321">
        <f>IF(ISERROR(VLOOKUP(VLOOKUP($A19, 'E4 TB Allocation Details'!$A$18:$L$214, MATCH("Demand ID", 'E4 TB Allocation Details'!$A$18:$L$18, 0),FALSE), 'E2 Allocators'!$B$15:$W$361, MATCH('O5 Details by Class &amp; Accounts'!M$18, 'E2 Allocators'!$B$15:$W$15, 0),FALSE)*$F19), 0, VLOOKUP(VLOOKUP($A19, 'E4 TB Allocation Details'!$A$18:$L$214, MATCH("Demand ID", 'E4 TB Allocation Details'!$A$18:$L$18, 0),FALSE), 'E2 Allocators'!$B$15:$W$361, MATCH('O5 Details by Class &amp; Accounts'!M$18, 'E2 Allocators'!$B$15:$W$15, 0),FALSE)*$F19)</f>
        <v>0</v>
      </c>
      <c r="N19" s="1321">
        <f>IF(ISERROR(VLOOKUP(VLOOKUP($A19, 'E4 TB Allocation Details'!$A$18:$L$214, MATCH("Demand ID", 'E4 TB Allocation Details'!$A$18:$L$18, 0),FALSE), 'E2 Allocators'!$B$15:$W$361, MATCH('O5 Details by Class &amp; Accounts'!N$18, 'E2 Allocators'!$B$15:$W$15, 0),FALSE)*$F19), 0, VLOOKUP(VLOOKUP($A19, 'E4 TB Allocation Details'!$A$18:$L$214, MATCH("Demand ID", 'E4 TB Allocation Details'!$A$18:$L$18, 0),FALSE), 'E2 Allocators'!$B$15:$W$361, MATCH('O5 Details by Class &amp; Accounts'!N$18, 'E2 Allocators'!$B$15:$W$15, 0),FALSE)*$F19)</f>
        <v>0</v>
      </c>
      <c r="O19" s="1321">
        <f>IF(ISERROR(VLOOKUP(VLOOKUP($A19, 'E4 TB Allocation Details'!$A$18:$L$214, MATCH("Demand ID", 'E4 TB Allocation Details'!$A$18:$L$18, 0),FALSE), 'E2 Allocators'!$B$15:$W$361, MATCH('O5 Details by Class &amp; Accounts'!O$18, 'E2 Allocators'!$B$15:$W$15, 0),FALSE)*$F19), 0, VLOOKUP(VLOOKUP($A19, 'E4 TB Allocation Details'!$A$18:$L$214, MATCH("Demand ID", 'E4 TB Allocation Details'!$A$18:$L$18, 0),FALSE), 'E2 Allocators'!$B$15:$W$361, MATCH('O5 Details by Class &amp; Accounts'!O$18, 'E2 Allocators'!$B$15:$W$15, 0),FALSE)*$F19)</f>
        <v>0</v>
      </c>
      <c r="P19" s="1321">
        <f>IF(ISERROR(VLOOKUP(VLOOKUP($A19, 'E4 TB Allocation Details'!$A$18:$L$214, MATCH("Demand ID", 'E4 TB Allocation Details'!$A$18:$L$18, 0),FALSE), 'E2 Allocators'!$B$15:$W$361, MATCH('O5 Details by Class &amp; Accounts'!P$18, 'E2 Allocators'!$B$15:$W$15, 0),FALSE)*$F19), 0, VLOOKUP(VLOOKUP($A19, 'E4 TB Allocation Details'!$A$18:$L$214, MATCH("Demand ID", 'E4 TB Allocation Details'!$A$18:$L$18, 0),FALSE), 'E2 Allocators'!$B$15:$W$361, MATCH('O5 Details by Class &amp; Accounts'!P$18, 'E2 Allocators'!$B$15:$W$15, 0),FALSE)*$F19)</f>
        <v>0</v>
      </c>
      <c r="Q19" s="1321">
        <f>IF(ISERROR(VLOOKUP(VLOOKUP($A19, 'E4 TB Allocation Details'!$A$18:$L$214, MATCH("Demand ID", 'E4 TB Allocation Details'!$A$18:$L$18, 0),FALSE), 'E2 Allocators'!$B$15:$W$361, MATCH('O5 Details by Class &amp; Accounts'!Q$18, 'E2 Allocators'!$B$15:$W$15, 0),FALSE)*$F19), 0, VLOOKUP(VLOOKUP($A19, 'E4 TB Allocation Details'!$A$18:$L$214, MATCH("Demand ID", 'E4 TB Allocation Details'!$A$18:$L$18, 0),FALSE), 'E2 Allocators'!$B$15:$W$361, MATCH('O5 Details by Class &amp; Accounts'!Q$18, 'E2 Allocators'!$B$15:$W$15, 0),FALSE)*$F19)</f>
        <v>0</v>
      </c>
      <c r="R19" s="1321">
        <f>IF(ISERROR(VLOOKUP(VLOOKUP($A19, 'E4 TB Allocation Details'!$A$18:$L$214, MATCH("Demand ID", 'E4 TB Allocation Details'!$A$18:$L$18, 0),FALSE), 'E2 Allocators'!$B$15:$W$361, MATCH('O5 Details by Class &amp; Accounts'!R$18, 'E2 Allocators'!$B$15:$W$15, 0),FALSE)*$F19), 0, VLOOKUP(VLOOKUP($A19, 'E4 TB Allocation Details'!$A$18:$L$214, MATCH("Demand ID", 'E4 TB Allocation Details'!$A$18:$L$18, 0),FALSE), 'E2 Allocators'!$B$15:$W$361, MATCH('O5 Details by Class &amp; Accounts'!R$18, 'E2 Allocators'!$B$15:$W$15, 0),FALSE)*$F19)</f>
        <v>0</v>
      </c>
      <c r="S19" s="1321">
        <f>IF(ISERROR(VLOOKUP(VLOOKUP($A19, 'E4 TB Allocation Details'!$A$18:$L$214, MATCH("Demand ID", 'E4 TB Allocation Details'!$A$18:$L$18, 0),FALSE), 'E2 Allocators'!$B$15:$W$361, MATCH('O5 Details by Class &amp; Accounts'!S$18, 'E2 Allocators'!$B$15:$W$15, 0),FALSE)*$F19), 0, VLOOKUP(VLOOKUP($A19, 'E4 TB Allocation Details'!$A$18:$L$214, MATCH("Demand ID", 'E4 TB Allocation Details'!$A$18:$L$18, 0),FALSE), 'E2 Allocators'!$B$15:$W$361, MATCH('O5 Details by Class &amp; Accounts'!S$18, 'E2 Allocators'!$B$15:$W$15, 0),FALSE)*$F19)</f>
        <v>0</v>
      </c>
      <c r="T19" s="1321">
        <f>IF(ISERROR(VLOOKUP(VLOOKUP($A19, 'E4 TB Allocation Details'!$A$18:$L$214, MATCH("Demand ID", 'E4 TB Allocation Details'!$A$18:$L$18, 0),FALSE), 'E2 Allocators'!$B$15:$W$361, MATCH('O5 Details by Class &amp; Accounts'!T$18, 'E2 Allocators'!$B$15:$W$15, 0),FALSE)*$F19), 0, VLOOKUP(VLOOKUP($A19, 'E4 TB Allocation Details'!$A$18:$L$214, MATCH("Demand ID", 'E4 TB Allocation Details'!$A$18:$L$18, 0),FALSE), 'E2 Allocators'!$B$15:$W$361, MATCH('O5 Details by Class &amp; Accounts'!T$18, 'E2 Allocators'!$B$15:$W$15, 0),FALSE)*$F19)</f>
        <v>0</v>
      </c>
      <c r="U19" s="1321">
        <f>IF(ISERROR(VLOOKUP(VLOOKUP($A19, 'E4 TB Allocation Details'!$A$18:$L$214, MATCH("Demand ID", 'E4 TB Allocation Details'!$A$18:$L$18, 0),FALSE), 'E2 Allocators'!$B$15:$W$361, MATCH('O5 Details by Class &amp; Accounts'!U$18, 'E2 Allocators'!$B$15:$W$15, 0),FALSE)*$F19), 0, VLOOKUP(VLOOKUP($A19, 'E4 TB Allocation Details'!$A$18:$L$214, MATCH("Demand ID", 'E4 TB Allocation Details'!$A$18:$L$18, 0),FALSE), 'E2 Allocators'!$B$15:$W$361, MATCH('O5 Details by Class &amp; Accounts'!U$18, 'E2 Allocators'!$B$15:$W$15, 0),FALSE)*$F19)</f>
        <v>0</v>
      </c>
      <c r="V19" s="1321">
        <f>IF(ISERROR(VLOOKUP(VLOOKUP($A19, 'E4 TB Allocation Details'!$A$18:$L$214, MATCH("Demand ID", 'E4 TB Allocation Details'!$A$18:$L$18, 0),FALSE), 'E2 Allocators'!$B$15:$W$361, MATCH('O5 Details by Class &amp; Accounts'!V$18, 'E2 Allocators'!$B$15:$W$15, 0),FALSE)*$F19), 0, VLOOKUP(VLOOKUP($A19, 'E4 TB Allocation Details'!$A$18:$L$214, MATCH("Demand ID", 'E4 TB Allocation Details'!$A$18:$L$18, 0),FALSE), 'E2 Allocators'!$B$15:$W$361, MATCH('O5 Details by Class &amp; Accounts'!V$18, 'E2 Allocators'!$B$15:$W$15, 0),FALSE)*$F19)</f>
        <v>0</v>
      </c>
      <c r="W19" s="1321">
        <f>IF(ISERROR(VLOOKUP(VLOOKUP($A19, 'E4 TB Allocation Details'!$A$18:$L$214, MATCH("Demand ID", 'E4 TB Allocation Details'!$A$18:$L$18, 0),FALSE), 'E2 Allocators'!$B$15:$W$361, MATCH('O5 Details by Class &amp; Accounts'!W$18, 'E2 Allocators'!$B$15:$W$15, 0),FALSE)*$F19), 0, VLOOKUP(VLOOKUP($A19, 'E4 TB Allocation Details'!$A$18:$L$214, MATCH("Demand ID", 'E4 TB Allocation Details'!$A$18:$L$18, 0),FALSE), 'E2 Allocators'!$B$15:$W$361, MATCH('O5 Details by Class &amp; Accounts'!W$18, 'E2 Allocators'!$B$15:$W$15, 0),FALSE)*$F19)</f>
        <v>0</v>
      </c>
      <c r="X19" s="1321">
        <f>IF(ISERROR(VLOOKUP(VLOOKUP($A19, 'E4 TB Allocation Details'!$A$18:$L$214, MATCH("Demand ID", 'E4 TB Allocation Details'!$A$18:$L$18, 0),FALSE), 'E2 Allocators'!$B$15:$W$361, MATCH('O5 Details by Class &amp; Accounts'!X$18, 'E2 Allocators'!$B$15:$W$15, 0),FALSE)*$F19), 0, VLOOKUP(VLOOKUP($A19, 'E4 TB Allocation Details'!$A$18:$L$214, MATCH("Demand ID", 'E4 TB Allocation Details'!$A$18:$L$18, 0),FALSE), 'E2 Allocators'!$B$15:$W$361, MATCH('O5 Details by Class &amp; Accounts'!X$18, 'E2 Allocators'!$B$15:$W$15, 0),FALSE)*$F19)</f>
        <v>0</v>
      </c>
      <c r="Y19" s="1321">
        <f>IF(ISERROR(VLOOKUP(VLOOKUP($A19, 'E4 TB Allocation Details'!$A$18:$L$214, MATCH("Demand ID", 'E4 TB Allocation Details'!$A$18:$L$18, 0),FALSE), 'E2 Allocators'!$B$15:$W$361, MATCH('O5 Details by Class &amp; Accounts'!Y$18, 'E2 Allocators'!$B$15:$W$15, 0),FALSE)*$F19), 0, VLOOKUP(VLOOKUP($A19, 'E4 TB Allocation Details'!$A$18:$L$214, MATCH("Demand ID", 'E4 TB Allocation Details'!$A$18:$L$18, 0),FALSE), 'E2 Allocators'!$B$15:$W$361, MATCH('O5 Details by Class &amp; Accounts'!Y$18, 'E2 Allocators'!$B$15:$W$15, 0),FALSE)*$F19)</f>
        <v>0</v>
      </c>
      <c r="Z19" s="1321">
        <f>IF(ISERROR(VLOOKUP(VLOOKUP($A19, 'E4 TB Allocation Details'!$A$18:$L$214, MATCH("Demand ID", 'E4 TB Allocation Details'!$A$18:$L$18, 0),FALSE), 'E2 Allocators'!$B$15:$W$361, MATCH('O5 Details by Class &amp; Accounts'!Z$18, 'E2 Allocators'!$B$15:$W$15, 0),FALSE)*$F19), 0, VLOOKUP(VLOOKUP($A19, 'E4 TB Allocation Details'!$A$18:$L$214, MATCH("Demand ID", 'E4 TB Allocation Details'!$A$18:$L$18, 0),FALSE), 'E2 Allocators'!$B$15:$W$361, MATCH('O5 Details by Class &amp; Accounts'!Z$18, 'E2 Allocators'!$B$15:$W$15, 0),FALSE)*$F19)</f>
        <v>0</v>
      </c>
      <c r="AA19" s="1321">
        <f>IF(ISERROR(VLOOKUP(VLOOKUP($A19, 'E4 TB Allocation Details'!$A$18:$L$214, MATCH("Demand ID", 'E4 TB Allocation Details'!$A$18:$L$18, 0),FALSE), 'E2 Allocators'!$B$15:$W$361, MATCH('O5 Details by Class &amp; Accounts'!AA$18, 'E2 Allocators'!$B$15:$W$15, 0),FALSE)*$F19), 0, VLOOKUP(VLOOKUP($A19, 'E4 TB Allocation Details'!$A$18:$L$214, MATCH("Demand ID", 'E4 TB Allocation Details'!$A$18:$L$18, 0),FALSE), 'E2 Allocators'!$B$15:$W$361, MATCH('O5 Details by Class &amp; Accounts'!AA$18, 'E2 Allocators'!$B$15:$W$15, 0),FALSE)*$F19)</f>
        <v>0</v>
      </c>
      <c r="AB19" s="1321">
        <f>IF(ISERROR(VLOOKUP(VLOOKUP($A19, 'E4 TB Allocation Details'!$A$18:$L$214, MATCH("Demand ID", 'E4 TB Allocation Details'!$A$18:$L$18, 0),FALSE), 'E2 Allocators'!$B$15:$W$361, MATCH('O5 Details by Class &amp; Accounts'!AB$18, 'E2 Allocators'!$B$15:$W$15, 0),FALSE)*$F19), 0, VLOOKUP(VLOOKUP($A19, 'E4 TB Allocation Details'!$A$18:$L$214, MATCH("Demand ID", 'E4 TB Allocation Details'!$A$18:$L$18, 0),FALSE), 'E2 Allocators'!$B$15:$W$361, MATCH('O5 Details by Class &amp; Accounts'!AB$18, 'E2 Allocators'!$B$15:$W$15, 0),FALSE)*$F19)</f>
        <v>0</v>
      </c>
      <c r="AC19" s="1321">
        <f>SUM(I19:AB19)</f>
        <v>0</v>
      </c>
      <c r="AD19" s="1321">
        <f>IF(ISERROR(VLOOKUP(VLOOKUP($A19, 'E4 TB Allocation Details'!$A$18:$L$214, MATCH("Customer ID", 'E4 TB Allocation Details'!$A$18:$L$18, 0),FALSE), 'E2 Allocators'!$B$15:$W$361, MATCH('O5 Details by Class &amp; Accounts'!AD$18, 'E2 Allocators'!$B$15:$W$15, 0),FALSE)*$G19), 0, VLOOKUP(VLOOKUP($A19, 'E4 TB Allocation Details'!$A$18:$L$214, MATCH("Customer ID", 'E4 TB Allocation Details'!$A$18:$L$18, 0),FALSE), 'E2 Allocators'!$B$15:$W$361, MATCH('O5 Details by Class &amp; Accounts'!AD$18, 'E2 Allocators'!$B$15:$W$15, 0),FALSE)*$G19)</f>
        <v>0</v>
      </c>
      <c r="AE19" s="1321">
        <f>IF(ISERROR(VLOOKUP(VLOOKUP($A19, 'E4 TB Allocation Details'!$A$18:$L$214, MATCH("Customer ID", 'E4 TB Allocation Details'!$A$18:$L$18, 0),FALSE), 'E2 Allocators'!$B$15:$W$361, MATCH('O5 Details by Class &amp; Accounts'!AE$18, 'E2 Allocators'!$B$15:$W$15, 0),FALSE)*$G19), 0, VLOOKUP(VLOOKUP($A19, 'E4 TB Allocation Details'!$A$18:$L$214, MATCH("Customer ID", 'E4 TB Allocation Details'!$A$18:$L$18, 0),FALSE), 'E2 Allocators'!$B$15:$W$361, MATCH('O5 Details by Class &amp; Accounts'!AE$18, 'E2 Allocators'!$B$15:$W$15, 0),FALSE)*$G19)</f>
        <v>0</v>
      </c>
      <c r="AF19" s="1321">
        <f>IF(ISERROR(VLOOKUP(VLOOKUP($A19, 'E4 TB Allocation Details'!$A$18:$L$214, MATCH("Customer ID", 'E4 TB Allocation Details'!$A$18:$L$18, 0),FALSE), 'E2 Allocators'!$B$15:$W$361, MATCH('O5 Details by Class &amp; Accounts'!AF$18, 'E2 Allocators'!$B$15:$W$15, 0),FALSE)*$G19), 0, VLOOKUP(VLOOKUP($A19, 'E4 TB Allocation Details'!$A$18:$L$214, MATCH("Customer ID", 'E4 TB Allocation Details'!$A$18:$L$18, 0),FALSE), 'E2 Allocators'!$B$15:$W$361, MATCH('O5 Details by Class &amp; Accounts'!AF$18, 'E2 Allocators'!$B$15:$W$15, 0),FALSE)*$G19)</f>
        <v>0</v>
      </c>
      <c r="AG19" s="1321">
        <f>IF(ISERROR(VLOOKUP(VLOOKUP($A19, 'E4 TB Allocation Details'!$A$18:$L$214, MATCH("Customer ID", 'E4 TB Allocation Details'!$A$18:$L$18, 0),FALSE), 'E2 Allocators'!$B$15:$W$361, MATCH('O5 Details by Class &amp; Accounts'!AG$18, 'E2 Allocators'!$B$15:$W$15, 0),FALSE)*$G19), 0, VLOOKUP(VLOOKUP($A19, 'E4 TB Allocation Details'!$A$18:$L$214, MATCH("Customer ID", 'E4 TB Allocation Details'!$A$18:$L$18, 0),FALSE), 'E2 Allocators'!$B$15:$W$361, MATCH('O5 Details by Class &amp; Accounts'!AG$18, 'E2 Allocators'!$B$15:$W$15, 0),FALSE)*$G19)</f>
        <v>0</v>
      </c>
      <c r="AH19" s="1321">
        <f>IF(ISERROR(VLOOKUP(VLOOKUP($A19, 'E4 TB Allocation Details'!$A$18:$L$214, MATCH("Customer ID", 'E4 TB Allocation Details'!$A$18:$L$18, 0),FALSE), 'E2 Allocators'!$B$15:$W$361, MATCH('O5 Details by Class &amp; Accounts'!AH$18, 'E2 Allocators'!$B$15:$W$15, 0),FALSE)*$G19), 0, VLOOKUP(VLOOKUP($A19, 'E4 TB Allocation Details'!$A$18:$L$214, MATCH("Customer ID", 'E4 TB Allocation Details'!$A$18:$L$18, 0),FALSE), 'E2 Allocators'!$B$15:$W$361, MATCH('O5 Details by Class &amp; Accounts'!AH$18, 'E2 Allocators'!$B$15:$W$15, 0),FALSE)*$G19)</f>
        <v>0</v>
      </c>
      <c r="AI19" s="1321">
        <f>IF(ISERROR(VLOOKUP(VLOOKUP($A19, 'E4 TB Allocation Details'!$A$18:$L$214, MATCH("Customer ID", 'E4 TB Allocation Details'!$A$18:$L$18, 0),FALSE), 'E2 Allocators'!$B$15:$W$361, MATCH('O5 Details by Class &amp; Accounts'!AI$18, 'E2 Allocators'!$B$15:$W$15, 0),FALSE)*$G19), 0, VLOOKUP(VLOOKUP($A19, 'E4 TB Allocation Details'!$A$18:$L$214, MATCH("Customer ID", 'E4 TB Allocation Details'!$A$18:$L$18, 0),FALSE), 'E2 Allocators'!$B$15:$W$361, MATCH('O5 Details by Class &amp; Accounts'!AI$18, 'E2 Allocators'!$B$15:$W$15, 0),FALSE)*$G19)</f>
        <v>0</v>
      </c>
      <c r="AJ19" s="1321">
        <f>IF(ISERROR(VLOOKUP(VLOOKUP($A19, 'E4 TB Allocation Details'!$A$18:$L$214, MATCH("Customer ID", 'E4 TB Allocation Details'!$A$18:$L$18, 0),FALSE), 'E2 Allocators'!$B$15:$W$361, MATCH('O5 Details by Class &amp; Accounts'!AJ$18, 'E2 Allocators'!$B$15:$W$15, 0),FALSE)*$G19), 0, VLOOKUP(VLOOKUP($A19, 'E4 TB Allocation Details'!$A$18:$L$214, MATCH("Customer ID", 'E4 TB Allocation Details'!$A$18:$L$18, 0),FALSE), 'E2 Allocators'!$B$15:$W$361, MATCH('O5 Details by Class &amp; Accounts'!AJ$18, 'E2 Allocators'!$B$15:$W$15, 0),FALSE)*$G19)</f>
        <v>0</v>
      </c>
      <c r="AK19" s="1321">
        <f>IF(ISERROR(VLOOKUP(VLOOKUP($A19, 'E4 TB Allocation Details'!$A$18:$L$214, MATCH("Customer ID", 'E4 TB Allocation Details'!$A$18:$L$18, 0),FALSE), 'E2 Allocators'!$B$15:$W$361, MATCH('O5 Details by Class &amp; Accounts'!AK$18, 'E2 Allocators'!$B$15:$W$15, 0),FALSE)*$G19), 0, VLOOKUP(VLOOKUP($A19, 'E4 TB Allocation Details'!$A$18:$L$214, MATCH("Customer ID", 'E4 TB Allocation Details'!$A$18:$L$18, 0),FALSE), 'E2 Allocators'!$B$15:$W$361, MATCH('O5 Details by Class &amp; Accounts'!AK$18, 'E2 Allocators'!$B$15:$W$15, 0),FALSE)*$G19)</f>
        <v>0</v>
      </c>
      <c r="AL19" s="1321">
        <f>IF(ISERROR(VLOOKUP(VLOOKUP($A19, 'E4 TB Allocation Details'!$A$18:$L$214, MATCH("Customer ID", 'E4 TB Allocation Details'!$A$18:$L$18, 0),FALSE), 'E2 Allocators'!$B$15:$W$361, MATCH('O5 Details by Class &amp; Accounts'!AL$18, 'E2 Allocators'!$B$15:$W$15, 0),FALSE)*$G19), 0, VLOOKUP(VLOOKUP($A19, 'E4 TB Allocation Details'!$A$18:$L$214, MATCH("Customer ID", 'E4 TB Allocation Details'!$A$18:$L$18, 0),FALSE), 'E2 Allocators'!$B$15:$W$361, MATCH('O5 Details by Class &amp; Accounts'!AL$18, 'E2 Allocators'!$B$15:$W$15, 0),FALSE)*$G19)</f>
        <v>0</v>
      </c>
      <c r="AM19" s="1321">
        <f>IF(ISERROR(VLOOKUP(VLOOKUP($A19, 'E4 TB Allocation Details'!$A$18:$L$214, MATCH("Customer ID", 'E4 TB Allocation Details'!$A$18:$L$18, 0),FALSE), 'E2 Allocators'!$B$15:$W$361, MATCH('O5 Details by Class &amp; Accounts'!AM$18, 'E2 Allocators'!$B$15:$W$15, 0),FALSE)*$G19), 0, VLOOKUP(VLOOKUP($A19, 'E4 TB Allocation Details'!$A$18:$L$214, MATCH("Customer ID", 'E4 TB Allocation Details'!$A$18:$L$18, 0),FALSE), 'E2 Allocators'!$B$15:$W$361, MATCH('O5 Details by Class &amp; Accounts'!AM$18, 'E2 Allocators'!$B$15:$W$15, 0),FALSE)*$G19)</f>
        <v>0</v>
      </c>
      <c r="AN19" s="1321">
        <f>IF(ISERROR(VLOOKUP(VLOOKUP($A19, 'E4 TB Allocation Details'!$A$18:$L$214, MATCH("Customer ID", 'E4 TB Allocation Details'!$A$18:$L$18, 0),FALSE), 'E2 Allocators'!$B$15:$W$361, MATCH('O5 Details by Class &amp; Accounts'!AN$18, 'E2 Allocators'!$B$15:$W$15, 0),FALSE)*$G19), 0, VLOOKUP(VLOOKUP($A19, 'E4 TB Allocation Details'!$A$18:$L$214, MATCH("Customer ID", 'E4 TB Allocation Details'!$A$18:$L$18, 0),FALSE), 'E2 Allocators'!$B$15:$W$361, MATCH('O5 Details by Class &amp; Accounts'!AN$18, 'E2 Allocators'!$B$15:$W$15, 0),FALSE)*$G19)</f>
        <v>0</v>
      </c>
      <c r="AO19" s="1321">
        <f>IF(ISERROR(VLOOKUP(VLOOKUP($A19, 'E4 TB Allocation Details'!$A$18:$L$214, MATCH("Customer ID", 'E4 TB Allocation Details'!$A$18:$L$18, 0),FALSE), 'E2 Allocators'!$B$15:$W$361, MATCH('O5 Details by Class &amp; Accounts'!AO$18, 'E2 Allocators'!$B$15:$W$15, 0),FALSE)*$G19), 0, VLOOKUP(VLOOKUP($A19, 'E4 TB Allocation Details'!$A$18:$L$214, MATCH("Customer ID", 'E4 TB Allocation Details'!$A$18:$L$18, 0),FALSE), 'E2 Allocators'!$B$15:$W$361, MATCH('O5 Details by Class &amp; Accounts'!AO$18, 'E2 Allocators'!$B$15:$W$15, 0),FALSE)*$G19)</f>
        <v>0</v>
      </c>
      <c r="AP19" s="1321">
        <f>IF(ISERROR(VLOOKUP(VLOOKUP($A19, 'E4 TB Allocation Details'!$A$18:$L$214, MATCH("Customer ID", 'E4 TB Allocation Details'!$A$18:$L$18, 0),FALSE), 'E2 Allocators'!$B$15:$W$361, MATCH('O5 Details by Class &amp; Accounts'!AP$18, 'E2 Allocators'!$B$15:$W$15, 0),FALSE)*$G19), 0, VLOOKUP(VLOOKUP($A19, 'E4 TB Allocation Details'!$A$18:$L$214, MATCH("Customer ID", 'E4 TB Allocation Details'!$A$18:$L$18, 0),FALSE), 'E2 Allocators'!$B$15:$W$361, MATCH('O5 Details by Class &amp; Accounts'!AP$18, 'E2 Allocators'!$B$15:$W$15, 0),FALSE)*$G19)</f>
        <v>0</v>
      </c>
      <c r="AQ19" s="1321">
        <f>IF(ISERROR(VLOOKUP(VLOOKUP($A19, 'E4 TB Allocation Details'!$A$18:$L$214, MATCH("Customer ID", 'E4 TB Allocation Details'!$A$18:$L$18, 0),FALSE), 'E2 Allocators'!$B$15:$W$361, MATCH('O5 Details by Class &amp; Accounts'!AQ$18, 'E2 Allocators'!$B$15:$W$15, 0),FALSE)*$G19), 0, VLOOKUP(VLOOKUP($A19, 'E4 TB Allocation Details'!$A$18:$L$214, MATCH("Customer ID", 'E4 TB Allocation Details'!$A$18:$L$18, 0),FALSE), 'E2 Allocators'!$B$15:$W$361, MATCH('O5 Details by Class &amp; Accounts'!AQ$18, 'E2 Allocators'!$B$15:$W$15, 0),FALSE)*$G19)</f>
        <v>0</v>
      </c>
      <c r="AR19" s="1321">
        <f>IF(ISERROR(VLOOKUP(VLOOKUP($A19, 'E4 TB Allocation Details'!$A$18:$L$214, MATCH("Customer ID", 'E4 TB Allocation Details'!$A$18:$L$18, 0),FALSE), 'E2 Allocators'!$B$15:$W$361, MATCH('O5 Details by Class &amp; Accounts'!AR$18, 'E2 Allocators'!$B$15:$W$15, 0),FALSE)*$G19), 0, VLOOKUP(VLOOKUP($A19, 'E4 TB Allocation Details'!$A$18:$L$214, MATCH("Customer ID", 'E4 TB Allocation Details'!$A$18:$L$18, 0),FALSE), 'E2 Allocators'!$B$15:$W$361, MATCH('O5 Details by Class &amp; Accounts'!AR$18, 'E2 Allocators'!$B$15:$W$15, 0),FALSE)*$G19)</f>
        <v>0</v>
      </c>
      <c r="AS19" s="1321">
        <f>IF(ISERROR(VLOOKUP(VLOOKUP($A19, 'E4 TB Allocation Details'!$A$18:$L$214, MATCH("Customer ID", 'E4 TB Allocation Details'!$A$18:$L$18, 0),FALSE), 'E2 Allocators'!$B$15:$W$361, MATCH('O5 Details by Class &amp; Accounts'!AS$18, 'E2 Allocators'!$B$15:$W$15, 0),FALSE)*$G19), 0, VLOOKUP(VLOOKUP($A19, 'E4 TB Allocation Details'!$A$18:$L$214, MATCH("Customer ID", 'E4 TB Allocation Details'!$A$18:$L$18, 0),FALSE), 'E2 Allocators'!$B$15:$W$361, MATCH('O5 Details by Class &amp; Accounts'!AS$18, 'E2 Allocators'!$B$15:$W$15, 0),FALSE)*$G19)</f>
        <v>0</v>
      </c>
      <c r="AT19" s="1321">
        <f>IF(ISERROR(VLOOKUP(VLOOKUP($A19, 'E4 TB Allocation Details'!$A$18:$L$214, MATCH("Customer ID", 'E4 TB Allocation Details'!$A$18:$L$18, 0),FALSE), 'E2 Allocators'!$B$15:$W$361, MATCH('O5 Details by Class &amp; Accounts'!AT$18, 'E2 Allocators'!$B$15:$W$15, 0),FALSE)*$G19), 0, VLOOKUP(VLOOKUP($A19, 'E4 TB Allocation Details'!$A$18:$L$214, MATCH("Customer ID", 'E4 TB Allocation Details'!$A$18:$L$18, 0),FALSE), 'E2 Allocators'!$B$15:$W$361, MATCH('O5 Details by Class &amp; Accounts'!AT$18, 'E2 Allocators'!$B$15:$W$15, 0),FALSE)*$G19)</f>
        <v>0</v>
      </c>
      <c r="AU19" s="1321">
        <f>IF(ISERROR(VLOOKUP(VLOOKUP($A19, 'E4 TB Allocation Details'!$A$18:$L$214, MATCH("Customer ID", 'E4 TB Allocation Details'!$A$18:$L$18, 0),FALSE), 'E2 Allocators'!$B$15:$W$361, MATCH('O5 Details by Class &amp; Accounts'!AU$18, 'E2 Allocators'!$B$15:$W$15, 0),FALSE)*$G19), 0, VLOOKUP(VLOOKUP($A19, 'E4 TB Allocation Details'!$A$18:$L$214, MATCH("Customer ID", 'E4 TB Allocation Details'!$A$18:$L$18, 0),FALSE), 'E2 Allocators'!$B$15:$W$361, MATCH('O5 Details by Class &amp; Accounts'!AU$18, 'E2 Allocators'!$B$15:$W$15, 0),FALSE)*$G19)</f>
        <v>0</v>
      </c>
      <c r="AV19" s="1321">
        <f>IF(ISERROR(VLOOKUP(VLOOKUP($A19, 'E4 TB Allocation Details'!$A$18:$L$214, MATCH("Customer ID", 'E4 TB Allocation Details'!$A$18:$L$18, 0),FALSE), 'E2 Allocators'!$B$15:$W$361, MATCH('O5 Details by Class &amp; Accounts'!AV$18, 'E2 Allocators'!$B$15:$W$15, 0),FALSE)*$G19), 0, VLOOKUP(VLOOKUP($A19, 'E4 TB Allocation Details'!$A$18:$L$214, MATCH("Customer ID", 'E4 TB Allocation Details'!$A$18:$L$18, 0),FALSE), 'E2 Allocators'!$B$15:$W$361, MATCH('O5 Details by Class &amp; Accounts'!AV$18, 'E2 Allocators'!$B$15:$W$15, 0),FALSE)*$G19)</f>
        <v>0</v>
      </c>
      <c r="AW19" s="1321">
        <f>IF(ISERROR(VLOOKUP(VLOOKUP($A19, 'E4 TB Allocation Details'!$A$18:$L$214, MATCH("Customer ID", 'E4 TB Allocation Details'!$A$18:$L$18, 0),FALSE), 'E2 Allocators'!$B$15:$W$361, MATCH('O5 Details by Class &amp; Accounts'!AW$18, 'E2 Allocators'!$B$15:$W$15, 0),FALSE)*$G19), 0, VLOOKUP(VLOOKUP($A19, 'E4 TB Allocation Details'!$A$18:$L$214, MATCH("Customer ID", 'E4 TB Allocation Details'!$A$18:$L$18, 0),FALSE), 'E2 Allocators'!$B$15:$W$361, MATCH('O5 Details by Class &amp; Accounts'!AW$18, 'E2 Allocators'!$B$15:$W$15, 0),FALSE)*$G19)</f>
        <v>0</v>
      </c>
      <c r="AX19" s="1321">
        <f>SUM(AD19:AW19)</f>
        <v>0</v>
      </c>
      <c r="AY19" s="1321">
        <f>IF(ISERROR(VLOOKUP(VLOOKUP($A19, 'E4 TB Allocation Details'!$A$18:$L$214, MATCH("Misc ID", 'E4 TB Allocation Details'!$A$18:$L$18, 0),FALSE), 'E2 Allocators'!$B$15:$W$361, MATCH('O5 Details by Class &amp; Accounts'!AY$18, 'E2 Allocators'!$B$15:$W$15, 0),FALSE)*$E19), 0, VLOOKUP(VLOOKUP($A19, 'E4 TB Allocation Details'!$A$18:$L$214, MATCH("Misc ID", 'E4 TB Allocation Details'!$A$18:$L$18, 0),FALSE), 'E2 Allocators'!$B$15:$W$361, MATCH('O5 Details by Class &amp; Accounts'!AY$18, 'E2 Allocators'!$B$15:$W$15, 0),FALSE)*$E19)</f>
        <v>0</v>
      </c>
      <c r="AZ19" s="1321">
        <f>IF(ISERROR(VLOOKUP(VLOOKUP($A19, 'E4 TB Allocation Details'!$A$18:$L$214, MATCH("Misc ID", 'E4 TB Allocation Details'!$A$18:$L$18, 0),FALSE), 'E2 Allocators'!$B$15:$W$361, MATCH('O5 Details by Class &amp; Accounts'!AZ$18, 'E2 Allocators'!$B$15:$W$15, 0),FALSE)*$E19), 0, VLOOKUP(VLOOKUP($A19, 'E4 TB Allocation Details'!$A$18:$L$214, MATCH("Misc ID", 'E4 TB Allocation Details'!$A$18:$L$18, 0),FALSE), 'E2 Allocators'!$B$15:$W$361, MATCH('O5 Details by Class &amp; Accounts'!AZ$18, 'E2 Allocators'!$B$15:$W$15, 0),FALSE)*$E19)</f>
        <v>0</v>
      </c>
      <c r="BA19" s="1321">
        <f>IF(ISERROR(VLOOKUP(VLOOKUP($A19, 'E4 TB Allocation Details'!$A$18:$L$214, MATCH("Misc ID", 'E4 TB Allocation Details'!$A$18:$L$18, 0),FALSE), 'E2 Allocators'!$B$15:$W$361, MATCH('O5 Details by Class &amp; Accounts'!BA$18, 'E2 Allocators'!$B$15:$W$15, 0),FALSE)*$E19), 0, VLOOKUP(VLOOKUP($A19, 'E4 TB Allocation Details'!$A$18:$L$214, MATCH("Misc ID", 'E4 TB Allocation Details'!$A$18:$L$18, 0),FALSE), 'E2 Allocators'!$B$15:$W$361, MATCH('O5 Details by Class &amp; Accounts'!BA$18, 'E2 Allocators'!$B$15:$W$15, 0),FALSE)*$E19)</f>
        <v>0</v>
      </c>
      <c r="BB19" s="1321">
        <f>IF(ISERROR(VLOOKUP(VLOOKUP($A19, 'E4 TB Allocation Details'!$A$18:$L$214, MATCH("Misc ID", 'E4 TB Allocation Details'!$A$18:$L$18, 0),FALSE), 'E2 Allocators'!$B$15:$W$361, MATCH('O5 Details by Class &amp; Accounts'!BB$18, 'E2 Allocators'!$B$15:$W$15, 0),FALSE)*$E19), 0, VLOOKUP(VLOOKUP($A19, 'E4 TB Allocation Details'!$A$18:$L$214, MATCH("Misc ID", 'E4 TB Allocation Details'!$A$18:$L$18, 0),FALSE), 'E2 Allocators'!$B$15:$W$361, MATCH('O5 Details by Class &amp; Accounts'!BB$18, 'E2 Allocators'!$B$15:$W$15, 0),FALSE)*$E19)</f>
        <v>0</v>
      </c>
      <c r="BC19" s="1321">
        <f>IF(ISERROR(VLOOKUP(VLOOKUP($A19, 'E4 TB Allocation Details'!$A$18:$L$214, MATCH("Misc ID", 'E4 TB Allocation Details'!$A$18:$L$18, 0),FALSE), 'E2 Allocators'!$B$15:$W$361, MATCH('O5 Details by Class &amp; Accounts'!BC$18, 'E2 Allocators'!$B$15:$W$15, 0),FALSE)*$E19), 0, VLOOKUP(VLOOKUP($A19, 'E4 TB Allocation Details'!$A$18:$L$214, MATCH("Misc ID", 'E4 TB Allocation Details'!$A$18:$L$18, 0),FALSE), 'E2 Allocators'!$B$15:$W$361, MATCH('O5 Details by Class &amp; Accounts'!BC$18, 'E2 Allocators'!$B$15:$W$15, 0),FALSE)*$E19)</f>
        <v>0</v>
      </c>
      <c r="BD19" s="1321">
        <f>IF(ISERROR(VLOOKUP(VLOOKUP($A19, 'E4 TB Allocation Details'!$A$18:$L$214, MATCH("Misc ID", 'E4 TB Allocation Details'!$A$18:$L$18, 0),FALSE), 'E2 Allocators'!$B$15:$W$361, MATCH('O5 Details by Class &amp; Accounts'!BD$18, 'E2 Allocators'!$B$15:$W$15, 0),FALSE)*$E19), 0, VLOOKUP(VLOOKUP($A19, 'E4 TB Allocation Details'!$A$18:$L$214, MATCH("Misc ID", 'E4 TB Allocation Details'!$A$18:$L$18, 0),FALSE), 'E2 Allocators'!$B$15:$W$361, MATCH('O5 Details by Class &amp; Accounts'!BD$18, 'E2 Allocators'!$B$15:$W$15, 0),FALSE)*$E19)</f>
        <v>0</v>
      </c>
      <c r="BE19" s="1321">
        <f>IF(ISERROR(VLOOKUP(VLOOKUP($A19, 'E4 TB Allocation Details'!$A$18:$L$214, MATCH("Misc ID", 'E4 TB Allocation Details'!$A$18:$L$18, 0),FALSE), 'E2 Allocators'!$B$15:$W$361, MATCH('O5 Details by Class &amp; Accounts'!BE$18, 'E2 Allocators'!$B$15:$W$15, 0),FALSE)*$E19), 0, VLOOKUP(VLOOKUP($A19, 'E4 TB Allocation Details'!$A$18:$L$214, MATCH("Misc ID", 'E4 TB Allocation Details'!$A$18:$L$18, 0),FALSE), 'E2 Allocators'!$B$15:$W$361, MATCH('O5 Details by Class &amp; Accounts'!BE$18, 'E2 Allocators'!$B$15:$W$15, 0),FALSE)*$E19)</f>
        <v>0</v>
      </c>
      <c r="BF19" s="1321">
        <f>IF(ISERROR(VLOOKUP(VLOOKUP($A19, 'E4 TB Allocation Details'!$A$18:$L$214, MATCH("Misc ID", 'E4 TB Allocation Details'!$A$18:$L$18, 0),FALSE), 'E2 Allocators'!$B$15:$W$361, MATCH('O5 Details by Class &amp; Accounts'!BF$18, 'E2 Allocators'!$B$15:$W$15, 0),FALSE)*$E19), 0, VLOOKUP(VLOOKUP($A19, 'E4 TB Allocation Details'!$A$18:$L$214, MATCH("Misc ID", 'E4 TB Allocation Details'!$A$18:$L$18, 0),FALSE), 'E2 Allocators'!$B$15:$W$361, MATCH('O5 Details by Class &amp; Accounts'!BF$18, 'E2 Allocators'!$B$15:$W$15, 0),FALSE)*$E19)</f>
        <v>0</v>
      </c>
      <c r="BG19" s="1321">
        <f>IF(ISERROR(VLOOKUP(VLOOKUP($A19, 'E4 TB Allocation Details'!$A$18:$L$214, MATCH("Misc ID", 'E4 TB Allocation Details'!$A$18:$L$18, 0),FALSE), 'E2 Allocators'!$B$15:$W$361, MATCH('O5 Details by Class &amp; Accounts'!BG$18, 'E2 Allocators'!$B$15:$W$15, 0),FALSE)*$E19), 0, VLOOKUP(VLOOKUP($A19, 'E4 TB Allocation Details'!$A$18:$L$214, MATCH("Misc ID", 'E4 TB Allocation Details'!$A$18:$L$18, 0),FALSE), 'E2 Allocators'!$B$15:$W$361, MATCH('O5 Details by Class &amp; Accounts'!BG$18, 'E2 Allocators'!$B$15:$W$15, 0),FALSE)*$E19)</f>
        <v>0</v>
      </c>
      <c r="BH19" s="1321">
        <f>IF(ISERROR(VLOOKUP(VLOOKUP($A19, 'E4 TB Allocation Details'!$A$18:$L$214, MATCH("Misc ID", 'E4 TB Allocation Details'!$A$18:$L$18, 0),FALSE), 'E2 Allocators'!$B$15:$W$361, MATCH('O5 Details by Class &amp; Accounts'!BH$18, 'E2 Allocators'!$B$15:$W$15, 0),FALSE)*$E19), 0, VLOOKUP(VLOOKUP($A19, 'E4 TB Allocation Details'!$A$18:$L$214, MATCH("Misc ID", 'E4 TB Allocation Details'!$A$18:$L$18, 0),FALSE), 'E2 Allocators'!$B$15:$W$361, MATCH('O5 Details by Class &amp; Accounts'!BH$18, 'E2 Allocators'!$B$15:$W$15, 0),FALSE)*$E19)</f>
        <v>0</v>
      </c>
      <c r="BI19" s="1321">
        <f>IF(ISERROR(VLOOKUP(VLOOKUP($A19, 'E4 TB Allocation Details'!$A$18:$L$214, MATCH("Misc ID", 'E4 TB Allocation Details'!$A$18:$L$18, 0),FALSE), 'E2 Allocators'!$B$15:$W$361, MATCH('O5 Details by Class &amp; Accounts'!BI$18, 'E2 Allocators'!$B$15:$W$15, 0),FALSE)*$E19), 0, VLOOKUP(VLOOKUP($A19, 'E4 TB Allocation Details'!$A$18:$L$214, MATCH("Misc ID", 'E4 TB Allocation Details'!$A$18:$L$18, 0),FALSE), 'E2 Allocators'!$B$15:$W$361, MATCH('O5 Details by Class &amp; Accounts'!BI$18, 'E2 Allocators'!$B$15:$W$15, 0),FALSE)*$E19)</f>
        <v>0</v>
      </c>
      <c r="BJ19" s="1321">
        <f>IF(ISERROR(VLOOKUP(VLOOKUP($A19, 'E4 TB Allocation Details'!$A$18:$L$214, MATCH("Misc ID", 'E4 TB Allocation Details'!$A$18:$L$18, 0),FALSE), 'E2 Allocators'!$B$15:$W$361, MATCH('O5 Details by Class &amp; Accounts'!BJ$18, 'E2 Allocators'!$B$15:$W$15, 0),FALSE)*$E19), 0, VLOOKUP(VLOOKUP($A19, 'E4 TB Allocation Details'!$A$18:$L$214, MATCH("Misc ID", 'E4 TB Allocation Details'!$A$18:$L$18, 0),FALSE), 'E2 Allocators'!$B$15:$W$361, MATCH('O5 Details by Class &amp; Accounts'!BJ$18, 'E2 Allocators'!$B$15:$W$15, 0),FALSE)*$E19)</f>
        <v>0</v>
      </c>
      <c r="BK19" s="1321">
        <f>IF(ISERROR(VLOOKUP(VLOOKUP($A19, 'E4 TB Allocation Details'!$A$18:$L$214, MATCH("Misc ID", 'E4 TB Allocation Details'!$A$18:$L$18, 0),FALSE), 'E2 Allocators'!$B$15:$W$361, MATCH('O5 Details by Class &amp; Accounts'!BK$18, 'E2 Allocators'!$B$15:$W$15, 0),FALSE)*$E19), 0, VLOOKUP(VLOOKUP($A19, 'E4 TB Allocation Details'!$A$18:$L$214, MATCH("Misc ID", 'E4 TB Allocation Details'!$A$18:$L$18, 0),FALSE), 'E2 Allocators'!$B$15:$W$361, MATCH('O5 Details by Class &amp; Accounts'!BK$18, 'E2 Allocators'!$B$15:$W$15, 0),FALSE)*$E19)</f>
        <v>0</v>
      </c>
      <c r="BL19" s="1321">
        <f>IF(ISERROR(VLOOKUP(VLOOKUP($A19, 'E4 TB Allocation Details'!$A$18:$L$214, MATCH("Misc ID", 'E4 TB Allocation Details'!$A$18:$L$18, 0),FALSE), 'E2 Allocators'!$B$15:$W$361, MATCH('O5 Details by Class &amp; Accounts'!BL$18, 'E2 Allocators'!$B$15:$W$15, 0),FALSE)*$E19), 0, VLOOKUP(VLOOKUP($A19, 'E4 TB Allocation Details'!$A$18:$L$214, MATCH("Misc ID", 'E4 TB Allocation Details'!$A$18:$L$18, 0),FALSE), 'E2 Allocators'!$B$15:$W$361, MATCH('O5 Details by Class &amp; Accounts'!BL$18, 'E2 Allocators'!$B$15:$W$15, 0),FALSE)*$E19)</f>
        <v>0</v>
      </c>
      <c r="BM19" s="1321">
        <f>IF(ISERROR(VLOOKUP(VLOOKUP($A19, 'E4 TB Allocation Details'!$A$18:$L$214, MATCH("Misc ID", 'E4 TB Allocation Details'!$A$18:$L$18, 0),FALSE), 'E2 Allocators'!$B$15:$W$361, MATCH('O5 Details by Class &amp; Accounts'!BM$18, 'E2 Allocators'!$B$15:$W$15, 0),FALSE)*$E19), 0, VLOOKUP(VLOOKUP($A19, 'E4 TB Allocation Details'!$A$18:$L$214, MATCH("Misc ID", 'E4 TB Allocation Details'!$A$18:$L$18, 0),FALSE), 'E2 Allocators'!$B$15:$W$361, MATCH('O5 Details by Class &amp; Accounts'!BM$18, 'E2 Allocators'!$B$15:$W$15, 0),FALSE)*$E19)</f>
        <v>0</v>
      </c>
      <c r="BN19" s="1321">
        <f>IF(ISERROR(VLOOKUP(VLOOKUP($A19, 'E4 TB Allocation Details'!$A$18:$L$214, MATCH("Misc ID", 'E4 TB Allocation Details'!$A$18:$L$18, 0),FALSE), 'E2 Allocators'!$B$15:$W$361, MATCH('O5 Details by Class &amp; Accounts'!BN$18, 'E2 Allocators'!$B$15:$W$15, 0),FALSE)*$E19), 0, VLOOKUP(VLOOKUP($A19, 'E4 TB Allocation Details'!$A$18:$L$214, MATCH("Misc ID", 'E4 TB Allocation Details'!$A$18:$L$18, 0),FALSE), 'E2 Allocators'!$B$15:$W$361, MATCH('O5 Details by Class &amp; Accounts'!BN$18, 'E2 Allocators'!$B$15:$W$15, 0),FALSE)*$E19)</f>
        <v>0</v>
      </c>
      <c r="BO19" s="1321">
        <f>IF(ISERROR(VLOOKUP(VLOOKUP($A19, 'E4 TB Allocation Details'!$A$18:$L$214, MATCH("Misc ID", 'E4 TB Allocation Details'!$A$18:$L$18, 0),FALSE), 'E2 Allocators'!$B$15:$W$361, MATCH('O5 Details by Class &amp; Accounts'!BO$18, 'E2 Allocators'!$B$15:$W$15, 0),FALSE)*$E19), 0, VLOOKUP(VLOOKUP($A19, 'E4 TB Allocation Details'!$A$18:$L$214, MATCH("Misc ID", 'E4 TB Allocation Details'!$A$18:$L$18, 0),FALSE), 'E2 Allocators'!$B$15:$W$361, MATCH('O5 Details by Class &amp; Accounts'!BO$18, 'E2 Allocators'!$B$15:$W$15, 0),FALSE)*$E19)</f>
        <v>0</v>
      </c>
      <c r="BP19" s="1321">
        <f>IF(ISERROR(VLOOKUP(VLOOKUP($A19, 'E4 TB Allocation Details'!$A$18:$L$214, MATCH("Misc ID", 'E4 TB Allocation Details'!$A$18:$L$18, 0),FALSE), 'E2 Allocators'!$B$15:$W$361, MATCH('O5 Details by Class &amp; Accounts'!BP$18, 'E2 Allocators'!$B$15:$W$15, 0),FALSE)*$E19), 0, VLOOKUP(VLOOKUP($A19, 'E4 TB Allocation Details'!$A$18:$L$214, MATCH("Misc ID", 'E4 TB Allocation Details'!$A$18:$L$18, 0),FALSE), 'E2 Allocators'!$B$15:$W$361, MATCH('O5 Details by Class &amp; Accounts'!BP$18, 'E2 Allocators'!$B$15:$W$15, 0),FALSE)*$E19)</f>
        <v>0</v>
      </c>
      <c r="BQ19" s="1321">
        <f>IF(ISERROR(VLOOKUP(VLOOKUP($A19, 'E4 TB Allocation Details'!$A$18:$L$214, MATCH("Misc ID", 'E4 TB Allocation Details'!$A$18:$L$18, 0),FALSE), 'E2 Allocators'!$B$15:$W$361, MATCH('O5 Details by Class &amp; Accounts'!BQ$18, 'E2 Allocators'!$B$15:$W$15, 0),FALSE)*$E19), 0, VLOOKUP(VLOOKUP($A19, 'E4 TB Allocation Details'!$A$18:$L$214, MATCH("Misc ID", 'E4 TB Allocation Details'!$A$18:$L$18, 0),FALSE), 'E2 Allocators'!$B$15:$W$361, MATCH('O5 Details by Class &amp; Accounts'!BQ$18, 'E2 Allocators'!$B$15:$W$15, 0),FALSE)*$E19)</f>
        <v>0</v>
      </c>
      <c r="BR19" s="1321">
        <f>IF(ISERROR(VLOOKUP(VLOOKUP($A19, 'E4 TB Allocation Details'!$A$18:$L$214, MATCH("Misc ID", 'E4 TB Allocation Details'!$A$18:$L$18, 0),FALSE), 'E2 Allocators'!$B$15:$W$361, MATCH('O5 Details by Class &amp; Accounts'!BR$18, 'E2 Allocators'!$B$15:$W$15, 0),FALSE)*$E19), 0, VLOOKUP(VLOOKUP($A19, 'E4 TB Allocation Details'!$A$18:$L$214, MATCH("Misc ID", 'E4 TB Allocation Details'!$A$18:$L$18, 0),FALSE), 'E2 Allocators'!$B$15:$W$361, MATCH('O5 Details by Class &amp; Accounts'!BR$18, 'E2 Allocators'!$B$15:$W$15, 0),FALSE)*$E19)</f>
        <v>0</v>
      </c>
      <c r="BS19" s="1321">
        <f>SUM(AY19:BR19)</f>
        <v>0</v>
      </c>
      <c r="BT19" s="1321">
        <f>IF(ISERROR(VLOOKUP(VLOOKUP($A19, 'E4 TB Allocation Details'!$A$18:$L$214, MATCH("A &amp; G ID", 'E4 TB Allocation Details'!$A$18:$L$18, 0),FALSE), 'E2 Allocators'!$B$15:$W$361, MATCH('O5 Details by Class &amp; Accounts'!BT$18, 'E2 Allocators'!$B$15:$W$15, 0),FALSE)*$E19), 0, VLOOKUP(VLOOKUP($A19, 'E4 TB Allocation Details'!$A$18:$L$214, MATCH("A &amp; G ID", 'E4 TB Allocation Details'!$A$18:$L$18, 0),FALSE), 'E2 Allocators'!$B$15:$W$361, MATCH('O5 Details by Class &amp; Accounts'!BT$18, 'E2 Allocators'!$B$15:$W$15, 0),FALSE)*$E19)</f>
        <v>0</v>
      </c>
      <c r="BU19" s="1321">
        <f>IF(ISERROR(VLOOKUP(VLOOKUP($A19, 'E4 TB Allocation Details'!$A$18:$L$214, MATCH("A &amp; G ID", 'E4 TB Allocation Details'!$A$18:$L$18, 0),FALSE), 'E2 Allocators'!$B$15:$W$361, MATCH('O5 Details by Class &amp; Accounts'!BU$18, 'E2 Allocators'!$B$15:$W$15, 0),FALSE)*$E19), 0, VLOOKUP(VLOOKUP($A19, 'E4 TB Allocation Details'!$A$18:$L$214, MATCH("A &amp; G ID", 'E4 TB Allocation Details'!$A$18:$L$18, 0),FALSE), 'E2 Allocators'!$B$15:$W$361, MATCH('O5 Details by Class &amp; Accounts'!BU$18, 'E2 Allocators'!$B$15:$W$15, 0),FALSE)*$E19)</f>
        <v>0</v>
      </c>
      <c r="BV19" s="1321">
        <f>IF(ISERROR(VLOOKUP(VLOOKUP($A19, 'E4 TB Allocation Details'!$A$18:$L$214, MATCH("A &amp; G ID", 'E4 TB Allocation Details'!$A$18:$L$18, 0),FALSE), 'E2 Allocators'!$B$15:$W$361, MATCH('O5 Details by Class &amp; Accounts'!BV$18, 'E2 Allocators'!$B$15:$W$15, 0),FALSE)*$E19), 0, VLOOKUP(VLOOKUP($A19, 'E4 TB Allocation Details'!$A$18:$L$214, MATCH("A &amp; G ID", 'E4 TB Allocation Details'!$A$18:$L$18, 0),FALSE), 'E2 Allocators'!$B$15:$W$361, MATCH('O5 Details by Class &amp; Accounts'!BV$18, 'E2 Allocators'!$B$15:$W$15, 0),FALSE)*$E19)</f>
        <v>0</v>
      </c>
      <c r="BW19" s="1321">
        <f>IF(ISERROR(VLOOKUP(VLOOKUP($A19, 'E4 TB Allocation Details'!$A$18:$L$214, MATCH("A &amp; G ID", 'E4 TB Allocation Details'!$A$18:$L$18, 0),FALSE), 'E2 Allocators'!$B$15:$W$361, MATCH('O5 Details by Class &amp; Accounts'!BW$18, 'E2 Allocators'!$B$15:$W$15, 0),FALSE)*$E19), 0, VLOOKUP(VLOOKUP($A19, 'E4 TB Allocation Details'!$A$18:$L$214, MATCH("A &amp; G ID", 'E4 TB Allocation Details'!$A$18:$L$18, 0),FALSE), 'E2 Allocators'!$B$15:$W$361, MATCH('O5 Details by Class &amp; Accounts'!BW$18, 'E2 Allocators'!$B$15:$W$15, 0),FALSE)*$E19)</f>
        <v>0</v>
      </c>
      <c r="BX19" s="1321">
        <f>IF(ISERROR(VLOOKUP(VLOOKUP($A19, 'E4 TB Allocation Details'!$A$18:$L$214, MATCH("A &amp; G ID", 'E4 TB Allocation Details'!$A$18:$L$18, 0),FALSE), 'E2 Allocators'!$B$15:$W$361, MATCH('O5 Details by Class &amp; Accounts'!BX$18, 'E2 Allocators'!$B$15:$W$15, 0),FALSE)*$E19), 0, VLOOKUP(VLOOKUP($A19, 'E4 TB Allocation Details'!$A$18:$L$214, MATCH("A &amp; G ID", 'E4 TB Allocation Details'!$A$18:$L$18, 0),FALSE), 'E2 Allocators'!$B$15:$W$361, MATCH('O5 Details by Class &amp; Accounts'!BX$18, 'E2 Allocators'!$B$15:$W$15, 0),FALSE)*$E19)</f>
        <v>0</v>
      </c>
      <c r="BY19" s="1321">
        <f>IF(ISERROR(VLOOKUP(VLOOKUP($A19, 'E4 TB Allocation Details'!$A$18:$L$214, MATCH("A &amp; G ID", 'E4 TB Allocation Details'!$A$18:$L$18, 0),FALSE), 'E2 Allocators'!$B$15:$W$361, MATCH('O5 Details by Class &amp; Accounts'!BY$18, 'E2 Allocators'!$B$15:$W$15, 0),FALSE)*$E19), 0, VLOOKUP(VLOOKUP($A19, 'E4 TB Allocation Details'!$A$18:$L$214, MATCH("A &amp; G ID", 'E4 TB Allocation Details'!$A$18:$L$18, 0),FALSE), 'E2 Allocators'!$B$15:$W$361, MATCH('O5 Details by Class &amp; Accounts'!BY$18, 'E2 Allocators'!$B$15:$W$15, 0),FALSE)*$E19)</f>
        <v>0</v>
      </c>
      <c r="BZ19" s="1321">
        <f>IF(ISERROR(VLOOKUP(VLOOKUP($A19, 'E4 TB Allocation Details'!$A$18:$L$214, MATCH("A &amp; G ID", 'E4 TB Allocation Details'!$A$18:$L$18, 0),FALSE), 'E2 Allocators'!$B$15:$W$361, MATCH('O5 Details by Class &amp; Accounts'!BZ$18, 'E2 Allocators'!$B$15:$W$15, 0),FALSE)*$E19), 0, VLOOKUP(VLOOKUP($A19, 'E4 TB Allocation Details'!$A$18:$L$214, MATCH("A &amp; G ID", 'E4 TB Allocation Details'!$A$18:$L$18, 0),FALSE), 'E2 Allocators'!$B$15:$W$361, MATCH('O5 Details by Class &amp; Accounts'!BZ$18, 'E2 Allocators'!$B$15:$W$15, 0),FALSE)*$E19)</f>
        <v>0</v>
      </c>
      <c r="CA19" s="1321">
        <f>IF(ISERROR(VLOOKUP(VLOOKUP($A19, 'E4 TB Allocation Details'!$A$18:$L$214, MATCH("A &amp; G ID", 'E4 TB Allocation Details'!$A$18:$L$18, 0),FALSE), 'E2 Allocators'!$B$15:$W$361, MATCH('O5 Details by Class &amp; Accounts'!CA$18, 'E2 Allocators'!$B$15:$W$15, 0),FALSE)*$E19), 0, VLOOKUP(VLOOKUP($A19, 'E4 TB Allocation Details'!$A$18:$L$214, MATCH("A &amp; G ID", 'E4 TB Allocation Details'!$A$18:$L$18, 0),FALSE), 'E2 Allocators'!$B$15:$W$361, MATCH('O5 Details by Class &amp; Accounts'!CA$18, 'E2 Allocators'!$B$15:$W$15, 0),FALSE)*$E19)</f>
        <v>0</v>
      </c>
      <c r="CB19" s="1321">
        <f>IF(ISERROR(VLOOKUP(VLOOKUP($A19, 'E4 TB Allocation Details'!$A$18:$L$214, MATCH("A &amp; G ID", 'E4 TB Allocation Details'!$A$18:$L$18, 0),FALSE), 'E2 Allocators'!$B$15:$W$361, MATCH('O5 Details by Class &amp; Accounts'!CB$18, 'E2 Allocators'!$B$15:$W$15, 0),FALSE)*$E19), 0, VLOOKUP(VLOOKUP($A19, 'E4 TB Allocation Details'!$A$18:$L$214, MATCH("A &amp; G ID", 'E4 TB Allocation Details'!$A$18:$L$18, 0),FALSE), 'E2 Allocators'!$B$15:$W$361, MATCH('O5 Details by Class &amp; Accounts'!CB$18, 'E2 Allocators'!$B$15:$W$15, 0),FALSE)*$E19)</f>
        <v>0</v>
      </c>
      <c r="CC19" s="1321">
        <f>IF(ISERROR(VLOOKUP(VLOOKUP($A19, 'E4 TB Allocation Details'!$A$18:$L$214, MATCH("A &amp; G ID", 'E4 TB Allocation Details'!$A$18:$L$18, 0),FALSE), 'E2 Allocators'!$B$15:$W$361, MATCH('O5 Details by Class &amp; Accounts'!CC$18, 'E2 Allocators'!$B$15:$W$15, 0),FALSE)*$E19), 0, VLOOKUP(VLOOKUP($A19, 'E4 TB Allocation Details'!$A$18:$L$214, MATCH("A &amp; G ID", 'E4 TB Allocation Details'!$A$18:$L$18, 0),FALSE), 'E2 Allocators'!$B$15:$W$361, MATCH('O5 Details by Class &amp; Accounts'!CC$18, 'E2 Allocators'!$B$15:$W$15, 0),FALSE)*$E19)</f>
        <v>0</v>
      </c>
      <c r="CD19" s="1321">
        <f>IF(ISERROR(VLOOKUP(VLOOKUP($A19, 'E4 TB Allocation Details'!$A$18:$L$214, MATCH("A &amp; G ID", 'E4 TB Allocation Details'!$A$18:$L$18, 0),FALSE), 'E2 Allocators'!$B$15:$W$361, MATCH('O5 Details by Class &amp; Accounts'!CD$18, 'E2 Allocators'!$B$15:$W$15, 0),FALSE)*$E19), 0, VLOOKUP(VLOOKUP($A19, 'E4 TB Allocation Details'!$A$18:$L$214, MATCH("A &amp; G ID", 'E4 TB Allocation Details'!$A$18:$L$18, 0),FALSE), 'E2 Allocators'!$B$15:$W$361, MATCH('O5 Details by Class &amp; Accounts'!CD$18, 'E2 Allocators'!$B$15:$W$15, 0),FALSE)*$E19)</f>
        <v>0</v>
      </c>
      <c r="CE19" s="1321">
        <f>IF(ISERROR(VLOOKUP(VLOOKUP($A19, 'E4 TB Allocation Details'!$A$18:$L$214, MATCH("A &amp; G ID", 'E4 TB Allocation Details'!$A$18:$L$18, 0),FALSE), 'E2 Allocators'!$B$15:$W$361, MATCH('O5 Details by Class &amp; Accounts'!CE$18, 'E2 Allocators'!$B$15:$W$15, 0),FALSE)*$E19), 0, VLOOKUP(VLOOKUP($A19, 'E4 TB Allocation Details'!$A$18:$L$214, MATCH("A &amp; G ID", 'E4 TB Allocation Details'!$A$18:$L$18, 0),FALSE), 'E2 Allocators'!$B$15:$W$361, MATCH('O5 Details by Class &amp; Accounts'!CE$18, 'E2 Allocators'!$B$15:$W$15, 0),FALSE)*$E19)</f>
        <v>0</v>
      </c>
      <c r="CF19" s="1321">
        <f>IF(ISERROR(VLOOKUP(VLOOKUP($A19, 'E4 TB Allocation Details'!$A$18:$L$214, MATCH("A &amp; G ID", 'E4 TB Allocation Details'!$A$18:$L$18, 0),FALSE), 'E2 Allocators'!$B$15:$W$361, MATCH('O5 Details by Class &amp; Accounts'!CF$18, 'E2 Allocators'!$B$15:$W$15, 0),FALSE)*$E19), 0, VLOOKUP(VLOOKUP($A19, 'E4 TB Allocation Details'!$A$18:$L$214, MATCH("A &amp; G ID", 'E4 TB Allocation Details'!$A$18:$L$18, 0),FALSE), 'E2 Allocators'!$B$15:$W$361, MATCH('O5 Details by Class &amp; Accounts'!CF$18, 'E2 Allocators'!$B$15:$W$15, 0),FALSE)*$E19)</f>
        <v>0</v>
      </c>
      <c r="CG19" s="1321">
        <f>IF(ISERROR(VLOOKUP(VLOOKUP($A19, 'E4 TB Allocation Details'!$A$18:$L$214, MATCH("A &amp; G ID", 'E4 TB Allocation Details'!$A$18:$L$18, 0),FALSE), 'E2 Allocators'!$B$15:$W$361, MATCH('O5 Details by Class &amp; Accounts'!CG$18, 'E2 Allocators'!$B$15:$W$15, 0),FALSE)*$E19), 0, VLOOKUP(VLOOKUP($A19, 'E4 TB Allocation Details'!$A$18:$L$214, MATCH("A &amp; G ID", 'E4 TB Allocation Details'!$A$18:$L$18, 0),FALSE), 'E2 Allocators'!$B$15:$W$361, MATCH('O5 Details by Class &amp; Accounts'!CG$18, 'E2 Allocators'!$B$15:$W$15, 0),FALSE)*$E19)</f>
        <v>0</v>
      </c>
      <c r="CH19" s="1321">
        <f>IF(ISERROR(VLOOKUP(VLOOKUP($A19, 'E4 TB Allocation Details'!$A$18:$L$214, MATCH("A &amp; G ID", 'E4 TB Allocation Details'!$A$18:$L$18, 0),FALSE), 'E2 Allocators'!$B$15:$W$361, MATCH('O5 Details by Class &amp; Accounts'!CH$18, 'E2 Allocators'!$B$15:$W$15, 0),FALSE)*$E19), 0, VLOOKUP(VLOOKUP($A19, 'E4 TB Allocation Details'!$A$18:$L$214, MATCH("A &amp; G ID", 'E4 TB Allocation Details'!$A$18:$L$18, 0),FALSE), 'E2 Allocators'!$B$15:$W$361, MATCH('O5 Details by Class &amp; Accounts'!CH$18, 'E2 Allocators'!$B$15:$W$15, 0),FALSE)*$E19)</f>
        <v>0</v>
      </c>
      <c r="CI19" s="1321">
        <f>IF(ISERROR(VLOOKUP(VLOOKUP($A19, 'E4 TB Allocation Details'!$A$18:$L$214, MATCH("A &amp; G ID", 'E4 TB Allocation Details'!$A$18:$L$18, 0),FALSE), 'E2 Allocators'!$B$15:$W$361, MATCH('O5 Details by Class &amp; Accounts'!CI$18, 'E2 Allocators'!$B$15:$W$15, 0),FALSE)*$E19), 0, VLOOKUP(VLOOKUP($A19, 'E4 TB Allocation Details'!$A$18:$L$214, MATCH("A &amp; G ID", 'E4 TB Allocation Details'!$A$18:$L$18, 0),FALSE), 'E2 Allocators'!$B$15:$W$361, MATCH('O5 Details by Class &amp; Accounts'!CI$18, 'E2 Allocators'!$B$15:$W$15, 0),FALSE)*$E19)</f>
        <v>0</v>
      </c>
      <c r="CJ19" s="1321">
        <f>IF(ISERROR(VLOOKUP(VLOOKUP($A19, 'E4 TB Allocation Details'!$A$18:$L$214, MATCH("A &amp; G ID", 'E4 TB Allocation Details'!$A$18:$L$18, 0),FALSE), 'E2 Allocators'!$B$15:$W$361, MATCH('O5 Details by Class &amp; Accounts'!CJ$18, 'E2 Allocators'!$B$15:$W$15, 0),FALSE)*$E19), 0, VLOOKUP(VLOOKUP($A19, 'E4 TB Allocation Details'!$A$18:$L$214, MATCH("A &amp; G ID", 'E4 TB Allocation Details'!$A$18:$L$18, 0),FALSE), 'E2 Allocators'!$B$15:$W$361, MATCH('O5 Details by Class &amp; Accounts'!CJ$18, 'E2 Allocators'!$B$15:$W$15, 0),FALSE)*$E19)</f>
        <v>0</v>
      </c>
      <c r="CK19" s="1321">
        <f>IF(ISERROR(VLOOKUP(VLOOKUP($A19, 'E4 TB Allocation Details'!$A$18:$L$214, MATCH("A &amp; G ID", 'E4 TB Allocation Details'!$A$18:$L$18, 0),FALSE), 'E2 Allocators'!$B$15:$W$361, MATCH('O5 Details by Class &amp; Accounts'!CK$18, 'E2 Allocators'!$B$15:$W$15, 0),FALSE)*$E19), 0, VLOOKUP(VLOOKUP($A19, 'E4 TB Allocation Details'!$A$18:$L$214, MATCH("A &amp; G ID", 'E4 TB Allocation Details'!$A$18:$L$18, 0),FALSE), 'E2 Allocators'!$B$15:$W$361, MATCH('O5 Details by Class &amp; Accounts'!CK$18, 'E2 Allocators'!$B$15:$W$15, 0),FALSE)*$E19)</f>
        <v>0</v>
      </c>
      <c r="CL19" s="1321">
        <f>IF(ISERROR(VLOOKUP(VLOOKUP($A19, 'E4 TB Allocation Details'!$A$18:$L$214, MATCH("A &amp; G ID", 'E4 TB Allocation Details'!$A$18:$L$18, 0),FALSE), 'E2 Allocators'!$B$15:$W$361, MATCH('O5 Details by Class &amp; Accounts'!CL$18, 'E2 Allocators'!$B$15:$W$15, 0),FALSE)*$E19), 0, VLOOKUP(VLOOKUP($A19, 'E4 TB Allocation Details'!$A$18:$L$214, MATCH("A &amp; G ID", 'E4 TB Allocation Details'!$A$18:$L$18, 0),FALSE), 'E2 Allocators'!$B$15:$W$361, MATCH('O5 Details by Class &amp; Accounts'!CL$18, 'E2 Allocators'!$B$15:$W$15, 0),FALSE)*$E19)</f>
        <v>0</v>
      </c>
      <c r="CM19" s="1321">
        <f>IF(ISERROR(VLOOKUP(VLOOKUP($A19, 'E4 TB Allocation Details'!$A$18:$L$214, MATCH("A &amp; G ID", 'E4 TB Allocation Details'!$A$18:$L$18, 0),FALSE), 'E2 Allocators'!$B$15:$W$361, MATCH('O5 Details by Class &amp; Accounts'!CM$18, 'E2 Allocators'!$B$15:$W$15, 0),FALSE)*$E19), 0, VLOOKUP(VLOOKUP($A19, 'E4 TB Allocation Details'!$A$18:$L$214, MATCH("A &amp; G ID", 'E4 TB Allocation Details'!$A$18:$L$18, 0),FALSE), 'E2 Allocators'!$B$15:$W$361, MATCH('O5 Details by Class &amp; Accounts'!CM$18, 'E2 Allocators'!$B$15:$W$15, 0),FALSE)*$E19)</f>
        <v>0</v>
      </c>
      <c r="CN19" s="1321">
        <f>SUM(BT19:CM19)</f>
        <v>0</v>
      </c>
      <c r="CO19" s="1650">
        <f>+E19-AC19-AX19-BS19-CN19</f>
        <v>0</v>
      </c>
      <c r="CQ19" s="1898" t="s">
        <v>1280</v>
      </c>
    </row>
    <row r="20" spans="1:95" s="64" customFormat="1" ht="12.75">
      <c r="A20" s="2180">
        <v>1608</v>
      </c>
      <c r="B20" s="2181" t="s">
        <v>280</v>
      </c>
      <c r="C20" s="1647">
        <f>IF(ISERROR(VLOOKUP($A20,'I3 TB Data'!$A$19:$H$484,MATCH('O5 Details by Class &amp; Accounts'!$C$18, 'I3 TB Data'!$A$19:$H$19,0),0)), 0, VLOOKUP($A20,'I3 TB Data'!$A$19:$H$484,MATCH('O5 Details by Class &amp; Accounts'!$C$18,'I3 TB Data'!$A$19:$H$19,0),0))</f>
        <v>0</v>
      </c>
      <c r="D20" s="1648"/>
      <c r="E20" s="1647">
        <f>C20+D20</f>
        <v>0</v>
      </c>
      <c r="F20" s="1649">
        <f>IF(ISERROR(VLOOKUP($A20, 'E1 Categorization'!A33:E124, MATCH("Customer Component", 'E1 Categorization'!$A$33:$E$33,0), 0)), 0, IF(VLOOKUP($A20, 'E1 Categorization'!A33:E124, MATCH("Customer Component", 'E1 Categorization'!$A$33:$E$33,0), 0)=0, 'O5 Details by Class &amp; Accounts'!$E20, IF(AND(VLOOKUP($A20, 'E1 Categorization'!A33:E124, MATCH("Customer Component", 'E1 Categorization'!$A$33:$E$33,0), 0) &gt;0, VLOOKUP($A20, 'E1 Categorization'!A33:E124, MATCH("Customer Component", 'E1 Categorization'!$A$33:$E$33,0), 0)&lt;1), 'O5 Details by Class &amp; Accounts'!$E20*(1-VLOOKUP($A20, 'E1 Categorization'!A33:E124, MATCH("Customer Component", 'E1 Categorization'!$A$33:$E$33,0), 0)), 0)))</f>
        <v>0</v>
      </c>
      <c r="G20" s="1649">
        <f>IF(ISERROR(VLOOKUP($A20, 'E1 Categorization'!A33:E124, MATCH("Customer Component", 'E1 Categorization'!$A$33:$E$33,0), 0)),0, IF(VLOOKUP($A20, 'E1 Categorization'!A33:E124, MATCH("Customer Component", 'E1 Categorization'!$A$33:$E$33,0), 0)=0, 0, IF(AND(VLOOKUP($A20, 'E1 Categorization'!A33:E124, MATCH("Customer Component", 'E1 Categorization'!$A$33:$E$33,0), 0) &gt;0, VLOOKUP($A20, 'E1 Categorization'!A33:E124, MATCH("Customer Component", 'E1 Categorization'!$A$33:$E$33,0), 0)&lt;1), 'O5 Details by Class &amp; Accounts'!$E20*(VLOOKUP($A20, 'E1 Categorization'!A33:E124, MATCH("Customer Component", 'E1 Categorization'!$A$33:$E$33,0), 0)), 'O5 Details by Class &amp; Accounts'!$E20)))</f>
        <v>0</v>
      </c>
      <c r="H20" s="1321">
        <f t="shared" ref="H20:H56" si="0">F20+G20</f>
        <v>0</v>
      </c>
      <c r="I20" s="1321">
        <f>IF(ISERROR(VLOOKUP(VLOOKUP($A20, 'E4 TB Allocation Details'!$A$18:$L$214, MATCH("Demand ID", 'E4 TB Allocation Details'!$A$18:$L$18, 0),FALSE), 'E2 Allocators'!$B$15:$W$361, MATCH('O5 Details by Class &amp; Accounts'!I$18, 'E2 Allocators'!$B$15:$W$15, 0),FALSE)*$F20), 0, VLOOKUP(VLOOKUP($A20, 'E4 TB Allocation Details'!$A$18:$L$214, MATCH("Demand ID", 'E4 TB Allocation Details'!$A$18:$L$18, 0),FALSE), 'E2 Allocators'!$B$15:$W$361, MATCH('O5 Details by Class &amp; Accounts'!I$18, 'E2 Allocators'!$B$15:$W$15, 0),FALSE)*$F20)</f>
        <v>0</v>
      </c>
      <c r="J20" s="1321">
        <f>IF(ISERROR(VLOOKUP(VLOOKUP($A20, 'E4 TB Allocation Details'!$A$18:$L$214, MATCH("Demand ID", 'E4 TB Allocation Details'!$A$18:$L$18, 0),FALSE), 'E2 Allocators'!$B$15:$W$361, MATCH('O5 Details by Class &amp; Accounts'!J$18, 'E2 Allocators'!$B$15:$W$15, 0),FALSE)*$F20), 0, VLOOKUP(VLOOKUP($A20, 'E4 TB Allocation Details'!$A$18:$L$214, MATCH("Demand ID", 'E4 TB Allocation Details'!$A$18:$L$18, 0),FALSE), 'E2 Allocators'!$B$15:$W$361, MATCH('O5 Details by Class &amp; Accounts'!J$18, 'E2 Allocators'!$B$15:$W$15, 0),FALSE)*$F20)</f>
        <v>0</v>
      </c>
      <c r="K20" s="1321">
        <f>IF(ISERROR(VLOOKUP(VLOOKUP($A20, 'E4 TB Allocation Details'!$A$18:$L$214, MATCH("Demand ID", 'E4 TB Allocation Details'!$A$18:$L$18, 0),FALSE), 'E2 Allocators'!$B$15:$W$361, MATCH('O5 Details by Class &amp; Accounts'!K$18, 'E2 Allocators'!$B$15:$W$15, 0),FALSE)*$F20), 0, VLOOKUP(VLOOKUP($A20, 'E4 TB Allocation Details'!$A$18:$L$214, MATCH("Demand ID", 'E4 TB Allocation Details'!$A$18:$L$18, 0),FALSE), 'E2 Allocators'!$B$15:$W$361, MATCH('O5 Details by Class &amp; Accounts'!K$18, 'E2 Allocators'!$B$15:$W$15, 0),FALSE)*$F20)</f>
        <v>0</v>
      </c>
      <c r="L20" s="1321">
        <f>IF(ISERROR(VLOOKUP(VLOOKUP($A20, 'E4 TB Allocation Details'!$A$18:$L$214, MATCH("Demand ID", 'E4 TB Allocation Details'!$A$18:$L$18, 0),FALSE), 'E2 Allocators'!$B$15:$W$361, MATCH('O5 Details by Class &amp; Accounts'!L$18, 'E2 Allocators'!$B$15:$W$15, 0),FALSE)*$F20), 0, VLOOKUP(VLOOKUP($A20, 'E4 TB Allocation Details'!$A$18:$L$214, MATCH("Demand ID", 'E4 TB Allocation Details'!$A$18:$L$18, 0),FALSE), 'E2 Allocators'!$B$15:$W$361, MATCH('O5 Details by Class &amp; Accounts'!L$18, 'E2 Allocators'!$B$15:$W$15, 0),FALSE)*$F20)</f>
        <v>0</v>
      </c>
      <c r="M20" s="1321">
        <f>IF(ISERROR(VLOOKUP(VLOOKUP($A20, 'E4 TB Allocation Details'!$A$18:$L$214, MATCH("Demand ID", 'E4 TB Allocation Details'!$A$18:$L$18, 0),FALSE), 'E2 Allocators'!$B$15:$W$361, MATCH('O5 Details by Class &amp; Accounts'!M$18, 'E2 Allocators'!$B$15:$W$15, 0),FALSE)*$F20), 0, VLOOKUP(VLOOKUP($A20, 'E4 TB Allocation Details'!$A$18:$L$214, MATCH("Demand ID", 'E4 TB Allocation Details'!$A$18:$L$18, 0),FALSE), 'E2 Allocators'!$B$15:$W$361, MATCH('O5 Details by Class &amp; Accounts'!M$18, 'E2 Allocators'!$B$15:$W$15, 0),FALSE)*$F20)</f>
        <v>0</v>
      </c>
      <c r="N20" s="1321">
        <f>IF(ISERROR(VLOOKUP(VLOOKUP($A20, 'E4 TB Allocation Details'!$A$18:$L$214, MATCH("Demand ID", 'E4 TB Allocation Details'!$A$18:$L$18, 0),FALSE), 'E2 Allocators'!$B$15:$W$361, MATCH('O5 Details by Class &amp; Accounts'!N$18, 'E2 Allocators'!$B$15:$W$15, 0),FALSE)*$F20), 0, VLOOKUP(VLOOKUP($A20, 'E4 TB Allocation Details'!$A$18:$L$214, MATCH("Demand ID", 'E4 TB Allocation Details'!$A$18:$L$18, 0),FALSE), 'E2 Allocators'!$B$15:$W$361, MATCH('O5 Details by Class &amp; Accounts'!N$18, 'E2 Allocators'!$B$15:$W$15, 0),FALSE)*$F20)</f>
        <v>0</v>
      </c>
      <c r="O20" s="1321">
        <f>IF(ISERROR(VLOOKUP(VLOOKUP($A20, 'E4 TB Allocation Details'!$A$18:$L$214, MATCH("Demand ID", 'E4 TB Allocation Details'!$A$18:$L$18, 0),FALSE), 'E2 Allocators'!$B$15:$W$361, MATCH('O5 Details by Class &amp; Accounts'!O$18, 'E2 Allocators'!$B$15:$W$15, 0),FALSE)*$F20), 0, VLOOKUP(VLOOKUP($A20, 'E4 TB Allocation Details'!$A$18:$L$214, MATCH("Demand ID", 'E4 TB Allocation Details'!$A$18:$L$18, 0),FALSE), 'E2 Allocators'!$B$15:$W$361, MATCH('O5 Details by Class &amp; Accounts'!O$18, 'E2 Allocators'!$B$15:$W$15, 0),FALSE)*$F20)</f>
        <v>0</v>
      </c>
      <c r="P20" s="1321">
        <f>IF(ISERROR(VLOOKUP(VLOOKUP($A20, 'E4 TB Allocation Details'!$A$18:$L$214, MATCH("Demand ID", 'E4 TB Allocation Details'!$A$18:$L$18, 0),FALSE), 'E2 Allocators'!$B$15:$W$361, MATCH('O5 Details by Class &amp; Accounts'!P$18, 'E2 Allocators'!$B$15:$W$15, 0),FALSE)*$F20), 0, VLOOKUP(VLOOKUP($A20, 'E4 TB Allocation Details'!$A$18:$L$214, MATCH("Demand ID", 'E4 TB Allocation Details'!$A$18:$L$18, 0),FALSE), 'E2 Allocators'!$B$15:$W$361, MATCH('O5 Details by Class &amp; Accounts'!P$18, 'E2 Allocators'!$B$15:$W$15, 0),FALSE)*$F20)</f>
        <v>0</v>
      </c>
      <c r="Q20" s="1321">
        <f>IF(ISERROR(VLOOKUP(VLOOKUP($A20, 'E4 TB Allocation Details'!$A$18:$L$214, MATCH("Demand ID", 'E4 TB Allocation Details'!$A$18:$L$18, 0),FALSE), 'E2 Allocators'!$B$15:$W$361, MATCH('O5 Details by Class &amp; Accounts'!Q$18, 'E2 Allocators'!$B$15:$W$15, 0),FALSE)*$F20), 0, VLOOKUP(VLOOKUP($A20, 'E4 TB Allocation Details'!$A$18:$L$214, MATCH("Demand ID", 'E4 TB Allocation Details'!$A$18:$L$18, 0),FALSE), 'E2 Allocators'!$B$15:$W$361, MATCH('O5 Details by Class &amp; Accounts'!Q$18, 'E2 Allocators'!$B$15:$W$15, 0),FALSE)*$F20)</f>
        <v>0</v>
      </c>
      <c r="R20" s="1321">
        <f>IF(ISERROR(VLOOKUP(VLOOKUP($A20, 'E4 TB Allocation Details'!$A$18:$L$214, MATCH("Demand ID", 'E4 TB Allocation Details'!$A$18:$L$18, 0),FALSE), 'E2 Allocators'!$B$15:$W$361, MATCH('O5 Details by Class &amp; Accounts'!R$18, 'E2 Allocators'!$B$15:$W$15, 0),FALSE)*$F20), 0, VLOOKUP(VLOOKUP($A20, 'E4 TB Allocation Details'!$A$18:$L$214, MATCH("Demand ID", 'E4 TB Allocation Details'!$A$18:$L$18, 0),FALSE), 'E2 Allocators'!$B$15:$W$361, MATCH('O5 Details by Class &amp; Accounts'!R$18, 'E2 Allocators'!$B$15:$W$15, 0),FALSE)*$F20)</f>
        <v>0</v>
      </c>
      <c r="S20" s="1321">
        <f>IF(ISERROR(VLOOKUP(VLOOKUP($A20, 'E4 TB Allocation Details'!$A$18:$L$214, MATCH("Demand ID", 'E4 TB Allocation Details'!$A$18:$L$18, 0),FALSE), 'E2 Allocators'!$B$15:$W$361, MATCH('O5 Details by Class &amp; Accounts'!S$18, 'E2 Allocators'!$B$15:$W$15, 0),FALSE)*$F20), 0, VLOOKUP(VLOOKUP($A20, 'E4 TB Allocation Details'!$A$18:$L$214, MATCH("Demand ID", 'E4 TB Allocation Details'!$A$18:$L$18, 0),FALSE), 'E2 Allocators'!$B$15:$W$361, MATCH('O5 Details by Class &amp; Accounts'!S$18, 'E2 Allocators'!$B$15:$W$15, 0),FALSE)*$F20)</f>
        <v>0</v>
      </c>
      <c r="T20" s="1321">
        <f>IF(ISERROR(VLOOKUP(VLOOKUP($A20, 'E4 TB Allocation Details'!$A$18:$L$214, MATCH("Demand ID", 'E4 TB Allocation Details'!$A$18:$L$18, 0),FALSE), 'E2 Allocators'!$B$15:$W$361, MATCH('O5 Details by Class &amp; Accounts'!T$18, 'E2 Allocators'!$B$15:$W$15, 0),FALSE)*$F20), 0, VLOOKUP(VLOOKUP($A20, 'E4 TB Allocation Details'!$A$18:$L$214, MATCH("Demand ID", 'E4 TB Allocation Details'!$A$18:$L$18, 0),FALSE), 'E2 Allocators'!$B$15:$W$361, MATCH('O5 Details by Class &amp; Accounts'!T$18, 'E2 Allocators'!$B$15:$W$15, 0),FALSE)*$F20)</f>
        <v>0</v>
      </c>
      <c r="U20" s="1321">
        <f>IF(ISERROR(VLOOKUP(VLOOKUP($A20, 'E4 TB Allocation Details'!$A$18:$L$214, MATCH("Demand ID", 'E4 TB Allocation Details'!$A$18:$L$18, 0),FALSE), 'E2 Allocators'!$B$15:$W$361, MATCH('O5 Details by Class &amp; Accounts'!U$18, 'E2 Allocators'!$B$15:$W$15, 0),FALSE)*$F20), 0, VLOOKUP(VLOOKUP($A20, 'E4 TB Allocation Details'!$A$18:$L$214, MATCH("Demand ID", 'E4 TB Allocation Details'!$A$18:$L$18, 0),FALSE), 'E2 Allocators'!$B$15:$W$361, MATCH('O5 Details by Class &amp; Accounts'!U$18, 'E2 Allocators'!$B$15:$W$15, 0),FALSE)*$F20)</f>
        <v>0</v>
      </c>
      <c r="V20" s="1321">
        <f>IF(ISERROR(VLOOKUP(VLOOKUP($A20, 'E4 TB Allocation Details'!$A$18:$L$214, MATCH("Demand ID", 'E4 TB Allocation Details'!$A$18:$L$18, 0),FALSE), 'E2 Allocators'!$B$15:$W$361, MATCH('O5 Details by Class &amp; Accounts'!V$18, 'E2 Allocators'!$B$15:$W$15, 0),FALSE)*$F20), 0, VLOOKUP(VLOOKUP($A20, 'E4 TB Allocation Details'!$A$18:$L$214, MATCH("Demand ID", 'E4 TB Allocation Details'!$A$18:$L$18, 0),FALSE), 'E2 Allocators'!$B$15:$W$361, MATCH('O5 Details by Class &amp; Accounts'!V$18, 'E2 Allocators'!$B$15:$W$15, 0),FALSE)*$F20)</f>
        <v>0</v>
      </c>
      <c r="W20" s="1321">
        <f>IF(ISERROR(VLOOKUP(VLOOKUP($A20, 'E4 TB Allocation Details'!$A$18:$L$214, MATCH("Demand ID", 'E4 TB Allocation Details'!$A$18:$L$18, 0),FALSE), 'E2 Allocators'!$B$15:$W$361, MATCH('O5 Details by Class &amp; Accounts'!W$18, 'E2 Allocators'!$B$15:$W$15, 0),FALSE)*$F20), 0, VLOOKUP(VLOOKUP($A20, 'E4 TB Allocation Details'!$A$18:$L$214, MATCH("Demand ID", 'E4 TB Allocation Details'!$A$18:$L$18, 0),FALSE), 'E2 Allocators'!$B$15:$W$361, MATCH('O5 Details by Class &amp; Accounts'!W$18, 'E2 Allocators'!$B$15:$W$15, 0),FALSE)*$F20)</f>
        <v>0</v>
      </c>
      <c r="X20" s="1321">
        <f>IF(ISERROR(VLOOKUP(VLOOKUP($A20, 'E4 TB Allocation Details'!$A$18:$L$214, MATCH("Demand ID", 'E4 TB Allocation Details'!$A$18:$L$18, 0),FALSE), 'E2 Allocators'!$B$15:$W$361, MATCH('O5 Details by Class &amp; Accounts'!X$18, 'E2 Allocators'!$B$15:$W$15, 0),FALSE)*$F20), 0, VLOOKUP(VLOOKUP($A20, 'E4 TB Allocation Details'!$A$18:$L$214, MATCH("Demand ID", 'E4 TB Allocation Details'!$A$18:$L$18, 0),FALSE), 'E2 Allocators'!$B$15:$W$361, MATCH('O5 Details by Class &amp; Accounts'!X$18, 'E2 Allocators'!$B$15:$W$15, 0),FALSE)*$F20)</f>
        <v>0</v>
      </c>
      <c r="Y20" s="1321">
        <f>IF(ISERROR(VLOOKUP(VLOOKUP($A20, 'E4 TB Allocation Details'!$A$18:$L$214, MATCH("Demand ID", 'E4 TB Allocation Details'!$A$18:$L$18, 0),FALSE), 'E2 Allocators'!$B$15:$W$361, MATCH('O5 Details by Class &amp; Accounts'!Y$18, 'E2 Allocators'!$B$15:$W$15, 0),FALSE)*$F20), 0, VLOOKUP(VLOOKUP($A20, 'E4 TB Allocation Details'!$A$18:$L$214, MATCH("Demand ID", 'E4 TB Allocation Details'!$A$18:$L$18, 0),FALSE), 'E2 Allocators'!$B$15:$W$361, MATCH('O5 Details by Class &amp; Accounts'!Y$18, 'E2 Allocators'!$B$15:$W$15, 0),FALSE)*$F20)</f>
        <v>0</v>
      </c>
      <c r="Z20" s="1321">
        <f>IF(ISERROR(VLOOKUP(VLOOKUP($A20, 'E4 TB Allocation Details'!$A$18:$L$214, MATCH("Demand ID", 'E4 TB Allocation Details'!$A$18:$L$18, 0),FALSE), 'E2 Allocators'!$B$15:$W$361, MATCH('O5 Details by Class &amp; Accounts'!Z$18, 'E2 Allocators'!$B$15:$W$15, 0),FALSE)*$F20), 0, VLOOKUP(VLOOKUP($A20, 'E4 TB Allocation Details'!$A$18:$L$214, MATCH("Demand ID", 'E4 TB Allocation Details'!$A$18:$L$18, 0),FALSE), 'E2 Allocators'!$B$15:$W$361, MATCH('O5 Details by Class &amp; Accounts'!Z$18, 'E2 Allocators'!$B$15:$W$15, 0),FALSE)*$F20)</f>
        <v>0</v>
      </c>
      <c r="AA20" s="1321">
        <f>IF(ISERROR(VLOOKUP(VLOOKUP($A20, 'E4 TB Allocation Details'!$A$18:$L$214, MATCH("Demand ID", 'E4 TB Allocation Details'!$A$18:$L$18, 0),FALSE), 'E2 Allocators'!$B$15:$W$361, MATCH('O5 Details by Class &amp; Accounts'!AA$18, 'E2 Allocators'!$B$15:$W$15, 0),FALSE)*$F20), 0, VLOOKUP(VLOOKUP($A20, 'E4 TB Allocation Details'!$A$18:$L$214, MATCH("Demand ID", 'E4 TB Allocation Details'!$A$18:$L$18, 0),FALSE), 'E2 Allocators'!$B$15:$W$361, MATCH('O5 Details by Class &amp; Accounts'!AA$18, 'E2 Allocators'!$B$15:$W$15, 0),FALSE)*$F20)</f>
        <v>0</v>
      </c>
      <c r="AB20" s="1321">
        <f>IF(ISERROR(VLOOKUP(VLOOKUP($A20, 'E4 TB Allocation Details'!$A$18:$L$214, MATCH("Demand ID", 'E4 TB Allocation Details'!$A$18:$L$18, 0),FALSE), 'E2 Allocators'!$B$15:$W$361, MATCH('O5 Details by Class &amp; Accounts'!AB$18, 'E2 Allocators'!$B$15:$W$15, 0),FALSE)*$F20), 0, VLOOKUP(VLOOKUP($A20, 'E4 TB Allocation Details'!$A$18:$L$214, MATCH("Demand ID", 'E4 TB Allocation Details'!$A$18:$L$18, 0),FALSE), 'E2 Allocators'!$B$15:$W$361, MATCH('O5 Details by Class &amp; Accounts'!AB$18, 'E2 Allocators'!$B$15:$W$15, 0),FALSE)*$F20)</f>
        <v>0</v>
      </c>
      <c r="AC20" s="1321">
        <f t="shared" ref="AC20:AC57" si="1">SUM(I20:AB20)</f>
        <v>0</v>
      </c>
      <c r="AD20" s="1321">
        <f>IF(ISERROR(VLOOKUP(VLOOKUP($A20, 'E4 TB Allocation Details'!$A$18:$L$214, MATCH("Customer ID", 'E4 TB Allocation Details'!$A$18:$L$18, 0),FALSE), 'E2 Allocators'!$B$15:$W$361, MATCH('O5 Details by Class &amp; Accounts'!AD$18, 'E2 Allocators'!$B$15:$W$15, 0),FALSE)*$G20), 0, VLOOKUP(VLOOKUP($A20, 'E4 TB Allocation Details'!$A$18:$L$214, MATCH("Customer ID", 'E4 TB Allocation Details'!$A$18:$L$18, 0),FALSE), 'E2 Allocators'!$B$15:$W$361, MATCH('O5 Details by Class &amp; Accounts'!AD$18, 'E2 Allocators'!$B$15:$W$15, 0),FALSE)*$G20)</f>
        <v>0</v>
      </c>
      <c r="AE20" s="1321">
        <f>IF(ISERROR(VLOOKUP(VLOOKUP($A20, 'E4 TB Allocation Details'!$A$18:$L$214, MATCH("Customer ID", 'E4 TB Allocation Details'!$A$18:$L$18, 0),FALSE), 'E2 Allocators'!$B$15:$W$361, MATCH('O5 Details by Class &amp; Accounts'!AE$18, 'E2 Allocators'!$B$15:$W$15, 0),FALSE)*$G20), 0, VLOOKUP(VLOOKUP($A20, 'E4 TB Allocation Details'!$A$18:$L$214, MATCH("Customer ID", 'E4 TB Allocation Details'!$A$18:$L$18, 0),FALSE), 'E2 Allocators'!$B$15:$W$361, MATCH('O5 Details by Class &amp; Accounts'!AE$18, 'E2 Allocators'!$B$15:$W$15, 0),FALSE)*$G20)</f>
        <v>0</v>
      </c>
      <c r="AF20" s="1321">
        <f>IF(ISERROR(VLOOKUP(VLOOKUP($A20, 'E4 TB Allocation Details'!$A$18:$L$214, MATCH("Customer ID", 'E4 TB Allocation Details'!$A$18:$L$18, 0),FALSE), 'E2 Allocators'!$B$15:$W$361, MATCH('O5 Details by Class &amp; Accounts'!AF$18, 'E2 Allocators'!$B$15:$W$15, 0),FALSE)*$G20), 0, VLOOKUP(VLOOKUP($A20, 'E4 TB Allocation Details'!$A$18:$L$214, MATCH("Customer ID", 'E4 TB Allocation Details'!$A$18:$L$18, 0),FALSE), 'E2 Allocators'!$B$15:$W$361, MATCH('O5 Details by Class &amp; Accounts'!AF$18, 'E2 Allocators'!$B$15:$W$15, 0),FALSE)*$G20)</f>
        <v>0</v>
      </c>
      <c r="AG20" s="1321">
        <f>IF(ISERROR(VLOOKUP(VLOOKUP($A20, 'E4 TB Allocation Details'!$A$18:$L$214, MATCH("Customer ID", 'E4 TB Allocation Details'!$A$18:$L$18, 0),FALSE), 'E2 Allocators'!$B$15:$W$361, MATCH('O5 Details by Class &amp; Accounts'!AG$18, 'E2 Allocators'!$B$15:$W$15, 0),FALSE)*$G20), 0, VLOOKUP(VLOOKUP($A20, 'E4 TB Allocation Details'!$A$18:$L$214, MATCH("Customer ID", 'E4 TB Allocation Details'!$A$18:$L$18, 0),FALSE), 'E2 Allocators'!$B$15:$W$361, MATCH('O5 Details by Class &amp; Accounts'!AG$18, 'E2 Allocators'!$B$15:$W$15, 0),FALSE)*$G20)</f>
        <v>0</v>
      </c>
      <c r="AH20" s="1321">
        <f>IF(ISERROR(VLOOKUP(VLOOKUP($A20, 'E4 TB Allocation Details'!$A$18:$L$214, MATCH("Customer ID", 'E4 TB Allocation Details'!$A$18:$L$18, 0),FALSE), 'E2 Allocators'!$B$15:$W$361, MATCH('O5 Details by Class &amp; Accounts'!AH$18, 'E2 Allocators'!$B$15:$W$15, 0),FALSE)*$G20), 0, VLOOKUP(VLOOKUP($A20, 'E4 TB Allocation Details'!$A$18:$L$214, MATCH("Customer ID", 'E4 TB Allocation Details'!$A$18:$L$18, 0),FALSE), 'E2 Allocators'!$B$15:$W$361, MATCH('O5 Details by Class &amp; Accounts'!AH$18, 'E2 Allocators'!$B$15:$W$15, 0),FALSE)*$G20)</f>
        <v>0</v>
      </c>
      <c r="AI20" s="1321">
        <f>IF(ISERROR(VLOOKUP(VLOOKUP($A20, 'E4 TB Allocation Details'!$A$18:$L$214, MATCH("Customer ID", 'E4 TB Allocation Details'!$A$18:$L$18, 0),FALSE), 'E2 Allocators'!$B$15:$W$361, MATCH('O5 Details by Class &amp; Accounts'!AI$18, 'E2 Allocators'!$B$15:$W$15, 0),FALSE)*$G20), 0, VLOOKUP(VLOOKUP($A20, 'E4 TB Allocation Details'!$A$18:$L$214, MATCH("Customer ID", 'E4 TB Allocation Details'!$A$18:$L$18, 0),FALSE), 'E2 Allocators'!$B$15:$W$361, MATCH('O5 Details by Class &amp; Accounts'!AI$18, 'E2 Allocators'!$B$15:$W$15, 0),FALSE)*$G20)</f>
        <v>0</v>
      </c>
      <c r="AJ20" s="1321">
        <f>IF(ISERROR(VLOOKUP(VLOOKUP($A20, 'E4 TB Allocation Details'!$A$18:$L$214, MATCH("Customer ID", 'E4 TB Allocation Details'!$A$18:$L$18, 0),FALSE), 'E2 Allocators'!$B$15:$W$361, MATCH('O5 Details by Class &amp; Accounts'!AJ$18, 'E2 Allocators'!$B$15:$W$15, 0),FALSE)*$G20), 0, VLOOKUP(VLOOKUP($A20, 'E4 TB Allocation Details'!$A$18:$L$214, MATCH("Customer ID", 'E4 TB Allocation Details'!$A$18:$L$18, 0),FALSE), 'E2 Allocators'!$B$15:$W$361, MATCH('O5 Details by Class &amp; Accounts'!AJ$18, 'E2 Allocators'!$B$15:$W$15, 0),FALSE)*$G20)</f>
        <v>0</v>
      </c>
      <c r="AK20" s="1321">
        <f>IF(ISERROR(VLOOKUP(VLOOKUP($A20, 'E4 TB Allocation Details'!$A$18:$L$214, MATCH("Customer ID", 'E4 TB Allocation Details'!$A$18:$L$18, 0),FALSE), 'E2 Allocators'!$B$15:$W$361, MATCH('O5 Details by Class &amp; Accounts'!AK$18, 'E2 Allocators'!$B$15:$W$15, 0),FALSE)*$G20), 0, VLOOKUP(VLOOKUP($A20, 'E4 TB Allocation Details'!$A$18:$L$214, MATCH("Customer ID", 'E4 TB Allocation Details'!$A$18:$L$18, 0),FALSE), 'E2 Allocators'!$B$15:$W$361, MATCH('O5 Details by Class &amp; Accounts'!AK$18, 'E2 Allocators'!$B$15:$W$15, 0),FALSE)*$G20)</f>
        <v>0</v>
      </c>
      <c r="AL20" s="1321">
        <f>IF(ISERROR(VLOOKUP(VLOOKUP($A20, 'E4 TB Allocation Details'!$A$18:$L$214, MATCH("Customer ID", 'E4 TB Allocation Details'!$A$18:$L$18, 0),FALSE), 'E2 Allocators'!$B$15:$W$361, MATCH('O5 Details by Class &amp; Accounts'!AL$18, 'E2 Allocators'!$B$15:$W$15, 0),FALSE)*$G20), 0, VLOOKUP(VLOOKUP($A20, 'E4 TB Allocation Details'!$A$18:$L$214, MATCH("Customer ID", 'E4 TB Allocation Details'!$A$18:$L$18, 0),FALSE), 'E2 Allocators'!$B$15:$W$361, MATCH('O5 Details by Class &amp; Accounts'!AL$18, 'E2 Allocators'!$B$15:$W$15, 0),FALSE)*$G20)</f>
        <v>0</v>
      </c>
      <c r="AM20" s="1321">
        <f>IF(ISERROR(VLOOKUP(VLOOKUP($A20, 'E4 TB Allocation Details'!$A$18:$L$214, MATCH("Customer ID", 'E4 TB Allocation Details'!$A$18:$L$18, 0),FALSE), 'E2 Allocators'!$B$15:$W$361, MATCH('O5 Details by Class &amp; Accounts'!AM$18, 'E2 Allocators'!$B$15:$W$15, 0),FALSE)*$G20), 0, VLOOKUP(VLOOKUP($A20, 'E4 TB Allocation Details'!$A$18:$L$214, MATCH("Customer ID", 'E4 TB Allocation Details'!$A$18:$L$18, 0),FALSE), 'E2 Allocators'!$B$15:$W$361, MATCH('O5 Details by Class &amp; Accounts'!AM$18, 'E2 Allocators'!$B$15:$W$15, 0),FALSE)*$G20)</f>
        <v>0</v>
      </c>
      <c r="AN20" s="1321">
        <f>IF(ISERROR(VLOOKUP(VLOOKUP($A20, 'E4 TB Allocation Details'!$A$18:$L$214, MATCH("Customer ID", 'E4 TB Allocation Details'!$A$18:$L$18, 0),FALSE), 'E2 Allocators'!$B$15:$W$361, MATCH('O5 Details by Class &amp; Accounts'!AN$18, 'E2 Allocators'!$B$15:$W$15, 0),FALSE)*$G20), 0, VLOOKUP(VLOOKUP($A20, 'E4 TB Allocation Details'!$A$18:$L$214, MATCH("Customer ID", 'E4 TB Allocation Details'!$A$18:$L$18, 0),FALSE), 'E2 Allocators'!$B$15:$W$361, MATCH('O5 Details by Class &amp; Accounts'!AN$18, 'E2 Allocators'!$B$15:$W$15, 0),FALSE)*$G20)</f>
        <v>0</v>
      </c>
      <c r="AO20" s="1321">
        <f>IF(ISERROR(VLOOKUP(VLOOKUP($A20, 'E4 TB Allocation Details'!$A$18:$L$214, MATCH("Customer ID", 'E4 TB Allocation Details'!$A$18:$L$18, 0),FALSE), 'E2 Allocators'!$B$15:$W$361, MATCH('O5 Details by Class &amp; Accounts'!AO$18, 'E2 Allocators'!$B$15:$W$15, 0),FALSE)*$G20), 0, VLOOKUP(VLOOKUP($A20, 'E4 TB Allocation Details'!$A$18:$L$214, MATCH("Customer ID", 'E4 TB Allocation Details'!$A$18:$L$18, 0),FALSE), 'E2 Allocators'!$B$15:$W$361, MATCH('O5 Details by Class &amp; Accounts'!AO$18, 'E2 Allocators'!$B$15:$W$15, 0),FALSE)*$G20)</f>
        <v>0</v>
      </c>
      <c r="AP20" s="1321">
        <f>IF(ISERROR(VLOOKUP(VLOOKUP($A20, 'E4 TB Allocation Details'!$A$18:$L$214, MATCH("Customer ID", 'E4 TB Allocation Details'!$A$18:$L$18, 0),FALSE), 'E2 Allocators'!$B$15:$W$361, MATCH('O5 Details by Class &amp; Accounts'!AP$18, 'E2 Allocators'!$B$15:$W$15, 0),FALSE)*$G20), 0, VLOOKUP(VLOOKUP($A20, 'E4 TB Allocation Details'!$A$18:$L$214, MATCH("Customer ID", 'E4 TB Allocation Details'!$A$18:$L$18, 0),FALSE), 'E2 Allocators'!$B$15:$W$361, MATCH('O5 Details by Class &amp; Accounts'!AP$18, 'E2 Allocators'!$B$15:$W$15, 0),FALSE)*$G20)</f>
        <v>0</v>
      </c>
      <c r="AQ20" s="1321">
        <f>IF(ISERROR(VLOOKUP(VLOOKUP($A20, 'E4 TB Allocation Details'!$A$18:$L$214, MATCH("Customer ID", 'E4 TB Allocation Details'!$A$18:$L$18, 0),FALSE), 'E2 Allocators'!$B$15:$W$361, MATCH('O5 Details by Class &amp; Accounts'!AQ$18, 'E2 Allocators'!$B$15:$W$15, 0),FALSE)*$G20), 0, VLOOKUP(VLOOKUP($A20, 'E4 TB Allocation Details'!$A$18:$L$214, MATCH("Customer ID", 'E4 TB Allocation Details'!$A$18:$L$18, 0),FALSE), 'E2 Allocators'!$B$15:$W$361, MATCH('O5 Details by Class &amp; Accounts'!AQ$18, 'E2 Allocators'!$B$15:$W$15, 0),FALSE)*$G20)</f>
        <v>0</v>
      </c>
      <c r="AR20" s="1321">
        <f>IF(ISERROR(VLOOKUP(VLOOKUP($A20, 'E4 TB Allocation Details'!$A$18:$L$214, MATCH("Customer ID", 'E4 TB Allocation Details'!$A$18:$L$18, 0),FALSE), 'E2 Allocators'!$B$15:$W$361, MATCH('O5 Details by Class &amp; Accounts'!AR$18, 'E2 Allocators'!$B$15:$W$15, 0),FALSE)*$G20), 0, VLOOKUP(VLOOKUP($A20, 'E4 TB Allocation Details'!$A$18:$L$214, MATCH("Customer ID", 'E4 TB Allocation Details'!$A$18:$L$18, 0),FALSE), 'E2 Allocators'!$B$15:$W$361, MATCH('O5 Details by Class &amp; Accounts'!AR$18, 'E2 Allocators'!$B$15:$W$15, 0),FALSE)*$G20)</f>
        <v>0</v>
      </c>
      <c r="AS20" s="1321">
        <f>IF(ISERROR(VLOOKUP(VLOOKUP($A20, 'E4 TB Allocation Details'!$A$18:$L$214, MATCH("Customer ID", 'E4 TB Allocation Details'!$A$18:$L$18, 0),FALSE), 'E2 Allocators'!$B$15:$W$361, MATCH('O5 Details by Class &amp; Accounts'!AS$18, 'E2 Allocators'!$B$15:$W$15, 0),FALSE)*$G20), 0, VLOOKUP(VLOOKUP($A20, 'E4 TB Allocation Details'!$A$18:$L$214, MATCH("Customer ID", 'E4 TB Allocation Details'!$A$18:$L$18, 0),FALSE), 'E2 Allocators'!$B$15:$W$361, MATCH('O5 Details by Class &amp; Accounts'!AS$18, 'E2 Allocators'!$B$15:$W$15, 0),FALSE)*$G20)</f>
        <v>0</v>
      </c>
      <c r="AT20" s="1321">
        <f>IF(ISERROR(VLOOKUP(VLOOKUP($A20, 'E4 TB Allocation Details'!$A$18:$L$214, MATCH("Customer ID", 'E4 TB Allocation Details'!$A$18:$L$18, 0),FALSE), 'E2 Allocators'!$B$15:$W$361, MATCH('O5 Details by Class &amp; Accounts'!AT$18, 'E2 Allocators'!$B$15:$W$15, 0),FALSE)*$G20), 0, VLOOKUP(VLOOKUP($A20, 'E4 TB Allocation Details'!$A$18:$L$214, MATCH("Customer ID", 'E4 TB Allocation Details'!$A$18:$L$18, 0),FALSE), 'E2 Allocators'!$B$15:$W$361, MATCH('O5 Details by Class &amp; Accounts'!AT$18, 'E2 Allocators'!$B$15:$W$15, 0),FALSE)*$G20)</f>
        <v>0</v>
      </c>
      <c r="AU20" s="1321">
        <f>IF(ISERROR(VLOOKUP(VLOOKUP($A20, 'E4 TB Allocation Details'!$A$18:$L$214, MATCH("Customer ID", 'E4 TB Allocation Details'!$A$18:$L$18, 0),FALSE), 'E2 Allocators'!$B$15:$W$361, MATCH('O5 Details by Class &amp; Accounts'!AU$18, 'E2 Allocators'!$B$15:$W$15, 0),FALSE)*$G20), 0, VLOOKUP(VLOOKUP($A20, 'E4 TB Allocation Details'!$A$18:$L$214, MATCH("Customer ID", 'E4 TB Allocation Details'!$A$18:$L$18, 0),FALSE), 'E2 Allocators'!$B$15:$W$361, MATCH('O5 Details by Class &amp; Accounts'!AU$18, 'E2 Allocators'!$B$15:$W$15, 0),FALSE)*$G20)</f>
        <v>0</v>
      </c>
      <c r="AV20" s="1321">
        <f>IF(ISERROR(VLOOKUP(VLOOKUP($A20, 'E4 TB Allocation Details'!$A$18:$L$214, MATCH("Customer ID", 'E4 TB Allocation Details'!$A$18:$L$18, 0),FALSE), 'E2 Allocators'!$B$15:$W$361, MATCH('O5 Details by Class &amp; Accounts'!AV$18, 'E2 Allocators'!$B$15:$W$15, 0),FALSE)*$G20), 0, VLOOKUP(VLOOKUP($A20, 'E4 TB Allocation Details'!$A$18:$L$214, MATCH("Customer ID", 'E4 TB Allocation Details'!$A$18:$L$18, 0),FALSE), 'E2 Allocators'!$B$15:$W$361, MATCH('O5 Details by Class &amp; Accounts'!AV$18, 'E2 Allocators'!$B$15:$W$15, 0),FALSE)*$G20)</f>
        <v>0</v>
      </c>
      <c r="AW20" s="1321">
        <f>IF(ISERROR(VLOOKUP(VLOOKUP($A20, 'E4 TB Allocation Details'!$A$18:$L$214, MATCH("Customer ID", 'E4 TB Allocation Details'!$A$18:$L$18, 0),FALSE), 'E2 Allocators'!$B$15:$W$361, MATCH('O5 Details by Class &amp; Accounts'!AW$18, 'E2 Allocators'!$B$15:$W$15, 0),FALSE)*$G20), 0, VLOOKUP(VLOOKUP($A20, 'E4 TB Allocation Details'!$A$18:$L$214, MATCH("Customer ID", 'E4 TB Allocation Details'!$A$18:$L$18, 0),FALSE), 'E2 Allocators'!$B$15:$W$361, MATCH('O5 Details by Class &amp; Accounts'!AW$18, 'E2 Allocators'!$B$15:$W$15, 0),FALSE)*$G20)</f>
        <v>0</v>
      </c>
      <c r="AX20" s="1321">
        <f t="shared" ref="AX20:AX57" si="2">SUM(AD20:AW20)</f>
        <v>0</v>
      </c>
      <c r="AY20" s="1321">
        <f>IF(ISERROR(VLOOKUP(VLOOKUP($A20, 'E4 TB Allocation Details'!$A$18:$L$214, MATCH("Misc ID", 'E4 TB Allocation Details'!$A$18:$L$18, 0),FALSE), 'E2 Allocators'!$B$15:$W$361, MATCH('O5 Details by Class &amp; Accounts'!AY$18, 'E2 Allocators'!$B$15:$W$15, 0),FALSE)*$E20), 0, VLOOKUP(VLOOKUP($A20, 'E4 TB Allocation Details'!$A$18:$L$214, MATCH("Misc ID", 'E4 TB Allocation Details'!$A$18:$L$18, 0),FALSE), 'E2 Allocators'!$B$15:$W$361, MATCH('O5 Details by Class &amp; Accounts'!AY$18, 'E2 Allocators'!$B$15:$W$15, 0),FALSE)*$E20)</f>
        <v>0</v>
      </c>
      <c r="AZ20" s="1321">
        <f>IF(ISERROR(VLOOKUP(VLOOKUP($A20, 'E4 TB Allocation Details'!$A$18:$L$214, MATCH("Misc ID", 'E4 TB Allocation Details'!$A$18:$L$18, 0),FALSE), 'E2 Allocators'!$B$15:$W$361, MATCH('O5 Details by Class &amp; Accounts'!AZ$18, 'E2 Allocators'!$B$15:$W$15, 0),FALSE)*$E20), 0, VLOOKUP(VLOOKUP($A20, 'E4 TB Allocation Details'!$A$18:$L$214, MATCH("Misc ID", 'E4 TB Allocation Details'!$A$18:$L$18, 0),FALSE), 'E2 Allocators'!$B$15:$W$361, MATCH('O5 Details by Class &amp; Accounts'!AZ$18, 'E2 Allocators'!$B$15:$W$15, 0),FALSE)*$E20)</f>
        <v>0</v>
      </c>
      <c r="BA20" s="1321">
        <f>IF(ISERROR(VLOOKUP(VLOOKUP($A20, 'E4 TB Allocation Details'!$A$18:$L$214, MATCH("Misc ID", 'E4 TB Allocation Details'!$A$18:$L$18, 0),FALSE), 'E2 Allocators'!$B$15:$W$361, MATCH('O5 Details by Class &amp; Accounts'!BA$18, 'E2 Allocators'!$B$15:$W$15, 0),FALSE)*$E20), 0, VLOOKUP(VLOOKUP($A20, 'E4 TB Allocation Details'!$A$18:$L$214, MATCH("Misc ID", 'E4 TB Allocation Details'!$A$18:$L$18, 0),FALSE), 'E2 Allocators'!$B$15:$W$361, MATCH('O5 Details by Class &amp; Accounts'!BA$18, 'E2 Allocators'!$B$15:$W$15, 0),FALSE)*$E20)</f>
        <v>0</v>
      </c>
      <c r="BB20" s="1321">
        <f>IF(ISERROR(VLOOKUP(VLOOKUP($A20, 'E4 TB Allocation Details'!$A$18:$L$214, MATCH("Misc ID", 'E4 TB Allocation Details'!$A$18:$L$18, 0),FALSE), 'E2 Allocators'!$B$15:$W$361, MATCH('O5 Details by Class &amp; Accounts'!BB$18, 'E2 Allocators'!$B$15:$W$15, 0),FALSE)*$E20), 0, VLOOKUP(VLOOKUP($A20, 'E4 TB Allocation Details'!$A$18:$L$214, MATCH("Misc ID", 'E4 TB Allocation Details'!$A$18:$L$18, 0),FALSE), 'E2 Allocators'!$B$15:$W$361, MATCH('O5 Details by Class &amp; Accounts'!BB$18, 'E2 Allocators'!$B$15:$W$15, 0),FALSE)*$E20)</f>
        <v>0</v>
      </c>
      <c r="BC20" s="1321">
        <f>IF(ISERROR(VLOOKUP(VLOOKUP($A20, 'E4 TB Allocation Details'!$A$18:$L$214, MATCH("Misc ID", 'E4 TB Allocation Details'!$A$18:$L$18, 0),FALSE), 'E2 Allocators'!$B$15:$W$361, MATCH('O5 Details by Class &amp; Accounts'!BC$18, 'E2 Allocators'!$B$15:$W$15, 0),FALSE)*$E20), 0, VLOOKUP(VLOOKUP($A20, 'E4 TB Allocation Details'!$A$18:$L$214, MATCH("Misc ID", 'E4 TB Allocation Details'!$A$18:$L$18, 0),FALSE), 'E2 Allocators'!$B$15:$W$361, MATCH('O5 Details by Class &amp; Accounts'!BC$18, 'E2 Allocators'!$B$15:$W$15, 0),FALSE)*$E20)</f>
        <v>0</v>
      </c>
      <c r="BD20" s="1321">
        <f>IF(ISERROR(VLOOKUP(VLOOKUP($A20, 'E4 TB Allocation Details'!$A$18:$L$214, MATCH("Misc ID", 'E4 TB Allocation Details'!$A$18:$L$18, 0),FALSE), 'E2 Allocators'!$B$15:$W$361, MATCH('O5 Details by Class &amp; Accounts'!BD$18, 'E2 Allocators'!$B$15:$W$15, 0),FALSE)*$E20), 0, VLOOKUP(VLOOKUP($A20, 'E4 TB Allocation Details'!$A$18:$L$214, MATCH("Misc ID", 'E4 TB Allocation Details'!$A$18:$L$18, 0),FALSE), 'E2 Allocators'!$B$15:$W$361, MATCH('O5 Details by Class &amp; Accounts'!BD$18, 'E2 Allocators'!$B$15:$W$15, 0),FALSE)*$E20)</f>
        <v>0</v>
      </c>
      <c r="BE20" s="1321">
        <f>IF(ISERROR(VLOOKUP(VLOOKUP($A20, 'E4 TB Allocation Details'!$A$18:$L$214, MATCH("Misc ID", 'E4 TB Allocation Details'!$A$18:$L$18, 0),FALSE), 'E2 Allocators'!$B$15:$W$361, MATCH('O5 Details by Class &amp; Accounts'!BE$18, 'E2 Allocators'!$B$15:$W$15, 0),FALSE)*$E20), 0, VLOOKUP(VLOOKUP($A20, 'E4 TB Allocation Details'!$A$18:$L$214, MATCH("Misc ID", 'E4 TB Allocation Details'!$A$18:$L$18, 0),FALSE), 'E2 Allocators'!$B$15:$W$361, MATCH('O5 Details by Class &amp; Accounts'!BE$18, 'E2 Allocators'!$B$15:$W$15, 0),FALSE)*$E20)</f>
        <v>0</v>
      </c>
      <c r="BF20" s="1321">
        <f>IF(ISERROR(VLOOKUP(VLOOKUP($A20, 'E4 TB Allocation Details'!$A$18:$L$214, MATCH("Misc ID", 'E4 TB Allocation Details'!$A$18:$L$18, 0),FALSE), 'E2 Allocators'!$B$15:$W$361, MATCH('O5 Details by Class &amp; Accounts'!BF$18, 'E2 Allocators'!$B$15:$W$15, 0),FALSE)*$E20), 0, VLOOKUP(VLOOKUP($A20, 'E4 TB Allocation Details'!$A$18:$L$214, MATCH("Misc ID", 'E4 TB Allocation Details'!$A$18:$L$18, 0),FALSE), 'E2 Allocators'!$B$15:$W$361, MATCH('O5 Details by Class &amp; Accounts'!BF$18, 'E2 Allocators'!$B$15:$W$15, 0),FALSE)*$E20)</f>
        <v>0</v>
      </c>
      <c r="BG20" s="1321">
        <f>IF(ISERROR(VLOOKUP(VLOOKUP($A20, 'E4 TB Allocation Details'!$A$18:$L$214, MATCH("Misc ID", 'E4 TB Allocation Details'!$A$18:$L$18, 0),FALSE), 'E2 Allocators'!$B$15:$W$361, MATCH('O5 Details by Class &amp; Accounts'!BG$18, 'E2 Allocators'!$B$15:$W$15, 0),FALSE)*$E20), 0, VLOOKUP(VLOOKUP($A20, 'E4 TB Allocation Details'!$A$18:$L$214, MATCH("Misc ID", 'E4 TB Allocation Details'!$A$18:$L$18, 0),FALSE), 'E2 Allocators'!$B$15:$W$361, MATCH('O5 Details by Class &amp; Accounts'!BG$18, 'E2 Allocators'!$B$15:$W$15, 0),FALSE)*$E20)</f>
        <v>0</v>
      </c>
      <c r="BH20" s="1321">
        <f>IF(ISERROR(VLOOKUP(VLOOKUP($A20, 'E4 TB Allocation Details'!$A$18:$L$214, MATCH("Misc ID", 'E4 TB Allocation Details'!$A$18:$L$18, 0),FALSE), 'E2 Allocators'!$B$15:$W$361, MATCH('O5 Details by Class &amp; Accounts'!BH$18, 'E2 Allocators'!$B$15:$W$15, 0),FALSE)*$E20), 0, VLOOKUP(VLOOKUP($A20, 'E4 TB Allocation Details'!$A$18:$L$214, MATCH("Misc ID", 'E4 TB Allocation Details'!$A$18:$L$18, 0),FALSE), 'E2 Allocators'!$B$15:$W$361, MATCH('O5 Details by Class &amp; Accounts'!BH$18, 'E2 Allocators'!$B$15:$W$15, 0),FALSE)*$E20)</f>
        <v>0</v>
      </c>
      <c r="BI20" s="1321">
        <f>IF(ISERROR(VLOOKUP(VLOOKUP($A20, 'E4 TB Allocation Details'!$A$18:$L$214, MATCH("Misc ID", 'E4 TB Allocation Details'!$A$18:$L$18, 0),FALSE), 'E2 Allocators'!$B$15:$W$361, MATCH('O5 Details by Class &amp; Accounts'!BI$18, 'E2 Allocators'!$B$15:$W$15, 0),FALSE)*$E20), 0, VLOOKUP(VLOOKUP($A20, 'E4 TB Allocation Details'!$A$18:$L$214, MATCH("Misc ID", 'E4 TB Allocation Details'!$A$18:$L$18, 0),FALSE), 'E2 Allocators'!$B$15:$W$361, MATCH('O5 Details by Class &amp; Accounts'!BI$18, 'E2 Allocators'!$B$15:$W$15, 0),FALSE)*$E20)</f>
        <v>0</v>
      </c>
      <c r="BJ20" s="1321">
        <f>IF(ISERROR(VLOOKUP(VLOOKUP($A20, 'E4 TB Allocation Details'!$A$18:$L$214, MATCH("Misc ID", 'E4 TB Allocation Details'!$A$18:$L$18, 0),FALSE), 'E2 Allocators'!$B$15:$W$361, MATCH('O5 Details by Class &amp; Accounts'!BJ$18, 'E2 Allocators'!$B$15:$W$15, 0),FALSE)*$E20), 0, VLOOKUP(VLOOKUP($A20, 'E4 TB Allocation Details'!$A$18:$L$214, MATCH("Misc ID", 'E4 TB Allocation Details'!$A$18:$L$18, 0),FALSE), 'E2 Allocators'!$B$15:$W$361, MATCH('O5 Details by Class &amp; Accounts'!BJ$18, 'E2 Allocators'!$B$15:$W$15, 0),FALSE)*$E20)</f>
        <v>0</v>
      </c>
      <c r="BK20" s="1321">
        <f>IF(ISERROR(VLOOKUP(VLOOKUP($A20, 'E4 TB Allocation Details'!$A$18:$L$214, MATCH("Misc ID", 'E4 TB Allocation Details'!$A$18:$L$18, 0),FALSE), 'E2 Allocators'!$B$15:$W$361, MATCH('O5 Details by Class &amp; Accounts'!BK$18, 'E2 Allocators'!$B$15:$W$15, 0),FALSE)*$E20), 0, VLOOKUP(VLOOKUP($A20, 'E4 TB Allocation Details'!$A$18:$L$214, MATCH("Misc ID", 'E4 TB Allocation Details'!$A$18:$L$18, 0),FALSE), 'E2 Allocators'!$B$15:$W$361, MATCH('O5 Details by Class &amp; Accounts'!BK$18, 'E2 Allocators'!$B$15:$W$15, 0),FALSE)*$E20)</f>
        <v>0</v>
      </c>
      <c r="BL20" s="1321">
        <f>IF(ISERROR(VLOOKUP(VLOOKUP($A20, 'E4 TB Allocation Details'!$A$18:$L$214, MATCH("Misc ID", 'E4 TB Allocation Details'!$A$18:$L$18, 0),FALSE), 'E2 Allocators'!$B$15:$W$361, MATCH('O5 Details by Class &amp; Accounts'!BL$18, 'E2 Allocators'!$B$15:$W$15, 0),FALSE)*$E20), 0, VLOOKUP(VLOOKUP($A20, 'E4 TB Allocation Details'!$A$18:$L$214, MATCH("Misc ID", 'E4 TB Allocation Details'!$A$18:$L$18, 0),FALSE), 'E2 Allocators'!$B$15:$W$361, MATCH('O5 Details by Class &amp; Accounts'!BL$18, 'E2 Allocators'!$B$15:$W$15, 0),FALSE)*$E20)</f>
        <v>0</v>
      </c>
      <c r="BM20" s="1321">
        <f>IF(ISERROR(VLOOKUP(VLOOKUP($A20, 'E4 TB Allocation Details'!$A$18:$L$214, MATCH("Misc ID", 'E4 TB Allocation Details'!$A$18:$L$18, 0),FALSE), 'E2 Allocators'!$B$15:$W$361, MATCH('O5 Details by Class &amp; Accounts'!BM$18, 'E2 Allocators'!$B$15:$W$15, 0),FALSE)*$E20), 0, VLOOKUP(VLOOKUP($A20, 'E4 TB Allocation Details'!$A$18:$L$214, MATCH("Misc ID", 'E4 TB Allocation Details'!$A$18:$L$18, 0),FALSE), 'E2 Allocators'!$B$15:$W$361, MATCH('O5 Details by Class &amp; Accounts'!BM$18, 'E2 Allocators'!$B$15:$W$15, 0),FALSE)*$E20)</f>
        <v>0</v>
      </c>
      <c r="BN20" s="1321">
        <f>IF(ISERROR(VLOOKUP(VLOOKUP($A20, 'E4 TB Allocation Details'!$A$18:$L$214, MATCH("Misc ID", 'E4 TB Allocation Details'!$A$18:$L$18, 0),FALSE), 'E2 Allocators'!$B$15:$W$361, MATCH('O5 Details by Class &amp; Accounts'!BN$18, 'E2 Allocators'!$B$15:$W$15, 0),FALSE)*$E20), 0, VLOOKUP(VLOOKUP($A20, 'E4 TB Allocation Details'!$A$18:$L$214, MATCH("Misc ID", 'E4 TB Allocation Details'!$A$18:$L$18, 0),FALSE), 'E2 Allocators'!$B$15:$W$361, MATCH('O5 Details by Class &amp; Accounts'!BN$18, 'E2 Allocators'!$B$15:$W$15, 0),FALSE)*$E20)</f>
        <v>0</v>
      </c>
      <c r="BO20" s="1321">
        <f>IF(ISERROR(VLOOKUP(VLOOKUP($A20, 'E4 TB Allocation Details'!$A$18:$L$214, MATCH("Misc ID", 'E4 TB Allocation Details'!$A$18:$L$18, 0),FALSE), 'E2 Allocators'!$B$15:$W$361, MATCH('O5 Details by Class &amp; Accounts'!BO$18, 'E2 Allocators'!$B$15:$W$15, 0),FALSE)*$E20), 0, VLOOKUP(VLOOKUP($A20, 'E4 TB Allocation Details'!$A$18:$L$214, MATCH("Misc ID", 'E4 TB Allocation Details'!$A$18:$L$18, 0),FALSE), 'E2 Allocators'!$B$15:$W$361, MATCH('O5 Details by Class &amp; Accounts'!BO$18, 'E2 Allocators'!$B$15:$W$15, 0),FALSE)*$E20)</f>
        <v>0</v>
      </c>
      <c r="BP20" s="1321">
        <f>IF(ISERROR(VLOOKUP(VLOOKUP($A20, 'E4 TB Allocation Details'!$A$18:$L$214, MATCH("Misc ID", 'E4 TB Allocation Details'!$A$18:$L$18, 0),FALSE), 'E2 Allocators'!$B$15:$W$361, MATCH('O5 Details by Class &amp; Accounts'!BP$18, 'E2 Allocators'!$B$15:$W$15, 0),FALSE)*$E20), 0, VLOOKUP(VLOOKUP($A20, 'E4 TB Allocation Details'!$A$18:$L$214, MATCH("Misc ID", 'E4 TB Allocation Details'!$A$18:$L$18, 0),FALSE), 'E2 Allocators'!$B$15:$W$361, MATCH('O5 Details by Class &amp; Accounts'!BP$18, 'E2 Allocators'!$B$15:$W$15, 0),FALSE)*$E20)</f>
        <v>0</v>
      </c>
      <c r="BQ20" s="1321">
        <f>IF(ISERROR(VLOOKUP(VLOOKUP($A20, 'E4 TB Allocation Details'!$A$18:$L$214, MATCH("Misc ID", 'E4 TB Allocation Details'!$A$18:$L$18, 0),FALSE), 'E2 Allocators'!$B$15:$W$361, MATCH('O5 Details by Class &amp; Accounts'!BQ$18, 'E2 Allocators'!$B$15:$W$15, 0),FALSE)*$E20), 0, VLOOKUP(VLOOKUP($A20, 'E4 TB Allocation Details'!$A$18:$L$214, MATCH("Misc ID", 'E4 TB Allocation Details'!$A$18:$L$18, 0),FALSE), 'E2 Allocators'!$B$15:$W$361, MATCH('O5 Details by Class &amp; Accounts'!BQ$18, 'E2 Allocators'!$B$15:$W$15, 0),FALSE)*$E20)</f>
        <v>0</v>
      </c>
      <c r="BR20" s="1321">
        <f>IF(ISERROR(VLOOKUP(VLOOKUP($A20, 'E4 TB Allocation Details'!$A$18:$L$214, MATCH("Misc ID", 'E4 TB Allocation Details'!$A$18:$L$18, 0),FALSE), 'E2 Allocators'!$B$15:$W$361, MATCH('O5 Details by Class &amp; Accounts'!BR$18, 'E2 Allocators'!$B$15:$W$15, 0),FALSE)*$E20), 0, VLOOKUP(VLOOKUP($A20, 'E4 TB Allocation Details'!$A$18:$L$214, MATCH("Misc ID", 'E4 TB Allocation Details'!$A$18:$L$18, 0),FALSE), 'E2 Allocators'!$B$15:$W$361, MATCH('O5 Details by Class &amp; Accounts'!BR$18, 'E2 Allocators'!$B$15:$W$15, 0),FALSE)*$E20)</f>
        <v>0</v>
      </c>
      <c r="BS20" s="1321">
        <f t="shared" ref="BS20:BS57" si="3">SUM(AY20:BR20)</f>
        <v>0</v>
      </c>
      <c r="BT20" s="1321">
        <f>IF(ISERROR(VLOOKUP(VLOOKUP($A20, 'E4 TB Allocation Details'!$A$18:$L$214, MATCH("A &amp; G ID", 'E4 TB Allocation Details'!$A$18:$L$18, 0),FALSE), 'E2 Allocators'!$B$15:$W$361, MATCH('O5 Details by Class &amp; Accounts'!BT$18, 'E2 Allocators'!$B$15:$W$15, 0),FALSE)*$E20), 0, VLOOKUP(VLOOKUP($A20, 'E4 TB Allocation Details'!$A$18:$L$214, MATCH("A &amp; G ID", 'E4 TB Allocation Details'!$A$18:$L$18, 0),FALSE), 'E2 Allocators'!$B$15:$W$361, MATCH('O5 Details by Class &amp; Accounts'!BT$18, 'E2 Allocators'!$B$15:$W$15, 0),FALSE)*$E20)</f>
        <v>0</v>
      </c>
      <c r="BU20" s="1321">
        <f>IF(ISERROR(VLOOKUP(VLOOKUP($A20, 'E4 TB Allocation Details'!$A$18:$L$214, MATCH("A &amp; G ID", 'E4 TB Allocation Details'!$A$18:$L$18, 0),FALSE), 'E2 Allocators'!$B$15:$W$361, MATCH('O5 Details by Class &amp; Accounts'!BU$18, 'E2 Allocators'!$B$15:$W$15, 0),FALSE)*$E20), 0, VLOOKUP(VLOOKUP($A20, 'E4 TB Allocation Details'!$A$18:$L$214, MATCH("A &amp; G ID", 'E4 TB Allocation Details'!$A$18:$L$18, 0),FALSE), 'E2 Allocators'!$B$15:$W$361, MATCH('O5 Details by Class &amp; Accounts'!BU$18, 'E2 Allocators'!$B$15:$W$15, 0),FALSE)*$E20)</f>
        <v>0</v>
      </c>
      <c r="BV20" s="1321">
        <f>IF(ISERROR(VLOOKUP(VLOOKUP($A20, 'E4 TB Allocation Details'!$A$18:$L$214, MATCH("A &amp; G ID", 'E4 TB Allocation Details'!$A$18:$L$18, 0),FALSE), 'E2 Allocators'!$B$15:$W$361, MATCH('O5 Details by Class &amp; Accounts'!BV$18, 'E2 Allocators'!$B$15:$W$15, 0),FALSE)*$E20), 0, VLOOKUP(VLOOKUP($A20, 'E4 TB Allocation Details'!$A$18:$L$214, MATCH("A &amp; G ID", 'E4 TB Allocation Details'!$A$18:$L$18, 0),FALSE), 'E2 Allocators'!$B$15:$W$361, MATCH('O5 Details by Class &amp; Accounts'!BV$18, 'E2 Allocators'!$B$15:$W$15, 0),FALSE)*$E20)</f>
        <v>0</v>
      </c>
      <c r="BW20" s="1321">
        <f>IF(ISERROR(VLOOKUP(VLOOKUP($A20, 'E4 TB Allocation Details'!$A$18:$L$214, MATCH("A &amp; G ID", 'E4 TB Allocation Details'!$A$18:$L$18, 0),FALSE), 'E2 Allocators'!$B$15:$W$361, MATCH('O5 Details by Class &amp; Accounts'!BW$18, 'E2 Allocators'!$B$15:$W$15, 0),FALSE)*$E20), 0, VLOOKUP(VLOOKUP($A20, 'E4 TB Allocation Details'!$A$18:$L$214, MATCH("A &amp; G ID", 'E4 TB Allocation Details'!$A$18:$L$18, 0),FALSE), 'E2 Allocators'!$B$15:$W$361, MATCH('O5 Details by Class &amp; Accounts'!BW$18, 'E2 Allocators'!$B$15:$W$15, 0),FALSE)*$E20)</f>
        <v>0</v>
      </c>
      <c r="BX20" s="1321">
        <f>IF(ISERROR(VLOOKUP(VLOOKUP($A20, 'E4 TB Allocation Details'!$A$18:$L$214, MATCH("A &amp; G ID", 'E4 TB Allocation Details'!$A$18:$L$18, 0),FALSE), 'E2 Allocators'!$B$15:$W$361, MATCH('O5 Details by Class &amp; Accounts'!BX$18, 'E2 Allocators'!$B$15:$W$15, 0),FALSE)*$E20), 0, VLOOKUP(VLOOKUP($A20, 'E4 TB Allocation Details'!$A$18:$L$214, MATCH("A &amp; G ID", 'E4 TB Allocation Details'!$A$18:$L$18, 0),FALSE), 'E2 Allocators'!$B$15:$W$361, MATCH('O5 Details by Class &amp; Accounts'!BX$18, 'E2 Allocators'!$B$15:$W$15, 0),FALSE)*$E20)</f>
        <v>0</v>
      </c>
      <c r="BY20" s="1321">
        <f>IF(ISERROR(VLOOKUP(VLOOKUP($A20, 'E4 TB Allocation Details'!$A$18:$L$214, MATCH("A &amp; G ID", 'E4 TB Allocation Details'!$A$18:$L$18, 0),FALSE), 'E2 Allocators'!$B$15:$W$361, MATCH('O5 Details by Class &amp; Accounts'!BY$18, 'E2 Allocators'!$B$15:$W$15, 0),FALSE)*$E20), 0, VLOOKUP(VLOOKUP($A20, 'E4 TB Allocation Details'!$A$18:$L$214, MATCH("A &amp; G ID", 'E4 TB Allocation Details'!$A$18:$L$18, 0),FALSE), 'E2 Allocators'!$B$15:$W$361, MATCH('O5 Details by Class &amp; Accounts'!BY$18, 'E2 Allocators'!$B$15:$W$15, 0),FALSE)*$E20)</f>
        <v>0</v>
      </c>
      <c r="BZ20" s="1321">
        <f>IF(ISERROR(VLOOKUP(VLOOKUP($A20, 'E4 TB Allocation Details'!$A$18:$L$214, MATCH("A &amp; G ID", 'E4 TB Allocation Details'!$A$18:$L$18, 0),FALSE), 'E2 Allocators'!$B$15:$W$361, MATCH('O5 Details by Class &amp; Accounts'!BZ$18, 'E2 Allocators'!$B$15:$W$15, 0),FALSE)*$E20), 0, VLOOKUP(VLOOKUP($A20, 'E4 TB Allocation Details'!$A$18:$L$214, MATCH("A &amp; G ID", 'E4 TB Allocation Details'!$A$18:$L$18, 0),FALSE), 'E2 Allocators'!$B$15:$W$361, MATCH('O5 Details by Class &amp; Accounts'!BZ$18, 'E2 Allocators'!$B$15:$W$15, 0),FALSE)*$E20)</f>
        <v>0</v>
      </c>
      <c r="CA20" s="1321">
        <f>IF(ISERROR(VLOOKUP(VLOOKUP($A20, 'E4 TB Allocation Details'!$A$18:$L$214, MATCH("A &amp; G ID", 'E4 TB Allocation Details'!$A$18:$L$18, 0),FALSE), 'E2 Allocators'!$B$15:$W$361, MATCH('O5 Details by Class &amp; Accounts'!CA$18, 'E2 Allocators'!$B$15:$W$15, 0),FALSE)*$E20), 0, VLOOKUP(VLOOKUP($A20, 'E4 TB Allocation Details'!$A$18:$L$214, MATCH("A &amp; G ID", 'E4 TB Allocation Details'!$A$18:$L$18, 0),FALSE), 'E2 Allocators'!$B$15:$W$361, MATCH('O5 Details by Class &amp; Accounts'!CA$18, 'E2 Allocators'!$B$15:$W$15, 0),FALSE)*$E20)</f>
        <v>0</v>
      </c>
      <c r="CB20" s="1321">
        <f>IF(ISERROR(VLOOKUP(VLOOKUP($A20, 'E4 TB Allocation Details'!$A$18:$L$214, MATCH("A &amp; G ID", 'E4 TB Allocation Details'!$A$18:$L$18, 0),FALSE), 'E2 Allocators'!$B$15:$W$361, MATCH('O5 Details by Class &amp; Accounts'!CB$18, 'E2 Allocators'!$B$15:$W$15, 0),FALSE)*$E20), 0, VLOOKUP(VLOOKUP($A20, 'E4 TB Allocation Details'!$A$18:$L$214, MATCH("A &amp; G ID", 'E4 TB Allocation Details'!$A$18:$L$18, 0),FALSE), 'E2 Allocators'!$B$15:$W$361, MATCH('O5 Details by Class &amp; Accounts'!CB$18, 'E2 Allocators'!$B$15:$W$15, 0),FALSE)*$E20)</f>
        <v>0</v>
      </c>
      <c r="CC20" s="1321">
        <f>IF(ISERROR(VLOOKUP(VLOOKUP($A20, 'E4 TB Allocation Details'!$A$18:$L$214, MATCH("A &amp; G ID", 'E4 TB Allocation Details'!$A$18:$L$18, 0),FALSE), 'E2 Allocators'!$B$15:$W$361, MATCH('O5 Details by Class &amp; Accounts'!CC$18, 'E2 Allocators'!$B$15:$W$15, 0),FALSE)*$E20), 0, VLOOKUP(VLOOKUP($A20, 'E4 TB Allocation Details'!$A$18:$L$214, MATCH("A &amp; G ID", 'E4 TB Allocation Details'!$A$18:$L$18, 0),FALSE), 'E2 Allocators'!$B$15:$W$361, MATCH('O5 Details by Class &amp; Accounts'!CC$18, 'E2 Allocators'!$B$15:$W$15, 0),FALSE)*$E20)</f>
        <v>0</v>
      </c>
      <c r="CD20" s="1321">
        <f>IF(ISERROR(VLOOKUP(VLOOKUP($A20, 'E4 TB Allocation Details'!$A$18:$L$214, MATCH("A &amp; G ID", 'E4 TB Allocation Details'!$A$18:$L$18, 0),FALSE), 'E2 Allocators'!$B$15:$W$361, MATCH('O5 Details by Class &amp; Accounts'!CD$18, 'E2 Allocators'!$B$15:$W$15, 0),FALSE)*$E20), 0, VLOOKUP(VLOOKUP($A20, 'E4 TB Allocation Details'!$A$18:$L$214, MATCH("A &amp; G ID", 'E4 TB Allocation Details'!$A$18:$L$18, 0),FALSE), 'E2 Allocators'!$B$15:$W$361, MATCH('O5 Details by Class &amp; Accounts'!CD$18, 'E2 Allocators'!$B$15:$W$15, 0),FALSE)*$E20)</f>
        <v>0</v>
      </c>
      <c r="CE20" s="1321">
        <f>IF(ISERROR(VLOOKUP(VLOOKUP($A20, 'E4 TB Allocation Details'!$A$18:$L$214, MATCH("A &amp; G ID", 'E4 TB Allocation Details'!$A$18:$L$18, 0),FALSE), 'E2 Allocators'!$B$15:$W$361, MATCH('O5 Details by Class &amp; Accounts'!CE$18, 'E2 Allocators'!$B$15:$W$15, 0),FALSE)*$E20), 0, VLOOKUP(VLOOKUP($A20, 'E4 TB Allocation Details'!$A$18:$L$214, MATCH("A &amp; G ID", 'E4 TB Allocation Details'!$A$18:$L$18, 0),FALSE), 'E2 Allocators'!$B$15:$W$361, MATCH('O5 Details by Class &amp; Accounts'!CE$18, 'E2 Allocators'!$B$15:$W$15, 0),FALSE)*$E20)</f>
        <v>0</v>
      </c>
      <c r="CF20" s="1321">
        <f>IF(ISERROR(VLOOKUP(VLOOKUP($A20, 'E4 TB Allocation Details'!$A$18:$L$214, MATCH("A &amp; G ID", 'E4 TB Allocation Details'!$A$18:$L$18, 0),FALSE), 'E2 Allocators'!$B$15:$W$361, MATCH('O5 Details by Class &amp; Accounts'!CF$18, 'E2 Allocators'!$B$15:$W$15, 0),FALSE)*$E20), 0, VLOOKUP(VLOOKUP($A20, 'E4 TB Allocation Details'!$A$18:$L$214, MATCH("A &amp; G ID", 'E4 TB Allocation Details'!$A$18:$L$18, 0),FALSE), 'E2 Allocators'!$B$15:$W$361, MATCH('O5 Details by Class &amp; Accounts'!CF$18, 'E2 Allocators'!$B$15:$W$15, 0),FALSE)*$E20)</f>
        <v>0</v>
      </c>
      <c r="CG20" s="1321">
        <f>IF(ISERROR(VLOOKUP(VLOOKUP($A20, 'E4 TB Allocation Details'!$A$18:$L$214, MATCH("A &amp; G ID", 'E4 TB Allocation Details'!$A$18:$L$18, 0),FALSE), 'E2 Allocators'!$B$15:$W$361, MATCH('O5 Details by Class &amp; Accounts'!CG$18, 'E2 Allocators'!$B$15:$W$15, 0),FALSE)*$E20), 0, VLOOKUP(VLOOKUP($A20, 'E4 TB Allocation Details'!$A$18:$L$214, MATCH("A &amp; G ID", 'E4 TB Allocation Details'!$A$18:$L$18, 0),FALSE), 'E2 Allocators'!$B$15:$W$361, MATCH('O5 Details by Class &amp; Accounts'!CG$18, 'E2 Allocators'!$B$15:$W$15, 0),FALSE)*$E20)</f>
        <v>0</v>
      </c>
      <c r="CH20" s="1321">
        <f>IF(ISERROR(VLOOKUP(VLOOKUP($A20, 'E4 TB Allocation Details'!$A$18:$L$214, MATCH("A &amp; G ID", 'E4 TB Allocation Details'!$A$18:$L$18, 0),FALSE), 'E2 Allocators'!$B$15:$W$361, MATCH('O5 Details by Class &amp; Accounts'!CH$18, 'E2 Allocators'!$B$15:$W$15, 0),FALSE)*$E20), 0, VLOOKUP(VLOOKUP($A20, 'E4 TB Allocation Details'!$A$18:$L$214, MATCH("A &amp; G ID", 'E4 TB Allocation Details'!$A$18:$L$18, 0),FALSE), 'E2 Allocators'!$B$15:$W$361, MATCH('O5 Details by Class &amp; Accounts'!CH$18, 'E2 Allocators'!$B$15:$W$15, 0),FALSE)*$E20)</f>
        <v>0</v>
      </c>
      <c r="CI20" s="1321">
        <f>IF(ISERROR(VLOOKUP(VLOOKUP($A20, 'E4 TB Allocation Details'!$A$18:$L$214, MATCH("A &amp; G ID", 'E4 TB Allocation Details'!$A$18:$L$18, 0),FALSE), 'E2 Allocators'!$B$15:$W$361, MATCH('O5 Details by Class &amp; Accounts'!CI$18, 'E2 Allocators'!$B$15:$W$15, 0),FALSE)*$E20), 0, VLOOKUP(VLOOKUP($A20, 'E4 TB Allocation Details'!$A$18:$L$214, MATCH("A &amp; G ID", 'E4 TB Allocation Details'!$A$18:$L$18, 0),FALSE), 'E2 Allocators'!$B$15:$W$361, MATCH('O5 Details by Class &amp; Accounts'!CI$18, 'E2 Allocators'!$B$15:$W$15, 0),FALSE)*$E20)</f>
        <v>0</v>
      </c>
      <c r="CJ20" s="1321">
        <f>IF(ISERROR(VLOOKUP(VLOOKUP($A20, 'E4 TB Allocation Details'!$A$18:$L$214, MATCH("A &amp; G ID", 'E4 TB Allocation Details'!$A$18:$L$18, 0),FALSE), 'E2 Allocators'!$B$15:$W$361, MATCH('O5 Details by Class &amp; Accounts'!CJ$18, 'E2 Allocators'!$B$15:$W$15, 0),FALSE)*$E20), 0, VLOOKUP(VLOOKUP($A20, 'E4 TB Allocation Details'!$A$18:$L$214, MATCH("A &amp; G ID", 'E4 TB Allocation Details'!$A$18:$L$18, 0),FALSE), 'E2 Allocators'!$B$15:$W$361, MATCH('O5 Details by Class &amp; Accounts'!CJ$18, 'E2 Allocators'!$B$15:$W$15, 0),FALSE)*$E20)</f>
        <v>0</v>
      </c>
      <c r="CK20" s="1321">
        <f>IF(ISERROR(VLOOKUP(VLOOKUP($A20, 'E4 TB Allocation Details'!$A$18:$L$214, MATCH("A &amp; G ID", 'E4 TB Allocation Details'!$A$18:$L$18, 0),FALSE), 'E2 Allocators'!$B$15:$W$361, MATCH('O5 Details by Class &amp; Accounts'!CK$18, 'E2 Allocators'!$B$15:$W$15, 0),FALSE)*$E20), 0, VLOOKUP(VLOOKUP($A20, 'E4 TB Allocation Details'!$A$18:$L$214, MATCH("A &amp; G ID", 'E4 TB Allocation Details'!$A$18:$L$18, 0),FALSE), 'E2 Allocators'!$B$15:$W$361, MATCH('O5 Details by Class &amp; Accounts'!CK$18, 'E2 Allocators'!$B$15:$W$15, 0),FALSE)*$E20)</f>
        <v>0</v>
      </c>
      <c r="CL20" s="1321">
        <f>IF(ISERROR(VLOOKUP(VLOOKUP($A20, 'E4 TB Allocation Details'!$A$18:$L$214, MATCH("A &amp; G ID", 'E4 TB Allocation Details'!$A$18:$L$18, 0),FALSE), 'E2 Allocators'!$B$15:$W$361, MATCH('O5 Details by Class &amp; Accounts'!CL$18, 'E2 Allocators'!$B$15:$W$15, 0),FALSE)*$E20), 0, VLOOKUP(VLOOKUP($A20, 'E4 TB Allocation Details'!$A$18:$L$214, MATCH("A &amp; G ID", 'E4 TB Allocation Details'!$A$18:$L$18, 0),FALSE), 'E2 Allocators'!$B$15:$W$361, MATCH('O5 Details by Class &amp; Accounts'!CL$18, 'E2 Allocators'!$B$15:$W$15, 0),FALSE)*$E20)</f>
        <v>0</v>
      </c>
      <c r="CM20" s="1321">
        <f>IF(ISERROR(VLOOKUP(VLOOKUP($A20, 'E4 TB Allocation Details'!$A$18:$L$214, MATCH("A &amp; G ID", 'E4 TB Allocation Details'!$A$18:$L$18, 0),FALSE), 'E2 Allocators'!$B$15:$W$361, MATCH('O5 Details by Class &amp; Accounts'!CM$18, 'E2 Allocators'!$B$15:$W$15, 0),FALSE)*$E20), 0, VLOOKUP(VLOOKUP($A20, 'E4 TB Allocation Details'!$A$18:$L$214, MATCH("A &amp; G ID", 'E4 TB Allocation Details'!$A$18:$L$18, 0),FALSE), 'E2 Allocators'!$B$15:$W$361, MATCH('O5 Details by Class &amp; Accounts'!CM$18, 'E2 Allocators'!$B$15:$W$15, 0),FALSE)*$E20)</f>
        <v>0</v>
      </c>
      <c r="CN20" s="1321">
        <f>SUM(BT20:CM20)</f>
        <v>0</v>
      </c>
      <c r="CO20" s="1650">
        <f t="shared" ref="CO20:CO56" si="4">+E20-AC20-AX20-BS20-CN20</f>
        <v>0</v>
      </c>
      <c r="CQ20" s="1898" t="s">
        <v>5</v>
      </c>
    </row>
    <row r="21" spans="1:95" s="64" customFormat="1" ht="12.75">
      <c r="A21" s="1087">
        <v>1805</v>
      </c>
      <c r="B21" s="1088" t="s">
        <v>282</v>
      </c>
      <c r="C21" s="1647">
        <f>IF(ISERROR(VLOOKUP($A21,'I3 TB Data'!$A$19:$H$484,MATCH('O5 Details by Class &amp; Accounts'!$C$18, 'I3 TB Data'!$A$19:$H$19,0),0)), 0, VLOOKUP($A21,'I3 TB Data'!$A$19:$H$484,MATCH('O5 Details by Class &amp; Accounts'!$C$18,'I3 TB Data'!$A$19:$H$19,0),0))</f>
        <v>100000</v>
      </c>
      <c r="D21" s="1648">
        <f>'I4 BO ASSETS'!E18</f>
        <v>-100000</v>
      </c>
      <c r="E21" s="1647">
        <f>C21+D21</f>
        <v>0</v>
      </c>
      <c r="F21" s="1649">
        <f>IF(ISERROR(VLOOKUP($A21, 'E1 Categorization'!A33:E124, MATCH("Customer Component", 'E1 Categorization'!$A$33:$E$33,0), 0)), 0, IF(VLOOKUP($A21, 'E1 Categorization'!A33:E124, MATCH("Customer Component", 'E1 Categorization'!$A$33:$E$33,0), 0)=0, 'O5 Details by Class &amp; Accounts'!$E21, IF(AND(VLOOKUP($A21, 'E1 Categorization'!A33:E124, MATCH("Customer Component", 'E1 Categorization'!$A$33:$E$33,0), 0) &gt;0, VLOOKUP($A21, 'E1 Categorization'!A33:E124, MATCH("Customer Component", 'E1 Categorization'!$A$33:$E$33,0), 0)&lt;1), 'O5 Details by Class &amp; Accounts'!$E21*(1-VLOOKUP($A21, 'E1 Categorization'!A33:E124, MATCH("Customer Component", 'E1 Categorization'!$A$33:$E$33,0), 0)), 0)))</f>
        <v>0</v>
      </c>
      <c r="G21" s="1649">
        <f>IF(ISERROR(VLOOKUP($A21, 'E1 Categorization'!A33:E124, MATCH("Customer Component", 'E1 Categorization'!$A$33:$E$33,0), 0)),0, IF(VLOOKUP($A21, 'E1 Categorization'!A33:E124, MATCH("Customer Component", 'E1 Categorization'!$A$33:$E$33,0), 0)=0, 0, IF(AND(VLOOKUP($A21, 'E1 Categorization'!A33:E124, MATCH("Customer Component", 'E1 Categorization'!$A$33:$E$33,0), 0) &gt;0, VLOOKUP($A21, 'E1 Categorization'!A33:E124, MATCH("Customer Component", 'E1 Categorization'!$A$33:$E$33,0), 0)&lt;1), 'O5 Details by Class &amp; Accounts'!$E21*(VLOOKUP($A21, 'E1 Categorization'!A33:E124, MATCH("Customer Component", 'E1 Categorization'!$A$33:$E$33,0), 0)), 'O5 Details by Class &amp; Accounts'!$E21)))</f>
        <v>0</v>
      </c>
      <c r="H21" s="1321">
        <f t="shared" si="0"/>
        <v>0</v>
      </c>
      <c r="I21" s="1321">
        <f>IF(ISERROR(VLOOKUP(VLOOKUP($A21, 'E4 TB Allocation Details'!$A$18:$L$214, MATCH("Demand ID", 'E4 TB Allocation Details'!$A$18:$L$18, 0),FALSE), 'E2 Allocators'!$B$15:$W$361, MATCH('O5 Details by Class &amp; Accounts'!I$18, 'E2 Allocators'!$B$15:$W$15, 0),FALSE)*$F21), 0, VLOOKUP(VLOOKUP($A21, 'E4 TB Allocation Details'!$A$18:$L$214, MATCH("Demand ID", 'E4 TB Allocation Details'!$A$18:$L$18, 0),FALSE), 'E2 Allocators'!$B$15:$W$361, MATCH('O5 Details by Class &amp; Accounts'!I$18, 'E2 Allocators'!$B$15:$W$15, 0),FALSE)*$F21)</f>
        <v>0</v>
      </c>
      <c r="J21" s="1321">
        <f>IF(ISERROR(VLOOKUP(VLOOKUP($A21, 'E4 TB Allocation Details'!$A$18:$L$214, MATCH("Demand ID", 'E4 TB Allocation Details'!$A$18:$L$18, 0),FALSE), 'E2 Allocators'!$B$15:$W$361, MATCH('O5 Details by Class &amp; Accounts'!J$18, 'E2 Allocators'!$B$15:$W$15, 0),FALSE)*$F21), 0, VLOOKUP(VLOOKUP($A21, 'E4 TB Allocation Details'!$A$18:$L$214, MATCH("Demand ID", 'E4 TB Allocation Details'!$A$18:$L$18, 0),FALSE), 'E2 Allocators'!$B$15:$W$361, MATCH('O5 Details by Class &amp; Accounts'!J$18, 'E2 Allocators'!$B$15:$W$15, 0),FALSE)*$F21)</f>
        <v>0</v>
      </c>
      <c r="K21" s="1321">
        <f>IF(ISERROR(VLOOKUP(VLOOKUP($A21, 'E4 TB Allocation Details'!$A$18:$L$214, MATCH("Demand ID", 'E4 TB Allocation Details'!$A$18:$L$18, 0),FALSE), 'E2 Allocators'!$B$15:$W$361, MATCH('O5 Details by Class &amp; Accounts'!K$18, 'E2 Allocators'!$B$15:$W$15, 0),FALSE)*$F21), 0, VLOOKUP(VLOOKUP($A21, 'E4 TB Allocation Details'!$A$18:$L$214, MATCH("Demand ID", 'E4 TB Allocation Details'!$A$18:$L$18, 0),FALSE), 'E2 Allocators'!$B$15:$W$361, MATCH('O5 Details by Class &amp; Accounts'!K$18, 'E2 Allocators'!$B$15:$W$15, 0),FALSE)*$F21)</f>
        <v>0</v>
      </c>
      <c r="L21" s="1321">
        <f>IF(ISERROR(VLOOKUP(VLOOKUP($A21, 'E4 TB Allocation Details'!$A$18:$L$214, MATCH("Demand ID", 'E4 TB Allocation Details'!$A$18:$L$18, 0),FALSE), 'E2 Allocators'!$B$15:$W$361, MATCH('O5 Details by Class &amp; Accounts'!L$18, 'E2 Allocators'!$B$15:$W$15, 0),FALSE)*$F21), 0, VLOOKUP(VLOOKUP($A21, 'E4 TB Allocation Details'!$A$18:$L$214, MATCH("Demand ID", 'E4 TB Allocation Details'!$A$18:$L$18, 0),FALSE), 'E2 Allocators'!$B$15:$W$361, MATCH('O5 Details by Class &amp; Accounts'!L$18, 'E2 Allocators'!$B$15:$W$15, 0),FALSE)*$F21)</f>
        <v>0</v>
      </c>
      <c r="M21" s="1321">
        <f>IF(ISERROR(VLOOKUP(VLOOKUP($A21, 'E4 TB Allocation Details'!$A$18:$L$214, MATCH("Demand ID", 'E4 TB Allocation Details'!$A$18:$L$18, 0),FALSE), 'E2 Allocators'!$B$15:$W$361, MATCH('O5 Details by Class &amp; Accounts'!M$18, 'E2 Allocators'!$B$15:$W$15, 0),FALSE)*$F21), 0, VLOOKUP(VLOOKUP($A21, 'E4 TB Allocation Details'!$A$18:$L$214, MATCH("Demand ID", 'E4 TB Allocation Details'!$A$18:$L$18, 0),FALSE), 'E2 Allocators'!$B$15:$W$361, MATCH('O5 Details by Class &amp; Accounts'!M$18, 'E2 Allocators'!$B$15:$W$15, 0),FALSE)*$F21)</f>
        <v>0</v>
      </c>
      <c r="N21" s="1321">
        <f>IF(ISERROR(VLOOKUP(VLOOKUP($A21, 'E4 TB Allocation Details'!$A$18:$L$214, MATCH("Demand ID", 'E4 TB Allocation Details'!$A$18:$L$18, 0),FALSE), 'E2 Allocators'!$B$15:$W$361, MATCH('O5 Details by Class &amp; Accounts'!N$18, 'E2 Allocators'!$B$15:$W$15, 0),FALSE)*$F21), 0, VLOOKUP(VLOOKUP($A21, 'E4 TB Allocation Details'!$A$18:$L$214, MATCH("Demand ID", 'E4 TB Allocation Details'!$A$18:$L$18, 0),FALSE), 'E2 Allocators'!$B$15:$W$361, MATCH('O5 Details by Class &amp; Accounts'!N$18, 'E2 Allocators'!$B$15:$W$15, 0),FALSE)*$F21)</f>
        <v>0</v>
      </c>
      <c r="O21" s="1321">
        <f>IF(ISERROR(VLOOKUP(VLOOKUP($A21, 'E4 TB Allocation Details'!$A$18:$L$214, MATCH("Demand ID", 'E4 TB Allocation Details'!$A$18:$L$18, 0),FALSE), 'E2 Allocators'!$B$15:$W$361, MATCH('O5 Details by Class &amp; Accounts'!O$18, 'E2 Allocators'!$B$15:$W$15, 0),FALSE)*$F21), 0, VLOOKUP(VLOOKUP($A21, 'E4 TB Allocation Details'!$A$18:$L$214, MATCH("Demand ID", 'E4 TB Allocation Details'!$A$18:$L$18, 0),FALSE), 'E2 Allocators'!$B$15:$W$361, MATCH('O5 Details by Class &amp; Accounts'!O$18, 'E2 Allocators'!$B$15:$W$15, 0),FALSE)*$F21)</f>
        <v>0</v>
      </c>
      <c r="P21" s="1321">
        <f>IF(ISERROR(VLOOKUP(VLOOKUP($A21, 'E4 TB Allocation Details'!$A$18:$L$214, MATCH("Demand ID", 'E4 TB Allocation Details'!$A$18:$L$18, 0),FALSE), 'E2 Allocators'!$B$15:$W$361, MATCH('O5 Details by Class &amp; Accounts'!P$18, 'E2 Allocators'!$B$15:$W$15, 0),FALSE)*$F21), 0, VLOOKUP(VLOOKUP($A21, 'E4 TB Allocation Details'!$A$18:$L$214, MATCH("Demand ID", 'E4 TB Allocation Details'!$A$18:$L$18, 0),FALSE), 'E2 Allocators'!$B$15:$W$361, MATCH('O5 Details by Class &amp; Accounts'!P$18, 'E2 Allocators'!$B$15:$W$15, 0),FALSE)*$F21)</f>
        <v>0</v>
      </c>
      <c r="Q21" s="1321">
        <f>IF(ISERROR(VLOOKUP(VLOOKUP($A21, 'E4 TB Allocation Details'!$A$18:$L$214, MATCH("Demand ID", 'E4 TB Allocation Details'!$A$18:$L$18, 0),FALSE), 'E2 Allocators'!$B$15:$W$361, MATCH('O5 Details by Class &amp; Accounts'!Q$18, 'E2 Allocators'!$B$15:$W$15, 0),FALSE)*$F21), 0, VLOOKUP(VLOOKUP($A21, 'E4 TB Allocation Details'!$A$18:$L$214, MATCH("Demand ID", 'E4 TB Allocation Details'!$A$18:$L$18, 0),FALSE), 'E2 Allocators'!$B$15:$W$361, MATCH('O5 Details by Class &amp; Accounts'!Q$18, 'E2 Allocators'!$B$15:$W$15, 0),FALSE)*$F21)</f>
        <v>0</v>
      </c>
      <c r="R21" s="1321">
        <f>IF(ISERROR(VLOOKUP(VLOOKUP($A21, 'E4 TB Allocation Details'!$A$18:$L$214, MATCH("Demand ID", 'E4 TB Allocation Details'!$A$18:$L$18, 0),FALSE), 'E2 Allocators'!$B$15:$W$361, MATCH('O5 Details by Class &amp; Accounts'!R$18, 'E2 Allocators'!$B$15:$W$15, 0),FALSE)*$F21), 0, VLOOKUP(VLOOKUP($A21, 'E4 TB Allocation Details'!$A$18:$L$214, MATCH("Demand ID", 'E4 TB Allocation Details'!$A$18:$L$18, 0),FALSE), 'E2 Allocators'!$B$15:$W$361, MATCH('O5 Details by Class &amp; Accounts'!R$18, 'E2 Allocators'!$B$15:$W$15, 0),FALSE)*$F21)</f>
        <v>0</v>
      </c>
      <c r="S21" s="1321">
        <f>IF(ISERROR(VLOOKUP(VLOOKUP($A21, 'E4 TB Allocation Details'!$A$18:$L$214, MATCH("Demand ID", 'E4 TB Allocation Details'!$A$18:$L$18, 0),FALSE), 'E2 Allocators'!$B$15:$W$361, MATCH('O5 Details by Class &amp; Accounts'!S$18, 'E2 Allocators'!$B$15:$W$15, 0),FALSE)*$F21), 0, VLOOKUP(VLOOKUP($A21, 'E4 TB Allocation Details'!$A$18:$L$214, MATCH("Demand ID", 'E4 TB Allocation Details'!$A$18:$L$18, 0),FALSE), 'E2 Allocators'!$B$15:$W$361, MATCH('O5 Details by Class &amp; Accounts'!S$18, 'E2 Allocators'!$B$15:$W$15, 0),FALSE)*$F21)</f>
        <v>0</v>
      </c>
      <c r="T21" s="1321">
        <f>IF(ISERROR(VLOOKUP(VLOOKUP($A21, 'E4 TB Allocation Details'!$A$18:$L$214, MATCH("Demand ID", 'E4 TB Allocation Details'!$A$18:$L$18, 0),FALSE), 'E2 Allocators'!$B$15:$W$361, MATCH('O5 Details by Class &amp; Accounts'!T$18, 'E2 Allocators'!$B$15:$W$15, 0),FALSE)*$F21), 0, VLOOKUP(VLOOKUP($A21, 'E4 TB Allocation Details'!$A$18:$L$214, MATCH("Demand ID", 'E4 TB Allocation Details'!$A$18:$L$18, 0),FALSE), 'E2 Allocators'!$B$15:$W$361, MATCH('O5 Details by Class &amp; Accounts'!T$18, 'E2 Allocators'!$B$15:$W$15, 0),FALSE)*$F21)</f>
        <v>0</v>
      </c>
      <c r="U21" s="1321">
        <f>IF(ISERROR(VLOOKUP(VLOOKUP($A21, 'E4 TB Allocation Details'!$A$18:$L$214, MATCH("Demand ID", 'E4 TB Allocation Details'!$A$18:$L$18, 0),FALSE), 'E2 Allocators'!$B$15:$W$361, MATCH('O5 Details by Class &amp; Accounts'!U$18, 'E2 Allocators'!$B$15:$W$15, 0),FALSE)*$F21), 0, VLOOKUP(VLOOKUP($A21, 'E4 TB Allocation Details'!$A$18:$L$214, MATCH("Demand ID", 'E4 TB Allocation Details'!$A$18:$L$18, 0),FALSE), 'E2 Allocators'!$B$15:$W$361, MATCH('O5 Details by Class &amp; Accounts'!U$18, 'E2 Allocators'!$B$15:$W$15, 0),FALSE)*$F21)</f>
        <v>0</v>
      </c>
      <c r="V21" s="1321">
        <f>IF(ISERROR(VLOOKUP(VLOOKUP($A21, 'E4 TB Allocation Details'!$A$18:$L$214, MATCH("Demand ID", 'E4 TB Allocation Details'!$A$18:$L$18, 0),FALSE), 'E2 Allocators'!$B$15:$W$361, MATCH('O5 Details by Class &amp; Accounts'!V$18, 'E2 Allocators'!$B$15:$W$15, 0),FALSE)*$F21), 0, VLOOKUP(VLOOKUP($A21, 'E4 TB Allocation Details'!$A$18:$L$214, MATCH("Demand ID", 'E4 TB Allocation Details'!$A$18:$L$18, 0),FALSE), 'E2 Allocators'!$B$15:$W$361, MATCH('O5 Details by Class &amp; Accounts'!V$18, 'E2 Allocators'!$B$15:$W$15, 0),FALSE)*$F21)</f>
        <v>0</v>
      </c>
      <c r="W21" s="1321">
        <f>IF(ISERROR(VLOOKUP(VLOOKUP($A21, 'E4 TB Allocation Details'!$A$18:$L$214, MATCH("Demand ID", 'E4 TB Allocation Details'!$A$18:$L$18, 0),FALSE), 'E2 Allocators'!$B$15:$W$361, MATCH('O5 Details by Class &amp; Accounts'!W$18, 'E2 Allocators'!$B$15:$W$15, 0),FALSE)*$F21), 0, VLOOKUP(VLOOKUP($A21, 'E4 TB Allocation Details'!$A$18:$L$214, MATCH("Demand ID", 'E4 TB Allocation Details'!$A$18:$L$18, 0),FALSE), 'E2 Allocators'!$B$15:$W$361, MATCH('O5 Details by Class &amp; Accounts'!W$18, 'E2 Allocators'!$B$15:$W$15, 0),FALSE)*$F21)</f>
        <v>0</v>
      </c>
      <c r="X21" s="1321">
        <f>IF(ISERROR(VLOOKUP(VLOOKUP($A21, 'E4 TB Allocation Details'!$A$18:$L$214, MATCH("Demand ID", 'E4 TB Allocation Details'!$A$18:$L$18, 0),FALSE), 'E2 Allocators'!$B$15:$W$361, MATCH('O5 Details by Class &amp; Accounts'!X$18, 'E2 Allocators'!$B$15:$W$15, 0),FALSE)*$F21), 0, VLOOKUP(VLOOKUP($A21, 'E4 TB Allocation Details'!$A$18:$L$214, MATCH("Demand ID", 'E4 TB Allocation Details'!$A$18:$L$18, 0),FALSE), 'E2 Allocators'!$B$15:$W$361, MATCH('O5 Details by Class &amp; Accounts'!X$18, 'E2 Allocators'!$B$15:$W$15, 0),FALSE)*$F21)</f>
        <v>0</v>
      </c>
      <c r="Y21" s="1321">
        <f>IF(ISERROR(VLOOKUP(VLOOKUP($A21, 'E4 TB Allocation Details'!$A$18:$L$214, MATCH("Demand ID", 'E4 TB Allocation Details'!$A$18:$L$18, 0),FALSE), 'E2 Allocators'!$B$15:$W$361, MATCH('O5 Details by Class &amp; Accounts'!Y$18, 'E2 Allocators'!$B$15:$W$15, 0),FALSE)*$F21), 0, VLOOKUP(VLOOKUP($A21, 'E4 TB Allocation Details'!$A$18:$L$214, MATCH("Demand ID", 'E4 TB Allocation Details'!$A$18:$L$18, 0),FALSE), 'E2 Allocators'!$B$15:$W$361, MATCH('O5 Details by Class &amp; Accounts'!Y$18, 'E2 Allocators'!$B$15:$W$15, 0),FALSE)*$F21)</f>
        <v>0</v>
      </c>
      <c r="Z21" s="1321">
        <f>IF(ISERROR(VLOOKUP(VLOOKUP($A21, 'E4 TB Allocation Details'!$A$18:$L$214, MATCH("Demand ID", 'E4 TB Allocation Details'!$A$18:$L$18, 0),FALSE), 'E2 Allocators'!$B$15:$W$361, MATCH('O5 Details by Class &amp; Accounts'!Z$18, 'E2 Allocators'!$B$15:$W$15, 0),FALSE)*$F21), 0, VLOOKUP(VLOOKUP($A21, 'E4 TB Allocation Details'!$A$18:$L$214, MATCH("Demand ID", 'E4 TB Allocation Details'!$A$18:$L$18, 0),FALSE), 'E2 Allocators'!$B$15:$W$361, MATCH('O5 Details by Class &amp; Accounts'!Z$18, 'E2 Allocators'!$B$15:$W$15, 0),FALSE)*$F21)</f>
        <v>0</v>
      </c>
      <c r="AA21" s="1321">
        <f>IF(ISERROR(VLOOKUP(VLOOKUP($A21, 'E4 TB Allocation Details'!$A$18:$L$214, MATCH("Demand ID", 'E4 TB Allocation Details'!$A$18:$L$18, 0),FALSE), 'E2 Allocators'!$B$15:$W$361, MATCH('O5 Details by Class &amp; Accounts'!AA$18, 'E2 Allocators'!$B$15:$W$15, 0),FALSE)*$F21), 0, VLOOKUP(VLOOKUP($A21, 'E4 TB Allocation Details'!$A$18:$L$214, MATCH("Demand ID", 'E4 TB Allocation Details'!$A$18:$L$18, 0),FALSE), 'E2 Allocators'!$B$15:$W$361, MATCH('O5 Details by Class &amp; Accounts'!AA$18, 'E2 Allocators'!$B$15:$W$15, 0),FALSE)*$F21)</f>
        <v>0</v>
      </c>
      <c r="AB21" s="1321">
        <f>IF(ISERROR(VLOOKUP(VLOOKUP($A21, 'E4 TB Allocation Details'!$A$18:$L$214, MATCH("Demand ID", 'E4 TB Allocation Details'!$A$18:$L$18, 0),FALSE), 'E2 Allocators'!$B$15:$W$361, MATCH('O5 Details by Class &amp; Accounts'!AB$18, 'E2 Allocators'!$B$15:$W$15, 0),FALSE)*$F21), 0, VLOOKUP(VLOOKUP($A21, 'E4 TB Allocation Details'!$A$18:$L$214, MATCH("Demand ID", 'E4 TB Allocation Details'!$A$18:$L$18, 0),FALSE), 'E2 Allocators'!$B$15:$W$361, MATCH('O5 Details by Class &amp; Accounts'!AB$18, 'E2 Allocators'!$B$15:$W$15, 0),FALSE)*$F21)</f>
        <v>0</v>
      </c>
      <c r="AC21" s="1321">
        <f t="shared" si="1"/>
        <v>0</v>
      </c>
      <c r="AD21" s="1321">
        <f>IF(ISERROR(VLOOKUP(VLOOKUP($A21, 'E4 TB Allocation Details'!$A$18:$L$214, MATCH("Customer ID", 'E4 TB Allocation Details'!$A$18:$L$18, 0),FALSE), 'E2 Allocators'!$B$15:$W$361, MATCH('O5 Details by Class &amp; Accounts'!AD$18, 'E2 Allocators'!$B$15:$W$15, 0),FALSE)*$G21), 0, VLOOKUP(VLOOKUP($A21, 'E4 TB Allocation Details'!$A$18:$L$214, MATCH("Customer ID", 'E4 TB Allocation Details'!$A$18:$L$18, 0),FALSE), 'E2 Allocators'!$B$15:$W$361, MATCH('O5 Details by Class &amp; Accounts'!AD$18, 'E2 Allocators'!$B$15:$W$15, 0),FALSE)*$G21)</f>
        <v>0</v>
      </c>
      <c r="AE21" s="1321">
        <f>IF(ISERROR(VLOOKUP(VLOOKUP($A21, 'E4 TB Allocation Details'!$A$18:$L$214, MATCH("Customer ID", 'E4 TB Allocation Details'!$A$18:$L$18, 0),FALSE), 'E2 Allocators'!$B$15:$W$361, MATCH('O5 Details by Class &amp; Accounts'!AE$18, 'E2 Allocators'!$B$15:$W$15, 0),FALSE)*$G21), 0, VLOOKUP(VLOOKUP($A21, 'E4 TB Allocation Details'!$A$18:$L$214, MATCH("Customer ID", 'E4 TB Allocation Details'!$A$18:$L$18, 0),FALSE), 'E2 Allocators'!$B$15:$W$361, MATCH('O5 Details by Class &amp; Accounts'!AE$18, 'E2 Allocators'!$B$15:$W$15, 0),FALSE)*$G21)</f>
        <v>0</v>
      </c>
      <c r="AF21" s="1321">
        <f>IF(ISERROR(VLOOKUP(VLOOKUP($A21, 'E4 TB Allocation Details'!$A$18:$L$214, MATCH("Customer ID", 'E4 TB Allocation Details'!$A$18:$L$18, 0),FALSE), 'E2 Allocators'!$B$15:$W$361, MATCH('O5 Details by Class &amp; Accounts'!AF$18, 'E2 Allocators'!$B$15:$W$15, 0),FALSE)*$G21), 0, VLOOKUP(VLOOKUP($A21, 'E4 TB Allocation Details'!$A$18:$L$214, MATCH("Customer ID", 'E4 TB Allocation Details'!$A$18:$L$18, 0),FALSE), 'E2 Allocators'!$B$15:$W$361, MATCH('O5 Details by Class &amp; Accounts'!AF$18, 'E2 Allocators'!$B$15:$W$15, 0),FALSE)*$G21)</f>
        <v>0</v>
      </c>
      <c r="AG21" s="1321">
        <f>IF(ISERROR(VLOOKUP(VLOOKUP($A21, 'E4 TB Allocation Details'!$A$18:$L$214, MATCH("Customer ID", 'E4 TB Allocation Details'!$A$18:$L$18, 0),FALSE), 'E2 Allocators'!$B$15:$W$361, MATCH('O5 Details by Class &amp; Accounts'!AG$18, 'E2 Allocators'!$B$15:$W$15, 0),FALSE)*$G21), 0, VLOOKUP(VLOOKUP($A21, 'E4 TB Allocation Details'!$A$18:$L$214, MATCH("Customer ID", 'E4 TB Allocation Details'!$A$18:$L$18, 0),FALSE), 'E2 Allocators'!$B$15:$W$361, MATCH('O5 Details by Class &amp; Accounts'!AG$18, 'E2 Allocators'!$B$15:$W$15, 0),FALSE)*$G21)</f>
        <v>0</v>
      </c>
      <c r="AH21" s="1321">
        <f>IF(ISERROR(VLOOKUP(VLOOKUP($A21, 'E4 TB Allocation Details'!$A$18:$L$214, MATCH("Customer ID", 'E4 TB Allocation Details'!$A$18:$L$18, 0),FALSE), 'E2 Allocators'!$B$15:$W$361, MATCH('O5 Details by Class &amp; Accounts'!AH$18, 'E2 Allocators'!$B$15:$W$15, 0),FALSE)*$G21), 0, VLOOKUP(VLOOKUP($A21, 'E4 TB Allocation Details'!$A$18:$L$214, MATCH("Customer ID", 'E4 TB Allocation Details'!$A$18:$L$18, 0),FALSE), 'E2 Allocators'!$B$15:$W$361, MATCH('O5 Details by Class &amp; Accounts'!AH$18, 'E2 Allocators'!$B$15:$W$15, 0),FALSE)*$G21)</f>
        <v>0</v>
      </c>
      <c r="AI21" s="1321">
        <f>IF(ISERROR(VLOOKUP(VLOOKUP($A21, 'E4 TB Allocation Details'!$A$18:$L$214, MATCH("Customer ID", 'E4 TB Allocation Details'!$A$18:$L$18, 0),FALSE), 'E2 Allocators'!$B$15:$W$361, MATCH('O5 Details by Class &amp; Accounts'!AI$18, 'E2 Allocators'!$B$15:$W$15, 0),FALSE)*$G21), 0, VLOOKUP(VLOOKUP($A21, 'E4 TB Allocation Details'!$A$18:$L$214, MATCH("Customer ID", 'E4 TB Allocation Details'!$A$18:$L$18, 0),FALSE), 'E2 Allocators'!$B$15:$W$361, MATCH('O5 Details by Class &amp; Accounts'!AI$18, 'E2 Allocators'!$B$15:$W$15, 0),FALSE)*$G21)</f>
        <v>0</v>
      </c>
      <c r="AJ21" s="1321">
        <f>IF(ISERROR(VLOOKUP(VLOOKUP($A21, 'E4 TB Allocation Details'!$A$18:$L$214, MATCH("Customer ID", 'E4 TB Allocation Details'!$A$18:$L$18, 0),FALSE), 'E2 Allocators'!$B$15:$W$361, MATCH('O5 Details by Class &amp; Accounts'!AJ$18, 'E2 Allocators'!$B$15:$W$15, 0),FALSE)*$G21), 0, VLOOKUP(VLOOKUP($A21, 'E4 TB Allocation Details'!$A$18:$L$214, MATCH("Customer ID", 'E4 TB Allocation Details'!$A$18:$L$18, 0),FALSE), 'E2 Allocators'!$B$15:$W$361, MATCH('O5 Details by Class &amp; Accounts'!AJ$18, 'E2 Allocators'!$B$15:$W$15, 0),FALSE)*$G21)</f>
        <v>0</v>
      </c>
      <c r="AK21" s="1321">
        <f>IF(ISERROR(VLOOKUP(VLOOKUP($A21, 'E4 TB Allocation Details'!$A$18:$L$214, MATCH("Customer ID", 'E4 TB Allocation Details'!$A$18:$L$18, 0),FALSE), 'E2 Allocators'!$B$15:$W$361, MATCH('O5 Details by Class &amp; Accounts'!AK$18, 'E2 Allocators'!$B$15:$W$15, 0),FALSE)*$G21), 0, VLOOKUP(VLOOKUP($A21, 'E4 TB Allocation Details'!$A$18:$L$214, MATCH("Customer ID", 'E4 TB Allocation Details'!$A$18:$L$18, 0),FALSE), 'E2 Allocators'!$B$15:$W$361, MATCH('O5 Details by Class &amp; Accounts'!AK$18, 'E2 Allocators'!$B$15:$W$15, 0),FALSE)*$G21)</f>
        <v>0</v>
      </c>
      <c r="AL21" s="1321">
        <f>IF(ISERROR(VLOOKUP(VLOOKUP($A21, 'E4 TB Allocation Details'!$A$18:$L$214, MATCH("Customer ID", 'E4 TB Allocation Details'!$A$18:$L$18, 0),FALSE), 'E2 Allocators'!$B$15:$W$361, MATCH('O5 Details by Class &amp; Accounts'!AL$18, 'E2 Allocators'!$B$15:$W$15, 0),FALSE)*$G21), 0, VLOOKUP(VLOOKUP($A21, 'E4 TB Allocation Details'!$A$18:$L$214, MATCH("Customer ID", 'E4 TB Allocation Details'!$A$18:$L$18, 0),FALSE), 'E2 Allocators'!$B$15:$W$361, MATCH('O5 Details by Class &amp; Accounts'!AL$18, 'E2 Allocators'!$B$15:$W$15, 0),FALSE)*$G21)</f>
        <v>0</v>
      </c>
      <c r="AM21" s="1321">
        <f>IF(ISERROR(VLOOKUP(VLOOKUP($A21, 'E4 TB Allocation Details'!$A$18:$L$214, MATCH("Customer ID", 'E4 TB Allocation Details'!$A$18:$L$18, 0),FALSE), 'E2 Allocators'!$B$15:$W$361, MATCH('O5 Details by Class &amp; Accounts'!AM$18, 'E2 Allocators'!$B$15:$W$15, 0),FALSE)*$G21), 0, VLOOKUP(VLOOKUP($A21, 'E4 TB Allocation Details'!$A$18:$L$214, MATCH("Customer ID", 'E4 TB Allocation Details'!$A$18:$L$18, 0),FALSE), 'E2 Allocators'!$B$15:$W$361, MATCH('O5 Details by Class &amp; Accounts'!AM$18, 'E2 Allocators'!$B$15:$W$15, 0),FALSE)*$G21)</f>
        <v>0</v>
      </c>
      <c r="AN21" s="1321">
        <f>IF(ISERROR(VLOOKUP(VLOOKUP($A21, 'E4 TB Allocation Details'!$A$18:$L$214, MATCH("Customer ID", 'E4 TB Allocation Details'!$A$18:$L$18, 0),FALSE), 'E2 Allocators'!$B$15:$W$361, MATCH('O5 Details by Class &amp; Accounts'!AN$18, 'E2 Allocators'!$B$15:$W$15, 0),FALSE)*$G21), 0, VLOOKUP(VLOOKUP($A21, 'E4 TB Allocation Details'!$A$18:$L$214, MATCH("Customer ID", 'E4 TB Allocation Details'!$A$18:$L$18, 0),FALSE), 'E2 Allocators'!$B$15:$W$361, MATCH('O5 Details by Class &amp; Accounts'!AN$18, 'E2 Allocators'!$B$15:$W$15, 0),FALSE)*$G21)</f>
        <v>0</v>
      </c>
      <c r="AO21" s="1321">
        <f>IF(ISERROR(VLOOKUP(VLOOKUP($A21, 'E4 TB Allocation Details'!$A$18:$L$214, MATCH("Customer ID", 'E4 TB Allocation Details'!$A$18:$L$18, 0),FALSE), 'E2 Allocators'!$B$15:$W$361, MATCH('O5 Details by Class &amp; Accounts'!AO$18, 'E2 Allocators'!$B$15:$W$15, 0),FALSE)*$G21), 0, VLOOKUP(VLOOKUP($A21, 'E4 TB Allocation Details'!$A$18:$L$214, MATCH("Customer ID", 'E4 TB Allocation Details'!$A$18:$L$18, 0),FALSE), 'E2 Allocators'!$B$15:$W$361, MATCH('O5 Details by Class &amp; Accounts'!AO$18, 'E2 Allocators'!$B$15:$W$15, 0),FALSE)*$G21)</f>
        <v>0</v>
      </c>
      <c r="AP21" s="1321">
        <f>IF(ISERROR(VLOOKUP(VLOOKUP($A21, 'E4 TB Allocation Details'!$A$18:$L$214, MATCH("Customer ID", 'E4 TB Allocation Details'!$A$18:$L$18, 0),FALSE), 'E2 Allocators'!$B$15:$W$361, MATCH('O5 Details by Class &amp; Accounts'!AP$18, 'E2 Allocators'!$B$15:$W$15, 0),FALSE)*$G21), 0, VLOOKUP(VLOOKUP($A21, 'E4 TB Allocation Details'!$A$18:$L$214, MATCH("Customer ID", 'E4 TB Allocation Details'!$A$18:$L$18, 0),FALSE), 'E2 Allocators'!$B$15:$W$361, MATCH('O5 Details by Class &amp; Accounts'!AP$18, 'E2 Allocators'!$B$15:$W$15, 0),FALSE)*$G21)</f>
        <v>0</v>
      </c>
      <c r="AQ21" s="1321">
        <f>IF(ISERROR(VLOOKUP(VLOOKUP($A21, 'E4 TB Allocation Details'!$A$18:$L$214, MATCH("Customer ID", 'E4 TB Allocation Details'!$A$18:$L$18, 0),FALSE), 'E2 Allocators'!$B$15:$W$361, MATCH('O5 Details by Class &amp; Accounts'!AQ$18, 'E2 Allocators'!$B$15:$W$15, 0),FALSE)*$G21), 0, VLOOKUP(VLOOKUP($A21, 'E4 TB Allocation Details'!$A$18:$L$214, MATCH("Customer ID", 'E4 TB Allocation Details'!$A$18:$L$18, 0),FALSE), 'E2 Allocators'!$B$15:$W$361, MATCH('O5 Details by Class &amp; Accounts'!AQ$18, 'E2 Allocators'!$B$15:$W$15, 0),FALSE)*$G21)</f>
        <v>0</v>
      </c>
      <c r="AR21" s="1321">
        <f>IF(ISERROR(VLOOKUP(VLOOKUP($A21, 'E4 TB Allocation Details'!$A$18:$L$214, MATCH("Customer ID", 'E4 TB Allocation Details'!$A$18:$L$18, 0),FALSE), 'E2 Allocators'!$B$15:$W$361, MATCH('O5 Details by Class &amp; Accounts'!AR$18, 'E2 Allocators'!$B$15:$W$15, 0),FALSE)*$G21), 0, VLOOKUP(VLOOKUP($A21, 'E4 TB Allocation Details'!$A$18:$L$214, MATCH("Customer ID", 'E4 TB Allocation Details'!$A$18:$L$18, 0),FALSE), 'E2 Allocators'!$B$15:$W$361, MATCH('O5 Details by Class &amp; Accounts'!AR$18, 'E2 Allocators'!$B$15:$W$15, 0),FALSE)*$G21)</f>
        <v>0</v>
      </c>
      <c r="AS21" s="1321">
        <f>IF(ISERROR(VLOOKUP(VLOOKUP($A21, 'E4 TB Allocation Details'!$A$18:$L$214, MATCH("Customer ID", 'E4 TB Allocation Details'!$A$18:$L$18, 0),FALSE), 'E2 Allocators'!$B$15:$W$361, MATCH('O5 Details by Class &amp; Accounts'!AS$18, 'E2 Allocators'!$B$15:$W$15, 0),FALSE)*$G21), 0, VLOOKUP(VLOOKUP($A21, 'E4 TB Allocation Details'!$A$18:$L$214, MATCH("Customer ID", 'E4 TB Allocation Details'!$A$18:$L$18, 0),FALSE), 'E2 Allocators'!$B$15:$W$361, MATCH('O5 Details by Class &amp; Accounts'!AS$18, 'E2 Allocators'!$B$15:$W$15, 0),FALSE)*$G21)</f>
        <v>0</v>
      </c>
      <c r="AT21" s="1321">
        <f>IF(ISERROR(VLOOKUP(VLOOKUP($A21, 'E4 TB Allocation Details'!$A$18:$L$214, MATCH("Customer ID", 'E4 TB Allocation Details'!$A$18:$L$18, 0),FALSE), 'E2 Allocators'!$B$15:$W$361, MATCH('O5 Details by Class &amp; Accounts'!AT$18, 'E2 Allocators'!$B$15:$W$15, 0),FALSE)*$G21), 0, VLOOKUP(VLOOKUP($A21, 'E4 TB Allocation Details'!$A$18:$L$214, MATCH("Customer ID", 'E4 TB Allocation Details'!$A$18:$L$18, 0),FALSE), 'E2 Allocators'!$B$15:$W$361, MATCH('O5 Details by Class &amp; Accounts'!AT$18, 'E2 Allocators'!$B$15:$W$15, 0),FALSE)*$G21)</f>
        <v>0</v>
      </c>
      <c r="AU21" s="1321">
        <f>IF(ISERROR(VLOOKUP(VLOOKUP($A21, 'E4 TB Allocation Details'!$A$18:$L$214, MATCH("Customer ID", 'E4 TB Allocation Details'!$A$18:$L$18, 0),FALSE), 'E2 Allocators'!$B$15:$W$361, MATCH('O5 Details by Class &amp; Accounts'!AU$18, 'E2 Allocators'!$B$15:$W$15, 0),FALSE)*$G21), 0, VLOOKUP(VLOOKUP($A21, 'E4 TB Allocation Details'!$A$18:$L$214, MATCH("Customer ID", 'E4 TB Allocation Details'!$A$18:$L$18, 0),FALSE), 'E2 Allocators'!$B$15:$W$361, MATCH('O5 Details by Class &amp; Accounts'!AU$18, 'E2 Allocators'!$B$15:$W$15, 0),FALSE)*$G21)</f>
        <v>0</v>
      </c>
      <c r="AV21" s="1321">
        <f>IF(ISERROR(VLOOKUP(VLOOKUP($A21, 'E4 TB Allocation Details'!$A$18:$L$214, MATCH("Customer ID", 'E4 TB Allocation Details'!$A$18:$L$18, 0),FALSE), 'E2 Allocators'!$B$15:$W$361, MATCH('O5 Details by Class &amp; Accounts'!AV$18, 'E2 Allocators'!$B$15:$W$15, 0),FALSE)*$G21), 0, VLOOKUP(VLOOKUP($A21, 'E4 TB Allocation Details'!$A$18:$L$214, MATCH("Customer ID", 'E4 TB Allocation Details'!$A$18:$L$18, 0),FALSE), 'E2 Allocators'!$B$15:$W$361, MATCH('O5 Details by Class &amp; Accounts'!AV$18, 'E2 Allocators'!$B$15:$W$15, 0),FALSE)*$G21)</f>
        <v>0</v>
      </c>
      <c r="AW21" s="1321">
        <f>IF(ISERROR(VLOOKUP(VLOOKUP($A21, 'E4 TB Allocation Details'!$A$18:$L$214, MATCH("Customer ID", 'E4 TB Allocation Details'!$A$18:$L$18, 0),FALSE), 'E2 Allocators'!$B$15:$W$361, MATCH('O5 Details by Class &amp; Accounts'!AW$18, 'E2 Allocators'!$B$15:$W$15, 0),FALSE)*$G21), 0, VLOOKUP(VLOOKUP($A21, 'E4 TB Allocation Details'!$A$18:$L$214, MATCH("Customer ID", 'E4 TB Allocation Details'!$A$18:$L$18, 0),FALSE), 'E2 Allocators'!$B$15:$W$361, MATCH('O5 Details by Class &amp; Accounts'!AW$18, 'E2 Allocators'!$B$15:$W$15, 0),FALSE)*$G21)</f>
        <v>0</v>
      </c>
      <c r="AX21" s="1321">
        <f t="shared" si="2"/>
        <v>0</v>
      </c>
      <c r="AY21" s="1321">
        <f>IF(ISERROR(VLOOKUP(VLOOKUP($A21, 'E4 TB Allocation Details'!$A$18:$L$214, MATCH("Misc ID", 'E4 TB Allocation Details'!$A$18:$L$18, 0),FALSE), 'E2 Allocators'!$B$15:$W$361, MATCH('O5 Details by Class &amp; Accounts'!AY$18, 'E2 Allocators'!$B$15:$W$15, 0),FALSE)*$E21), 0, VLOOKUP(VLOOKUP($A21, 'E4 TB Allocation Details'!$A$18:$L$214, MATCH("Misc ID", 'E4 TB Allocation Details'!$A$18:$L$18, 0),FALSE), 'E2 Allocators'!$B$15:$W$361, MATCH('O5 Details by Class &amp; Accounts'!AY$18, 'E2 Allocators'!$B$15:$W$15, 0),FALSE)*$E21)</f>
        <v>0</v>
      </c>
      <c r="AZ21" s="1321">
        <f>IF(ISERROR(VLOOKUP(VLOOKUP($A21, 'E4 TB Allocation Details'!$A$18:$L$214, MATCH("Misc ID", 'E4 TB Allocation Details'!$A$18:$L$18, 0),FALSE), 'E2 Allocators'!$B$15:$W$361, MATCH('O5 Details by Class &amp; Accounts'!AZ$18, 'E2 Allocators'!$B$15:$W$15, 0),FALSE)*$E21), 0, VLOOKUP(VLOOKUP($A21, 'E4 TB Allocation Details'!$A$18:$L$214, MATCH("Misc ID", 'E4 TB Allocation Details'!$A$18:$L$18, 0),FALSE), 'E2 Allocators'!$B$15:$W$361, MATCH('O5 Details by Class &amp; Accounts'!AZ$18, 'E2 Allocators'!$B$15:$W$15, 0),FALSE)*$E21)</f>
        <v>0</v>
      </c>
      <c r="BA21" s="1321">
        <f>IF(ISERROR(VLOOKUP(VLOOKUP($A21, 'E4 TB Allocation Details'!$A$18:$L$214, MATCH("Misc ID", 'E4 TB Allocation Details'!$A$18:$L$18, 0),FALSE), 'E2 Allocators'!$B$15:$W$361, MATCH('O5 Details by Class &amp; Accounts'!BA$18, 'E2 Allocators'!$B$15:$W$15, 0),FALSE)*$E21), 0, VLOOKUP(VLOOKUP($A21, 'E4 TB Allocation Details'!$A$18:$L$214, MATCH("Misc ID", 'E4 TB Allocation Details'!$A$18:$L$18, 0),FALSE), 'E2 Allocators'!$B$15:$W$361, MATCH('O5 Details by Class &amp; Accounts'!BA$18, 'E2 Allocators'!$B$15:$W$15, 0),FALSE)*$E21)</f>
        <v>0</v>
      </c>
      <c r="BB21" s="1321">
        <f>IF(ISERROR(VLOOKUP(VLOOKUP($A21, 'E4 TB Allocation Details'!$A$18:$L$214, MATCH("Misc ID", 'E4 TB Allocation Details'!$A$18:$L$18, 0),FALSE), 'E2 Allocators'!$B$15:$W$361, MATCH('O5 Details by Class &amp; Accounts'!BB$18, 'E2 Allocators'!$B$15:$W$15, 0),FALSE)*$E21), 0, VLOOKUP(VLOOKUP($A21, 'E4 TB Allocation Details'!$A$18:$L$214, MATCH("Misc ID", 'E4 TB Allocation Details'!$A$18:$L$18, 0),FALSE), 'E2 Allocators'!$B$15:$W$361, MATCH('O5 Details by Class &amp; Accounts'!BB$18, 'E2 Allocators'!$B$15:$W$15, 0),FALSE)*$E21)</f>
        <v>0</v>
      </c>
      <c r="BC21" s="1321">
        <f>IF(ISERROR(VLOOKUP(VLOOKUP($A21, 'E4 TB Allocation Details'!$A$18:$L$214, MATCH("Misc ID", 'E4 TB Allocation Details'!$A$18:$L$18, 0),FALSE), 'E2 Allocators'!$B$15:$W$361, MATCH('O5 Details by Class &amp; Accounts'!BC$18, 'E2 Allocators'!$B$15:$W$15, 0),FALSE)*$E21), 0, VLOOKUP(VLOOKUP($A21, 'E4 TB Allocation Details'!$A$18:$L$214, MATCH("Misc ID", 'E4 TB Allocation Details'!$A$18:$L$18, 0),FALSE), 'E2 Allocators'!$B$15:$W$361, MATCH('O5 Details by Class &amp; Accounts'!BC$18, 'E2 Allocators'!$B$15:$W$15, 0),FALSE)*$E21)</f>
        <v>0</v>
      </c>
      <c r="BD21" s="1321">
        <f>IF(ISERROR(VLOOKUP(VLOOKUP($A21, 'E4 TB Allocation Details'!$A$18:$L$214, MATCH("Misc ID", 'E4 TB Allocation Details'!$A$18:$L$18, 0),FALSE), 'E2 Allocators'!$B$15:$W$361, MATCH('O5 Details by Class &amp; Accounts'!BD$18, 'E2 Allocators'!$B$15:$W$15, 0),FALSE)*$E21), 0, VLOOKUP(VLOOKUP($A21, 'E4 TB Allocation Details'!$A$18:$L$214, MATCH("Misc ID", 'E4 TB Allocation Details'!$A$18:$L$18, 0),FALSE), 'E2 Allocators'!$B$15:$W$361, MATCH('O5 Details by Class &amp; Accounts'!BD$18, 'E2 Allocators'!$B$15:$W$15, 0),FALSE)*$E21)</f>
        <v>0</v>
      </c>
      <c r="BE21" s="1321">
        <f>IF(ISERROR(VLOOKUP(VLOOKUP($A21, 'E4 TB Allocation Details'!$A$18:$L$214, MATCH("Misc ID", 'E4 TB Allocation Details'!$A$18:$L$18, 0),FALSE), 'E2 Allocators'!$B$15:$W$361, MATCH('O5 Details by Class &amp; Accounts'!BE$18, 'E2 Allocators'!$B$15:$W$15, 0),FALSE)*$E21), 0, VLOOKUP(VLOOKUP($A21, 'E4 TB Allocation Details'!$A$18:$L$214, MATCH("Misc ID", 'E4 TB Allocation Details'!$A$18:$L$18, 0),FALSE), 'E2 Allocators'!$B$15:$W$361, MATCH('O5 Details by Class &amp; Accounts'!BE$18, 'E2 Allocators'!$B$15:$W$15, 0),FALSE)*$E21)</f>
        <v>0</v>
      </c>
      <c r="BF21" s="1321">
        <f>IF(ISERROR(VLOOKUP(VLOOKUP($A21, 'E4 TB Allocation Details'!$A$18:$L$214, MATCH("Misc ID", 'E4 TB Allocation Details'!$A$18:$L$18, 0),FALSE), 'E2 Allocators'!$B$15:$W$361, MATCH('O5 Details by Class &amp; Accounts'!BF$18, 'E2 Allocators'!$B$15:$W$15, 0),FALSE)*$E21), 0, VLOOKUP(VLOOKUP($A21, 'E4 TB Allocation Details'!$A$18:$L$214, MATCH("Misc ID", 'E4 TB Allocation Details'!$A$18:$L$18, 0),FALSE), 'E2 Allocators'!$B$15:$W$361, MATCH('O5 Details by Class &amp; Accounts'!BF$18, 'E2 Allocators'!$B$15:$W$15, 0),FALSE)*$E21)</f>
        <v>0</v>
      </c>
      <c r="BG21" s="1321">
        <f>IF(ISERROR(VLOOKUP(VLOOKUP($A21, 'E4 TB Allocation Details'!$A$18:$L$214, MATCH("Misc ID", 'E4 TB Allocation Details'!$A$18:$L$18, 0),FALSE), 'E2 Allocators'!$B$15:$W$361, MATCH('O5 Details by Class &amp; Accounts'!BG$18, 'E2 Allocators'!$B$15:$W$15, 0),FALSE)*$E21), 0, VLOOKUP(VLOOKUP($A21, 'E4 TB Allocation Details'!$A$18:$L$214, MATCH("Misc ID", 'E4 TB Allocation Details'!$A$18:$L$18, 0),FALSE), 'E2 Allocators'!$B$15:$W$361, MATCH('O5 Details by Class &amp; Accounts'!BG$18, 'E2 Allocators'!$B$15:$W$15, 0),FALSE)*$E21)</f>
        <v>0</v>
      </c>
      <c r="BH21" s="1321">
        <f>IF(ISERROR(VLOOKUP(VLOOKUP($A21, 'E4 TB Allocation Details'!$A$18:$L$214, MATCH("Misc ID", 'E4 TB Allocation Details'!$A$18:$L$18, 0),FALSE), 'E2 Allocators'!$B$15:$W$361, MATCH('O5 Details by Class &amp; Accounts'!BH$18, 'E2 Allocators'!$B$15:$W$15, 0),FALSE)*$E21), 0, VLOOKUP(VLOOKUP($A21, 'E4 TB Allocation Details'!$A$18:$L$214, MATCH("Misc ID", 'E4 TB Allocation Details'!$A$18:$L$18, 0),FALSE), 'E2 Allocators'!$B$15:$W$361, MATCH('O5 Details by Class &amp; Accounts'!BH$18, 'E2 Allocators'!$B$15:$W$15, 0),FALSE)*$E21)</f>
        <v>0</v>
      </c>
      <c r="BI21" s="1321">
        <f>IF(ISERROR(VLOOKUP(VLOOKUP($A21, 'E4 TB Allocation Details'!$A$18:$L$214, MATCH("Misc ID", 'E4 TB Allocation Details'!$A$18:$L$18, 0),FALSE), 'E2 Allocators'!$B$15:$W$361, MATCH('O5 Details by Class &amp; Accounts'!BI$18, 'E2 Allocators'!$B$15:$W$15, 0),FALSE)*$E21), 0, VLOOKUP(VLOOKUP($A21, 'E4 TB Allocation Details'!$A$18:$L$214, MATCH("Misc ID", 'E4 TB Allocation Details'!$A$18:$L$18, 0),FALSE), 'E2 Allocators'!$B$15:$W$361, MATCH('O5 Details by Class &amp; Accounts'!BI$18, 'E2 Allocators'!$B$15:$W$15, 0),FALSE)*$E21)</f>
        <v>0</v>
      </c>
      <c r="BJ21" s="1321">
        <f>IF(ISERROR(VLOOKUP(VLOOKUP($A21, 'E4 TB Allocation Details'!$A$18:$L$214, MATCH("Misc ID", 'E4 TB Allocation Details'!$A$18:$L$18, 0),FALSE), 'E2 Allocators'!$B$15:$W$361, MATCH('O5 Details by Class &amp; Accounts'!BJ$18, 'E2 Allocators'!$B$15:$W$15, 0),FALSE)*$E21), 0, VLOOKUP(VLOOKUP($A21, 'E4 TB Allocation Details'!$A$18:$L$214, MATCH("Misc ID", 'E4 TB Allocation Details'!$A$18:$L$18, 0),FALSE), 'E2 Allocators'!$B$15:$W$361, MATCH('O5 Details by Class &amp; Accounts'!BJ$18, 'E2 Allocators'!$B$15:$W$15, 0),FALSE)*$E21)</f>
        <v>0</v>
      </c>
      <c r="BK21" s="1321">
        <f>IF(ISERROR(VLOOKUP(VLOOKUP($A21, 'E4 TB Allocation Details'!$A$18:$L$214, MATCH("Misc ID", 'E4 TB Allocation Details'!$A$18:$L$18, 0),FALSE), 'E2 Allocators'!$B$15:$W$361, MATCH('O5 Details by Class &amp; Accounts'!BK$18, 'E2 Allocators'!$B$15:$W$15, 0),FALSE)*$E21), 0, VLOOKUP(VLOOKUP($A21, 'E4 TB Allocation Details'!$A$18:$L$214, MATCH("Misc ID", 'E4 TB Allocation Details'!$A$18:$L$18, 0),FALSE), 'E2 Allocators'!$B$15:$W$361, MATCH('O5 Details by Class &amp; Accounts'!BK$18, 'E2 Allocators'!$B$15:$W$15, 0),FALSE)*$E21)</f>
        <v>0</v>
      </c>
      <c r="BL21" s="1321">
        <f>IF(ISERROR(VLOOKUP(VLOOKUP($A21, 'E4 TB Allocation Details'!$A$18:$L$214, MATCH("Misc ID", 'E4 TB Allocation Details'!$A$18:$L$18, 0),FALSE), 'E2 Allocators'!$B$15:$W$361, MATCH('O5 Details by Class &amp; Accounts'!BL$18, 'E2 Allocators'!$B$15:$W$15, 0),FALSE)*$E21), 0, VLOOKUP(VLOOKUP($A21, 'E4 TB Allocation Details'!$A$18:$L$214, MATCH("Misc ID", 'E4 TB Allocation Details'!$A$18:$L$18, 0),FALSE), 'E2 Allocators'!$B$15:$W$361, MATCH('O5 Details by Class &amp; Accounts'!BL$18, 'E2 Allocators'!$B$15:$W$15, 0),FALSE)*$E21)</f>
        <v>0</v>
      </c>
      <c r="BM21" s="1321">
        <f>IF(ISERROR(VLOOKUP(VLOOKUP($A21, 'E4 TB Allocation Details'!$A$18:$L$214, MATCH("Misc ID", 'E4 TB Allocation Details'!$A$18:$L$18, 0),FALSE), 'E2 Allocators'!$B$15:$W$361, MATCH('O5 Details by Class &amp; Accounts'!BM$18, 'E2 Allocators'!$B$15:$W$15, 0),FALSE)*$E21), 0, VLOOKUP(VLOOKUP($A21, 'E4 TB Allocation Details'!$A$18:$L$214, MATCH("Misc ID", 'E4 TB Allocation Details'!$A$18:$L$18, 0),FALSE), 'E2 Allocators'!$B$15:$W$361, MATCH('O5 Details by Class &amp; Accounts'!BM$18, 'E2 Allocators'!$B$15:$W$15, 0),FALSE)*$E21)</f>
        <v>0</v>
      </c>
      <c r="BN21" s="1321">
        <f>IF(ISERROR(VLOOKUP(VLOOKUP($A21, 'E4 TB Allocation Details'!$A$18:$L$214, MATCH("Misc ID", 'E4 TB Allocation Details'!$A$18:$L$18, 0),FALSE), 'E2 Allocators'!$B$15:$W$361, MATCH('O5 Details by Class &amp; Accounts'!BN$18, 'E2 Allocators'!$B$15:$W$15, 0),FALSE)*$E21), 0, VLOOKUP(VLOOKUP($A21, 'E4 TB Allocation Details'!$A$18:$L$214, MATCH("Misc ID", 'E4 TB Allocation Details'!$A$18:$L$18, 0),FALSE), 'E2 Allocators'!$B$15:$W$361, MATCH('O5 Details by Class &amp; Accounts'!BN$18, 'E2 Allocators'!$B$15:$W$15, 0),FALSE)*$E21)</f>
        <v>0</v>
      </c>
      <c r="BO21" s="1321">
        <f>IF(ISERROR(VLOOKUP(VLOOKUP($A21, 'E4 TB Allocation Details'!$A$18:$L$214, MATCH("Misc ID", 'E4 TB Allocation Details'!$A$18:$L$18, 0),FALSE), 'E2 Allocators'!$B$15:$W$361, MATCH('O5 Details by Class &amp; Accounts'!BO$18, 'E2 Allocators'!$B$15:$W$15, 0),FALSE)*$E21), 0, VLOOKUP(VLOOKUP($A21, 'E4 TB Allocation Details'!$A$18:$L$214, MATCH("Misc ID", 'E4 TB Allocation Details'!$A$18:$L$18, 0),FALSE), 'E2 Allocators'!$B$15:$W$361, MATCH('O5 Details by Class &amp; Accounts'!BO$18, 'E2 Allocators'!$B$15:$W$15, 0),FALSE)*$E21)</f>
        <v>0</v>
      </c>
      <c r="BP21" s="1321">
        <f>IF(ISERROR(VLOOKUP(VLOOKUP($A21, 'E4 TB Allocation Details'!$A$18:$L$214, MATCH("Misc ID", 'E4 TB Allocation Details'!$A$18:$L$18, 0),FALSE), 'E2 Allocators'!$B$15:$W$361, MATCH('O5 Details by Class &amp; Accounts'!BP$18, 'E2 Allocators'!$B$15:$W$15, 0),FALSE)*$E21), 0, VLOOKUP(VLOOKUP($A21, 'E4 TB Allocation Details'!$A$18:$L$214, MATCH("Misc ID", 'E4 TB Allocation Details'!$A$18:$L$18, 0),FALSE), 'E2 Allocators'!$B$15:$W$361, MATCH('O5 Details by Class &amp; Accounts'!BP$18, 'E2 Allocators'!$B$15:$W$15, 0),FALSE)*$E21)</f>
        <v>0</v>
      </c>
      <c r="BQ21" s="1321">
        <f>IF(ISERROR(VLOOKUP(VLOOKUP($A21, 'E4 TB Allocation Details'!$A$18:$L$214, MATCH("Misc ID", 'E4 TB Allocation Details'!$A$18:$L$18, 0),FALSE), 'E2 Allocators'!$B$15:$W$361, MATCH('O5 Details by Class &amp; Accounts'!BQ$18, 'E2 Allocators'!$B$15:$W$15, 0),FALSE)*$E21), 0, VLOOKUP(VLOOKUP($A21, 'E4 TB Allocation Details'!$A$18:$L$214, MATCH("Misc ID", 'E4 TB Allocation Details'!$A$18:$L$18, 0),FALSE), 'E2 Allocators'!$B$15:$W$361, MATCH('O5 Details by Class &amp; Accounts'!BQ$18, 'E2 Allocators'!$B$15:$W$15, 0),FALSE)*$E21)</f>
        <v>0</v>
      </c>
      <c r="BR21" s="1321">
        <f>IF(ISERROR(VLOOKUP(VLOOKUP($A21, 'E4 TB Allocation Details'!$A$18:$L$214, MATCH("Misc ID", 'E4 TB Allocation Details'!$A$18:$L$18, 0),FALSE), 'E2 Allocators'!$B$15:$W$361, MATCH('O5 Details by Class &amp; Accounts'!BR$18, 'E2 Allocators'!$B$15:$W$15, 0),FALSE)*$E21), 0, VLOOKUP(VLOOKUP($A21, 'E4 TB Allocation Details'!$A$18:$L$214, MATCH("Misc ID", 'E4 TB Allocation Details'!$A$18:$L$18, 0),FALSE), 'E2 Allocators'!$B$15:$W$361, MATCH('O5 Details by Class &amp; Accounts'!BR$18, 'E2 Allocators'!$B$15:$W$15, 0),FALSE)*$E21)</f>
        <v>0</v>
      </c>
      <c r="BS21" s="1321">
        <f t="shared" si="3"/>
        <v>0</v>
      </c>
      <c r="BT21" s="1321">
        <f>IF(ISERROR(VLOOKUP(VLOOKUP($A21, 'E4 TB Allocation Details'!$A$18:$L$214, MATCH("A &amp; G ID", 'E4 TB Allocation Details'!$A$18:$L$18, 0),FALSE), 'E2 Allocators'!$B$15:$W$361, MATCH('O5 Details by Class &amp; Accounts'!BT$18, 'E2 Allocators'!$B$15:$W$15, 0),FALSE)*$E21), 0, VLOOKUP(VLOOKUP($A21, 'E4 TB Allocation Details'!$A$18:$L$214, MATCH("A &amp; G ID", 'E4 TB Allocation Details'!$A$18:$L$18, 0),FALSE), 'E2 Allocators'!$B$15:$W$361, MATCH('O5 Details by Class &amp; Accounts'!BT$18, 'E2 Allocators'!$B$15:$W$15, 0),FALSE)*$E21)</f>
        <v>0</v>
      </c>
      <c r="BU21" s="1321">
        <f>IF(ISERROR(VLOOKUP(VLOOKUP($A21, 'E4 TB Allocation Details'!$A$18:$L$214, MATCH("A &amp; G ID", 'E4 TB Allocation Details'!$A$18:$L$18, 0),FALSE), 'E2 Allocators'!$B$15:$W$361, MATCH('O5 Details by Class &amp; Accounts'!BU$18, 'E2 Allocators'!$B$15:$W$15, 0),FALSE)*$E21), 0, VLOOKUP(VLOOKUP($A21, 'E4 TB Allocation Details'!$A$18:$L$214, MATCH("A &amp; G ID", 'E4 TB Allocation Details'!$A$18:$L$18, 0),FALSE), 'E2 Allocators'!$B$15:$W$361, MATCH('O5 Details by Class &amp; Accounts'!BU$18, 'E2 Allocators'!$B$15:$W$15, 0),FALSE)*$E21)</f>
        <v>0</v>
      </c>
      <c r="BV21" s="1321">
        <f>IF(ISERROR(VLOOKUP(VLOOKUP($A21, 'E4 TB Allocation Details'!$A$18:$L$214, MATCH("A &amp; G ID", 'E4 TB Allocation Details'!$A$18:$L$18, 0),FALSE), 'E2 Allocators'!$B$15:$W$361, MATCH('O5 Details by Class &amp; Accounts'!BV$18, 'E2 Allocators'!$B$15:$W$15, 0),FALSE)*$E21), 0, VLOOKUP(VLOOKUP($A21, 'E4 TB Allocation Details'!$A$18:$L$214, MATCH("A &amp; G ID", 'E4 TB Allocation Details'!$A$18:$L$18, 0),FALSE), 'E2 Allocators'!$B$15:$W$361, MATCH('O5 Details by Class &amp; Accounts'!BV$18, 'E2 Allocators'!$B$15:$W$15, 0),FALSE)*$E21)</f>
        <v>0</v>
      </c>
      <c r="BW21" s="1321">
        <f>IF(ISERROR(VLOOKUP(VLOOKUP($A21, 'E4 TB Allocation Details'!$A$18:$L$214, MATCH("A &amp; G ID", 'E4 TB Allocation Details'!$A$18:$L$18, 0),FALSE), 'E2 Allocators'!$B$15:$W$361, MATCH('O5 Details by Class &amp; Accounts'!BW$18, 'E2 Allocators'!$B$15:$W$15, 0),FALSE)*$E21), 0, VLOOKUP(VLOOKUP($A21, 'E4 TB Allocation Details'!$A$18:$L$214, MATCH("A &amp; G ID", 'E4 TB Allocation Details'!$A$18:$L$18, 0),FALSE), 'E2 Allocators'!$B$15:$W$361, MATCH('O5 Details by Class &amp; Accounts'!BW$18, 'E2 Allocators'!$B$15:$W$15, 0),FALSE)*$E21)</f>
        <v>0</v>
      </c>
      <c r="BX21" s="1321">
        <f>IF(ISERROR(VLOOKUP(VLOOKUP($A21, 'E4 TB Allocation Details'!$A$18:$L$214, MATCH("A &amp; G ID", 'E4 TB Allocation Details'!$A$18:$L$18, 0),FALSE), 'E2 Allocators'!$B$15:$W$361, MATCH('O5 Details by Class &amp; Accounts'!BX$18, 'E2 Allocators'!$B$15:$W$15, 0),FALSE)*$E21), 0, VLOOKUP(VLOOKUP($A21, 'E4 TB Allocation Details'!$A$18:$L$214, MATCH("A &amp; G ID", 'E4 TB Allocation Details'!$A$18:$L$18, 0),FALSE), 'E2 Allocators'!$B$15:$W$361, MATCH('O5 Details by Class &amp; Accounts'!BX$18, 'E2 Allocators'!$B$15:$W$15, 0),FALSE)*$E21)</f>
        <v>0</v>
      </c>
      <c r="BY21" s="1321">
        <f>IF(ISERROR(VLOOKUP(VLOOKUP($A21, 'E4 TB Allocation Details'!$A$18:$L$214, MATCH("A &amp; G ID", 'E4 TB Allocation Details'!$A$18:$L$18, 0),FALSE), 'E2 Allocators'!$B$15:$W$361, MATCH('O5 Details by Class &amp; Accounts'!BY$18, 'E2 Allocators'!$B$15:$W$15, 0),FALSE)*$E21), 0, VLOOKUP(VLOOKUP($A21, 'E4 TB Allocation Details'!$A$18:$L$214, MATCH("A &amp; G ID", 'E4 TB Allocation Details'!$A$18:$L$18, 0),FALSE), 'E2 Allocators'!$B$15:$W$361, MATCH('O5 Details by Class &amp; Accounts'!BY$18, 'E2 Allocators'!$B$15:$W$15, 0),FALSE)*$E21)</f>
        <v>0</v>
      </c>
      <c r="BZ21" s="1321">
        <f>IF(ISERROR(VLOOKUP(VLOOKUP($A21, 'E4 TB Allocation Details'!$A$18:$L$214, MATCH("A &amp; G ID", 'E4 TB Allocation Details'!$A$18:$L$18, 0),FALSE), 'E2 Allocators'!$B$15:$W$361, MATCH('O5 Details by Class &amp; Accounts'!BZ$18, 'E2 Allocators'!$B$15:$W$15, 0),FALSE)*$E21), 0, VLOOKUP(VLOOKUP($A21, 'E4 TB Allocation Details'!$A$18:$L$214, MATCH("A &amp; G ID", 'E4 TB Allocation Details'!$A$18:$L$18, 0),FALSE), 'E2 Allocators'!$B$15:$W$361, MATCH('O5 Details by Class &amp; Accounts'!BZ$18, 'E2 Allocators'!$B$15:$W$15, 0),FALSE)*$E21)</f>
        <v>0</v>
      </c>
      <c r="CA21" s="1321">
        <f>IF(ISERROR(VLOOKUP(VLOOKUP($A21, 'E4 TB Allocation Details'!$A$18:$L$214, MATCH("A &amp; G ID", 'E4 TB Allocation Details'!$A$18:$L$18, 0),FALSE), 'E2 Allocators'!$B$15:$W$361, MATCH('O5 Details by Class &amp; Accounts'!CA$18, 'E2 Allocators'!$B$15:$W$15, 0),FALSE)*$E21), 0, VLOOKUP(VLOOKUP($A21, 'E4 TB Allocation Details'!$A$18:$L$214, MATCH("A &amp; G ID", 'E4 TB Allocation Details'!$A$18:$L$18, 0),FALSE), 'E2 Allocators'!$B$15:$W$361, MATCH('O5 Details by Class &amp; Accounts'!CA$18, 'E2 Allocators'!$B$15:$W$15, 0),FALSE)*$E21)</f>
        <v>0</v>
      </c>
      <c r="CB21" s="1321">
        <f>IF(ISERROR(VLOOKUP(VLOOKUP($A21, 'E4 TB Allocation Details'!$A$18:$L$214, MATCH("A &amp; G ID", 'E4 TB Allocation Details'!$A$18:$L$18, 0),FALSE), 'E2 Allocators'!$B$15:$W$361, MATCH('O5 Details by Class &amp; Accounts'!CB$18, 'E2 Allocators'!$B$15:$W$15, 0),FALSE)*$E21), 0, VLOOKUP(VLOOKUP($A21, 'E4 TB Allocation Details'!$A$18:$L$214, MATCH("A &amp; G ID", 'E4 TB Allocation Details'!$A$18:$L$18, 0),FALSE), 'E2 Allocators'!$B$15:$W$361, MATCH('O5 Details by Class &amp; Accounts'!CB$18, 'E2 Allocators'!$B$15:$W$15, 0),FALSE)*$E21)</f>
        <v>0</v>
      </c>
      <c r="CC21" s="1321">
        <f>IF(ISERROR(VLOOKUP(VLOOKUP($A21, 'E4 TB Allocation Details'!$A$18:$L$214, MATCH("A &amp; G ID", 'E4 TB Allocation Details'!$A$18:$L$18, 0),FALSE), 'E2 Allocators'!$B$15:$W$361, MATCH('O5 Details by Class &amp; Accounts'!CC$18, 'E2 Allocators'!$B$15:$W$15, 0),FALSE)*$E21), 0, VLOOKUP(VLOOKUP($A21, 'E4 TB Allocation Details'!$A$18:$L$214, MATCH("A &amp; G ID", 'E4 TB Allocation Details'!$A$18:$L$18, 0),FALSE), 'E2 Allocators'!$B$15:$W$361, MATCH('O5 Details by Class &amp; Accounts'!CC$18, 'E2 Allocators'!$B$15:$W$15, 0),FALSE)*$E21)</f>
        <v>0</v>
      </c>
      <c r="CD21" s="1321">
        <f>IF(ISERROR(VLOOKUP(VLOOKUP($A21, 'E4 TB Allocation Details'!$A$18:$L$214, MATCH("A &amp; G ID", 'E4 TB Allocation Details'!$A$18:$L$18, 0),FALSE), 'E2 Allocators'!$B$15:$W$361, MATCH('O5 Details by Class &amp; Accounts'!CD$18, 'E2 Allocators'!$B$15:$W$15, 0),FALSE)*$E21), 0, VLOOKUP(VLOOKUP($A21, 'E4 TB Allocation Details'!$A$18:$L$214, MATCH("A &amp; G ID", 'E4 TB Allocation Details'!$A$18:$L$18, 0),FALSE), 'E2 Allocators'!$B$15:$W$361, MATCH('O5 Details by Class &amp; Accounts'!CD$18, 'E2 Allocators'!$B$15:$W$15, 0),FALSE)*$E21)</f>
        <v>0</v>
      </c>
      <c r="CE21" s="1321">
        <f>IF(ISERROR(VLOOKUP(VLOOKUP($A21, 'E4 TB Allocation Details'!$A$18:$L$214, MATCH("A &amp; G ID", 'E4 TB Allocation Details'!$A$18:$L$18, 0),FALSE), 'E2 Allocators'!$B$15:$W$361, MATCH('O5 Details by Class &amp; Accounts'!CE$18, 'E2 Allocators'!$B$15:$W$15, 0),FALSE)*$E21), 0, VLOOKUP(VLOOKUP($A21, 'E4 TB Allocation Details'!$A$18:$L$214, MATCH("A &amp; G ID", 'E4 TB Allocation Details'!$A$18:$L$18, 0),FALSE), 'E2 Allocators'!$B$15:$W$361, MATCH('O5 Details by Class &amp; Accounts'!CE$18, 'E2 Allocators'!$B$15:$W$15, 0),FALSE)*$E21)</f>
        <v>0</v>
      </c>
      <c r="CF21" s="1321">
        <f>IF(ISERROR(VLOOKUP(VLOOKUP($A21, 'E4 TB Allocation Details'!$A$18:$L$214, MATCH("A &amp; G ID", 'E4 TB Allocation Details'!$A$18:$L$18, 0),FALSE), 'E2 Allocators'!$B$15:$W$361, MATCH('O5 Details by Class &amp; Accounts'!CF$18, 'E2 Allocators'!$B$15:$W$15, 0),FALSE)*$E21), 0, VLOOKUP(VLOOKUP($A21, 'E4 TB Allocation Details'!$A$18:$L$214, MATCH("A &amp; G ID", 'E4 TB Allocation Details'!$A$18:$L$18, 0),FALSE), 'E2 Allocators'!$B$15:$W$361, MATCH('O5 Details by Class &amp; Accounts'!CF$18, 'E2 Allocators'!$B$15:$W$15, 0),FALSE)*$E21)</f>
        <v>0</v>
      </c>
      <c r="CG21" s="1321">
        <f>IF(ISERROR(VLOOKUP(VLOOKUP($A21, 'E4 TB Allocation Details'!$A$18:$L$214, MATCH("A &amp; G ID", 'E4 TB Allocation Details'!$A$18:$L$18, 0),FALSE), 'E2 Allocators'!$B$15:$W$361, MATCH('O5 Details by Class &amp; Accounts'!CG$18, 'E2 Allocators'!$B$15:$W$15, 0),FALSE)*$E21), 0, VLOOKUP(VLOOKUP($A21, 'E4 TB Allocation Details'!$A$18:$L$214, MATCH("A &amp; G ID", 'E4 TB Allocation Details'!$A$18:$L$18, 0),FALSE), 'E2 Allocators'!$B$15:$W$361, MATCH('O5 Details by Class &amp; Accounts'!CG$18, 'E2 Allocators'!$B$15:$W$15, 0),FALSE)*$E21)</f>
        <v>0</v>
      </c>
      <c r="CH21" s="1321">
        <f>IF(ISERROR(VLOOKUP(VLOOKUP($A21, 'E4 TB Allocation Details'!$A$18:$L$214, MATCH("A &amp; G ID", 'E4 TB Allocation Details'!$A$18:$L$18, 0),FALSE), 'E2 Allocators'!$B$15:$W$361, MATCH('O5 Details by Class &amp; Accounts'!CH$18, 'E2 Allocators'!$B$15:$W$15, 0),FALSE)*$E21), 0, VLOOKUP(VLOOKUP($A21, 'E4 TB Allocation Details'!$A$18:$L$214, MATCH("A &amp; G ID", 'E4 TB Allocation Details'!$A$18:$L$18, 0),FALSE), 'E2 Allocators'!$B$15:$W$361, MATCH('O5 Details by Class &amp; Accounts'!CH$18, 'E2 Allocators'!$B$15:$W$15, 0),FALSE)*$E21)</f>
        <v>0</v>
      </c>
      <c r="CI21" s="1321">
        <f>IF(ISERROR(VLOOKUP(VLOOKUP($A21, 'E4 TB Allocation Details'!$A$18:$L$214, MATCH("A &amp; G ID", 'E4 TB Allocation Details'!$A$18:$L$18, 0),FALSE), 'E2 Allocators'!$B$15:$W$361, MATCH('O5 Details by Class &amp; Accounts'!CI$18, 'E2 Allocators'!$B$15:$W$15, 0),FALSE)*$E21), 0, VLOOKUP(VLOOKUP($A21, 'E4 TB Allocation Details'!$A$18:$L$214, MATCH("A &amp; G ID", 'E4 TB Allocation Details'!$A$18:$L$18, 0),FALSE), 'E2 Allocators'!$B$15:$W$361, MATCH('O5 Details by Class &amp; Accounts'!CI$18, 'E2 Allocators'!$B$15:$W$15, 0),FALSE)*$E21)</f>
        <v>0</v>
      </c>
      <c r="CJ21" s="1321">
        <f>IF(ISERROR(VLOOKUP(VLOOKUP($A21, 'E4 TB Allocation Details'!$A$18:$L$214, MATCH("A &amp; G ID", 'E4 TB Allocation Details'!$A$18:$L$18, 0),FALSE), 'E2 Allocators'!$B$15:$W$361, MATCH('O5 Details by Class &amp; Accounts'!CJ$18, 'E2 Allocators'!$B$15:$W$15, 0),FALSE)*$E21), 0, VLOOKUP(VLOOKUP($A21, 'E4 TB Allocation Details'!$A$18:$L$214, MATCH("A &amp; G ID", 'E4 TB Allocation Details'!$A$18:$L$18, 0),FALSE), 'E2 Allocators'!$B$15:$W$361, MATCH('O5 Details by Class &amp; Accounts'!CJ$18, 'E2 Allocators'!$B$15:$W$15, 0),FALSE)*$E21)</f>
        <v>0</v>
      </c>
      <c r="CK21" s="1321">
        <f>IF(ISERROR(VLOOKUP(VLOOKUP($A21, 'E4 TB Allocation Details'!$A$18:$L$214, MATCH("A &amp; G ID", 'E4 TB Allocation Details'!$A$18:$L$18, 0),FALSE), 'E2 Allocators'!$B$15:$W$361, MATCH('O5 Details by Class &amp; Accounts'!CK$18, 'E2 Allocators'!$B$15:$W$15, 0),FALSE)*$E21), 0, VLOOKUP(VLOOKUP($A21, 'E4 TB Allocation Details'!$A$18:$L$214, MATCH("A &amp; G ID", 'E4 TB Allocation Details'!$A$18:$L$18, 0),FALSE), 'E2 Allocators'!$B$15:$W$361, MATCH('O5 Details by Class &amp; Accounts'!CK$18, 'E2 Allocators'!$B$15:$W$15, 0),FALSE)*$E21)</f>
        <v>0</v>
      </c>
      <c r="CL21" s="1321">
        <f>IF(ISERROR(VLOOKUP(VLOOKUP($A21, 'E4 TB Allocation Details'!$A$18:$L$214, MATCH("A &amp; G ID", 'E4 TB Allocation Details'!$A$18:$L$18, 0),FALSE), 'E2 Allocators'!$B$15:$W$361, MATCH('O5 Details by Class &amp; Accounts'!CL$18, 'E2 Allocators'!$B$15:$W$15, 0),FALSE)*$E21), 0, VLOOKUP(VLOOKUP($A21, 'E4 TB Allocation Details'!$A$18:$L$214, MATCH("A &amp; G ID", 'E4 TB Allocation Details'!$A$18:$L$18, 0),FALSE), 'E2 Allocators'!$B$15:$W$361, MATCH('O5 Details by Class &amp; Accounts'!CL$18, 'E2 Allocators'!$B$15:$W$15, 0),FALSE)*$E21)</f>
        <v>0</v>
      </c>
      <c r="CM21" s="1321">
        <f>IF(ISERROR(VLOOKUP(VLOOKUP($A21, 'E4 TB Allocation Details'!$A$18:$L$214, MATCH("A &amp; G ID", 'E4 TB Allocation Details'!$A$18:$L$18, 0),FALSE), 'E2 Allocators'!$B$15:$W$361, MATCH('O5 Details by Class &amp; Accounts'!CM$18, 'E2 Allocators'!$B$15:$W$15, 0),FALSE)*$E21), 0, VLOOKUP(VLOOKUP($A21, 'E4 TB Allocation Details'!$A$18:$L$214, MATCH("A &amp; G ID", 'E4 TB Allocation Details'!$A$18:$L$18, 0),FALSE), 'E2 Allocators'!$B$15:$W$361, MATCH('O5 Details by Class &amp; Accounts'!CM$18, 'E2 Allocators'!$B$15:$W$15, 0),FALSE)*$E21)</f>
        <v>0</v>
      </c>
      <c r="CN21" s="1321">
        <f t="shared" ref="CN21:CN59" si="5">SUM(BT21:CM21)</f>
        <v>0</v>
      </c>
      <c r="CO21" s="1650">
        <f t="shared" si="4"/>
        <v>0</v>
      </c>
      <c r="CQ21" s="1898" t="e">
        <v>#N/A</v>
      </c>
    </row>
    <row r="22" spans="1:95" s="64" customFormat="1" ht="12.75">
      <c r="A22" s="1087" t="s">
        <v>821</v>
      </c>
      <c r="B22" s="1088" t="s">
        <v>340</v>
      </c>
      <c r="C22" s="1647">
        <f>IF(ISERROR(VLOOKUP($A22,'I3 TB Data'!$A$19:$H$484,MATCH('O5 Details by Class &amp; Accounts'!$C$18, 'I3 TB Data'!$A$19:$H$19,0),0)), 0, VLOOKUP($A22,'I3 TB Data'!$A$19:$H$484,MATCH('O5 Details by Class &amp; Accounts'!$C$18,'I3 TB Data'!$A$19:$H$19,0),0))</f>
        <v>0</v>
      </c>
      <c r="D22" s="1648">
        <f>'I4 BO ASSETS'!E19</f>
        <v>0</v>
      </c>
      <c r="E22" s="1647">
        <f t="shared" ref="E22:E80" si="6">C22+D22</f>
        <v>0</v>
      </c>
      <c r="F22" s="1649">
        <f>IF(ISERROR(VLOOKUP($A22, 'E1 Categorization'!A33:E124, MATCH("Customer Component", 'E1 Categorization'!$A$33:$E$33,0), 0)), 0, IF(VLOOKUP($A22, 'E1 Categorization'!A33:E124, MATCH("Customer Component", 'E1 Categorization'!$A$33:$E$33,0), 0)=0, 'O5 Details by Class &amp; Accounts'!$E22, IF(AND(VLOOKUP($A22, 'E1 Categorization'!A33:E124, MATCH("Customer Component", 'E1 Categorization'!$A$33:$E$33,0), 0) &gt;0, VLOOKUP($A22, 'E1 Categorization'!A33:E124, MATCH("Customer Component", 'E1 Categorization'!$A$33:$E$33,0), 0)&lt;1), 'O5 Details by Class &amp; Accounts'!$E22*(1-VLOOKUP($A22, 'E1 Categorization'!A33:E124, MATCH("Customer Component", 'E1 Categorization'!$A$33:$E$33,0), 0)), 0)))</f>
        <v>0</v>
      </c>
      <c r="G22" s="1649">
        <f>IF(ISERROR(VLOOKUP($A22, 'E1 Categorization'!A33:E124, MATCH("Customer Component", 'E1 Categorization'!$A$33:$E$33,0), 0)),0, IF(VLOOKUP($A22, 'E1 Categorization'!A33:E124, MATCH("Customer Component", 'E1 Categorization'!$A$33:$E$33,0), 0)=0, 0, IF(AND(VLOOKUP($A22, 'E1 Categorization'!A33:E124, MATCH("Customer Component", 'E1 Categorization'!$A$33:$E$33,0), 0) &gt;0, VLOOKUP($A22, 'E1 Categorization'!A33:E124, MATCH("Customer Component", 'E1 Categorization'!$A$33:$E$33,0), 0)&lt;1), 'O5 Details by Class &amp; Accounts'!$E22*(VLOOKUP($A22, 'E1 Categorization'!A33:E124, MATCH("Customer Component", 'E1 Categorization'!$A$33:$E$33,0), 0)), 'O5 Details by Class &amp; Accounts'!$E22)))</f>
        <v>0</v>
      </c>
      <c r="H22" s="1321">
        <f t="shared" si="0"/>
        <v>0</v>
      </c>
      <c r="I22" s="1321">
        <f>IF(ISERROR(VLOOKUP(VLOOKUP($A22, 'E4 TB Allocation Details'!$A$18:$L$214, MATCH("Demand ID", 'E4 TB Allocation Details'!$A$18:$L$18, 0),FALSE), 'E2 Allocators'!$B$15:$W$361, MATCH('O5 Details by Class &amp; Accounts'!I$18, 'E2 Allocators'!$B$15:$W$15, 0),FALSE)*$F22), 0, VLOOKUP(VLOOKUP($A22, 'E4 TB Allocation Details'!$A$18:$L$214, MATCH("Demand ID", 'E4 TB Allocation Details'!$A$18:$L$18, 0),FALSE), 'E2 Allocators'!$B$15:$W$361, MATCH('O5 Details by Class &amp; Accounts'!I$18, 'E2 Allocators'!$B$15:$W$15, 0),FALSE)*$F22)</f>
        <v>0</v>
      </c>
      <c r="J22" s="1321">
        <f>IF(ISERROR(VLOOKUP(VLOOKUP($A22, 'E4 TB Allocation Details'!$A$18:$L$214, MATCH("Demand ID", 'E4 TB Allocation Details'!$A$18:$L$18, 0),FALSE), 'E2 Allocators'!$B$15:$W$361, MATCH('O5 Details by Class &amp; Accounts'!J$18, 'E2 Allocators'!$B$15:$W$15, 0),FALSE)*$F22), 0, VLOOKUP(VLOOKUP($A22, 'E4 TB Allocation Details'!$A$18:$L$214, MATCH("Demand ID", 'E4 TB Allocation Details'!$A$18:$L$18, 0),FALSE), 'E2 Allocators'!$B$15:$W$361, MATCH('O5 Details by Class &amp; Accounts'!J$18, 'E2 Allocators'!$B$15:$W$15, 0),FALSE)*$F22)</f>
        <v>0</v>
      </c>
      <c r="K22" s="1321">
        <f>IF(ISERROR(VLOOKUP(VLOOKUP($A22, 'E4 TB Allocation Details'!$A$18:$L$214, MATCH("Demand ID", 'E4 TB Allocation Details'!$A$18:$L$18, 0),FALSE), 'E2 Allocators'!$B$15:$W$361, MATCH('O5 Details by Class &amp; Accounts'!K$18, 'E2 Allocators'!$B$15:$W$15, 0),FALSE)*$F22), 0, VLOOKUP(VLOOKUP($A22, 'E4 TB Allocation Details'!$A$18:$L$214, MATCH("Demand ID", 'E4 TB Allocation Details'!$A$18:$L$18, 0),FALSE), 'E2 Allocators'!$B$15:$W$361, MATCH('O5 Details by Class &amp; Accounts'!K$18, 'E2 Allocators'!$B$15:$W$15, 0),FALSE)*$F22)</f>
        <v>0</v>
      </c>
      <c r="L22" s="1321">
        <f>IF(ISERROR(VLOOKUP(VLOOKUP($A22, 'E4 TB Allocation Details'!$A$18:$L$214, MATCH("Demand ID", 'E4 TB Allocation Details'!$A$18:$L$18, 0),FALSE), 'E2 Allocators'!$B$15:$W$361, MATCH('O5 Details by Class &amp; Accounts'!L$18, 'E2 Allocators'!$B$15:$W$15, 0),FALSE)*$F22), 0, VLOOKUP(VLOOKUP($A22, 'E4 TB Allocation Details'!$A$18:$L$214, MATCH("Demand ID", 'E4 TB Allocation Details'!$A$18:$L$18, 0),FALSE), 'E2 Allocators'!$B$15:$W$361, MATCH('O5 Details by Class &amp; Accounts'!L$18, 'E2 Allocators'!$B$15:$W$15, 0),FALSE)*$F22)</f>
        <v>0</v>
      </c>
      <c r="M22" s="1321">
        <f>IF(ISERROR(VLOOKUP(VLOOKUP($A22, 'E4 TB Allocation Details'!$A$18:$L$214, MATCH("Demand ID", 'E4 TB Allocation Details'!$A$18:$L$18, 0),FALSE), 'E2 Allocators'!$B$15:$W$361, MATCH('O5 Details by Class &amp; Accounts'!M$18, 'E2 Allocators'!$B$15:$W$15, 0),FALSE)*$F22), 0, VLOOKUP(VLOOKUP($A22, 'E4 TB Allocation Details'!$A$18:$L$214, MATCH("Demand ID", 'E4 TB Allocation Details'!$A$18:$L$18, 0),FALSE), 'E2 Allocators'!$B$15:$W$361, MATCH('O5 Details by Class &amp; Accounts'!M$18, 'E2 Allocators'!$B$15:$W$15, 0),FALSE)*$F22)</f>
        <v>0</v>
      </c>
      <c r="N22" s="1321">
        <f>IF(ISERROR(VLOOKUP(VLOOKUP($A22, 'E4 TB Allocation Details'!$A$18:$L$214, MATCH("Demand ID", 'E4 TB Allocation Details'!$A$18:$L$18, 0),FALSE), 'E2 Allocators'!$B$15:$W$361, MATCH('O5 Details by Class &amp; Accounts'!N$18, 'E2 Allocators'!$B$15:$W$15, 0),FALSE)*$F22), 0, VLOOKUP(VLOOKUP($A22, 'E4 TB Allocation Details'!$A$18:$L$214, MATCH("Demand ID", 'E4 TB Allocation Details'!$A$18:$L$18, 0),FALSE), 'E2 Allocators'!$B$15:$W$361, MATCH('O5 Details by Class &amp; Accounts'!N$18, 'E2 Allocators'!$B$15:$W$15, 0),FALSE)*$F22)</f>
        <v>0</v>
      </c>
      <c r="O22" s="1321">
        <f>IF(ISERROR(VLOOKUP(VLOOKUP($A22, 'E4 TB Allocation Details'!$A$18:$L$214, MATCH("Demand ID", 'E4 TB Allocation Details'!$A$18:$L$18, 0),FALSE), 'E2 Allocators'!$B$15:$W$361, MATCH('O5 Details by Class &amp; Accounts'!O$18, 'E2 Allocators'!$B$15:$W$15, 0),FALSE)*$F22), 0, VLOOKUP(VLOOKUP($A22, 'E4 TB Allocation Details'!$A$18:$L$214, MATCH("Demand ID", 'E4 TB Allocation Details'!$A$18:$L$18, 0),FALSE), 'E2 Allocators'!$B$15:$W$361, MATCH('O5 Details by Class &amp; Accounts'!O$18, 'E2 Allocators'!$B$15:$W$15, 0),FALSE)*$F22)</f>
        <v>0</v>
      </c>
      <c r="P22" s="1321">
        <f>IF(ISERROR(VLOOKUP(VLOOKUP($A22, 'E4 TB Allocation Details'!$A$18:$L$214, MATCH("Demand ID", 'E4 TB Allocation Details'!$A$18:$L$18, 0),FALSE), 'E2 Allocators'!$B$15:$W$361, MATCH('O5 Details by Class &amp; Accounts'!P$18, 'E2 Allocators'!$B$15:$W$15, 0),FALSE)*$F22), 0, VLOOKUP(VLOOKUP($A22, 'E4 TB Allocation Details'!$A$18:$L$214, MATCH("Demand ID", 'E4 TB Allocation Details'!$A$18:$L$18, 0),FALSE), 'E2 Allocators'!$B$15:$W$361, MATCH('O5 Details by Class &amp; Accounts'!P$18, 'E2 Allocators'!$B$15:$W$15, 0),FALSE)*$F22)</f>
        <v>0</v>
      </c>
      <c r="Q22" s="1321">
        <f>IF(ISERROR(VLOOKUP(VLOOKUP($A22, 'E4 TB Allocation Details'!$A$18:$L$214, MATCH("Demand ID", 'E4 TB Allocation Details'!$A$18:$L$18, 0),FALSE), 'E2 Allocators'!$B$15:$W$361, MATCH('O5 Details by Class &amp; Accounts'!Q$18, 'E2 Allocators'!$B$15:$W$15, 0),FALSE)*$F22), 0, VLOOKUP(VLOOKUP($A22, 'E4 TB Allocation Details'!$A$18:$L$214, MATCH("Demand ID", 'E4 TB Allocation Details'!$A$18:$L$18, 0),FALSE), 'E2 Allocators'!$B$15:$W$361, MATCH('O5 Details by Class &amp; Accounts'!Q$18, 'E2 Allocators'!$B$15:$W$15, 0),FALSE)*$F22)</f>
        <v>0</v>
      </c>
      <c r="R22" s="1321">
        <f>IF(ISERROR(VLOOKUP(VLOOKUP($A22, 'E4 TB Allocation Details'!$A$18:$L$214, MATCH("Demand ID", 'E4 TB Allocation Details'!$A$18:$L$18, 0),FALSE), 'E2 Allocators'!$B$15:$W$361, MATCH('O5 Details by Class &amp; Accounts'!R$18, 'E2 Allocators'!$B$15:$W$15, 0),FALSE)*$F22), 0, VLOOKUP(VLOOKUP($A22, 'E4 TB Allocation Details'!$A$18:$L$214, MATCH("Demand ID", 'E4 TB Allocation Details'!$A$18:$L$18, 0),FALSE), 'E2 Allocators'!$B$15:$W$361, MATCH('O5 Details by Class &amp; Accounts'!R$18, 'E2 Allocators'!$B$15:$W$15, 0),FALSE)*$F22)</f>
        <v>0</v>
      </c>
      <c r="S22" s="1321">
        <f>IF(ISERROR(VLOOKUP(VLOOKUP($A22, 'E4 TB Allocation Details'!$A$18:$L$214, MATCH("Demand ID", 'E4 TB Allocation Details'!$A$18:$L$18, 0),FALSE), 'E2 Allocators'!$B$15:$W$361, MATCH('O5 Details by Class &amp; Accounts'!S$18, 'E2 Allocators'!$B$15:$W$15, 0),FALSE)*$F22), 0, VLOOKUP(VLOOKUP($A22, 'E4 TB Allocation Details'!$A$18:$L$214, MATCH("Demand ID", 'E4 TB Allocation Details'!$A$18:$L$18, 0),FALSE), 'E2 Allocators'!$B$15:$W$361, MATCH('O5 Details by Class &amp; Accounts'!S$18, 'E2 Allocators'!$B$15:$W$15, 0),FALSE)*$F22)</f>
        <v>0</v>
      </c>
      <c r="T22" s="1321">
        <f>IF(ISERROR(VLOOKUP(VLOOKUP($A22, 'E4 TB Allocation Details'!$A$18:$L$214, MATCH("Demand ID", 'E4 TB Allocation Details'!$A$18:$L$18, 0),FALSE), 'E2 Allocators'!$B$15:$W$361, MATCH('O5 Details by Class &amp; Accounts'!T$18, 'E2 Allocators'!$B$15:$W$15, 0),FALSE)*$F22), 0, VLOOKUP(VLOOKUP($A22, 'E4 TB Allocation Details'!$A$18:$L$214, MATCH("Demand ID", 'E4 TB Allocation Details'!$A$18:$L$18, 0),FALSE), 'E2 Allocators'!$B$15:$W$361, MATCH('O5 Details by Class &amp; Accounts'!T$18, 'E2 Allocators'!$B$15:$W$15, 0),FALSE)*$F22)</f>
        <v>0</v>
      </c>
      <c r="U22" s="1321">
        <f>IF(ISERROR(VLOOKUP(VLOOKUP($A22, 'E4 TB Allocation Details'!$A$18:$L$214, MATCH("Demand ID", 'E4 TB Allocation Details'!$A$18:$L$18, 0),FALSE), 'E2 Allocators'!$B$15:$W$361, MATCH('O5 Details by Class &amp; Accounts'!U$18, 'E2 Allocators'!$B$15:$W$15, 0),FALSE)*$F22), 0, VLOOKUP(VLOOKUP($A22, 'E4 TB Allocation Details'!$A$18:$L$214, MATCH("Demand ID", 'E4 TB Allocation Details'!$A$18:$L$18, 0),FALSE), 'E2 Allocators'!$B$15:$W$361, MATCH('O5 Details by Class &amp; Accounts'!U$18, 'E2 Allocators'!$B$15:$W$15, 0),FALSE)*$F22)</f>
        <v>0</v>
      </c>
      <c r="V22" s="1321">
        <f>IF(ISERROR(VLOOKUP(VLOOKUP($A22, 'E4 TB Allocation Details'!$A$18:$L$214, MATCH("Demand ID", 'E4 TB Allocation Details'!$A$18:$L$18, 0),FALSE), 'E2 Allocators'!$B$15:$W$361, MATCH('O5 Details by Class &amp; Accounts'!V$18, 'E2 Allocators'!$B$15:$W$15, 0),FALSE)*$F22), 0, VLOOKUP(VLOOKUP($A22, 'E4 TB Allocation Details'!$A$18:$L$214, MATCH("Demand ID", 'E4 TB Allocation Details'!$A$18:$L$18, 0),FALSE), 'E2 Allocators'!$B$15:$W$361, MATCH('O5 Details by Class &amp; Accounts'!V$18, 'E2 Allocators'!$B$15:$W$15, 0),FALSE)*$F22)</f>
        <v>0</v>
      </c>
      <c r="W22" s="1321">
        <f>IF(ISERROR(VLOOKUP(VLOOKUP($A22, 'E4 TB Allocation Details'!$A$18:$L$214, MATCH("Demand ID", 'E4 TB Allocation Details'!$A$18:$L$18, 0),FALSE), 'E2 Allocators'!$B$15:$W$361, MATCH('O5 Details by Class &amp; Accounts'!W$18, 'E2 Allocators'!$B$15:$W$15, 0),FALSE)*$F22), 0, VLOOKUP(VLOOKUP($A22, 'E4 TB Allocation Details'!$A$18:$L$214, MATCH("Demand ID", 'E4 TB Allocation Details'!$A$18:$L$18, 0),FALSE), 'E2 Allocators'!$B$15:$W$361, MATCH('O5 Details by Class &amp; Accounts'!W$18, 'E2 Allocators'!$B$15:$W$15, 0),FALSE)*$F22)</f>
        <v>0</v>
      </c>
      <c r="X22" s="1321">
        <f>IF(ISERROR(VLOOKUP(VLOOKUP($A22, 'E4 TB Allocation Details'!$A$18:$L$214, MATCH("Demand ID", 'E4 TB Allocation Details'!$A$18:$L$18, 0),FALSE), 'E2 Allocators'!$B$15:$W$361, MATCH('O5 Details by Class &amp; Accounts'!X$18, 'E2 Allocators'!$B$15:$W$15, 0),FALSE)*$F22), 0, VLOOKUP(VLOOKUP($A22, 'E4 TB Allocation Details'!$A$18:$L$214, MATCH("Demand ID", 'E4 TB Allocation Details'!$A$18:$L$18, 0),FALSE), 'E2 Allocators'!$B$15:$W$361, MATCH('O5 Details by Class &amp; Accounts'!X$18, 'E2 Allocators'!$B$15:$W$15, 0),FALSE)*$F22)</f>
        <v>0</v>
      </c>
      <c r="Y22" s="1321">
        <f>IF(ISERROR(VLOOKUP(VLOOKUP($A22, 'E4 TB Allocation Details'!$A$18:$L$214, MATCH("Demand ID", 'E4 TB Allocation Details'!$A$18:$L$18, 0),FALSE), 'E2 Allocators'!$B$15:$W$361, MATCH('O5 Details by Class &amp; Accounts'!Y$18, 'E2 Allocators'!$B$15:$W$15, 0),FALSE)*$F22), 0, VLOOKUP(VLOOKUP($A22, 'E4 TB Allocation Details'!$A$18:$L$214, MATCH("Demand ID", 'E4 TB Allocation Details'!$A$18:$L$18, 0),FALSE), 'E2 Allocators'!$B$15:$W$361, MATCH('O5 Details by Class &amp; Accounts'!Y$18, 'E2 Allocators'!$B$15:$W$15, 0),FALSE)*$F22)</f>
        <v>0</v>
      </c>
      <c r="Z22" s="1321">
        <f>IF(ISERROR(VLOOKUP(VLOOKUP($A22, 'E4 TB Allocation Details'!$A$18:$L$214, MATCH("Demand ID", 'E4 TB Allocation Details'!$A$18:$L$18, 0),FALSE), 'E2 Allocators'!$B$15:$W$361, MATCH('O5 Details by Class &amp; Accounts'!Z$18, 'E2 Allocators'!$B$15:$W$15, 0),FALSE)*$F22), 0, VLOOKUP(VLOOKUP($A22, 'E4 TB Allocation Details'!$A$18:$L$214, MATCH("Demand ID", 'E4 TB Allocation Details'!$A$18:$L$18, 0),FALSE), 'E2 Allocators'!$B$15:$W$361, MATCH('O5 Details by Class &amp; Accounts'!Z$18, 'E2 Allocators'!$B$15:$W$15, 0),FALSE)*$F22)</f>
        <v>0</v>
      </c>
      <c r="AA22" s="1321">
        <f>IF(ISERROR(VLOOKUP(VLOOKUP($A22, 'E4 TB Allocation Details'!$A$18:$L$214, MATCH("Demand ID", 'E4 TB Allocation Details'!$A$18:$L$18, 0),FALSE), 'E2 Allocators'!$B$15:$W$361, MATCH('O5 Details by Class &amp; Accounts'!AA$18, 'E2 Allocators'!$B$15:$W$15, 0),FALSE)*$F22), 0, VLOOKUP(VLOOKUP($A22, 'E4 TB Allocation Details'!$A$18:$L$214, MATCH("Demand ID", 'E4 TB Allocation Details'!$A$18:$L$18, 0),FALSE), 'E2 Allocators'!$B$15:$W$361, MATCH('O5 Details by Class &amp; Accounts'!AA$18, 'E2 Allocators'!$B$15:$W$15, 0),FALSE)*$F22)</f>
        <v>0</v>
      </c>
      <c r="AB22" s="1321">
        <f>IF(ISERROR(VLOOKUP(VLOOKUP($A22, 'E4 TB Allocation Details'!$A$18:$L$214, MATCH("Demand ID", 'E4 TB Allocation Details'!$A$18:$L$18, 0),FALSE), 'E2 Allocators'!$B$15:$W$361, MATCH('O5 Details by Class &amp; Accounts'!AB$18, 'E2 Allocators'!$B$15:$W$15, 0),FALSE)*$F22), 0, VLOOKUP(VLOOKUP($A22, 'E4 TB Allocation Details'!$A$18:$L$214, MATCH("Demand ID", 'E4 TB Allocation Details'!$A$18:$L$18, 0),FALSE), 'E2 Allocators'!$B$15:$W$361, MATCH('O5 Details by Class &amp; Accounts'!AB$18, 'E2 Allocators'!$B$15:$W$15, 0),FALSE)*$F22)</f>
        <v>0</v>
      </c>
      <c r="AC22" s="1321">
        <f t="shared" si="1"/>
        <v>0</v>
      </c>
      <c r="AD22" s="1321">
        <f>IF(ISERROR(VLOOKUP(VLOOKUP($A22, 'E4 TB Allocation Details'!$A$18:$L$214, MATCH("Customer ID", 'E4 TB Allocation Details'!$A$18:$L$18, 0),FALSE), 'E2 Allocators'!$B$15:$W$361, MATCH('O5 Details by Class &amp; Accounts'!AD$18, 'E2 Allocators'!$B$15:$W$15, 0),FALSE)*$G22), 0, VLOOKUP(VLOOKUP($A22, 'E4 TB Allocation Details'!$A$18:$L$214, MATCH("Customer ID", 'E4 TB Allocation Details'!$A$18:$L$18, 0),FALSE), 'E2 Allocators'!$B$15:$W$361, MATCH('O5 Details by Class &amp; Accounts'!AD$18, 'E2 Allocators'!$B$15:$W$15, 0),FALSE)*$G22)</f>
        <v>0</v>
      </c>
      <c r="AE22" s="1321">
        <f>IF(ISERROR(VLOOKUP(VLOOKUP($A22, 'E4 TB Allocation Details'!$A$18:$L$214, MATCH("Customer ID", 'E4 TB Allocation Details'!$A$18:$L$18, 0),FALSE), 'E2 Allocators'!$B$15:$W$361, MATCH('O5 Details by Class &amp; Accounts'!AE$18, 'E2 Allocators'!$B$15:$W$15, 0),FALSE)*$G22), 0, VLOOKUP(VLOOKUP($A22, 'E4 TB Allocation Details'!$A$18:$L$214, MATCH("Customer ID", 'E4 TB Allocation Details'!$A$18:$L$18, 0),FALSE), 'E2 Allocators'!$B$15:$W$361, MATCH('O5 Details by Class &amp; Accounts'!AE$18, 'E2 Allocators'!$B$15:$W$15, 0),FALSE)*$G22)</f>
        <v>0</v>
      </c>
      <c r="AF22" s="1321">
        <f>IF(ISERROR(VLOOKUP(VLOOKUP($A22, 'E4 TB Allocation Details'!$A$18:$L$214, MATCH("Customer ID", 'E4 TB Allocation Details'!$A$18:$L$18, 0),FALSE), 'E2 Allocators'!$B$15:$W$361, MATCH('O5 Details by Class &amp; Accounts'!AF$18, 'E2 Allocators'!$B$15:$W$15, 0),FALSE)*$G22), 0, VLOOKUP(VLOOKUP($A22, 'E4 TB Allocation Details'!$A$18:$L$214, MATCH("Customer ID", 'E4 TB Allocation Details'!$A$18:$L$18, 0),FALSE), 'E2 Allocators'!$B$15:$W$361, MATCH('O5 Details by Class &amp; Accounts'!AF$18, 'E2 Allocators'!$B$15:$W$15, 0),FALSE)*$G22)</f>
        <v>0</v>
      </c>
      <c r="AG22" s="1321">
        <f>IF(ISERROR(VLOOKUP(VLOOKUP($A22, 'E4 TB Allocation Details'!$A$18:$L$214, MATCH("Customer ID", 'E4 TB Allocation Details'!$A$18:$L$18, 0),FALSE), 'E2 Allocators'!$B$15:$W$361, MATCH('O5 Details by Class &amp; Accounts'!AG$18, 'E2 Allocators'!$B$15:$W$15, 0),FALSE)*$G22), 0, VLOOKUP(VLOOKUP($A22, 'E4 TB Allocation Details'!$A$18:$L$214, MATCH("Customer ID", 'E4 TB Allocation Details'!$A$18:$L$18, 0),FALSE), 'E2 Allocators'!$B$15:$W$361, MATCH('O5 Details by Class &amp; Accounts'!AG$18, 'E2 Allocators'!$B$15:$W$15, 0),FALSE)*$G22)</f>
        <v>0</v>
      </c>
      <c r="AH22" s="1321">
        <f>IF(ISERROR(VLOOKUP(VLOOKUP($A22, 'E4 TB Allocation Details'!$A$18:$L$214, MATCH("Customer ID", 'E4 TB Allocation Details'!$A$18:$L$18, 0),FALSE), 'E2 Allocators'!$B$15:$W$361, MATCH('O5 Details by Class &amp; Accounts'!AH$18, 'E2 Allocators'!$B$15:$W$15, 0),FALSE)*$G22), 0, VLOOKUP(VLOOKUP($A22, 'E4 TB Allocation Details'!$A$18:$L$214, MATCH("Customer ID", 'E4 TB Allocation Details'!$A$18:$L$18, 0),FALSE), 'E2 Allocators'!$B$15:$W$361, MATCH('O5 Details by Class &amp; Accounts'!AH$18, 'E2 Allocators'!$B$15:$W$15, 0),FALSE)*$G22)</f>
        <v>0</v>
      </c>
      <c r="AI22" s="1321">
        <f>IF(ISERROR(VLOOKUP(VLOOKUP($A22, 'E4 TB Allocation Details'!$A$18:$L$214, MATCH("Customer ID", 'E4 TB Allocation Details'!$A$18:$L$18, 0),FALSE), 'E2 Allocators'!$B$15:$W$361, MATCH('O5 Details by Class &amp; Accounts'!AI$18, 'E2 Allocators'!$B$15:$W$15, 0),FALSE)*$G22), 0, VLOOKUP(VLOOKUP($A22, 'E4 TB Allocation Details'!$A$18:$L$214, MATCH("Customer ID", 'E4 TB Allocation Details'!$A$18:$L$18, 0),FALSE), 'E2 Allocators'!$B$15:$W$361, MATCH('O5 Details by Class &amp; Accounts'!AI$18, 'E2 Allocators'!$B$15:$W$15, 0),FALSE)*$G22)</f>
        <v>0</v>
      </c>
      <c r="AJ22" s="1321">
        <f>IF(ISERROR(VLOOKUP(VLOOKUP($A22, 'E4 TB Allocation Details'!$A$18:$L$214, MATCH("Customer ID", 'E4 TB Allocation Details'!$A$18:$L$18, 0),FALSE), 'E2 Allocators'!$B$15:$W$361, MATCH('O5 Details by Class &amp; Accounts'!AJ$18, 'E2 Allocators'!$B$15:$W$15, 0),FALSE)*$G22), 0, VLOOKUP(VLOOKUP($A22, 'E4 TB Allocation Details'!$A$18:$L$214, MATCH("Customer ID", 'E4 TB Allocation Details'!$A$18:$L$18, 0),FALSE), 'E2 Allocators'!$B$15:$W$361, MATCH('O5 Details by Class &amp; Accounts'!AJ$18, 'E2 Allocators'!$B$15:$W$15, 0),FALSE)*$G22)</f>
        <v>0</v>
      </c>
      <c r="AK22" s="1321">
        <f>IF(ISERROR(VLOOKUP(VLOOKUP($A22, 'E4 TB Allocation Details'!$A$18:$L$214, MATCH("Customer ID", 'E4 TB Allocation Details'!$A$18:$L$18, 0),FALSE), 'E2 Allocators'!$B$15:$W$361, MATCH('O5 Details by Class &amp; Accounts'!AK$18, 'E2 Allocators'!$B$15:$W$15, 0),FALSE)*$G22), 0, VLOOKUP(VLOOKUP($A22, 'E4 TB Allocation Details'!$A$18:$L$214, MATCH("Customer ID", 'E4 TB Allocation Details'!$A$18:$L$18, 0),FALSE), 'E2 Allocators'!$B$15:$W$361, MATCH('O5 Details by Class &amp; Accounts'!AK$18, 'E2 Allocators'!$B$15:$W$15, 0),FALSE)*$G22)</f>
        <v>0</v>
      </c>
      <c r="AL22" s="1321">
        <f>IF(ISERROR(VLOOKUP(VLOOKUP($A22, 'E4 TB Allocation Details'!$A$18:$L$214, MATCH("Customer ID", 'E4 TB Allocation Details'!$A$18:$L$18, 0),FALSE), 'E2 Allocators'!$B$15:$W$361, MATCH('O5 Details by Class &amp; Accounts'!AL$18, 'E2 Allocators'!$B$15:$W$15, 0),FALSE)*$G22), 0, VLOOKUP(VLOOKUP($A22, 'E4 TB Allocation Details'!$A$18:$L$214, MATCH("Customer ID", 'E4 TB Allocation Details'!$A$18:$L$18, 0),FALSE), 'E2 Allocators'!$B$15:$W$361, MATCH('O5 Details by Class &amp; Accounts'!AL$18, 'E2 Allocators'!$B$15:$W$15, 0),FALSE)*$G22)</f>
        <v>0</v>
      </c>
      <c r="AM22" s="1321">
        <f>IF(ISERROR(VLOOKUP(VLOOKUP($A22, 'E4 TB Allocation Details'!$A$18:$L$214, MATCH("Customer ID", 'E4 TB Allocation Details'!$A$18:$L$18, 0),FALSE), 'E2 Allocators'!$B$15:$W$361, MATCH('O5 Details by Class &amp; Accounts'!AM$18, 'E2 Allocators'!$B$15:$W$15, 0),FALSE)*$G22), 0, VLOOKUP(VLOOKUP($A22, 'E4 TB Allocation Details'!$A$18:$L$214, MATCH("Customer ID", 'E4 TB Allocation Details'!$A$18:$L$18, 0),FALSE), 'E2 Allocators'!$B$15:$W$361, MATCH('O5 Details by Class &amp; Accounts'!AM$18, 'E2 Allocators'!$B$15:$W$15, 0),FALSE)*$G22)</f>
        <v>0</v>
      </c>
      <c r="AN22" s="1321">
        <f>IF(ISERROR(VLOOKUP(VLOOKUP($A22, 'E4 TB Allocation Details'!$A$18:$L$214, MATCH("Customer ID", 'E4 TB Allocation Details'!$A$18:$L$18, 0),FALSE), 'E2 Allocators'!$B$15:$W$361, MATCH('O5 Details by Class &amp; Accounts'!AN$18, 'E2 Allocators'!$B$15:$W$15, 0),FALSE)*$G22), 0, VLOOKUP(VLOOKUP($A22, 'E4 TB Allocation Details'!$A$18:$L$214, MATCH("Customer ID", 'E4 TB Allocation Details'!$A$18:$L$18, 0),FALSE), 'E2 Allocators'!$B$15:$W$361, MATCH('O5 Details by Class &amp; Accounts'!AN$18, 'E2 Allocators'!$B$15:$W$15, 0),FALSE)*$G22)</f>
        <v>0</v>
      </c>
      <c r="AO22" s="1321">
        <f>IF(ISERROR(VLOOKUP(VLOOKUP($A22, 'E4 TB Allocation Details'!$A$18:$L$214, MATCH("Customer ID", 'E4 TB Allocation Details'!$A$18:$L$18, 0),FALSE), 'E2 Allocators'!$B$15:$W$361, MATCH('O5 Details by Class &amp; Accounts'!AO$18, 'E2 Allocators'!$B$15:$W$15, 0),FALSE)*$G22), 0, VLOOKUP(VLOOKUP($A22, 'E4 TB Allocation Details'!$A$18:$L$214, MATCH("Customer ID", 'E4 TB Allocation Details'!$A$18:$L$18, 0),FALSE), 'E2 Allocators'!$B$15:$W$361, MATCH('O5 Details by Class &amp; Accounts'!AO$18, 'E2 Allocators'!$B$15:$W$15, 0),FALSE)*$G22)</f>
        <v>0</v>
      </c>
      <c r="AP22" s="1321">
        <f>IF(ISERROR(VLOOKUP(VLOOKUP($A22, 'E4 TB Allocation Details'!$A$18:$L$214, MATCH("Customer ID", 'E4 TB Allocation Details'!$A$18:$L$18, 0),FALSE), 'E2 Allocators'!$B$15:$W$361, MATCH('O5 Details by Class &amp; Accounts'!AP$18, 'E2 Allocators'!$B$15:$W$15, 0),FALSE)*$G22), 0, VLOOKUP(VLOOKUP($A22, 'E4 TB Allocation Details'!$A$18:$L$214, MATCH("Customer ID", 'E4 TB Allocation Details'!$A$18:$L$18, 0),FALSE), 'E2 Allocators'!$B$15:$W$361, MATCH('O5 Details by Class &amp; Accounts'!AP$18, 'E2 Allocators'!$B$15:$W$15, 0),FALSE)*$G22)</f>
        <v>0</v>
      </c>
      <c r="AQ22" s="1321">
        <f>IF(ISERROR(VLOOKUP(VLOOKUP($A22, 'E4 TB Allocation Details'!$A$18:$L$214, MATCH("Customer ID", 'E4 TB Allocation Details'!$A$18:$L$18, 0),FALSE), 'E2 Allocators'!$B$15:$W$361, MATCH('O5 Details by Class &amp; Accounts'!AQ$18, 'E2 Allocators'!$B$15:$W$15, 0),FALSE)*$G22), 0, VLOOKUP(VLOOKUP($A22, 'E4 TB Allocation Details'!$A$18:$L$214, MATCH("Customer ID", 'E4 TB Allocation Details'!$A$18:$L$18, 0),FALSE), 'E2 Allocators'!$B$15:$W$361, MATCH('O5 Details by Class &amp; Accounts'!AQ$18, 'E2 Allocators'!$B$15:$W$15, 0),FALSE)*$G22)</f>
        <v>0</v>
      </c>
      <c r="AR22" s="1321">
        <f>IF(ISERROR(VLOOKUP(VLOOKUP($A22, 'E4 TB Allocation Details'!$A$18:$L$214, MATCH("Customer ID", 'E4 TB Allocation Details'!$A$18:$L$18, 0),FALSE), 'E2 Allocators'!$B$15:$W$361, MATCH('O5 Details by Class &amp; Accounts'!AR$18, 'E2 Allocators'!$B$15:$W$15, 0),FALSE)*$G22), 0, VLOOKUP(VLOOKUP($A22, 'E4 TB Allocation Details'!$A$18:$L$214, MATCH("Customer ID", 'E4 TB Allocation Details'!$A$18:$L$18, 0),FALSE), 'E2 Allocators'!$B$15:$W$361, MATCH('O5 Details by Class &amp; Accounts'!AR$18, 'E2 Allocators'!$B$15:$W$15, 0),FALSE)*$G22)</f>
        <v>0</v>
      </c>
      <c r="AS22" s="1321">
        <f>IF(ISERROR(VLOOKUP(VLOOKUP($A22, 'E4 TB Allocation Details'!$A$18:$L$214, MATCH("Customer ID", 'E4 TB Allocation Details'!$A$18:$L$18, 0),FALSE), 'E2 Allocators'!$B$15:$W$361, MATCH('O5 Details by Class &amp; Accounts'!AS$18, 'E2 Allocators'!$B$15:$W$15, 0),FALSE)*$G22), 0, VLOOKUP(VLOOKUP($A22, 'E4 TB Allocation Details'!$A$18:$L$214, MATCH("Customer ID", 'E4 TB Allocation Details'!$A$18:$L$18, 0),FALSE), 'E2 Allocators'!$B$15:$W$361, MATCH('O5 Details by Class &amp; Accounts'!AS$18, 'E2 Allocators'!$B$15:$W$15, 0),FALSE)*$G22)</f>
        <v>0</v>
      </c>
      <c r="AT22" s="1321">
        <f>IF(ISERROR(VLOOKUP(VLOOKUP($A22, 'E4 TB Allocation Details'!$A$18:$L$214, MATCH("Customer ID", 'E4 TB Allocation Details'!$A$18:$L$18, 0),FALSE), 'E2 Allocators'!$B$15:$W$361, MATCH('O5 Details by Class &amp; Accounts'!AT$18, 'E2 Allocators'!$B$15:$W$15, 0),FALSE)*$G22), 0, VLOOKUP(VLOOKUP($A22, 'E4 TB Allocation Details'!$A$18:$L$214, MATCH("Customer ID", 'E4 TB Allocation Details'!$A$18:$L$18, 0),FALSE), 'E2 Allocators'!$B$15:$W$361, MATCH('O5 Details by Class &amp; Accounts'!AT$18, 'E2 Allocators'!$B$15:$W$15, 0),FALSE)*$G22)</f>
        <v>0</v>
      </c>
      <c r="AU22" s="1321">
        <f>IF(ISERROR(VLOOKUP(VLOOKUP($A22, 'E4 TB Allocation Details'!$A$18:$L$214, MATCH("Customer ID", 'E4 TB Allocation Details'!$A$18:$L$18, 0),FALSE), 'E2 Allocators'!$B$15:$W$361, MATCH('O5 Details by Class &amp; Accounts'!AU$18, 'E2 Allocators'!$B$15:$W$15, 0),FALSE)*$G22), 0, VLOOKUP(VLOOKUP($A22, 'E4 TB Allocation Details'!$A$18:$L$214, MATCH("Customer ID", 'E4 TB Allocation Details'!$A$18:$L$18, 0),FALSE), 'E2 Allocators'!$B$15:$W$361, MATCH('O5 Details by Class &amp; Accounts'!AU$18, 'E2 Allocators'!$B$15:$W$15, 0),FALSE)*$G22)</f>
        <v>0</v>
      </c>
      <c r="AV22" s="1321">
        <f>IF(ISERROR(VLOOKUP(VLOOKUP($A22, 'E4 TB Allocation Details'!$A$18:$L$214, MATCH("Customer ID", 'E4 TB Allocation Details'!$A$18:$L$18, 0),FALSE), 'E2 Allocators'!$B$15:$W$361, MATCH('O5 Details by Class &amp; Accounts'!AV$18, 'E2 Allocators'!$B$15:$W$15, 0),FALSE)*$G22), 0, VLOOKUP(VLOOKUP($A22, 'E4 TB Allocation Details'!$A$18:$L$214, MATCH("Customer ID", 'E4 TB Allocation Details'!$A$18:$L$18, 0),FALSE), 'E2 Allocators'!$B$15:$W$361, MATCH('O5 Details by Class &amp; Accounts'!AV$18, 'E2 Allocators'!$B$15:$W$15, 0),FALSE)*$G22)</f>
        <v>0</v>
      </c>
      <c r="AW22" s="1321">
        <f>IF(ISERROR(VLOOKUP(VLOOKUP($A22, 'E4 TB Allocation Details'!$A$18:$L$214, MATCH("Customer ID", 'E4 TB Allocation Details'!$A$18:$L$18, 0),FALSE), 'E2 Allocators'!$B$15:$W$361, MATCH('O5 Details by Class &amp; Accounts'!AW$18, 'E2 Allocators'!$B$15:$W$15, 0),FALSE)*$G22), 0, VLOOKUP(VLOOKUP($A22, 'E4 TB Allocation Details'!$A$18:$L$214, MATCH("Customer ID", 'E4 TB Allocation Details'!$A$18:$L$18, 0),FALSE), 'E2 Allocators'!$B$15:$W$361, MATCH('O5 Details by Class &amp; Accounts'!AW$18, 'E2 Allocators'!$B$15:$W$15, 0),FALSE)*$G22)</f>
        <v>0</v>
      </c>
      <c r="AX22" s="1321">
        <f t="shared" si="2"/>
        <v>0</v>
      </c>
      <c r="AY22" s="1321">
        <f>IF(ISERROR(VLOOKUP(VLOOKUP($A22, 'E4 TB Allocation Details'!$A$18:$L$214, MATCH("Misc ID", 'E4 TB Allocation Details'!$A$18:$L$18, 0),FALSE), 'E2 Allocators'!$B$15:$W$361, MATCH('O5 Details by Class &amp; Accounts'!AY$18, 'E2 Allocators'!$B$15:$W$15, 0),FALSE)*$E22), 0, VLOOKUP(VLOOKUP($A22, 'E4 TB Allocation Details'!$A$18:$L$214, MATCH("Misc ID", 'E4 TB Allocation Details'!$A$18:$L$18, 0),FALSE), 'E2 Allocators'!$B$15:$W$361, MATCH('O5 Details by Class &amp; Accounts'!AY$18, 'E2 Allocators'!$B$15:$W$15, 0),FALSE)*$E22)</f>
        <v>0</v>
      </c>
      <c r="AZ22" s="1321">
        <f>IF(ISERROR(VLOOKUP(VLOOKUP($A22, 'E4 TB Allocation Details'!$A$18:$L$214, MATCH("Misc ID", 'E4 TB Allocation Details'!$A$18:$L$18, 0),FALSE), 'E2 Allocators'!$B$15:$W$361, MATCH('O5 Details by Class &amp; Accounts'!AZ$18, 'E2 Allocators'!$B$15:$W$15, 0),FALSE)*$E22), 0, VLOOKUP(VLOOKUP($A22, 'E4 TB Allocation Details'!$A$18:$L$214, MATCH("Misc ID", 'E4 TB Allocation Details'!$A$18:$L$18, 0),FALSE), 'E2 Allocators'!$B$15:$W$361, MATCH('O5 Details by Class &amp; Accounts'!AZ$18, 'E2 Allocators'!$B$15:$W$15, 0),FALSE)*$E22)</f>
        <v>0</v>
      </c>
      <c r="BA22" s="1321">
        <f>IF(ISERROR(VLOOKUP(VLOOKUP($A22, 'E4 TB Allocation Details'!$A$18:$L$214, MATCH("Misc ID", 'E4 TB Allocation Details'!$A$18:$L$18, 0),FALSE), 'E2 Allocators'!$B$15:$W$361, MATCH('O5 Details by Class &amp; Accounts'!BA$18, 'E2 Allocators'!$B$15:$W$15, 0),FALSE)*$E22), 0, VLOOKUP(VLOOKUP($A22, 'E4 TB Allocation Details'!$A$18:$L$214, MATCH("Misc ID", 'E4 TB Allocation Details'!$A$18:$L$18, 0),FALSE), 'E2 Allocators'!$B$15:$W$361, MATCH('O5 Details by Class &amp; Accounts'!BA$18, 'E2 Allocators'!$B$15:$W$15, 0),FALSE)*$E22)</f>
        <v>0</v>
      </c>
      <c r="BB22" s="1321">
        <f>IF(ISERROR(VLOOKUP(VLOOKUP($A22, 'E4 TB Allocation Details'!$A$18:$L$214, MATCH("Misc ID", 'E4 TB Allocation Details'!$A$18:$L$18, 0),FALSE), 'E2 Allocators'!$B$15:$W$361, MATCH('O5 Details by Class &amp; Accounts'!BB$18, 'E2 Allocators'!$B$15:$W$15, 0),FALSE)*$E22), 0, VLOOKUP(VLOOKUP($A22, 'E4 TB Allocation Details'!$A$18:$L$214, MATCH("Misc ID", 'E4 TB Allocation Details'!$A$18:$L$18, 0),FALSE), 'E2 Allocators'!$B$15:$W$361, MATCH('O5 Details by Class &amp; Accounts'!BB$18, 'E2 Allocators'!$B$15:$W$15, 0),FALSE)*$E22)</f>
        <v>0</v>
      </c>
      <c r="BC22" s="1321">
        <f>IF(ISERROR(VLOOKUP(VLOOKUP($A22, 'E4 TB Allocation Details'!$A$18:$L$214, MATCH("Misc ID", 'E4 TB Allocation Details'!$A$18:$L$18, 0),FALSE), 'E2 Allocators'!$B$15:$W$361, MATCH('O5 Details by Class &amp; Accounts'!BC$18, 'E2 Allocators'!$B$15:$W$15, 0),FALSE)*$E22), 0, VLOOKUP(VLOOKUP($A22, 'E4 TB Allocation Details'!$A$18:$L$214, MATCH("Misc ID", 'E4 TB Allocation Details'!$A$18:$L$18, 0),FALSE), 'E2 Allocators'!$B$15:$W$361, MATCH('O5 Details by Class &amp; Accounts'!BC$18, 'E2 Allocators'!$B$15:$W$15, 0),FALSE)*$E22)</f>
        <v>0</v>
      </c>
      <c r="BD22" s="1321">
        <f>IF(ISERROR(VLOOKUP(VLOOKUP($A22, 'E4 TB Allocation Details'!$A$18:$L$214, MATCH("Misc ID", 'E4 TB Allocation Details'!$A$18:$L$18, 0),FALSE), 'E2 Allocators'!$B$15:$W$361, MATCH('O5 Details by Class &amp; Accounts'!BD$18, 'E2 Allocators'!$B$15:$W$15, 0),FALSE)*$E22), 0, VLOOKUP(VLOOKUP($A22, 'E4 TB Allocation Details'!$A$18:$L$214, MATCH("Misc ID", 'E4 TB Allocation Details'!$A$18:$L$18, 0),FALSE), 'E2 Allocators'!$B$15:$W$361, MATCH('O5 Details by Class &amp; Accounts'!BD$18, 'E2 Allocators'!$B$15:$W$15, 0),FALSE)*$E22)</f>
        <v>0</v>
      </c>
      <c r="BE22" s="1321">
        <f>IF(ISERROR(VLOOKUP(VLOOKUP($A22, 'E4 TB Allocation Details'!$A$18:$L$214, MATCH("Misc ID", 'E4 TB Allocation Details'!$A$18:$L$18, 0),FALSE), 'E2 Allocators'!$B$15:$W$361, MATCH('O5 Details by Class &amp; Accounts'!BE$18, 'E2 Allocators'!$B$15:$W$15, 0),FALSE)*$E22), 0, VLOOKUP(VLOOKUP($A22, 'E4 TB Allocation Details'!$A$18:$L$214, MATCH("Misc ID", 'E4 TB Allocation Details'!$A$18:$L$18, 0),FALSE), 'E2 Allocators'!$B$15:$W$361, MATCH('O5 Details by Class &amp; Accounts'!BE$18, 'E2 Allocators'!$B$15:$W$15, 0),FALSE)*$E22)</f>
        <v>0</v>
      </c>
      <c r="BF22" s="1321">
        <f>IF(ISERROR(VLOOKUP(VLOOKUP($A22, 'E4 TB Allocation Details'!$A$18:$L$214, MATCH("Misc ID", 'E4 TB Allocation Details'!$A$18:$L$18, 0),FALSE), 'E2 Allocators'!$B$15:$W$361, MATCH('O5 Details by Class &amp; Accounts'!BF$18, 'E2 Allocators'!$B$15:$W$15, 0),FALSE)*$E22), 0, VLOOKUP(VLOOKUP($A22, 'E4 TB Allocation Details'!$A$18:$L$214, MATCH("Misc ID", 'E4 TB Allocation Details'!$A$18:$L$18, 0),FALSE), 'E2 Allocators'!$B$15:$W$361, MATCH('O5 Details by Class &amp; Accounts'!BF$18, 'E2 Allocators'!$B$15:$W$15, 0),FALSE)*$E22)</f>
        <v>0</v>
      </c>
      <c r="BG22" s="1321">
        <f>IF(ISERROR(VLOOKUP(VLOOKUP($A22, 'E4 TB Allocation Details'!$A$18:$L$214, MATCH("Misc ID", 'E4 TB Allocation Details'!$A$18:$L$18, 0),FALSE), 'E2 Allocators'!$B$15:$W$361, MATCH('O5 Details by Class &amp; Accounts'!BG$18, 'E2 Allocators'!$B$15:$W$15, 0),FALSE)*$E22), 0, VLOOKUP(VLOOKUP($A22, 'E4 TB Allocation Details'!$A$18:$L$214, MATCH("Misc ID", 'E4 TB Allocation Details'!$A$18:$L$18, 0),FALSE), 'E2 Allocators'!$B$15:$W$361, MATCH('O5 Details by Class &amp; Accounts'!BG$18, 'E2 Allocators'!$B$15:$W$15, 0),FALSE)*$E22)</f>
        <v>0</v>
      </c>
      <c r="BH22" s="1321">
        <f>IF(ISERROR(VLOOKUP(VLOOKUP($A22, 'E4 TB Allocation Details'!$A$18:$L$214, MATCH("Misc ID", 'E4 TB Allocation Details'!$A$18:$L$18, 0),FALSE), 'E2 Allocators'!$B$15:$W$361, MATCH('O5 Details by Class &amp; Accounts'!BH$18, 'E2 Allocators'!$B$15:$W$15, 0),FALSE)*$E22), 0, VLOOKUP(VLOOKUP($A22, 'E4 TB Allocation Details'!$A$18:$L$214, MATCH("Misc ID", 'E4 TB Allocation Details'!$A$18:$L$18, 0),FALSE), 'E2 Allocators'!$B$15:$W$361, MATCH('O5 Details by Class &amp; Accounts'!BH$18, 'E2 Allocators'!$B$15:$W$15, 0),FALSE)*$E22)</f>
        <v>0</v>
      </c>
      <c r="BI22" s="1321">
        <f>IF(ISERROR(VLOOKUP(VLOOKUP($A22, 'E4 TB Allocation Details'!$A$18:$L$214, MATCH("Misc ID", 'E4 TB Allocation Details'!$A$18:$L$18, 0),FALSE), 'E2 Allocators'!$B$15:$W$361, MATCH('O5 Details by Class &amp; Accounts'!BI$18, 'E2 Allocators'!$B$15:$W$15, 0),FALSE)*$E22), 0, VLOOKUP(VLOOKUP($A22, 'E4 TB Allocation Details'!$A$18:$L$214, MATCH("Misc ID", 'E4 TB Allocation Details'!$A$18:$L$18, 0),FALSE), 'E2 Allocators'!$B$15:$W$361, MATCH('O5 Details by Class &amp; Accounts'!BI$18, 'E2 Allocators'!$B$15:$W$15, 0),FALSE)*$E22)</f>
        <v>0</v>
      </c>
      <c r="BJ22" s="1321">
        <f>IF(ISERROR(VLOOKUP(VLOOKUP($A22, 'E4 TB Allocation Details'!$A$18:$L$214, MATCH("Misc ID", 'E4 TB Allocation Details'!$A$18:$L$18, 0),FALSE), 'E2 Allocators'!$B$15:$W$361, MATCH('O5 Details by Class &amp; Accounts'!BJ$18, 'E2 Allocators'!$B$15:$W$15, 0),FALSE)*$E22), 0, VLOOKUP(VLOOKUP($A22, 'E4 TB Allocation Details'!$A$18:$L$214, MATCH("Misc ID", 'E4 TB Allocation Details'!$A$18:$L$18, 0),FALSE), 'E2 Allocators'!$B$15:$W$361, MATCH('O5 Details by Class &amp; Accounts'!BJ$18, 'E2 Allocators'!$B$15:$W$15, 0),FALSE)*$E22)</f>
        <v>0</v>
      </c>
      <c r="BK22" s="1321">
        <f>IF(ISERROR(VLOOKUP(VLOOKUP($A22, 'E4 TB Allocation Details'!$A$18:$L$214, MATCH("Misc ID", 'E4 TB Allocation Details'!$A$18:$L$18, 0),FALSE), 'E2 Allocators'!$B$15:$W$361, MATCH('O5 Details by Class &amp; Accounts'!BK$18, 'E2 Allocators'!$B$15:$W$15, 0),FALSE)*$E22), 0, VLOOKUP(VLOOKUP($A22, 'E4 TB Allocation Details'!$A$18:$L$214, MATCH("Misc ID", 'E4 TB Allocation Details'!$A$18:$L$18, 0),FALSE), 'E2 Allocators'!$B$15:$W$361, MATCH('O5 Details by Class &amp; Accounts'!BK$18, 'E2 Allocators'!$B$15:$W$15, 0),FALSE)*$E22)</f>
        <v>0</v>
      </c>
      <c r="BL22" s="1321">
        <f>IF(ISERROR(VLOOKUP(VLOOKUP($A22, 'E4 TB Allocation Details'!$A$18:$L$214, MATCH("Misc ID", 'E4 TB Allocation Details'!$A$18:$L$18, 0),FALSE), 'E2 Allocators'!$B$15:$W$361, MATCH('O5 Details by Class &amp; Accounts'!BL$18, 'E2 Allocators'!$B$15:$W$15, 0),FALSE)*$E22), 0, VLOOKUP(VLOOKUP($A22, 'E4 TB Allocation Details'!$A$18:$L$214, MATCH("Misc ID", 'E4 TB Allocation Details'!$A$18:$L$18, 0),FALSE), 'E2 Allocators'!$B$15:$W$361, MATCH('O5 Details by Class &amp; Accounts'!BL$18, 'E2 Allocators'!$B$15:$W$15, 0),FALSE)*$E22)</f>
        <v>0</v>
      </c>
      <c r="BM22" s="1321">
        <f>IF(ISERROR(VLOOKUP(VLOOKUP($A22, 'E4 TB Allocation Details'!$A$18:$L$214, MATCH("Misc ID", 'E4 TB Allocation Details'!$A$18:$L$18, 0),FALSE), 'E2 Allocators'!$B$15:$W$361, MATCH('O5 Details by Class &amp; Accounts'!BM$18, 'E2 Allocators'!$B$15:$W$15, 0),FALSE)*$E22), 0, VLOOKUP(VLOOKUP($A22, 'E4 TB Allocation Details'!$A$18:$L$214, MATCH("Misc ID", 'E4 TB Allocation Details'!$A$18:$L$18, 0),FALSE), 'E2 Allocators'!$B$15:$W$361, MATCH('O5 Details by Class &amp; Accounts'!BM$18, 'E2 Allocators'!$B$15:$W$15, 0),FALSE)*$E22)</f>
        <v>0</v>
      </c>
      <c r="BN22" s="1321">
        <f>IF(ISERROR(VLOOKUP(VLOOKUP($A22, 'E4 TB Allocation Details'!$A$18:$L$214, MATCH("Misc ID", 'E4 TB Allocation Details'!$A$18:$L$18, 0),FALSE), 'E2 Allocators'!$B$15:$W$361, MATCH('O5 Details by Class &amp; Accounts'!BN$18, 'E2 Allocators'!$B$15:$W$15, 0),FALSE)*$E22), 0, VLOOKUP(VLOOKUP($A22, 'E4 TB Allocation Details'!$A$18:$L$214, MATCH("Misc ID", 'E4 TB Allocation Details'!$A$18:$L$18, 0),FALSE), 'E2 Allocators'!$B$15:$W$361, MATCH('O5 Details by Class &amp; Accounts'!BN$18, 'E2 Allocators'!$B$15:$W$15, 0),FALSE)*$E22)</f>
        <v>0</v>
      </c>
      <c r="BO22" s="1321">
        <f>IF(ISERROR(VLOOKUP(VLOOKUP($A22, 'E4 TB Allocation Details'!$A$18:$L$214, MATCH("Misc ID", 'E4 TB Allocation Details'!$A$18:$L$18, 0),FALSE), 'E2 Allocators'!$B$15:$W$361, MATCH('O5 Details by Class &amp; Accounts'!BO$18, 'E2 Allocators'!$B$15:$W$15, 0),FALSE)*$E22), 0, VLOOKUP(VLOOKUP($A22, 'E4 TB Allocation Details'!$A$18:$L$214, MATCH("Misc ID", 'E4 TB Allocation Details'!$A$18:$L$18, 0),FALSE), 'E2 Allocators'!$B$15:$W$361, MATCH('O5 Details by Class &amp; Accounts'!BO$18, 'E2 Allocators'!$B$15:$W$15, 0),FALSE)*$E22)</f>
        <v>0</v>
      </c>
      <c r="BP22" s="1321">
        <f>IF(ISERROR(VLOOKUP(VLOOKUP($A22, 'E4 TB Allocation Details'!$A$18:$L$214, MATCH("Misc ID", 'E4 TB Allocation Details'!$A$18:$L$18, 0),FALSE), 'E2 Allocators'!$B$15:$W$361, MATCH('O5 Details by Class &amp; Accounts'!BP$18, 'E2 Allocators'!$B$15:$W$15, 0),FALSE)*$E22), 0, VLOOKUP(VLOOKUP($A22, 'E4 TB Allocation Details'!$A$18:$L$214, MATCH("Misc ID", 'E4 TB Allocation Details'!$A$18:$L$18, 0),FALSE), 'E2 Allocators'!$B$15:$W$361, MATCH('O5 Details by Class &amp; Accounts'!BP$18, 'E2 Allocators'!$B$15:$W$15, 0),FALSE)*$E22)</f>
        <v>0</v>
      </c>
      <c r="BQ22" s="1321">
        <f>IF(ISERROR(VLOOKUP(VLOOKUP($A22, 'E4 TB Allocation Details'!$A$18:$L$214, MATCH("Misc ID", 'E4 TB Allocation Details'!$A$18:$L$18, 0),FALSE), 'E2 Allocators'!$B$15:$W$361, MATCH('O5 Details by Class &amp; Accounts'!BQ$18, 'E2 Allocators'!$B$15:$W$15, 0),FALSE)*$E22), 0, VLOOKUP(VLOOKUP($A22, 'E4 TB Allocation Details'!$A$18:$L$214, MATCH("Misc ID", 'E4 TB Allocation Details'!$A$18:$L$18, 0),FALSE), 'E2 Allocators'!$B$15:$W$361, MATCH('O5 Details by Class &amp; Accounts'!BQ$18, 'E2 Allocators'!$B$15:$W$15, 0),FALSE)*$E22)</f>
        <v>0</v>
      </c>
      <c r="BR22" s="1321">
        <f>IF(ISERROR(VLOOKUP(VLOOKUP($A22, 'E4 TB Allocation Details'!$A$18:$L$214, MATCH("Misc ID", 'E4 TB Allocation Details'!$A$18:$L$18, 0),FALSE), 'E2 Allocators'!$B$15:$W$361, MATCH('O5 Details by Class &amp; Accounts'!BR$18, 'E2 Allocators'!$B$15:$W$15, 0),FALSE)*$E22), 0, VLOOKUP(VLOOKUP($A22, 'E4 TB Allocation Details'!$A$18:$L$214, MATCH("Misc ID", 'E4 TB Allocation Details'!$A$18:$L$18, 0),FALSE), 'E2 Allocators'!$B$15:$W$361, MATCH('O5 Details by Class &amp; Accounts'!BR$18, 'E2 Allocators'!$B$15:$W$15, 0),FALSE)*$E22)</f>
        <v>0</v>
      </c>
      <c r="BS22" s="1321">
        <f t="shared" si="3"/>
        <v>0</v>
      </c>
      <c r="BT22" s="1321">
        <f>IF(ISERROR(VLOOKUP(VLOOKUP($A22, 'E4 TB Allocation Details'!$A$18:$L$214, MATCH("A &amp; G ID", 'E4 TB Allocation Details'!$A$18:$L$18, 0),FALSE), 'E2 Allocators'!$B$15:$W$361, MATCH('O5 Details by Class &amp; Accounts'!BT$18, 'E2 Allocators'!$B$15:$W$15, 0),FALSE)*$E22), 0, VLOOKUP(VLOOKUP($A22, 'E4 TB Allocation Details'!$A$18:$L$214, MATCH("A &amp; G ID", 'E4 TB Allocation Details'!$A$18:$L$18, 0),FALSE), 'E2 Allocators'!$B$15:$W$361, MATCH('O5 Details by Class &amp; Accounts'!BT$18, 'E2 Allocators'!$B$15:$W$15, 0),FALSE)*$E22)</f>
        <v>0</v>
      </c>
      <c r="BU22" s="1321">
        <f>IF(ISERROR(VLOOKUP(VLOOKUP($A22, 'E4 TB Allocation Details'!$A$18:$L$214, MATCH("A &amp; G ID", 'E4 TB Allocation Details'!$A$18:$L$18, 0),FALSE), 'E2 Allocators'!$B$15:$W$361, MATCH('O5 Details by Class &amp; Accounts'!BU$18, 'E2 Allocators'!$B$15:$W$15, 0),FALSE)*$E22), 0, VLOOKUP(VLOOKUP($A22, 'E4 TB Allocation Details'!$A$18:$L$214, MATCH("A &amp; G ID", 'E4 TB Allocation Details'!$A$18:$L$18, 0),FALSE), 'E2 Allocators'!$B$15:$W$361, MATCH('O5 Details by Class &amp; Accounts'!BU$18, 'E2 Allocators'!$B$15:$W$15, 0),FALSE)*$E22)</f>
        <v>0</v>
      </c>
      <c r="BV22" s="1321">
        <f>IF(ISERROR(VLOOKUP(VLOOKUP($A22, 'E4 TB Allocation Details'!$A$18:$L$214, MATCH("A &amp; G ID", 'E4 TB Allocation Details'!$A$18:$L$18, 0),FALSE), 'E2 Allocators'!$B$15:$W$361, MATCH('O5 Details by Class &amp; Accounts'!BV$18, 'E2 Allocators'!$B$15:$W$15, 0),FALSE)*$E22), 0, VLOOKUP(VLOOKUP($A22, 'E4 TB Allocation Details'!$A$18:$L$214, MATCH("A &amp; G ID", 'E4 TB Allocation Details'!$A$18:$L$18, 0),FALSE), 'E2 Allocators'!$B$15:$W$361, MATCH('O5 Details by Class &amp; Accounts'!BV$18, 'E2 Allocators'!$B$15:$W$15, 0),FALSE)*$E22)</f>
        <v>0</v>
      </c>
      <c r="BW22" s="1321">
        <f>IF(ISERROR(VLOOKUP(VLOOKUP($A22, 'E4 TB Allocation Details'!$A$18:$L$214, MATCH("A &amp; G ID", 'E4 TB Allocation Details'!$A$18:$L$18, 0),FALSE), 'E2 Allocators'!$B$15:$W$361, MATCH('O5 Details by Class &amp; Accounts'!BW$18, 'E2 Allocators'!$B$15:$W$15, 0),FALSE)*$E22), 0, VLOOKUP(VLOOKUP($A22, 'E4 TB Allocation Details'!$A$18:$L$214, MATCH("A &amp; G ID", 'E4 TB Allocation Details'!$A$18:$L$18, 0),FALSE), 'E2 Allocators'!$B$15:$W$361, MATCH('O5 Details by Class &amp; Accounts'!BW$18, 'E2 Allocators'!$B$15:$W$15, 0),FALSE)*$E22)</f>
        <v>0</v>
      </c>
      <c r="BX22" s="1321">
        <f>IF(ISERROR(VLOOKUP(VLOOKUP($A22, 'E4 TB Allocation Details'!$A$18:$L$214, MATCH("A &amp; G ID", 'E4 TB Allocation Details'!$A$18:$L$18, 0),FALSE), 'E2 Allocators'!$B$15:$W$361, MATCH('O5 Details by Class &amp; Accounts'!BX$18, 'E2 Allocators'!$B$15:$W$15, 0),FALSE)*$E22), 0, VLOOKUP(VLOOKUP($A22, 'E4 TB Allocation Details'!$A$18:$L$214, MATCH("A &amp; G ID", 'E4 TB Allocation Details'!$A$18:$L$18, 0),FALSE), 'E2 Allocators'!$B$15:$W$361, MATCH('O5 Details by Class &amp; Accounts'!BX$18, 'E2 Allocators'!$B$15:$W$15, 0),FALSE)*$E22)</f>
        <v>0</v>
      </c>
      <c r="BY22" s="1321">
        <f>IF(ISERROR(VLOOKUP(VLOOKUP($A22, 'E4 TB Allocation Details'!$A$18:$L$214, MATCH("A &amp; G ID", 'E4 TB Allocation Details'!$A$18:$L$18, 0),FALSE), 'E2 Allocators'!$B$15:$W$361, MATCH('O5 Details by Class &amp; Accounts'!BY$18, 'E2 Allocators'!$B$15:$W$15, 0),FALSE)*$E22), 0, VLOOKUP(VLOOKUP($A22, 'E4 TB Allocation Details'!$A$18:$L$214, MATCH("A &amp; G ID", 'E4 TB Allocation Details'!$A$18:$L$18, 0),FALSE), 'E2 Allocators'!$B$15:$W$361, MATCH('O5 Details by Class &amp; Accounts'!BY$18, 'E2 Allocators'!$B$15:$W$15, 0),FALSE)*$E22)</f>
        <v>0</v>
      </c>
      <c r="BZ22" s="1321">
        <f>IF(ISERROR(VLOOKUP(VLOOKUP($A22, 'E4 TB Allocation Details'!$A$18:$L$214, MATCH("A &amp; G ID", 'E4 TB Allocation Details'!$A$18:$L$18, 0),FALSE), 'E2 Allocators'!$B$15:$W$361, MATCH('O5 Details by Class &amp; Accounts'!BZ$18, 'E2 Allocators'!$B$15:$W$15, 0),FALSE)*$E22), 0, VLOOKUP(VLOOKUP($A22, 'E4 TB Allocation Details'!$A$18:$L$214, MATCH("A &amp; G ID", 'E4 TB Allocation Details'!$A$18:$L$18, 0),FALSE), 'E2 Allocators'!$B$15:$W$361, MATCH('O5 Details by Class &amp; Accounts'!BZ$18, 'E2 Allocators'!$B$15:$W$15, 0),FALSE)*$E22)</f>
        <v>0</v>
      </c>
      <c r="CA22" s="1321">
        <f>IF(ISERROR(VLOOKUP(VLOOKUP($A22, 'E4 TB Allocation Details'!$A$18:$L$214, MATCH("A &amp; G ID", 'E4 TB Allocation Details'!$A$18:$L$18, 0),FALSE), 'E2 Allocators'!$B$15:$W$361, MATCH('O5 Details by Class &amp; Accounts'!CA$18, 'E2 Allocators'!$B$15:$W$15, 0),FALSE)*$E22), 0, VLOOKUP(VLOOKUP($A22, 'E4 TB Allocation Details'!$A$18:$L$214, MATCH("A &amp; G ID", 'E4 TB Allocation Details'!$A$18:$L$18, 0),FALSE), 'E2 Allocators'!$B$15:$W$361, MATCH('O5 Details by Class &amp; Accounts'!CA$18, 'E2 Allocators'!$B$15:$W$15, 0),FALSE)*$E22)</f>
        <v>0</v>
      </c>
      <c r="CB22" s="1321">
        <f>IF(ISERROR(VLOOKUP(VLOOKUP($A22, 'E4 TB Allocation Details'!$A$18:$L$214, MATCH("A &amp; G ID", 'E4 TB Allocation Details'!$A$18:$L$18, 0),FALSE), 'E2 Allocators'!$B$15:$W$361, MATCH('O5 Details by Class &amp; Accounts'!CB$18, 'E2 Allocators'!$B$15:$W$15, 0),FALSE)*$E22), 0, VLOOKUP(VLOOKUP($A22, 'E4 TB Allocation Details'!$A$18:$L$214, MATCH("A &amp; G ID", 'E4 TB Allocation Details'!$A$18:$L$18, 0),FALSE), 'E2 Allocators'!$B$15:$W$361, MATCH('O5 Details by Class &amp; Accounts'!CB$18, 'E2 Allocators'!$B$15:$W$15, 0),FALSE)*$E22)</f>
        <v>0</v>
      </c>
      <c r="CC22" s="1321">
        <f>IF(ISERROR(VLOOKUP(VLOOKUP($A22, 'E4 TB Allocation Details'!$A$18:$L$214, MATCH("A &amp; G ID", 'E4 TB Allocation Details'!$A$18:$L$18, 0),FALSE), 'E2 Allocators'!$B$15:$W$361, MATCH('O5 Details by Class &amp; Accounts'!CC$18, 'E2 Allocators'!$B$15:$W$15, 0),FALSE)*$E22), 0, VLOOKUP(VLOOKUP($A22, 'E4 TB Allocation Details'!$A$18:$L$214, MATCH("A &amp; G ID", 'E4 TB Allocation Details'!$A$18:$L$18, 0),FALSE), 'E2 Allocators'!$B$15:$W$361, MATCH('O5 Details by Class &amp; Accounts'!CC$18, 'E2 Allocators'!$B$15:$W$15, 0),FALSE)*$E22)</f>
        <v>0</v>
      </c>
      <c r="CD22" s="1321">
        <f>IF(ISERROR(VLOOKUP(VLOOKUP($A22, 'E4 TB Allocation Details'!$A$18:$L$214, MATCH("A &amp; G ID", 'E4 TB Allocation Details'!$A$18:$L$18, 0),FALSE), 'E2 Allocators'!$B$15:$W$361, MATCH('O5 Details by Class &amp; Accounts'!CD$18, 'E2 Allocators'!$B$15:$W$15, 0),FALSE)*$E22), 0, VLOOKUP(VLOOKUP($A22, 'E4 TB Allocation Details'!$A$18:$L$214, MATCH("A &amp; G ID", 'E4 TB Allocation Details'!$A$18:$L$18, 0),FALSE), 'E2 Allocators'!$B$15:$W$361, MATCH('O5 Details by Class &amp; Accounts'!CD$18, 'E2 Allocators'!$B$15:$W$15, 0),FALSE)*$E22)</f>
        <v>0</v>
      </c>
      <c r="CE22" s="1321">
        <f>IF(ISERROR(VLOOKUP(VLOOKUP($A22, 'E4 TB Allocation Details'!$A$18:$L$214, MATCH("A &amp; G ID", 'E4 TB Allocation Details'!$A$18:$L$18, 0),FALSE), 'E2 Allocators'!$B$15:$W$361, MATCH('O5 Details by Class &amp; Accounts'!CE$18, 'E2 Allocators'!$B$15:$W$15, 0),FALSE)*$E22), 0, VLOOKUP(VLOOKUP($A22, 'E4 TB Allocation Details'!$A$18:$L$214, MATCH("A &amp; G ID", 'E4 TB Allocation Details'!$A$18:$L$18, 0),FALSE), 'E2 Allocators'!$B$15:$W$361, MATCH('O5 Details by Class &amp; Accounts'!CE$18, 'E2 Allocators'!$B$15:$W$15, 0),FALSE)*$E22)</f>
        <v>0</v>
      </c>
      <c r="CF22" s="1321">
        <f>IF(ISERROR(VLOOKUP(VLOOKUP($A22, 'E4 TB Allocation Details'!$A$18:$L$214, MATCH("A &amp; G ID", 'E4 TB Allocation Details'!$A$18:$L$18, 0),FALSE), 'E2 Allocators'!$B$15:$W$361, MATCH('O5 Details by Class &amp; Accounts'!CF$18, 'E2 Allocators'!$B$15:$W$15, 0),FALSE)*$E22), 0, VLOOKUP(VLOOKUP($A22, 'E4 TB Allocation Details'!$A$18:$L$214, MATCH("A &amp; G ID", 'E4 TB Allocation Details'!$A$18:$L$18, 0),FALSE), 'E2 Allocators'!$B$15:$W$361, MATCH('O5 Details by Class &amp; Accounts'!CF$18, 'E2 Allocators'!$B$15:$W$15, 0),FALSE)*$E22)</f>
        <v>0</v>
      </c>
      <c r="CG22" s="1321">
        <f>IF(ISERROR(VLOOKUP(VLOOKUP($A22, 'E4 TB Allocation Details'!$A$18:$L$214, MATCH("A &amp; G ID", 'E4 TB Allocation Details'!$A$18:$L$18, 0),FALSE), 'E2 Allocators'!$B$15:$W$361, MATCH('O5 Details by Class &amp; Accounts'!CG$18, 'E2 Allocators'!$B$15:$W$15, 0),FALSE)*$E22), 0, VLOOKUP(VLOOKUP($A22, 'E4 TB Allocation Details'!$A$18:$L$214, MATCH("A &amp; G ID", 'E4 TB Allocation Details'!$A$18:$L$18, 0),FALSE), 'E2 Allocators'!$B$15:$W$361, MATCH('O5 Details by Class &amp; Accounts'!CG$18, 'E2 Allocators'!$B$15:$W$15, 0),FALSE)*$E22)</f>
        <v>0</v>
      </c>
      <c r="CH22" s="1321">
        <f>IF(ISERROR(VLOOKUP(VLOOKUP($A22, 'E4 TB Allocation Details'!$A$18:$L$214, MATCH("A &amp; G ID", 'E4 TB Allocation Details'!$A$18:$L$18, 0),FALSE), 'E2 Allocators'!$B$15:$W$361, MATCH('O5 Details by Class &amp; Accounts'!CH$18, 'E2 Allocators'!$B$15:$W$15, 0),FALSE)*$E22), 0, VLOOKUP(VLOOKUP($A22, 'E4 TB Allocation Details'!$A$18:$L$214, MATCH("A &amp; G ID", 'E4 TB Allocation Details'!$A$18:$L$18, 0),FALSE), 'E2 Allocators'!$B$15:$W$361, MATCH('O5 Details by Class &amp; Accounts'!CH$18, 'E2 Allocators'!$B$15:$W$15, 0),FALSE)*$E22)</f>
        <v>0</v>
      </c>
      <c r="CI22" s="1321">
        <f>IF(ISERROR(VLOOKUP(VLOOKUP($A22, 'E4 TB Allocation Details'!$A$18:$L$214, MATCH("A &amp; G ID", 'E4 TB Allocation Details'!$A$18:$L$18, 0),FALSE), 'E2 Allocators'!$B$15:$W$361, MATCH('O5 Details by Class &amp; Accounts'!CI$18, 'E2 Allocators'!$B$15:$W$15, 0),FALSE)*$E22), 0, VLOOKUP(VLOOKUP($A22, 'E4 TB Allocation Details'!$A$18:$L$214, MATCH("A &amp; G ID", 'E4 TB Allocation Details'!$A$18:$L$18, 0),FALSE), 'E2 Allocators'!$B$15:$W$361, MATCH('O5 Details by Class &amp; Accounts'!CI$18, 'E2 Allocators'!$B$15:$W$15, 0),FALSE)*$E22)</f>
        <v>0</v>
      </c>
      <c r="CJ22" s="1321">
        <f>IF(ISERROR(VLOOKUP(VLOOKUP($A22, 'E4 TB Allocation Details'!$A$18:$L$214, MATCH("A &amp; G ID", 'E4 TB Allocation Details'!$A$18:$L$18, 0),FALSE), 'E2 Allocators'!$B$15:$W$361, MATCH('O5 Details by Class &amp; Accounts'!CJ$18, 'E2 Allocators'!$B$15:$W$15, 0),FALSE)*$E22), 0, VLOOKUP(VLOOKUP($A22, 'E4 TB Allocation Details'!$A$18:$L$214, MATCH("A &amp; G ID", 'E4 TB Allocation Details'!$A$18:$L$18, 0),FALSE), 'E2 Allocators'!$B$15:$W$361, MATCH('O5 Details by Class &amp; Accounts'!CJ$18, 'E2 Allocators'!$B$15:$W$15, 0),FALSE)*$E22)</f>
        <v>0</v>
      </c>
      <c r="CK22" s="1321">
        <f>IF(ISERROR(VLOOKUP(VLOOKUP($A22, 'E4 TB Allocation Details'!$A$18:$L$214, MATCH("A &amp; G ID", 'E4 TB Allocation Details'!$A$18:$L$18, 0),FALSE), 'E2 Allocators'!$B$15:$W$361, MATCH('O5 Details by Class &amp; Accounts'!CK$18, 'E2 Allocators'!$B$15:$W$15, 0),FALSE)*$E22), 0, VLOOKUP(VLOOKUP($A22, 'E4 TB Allocation Details'!$A$18:$L$214, MATCH("A &amp; G ID", 'E4 TB Allocation Details'!$A$18:$L$18, 0),FALSE), 'E2 Allocators'!$B$15:$W$361, MATCH('O5 Details by Class &amp; Accounts'!CK$18, 'E2 Allocators'!$B$15:$W$15, 0),FALSE)*$E22)</f>
        <v>0</v>
      </c>
      <c r="CL22" s="1321">
        <f>IF(ISERROR(VLOOKUP(VLOOKUP($A22, 'E4 TB Allocation Details'!$A$18:$L$214, MATCH("A &amp; G ID", 'E4 TB Allocation Details'!$A$18:$L$18, 0),FALSE), 'E2 Allocators'!$B$15:$W$361, MATCH('O5 Details by Class &amp; Accounts'!CL$18, 'E2 Allocators'!$B$15:$W$15, 0),FALSE)*$E22), 0, VLOOKUP(VLOOKUP($A22, 'E4 TB Allocation Details'!$A$18:$L$214, MATCH("A &amp; G ID", 'E4 TB Allocation Details'!$A$18:$L$18, 0),FALSE), 'E2 Allocators'!$B$15:$W$361, MATCH('O5 Details by Class &amp; Accounts'!CL$18, 'E2 Allocators'!$B$15:$W$15, 0),FALSE)*$E22)</f>
        <v>0</v>
      </c>
      <c r="CM22" s="1321">
        <f>IF(ISERROR(VLOOKUP(VLOOKUP($A22, 'E4 TB Allocation Details'!$A$18:$L$214, MATCH("A &amp; G ID", 'E4 TB Allocation Details'!$A$18:$L$18, 0),FALSE), 'E2 Allocators'!$B$15:$W$361, MATCH('O5 Details by Class &amp; Accounts'!CM$18, 'E2 Allocators'!$B$15:$W$15, 0),FALSE)*$E22), 0, VLOOKUP(VLOOKUP($A22, 'E4 TB Allocation Details'!$A$18:$L$214, MATCH("A &amp; G ID", 'E4 TB Allocation Details'!$A$18:$L$18, 0),FALSE), 'E2 Allocators'!$B$15:$W$361, MATCH('O5 Details by Class &amp; Accounts'!CM$18, 'E2 Allocators'!$B$15:$W$15, 0),FALSE)*$E22)</f>
        <v>0</v>
      </c>
      <c r="CN22" s="1321">
        <f t="shared" si="5"/>
        <v>0</v>
      </c>
      <c r="CO22" s="1650">
        <f t="shared" si="4"/>
        <v>0</v>
      </c>
      <c r="CQ22" s="1898" t="s">
        <v>703</v>
      </c>
    </row>
    <row r="23" spans="1:95" s="64" customFormat="1" ht="12.75">
      <c r="A23" s="1087" t="s">
        <v>822</v>
      </c>
      <c r="B23" s="1088" t="s">
        <v>342</v>
      </c>
      <c r="C23" s="1647">
        <f>IF(ISERROR(VLOOKUP($A23,'I3 TB Data'!$A$19:$H$484,MATCH('O5 Details by Class &amp; Accounts'!$C$18, 'I3 TB Data'!$A$19:$H$19,0),0)), 0, VLOOKUP($A23,'I3 TB Data'!$A$19:$H$484,MATCH('O5 Details by Class &amp; Accounts'!$C$18,'I3 TB Data'!$A$19:$H$19,0),0))</f>
        <v>0</v>
      </c>
      <c r="D23" s="1648">
        <f>'I4 BO ASSETS'!E20</f>
        <v>100000</v>
      </c>
      <c r="E23" s="1647">
        <f t="shared" si="6"/>
        <v>100000</v>
      </c>
      <c r="F23" s="1649">
        <f>IF(ISERROR(VLOOKUP($A23, 'E1 Categorization'!A33:E124, MATCH("Customer Component", 'E1 Categorization'!$A$33:$E$33,0), 0)), 0, IF(VLOOKUP($A23, 'E1 Categorization'!A33:E124, MATCH("Customer Component", 'E1 Categorization'!$A$33:$E$33,0), 0)=0, 'O5 Details by Class &amp; Accounts'!$E23, IF(AND(VLOOKUP($A23, 'E1 Categorization'!A33:E124, MATCH("Customer Component", 'E1 Categorization'!$A$33:$E$33,0), 0) &gt;0, VLOOKUP($A23, 'E1 Categorization'!A33:E124, MATCH("Customer Component", 'E1 Categorization'!$A$33:$E$33,0), 0)&lt;1), 'O5 Details by Class &amp; Accounts'!$E23*(1-VLOOKUP($A23, 'E1 Categorization'!A33:E124, MATCH("Customer Component", 'E1 Categorization'!$A$33:$E$33,0), 0)), 0)))</f>
        <v>100000</v>
      </c>
      <c r="G23" s="1649">
        <f>IF(ISERROR(VLOOKUP($A23, 'E1 Categorization'!A33:E124, MATCH("Customer Component", 'E1 Categorization'!$A$33:$E$33,0), 0)),0, IF(VLOOKUP($A23, 'E1 Categorization'!A33:E124, MATCH("Customer Component", 'E1 Categorization'!$A$33:$E$33,0), 0)=0, 0, IF(AND(VLOOKUP($A23, 'E1 Categorization'!A33:E124, MATCH("Customer Component", 'E1 Categorization'!$A$33:$E$33,0), 0) &gt;0, VLOOKUP($A23, 'E1 Categorization'!A33:E124, MATCH("Customer Component", 'E1 Categorization'!$A$33:$E$33,0), 0)&lt;1), 'O5 Details by Class &amp; Accounts'!$E23*(VLOOKUP($A23, 'E1 Categorization'!A33:E124, MATCH("Customer Component", 'E1 Categorization'!$A$33:$E$33,0), 0)), 'O5 Details by Class &amp; Accounts'!$E23)))</f>
        <v>0</v>
      </c>
      <c r="H23" s="1321">
        <f t="shared" si="0"/>
        <v>100000</v>
      </c>
      <c r="I23" s="1321">
        <f>IF(ISERROR(VLOOKUP(VLOOKUP($A23, 'E4 TB Allocation Details'!$A$18:$L$214, MATCH("Demand ID", 'E4 TB Allocation Details'!$A$18:$L$18, 0),FALSE), 'E2 Allocators'!$B$15:$W$361, MATCH('O5 Details by Class &amp; Accounts'!I$18, 'E2 Allocators'!$B$15:$W$15, 0),FALSE)*$F23), 0, VLOOKUP(VLOOKUP($A23, 'E4 TB Allocation Details'!$A$18:$L$214, MATCH("Demand ID", 'E4 TB Allocation Details'!$A$18:$L$18, 0),FALSE), 'E2 Allocators'!$B$15:$W$361, MATCH('O5 Details by Class &amp; Accounts'!I$18, 'E2 Allocators'!$B$15:$W$15, 0),FALSE)*$F23)</f>
        <v>53216.6524506266</v>
      </c>
      <c r="J23" s="1321">
        <f>IF(ISERROR(VLOOKUP(VLOOKUP($A23, 'E4 TB Allocation Details'!$A$18:$L$214, MATCH("Demand ID", 'E4 TB Allocation Details'!$A$18:$L$18, 0),FALSE), 'E2 Allocators'!$B$15:$W$361, MATCH('O5 Details by Class &amp; Accounts'!J$18, 'E2 Allocators'!$B$15:$W$15, 0),FALSE)*$F23), 0, VLOOKUP(VLOOKUP($A23, 'E4 TB Allocation Details'!$A$18:$L$214, MATCH("Demand ID", 'E4 TB Allocation Details'!$A$18:$L$18, 0),FALSE), 'E2 Allocators'!$B$15:$W$361, MATCH('O5 Details by Class &amp; Accounts'!J$18, 'E2 Allocators'!$B$15:$W$15, 0),FALSE)*$F23)</f>
        <v>21160.028869496753</v>
      </c>
      <c r="K23" s="1321">
        <f>IF(ISERROR(VLOOKUP(VLOOKUP($A23, 'E4 TB Allocation Details'!$A$18:$L$214, MATCH("Demand ID", 'E4 TB Allocation Details'!$A$18:$L$18, 0),FALSE), 'E2 Allocators'!$B$15:$W$361, MATCH('O5 Details by Class &amp; Accounts'!K$18, 'E2 Allocators'!$B$15:$W$15, 0),FALSE)*$F23), 0, VLOOKUP(VLOOKUP($A23, 'E4 TB Allocation Details'!$A$18:$L$214, MATCH("Demand ID", 'E4 TB Allocation Details'!$A$18:$L$18, 0),FALSE), 'E2 Allocators'!$B$15:$W$361, MATCH('O5 Details by Class &amp; Accounts'!K$18, 'E2 Allocators'!$B$15:$W$15, 0),FALSE)*$F23)</f>
        <v>24906.502198018501</v>
      </c>
      <c r="L23" s="1321">
        <f>IF(ISERROR(VLOOKUP(VLOOKUP($A23, 'E4 TB Allocation Details'!$A$18:$L$214, MATCH("Demand ID", 'E4 TB Allocation Details'!$A$18:$L$18, 0),FALSE), 'E2 Allocators'!$B$15:$W$361, MATCH('O5 Details by Class &amp; Accounts'!L$18, 'E2 Allocators'!$B$15:$W$15, 0),FALSE)*$F23), 0, VLOOKUP(VLOOKUP($A23, 'E4 TB Allocation Details'!$A$18:$L$214, MATCH("Demand ID", 'E4 TB Allocation Details'!$A$18:$L$18, 0),FALSE), 'E2 Allocators'!$B$15:$W$361, MATCH('O5 Details by Class &amp; Accounts'!L$18, 'E2 Allocators'!$B$15:$W$15, 0),FALSE)*$F23)</f>
        <v>0</v>
      </c>
      <c r="M23" s="1321">
        <f>IF(ISERROR(VLOOKUP(VLOOKUP($A23, 'E4 TB Allocation Details'!$A$18:$L$214, MATCH("Demand ID", 'E4 TB Allocation Details'!$A$18:$L$18, 0),FALSE), 'E2 Allocators'!$B$15:$W$361, MATCH('O5 Details by Class &amp; Accounts'!M$18, 'E2 Allocators'!$B$15:$W$15, 0),FALSE)*$F23), 0, VLOOKUP(VLOOKUP($A23, 'E4 TB Allocation Details'!$A$18:$L$214, MATCH("Demand ID", 'E4 TB Allocation Details'!$A$18:$L$18, 0),FALSE), 'E2 Allocators'!$B$15:$W$361, MATCH('O5 Details by Class &amp; Accounts'!M$18, 'E2 Allocators'!$B$15:$W$15, 0),FALSE)*$F23)</f>
        <v>0</v>
      </c>
      <c r="N23" s="1321">
        <f>IF(ISERROR(VLOOKUP(VLOOKUP($A23, 'E4 TB Allocation Details'!$A$18:$L$214, MATCH("Demand ID", 'E4 TB Allocation Details'!$A$18:$L$18, 0),FALSE), 'E2 Allocators'!$B$15:$W$361, MATCH('O5 Details by Class &amp; Accounts'!N$18, 'E2 Allocators'!$B$15:$W$15, 0),FALSE)*$F23), 0, VLOOKUP(VLOOKUP($A23, 'E4 TB Allocation Details'!$A$18:$L$214, MATCH("Demand ID", 'E4 TB Allocation Details'!$A$18:$L$18, 0),FALSE), 'E2 Allocators'!$B$15:$W$361, MATCH('O5 Details by Class &amp; Accounts'!N$18, 'E2 Allocators'!$B$15:$W$15, 0),FALSE)*$F23)</f>
        <v>0</v>
      </c>
      <c r="O23" s="1321">
        <f>IF(ISERROR(VLOOKUP(VLOOKUP($A23, 'E4 TB Allocation Details'!$A$18:$L$214, MATCH("Demand ID", 'E4 TB Allocation Details'!$A$18:$L$18, 0),FALSE), 'E2 Allocators'!$B$15:$W$361, MATCH('O5 Details by Class &amp; Accounts'!O$18, 'E2 Allocators'!$B$15:$W$15, 0),FALSE)*$F23), 0, VLOOKUP(VLOOKUP($A23, 'E4 TB Allocation Details'!$A$18:$L$214, MATCH("Demand ID", 'E4 TB Allocation Details'!$A$18:$L$18, 0),FALSE), 'E2 Allocators'!$B$15:$W$361, MATCH('O5 Details by Class &amp; Accounts'!O$18, 'E2 Allocators'!$B$15:$W$15, 0),FALSE)*$F23)</f>
        <v>562.62712420444859</v>
      </c>
      <c r="P23" s="1321">
        <f>IF(ISERROR(VLOOKUP(VLOOKUP($A23, 'E4 TB Allocation Details'!$A$18:$L$214, MATCH("Demand ID", 'E4 TB Allocation Details'!$A$18:$L$18, 0),FALSE), 'E2 Allocators'!$B$15:$W$361, MATCH('O5 Details by Class &amp; Accounts'!P$18, 'E2 Allocators'!$B$15:$W$15, 0),FALSE)*$F23), 0, VLOOKUP(VLOOKUP($A23, 'E4 TB Allocation Details'!$A$18:$L$214, MATCH("Demand ID", 'E4 TB Allocation Details'!$A$18:$L$18, 0),FALSE), 'E2 Allocators'!$B$15:$W$361, MATCH('O5 Details by Class &amp; Accounts'!P$18, 'E2 Allocators'!$B$15:$W$15, 0),FALSE)*$F23)</f>
        <v>0</v>
      </c>
      <c r="Q23" s="1321">
        <f>IF(ISERROR(VLOOKUP(VLOOKUP($A23, 'E4 TB Allocation Details'!$A$18:$L$214, MATCH("Demand ID", 'E4 TB Allocation Details'!$A$18:$L$18, 0),FALSE), 'E2 Allocators'!$B$15:$W$361, MATCH('O5 Details by Class &amp; Accounts'!Q$18, 'E2 Allocators'!$B$15:$W$15, 0),FALSE)*$F23), 0, VLOOKUP(VLOOKUP($A23, 'E4 TB Allocation Details'!$A$18:$L$214, MATCH("Demand ID", 'E4 TB Allocation Details'!$A$18:$L$18, 0),FALSE), 'E2 Allocators'!$B$15:$W$361, MATCH('O5 Details by Class &amp; Accounts'!Q$18, 'E2 Allocators'!$B$15:$W$15, 0),FALSE)*$F23)</f>
        <v>154.18935765369727</v>
      </c>
      <c r="R23" s="1321">
        <f>IF(ISERROR(VLOOKUP(VLOOKUP($A23, 'E4 TB Allocation Details'!$A$18:$L$214, MATCH("Demand ID", 'E4 TB Allocation Details'!$A$18:$L$18, 0),FALSE), 'E2 Allocators'!$B$15:$W$361, MATCH('O5 Details by Class &amp; Accounts'!R$18, 'E2 Allocators'!$B$15:$W$15, 0),FALSE)*$F23), 0, VLOOKUP(VLOOKUP($A23, 'E4 TB Allocation Details'!$A$18:$L$214, MATCH("Demand ID", 'E4 TB Allocation Details'!$A$18:$L$18, 0),FALSE), 'E2 Allocators'!$B$15:$W$361, MATCH('O5 Details by Class &amp; Accounts'!R$18, 'E2 Allocators'!$B$15:$W$15, 0),FALSE)*$F23)</f>
        <v>0</v>
      </c>
      <c r="S23" s="1321">
        <f>IF(ISERROR(VLOOKUP(VLOOKUP($A23, 'E4 TB Allocation Details'!$A$18:$L$214, MATCH("Demand ID", 'E4 TB Allocation Details'!$A$18:$L$18, 0),FALSE), 'E2 Allocators'!$B$15:$W$361, MATCH('O5 Details by Class &amp; Accounts'!S$18, 'E2 Allocators'!$B$15:$W$15, 0),FALSE)*$F23), 0, VLOOKUP(VLOOKUP($A23, 'E4 TB Allocation Details'!$A$18:$L$214, MATCH("Demand ID", 'E4 TB Allocation Details'!$A$18:$L$18, 0),FALSE), 'E2 Allocators'!$B$15:$W$361, MATCH('O5 Details by Class &amp; Accounts'!S$18, 'E2 Allocators'!$B$15:$W$15, 0),FALSE)*$F23)</f>
        <v>0</v>
      </c>
      <c r="T23" s="1321">
        <f>IF(ISERROR(VLOOKUP(VLOOKUP($A23, 'E4 TB Allocation Details'!$A$18:$L$214, MATCH("Demand ID", 'E4 TB Allocation Details'!$A$18:$L$18, 0),FALSE), 'E2 Allocators'!$B$15:$W$361, MATCH('O5 Details by Class &amp; Accounts'!T$18, 'E2 Allocators'!$B$15:$W$15, 0),FALSE)*$F23), 0, VLOOKUP(VLOOKUP($A23, 'E4 TB Allocation Details'!$A$18:$L$214, MATCH("Demand ID", 'E4 TB Allocation Details'!$A$18:$L$18, 0),FALSE), 'E2 Allocators'!$B$15:$W$361, MATCH('O5 Details by Class &amp; Accounts'!T$18, 'E2 Allocators'!$B$15:$W$15, 0),FALSE)*$F23)</f>
        <v>0</v>
      </c>
      <c r="U23" s="1321">
        <f>IF(ISERROR(VLOOKUP(VLOOKUP($A23, 'E4 TB Allocation Details'!$A$18:$L$214, MATCH("Demand ID", 'E4 TB Allocation Details'!$A$18:$L$18, 0),FALSE), 'E2 Allocators'!$B$15:$W$361, MATCH('O5 Details by Class &amp; Accounts'!U$18, 'E2 Allocators'!$B$15:$W$15, 0),FALSE)*$F23), 0, VLOOKUP(VLOOKUP($A23, 'E4 TB Allocation Details'!$A$18:$L$214, MATCH("Demand ID", 'E4 TB Allocation Details'!$A$18:$L$18, 0),FALSE), 'E2 Allocators'!$B$15:$W$361, MATCH('O5 Details by Class &amp; Accounts'!U$18, 'E2 Allocators'!$B$15:$W$15, 0),FALSE)*$F23)</f>
        <v>0</v>
      </c>
      <c r="V23" s="1321">
        <f>IF(ISERROR(VLOOKUP(VLOOKUP($A23, 'E4 TB Allocation Details'!$A$18:$L$214, MATCH("Demand ID", 'E4 TB Allocation Details'!$A$18:$L$18, 0),FALSE), 'E2 Allocators'!$B$15:$W$361, MATCH('O5 Details by Class &amp; Accounts'!V$18, 'E2 Allocators'!$B$15:$W$15, 0),FALSE)*$F23), 0, VLOOKUP(VLOOKUP($A23, 'E4 TB Allocation Details'!$A$18:$L$214, MATCH("Demand ID", 'E4 TB Allocation Details'!$A$18:$L$18, 0),FALSE), 'E2 Allocators'!$B$15:$W$361, MATCH('O5 Details by Class &amp; Accounts'!V$18, 'E2 Allocators'!$B$15:$W$15, 0),FALSE)*$F23)</f>
        <v>0</v>
      </c>
      <c r="W23" s="1321">
        <f>IF(ISERROR(VLOOKUP(VLOOKUP($A23, 'E4 TB Allocation Details'!$A$18:$L$214, MATCH("Demand ID", 'E4 TB Allocation Details'!$A$18:$L$18, 0),FALSE), 'E2 Allocators'!$B$15:$W$361, MATCH('O5 Details by Class &amp; Accounts'!W$18, 'E2 Allocators'!$B$15:$W$15, 0),FALSE)*$F23), 0, VLOOKUP(VLOOKUP($A23, 'E4 TB Allocation Details'!$A$18:$L$214, MATCH("Demand ID", 'E4 TB Allocation Details'!$A$18:$L$18, 0),FALSE), 'E2 Allocators'!$B$15:$W$361, MATCH('O5 Details by Class &amp; Accounts'!W$18, 'E2 Allocators'!$B$15:$W$15, 0),FALSE)*$F23)</f>
        <v>0</v>
      </c>
      <c r="X23" s="1321">
        <f>IF(ISERROR(VLOOKUP(VLOOKUP($A23, 'E4 TB Allocation Details'!$A$18:$L$214, MATCH("Demand ID", 'E4 TB Allocation Details'!$A$18:$L$18, 0),FALSE), 'E2 Allocators'!$B$15:$W$361, MATCH('O5 Details by Class &amp; Accounts'!X$18, 'E2 Allocators'!$B$15:$W$15, 0),FALSE)*$F23), 0, VLOOKUP(VLOOKUP($A23, 'E4 TB Allocation Details'!$A$18:$L$214, MATCH("Demand ID", 'E4 TB Allocation Details'!$A$18:$L$18, 0),FALSE), 'E2 Allocators'!$B$15:$W$361, MATCH('O5 Details by Class &amp; Accounts'!X$18, 'E2 Allocators'!$B$15:$W$15, 0),FALSE)*$F23)</f>
        <v>0</v>
      </c>
      <c r="Y23" s="1321">
        <f>IF(ISERROR(VLOOKUP(VLOOKUP($A23, 'E4 TB Allocation Details'!$A$18:$L$214, MATCH("Demand ID", 'E4 TB Allocation Details'!$A$18:$L$18, 0),FALSE), 'E2 Allocators'!$B$15:$W$361, MATCH('O5 Details by Class &amp; Accounts'!Y$18, 'E2 Allocators'!$B$15:$W$15, 0),FALSE)*$F23), 0, VLOOKUP(VLOOKUP($A23, 'E4 TB Allocation Details'!$A$18:$L$214, MATCH("Demand ID", 'E4 TB Allocation Details'!$A$18:$L$18, 0),FALSE), 'E2 Allocators'!$B$15:$W$361, MATCH('O5 Details by Class &amp; Accounts'!Y$18, 'E2 Allocators'!$B$15:$W$15, 0),FALSE)*$F23)</f>
        <v>0</v>
      </c>
      <c r="Z23" s="1321">
        <f>IF(ISERROR(VLOOKUP(VLOOKUP($A23, 'E4 TB Allocation Details'!$A$18:$L$214, MATCH("Demand ID", 'E4 TB Allocation Details'!$A$18:$L$18, 0),FALSE), 'E2 Allocators'!$B$15:$W$361, MATCH('O5 Details by Class &amp; Accounts'!Z$18, 'E2 Allocators'!$B$15:$W$15, 0),FALSE)*$F23), 0, VLOOKUP(VLOOKUP($A23, 'E4 TB Allocation Details'!$A$18:$L$214, MATCH("Demand ID", 'E4 TB Allocation Details'!$A$18:$L$18, 0),FALSE), 'E2 Allocators'!$B$15:$W$361, MATCH('O5 Details by Class &amp; Accounts'!Z$18, 'E2 Allocators'!$B$15:$W$15, 0),FALSE)*$F23)</f>
        <v>0</v>
      </c>
      <c r="AA23" s="1321">
        <f>IF(ISERROR(VLOOKUP(VLOOKUP($A23, 'E4 TB Allocation Details'!$A$18:$L$214, MATCH("Demand ID", 'E4 TB Allocation Details'!$A$18:$L$18, 0),FALSE), 'E2 Allocators'!$B$15:$W$361, MATCH('O5 Details by Class &amp; Accounts'!AA$18, 'E2 Allocators'!$B$15:$W$15, 0),FALSE)*$F23), 0, VLOOKUP(VLOOKUP($A23, 'E4 TB Allocation Details'!$A$18:$L$214, MATCH("Demand ID", 'E4 TB Allocation Details'!$A$18:$L$18, 0),FALSE), 'E2 Allocators'!$B$15:$W$361, MATCH('O5 Details by Class &amp; Accounts'!AA$18, 'E2 Allocators'!$B$15:$W$15, 0),FALSE)*$F23)</f>
        <v>0</v>
      </c>
      <c r="AB23" s="1321">
        <f>IF(ISERROR(VLOOKUP(VLOOKUP($A23, 'E4 TB Allocation Details'!$A$18:$L$214, MATCH("Demand ID", 'E4 TB Allocation Details'!$A$18:$L$18, 0),FALSE), 'E2 Allocators'!$B$15:$W$361, MATCH('O5 Details by Class &amp; Accounts'!AB$18, 'E2 Allocators'!$B$15:$W$15, 0),FALSE)*$F23), 0, VLOOKUP(VLOOKUP($A23, 'E4 TB Allocation Details'!$A$18:$L$214, MATCH("Demand ID", 'E4 TB Allocation Details'!$A$18:$L$18, 0),FALSE), 'E2 Allocators'!$B$15:$W$361, MATCH('O5 Details by Class &amp; Accounts'!AB$18, 'E2 Allocators'!$B$15:$W$15, 0),FALSE)*$F23)</f>
        <v>0</v>
      </c>
      <c r="AC23" s="1321">
        <f t="shared" si="1"/>
        <v>99999.999999999985</v>
      </c>
      <c r="AD23" s="1321">
        <f>IF(ISERROR(VLOOKUP(VLOOKUP($A23, 'E4 TB Allocation Details'!$A$18:$L$214, MATCH("Customer ID", 'E4 TB Allocation Details'!$A$18:$L$18, 0),FALSE), 'E2 Allocators'!$B$15:$W$361, MATCH('O5 Details by Class &amp; Accounts'!AD$18, 'E2 Allocators'!$B$15:$W$15, 0),FALSE)*$G23), 0, VLOOKUP(VLOOKUP($A23, 'E4 TB Allocation Details'!$A$18:$L$214, MATCH("Customer ID", 'E4 TB Allocation Details'!$A$18:$L$18, 0),FALSE), 'E2 Allocators'!$B$15:$W$361, MATCH('O5 Details by Class &amp; Accounts'!AD$18, 'E2 Allocators'!$B$15:$W$15, 0),FALSE)*$G23)</f>
        <v>0</v>
      </c>
      <c r="AE23" s="1321">
        <f>IF(ISERROR(VLOOKUP(VLOOKUP($A23, 'E4 TB Allocation Details'!$A$18:$L$214, MATCH("Customer ID", 'E4 TB Allocation Details'!$A$18:$L$18, 0),FALSE), 'E2 Allocators'!$B$15:$W$361, MATCH('O5 Details by Class &amp; Accounts'!AE$18, 'E2 Allocators'!$B$15:$W$15, 0),FALSE)*$G23), 0, VLOOKUP(VLOOKUP($A23, 'E4 TB Allocation Details'!$A$18:$L$214, MATCH("Customer ID", 'E4 TB Allocation Details'!$A$18:$L$18, 0),FALSE), 'E2 Allocators'!$B$15:$W$361, MATCH('O5 Details by Class &amp; Accounts'!AE$18, 'E2 Allocators'!$B$15:$W$15, 0),FALSE)*$G23)</f>
        <v>0</v>
      </c>
      <c r="AF23" s="1321">
        <f>IF(ISERROR(VLOOKUP(VLOOKUP($A23, 'E4 TB Allocation Details'!$A$18:$L$214, MATCH("Customer ID", 'E4 TB Allocation Details'!$A$18:$L$18, 0),FALSE), 'E2 Allocators'!$B$15:$W$361, MATCH('O5 Details by Class &amp; Accounts'!AF$18, 'E2 Allocators'!$B$15:$W$15, 0),FALSE)*$G23), 0, VLOOKUP(VLOOKUP($A23, 'E4 TB Allocation Details'!$A$18:$L$214, MATCH("Customer ID", 'E4 TB Allocation Details'!$A$18:$L$18, 0),FALSE), 'E2 Allocators'!$B$15:$W$361, MATCH('O5 Details by Class &amp; Accounts'!AF$18, 'E2 Allocators'!$B$15:$W$15, 0),FALSE)*$G23)</f>
        <v>0</v>
      </c>
      <c r="AG23" s="1321">
        <f>IF(ISERROR(VLOOKUP(VLOOKUP($A23, 'E4 TB Allocation Details'!$A$18:$L$214, MATCH("Customer ID", 'E4 TB Allocation Details'!$A$18:$L$18, 0),FALSE), 'E2 Allocators'!$B$15:$W$361, MATCH('O5 Details by Class &amp; Accounts'!AG$18, 'E2 Allocators'!$B$15:$W$15, 0),FALSE)*$G23), 0, VLOOKUP(VLOOKUP($A23, 'E4 TB Allocation Details'!$A$18:$L$214, MATCH("Customer ID", 'E4 TB Allocation Details'!$A$18:$L$18, 0),FALSE), 'E2 Allocators'!$B$15:$W$361, MATCH('O5 Details by Class &amp; Accounts'!AG$18, 'E2 Allocators'!$B$15:$W$15, 0),FALSE)*$G23)</f>
        <v>0</v>
      </c>
      <c r="AH23" s="1321">
        <f>IF(ISERROR(VLOOKUP(VLOOKUP($A23, 'E4 TB Allocation Details'!$A$18:$L$214, MATCH("Customer ID", 'E4 TB Allocation Details'!$A$18:$L$18, 0),FALSE), 'E2 Allocators'!$B$15:$W$361, MATCH('O5 Details by Class &amp; Accounts'!AH$18, 'E2 Allocators'!$B$15:$W$15, 0),FALSE)*$G23), 0, VLOOKUP(VLOOKUP($A23, 'E4 TB Allocation Details'!$A$18:$L$214, MATCH("Customer ID", 'E4 TB Allocation Details'!$A$18:$L$18, 0),FALSE), 'E2 Allocators'!$B$15:$W$361, MATCH('O5 Details by Class &amp; Accounts'!AH$18, 'E2 Allocators'!$B$15:$W$15, 0),FALSE)*$G23)</f>
        <v>0</v>
      </c>
      <c r="AI23" s="1321">
        <f>IF(ISERROR(VLOOKUP(VLOOKUP($A23, 'E4 TB Allocation Details'!$A$18:$L$214, MATCH("Customer ID", 'E4 TB Allocation Details'!$A$18:$L$18, 0),FALSE), 'E2 Allocators'!$B$15:$W$361, MATCH('O5 Details by Class &amp; Accounts'!AI$18, 'E2 Allocators'!$B$15:$W$15, 0),FALSE)*$G23), 0, VLOOKUP(VLOOKUP($A23, 'E4 TB Allocation Details'!$A$18:$L$214, MATCH("Customer ID", 'E4 TB Allocation Details'!$A$18:$L$18, 0),FALSE), 'E2 Allocators'!$B$15:$W$361, MATCH('O5 Details by Class &amp; Accounts'!AI$18, 'E2 Allocators'!$B$15:$W$15, 0),FALSE)*$G23)</f>
        <v>0</v>
      </c>
      <c r="AJ23" s="1321">
        <f>IF(ISERROR(VLOOKUP(VLOOKUP($A23, 'E4 TB Allocation Details'!$A$18:$L$214, MATCH("Customer ID", 'E4 TB Allocation Details'!$A$18:$L$18, 0),FALSE), 'E2 Allocators'!$B$15:$W$361, MATCH('O5 Details by Class &amp; Accounts'!AJ$18, 'E2 Allocators'!$B$15:$W$15, 0),FALSE)*$G23), 0, VLOOKUP(VLOOKUP($A23, 'E4 TB Allocation Details'!$A$18:$L$214, MATCH("Customer ID", 'E4 TB Allocation Details'!$A$18:$L$18, 0),FALSE), 'E2 Allocators'!$B$15:$W$361, MATCH('O5 Details by Class &amp; Accounts'!AJ$18, 'E2 Allocators'!$B$15:$W$15, 0),FALSE)*$G23)</f>
        <v>0</v>
      </c>
      <c r="AK23" s="1321">
        <f>IF(ISERROR(VLOOKUP(VLOOKUP($A23, 'E4 TB Allocation Details'!$A$18:$L$214, MATCH("Customer ID", 'E4 TB Allocation Details'!$A$18:$L$18, 0),FALSE), 'E2 Allocators'!$B$15:$W$361, MATCH('O5 Details by Class &amp; Accounts'!AK$18, 'E2 Allocators'!$B$15:$W$15, 0),FALSE)*$G23), 0, VLOOKUP(VLOOKUP($A23, 'E4 TB Allocation Details'!$A$18:$L$214, MATCH("Customer ID", 'E4 TB Allocation Details'!$A$18:$L$18, 0),FALSE), 'E2 Allocators'!$B$15:$W$361, MATCH('O5 Details by Class &amp; Accounts'!AK$18, 'E2 Allocators'!$B$15:$W$15, 0),FALSE)*$G23)</f>
        <v>0</v>
      </c>
      <c r="AL23" s="1321">
        <f>IF(ISERROR(VLOOKUP(VLOOKUP($A23, 'E4 TB Allocation Details'!$A$18:$L$214, MATCH("Customer ID", 'E4 TB Allocation Details'!$A$18:$L$18, 0),FALSE), 'E2 Allocators'!$B$15:$W$361, MATCH('O5 Details by Class &amp; Accounts'!AL$18, 'E2 Allocators'!$B$15:$W$15, 0),FALSE)*$G23), 0, VLOOKUP(VLOOKUP($A23, 'E4 TB Allocation Details'!$A$18:$L$214, MATCH("Customer ID", 'E4 TB Allocation Details'!$A$18:$L$18, 0),FALSE), 'E2 Allocators'!$B$15:$W$361, MATCH('O5 Details by Class &amp; Accounts'!AL$18, 'E2 Allocators'!$B$15:$W$15, 0),FALSE)*$G23)</f>
        <v>0</v>
      </c>
      <c r="AM23" s="1321">
        <f>IF(ISERROR(VLOOKUP(VLOOKUP($A23, 'E4 TB Allocation Details'!$A$18:$L$214, MATCH("Customer ID", 'E4 TB Allocation Details'!$A$18:$L$18, 0),FALSE), 'E2 Allocators'!$B$15:$W$361, MATCH('O5 Details by Class &amp; Accounts'!AM$18, 'E2 Allocators'!$B$15:$W$15, 0),FALSE)*$G23), 0, VLOOKUP(VLOOKUP($A23, 'E4 TB Allocation Details'!$A$18:$L$214, MATCH("Customer ID", 'E4 TB Allocation Details'!$A$18:$L$18, 0),FALSE), 'E2 Allocators'!$B$15:$W$361, MATCH('O5 Details by Class &amp; Accounts'!AM$18, 'E2 Allocators'!$B$15:$W$15, 0),FALSE)*$G23)</f>
        <v>0</v>
      </c>
      <c r="AN23" s="1321">
        <f>IF(ISERROR(VLOOKUP(VLOOKUP($A23, 'E4 TB Allocation Details'!$A$18:$L$214, MATCH("Customer ID", 'E4 TB Allocation Details'!$A$18:$L$18, 0),FALSE), 'E2 Allocators'!$B$15:$W$361, MATCH('O5 Details by Class &amp; Accounts'!AN$18, 'E2 Allocators'!$B$15:$W$15, 0),FALSE)*$G23), 0, VLOOKUP(VLOOKUP($A23, 'E4 TB Allocation Details'!$A$18:$L$214, MATCH("Customer ID", 'E4 TB Allocation Details'!$A$18:$L$18, 0),FALSE), 'E2 Allocators'!$B$15:$W$361, MATCH('O5 Details by Class &amp; Accounts'!AN$18, 'E2 Allocators'!$B$15:$W$15, 0),FALSE)*$G23)</f>
        <v>0</v>
      </c>
      <c r="AO23" s="1321">
        <f>IF(ISERROR(VLOOKUP(VLOOKUP($A23, 'E4 TB Allocation Details'!$A$18:$L$214, MATCH("Customer ID", 'E4 TB Allocation Details'!$A$18:$L$18, 0),FALSE), 'E2 Allocators'!$B$15:$W$361, MATCH('O5 Details by Class &amp; Accounts'!AO$18, 'E2 Allocators'!$B$15:$W$15, 0),FALSE)*$G23), 0, VLOOKUP(VLOOKUP($A23, 'E4 TB Allocation Details'!$A$18:$L$214, MATCH("Customer ID", 'E4 TB Allocation Details'!$A$18:$L$18, 0),FALSE), 'E2 Allocators'!$B$15:$W$361, MATCH('O5 Details by Class &amp; Accounts'!AO$18, 'E2 Allocators'!$B$15:$W$15, 0),FALSE)*$G23)</f>
        <v>0</v>
      </c>
      <c r="AP23" s="1321">
        <f>IF(ISERROR(VLOOKUP(VLOOKUP($A23, 'E4 TB Allocation Details'!$A$18:$L$214, MATCH("Customer ID", 'E4 TB Allocation Details'!$A$18:$L$18, 0),FALSE), 'E2 Allocators'!$B$15:$W$361, MATCH('O5 Details by Class &amp; Accounts'!AP$18, 'E2 Allocators'!$B$15:$W$15, 0),FALSE)*$G23), 0, VLOOKUP(VLOOKUP($A23, 'E4 TB Allocation Details'!$A$18:$L$214, MATCH("Customer ID", 'E4 TB Allocation Details'!$A$18:$L$18, 0),FALSE), 'E2 Allocators'!$B$15:$W$361, MATCH('O5 Details by Class &amp; Accounts'!AP$18, 'E2 Allocators'!$B$15:$W$15, 0),FALSE)*$G23)</f>
        <v>0</v>
      </c>
      <c r="AQ23" s="1321">
        <f>IF(ISERROR(VLOOKUP(VLOOKUP($A23, 'E4 TB Allocation Details'!$A$18:$L$214, MATCH("Customer ID", 'E4 TB Allocation Details'!$A$18:$L$18, 0),FALSE), 'E2 Allocators'!$B$15:$W$361, MATCH('O5 Details by Class &amp; Accounts'!AQ$18, 'E2 Allocators'!$B$15:$W$15, 0),FALSE)*$G23), 0, VLOOKUP(VLOOKUP($A23, 'E4 TB Allocation Details'!$A$18:$L$214, MATCH("Customer ID", 'E4 TB Allocation Details'!$A$18:$L$18, 0),FALSE), 'E2 Allocators'!$B$15:$W$361, MATCH('O5 Details by Class &amp; Accounts'!AQ$18, 'E2 Allocators'!$B$15:$W$15, 0),FALSE)*$G23)</f>
        <v>0</v>
      </c>
      <c r="AR23" s="1321">
        <f>IF(ISERROR(VLOOKUP(VLOOKUP($A23, 'E4 TB Allocation Details'!$A$18:$L$214, MATCH("Customer ID", 'E4 TB Allocation Details'!$A$18:$L$18, 0),FALSE), 'E2 Allocators'!$B$15:$W$361, MATCH('O5 Details by Class &amp; Accounts'!AR$18, 'E2 Allocators'!$B$15:$W$15, 0),FALSE)*$G23), 0, VLOOKUP(VLOOKUP($A23, 'E4 TB Allocation Details'!$A$18:$L$214, MATCH("Customer ID", 'E4 TB Allocation Details'!$A$18:$L$18, 0),FALSE), 'E2 Allocators'!$B$15:$W$361, MATCH('O5 Details by Class &amp; Accounts'!AR$18, 'E2 Allocators'!$B$15:$W$15, 0),FALSE)*$G23)</f>
        <v>0</v>
      </c>
      <c r="AS23" s="1321">
        <f>IF(ISERROR(VLOOKUP(VLOOKUP($A23, 'E4 TB Allocation Details'!$A$18:$L$214, MATCH("Customer ID", 'E4 TB Allocation Details'!$A$18:$L$18, 0),FALSE), 'E2 Allocators'!$B$15:$W$361, MATCH('O5 Details by Class &amp; Accounts'!AS$18, 'E2 Allocators'!$B$15:$W$15, 0),FALSE)*$G23), 0, VLOOKUP(VLOOKUP($A23, 'E4 TB Allocation Details'!$A$18:$L$214, MATCH("Customer ID", 'E4 TB Allocation Details'!$A$18:$L$18, 0),FALSE), 'E2 Allocators'!$B$15:$W$361, MATCH('O5 Details by Class &amp; Accounts'!AS$18, 'E2 Allocators'!$B$15:$W$15, 0),FALSE)*$G23)</f>
        <v>0</v>
      </c>
      <c r="AT23" s="1321">
        <f>IF(ISERROR(VLOOKUP(VLOOKUP($A23, 'E4 TB Allocation Details'!$A$18:$L$214, MATCH("Customer ID", 'E4 TB Allocation Details'!$A$18:$L$18, 0),FALSE), 'E2 Allocators'!$B$15:$W$361, MATCH('O5 Details by Class &amp; Accounts'!AT$18, 'E2 Allocators'!$B$15:$W$15, 0),FALSE)*$G23), 0, VLOOKUP(VLOOKUP($A23, 'E4 TB Allocation Details'!$A$18:$L$214, MATCH("Customer ID", 'E4 TB Allocation Details'!$A$18:$L$18, 0),FALSE), 'E2 Allocators'!$B$15:$W$361, MATCH('O5 Details by Class &amp; Accounts'!AT$18, 'E2 Allocators'!$B$15:$W$15, 0),FALSE)*$G23)</f>
        <v>0</v>
      </c>
      <c r="AU23" s="1321">
        <f>IF(ISERROR(VLOOKUP(VLOOKUP($A23, 'E4 TB Allocation Details'!$A$18:$L$214, MATCH("Customer ID", 'E4 TB Allocation Details'!$A$18:$L$18, 0),FALSE), 'E2 Allocators'!$B$15:$W$361, MATCH('O5 Details by Class &amp; Accounts'!AU$18, 'E2 Allocators'!$B$15:$W$15, 0),FALSE)*$G23), 0, VLOOKUP(VLOOKUP($A23, 'E4 TB Allocation Details'!$A$18:$L$214, MATCH("Customer ID", 'E4 TB Allocation Details'!$A$18:$L$18, 0),FALSE), 'E2 Allocators'!$B$15:$W$361, MATCH('O5 Details by Class &amp; Accounts'!AU$18, 'E2 Allocators'!$B$15:$W$15, 0),FALSE)*$G23)</f>
        <v>0</v>
      </c>
      <c r="AV23" s="1321">
        <f>IF(ISERROR(VLOOKUP(VLOOKUP($A23, 'E4 TB Allocation Details'!$A$18:$L$214, MATCH("Customer ID", 'E4 TB Allocation Details'!$A$18:$L$18, 0),FALSE), 'E2 Allocators'!$B$15:$W$361, MATCH('O5 Details by Class &amp; Accounts'!AV$18, 'E2 Allocators'!$B$15:$W$15, 0),FALSE)*$G23), 0, VLOOKUP(VLOOKUP($A23, 'E4 TB Allocation Details'!$A$18:$L$214, MATCH("Customer ID", 'E4 TB Allocation Details'!$A$18:$L$18, 0),FALSE), 'E2 Allocators'!$B$15:$W$361, MATCH('O5 Details by Class &amp; Accounts'!AV$18, 'E2 Allocators'!$B$15:$W$15, 0),FALSE)*$G23)</f>
        <v>0</v>
      </c>
      <c r="AW23" s="1321">
        <f>IF(ISERROR(VLOOKUP(VLOOKUP($A23, 'E4 TB Allocation Details'!$A$18:$L$214, MATCH("Customer ID", 'E4 TB Allocation Details'!$A$18:$L$18, 0),FALSE), 'E2 Allocators'!$B$15:$W$361, MATCH('O5 Details by Class &amp; Accounts'!AW$18, 'E2 Allocators'!$B$15:$W$15, 0),FALSE)*$G23), 0, VLOOKUP(VLOOKUP($A23, 'E4 TB Allocation Details'!$A$18:$L$214, MATCH("Customer ID", 'E4 TB Allocation Details'!$A$18:$L$18, 0),FALSE), 'E2 Allocators'!$B$15:$W$361, MATCH('O5 Details by Class &amp; Accounts'!AW$18, 'E2 Allocators'!$B$15:$W$15, 0),FALSE)*$G23)</f>
        <v>0</v>
      </c>
      <c r="AX23" s="1321">
        <f t="shared" si="2"/>
        <v>0</v>
      </c>
      <c r="AY23" s="1321">
        <f>IF(ISERROR(VLOOKUP(VLOOKUP($A23, 'E4 TB Allocation Details'!$A$18:$L$214, MATCH("Misc ID", 'E4 TB Allocation Details'!$A$18:$L$18, 0),FALSE), 'E2 Allocators'!$B$15:$W$361, MATCH('O5 Details by Class &amp; Accounts'!AY$18, 'E2 Allocators'!$B$15:$W$15, 0),FALSE)*$E23), 0, VLOOKUP(VLOOKUP($A23, 'E4 TB Allocation Details'!$A$18:$L$214, MATCH("Misc ID", 'E4 TB Allocation Details'!$A$18:$L$18, 0),FALSE), 'E2 Allocators'!$B$15:$W$361, MATCH('O5 Details by Class &amp; Accounts'!AY$18, 'E2 Allocators'!$B$15:$W$15, 0),FALSE)*$E23)</f>
        <v>0</v>
      </c>
      <c r="AZ23" s="1321">
        <f>IF(ISERROR(VLOOKUP(VLOOKUP($A23, 'E4 TB Allocation Details'!$A$18:$L$214, MATCH("Misc ID", 'E4 TB Allocation Details'!$A$18:$L$18, 0),FALSE), 'E2 Allocators'!$B$15:$W$361, MATCH('O5 Details by Class &amp; Accounts'!AZ$18, 'E2 Allocators'!$B$15:$W$15, 0),FALSE)*$E23), 0, VLOOKUP(VLOOKUP($A23, 'E4 TB Allocation Details'!$A$18:$L$214, MATCH("Misc ID", 'E4 TB Allocation Details'!$A$18:$L$18, 0),FALSE), 'E2 Allocators'!$B$15:$W$361, MATCH('O5 Details by Class &amp; Accounts'!AZ$18, 'E2 Allocators'!$B$15:$W$15, 0),FALSE)*$E23)</f>
        <v>0</v>
      </c>
      <c r="BA23" s="1321">
        <f>IF(ISERROR(VLOOKUP(VLOOKUP($A23, 'E4 TB Allocation Details'!$A$18:$L$214, MATCH("Misc ID", 'E4 TB Allocation Details'!$A$18:$L$18, 0),FALSE), 'E2 Allocators'!$B$15:$W$361, MATCH('O5 Details by Class &amp; Accounts'!BA$18, 'E2 Allocators'!$B$15:$W$15, 0),FALSE)*$E23), 0, VLOOKUP(VLOOKUP($A23, 'E4 TB Allocation Details'!$A$18:$L$214, MATCH("Misc ID", 'E4 TB Allocation Details'!$A$18:$L$18, 0),FALSE), 'E2 Allocators'!$B$15:$W$361, MATCH('O5 Details by Class &amp; Accounts'!BA$18, 'E2 Allocators'!$B$15:$W$15, 0),FALSE)*$E23)</f>
        <v>0</v>
      </c>
      <c r="BB23" s="1321">
        <f>IF(ISERROR(VLOOKUP(VLOOKUP($A23, 'E4 TB Allocation Details'!$A$18:$L$214, MATCH("Misc ID", 'E4 TB Allocation Details'!$A$18:$L$18, 0),FALSE), 'E2 Allocators'!$B$15:$W$361, MATCH('O5 Details by Class &amp; Accounts'!BB$18, 'E2 Allocators'!$B$15:$W$15, 0),FALSE)*$E23), 0, VLOOKUP(VLOOKUP($A23, 'E4 TB Allocation Details'!$A$18:$L$214, MATCH("Misc ID", 'E4 TB Allocation Details'!$A$18:$L$18, 0),FALSE), 'E2 Allocators'!$B$15:$W$361, MATCH('O5 Details by Class &amp; Accounts'!BB$18, 'E2 Allocators'!$B$15:$W$15, 0),FALSE)*$E23)</f>
        <v>0</v>
      </c>
      <c r="BC23" s="1321">
        <f>IF(ISERROR(VLOOKUP(VLOOKUP($A23, 'E4 TB Allocation Details'!$A$18:$L$214, MATCH("Misc ID", 'E4 TB Allocation Details'!$A$18:$L$18, 0),FALSE), 'E2 Allocators'!$B$15:$W$361, MATCH('O5 Details by Class &amp; Accounts'!BC$18, 'E2 Allocators'!$B$15:$W$15, 0),FALSE)*$E23), 0, VLOOKUP(VLOOKUP($A23, 'E4 TB Allocation Details'!$A$18:$L$214, MATCH("Misc ID", 'E4 TB Allocation Details'!$A$18:$L$18, 0),FALSE), 'E2 Allocators'!$B$15:$W$361, MATCH('O5 Details by Class &amp; Accounts'!BC$18, 'E2 Allocators'!$B$15:$W$15, 0),FALSE)*$E23)</f>
        <v>0</v>
      </c>
      <c r="BD23" s="1321">
        <f>IF(ISERROR(VLOOKUP(VLOOKUP($A23, 'E4 TB Allocation Details'!$A$18:$L$214, MATCH("Misc ID", 'E4 TB Allocation Details'!$A$18:$L$18, 0),FALSE), 'E2 Allocators'!$B$15:$W$361, MATCH('O5 Details by Class &amp; Accounts'!BD$18, 'E2 Allocators'!$B$15:$W$15, 0),FALSE)*$E23), 0, VLOOKUP(VLOOKUP($A23, 'E4 TB Allocation Details'!$A$18:$L$214, MATCH("Misc ID", 'E4 TB Allocation Details'!$A$18:$L$18, 0),FALSE), 'E2 Allocators'!$B$15:$W$361, MATCH('O5 Details by Class &amp; Accounts'!BD$18, 'E2 Allocators'!$B$15:$W$15, 0),FALSE)*$E23)</f>
        <v>0</v>
      </c>
      <c r="BE23" s="1321">
        <f>IF(ISERROR(VLOOKUP(VLOOKUP($A23, 'E4 TB Allocation Details'!$A$18:$L$214, MATCH("Misc ID", 'E4 TB Allocation Details'!$A$18:$L$18, 0),FALSE), 'E2 Allocators'!$B$15:$W$361, MATCH('O5 Details by Class &amp; Accounts'!BE$18, 'E2 Allocators'!$B$15:$W$15, 0),FALSE)*$E23), 0, VLOOKUP(VLOOKUP($A23, 'E4 TB Allocation Details'!$A$18:$L$214, MATCH("Misc ID", 'E4 TB Allocation Details'!$A$18:$L$18, 0),FALSE), 'E2 Allocators'!$B$15:$W$361, MATCH('O5 Details by Class &amp; Accounts'!BE$18, 'E2 Allocators'!$B$15:$W$15, 0),FALSE)*$E23)</f>
        <v>0</v>
      </c>
      <c r="BF23" s="1321">
        <f>IF(ISERROR(VLOOKUP(VLOOKUP($A23, 'E4 TB Allocation Details'!$A$18:$L$214, MATCH("Misc ID", 'E4 TB Allocation Details'!$A$18:$L$18, 0),FALSE), 'E2 Allocators'!$B$15:$W$361, MATCH('O5 Details by Class &amp; Accounts'!BF$18, 'E2 Allocators'!$B$15:$W$15, 0),FALSE)*$E23), 0, VLOOKUP(VLOOKUP($A23, 'E4 TB Allocation Details'!$A$18:$L$214, MATCH("Misc ID", 'E4 TB Allocation Details'!$A$18:$L$18, 0),FALSE), 'E2 Allocators'!$B$15:$W$361, MATCH('O5 Details by Class &amp; Accounts'!BF$18, 'E2 Allocators'!$B$15:$W$15, 0),FALSE)*$E23)</f>
        <v>0</v>
      </c>
      <c r="BG23" s="1321">
        <f>IF(ISERROR(VLOOKUP(VLOOKUP($A23, 'E4 TB Allocation Details'!$A$18:$L$214, MATCH("Misc ID", 'E4 TB Allocation Details'!$A$18:$L$18, 0),FALSE), 'E2 Allocators'!$B$15:$W$361, MATCH('O5 Details by Class &amp; Accounts'!BG$18, 'E2 Allocators'!$B$15:$W$15, 0),FALSE)*$E23), 0, VLOOKUP(VLOOKUP($A23, 'E4 TB Allocation Details'!$A$18:$L$214, MATCH("Misc ID", 'E4 TB Allocation Details'!$A$18:$L$18, 0),FALSE), 'E2 Allocators'!$B$15:$W$361, MATCH('O5 Details by Class &amp; Accounts'!BG$18, 'E2 Allocators'!$B$15:$W$15, 0),FALSE)*$E23)</f>
        <v>0</v>
      </c>
      <c r="BH23" s="1321">
        <f>IF(ISERROR(VLOOKUP(VLOOKUP($A23, 'E4 TB Allocation Details'!$A$18:$L$214, MATCH("Misc ID", 'E4 TB Allocation Details'!$A$18:$L$18, 0),FALSE), 'E2 Allocators'!$B$15:$W$361, MATCH('O5 Details by Class &amp; Accounts'!BH$18, 'E2 Allocators'!$B$15:$W$15, 0),FALSE)*$E23), 0, VLOOKUP(VLOOKUP($A23, 'E4 TB Allocation Details'!$A$18:$L$214, MATCH("Misc ID", 'E4 TB Allocation Details'!$A$18:$L$18, 0),FALSE), 'E2 Allocators'!$B$15:$W$361, MATCH('O5 Details by Class &amp; Accounts'!BH$18, 'E2 Allocators'!$B$15:$W$15, 0),FALSE)*$E23)</f>
        <v>0</v>
      </c>
      <c r="BI23" s="1321">
        <f>IF(ISERROR(VLOOKUP(VLOOKUP($A23, 'E4 TB Allocation Details'!$A$18:$L$214, MATCH("Misc ID", 'E4 TB Allocation Details'!$A$18:$L$18, 0),FALSE), 'E2 Allocators'!$B$15:$W$361, MATCH('O5 Details by Class &amp; Accounts'!BI$18, 'E2 Allocators'!$B$15:$W$15, 0),FALSE)*$E23), 0, VLOOKUP(VLOOKUP($A23, 'E4 TB Allocation Details'!$A$18:$L$214, MATCH("Misc ID", 'E4 TB Allocation Details'!$A$18:$L$18, 0),FALSE), 'E2 Allocators'!$B$15:$W$361, MATCH('O5 Details by Class &amp; Accounts'!BI$18, 'E2 Allocators'!$B$15:$W$15, 0),FALSE)*$E23)</f>
        <v>0</v>
      </c>
      <c r="BJ23" s="1321">
        <f>IF(ISERROR(VLOOKUP(VLOOKUP($A23, 'E4 TB Allocation Details'!$A$18:$L$214, MATCH("Misc ID", 'E4 TB Allocation Details'!$A$18:$L$18, 0),FALSE), 'E2 Allocators'!$B$15:$W$361, MATCH('O5 Details by Class &amp; Accounts'!BJ$18, 'E2 Allocators'!$B$15:$W$15, 0),FALSE)*$E23), 0, VLOOKUP(VLOOKUP($A23, 'E4 TB Allocation Details'!$A$18:$L$214, MATCH("Misc ID", 'E4 TB Allocation Details'!$A$18:$L$18, 0),FALSE), 'E2 Allocators'!$B$15:$W$361, MATCH('O5 Details by Class &amp; Accounts'!BJ$18, 'E2 Allocators'!$B$15:$W$15, 0),FALSE)*$E23)</f>
        <v>0</v>
      </c>
      <c r="BK23" s="1321">
        <f>IF(ISERROR(VLOOKUP(VLOOKUP($A23, 'E4 TB Allocation Details'!$A$18:$L$214, MATCH("Misc ID", 'E4 TB Allocation Details'!$A$18:$L$18, 0),FALSE), 'E2 Allocators'!$B$15:$W$361, MATCH('O5 Details by Class &amp; Accounts'!BK$18, 'E2 Allocators'!$B$15:$W$15, 0),FALSE)*$E23), 0, VLOOKUP(VLOOKUP($A23, 'E4 TB Allocation Details'!$A$18:$L$214, MATCH("Misc ID", 'E4 TB Allocation Details'!$A$18:$L$18, 0),FALSE), 'E2 Allocators'!$B$15:$W$361, MATCH('O5 Details by Class &amp; Accounts'!BK$18, 'E2 Allocators'!$B$15:$W$15, 0),FALSE)*$E23)</f>
        <v>0</v>
      </c>
      <c r="BL23" s="1321">
        <f>IF(ISERROR(VLOOKUP(VLOOKUP($A23, 'E4 TB Allocation Details'!$A$18:$L$214, MATCH("Misc ID", 'E4 TB Allocation Details'!$A$18:$L$18, 0),FALSE), 'E2 Allocators'!$B$15:$W$361, MATCH('O5 Details by Class &amp; Accounts'!BL$18, 'E2 Allocators'!$B$15:$W$15, 0),FALSE)*$E23), 0, VLOOKUP(VLOOKUP($A23, 'E4 TB Allocation Details'!$A$18:$L$214, MATCH("Misc ID", 'E4 TB Allocation Details'!$A$18:$L$18, 0),FALSE), 'E2 Allocators'!$B$15:$W$361, MATCH('O5 Details by Class &amp; Accounts'!BL$18, 'E2 Allocators'!$B$15:$W$15, 0),FALSE)*$E23)</f>
        <v>0</v>
      </c>
      <c r="BM23" s="1321">
        <f>IF(ISERROR(VLOOKUP(VLOOKUP($A23, 'E4 TB Allocation Details'!$A$18:$L$214, MATCH("Misc ID", 'E4 TB Allocation Details'!$A$18:$L$18, 0),FALSE), 'E2 Allocators'!$B$15:$W$361, MATCH('O5 Details by Class &amp; Accounts'!BM$18, 'E2 Allocators'!$B$15:$W$15, 0),FALSE)*$E23), 0, VLOOKUP(VLOOKUP($A23, 'E4 TB Allocation Details'!$A$18:$L$214, MATCH("Misc ID", 'E4 TB Allocation Details'!$A$18:$L$18, 0),FALSE), 'E2 Allocators'!$B$15:$W$361, MATCH('O5 Details by Class &amp; Accounts'!BM$18, 'E2 Allocators'!$B$15:$W$15, 0),FALSE)*$E23)</f>
        <v>0</v>
      </c>
      <c r="BN23" s="1321">
        <f>IF(ISERROR(VLOOKUP(VLOOKUP($A23, 'E4 TB Allocation Details'!$A$18:$L$214, MATCH("Misc ID", 'E4 TB Allocation Details'!$A$18:$L$18, 0),FALSE), 'E2 Allocators'!$B$15:$W$361, MATCH('O5 Details by Class &amp; Accounts'!BN$18, 'E2 Allocators'!$B$15:$W$15, 0),FALSE)*$E23), 0, VLOOKUP(VLOOKUP($A23, 'E4 TB Allocation Details'!$A$18:$L$214, MATCH("Misc ID", 'E4 TB Allocation Details'!$A$18:$L$18, 0),FALSE), 'E2 Allocators'!$B$15:$W$361, MATCH('O5 Details by Class &amp; Accounts'!BN$18, 'E2 Allocators'!$B$15:$W$15, 0),FALSE)*$E23)</f>
        <v>0</v>
      </c>
      <c r="BO23" s="1321">
        <f>IF(ISERROR(VLOOKUP(VLOOKUP($A23, 'E4 TB Allocation Details'!$A$18:$L$214, MATCH("Misc ID", 'E4 TB Allocation Details'!$A$18:$L$18, 0),FALSE), 'E2 Allocators'!$B$15:$W$361, MATCH('O5 Details by Class &amp; Accounts'!BO$18, 'E2 Allocators'!$B$15:$W$15, 0),FALSE)*$E23), 0, VLOOKUP(VLOOKUP($A23, 'E4 TB Allocation Details'!$A$18:$L$214, MATCH("Misc ID", 'E4 TB Allocation Details'!$A$18:$L$18, 0),FALSE), 'E2 Allocators'!$B$15:$W$361, MATCH('O5 Details by Class &amp; Accounts'!BO$18, 'E2 Allocators'!$B$15:$W$15, 0),FALSE)*$E23)</f>
        <v>0</v>
      </c>
      <c r="BP23" s="1321">
        <f>IF(ISERROR(VLOOKUP(VLOOKUP($A23, 'E4 TB Allocation Details'!$A$18:$L$214, MATCH("Misc ID", 'E4 TB Allocation Details'!$A$18:$L$18, 0),FALSE), 'E2 Allocators'!$B$15:$W$361, MATCH('O5 Details by Class &amp; Accounts'!BP$18, 'E2 Allocators'!$B$15:$W$15, 0),FALSE)*$E23), 0, VLOOKUP(VLOOKUP($A23, 'E4 TB Allocation Details'!$A$18:$L$214, MATCH("Misc ID", 'E4 TB Allocation Details'!$A$18:$L$18, 0),FALSE), 'E2 Allocators'!$B$15:$W$361, MATCH('O5 Details by Class &amp; Accounts'!BP$18, 'E2 Allocators'!$B$15:$W$15, 0),FALSE)*$E23)</f>
        <v>0</v>
      </c>
      <c r="BQ23" s="1321">
        <f>IF(ISERROR(VLOOKUP(VLOOKUP($A23, 'E4 TB Allocation Details'!$A$18:$L$214, MATCH("Misc ID", 'E4 TB Allocation Details'!$A$18:$L$18, 0),FALSE), 'E2 Allocators'!$B$15:$W$361, MATCH('O5 Details by Class &amp; Accounts'!BQ$18, 'E2 Allocators'!$B$15:$W$15, 0),FALSE)*$E23), 0, VLOOKUP(VLOOKUP($A23, 'E4 TB Allocation Details'!$A$18:$L$214, MATCH("Misc ID", 'E4 TB Allocation Details'!$A$18:$L$18, 0),FALSE), 'E2 Allocators'!$B$15:$W$361, MATCH('O5 Details by Class &amp; Accounts'!BQ$18, 'E2 Allocators'!$B$15:$W$15, 0),FALSE)*$E23)</f>
        <v>0</v>
      </c>
      <c r="BR23" s="1321">
        <f>IF(ISERROR(VLOOKUP(VLOOKUP($A23, 'E4 TB Allocation Details'!$A$18:$L$214, MATCH("Misc ID", 'E4 TB Allocation Details'!$A$18:$L$18, 0),FALSE), 'E2 Allocators'!$B$15:$W$361, MATCH('O5 Details by Class &amp; Accounts'!BR$18, 'E2 Allocators'!$B$15:$W$15, 0),FALSE)*$E23), 0, VLOOKUP(VLOOKUP($A23, 'E4 TB Allocation Details'!$A$18:$L$214, MATCH("Misc ID", 'E4 TB Allocation Details'!$A$18:$L$18, 0),FALSE), 'E2 Allocators'!$B$15:$W$361, MATCH('O5 Details by Class &amp; Accounts'!BR$18, 'E2 Allocators'!$B$15:$W$15, 0),FALSE)*$E23)</f>
        <v>0</v>
      </c>
      <c r="BS23" s="1321">
        <f t="shared" si="3"/>
        <v>0</v>
      </c>
      <c r="BT23" s="1321">
        <f>IF(ISERROR(VLOOKUP(VLOOKUP($A23, 'E4 TB Allocation Details'!$A$18:$L$214, MATCH("A &amp; G ID", 'E4 TB Allocation Details'!$A$18:$L$18, 0),FALSE), 'E2 Allocators'!$B$15:$W$361, MATCH('O5 Details by Class &amp; Accounts'!BT$18, 'E2 Allocators'!$B$15:$W$15, 0),FALSE)*$E23), 0, VLOOKUP(VLOOKUP($A23, 'E4 TB Allocation Details'!$A$18:$L$214, MATCH("A &amp; G ID", 'E4 TB Allocation Details'!$A$18:$L$18, 0),FALSE), 'E2 Allocators'!$B$15:$W$361, MATCH('O5 Details by Class &amp; Accounts'!BT$18, 'E2 Allocators'!$B$15:$W$15, 0),FALSE)*$E23)</f>
        <v>0</v>
      </c>
      <c r="BU23" s="1321">
        <f>IF(ISERROR(VLOOKUP(VLOOKUP($A23, 'E4 TB Allocation Details'!$A$18:$L$214, MATCH("A &amp; G ID", 'E4 TB Allocation Details'!$A$18:$L$18, 0),FALSE), 'E2 Allocators'!$B$15:$W$361, MATCH('O5 Details by Class &amp; Accounts'!BU$18, 'E2 Allocators'!$B$15:$W$15, 0),FALSE)*$E23), 0, VLOOKUP(VLOOKUP($A23, 'E4 TB Allocation Details'!$A$18:$L$214, MATCH("A &amp; G ID", 'E4 TB Allocation Details'!$A$18:$L$18, 0),FALSE), 'E2 Allocators'!$B$15:$W$361, MATCH('O5 Details by Class &amp; Accounts'!BU$18, 'E2 Allocators'!$B$15:$W$15, 0),FALSE)*$E23)</f>
        <v>0</v>
      </c>
      <c r="BV23" s="1321">
        <f>IF(ISERROR(VLOOKUP(VLOOKUP($A23, 'E4 TB Allocation Details'!$A$18:$L$214, MATCH("A &amp; G ID", 'E4 TB Allocation Details'!$A$18:$L$18, 0),FALSE), 'E2 Allocators'!$B$15:$W$361, MATCH('O5 Details by Class &amp; Accounts'!BV$18, 'E2 Allocators'!$B$15:$W$15, 0),FALSE)*$E23), 0, VLOOKUP(VLOOKUP($A23, 'E4 TB Allocation Details'!$A$18:$L$214, MATCH("A &amp; G ID", 'E4 TB Allocation Details'!$A$18:$L$18, 0),FALSE), 'E2 Allocators'!$B$15:$W$361, MATCH('O5 Details by Class &amp; Accounts'!BV$18, 'E2 Allocators'!$B$15:$W$15, 0),FALSE)*$E23)</f>
        <v>0</v>
      </c>
      <c r="BW23" s="1321">
        <f>IF(ISERROR(VLOOKUP(VLOOKUP($A23, 'E4 TB Allocation Details'!$A$18:$L$214, MATCH("A &amp; G ID", 'E4 TB Allocation Details'!$A$18:$L$18, 0),FALSE), 'E2 Allocators'!$B$15:$W$361, MATCH('O5 Details by Class &amp; Accounts'!BW$18, 'E2 Allocators'!$B$15:$W$15, 0),FALSE)*$E23), 0, VLOOKUP(VLOOKUP($A23, 'E4 TB Allocation Details'!$A$18:$L$214, MATCH("A &amp; G ID", 'E4 TB Allocation Details'!$A$18:$L$18, 0),FALSE), 'E2 Allocators'!$B$15:$W$361, MATCH('O5 Details by Class &amp; Accounts'!BW$18, 'E2 Allocators'!$B$15:$W$15, 0),FALSE)*$E23)</f>
        <v>0</v>
      </c>
      <c r="BX23" s="1321">
        <f>IF(ISERROR(VLOOKUP(VLOOKUP($A23, 'E4 TB Allocation Details'!$A$18:$L$214, MATCH("A &amp; G ID", 'E4 TB Allocation Details'!$A$18:$L$18, 0),FALSE), 'E2 Allocators'!$B$15:$W$361, MATCH('O5 Details by Class &amp; Accounts'!BX$18, 'E2 Allocators'!$B$15:$W$15, 0),FALSE)*$E23), 0, VLOOKUP(VLOOKUP($A23, 'E4 TB Allocation Details'!$A$18:$L$214, MATCH("A &amp; G ID", 'E4 TB Allocation Details'!$A$18:$L$18, 0),FALSE), 'E2 Allocators'!$B$15:$W$361, MATCH('O5 Details by Class &amp; Accounts'!BX$18, 'E2 Allocators'!$B$15:$W$15, 0),FALSE)*$E23)</f>
        <v>0</v>
      </c>
      <c r="BY23" s="1321">
        <f>IF(ISERROR(VLOOKUP(VLOOKUP($A23, 'E4 TB Allocation Details'!$A$18:$L$214, MATCH("A &amp; G ID", 'E4 TB Allocation Details'!$A$18:$L$18, 0),FALSE), 'E2 Allocators'!$B$15:$W$361, MATCH('O5 Details by Class &amp; Accounts'!BY$18, 'E2 Allocators'!$B$15:$W$15, 0),FALSE)*$E23), 0, VLOOKUP(VLOOKUP($A23, 'E4 TB Allocation Details'!$A$18:$L$214, MATCH("A &amp; G ID", 'E4 TB Allocation Details'!$A$18:$L$18, 0),FALSE), 'E2 Allocators'!$B$15:$W$361, MATCH('O5 Details by Class &amp; Accounts'!BY$18, 'E2 Allocators'!$B$15:$W$15, 0),FALSE)*$E23)</f>
        <v>0</v>
      </c>
      <c r="BZ23" s="1321">
        <f>IF(ISERROR(VLOOKUP(VLOOKUP($A23, 'E4 TB Allocation Details'!$A$18:$L$214, MATCH("A &amp; G ID", 'E4 TB Allocation Details'!$A$18:$L$18, 0),FALSE), 'E2 Allocators'!$B$15:$W$361, MATCH('O5 Details by Class &amp; Accounts'!BZ$18, 'E2 Allocators'!$B$15:$W$15, 0),FALSE)*$E23), 0, VLOOKUP(VLOOKUP($A23, 'E4 TB Allocation Details'!$A$18:$L$214, MATCH("A &amp; G ID", 'E4 TB Allocation Details'!$A$18:$L$18, 0),FALSE), 'E2 Allocators'!$B$15:$W$361, MATCH('O5 Details by Class &amp; Accounts'!BZ$18, 'E2 Allocators'!$B$15:$W$15, 0),FALSE)*$E23)</f>
        <v>0</v>
      </c>
      <c r="CA23" s="1321">
        <f>IF(ISERROR(VLOOKUP(VLOOKUP($A23, 'E4 TB Allocation Details'!$A$18:$L$214, MATCH("A &amp; G ID", 'E4 TB Allocation Details'!$A$18:$L$18, 0),FALSE), 'E2 Allocators'!$B$15:$W$361, MATCH('O5 Details by Class &amp; Accounts'!CA$18, 'E2 Allocators'!$B$15:$W$15, 0),FALSE)*$E23), 0, VLOOKUP(VLOOKUP($A23, 'E4 TB Allocation Details'!$A$18:$L$214, MATCH("A &amp; G ID", 'E4 TB Allocation Details'!$A$18:$L$18, 0),FALSE), 'E2 Allocators'!$B$15:$W$361, MATCH('O5 Details by Class &amp; Accounts'!CA$18, 'E2 Allocators'!$B$15:$W$15, 0),FALSE)*$E23)</f>
        <v>0</v>
      </c>
      <c r="CB23" s="1321">
        <f>IF(ISERROR(VLOOKUP(VLOOKUP($A23, 'E4 TB Allocation Details'!$A$18:$L$214, MATCH("A &amp; G ID", 'E4 TB Allocation Details'!$A$18:$L$18, 0),FALSE), 'E2 Allocators'!$B$15:$W$361, MATCH('O5 Details by Class &amp; Accounts'!CB$18, 'E2 Allocators'!$B$15:$W$15, 0),FALSE)*$E23), 0, VLOOKUP(VLOOKUP($A23, 'E4 TB Allocation Details'!$A$18:$L$214, MATCH("A &amp; G ID", 'E4 TB Allocation Details'!$A$18:$L$18, 0),FALSE), 'E2 Allocators'!$B$15:$W$361, MATCH('O5 Details by Class &amp; Accounts'!CB$18, 'E2 Allocators'!$B$15:$W$15, 0),FALSE)*$E23)</f>
        <v>0</v>
      </c>
      <c r="CC23" s="1321">
        <f>IF(ISERROR(VLOOKUP(VLOOKUP($A23, 'E4 TB Allocation Details'!$A$18:$L$214, MATCH("A &amp; G ID", 'E4 TB Allocation Details'!$A$18:$L$18, 0),FALSE), 'E2 Allocators'!$B$15:$W$361, MATCH('O5 Details by Class &amp; Accounts'!CC$18, 'E2 Allocators'!$B$15:$W$15, 0),FALSE)*$E23), 0, VLOOKUP(VLOOKUP($A23, 'E4 TB Allocation Details'!$A$18:$L$214, MATCH("A &amp; G ID", 'E4 TB Allocation Details'!$A$18:$L$18, 0),FALSE), 'E2 Allocators'!$B$15:$W$361, MATCH('O5 Details by Class &amp; Accounts'!CC$18, 'E2 Allocators'!$B$15:$W$15, 0),FALSE)*$E23)</f>
        <v>0</v>
      </c>
      <c r="CD23" s="1321">
        <f>IF(ISERROR(VLOOKUP(VLOOKUP($A23, 'E4 TB Allocation Details'!$A$18:$L$214, MATCH("A &amp; G ID", 'E4 TB Allocation Details'!$A$18:$L$18, 0),FALSE), 'E2 Allocators'!$B$15:$W$361, MATCH('O5 Details by Class &amp; Accounts'!CD$18, 'E2 Allocators'!$B$15:$W$15, 0),FALSE)*$E23), 0, VLOOKUP(VLOOKUP($A23, 'E4 TB Allocation Details'!$A$18:$L$214, MATCH("A &amp; G ID", 'E4 TB Allocation Details'!$A$18:$L$18, 0),FALSE), 'E2 Allocators'!$B$15:$W$361, MATCH('O5 Details by Class &amp; Accounts'!CD$18, 'E2 Allocators'!$B$15:$W$15, 0),FALSE)*$E23)</f>
        <v>0</v>
      </c>
      <c r="CE23" s="1321">
        <f>IF(ISERROR(VLOOKUP(VLOOKUP($A23, 'E4 TB Allocation Details'!$A$18:$L$214, MATCH("A &amp; G ID", 'E4 TB Allocation Details'!$A$18:$L$18, 0),FALSE), 'E2 Allocators'!$B$15:$W$361, MATCH('O5 Details by Class &amp; Accounts'!CE$18, 'E2 Allocators'!$B$15:$W$15, 0),FALSE)*$E23), 0, VLOOKUP(VLOOKUP($A23, 'E4 TB Allocation Details'!$A$18:$L$214, MATCH("A &amp; G ID", 'E4 TB Allocation Details'!$A$18:$L$18, 0),FALSE), 'E2 Allocators'!$B$15:$W$361, MATCH('O5 Details by Class &amp; Accounts'!CE$18, 'E2 Allocators'!$B$15:$W$15, 0),FALSE)*$E23)</f>
        <v>0</v>
      </c>
      <c r="CF23" s="1321">
        <f>IF(ISERROR(VLOOKUP(VLOOKUP($A23, 'E4 TB Allocation Details'!$A$18:$L$214, MATCH("A &amp; G ID", 'E4 TB Allocation Details'!$A$18:$L$18, 0),FALSE), 'E2 Allocators'!$B$15:$W$361, MATCH('O5 Details by Class &amp; Accounts'!CF$18, 'E2 Allocators'!$B$15:$W$15, 0),FALSE)*$E23), 0, VLOOKUP(VLOOKUP($A23, 'E4 TB Allocation Details'!$A$18:$L$214, MATCH("A &amp; G ID", 'E4 TB Allocation Details'!$A$18:$L$18, 0),FALSE), 'E2 Allocators'!$B$15:$W$361, MATCH('O5 Details by Class &amp; Accounts'!CF$18, 'E2 Allocators'!$B$15:$W$15, 0),FALSE)*$E23)</f>
        <v>0</v>
      </c>
      <c r="CG23" s="1321">
        <f>IF(ISERROR(VLOOKUP(VLOOKUP($A23, 'E4 TB Allocation Details'!$A$18:$L$214, MATCH("A &amp; G ID", 'E4 TB Allocation Details'!$A$18:$L$18, 0),FALSE), 'E2 Allocators'!$B$15:$W$361, MATCH('O5 Details by Class &amp; Accounts'!CG$18, 'E2 Allocators'!$B$15:$W$15, 0),FALSE)*$E23), 0, VLOOKUP(VLOOKUP($A23, 'E4 TB Allocation Details'!$A$18:$L$214, MATCH("A &amp; G ID", 'E4 TB Allocation Details'!$A$18:$L$18, 0),FALSE), 'E2 Allocators'!$B$15:$W$361, MATCH('O5 Details by Class &amp; Accounts'!CG$18, 'E2 Allocators'!$B$15:$W$15, 0),FALSE)*$E23)</f>
        <v>0</v>
      </c>
      <c r="CH23" s="1321">
        <f>IF(ISERROR(VLOOKUP(VLOOKUP($A23, 'E4 TB Allocation Details'!$A$18:$L$214, MATCH("A &amp; G ID", 'E4 TB Allocation Details'!$A$18:$L$18, 0),FALSE), 'E2 Allocators'!$B$15:$W$361, MATCH('O5 Details by Class &amp; Accounts'!CH$18, 'E2 Allocators'!$B$15:$W$15, 0),FALSE)*$E23), 0, VLOOKUP(VLOOKUP($A23, 'E4 TB Allocation Details'!$A$18:$L$214, MATCH("A &amp; G ID", 'E4 TB Allocation Details'!$A$18:$L$18, 0),FALSE), 'E2 Allocators'!$B$15:$W$361, MATCH('O5 Details by Class &amp; Accounts'!CH$18, 'E2 Allocators'!$B$15:$W$15, 0),FALSE)*$E23)</f>
        <v>0</v>
      </c>
      <c r="CI23" s="1321">
        <f>IF(ISERROR(VLOOKUP(VLOOKUP($A23, 'E4 TB Allocation Details'!$A$18:$L$214, MATCH("A &amp; G ID", 'E4 TB Allocation Details'!$A$18:$L$18, 0),FALSE), 'E2 Allocators'!$B$15:$W$361, MATCH('O5 Details by Class &amp; Accounts'!CI$18, 'E2 Allocators'!$B$15:$W$15, 0),FALSE)*$E23), 0, VLOOKUP(VLOOKUP($A23, 'E4 TB Allocation Details'!$A$18:$L$214, MATCH("A &amp; G ID", 'E4 TB Allocation Details'!$A$18:$L$18, 0),FALSE), 'E2 Allocators'!$B$15:$W$361, MATCH('O5 Details by Class &amp; Accounts'!CI$18, 'E2 Allocators'!$B$15:$W$15, 0),FALSE)*$E23)</f>
        <v>0</v>
      </c>
      <c r="CJ23" s="1321">
        <f>IF(ISERROR(VLOOKUP(VLOOKUP($A23, 'E4 TB Allocation Details'!$A$18:$L$214, MATCH("A &amp; G ID", 'E4 TB Allocation Details'!$A$18:$L$18, 0),FALSE), 'E2 Allocators'!$B$15:$W$361, MATCH('O5 Details by Class &amp; Accounts'!CJ$18, 'E2 Allocators'!$B$15:$W$15, 0),FALSE)*$E23), 0, VLOOKUP(VLOOKUP($A23, 'E4 TB Allocation Details'!$A$18:$L$214, MATCH("A &amp; G ID", 'E4 TB Allocation Details'!$A$18:$L$18, 0),FALSE), 'E2 Allocators'!$B$15:$W$361, MATCH('O5 Details by Class &amp; Accounts'!CJ$18, 'E2 Allocators'!$B$15:$W$15, 0),FALSE)*$E23)</f>
        <v>0</v>
      </c>
      <c r="CK23" s="1321">
        <f>IF(ISERROR(VLOOKUP(VLOOKUP($A23, 'E4 TB Allocation Details'!$A$18:$L$214, MATCH("A &amp; G ID", 'E4 TB Allocation Details'!$A$18:$L$18, 0),FALSE), 'E2 Allocators'!$B$15:$W$361, MATCH('O5 Details by Class &amp; Accounts'!CK$18, 'E2 Allocators'!$B$15:$W$15, 0),FALSE)*$E23), 0, VLOOKUP(VLOOKUP($A23, 'E4 TB Allocation Details'!$A$18:$L$214, MATCH("A &amp; G ID", 'E4 TB Allocation Details'!$A$18:$L$18, 0),FALSE), 'E2 Allocators'!$B$15:$W$361, MATCH('O5 Details by Class &amp; Accounts'!CK$18, 'E2 Allocators'!$B$15:$W$15, 0),FALSE)*$E23)</f>
        <v>0</v>
      </c>
      <c r="CL23" s="1321">
        <f>IF(ISERROR(VLOOKUP(VLOOKUP($A23, 'E4 TB Allocation Details'!$A$18:$L$214, MATCH("A &amp; G ID", 'E4 TB Allocation Details'!$A$18:$L$18, 0),FALSE), 'E2 Allocators'!$B$15:$W$361, MATCH('O5 Details by Class &amp; Accounts'!CL$18, 'E2 Allocators'!$B$15:$W$15, 0),FALSE)*$E23), 0, VLOOKUP(VLOOKUP($A23, 'E4 TB Allocation Details'!$A$18:$L$214, MATCH("A &amp; G ID", 'E4 TB Allocation Details'!$A$18:$L$18, 0),FALSE), 'E2 Allocators'!$B$15:$W$361, MATCH('O5 Details by Class &amp; Accounts'!CL$18, 'E2 Allocators'!$B$15:$W$15, 0),FALSE)*$E23)</f>
        <v>0</v>
      </c>
      <c r="CM23" s="1321">
        <f>IF(ISERROR(VLOOKUP(VLOOKUP($A23, 'E4 TB Allocation Details'!$A$18:$L$214, MATCH("A &amp; G ID", 'E4 TB Allocation Details'!$A$18:$L$18, 0),FALSE), 'E2 Allocators'!$B$15:$W$361, MATCH('O5 Details by Class &amp; Accounts'!CM$18, 'E2 Allocators'!$B$15:$W$15, 0),FALSE)*$E23), 0, VLOOKUP(VLOOKUP($A23, 'E4 TB Allocation Details'!$A$18:$L$214, MATCH("A &amp; G ID", 'E4 TB Allocation Details'!$A$18:$L$18, 0),FALSE), 'E2 Allocators'!$B$15:$W$361, MATCH('O5 Details by Class &amp; Accounts'!CM$18, 'E2 Allocators'!$B$15:$W$15, 0),FALSE)*$E23)</f>
        <v>0</v>
      </c>
      <c r="CN23" s="1321">
        <f t="shared" si="5"/>
        <v>0</v>
      </c>
      <c r="CO23" s="1650">
        <f t="shared" si="4"/>
        <v>1.4551915228366852E-11</v>
      </c>
      <c r="CQ23" s="1898" t="s">
        <v>704</v>
      </c>
    </row>
    <row r="24" spans="1:95" s="64" customFormat="1" ht="12.75">
      <c r="A24" s="1087">
        <v>1806</v>
      </c>
      <c r="B24" s="1088" t="s">
        <v>283</v>
      </c>
      <c r="C24" s="1647">
        <f>IF(ISERROR(VLOOKUP($A24,'I3 TB Data'!$A$19:$H$484,MATCH('O5 Details by Class &amp; Accounts'!$C$18, 'I3 TB Data'!$A$19:$H$19,0),0)), 0, VLOOKUP($A24,'I3 TB Data'!$A$19:$H$484,MATCH('O5 Details by Class &amp; Accounts'!$C$18,'I3 TB Data'!$A$19:$H$19,0),0))</f>
        <v>0</v>
      </c>
      <c r="D24" s="1648">
        <f>'I4 BO ASSETS'!E21</f>
        <v>0</v>
      </c>
      <c r="E24" s="1647">
        <f t="shared" si="6"/>
        <v>0</v>
      </c>
      <c r="F24" s="1649">
        <f>IF(ISERROR(VLOOKUP($A24, 'E1 Categorization'!A33:E124, MATCH("Customer Component", 'E1 Categorization'!$A$33:$E$33,0), 0)), 0, IF(VLOOKUP($A24, 'E1 Categorization'!A33:E124, MATCH("Customer Component", 'E1 Categorization'!$A$33:$E$33,0), 0)=0, 'O5 Details by Class &amp; Accounts'!$E24, IF(AND(VLOOKUP($A24, 'E1 Categorization'!A33:E124, MATCH("Customer Component", 'E1 Categorization'!$A$33:$E$33,0), 0) &gt;0, VLOOKUP($A24, 'E1 Categorization'!A33:E124, MATCH("Customer Component", 'E1 Categorization'!$A$33:$E$33,0), 0)&lt;1), 'O5 Details by Class &amp; Accounts'!$E24*(1-VLOOKUP($A24, 'E1 Categorization'!A33:E124, MATCH("Customer Component", 'E1 Categorization'!$A$33:$E$33,0), 0)), 0)))</f>
        <v>0</v>
      </c>
      <c r="G24" s="1649">
        <f>IF(ISERROR(VLOOKUP($A24, 'E1 Categorization'!A33:E124, MATCH("Customer Component", 'E1 Categorization'!$A$33:$E$33,0), 0)),0, IF(VLOOKUP($A24, 'E1 Categorization'!A33:E124, MATCH("Customer Component", 'E1 Categorization'!$A$33:$E$33,0), 0)=0, 0, IF(AND(VLOOKUP($A24, 'E1 Categorization'!A33:E124, MATCH("Customer Component", 'E1 Categorization'!$A$33:$E$33,0), 0) &gt;0, VLOOKUP($A24, 'E1 Categorization'!A33:E124, MATCH("Customer Component", 'E1 Categorization'!$A$33:$E$33,0), 0)&lt;1), 'O5 Details by Class &amp; Accounts'!$E24*(VLOOKUP($A24, 'E1 Categorization'!A33:E124, MATCH("Customer Component", 'E1 Categorization'!$A$33:$E$33,0), 0)), 'O5 Details by Class &amp; Accounts'!$E24)))</f>
        <v>0</v>
      </c>
      <c r="H24" s="1321">
        <f t="shared" si="0"/>
        <v>0</v>
      </c>
      <c r="I24" s="1321">
        <f>IF(ISERROR(VLOOKUP(VLOOKUP($A24, 'E4 TB Allocation Details'!$A$18:$L$214, MATCH("Demand ID", 'E4 TB Allocation Details'!$A$18:$L$18, 0),FALSE), 'E2 Allocators'!$B$15:$W$361, MATCH('O5 Details by Class &amp; Accounts'!I$18, 'E2 Allocators'!$B$15:$W$15, 0),FALSE)*$F24), 0, VLOOKUP(VLOOKUP($A24, 'E4 TB Allocation Details'!$A$18:$L$214, MATCH("Demand ID", 'E4 TB Allocation Details'!$A$18:$L$18, 0),FALSE), 'E2 Allocators'!$B$15:$W$361, MATCH('O5 Details by Class &amp; Accounts'!I$18, 'E2 Allocators'!$B$15:$W$15, 0),FALSE)*$F24)</f>
        <v>0</v>
      </c>
      <c r="J24" s="1321">
        <f>IF(ISERROR(VLOOKUP(VLOOKUP($A24, 'E4 TB Allocation Details'!$A$18:$L$214, MATCH("Demand ID", 'E4 TB Allocation Details'!$A$18:$L$18, 0),FALSE), 'E2 Allocators'!$B$15:$W$361, MATCH('O5 Details by Class &amp; Accounts'!J$18, 'E2 Allocators'!$B$15:$W$15, 0),FALSE)*$F24), 0, VLOOKUP(VLOOKUP($A24, 'E4 TB Allocation Details'!$A$18:$L$214, MATCH("Demand ID", 'E4 TB Allocation Details'!$A$18:$L$18, 0),FALSE), 'E2 Allocators'!$B$15:$W$361, MATCH('O5 Details by Class &amp; Accounts'!J$18, 'E2 Allocators'!$B$15:$W$15, 0),FALSE)*$F24)</f>
        <v>0</v>
      </c>
      <c r="K24" s="1321">
        <f>IF(ISERROR(VLOOKUP(VLOOKUP($A24, 'E4 TB Allocation Details'!$A$18:$L$214, MATCH("Demand ID", 'E4 TB Allocation Details'!$A$18:$L$18, 0),FALSE), 'E2 Allocators'!$B$15:$W$361, MATCH('O5 Details by Class &amp; Accounts'!K$18, 'E2 Allocators'!$B$15:$W$15, 0),FALSE)*$F24), 0, VLOOKUP(VLOOKUP($A24, 'E4 TB Allocation Details'!$A$18:$L$214, MATCH("Demand ID", 'E4 TB Allocation Details'!$A$18:$L$18, 0),FALSE), 'E2 Allocators'!$B$15:$W$361, MATCH('O5 Details by Class &amp; Accounts'!K$18, 'E2 Allocators'!$B$15:$W$15, 0),FALSE)*$F24)</f>
        <v>0</v>
      </c>
      <c r="L24" s="1321">
        <f>IF(ISERROR(VLOOKUP(VLOOKUP($A24, 'E4 TB Allocation Details'!$A$18:$L$214, MATCH("Demand ID", 'E4 TB Allocation Details'!$A$18:$L$18, 0),FALSE), 'E2 Allocators'!$B$15:$W$361, MATCH('O5 Details by Class &amp; Accounts'!L$18, 'E2 Allocators'!$B$15:$W$15, 0),FALSE)*$F24), 0, VLOOKUP(VLOOKUP($A24, 'E4 TB Allocation Details'!$A$18:$L$214, MATCH("Demand ID", 'E4 TB Allocation Details'!$A$18:$L$18, 0),FALSE), 'E2 Allocators'!$B$15:$W$361, MATCH('O5 Details by Class &amp; Accounts'!L$18, 'E2 Allocators'!$B$15:$W$15, 0),FALSE)*$F24)</f>
        <v>0</v>
      </c>
      <c r="M24" s="1321">
        <f>IF(ISERROR(VLOOKUP(VLOOKUP($A24, 'E4 TB Allocation Details'!$A$18:$L$214, MATCH("Demand ID", 'E4 TB Allocation Details'!$A$18:$L$18, 0),FALSE), 'E2 Allocators'!$B$15:$W$361, MATCH('O5 Details by Class &amp; Accounts'!M$18, 'E2 Allocators'!$B$15:$W$15, 0),FALSE)*$F24), 0, VLOOKUP(VLOOKUP($A24, 'E4 TB Allocation Details'!$A$18:$L$214, MATCH("Demand ID", 'E4 TB Allocation Details'!$A$18:$L$18, 0),FALSE), 'E2 Allocators'!$B$15:$W$361, MATCH('O5 Details by Class &amp; Accounts'!M$18, 'E2 Allocators'!$B$15:$W$15, 0),FALSE)*$F24)</f>
        <v>0</v>
      </c>
      <c r="N24" s="1321">
        <f>IF(ISERROR(VLOOKUP(VLOOKUP($A24, 'E4 TB Allocation Details'!$A$18:$L$214, MATCH("Demand ID", 'E4 TB Allocation Details'!$A$18:$L$18, 0),FALSE), 'E2 Allocators'!$B$15:$W$361, MATCH('O5 Details by Class &amp; Accounts'!N$18, 'E2 Allocators'!$B$15:$W$15, 0),FALSE)*$F24), 0, VLOOKUP(VLOOKUP($A24, 'E4 TB Allocation Details'!$A$18:$L$214, MATCH("Demand ID", 'E4 TB Allocation Details'!$A$18:$L$18, 0),FALSE), 'E2 Allocators'!$B$15:$W$361, MATCH('O5 Details by Class &amp; Accounts'!N$18, 'E2 Allocators'!$B$15:$W$15, 0),FALSE)*$F24)</f>
        <v>0</v>
      </c>
      <c r="O24" s="1321">
        <f>IF(ISERROR(VLOOKUP(VLOOKUP($A24, 'E4 TB Allocation Details'!$A$18:$L$214, MATCH("Demand ID", 'E4 TB Allocation Details'!$A$18:$L$18, 0),FALSE), 'E2 Allocators'!$B$15:$W$361, MATCH('O5 Details by Class &amp; Accounts'!O$18, 'E2 Allocators'!$B$15:$W$15, 0),FALSE)*$F24), 0, VLOOKUP(VLOOKUP($A24, 'E4 TB Allocation Details'!$A$18:$L$214, MATCH("Demand ID", 'E4 TB Allocation Details'!$A$18:$L$18, 0),FALSE), 'E2 Allocators'!$B$15:$W$361, MATCH('O5 Details by Class &amp; Accounts'!O$18, 'E2 Allocators'!$B$15:$W$15, 0),FALSE)*$F24)</f>
        <v>0</v>
      </c>
      <c r="P24" s="1321">
        <f>IF(ISERROR(VLOOKUP(VLOOKUP($A24, 'E4 TB Allocation Details'!$A$18:$L$214, MATCH("Demand ID", 'E4 TB Allocation Details'!$A$18:$L$18, 0),FALSE), 'E2 Allocators'!$B$15:$W$361, MATCH('O5 Details by Class &amp; Accounts'!P$18, 'E2 Allocators'!$B$15:$W$15, 0),FALSE)*$F24), 0, VLOOKUP(VLOOKUP($A24, 'E4 TB Allocation Details'!$A$18:$L$214, MATCH("Demand ID", 'E4 TB Allocation Details'!$A$18:$L$18, 0),FALSE), 'E2 Allocators'!$B$15:$W$361, MATCH('O5 Details by Class &amp; Accounts'!P$18, 'E2 Allocators'!$B$15:$W$15, 0),FALSE)*$F24)</f>
        <v>0</v>
      </c>
      <c r="Q24" s="1321">
        <f>IF(ISERROR(VLOOKUP(VLOOKUP($A24, 'E4 TB Allocation Details'!$A$18:$L$214, MATCH("Demand ID", 'E4 TB Allocation Details'!$A$18:$L$18, 0),FALSE), 'E2 Allocators'!$B$15:$W$361, MATCH('O5 Details by Class &amp; Accounts'!Q$18, 'E2 Allocators'!$B$15:$W$15, 0),FALSE)*$F24), 0, VLOOKUP(VLOOKUP($A24, 'E4 TB Allocation Details'!$A$18:$L$214, MATCH("Demand ID", 'E4 TB Allocation Details'!$A$18:$L$18, 0),FALSE), 'E2 Allocators'!$B$15:$W$361, MATCH('O5 Details by Class &amp; Accounts'!Q$18, 'E2 Allocators'!$B$15:$W$15, 0),FALSE)*$F24)</f>
        <v>0</v>
      </c>
      <c r="R24" s="1321">
        <f>IF(ISERROR(VLOOKUP(VLOOKUP($A24, 'E4 TB Allocation Details'!$A$18:$L$214, MATCH("Demand ID", 'E4 TB Allocation Details'!$A$18:$L$18, 0),FALSE), 'E2 Allocators'!$B$15:$W$361, MATCH('O5 Details by Class &amp; Accounts'!R$18, 'E2 Allocators'!$B$15:$W$15, 0),FALSE)*$F24), 0, VLOOKUP(VLOOKUP($A24, 'E4 TB Allocation Details'!$A$18:$L$214, MATCH("Demand ID", 'E4 TB Allocation Details'!$A$18:$L$18, 0),FALSE), 'E2 Allocators'!$B$15:$W$361, MATCH('O5 Details by Class &amp; Accounts'!R$18, 'E2 Allocators'!$B$15:$W$15, 0),FALSE)*$F24)</f>
        <v>0</v>
      </c>
      <c r="S24" s="1321">
        <f>IF(ISERROR(VLOOKUP(VLOOKUP($A24, 'E4 TB Allocation Details'!$A$18:$L$214, MATCH("Demand ID", 'E4 TB Allocation Details'!$A$18:$L$18, 0),FALSE), 'E2 Allocators'!$B$15:$W$361, MATCH('O5 Details by Class &amp; Accounts'!S$18, 'E2 Allocators'!$B$15:$W$15, 0),FALSE)*$F24), 0, VLOOKUP(VLOOKUP($A24, 'E4 TB Allocation Details'!$A$18:$L$214, MATCH("Demand ID", 'E4 TB Allocation Details'!$A$18:$L$18, 0),FALSE), 'E2 Allocators'!$B$15:$W$361, MATCH('O5 Details by Class &amp; Accounts'!S$18, 'E2 Allocators'!$B$15:$W$15, 0),FALSE)*$F24)</f>
        <v>0</v>
      </c>
      <c r="T24" s="1321">
        <f>IF(ISERROR(VLOOKUP(VLOOKUP($A24, 'E4 TB Allocation Details'!$A$18:$L$214, MATCH("Demand ID", 'E4 TB Allocation Details'!$A$18:$L$18, 0),FALSE), 'E2 Allocators'!$B$15:$W$361, MATCH('O5 Details by Class &amp; Accounts'!T$18, 'E2 Allocators'!$B$15:$W$15, 0),FALSE)*$F24), 0, VLOOKUP(VLOOKUP($A24, 'E4 TB Allocation Details'!$A$18:$L$214, MATCH("Demand ID", 'E4 TB Allocation Details'!$A$18:$L$18, 0),FALSE), 'E2 Allocators'!$B$15:$W$361, MATCH('O5 Details by Class &amp; Accounts'!T$18, 'E2 Allocators'!$B$15:$W$15, 0),FALSE)*$F24)</f>
        <v>0</v>
      </c>
      <c r="U24" s="1321">
        <f>IF(ISERROR(VLOOKUP(VLOOKUP($A24, 'E4 TB Allocation Details'!$A$18:$L$214, MATCH("Demand ID", 'E4 TB Allocation Details'!$A$18:$L$18, 0),FALSE), 'E2 Allocators'!$B$15:$W$361, MATCH('O5 Details by Class &amp; Accounts'!U$18, 'E2 Allocators'!$B$15:$W$15, 0),FALSE)*$F24), 0, VLOOKUP(VLOOKUP($A24, 'E4 TB Allocation Details'!$A$18:$L$214, MATCH("Demand ID", 'E4 TB Allocation Details'!$A$18:$L$18, 0),FALSE), 'E2 Allocators'!$B$15:$W$361, MATCH('O5 Details by Class &amp; Accounts'!U$18, 'E2 Allocators'!$B$15:$W$15, 0),FALSE)*$F24)</f>
        <v>0</v>
      </c>
      <c r="V24" s="1321">
        <f>IF(ISERROR(VLOOKUP(VLOOKUP($A24, 'E4 TB Allocation Details'!$A$18:$L$214, MATCH("Demand ID", 'E4 TB Allocation Details'!$A$18:$L$18, 0),FALSE), 'E2 Allocators'!$B$15:$W$361, MATCH('O5 Details by Class &amp; Accounts'!V$18, 'E2 Allocators'!$B$15:$W$15, 0),FALSE)*$F24), 0, VLOOKUP(VLOOKUP($A24, 'E4 TB Allocation Details'!$A$18:$L$214, MATCH("Demand ID", 'E4 TB Allocation Details'!$A$18:$L$18, 0),FALSE), 'E2 Allocators'!$B$15:$W$361, MATCH('O5 Details by Class &amp; Accounts'!V$18, 'E2 Allocators'!$B$15:$W$15, 0),FALSE)*$F24)</f>
        <v>0</v>
      </c>
      <c r="W24" s="1321">
        <f>IF(ISERROR(VLOOKUP(VLOOKUP($A24, 'E4 TB Allocation Details'!$A$18:$L$214, MATCH("Demand ID", 'E4 TB Allocation Details'!$A$18:$L$18, 0),FALSE), 'E2 Allocators'!$B$15:$W$361, MATCH('O5 Details by Class &amp; Accounts'!W$18, 'E2 Allocators'!$B$15:$W$15, 0),FALSE)*$F24), 0, VLOOKUP(VLOOKUP($A24, 'E4 TB Allocation Details'!$A$18:$L$214, MATCH("Demand ID", 'E4 TB Allocation Details'!$A$18:$L$18, 0),FALSE), 'E2 Allocators'!$B$15:$W$361, MATCH('O5 Details by Class &amp; Accounts'!W$18, 'E2 Allocators'!$B$15:$W$15, 0),FALSE)*$F24)</f>
        <v>0</v>
      </c>
      <c r="X24" s="1321">
        <f>IF(ISERROR(VLOOKUP(VLOOKUP($A24, 'E4 TB Allocation Details'!$A$18:$L$214, MATCH("Demand ID", 'E4 TB Allocation Details'!$A$18:$L$18, 0),FALSE), 'E2 Allocators'!$B$15:$W$361, MATCH('O5 Details by Class &amp; Accounts'!X$18, 'E2 Allocators'!$B$15:$W$15, 0),FALSE)*$F24), 0, VLOOKUP(VLOOKUP($A24, 'E4 TB Allocation Details'!$A$18:$L$214, MATCH("Demand ID", 'E4 TB Allocation Details'!$A$18:$L$18, 0),FALSE), 'E2 Allocators'!$B$15:$W$361, MATCH('O5 Details by Class &amp; Accounts'!X$18, 'E2 Allocators'!$B$15:$W$15, 0),FALSE)*$F24)</f>
        <v>0</v>
      </c>
      <c r="Y24" s="1321">
        <f>IF(ISERROR(VLOOKUP(VLOOKUP($A24, 'E4 TB Allocation Details'!$A$18:$L$214, MATCH("Demand ID", 'E4 TB Allocation Details'!$A$18:$L$18, 0),FALSE), 'E2 Allocators'!$B$15:$W$361, MATCH('O5 Details by Class &amp; Accounts'!Y$18, 'E2 Allocators'!$B$15:$W$15, 0),FALSE)*$F24), 0, VLOOKUP(VLOOKUP($A24, 'E4 TB Allocation Details'!$A$18:$L$214, MATCH("Demand ID", 'E4 TB Allocation Details'!$A$18:$L$18, 0),FALSE), 'E2 Allocators'!$B$15:$W$361, MATCH('O5 Details by Class &amp; Accounts'!Y$18, 'E2 Allocators'!$B$15:$W$15, 0),FALSE)*$F24)</f>
        <v>0</v>
      </c>
      <c r="Z24" s="1321">
        <f>IF(ISERROR(VLOOKUP(VLOOKUP($A24, 'E4 TB Allocation Details'!$A$18:$L$214, MATCH("Demand ID", 'E4 TB Allocation Details'!$A$18:$L$18, 0),FALSE), 'E2 Allocators'!$B$15:$W$361, MATCH('O5 Details by Class &amp; Accounts'!Z$18, 'E2 Allocators'!$B$15:$W$15, 0),FALSE)*$F24), 0, VLOOKUP(VLOOKUP($A24, 'E4 TB Allocation Details'!$A$18:$L$214, MATCH("Demand ID", 'E4 TB Allocation Details'!$A$18:$L$18, 0),FALSE), 'E2 Allocators'!$B$15:$W$361, MATCH('O5 Details by Class &amp; Accounts'!Z$18, 'E2 Allocators'!$B$15:$W$15, 0),FALSE)*$F24)</f>
        <v>0</v>
      </c>
      <c r="AA24" s="1321">
        <f>IF(ISERROR(VLOOKUP(VLOOKUP($A24, 'E4 TB Allocation Details'!$A$18:$L$214, MATCH("Demand ID", 'E4 TB Allocation Details'!$A$18:$L$18, 0),FALSE), 'E2 Allocators'!$B$15:$W$361, MATCH('O5 Details by Class &amp; Accounts'!AA$18, 'E2 Allocators'!$B$15:$W$15, 0),FALSE)*$F24), 0, VLOOKUP(VLOOKUP($A24, 'E4 TB Allocation Details'!$A$18:$L$214, MATCH("Demand ID", 'E4 TB Allocation Details'!$A$18:$L$18, 0),FALSE), 'E2 Allocators'!$B$15:$W$361, MATCH('O5 Details by Class &amp; Accounts'!AA$18, 'E2 Allocators'!$B$15:$W$15, 0),FALSE)*$F24)</f>
        <v>0</v>
      </c>
      <c r="AB24" s="1321">
        <f>IF(ISERROR(VLOOKUP(VLOOKUP($A24, 'E4 TB Allocation Details'!$A$18:$L$214, MATCH("Demand ID", 'E4 TB Allocation Details'!$A$18:$L$18, 0),FALSE), 'E2 Allocators'!$B$15:$W$361, MATCH('O5 Details by Class &amp; Accounts'!AB$18, 'E2 Allocators'!$B$15:$W$15, 0),FALSE)*$F24), 0, VLOOKUP(VLOOKUP($A24, 'E4 TB Allocation Details'!$A$18:$L$214, MATCH("Demand ID", 'E4 TB Allocation Details'!$A$18:$L$18, 0),FALSE), 'E2 Allocators'!$B$15:$W$361, MATCH('O5 Details by Class &amp; Accounts'!AB$18, 'E2 Allocators'!$B$15:$W$15, 0),FALSE)*$F24)</f>
        <v>0</v>
      </c>
      <c r="AC24" s="1321">
        <f t="shared" si="1"/>
        <v>0</v>
      </c>
      <c r="AD24" s="1321">
        <f>IF(ISERROR(VLOOKUP(VLOOKUP($A24, 'E4 TB Allocation Details'!$A$18:$L$214, MATCH("Customer ID", 'E4 TB Allocation Details'!$A$18:$L$18, 0),FALSE), 'E2 Allocators'!$B$15:$W$361, MATCH('O5 Details by Class &amp; Accounts'!AD$18, 'E2 Allocators'!$B$15:$W$15, 0),FALSE)*$G24), 0, VLOOKUP(VLOOKUP($A24, 'E4 TB Allocation Details'!$A$18:$L$214, MATCH("Customer ID", 'E4 TB Allocation Details'!$A$18:$L$18, 0),FALSE), 'E2 Allocators'!$B$15:$W$361, MATCH('O5 Details by Class &amp; Accounts'!AD$18, 'E2 Allocators'!$B$15:$W$15, 0),FALSE)*$G24)</f>
        <v>0</v>
      </c>
      <c r="AE24" s="1321">
        <f>IF(ISERROR(VLOOKUP(VLOOKUP($A24, 'E4 TB Allocation Details'!$A$18:$L$214, MATCH("Customer ID", 'E4 TB Allocation Details'!$A$18:$L$18, 0),FALSE), 'E2 Allocators'!$B$15:$W$361, MATCH('O5 Details by Class &amp; Accounts'!AE$18, 'E2 Allocators'!$B$15:$W$15, 0),FALSE)*$G24), 0, VLOOKUP(VLOOKUP($A24, 'E4 TB Allocation Details'!$A$18:$L$214, MATCH("Customer ID", 'E4 TB Allocation Details'!$A$18:$L$18, 0),FALSE), 'E2 Allocators'!$B$15:$W$361, MATCH('O5 Details by Class &amp; Accounts'!AE$18, 'E2 Allocators'!$B$15:$W$15, 0),FALSE)*$G24)</f>
        <v>0</v>
      </c>
      <c r="AF24" s="1321">
        <f>IF(ISERROR(VLOOKUP(VLOOKUP($A24, 'E4 TB Allocation Details'!$A$18:$L$214, MATCH("Customer ID", 'E4 TB Allocation Details'!$A$18:$L$18, 0),FALSE), 'E2 Allocators'!$B$15:$W$361, MATCH('O5 Details by Class &amp; Accounts'!AF$18, 'E2 Allocators'!$B$15:$W$15, 0),FALSE)*$G24), 0, VLOOKUP(VLOOKUP($A24, 'E4 TB Allocation Details'!$A$18:$L$214, MATCH("Customer ID", 'E4 TB Allocation Details'!$A$18:$L$18, 0),FALSE), 'E2 Allocators'!$B$15:$W$361, MATCH('O5 Details by Class &amp; Accounts'!AF$18, 'E2 Allocators'!$B$15:$W$15, 0),FALSE)*$G24)</f>
        <v>0</v>
      </c>
      <c r="AG24" s="1321">
        <f>IF(ISERROR(VLOOKUP(VLOOKUP($A24, 'E4 TB Allocation Details'!$A$18:$L$214, MATCH("Customer ID", 'E4 TB Allocation Details'!$A$18:$L$18, 0),FALSE), 'E2 Allocators'!$B$15:$W$361, MATCH('O5 Details by Class &amp; Accounts'!AG$18, 'E2 Allocators'!$B$15:$W$15, 0),FALSE)*$G24), 0, VLOOKUP(VLOOKUP($A24, 'E4 TB Allocation Details'!$A$18:$L$214, MATCH("Customer ID", 'E4 TB Allocation Details'!$A$18:$L$18, 0),FALSE), 'E2 Allocators'!$B$15:$W$361, MATCH('O5 Details by Class &amp; Accounts'!AG$18, 'E2 Allocators'!$B$15:$W$15, 0),FALSE)*$G24)</f>
        <v>0</v>
      </c>
      <c r="AH24" s="1321">
        <f>IF(ISERROR(VLOOKUP(VLOOKUP($A24, 'E4 TB Allocation Details'!$A$18:$L$214, MATCH("Customer ID", 'E4 TB Allocation Details'!$A$18:$L$18, 0),FALSE), 'E2 Allocators'!$B$15:$W$361, MATCH('O5 Details by Class &amp; Accounts'!AH$18, 'E2 Allocators'!$B$15:$W$15, 0),FALSE)*$G24), 0, VLOOKUP(VLOOKUP($A24, 'E4 TB Allocation Details'!$A$18:$L$214, MATCH("Customer ID", 'E4 TB Allocation Details'!$A$18:$L$18, 0),FALSE), 'E2 Allocators'!$B$15:$W$361, MATCH('O5 Details by Class &amp; Accounts'!AH$18, 'E2 Allocators'!$B$15:$W$15, 0),FALSE)*$G24)</f>
        <v>0</v>
      </c>
      <c r="AI24" s="1321">
        <f>IF(ISERROR(VLOOKUP(VLOOKUP($A24, 'E4 TB Allocation Details'!$A$18:$L$214, MATCH("Customer ID", 'E4 TB Allocation Details'!$A$18:$L$18, 0),FALSE), 'E2 Allocators'!$B$15:$W$361, MATCH('O5 Details by Class &amp; Accounts'!AI$18, 'E2 Allocators'!$B$15:$W$15, 0),FALSE)*$G24), 0, VLOOKUP(VLOOKUP($A24, 'E4 TB Allocation Details'!$A$18:$L$214, MATCH("Customer ID", 'E4 TB Allocation Details'!$A$18:$L$18, 0),FALSE), 'E2 Allocators'!$B$15:$W$361, MATCH('O5 Details by Class &amp; Accounts'!AI$18, 'E2 Allocators'!$B$15:$W$15, 0),FALSE)*$G24)</f>
        <v>0</v>
      </c>
      <c r="AJ24" s="1321">
        <f>IF(ISERROR(VLOOKUP(VLOOKUP($A24, 'E4 TB Allocation Details'!$A$18:$L$214, MATCH("Customer ID", 'E4 TB Allocation Details'!$A$18:$L$18, 0),FALSE), 'E2 Allocators'!$B$15:$W$361, MATCH('O5 Details by Class &amp; Accounts'!AJ$18, 'E2 Allocators'!$B$15:$W$15, 0),FALSE)*$G24), 0, VLOOKUP(VLOOKUP($A24, 'E4 TB Allocation Details'!$A$18:$L$214, MATCH("Customer ID", 'E4 TB Allocation Details'!$A$18:$L$18, 0),FALSE), 'E2 Allocators'!$B$15:$W$361, MATCH('O5 Details by Class &amp; Accounts'!AJ$18, 'E2 Allocators'!$B$15:$W$15, 0),FALSE)*$G24)</f>
        <v>0</v>
      </c>
      <c r="AK24" s="1321">
        <f>IF(ISERROR(VLOOKUP(VLOOKUP($A24, 'E4 TB Allocation Details'!$A$18:$L$214, MATCH("Customer ID", 'E4 TB Allocation Details'!$A$18:$L$18, 0),FALSE), 'E2 Allocators'!$B$15:$W$361, MATCH('O5 Details by Class &amp; Accounts'!AK$18, 'E2 Allocators'!$B$15:$W$15, 0),FALSE)*$G24), 0, VLOOKUP(VLOOKUP($A24, 'E4 TB Allocation Details'!$A$18:$L$214, MATCH("Customer ID", 'E4 TB Allocation Details'!$A$18:$L$18, 0),FALSE), 'E2 Allocators'!$B$15:$W$361, MATCH('O5 Details by Class &amp; Accounts'!AK$18, 'E2 Allocators'!$B$15:$W$15, 0),FALSE)*$G24)</f>
        <v>0</v>
      </c>
      <c r="AL24" s="1321">
        <f>IF(ISERROR(VLOOKUP(VLOOKUP($A24, 'E4 TB Allocation Details'!$A$18:$L$214, MATCH("Customer ID", 'E4 TB Allocation Details'!$A$18:$L$18, 0),FALSE), 'E2 Allocators'!$B$15:$W$361, MATCH('O5 Details by Class &amp; Accounts'!AL$18, 'E2 Allocators'!$B$15:$W$15, 0),FALSE)*$G24), 0, VLOOKUP(VLOOKUP($A24, 'E4 TB Allocation Details'!$A$18:$L$214, MATCH("Customer ID", 'E4 TB Allocation Details'!$A$18:$L$18, 0),FALSE), 'E2 Allocators'!$B$15:$W$361, MATCH('O5 Details by Class &amp; Accounts'!AL$18, 'E2 Allocators'!$B$15:$W$15, 0),FALSE)*$G24)</f>
        <v>0</v>
      </c>
      <c r="AM24" s="1321">
        <f>IF(ISERROR(VLOOKUP(VLOOKUP($A24, 'E4 TB Allocation Details'!$A$18:$L$214, MATCH("Customer ID", 'E4 TB Allocation Details'!$A$18:$L$18, 0),FALSE), 'E2 Allocators'!$B$15:$W$361, MATCH('O5 Details by Class &amp; Accounts'!AM$18, 'E2 Allocators'!$B$15:$W$15, 0),FALSE)*$G24), 0, VLOOKUP(VLOOKUP($A24, 'E4 TB Allocation Details'!$A$18:$L$214, MATCH("Customer ID", 'E4 TB Allocation Details'!$A$18:$L$18, 0),FALSE), 'E2 Allocators'!$B$15:$W$361, MATCH('O5 Details by Class &amp; Accounts'!AM$18, 'E2 Allocators'!$B$15:$W$15, 0),FALSE)*$G24)</f>
        <v>0</v>
      </c>
      <c r="AN24" s="1321">
        <f>IF(ISERROR(VLOOKUP(VLOOKUP($A24, 'E4 TB Allocation Details'!$A$18:$L$214, MATCH("Customer ID", 'E4 TB Allocation Details'!$A$18:$L$18, 0),FALSE), 'E2 Allocators'!$B$15:$W$361, MATCH('O5 Details by Class &amp; Accounts'!AN$18, 'E2 Allocators'!$B$15:$W$15, 0),FALSE)*$G24), 0, VLOOKUP(VLOOKUP($A24, 'E4 TB Allocation Details'!$A$18:$L$214, MATCH("Customer ID", 'E4 TB Allocation Details'!$A$18:$L$18, 0),FALSE), 'E2 Allocators'!$B$15:$W$361, MATCH('O5 Details by Class &amp; Accounts'!AN$18, 'E2 Allocators'!$B$15:$W$15, 0),FALSE)*$G24)</f>
        <v>0</v>
      </c>
      <c r="AO24" s="1321">
        <f>IF(ISERROR(VLOOKUP(VLOOKUP($A24, 'E4 TB Allocation Details'!$A$18:$L$214, MATCH("Customer ID", 'E4 TB Allocation Details'!$A$18:$L$18, 0),FALSE), 'E2 Allocators'!$B$15:$W$361, MATCH('O5 Details by Class &amp; Accounts'!AO$18, 'E2 Allocators'!$B$15:$W$15, 0),FALSE)*$G24), 0, VLOOKUP(VLOOKUP($A24, 'E4 TB Allocation Details'!$A$18:$L$214, MATCH("Customer ID", 'E4 TB Allocation Details'!$A$18:$L$18, 0),FALSE), 'E2 Allocators'!$B$15:$W$361, MATCH('O5 Details by Class &amp; Accounts'!AO$18, 'E2 Allocators'!$B$15:$W$15, 0),FALSE)*$G24)</f>
        <v>0</v>
      </c>
      <c r="AP24" s="1321">
        <f>IF(ISERROR(VLOOKUP(VLOOKUP($A24, 'E4 TB Allocation Details'!$A$18:$L$214, MATCH("Customer ID", 'E4 TB Allocation Details'!$A$18:$L$18, 0),FALSE), 'E2 Allocators'!$B$15:$W$361, MATCH('O5 Details by Class &amp; Accounts'!AP$18, 'E2 Allocators'!$B$15:$W$15, 0),FALSE)*$G24), 0, VLOOKUP(VLOOKUP($A24, 'E4 TB Allocation Details'!$A$18:$L$214, MATCH("Customer ID", 'E4 TB Allocation Details'!$A$18:$L$18, 0),FALSE), 'E2 Allocators'!$B$15:$W$361, MATCH('O5 Details by Class &amp; Accounts'!AP$18, 'E2 Allocators'!$B$15:$W$15, 0),FALSE)*$G24)</f>
        <v>0</v>
      </c>
      <c r="AQ24" s="1321">
        <f>IF(ISERROR(VLOOKUP(VLOOKUP($A24, 'E4 TB Allocation Details'!$A$18:$L$214, MATCH("Customer ID", 'E4 TB Allocation Details'!$A$18:$L$18, 0),FALSE), 'E2 Allocators'!$B$15:$W$361, MATCH('O5 Details by Class &amp; Accounts'!AQ$18, 'E2 Allocators'!$B$15:$W$15, 0),FALSE)*$G24), 0, VLOOKUP(VLOOKUP($A24, 'E4 TB Allocation Details'!$A$18:$L$214, MATCH("Customer ID", 'E4 TB Allocation Details'!$A$18:$L$18, 0),FALSE), 'E2 Allocators'!$B$15:$W$361, MATCH('O5 Details by Class &amp; Accounts'!AQ$18, 'E2 Allocators'!$B$15:$W$15, 0),FALSE)*$G24)</f>
        <v>0</v>
      </c>
      <c r="AR24" s="1321">
        <f>IF(ISERROR(VLOOKUP(VLOOKUP($A24, 'E4 TB Allocation Details'!$A$18:$L$214, MATCH("Customer ID", 'E4 TB Allocation Details'!$A$18:$L$18, 0),FALSE), 'E2 Allocators'!$B$15:$W$361, MATCH('O5 Details by Class &amp; Accounts'!AR$18, 'E2 Allocators'!$B$15:$W$15, 0),FALSE)*$G24), 0, VLOOKUP(VLOOKUP($A24, 'E4 TB Allocation Details'!$A$18:$L$214, MATCH("Customer ID", 'E4 TB Allocation Details'!$A$18:$L$18, 0),FALSE), 'E2 Allocators'!$B$15:$W$361, MATCH('O5 Details by Class &amp; Accounts'!AR$18, 'E2 Allocators'!$B$15:$W$15, 0),FALSE)*$G24)</f>
        <v>0</v>
      </c>
      <c r="AS24" s="1321">
        <f>IF(ISERROR(VLOOKUP(VLOOKUP($A24, 'E4 TB Allocation Details'!$A$18:$L$214, MATCH("Customer ID", 'E4 TB Allocation Details'!$A$18:$L$18, 0),FALSE), 'E2 Allocators'!$B$15:$W$361, MATCH('O5 Details by Class &amp; Accounts'!AS$18, 'E2 Allocators'!$B$15:$W$15, 0),FALSE)*$G24), 0, VLOOKUP(VLOOKUP($A24, 'E4 TB Allocation Details'!$A$18:$L$214, MATCH("Customer ID", 'E4 TB Allocation Details'!$A$18:$L$18, 0),FALSE), 'E2 Allocators'!$B$15:$W$361, MATCH('O5 Details by Class &amp; Accounts'!AS$18, 'E2 Allocators'!$B$15:$W$15, 0),FALSE)*$G24)</f>
        <v>0</v>
      </c>
      <c r="AT24" s="1321">
        <f>IF(ISERROR(VLOOKUP(VLOOKUP($A24, 'E4 TB Allocation Details'!$A$18:$L$214, MATCH("Customer ID", 'E4 TB Allocation Details'!$A$18:$L$18, 0),FALSE), 'E2 Allocators'!$B$15:$W$361, MATCH('O5 Details by Class &amp; Accounts'!AT$18, 'E2 Allocators'!$B$15:$W$15, 0),FALSE)*$G24), 0, VLOOKUP(VLOOKUP($A24, 'E4 TB Allocation Details'!$A$18:$L$214, MATCH("Customer ID", 'E4 TB Allocation Details'!$A$18:$L$18, 0),FALSE), 'E2 Allocators'!$B$15:$W$361, MATCH('O5 Details by Class &amp; Accounts'!AT$18, 'E2 Allocators'!$B$15:$W$15, 0),FALSE)*$G24)</f>
        <v>0</v>
      </c>
      <c r="AU24" s="1321">
        <f>IF(ISERROR(VLOOKUP(VLOOKUP($A24, 'E4 TB Allocation Details'!$A$18:$L$214, MATCH("Customer ID", 'E4 TB Allocation Details'!$A$18:$L$18, 0),FALSE), 'E2 Allocators'!$B$15:$W$361, MATCH('O5 Details by Class &amp; Accounts'!AU$18, 'E2 Allocators'!$B$15:$W$15, 0),FALSE)*$G24), 0, VLOOKUP(VLOOKUP($A24, 'E4 TB Allocation Details'!$A$18:$L$214, MATCH("Customer ID", 'E4 TB Allocation Details'!$A$18:$L$18, 0),FALSE), 'E2 Allocators'!$B$15:$W$361, MATCH('O5 Details by Class &amp; Accounts'!AU$18, 'E2 Allocators'!$B$15:$W$15, 0),FALSE)*$G24)</f>
        <v>0</v>
      </c>
      <c r="AV24" s="1321">
        <f>IF(ISERROR(VLOOKUP(VLOOKUP($A24, 'E4 TB Allocation Details'!$A$18:$L$214, MATCH("Customer ID", 'E4 TB Allocation Details'!$A$18:$L$18, 0),FALSE), 'E2 Allocators'!$B$15:$W$361, MATCH('O5 Details by Class &amp; Accounts'!AV$18, 'E2 Allocators'!$B$15:$W$15, 0),FALSE)*$G24), 0, VLOOKUP(VLOOKUP($A24, 'E4 TB Allocation Details'!$A$18:$L$214, MATCH("Customer ID", 'E4 TB Allocation Details'!$A$18:$L$18, 0),FALSE), 'E2 Allocators'!$B$15:$W$361, MATCH('O5 Details by Class &amp; Accounts'!AV$18, 'E2 Allocators'!$B$15:$W$15, 0),FALSE)*$G24)</f>
        <v>0</v>
      </c>
      <c r="AW24" s="1321">
        <f>IF(ISERROR(VLOOKUP(VLOOKUP($A24, 'E4 TB Allocation Details'!$A$18:$L$214, MATCH("Customer ID", 'E4 TB Allocation Details'!$A$18:$L$18, 0),FALSE), 'E2 Allocators'!$B$15:$W$361, MATCH('O5 Details by Class &amp; Accounts'!AW$18, 'E2 Allocators'!$B$15:$W$15, 0),FALSE)*$G24), 0, VLOOKUP(VLOOKUP($A24, 'E4 TB Allocation Details'!$A$18:$L$214, MATCH("Customer ID", 'E4 TB Allocation Details'!$A$18:$L$18, 0),FALSE), 'E2 Allocators'!$B$15:$W$361, MATCH('O5 Details by Class &amp; Accounts'!AW$18, 'E2 Allocators'!$B$15:$W$15, 0),FALSE)*$G24)</f>
        <v>0</v>
      </c>
      <c r="AX24" s="1321">
        <f t="shared" si="2"/>
        <v>0</v>
      </c>
      <c r="AY24" s="1321">
        <f>IF(ISERROR(VLOOKUP(VLOOKUP($A24, 'E4 TB Allocation Details'!$A$18:$L$214, MATCH("Misc ID", 'E4 TB Allocation Details'!$A$18:$L$18, 0),FALSE), 'E2 Allocators'!$B$15:$W$361, MATCH('O5 Details by Class &amp; Accounts'!AY$18, 'E2 Allocators'!$B$15:$W$15, 0),FALSE)*$E24), 0, VLOOKUP(VLOOKUP($A24, 'E4 TB Allocation Details'!$A$18:$L$214, MATCH("Misc ID", 'E4 TB Allocation Details'!$A$18:$L$18, 0),FALSE), 'E2 Allocators'!$B$15:$W$361, MATCH('O5 Details by Class &amp; Accounts'!AY$18, 'E2 Allocators'!$B$15:$W$15, 0),FALSE)*$E24)</f>
        <v>0</v>
      </c>
      <c r="AZ24" s="1321">
        <f>IF(ISERROR(VLOOKUP(VLOOKUP($A24, 'E4 TB Allocation Details'!$A$18:$L$214, MATCH("Misc ID", 'E4 TB Allocation Details'!$A$18:$L$18, 0),FALSE), 'E2 Allocators'!$B$15:$W$361, MATCH('O5 Details by Class &amp; Accounts'!AZ$18, 'E2 Allocators'!$B$15:$W$15, 0),FALSE)*$E24), 0, VLOOKUP(VLOOKUP($A24, 'E4 TB Allocation Details'!$A$18:$L$214, MATCH("Misc ID", 'E4 TB Allocation Details'!$A$18:$L$18, 0),FALSE), 'E2 Allocators'!$B$15:$W$361, MATCH('O5 Details by Class &amp; Accounts'!AZ$18, 'E2 Allocators'!$B$15:$W$15, 0),FALSE)*$E24)</f>
        <v>0</v>
      </c>
      <c r="BA24" s="1321">
        <f>IF(ISERROR(VLOOKUP(VLOOKUP($A24, 'E4 TB Allocation Details'!$A$18:$L$214, MATCH("Misc ID", 'E4 TB Allocation Details'!$A$18:$L$18, 0),FALSE), 'E2 Allocators'!$B$15:$W$361, MATCH('O5 Details by Class &amp; Accounts'!BA$18, 'E2 Allocators'!$B$15:$W$15, 0),FALSE)*$E24), 0, VLOOKUP(VLOOKUP($A24, 'E4 TB Allocation Details'!$A$18:$L$214, MATCH("Misc ID", 'E4 TB Allocation Details'!$A$18:$L$18, 0),FALSE), 'E2 Allocators'!$B$15:$W$361, MATCH('O5 Details by Class &amp; Accounts'!BA$18, 'E2 Allocators'!$B$15:$W$15, 0),FALSE)*$E24)</f>
        <v>0</v>
      </c>
      <c r="BB24" s="1321">
        <f>IF(ISERROR(VLOOKUP(VLOOKUP($A24, 'E4 TB Allocation Details'!$A$18:$L$214, MATCH("Misc ID", 'E4 TB Allocation Details'!$A$18:$L$18, 0),FALSE), 'E2 Allocators'!$B$15:$W$361, MATCH('O5 Details by Class &amp; Accounts'!BB$18, 'E2 Allocators'!$B$15:$W$15, 0),FALSE)*$E24), 0, VLOOKUP(VLOOKUP($A24, 'E4 TB Allocation Details'!$A$18:$L$214, MATCH("Misc ID", 'E4 TB Allocation Details'!$A$18:$L$18, 0),FALSE), 'E2 Allocators'!$B$15:$W$361, MATCH('O5 Details by Class &amp; Accounts'!BB$18, 'E2 Allocators'!$B$15:$W$15, 0),FALSE)*$E24)</f>
        <v>0</v>
      </c>
      <c r="BC24" s="1321">
        <f>IF(ISERROR(VLOOKUP(VLOOKUP($A24, 'E4 TB Allocation Details'!$A$18:$L$214, MATCH("Misc ID", 'E4 TB Allocation Details'!$A$18:$L$18, 0),FALSE), 'E2 Allocators'!$B$15:$W$361, MATCH('O5 Details by Class &amp; Accounts'!BC$18, 'E2 Allocators'!$B$15:$W$15, 0),FALSE)*$E24), 0, VLOOKUP(VLOOKUP($A24, 'E4 TB Allocation Details'!$A$18:$L$214, MATCH("Misc ID", 'E4 TB Allocation Details'!$A$18:$L$18, 0),FALSE), 'E2 Allocators'!$B$15:$W$361, MATCH('O5 Details by Class &amp; Accounts'!BC$18, 'E2 Allocators'!$B$15:$W$15, 0),FALSE)*$E24)</f>
        <v>0</v>
      </c>
      <c r="BD24" s="1321">
        <f>IF(ISERROR(VLOOKUP(VLOOKUP($A24, 'E4 TB Allocation Details'!$A$18:$L$214, MATCH("Misc ID", 'E4 TB Allocation Details'!$A$18:$L$18, 0),FALSE), 'E2 Allocators'!$B$15:$W$361, MATCH('O5 Details by Class &amp; Accounts'!BD$18, 'E2 Allocators'!$B$15:$W$15, 0),FALSE)*$E24), 0, VLOOKUP(VLOOKUP($A24, 'E4 TB Allocation Details'!$A$18:$L$214, MATCH("Misc ID", 'E4 TB Allocation Details'!$A$18:$L$18, 0),FALSE), 'E2 Allocators'!$B$15:$W$361, MATCH('O5 Details by Class &amp; Accounts'!BD$18, 'E2 Allocators'!$B$15:$W$15, 0),FALSE)*$E24)</f>
        <v>0</v>
      </c>
      <c r="BE24" s="1321">
        <f>IF(ISERROR(VLOOKUP(VLOOKUP($A24, 'E4 TB Allocation Details'!$A$18:$L$214, MATCH("Misc ID", 'E4 TB Allocation Details'!$A$18:$L$18, 0),FALSE), 'E2 Allocators'!$B$15:$W$361, MATCH('O5 Details by Class &amp; Accounts'!BE$18, 'E2 Allocators'!$B$15:$W$15, 0),FALSE)*$E24), 0, VLOOKUP(VLOOKUP($A24, 'E4 TB Allocation Details'!$A$18:$L$214, MATCH("Misc ID", 'E4 TB Allocation Details'!$A$18:$L$18, 0),FALSE), 'E2 Allocators'!$B$15:$W$361, MATCH('O5 Details by Class &amp; Accounts'!BE$18, 'E2 Allocators'!$B$15:$W$15, 0),FALSE)*$E24)</f>
        <v>0</v>
      </c>
      <c r="BF24" s="1321">
        <f>IF(ISERROR(VLOOKUP(VLOOKUP($A24, 'E4 TB Allocation Details'!$A$18:$L$214, MATCH("Misc ID", 'E4 TB Allocation Details'!$A$18:$L$18, 0),FALSE), 'E2 Allocators'!$B$15:$W$361, MATCH('O5 Details by Class &amp; Accounts'!BF$18, 'E2 Allocators'!$B$15:$W$15, 0),FALSE)*$E24), 0, VLOOKUP(VLOOKUP($A24, 'E4 TB Allocation Details'!$A$18:$L$214, MATCH("Misc ID", 'E4 TB Allocation Details'!$A$18:$L$18, 0),FALSE), 'E2 Allocators'!$B$15:$W$361, MATCH('O5 Details by Class &amp; Accounts'!BF$18, 'E2 Allocators'!$B$15:$W$15, 0),FALSE)*$E24)</f>
        <v>0</v>
      </c>
      <c r="BG24" s="1321">
        <f>IF(ISERROR(VLOOKUP(VLOOKUP($A24, 'E4 TB Allocation Details'!$A$18:$L$214, MATCH("Misc ID", 'E4 TB Allocation Details'!$A$18:$L$18, 0),FALSE), 'E2 Allocators'!$B$15:$W$361, MATCH('O5 Details by Class &amp; Accounts'!BG$18, 'E2 Allocators'!$B$15:$W$15, 0),FALSE)*$E24), 0, VLOOKUP(VLOOKUP($A24, 'E4 TB Allocation Details'!$A$18:$L$214, MATCH("Misc ID", 'E4 TB Allocation Details'!$A$18:$L$18, 0),FALSE), 'E2 Allocators'!$B$15:$W$361, MATCH('O5 Details by Class &amp; Accounts'!BG$18, 'E2 Allocators'!$B$15:$W$15, 0),FALSE)*$E24)</f>
        <v>0</v>
      </c>
      <c r="BH24" s="1321">
        <f>IF(ISERROR(VLOOKUP(VLOOKUP($A24, 'E4 TB Allocation Details'!$A$18:$L$214, MATCH("Misc ID", 'E4 TB Allocation Details'!$A$18:$L$18, 0),FALSE), 'E2 Allocators'!$B$15:$W$361, MATCH('O5 Details by Class &amp; Accounts'!BH$18, 'E2 Allocators'!$B$15:$W$15, 0),FALSE)*$E24), 0, VLOOKUP(VLOOKUP($A24, 'E4 TB Allocation Details'!$A$18:$L$214, MATCH("Misc ID", 'E4 TB Allocation Details'!$A$18:$L$18, 0),FALSE), 'E2 Allocators'!$B$15:$W$361, MATCH('O5 Details by Class &amp; Accounts'!BH$18, 'E2 Allocators'!$B$15:$W$15, 0),FALSE)*$E24)</f>
        <v>0</v>
      </c>
      <c r="BI24" s="1321">
        <f>IF(ISERROR(VLOOKUP(VLOOKUP($A24, 'E4 TB Allocation Details'!$A$18:$L$214, MATCH("Misc ID", 'E4 TB Allocation Details'!$A$18:$L$18, 0),FALSE), 'E2 Allocators'!$B$15:$W$361, MATCH('O5 Details by Class &amp; Accounts'!BI$18, 'E2 Allocators'!$B$15:$W$15, 0),FALSE)*$E24), 0, VLOOKUP(VLOOKUP($A24, 'E4 TB Allocation Details'!$A$18:$L$214, MATCH("Misc ID", 'E4 TB Allocation Details'!$A$18:$L$18, 0),FALSE), 'E2 Allocators'!$B$15:$W$361, MATCH('O5 Details by Class &amp; Accounts'!BI$18, 'E2 Allocators'!$B$15:$W$15, 0),FALSE)*$E24)</f>
        <v>0</v>
      </c>
      <c r="BJ24" s="1321">
        <f>IF(ISERROR(VLOOKUP(VLOOKUP($A24, 'E4 TB Allocation Details'!$A$18:$L$214, MATCH("Misc ID", 'E4 TB Allocation Details'!$A$18:$L$18, 0),FALSE), 'E2 Allocators'!$B$15:$W$361, MATCH('O5 Details by Class &amp; Accounts'!BJ$18, 'E2 Allocators'!$B$15:$W$15, 0),FALSE)*$E24), 0, VLOOKUP(VLOOKUP($A24, 'E4 TB Allocation Details'!$A$18:$L$214, MATCH("Misc ID", 'E4 TB Allocation Details'!$A$18:$L$18, 0),FALSE), 'E2 Allocators'!$B$15:$W$361, MATCH('O5 Details by Class &amp; Accounts'!BJ$18, 'E2 Allocators'!$B$15:$W$15, 0),FALSE)*$E24)</f>
        <v>0</v>
      </c>
      <c r="BK24" s="1321">
        <f>IF(ISERROR(VLOOKUP(VLOOKUP($A24, 'E4 TB Allocation Details'!$A$18:$L$214, MATCH("Misc ID", 'E4 TB Allocation Details'!$A$18:$L$18, 0),FALSE), 'E2 Allocators'!$B$15:$W$361, MATCH('O5 Details by Class &amp; Accounts'!BK$18, 'E2 Allocators'!$B$15:$W$15, 0),FALSE)*$E24), 0, VLOOKUP(VLOOKUP($A24, 'E4 TB Allocation Details'!$A$18:$L$214, MATCH("Misc ID", 'E4 TB Allocation Details'!$A$18:$L$18, 0),FALSE), 'E2 Allocators'!$B$15:$W$361, MATCH('O5 Details by Class &amp; Accounts'!BK$18, 'E2 Allocators'!$B$15:$W$15, 0),FALSE)*$E24)</f>
        <v>0</v>
      </c>
      <c r="BL24" s="1321">
        <f>IF(ISERROR(VLOOKUP(VLOOKUP($A24, 'E4 TB Allocation Details'!$A$18:$L$214, MATCH("Misc ID", 'E4 TB Allocation Details'!$A$18:$L$18, 0),FALSE), 'E2 Allocators'!$B$15:$W$361, MATCH('O5 Details by Class &amp; Accounts'!BL$18, 'E2 Allocators'!$B$15:$W$15, 0),FALSE)*$E24), 0, VLOOKUP(VLOOKUP($A24, 'E4 TB Allocation Details'!$A$18:$L$214, MATCH("Misc ID", 'E4 TB Allocation Details'!$A$18:$L$18, 0),FALSE), 'E2 Allocators'!$B$15:$W$361, MATCH('O5 Details by Class &amp; Accounts'!BL$18, 'E2 Allocators'!$B$15:$W$15, 0),FALSE)*$E24)</f>
        <v>0</v>
      </c>
      <c r="BM24" s="1321">
        <f>IF(ISERROR(VLOOKUP(VLOOKUP($A24, 'E4 TB Allocation Details'!$A$18:$L$214, MATCH("Misc ID", 'E4 TB Allocation Details'!$A$18:$L$18, 0),FALSE), 'E2 Allocators'!$B$15:$W$361, MATCH('O5 Details by Class &amp; Accounts'!BM$18, 'E2 Allocators'!$B$15:$W$15, 0),FALSE)*$E24), 0, VLOOKUP(VLOOKUP($A24, 'E4 TB Allocation Details'!$A$18:$L$214, MATCH("Misc ID", 'E4 TB Allocation Details'!$A$18:$L$18, 0),FALSE), 'E2 Allocators'!$B$15:$W$361, MATCH('O5 Details by Class &amp; Accounts'!BM$18, 'E2 Allocators'!$B$15:$W$15, 0),FALSE)*$E24)</f>
        <v>0</v>
      </c>
      <c r="BN24" s="1321">
        <f>IF(ISERROR(VLOOKUP(VLOOKUP($A24, 'E4 TB Allocation Details'!$A$18:$L$214, MATCH("Misc ID", 'E4 TB Allocation Details'!$A$18:$L$18, 0),FALSE), 'E2 Allocators'!$B$15:$W$361, MATCH('O5 Details by Class &amp; Accounts'!BN$18, 'E2 Allocators'!$B$15:$W$15, 0),FALSE)*$E24), 0, VLOOKUP(VLOOKUP($A24, 'E4 TB Allocation Details'!$A$18:$L$214, MATCH("Misc ID", 'E4 TB Allocation Details'!$A$18:$L$18, 0),FALSE), 'E2 Allocators'!$B$15:$W$361, MATCH('O5 Details by Class &amp; Accounts'!BN$18, 'E2 Allocators'!$B$15:$W$15, 0),FALSE)*$E24)</f>
        <v>0</v>
      </c>
      <c r="BO24" s="1321">
        <f>IF(ISERROR(VLOOKUP(VLOOKUP($A24, 'E4 TB Allocation Details'!$A$18:$L$214, MATCH("Misc ID", 'E4 TB Allocation Details'!$A$18:$L$18, 0),FALSE), 'E2 Allocators'!$B$15:$W$361, MATCH('O5 Details by Class &amp; Accounts'!BO$18, 'E2 Allocators'!$B$15:$W$15, 0),FALSE)*$E24), 0, VLOOKUP(VLOOKUP($A24, 'E4 TB Allocation Details'!$A$18:$L$214, MATCH("Misc ID", 'E4 TB Allocation Details'!$A$18:$L$18, 0),FALSE), 'E2 Allocators'!$B$15:$W$361, MATCH('O5 Details by Class &amp; Accounts'!BO$18, 'E2 Allocators'!$B$15:$W$15, 0),FALSE)*$E24)</f>
        <v>0</v>
      </c>
      <c r="BP24" s="1321">
        <f>IF(ISERROR(VLOOKUP(VLOOKUP($A24, 'E4 TB Allocation Details'!$A$18:$L$214, MATCH("Misc ID", 'E4 TB Allocation Details'!$A$18:$L$18, 0),FALSE), 'E2 Allocators'!$B$15:$W$361, MATCH('O5 Details by Class &amp; Accounts'!BP$18, 'E2 Allocators'!$B$15:$W$15, 0),FALSE)*$E24), 0, VLOOKUP(VLOOKUP($A24, 'E4 TB Allocation Details'!$A$18:$L$214, MATCH("Misc ID", 'E4 TB Allocation Details'!$A$18:$L$18, 0),FALSE), 'E2 Allocators'!$B$15:$W$361, MATCH('O5 Details by Class &amp; Accounts'!BP$18, 'E2 Allocators'!$B$15:$W$15, 0),FALSE)*$E24)</f>
        <v>0</v>
      </c>
      <c r="BQ24" s="1321">
        <f>IF(ISERROR(VLOOKUP(VLOOKUP($A24, 'E4 TB Allocation Details'!$A$18:$L$214, MATCH("Misc ID", 'E4 TB Allocation Details'!$A$18:$L$18, 0),FALSE), 'E2 Allocators'!$B$15:$W$361, MATCH('O5 Details by Class &amp; Accounts'!BQ$18, 'E2 Allocators'!$B$15:$W$15, 0),FALSE)*$E24), 0, VLOOKUP(VLOOKUP($A24, 'E4 TB Allocation Details'!$A$18:$L$214, MATCH("Misc ID", 'E4 TB Allocation Details'!$A$18:$L$18, 0),FALSE), 'E2 Allocators'!$B$15:$W$361, MATCH('O5 Details by Class &amp; Accounts'!BQ$18, 'E2 Allocators'!$B$15:$W$15, 0),FALSE)*$E24)</f>
        <v>0</v>
      </c>
      <c r="BR24" s="1321">
        <f>IF(ISERROR(VLOOKUP(VLOOKUP($A24, 'E4 TB Allocation Details'!$A$18:$L$214, MATCH("Misc ID", 'E4 TB Allocation Details'!$A$18:$L$18, 0),FALSE), 'E2 Allocators'!$B$15:$W$361, MATCH('O5 Details by Class &amp; Accounts'!BR$18, 'E2 Allocators'!$B$15:$W$15, 0),FALSE)*$E24), 0, VLOOKUP(VLOOKUP($A24, 'E4 TB Allocation Details'!$A$18:$L$214, MATCH("Misc ID", 'E4 TB Allocation Details'!$A$18:$L$18, 0),FALSE), 'E2 Allocators'!$B$15:$W$361, MATCH('O5 Details by Class &amp; Accounts'!BR$18, 'E2 Allocators'!$B$15:$W$15, 0),FALSE)*$E24)</f>
        <v>0</v>
      </c>
      <c r="BS24" s="1321">
        <f t="shared" si="3"/>
        <v>0</v>
      </c>
      <c r="BT24" s="1321">
        <f>IF(ISERROR(VLOOKUP(VLOOKUP($A24, 'E4 TB Allocation Details'!$A$18:$L$214, MATCH("A &amp; G ID", 'E4 TB Allocation Details'!$A$18:$L$18, 0),FALSE), 'E2 Allocators'!$B$15:$W$361, MATCH('O5 Details by Class &amp; Accounts'!BT$18, 'E2 Allocators'!$B$15:$W$15, 0),FALSE)*$E24), 0, VLOOKUP(VLOOKUP($A24, 'E4 TB Allocation Details'!$A$18:$L$214, MATCH("A &amp; G ID", 'E4 TB Allocation Details'!$A$18:$L$18, 0),FALSE), 'E2 Allocators'!$B$15:$W$361, MATCH('O5 Details by Class &amp; Accounts'!BT$18, 'E2 Allocators'!$B$15:$W$15, 0),FALSE)*$E24)</f>
        <v>0</v>
      </c>
      <c r="BU24" s="1321">
        <f>IF(ISERROR(VLOOKUP(VLOOKUP($A24, 'E4 TB Allocation Details'!$A$18:$L$214, MATCH("A &amp; G ID", 'E4 TB Allocation Details'!$A$18:$L$18, 0),FALSE), 'E2 Allocators'!$B$15:$W$361, MATCH('O5 Details by Class &amp; Accounts'!BU$18, 'E2 Allocators'!$B$15:$W$15, 0),FALSE)*$E24), 0, VLOOKUP(VLOOKUP($A24, 'E4 TB Allocation Details'!$A$18:$L$214, MATCH("A &amp; G ID", 'E4 TB Allocation Details'!$A$18:$L$18, 0),FALSE), 'E2 Allocators'!$B$15:$W$361, MATCH('O5 Details by Class &amp; Accounts'!BU$18, 'E2 Allocators'!$B$15:$W$15, 0),FALSE)*$E24)</f>
        <v>0</v>
      </c>
      <c r="BV24" s="1321">
        <f>IF(ISERROR(VLOOKUP(VLOOKUP($A24, 'E4 TB Allocation Details'!$A$18:$L$214, MATCH("A &amp; G ID", 'E4 TB Allocation Details'!$A$18:$L$18, 0),FALSE), 'E2 Allocators'!$B$15:$W$361, MATCH('O5 Details by Class &amp; Accounts'!BV$18, 'E2 Allocators'!$B$15:$W$15, 0),FALSE)*$E24), 0, VLOOKUP(VLOOKUP($A24, 'E4 TB Allocation Details'!$A$18:$L$214, MATCH("A &amp; G ID", 'E4 TB Allocation Details'!$A$18:$L$18, 0),FALSE), 'E2 Allocators'!$B$15:$W$361, MATCH('O5 Details by Class &amp; Accounts'!BV$18, 'E2 Allocators'!$B$15:$W$15, 0),FALSE)*$E24)</f>
        <v>0</v>
      </c>
      <c r="BW24" s="1321">
        <f>IF(ISERROR(VLOOKUP(VLOOKUP($A24, 'E4 TB Allocation Details'!$A$18:$L$214, MATCH("A &amp; G ID", 'E4 TB Allocation Details'!$A$18:$L$18, 0),FALSE), 'E2 Allocators'!$B$15:$W$361, MATCH('O5 Details by Class &amp; Accounts'!BW$18, 'E2 Allocators'!$B$15:$W$15, 0),FALSE)*$E24), 0, VLOOKUP(VLOOKUP($A24, 'E4 TB Allocation Details'!$A$18:$L$214, MATCH("A &amp; G ID", 'E4 TB Allocation Details'!$A$18:$L$18, 0),FALSE), 'E2 Allocators'!$B$15:$W$361, MATCH('O5 Details by Class &amp; Accounts'!BW$18, 'E2 Allocators'!$B$15:$W$15, 0),FALSE)*$E24)</f>
        <v>0</v>
      </c>
      <c r="BX24" s="1321">
        <f>IF(ISERROR(VLOOKUP(VLOOKUP($A24, 'E4 TB Allocation Details'!$A$18:$L$214, MATCH("A &amp; G ID", 'E4 TB Allocation Details'!$A$18:$L$18, 0),FALSE), 'E2 Allocators'!$B$15:$W$361, MATCH('O5 Details by Class &amp; Accounts'!BX$18, 'E2 Allocators'!$B$15:$W$15, 0),FALSE)*$E24), 0, VLOOKUP(VLOOKUP($A24, 'E4 TB Allocation Details'!$A$18:$L$214, MATCH("A &amp; G ID", 'E4 TB Allocation Details'!$A$18:$L$18, 0),FALSE), 'E2 Allocators'!$B$15:$W$361, MATCH('O5 Details by Class &amp; Accounts'!BX$18, 'E2 Allocators'!$B$15:$W$15, 0),FALSE)*$E24)</f>
        <v>0</v>
      </c>
      <c r="BY24" s="1321">
        <f>IF(ISERROR(VLOOKUP(VLOOKUP($A24, 'E4 TB Allocation Details'!$A$18:$L$214, MATCH("A &amp; G ID", 'E4 TB Allocation Details'!$A$18:$L$18, 0),FALSE), 'E2 Allocators'!$B$15:$W$361, MATCH('O5 Details by Class &amp; Accounts'!BY$18, 'E2 Allocators'!$B$15:$W$15, 0),FALSE)*$E24), 0, VLOOKUP(VLOOKUP($A24, 'E4 TB Allocation Details'!$A$18:$L$214, MATCH("A &amp; G ID", 'E4 TB Allocation Details'!$A$18:$L$18, 0),FALSE), 'E2 Allocators'!$B$15:$W$361, MATCH('O5 Details by Class &amp; Accounts'!BY$18, 'E2 Allocators'!$B$15:$W$15, 0),FALSE)*$E24)</f>
        <v>0</v>
      </c>
      <c r="BZ24" s="1321">
        <f>IF(ISERROR(VLOOKUP(VLOOKUP($A24, 'E4 TB Allocation Details'!$A$18:$L$214, MATCH("A &amp; G ID", 'E4 TB Allocation Details'!$A$18:$L$18, 0),FALSE), 'E2 Allocators'!$B$15:$W$361, MATCH('O5 Details by Class &amp; Accounts'!BZ$18, 'E2 Allocators'!$B$15:$W$15, 0),FALSE)*$E24), 0, VLOOKUP(VLOOKUP($A24, 'E4 TB Allocation Details'!$A$18:$L$214, MATCH("A &amp; G ID", 'E4 TB Allocation Details'!$A$18:$L$18, 0),FALSE), 'E2 Allocators'!$B$15:$W$361, MATCH('O5 Details by Class &amp; Accounts'!BZ$18, 'E2 Allocators'!$B$15:$W$15, 0),FALSE)*$E24)</f>
        <v>0</v>
      </c>
      <c r="CA24" s="1321">
        <f>IF(ISERROR(VLOOKUP(VLOOKUP($A24, 'E4 TB Allocation Details'!$A$18:$L$214, MATCH("A &amp; G ID", 'E4 TB Allocation Details'!$A$18:$L$18, 0),FALSE), 'E2 Allocators'!$B$15:$W$361, MATCH('O5 Details by Class &amp; Accounts'!CA$18, 'E2 Allocators'!$B$15:$W$15, 0),FALSE)*$E24), 0, VLOOKUP(VLOOKUP($A24, 'E4 TB Allocation Details'!$A$18:$L$214, MATCH("A &amp; G ID", 'E4 TB Allocation Details'!$A$18:$L$18, 0),FALSE), 'E2 Allocators'!$B$15:$W$361, MATCH('O5 Details by Class &amp; Accounts'!CA$18, 'E2 Allocators'!$B$15:$W$15, 0),FALSE)*$E24)</f>
        <v>0</v>
      </c>
      <c r="CB24" s="1321">
        <f>IF(ISERROR(VLOOKUP(VLOOKUP($A24, 'E4 TB Allocation Details'!$A$18:$L$214, MATCH("A &amp; G ID", 'E4 TB Allocation Details'!$A$18:$L$18, 0),FALSE), 'E2 Allocators'!$B$15:$W$361, MATCH('O5 Details by Class &amp; Accounts'!CB$18, 'E2 Allocators'!$B$15:$W$15, 0),FALSE)*$E24), 0, VLOOKUP(VLOOKUP($A24, 'E4 TB Allocation Details'!$A$18:$L$214, MATCH("A &amp; G ID", 'E4 TB Allocation Details'!$A$18:$L$18, 0),FALSE), 'E2 Allocators'!$B$15:$W$361, MATCH('O5 Details by Class &amp; Accounts'!CB$18, 'E2 Allocators'!$B$15:$W$15, 0),FALSE)*$E24)</f>
        <v>0</v>
      </c>
      <c r="CC24" s="1321">
        <f>IF(ISERROR(VLOOKUP(VLOOKUP($A24, 'E4 TB Allocation Details'!$A$18:$L$214, MATCH("A &amp; G ID", 'E4 TB Allocation Details'!$A$18:$L$18, 0),FALSE), 'E2 Allocators'!$B$15:$W$361, MATCH('O5 Details by Class &amp; Accounts'!CC$18, 'E2 Allocators'!$B$15:$W$15, 0),FALSE)*$E24), 0, VLOOKUP(VLOOKUP($A24, 'E4 TB Allocation Details'!$A$18:$L$214, MATCH("A &amp; G ID", 'E4 TB Allocation Details'!$A$18:$L$18, 0),FALSE), 'E2 Allocators'!$B$15:$W$361, MATCH('O5 Details by Class &amp; Accounts'!CC$18, 'E2 Allocators'!$B$15:$W$15, 0),FALSE)*$E24)</f>
        <v>0</v>
      </c>
      <c r="CD24" s="1321">
        <f>IF(ISERROR(VLOOKUP(VLOOKUP($A24, 'E4 TB Allocation Details'!$A$18:$L$214, MATCH("A &amp; G ID", 'E4 TB Allocation Details'!$A$18:$L$18, 0),FALSE), 'E2 Allocators'!$B$15:$W$361, MATCH('O5 Details by Class &amp; Accounts'!CD$18, 'E2 Allocators'!$B$15:$W$15, 0),FALSE)*$E24), 0, VLOOKUP(VLOOKUP($A24, 'E4 TB Allocation Details'!$A$18:$L$214, MATCH("A &amp; G ID", 'E4 TB Allocation Details'!$A$18:$L$18, 0),FALSE), 'E2 Allocators'!$B$15:$W$361, MATCH('O5 Details by Class &amp; Accounts'!CD$18, 'E2 Allocators'!$B$15:$W$15, 0),FALSE)*$E24)</f>
        <v>0</v>
      </c>
      <c r="CE24" s="1321">
        <f>IF(ISERROR(VLOOKUP(VLOOKUP($A24, 'E4 TB Allocation Details'!$A$18:$L$214, MATCH("A &amp; G ID", 'E4 TB Allocation Details'!$A$18:$L$18, 0),FALSE), 'E2 Allocators'!$B$15:$W$361, MATCH('O5 Details by Class &amp; Accounts'!CE$18, 'E2 Allocators'!$B$15:$W$15, 0),FALSE)*$E24), 0, VLOOKUP(VLOOKUP($A24, 'E4 TB Allocation Details'!$A$18:$L$214, MATCH("A &amp; G ID", 'E4 TB Allocation Details'!$A$18:$L$18, 0),FALSE), 'E2 Allocators'!$B$15:$W$361, MATCH('O5 Details by Class &amp; Accounts'!CE$18, 'E2 Allocators'!$B$15:$W$15, 0),FALSE)*$E24)</f>
        <v>0</v>
      </c>
      <c r="CF24" s="1321">
        <f>IF(ISERROR(VLOOKUP(VLOOKUP($A24, 'E4 TB Allocation Details'!$A$18:$L$214, MATCH("A &amp; G ID", 'E4 TB Allocation Details'!$A$18:$L$18, 0),FALSE), 'E2 Allocators'!$B$15:$W$361, MATCH('O5 Details by Class &amp; Accounts'!CF$18, 'E2 Allocators'!$B$15:$W$15, 0),FALSE)*$E24), 0, VLOOKUP(VLOOKUP($A24, 'E4 TB Allocation Details'!$A$18:$L$214, MATCH("A &amp; G ID", 'E4 TB Allocation Details'!$A$18:$L$18, 0),FALSE), 'E2 Allocators'!$B$15:$W$361, MATCH('O5 Details by Class &amp; Accounts'!CF$18, 'E2 Allocators'!$B$15:$W$15, 0),FALSE)*$E24)</f>
        <v>0</v>
      </c>
      <c r="CG24" s="1321">
        <f>IF(ISERROR(VLOOKUP(VLOOKUP($A24, 'E4 TB Allocation Details'!$A$18:$L$214, MATCH("A &amp; G ID", 'E4 TB Allocation Details'!$A$18:$L$18, 0),FALSE), 'E2 Allocators'!$B$15:$W$361, MATCH('O5 Details by Class &amp; Accounts'!CG$18, 'E2 Allocators'!$B$15:$W$15, 0),FALSE)*$E24), 0, VLOOKUP(VLOOKUP($A24, 'E4 TB Allocation Details'!$A$18:$L$214, MATCH("A &amp; G ID", 'E4 TB Allocation Details'!$A$18:$L$18, 0),FALSE), 'E2 Allocators'!$B$15:$W$361, MATCH('O5 Details by Class &amp; Accounts'!CG$18, 'E2 Allocators'!$B$15:$W$15, 0),FALSE)*$E24)</f>
        <v>0</v>
      </c>
      <c r="CH24" s="1321">
        <f>IF(ISERROR(VLOOKUP(VLOOKUP($A24, 'E4 TB Allocation Details'!$A$18:$L$214, MATCH("A &amp; G ID", 'E4 TB Allocation Details'!$A$18:$L$18, 0),FALSE), 'E2 Allocators'!$B$15:$W$361, MATCH('O5 Details by Class &amp; Accounts'!CH$18, 'E2 Allocators'!$B$15:$W$15, 0),FALSE)*$E24), 0, VLOOKUP(VLOOKUP($A24, 'E4 TB Allocation Details'!$A$18:$L$214, MATCH("A &amp; G ID", 'E4 TB Allocation Details'!$A$18:$L$18, 0),FALSE), 'E2 Allocators'!$B$15:$W$361, MATCH('O5 Details by Class &amp; Accounts'!CH$18, 'E2 Allocators'!$B$15:$W$15, 0),FALSE)*$E24)</f>
        <v>0</v>
      </c>
      <c r="CI24" s="1321">
        <f>IF(ISERROR(VLOOKUP(VLOOKUP($A24, 'E4 TB Allocation Details'!$A$18:$L$214, MATCH("A &amp; G ID", 'E4 TB Allocation Details'!$A$18:$L$18, 0),FALSE), 'E2 Allocators'!$B$15:$W$361, MATCH('O5 Details by Class &amp; Accounts'!CI$18, 'E2 Allocators'!$B$15:$W$15, 0),FALSE)*$E24), 0, VLOOKUP(VLOOKUP($A24, 'E4 TB Allocation Details'!$A$18:$L$214, MATCH("A &amp; G ID", 'E4 TB Allocation Details'!$A$18:$L$18, 0),FALSE), 'E2 Allocators'!$B$15:$W$361, MATCH('O5 Details by Class &amp; Accounts'!CI$18, 'E2 Allocators'!$B$15:$W$15, 0),FALSE)*$E24)</f>
        <v>0</v>
      </c>
      <c r="CJ24" s="1321">
        <f>IF(ISERROR(VLOOKUP(VLOOKUP($A24, 'E4 TB Allocation Details'!$A$18:$L$214, MATCH("A &amp; G ID", 'E4 TB Allocation Details'!$A$18:$L$18, 0),FALSE), 'E2 Allocators'!$B$15:$W$361, MATCH('O5 Details by Class &amp; Accounts'!CJ$18, 'E2 Allocators'!$B$15:$W$15, 0),FALSE)*$E24), 0, VLOOKUP(VLOOKUP($A24, 'E4 TB Allocation Details'!$A$18:$L$214, MATCH("A &amp; G ID", 'E4 TB Allocation Details'!$A$18:$L$18, 0),FALSE), 'E2 Allocators'!$B$15:$W$361, MATCH('O5 Details by Class &amp; Accounts'!CJ$18, 'E2 Allocators'!$B$15:$W$15, 0),FALSE)*$E24)</f>
        <v>0</v>
      </c>
      <c r="CK24" s="1321">
        <f>IF(ISERROR(VLOOKUP(VLOOKUP($A24, 'E4 TB Allocation Details'!$A$18:$L$214, MATCH("A &amp; G ID", 'E4 TB Allocation Details'!$A$18:$L$18, 0),FALSE), 'E2 Allocators'!$B$15:$W$361, MATCH('O5 Details by Class &amp; Accounts'!CK$18, 'E2 Allocators'!$B$15:$W$15, 0),FALSE)*$E24), 0, VLOOKUP(VLOOKUP($A24, 'E4 TB Allocation Details'!$A$18:$L$214, MATCH("A &amp; G ID", 'E4 TB Allocation Details'!$A$18:$L$18, 0),FALSE), 'E2 Allocators'!$B$15:$W$361, MATCH('O5 Details by Class &amp; Accounts'!CK$18, 'E2 Allocators'!$B$15:$W$15, 0),FALSE)*$E24)</f>
        <v>0</v>
      </c>
      <c r="CL24" s="1321">
        <f>IF(ISERROR(VLOOKUP(VLOOKUP($A24, 'E4 TB Allocation Details'!$A$18:$L$214, MATCH("A &amp; G ID", 'E4 TB Allocation Details'!$A$18:$L$18, 0),FALSE), 'E2 Allocators'!$B$15:$W$361, MATCH('O5 Details by Class &amp; Accounts'!CL$18, 'E2 Allocators'!$B$15:$W$15, 0),FALSE)*$E24), 0, VLOOKUP(VLOOKUP($A24, 'E4 TB Allocation Details'!$A$18:$L$214, MATCH("A &amp; G ID", 'E4 TB Allocation Details'!$A$18:$L$18, 0),FALSE), 'E2 Allocators'!$B$15:$W$361, MATCH('O5 Details by Class &amp; Accounts'!CL$18, 'E2 Allocators'!$B$15:$W$15, 0),FALSE)*$E24)</f>
        <v>0</v>
      </c>
      <c r="CM24" s="1321">
        <f>IF(ISERROR(VLOOKUP(VLOOKUP($A24, 'E4 TB Allocation Details'!$A$18:$L$214, MATCH("A &amp; G ID", 'E4 TB Allocation Details'!$A$18:$L$18, 0),FALSE), 'E2 Allocators'!$B$15:$W$361, MATCH('O5 Details by Class &amp; Accounts'!CM$18, 'E2 Allocators'!$B$15:$W$15, 0),FALSE)*$E24), 0, VLOOKUP(VLOOKUP($A24, 'E4 TB Allocation Details'!$A$18:$L$214, MATCH("A &amp; G ID", 'E4 TB Allocation Details'!$A$18:$L$18, 0),FALSE), 'E2 Allocators'!$B$15:$W$361, MATCH('O5 Details by Class &amp; Accounts'!CM$18, 'E2 Allocators'!$B$15:$W$15, 0),FALSE)*$E24)</f>
        <v>0</v>
      </c>
      <c r="CN24" s="1321">
        <f t="shared" si="5"/>
        <v>0</v>
      </c>
      <c r="CO24" s="1650">
        <f t="shared" si="4"/>
        <v>0</v>
      </c>
      <c r="CQ24" s="1898" t="e">
        <v>#N/A</v>
      </c>
    </row>
    <row r="25" spans="1:95" s="64" customFormat="1" ht="12.75">
      <c r="A25" s="1087" t="s">
        <v>823</v>
      </c>
      <c r="B25" s="1088" t="s">
        <v>341</v>
      </c>
      <c r="C25" s="1647">
        <f>IF(ISERROR(VLOOKUP($A25,'I3 TB Data'!$A$19:$H$484,MATCH('O5 Details by Class &amp; Accounts'!$C$18, 'I3 TB Data'!$A$19:$H$19,0),0)), 0, VLOOKUP($A25,'I3 TB Data'!$A$19:$H$484,MATCH('O5 Details by Class &amp; Accounts'!$C$18,'I3 TB Data'!$A$19:$H$19,0),0))</f>
        <v>0</v>
      </c>
      <c r="D25" s="1648">
        <f>'I4 BO ASSETS'!E22</f>
        <v>0</v>
      </c>
      <c r="E25" s="1647">
        <f t="shared" si="6"/>
        <v>0</v>
      </c>
      <c r="F25" s="1649">
        <f>IF(ISERROR(VLOOKUP($A25, 'E1 Categorization'!A33:E124, MATCH("Customer Component", 'E1 Categorization'!$A$33:$E$33,0), 0)), 0, IF(VLOOKUP($A25, 'E1 Categorization'!A33:E124, MATCH("Customer Component", 'E1 Categorization'!$A$33:$E$33,0), 0)=0, 'O5 Details by Class &amp; Accounts'!$E25, IF(AND(VLOOKUP($A25, 'E1 Categorization'!A33:E124, MATCH("Customer Component", 'E1 Categorization'!$A$33:$E$33,0), 0) &gt;0, VLOOKUP($A25, 'E1 Categorization'!A33:E124, MATCH("Customer Component", 'E1 Categorization'!$A$33:$E$33,0), 0)&lt;1), 'O5 Details by Class &amp; Accounts'!$E25*(1-VLOOKUP($A25, 'E1 Categorization'!A33:E124, MATCH("Customer Component", 'E1 Categorization'!$A$33:$E$33,0), 0)), 0)))</f>
        <v>0</v>
      </c>
      <c r="G25" s="1649">
        <f>IF(ISERROR(VLOOKUP($A25, 'E1 Categorization'!A33:E124, MATCH("Customer Component", 'E1 Categorization'!$A$33:$E$33,0), 0)),0, IF(VLOOKUP($A25, 'E1 Categorization'!A33:E124, MATCH("Customer Component", 'E1 Categorization'!$A$33:$E$33,0), 0)=0, 0, IF(AND(VLOOKUP($A25, 'E1 Categorization'!A33:E124, MATCH("Customer Component", 'E1 Categorization'!$A$33:$E$33,0), 0) &gt;0, VLOOKUP($A25, 'E1 Categorization'!A33:E124, MATCH("Customer Component", 'E1 Categorization'!$A$33:$E$33,0), 0)&lt;1), 'O5 Details by Class &amp; Accounts'!$E25*(VLOOKUP($A25, 'E1 Categorization'!A33:E124, MATCH("Customer Component", 'E1 Categorization'!$A$33:$E$33,0), 0)), 'O5 Details by Class &amp; Accounts'!$E25)))</f>
        <v>0</v>
      </c>
      <c r="H25" s="1321">
        <f t="shared" si="0"/>
        <v>0</v>
      </c>
      <c r="I25" s="1321">
        <f>IF(ISERROR(VLOOKUP(VLOOKUP($A25, 'E4 TB Allocation Details'!$A$18:$L$214, MATCH("Demand ID", 'E4 TB Allocation Details'!$A$18:$L$18, 0),FALSE), 'E2 Allocators'!$B$15:$W$361, MATCH('O5 Details by Class &amp; Accounts'!I$18, 'E2 Allocators'!$B$15:$W$15, 0),FALSE)*$F25), 0, VLOOKUP(VLOOKUP($A25, 'E4 TB Allocation Details'!$A$18:$L$214, MATCH("Demand ID", 'E4 TB Allocation Details'!$A$18:$L$18, 0),FALSE), 'E2 Allocators'!$B$15:$W$361, MATCH('O5 Details by Class &amp; Accounts'!I$18, 'E2 Allocators'!$B$15:$W$15, 0),FALSE)*$F25)</f>
        <v>0</v>
      </c>
      <c r="J25" s="1321">
        <f>IF(ISERROR(VLOOKUP(VLOOKUP($A25, 'E4 TB Allocation Details'!$A$18:$L$214, MATCH("Demand ID", 'E4 TB Allocation Details'!$A$18:$L$18, 0),FALSE), 'E2 Allocators'!$B$15:$W$361, MATCH('O5 Details by Class &amp; Accounts'!J$18, 'E2 Allocators'!$B$15:$W$15, 0),FALSE)*$F25), 0, VLOOKUP(VLOOKUP($A25, 'E4 TB Allocation Details'!$A$18:$L$214, MATCH("Demand ID", 'E4 TB Allocation Details'!$A$18:$L$18, 0),FALSE), 'E2 Allocators'!$B$15:$W$361, MATCH('O5 Details by Class &amp; Accounts'!J$18, 'E2 Allocators'!$B$15:$W$15, 0),FALSE)*$F25)</f>
        <v>0</v>
      </c>
      <c r="K25" s="1321">
        <f>IF(ISERROR(VLOOKUP(VLOOKUP($A25, 'E4 TB Allocation Details'!$A$18:$L$214, MATCH("Demand ID", 'E4 TB Allocation Details'!$A$18:$L$18, 0),FALSE), 'E2 Allocators'!$B$15:$W$361, MATCH('O5 Details by Class &amp; Accounts'!K$18, 'E2 Allocators'!$B$15:$W$15, 0),FALSE)*$F25), 0, VLOOKUP(VLOOKUP($A25, 'E4 TB Allocation Details'!$A$18:$L$214, MATCH("Demand ID", 'E4 TB Allocation Details'!$A$18:$L$18, 0),FALSE), 'E2 Allocators'!$B$15:$W$361, MATCH('O5 Details by Class &amp; Accounts'!K$18, 'E2 Allocators'!$B$15:$W$15, 0),FALSE)*$F25)</f>
        <v>0</v>
      </c>
      <c r="L25" s="1321">
        <f>IF(ISERROR(VLOOKUP(VLOOKUP($A25, 'E4 TB Allocation Details'!$A$18:$L$214, MATCH("Demand ID", 'E4 TB Allocation Details'!$A$18:$L$18, 0),FALSE), 'E2 Allocators'!$B$15:$W$361, MATCH('O5 Details by Class &amp; Accounts'!L$18, 'E2 Allocators'!$B$15:$W$15, 0),FALSE)*$F25), 0, VLOOKUP(VLOOKUP($A25, 'E4 TB Allocation Details'!$A$18:$L$214, MATCH("Demand ID", 'E4 TB Allocation Details'!$A$18:$L$18, 0),FALSE), 'E2 Allocators'!$B$15:$W$361, MATCH('O5 Details by Class &amp; Accounts'!L$18, 'E2 Allocators'!$B$15:$W$15, 0),FALSE)*$F25)</f>
        <v>0</v>
      </c>
      <c r="M25" s="1321">
        <f>IF(ISERROR(VLOOKUP(VLOOKUP($A25, 'E4 TB Allocation Details'!$A$18:$L$214, MATCH("Demand ID", 'E4 TB Allocation Details'!$A$18:$L$18, 0),FALSE), 'E2 Allocators'!$B$15:$W$361, MATCH('O5 Details by Class &amp; Accounts'!M$18, 'E2 Allocators'!$B$15:$W$15, 0),FALSE)*$F25), 0, VLOOKUP(VLOOKUP($A25, 'E4 TB Allocation Details'!$A$18:$L$214, MATCH("Demand ID", 'E4 TB Allocation Details'!$A$18:$L$18, 0),FALSE), 'E2 Allocators'!$B$15:$W$361, MATCH('O5 Details by Class &amp; Accounts'!M$18, 'E2 Allocators'!$B$15:$W$15, 0),FALSE)*$F25)</f>
        <v>0</v>
      </c>
      <c r="N25" s="1321">
        <f>IF(ISERROR(VLOOKUP(VLOOKUP($A25, 'E4 TB Allocation Details'!$A$18:$L$214, MATCH("Demand ID", 'E4 TB Allocation Details'!$A$18:$L$18, 0),FALSE), 'E2 Allocators'!$B$15:$W$361, MATCH('O5 Details by Class &amp; Accounts'!N$18, 'E2 Allocators'!$B$15:$W$15, 0),FALSE)*$F25), 0, VLOOKUP(VLOOKUP($A25, 'E4 TB Allocation Details'!$A$18:$L$214, MATCH("Demand ID", 'E4 TB Allocation Details'!$A$18:$L$18, 0),FALSE), 'E2 Allocators'!$B$15:$W$361, MATCH('O5 Details by Class &amp; Accounts'!N$18, 'E2 Allocators'!$B$15:$W$15, 0),FALSE)*$F25)</f>
        <v>0</v>
      </c>
      <c r="O25" s="1321">
        <f>IF(ISERROR(VLOOKUP(VLOOKUP($A25, 'E4 TB Allocation Details'!$A$18:$L$214, MATCH("Demand ID", 'E4 TB Allocation Details'!$A$18:$L$18, 0),FALSE), 'E2 Allocators'!$B$15:$W$361, MATCH('O5 Details by Class &amp; Accounts'!O$18, 'E2 Allocators'!$B$15:$W$15, 0),FALSE)*$F25), 0, VLOOKUP(VLOOKUP($A25, 'E4 TB Allocation Details'!$A$18:$L$214, MATCH("Demand ID", 'E4 TB Allocation Details'!$A$18:$L$18, 0),FALSE), 'E2 Allocators'!$B$15:$W$361, MATCH('O5 Details by Class &amp; Accounts'!O$18, 'E2 Allocators'!$B$15:$W$15, 0),FALSE)*$F25)</f>
        <v>0</v>
      </c>
      <c r="P25" s="1321">
        <f>IF(ISERROR(VLOOKUP(VLOOKUP($A25, 'E4 TB Allocation Details'!$A$18:$L$214, MATCH("Demand ID", 'E4 TB Allocation Details'!$A$18:$L$18, 0),FALSE), 'E2 Allocators'!$B$15:$W$361, MATCH('O5 Details by Class &amp; Accounts'!P$18, 'E2 Allocators'!$B$15:$W$15, 0),FALSE)*$F25), 0, VLOOKUP(VLOOKUP($A25, 'E4 TB Allocation Details'!$A$18:$L$214, MATCH("Demand ID", 'E4 TB Allocation Details'!$A$18:$L$18, 0),FALSE), 'E2 Allocators'!$B$15:$W$361, MATCH('O5 Details by Class &amp; Accounts'!P$18, 'E2 Allocators'!$B$15:$W$15, 0),FALSE)*$F25)</f>
        <v>0</v>
      </c>
      <c r="Q25" s="1321">
        <f>IF(ISERROR(VLOOKUP(VLOOKUP($A25, 'E4 TB Allocation Details'!$A$18:$L$214, MATCH("Demand ID", 'E4 TB Allocation Details'!$A$18:$L$18, 0),FALSE), 'E2 Allocators'!$B$15:$W$361, MATCH('O5 Details by Class &amp; Accounts'!Q$18, 'E2 Allocators'!$B$15:$W$15, 0),FALSE)*$F25), 0, VLOOKUP(VLOOKUP($A25, 'E4 TB Allocation Details'!$A$18:$L$214, MATCH("Demand ID", 'E4 TB Allocation Details'!$A$18:$L$18, 0),FALSE), 'E2 Allocators'!$B$15:$W$361, MATCH('O5 Details by Class &amp; Accounts'!Q$18, 'E2 Allocators'!$B$15:$W$15, 0),FALSE)*$F25)</f>
        <v>0</v>
      </c>
      <c r="R25" s="1321">
        <f>IF(ISERROR(VLOOKUP(VLOOKUP($A25, 'E4 TB Allocation Details'!$A$18:$L$214, MATCH("Demand ID", 'E4 TB Allocation Details'!$A$18:$L$18, 0),FALSE), 'E2 Allocators'!$B$15:$W$361, MATCH('O5 Details by Class &amp; Accounts'!R$18, 'E2 Allocators'!$B$15:$W$15, 0),FALSE)*$F25), 0, VLOOKUP(VLOOKUP($A25, 'E4 TB Allocation Details'!$A$18:$L$214, MATCH("Demand ID", 'E4 TB Allocation Details'!$A$18:$L$18, 0),FALSE), 'E2 Allocators'!$B$15:$W$361, MATCH('O5 Details by Class &amp; Accounts'!R$18, 'E2 Allocators'!$B$15:$W$15, 0),FALSE)*$F25)</f>
        <v>0</v>
      </c>
      <c r="S25" s="1321">
        <f>IF(ISERROR(VLOOKUP(VLOOKUP($A25, 'E4 TB Allocation Details'!$A$18:$L$214, MATCH("Demand ID", 'E4 TB Allocation Details'!$A$18:$L$18, 0),FALSE), 'E2 Allocators'!$B$15:$W$361, MATCH('O5 Details by Class &amp; Accounts'!S$18, 'E2 Allocators'!$B$15:$W$15, 0),FALSE)*$F25), 0, VLOOKUP(VLOOKUP($A25, 'E4 TB Allocation Details'!$A$18:$L$214, MATCH("Demand ID", 'E4 TB Allocation Details'!$A$18:$L$18, 0),FALSE), 'E2 Allocators'!$B$15:$W$361, MATCH('O5 Details by Class &amp; Accounts'!S$18, 'E2 Allocators'!$B$15:$W$15, 0),FALSE)*$F25)</f>
        <v>0</v>
      </c>
      <c r="T25" s="1321">
        <f>IF(ISERROR(VLOOKUP(VLOOKUP($A25, 'E4 TB Allocation Details'!$A$18:$L$214, MATCH("Demand ID", 'E4 TB Allocation Details'!$A$18:$L$18, 0),FALSE), 'E2 Allocators'!$B$15:$W$361, MATCH('O5 Details by Class &amp; Accounts'!T$18, 'E2 Allocators'!$B$15:$W$15, 0),FALSE)*$F25), 0, VLOOKUP(VLOOKUP($A25, 'E4 TB Allocation Details'!$A$18:$L$214, MATCH("Demand ID", 'E4 TB Allocation Details'!$A$18:$L$18, 0),FALSE), 'E2 Allocators'!$B$15:$W$361, MATCH('O5 Details by Class &amp; Accounts'!T$18, 'E2 Allocators'!$B$15:$W$15, 0),FALSE)*$F25)</f>
        <v>0</v>
      </c>
      <c r="U25" s="1321">
        <f>IF(ISERROR(VLOOKUP(VLOOKUP($A25, 'E4 TB Allocation Details'!$A$18:$L$214, MATCH("Demand ID", 'E4 TB Allocation Details'!$A$18:$L$18, 0),FALSE), 'E2 Allocators'!$B$15:$W$361, MATCH('O5 Details by Class &amp; Accounts'!U$18, 'E2 Allocators'!$B$15:$W$15, 0),FALSE)*$F25), 0, VLOOKUP(VLOOKUP($A25, 'E4 TB Allocation Details'!$A$18:$L$214, MATCH("Demand ID", 'E4 TB Allocation Details'!$A$18:$L$18, 0),FALSE), 'E2 Allocators'!$B$15:$W$361, MATCH('O5 Details by Class &amp; Accounts'!U$18, 'E2 Allocators'!$B$15:$W$15, 0),FALSE)*$F25)</f>
        <v>0</v>
      </c>
      <c r="V25" s="1321">
        <f>IF(ISERROR(VLOOKUP(VLOOKUP($A25, 'E4 TB Allocation Details'!$A$18:$L$214, MATCH("Demand ID", 'E4 TB Allocation Details'!$A$18:$L$18, 0),FALSE), 'E2 Allocators'!$B$15:$W$361, MATCH('O5 Details by Class &amp; Accounts'!V$18, 'E2 Allocators'!$B$15:$W$15, 0),FALSE)*$F25), 0, VLOOKUP(VLOOKUP($A25, 'E4 TB Allocation Details'!$A$18:$L$214, MATCH("Demand ID", 'E4 TB Allocation Details'!$A$18:$L$18, 0),FALSE), 'E2 Allocators'!$B$15:$W$361, MATCH('O5 Details by Class &amp; Accounts'!V$18, 'E2 Allocators'!$B$15:$W$15, 0),FALSE)*$F25)</f>
        <v>0</v>
      </c>
      <c r="W25" s="1321">
        <f>IF(ISERROR(VLOOKUP(VLOOKUP($A25, 'E4 TB Allocation Details'!$A$18:$L$214, MATCH("Demand ID", 'E4 TB Allocation Details'!$A$18:$L$18, 0),FALSE), 'E2 Allocators'!$B$15:$W$361, MATCH('O5 Details by Class &amp; Accounts'!W$18, 'E2 Allocators'!$B$15:$W$15, 0),FALSE)*$F25), 0, VLOOKUP(VLOOKUP($A25, 'E4 TB Allocation Details'!$A$18:$L$214, MATCH("Demand ID", 'E4 TB Allocation Details'!$A$18:$L$18, 0),FALSE), 'E2 Allocators'!$B$15:$W$361, MATCH('O5 Details by Class &amp; Accounts'!W$18, 'E2 Allocators'!$B$15:$W$15, 0),FALSE)*$F25)</f>
        <v>0</v>
      </c>
      <c r="X25" s="1321">
        <f>IF(ISERROR(VLOOKUP(VLOOKUP($A25, 'E4 TB Allocation Details'!$A$18:$L$214, MATCH("Demand ID", 'E4 TB Allocation Details'!$A$18:$L$18, 0),FALSE), 'E2 Allocators'!$B$15:$W$361, MATCH('O5 Details by Class &amp; Accounts'!X$18, 'E2 Allocators'!$B$15:$W$15, 0),FALSE)*$F25), 0, VLOOKUP(VLOOKUP($A25, 'E4 TB Allocation Details'!$A$18:$L$214, MATCH("Demand ID", 'E4 TB Allocation Details'!$A$18:$L$18, 0),FALSE), 'E2 Allocators'!$B$15:$W$361, MATCH('O5 Details by Class &amp; Accounts'!X$18, 'E2 Allocators'!$B$15:$W$15, 0),FALSE)*$F25)</f>
        <v>0</v>
      </c>
      <c r="Y25" s="1321">
        <f>IF(ISERROR(VLOOKUP(VLOOKUP($A25, 'E4 TB Allocation Details'!$A$18:$L$214, MATCH("Demand ID", 'E4 TB Allocation Details'!$A$18:$L$18, 0),FALSE), 'E2 Allocators'!$B$15:$W$361, MATCH('O5 Details by Class &amp; Accounts'!Y$18, 'E2 Allocators'!$B$15:$W$15, 0),FALSE)*$F25), 0, VLOOKUP(VLOOKUP($A25, 'E4 TB Allocation Details'!$A$18:$L$214, MATCH("Demand ID", 'E4 TB Allocation Details'!$A$18:$L$18, 0),FALSE), 'E2 Allocators'!$B$15:$W$361, MATCH('O5 Details by Class &amp; Accounts'!Y$18, 'E2 Allocators'!$B$15:$W$15, 0),FALSE)*$F25)</f>
        <v>0</v>
      </c>
      <c r="Z25" s="1321">
        <f>IF(ISERROR(VLOOKUP(VLOOKUP($A25, 'E4 TB Allocation Details'!$A$18:$L$214, MATCH("Demand ID", 'E4 TB Allocation Details'!$A$18:$L$18, 0),FALSE), 'E2 Allocators'!$B$15:$W$361, MATCH('O5 Details by Class &amp; Accounts'!Z$18, 'E2 Allocators'!$B$15:$W$15, 0),FALSE)*$F25), 0, VLOOKUP(VLOOKUP($A25, 'E4 TB Allocation Details'!$A$18:$L$214, MATCH("Demand ID", 'E4 TB Allocation Details'!$A$18:$L$18, 0),FALSE), 'E2 Allocators'!$B$15:$W$361, MATCH('O5 Details by Class &amp; Accounts'!Z$18, 'E2 Allocators'!$B$15:$W$15, 0),FALSE)*$F25)</f>
        <v>0</v>
      </c>
      <c r="AA25" s="1321">
        <f>IF(ISERROR(VLOOKUP(VLOOKUP($A25, 'E4 TB Allocation Details'!$A$18:$L$214, MATCH("Demand ID", 'E4 TB Allocation Details'!$A$18:$L$18, 0),FALSE), 'E2 Allocators'!$B$15:$W$361, MATCH('O5 Details by Class &amp; Accounts'!AA$18, 'E2 Allocators'!$B$15:$W$15, 0),FALSE)*$F25), 0, VLOOKUP(VLOOKUP($A25, 'E4 TB Allocation Details'!$A$18:$L$214, MATCH("Demand ID", 'E4 TB Allocation Details'!$A$18:$L$18, 0),FALSE), 'E2 Allocators'!$B$15:$W$361, MATCH('O5 Details by Class &amp; Accounts'!AA$18, 'E2 Allocators'!$B$15:$W$15, 0),FALSE)*$F25)</f>
        <v>0</v>
      </c>
      <c r="AB25" s="1321">
        <f>IF(ISERROR(VLOOKUP(VLOOKUP($A25, 'E4 TB Allocation Details'!$A$18:$L$214, MATCH("Demand ID", 'E4 TB Allocation Details'!$A$18:$L$18, 0),FALSE), 'E2 Allocators'!$B$15:$W$361, MATCH('O5 Details by Class &amp; Accounts'!AB$18, 'E2 Allocators'!$B$15:$W$15, 0),FALSE)*$F25), 0, VLOOKUP(VLOOKUP($A25, 'E4 TB Allocation Details'!$A$18:$L$214, MATCH("Demand ID", 'E4 TB Allocation Details'!$A$18:$L$18, 0),FALSE), 'E2 Allocators'!$B$15:$W$361, MATCH('O5 Details by Class &amp; Accounts'!AB$18, 'E2 Allocators'!$B$15:$W$15, 0),FALSE)*$F25)</f>
        <v>0</v>
      </c>
      <c r="AC25" s="1321">
        <f t="shared" si="1"/>
        <v>0</v>
      </c>
      <c r="AD25" s="1321">
        <f>IF(ISERROR(VLOOKUP(VLOOKUP($A25, 'E4 TB Allocation Details'!$A$18:$L$214, MATCH("Customer ID", 'E4 TB Allocation Details'!$A$18:$L$18, 0),FALSE), 'E2 Allocators'!$B$15:$W$361, MATCH('O5 Details by Class &amp; Accounts'!AD$18, 'E2 Allocators'!$B$15:$W$15, 0),FALSE)*$G25), 0, VLOOKUP(VLOOKUP($A25, 'E4 TB Allocation Details'!$A$18:$L$214, MATCH("Customer ID", 'E4 TB Allocation Details'!$A$18:$L$18, 0),FALSE), 'E2 Allocators'!$B$15:$W$361, MATCH('O5 Details by Class &amp; Accounts'!AD$18, 'E2 Allocators'!$B$15:$W$15, 0),FALSE)*$G25)</f>
        <v>0</v>
      </c>
      <c r="AE25" s="1321">
        <f>IF(ISERROR(VLOOKUP(VLOOKUP($A25, 'E4 TB Allocation Details'!$A$18:$L$214, MATCH("Customer ID", 'E4 TB Allocation Details'!$A$18:$L$18, 0),FALSE), 'E2 Allocators'!$B$15:$W$361, MATCH('O5 Details by Class &amp; Accounts'!AE$18, 'E2 Allocators'!$B$15:$W$15, 0),FALSE)*$G25), 0, VLOOKUP(VLOOKUP($A25, 'E4 TB Allocation Details'!$A$18:$L$214, MATCH("Customer ID", 'E4 TB Allocation Details'!$A$18:$L$18, 0),FALSE), 'E2 Allocators'!$B$15:$W$361, MATCH('O5 Details by Class &amp; Accounts'!AE$18, 'E2 Allocators'!$B$15:$W$15, 0),FALSE)*$G25)</f>
        <v>0</v>
      </c>
      <c r="AF25" s="1321">
        <f>IF(ISERROR(VLOOKUP(VLOOKUP($A25, 'E4 TB Allocation Details'!$A$18:$L$214, MATCH("Customer ID", 'E4 TB Allocation Details'!$A$18:$L$18, 0),FALSE), 'E2 Allocators'!$B$15:$W$361, MATCH('O5 Details by Class &amp; Accounts'!AF$18, 'E2 Allocators'!$B$15:$W$15, 0),FALSE)*$G25), 0, VLOOKUP(VLOOKUP($A25, 'E4 TB Allocation Details'!$A$18:$L$214, MATCH("Customer ID", 'E4 TB Allocation Details'!$A$18:$L$18, 0),FALSE), 'E2 Allocators'!$B$15:$W$361, MATCH('O5 Details by Class &amp; Accounts'!AF$18, 'E2 Allocators'!$B$15:$W$15, 0),FALSE)*$G25)</f>
        <v>0</v>
      </c>
      <c r="AG25" s="1321">
        <f>IF(ISERROR(VLOOKUP(VLOOKUP($A25, 'E4 TB Allocation Details'!$A$18:$L$214, MATCH("Customer ID", 'E4 TB Allocation Details'!$A$18:$L$18, 0),FALSE), 'E2 Allocators'!$B$15:$W$361, MATCH('O5 Details by Class &amp; Accounts'!AG$18, 'E2 Allocators'!$B$15:$W$15, 0),FALSE)*$G25), 0, VLOOKUP(VLOOKUP($A25, 'E4 TB Allocation Details'!$A$18:$L$214, MATCH("Customer ID", 'E4 TB Allocation Details'!$A$18:$L$18, 0),FALSE), 'E2 Allocators'!$B$15:$W$361, MATCH('O5 Details by Class &amp; Accounts'!AG$18, 'E2 Allocators'!$B$15:$W$15, 0),FALSE)*$G25)</f>
        <v>0</v>
      </c>
      <c r="AH25" s="1321">
        <f>IF(ISERROR(VLOOKUP(VLOOKUP($A25, 'E4 TB Allocation Details'!$A$18:$L$214, MATCH("Customer ID", 'E4 TB Allocation Details'!$A$18:$L$18, 0),FALSE), 'E2 Allocators'!$B$15:$W$361, MATCH('O5 Details by Class &amp; Accounts'!AH$18, 'E2 Allocators'!$B$15:$W$15, 0),FALSE)*$G25), 0, VLOOKUP(VLOOKUP($A25, 'E4 TB Allocation Details'!$A$18:$L$214, MATCH("Customer ID", 'E4 TB Allocation Details'!$A$18:$L$18, 0),FALSE), 'E2 Allocators'!$B$15:$W$361, MATCH('O5 Details by Class &amp; Accounts'!AH$18, 'E2 Allocators'!$B$15:$W$15, 0),FALSE)*$G25)</f>
        <v>0</v>
      </c>
      <c r="AI25" s="1321">
        <f>IF(ISERROR(VLOOKUP(VLOOKUP($A25, 'E4 TB Allocation Details'!$A$18:$L$214, MATCH("Customer ID", 'E4 TB Allocation Details'!$A$18:$L$18, 0),FALSE), 'E2 Allocators'!$B$15:$W$361, MATCH('O5 Details by Class &amp; Accounts'!AI$18, 'E2 Allocators'!$B$15:$W$15, 0),FALSE)*$G25), 0, VLOOKUP(VLOOKUP($A25, 'E4 TB Allocation Details'!$A$18:$L$214, MATCH("Customer ID", 'E4 TB Allocation Details'!$A$18:$L$18, 0),FALSE), 'E2 Allocators'!$B$15:$W$361, MATCH('O5 Details by Class &amp; Accounts'!AI$18, 'E2 Allocators'!$B$15:$W$15, 0),FALSE)*$G25)</f>
        <v>0</v>
      </c>
      <c r="AJ25" s="1321">
        <f>IF(ISERROR(VLOOKUP(VLOOKUP($A25, 'E4 TB Allocation Details'!$A$18:$L$214, MATCH("Customer ID", 'E4 TB Allocation Details'!$A$18:$L$18, 0),FALSE), 'E2 Allocators'!$B$15:$W$361, MATCH('O5 Details by Class &amp; Accounts'!AJ$18, 'E2 Allocators'!$B$15:$W$15, 0),FALSE)*$G25), 0, VLOOKUP(VLOOKUP($A25, 'E4 TB Allocation Details'!$A$18:$L$214, MATCH("Customer ID", 'E4 TB Allocation Details'!$A$18:$L$18, 0),FALSE), 'E2 Allocators'!$B$15:$W$361, MATCH('O5 Details by Class &amp; Accounts'!AJ$18, 'E2 Allocators'!$B$15:$W$15, 0),FALSE)*$G25)</f>
        <v>0</v>
      </c>
      <c r="AK25" s="1321">
        <f>IF(ISERROR(VLOOKUP(VLOOKUP($A25, 'E4 TB Allocation Details'!$A$18:$L$214, MATCH("Customer ID", 'E4 TB Allocation Details'!$A$18:$L$18, 0),FALSE), 'E2 Allocators'!$B$15:$W$361, MATCH('O5 Details by Class &amp; Accounts'!AK$18, 'E2 Allocators'!$B$15:$W$15, 0),FALSE)*$G25), 0, VLOOKUP(VLOOKUP($A25, 'E4 TB Allocation Details'!$A$18:$L$214, MATCH("Customer ID", 'E4 TB Allocation Details'!$A$18:$L$18, 0),FALSE), 'E2 Allocators'!$B$15:$W$361, MATCH('O5 Details by Class &amp; Accounts'!AK$18, 'E2 Allocators'!$B$15:$W$15, 0),FALSE)*$G25)</f>
        <v>0</v>
      </c>
      <c r="AL25" s="1321">
        <f>IF(ISERROR(VLOOKUP(VLOOKUP($A25, 'E4 TB Allocation Details'!$A$18:$L$214, MATCH("Customer ID", 'E4 TB Allocation Details'!$A$18:$L$18, 0),FALSE), 'E2 Allocators'!$B$15:$W$361, MATCH('O5 Details by Class &amp; Accounts'!AL$18, 'E2 Allocators'!$B$15:$W$15, 0),FALSE)*$G25), 0, VLOOKUP(VLOOKUP($A25, 'E4 TB Allocation Details'!$A$18:$L$214, MATCH("Customer ID", 'E4 TB Allocation Details'!$A$18:$L$18, 0),FALSE), 'E2 Allocators'!$B$15:$W$361, MATCH('O5 Details by Class &amp; Accounts'!AL$18, 'E2 Allocators'!$B$15:$W$15, 0),FALSE)*$G25)</f>
        <v>0</v>
      </c>
      <c r="AM25" s="1321">
        <f>IF(ISERROR(VLOOKUP(VLOOKUP($A25, 'E4 TB Allocation Details'!$A$18:$L$214, MATCH("Customer ID", 'E4 TB Allocation Details'!$A$18:$L$18, 0),FALSE), 'E2 Allocators'!$B$15:$W$361, MATCH('O5 Details by Class &amp; Accounts'!AM$18, 'E2 Allocators'!$B$15:$W$15, 0),FALSE)*$G25), 0, VLOOKUP(VLOOKUP($A25, 'E4 TB Allocation Details'!$A$18:$L$214, MATCH("Customer ID", 'E4 TB Allocation Details'!$A$18:$L$18, 0),FALSE), 'E2 Allocators'!$B$15:$W$361, MATCH('O5 Details by Class &amp; Accounts'!AM$18, 'E2 Allocators'!$B$15:$W$15, 0),FALSE)*$G25)</f>
        <v>0</v>
      </c>
      <c r="AN25" s="1321">
        <f>IF(ISERROR(VLOOKUP(VLOOKUP($A25, 'E4 TB Allocation Details'!$A$18:$L$214, MATCH("Customer ID", 'E4 TB Allocation Details'!$A$18:$L$18, 0),FALSE), 'E2 Allocators'!$B$15:$W$361, MATCH('O5 Details by Class &amp; Accounts'!AN$18, 'E2 Allocators'!$B$15:$W$15, 0),FALSE)*$G25), 0, VLOOKUP(VLOOKUP($A25, 'E4 TB Allocation Details'!$A$18:$L$214, MATCH("Customer ID", 'E4 TB Allocation Details'!$A$18:$L$18, 0),FALSE), 'E2 Allocators'!$B$15:$W$361, MATCH('O5 Details by Class &amp; Accounts'!AN$18, 'E2 Allocators'!$B$15:$W$15, 0),FALSE)*$G25)</f>
        <v>0</v>
      </c>
      <c r="AO25" s="1321">
        <f>IF(ISERROR(VLOOKUP(VLOOKUP($A25, 'E4 TB Allocation Details'!$A$18:$L$214, MATCH("Customer ID", 'E4 TB Allocation Details'!$A$18:$L$18, 0),FALSE), 'E2 Allocators'!$B$15:$W$361, MATCH('O5 Details by Class &amp; Accounts'!AO$18, 'E2 Allocators'!$B$15:$W$15, 0),FALSE)*$G25), 0, VLOOKUP(VLOOKUP($A25, 'E4 TB Allocation Details'!$A$18:$L$214, MATCH("Customer ID", 'E4 TB Allocation Details'!$A$18:$L$18, 0),FALSE), 'E2 Allocators'!$B$15:$W$361, MATCH('O5 Details by Class &amp; Accounts'!AO$18, 'E2 Allocators'!$B$15:$W$15, 0),FALSE)*$G25)</f>
        <v>0</v>
      </c>
      <c r="AP25" s="1321">
        <f>IF(ISERROR(VLOOKUP(VLOOKUP($A25, 'E4 TB Allocation Details'!$A$18:$L$214, MATCH("Customer ID", 'E4 TB Allocation Details'!$A$18:$L$18, 0),FALSE), 'E2 Allocators'!$B$15:$W$361, MATCH('O5 Details by Class &amp; Accounts'!AP$18, 'E2 Allocators'!$B$15:$W$15, 0),FALSE)*$G25), 0, VLOOKUP(VLOOKUP($A25, 'E4 TB Allocation Details'!$A$18:$L$214, MATCH("Customer ID", 'E4 TB Allocation Details'!$A$18:$L$18, 0),FALSE), 'E2 Allocators'!$B$15:$W$361, MATCH('O5 Details by Class &amp; Accounts'!AP$18, 'E2 Allocators'!$B$15:$W$15, 0),FALSE)*$G25)</f>
        <v>0</v>
      </c>
      <c r="AQ25" s="1321">
        <f>IF(ISERROR(VLOOKUP(VLOOKUP($A25, 'E4 TB Allocation Details'!$A$18:$L$214, MATCH("Customer ID", 'E4 TB Allocation Details'!$A$18:$L$18, 0),FALSE), 'E2 Allocators'!$B$15:$W$361, MATCH('O5 Details by Class &amp; Accounts'!AQ$18, 'E2 Allocators'!$B$15:$W$15, 0),FALSE)*$G25), 0, VLOOKUP(VLOOKUP($A25, 'E4 TB Allocation Details'!$A$18:$L$214, MATCH("Customer ID", 'E4 TB Allocation Details'!$A$18:$L$18, 0),FALSE), 'E2 Allocators'!$B$15:$W$361, MATCH('O5 Details by Class &amp; Accounts'!AQ$18, 'E2 Allocators'!$B$15:$W$15, 0),FALSE)*$G25)</f>
        <v>0</v>
      </c>
      <c r="AR25" s="1321">
        <f>IF(ISERROR(VLOOKUP(VLOOKUP($A25, 'E4 TB Allocation Details'!$A$18:$L$214, MATCH("Customer ID", 'E4 TB Allocation Details'!$A$18:$L$18, 0),FALSE), 'E2 Allocators'!$B$15:$W$361, MATCH('O5 Details by Class &amp; Accounts'!AR$18, 'E2 Allocators'!$B$15:$W$15, 0),FALSE)*$G25), 0, VLOOKUP(VLOOKUP($A25, 'E4 TB Allocation Details'!$A$18:$L$214, MATCH("Customer ID", 'E4 TB Allocation Details'!$A$18:$L$18, 0),FALSE), 'E2 Allocators'!$B$15:$W$361, MATCH('O5 Details by Class &amp; Accounts'!AR$18, 'E2 Allocators'!$B$15:$W$15, 0),FALSE)*$G25)</f>
        <v>0</v>
      </c>
      <c r="AS25" s="1321">
        <f>IF(ISERROR(VLOOKUP(VLOOKUP($A25, 'E4 TB Allocation Details'!$A$18:$L$214, MATCH("Customer ID", 'E4 TB Allocation Details'!$A$18:$L$18, 0),FALSE), 'E2 Allocators'!$B$15:$W$361, MATCH('O5 Details by Class &amp; Accounts'!AS$18, 'E2 Allocators'!$B$15:$W$15, 0),FALSE)*$G25), 0, VLOOKUP(VLOOKUP($A25, 'E4 TB Allocation Details'!$A$18:$L$214, MATCH("Customer ID", 'E4 TB Allocation Details'!$A$18:$L$18, 0),FALSE), 'E2 Allocators'!$B$15:$W$361, MATCH('O5 Details by Class &amp; Accounts'!AS$18, 'E2 Allocators'!$B$15:$W$15, 0),FALSE)*$G25)</f>
        <v>0</v>
      </c>
      <c r="AT25" s="1321">
        <f>IF(ISERROR(VLOOKUP(VLOOKUP($A25, 'E4 TB Allocation Details'!$A$18:$L$214, MATCH("Customer ID", 'E4 TB Allocation Details'!$A$18:$L$18, 0),FALSE), 'E2 Allocators'!$B$15:$W$361, MATCH('O5 Details by Class &amp; Accounts'!AT$18, 'E2 Allocators'!$B$15:$W$15, 0),FALSE)*$G25), 0, VLOOKUP(VLOOKUP($A25, 'E4 TB Allocation Details'!$A$18:$L$214, MATCH("Customer ID", 'E4 TB Allocation Details'!$A$18:$L$18, 0),FALSE), 'E2 Allocators'!$B$15:$W$361, MATCH('O5 Details by Class &amp; Accounts'!AT$18, 'E2 Allocators'!$B$15:$W$15, 0),FALSE)*$G25)</f>
        <v>0</v>
      </c>
      <c r="AU25" s="1321">
        <f>IF(ISERROR(VLOOKUP(VLOOKUP($A25, 'E4 TB Allocation Details'!$A$18:$L$214, MATCH("Customer ID", 'E4 TB Allocation Details'!$A$18:$L$18, 0),FALSE), 'E2 Allocators'!$B$15:$W$361, MATCH('O5 Details by Class &amp; Accounts'!AU$18, 'E2 Allocators'!$B$15:$W$15, 0),FALSE)*$G25), 0, VLOOKUP(VLOOKUP($A25, 'E4 TB Allocation Details'!$A$18:$L$214, MATCH("Customer ID", 'E4 TB Allocation Details'!$A$18:$L$18, 0),FALSE), 'E2 Allocators'!$B$15:$W$361, MATCH('O5 Details by Class &amp; Accounts'!AU$18, 'E2 Allocators'!$B$15:$W$15, 0),FALSE)*$G25)</f>
        <v>0</v>
      </c>
      <c r="AV25" s="1321">
        <f>IF(ISERROR(VLOOKUP(VLOOKUP($A25, 'E4 TB Allocation Details'!$A$18:$L$214, MATCH("Customer ID", 'E4 TB Allocation Details'!$A$18:$L$18, 0),FALSE), 'E2 Allocators'!$B$15:$W$361, MATCH('O5 Details by Class &amp; Accounts'!AV$18, 'E2 Allocators'!$B$15:$W$15, 0),FALSE)*$G25), 0, VLOOKUP(VLOOKUP($A25, 'E4 TB Allocation Details'!$A$18:$L$214, MATCH("Customer ID", 'E4 TB Allocation Details'!$A$18:$L$18, 0),FALSE), 'E2 Allocators'!$B$15:$W$361, MATCH('O5 Details by Class &amp; Accounts'!AV$18, 'E2 Allocators'!$B$15:$W$15, 0),FALSE)*$G25)</f>
        <v>0</v>
      </c>
      <c r="AW25" s="1321">
        <f>IF(ISERROR(VLOOKUP(VLOOKUP($A25, 'E4 TB Allocation Details'!$A$18:$L$214, MATCH("Customer ID", 'E4 TB Allocation Details'!$A$18:$L$18, 0),FALSE), 'E2 Allocators'!$B$15:$W$361, MATCH('O5 Details by Class &amp; Accounts'!AW$18, 'E2 Allocators'!$B$15:$W$15, 0),FALSE)*$G25), 0, VLOOKUP(VLOOKUP($A25, 'E4 TB Allocation Details'!$A$18:$L$214, MATCH("Customer ID", 'E4 TB Allocation Details'!$A$18:$L$18, 0),FALSE), 'E2 Allocators'!$B$15:$W$361, MATCH('O5 Details by Class &amp; Accounts'!AW$18, 'E2 Allocators'!$B$15:$W$15, 0),FALSE)*$G25)</f>
        <v>0</v>
      </c>
      <c r="AX25" s="1321">
        <f t="shared" si="2"/>
        <v>0</v>
      </c>
      <c r="AY25" s="1321">
        <f>IF(ISERROR(VLOOKUP(VLOOKUP($A25, 'E4 TB Allocation Details'!$A$18:$L$214, MATCH("Misc ID", 'E4 TB Allocation Details'!$A$18:$L$18, 0),FALSE), 'E2 Allocators'!$B$15:$W$361, MATCH('O5 Details by Class &amp; Accounts'!AY$18, 'E2 Allocators'!$B$15:$W$15, 0),FALSE)*$E25), 0, VLOOKUP(VLOOKUP($A25, 'E4 TB Allocation Details'!$A$18:$L$214, MATCH("Misc ID", 'E4 TB Allocation Details'!$A$18:$L$18, 0),FALSE), 'E2 Allocators'!$B$15:$W$361, MATCH('O5 Details by Class &amp; Accounts'!AY$18, 'E2 Allocators'!$B$15:$W$15, 0),FALSE)*$E25)</f>
        <v>0</v>
      </c>
      <c r="AZ25" s="1321">
        <f>IF(ISERROR(VLOOKUP(VLOOKUP($A25, 'E4 TB Allocation Details'!$A$18:$L$214, MATCH("Misc ID", 'E4 TB Allocation Details'!$A$18:$L$18, 0),FALSE), 'E2 Allocators'!$B$15:$W$361, MATCH('O5 Details by Class &amp; Accounts'!AZ$18, 'E2 Allocators'!$B$15:$W$15, 0),FALSE)*$E25), 0, VLOOKUP(VLOOKUP($A25, 'E4 TB Allocation Details'!$A$18:$L$214, MATCH("Misc ID", 'E4 TB Allocation Details'!$A$18:$L$18, 0),FALSE), 'E2 Allocators'!$B$15:$W$361, MATCH('O5 Details by Class &amp; Accounts'!AZ$18, 'E2 Allocators'!$B$15:$W$15, 0),FALSE)*$E25)</f>
        <v>0</v>
      </c>
      <c r="BA25" s="1321">
        <f>IF(ISERROR(VLOOKUP(VLOOKUP($A25, 'E4 TB Allocation Details'!$A$18:$L$214, MATCH("Misc ID", 'E4 TB Allocation Details'!$A$18:$L$18, 0),FALSE), 'E2 Allocators'!$B$15:$W$361, MATCH('O5 Details by Class &amp; Accounts'!BA$18, 'E2 Allocators'!$B$15:$W$15, 0),FALSE)*$E25), 0, VLOOKUP(VLOOKUP($A25, 'E4 TB Allocation Details'!$A$18:$L$214, MATCH("Misc ID", 'E4 TB Allocation Details'!$A$18:$L$18, 0),FALSE), 'E2 Allocators'!$B$15:$W$361, MATCH('O5 Details by Class &amp; Accounts'!BA$18, 'E2 Allocators'!$B$15:$W$15, 0),FALSE)*$E25)</f>
        <v>0</v>
      </c>
      <c r="BB25" s="1321">
        <f>IF(ISERROR(VLOOKUP(VLOOKUP($A25, 'E4 TB Allocation Details'!$A$18:$L$214, MATCH("Misc ID", 'E4 TB Allocation Details'!$A$18:$L$18, 0),FALSE), 'E2 Allocators'!$B$15:$W$361, MATCH('O5 Details by Class &amp; Accounts'!BB$18, 'E2 Allocators'!$B$15:$W$15, 0),FALSE)*$E25), 0, VLOOKUP(VLOOKUP($A25, 'E4 TB Allocation Details'!$A$18:$L$214, MATCH("Misc ID", 'E4 TB Allocation Details'!$A$18:$L$18, 0),FALSE), 'E2 Allocators'!$B$15:$W$361, MATCH('O5 Details by Class &amp; Accounts'!BB$18, 'E2 Allocators'!$B$15:$W$15, 0),FALSE)*$E25)</f>
        <v>0</v>
      </c>
      <c r="BC25" s="1321">
        <f>IF(ISERROR(VLOOKUP(VLOOKUP($A25, 'E4 TB Allocation Details'!$A$18:$L$214, MATCH("Misc ID", 'E4 TB Allocation Details'!$A$18:$L$18, 0),FALSE), 'E2 Allocators'!$B$15:$W$361, MATCH('O5 Details by Class &amp; Accounts'!BC$18, 'E2 Allocators'!$B$15:$W$15, 0),FALSE)*$E25), 0, VLOOKUP(VLOOKUP($A25, 'E4 TB Allocation Details'!$A$18:$L$214, MATCH("Misc ID", 'E4 TB Allocation Details'!$A$18:$L$18, 0),FALSE), 'E2 Allocators'!$B$15:$W$361, MATCH('O5 Details by Class &amp; Accounts'!BC$18, 'E2 Allocators'!$B$15:$W$15, 0),FALSE)*$E25)</f>
        <v>0</v>
      </c>
      <c r="BD25" s="1321">
        <f>IF(ISERROR(VLOOKUP(VLOOKUP($A25, 'E4 TB Allocation Details'!$A$18:$L$214, MATCH("Misc ID", 'E4 TB Allocation Details'!$A$18:$L$18, 0),FALSE), 'E2 Allocators'!$B$15:$W$361, MATCH('O5 Details by Class &amp; Accounts'!BD$18, 'E2 Allocators'!$B$15:$W$15, 0),FALSE)*$E25), 0, VLOOKUP(VLOOKUP($A25, 'E4 TB Allocation Details'!$A$18:$L$214, MATCH("Misc ID", 'E4 TB Allocation Details'!$A$18:$L$18, 0),FALSE), 'E2 Allocators'!$B$15:$W$361, MATCH('O5 Details by Class &amp; Accounts'!BD$18, 'E2 Allocators'!$B$15:$W$15, 0),FALSE)*$E25)</f>
        <v>0</v>
      </c>
      <c r="BE25" s="1321">
        <f>IF(ISERROR(VLOOKUP(VLOOKUP($A25, 'E4 TB Allocation Details'!$A$18:$L$214, MATCH("Misc ID", 'E4 TB Allocation Details'!$A$18:$L$18, 0),FALSE), 'E2 Allocators'!$B$15:$W$361, MATCH('O5 Details by Class &amp; Accounts'!BE$18, 'E2 Allocators'!$B$15:$W$15, 0),FALSE)*$E25), 0, VLOOKUP(VLOOKUP($A25, 'E4 TB Allocation Details'!$A$18:$L$214, MATCH("Misc ID", 'E4 TB Allocation Details'!$A$18:$L$18, 0),FALSE), 'E2 Allocators'!$B$15:$W$361, MATCH('O5 Details by Class &amp; Accounts'!BE$18, 'E2 Allocators'!$B$15:$W$15, 0),FALSE)*$E25)</f>
        <v>0</v>
      </c>
      <c r="BF25" s="1321">
        <f>IF(ISERROR(VLOOKUP(VLOOKUP($A25, 'E4 TB Allocation Details'!$A$18:$L$214, MATCH("Misc ID", 'E4 TB Allocation Details'!$A$18:$L$18, 0),FALSE), 'E2 Allocators'!$B$15:$W$361, MATCH('O5 Details by Class &amp; Accounts'!BF$18, 'E2 Allocators'!$B$15:$W$15, 0),FALSE)*$E25), 0, VLOOKUP(VLOOKUP($A25, 'E4 TB Allocation Details'!$A$18:$L$214, MATCH("Misc ID", 'E4 TB Allocation Details'!$A$18:$L$18, 0),FALSE), 'E2 Allocators'!$B$15:$W$361, MATCH('O5 Details by Class &amp; Accounts'!BF$18, 'E2 Allocators'!$B$15:$W$15, 0),FALSE)*$E25)</f>
        <v>0</v>
      </c>
      <c r="BG25" s="1321">
        <f>IF(ISERROR(VLOOKUP(VLOOKUP($A25, 'E4 TB Allocation Details'!$A$18:$L$214, MATCH("Misc ID", 'E4 TB Allocation Details'!$A$18:$L$18, 0),FALSE), 'E2 Allocators'!$B$15:$W$361, MATCH('O5 Details by Class &amp; Accounts'!BG$18, 'E2 Allocators'!$B$15:$W$15, 0),FALSE)*$E25), 0, VLOOKUP(VLOOKUP($A25, 'E4 TB Allocation Details'!$A$18:$L$214, MATCH("Misc ID", 'E4 TB Allocation Details'!$A$18:$L$18, 0),FALSE), 'E2 Allocators'!$B$15:$W$361, MATCH('O5 Details by Class &amp; Accounts'!BG$18, 'E2 Allocators'!$B$15:$W$15, 0),FALSE)*$E25)</f>
        <v>0</v>
      </c>
      <c r="BH25" s="1321">
        <f>IF(ISERROR(VLOOKUP(VLOOKUP($A25, 'E4 TB Allocation Details'!$A$18:$L$214, MATCH("Misc ID", 'E4 TB Allocation Details'!$A$18:$L$18, 0),FALSE), 'E2 Allocators'!$B$15:$W$361, MATCH('O5 Details by Class &amp; Accounts'!BH$18, 'E2 Allocators'!$B$15:$W$15, 0),FALSE)*$E25), 0, VLOOKUP(VLOOKUP($A25, 'E4 TB Allocation Details'!$A$18:$L$214, MATCH("Misc ID", 'E4 TB Allocation Details'!$A$18:$L$18, 0),FALSE), 'E2 Allocators'!$B$15:$W$361, MATCH('O5 Details by Class &amp; Accounts'!BH$18, 'E2 Allocators'!$B$15:$W$15, 0),FALSE)*$E25)</f>
        <v>0</v>
      </c>
      <c r="BI25" s="1321">
        <f>IF(ISERROR(VLOOKUP(VLOOKUP($A25, 'E4 TB Allocation Details'!$A$18:$L$214, MATCH("Misc ID", 'E4 TB Allocation Details'!$A$18:$L$18, 0),FALSE), 'E2 Allocators'!$B$15:$W$361, MATCH('O5 Details by Class &amp; Accounts'!BI$18, 'E2 Allocators'!$B$15:$W$15, 0),FALSE)*$E25), 0, VLOOKUP(VLOOKUP($A25, 'E4 TB Allocation Details'!$A$18:$L$214, MATCH("Misc ID", 'E4 TB Allocation Details'!$A$18:$L$18, 0),FALSE), 'E2 Allocators'!$B$15:$W$361, MATCH('O5 Details by Class &amp; Accounts'!BI$18, 'E2 Allocators'!$B$15:$W$15, 0),FALSE)*$E25)</f>
        <v>0</v>
      </c>
      <c r="BJ25" s="1321">
        <f>IF(ISERROR(VLOOKUP(VLOOKUP($A25, 'E4 TB Allocation Details'!$A$18:$L$214, MATCH("Misc ID", 'E4 TB Allocation Details'!$A$18:$L$18, 0),FALSE), 'E2 Allocators'!$B$15:$W$361, MATCH('O5 Details by Class &amp; Accounts'!BJ$18, 'E2 Allocators'!$B$15:$W$15, 0),FALSE)*$E25), 0, VLOOKUP(VLOOKUP($A25, 'E4 TB Allocation Details'!$A$18:$L$214, MATCH("Misc ID", 'E4 TB Allocation Details'!$A$18:$L$18, 0),FALSE), 'E2 Allocators'!$B$15:$W$361, MATCH('O5 Details by Class &amp; Accounts'!BJ$18, 'E2 Allocators'!$B$15:$W$15, 0),FALSE)*$E25)</f>
        <v>0</v>
      </c>
      <c r="BK25" s="1321">
        <f>IF(ISERROR(VLOOKUP(VLOOKUP($A25, 'E4 TB Allocation Details'!$A$18:$L$214, MATCH("Misc ID", 'E4 TB Allocation Details'!$A$18:$L$18, 0),FALSE), 'E2 Allocators'!$B$15:$W$361, MATCH('O5 Details by Class &amp; Accounts'!BK$18, 'E2 Allocators'!$B$15:$W$15, 0),FALSE)*$E25), 0, VLOOKUP(VLOOKUP($A25, 'E4 TB Allocation Details'!$A$18:$L$214, MATCH("Misc ID", 'E4 TB Allocation Details'!$A$18:$L$18, 0),FALSE), 'E2 Allocators'!$B$15:$W$361, MATCH('O5 Details by Class &amp; Accounts'!BK$18, 'E2 Allocators'!$B$15:$W$15, 0),FALSE)*$E25)</f>
        <v>0</v>
      </c>
      <c r="BL25" s="1321">
        <f>IF(ISERROR(VLOOKUP(VLOOKUP($A25, 'E4 TB Allocation Details'!$A$18:$L$214, MATCH("Misc ID", 'E4 TB Allocation Details'!$A$18:$L$18, 0),FALSE), 'E2 Allocators'!$B$15:$W$361, MATCH('O5 Details by Class &amp; Accounts'!BL$18, 'E2 Allocators'!$B$15:$W$15, 0),FALSE)*$E25), 0, VLOOKUP(VLOOKUP($A25, 'E4 TB Allocation Details'!$A$18:$L$214, MATCH("Misc ID", 'E4 TB Allocation Details'!$A$18:$L$18, 0),FALSE), 'E2 Allocators'!$B$15:$W$361, MATCH('O5 Details by Class &amp; Accounts'!BL$18, 'E2 Allocators'!$B$15:$W$15, 0),FALSE)*$E25)</f>
        <v>0</v>
      </c>
      <c r="BM25" s="1321">
        <f>IF(ISERROR(VLOOKUP(VLOOKUP($A25, 'E4 TB Allocation Details'!$A$18:$L$214, MATCH("Misc ID", 'E4 TB Allocation Details'!$A$18:$L$18, 0),FALSE), 'E2 Allocators'!$B$15:$W$361, MATCH('O5 Details by Class &amp; Accounts'!BM$18, 'E2 Allocators'!$B$15:$W$15, 0),FALSE)*$E25), 0, VLOOKUP(VLOOKUP($A25, 'E4 TB Allocation Details'!$A$18:$L$214, MATCH("Misc ID", 'E4 TB Allocation Details'!$A$18:$L$18, 0),FALSE), 'E2 Allocators'!$B$15:$W$361, MATCH('O5 Details by Class &amp; Accounts'!BM$18, 'E2 Allocators'!$B$15:$W$15, 0),FALSE)*$E25)</f>
        <v>0</v>
      </c>
      <c r="BN25" s="1321">
        <f>IF(ISERROR(VLOOKUP(VLOOKUP($A25, 'E4 TB Allocation Details'!$A$18:$L$214, MATCH("Misc ID", 'E4 TB Allocation Details'!$A$18:$L$18, 0),FALSE), 'E2 Allocators'!$B$15:$W$361, MATCH('O5 Details by Class &amp; Accounts'!BN$18, 'E2 Allocators'!$B$15:$W$15, 0),FALSE)*$E25), 0, VLOOKUP(VLOOKUP($A25, 'E4 TB Allocation Details'!$A$18:$L$214, MATCH("Misc ID", 'E4 TB Allocation Details'!$A$18:$L$18, 0),FALSE), 'E2 Allocators'!$B$15:$W$361, MATCH('O5 Details by Class &amp; Accounts'!BN$18, 'E2 Allocators'!$B$15:$W$15, 0),FALSE)*$E25)</f>
        <v>0</v>
      </c>
      <c r="BO25" s="1321">
        <f>IF(ISERROR(VLOOKUP(VLOOKUP($A25, 'E4 TB Allocation Details'!$A$18:$L$214, MATCH("Misc ID", 'E4 TB Allocation Details'!$A$18:$L$18, 0),FALSE), 'E2 Allocators'!$B$15:$W$361, MATCH('O5 Details by Class &amp; Accounts'!BO$18, 'E2 Allocators'!$B$15:$W$15, 0),FALSE)*$E25), 0, VLOOKUP(VLOOKUP($A25, 'E4 TB Allocation Details'!$A$18:$L$214, MATCH("Misc ID", 'E4 TB Allocation Details'!$A$18:$L$18, 0),FALSE), 'E2 Allocators'!$B$15:$W$361, MATCH('O5 Details by Class &amp; Accounts'!BO$18, 'E2 Allocators'!$B$15:$W$15, 0),FALSE)*$E25)</f>
        <v>0</v>
      </c>
      <c r="BP25" s="1321">
        <f>IF(ISERROR(VLOOKUP(VLOOKUP($A25, 'E4 TB Allocation Details'!$A$18:$L$214, MATCH("Misc ID", 'E4 TB Allocation Details'!$A$18:$L$18, 0),FALSE), 'E2 Allocators'!$B$15:$W$361, MATCH('O5 Details by Class &amp; Accounts'!BP$18, 'E2 Allocators'!$B$15:$W$15, 0),FALSE)*$E25), 0, VLOOKUP(VLOOKUP($A25, 'E4 TB Allocation Details'!$A$18:$L$214, MATCH("Misc ID", 'E4 TB Allocation Details'!$A$18:$L$18, 0),FALSE), 'E2 Allocators'!$B$15:$W$361, MATCH('O5 Details by Class &amp; Accounts'!BP$18, 'E2 Allocators'!$B$15:$W$15, 0),FALSE)*$E25)</f>
        <v>0</v>
      </c>
      <c r="BQ25" s="1321">
        <f>IF(ISERROR(VLOOKUP(VLOOKUP($A25, 'E4 TB Allocation Details'!$A$18:$L$214, MATCH("Misc ID", 'E4 TB Allocation Details'!$A$18:$L$18, 0),FALSE), 'E2 Allocators'!$B$15:$W$361, MATCH('O5 Details by Class &amp; Accounts'!BQ$18, 'E2 Allocators'!$B$15:$W$15, 0),FALSE)*$E25), 0, VLOOKUP(VLOOKUP($A25, 'E4 TB Allocation Details'!$A$18:$L$214, MATCH("Misc ID", 'E4 TB Allocation Details'!$A$18:$L$18, 0),FALSE), 'E2 Allocators'!$B$15:$W$361, MATCH('O5 Details by Class &amp; Accounts'!BQ$18, 'E2 Allocators'!$B$15:$W$15, 0),FALSE)*$E25)</f>
        <v>0</v>
      </c>
      <c r="BR25" s="1321">
        <f>IF(ISERROR(VLOOKUP(VLOOKUP($A25, 'E4 TB Allocation Details'!$A$18:$L$214, MATCH("Misc ID", 'E4 TB Allocation Details'!$A$18:$L$18, 0),FALSE), 'E2 Allocators'!$B$15:$W$361, MATCH('O5 Details by Class &amp; Accounts'!BR$18, 'E2 Allocators'!$B$15:$W$15, 0),FALSE)*$E25), 0, VLOOKUP(VLOOKUP($A25, 'E4 TB Allocation Details'!$A$18:$L$214, MATCH("Misc ID", 'E4 TB Allocation Details'!$A$18:$L$18, 0),FALSE), 'E2 Allocators'!$B$15:$W$361, MATCH('O5 Details by Class &amp; Accounts'!BR$18, 'E2 Allocators'!$B$15:$W$15, 0),FALSE)*$E25)</f>
        <v>0</v>
      </c>
      <c r="BS25" s="1321">
        <f t="shared" si="3"/>
        <v>0</v>
      </c>
      <c r="BT25" s="1321">
        <f>IF(ISERROR(VLOOKUP(VLOOKUP($A25, 'E4 TB Allocation Details'!$A$18:$L$214, MATCH("A &amp; G ID", 'E4 TB Allocation Details'!$A$18:$L$18, 0),FALSE), 'E2 Allocators'!$B$15:$W$361, MATCH('O5 Details by Class &amp; Accounts'!BT$18, 'E2 Allocators'!$B$15:$W$15, 0),FALSE)*$E25), 0, VLOOKUP(VLOOKUP($A25, 'E4 TB Allocation Details'!$A$18:$L$214, MATCH("A &amp; G ID", 'E4 TB Allocation Details'!$A$18:$L$18, 0),FALSE), 'E2 Allocators'!$B$15:$W$361, MATCH('O5 Details by Class &amp; Accounts'!BT$18, 'E2 Allocators'!$B$15:$W$15, 0),FALSE)*$E25)</f>
        <v>0</v>
      </c>
      <c r="BU25" s="1321">
        <f>IF(ISERROR(VLOOKUP(VLOOKUP($A25, 'E4 TB Allocation Details'!$A$18:$L$214, MATCH("A &amp; G ID", 'E4 TB Allocation Details'!$A$18:$L$18, 0),FALSE), 'E2 Allocators'!$B$15:$W$361, MATCH('O5 Details by Class &amp; Accounts'!BU$18, 'E2 Allocators'!$B$15:$W$15, 0),FALSE)*$E25), 0, VLOOKUP(VLOOKUP($A25, 'E4 TB Allocation Details'!$A$18:$L$214, MATCH("A &amp; G ID", 'E4 TB Allocation Details'!$A$18:$L$18, 0),FALSE), 'E2 Allocators'!$B$15:$W$361, MATCH('O5 Details by Class &amp; Accounts'!BU$18, 'E2 Allocators'!$B$15:$W$15, 0),FALSE)*$E25)</f>
        <v>0</v>
      </c>
      <c r="BV25" s="1321">
        <f>IF(ISERROR(VLOOKUP(VLOOKUP($A25, 'E4 TB Allocation Details'!$A$18:$L$214, MATCH("A &amp; G ID", 'E4 TB Allocation Details'!$A$18:$L$18, 0),FALSE), 'E2 Allocators'!$B$15:$W$361, MATCH('O5 Details by Class &amp; Accounts'!BV$18, 'E2 Allocators'!$B$15:$W$15, 0),FALSE)*$E25), 0, VLOOKUP(VLOOKUP($A25, 'E4 TB Allocation Details'!$A$18:$L$214, MATCH("A &amp; G ID", 'E4 TB Allocation Details'!$A$18:$L$18, 0),FALSE), 'E2 Allocators'!$B$15:$W$361, MATCH('O5 Details by Class &amp; Accounts'!BV$18, 'E2 Allocators'!$B$15:$W$15, 0),FALSE)*$E25)</f>
        <v>0</v>
      </c>
      <c r="BW25" s="1321">
        <f>IF(ISERROR(VLOOKUP(VLOOKUP($A25, 'E4 TB Allocation Details'!$A$18:$L$214, MATCH("A &amp; G ID", 'E4 TB Allocation Details'!$A$18:$L$18, 0),FALSE), 'E2 Allocators'!$B$15:$W$361, MATCH('O5 Details by Class &amp; Accounts'!BW$18, 'E2 Allocators'!$B$15:$W$15, 0),FALSE)*$E25), 0, VLOOKUP(VLOOKUP($A25, 'E4 TB Allocation Details'!$A$18:$L$214, MATCH("A &amp; G ID", 'E4 TB Allocation Details'!$A$18:$L$18, 0),FALSE), 'E2 Allocators'!$B$15:$W$361, MATCH('O5 Details by Class &amp; Accounts'!BW$18, 'E2 Allocators'!$B$15:$W$15, 0),FALSE)*$E25)</f>
        <v>0</v>
      </c>
      <c r="BX25" s="1321">
        <f>IF(ISERROR(VLOOKUP(VLOOKUP($A25, 'E4 TB Allocation Details'!$A$18:$L$214, MATCH("A &amp; G ID", 'E4 TB Allocation Details'!$A$18:$L$18, 0),FALSE), 'E2 Allocators'!$B$15:$W$361, MATCH('O5 Details by Class &amp; Accounts'!BX$18, 'E2 Allocators'!$B$15:$W$15, 0),FALSE)*$E25), 0, VLOOKUP(VLOOKUP($A25, 'E4 TB Allocation Details'!$A$18:$L$214, MATCH("A &amp; G ID", 'E4 TB Allocation Details'!$A$18:$L$18, 0),FALSE), 'E2 Allocators'!$B$15:$W$361, MATCH('O5 Details by Class &amp; Accounts'!BX$18, 'E2 Allocators'!$B$15:$W$15, 0),FALSE)*$E25)</f>
        <v>0</v>
      </c>
      <c r="BY25" s="1321">
        <f>IF(ISERROR(VLOOKUP(VLOOKUP($A25, 'E4 TB Allocation Details'!$A$18:$L$214, MATCH("A &amp; G ID", 'E4 TB Allocation Details'!$A$18:$L$18, 0),FALSE), 'E2 Allocators'!$B$15:$W$361, MATCH('O5 Details by Class &amp; Accounts'!BY$18, 'E2 Allocators'!$B$15:$W$15, 0),FALSE)*$E25), 0, VLOOKUP(VLOOKUP($A25, 'E4 TB Allocation Details'!$A$18:$L$214, MATCH("A &amp; G ID", 'E4 TB Allocation Details'!$A$18:$L$18, 0),FALSE), 'E2 Allocators'!$B$15:$W$361, MATCH('O5 Details by Class &amp; Accounts'!BY$18, 'E2 Allocators'!$B$15:$W$15, 0),FALSE)*$E25)</f>
        <v>0</v>
      </c>
      <c r="BZ25" s="1321">
        <f>IF(ISERROR(VLOOKUP(VLOOKUP($A25, 'E4 TB Allocation Details'!$A$18:$L$214, MATCH("A &amp; G ID", 'E4 TB Allocation Details'!$A$18:$L$18, 0),FALSE), 'E2 Allocators'!$B$15:$W$361, MATCH('O5 Details by Class &amp; Accounts'!BZ$18, 'E2 Allocators'!$B$15:$W$15, 0),FALSE)*$E25), 0, VLOOKUP(VLOOKUP($A25, 'E4 TB Allocation Details'!$A$18:$L$214, MATCH("A &amp; G ID", 'E4 TB Allocation Details'!$A$18:$L$18, 0),FALSE), 'E2 Allocators'!$B$15:$W$361, MATCH('O5 Details by Class &amp; Accounts'!BZ$18, 'E2 Allocators'!$B$15:$W$15, 0),FALSE)*$E25)</f>
        <v>0</v>
      </c>
      <c r="CA25" s="1321">
        <f>IF(ISERROR(VLOOKUP(VLOOKUP($A25, 'E4 TB Allocation Details'!$A$18:$L$214, MATCH("A &amp; G ID", 'E4 TB Allocation Details'!$A$18:$L$18, 0),FALSE), 'E2 Allocators'!$B$15:$W$361, MATCH('O5 Details by Class &amp; Accounts'!CA$18, 'E2 Allocators'!$B$15:$W$15, 0),FALSE)*$E25), 0, VLOOKUP(VLOOKUP($A25, 'E4 TB Allocation Details'!$A$18:$L$214, MATCH("A &amp; G ID", 'E4 TB Allocation Details'!$A$18:$L$18, 0),FALSE), 'E2 Allocators'!$B$15:$W$361, MATCH('O5 Details by Class &amp; Accounts'!CA$18, 'E2 Allocators'!$B$15:$W$15, 0),FALSE)*$E25)</f>
        <v>0</v>
      </c>
      <c r="CB25" s="1321">
        <f>IF(ISERROR(VLOOKUP(VLOOKUP($A25, 'E4 TB Allocation Details'!$A$18:$L$214, MATCH("A &amp; G ID", 'E4 TB Allocation Details'!$A$18:$L$18, 0),FALSE), 'E2 Allocators'!$B$15:$W$361, MATCH('O5 Details by Class &amp; Accounts'!CB$18, 'E2 Allocators'!$B$15:$W$15, 0),FALSE)*$E25), 0, VLOOKUP(VLOOKUP($A25, 'E4 TB Allocation Details'!$A$18:$L$214, MATCH("A &amp; G ID", 'E4 TB Allocation Details'!$A$18:$L$18, 0),FALSE), 'E2 Allocators'!$B$15:$W$361, MATCH('O5 Details by Class &amp; Accounts'!CB$18, 'E2 Allocators'!$B$15:$W$15, 0),FALSE)*$E25)</f>
        <v>0</v>
      </c>
      <c r="CC25" s="1321">
        <f>IF(ISERROR(VLOOKUP(VLOOKUP($A25, 'E4 TB Allocation Details'!$A$18:$L$214, MATCH("A &amp; G ID", 'E4 TB Allocation Details'!$A$18:$L$18, 0),FALSE), 'E2 Allocators'!$B$15:$W$361, MATCH('O5 Details by Class &amp; Accounts'!CC$18, 'E2 Allocators'!$B$15:$W$15, 0),FALSE)*$E25), 0, VLOOKUP(VLOOKUP($A25, 'E4 TB Allocation Details'!$A$18:$L$214, MATCH("A &amp; G ID", 'E4 TB Allocation Details'!$A$18:$L$18, 0),FALSE), 'E2 Allocators'!$B$15:$W$361, MATCH('O5 Details by Class &amp; Accounts'!CC$18, 'E2 Allocators'!$B$15:$W$15, 0),FALSE)*$E25)</f>
        <v>0</v>
      </c>
      <c r="CD25" s="1321">
        <f>IF(ISERROR(VLOOKUP(VLOOKUP($A25, 'E4 TB Allocation Details'!$A$18:$L$214, MATCH("A &amp; G ID", 'E4 TB Allocation Details'!$A$18:$L$18, 0),FALSE), 'E2 Allocators'!$B$15:$W$361, MATCH('O5 Details by Class &amp; Accounts'!CD$18, 'E2 Allocators'!$B$15:$W$15, 0),FALSE)*$E25), 0, VLOOKUP(VLOOKUP($A25, 'E4 TB Allocation Details'!$A$18:$L$214, MATCH("A &amp; G ID", 'E4 TB Allocation Details'!$A$18:$L$18, 0),FALSE), 'E2 Allocators'!$B$15:$W$361, MATCH('O5 Details by Class &amp; Accounts'!CD$18, 'E2 Allocators'!$B$15:$W$15, 0),FALSE)*$E25)</f>
        <v>0</v>
      </c>
      <c r="CE25" s="1321">
        <f>IF(ISERROR(VLOOKUP(VLOOKUP($A25, 'E4 TB Allocation Details'!$A$18:$L$214, MATCH("A &amp; G ID", 'E4 TB Allocation Details'!$A$18:$L$18, 0),FALSE), 'E2 Allocators'!$B$15:$W$361, MATCH('O5 Details by Class &amp; Accounts'!CE$18, 'E2 Allocators'!$B$15:$W$15, 0),FALSE)*$E25), 0, VLOOKUP(VLOOKUP($A25, 'E4 TB Allocation Details'!$A$18:$L$214, MATCH("A &amp; G ID", 'E4 TB Allocation Details'!$A$18:$L$18, 0),FALSE), 'E2 Allocators'!$B$15:$W$361, MATCH('O5 Details by Class &amp; Accounts'!CE$18, 'E2 Allocators'!$B$15:$W$15, 0),FALSE)*$E25)</f>
        <v>0</v>
      </c>
      <c r="CF25" s="1321">
        <f>IF(ISERROR(VLOOKUP(VLOOKUP($A25, 'E4 TB Allocation Details'!$A$18:$L$214, MATCH("A &amp; G ID", 'E4 TB Allocation Details'!$A$18:$L$18, 0),FALSE), 'E2 Allocators'!$B$15:$W$361, MATCH('O5 Details by Class &amp; Accounts'!CF$18, 'E2 Allocators'!$B$15:$W$15, 0),FALSE)*$E25), 0, VLOOKUP(VLOOKUP($A25, 'E4 TB Allocation Details'!$A$18:$L$214, MATCH("A &amp; G ID", 'E4 TB Allocation Details'!$A$18:$L$18, 0),FALSE), 'E2 Allocators'!$B$15:$W$361, MATCH('O5 Details by Class &amp; Accounts'!CF$18, 'E2 Allocators'!$B$15:$W$15, 0),FALSE)*$E25)</f>
        <v>0</v>
      </c>
      <c r="CG25" s="1321">
        <f>IF(ISERROR(VLOOKUP(VLOOKUP($A25, 'E4 TB Allocation Details'!$A$18:$L$214, MATCH("A &amp; G ID", 'E4 TB Allocation Details'!$A$18:$L$18, 0),FALSE), 'E2 Allocators'!$B$15:$W$361, MATCH('O5 Details by Class &amp; Accounts'!CG$18, 'E2 Allocators'!$B$15:$W$15, 0),FALSE)*$E25), 0, VLOOKUP(VLOOKUP($A25, 'E4 TB Allocation Details'!$A$18:$L$214, MATCH("A &amp; G ID", 'E4 TB Allocation Details'!$A$18:$L$18, 0),FALSE), 'E2 Allocators'!$B$15:$W$361, MATCH('O5 Details by Class &amp; Accounts'!CG$18, 'E2 Allocators'!$B$15:$W$15, 0),FALSE)*$E25)</f>
        <v>0</v>
      </c>
      <c r="CH25" s="1321">
        <f>IF(ISERROR(VLOOKUP(VLOOKUP($A25, 'E4 TB Allocation Details'!$A$18:$L$214, MATCH("A &amp; G ID", 'E4 TB Allocation Details'!$A$18:$L$18, 0),FALSE), 'E2 Allocators'!$B$15:$W$361, MATCH('O5 Details by Class &amp; Accounts'!CH$18, 'E2 Allocators'!$B$15:$W$15, 0),FALSE)*$E25), 0, VLOOKUP(VLOOKUP($A25, 'E4 TB Allocation Details'!$A$18:$L$214, MATCH("A &amp; G ID", 'E4 TB Allocation Details'!$A$18:$L$18, 0),FALSE), 'E2 Allocators'!$B$15:$W$361, MATCH('O5 Details by Class &amp; Accounts'!CH$18, 'E2 Allocators'!$B$15:$W$15, 0),FALSE)*$E25)</f>
        <v>0</v>
      </c>
      <c r="CI25" s="1321">
        <f>IF(ISERROR(VLOOKUP(VLOOKUP($A25, 'E4 TB Allocation Details'!$A$18:$L$214, MATCH("A &amp; G ID", 'E4 TB Allocation Details'!$A$18:$L$18, 0),FALSE), 'E2 Allocators'!$B$15:$W$361, MATCH('O5 Details by Class &amp; Accounts'!CI$18, 'E2 Allocators'!$B$15:$W$15, 0),FALSE)*$E25), 0, VLOOKUP(VLOOKUP($A25, 'E4 TB Allocation Details'!$A$18:$L$214, MATCH("A &amp; G ID", 'E4 TB Allocation Details'!$A$18:$L$18, 0),FALSE), 'E2 Allocators'!$B$15:$W$361, MATCH('O5 Details by Class &amp; Accounts'!CI$18, 'E2 Allocators'!$B$15:$W$15, 0),FALSE)*$E25)</f>
        <v>0</v>
      </c>
      <c r="CJ25" s="1321">
        <f>IF(ISERROR(VLOOKUP(VLOOKUP($A25, 'E4 TB Allocation Details'!$A$18:$L$214, MATCH("A &amp; G ID", 'E4 TB Allocation Details'!$A$18:$L$18, 0),FALSE), 'E2 Allocators'!$B$15:$W$361, MATCH('O5 Details by Class &amp; Accounts'!CJ$18, 'E2 Allocators'!$B$15:$W$15, 0),FALSE)*$E25), 0, VLOOKUP(VLOOKUP($A25, 'E4 TB Allocation Details'!$A$18:$L$214, MATCH("A &amp; G ID", 'E4 TB Allocation Details'!$A$18:$L$18, 0),FALSE), 'E2 Allocators'!$B$15:$W$361, MATCH('O5 Details by Class &amp; Accounts'!CJ$18, 'E2 Allocators'!$B$15:$W$15, 0),FALSE)*$E25)</f>
        <v>0</v>
      </c>
      <c r="CK25" s="1321">
        <f>IF(ISERROR(VLOOKUP(VLOOKUP($A25, 'E4 TB Allocation Details'!$A$18:$L$214, MATCH("A &amp; G ID", 'E4 TB Allocation Details'!$A$18:$L$18, 0),FALSE), 'E2 Allocators'!$B$15:$W$361, MATCH('O5 Details by Class &amp; Accounts'!CK$18, 'E2 Allocators'!$B$15:$W$15, 0),FALSE)*$E25), 0, VLOOKUP(VLOOKUP($A25, 'E4 TB Allocation Details'!$A$18:$L$214, MATCH("A &amp; G ID", 'E4 TB Allocation Details'!$A$18:$L$18, 0),FALSE), 'E2 Allocators'!$B$15:$W$361, MATCH('O5 Details by Class &amp; Accounts'!CK$18, 'E2 Allocators'!$B$15:$W$15, 0),FALSE)*$E25)</f>
        <v>0</v>
      </c>
      <c r="CL25" s="1321">
        <f>IF(ISERROR(VLOOKUP(VLOOKUP($A25, 'E4 TB Allocation Details'!$A$18:$L$214, MATCH("A &amp; G ID", 'E4 TB Allocation Details'!$A$18:$L$18, 0),FALSE), 'E2 Allocators'!$B$15:$W$361, MATCH('O5 Details by Class &amp; Accounts'!CL$18, 'E2 Allocators'!$B$15:$W$15, 0),FALSE)*$E25), 0, VLOOKUP(VLOOKUP($A25, 'E4 TB Allocation Details'!$A$18:$L$214, MATCH("A &amp; G ID", 'E4 TB Allocation Details'!$A$18:$L$18, 0),FALSE), 'E2 Allocators'!$B$15:$W$361, MATCH('O5 Details by Class &amp; Accounts'!CL$18, 'E2 Allocators'!$B$15:$W$15, 0),FALSE)*$E25)</f>
        <v>0</v>
      </c>
      <c r="CM25" s="1321">
        <f>IF(ISERROR(VLOOKUP(VLOOKUP($A25, 'E4 TB Allocation Details'!$A$18:$L$214, MATCH("A &amp; G ID", 'E4 TB Allocation Details'!$A$18:$L$18, 0),FALSE), 'E2 Allocators'!$B$15:$W$361, MATCH('O5 Details by Class &amp; Accounts'!CM$18, 'E2 Allocators'!$B$15:$W$15, 0),FALSE)*$E25), 0, VLOOKUP(VLOOKUP($A25, 'E4 TB Allocation Details'!$A$18:$L$214, MATCH("A &amp; G ID", 'E4 TB Allocation Details'!$A$18:$L$18, 0),FALSE), 'E2 Allocators'!$B$15:$W$361, MATCH('O5 Details by Class &amp; Accounts'!CM$18, 'E2 Allocators'!$B$15:$W$15, 0),FALSE)*$E25)</f>
        <v>0</v>
      </c>
      <c r="CN25" s="1321">
        <f t="shared" si="5"/>
        <v>0</v>
      </c>
      <c r="CO25" s="1650">
        <f t="shared" si="4"/>
        <v>0</v>
      </c>
      <c r="CQ25" s="1898" t="s">
        <v>703</v>
      </c>
    </row>
    <row r="26" spans="1:95" s="64" customFormat="1" ht="12.75">
      <c r="A26" s="1087" t="s">
        <v>824</v>
      </c>
      <c r="B26" s="1088" t="s">
        <v>343</v>
      </c>
      <c r="C26" s="1647">
        <f>IF(ISERROR(VLOOKUP($A26,'I3 TB Data'!$A$19:$H$484,MATCH('O5 Details by Class &amp; Accounts'!$C$18, 'I3 TB Data'!$A$19:$H$19,0),0)), 0, VLOOKUP($A26,'I3 TB Data'!$A$19:$H$484,MATCH('O5 Details by Class &amp; Accounts'!$C$18,'I3 TB Data'!$A$19:$H$19,0),0))</f>
        <v>0</v>
      </c>
      <c r="D26" s="1648">
        <f>'I4 BO ASSETS'!E23</f>
        <v>0</v>
      </c>
      <c r="E26" s="1647">
        <f t="shared" si="6"/>
        <v>0</v>
      </c>
      <c r="F26" s="1649">
        <f>IF(ISERROR(VLOOKUP($A26, 'E1 Categorization'!A33:E124, MATCH("Customer Component", 'E1 Categorization'!$A$33:$E$33,0), 0)), 0, IF(VLOOKUP($A26, 'E1 Categorization'!A33:E124, MATCH("Customer Component", 'E1 Categorization'!$A$33:$E$33,0), 0)=0, 'O5 Details by Class &amp; Accounts'!$E26, IF(AND(VLOOKUP($A26, 'E1 Categorization'!A33:E124, MATCH("Customer Component", 'E1 Categorization'!$A$33:$E$33,0), 0) &gt;0, VLOOKUP($A26, 'E1 Categorization'!A33:E124, MATCH("Customer Component", 'E1 Categorization'!$A$33:$E$33,0), 0)&lt;1), 'O5 Details by Class &amp; Accounts'!$E26*(1-VLOOKUP($A26, 'E1 Categorization'!A33:E124, MATCH("Customer Component", 'E1 Categorization'!$A$33:$E$33,0), 0)), 0)))</f>
        <v>0</v>
      </c>
      <c r="G26" s="1649">
        <f>IF(ISERROR(VLOOKUP($A26, 'E1 Categorization'!A33:E124, MATCH("Customer Component", 'E1 Categorization'!$A$33:$E$33,0), 0)),0, IF(VLOOKUP($A26, 'E1 Categorization'!A33:E124, MATCH("Customer Component", 'E1 Categorization'!$A$33:$E$33,0), 0)=0, 0, IF(AND(VLOOKUP($A26, 'E1 Categorization'!A33:E124, MATCH("Customer Component", 'E1 Categorization'!$A$33:$E$33,0), 0) &gt;0, VLOOKUP($A26, 'E1 Categorization'!A33:E124, MATCH("Customer Component", 'E1 Categorization'!$A$33:$E$33,0), 0)&lt;1), 'O5 Details by Class &amp; Accounts'!$E26*(VLOOKUP($A26, 'E1 Categorization'!A33:E124, MATCH("Customer Component", 'E1 Categorization'!$A$33:$E$33,0), 0)), 'O5 Details by Class &amp; Accounts'!$E26)))</f>
        <v>0</v>
      </c>
      <c r="H26" s="1321">
        <f t="shared" si="0"/>
        <v>0</v>
      </c>
      <c r="I26" s="1321">
        <f>IF(ISERROR(VLOOKUP(VLOOKUP($A26, 'E4 TB Allocation Details'!$A$18:$L$214, MATCH("Demand ID", 'E4 TB Allocation Details'!$A$18:$L$18, 0),FALSE), 'E2 Allocators'!$B$15:$W$361, MATCH('O5 Details by Class &amp; Accounts'!I$18, 'E2 Allocators'!$B$15:$W$15, 0),FALSE)*$F26), 0, VLOOKUP(VLOOKUP($A26, 'E4 TB Allocation Details'!$A$18:$L$214, MATCH("Demand ID", 'E4 TB Allocation Details'!$A$18:$L$18, 0),FALSE), 'E2 Allocators'!$B$15:$W$361, MATCH('O5 Details by Class &amp; Accounts'!I$18, 'E2 Allocators'!$B$15:$W$15, 0),FALSE)*$F26)</f>
        <v>0</v>
      </c>
      <c r="J26" s="1321">
        <f>IF(ISERROR(VLOOKUP(VLOOKUP($A26, 'E4 TB Allocation Details'!$A$18:$L$214, MATCH("Demand ID", 'E4 TB Allocation Details'!$A$18:$L$18, 0),FALSE), 'E2 Allocators'!$B$15:$W$361, MATCH('O5 Details by Class &amp; Accounts'!J$18, 'E2 Allocators'!$B$15:$W$15, 0),FALSE)*$F26), 0, VLOOKUP(VLOOKUP($A26, 'E4 TB Allocation Details'!$A$18:$L$214, MATCH("Demand ID", 'E4 TB Allocation Details'!$A$18:$L$18, 0),FALSE), 'E2 Allocators'!$B$15:$W$361, MATCH('O5 Details by Class &amp; Accounts'!J$18, 'E2 Allocators'!$B$15:$W$15, 0),FALSE)*$F26)</f>
        <v>0</v>
      </c>
      <c r="K26" s="1321">
        <f>IF(ISERROR(VLOOKUP(VLOOKUP($A26, 'E4 TB Allocation Details'!$A$18:$L$214, MATCH("Demand ID", 'E4 TB Allocation Details'!$A$18:$L$18, 0),FALSE), 'E2 Allocators'!$B$15:$W$361, MATCH('O5 Details by Class &amp; Accounts'!K$18, 'E2 Allocators'!$B$15:$W$15, 0),FALSE)*$F26), 0, VLOOKUP(VLOOKUP($A26, 'E4 TB Allocation Details'!$A$18:$L$214, MATCH("Demand ID", 'E4 TB Allocation Details'!$A$18:$L$18, 0),FALSE), 'E2 Allocators'!$B$15:$W$361, MATCH('O5 Details by Class &amp; Accounts'!K$18, 'E2 Allocators'!$B$15:$W$15, 0),FALSE)*$F26)</f>
        <v>0</v>
      </c>
      <c r="L26" s="1321">
        <f>IF(ISERROR(VLOOKUP(VLOOKUP($A26, 'E4 TB Allocation Details'!$A$18:$L$214, MATCH("Demand ID", 'E4 TB Allocation Details'!$A$18:$L$18, 0),FALSE), 'E2 Allocators'!$B$15:$W$361, MATCH('O5 Details by Class &amp; Accounts'!L$18, 'E2 Allocators'!$B$15:$W$15, 0),FALSE)*$F26), 0, VLOOKUP(VLOOKUP($A26, 'E4 TB Allocation Details'!$A$18:$L$214, MATCH("Demand ID", 'E4 TB Allocation Details'!$A$18:$L$18, 0),FALSE), 'E2 Allocators'!$B$15:$W$361, MATCH('O5 Details by Class &amp; Accounts'!L$18, 'E2 Allocators'!$B$15:$W$15, 0),FALSE)*$F26)</f>
        <v>0</v>
      </c>
      <c r="M26" s="1321">
        <f>IF(ISERROR(VLOOKUP(VLOOKUP($A26, 'E4 TB Allocation Details'!$A$18:$L$214, MATCH("Demand ID", 'E4 TB Allocation Details'!$A$18:$L$18, 0),FALSE), 'E2 Allocators'!$B$15:$W$361, MATCH('O5 Details by Class &amp; Accounts'!M$18, 'E2 Allocators'!$B$15:$W$15, 0),FALSE)*$F26), 0, VLOOKUP(VLOOKUP($A26, 'E4 TB Allocation Details'!$A$18:$L$214, MATCH("Demand ID", 'E4 TB Allocation Details'!$A$18:$L$18, 0),FALSE), 'E2 Allocators'!$B$15:$W$361, MATCH('O5 Details by Class &amp; Accounts'!M$18, 'E2 Allocators'!$B$15:$W$15, 0),FALSE)*$F26)</f>
        <v>0</v>
      </c>
      <c r="N26" s="1321">
        <f>IF(ISERROR(VLOOKUP(VLOOKUP($A26, 'E4 TB Allocation Details'!$A$18:$L$214, MATCH("Demand ID", 'E4 TB Allocation Details'!$A$18:$L$18, 0),FALSE), 'E2 Allocators'!$B$15:$W$361, MATCH('O5 Details by Class &amp; Accounts'!N$18, 'E2 Allocators'!$B$15:$W$15, 0),FALSE)*$F26), 0, VLOOKUP(VLOOKUP($A26, 'E4 TB Allocation Details'!$A$18:$L$214, MATCH("Demand ID", 'E4 TB Allocation Details'!$A$18:$L$18, 0),FALSE), 'E2 Allocators'!$B$15:$W$361, MATCH('O5 Details by Class &amp; Accounts'!N$18, 'E2 Allocators'!$B$15:$W$15, 0),FALSE)*$F26)</f>
        <v>0</v>
      </c>
      <c r="O26" s="1321">
        <f>IF(ISERROR(VLOOKUP(VLOOKUP($A26, 'E4 TB Allocation Details'!$A$18:$L$214, MATCH("Demand ID", 'E4 TB Allocation Details'!$A$18:$L$18, 0),FALSE), 'E2 Allocators'!$B$15:$W$361, MATCH('O5 Details by Class &amp; Accounts'!O$18, 'E2 Allocators'!$B$15:$W$15, 0),FALSE)*$F26), 0, VLOOKUP(VLOOKUP($A26, 'E4 TB Allocation Details'!$A$18:$L$214, MATCH("Demand ID", 'E4 TB Allocation Details'!$A$18:$L$18, 0),FALSE), 'E2 Allocators'!$B$15:$W$361, MATCH('O5 Details by Class &amp; Accounts'!O$18, 'E2 Allocators'!$B$15:$W$15, 0),FALSE)*$F26)</f>
        <v>0</v>
      </c>
      <c r="P26" s="1321">
        <f>IF(ISERROR(VLOOKUP(VLOOKUP($A26, 'E4 TB Allocation Details'!$A$18:$L$214, MATCH("Demand ID", 'E4 TB Allocation Details'!$A$18:$L$18, 0),FALSE), 'E2 Allocators'!$B$15:$W$361, MATCH('O5 Details by Class &amp; Accounts'!P$18, 'E2 Allocators'!$B$15:$W$15, 0),FALSE)*$F26), 0, VLOOKUP(VLOOKUP($A26, 'E4 TB Allocation Details'!$A$18:$L$214, MATCH("Demand ID", 'E4 TB Allocation Details'!$A$18:$L$18, 0),FALSE), 'E2 Allocators'!$B$15:$W$361, MATCH('O5 Details by Class &amp; Accounts'!P$18, 'E2 Allocators'!$B$15:$W$15, 0),FALSE)*$F26)</f>
        <v>0</v>
      </c>
      <c r="Q26" s="1321">
        <f>IF(ISERROR(VLOOKUP(VLOOKUP($A26, 'E4 TB Allocation Details'!$A$18:$L$214, MATCH("Demand ID", 'E4 TB Allocation Details'!$A$18:$L$18, 0),FALSE), 'E2 Allocators'!$B$15:$W$361, MATCH('O5 Details by Class &amp; Accounts'!Q$18, 'E2 Allocators'!$B$15:$W$15, 0),FALSE)*$F26), 0, VLOOKUP(VLOOKUP($A26, 'E4 TB Allocation Details'!$A$18:$L$214, MATCH("Demand ID", 'E4 TB Allocation Details'!$A$18:$L$18, 0),FALSE), 'E2 Allocators'!$B$15:$W$361, MATCH('O5 Details by Class &amp; Accounts'!Q$18, 'E2 Allocators'!$B$15:$W$15, 0),FALSE)*$F26)</f>
        <v>0</v>
      </c>
      <c r="R26" s="1321">
        <f>IF(ISERROR(VLOOKUP(VLOOKUP($A26, 'E4 TB Allocation Details'!$A$18:$L$214, MATCH("Demand ID", 'E4 TB Allocation Details'!$A$18:$L$18, 0),FALSE), 'E2 Allocators'!$B$15:$W$361, MATCH('O5 Details by Class &amp; Accounts'!R$18, 'E2 Allocators'!$B$15:$W$15, 0),FALSE)*$F26), 0, VLOOKUP(VLOOKUP($A26, 'E4 TB Allocation Details'!$A$18:$L$214, MATCH("Demand ID", 'E4 TB Allocation Details'!$A$18:$L$18, 0),FALSE), 'E2 Allocators'!$B$15:$W$361, MATCH('O5 Details by Class &amp; Accounts'!R$18, 'E2 Allocators'!$B$15:$W$15, 0),FALSE)*$F26)</f>
        <v>0</v>
      </c>
      <c r="S26" s="1321">
        <f>IF(ISERROR(VLOOKUP(VLOOKUP($A26, 'E4 TB Allocation Details'!$A$18:$L$214, MATCH("Demand ID", 'E4 TB Allocation Details'!$A$18:$L$18, 0),FALSE), 'E2 Allocators'!$B$15:$W$361, MATCH('O5 Details by Class &amp; Accounts'!S$18, 'E2 Allocators'!$B$15:$W$15, 0),FALSE)*$F26), 0, VLOOKUP(VLOOKUP($A26, 'E4 TB Allocation Details'!$A$18:$L$214, MATCH("Demand ID", 'E4 TB Allocation Details'!$A$18:$L$18, 0),FALSE), 'E2 Allocators'!$B$15:$W$361, MATCH('O5 Details by Class &amp; Accounts'!S$18, 'E2 Allocators'!$B$15:$W$15, 0),FALSE)*$F26)</f>
        <v>0</v>
      </c>
      <c r="T26" s="1321">
        <f>IF(ISERROR(VLOOKUP(VLOOKUP($A26, 'E4 TB Allocation Details'!$A$18:$L$214, MATCH("Demand ID", 'E4 TB Allocation Details'!$A$18:$L$18, 0),FALSE), 'E2 Allocators'!$B$15:$W$361, MATCH('O5 Details by Class &amp; Accounts'!T$18, 'E2 Allocators'!$B$15:$W$15, 0),FALSE)*$F26), 0, VLOOKUP(VLOOKUP($A26, 'E4 TB Allocation Details'!$A$18:$L$214, MATCH("Demand ID", 'E4 TB Allocation Details'!$A$18:$L$18, 0),FALSE), 'E2 Allocators'!$B$15:$W$361, MATCH('O5 Details by Class &amp; Accounts'!T$18, 'E2 Allocators'!$B$15:$W$15, 0),FALSE)*$F26)</f>
        <v>0</v>
      </c>
      <c r="U26" s="1321">
        <f>IF(ISERROR(VLOOKUP(VLOOKUP($A26, 'E4 TB Allocation Details'!$A$18:$L$214, MATCH("Demand ID", 'E4 TB Allocation Details'!$A$18:$L$18, 0),FALSE), 'E2 Allocators'!$B$15:$W$361, MATCH('O5 Details by Class &amp; Accounts'!U$18, 'E2 Allocators'!$B$15:$W$15, 0),FALSE)*$F26), 0, VLOOKUP(VLOOKUP($A26, 'E4 TB Allocation Details'!$A$18:$L$214, MATCH("Demand ID", 'E4 TB Allocation Details'!$A$18:$L$18, 0),FALSE), 'E2 Allocators'!$B$15:$W$361, MATCH('O5 Details by Class &amp; Accounts'!U$18, 'E2 Allocators'!$B$15:$W$15, 0),FALSE)*$F26)</f>
        <v>0</v>
      </c>
      <c r="V26" s="1321">
        <f>IF(ISERROR(VLOOKUP(VLOOKUP($A26, 'E4 TB Allocation Details'!$A$18:$L$214, MATCH("Demand ID", 'E4 TB Allocation Details'!$A$18:$L$18, 0),FALSE), 'E2 Allocators'!$B$15:$W$361, MATCH('O5 Details by Class &amp; Accounts'!V$18, 'E2 Allocators'!$B$15:$W$15, 0),FALSE)*$F26), 0, VLOOKUP(VLOOKUP($A26, 'E4 TB Allocation Details'!$A$18:$L$214, MATCH("Demand ID", 'E4 TB Allocation Details'!$A$18:$L$18, 0),FALSE), 'E2 Allocators'!$B$15:$W$361, MATCH('O5 Details by Class &amp; Accounts'!V$18, 'E2 Allocators'!$B$15:$W$15, 0),FALSE)*$F26)</f>
        <v>0</v>
      </c>
      <c r="W26" s="1321">
        <f>IF(ISERROR(VLOOKUP(VLOOKUP($A26, 'E4 TB Allocation Details'!$A$18:$L$214, MATCH("Demand ID", 'E4 TB Allocation Details'!$A$18:$L$18, 0),FALSE), 'E2 Allocators'!$B$15:$W$361, MATCH('O5 Details by Class &amp; Accounts'!W$18, 'E2 Allocators'!$B$15:$W$15, 0),FALSE)*$F26), 0, VLOOKUP(VLOOKUP($A26, 'E4 TB Allocation Details'!$A$18:$L$214, MATCH("Demand ID", 'E4 TB Allocation Details'!$A$18:$L$18, 0),FALSE), 'E2 Allocators'!$B$15:$W$361, MATCH('O5 Details by Class &amp; Accounts'!W$18, 'E2 Allocators'!$B$15:$W$15, 0),FALSE)*$F26)</f>
        <v>0</v>
      </c>
      <c r="X26" s="1321">
        <f>IF(ISERROR(VLOOKUP(VLOOKUP($A26, 'E4 TB Allocation Details'!$A$18:$L$214, MATCH("Demand ID", 'E4 TB Allocation Details'!$A$18:$L$18, 0),FALSE), 'E2 Allocators'!$B$15:$W$361, MATCH('O5 Details by Class &amp; Accounts'!X$18, 'E2 Allocators'!$B$15:$W$15, 0),FALSE)*$F26), 0, VLOOKUP(VLOOKUP($A26, 'E4 TB Allocation Details'!$A$18:$L$214, MATCH("Demand ID", 'E4 TB Allocation Details'!$A$18:$L$18, 0),FALSE), 'E2 Allocators'!$B$15:$W$361, MATCH('O5 Details by Class &amp; Accounts'!X$18, 'E2 Allocators'!$B$15:$W$15, 0),FALSE)*$F26)</f>
        <v>0</v>
      </c>
      <c r="Y26" s="1321">
        <f>IF(ISERROR(VLOOKUP(VLOOKUP($A26, 'E4 TB Allocation Details'!$A$18:$L$214, MATCH("Demand ID", 'E4 TB Allocation Details'!$A$18:$L$18, 0),FALSE), 'E2 Allocators'!$B$15:$W$361, MATCH('O5 Details by Class &amp; Accounts'!Y$18, 'E2 Allocators'!$B$15:$W$15, 0),FALSE)*$F26), 0, VLOOKUP(VLOOKUP($A26, 'E4 TB Allocation Details'!$A$18:$L$214, MATCH("Demand ID", 'E4 TB Allocation Details'!$A$18:$L$18, 0),FALSE), 'E2 Allocators'!$B$15:$W$361, MATCH('O5 Details by Class &amp; Accounts'!Y$18, 'E2 Allocators'!$B$15:$W$15, 0),FALSE)*$F26)</f>
        <v>0</v>
      </c>
      <c r="Z26" s="1321">
        <f>IF(ISERROR(VLOOKUP(VLOOKUP($A26, 'E4 TB Allocation Details'!$A$18:$L$214, MATCH("Demand ID", 'E4 TB Allocation Details'!$A$18:$L$18, 0),FALSE), 'E2 Allocators'!$B$15:$W$361, MATCH('O5 Details by Class &amp; Accounts'!Z$18, 'E2 Allocators'!$B$15:$W$15, 0),FALSE)*$F26), 0, VLOOKUP(VLOOKUP($A26, 'E4 TB Allocation Details'!$A$18:$L$214, MATCH("Demand ID", 'E4 TB Allocation Details'!$A$18:$L$18, 0),FALSE), 'E2 Allocators'!$B$15:$W$361, MATCH('O5 Details by Class &amp; Accounts'!Z$18, 'E2 Allocators'!$B$15:$W$15, 0),FALSE)*$F26)</f>
        <v>0</v>
      </c>
      <c r="AA26" s="1321">
        <f>IF(ISERROR(VLOOKUP(VLOOKUP($A26, 'E4 TB Allocation Details'!$A$18:$L$214, MATCH("Demand ID", 'E4 TB Allocation Details'!$A$18:$L$18, 0),FALSE), 'E2 Allocators'!$B$15:$W$361, MATCH('O5 Details by Class &amp; Accounts'!AA$18, 'E2 Allocators'!$B$15:$W$15, 0),FALSE)*$F26), 0, VLOOKUP(VLOOKUP($A26, 'E4 TB Allocation Details'!$A$18:$L$214, MATCH("Demand ID", 'E4 TB Allocation Details'!$A$18:$L$18, 0),FALSE), 'E2 Allocators'!$B$15:$W$361, MATCH('O5 Details by Class &amp; Accounts'!AA$18, 'E2 Allocators'!$B$15:$W$15, 0),FALSE)*$F26)</f>
        <v>0</v>
      </c>
      <c r="AB26" s="1321">
        <f>IF(ISERROR(VLOOKUP(VLOOKUP($A26, 'E4 TB Allocation Details'!$A$18:$L$214, MATCH("Demand ID", 'E4 TB Allocation Details'!$A$18:$L$18, 0),FALSE), 'E2 Allocators'!$B$15:$W$361, MATCH('O5 Details by Class &amp; Accounts'!AB$18, 'E2 Allocators'!$B$15:$W$15, 0),FALSE)*$F26), 0, VLOOKUP(VLOOKUP($A26, 'E4 TB Allocation Details'!$A$18:$L$214, MATCH("Demand ID", 'E4 TB Allocation Details'!$A$18:$L$18, 0),FALSE), 'E2 Allocators'!$B$15:$W$361, MATCH('O5 Details by Class &amp; Accounts'!AB$18, 'E2 Allocators'!$B$15:$W$15, 0),FALSE)*$F26)</f>
        <v>0</v>
      </c>
      <c r="AC26" s="1321">
        <f t="shared" si="1"/>
        <v>0</v>
      </c>
      <c r="AD26" s="1321">
        <f>IF(ISERROR(VLOOKUP(VLOOKUP($A26, 'E4 TB Allocation Details'!$A$18:$L$214, MATCH("Customer ID", 'E4 TB Allocation Details'!$A$18:$L$18, 0),FALSE), 'E2 Allocators'!$B$15:$W$361, MATCH('O5 Details by Class &amp; Accounts'!AD$18, 'E2 Allocators'!$B$15:$W$15, 0),FALSE)*$G26), 0, VLOOKUP(VLOOKUP($A26, 'E4 TB Allocation Details'!$A$18:$L$214, MATCH("Customer ID", 'E4 TB Allocation Details'!$A$18:$L$18, 0),FALSE), 'E2 Allocators'!$B$15:$W$361, MATCH('O5 Details by Class &amp; Accounts'!AD$18, 'E2 Allocators'!$B$15:$W$15, 0),FALSE)*$G26)</f>
        <v>0</v>
      </c>
      <c r="AE26" s="1321">
        <f>IF(ISERROR(VLOOKUP(VLOOKUP($A26, 'E4 TB Allocation Details'!$A$18:$L$214, MATCH("Customer ID", 'E4 TB Allocation Details'!$A$18:$L$18, 0),FALSE), 'E2 Allocators'!$B$15:$W$361, MATCH('O5 Details by Class &amp; Accounts'!AE$18, 'E2 Allocators'!$B$15:$W$15, 0),FALSE)*$G26), 0, VLOOKUP(VLOOKUP($A26, 'E4 TB Allocation Details'!$A$18:$L$214, MATCH("Customer ID", 'E4 TB Allocation Details'!$A$18:$L$18, 0),FALSE), 'E2 Allocators'!$B$15:$W$361, MATCH('O5 Details by Class &amp; Accounts'!AE$18, 'E2 Allocators'!$B$15:$W$15, 0),FALSE)*$G26)</f>
        <v>0</v>
      </c>
      <c r="AF26" s="1321">
        <f>IF(ISERROR(VLOOKUP(VLOOKUP($A26, 'E4 TB Allocation Details'!$A$18:$L$214, MATCH("Customer ID", 'E4 TB Allocation Details'!$A$18:$L$18, 0),FALSE), 'E2 Allocators'!$B$15:$W$361, MATCH('O5 Details by Class &amp; Accounts'!AF$18, 'E2 Allocators'!$B$15:$W$15, 0),FALSE)*$G26), 0, VLOOKUP(VLOOKUP($A26, 'E4 TB Allocation Details'!$A$18:$L$214, MATCH("Customer ID", 'E4 TB Allocation Details'!$A$18:$L$18, 0),FALSE), 'E2 Allocators'!$B$15:$W$361, MATCH('O5 Details by Class &amp; Accounts'!AF$18, 'E2 Allocators'!$B$15:$W$15, 0),FALSE)*$G26)</f>
        <v>0</v>
      </c>
      <c r="AG26" s="1321">
        <f>IF(ISERROR(VLOOKUP(VLOOKUP($A26, 'E4 TB Allocation Details'!$A$18:$L$214, MATCH("Customer ID", 'E4 TB Allocation Details'!$A$18:$L$18, 0),FALSE), 'E2 Allocators'!$B$15:$W$361, MATCH('O5 Details by Class &amp; Accounts'!AG$18, 'E2 Allocators'!$B$15:$W$15, 0),FALSE)*$G26), 0, VLOOKUP(VLOOKUP($A26, 'E4 TB Allocation Details'!$A$18:$L$214, MATCH("Customer ID", 'E4 TB Allocation Details'!$A$18:$L$18, 0),FALSE), 'E2 Allocators'!$B$15:$W$361, MATCH('O5 Details by Class &amp; Accounts'!AG$18, 'E2 Allocators'!$B$15:$W$15, 0),FALSE)*$G26)</f>
        <v>0</v>
      </c>
      <c r="AH26" s="1321">
        <f>IF(ISERROR(VLOOKUP(VLOOKUP($A26, 'E4 TB Allocation Details'!$A$18:$L$214, MATCH("Customer ID", 'E4 TB Allocation Details'!$A$18:$L$18, 0),FALSE), 'E2 Allocators'!$B$15:$W$361, MATCH('O5 Details by Class &amp; Accounts'!AH$18, 'E2 Allocators'!$B$15:$W$15, 0),FALSE)*$G26), 0, VLOOKUP(VLOOKUP($A26, 'E4 TB Allocation Details'!$A$18:$L$214, MATCH("Customer ID", 'E4 TB Allocation Details'!$A$18:$L$18, 0),FALSE), 'E2 Allocators'!$B$15:$W$361, MATCH('O5 Details by Class &amp; Accounts'!AH$18, 'E2 Allocators'!$B$15:$W$15, 0),FALSE)*$G26)</f>
        <v>0</v>
      </c>
      <c r="AI26" s="1321">
        <f>IF(ISERROR(VLOOKUP(VLOOKUP($A26, 'E4 TB Allocation Details'!$A$18:$L$214, MATCH("Customer ID", 'E4 TB Allocation Details'!$A$18:$L$18, 0),FALSE), 'E2 Allocators'!$B$15:$W$361, MATCH('O5 Details by Class &amp; Accounts'!AI$18, 'E2 Allocators'!$B$15:$W$15, 0),FALSE)*$G26), 0, VLOOKUP(VLOOKUP($A26, 'E4 TB Allocation Details'!$A$18:$L$214, MATCH("Customer ID", 'E4 TB Allocation Details'!$A$18:$L$18, 0),FALSE), 'E2 Allocators'!$B$15:$W$361, MATCH('O5 Details by Class &amp; Accounts'!AI$18, 'E2 Allocators'!$B$15:$W$15, 0),FALSE)*$G26)</f>
        <v>0</v>
      </c>
      <c r="AJ26" s="1321">
        <f>IF(ISERROR(VLOOKUP(VLOOKUP($A26, 'E4 TB Allocation Details'!$A$18:$L$214, MATCH("Customer ID", 'E4 TB Allocation Details'!$A$18:$L$18, 0),FALSE), 'E2 Allocators'!$B$15:$W$361, MATCH('O5 Details by Class &amp; Accounts'!AJ$18, 'E2 Allocators'!$B$15:$W$15, 0),FALSE)*$G26), 0, VLOOKUP(VLOOKUP($A26, 'E4 TB Allocation Details'!$A$18:$L$214, MATCH("Customer ID", 'E4 TB Allocation Details'!$A$18:$L$18, 0),FALSE), 'E2 Allocators'!$B$15:$W$361, MATCH('O5 Details by Class &amp; Accounts'!AJ$18, 'E2 Allocators'!$B$15:$W$15, 0),FALSE)*$G26)</f>
        <v>0</v>
      </c>
      <c r="AK26" s="1321">
        <f>IF(ISERROR(VLOOKUP(VLOOKUP($A26, 'E4 TB Allocation Details'!$A$18:$L$214, MATCH("Customer ID", 'E4 TB Allocation Details'!$A$18:$L$18, 0),FALSE), 'E2 Allocators'!$B$15:$W$361, MATCH('O5 Details by Class &amp; Accounts'!AK$18, 'E2 Allocators'!$B$15:$W$15, 0),FALSE)*$G26), 0, VLOOKUP(VLOOKUP($A26, 'E4 TB Allocation Details'!$A$18:$L$214, MATCH("Customer ID", 'E4 TB Allocation Details'!$A$18:$L$18, 0),FALSE), 'E2 Allocators'!$B$15:$W$361, MATCH('O5 Details by Class &amp; Accounts'!AK$18, 'E2 Allocators'!$B$15:$W$15, 0),FALSE)*$G26)</f>
        <v>0</v>
      </c>
      <c r="AL26" s="1321">
        <f>IF(ISERROR(VLOOKUP(VLOOKUP($A26, 'E4 TB Allocation Details'!$A$18:$L$214, MATCH("Customer ID", 'E4 TB Allocation Details'!$A$18:$L$18, 0),FALSE), 'E2 Allocators'!$B$15:$W$361, MATCH('O5 Details by Class &amp; Accounts'!AL$18, 'E2 Allocators'!$B$15:$W$15, 0),FALSE)*$G26), 0, VLOOKUP(VLOOKUP($A26, 'E4 TB Allocation Details'!$A$18:$L$214, MATCH("Customer ID", 'E4 TB Allocation Details'!$A$18:$L$18, 0),FALSE), 'E2 Allocators'!$B$15:$W$361, MATCH('O5 Details by Class &amp; Accounts'!AL$18, 'E2 Allocators'!$B$15:$W$15, 0),FALSE)*$G26)</f>
        <v>0</v>
      </c>
      <c r="AM26" s="1321">
        <f>IF(ISERROR(VLOOKUP(VLOOKUP($A26, 'E4 TB Allocation Details'!$A$18:$L$214, MATCH("Customer ID", 'E4 TB Allocation Details'!$A$18:$L$18, 0),FALSE), 'E2 Allocators'!$B$15:$W$361, MATCH('O5 Details by Class &amp; Accounts'!AM$18, 'E2 Allocators'!$B$15:$W$15, 0),FALSE)*$G26), 0, VLOOKUP(VLOOKUP($A26, 'E4 TB Allocation Details'!$A$18:$L$214, MATCH("Customer ID", 'E4 TB Allocation Details'!$A$18:$L$18, 0),FALSE), 'E2 Allocators'!$B$15:$W$361, MATCH('O5 Details by Class &amp; Accounts'!AM$18, 'E2 Allocators'!$B$15:$W$15, 0),FALSE)*$G26)</f>
        <v>0</v>
      </c>
      <c r="AN26" s="1321">
        <f>IF(ISERROR(VLOOKUP(VLOOKUP($A26, 'E4 TB Allocation Details'!$A$18:$L$214, MATCH("Customer ID", 'E4 TB Allocation Details'!$A$18:$L$18, 0),FALSE), 'E2 Allocators'!$B$15:$W$361, MATCH('O5 Details by Class &amp; Accounts'!AN$18, 'E2 Allocators'!$B$15:$W$15, 0),FALSE)*$G26), 0, VLOOKUP(VLOOKUP($A26, 'E4 TB Allocation Details'!$A$18:$L$214, MATCH("Customer ID", 'E4 TB Allocation Details'!$A$18:$L$18, 0),FALSE), 'E2 Allocators'!$B$15:$W$361, MATCH('O5 Details by Class &amp; Accounts'!AN$18, 'E2 Allocators'!$B$15:$W$15, 0),FALSE)*$G26)</f>
        <v>0</v>
      </c>
      <c r="AO26" s="1321">
        <f>IF(ISERROR(VLOOKUP(VLOOKUP($A26, 'E4 TB Allocation Details'!$A$18:$L$214, MATCH("Customer ID", 'E4 TB Allocation Details'!$A$18:$L$18, 0),FALSE), 'E2 Allocators'!$B$15:$W$361, MATCH('O5 Details by Class &amp; Accounts'!AO$18, 'E2 Allocators'!$B$15:$W$15, 0),FALSE)*$G26), 0, VLOOKUP(VLOOKUP($A26, 'E4 TB Allocation Details'!$A$18:$L$214, MATCH("Customer ID", 'E4 TB Allocation Details'!$A$18:$L$18, 0),FALSE), 'E2 Allocators'!$B$15:$W$361, MATCH('O5 Details by Class &amp; Accounts'!AO$18, 'E2 Allocators'!$B$15:$W$15, 0),FALSE)*$G26)</f>
        <v>0</v>
      </c>
      <c r="AP26" s="1321">
        <f>IF(ISERROR(VLOOKUP(VLOOKUP($A26, 'E4 TB Allocation Details'!$A$18:$L$214, MATCH("Customer ID", 'E4 TB Allocation Details'!$A$18:$L$18, 0),FALSE), 'E2 Allocators'!$B$15:$W$361, MATCH('O5 Details by Class &amp; Accounts'!AP$18, 'E2 Allocators'!$B$15:$W$15, 0),FALSE)*$G26), 0, VLOOKUP(VLOOKUP($A26, 'E4 TB Allocation Details'!$A$18:$L$214, MATCH("Customer ID", 'E4 TB Allocation Details'!$A$18:$L$18, 0),FALSE), 'E2 Allocators'!$B$15:$W$361, MATCH('O5 Details by Class &amp; Accounts'!AP$18, 'E2 Allocators'!$B$15:$W$15, 0),FALSE)*$G26)</f>
        <v>0</v>
      </c>
      <c r="AQ26" s="1321">
        <f>IF(ISERROR(VLOOKUP(VLOOKUP($A26, 'E4 TB Allocation Details'!$A$18:$L$214, MATCH("Customer ID", 'E4 TB Allocation Details'!$A$18:$L$18, 0),FALSE), 'E2 Allocators'!$B$15:$W$361, MATCH('O5 Details by Class &amp; Accounts'!AQ$18, 'E2 Allocators'!$B$15:$W$15, 0),FALSE)*$G26), 0, VLOOKUP(VLOOKUP($A26, 'E4 TB Allocation Details'!$A$18:$L$214, MATCH("Customer ID", 'E4 TB Allocation Details'!$A$18:$L$18, 0),FALSE), 'E2 Allocators'!$B$15:$W$361, MATCH('O5 Details by Class &amp; Accounts'!AQ$18, 'E2 Allocators'!$B$15:$W$15, 0),FALSE)*$G26)</f>
        <v>0</v>
      </c>
      <c r="AR26" s="1321">
        <f>IF(ISERROR(VLOOKUP(VLOOKUP($A26, 'E4 TB Allocation Details'!$A$18:$L$214, MATCH("Customer ID", 'E4 TB Allocation Details'!$A$18:$L$18, 0),FALSE), 'E2 Allocators'!$B$15:$W$361, MATCH('O5 Details by Class &amp; Accounts'!AR$18, 'E2 Allocators'!$B$15:$W$15, 0),FALSE)*$G26), 0, VLOOKUP(VLOOKUP($A26, 'E4 TB Allocation Details'!$A$18:$L$214, MATCH("Customer ID", 'E4 TB Allocation Details'!$A$18:$L$18, 0),FALSE), 'E2 Allocators'!$B$15:$W$361, MATCH('O5 Details by Class &amp; Accounts'!AR$18, 'E2 Allocators'!$B$15:$W$15, 0),FALSE)*$G26)</f>
        <v>0</v>
      </c>
      <c r="AS26" s="1321">
        <f>IF(ISERROR(VLOOKUP(VLOOKUP($A26, 'E4 TB Allocation Details'!$A$18:$L$214, MATCH("Customer ID", 'E4 TB Allocation Details'!$A$18:$L$18, 0),FALSE), 'E2 Allocators'!$B$15:$W$361, MATCH('O5 Details by Class &amp; Accounts'!AS$18, 'E2 Allocators'!$B$15:$W$15, 0),FALSE)*$G26), 0, VLOOKUP(VLOOKUP($A26, 'E4 TB Allocation Details'!$A$18:$L$214, MATCH("Customer ID", 'E4 TB Allocation Details'!$A$18:$L$18, 0),FALSE), 'E2 Allocators'!$B$15:$W$361, MATCH('O5 Details by Class &amp; Accounts'!AS$18, 'E2 Allocators'!$B$15:$W$15, 0),FALSE)*$G26)</f>
        <v>0</v>
      </c>
      <c r="AT26" s="1321">
        <f>IF(ISERROR(VLOOKUP(VLOOKUP($A26, 'E4 TB Allocation Details'!$A$18:$L$214, MATCH("Customer ID", 'E4 TB Allocation Details'!$A$18:$L$18, 0),FALSE), 'E2 Allocators'!$B$15:$W$361, MATCH('O5 Details by Class &amp; Accounts'!AT$18, 'E2 Allocators'!$B$15:$W$15, 0),FALSE)*$G26), 0, VLOOKUP(VLOOKUP($A26, 'E4 TB Allocation Details'!$A$18:$L$214, MATCH("Customer ID", 'E4 TB Allocation Details'!$A$18:$L$18, 0),FALSE), 'E2 Allocators'!$B$15:$W$361, MATCH('O5 Details by Class &amp; Accounts'!AT$18, 'E2 Allocators'!$B$15:$W$15, 0),FALSE)*$G26)</f>
        <v>0</v>
      </c>
      <c r="AU26" s="1321">
        <f>IF(ISERROR(VLOOKUP(VLOOKUP($A26, 'E4 TB Allocation Details'!$A$18:$L$214, MATCH("Customer ID", 'E4 TB Allocation Details'!$A$18:$L$18, 0),FALSE), 'E2 Allocators'!$B$15:$W$361, MATCH('O5 Details by Class &amp; Accounts'!AU$18, 'E2 Allocators'!$B$15:$W$15, 0),FALSE)*$G26), 0, VLOOKUP(VLOOKUP($A26, 'E4 TB Allocation Details'!$A$18:$L$214, MATCH("Customer ID", 'E4 TB Allocation Details'!$A$18:$L$18, 0),FALSE), 'E2 Allocators'!$B$15:$W$361, MATCH('O5 Details by Class &amp; Accounts'!AU$18, 'E2 Allocators'!$B$15:$W$15, 0),FALSE)*$G26)</f>
        <v>0</v>
      </c>
      <c r="AV26" s="1321">
        <f>IF(ISERROR(VLOOKUP(VLOOKUP($A26, 'E4 TB Allocation Details'!$A$18:$L$214, MATCH("Customer ID", 'E4 TB Allocation Details'!$A$18:$L$18, 0),FALSE), 'E2 Allocators'!$B$15:$W$361, MATCH('O5 Details by Class &amp; Accounts'!AV$18, 'E2 Allocators'!$B$15:$W$15, 0),FALSE)*$G26), 0, VLOOKUP(VLOOKUP($A26, 'E4 TB Allocation Details'!$A$18:$L$214, MATCH("Customer ID", 'E4 TB Allocation Details'!$A$18:$L$18, 0),FALSE), 'E2 Allocators'!$B$15:$W$361, MATCH('O5 Details by Class &amp; Accounts'!AV$18, 'E2 Allocators'!$B$15:$W$15, 0),FALSE)*$G26)</f>
        <v>0</v>
      </c>
      <c r="AW26" s="1321">
        <f>IF(ISERROR(VLOOKUP(VLOOKUP($A26, 'E4 TB Allocation Details'!$A$18:$L$214, MATCH("Customer ID", 'E4 TB Allocation Details'!$A$18:$L$18, 0),FALSE), 'E2 Allocators'!$B$15:$W$361, MATCH('O5 Details by Class &amp; Accounts'!AW$18, 'E2 Allocators'!$B$15:$W$15, 0),FALSE)*$G26), 0, VLOOKUP(VLOOKUP($A26, 'E4 TB Allocation Details'!$A$18:$L$214, MATCH("Customer ID", 'E4 TB Allocation Details'!$A$18:$L$18, 0),FALSE), 'E2 Allocators'!$B$15:$W$361, MATCH('O5 Details by Class &amp; Accounts'!AW$18, 'E2 Allocators'!$B$15:$W$15, 0),FALSE)*$G26)</f>
        <v>0</v>
      </c>
      <c r="AX26" s="1321">
        <f t="shared" si="2"/>
        <v>0</v>
      </c>
      <c r="AY26" s="1321">
        <f>IF(ISERROR(VLOOKUP(VLOOKUP($A26, 'E4 TB Allocation Details'!$A$18:$L$214, MATCH("Misc ID", 'E4 TB Allocation Details'!$A$18:$L$18, 0),FALSE), 'E2 Allocators'!$B$15:$W$361, MATCH('O5 Details by Class &amp; Accounts'!AY$18, 'E2 Allocators'!$B$15:$W$15, 0),FALSE)*$E26), 0, VLOOKUP(VLOOKUP($A26, 'E4 TB Allocation Details'!$A$18:$L$214, MATCH("Misc ID", 'E4 TB Allocation Details'!$A$18:$L$18, 0),FALSE), 'E2 Allocators'!$B$15:$W$361, MATCH('O5 Details by Class &amp; Accounts'!AY$18, 'E2 Allocators'!$B$15:$W$15, 0),FALSE)*$E26)</f>
        <v>0</v>
      </c>
      <c r="AZ26" s="1321">
        <f>IF(ISERROR(VLOOKUP(VLOOKUP($A26, 'E4 TB Allocation Details'!$A$18:$L$214, MATCH("Misc ID", 'E4 TB Allocation Details'!$A$18:$L$18, 0),FALSE), 'E2 Allocators'!$B$15:$W$361, MATCH('O5 Details by Class &amp; Accounts'!AZ$18, 'E2 Allocators'!$B$15:$W$15, 0),FALSE)*$E26), 0, VLOOKUP(VLOOKUP($A26, 'E4 TB Allocation Details'!$A$18:$L$214, MATCH("Misc ID", 'E4 TB Allocation Details'!$A$18:$L$18, 0),FALSE), 'E2 Allocators'!$B$15:$W$361, MATCH('O5 Details by Class &amp; Accounts'!AZ$18, 'E2 Allocators'!$B$15:$W$15, 0),FALSE)*$E26)</f>
        <v>0</v>
      </c>
      <c r="BA26" s="1321">
        <f>IF(ISERROR(VLOOKUP(VLOOKUP($A26, 'E4 TB Allocation Details'!$A$18:$L$214, MATCH("Misc ID", 'E4 TB Allocation Details'!$A$18:$L$18, 0),FALSE), 'E2 Allocators'!$B$15:$W$361, MATCH('O5 Details by Class &amp; Accounts'!BA$18, 'E2 Allocators'!$B$15:$W$15, 0),FALSE)*$E26), 0, VLOOKUP(VLOOKUP($A26, 'E4 TB Allocation Details'!$A$18:$L$214, MATCH("Misc ID", 'E4 TB Allocation Details'!$A$18:$L$18, 0),FALSE), 'E2 Allocators'!$B$15:$W$361, MATCH('O5 Details by Class &amp; Accounts'!BA$18, 'E2 Allocators'!$B$15:$W$15, 0),FALSE)*$E26)</f>
        <v>0</v>
      </c>
      <c r="BB26" s="1321">
        <f>IF(ISERROR(VLOOKUP(VLOOKUP($A26, 'E4 TB Allocation Details'!$A$18:$L$214, MATCH("Misc ID", 'E4 TB Allocation Details'!$A$18:$L$18, 0),FALSE), 'E2 Allocators'!$B$15:$W$361, MATCH('O5 Details by Class &amp; Accounts'!BB$18, 'E2 Allocators'!$B$15:$W$15, 0),FALSE)*$E26), 0, VLOOKUP(VLOOKUP($A26, 'E4 TB Allocation Details'!$A$18:$L$214, MATCH("Misc ID", 'E4 TB Allocation Details'!$A$18:$L$18, 0),FALSE), 'E2 Allocators'!$B$15:$W$361, MATCH('O5 Details by Class &amp; Accounts'!BB$18, 'E2 Allocators'!$B$15:$W$15, 0),FALSE)*$E26)</f>
        <v>0</v>
      </c>
      <c r="BC26" s="1321">
        <f>IF(ISERROR(VLOOKUP(VLOOKUP($A26, 'E4 TB Allocation Details'!$A$18:$L$214, MATCH("Misc ID", 'E4 TB Allocation Details'!$A$18:$L$18, 0),FALSE), 'E2 Allocators'!$B$15:$W$361, MATCH('O5 Details by Class &amp; Accounts'!BC$18, 'E2 Allocators'!$B$15:$W$15, 0),FALSE)*$E26), 0, VLOOKUP(VLOOKUP($A26, 'E4 TB Allocation Details'!$A$18:$L$214, MATCH("Misc ID", 'E4 TB Allocation Details'!$A$18:$L$18, 0),FALSE), 'E2 Allocators'!$B$15:$W$361, MATCH('O5 Details by Class &amp; Accounts'!BC$18, 'E2 Allocators'!$B$15:$W$15, 0),FALSE)*$E26)</f>
        <v>0</v>
      </c>
      <c r="BD26" s="1321">
        <f>IF(ISERROR(VLOOKUP(VLOOKUP($A26, 'E4 TB Allocation Details'!$A$18:$L$214, MATCH("Misc ID", 'E4 TB Allocation Details'!$A$18:$L$18, 0),FALSE), 'E2 Allocators'!$B$15:$W$361, MATCH('O5 Details by Class &amp; Accounts'!BD$18, 'E2 Allocators'!$B$15:$W$15, 0),FALSE)*$E26), 0, VLOOKUP(VLOOKUP($A26, 'E4 TB Allocation Details'!$A$18:$L$214, MATCH("Misc ID", 'E4 TB Allocation Details'!$A$18:$L$18, 0),FALSE), 'E2 Allocators'!$B$15:$W$361, MATCH('O5 Details by Class &amp; Accounts'!BD$18, 'E2 Allocators'!$B$15:$W$15, 0),FALSE)*$E26)</f>
        <v>0</v>
      </c>
      <c r="BE26" s="1321">
        <f>IF(ISERROR(VLOOKUP(VLOOKUP($A26, 'E4 TB Allocation Details'!$A$18:$L$214, MATCH("Misc ID", 'E4 TB Allocation Details'!$A$18:$L$18, 0),FALSE), 'E2 Allocators'!$B$15:$W$361, MATCH('O5 Details by Class &amp; Accounts'!BE$18, 'E2 Allocators'!$B$15:$W$15, 0),FALSE)*$E26), 0, VLOOKUP(VLOOKUP($A26, 'E4 TB Allocation Details'!$A$18:$L$214, MATCH("Misc ID", 'E4 TB Allocation Details'!$A$18:$L$18, 0),FALSE), 'E2 Allocators'!$B$15:$W$361, MATCH('O5 Details by Class &amp; Accounts'!BE$18, 'E2 Allocators'!$B$15:$W$15, 0),FALSE)*$E26)</f>
        <v>0</v>
      </c>
      <c r="BF26" s="1321">
        <f>IF(ISERROR(VLOOKUP(VLOOKUP($A26, 'E4 TB Allocation Details'!$A$18:$L$214, MATCH("Misc ID", 'E4 TB Allocation Details'!$A$18:$L$18, 0),FALSE), 'E2 Allocators'!$B$15:$W$361, MATCH('O5 Details by Class &amp; Accounts'!BF$18, 'E2 Allocators'!$B$15:$W$15, 0),FALSE)*$E26), 0, VLOOKUP(VLOOKUP($A26, 'E4 TB Allocation Details'!$A$18:$L$214, MATCH("Misc ID", 'E4 TB Allocation Details'!$A$18:$L$18, 0),FALSE), 'E2 Allocators'!$B$15:$W$361, MATCH('O5 Details by Class &amp; Accounts'!BF$18, 'E2 Allocators'!$B$15:$W$15, 0),FALSE)*$E26)</f>
        <v>0</v>
      </c>
      <c r="BG26" s="1321">
        <f>IF(ISERROR(VLOOKUP(VLOOKUP($A26, 'E4 TB Allocation Details'!$A$18:$L$214, MATCH("Misc ID", 'E4 TB Allocation Details'!$A$18:$L$18, 0),FALSE), 'E2 Allocators'!$B$15:$W$361, MATCH('O5 Details by Class &amp; Accounts'!BG$18, 'E2 Allocators'!$B$15:$W$15, 0),FALSE)*$E26), 0, VLOOKUP(VLOOKUP($A26, 'E4 TB Allocation Details'!$A$18:$L$214, MATCH("Misc ID", 'E4 TB Allocation Details'!$A$18:$L$18, 0),FALSE), 'E2 Allocators'!$B$15:$W$361, MATCH('O5 Details by Class &amp; Accounts'!BG$18, 'E2 Allocators'!$B$15:$W$15, 0),FALSE)*$E26)</f>
        <v>0</v>
      </c>
      <c r="BH26" s="1321">
        <f>IF(ISERROR(VLOOKUP(VLOOKUP($A26, 'E4 TB Allocation Details'!$A$18:$L$214, MATCH("Misc ID", 'E4 TB Allocation Details'!$A$18:$L$18, 0),FALSE), 'E2 Allocators'!$B$15:$W$361, MATCH('O5 Details by Class &amp; Accounts'!BH$18, 'E2 Allocators'!$B$15:$W$15, 0),FALSE)*$E26), 0, VLOOKUP(VLOOKUP($A26, 'E4 TB Allocation Details'!$A$18:$L$214, MATCH("Misc ID", 'E4 TB Allocation Details'!$A$18:$L$18, 0),FALSE), 'E2 Allocators'!$B$15:$W$361, MATCH('O5 Details by Class &amp; Accounts'!BH$18, 'E2 Allocators'!$B$15:$W$15, 0),FALSE)*$E26)</f>
        <v>0</v>
      </c>
      <c r="BI26" s="1321">
        <f>IF(ISERROR(VLOOKUP(VLOOKUP($A26, 'E4 TB Allocation Details'!$A$18:$L$214, MATCH("Misc ID", 'E4 TB Allocation Details'!$A$18:$L$18, 0),FALSE), 'E2 Allocators'!$B$15:$W$361, MATCH('O5 Details by Class &amp; Accounts'!BI$18, 'E2 Allocators'!$B$15:$W$15, 0),FALSE)*$E26), 0, VLOOKUP(VLOOKUP($A26, 'E4 TB Allocation Details'!$A$18:$L$214, MATCH("Misc ID", 'E4 TB Allocation Details'!$A$18:$L$18, 0),FALSE), 'E2 Allocators'!$B$15:$W$361, MATCH('O5 Details by Class &amp; Accounts'!BI$18, 'E2 Allocators'!$B$15:$W$15, 0),FALSE)*$E26)</f>
        <v>0</v>
      </c>
      <c r="BJ26" s="1321">
        <f>IF(ISERROR(VLOOKUP(VLOOKUP($A26, 'E4 TB Allocation Details'!$A$18:$L$214, MATCH("Misc ID", 'E4 TB Allocation Details'!$A$18:$L$18, 0),FALSE), 'E2 Allocators'!$B$15:$W$361, MATCH('O5 Details by Class &amp; Accounts'!BJ$18, 'E2 Allocators'!$B$15:$W$15, 0),FALSE)*$E26), 0, VLOOKUP(VLOOKUP($A26, 'E4 TB Allocation Details'!$A$18:$L$214, MATCH("Misc ID", 'E4 TB Allocation Details'!$A$18:$L$18, 0),FALSE), 'E2 Allocators'!$B$15:$W$361, MATCH('O5 Details by Class &amp; Accounts'!BJ$18, 'E2 Allocators'!$B$15:$W$15, 0),FALSE)*$E26)</f>
        <v>0</v>
      </c>
      <c r="BK26" s="1321">
        <f>IF(ISERROR(VLOOKUP(VLOOKUP($A26, 'E4 TB Allocation Details'!$A$18:$L$214, MATCH("Misc ID", 'E4 TB Allocation Details'!$A$18:$L$18, 0),FALSE), 'E2 Allocators'!$B$15:$W$361, MATCH('O5 Details by Class &amp; Accounts'!BK$18, 'E2 Allocators'!$B$15:$W$15, 0),FALSE)*$E26), 0, VLOOKUP(VLOOKUP($A26, 'E4 TB Allocation Details'!$A$18:$L$214, MATCH("Misc ID", 'E4 TB Allocation Details'!$A$18:$L$18, 0),FALSE), 'E2 Allocators'!$B$15:$W$361, MATCH('O5 Details by Class &amp; Accounts'!BK$18, 'E2 Allocators'!$B$15:$W$15, 0),FALSE)*$E26)</f>
        <v>0</v>
      </c>
      <c r="BL26" s="1321">
        <f>IF(ISERROR(VLOOKUP(VLOOKUP($A26, 'E4 TB Allocation Details'!$A$18:$L$214, MATCH("Misc ID", 'E4 TB Allocation Details'!$A$18:$L$18, 0),FALSE), 'E2 Allocators'!$B$15:$W$361, MATCH('O5 Details by Class &amp; Accounts'!BL$18, 'E2 Allocators'!$B$15:$W$15, 0),FALSE)*$E26), 0, VLOOKUP(VLOOKUP($A26, 'E4 TB Allocation Details'!$A$18:$L$214, MATCH("Misc ID", 'E4 TB Allocation Details'!$A$18:$L$18, 0),FALSE), 'E2 Allocators'!$B$15:$W$361, MATCH('O5 Details by Class &amp; Accounts'!BL$18, 'E2 Allocators'!$B$15:$W$15, 0),FALSE)*$E26)</f>
        <v>0</v>
      </c>
      <c r="BM26" s="1321">
        <f>IF(ISERROR(VLOOKUP(VLOOKUP($A26, 'E4 TB Allocation Details'!$A$18:$L$214, MATCH("Misc ID", 'E4 TB Allocation Details'!$A$18:$L$18, 0),FALSE), 'E2 Allocators'!$B$15:$W$361, MATCH('O5 Details by Class &amp; Accounts'!BM$18, 'E2 Allocators'!$B$15:$W$15, 0),FALSE)*$E26), 0, VLOOKUP(VLOOKUP($A26, 'E4 TB Allocation Details'!$A$18:$L$214, MATCH("Misc ID", 'E4 TB Allocation Details'!$A$18:$L$18, 0),FALSE), 'E2 Allocators'!$B$15:$W$361, MATCH('O5 Details by Class &amp; Accounts'!BM$18, 'E2 Allocators'!$B$15:$W$15, 0),FALSE)*$E26)</f>
        <v>0</v>
      </c>
      <c r="BN26" s="1321">
        <f>IF(ISERROR(VLOOKUP(VLOOKUP($A26, 'E4 TB Allocation Details'!$A$18:$L$214, MATCH("Misc ID", 'E4 TB Allocation Details'!$A$18:$L$18, 0),FALSE), 'E2 Allocators'!$B$15:$W$361, MATCH('O5 Details by Class &amp; Accounts'!BN$18, 'E2 Allocators'!$B$15:$W$15, 0),FALSE)*$E26), 0, VLOOKUP(VLOOKUP($A26, 'E4 TB Allocation Details'!$A$18:$L$214, MATCH("Misc ID", 'E4 TB Allocation Details'!$A$18:$L$18, 0),FALSE), 'E2 Allocators'!$B$15:$W$361, MATCH('O5 Details by Class &amp; Accounts'!BN$18, 'E2 Allocators'!$B$15:$W$15, 0),FALSE)*$E26)</f>
        <v>0</v>
      </c>
      <c r="BO26" s="1321">
        <f>IF(ISERROR(VLOOKUP(VLOOKUP($A26, 'E4 TB Allocation Details'!$A$18:$L$214, MATCH("Misc ID", 'E4 TB Allocation Details'!$A$18:$L$18, 0),FALSE), 'E2 Allocators'!$B$15:$W$361, MATCH('O5 Details by Class &amp; Accounts'!BO$18, 'E2 Allocators'!$B$15:$W$15, 0),FALSE)*$E26), 0, VLOOKUP(VLOOKUP($A26, 'E4 TB Allocation Details'!$A$18:$L$214, MATCH("Misc ID", 'E4 TB Allocation Details'!$A$18:$L$18, 0),FALSE), 'E2 Allocators'!$B$15:$W$361, MATCH('O5 Details by Class &amp; Accounts'!BO$18, 'E2 Allocators'!$B$15:$W$15, 0),FALSE)*$E26)</f>
        <v>0</v>
      </c>
      <c r="BP26" s="1321">
        <f>IF(ISERROR(VLOOKUP(VLOOKUP($A26, 'E4 TB Allocation Details'!$A$18:$L$214, MATCH("Misc ID", 'E4 TB Allocation Details'!$A$18:$L$18, 0),FALSE), 'E2 Allocators'!$B$15:$W$361, MATCH('O5 Details by Class &amp; Accounts'!BP$18, 'E2 Allocators'!$B$15:$W$15, 0),FALSE)*$E26), 0, VLOOKUP(VLOOKUP($A26, 'E4 TB Allocation Details'!$A$18:$L$214, MATCH("Misc ID", 'E4 TB Allocation Details'!$A$18:$L$18, 0),FALSE), 'E2 Allocators'!$B$15:$W$361, MATCH('O5 Details by Class &amp; Accounts'!BP$18, 'E2 Allocators'!$B$15:$W$15, 0),FALSE)*$E26)</f>
        <v>0</v>
      </c>
      <c r="BQ26" s="1321">
        <f>IF(ISERROR(VLOOKUP(VLOOKUP($A26, 'E4 TB Allocation Details'!$A$18:$L$214, MATCH("Misc ID", 'E4 TB Allocation Details'!$A$18:$L$18, 0),FALSE), 'E2 Allocators'!$B$15:$W$361, MATCH('O5 Details by Class &amp; Accounts'!BQ$18, 'E2 Allocators'!$B$15:$W$15, 0),FALSE)*$E26), 0, VLOOKUP(VLOOKUP($A26, 'E4 TB Allocation Details'!$A$18:$L$214, MATCH("Misc ID", 'E4 TB Allocation Details'!$A$18:$L$18, 0),FALSE), 'E2 Allocators'!$B$15:$W$361, MATCH('O5 Details by Class &amp; Accounts'!BQ$18, 'E2 Allocators'!$B$15:$W$15, 0),FALSE)*$E26)</f>
        <v>0</v>
      </c>
      <c r="BR26" s="1321">
        <f>IF(ISERROR(VLOOKUP(VLOOKUP($A26, 'E4 TB Allocation Details'!$A$18:$L$214, MATCH("Misc ID", 'E4 TB Allocation Details'!$A$18:$L$18, 0),FALSE), 'E2 Allocators'!$B$15:$W$361, MATCH('O5 Details by Class &amp; Accounts'!BR$18, 'E2 Allocators'!$B$15:$W$15, 0),FALSE)*$E26), 0, VLOOKUP(VLOOKUP($A26, 'E4 TB Allocation Details'!$A$18:$L$214, MATCH("Misc ID", 'E4 TB Allocation Details'!$A$18:$L$18, 0),FALSE), 'E2 Allocators'!$B$15:$W$361, MATCH('O5 Details by Class &amp; Accounts'!BR$18, 'E2 Allocators'!$B$15:$W$15, 0),FALSE)*$E26)</f>
        <v>0</v>
      </c>
      <c r="BS26" s="1321">
        <f t="shared" si="3"/>
        <v>0</v>
      </c>
      <c r="BT26" s="1321">
        <f>IF(ISERROR(VLOOKUP(VLOOKUP($A26, 'E4 TB Allocation Details'!$A$18:$L$214, MATCH("A &amp; G ID", 'E4 TB Allocation Details'!$A$18:$L$18, 0),FALSE), 'E2 Allocators'!$B$15:$W$361, MATCH('O5 Details by Class &amp; Accounts'!BT$18, 'E2 Allocators'!$B$15:$W$15, 0),FALSE)*$E26), 0, VLOOKUP(VLOOKUP($A26, 'E4 TB Allocation Details'!$A$18:$L$214, MATCH("A &amp; G ID", 'E4 TB Allocation Details'!$A$18:$L$18, 0),FALSE), 'E2 Allocators'!$B$15:$W$361, MATCH('O5 Details by Class &amp; Accounts'!BT$18, 'E2 Allocators'!$B$15:$W$15, 0),FALSE)*$E26)</f>
        <v>0</v>
      </c>
      <c r="BU26" s="1321">
        <f>IF(ISERROR(VLOOKUP(VLOOKUP($A26, 'E4 TB Allocation Details'!$A$18:$L$214, MATCH("A &amp; G ID", 'E4 TB Allocation Details'!$A$18:$L$18, 0),FALSE), 'E2 Allocators'!$B$15:$W$361, MATCH('O5 Details by Class &amp; Accounts'!BU$18, 'E2 Allocators'!$B$15:$W$15, 0),FALSE)*$E26), 0, VLOOKUP(VLOOKUP($A26, 'E4 TB Allocation Details'!$A$18:$L$214, MATCH("A &amp; G ID", 'E4 TB Allocation Details'!$A$18:$L$18, 0),FALSE), 'E2 Allocators'!$B$15:$W$361, MATCH('O5 Details by Class &amp; Accounts'!BU$18, 'E2 Allocators'!$B$15:$W$15, 0),FALSE)*$E26)</f>
        <v>0</v>
      </c>
      <c r="BV26" s="1321">
        <f>IF(ISERROR(VLOOKUP(VLOOKUP($A26, 'E4 TB Allocation Details'!$A$18:$L$214, MATCH("A &amp; G ID", 'E4 TB Allocation Details'!$A$18:$L$18, 0),FALSE), 'E2 Allocators'!$B$15:$W$361, MATCH('O5 Details by Class &amp; Accounts'!BV$18, 'E2 Allocators'!$B$15:$W$15, 0),FALSE)*$E26), 0, VLOOKUP(VLOOKUP($A26, 'E4 TB Allocation Details'!$A$18:$L$214, MATCH("A &amp; G ID", 'E4 TB Allocation Details'!$A$18:$L$18, 0),FALSE), 'E2 Allocators'!$B$15:$W$361, MATCH('O5 Details by Class &amp; Accounts'!BV$18, 'E2 Allocators'!$B$15:$W$15, 0),FALSE)*$E26)</f>
        <v>0</v>
      </c>
      <c r="BW26" s="1321">
        <f>IF(ISERROR(VLOOKUP(VLOOKUP($A26, 'E4 TB Allocation Details'!$A$18:$L$214, MATCH("A &amp; G ID", 'E4 TB Allocation Details'!$A$18:$L$18, 0),FALSE), 'E2 Allocators'!$B$15:$W$361, MATCH('O5 Details by Class &amp; Accounts'!BW$18, 'E2 Allocators'!$B$15:$W$15, 0),FALSE)*$E26), 0, VLOOKUP(VLOOKUP($A26, 'E4 TB Allocation Details'!$A$18:$L$214, MATCH("A &amp; G ID", 'E4 TB Allocation Details'!$A$18:$L$18, 0),FALSE), 'E2 Allocators'!$B$15:$W$361, MATCH('O5 Details by Class &amp; Accounts'!BW$18, 'E2 Allocators'!$B$15:$W$15, 0),FALSE)*$E26)</f>
        <v>0</v>
      </c>
      <c r="BX26" s="1321">
        <f>IF(ISERROR(VLOOKUP(VLOOKUP($A26, 'E4 TB Allocation Details'!$A$18:$L$214, MATCH("A &amp; G ID", 'E4 TB Allocation Details'!$A$18:$L$18, 0),FALSE), 'E2 Allocators'!$B$15:$W$361, MATCH('O5 Details by Class &amp; Accounts'!BX$18, 'E2 Allocators'!$B$15:$W$15, 0),FALSE)*$E26), 0, VLOOKUP(VLOOKUP($A26, 'E4 TB Allocation Details'!$A$18:$L$214, MATCH("A &amp; G ID", 'E4 TB Allocation Details'!$A$18:$L$18, 0),FALSE), 'E2 Allocators'!$B$15:$W$361, MATCH('O5 Details by Class &amp; Accounts'!BX$18, 'E2 Allocators'!$B$15:$W$15, 0),FALSE)*$E26)</f>
        <v>0</v>
      </c>
      <c r="BY26" s="1321">
        <f>IF(ISERROR(VLOOKUP(VLOOKUP($A26, 'E4 TB Allocation Details'!$A$18:$L$214, MATCH("A &amp; G ID", 'E4 TB Allocation Details'!$A$18:$L$18, 0),FALSE), 'E2 Allocators'!$B$15:$W$361, MATCH('O5 Details by Class &amp; Accounts'!BY$18, 'E2 Allocators'!$B$15:$W$15, 0),FALSE)*$E26), 0, VLOOKUP(VLOOKUP($A26, 'E4 TB Allocation Details'!$A$18:$L$214, MATCH("A &amp; G ID", 'E4 TB Allocation Details'!$A$18:$L$18, 0),FALSE), 'E2 Allocators'!$B$15:$W$361, MATCH('O5 Details by Class &amp; Accounts'!BY$18, 'E2 Allocators'!$B$15:$W$15, 0),FALSE)*$E26)</f>
        <v>0</v>
      </c>
      <c r="BZ26" s="1321">
        <f>IF(ISERROR(VLOOKUP(VLOOKUP($A26, 'E4 TB Allocation Details'!$A$18:$L$214, MATCH("A &amp; G ID", 'E4 TB Allocation Details'!$A$18:$L$18, 0),FALSE), 'E2 Allocators'!$B$15:$W$361, MATCH('O5 Details by Class &amp; Accounts'!BZ$18, 'E2 Allocators'!$B$15:$W$15, 0),FALSE)*$E26), 0, VLOOKUP(VLOOKUP($A26, 'E4 TB Allocation Details'!$A$18:$L$214, MATCH("A &amp; G ID", 'E4 TB Allocation Details'!$A$18:$L$18, 0),FALSE), 'E2 Allocators'!$B$15:$W$361, MATCH('O5 Details by Class &amp; Accounts'!BZ$18, 'E2 Allocators'!$B$15:$W$15, 0),FALSE)*$E26)</f>
        <v>0</v>
      </c>
      <c r="CA26" s="1321">
        <f>IF(ISERROR(VLOOKUP(VLOOKUP($A26, 'E4 TB Allocation Details'!$A$18:$L$214, MATCH("A &amp; G ID", 'E4 TB Allocation Details'!$A$18:$L$18, 0),FALSE), 'E2 Allocators'!$B$15:$W$361, MATCH('O5 Details by Class &amp; Accounts'!CA$18, 'E2 Allocators'!$B$15:$W$15, 0),FALSE)*$E26), 0, VLOOKUP(VLOOKUP($A26, 'E4 TB Allocation Details'!$A$18:$L$214, MATCH("A &amp; G ID", 'E4 TB Allocation Details'!$A$18:$L$18, 0),FALSE), 'E2 Allocators'!$B$15:$W$361, MATCH('O5 Details by Class &amp; Accounts'!CA$18, 'E2 Allocators'!$B$15:$W$15, 0),FALSE)*$E26)</f>
        <v>0</v>
      </c>
      <c r="CB26" s="1321">
        <f>IF(ISERROR(VLOOKUP(VLOOKUP($A26, 'E4 TB Allocation Details'!$A$18:$L$214, MATCH("A &amp; G ID", 'E4 TB Allocation Details'!$A$18:$L$18, 0),FALSE), 'E2 Allocators'!$B$15:$W$361, MATCH('O5 Details by Class &amp; Accounts'!CB$18, 'E2 Allocators'!$B$15:$W$15, 0),FALSE)*$E26), 0, VLOOKUP(VLOOKUP($A26, 'E4 TB Allocation Details'!$A$18:$L$214, MATCH("A &amp; G ID", 'E4 TB Allocation Details'!$A$18:$L$18, 0),FALSE), 'E2 Allocators'!$B$15:$W$361, MATCH('O5 Details by Class &amp; Accounts'!CB$18, 'E2 Allocators'!$B$15:$W$15, 0),FALSE)*$E26)</f>
        <v>0</v>
      </c>
      <c r="CC26" s="1321">
        <f>IF(ISERROR(VLOOKUP(VLOOKUP($A26, 'E4 TB Allocation Details'!$A$18:$L$214, MATCH("A &amp; G ID", 'E4 TB Allocation Details'!$A$18:$L$18, 0),FALSE), 'E2 Allocators'!$B$15:$W$361, MATCH('O5 Details by Class &amp; Accounts'!CC$18, 'E2 Allocators'!$B$15:$W$15, 0),FALSE)*$E26), 0, VLOOKUP(VLOOKUP($A26, 'E4 TB Allocation Details'!$A$18:$L$214, MATCH("A &amp; G ID", 'E4 TB Allocation Details'!$A$18:$L$18, 0),FALSE), 'E2 Allocators'!$B$15:$W$361, MATCH('O5 Details by Class &amp; Accounts'!CC$18, 'E2 Allocators'!$B$15:$W$15, 0),FALSE)*$E26)</f>
        <v>0</v>
      </c>
      <c r="CD26" s="1321">
        <f>IF(ISERROR(VLOOKUP(VLOOKUP($A26, 'E4 TB Allocation Details'!$A$18:$L$214, MATCH("A &amp; G ID", 'E4 TB Allocation Details'!$A$18:$L$18, 0),FALSE), 'E2 Allocators'!$B$15:$W$361, MATCH('O5 Details by Class &amp; Accounts'!CD$18, 'E2 Allocators'!$B$15:$W$15, 0),FALSE)*$E26), 0, VLOOKUP(VLOOKUP($A26, 'E4 TB Allocation Details'!$A$18:$L$214, MATCH("A &amp; G ID", 'E4 TB Allocation Details'!$A$18:$L$18, 0),FALSE), 'E2 Allocators'!$B$15:$W$361, MATCH('O5 Details by Class &amp; Accounts'!CD$18, 'E2 Allocators'!$B$15:$W$15, 0),FALSE)*$E26)</f>
        <v>0</v>
      </c>
      <c r="CE26" s="1321">
        <f>IF(ISERROR(VLOOKUP(VLOOKUP($A26, 'E4 TB Allocation Details'!$A$18:$L$214, MATCH("A &amp; G ID", 'E4 TB Allocation Details'!$A$18:$L$18, 0),FALSE), 'E2 Allocators'!$B$15:$W$361, MATCH('O5 Details by Class &amp; Accounts'!CE$18, 'E2 Allocators'!$B$15:$W$15, 0),FALSE)*$E26), 0, VLOOKUP(VLOOKUP($A26, 'E4 TB Allocation Details'!$A$18:$L$214, MATCH("A &amp; G ID", 'E4 TB Allocation Details'!$A$18:$L$18, 0),FALSE), 'E2 Allocators'!$B$15:$W$361, MATCH('O5 Details by Class &amp; Accounts'!CE$18, 'E2 Allocators'!$B$15:$W$15, 0),FALSE)*$E26)</f>
        <v>0</v>
      </c>
      <c r="CF26" s="1321">
        <f>IF(ISERROR(VLOOKUP(VLOOKUP($A26, 'E4 TB Allocation Details'!$A$18:$L$214, MATCH("A &amp; G ID", 'E4 TB Allocation Details'!$A$18:$L$18, 0),FALSE), 'E2 Allocators'!$B$15:$W$361, MATCH('O5 Details by Class &amp; Accounts'!CF$18, 'E2 Allocators'!$B$15:$W$15, 0),FALSE)*$E26), 0, VLOOKUP(VLOOKUP($A26, 'E4 TB Allocation Details'!$A$18:$L$214, MATCH("A &amp; G ID", 'E4 TB Allocation Details'!$A$18:$L$18, 0),FALSE), 'E2 Allocators'!$B$15:$W$361, MATCH('O5 Details by Class &amp; Accounts'!CF$18, 'E2 Allocators'!$B$15:$W$15, 0),FALSE)*$E26)</f>
        <v>0</v>
      </c>
      <c r="CG26" s="1321">
        <f>IF(ISERROR(VLOOKUP(VLOOKUP($A26, 'E4 TB Allocation Details'!$A$18:$L$214, MATCH("A &amp; G ID", 'E4 TB Allocation Details'!$A$18:$L$18, 0),FALSE), 'E2 Allocators'!$B$15:$W$361, MATCH('O5 Details by Class &amp; Accounts'!CG$18, 'E2 Allocators'!$B$15:$W$15, 0),FALSE)*$E26), 0, VLOOKUP(VLOOKUP($A26, 'E4 TB Allocation Details'!$A$18:$L$214, MATCH("A &amp; G ID", 'E4 TB Allocation Details'!$A$18:$L$18, 0),FALSE), 'E2 Allocators'!$B$15:$W$361, MATCH('O5 Details by Class &amp; Accounts'!CG$18, 'E2 Allocators'!$B$15:$W$15, 0),FALSE)*$E26)</f>
        <v>0</v>
      </c>
      <c r="CH26" s="1321">
        <f>IF(ISERROR(VLOOKUP(VLOOKUP($A26, 'E4 TB Allocation Details'!$A$18:$L$214, MATCH("A &amp; G ID", 'E4 TB Allocation Details'!$A$18:$L$18, 0),FALSE), 'E2 Allocators'!$B$15:$W$361, MATCH('O5 Details by Class &amp; Accounts'!CH$18, 'E2 Allocators'!$B$15:$W$15, 0),FALSE)*$E26), 0, VLOOKUP(VLOOKUP($A26, 'E4 TB Allocation Details'!$A$18:$L$214, MATCH("A &amp; G ID", 'E4 TB Allocation Details'!$A$18:$L$18, 0),FALSE), 'E2 Allocators'!$B$15:$W$361, MATCH('O5 Details by Class &amp; Accounts'!CH$18, 'E2 Allocators'!$B$15:$W$15, 0),FALSE)*$E26)</f>
        <v>0</v>
      </c>
      <c r="CI26" s="1321">
        <f>IF(ISERROR(VLOOKUP(VLOOKUP($A26, 'E4 TB Allocation Details'!$A$18:$L$214, MATCH("A &amp; G ID", 'E4 TB Allocation Details'!$A$18:$L$18, 0),FALSE), 'E2 Allocators'!$B$15:$W$361, MATCH('O5 Details by Class &amp; Accounts'!CI$18, 'E2 Allocators'!$B$15:$W$15, 0),FALSE)*$E26), 0, VLOOKUP(VLOOKUP($A26, 'E4 TB Allocation Details'!$A$18:$L$214, MATCH("A &amp; G ID", 'E4 TB Allocation Details'!$A$18:$L$18, 0),FALSE), 'E2 Allocators'!$B$15:$W$361, MATCH('O5 Details by Class &amp; Accounts'!CI$18, 'E2 Allocators'!$B$15:$W$15, 0),FALSE)*$E26)</f>
        <v>0</v>
      </c>
      <c r="CJ26" s="1321">
        <f>IF(ISERROR(VLOOKUP(VLOOKUP($A26, 'E4 TB Allocation Details'!$A$18:$L$214, MATCH("A &amp; G ID", 'E4 TB Allocation Details'!$A$18:$L$18, 0),FALSE), 'E2 Allocators'!$B$15:$W$361, MATCH('O5 Details by Class &amp; Accounts'!CJ$18, 'E2 Allocators'!$B$15:$W$15, 0),FALSE)*$E26), 0, VLOOKUP(VLOOKUP($A26, 'E4 TB Allocation Details'!$A$18:$L$214, MATCH("A &amp; G ID", 'E4 TB Allocation Details'!$A$18:$L$18, 0),FALSE), 'E2 Allocators'!$B$15:$W$361, MATCH('O5 Details by Class &amp; Accounts'!CJ$18, 'E2 Allocators'!$B$15:$W$15, 0),FALSE)*$E26)</f>
        <v>0</v>
      </c>
      <c r="CK26" s="1321">
        <f>IF(ISERROR(VLOOKUP(VLOOKUP($A26, 'E4 TB Allocation Details'!$A$18:$L$214, MATCH("A &amp; G ID", 'E4 TB Allocation Details'!$A$18:$L$18, 0),FALSE), 'E2 Allocators'!$B$15:$W$361, MATCH('O5 Details by Class &amp; Accounts'!CK$18, 'E2 Allocators'!$B$15:$W$15, 0),FALSE)*$E26), 0, VLOOKUP(VLOOKUP($A26, 'E4 TB Allocation Details'!$A$18:$L$214, MATCH("A &amp; G ID", 'E4 TB Allocation Details'!$A$18:$L$18, 0),FALSE), 'E2 Allocators'!$B$15:$W$361, MATCH('O5 Details by Class &amp; Accounts'!CK$18, 'E2 Allocators'!$B$15:$W$15, 0),FALSE)*$E26)</f>
        <v>0</v>
      </c>
      <c r="CL26" s="1321">
        <f>IF(ISERROR(VLOOKUP(VLOOKUP($A26, 'E4 TB Allocation Details'!$A$18:$L$214, MATCH("A &amp; G ID", 'E4 TB Allocation Details'!$A$18:$L$18, 0),FALSE), 'E2 Allocators'!$B$15:$W$361, MATCH('O5 Details by Class &amp; Accounts'!CL$18, 'E2 Allocators'!$B$15:$W$15, 0),FALSE)*$E26), 0, VLOOKUP(VLOOKUP($A26, 'E4 TB Allocation Details'!$A$18:$L$214, MATCH("A &amp; G ID", 'E4 TB Allocation Details'!$A$18:$L$18, 0),FALSE), 'E2 Allocators'!$B$15:$W$361, MATCH('O5 Details by Class &amp; Accounts'!CL$18, 'E2 Allocators'!$B$15:$W$15, 0),FALSE)*$E26)</f>
        <v>0</v>
      </c>
      <c r="CM26" s="1321">
        <f>IF(ISERROR(VLOOKUP(VLOOKUP($A26, 'E4 TB Allocation Details'!$A$18:$L$214, MATCH("A &amp; G ID", 'E4 TB Allocation Details'!$A$18:$L$18, 0),FALSE), 'E2 Allocators'!$B$15:$W$361, MATCH('O5 Details by Class &amp; Accounts'!CM$18, 'E2 Allocators'!$B$15:$W$15, 0),FALSE)*$E26), 0, VLOOKUP(VLOOKUP($A26, 'E4 TB Allocation Details'!$A$18:$L$214, MATCH("A &amp; G ID", 'E4 TB Allocation Details'!$A$18:$L$18, 0),FALSE), 'E2 Allocators'!$B$15:$W$361, MATCH('O5 Details by Class &amp; Accounts'!CM$18, 'E2 Allocators'!$B$15:$W$15, 0),FALSE)*$E26)</f>
        <v>0</v>
      </c>
      <c r="CN26" s="1321">
        <f t="shared" si="5"/>
        <v>0</v>
      </c>
      <c r="CO26" s="1650">
        <f t="shared" si="4"/>
        <v>0</v>
      </c>
      <c r="CQ26" s="1898" t="s">
        <v>704</v>
      </c>
    </row>
    <row r="27" spans="1:95" s="64" customFormat="1" ht="12.75">
      <c r="A27" s="1087">
        <v>1808</v>
      </c>
      <c r="B27" s="1088" t="s">
        <v>284</v>
      </c>
      <c r="C27" s="1647">
        <f>IF(ISERROR(VLOOKUP($A27,'I3 TB Data'!$A$19:$H$484,MATCH('O5 Details by Class &amp; Accounts'!$C$18, 'I3 TB Data'!$A$19:$H$19,0),0)), 0, VLOOKUP($A27,'I3 TB Data'!$A$19:$H$484,MATCH('O5 Details by Class &amp; Accounts'!$C$18,'I3 TB Data'!$A$19:$H$19,0),0))</f>
        <v>830377</v>
      </c>
      <c r="D27" s="1648">
        <f>'I4 BO ASSETS'!E24</f>
        <v>-830377</v>
      </c>
      <c r="E27" s="1647">
        <f t="shared" si="6"/>
        <v>0</v>
      </c>
      <c r="F27" s="1649">
        <f>IF(ISERROR(VLOOKUP($A27, 'E1 Categorization'!A33:E124, MATCH("Customer Component", 'E1 Categorization'!$A$33:$E$33,0), 0)), 0, IF(VLOOKUP($A27, 'E1 Categorization'!A33:E124, MATCH("Customer Component", 'E1 Categorization'!$A$33:$E$33,0), 0)=0, 'O5 Details by Class &amp; Accounts'!$E27, IF(AND(VLOOKUP($A27, 'E1 Categorization'!A33:E124, MATCH("Customer Component", 'E1 Categorization'!$A$33:$E$33,0), 0) &gt;0, VLOOKUP($A27, 'E1 Categorization'!A33:E124, MATCH("Customer Component", 'E1 Categorization'!$A$33:$E$33,0), 0)&lt;1), 'O5 Details by Class &amp; Accounts'!$E27*(1-VLOOKUP($A27, 'E1 Categorization'!A33:E124, MATCH("Customer Component", 'E1 Categorization'!$A$33:$E$33,0), 0)), 0)))</f>
        <v>0</v>
      </c>
      <c r="G27" s="1649">
        <f>IF(ISERROR(VLOOKUP($A27, 'E1 Categorization'!A33:E124, MATCH("Customer Component", 'E1 Categorization'!$A$33:$E$33,0), 0)),0, IF(VLOOKUP($A27, 'E1 Categorization'!A33:E124, MATCH("Customer Component", 'E1 Categorization'!$A$33:$E$33,0), 0)=0, 0, IF(AND(VLOOKUP($A27, 'E1 Categorization'!A33:E124, MATCH("Customer Component", 'E1 Categorization'!$A$33:$E$33,0), 0) &gt;0, VLOOKUP($A27, 'E1 Categorization'!A33:E124, MATCH("Customer Component", 'E1 Categorization'!$A$33:$E$33,0), 0)&lt;1), 'O5 Details by Class &amp; Accounts'!$E27*(VLOOKUP($A27, 'E1 Categorization'!A33:E124, MATCH("Customer Component", 'E1 Categorization'!$A$33:$E$33,0), 0)), 'O5 Details by Class &amp; Accounts'!$E27)))</f>
        <v>0</v>
      </c>
      <c r="H27" s="1321">
        <f t="shared" si="0"/>
        <v>0</v>
      </c>
      <c r="I27" s="1321">
        <f>IF(ISERROR(VLOOKUP(VLOOKUP($A27, 'E4 TB Allocation Details'!$A$18:$L$214, MATCH("Demand ID", 'E4 TB Allocation Details'!$A$18:$L$18, 0),FALSE), 'E2 Allocators'!$B$15:$W$361, MATCH('O5 Details by Class &amp; Accounts'!I$18, 'E2 Allocators'!$B$15:$W$15, 0),FALSE)*$F27), 0, VLOOKUP(VLOOKUP($A27, 'E4 TB Allocation Details'!$A$18:$L$214, MATCH("Demand ID", 'E4 TB Allocation Details'!$A$18:$L$18, 0),FALSE), 'E2 Allocators'!$B$15:$W$361, MATCH('O5 Details by Class &amp; Accounts'!I$18, 'E2 Allocators'!$B$15:$W$15, 0),FALSE)*$F27)</f>
        <v>0</v>
      </c>
      <c r="J27" s="1321">
        <f>IF(ISERROR(VLOOKUP(VLOOKUP($A27, 'E4 TB Allocation Details'!$A$18:$L$214, MATCH("Demand ID", 'E4 TB Allocation Details'!$A$18:$L$18, 0),FALSE), 'E2 Allocators'!$B$15:$W$361, MATCH('O5 Details by Class &amp; Accounts'!J$18, 'E2 Allocators'!$B$15:$W$15, 0),FALSE)*$F27), 0, VLOOKUP(VLOOKUP($A27, 'E4 TB Allocation Details'!$A$18:$L$214, MATCH("Demand ID", 'E4 TB Allocation Details'!$A$18:$L$18, 0),FALSE), 'E2 Allocators'!$B$15:$W$361, MATCH('O5 Details by Class &amp; Accounts'!J$18, 'E2 Allocators'!$B$15:$W$15, 0),FALSE)*$F27)</f>
        <v>0</v>
      </c>
      <c r="K27" s="1321">
        <f>IF(ISERROR(VLOOKUP(VLOOKUP($A27, 'E4 TB Allocation Details'!$A$18:$L$214, MATCH("Demand ID", 'E4 TB Allocation Details'!$A$18:$L$18, 0),FALSE), 'E2 Allocators'!$B$15:$W$361, MATCH('O5 Details by Class &amp; Accounts'!K$18, 'E2 Allocators'!$B$15:$W$15, 0),FALSE)*$F27), 0, VLOOKUP(VLOOKUP($A27, 'E4 TB Allocation Details'!$A$18:$L$214, MATCH("Demand ID", 'E4 TB Allocation Details'!$A$18:$L$18, 0),FALSE), 'E2 Allocators'!$B$15:$W$361, MATCH('O5 Details by Class &amp; Accounts'!K$18, 'E2 Allocators'!$B$15:$W$15, 0),FALSE)*$F27)</f>
        <v>0</v>
      </c>
      <c r="L27" s="1321">
        <f>IF(ISERROR(VLOOKUP(VLOOKUP($A27, 'E4 TB Allocation Details'!$A$18:$L$214, MATCH("Demand ID", 'E4 TB Allocation Details'!$A$18:$L$18, 0),FALSE), 'E2 Allocators'!$B$15:$W$361, MATCH('O5 Details by Class &amp; Accounts'!L$18, 'E2 Allocators'!$B$15:$W$15, 0),FALSE)*$F27), 0, VLOOKUP(VLOOKUP($A27, 'E4 TB Allocation Details'!$A$18:$L$214, MATCH("Demand ID", 'E4 TB Allocation Details'!$A$18:$L$18, 0),FALSE), 'E2 Allocators'!$B$15:$W$361, MATCH('O5 Details by Class &amp; Accounts'!L$18, 'E2 Allocators'!$B$15:$W$15, 0),FALSE)*$F27)</f>
        <v>0</v>
      </c>
      <c r="M27" s="1321">
        <f>IF(ISERROR(VLOOKUP(VLOOKUP($A27, 'E4 TB Allocation Details'!$A$18:$L$214, MATCH("Demand ID", 'E4 TB Allocation Details'!$A$18:$L$18, 0),FALSE), 'E2 Allocators'!$B$15:$W$361, MATCH('O5 Details by Class &amp; Accounts'!M$18, 'E2 Allocators'!$B$15:$W$15, 0),FALSE)*$F27), 0, VLOOKUP(VLOOKUP($A27, 'E4 TB Allocation Details'!$A$18:$L$214, MATCH("Demand ID", 'E4 TB Allocation Details'!$A$18:$L$18, 0),FALSE), 'E2 Allocators'!$B$15:$W$361, MATCH('O5 Details by Class &amp; Accounts'!M$18, 'E2 Allocators'!$B$15:$W$15, 0),FALSE)*$F27)</f>
        <v>0</v>
      </c>
      <c r="N27" s="1321">
        <f>IF(ISERROR(VLOOKUP(VLOOKUP($A27, 'E4 TB Allocation Details'!$A$18:$L$214, MATCH("Demand ID", 'E4 TB Allocation Details'!$A$18:$L$18, 0),FALSE), 'E2 Allocators'!$B$15:$W$361, MATCH('O5 Details by Class &amp; Accounts'!N$18, 'E2 Allocators'!$B$15:$W$15, 0),FALSE)*$F27), 0, VLOOKUP(VLOOKUP($A27, 'E4 TB Allocation Details'!$A$18:$L$214, MATCH("Demand ID", 'E4 TB Allocation Details'!$A$18:$L$18, 0),FALSE), 'E2 Allocators'!$B$15:$W$361, MATCH('O5 Details by Class &amp; Accounts'!N$18, 'E2 Allocators'!$B$15:$W$15, 0),FALSE)*$F27)</f>
        <v>0</v>
      </c>
      <c r="O27" s="1321">
        <f>IF(ISERROR(VLOOKUP(VLOOKUP($A27, 'E4 TB Allocation Details'!$A$18:$L$214, MATCH("Demand ID", 'E4 TB Allocation Details'!$A$18:$L$18, 0),FALSE), 'E2 Allocators'!$B$15:$W$361, MATCH('O5 Details by Class &amp; Accounts'!O$18, 'E2 Allocators'!$B$15:$W$15, 0),FALSE)*$F27), 0, VLOOKUP(VLOOKUP($A27, 'E4 TB Allocation Details'!$A$18:$L$214, MATCH("Demand ID", 'E4 TB Allocation Details'!$A$18:$L$18, 0),FALSE), 'E2 Allocators'!$B$15:$W$361, MATCH('O5 Details by Class &amp; Accounts'!O$18, 'E2 Allocators'!$B$15:$W$15, 0),FALSE)*$F27)</f>
        <v>0</v>
      </c>
      <c r="P27" s="1321">
        <f>IF(ISERROR(VLOOKUP(VLOOKUP($A27, 'E4 TB Allocation Details'!$A$18:$L$214, MATCH("Demand ID", 'E4 TB Allocation Details'!$A$18:$L$18, 0),FALSE), 'E2 Allocators'!$B$15:$W$361, MATCH('O5 Details by Class &amp; Accounts'!P$18, 'E2 Allocators'!$B$15:$W$15, 0),FALSE)*$F27), 0, VLOOKUP(VLOOKUP($A27, 'E4 TB Allocation Details'!$A$18:$L$214, MATCH("Demand ID", 'E4 TB Allocation Details'!$A$18:$L$18, 0),FALSE), 'E2 Allocators'!$B$15:$W$361, MATCH('O5 Details by Class &amp; Accounts'!P$18, 'E2 Allocators'!$B$15:$W$15, 0),FALSE)*$F27)</f>
        <v>0</v>
      </c>
      <c r="Q27" s="1321">
        <f>IF(ISERROR(VLOOKUP(VLOOKUP($A27, 'E4 TB Allocation Details'!$A$18:$L$214, MATCH("Demand ID", 'E4 TB Allocation Details'!$A$18:$L$18, 0),FALSE), 'E2 Allocators'!$B$15:$W$361, MATCH('O5 Details by Class &amp; Accounts'!Q$18, 'E2 Allocators'!$B$15:$W$15, 0),FALSE)*$F27), 0, VLOOKUP(VLOOKUP($A27, 'E4 TB Allocation Details'!$A$18:$L$214, MATCH("Demand ID", 'E4 TB Allocation Details'!$A$18:$L$18, 0),FALSE), 'E2 Allocators'!$B$15:$W$361, MATCH('O5 Details by Class &amp; Accounts'!Q$18, 'E2 Allocators'!$B$15:$W$15, 0),FALSE)*$F27)</f>
        <v>0</v>
      </c>
      <c r="R27" s="1321">
        <f>IF(ISERROR(VLOOKUP(VLOOKUP($A27, 'E4 TB Allocation Details'!$A$18:$L$214, MATCH("Demand ID", 'E4 TB Allocation Details'!$A$18:$L$18, 0),FALSE), 'E2 Allocators'!$B$15:$W$361, MATCH('O5 Details by Class &amp; Accounts'!R$18, 'E2 Allocators'!$B$15:$W$15, 0),FALSE)*$F27), 0, VLOOKUP(VLOOKUP($A27, 'E4 TB Allocation Details'!$A$18:$L$214, MATCH("Demand ID", 'E4 TB Allocation Details'!$A$18:$L$18, 0),FALSE), 'E2 Allocators'!$B$15:$W$361, MATCH('O5 Details by Class &amp; Accounts'!R$18, 'E2 Allocators'!$B$15:$W$15, 0),FALSE)*$F27)</f>
        <v>0</v>
      </c>
      <c r="S27" s="1321">
        <f>IF(ISERROR(VLOOKUP(VLOOKUP($A27, 'E4 TB Allocation Details'!$A$18:$L$214, MATCH("Demand ID", 'E4 TB Allocation Details'!$A$18:$L$18, 0),FALSE), 'E2 Allocators'!$B$15:$W$361, MATCH('O5 Details by Class &amp; Accounts'!S$18, 'E2 Allocators'!$B$15:$W$15, 0),FALSE)*$F27), 0, VLOOKUP(VLOOKUP($A27, 'E4 TB Allocation Details'!$A$18:$L$214, MATCH("Demand ID", 'E4 TB Allocation Details'!$A$18:$L$18, 0),FALSE), 'E2 Allocators'!$B$15:$W$361, MATCH('O5 Details by Class &amp; Accounts'!S$18, 'E2 Allocators'!$B$15:$W$15, 0),FALSE)*$F27)</f>
        <v>0</v>
      </c>
      <c r="T27" s="1321">
        <f>IF(ISERROR(VLOOKUP(VLOOKUP($A27, 'E4 TB Allocation Details'!$A$18:$L$214, MATCH("Demand ID", 'E4 TB Allocation Details'!$A$18:$L$18, 0),FALSE), 'E2 Allocators'!$B$15:$W$361, MATCH('O5 Details by Class &amp; Accounts'!T$18, 'E2 Allocators'!$B$15:$W$15, 0),FALSE)*$F27), 0, VLOOKUP(VLOOKUP($A27, 'E4 TB Allocation Details'!$A$18:$L$214, MATCH("Demand ID", 'E4 TB Allocation Details'!$A$18:$L$18, 0),FALSE), 'E2 Allocators'!$B$15:$W$361, MATCH('O5 Details by Class &amp; Accounts'!T$18, 'E2 Allocators'!$B$15:$W$15, 0),FALSE)*$F27)</f>
        <v>0</v>
      </c>
      <c r="U27" s="1321">
        <f>IF(ISERROR(VLOOKUP(VLOOKUP($A27, 'E4 TB Allocation Details'!$A$18:$L$214, MATCH("Demand ID", 'E4 TB Allocation Details'!$A$18:$L$18, 0),FALSE), 'E2 Allocators'!$B$15:$W$361, MATCH('O5 Details by Class &amp; Accounts'!U$18, 'E2 Allocators'!$B$15:$W$15, 0),FALSE)*$F27), 0, VLOOKUP(VLOOKUP($A27, 'E4 TB Allocation Details'!$A$18:$L$214, MATCH("Demand ID", 'E4 TB Allocation Details'!$A$18:$L$18, 0),FALSE), 'E2 Allocators'!$B$15:$W$361, MATCH('O5 Details by Class &amp; Accounts'!U$18, 'E2 Allocators'!$B$15:$W$15, 0),FALSE)*$F27)</f>
        <v>0</v>
      </c>
      <c r="V27" s="1321">
        <f>IF(ISERROR(VLOOKUP(VLOOKUP($A27, 'E4 TB Allocation Details'!$A$18:$L$214, MATCH("Demand ID", 'E4 TB Allocation Details'!$A$18:$L$18, 0),FALSE), 'E2 Allocators'!$B$15:$W$361, MATCH('O5 Details by Class &amp; Accounts'!V$18, 'E2 Allocators'!$B$15:$W$15, 0),FALSE)*$F27), 0, VLOOKUP(VLOOKUP($A27, 'E4 TB Allocation Details'!$A$18:$L$214, MATCH("Demand ID", 'E4 TB Allocation Details'!$A$18:$L$18, 0),FALSE), 'E2 Allocators'!$B$15:$W$361, MATCH('O5 Details by Class &amp; Accounts'!V$18, 'E2 Allocators'!$B$15:$W$15, 0),FALSE)*$F27)</f>
        <v>0</v>
      </c>
      <c r="W27" s="1321">
        <f>IF(ISERROR(VLOOKUP(VLOOKUP($A27, 'E4 TB Allocation Details'!$A$18:$L$214, MATCH("Demand ID", 'E4 TB Allocation Details'!$A$18:$L$18, 0),FALSE), 'E2 Allocators'!$B$15:$W$361, MATCH('O5 Details by Class &amp; Accounts'!W$18, 'E2 Allocators'!$B$15:$W$15, 0),FALSE)*$F27), 0, VLOOKUP(VLOOKUP($A27, 'E4 TB Allocation Details'!$A$18:$L$214, MATCH("Demand ID", 'E4 TB Allocation Details'!$A$18:$L$18, 0),FALSE), 'E2 Allocators'!$B$15:$W$361, MATCH('O5 Details by Class &amp; Accounts'!W$18, 'E2 Allocators'!$B$15:$W$15, 0),FALSE)*$F27)</f>
        <v>0</v>
      </c>
      <c r="X27" s="1321">
        <f>IF(ISERROR(VLOOKUP(VLOOKUP($A27, 'E4 TB Allocation Details'!$A$18:$L$214, MATCH("Demand ID", 'E4 TB Allocation Details'!$A$18:$L$18, 0),FALSE), 'E2 Allocators'!$B$15:$W$361, MATCH('O5 Details by Class &amp; Accounts'!X$18, 'E2 Allocators'!$B$15:$W$15, 0),FALSE)*$F27), 0, VLOOKUP(VLOOKUP($A27, 'E4 TB Allocation Details'!$A$18:$L$214, MATCH("Demand ID", 'E4 TB Allocation Details'!$A$18:$L$18, 0),FALSE), 'E2 Allocators'!$B$15:$W$361, MATCH('O5 Details by Class &amp; Accounts'!X$18, 'E2 Allocators'!$B$15:$W$15, 0),FALSE)*$F27)</f>
        <v>0</v>
      </c>
      <c r="Y27" s="1321">
        <f>IF(ISERROR(VLOOKUP(VLOOKUP($A27, 'E4 TB Allocation Details'!$A$18:$L$214, MATCH("Demand ID", 'E4 TB Allocation Details'!$A$18:$L$18, 0),FALSE), 'E2 Allocators'!$B$15:$W$361, MATCH('O5 Details by Class &amp; Accounts'!Y$18, 'E2 Allocators'!$B$15:$W$15, 0),FALSE)*$F27), 0, VLOOKUP(VLOOKUP($A27, 'E4 TB Allocation Details'!$A$18:$L$214, MATCH("Demand ID", 'E4 TB Allocation Details'!$A$18:$L$18, 0),FALSE), 'E2 Allocators'!$B$15:$W$361, MATCH('O5 Details by Class &amp; Accounts'!Y$18, 'E2 Allocators'!$B$15:$W$15, 0),FALSE)*$F27)</f>
        <v>0</v>
      </c>
      <c r="Z27" s="1321">
        <f>IF(ISERROR(VLOOKUP(VLOOKUP($A27, 'E4 TB Allocation Details'!$A$18:$L$214, MATCH("Demand ID", 'E4 TB Allocation Details'!$A$18:$L$18, 0),FALSE), 'E2 Allocators'!$B$15:$W$361, MATCH('O5 Details by Class &amp; Accounts'!Z$18, 'E2 Allocators'!$B$15:$W$15, 0),FALSE)*$F27), 0, VLOOKUP(VLOOKUP($A27, 'E4 TB Allocation Details'!$A$18:$L$214, MATCH("Demand ID", 'E4 TB Allocation Details'!$A$18:$L$18, 0),FALSE), 'E2 Allocators'!$B$15:$W$361, MATCH('O5 Details by Class &amp; Accounts'!Z$18, 'E2 Allocators'!$B$15:$W$15, 0),FALSE)*$F27)</f>
        <v>0</v>
      </c>
      <c r="AA27" s="1321">
        <f>IF(ISERROR(VLOOKUP(VLOOKUP($A27, 'E4 TB Allocation Details'!$A$18:$L$214, MATCH("Demand ID", 'E4 TB Allocation Details'!$A$18:$L$18, 0),FALSE), 'E2 Allocators'!$B$15:$W$361, MATCH('O5 Details by Class &amp; Accounts'!AA$18, 'E2 Allocators'!$B$15:$W$15, 0),FALSE)*$F27), 0, VLOOKUP(VLOOKUP($A27, 'E4 TB Allocation Details'!$A$18:$L$214, MATCH("Demand ID", 'E4 TB Allocation Details'!$A$18:$L$18, 0),FALSE), 'E2 Allocators'!$B$15:$W$361, MATCH('O5 Details by Class &amp; Accounts'!AA$18, 'E2 Allocators'!$B$15:$W$15, 0),FALSE)*$F27)</f>
        <v>0</v>
      </c>
      <c r="AB27" s="1321">
        <f>IF(ISERROR(VLOOKUP(VLOOKUP($A27, 'E4 TB Allocation Details'!$A$18:$L$214, MATCH("Demand ID", 'E4 TB Allocation Details'!$A$18:$L$18, 0),FALSE), 'E2 Allocators'!$B$15:$W$361, MATCH('O5 Details by Class &amp; Accounts'!AB$18, 'E2 Allocators'!$B$15:$W$15, 0),FALSE)*$F27), 0, VLOOKUP(VLOOKUP($A27, 'E4 TB Allocation Details'!$A$18:$L$214, MATCH("Demand ID", 'E4 TB Allocation Details'!$A$18:$L$18, 0),FALSE), 'E2 Allocators'!$B$15:$W$361, MATCH('O5 Details by Class &amp; Accounts'!AB$18, 'E2 Allocators'!$B$15:$W$15, 0),FALSE)*$F27)</f>
        <v>0</v>
      </c>
      <c r="AC27" s="1321">
        <f t="shared" si="1"/>
        <v>0</v>
      </c>
      <c r="AD27" s="1321">
        <f>IF(ISERROR(VLOOKUP(VLOOKUP($A27, 'E4 TB Allocation Details'!$A$18:$L$214, MATCH("Customer ID", 'E4 TB Allocation Details'!$A$18:$L$18, 0),FALSE), 'E2 Allocators'!$B$15:$W$361, MATCH('O5 Details by Class &amp; Accounts'!AD$18, 'E2 Allocators'!$B$15:$W$15, 0),FALSE)*$G27), 0, VLOOKUP(VLOOKUP($A27, 'E4 TB Allocation Details'!$A$18:$L$214, MATCH("Customer ID", 'E4 TB Allocation Details'!$A$18:$L$18, 0),FALSE), 'E2 Allocators'!$B$15:$W$361, MATCH('O5 Details by Class &amp; Accounts'!AD$18, 'E2 Allocators'!$B$15:$W$15, 0),FALSE)*$G27)</f>
        <v>0</v>
      </c>
      <c r="AE27" s="1321">
        <f>IF(ISERROR(VLOOKUP(VLOOKUP($A27, 'E4 TB Allocation Details'!$A$18:$L$214, MATCH("Customer ID", 'E4 TB Allocation Details'!$A$18:$L$18, 0),FALSE), 'E2 Allocators'!$B$15:$W$361, MATCH('O5 Details by Class &amp; Accounts'!AE$18, 'E2 Allocators'!$B$15:$W$15, 0),FALSE)*$G27), 0, VLOOKUP(VLOOKUP($A27, 'E4 TB Allocation Details'!$A$18:$L$214, MATCH("Customer ID", 'E4 TB Allocation Details'!$A$18:$L$18, 0),FALSE), 'E2 Allocators'!$B$15:$W$361, MATCH('O5 Details by Class &amp; Accounts'!AE$18, 'E2 Allocators'!$B$15:$W$15, 0),FALSE)*$G27)</f>
        <v>0</v>
      </c>
      <c r="AF27" s="1321">
        <f>IF(ISERROR(VLOOKUP(VLOOKUP($A27, 'E4 TB Allocation Details'!$A$18:$L$214, MATCH("Customer ID", 'E4 TB Allocation Details'!$A$18:$L$18, 0),FALSE), 'E2 Allocators'!$B$15:$W$361, MATCH('O5 Details by Class &amp; Accounts'!AF$18, 'E2 Allocators'!$B$15:$W$15, 0),FALSE)*$G27), 0, VLOOKUP(VLOOKUP($A27, 'E4 TB Allocation Details'!$A$18:$L$214, MATCH("Customer ID", 'E4 TB Allocation Details'!$A$18:$L$18, 0),FALSE), 'E2 Allocators'!$B$15:$W$361, MATCH('O5 Details by Class &amp; Accounts'!AF$18, 'E2 Allocators'!$B$15:$W$15, 0),FALSE)*$G27)</f>
        <v>0</v>
      </c>
      <c r="AG27" s="1321">
        <f>IF(ISERROR(VLOOKUP(VLOOKUP($A27, 'E4 TB Allocation Details'!$A$18:$L$214, MATCH("Customer ID", 'E4 TB Allocation Details'!$A$18:$L$18, 0),FALSE), 'E2 Allocators'!$B$15:$W$361, MATCH('O5 Details by Class &amp; Accounts'!AG$18, 'E2 Allocators'!$B$15:$W$15, 0),FALSE)*$G27), 0, VLOOKUP(VLOOKUP($A27, 'E4 TB Allocation Details'!$A$18:$L$214, MATCH("Customer ID", 'E4 TB Allocation Details'!$A$18:$L$18, 0),FALSE), 'E2 Allocators'!$B$15:$W$361, MATCH('O5 Details by Class &amp; Accounts'!AG$18, 'E2 Allocators'!$B$15:$W$15, 0),FALSE)*$G27)</f>
        <v>0</v>
      </c>
      <c r="AH27" s="1321">
        <f>IF(ISERROR(VLOOKUP(VLOOKUP($A27, 'E4 TB Allocation Details'!$A$18:$L$214, MATCH("Customer ID", 'E4 TB Allocation Details'!$A$18:$L$18, 0),FALSE), 'E2 Allocators'!$B$15:$W$361, MATCH('O5 Details by Class &amp; Accounts'!AH$18, 'E2 Allocators'!$B$15:$W$15, 0),FALSE)*$G27), 0, VLOOKUP(VLOOKUP($A27, 'E4 TB Allocation Details'!$A$18:$L$214, MATCH("Customer ID", 'E4 TB Allocation Details'!$A$18:$L$18, 0),FALSE), 'E2 Allocators'!$B$15:$W$361, MATCH('O5 Details by Class &amp; Accounts'!AH$18, 'E2 Allocators'!$B$15:$W$15, 0),FALSE)*$G27)</f>
        <v>0</v>
      </c>
      <c r="AI27" s="1321">
        <f>IF(ISERROR(VLOOKUP(VLOOKUP($A27, 'E4 TB Allocation Details'!$A$18:$L$214, MATCH("Customer ID", 'E4 TB Allocation Details'!$A$18:$L$18, 0),FALSE), 'E2 Allocators'!$B$15:$W$361, MATCH('O5 Details by Class &amp; Accounts'!AI$18, 'E2 Allocators'!$B$15:$W$15, 0),FALSE)*$G27), 0, VLOOKUP(VLOOKUP($A27, 'E4 TB Allocation Details'!$A$18:$L$214, MATCH("Customer ID", 'E4 TB Allocation Details'!$A$18:$L$18, 0),FALSE), 'E2 Allocators'!$B$15:$W$361, MATCH('O5 Details by Class &amp; Accounts'!AI$18, 'E2 Allocators'!$B$15:$W$15, 0),FALSE)*$G27)</f>
        <v>0</v>
      </c>
      <c r="AJ27" s="1321">
        <f>IF(ISERROR(VLOOKUP(VLOOKUP($A27, 'E4 TB Allocation Details'!$A$18:$L$214, MATCH("Customer ID", 'E4 TB Allocation Details'!$A$18:$L$18, 0),FALSE), 'E2 Allocators'!$B$15:$W$361, MATCH('O5 Details by Class &amp; Accounts'!AJ$18, 'E2 Allocators'!$B$15:$W$15, 0),FALSE)*$G27), 0, VLOOKUP(VLOOKUP($A27, 'E4 TB Allocation Details'!$A$18:$L$214, MATCH("Customer ID", 'E4 TB Allocation Details'!$A$18:$L$18, 0),FALSE), 'E2 Allocators'!$B$15:$W$361, MATCH('O5 Details by Class &amp; Accounts'!AJ$18, 'E2 Allocators'!$B$15:$W$15, 0),FALSE)*$G27)</f>
        <v>0</v>
      </c>
      <c r="AK27" s="1321">
        <f>IF(ISERROR(VLOOKUP(VLOOKUP($A27, 'E4 TB Allocation Details'!$A$18:$L$214, MATCH("Customer ID", 'E4 TB Allocation Details'!$A$18:$L$18, 0),FALSE), 'E2 Allocators'!$B$15:$W$361, MATCH('O5 Details by Class &amp; Accounts'!AK$18, 'E2 Allocators'!$B$15:$W$15, 0),FALSE)*$G27), 0, VLOOKUP(VLOOKUP($A27, 'E4 TB Allocation Details'!$A$18:$L$214, MATCH("Customer ID", 'E4 TB Allocation Details'!$A$18:$L$18, 0),FALSE), 'E2 Allocators'!$B$15:$W$361, MATCH('O5 Details by Class &amp; Accounts'!AK$18, 'E2 Allocators'!$B$15:$W$15, 0),FALSE)*$G27)</f>
        <v>0</v>
      </c>
      <c r="AL27" s="1321">
        <f>IF(ISERROR(VLOOKUP(VLOOKUP($A27, 'E4 TB Allocation Details'!$A$18:$L$214, MATCH("Customer ID", 'E4 TB Allocation Details'!$A$18:$L$18, 0),FALSE), 'E2 Allocators'!$B$15:$W$361, MATCH('O5 Details by Class &amp; Accounts'!AL$18, 'E2 Allocators'!$B$15:$W$15, 0),FALSE)*$G27), 0, VLOOKUP(VLOOKUP($A27, 'E4 TB Allocation Details'!$A$18:$L$214, MATCH("Customer ID", 'E4 TB Allocation Details'!$A$18:$L$18, 0),FALSE), 'E2 Allocators'!$B$15:$W$361, MATCH('O5 Details by Class &amp; Accounts'!AL$18, 'E2 Allocators'!$B$15:$W$15, 0),FALSE)*$G27)</f>
        <v>0</v>
      </c>
      <c r="AM27" s="1321">
        <f>IF(ISERROR(VLOOKUP(VLOOKUP($A27, 'E4 TB Allocation Details'!$A$18:$L$214, MATCH("Customer ID", 'E4 TB Allocation Details'!$A$18:$L$18, 0),FALSE), 'E2 Allocators'!$B$15:$W$361, MATCH('O5 Details by Class &amp; Accounts'!AM$18, 'E2 Allocators'!$B$15:$W$15, 0),FALSE)*$G27), 0, VLOOKUP(VLOOKUP($A27, 'E4 TB Allocation Details'!$A$18:$L$214, MATCH("Customer ID", 'E4 TB Allocation Details'!$A$18:$L$18, 0),FALSE), 'E2 Allocators'!$B$15:$W$361, MATCH('O5 Details by Class &amp; Accounts'!AM$18, 'E2 Allocators'!$B$15:$W$15, 0),FALSE)*$G27)</f>
        <v>0</v>
      </c>
      <c r="AN27" s="1321">
        <f>IF(ISERROR(VLOOKUP(VLOOKUP($A27, 'E4 TB Allocation Details'!$A$18:$L$214, MATCH("Customer ID", 'E4 TB Allocation Details'!$A$18:$L$18, 0),FALSE), 'E2 Allocators'!$B$15:$W$361, MATCH('O5 Details by Class &amp; Accounts'!AN$18, 'E2 Allocators'!$B$15:$W$15, 0),FALSE)*$G27), 0, VLOOKUP(VLOOKUP($A27, 'E4 TB Allocation Details'!$A$18:$L$214, MATCH("Customer ID", 'E4 TB Allocation Details'!$A$18:$L$18, 0),FALSE), 'E2 Allocators'!$B$15:$W$361, MATCH('O5 Details by Class &amp; Accounts'!AN$18, 'E2 Allocators'!$B$15:$W$15, 0),FALSE)*$G27)</f>
        <v>0</v>
      </c>
      <c r="AO27" s="1321">
        <f>IF(ISERROR(VLOOKUP(VLOOKUP($A27, 'E4 TB Allocation Details'!$A$18:$L$214, MATCH("Customer ID", 'E4 TB Allocation Details'!$A$18:$L$18, 0),FALSE), 'E2 Allocators'!$B$15:$W$361, MATCH('O5 Details by Class &amp; Accounts'!AO$18, 'E2 Allocators'!$B$15:$W$15, 0),FALSE)*$G27), 0, VLOOKUP(VLOOKUP($A27, 'E4 TB Allocation Details'!$A$18:$L$214, MATCH("Customer ID", 'E4 TB Allocation Details'!$A$18:$L$18, 0),FALSE), 'E2 Allocators'!$B$15:$W$361, MATCH('O5 Details by Class &amp; Accounts'!AO$18, 'E2 Allocators'!$B$15:$W$15, 0),FALSE)*$G27)</f>
        <v>0</v>
      </c>
      <c r="AP27" s="1321">
        <f>IF(ISERROR(VLOOKUP(VLOOKUP($A27, 'E4 TB Allocation Details'!$A$18:$L$214, MATCH("Customer ID", 'E4 TB Allocation Details'!$A$18:$L$18, 0),FALSE), 'E2 Allocators'!$B$15:$W$361, MATCH('O5 Details by Class &amp; Accounts'!AP$18, 'E2 Allocators'!$B$15:$W$15, 0),FALSE)*$G27), 0, VLOOKUP(VLOOKUP($A27, 'E4 TB Allocation Details'!$A$18:$L$214, MATCH("Customer ID", 'E4 TB Allocation Details'!$A$18:$L$18, 0),FALSE), 'E2 Allocators'!$B$15:$W$361, MATCH('O5 Details by Class &amp; Accounts'!AP$18, 'E2 Allocators'!$B$15:$W$15, 0),FALSE)*$G27)</f>
        <v>0</v>
      </c>
      <c r="AQ27" s="1321">
        <f>IF(ISERROR(VLOOKUP(VLOOKUP($A27, 'E4 TB Allocation Details'!$A$18:$L$214, MATCH("Customer ID", 'E4 TB Allocation Details'!$A$18:$L$18, 0),FALSE), 'E2 Allocators'!$B$15:$W$361, MATCH('O5 Details by Class &amp; Accounts'!AQ$18, 'E2 Allocators'!$B$15:$W$15, 0),FALSE)*$G27), 0, VLOOKUP(VLOOKUP($A27, 'E4 TB Allocation Details'!$A$18:$L$214, MATCH("Customer ID", 'E4 TB Allocation Details'!$A$18:$L$18, 0),FALSE), 'E2 Allocators'!$B$15:$W$361, MATCH('O5 Details by Class &amp; Accounts'!AQ$18, 'E2 Allocators'!$B$15:$W$15, 0),FALSE)*$G27)</f>
        <v>0</v>
      </c>
      <c r="AR27" s="1321">
        <f>IF(ISERROR(VLOOKUP(VLOOKUP($A27, 'E4 TB Allocation Details'!$A$18:$L$214, MATCH("Customer ID", 'E4 TB Allocation Details'!$A$18:$L$18, 0),FALSE), 'E2 Allocators'!$B$15:$W$361, MATCH('O5 Details by Class &amp; Accounts'!AR$18, 'E2 Allocators'!$B$15:$W$15, 0),FALSE)*$G27), 0, VLOOKUP(VLOOKUP($A27, 'E4 TB Allocation Details'!$A$18:$L$214, MATCH("Customer ID", 'E4 TB Allocation Details'!$A$18:$L$18, 0),FALSE), 'E2 Allocators'!$B$15:$W$361, MATCH('O5 Details by Class &amp; Accounts'!AR$18, 'E2 Allocators'!$B$15:$W$15, 0),FALSE)*$G27)</f>
        <v>0</v>
      </c>
      <c r="AS27" s="1321">
        <f>IF(ISERROR(VLOOKUP(VLOOKUP($A27, 'E4 TB Allocation Details'!$A$18:$L$214, MATCH("Customer ID", 'E4 TB Allocation Details'!$A$18:$L$18, 0),FALSE), 'E2 Allocators'!$B$15:$W$361, MATCH('O5 Details by Class &amp; Accounts'!AS$18, 'E2 Allocators'!$B$15:$W$15, 0),FALSE)*$G27), 0, VLOOKUP(VLOOKUP($A27, 'E4 TB Allocation Details'!$A$18:$L$214, MATCH("Customer ID", 'E4 TB Allocation Details'!$A$18:$L$18, 0),FALSE), 'E2 Allocators'!$B$15:$W$361, MATCH('O5 Details by Class &amp; Accounts'!AS$18, 'E2 Allocators'!$B$15:$W$15, 0),FALSE)*$G27)</f>
        <v>0</v>
      </c>
      <c r="AT27" s="1321">
        <f>IF(ISERROR(VLOOKUP(VLOOKUP($A27, 'E4 TB Allocation Details'!$A$18:$L$214, MATCH("Customer ID", 'E4 TB Allocation Details'!$A$18:$L$18, 0),FALSE), 'E2 Allocators'!$B$15:$W$361, MATCH('O5 Details by Class &amp; Accounts'!AT$18, 'E2 Allocators'!$B$15:$W$15, 0),FALSE)*$G27), 0, VLOOKUP(VLOOKUP($A27, 'E4 TB Allocation Details'!$A$18:$L$214, MATCH("Customer ID", 'E4 TB Allocation Details'!$A$18:$L$18, 0),FALSE), 'E2 Allocators'!$B$15:$W$361, MATCH('O5 Details by Class &amp; Accounts'!AT$18, 'E2 Allocators'!$B$15:$W$15, 0),FALSE)*$G27)</f>
        <v>0</v>
      </c>
      <c r="AU27" s="1321">
        <f>IF(ISERROR(VLOOKUP(VLOOKUP($A27, 'E4 TB Allocation Details'!$A$18:$L$214, MATCH("Customer ID", 'E4 TB Allocation Details'!$A$18:$L$18, 0),FALSE), 'E2 Allocators'!$B$15:$W$361, MATCH('O5 Details by Class &amp; Accounts'!AU$18, 'E2 Allocators'!$B$15:$W$15, 0),FALSE)*$G27), 0, VLOOKUP(VLOOKUP($A27, 'E4 TB Allocation Details'!$A$18:$L$214, MATCH("Customer ID", 'E4 TB Allocation Details'!$A$18:$L$18, 0),FALSE), 'E2 Allocators'!$B$15:$W$361, MATCH('O5 Details by Class &amp; Accounts'!AU$18, 'E2 Allocators'!$B$15:$W$15, 0),FALSE)*$G27)</f>
        <v>0</v>
      </c>
      <c r="AV27" s="1321">
        <f>IF(ISERROR(VLOOKUP(VLOOKUP($A27, 'E4 TB Allocation Details'!$A$18:$L$214, MATCH("Customer ID", 'E4 TB Allocation Details'!$A$18:$L$18, 0),FALSE), 'E2 Allocators'!$B$15:$W$361, MATCH('O5 Details by Class &amp; Accounts'!AV$18, 'E2 Allocators'!$B$15:$W$15, 0),FALSE)*$G27), 0, VLOOKUP(VLOOKUP($A27, 'E4 TB Allocation Details'!$A$18:$L$214, MATCH("Customer ID", 'E4 TB Allocation Details'!$A$18:$L$18, 0),FALSE), 'E2 Allocators'!$B$15:$W$361, MATCH('O5 Details by Class &amp; Accounts'!AV$18, 'E2 Allocators'!$B$15:$W$15, 0),FALSE)*$G27)</f>
        <v>0</v>
      </c>
      <c r="AW27" s="1321">
        <f>IF(ISERROR(VLOOKUP(VLOOKUP($A27, 'E4 TB Allocation Details'!$A$18:$L$214, MATCH("Customer ID", 'E4 TB Allocation Details'!$A$18:$L$18, 0),FALSE), 'E2 Allocators'!$B$15:$W$361, MATCH('O5 Details by Class &amp; Accounts'!AW$18, 'E2 Allocators'!$B$15:$W$15, 0),FALSE)*$G27), 0, VLOOKUP(VLOOKUP($A27, 'E4 TB Allocation Details'!$A$18:$L$214, MATCH("Customer ID", 'E4 TB Allocation Details'!$A$18:$L$18, 0),FALSE), 'E2 Allocators'!$B$15:$W$361, MATCH('O5 Details by Class &amp; Accounts'!AW$18, 'E2 Allocators'!$B$15:$W$15, 0),FALSE)*$G27)</f>
        <v>0</v>
      </c>
      <c r="AX27" s="1321">
        <f t="shared" si="2"/>
        <v>0</v>
      </c>
      <c r="AY27" s="1321">
        <f>IF(ISERROR(VLOOKUP(VLOOKUP($A27, 'E4 TB Allocation Details'!$A$18:$L$214, MATCH("Misc ID", 'E4 TB Allocation Details'!$A$18:$L$18, 0),FALSE), 'E2 Allocators'!$B$15:$W$361, MATCH('O5 Details by Class &amp; Accounts'!AY$18, 'E2 Allocators'!$B$15:$W$15, 0),FALSE)*$E27), 0, VLOOKUP(VLOOKUP($A27, 'E4 TB Allocation Details'!$A$18:$L$214, MATCH("Misc ID", 'E4 TB Allocation Details'!$A$18:$L$18, 0),FALSE), 'E2 Allocators'!$B$15:$W$361, MATCH('O5 Details by Class &amp; Accounts'!AY$18, 'E2 Allocators'!$B$15:$W$15, 0),FALSE)*$E27)</f>
        <v>0</v>
      </c>
      <c r="AZ27" s="1321">
        <f>IF(ISERROR(VLOOKUP(VLOOKUP($A27, 'E4 TB Allocation Details'!$A$18:$L$214, MATCH("Misc ID", 'E4 TB Allocation Details'!$A$18:$L$18, 0),FALSE), 'E2 Allocators'!$B$15:$W$361, MATCH('O5 Details by Class &amp; Accounts'!AZ$18, 'E2 Allocators'!$B$15:$W$15, 0),FALSE)*$E27), 0, VLOOKUP(VLOOKUP($A27, 'E4 TB Allocation Details'!$A$18:$L$214, MATCH("Misc ID", 'E4 TB Allocation Details'!$A$18:$L$18, 0),FALSE), 'E2 Allocators'!$B$15:$W$361, MATCH('O5 Details by Class &amp; Accounts'!AZ$18, 'E2 Allocators'!$B$15:$W$15, 0),FALSE)*$E27)</f>
        <v>0</v>
      </c>
      <c r="BA27" s="1321">
        <f>IF(ISERROR(VLOOKUP(VLOOKUP($A27, 'E4 TB Allocation Details'!$A$18:$L$214, MATCH("Misc ID", 'E4 TB Allocation Details'!$A$18:$L$18, 0),FALSE), 'E2 Allocators'!$B$15:$W$361, MATCH('O5 Details by Class &amp; Accounts'!BA$18, 'E2 Allocators'!$B$15:$W$15, 0),FALSE)*$E27), 0, VLOOKUP(VLOOKUP($A27, 'E4 TB Allocation Details'!$A$18:$L$214, MATCH("Misc ID", 'E4 TB Allocation Details'!$A$18:$L$18, 0),FALSE), 'E2 Allocators'!$B$15:$W$361, MATCH('O5 Details by Class &amp; Accounts'!BA$18, 'E2 Allocators'!$B$15:$W$15, 0),FALSE)*$E27)</f>
        <v>0</v>
      </c>
      <c r="BB27" s="1321">
        <f>IF(ISERROR(VLOOKUP(VLOOKUP($A27, 'E4 TB Allocation Details'!$A$18:$L$214, MATCH("Misc ID", 'E4 TB Allocation Details'!$A$18:$L$18, 0),FALSE), 'E2 Allocators'!$B$15:$W$361, MATCH('O5 Details by Class &amp; Accounts'!BB$18, 'E2 Allocators'!$B$15:$W$15, 0),FALSE)*$E27), 0, VLOOKUP(VLOOKUP($A27, 'E4 TB Allocation Details'!$A$18:$L$214, MATCH("Misc ID", 'E4 TB Allocation Details'!$A$18:$L$18, 0),FALSE), 'E2 Allocators'!$B$15:$W$361, MATCH('O5 Details by Class &amp; Accounts'!BB$18, 'E2 Allocators'!$B$15:$W$15, 0),FALSE)*$E27)</f>
        <v>0</v>
      </c>
      <c r="BC27" s="1321">
        <f>IF(ISERROR(VLOOKUP(VLOOKUP($A27, 'E4 TB Allocation Details'!$A$18:$L$214, MATCH("Misc ID", 'E4 TB Allocation Details'!$A$18:$L$18, 0),FALSE), 'E2 Allocators'!$B$15:$W$361, MATCH('O5 Details by Class &amp; Accounts'!BC$18, 'E2 Allocators'!$B$15:$W$15, 0),FALSE)*$E27), 0, VLOOKUP(VLOOKUP($A27, 'E4 TB Allocation Details'!$A$18:$L$214, MATCH("Misc ID", 'E4 TB Allocation Details'!$A$18:$L$18, 0),FALSE), 'E2 Allocators'!$B$15:$W$361, MATCH('O5 Details by Class &amp; Accounts'!BC$18, 'E2 Allocators'!$B$15:$W$15, 0),FALSE)*$E27)</f>
        <v>0</v>
      </c>
      <c r="BD27" s="1321">
        <f>IF(ISERROR(VLOOKUP(VLOOKUP($A27, 'E4 TB Allocation Details'!$A$18:$L$214, MATCH("Misc ID", 'E4 TB Allocation Details'!$A$18:$L$18, 0),FALSE), 'E2 Allocators'!$B$15:$W$361, MATCH('O5 Details by Class &amp; Accounts'!BD$18, 'E2 Allocators'!$B$15:$W$15, 0),FALSE)*$E27), 0, VLOOKUP(VLOOKUP($A27, 'E4 TB Allocation Details'!$A$18:$L$214, MATCH("Misc ID", 'E4 TB Allocation Details'!$A$18:$L$18, 0),FALSE), 'E2 Allocators'!$B$15:$W$361, MATCH('O5 Details by Class &amp; Accounts'!BD$18, 'E2 Allocators'!$B$15:$W$15, 0),FALSE)*$E27)</f>
        <v>0</v>
      </c>
      <c r="BE27" s="1321">
        <f>IF(ISERROR(VLOOKUP(VLOOKUP($A27, 'E4 TB Allocation Details'!$A$18:$L$214, MATCH("Misc ID", 'E4 TB Allocation Details'!$A$18:$L$18, 0),FALSE), 'E2 Allocators'!$B$15:$W$361, MATCH('O5 Details by Class &amp; Accounts'!BE$18, 'E2 Allocators'!$B$15:$W$15, 0),FALSE)*$E27), 0, VLOOKUP(VLOOKUP($A27, 'E4 TB Allocation Details'!$A$18:$L$214, MATCH("Misc ID", 'E4 TB Allocation Details'!$A$18:$L$18, 0),FALSE), 'E2 Allocators'!$B$15:$W$361, MATCH('O5 Details by Class &amp; Accounts'!BE$18, 'E2 Allocators'!$B$15:$W$15, 0),FALSE)*$E27)</f>
        <v>0</v>
      </c>
      <c r="BF27" s="1321">
        <f>IF(ISERROR(VLOOKUP(VLOOKUP($A27, 'E4 TB Allocation Details'!$A$18:$L$214, MATCH("Misc ID", 'E4 TB Allocation Details'!$A$18:$L$18, 0),FALSE), 'E2 Allocators'!$B$15:$W$361, MATCH('O5 Details by Class &amp; Accounts'!BF$18, 'E2 Allocators'!$B$15:$W$15, 0),FALSE)*$E27), 0, VLOOKUP(VLOOKUP($A27, 'E4 TB Allocation Details'!$A$18:$L$214, MATCH("Misc ID", 'E4 TB Allocation Details'!$A$18:$L$18, 0),FALSE), 'E2 Allocators'!$B$15:$W$361, MATCH('O5 Details by Class &amp; Accounts'!BF$18, 'E2 Allocators'!$B$15:$W$15, 0),FALSE)*$E27)</f>
        <v>0</v>
      </c>
      <c r="BG27" s="1321">
        <f>IF(ISERROR(VLOOKUP(VLOOKUP($A27, 'E4 TB Allocation Details'!$A$18:$L$214, MATCH("Misc ID", 'E4 TB Allocation Details'!$A$18:$L$18, 0),FALSE), 'E2 Allocators'!$B$15:$W$361, MATCH('O5 Details by Class &amp; Accounts'!BG$18, 'E2 Allocators'!$B$15:$W$15, 0),FALSE)*$E27), 0, VLOOKUP(VLOOKUP($A27, 'E4 TB Allocation Details'!$A$18:$L$214, MATCH("Misc ID", 'E4 TB Allocation Details'!$A$18:$L$18, 0),FALSE), 'E2 Allocators'!$B$15:$W$361, MATCH('O5 Details by Class &amp; Accounts'!BG$18, 'E2 Allocators'!$B$15:$W$15, 0),FALSE)*$E27)</f>
        <v>0</v>
      </c>
      <c r="BH27" s="1321">
        <f>IF(ISERROR(VLOOKUP(VLOOKUP($A27, 'E4 TB Allocation Details'!$A$18:$L$214, MATCH("Misc ID", 'E4 TB Allocation Details'!$A$18:$L$18, 0),FALSE), 'E2 Allocators'!$B$15:$W$361, MATCH('O5 Details by Class &amp; Accounts'!BH$18, 'E2 Allocators'!$B$15:$W$15, 0),FALSE)*$E27), 0, VLOOKUP(VLOOKUP($A27, 'E4 TB Allocation Details'!$A$18:$L$214, MATCH("Misc ID", 'E4 TB Allocation Details'!$A$18:$L$18, 0),FALSE), 'E2 Allocators'!$B$15:$W$361, MATCH('O5 Details by Class &amp; Accounts'!BH$18, 'E2 Allocators'!$B$15:$W$15, 0),FALSE)*$E27)</f>
        <v>0</v>
      </c>
      <c r="BI27" s="1321">
        <f>IF(ISERROR(VLOOKUP(VLOOKUP($A27, 'E4 TB Allocation Details'!$A$18:$L$214, MATCH("Misc ID", 'E4 TB Allocation Details'!$A$18:$L$18, 0),FALSE), 'E2 Allocators'!$B$15:$W$361, MATCH('O5 Details by Class &amp; Accounts'!BI$18, 'E2 Allocators'!$B$15:$W$15, 0),FALSE)*$E27), 0, VLOOKUP(VLOOKUP($A27, 'E4 TB Allocation Details'!$A$18:$L$214, MATCH("Misc ID", 'E4 TB Allocation Details'!$A$18:$L$18, 0),FALSE), 'E2 Allocators'!$B$15:$W$361, MATCH('O5 Details by Class &amp; Accounts'!BI$18, 'E2 Allocators'!$B$15:$W$15, 0),FALSE)*$E27)</f>
        <v>0</v>
      </c>
      <c r="BJ27" s="1321">
        <f>IF(ISERROR(VLOOKUP(VLOOKUP($A27, 'E4 TB Allocation Details'!$A$18:$L$214, MATCH("Misc ID", 'E4 TB Allocation Details'!$A$18:$L$18, 0),FALSE), 'E2 Allocators'!$B$15:$W$361, MATCH('O5 Details by Class &amp; Accounts'!BJ$18, 'E2 Allocators'!$B$15:$W$15, 0),FALSE)*$E27), 0, VLOOKUP(VLOOKUP($A27, 'E4 TB Allocation Details'!$A$18:$L$214, MATCH("Misc ID", 'E4 TB Allocation Details'!$A$18:$L$18, 0),FALSE), 'E2 Allocators'!$B$15:$W$361, MATCH('O5 Details by Class &amp; Accounts'!BJ$18, 'E2 Allocators'!$B$15:$W$15, 0),FALSE)*$E27)</f>
        <v>0</v>
      </c>
      <c r="BK27" s="1321">
        <f>IF(ISERROR(VLOOKUP(VLOOKUP($A27, 'E4 TB Allocation Details'!$A$18:$L$214, MATCH("Misc ID", 'E4 TB Allocation Details'!$A$18:$L$18, 0),FALSE), 'E2 Allocators'!$B$15:$W$361, MATCH('O5 Details by Class &amp; Accounts'!BK$18, 'E2 Allocators'!$B$15:$W$15, 0),FALSE)*$E27), 0, VLOOKUP(VLOOKUP($A27, 'E4 TB Allocation Details'!$A$18:$L$214, MATCH("Misc ID", 'E4 TB Allocation Details'!$A$18:$L$18, 0),FALSE), 'E2 Allocators'!$B$15:$W$361, MATCH('O5 Details by Class &amp; Accounts'!BK$18, 'E2 Allocators'!$B$15:$W$15, 0),FALSE)*$E27)</f>
        <v>0</v>
      </c>
      <c r="BL27" s="1321">
        <f>IF(ISERROR(VLOOKUP(VLOOKUP($A27, 'E4 TB Allocation Details'!$A$18:$L$214, MATCH("Misc ID", 'E4 TB Allocation Details'!$A$18:$L$18, 0),FALSE), 'E2 Allocators'!$B$15:$W$361, MATCH('O5 Details by Class &amp; Accounts'!BL$18, 'E2 Allocators'!$B$15:$W$15, 0),FALSE)*$E27), 0, VLOOKUP(VLOOKUP($A27, 'E4 TB Allocation Details'!$A$18:$L$214, MATCH("Misc ID", 'E4 TB Allocation Details'!$A$18:$L$18, 0),FALSE), 'E2 Allocators'!$B$15:$W$361, MATCH('O5 Details by Class &amp; Accounts'!BL$18, 'E2 Allocators'!$B$15:$W$15, 0),FALSE)*$E27)</f>
        <v>0</v>
      </c>
      <c r="BM27" s="1321">
        <f>IF(ISERROR(VLOOKUP(VLOOKUP($A27, 'E4 TB Allocation Details'!$A$18:$L$214, MATCH("Misc ID", 'E4 TB Allocation Details'!$A$18:$L$18, 0),FALSE), 'E2 Allocators'!$B$15:$W$361, MATCH('O5 Details by Class &amp; Accounts'!BM$18, 'E2 Allocators'!$B$15:$W$15, 0),FALSE)*$E27), 0, VLOOKUP(VLOOKUP($A27, 'E4 TB Allocation Details'!$A$18:$L$214, MATCH("Misc ID", 'E4 TB Allocation Details'!$A$18:$L$18, 0),FALSE), 'E2 Allocators'!$B$15:$W$361, MATCH('O5 Details by Class &amp; Accounts'!BM$18, 'E2 Allocators'!$B$15:$W$15, 0),FALSE)*$E27)</f>
        <v>0</v>
      </c>
      <c r="BN27" s="1321">
        <f>IF(ISERROR(VLOOKUP(VLOOKUP($A27, 'E4 TB Allocation Details'!$A$18:$L$214, MATCH("Misc ID", 'E4 TB Allocation Details'!$A$18:$L$18, 0),FALSE), 'E2 Allocators'!$B$15:$W$361, MATCH('O5 Details by Class &amp; Accounts'!BN$18, 'E2 Allocators'!$B$15:$W$15, 0),FALSE)*$E27), 0, VLOOKUP(VLOOKUP($A27, 'E4 TB Allocation Details'!$A$18:$L$214, MATCH("Misc ID", 'E4 TB Allocation Details'!$A$18:$L$18, 0),FALSE), 'E2 Allocators'!$B$15:$W$361, MATCH('O5 Details by Class &amp; Accounts'!BN$18, 'E2 Allocators'!$B$15:$W$15, 0),FALSE)*$E27)</f>
        <v>0</v>
      </c>
      <c r="BO27" s="1321">
        <f>IF(ISERROR(VLOOKUP(VLOOKUP($A27, 'E4 TB Allocation Details'!$A$18:$L$214, MATCH("Misc ID", 'E4 TB Allocation Details'!$A$18:$L$18, 0),FALSE), 'E2 Allocators'!$B$15:$W$361, MATCH('O5 Details by Class &amp; Accounts'!BO$18, 'E2 Allocators'!$B$15:$W$15, 0),FALSE)*$E27), 0, VLOOKUP(VLOOKUP($A27, 'E4 TB Allocation Details'!$A$18:$L$214, MATCH("Misc ID", 'E4 TB Allocation Details'!$A$18:$L$18, 0),FALSE), 'E2 Allocators'!$B$15:$W$361, MATCH('O5 Details by Class &amp; Accounts'!BO$18, 'E2 Allocators'!$B$15:$W$15, 0),FALSE)*$E27)</f>
        <v>0</v>
      </c>
      <c r="BP27" s="1321">
        <f>IF(ISERROR(VLOOKUP(VLOOKUP($A27, 'E4 TB Allocation Details'!$A$18:$L$214, MATCH("Misc ID", 'E4 TB Allocation Details'!$A$18:$L$18, 0),FALSE), 'E2 Allocators'!$B$15:$W$361, MATCH('O5 Details by Class &amp; Accounts'!BP$18, 'E2 Allocators'!$B$15:$W$15, 0),FALSE)*$E27), 0, VLOOKUP(VLOOKUP($A27, 'E4 TB Allocation Details'!$A$18:$L$214, MATCH("Misc ID", 'E4 TB Allocation Details'!$A$18:$L$18, 0),FALSE), 'E2 Allocators'!$B$15:$W$361, MATCH('O5 Details by Class &amp; Accounts'!BP$18, 'E2 Allocators'!$B$15:$W$15, 0),FALSE)*$E27)</f>
        <v>0</v>
      </c>
      <c r="BQ27" s="1321">
        <f>IF(ISERROR(VLOOKUP(VLOOKUP($A27, 'E4 TB Allocation Details'!$A$18:$L$214, MATCH("Misc ID", 'E4 TB Allocation Details'!$A$18:$L$18, 0),FALSE), 'E2 Allocators'!$B$15:$W$361, MATCH('O5 Details by Class &amp; Accounts'!BQ$18, 'E2 Allocators'!$B$15:$W$15, 0),FALSE)*$E27), 0, VLOOKUP(VLOOKUP($A27, 'E4 TB Allocation Details'!$A$18:$L$214, MATCH("Misc ID", 'E4 TB Allocation Details'!$A$18:$L$18, 0),FALSE), 'E2 Allocators'!$B$15:$W$361, MATCH('O5 Details by Class &amp; Accounts'!BQ$18, 'E2 Allocators'!$B$15:$W$15, 0),FALSE)*$E27)</f>
        <v>0</v>
      </c>
      <c r="BR27" s="1321">
        <f>IF(ISERROR(VLOOKUP(VLOOKUP($A27, 'E4 TB Allocation Details'!$A$18:$L$214, MATCH("Misc ID", 'E4 TB Allocation Details'!$A$18:$L$18, 0),FALSE), 'E2 Allocators'!$B$15:$W$361, MATCH('O5 Details by Class &amp; Accounts'!BR$18, 'E2 Allocators'!$B$15:$W$15, 0),FALSE)*$E27), 0, VLOOKUP(VLOOKUP($A27, 'E4 TB Allocation Details'!$A$18:$L$214, MATCH("Misc ID", 'E4 TB Allocation Details'!$A$18:$L$18, 0),FALSE), 'E2 Allocators'!$B$15:$W$361, MATCH('O5 Details by Class &amp; Accounts'!BR$18, 'E2 Allocators'!$B$15:$W$15, 0),FALSE)*$E27)</f>
        <v>0</v>
      </c>
      <c r="BS27" s="1321">
        <f t="shared" si="3"/>
        <v>0</v>
      </c>
      <c r="BT27" s="1321">
        <f>IF(ISERROR(VLOOKUP(VLOOKUP($A27, 'E4 TB Allocation Details'!$A$18:$L$214, MATCH("A &amp; G ID", 'E4 TB Allocation Details'!$A$18:$L$18, 0),FALSE), 'E2 Allocators'!$B$15:$W$361, MATCH('O5 Details by Class &amp; Accounts'!BT$18, 'E2 Allocators'!$B$15:$W$15, 0),FALSE)*$E27), 0, VLOOKUP(VLOOKUP($A27, 'E4 TB Allocation Details'!$A$18:$L$214, MATCH("A &amp; G ID", 'E4 TB Allocation Details'!$A$18:$L$18, 0),FALSE), 'E2 Allocators'!$B$15:$W$361, MATCH('O5 Details by Class &amp; Accounts'!BT$18, 'E2 Allocators'!$B$15:$W$15, 0),FALSE)*$E27)</f>
        <v>0</v>
      </c>
      <c r="BU27" s="1321">
        <f>IF(ISERROR(VLOOKUP(VLOOKUP($A27, 'E4 TB Allocation Details'!$A$18:$L$214, MATCH("A &amp; G ID", 'E4 TB Allocation Details'!$A$18:$L$18, 0),FALSE), 'E2 Allocators'!$B$15:$W$361, MATCH('O5 Details by Class &amp; Accounts'!BU$18, 'E2 Allocators'!$B$15:$W$15, 0),FALSE)*$E27), 0, VLOOKUP(VLOOKUP($A27, 'E4 TB Allocation Details'!$A$18:$L$214, MATCH("A &amp; G ID", 'E4 TB Allocation Details'!$A$18:$L$18, 0),FALSE), 'E2 Allocators'!$B$15:$W$361, MATCH('O5 Details by Class &amp; Accounts'!BU$18, 'E2 Allocators'!$B$15:$W$15, 0),FALSE)*$E27)</f>
        <v>0</v>
      </c>
      <c r="BV27" s="1321">
        <f>IF(ISERROR(VLOOKUP(VLOOKUP($A27, 'E4 TB Allocation Details'!$A$18:$L$214, MATCH("A &amp; G ID", 'E4 TB Allocation Details'!$A$18:$L$18, 0),FALSE), 'E2 Allocators'!$B$15:$W$361, MATCH('O5 Details by Class &amp; Accounts'!BV$18, 'E2 Allocators'!$B$15:$W$15, 0),FALSE)*$E27), 0, VLOOKUP(VLOOKUP($A27, 'E4 TB Allocation Details'!$A$18:$L$214, MATCH("A &amp; G ID", 'E4 TB Allocation Details'!$A$18:$L$18, 0),FALSE), 'E2 Allocators'!$B$15:$W$361, MATCH('O5 Details by Class &amp; Accounts'!BV$18, 'E2 Allocators'!$B$15:$W$15, 0),FALSE)*$E27)</f>
        <v>0</v>
      </c>
      <c r="BW27" s="1321">
        <f>IF(ISERROR(VLOOKUP(VLOOKUP($A27, 'E4 TB Allocation Details'!$A$18:$L$214, MATCH("A &amp; G ID", 'E4 TB Allocation Details'!$A$18:$L$18, 0),FALSE), 'E2 Allocators'!$B$15:$W$361, MATCH('O5 Details by Class &amp; Accounts'!BW$18, 'E2 Allocators'!$B$15:$W$15, 0),FALSE)*$E27), 0, VLOOKUP(VLOOKUP($A27, 'E4 TB Allocation Details'!$A$18:$L$214, MATCH("A &amp; G ID", 'E4 TB Allocation Details'!$A$18:$L$18, 0),FALSE), 'E2 Allocators'!$B$15:$W$361, MATCH('O5 Details by Class &amp; Accounts'!BW$18, 'E2 Allocators'!$B$15:$W$15, 0),FALSE)*$E27)</f>
        <v>0</v>
      </c>
      <c r="BX27" s="1321">
        <f>IF(ISERROR(VLOOKUP(VLOOKUP($A27, 'E4 TB Allocation Details'!$A$18:$L$214, MATCH("A &amp; G ID", 'E4 TB Allocation Details'!$A$18:$L$18, 0),FALSE), 'E2 Allocators'!$B$15:$W$361, MATCH('O5 Details by Class &amp; Accounts'!BX$18, 'E2 Allocators'!$B$15:$W$15, 0),FALSE)*$E27), 0, VLOOKUP(VLOOKUP($A27, 'E4 TB Allocation Details'!$A$18:$L$214, MATCH("A &amp; G ID", 'E4 TB Allocation Details'!$A$18:$L$18, 0),FALSE), 'E2 Allocators'!$B$15:$W$361, MATCH('O5 Details by Class &amp; Accounts'!BX$18, 'E2 Allocators'!$B$15:$W$15, 0),FALSE)*$E27)</f>
        <v>0</v>
      </c>
      <c r="BY27" s="1321">
        <f>IF(ISERROR(VLOOKUP(VLOOKUP($A27, 'E4 TB Allocation Details'!$A$18:$L$214, MATCH("A &amp; G ID", 'E4 TB Allocation Details'!$A$18:$L$18, 0),FALSE), 'E2 Allocators'!$B$15:$W$361, MATCH('O5 Details by Class &amp; Accounts'!BY$18, 'E2 Allocators'!$B$15:$W$15, 0),FALSE)*$E27), 0, VLOOKUP(VLOOKUP($A27, 'E4 TB Allocation Details'!$A$18:$L$214, MATCH("A &amp; G ID", 'E4 TB Allocation Details'!$A$18:$L$18, 0),FALSE), 'E2 Allocators'!$B$15:$W$361, MATCH('O5 Details by Class &amp; Accounts'!BY$18, 'E2 Allocators'!$B$15:$W$15, 0),FALSE)*$E27)</f>
        <v>0</v>
      </c>
      <c r="BZ27" s="1321">
        <f>IF(ISERROR(VLOOKUP(VLOOKUP($A27, 'E4 TB Allocation Details'!$A$18:$L$214, MATCH("A &amp; G ID", 'E4 TB Allocation Details'!$A$18:$L$18, 0),FALSE), 'E2 Allocators'!$B$15:$W$361, MATCH('O5 Details by Class &amp; Accounts'!BZ$18, 'E2 Allocators'!$B$15:$W$15, 0),FALSE)*$E27), 0, VLOOKUP(VLOOKUP($A27, 'E4 TB Allocation Details'!$A$18:$L$214, MATCH("A &amp; G ID", 'E4 TB Allocation Details'!$A$18:$L$18, 0),FALSE), 'E2 Allocators'!$B$15:$W$361, MATCH('O5 Details by Class &amp; Accounts'!BZ$18, 'E2 Allocators'!$B$15:$W$15, 0),FALSE)*$E27)</f>
        <v>0</v>
      </c>
      <c r="CA27" s="1321">
        <f>IF(ISERROR(VLOOKUP(VLOOKUP($A27, 'E4 TB Allocation Details'!$A$18:$L$214, MATCH("A &amp; G ID", 'E4 TB Allocation Details'!$A$18:$L$18, 0),FALSE), 'E2 Allocators'!$B$15:$W$361, MATCH('O5 Details by Class &amp; Accounts'!CA$18, 'E2 Allocators'!$B$15:$W$15, 0),FALSE)*$E27), 0, VLOOKUP(VLOOKUP($A27, 'E4 TB Allocation Details'!$A$18:$L$214, MATCH("A &amp; G ID", 'E4 TB Allocation Details'!$A$18:$L$18, 0),FALSE), 'E2 Allocators'!$B$15:$W$361, MATCH('O5 Details by Class &amp; Accounts'!CA$18, 'E2 Allocators'!$B$15:$W$15, 0),FALSE)*$E27)</f>
        <v>0</v>
      </c>
      <c r="CB27" s="1321">
        <f>IF(ISERROR(VLOOKUP(VLOOKUP($A27, 'E4 TB Allocation Details'!$A$18:$L$214, MATCH("A &amp; G ID", 'E4 TB Allocation Details'!$A$18:$L$18, 0),FALSE), 'E2 Allocators'!$B$15:$W$361, MATCH('O5 Details by Class &amp; Accounts'!CB$18, 'E2 Allocators'!$B$15:$W$15, 0),FALSE)*$E27), 0, VLOOKUP(VLOOKUP($A27, 'E4 TB Allocation Details'!$A$18:$L$214, MATCH("A &amp; G ID", 'E4 TB Allocation Details'!$A$18:$L$18, 0),FALSE), 'E2 Allocators'!$B$15:$W$361, MATCH('O5 Details by Class &amp; Accounts'!CB$18, 'E2 Allocators'!$B$15:$W$15, 0),FALSE)*$E27)</f>
        <v>0</v>
      </c>
      <c r="CC27" s="1321">
        <f>IF(ISERROR(VLOOKUP(VLOOKUP($A27, 'E4 TB Allocation Details'!$A$18:$L$214, MATCH("A &amp; G ID", 'E4 TB Allocation Details'!$A$18:$L$18, 0),FALSE), 'E2 Allocators'!$B$15:$W$361, MATCH('O5 Details by Class &amp; Accounts'!CC$18, 'E2 Allocators'!$B$15:$W$15, 0),FALSE)*$E27), 0, VLOOKUP(VLOOKUP($A27, 'E4 TB Allocation Details'!$A$18:$L$214, MATCH("A &amp; G ID", 'E4 TB Allocation Details'!$A$18:$L$18, 0),FALSE), 'E2 Allocators'!$B$15:$W$361, MATCH('O5 Details by Class &amp; Accounts'!CC$18, 'E2 Allocators'!$B$15:$W$15, 0),FALSE)*$E27)</f>
        <v>0</v>
      </c>
      <c r="CD27" s="1321">
        <f>IF(ISERROR(VLOOKUP(VLOOKUP($A27, 'E4 TB Allocation Details'!$A$18:$L$214, MATCH("A &amp; G ID", 'E4 TB Allocation Details'!$A$18:$L$18, 0),FALSE), 'E2 Allocators'!$B$15:$W$361, MATCH('O5 Details by Class &amp; Accounts'!CD$18, 'E2 Allocators'!$B$15:$W$15, 0),FALSE)*$E27), 0, VLOOKUP(VLOOKUP($A27, 'E4 TB Allocation Details'!$A$18:$L$214, MATCH("A &amp; G ID", 'E4 TB Allocation Details'!$A$18:$L$18, 0),FALSE), 'E2 Allocators'!$B$15:$W$361, MATCH('O5 Details by Class &amp; Accounts'!CD$18, 'E2 Allocators'!$B$15:$W$15, 0),FALSE)*$E27)</f>
        <v>0</v>
      </c>
      <c r="CE27" s="1321">
        <f>IF(ISERROR(VLOOKUP(VLOOKUP($A27, 'E4 TB Allocation Details'!$A$18:$L$214, MATCH("A &amp; G ID", 'E4 TB Allocation Details'!$A$18:$L$18, 0),FALSE), 'E2 Allocators'!$B$15:$W$361, MATCH('O5 Details by Class &amp; Accounts'!CE$18, 'E2 Allocators'!$B$15:$W$15, 0),FALSE)*$E27), 0, VLOOKUP(VLOOKUP($A27, 'E4 TB Allocation Details'!$A$18:$L$214, MATCH("A &amp; G ID", 'E4 TB Allocation Details'!$A$18:$L$18, 0),FALSE), 'E2 Allocators'!$B$15:$W$361, MATCH('O5 Details by Class &amp; Accounts'!CE$18, 'E2 Allocators'!$B$15:$W$15, 0),FALSE)*$E27)</f>
        <v>0</v>
      </c>
      <c r="CF27" s="1321">
        <f>IF(ISERROR(VLOOKUP(VLOOKUP($A27, 'E4 TB Allocation Details'!$A$18:$L$214, MATCH("A &amp; G ID", 'E4 TB Allocation Details'!$A$18:$L$18, 0),FALSE), 'E2 Allocators'!$B$15:$W$361, MATCH('O5 Details by Class &amp; Accounts'!CF$18, 'E2 Allocators'!$B$15:$W$15, 0),FALSE)*$E27), 0, VLOOKUP(VLOOKUP($A27, 'E4 TB Allocation Details'!$A$18:$L$214, MATCH("A &amp; G ID", 'E4 TB Allocation Details'!$A$18:$L$18, 0),FALSE), 'E2 Allocators'!$B$15:$W$361, MATCH('O5 Details by Class &amp; Accounts'!CF$18, 'E2 Allocators'!$B$15:$W$15, 0),FALSE)*$E27)</f>
        <v>0</v>
      </c>
      <c r="CG27" s="1321">
        <f>IF(ISERROR(VLOOKUP(VLOOKUP($A27, 'E4 TB Allocation Details'!$A$18:$L$214, MATCH("A &amp; G ID", 'E4 TB Allocation Details'!$A$18:$L$18, 0),FALSE), 'E2 Allocators'!$B$15:$W$361, MATCH('O5 Details by Class &amp; Accounts'!CG$18, 'E2 Allocators'!$B$15:$W$15, 0),FALSE)*$E27), 0, VLOOKUP(VLOOKUP($A27, 'E4 TB Allocation Details'!$A$18:$L$214, MATCH("A &amp; G ID", 'E4 TB Allocation Details'!$A$18:$L$18, 0),FALSE), 'E2 Allocators'!$B$15:$W$361, MATCH('O5 Details by Class &amp; Accounts'!CG$18, 'E2 Allocators'!$B$15:$W$15, 0),FALSE)*$E27)</f>
        <v>0</v>
      </c>
      <c r="CH27" s="1321">
        <f>IF(ISERROR(VLOOKUP(VLOOKUP($A27, 'E4 TB Allocation Details'!$A$18:$L$214, MATCH("A &amp; G ID", 'E4 TB Allocation Details'!$A$18:$L$18, 0),FALSE), 'E2 Allocators'!$B$15:$W$361, MATCH('O5 Details by Class &amp; Accounts'!CH$18, 'E2 Allocators'!$B$15:$W$15, 0),FALSE)*$E27), 0, VLOOKUP(VLOOKUP($A27, 'E4 TB Allocation Details'!$A$18:$L$214, MATCH("A &amp; G ID", 'E4 TB Allocation Details'!$A$18:$L$18, 0),FALSE), 'E2 Allocators'!$B$15:$W$361, MATCH('O5 Details by Class &amp; Accounts'!CH$18, 'E2 Allocators'!$B$15:$W$15, 0),FALSE)*$E27)</f>
        <v>0</v>
      </c>
      <c r="CI27" s="1321">
        <f>IF(ISERROR(VLOOKUP(VLOOKUP($A27, 'E4 TB Allocation Details'!$A$18:$L$214, MATCH("A &amp; G ID", 'E4 TB Allocation Details'!$A$18:$L$18, 0),FALSE), 'E2 Allocators'!$B$15:$W$361, MATCH('O5 Details by Class &amp; Accounts'!CI$18, 'E2 Allocators'!$B$15:$W$15, 0),FALSE)*$E27), 0, VLOOKUP(VLOOKUP($A27, 'E4 TB Allocation Details'!$A$18:$L$214, MATCH("A &amp; G ID", 'E4 TB Allocation Details'!$A$18:$L$18, 0),FALSE), 'E2 Allocators'!$B$15:$W$361, MATCH('O5 Details by Class &amp; Accounts'!CI$18, 'E2 Allocators'!$B$15:$W$15, 0),FALSE)*$E27)</f>
        <v>0</v>
      </c>
      <c r="CJ27" s="1321">
        <f>IF(ISERROR(VLOOKUP(VLOOKUP($A27, 'E4 TB Allocation Details'!$A$18:$L$214, MATCH("A &amp; G ID", 'E4 TB Allocation Details'!$A$18:$L$18, 0),FALSE), 'E2 Allocators'!$B$15:$W$361, MATCH('O5 Details by Class &amp; Accounts'!CJ$18, 'E2 Allocators'!$B$15:$W$15, 0),FALSE)*$E27), 0, VLOOKUP(VLOOKUP($A27, 'E4 TB Allocation Details'!$A$18:$L$214, MATCH("A &amp; G ID", 'E4 TB Allocation Details'!$A$18:$L$18, 0),FALSE), 'E2 Allocators'!$B$15:$W$361, MATCH('O5 Details by Class &amp; Accounts'!CJ$18, 'E2 Allocators'!$B$15:$W$15, 0),FALSE)*$E27)</f>
        <v>0</v>
      </c>
      <c r="CK27" s="1321">
        <f>IF(ISERROR(VLOOKUP(VLOOKUP($A27, 'E4 TB Allocation Details'!$A$18:$L$214, MATCH("A &amp; G ID", 'E4 TB Allocation Details'!$A$18:$L$18, 0),FALSE), 'E2 Allocators'!$B$15:$W$361, MATCH('O5 Details by Class &amp; Accounts'!CK$18, 'E2 Allocators'!$B$15:$W$15, 0),FALSE)*$E27), 0, VLOOKUP(VLOOKUP($A27, 'E4 TB Allocation Details'!$A$18:$L$214, MATCH("A &amp; G ID", 'E4 TB Allocation Details'!$A$18:$L$18, 0),FALSE), 'E2 Allocators'!$B$15:$W$361, MATCH('O5 Details by Class &amp; Accounts'!CK$18, 'E2 Allocators'!$B$15:$W$15, 0),FALSE)*$E27)</f>
        <v>0</v>
      </c>
      <c r="CL27" s="1321">
        <f>IF(ISERROR(VLOOKUP(VLOOKUP($A27, 'E4 TB Allocation Details'!$A$18:$L$214, MATCH("A &amp; G ID", 'E4 TB Allocation Details'!$A$18:$L$18, 0),FALSE), 'E2 Allocators'!$B$15:$W$361, MATCH('O5 Details by Class &amp; Accounts'!CL$18, 'E2 Allocators'!$B$15:$W$15, 0),FALSE)*$E27), 0, VLOOKUP(VLOOKUP($A27, 'E4 TB Allocation Details'!$A$18:$L$214, MATCH("A &amp; G ID", 'E4 TB Allocation Details'!$A$18:$L$18, 0),FALSE), 'E2 Allocators'!$B$15:$W$361, MATCH('O5 Details by Class &amp; Accounts'!CL$18, 'E2 Allocators'!$B$15:$W$15, 0),FALSE)*$E27)</f>
        <v>0</v>
      </c>
      <c r="CM27" s="1321">
        <f>IF(ISERROR(VLOOKUP(VLOOKUP($A27, 'E4 TB Allocation Details'!$A$18:$L$214, MATCH("A &amp; G ID", 'E4 TB Allocation Details'!$A$18:$L$18, 0),FALSE), 'E2 Allocators'!$B$15:$W$361, MATCH('O5 Details by Class &amp; Accounts'!CM$18, 'E2 Allocators'!$B$15:$W$15, 0),FALSE)*$E27), 0, VLOOKUP(VLOOKUP($A27, 'E4 TB Allocation Details'!$A$18:$L$214, MATCH("A &amp; G ID", 'E4 TB Allocation Details'!$A$18:$L$18, 0),FALSE), 'E2 Allocators'!$B$15:$W$361, MATCH('O5 Details by Class &amp; Accounts'!CM$18, 'E2 Allocators'!$B$15:$W$15, 0),FALSE)*$E27)</f>
        <v>0</v>
      </c>
      <c r="CN27" s="1321">
        <f t="shared" si="5"/>
        <v>0</v>
      </c>
      <c r="CO27" s="1650">
        <f t="shared" si="4"/>
        <v>0</v>
      </c>
      <c r="CQ27" s="1898" t="e">
        <v>#N/A</v>
      </c>
    </row>
    <row r="28" spans="1:95" s="64" customFormat="1" ht="12.75">
      <c r="A28" s="1087" t="s">
        <v>825</v>
      </c>
      <c r="B28" s="1088" t="s">
        <v>344</v>
      </c>
      <c r="C28" s="1647">
        <f>IF(ISERROR(VLOOKUP($A28,'I3 TB Data'!$A$19:$H$484,MATCH('O5 Details by Class &amp; Accounts'!$C$18, 'I3 TB Data'!$A$19:$H$19,0),0)), 0, VLOOKUP($A28,'I3 TB Data'!$A$19:$H$484,MATCH('O5 Details by Class &amp; Accounts'!$C$18,'I3 TB Data'!$A$19:$H$19,0),0))</f>
        <v>0</v>
      </c>
      <c r="D28" s="1648">
        <f>'I4 BO ASSETS'!E25</f>
        <v>0</v>
      </c>
      <c r="E28" s="1647">
        <f t="shared" si="6"/>
        <v>0</v>
      </c>
      <c r="F28" s="1649">
        <f>IF(ISERROR(VLOOKUP($A28, 'E1 Categorization'!A33:E124, MATCH("Customer Component", 'E1 Categorization'!$A$33:$E$33,0), 0)), 0, IF(VLOOKUP($A28, 'E1 Categorization'!A33:E124, MATCH("Customer Component", 'E1 Categorization'!$A$33:$E$33,0), 0)=0, 'O5 Details by Class &amp; Accounts'!$E28, IF(AND(VLOOKUP($A28, 'E1 Categorization'!A33:E124, MATCH("Customer Component", 'E1 Categorization'!$A$33:$E$33,0), 0) &gt;0, VLOOKUP($A28, 'E1 Categorization'!A33:E124, MATCH("Customer Component", 'E1 Categorization'!$A$33:$E$33,0), 0)&lt;1), 'O5 Details by Class &amp; Accounts'!$E28*(1-VLOOKUP($A28, 'E1 Categorization'!A33:E124, MATCH("Customer Component", 'E1 Categorization'!$A$33:$E$33,0), 0)), 0)))</f>
        <v>0</v>
      </c>
      <c r="G28" s="1649">
        <f>IF(ISERROR(VLOOKUP($A28, 'E1 Categorization'!A33:E124, MATCH("Customer Component", 'E1 Categorization'!$A$33:$E$33,0), 0)),0, IF(VLOOKUP($A28, 'E1 Categorization'!A33:E124, MATCH("Customer Component", 'E1 Categorization'!$A$33:$E$33,0), 0)=0, 0, IF(AND(VLOOKUP($A28, 'E1 Categorization'!A33:E124, MATCH("Customer Component", 'E1 Categorization'!$A$33:$E$33,0), 0) &gt;0, VLOOKUP($A28, 'E1 Categorization'!A33:E124, MATCH("Customer Component", 'E1 Categorization'!$A$33:$E$33,0), 0)&lt;1), 'O5 Details by Class &amp; Accounts'!$E28*(VLOOKUP($A28, 'E1 Categorization'!A33:E124, MATCH("Customer Component", 'E1 Categorization'!$A$33:$E$33,0), 0)), 'O5 Details by Class &amp; Accounts'!$E28)))</f>
        <v>0</v>
      </c>
      <c r="H28" s="1321">
        <f t="shared" si="0"/>
        <v>0</v>
      </c>
      <c r="I28" s="1321">
        <f>IF(ISERROR(VLOOKUP(VLOOKUP($A28, 'E4 TB Allocation Details'!$A$18:$L$214, MATCH("Demand ID", 'E4 TB Allocation Details'!$A$18:$L$18, 0),FALSE), 'E2 Allocators'!$B$15:$W$361, MATCH('O5 Details by Class &amp; Accounts'!I$18, 'E2 Allocators'!$B$15:$W$15, 0),FALSE)*$F28), 0, VLOOKUP(VLOOKUP($A28, 'E4 TB Allocation Details'!$A$18:$L$214, MATCH("Demand ID", 'E4 TB Allocation Details'!$A$18:$L$18, 0),FALSE), 'E2 Allocators'!$B$15:$W$361, MATCH('O5 Details by Class &amp; Accounts'!I$18, 'E2 Allocators'!$B$15:$W$15, 0),FALSE)*$F28)</f>
        <v>0</v>
      </c>
      <c r="J28" s="1321">
        <f>IF(ISERROR(VLOOKUP(VLOOKUP($A28, 'E4 TB Allocation Details'!$A$18:$L$214, MATCH("Demand ID", 'E4 TB Allocation Details'!$A$18:$L$18, 0),FALSE), 'E2 Allocators'!$B$15:$W$361, MATCH('O5 Details by Class &amp; Accounts'!J$18, 'E2 Allocators'!$B$15:$W$15, 0),FALSE)*$F28), 0, VLOOKUP(VLOOKUP($A28, 'E4 TB Allocation Details'!$A$18:$L$214, MATCH("Demand ID", 'E4 TB Allocation Details'!$A$18:$L$18, 0),FALSE), 'E2 Allocators'!$B$15:$W$361, MATCH('O5 Details by Class &amp; Accounts'!J$18, 'E2 Allocators'!$B$15:$W$15, 0),FALSE)*$F28)</f>
        <v>0</v>
      </c>
      <c r="K28" s="1321">
        <f>IF(ISERROR(VLOOKUP(VLOOKUP($A28, 'E4 TB Allocation Details'!$A$18:$L$214, MATCH("Demand ID", 'E4 TB Allocation Details'!$A$18:$L$18, 0),FALSE), 'E2 Allocators'!$B$15:$W$361, MATCH('O5 Details by Class &amp; Accounts'!K$18, 'E2 Allocators'!$B$15:$W$15, 0),FALSE)*$F28), 0, VLOOKUP(VLOOKUP($A28, 'E4 TB Allocation Details'!$A$18:$L$214, MATCH("Demand ID", 'E4 TB Allocation Details'!$A$18:$L$18, 0),FALSE), 'E2 Allocators'!$B$15:$W$361, MATCH('O5 Details by Class &amp; Accounts'!K$18, 'E2 Allocators'!$B$15:$W$15, 0),FALSE)*$F28)</f>
        <v>0</v>
      </c>
      <c r="L28" s="1321">
        <f>IF(ISERROR(VLOOKUP(VLOOKUP($A28, 'E4 TB Allocation Details'!$A$18:$L$214, MATCH("Demand ID", 'E4 TB Allocation Details'!$A$18:$L$18, 0),FALSE), 'E2 Allocators'!$B$15:$W$361, MATCH('O5 Details by Class &amp; Accounts'!L$18, 'E2 Allocators'!$B$15:$W$15, 0),FALSE)*$F28), 0, VLOOKUP(VLOOKUP($A28, 'E4 TB Allocation Details'!$A$18:$L$214, MATCH("Demand ID", 'E4 TB Allocation Details'!$A$18:$L$18, 0),FALSE), 'E2 Allocators'!$B$15:$W$361, MATCH('O5 Details by Class &amp; Accounts'!L$18, 'E2 Allocators'!$B$15:$W$15, 0),FALSE)*$F28)</f>
        <v>0</v>
      </c>
      <c r="M28" s="1321">
        <f>IF(ISERROR(VLOOKUP(VLOOKUP($A28, 'E4 TB Allocation Details'!$A$18:$L$214, MATCH("Demand ID", 'E4 TB Allocation Details'!$A$18:$L$18, 0),FALSE), 'E2 Allocators'!$B$15:$W$361, MATCH('O5 Details by Class &amp; Accounts'!M$18, 'E2 Allocators'!$B$15:$W$15, 0),FALSE)*$F28), 0, VLOOKUP(VLOOKUP($A28, 'E4 TB Allocation Details'!$A$18:$L$214, MATCH("Demand ID", 'E4 TB Allocation Details'!$A$18:$L$18, 0),FALSE), 'E2 Allocators'!$B$15:$W$361, MATCH('O5 Details by Class &amp; Accounts'!M$18, 'E2 Allocators'!$B$15:$W$15, 0),FALSE)*$F28)</f>
        <v>0</v>
      </c>
      <c r="N28" s="1321">
        <f>IF(ISERROR(VLOOKUP(VLOOKUP($A28, 'E4 TB Allocation Details'!$A$18:$L$214, MATCH("Demand ID", 'E4 TB Allocation Details'!$A$18:$L$18, 0),FALSE), 'E2 Allocators'!$B$15:$W$361, MATCH('O5 Details by Class &amp; Accounts'!N$18, 'E2 Allocators'!$B$15:$W$15, 0),FALSE)*$F28), 0, VLOOKUP(VLOOKUP($A28, 'E4 TB Allocation Details'!$A$18:$L$214, MATCH("Demand ID", 'E4 TB Allocation Details'!$A$18:$L$18, 0),FALSE), 'E2 Allocators'!$B$15:$W$361, MATCH('O5 Details by Class &amp; Accounts'!N$18, 'E2 Allocators'!$B$15:$W$15, 0),FALSE)*$F28)</f>
        <v>0</v>
      </c>
      <c r="O28" s="1321">
        <f>IF(ISERROR(VLOOKUP(VLOOKUP($A28, 'E4 TB Allocation Details'!$A$18:$L$214, MATCH("Demand ID", 'E4 TB Allocation Details'!$A$18:$L$18, 0),FALSE), 'E2 Allocators'!$B$15:$W$361, MATCH('O5 Details by Class &amp; Accounts'!O$18, 'E2 Allocators'!$B$15:$W$15, 0),FALSE)*$F28), 0, VLOOKUP(VLOOKUP($A28, 'E4 TB Allocation Details'!$A$18:$L$214, MATCH("Demand ID", 'E4 TB Allocation Details'!$A$18:$L$18, 0),FALSE), 'E2 Allocators'!$B$15:$W$361, MATCH('O5 Details by Class &amp; Accounts'!O$18, 'E2 Allocators'!$B$15:$W$15, 0),FALSE)*$F28)</f>
        <v>0</v>
      </c>
      <c r="P28" s="1321">
        <f>IF(ISERROR(VLOOKUP(VLOOKUP($A28, 'E4 TB Allocation Details'!$A$18:$L$214, MATCH("Demand ID", 'E4 TB Allocation Details'!$A$18:$L$18, 0),FALSE), 'E2 Allocators'!$B$15:$W$361, MATCH('O5 Details by Class &amp; Accounts'!P$18, 'E2 Allocators'!$B$15:$W$15, 0),FALSE)*$F28), 0, VLOOKUP(VLOOKUP($A28, 'E4 TB Allocation Details'!$A$18:$L$214, MATCH("Demand ID", 'E4 TB Allocation Details'!$A$18:$L$18, 0),FALSE), 'E2 Allocators'!$B$15:$W$361, MATCH('O5 Details by Class &amp; Accounts'!P$18, 'E2 Allocators'!$B$15:$W$15, 0),FALSE)*$F28)</f>
        <v>0</v>
      </c>
      <c r="Q28" s="1321">
        <f>IF(ISERROR(VLOOKUP(VLOOKUP($A28, 'E4 TB Allocation Details'!$A$18:$L$214, MATCH("Demand ID", 'E4 TB Allocation Details'!$A$18:$L$18, 0),FALSE), 'E2 Allocators'!$B$15:$W$361, MATCH('O5 Details by Class &amp; Accounts'!Q$18, 'E2 Allocators'!$B$15:$W$15, 0),FALSE)*$F28), 0, VLOOKUP(VLOOKUP($A28, 'E4 TB Allocation Details'!$A$18:$L$214, MATCH("Demand ID", 'E4 TB Allocation Details'!$A$18:$L$18, 0),FALSE), 'E2 Allocators'!$B$15:$W$361, MATCH('O5 Details by Class &amp; Accounts'!Q$18, 'E2 Allocators'!$B$15:$W$15, 0),FALSE)*$F28)</f>
        <v>0</v>
      </c>
      <c r="R28" s="1321">
        <f>IF(ISERROR(VLOOKUP(VLOOKUP($A28, 'E4 TB Allocation Details'!$A$18:$L$214, MATCH("Demand ID", 'E4 TB Allocation Details'!$A$18:$L$18, 0),FALSE), 'E2 Allocators'!$B$15:$W$361, MATCH('O5 Details by Class &amp; Accounts'!R$18, 'E2 Allocators'!$B$15:$W$15, 0),FALSE)*$F28), 0, VLOOKUP(VLOOKUP($A28, 'E4 TB Allocation Details'!$A$18:$L$214, MATCH("Demand ID", 'E4 TB Allocation Details'!$A$18:$L$18, 0),FALSE), 'E2 Allocators'!$B$15:$W$361, MATCH('O5 Details by Class &amp; Accounts'!R$18, 'E2 Allocators'!$B$15:$W$15, 0),FALSE)*$F28)</f>
        <v>0</v>
      </c>
      <c r="S28" s="1321">
        <f>IF(ISERROR(VLOOKUP(VLOOKUP($A28, 'E4 TB Allocation Details'!$A$18:$L$214, MATCH("Demand ID", 'E4 TB Allocation Details'!$A$18:$L$18, 0),FALSE), 'E2 Allocators'!$B$15:$W$361, MATCH('O5 Details by Class &amp; Accounts'!S$18, 'E2 Allocators'!$B$15:$W$15, 0),FALSE)*$F28), 0, VLOOKUP(VLOOKUP($A28, 'E4 TB Allocation Details'!$A$18:$L$214, MATCH("Demand ID", 'E4 TB Allocation Details'!$A$18:$L$18, 0),FALSE), 'E2 Allocators'!$B$15:$W$361, MATCH('O5 Details by Class &amp; Accounts'!S$18, 'E2 Allocators'!$B$15:$W$15, 0),FALSE)*$F28)</f>
        <v>0</v>
      </c>
      <c r="T28" s="1321">
        <f>IF(ISERROR(VLOOKUP(VLOOKUP($A28, 'E4 TB Allocation Details'!$A$18:$L$214, MATCH("Demand ID", 'E4 TB Allocation Details'!$A$18:$L$18, 0),FALSE), 'E2 Allocators'!$B$15:$W$361, MATCH('O5 Details by Class &amp; Accounts'!T$18, 'E2 Allocators'!$B$15:$W$15, 0),FALSE)*$F28), 0, VLOOKUP(VLOOKUP($A28, 'E4 TB Allocation Details'!$A$18:$L$214, MATCH("Demand ID", 'E4 TB Allocation Details'!$A$18:$L$18, 0),FALSE), 'E2 Allocators'!$B$15:$W$361, MATCH('O5 Details by Class &amp; Accounts'!T$18, 'E2 Allocators'!$B$15:$W$15, 0),FALSE)*$F28)</f>
        <v>0</v>
      </c>
      <c r="U28" s="1321">
        <f>IF(ISERROR(VLOOKUP(VLOOKUP($A28, 'E4 TB Allocation Details'!$A$18:$L$214, MATCH("Demand ID", 'E4 TB Allocation Details'!$A$18:$L$18, 0),FALSE), 'E2 Allocators'!$B$15:$W$361, MATCH('O5 Details by Class &amp; Accounts'!U$18, 'E2 Allocators'!$B$15:$W$15, 0),FALSE)*$F28), 0, VLOOKUP(VLOOKUP($A28, 'E4 TB Allocation Details'!$A$18:$L$214, MATCH("Demand ID", 'E4 TB Allocation Details'!$A$18:$L$18, 0),FALSE), 'E2 Allocators'!$B$15:$W$361, MATCH('O5 Details by Class &amp; Accounts'!U$18, 'E2 Allocators'!$B$15:$W$15, 0),FALSE)*$F28)</f>
        <v>0</v>
      </c>
      <c r="V28" s="1321">
        <f>IF(ISERROR(VLOOKUP(VLOOKUP($A28, 'E4 TB Allocation Details'!$A$18:$L$214, MATCH("Demand ID", 'E4 TB Allocation Details'!$A$18:$L$18, 0),FALSE), 'E2 Allocators'!$B$15:$W$361, MATCH('O5 Details by Class &amp; Accounts'!V$18, 'E2 Allocators'!$B$15:$W$15, 0),FALSE)*$F28), 0, VLOOKUP(VLOOKUP($A28, 'E4 TB Allocation Details'!$A$18:$L$214, MATCH("Demand ID", 'E4 TB Allocation Details'!$A$18:$L$18, 0),FALSE), 'E2 Allocators'!$B$15:$W$361, MATCH('O5 Details by Class &amp; Accounts'!V$18, 'E2 Allocators'!$B$15:$W$15, 0),FALSE)*$F28)</f>
        <v>0</v>
      </c>
      <c r="W28" s="1321">
        <f>IF(ISERROR(VLOOKUP(VLOOKUP($A28, 'E4 TB Allocation Details'!$A$18:$L$214, MATCH("Demand ID", 'E4 TB Allocation Details'!$A$18:$L$18, 0),FALSE), 'E2 Allocators'!$B$15:$W$361, MATCH('O5 Details by Class &amp; Accounts'!W$18, 'E2 Allocators'!$B$15:$W$15, 0),FALSE)*$F28), 0, VLOOKUP(VLOOKUP($A28, 'E4 TB Allocation Details'!$A$18:$L$214, MATCH("Demand ID", 'E4 TB Allocation Details'!$A$18:$L$18, 0),FALSE), 'E2 Allocators'!$B$15:$W$361, MATCH('O5 Details by Class &amp; Accounts'!W$18, 'E2 Allocators'!$B$15:$W$15, 0),FALSE)*$F28)</f>
        <v>0</v>
      </c>
      <c r="X28" s="1321">
        <f>IF(ISERROR(VLOOKUP(VLOOKUP($A28, 'E4 TB Allocation Details'!$A$18:$L$214, MATCH("Demand ID", 'E4 TB Allocation Details'!$A$18:$L$18, 0),FALSE), 'E2 Allocators'!$B$15:$W$361, MATCH('O5 Details by Class &amp; Accounts'!X$18, 'E2 Allocators'!$B$15:$W$15, 0),FALSE)*$F28), 0, VLOOKUP(VLOOKUP($A28, 'E4 TB Allocation Details'!$A$18:$L$214, MATCH("Demand ID", 'E4 TB Allocation Details'!$A$18:$L$18, 0),FALSE), 'E2 Allocators'!$B$15:$W$361, MATCH('O5 Details by Class &amp; Accounts'!X$18, 'E2 Allocators'!$B$15:$W$15, 0),FALSE)*$F28)</f>
        <v>0</v>
      </c>
      <c r="Y28" s="1321">
        <f>IF(ISERROR(VLOOKUP(VLOOKUP($A28, 'E4 TB Allocation Details'!$A$18:$L$214, MATCH("Demand ID", 'E4 TB Allocation Details'!$A$18:$L$18, 0),FALSE), 'E2 Allocators'!$B$15:$W$361, MATCH('O5 Details by Class &amp; Accounts'!Y$18, 'E2 Allocators'!$B$15:$W$15, 0),FALSE)*$F28), 0, VLOOKUP(VLOOKUP($A28, 'E4 TB Allocation Details'!$A$18:$L$214, MATCH("Demand ID", 'E4 TB Allocation Details'!$A$18:$L$18, 0),FALSE), 'E2 Allocators'!$B$15:$W$361, MATCH('O5 Details by Class &amp; Accounts'!Y$18, 'E2 Allocators'!$B$15:$W$15, 0),FALSE)*$F28)</f>
        <v>0</v>
      </c>
      <c r="Z28" s="1321">
        <f>IF(ISERROR(VLOOKUP(VLOOKUP($A28, 'E4 TB Allocation Details'!$A$18:$L$214, MATCH("Demand ID", 'E4 TB Allocation Details'!$A$18:$L$18, 0),FALSE), 'E2 Allocators'!$B$15:$W$361, MATCH('O5 Details by Class &amp; Accounts'!Z$18, 'E2 Allocators'!$B$15:$W$15, 0),FALSE)*$F28), 0, VLOOKUP(VLOOKUP($A28, 'E4 TB Allocation Details'!$A$18:$L$214, MATCH("Demand ID", 'E4 TB Allocation Details'!$A$18:$L$18, 0),FALSE), 'E2 Allocators'!$B$15:$W$361, MATCH('O5 Details by Class &amp; Accounts'!Z$18, 'E2 Allocators'!$B$15:$W$15, 0),FALSE)*$F28)</f>
        <v>0</v>
      </c>
      <c r="AA28" s="1321">
        <f>IF(ISERROR(VLOOKUP(VLOOKUP($A28, 'E4 TB Allocation Details'!$A$18:$L$214, MATCH("Demand ID", 'E4 TB Allocation Details'!$A$18:$L$18, 0),FALSE), 'E2 Allocators'!$B$15:$W$361, MATCH('O5 Details by Class &amp; Accounts'!AA$18, 'E2 Allocators'!$B$15:$W$15, 0),FALSE)*$F28), 0, VLOOKUP(VLOOKUP($A28, 'E4 TB Allocation Details'!$A$18:$L$214, MATCH("Demand ID", 'E4 TB Allocation Details'!$A$18:$L$18, 0),FALSE), 'E2 Allocators'!$B$15:$W$361, MATCH('O5 Details by Class &amp; Accounts'!AA$18, 'E2 Allocators'!$B$15:$W$15, 0),FALSE)*$F28)</f>
        <v>0</v>
      </c>
      <c r="AB28" s="1321">
        <f>IF(ISERROR(VLOOKUP(VLOOKUP($A28, 'E4 TB Allocation Details'!$A$18:$L$214, MATCH("Demand ID", 'E4 TB Allocation Details'!$A$18:$L$18, 0),FALSE), 'E2 Allocators'!$B$15:$W$361, MATCH('O5 Details by Class &amp; Accounts'!AB$18, 'E2 Allocators'!$B$15:$W$15, 0),FALSE)*$F28), 0, VLOOKUP(VLOOKUP($A28, 'E4 TB Allocation Details'!$A$18:$L$214, MATCH("Demand ID", 'E4 TB Allocation Details'!$A$18:$L$18, 0),FALSE), 'E2 Allocators'!$B$15:$W$361, MATCH('O5 Details by Class &amp; Accounts'!AB$18, 'E2 Allocators'!$B$15:$W$15, 0),FALSE)*$F28)</f>
        <v>0</v>
      </c>
      <c r="AC28" s="1321">
        <f t="shared" si="1"/>
        <v>0</v>
      </c>
      <c r="AD28" s="1321">
        <f>IF(ISERROR(VLOOKUP(VLOOKUP($A28, 'E4 TB Allocation Details'!$A$18:$L$214, MATCH("Customer ID", 'E4 TB Allocation Details'!$A$18:$L$18, 0),FALSE), 'E2 Allocators'!$B$15:$W$361, MATCH('O5 Details by Class &amp; Accounts'!AD$18, 'E2 Allocators'!$B$15:$W$15, 0),FALSE)*$G28), 0, VLOOKUP(VLOOKUP($A28, 'E4 TB Allocation Details'!$A$18:$L$214, MATCH("Customer ID", 'E4 TB Allocation Details'!$A$18:$L$18, 0),FALSE), 'E2 Allocators'!$B$15:$W$361, MATCH('O5 Details by Class &amp; Accounts'!AD$18, 'E2 Allocators'!$B$15:$W$15, 0),FALSE)*$G28)</f>
        <v>0</v>
      </c>
      <c r="AE28" s="1321">
        <f>IF(ISERROR(VLOOKUP(VLOOKUP($A28, 'E4 TB Allocation Details'!$A$18:$L$214, MATCH("Customer ID", 'E4 TB Allocation Details'!$A$18:$L$18, 0),FALSE), 'E2 Allocators'!$B$15:$W$361, MATCH('O5 Details by Class &amp; Accounts'!AE$18, 'E2 Allocators'!$B$15:$W$15, 0),FALSE)*$G28), 0, VLOOKUP(VLOOKUP($A28, 'E4 TB Allocation Details'!$A$18:$L$214, MATCH("Customer ID", 'E4 TB Allocation Details'!$A$18:$L$18, 0),FALSE), 'E2 Allocators'!$B$15:$W$361, MATCH('O5 Details by Class &amp; Accounts'!AE$18, 'E2 Allocators'!$B$15:$W$15, 0),FALSE)*$G28)</f>
        <v>0</v>
      </c>
      <c r="AF28" s="1321">
        <f>IF(ISERROR(VLOOKUP(VLOOKUP($A28, 'E4 TB Allocation Details'!$A$18:$L$214, MATCH("Customer ID", 'E4 TB Allocation Details'!$A$18:$L$18, 0),FALSE), 'E2 Allocators'!$B$15:$W$361, MATCH('O5 Details by Class &amp; Accounts'!AF$18, 'E2 Allocators'!$B$15:$W$15, 0),FALSE)*$G28), 0, VLOOKUP(VLOOKUP($A28, 'E4 TB Allocation Details'!$A$18:$L$214, MATCH("Customer ID", 'E4 TB Allocation Details'!$A$18:$L$18, 0),FALSE), 'E2 Allocators'!$B$15:$W$361, MATCH('O5 Details by Class &amp; Accounts'!AF$18, 'E2 Allocators'!$B$15:$W$15, 0),FALSE)*$G28)</f>
        <v>0</v>
      </c>
      <c r="AG28" s="1321">
        <f>IF(ISERROR(VLOOKUP(VLOOKUP($A28, 'E4 TB Allocation Details'!$A$18:$L$214, MATCH("Customer ID", 'E4 TB Allocation Details'!$A$18:$L$18, 0),FALSE), 'E2 Allocators'!$B$15:$W$361, MATCH('O5 Details by Class &amp; Accounts'!AG$18, 'E2 Allocators'!$B$15:$W$15, 0),FALSE)*$G28), 0, VLOOKUP(VLOOKUP($A28, 'E4 TB Allocation Details'!$A$18:$L$214, MATCH("Customer ID", 'E4 TB Allocation Details'!$A$18:$L$18, 0),FALSE), 'E2 Allocators'!$B$15:$W$361, MATCH('O5 Details by Class &amp; Accounts'!AG$18, 'E2 Allocators'!$B$15:$W$15, 0),FALSE)*$G28)</f>
        <v>0</v>
      </c>
      <c r="AH28" s="1321">
        <f>IF(ISERROR(VLOOKUP(VLOOKUP($A28, 'E4 TB Allocation Details'!$A$18:$L$214, MATCH("Customer ID", 'E4 TB Allocation Details'!$A$18:$L$18, 0),FALSE), 'E2 Allocators'!$B$15:$W$361, MATCH('O5 Details by Class &amp; Accounts'!AH$18, 'E2 Allocators'!$B$15:$W$15, 0),FALSE)*$G28), 0, VLOOKUP(VLOOKUP($A28, 'E4 TB Allocation Details'!$A$18:$L$214, MATCH("Customer ID", 'E4 TB Allocation Details'!$A$18:$L$18, 0),FALSE), 'E2 Allocators'!$B$15:$W$361, MATCH('O5 Details by Class &amp; Accounts'!AH$18, 'E2 Allocators'!$B$15:$W$15, 0),FALSE)*$G28)</f>
        <v>0</v>
      </c>
      <c r="AI28" s="1321">
        <f>IF(ISERROR(VLOOKUP(VLOOKUP($A28, 'E4 TB Allocation Details'!$A$18:$L$214, MATCH("Customer ID", 'E4 TB Allocation Details'!$A$18:$L$18, 0),FALSE), 'E2 Allocators'!$B$15:$W$361, MATCH('O5 Details by Class &amp; Accounts'!AI$18, 'E2 Allocators'!$B$15:$W$15, 0),FALSE)*$G28), 0, VLOOKUP(VLOOKUP($A28, 'E4 TB Allocation Details'!$A$18:$L$214, MATCH("Customer ID", 'E4 TB Allocation Details'!$A$18:$L$18, 0),FALSE), 'E2 Allocators'!$B$15:$W$361, MATCH('O5 Details by Class &amp; Accounts'!AI$18, 'E2 Allocators'!$B$15:$W$15, 0),FALSE)*$G28)</f>
        <v>0</v>
      </c>
      <c r="AJ28" s="1321">
        <f>IF(ISERROR(VLOOKUP(VLOOKUP($A28, 'E4 TB Allocation Details'!$A$18:$L$214, MATCH("Customer ID", 'E4 TB Allocation Details'!$A$18:$L$18, 0),FALSE), 'E2 Allocators'!$B$15:$W$361, MATCH('O5 Details by Class &amp; Accounts'!AJ$18, 'E2 Allocators'!$B$15:$W$15, 0),FALSE)*$G28), 0, VLOOKUP(VLOOKUP($A28, 'E4 TB Allocation Details'!$A$18:$L$214, MATCH("Customer ID", 'E4 TB Allocation Details'!$A$18:$L$18, 0),FALSE), 'E2 Allocators'!$B$15:$W$361, MATCH('O5 Details by Class &amp; Accounts'!AJ$18, 'E2 Allocators'!$B$15:$W$15, 0),FALSE)*$G28)</f>
        <v>0</v>
      </c>
      <c r="AK28" s="1321">
        <f>IF(ISERROR(VLOOKUP(VLOOKUP($A28, 'E4 TB Allocation Details'!$A$18:$L$214, MATCH("Customer ID", 'E4 TB Allocation Details'!$A$18:$L$18, 0),FALSE), 'E2 Allocators'!$B$15:$W$361, MATCH('O5 Details by Class &amp; Accounts'!AK$18, 'E2 Allocators'!$B$15:$W$15, 0),FALSE)*$G28), 0, VLOOKUP(VLOOKUP($A28, 'E4 TB Allocation Details'!$A$18:$L$214, MATCH("Customer ID", 'E4 TB Allocation Details'!$A$18:$L$18, 0),FALSE), 'E2 Allocators'!$B$15:$W$361, MATCH('O5 Details by Class &amp; Accounts'!AK$18, 'E2 Allocators'!$B$15:$W$15, 0),FALSE)*$G28)</f>
        <v>0</v>
      </c>
      <c r="AL28" s="1321">
        <f>IF(ISERROR(VLOOKUP(VLOOKUP($A28, 'E4 TB Allocation Details'!$A$18:$L$214, MATCH("Customer ID", 'E4 TB Allocation Details'!$A$18:$L$18, 0),FALSE), 'E2 Allocators'!$B$15:$W$361, MATCH('O5 Details by Class &amp; Accounts'!AL$18, 'E2 Allocators'!$B$15:$W$15, 0),FALSE)*$G28), 0, VLOOKUP(VLOOKUP($A28, 'E4 TB Allocation Details'!$A$18:$L$214, MATCH("Customer ID", 'E4 TB Allocation Details'!$A$18:$L$18, 0),FALSE), 'E2 Allocators'!$B$15:$W$361, MATCH('O5 Details by Class &amp; Accounts'!AL$18, 'E2 Allocators'!$B$15:$W$15, 0),FALSE)*$G28)</f>
        <v>0</v>
      </c>
      <c r="AM28" s="1321">
        <f>IF(ISERROR(VLOOKUP(VLOOKUP($A28, 'E4 TB Allocation Details'!$A$18:$L$214, MATCH("Customer ID", 'E4 TB Allocation Details'!$A$18:$L$18, 0),FALSE), 'E2 Allocators'!$B$15:$W$361, MATCH('O5 Details by Class &amp; Accounts'!AM$18, 'E2 Allocators'!$B$15:$W$15, 0),FALSE)*$G28), 0, VLOOKUP(VLOOKUP($A28, 'E4 TB Allocation Details'!$A$18:$L$214, MATCH("Customer ID", 'E4 TB Allocation Details'!$A$18:$L$18, 0),FALSE), 'E2 Allocators'!$B$15:$W$361, MATCH('O5 Details by Class &amp; Accounts'!AM$18, 'E2 Allocators'!$B$15:$W$15, 0),FALSE)*$G28)</f>
        <v>0</v>
      </c>
      <c r="AN28" s="1321">
        <f>IF(ISERROR(VLOOKUP(VLOOKUP($A28, 'E4 TB Allocation Details'!$A$18:$L$214, MATCH("Customer ID", 'E4 TB Allocation Details'!$A$18:$L$18, 0),FALSE), 'E2 Allocators'!$B$15:$W$361, MATCH('O5 Details by Class &amp; Accounts'!AN$18, 'E2 Allocators'!$B$15:$W$15, 0),FALSE)*$G28), 0, VLOOKUP(VLOOKUP($A28, 'E4 TB Allocation Details'!$A$18:$L$214, MATCH("Customer ID", 'E4 TB Allocation Details'!$A$18:$L$18, 0),FALSE), 'E2 Allocators'!$B$15:$W$361, MATCH('O5 Details by Class &amp; Accounts'!AN$18, 'E2 Allocators'!$B$15:$W$15, 0),FALSE)*$G28)</f>
        <v>0</v>
      </c>
      <c r="AO28" s="1321">
        <f>IF(ISERROR(VLOOKUP(VLOOKUP($A28, 'E4 TB Allocation Details'!$A$18:$L$214, MATCH("Customer ID", 'E4 TB Allocation Details'!$A$18:$L$18, 0),FALSE), 'E2 Allocators'!$B$15:$W$361, MATCH('O5 Details by Class &amp; Accounts'!AO$18, 'E2 Allocators'!$B$15:$W$15, 0),FALSE)*$G28), 0, VLOOKUP(VLOOKUP($A28, 'E4 TB Allocation Details'!$A$18:$L$214, MATCH("Customer ID", 'E4 TB Allocation Details'!$A$18:$L$18, 0),FALSE), 'E2 Allocators'!$B$15:$W$361, MATCH('O5 Details by Class &amp; Accounts'!AO$18, 'E2 Allocators'!$B$15:$W$15, 0),FALSE)*$G28)</f>
        <v>0</v>
      </c>
      <c r="AP28" s="1321">
        <f>IF(ISERROR(VLOOKUP(VLOOKUP($A28, 'E4 TB Allocation Details'!$A$18:$L$214, MATCH("Customer ID", 'E4 TB Allocation Details'!$A$18:$L$18, 0),FALSE), 'E2 Allocators'!$B$15:$W$361, MATCH('O5 Details by Class &amp; Accounts'!AP$18, 'E2 Allocators'!$B$15:$W$15, 0),FALSE)*$G28), 0, VLOOKUP(VLOOKUP($A28, 'E4 TB Allocation Details'!$A$18:$L$214, MATCH("Customer ID", 'E4 TB Allocation Details'!$A$18:$L$18, 0),FALSE), 'E2 Allocators'!$B$15:$W$361, MATCH('O5 Details by Class &amp; Accounts'!AP$18, 'E2 Allocators'!$B$15:$W$15, 0),FALSE)*$G28)</f>
        <v>0</v>
      </c>
      <c r="AQ28" s="1321">
        <f>IF(ISERROR(VLOOKUP(VLOOKUP($A28, 'E4 TB Allocation Details'!$A$18:$L$214, MATCH("Customer ID", 'E4 TB Allocation Details'!$A$18:$L$18, 0),FALSE), 'E2 Allocators'!$B$15:$W$361, MATCH('O5 Details by Class &amp; Accounts'!AQ$18, 'E2 Allocators'!$B$15:$W$15, 0),FALSE)*$G28), 0, VLOOKUP(VLOOKUP($A28, 'E4 TB Allocation Details'!$A$18:$L$214, MATCH("Customer ID", 'E4 TB Allocation Details'!$A$18:$L$18, 0),FALSE), 'E2 Allocators'!$B$15:$W$361, MATCH('O5 Details by Class &amp; Accounts'!AQ$18, 'E2 Allocators'!$B$15:$W$15, 0),FALSE)*$G28)</f>
        <v>0</v>
      </c>
      <c r="AR28" s="1321">
        <f>IF(ISERROR(VLOOKUP(VLOOKUP($A28, 'E4 TB Allocation Details'!$A$18:$L$214, MATCH("Customer ID", 'E4 TB Allocation Details'!$A$18:$L$18, 0),FALSE), 'E2 Allocators'!$B$15:$W$361, MATCH('O5 Details by Class &amp; Accounts'!AR$18, 'E2 Allocators'!$B$15:$W$15, 0),FALSE)*$G28), 0, VLOOKUP(VLOOKUP($A28, 'E4 TB Allocation Details'!$A$18:$L$214, MATCH("Customer ID", 'E4 TB Allocation Details'!$A$18:$L$18, 0),FALSE), 'E2 Allocators'!$B$15:$W$361, MATCH('O5 Details by Class &amp; Accounts'!AR$18, 'E2 Allocators'!$B$15:$W$15, 0),FALSE)*$G28)</f>
        <v>0</v>
      </c>
      <c r="AS28" s="1321">
        <f>IF(ISERROR(VLOOKUP(VLOOKUP($A28, 'E4 TB Allocation Details'!$A$18:$L$214, MATCH("Customer ID", 'E4 TB Allocation Details'!$A$18:$L$18, 0),FALSE), 'E2 Allocators'!$B$15:$W$361, MATCH('O5 Details by Class &amp; Accounts'!AS$18, 'E2 Allocators'!$B$15:$W$15, 0),FALSE)*$G28), 0, VLOOKUP(VLOOKUP($A28, 'E4 TB Allocation Details'!$A$18:$L$214, MATCH("Customer ID", 'E4 TB Allocation Details'!$A$18:$L$18, 0),FALSE), 'E2 Allocators'!$B$15:$W$361, MATCH('O5 Details by Class &amp; Accounts'!AS$18, 'E2 Allocators'!$B$15:$W$15, 0),FALSE)*$G28)</f>
        <v>0</v>
      </c>
      <c r="AT28" s="1321">
        <f>IF(ISERROR(VLOOKUP(VLOOKUP($A28, 'E4 TB Allocation Details'!$A$18:$L$214, MATCH("Customer ID", 'E4 TB Allocation Details'!$A$18:$L$18, 0),FALSE), 'E2 Allocators'!$B$15:$W$361, MATCH('O5 Details by Class &amp; Accounts'!AT$18, 'E2 Allocators'!$B$15:$W$15, 0),FALSE)*$G28), 0, VLOOKUP(VLOOKUP($A28, 'E4 TB Allocation Details'!$A$18:$L$214, MATCH("Customer ID", 'E4 TB Allocation Details'!$A$18:$L$18, 0),FALSE), 'E2 Allocators'!$B$15:$W$361, MATCH('O5 Details by Class &amp; Accounts'!AT$18, 'E2 Allocators'!$B$15:$W$15, 0),FALSE)*$G28)</f>
        <v>0</v>
      </c>
      <c r="AU28" s="1321">
        <f>IF(ISERROR(VLOOKUP(VLOOKUP($A28, 'E4 TB Allocation Details'!$A$18:$L$214, MATCH("Customer ID", 'E4 TB Allocation Details'!$A$18:$L$18, 0),FALSE), 'E2 Allocators'!$B$15:$W$361, MATCH('O5 Details by Class &amp; Accounts'!AU$18, 'E2 Allocators'!$B$15:$W$15, 0),FALSE)*$G28), 0, VLOOKUP(VLOOKUP($A28, 'E4 TB Allocation Details'!$A$18:$L$214, MATCH("Customer ID", 'E4 TB Allocation Details'!$A$18:$L$18, 0),FALSE), 'E2 Allocators'!$B$15:$W$361, MATCH('O5 Details by Class &amp; Accounts'!AU$18, 'E2 Allocators'!$B$15:$W$15, 0),FALSE)*$G28)</f>
        <v>0</v>
      </c>
      <c r="AV28" s="1321">
        <f>IF(ISERROR(VLOOKUP(VLOOKUP($A28, 'E4 TB Allocation Details'!$A$18:$L$214, MATCH("Customer ID", 'E4 TB Allocation Details'!$A$18:$L$18, 0),FALSE), 'E2 Allocators'!$B$15:$W$361, MATCH('O5 Details by Class &amp; Accounts'!AV$18, 'E2 Allocators'!$B$15:$W$15, 0),FALSE)*$G28), 0, VLOOKUP(VLOOKUP($A28, 'E4 TB Allocation Details'!$A$18:$L$214, MATCH("Customer ID", 'E4 TB Allocation Details'!$A$18:$L$18, 0),FALSE), 'E2 Allocators'!$B$15:$W$361, MATCH('O5 Details by Class &amp; Accounts'!AV$18, 'E2 Allocators'!$B$15:$W$15, 0),FALSE)*$G28)</f>
        <v>0</v>
      </c>
      <c r="AW28" s="1321">
        <f>IF(ISERROR(VLOOKUP(VLOOKUP($A28, 'E4 TB Allocation Details'!$A$18:$L$214, MATCH("Customer ID", 'E4 TB Allocation Details'!$A$18:$L$18, 0),FALSE), 'E2 Allocators'!$B$15:$W$361, MATCH('O5 Details by Class &amp; Accounts'!AW$18, 'E2 Allocators'!$B$15:$W$15, 0),FALSE)*$G28), 0, VLOOKUP(VLOOKUP($A28, 'E4 TB Allocation Details'!$A$18:$L$214, MATCH("Customer ID", 'E4 TB Allocation Details'!$A$18:$L$18, 0),FALSE), 'E2 Allocators'!$B$15:$W$361, MATCH('O5 Details by Class &amp; Accounts'!AW$18, 'E2 Allocators'!$B$15:$W$15, 0),FALSE)*$G28)</f>
        <v>0</v>
      </c>
      <c r="AX28" s="1321">
        <f t="shared" si="2"/>
        <v>0</v>
      </c>
      <c r="AY28" s="1321">
        <f>IF(ISERROR(VLOOKUP(VLOOKUP($A28, 'E4 TB Allocation Details'!$A$18:$L$214, MATCH("Misc ID", 'E4 TB Allocation Details'!$A$18:$L$18, 0),FALSE), 'E2 Allocators'!$B$15:$W$361, MATCH('O5 Details by Class &amp; Accounts'!AY$18, 'E2 Allocators'!$B$15:$W$15, 0),FALSE)*$E28), 0, VLOOKUP(VLOOKUP($A28, 'E4 TB Allocation Details'!$A$18:$L$214, MATCH("Misc ID", 'E4 TB Allocation Details'!$A$18:$L$18, 0),FALSE), 'E2 Allocators'!$B$15:$W$361, MATCH('O5 Details by Class &amp; Accounts'!AY$18, 'E2 Allocators'!$B$15:$W$15, 0),FALSE)*$E28)</f>
        <v>0</v>
      </c>
      <c r="AZ28" s="1321">
        <f>IF(ISERROR(VLOOKUP(VLOOKUP($A28, 'E4 TB Allocation Details'!$A$18:$L$214, MATCH("Misc ID", 'E4 TB Allocation Details'!$A$18:$L$18, 0),FALSE), 'E2 Allocators'!$B$15:$W$361, MATCH('O5 Details by Class &amp; Accounts'!AZ$18, 'E2 Allocators'!$B$15:$W$15, 0),FALSE)*$E28), 0, VLOOKUP(VLOOKUP($A28, 'E4 TB Allocation Details'!$A$18:$L$214, MATCH("Misc ID", 'E4 TB Allocation Details'!$A$18:$L$18, 0),FALSE), 'E2 Allocators'!$B$15:$W$361, MATCH('O5 Details by Class &amp; Accounts'!AZ$18, 'E2 Allocators'!$B$15:$W$15, 0),FALSE)*$E28)</f>
        <v>0</v>
      </c>
      <c r="BA28" s="1321">
        <f>IF(ISERROR(VLOOKUP(VLOOKUP($A28, 'E4 TB Allocation Details'!$A$18:$L$214, MATCH("Misc ID", 'E4 TB Allocation Details'!$A$18:$L$18, 0),FALSE), 'E2 Allocators'!$B$15:$W$361, MATCH('O5 Details by Class &amp; Accounts'!BA$18, 'E2 Allocators'!$B$15:$W$15, 0),FALSE)*$E28), 0, VLOOKUP(VLOOKUP($A28, 'E4 TB Allocation Details'!$A$18:$L$214, MATCH("Misc ID", 'E4 TB Allocation Details'!$A$18:$L$18, 0),FALSE), 'E2 Allocators'!$B$15:$W$361, MATCH('O5 Details by Class &amp; Accounts'!BA$18, 'E2 Allocators'!$B$15:$W$15, 0),FALSE)*$E28)</f>
        <v>0</v>
      </c>
      <c r="BB28" s="1321">
        <f>IF(ISERROR(VLOOKUP(VLOOKUP($A28, 'E4 TB Allocation Details'!$A$18:$L$214, MATCH("Misc ID", 'E4 TB Allocation Details'!$A$18:$L$18, 0),FALSE), 'E2 Allocators'!$B$15:$W$361, MATCH('O5 Details by Class &amp; Accounts'!BB$18, 'E2 Allocators'!$B$15:$W$15, 0),FALSE)*$E28), 0, VLOOKUP(VLOOKUP($A28, 'E4 TB Allocation Details'!$A$18:$L$214, MATCH("Misc ID", 'E4 TB Allocation Details'!$A$18:$L$18, 0),FALSE), 'E2 Allocators'!$B$15:$W$361, MATCH('O5 Details by Class &amp; Accounts'!BB$18, 'E2 Allocators'!$B$15:$W$15, 0),FALSE)*$E28)</f>
        <v>0</v>
      </c>
      <c r="BC28" s="1321">
        <f>IF(ISERROR(VLOOKUP(VLOOKUP($A28, 'E4 TB Allocation Details'!$A$18:$L$214, MATCH("Misc ID", 'E4 TB Allocation Details'!$A$18:$L$18, 0),FALSE), 'E2 Allocators'!$B$15:$W$361, MATCH('O5 Details by Class &amp; Accounts'!BC$18, 'E2 Allocators'!$B$15:$W$15, 0),FALSE)*$E28), 0, VLOOKUP(VLOOKUP($A28, 'E4 TB Allocation Details'!$A$18:$L$214, MATCH("Misc ID", 'E4 TB Allocation Details'!$A$18:$L$18, 0),FALSE), 'E2 Allocators'!$B$15:$W$361, MATCH('O5 Details by Class &amp; Accounts'!BC$18, 'E2 Allocators'!$B$15:$W$15, 0),FALSE)*$E28)</f>
        <v>0</v>
      </c>
      <c r="BD28" s="1321">
        <f>IF(ISERROR(VLOOKUP(VLOOKUP($A28, 'E4 TB Allocation Details'!$A$18:$L$214, MATCH("Misc ID", 'E4 TB Allocation Details'!$A$18:$L$18, 0),FALSE), 'E2 Allocators'!$B$15:$W$361, MATCH('O5 Details by Class &amp; Accounts'!BD$18, 'E2 Allocators'!$B$15:$W$15, 0),FALSE)*$E28), 0, VLOOKUP(VLOOKUP($A28, 'E4 TB Allocation Details'!$A$18:$L$214, MATCH("Misc ID", 'E4 TB Allocation Details'!$A$18:$L$18, 0),FALSE), 'E2 Allocators'!$B$15:$W$361, MATCH('O5 Details by Class &amp; Accounts'!BD$18, 'E2 Allocators'!$B$15:$W$15, 0),FALSE)*$E28)</f>
        <v>0</v>
      </c>
      <c r="BE28" s="1321">
        <f>IF(ISERROR(VLOOKUP(VLOOKUP($A28, 'E4 TB Allocation Details'!$A$18:$L$214, MATCH("Misc ID", 'E4 TB Allocation Details'!$A$18:$L$18, 0),FALSE), 'E2 Allocators'!$B$15:$W$361, MATCH('O5 Details by Class &amp; Accounts'!BE$18, 'E2 Allocators'!$B$15:$W$15, 0),FALSE)*$E28), 0, VLOOKUP(VLOOKUP($A28, 'E4 TB Allocation Details'!$A$18:$L$214, MATCH("Misc ID", 'E4 TB Allocation Details'!$A$18:$L$18, 0),FALSE), 'E2 Allocators'!$B$15:$W$361, MATCH('O5 Details by Class &amp; Accounts'!BE$18, 'E2 Allocators'!$B$15:$W$15, 0),FALSE)*$E28)</f>
        <v>0</v>
      </c>
      <c r="BF28" s="1321">
        <f>IF(ISERROR(VLOOKUP(VLOOKUP($A28, 'E4 TB Allocation Details'!$A$18:$L$214, MATCH("Misc ID", 'E4 TB Allocation Details'!$A$18:$L$18, 0),FALSE), 'E2 Allocators'!$B$15:$W$361, MATCH('O5 Details by Class &amp; Accounts'!BF$18, 'E2 Allocators'!$B$15:$W$15, 0),FALSE)*$E28), 0, VLOOKUP(VLOOKUP($A28, 'E4 TB Allocation Details'!$A$18:$L$214, MATCH("Misc ID", 'E4 TB Allocation Details'!$A$18:$L$18, 0),FALSE), 'E2 Allocators'!$B$15:$W$361, MATCH('O5 Details by Class &amp; Accounts'!BF$18, 'E2 Allocators'!$B$15:$W$15, 0),FALSE)*$E28)</f>
        <v>0</v>
      </c>
      <c r="BG28" s="1321">
        <f>IF(ISERROR(VLOOKUP(VLOOKUP($A28, 'E4 TB Allocation Details'!$A$18:$L$214, MATCH("Misc ID", 'E4 TB Allocation Details'!$A$18:$L$18, 0),FALSE), 'E2 Allocators'!$B$15:$W$361, MATCH('O5 Details by Class &amp; Accounts'!BG$18, 'E2 Allocators'!$B$15:$W$15, 0),FALSE)*$E28), 0, VLOOKUP(VLOOKUP($A28, 'E4 TB Allocation Details'!$A$18:$L$214, MATCH("Misc ID", 'E4 TB Allocation Details'!$A$18:$L$18, 0),FALSE), 'E2 Allocators'!$B$15:$W$361, MATCH('O5 Details by Class &amp; Accounts'!BG$18, 'E2 Allocators'!$B$15:$W$15, 0),FALSE)*$E28)</f>
        <v>0</v>
      </c>
      <c r="BH28" s="1321">
        <f>IF(ISERROR(VLOOKUP(VLOOKUP($A28, 'E4 TB Allocation Details'!$A$18:$L$214, MATCH("Misc ID", 'E4 TB Allocation Details'!$A$18:$L$18, 0),FALSE), 'E2 Allocators'!$B$15:$W$361, MATCH('O5 Details by Class &amp; Accounts'!BH$18, 'E2 Allocators'!$B$15:$W$15, 0),FALSE)*$E28), 0, VLOOKUP(VLOOKUP($A28, 'E4 TB Allocation Details'!$A$18:$L$214, MATCH("Misc ID", 'E4 TB Allocation Details'!$A$18:$L$18, 0),FALSE), 'E2 Allocators'!$B$15:$W$361, MATCH('O5 Details by Class &amp; Accounts'!BH$18, 'E2 Allocators'!$B$15:$W$15, 0),FALSE)*$E28)</f>
        <v>0</v>
      </c>
      <c r="BI28" s="1321">
        <f>IF(ISERROR(VLOOKUP(VLOOKUP($A28, 'E4 TB Allocation Details'!$A$18:$L$214, MATCH("Misc ID", 'E4 TB Allocation Details'!$A$18:$L$18, 0),FALSE), 'E2 Allocators'!$B$15:$W$361, MATCH('O5 Details by Class &amp; Accounts'!BI$18, 'E2 Allocators'!$B$15:$W$15, 0),FALSE)*$E28), 0, VLOOKUP(VLOOKUP($A28, 'E4 TB Allocation Details'!$A$18:$L$214, MATCH("Misc ID", 'E4 TB Allocation Details'!$A$18:$L$18, 0),FALSE), 'E2 Allocators'!$B$15:$W$361, MATCH('O5 Details by Class &amp; Accounts'!BI$18, 'E2 Allocators'!$B$15:$W$15, 0),FALSE)*$E28)</f>
        <v>0</v>
      </c>
      <c r="BJ28" s="1321">
        <f>IF(ISERROR(VLOOKUP(VLOOKUP($A28, 'E4 TB Allocation Details'!$A$18:$L$214, MATCH("Misc ID", 'E4 TB Allocation Details'!$A$18:$L$18, 0),FALSE), 'E2 Allocators'!$B$15:$W$361, MATCH('O5 Details by Class &amp; Accounts'!BJ$18, 'E2 Allocators'!$B$15:$W$15, 0),FALSE)*$E28), 0, VLOOKUP(VLOOKUP($A28, 'E4 TB Allocation Details'!$A$18:$L$214, MATCH("Misc ID", 'E4 TB Allocation Details'!$A$18:$L$18, 0),FALSE), 'E2 Allocators'!$B$15:$W$361, MATCH('O5 Details by Class &amp; Accounts'!BJ$18, 'E2 Allocators'!$B$15:$W$15, 0),FALSE)*$E28)</f>
        <v>0</v>
      </c>
      <c r="BK28" s="1321">
        <f>IF(ISERROR(VLOOKUP(VLOOKUP($A28, 'E4 TB Allocation Details'!$A$18:$L$214, MATCH("Misc ID", 'E4 TB Allocation Details'!$A$18:$L$18, 0),FALSE), 'E2 Allocators'!$B$15:$W$361, MATCH('O5 Details by Class &amp; Accounts'!BK$18, 'E2 Allocators'!$B$15:$W$15, 0),FALSE)*$E28), 0, VLOOKUP(VLOOKUP($A28, 'E4 TB Allocation Details'!$A$18:$L$214, MATCH("Misc ID", 'E4 TB Allocation Details'!$A$18:$L$18, 0),FALSE), 'E2 Allocators'!$B$15:$W$361, MATCH('O5 Details by Class &amp; Accounts'!BK$18, 'E2 Allocators'!$B$15:$W$15, 0),FALSE)*$E28)</f>
        <v>0</v>
      </c>
      <c r="BL28" s="1321">
        <f>IF(ISERROR(VLOOKUP(VLOOKUP($A28, 'E4 TB Allocation Details'!$A$18:$L$214, MATCH("Misc ID", 'E4 TB Allocation Details'!$A$18:$L$18, 0),FALSE), 'E2 Allocators'!$B$15:$W$361, MATCH('O5 Details by Class &amp; Accounts'!BL$18, 'E2 Allocators'!$B$15:$W$15, 0),FALSE)*$E28), 0, VLOOKUP(VLOOKUP($A28, 'E4 TB Allocation Details'!$A$18:$L$214, MATCH("Misc ID", 'E4 TB Allocation Details'!$A$18:$L$18, 0),FALSE), 'E2 Allocators'!$B$15:$W$361, MATCH('O5 Details by Class &amp; Accounts'!BL$18, 'E2 Allocators'!$B$15:$W$15, 0),FALSE)*$E28)</f>
        <v>0</v>
      </c>
      <c r="BM28" s="1321">
        <f>IF(ISERROR(VLOOKUP(VLOOKUP($A28, 'E4 TB Allocation Details'!$A$18:$L$214, MATCH("Misc ID", 'E4 TB Allocation Details'!$A$18:$L$18, 0),FALSE), 'E2 Allocators'!$B$15:$W$361, MATCH('O5 Details by Class &amp; Accounts'!BM$18, 'E2 Allocators'!$B$15:$W$15, 0),FALSE)*$E28), 0, VLOOKUP(VLOOKUP($A28, 'E4 TB Allocation Details'!$A$18:$L$214, MATCH("Misc ID", 'E4 TB Allocation Details'!$A$18:$L$18, 0),FALSE), 'E2 Allocators'!$B$15:$W$361, MATCH('O5 Details by Class &amp; Accounts'!BM$18, 'E2 Allocators'!$B$15:$W$15, 0),FALSE)*$E28)</f>
        <v>0</v>
      </c>
      <c r="BN28" s="1321">
        <f>IF(ISERROR(VLOOKUP(VLOOKUP($A28, 'E4 TB Allocation Details'!$A$18:$L$214, MATCH("Misc ID", 'E4 TB Allocation Details'!$A$18:$L$18, 0),FALSE), 'E2 Allocators'!$B$15:$W$361, MATCH('O5 Details by Class &amp; Accounts'!BN$18, 'E2 Allocators'!$B$15:$W$15, 0),FALSE)*$E28), 0, VLOOKUP(VLOOKUP($A28, 'E4 TB Allocation Details'!$A$18:$L$214, MATCH("Misc ID", 'E4 TB Allocation Details'!$A$18:$L$18, 0),FALSE), 'E2 Allocators'!$B$15:$W$361, MATCH('O5 Details by Class &amp; Accounts'!BN$18, 'E2 Allocators'!$B$15:$W$15, 0),FALSE)*$E28)</f>
        <v>0</v>
      </c>
      <c r="BO28" s="1321">
        <f>IF(ISERROR(VLOOKUP(VLOOKUP($A28, 'E4 TB Allocation Details'!$A$18:$L$214, MATCH("Misc ID", 'E4 TB Allocation Details'!$A$18:$L$18, 0),FALSE), 'E2 Allocators'!$B$15:$W$361, MATCH('O5 Details by Class &amp; Accounts'!BO$18, 'E2 Allocators'!$B$15:$W$15, 0),FALSE)*$E28), 0, VLOOKUP(VLOOKUP($A28, 'E4 TB Allocation Details'!$A$18:$L$214, MATCH("Misc ID", 'E4 TB Allocation Details'!$A$18:$L$18, 0),FALSE), 'E2 Allocators'!$B$15:$W$361, MATCH('O5 Details by Class &amp; Accounts'!BO$18, 'E2 Allocators'!$B$15:$W$15, 0),FALSE)*$E28)</f>
        <v>0</v>
      </c>
      <c r="BP28" s="1321">
        <f>IF(ISERROR(VLOOKUP(VLOOKUP($A28, 'E4 TB Allocation Details'!$A$18:$L$214, MATCH("Misc ID", 'E4 TB Allocation Details'!$A$18:$L$18, 0),FALSE), 'E2 Allocators'!$B$15:$W$361, MATCH('O5 Details by Class &amp; Accounts'!BP$18, 'E2 Allocators'!$B$15:$W$15, 0),FALSE)*$E28), 0, VLOOKUP(VLOOKUP($A28, 'E4 TB Allocation Details'!$A$18:$L$214, MATCH("Misc ID", 'E4 TB Allocation Details'!$A$18:$L$18, 0),FALSE), 'E2 Allocators'!$B$15:$W$361, MATCH('O5 Details by Class &amp; Accounts'!BP$18, 'E2 Allocators'!$B$15:$W$15, 0),FALSE)*$E28)</f>
        <v>0</v>
      </c>
      <c r="BQ28" s="1321">
        <f>IF(ISERROR(VLOOKUP(VLOOKUP($A28, 'E4 TB Allocation Details'!$A$18:$L$214, MATCH("Misc ID", 'E4 TB Allocation Details'!$A$18:$L$18, 0),FALSE), 'E2 Allocators'!$B$15:$W$361, MATCH('O5 Details by Class &amp; Accounts'!BQ$18, 'E2 Allocators'!$B$15:$W$15, 0),FALSE)*$E28), 0, VLOOKUP(VLOOKUP($A28, 'E4 TB Allocation Details'!$A$18:$L$214, MATCH("Misc ID", 'E4 TB Allocation Details'!$A$18:$L$18, 0),FALSE), 'E2 Allocators'!$B$15:$W$361, MATCH('O5 Details by Class &amp; Accounts'!BQ$18, 'E2 Allocators'!$B$15:$W$15, 0),FALSE)*$E28)</f>
        <v>0</v>
      </c>
      <c r="BR28" s="1321">
        <f>IF(ISERROR(VLOOKUP(VLOOKUP($A28, 'E4 TB Allocation Details'!$A$18:$L$214, MATCH("Misc ID", 'E4 TB Allocation Details'!$A$18:$L$18, 0),FALSE), 'E2 Allocators'!$B$15:$W$361, MATCH('O5 Details by Class &amp; Accounts'!BR$18, 'E2 Allocators'!$B$15:$W$15, 0),FALSE)*$E28), 0, VLOOKUP(VLOOKUP($A28, 'E4 TB Allocation Details'!$A$18:$L$214, MATCH("Misc ID", 'E4 TB Allocation Details'!$A$18:$L$18, 0),FALSE), 'E2 Allocators'!$B$15:$W$361, MATCH('O5 Details by Class &amp; Accounts'!BR$18, 'E2 Allocators'!$B$15:$W$15, 0),FALSE)*$E28)</f>
        <v>0</v>
      </c>
      <c r="BS28" s="1321">
        <f t="shared" si="3"/>
        <v>0</v>
      </c>
      <c r="BT28" s="1321">
        <f>IF(ISERROR(VLOOKUP(VLOOKUP($A28, 'E4 TB Allocation Details'!$A$18:$L$214, MATCH("A &amp; G ID", 'E4 TB Allocation Details'!$A$18:$L$18, 0),FALSE), 'E2 Allocators'!$B$15:$W$361, MATCH('O5 Details by Class &amp; Accounts'!BT$18, 'E2 Allocators'!$B$15:$W$15, 0),FALSE)*$E28), 0, VLOOKUP(VLOOKUP($A28, 'E4 TB Allocation Details'!$A$18:$L$214, MATCH("A &amp; G ID", 'E4 TB Allocation Details'!$A$18:$L$18, 0),FALSE), 'E2 Allocators'!$B$15:$W$361, MATCH('O5 Details by Class &amp; Accounts'!BT$18, 'E2 Allocators'!$B$15:$W$15, 0),FALSE)*$E28)</f>
        <v>0</v>
      </c>
      <c r="BU28" s="1321">
        <f>IF(ISERROR(VLOOKUP(VLOOKUP($A28, 'E4 TB Allocation Details'!$A$18:$L$214, MATCH("A &amp; G ID", 'E4 TB Allocation Details'!$A$18:$L$18, 0),FALSE), 'E2 Allocators'!$B$15:$W$361, MATCH('O5 Details by Class &amp; Accounts'!BU$18, 'E2 Allocators'!$B$15:$W$15, 0),FALSE)*$E28), 0, VLOOKUP(VLOOKUP($A28, 'E4 TB Allocation Details'!$A$18:$L$214, MATCH("A &amp; G ID", 'E4 TB Allocation Details'!$A$18:$L$18, 0),FALSE), 'E2 Allocators'!$B$15:$W$361, MATCH('O5 Details by Class &amp; Accounts'!BU$18, 'E2 Allocators'!$B$15:$W$15, 0),FALSE)*$E28)</f>
        <v>0</v>
      </c>
      <c r="BV28" s="1321">
        <f>IF(ISERROR(VLOOKUP(VLOOKUP($A28, 'E4 TB Allocation Details'!$A$18:$L$214, MATCH("A &amp; G ID", 'E4 TB Allocation Details'!$A$18:$L$18, 0),FALSE), 'E2 Allocators'!$B$15:$W$361, MATCH('O5 Details by Class &amp; Accounts'!BV$18, 'E2 Allocators'!$B$15:$W$15, 0),FALSE)*$E28), 0, VLOOKUP(VLOOKUP($A28, 'E4 TB Allocation Details'!$A$18:$L$214, MATCH("A &amp; G ID", 'E4 TB Allocation Details'!$A$18:$L$18, 0),FALSE), 'E2 Allocators'!$B$15:$W$361, MATCH('O5 Details by Class &amp; Accounts'!BV$18, 'E2 Allocators'!$B$15:$W$15, 0),FALSE)*$E28)</f>
        <v>0</v>
      </c>
      <c r="BW28" s="1321">
        <f>IF(ISERROR(VLOOKUP(VLOOKUP($A28, 'E4 TB Allocation Details'!$A$18:$L$214, MATCH("A &amp; G ID", 'E4 TB Allocation Details'!$A$18:$L$18, 0),FALSE), 'E2 Allocators'!$B$15:$W$361, MATCH('O5 Details by Class &amp; Accounts'!BW$18, 'E2 Allocators'!$B$15:$W$15, 0),FALSE)*$E28), 0, VLOOKUP(VLOOKUP($A28, 'E4 TB Allocation Details'!$A$18:$L$214, MATCH("A &amp; G ID", 'E4 TB Allocation Details'!$A$18:$L$18, 0),FALSE), 'E2 Allocators'!$B$15:$W$361, MATCH('O5 Details by Class &amp; Accounts'!BW$18, 'E2 Allocators'!$B$15:$W$15, 0),FALSE)*$E28)</f>
        <v>0</v>
      </c>
      <c r="BX28" s="1321">
        <f>IF(ISERROR(VLOOKUP(VLOOKUP($A28, 'E4 TB Allocation Details'!$A$18:$L$214, MATCH("A &amp; G ID", 'E4 TB Allocation Details'!$A$18:$L$18, 0),FALSE), 'E2 Allocators'!$B$15:$W$361, MATCH('O5 Details by Class &amp; Accounts'!BX$18, 'E2 Allocators'!$B$15:$W$15, 0),FALSE)*$E28), 0, VLOOKUP(VLOOKUP($A28, 'E4 TB Allocation Details'!$A$18:$L$214, MATCH("A &amp; G ID", 'E4 TB Allocation Details'!$A$18:$L$18, 0),FALSE), 'E2 Allocators'!$B$15:$W$361, MATCH('O5 Details by Class &amp; Accounts'!BX$18, 'E2 Allocators'!$B$15:$W$15, 0),FALSE)*$E28)</f>
        <v>0</v>
      </c>
      <c r="BY28" s="1321">
        <f>IF(ISERROR(VLOOKUP(VLOOKUP($A28, 'E4 TB Allocation Details'!$A$18:$L$214, MATCH("A &amp; G ID", 'E4 TB Allocation Details'!$A$18:$L$18, 0),FALSE), 'E2 Allocators'!$B$15:$W$361, MATCH('O5 Details by Class &amp; Accounts'!BY$18, 'E2 Allocators'!$B$15:$W$15, 0),FALSE)*$E28), 0, VLOOKUP(VLOOKUP($A28, 'E4 TB Allocation Details'!$A$18:$L$214, MATCH("A &amp; G ID", 'E4 TB Allocation Details'!$A$18:$L$18, 0),FALSE), 'E2 Allocators'!$B$15:$W$361, MATCH('O5 Details by Class &amp; Accounts'!BY$18, 'E2 Allocators'!$B$15:$W$15, 0),FALSE)*$E28)</f>
        <v>0</v>
      </c>
      <c r="BZ28" s="1321">
        <f>IF(ISERROR(VLOOKUP(VLOOKUP($A28, 'E4 TB Allocation Details'!$A$18:$L$214, MATCH("A &amp; G ID", 'E4 TB Allocation Details'!$A$18:$L$18, 0),FALSE), 'E2 Allocators'!$B$15:$W$361, MATCH('O5 Details by Class &amp; Accounts'!BZ$18, 'E2 Allocators'!$B$15:$W$15, 0),FALSE)*$E28), 0, VLOOKUP(VLOOKUP($A28, 'E4 TB Allocation Details'!$A$18:$L$214, MATCH("A &amp; G ID", 'E4 TB Allocation Details'!$A$18:$L$18, 0),FALSE), 'E2 Allocators'!$B$15:$W$361, MATCH('O5 Details by Class &amp; Accounts'!BZ$18, 'E2 Allocators'!$B$15:$W$15, 0),FALSE)*$E28)</f>
        <v>0</v>
      </c>
      <c r="CA28" s="1321">
        <f>IF(ISERROR(VLOOKUP(VLOOKUP($A28, 'E4 TB Allocation Details'!$A$18:$L$214, MATCH("A &amp; G ID", 'E4 TB Allocation Details'!$A$18:$L$18, 0),FALSE), 'E2 Allocators'!$B$15:$W$361, MATCH('O5 Details by Class &amp; Accounts'!CA$18, 'E2 Allocators'!$B$15:$W$15, 0),FALSE)*$E28), 0, VLOOKUP(VLOOKUP($A28, 'E4 TB Allocation Details'!$A$18:$L$214, MATCH("A &amp; G ID", 'E4 TB Allocation Details'!$A$18:$L$18, 0),FALSE), 'E2 Allocators'!$B$15:$W$361, MATCH('O5 Details by Class &amp; Accounts'!CA$18, 'E2 Allocators'!$B$15:$W$15, 0),FALSE)*$E28)</f>
        <v>0</v>
      </c>
      <c r="CB28" s="1321">
        <f>IF(ISERROR(VLOOKUP(VLOOKUP($A28, 'E4 TB Allocation Details'!$A$18:$L$214, MATCH("A &amp; G ID", 'E4 TB Allocation Details'!$A$18:$L$18, 0),FALSE), 'E2 Allocators'!$B$15:$W$361, MATCH('O5 Details by Class &amp; Accounts'!CB$18, 'E2 Allocators'!$B$15:$W$15, 0),FALSE)*$E28), 0, VLOOKUP(VLOOKUP($A28, 'E4 TB Allocation Details'!$A$18:$L$214, MATCH("A &amp; G ID", 'E4 TB Allocation Details'!$A$18:$L$18, 0),FALSE), 'E2 Allocators'!$B$15:$W$361, MATCH('O5 Details by Class &amp; Accounts'!CB$18, 'E2 Allocators'!$B$15:$W$15, 0),FALSE)*$E28)</f>
        <v>0</v>
      </c>
      <c r="CC28" s="1321">
        <f>IF(ISERROR(VLOOKUP(VLOOKUP($A28, 'E4 TB Allocation Details'!$A$18:$L$214, MATCH("A &amp; G ID", 'E4 TB Allocation Details'!$A$18:$L$18, 0),FALSE), 'E2 Allocators'!$B$15:$W$361, MATCH('O5 Details by Class &amp; Accounts'!CC$18, 'E2 Allocators'!$B$15:$W$15, 0),FALSE)*$E28), 0, VLOOKUP(VLOOKUP($A28, 'E4 TB Allocation Details'!$A$18:$L$214, MATCH("A &amp; G ID", 'E4 TB Allocation Details'!$A$18:$L$18, 0),FALSE), 'E2 Allocators'!$B$15:$W$361, MATCH('O5 Details by Class &amp; Accounts'!CC$18, 'E2 Allocators'!$B$15:$W$15, 0),FALSE)*$E28)</f>
        <v>0</v>
      </c>
      <c r="CD28" s="1321">
        <f>IF(ISERROR(VLOOKUP(VLOOKUP($A28, 'E4 TB Allocation Details'!$A$18:$L$214, MATCH("A &amp; G ID", 'E4 TB Allocation Details'!$A$18:$L$18, 0),FALSE), 'E2 Allocators'!$B$15:$W$361, MATCH('O5 Details by Class &amp; Accounts'!CD$18, 'E2 Allocators'!$B$15:$W$15, 0),FALSE)*$E28), 0, VLOOKUP(VLOOKUP($A28, 'E4 TB Allocation Details'!$A$18:$L$214, MATCH("A &amp; G ID", 'E4 TB Allocation Details'!$A$18:$L$18, 0),FALSE), 'E2 Allocators'!$B$15:$W$361, MATCH('O5 Details by Class &amp; Accounts'!CD$18, 'E2 Allocators'!$B$15:$W$15, 0),FALSE)*$E28)</f>
        <v>0</v>
      </c>
      <c r="CE28" s="1321">
        <f>IF(ISERROR(VLOOKUP(VLOOKUP($A28, 'E4 TB Allocation Details'!$A$18:$L$214, MATCH("A &amp; G ID", 'E4 TB Allocation Details'!$A$18:$L$18, 0),FALSE), 'E2 Allocators'!$B$15:$W$361, MATCH('O5 Details by Class &amp; Accounts'!CE$18, 'E2 Allocators'!$B$15:$W$15, 0),FALSE)*$E28), 0, VLOOKUP(VLOOKUP($A28, 'E4 TB Allocation Details'!$A$18:$L$214, MATCH("A &amp; G ID", 'E4 TB Allocation Details'!$A$18:$L$18, 0),FALSE), 'E2 Allocators'!$B$15:$W$361, MATCH('O5 Details by Class &amp; Accounts'!CE$18, 'E2 Allocators'!$B$15:$W$15, 0),FALSE)*$E28)</f>
        <v>0</v>
      </c>
      <c r="CF28" s="1321">
        <f>IF(ISERROR(VLOOKUP(VLOOKUP($A28, 'E4 TB Allocation Details'!$A$18:$L$214, MATCH("A &amp; G ID", 'E4 TB Allocation Details'!$A$18:$L$18, 0),FALSE), 'E2 Allocators'!$B$15:$W$361, MATCH('O5 Details by Class &amp; Accounts'!CF$18, 'E2 Allocators'!$B$15:$W$15, 0),FALSE)*$E28), 0, VLOOKUP(VLOOKUP($A28, 'E4 TB Allocation Details'!$A$18:$L$214, MATCH("A &amp; G ID", 'E4 TB Allocation Details'!$A$18:$L$18, 0),FALSE), 'E2 Allocators'!$B$15:$W$361, MATCH('O5 Details by Class &amp; Accounts'!CF$18, 'E2 Allocators'!$B$15:$W$15, 0),FALSE)*$E28)</f>
        <v>0</v>
      </c>
      <c r="CG28" s="1321">
        <f>IF(ISERROR(VLOOKUP(VLOOKUP($A28, 'E4 TB Allocation Details'!$A$18:$L$214, MATCH("A &amp; G ID", 'E4 TB Allocation Details'!$A$18:$L$18, 0),FALSE), 'E2 Allocators'!$B$15:$W$361, MATCH('O5 Details by Class &amp; Accounts'!CG$18, 'E2 Allocators'!$B$15:$W$15, 0),FALSE)*$E28), 0, VLOOKUP(VLOOKUP($A28, 'E4 TB Allocation Details'!$A$18:$L$214, MATCH("A &amp; G ID", 'E4 TB Allocation Details'!$A$18:$L$18, 0),FALSE), 'E2 Allocators'!$B$15:$W$361, MATCH('O5 Details by Class &amp; Accounts'!CG$18, 'E2 Allocators'!$B$15:$W$15, 0),FALSE)*$E28)</f>
        <v>0</v>
      </c>
      <c r="CH28" s="1321">
        <f>IF(ISERROR(VLOOKUP(VLOOKUP($A28, 'E4 TB Allocation Details'!$A$18:$L$214, MATCH("A &amp; G ID", 'E4 TB Allocation Details'!$A$18:$L$18, 0),FALSE), 'E2 Allocators'!$B$15:$W$361, MATCH('O5 Details by Class &amp; Accounts'!CH$18, 'E2 Allocators'!$B$15:$W$15, 0),FALSE)*$E28), 0, VLOOKUP(VLOOKUP($A28, 'E4 TB Allocation Details'!$A$18:$L$214, MATCH("A &amp; G ID", 'E4 TB Allocation Details'!$A$18:$L$18, 0),FALSE), 'E2 Allocators'!$B$15:$W$361, MATCH('O5 Details by Class &amp; Accounts'!CH$18, 'E2 Allocators'!$B$15:$W$15, 0),FALSE)*$E28)</f>
        <v>0</v>
      </c>
      <c r="CI28" s="1321">
        <f>IF(ISERROR(VLOOKUP(VLOOKUP($A28, 'E4 TB Allocation Details'!$A$18:$L$214, MATCH("A &amp; G ID", 'E4 TB Allocation Details'!$A$18:$L$18, 0),FALSE), 'E2 Allocators'!$B$15:$W$361, MATCH('O5 Details by Class &amp; Accounts'!CI$18, 'E2 Allocators'!$B$15:$W$15, 0),FALSE)*$E28), 0, VLOOKUP(VLOOKUP($A28, 'E4 TB Allocation Details'!$A$18:$L$214, MATCH("A &amp; G ID", 'E4 TB Allocation Details'!$A$18:$L$18, 0),FALSE), 'E2 Allocators'!$B$15:$W$361, MATCH('O5 Details by Class &amp; Accounts'!CI$18, 'E2 Allocators'!$B$15:$W$15, 0),FALSE)*$E28)</f>
        <v>0</v>
      </c>
      <c r="CJ28" s="1321">
        <f>IF(ISERROR(VLOOKUP(VLOOKUP($A28, 'E4 TB Allocation Details'!$A$18:$L$214, MATCH("A &amp; G ID", 'E4 TB Allocation Details'!$A$18:$L$18, 0),FALSE), 'E2 Allocators'!$B$15:$W$361, MATCH('O5 Details by Class &amp; Accounts'!CJ$18, 'E2 Allocators'!$B$15:$W$15, 0),FALSE)*$E28), 0, VLOOKUP(VLOOKUP($A28, 'E4 TB Allocation Details'!$A$18:$L$214, MATCH("A &amp; G ID", 'E4 TB Allocation Details'!$A$18:$L$18, 0),FALSE), 'E2 Allocators'!$B$15:$W$361, MATCH('O5 Details by Class &amp; Accounts'!CJ$18, 'E2 Allocators'!$B$15:$W$15, 0),FALSE)*$E28)</f>
        <v>0</v>
      </c>
      <c r="CK28" s="1321">
        <f>IF(ISERROR(VLOOKUP(VLOOKUP($A28, 'E4 TB Allocation Details'!$A$18:$L$214, MATCH("A &amp; G ID", 'E4 TB Allocation Details'!$A$18:$L$18, 0),FALSE), 'E2 Allocators'!$B$15:$W$361, MATCH('O5 Details by Class &amp; Accounts'!CK$18, 'E2 Allocators'!$B$15:$W$15, 0),FALSE)*$E28), 0, VLOOKUP(VLOOKUP($A28, 'E4 TB Allocation Details'!$A$18:$L$214, MATCH("A &amp; G ID", 'E4 TB Allocation Details'!$A$18:$L$18, 0),FALSE), 'E2 Allocators'!$B$15:$W$361, MATCH('O5 Details by Class &amp; Accounts'!CK$18, 'E2 Allocators'!$B$15:$W$15, 0),FALSE)*$E28)</f>
        <v>0</v>
      </c>
      <c r="CL28" s="1321">
        <f>IF(ISERROR(VLOOKUP(VLOOKUP($A28, 'E4 TB Allocation Details'!$A$18:$L$214, MATCH("A &amp; G ID", 'E4 TB Allocation Details'!$A$18:$L$18, 0),FALSE), 'E2 Allocators'!$B$15:$W$361, MATCH('O5 Details by Class &amp; Accounts'!CL$18, 'E2 Allocators'!$B$15:$W$15, 0),FALSE)*$E28), 0, VLOOKUP(VLOOKUP($A28, 'E4 TB Allocation Details'!$A$18:$L$214, MATCH("A &amp; G ID", 'E4 TB Allocation Details'!$A$18:$L$18, 0),FALSE), 'E2 Allocators'!$B$15:$W$361, MATCH('O5 Details by Class &amp; Accounts'!CL$18, 'E2 Allocators'!$B$15:$W$15, 0),FALSE)*$E28)</f>
        <v>0</v>
      </c>
      <c r="CM28" s="1321">
        <f>IF(ISERROR(VLOOKUP(VLOOKUP($A28, 'E4 TB Allocation Details'!$A$18:$L$214, MATCH("A &amp; G ID", 'E4 TB Allocation Details'!$A$18:$L$18, 0),FALSE), 'E2 Allocators'!$B$15:$W$361, MATCH('O5 Details by Class &amp; Accounts'!CM$18, 'E2 Allocators'!$B$15:$W$15, 0),FALSE)*$E28), 0, VLOOKUP(VLOOKUP($A28, 'E4 TB Allocation Details'!$A$18:$L$214, MATCH("A &amp; G ID", 'E4 TB Allocation Details'!$A$18:$L$18, 0),FALSE), 'E2 Allocators'!$B$15:$W$361, MATCH('O5 Details by Class &amp; Accounts'!CM$18, 'E2 Allocators'!$B$15:$W$15, 0),FALSE)*$E28)</f>
        <v>0</v>
      </c>
      <c r="CN28" s="1321">
        <f t="shared" si="5"/>
        <v>0</v>
      </c>
      <c r="CO28" s="1650">
        <f t="shared" si="4"/>
        <v>0</v>
      </c>
      <c r="CQ28" s="1898" t="s">
        <v>703</v>
      </c>
    </row>
    <row r="29" spans="1:95" s="64" customFormat="1" ht="12.75">
      <c r="A29" s="1087" t="s">
        <v>826</v>
      </c>
      <c r="B29" s="1088" t="s">
        <v>345</v>
      </c>
      <c r="C29" s="1647">
        <f>IF(ISERROR(VLOOKUP($A29,'I3 TB Data'!$A$19:$H$484,MATCH('O5 Details by Class &amp; Accounts'!$C$18, 'I3 TB Data'!$A$19:$H$19,0),0)), 0, VLOOKUP($A29,'I3 TB Data'!$A$19:$H$484,MATCH('O5 Details by Class &amp; Accounts'!$C$18,'I3 TB Data'!$A$19:$H$19,0),0))</f>
        <v>0</v>
      </c>
      <c r="D29" s="1648">
        <f>'I4 BO ASSETS'!E26</f>
        <v>830377</v>
      </c>
      <c r="E29" s="1647">
        <f t="shared" si="6"/>
        <v>830377</v>
      </c>
      <c r="F29" s="1649">
        <f>IF(ISERROR(VLOOKUP($A29, 'E1 Categorization'!A33:E124, MATCH("Customer Component", 'E1 Categorization'!$A$33:$E$33,0), 0)), 0, IF(VLOOKUP($A29, 'E1 Categorization'!A33:E124, MATCH("Customer Component", 'E1 Categorization'!$A$33:$E$33,0), 0)=0, 'O5 Details by Class &amp; Accounts'!$E29, IF(AND(VLOOKUP($A29, 'E1 Categorization'!A33:E124, MATCH("Customer Component", 'E1 Categorization'!$A$33:$E$33,0), 0) &gt;0, VLOOKUP($A29, 'E1 Categorization'!A33:E124, MATCH("Customer Component", 'E1 Categorization'!$A$33:$E$33,0), 0)&lt;1), 'O5 Details by Class &amp; Accounts'!$E29*(1-VLOOKUP($A29, 'E1 Categorization'!A33:E124, MATCH("Customer Component", 'E1 Categorization'!$A$33:$E$33,0), 0)), 0)))</f>
        <v>830377</v>
      </c>
      <c r="G29" s="1649">
        <f>IF(ISERROR(VLOOKUP($A29, 'E1 Categorization'!A33:E124, MATCH("Customer Component", 'E1 Categorization'!$A$33:$E$33,0), 0)),0, IF(VLOOKUP($A29, 'E1 Categorization'!A33:E124, MATCH("Customer Component", 'E1 Categorization'!$A$33:$E$33,0), 0)=0, 0, IF(AND(VLOOKUP($A29, 'E1 Categorization'!A33:E124, MATCH("Customer Component", 'E1 Categorization'!$A$33:$E$33,0), 0) &gt;0, VLOOKUP($A29, 'E1 Categorization'!A33:E124, MATCH("Customer Component", 'E1 Categorization'!$A$33:$E$33,0), 0)&lt;1), 'O5 Details by Class &amp; Accounts'!$E29*(VLOOKUP($A29, 'E1 Categorization'!A33:E124, MATCH("Customer Component", 'E1 Categorization'!$A$33:$E$33,0), 0)), 'O5 Details by Class &amp; Accounts'!$E29)))</f>
        <v>0</v>
      </c>
      <c r="H29" s="1321">
        <f t="shared" si="0"/>
        <v>830377</v>
      </c>
      <c r="I29" s="1321">
        <f>IF(ISERROR(VLOOKUP(VLOOKUP($A29, 'E4 TB Allocation Details'!$A$18:$L$214, MATCH("Demand ID", 'E4 TB Allocation Details'!$A$18:$L$18, 0),FALSE), 'E2 Allocators'!$B$15:$W$361, MATCH('O5 Details by Class &amp; Accounts'!I$18, 'E2 Allocators'!$B$15:$W$15, 0),FALSE)*$F29), 0, VLOOKUP(VLOOKUP($A29, 'E4 TB Allocation Details'!$A$18:$L$214, MATCH("Demand ID", 'E4 TB Allocation Details'!$A$18:$L$18, 0),FALSE), 'E2 Allocators'!$B$15:$W$361, MATCH('O5 Details by Class &amp; Accounts'!I$18, 'E2 Allocators'!$B$15:$W$15, 0),FALSE)*$F29)</f>
        <v>441898.84211993963</v>
      </c>
      <c r="J29" s="1321">
        <f>IF(ISERROR(VLOOKUP(VLOOKUP($A29, 'E4 TB Allocation Details'!$A$18:$L$214, MATCH("Demand ID", 'E4 TB Allocation Details'!$A$18:$L$18, 0),FALSE), 'E2 Allocators'!$B$15:$W$361, MATCH('O5 Details by Class &amp; Accounts'!J$18, 'E2 Allocators'!$B$15:$W$15, 0),FALSE)*$F29), 0, VLOOKUP(VLOOKUP($A29, 'E4 TB Allocation Details'!$A$18:$L$214, MATCH("Demand ID", 'E4 TB Allocation Details'!$A$18:$L$18, 0),FALSE), 'E2 Allocators'!$B$15:$W$361, MATCH('O5 Details by Class &amp; Accounts'!J$18, 'E2 Allocators'!$B$15:$W$15, 0),FALSE)*$F29)</f>
        <v>175708.01292566105</v>
      </c>
      <c r="K29" s="1321">
        <f>IF(ISERROR(VLOOKUP(VLOOKUP($A29, 'E4 TB Allocation Details'!$A$18:$L$214, MATCH("Demand ID", 'E4 TB Allocation Details'!$A$18:$L$18, 0),FALSE), 'E2 Allocators'!$B$15:$W$361, MATCH('O5 Details by Class &amp; Accounts'!K$18, 'E2 Allocators'!$B$15:$W$15, 0),FALSE)*$F29), 0, VLOOKUP(VLOOKUP($A29, 'E4 TB Allocation Details'!$A$18:$L$214, MATCH("Demand ID", 'E4 TB Allocation Details'!$A$18:$L$18, 0),FALSE), 'E2 Allocators'!$B$15:$W$361, MATCH('O5 Details by Class &amp; Accounts'!K$18, 'E2 Allocators'!$B$15:$W$15, 0),FALSE)*$F29)</f>
        <v>206817.8657568401</v>
      </c>
      <c r="L29" s="1321">
        <f>IF(ISERROR(VLOOKUP(VLOOKUP($A29, 'E4 TB Allocation Details'!$A$18:$L$214, MATCH("Demand ID", 'E4 TB Allocation Details'!$A$18:$L$18, 0),FALSE), 'E2 Allocators'!$B$15:$W$361, MATCH('O5 Details by Class &amp; Accounts'!L$18, 'E2 Allocators'!$B$15:$W$15, 0),FALSE)*$F29), 0, VLOOKUP(VLOOKUP($A29, 'E4 TB Allocation Details'!$A$18:$L$214, MATCH("Demand ID", 'E4 TB Allocation Details'!$A$18:$L$18, 0),FALSE), 'E2 Allocators'!$B$15:$W$361, MATCH('O5 Details by Class &amp; Accounts'!L$18, 'E2 Allocators'!$B$15:$W$15, 0),FALSE)*$F29)</f>
        <v>0</v>
      </c>
      <c r="M29" s="1321">
        <f>IF(ISERROR(VLOOKUP(VLOOKUP($A29, 'E4 TB Allocation Details'!$A$18:$L$214, MATCH("Demand ID", 'E4 TB Allocation Details'!$A$18:$L$18, 0),FALSE), 'E2 Allocators'!$B$15:$W$361, MATCH('O5 Details by Class &amp; Accounts'!M$18, 'E2 Allocators'!$B$15:$W$15, 0),FALSE)*$F29), 0, VLOOKUP(VLOOKUP($A29, 'E4 TB Allocation Details'!$A$18:$L$214, MATCH("Demand ID", 'E4 TB Allocation Details'!$A$18:$L$18, 0),FALSE), 'E2 Allocators'!$B$15:$W$361, MATCH('O5 Details by Class &amp; Accounts'!M$18, 'E2 Allocators'!$B$15:$W$15, 0),FALSE)*$F29)</f>
        <v>0</v>
      </c>
      <c r="N29" s="1321">
        <f>IF(ISERROR(VLOOKUP(VLOOKUP($A29, 'E4 TB Allocation Details'!$A$18:$L$214, MATCH("Demand ID", 'E4 TB Allocation Details'!$A$18:$L$18, 0),FALSE), 'E2 Allocators'!$B$15:$W$361, MATCH('O5 Details by Class &amp; Accounts'!N$18, 'E2 Allocators'!$B$15:$W$15, 0),FALSE)*$F29), 0, VLOOKUP(VLOOKUP($A29, 'E4 TB Allocation Details'!$A$18:$L$214, MATCH("Demand ID", 'E4 TB Allocation Details'!$A$18:$L$18, 0),FALSE), 'E2 Allocators'!$B$15:$W$361, MATCH('O5 Details by Class &amp; Accounts'!N$18, 'E2 Allocators'!$B$15:$W$15, 0),FALSE)*$F29)</f>
        <v>0</v>
      </c>
      <c r="O29" s="1321">
        <f>IF(ISERROR(VLOOKUP(VLOOKUP($A29, 'E4 TB Allocation Details'!$A$18:$L$214, MATCH("Demand ID", 'E4 TB Allocation Details'!$A$18:$L$18, 0),FALSE), 'E2 Allocators'!$B$15:$W$361, MATCH('O5 Details by Class &amp; Accounts'!O$18, 'E2 Allocators'!$B$15:$W$15, 0),FALSE)*$F29), 0, VLOOKUP(VLOOKUP($A29, 'E4 TB Allocation Details'!$A$18:$L$214, MATCH("Demand ID", 'E4 TB Allocation Details'!$A$18:$L$18, 0),FALSE), 'E2 Allocators'!$B$15:$W$361, MATCH('O5 Details by Class &amp; Accounts'!O$18, 'E2 Allocators'!$B$15:$W$15, 0),FALSE)*$F29)</f>
        <v>4671.9262351551733</v>
      </c>
      <c r="P29" s="1321">
        <f>IF(ISERROR(VLOOKUP(VLOOKUP($A29, 'E4 TB Allocation Details'!$A$18:$L$214, MATCH("Demand ID", 'E4 TB Allocation Details'!$A$18:$L$18, 0),FALSE), 'E2 Allocators'!$B$15:$W$361, MATCH('O5 Details by Class &amp; Accounts'!P$18, 'E2 Allocators'!$B$15:$W$15, 0),FALSE)*$F29), 0, VLOOKUP(VLOOKUP($A29, 'E4 TB Allocation Details'!$A$18:$L$214, MATCH("Demand ID", 'E4 TB Allocation Details'!$A$18:$L$18, 0),FALSE), 'E2 Allocators'!$B$15:$W$361, MATCH('O5 Details by Class &amp; Accounts'!P$18, 'E2 Allocators'!$B$15:$W$15, 0),FALSE)*$F29)</f>
        <v>0</v>
      </c>
      <c r="Q29" s="1321">
        <f>IF(ISERROR(VLOOKUP(VLOOKUP($A29, 'E4 TB Allocation Details'!$A$18:$L$214, MATCH("Demand ID", 'E4 TB Allocation Details'!$A$18:$L$18, 0),FALSE), 'E2 Allocators'!$B$15:$W$361, MATCH('O5 Details by Class &amp; Accounts'!Q$18, 'E2 Allocators'!$B$15:$W$15, 0),FALSE)*$F29), 0, VLOOKUP(VLOOKUP($A29, 'E4 TB Allocation Details'!$A$18:$L$214, MATCH("Demand ID", 'E4 TB Allocation Details'!$A$18:$L$18, 0),FALSE), 'E2 Allocators'!$B$15:$W$361, MATCH('O5 Details by Class &amp; Accounts'!Q$18, 'E2 Allocators'!$B$15:$W$15, 0),FALSE)*$F29)</f>
        <v>1280.3529624040416</v>
      </c>
      <c r="R29" s="1321">
        <f>IF(ISERROR(VLOOKUP(VLOOKUP($A29, 'E4 TB Allocation Details'!$A$18:$L$214, MATCH("Demand ID", 'E4 TB Allocation Details'!$A$18:$L$18, 0),FALSE), 'E2 Allocators'!$B$15:$W$361, MATCH('O5 Details by Class &amp; Accounts'!R$18, 'E2 Allocators'!$B$15:$W$15, 0),FALSE)*$F29), 0, VLOOKUP(VLOOKUP($A29, 'E4 TB Allocation Details'!$A$18:$L$214, MATCH("Demand ID", 'E4 TB Allocation Details'!$A$18:$L$18, 0),FALSE), 'E2 Allocators'!$B$15:$W$361, MATCH('O5 Details by Class &amp; Accounts'!R$18, 'E2 Allocators'!$B$15:$W$15, 0),FALSE)*$F29)</f>
        <v>0</v>
      </c>
      <c r="S29" s="1321">
        <f>IF(ISERROR(VLOOKUP(VLOOKUP($A29, 'E4 TB Allocation Details'!$A$18:$L$214, MATCH("Demand ID", 'E4 TB Allocation Details'!$A$18:$L$18, 0),FALSE), 'E2 Allocators'!$B$15:$W$361, MATCH('O5 Details by Class &amp; Accounts'!S$18, 'E2 Allocators'!$B$15:$W$15, 0),FALSE)*$F29), 0, VLOOKUP(VLOOKUP($A29, 'E4 TB Allocation Details'!$A$18:$L$214, MATCH("Demand ID", 'E4 TB Allocation Details'!$A$18:$L$18, 0),FALSE), 'E2 Allocators'!$B$15:$W$361, MATCH('O5 Details by Class &amp; Accounts'!S$18, 'E2 Allocators'!$B$15:$W$15, 0),FALSE)*$F29)</f>
        <v>0</v>
      </c>
      <c r="T29" s="1321">
        <f>IF(ISERROR(VLOOKUP(VLOOKUP($A29, 'E4 TB Allocation Details'!$A$18:$L$214, MATCH("Demand ID", 'E4 TB Allocation Details'!$A$18:$L$18, 0),FALSE), 'E2 Allocators'!$B$15:$W$361, MATCH('O5 Details by Class &amp; Accounts'!T$18, 'E2 Allocators'!$B$15:$W$15, 0),FALSE)*$F29), 0, VLOOKUP(VLOOKUP($A29, 'E4 TB Allocation Details'!$A$18:$L$214, MATCH("Demand ID", 'E4 TB Allocation Details'!$A$18:$L$18, 0),FALSE), 'E2 Allocators'!$B$15:$W$361, MATCH('O5 Details by Class &amp; Accounts'!T$18, 'E2 Allocators'!$B$15:$W$15, 0),FALSE)*$F29)</f>
        <v>0</v>
      </c>
      <c r="U29" s="1321">
        <f>IF(ISERROR(VLOOKUP(VLOOKUP($A29, 'E4 TB Allocation Details'!$A$18:$L$214, MATCH("Demand ID", 'E4 TB Allocation Details'!$A$18:$L$18, 0),FALSE), 'E2 Allocators'!$B$15:$W$361, MATCH('O5 Details by Class &amp; Accounts'!U$18, 'E2 Allocators'!$B$15:$W$15, 0),FALSE)*$F29), 0, VLOOKUP(VLOOKUP($A29, 'E4 TB Allocation Details'!$A$18:$L$214, MATCH("Demand ID", 'E4 TB Allocation Details'!$A$18:$L$18, 0),FALSE), 'E2 Allocators'!$B$15:$W$361, MATCH('O5 Details by Class &amp; Accounts'!U$18, 'E2 Allocators'!$B$15:$W$15, 0),FALSE)*$F29)</f>
        <v>0</v>
      </c>
      <c r="V29" s="1321">
        <f>IF(ISERROR(VLOOKUP(VLOOKUP($A29, 'E4 TB Allocation Details'!$A$18:$L$214, MATCH("Demand ID", 'E4 TB Allocation Details'!$A$18:$L$18, 0),FALSE), 'E2 Allocators'!$B$15:$W$361, MATCH('O5 Details by Class &amp; Accounts'!V$18, 'E2 Allocators'!$B$15:$W$15, 0),FALSE)*$F29), 0, VLOOKUP(VLOOKUP($A29, 'E4 TB Allocation Details'!$A$18:$L$214, MATCH("Demand ID", 'E4 TB Allocation Details'!$A$18:$L$18, 0),FALSE), 'E2 Allocators'!$B$15:$W$361, MATCH('O5 Details by Class &amp; Accounts'!V$18, 'E2 Allocators'!$B$15:$W$15, 0),FALSE)*$F29)</f>
        <v>0</v>
      </c>
      <c r="W29" s="1321">
        <f>IF(ISERROR(VLOOKUP(VLOOKUP($A29, 'E4 TB Allocation Details'!$A$18:$L$214, MATCH("Demand ID", 'E4 TB Allocation Details'!$A$18:$L$18, 0),FALSE), 'E2 Allocators'!$B$15:$W$361, MATCH('O5 Details by Class &amp; Accounts'!W$18, 'E2 Allocators'!$B$15:$W$15, 0),FALSE)*$F29), 0, VLOOKUP(VLOOKUP($A29, 'E4 TB Allocation Details'!$A$18:$L$214, MATCH("Demand ID", 'E4 TB Allocation Details'!$A$18:$L$18, 0),FALSE), 'E2 Allocators'!$B$15:$W$361, MATCH('O5 Details by Class &amp; Accounts'!W$18, 'E2 Allocators'!$B$15:$W$15, 0),FALSE)*$F29)</f>
        <v>0</v>
      </c>
      <c r="X29" s="1321">
        <f>IF(ISERROR(VLOOKUP(VLOOKUP($A29, 'E4 TB Allocation Details'!$A$18:$L$214, MATCH("Demand ID", 'E4 TB Allocation Details'!$A$18:$L$18, 0),FALSE), 'E2 Allocators'!$B$15:$W$361, MATCH('O5 Details by Class &amp; Accounts'!X$18, 'E2 Allocators'!$B$15:$W$15, 0),FALSE)*$F29), 0, VLOOKUP(VLOOKUP($A29, 'E4 TB Allocation Details'!$A$18:$L$214, MATCH("Demand ID", 'E4 TB Allocation Details'!$A$18:$L$18, 0),FALSE), 'E2 Allocators'!$B$15:$W$361, MATCH('O5 Details by Class &amp; Accounts'!X$18, 'E2 Allocators'!$B$15:$W$15, 0),FALSE)*$F29)</f>
        <v>0</v>
      </c>
      <c r="Y29" s="1321">
        <f>IF(ISERROR(VLOOKUP(VLOOKUP($A29, 'E4 TB Allocation Details'!$A$18:$L$214, MATCH("Demand ID", 'E4 TB Allocation Details'!$A$18:$L$18, 0),FALSE), 'E2 Allocators'!$B$15:$W$361, MATCH('O5 Details by Class &amp; Accounts'!Y$18, 'E2 Allocators'!$B$15:$W$15, 0),FALSE)*$F29), 0, VLOOKUP(VLOOKUP($A29, 'E4 TB Allocation Details'!$A$18:$L$214, MATCH("Demand ID", 'E4 TB Allocation Details'!$A$18:$L$18, 0),FALSE), 'E2 Allocators'!$B$15:$W$361, MATCH('O5 Details by Class &amp; Accounts'!Y$18, 'E2 Allocators'!$B$15:$W$15, 0),FALSE)*$F29)</f>
        <v>0</v>
      </c>
      <c r="Z29" s="1321">
        <f>IF(ISERROR(VLOOKUP(VLOOKUP($A29, 'E4 TB Allocation Details'!$A$18:$L$214, MATCH("Demand ID", 'E4 TB Allocation Details'!$A$18:$L$18, 0),FALSE), 'E2 Allocators'!$B$15:$W$361, MATCH('O5 Details by Class &amp; Accounts'!Z$18, 'E2 Allocators'!$B$15:$W$15, 0),FALSE)*$F29), 0, VLOOKUP(VLOOKUP($A29, 'E4 TB Allocation Details'!$A$18:$L$214, MATCH("Demand ID", 'E4 TB Allocation Details'!$A$18:$L$18, 0),FALSE), 'E2 Allocators'!$B$15:$W$361, MATCH('O5 Details by Class &amp; Accounts'!Z$18, 'E2 Allocators'!$B$15:$W$15, 0),FALSE)*$F29)</f>
        <v>0</v>
      </c>
      <c r="AA29" s="1321">
        <f>IF(ISERROR(VLOOKUP(VLOOKUP($A29, 'E4 TB Allocation Details'!$A$18:$L$214, MATCH("Demand ID", 'E4 TB Allocation Details'!$A$18:$L$18, 0),FALSE), 'E2 Allocators'!$B$15:$W$361, MATCH('O5 Details by Class &amp; Accounts'!AA$18, 'E2 Allocators'!$B$15:$W$15, 0),FALSE)*$F29), 0, VLOOKUP(VLOOKUP($A29, 'E4 TB Allocation Details'!$A$18:$L$214, MATCH("Demand ID", 'E4 TB Allocation Details'!$A$18:$L$18, 0),FALSE), 'E2 Allocators'!$B$15:$W$361, MATCH('O5 Details by Class &amp; Accounts'!AA$18, 'E2 Allocators'!$B$15:$W$15, 0),FALSE)*$F29)</f>
        <v>0</v>
      </c>
      <c r="AB29" s="1321">
        <f>IF(ISERROR(VLOOKUP(VLOOKUP($A29, 'E4 TB Allocation Details'!$A$18:$L$214, MATCH("Demand ID", 'E4 TB Allocation Details'!$A$18:$L$18, 0),FALSE), 'E2 Allocators'!$B$15:$W$361, MATCH('O5 Details by Class &amp; Accounts'!AB$18, 'E2 Allocators'!$B$15:$W$15, 0),FALSE)*$F29), 0, VLOOKUP(VLOOKUP($A29, 'E4 TB Allocation Details'!$A$18:$L$214, MATCH("Demand ID", 'E4 TB Allocation Details'!$A$18:$L$18, 0),FALSE), 'E2 Allocators'!$B$15:$W$361, MATCH('O5 Details by Class &amp; Accounts'!AB$18, 'E2 Allocators'!$B$15:$W$15, 0),FALSE)*$F29)</f>
        <v>0</v>
      </c>
      <c r="AC29" s="1321">
        <f t="shared" si="1"/>
        <v>830377</v>
      </c>
      <c r="AD29" s="1321">
        <f>IF(ISERROR(VLOOKUP(VLOOKUP($A29, 'E4 TB Allocation Details'!$A$18:$L$214, MATCH("Customer ID", 'E4 TB Allocation Details'!$A$18:$L$18, 0),FALSE), 'E2 Allocators'!$B$15:$W$361, MATCH('O5 Details by Class &amp; Accounts'!AD$18, 'E2 Allocators'!$B$15:$W$15, 0),FALSE)*$G29), 0, VLOOKUP(VLOOKUP($A29, 'E4 TB Allocation Details'!$A$18:$L$214, MATCH("Customer ID", 'E4 TB Allocation Details'!$A$18:$L$18, 0),FALSE), 'E2 Allocators'!$B$15:$W$361, MATCH('O5 Details by Class &amp; Accounts'!AD$18, 'E2 Allocators'!$B$15:$W$15, 0),FALSE)*$G29)</f>
        <v>0</v>
      </c>
      <c r="AE29" s="1321">
        <f>IF(ISERROR(VLOOKUP(VLOOKUP($A29, 'E4 TB Allocation Details'!$A$18:$L$214, MATCH("Customer ID", 'E4 TB Allocation Details'!$A$18:$L$18, 0),FALSE), 'E2 Allocators'!$B$15:$W$361, MATCH('O5 Details by Class &amp; Accounts'!AE$18, 'E2 Allocators'!$B$15:$W$15, 0),FALSE)*$G29), 0, VLOOKUP(VLOOKUP($A29, 'E4 TB Allocation Details'!$A$18:$L$214, MATCH("Customer ID", 'E4 TB Allocation Details'!$A$18:$L$18, 0),FALSE), 'E2 Allocators'!$B$15:$W$361, MATCH('O5 Details by Class &amp; Accounts'!AE$18, 'E2 Allocators'!$B$15:$W$15, 0),FALSE)*$G29)</f>
        <v>0</v>
      </c>
      <c r="AF29" s="1321">
        <f>IF(ISERROR(VLOOKUP(VLOOKUP($A29, 'E4 TB Allocation Details'!$A$18:$L$214, MATCH("Customer ID", 'E4 TB Allocation Details'!$A$18:$L$18, 0),FALSE), 'E2 Allocators'!$B$15:$W$361, MATCH('O5 Details by Class &amp; Accounts'!AF$18, 'E2 Allocators'!$B$15:$W$15, 0),FALSE)*$G29), 0, VLOOKUP(VLOOKUP($A29, 'E4 TB Allocation Details'!$A$18:$L$214, MATCH("Customer ID", 'E4 TB Allocation Details'!$A$18:$L$18, 0),FALSE), 'E2 Allocators'!$B$15:$W$361, MATCH('O5 Details by Class &amp; Accounts'!AF$18, 'E2 Allocators'!$B$15:$W$15, 0),FALSE)*$G29)</f>
        <v>0</v>
      </c>
      <c r="AG29" s="1321">
        <f>IF(ISERROR(VLOOKUP(VLOOKUP($A29, 'E4 TB Allocation Details'!$A$18:$L$214, MATCH("Customer ID", 'E4 TB Allocation Details'!$A$18:$L$18, 0),FALSE), 'E2 Allocators'!$B$15:$W$361, MATCH('O5 Details by Class &amp; Accounts'!AG$18, 'E2 Allocators'!$B$15:$W$15, 0),FALSE)*$G29), 0, VLOOKUP(VLOOKUP($A29, 'E4 TB Allocation Details'!$A$18:$L$214, MATCH("Customer ID", 'E4 TB Allocation Details'!$A$18:$L$18, 0),FALSE), 'E2 Allocators'!$B$15:$W$361, MATCH('O5 Details by Class &amp; Accounts'!AG$18, 'E2 Allocators'!$B$15:$W$15, 0),FALSE)*$G29)</f>
        <v>0</v>
      </c>
      <c r="AH29" s="1321">
        <f>IF(ISERROR(VLOOKUP(VLOOKUP($A29, 'E4 TB Allocation Details'!$A$18:$L$214, MATCH("Customer ID", 'E4 TB Allocation Details'!$A$18:$L$18, 0),FALSE), 'E2 Allocators'!$B$15:$W$361, MATCH('O5 Details by Class &amp; Accounts'!AH$18, 'E2 Allocators'!$B$15:$W$15, 0),FALSE)*$G29), 0, VLOOKUP(VLOOKUP($A29, 'E4 TB Allocation Details'!$A$18:$L$214, MATCH("Customer ID", 'E4 TB Allocation Details'!$A$18:$L$18, 0),FALSE), 'E2 Allocators'!$B$15:$W$361, MATCH('O5 Details by Class &amp; Accounts'!AH$18, 'E2 Allocators'!$B$15:$W$15, 0),FALSE)*$G29)</f>
        <v>0</v>
      </c>
      <c r="AI29" s="1321">
        <f>IF(ISERROR(VLOOKUP(VLOOKUP($A29, 'E4 TB Allocation Details'!$A$18:$L$214, MATCH("Customer ID", 'E4 TB Allocation Details'!$A$18:$L$18, 0),FALSE), 'E2 Allocators'!$B$15:$W$361, MATCH('O5 Details by Class &amp; Accounts'!AI$18, 'E2 Allocators'!$B$15:$W$15, 0),FALSE)*$G29), 0, VLOOKUP(VLOOKUP($A29, 'E4 TB Allocation Details'!$A$18:$L$214, MATCH("Customer ID", 'E4 TB Allocation Details'!$A$18:$L$18, 0),FALSE), 'E2 Allocators'!$B$15:$W$361, MATCH('O5 Details by Class &amp; Accounts'!AI$18, 'E2 Allocators'!$B$15:$W$15, 0),FALSE)*$G29)</f>
        <v>0</v>
      </c>
      <c r="AJ29" s="1321">
        <f>IF(ISERROR(VLOOKUP(VLOOKUP($A29, 'E4 TB Allocation Details'!$A$18:$L$214, MATCH("Customer ID", 'E4 TB Allocation Details'!$A$18:$L$18, 0),FALSE), 'E2 Allocators'!$B$15:$W$361, MATCH('O5 Details by Class &amp; Accounts'!AJ$18, 'E2 Allocators'!$B$15:$W$15, 0),FALSE)*$G29), 0, VLOOKUP(VLOOKUP($A29, 'E4 TB Allocation Details'!$A$18:$L$214, MATCH("Customer ID", 'E4 TB Allocation Details'!$A$18:$L$18, 0),FALSE), 'E2 Allocators'!$B$15:$W$361, MATCH('O5 Details by Class &amp; Accounts'!AJ$18, 'E2 Allocators'!$B$15:$W$15, 0),FALSE)*$G29)</f>
        <v>0</v>
      </c>
      <c r="AK29" s="1321">
        <f>IF(ISERROR(VLOOKUP(VLOOKUP($A29, 'E4 TB Allocation Details'!$A$18:$L$214, MATCH("Customer ID", 'E4 TB Allocation Details'!$A$18:$L$18, 0),FALSE), 'E2 Allocators'!$B$15:$W$361, MATCH('O5 Details by Class &amp; Accounts'!AK$18, 'E2 Allocators'!$B$15:$W$15, 0),FALSE)*$G29), 0, VLOOKUP(VLOOKUP($A29, 'E4 TB Allocation Details'!$A$18:$L$214, MATCH("Customer ID", 'E4 TB Allocation Details'!$A$18:$L$18, 0),FALSE), 'E2 Allocators'!$B$15:$W$361, MATCH('O5 Details by Class &amp; Accounts'!AK$18, 'E2 Allocators'!$B$15:$W$15, 0),FALSE)*$G29)</f>
        <v>0</v>
      </c>
      <c r="AL29" s="1321">
        <f>IF(ISERROR(VLOOKUP(VLOOKUP($A29, 'E4 TB Allocation Details'!$A$18:$L$214, MATCH("Customer ID", 'E4 TB Allocation Details'!$A$18:$L$18, 0),FALSE), 'E2 Allocators'!$B$15:$W$361, MATCH('O5 Details by Class &amp; Accounts'!AL$18, 'E2 Allocators'!$B$15:$W$15, 0),FALSE)*$G29), 0, VLOOKUP(VLOOKUP($A29, 'E4 TB Allocation Details'!$A$18:$L$214, MATCH("Customer ID", 'E4 TB Allocation Details'!$A$18:$L$18, 0),FALSE), 'E2 Allocators'!$B$15:$W$361, MATCH('O5 Details by Class &amp; Accounts'!AL$18, 'E2 Allocators'!$B$15:$W$15, 0),FALSE)*$G29)</f>
        <v>0</v>
      </c>
      <c r="AM29" s="1321">
        <f>IF(ISERROR(VLOOKUP(VLOOKUP($A29, 'E4 TB Allocation Details'!$A$18:$L$214, MATCH("Customer ID", 'E4 TB Allocation Details'!$A$18:$L$18, 0),FALSE), 'E2 Allocators'!$B$15:$W$361, MATCH('O5 Details by Class &amp; Accounts'!AM$18, 'E2 Allocators'!$B$15:$W$15, 0),FALSE)*$G29), 0, VLOOKUP(VLOOKUP($A29, 'E4 TB Allocation Details'!$A$18:$L$214, MATCH("Customer ID", 'E4 TB Allocation Details'!$A$18:$L$18, 0),FALSE), 'E2 Allocators'!$B$15:$W$361, MATCH('O5 Details by Class &amp; Accounts'!AM$18, 'E2 Allocators'!$B$15:$W$15, 0),FALSE)*$G29)</f>
        <v>0</v>
      </c>
      <c r="AN29" s="1321">
        <f>IF(ISERROR(VLOOKUP(VLOOKUP($A29, 'E4 TB Allocation Details'!$A$18:$L$214, MATCH("Customer ID", 'E4 TB Allocation Details'!$A$18:$L$18, 0),FALSE), 'E2 Allocators'!$B$15:$W$361, MATCH('O5 Details by Class &amp; Accounts'!AN$18, 'E2 Allocators'!$B$15:$W$15, 0),FALSE)*$G29), 0, VLOOKUP(VLOOKUP($A29, 'E4 TB Allocation Details'!$A$18:$L$214, MATCH("Customer ID", 'E4 TB Allocation Details'!$A$18:$L$18, 0),FALSE), 'E2 Allocators'!$B$15:$W$361, MATCH('O5 Details by Class &amp; Accounts'!AN$18, 'E2 Allocators'!$B$15:$W$15, 0),FALSE)*$G29)</f>
        <v>0</v>
      </c>
      <c r="AO29" s="1321">
        <f>IF(ISERROR(VLOOKUP(VLOOKUP($A29, 'E4 TB Allocation Details'!$A$18:$L$214, MATCH("Customer ID", 'E4 TB Allocation Details'!$A$18:$L$18, 0),FALSE), 'E2 Allocators'!$B$15:$W$361, MATCH('O5 Details by Class &amp; Accounts'!AO$18, 'E2 Allocators'!$B$15:$W$15, 0),FALSE)*$G29), 0, VLOOKUP(VLOOKUP($A29, 'E4 TB Allocation Details'!$A$18:$L$214, MATCH("Customer ID", 'E4 TB Allocation Details'!$A$18:$L$18, 0),FALSE), 'E2 Allocators'!$B$15:$W$361, MATCH('O5 Details by Class &amp; Accounts'!AO$18, 'E2 Allocators'!$B$15:$W$15, 0),FALSE)*$G29)</f>
        <v>0</v>
      </c>
      <c r="AP29" s="1321">
        <f>IF(ISERROR(VLOOKUP(VLOOKUP($A29, 'E4 TB Allocation Details'!$A$18:$L$214, MATCH("Customer ID", 'E4 TB Allocation Details'!$A$18:$L$18, 0),FALSE), 'E2 Allocators'!$B$15:$W$361, MATCH('O5 Details by Class &amp; Accounts'!AP$18, 'E2 Allocators'!$B$15:$W$15, 0),FALSE)*$G29), 0, VLOOKUP(VLOOKUP($A29, 'E4 TB Allocation Details'!$A$18:$L$214, MATCH("Customer ID", 'E4 TB Allocation Details'!$A$18:$L$18, 0),FALSE), 'E2 Allocators'!$B$15:$W$361, MATCH('O5 Details by Class &amp; Accounts'!AP$18, 'E2 Allocators'!$B$15:$W$15, 0),FALSE)*$G29)</f>
        <v>0</v>
      </c>
      <c r="AQ29" s="1321">
        <f>IF(ISERROR(VLOOKUP(VLOOKUP($A29, 'E4 TB Allocation Details'!$A$18:$L$214, MATCH("Customer ID", 'E4 TB Allocation Details'!$A$18:$L$18, 0),FALSE), 'E2 Allocators'!$B$15:$W$361, MATCH('O5 Details by Class &amp; Accounts'!AQ$18, 'E2 Allocators'!$B$15:$W$15, 0),FALSE)*$G29), 0, VLOOKUP(VLOOKUP($A29, 'E4 TB Allocation Details'!$A$18:$L$214, MATCH("Customer ID", 'E4 TB Allocation Details'!$A$18:$L$18, 0),FALSE), 'E2 Allocators'!$B$15:$W$361, MATCH('O5 Details by Class &amp; Accounts'!AQ$18, 'E2 Allocators'!$B$15:$W$15, 0),FALSE)*$G29)</f>
        <v>0</v>
      </c>
      <c r="AR29" s="1321">
        <f>IF(ISERROR(VLOOKUP(VLOOKUP($A29, 'E4 TB Allocation Details'!$A$18:$L$214, MATCH("Customer ID", 'E4 TB Allocation Details'!$A$18:$L$18, 0),FALSE), 'E2 Allocators'!$B$15:$W$361, MATCH('O5 Details by Class &amp; Accounts'!AR$18, 'E2 Allocators'!$B$15:$W$15, 0),FALSE)*$G29), 0, VLOOKUP(VLOOKUP($A29, 'E4 TB Allocation Details'!$A$18:$L$214, MATCH("Customer ID", 'E4 TB Allocation Details'!$A$18:$L$18, 0),FALSE), 'E2 Allocators'!$B$15:$W$361, MATCH('O5 Details by Class &amp; Accounts'!AR$18, 'E2 Allocators'!$B$15:$W$15, 0),FALSE)*$G29)</f>
        <v>0</v>
      </c>
      <c r="AS29" s="1321">
        <f>IF(ISERROR(VLOOKUP(VLOOKUP($A29, 'E4 TB Allocation Details'!$A$18:$L$214, MATCH("Customer ID", 'E4 TB Allocation Details'!$A$18:$L$18, 0),FALSE), 'E2 Allocators'!$B$15:$W$361, MATCH('O5 Details by Class &amp; Accounts'!AS$18, 'E2 Allocators'!$B$15:$W$15, 0),FALSE)*$G29), 0, VLOOKUP(VLOOKUP($A29, 'E4 TB Allocation Details'!$A$18:$L$214, MATCH("Customer ID", 'E4 TB Allocation Details'!$A$18:$L$18, 0),FALSE), 'E2 Allocators'!$B$15:$W$361, MATCH('O5 Details by Class &amp; Accounts'!AS$18, 'E2 Allocators'!$B$15:$W$15, 0),FALSE)*$G29)</f>
        <v>0</v>
      </c>
      <c r="AT29" s="1321">
        <f>IF(ISERROR(VLOOKUP(VLOOKUP($A29, 'E4 TB Allocation Details'!$A$18:$L$214, MATCH("Customer ID", 'E4 TB Allocation Details'!$A$18:$L$18, 0),FALSE), 'E2 Allocators'!$B$15:$W$361, MATCH('O5 Details by Class &amp; Accounts'!AT$18, 'E2 Allocators'!$B$15:$W$15, 0),FALSE)*$G29), 0, VLOOKUP(VLOOKUP($A29, 'E4 TB Allocation Details'!$A$18:$L$214, MATCH("Customer ID", 'E4 TB Allocation Details'!$A$18:$L$18, 0),FALSE), 'E2 Allocators'!$B$15:$W$361, MATCH('O5 Details by Class &amp; Accounts'!AT$18, 'E2 Allocators'!$B$15:$W$15, 0),FALSE)*$G29)</f>
        <v>0</v>
      </c>
      <c r="AU29" s="1321">
        <f>IF(ISERROR(VLOOKUP(VLOOKUP($A29, 'E4 TB Allocation Details'!$A$18:$L$214, MATCH("Customer ID", 'E4 TB Allocation Details'!$A$18:$L$18, 0),FALSE), 'E2 Allocators'!$B$15:$W$361, MATCH('O5 Details by Class &amp; Accounts'!AU$18, 'E2 Allocators'!$B$15:$W$15, 0),FALSE)*$G29), 0, VLOOKUP(VLOOKUP($A29, 'E4 TB Allocation Details'!$A$18:$L$214, MATCH("Customer ID", 'E4 TB Allocation Details'!$A$18:$L$18, 0),FALSE), 'E2 Allocators'!$B$15:$W$361, MATCH('O5 Details by Class &amp; Accounts'!AU$18, 'E2 Allocators'!$B$15:$W$15, 0),FALSE)*$G29)</f>
        <v>0</v>
      </c>
      <c r="AV29" s="1321">
        <f>IF(ISERROR(VLOOKUP(VLOOKUP($A29, 'E4 TB Allocation Details'!$A$18:$L$214, MATCH("Customer ID", 'E4 TB Allocation Details'!$A$18:$L$18, 0),FALSE), 'E2 Allocators'!$B$15:$W$361, MATCH('O5 Details by Class &amp; Accounts'!AV$18, 'E2 Allocators'!$B$15:$W$15, 0),FALSE)*$G29), 0, VLOOKUP(VLOOKUP($A29, 'E4 TB Allocation Details'!$A$18:$L$214, MATCH("Customer ID", 'E4 TB Allocation Details'!$A$18:$L$18, 0),FALSE), 'E2 Allocators'!$B$15:$W$361, MATCH('O5 Details by Class &amp; Accounts'!AV$18, 'E2 Allocators'!$B$15:$W$15, 0),FALSE)*$G29)</f>
        <v>0</v>
      </c>
      <c r="AW29" s="1321">
        <f>IF(ISERROR(VLOOKUP(VLOOKUP($A29, 'E4 TB Allocation Details'!$A$18:$L$214, MATCH("Customer ID", 'E4 TB Allocation Details'!$A$18:$L$18, 0),FALSE), 'E2 Allocators'!$B$15:$W$361, MATCH('O5 Details by Class &amp; Accounts'!AW$18, 'E2 Allocators'!$B$15:$W$15, 0),FALSE)*$G29), 0, VLOOKUP(VLOOKUP($A29, 'E4 TB Allocation Details'!$A$18:$L$214, MATCH("Customer ID", 'E4 TB Allocation Details'!$A$18:$L$18, 0),FALSE), 'E2 Allocators'!$B$15:$W$361, MATCH('O5 Details by Class &amp; Accounts'!AW$18, 'E2 Allocators'!$B$15:$W$15, 0),FALSE)*$G29)</f>
        <v>0</v>
      </c>
      <c r="AX29" s="1321">
        <f t="shared" si="2"/>
        <v>0</v>
      </c>
      <c r="AY29" s="1321">
        <f>IF(ISERROR(VLOOKUP(VLOOKUP($A29, 'E4 TB Allocation Details'!$A$18:$L$214, MATCH("Misc ID", 'E4 TB Allocation Details'!$A$18:$L$18, 0),FALSE), 'E2 Allocators'!$B$15:$W$361, MATCH('O5 Details by Class &amp; Accounts'!AY$18, 'E2 Allocators'!$B$15:$W$15, 0),FALSE)*$E29), 0, VLOOKUP(VLOOKUP($A29, 'E4 TB Allocation Details'!$A$18:$L$214, MATCH("Misc ID", 'E4 TB Allocation Details'!$A$18:$L$18, 0),FALSE), 'E2 Allocators'!$B$15:$W$361, MATCH('O5 Details by Class &amp; Accounts'!AY$18, 'E2 Allocators'!$B$15:$W$15, 0),FALSE)*$E29)</f>
        <v>0</v>
      </c>
      <c r="AZ29" s="1321">
        <f>IF(ISERROR(VLOOKUP(VLOOKUP($A29, 'E4 TB Allocation Details'!$A$18:$L$214, MATCH("Misc ID", 'E4 TB Allocation Details'!$A$18:$L$18, 0),FALSE), 'E2 Allocators'!$B$15:$W$361, MATCH('O5 Details by Class &amp; Accounts'!AZ$18, 'E2 Allocators'!$B$15:$W$15, 0),FALSE)*$E29), 0, VLOOKUP(VLOOKUP($A29, 'E4 TB Allocation Details'!$A$18:$L$214, MATCH("Misc ID", 'E4 TB Allocation Details'!$A$18:$L$18, 0),FALSE), 'E2 Allocators'!$B$15:$W$361, MATCH('O5 Details by Class &amp; Accounts'!AZ$18, 'E2 Allocators'!$B$15:$W$15, 0),FALSE)*$E29)</f>
        <v>0</v>
      </c>
      <c r="BA29" s="1321">
        <f>IF(ISERROR(VLOOKUP(VLOOKUP($A29, 'E4 TB Allocation Details'!$A$18:$L$214, MATCH("Misc ID", 'E4 TB Allocation Details'!$A$18:$L$18, 0),FALSE), 'E2 Allocators'!$B$15:$W$361, MATCH('O5 Details by Class &amp; Accounts'!BA$18, 'E2 Allocators'!$B$15:$W$15, 0),FALSE)*$E29), 0, VLOOKUP(VLOOKUP($A29, 'E4 TB Allocation Details'!$A$18:$L$214, MATCH("Misc ID", 'E4 TB Allocation Details'!$A$18:$L$18, 0),FALSE), 'E2 Allocators'!$B$15:$W$361, MATCH('O5 Details by Class &amp; Accounts'!BA$18, 'E2 Allocators'!$B$15:$W$15, 0),FALSE)*$E29)</f>
        <v>0</v>
      </c>
      <c r="BB29" s="1321">
        <f>IF(ISERROR(VLOOKUP(VLOOKUP($A29, 'E4 TB Allocation Details'!$A$18:$L$214, MATCH("Misc ID", 'E4 TB Allocation Details'!$A$18:$L$18, 0),FALSE), 'E2 Allocators'!$B$15:$W$361, MATCH('O5 Details by Class &amp; Accounts'!BB$18, 'E2 Allocators'!$B$15:$W$15, 0),FALSE)*$E29), 0, VLOOKUP(VLOOKUP($A29, 'E4 TB Allocation Details'!$A$18:$L$214, MATCH("Misc ID", 'E4 TB Allocation Details'!$A$18:$L$18, 0),FALSE), 'E2 Allocators'!$B$15:$W$361, MATCH('O5 Details by Class &amp; Accounts'!BB$18, 'E2 Allocators'!$B$15:$W$15, 0),FALSE)*$E29)</f>
        <v>0</v>
      </c>
      <c r="BC29" s="1321">
        <f>IF(ISERROR(VLOOKUP(VLOOKUP($A29, 'E4 TB Allocation Details'!$A$18:$L$214, MATCH("Misc ID", 'E4 TB Allocation Details'!$A$18:$L$18, 0),FALSE), 'E2 Allocators'!$B$15:$W$361, MATCH('O5 Details by Class &amp; Accounts'!BC$18, 'E2 Allocators'!$B$15:$W$15, 0),FALSE)*$E29), 0, VLOOKUP(VLOOKUP($A29, 'E4 TB Allocation Details'!$A$18:$L$214, MATCH("Misc ID", 'E4 TB Allocation Details'!$A$18:$L$18, 0),FALSE), 'E2 Allocators'!$B$15:$W$361, MATCH('O5 Details by Class &amp; Accounts'!BC$18, 'E2 Allocators'!$B$15:$W$15, 0),FALSE)*$E29)</f>
        <v>0</v>
      </c>
      <c r="BD29" s="1321">
        <f>IF(ISERROR(VLOOKUP(VLOOKUP($A29, 'E4 TB Allocation Details'!$A$18:$L$214, MATCH("Misc ID", 'E4 TB Allocation Details'!$A$18:$L$18, 0),FALSE), 'E2 Allocators'!$B$15:$W$361, MATCH('O5 Details by Class &amp; Accounts'!BD$18, 'E2 Allocators'!$B$15:$W$15, 0),FALSE)*$E29), 0, VLOOKUP(VLOOKUP($A29, 'E4 TB Allocation Details'!$A$18:$L$214, MATCH("Misc ID", 'E4 TB Allocation Details'!$A$18:$L$18, 0),FALSE), 'E2 Allocators'!$B$15:$W$361, MATCH('O5 Details by Class &amp; Accounts'!BD$18, 'E2 Allocators'!$B$15:$W$15, 0),FALSE)*$E29)</f>
        <v>0</v>
      </c>
      <c r="BE29" s="1321">
        <f>IF(ISERROR(VLOOKUP(VLOOKUP($A29, 'E4 TB Allocation Details'!$A$18:$L$214, MATCH("Misc ID", 'E4 TB Allocation Details'!$A$18:$L$18, 0),FALSE), 'E2 Allocators'!$B$15:$W$361, MATCH('O5 Details by Class &amp; Accounts'!BE$18, 'E2 Allocators'!$B$15:$W$15, 0),FALSE)*$E29), 0, VLOOKUP(VLOOKUP($A29, 'E4 TB Allocation Details'!$A$18:$L$214, MATCH("Misc ID", 'E4 TB Allocation Details'!$A$18:$L$18, 0),FALSE), 'E2 Allocators'!$B$15:$W$361, MATCH('O5 Details by Class &amp; Accounts'!BE$18, 'E2 Allocators'!$B$15:$W$15, 0),FALSE)*$E29)</f>
        <v>0</v>
      </c>
      <c r="BF29" s="1321">
        <f>IF(ISERROR(VLOOKUP(VLOOKUP($A29, 'E4 TB Allocation Details'!$A$18:$L$214, MATCH("Misc ID", 'E4 TB Allocation Details'!$A$18:$L$18, 0),FALSE), 'E2 Allocators'!$B$15:$W$361, MATCH('O5 Details by Class &amp; Accounts'!BF$18, 'E2 Allocators'!$B$15:$W$15, 0),FALSE)*$E29), 0, VLOOKUP(VLOOKUP($A29, 'E4 TB Allocation Details'!$A$18:$L$214, MATCH("Misc ID", 'E4 TB Allocation Details'!$A$18:$L$18, 0),FALSE), 'E2 Allocators'!$B$15:$W$361, MATCH('O5 Details by Class &amp; Accounts'!BF$18, 'E2 Allocators'!$B$15:$W$15, 0),FALSE)*$E29)</f>
        <v>0</v>
      </c>
      <c r="BG29" s="1321">
        <f>IF(ISERROR(VLOOKUP(VLOOKUP($A29, 'E4 TB Allocation Details'!$A$18:$L$214, MATCH("Misc ID", 'E4 TB Allocation Details'!$A$18:$L$18, 0),FALSE), 'E2 Allocators'!$B$15:$W$361, MATCH('O5 Details by Class &amp; Accounts'!BG$18, 'E2 Allocators'!$B$15:$W$15, 0),FALSE)*$E29), 0, VLOOKUP(VLOOKUP($A29, 'E4 TB Allocation Details'!$A$18:$L$214, MATCH("Misc ID", 'E4 TB Allocation Details'!$A$18:$L$18, 0),FALSE), 'E2 Allocators'!$B$15:$W$361, MATCH('O5 Details by Class &amp; Accounts'!BG$18, 'E2 Allocators'!$B$15:$W$15, 0),FALSE)*$E29)</f>
        <v>0</v>
      </c>
      <c r="BH29" s="1321">
        <f>IF(ISERROR(VLOOKUP(VLOOKUP($A29, 'E4 TB Allocation Details'!$A$18:$L$214, MATCH("Misc ID", 'E4 TB Allocation Details'!$A$18:$L$18, 0),FALSE), 'E2 Allocators'!$B$15:$W$361, MATCH('O5 Details by Class &amp; Accounts'!BH$18, 'E2 Allocators'!$B$15:$W$15, 0),FALSE)*$E29), 0, VLOOKUP(VLOOKUP($A29, 'E4 TB Allocation Details'!$A$18:$L$214, MATCH("Misc ID", 'E4 TB Allocation Details'!$A$18:$L$18, 0),FALSE), 'E2 Allocators'!$B$15:$W$361, MATCH('O5 Details by Class &amp; Accounts'!BH$18, 'E2 Allocators'!$B$15:$W$15, 0),FALSE)*$E29)</f>
        <v>0</v>
      </c>
      <c r="BI29" s="1321">
        <f>IF(ISERROR(VLOOKUP(VLOOKUP($A29, 'E4 TB Allocation Details'!$A$18:$L$214, MATCH("Misc ID", 'E4 TB Allocation Details'!$A$18:$L$18, 0),FALSE), 'E2 Allocators'!$B$15:$W$361, MATCH('O5 Details by Class &amp; Accounts'!BI$18, 'E2 Allocators'!$B$15:$W$15, 0),FALSE)*$E29), 0, VLOOKUP(VLOOKUP($A29, 'E4 TB Allocation Details'!$A$18:$L$214, MATCH("Misc ID", 'E4 TB Allocation Details'!$A$18:$L$18, 0),FALSE), 'E2 Allocators'!$B$15:$W$361, MATCH('O5 Details by Class &amp; Accounts'!BI$18, 'E2 Allocators'!$B$15:$W$15, 0),FALSE)*$E29)</f>
        <v>0</v>
      </c>
      <c r="BJ29" s="1321">
        <f>IF(ISERROR(VLOOKUP(VLOOKUP($A29, 'E4 TB Allocation Details'!$A$18:$L$214, MATCH("Misc ID", 'E4 TB Allocation Details'!$A$18:$L$18, 0),FALSE), 'E2 Allocators'!$B$15:$W$361, MATCH('O5 Details by Class &amp; Accounts'!BJ$18, 'E2 Allocators'!$B$15:$W$15, 0),FALSE)*$E29), 0, VLOOKUP(VLOOKUP($A29, 'E4 TB Allocation Details'!$A$18:$L$214, MATCH("Misc ID", 'E4 TB Allocation Details'!$A$18:$L$18, 0),FALSE), 'E2 Allocators'!$B$15:$W$361, MATCH('O5 Details by Class &amp; Accounts'!BJ$18, 'E2 Allocators'!$B$15:$W$15, 0),FALSE)*$E29)</f>
        <v>0</v>
      </c>
      <c r="BK29" s="1321">
        <f>IF(ISERROR(VLOOKUP(VLOOKUP($A29, 'E4 TB Allocation Details'!$A$18:$L$214, MATCH("Misc ID", 'E4 TB Allocation Details'!$A$18:$L$18, 0),FALSE), 'E2 Allocators'!$B$15:$W$361, MATCH('O5 Details by Class &amp; Accounts'!BK$18, 'E2 Allocators'!$B$15:$W$15, 0),FALSE)*$E29), 0, VLOOKUP(VLOOKUP($A29, 'E4 TB Allocation Details'!$A$18:$L$214, MATCH("Misc ID", 'E4 TB Allocation Details'!$A$18:$L$18, 0),FALSE), 'E2 Allocators'!$B$15:$W$361, MATCH('O5 Details by Class &amp; Accounts'!BK$18, 'E2 Allocators'!$B$15:$W$15, 0),FALSE)*$E29)</f>
        <v>0</v>
      </c>
      <c r="BL29" s="1321">
        <f>IF(ISERROR(VLOOKUP(VLOOKUP($A29, 'E4 TB Allocation Details'!$A$18:$L$214, MATCH("Misc ID", 'E4 TB Allocation Details'!$A$18:$L$18, 0),FALSE), 'E2 Allocators'!$B$15:$W$361, MATCH('O5 Details by Class &amp; Accounts'!BL$18, 'E2 Allocators'!$B$15:$W$15, 0),FALSE)*$E29), 0, VLOOKUP(VLOOKUP($A29, 'E4 TB Allocation Details'!$A$18:$L$214, MATCH("Misc ID", 'E4 TB Allocation Details'!$A$18:$L$18, 0),FALSE), 'E2 Allocators'!$B$15:$W$361, MATCH('O5 Details by Class &amp; Accounts'!BL$18, 'E2 Allocators'!$B$15:$W$15, 0),FALSE)*$E29)</f>
        <v>0</v>
      </c>
      <c r="BM29" s="1321">
        <f>IF(ISERROR(VLOOKUP(VLOOKUP($A29, 'E4 TB Allocation Details'!$A$18:$L$214, MATCH("Misc ID", 'E4 TB Allocation Details'!$A$18:$L$18, 0),FALSE), 'E2 Allocators'!$B$15:$W$361, MATCH('O5 Details by Class &amp; Accounts'!BM$18, 'E2 Allocators'!$B$15:$W$15, 0),FALSE)*$E29), 0, VLOOKUP(VLOOKUP($A29, 'E4 TB Allocation Details'!$A$18:$L$214, MATCH("Misc ID", 'E4 TB Allocation Details'!$A$18:$L$18, 0),FALSE), 'E2 Allocators'!$B$15:$W$361, MATCH('O5 Details by Class &amp; Accounts'!BM$18, 'E2 Allocators'!$B$15:$W$15, 0),FALSE)*$E29)</f>
        <v>0</v>
      </c>
      <c r="BN29" s="1321">
        <f>IF(ISERROR(VLOOKUP(VLOOKUP($A29, 'E4 TB Allocation Details'!$A$18:$L$214, MATCH("Misc ID", 'E4 TB Allocation Details'!$A$18:$L$18, 0),FALSE), 'E2 Allocators'!$B$15:$W$361, MATCH('O5 Details by Class &amp; Accounts'!BN$18, 'E2 Allocators'!$B$15:$W$15, 0),FALSE)*$E29), 0, VLOOKUP(VLOOKUP($A29, 'E4 TB Allocation Details'!$A$18:$L$214, MATCH("Misc ID", 'E4 TB Allocation Details'!$A$18:$L$18, 0),FALSE), 'E2 Allocators'!$B$15:$W$361, MATCH('O5 Details by Class &amp; Accounts'!BN$18, 'E2 Allocators'!$B$15:$W$15, 0),FALSE)*$E29)</f>
        <v>0</v>
      </c>
      <c r="BO29" s="1321">
        <f>IF(ISERROR(VLOOKUP(VLOOKUP($A29, 'E4 TB Allocation Details'!$A$18:$L$214, MATCH("Misc ID", 'E4 TB Allocation Details'!$A$18:$L$18, 0),FALSE), 'E2 Allocators'!$B$15:$W$361, MATCH('O5 Details by Class &amp; Accounts'!BO$18, 'E2 Allocators'!$B$15:$W$15, 0),FALSE)*$E29), 0, VLOOKUP(VLOOKUP($A29, 'E4 TB Allocation Details'!$A$18:$L$214, MATCH("Misc ID", 'E4 TB Allocation Details'!$A$18:$L$18, 0),FALSE), 'E2 Allocators'!$B$15:$W$361, MATCH('O5 Details by Class &amp; Accounts'!BO$18, 'E2 Allocators'!$B$15:$W$15, 0),FALSE)*$E29)</f>
        <v>0</v>
      </c>
      <c r="BP29" s="1321">
        <f>IF(ISERROR(VLOOKUP(VLOOKUP($A29, 'E4 TB Allocation Details'!$A$18:$L$214, MATCH("Misc ID", 'E4 TB Allocation Details'!$A$18:$L$18, 0),FALSE), 'E2 Allocators'!$B$15:$W$361, MATCH('O5 Details by Class &amp; Accounts'!BP$18, 'E2 Allocators'!$B$15:$W$15, 0),FALSE)*$E29), 0, VLOOKUP(VLOOKUP($A29, 'E4 TB Allocation Details'!$A$18:$L$214, MATCH("Misc ID", 'E4 TB Allocation Details'!$A$18:$L$18, 0),FALSE), 'E2 Allocators'!$B$15:$W$361, MATCH('O5 Details by Class &amp; Accounts'!BP$18, 'E2 Allocators'!$B$15:$W$15, 0),FALSE)*$E29)</f>
        <v>0</v>
      </c>
      <c r="BQ29" s="1321">
        <f>IF(ISERROR(VLOOKUP(VLOOKUP($A29, 'E4 TB Allocation Details'!$A$18:$L$214, MATCH("Misc ID", 'E4 TB Allocation Details'!$A$18:$L$18, 0),FALSE), 'E2 Allocators'!$B$15:$W$361, MATCH('O5 Details by Class &amp; Accounts'!BQ$18, 'E2 Allocators'!$B$15:$W$15, 0),FALSE)*$E29), 0, VLOOKUP(VLOOKUP($A29, 'E4 TB Allocation Details'!$A$18:$L$214, MATCH("Misc ID", 'E4 TB Allocation Details'!$A$18:$L$18, 0),FALSE), 'E2 Allocators'!$B$15:$W$361, MATCH('O5 Details by Class &amp; Accounts'!BQ$18, 'E2 Allocators'!$B$15:$W$15, 0),FALSE)*$E29)</f>
        <v>0</v>
      </c>
      <c r="BR29" s="1321">
        <f>IF(ISERROR(VLOOKUP(VLOOKUP($A29, 'E4 TB Allocation Details'!$A$18:$L$214, MATCH("Misc ID", 'E4 TB Allocation Details'!$A$18:$L$18, 0),FALSE), 'E2 Allocators'!$B$15:$W$361, MATCH('O5 Details by Class &amp; Accounts'!BR$18, 'E2 Allocators'!$B$15:$W$15, 0),FALSE)*$E29), 0, VLOOKUP(VLOOKUP($A29, 'E4 TB Allocation Details'!$A$18:$L$214, MATCH("Misc ID", 'E4 TB Allocation Details'!$A$18:$L$18, 0),FALSE), 'E2 Allocators'!$B$15:$W$361, MATCH('O5 Details by Class &amp; Accounts'!BR$18, 'E2 Allocators'!$B$15:$W$15, 0),FALSE)*$E29)</f>
        <v>0</v>
      </c>
      <c r="BS29" s="1321">
        <f t="shared" si="3"/>
        <v>0</v>
      </c>
      <c r="BT29" s="1321">
        <f>IF(ISERROR(VLOOKUP(VLOOKUP($A29, 'E4 TB Allocation Details'!$A$18:$L$214, MATCH("A &amp; G ID", 'E4 TB Allocation Details'!$A$18:$L$18, 0),FALSE), 'E2 Allocators'!$B$15:$W$361, MATCH('O5 Details by Class &amp; Accounts'!BT$18, 'E2 Allocators'!$B$15:$W$15, 0),FALSE)*$E29), 0, VLOOKUP(VLOOKUP($A29, 'E4 TB Allocation Details'!$A$18:$L$214, MATCH("A &amp; G ID", 'E4 TB Allocation Details'!$A$18:$L$18, 0),FALSE), 'E2 Allocators'!$B$15:$W$361, MATCH('O5 Details by Class &amp; Accounts'!BT$18, 'E2 Allocators'!$B$15:$W$15, 0),FALSE)*$E29)</f>
        <v>0</v>
      </c>
      <c r="BU29" s="1321">
        <f>IF(ISERROR(VLOOKUP(VLOOKUP($A29, 'E4 TB Allocation Details'!$A$18:$L$214, MATCH("A &amp; G ID", 'E4 TB Allocation Details'!$A$18:$L$18, 0),FALSE), 'E2 Allocators'!$B$15:$W$361, MATCH('O5 Details by Class &amp; Accounts'!BU$18, 'E2 Allocators'!$B$15:$W$15, 0),FALSE)*$E29), 0, VLOOKUP(VLOOKUP($A29, 'E4 TB Allocation Details'!$A$18:$L$214, MATCH("A &amp; G ID", 'E4 TB Allocation Details'!$A$18:$L$18, 0),FALSE), 'E2 Allocators'!$B$15:$W$361, MATCH('O5 Details by Class &amp; Accounts'!BU$18, 'E2 Allocators'!$B$15:$W$15, 0),FALSE)*$E29)</f>
        <v>0</v>
      </c>
      <c r="BV29" s="1321">
        <f>IF(ISERROR(VLOOKUP(VLOOKUP($A29, 'E4 TB Allocation Details'!$A$18:$L$214, MATCH("A &amp; G ID", 'E4 TB Allocation Details'!$A$18:$L$18, 0),FALSE), 'E2 Allocators'!$B$15:$W$361, MATCH('O5 Details by Class &amp; Accounts'!BV$18, 'E2 Allocators'!$B$15:$W$15, 0),FALSE)*$E29), 0, VLOOKUP(VLOOKUP($A29, 'E4 TB Allocation Details'!$A$18:$L$214, MATCH("A &amp; G ID", 'E4 TB Allocation Details'!$A$18:$L$18, 0),FALSE), 'E2 Allocators'!$B$15:$W$361, MATCH('O5 Details by Class &amp; Accounts'!BV$18, 'E2 Allocators'!$B$15:$W$15, 0),FALSE)*$E29)</f>
        <v>0</v>
      </c>
      <c r="BW29" s="1321">
        <f>IF(ISERROR(VLOOKUP(VLOOKUP($A29, 'E4 TB Allocation Details'!$A$18:$L$214, MATCH("A &amp; G ID", 'E4 TB Allocation Details'!$A$18:$L$18, 0),FALSE), 'E2 Allocators'!$B$15:$W$361, MATCH('O5 Details by Class &amp; Accounts'!BW$18, 'E2 Allocators'!$B$15:$W$15, 0),FALSE)*$E29), 0, VLOOKUP(VLOOKUP($A29, 'E4 TB Allocation Details'!$A$18:$L$214, MATCH("A &amp; G ID", 'E4 TB Allocation Details'!$A$18:$L$18, 0),FALSE), 'E2 Allocators'!$B$15:$W$361, MATCH('O5 Details by Class &amp; Accounts'!BW$18, 'E2 Allocators'!$B$15:$W$15, 0),FALSE)*$E29)</f>
        <v>0</v>
      </c>
      <c r="BX29" s="1321">
        <f>IF(ISERROR(VLOOKUP(VLOOKUP($A29, 'E4 TB Allocation Details'!$A$18:$L$214, MATCH("A &amp; G ID", 'E4 TB Allocation Details'!$A$18:$L$18, 0),FALSE), 'E2 Allocators'!$B$15:$W$361, MATCH('O5 Details by Class &amp; Accounts'!BX$18, 'E2 Allocators'!$B$15:$W$15, 0),FALSE)*$E29), 0, VLOOKUP(VLOOKUP($A29, 'E4 TB Allocation Details'!$A$18:$L$214, MATCH("A &amp; G ID", 'E4 TB Allocation Details'!$A$18:$L$18, 0),FALSE), 'E2 Allocators'!$B$15:$W$361, MATCH('O5 Details by Class &amp; Accounts'!BX$18, 'E2 Allocators'!$B$15:$W$15, 0),FALSE)*$E29)</f>
        <v>0</v>
      </c>
      <c r="BY29" s="1321">
        <f>IF(ISERROR(VLOOKUP(VLOOKUP($A29, 'E4 TB Allocation Details'!$A$18:$L$214, MATCH("A &amp; G ID", 'E4 TB Allocation Details'!$A$18:$L$18, 0),FALSE), 'E2 Allocators'!$B$15:$W$361, MATCH('O5 Details by Class &amp; Accounts'!BY$18, 'E2 Allocators'!$B$15:$W$15, 0),FALSE)*$E29), 0, VLOOKUP(VLOOKUP($A29, 'E4 TB Allocation Details'!$A$18:$L$214, MATCH("A &amp; G ID", 'E4 TB Allocation Details'!$A$18:$L$18, 0),FALSE), 'E2 Allocators'!$B$15:$W$361, MATCH('O5 Details by Class &amp; Accounts'!BY$18, 'E2 Allocators'!$B$15:$W$15, 0),FALSE)*$E29)</f>
        <v>0</v>
      </c>
      <c r="BZ29" s="1321">
        <f>IF(ISERROR(VLOOKUP(VLOOKUP($A29, 'E4 TB Allocation Details'!$A$18:$L$214, MATCH("A &amp; G ID", 'E4 TB Allocation Details'!$A$18:$L$18, 0),FALSE), 'E2 Allocators'!$B$15:$W$361, MATCH('O5 Details by Class &amp; Accounts'!BZ$18, 'E2 Allocators'!$B$15:$W$15, 0),FALSE)*$E29), 0, VLOOKUP(VLOOKUP($A29, 'E4 TB Allocation Details'!$A$18:$L$214, MATCH("A &amp; G ID", 'E4 TB Allocation Details'!$A$18:$L$18, 0),FALSE), 'E2 Allocators'!$B$15:$W$361, MATCH('O5 Details by Class &amp; Accounts'!BZ$18, 'E2 Allocators'!$B$15:$W$15, 0),FALSE)*$E29)</f>
        <v>0</v>
      </c>
      <c r="CA29" s="1321">
        <f>IF(ISERROR(VLOOKUP(VLOOKUP($A29, 'E4 TB Allocation Details'!$A$18:$L$214, MATCH("A &amp; G ID", 'E4 TB Allocation Details'!$A$18:$L$18, 0),FALSE), 'E2 Allocators'!$B$15:$W$361, MATCH('O5 Details by Class &amp; Accounts'!CA$18, 'E2 Allocators'!$B$15:$W$15, 0),FALSE)*$E29), 0, VLOOKUP(VLOOKUP($A29, 'E4 TB Allocation Details'!$A$18:$L$214, MATCH("A &amp; G ID", 'E4 TB Allocation Details'!$A$18:$L$18, 0),FALSE), 'E2 Allocators'!$B$15:$W$361, MATCH('O5 Details by Class &amp; Accounts'!CA$18, 'E2 Allocators'!$B$15:$W$15, 0),FALSE)*$E29)</f>
        <v>0</v>
      </c>
      <c r="CB29" s="1321">
        <f>IF(ISERROR(VLOOKUP(VLOOKUP($A29, 'E4 TB Allocation Details'!$A$18:$L$214, MATCH("A &amp; G ID", 'E4 TB Allocation Details'!$A$18:$L$18, 0),FALSE), 'E2 Allocators'!$B$15:$W$361, MATCH('O5 Details by Class &amp; Accounts'!CB$18, 'E2 Allocators'!$B$15:$W$15, 0),FALSE)*$E29), 0, VLOOKUP(VLOOKUP($A29, 'E4 TB Allocation Details'!$A$18:$L$214, MATCH("A &amp; G ID", 'E4 TB Allocation Details'!$A$18:$L$18, 0),FALSE), 'E2 Allocators'!$B$15:$W$361, MATCH('O5 Details by Class &amp; Accounts'!CB$18, 'E2 Allocators'!$B$15:$W$15, 0),FALSE)*$E29)</f>
        <v>0</v>
      </c>
      <c r="CC29" s="1321">
        <f>IF(ISERROR(VLOOKUP(VLOOKUP($A29, 'E4 TB Allocation Details'!$A$18:$L$214, MATCH("A &amp; G ID", 'E4 TB Allocation Details'!$A$18:$L$18, 0),FALSE), 'E2 Allocators'!$B$15:$W$361, MATCH('O5 Details by Class &amp; Accounts'!CC$18, 'E2 Allocators'!$B$15:$W$15, 0),FALSE)*$E29), 0, VLOOKUP(VLOOKUP($A29, 'E4 TB Allocation Details'!$A$18:$L$214, MATCH("A &amp; G ID", 'E4 TB Allocation Details'!$A$18:$L$18, 0),FALSE), 'E2 Allocators'!$B$15:$W$361, MATCH('O5 Details by Class &amp; Accounts'!CC$18, 'E2 Allocators'!$B$15:$W$15, 0),FALSE)*$E29)</f>
        <v>0</v>
      </c>
      <c r="CD29" s="1321">
        <f>IF(ISERROR(VLOOKUP(VLOOKUP($A29, 'E4 TB Allocation Details'!$A$18:$L$214, MATCH("A &amp; G ID", 'E4 TB Allocation Details'!$A$18:$L$18, 0),FALSE), 'E2 Allocators'!$B$15:$W$361, MATCH('O5 Details by Class &amp; Accounts'!CD$18, 'E2 Allocators'!$B$15:$W$15, 0),FALSE)*$E29), 0, VLOOKUP(VLOOKUP($A29, 'E4 TB Allocation Details'!$A$18:$L$214, MATCH("A &amp; G ID", 'E4 TB Allocation Details'!$A$18:$L$18, 0),FALSE), 'E2 Allocators'!$B$15:$W$361, MATCH('O5 Details by Class &amp; Accounts'!CD$18, 'E2 Allocators'!$B$15:$W$15, 0),FALSE)*$E29)</f>
        <v>0</v>
      </c>
      <c r="CE29" s="1321">
        <f>IF(ISERROR(VLOOKUP(VLOOKUP($A29, 'E4 TB Allocation Details'!$A$18:$L$214, MATCH("A &amp; G ID", 'E4 TB Allocation Details'!$A$18:$L$18, 0),FALSE), 'E2 Allocators'!$B$15:$W$361, MATCH('O5 Details by Class &amp; Accounts'!CE$18, 'E2 Allocators'!$B$15:$W$15, 0),FALSE)*$E29), 0, VLOOKUP(VLOOKUP($A29, 'E4 TB Allocation Details'!$A$18:$L$214, MATCH("A &amp; G ID", 'E4 TB Allocation Details'!$A$18:$L$18, 0),FALSE), 'E2 Allocators'!$B$15:$W$361, MATCH('O5 Details by Class &amp; Accounts'!CE$18, 'E2 Allocators'!$B$15:$W$15, 0),FALSE)*$E29)</f>
        <v>0</v>
      </c>
      <c r="CF29" s="1321">
        <f>IF(ISERROR(VLOOKUP(VLOOKUP($A29, 'E4 TB Allocation Details'!$A$18:$L$214, MATCH("A &amp; G ID", 'E4 TB Allocation Details'!$A$18:$L$18, 0),FALSE), 'E2 Allocators'!$B$15:$W$361, MATCH('O5 Details by Class &amp; Accounts'!CF$18, 'E2 Allocators'!$B$15:$W$15, 0),FALSE)*$E29), 0, VLOOKUP(VLOOKUP($A29, 'E4 TB Allocation Details'!$A$18:$L$214, MATCH("A &amp; G ID", 'E4 TB Allocation Details'!$A$18:$L$18, 0),FALSE), 'E2 Allocators'!$B$15:$W$361, MATCH('O5 Details by Class &amp; Accounts'!CF$18, 'E2 Allocators'!$B$15:$W$15, 0),FALSE)*$E29)</f>
        <v>0</v>
      </c>
      <c r="CG29" s="1321">
        <f>IF(ISERROR(VLOOKUP(VLOOKUP($A29, 'E4 TB Allocation Details'!$A$18:$L$214, MATCH("A &amp; G ID", 'E4 TB Allocation Details'!$A$18:$L$18, 0),FALSE), 'E2 Allocators'!$B$15:$W$361, MATCH('O5 Details by Class &amp; Accounts'!CG$18, 'E2 Allocators'!$B$15:$W$15, 0),FALSE)*$E29), 0, VLOOKUP(VLOOKUP($A29, 'E4 TB Allocation Details'!$A$18:$L$214, MATCH("A &amp; G ID", 'E4 TB Allocation Details'!$A$18:$L$18, 0),FALSE), 'E2 Allocators'!$B$15:$W$361, MATCH('O5 Details by Class &amp; Accounts'!CG$18, 'E2 Allocators'!$B$15:$W$15, 0),FALSE)*$E29)</f>
        <v>0</v>
      </c>
      <c r="CH29" s="1321">
        <f>IF(ISERROR(VLOOKUP(VLOOKUP($A29, 'E4 TB Allocation Details'!$A$18:$L$214, MATCH("A &amp; G ID", 'E4 TB Allocation Details'!$A$18:$L$18, 0),FALSE), 'E2 Allocators'!$B$15:$W$361, MATCH('O5 Details by Class &amp; Accounts'!CH$18, 'E2 Allocators'!$B$15:$W$15, 0),FALSE)*$E29), 0, VLOOKUP(VLOOKUP($A29, 'E4 TB Allocation Details'!$A$18:$L$214, MATCH("A &amp; G ID", 'E4 TB Allocation Details'!$A$18:$L$18, 0),FALSE), 'E2 Allocators'!$B$15:$W$361, MATCH('O5 Details by Class &amp; Accounts'!CH$18, 'E2 Allocators'!$B$15:$W$15, 0),FALSE)*$E29)</f>
        <v>0</v>
      </c>
      <c r="CI29" s="1321">
        <f>IF(ISERROR(VLOOKUP(VLOOKUP($A29, 'E4 TB Allocation Details'!$A$18:$L$214, MATCH("A &amp; G ID", 'E4 TB Allocation Details'!$A$18:$L$18, 0),FALSE), 'E2 Allocators'!$B$15:$W$361, MATCH('O5 Details by Class &amp; Accounts'!CI$18, 'E2 Allocators'!$B$15:$W$15, 0),FALSE)*$E29), 0, VLOOKUP(VLOOKUP($A29, 'E4 TB Allocation Details'!$A$18:$L$214, MATCH("A &amp; G ID", 'E4 TB Allocation Details'!$A$18:$L$18, 0),FALSE), 'E2 Allocators'!$B$15:$W$361, MATCH('O5 Details by Class &amp; Accounts'!CI$18, 'E2 Allocators'!$B$15:$W$15, 0),FALSE)*$E29)</f>
        <v>0</v>
      </c>
      <c r="CJ29" s="1321">
        <f>IF(ISERROR(VLOOKUP(VLOOKUP($A29, 'E4 TB Allocation Details'!$A$18:$L$214, MATCH("A &amp; G ID", 'E4 TB Allocation Details'!$A$18:$L$18, 0),FALSE), 'E2 Allocators'!$B$15:$W$361, MATCH('O5 Details by Class &amp; Accounts'!CJ$18, 'E2 Allocators'!$B$15:$W$15, 0),FALSE)*$E29), 0, VLOOKUP(VLOOKUP($A29, 'E4 TB Allocation Details'!$A$18:$L$214, MATCH("A &amp; G ID", 'E4 TB Allocation Details'!$A$18:$L$18, 0),FALSE), 'E2 Allocators'!$B$15:$W$361, MATCH('O5 Details by Class &amp; Accounts'!CJ$18, 'E2 Allocators'!$B$15:$W$15, 0),FALSE)*$E29)</f>
        <v>0</v>
      </c>
      <c r="CK29" s="1321">
        <f>IF(ISERROR(VLOOKUP(VLOOKUP($A29, 'E4 TB Allocation Details'!$A$18:$L$214, MATCH("A &amp; G ID", 'E4 TB Allocation Details'!$A$18:$L$18, 0),FALSE), 'E2 Allocators'!$B$15:$W$361, MATCH('O5 Details by Class &amp; Accounts'!CK$18, 'E2 Allocators'!$B$15:$W$15, 0),FALSE)*$E29), 0, VLOOKUP(VLOOKUP($A29, 'E4 TB Allocation Details'!$A$18:$L$214, MATCH("A &amp; G ID", 'E4 TB Allocation Details'!$A$18:$L$18, 0),FALSE), 'E2 Allocators'!$B$15:$W$361, MATCH('O5 Details by Class &amp; Accounts'!CK$18, 'E2 Allocators'!$B$15:$W$15, 0),FALSE)*$E29)</f>
        <v>0</v>
      </c>
      <c r="CL29" s="1321">
        <f>IF(ISERROR(VLOOKUP(VLOOKUP($A29, 'E4 TB Allocation Details'!$A$18:$L$214, MATCH("A &amp; G ID", 'E4 TB Allocation Details'!$A$18:$L$18, 0),FALSE), 'E2 Allocators'!$B$15:$W$361, MATCH('O5 Details by Class &amp; Accounts'!CL$18, 'E2 Allocators'!$B$15:$W$15, 0),FALSE)*$E29), 0, VLOOKUP(VLOOKUP($A29, 'E4 TB Allocation Details'!$A$18:$L$214, MATCH("A &amp; G ID", 'E4 TB Allocation Details'!$A$18:$L$18, 0),FALSE), 'E2 Allocators'!$B$15:$W$361, MATCH('O5 Details by Class &amp; Accounts'!CL$18, 'E2 Allocators'!$B$15:$W$15, 0),FALSE)*$E29)</f>
        <v>0</v>
      </c>
      <c r="CM29" s="1321">
        <f>IF(ISERROR(VLOOKUP(VLOOKUP($A29, 'E4 TB Allocation Details'!$A$18:$L$214, MATCH("A &amp; G ID", 'E4 TB Allocation Details'!$A$18:$L$18, 0),FALSE), 'E2 Allocators'!$B$15:$W$361, MATCH('O5 Details by Class &amp; Accounts'!CM$18, 'E2 Allocators'!$B$15:$W$15, 0),FALSE)*$E29), 0, VLOOKUP(VLOOKUP($A29, 'E4 TB Allocation Details'!$A$18:$L$214, MATCH("A &amp; G ID", 'E4 TB Allocation Details'!$A$18:$L$18, 0),FALSE), 'E2 Allocators'!$B$15:$W$361, MATCH('O5 Details by Class &amp; Accounts'!CM$18, 'E2 Allocators'!$B$15:$W$15, 0),FALSE)*$E29)</f>
        <v>0</v>
      </c>
      <c r="CN29" s="1321">
        <f t="shared" si="5"/>
        <v>0</v>
      </c>
      <c r="CO29" s="1650">
        <f t="shared" si="4"/>
        <v>0</v>
      </c>
      <c r="CQ29" s="1898" t="s">
        <v>704</v>
      </c>
    </row>
    <row r="30" spans="1:95" s="64" customFormat="1" ht="12.75">
      <c r="A30" s="1087">
        <v>1810</v>
      </c>
      <c r="B30" s="1088" t="s">
        <v>285</v>
      </c>
      <c r="C30" s="1647">
        <f>IF(ISERROR(VLOOKUP($A30,'I3 TB Data'!$A$19:$H$484,MATCH('O5 Details by Class &amp; Accounts'!$C$18, 'I3 TB Data'!$A$19:$H$19,0),0)), 0, VLOOKUP($A30,'I3 TB Data'!$A$19:$H$484,MATCH('O5 Details by Class &amp; Accounts'!$C$18,'I3 TB Data'!$A$19:$H$19,0),0))</f>
        <v>0</v>
      </c>
      <c r="D30" s="1648">
        <f>'I4 BO ASSETS'!E27</f>
        <v>0</v>
      </c>
      <c r="E30" s="1647">
        <f t="shared" si="6"/>
        <v>0</v>
      </c>
      <c r="F30" s="1649">
        <f>IF(ISERROR(VLOOKUP($A30, 'E1 Categorization'!A33:E124, MATCH("Customer Component", 'E1 Categorization'!$A$33:$E$33,0), 0)), 0, IF(VLOOKUP($A30, 'E1 Categorization'!A33:E124, MATCH("Customer Component", 'E1 Categorization'!$A$33:$E$33,0), 0)=0, 'O5 Details by Class &amp; Accounts'!$E30, IF(AND(VLOOKUP($A30, 'E1 Categorization'!A33:E124, MATCH("Customer Component", 'E1 Categorization'!$A$33:$E$33,0), 0) &gt;0, VLOOKUP($A30, 'E1 Categorization'!A33:E124, MATCH("Customer Component", 'E1 Categorization'!$A$33:$E$33,0), 0)&lt;1), 'O5 Details by Class &amp; Accounts'!$E30*(1-VLOOKUP($A30, 'E1 Categorization'!A33:E124, MATCH("Customer Component", 'E1 Categorization'!$A$33:$E$33,0), 0)), 0)))</f>
        <v>0</v>
      </c>
      <c r="G30" s="1649">
        <f>IF(ISERROR(VLOOKUP($A30, 'E1 Categorization'!A33:E124, MATCH("Customer Component", 'E1 Categorization'!$A$33:$E$33,0), 0)),0, IF(VLOOKUP($A30, 'E1 Categorization'!A33:E124, MATCH("Customer Component", 'E1 Categorization'!$A$33:$E$33,0), 0)=0, 0, IF(AND(VLOOKUP($A30, 'E1 Categorization'!A33:E124, MATCH("Customer Component", 'E1 Categorization'!$A$33:$E$33,0), 0) &gt;0, VLOOKUP($A30, 'E1 Categorization'!A33:E124, MATCH("Customer Component", 'E1 Categorization'!$A$33:$E$33,0), 0)&lt;1), 'O5 Details by Class &amp; Accounts'!$E30*(VLOOKUP($A30, 'E1 Categorization'!A33:E124, MATCH("Customer Component", 'E1 Categorization'!$A$33:$E$33,0), 0)), 'O5 Details by Class &amp; Accounts'!$E30)))</f>
        <v>0</v>
      </c>
      <c r="H30" s="1321">
        <f t="shared" si="0"/>
        <v>0</v>
      </c>
      <c r="I30" s="1321">
        <f>IF(ISERROR(VLOOKUP(VLOOKUP($A30, 'E4 TB Allocation Details'!$A$18:$L$214, MATCH("Demand ID", 'E4 TB Allocation Details'!$A$18:$L$18, 0),FALSE), 'E2 Allocators'!$B$15:$W$361, MATCH('O5 Details by Class &amp; Accounts'!I$18, 'E2 Allocators'!$B$15:$W$15, 0),FALSE)*$F30), 0, VLOOKUP(VLOOKUP($A30, 'E4 TB Allocation Details'!$A$18:$L$214, MATCH("Demand ID", 'E4 TB Allocation Details'!$A$18:$L$18, 0),FALSE), 'E2 Allocators'!$B$15:$W$361, MATCH('O5 Details by Class &amp; Accounts'!I$18, 'E2 Allocators'!$B$15:$W$15, 0),FALSE)*$F30)</f>
        <v>0</v>
      </c>
      <c r="J30" s="1321">
        <f>IF(ISERROR(VLOOKUP(VLOOKUP($A30, 'E4 TB Allocation Details'!$A$18:$L$214, MATCH("Demand ID", 'E4 TB Allocation Details'!$A$18:$L$18, 0),FALSE), 'E2 Allocators'!$B$15:$W$361, MATCH('O5 Details by Class &amp; Accounts'!J$18, 'E2 Allocators'!$B$15:$W$15, 0),FALSE)*$F30), 0, VLOOKUP(VLOOKUP($A30, 'E4 TB Allocation Details'!$A$18:$L$214, MATCH("Demand ID", 'E4 TB Allocation Details'!$A$18:$L$18, 0),FALSE), 'E2 Allocators'!$B$15:$W$361, MATCH('O5 Details by Class &amp; Accounts'!J$18, 'E2 Allocators'!$B$15:$W$15, 0),FALSE)*$F30)</f>
        <v>0</v>
      </c>
      <c r="K30" s="1321">
        <f>IF(ISERROR(VLOOKUP(VLOOKUP($A30, 'E4 TB Allocation Details'!$A$18:$L$214, MATCH("Demand ID", 'E4 TB Allocation Details'!$A$18:$L$18, 0),FALSE), 'E2 Allocators'!$B$15:$W$361, MATCH('O5 Details by Class &amp; Accounts'!K$18, 'E2 Allocators'!$B$15:$W$15, 0),FALSE)*$F30), 0, VLOOKUP(VLOOKUP($A30, 'E4 TB Allocation Details'!$A$18:$L$214, MATCH("Demand ID", 'E4 TB Allocation Details'!$A$18:$L$18, 0),FALSE), 'E2 Allocators'!$B$15:$W$361, MATCH('O5 Details by Class &amp; Accounts'!K$18, 'E2 Allocators'!$B$15:$W$15, 0),FALSE)*$F30)</f>
        <v>0</v>
      </c>
      <c r="L30" s="1321">
        <f>IF(ISERROR(VLOOKUP(VLOOKUP($A30, 'E4 TB Allocation Details'!$A$18:$L$214, MATCH("Demand ID", 'E4 TB Allocation Details'!$A$18:$L$18, 0),FALSE), 'E2 Allocators'!$B$15:$W$361, MATCH('O5 Details by Class &amp; Accounts'!L$18, 'E2 Allocators'!$B$15:$W$15, 0),FALSE)*$F30), 0, VLOOKUP(VLOOKUP($A30, 'E4 TB Allocation Details'!$A$18:$L$214, MATCH("Demand ID", 'E4 TB Allocation Details'!$A$18:$L$18, 0),FALSE), 'E2 Allocators'!$B$15:$W$361, MATCH('O5 Details by Class &amp; Accounts'!L$18, 'E2 Allocators'!$B$15:$W$15, 0),FALSE)*$F30)</f>
        <v>0</v>
      </c>
      <c r="M30" s="1321">
        <f>IF(ISERROR(VLOOKUP(VLOOKUP($A30, 'E4 TB Allocation Details'!$A$18:$L$214, MATCH("Demand ID", 'E4 TB Allocation Details'!$A$18:$L$18, 0),FALSE), 'E2 Allocators'!$B$15:$W$361, MATCH('O5 Details by Class &amp; Accounts'!M$18, 'E2 Allocators'!$B$15:$W$15, 0),FALSE)*$F30), 0, VLOOKUP(VLOOKUP($A30, 'E4 TB Allocation Details'!$A$18:$L$214, MATCH("Demand ID", 'E4 TB Allocation Details'!$A$18:$L$18, 0),FALSE), 'E2 Allocators'!$B$15:$W$361, MATCH('O5 Details by Class &amp; Accounts'!M$18, 'E2 Allocators'!$B$15:$W$15, 0),FALSE)*$F30)</f>
        <v>0</v>
      </c>
      <c r="N30" s="1321">
        <f>IF(ISERROR(VLOOKUP(VLOOKUP($A30, 'E4 TB Allocation Details'!$A$18:$L$214, MATCH("Demand ID", 'E4 TB Allocation Details'!$A$18:$L$18, 0),FALSE), 'E2 Allocators'!$B$15:$W$361, MATCH('O5 Details by Class &amp; Accounts'!N$18, 'E2 Allocators'!$B$15:$W$15, 0),FALSE)*$F30), 0, VLOOKUP(VLOOKUP($A30, 'E4 TB Allocation Details'!$A$18:$L$214, MATCH("Demand ID", 'E4 TB Allocation Details'!$A$18:$L$18, 0),FALSE), 'E2 Allocators'!$B$15:$W$361, MATCH('O5 Details by Class &amp; Accounts'!N$18, 'E2 Allocators'!$B$15:$W$15, 0),FALSE)*$F30)</f>
        <v>0</v>
      </c>
      <c r="O30" s="1321">
        <f>IF(ISERROR(VLOOKUP(VLOOKUP($A30, 'E4 TB Allocation Details'!$A$18:$L$214, MATCH("Demand ID", 'E4 TB Allocation Details'!$A$18:$L$18, 0),FALSE), 'E2 Allocators'!$B$15:$W$361, MATCH('O5 Details by Class &amp; Accounts'!O$18, 'E2 Allocators'!$B$15:$W$15, 0),FALSE)*$F30), 0, VLOOKUP(VLOOKUP($A30, 'E4 TB Allocation Details'!$A$18:$L$214, MATCH("Demand ID", 'E4 TB Allocation Details'!$A$18:$L$18, 0),FALSE), 'E2 Allocators'!$B$15:$W$361, MATCH('O5 Details by Class &amp; Accounts'!O$18, 'E2 Allocators'!$B$15:$W$15, 0),FALSE)*$F30)</f>
        <v>0</v>
      </c>
      <c r="P30" s="1321">
        <f>IF(ISERROR(VLOOKUP(VLOOKUP($A30, 'E4 TB Allocation Details'!$A$18:$L$214, MATCH("Demand ID", 'E4 TB Allocation Details'!$A$18:$L$18, 0),FALSE), 'E2 Allocators'!$B$15:$W$361, MATCH('O5 Details by Class &amp; Accounts'!P$18, 'E2 Allocators'!$B$15:$W$15, 0),FALSE)*$F30), 0, VLOOKUP(VLOOKUP($A30, 'E4 TB Allocation Details'!$A$18:$L$214, MATCH("Demand ID", 'E4 TB Allocation Details'!$A$18:$L$18, 0),FALSE), 'E2 Allocators'!$B$15:$W$361, MATCH('O5 Details by Class &amp; Accounts'!P$18, 'E2 Allocators'!$B$15:$W$15, 0),FALSE)*$F30)</f>
        <v>0</v>
      </c>
      <c r="Q30" s="1321">
        <f>IF(ISERROR(VLOOKUP(VLOOKUP($A30, 'E4 TB Allocation Details'!$A$18:$L$214, MATCH("Demand ID", 'E4 TB Allocation Details'!$A$18:$L$18, 0),FALSE), 'E2 Allocators'!$B$15:$W$361, MATCH('O5 Details by Class &amp; Accounts'!Q$18, 'E2 Allocators'!$B$15:$W$15, 0),FALSE)*$F30), 0, VLOOKUP(VLOOKUP($A30, 'E4 TB Allocation Details'!$A$18:$L$214, MATCH("Demand ID", 'E4 TB Allocation Details'!$A$18:$L$18, 0),FALSE), 'E2 Allocators'!$B$15:$W$361, MATCH('O5 Details by Class &amp; Accounts'!Q$18, 'E2 Allocators'!$B$15:$W$15, 0),FALSE)*$F30)</f>
        <v>0</v>
      </c>
      <c r="R30" s="1321">
        <f>IF(ISERROR(VLOOKUP(VLOOKUP($A30, 'E4 TB Allocation Details'!$A$18:$L$214, MATCH("Demand ID", 'E4 TB Allocation Details'!$A$18:$L$18, 0),FALSE), 'E2 Allocators'!$B$15:$W$361, MATCH('O5 Details by Class &amp; Accounts'!R$18, 'E2 Allocators'!$B$15:$W$15, 0),FALSE)*$F30), 0, VLOOKUP(VLOOKUP($A30, 'E4 TB Allocation Details'!$A$18:$L$214, MATCH("Demand ID", 'E4 TB Allocation Details'!$A$18:$L$18, 0),FALSE), 'E2 Allocators'!$B$15:$W$361, MATCH('O5 Details by Class &amp; Accounts'!R$18, 'E2 Allocators'!$B$15:$W$15, 0),FALSE)*$F30)</f>
        <v>0</v>
      </c>
      <c r="S30" s="1321">
        <f>IF(ISERROR(VLOOKUP(VLOOKUP($A30, 'E4 TB Allocation Details'!$A$18:$L$214, MATCH("Demand ID", 'E4 TB Allocation Details'!$A$18:$L$18, 0),FALSE), 'E2 Allocators'!$B$15:$W$361, MATCH('O5 Details by Class &amp; Accounts'!S$18, 'E2 Allocators'!$B$15:$W$15, 0),FALSE)*$F30), 0, VLOOKUP(VLOOKUP($A30, 'E4 TB Allocation Details'!$A$18:$L$214, MATCH("Demand ID", 'E4 TB Allocation Details'!$A$18:$L$18, 0),FALSE), 'E2 Allocators'!$B$15:$W$361, MATCH('O5 Details by Class &amp; Accounts'!S$18, 'E2 Allocators'!$B$15:$W$15, 0),FALSE)*$F30)</f>
        <v>0</v>
      </c>
      <c r="T30" s="1321">
        <f>IF(ISERROR(VLOOKUP(VLOOKUP($A30, 'E4 TB Allocation Details'!$A$18:$L$214, MATCH("Demand ID", 'E4 TB Allocation Details'!$A$18:$L$18, 0),FALSE), 'E2 Allocators'!$B$15:$W$361, MATCH('O5 Details by Class &amp; Accounts'!T$18, 'E2 Allocators'!$B$15:$W$15, 0),FALSE)*$F30), 0, VLOOKUP(VLOOKUP($A30, 'E4 TB Allocation Details'!$A$18:$L$214, MATCH("Demand ID", 'E4 TB Allocation Details'!$A$18:$L$18, 0),FALSE), 'E2 Allocators'!$B$15:$W$361, MATCH('O5 Details by Class &amp; Accounts'!T$18, 'E2 Allocators'!$B$15:$W$15, 0),FALSE)*$F30)</f>
        <v>0</v>
      </c>
      <c r="U30" s="1321">
        <f>IF(ISERROR(VLOOKUP(VLOOKUP($A30, 'E4 TB Allocation Details'!$A$18:$L$214, MATCH("Demand ID", 'E4 TB Allocation Details'!$A$18:$L$18, 0),FALSE), 'E2 Allocators'!$B$15:$W$361, MATCH('O5 Details by Class &amp; Accounts'!U$18, 'E2 Allocators'!$B$15:$W$15, 0),FALSE)*$F30), 0, VLOOKUP(VLOOKUP($A30, 'E4 TB Allocation Details'!$A$18:$L$214, MATCH("Demand ID", 'E4 TB Allocation Details'!$A$18:$L$18, 0),FALSE), 'E2 Allocators'!$B$15:$W$361, MATCH('O5 Details by Class &amp; Accounts'!U$18, 'E2 Allocators'!$B$15:$W$15, 0),FALSE)*$F30)</f>
        <v>0</v>
      </c>
      <c r="V30" s="1321">
        <f>IF(ISERROR(VLOOKUP(VLOOKUP($A30, 'E4 TB Allocation Details'!$A$18:$L$214, MATCH("Demand ID", 'E4 TB Allocation Details'!$A$18:$L$18, 0),FALSE), 'E2 Allocators'!$B$15:$W$361, MATCH('O5 Details by Class &amp; Accounts'!V$18, 'E2 Allocators'!$B$15:$W$15, 0),FALSE)*$F30), 0, VLOOKUP(VLOOKUP($A30, 'E4 TB Allocation Details'!$A$18:$L$214, MATCH("Demand ID", 'E4 TB Allocation Details'!$A$18:$L$18, 0),FALSE), 'E2 Allocators'!$B$15:$W$361, MATCH('O5 Details by Class &amp; Accounts'!V$18, 'E2 Allocators'!$B$15:$W$15, 0),FALSE)*$F30)</f>
        <v>0</v>
      </c>
      <c r="W30" s="1321">
        <f>IF(ISERROR(VLOOKUP(VLOOKUP($A30, 'E4 TB Allocation Details'!$A$18:$L$214, MATCH("Demand ID", 'E4 TB Allocation Details'!$A$18:$L$18, 0),FALSE), 'E2 Allocators'!$B$15:$W$361, MATCH('O5 Details by Class &amp; Accounts'!W$18, 'E2 Allocators'!$B$15:$W$15, 0),FALSE)*$F30), 0, VLOOKUP(VLOOKUP($A30, 'E4 TB Allocation Details'!$A$18:$L$214, MATCH("Demand ID", 'E4 TB Allocation Details'!$A$18:$L$18, 0),FALSE), 'E2 Allocators'!$B$15:$W$361, MATCH('O5 Details by Class &amp; Accounts'!W$18, 'E2 Allocators'!$B$15:$W$15, 0),FALSE)*$F30)</f>
        <v>0</v>
      </c>
      <c r="X30" s="1321">
        <f>IF(ISERROR(VLOOKUP(VLOOKUP($A30, 'E4 TB Allocation Details'!$A$18:$L$214, MATCH("Demand ID", 'E4 TB Allocation Details'!$A$18:$L$18, 0),FALSE), 'E2 Allocators'!$B$15:$W$361, MATCH('O5 Details by Class &amp; Accounts'!X$18, 'E2 Allocators'!$B$15:$W$15, 0),FALSE)*$F30), 0, VLOOKUP(VLOOKUP($A30, 'E4 TB Allocation Details'!$A$18:$L$214, MATCH("Demand ID", 'E4 TB Allocation Details'!$A$18:$L$18, 0),FALSE), 'E2 Allocators'!$B$15:$W$361, MATCH('O5 Details by Class &amp; Accounts'!X$18, 'E2 Allocators'!$B$15:$W$15, 0),FALSE)*$F30)</f>
        <v>0</v>
      </c>
      <c r="Y30" s="1321">
        <f>IF(ISERROR(VLOOKUP(VLOOKUP($A30, 'E4 TB Allocation Details'!$A$18:$L$214, MATCH("Demand ID", 'E4 TB Allocation Details'!$A$18:$L$18, 0),FALSE), 'E2 Allocators'!$B$15:$W$361, MATCH('O5 Details by Class &amp; Accounts'!Y$18, 'E2 Allocators'!$B$15:$W$15, 0),FALSE)*$F30), 0, VLOOKUP(VLOOKUP($A30, 'E4 TB Allocation Details'!$A$18:$L$214, MATCH("Demand ID", 'E4 TB Allocation Details'!$A$18:$L$18, 0),FALSE), 'E2 Allocators'!$B$15:$W$361, MATCH('O5 Details by Class &amp; Accounts'!Y$18, 'E2 Allocators'!$B$15:$W$15, 0),FALSE)*$F30)</f>
        <v>0</v>
      </c>
      <c r="Z30" s="1321">
        <f>IF(ISERROR(VLOOKUP(VLOOKUP($A30, 'E4 TB Allocation Details'!$A$18:$L$214, MATCH("Demand ID", 'E4 TB Allocation Details'!$A$18:$L$18, 0),FALSE), 'E2 Allocators'!$B$15:$W$361, MATCH('O5 Details by Class &amp; Accounts'!Z$18, 'E2 Allocators'!$B$15:$W$15, 0),FALSE)*$F30), 0, VLOOKUP(VLOOKUP($A30, 'E4 TB Allocation Details'!$A$18:$L$214, MATCH("Demand ID", 'E4 TB Allocation Details'!$A$18:$L$18, 0),FALSE), 'E2 Allocators'!$B$15:$W$361, MATCH('O5 Details by Class &amp; Accounts'!Z$18, 'E2 Allocators'!$B$15:$W$15, 0),FALSE)*$F30)</f>
        <v>0</v>
      </c>
      <c r="AA30" s="1321">
        <f>IF(ISERROR(VLOOKUP(VLOOKUP($A30, 'E4 TB Allocation Details'!$A$18:$L$214, MATCH("Demand ID", 'E4 TB Allocation Details'!$A$18:$L$18, 0),FALSE), 'E2 Allocators'!$B$15:$W$361, MATCH('O5 Details by Class &amp; Accounts'!AA$18, 'E2 Allocators'!$B$15:$W$15, 0),FALSE)*$F30), 0, VLOOKUP(VLOOKUP($A30, 'E4 TB Allocation Details'!$A$18:$L$214, MATCH("Demand ID", 'E4 TB Allocation Details'!$A$18:$L$18, 0),FALSE), 'E2 Allocators'!$B$15:$W$361, MATCH('O5 Details by Class &amp; Accounts'!AA$18, 'E2 Allocators'!$B$15:$W$15, 0),FALSE)*$F30)</f>
        <v>0</v>
      </c>
      <c r="AB30" s="1321">
        <f>IF(ISERROR(VLOOKUP(VLOOKUP($A30, 'E4 TB Allocation Details'!$A$18:$L$214, MATCH("Demand ID", 'E4 TB Allocation Details'!$A$18:$L$18, 0),FALSE), 'E2 Allocators'!$B$15:$W$361, MATCH('O5 Details by Class &amp; Accounts'!AB$18, 'E2 Allocators'!$B$15:$W$15, 0),FALSE)*$F30), 0, VLOOKUP(VLOOKUP($A30, 'E4 TB Allocation Details'!$A$18:$L$214, MATCH("Demand ID", 'E4 TB Allocation Details'!$A$18:$L$18, 0),FALSE), 'E2 Allocators'!$B$15:$W$361, MATCH('O5 Details by Class &amp; Accounts'!AB$18, 'E2 Allocators'!$B$15:$W$15, 0),FALSE)*$F30)</f>
        <v>0</v>
      </c>
      <c r="AC30" s="1321">
        <f t="shared" si="1"/>
        <v>0</v>
      </c>
      <c r="AD30" s="1321">
        <f>IF(ISERROR(VLOOKUP(VLOOKUP($A30, 'E4 TB Allocation Details'!$A$18:$L$214, MATCH("Customer ID", 'E4 TB Allocation Details'!$A$18:$L$18, 0),FALSE), 'E2 Allocators'!$B$15:$W$361, MATCH('O5 Details by Class &amp; Accounts'!AD$18, 'E2 Allocators'!$B$15:$W$15, 0),FALSE)*$G30), 0, VLOOKUP(VLOOKUP($A30, 'E4 TB Allocation Details'!$A$18:$L$214, MATCH("Customer ID", 'E4 TB Allocation Details'!$A$18:$L$18, 0),FALSE), 'E2 Allocators'!$B$15:$W$361, MATCH('O5 Details by Class &amp; Accounts'!AD$18, 'E2 Allocators'!$B$15:$W$15, 0),FALSE)*$G30)</f>
        <v>0</v>
      </c>
      <c r="AE30" s="1321">
        <f>IF(ISERROR(VLOOKUP(VLOOKUP($A30, 'E4 TB Allocation Details'!$A$18:$L$214, MATCH("Customer ID", 'E4 TB Allocation Details'!$A$18:$L$18, 0),FALSE), 'E2 Allocators'!$B$15:$W$361, MATCH('O5 Details by Class &amp; Accounts'!AE$18, 'E2 Allocators'!$B$15:$W$15, 0),FALSE)*$G30), 0, VLOOKUP(VLOOKUP($A30, 'E4 TB Allocation Details'!$A$18:$L$214, MATCH("Customer ID", 'E4 TB Allocation Details'!$A$18:$L$18, 0),FALSE), 'E2 Allocators'!$B$15:$W$361, MATCH('O5 Details by Class &amp; Accounts'!AE$18, 'E2 Allocators'!$B$15:$W$15, 0),FALSE)*$G30)</f>
        <v>0</v>
      </c>
      <c r="AF30" s="1321">
        <f>IF(ISERROR(VLOOKUP(VLOOKUP($A30, 'E4 TB Allocation Details'!$A$18:$L$214, MATCH("Customer ID", 'E4 TB Allocation Details'!$A$18:$L$18, 0),FALSE), 'E2 Allocators'!$B$15:$W$361, MATCH('O5 Details by Class &amp; Accounts'!AF$18, 'E2 Allocators'!$B$15:$W$15, 0),FALSE)*$G30), 0, VLOOKUP(VLOOKUP($A30, 'E4 TB Allocation Details'!$A$18:$L$214, MATCH("Customer ID", 'E4 TB Allocation Details'!$A$18:$L$18, 0),FALSE), 'E2 Allocators'!$B$15:$W$361, MATCH('O5 Details by Class &amp; Accounts'!AF$18, 'E2 Allocators'!$B$15:$W$15, 0),FALSE)*$G30)</f>
        <v>0</v>
      </c>
      <c r="AG30" s="1321">
        <f>IF(ISERROR(VLOOKUP(VLOOKUP($A30, 'E4 TB Allocation Details'!$A$18:$L$214, MATCH("Customer ID", 'E4 TB Allocation Details'!$A$18:$L$18, 0),FALSE), 'E2 Allocators'!$B$15:$W$361, MATCH('O5 Details by Class &amp; Accounts'!AG$18, 'E2 Allocators'!$B$15:$W$15, 0),FALSE)*$G30), 0, VLOOKUP(VLOOKUP($A30, 'E4 TB Allocation Details'!$A$18:$L$214, MATCH("Customer ID", 'E4 TB Allocation Details'!$A$18:$L$18, 0),FALSE), 'E2 Allocators'!$B$15:$W$361, MATCH('O5 Details by Class &amp; Accounts'!AG$18, 'E2 Allocators'!$B$15:$W$15, 0),FALSE)*$G30)</f>
        <v>0</v>
      </c>
      <c r="AH30" s="1321">
        <f>IF(ISERROR(VLOOKUP(VLOOKUP($A30, 'E4 TB Allocation Details'!$A$18:$L$214, MATCH("Customer ID", 'E4 TB Allocation Details'!$A$18:$L$18, 0),FALSE), 'E2 Allocators'!$B$15:$W$361, MATCH('O5 Details by Class &amp; Accounts'!AH$18, 'E2 Allocators'!$B$15:$W$15, 0),FALSE)*$G30), 0, VLOOKUP(VLOOKUP($A30, 'E4 TB Allocation Details'!$A$18:$L$214, MATCH("Customer ID", 'E4 TB Allocation Details'!$A$18:$L$18, 0),FALSE), 'E2 Allocators'!$B$15:$W$361, MATCH('O5 Details by Class &amp; Accounts'!AH$18, 'E2 Allocators'!$B$15:$W$15, 0),FALSE)*$G30)</f>
        <v>0</v>
      </c>
      <c r="AI30" s="1321">
        <f>IF(ISERROR(VLOOKUP(VLOOKUP($A30, 'E4 TB Allocation Details'!$A$18:$L$214, MATCH("Customer ID", 'E4 TB Allocation Details'!$A$18:$L$18, 0),FALSE), 'E2 Allocators'!$B$15:$W$361, MATCH('O5 Details by Class &amp; Accounts'!AI$18, 'E2 Allocators'!$B$15:$W$15, 0),FALSE)*$G30), 0, VLOOKUP(VLOOKUP($A30, 'E4 TB Allocation Details'!$A$18:$L$214, MATCH("Customer ID", 'E4 TB Allocation Details'!$A$18:$L$18, 0),FALSE), 'E2 Allocators'!$B$15:$W$361, MATCH('O5 Details by Class &amp; Accounts'!AI$18, 'E2 Allocators'!$B$15:$W$15, 0),FALSE)*$G30)</f>
        <v>0</v>
      </c>
      <c r="AJ30" s="1321">
        <f>IF(ISERROR(VLOOKUP(VLOOKUP($A30, 'E4 TB Allocation Details'!$A$18:$L$214, MATCH("Customer ID", 'E4 TB Allocation Details'!$A$18:$L$18, 0),FALSE), 'E2 Allocators'!$B$15:$W$361, MATCH('O5 Details by Class &amp; Accounts'!AJ$18, 'E2 Allocators'!$B$15:$W$15, 0),FALSE)*$G30), 0, VLOOKUP(VLOOKUP($A30, 'E4 TB Allocation Details'!$A$18:$L$214, MATCH("Customer ID", 'E4 TB Allocation Details'!$A$18:$L$18, 0),FALSE), 'E2 Allocators'!$B$15:$W$361, MATCH('O5 Details by Class &amp; Accounts'!AJ$18, 'E2 Allocators'!$B$15:$W$15, 0),FALSE)*$G30)</f>
        <v>0</v>
      </c>
      <c r="AK30" s="1321">
        <f>IF(ISERROR(VLOOKUP(VLOOKUP($A30, 'E4 TB Allocation Details'!$A$18:$L$214, MATCH("Customer ID", 'E4 TB Allocation Details'!$A$18:$L$18, 0),FALSE), 'E2 Allocators'!$B$15:$W$361, MATCH('O5 Details by Class &amp; Accounts'!AK$18, 'E2 Allocators'!$B$15:$W$15, 0),FALSE)*$G30), 0, VLOOKUP(VLOOKUP($A30, 'E4 TB Allocation Details'!$A$18:$L$214, MATCH("Customer ID", 'E4 TB Allocation Details'!$A$18:$L$18, 0),FALSE), 'E2 Allocators'!$B$15:$W$361, MATCH('O5 Details by Class &amp; Accounts'!AK$18, 'E2 Allocators'!$B$15:$W$15, 0),FALSE)*$G30)</f>
        <v>0</v>
      </c>
      <c r="AL30" s="1321">
        <f>IF(ISERROR(VLOOKUP(VLOOKUP($A30, 'E4 TB Allocation Details'!$A$18:$L$214, MATCH("Customer ID", 'E4 TB Allocation Details'!$A$18:$L$18, 0),FALSE), 'E2 Allocators'!$B$15:$W$361, MATCH('O5 Details by Class &amp; Accounts'!AL$18, 'E2 Allocators'!$B$15:$W$15, 0),FALSE)*$G30), 0, VLOOKUP(VLOOKUP($A30, 'E4 TB Allocation Details'!$A$18:$L$214, MATCH("Customer ID", 'E4 TB Allocation Details'!$A$18:$L$18, 0),FALSE), 'E2 Allocators'!$B$15:$W$361, MATCH('O5 Details by Class &amp; Accounts'!AL$18, 'E2 Allocators'!$B$15:$W$15, 0),FALSE)*$G30)</f>
        <v>0</v>
      </c>
      <c r="AM30" s="1321">
        <f>IF(ISERROR(VLOOKUP(VLOOKUP($A30, 'E4 TB Allocation Details'!$A$18:$L$214, MATCH("Customer ID", 'E4 TB Allocation Details'!$A$18:$L$18, 0),FALSE), 'E2 Allocators'!$B$15:$W$361, MATCH('O5 Details by Class &amp; Accounts'!AM$18, 'E2 Allocators'!$B$15:$W$15, 0),FALSE)*$G30), 0, VLOOKUP(VLOOKUP($A30, 'E4 TB Allocation Details'!$A$18:$L$214, MATCH("Customer ID", 'E4 TB Allocation Details'!$A$18:$L$18, 0),FALSE), 'E2 Allocators'!$B$15:$W$361, MATCH('O5 Details by Class &amp; Accounts'!AM$18, 'E2 Allocators'!$B$15:$W$15, 0),FALSE)*$G30)</f>
        <v>0</v>
      </c>
      <c r="AN30" s="1321">
        <f>IF(ISERROR(VLOOKUP(VLOOKUP($A30, 'E4 TB Allocation Details'!$A$18:$L$214, MATCH("Customer ID", 'E4 TB Allocation Details'!$A$18:$L$18, 0),FALSE), 'E2 Allocators'!$B$15:$W$361, MATCH('O5 Details by Class &amp; Accounts'!AN$18, 'E2 Allocators'!$B$15:$W$15, 0),FALSE)*$G30), 0, VLOOKUP(VLOOKUP($A30, 'E4 TB Allocation Details'!$A$18:$L$214, MATCH("Customer ID", 'E4 TB Allocation Details'!$A$18:$L$18, 0),FALSE), 'E2 Allocators'!$B$15:$W$361, MATCH('O5 Details by Class &amp; Accounts'!AN$18, 'E2 Allocators'!$B$15:$W$15, 0),FALSE)*$G30)</f>
        <v>0</v>
      </c>
      <c r="AO30" s="1321">
        <f>IF(ISERROR(VLOOKUP(VLOOKUP($A30, 'E4 TB Allocation Details'!$A$18:$L$214, MATCH("Customer ID", 'E4 TB Allocation Details'!$A$18:$L$18, 0),FALSE), 'E2 Allocators'!$B$15:$W$361, MATCH('O5 Details by Class &amp; Accounts'!AO$18, 'E2 Allocators'!$B$15:$W$15, 0),FALSE)*$G30), 0, VLOOKUP(VLOOKUP($A30, 'E4 TB Allocation Details'!$A$18:$L$214, MATCH("Customer ID", 'E4 TB Allocation Details'!$A$18:$L$18, 0),FALSE), 'E2 Allocators'!$B$15:$W$361, MATCH('O5 Details by Class &amp; Accounts'!AO$18, 'E2 Allocators'!$B$15:$W$15, 0),FALSE)*$G30)</f>
        <v>0</v>
      </c>
      <c r="AP30" s="1321">
        <f>IF(ISERROR(VLOOKUP(VLOOKUP($A30, 'E4 TB Allocation Details'!$A$18:$L$214, MATCH("Customer ID", 'E4 TB Allocation Details'!$A$18:$L$18, 0),FALSE), 'E2 Allocators'!$B$15:$W$361, MATCH('O5 Details by Class &amp; Accounts'!AP$18, 'E2 Allocators'!$B$15:$W$15, 0),FALSE)*$G30), 0, VLOOKUP(VLOOKUP($A30, 'E4 TB Allocation Details'!$A$18:$L$214, MATCH("Customer ID", 'E4 TB Allocation Details'!$A$18:$L$18, 0),FALSE), 'E2 Allocators'!$B$15:$W$361, MATCH('O5 Details by Class &amp; Accounts'!AP$18, 'E2 Allocators'!$B$15:$W$15, 0),FALSE)*$G30)</f>
        <v>0</v>
      </c>
      <c r="AQ30" s="1321">
        <f>IF(ISERROR(VLOOKUP(VLOOKUP($A30, 'E4 TB Allocation Details'!$A$18:$L$214, MATCH("Customer ID", 'E4 TB Allocation Details'!$A$18:$L$18, 0),FALSE), 'E2 Allocators'!$B$15:$W$361, MATCH('O5 Details by Class &amp; Accounts'!AQ$18, 'E2 Allocators'!$B$15:$W$15, 0),FALSE)*$G30), 0, VLOOKUP(VLOOKUP($A30, 'E4 TB Allocation Details'!$A$18:$L$214, MATCH("Customer ID", 'E4 TB Allocation Details'!$A$18:$L$18, 0),FALSE), 'E2 Allocators'!$B$15:$W$361, MATCH('O5 Details by Class &amp; Accounts'!AQ$18, 'E2 Allocators'!$B$15:$W$15, 0),FALSE)*$G30)</f>
        <v>0</v>
      </c>
      <c r="AR30" s="1321">
        <f>IF(ISERROR(VLOOKUP(VLOOKUP($A30, 'E4 TB Allocation Details'!$A$18:$L$214, MATCH("Customer ID", 'E4 TB Allocation Details'!$A$18:$L$18, 0),FALSE), 'E2 Allocators'!$B$15:$W$361, MATCH('O5 Details by Class &amp; Accounts'!AR$18, 'E2 Allocators'!$B$15:$W$15, 0),FALSE)*$G30), 0, VLOOKUP(VLOOKUP($A30, 'E4 TB Allocation Details'!$A$18:$L$214, MATCH("Customer ID", 'E4 TB Allocation Details'!$A$18:$L$18, 0),FALSE), 'E2 Allocators'!$B$15:$W$361, MATCH('O5 Details by Class &amp; Accounts'!AR$18, 'E2 Allocators'!$B$15:$W$15, 0),FALSE)*$G30)</f>
        <v>0</v>
      </c>
      <c r="AS30" s="1321">
        <f>IF(ISERROR(VLOOKUP(VLOOKUP($A30, 'E4 TB Allocation Details'!$A$18:$L$214, MATCH("Customer ID", 'E4 TB Allocation Details'!$A$18:$L$18, 0),FALSE), 'E2 Allocators'!$B$15:$W$361, MATCH('O5 Details by Class &amp; Accounts'!AS$18, 'E2 Allocators'!$B$15:$W$15, 0),FALSE)*$G30), 0, VLOOKUP(VLOOKUP($A30, 'E4 TB Allocation Details'!$A$18:$L$214, MATCH("Customer ID", 'E4 TB Allocation Details'!$A$18:$L$18, 0),FALSE), 'E2 Allocators'!$B$15:$W$361, MATCH('O5 Details by Class &amp; Accounts'!AS$18, 'E2 Allocators'!$B$15:$W$15, 0),FALSE)*$G30)</f>
        <v>0</v>
      </c>
      <c r="AT30" s="1321">
        <f>IF(ISERROR(VLOOKUP(VLOOKUP($A30, 'E4 TB Allocation Details'!$A$18:$L$214, MATCH("Customer ID", 'E4 TB Allocation Details'!$A$18:$L$18, 0),FALSE), 'E2 Allocators'!$B$15:$W$361, MATCH('O5 Details by Class &amp; Accounts'!AT$18, 'E2 Allocators'!$B$15:$W$15, 0),FALSE)*$G30), 0, VLOOKUP(VLOOKUP($A30, 'E4 TB Allocation Details'!$A$18:$L$214, MATCH("Customer ID", 'E4 TB Allocation Details'!$A$18:$L$18, 0),FALSE), 'E2 Allocators'!$B$15:$W$361, MATCH('O5 Details by Class &amp; Accounts'!AT$18, 'E2 Allocators'!$B$15:$W$15, 0),FALSE)*$G30)</f>
        <v>0</v>
      </c>
      <c r="AU30" s="1321">
        <f>IF(ISERROR(VLOOKUP(VLOOKUP($A30, 'E4 TB Allocation Details'!$A$18:$L$214, MATCH("Customer ID", 'E4 TB Allocation Details'!$A$18:$L$18, 0),FALSE), 'E2 Allocators'!$B$15:$W$361, MATCH('O5 Details by Class &amp; Accounts'!AU$18, 'E2 Allocators'!$B$15:$W$15, 0),FALSE)*$G30), 0, VLOOKUP(VLOOKUP($A30, 'E4 TB Allocation Details'!$A$18:$L$214, MATCH("Customer ID", 'E4 TB Allocation Details'!$A$18:$L$18, 0),FALSE), 'E2 Allocators'!$B$15:$W$361, MATCH('O5 Details by Class &amp; Accounts'!AU$18, 'E2 Allocators'!$B$15:$W$15, 0),FALSE)*$G30)</f>
        <v>0</v>
      </c>
      <c r="AV30" s="1321">
        <f>IF(ISERROR(VLOOKUP(VLOOKUP($A30, 'E4 TB Allocation Details'!$A$18:$L$214, MATCH("Customer ID", 'E4 TB Allocation Details'!$A$18:$L$18, 0),FALSE), 'E2 Allocators'!$B$15:$W$361, MATCH('O5 Details by Class &amp; Accounts'!AV$18, 'E2 Allocators'!$B$15:$W$15, 0),FALSE)*$G30), 0, VLOOKUP(VLOOKUP($A30, 'E4 TB Allocation Details'!$A$18:$L$214, MATCH("Customer ID", 'E4 TB Allocation Details'!$A$18:$L$18, 0),FALSE), 'E2 Allocators'!$B$15:$W$361, MATCH('O5 Details by Class &amp; Accounts'!AV$18, 'E2 Allocators'!$B$15:$W$15, 0),FALSE)*$G30)</f>
        <v>0</v>
      </c>
      <c r="AW30" s="1321">
        <f>IF(ISERROR(VLOOKUP(VLOOKUP($A30, 'E4 TB Allocation Details'!$A$18:$L$214, MATCH("Customer ID", 'E4 TB Allocation Details'!$A$18:$L$18, 0),FALSE), 'E2 Allocators'!$B$15:$W$361, MATCH('O5 Details by Class &amp; Accounts'!AW$18, 'E2 Allocators'!$B$15:$W$15, 0),FALSE)*$G30), 0, VLOOKUP(VLOOKUP($A30, 'E4 TB Allocation Details'!$A$18:$L$214, MATCH("Customer ID", 'E4 TB Allocation Details'!$A$18:$L$18, 0),FALSE), 'E2 Allocators'!$B$15:$W$361, MATCH('O5 Details by Class &amp; Accounts'!AW$18, 'E2 Allocators'!$B$15:$W$15, 0),FALSE)*$G30)</f>
        <v>0</v>
      </c>
      <c r="AX30" s="1321">
        <f t="shared" si="2"/>
        <v>0</v>
      </c>
      <c r="AY30" s="1321">
        <f>IF(ISERROR(VLOOKUP(VLOOKUP($A30, 'E4 TB Allocation Details'!$A$18:$L$214, MATCH("Misc ID", 'E4 TB Allocation Details'!$A$18:$L$18, 0),FALSE), 'E2 Allocators'!$B$15:$W$361, MATCH('O5 Details by Class &amp; Accounts'!AY$18, 'E2 Allocators'!$B$15:$W$15, 0),FALSE)*$E30), 0, VLOOKUP(VLOOKUP($A30, 'E4 TB Allocation Details'!$A$18:$L$214, MATCH("Misc ID", 'E4 TB Allocation Details'!$A$18:$L$18, 0),FALSE), 'E2 Allocators'!$B$15:$W$361, MATCH('O5 Details by Class &amp; Accounts'!AY$18, 'E2 Allocators'!$B$15:$W$15, 0),FALSE)*$E30)</f>
        <v>0</v>
      </c>
      <c r="AZ30" s="1321">
        <f>IF(ISERROR(VLOOKUP(VLOOKUP($A30, 'E4 TB Allocation Details'!$A$18:$L$214, MATCH("Misc ID", 'E4 TB Allocation Details'!$A$18:$L$18, 0),FALSE), 'E2 Allocators'!$B$15:$W$361, MATCH('O5 Details by Class &amp; Accounts'!AZ$18, 'E2 Allocators'!$B$15:$W$15, 0),FALSE)*$E30), 0, VLOOKUP(VLOOKUP($A30, 'E4 TB Allocation Details'!$A$18:$L$214, MATCH("Misc ID", 'E4 TB Allocation Details'!$A$18:$L$18, 0),FALSE), 'E2 Allocators'!$B$15:$W$361, MATCH('O5 Details by Class &amp; Accounts'!AZ$18, 'E2 Allocators'!$B$15:$W$15, 0),FALSE)*$E30)</f>
        <v>0</v>
      </c>
      <c r="BA30" s="1321">
        <f>IF(ISERROR(VLOOKUP(VLOOKUP($A30, 'E4 TB Allocation Details'!$A$18:$L$214, MATCH("Misc ID", 'E4 TB Allocation Details'!$A$18:$L$18, 0),FALSE), 'E2 Allocators'!$B$15:$W$361, MATCH('O5 Details by Class &amp; Accounts'!BA$18, 'E2 Allocators'!$B$15:$W$15, 0),FALSE)*$E30), 0, VLOOKUP(VLOOKUP($A30, 'E4 TB Allocation Details'!$A$18:$L$214, MATCH("Misc ID", 'E4 TB Allocation Details'!$A$18:$L$18, 0),FALSE), 'E2 Allocators'!$B$15:$W$361, MATCH('O5 Details by Class &amp; Accounts'!BA$18, 'E2 Allocators'!$B$15:$W$15, 0),FALSE)*$E30)</f>
        <v>0</v>
      </c>
      <c r="BB30" s="1321">
        <f>IF(ISERROR(VLOOKUP(VLOOKUP($A30, 'E4 TB Allocation Details'!$A$18:$L$214, MATCH("Misc ID", 'E4 TB Allocation Details'!$A$18:$L$18, 0),FALSE), 'E2 Allocators'!$B$15:$W$361, MATCH('O5 Details by Class &amp; Accounts'!BB$18, 'E2 Allocators'!$B$15:$W$15, 0),FALSE)*$E30), 0, VLOOKUP(VLOOKUP($A30, 'E4 TB Allocation Details'!$A$18:$L$214, MATCH("Misc ID", 'E4 TB Allocation Details'!$A$18:$L$18, 0),FALSE), 'E2 Allocators'!$B$15:$W$361, MATCH('O5 Details by Class &amp; Accounts'!BB$18, 'E2 Allocators'!$B$15:$W$15, 0),FALSE)*$E30)</f>
        <v>0</v>
      </c>
      <c r="BC30" s="1321">
        <f>IF(ISERROR(VLOOKUP(VLOOKUP($A30, 'E4 TB Allocation Details'!$A$18:$L$214, MATCH("Misc ID", 'E4 TB Allocation Details'!$A$18:$L$18, 0),FALSE), 'E2 Allocators'!$B$15:$W$361, MATCH('O5 Details by Class &amp; Accounts'!BC$18, 'E2 Allocators'!$B$15:$W$15, 0),FALSE)*$E30), 0, VLOOKUP(VLOOKUP($A30, 'E4 TB Allocation Details'!$A$18:$L$214, MATCH("Misc ID", 'E4 TB Allocation Details'!$A$18:$L$18, 0),FALSE), 'E2 Allocators'!$B$15:$W$361, MATCH('O5 Details by Class &amp; Accounts'!BC$18, 'E2 Allocators'!$B$15:$W$15, 0),FALSE)*$E30)</f>
        <v>0</v>
      </c>
      <c r="BD30" s="1321">
        <f>IF(ISERROR(VLOOKUP(VLOOKUP($A30, 'E4 TB Allocation Details'!$A$18:$L$214, MATCH("Misc ID", 'E4 TB Allocation Details'!$A$18:$L$18, 0),FALSE), 'E2 Allocators'!$B$15:$W$361, MATCH('O5 Details by Class &amp; Accounts'!BD$18, 'E2 Allocators'!$B$15:$W$15, 0),FALSE)*$E30), 0, VLOOKUP(VLOOKUP($A30, 'E4 TB Allocation Details'!$A$18:$L$214, MATCH("Misc ID", 'E4 TB Allocation Details'!$A$18:$L$18, 0),FALSE), 'E2 Allocators'!$B$15:$W$361, MATCH('O5 Details by Class &amp; Accounts'!BD$18, 'E2 Allocators'!$B$15:$W$15, 0),FALSE)*$E30)</f>
        <v>0</v>
      </c>
      <c r="BE30" s="1321">
        <f>IF(ISERROR(VLOOKUP(VLOOKUP($A30, 'E4 TB Allocation Details'!$A$18:$L$214, MATCH("Misc ID", 'E4 TB Allocation Details'!$A$18:$L$18, 0),FALSE), 'E2 Allocators'!$B$15:$W$361, MATCH('O5 Details by Class &amp; Accounts'!BE$18, 'E2 Allocators'!$B$15:$W$15, 0),FALSE)*$E30), 0, VLOOKUP(VLOOKUP($A30, 'E4 TB Allocation Details'!$A$18:$L$214, MATCH("Misc ID", 'E4 TB Allocation Details'!$A$18:$L$18, 0),FALSE), 'E2 Allocators'!$B$15:$W$361, MATCH('O5 Details by Class &amp; Accounts'!BE$18, 'E2 Allocators'!$B$15:$W$15, 0),FALSE)*$E30)</f>
        <v>0</v>
      </c>
      <c r="BF30" s="1321">
        <f>IF(ISERROR(VLOOKUP(VLOOKUP($A30, 'E4 TB Allocation Details'!$A$18:$L$214, MATCH("Misc ID", 'E4 TB Allocation Details'!$A$18:$L$18, 0),FALSE), 'E2 Allocators'!$B$15:$W$361, MATCH('O5 Details by Class &amp; Accounts'!BF$18, 'E2 Allocators'!$B$15:$W$15, 0),FALSE)*$E30), 0, VLOOKUP(VLOOKUP($A30, 'E4 TB Allocation Details'!$A$18:$L$214, MATCH("Misc ID", 'E4 TB Allocation Details'!$A$18:$L$18, 0),FALSE), 'E2 Allocators'!$B$15:$W$361, MATCH('O5 Details by Class &amp; Accounts'!BF$18, 'E2 Allocators'!$B$15:$W$15, 0),FALSE)*$E30)</f>
        <v>0</v>
      </c>
      <c r="BG30" s="1321">
        <f>IF(ISERROR(VLOOKUP(VLOOKUP($A30, 'E4 TB Allocation Details'!$A$18:$L$214, MATCH("Misc ID", 'E4 TB Allocation Details'!$A$18:$L$18, 0),FALSE), 'E2 Allocators'!$B$15:$W$361, MATCH('O5 Details by Class &amp; Accounts'!BG$18, 'E2 Allocators'!$B$15:$W$15, 0),FALSE)*$E30), 0, VLOOKUP(VLOOKUP($A30, 'E4 TB Allocation Details'!$A$18:$L$214, MATCH("Misc ID", 'E4 TB Allocation Details'!$A$18:$L$18, 0),FALSE), 'E2 Allocators'!$B$15:$W$361, MATCH('O5 Details by Class &amp; Accounts'!BG$18, 'E2 Allocators'!$B$15:$W$15, 0),FALSE)*$E30)</f>
        <v>0</v>
      </c>
      <c r="BH30" s="1321">
        <f>IF(ISERROR(VLOOKUP(VLOOKUP($A30, 'E4 TB Allocation Details'!$A$18:$L$214, MATCH("Misc ID", 'E4 TB Allocation Details'!$A$18:$L$18, 0),FALSE), 'E2 Allocators'!$B$15:$W$361, MATCH('O5 Details by Class &amp; Accounts'!BH$18, 'E2 Allocators'!$B$15:$W$15, 0),FALSE)*$E30), 0, VLOOKUP(VLOOKUP($A30, 'E4 TB Allocation Details'!$A$18:$L$214, MATCH("Misc ID", 'E4 TB Allocation Details'!$A$18:$L$18, 0),FALSE), 'E2 Allocators'!$B$15:$W$361, MATCH('O5 Details by Class &amp; Accounts'!BH$18, 'E2 Allocators'!$B$15:$W$15, 0),FALSE)*$E30)</f>
        <v>0</v>
      </c>
      <c r="BI30" s="1321">
        <f>IF(ISERROR(VLOOKUP(VLOOKUP($A30, 'E4 TB Allocation Details'!$A$18:$L$214, MATCH("Misc ID", 'E4 TB Allocation Details'!$A$18:$L$18, 0),FALSE), 'E2 Allocators'!$B$15:$W$361, MATCH('O5 Details by Class &amp; Accounts'!BI$18, 'E2 Allocators'!$B$15:$W$15, 0),FALSE)*$E30), 0, VLOOKUP(VLOOKUP($A30, 'E4 TB Allocation Details'!$A$18:$L$214, MATCH("Misc ID", 'E4 TB Allocation Details'!$A$18:$L$18, 0),FALSE), 'E2 Allocators'!$B$15:$W$361, MATCH('O5 Details by Class &amp; Accounts'!BI$18, 'E2 Allocators'!$B$15:$W$15, 0),FALSE)*$E30)</f>
        <v>0</v>
      </c>
      <c r="BJ30" s="1321">
        <f>IF(ISERROR(VLOOKUP(VLOOKUP($A30, 'E4 TB Allocation Details'!$A$18:$L$214, MATCH("Misc ID", 'E4 TB Allocation Details'!$A$18:$L$18, 0),FALSE), 'E2 Allocators'!$B$15:$W$361, MATCH('O5 Details by Class &amp; Accounts'!BJ$18, 'E2 Allocators'!$B$15:$W$15, 0),FALSE)*$E30), 0, VLOOKUP(VLOOKUP($A30, 'E4 TB Allocation Details'!$A$18:$L$214, MATCH("Misc ID", 'E4 TB Allocation Details'!$A$18:$L$18, 0),FALSE), 'E2 Allocators'!$B$15:$W$361, MATCH('O5 Details by Class &amp; Accounts'!BJ$18, 'E2 Allocators'!$B$15:$W$15, 0),FALSE)*$E30)</f>
        <v>0</v>
      </c>
      <c r="BK30" s="1321">
        <f>IF(ISERROR(VLOOKUP(VLOOKUP($A30, 'E4 TB Allocation Details'!$A$18:$L$214, MATCH("Misc ID", 'E4 TB Allocation Details'!$A$18:$L$18, 0),FALSE), 'E2 Allocators'!$B$15:$W$361, MATCH('O5 Details by Class &amp; Accounts'!BK$18, 'E2 Allocators'!$B$15:$W$15, 0),FALSE)*$E30), 0, VLOOKUP(VLOOKUP($A30, 'E4 TB Allocation Details'!$A$18:$L$214, MATCH("Misc ID", 'E4 TB Allocation Details'!$A$18:$L$18, 0),FALSE), 'E2 Allocators'!$B$15:$W$361, MATCH('O5 Details by Class &amp; Accounts'!BK$18, 'E2 Allocators'!$B$15:$W$15, 0),FALSE)*$E30)</f>
        <v>0</v>
      </c>
      <c r="BL30" s="1321">
        <f>IF(ISERROR(VLOOKUP(VLOOKUP($A30, 'E4 TB Allocation Details'!$A$18:$L$214, MATCH("Misc ID", 'E4 TB Allocation Details'!$A$18:$L$18, 0),FALSE), 'E2 Allocators'!$B$15:$W$361, MATCH('O5 Details by Class &amp; Accounts'!BL$18, 'E2 Allocators'!$B$15:$W$15, 0),FALSE)*$E30), 0, VLOOKUP(VLOOKUP($A30, 'E4 TB Allocation Details'!$A$18:$L$214, MATCH("Misc ID", 'E4 TB Allocation Details'!$A$18:$L$18, 0),FALSE), 'E2 Allocators'!$B$15:$W$361, MATCH('O5 Details by Class &amp; Accounts'!BL$18, 'E2 Allocators'!$B$15:$W$15, 0),FALSE)*$E30)</f>
        <v>0</v>
      </c>
      <c r="BM30" s="1321">
        <f>IF(ISERROR(VLOOKUP(VLOOKUP($A30, 'E4 TB Allocation Details'!$A$18:$L$214, MATCH("Misc ID", 'E4 TB Allocation Details'!$A$18:$L$18, 0),FALSE), 'E2 Allocators'!$B$15:$W$361, MATCH('O5 Details by Class &amp; Accounts'!BM$18, 'E2 Allocators'!$B$15:$W$15, 0),FALSE)*$E30), 0, VLOOKUP(VLOOKUP($A30, 'E4 TB Allocation Details'!$A$18:$L$214, MATCH("Misc ID", 'E4 TB Allocation Details'!$A$18:$L$18, 0),FALSE), 'E2 Allocators'!$B$15:$W$361, MATCH('O5 Details by Class &amp; Accounts'!BM$18, 'E2 Allocators'!$B$15:$W$15, 0),FALSE)*$E30)</f>
        <v>0</v>
      </c>
      <c r="BN30" s="1321">
        <f>IF(ISERROR(VLOOKUP(VLOOKUP($A30, 'E4 TB Allocation Details'!$A$18:$L$214, MATCH("Misc ID", 'E4 TB Allocation Details'!$A$18:$L$18, 0),FALSE), 'E2 Allocators'!$B$15:$W$361, MATCH('O5 Details by Class &amp; Accounts'!BN$18, 'E2 Allocators'!$B$15:$W$15, 0),FALSE)*$E30), 0, VLOOKUP(VLOOKUP($A30, 'E4 TB Allocation Details'!$A$18:$L$214, MATCH("Misc ID", 'E4 TB Allocation Details'!$A$18:$L$18, 0),FALSE), 'E2 Allocators'!$B$15:$W$361, MATCH('O5 Details by Class &amp; Accounts'!BN$18, 'E2 Allocators'!$B$15:$W$15, 0),FALSE)*$E30)</f>
        <v>0</v>
      </c>
      <c r="BO30" s="1321">
        <f>IF(ISERROR(VLOOKUP(VLOOKUP($A30, 'E4 TB Allocation Details'!$A$18:$L$214, MATCH("Misc ID", 'E4 TB Allocation Details'!$A$18:$L$18, 0),FALSE), 'E2 Allocators'!$B$15:$W$361, MATCH('O5 Details by Class &amp; Accounts'!BO$18, 'E2 Allocators'!$B$15:$W$15, 0),FALSE)*$E30), 0, VLOOKUP(VLOOKUP($A30, 'E4 TB Allocation Details'!$A$18:$L$214, MATCH("Misc ID", 'E4 TB Allocation Details'!$A$18:$L$18, 0),FALSE), 'E2 Allocators'!$B$15:$W$361, MATCH('O5 Details by Class &amp; Accounts'!BO$18, 'E2 Allocators'!$B$15:$W$15, 0),FALSE)*$E30)</f>
        <v>0</v>
      </c>
      <c r="BP30" s="1321">
        <f>IF(ISERROR(VLOOKUP(VLOOKUP($A30, 'E4 TB Allocation Details'!$A$18:$L$214, MATCH("Misc ID", 'E4 TB Allocation Details'!$A$18:$L$18, 0),FALSE), 'E2 Allocators'!$B$15:$W$361, MATCH('O5 Details by Class &amp; Accounts'!BP$18, 'E2 Allocators'!$B$15:$W$15, 0),FALSE)*$E30), 0, VLOOKUP(VLOOKUP($A30, 'E4 TB Allocation Details'!$A$18:$L$214, MATCH("Misc ID", 'E4 TB Allocation Details'!$A$18:$L$18, 0),FALSE), 'E2 Allocators'!$B$15:$W$361, MATCH('O5 Details by Class &amp; Accounts'!BP$18, 'E2 Allocators'!$B$15:$W$15, 0),FALSE)*$E30)</f>
        <v>0</v>
      </c>
      <c r="BQ30" s="1321">
        <f>IF(ISERROR(VLOOKUP(VLOOKUP($A30, 'E4 TB Allocation Details'!$A$18:$L$214, MATCH("Misc ID", 'E4 TB Allocation Details'!$A$18:$L$18, 0),FALSE), 'E2 Allocators'!$B$15:$W$361, MATCH('O5 Details by Class &amp; Accounts'!BQ$18, 'E2 Allocators'!$B$15:$W$15, 0),FALSE)*$E30), 0, VLOOKUP(VLOOKUP($A30, 'E4 TB Allocation Details'!$A$18:$L$214, MATCH("Misc ID", 'E4 TB Allocation Details'!$A$18:$L$18, 0),FALSE), 'E2 Allocators'!$B$15:$W$361, MATCH('O5 Details by Class &amp; Accounts'!BQ$18, 'E2 Allocators'!$B$15:$W$15, 0),FALSE)*$E30)</f>
        <v>0</v>
      </c>
      <c r="BR30" s="1321">
        <f>IF(ISERROR(VLOOKUP(VLOOKUP($A30, 'E4 TB Allocation Details'!$A$18:$L$214, MATCH("Misc ID", 'E4 TB Allocation Details'!$A$18:$L$18, 0),FALSE), 'E2 Allocators'!$B$15:$W$361, MATCH('O5 Details by Class &amp; Accounts'!BR$18, 'E2 Allocators'!$B$15:$W$15, 0),FALSE)*$E30), 0, VLOOKUP(VLOOKUP($A30, 'E4 TB Allocation Details'!$A$18:$L$214, MATCH("Misc ID", 'E4 TB Allocation Details'!$A$18:$L$18, 0),FALSE), 'E2 Allocators'!$B$15:$W$361, MATCH('O5 Details by Class &amp; Accounts'!BR$18, 'E2 Allocators'!$B$15:$W$15, 0),FALSE)*$E30)</f>
        <v>0</v>
      </c>
      <c r="BS30" s="1321">
        <f t="shared" si="3"/>
        <v>0</v>
      </c>
      <c r="BT30" s="1321">
        <f>IF(ISERROR(VLOOKUP(VLOOKUP($A30, 'E4 TB Allocation Details'!$A$18:$L$214, MATCH("A &amp; G ID", 'E4 TB Allocation Details'!$A$18:$L$18, 0),FALSE), 'E2 Allocators'!$B$15:$W$361, MATCH('O5 Details by Class &amp; Accounts'!BT$18, 'E2 Allocators'!$B$15:$W$15, 0),FALSE)*$E30), 0, VLOOKUP(VLOOKUP($A30, 'E4 TB Allocation Details'!$A$18:$L$214, MATCH("A &amp; G ID", 'E4 TB Allocation Details'!$A$18:$L$18, 0),FALSE), 'E2 Allocators'!$B$15:$W$361, MATCH('O5 Details by Class &amp; Accounts'!BT$18, 'E2 Allocators'!$B$15:$W$15, 0),FALSE)*$E30)</f>
        <v>0</v>
      </c>
      <c r="BU30" s="1321">
        <f>IF(ISERROR(VLOOKUP(VLOOKUP($A30, 'E4 TB Allocation Details'!$A$18:$L$214, MATCH("A &amp; G ID", 'E4 TB Allocation Details'!$A$18:$L$18, 0),FALSE), 'E2 Allocators'!$B$15:$W$361, MATCH('O5 Details by Class &amp; Accounts'!BU$18, 'E2 Allocators'!$B$15:$W$15, 0),FALSE)*$E30), 0, VLOOKUP(VLOOKUP($A30, 'E4 TB Allocation Details'!$A$18:$L$214, MATCH("A &amp; G ID", 'E4 TB Allocation Details'!$A$18:$L$18, 0),FALSE), 'E2 Allocators'!$B$15:$W$361, MATCH('O5 Details by Class &amp; Accounts'!BU$18, 'E2 Allocators'!$B$15:$W$15, 0),FALSE)*$E30)</f>
        <v>0</v>
      </c>
      <c r="BV30" s="1321">
        <f>IF(ISERROR(VLOOKUP(VLOOKUP($A30, 'E4 TB Allocation Details'!$A$18:$L$214, MATCH("A &amp; G ID", 'E4 TB Allocation Details'!$A$18:$L$18, 0),FALSE), 'E2 Allocators'!$B$15:$W$361, MATCH('O5 Details by Class &amp; Accounts'!BV$18, 'E2 Allocators'!$B$15:$W$15, 0),FALSE)*$E30), 0, VLOOKUP(VLOOKUP($A30, 'E4 TB Allocation Details'!$A$18:$L$214, MATCH("A &amp; G ID", 'E4 TB Allocation Details'!$A$18:$L$18, 0),FALSE), 'E2 Allocators'!$B$15:$W$361, MATCH('O5 Details by Class &amp; Accounts'!BV$18, 'E2 Allocators'!$B$15:$W$15, 0),FALSE)*$E30)</f>
        <v>0</v>
      </c>
      <c r="BW30" s="1321">
        <f>IF(ISERROR(VLOOKUP(VLOOKUP($A30, 'E4 TB Allocation Details'!$A$18:$L$214, MATCH("A &amp; G ID", 'E4 TB Allocation Details'!$A$18:$L$18, 0),FALSE), 'E2 Allocators'!$B$15:$W$361, MATCH('O5 Details by Class &amp; Accounts'!BW$18, 'E2 Allocators'!$B$15:$W$15, 0),FALSE)*$E30), 0, VLOOKUP(VLOOKUP($A30, 'E4 TB Allocation Details'!$A$18:$L$214, MATCH("A &amp; G ID", 'E4 TB Allocation Details'!$A$18:$L$18, 0),FALSE), 'E2 Allocators'!$B$15:$W$361, MATCH('O5 Details by Class &amp; Accounts'!BW$18, 'E2 Allocators'!$B$15:$W$15, 0),FALSE)*$E30)</f>
        <v>0</v>
      </c>
      <c r="BX30" s="1321">
        <f>IF(ISERROR(VLOOKUP(VLOOKUP($A30, 'E4 TB Allocation Details'!$A$18:$L$214, MATCH("A &amp; G ID", 'E4 TB Allocation Details'!$A$18:$L$18, 0),FALSE), 'E2 Allocators'!$B$15:$W$361, MATCH('O5 Details by Class &amp; Accounts'!BX$18, 'E2 Allocators'!$B$15:$W$15, 0),FALSE)*$E30), 0, VLOOKUP(VLOOKUP($A30, 'E4 TB Allocation Details'!$A$18:$L$214, MATCH("A &amp; G ID", 'E4 TB Allocation Details'!$A$18:$L$18, 0),FALSE), 'E2 Allocators'!$B$15:$W$361, MATCH('O5 Details by Class &amp; Accounts'!BX$18, 'E2 Allocators'!$B$15:$W$15, 0),FALSE)*$E30)</f>
        <v>0</v>
      </c>
      <c r="BY30" s="1321">
        <f>IF(ISERROR(VLOOKUP(VLOOKUP($A30, 'E4 TB Allocation Details'!$A$18:$L$214, MATCH("A &amp; G ID", 'E4 TB Allocation Details'!$A$18:$L$18, 0),FALSE), 'E2 Allocators'!$B$15:$W$361, MATCH('O5 Details by Class &amp; Accounts'!BY$18, 'E2 Allocators'!$B$15:$W$15, 0),FALSE)*$E30), 0, VLOOKUP(VLOOKUP($A30, 'E4 TB Allocation Details'!$A$18:$L$214, MATCH("A &amp; G ID", 'E4 TB Allocation Details'!$A$18:$L$18, 0),FALSE), 'E2 Allocators'!$B$15:$W$361, MATCH('O5 Details by Class &amp; Accounts'!BY$18, 'E2 Allocators'!$B$15:$W$15, 0),FALSE)*$E30)</f>
        <v>0</v>
      </c>
      <c r="BZ30" s="1321">
        <f>IF(ISERROR(VLOOKUP(VLOOKUP($A30, 'E4 TB Allocation Details'!$A$18:$L$214, MATCH("A &amp; G ID", 'E4 TB Allocation Details'!$A$18:$L$18, 0),FALSE), 'E2 Allocators'!$B$15:$W$361, MATCH('O5 Details by Class &amp; Accounts'!BZ$18, 'E2 Allocators'!$B$15:$W$15, 0),FALSE)*$E30), 0, VLOOKUP(VLOOKUP($A30, 'E4 TB Allocation Details'!$A$18:$L$214, MATCH("A &amp; G ID", 'E4 TB Allocation Details'!$A$18:$L$18, 0),FALSE), 'E2 Allocators'!$B$15:$W$361, MATCH('O5 Details by Class &amp; Accounts'!BZ$18, 'E2 Allocators'!$B$15:$W$15, 0),FALSE)*$E30)</f>
        <v>0</v>
      </c>
      <c r="CA30" s="1321">
        <f>IF(ISERROR(VLOOKUP(VLOOKUP($A30, 'E4 TB Allocation Details'!$A$18:$L$214, MATCH("A &amp; G ID", 'E4 TB Allocation Details'!$A$18:$L$18, 0),FALSE), 'E2 Allocators'!$B$15:$W$361, MATCH('O5 Details by Class &amp; Accounts'!CA$18, 'E2 Allocators'!$B$15:$W$15, 0),FALSE)*$E30), 0, VLOOKUP(VLOOKUP($A30, 'E4 TB Allocation Details'!$A$18:$L$214, MATCH("A &amp; G ID", 'E4 TB Allocation Details'!$A$18:$L$18, 0),FALSE), 'E2 Allocators'!$B$15:$W$361, MATCH('O5 Details by Class &amp; Accounts'!CA$18, 'E2 Allocators'!$B$15:$W$15, 0),FALSE)*$E30)</f>
        <v>0</v>
      </c>
      <c r="CB30" s="1321">
        <f>IF(ISERROR(VLOOKUP(VLOOKUP($A30, 'E4 TB Allocation Details'!$A$18:$L$214, MATCH("A &amp; G ID", 'E4 TB Allocation Details'!$A$18:$L$18, 0),FALSE), 'E2 Allocators'!$B$15:$W$361, MATCH('O5 Details by Class &amp; Accounts'!CB$18, 'E2 Allocators'!$B$15:$W$15, 0),FALSE)*$E30), 0, VLOOKUP(VLOOKUP($A30, 'E4 TB Allocation Details'!$A$18:$L$214, MATCH("A &amp; G ID", 'E4 TB Allocation Details'!$A$18:$L$18, 0),FALSE), 'E2 Allocators'!$B$15:$W$361, MATCH('O5 Details by Class &amp; Accounts'!CB$18, 'E2 Allocators'!$B$15:$W$15, 0),FALSE)*$E30)</f>
        <v>0</v>
      </c>
      <c r="CC30" s="1321">
        <f>IF(ISERROR(VLOOKUP(VLOOKUP($A30, 'E4 TB Allocation Details'!$A$18:$L$214, MATCH("A &amp; G ID", 'E4 TB Allocation Details'!$A$18:$L$18, 0),FALSE), 'E2 Allocators'!$B$15:$W$361, MATCH('O5 Details by Class &amp; Accounts'!CC$18, 'E2 Allocators'!$B$15:$W$15, 0),FALSE)*$E30), 0, VLOOKUP(VLOOKUP($A30, 'E4 TB Allocation Details'!$A$18:$L$214, MATCH("A &amp; G ID", 'E4 TB Allocation Details'!$A$18:$L$18, 0),FALSE), 'E2 Allocators'!$B$15:$W$361, MATCH('O5 Details by Class &amp; Accounts'!CC$18, 'E2 Allocators'!$B$15:$W$15, 0),FALSE)*$E30)</f>
        <v>0</v>
      </c>
      <c r="CD30" s="1321">
        <f>IF(ISERROR(VLOOKUP(VLOOKUP($A30, 'E4 TB Allocation Details'!$A$18:$L$214, MATCH("A &amp; G ID", 'E4 TB Allocation Details'!$A$18:$L$18, 0),FALSE), 'E2 Allocators'!$B$15:$W$361, MATCH('O5 Details by Class &amp; Accounts'!CD$18, 'E2 Allocators'!$B$15:$W$15, 0),FALSE)*$E30), 0, VLOOKUP(VLOOKUP($A30, 'E4 TB Allocation Details'!$A$18:$L$214, MATCH("A &amp; G ID", 'E4 TB Allocation Details'!$A$18:$L$18, 0),FALSE), 'E2 Allocators'!$B$15:$W$361, MATCH('O5 Details by Class &amp; Accounts'!CD$18, 'E2 Allocators'!$B$15:$W$15, 0),FALSE)*$E30)</f>
        <v>0</v>
      </c>
      <c r="CE30" s="1321">
        <f>IF(ISERROR(VLOOKUP(VLOOKUP($A30, 'E4 TB Allocation Details'!$A$18:$L$214, MATCH("A &amp; G ID", 'E4 TB Allocation Details'!$A$18:$L$18, 0),FALSE), 'E2 Allocators'!$B$15:$W$361, MATCH('O5 Details by Class &amp; Accounts'!CE$18, 'E2 Allocators'!$B$15:$W$15, 0),FALSE)*$E30), 0, VLOOKUP(VLOOKUP($A30, 'E4 TB Allocation Details'!$A$18:$L$214, MATCH("A &amp; G ID", 'E4 TB Allocation Details'!$A$18:$L$18, 0),FALSE), 'E2 Allocators'!$B$15:$W$361, MATCH('O5 Details by Class &amp; Accounts'!CE$18, 'E2 Allocators'!$B$15:$W$15, 0),FALSE)*$E30)</f>
        <v>0</v>
      </c>
      <c r="CF30" s="1321">
        <f>IF(ISERROR(VLOOKUP(VLOOKUP($A30, 'E4 TB Allocation Details'!$A$18:$L$214, MATCH("A &amp; G ID", 'E4 TB Allocation Details'!$A$18:$L$18, 0),FALSE), 'E2 Allocators'!$B$15:$W$361, MATCH('O5 Details by Class &amp; Accounts'!CF$18, 'E2 Allocators'!$B$15:$W$15, 0),FALSE)*$E30), 0, VLOOKUP(VLOOKUP($A30, 'E4 TB Allocation Details'!$A$18:$L$214, MATCH("A &amp; G ID", 'E4 TB Allocation Details'!$A$18:$L$18, 0),FALSE), 'E2 Allocators'!$B$15:$W$361, MATCH('O5 Details by Class &amp; Accounts'!CF$18, 'E2 Allocators'!$B$15:$W$15, 0),FALSE)*$E30)</f>
        <v>0</v>
      </c>
      <c r="CG30" s="1321">
        <f>IF(ISERROR(VLOOKUP(VLOOKUP($A30, 'E4 TB Allocation Details'!$A$18:$L$214, MATCH("A &amp; G ID", 'E4 TB Allocation Details'!$A$18:$L$18, 0),FALSE), 'E2 Allocators'!$B$15:$W$361, MATCH('O5 Details by Class &amp; Accounts'!CG$18, 'E2 Allocators'!$B$15:$W$15, 0),FALSE)*$E30), 0, VLOOKUP(VLOOKUP($A30, 'E4 TB Allocation Details'!$A$18:$L$214, MATCH("A &amp; G ID", 'E4 TB Allocation Details'!$A$18:$L$18, 0),FALSE), 'E2 Allocators'!$B$15:$W$361, MATCH('O5 Details by Class &amp; Accounts'!CG$18, 'E2 Allocators'!$B$15:$W$15, 0),FALSE)*$E30)</f>
        <v>0</v>
      </c>
      <c r="CH30" s="1321">
        <f>IF(ISERROR(VLOOKUP(VLOOKUP($A30, 'E4 TB Allocation Details'!$A$18:$L$214, MATCH("A &amp; G ID", 'E4 TB Allocation Details'!$A$18:$L$18, 0),FALSE), 'E2 Allocators'!$B$15:$W$361, MATCH('O5 Details by Class &amp; Accounts'!CH$18, 'E2 Allocators'!$B$15:$W$15, 0),FALSE)*$E30), 0, VLOOKUP(VLOOKUP($A30, 'E4 TB Allocation Details'!$A$18:$L$214, MATCH("A &amp; G ID", 'E4 TB Allocation Details'!$A$18:$L$18, 0),FALSE), 'E2 Allocators'!$B$15:$W$361, MATCH('O5 Details by Class &amp; Accounts'!CH$18, 'E2 Allocators'!$B$15:$W$15, 0),FALSE)*$E30)</f>
        <v>0</v>
      </c>
      <c r="CI30" s="1321">
        <f>IF(ISERROR(VLOOKUP(VLOOKUP($A30, 'E4 TB Allocation Details'!$A$18:$L$214, MATCH("A &amp; G ID", 'E4 TB Allocation Details'!$A$18:$L$18, 0),FALSE), 'E2 Allocators'!$B$15:$W$361, MATCH('O5 Details by Class &amp; Accounts'!CI$18, 'E2 Allocators'!$B$15:$W$15, 0),FALSE)*$E30), 0, VLOOKUP(VLOOKUP($A30, 'E4 TB Allocation Details'!$A$18:$L$214, MATCH("A &amp; G ID", 'E4 TB Allocation Details'!$A$18:$L$18, 0),FALSE), 'E2 Allocators'!$B$15:$W$361, MATCH('O5 Details by Class &amp; Accounts'!CI$18, 'E2 Allocators'!$B$15:$W$15, 0),FALSE)*$E30)</f>
        <v>0</v>
      </c>
      <c r="CJ30" s="1321">
        <f>IF(ISERROR(VLOOKUP(VLOOKUP($A30, 'E4 TB Allocation Details'!$A$18:$L$214, MATCH("A &amp; G ID", 'E4 TB Allocation Details'!$A$18:$L$18, 0),FALSE), 'E2 Allocators'!$B$15:$W$361, MATCH('O5 Details by Class &amp; Accounts'!CJ$18, 'E2 Allocators'!$B$15:$W$15, 0),FALSE)*$E30), 0, VLOOKUP(VLOOKUP($A30, 'E4 TB Allocation Details'!$A$18:$L$214, MATCH("A &amp; G ID", 'E4 TB Allocation Details'!$A$18:$L$18, 0),FALSE), 'E2 Allocators'!$B$15:$W$361, MATCH('O5 Details by Class &amp; Accounts'!CJ$18, 'E2 Allocators'!$B$15:$W$15, 0),FALSE)*$E30)</f>
        <v>0</v>
      </c>
      <c r="CK30" s="1321">
        <f>IF(ISERROR(VLOOKUP(VLOOKUP($A30, 'E4 TB Allocation Details'!$A$18:$L$214, MATCH("A &amp; G ID", 'E4 TB Allocation Details'!$A$18:$L$18, 0),FALSE), 'E2 Allocators'!$B$15:$W$361, MATCH('O5 Details by Class &amp; Accounts'!CK$18, 'E2 Allocators'!$B$15:$W$15, 0),FALSE)*$E30), 0, VLOOKUP(VLOOKUP($A30, 'E4 TB Allocation Details'!$A$18:$L$214, MATCH("A &amp; G ID", 'E4 TB Allocation Details'!$A$18:$L$18, 0),FALSE), 'E2 Allocators'!$B$15:$W$361, MATCH('O5 Details by Class &amp; Accounts'!CK$18, 'E2 Allocators'!$B$15:$W$15, 0),FALSE)*$E30)</f>
        <v>0</v>
      </c>
      <c r="CL30" s="1321">
        <f>IF(ISERROR(VLOOKUP(VLOOKUP($A30, 'E4 TB Allocation Details'!$A$18:$L$214, MATCH("A &amp; G ID", 'E4 TB Allocation Details'!$A$18:$L$18, 0),FALSE), 'E2 Allocators'!$B$15:$W$361, MATCH('O5 Details by Class &amp; Accounts'!CL$18, 'E2 Allocators'!$B$15:$W$15, 0),FALSE)*$E30), 0, VLOOKUP(VLOOKUP($A30, 'E4 TB Allocation Details'!$A$18:$L$214, MATCH("A &amp; G ID", 'E4 TB Allocation Details'!$A$18:$L$18, 0),FALSE), 'E2 Allocators'!$B$15:$W$361, MATCH('O5 Details by Class &amp; Accounts'!CL$18, 'E2 Allocators'!$B$15:$W$15, 0),FALSE)*$E30)</f>
        <v>0</v>
      </c>
      <c r="CM30" s="1321">
        <f>IF(ISERROR(VLOOKUP(VLOOKUP($A30, 'E4 TB Allocation Details'!$A$18:$L$214, MATCH("A &amp; G ID", 'E4 TB Allocation Details'!$A$18:$L$18, 0),FALSE), 'E2 Allocators'!$B$15:$W$361, MATCH('O5 Details by Class &amp; Accounts'!CM$18, 'E2 Allocators'!$B$15:$W$15, 0),FALSE)*$E30), 0, VLOOKUP(VLOOKUP($A30, 'E4 TB Allocation Details'!$A$18:$L$214, MATCH("A &amp; G ID", 'E4 TB Allocation Details'!$A$18:$L$18, 0),FALSE), 'E2 Allocators'!$B$15:$W$361, MATCH('O5 Details by Class &amp; Accounts'!CM$18, 'E2 Allocators'!$B$15:$W$15, 0),FALSE)*$E30)</f>
        <v>0</v>
      </c>
      <c r="CN30" s="1321">
        <f t="shared" si="5"/>
        <v>0</v>
      </c>
      <c r="CO30" s="1650">
        <f t="shared" si="4"/>
        <v>0</v>
      </c>
      <c r="CQ30" s="1898" t="e">
        <v>#N/A</v>
      </c>
    </row>
    <row r="31" spans="1:95" s="64" customFormat="1" ht="12.75">
      <c r="A31" s="1087" t="s">
        <v>827</v>
      </c>
      <c r="B31" s="1088" t="s">
        <v>363</v>
      </c>
      <c r="C31" s="1647">
        <f>IF(ISERROR(VLOOKUP($A31,'I3 TB Data'!$A$19:$H$484,MATCH('O5 Details by Class &amp; Accounts'!$C$18, 'I3 TB Data'!$A$19:$H$19,0),0)), 0, VLOOKUP($A31,'I3 TB Data'!$A$19:$H$484,MATCH('O5 Details by Class &amp; Accounts'!$C$18,'I3 TB Data'!$A$19:$H$19,0),0))</f>
        <v>0</v>
      </c>
      <c r="D31" s="1648">
        <f>'I4 BO ASSETS'!E28</f>
        <v>0</v>
      </c>
      <c r="E31" s="1647">
        <f t="shared" si="6"/>
        <v>0</v>
      </c>
      <c r="F31" s="1649">
        <f>IF(ISERROR(VLOOKUP($A31, 'E1 Categorization'!A33:E124, MATCH("Customer Component", 'E1 Categorization'!$A$33:$E$33,0), 0)), 0, IF(VLOOKUP($A31, 'E1 Categorization'!A33:E124, MATCH("Customer Component", 'E1 Categorization'!$A$33:$E$33,0), 0)=0, 'O5 Details by Class &amp; Accounts'!$E31, IF(AND(VLOOKUP($A31, 'E1 Categorization'!A33:E124, MATCH("Customer Component", 'E1 Categorization'!$A$33:$E$33,0), 0) &gt;0, VLOOKUP($A31, 'E1 Categorization'!A33:E124, MATCH("Customer Component", 'E1 Categorization'!$A$33:$E$33,0), 0)&lt;1), 'O5 Details by Class &amp; Accounts'!$E31*(1-VLOOKUP($A31, 'E1 Categorization'!A33:E124, MATCH("Customer Component", 'E1 Categorization'!$A$33:$E$33,0), 0)), 0)))</f>
        <v>0</v>
      </c>
      <c r="G31" s="1649">
        <f>IF(ISERROR(VLOOKUP($A31, 'E1 Categorization'!A33:E124, MATCH("Customer Component", 'E1 Categorization'!$A$33:$E$33,0), 0)),0, IF(VLOOKUP($A31, 'E1 Categorization'!A33:E124, MATCH("Customer Component", 'E1 Categorization'!$A$33:$E$33,0), 0)=0, 0, IF(AND(VLOOKUP($A31, 'E1 Categorization'!A33:E124, MATCH("Customer Component", 'E1 Categorization'!$A$33:$E$33,0), 0) &gt;0, VLOOKUP($A31, 'E1 Categorization'!A33:E124, MATCH("Customer Component", 'E1 Categorization'!$A$33:$E$33,0), 0)&lt;1), 'O5 Details by Class &amp; Accounts'!$E31*(VLOOKUP($A31, 'E1 Categorization'!A33:E124, MATCH("Customer Component", 'E1 Categorization'!$A$33:$E$33,0), 0)), 'O5 Details by Class &amp; Accounts'!$E31)))</f>
        <v>0</v>
      </c>
      <c r="H31" s="1321">
        <f t="shared" si="0"/>
        <v>0</v>
      </c>
      <c r="I31" s="1321">
        <f>IF(ISERROR(VLOOKUP(VLOOKUP($A31, 'E4 TB Allocation Details'!$A$18:$L$214, MATCH("Demand ID", 'E4 TB Allocation Details'!$A$18:$L$18, 0),FALSE), 'E2 Allocators'!$B$15:$W$361, MATCH('O5 Details by Class &amp; Accounts'!I$18, 'E2 Allocators'!$B$15:$W$15, 0),FALSE)*$F31), 0, VLOOKUP(VLOOKUP($A31, 'E4 TB Allocation Details'!$A$18:$L$214, MATCH("Demand ID", 'E4 TB Allocation Details'!$A$18:$L$18, 0),FALSE), 'E2 Allocators'!$B$15:$W$361, MATCH('O5 Details by Class &amp; Accounts'!I$18, 'E2 Allocators'!$B$15:$W$15, 0),FALSE)*$F31)</f>
        <v>0</v>
      </c>
      <c r="J31" s="1321">
        <f>IF(ISERROR(VLOOKUP(VLOOKUP($A31, 'E4 TB Allocation Details'!$A$18:$L$214, MATCH("Demand ID", 'E4 TB Allocation Details'!$A$18:$L$18, 0),FALSE), 'E2 Allocators'!$B$15:$W$361, MATCH('O5 Details by Class &amp; Accounts'!J$18, 'E2 Allocators'!$B$15:$W$15, 0),FALSE)*$F31), 0, VLOOKUP(VLOOKUP($A31, 'E4 TB Allocation Details'!$A$18:$L$214, MATCH("Demand ID", 'E4 TB Allocation Details'!$A$18:$L$18, 0),FALSE), 'E2 Allocators'!$B$15:$W$361, MATCH('O5 Details by Class &amp; Accounts'!J$18, 'E2 Allocators'!$B$15:$W$15, 0),FALSE)*$F31)</f>
        <v>0</v>
      </c>
      <c r="K31" s="1321">
        <f>IF(ISERROR(VLOOKUP(VLOOKUP($A31, 'E4 TB Allocation Details'!$A$18:$L$214, MATCH("Demand ID", 'E4 TB Allocation Details'!$A$18:$L$18, 0),FALSE), 'E2 Allocators'!$B$15:$W$361, MATCH('O5 Details by Class &amp; Accounts'!K$18, 'E2 Allocators'!$B$15:$W$15, 0),FALSE)*$F31), 0, VLOOKUP(VLOOKUP($A31, 'E4 TB Allocation Details'!$A$18:$L$214, MATCH("Demand ID", 'E4 TB Allocation Details'!$A$18:$L$18, 0),FALSE), 'E2 Allocators'!$B$15:$W$361, MATCH('O5 Details by Class &amp; Accounts'!K$18, 'E2 Allocators'!$B$15:$W$15, 0),FALSE)*$F31)</f>
        <v>0</v>
      </c>
      <c r="L31" s="1321">
        <f>IF(ISERROR(VLOOKUP(VLOOKUP($A31, 'E4 TB Allocation Details'!$A$18:$L$214, MATCH("Demand ID", 'E4 TB Allocation Details'!$A$18:$L$18, 0),FALSE), 'E2 Allocators'!$B$15:$W$361, MATCH('O5 Details by Class &amp; Accounts'!L$18, 'E2 Allocators'!$B$15:$W$15, 0),FALSE)*$F31), 0, VLOOKUP(VLOOKUP($A31, 'E4 TB Allocation Details'!$A$18:$L$214, MATCH("Demand ID", 'E4 TB Allocation Details'!$A$18:$L$18, 0),FALSE), 'E2 Allocators'!$B$15:$W$361, MATCH('O5 Details by Class &amp; Accounts'!L$18, 'E2 Allocators'!$B$15:$W$15, 0),FALSE)*$F31)</f>
        <v>0</v>
      </c>
      <c r="M31" s="1321">
        <f>IF(ISERROR(VLOOKUP(VLOOKUP($A31, 'E4 TB Allocation Details'!$A$18:$L$214, MATCH("Demand ID", 'E4 TB Allocation Details'!$A$18:$L$18, 0),FALSE), 'E2 Allocators'!$B$15:$W$361, MATCH('O5 Details by Class &amp; Accounts'!M$18, 'E2 Allocators'!$B$15:$W$15, 0),FALSE)*$F31), 0, VLOOKUP(VLOOKUP($A31, 'E4 TB Allocation Details'!$A$18:$L$214, MATCH("Demand ID", 'E4 TB Allocation Details'!$A$18:$L$18, 0),FALSE), 'E2 Allocators'!$B$15:$W$361, MATCH('O5 Details by Class &amp; Accounts'!M$18, 'E2 Allocators'!$B$15:$W$15, 0),FALSE)*$F31)</f>
        <v>0</v>
      </c>
      <c r="N31" s="1321">
        <f>IF(ISERROR(VLOOKUP(VLOOKUP($A31, 'E4 TB Allocation Details'!$A$18:$L$214, MATCH("Demand ID", 'E4 TB Allocation Details'!$A$18:$L$18, 0),FALSE), 'E2 Allocators'!$B$15:$W$361, MATCH('O5 Details by Class &amp; Accounts'!N$18, 'E2 Allocators'!$B$15:$W$15, 0),FALSE)*$F31), 0, VLOOKUP(VLOOKUP($A31, 'E4 TB Allocation Details'!$A$18:$L$214, MATCH("Demand ID", 'E4 TB Allocation Details'!$A$18:$L$18, 0),FALSE), 'E2 Allocators'!$B$15:$W$361, MATCH('O5 Details by Class &amp; Accounts'!N$18, 'E2 Allocators'!$B$15:$W$15, 0),FALSE)*$F31)</f>
        <v>0</v>
      </c>
      <c r="O31" s="1321">
        <f>IF(ISERROR(VLOOKUP(VLOOKUP($A31, 'E4 TB Allocation Details'!$A$18:$L$214, MATCH("Demand ID", 'E4 TB Allocation Details'!$A$18:$L$18, 0),FALSE), 'E2 Allocators'!$B$15:$W$361, MATCH('O5 Details by Class &amp; Accounts'!O$18, 'E2 Allocators'!$B$15:$W$15, 0),FALSE)*$F31), 0, VLOOKUP(VLOOKUP($A31, 'E4 TB Allocation Details'!$A$18:$L$214, MATCH("Demand ID", 'E4 TB Allocation Details'!$A$18:$L$18, 0),FALSE), 'E2 Allocators'!$B$15:$W$361, MATCH('O5 Details by Class &amp; Accounts'!O$18, 'E2 Allocators'!$B$15:$W$15, 0),FALSE)*$F31)</f>
        <v>0</v>
      </c>
      <c r="P31" s="1321">
        <f>IF(ISERROR(VLOOKUP(VLOOKUP($A31, 'E4 TB Allocation Details'!$A$18:$L$214, MATCH("Demand ID", 'E4 TB Allocation Details'!$A$18:$L$18, 0),FALSE), 'E2 Allocators'!$B$15:$W$361, MATCH('O5 Details by Class &amp; Accounts'!P$18, 'E2 Allocators'!$B$15:$W$15, 0),FALSE)*$F31), 0, VLOOKUP(VLOOKUP($A31, 'E4 TB Allocation Details'!$A$18:$L$214, MATCH("Demand ID", 'E4 TB Allocation Details'!$A$18:$L$18, 0),FALSE), 'E2 Allocators'!$B$15:$W$361, MATCH('O5 Details by Class &amp; Accounts'!P$18, 'E2 Allocators'!$B$15:$W$15, 0),FALSE)*$F31)</f>
        <v>0</v>
      </c>
      <c r="Q31" s="1321">
        <f>IF(ISERROR(VLOOKUP(VLOOKUP($A31, 'E4 TB Allocation Details'!$A$18:$L$214, MATCH("Demand ID", 'E4 TB Allocation Details'!$A$18:$L$18, 0),FALSE), 'E2 Allocators'!$B$15:$W$361, MATCH('O5 Details by Class &amp; Accounts'!Q$18, 'E2 Allocators'!$B$15:$W$15, 0),FALSE)*$F31), 0, VLOOKUP(VLOOKUP($A31, 'E4 TB Allocation Details'!$A$18:$L$214, MATCH("Demand ID", 'E4 TB Allocation Details'!$A$18:$L$18, 0),FALSE), 'E2 Allocators'!$B$15:$W$361, MATCH('O5 Details by Class &amp; Accounts'!Q$18, 'E2 Allocators'!$B$15:$W$15, 0),FALSE)*$F31)</f>
        <v>0</v>
      </c>
      <c r="R31" s="1321">
        <f>IF(ISERROR(VLOOKUP(VLOOKUP($A31, 'E4 TB Allocation Details'!$A$18:$L$214, MATCH("Demand ID", 'E4 TB Allocation Details'!$A$18:$L$18, 0),FALSE), 'E2 Allocators'!$B$15:$W$361, MATCH('O5 Details by Class &amp; Accounts'!R$18, 'E2 Allocators'!$B$15:$W$15, 0),FALSE)*$F31), 0, VLOOKUP(VLOOKUP($A31, 'E4 TB Allocation Details'!$A$18:$L$214, MATCH("Demand ID", 'E4 TB Allocation Details'!$A$18:$L$18, 0),FALSE), 'E2 Allocators'!$B$15:$W$361, MATCH('O5 Details by Class &amp; Accounts'!R$18, 'E2 Allocators'!$B$15:$W$15, 0),FALSE)*$F31)</f>
        <v>0</v>
      </c>
      <c r="S31" s="1321">
        <f>IF(ISERROR(VLOOKUP(VLOOKUP($A31, 'E4 TB Allocation Details'!$A$18:$L$214, MATCH("Demand ID", 'E4 TB Allocation Details'!$A$18:$L$18, 0),FALSE), 'E2 Allocators'!$B$15:$W$361, MATCH('O5 Details by Class &amp; Accounts'!S$18, 'E2 Allocators'!$B$15:$W$15, 0),FALSE)*$F31), 0, VLOOKUP(VLOOKUP($A31, 'E4 TB Allocation Details'!$A$18:$L$214, MATCH("Demand ID", 'E4 TB Allocation Details'!$A$18:$L$18, 0),FALSE), 'E2 Allocators'!$B$15:$W$361, MATCH('O5 Details by Class &amp; Accounts'!S$18, 'E2 Allocators'!$B$15:$W$15, 0),FALSE)*$F31)</f>
        <v>0</v>
      </c>
      <c r="T31" s="1321">
        <f>IF(ISERROR(VLOOKUP(VLOOKUP($A31, 'E4 TB Allocation Details'!$A$18:$L$214, MATCH("Demand ID", 'E4 TB Allocation Details'!$A$18:$L$18, 0),FALSE), 'E2 Allocators'!$B$15:$W$361, MATCH('O5 Details by Class &amp; Accounts'!T$18, 'E2 Allocators'!$B$15:$W$15, 0),FALSE)*$F31), 0, VLOOKUP(VLOOKUP($A31, 'E4 TB Allocation Details'!$A$18:$L$214, MATCH("Demand ID", 'E4 TB Allocation Details'!$A$18:$L$18, 0),FALSE), 'E2 Allocators'!$B$15:$W$361, MATCH('O5 Details by Class &amp; Accounts'!T$18, 'E2 Allocators'!$B$15:$W$15, 0),FALSE)*$F31)</f>
        <v>0</v>
      </c>
      <c r="U31" s="1321">
        <f>IF(ISERROR(VLOOKUP(VLOOKUP($A31, 'E4 TB Allocation Details'!$A$18:$L$214, MATCH("Demand ID", 'E4 TB Allocation Details'!$A$18:$L$18, 0),FALSE), 'E2 Allocators'!$B$15:$W$361, MATCH('O5 Details by Class &amp; Accounts'!U$18, 'E2 Allocators'!$B$15:$W$15, 0),FALSE)*$F31), 0, VLOOKUP(VLOOKUP($A31, 'E4 TB Allocation Details'!$A$18:$L$214, MATCH("Demand ID", 'E4 TB Allocation Details'!$A$18:$L$18, 0),FALSE), 'E2 Allocators'!$B$15:$W$361, MATCH('O5 Details by Class &amp; Accounts'!U$18, 'E2 Allocators'!$B$15:$W$15, 0),FALSE)*$F31)</f>
        <v>0</v>
      </c>
      <c r="V31" s="1321">
        <f>IF(ISERROR(VLOOKUP(VLOOKUP($A31, 'E4 TB Allocation Details'!$A$18:$L$214, MATCH("Demand ID", 'E4 TB Allocation Details'!$A$18:$L$18, 0),FALSE), 'E2 Allocators'!$B$15:$W$361, MATCH('O5 Details by Class &amp; Accounts'!V$18, 'E2 Allocators'!$B$15:$W$15, 0),FALSE)*$F31), 0, VLOOKUP(VLOOKUP($A31, 'E4 TB Allocation Details'!$A$18:$L$214, MATCH("Demand ID", 'E4 TB Allocation Details'!$A$18:$L$18, 0),FALSE), 'E2 Allocators'!$B$15:$W$361, MATCH('O5 Details by Class &amp; Accounts'!V$18, 'E2 Allocators'!$B$15:$W$15, 0),FALSE)*$F31)</f>
        <v>0</v>
      </c>
      <c r="W31" s="1321">
        <f>IF(ISERROR(VLOOKUP(VLOOKUP($A31, 'E4 TB Allocation Details'!$A$18:$L$214, MATCH("Demand ID", 'E4 TB Allocation Details'!$A$18:$L$18, 0),FALSE), 'E2 Allocators'!$B$15:$W$361, MATCH('O5 Details by Class &amp; Accounts'!W$18, 'E2 Allocators'!$B$15:$W$15, 0),FALSE)*$F31), 0, VLOOKUP(VLOOKUP($A31, 'E4 TB Allocation Details'!$A$18:$L$214, MATCH("Demand ID", 'E4 TB Allocation Details'!$A$18:$L$18, 0),FALSE), 'E2 Allocators'!$B$15:$W$361, MATCH('O5 Details by Class &amp; Accounts'!W$18, 'E2 Allocators'!$B$15:$W$15, 0),FALSE)*$F31)</f>
        <v>0</v>
      </c>
      <c r="X31" s="1321">
        <f>IF(ISERROR(VLOOKUP(VLOOKUP($A31, 'E4 TB Allocation Details'!$A$18:$L$214, MATCH("Demand ID", 'E4 TB Allocation Details'!$A$18:$L$18, 0),FALSE), 'E2 Allocators'!$B$15:$W$361, MATCH('O5 Details by Class &amp; Accounts'!X$18, 'E2 Allocators'!$B$15:$W$15, 0),FALSE)*$F31), 0, VLOOKUP(VLOOKUP($A31, 'E4 TB Allocation Details'!$A$18:$L$214, MATCH("Demand ID", 'E4 TB Allocation Details'!$A$18:$L$18, 0),FALSE), 'E2 Allocators'!$B$15:$W$361, MATCH('O5 Details by Class &amp; Accounts'!X$18, 'E2 Allocators'!$B$15:$W$15, 0),FALSE)*$F31)</f>
        <v>0</v>
      </c>
      <c r="Y31" s="1321">
        <f>IF(ISERROR(VLOOKUP(VLOOKUP($A31, 'E4 TB Allocation Details'!$A$18:$L$214, MATCH("Demand ID", 'E4 TB Allocation Details'!$A$18:$L$18, 0),FALSE), 'E2 Allocators'!$B$15:$W$361, MATCH('O5 Details by Class &amp; Accounts'!Y$18, 'E2 Allocators'!$B$15:$W$15, 0),FALSE)*$F31), 0, VLOOKUP(VLOOKUP($A31, 'E4 TB Allocation Details'!$A$18:$L$214, MATCH("Demand ID", 'E4 TB Allocation Details'!$A$18:$L$18, 0),FALSE), 'E2 Allocators'!$B$15:$W$361, MATCH('O5 Details by Class &amp; Accounts'!Y$18, 'E2 Allocators'!$B$15:$W$15, 0),FALSE)*$F31)</f>
        <v>0</v>
      </c>
      <c r="Z31" s="1321">
        <f>IF(ISERROR(VLOOKUP(VLOOKUP($A31, 'E4 TB Allocation Details'!$A$18:$L$214, MATCH("Demand ID", 'E4 TB Allocation Details'!$A$18:$L$18, 0),FALSE), 'E2 Allocators'!$B$15:$W$361, MATCH('O5 Details by Class &amp; Accounts'!Z$18, 'E2 Allocators'!$B$15:$W$15, 0),FALSE)*$F31), 0, VLOOKUP(VLOOKUP($A31, 'E4 TB Allocation Details'!$A$18:$L$214, MATCH("Demand ID", 'E4 TB Allocation Details'!$A$18:$L$18, 0),FALSE), 'E2 Allocators'!$B$15:$W$361, MATCH('O5 Details by Class &amp; Accounts'!Z$18, 'E2 Allocators'!$B$15:$W$15, 0),FALSE)*$F31)</f>
        <v>0</v>
      </c>
      <c r="AA31" s="1321">
        <f>IF(ISERROR(VLOOKUP(VLOOKUP($A31, 'E4 TB Allocation Details'!$A$18:$L$214, MATCH("Demand ID", 'E4 TB Allocation Details'!$A$18:$L$18, 0),FALSE), 'E2 Allocators'!$B$15:$W$361, MATCH('O5 Details by Class &amp; Accounts'!AA$18, 'E2 Allocators'!$B$15:$W$15, 0),FALSE)*$F31), 0, VLOOKUP(VLOOKUP($A31, 'E4 TB Allocation Details'!$A$18:$L$214, MATCH("Demand ID", 'E4 TB Allocation Details'!$A$18:$L$18, 0),FALSE), 'E2 Allocators'!$B$15:$W$361, MATCH('O5 Details by Class &amp; Accounts'!AA$18, 'E2 Allocators'!$B$15:$W$15, 0),FALSE)*$F31)</f>
        <v>0</v>
      </c>
      <c r="AB31" s="1321">
        <f>IF(ISERROR(VLOOKUP(VLOOKUP($A31, 'E4 TB Allocation Details'!$A$18:$L$214, MATCH("Demand ID", 'E4 TB Allocation Details'!$A$18:$L$18, 0),FALSE), 'E2 Allocators'!$B$15:$W$361, MATCH('O5 Details by Class &amp; Accounts'!AB$18, 'E2 Allocators'!$B$15:$W$15, 0),FALSE)*$F31), 0, VLOOKUP(VLOOKUP($A31, 'E4 TB Allocation Details'!$A$18:$L$214, MATCH("Demand ID", 'E4 TB Allocation Details'!$A$18:$L$18, 0),FALSE), 'E2 Allocators'!$B$15:$W$361, MATCH('O5 Details by Class &amp; Accounts'!AB$18, 'E2 Allocators'!$B$15:$W$15, 0),FALSE)*$F31)</f>
        <v>0</v>
      </c>
      <c r="AC31" s="1321">
        <f t="shared" si="1"/>
        <v>0</v>
      </c>
      <c r="AD31" s="1321">
        <f>IF(ISERROR(VLOOKUP(VLOOKUP($A31, 'E4 TB Allocation Details'!$A$18:$L$214, MATCH("Customer ID", 'E4 TB Allocation Details'!$A$18:$L$18, 0),FALSE), 'E2 Allocators'!$B$15:$W$361, MATCH('O5 Details by Class &amp; Accounts'!AD$18, 'E2 Allocators'!$B$15:$W$15, 0),FALSE)*$G31), 0, VLOOKUP(VLOOKUP($A31, 'E4 TB Allocation Details'!$A$18:$L$214, MATCH("Customer ID", 'E4 TB Allocation Details'!$A$18:$L$18, 0),FALSE), 'E2 Allocators'!$B$15:$W$361, MATCH('O5 Details by Class &amp; Accounts'!AD$18, 'E2 Allocators'!$B$15:$W$15, 0),FALSE)*$G31)</f>
        <v>0</v>
      </c>
      <c r="AE31" s="1321">
        <f>IF(ISERROR(VLOOKUP(VLOOKUP($A31, 'E4 TB Allocation Details'!$A$18:$L$214, MATCH("Customer ID", 'E4 TB Allocation Details'!$A$18:$L$18, 0),FALSE), 'E2 Allocators'!$B$15:$W$361, MATCH('O5 Details by Class &amp; Accounts'!AE$18, 'E2 Allocators'!$B$15:$W$15, 0),FALSE)*$G31), 0, VLOOKUP(VLOOKUP($A31, 'E4 TB Allocation Details'!$A$18:$L$214, MATCH("Customer ID", 'E4 TB Allocation Details'!$A$18:$L$18, 0),FALSE), 'E2 Allocators'!$B$15:$W$361, MATCH('O5 Details by Class &amp; Accounts'!AE$18, 'E2 Allocators'!$B$15:$W$15, 0),FALSE)*$G31)</f>
        <v>0</v>
      </c>
      <c r="AF31" s="1321">
        <f>IF(ISERROR(VLOOKUP(VLOOKUP($A31, 'E4 TB Allocation Details'!$A$18:$L$214, MATCH("Customer ID", 'E4 TB Allocation Details'!$A$18:$L$18, 0),FALSE), 'E2 Allocators'!$B$15:$W$361, MATCH('O5 Details by Class &amp; Accounts'!AF$18, 'E2 Allocators'!$B$15:$W$15, 0),FALSE)*$G31), 0, VLOOKUP(VLOOKUP($A31, 'E4 TB Allocation Details'!$A$18:$L$214, MATCH("Customer ID", 'E4 TB Allocation Details'!$A$18:$L$18, 0),FALSE), 'E2 Allocators'!$B$15:$W$361, MATCH('O5 Details by Class &amp; Accounts'!AF$18, 'E2 Allocators'!$B$15:$W$15, 0),FALSE)*$G31)</f>
        <v>0</v>
      </c>
      <c r="AG31" s="1321">
        <f>IF(ISERROR(VLOOKUP(VLOOKUP($A31, 'E4 TB Allocation Details'!$A$18:$L$214, MATCH("Customer ID", 'E4 TB Allocation Details'!$A$18:$L$18, 0),FALSE), 'E2 Allocators'!$B$15:$W$361, MATCH('O5 Details by Class &amp; Accounts'!AG$18, 'E2 Allocators'!$B$15:$W$15, 0),FALSE)*$G31), 0, VLOOKUP(VLOOKUP($A31, 'E4 TB Allocation Details'!$A$18:$L$214, MATCH("Customer ID", 'E4 TB Allocation Details'!$A$18:$L$18, 0),FALSE), 'E2 Allocators'!$B$15:$W$361, MATCH('O5 Details by Class &amp; Accounts'!AG$18, 'E2 Allocators'!$B$15:$W$15, 0),FALSE)*$G31)</f>
        <v>0</v>
      </c>
      <c r="AH31" s="1321">
        <f>IF(ISERROR(VLOOKUP(VLOOKUP($A31, 'E4 TB Allocation Details'!$A$18:$L$214, MATCH("Customer ID", 'E4 TB Allocation Details'!$A$18:$L$18, 0),FALSE), 'E2 Allocators'!$B$15:$W$361, MATCH('O5 Details by Class &amp; Accounts'!AH$18, 'E2 Allocators'!$B$15:$W$15, 0),FALSE)*$G31), 0, VLOOKUP(VLOOKUP($A31, 'E4 TB Allocation Details'!$A$18:$L$214, MATCH("Customer ID", 'E4 TB Allocation Details'!$A$18:$L$18, 0),FALSE), 'E2 Allocators'!$B$15:$W$361, MATCH('O5 Details by Class &amp; Accounts'!AH$18, 'E2 Allocators'!$B$15:$W$15, 0),FALSE)*$G31)</f>
        <v>0</v>
      </c>
      <c r="AI31" s="1321">
        <f>IF(ISERROR(VLOOKUP(VLOOKUP($A31, 'E4 TB Allocation Details'!$A$18:$L$214, MATCH("Customer ID", 'E4 TB Allocation Details'!$A$18:$L$18, 0),FALSE), 'E2 Allocators'!$B$15:$W$361, MATCH('O5 Details by Class &amp; Accounts'!AI$18, 'E2 Allocators'!$B$15:$W$15, 0),FALSE)*$G31), 0, VLOOKUP(VLOOKUP($A31, 'E4 TB Allocation Details'!$A$18:$L$214, MATCH("Customer ID", 'E4 TB Allocation Details'!$A$18:$L$18, 0),FALSE), 'E2 Allocators'!$B$15:$W$361, MATCH('O5 Details by Class &amp; Accounts'!AI$18, 'E2 Allocators'!$B$15:$W$15, 0),FALSE)*$G31)</f>
        <v>0</v>
      </c>
      <c r="AJ31" s="1321">
        <f>IF(ISERROR(VLOOKUP(VLOOKUP($A31, 'E4 TB Allocation Details'!$A$18:$L$214, MATCH("Customer ID", 'E4 TB Allocation Details'!$A$18:$L$18, 0),FALSE), 'E2 Allocators'!$B$15:$W$361, MATCH('O5 Details by Class &amp; Accounts'!AJ$18, 'E2 Allocators'!$B$15:$W$15, 0),FALSE)*$G31), 0, VLOOKUP(VLOOKUP($A31, 'E4 TB Allocation Details'!$A$18:$L$214, MATCH("Customer ID", 'E4 TB Allocation Details'!$A$18:$L$18, 0),FALSE), 'E2 Allocators'!$B$15:$W$361, MATCH('O5 Details by Class &amp; Accounts'!AJ$18, 'E2 Allocators'!$B$15:$W$15, 0),FALSE)*$G31)</f>
        <v>0</v>
      </c>
      <c r="AK31" s="1321">
        <f>IF(ISERROR(VLOOKUP(VLOOKUP($A31, 'E4 TB Allocation Details'!$A$18:$L$214, MATCH("Customer ID", 'E4 TB Allocation Details'!$A$18:$L$18, 0),FALSE), 'E2 Allocators'!$B$15:$W$361, MATCH('O5 Details by Class &amp; Accounts'!AK$18, 'E2 Allocators'!$B$15:$W$15, 0),FALSE)*$G31), 0, VLOOKUP(VLOOKUP($A31, 'E4 TB Allocation Details'!$A$18:$L$214, MATCH("Customer ID", 'E4 TB Allocation Details'!$A$18:$L$18, 0),FALSE), 'E2 Allocators'!$B$15:$W$361, MATCH('O5 Details by Class &amp; Accounts'!AK$18, 'E2 Allocators'!$B$15:$W$15, 0),FALSE)*$G31)</f>
        <v>0</v>
      </c>
      <c r="AL31" s="1321">
        <f>IF(ISERROR(VLOOKUP(VLOOKUP($A31, 'E4 TB Allocation Details'!$A$18:$L$214, MATCH("Customer ID", 'E4 TB Allocation Details'!$A$18:$L$18, 0),FALSE), 'E2 Allocators'!$B$15:$W$361, MATCH('O5 Details by Class &amp; Accounts'!AL$18, 'E2 Allocators'!$B$15:$W$15, 0),FALSE)*$G31), 0, VLOOKUP(VLOOKUP($A31, 'E4 TB Allocation Details'!$A$18:$L$214, MATCH("Customer ID", 'E4 TB Allocation Details'!$A$18:$L$18, 0),FALSE), 'E2 Allocators'!$B$15:$W$361, MATCH('O5 Details by Class &amp; Accounts'!AL$18, 'E2 Allocators'!$B$15:$W$15, 0),FALSE)*$G31)</f>
        <v>0</v>
      </c>
      <c r="AM31" s="1321">
        <f>IF(ISERROR(VLOOKUP(VLOOKUP($A31, 'E4 TB Allocation Details'!$A$18:$L$214, MATCH("Customer ID", 'E4 TB Allocation Details'!$A$18:$L$18, 0),FALSE), 'E2 Allocators'!$B$15:$W$361, MATCH('O5 Details by Class &amp; Accounts'!AM$18, 'E2 Allocators'!$B$15:$W$15, 0),FALSE)*$G31), 0, VLOOKUP(VLOOKUP($A31, 'E4 TB Allocation Details'!$A$18:$L$214, MATCH("Customer ID", 'E4 TB Allocation Details'!$A$18:$L$18, 0),FALSE), 'E2 Allocators'!$B$15:$W$361, MATCH('O5 Details by Class &amp; Accounts'!AM$18, 'E2 Allocators'!$B$15:$W$15, 0),FALSE)*$G31)</f>
        <v>0</v>
      </c>
      <c r="AN31" s="1321">
        <f>IF(ISERROR(VLOOKUP(VLOOKUP($A31, 'E4 TB Allocation Details'!$A$18:$L$214, MATCH("Customer ID", 'E4 TB Allocation Details'!$A$18:$L$18, 0),FALSE), 'E2 Allocators'!$B$15:$W$361, MATCH('O5 Details by Class &amp; Accounts'!AN$18, 'E2 Allocators'!$B$15:$W$15, 0),FALSE)*$G31), 0, VLOOKUP(VLOOKUP($A31, 'E4 TB Allocation Details'!$A$18:$L$214, MATCH("Customer ID", 'E4 TB Allocation Details'!$A$18:$L$18, 0),FALSE), 'E2 Allocators'!$B$15:$W$361, MATCH('O5 Details by Class &amp; Accounts'!AN$18, 'E2 Allocators'!$B$15:$W$15, 0),FALSE)*$G31)</f>
        <v>0</v>
      </c>
      <c r="AO31" s="1321">
        <f>IF(ISERROR(VLOOKUP(VLOOKUP($A31, 'E4 TB Allocation Details'!$A$18:$L$214, MATCH("Customer ID", 'E4 TB Allocation Details'!$A$18:$L$18, 0),FALSE), 'E2 Allocators'!$B$15:$W$361, MATCH('O5 Details by Class &amp; Accounts'!AO$18, 'E2 Allocators'!$B$15:$W$15, 0),FALSE)*$G31), 0, VLOOKUP(VLOOKUP($A31, 'E4 TB Allocation Details'!$A$18:$L$214, MATCH("Customer ID", 'E4 TB Allocation Details'!$A$18:$L$18, 0),FALSE), 'E2 Allocators'!$B$15:$W$361, MATCH('O5 Details by Class &amp; Accounts'!AO$18, 'E2 Allocators'!$B$15:$W$15, 0),FALSE)*$G31)</f>
        <v>0</v>
      </c>
      <c r="AP31" s="1321">
        <f>IF(ISERROR(VLOOKUP(VLOOKUP($A31, 'E4 TB Allocation Details'!$A$18:$L$214, MATCH("Customer ID", 'E4 TB Allocation Details'!$A$18:$L$18, 0),FALSE), 'E2 Allocators'!$B$15:$W$361, MATCH('O5 Details by Class &amp; Accounts'!AP$18, 'E2 Allocators'!$B$15:$W$15, 0),FALSE)*$G31), 0, VLOOKUP(VLOOKUP($A31, 'E4 TB Allocation Details'!$A$18:$L$214, MATCH("Customer ID", 'E4 TB Allocation Details'!$A$18:$L$18, 0),FALSE), 'E2 Allocators'!$B$15:$W$361, MATCH('O5 Details by Class &amp; Accounts'!AP$18, 'E2 Allocators'!$B$15:$W$15, 0),FALSE)*$G31)</f>
        <v>0</v>
      </c>
      <c r="AQ31" s="1321">
        <f>IF(ISERROR(VLOOKUP(VLOOKUP($A31, 'E4 TB Allocation Details'!$A$18:$L$214, MATCH("Customer ID", 'E4 TB Allocation Details'!$A$18:$L$18, 0),FALSE), 'E2 Allocators'!$B$15:$W$361, MATCH('O5 Details by Class &amp; Accounts'!AQ$18, 'E2 Allocators'!$B$15:$W$15, 0),FALSE)*$G31), 0, VLOOKUP(VLOOKUP($A31, 'E4 TB Allocation Details'!$A$18:$L$214, MATCH("Customer ID", 'E4 TB Allocation Details'!$A$18:$L$18, 0),FALSE), 'E2 Allocators'!$B$15:$W$361, MATCH('O5 Details by Class &amp; Accounts'!AQ$18, 'E2 Allocators'!$B$15:$W$15, 0),FALSE)*$G31)</f>
        <v>0</v>
      </c>
      <c r="AR31" s="1321">
        <f>IF(ISERROR(VLOOKUP(VLOOKUP($A31, 'E4 TB Allocation Details'!$A$18:$L$214, MATCH("Customer ID", 'E4 TB Allocation Details'!$A$18:$L$18, 0),FALSE), 'E2 Allocators'!$B$15:$W$361, MATCH('O5 Details by Class &amp; Accounts'!AR$18, 'E2 Allocators'!$B$15:$W$15, 0),FALSE)*$G31), 0, VLOOKUP(VLOOKUP($A31, 'E4 TB Allocation Details'!$A$18:$L$214, MATCH("Customer ID", 'E4 TB Allocation Details'!$A$18:$L$18, 0),FALSE), 'E2 Allocators'!$B$15:$W$361, MATCH('O5 Details by Class &amp; Accounts'!AR$18, 'E2 Allocators'!$B$15:$W$15, 0),FALSE)*$G31)</f>
        <v>0</v>
      </c>
      <c r="AS31" s="1321">
        <f>IF(ISERROR(VLOOKUP(VLOOKUP($A31, 'E4 TB Allocation Details'!$A$18:$L$214, MATCH("Customer ID", 'E4 TB Allocation Details'!$A$18:$L$18, 0),FALSE), 'E2 Allocators'!$B$15:$W$361, MATCH('O5 Details by Class &amp; Accounts'!AS$18, 'E2 Allocators'!$B$15:$W$15, 0),FALSE)*$G31), 0, VLOOKUP(VLOOKUP($A31, 'E4 TB Allocation Details'!$A$18:$L$214, MATCH("Customer ID", 'E4 TB Allocation Details'!$A$18:$L$18, 0),FALSE), 'E2 Allocators'!$B$15:$W$361, MATCH('O5 Details by Class &amp; Accounts'!AS$18, 'E2 Allocators'!$B$15:$W$15, 0),FALSE)*$G31)</f>
        <v>0</v>
      </c>
      <c r="AT31" s="1321">
        <f>IF(ISERROR(VLOOKUP(VLOOKUP($A31, 'E4 TB Allocation Details'!$A$18:$L$214, MATCH("Customer ID", 'E4 TB Allocation Details'!$A$18:$L$18, 0),FALSE), 'E2 Allocators'!$B$15:$W$361, MATCH('O5 Details by Class &amp; Accounts'!AT$18, 'E2 Allocators'!$B$15:$W$15, 0),FALSE)*$G31), 0, VLOOKUP(VLOOKUP($A31, 'E4 TB Allocation Details'!$A$18:$L$214, MATCH("Customer ID", 'E4 TB Allocation Details'!$A$18:$L$18, 0),FALSE), 'E2 Allocators'!$B$15:$W$361, MATCH('O5 Details by Class &amp; Accounts'!AT$18, 'E2 Allocators'!$B$15:$W$15, 0),FALSE)*$G31)</f>
        <v>0</v>
      </c>
      <c r="AU31" s="1321">
        <f>IF(ISERROR(VLOOKUP(VLOOKUP($A31, 'E4 TB Allocation Details'!$A$18:$L$214, MATCH("Customer ID", 'E4 TB Allocation Details'!$A$18:$L$18, 0),FALSE), 'E2 Allocators'!$B$15:$W$361, MATCH('O5 Details by Class &amp; Accounts'!AU$18, 'E2 Allocators'!$B$15:$W$15, 0),FALSE)*$G31), 0, VLOOKUP(VLOOKUP($A31, 'E4 TB Allocation Details'!$A$18:$L$214, MATCH("Customer ID", 'E4 TB Allocation Details'!$A$18:$L$18, 0),FALSE), 'E2 Allocators'!$B$15:$W$361, MATCH('O5 Details by Class &amp; Accounts'!AU$18, 'E2 Allocators'!$B$15:$W$15, 0),FALSE)*$G31)</f>
        <v>0</v>
      </c>
      <c r="AV31" s="1321">
        <f>IF(ISERROR(VLOOKUP(VLOOKUP($A31, 'E4 TB Allocation Details'!$A$18:$L$214, MATCH("Customer ID", 'E4 TB Allocation Details'!$A$18:$L$18, 0),FALSE), 'E2 Allocators'!$B$15:$W$361, MATCH('O5 Details by Class &amp; Accounts'!AV$18, 'E2 Allocators'!$B$15:$W$15, 0),FALSE)*$G31), 0, VLOOKUP(VLOOKUP($A31, 'E4 TB Allocation Details'!$A$18:$L$214, MATCH("Customer ID", 'E4 TB Allocation Details'!$A$18:$L$18, 0),FALSE), 'E2 Allocators'!$B$15:$W$361, MATCH('O5 Details by Class &amp; Accounts'!AV$18, 'E2 Allocators'!$B$15:$W$15, 0),FALSE)*$G31)</f>
        <v>0</v>
      </c>
      <c r="AW31" s="1321">
        <f>IF(ISERROR(VLOOKUP(VLOOKUP($A31, 'E4 TB Allocation Details'!$A$18:$L$214, MATCH("Customer ID", 'E4 TB Allocation Details'!$A$18:$L$18, 0),FALSE), 'E2 Allocators'!$B$15:$W$361, MATCH('O5 Details by Class &amp; Accounts'!AW$18, 'E2 Allocators'!$B$15:$W$15, 0),FALSE)*$G31), 0, VLOOKUP(VLOOKUP($A31, 'E4 TB Allocation Details'!$A$18:$L$214, MATCH("Customer ID", 'E4 TB Allocation Details'!$A$18:$L$18, 0),FALSE), 'E2 Allocators'!$B$15:$W$361, MATCH('O5 Details by Class &amp; Accounts'!AW$18, 'E2 Allocators'!$B$15:$W$15, 0),FALSE)*$G31)</f>
        <v>0</v>
      </c>
      <c r="AX31" s="1321">
        <f t="shared" si="2"/>
        <v>0</v>
      </c>
      <c r="AY31" s="1321">
        <f>IF(ISERROR(VLOOKUP(VLOOKUP($A31, 'E4 TB Allocation Details'!$A$18:$L$214, MATCH("Misc ID", 'E4 TB Allocation Details'!$A$18:$L$18, 0),FALSE), 'E2 Allocators'!$B$15:$W$361, MATCH('O5 Details by Class &amp; Accounts'!AY$18, 'E2 Allocators'!$B$15:$W$15, 0),FALSE)*$E31), 0, VLOOKUP(VLOOKUP($A31, 'E4 TB Allocation Details'!$A$18:$L$214, MATCH("Misc ID", 'E4 TB Allocation Details'!$A$18:$L$18, 0),FALSE), 'E2 Allocators'!$B$15:$W$361, MATCH('O5 Details by Class &amp; Accounts'!AY$18, 'E2 Allocators'!$B$15:$W$15, 0),FALSE)*$E31)</f>
        <v>0</v>
      </c>
      <c r="AZ31" s="1321">
        <f>IF(ISERROR(VLOOKUP(VLOOKUP($A31, 'E4 TB Allocation Details'!$A$18:$L$214, MATCH("Misc ID", 'E4 TB Allocation Details'!$A$18:$L$18, 0),FALSE), 'E2 Allocators'!$B$15:$W$361, MATCH('O5 Details by Class &amp; Accounts'!AZ$18, 'E2 Allocators'!$B$15:$W$15, 0),FALSE)*$E31), 0, VLOOKUP(VLOOKUP($A31, 'E4 TB Allocation Details'!$A$18:$L$214, MATCH("Misc ID", 'E4 TB Allocation Details'!$A$18:$L$18, 0),FALSE), 'E2 Allocators'!$B$15:$W$361, MATCH('O5 Details by Class &amp; Accounts'!AZ$18, 'E2 Allocators'!$B$15:$W$15, 0),FALSE)*$E31)</f>
        <v>0</v>
      </c>
      <c r="BA31" s="1321">
        <f>IF(ISERROR(VLOOKUP(VLOOKUP($A31, 'E4 TB Allocation Details'!$A$18:$L$214, MATCH("Misc ID", 'E4 TB Allocation Details'!$A$18:$L$18, 0),FALSE), 'E2 Allocators'!$B$15:$W$361, MATCH('O5 Details by Class &amp; Accounts'!BA$18, 'E2 Allocators'!$B$15:$W$15, 0),FALSE)*$E31), 0, VLOOKUP(VLOOKUP($A31, 'E4 TB Allocation Details'!$A$18:$L$214, MATCH("Misc ID", 'E4 TB Allocation Details'!$A$18:$L$18, 0),FALSE), 'E2 Allocators'!$B$15:$W$361, MATCH('O5 Details by Class &amp; Accounts'!BA$18, 'E2 Allocators'!$B$15:$W$15, 0),FALSE)*$E31)</f>
        <v>0</v>
      </c>
      <c r="BB31" s="1321">
        <f>IF(ISERROR(VLOOKUP(VLOOKUP($A31, 'E4 TB Allocation Details'!$A$18:$L$214, MATCH("Misc ID", 'E4 TB Allocation Details'!$A$18:$L$18, 0),FALSE), 'E2 Allocators'!$B$15:$W$361, MATCH('O5 Details by Class &amp; Accounts'!BB$18, 'E2 Allocators'!$B$15:$W$15, 0),FALSE)*$E31), 0, VLOOKUP(VLOOKUP($A31, 'E4 TB Allocation Details'!$A$18:$L$214, MATCH("Misc ID", 'E4 TB Allocation Details'!$A$18:$L$18, 0),FALSE), 'E2 Allocators'!$B$15:$W$361, MATCH('O5 Details by Class &amp; Accounts'!BB$18, 'E2 Allocators'!$B$15:$W$15, 0),FALSE)*$E31)</f>
        <v>0</v>
      </c>
      <c r="BC31" s="1321">
        <f>IF(ISERROR(VLOOKUP(VLOOKUP($A31, 'E4 TB Allocation Details'!$A$18:$L$214, MATCH("Misc ID", 'E4 TB Allocation Details'!$A$18:$L$18, 0),FALSE), 'E2 Allocators'!$B$15:$W$361, MATCH('O5 Details by Class &amp; Accounts'!BC$18, 'E2 Allocators'!$B$15:$W$15, 0),FALSE)*$E31), 0, VLOOKUP(VLOOKUP($A31, 'E4 TB Allocation Details'!$A$18:$L$214, MATCH("Misc ID", 'E4 TB Allocation Details'!$A$18:$L$18, 0),FALSE), 'E2 Allocators'!$B$15:$W$361, MATCH('O5 Details by Class &amp; Accounts'!BC$18, 'E2 Allocators'!$B$15:$W$15, 0),FALSE)*$E31)</f>
        <v>0</v>
      </c>
      <c r="BD31" s="1321">
        <f>IF(ISERROR(VLOOKUP(VLOOKUP($A31, 'E4 TB Allocation Details'!$A$18:$L$214, MATCH("Misc ID", 'E4 TB Allocation Details'!$A$18:$L$18, 0),FALSE), 'E2 Allocators'!$B$15:$W$361, MATCH('O5 Details by Class &amp; Accounts'!BD$18, 'E2 Allocators'!$B$15:$W$15, 0),FALSE)*$E31), 0, VLOOKUP(VLOOKUP($A31, 'E4 TB Allocation Details'!$A$18:$L$214, MATCH("Misc ID", 'E4 TB Allocation Details'!$A$18:$L$18, 0),FALSE), 'E2 Allocators'!$B$15:$W$361, MATCH('O5 Details by Class &amp; Accounts'!BD$18, 'E2 Allocators'!$B$15:$W$15, 0),FALSE)*$E31)</f>
        <v>0</v>
      </c>
      <c r="BE31" s="1321">
        <f>IF(ISERROR(VLOOKUP(VLOOKUP($A31, 'E4 TB Allocation Details'!$A$18:$L$214, MATCH("Misc ID", 'E4 TB Allocation Details'!$A$18:$L$18, 0),FALSE), 'E2 Allocators'!$B$15:$W$361, MATCH('O5 Details by Class &amp; Accounts'!BE$18, 'E2 Allocators'!$B$15:$W$15, 0),FALSE)*$E31), 0, VLOOKUP(VLOOKUP($A31, 'E4 TB Allocation Details'!$A$18:$L$214, MATCH("Misc ID", 'E4 TB Allocation Details'!$A$18:$L$18, 0),FALSE), 'E2 Allocators'!$B$15:$W$361, MATCH('O5 Details by Class &amp; Accounts'!BE$18, 'E2 Allocators'!$B$15:$W$15, 0),FALSE)*$E31)</f>
        <v>0</v>
      </c>
      <c r="BF31" s="1321">
        <f>IF(ISERROR(VLOOKUP(VLOOKUP($A31, 'E4 TB Allocation Details'!$A$18:$L$214, MATCH("Misc ID", 'E4 TB Allocation Details'!$A$18:$L$18, 0),FALSE), 'E2 Allocators'!$B$15:$W$361, MATCH('O5 Details by Class &amp; Accounts'!BF$18, 'E2 Allocators'!$B$15:$W$15, 0),FALSE)*$E31), 0, VLOOKUP(VLOOKUP($A31, 'E4 TB Allocation Details'!$A$18:$L$214, MATCH("Misc ID", 'E4 TB Allocation Details'!$A$18:$L$18, 0),FALSE), 'E2 Allocators'!$B$15:$W$361, MATCH('O5 Details by Class &amp; Accounts'!BF$18, 'E2 Allocators'!$B$15:$W$15, 0),FALSE)*$E31)</f>
        <v>0</v>
      </c>
      <c r="BG31" s="1321">
        <f>IF(ISERROR(VLOOKUP(VLOOKUP($A31, 'E4 TB Allocation Details'!$A$18:$L$214, MATCH("Misc ID", 'E4 TB Allocation Details'!$A$18:$L$18, 0),FALSE), 'E2 Allocators'!$B$15:$W$361, MATCH('O5 Details by Class &amp; Accounts'!BG$18, 'E2 Allocators'!$B$15:$W$15, 0),FALSE)*$E31), 0, VLOOKUP(VLOOKUP($A31, 'E4 TB Allocation Details'!$A$18:$L$214, MATCH("Misc ID", 'E4 TB Allocation Details'!$A$18:$L$18, 0),FALSE), 'E2 Allocators'!$B$15:$W$361, MATCH('O5 Details by Class &amp; Accounts'!BG$18, 'E2 Allocators'!$B$15:$W$15, 0),FALSE)*$E31)</f>
        <v>0</v>
      </c>
      <c r="BH31" s="1321">
        <f>IF(ISERROR(VLOOKUP(VLOOKUP($A31, 'E4 TB Allocation Details'!$A$18:$L$214, MATCH("Misc ID", 'E4 TB Allocation Details'!$A$18:$L$18, 0),FALSE), 'E2 Allocators'!$B$15:$W$361, MATCH('O5 Details by Class &amp; Accounts'!BH$18, 'E2 Allocators'!$B$15:$W$15, 0),FALSE)*$E31), 0, VLOOKUP(VLOOKUP($A31, 'E4 TB Allocation Details'!$A$18:$L$214, MATCH("Misc ID", 'E4 TB Allocation Details'!$A$18:$L$18, 0),FALSE), 'E2 Allocators'!$B$15:$W$361, MATCH('O5 Details by Class &amp; Accounts'!BH$18, 'E2 Allocators'!$B$15:$W$15, 0),FALSE)*$E31)</f>
        <v>0</v>
      </c>
      <c r="BI31" s="1321">
        <f>IF(ISERROR(VLOOKUP(VLOOKUP($A31, 'E4 TB Allocation Details'!$A$18:$L$214, MATCH("Misc ID", 'E4 TB Allocation Details'!$A$18:$L$18, 0),FALSE), 'E2 Allocators'!$B$15:$W$361, MATCH('O5 Details by Class &amp; Accounts'!BI$18, 'E2 Allocators'!$B$15:$W$15, 0),FALSE)*$E31), 0, VLOOKUP(VLOOKUP($A31, 'E4 TB Allocation Details'!$A$18:$L$214, MATCH("Misc ID", 'E4 TB Allocation Details'!$A$18:$L$18, 0),FALSE), 'E2 Allocators'!$B$15:$W$361, MATCH('O5 Details by Class &amp; Accounts'!BI$18, 'E2 Allocators'!$B$15:$W$15, 0),FALSE)*$E31)</f>
        <v>0</v>
      </c>
      <c r="BJ31" s="1321">
        <f>IF(ISERROR(VLOOKUP(VLOOKUP($A31, 'E4 TB Allocation Details'!$A$18:$L$214, MATCH("Misc ID", 'E4 TB Allocation Details'!$A$18:$L$18, 0),FALSE), 'E2 Allocators'!$B$15:$W$361, MATCH('O5 Details by Class &amp; Accounts'!BJ$18, 'E2 Allocators'!$B$15:$W$15, 0),FALSE)*$E31), 0, VLOOKUP(VLOOKUP($A31, 'E4 TB Allocation Details'!$A$18:$L$214, MATCH("Misc ID", 'E4 TB Allocation Details'!$A$18:$L$18, 0),FALSE), 'E2 Allocators'!$B$15:$W$361, MATCH('O5 Details by Class &amp; Accounts'!BJ$18, 'E2 Allocators'!$B$15:$W$15, 0),FALSE)*$E31)</f>
        <v>0</v>
      </c>
      <c r="BK31" s="1321">
        <f>IF(ISERROR(VLOOKUP(VLOOKUP($A31, 'E4 TB Allocation Details'!$A$18:$L$214, MATCH("Misc ID", 'E4 TB Allocation Details'!$A$18:$L$18, 0),FALSE), 'E2 Allocators'!$B$15:$W$361, MATCH('O5 Details by Class &amp; Accounts'!BK$18, 'E2 Allocators'!$B$15:$W$15, 0),FALSE)*$E31), 0, VLOOKUP(VLOOKUP($A31, 'E4 TB Allocation Details'!$A$18:$L$214, MATCH("Misc ID", 'E4 TB Allocation Details'!$A$18:$L$18, 0),FALSE), 'E2 Allocators'!$B$15:$W$361, MATCH('O5 Details by Class &amp; Accounts'!BK$18, 'E2 Allocators'!$B$15:$W$15, 0),FALSE)*$E31)</f>
        <v>0</v>
      </c>
      <c r="BL31" s="1321">
        <f>IF(ISERROR(VLOOKUP(VLOOKUP($A31, 'E4 TB Allocation Details'!$A$18:$L$214, MATCH("Misc ID", 'E4 TB Allocation Details'!$A$18:$L$18, 0),FALSE), 'E2 Allocators'!$B$15:$W$361, MATCH('O5 Details by Class &amp; Accounts'!BL$18, 'E2 Allocators'!$B$15:$W$15, 0),FALSE)*$E31), 0, VLOOKUP(VLOOKUP($A31, 'E4 TB Allocation Details'!$A$18:$L$214, MATCH("Misc ID", 'E4 TB Allocation Details'!$A$18:$L$18, 0),FALSE), 'E2 Allocators'!$B$15:$W$361, MATCH('O5 Details by Class &amp; Accounts'!BL$18, 'E2 Allocators'!$B$15:$W$15, 0),FALSE)*$E31)</f>
        <v>0</v>
      </c>
      <c r="BM31" s="1321">
        <f>IF(ISERROR(VLOOKUP(VLOOKUP($A31, 'E4 TB Allocation Details'!$A$18:$L$214, MATCH("Misc ID", 'E4 TB Allocation Details'!$A$18:$L$18, 0),FALSE), 'E2 Allocators'!$B$15:$W$361, MATCH('O5 Details by Class &amp; Accounts'!BM$18, 'E2 Allocators'!$B$15:$W$15, 0),FALSE)*$E31), 0, VLOOKUP(VLOOKUP($A31, 'E4 TB Allocation Details'!$A$18:$L$214, MATCH("Misc ID", 'E4 TB Allocation Details'!$A$18:$L$18, 0),FALSE), 'E2 Allocators'!$B$15:$W$361, MATCH('O5 Details by Class &amp; Accounts'!BM$18, 'E2 Allocators'!$B$15:$W$15, 0),FALSE)*$E31)</f>
        <v>0</v>
      </c>
      <c r="BN31" s="1321">
        <f>IF(ISERROR(VLOOKUP(VLOOKUP($A31, 'E4 TB Allocation Details'!$A$18:$L$214, MATCH("Misc ID", 'E4 TB Allocation Details'!$A$18:$L$18, 0),FALSE), 'E2 Allocators'!$B$15:$W$361, MATCH('O5 Details by Class &amp; Accounts'!BN$18, 'E2 Allocators'!$B$15:$W$15, 0),FALSE)*$E31), 0, VLOOKUP(VLOOKUP($A31, 'E4 TB Allocation Details'!$A$18:$L$214, MATCH("Misc ID", 'E4 TB Allocation Details'!$A$18:$L$18, 0),FALSE), 'E2 Allocators'!$B$15:$W$361, MATCH('O5 Details by Class &amp; Accounts'!BN$18, 'E2 Allocators'!$B$15:$W$15, 0),FALSE)*$E31)</f>
        <v>0</v>
      </c>
      <c r="BO31" s="1321">
        <f>IF(ISERROR(VLOOKUP(VLOOKUP($A31, 'E4 TB Allocation Details'!$A$18:$L$214, MATCH("Misc ID", 'E4 TB Allocation Details'!$A$18:$L$18, 0),FALSE), 'E2 Allocators'!$B$15:$W$361, MATCH('O5 Details by Class &amp; Accounts'!BO$18, 'E2 Allocators'!$B$15:$W$15, 0),FALSE)*$E31), 0, VLOOKUP(VLOOKUP($A31, 'E4 TB Allocation Details'!$A$18:$L$214, MATCH("Misc ID", 'E4 TB Allocation Details'!$A$18:$L$18, 0),FALSE), 'E2 Allocators'!$B$15:$W$361, MATCH('O5 Details by Class &amp; Accounts'!BO$18, 'E2 Allocators'!$B$15:$W$15, 0),FALSE)*$E31)</f>
        <v>0</v>
      </c>
      <c r="BP31" s="1321">
        <f>IF(ISERROR(VLOOKUP(VLOOKUP($A31, 'E4 TB Allocation Details'!$A$18:$L$214, MATCH("Misc ID", 'E4 TB Allocation Details'!$A$18:$L$18, 0),FALSE), 'E2 Allocators'!$B$15:$W$361, MATCH('O5 Details by Class &amp; Accounts'!BP$18, 'E2 Allocators'!$B$15:$W$15, 0),FALSE)*$E31), 0, VLOOKUP(VLOOKUP($A31, 'E4 TB Allocation Details'!$A$18:$L$214, MATCH("Misc ID", 'E4 TB Allocation Details'!$A$18:$L$18, 0),FALSE), 'E2 Allocators'!$B$15:$W$361, MATCH('O5 Details by Class &amp; Accounts'!BP$18, 'E2 Allocators'!$B$15:$W$15, 0),FALSE)*$E31)</f>
        <v>0</v>
      </c>
      <c r="BQ31" s="1321">
        <f>IF(ISERROR(VLOOKUP(VLOOKUP($A31, 'E4 TB Allocation Details'!$A$18:$L$214, MATCH("Misc ID", 'E4 TB Allocation Details'!$A$18:$L$18, 0),FALSE), 'E2 Allocators'!$B$15:$W$361, MATCH('O5 Details by Class &amp; Accounts'!BQ$18, 'E2 Allocators'!$B$15:$W$15, 0),FALSE)*$E31), 0, VLOOKUP(VLOOKUP($A31, 'E4 TB Allocation Details'!$A$18:$L$214, MATCH("Misc ID", 'E4 TB Allocation Details'!$A$18:$L$18, 0),FALSE), 'E2 Allocators'!$B$15:$W$361, MATCH('O5 Details by Class &amp; Accounts'!BQ$18, 'E2 Allocators'!$B$15:$W$15, 0),FALSE)*$E31)</f>
        <v>0</v>
      </c>
      <c r="BR31" s="1321">
        <f>IF(ISERROR(VLOOKUP(VLOOKUP($A31, 'E4 TB Allocation Details'!$A$18:$L$214, MATCH("Misc ID", 'E4 TB Allocation Details'!$A$18:$L$18, 0),FALSE), 'E2 Allocators'!$B$15:$W$361, MATCH('O5 Details by Class &amp; Accounts'!BR$18, 'E2 Allocators'!$B$15:$W$15, 0),FALSE)*$E31), 0, VLOOKUP(VLOOKUP($A31, 'E4 TB Allocation Details'!$A$18:$L$214, MATCH("Misc ID", 'E4 TB Allocation Details'!$A$18:$L$18, 0),FALSE), 'E2 Allocators'!$B$15:$W$361, MATCH('O5 Details by Class &amp; Accounts'!BR$18, 'E2 Allocators'!$B$15:$W$15, 0),FALSE)*$E31)</f>
        <v>0</v>
      </c>
      <c r="BS31" s="1321">
        <f t="shared" si="3"/>
        <v>0</v>
      </c>
      <c r="BT31" s="1321">
        <f>IF(ISERROR(VLOOKUP(VLOOKUP($A31, 'E4 TB Allocation Details'!$A$18:$L$214, MATCH("A &amp; G ID", 'E4 TB Allocation Details'!$A$18:$L$18, 0),FALSE), 'E2 Allocators'!$B$15:$W$361, MATCH('O5 Details by Class &amp; Accounts'!BT$18, 'E2 Allocators'!$B$15:$W$15, 0),FALSE)*$E31), 0, VLOOKUP(VLOOKUP($A31, 'E4 TB Allocation Details'!$A$18:$L$214, MATCH("A &amp; G ID", 'E4 TB Allocation Details'!$A$18:$L$18, 0),FALSE), 'E2 Allocators'!$B$15:$W$361, MATCH('O5 Details by Class &amp; Accounts'!BT$18, 'E2 Allocators'!$B$15:$W$15, 0),FALSE)*$E31)</f>
        <v>0</v>
      </c>
      <c r="BU31" s="1321">
        <f>IF(ISERROR(VLOOKUP(VLOOKUP($A31, 'E4 TB Allocation Details'!$A$18:$L$214, MATCH("A &amp; G ID", 'E4 TB Allocation Details'!$A$18:$L$18, 0),FALSE), 'E2 Allocators'!$B$15:$W$361, MATCH('O5 Details by Class &amp; Accounts'!BU$18, 'E2 Allocators'!$B$15:$W$15, 0),FALSE)*$E31), 0, VLOOKUP(VLOOKUP($A31, 'E4 TB Allocation Details'!$A$18:$L$214, MATCH("A &amp; G ID", 'E4 TB Allocation Details'!$A$18:$L$18, 0),FALSE), 'E2 Allocators'!$B$15:$W$361, MATCH('O5 Details by Class &amp; Accounts'!BU$18, 'E2 Allocators'!$B$15:$W$15, 0),FALSE)*$E31)</f>
        <v>0</v>
      </c>
      <c r="BV31" s="1321">
        <f>IF(ISERROR(VLOOKUP(VLOOKUP($A31, 'E4 TB Allocation Details'!$A$18:$L$214, MATCH("A &amp; G ID", 'E4 TB Allocation Details'!$A$18:$L$18, 0),FALSE), 'E2 Allocators'!$B$15:$W$361, MATCH('O5 Details by Class &amp; Accounts'!BV$18, 'E2 Allocators'!$B$15:$W$15, 0),FALSE)*$E31), 0, VLOOKUP(VLOOKUP($A31, 'E4 TB Allocation Details'!$A$18:$L$214, MATCH("A &amp; G ID", 'E4 TB Allocation Details'!$A$18:$L$18, 0),FALSE), 'E2 Allocators'!$B$15:$W$361, MATCH('O5 Details by Class &amp; Accounts'!BV$18, 'E2 Allocators'!$B$15:$W$15, 0),FALSE)*$E31)</f>
        <v>0</v>
      </c>
      <c r="BW31" s="1321">
        <f>IF(ISERROR(VLOOKUP(VLOOKUP($A31, 'E4 TB Allocation Details'!$A$18:$L$214, MATCH("A &amp; G ID", 'E4 TB Allocation Details'!$A$18:$L$18, 0),FALSE), 'E2 Allocators'!$B$15:$W$361, MATCH('O5 Details by Class &amp; Accounts'!BW$18, 'E2 Allocators'!$B$15:$W$15, 0),FALSE)*$E31), 0, VLOOKUP(VLOOKUP($A31, 'E4 TB Allocation Details'!$A$18:$L$214, MATCH("A &amp; G ID", 'E4 TB Allocation Details'!$A$18:$L$18, 0),FALSE), 'E2 Allocators'!$B$15:$W$361, MATCH('O5 Details by Class &amp; Accounts'!BW$18, 'E2 Allocators'!$B$15:$W$15, 0),FALSE)*$E31)</f>
        <v>0</v>
      </c>
      <c r="BX31" s="1321">
        <f>IF(ISERROR(VLOOKUP(VLOOKUP($A31, 'E4 TB Allocation Details'!$A$18:$L$214, MATCH("A &amp; G ID", 'E4 TB Allocation Details'!$A$18:$L$18, 0),FALSE), 'E2 Allocators'!$B$15:$W$361, MATCH('O5 Details by Class &amp; Accounts'!BX$18, 'E2 Allocators'!$B$15:$W$15, 0),FALSE)*$E31), 0, VLOOKUP(VLOOKUP($A31, 'E4 TB Allocation Details'!$A$18:$L$214, MATCH("A &amp; G ID", 'E4 TB Allocation Details'!$A$18:$L$18, 0),FALSE), 'E2 Allocators'!$B$15:$W$361, MATCH('O5 Details by Class &amp; Accounts'!BX$18, 'E2 Allocators'!$B$15:$W$15, 0),FALSE)*$E31)</f>
        <v>0</v>
      </c>
      <c r="BY31" s="1321">
        <f>IF(ISERROR(VLOOKUP(VLOOKUP($A31, 'E4 TB Allocation Details'!$A$18:$L$214, MATCH("A &amp; G ID", 'E4 TB Allocation Details'!$A$18:$L$18, 0),FALSE), 'E2 Allocators'!$B$15:$W$361, MATCH('O5 Details by Class &amp; Accounts'!BY$18, 'E2 Allocators'!$B$15:$W$15, 0),FALSE)*$E31), 0, VLOOKUP(VLOOKUP($A31, 'E4 TB Allocation Details'!$A$18:$L$214, MATCH("A &amp; G ID", 'E4 TB Allocation Details'!$A$18:$L$18, 0),FALSE), 'E2 Allocators'!$B$15:$W$361, MATCH('O5 Details by Class &amp; Accounts'!BY$18, 'E2 Allocators'!$B$15:$W$15, 0),FALSE)*$E31)</f>
        <v>0</v>
      </c>
      <c r="BZ31" s="1321">
        <f>IF(ISERROR(VLOOKUP(VLOOKUP($A31, 'E4 TB Allocation Details'!$A$18:$L$214, MATCH("A &amp; G ID", 'E4 TB Allocation Details'!$A$18:$L$18, 0),FALSE), 'E2 Allocators'!$B$15:$W$361, MATCH('O5 Details by Class &amp; Accounts'!BZ$18, 'E2 Allocators'!$B$15:$W$15, 0),FALSE)*$E31), 0, VLOOKUP(VLOOKUP($A31, 'E4 TB Allocation Details'!$A$18:$L$214, MATCH("A &amp; G ID", 'E4 TB Allocation Details'!$A$18:$L$18, 0),FALSE), 'E2 Allocators'!$B$15:$W$361, MATCH('O5 Details by Class &amp; Accounts'!BZ$18, 'E2 Allocators'!$B$15:$W$15, 0),FALSE)*$E31)</f>
        <v>0</v>
      </c>
      <c r="CA31" s="1321">
        <f>IF(ISERROR(VLOOKUP(VLOOKUP($A31, 'E4 TB Allocation Details'!$A$18:$L$214, MATCH("A &amp; G ID", 'E4 TB Allocation Details'!$A$18:$L$18, 0),FALSE), 'E2 Allocators'!$B$15:$W$361, MATCH('O5 Details by Class &amp; Accounts'!CA$18, 'E2 Allocators'!$B$15:$W$15, 0),FALSE)*$E31), 0, VLOOKUP(VLOOKUP($A31, 'E4 TB Allocation Details'!$A$18:$L$214, MATCH("A &amp; G ID", 'E4 TB Allocation Details'!$A$18:$L$18, 0),FALSE), 'E2 Allocators'!$B$15:$W$361, MATCH('O5 Details by Class &amp; Accounts'!CA$18, 'E2 Allocators'!$B$15:$W$15, 0),FALSE)*$E31)</f>
        <v>0</v>
      </c>
      <c r="CB31" s="1321">
        <f>IF(ISERROR(VLOOKUP(VLOOKUP($A31, 'E4 TB Allocation Details'!$A$18:$L$214, MATCH("A &amp; G ID", 'E4 TB Allocation Details'!$A$18:$L$18, 0),FALSE), 'E2 Allocators'!$B$15:$W$361, MATCH('O5 Details by Class &amp; Accounts'!CB$18, 'E2 Allocators'!$B$15:$W$15, 0),FALSE)*$E31), 0, VLOOKUP(VLOOKUP($A31, 'E4 TB Allocation Details'!$A$18:$L$214, MATCH("A &amp; G ID", 'E4 TB Allocation Details'!$A$18:$L$18, 0),FALSE), 'E2 Allocators'!$B$15:$W$361, MATCH('O5 Details by Class &amp; Accounts'!CB$18, 'E2 Allocators'!$B$15:$W$15, 0),FALSE)*$E31)</f>
        <v>0</v>
      </c>
      <c r="CC31" s="1321">
        <f>IF(ISERROR(VLOOKUP(VLOOKUP($A31, 'E4 TB Allocation Details'!$A$18:$L$214, MATCH("A &amp; G ID", 'E4 TB Allocation Details'!$A$18:$L$18, 0),FALSE), 'E2 Allocators'!$B$15:$W$361, MATCH('O5 Details by Class &amp; Accounts'!CC$18, 'E2 Allocators'!$B$15:$W$15, 0),FALSE)*$E31), 0, VLOOKUP(VLOOKUP($A31, 'E4 TB Allocation Details'!$A$18:$L$214, MATCH("A &amp; G ID", 'E4 TB Allocation Details'!$A$18:$L$18, 0),FALSE), 'E2 Allocators'!$B$15:$W$361, MATCH('O5 Details by Class &amp; Accounts'!CC$18, 'E2 Allocators'!$B$15:$W$15, 0),FALSE)*$E31)</f>
        <v>0</v>
      </c>
      <c r="CD31" s="1321">
        <f>IF(ISERROR(VLOOKUP(VLOOKUP($A31, 'E4 TB Allocation Details'!$A$18:$L$214, MATCH("A &amp; G ID", 'E4 TB Allocation Details'!$A$18:$L$18, 0),FALSE), 'E2 Allocators'!$B$15:$W$361, MATCH('O5 Details by Class &amp; Accounts'!CD$18, 'E2 Allocators'!$B$15:$W$15, 0),FALSE)*$E31), 0, VLOOKUP(VLOOKUP($A31, 'E4 TB Allocation Details'!$A$18:$L$214, MATCH("A &amp; G ID", 'E4 TB Allocation Details'!$A$18:$L$18, 0),FALSE), 'E2 Allocators'!$B$15:$W$361, MATCH('O5 Details by Class &amp; Accounts'!CD$18, 'E2 Allocators'!$B$15:$W$15, 0),FALSE)*$E31)</f>
        <v>0</v>
      </c>
      <c r="CE31" s="1321">
        <f>IF(ISERROR(VLOOKUP(VLOOKUP($A31, 'E4 TB Allocation Details'!$A$18:$L$214, MATCH("A &amp; G ID", 'E4 TB Allocation Details'!$A$18:$L$18, 0),FALSE), 'E2 Allocators'!$B$15:$W$361, MATCH('O5 Details by Class &amp; Accounts'!CE$18, 'E2 Allocators'!$B$15:$W$15, 0),FALSE)*$E31), 0, VLOOKUP(VLOOKUP($A31, 'E4 TB Allocation Details'!$A$18:$L$214, MATCH("A &amp; G ID", 'E4 TB Allocation Details'!$A$18:$L$18, 0),FALSE), 'E2 Allocators'!$B$15:$W$361, MATCH('O5 Details by Class &amp; Accounts'!CE$18, 'E2 Allocators'!$B$15:$W$15, 0),FALSE)*$E31)</f>
        <v>0</v>
      </c>
      <c r="CF31" s="1321">
        <f>IF(ISERROR(VLOOKUP(VLOOKUP($A31, 'E4 TB Allocation Details'!$A$18:$L$214, MATCH("A &amp; G ID", 'E4 TB Allocation Details'!$A$18:$L$18, 0),FALSE), 'E2 Allocators'!$B$15:$W$361, MATCH('O5 Details by Class &amp; Accounts'!CF$18, 'E2 Allocators'!$B$15:$W$15, 0),FALSE)*$E31), 0, VLOOKUP(VLOOKUP($A31, 'E4 TB Allocation Details'!$A$18:$L$214, MATCH("A &amp; G ID", 'E4 TB Allocation Details'!$A$18:$L$18, 0),FALSE), 'E2 Allocators'!$B$15:$W$361, MATCH('O5 Details by Class &amp; Accounts'!CF$18, 'E2 Allocators'!$B$15:$W$15, 0),FALSE)*$E31)</f>
        <v>0</v>
      </c>
      <c r="CG31" s="1321">
        <f>IF(ISERROR(VLOOKUP(VLOOKUP($A31, 'E4 TB Allocation Details'!$A$18:$L$214, MATCH("A &amp; G ID", 'E4 TB Allocation Details'!$A$18:$L$18, 0),FALSE), 'E2 Allocators'!$B$15:$W$361, MATCH('O5 Details by Class &amp; Accounts'!CG$18, 'E2 Allocators'!$B$15:$W$15, 0),FALSE)*$E31), 0, VLOOKUP(VLOOKUP($A31, 'E4 TB Allocation Details'!$A$18:$L$214, MATCH("A &amp; G ID", 'E4 TB Allocation Details'!$A$18:$L$18, 0),FALSE), 'E2 Allocators'!$B$15:$W$361, MATCH('O5 Details by Class &amp; Accounts'!CG$18, 'E2 Allocators'!$B$15:$W$15, 0),FALSE)*$E31)</f>
        <v>0</v>
      </c>
      <c r="CH31" s="1321">
        <f>IF(ISERROR(VLOOKUP(VLOOKUP($A31, 'E4 TB Allocation Details'!$A$18:$L$214, MATCH("A &amp; G ID", 'E4 TB Allocation Details'!$A$18:$L$18, 0),FALSE), 'E2 Allocators'!$B$15:$W$361, MATCH('O5 Details by Class &amp; Accounts'!CH$18, 'E2 Allocators'!$B$15:$W$15, 0),FALSE)*$E31), 0, VLOOKUP(VLOOKUP($A31, 'E4 TB Allocation Details'!$A$18:$L$214, MATCH("A &amp; G ID", 'E4 TB Allocation Details'!$A$18:$L$18, 0),FALSE), 'E2 Allocators'!$B$15:$W$361, MATCH('O5 Details by Class &amp; Accounts'!CH$18, 'E2 Allocators'!$B$15:$W$15, 0),FALSE)*$E31)</f>
        <v>0</v>
      </c>
      <c r="CI31" s="1321">
        <f>IF(ISERROR(VLOOKUP(VLOOKUP($A31, 'E4 TB Allocation Details'!$A$18:$L$214, MATCH("A &amp; G ID", 'E4 TB Allocation Details'!$A$18:$L$18, 0),FALSE), 'E2 Allocators'!$B$15:$W$361, MATCH('O5 Details by Class &amp; Accounts'!CI$18, 'E2 Allocators'!$B$15:$W$15, 0),FALSE)*$E31), 0, VLOOKUP(VLOOKUP($A31, 'E4 TB Allocation Details'!$A$18:$L$214, MATCH("A &amp; G ID", 'E4 TB Allocation Details'!$A$18:$L$18, 0),FALSE), 'E2 Allocators'!$B$15:$W$361, MATCH('O5 Details by Class &amp; Accounts'!CI$18, 'E2 Allocators'!$B$15:$W$15, 0),FALSE)*$E31)</f>
        <v>0</v>
      </c>
      <c r="CJ31" s="1321">
        <f>IF(ISERROR(VLOOKUP(VLOOKUP($A31, 'E4 TB Allocation Details'!$A$18:$L$214, MATCH("A &amp; G ID", 'E4 TB Allocation Details'!$A$18:$L$18, 0),FALSE), 'E2 Allocators'!$B$15:$W$361, MATCH('O5 Details by Class &amp; Accounts'!CJ$18, 'E2 Allocators'!$B$15:$W$15, 0),FALSE)*$E31), 0, VLOOKUP(VLOOKUP($A31, 'E4 TB Allocation Details'!$A$18:$L$214, MATCH("A &amp; G ID", 'E4 TB Allocation Details'!$A$18:$L$18, 0),FALSE), 'E2 Allocators'!$B$15:$W$361, MATCH('O5 Details by Class &amp; Accounts'!CJ$18, 'E2 Allocators'!$B$15:$W$15, 0),FALSE)*$E31)</f>
        <v>0</v>
      </c>
      <c r="CK31" s="1321">
        <f>IF(ISERROR(VLOOKUP(VLOOKUP($A31, 'E4 TB Allocation Details'!$A$18:$L$214, MATCH("A &amp; G ID", 'E4 TB Allocation Details'!$A$18:$L$18, 0),FALSE), 'E2 Allocators'!$B$15:$W$361, MATCH('O5 Details by Class &amp; Accounts'!CK$18, 'E2 Allocators'!$B$15:$W$15, 0),FALSE)*$E31), 0, VLOOKUP(VLOOKUP($A31, 'E4 TB Allocation Details'!$A$18:$L$214, MATCH("A &amp; G ID", 'E4 TB Allocation Details'!$A$18:$L$18, 0),FALSE), 'E2 Allocators'!$B$15:$W$361, MATCH('O5 Details by Class &amp; Accounts'!CK$18, 'E2 Allocators'!$B$15:$W$15, 0),FALSE)*$E31)</f>
        <v>0</v>
      </c>
      <c r="CL31" s="1321">
        <f>IF(ISERROR(VLOOKUP(VLOOKUP($A31, 'E4 TB Allocation Details'!$A$18:$L$214, MATCH("A &amp; G ID", 'E4 TB Allocation Details'!$A$18:$L$18, 0),FALSE), 'E2 Allocators'!$B$15:$W$361, MATCH('O5 Details by Class &amp; Accounts'!CL$18, 'E2 Allocators'!$B$15:$W$15, 0),FALSE)*$E31), 0, VLOOKUP(VLOOKUP($A31, 'E4 TB Allocation Details'!$A$18:$L$214, MATCH("A &amp; G ID", 'E4 TB Allocation Details'!$A$18:$L$18, 0),FALSE), 'E2 Allocators'!$B$15:$W$361, MATCH('O5 Details by Class &amp; Accounts'!CL$18, 'E2 Allocators'!$B$15:$W$15, 0),FALSE)*$E31)</f>
        <v>0</v>
      </c>
      <c r="CM31" s="1321">
        <f>IF(ISERROR(VLOOKUP(VLOOKUP($A31, 'E4 TB Allocation Details'!$A$18:$L$214, MATCH("A &amp; G ID", 'E4 TB Allocation Details'!$A$18:$L$18, 0),FALSE), 'E2 Allocators'!$B$15:$W$361, MATCH('O5 Details by Class &amp; Accounts'!CM$18, 'E2 Allocators'!$B$15:$W$15, 0),FALSE)*$E31), 0, VLOOKUP(VLOOKUP($A31, 'E4 TB Allocation Details'!$A$18:$L$214, MATCH("A &amp; G ID", 'E4 TB Allocation Details'!$A$18:$L$18, 0),FALSE), 'E2 Allocators'!$B$15:$W$361, MATCH('O5 Details by Class &amp; Accounts'!CM$18, 'E2 Allocators'!$B$15:$W$15, 0),FALSE)*$E31)</f>
        <v>0</v>
      </c>
      <c r="CN31" s="1321">
        <f t="shared" si="5"/>
        <v>0</v>
      </c>
      <c r="CO31" s="1650">
        <f t="shared" si="4"/>
        <v>0</v>
      </c>
      <c r="CQ31" s="1898" t="s">
        <v>703</v>
      </c>
    </row>
    <row r="32" spans="1:95" s="64" customFormat="1" ht="12.75">
      <c r="A32" s="1087" t="s">
        <v>828</v>
      </c>
      <c r="B32" s="1088" t="s">
        <v>364</v>
      </c>
      <c r="C32" s="1647">
        <f>IF(ISERROR(VLOOKUP($A32,'I3 TB Data'!$A$19:$H$484,MATCH('O5 Details by Class &amp; Accounts'!$C$18, 'I3 TB Data'!$A$19:$H$19,0),0)), 0, VLOOKUP($A32,'I3 TB Data'!$A$19:$H$484,MATCH('O5 Details by Class &amp; Accounts'!$C$18,'I3 TB Data'!$A$19:$H$19,0),0))</f>
        <v>0</v>
      </c>
      <c r="D32" s="1648">
        <f>'I4 BO ASSETS'!E29</f>
        <v>0</v>
      </c>
      <c r="E32" s="1647">
        <f t="shared" si="6"/>
        <v>0</v>
      </c>
      <c r="F32" s="1649">
        <f>IF(ISERROR(VLOOKUP($A32, 'E1 Categorization'!A33:E124, MATCH("Customer Component", 'E1 Categorization'!$A$33:$E$33,0), 0)), 0, IF(VLOOKUP($A32, 'E1 Categorization'!A33:E124, MATCH("Customer Component", 'E1 Categorization'!$A$33:$E$33,0), 0)=0, 'O5 Details by Class &amp; Accounts'!$E32, IF(AND(VLOOKUP($A32, 'E1 Categorization'!A33:E124, MATCH("Customer Component", 'E1 Categorization'!$A$33:$E$33,0), 0) &gt;0, VLOOKUP($A32, 'E1 Categorization'!A33:E124, MATCH("Customer Component", 'E1 Categorization'!$A$33:$E$33,0), 0)&lt;1), 'O5 Details by Class &amp; Accounts'!$E32*(1-VLOOKUP($A32, 'E1 Categorization'!A33:E124, MATCH("Customer Component", 'E1 Categorization'!$A$33:$E$33,0), 0)), 0)))</f>
        <v>0</v>
      </c>
      <c r="G32" s="1649">
        <f>IF(ISERROR(VLOOKUP($A32, 'E1 Categorization'!A33:E124, MATCH("Customer Component", 'E1 Categorization'!$A$33:$E$33,0), 0)),0, IF(VLOOKUP($A32, 'E1 Categorization'!A33:E124, MATCH("Customer Component", 'E1 Categorization'!$A$33:$E$33,0), 0)=0, 0, IF(AND(VLOOKUP($A32, 'E1 Categorization'!A33:E124, MATCH("Customer Component", 'E1 Categorization'!$A$33:$E$33,0), 0) &gt;0, VLOOKUP($A32, 'E1 Categorization'!A33:E124, MATCH("Customer Component", 'E1 Categorization'!$A$33:$E$33,0), 0)&lt;1), 'O5 Details by Class &amp; Accounts'!$E32*(VLOOKUP($A32, 'E1 Categorization'!A33:E124, MATCH("Customer Component", 'E1 Categorization'!$A$33:$E$33,0), 0)), 'O5 Details by Class &amp; Accounts'!$E32)))</f>
        <v>0</v>
      </c>
      <c r="H32" s="1321">
        <f t="shared" si="0"/>
        <v>0</v>
      </c>
      <c r="I32" s="1321">
        <f>IF(ISERROR(VLOOKUP(VLOOKUP($A32, 'E4 TB Allocation Details'!$A$18:$L$214, MATCH("Demand ID", 'E4 TB Allocation Details'!$A$18:$L$18, 0),FALSE), 'E2 Allocators'!$B$15:$W$361, MATCH('O5 Details by Class &amp; Accounts'!I$18, 'E2 Allocators'!$B$15:$W$15, 0),FALSE)*$F32), 0, VLOOKUP(VLOOKUP($A32, 'E4 TB Allocation Details'!$A$18:$L$214, MATCH("Demand ID", 'E4 TB Allocation Details'!$A$18:$L$18, 0),FALSE), 'E2 Allocators'!$B$15:$W$361, MATCH('O5 Details by Class &amp; Accounts'!I$18, 'E2 Allocators'!$B$15:$W$15, 0),FALSE)*$F32)</f>
        <v>0</v>
      </c>
      <c r="J32" s="1321">
        <f>IF(ISERROR(VLOOKUP(VLOOKUP($A32, 'E4 TB Allocation Details'!$A$18:$L$214, MATCH("Demand ID", 'E4 TB Allocation Details'!$A$18:$L$18, 0),FALSE), 'E2 Allocators'!$B$15:$W$361, MATCH('O5 Details by Class &amp; Accounts'!J$18, 'E2 Allocators'!$B$15:$W$15, 0),FALSE)*$F32), 0, VLOOKUP(VLOOKUP($A32, 'E4 TB Allocation Details'!$A$18:$L$214, MATCH("Demand ID", 'E4 TB Allocation Details'!$A$18:$L$18, 0),FALSE), 'E2 Allocators'!$B$15:$W$361, MATCH('O5 Details by Class &amp; Accounts'!J$18, 'E2 Allocators'!$B$15:$W$15, 0),FALSE)*$F32)</f>
        <v>0</v>
      </c>
      <c r="K32" s="1321">
        <f>IF(ISERROR(VLOOKUP(VLOOKUP($A32, 'E4 TB Allocation Details'!$A$18:$L$214, MATCH("Demand ID", 'E4 TB Allocation Details'!$A$18:$L$18, 0),FALSE), 'E2 Allocators'!$B$15:$W$361, MATCH('O5 Details by Class &amp; Accounts'!K$18, 'E2 Allocators'!$B$15:$W$15, 0),FALSE)*$F32), 0, VLOOKUP(VLOOKUP($A32, 'E4 TB Allocation Details'!$A$18:$L$214, MATCH("Demand ID", 'E4 TB Allocation Details'!$A$18:$L$18, 0),FALSE), 'E2 Allocators'!$B$15:$W$361, MATCH('O5 Details by Class &amp; Accounts'!K$18, 'E2 Allocators'!$B$15:$W$15, 0),FALSE)*$F32)</f>
        <v>0</v>
      </c>
      <c r="L32" s="1321">
        <f>IF(ISERROR(VLOOKUP(VLOOKUP($A32, 'E4 TB Allocation Details'!$A$18:$L$214, MATCH("Demand ID", 'E4 TB Allocation Details'!$A$18:$L$18, 0),FALSE), 'E2 Allocators'!$B$15:$W$361, MATCH('O5 Details by Class &amp; Accounts'!L$18, 'E2 Allocators'!$B$15:$W$15, 0),FALSE)*$F32), 0, VLOOKUP(VLOOKUP($A32, 'E4 TB Allocation Details'!$A$18:$L$214, MATCH("Demand ID", 'E4 TB Allocation Details'!$A$18:$L$18, 0),FALSE), 'E2 Allocators'!$B$15:$W$361, MATCH('O5 Details by Class &amp; Accounts'!L$18, 'E2 Allocators'!$B$15:$W$15, 0),FALSE)*$F32)</f>
        <v>0</v>
      </c>
      <c r="M32" s="1321">
        <f>IF(ISERROR(VLOOKUP(VLOOKUP($A32, 'E4 TB Allocation Details'!$A$18:$L$214, MATCH("Demand ID", 'E4 TB Allocation Details'!$A$18:$L$18, 0),FALSE), 'E2 Allocators'!$B$15:$W$361, MATCH('O5 Details by Class &amp; Accounts'!M$18, 'E2 Allocators'!$B$15:$W$15, 0),FALSE)*$F32), 0, VLOOKUP(VLOOKUP($A32, 'E4 TB Allocation Details'!$A$18:$L$214, MATCH("Demand ID", 'E4 TB Allocation Details'!$A$18:$L$18, 0),FALSE), 'E2 Allocators'!$B$15:$W$361, MATCH('O5 Details by Class &amp; Accounts'!M$18, 'E2 Allocators'!$B$15:$W$15, 0),FALSE)*$F32)</f>
        <v>0</v>
      </c>
      <c r="N32" s="1321">
        <f>IF(ISERROR(VLOOKUP(VLOOKUP($A32, 'E4 TB Allocation Details'!$A$18:$L$214, MATCH("Demand ID", 'E4 TB Allocation Details'!$A$18:$L$18, 0),FALSE), 'E2 Allocators'!$B$15:$W$361, MATCH('O5 Details by Class &amp; Accounts'!N$18, 'E2 Allocators'!$B$15:$W$15, 0),FALSE)*$F32), 0, VLOOKUP(VLOOKUP($A32, 'E4 TB Allocation Details'!$A$18:$L$214, MATCH("Demand ID", 'E4 TB Allocation Details'!$A$18:$L$18, 0),FALSE), 'E2 Allocators'!$B$15:$W$361, MATCH('O5 Details by Class &amp; Accounts'!N$18, 'E2 Allocators'!$B$15:$W$15, 0),FALSE)*$F32)</f>
        <v>0</v>
      </c>
      <c r="O32" s="1321">
        <f>IF(ISERROR(VLOOKUP(VLOOKUP($A32, 'E4 TB Allocation Details'!$A$18:$L$214, MATCH("Demand ID", 'E4 TB Allocation Details'!$A$18:$L$18, 0),FALSE), 'E2 Allocators'!$B$15:$W$361, MATCH('O5 Details by Class &amp; Accounts'!O$18, 'E2 Allocators'!$B$15:$W$15, 0),FALSE)*$F32), 0, VLOOKUP(VLOOKUP($A32, 'E4 TB Allocation Details'!$A$18:$L$214, MATCH("Demand ID", 'E4 TB Allocation Details'!$A$18:$L$18, 0),FALSE), 'E2 Allocators'!$B$15:$W$361, MATCH('O5 Details by Class &amp; Accounts'!O$18, 'E2 Allocators'!$B$15:$W$15, 0),FALSE)*$F32)</f>
        <v>0</v>
      </c>
      <c r="P32" s="1321">
        <f>IF(ISERROR(VLOOKUP(VLOOKUP($A32, 'E4 TB Allocation Details'!$A$18:$L$214, MATCH("Demand ID", 'E4 TB Allocation Details'!$A$18:$L$18, 0),FALSE), 'E2 Allocators'!$B$15:$W$361, MATCH('O5 Details by Class &amp; Accounts'!P$18, 'E2 Allocators'!$B$15:$W$15, 0),FALSE)*$F32), 0, VLOOKUP(VLOOKUP($A32, 'E4 TB Allocation Details'!$A$18:$L$214, MATCH("Demand ID", 'E4 TB Allocation Details'!$A$18:$L$18, 0),FALSE), 'E2 Allocators'!$B$15:$W$361, MATCH('O5 Details by Class &amp; Accounts'!P$18, 'E2 Allocators'!$B$15:$W$15, 0),FALSE)*$F32)</f>
        <v>0</v>
      </c>
      <c r="Q32" s="1321">
        <f>IF(ISERROR(VLOOKUP(VLOOKUP($A32, 'E4 TB Allocation Details'!$A$18:$L$214, MATCH("Demand ID", 'E4 TB Allocation Details'!$A$18:$L$18, 0),FALSE), 'E2 Allocators'!$B$15:$W$361, MATCH('O5 Details by Class &amp; Accounts'!Q$18, 'E2 Allocators'!$B$15:$W$15, 0),FALSE)*$F32), 0, VLOOKUP(VLOOKUP($A32, 'E4 TB Allocation Details'!$A$18:$L$214, MATCH("Demand ID", 'E4 TB Allocation Details'!$A$18:$L$18, 0),FALSE), 'E2 Allocators'!$B$15:$W$361, MATCH('O5 Details by Class &amp; Accounts'!Q$18, 'E2 Allocators'!$B$15:$W$15, 0),FALSE)*$F32)</f>
        <v>0</v>
      </c>
      <c r="R32" s="1321">
        <f>IF(ISERROR(VLOOKUP(VLOOKUP($A32, 'E4 TB Allocation Details'!$A$18:$L$214, MATCH("Demand ID", 'E4 TB Allocation Details'!$A$18:$L$18, 0),FALSE), 'E2 Allocators'!$B$15:$W$361, MATCH('O5 Details by Class &amp; Accounts'!R$18, 'E2 Allocators'!$B$15:$W$15, 0),FALSE)*$F32), 0, VLOOKUP(VLOOKUP($A32, 'E4 TB Allocation Details'!$A$18:$L$214, MATCH("Demand ID", 'E4 TB Allocation Details'!$A$18:$L$18, 0),FALSE), 'E2 Allocators'!$B$15:$W$361, MATCH('O5 Details by Class &amp; Accounts'!R$18, 'E2 Allocators'!$B$15:$W$15, 0),FALSE)*$F32)</f>
        <v>0</v>
      </c>
      <c r="S32" s="1321">
        <f>IF(ISERROR(VLOOKUP(VLOOKUP($A32, 'E4 TB Allocation Details'!$A$18:$L$214, MATCH("Demand ID", 'E4 TB Allocation Details'!$A$18:$L$18, 0),FALSE), 'E2 Allocators'!$B$15:$W$361, MATCH('O5 Details by Class &amp; Accounts'!S$18, 'E2 Allocators'!$B$15:$W$15, 0),FALSE)*$F32), 0, VLOOKUP(VLOOKUP($A32, 'E4 TB Allocation Details'!$A$18:$L$214, MATCH("Demand ID", 'E4 TB Allocation Details'!$A$18:$L$18, 0),FALSE), 'E2 Allocators'!$B$15:$W$361, MATCH('O5 Details by Class &amp; Accounts'!S$18, 'E2 Allocators'!$B$15:$W$15, 0),FALSE)*$F32)</f>
        <v>0</v>
      </c>
      <c r="T32" s="1321">
        <f>IF(ISERROR(VLOOKUP(VLOOKUP($A32, 'E4 TB Allocation Details'!$A$18:$L$214, MATCH("Demand ID", 'E4 TB Allocation Details'!$A$18:$L$18, 0),FALSE), 'E2 Allocators'!$B$15:$W$361, MATCH('O5 Details by Class &amp; Accounts'!T$18, 'E2 Allocators'!$B$15:$W$15, 0),FALSE)*$F32), 0, VLOOKUP(VLOOKUP($A32, 'E4 TB Allocation Details'!$A$18:$L$214, MATCH("Demand ID", 'E4 TB Allocation Details'!$A$18:$L$18, 0),FALSE), 'E2 Allocators'!$B$15:$W$361, MATCH('O5 Details by Class &amp; Accounts'!T$18, 'E2 Allocators'!$B$15:$W$15, 0),FALSE)*$F32)</f>
        <v>0</v>
      </c>
      <c r="U32" s="1321">
        <f>IF(ISERROR(VLOOKUP(VLOOKUP($A32, 'E4 TB Allocation Details'!$A$18:$L$214, MATCH("Demand ID", 'E4 TB Allocation Details'!$A$18:$L$18, 0),FALSE), 'E2 Allocators'!$B$15:$W$361, MATCH('O5 Details by Class &amp; Accounts'!U$18, 'E2 Allocators'!$B$15:$W$15, 0),FALSE)*$F32), 0, VLOOKUP(VLOOKUP($A32, 'E4 TB Allocation Details'!$A$18:$L$214, MATCH("Demand ID", 'E4 TB Allocation Details'!$A$18:$L$18, 0),FALSE), 'E2 Allocators'!$B$15:$W$361, MATCH('O5 Details by Class &amp; Accounts'!U$18, 'E2 Allocators'!$B$15:$W$15, 0),FALSE)*$F32)</f>
        <v>0</v>
      </c>
      <c r="V32" s="1321">
        <f>IF(ISERROR(VLOOKUP(VLOOKUP($A32, 'E4 TB Allocation Details'!$A$18:$L$214, MATCH("Demand ID", 'E4 TB Allocation Details'!$A$18:$L$18, 0),FALSE), 'E2 Allocators'!$B$15:$W$361, MATCH('O5 Details by Class &amp; Accounts'!V$18, 'E2 Allocators'!$B$15:$W$15, 0),FALSE)*$F32), 0, VLOOKUP(VLOOKUP($A32, 'E4 TB Allocation Details'!$A$18:$L$214, MATCH("Demand ID", 'E4 TB Allocation Details'!$A$18:$L$18, 0),FALSE), 'E2 Allocators'!$B$15:$W$361, MATCH('O5 Details by Class &amp; Accounts'!V$18, 'E2 Allocators'!$B$15:$W$15, 0),FALSE)*$F32)</f>
        <v>0</v>
      </c>
      <c r="W32" s="1321">
        <f>IF(ISERROR(VLOOKUP(VLOOKUP($A32, 'E4 TB Allocation Details'!$A$18:$L$214, MATCH("Demand ID", 'E4 TB Allocation Details'!$A$18:$L$18, 0),FALSE), 'E2 Allocators'!$B$15:$W$361, MATCH('O5 Details by Class &amp; Accounts'!W$18, 'E2 Allocators'!$B$15:$W$15, 0),FALSE)*$F32), 0, VLOOKUP(VLOOKUP($A32, 'E4 TB Allocation Details'!$A$18:$L$214, MATCH("Demand ID", 'E4 TB Allocation Details'!$A$18:$L$18, 0),FALSE), 'E2 Allocators'!$B$15:$W$361, MATCH('O5 Details by Class &amp; Accounts'!W$18, 'E2 Allocators'!$B$15:$W$15, 0),FALSE)*$F32)</f>
        <v>0</v>
      </c>
      <c r="X32" s="1321">
        <f>IF(ISERROR(VLOOKUP(VLOOKUP($A32, 'E4 TB Allocation Details'!$A$18:$L$214, MATCH("Demand ID", 'E4 TB Allocation Details'!$A$18:$L$18, 0),FALSE), 'E2 Allocators'!$B$15:$W$361, MATCH('O5 Details by Class &amp; Accounts'!X$18, 'E2 Allocators'!$B$15:$W$15, 0),FALSE)*$F32), 0, VLOOKUP(VLOOKUP($A32, 'E4 TB Allocation Details'!$A$18:$L$214, MATCH("Demand ID", 'E4 TB Allocation Details'!$A$18:$L$18, 0),FALSE), 'E2 Allocators'!$B$15:$W$361, MATCH('O5 Details by Class &amp; Accounts'!X$18, 'E2 Allocators'!$B$15:$W$15, 0),FALSE)*$F32)</f>
        <v>0</v>
      </c>
      <c r="Y32" s="1321">
        <f>IF(ISERROR(VLOOKUP(VLOOKUP($A32, 'E4 TB Allocation Details'!$A$18:$L$214, MATCH("Demand ID", 'E4 TB Allocation Details'!$A$18:$L$18, 0),FALSE), 'E2 Allocators'!$B$15:$W$361, MATCH('O5 Details by Class &amp; Accounts'!Y$18, 'E2 Allocators'!$B$15:$W$15, 0),FALSE)*$F32), 0, VLOOKUP(VLOOKUP($A32, 'E4 TB Allocation Details'!$A$18:$L$214, MATCH("Demand ID", 'E4 TB Allocation Details'!$A$18:$L$18, 0),FALSE), 'E2 Allocators'!$B$15:$W$361, MATCH('O5 Details by Class &amp; Accounts'!Y$18, 'E2 Allocators'!$B$15:$W$15, 0),FALSE)*$F32)</f>
        <v>0</v>
      </c>
      <c r="Z32" s="1321">
        <f>IF(ISERROR(VLOOKUP(VLOOKUP($A32, 'E4 TB Allocation Details'!$A$18:$L$214, MATCH("Demand ID", 'E4 TB Allocation Details'!$A$18:$L$18, 0),FALSE), 'E2 Allocators'!$B$15:$W$361, MATCH('O5 Details by Class &amp; Accounts'!Z$18, 'E2 Allocators'!$B$15:$W$15, 0),FALSE)*$F32), 0, VLOOKUP(VLOOKUP($A32, 'E4 TB Allocation Details'!$A$18:$L$214, MATCH("Demand ID", 'E4 TB Allocation Details'!$A$18:$L$18, 0),FALSE), 'E2 Allocators'!$B$15:$W$361, MATCH('O5 Details by Class &amp; Accounts'!Z$18, 'E2 Allocators'!$B$15:$W$15, 0),FALSE)*$F32)</f>
        <v>0</v>
      </c>
      <c r="AA32" s="1321">
        <f>IF(ISERROR(VLOOKUP(VLOOKUP($A32, 'E4 TB Allocation Details'!$A$18:$L$214, MATCH("Demand ID", 'E4 TB Allocation Details'!$A$18:$L$18, 0),FALSE), 'E2 Allocators'!$B$15:$W$361, MATCH('O5 Details by Class &amp; Accounts'!AA$18, 'E2 Allocators'!$B$15:$W$15, 0),FALSE)*$F32), 0, VLOOKUP(VLOOKUP($A32, 'E4 TB Allocation Details'!$A$18:$L$214, MATCH("Demand ID", 'E4 TB Allocation Details'!$A$18:$L$18, 0),FALSE), 'E2 Allocators'!$B$15:$W$361, MATCH('O5 Details by Class &amp; Accounts'!AA$18, 'E2 Allocators'!$B$15:$W$15, 0),FALSE)*$F32)</f>
        <v>0</v>
      </c>
      <c r="AB32" s="1321">
        <f>IF(ISERROR(VLOOKUP(VLOOKUP($A32, 'E4 TB Allocation Details'!$A$18:$L$214, MATCH("Demand ID", 'E4 TB Allocation Details'!$A$18:$L$18, 0),FALSE), 'E2 Allocators'!$B$15:$W$361, MATCH('O5 Details by Class &amp; Accounts'!AB$18, 'E2 Allocators'!$B$15:$W$15, 0),FALSE)*$F32), 0, VLOOKUP(VLOOKUP($A32, 'E4 TB Allocation Details'!$A$18:$L$214, MATCH("Demand ID", 'E4 TB Allocation Details'!$A$18:$L$18, 0),FALSE), 'E2 Allocators'!$B$15:$W$361, MATCH('O5 Details by Class &amp; Accounts'!AB$18, 'E2 Allocators'!$B$15:$W$15, 0),FALSE)*$F32)</f>
        <v>0</v>
      </c>
      <c r="AC32" s="1321">
        <f t="shared" si="1"/>
        <v>0</v>
      </c>
      <c r="AD32" s="1321">
        <f>IF(ISERROR(VLOOKUP(VLOOKUP($A32, 'E4 TB Allocation Details'!$A$18:$L$214, MATCH("Customer ID", 'E4 TB Allocation Details'!$A$18:$L$18, 0),FALSE), 'E2 Allocators'!$B$15:$W$361, MATCH('O5 Details by Class &amp; Accounts'!AD$18, 'E2 Allocators'!$B$15:$W$15, 0),FALSE)*$G32), 0, VLOOKUP(VLOOKUP($A32, 'E4 TB Allocation Details'!$A$18:$L$214, MATCH("Customer ID", 'E4 TB Allocation Details'!$A$18:$L$18, 0),FALSE), 'E2 Allocators'!$B$15:$W$361, MATCH('O5 Details by Class &amp; Accounts'!AD$18, 'E2 Allocators'!$B$15:$W$15, 0),FALSE)*$G32)</f>
        <v>0</v>
      </c>
      <c r="AE32" s="1321">
        <f>IF(ISERROR(VLOOKUP(VLOOKUP($A32, 'E4 TB Allocation Details'!$A$18:$L$214, MATCH("Customer ID", 'E4 TB Allocation Details'!$A$18:$L$18, 0),FALSE), 'E2 Allocators'!$B$15:$W$361, MATCH('O5 Details by Class &amp; Accounts'!AE$18, 'E2 Allocators'!$B$15:$W$15, 0),FALSE)*$G32), 0, VLOOKUP(VLOOKUP($A32, 'E4 TB Allocation Details'!$A$18:$L$214, MATCH("Customer ID", 'E4 TB Allocation Details'!$A$18:$L$18, 0),FALSE), 'E2 Allocators'!$B$15:$W$361, MATCH('O5 Details by Class &amp; Accounts'!AE$18, 'E2 Allocators'!$B$15:$W$15, 0),FALSE)*$G32)</f>
        <v>0</v>
      </c>
      <c r="AF32" s="1321">
        <f>IF(ISERROR(VLOOKUP(VLOOKUP($A32, 'E4 TB Allocation Details'!$A$18:$L$214, MATCH("Customer ID", 'E4 TB Allocation Details'!$A$18:$L$18, 0),FALSE), 'E2 Allocators'!$B$15:$W$361, MATCH('O5 Details by Class &amp; Accounts'!AF$18, 'E2 Allocators'!$B$15:$W$15, 0),FALSE)*$G32), 0, VLOOKUP(VLOOKUP($A32, 'E4 TB Allocation Details'!$A$18:$L$214, MATCH("Customer ID", 'E4 TB Allocation Details'!$A$18:$L$18, 0),FALSE), 'E2 Allocators'!$B$15:$W$361, MATCH('O5 Details by Class &amp; Accounts'!AF$18, 'E2 Allocators'!$B$15:$W$15, 0),FALSE)*$G32)</f>
        <v>0</v>
      </c>
      <c r="AG32" s="1321">
        <f>IF(ISERROR(VLOOKUP(VLOOKUP($A32, 'E4 TB Allocation Details'!$A$18:$L$214, MATCH("Customer ID", 'E4 TB Allocation Details'!$A$18:$L$18, 0),FALSE), 'E2 Allocators'!$B$15:$W$361, MATCH('O5 Details by Class &amp; Accounts'!AG$18, 'E2 Allocators'!$B$15:$W$15, 0),FALSE)*$G32), 0, VLOOKUP(VLOOKUP($A32, 'E4 TB Allocation Details'!$A$18:$L$214, MATCH("Customer ID", 'E4 TB Allocation Details'!$A$18:$L$18, 0),FALSE), 'E2 Allocators'!$B$15:$W$361, MATCH('O5 Details by Class &amp; Accounts'!AG$18, 'E2 Allocators'!$B$15:$W$15, 0),FALSE)*$G32)</f>
        <v>0</v>
      </c>
      <c r="AH32" s="1321">
        <f>IF(ISERROR(VLOOKUP(VLOOKUP($A32, 'E4 TB Allocation Details'!$A$18:$L$214, MATCH("Customer ID", 'E4 TB Allocation Details'!$A$18:$L$18, 0),FALSE), 'E2 Allocators'!$B$15:$W$361, MATCH('O5 Details by Class &amp; Accounts'!AH$18, 'E2 Allocators'!$B$15:$W$15, 0),FALSE)*$G32), 0, VLOOKUP(VLOOKUP($A32, 'E4 TB Allocation Details'!$A$18:$L$214, MATCH("Customer ID", 'E4 TB Allocation Details'!$A$18:$L$18, 0),FALSE), 'E2 Allocators'!$B$15:$W$361, MATCH('O5 Details by Class &amp; Accounts'!AH$18, 'E2 Allocators'!$B$15:$W$15, 0),FALSE)*$G32)</f>
        <v>0</v>
      </c>
      <c r="AI32" s="1321">
        <f>IF(ISERROR(VLOOKUP(VLOOKUP($A32, 'E4 TB Allocation Details'!$A$18:$L$214, MATCH("Customer ID", 'E4 TB Allocation Details'!$A$18:$L$18, 0),FALSE), 'E2 Allocators'!$B$15:$W$361, MATCH('O5 Details by Class &amp; Accounts'!AI$18, 'E2 Allocators'!$B$15:$W$15, 0),FALSE)*$G32), 0, VLOOKUP(VLOOKUP($A32, 'E4 TB Allocation Details'!$A$18:$L$214, MATCH("Customer ID", 'E4 TB Allocation Details'!$A$18:$L$18, 0),FALSE), 'E2 Allocators'!$B$15:$W$361, MATCH('O5 Details by Class &amp; Accounts'!AI$18, 'E2 Allocators'!$B$15:$W$15, 0),FALSE)*$G32)</f>
        <v>0</v>
      </c>
      <c r="AJ32" s="1321">
        <f>IF(ISERROR(VLOOKUP(VLOOKUP($A32, 'E4 TB Allocation Details'!$A$18:$L$214, MATCH("Customer ID", 'E4 TB Allocation Details'!$A$18:$L$18, 0),FALSE), 'E2 Allocators'!$B$15:$W$361, MATCH('O5 Details by Class &amp; Accounts'!AJ$18, 'E2 Allocators'!$B$15:$W$15, 0),FALSE)*$G32), 0, VLOOKUP(VLOOKUP($A32, 'E4 TB Allocation Details'!$A$18:$L$214, MATCH("Customer ID", 'E4 TB Allocation Details'!$A$18:$L$18, 0),FALSE), 'E2 Allocators'!$B$15:$W$361, MATCH('O5 Details by Class &amp; Accounts'!AJ$18, 'E2 Allocators'!$B$15:$W$15, 0),FALSE)*$G32)</f>
        <v>0</v>
      </c>
      <c r="AK32" s="1321">
        <f>IF(ISERROR(VLOOKUP(VLOOKUP($A32, 'E4 TB Allocation Details'!$A$18:$L$214, MATCH("Customer ID", 'E4 TB Allocation Details'!$A$18:$L$18, 0),FALSE), 'E2 Allocators'!$B$15:$W$361, MATCH('O5 Details by Class &amp; Accounts'!AK$18, 'E2 Allocators'!$B$15:$W$15, 0),FALSE)*$G32), 0, VLOOKUP(VLOOKUP($A32, 'E4 TB Allocation Details'!$A$18:$L$214, MATCH("Customer ID", 'E4 TB Allocation Details'!$A$18:$L$18, 0),FALSE), 'E2 Allocators'!$B$15:$W$361, MATCH('O5 Details by Class &amp; Accounts'!AK$18, 'E2 Allocators'!$B$15:$W$15, 0),FALSE)*$G32)</f>
        <v>0</v>
      </c>
      <c r="AL32" s="1321">
        <f>IF(ISERROR(VLOOKUP(VLOOKUP($A32, 'E4 TB Allocation Details'!$A$18:$L$214, MATCH("Customer ID", 'E4 TB Allocation Details'!$A$18:$L$18, 0),FALSE), 'E2 Allocators'!$B$15:$W$361, MATCH('O5 Details by Class &amp; Accounts'!AL$18, 'E2 Allocators'!$B$15:$W$15, 0),FALSE)*$G32), 0, VLOOKUP(VLOOKUP($A32, 'E4 TB Allocation Details'!$A$18:$L$214, MATCH("Customer ID", 'E4 TB Allocation Details'!$A$18:$L$18, 0),FALSE), 'E2 Allocators'!$B$15:$W$361, MATCH('O5 Details by Class &amp; Accounts'!AL$18, 'E2 Allocators'!$B$15:$W$15, 0),FALSE)*$G32)</f>
        <v>0</v>
      </c>
      <c r="AM32" s="1321">
        <f>IF(ISERROR(VLOOKUP(VLOOKUP($A32, 'E4 TB Allocation Details'!$A$18:$L$214, MATCH("Customer ID", 'E4 TB Allocation Details'!$A$18:$L$18, 0),FALSE), 'E2 Allocators'!$B$15:$W$361, MATCH('O5 Details by Class &amp; Accounts'!AM$18, 'E2 Allocators'!$B$15:$W$15, 0),FALSE)*$G32), 0, VLOOKUP(VLOOKUP($A32, 'E4 TB Allocation Details'!$A$18:$L$214, MATCH("Customer ID", 'E4 TB Allocation Details'!$A$18:$L$18, 0),FALSE), 'E2 Allocators'!$B$15:$W$361, MATCH('O5 Details by Class &amp; Accounts'!AM$18, 'E2 Allocators'!$B$15:$W$15, 0),FALSE)*$G32)</f>
        <v>0</v>
      </c>
      <c r="AN32" s="1321">
        <f>IF(ISERROR(VLOOKUP(VLOOKUP($A32, 'E4 TB Allocation Details'!$A$18:$L$214, MATCH("Customer ID", 'E4 TB Allocation Details'!$A$18:$L$18, 0),FALSE), 'E2 Allocators'!$B$15:$W$361, MATCH('O5 Details by Class &amp; Accounts'!AN$18, 'E2 Allocators'!$B$15:$W$15, 0),FALSE)*$G32), 0, VLOOKUP(VLOOKUP($A32, 'E4 TB Allocation Details'!$A$18:$L$214, MATCH("Customer ID", 'E4 TB Allocation Details'!$A$18:$L$18, 0),FALSE), 'E2 Allocators'!$B$15:$W$361, MATCH('O5 Details by Class &amp; Accounts'!AN$18, 'E2 Allocators'!$B$15:$W$15, 0),FALSE)*$G32)</f>
        <v>0</v>
      </c>
      <c r="AO32" s="1321">
        <f>IF(ISERROR(VLOOKUP(VLOOKUP($A32, 'E4 TB Allocation Details'!$A$18:$L$214, MATCH("Customer ID", 'E4 TB Allocation Details'!$A$18:$L$18, 0),FALSE), 'E2 Allocators'!$B$15:$W$361, MATCH('O5 Details by Class &amp; Accounts'!AO$18, 'E2 Allocators'!$B$15:$W$15, 0),FALSE)*$G32), 0, VLOOKUP(VLOOKUP($A32, 'E4 TB Allocation Details'!$A$18:$L$214, MATCH("Customer ID", 'E4 TB Allocation Details'!$A$18:$L$18, 0),FALSE), 'E2 Allocators'!$B$15:$W$361, MATCH('O5 Details by Class &amp; Accounts'!AO$18, 'E2 Allocators'!$B$15:$W$15, 0),FALSE)*$G32)</f>
        <v>0</v>
      </c>
      <c r="AP32" s="1321">
        <f>IF(ISERROR(VLOOKUP(VLOOKUP($A32, 'E4 TB Allocation Details'!$A$18:$L$214, MATCH("Customer ID", 'E4 TB Allocation Details'!$A$18:$L$18, 0),FALSE), 'E2 Allocators'!$B$15:$W$361, MATCH('O5 Details by Class &amp; Accounts'!AP$18, 'E2 Allocators'!$B$15:$W$15, 0),FALSE)*$G32), 0, VLOOKUP(VLOOKUP($A32, 'E4 TB Allocation Details'!$A$18:$L$214, MATCH("Customer ID", 'E4 TB Allocation Details'!$A$18:$L$18, 0),FALSE), 'E2 Allocators'!$B$15:$W$361, MATCH('O5 Details by Class &amp; Accounts'!AP$18, 'E2 Allocators'!$B$15:$W$15, 0),FALSE)*$G32)</f>
        <v>0</v>
      </c>
      <c r="AQ32" s="1321">
        <f>IF(ISERROR(VLOOKUP(VLOOKUP($A32, 'E4 TB Allocation Details'!$A$18:$L$214, MATCH("Customer ID", 'E4 TB Allocation Details'!$A$18:$L$18, 0),FALSE), 'E2 Allocators'!$B$15:$W$361, MATCH('O5 Details by Class &amp; Accounts'!AQ$18, 'E2 Allocators'!$B$15:$W$15, 0),FALSE)*$G32), 0, VLOOKUP(VLOOKUP($A32, 'E4 TB Allocation Details'!$A$18:$L$214, MATCH("Customer ID", 'E4 TB Allocation Details'!$A$18:$L$18, 0),FALSE), 'E2 Allocators'!$B$15:$W$361, MATCH('O5 Details by Class &amp; Accounts'!AQ$18, 'E2 Allocators'!$B$15:$W$15, 0),FALSE)*$G32)</f>
        <v>0</v>
      </c>
      <c r="AR32" s="1321">
        <f>IF(ISERROR(VLOOKUP(VLOOKUP($A32, 'E4 TB Allocation Details'!$A$18:$L$214, MATCH("Customer ID", 'E4 TB Allocation Details'!$A$18:$L$18, 0),FALSE), 'E2 Allocators'!$B$15:$W$361, MATCH('O5 Details by Class &amp; Accounts'!AR$18, 'E2 Allocators'!$B$15:$W$15, 0),FALSE)*$G32), 0, VLOOKUP(VLOOKUP($A32, 'E4 TB Allocation Details'!$A$18:$L$214, MATCH("Customer ID", 'E4 TB Allocation Details'!$A$18:$L$18, 0),FALSE), 'E2 Allocators'!$B$15:$W$361, MATCH('O5 Details by Class &amp; Accounts'!AR$18, 'E2 Allocators'!$B$15:$W$15, 0),FALSE)*$G32)</f>
        <v>0</v>
      </c>
      <c r="AS32" s="1321">
        <f>IF(ISERROR(VLOOKUP(VLOOKUP($A32, 'E4 TB Allocation Details'!$A$18:$L$214, MATCH("Customer ID", 'E4 TB Allocation Details'!$A$18:$L$18, 0),FALSE), 'E2 Allocators'!$B$15:$W$361, MATCH('O5 Details by Class &amp; Accounts'!AS$18, 'E2 Allocators'!$B$15:$W$15, 0),FALSE)*$G32), 0, VLOOKUP(VLOOKUP($A32, 'E4 TB Allocation Details'!$A$18:$L$214, MATCH("Customer ID", 'E4 TB Allocation Details'!$A$18:$L$18, 0),FALSE), 'E2 Allocators'!$B$15:$W$361, MATCH('O5 Details by Class &amp; Accounts'!AS$18, 'E2 Allocators'!$B$15:$W$15, 0),FALSE)*$G32)</f>
        <v>0</v>
      </c>
      <c r="AT32" s="1321">
        <f>IF(ISERROR(VLOOKUP(VLOOKUP($A32, 'E4 TB Allocation Details'!$A$18:$L$214, MATCH("Customer ID", 'E4 TB Allocation Details'!$A$18:$L$18, 0),FALSE), 'E2 Allocators'!$B$15:$W$361, MATCH('O5 Details by Class &amp; Accounts'!AT$18, 'E2 Allocators'!$B$15:$W$15, 0),FALSE)*$G32), 0, VLOOKUP(VLOOKUP($A32, 'E4 TB Allocation Details'!$A$18:$L$214, MATCH("Customer ID", 'E4 TB Allocation Details'!$A$18:$L$18, 0),FALSE), 'E2 Allocators'!$B$15:$W$361, MATCH('O5 Details by Class &amp; Accounts'!AT$18, 'E2 Allocators'!$B$15:$W$15, 0),FALSE)*$G32)</f>
        <v>0</v>
      </c>
      <c r="AU32" s="1321">
        <f>IF(ISERROR(VLOOKUP(VLOOKUP($A32, 'E4 TB Allocation Details'!$A$18:$L$214, MATCH("Customer ID", 'E4 TB Allocation Details'!$A$18:$L$18, 0),FALSE), 'E2 Allocators'!$B$15:$W$361, MATCH('O5 Details by Class &amp; Accounts'!AU$18, 'E2 Allocators'!$B$15:$W$15, 0),FALSE)*$G32), 0, VLOOKUP(VLOOKUP($A32, 'E4 TB Allocation Details'!$A$18:$L$214, MATCH("Customer ID", 'E4 TB Allocation Details'!$A$18:$L$18, 0),FALSE), 'E2 Allocators'!$B$15:$W$361, MATCH('O5 Details by Class &amp; Accounts'!AU$18, 'E2 Allocators'!$B$15:$W$15, 0),FALSE)*$G32)</f>
        <v>0</v>
      </c>
      <c r="AV32" s="1321">
        <f>IF(ISERROR(VLOOKUP(VLOOKUP($A32, 'E4 TB Allocation Details'!$A$18:$L$214, MATCH("Customer ID", 'E4 TB Allocation Details'!$A$18:$L$18, 0),FALSE), 'E2 Allocators'!$B$15:$W$361, MATCH('O5 Details by Class &amp; Accounts'!AV$18, 'E2 Allocators'!$B$15:$W$15, 0),FALSE)*$G32), 0, VLOOKUP(VLOOKUP($A32, 'E4 TB Allocation Details'!$A$18:$L$214, MATCH("Customer ID", 'E4 TB Allocation Details'!$A$18:$L$18, 0),FALSE), 'E2 Allocators'!$B$15:$W$361, MATCH('O5 Details by Class &amp; Accounts'!AV$18, 'E2 Allocators'!$B$15:$W$15, 0),FALSE)*$G32)</f>
        <v>0</v>
      </c>
      <c r="AW32" s="1321">
        <f>IF(ISERROR(VLOOKUP(VLOOKUP($A32, 'E4 TB Allocation Details'!$A$18:$L$214, MATCH("Customer ID", 'E4 TB Allocation Details'!$A$18:$L$18, 0),FALSE), 'E2 Allocators'!$B$15:$W$361, MATCH('O5 Details by Class &amp; Accounts'!AW$18, 'E2 Allocators'!$B$15:$W$15, 0),FALSE)*$G32), 0, VLOOKUP(VLOOKUP($A32, 'E4 TB Allocation Details'!$A$18:$L$214, MATCH("Customer ID", 'E4 TB Allocation Details'!$A$18:$L$18, 0),FALSE), 'E2 Allocators'!$B$15:$W$361, MATCH('O5 Details by Class &amp; Accounts'!AW$18, 'E2 Allocators'!$B$15:$W$15, 0),FALSE)*$G32)</f>
        <v>0</v>
      </c>
      <c r="AX32" s="1321">
        <f t="shared" si="2"/>
        <v>0</v>
      </c>
      <c r="AY32" s="1321">
        <f>IF(ISERROR(VLOOKUP(VLOOKUP($A32, 'E4 TB Allocation Details'!$A$18:$L$214, MATCH("Misc ID", 'E4 TB Allocation Details'!$A$18:$L$18, 0),FALSE), 'E2 Allocators'!$B$15:$W$361, MATCH('O5 Details by Class &amp; Accounts'!AY$18, 'E2 Allocators'!$B$15:$W$15, 0),FALSE)*$E32), 0, VLOOKUP(VLOOKUP($A32, 'E4 TB Allocation Details'!$A$18:$L$214, MATCH("Misc ID", 'E4 TB Allocation Details'!$A$18:$L$18, 0),FALSE), 'E2 Allocators'!$B$15:$W$361, MATCH('O5 Details by Class &amp; Accounts'!AY$18, 'E2 Allocators'!$B$15:$W$15, 0),FALSE)*$E32)</f>
        <v>0</v>
      </c>
      <c r="AZ32" s="1321">
        <f>IF(ISERROR(VLOOKUP(VLOOKUP($A32, 'E4 TB Allocation Details'!$A$18:$L$214, MATCH("Misc ID", 'E4 TB Allocation Details'!$A$18:$L$18, 0),FALSE), 'E2 Allocators'!$B$15:$W$361, MATCH('O5 Details by Class &amp; Accounts'!AZ$18, 'E2 Allocators'!$B$15:$W$15, 0),FALSE)*$E32), 0, VLOOKUP(VLOOKUP($A32, 'E4 TB Allocation Details'!$A$18:$L$214, MATCH("Misc ID", 'E4 TB Allocation Details'!$A$18:$L$18, 0),FALSE), 'E2 Allocators'!$B$15:$W$361, MATCH('O5 Details by Class &amp; Accounts'!AZ$18, 'E2 Allocators'!$B$15:$W$15, 0),FALSE)*$E32)</f>
        <v>0</v>
      </c>
      <c r="BA32" s="1321">
        <f>IF(ISERROR(VLOOKUP(VLOOKUP($A32, 'E4 TB Allocation Details'!$A$18:$L$214, MATCH("Misc ID", 'E4 TB Allocation Details'!$A$18:$L$18, 0),FALSE), 'E2 Allocators'!$B$15:$W$361, MATCH('O5 Details by Class &amp; Accounts'!BA$18, 'E2 Allocators'!$B$15:$W$15, 0),FALSE)*$E32), 0, VLOOKUP(VLOOKUP($A32, 'E4 TB Allocation Details'!$A$18:$L$214, MATCH("Misc ID", 'E4 TB Allocation Details'!$A$18:$L$18, 0),FALSE), 'E2 Allocators'!$B$15:$W$361, MATCH('O5 Details by Class &amp; Accounts'!BA$18, 'E2 Allocators'!$B$15:$W$15, 0),FALSE)*$E32)</f>
        <v>0</v>
      </c>
      <c r="BB32" s="1321">
        <f>IF(ISERROR(VLOOKUP(VLOOKUP($A32, 'E4 TB Allocation Details'!$A$18:$L$214, MATCH("Misc ID", 'E4 TB Allocation Details'!$A$18:$L$18, 0),FALSE), 'E2 Allocators'!$B$15:$W$361, MATCH('O5 Details by Class &amp; Accounts'!BB$18, 'E2 Allocators'!$B$15:$W$15, 0),FALSE)*$E32), 0, VLOOKUP(VLOOKUP($A32, 'E4 TB Allocation Details'!$A$18:$L$214, MATCH("Misc ID", 'E4 TB Allocation Details'!$A$18:$L$18, 0),FALSE), 'E2 Allocators'!$B$15:$W$361, MATCH('O5 Details by Class &amp; Accounts'!BB$18, 'E2 Allocators'!$B$15:$W$15, 0),FALSE)*$E32)</f>
        <v>0</v>
      </c>
      <c r="BC32" s="1321">
        <f>IF(ISERROR(VLOOKUP(VLOOKUP($A32, 'E4 TB Allocation Details'!$A$18:$L$214, MATCH("Misc ID", 'E4 TB Allocation Details'!$A$18:$L$18, 0),FALSE), 'E2 Allocators'!$B$15:$W$361, MATCH('O5 Details by Class &amp; Accounts'!BC$18, 'E2 Allocators'!$B$15:$W$15, 0),FALSE)*$E32), 0, VLOOKUP(VLOOKUP($A32, 'E4 TB Allocation Details'!$A$18:$L$214, MATCH("Misc ID", 'E4 TB Allocation Details'!$A$18:$L$18, 0),FALSE), 'E2 Allocators'!$B$15:$W$361, MATCH('O5 Details by Class &amp; Accounts'!BC$18, 'E2 Allocators'!$B$15:$W$15, 0),FALSE)*$E32)</f>
        <v>0</v>
      </c>
      <c r="BD32" s="1321">
        <f>IF(ISERROR(VLOOKUP(VLOOKUP($A32, 'E4 TB Allocation Details'!$A$18:$L$214, MATCH("Misc ID", 'E4 TB Allocation Details'!$A$18:$L$18, 0),FALSE), 'E2 Allocators'!$B$15:$W$361, MATCH('O5 Details by Class &amp; Accounts'!BD$18, 'E2 Allocators'!$B$15:$W$15, 0),FALSE)*$E32), 0, VLOOKUP(VLOOKUP($A32, 'E4 TB Allocation Details'!$A$18:$L$214, MATCH("Misc ID", 'E4 TB Allocation Details'!$A$18:$L$18, 0),FALSE), 'E2 Allocators'!$B$15:$W$361, MATCH('O5 Details by Class &amp; Accounts'!BD$18, 'E2 Allocators'!$B$15:$W$15, 0),FALSE)*$E32)</f>
        <v>0</v>
      </c>
      <c r="BE32" s="1321">
        <f>IF(ISERROR(VLOOKUP(VLOOKUP($A32, 'E4 TB Allocation Details'!$A$18:$L$214, MATCH("Misc ID", 'E4 TB Allocation Details'!$A$18:$L$18, 0),FALSE), 'E2 Allocators'!$B$15:$W$361, MATCH('O5 Details by Class &amp; Accounts'!BE$18, 'E2 Allocators'!$B$15:$W$15, 0),FALSE)*$E32), 0, VLOOKUP(VLOOKUP($A32, 'E4 TB Allocation Details'!$A$18:$L$214, MATCH("Misc ID", 'E4 TB Allocation Details'!$A$18:$L$18, 0),FALSE), 'E2 Allocators'!$B$15:$W$361, MATCH('O5 Details by Class &amp; Accounts'!BE$18, 'E2 Allocators'!$B$15:$W$15, 0),FALSE)*$E32)</f>
        <v>0</v>
      </c>
      <c r="BF32" s="1321">
        <f>IF(ISERROR(VLOOKUP(VLOOKUP($A32, 'E4 TB Allocation Details'!$A$18:$L$214, MATCH("Misc ID", 'E4 TB Allocation Details'!$A$18:$L$18, 0),FALSE), 'E2 Allocators'!$B$15:$W$361, MATCH('O5 Details by Class &amp; Accounts'!BF$18, 'E2 Allocators'!$B$15:$W$15, 0),FALSE)*$E32), 0, VLOOKUP(VLOOKUP($A32, 'E4 TB Allocation Details'!$A$18:$L$214, MATCH("Misc ID", 'E4 TB Allocation Details'!$A$18:$L$18, 0),FALSE), 'E2 Allocators'!$B$15:$W$361, MATCH('O5 Details by Class &amp; Accounts'!BF$18, 'E2 Allocators'!$B$15:$W$15, 0),FALSE)*$E32)</f>
        <v>0</v>
      </c>
      <c r="BG32" s="1321">
        <f>IF(ISERROR(VLOOKUP(VLOOKUP($A32, 'E4 TB Allocation Details'!$A$18:$L$214, MATCH("Misc ID", 'E4 TB Allocation Details'!$A$18:$L$18, 0),FALSE), 'E2 Allocators'!$B$15:$W$361, MATCH('O5 Details by Class &amp; Accounts'!BG$18, 'E2 Allocators'!$B$15:$W$15, 0),FALSE)*$E32), 0, VLOOKUP(VLOOKUP($A32, 'E4 TB Allocation Details'!$A$18:$L$214, MATCH("Misc ID", 'E4 TB Allocation Details'!$A$18:$L$18, 0),FALSE), 'E2 Allocators'!$B$15:$W$361, MATCH('O5 Details by Class &amp; Accounts'!BG$18, 'E2 Allocators'!$B$15:$W$15, 0),FALSE)*$E32)</f>
        <v>0</v>
      </c>
      <c r="BH32" s="1321">
        <f>IF(ISERROR(VLOOKUP(VLOOKUP($A32, 'E4 TB Allocation Details'!$A$18:$L$214, MATCH("Misc ID", 'E4 TB Allocation Details'!$A$18:$L$18, 0),FALSE), 'E2 Allocators'!$B$15:$W$361, MATCH('O5 Details by Class &amp; Accounts'!BH$18, 'E2 Allocators'!$B$15:$W$15, 0),FALSE)*$E32), 0, VLOOKUP(VLOOKUP($A32, 'E4 TB Allocation Details'!$A$18:$L$214, MATCH("Misc ID", 'E4 TB Allocation Details'!$A$18:$L$18, 0),FALSE), 'E2 Allocators'!$B$15:$W$361, MATCH('O5 Details by Class &amp; Accounts'!BH$18, 'E2 Allocators'!$B$15:$W$15, 0),FALSE)*$E32)</f>
        <v>0</v>
      </c>
      <c r="BI32" s="1321">
        <f>IF(ISERROR(VLOOKUP(VLOOKUP($A32, 'E4 TB Allocation Details'!$A$18:$L$214, MATCH("Misc ID", 'E4 TB Allocation Details'!$A$18:$L$18, 0),FALSE), 'E2 Allocators'!$B$15:$W$361, MATCH('O5 Details by Class &amp; Accounts'!BI$18, 'E2 Allocators'!$B$15:$W$15, 0),FALSE)*$E32), 0, VLOOKUP(VLOOKUP($A32, 'E4 TB Allocation Details'!$A$18:$L$214, MATCH("Misc ID", 'E4 TB Allocation Details'!$A$18:$L$18, 0),FALSE), 'E2 Allocators'!$B$15:$W$361, MATCH('O5 Details by Class &amp; Accounts'!BI$18, 'E2 Allocators'!$B$15:$W$15, 0),FALSE)*$E32)</f>
        <v>0</v>
      </c>
      <c r="BJ32" s="1321">
        <f>IF(ISERROR(VLOOKUP(VLOOKUP($A32, 'E4 TB Allocation Details'!$A$18:$L$214, MATCH("Misc ID", 'E4 TB Allocation Details'!$A$18:$L$18, 0),FALSE), 'E2 Allocators'!$B$15:$W$361, MATCH('O5 Details by Class &amp; Accounts'!BJ$18, 'E2 Allocators'!$B$15:$W$15, 0),FALSE)*$E32), 0, VLOOKUP(VLOOKUP($A32, 'E4 TB Allocation Details'!$A$18:$L$214, MATCH("Misc ID", 'E4 TB Allocation Details'!$A$18:$L$18, 0),FALSE), 'E2 Allocators'!$B$15:$W$361, MATCH('O5 Details by Class &amp; Accounts'!BJ$18, 'E2 Allocators'!$B$15:$W$15, 0),FALSE)*$E32)</f>
        <v>0</v>
      </c>
      <c r="BK32" s="1321">
        <f>IF(ISERROR(VLOOKUP(VLOOKUP($A32, 'E4 TB Allocation Details'!$A$18:$L$214, MATCH("Misc ID", 'E4 TB Allocation Details'!$A$18:$L$18, 0),FALSE), 'E2 Allocators'!$B$15:$W$361, MATCH('O5 Details by Class &amp; Accounts'!BK$18, 'E2 Allocators'!$B$15:$W$15, 0),FALSE)*$E32), 0, VLOOKUP(VLOOKUP($A32, 'E4 TB Allocation Details'!$A$18:$L$214, MATCH("Misc ID", 'E4 TB Allocation Details'!$A$18:$L$18, 0),FALSE), 'E2 Allocators'!$B$15:$W$361, MATCH('O5 Details by Class &amp; Accounts'!BK$18, 'E2 Allocators'!$B$15:$W$15, 0),FALSE)*$E32)</f>
        <v>0</v>
      </c>
      <c r="BL32" s="1321">
        <f>IF(ISERROR(VLOOKUP(VLOOKUP($A32, 'E4 TB Allocation Details'!$A$18:$L$214, MATCH("Misc ID", 'E4 TB Allocation Details'!$A$18:$L$18, 0),FALSE), 'E2 Allocators'!$B$15:$W$361, MATCH('O5 Details by Class &amp; Accounts'!BL$18, 'E2 Allocators'!$B$15:$W$15, 0),FALSE)*$E32), 0, VLOOKUP(VLOOKUP($A32, 'E4 TB Allocation Details'!$A$18:$L$214, MATCH("Misc ID", 'E4 TB Allocation Details'!$A$18:$L$18, 0),FALSE), 'E2 Allocators'!$B$15:$W$361, MATCH('O5 Details by Class &amp; Accounts'!BL$18, 'E2 Allocators'!$B$15:$W$15, 0),FALSE)*$E32)</f>
        <v>0</v>
      </c>
      <c r="BM32" s="1321">
        <f>IF(ISERROR(VLOOKUP(VLOOKUP($A32, 'E4 TB Allocation Details'!$A$18:$L$214, MATCH("Misc ID", 'E4 TB Allocation Details'!$A$18:$L$18, 0),FALSE), 'E2 Allocators'!$B$15:$W$361, MATCH('O5 Details by Class &amp; Accounts'!BM$18, 'E2 Allocators'!$B$15:$W$15, 0),FALSE)*$E32), 0, VLOOKUP(VLOOKUP($A32, 'E4 TB Allocation Details'!$A$18:$L$214, MATCH("Misc ID", 'E4 TB Allocation Details'!$A$18:$L$18, 0),FALSE), 'E2 Allocators'!$B$15:$W$361, MATCH('O5 Details by Class &amp; Accounts'!BM$18, 'E2 Allocators'!$B$15:$W$15, 0),FALSE)*$E32)</f>
        <v>0</v>
      </c>
      <c r="BN32" s="1321">
        <f>IF(ISERROR(VLOOKUP(VLOOKUP($A32, 'E4 TB Allocation Details'!$A$18:$L$214, MATCH("Misc ID", 'E4 TB Allocation Details'!$A$18:$L$18, 0),FALSE), 'E2 Allocators'!$B$15:$W$361, MATCH('O5 Details by Class &amp; Accounts'!BN$18, 'E2 Allocators'!$B$15:$W$15, 0),FALSE)*$E32), 0, VLOOKUP(VLOOKUP($A32, 'E4 TB Allocation Details'!$A$18:$L$214, MATCH("Misc ID", 'E4 TB Allocation Details'!$A$18:$L$18, 0),FALSE), 'E2 Allocators'!$B$15:$W$361, MATCH('O5 Details by Class &amp; Accounts'!BN$18, 'E2 Allocators'!$B$15:$W$15, 0),FALSE)*$E32)</f>
        <v>0</v>
      </c>
      <c r="BO32" s="1321">
        <f>IF(ISERROR(VLOOKUP(VLOOKUP($A32, 'E4 TB Allocation Details'!$A$18:$L$214, MATCH("Misc ID", 'E4 TB Allocation Details'!$A$18:$L$18, 0),FALSE), 'E2 Allocators'!$B$15:$W$361, MATCH('O5 Details by Class &amp; Accounts'!BO$18, 'E2 Allocators'!$B$15:$W$15, 0),FALSE)*$E32), 0, VLOOKUP(VLOOKUP($A32, 'E4 TB Allocation Details'!$A$18:$L$214, MATCH("Misc ID", 'E4 TB Allocation Details'!$A$18:$L$18, 0),FALSE), 'E2 Allocators'!$B$15:$W$361, MATCH('O5 Details by Class &amp; Accounts'!BO$18, 'E2 Allocators'!$B$15:$W$15, 0),FALSE)*$E32)</f>
        <v>0</v>
      </c>
      <c r="BP32" s="1321">
        <f>IF(ISERROR(VLOOKUP(VLOOKUP($A32, 'E4 TB Allocation Details'!$A$18:$L$214, MATCH("Misc ID", 'E4 TB Allocation Details'!$A$18:$L$18, 0),FALSE), 'E2 Allocators'!$B$15:$W$361, MATCH('O5 Details by Class &amp; Accounts'!BP$18, 'E2 Allocators'!$B$15:$W$15, 0),FALSE)*$E32), 0, VLOOKUP(VLOOKUP($A32, 'E4 TB Allocation Details'!$A$18:$L$214, MATCH("Misc ID", 'E4 TB Allocation Details'!$A$18:$L$18, 0),FALSE), 'E2 Allocators'!$B$15:$W$361, MATCH('O5 Details by Class &amp; Accounts'!BP$18, 'E2 Allocators'!$B$15:$W$15, 0),FALSE)*$E32)</f>
        <v>0</v>
      </c>
      <c r="BQ32" s="1321">
        <f>IF(ISERROR(VLOOKUP(VLOOKUP($A32, 'E4 TB Allocation Details'!$A$18:$L$214, MATCH("Misc ID", 'E4 TB Allocation Details'!$A$18:$L$18, 0),FALSE), 'E2 Allocators'!$B$15:$W$361, MATCH('O5 Details by Class &amp; Accounts'!BQ$18, 'E2 Allocators'!$B$15:$W$15, 0),FALSE)*$E32), 0, VLOOKUP(VLOOKUP($A32, 'E4 TB Allocation Details'!$A$18:$L$214, MATCH("Misc ID", 'E4 TB Allocation Details'!$A$18:$L$18, 0),FALSE), 'E2 Allocators'!$B$15:$W$361, MATCH('O5 Details by Class &amp; Accounts'!BQ$18, 'E2 Allocators'!$B$15:$W$15, 0),FALSE)*$E32)</f>
        <v>0</v>
      </c>
      <c r="BR32" s="1321">
        <f>IF(ISERROR(VLOOKUP(VLOOKUP($A32, 'E4 TB Allocation Details'!$A$18:$L$214, MATCH("Misc ID", 'E4 TB Allocation Details'!$A$18:$L$18, 0),FALSE), 'E2 Allocators'!$B$15:$W$361, MATCH('O5 Details by Class &amp; Accounts'!BR$18, 'E2 Allocators'!$B$15:$W$15, 0),FALSE)*$E32), 0, VLOOKUP(VLOOKUP($A32, 'E4 TB Allocation Details'!$A$18:$L$214, MATCH("Misc ID", 'E4 TB Allocation Details'!$A$18:$L$18, 0),FALSE), 'E2 Allocators'!$B$15:$W$361, MATCH('O5 Details by Class &amp; Accounts'!BR$18, 'E2 Allocators'!$B$15:$W$15, 0),FALSE)*$E32)</f>
        <v>0</v>
      </c>
      <c r="BS32" s="1321">
        <f t="shared" si="3"/>
        <v>0</v>
      </c>
      <c r="BT32" s="1321">
        <f>IF(ISERROR(VLOOKUP(VLOOKUP($A32, 'E4 TB Allocation Details'!$A$18:$L$214, MATCH("A &amp; G ID", 'E4 TB Allocation Details'!$A$18:$L$18, 0),FALSE), 'E2 Allocators'!$B$15:$W$361, MATCH('O5 Details by Class &amp; Accounts'!BT$18, 'E2 Allocators'!$B$15:$W$15, 0),FALSE)*$E32), 0, VLOOKUP(VLOOKUP($A32, 'E4 TB Allocation Details'!$A$18:$L$214, MATCH("A &amp; G ID", 'E4 TB Allocation Details'!$A$18:$L$18, 0),FALSE), 'E2 Allocators'!$B$15:$W$361, MATCH('O5 Details by Class &amp; Accounts'!BT$18, 'E2 Allocators'!$B$15:$W$15, 0),FALSE)*$E32)</f>
        <v>0</v>
      </c>
      <c r="BU32" s="1321">
        <f>IF(ISERROR(VLOOKUP(VLOOKUP($A32, 'E4 TB Allocation Details'!$A$18:$L$214, MATCH("A &amp; G ID", 'E4 TB Allocation Details'!$A$18:$L$18, 0),FALSE), 'E2 Allocators'!$B$15:$W$361, MATCH('O5 Details by Class &amp; Accounts'!BU$18, 'E2 Allocators'!$B$15:$W$15, 0),FALSE)*$E32), 0, VLOOKUP(VLOOKUP($A32, 'E4 TB Allocation Details'!$A$18:$L$214, MATCH("A &amp; G ID", 'E4 TB Allocation Details'!$A$18:$L$18, 0),FALSE), 'E2 Allocators'!$B$15:$W$361, MATCH('O5 Details by Class &amp; Accounts'!BU$18, 'E2 Allocators'!$B$15:$W$15, 0),FALSE)*$E32)</f>
        <v>0</v>
      </c>
      <c r="BV32" s="1321">
        <f>IF(ISERROR(VLOOKUP(VLOOKUP($A32, 'E4 TB Allocation Details'!$A$18:$L$214, MATCH("A &amp; G ID", 'E4 TB Allocation Details'!$A$18:$L$18, 0),FALSE), 'E2 Allocators'!$B$15:$W$361, MATCH('O5 Details by Class &amp; Accounts'!BV$18, 'E2 Allocators'!$B$15:$W$15, 0),FALSE)*$E32), 0, VLOOKUP(VLOOKUP($A32, 'E4 TB Allocation Details'!$A$18:$L$214, MATCH("A &amp; G ID", 'E4 TB Allocation Details'!$A$18:$L$18, 0),FALSE), 'E2 Allocators'!$B$15:$W$361, MATCH('O5 Details by Class &amp; Accounts'!BV$18, 'E2 Allocators'!$B$15:$W$15, 0),FALSE)*$E32)</f>
        <v>0</v>
      </c>
      <c r="BW32" s="1321">
        <f>IF(ISERROR(VLOOKUP(VLOOKUP($A32, 'E4 TB Allocation Details'!$A$18:$L$214, MATCH("A &amp; G ID", 'E4 TB Allocation Details'!$A$18:$L$18, 0),FALSE), 'E2 Allocators'!$B$15:$W$361, MATCH('O5 Details by Class &amp; Accounts'!BW$18, 'E2 Allocators'!$B$15:$W$15, 0),FALSE)*$E32), 0, VLOOKUP(VLOOKUP($A32, 'E4 TB Allocation Details'!$A$18:$L$214, MATCH("A &amp; G ID", 'E4 TB Allocation Details'!$A$18:$L$18, 0),FALSE), 'E2 Allocators'!$B$15:$W$361, MATCH('O5 Details by Class &amp; Accounts'!BW$18, 'E2 Allocators'!$B$15:$W$15, 0),FALSE)*$E32)</f>
        <v>0</v>
      </c>
      <c r="BX32" s="1321">
        <f>IF(ISERROR(VLOOKUP(VLOOKUP($A32, 'E4 TB Allocation Details'!$A$18:$L$214, MATCH("A &amp; G ID", 'E4 TB Allocation Details'!$A$18:$L$18, 0),FALSE), 'E2 Allocators'!$B$15:$W$361, MATCH('O5 Details by Class &amp; Accounts'!BX$18, 'E2 Allocators'!$B$15:$W$15, 0),FALSE)*$E32), 0, VLOOKUP(VLOOKUP($A32, 'E4 TB Allocation Details'!$A$18:$L$214, MATCH("A &amp; G ID", 'E4 TB Allocation Details'!$A$18:$L$18, 0),FALSE), 'E2 Allocators'!$B$15:$W$361, MATCH('O5 Details by Class &amp; Accounts'!BX$18, 'E2 Allocators'!$B$15:$W$15, 0),FALSE)*$E32)</f>
        <v>0</v>
      </c>
      <c r="BY32" s="1321">
        <f>IF(ISERROR(VLOOKUP(VLOOKUP($A32, 'E4 TB Allocation Details'!$A$18:$L$214, MATCH("A &amp; G ID", 'E4 TB Allocation Details'!$A$18:$L$18, 0),FALSE), 'E2 Allocators'!$B$15:$W$361, MATCH('O5 Details by Class &amp; Accounts'!BY$18, 'E2 Allocators'!$B$15:$W$15, 0),FALSE)*$E32), 0, VLOOKUP(VLOOKUP($A32, 'E4 TB Allocation Details'!$A$18:$L$214, MATCH("A &amp; G ID", 'E4 TB Allocation Details'!$A$18:$L$18, 0),FALSE), 'E2 Allocators'!$B$15:$W$361, MATCH('O5 Details by Class &amp; Accounts'!BY$18, 'E2 Allocators'!$B$15:$W$15, 0),FALSE)*$E32)</f>
        <v>0</v>
      </c>
      <c r="BZ32" s="1321">
        <f>IF(ISERROR(VLOOKUP(VLOOKUP($A32, 'E4 TB Allocation Details'!$A$18:$L$214, MATCH("A &amp; G ID", 'E4 TB Allocation Details'!$A$18:$L$18, 0),FALSE), 'E2 Allocators'!$B$15:$W$361, MATCH('O5 Details by Class &amp; Accounts'!BZ$18, 'E2 Allocators'!$B$15:$W$15, 0),FALSE)*$E32), 0, VLOOKUP(VLOOKUP($A32, 'E4 TB Allocation Details'!$A$18:$L$214, MATCH("A &amp; G ID", 'E4 TB Allocation Details'!$A$18:$L$18, 0),FALSE), 'E2 Allocators'!$B$15:$W$361, MATCH('O5 Details by Class &amp; Accounts'!BZ$18, 'E2 Allocators'!$B$15:$W$15, 0),FALSE)*$E32)</f>
        <v>0</v>
      </c>
      <c r="CA32" s="1321">
        <f>IF(ISERROR(VLOOKUP(VLOOKUP($A32, 'E4 TB Allocation Details'!$A$18:$L$214, MATCH("A &amp; G ID", 'E4 TB Allocation Details'!$A$18:$L$18, 0),FALSE), 'E2 Allocators'!$B$15:$W$361, MATCH('O5 Details by Class &amp; Accounts'!CA$18, 'E2 Allocators'!$B$15:$W$15, 0),FALSE)*$E32), 0, VLOOKUP(VLOOKUP($A32, 'E4 TB Allocation Details'!$A$18:$L$214, MATCH("A &amp; G ID", 'E4 TB Allocation Details'!$A$18:$L$18, 0),FALSE), 'E2 Allocators'!$B$15:$W$361, MATCH('O5 Details by Class &amp; Accounts'!CA$18, 'E2 Allocators'!$B$15:$W$15, 0),FALSE)*$E32)</f>
        <v>0</v>
      </c>
      <c r="CB32" s="1321">
        <f>IF(ISERROR(VLOOKUP(VLOOKUP($A32, 'E4 TB Allocation Details'!$A$18:$L$214, MATCH("A &amp; G ID", 'E4 TB Allocation Details'!$A$18:$L$18, 0),FALSE), 'E2 Allocators'!$B$15:$W$361, MATCH('O5 Details by Class &amp; Accounts'!CB$18, 'E2 Allocators'!$B$15:$W$15, 0),FALSE)*$E32), 0, VLOOKUP(VLOOKUP($A32, 'E4 TB Allocation Details'!$A$18:$L$214, MATCH("A &amp; G ID", 'E4 TB Allocation Details'!$A$18:$L$18, 0),FALSE), 'E2 Allocators'!$B$15:$W$361, MATCH('O5 Details by Class &amp; Accounts'!CB$18, 'E2 Allocators'!$B$15:$W$15, 0),FALSE)*$E32)</f>
        <v>0</v>
      </c>
      <c r="CC32" s="1321">
        <f>IF(ISERROR(VLOOKUP(VLOOKUP($A32, 'E4 TB Allocation Details'!$A$18:$L$214, MATCH("A &amp; G ID", 'E4 TB Allocation Details'!$A$18:$L$18, 0),FALSE), 'E2 Allocators'!$B$15:$W$361, MATCH('O5 Details by Class &amp; Accounts'!CC$18, 'E2 Allocators'!$B$15:$W$15, 0),FALSE)*$E32), 0, VLOOKUP(VLOOKUP($A32, 'E4 TB Allocation Details'!$A$18:$L$214, MATCH("A &amp; G ID", 'E4 TB Allocation Details'!$A$18:$L$18, 0),FALSE), 'E2 Allocators'!$B$15:$W$361, MATCH('O5 Details by Class &amp; Accounts'!CC$18, 'E2 Allocators'!$B$15:$W$15, 0),FALSE)*$E32)</f>
        <v>0</v>
      </c>
      <c r="CD32" s="1321">
        <f>IF(ISERROR(VLOOKUP(VLOOKUP($A32, 'E4 TB Allocation Details'!$A$18:$L$214, MATCH("A &amp; G ID", 'E4 TB Allocation Details'!$A$18:$L$18, 0),FALSE), 'E2 Allocators'!$B$15:$W$361, MATCH('O5 Details by Class &amp; Accounts'!CD$18, 'E2 Allocators'!$B$15:$W$15, 0),FALSE)*$E32), 0, VLOOKUP(VLOOKUP($A32, 'E4 TB Allocation Details'!$A$18:$L$214, MATCH("A &amp; G ID", 'E4 TB Allocation Details'!$A$18:$L$18, 0),FALSE), 'E2 Allocators'!$B$15:$W$361, MATCH('O5 Details by Class &amp; Accounts'!CD$18, 'E2 Allocators'!$B$15:$W$15, 0),FALSE)*$E32)</f>
        <v>0</v>
      </c>
      <c r="CE32" s="1321">
        <f>IF(ISERROR(VLOOKUP(VLOOKUP($A32, 'E4 TB Allocation Details'!$A$18:$L$214, MATCH("A &amp; G ID", 'E4 TB Allocation Details'!$A$18:$L$18, 0),FALSE), 'E2 Allocators'!$B$15:$W$361, MATCH('O5 Details by Class &amp; Accounts'!CE$18, 'E2 Allocators'!$B$15:$W$15, 0),FALSE)*$E32), 0, VLOOKUP(VLOOKUP($A32, 'E4 TB Allocation Details'!$A$18:$L$214, MATCH("A &amp; G ID", 'E4 TB Allocation Details'!$A$18:$L$18, 0),FALSE), 'E2 Allocators'!$B$15:$W$361, MATCH('O5 Details by Class &amp; Accounts'!CE$18, 'E2 Allocators'!$B$15:$W$15, 0),FALSE)*$E32)</f>
        <v>0</v>
      </c>
      <c r="CF32" s="1321">
        <f>IF(ISERROR(VLOOKUP(VLOOKUP($A32, 'E4 TB Allocation Details'!$A$18:$L$214, MATCH("A &amp; G ID", 'E4 TB Allocation Details'!$A$18:$L$18, 0),FALSE), 'E2 Allocators'!$B$15:$W$361, MATCH('O5 Details by Class &amp; Accounts'!CF$18, 'E2 Allocators'!$B$15:$W$15, 0),FALSE)*$E32), 0, VLOOKUP(VLOOKUP($A32, 'E4 TB Allocation Details'!$A$18:$L$214, MATCH("A &amp; G ID", 'E4 TB Allocation Details'!$A$18:$L$18, 0),FALSE), 'E2 Allocators'!$B$15:$W$361, MATCH('O5 Details by Class &amp; Accounts'!CF$18, 'E2 Allocators'!$B$15:$W$15, 0),FALSE)*$E32)</f>
        <v>0</v>
      </c>
      <c r="CG32" s="1321">
        <f>IF(ISERROR(VLOOKUP(VLOOKUP($A32, 'E4 TB Allocation Details'!$A$18:$L$214, MATCH("A &amp; G ID", 'E4 TB Allocation Details'!$A$18:$L$18, 0),FALSE), 'E2 Allocators'!$B$15:$W$361, MATCH('O5 Details by Class &amp; Accounts'!CG$18, 'E2 Allocators'!$B$15:$W$15, 0),FALSE)*$E32), 0, VLOOKUP(VLOOKUP($A32, 'E4 TB Allocation Details'!$A$18:$L$214, MATCH("A &amp; G ID", 'E4 TB Allocation Details'!$A$18:$L$18, 0),FALSE), 'E2 Allocators'!$B$15:$W$361, MATCH('O5 Details by Class &amp; Accounts'!CG$18, 'E2 Allocators'!$B$15:$W$15, 0),FALSE)*$E32)</f>
        <v>0</v>
      </c>
      <c r="CH32" s="1321">
        <f>IF(ISERROR(VLOOKUP(VLOOKUP($A32, 'E4 TB Allocation Details'!$A$18:$L$214, MATCH("A &amp; G ID", 'E4 TB Allocation Details'!$A$18:$L$18, 0),FALSE), 'E2 Allocators'!$B$15:$W$361, MATCH('O5 Details by Class &amp; Accounts'!CH$18, 'E2 Allocators'!$B$15:$W$15, 0),FALSE)*$E32), 0, VLOOKUP(VLOOKUP($A32, 'E4 TB Allocation Details'!$A$18:$L$214, MATCH("A &amp; G ID", 'E4 TB Allocation Details'!$A$18:$L$18, 0),FALSE), 'E2 Allocators'!$B$15:$W$361, MATCH('O5 Details by Class &amp; Accounts'!CH$18, 'E2 Allocators'!$B$15:$W$15, 0),FALSE)*$E32)</f>
        <v>0</v>
      </c>
      <c r="CI32" s="1321">
        <f>IF(ISERROR(VLOOKUP(VLOOKUP($A32, 'E4 TB Allocation Details'!$A$18:$L$214, MATCH("A &amp; G ID", 'E4 TB Allocation Details'!$A$18:$L$18, 0),FALSE), 'E2 Allocators'!$B$15:$W$361, MATCH('O5 Details by Class &amp; Accounts'!CI$18, 'E2 Allocators'!$B$15:$W$15, 0),FALSE)*$E32), 0, VLOOKUP(VLOOKUP($A32, 'E4 TB Allocation Details'!$A$18:$L$214, MATCH("A &amp; G ID", 'E4 TB Allocation Details'!$A$18:$L$18, 0),FALSE), 'E2 Allocators'!$B$15:$W$361, MATCH('O5 Details by Class &amp; Accounts'!CI$18, 'E2 Allocators'!$B$15:$W$15, 0),FALSE)*$E32)</f>
        <v>0</v>
      </c>
      <c r="CJ32" s="1321">
        <f>IF(ISERROR(VLOOKUP(VLOOKUP($A32, 'E4 TB Allocation Details'!$A$18:$L$214, MATCH("A &amp; G ID", 'E4 TB Allocation Details'!$A$18:$L$18, 0),FALSE), 'E2 Allocators'!$B$15:$W$361, MATCH('O5 Details by Class &amp; Accounts'!CJ$18, 'E2 Allocators'!$B$15:$W$15, 0),FALSE)*$E32), 0, VLOOKUP(VLOOKUP($A32, 'E4 TB Allocation Details'!$A$18:$L$214, MATCH("A &amp; G ID", 'E4 TB Allocation Details'!$A$18:$L$18, 0),FALSE), 'E2 Allocators'!$B$15:$W$361, MATCH('O5 Details by Class &amp; Accounts'!CJ$18, 'E2 Allocators'!$B$15:$W$15, 0),FALSE)*$E32)</f>
        <v>0</v>
      </c>
      <c r="CK32" s="1321">
        <f>IF(ISERROR(VLOOKUP(VLOOKUP($A32, 'E4 TB Allocation Details'!$A$18:$L$214, MATCH("A &amp; G ID", 'E4 TB Allocation Details'!$A$18:$L$18, 0),FALSE), 'E2 Allocators'!$B$15:$W$361, MATCH('O5 Details by Class &amp; Accounts'!CK$18, 'E2 Allocators'!$B$15:$W$15, 0),FALSE)*$E32), 0, VLOOKUP(VLOOKUP($A32, 'E4 TB Allocation Details'!$A$18:$L$214, MATCH("A &amp; G ID", 'E4 TB Allocation Details'!$A$18:$L$18, 0),FALSE), 'E2 Allocators'!$B$15:$W$361, MATCH('O5 Details by Class &amp; Accounts'!CK$18, 'E2 Allocators'!$B$15:$W$15, 0),FALSE)*$E32)</f>
        <v>0</v>
      </c>
      <c r="CL32" s="1321">
        <f>IF(ISERROR(VLOOKUP(VLOOKUP($A32, 'E4 TB Allocation Details'!$A$18:$L$214, MATCH("A &amp; G ID", 'E4 TB Allocation Details'!$A$18:$L$18, 0),FALSE), 'E2 Allocators'!$B$15:$W$361, MATCH('O5 Details by Class &amp; Accounts'!CL$18, 'E2 Allocators'!$B$15:$W$15, 0),FALSE)*$E32), 0, VLOOKUP(VLOOKUP($A32, 'E4 TB Allocation Details'!$A$18:$L$214, MATCH("A &amp; G ID", 'E4 TB Allocation Details'!$A$18:$L$18, 0),FALSE), 'E2 Allocators'!$B$15:$W$361, MATCH('O5 Details by Class &amp; Accounts'!CL$18, 'E2 Allocators'!$B$15:$W$15, 0),FALSE)*$E32)</f>
        <v>0</v>
      </c>
      <c r="CM32" s="1321">
        <f>IF(ISERROR(VLOOKUP(VLOOKUP($A32, 'E4 TB Allocation Details'!$A$18:$L$214, MATCH("A &amp; G ID", 'E4 TB Allocation Details'!$A$18:$L$18, 0),FALSE), 'E2 Allocators'!$B$15:$W$361, MATCH('O5 Details by Class &amp; Accounts'!CM$18, 'E2 Allocators'!$B$15:$W$15, 0),FALSE)*$E32), 0, VLOOKUP(VLOOKUP($A32, 'E4 TB Allocation Details'!$A$18:$L$214, MATCH("A &amp; G ID", 'E4 TB Allocation Details'!$A$18:$L$18, 0),FALSE), 'E2 Allocators'!$B$15:$W$361, MATCH('O5 Details by Class &amp; Accounts'!CM$18, 'E2 Allocators'!$B$15:$W$15, 0),FALSE)*$E32)</f>
        <v>0</v>
      </c>
      <c r="CN32" s="1321">
        <f t="shared" si="5"/>
        <v>0</v>
      </c>
      <c r="CO32" s="1650">
        <f t="shared" si="4"/>
        <v>0</v>
      </c>
      <c r="CQ32" s="1898" t="s">
        <v>704</v>
      </c>
    </row>
    <row r="33" spans="1:95" s="64" customFormat="1" ht="25.5">
      <c r="A33" s="1087">
        <v>1815</v>
      </c>
      <c r="B33" s="1088" t="s">
        <v>86</v>
      </c>
      <c r="C33" s="1647">
        <f>IF(ISERROR(VLOOKUP($A33,'I3 TB Data'!$A$19:$H$484,MATCH('O5 Details by Class &amp; Accounts'!$C$18, 'I3 TB Data'!$A$19:$H$19,0),0)), 0, VLOOKUP($A33,'I3 TB Data'!$A$19:$H$484,MATCH('O5 Details by Class &amp; Accounts'!$C$18,'I3 TB Data'!$A$19:$H$19,0),0))</f>
        <v>1078222.78</v>
      </c>
      <c r="D33" s="1648">
        <f>'I4 BO ASSETS'!E30</f>
        <v>0</v>
      </c>
      <c r="E33" s="1647">
        <f t="shared" si="6"/>
        <v>1078222.78</v>
      </c>
      <c r="F33" s="1649">
        <f>IF(ISERROR(VLOOKUP($A33, 'E1 Categorization'!A33:E124, MATCH("Customer Component", 'E1 Categorization'!$A$33:$E$33,0), 0)), 0, IF(VLOOKUP($A33, 'E1 Categorization'!A33:E124, MATCH("Customer Component", 'E1 Categorization'!$A$33:$E$33,0), 0)=0, 'O5 Details by Class &amp; Accounts'!$E33, IF(AND(VLOOKUP($A33, 'E1 Categorization'!A33:E124, MATCH("Customer Component", 'E1 Categorization'!$A$33:$E$33,0), 0) &gt;0, VLOOKUP($A33, 'E1 Categorization'!A33:E124, MATCH("Customer Component", 'E1 Categorization'!$A$33:$E$33,0), 0)&lt;1), 'O5 Details by Class &amp; Accounts'!$E33*(1-VLOOKUP($A33, 'E1 Categorization'!A33:E124, MATCH("Customer Component", 'E1 Categorization'!$A$33:$E$33,0), 0)), 0)))</f>
        <v>1078222.78</v>
      </c>
      <c r="G33" s="1649">
        <f>IF(ISERROR(VLOOKUP($A33, 'E1 Categorization'!A33:E124, MATCH("Customer Component", 'E1 Categorization'!$A$33:$E$33,0), 0)),0, IF(VLOOKUP($A33, 'E1 Categorization'!A33:E124, MATCH("Customer Component", 'E1 Categorization'!$A$33:$E$33,0), 0)=0, 0, IF(AND(VLOOKUP($A33, 'E1 Categorization'!A33:E124, MATCH("Customer Component", 'E1 Categorization'!$A$33:$E$33,0), 0) &gt;0, VLOOKUP($A33, 'E1 Categorization'!A33:E124, MATCH("Customer Component", 'E1 Categorization'!$A$33:$E$33,0), 0)&lt;1), 'O5 Details by Class &amp; Accounts'!$E33*(VLOOKUP($A33, 'E1 Categorization'!A33:E124, MATCH("Customer Component", 'E1 Categorization'!$A$33:$E$33,0), 0)), 'O5 Details by Class &amp; Accounts'!$E33)))</f>
        <v>0</v>
      </c>
      <c r="H33" s="1321">
        <f t="shared" si="0"/>
        <v>1078222.78</v>
      </c>
      <c r="I33" s="1321">
        <f>IF(ISERROR(VLOOKUP(VLOOKUP($A33, 'E4 TB Allocation Details'!$A$18:$L$214, MATCH("Demand ID", 'E4 TB Allocation Details'!$A$18:$L$18, 0),FALSE), 'E2 Allocators'!$B$15:$W$361, MATCH('O5 Details by Class &amp; Accounts'!I$18, 'E2 Allocators'!$B$15:$W$15, 0),FALSE)*$F33), 0, VLOOKUP(VLOOKUP($A33, 'E4 TB Allocation Details'!$A$18:$L$214, MATCH("Demand ID", 'E4 TB Allocation Details'!$A$18:$L$18, 0),FALSE), 'E2 Allocators'!$B$15:$W$361, MATCH('O5 Details by Class &amp; Accounts'!I$18, 'E2 Allocators'!$B$15:$W$15, 0),FALSE)*$F33)</f>
        <v>573794.06947608432</v>
      </c>
      <c r="J33" s="1321">
        <f>IF(ISERROR(VLOOKUP(VLOOKUP($A33, 'E4 TB Allocation Details'!$A$18:$L$214, MATCH("Demand ID", 'E4 TB Allocation Details'!$A$18:$L$18, 0),FALSE), 'E2 Allocators'!$B$15:$W$361, MATCH('O5 Details by Class &amp; Accounts'!J$18, 'E2 Allocators'!$B$15:$W$15, 0),FALSE)*$F33), 0, VLOOKUP(VLOOKUP($A33, 'E4 TB Allocation Details'!$A$18:$L$214, MATCH("Demand ID", 'E4 TB Allocation Details'!$A$18:$L$18, 0),FALSE), 'E2 Allocators'!$B$15:$W$361, MATCH('O5 Details by Class &amp; Accounts'!J$18, 'E2 Allocators'!$B$15:$W$15, 0),FALSE)*$F33)</f>
        <v>228152.25152549046</v>
      </c>
      <c r="K33" s="1321">
        <f>IF(ISERROR(VLOOKUP(VLOOKUP($A33, 'E4 TB Allocation Details'!$A$18:$L$214, MATCH("Demand ID", 'E4 TB Allocation Details'!$A$18:$L$18, 0),FALSE), 'E2 Allocators'!$B$15:$W$361, MATCH('O5 Details by Class &amp; Accounts'!K$18, 'E2 Allocators'!$B$15:$W$15, 0),FALSE)*$F33), 0, VLOOKUP(VLOOKUP($A33, 'E4 TB Allocation Details'!$A$18:$L$214, MATCH("Demand ID", 'E4 TB Allocation Details'!$A$18:$L$18, 0),FALSE), 'E2 Allocators'!$B$15:$W$361, MATCH('O5 Details by Class &amp; Accounts'!K$18, 'E2 Allocators'!$B$15:$W$15, 0),FALSE)*$F33)</f>
        <v>268547.58040023618</v>
      </c>
      <c r="L33" s="1321">
        <f>IF(ISERROR(VLOOKUP(VLOOKUP($A33, 'E4 TB Allocation Details'!$A$18:$L$214, MATCH("Demand ID", 'E4 TB Allocation Details'!$A$18:$L$18, 0),FALSE), 'E2 Allocators'!$B$15:$W$361, MATCH('O5 Details by Class &amp; Accounts'!L$18, 'E2 Allocators'!$B$15:$W$15, 0),FALSE)*$F33), 0, VLOOKUP(VLOOKUP($A33, 'E4 TB Allocation Details'!$A$18:$L$214, MATCH("Demand ID", 'E4 TB Allocation Details'!$A$18:$L$18, 0),FALSE), 'E2 Allocators'!$B$15:$W$361, MATCH('O5 Details by Class &amp; Accounts'!L$18, 'E2 Allocators'!$B$15:$W$15, 0),FALSE)*$F33)</f>
        <v>0</v>
      </c>
      <c r="M33" s="1321">
        <f>IF(ISERROR(VLOOKUP(VLOOKUP($A33, 'E4 TB Allocation Details'!$A$18:$L$214, MATCH("Demand ID", 'E4 TB Allocation Details'!$A$18:$L$18, 0),FALSE), 'E2 Allocators'!$B$15:$W$361, MATCH('O5 Details by Class &amp; Accounts'!M$18, 'E2 Allocators'!$B$15:$W$15, 0),FALSE)*$F33), 0, VLOOKUP(VLOOKUP($A33, 'E4 TB Allocation Details'!$A$18:$L$214, MATCH("Demand ID", 'E4 TB Allocation Details'!$A$18:$L$18, 0),FALSE), 'E2 Allocators'!$B$15:$W$361, MATCH('O5 Details by Class &amp; Accounts'!M$18, 'E2 Allocators'!$B$15:$W$15, 0),FALSE)*$F33)</f>
        <v>0</v>
      </c>
      <c r="N33" s="1321">
        <f>IF(ISERROR(VLOOKUP(VLOOKUP($A33, 'E4 TB Allocation Details'!$A$18:$L$214, MATCH("Demand ID", 'E4 TB Allocation Details'!$A$18:$L$18, 0),FALSE), 'E2 Allocators'!$B$15:$W$361, MATCH('O5 Details by Class &amp; Accounts'!N$18, 'E2 Allocators'!$B$15:$W$15, 0),FALSE)*$F33), 0, VLOOKUP(VLOOKUP($A33, 'E4 TB Allocation Details'!$A$18:$L$214, MATCH("Demand ID", 'E4 TB Allocation Details'!$A$18:$L$18, 0),FALSE), 'E2 Allocators'!$B$15:$W$361, MATCH('O5 Details by Class &amp; Accounts'!N$18, 'E2 Allocators'!$B$15:$W$15, 0),FALSE)*$F33)</f>
        <v>0</v>
      </c>
      <c r="O33" s="1321">
        <f>IF(ISERROR(VLOOKUP(VLOOKUP($A33, 'E4 TB Allocation Details'!$A$18:$L$214, MATCH("Demand ID", 'E4 TB Allocation Details'!$A$18:$L$18, 0),FALSE), 'E2 Allocators'!$B$15:$W$361, MATCH('O5 Details by Class &amp; Accounts'!O$18, 'E2 Allocators'!$B$15:$W$15, 0),FALSE)*$F33), 0, VLOOKUP(VLOOKUP($A33, 'E4 TB Allocation Details'!$A$18:$L$214, MATCH("Demand ID", 'E4 TB Allocation Details'!$A$18:$L$18, 0),FALSE), 'E2 Allocators'!$B$15:$W$361, MATCH('O5 Details by Class &amp; Accounts'!O$18, 'E2 Allocators'!$B$15:$W$15, 0),FALSE)*$F33)</f>
        <v>6066.3738196312579</v>
      </c>
      <c r="P33" s="1321">
        <f>IF(ISERROR(VLOOKUP(VLOOKUP($A33, 'E4 TB Allocation Details'!$A$18:$L$214, MATCH("Demand ID", 'E4 TB Allocation Details'!$A$18:$L$18, 0),FALSE), 'E2 Allocators'!$B$15:$W$361, MATCH('O5 Details by Class &amp; Accounts'!P$18, 'E2 Allocators'!$B$15:$W$15, 0),FALSE)*$F33), 0, VLOOKUP(VLOOKUP($A33, 'E4 TB Allocation Details'!$A$18:$L$214, MATCH("Demand ID", 'E4 TB Allocation Details'!$A$18:$L$18, 0),FALSE), 'E2 Allocators'!$B$15:$W$361, MATCH('O5 Details by Class &amp; Accounts'!P$18, 'E2 Allocators'!$B$15:$W$15, 0),FALSE)*$F33)</f>
        <v>0</v>
      </c>
      <c r="Q33" s="1321">
        <f>IF(ISERROR(VLOOKUP(VLOOKUP($A33, 'E4 TB Allocation Details'!$A$18:$L$214, MATCH("Demand ID", 'E4 TB Allocation Details'!$A$18:$L$18, 0),FALSE), 'E2 Allocators'!$B$15:$W$361, MATCH('O5 Details by Class &amp; Accounts'!Q$18, 'E2 Allocators'!$B$15:$W$15, 0),FALSE)*$F33), 0, VLOOKUP(VLOOKUP($A33, 'E4 TB Allocation Details'!$A$18:$L$214, MATCH("Demand ID", 'E4 TB Allocation Details'!$A$18:$L$18, 0),FALSE), 'E2 Allocators'!$B$15:$W$361, MATCH('O5 Details by Class &amp; Accounts'!Q$18, 'E2 Allocators'!$B$15:$W$15, 0),FALSE)*$F33)</f>
        <v>1662.5047785578374</v>
      </c>
      <c r="R33" s="1321">
        <f>IF(ISERROR(VLOOKUP(VLOOKUP($A33, 'E4 TB Allocation Details'!$A$18:$L$214, MATCH("Demand ID", 'E4 TB Allocation Details'!$A$18:$L$18, 0),FALSE), 'E2 Allocators'!$B$15:$W$361, MATCH('O5 Details by Class &amp; Accounts'!R$18, 'E2 Allocators'!$B$15:$W$15, 0),FALSE)*$F33), 0, VLOOKUP(VLOOKUP($A33, 'E4 TB Allocation Details'!$A$18:$L$214, MATCH("Demand ID", 'E4 TB Allocation Details'!$A$18:$L$18, 0),FALSE), 'E2 Allocators'!$B$15:$W$361, MATCH('O5 Details by Class &amp; Accounts'!R$18, 'E2 Allocators'!$B$15:$W$15, 0),FALSE)*$F33)</f>
        <v>0</v>
      </c>
      <c r="S33" s="1321">
        <f>IF(ISERROR(VLOOKUP(VLOOKUP($A33, 'E4 TB Allocation Details'!$A$18:$L$214, MATCH("Demand ID", 'E4 TB Allocation Details'!$A$18:$L$18, 0),FALSE), 'E2 Allocators'!$B$15:$W$361, MATCH('O5 Details by Class &amp; Accounts'!S$18, 'E2 Allocators'!$B$15:$W$15, 0),FALSE)*$F33), 0, VLOOKUP(VLOOKUP($A33, 'E4 TB Allocation Details'!$A$18:$L$214, MATCH("Demand ID", 'E4 TB Allocation Details'!$A$18:$L$18, 0),FALSE), 'E2 Allocators'!$B$15:$W$361, MATCH('O5 Details by Class &amp; Accounts'!S$18, 'E2 Allocators'!$B$15:$W$15, 0),FALSE)*$F33)</f>
        <v>0</v>
      </c>
      <c r="T33" s="1321">
        <f>IF(ISERROR(VLOOKUP(VLOOKUP($A33, 'E4 TB Allocation Details'!$A$18:$L$214, MATCH("Demand ID", 'E4 TB Allocation Details'!$A$18:$L$18, 0),FALSE), 'E2 Allocators'!$B$15:$W$361, MATCH('O5 Details by Class &amp; Accounts'!T$18, 'E2 Allocators'!$B$15:$W$15, 0),FALSE)*$F33), 0, VLOOKUP(VLOOKUP($A33, 'E4 TB Allocation Details'!$A$18:$L$214, MATCH("Demand ID", 'E4 TB Allocation Details'!$A$18:$L$18, 0),FALSE), 'E2 Allocators'!$B$15:$W$361, MATCH('O5 Details by Class &amp; Accounts'!T$18, 'E2 Allocators'!$B$15:$W$15, 0),FALSE)*$F33)</f>
        <v>0</v>
      </c>
      <c r="U33" s="1321">
        <f>IF(ISERROR(VLOOKUP(VLOOKUP($A33, 'E4 TB Allocation Details'!$A$18:$L$214, MATCH("Demand ID", 'E4 TB Allocation Details'!$A$18:$L$18, 0),FALSE), 'E2 Allocators'!$B$15:$W$361, MATCH('O5 Details by Class &amp; Accounts'!U$18, 'E2 Allocators'!$B$15:$W$15, 0),FALSE)*$F33), 0, VLOOKUP(VLOOKUP($A33, 'E4 TB Allocation Details'!$A$18:$L$214, MATCH("Demand ID", 'E4 TB Allocation Details'!$A$18:$L$18, 0),FALSE), 'E2 Allocators'!$B$15:$W$361, MATCH('O5 Details by Class &amp; Accounts'!U$18, 'E2 Allocators'!$B$15:$W$15, 0),FALSE)*$F33)</f>
        <v>0</v>
      </c>
      <c r="V33" s="1321">
        <f>IF(ISERROR(VLOOKUP(VLOOKUP($A33, 'E4 TB Allocation Details'!$A$18:$L$214, MATCH("Demand ID", 'E4 TB Allocation Details'!$A$18:$L$18, 0),FALSE), 'E2 Allocators'!$B$15:$W$361, MATCH('O5 Details by Class &amp; Accounts'!V$18, 'E2 Allocators'!$B$15:$W$15, 0),FALSE)*$F33), 0, VLOOKUP(VLOOKUP($A33, 'E4 TB Allocation Details'!$A$18:$L$214, MATCH("Demand ID", 'E4 TB Allocation Details'!$A$18:$L$18, 0),FALSE), 'E2 Allocators'!$B$15:$W$361, MATCH('O5 Details by Class &amp; Accounts'!V$18, 'E2 Allocators'!$B$15:$W$15, 0),FALSE)*$F33)</f>
        <v>0</v>
      </c>
      <c r="W33" s="1321">
        <f>IF(ISERROR(VLOOKUP(VLOOKUP($A33, 'E4 TB Allocation Details'!$A$18:$L$214, MATCH("Demand ID", 'E4 TB Allocation Details'!$A$18:$L$18, 0),FALSE), 'E2 Allocators'!$B$15:$W$361, MATCH('O5 Details by Class &amp; Accounts'!W$18, 'E2 Allocators'!$B$15:$W$15, 0),FALSE)*$F33), 0, VLOOKUP(VLOOKUP($A33, 'E4 TB Allocation Details'!$A$18:$L$214, MATCH("Demand ID", 'E4 TB Allocation Details'!$A$18:$L$18, 0),FALSE), 'E2 Allocators'!$B$15:$W$361, MATCH('O5 Details by Class &amp; Accounts'!W$18, 'E2 Allocators'!$B$15:$W$15, 0),FALSE)*$F33)</f>
        <v>0</v>
      </c>
      <c r="X33" s="1321">
        <f>IF(ISERROR(VLOOKUP(VLOOKUP($A33, 'E4 TB Allocation Details'!$A$18:$L$214, MATCH("Demand ID", 'E4 TB Allocation Details'!$A$18:$L$18, 0),FALSE), 'E2 Allocators'!$B$15:$W$361, MATCH('O5 Details by Class &amp; Accounts'!X$18, 'E2 Allocators'!$B$15:$W$15, 0),FALSE)*$F33), 0, VLOOKUP(VLOOKUP($A33, 'E4 TB Allocation Details'!$A$18:$L$214, MATCH("Demand ID", 'E4 TB Allocation Details'!$A$18:$L$18, 0),FALSE), 'E2 Allocators'!$B$15:$W$361, MATCH('O5 Details by Class &amp; Accounts'!X$18, 'E2 Allocators'!$B$15:$W$15, 0),FALSE)*$F33)</f>
        <v>0</v>
      </c>
      <c r="Y33" s="1321">
        <f>IF(ISERROR(VLOOKUP(VLOOKUP($A33, 'E4 TB Allocation Details'!$A$18:$L$214, MATCH("Demand ID", 'E4 TB Allocation Details'!$A$18:$L$18, 0),FALSE), 'E2 Allocators'!$B$15:$W$361, MATCH('O5 Details by Class &amp; Accounts'!Y$18, 'E2 Allocators'!$B$15:$W$15, 0),FALSE)*$F33), 0, VLOOKUP(VLOOKUP($A33, 'E4 TB Allocation Details'!$A$18:$L$214, MATCH("Demand ID", 'E4 TB Allocation Details'!$A$18:$L$18, 0),FALSE), 'E2 Allocators'!$B$15:$W$361, MATCH('O5 Details by Class &amp; Accounts'!Y$18, 'E2 Allocators'!$B$15:$W$15, 0),FALSE)*$F33)</f>
        <v>0</v>
      </c>
      <c r="Z33" s="1321">
        <f>IF(ISERROR(VLOOKUP(VLOOKUP($A33, 'E4 TB Allocation Details'!$A$18:$L$214, MATCH("Demand ID", 'E4 TB Allocation Details'!$A$18:$L$18, 0),FALSE), 'E2 Allocators'!$B$15:$W$361, MATCH('O5 Details by Class &amp; Accounts'!Z$18, 'E2 Allocators'!$B$15:$W$15, 0),FALSE)*$F33), 0, VLOOKUP(VLOOKUP($A33, 'E4 TB Allocation Details'!$A$18:$L$214, MATCH("Demand ID", 'E4 TB Allocation Details'!$A$18:$L$18, 0),FALSE), 'E2 Allocators'!$B$15:$W$361, MATCH('O5 Details by Class &amp; Accounts'!Z$18, 'E2 Allocators'!$B$15:$W$15, 0),FALSE)*$F33)</f>
        <v>0</v>
      </c>
      <c r="AA33" s="1321">
        <f>IF(ISERROR(VLOOKUP(VLOOKUP($A33, 'E4 TB Allocation Details'!$A$18:$L$214, MATCH("Demand ID", 'E4 TB Allocation Details'!$A$18:$L$18, 0),FALSE), 'E2 Allocators'!$B$15:$W$361, MATCH('O5 Details by Class &amp; Accounts'!AA$18, 'E2 Allocators'!$B$15:$W$15, 0),FALSE)*$F33), 0, VLOOKUP(VLOOKUP($A33, 'E4 TB Allocation Details'!$A$18:$L$214, MATCH("Demand ID", 'E4 TB Allocation Details'!$A$18:$L$18, 0),FALSE), 'E2 Allocators'!$B$15:$W$361, MATCH('O5 Details by Class &amp; Accounts'!AA$18, 'E2 Allocators'!$B$15:$W$15, 0),FALSE)*$F33)</f>
        <v>0</v>
      </c>
      <c r="AB33" s="1321">
        <f>IF(ISERROR(VLOOKUP(VLOOKUP($A33, 'E4 TB Allocation Details'!$A$18:$L$214, MATCH("Demand ID", 'E4 TB Allocation Details'!$A$18:$L$18, 0),FALSE), 'E2 Allocators'!$B$15:$W$361, MATCH('O5 Details by Class &amp; Accounts'!AB$18, 'E2 Allocators'!$B$15:$W$15, 0),FALSE)*$F33), 0, VLOOKUP(VLOOKUP($A33, 'E4 TB Allocation Details'!$A$18:$L$214, MATCH("Demand ID", 'E4 TB Allocation Details'!$A$18:$L$18, 0),FALSE), 'E2 Allocators'!$B$15:$W$361, MATCH('O5 Details by Class &amp; Accounts'!AB$18, 'E2 Allocators'!$B$15:$W$15, 0),FALSE)*$F33)</f>
        <v>0</v>
      </c>
      <c r="AC33" s="1321">
        <f t="shared" si="1"/>
        <v>1078222.78</v>
      </c>
      <c r="AD33" s="1321">
        <f>IF(ISERROR(VLOOKUP(VLOOKUP($A33, 'E4 TB Allocation Details'!$A$18:$L$214, MATCH("Customer ID", 'E4 TB Allocation Details'!$A$18:$L$18, 0),FALSE), 'E2 Allocators'!$B$15:$W$361, MATCH('O5 Details by Class &amp; Accounts'!AD$18, 'E2 Allocators'!$B$15:$W$15, 0),FALSE)*$G33), 0, VLOOKUP(VLOOKUP($A33, 'E4 TB Allocation Details'!$A$18:$L$214, MATCH("Customer ID", 'E4 TB Allocation Details'!$A$18:$L$18, 0),FALSE), 'E2 Allocators'!$B$15:$W$361, MATCH('O5 Details by Class &amp; Accounts'!AD$18, 'E2 Allocators'!$B$15:$W$15, 0),FALSE)*$G33)</f>
        <v>0</v>
      </c>
      <c r="AE33" s="1321">
        <f>IF(ISERROR(VLOOKUP(VLOOKUP($A33, 'E4 TB Allocation Details'!$A$18:$L$214, MATCH("Customer ID", 'E4 TB Allocation Details'!$A$18:$L$18, 0),FALSE), 'E2 Allocators'!$B$15:$W$361, MATCH('O5 Details by Class &amp; Accounts'!AE$18, 'E2 Allocators'!$B$15:$W$15, 0),FALSE)*$G33), 0, VLOOKUP(VLOOKUP($A33, 'E4 TB Allocation Details'!$A$18:$L$214, MATCH("Customer ID", 'E4 TB Allocation Details'!$A$18:$L$18, 0),FALSE), 'E2 Allocators'!$B$15:$W$361, MATCH('O5 Details by Class &amp; Accounts'!AE$18, 'E2 Allocators'!$B$15:$W$15, 0),FALSE)*$G33)</f>
        <v>0</v>
      </c>
      <c r="AF33" s="1321">
        <f>IF(ISERROR(VLOOKUP(VLOOKUP($A33, 'E4 TB Allocation Details'!$A$18:$L$214, MATCH("Customer ID", 'E4 TB Allocation Details'!$A$18:$L$18, 0),FALSE), 'E2 Allocators'!$B$15:$W$361, MATCH('O5 Details by Class &amp; Accounts'!AF$18, 'E2 Allocators'!$B$15:$W$15, 0),FALSE)*$G33), 0, VLOOKUP(VLOOKUP($A33, 'E4 TB Allocation Details'!$A$18:$L$214, MATCH("Customer ID", 'E4 TB Allocation Details'!$A$18:$L$18, 0),FALSE), 'E2 Allocators'!$B$15:$W$361, MATCH('O5 Details by Class &amp; Accounts'!AF$18, 'E2 Allocators'!$B$15:$W$15, 0),FALSE)*$G33)</f>
        <v>0</v>
      </c>
      <c r="AG33" s="1321">
        <f>IF(ISERROR(VLOOKUP(VLOOKUP($A33, 'E4 TB Allocation Details'!$A$18:$L$214, MATCH("Customer ID", 'E4 TB Allocation Details'!$A$18:$L$18, 0),FALSE), 'E2 Allocators'!$B$15:$W$361, MATCH('O5 Details by Class &amp; Accounts'!AG$18, 'E2 Allocators'!$B$15:$W$15, 0),FALSE)*$G33), 0, VLOOKUP(VLOOKUP($A33, 'E4 TB Allocation Details'!$A$18:$L$214, MATCH("Customer ID", 'E4 TB Allocation Details'!$A$18:$L$18, 0),FALSE), 'E2 Allocators'!$B$15:$W$361, MATCH('O5 Details by Class &amp; Accounts'!AG$18, 'E2 Allocators'!$B$15:$W$15, 0),FALSE)*$G33)</f>
        <v>0</v>
      </c>
      <c r="AH33" s="1321">
        <f>IF(ISERROR(VLOOKUP(VLOOKUP($A33, 'E4 TB Allocation Details'!$A$18:$L$214, MATCH("Customer ID", 'E4 TB Allocation Details'!$A$18:$L$18, 0),FALSE), 'E2 Allocators'!$B$15:$W$361, MATCH('O5 Details by Class &amp; Accounts'!AH$18, 'E2 Allocators'!$B$15:$W$15, 0),FALSE)*$G33), 0, VLOOKUP(VLOOKUP($A33, 'E4 TB Allocation Details'!$A$18:$L$214, MATCH("Customer ID", 'E4 TB Allocation Details'!$A$18:$L$18, 0),FALSE), 'E2 Allocators'!$B$15:$W$361, MATCH('O5 Details by Class &amp; Accounts'!AH$18, 'E2 Allocators'!$B$15:$W$15, 0),FALSE)*$G33)</f>
        <v>0</v>
      </c>
      <c r="AI33" s="1321">
        <f>IF(ISERROR(VLOOKUP(VLOOKUP($A33, 'E4 TB Allocation Details'!$A$18:$L$214, MATCH("Customer ID", 'E4 TB Allocation Details'!$A$18:$L$18, 0),FALSE), 'E2 Allocators'!$B$15:$W$361, MATCH('O5 Details by Class &amp; Accounts'!AI$18, 'E2 Allocators'!$B$15:$W$15, 0),FALSE)*$G33), 0, VLOOKUP(VLOOKUP($A33, 'E4 TB Allocation Details'!$A$18:$L$214, MATCH("Customer ID", 'E4 TB Allocation Details'!$A$18:$L$18, 0),FALSE), 'E2 Allocators'!$B$15:$W$361, MATCH('O5 Details by Class &amp; Accounts'!AI$18, 'E2 Allocators'!$B$15:$W$15, 0),FALSE)*$G33)</f>
        <v>0</v>
      </c>
      <c r="AJ33" s="1321">
        <f>IF(ISERROR(VLOOKUP(VLOOKUP($A33, 'E4 TB Allocation Details'!$A$18:$L$214, MATCH("Customer ID", 'E4 TB Allocation Details'!$A$18:$L$18, 0),FALSE), 'E2 Allocators'!$B$15:$W$361, MATCH('O5 Details by Class &amp; Accounts'!AJ$18, 'E2 Allocators'!$B$15:$W$15, 0),FALSE)*$G33), 0, VLOOKUP(VLOOKUP($A33, 'E4 TB Allocation Details'!$A$18:$L$214, MATCH("Customer ID", 'E4 TB Allocation Details'!$A$18:$L$18, 0),FALSE), 'E2 Allocators'!$B$15:$W$361, MATCH('O5 Details by Class &amp; Accounts'!AJ$18, 'E2 Allocators'!$B$15:$W$15, 0),FALSE)*$G33)</f>
        <v>0</v>
      </c>
      <c r="AK33" s="1321">
        <f>IF(ISERROR(VLOOKUP(VLOOKUP($A33, 'E4 TB Allocation Details'!$A$18:$L$214, MATCH("Customer ID", 'E4 TB Allocation Details'!$A$18:$L$18, 0),FALSE), 'E2 Allocators'!$B$15:$W$361, MATCH('O5 Details by Class &amp; Accounts'!AK$18, 'E2 Allocators'!$B$15:$W$15, 0),FALSE)*$G33), 0, VLOOKUP(VLOOKUP($A33, 'E4 TB Allocation Details'!$A$18:$L$214, MATCH("Customer ID", 'E4 TB Allocation Details'!$A$18:$L$18, 0),FALSE), 'E2 Allocators'!$B$15:$W$361, MATCH('O5 Details by Class &amp; Accounts'!AK$18, 'E2 Allocators'!$B$15:$W$15, 0),FALSE)*$G33)</f>
        <v>0</v>
      </c>
      <c r="AL33" s="1321">
        <f>IF(ISERROR(VLOOKUP(VLOOKUP($A33, 'E4 TB Allocation Details'!$A$18:$L$214, MATCH("Customer ID", 'E4 TB Allocation Details'!$A$18:$L$18, 0),FALSE), 'E2 Allocators'!$B$15:$W$361, MATCH('O5 Details by Class &amp; Accounts'!AL$18, 'E2 Allocators'!$B$15:$W$15, 0),FALSE)*$G33), 0, VLOOKUP(VLOOKUP($A33, 'E4 TB Allocation Details'!$A$18:$L$214, MATCH("Customer ID", 'E4 TB Allocation Details'!$A$18:$L$18, 0),FALSE), 'E2 Allocators'!$B$15:$W$361, MATCH('O5 Details by Class &amp; Accounts'!AL$18, 'E2 Allocators'!$B$15:$W$15, 0),FALSE)*$G33)</f>
        <v>0</v>
      </c>
      <c r="AM33" s="1321">
        <f>IF(ISERROR(VLOOKUP(VLOOKUP($A33, 'E4 TB Allocation Details'!$A$18:$L$214, MATCH("Customer ID", 'E4 TB Allocation Details'!$A$18:$L$18, 0),FALSE), 'E2 Allocators'!$B$15:$W$361, MATCH('O5 Details by Class &amp; Accounts'!AM$18, 'E2 Allocators'!$B$15:$W$15, 0),FALSE)*$G33), 0, VLOOKUP(VLOOKUP($A33, 'E4 TB Allocation Details'!$A$18:$L$214, MATCH("Customer ID", 'E4 TB Allocation Details'!$A$18:$L$18, 0),FALSE), 'E2 Allocators'!$B$15:$W$361, MATCH('O5 Details by Class &amp; Accounts'!AM$18, 'E2 Allocators'!$B$15:$W$15, 0),FALSE)*$G33)</f>
        <v>0</v>
      </c>
      <c r="AN33" s="1321">
        <f>IF(ISERROR(VLOOKUP(VLOOKUP($A33, 'E4 TB Allocation Details'!$A$18:$L$214, MATCH("Customer ID", 'E4 TB Allocation Details'!$A$18:$L$18, 0),FALSE), 'E2 Allocators'!$B$15:$W$361, MATCH('O5 Details by Class &amp; Accounts'!AN$18, 'E2 Allocators'!$B$15:$W$15, 0),FALSE)*$G33), 0, VLOOKUP(VLOOKUP($A33, 'E4 TB Allocation Details'!$A$18:$L$214, MATCH("Customer ID", 'E4 TB Allocation Details'!$A$18:$L$18, 0),FALSE), 'E2 Allocators'!$B$15:$W$361, MATCH('O5 Details by Class &amp; Accounts'!AN$18, 'E2 Allocators'!$B$15:$W$15, 0),FALSE)*$G33)</f>
        <v>0</v>
      </c>
      <c r="AO33" s="1321">
        <f>IF(ISERROR(VLOOKUP(VLOOKUP($A33, 'E4 TB Allocation Details'!$A$18:$L$214, MATCH("Customer ID", 'E4 TB Allocation Details'!$A$18:$L$18, 0),FALSE), 'E2 Allocators'!$B$15:$W$361, MATCH('O5 Details by Class &amp; Accounts'!AO$18, 'E2 Allocators'!$B$15:$W$15, 0),FALSE)*$G33), 0, VLOOKUP(VLOOKUP($A33, 'E4 TB Allocation Details'!$A$18:$L$214, MATCH("Customer ID", 'E4 TB Allocation Details'!$A$18:$L$18, 0),FALSE), 'E2 Allocators'!$B$15:$W$361, MATCH('O5 Details by Class &amp; Accounts'!AO$18, 'E2 Allocators'!$B$15:$W$15, 0),FALSE)*$G33)</f>
        <v>0</v>
      </c>
      <c r="AP33" s="1321">
        <f>IF(ISERROR(VLOOKUP(VLOOKUP($A33, 'E4 TB Allocation Details'!$A$18:$L$214, MATCH("Customer ID", 'E4 TB Allocation Details'!$A$18:$L$18, 0),FALSE), 'E2 Allocators'!$B$15:$W$361, MATCH('O5 Details by Class &amp; Accounts'!AP$18, 'E2 Allocators'!$B$15:$W$15, 0),FALSE)*$G33), 0, VLOOKUP(VLOOKUP($A33, 'E4 TB Allocation Details'!$A$18:$L$214, MATCH("Customer ID", 'E4 TB Allocation Details'!$A$18:$L$18, 0),FALSE), 'E2 Allocators'!$B$15:$W$361, MATCH('O5 Details by Class &amp; Accounts'!AP$18, 'E2 Allocators'!$B$15:$W$15, 0),FALSE)*$G33)</f>
        <v>0</v>
      </c>
      <c r="AQ33" s="1321">
        <f>IF(ISERROR(VLOOKUP(VLOOKUP($A33, 'E4 TB Allocation Details'!$A$18:$L$214, MATCH("Customer ID", 'E4 TB Allocation Details'!$A$18:$L$18, 0),FALSE), 'E2 Allocators'!$B$15:$W$361, MATCH('O5 Details by Class &amp; Accounts'!AQ$18, 'E2 Allocators'!$B$15:$W$15, 0),FALSE)*$G33), 0, VLOOKUP(VLOOKUP($A33, 'E4 TB Allocation Details'!$A$18:$L$214, MATCH("Customer ID", 'E4 TB Allocation Details'!$A$18:$L$18, 0),FALSE), 'E2 Allocators'!$B$15:$W$361, MATCH('O5 Details by Class &amp; Accounts'!AQ$18, 'E2 Allocators'!$B$15:$W$15, 0),FALSE)*$G33)</f>
        <v>0</v>
      </c>
      <c r="AR33" s="1321">
        <f>IF(ISERROR(VLOOKUP(VLOOKUP($A33, 'E4 TB Allocation Details'!$A$18:$L$214, MATCH("Customer ID", 'E4 TB Allocation Details'!$A$18:$L$18, 0),FALSE), 'E2 Allocators'!$B$15:$W$361, MATCH('O5 Details by Class &amp; Accounts'!AR$18, 'E2 Allocators'!$B$15:$W$15, 0),FALSE)*$G33), 0, VLOOKUP(VLOOKUP($A33, 'E4 TB Allocation Details'!$A$18:$L$214, MATCH("Customer ID", 'E4 TB Allocation Details'!$A$18:$L$18, 0),FALSE), 'E2 Allocators'!$B$15:$W$361, MATCH('O5 Details by Class &amp; Accounts'!AR$18, 'E2 Allocators'!$B$15:$W$15, 0),FALSE)*$G33)</f>
        <v>0</v>
      </c>
      <c r="AS33" s="1321">
        <f>IF(ISERROR(VLOOKUP(VLOOKUP($A33, 'E4 TB Allocation Details'!$A$18:$L$214, MATCH("Customer ID", 'E4 TB Allocation Details'!$A$18:$L$18, 0),FALSE), 'E2 Allocators'!$B$15:$W$361, MATCH('O5 Details by Class &amp; Accounts'!AS$18, 'E2 Allocators'!$B$15:$W$15, 0),FALSE)*$G33), 0, VLOOKUP(VLOOKUP($A33, 'E4 TB Allocation Details'!$A$18:$L$214, MATCH("Customer ID", 'E4 TB Allocation Details'!$A$18:$L$18, 0),FALSE), 'E2 Allocators'!$B$15:$W$361, MATCH('O5 Details by Class &amp; Accounts'!AS$18, 'E2 Allocators'!$B$15:$W$15, 0),FALSE)*$G33)</f>
        <v>0</v>
      </c>
      <c r="AT33" s="1321">
        <f>IF(ISERROR(VLOOKUP(VLOOKUP($A33, 'E4 TB Allocation Details'!$A$18:$L$214, MATCH("Customer ID", 'E4 TB Allocation Details'!$A$18:$L$18, 0),FALSE), 'E2 Allocators'!$B$15:$W$361, MATCH('O5 Details by Class &amp; Accounts'!AT$18, 'E2 Allocators'!$B$15:$W$15, 0),FALSE)*$G33), 0, VLOOKUP(VLOOKUP($A33, 'E4 TB Allocation Details'!$A$18:$L$214, MATCH("Customer ID", 'E4 TB Allocation Details'!$A$18:$L$18, 0),FALSE), 'E2 Allocators'!$B$15:$W$361, MATCH('O5 Details by Class &amp; Accounts'!AT$18, 'E2 Allocators'!$B$15:$W$15, 0),FALSE)*$G33)</f>
        <v>0</v>
      </c>
      <c r="AU33" s="1321">
        <f>IF(ISERROR(VLOOKUP(VLOOKUP($A33, 'E4 TB Allocation Details'!$A$18:$L$214, MATCH("Customer ID", 'E4 TB Allocation Details'!$A$18:$L$18, 0),FALSE), 'E2 Allocators'!$B$15:$W$361, MATCH('O5 Details by Class &amp; Accounts'!AU$18, 'E2 Allocators'!$B$15:$W$15, 0),FALSE)*$G33), 0, VLOOKUP(VLOOKUP($A33, 'E4 TB Allocation Details'!$A$18:$L$214, MATCH("Customer ID", 'E4 TB Allocation Details'!$A$18:$L$18, 0),FALSE), 'E2 Allocators'!$B$15:$W$361, MATCH('O5 Details by Class &amp; Accounts'!AU$18, 'E2 Allocators'!$B$15:$W$15, 0),FALSE)*$G33)</f>
        <v>0</v>
      </c>
      <c r="AV33" s="1321">
        <f>IF(ISERROR(VLOOKUP(VLOOKUP($A33, 'E4 TB Allocation Details'!$A$18:$L$214, MATCH("Customer ID", 'E4 TB Allocation Details'!$A$18:$L$18, 0),FALSE), 'E2 Allocators'!$B$15:$W$361, MATCH('O5 Details by Class &amp; Accounts'!AV$18, 'E2 Allocators'!$B$15:$W$15, 0),FALSE)*$G33), 0, VLOOKUP(VLOOKUP($A33, 'E4 TB Allocation Details'!$A$18:$L$214, MATCH("Customer ID", 'E4 TB Allocation Details'!$A$18:$L$18, 0),FALSE), 'E2 Allocators'!$B$15:$W$361, MATCH('O5 Details by Class &amp; Accounts'!AV$18, 'E2 Allocators'!$B$15:$W$15, 0),FALSE)*$G33)</f>
        <v>0</v>
      </c>
      <c r="AW33" s="1321">
        <f>IF(ISERROR(VLOOKUP(VLOOKUP($A33, 'E4 TB Allocation Details'!$A$18:$L$214, MATCH("Customer ID", 'E4 TB Allocation Details'!$A$18:$L$18, 0),FALSE), 'E2 Allocators'!$B$15:$W$361, MATCH('O5 Details by Class &amp; Accounts'!AW$18, 'E2 Allocators'!$B$15:$W$15, 0),FALSE)*$G33), 0, VLOOKUP(VLOOKUP($A33, 'E4 TB Allocation Details'!$A$18:$L$214, MATCH("Customer ID", 'E4 TB Allocation Details'!$A$18:$L$18, 0),FALSE), 'E2 Allocators'!$B$15:$W$361, MATCH('O5 Details by Class &amp; Accounts'!AW$18, 'E2 Allocators'!$B$15:$W$15, 0),FALSE)*$G33)</f>
        <v>0</v>
      </c>
      <c r="AX33" s="1321">
        <f t="shared" si="2"/>
        <v>0</v>
      </c>
      <c r="AY33" s="1321">
        <f>IF(ISERROR(VLOOKUP(VLOOKUP($A33, 'E4 TB Allocation Details'!$A$18:$L$214, MATCH("Misc ID", 'E4 TB Allocation Details'!$A$18:$L$18, 0),FALSE), 'E2 Allocators'!$B$15:$W$361, MATCH('O5 Details by Class &amp; Accounts'!AY$18, 'E2 Allocators'!$B$15:$W$15, 0),FALSE)*$E33), 0, VLOOKUP(VLOOKUP($A33, 'E4 TB Allocation Details'!$A$18:$L$214, MATCH("Misc ID", 'E4 TB Allocation Details'!$A$18:$L$18, 0),FALSE), 'E2 Allocators'!$B$15:$W$361, MATCH('O5 Details by Class &amp; Accounts'!AY$18, 'E2 Allocators'!$B$15:$W$15, 0),FALSE)*$E33)</f>
        <v>0</v>
      </c>
      <c r="AZ33" s="1321">
        <f>IF(ISERROR(VLOOKUP(VLOOKUP($A33, 'E4 TB Allocation Details'!$A$18:$L$214, MATCH("Misc ID", 'E4 TB Allocation Details'!$A$18:$L$18, 0),FALSE), 'E2 Allocators'!$B$15:$W$361, MATCH('O5 Details by Class &amp; Accounts'!AZ$18, 'E2 Allocators'!$B$15:$W$15, 0),FALSE)*$E33), 0, VLOOKUP(VLOOKUP($A33, 'E4 TB Allocation Details'!$A$18:$L$214, MATCH("Misc ID", 'E4 TB Allocation Details'!$A$18:$L$18, 0),FALSE), 'E2 Allocators'!$B$15:$W$361, MATCH('O5 Details by Class &amp; Accounts'!AZ$18, 'E2 Allocators'!$B$15:$W$15, 0),FALSE)*$E33)</f>
        <v>0</v>
      </c>
      <c r="BA33" s="1321">
        <f>IF(ISERROR(VLOOKUP(VLOOKUP($A33, 'E4 TB Allocation Details'!$A$18:$L$214, MATCH("Misc ID", 'E4 TB Allocation Details'!$A$18:$L$18, 0),FALSE), 'E2 Allocators'!$B$15:$W$361, MATCH('O5 Details by Class &amp; Accounts'!BA$18, 'E2 Allocators'!$B$15:$W$15, 0),FALSE)*$E33), 0, VLOOKUP(VLOOKUP($A33, 'E4 TB Allocation Details'!$A$18:$L$214, MATCH("Misc ID", 'E4 TB Allocation Details'!$A$18:$L$18, 0),FALSE), 'E2 Allocators'!$B$15:$W$361, MATCH('O5 Details by Class &amp; Accounts'!BA$18, 'E2 Allocators'!$B$15:$W$15, 0),FALSE)*$E33)</f>
        <v>0</v>
      </c>
      <c r="BB33" s="1321">
        <f>IF(ISERROR(VLOOKUP(VLOOKUP($A33, 'E4 TB Allocation Details'!$A$18:$L$214, MATCH("Misc ID", 'E4 TB Allocation Details'!$A$18:$L$18, 0),FALSE), 'E2 Allocators'!$B$15:$W$361, MATCH('O5 Details by Class &amp; Accounts'!BB$18, 'E2 Allocators'!$B$15:$W$15, 0),FALSE)*$E33), 0, VLOOKUP(VLOOKUP($A33, 'E4 TB Allocation Details'!$A$18:$L$214, MATCH("Misc ID", 'E4 TB Allocation Details'!$A$18:$L$18, 0),FALSE), 'E2 Allocators'!$B$15:$W$361, MATCH('O5 Details by Class &amp; Accounts'!BB$18, 'E2 Allocators'!$B$15:$W$15, 0),FALSE)*$E33)</f>
        <v>0</v>
      </c>
      <c r="BC33" s="1321">
        <f>IF(ISERROR(VLOOKUP(VLOOKUP($A33, 'E4 TB Allocation Details'!$A$18:$L$214, MATCH("Misc ID", 'E4 TB Allocation Details'!$A$18:$L$18, 0),FALSE), 'E2 Allocators'!$B$15:$W$361, MATCH('O5 Details by Class &amp; Accounts'!BC$18, 'E2 Allocators'!$B$15:$W$15, 0),FALSE)*$E33), 0, VLOOKUP(VLOOKUP($A33, 'E4 TB Allocation Details'!$A$18:$L$214, MATCH("Misc ID", 'E4 TB Allocation Details'!$A$18:$L$18, 0),FALSE), 'E2 Allocators'!$B$15:$W$361, MATCH('O5 Details by Class &amp; Accounts'!BC$18, 'E2 Allocators'!$B$15:$W$15, 0),FALSE)*$E33)</f>
        <v>0</v>
      </c>
      <c r="BD33" s="1321">
        <f>IF(ISERROR(VLOOKUP(VLOOKUP($A33, 'E4 TB Allocation Details'!$A$18:$L$214, MATCH("Misc ID", 'E4 TB Allocation Details'!$A$18:$L$18, 0),FALSE), 'E2 Allocators'!$B$15:$W$361, MATCH('O5 Details by Class &amp; Accounts'!BD$18, 'E2 Allocators'!$B$15:$W$15, 0),FALSE)*$E33), 0, VLOOKUP(VLOOKUP($A33, 'E4 TB Allocation Details'!$A$18:$L$214, MATCH("Misc ID", 'E4 TB Allocation Details'!$A$18:$L$18, 0),FALSE), 'E2 Allocators'!$B$15:$W$361, MATCH('O5 Details by Class &amp; Accounts'!BD$18, 'E2 Allocators'!$B$15:$W$15, 0),FALSE)*$E33)</f>
        <v>0</v>
      </c>
      <c r="BE33" s="1321">
        <f>IF(ISERROR(VLOOKUP(VLOOKUP($A33, 'E4 TB Allocation Details'!$A$18:$L$214, MATCH("Misc ID", 'E4 TB Allocation Details'!$A$18:$L$18, 0),FALSE), 'E2 Allocators'!$B$15:$W$361, MATCH('O5 Details by Class &amp; Accounts'!BE$18, 'E2 Allocators'!$B$15:$W$15, 0),FALSE)*$E33), 0, VLOOKUP(VLOOKUP($A33, 'E4 TB Allocation Details'!$A$18:$L$214, MATCH("Misc ID", 'E4 TB Allocation Details'!$A$18:$L$18, 0),FALSE), 'E2 Allocators'!$B$15:$W$361, MATCH('O5 Details by Class &amp; Accounts'!BE$18, 'E2 Allocators'!$B$15:$W$15, 0),FALSE)*$E33)</f>
        <v>0</v>
      </c>
      <c r="BF33" s="1321">
        <f>IF(ISERROR(VLOOKUP(VLOOKUP($A33, 'E4 TB Allocation Details'!$A$18:$L$214, MATCH("Misc ID", 'E4 TB Allocation Details'!$A$18:$L$18, 0),FALSE), 'E2 Allocators'!$B$15:$W$361, MATCH('O5 Details by Class &amp; Accounts'!BF$18, 'E2 Allocators'!$B$15:$W$15, 0),FALSE)*$E33), 0, VLOOKUP(VLOOKUP($A33, 'E4 TB Allocation Details'!$A$18:$L$214, MATCH("Misc ID", 'E4 TB Allocation Details'!$A$18:$L$18, 0),FALSE), 'E2 Allocators'!$B$15:$W$361, MATCH('O5 Details by Class &amp; Accounts'!BF$18, 'E2 Allocators'!$B$15:$W$15, 0),FALSE)*$E33)</f>
        <v>0</v>
      </c>
      <c r="BG33" s="1321">
        <f>IF(ISERROR(VLOOKUP(VLOOKUP($A33, 'E4 TB Allocation Details'!$A$18:$L$214, MATCH("Misc ID", 'E4 TB Allocation Details'!$A$18:$L$18, 0),FALSE), 'E2 Allocators'!$B$15:$W$361, MATCH('O5 Details by Class &amp; Accounts'!BG$18, 'E2 Allocators'!$B$15:$W$15, 0),FALSE)*$E33), 0, VLOOKUP(VLOOKUP($A33, 'E4 TB Allocation Details'!$A$18:$L$214, MATCH("Misc ID", 'E4 TB Allocation Details'!$A$18:$L$18, 0),FALSE), 'E2 Allocators'!$B$15:$W$361, MATCH('O5 Details by Class &amp; Accounts'!BG$18, 'E2 Allocators'!$B$15:$W$15, 0),FALSE)*$E33)</f>
        <v>0</v>
      </c>
      <c r="BH33" s="1321">
        <f>IF(ISERROR(VLOOKUP(VLOOKUP($A33, 'E4 TB Allocation Details'!$A$18:$L$214, MATCH("Misc ID", 'E4 TB Allocation Details'!$A$18:$L$18, 0),FALSE), 'E2 Allocators'!$B$15:$W$361, MATCH('O5 Details by Class &amp; Accounts'!BH$18, 'E2 Allocators'!$B$15:$W$15, 0),FALSE)*$E33), 0, VLOOKUP(VLOOKUP($A33, 'E4 TB Allocation Details'!$A$18:$L$214, MATCH("Misc ID", 'E4 TB Allocation Details'!$A$18:$L$18, 0),FALSE), 'E2 Allocators'!$B$15:$W$361, MATCH('O5 Details by Class &amp; Accounts'!BH$18, 'E2 Allocators'!$B$15:$W$15, 0),FALSE)*$E33)</f>
        <v>0</v>
      </c>
      <c r="BI33" s="1321">
        <f>IF(ISERROR(VLOOKUP(VLOOKUP($A33, 'E4 TB Allocation Details'!$A$18:$L$214, MATCH("Misc ID", 'E4 TB Allocation Details'!$A$18:$L$18, 0),FALSE), 'E2 Allocators'!$B$15:$W$361, MATCH('O5 Details by Class &amp; Accounts'!BI$18, 'E2 Allocators'!$B$15:$W$15, 0),FALSE)*$E33), 0, VLOOKUP(VLOOKUP($A33, 'E4 TB Allocation Details'!$A$18:$L$214, MATCH("Misc ID", 'E4 TB Allocation Details'!$A$18:$L$18, 0),FALSE), 'E2 Allocators'!$B$15:$W$361, MATCH('O5 Details by Class &amp; Accounts'!BI$18, 'E2 Allocators'!$B$15:$W$15, 0),FALSE)*$E33)</f>
        <v>0</v>
      </c>
      <c r="BJ33" s="1321">
        <f>IF(ISERROR(VLOOKUP(VLOOKUP($A33, 'E4 TB Allocation Details'!$A$18:$L$214, MATCH("Misc ID", 'E4 TB Allocation Details'!$A$18:$L$18, 0),FALSE), 'E2 Allocators'!$B$15:$W$361, MATCH('O5 Details by Class &amp; Accounts'!BJ$18, 'E2 Allocators'!$B$15:$W$15, 0),FALSE)*$E33), 0, VLOOKUP(VLOOKUP($A33, 'E4 TB Allocation Details'!$A$18:$L$214, MATCH("Misc ID", 'E4 TB Allocation Details'!$A$18:$L$18, 0),FALSE), 'E2 Allocators'!$B$15:$W$361, MATCH('O5 Details by Class &amp; Accounts'!BJ$18, 'E2 Allocators'!$B$15:$W$15, 0),FALSE)*$E33)</f>
        <v>0</v>
      </c>
      <c r="BK33" s="1321">
        <f>IF(ISERROR(VLOOKUP(VLOOKUP($A33, 'E4 TB Allocation Details'!$A$18:$L$214, MATCH("Misc ID", 'E4 TB Allocation Details'!$A$18:$L$18, 0),FALSE), 'E2 Allocators'!$B$15:$W$361, MATCH('O5 Details by Class &amp; Accounts'!BK$18, 'E2 Allocators'!$B$15:$W$15, 0),FALSE)*$E33), 0, VLOOKUP(VLOOKUP($A33, 'E4 TB Allocation Details'!$A$18:$L$214, MATCH("Misc ID", 'E4 TB Allocation Details'!$A$18:$L$18, 0),FALSE), 'E2 Allocators'!$B$15:$W$361, MATCH('O5 Details by Class &amp; Accounts'!BK$18, 'E2 Allocators'!$B$15:$W$15, 0),FALSE)*$E33)</f>
        <v>0</v>
      </c>
      <c r="BL33" s="1321">
        <f>IF(ISERROR(VLOOKUP(VLOOKUP($A33, 'E4 TB Allocation Details'!$A$18:$L$214, MATCH("Misc ID", 'E4 TB Allocation Details'!$A$18:$L$18, 0),FALSE), 'E2 Allocators'!$B$15:$W$361, MATCH('O5 Details by Class &amp; Accounts'!BL$18, 'E2 Allocators'!$B$15:$W$15, 0),FALSE)*$E33), 0, VLOOKUP(VLOOKUP($A33, 'E4 TB Allocation Details'!$A$18:$L$214, MATCH("Misc ID", 'E4 TB Allocation Details'!$A$18:$L$18, 0),FALSE), 'E2 Allocators'!$B$15:$W$361, MATCH('O5 Details by Class &amp; Accounts'!BL$18, 'E2 Allocators'!$B$15:$W$15, 0),FALSE)*$E33)</f>
        <v>0</v>
      </c>
      <c r="BM33" s="1321">
        <f>IF(ISERROR(VLOOKUP(VLOOKUP($A33, 'E4 TB Allocation Details'!$A$18:$L$214, MATCH("Misc ID", 'E4 TB Allocation Details'!$A$18:$L$18, 0),FALSE), 'E2 Allocators'!$B$15:$W$361, MATCH('O5 Details by Class &amp; Accounts'!BM$18, 'E2 Allocators'!$B$15:$W$15, 0),FALSE)*$E33), 0, VLOOKUP(VLOOKUP($A33, 'E4 TB Allocation Details'!$A$18:$L$214, MATCH("Misc ID", 'E4 TB Allocation Details'!$A$18:$L$18, 0),FALSE), 'E2 Allocators'!$B$15:$W$361, MATCH('O5 Details by Class &amp; Accounts'!BM$18, 'E2 Allocators'!$B$15:$W$15, 0),FALSE)*$E33)</f>
        <v>0</v>
      </c>
      <c r="BN33" s="1321">
        <f>IF(ISERROR(VLOOKUP(VLOOKUP($A33, 'E4 TB Allocation Details'!$A$18:$L$214, MATCH("Misc ID", 'E4 TB Allocation Details'!$A$18:$L$18, 0),FALSE), 'E2 Allocators'!$B$15:$W$361, MATCH('O5 Details by Class &amp; Accounts'!BN$18, 'E2 Allocators'!$B$15:$W$15, 0),FALSE)*$E33), 0, VLOOKUP(VLOOKUP($A33, 'E4 TB Allocation Details'!$A$18:$L$214, MATCH("Misc ID", 'E4 TB Allocation Details'!$A$18:$L$18, 0),FALSE), 'E2 Allocators'!$B$15:$W$361, MATCH('O5 Details by Class &amp; Accounts'!BN$18, 'E2 Allocators'!$B$15:$W$15, 0),FALSE)*$E33)</f>
        <v>0</v>
      </c>
      <c r="BO33" s="1321">
        <f>IF(ISERROR(VLOOKUP(VLOOKUP($A33, 'E4 TB Allocation Details'!$A$18:$L$214, MATCH("Misc ID", 'E4 TB Allocation Details'!$A$18:$L$18, 0),FALSE), 'E2 Allocators'!$B$15:$W$361, MATCH('O5 Details by Class &amp; Accounts'!BO$18, 'E2 Allocators'!$B$15:$W$15, 0),FALSE)*$E33), 0, VLOOKUP(VLOOKUP($A33, 'E4 TB Allocation Details'!$A$18:$L$214, MATCH("Misc ID", 'E4 TB Allocation Details'!$A$18:$L$18, 0),FALSE), 'E2 Allocators'!$B$15:$W$361, MATCH('O5 Details by Class &amp; Accounts'!BO$18, 'E2 Allocators'!$B$15:$W$15, 0),FALSE)*$E33)</f>
        <v>0</v>
      </c>
      <c r="BP33" s="1321">
        <f>IF(ISERROR(VLOOKUP(VLOOKUP($A33, 'E4 TB Allocation Details'!$A$18:$L$214, MATCH("Misc ID", 'E4 TB Allocation Details'!$A$18:$L$18, 0),FALSE), 'E2 Allocators'!$B$15:$W$361, MATCH('O5 Details by Class &amp; Accounts'!BP$18, 'E2 Allocators'!$B$15:$W$15, 0),FALSE)*$E33), 0, VLOOKUP(VLOOKUP($A33, 'E4 TB Allocation Details'!$A$18:$L$214, MATCH("Misc ID", 'E4 TB Allocation Details'!$A$18:$L$18, 0),FALSE), 'E2 Allocators'!$B$15:$W$361, MATCH('O5 Details by Class &amp; Accounts'!BP$18, 'E2 Allocators'!$B$15:$W$15, 0),FALSE)*$E33)</f>
        <v>0</v>
      </c>
      <c r="BQ33" s="1321">
        <f>IF(ISERROR(VLOOKUP(VLOOKUP($A33, 'E4 TB Allocation Details'!$A$18:$L$214, MATCH("Misc ID", 'E4 TB Allocation Details'!$A$18:$L$18, 0),FALSE), 'E2 Allocators'!$B$15:$W$361, MATCH('O5 Details by Class &amp; Accounts'!BQ$18, 'E2 Allocators'!$B$15:$W$15, 0),FALSE)*$E33), 0, VLOOKUP(VLOOKUP($A33, 'E4 TB Allocation Details'!$A$18:$L$214, MATCH("Misc ID", 'E4 TB Allocation Details'!$A$18:$L$18, 0),FALSE), 'E2 Allocators'!$B$15:$W$361, MATCH('O5 Details by Class &amp; Accounts'!BQ$18, 'E2 Allocators'!$B$15:$W$15, 0),FALSE)*$E33)</f>
        <v>0</v>
      </c>
      <c r="BR33" s="1321">
        <f>IF(ISERROR(VLOOKUP(VLOOKUP($A33, 'E4 TB Allocation Details'!$A$18:$L$214, MATCH("Misc ID", 'E4 TB Allocation Details'!$A$18:$L$18, 0),FALSE), 'E2 Allocators'!$B$15:$W$361, MATCH('O5 Details by Class &amp; Accounts'!BR$18, 'E2 Allocators'!$B$15:$W$15, 0),FALSE)*$E33), 0, VLOOKUP(VLOOKUP($A33, 'E4 TB Allocation Details'!$A$18:$L$214, MATCH("Misc ID", 'E4 TB Allocation Details'!$A$18:$L$18, 0),FALSE), 'E2 Allocators'!$B$15:$W$361, MATCH('O5 Details by Class &amp; Accounts'!BR$18, 'E2 Allocators'!$B$15:$W$15, 0),FALSE)*$E33)</f>
        <v>0</v>
      </c>
      <c r="BS33" s="1321">
        <f t="shared" si="3"/>
        <v>0</v>
      </c>
      <c r="BT33" s="1321">
        <f>IF(ISERROR(VLOOKUP(VLOOKUP($A33, 'E4 TB Allocation Details'!$A$18:$L$214, MATCH("A &amp; G ID", 'E4 TB Allocation Details'!$A$18:$L$18, 0),FALSE), 'E2 Allocators'!$B$15:$W$361, MATCH('O5 Details by Class &amp; Accounts'!BT$18, 'E2 Allocators'!$B$15:$W$15, 0),FALSE)*$E33), 0, VLOOKUP(VLOOKUP($A33, 'E4 TB Allocation Details'!$A$18:$L$214, MATCH("A &amp; G ID", 'E4 TB Allocation Details'!$A$18:$L$18, 0),FALSE), 'E2 Allocators'!$B$15:$W$361, MATCH('O5 Details by Class &amp; Accounts'!BT$18, 'E2 Allocators'!$B$15:$W$15, 0),FALSE)*$E33)</f>
        <v>0</v>
      </c>
      <c r="BU33" s="1321">
        <f>IF(ISERROR(VLOOKUP(VLOOKUP($A33, 'E4 TB Allocation Details'!$A$18:$L$214, MATCH("A &amp; G ID", 'E4 TB Allocation Details'!$A$18:$L$18, 0),FALSE), 'E2 Allocators'!$B$15:$W$361, MATCH('O5 Details by Class &amp; Accounts'!BU$18, 'E2 Allocators'!$B$15:$W$15, 0),FALSE)*$E33), 0, VLOOKUP(VLOOKUP($A33, 'E4 TB Allocation Details'!$A$18:$L$214, MATCH("A &amp; G ID", 'E4 TB Allocation Details'!$A$18:$L$18, 0),FALSE), 'E2 Allocators'!$B$15:$W$361, MATCH('O5 Details by Class &amp; Accounts'!BU$18, 'E2 Allocators'!$B$15:$W$15, 0),FALSE)*$E33)</f>
        <v>0</v>
      </c>
      <c r="BV33" s="1321">
        <f>IF(ISERROR(VLOOKUP(VLOOKUP($A33, 'E4 TB Allocation Details'!$A$18:$L$214, MATCH("A &amp; G ID", 'E4 TB Allocation Details'!$A$18:$L$18, 0),FALSE), 'E2 Allocators'!$B$15:$W$361, MATCH('O5 Details by Class &amp; Accounts'!BV$18, 'E2 Allocators'!$B$15:$W$15, 0),FALSE)*$E33), 0, VLOOKUP(VLOOKUP($A33, 'E4 TB Allocation Details'!$A$18:$L$214, MATCH("A &amp; G ID", 'E4 TB Allocation Details'!$A$18:$L$18, 0),FALSE), 'E2 Allocators'!$B$15:$W$361, MATCH('O5 Details by Class &amp; Accounts'!BV$18, 'E2 Allocators'!$B$15:$W$15, 0),FALSE)*$E33)</f>
        <v>0</v>
      </c>
      <c r="BW33" s="1321">
        <f>IF(ISERROR(VLOOKUP(VLOOKUP($A33, 'E4 TB Allocation Details'!$A$18:$L$214, MATCH("A &amp; G ID", 'E4 TB Allocation Details'!$A$18:$L$18, 0),FALSE), 'E2 Allocators'!$B$15:$W$361, MATCH('O5 Details by Class &amp; Accounts'!BW$18, 'E2 Allocators'!$B$15:$W$15, 0),FALSE)*$E33), 0, VLOOKUP(VLOOKUP($A33, 'E4 TB Allocation Details'!$A$18:$L$214, MATCH("A &amp; G ID", 'E4 TB Allocation Details'!$A$18:$L$18, 0),FALSE), 'E2 Allocators'!$B$15:$W$361, MATCH('O5 Details by Class &amp; Accounts'!BW$18, 'E2 Allocators'!$B$15:$W$15, 0),FALSE)*$E33)</f>
        <v>0</v>
      </c>
      <c r="BX33" s="1321">
        <f>IF(ISERROR(VLOOKUP(VLOOKUP($A33, 'E4 TB Allocation Details'!$A$18:$L$214, MATCH("A &amp; G ID", 'E4 TB Allocation Details'!$A$18:$L$18, 0),FALSE), 'E2 Allocators'!$B$15:$W$361, MATCH('O5 Details by Class &amp; Accounts'!BX$18, 'E2 Allocators'!$B$15:$W$15, 0),FALSE)*$E33), 0, VLOOKUP(VLOOKUP($A33, 'E4 TB Allocation Details'!$A$18:$L$214, MATCH("A &amp; G ID", 'E4 TB Allocation Details'!$A$18:$L$18, 0),FALSE), 'E2 Allocators'!$B$15:$W$361, MATCH('O5 Details by Class &amp; Accounts'!BX$18, 'E2 Allocators'!$B$15:$W$15, 0),FALSE)*$E33)</f>
        <v>0</v>
      </c>
      <c r="BY33" s="1321">
        <f>IF(ISERROR(VLOOKUP(VLOOKUP($A33, 'E4 TB Allocation Details'!$A$18:$L$214, MATCH("A &amp; G ID", 'E4 TB Allocation Details'!$A$18:$L$18, 0),FALSE), 'E2 Allocators'!$B$15:$W$361, MATCH('O5 Details by Class &amp; Accounts'!BY$18, 'E2 Allocators'!$B$15:$W$15, 0),FALSE)*$E33), 0, VLOOKUP(VLOOKUP($A33, 'E4 TB Allocation Details'!$A$18:$L$214, MATCH("A &amp; G ID", 'E4 TB Allocation Details'!$A$18:$L$18, 0),FALSE), 'E2 Allocators'!$B$15:$W$361, MATCH('O5 Details by Class &amp; Accounts'!BY$18, 'E2 Allocators'!$B$15:$W$15, 0),FALSE)*$E33)</f>
        <v>0</v>
      </c>
      <c r="BZ33" s="1321">
        <f>IF(ISERROR(VLOOKUP(VLOOKUP($A33, 'E4 TB Allocation Details'!$A$18:$L$214, MATCH("A &amp; G ID", 'E4 TB Allocation Details'!$A$18:$L$18, 0),FALSE), 'E2 Allocators'!$B$15:$W$361, MATCH('O5 Details by Class &amp; Accounts'!BZ$18, 'E2 Allocators'!$B$15:$W$15, 0),FALSE)*$E33), 0, VLOOKUP(VLOOKUP($A33, 'E4 TB Allocation Details'!$A$18:$L$214, MATCH("A &amp; G ID", 'E4 TB Allocation Details'!$A$18:$L$18, 0),FALSE), 'E2 Allocators'!$B$15:$W$361, MATCH('O5 Details by Class &amp; Accounts'!BZ$18, 'E2 Allocators'!$B$15:$W$15, 0),FALSE)*$E33)</f>
        <v>0</v>
      </c>
      <c r="CA33" s="1321">
        <f>IF(ISERROR(VLOOKUP(VLOOKUP($A33, 'E4 TB Allocation Details'!$A$18:$L$214, MATCH("A &amp; G ID", 'E4 TB Allocation Details'!$A$18:$L$18, 0),FALSE), 'E2 Allocators'!$B$15:$W$361, MATCH('O5 Details by Class &amp; Accounts'!CA$18, 'E2 Allocators'!$B$15:$W$15, 0),FALSE)*$E33), 0, VLOOKUP(VLOOKUP($A33, 'E4 TB Allocation Details'!$A$18:$L$214, MATCH("A &amp; G ID", 'E4 TB Allocation Details'!$A$18:$L$18, 0),FALSE), 'E2 Allocators'!$B$15:$W$361, MATCH('O5 Details by Class &amp; Accounts'!CA$18, 'E2 Allocators'!$B$15:$W$15, 0),FALSE)*$E33)</f>
        <v>0</v>
      </c>
      <c r="CB33" s="1321">
        <f>IF(ISERROR(VLOOKUP(VLOOKUP($A33, 'E4 TB Allocation Details'!$A$18:$L$214, MATCH("A &amp; G ID", 'E4 TB Allocation Details'!$A$18:$L$18, 0),FALSE), 'E2 Allocators'!$B$15:$W$361, MATCH('O5 Details by Class &amp; Accounts'!CB$18, 'E2 Allocators'!$B$15:$W$15, 0),FALSE)*$E33), 0, VLOOKUP(VLOOKUP($A33, 'E4 TB Allocation Details'!$A$18:$L$214, MATCH("A &amp; G ID", 'E4 TB Allocation Details'!$A$18:$L$18, 0),FALSE), 'E2 Allocators'!$B$15:$W$361, MATCH('O5 Details by Class &amp; Accounts'!CB$18, 'E2 Allocators'!$B$15:$W$15, 0),FALSE)*$E33)</f>
        <v>0</v>
      </c>
      <c r="CC33" s="1321">
        <f>IF(ISERROR(VLOOKUP(VLOOKUP($A33, 'E4 TB Allocation Details'!$A$18:$L$214, MATCH("A &amp; G ID", 'E4 TB Allocation Details'!$A$18:$L$18, 0),FALSE), 'E2 Allocators'!$B$15:$W$361, MATCH('O5 Details by Class &amp; Accounts'!CC$18, 'E2 Allocators'!$B$15:$W$15, 0),FALSE)*$E33), 0, VLOOKUP(VLOOKUP($A33, 'E4 TB Allocation Details'!$A$18:$L$214, MATCH("A &amp; G ID", 'E4 TB Allocation Details'!$A$18:$L$18, 0),FALSE), 'E2 Allocators'!$B$15:$W$361, MATCH('O5 Details by Class &amp; Accounts'!CC$18, 'E2 Allocators'!$B$15:$W$15, 0),FALSE)*$E33)</f>
        <v>0</v>
      </c>
      <c r="CD33" s="1321">
        <f>IF(ISERROR(VLOOKUP(VLOOKUP($A33, 'E4 TB Allocation Details'!$A$18:$L$214, MATCH("A &amp; G ID", 'E4 TB Allocation Details'!$A$18:$L$18, 0),FALSE), 'E2 Allocators'!$B$15:$W$361, MATCH('O5 Details by Class &amp; Accounts'!CD$18, 'E2 Allocators'!$B$15:$W$15, 0),FALSE)*$E33), 0, VLOOKUP(VLOOKUP($A33, 'E4 TB Allocation Details'!$A$18:$L$214, MATCH("A &amp; G ID", 'E4 TB Allocation Details'!$A$18:$L$18, 0),FALSE), 'E2 Allocators'!$B$15:$W$361, MATCH('O5 Details by Class &amp; Accounts'!CD$18, 'E2 Allocators'!$B$15:$W$15, 0),FALSE)*$E33)</f>
        <v>0</v>
      </c>
      <c r="CE33" s="1321">
        <f>IF(ISERROR(VLOOKUP(VLOOKUP($A33, 'E4 TB Allocation Details'!$A$18:$L$214, MATCH("A &amp; G ID", 'E4 TB Allocation Details'!$A$18:$L$18, 0),FALSE), 'E2 Allocators'!$B$15:$W$361, MATCH('O5 Details by Class &amp; Accounts'!CE$18, 'E2 Allocators'!$B$15:$W$15, 0),FALSE)*$E33), 0, VLOOKUP(VLOOKUP($A33, 'E4 TB Allocation Details'!$A$18:$L$214, MATCH("A &amp; G ID", 'E4 TB Allocation Details'!$A$18:$L$18, 0),FALSE), 'E2 Allocators'!$B$15:$W$361, MATCH('O5 Details by Class &amp; Accounts'!CE$18, 'E2 Allocators'!$B$15:$W$15, 0),FALSE)*$E33)</f>
        <v>0</v>
      </c>
      <c r="CF33" s="1321">
        <f>IF(ISERROR(VLOOKUP(VLOOKUP($A33, 'E4 TB Allocation Details'!$A$18:$L$214, MATCH("A &amp; G ID", 'E4 TB Allocation Details'!$A$18:$L$18, 0),FALSE), 'E2 Allocators'!$B$15:$W$361, MATCH('O5 Details by Class &amp; Accounts'!CF$18, 'E2 Allocators'!$B$15:$W$15, 0),FALSE)*$E33), 0, VLOOKUP(VLOOKUP($A33, 'E4 TB Allocation Details'!$A$18:$L$214, MATCH("A &amp; G ID", 'E4 TB Allocation Details'!$A$18:$L$18, 0),FALSE), 'E2 Allocators'!$B$15:$W$361, MATCH('O5 Details by Class &amp; Accounts'!CF$18, 'E2 Allocators'!$B$15:$W$15, 0),FALSE)*$E33)</f>
        <v>0</v>
      </c>
      <c r="CG33" s="1321">
        <f>IF(ISERROR(VLOOKUP(VLOOKUP($A33, 'E4 TB Allocation Details'!$A$18:$L$214, MATCH("A &amp; G ID", 'E4 TB Allocation Details'!$A$18:$L$18, 0),FALSE), 'E2 Allocators'!$B$15:$W$361, MATCH('O5 Details by Class &amp; Accounts'!CG$18, 'E2 Allocators'!$B$15:$W$15, 0),FALSE)*$E33), 0, VLOOKUP(VLOOKUP($A33, 'E4 TB Allocation Details'!$A$18:$L$214, MATCH("A &amp; G ID", 'E4 TB Allocation Details'!$A$18:$L$18, 0),FALSE), 'E2 Allocators'!$B$15:$W$361, MATCH('O5 Details by Class &amp; Accounts'!CG$18, 'E2 Allocators'!$B$15:$W$15, 0),FALSE)*$E33)</f>
        <v>0</v>
      </c>
      <c r="CH33" s="1321">
        <f>IF(ISERROR(VLOOKUP(VLOOKUP($A33, 'E4 TB Allocation Details'!$A$18:$L$214, MATCH("A &amp; G ID", 'E4 TB Allocation Details'!$A$18:$L$18, 0),FALSE), 'E2 Allocators'!$B$15:$W$361, MATCH('O5 Details by Class &amp; Accounts'!CH$18, 'E2 Allocators'!$B$15:$W$15, 0),FALSE)*$E33), 0, VLOOKUP(VLOOKUP($A33, 'E4 TB Allocation Details'!$A$18:$L$214, MATCH("A &amp; G ID", 'E4 TB Allocation Details'!$A$18:$L$18, 0),FALSE), 'E2 Allocators'!$B$15:$W$361, MATCH('O5 Details by Class &amp; Accounts'!CH$18, 'E2 Allocators'!$B$15:$W$15, 0),FALSE)*$E33)</f>
        <v>0</v>
      </c>
      <c r="CI33" s="1321">
        <f>IF(ISERROR(VLOOKUP(VLOOKUP($A33, 'E4 TB Allocation Details'!$A$18:$L$214, MATCH("A &amp; G ID", 'E4 TB Allocation Details'!$A$18:$L$18, 0),FALSE), 'E2 Allocators'!$B$15:$W$361, MATCH('O5 Details by Class &amp; Accounts'!CI$18, 'E2 Allocators'!$B$15:$W$15, 0),FALSE)*$E33), 0, VLOOKUP(VLOOKUP($A33, 'E4 TB Allocation Details'!$A$18:$L$214, MATCH("A &amp; G ID", 'E4 TB Allocation Details'!$A$18:$L$18, 0),FALSE), 'E2 Allocators'!$B$15:$W$361, MATCH('O5 Details by Class &amp; Accounts'!CI$18, 'E2 Allocators'!$B$15:$W$15, 0),FALSE)*$E33)</f>
        <v>0</v>
      </c>
      <c r="CJ33" s="1321">
        <f>IF(ISERROR(VLOOKUP(VLOOKUP($A33, 'E4 TB Allocation Details'!$A$18:$L$214, MATCH("A &amp; G ID", 'E4 TB Allocation Details'!$A$18:$L$18, 0),FALSE), 'E2 Allocators'!$B$15:$W$361, MATCH('O5 Details by Class &amp; Accounts'!CJ$18, 'E2 Allocators'!$B$15:$W$15, 0),FALSE)*$E33), 0, VLOOKUP(VLOOKUP($A33, 'E4 TB Allocation Details'!$A$18:$L$214, MATCH("A &amp; G ID", 'E4 TB Allocation Details'!$A$18:$L$18, 0),FALSE), 'E2 Allocators'!$B$15:$W$361, MATCH('O5 Details by Class &amp; Accounts'!CJ$18, 'E2 Allocators'!$B$15:$W$15, 0),FALSE)*$E33)</f>
        <v>0</v>
      </c>
      <c r="CK33" s="1321">
        <f>IF(ISERROR(VLOOKUP(VLOOKUP($A33, 'E4 TB Allocation Details'!$A$18:$L$214, MATCH("A &amp; G ID", 'E4 TB Allocation Details'!$A$18:$L$18, 0),FALSE), 'E2 Allocators'!$B$15:$W$361, MATCH('O5 Details by Class &amp; Accounts'!CK$18, 'E2 Allocators'!$B$15:$W$15, 0),FALSE)*$E33), 0, VLOOKUP(VLOOKUP($A33, 'E4 TB Allocation Details'!$A$18:$L$214, MATCH("A &amp; G ID", 'E4 TB Allocation Details'!$A$18:$L$18, 0),FALSE), 'E2 Allocators'!$B$15:$W$361, MATCH('O5 Details by Class &amp; Accounts'!CK$18, 'E2 Allocators'!$B$15:$W$15, 0),FALSE)*$E33)</f>
        <v>0</v>
      </c>
      <c r="CL33" s="1321">
        <f>IF(ISERROR(VLOOKUP(VLOOKUP($A33, 'E4 TB Allocation Details'!$A$18:$L$214, MATCH("A &amp; G ID", 'E4 TB Allocation Details'!$A$18:$L$18, 0),FALSE), 'E2 Allocators'!$B$15:$W$361, MATCH('O5 Details by Class &amp; Accounts'!CL$18, 'E2 Allocators'!$B$15:$W$15, 0),FALSE)*$E33), 0, VLOOKUP(VLOOKUP($A33, 'E4 TB Allocation Details'!$A$18:$L$214, MATCH("A &amp; G ID", 'E4 TB Allocation Details'!$A$18:$L$18, 0),FALSE), 'E2 Allocators'!$B$15:$W$361, MATCH('O5 Details by Class &amp; Accounts'!CL$18, 'E2 Allocators'!$B$15:$W$15, 0),FALSE)*$E33)</f>
        <v>0</v>
      </c>
      <c r="CM33" s="1321">
        <f>IF(ISERROR(VLOOKUP(VLOOKUP($A33, 'E4 TB Allocation Details'!$A$18:$L$214, MATCH("A &amp; G ID", 'E4 TB Allocation Details'!$A$18:$L$18, 0),FALSE), 'E2 Allocators'!$B$15:$W$361, MATCH('O5 Details by Class &amp; Accounts'!CM$18, 'E2 Allocators'!$B$15:$W$15, 0),FALSE)*$E33), 0, VLOOKUP(VLOOKUP($A33, 'E4 TB Allocation Details'!$A$18:$L$214, MATCH("A &amp; G ID", 'E4 TB Allocation Details'!$A$18:$L$18, 0),FALSE), 'E2 Allocators'!$B$15:$W$361, MATCH('O5 Details by Class &amp; Accounts'!CM$18, 'E2 Allocators'!$B$15:$W$15, 0),FALSE)*$E33)</f>
        <v>0</v>
      </c>
      <c r="CN33" s="1321">
        <f t="shared" si="5"/>
        <v>0</v>
      </c>
      <c r="CO33" s="1650">
        <f t="shared" si="4"/>
        <v>0</v>
      </c>
      <c r="CQ33" s="1898" t="s">
        <v>703</v>
      </c>
    </row>
    <row r="34" spans="1:95" s="64" customFormat="1" ht="25.5">
      <c r="A34" s="1087">
        <v>1820</v>
      </c>
      <c r="B34" s="1088" t="s">
        <v>87</v>
      </c>
      <c r="C34" s="1647">
        <f>IF(ISERROR(VLOOKUP($A34,'I3 TB Data'!$A$19:$H$484,MATCH('O5 Details by Class &amp; Accounts'!$C$18, 'I3 TB Data'!$A$19:$H$19,0),0)), 0, VLOOKUP($A34,'I3 TB Data'!$A$19:$H$484,MATCH('O5 Details by Class &amp; Accounts'!$C$18,'I3 TB Data'!$A$19:$H$19,0),0))</f>
        <v>1.0000000000000001E-5</v>
      </c>
      <c r="D34" s="1648">
        <f>'I4 BO ASSETS'!E31</f>
        <v>-1.0000000000000001E-5</v>
      </c>
      <c r="E34" s="1647">
        <f t="shared" si="6"/>
        <v>0</v>
      </c>
      <c r="F34" s="1649">
        <f>IF(ISERROR(VLOOKUP($A34, 'E1 Categorization'!A33:E124, MATCH("Customer Component", 'E1 Categorization'!$A$33:$E$33,0), 0)), 0, IF(VLOOKUP($A34, 'E1 Categorization'!A33:E124, MATCH("Customer Component", 'E1 Categorization'!$A$33:$E$33,0), 0)=0, 'O5 Details by Class &amp; Accounts'!$E34, IF(AND(VLOOKUP($A34, 'E1 Categorization'!A33:E124, MATCH("Customer Component", 'E1 Categorization'!$A$33:$E$33,0), 0) &gt;0, VLOOKUP($A34, 'E1 Categorization'!A33:E124, MATCH("Customer Component", 'E1 Categorization'!$A$33:$E$33,0), 0)&lt;1), 'O5 Details by Class &amp; Accounts'!$E34*(1-VLOOKUP($A34, 'E1 Categorization'!A33:E124, MATCH("Customer Component", 'E1 Categorization'!$A$33:$E$33,0), 0)), 0)))</f>
        <v>0</v>
      </c>
      <c r="G34" s="1649">
        <f>IF(ISERROR(VLOOKUP($A34, 'E1 Categorization'!A33:E124, MATCH("Customer Component", 'E1 Categorization'!$A$33:$E$33,0), 0)),0, IF(VLOOKUP($A34, 'E1 Categorization'!A33:E124, MATCH("Customer Component", 'E1 Categorization'!$A$33:$E$33,0), 0)=0, 0, IF(AND(VLOOKUP($A34, 'E1 Categorization'!A33:E124, MATCH("Customer Component", 'E1 Categorization'!$A$33:$E$33,0), 0) &gt;0, VLOOKUP($A34, 'E1 Categorization'!A33:E124, MATCH("Customer Component", 'E1 Categorization'!$A$33:$E$33,0), 0)&lt;1), 'O5 Details by Class &amp; Accounts'!$E34*(VLOOKUP($A34, 'E1 Categorization'!A33:E124, MATCH("Customer Component", 'E1 Categorization'!$A$33:$E$33,0), 0)), 'O5 Details by Class &amp; Accounts'!$E34)))</f>
        <v>0</v>
      </c>
      <c r="H34" s="1321">
        <f t="shared" si="0"/>
        <v>0</v>
      </c>
      <c r="I34" s="1321">
        <f>IF(ISERROR(VLOOKUP(VLOOKUP($A34, 'E4 TB Allocation Details'!$A$18:$L$214, MATCH("Demand ID", 'E4 TB Allocation Details'!$A$18:$L$18, 0),FALSE), 'E2 Allocators'!$B$15:$W$361, MATCH('O5 Details by Class &amp; Accounts'!I$18, 'E2 Allocators'!$B$15:$W$15, 0),FALSE)*$F34), 0, VLOOKUP(VLOOKUP($A34, 'E4 TB Allocation Details'!$A$18:$L$214, MATCH("Demand ID", 'E4 TB Allocation Details'!$A$18:$L$18, 0),FALSE), 'E2 Allocators'!$B$15:$W$361, MATCH('O5 Details by Class &amp; Accounts'!I$18, 'E2 Allocators'!$B$15:$W$15, 0),FALSE)*$F34)</f>
        <v>0</v>
      </c>
      <c r="J34" s="1321">
        <f>IF(ISERROR(VLOOKUP(VLOOKUP($A34, 'E4 TB Allocation Details'!$A$18:$L$214, MATCH("Demand ID", 'E4 TB Allocation Details'!$A$18:$L$18, 0),FALSE), 'E2 Allocators'!$B$15:$W$361, MATCH('O5 Details by Class &amp; Accounts'!J$18, 'E2 Allocators'!$B$15:$W$15, 0),FALSE)*$F34), 0, VLOOKUP(VLOOKUP($A34, 'E4 TB Allocation Details'!$A$18:$L$214, MATCH("Demand ID", 'E4 TB Allocation Details'!$A$18:$L$18, 0),FALSE), 'E2 Allocators'!$B$15:$W$361, MATCH('O5 Details by Class &amp; Accounts'!J$18, 'E2 Allocators'!$B$15:$W$15, 0),FALSE)*$F34)</f>
        <v>0</v>
      </c>
      <c r="K34" s="1321">
        <f>IF(ISERROR(VLOOKUP(VLOOKUP($A34, 'E4 TB Allocation Details'!$A$18:$L$214, MATCH("Demand ID", 'E4 TB Allocation Details'!$A$18:$L$18, 0),FALSE), 'E2 Allocators'!$B$15:$W$361, MATCH('O5 Details by Class &amp; Accounts'!K$18, 'E2 Allocators'!$B$15:$W$15, 0),FALSE)*$F34), 0, VLOOKUP(VLOOKUP($A34, 'E4 TB Allocation Details'!$A$18:$L$214, MATCH("Demand ID", 'E4 TB Allocation Details'!$A$18:$L$18, 0),FALSE), 'E2 Allocators'!$B$15:$W$361, MATCH('O5 Details by Class &amp; Accounts'!K$18, 'E2 Allocators'!$B$15:$W$15, 0),FALSE)*$F34)</f>
        <v>0</v>
      </c>
      <c r="L34" s="1321">
        <f>IF(ISERROR(VLOOKUP(VLOOKUP($A34, 'E4 TB Allocation Details'!$A$18:$L$214, MATCH("Demand ID", 'E4 TB Allocation Details'!$A$18:$L$18, 0),FALSE), 'E2 Allocators'!$B$15:$W$361, MATCH('O5 Details by Class &amp; Accounts'!L$18, 'E2 Allocators'!$B$15:$W$15, 0),FALSE)*$F34), 0, VLOOKUP(VLOOKUP($A34, 'E4 TB Allocation Details'!$A$18:$L$214, MATCH("Demand ID", 'E4 TB Allocation Details'!$A$18:$L$18, 0),FALSE), 'E2 Allocators'!$B$15:$W$361, MATCH('O5 Details by Class &amp; Accounts'!L$18, 'E2 Allocators'!$B$15:$W$15, 0),FALSE)*$F34)</f>
        <v>0</v>
      </c>
      <c r="M34" s="1321">
        <f>IF(ISERROR(VLOOKUP(VLOOKUP($A34, 'E4 TB Allocation Details'!$A$18:$L$214, MATCH("Demand ID", 'E4 TB Allocation Details'!$A$18:$L$18, 0),FALSE), 'E2 Allocators'!$B$15:$W$361, MATCH('O5 Details by Class &amp; Accounts'!M$18, 'E2 Allocators'!$B$15:$W$15, 0),FALSE)*$F34), 0, VLOOKUP(VLOOKUP($A34, 'E4 TB Allocation Details'!$A$18:$L$214, MATCH("Demand ID", 'E4 TB Allocation Details'!$A$18:$L$18, 0),FALSE), 'E2 Allocators'!$B$15:$W$361, MATCH('O5 Details by Class &amp; Accounts'!M$18, 'E2 Allocators'!$B$15:$W$15, 0),FALSE)*$F34)</f>
        <v>0</v>
      </c>
      <c r="N34" s="1321">
        <f>IF(ISERROR(VLOOKUP(VLOOKUP($A34, 'E4 TB Allocation Details'!$A$18:$L$214, MATCH("Demand ID", 'E4 TB Allocation Details'!$A$18:$L$18, 0),FALSE), 'E2 Allocators'!$B$15:$W$361, MATCH('O5 Details by Class &amp; Accounts'!N$18, 'E2 Allocators'!$B$15:$W$15, 0),FALSE)*$F34), 0, VLOOKUP(VLOOKUP($A34, 'E4 TB Allocation Details'!$A$18:$L$214, MATCH("Demand ID", 'E4 TB Allocation Details'!$A$18:$L$18, 0),FALSE), 'E2 Allocators'!$B$15:$W$361, MATCH('O5 Details by Class &amp; Accounts'!N$18, 'E2 Allocators'!$B$15:$W$15, 0),FALSE)*$F34)</f>
        <v>0</v>
      </c>
      <c r="O34" s="1321">
        <f>IF(ISERROR(VLOOKUP(VLOOKUP($A34, 'E4 TB Allocation Details'!$A$18:$L$214, MATCH("Demand ID", 'E4 TB Allocation Details'!$A$18:$L$18, 0),FALSE), 'E2 Allocators'!$B$15:$W$361, MATCH('O5 Details by Class &amp; Accounts'!O$18, 'E2 Allocators'!$B$15:$W$15, 0),FALSE)*$F34), 0, VLOOKUP(VLOOKUP($A34, 'E4 TB Allocation Details'!$A$18:$L$214, MATCH("Demand ID", 'E4 TB Allocation Details'!$A$18:$L$18, 0),FALSE), 'E2 Allocators'!$B$15:$W$361, MATCH('O5 Details by Class &amp; Accounts'!O$18, 'E2 Allocators'!$B$15:$W$15, 0),FALSE)*$F34)</f>
        <v>0</v>
      </c>
      <c r="P34" s="1321">
        <f>IF(ISERROR(VLOOKUP(VLOOKUP($A34, 'E4 TB Allocation Details'!$A$18:$L$214, MATCH("Demand ID", 'E4 TB Allocation Details'!$A$18:$L$18, 0),FALSE), 'E2 Allocators'!$B$15:$W$361, MATCH('O5 Details by Class &amp; Accounts'!P$18, 'E2 Allocators'!$B$15:$W$15, 0),FALSE)*$F34), 0, VLOOKUP(VLOOKUP($A34, 'E4 TB Allocation Details'!$A$18:$L$214, MATCH("Demand ID", 'E4 TB Allocation Details'!$A$18:$L$18, 0),FALSE), 'E2 Allocators'!$B$15:$W$361, MATCH('O5 Details by Class &amp; Accounts'!P$18, 'E2 Allocators'!$B$15:$W$15, 0),FALSE)*$F34)</f>
        <v>0</v>
      </c>
      <c r="Q34" s="1321">
        <f>IF(ISERROR(VLOOKUP(VLOOKUP($A34, 'E4 TB Allocation Details'!$A$18:$L$214, MATCH("Demand ID", 'E4 TB Allocation Details'!$A$18:$L$18, 0),FALSE), 'E2 Allocators'!$B$15:$W$361, MATCH('O5 Details by Class &amp; Accounts'!Q$18, 'E2 Allocators'!$B$15:$W$15, 0),FALSE)*$F34), 0, VLOOKUP(VLOOKUP($A34, 'E4 TB Allocation Details'!$A$18:$L$214, MATCH("Demand ID", 'E4 TB Allocation Details'!$A$18:$L$18, 0),FALSE), 'E2 Allocators'!$B$15:$W$361, MATCH('O5 Details by Class &amp; Accounts'!Q$18, 'E2 Allocators'!$B$15:$W$15, 0),FALSE)*$F34)</f>
        <v>0</v>
      </c>
      <c r="R34" s="1321">
        <f>IF(ISERROR(VLOOKUP(VLOOKUP($A34, 'E4 TB Allocation Details'!$A$18:$L$214, MATCH("Demand ID", 'E4 TB Allocation Details'!$A$18:$L$18, 0),FALSE), 'E2 Allocators'!$B$15:$W$361, MATCH('O5 Details by Class &amp; Accounts'!R$18, 'E2 Allocators'!$B$15:$W$15, 0),FALSE)*$F34), 0, VLOOKUP(VLOOKUP($A34, 'E4 TB Allocation Details'!$A$18:$L$214, MATCH("Demand ID", 'E4 TB Allocation Details'!$A$18:$L$18, 0),FALSE), 'E2 Allocators'!$B$15:$W$361, MATCH('O5 Details by Class &amp; Accounts'!R$18, 'E2 Allocators'!$B$15:$W$15, 0),FALSE)*$F34)</f>
        <v>0</v>
      </c>
      <c r="S34" s="1321">
        <f>IF(ISERROR(VLOOKUP(VLOOKUP($A34, 'E4 TB Allocation Details'!$A$18:$L$214, MATCH("Demand ID", 'E4 TB Allocation Details'!$A$18:$L$18, 0),FALSE), 'E2 Allocators'!$B$15:$W$361, MATCH('O5 Details by Class &amp; Accounts'!S$18, 'E2 Allocators'!$B$15:$W$15, 0),FALSE)*$F34), 0, VLOOKUP(VLOOKUP($A34, 'E4 TB Allocation Details'!$A$18:$L$214, MATCH("Demand ID", 'E4 TB Allocation Details'!$A$18:$L$18, 0),FALSE), 'E2 Allocators'!$B$15:$W$361, MATCH('O5 Details by Class &amp; Accounts'!S$18, 'E2 Allocators'!$B$15:$W$15, 0),FALSE)*$F34)</f>
        <v>0</v>
      </c>
      <c r="T34" s="1321">
        <f>IF(ISERROR(VLOOKUP(VLOOKUP($A34, 'E4 TB Allocation Details'!$A$18:$L$214, MATCH("Demand ID", 'E4 TB Allocation Details'!$A$18:$L$18, 0),FALSE), 'E2 Allocators'!$B$15:$W$361, MATCH('O5 Details by Class &amp; Accounts'!T$18, 'E2 Allocators'!$B$15:$W$15, 0),FALSE)*$F34), 0, VLOOKUP(VLOOKUP($A34, 'E4 TB Allocation Details'!$A$18:$L$214, MATCH("Demand ID", 'E4 TB Allocation Details'!$A$18:$L$18, 0),FALSE), 'E2 Allocators'!$B$15:$W$361, MATCH('O5 Details by Class &amp; Accounts'!T$18, 'E2 Allocators'!$B$15:$W$15, 0),FALSE)*$F34)</f>
        <v>0</v>
      </c>
      <c r="U34" s="1321">
        <f>IF(ISERROR(VLOOKUP(VLOOKUP($A34, 'E4 TB Allocation Details'!$A$18:$L$214, MATCH("Demand ID", 'E4 TB Allocation Details'!$A$18:$L$18, 0),FALSE), 'E2 Allocators'!$B$15:$W$361, MATCH('O5 Details by Class &amp; Accounts'!U$18, 'E2 Allocators'!$B$15:$W$15, 0),FALSE)*$F34), 0, VLOOKUP(VLOOKUP($A34, 'E4 TB Allocation Details'!$A$18:$L$214, MATCH("Demand ID", 'E4 TB Allocation Details'!$A$18:$L$18, 0),FALSE), 'E2 Allocators'!$B$15:$W$361, MATCH('O5 Details by Class &amp; Accounts'!U$18, 'E2 Allocators'!$B$15:$W$15, 0),FALSE)*$F34)</f>
        <v>0</v>
      </c>
      <c r="V34" s="1321">
        <f>IF(ISERROR(VLOOKUP(VLOOKUP($A34, 'E4 TB Allocation Details'!$A$18:$L$214, MATCH("Demand ID", 'E4 TB Allocation Details'!$A$18:$L$18, 0),FALSE), 'E2 Allocators'!$B$15:$W$361, MATCH('O5 Details by Class &amp; Accounts'!V$18, 'E2 Allocators'!$B$15:$W$15, 0),FALSE)*$F34), 0, VLOOKUP(VLOOKUP($A34, 'E4 TB Allocation Details'!$A$18:$L$214, MATCH("Demand ID", 'E4 TB Allocation Details'!$A$18:$L$18, 0),FALSE), 'E2 Allocators'!$B$15:$W$361, MATCH('O5 Details by Class &amp; Accounts'!V$18, 'E2 Allocators'!$B$15:$W$15, 0),FALSE)*$F34)</f>
        <v>0</v>
      </c>
      <c r="W34" s="1321">
        <f>IF(ISERROR(VLOOKUP(VLOOKUP($A34, 'E4 TB Allocation Details'!$A$18:$L$214, MATCH("Demand ID", 'E4 TB Allocation Details'!$A$18:$L$18, 0),FALSE), 'E2 Allocators'!$B$15:$W$361, MATCH('O5 Details by Class &amp; Accounts'!W$18, 'E2 Allocators'!$B$15:$W$15, 0),FALSE)*$F34), 0, VLOOKUP(VLOOKUP($A34, 'E4 TB Allocation Details'!$A$18:$L$214, MATCH("Demand ID", 'E4 TB Allocation Details'!$A$18:$L$18, 0),FALSE), 'E2 Allocators'!$B$15:$W$361, MATCH('O5 Details by Class &amp; Accounts'!W$18, 'E2 Allocators'!$B$15:$W$15, 0),FALSE)*$F34)</f>
        <v>0</v>
      </c>
      <c r="X34" s="1321">
        <f>IF(ISERROR(VLOOKUP(VLOOKUP($A34, 'E4 TB Allocation Details'!$A$18:$L$214, MATCH("Demand ID", 'E4 TB Allocation Details'!$A$18:$L$18, 0),FALSE), 'E2 Allocators'!$B$15:$W$361, MATCH('O5 Details by Class &amp; Accounts'!X$18, 'E2 Allocators'!$B$15:$W$15, 0),FALSE)*$F34), 0, VLOOKUP(VLOOKUP($A34, 'E4 TB Allocation Details'!$A$18:$L$214, MATCH("Demand ID", 'E4 TB Allocation Details'!$A$18:$L$18, 0),FALSE), 'E2 Allocators'!$B$15:$W$361, MATCH('O5 Details by Class &amp; Accounts'!X$18, 'E2 Allocators'!$B$15:$W$15, 0),FALSE)*$F34)</f>
        <v>0</v>
      </c>
      <c r="Y34" s="1321">
        <f>IF(ISERROR(VLOOKUP(VLOOKUP($A34, 'E4 TB Allocation Details'!$A$18:$L$214, MATCH("Demand ID", 'E4 TB Allocation Details'!$A$18:$L$18, 0),FALSE), 'E2 Allocators'!$B$15:$W$361, MATCH('O5 Details by Class &amp; Accounts'!Y$18, 'E2 Allocators'!$B$15:$W$15, 0),FALSE)*$F34), 0, VLOOKUP(VLOOKUP($A34, 'E4 TB Allocation Details'!$A$18:$L$214, MATCH("Demand ID", 'E4 TB Allocation Details'!$A$18:$L$18, 0),FALSE), 'E2 Allocators'!$B$15:$W$361, MATCH('O5 Details by Class &amp; Accounts'!Y$18, 'E2 Allocators'!$B$15:$W$15, 0),FALSE)*$F34)</f>
        <v>0</v>
      </c>
      <c r="Z34" s="1321">
        <f>IF(ISERROR(VLOOKUP(VLOOKUP($A34, 'E4 TB Allocation Details'!$A$18:$L$214, MATCH("Demand ID", 'E4 TB Allocation Details'!$A$18:$L$18, 0),FALSE), 'E2 Allocators'!$B$15:$W$361, MATCH('O5 Details by Class &amp; Accounts'!Z$18, 'E2 Allocators'!$B$15:$W$15, 0),FALSE)*$F34), 0, VLOOKUP(VLOOKUP($A34, 'E4 TB Allocation Details'!$A$18:$L$214, MATCH("Demand ID", 'E4 TB Allocation Details'!$A$18:$L$18, 0),FALSE), 'E2 Allocators'!$B$15:$W$361, MATCH('O5 Details by Class &amp; Accounts'!Z$18, 'E2 Allocators'!$B$15:$W$15, 0),FALSE)*$F34)</f>
        <v>0</v>
      </c>
      <c r="AA34" s="1321">
        <f>IF(ISERROR(VLOOKUP(VLOOKUP($A34, 'E4 TB Allocation Details'!$A$18:$L$214, MATCH("Demand ID", 'E4 TB Allocation Details'!$A$18:$L$18, 0),FALSE), 'E2 Allocators'!$B$15:$W$361, MATCH('O5 Details by Class &amp; Accounts'!AA$18, 'E2 Allocators'!$B$15:$W$15, 0),FALSE)*$F34), 0, VLOOKUP(VLOOKUP($A34, 'E4 TB Allocation Details'!$A$18:$L$214, MATCH("Demand ID", 'E4 TB Allocation Details'!$A$18:$L$18, 0),FALSE), 'E2 Allocators'!$B$15:$W$361, MATCH('O5 Details by Class &amp; Accounts'!AA$18, 'E2 Allocators'!$B$15:$W$15, 0),FALSE)*$F34)</f>
        <v>0</v>
      </c>
      <c r="AB34" s="1321">
        <f>IF(ISERROR(VLOOKUP(VLOOKUP($A34, 'E4 TB Allocation Details'!$A$18:$L$214, MATCH("Demand ID", 'E4 TB Allocation Details'!$A$18:$L$18, 0),FALSE), 'E2 Allocators'!$B$15:$W$361, MATCH('O5 Details by Class &amp; Accounts'!AB$18, 'E2 Allocators'!$B$15:$W$15, 0),FALSE)*$F34), 0, VLOOKUP(VLOOKUP($A34, 'E4 TB Allocation Details'!$A$18:$L$214, MATCH("Demand ID", 'E4 TB Allocation Details'!$A$18:$L$18, 0),FALSE), 'E2 Allocators'!$B$15:$W$361, MATCH('O5 Details by Class &amp; Accounts'!AB$18, 'E2 Allocators'!$B$15:$W$15, 0),FALSE)*$F34)</f>
        <v>0</v>
      </c>
      <c r="AC34" s="1321">
        <f t="shared" si="1"/>
        <v>0</v>
      </c>
      <c r="AD34" s="1321">
        <f>IF(ISERROR(VLOOKUP(VLOOKUP($A34, 'E4 TB Allocation Details'!$A$18:$L$214, MATCH("Customer ID", 'E4 TB Allocation Details'!$A$18:$L$18, 0),FALSE), 'E2 Allocators'!$B$15:$W$361, MATCH('O5 Details by Class &amp; Accounts'!AD$18, 'E2 Allocators'!$B$15:$W$15, 0),FALSE)*$G34), 0, VLOOKUP(VLOOKUP($A34, 'E4 TB Allocation Details'!$A$18:$L$214, MATCH("Customer ID", 'E4 TB Allocation Details'!$A$18:$L$18, 0),FALSE), 'E2 Allocators'!$B$15:$W$361, MATCH('O5 Details by Class &amp; Accounts'!AD$18, 'E2 Allocators'!$B$15:$W$15, 0),FALSE)*$G34)</f>
        <v>0</v>
      </c>
      <c r="AE34" s="1321">
        <f>IF(ISERROR(VLOOKUP(VLOOKUP($A34, 'E4 TB Allocation Details'!$A$18:$L$214, MATCH("Customer ID", 'E4 TB Allocation Details'!$A$18:$L$18, 0),FALSE), 'E2 Allocators'!$B$15:$W$361, MATCH('O5 Details by Class &amp; Accounts'!AE$18, 'E2 Allocators'!$B$15:$W$15, 0),FALSE)*$G34), 0, VLOOKUP(VLOOKUP($A34, 'E4 TB Allocation Details'!$A$18:$L$214, MATCH("Customer ID", 'E4 TB Allocation Details'!$A$18:$L$18, 0),FALSE), 'E2 Allocators'!$B$15:$W$361, MATCH('O5 Details by Class &amp; Accounts'!AE$18, 'E2 Allocators'!$B$15:$W$15, 0),FALSE)*$G34)</f>
        <v>0</v>
      </c>
      <c r="AF34" s="1321">
        <f>IF(ISERROR(VLOOKUP(VLOOKUP($A34, 'E4 TB Allocation Details'!$A$18:$L$214, MATCH("Customer ID", 'E4 TB Allocation Details'!$A$18:$L$18, 0),FALSE), 'E2 Allocators'!$B$15:$W$361, MATCH('O5 Details by Class &amp; Accounts'!AF$18, 'E2 Allocators'!$B$15:$W$15, 0),FALSE)*$G34), 0, VLOOKUP(VLOOKUP($A34, 'E4 TB Allocation Details'!$A$18:$L$214, MATCH("Customer ID", 'E4 TB Allocation Details'!$A$18:$L$18, 0),FALSE), 'E2 Allocators'!$B$15:$W$361, MATCH('O5 Details by Class &amp; Accounts'!AF$18, 'E2 Allocators'!$B$15:$W$15, 0),FALSE)*$G34)</f>
        <v>0</v>
      </c>
      <c r="AG34" s="1321">
        <f>IF(ISERROR(VLOOKUP(VLOOKUP($A34, 'E4 TB Allocation Details'!$A$18:$L$214, MATCH("Customer ID", 'E4 TB Allocation Details'!$A$18:$L$18, 0),FALSE), 'E2 Allocators'!$B$15:$W$361, MATCH('O5 Details by Class &amp; Accounts'!AG$18, 'E2 Allocators'!$B$15:$W$15, 0),FALSE)*$G34), 0, VLOOKUP(VLOOKUP($A34, 'E4 TB Allocation Details'!$A$18:$L$214, MATCH("Customer ID", 'E4 TB Allocation Details'!$A$18:$L$18, 0),FALSE), 'E2 Allocators'!$B$15:$W$361, MATCH('O5 Details by Class &amp; Accounts'!AG$18, 'E2 Allocators'!$B$15:$W$15, 0),FALSE)*$G34)</f>
        <v>0</v>
      </c>
      <c r="AH34" s="1321">
        <f>IF(ISERROR(VLOOKUP(VLOOKUP($A34, 'E4 TB Allocation Details'!$A$18:$L$214, MATCH("Customer ID", 'E4 TB Allocation Details'!$A$18:$L$18, 0),FALSE), 'E2 Allocators'!$B$15:$W$361, MATCH('O5 Details by Class &amp; Accounts'!AH$18, 'E2 Allocators'!$B$15:$W$15, 0),FALSE)*$G34), 0, VLOOKUP(VLOOKUP($A34, 'E4 TB Allocation Details'!$A$18:$L$214, MATCH("Customer ID", 'E4 TB Allocation Details'!$A$18:$L$18, 0),FALSE), 'E2 Allocators'!$B$15:$W$361, MATCH('O5 Details by Class &amp; Accounts'!AH$18, 'E2 Allocators'!$B$15:$W$15, 0),FALSE)*$G34)</f>
        <v>0</v>
      </c>
      <c r="AI34" s="1321">
        <f>IF(ISERROR(VLOOKUP(VLOOKUP($A34, 'E4 TB Allocation Details'!$A$18:$L$214, MATCH("Customer ID", 'E4 TB Allocation Details'!$A$18:$L$18, 0),FALSE), 'E2 Allocators'!$B$15:$W$361, MATCH('O5 Details by Class &amp; Accounts'!AI$18, 'E2 Allocators'!$B$15:$W$15, 0),FALSE)*$G34), 0, VLOOKUP(VLOOKUP($A34, 'E4 TB Allocation Details'!$A$18:$L$214, MATCH("Customer ID", 'E4 TB Allocation Details'!$A$18:$L$18, 0),FALSE), 'E2 Allocators'!$B$15:$W$361, MATCH('O5 Details by Class &amp; Accounts'!AI$18, 'E2 Allocators'!$B$15:$W$15, 0),FALSE)*$G34)</f>
        <v>0</v>
      </c>
      <c r="AJ34" s="1321">
        <f>IF(ISERROR(VLOOKUP(VLOOKUP($A34, 'E4 TB Allocation Details'!$A$18:$L$214, MATCH("Customer ID", 'E4 TB Allocation Details'!$A$18:$L$18, 0),FALSE), 'E2 Allocators'!$B$15:$W$361, MATCH('O5 Details by Class &amp; Accounts'!AJ$18, 'E2 Allocators'!$B$15:$W$15, 0),FALSE)*$G34), 0, VLOOKUP(VLOOKUP($A34, 'E4 TB Allocation Details'!$A$18:$L$214, MATCH("Customer ID", 'E4 TB Allocation Details'!$A$18:$L$18, 0),FALSE), 'E2 Allocators'!$B$15:$W$361, MATCH('O5 Details by Class &amp; Accounts'!AJ$18, 'E2 Allocators'!$B$15:$W$15, 0),FALSE)*$G34)</f>
        <v>0</v>
      </c>
      <c r="AK34" s="1321">
        <f>IF(ISERROR(VLOOKUP(VLOOKUP($A34, 'E4 TB Allocation Details'!$A$18:$L$214, MATCH("Customer ID", 'E4 TB Allocation Details'!$A$18:$L$18, 0),FALSE), 'E2 Allocators'!$B$15:$W$361, MATCH('O5 Details by Class &amp; Accounts'!AK$18, 'E2 Allocators'!$B$15:$W$15, 0),FALSE)*$G34), 0, VLOOKUP(VLOOKUP($A34, 'E4 TB Allocation Details'!$A$18:$L$214, MATCH("Customer ID", 'E4 TB Allocation Details'!$A$18:$L$18, 0),FALSE), 'E2 Allocators'!$B$15:$W$361, MATCH('O5 Details by Class &amp; Accounts'!AK$18, 'E2 Allocators'!$B$15:$W$15, 0),FALSE)*$G34)</f>
        <v>0</v>
      </c>
      <c r="AL34" s="1321">
        <f>IF(ISERROR(VLOOKUP(VLOOKUP($A34, 'E4 TB Allocation Details'!$A$18:$L$214, MATCH("Customer ID", 'E4 TB Allocation Details'!$A$18:$L$18, 0),FALSE), 'E2 Allocators'!$B$15:$W$361, MATCH('O5 Details by Class &amp; Accounts'!AL$18, 'E2 Allocators'!$B$15:$W$15, 0),FALSE)*$G34), 0, VLOOKUP(VLOOKUP($A34, 'E4 TB Allocation Details'!$A$18:$L$214, MATCH("Customer ID", 'E4 TB Allocation Details'!$A$18:$L$18, 0),FALSE), 'E2 Allocators'!$B$15:$W$361, MATCH('O5 Details by Class &amp; Accounts'!AL$18, 'E2 Allocators'!$B$15:$W$15, 0),FALSE)*$G34)</f>
        <v>0</v>
      </c>
      <c r="AM34" s="1321">
        <f>IF(ISERROR(VLOOKUP(VLOOKUP($A34, 'E4 TB Allocation Details'!$A$18:$L$214, MATCH("Customer ID", 'E4 TB Allocation Details'!$A$18:$L$18, 0),FALSE), 'E2 Allocators'!$B$15:$W$361, MATCH('O5 Details by Class &amp; Accounts'!AM$18, 'E2 Allocators'!$B$15:$W$15, 0),FALSE)*$G34), 0, VLOOKUP(VLOOKUP($A34, 'E4 TB Allocation Details'!$A$18:$L$214, MATCH("Customer ID", 'E4 TB Allocation Details'!$A$18:$L$18, 0),FALSE), 'E2 Allocators'!$B$15:$W$361, MATCH('O5 Details by Class &amp; Accounts'!AM$18, 'E2 Allocators'!$B$15:$W$15, 0),FALSE)*$G34)</f>
        <v>0</v>
      </c>
      <c r="AN34" s="1321">
        <f>IF(ISERROR(VLOOKUP(VLOOKUP($A34, 'E4 TB Allocation Details'!$A$18:$L$214, MATCH("Customer ID", 'E4 TB Allocation Details'!$A$18:$L$18, 0),FALSE), 'E2 Allocators'!$B$15:$W$361, MATCH('O5 Details by Class &amp; Accounts'!AN$18, 'E2 Allocators'!$B$15:$W$15, 0),FALSE)*$G34), 0, VLOOKUP(VLOOKUP($A34, 'E4 TB Allocation Details'!$A$18:$L$214, MATCH("Customer ID", 'E4 TB Allocation Details'!$A$18:$L$18, 0),FALSE), 'E2 Allocators'!$B$15:$W$361, MATCH('O5 Details by Class &amp; Accounts'!AN$18, 'E2 Allocators'!$B$15:$W$15, 0),FALSE)*$G34)</f>
        <v>0</v>
      </c>
      <c r="AO34" s="1321">
        <f>IF(ISERROR(VLOOKUP(VLOOKUP($A34, 'E4 TB Allocation Details'!$A$18:$L$214, MATCH("Customer ID", 'E4 TB Allocation Details'!$A$18:$L$18, 0),FALSE), 'E2 Allocators'!$B$15:$W$361, MATCH('O5 Details by Class &amp; Accounts'!AO$18, 'E2 Allocators'!$B$15:$W$15, 0),FALSE)*$G34), 0, VLOOKUP(VLOOKUP($A34, 'E4 TB Allocation Details'!$A$18:$L$214, MATCH("Customer ID", 'E4 TB Allocation Details'!$A$18:$L$18, 0),FALSE), 'E2 Allocators'!$B$15:$W$361, MATCH('O5 Details by Class &amp; Accounts'!AO$18, 'E2 Allocators'!$B$15:$W$15, 0),FALSE)*$G34)</f>
        <v>0</v>
      </c>
      <c r="AP34" s="1321">
        <f>IF(ISERROR(VLOOKUP(VLOOKUP($A34, 'E4 TB Allocation Details'!$A$18:$L$214, MATCH("Customer ID", 'E4 TB Allocation Details'!$A$18:$L$18, 0),FALSE), 'E2 Allocators'!$B$15:$W$361, MATCH('O5 Details by Class &amp; Accounts'!AP$18, 'E2 Allocators'!$B$15:$W$15, 0),FALSE)*$G34), 0, VLOOKUP(VLOOKUP($A34, 'E4 TB Allocation Details'!$A$18:$L$214, MATCH("Customer ID", 'E4 TB Allocation Details'!$A$18:$L$18, 0),FALSE), 'E2 Allocators'!$B$15:$W$361, MATCH('O5 Details by Class &amp; Accounts'!AP$18, 'E2 Allocators'!$B$15:$W$15, 0),FALSE)*$G34)</f>
        <v>0</v>
      </c>
      <c r="AQ34" s="1321">
        <f>IF(ISERROR(VLOOKUP(VLOOKUP($A34, 'E4 TB Allocation Details'!$A$18:$L$214, MATCH("Customer ID", 'E4 TB Allocation Details'!$A$18:$L$18, 0),FALSE), 'E2 Allocators'!$B$15:$W$361, MATCH('O5 Details by Class &amp; Accounts'!AQ$18, 'E2 Allocators'!$B$15:$W$15, 0),FALSE)*$G34), 0, VLOOKUP(VLOOKUP($A34, 'E4 TB Allocation Details'!$A$18:$L$214, MATCH("Customer ID", 'E4 TB Allocation Details'!$A$18:$L$18, 0),FALSE), 'E2 Allocators'!$B$15:$W$361, MATCH('O5 Details by Class &amp; Accounts'!AQ$18, 'E2 Allocators'!$B$15:$W$15, 0),FALSE)*$G34)</f>
        <v>0</v>
      </c>
      <c r="AR34" s="1321">
        <f>IF(ISERROR(VLOOKUP(VLOOKUP($A34, 'E4 TB Allocation Details'!$A$18:$L$214, MATCH("Customer ID", 'E4 TB Allocation Details'!$A$18:$L$18, 0),FALSE), 'E2 Allocators'!$B$15:$W$361, MATCH('O5 Details by Class &amp; Accounts'!AR$18, 'E2 Allocators'!$B$15:$W$15, 0),FALSE)*$G34), 0, VLOOKUP(VLOOKUP($A34, 'E4 TB Allocation Details'!$A$18:$L$214, MATCH("Customer ID", 'E4 TB Allocation Details'!$A$18:$L$18, 0),FALSE), 'E2 Allocators'!$B$15:$W$361, MATCH('O5 Details by Class &amp; Accounts'!AR$18, 'E2 Allocators'!$B$15:$W$15, 0),FALSE)*$G34)</f>
        <v>0</v>
      </c>
      <c r="AS34" s="1321">
        <f>IF(ISERROR(VLOOKUP(VLOOKUP($A34, 'E4 TB Allocation Details'!$A$18:$L$214, MATCH("Customer ID", 'E4 TB Allocation Details'!$A$18:$L$18, 0),FALSE), 'E2 Allocators'!$B$15:$W$361, MATCH('O5 Details by Class &amp; Accounts'!AS$18, 'E2 Allocators'!$B$15:$W$15, 0),FALSE)*$G34), 0, VLOOKUP(VLOOKUP($A34, 'E4 TB Allocation Details'!$A$18:$L$214, MATCH("Customer ID", 'E4 TB Allocation Details'!$A$18:$L$18, 0),FALSE), 'E2 Allocators'!$B$15:$W$361, MATCH('O5 Details by Class &amp; Accounts'!AS$18, 'E2 Allocators'!$B$15:$W$15, 0),FALSE)*$G34)</f>
        <v>0</v>
      </c>
      <c r="AT34" s="1321">
        <f>IF(ISERROR(VLOOKUP(VLOOKUP($A34, 'E4 TB Allocation Details'!$A$18:$L$214, MATCH("Customer ID", 'E4 TB Allocation Details'!$A$18:$L$18, 0),FALSE), 'E2 Allocators'!$B$15:$W$361, MATCH('O5 Details by Class &amp; Accounts'!AT$18, 'E2 Allocators'!$B$15:$W$15, 0),FALSE)*$G34), 0, VLOOKUP(VLOOKUP($A34, 'E4 TB Allocation Details'!$A$18:$L$214, MATCH("Customer ID", 'E4 TB Allocation Details'!$A$18:$L$18, 0),FALSE), 'E2 Allocators'!$B$15:$W$361, MATCH('O5 Details by Class &amp; Accounts'!AT$18, 'E2 Allocators'!$B$15:$W$15, 0),FALSE)*$G34)</f>
        <v>0</v>
      </c>
      <c r="AU34" s="1321">
        <f>IF(ISERROR(VLOOKUP(VLOOKUP($A34, 'E4 TB Allocation Details'!$A$18:$L$214, MATCH("Customer ID", 'E4 TB Allocation Details'!$A$18:$L$18, 0),FALSE), 'E2 Allocators'!$B$15:$W$361, MATCH('O5 Details by Class &amp; Accounts'!AU$18, 'E2 Allocators'!$B$15:$W$15, 0),FALSE)*$G34), 0, VLOOKUP(VLOOKUP($A34, 'E4 TB Allocation Details'!$A$18:$L$214, MATCH("Customer ID", 'E4 TB Allocation Details'!$A$18:$L$18, 0),FALSE), 'E2 Allocators'!$B$15:$W$361, MATCH('O5 Details by Class &amp; Accounts'!AU$18, 'E2 Allocators'!$B$15:$W$15, 0),FALSE)*$G34)</f>
        <v>0</v>
      </c>
      <c r="AV34" s="1321">
        <f>IF(ISERROR(VLOOKUP(VLOOKUP($A34, 'E4 TB Allocation Details'!$A$18:$L$214, MATCH("Customer ID", 'E4 TB Allocation Details'!$A$18:$L$18, 0),FALSE), 'E2 Allocators'!$B$15:$W$361, MATCH('O5 Details by Class &amp; Accounts'!AV$18, 'E2 Allocators'!$B$15:$W$15, 0),FALSE)*$G34), 0, VLOOKUP(VLOOKUP($A34, 'E4 TB Allocation Details'!$A$18:$L$214, MATCH("Customer ID", 'E4 TB Allocation Details'!$A$18:$L$18, 0),FALSE), 'E2 Allocators'!$B$15:$W$361, MATCH('O5 Details by Class &amp; Accounts'!AV$18, 'E2 Allocators'!$B$15:$W$15, 0),FALSE)*$G34)</f>
        <v>0</v>
      </c>
      <c r="AW34" s="1321">
        <f>IF(ISERROR(VLOOKUP(VLOOKUP($A34, 'E4 TB Allocation Details'!$A$18:$L$214, MATCH("Customer ID", 'E4 TB Allocation Details'!$A$18:$L$18, 0),FALSE), 'E2 Allocators'!$B$15:$W$361, MATCH('O5 Details by Class &amp; Accounts'!AW$18, 'E2 Allocators'!$B$15:$W$15, 0),FALSE)*$G34), 0, VLOOKUP(VLOOKUP($A34, 'E4 TB Allocation Details'!$A$18:$L$214, MATCH("Customer ID", 'E4 TB Allocation Details'!$A$18:$L$18, 0),FALSE), 'E2 Allocators'!$B$15:$W$361, MATCH('O5 Details by Class &amp; Accounts'!AW$18, 'E2 Allocators'!$B$15:$W$15, 0),FALSE)*$G34)</f>
        <v>0</v>
      </c>
      <c r="AX34" s="1321">
        <f t="shared" si="2"/>
        <v>0</v>
      </c>
      <c r="AY34" s="1321">
        <f>IF(ISERROR(VLOOKUP(VLOOKUP($A34, 'E4 TB Allocation Details'!$A$18:$L$214, MATCH("Misc ID", 'E4 TB Allocation Details'!$A$18:$L$18, 0),FALSE), 'E2 Allocators'!$B$15:$W$361, MATCH('O5 Details by Class &amp; Accounts'!AY$18, 'E2 Allocators'!$B$15:$W$15, 0),FALSE)*$E34), 0, VLOOKUP(VLOOKUP($A34, 'E4 TB Allocation Details'!$A$18:$L$214, MATCH("Misc ID", 'E4 TB Allocation Details'!$A$18:$L$18, 0),FALSE), 'E2 Allocators'!$B$15:$W$361, MATCH('O5 Details by Class &amp; Accounts'!AY$18, 'E2 Allocators'!$B$15:$W$15, 0),FALSE)*$E34)</f>
        <v>0</v>
      </c>
      <c r="AZ34" s="1321">
        <f>IF(ISERROR(VLOOKUP(VLOOKUP($A34, 'E4 TB Allocation Details'!$A$18:$L$214, MATCH("Misc ID", 'E4 TB Allocation Details'!$A$18:$L$18, 0),FALSE), 'E2 Allocators'!$B$15:$W$361, MATCH('O5 Details by Class &amp; Accounts'!AZ$18, 'E2 Allocators'!$B$15:$W$15, 0),FALSE)*$E34), 0, VLOOKUP(VLOOKUP($A34, 'E4 TB Allocation Details'!$A$18:$L$214, MATCH("Misc ID", 'E4 TB Allocation Details'!$A$18:$L$18, 0),FALSE), 'E2 Allocators'!$B$15:$W$361, MATCH('O5 Details by Class &amp; Accounts'!AZ$18, 'E2 Allocators'!$B$15:$W$15, 0),FALSE)*$E34)</f>
        <v>0</v>
      </c>
      <c r="BA34" s="1321">
        <f>IF(ISERROR(VLOOKUP(VLOOKUP($A34, 'E4 TB Allocation Details'!$A$18:$L$214, MATCH("Misc ID", 'E4 TB Allocation Details'!$A$18:$L$18, 0),FALSE), 'E2 Allocators'!$B$15:$W$361, MATCH('O5 Details by Class &amp; Accounts'!BA$18, 'E2 Allocators'!$B$15:$W$15, 0),FALSE)*$E34), 0, VLOOKUP(VLOOKUP($A34, 'E4 TB Allocation Details'!$A$18:$L$214, MATCH("Misc ID", 'E4 TB Allocation Details'!$A$18:$L$18, 0),FALSE), 'E2 Allocators'!$B$15:$W$361, MATCH('O5 Details by Class &amp; Accounts'!BA$18, 'E2 Allocators'!$B$15:$W$15, 0),FALSE)*$E34)</f>
        <v>0</v>
      </c>
      <c r="BB34" s="1321">
        <f>IF(ISERROR(VLOOKUP(VLOOKUP($A34, 'E4 TB Allocation Details'!$A$18:$L$214, MATCH("Misc ID", 'E4 TB Allocation Details'!$A$18:$L$18, 0),FALSE), 'E2 Allocators'!$B$15:$W$361, MATCH('O5 Details by Class &amp; Accounts'!BB$18, 'E2 Allocators'!$B$15:$W$15, 0),FALSE)*$E34), 0, VLOOKUP(VLOOKUP($A34, 'E4 TB Allocation Details'!$A$18:$L$214, MATCH("Misc ID", 'E4 TB Allocation Details'!$A$18:$L$18, 0),FALSE), 'E2 Allocators'!$B$15:$W$361, MATCH('O5 Details by Class &amp; Accounts'!BB$18, 'E2 Allocators'!$B$15:$W$15, 0),FALSE)*$E34)</f>
        <v>0</v>
      </c>
      <c r="BC34" s="1321">
        <f>IF(ISERROR(VLOOKUP(VLOOKUP($A34, 'E4 TB Allocation Details'!$A$18:$L$214, MATCH("Misc ID", 'E4 TB Allocation Details'!$A$18:$L$18, 0),FALSE), 'E2 Allocators'!$B$15:$W$361, MATCH('O5 Details by Class &amp; Accounts'!BC$18, 'E2 Allocators'!$B$15:$W$15, 0),FALSE)*$E34), 0, VLOOKUP(VLOOKUP($A34, 'E4 TB Allocation Details'!$A$18:$L$214, MATCH("Misc ID", 'E4 TB Allocation Details'!$A$18:$L$18, 0),FALSE), 'E2 Allocators'!$B$15:$W$361, MATCH('O5 Details by Class &amp; Accounts'!BC$18, 'E2 Allocators'!$B$15:$W$15, 0),FALSE)*$E34)</f>
        <v>0</v>
      </c>
      <c r="BD34" s="1321">
        <f>IF(ISERROR(VLOOKUP(VLOOKUP($A34, 'E4 TB Allocation Details'!$A$18:$L$214, MATCH("Misc ID", 'E4 TB Allocation Details'!$A$18:$L$18, 0),FALSE), 'E2 Allocators'!$B$15:$W$361, MATCH('O5 Details by Class &amp; Accounts'!BD$18, 'E2 Allocators'!$B$15:$W$15, 0),FALSE)*$E34), 0, VLOOKUP(VLOOKUP($A34, 'E4 TB Allocation Details'!$A$18:$L$214, MATCH("Misc ID", 'E4 TB Allocation Details'!$A$18:$L$18, 0),FALSE), 'E2 Allocators'!$B$15:$W$361, MATCH('O5 Details by Class &amp; Accounts'!BD$18, 'E2 Allocators'!$B$15:$W$15, 0),FALSE)*$E34)</f>
        <v>0</v>
      </c>
      <c r="BE34" s="1321">
        <f>IF(ISERROR(VLOOKUP(VLOOKUP($A34, 'E4 TB Allocation Details'!$A$18:$L$214, MATCH("Misc ID", 'E4 TB Allocation Details'!$A$18:$L$18, 0),FALSE), 'E2 Allocators'!$B$15:$W$361, MATCH('O5 Details by Class &amp; Accounts'!BE$18, 'E2 Allocators'!$B$15:$W$15, 0),FALSE)*$E34), 0, VLOOKUP(VLOOKUP($A34, 'E4 TB Allocation Details'!$A$18:$L$214, MATCH("Misc ID", 'E4 TB Allocation Details'!$A$18:$L$18, 0),FALSE), 'E2 Allocators'!$B$15:$W$361, MATCH('O5 Details by Class &amp; Accounts'!BE$18, 'E2 Allocators'!$B$15:$W$15, 0),FALSE)*$E34)</f>
        <v>0</v>
      </c>
      <c r="BF34" s="1321">
        <f>IF(ISERROR(VLOOKUP(VLOOKUP($A34, 'E4 TB Allocation Details'!$A$18:$L$214, MATCH("Misc ID", 'E4 TB Allocation Details'!$A$18:$L$18, 0),FALSE), 'E2 Allocators'!$B$15:$W$361, MATCH('O5 Details by Class &amp; Accounts'!BF$18, 'E2 Allocators'!$B$15:$W$15, 0),FALSE)*$E34), 0, VLOOKUP(VLOOKUP($A34, 'E4 TB Allocation Details'!$A$18:$L$214, MATCH("Misc ID", 'E4 TB Allocation Details'!$A$18:$L$18, 0),FALSE), 'E2 Allocators'!$B$15:$W$361, MATCH('O5 Details by Class &amp; Accounts'!BF$18, 'E2 Allocators'!$B$15:$W$15, 0),FALSE)*$E34)</f>
        <v>0</v>
      </c>
      <c r="BG34" s="1321">
        <f>IF(ISERROR(VLOOKUP(VLOOKUP($A34, 'E4 TB Allocation Details'!$A$18:$L$214, MATCH("Misc ID", 'E4 TB Allocation Details'!$A$18:$L$18, 0),FALSE), 'E2 Allocators'!$B$15:$W$361, MATCH('O5 Details by Class &amp; Accounts'!BG$18, 'E2 Allocators'!$B$15:$W$15, 0),FALSE)*$E34), 0, VLOOKUP(VLOOKUP($A34, 'E4 TB Allocation Details'!$A$18:$L$214, MATCH("Misc ID", 'E4 TB Allocation Details'!$A$18:$L$18, 0),FALSE), 'E2 Allocators'!$B$15:$W$361, MATCH('O5 Details by Class &amp; Accounts'!BG$18, 'E2 Allocators'!$B$15:$W$15, 0),FALSE)*$E34)</f>
        <v>0</v>
      </c>
      <c r="BH34" s="1321">
        <f>IF(ISERROR(VLOOKUP(VLOOKUP($A34, 'E4 TB Allocation Details'!$A$18:$L$214, MATCH("Misc ID", 'E4 TB Allocation Details'!$A$18:$L$18, 0),FALSE), 'E2 Allocators'!$B$15:$W$361, MATCH('O5 Details by Class &amp; Accounts'!BH$18, 'E2 Allocators'!$B$15:$W$15, 0),FALSE)*$E34), 0, VLOOKUP(VLOOKUP($A34, 'E4 TB Allocation Details'!$A$18:$L$214, MATCH("Misc ID", 'E4 TB Allocation Details'!$A$18:$L$18, 0),FALSE), 'E2 Allocators'!$B$15:$W$361, MATCH('O5 Details by Class &amp; Accounts'!BH$18, 'E2 Allocators'!$B$15:$W$15, 0),FALSE)*$E34)</f>
        <v>0</v>
      </c>
      <c r="BI34" s="1321">
        <f>IF(ISERROR(VLOOKUP(VLOOKUP($A34, 'E4 TB Allocation Details'!$A$18:$L$214, MATCH("Misc ID", 'E4 TB Allocation Details'!$A$18:$L$18, 0),FALSE), 'E2 Allocators'!$B$15:$W$361, MATCH('O5 Details by Class &amp; Accounts'!BI$18, 'E2 Allocators'!$B$15:$W$15, 0),FALSE)*$E34), 0, VLOOKUP(VLOOKUP($A34, 'E4 TB Allocation Details'!$A$18:$L$214, MATCH("Misc ID", 'E4 TB Allocation Details'!$A$18:$L$18, 0),FALSE), 'E2 Allocators'!$B$15:$W$361, MATCH('O5 Details by Class &amp; Accounts'!BI$18, 'E2 Allocators'!$B$15:$W$15, 0),FALSE)*$E34)</f>
        <v>0</v>
      </c>
      <c r="BJ34" s="1321">
        <f>IF(ISERROR(VLOOKUP(VLOOKUP($A34, 'E4 TB Allocation Details'!$A$18:$L$214, MATCH("Misc ID", 'E4 TB Allocation Details'!$A$18:$L$18, 0),FALSE), 'E2 Allocators'!$B$15:$W$361, MATCH('O5 Details by Class &amp; Accounts'!BJ$18, 'E2 Allocators'!$B$15:$W$15, 0),FALSE)*$E34), 0, VLOOKUP(VLOOKUP($A34, 'E4 TB Allocation Details'!$A$18:$L$214, MATCH("Misc ID", 'E4 TB Allocation Details'!$A$18:$L$18, 0),FALSE), 'E2 Allocators'!$B$15:$W$361, MATCH('O5 Details by Class &amp; Accounts'!BJ$18, 'E2 Allocators'!$B$15:$W$15, 0),FALSE)*$E34)</f>
        <v>0</v>
      </c>
      <c r="BK34" s="1321">
        <f>IF(ISERROR(VLOOKUP(VLOOKUP($A34, 'E4 TB Allocation Details'!$A$18:$L$214, MATCH("Misc ID", 'E4 TB Allocation Details'!$A$18:$L$18, 0),FALSE), 'E2 Allocators'!$B$15:$W$361, MATCH('O5 Details by Class &amp; Accounts'!BK$18, 'E2 Allocators'!$B$15:$W$15, 0),FALSE)*$E34), 0, VLOOKUP(VLOOKUP($A34, 'E4 TB Allocation Details'!$A$18:$L$214, MATCH("Misc ID", 'E4 TB Allocation Details'!$A$18:$L$18, 0),FALSE), 'E2 Allocators'!$B$15:$W$361, MATCH('O5 Details by Class &amp; Accounts'!BK$18, 'E2 Allocators'!$B$15:$W$15, 0),FALSE)*$E34)</f>
        <v>0</v>
      </c>
      <c r="BL34" s="1321">
        <f>IF(ISERROR(VLOOKUP(VLOOKUP($A34, 'E4 TB Allocation Details'!$A$18:$L$214, MATCH("Misc ID", 'E4 TB Allocation Details'!$A$18:$L$18, 0),FALSE), 'E2 Allocators'!$B$15:$W$361, MATCH('O5 Details by Class &amp; Accounts'!BL$18, 'E2 Allocators'!$B$15:$W$15, 0),FALSE)*$E34), 0, VLOOKUP(VLOOKUP($A34, 'E4 TB Allocation Details'!$A$18:$L$214, MATCH("Misc ID", 'E4 TB Allocation Details'!$A$18:$L$18, 0),FALSE), 'E2 Allocators'!$B$15:$W$361, MATCH('O5 Details by Class &amp; Accounts'!BL$18, 'E2 Allocators'!$B$15:$W$15, 0),FALSE)*$E34)</f>
        <v>0</v>
      </c>
      <c r="BM34" s="1321">
        <f>IF(ISERROR(VLOOKUP(VLOOKUP($A34, 'E4 TB Allocation Details'!$A$18:$L$214, MATCH("Misc ID", 'E4 TB Allocation Details'!$A$18:$L$18, 0),FALSE), 'E2 Allocators'!$B$15:$W$361, MATCH('O5 Details by Class &amp; Accounts'!BM$18, 'E2 Allocators'!$B$15:$W$15, 0),FALSE)*$E34), 0, VLOOKUP(VLOOKUP($A34, 'E4 TB Allocation Details'!$A$18:$L$214, MATCH("Misc ID", 'E4 TB Allocation Details'!$A$18:$L$18, 0),FALSE), 'E2 Allocators'!$B$15:$W$361, MATCH('O5 Details by Class &amp; Accounts'!BM$18, 'E2 Allocators'!$B$15:$W$15, 0),FALSE)*$E34)</f>
        <v>0</v>
      </c>
      <c r="BN34" s="1321">
        <f>IF(ISERROR(VLOOKUP(VLOOKUP($A34, 'E4 TB Allocation Details'!$A$18:$L$214, MATCH("Misc ID", 'E4 TB Allocation Details'!$A$18:$L$18, 0),FALSE), 'E2 Allocators'!$B$15:$W$361, MATCH('O5 Details by Class &amp; Accounts'!BN$18, 'E2 Allocators'!$B$15:$W$15, 0),FALSE)*$E34), 0, VLOOKUP(VLOOKUP($A34, 'E4 TB Allocation Details'!$A$18:$L$214, MATCH("Misc ID", 'E4 TB Allocation Details'!$A$18:$L$18, 0),FALSE), 'E2 Allocators'!$B$15:$W$361, MATCH('O5 Details by Class &amp; Accounts'!BN$18, 'E2 Allocators'!$B$15:$W$15, 0),FALSE)*$E34)</f>
        <v>0</v>
      </c>
      <c r="BO34" s="1321">
        <f>IF(ISERROR(VLOOKUP(VLOOKUP($A34, 'E4 TB Allocation Details'!$A$18:$L$214, MATCH("Misc ID", 'E4 TB Allocation Details'!$A$18:$L$18, 0),FALSE), 'E2 Allocators'!$B$15:$W$361, MATCH('O5 Details by Class &amp; Accounts'!BO$18, 'E2 Allocators'!$B$15:$W$15, 0),FALSE)*$E34), 0, VLOOKUP(VLOOKUP($A34, 'E4 TB Allocation Details'!$A$18:$L$214, MATCH("Misc ID", 'E4 TB Allocation Details'!$A$18:$L$18, 0),FALSE), 'E2 Allocators'!$B$15:$W$361, MATCH('O5 Details by Class &amp; Accounts'!BO$18, 'E2 Allocators'!$B$15:$W$15, 0),FALSE)*$E34)</f>
        <v>0</v>
      </c>
      <c r="BP34" s="1321">
        <f>IF(ISERROR(VLOOKUP(VLOOKUP($A34, 'E4 TB Allocation Details'!$A$18:$L$214, MATCH("Misc ID", 'E4 TB Allocation Details'!$A$18:$L$18, 0),FALSE), 'E2 Allocators'!$B$15:$W$361, MATCH('O5 Details by Class &amp; Accounts'!BP$18, 'E2 Allocators'!$B$15:$W$15, 0),FALSE)*$E34), 0, VLOOKUP(VLOOKUP($A34, 'E4 TB Allocation Details'!$A$18:$L$214, MATCH("Misc ID", 'E4 TB Allocation Details'!$A$18:$L$18, 0),FALSE), 'E2 Allocators'!$B$15:$W$361, MATCH('O5 Details by Class &amp; Accounts'!BP$18, 'E2 Allocators'!$B$15:$W$15, 0),FALSE)*$E34)</f>
        <v>0</v>
      </c>
      <c r="BQ34" s="1321">
        <f>IF(ISERROR(VLOOKUP(VLOOKUP($A34, 'E4 TB Allocation Details'!$A$18:$L$214, MATCH("Misc ID", 'E4 TB Allocation Details'!$A$18:$L$18, 0),FALSE), 'E2 Allocators'!$B$15:$W$361, MATCH('O5 Details by Class &amp; Accounts'!BQ$18, 'E2 Allocators'!$B$15:$W$15, 0),FALSE)*$E34), 0, VLOOKUP(VLOOKUP($A34, 'E4 TB Allocation Details'!$A$18:$L$214, MATCH("Misc ID", 'E4 TB Allocation Details'!$A$18:$L$18, 0),FALSE), 'E2 Allocators'!$B$15:$W$361, MATCH('O5 Details by Class &amp; Accounts'!BQ$18, 'E2 Allocators'!$B$15:$W$15, 0),FALSE)*$E34)</f>
        <v>0</v>
      </c>
      <c r="BR34" s="1321">
        <f>IF(ISERROR(VLOOKUP(VLOOKUP($A34, 'E4 TB Allocation Details'!$A$18:$L$214, MATCH("Misc ID", 'E4 TB Allocation Details'!$A$18:$L$18, 0),FALSE), 'E2 Allocators'!$B$15:$W$361, MATCH('O5 Details by Class &amp; Accounts'!BR$18, 'E2 Allocators'!$B$15:$W$15, 0),FALSE)*$E34), 0, VLOOKUP(VLOOKUP($A34, 'E4 TB Allocation Details'!$A$18:$L$214, MATCH("Misc ID", 'E4 TB Allocation Details'!$A$18:$L$18, 0),FALSE), 'E2 Allocators'!$B$15:$W$361, MATCH('O5 Details by Class &amp; Accounts'!BR$18, 'E2 Allocators'!$B$15:$W$15, 0),FALSE)*$E34)</f>
        <v>0</v>
      </c>
      <c r="BS34" s="1321">
        <f t="shared" si="3"/>
        <v>0</v>
      </c>
      <c r="BT34" s="1321">
        <f>IF(ISERROR(VLOOKUP(VLOOKUP($A34, 'E4 TB Allocation Details'!$A$18:$L$214, MATCH("A &amp; G ID", 'E4 TB Allocation Details'!$A$18:$L$18, 0),FALSE), 'E2 Allocators'!$B$15:$W$361, MATCH('O5 Details by Class &amp; Accounts'!BT$18, 'E2 Allocators'!$B$15:$W$15, 0),FALSE)*$E34), 0, VLOOKUP(VLOOKUP($A34, 'E4 TB Allocation Details'!$A$18:$L$214, MATCH("A &amp; G ID", 'E4 TB Allocation Details'!$A$18:$L$18, 0),FALSE), 'E2 Allocators'!$B$15:$W$361, MATCH('O5 Details by Class &amp; Accounts'!BT$18, 'E2 Allocators'!$B$15:$W$15, 0),FALSE)*$E34)</f>
        <v>0</v>
      </c>
      <c r="BU34" s="1321">
        <f>IF(ISERROR(VLOOKUP(VLOOKUP($A34, 'E4 TB Allocation Details'!$A$18:$L$214, MATCH("A &amp; G ID", 'E4 TB Allocation Details'!$A$18:$L$18, 0),FALSE), 'E2 Allocators'!$B$15:$W$361, MATCH('O5 Details by Class &amp; Accounts'!BU$18, 'E2 Allocators'!$B$15:$W$15, 0),FALSE)*$E34), 0, VLOOKUP(VLOOKUP($A34, 'E4 TB Allocation Details'!$A$18:$L$214, MATCH("A &amp; G ID", 'E4 TB Allocation Details'!$A$18:$L$18, 0),FALSE), 'E2 Allocators'!$B$15:$W$361, MATCH('O5 Details by Class &amp; Accounts'!BU$18, 'E2 Allocators'!$B$15:$W$15, 0),FALSE)*$E34)</f>
        <v>0</v>
      </c>
      <c r="BV34" s="1321">
        <f>IF(ISERROR(VLOOKUP(VLOOKUP($A34, 'E4 TB Allocation Details'!$A$18:$L$214, MATCH("A &amp; G ID", 'E4 TB Allocation Details'!$A$18:$L$18, 0),FALSE), 'E2 Allocators'!$B$15:$W$361, MATCH('O5 Details by Class &amp; Accounts'!BV$18, 'E2 Allocators'!$B$15:$W$15, 0),FALSE)*$E34), 0, VLOOKUP(VLOOKUP($A34, 'E4 TB Allocation Details'!$A$18:$L$214, MATCH("A &amp; G ID", 'E4 TB Allocation Details'!$A$18:$L$18, 0),FALSE), 'E2 Allocators'!$B$15:$W$361, MATCH('O5 Details by Class &amp; Accounts'!BV$18, 'E2 Allocators'!$B$15:$W$15, 0),FALSE)*$E34)</f>
        <v>0</v>
      </c>
      <c r="BW34" s="1321">
        <f>IF(ISERROR(VLOOKUP(VLOOKUP($A34, 'E4 TB Allocation Details'!$A$18:$L$214, MATCH("A &amp; G ID", 'E4 TB Allocation Details'!$A$18:$L$18, 0),FALSE), 'E2 Allocators'!$B$15:$W$361, MATCH('O5 Details by Class &amp; Accounts'!BW$18, 'E2 Allocators'!$B$15:$W$15, 0),FALSE)*$E34), 0, VLOOKUP(VLOOKUP($A34, 'E4 TB Allocation Details'!$A$18:$L$214, MATCH("A &amp; G ID", 'E4 TB Allocation Details'!$A$18:$L$18, 0),FALSE), 'E2 Allocators'!$B$15:$W$361, MATCH('O5 Details by Class &amp; Accounts'!BW$18, 'E2 Allocators'!$B$15:$W$15, 0),FALSE)*$E34)</f>
        <v>0</v>
      </c>
      <c r="BX34" s="1321">
        <f>IF(ISERROR(VLOOKUP(VLOOKUP($A34, 'E4 TB Allocation Details'!$A$18:$L$214, MATCH("A &amp; G ID", 'E4 TB Allocation Details'!$A$18:$L$18, 0),FALSE), 'E2 Allocators'!$B$15:$W$361, MATCH('O5 Details by Class &amp; Accounts'!BX$18, 'E2 Allocators'!$B$15:$W$15, 0),FALSE)*$E34), 0, VLOOKUP(VLOOKUP($A34, 'E4 TB Allocation Details'!$A$18:$L$214, MATCH("A &amp; G ID", 'E4 TB Allocation Details'!$A$18:$L$18, 0),FALSE), 'E2 Allocators'!$B$15:$W$361, MATCH('O5 Details by Class &amp; Accounts'!BX$18, 'E2 Allocators'!$B$15:$W$15, 0),FALSE)*$E34)</f>
        <v>0</v>
      </c>
      <c r="BY34" s="1321">
        <f>IF(ISERROR(VLOOKUP(VLOOKUP($A34, 'E4 TB Allocation Details'!$A$18:$L$214, MATCH("A &amp; G ID", 'E4 TB Allocation Details'!$A$18:$L$18, 0),FALSE), 'E2 Allocators'!$B$15:$W$361, MATCH('O5 Details by Class &amp; Accounts'!BY$18, 'E2 Allocators'!$B$15:$W$15, 0),FALSE)*$E34), 0, VLOOKUP(VLOOKUP($A34, 'E4 TB Allocation Details'!$A$18:$L$214, MATCH("A &amp; G ID", 'E4 TB Allocation Details'!$A$18:$L$18, 0),FALSE), 'E2 Allocators'!$B$15:$W$361, MATCH('O5 Details by Class &amp; Accounts'!BY$18, 'E2 Allocators'!$B$15:$W$15, 0),FALSE)*$E34)</f>
        <v>0</v>
      </c>
      <c r="BZ34" s="1321">
        <f>IF(ISERROR(VLOOKUP(VLOOKUP($A34, 'E4 TB Allocation Details'!$A$18:$L$214, MATCH("A &amp; G ID", 'E4 TB Allocation Details'!$A$18:$L$18, 0),FALSE), 'E2 Allocators'!$B$15:$W$361, MATCH('O5 Details by Class &amp; Accounts'!BZ$18, 'E2 Allocators'!$B$15:$W$15, 0),FALSE)*$E34), 0, VLOOKUP(VLOOKUP($A34, 'E4 TB Allocation Details'!$A$18:$L$214, MATCH("A &amp; G ID", 'E4 TB Allocation Details'!$A$18:$L$18, 0),FALSE), 'E2 Allocators'!$B$15:$W$361, MATCH('O5 Details by Class &amp; Accounts'!BZ$18, 'E2 Allocators'!$B$15:$W$15, 0),FALSE)*$E34)</f>
        <v>0</v>
      </c>
      <c r="CA34" s="1321">
        <f>IF(ISERROR(VLOOKUP(VLOOKUP($A34, 'E4 TB Allocation Details'!$A$18:$L$214, MATCH("A &amp; G ID", 'E4 TB Allocation Details'!$A$18:$L$18, 0),FALSE), 'E2 Allocators'!$B$15:$W$361, MATCH('O5 Details by Class &amp; Accounts'!CA$18, 'E2 Allocators'!$B$15:$W$15, 0),FALSE)*$E34), 0, VLOOKUP(VLOOKUP($A34, 'E4 TB Allocation Details'!$A$18:$L$214, MATCH("A &amp; G ID", 'E4 TB Allocation Details'!$A$18:$L$18, 0),FALSE), 'E2 Allocators'!$B$15:$W$361, MATCH('O5 Details by Class &amp; Accounts'!CA$18, 'E2 Allocators'!$B$15:$W$15, 0),FALSE)*$E34)</f>
        <v>0</v>
      </c>
      <c r="CB34" s="1321">
        <f>IF(ISERROR(VLOOKUP(VLOOKUP($A34, 'E4 TB Allocation Details'!$A$18:$L$214, MATCH("A &amp; G ID", 'E4 TB Allocation Details'!$A$18:$L$18, 0),FALSE), 'E2 Allocators'!$B$15:$W$361, MATCH('O5 Details by Class &amp; Accounts'!CB$18, 'E2 Allocators'!$B$15:$W$15, 0),FALSE)*$E34), 0, VLOOKUP(VLOOKUP($A34, 'E4 TB Allocation Details'!$A$18:$L$214, MATCH("A &amp; G ID", 'E4 TB Allocation Details'!$A$18:$L$18, 0),FALSE), 'E2 Allocators'!$B$15:$W$361, MATCH('O5 Details by Class &amp; Accounts'!CB$18, 'E2 Allocators'!$B$15:$W$15, 0),FALSE)*$E34)</f>
        <v>0</v>
      </c>
      <c r="CC34" s="1321">
        <f>IF(ISERROR(VLOOKUP(VLOOKUP($A34, 'E4 TB Allocation Details'!$A$18:$L$214, MATCH("A &amp; G ID", 'E4 TB Allocation Details'!$A$18:$L$18, 0),FALSE), 'E2 Allocators'!$B$15:$W$361, MATCH('O5 Details by Class &amp; Accounts'!CC$18, 'E2 Allocators'!$B$15:$W$15, 0),FALSE)*$E34), 0, VLOOKUP(VLOOKUP($A34, 'E4 TB Allocation Details'!$A$18:$L$214, MATCH("A &amp; G ID", 'E4 TB Allocation Details'!$A$18:$L$18, 0),FALSE), 'E2 Allocators'!$B$15:$W$361, MATCH('O5 Details by Class &amp; Accounts'!CC$18, 'E2 Allocators'!$B$15:$W$15, 0),FALSE)*$E34)</f>
        <v>0</v>
      </c>
      <c r="CD34" s="1321">
        <f>IF(ISERROR(VLOOKUP(VLOOKUP($A34, 'E4 TB Allocation Details'!$A$18:$L$214, MATCH("A &amp; G ID", 'E4 TB Allocation Details'!$A$18:$L$18, 0),FALSE), 'E2 Allocators'!$B$15:$W$361, MATCH('O5 Details by Class &amp; Accounts'!CD$18, 'E2 Allocators'!$B$15:$W$15, 0),FALSE)*$E34), 0, VLOOKUP(VLOOKUP($A34, 'E4 TB Allocation Details'!$A$18:$L$214, MATCH("A &amp; G ID", 'E4 TB Allocation Details'!$A$18:$L$18, 0),FALSE), 'E2 Allocators'!$B$15:$W$361, MATCH('O5 Details by Class &amp; Accounts'!CD$18, 'E2 Allocators'!$B$15:$W$15, 0),FALSE)*$E34)</f>
        <v>0</v>
      </c>
      <c r="CE34" s="1321">
        <f>IF(ISERROR(VLOOKUP(VLOOKUP($A34, 'E4 TB Allocation Details'!$A$18:$L$214, MATCH("A &amp; G ID", 'E4 TB Allocation Details'!$A$18:$L$18, 0),FALSE), 'E2 Allocators'!$B$15:$W$361, MATCH('O5 Details by Class &amp; Accounts'!CE$18, 'E2 Allocators'!$B$15:$W$15, 0),FALSE)*$E34), 0, VLOOKUP(VLOOKUP($A34, 'E4 TB Allocation Details'!$A$18:$L$214, MATCH("A &amp; G ID", 'E4 TB Allocation Details'!$A$18:$L$18, 0),FALSE), 'E2 Allocators'!$B$15:$W$361, MATCH('O5 Details by Class &amp; Accounts'!CE$18, 'E2 Allocators'!$B$15:$W$15, 0),FALSE)*$E34)</f>
        <v>0</v>
      </c>
      <c r="CF34" s="1321">
        <f>IF(ISERROR(VLOOKUP(VLOOKUP($A34, 'E4 TB Allocation Details'!$A$18:$L$214, MATCH("A &amp; G ID", 'E4 TB Allocation Details'!$A$18:$L$18, 0),FALSE), 'E2 Allocators'!$B$15:$W$361, MATCH('O5 Details by Class &amp; Accounts'!CF$18, 'E2 Allocators'!$B$15:$W$15, 0),FALSE)*$E34), 0, VLOOKUP(VLOOKUP($A34, 'E4 TB Allocation Details'!$A$18:$L$214, MATCH("A &amp; G ID", 'E4 TB Allocation Details'!$A$18:$L$18, 0),FALSE), 'E2 Allocators'!$B$15:$W$361, MATCH('O5 Details by Class &amp; Accounts'!CF$18, 'E2 Allocators'!$B$15:$W$15, 0),FALSE)*$E34)</f>
        <v>0</v>
      </c>
      <c r="CG34" s="1321">
        <f>IF(ISERROR(VLOOKUP(VLOOKUP($A34, 'E4 TB Allocation Details'!$A$18:$L$214, MATCH("A &amp; G ID", 'E4 TB Allocation Details'!$A$18:$L$18, 0),FALSE), 'E2 Allocators'!$B$15:$W$361, MATCH('O5 Details by Class &amp; Accounts'!CG$18, 'E2 Allocators'!$B$15:$W$15, 0),FALSE)*$E34), 0, VLOOKUP(VLOOKUP($A34, 'E4 TB Allocation Details'!$A$18:$L$214, MATCH("A &amp; G ID", 'E4 TB Allocation Details'!$A$18:$L$18, 0),FALSE), 'E2 Allocators'!$B$15:$W$361, MATCH('O5 Details by Class &amp; Accounts'!CG$18, 'E2 Allocators'!$B$15:$W$15, 0),FALSE)*$E34)</f>
        <v>0</v>
      </c>
      <c r="CH34" s="1321">
        <f>IF(ISERROR(VLOOKUP(VLOOKUP($A34, 'E4 TB Allocation Details'!$A$18:$L$214, MATCH("A &amp; G ID", 'E4 TB Allocation Details'!$A$18:$L$18, 0),FALSE), 'E2 Allocators'!$B$15:$W$361, MATCH('O5 Details by Class &amp; Accounts'!CH$18, 'E2 Allocators'!$B$15:$W$15, 0),FALSE)*$E34), 0, VLOOKUP(VLOOKUP($A34, 'E4 TB Allocation Details'!$A$18:$L$214, MATCH("A &amp; G ID", 'E4 TB Allocation Details'!$A$18:$L$18, 0),FALSE), 'E2 Allocators'!$B$15:$W$361, MATCH('O5 Details by Class &amp; Accounts'!CH$18, 'E2 Allocators'!$B$15:$W$15, 0),FALSE)*$E34)</f>
        <v>0</v>
      </c>
      <c r="CI34" s="1321">
        <f>IF(ISERROR(VLOOKUP(VLOOKUP($A34, 'E4 TB Allocation Details'!$A$18:$L$214, MATCH("A &amp; G ID", 'E4 TB Allocation Details'!$A$18:$L$18, 0),FALSE), 'E2 Allocators'!$B$15:$W$361, MATCH('O5 Details by Class &amp; Accounts'!CI$18, 'E2 Allocators'!$B$15:$W$15, 0),FALSE)*$E34), 0, VLOOKUP(VLOOKUP($A34, 'E4 TB Allocation Details'!$A$18:$L$214, MATCH("A &amp; G ID", 'E4 TB Allocation Details'!$A$18:$L$18, 0),FALSE), 'E2 Allocators'!$B$15:$W$361, MATCH('O5 Details by Class &amp; Accounts'!CI$18, 'E2 Allocators'!$B$15:$W$15, 0),FALSE)*$E34)</f>
        <v>0</v>
      </c>
      <c r="CJ34" s="1321">
        <f>IF(ISERROR(VLOOKUP(VLOOKUP($A34, 'E4 TB Allocation Details'!$A$18:$L$214, MATCH("A &amp; G ID", 'E4 TB Allocation Details'!$A$18:$L$18, 0),FALSE), 'E2 Allocators'!$B$15:$W$361, MATCH('O5 Details by Class &amp; Accounts'!CJ$18, 'E2 Allocators'!$B$15:$W$15, 0),FALSE)*$E34), 0, VLOOKUP(VLOOKUP($A34, 'E4 TB Allocation Details'!$A$18:$L$214, MATCH("A &amp; G ID", 'E4 TB Allocation Details'!$A$18:$L$18, 0),FALSE), 'E2 Allocators'!$B$15:$W$361, MATCH('O5 Details by Class &amp; Accounts'!CJ$18, 'E2 Allocators'!$B$15:$W$15, 0),FALSE)*$E34)</f>
        <v>0</v>
      </c>
      <c r="CK34" s="1321">
        <f>IF(ISERROR(VLOOKUP(VLOOKUP($A34, 'E4 TB Allocation Details'!$A$18:$L$214, MATCH("A &amp; G ID", 'E4 TB Allocation Details'!$A$18:$L$18, 0),FALSE), 'E2 Allocators'!$B$15:$W$361, MATCH('O5 Details by Class &amp; Accounts'!CK$18, 'E2 Allocators'!$B$15:$W$15, 0),FALSE)*$E34), 0, VLOOKUP(VLOOKUP($A34, 'E4 TB Allocation Details'!$A$18:$L$214, MATCH("A &amp; G ID", 'E4 TB Allocation Details'!$A$18:$L$18, 0),FALSE), 'E2 Allocators'!$B$15:$W$361, MATCH('O5 Details by Class &amp; Accounts'!CK$18, 'E2 Allocators'!$B$15:$W$15, 0),FALSE)*$E34)</f>
        <v>0</v>
      </c>
      <c r="CL34" s="1321">
        <f>IF(ISERROR(VLOOKUP(VLOOKUP($A34, 'E4 TB Allocation Details'!$A$18:$L$214, MATCH("A &amp; G ID", 'E4 TB Allocation Details'!$A$18:$L$18, 0),FALSE), 'E2 Allocators'!$B$15:$W$361, MATCH('O5 Details by Class &amp; Accounts'!CL$18, 'E2 Allocators'!$B$15:$W$15, 0),FALSE)*$E34), 0, VLOOKUP(VLOOKUP($A34, 'E4 TB Allocation Details'!$A$18:$L$214, MATCH("A &amp; G ID", 'E4 TB Allocation Details'!$A$18:$L$18, 0),FALSE), 'E2 Allocators'!$B$15:$W$361, MATCH('O5 Details by Class &amp; Accounts'!CL$18, 'E2 Allocators'!$B$15:$W$15, 0),FALSE)*$E34)</f>
        <v>0</v>
      </c>
      <c r="CM34" s="1321">
        <f>IF(ISERROR(VLOOKUP(VLOOKUP($A34, 'E4 TB Allocation Details'!$A$18:$L$214, MATCH("A &amp; G ID", 'E4 TB Allocation Details'!$A$18:$L$18, 0),FALSE), 'E2 Allocators'!$B$15:$W$361, MATCH('O5 Details by Class &amp; Accounts'!CM$18, 'E2 Allocators'!$B$15:$W$15, 0),FALSE)*$E34), 0, VLOOKUP(VLOOKUP($A34, 'E4 TB Allocation Details'!$A$18:$L$214, MATCH("A &amp; G ID", 'E4 TB Allocation Details'!$A$18:$L$18, 0),FALSE), 'E2 Allocators'!$B$15:$W$361, MATCH('O5 Details by Class &amp; Accounts'!CM$18, 'E2 Allocators'!$B$15:$W$15, 0),FALSE)*$E34)</f>
        <v>0</v>
      </c>
      <c r="CN34" s="1321">
        <f t="shared" si="5"/>
        <v>0</v>
      </c>
      <c r="CO34" s="1650">
        <f t="shared" si="4"/>
        <v>0</v>
      </c>
      <c r="CQ34" s="1898" t="e">
        <v>#N/A</v>
      </c>
    </row>
    <row r="35" spans="1:95" s="64" customFormat="1" ht="25.5">
      <c r="A35" s="1087" t="s">
        <v>493</v>
      </c>
      <c r="B35" s="1088" t="s">
        <v>1285</v>
      </c>
      <c r="C35" s="1647">
        <f>IF(ISERROR(VLOOKUP($A35,'I3 TB Data'!$A$19:$H$484,MATCH('O5 Details by Class &amp; Accounts'!$C$18, 'I3 TB Data'!$A$19:$H$19,0),0)), 0, VLOOKUP($A35,'I3 TB Data'!$A$19:$H$484,MATCH('O5 Details by Class &amp; Accounts'!$C$18,'I3 TB Data'!$A$19:$H$19,0),0))</f>
        <v>0</v>
      </c>
      <c r="D35" s="1648">
        <f>'I4 BO ASSETS'!E32</f>
        <v>0</v>
      </c>
      <c r="E35" s="1647">
        <f t="shared" si="6"/>
        <v>0</v>
      </c>
      <c r="F35" s="1649">
        <f>IF(ISERROR(VLOOKUP($A35, 'E1 Categorization'!A33:E124, MATCH("Customer Component", 'E1 Categorization'!$A$33:$E$33,0), 0)), 0, IF(VLOOKUP($A35, 'E1 Categorization'!A33:E124, MATCH("Customer Component", 'E1 Categorization'!$A$33:$E$33,0), 0)=0, 'O5 Details by Class &amp; Accounts'!$E35, IF(AND(VLOOKUP($A35, 'E1 Categorization'!A33:E124, MATCH("Customer Component", 'E1 Categorization'!$A$33:$E$33,0), 0) &gt;0, VLOOKUP($A35, 'E1 Categorization'!A33:E124, MATCH("Customer Component", 'E1 Categorization'!$A$33:$E$33,0), 0)&lt;1), 'O5 Details by Class &amp; Accounts'!$E35*(1-VLOOKUP($A35, 'E1 Categorization'!A33:E124, MATCH("Customer Component", 'E1 Categorization'!$A$33:$E$33,0), 0)), 0)))</f>
        <v>0</v>
      </c>
      <c r="G35" s="1649">
        <f>IF(ISERROR(VLOOKUP($A35, 'E1 Categorization'!A33:E124, MATCH("Customer Component", 'E1 Categorization'!$A$33:$E$33,0), 0)),0, IF(VLOOKUP($A35, 'E1 Categorization'!A33:E124, MATCH("Customer Component", 'E1 Categorization'!$A$33:$E$33,0), 0)=0, 0, IF(AND(VLOOKUP($A35, 'E1 Categorization'!A33:E124, MATCH("Customer Component", 'E1 Categorization'!$A$33:$E$33,0), 0) &gt;0, VLOOKUP($A35, 'E1 Categorization'!A33:E124, MATCH("Customer Component", 'E1 Categorization'!$A$33:$E$33,0), 0)&lt;1), 'O5 Details by Class &amp; Accounts'!$E35*(VLOOKUP($A35, 'E1 Categorization'!A33:E124, MATCH("Customer Component", 'E1 Categorization'!$A$33:$E$33,0), 0)), 'O5 Details by Class &amp; Accounts'!$E35)))</f>
        <v>0</v>
      </c>
      <c r="H35" s="1321">
        <f>F35+G35</f>
        <v>0</v>
      </c>
      <c r="I35" s="1321">
        <f>IF(ISERROR(VLOOKUP(VLOOKUP($A35, 'E4 TB Allocation Details'!$A$18:$L$214, MATCH("Demand ID", 'E4 TB Allocation Details'!$A$18:$L$18, 0),FALSE), 'E2 Allocators'!$B$15:$W$361, MATCH('O5 Details by Class &amp; Accounts'!I$18, 'E2 Allocators'!$B$15:$W$15, 0),FALSE)*$F35), 0, VLOOKUP(VLOOKUP($A35, 'E4 TB Allocation Details'!$A$18:$L$214, MATCH("Demand ID", 'E4 TB Allocation Details'!$A$18:$L$18, 0),FALSE), 'E2 Allocators'!$B$15:$W$361, MATCH('O5 Details by Class &amp; Accounts'!I$18, 'E2 Allocators'!$B$15:$W$15, 0),FALSE)*$F35)</f>
        <v>0</v>
      </c>
      <c r="J35" s="1321">
        <f>IF(ISERROR(VLOOKUP(VLOOKUP($A35, 'E4 TB Allocation Details'!$A$18:$L$214, MATCH("Demand ID", 'E4 TB Allocation Details'!$A$18:$L$18, 0),FALSE), 'E2 Allocators'!$B$15:$W$361, MATCH('O5 Details by Class &amp; Accounts'!J$18, 'E2 Allocators'!$B$15:$W$15, 0),FALSE)*$F35), 0, VLOOKUP(VLOOKUP($A35, 'E4 TB Allocation Details'!$A$18:$L$214, MATCH("Demand ID", 'E4 TB Allocation Details'!$A$18:$L$18, 0),FALSE), 'E2 Allocators'!$B$15:$W$361, MATCH('O5 Details by Class &amp; Accounts'!J$18, 'E2 Allocators'!$B$15:$W$15, 0),FALSE)*$F35)</f>
        <v>0</v>
      </c>
      <c r="K35" s="1321">
        <f>IF(ISERROR(VLOOKUP(VLOOKUP($A35, 'E4 TB Allocation Details'!$A$18:$L$214, MATCH("Demand ID", 'E4 TB Allocation Details'!$A$18:$L$18, 0),FALSE), 'E2 Allocators'!$B$15:$W$361, MATCH('O5 Details by Class &amp; Accounts'!K$18, 'E2 Allocators'!$B$15:$W$15, 0),FALSE)*$F35), 0, VLOOKUP(VLOOKUP($A35, 'E4 TB Allocation Details'!$A$18:$L$214, MATCH("Demand ID", 'E4 TB Allocation Details'!$A$18:$L$18, 0),FALSE), 'E2 Allocators'!$B$15:$W$361, MATCH('O5 Details by Class &amp; Accounts'!K$18, 'E2 Allocators'!$B$15:$W$15, 0),FALSE)*$F35)</f>
        <v>0</v>
      </c>
      <c r="L35" s="1321">
        <f>IF(ISERROR(VLOOKUP(VLOOKUP($A35, 'E4 TB Allocation Details'!$A$18:$L$214, MATCH("Demand ID", 'E4 TB Allocation Details'!$A$18:$L$18, 0),FALSE), 'E2 Allocators'!$B$15:$W$361, MATCH('O5 Details by Class &amp; Accounts'!L$18, 'E2 Allocators'!$B$15:$W$15, 0),FALSE)*$F35), 0, VLOOKUP(VLOOKUP($A35, 'E4 TB Allocation Details'!$A$18:$L$214, MATCH("Demand ID", 'E4 TB Allocation Details'!$A$18:$L$18, 0),FALSE), 'E2 Allocators'!$B$15:$W$361, MATCH('O5 Details by Class &amp; Accounts'!L$18, 'E2 Allocators'!$B$15:$W$15, 0),FALSE)*$F35)</f>
        <v>0</v>
      </c>
      <c r="M35" s="1321">
        <f>IF(ISERROR(VLOOKUP(VLOOKUP($A35, 'E4 TB Allocation Details'!$A$18:$L$214, MATCH("Demand ID", 'E4 TB Allocation Details'!$A$18:$L$18, 0),FALSE), 'E2 Allocators'!$B$15:$W$361, MATCH('O5 Details by Class &amp; Accounts'!M$18, 'E2 Allocators'!$B$15:$W$15, 0),FALSE)*$F35), 0, VLOOKUP(VLOOKUP($A35, 'E4 TB Allocation Details'!$A$18:$L$214, MATCH("Demand ID", 'E4 TB Allocation Details'!$A$18:$L$18, 0),FALSE), 'E2 Allocators'!$B$15:$W$361, MATCH('O5 Details by Class &amp; Accounts'!M$18, 'E2 Allocators'!$B$15:$W$15, 0),FALSE)*$F35)</f>
        <v>0</v>
      </c>
      <c r="N35" s="1321">
        <f>IF(ISERROR(VLOOKUP(VLOOKUP($A35, 'E4 TB Allocation Details'!$A$18:$L$214, MATCH("Demand ID", 'E4 TB Allocation Details'!$A$18:$L$18, 0),FALSE), 'E2 Allocators'!$B$15:$W$361, MATCH('O5 Details by Class &amp; Accounts'!N$18, 'E2 Allocators'!$B$15:$W$15, 0),FALSE)*$F35), 0, VLOOKUP(VLOOKUP($A35, 'E4 TB Allocation Details'!$A$18:$L$214, MATCH("Demand ID", 'E4 TB Allocation Details'!$A$18:$L$18, 0),FALSE), 'E2 Allocators'!$B$15:$W$361, MATCH('O5 Details by Class &amp; Accounts'!N$18, 'E2 Allocators'!$B$15:$W$15, 0),FALSE)*$F35)</f>
        <v>0</v>
      </c>
      <c r="O35" s="1321">
        <f>IF(ISERROR(VLOOKUP(VLOOKUP($A35, 'E4 TB Allocation Details'!$A$18:$L$214, MATCH("Demand ID", 'E4 TB Allocation Details'!$A$18:$L$18, 0),FALSE), 'E2 Allocators'!$B$15:$W$361, MATCH('O5 Details by Class &amp; Accounts'!O$18, 'E2 Allocators'!$B$15:$W$15, 0),FALSE)*$F35), 0, VLOOKUP(VLOOKUP($A35, 'E4 TB Allocation Details'!$A$18:$L$214, MATCH("Demand ID", 'E4 TB Allocation Details'!$A$18:$L$18, 0),FALSE), 'E2 Allocators'!$B$15:$W$361, MATCH('O5 Details by Class &amp; Accounts'!O$18, 'E2 Allocators'!$B$15:$W$15, 0),FALSE)*$F35)</f>
        <v>0</v>
      </c>
      <c r="P35" s="1321">
        <f>IF(ISERROR(VLOOKUP(VLOOKUP($A35, 'E4 TB Allocation Details'!$A$18:$L$214, MATCH("Demand ID", 'E4 TB Allocation Details'!$A$18:$L$18, 0),FALSE), 'E2 Allocators'!$B$15:$W$361, MATCH('O5 Details by Class &amp; Accounts'!P$18, 'E2 Allocators'!$B$15:$W$15, 0),FALSE)*$F35), 0, VLOOKUP(VLOOKUP($A35, 'E4 TB Allocation Details'!$A$18:$L$214, MATCH("Demand ID", 'E4 TB Allocation Details'!$A$18:$L$18, 0),FALSE), 'E2 Allocators'!$B$15:$W$361, MATCH('O5 Details by Class &amp; Accounts'!P$18, 'E2 Allocators'!$B$15:$W$15, 0),FALSE)*$F35)</f>
        <v>0</v>
      </c>
      <c r="Q35" s="1321">
        <f>IF(ISERROR(VLOOKUP(VLOOKUP($A35, 'E4 TB Allocation Details'!$A$18:$L$214, MATCH("Demand ID", 'E4 TB Allocation Details'!$A$18:$L$18, 0),FALSE), 'E2 Allocators'!$B$15:$W$361, MATCH('O5 Details by Class &amp; Accounts'!Q$18, 'E2 Allocators'!$B$15:$W$15, 0),FALSE)*$F35), 0, VLOOKUP(VLOOKUP($A35, 'E4 TB Allocation Details'!$A$18:$L$214, MATCH("Demand ID", 'E4 TB Allocation Details'!$A$18:$L$18, 0),FALSE), 'E2 Allocators'!$B$15:$W$361, MATCH('O5 Details by Class &amp; Accounts'!Q$18, 'E2 Allocators'!$B$15:$W$15, 0),FALSE)*$F35)</f>
        <v>0</v>
      </c>
      <c r="R35" s="1321">
        <f>IF(ISERROR(VLOOKUP(VLOOKUP($A35, 'E4 TB Allocation Details'!$A$18:$L$214, MATCH("Demand ID", 'E4 TB Allocation Details'!$A$18:$L$18, 0),FALSE), 'E2 Allocators'!$B$15:$W$361, MATCH('O5 Details by Class &amp; Accounts'!R$18, 'E2 Allocators'!$B$15:$W$15, 0),FALSE)*$F35), 0, VLOOKUP(VLOOKUP($A35, 'E4 TB Allocation Details'!$A$18:$L$214, MATCH("Demand ID", 'E4 TB Allocation Details'!$A$18:$L$18, 0),FALSE), 'E2 Allocators'!$B$15:$W$361, MATCH('O5 Details by Class &amp; Accounts'!R$18, 'E2 Allocators'!$B$15:$W$15, 0),FALSE)*$F35)</f>
        <v>0</v>
      </c>
      <c r="S35" s="1321">
        <f>IF(ISERROR(VLOOKUP(VLOOKUP($A35, 'E4 TB Allocation Details'!$A$18:$L$214, MATCH("Demand ID", 'E4 TB Allocation Details'!$A$18:$L$18, 0),FALSE), 'E2 Allocators'!$B$15:$W$361, MATCH('O5 Details by Class &amp; Accounts'!S$18, 'E2 Allocators'!$B$15:$W$15, 0),FALSE)*$F35), 0, VLOOKUP(VLOOKUP($A35, 'E4 TB Allocation Details'!$A$18:$L$214, MATCH("Demand ID", 'E4 TB Allocation Details'!$A$18:$L$18, 0),FALSE), 'E2 Allocators'!$B$15:$W$361, MATCH('O5 Details by Class &amp; Accounts'!S$18, 'E2 Allocators'!$B$15:$W$15, 0),FALSE)*$F35)</f>
        <v>0</v>
      </c>
      <c r="T35" s="1321">
        <f>IF(ISERROR(VLOOKUP(VLOOKUP($A35, 'E4 TB Allocation Details'!$A$18:$L$214, MATCH("Demand ID", 'E4 TB Allocation Details'!$A$18:$L$18, 0),FALSE), 'E2 Allocators'!$B$15:$W$361, MATCH('O5 Details by Class &amp; Accounts'!T$18, 'E2 Allocators'!$B$15:$W$15, 0),FALSE)*$F35), 0, VLOOKUP(VLOOKUP($A35, 'E4 TB Allocation Details'!$A$18:$L$214, MATCH("Demand ID", 'E4 TB Allocation Details'!$A$18:$L$18, 0),FALSE), 'E2 Allocators'!$B$15:$W$361, MATCH('O5 Details by Class &amp; Accounts'!T$18, 'E2 Allocators'!$B$15:$W$15, 0),FALSE)*$F35)</f>
        <v>0</v>
      </c>
      <c r="U35" s="1321">
        <f>IF(ISERROR(VLOOKUP(VLOOKUP($A35, 'E4 TB Allocation Details'!$A$18:$L$214, MATCH("Demand ID", 'E4 TB Allocation Details'!$A$18:$L$18, 0),FALSE), 'E2 Allocators'!$B$15:$W$361, MATCH('O5 Details by Class &amp; Accounts'!U$18, 'E2 Allocators'!$B$15:$W$15, 0),FALSE)*$F35), 0, VLOOKUP(VLOOKUP($A35, 'E4 TB Allocation Details'!$A$18:$L$214, MATCH("Demand ID", 'E4 TB Allocation Details'!$A$18:$L$18, 0),FALSE), 'E2 Allocators'!$B$15:$W$361, MATCH('O5 Details by Class &amp; Accounts'!U$18, 'E2 Allocators'!$B$15:$W$15, 0),FALSE)*$F35)</f>
        <v>0</v>
      </c>
      <c r="V35" s="1321">
        <f>IF(ISERROR(VLOOKUP(VLOOKUP($A35, 'E4 TB Allocation Details'!$A$18:$L$214, MATCH("Demand ID", 'E4 TB Allocation Details'!$A$18:$L$18, 0),FALSE), 'E2 Allocators'!$B$15:$W$361, MATCH('O5 Details by Class &amp; Accounts'!V$18, 'E2 Allocators'!$B$15:$W$15, 0),FALSE)*$F35), 0, VLOOKUP(VLOOKUP($A35, 'E4 TB Allocation Details'!$A$18:$L$214, MATCH("Demand ID", 'E4 TB Allocation Details'!$A$18:$L$18, 0),FALSE), 'E2 Allocators'!$B$15:$W$361, MATCH('O5 Details by Class &amp; Accounts'!V$18, 'E2 Allocators'!$B$15:$W$15, 0),FALSE)*$F35)</f>
        <v>0</v>
      </c>
      <c r="W35" s="1321">
        <f>IF(ISERROR(VLOOKUP(VLOOKUP($A35, 'E4 TB Allocation Details'!$A$18:$L$214, MATCH("Demand ID", 'E4 TB Allocation Details'!$A$18:$L$18, 0),FALSE), 'E2 Allocators'!$B$15:$W$361, MATCH('O5 Details by Class &amp; Accounts'!W$18, 'E2 Allocators'!$B$15:$W$15, 0),FALSE)*$F35), 0, VLOOKUP(VLOOKUP($A35, 'E4 TB Allocation Details'!$A$18:$L$214, MATCH("Demand ID", 'E4 TB Allocation Details'!$A$18:$L$18, 0),FALSE), 'E2 Allocators'!$B$15:$W$361, MATCH('O5 Details by Class &amp; Accounts'!W$18, 'E2 Allocators'!$B$15:$W$15, 0),FALSE)*$F35)</f>
        <v>0</v>
      </c>
      <c r="X35" s="1321">
        <f>IF(ISERROR(VLOOKUP(VLOOKUP($A35, 'E4 TB Allocation Details'!$A$18:$L$214, MATCH("Demand ID", 'E4 TB Allocation Details'!$A$18:$L$18, 0),FALSE), 'E2 Allocators'!$B$15:$W$361, MATCH('O5 Details by Class &amp; Accounts'!X$18, 'E2 Allocators'!$B$15:$W$15, 0),FALSE)*$F35), 0, VLOOKUP(VLOOKUP($A35, 'E4 TB Allocation Details'!$A$18:$L$214, MATCH("Demand ID", 'E4 TB Allocation Details'!$A$18:$L$18, 0),FALSE), 'E2 Allocators'!$B$15:$W$361, MATCH('O5 Details by Class &amp; Accounts'!X$18, 'E2 Allocators'!$B$15:$W$15, 0),FALSE)*$F35)</f>
        <v>0</v>
      </c>
      <c r="Y35" s="1321">
        <f>IF(ISERROR(VLOOKUP(VLOOKUP($A35, 'E4 TB Allocation Details'!$A$18:$L$214, MATCH("Demand ID", 'E4 TB Allocation Details'!$A$18:$L$18, 0),FALSE), 'E2 Allocators'!$B$15:$W$361, MATCH('O5 Details by Class &amp; Accounts'!Y$18, 'E2 Allocators'!$B$15:$W$15, 0),FALSE)*$F35), 0, VLOOKUP(VLOOKUP($A35, 'E4 TB Allocation Details'!$A$18:$L$214, MATCH("Demand ID", 'E4 TB Allocation Details'!$A$18:$L$18, 0),FALSE), 'E2 Allocators'!$B$15:$W$361, MATCH('O5 Details by Class &amp; Accounts'!Y$18, 'E2 Allocators'!$B$15:$W$15, 0),FALSE)*$F35)</f>
        <v>0</v>
      </c>
      <c r="Z35" s="1321">
        <f>IF(ISERROR(VLOOKUP(VLOOKUP($A35, 'E4 TB Allocation Details'!$A$18:$L$214, MATCH("Demand ID", 'E4 TB Allocation Details'!$A$18:$L$18, 0),FALSE), 'E2 Allocators'!$B$15:$W$361, MATCH('O5 Details by Class &amp; Accounts'!Z$18, 'E2 Allocators'!$B$15:$W$15, 0),FALSE)*$F35), 0, VLOOKUP(VLOOKUP($A35, 'E4 TB Allocation Details'!$A$18:$L$214, MATCH("Demand ID", 'E4 TB Allocation Details'!$A$18:$L$18, 0),FALSE), 'E2 Allocators'!$B$15:$W$361, MATCH('O5 Details by Class &amp; Accounts'!Z$18, 'E2 Allocators'!$B$15:$W$15, 0),FALSE)*$F35)</f>
        <v>0</v>
      </c>
      <c r="AA35" s="1321">
        <f>IF(ISERROR(VLOOKUP(VLOOKUP($A35, 'E4 TB Allocation Details'!$A$18:$L$214, MATCH("Demand ID", 'E4 TB Allocation Details'!$A$18:$L$18, 0),FALSE), 'E2 Allocators'!$B$15:$W$361, MATCH('O5 Details by Class &amp; Accounts'!AA$18, 'E2 Allocators'!$B$15:$W$15, 0),FALSE)*$F35), 0, VLOOKUP(VLOOKUP($A35, 'E4 TB Allocation Details'!$A$18:$L$214, MATCH("Demand ID", 'E4 TB Allocation Details'!$A$18:$L$18, 0),FALSE), 'E2 Allocators'!$B$15:$W$361, MATCH('O5 Details by Class &amp; Accounts'!AA$18, 'E2 Allocators'!$B$15:$W$15, 0),FALSE)*$F35)</f>
        <v>0</v>
      </c>
      <c r="AB35" s="1321">
        <f>IF(ISERROR(VLOOKUP(VLOOKUP($A35, 'E4 TB Allocation Details'!$A$18:$L$214, MATCH("Demand ID", 'E4 TB Allocation Details'!$A$18:$L$18, 0),FALSE), 'E2 Allocators'!$B$15:$W$361, MATCH('O5 Details by Class &amp; Accounts'!AB$18, 'E2 Allocators'!$B$15:$W$15, 0),FALSE)*$F35), 0, VLOOKUP(VLOOKUP($A35, 'E4 TB Allocation Details'!$A$18:$L$214, MATCH("Demand ID", 'E4 TB Allocation Details'!$A$18:$L$18, 0),FALSE), 'E2 Allocators'!$B$15:$W$361, MATCH('O5 Details by Class &amp; Accounts'!AB$18, 'E2 Allocators'!$B$15:$W$15, 0),FALSE)*$F35)</f>
        <v>0</v>
      </c>
      <c r="AC35" s="1321">
        <f>SUM(I35:AB35)</f>
        <v>0</v>
      </c>
      <c r="AD35" s="1321">
        <f>IF(ISERROR(VLOOKUP(VLOOKUP($A35, 'E4 TB Allocation Details'!$A$18:$L$214, MATCH("Customer ID", 'E4 TB Allocation Details'!$A$18:$L$18, 0),FALSE), 'E2 Allocators'!$B$15:$W$361, MATCH('O5 Details by Class &amp; Accounts'!AD$18, 'E2 Allocators'!$B$15:$W$15, 0),FALSE)*$G35), 0, VLOOKUP(VLOOKUP($A35, 'E4 TB Allocation Details'!$A$18:$L$214, MATCH("Customer ID", 'E4 TB Allocation Details'!$A$18:$L$18, 0),FALSE), 'E2 Allocators'!$B$15:$W$361, MATCH('O5 Details by Class &amp; Accounts'!AD$18, 'E2 Allocators'!$B$15:$W$15, 0),FALSE)*$G35)</f>
        <v>0</v>
      </c>
      <c r="AE35" s="1321">
        <f>IF(ISERROR(VLOOKUP(VLOOKUP($A35, 'E4 TB Allocation Details'!$A$18:$L$214, MATCH("Customer ID", 'E4 TB Allocation Details'!$A$18:$L$18, 0),FALSE), 'E2 Allocators'!$B$15:$W$361, MATCH('O5 Details by Class &amp; Accounts'!AE$18, 'E2 Allocators'!$B$15:$W$15, 0),FALSE)*$G35), 0, VLOOKUP(VLOOKUP($A35, 'E4 TB Allocation Details'!$A$18:$L$214, MATCH("Customer ID", 'E4 TB Allocation Details'!$A$18:$L$18, 0),FALSE), 'E2 Allocators'!$B$15:$W$361, MATCH('O5 Details by Class &amp; Accounts'!AE$18, 'E2 Allocators'!$B$15:$W$15, 0),FALSE)*$G35)</f>
        <v>0</v>
      </c>
      <c r="AF35" s="1321">
        <f>IF(ISERROR(VLOOKUP(VLOOKUP($A35, 'E4 TB Allocation Details'!$A$18:$L$214, MATCH("Customer ID", 'E4 TB Allocation Details'!$A$18:$L$18, 0),FALSE), 'E2 Allocators'!$B$15:$W$361, MATCH('O5 Details by Class &amp; Accounts'!AF$18, 'E2 Allocators'!$B$15:$W$15, 0),FALSE)*$G35), 0, VLOOKUP(VLOOKUP($A35, 'E4 TB Allocation Details'!$A$18:$L$214, MATCH("Customer ID", 'E4 TB Allocation Details'!$A$18:$L$18, 0),FALSE), 'E2 Allocators'!$B$15:$W$361, MATCH('O5 Details by Class &amp; Accounts'!AF$18, 'E2 Allocators'!$B$15:$W$15, 0),FALSE)*$G35)</f>
        <v>0</v>
      </c>
      <c r="AG35" s="1321">
        <f>IF(ISERROR(VLOOKUP(VLOOKUP($A35, 'E4 TB Allocation Details'!$A$18:$L$214, MATCH("Customer ID", 'E4 TB Allocation Details'!$A$18:$L$18, 0),FALSE), 'E2 Allocators'!$B$15:$W$361, MATCH('O5 Details by Class &amp; Accounts'!AG$18, 'E2 Allocators'!$B$15:$W$15, 0),FALSE)*$G35), 0, VLOOKUP(VLOOKUP($A35, 'E4 TB Allocation Details'!$A$18:$L$214, MATCH("Customer ID", 'E4 TB Allocation Details'!$A$18:$L$18, 0),FALSE), 'E2 Allocators'!$B$15:$W$361, MATCH('O5 Details by Class &amp; Accounts'!AG$18, 'E2 Allocators'!$B$15:$W$15, 0),FALSE)*$G35)</f>
        <v>0</v>
      </c>
      <c r="AH35" s="1321">
        <f>IF(ISERROR(VLOOKUP(VLOOKUP($A35, 'E4 TB Allocation Details'!$A$18:$L$214, MATCH("Customer ID", 'E4 TB Allocation Details'!$A$18:$L$18, 0),FALSE), 'E2 Allocators'!$B$15:$W$361, MATCH('O5 Details by Class &amp; Accounts'!AH$18, 'E2 Allocators'!$B$15:$W$15, 0),FALSE)*$G35), 0, VLOOKUP(VLOOKUP($A35, 'E4 TB Allocation Details'!$A$18:$L$214, MATCH("Customer ID", 'E4 TB Allocation Details'!$A$18:$L$18, 0),FALSE), 'E2 Allocators'!$B$15:$W$361, MATCH('O5 Details by Class &amp; Accounts'!AH$18, 'E2 Allocators'!$B$15:$W$15, 0),FALSE)*$G35)</f>
        <v>0</v>
      </c>
      <c r="AI35" s="1321">
        <f>IF(ISERROR(VLOOKUP(VLOOKUP($A35, 'E4 TB Allocation Details'!$A$18:$L$214, MATCH("Customer ID", 'E4 TB Allocation Details'!$A$18:$L$18, 0),FALSE), 'E2 Allocators'!$B$15:$W$361, MATCH('O5 Details by Class &amp; Accounts'!AI$18, 'E2 Allocators'!$B$15:$W$15, 0),FALSE)*$G35), 0, VLOOKUP(VLOOKUP($A35, 'E4 TB Allocation Details'!$A$18:$L$214, MATCH("Customer ID", 'E4 TB Allocation Details'!$A$18:$L$18, 0),FALSE), 'E2 Allocators'!$B$15:$W$361, MATCH('O5 Details by Class &amp; Accounts'!AI$18, 'E2 Allocators'!$B$15:$W$15, 0),FALSE)*$G35)</f>
        <v>0</v>
      </c>
      <c r="AJ35" s="1321">
        <f>IF(ISERROR(VLOOKUP(VLOOKUP($A35, 'E4 TB Allocation Details'!$A$18:$L$214, MATCH("Customer ID", 'E4 TB Allocation Details'!$A$18:$L$18, 0),FALSE), 'E2 Allocators'!$B$15:$W$361, MATCH('O5 Details by Class &amp; Accounts'!AJ$18, 'E2 Allocators'!$B$15:$W$15, 0),FALSE)*$G35), 0, VLOOKUP(VLOOKUP($A35, 'E4 TB Allocation Details'!$A$18:$L$214, MATCH("Customer ID", 'E4 TB Allocation Details'!$A$18:$L$18, 0),FALSE), 'E2 Allocators'!$B$15:$W$361, MATCH('O5 Details by Class &amp; Accounts'!AJ$18, 'E2 Allocators'!$B$15:$W$15, 0),FALSE)*$G35)</f>
        <v>0</v>
      </c>
      <c r="AK35" s="1321">
        <f>IF(ISERROR(VLOOKUP(VLOOKUP($A35, 'E4 TB Allocation Details'!$A$18:$L$214, MATCH("Customer ID", 'E4 TB Allocation Details'!$A$18:$L$18, 0),FALSE), 'E2 Allocators'!$B$15:$W$361, MATCH('O5 Details by Class &amp; Accounts'!AK$18, 'E2 Allocators'!$B$15:$W$15, 0),FALSE)*$G35), 0, VLOOKUP(VLOOKUP($A35, 'E4 TB Allocation Details'!$A$18:$L$214, MATCH("Customer ID", 'E4 TB Allocation Details'!$A$18:$L$18, 0),FALSE), 'E2 Allocators'!$B$15:$W$361, MATCH('O5 Details by Class &amp; Accounts'!AK$18, 'E2 Allocators'!$B$15:$W$15, 0),FALSE)*$G35)</f>
        <v>0</v>
      </c>
      <c r="AL35" s="1321">
        <f>IF(ISERROR(VLOOKUP(VLOOKUP($A35, 'E4 TB Allocation Details'!$A$18:$L$214, MATCH("Customer ID", 'E4 TB Allocation Details'!$A$18:$L$18, 0),FALSE), 'E2 Allocators'!$B$15:$W$361, MATCH('O5 Details by Class &amp; Accounts'!AL$18, 'E2 Allocators'!$B$15:$W$15, 0),FALSE)*$G35), 0, VLOOKUP(VLOOKUP($A35, 'E4 TB Allocation Details'!$A$18:$L$214, MATCH("Customer ID", 'E4 TB Allocation Details'!$A$18:$L$18, 0),FALSE), 'E2 Allocators'!$B$15:$W$361, MATCH('O5 Details by Class &amp; Accounts'!AL$18, 'E2 Allocators'!$B$15:$W$15, 0),FALSE)*$G35)</f>
        <v>0</v>
      </c>
      <c r="AM35" s="1321">
        <f>IF(ISERROR(VLOOKUP(VLOOKUP($A35, 'E4 TB Allocation Details'!$A$18:$L$214, MATCH("Customer ID", 'E4 TB Allocation Details'!$A$18:$L$18, 0),FALSE), 'E2 Allocators'!$B$15:$W$361, MATCH('O5 Details by Class &amp; Accounts'!AM$18, 'E2 Allocators'!$B$15:$W$15, 0),FALSE)*$G35), 0, VLOOKUP(VLOOKUP($A35, 'E4 TB Allocation Details'!$A$18:$L$214, MATCH("Customer ID", 'E4 TB Allocation Details'!$A$18:$L$18, 0),FALSE), 'E2 Allocators'!$B$15:$W$361, MATCH('O5 Details by Class &amp; Accounts'!AM$18, 'E2 Allocators'!$B$15:$W$15, 0),FALSE)*$G35)</f>
        <v>0</v>
      </c>
      <c r="AN35" s="1321">
        <f>IF(ISERROR(VLOOKUP(VLOOKUP($A35, 'E4 TB Allocation Details'!$A$18:$L$214, MATCH("Customer ID", 'E4 TB Allocation Details'!$A$18:$L$18, 0),FALSE), 'E2 Allocators'!$B$15:$W$361, MATCH('O5 Details by Class &amp; Accounts'!AN$18, 'E2 Allocators'!$B$15:$W$15, 0),FALSE)*$G35), 0, VLOOKUP(VLOOKUP($A35, 'E4 TB Allocation Details'!$A$18:$L$214, MATCH("Customer ID", 'E4 TB Allocation Details'!$A$18:$L$18, 0),FALSE), 'E2 Allocators'!$B$15:$W$361, MATCH('O5 Details by Class &amp; Accounts'!AN$18, 'E2 Allocators'!$B$15:$W$15, 0),FALSE)*$G35)</f>
        <v>0</v>
      </c>
      <c r="AO35" s="1321">
        <f>IF(ISERROR(VLOOKUP(VLOOKUP($A35, 'E4 TB Allocation Details'!$A$18:$L$214, MATCH("Customer ID", 'E4 TB Allocation Details'!$A$18:$L$18, 0),FALSE), 'E2 Allocators'!$B$15:$W$361, MATCH('O5 Details by Class &amp; Accounts'!AO$18, 'E2 Allocators'!$B$15:$W$15, 0),FALSE)*$G35), 0, VLOOKUP(VLOOKUP($A35, 'E4 TB Allocation Details'!$A$18:$L$214, MATCH("Customer ID", 'E4 TB Allocation Details'!$A$18:$L$18, 0),FALSE), 'E2 Allocators'!$B$15:$W$361, MATCH('O5 Details by Class &amp; Accounts'!AO$18, 'E2 Allocators'!$B$15:$W$15, 0),FALSE)*$G35)</f>
        <v>0</v>
      </c>
      <c r="AP35" s="1321">
        <f>IF(ISERROR(VLOOKUP(VLOOKUP($A35, 'E4 TB Allocation Details'!$A$18:$L$214, MATCH("Customer ID", 'E4 TB Allocation Details'!$A$18:$L$18, 0),FALSE), 'E2 Allocators'!$B$15:$W$361, MATCH('O5 Details by Class &amp; Accounts'!AP$18, 'E2 Allocators'!$B$15:$W$15, 0),FALSE)*$G35), 0, VLOOKUP(VLOOKUP($A35, 'E4 TB Allocation Details'!$A$18:$L$214, MATCH("Customer ID", 'E4 TB Allocation Details'!$A$18:$L$18, 0),FALSE), 'E2 Allocators'!$B$15:$W$361, MATCH('O5 Details by Class &amp; Accounts'!AP$18, 'E2 Allocators'!$B$15:$W$15, 0),FALSE)*$G35)</f>
        <v>0</v>
      </c>
      <c r="AQ35" s="1321">
        <f>IF(ISERROR(VLOOKUP(VLOOKUP($A35, 'E4 TB Allocation Details'!$A$18:$L$214, MATCH("Customer ID", 'E4 TB Allocation Details'!$A$18:$L$18, 0),FALSE), 'E2 Allocators'!$B$15:$W$361, MATCH('O5 Details by Class &amp; Accounts'!AQ$18, 'E2 Allocators'!$B$15:$W$15, 0),FALSE)*$G35), 0, VLOOKUP(VLOOKUP($A35, 'E4 TB Allocation Details'!$A$18:$L$214, MATCH("Customer ID", 'E4 TB Allocation Details'!$A$18:$L$18, 0),FALSE), 'E2 Allocators'!$B$15:$W$361, MATCH('O5 Details by Class &amp; Accounts'!AQ$18, 'E2 Allocators'!$B$15:$W$15, 0),FALSE)*$G35)</f>
        <v>0</v>
      </c>
      <c r="AR35" s="1321">
        <f>IF(ISERROR(VLOOKUP(VLOOKUP($A35, 'E4 TB Allocation Details'!$A$18:$L$214, MATCH("Customer ID", 'E4 TB Allocation Details'!$A$18:$L$18, 0),FALSE), 'E2 Allocators'!$B$15:$W$361, MATCH('O5 Details by Class &amp; Accounts'!AR$18, 'E2 Allocators'!$B$15:$W$15, 0),FALSE)*$G35), 0, VLOOKUP(VLOOKUP($A35, 'E4 TB Allocation Details'!$A$18:$L$214, MATCH("Customer ID", 'E4 TB Allocation Details'!$A$18:$L$18, 0),FALSE), 'E2 Allocators'!$B$15:$W$361, MATCH('O5 Details by Class &amp; Accounts'!AR$18, 'E2 Allocators'!$B$15:$W$15, 0),FALSE)*$G35)</f>
        <v>0</v>
      </c>
      <c r="AS35" s="1321">
        <f>IF(ISERROR(VLOOKUP(VLOOKUP($A35, 'E4 TB Allocation Details'!$A$18:$L$214, MATCH("Customer ID", 'E4 TB Allocation Details'!$A$18:$L$18, 0),FALSE), 'E2 Allocators'!$B$15:$W$361, MATCH('O5 Details by Class &amp; Accounts'!AS$18, 'E2 Allocators'!$B$15:$W$15, 0),FALSE)*$G35), 0, VLOOKUP(VLOOKUP($A35, 'E4 TB Allocation Details'!$A$18:$L$214, MATCH("Customer ID", 'E4 TB Allocation Details'!$A$18:$L$18, 0),FALSE), 'E2 Allocators'!$B$15:$W$361, MATCH('O5 Details by Class &amp; Accounts'!AS$18, 'E2 Allocators'!$B$15:$W$15, 0),FALSE)*$G35)</f>
        <v>0</v>
      </c>
      <c r="AT35" s="1321">
        <f>IF(ISERROR(VLOOKUP(VLOOKUP($A35, 'E4 TB Allocation Details'!$A$18:$L$214, MATCH("Customer ID", 'E4 TB Allocation Details'!$A$18:$L$18, 0),FALSE), 'E2 Allocators'!$B$15:$W$361, MATCH('O5 Details by Class &amp; Accounts'!AT$18, 'E2 Allocators'!$B$15:$W$15, 0),FALSE)*$G35), 0, VLOOKUP(VLOOKUP($A35, 'E4 TB Allocation Details'!$A$18:$L$214, MATCH("Customer ID", 'E4 TB Allocation Details'!$A$18:$L$18, 0),FALSE), 'E2 Allocators'!$B$15:$W$361, MATCH('O5 Details by Class &amp; Accounts'!AT$18, 'E2 Allocators'!$B$15:$W$15, 0),FALSE)*$G35)</f>
        <v>0</v>
      </c>
      <c r="AU35" s="1321">
        <f>IF(ISERROR(VLOOKUP(VLOOKUP($A35, 'E4 TB Allocation Details'!$A$18:$L$214, MATCH("Customer ID", 'E4 TB Allocation Details'!$A$18:$L$18, 0),FALSE), 'E2 Allocators'!$B$15:$W$361, MATCH('O5 Details by Class &amp; Accounts'!AU$18, 'E2 Allocators'!$B$15:$W$15, 0),FALSE)*$G35), 0, VLOOKUP(VLOOKUP($A35, 'E4 TB Allocation Details'!$A$18:$L$214, MATCH("Customer ID", 'E4 TB Allocation Details'!$A$18:$L$18, 0),FALSE), 'E2 Allocators'!$B$15:$W$361, MATCH('O5 Details by Class &amp; Accounts'!AU$18, 'E2 Allocators'!$B$15:$W$15, 0),FALSE)*$G35)</f>
        <v>0</v>
      </c>
      <c r="AV35" s="1321">
        <f>IF(ISERROR(VLOOKUP(VLOOKUP($A35, 'E4 TB Allocation Details'!$A$18:$L$214, MATCH("Customer ID", 'E4 TB Allocation Details'!$A$18:$L$18, 0),FALSE), 'E2 Allocators'!$B$15:$W$361, MATCH('O5 Details by Class &amp; Accounts'!AV$18, 'E2 Allocators'!$B$15:$W$15, 0),FALSE)*$G35), 0, VLOOKUP(VLOOKUP($A35, 'E4 TB Allocation Details'!$A$18:$L$214, MATCH("Customer ID", 'E4 TB Allocation Details'!$A$18:$L$18, 0),FALSE), 'E2 Allocators'!$B$15:$W$361, MATCH('O5 Details by Class &amp; Accounts'!AV$18, 'E2 Allocators'!$B$15:$W$15, 0),FALSE)*$G35)</f>
        <v>0</v>
      </c>
      <c r="AW35" s="1321">
        <f>IF(ISERROR(VLOOKUP(VLOOKUP($A35, 'E4 TB Allocation Details'!$A$18:$L$214, MATCH("Customer ID", 'E4 TB Allocation Details'!$A$18:$L$18, 0),FALSE), 'E2 Allocators'!$B$15:$W$361, MATCH('O5 Details by Class &amp; Accounts'!AW$18, 'E2 Allocators'!$B$15:$W$15, 0),FALSE)*$G35), 0, VLOOKUP(VLOOKUP($A35, 'E4 TB Allocation Details'!$A$18:$L$214, MATCH("Customer ID", 'E4 TB Allocation Details'!$A$18:$L$18, 0),FALSE), 'E2 Allocators'!$B$15:$W$361, MATCH('O5 Details by Class &amp; Accounts'!AW$18, 'E2 Allocators'!$B$15:$W$15, 0),FALSE)*$G35)</f>
        <v>0</v>
      </c>
      <c r="AX35" s="1321">
        <f>SUM(AD35:AW35)</f>
        <v>0</v>
      </c>
      <c r="AY35" s="1321">
        <f>IF(ISERROR(VLOOKUP(VLOOKUP($A35, 'E4 TB Allocation Details'!$A$18:$L$214, MATCH("Misc ID", 'E4 TB Allocation Details'!$A$18:$L$18, 0),FALSE), 'E2 Allocators'!$B$15:$W$361, MATCH('O5 Details by Class &amp; Accounts'!AY$18, 'E2 Allocators'!$B$15:$W$15, 0),FALSE)*$E35), 0, VLOOKUP(VLOOKUP($A35, 'E4 TB Allocation Details'!$A$18:$L$214, MATCH("Misc ID", 'E4 TB Allocation Details'!$A$18:$L$18, 0),FALSE), 'E2 Allocators'!$B$15:$W$361, MATCH('O5 Details by Class &amp; Accounts'!AY$18, 'E2 Allocators'!$B$15:$W$15, 0),FALSE)*$E35)</f>
        <v>0</v>
      </c>
      <c r="AZ35" s="1321">
        <f>IF(ISERROR(VLOOKUP(VLOOKUP($A35, 'E4 TB Allocation Details'!$A$18:$L$214, MATCH("Misc ID", 'E4 TB Allocation Details'!$A$18:$L$18, 0),FALSE), 'E2 Allocators'!$B$15:$W$361, MATCH('O5 Details by Class &amp; Accounts'!AZ$18, 'E2 Allocators'!$B$15:$W$15, 0),FALSE)*$E35), 0, VLOOKUP(VLOOKUP($A35, 'E4 TB Allocation Details'!$A$18:$L$214, MATCH("Misc ID", 'E4 TB Allocation Details'!$A$18:$L$18, 0),FALSE), 'E2 Allocators'!$B$15:$W$361, MATCH('O5 Details by Class &amp; Accounts'!AZ$18, 'E2 Allocators'!$B$15:$W$15, 0),FALSE)*$E35)</f>
        <v>0</v>
      </c>
      <c r="BA35" s="1321">
        <f>IF(ISERROR(VLOOKUP(VLOOKUP($A35, 'E4 TB Allocation Details'!$A$18:$L$214, MATCH("Misc ID", 'E4 TB Allocation Details'!$A$18:$L$18, 0),FALSE), 'E2 Allocators'!$B$15:$W$361, MATCH('O5 Details by Class &amp; Accounts'!BA$18, 'E2 Allocators'!$B$15:$W$15, 0),FALSE)*$E35), 0, VLOOKUP(VLOOKUP($A35, 'E4 TB Allocation Details'!$A$18:$L$214, MATCH("Misc ID", 'E4 TB Allocation Details'!$A$18:$L$18, 0),FALSE), 'E2 Allocators'!$B$15:$W$361, MATCH('O5 Details by Class &amp; Accounts'!BA$18, 'E2 Allocators'!$B$15:$W$15, 0),FALSE)*$E35)</f>
        <v>0</v>
      </c>
      <c r="BB35" s="1321">
        <f>IF(ISERROR(VLOOKUP(VLOOKUP($A35, 'E4 TB Allocation Details'!$A$18:$L$214, MATCH("Misc ID", 'E4 TB Allocation Details'!$A$18:$L$18, 0),FALSE), 'E2 Allocators'!$B$15:$W$361, MATCH('O5 Details by Class &amp; Accounts'!BB$18, 'E2 Allocators'!$B$15:$W$15, 0),FALSE)*$E35), 0, VLOOKUP(VLOOKUP($A35, 'E4 TB Allocation Details'!$A$18:$L$214, MATCH("Misc ID", 'E4 TB Allocation Details'!$A$18:$L$18, 0),FALSE), 'E2 Allocators'!$B$15:$W$361, MATCH('O5 Details by Class &amp; Accounts'!BB$18, 'E2 Allocators'!$B$15:$W$15, 0),FALSE)*$E35)</f>
        <v>0</v>
      </c>
      <c r="BC35" s="1321">
        <f>IF(ISERROR(VLOOKUP(VLOOKUP($A35, 'E4 TB Allocation Details'!$A$18:$L$214, MATCH("Misc ID", 'E4 TB Allocation Details'!$A$18:$L$18, 0),FALSE), 'E2 Allocators'!$B$15:$W$361, MATCH('O5 Details by Class &amp; Accounts'!BC$18, 'E2 Allocators'!$B$15:$W$15, 0),FALSE)*$E35), 0, VLOOKUP(VLOOKUP($A35, 'E4 TB Allocation Details'!$A$18:$L$214, MATCH("Misc ID", 'E4 TB Allocation Details'!$A$18:$L$18, 0),FALSE), 'E2 Allocators'!$B$15:$W$361, MATCH('O5 Details by Class &amp; Accounts'!BC$18, 'E2 Allocators'!$B$15:$W$15, 0),FALSE)*$E35)</f>
        <v>0</v>
      </c>
      <c r="BD35" s="1321">
        <f>IF(ISERROR(VLOOKUP(VLOOKUP($A35, 'E4 TB Allocation Details'!$A$18:$L$214, MATCH("Misc ID", 'E4 TB Allocation Details'!$A$18:$L$18, 0),FALSE), 'E2 Allocators'!$B$15:$W$361, MATCH('O5 Details by Class &amp; Accounts'!BD$18, 'E2 Allocators'!$B$15:$W$15, 0),FALSE)*$E35), 0, VLOOKUP(VLOOKUP($A35, 'E4 TB Allocation Details'!$A$18:$L$214, MATCH("Misc ID", 'E4 TB Allocation Details'!$A$18:$L$18, 0),FALSE), 'E2 Allocators'!$B$15:$W$361, MATCH('O5 Details by Class &amp; Accounts'!BD$18, 'E2 Allocators'!$B$15:$W$15, 0),FALSE)*$E35)</f>
        <v>0</v>
      </c>
      <c r="BE35" s="1321">
        <f>IF(ISERROR(VLOOKUP(VLOOKUP($A35, 'E4 TB Allocation Details'!$A$18:$L$214, MATCH("Misc ID", 'E4 TB Allocation Details'!$A$18:$L$18, 0),FALSE), 'E2 Allocators'!$B$15:$W$361, MATCH('O5 Details by Class &amp; Accounts'!BE$18, 'E2 Allocators'!$B$15:$W$15, 0),FALSE)*$E35), 0, VLOOKUP(VLOOKUP($A35, 'E4 TB Allocation Details'!$A$18:$L$214, MATCH("Misc ID", 'E4 TB Allocation Details'!$A$18:$L$18, 0),FALSE), 'E2 Allocators'!$B$15:$W$361, MATCH('O5 Details by Class &amp; Accounts'!BE$18, 'E2 Allocators'!$B$15:$W$15, 0),FALSE)*$E35)</f>
        <v>0</v>
      </c>
      <c r="BF35" s="1321">
        <f>IF(ISERROR(VLOOKUP(VLOOKUP($A35, 'E4 TB Allocation Details'!$A$18:$L$214, MATCH("Misc ID", 'E4 TB Allocation Details'!$A$18:$L$18, 0),FALSE), 'E2 Allocators'!$B$15:$W$361, MATCH('O5 Details by Class &amp; Accounts'!BF$18, 'E2 Allocators'!$B$15:$W$15, 0),FALSE)*$E35), 0, VLOOKUP(VLOOKUP($A35, 'E4 TB Allocation Details'!$A$18:$L$214, MATCH("Misc ID", 'E4 TB Allocation Details'!$A$18:$L$18, 0),FALSE), 'E2 Allocators'!$B$15:$W$361, MATCH('O5 Details by Class &amp; Accounts'!BF$18, 'E2 Allocators'!$B$15:$W$15, 0),FALSE)*$E35)</f>
        <v>0</v>
      </c>
      <c r="BG35" s="1321">
        <f>IF(ISERROR(VLOOKUP(VLOOKUP($A35, 'E4 TB Allocation Details'!$A$18:$L$214, MATCH("Misc ID", 'E4 TB Allocation Details'!$A$18:$L$18, 0),FALSE), 'E2 Allocators'!$B$15:$W$361, MATCH('O5 Details by Class &amp; Accounts'!BG$18, 'E2 Allocators'!$B$15:$W$15, 0),FALSE)*$E35), 0, VLOOKUP(VLOOKUP($A35, 'E4 TB Allocation Details'!$A$18:$L$214, MATCH("Misc ID", 'E4 TB Allocation Details'!$A$18:$L$18, 0),FALSE), 'E2 Allocators'!$B$15:$W$361, MATCH('O5 Details by Class &amp; Accounts'!BG$18, 'E2 Allocators'!$B$15:$W$15, 0),FALSE)*$E35)</f>
        <v>0</v>
      </c>
      <c r="BH35" s="1321">
        <f>IF(ISERROR(VLOOKUP(VLOOKUP($A35, 'E4 TB Allocation Details'!$A$18:$L$214, MATCH("Misc ID", 'E4 TB Allocation Details'!$A$18:$L$18, 0),FALSE), 'E2 Allocators'!$B$15:$W$361, MATCH('O5 Details by Class &amp; Accounts'!BH$18, 'E2 Allocators'!$B$15:$W$15, 0),FALSE)*$E35), 0, VLOOKUP(VLOOKUP($A35, 'E4 TB Allocation Details'!$A$18:$L$214, MATCH("Misc ID", 'E4 TB Allocation Details'!$A$18:$L$18, 0),FALSE), 'E2 Allocators'!$B$15:$W$361, MATCH('O5 Details by Class &amp; Accounts'!BH$18, 'E2 Allocators'!$B$15:$W$15, 0),FALSE)*$E35)</f>
        <v>0</v>
      </c>
      <c r="BI35" s="1321">
        <f>IF(ISERROR(VLOOKUP(VLOOKUP($A35, 'E4 TB Allocation Details'!$A$18:$L$214, MATCH("Misc ID", 'E4 TB Allocation Details'!$A$18:$L$18, 0),FALSE), 'E2 Allocators'!$B$15:$W$361, MATCH('O5 Details by Class &amp; Accounts'!BI$18, 'E2 Allocators'!$B$15:$W$15, 0),FALSE)*$E35), 0, VLOOKUP(VLOOKUP($A35, 'E4 TB Allocation Details'!$A$18:$L$214, MATCH("Misc ID", 'E4 TB Allocation Details'!$A$18:$L$18, 0),FALSE), 'E2 Allocators'!$B$15:$W$361, MATCH('O5 Details by Class &amp; Accounts'!BI$18, 'E2 Allocators'!$B$15:$W$15, 0),FALSE)*$E35)</f>
        <v>0</v>
      </c>
      <c r="BJ35" s="1321">
        <f>IF(ISERROR(VLOOKUP(VLOOKUP($A35, 'E4 TB Allocation Details'!$A$18:$L$214, MATCH("Misc ID", 'E4 TB Allocation Details'!$A$18:$L$18, 0),FALSE), 'E2 Allocators'!$B$15:$W$361, MATCH('O5 Details by Class &amp; Accounts'!BJ$18, 'E2 Allocators'!$B$15:$W$15, 0),FALSE)*$E35), 0, VLOOKUP(VLOOKUP($A35, 'E4 TB Allocation Details'!$A$18:$L$214, MATCH("Misc ID", 'E4 TB Allocation Details'!$A$18:$L$18, 0),FALSE), 'E2 Allocators'!$B$15:$W$361, MATCH('O5 Details by Class &amp; Accounts'!BJ$18, 'E2 Allocators'!$B$15:$W$15, 0),FALSE)*$E35)</f>
        <v>0</v>
      </c>
      <c r="BK35" s="1321">
        <f>IF(ISERROR(VLOOKUP(VLOOKUP($A35, 'E4 TB Allocation Details'!$A$18:$L$214, MATCH("Misc ID", 'E4 TB Allocation Details'!$A$18:$L$18, 0),FALSE), 'E2 Allocators'!$B$15:$W$361, MATCH('O5 Details by Class &amp; Accounts'!BK$18, 'E2 Allocators'!$B$15:$W$15, 0),FALSE)*$E35), 0, VLOOKUP(VLOOKUP($A35, 'E4 TB Allocation Details'!$A$18:$L$214, MATCH("Misc ID", 'E4 TB Allocation Details'!$A$18:$L$18, 0),FALSE), 'E2 Allocators'!$B$15:$W$361, MATCH('O5 Details by Class &amp; Accounts'!BK$18, 'E2 Allocators'!$B$15:$W$15, 0),FALSE)*$E35)</f>
        <v>0</v>
      </c>
      <c r="BL35" s="1321">
        <f>IF(ISERROR(VLOOKUP(VLOOKUP($A35, 'E4 TB Allocation Details'!$A$18:$L$214, MATCH("Misc ID", 'E4 TB Allocation Details'!$A$18:$L$18, 0),FALSE), 'E2 Allocators'!$B$15:$W$361, MATCH('O5 Details by Class &amp; Accounts'!BL$18, 'E2 Allocators'!$B$15:$W$15, 0),FALSE)*$E35), 0, VLOOKUP(VLOOKUP($A35, 'E4 TB Allocation Details'!$A$18:$L$214, MATCH("Misc ID", 'E4 TB Allocation Details'!$A$18:$L$18, 0),FALSE), 'E2 Allocators'!$B$15:$W$361, MATCH('O5 Details by Class &amp; Accounts'!BL$18, 'E2 Allocators'!$B$15:$W$15, 0),FALSE)*$E35)</f>
        <v>0</v>
      </c>
      <c r="BM35" s="1321">
        <f>IF(ISERROR(VLOOKUP(VLOOKUP($A35, 'E4 TB Allocation Details'!$A$18:$L$214, MATCH("Misc ID", 'E4 TB Allocation Details'!$A$18:$L$18, 0),FALSE), 'E2 Allocators'!$B$15:$W$361, MATCH('O5 Details by Class &amp; Accounts'!BM$18, 'E2 Allocators'!$B$15:$W$15, 0),FALSE)*$E35), 0, VLOOKUP(VLOOKUP($A35, 'E4 TB Allocation Details'!$A$18:$L$214, MATCH("Misc ID", 'E4 TB Allocation Details'!$A$18:$L$18, 0),FALSE), 'E2 Allocators'!$B$15:$W$361, MATCH('O5 Details by Class &amp; Accounts'!BM$18, 'E2 Allocators'!$B$15:$W$15, 0),FALSE)*$E35)</f>
        <v>0</v>
      </c>
      <c r="BN35" s="1321">
        <f>IF(ISERROR(VLOOKUP(VLOOKUP($A35, 'E4 TB Allocation Details'!$A$18:$L$214, MATCH("Misc ID", 'E4 TB Allocation Details'!$A$18:$L$18, 0),FALSE), 'E2 Allocators'!$B$15:$W$361, MATCH('O5 Details by Class &amp; Accounts'!BN$18, 'E2 Allocators'!$B$15:$W$15, 0),FALSE)*$E35), 0, VLOOKUP(VLOOKUP($A35, 'E4 TB Allocation Details'!$A$18:$L$214, MATCH("Misc ID", 'E4 TB Allocation Details'!$A$18:$L$18, 0),FALSE), 'E2 Allocators'!$B$15:$W$361, MATCH('O5 Details by Class &amp; Accounts'!BN$18, 'E2 Allocators'!$B$15:$W$15, 0),FALSE)*$E35)</f>
        <v>0</v>
      </c>
      <c r="BO35" s="1321">
        <f>IF(ISERROR(VLOOKUP(VLOOKUP($A35, 'E4 TB Allocation Details'!$A$18:$L$214, MATCH("Misc ID", 'E4 TB Allocation Details'!$A$18:$L$18, 0),FALSE), 'E2 Allocators'!$B$15:$W$361, MATCH('O5 Details by Class &amp; Accounts'!BO$18, 'E2 Allocators'!$B$15:$W$15, 0),FALSE)*$E35), 0, VLOOKUP(VLOOKUP($A35, 'E4 TB Allocation Details'!$A$18:$L$214, MATCH("Misc ID", 'E4 TB Allocation Details'!$A$18:$L$18, 0),FALSE), 'E2 Allocators'!$B$15:$W$361, MATCH('O5 Details by Class &amp; Accounts'!BO$18, 'E2 Allocators'!$B$15:$W$15, 0),FALSE)*$E35)</f>
        <v>0</v>
      </c>
      <c r="BP35" s="1321">
        <f>IF(ISERROR(VLOOKUP(VLOOKUP($A35, 'E4 TB Allocation Details'!$A$18:$L$214, MATCH("Misc ID", 'E4 TB Allocation Details'!$A$18:$L$18, 0),FALSE), 'E2 Allocators'!$B$15:$W$361, MATCH('O5 Details by Class &amp; Accounts'!BP$18, 'E2 Allocators'!$B$15:$W$15, 0),FALSE)*$E35), 0, VLOOKUP(VLOOKUP($A35, 'E4 TB Allocation Details'!$A$18:$L$214, MATCH("Misc ID", 'E4 TB Allocation Details'!$A$18:$L$18, 0),FALSE), 'E2 Allocators'!$B$15:$W$361, MATCH('O5 Details by Class &amp; Accounts'!BP$18, 'E2 Allocators'!$B$15:$W$15, 0),FALSE)*$E35)</f>
        <v>0</v>
      </c>
      <c r="BQ35" s="1321">
        <f>IF(ISERROR(VLOOKUP(VLOOKUP($A35, 'E4 TB Allocation Details'!$A$18:$L$214, MATCH("Misc ID", 'E4 TB Allocation Details'!$A$18:$L$18, 0),FALSE), 'E2 Allocators'!$B$15:$W$361, MATCH('O5 Details by Class &amp; Accounts'!BQ$18, 'E2 Allocators'!$B$15:$W$15, 0),FALSE)*$E35), 0, VLOOKUP(VLOOKUP($A35, 'E4 TB Allocation Details'!$A$18:$L$214, MATCH("Misc ID", 'E4 TB Allocation Details'!$A$18:$L$18, 0),FALSE), 'E2 Allocators'!$B$15:$W$361, MATCH('O5 Details by Class &amp; Accounts'!BQ$18, 'E2 Allocators'!$B$15:$W$15, 0),FALSE)*$E35)</f>
        <v>0</v>
      </c>
      <c r="BR35" s="1321">
        <f>IF(ISERROR(VLOOKUP(VLOOKUP($A35, 'E4 TB Allocation Details'!$A$18:$L$214, MATCH("Misc ID", 'E4 TB Allocation Details'!$A$18:$L$18, 0),FALSE), 'E2 Allocators'!$B$15:$W$361, MATCH('O5 Details by Class &amp; Accounts'!BR$18, 'E2 Allocators'!$B$15:$W$15, 0),FALSE)*$E35), 0, VLOOKUP(VLOOKUP($A35, 'E4 TB Allocation Details'!$A$18:$L$214, MATCH("Misc ID", 'E4 TB Allocation Details'!$A$18:$L$18, 0),FALSE), 'E2 Allocators'!$B$15:$W$361, MATCH('O5 Details by Class &amp; Accounts'!BR$18, 'E2 Allocators'!$B$15:$W$15, 0),FALSE)*$E35)</f>
        <v>0</v>
      </c>
      <c r="BS35" s="1321">
        <f>SUM(AY35:BR35)</f>
        <v>0</v>
      </c>
      <c r="BT35" s="1321">
        <f>IF(ISERROR(VLOOKUP(VLOOKUP($A35, 'E4 TB Allocation Details'!$A$18:$L$214, MATCH("A &amp; G ID", 'E4 TB Allocation Details'!$A$18:$L$18, 0),FALSE), 'E2 Allocators'!$B$15:$W$361, MATCH('O5 Details by Class &amp; Accounts'!BT$18, 'E2 Allocators'!$B$15:$W$15, 0),FALSE)*$E35), 0, VLOOKUP(VLOOKUP($A35, 'E4 TB Allocation Details'!$A$18:$L$214, MATCH("A &amp; G ID", 'E4 TB Allocation Details'!$A$18:$L$18, 0),FALSE), 'E2 Allocators'!$B$15:$W$361, MATCH('O5 Details by Class &amp; Accounts'!BT$18, 'E2 Allocators'!$B$15:$W$15, 0),FALSE)*$E35)</f>
        <v>0</v>
      </c>
      <c r="BU35" s="1321">
        <f>IF(ISERROR(VLOOKUP(VLOOKUP($A35, 'E4 TB Allocation Details'!$A$18:$L$214, MATCH("A &amp; G ID", 'E4 TB Allocation Details'!$A$18:$L$18, 0),FALSE), 'E2 Allocators'!$B$15:$W$361, MATCH('O5 Details by Class &amp; Accounts'!BU$18, 'E2 Allocators'!$B$15:$W$15, 0),FALSE)*$E35), 0, VLOOKUP(VLOOKUP($A35, 'E4 TB Allocation Details'!$A$18:$L$214, MATCH("A &amp; G ID", 'E4 TB Allocation Details'!$A$18:$L$18, 0),FALSE), 'E2 Allocators'!$B$15:$W$361, MATCH('O5 Details by Class &amp; Accounts'!BU$18, 'E2 Allocators'!$B$15:$W$15, 0),FALSE)*$E35)</f>
        <v>0</v>
      </c>
      <c r="BV35" s="1321">
        <f>IF(ISERROR(VLOOKUP(VLOOKUP($A35, 'E4 TB Allocation Details'!$A$18:$L$214, MATCH("A &amp; G ID", 'E4 TB Allocation Details'!$A$18:$L$18, 0),FALSE), 'E2 Allocators'!$B$15:$W$361, MATCH('O5 Details by Class &amp; Accounts'!BV$18, 'E2 Allocators'!$B$15:$W$15, 0),FALSE)*$E35), 0, VLOOKUP(VLOOKUP($A35, 'E4 TB Allocation Details'!$A$18:$L$214, MATCH("A &amp; G ID", 'E4 TB Allocation Details'!$A$18:$L$18, 0),FALSE), 'E2 Allocators'!$B$15:$W$361, MATCH('O5 Details by Class &amp; Accounts'!BV$18, 'E2 Allocators'!$B$15:$W$15, 0),FALSE)*$E35)</f>
        <v>0</v>
      </c>
      <c r="BW35" s="1321">
        <f>IF(ISERROR(VLOOKUP(VLOOKUP($A35, 'E4 TB Allocation Details'!$A$18:$L$214, MATCH("A &amp; G ID", 'E4 TB Allocation Details'!$A$18:$L$18, 0),FALSE), 'E2 Allocators'!$B$15:$W$361, MATCH('O5 Details by Class &amp; Accounts'!BW$18, 'E2 Allocators'!$B$15:$W$15, 0),FALSE)*$E35), 0, VLOOKUP(VLOOKUP($A35, 'E4 TB Allocation Details'!$A$18:$L$214, MATCH("A &amp; G ID", 'E4 TB Allocation Details'!$A$18:$L$18, 0),FALSE), 'E2 Allocators'!$B$15:$W$361, MATCH('O5 Details by Class &amp; Accounts'!BW$18, 'E2 Allocators'!$B$15:$W$15, 0),FALSE)*$E35)</f>
        <v>0</v>
      </c>
      <c r="BX35" s="1321">
        <f>IF(ISERROR(VLOOKUP(VLOOKUP($A35, 'E4 TB Allocation Details'!$A$18:$L$214, MATCH("A &amp; G ID", 'E4 TB Allocation Details'!$A$18:$L$18, 0),FALSE), 'E2 Allocators'!$B$15:$W$361, MATCH('O5 Details by Class &amp; Accounts'!BX$18, 'E2 Allocators'!$B$15:$W$15, 0),FALSE)*$E35), 0, VLOOKUP(VLOOKUP($A35, 'E4 TB Allocation Details'!$A$18:$L$214, MATCH("A &amp; G ID", 'E4 TB Allocation Details'!$A$18:$L$18, 0),FALSE), 'E2 Allocators'!$B$15:$W$361, MATCH('O5 Details by Class &amp; Accounts'!BX$18, 'E2 Allocators'!$B$15:$W$15, 0),FALSE)*$E35)</f>
        <v>0</v>
      </c>
      <c r="BY35" s="1321">
        <f>IF(ISERROR(VLOOKUP(VLOOKUP($A35, 'E4 TB Allocation Details'!$A$18:$L$214, MATCH("A &amp; G ID", 'E4 TB Allocation Details'!$A$18:$L$18, 0),FALSE), 'E2 Allocators'!$B$15:$W$361, MATCH('O5 Details by Class &amp; Accounts'!BY$18, 'E2 Allocators'!$B$15:$W$15, 0),FALSE)*$E35), 0, VLOOKUP(VLOOKUP($A35, 'E4 TB Allocation Details'!$A$18:$L$214, MATCH("A &amp; G ID", 'E4 TB Allocation Details'!$A$18:$L$18, 0),FALSE), 'E2 Allocators'!$B$15:$W$361, MATCH('O5 Details by Class &amp; Accounts'!BY$18, 'E2 Allocators'!$B$15:$W$15, 0),FALSE)*$E35)</f>
        <v>0</v>
      </c>
      <c r="BZ35" s="1321">
        <f>IF(ISERROR(VLOOKUP(VLOOKUP($A35, 'E4 TB Allocation Details'!$A$18:$L$214, MATCH("A &amp; G ID", 'E4 TB Allocation Details'!$A$18:$L$18, 0),FALSE), 'E2 Allocators'!$B$15:$W$361, MATCH('O5 Details by Class &amp; Accounts'!BZ$18, 'E2 Allocators'!$B$15:$W$15, 0),FALSE)*$E35), 0, VLOOKUP(VLOOKUP($A35, 'E4 TB Allocation Details'!$A$18:$L$214, MATCH("A &amp; G ID", 'E4 TB Allocation Details'!$A$18:$L$18, 0),FALSE), 'E2 Allocators'!$B$15:$W$361, MATCH('O5 Details by Class &amp; Accounts'!BZ$18, 'E2 Allocators'!$B$15:$W$15, 0),FALSE)*$E35)</f>
        <v>0</v>
      </c>
      <c r="CA35" s="1321">
        <f>IF(ISERROR(VLOOKUP(VLOOKUP($A35, 'E4 TB Allocation Details'!$A$18:$L$214, MATCH("A &amp; G ID", 'E4 TB Allocation Details'!$A$18:$L$18, 0),FALSE), 'E2 Allocators'!$B$15:$W$361, MATCH('O5 Details by Class &amp; Accounts'!CA$18, 'E2 Allocators'!$B$15:$W$15, 0),FALSE)*$E35), 0, VLOOKUP(VLOOKUP($A35, 'E4 TB Allocation Details'!$A$18:$L$214, MATCH("A &amp; G ID", 'E4 TB Allocation Details'!$A$18:$L$18, 0),FALSE), 'E2 Allocators'!$B$15:$W$361, MATCH('O5 Details by Class &amp; Accounts'!CA$18, 'E2 Allocators'!$B$15:$W$15, 0),FALSE)*$E35)</f>
        <v>0</v>
      </c>
      <c r="CB35" s="1321">
        <f>IF(ISERROR(VLOOKUP(VLOOKUP($A35, 'E4 TB Allocation Details'!$A$18:$L$214, MATCH("A &amp; G ID", 'E4 TB Allocation Details'!$A$18:$L$18, 0),FALSE), 'E2 Allocators'!$B$15:$W$361, MATCH('O5 Details by Class &amp; Accounts'!CB$18, 'E2 Allocators'!$B$15:$W$15, 0),FALSE)*$E35), 0, VLOOKUP(VLOOKUP($A35, 'E4 TB Allocation Details'!$A$18:$L$214, MATCH("A &amp; G ID", 'E4 TB Allocation Details'!$A$18:$L$18, 0),FALSE), 'E2 Allocators'!$B$15:$W$361, MATCH('O5 Details by Class &amp; Accounts'!CB$18, 'E2 Allocators'!$B$15:$W$15, 0),FALSE)*$E35)</f>
        <v>0</v>
      </c>
      <c r="CC35" s="1321">
        <f>IF(ISERROR(VLOOKUP(VLOOKUP($A35, 'E4 TB Allocation Details'!$A$18:$L$214, MATCH("A &amp; G ID", 'E4 TB Allocation Details'!$A$18:$L$18, 0),FALSE), 'E2 Allocators'!$B$15:$W$361, MATCH('O5 Details by Class &amp; Accounts'!CC$18, 'E2 Allocators'!$B$15:$W$15, 0),FALSE)*$E35), 0, VLOOKUP(VLOOKUP($A35, 'E4 TB Allocation Details'!$A$18:$L$214, MATCH("A &amp; G ID", 'E4 TB Allocation Details'!$A$18:$L$18, 0),FALSE), 'E2 Allocators'!$B$15:$W$361, MATCH('O5 Details by Class &amp; Accounts'!CC$18, 'E2 Allocators'!$B$15:$W$15, 0),FALSE)*$E35)</f>
        <v>0</v>
      </c>
      <c r="CD35" s="1321">
        <f>IF(ISERROR(VLOOKUP(VLOOKUP($A35, 'E4 TB Allocation Details'!$A$18:$L$214, MATCH("A &amp; G ID", 'E4 TB Allocation Details'!$A$18:$L$18, 0),FALSE), 'E2 Allocators'!$B$15:$W$361, MATCH('O5 Details by Class &amp; Accounts'!CD$18, 'E2 Allocators'!$B$15:$W$15, 0),FALSE)*$E35), 0, VLOOKUP(VLOOKUP($A35, 'E4 TB Allocation Details'!$A$18:$L$214, MATCH("A &amp; G ID", 'E4 TB Allocation Details'!$A$18:$L$18, 0),FALSE), 'E2 Allocators'!$B$15:$W$361, MATCH('O5 Details by Class &amp; Accounts'!CD$18, 'E2 Allocators'!$B$15:$W$15, 0),FALSE)*$E35)</f>
        <v>0</v>
      </c>
      <c r="CE35" s="1321">
        <f>IF(ISERROR(VLOOKUP(VLOOKUP($A35, 'E4 TB Allocation Details'!$A$18:$L$214, MATCH("A &amp; G ID", 'E4 TB Allocation Details'!$A$18:$L$18, 0),FALSE), 'E2 Allocators'!$B$15:$W$361, MATCH('O5 Details by Class &amp; Accounts'!CE$18, 'E2 Allocators'!$B$15:$W$15, 0),FALSE)*$E35), 0, VLOOKUP(VLOOKUP($A35, 'E4 TB Allocation Details'!$A$18:$L$214, MATCH("A &amp; G ID", 'E4 TB Allocation Details'!$A$18:$L$18, 0),FALSE), 'E2 Allocators'!$B$15:$W$361, MATCH('O5 Details by Class &amp; Accounts'!CE$18, 'E2 Allocators'!$B$15:$W$15, 0),FALSE)*$E35)</f>
        <v>0</v>
      </c>
      <c r="CF35" s="1321">
        <f>IF(ISERROR(VLOOKUP(VLOOKUP($A35, 'E4 TB Allocation Details'!$A$18:$L$214, MATCH("A &amp; G ID", 'E4 TB Allocation Details'!$A$18:$L$18, 0),FALSE), 'E2 Allocators'!$B$15:$W$361, MATCH('O5 Details by Class &amp; Accounts'!CF$18, 'E2 Allocators'!$B$15:$W$15, 0),FALSE)*$E35), 0, VLOOKUP(VLOOKUP($A35, 'E4 TB Allocation Details'!$A$18:$L$214, MATCH("A &amp; G ID", 'E4 TB Allocation Details'!$A$18:$L$18, 0),FALSE), 'E2 Allocators'!$B$15:$W$361, MATCH('O5 Details by Class &amp; Accounts'!CF$18, 'E2 Allocators'!$B$15:$W$15, 0),FALSE)*$E35)</f>
        <v>0</v>
      </c>
      <c r="CG35" s="1321">
        <f>IF(ISERROR(VLOOKUP(VLOOKUP($A35, 'E4 TB Allocation Details'!$A$18:$L$214, MATCH("A &amp; G ID", 'E4 TB Allocation Details'!$A$18:$L$18, 0),FALSE), 'E2 Allocators'!$B$15:$W$361, MATCH('O5 Details by Class &amp; Accounts'!CG$18, 'E2 Allocators'!$B$15:$W$15, 0),FALSE)*$E35), 0, VLOOKUP(VLOOKUP($A35, 'E4 TB Allocation Details'!$A$18:$L$214, MATCH("A &amp; G ID", 'E4 TB Allocation Details'!$A$18:$L$18, 0),FALSE), 'E2 Allocators'!$B$15:$W$361, MATCH('O5 Details by Class &amp; Accounts'!CG$18, 'E2 Allocators'!$B$15:$W$15, 0),FALSE)*$E35)</f>
        <v>0</v>
      </c>
      <c r="CH35" s="1321">
        <f>IF(ISERROR(VLOOKUP(VLOOKUP($A35, 'E4 TB Allocation Details'!$A$18:$L$214, MATCH("A &amp; G ID", 'E4 TB Allocation Details'!$A$18:$L$18, 0),FALSE), 'E2 Allocators'!$B$15:$W$361, MATCH('O5 Details by Class &amp; Accounts'!CH$18, 'E2 Allocators'!$B$15:$W$15, 0),FALSE)*$E35), 0, VLOOKUP(VLOOKUP($A35, 'E4 TB Allocation Details'!$A$18:$L$214, MATCH("A &amp; G ID", 'E4 TB Allocation Details'!$A$18:$L$18, 0),FALSE), 'E2 Allocators'!$B$15:$W$361, MATCH('O5 Details by Class &amp; Accounts'!CH$18, 'E2 Allocators'!$B$15:$W$15, 0),FALSE)*$E35)</f>
        <v>0</v>
      </c>
      <c r="CI35" s="1321">
        <f>IF(ISERROR(VLOOKUP(VLOOKUP($A35, 'E4 TB Allocation Details'!$A$18:$L$214, MATCH("A &amp; G ID", 'E4 TB Allocation Details'!$A$18:$L$18, 0),FALSE), 'E2 Allocators'!$B$15:$W$361, MATCH('O5 Details by Class &amp; Accounts'!CI$18, 'E2 Allocators'!$B$15:$W$15, 0),FALSE)*$E35), 0, VLOOKUP(VLOOKUP($A35, 'E4 TB Allocation Details'!$A$18:$L$214, MATCH("A &amp; G ID", 'E4 TB Allocation Details'!$A$18:$L$18, 0),FALSE), 'E2 Allocators'!$B$15:$W$361, MATCH('O5 Details by Class &amp; Accounts'!CI$18, 'E2 Allocators'!$B$15:$W$15, 0),FALSE)*$E35)</f>
        <v>0</v>
      </c>
      <c r="CJ35" s="1321">
        <f>IF(ISERROR(VLOOKUP(VLOOKUP($A35, 'E4 TB Allocation Details'!$A$18:$L$214, MATCH("A &amp; G ID", 'E4 TB Allocation Details'!$A$18:$L$18, 0),FALSE), 'E2 Allocators'!$B$15:$W$361, MATCH('O5 Details by Class &amp; Accounts'!CJ$18, 'E2 Allocators'!$B$15:$W$15, 0),FALSE)*$E35), 0, VLOOKUP(VLOOKUP($A35, 'E4 TB Allocation Details'!$A$18:$L$214, MATCH("A &amp; G ID", 'E4 TB Allocation Details'!$A$18:$L$18, 0),FALSE), 'E2 Allocators'!$B$15:$W$361, MATCH('O5 Details by Class &amp; Accounts'!CJ$18, 'E2 Allocators'!$B$15:$W$15, 0),FALSE)*$E35)</f>
        <v>0</v>
      </c>
      <c r="CK35" s="1321">
        <f>IF(ISERROR(VLOOKUP(VLOOKUP($A35, 'E4 TB Allocation Details'!$A$18:$L$214, MATCH("A &amp; G ID", 'E4 TB Allocation Details'!$A$18:$L$18, 0),FALSE), 'E2 Allocators'!$B$15:$W$361, MATCH('O5 Details by Class &amp; Accounts'!CK$18, 'E2 Allocators'!$B$15:$W$15, 0),FALSE)*$E35), 0, VLOOKUP(VLOOKUP($A35, 'E4 TB Allocation Details'!$A$18:$L$214, MATCH("A &amp; G ID", 'E4 TB Allocation Details'!$A$18:$L$18, 0),FALSE), 'E2 Allocators'!$B$15:$W$361, MATCH('O5 Details by Class &amp; Accounts'!CK$18, 'E2 Allocators'!$B$15:$W$15, 0),FALSE)*$E35)</f>
        <v>0</v>
      </c>
      <c r="CL35" s="1321">
        <f>IF(ISERROR(VLOOKUP(VLOOKUP($A35, 'E4 TB Allocation Details'!$A$18:$L$214, MATCH("A &amp; G ID", 'E4 TB Allocation Details'!$A$18:$L$18, 0),FALSE), 'E2 Allocators'!$B$15:$W$361, MATCH('O5 Details by Class &amp; Accounts'!CL$18, 'E2 Allocators'!$B$15:$W$15, 0),FALSE)*$E35), 0, VLOOKUP(VLOOKUP($A35, 'E4 TB Allocation Details'!$A$18:$L$214, MATCH("A &amp; G ID", 'E4 TB Allocation Details'!$A$18:$L$18, 0),FALSE), 'E2 Allocators'!$B$15:$W$361, MATCH('O5 Details by Class &amp; Accounts'!CL$18, 'E2 Allocators'!$B$15:$W$15, 0),FALSE)*$E35)</f>
        <v>0</v>
      </c>
      <c r="CM35" s="1321">
        <f>IF(ISERROR(VLOOKUP(VLOOKUP($A35, 'E4 TB Allocation Details'!$A$18:$L$214, MATCH("A &amp; G ID", 'E4 TB Allocation Details'!$A$18:$L$18, 0),FALSE), 'E2 Allocators'!$B$15:$W$361, MATCH('O5 Details by Class &amp; Accounts'!CM$18, 'E2 Allocators'!$B$15:$W$15, 0),FALSE)*$E35), 0, VLOOKUP(VLOOKUP($A35, 'E4 TB Allocation Details'!$A$18:$L$214, MATCH("A &amp; G ID", 'E4 TB Allocation Details'!$A$18:$L$18, 0),FALSE), 'E2 Allocators'!$B$15:$W$361, MATCH('O5 Details by Class &amp; Accounts'!CM$18, 'E2 Allocators'!$B$15:$W$15, 0),FALSE)*$E35)</f>
        <v>0</v>
      </c>
      <c r="CN35" s="1321">
        <f>SUM(BT35:CM35)</f>
        <v>0</v>
      </c>
      <c r="CO35" s="1650">
        <f>+E35-AC35-AX35-BS35-CN35</f>
        <v>0</v>
      </c>
      <c r="CQ35" s="1898" t="s">
        <v>704</v>
      </c>
    </row>
    <row r="36" spans="1:95" s="64" customFormat="1" ht="25.5">
      <c r="A36" s="1087" t="s">
        <v>494</v>
      </c>
      <c r="B36" s="1088" t="s">
        <v>1287</v>
      </c>
      <c r="C36" s="1647">
        <f>IF(ISERROR(VLOOKUP($A36,'I3 TB Data'!$A$19:$H$484,MATCH('O5 Details by Class &amp; Accounts'!$C$18, 'I3 TB Data'!$A$19:$H$19,0),0)), 0, VLOOKUP($A36,'I3 TB Data'!$A$19:$H$484,MATCH('O5 Details by Class &amp; Accounts'!$C$18,'I3 TB Data'!$A$19:$H$19,0),0))</f>
        <v>0</v>
      </c>
      <c r="D36" s="1648">
        <f>'I4 BO ASSETS'!E33</f>
        <v>1.0000000000000001E-5</v>
      </c>
      <c r="E36" s="1647">
        <f t="shared" si="6"/>
        <v>1.0000000000000001E-5</v>
      </c>
      <c r="F36" s="1649">
        <f>IF(ISERROR(VLOOKUP($A36, 'E1 Categorization'!A33:E124, MATCH("Customer Component", 'E1 Categorization'!$A$33:$E$33,0), 0)), 0, IF(VLOOKUP($A36, 'E1 Categorization'!A33:E124, MATCH("Customer Component", 'E1 Categorization'!$A$33:$E$33,0), 0)=0, 'O5 Details by Class &amp; Accounts'!$E36, IF(AND(VLOOKUP($A36, 'E1 Categorization'!A33:E124, MATCH("Customer Component", 'E1 Categorization'!$A$33:$E$33,0), 0) &gt;0, VLOOKUP($A36, 'E1 Categorization'!A33:E124, MATCH("Customer Component", 'E1 Categorization'!$A$33:$E$33,0), 0)&lt;1), 'O5 Details by Class &amp; Accounts'!$E36*(1-VLOOKUP($A36, 'E1 Categorization'!A33:E124, MATCH("Customer Component", 'E1 Categorization'!$A$33:$E$33,0), 0)), 0)))</f>
        <v>1.0000000000000001E-5</v>
      </c>
      <c r="G36" s="1649">
        <f>IF(ISERROR(VLOOKUP($A36, 'E1 Categorization'!A33:E124, MATCH("Customer Component", 'E1 Categorization'!$A$33:$E$33,0), 0)),0, IF(VLOOKUP($A36, 'E1 Categorization'!A33:E124, MATCH("Customer Component", 'E1 Categorization'!$A$33:$E$33,0), 0)=0, 0, IF(AND(VLOOKUP($A36, 'E1 Categorization'!A33:E124, MATCH("Customer Component", 'E1 Categorization'!$A$33:$E$33,0), 0) &gt;0, VLOOKUP($A36, 'E1 Categorization'!A33:E124, MATCH("Customer Component", 'E1 Categorization'!$A$33:$E$33,0), 0)&lt;1), 'O5 Details by Class &amp; Accounts'!$E36*(VLOOKUP($A36, 'E1 Categorization'!A33:E124, MATCH("Customer Component", 'E1 Categorization'!$A$33:$E$33,0), 0)), 'O5 Details by Class &amp; Accounts'!$E36)))</f>
        <v>0</v>
      </c>
      <c r="H36" s="1321">
        <f>F36+G36</f>
        <v>1.0000000000000001E-5</v>
      </c>
      <c r="I36" s="1321">
        <f>IF(ISERROR(VLOOKUP(VLOOKUP($A36, 'E4 TB Allocation Details'!$A$18:$L$214, MATCH("Demand ID", 'E4 TB Allocation Details'!$A$18:$L$18, 0),FALSE), 'E2 Allocators'!$B$15:$W$361, MATCH('O5 Details by Class &amp; Accounts'!I$18, 'E2 Allocators'!$B$15:$W$15, 0),FALSE)*$F36), 0, VLOOKUP(VLOOKUP($A36, 'E4 TB Allocation Details'!$A$18:$L$214, MATCH("Demand ID", 'E4 TB Allocation Details'!$A$18:$L$18, 0),FALSE), 'E2 Allocators'!$B$15:$W$361, MATCH('O5 Details by Class &amp; Accounts'!I$18, 'E2 Allocators'!$B$15:$W$15, 0),FALSE)*$F36)</f>
        <v>4.8331159640572554E-6</v>
      </c>
      <c r="J36" s="1321">
        <f>IF(ISERROR(VLOOKUP(VLOOKUP($A36, 'E4 TB Allocation Details'!$A$18:$L$214, MATCH("Demand ID", 'E4 TB Allocation Details'!$A$18:$L$18, 0),FALSE), 'E2 Allocators'!$B$15:$W$361, MATCH('O5 Details by Class &amp; Accounts'!J$18, 'E2 Allocators'!$B$15:$W$15, 0),FALSE)*$F36), 0, VLOOKUP(VLOOKUP($A36, 'E4 TB Allocation Details'!$A$18:$L$214, MATCH("Demand ID", 'E4 TB Allocation Details'!$A$18:$L$18, 0),FALSE), 'E2 Allocators'!$B$15:$W$361, MATCH('O5 Details by Class &amp; Accounts'!J$18, 'E2 Allocators'!$B$15:$W$15, 0),FALSE)*$F36)</f>
        <v>2.539951819201062E-6</v>
      </c>
      <c r="K36" s="1321">
        <f>IF(ISERROR(VLOOKUP(VLOOKUP($A36, 'E4 TB Allocation Details'!$A$18:$L$214, MATCH("Demand ID", 'E4 TB Allocation Details'!$A$18:$L$18, 0),FALSE), 'E2 Allocators'!$B$15:$W$361, MATCH('O5 Details by Class &amp; Accounts'!K$18, 'E2 Allocators'!$B$15:$W$15, 0),FALSE)*$F36), 0, VLOOKUP(VLOOKUP($A36, 'E4 TB Allocation Details'!$A$18:$L$214, MATCH("Demand ID", 'E4 TB Allocation Details'!$A$18:$L$18, 0),FALSE), 'E2 Allocators'!$B$15:$W$361, MATCH('O5 Details by Class &amp; Accounts'!K$18, 'E2 Allocators'!$B$15:$W$15, 0),FALSE)*$F36)</f>
        <v>2.606110528190997E-6</v>
      </c>
      <c r="L36" s="1321">
        <f>IF(ISERROR(VLOOKUP(VLOOKUP($A36, 'E4 TB Allocation Details'!$A$18:$L$214, MATCH("Demand ID", 'E4 TB Allocation Details'!$A$18:$L$18, 0),FALSE), 'E2 Allocators'!$B$15:$W$361, MATCH('O5 Details by Class &amp; Accounts'!L$18, 'E2 Allocators'!$B$15:$W$15, 0),FALSE)*$F36), 0, VLOOKUP(VLOOKUP($A36, 'E4 TB Allocation Details'!$A$18:$L$214, MATCH("Demand ID", 'E4 TB Allocation Details'!$A$18:$L$18, 0),FALSE), 'E2 Allocators'!$B$15:$W$361, MATCH('O5 Details by Class &amp; Accounts'!L$18, 'E2 Allocators'!$B$15:$W$15, 0),FALSE)*$F36)</f>
        <v>0</v>
      </c>
      <c r="M36" s="1321">
        <f>IF(ISERROR(VLOOKUP(VLOOKUP($A36, 'E4 TB Allocation Details'!$A$18:$L$214, MATCH("Demand ID", 'E4 TB Allocation Details'!$A$18:$L$18, 0),FALSE), 'E2 Allocators'!$B$15:$W$361, MATCH('O5 Details by Class &amp; Accounts'!M$18, 'E2 Allocators'!$B$15:$W$15, 0),FALSE)*$F36), 0, VLOOKUP(VLOOKUP($A36, 'E4 TB Allocation Details'!$A$18:$L$214, MATCH("Demand ID", 'E4 TB Allocation Details'!$A$18:$L$18, 0),FALSE), 'E2 Allocators'!$B$15:$W$361, MATCH('O5 Details by Class &amp; Accounts'!M$18, 'E2 Allocators'!$B$15:$W$15, 0),FALSE)*$F36)</f>
        <v>0</v>
      </c>
      <c r="N36" s="1321">
        <f>IF(ISERROR(VLOOKUP(VLOOKUP($A36, 'E4 TB Allocation Details'!$A$18:$L$214, MATCH("Demand ID", 'E4 TB Allocation Details'!$A$18:$L$18, 0),FALSE), 'E2 Allocators'!$B$15:$W$361, MATCH('O5 Details by Class &amp; Accounts'!N$18, 'E2 Allocators'!$B$15:$W$15, 0),FALSE)*$F36), 0, VLOOKUP(VLOOKUP($A36, 'E4 TB Allocation Details'!$A$18:$L$214, MATCH("Demand ID", 'E4 TB Allocation Details'!$A$18:$L$18, 0),FALSE), 'E2 Allocators'!$B$15:$W$361, MATCH('O5 Details by Class &amp; Accounts'!N$18, 'E2 Allocators'!$B$15:$W$15, 0),FALSE)*$F36)</f>
        <v>0</v>
      </c>
      <c r="O36" s="1321">
        <f>IF(ISERROR(VLOOKUP(VLOOKUP($A36, 'E4 TB Allocation Details'!$A$18:$L$214, MATCH("Demand ID", 'E4 TB Allocation Details'!$A$18:$L$18, 0),FALSE), 'E2 Allocators'!$B$15:$W$361, MATCH('O5 Details by Class &amp; Accounts'!O$18, 'E2 Allocators'!$B$15:$W$15, 0),FALSE)*$F36), 0, VLOOKUP(VLOOKUP($A36, 'E4 TB Allocation Details'!$A$18:$L$214, MATCH("Demand ID", 'E4 TB Allocation Details'!$A$18:$L$18, 0),FALSE), 'E2 Allocators'!$B$15:$W$361, MATCH('O5 Details by Class &amp; Accounts'!O$18, 'E2 Allocators'!$B$15:$W$15, 0),FALSE)*$F36)</f>
        <v>5.066501923636375E-9</v>
      </c>
      <c r="P36" s="1321">
        <f>IF(ISERROR(VLOOKUP(VLOOKUP($A36, 'E4 TB Allocation Details'!$A$18:$L$214, MATCH("Demand ID", 'E4 TB Allocation Details'!$A$18:$L$18, 0),FALSE), 'E2 Allocators'!$B$15:$W$361, MATCH('O5 Details by Class &amp; Accounts'!P$18, 'E2 Allocators'!$B$15:$W$15, 0),FALSE)*$F36), 0, VLOOKUP(VLOOKUP($A36, 'E4 TB Allocation Details'!$A$18:$L$214, MATCH("Demand ID", 'E4 TB Allocation Details'!$A$18:$L$18, 0),FALSE), 'E2 Allocators'!$B$15:$W$361, MATCH('O5 Details by Class &amp; Accounts'!P$18, 'E2 Allocators'!$B$15:$W$15, 0),FALSE)*$F36)</f>
        <v>0</v>
      </c>
      <c r="Q36" s="1321">
        <f>IF(ISERROR(VLOOKUP(VLOOKUP($A36, 'E4 TB Allocation Details'!$A$18:$L$214, MATCH("Demand ID", 'E4 TB Allocation Details'!$A$18:$L$18, 0),FALSE), 'E2 Allocators'!$B$15:$W$361, MATCH('O5 Details by Class &amp; Accounts'!Q$18, 'E2 Allocators'!$B$15:$W$15, 0),FALSE)*$F36), 0, VLOOKUP(VLOOKUP($A36, 'E4 TB Allocation Details'!$A$18:$L$214, MATCH("Demand ID", 'E4 TB Allocation Details'!$A$18:$L$18, 0),FALSE), 'E2 Allocators'!$B$15:$W$361, MATCH('O5 Details by Class &amp; Accounts'!Q$18, 'E2 Allocators'!$B$15:$W$15, 0),FALSE)*$F36)</f>
        <v>1.5755186627049892E-8</v>
      </c>
      <c r="R36" s="1321">
        <f>IF(ISERROR(VLOOKUP(VLOOKUP($A36, 'E4 TB Allocation Details'!$A$18:$L$214, MATCH("Demand ID", 'E4 TB Allocation Details'!$A$18:$L$18, 0),FALSE), 'E2 Allocators'!$B$15:$W$361, MATCH('O5 Details by Class &amp; Accounts'!R$18, 'E2 Allocators'!$B$15:$W$15, 0),FALSE)*$F36), 0, VLOOKUP(VLOOKUP($A36, 'E4 TB Allocation Details'!$A$18:$L$214, MATCH("Demand ID", 'E4 TB Allocation Details'!$A$18:$L$18, 0),FALSE), 'E2 Allocators'!$B$15:$W$361, MATCH('O5 Details by Class &amp; Accounts'!R$18, 'E2 Allocators'!$B$15:$W$15, 0),FALSE)*$F36)</f>
        <v>0</v>
      </c>
      <c r="S36" s="1321">
        <f>IF(ISERROR(VLOOKUP(VLOOKUP($A36, 'E4 TB Allocation Details'!$A$18:$L$214, MATCH("Demand ID", 'E4 TB Allocation Details'!$A$18:$L$18, 0),FALSE), 'E2 Allocators'!$B$15:$W$361, MATCH('O5 Details by Class &amp; Accounts'!S$18, 'E2 Allocators'!$B$15:$W$15, 0),FALSE)*$F36), 0, VLOOKUP(VLOOKUP($A36, 'E4 TB Allocation Details'!$A$18:$L$214, MATCH("Demand ID", 'E4 TB Allocation Details'!$A$18:$L$18, 0),FALSE), 'E2 Allocators'!$B$15:$W$361, MATCH('O5 Details by Class &amp; Accounts'!S$18, 'E2 Allocators'!$B$15:$W$15, 0),FALSE)*$F36)</f>
        <v>0</v>
      </c>
      <c r="T36" s="1321">
        <f>IF(ISERROR(VLOOKUP(VLOOKUP($A36, 'E4 TB Allocation Details'!$A$18:$L$214, MATCH("Demand ID", 'E4 TB Allocation Details'!$A$18:$L$18, 0),FALSE), 'E2 Allocators'!$B$15:$W$361, MATCH('O5 Details by Class &amp; Accounts'!T$18, 'E2 Allocators'!$B$15:$W$15, 0),FALSE)*$F36), 0, VLOOKUP(VLOOKUP($A36, 'E4 TB Allocation Details'!$A$18:$L$214, MATCH("Demand ID", 'E4 TB Allocation Details'!$A$18:$L$18, 0),FALSE), 'E2 Allocators'!$B$15:$W$361, MATCH('O5 Details by Class &amp; Accounts'!T$18, 'E2 Allocators'!$B$15:$W$15, 0),FALSE)*$F36)</f>
        <v>0</v>
      </c>
      <c r="U36" s="1321">
        <f>IF(ISERROR(VLOOKUP(VLOOKUP($A36, 'E4 TB Allocation Details'!$A$18:$L$214, MATCH("Demand ID", 'E4 TB Allocation Details'!$A$18:$L$18, 0),FALSE), 'E2 Allocators'!$B$15:$W$361, MATCH('O5 Details by Class &amp; Accounts'!U$18, 'E2 Allocators'!$B$15:$W$15, 0),FALSE)*$F36), 0, VLOOKUP(VLOOKUP($A36, 'E4 TB Allocation Details'!$A$18:$L$214, MATCH("Demand ID", 'E4 TB Allocation Details'!$A$18:$L$18, 0),FALSE), 'E2 Allocators'!$B$15:$W$361, MATCH('O5 Details by Class &amp; Accounts'!U$18, 'E2 Allocators'!$B$15:$W$15, 0),FALSE)*$F36)</f>
        <v>0</v>
      </c>
      <c r="V36" s="1321">
        <f>IF(ISERROR(VLOOKUP(VLOOKUP($A36, 'E4 TB Allocation Details'!$A$18:$L$214, MATCH("Demand ID", 'E4 TB Allocation Details'!$A$18:$L$18, 0),FALSE), 'E2 Allocators'!$B$15:$W$361, MATCH('O5 Details by Class &amp; Accounts'!V$18, 'E2 Allocators'!$B$15:$W$15, 0),FALSE)*$F36), 0, VLOOKUP(VLOOKUP($A36, 'E4 TB Allocation Details'!$A$18:$L$214, MATCH("Demand ID", 'E4 TB Allocation Details'!$A$18:$L$18, 0),FALSE), 'E2 Allocators'!$B$15:$W$361, MATCH('O5 Details by Class &amp; Accounts'!V$18, 'E2 Allocators'!$B$15:$W$15, 0),FALSE)*$F36)</f>
        <v>0</v>
      </c>
      <c r="W36" s="1321">
        <f>IF(ISERROR(VLOOKUP(VLOOKUP($A36, 'E4 TB Allocation Details'!$A$18:$L$214, MATCH("Demand ID", 'E4 TB Allocation Details'!$A$18:$L$18, 0),FALSE), 'E2 Allocators'!$B$15:$W$361, MATCH('O5 Details by Class &amp; Accounts'!W$18, 'E2 Allocators'!$B$15:$W$15, 0),FALSE)*$F36), 0, VLOOKUP(VLOOKUP($A36, 'E4 TB Allocation Details'!$A$18:$L$214, MATCH("Demand ID", 'E4 TB Allocation Details'!$A$18:$L$18, 0),FALSE), 'E2 Allocators'!$B$15:$W$361, MATCH('O5 Details by Class &amp; Accounts'!W$18, 'E2 Allocators'!$B$15:$W$15, 0),FALSE)*$F36)</f>
        <v>0</v>
      </c>
      <c r="X36" s="1321">
        <f>IF(ISERROR(VLOOKUP(VLOOKUP($A36, 'E4 TB Allocation Details'!$A$18:$L$214, MATCH("Demand ID", 'E4 TB Allocation Details'!$A$18:$L$18, 0),FALSE), 'E2 Allocators'!$B$15:$W$361, MATCH('O5 Details by Class &amp; Accounts'!X$18, 'E2 Allocators'!$B$15:$W$15, 0),FALSE)*$F36), 0, VLOOKUP(VLOOKUP($A36, 'E4 TB Allocation Details'!$A$18:$L$214, MATCH("Demand ID", 'E4 TB Allocation Details'!$A$18:$L$18, 0),FALSE), 'E2 Allocators'!$B$15:$W$361, MATCH('O5 Details by Class &amp; Accounts'!X$18, 'E2 Allocators'!$B$15:$W$15, 0),FALSE)*$F36)</f>
        <v>0</v>
      </c>
      <c r="Y36" s="1321">
        <f>IF(ISERROR(VLOOKUP(VLOOKUP($A36, 'E4 TB Allocation Details'!$A$18:$L$214, MATCH("Demand ID", 'E4 TB Allocation Details'!$A$18:$L$18, 0),FALSE), 'E2 Allocators'!$B$15:$W$361, MATCH('O5 Details by Class &amp; Accounts'!Y$18, 'E2 Allocators'!$B$15:$W$15, 0),FALSE)*$F36), 0, VLOOKUP(VLOOKUP($A36, 'E4 TB Allocation Details'!$A$18:$L$214, MATCH("Demand ID", 'E4 TB Allocation Details'!$A$18:$L$18, 0),FALSE), 'E2 Allocators'!$B$15:$W$361, MATCH('O5 Details by Class &amp; Accounts'!Y$18, 'E2 Allocators'!$B$15:$W$15, 0),FALSE)*$F36)</f>
        <v>0</v>
      </c>
      <c r="Z36" s="1321">
        <f>IF(ISERROR(VLOOKUP(VLOOKUP($A36, 'E4 TB Allocation Details'!$A$18:$L$214, MATCH("Demand ID", 'E4 TB Allocation Details'!$A$18:$L$18, 0),FALSE), 'E2 Allocators'!$B$15:$W$361, MATCH('O5 Details by Class &amp; Accounts'!Z$18, 'E2 Allocators'!$B$15:$W$15, 0),FALSE)*$F36), 0, VLOOKUP(VLOOKUP($A36, 'E4 TB Allocation Details'!$A$18:$L$214, MATCH("Demand ID", 'E4 TB Allocation Details'!$A$18:$L$18, 0),FALSE), 'E2 Allocators'!$B$15:$W$361, MATCH('O5 Details by Class &amp; Accounts'!Z$18, 'E2 Allocators'!$B$15:$W$15, 0),FALSE)*$F36)</f>
        <v>0</v>
      </c>
      <c r="AA36" s="1321">
        <f>IF(ISERROR(VLOOKUP(VLOOKUP($A36, 'E4 TB Allocation Details'!$A$18:$L$214, MATCH("Demand ID", 'E4 TB Allocation Details'!$A$18:$L$18, 0),FALSE), 'E2 Allocators'!$B$15:$W$361, MATCH('O5 Details by Class &amp; Accounts'!AA$18, 'E2 Allocators'!$B$15:$W$15, 0),FALSE)*$F36), 0, VLOOKUP(VLOOKUP($A36, 'E4 TB Allocation Details'!$A$18:$L$214, MATCH("Demand ID", 'E4 TB Allocation Details'!$A$18:$L$18, 0),FALSE), 'E2 Allocators'!$B$15:$W$361, MATCH('O5 Details by Class &amp; Accounts'!AA$18, 'E2 Allocators'!$B$15:$W$15, 0),FALSE)*$F36)</f>
        <v>0</v>
      </c>
      <c r="AB36" s="1321">
        <f>IF(ISERROR(VLOOKUP(VLOOKUP($A36, 'E4 TB Allocation Details'!$A$18:$L$214, MATCH("Demand ID", 'E4 TB Allocation Details'!$A$18:$L$18, 0),FALSE), 'E2 Allocators'!$B$15:$W$361, MATCH('O5 Details by Class &amp; Accounts'!AB$18, 'E2 Allocators'!$B$15:$W$15, 0),FALSE)*$F36), 0, VLOOKUP(VLOOKUP($A36, 'E4 TB Allocation Details'!$A$18:$L$214, MATCH("Demand ID", 'E4 TB Allocation Details'!$A$18:$L$18, 0),FALSE), 'E2 Allocators'!$B$15:$W$361, MATCH('O5 Details by Class &amp; Accounts'!AB$18, 'E2 Allocators'!$B$15:$W$15, 0),FALSE)*$F36)</f>
        <v>0</v>
      </c>
      <c r="AC36" s="1321">
        <f>SUM(I36:AB36)</f>
        <v>1.0000000000000001E-5</v>
      </c>
      <c r="AD36" s="1321">
        <f>IF(ISERROR(VLOOKUP(VLOOKUP($A36, 'E4 TB Allocation Details'!$A$18:$L$214, MATCH("Customer ID", 'E4 TB Allocation Details'!$A$18:$L$18, 0),FALSE), 'E2 Allocators'!$B$15:$W$361, MATCH('O5 Details by Class &amp; Accounts'!AD$18, 'E2 Allocators'!$B$15:$W$15, 0),FALSE)*$G36), 0, VLOOKUP(VLOOKUP($A36, 'E4 TB Allocation Details'!$A$18:$L$214, MATCH("Customer ID", 'E4 TB Allocation Details'!$A$18:$L$18, 0),FALSE), 'E2 Allocators'!$B$15:$W$361, MATCH('O5 Details by Class &amp; Accounts'!AD$18, 'E2 Allocators'!$B$15:$W$15, 0),FALSE)*$G36)</f>
        <v>0</v>
      </c>
      <c r="AE36" s="1321">
        <f>IF(ISERROR(VLOOKUP(VLOOKUP($A36, 'E4 TB Allocation Details'!$A$18:$L$214, MATCH("Customer ID", 'E4 TB Allocation Details'!$A$18:$L$18, 0),FALSE), 'E2 Allocators'!$B$15:$W$361, MATCH('O5 Details by Class &amp; Accounts'!AE$18, 'E2 Allocators'!$B$15:$W$15, 0),FALSE)*$G36), 0, VLOOKUP(VLOOKUP($A36, 'E4 TB Allocation Details'!$A$18:$L$214, MATCH("Customer ID", 'E4 TB Allocation Details'!$A$18:$L$18, 0),FALSE), 'E2 Allocators'!$B$15:$W$361, MATCH('O5 Details by Class &amp; Accounts'!AE$18, 'E2 Allocators'!$B$15:$W$15, 0),FALSE)*$G36)</f>
        <v>0</v>
      </c>
      <c r="AF36" s="1321">
        <f>IF(ISERROR(VLOOKUP(VLOOKUP($A36, 'E4 TB Allocation Details'!$A$18:$L$214, MATCH("Customer ID", 'E4 TB Allocation Details'!$A$18:$L$18, 0),FALSE), 'E2 Allocators'!$B$15:$W$361, MATCH('O5 Details by Class &amp; Accounts'!AF$18, 'E2 Allocators'!$B$15:$W$15, 0),FALSE)*$G36), 0, VLOOKUP(VLOOKUP($A36, 'E4 TB Allocation Details'!$A$18:$L$214, MATCH("Customer ID", 'E4 TB Allocation Details'!$A$18:$L$18, 0),FALSE), 'E2 Allocators'!$B$15:$W$361, MATCH('O5 Details by Class &amp; Accounts'!AF$18, 'E2 Allocators'!$B$15:$W$15, 0),FALSE)*$G36)</f>
        <v>0</v>
      </c>
      <c r="AG36" s="1321">
        <f>IF(ISERROR(VLOOKUP(VLOOKUP($A36, 'E4 TB Allocation Details'!$A$18:$L$214, MATCH("Customer ID", 'E4 TB Allocation Details'!$A$18:$L$18, 0),FALSE), 'E2 Allocators'!$B$15:$W$361, MATCH('O5 Details by Class &amp; Accounts'!AG$18, 'E2 Allocators'!$B$15:$W$15, 0),FALSE)*$G36), 0, VLOOKUP(VLOOKUP($A36, 'E4 TB Allocation Details'!$A$18:$L$214, MATCH("Customer ID", 'E4 TB Allocation Details'!$A$18:$L$18, 0),FALSE), 'E2 Allocators'!$B$15:$W$361, MATCH('O5 Details by Class &amp; Accounts'!AG$18, 'E2 Allocators'!$B$15:$W$15, 0),FALSE)*$G36)</f>
        <v>0</v>
      </c>
      <c r="AH36" s="1321">
        <f>IF(ISERROR(VLOOKUP(VLOOKUP($A36, 'E4 TB Allocation Details'!$A$18:$L$214, MATCH("Customer ID", 'E4 TB Allocation Details'!$A$18:$L$18, 0),FALSE), 'E2 Allocators'!$B$15:$W$361, MATCH('O5 Details by Class &amp; Accounts'!AH$18, 'E2 Allocators'!$B$15:$W$15, 0),FALSE)*$G36), 0, VLOOKUP(VLOOKUP($A36, 'E4 TB Allocation Details'!$A$18:$L$214, MATCH("Customer ID", 'E4 TB Allocation Details'!$A$18:$L$18, 0),FALSE), 'E2 Allocators'!$B$15:$W$361, MATCH('O5 Details by Class &amp; Accounts'!AH$18, 'E2 Allocators'!$B$15:$W$15, 0),FALSE)*$G36)</f>
        <v>0</v>
      </c>
      <c r="AI36" s="1321">
        <f>IF(ISERROR(VLOOKUP(VLOOKUP($A36, 'E4 TB Allocation Details'!$A$18:$L$214, MATCH("Customer ID", 'E4 TB Allocation Details'!$A$18:$L$18, 0),FALSE), 'E2 Allocators'!$B$15:$W$361, MATCH('O5 Details by Class &amp; Accounts'!AI$18, 'E2 Allocators'!$B$15:$W$15, 0),FALSE)*$G36), 0, VLOOKUP(VLOOKUP($A36, 'E4 TB Allocation Details'!$A$18:$L$214, MATCH("Customer ID", 'E4 TB Allocation Details'!$A$18:$L$18, 0),FALSE), 'E2 Allocators'!$B$15:$W$361, MATCH('O5 Details by Class &amp; Accounts'!AI$18, 'E2 Allocators'!$B$15:$W$15, 0),FALSE)*$G36)</f>
        <v>0</v>
      </c>
      <c r="AJ36" s="1321">
        <f>IF(ISERROR(VLOOKUP(VLOOKUP($A36, 'E4 TB Allocation Details'!$A$18:$L$214, MATCH("Customer ID", 'E4 TB Allocation Details'!$A$18:$L$18, 0),FALSE), 'E2 Allocators'!$B$15:$W$361, MATCH('O5 Details by Class &amp; Accounts'!AJ$18, 'E2 Allocators'!$B$15:$W$15, 0),FALSE)*$G36), 0, VLOOKUP(VLOOKUP($A36, 'E4 TB Allocation Details'!$A$18:$L$214, MATCH("Customer ID", 'E4 TB Allocation Details'!$A$18:$L$18, 0),FALSE), 'E2 Allocators'!$B$15:$W$361, MATCH('O5 Details by Class &amp; Accounts'!AJ$18, 'E2 Allocators'!$B$15:$W$15, 0),FALSE)*$G36)</f>
        <v>0</v>
      </c>
      <c r="AK36" s="1321">
        <f>IF(ISERROR(VLOOKUP(VLOOKUP($A36, 'E4 TB Allocation Details'!$A$18:$L$214, MATCH("Customer ID", 'E4 TB Allocation Details'!$A$18:$L$18, 0),FALSE), 'E2 Allocators'!$B$15:$W$361, MATCH('O5 Details by Class &amp; Accounts'!AK$18, 'E2 Allocators'!$B$15:$W$15, 0),FALSE)*$G36), 0, VLOOKUP(VLOOKUP($A36, 'E4 TB Allocation Details'!$A$18:$L$214, MATCH("Customer ID", 'E4 TB Allocation Details'!$A$18:$L$18, 0),FALSE), 'E2 Allocators'!$B$15:$W$361, MATCH('O5 Details by Class &amp; Accounts'!AK$18, 'E2 Allocators'!$B$15:$W$15, 0),FALSE)*$G36)</f>
        <v>0</v>
      </c>
      <c r="AL36" s="1321">
        <f>IF(ISERROR(VLOOKUP(VLOOKUP($A36, 'E4 TB Allocation Details'!$A$18:$L$214, MATCH("Customer ID", 'E4 TB Allocation Details'!$A$18:$L$18, 0),FALSE), 'E2 Allocators'!$B$15:$W$361, MATCH('O5 Details by Class &amp; Accounts'!AL$18, 'E2 Allocators'!$B$15:$W$15, 0),FALSE)*$G36), 0, VLOOKUP(VLOOKUP($A36, 'E4 TB Allocation Details'!$A$18:$L$214, MATCH("Customer ID", 'E4 TB Allocation Details'!$A$18:$L$18, 0),FALSE), 'E2 Allocators'!$B$15:$W$361, MATCH('O5 Details by Class &amp; Accounts'!AL$18, 'E2 Allocators'!$B$15:$W$15, 0),FALSE)*$G36)</f>
        <v>0</v>
      </c>
      <c r="AM36" s="1321">
        <f>IF(ISERROR(VLOOKUP(VLOOKUP($A36, 'E4 TB Allocation Details'!$A$18:$L$214, MATCH("Customer ID", 'E4 TB Allocation Details'!$A$18:$L$18, 0),FALSE), 'E2 Allocators'!$B$15:$W$361, MATCH('O5 Details by Class &amp; Accounts'!AM$18, 'E2 Allocators'!$B$15:$W$15, 0),FALSE)*$G36), 0, VLOOKUP(VLOOKUP($A36, 'E4 TB Allocation Details'!$A$18:$L$214, MATCH("Customer ID", 'E4 TB Allocation Details'!$A$18:$L$18, 0),FALSE), 'E2 Allocators'!$B$15:$W$361, MATCH('O5 Details by Class &amp; Accounts'!AM$18, 'E2 Allocators'!$B$15:$W$15, 0),FALSE)*$G36)</f>
        <v>0</v>
      </c>
      <c r="AN36" s="1321">
        <f>IF(ISERROR(VLOOKUP(VLOOKUP($A36, 'E4 TB Allocation Details'!$A$18:$L$214, MATCH("Customer ID", 'E4 TB Allocation Details'!$A$18:$L$18, 0),FALSE), 'E2 Allocators'!$B$15:$W$361, MATCH('O5 Details by Class &amp; Accounts'!AN$18, 'E2 Allocators'!$B$15:$W$15, 0),FALSE)*$G36), 0, VLOOKUP(VLOOKUP($A36, 'E4 TB Allocation Details'!$A$18:$L$214, MATCH("Customer ID", 'E4 TB Allocation Details'!$A$18:$L$18, 0),FALSE), 'E2 Allocators'!$B$15:$W$361, MATCH('O5 Details by Class &amp; Accounts'!AN$18, 'E2 Allocators'!$B$15:$W$15, 0),FALSE)*$G36)</f>
        <v>0</v>
      </c>
      <c r="AO36" s="1321">
        <f>IF(ISERROR(VLOOKUP(VLOOKUP($A36, 'E4 TB Allocation Details'!$A$18:$L$214, MATCH("Customer ID", 'E4 TB Allocation Details'!$A$18:$L$18, 0),FALSE), 'E2 Allocators'!$B$15:$W$361, MATCH('O5 Details by Class &amp; Accounts'!AO$18, 'E2 Allocators'!$B$15:$W$15, 0),FALSE)*$G36), 0, VLOOKUP(VLOOKUP($A36, 'E4 TB Allocation Details'!$A$18:$L$214, MATCH("Customer ID", 'E4 TB Allocation Details'!$A$18:$L$18, 0),FALSE), 'E2 Allocators'!$B$15:$W$361, MATCH('O5 Details by Class &amp; Accounts'!AO$18, 'E2 Allocators'!$B$15:$W$15, 0),FALSE)*$G36)</f>
        <v>0</v>
      </c>
      <c r="AP36" s="1321">
        <f>IF(ISERROR(VLOOKUP(VLOOKUP($A36, 'E4 TB Allocation Details'!$A$18:$L$214, MATCH("Customer ID", 'E4 TB Allocation Details'!$A$18:$L$18, 0),FALSE), 'E2 Allocators'!$B$15:$W$361, MATCH('O5 Details by Class &amp; Accounts'!AP$18, 'E2 Allocators'!$B$15:$W$15, 0),FALSE)*$G36), 0, VLOOKUP(VLOOKUP($A36, 'E4 TB Allocation Details'!$A$18:$L$214, MATCH("Customer ID", 'E4 TB Allocation Details'!$A$18:$L$18, 0),FALSE), 'E2 Allocators'!$B$15:$W$361, MATCH('O5 Details by Class &amp; Accounts'!AP$18, 'E2 Allocators'!$B$15:$W$15, 0),FALSE)*$G36)</f>
        <v>0</v>
      </c>
      <c r="AQ36" s="1321">
        <f>IF(ISERROR(VLOOKUP(VLOOKUP($A36, 'E4 TB Allocation Details'!$A$18:$L$214, MATCH("Customer ID", 'E4 TB Allocation Details'!$A$18:$L$18, 0),FALSE), 'E2 Allocators'!$B$15:$W$361, MATCH('O5 Details by Class &amp; Accounts'!AQ$18, 'E2 Allocators'!$B$15:$W$15, 0),FALSE)*$G36), 0, VLOOKUP(VLOOKUP($A36, 'E4 TB Allocation Details'!$A$18:$L$214, MATCH("Customer ID", 'E4 TB Allocation Details'!$A$18:$L$18, 0),FALSE), 'E2 Allocators'!$B$15:$W$361, MATCH('O5 Details by Class &amp; Accounts'!AQ$18, 'E2 Allocators'!$B$15:$W$15, 0),FALSE)*$G36)</f>
        <v>0</v>
      </c>
      <c r="AR36" s="1321">
        <f>IF(ISERROR(VLOOKUP(VLOOKUP($A36, 'E4 TB Allocation Details'!$A$18:$L$214, MATCH("Customer ID", 'E4 TB Allocation Details'!$A$18:$L$18, 0),FALSE), 'E2 Allocators'!$B$15:$W$361, MATCH('O5 Details by Class &amp; Accounts'!AR$18, 'E2 Allocators'!$B$15:$W$15, 0),FALSE)*$G36), 0, VLOOKUP(VLOOKUP($A36, 'E4 TB Allocation Details'!$A$18:$L$214, MATCH("Customer ID", 'E4 TB Allocation Details'!$A$18:$L$18, 0),FALSE), 'E2 Allocators'!$B$15:$W$361, MATCH('O5 Details by Class &amp; Accounts'!AR$18, 'E2 Allocators'!$B$15:$W$15, 0),FALSE)*$G36)</f>
        <v>0</v>
      </c>
      <c r="AS36" s="1321">
        <f>IF(ISERROR(VLOOKUP(VLOOKUP($A36, 'E4 TB Allocation Details'!$A$18:$L$214, MATCH("Customer ID", 'E4 TB Allocation Details'!$A$18:$L$18, 0),FALSE), 'E2 Allocators'!$B$15:$W$361, MATCH('O5 Details by Class &amp; Accounts'!AS$18, 'E2 Allocators'!$B$15:$W$15, 0),FALSE)*$G36), 0, VLOOKUP(VLOOKUP($A36, 'E4 TB Allocation Details'!$A$18:$L$214, MATCH("Customer ID", 'E4 TB Allocation Details'!$A$18:$L$18, 0),FALSE), 'E2 Allocators'!$B$15:$W$361, MATCH('O5 Details by Class &amp; Accounts'!AS$18, 'E2 Allocators'!$B$15:$W$15, 0),FALSE)*$G36)</f>
        <v>0</v>
      </c>
      <c r="AT36" s="1321">
        <f>IF(ISERROR(VLOOKUP(VLOOKUP($A36, 'E4 TB Allocation Details'!$A$18:$L$214, MATCH("Customer ID", 'E4 TB Allocation Details'!$A$18:$L$18, 0),FALSE), 'E2 Allocators'!$B$15:$W$361, MATCH('O5 Details by Class &amp; Accounts'!AT$18, 'E2 Allocators'!$B$15:$W$15, 0),FALSE)*$G36), 0, VLOOKUP(VLOOKUP($A36, 'E4 TB Allocation Details'!$A$18:$L$214, MATCH("Customer ID", 'E4 TB Allocation Details'!$A$18:$L$18, 0),FALSE), 'E2 Allocators'!$B$15:$W$361, MATCH('O5 Details by Class &amp; Accounts'!AT$18, 'E2 Allocators'!$B$15:$W$15, 0),FALSE)*$G36)</f>
        <v>0</v>
      </c>
      <c r="AU36" s="1321">
        <f>IF(ISERROR(VLOOKUP(VLOOKUP($A36, 'E4 TB Allocation Details'!$A$18:$L$214, MATCH("Customer ID", 'E4 TB Allocation Details'!$A$18:$L$18, 0),FALSE), 'E2 Allocators'!$B$15:$W$361, MATCH('O5 Details by Class &amp; Accounts'!AU$18, 'E2 Allocators'!$B$15:$W$15, 0),FALSE)*$G36), 0, VLOOKUP(VLOOKUP($A36, 'E4 TB Allocation Details'!$A$18:$L$214, MATCH("Customer ID", 'E4 TB Allocation Details'!$A$18:$L$18, 0),FALSE), 'E2 Allocators'!$B$15:$W$361, MATCH('O5 Details by Class &amp; Accounts'!AU$18, 'E2 Allocators'!$B$15:$W$15, 0),FALSE)*$G36)</f>
        <v>0</v>
      </c>
      <c r="AV36" s="1321">
        <f>IF(ISERROR(VLOOKUP(VLOOKUP($A36, 'E4 TB Allocation Details'!$A$18:$L$214, MATCH("Customer ID", 'E4 TB Allocation Details'!$A$18:$L$18, 0),FALSE), 'E2 Allocators'!$B$15:$W$361, MATCH('O5 Details by Class &amp; Accounts'!AV$18, 'E2 Allocators'!$B$15:$W$15, 0),FALSE)*$G36), 0, VLOOKUP(VLOOKUP($A36, 'E4 TB Allocation Details'!$A$18:$L$214, MATCH("Customer ID", 'E4 TB Allocation Details'!$A$18:$L$18, 0),FALSE), 'E2 Allocators'!$B$15:$W$361, MATCH('O5 Details by Class &amp; Accounts'!AV$18, 'E2 Allocators'!$B$15:$W$15, 0),FALSE)*$G36)</f>
        <v>0</v>
      </c>
      <c r="AW36" s="1321">
        <f>IF(ISERROR(VLOOKUP(VLOOKUP($A36, 'E4 TB Allocation Details'!$A$18:$L$214, MATCH("Customer ID", 'E4 TB Allocation Details'!$A$18:$L$18, 0),FALSE), 'E2 Allocators'!$B$15:$W$361, MATCH('O5 Details by Class &amp; Accounts'!AW$18, 'E2 Allocators'!$B$15:$W$15, 0),FALSE)*$G36), 0, VLOOKUP(VLOOKUP($A36, 'E4 TB Allocation Details'!$A$18:$L$214, MATCH("Customer ID", 'E4 TB Allocation Details'!$A$18:$L$18, 0),FALSE), 'E2 Allocators'!$B$15:$W$361, MATCH('O5 Details by Class &amp; Accounts'!AW$18, 'E2 Allocators'!$B$15:$W$15, 0),FALSE)*$G36)</f>
        <v>0</v>
      </c>
      <c r="AX36" s="1321">
        <f>SUM(AD36:AW36)</f>
        <v>0</v>
      </c>
      <c r="AY36" s="1321">
        <f>IF(ISERROR(VLOOKUP(VLOOKUP($A36, 'E4 TB Allocation Details'!$A$18:$L$214, MATCH("Misc ID", 'E4 TB Allocation Details'!$A$18:$L$18, 0),FALSE), 'E2 Allocators'!$B$15:$W$361, MATCH('O5 Details by Class &amp; Accounts'!AY$18, 'E2 Allocators'!$B$15:$W$15, 0),FALSE)*$E36), 0, VLOOKUP(VLOOKUP($A36, 'E4 TB Allocation Details'!$A$18:$L$214, MATCH("Misc ID", 'E4 TB Allocation Details'!$A$18:$L$18, 0),FALSE), 'E2 Allocators'!$B$15:$W$361, MATCH('O5 Details by Class &amp; Accounts'!AY$18, 'E2 Allocators'!$B$15:$W$15, 0),FALSE)*$E36)</f>
        <v>0</v>
      </c>
      <c r="AZ36" s="1321">
        <f>IF(ISERROR(VLOOKUP(VLOOKUP($A36, 'E4 TB Allocation Details'!$A$18:$L$214, MATCH("Misc ID", 'E4 TB Allocation Details'!$A$18:$L$18, 0),FALSE), 'E2 Allocators'!$B$15:$W$361, MATCH('O5 Details by Class &amp; Accounts'!AZ$18, 'E2 Allocators'!$B$15:$W$15, 0),FALSE)*$E36), 0, VLOOKUP(VLOOKUP($A36, 'E4 TB Allocation Details'!$A$18:$L$214, MATCH("Misc ID", 'E4 TB Allocation Details'!$A$18:$L$18, 0),FALSE), 'E2 Allocators'!$B$15:$W$361, MATCH('O5 Details by Class &amp; Accounts'!AZ$18, 'E2 Allocators'!$B$15:$W$15, 0),FALSE)*$E36)</f>
        <v>0</v>
      </c>
      <c r="BA36" s="1321">
        <f>IF(ISERROR(VLOOKUP(VLOOKUP($A36, 'E4 TB Allocation Details'!$A$18:$L$214, MATCH("Misc ID", 'E4 TB Allocation Details'!$A$18:$L$18, 0),FALSE), 'E2 Allocators'!$B$15:$W$361, MATCH('O5 Details by Class &amp; Accounts'!BA$18, 'E2 Allocators'!$B$15:$W$15, 0),FALSE)*$E36), 0, VLOOKUP(VLOOKUP($A36, 'E4 TB Allocation Details'!$A$18:$L$214, MATCH("Misc ID", 'E4 TB Allocation Details'!$A$18:$L$18, 0),FALSE), 'E2 Allocators'!$B$15:$W$361, MATCH('O5 Details by Class &amp; Accounts'!BA$18, 'E2 Allocators'!$B$15:$W$15, 0),FALSE)*$E36)</f>
        <v>0</v>
      </c>
      <c r="BB36" s="1321">
        <f>IF(ISERROR(VLOOKUP(VLOOKUP($A36, 'E4 TB Allocation Details'!$A$18:$L$214, MATCH("Misc ID", 'E4 TB Allocation Details'!$A$18:$L$18, 0),FALSE), 'E2 Allocators'!$B$15:$W$361, MATCH('O5 Details by Class &amp; Accounts'!BB$18, 'E2 Allocators'!$B$15:$W$15, 0),FALSE)*$E36), 0, VLOOKUP(VLOOKUP($A36, 'E4 TB Allocation Details'!$A$18:$L$214, MATCH("Misc ID", 'E4 TB Allocation Details'!$A$18:$L$18, 0),FALSE), 'E2 Allocators'!$B$15:$W$361, MATCH('O5 Details by Class &amp; Accounts'!BB$18, 'E2 Allocators'!$B$15:$W$15, 0),FALSE)*$E36)</f>
        <v>0</v>
      </c>
      <c r="BC36" s="1321">
        <f>IF(ISERROR(VLOOKUP(VLOOKUP($A36, 'E4 TB Allocation Details'!$A$18:$L$214, MATCH("Misc ID", 'E4 TB Allocation Details'!$A$18:$L$18, 0),FALSE), 'E2 Allocators'!$B$15:$W$361, MATCH('O5 Details by Class &amp; Accounts'!BC$18, 'E2 Allocators'!$B$15:$W$15, 0),FALSE)*$E36), 0, VLOOKUP(VLOOKUP($A36, 'E4 TB Allocation Details'!$A$18:$L$214, MATCH("Misc ID", 'E4 TB Allocation Details'!$A$18:$L$18, 0),FALSE), 'E2 Allocators'!$B$15:$W$361, MATCH('O5 Details by Class &amp; Accounts'!BC$18, 'E2 Allocators'!$B$15:$W$15, 0),FALSE)*$E36)</f>
        <v>0</v>
      </c>
      <c r="BD36" s="1321">
        <f>IF(ISERROR(VLOOKUP(VLOOKUP($A36, 'E4 TB Allocation Details'!$A$18:$L$214, MATCH("Misc ID", 'E4 TB Allocation Details'!$A$18:$L$18, 0),FALSE), 'E2 Allocators'!$B$15:$W$361, MATCH('O5 Details by Class &amp; Accounts'!BD$18, 'E2 Allocators'!$B$15:$W$15, 0),FALSE)*$E36), 0, VLOOKUP(VLOOKUP($A36, 'E4 TB Allocation Details'!$A$18:$L$214, MATCH("Misc ID", 'E4 TB Allocation Details'!$A$18:$L$18, 0),FALSE), 'E2 Allocators'!$B$15:$W$361, MATCH('O5 Details by Class &amp; Accounts'!BD$18, 'E2 Allocators'!$B$15:$W$15, 0),FALSE)*$E36)</f>
        <v>0</v>
      </c>
      <c r="BE36" s="1321">
        <f>IF(ISERROR(VLOOKUP(VLOOKUP($A36, 'E4 TB Allocation Details'!$A$18:$L$214, MATCH("Misc ID", 'E4 TB Allocation Details'!$A$18:$L$18, 0),FALSE), 'E2 Allocators'!$B$15:$W$361, MATCH('O5 Details by Class &amp; Accounts'!BE$18, 'E2 Allocators'!$B$15:$W$15, 0),FALSE)*$E36), 0, VLOOKUP(VLOOKUP($A36, 'E4 TB Allocation Details'!$A$18:$L$214, MATCH("Misc ID", 'E4 TB Allocation Details'!$A$18:$L$18, 0),FALSE), 'E2 Allocators'!$B$15:$W$361, MATCH('O5 Details by Class &amp; Accounts'!BE$18, 'E2 Allocators'!$B$15:$W$15, 0),FALSE)*$E36)</f>
        <v>0</v>
      </c>
      <c r="BF36" s="1321">
        <f>IF(ISERROR(VLOOKUP(VLOOKUP($A36, 'E4 TB Allocation Details'!$A$18:$L$214, MATCH("Misc ID", 'E4 TB Allocation Details'!$A$18:$L$18, 0),FALSE), 'E2 Allocators'!$B$15:$W$361, MATCH('O5 Details by Class &amp; Accounts'!BF$18, 'E2 Allocators'!$B$15:$W$15, 0),FALSE)*$E36), 0, VLOOKUP(VLOOKUP($A36, 'E4 TB Allocation Details'!$A$18:$L$214, MATCH("Misc ID", 'E4 TB Allocation Details'!$A$18:$L$18, 0),FALSE), 'E2 Allocators'!$B$15:$W$361, MATCH('O5 Details by Class &amp; Accounts'!BF$18, 'E2 Allocators'!$B$15:$W$15, 0),FALSE)*$E36)</f>
        <v>0</v>
      </c>
      <c r="BG36" s="1321">
        <f>IF(ISERROR(VLOOKUP(VLOOKUP($A36, 'E4 TB Allocation Details'!$A$18:$L$214, MATCH("Misc ID", 'E4 TB Allocation Details'!$A$18:$L$18, 0),FALSE), 'E2 Allocators'!$B$15:$W$361, MATCH('O5 Details by Class &amp; Accounts'!BG$18, 'E2 Allocators'!$B$15:$W$15, 0),FALSE)*$E36), 0, VLOOKUP(VLOOKUP($A36, 'E4 TB Allocation Details'!$A$18:$L$214, MATCH("Misc ID", 'E4 TB Allocation Details'!$A$18:$L$18, 0),FALSE), 'E2 Allocators'!$B$15:$W$361, MATCH('O5 Details by Class &amp; Accounts'!BG$18, 'E2 Allocators'!$B$15:$W$15, 0),FALSE)*$E36)</f>
        <v>0</v>
      </c>
      <c r="BH36" s="1321">
        <f>IF(ISERROR(VLOOKUP(VLOOKUP($A36, 'E4 TB Allocation Details'!$A$18:$L$214, MATCH("Misc ID", 'E4 TB Allocation Details'!$A$18:$L$18, 0),FALSE), 'E2 Allocators'!$B$15:$W$361, MATCH('O5 Details by Class &amp; Accounts'!BH$18, 'E2 Allocators'!$B$15:$W$15, 0),FALSE)*$E36), 0, VLOOKUP(VLOOKUP($A36, 'E4 TB Allocation Details'!$A$18:$L$214, MATCH("Misc ID", 'E4 TB Allocation Details'!$A$18:$L$18, 0),FALSE), 'E2 Allocators'!$B$15:$W$361, MATCH('O5 Details by Class &amp; Accounts'!BH$18, 'E2 Allocators'!$B$15:$W$15, 0),FALSE)*$E36)</f>
        <v>0</v>
      </c>
      <c r="BI36" s="1321">
        <f>IF(ISERROR(VLOOKUP(VLOOKUP($A36, 'E4 TB Allocation Details'!$A$18:$L$214, MATCH("Misc ID", 'E4 TB Allocation Details'!$A$18:$L$18, 0),FALSE), 'E2 Allocators'!$B$15:$W$361, MATCH('O5 Details by Class &amp; Accounts'!BI$18, 'E2 Allocators'!$B$15:$W$15, 0),FALSE)*$E36), 0, VLOOKUP(VLOOKUP($A36, 'E4 TB Allocation Details'!$A$18:$L$214, MATCH("Misc ID", 'E4 TB Allocation Details'!$A$18:$L$18, 0),FALSE), 'E2 Allocators'!$B$15:$W$361, MATCH('O5 Details by Class &amp; Accounts'!BI$18, 'E2 Allocators'!$B$15:$W$15, 0),FALSE)*$E36)</f>
        <v>0</v>
      </c>
      <c r="BJ36" s="1321">
        <f>IF(ISERROR(VLOOKUP(VLOOKUP($A36, 'E4 TB Allocation Details'!$A$18:$L$214, MATCH("Misc ID", 'E4 TB Allocation Details'!$A$18:$L$18, 0),FALSE), 'E2 Allocators'!$B$15:$W$361, MATCH('O5 Details by Class &amp; Accounts'!BJ$18, 'E2 Allocators'!$B$15:$W$15, 0),FALSE)*$E36), 0, VLOOKUP(VLOOKUP($A36, 'E4 TB Allocation Details'!$A$18:$L$214, MATCH("Misc ID", 'E4 TB Allocation Details'!$A$18:$L$18, 0),FALSE), 'E2 Allocators'!$B$15:$W$361, MATCH('O5 Details by Class &amp; Accounts'!BJ$18, 'E2 Allocators'!$B$15:$W$15, 0),FALSE)*$E36)</f>
        <v>0</v>
      </c>
      <c r="BK36" s="1321">
        <f>IF(ISERROR(VLOOKUP(VLOOKUP($A36, 'E4 TB Allocation Details'!$A$18:$L$214, MATCH("Misc ID", 'E4 TB Allocation Details'!$A$18:$L$18, 0),FALSE), 'E2 Allocators'!$B$15:$W$361, MATCH('O5 Details by Class &amp; Accounts'!BK$18, 'E2 Allocators'!$B$15:$W$15, 0),FALSE)*$E36), 0, VLOOKUP(VLOOKUP($A36, 'E4 TB Allocation Details'!$A$18:$L$214, MATCH("Misc ID", 'E4 TB Allocation Details'!$A$18:$L$18, 0),FALSE), 'E2 Allocators'!$B$15:$W$361, MATCH('O5 Details by Class &amp; Accounts'!BK$18, 'E2 Allocators'!$B$15:$W$15, 0),FALSE)*$E36)</f>
        <v>0</v>
      </c>
      <c r="BL36" s="1321">
        <f>IF(ISERROR(VLOOKUP(VLOOKUP($A36, 'E4 TB Allocation Details'!$A$18:$L$214, MATCH("Misc ID", 'E4 TB Allocation Details'!$A$18:$L$18, 0),FALSE), 'E2 Allocators'!$B$15:$W$361, MATCH('O5 Details by Class &amp; Accounts'!BL$18, 'E2 Allocators'!$B$15:$W$15, 0),FALSE)*$E36), 0, VLOOKUP(VLOOKUP($A36, 'E4 TB Allocation Details'!$A$18:$L$214, MATCH("Misc ID", 'E4 TB Allocation Details'!$A$18:$L$18, 0),FALSE), 'E2 Allocators'!$B$15:$W$361, MATCH('O5 Details by Class &amp; Accounts'!BL$18, 'E2 Allocators'!$B$15:$W$15, 0),FALSE)*$E36)</f>
        <v>0</v>
      </c>
      <c r="BM36" s="1321">
        <f>IF(ISERROR(VLOOKUP(VLOOKUP($A36, 'E4 TB Allocation Details'!$A$18:$L$214, MATCH("Misc ID", 'E4 TB Allocation Details'!$A$18:$L$18, 0),FALSE), 'E2 Allocators'!$B$15:$W$361, MATCH('O5 Details by Class &amp; Accounts'!BM$18, 'E2 Allocators'!$B$15:$W$15, 0),FALSE)*$E36), 0, VLOOKUP(VLOOKUP($A36, 'E4 TB Allocation Details'!$A$18:$L$214, MATCH("Misc ID", 'E4 TB Allocation Details'!$A$18:$L$18, 0),FALSE), 'E2 Allocators'!$B$15:$W$361, MATCH('O5 Details by Class &amp; Accounts'!BM$18, 'E2 Allocators'!$B$15:$W$15, 0),FALSE)*$E36)</f>
        <v>0</v>
      </c>
      <c r="BN36" s="1321">
        <f>IF(ISERROR(VLOOKUP(VLOOKUP($A36, 'E4 TB Allocation Details'!$A$18:$L$214, MATCH("Misc ID", 'E4 TB Allocation Details'!$A$18:$L$18, 0),FALSE), 'E2 Allocators'!$B$15:$W$361, MATCH('O5 Details by Class &amp; Accounts'!BN$18, 'E2 Allocators'!$B$15:$W$15, 0),FALSE)*$E36), 0, VLOOKUP(VLOOKUP($A36, 'E4 TB Allocation Details'!$A$18:$L$214, MATCH("Misc ID", 'E4 TB Allocation Details'!$A$18:$L$18, 0),FALSE), 'E2 Allocators'!$B$15:$W$361, MATCH('O5 Details by Class &amp; Accounts'!BN$18, 'E2 Allocators'!$B$15:$W$15, 0),FALSE)*$E36)</f>
        <v>0</v>
      </c>
      <c r="BO36" s="1321">
        <f>IF(ISERROR(VLOOKUP(VLOOKUP($A36, 'E4 TB Allocation Details'!$A$18:$L$214, MATCH("Misc ID", 'E4 TB Allocation Details'!$A$18:$L$18, 0),FALSE), 'E2 Allocators'!$B$15:$W$361, MATCH('O5 Details by Class &amp; Accounts'!BO$18, 'E2 Allocators'!$B$15:$W$15, 0),FALSE)*$E36), 0, VLOOKUP(VLOOKUP($A36, 'E4 TB Allocation Details'!$A$18:$L$214, MATCH("Misc ID", 'E4 TB Allocation Details'!$A$18:$L$18, 0),FALSE), 'E2 Allocators'!$B$15:$W$361, MATCH('O5 Details by Class &amp; Accounts'!BO$18, 'E2 Allocators'!$B$15:$W$15, 0),FALSE)*$E36)</f>
        <v>0</v>
      </c>
      <c r="BP36" s="1321">
        <f>IF(ISERROR(VLOOKUP(VLOOKUP($A36, 'E4 TB Allocation Details'!$A$18:$L$214, MATCH("Misc ID", 'E4 TB Allocation Details'!$A$18:$L$18, 0),FALSE), 'E2 Allocators'!$B$15:$W$361, MATCH('O5 Details by Class &amp; Accounts'!BP$18, 'E2 Allocators'!$B$15:$W$15, 0),FALSE)*$E36), 0, VLOOKUP(VLOOKUP($A36, 'E4 TB Allocation Details'!$A$18:$L$214, MATCH("Misc ID", 'E4 TB Allocation Details'!$A$18:$L$18, 0),FALSE), 'E2 Allocators'!$B$15:$W$361, MATCH('O5 Details by Class &amp; Accounts'!BP$18, 'E2 Allocators'!$B$15:$W$15, 0),FALSE)*$E36)</f>
        <v>0</v>
      </c>
      <c r="BQ36" s="1321">
        <f>IF(ISERROR(VLOOKUP(VLOOKUP($A36, 'E4 TB Allocation Details'!$A$18:$L$214, MATCH("Misc ID", 'E4 TB Allocation Details'!$A$18:$L$18, 0),FALSE), 'E2 Allocators'!$B$15:$W$361, MATCH('O5 Details by Class &amp; Accounts'!BQ$18, 'E2 Allocators'!$B$15:$W$15, 0),FALSE)*$E36), 0, VLOOKUP(VLOOKUP($A36, 'E4 TB Allocation Details'!$A$18:$L$214, MATCH("Misc ID", 'E4 TB Allocation Details'!$A$18:$L$18, 0),FALSE), 'E2 Allocators'!$B$15:$W$361, MATCH('O5 Details by Class &amp; Accounts'!BQ$18, 'E2 Allocators'!$B$15:$W$15, 0),FALSE)*$E36)</f>
        <v>0</v>
      </c>
      <c r="BR36" s="1321">
        <f>IF(ISERROR(VLOOKUP(VLOOKUP($A36, 'E4 TB Allocation Details'!$A$18:$L$214, MATCH("Misc ID", 'E4 TB Allocation Details'!$A$18:$L$18, 0),FALSE), 'E2 Allocators'!$B$15:$W$361, MATCH('O5 Details by Class &amp; Accounts'!BR$18, 'E2 Allocators'!$B$15:$W$15, 0),FALSE)*$E36), 0, VLOOKUP(VLOOKUP($A36, 'E4 TB Allocation Details'!$A$18:$L$214, MATCH("Misc ID", 'E4 TB Allocation Details'!$A$18:$L$18, 0),FALSE), 'E2 Allocators'!$B$15:$W$361, MATCH('O5 Details by Class &amp; Accounts'!BR$18, 'E2 Allocators'!$B$15:$W$15, 0),FALSE)*$E36)</f>
        <v>0</v>
      </c>
      <c r="BS36" s="1321">
        <f>SUM(AY36:BR36)</f>
        <v>0</v>
      </c>
      <c r="BT36" s="1321">
        <f>IF(ISERROR(VLOOKUP(VLOOKUP($A36, 'E4 TB Allocation Details'!$A$18:$L$214, MATCH("A &amp; G ID", 'E4 TB Allocation Details'!$A$18:$L$18, 0),FALSE), 'E2 Allocators'!$B$15:$W$361, MATCH('O5 Details by Class &amp; Accounts'!BT$18, 'E2 Allocators'!$B$15:$W$15, 0),FALSE)*$E36), 0, VLOOKUP(VLOOKUP($A36, 'E4 TB Allocation Details'!$A$18:$L$214, MATCH("A &amp; G ID", 'E4 TB Allocation Details'!$A$18:$L$18, 0),FALSE), 'E2 Allocators'!$B$15:$W$361, MATCH('O5 Details by Class &amp; Accounts'!BT$18, 'E2 Allocators'!$B$15:$W$15, 0),FALSE)*$E36)</f>
        <v>0</v>
      </c>
      <c r="BU36" s="1321">
        <f>IF(ISERROR(VLOOKUP(VLOOKUP($A36, 'E4 TB Allocation Details'!$A$18:$L$214, MATCH("A &amp; G ID", 'E4 TB Allocation Details'!$A$18:$L$18, 0),FALSE), 'E2 Allocators'!$B$15:$W$361, MATCH('O5 Details by Class &amp; Accounts'!BU$18, 'E2 Allocators'!$B$15:$W$15, 0),FALSE)*$E36), 0, VLOOKUP(VLOOKUP($A36, 'E4 TB Allocation Details'!$A$18:$L$214, MATCH("A &amp; G ID", 'E4 TB Allocation Details'!$A$18:$L$18, 0),FALSE), 'E2 Allocators'!$B$15:$W$361, MATCH('O5 Details by Class &amp; Accounts'!BU$18, 'E2 Allocators'!$B$15:$W$15, 0),FALSE)*$E36)</f>
        <v>0</v>
      </c>
      <c r="BV36" s="1321">
        <f>IF(ISERROR(VLOOKUP(VLOOKUP($A36, 'E4 TB Allocation Details'!$A$18:$L$214, MATCH("A &amp; G ID", 'E4 TB Allocation Details'!$A$18:$L$18, 0),FALSE), 'E2 Allocators'!$B$15:$W$361, MATCH('O5 Details by Class &amp; Accounts'!BV$18, 'E2 Allocators'!$B$15:$W$15, 0),FALSE)*$E36), 0, VLOOKUP(VLOOKUP($A36, 'E4 TB Allocation Details'!$A$18:$L$214, MATCH("A &amp; G ID", 'E4 TB Allocation Details'!$A$18:$L$18, 0),FALSE), 'E2 Allocators'!$B$15:$W$361, MATCH('O5 Details by Class &amp; Accounts'!BV$18, 'E2 Allocators'!$B$15:$W$15, 0),FALSE)*$E36)</f>
        <v>0</v>
      </c>
      <c r="BW36" s="1321">
        <f>IF(ISERROR(VLOOKUP(VLOOKUP($A36, 'E4 TB Allocation Details'!$A$18:$L$214, MATCH("A &amp; G ID", 'E4 TB Allocation Details'!$A$18:$L$18, 0),FALSE), 'E2 Allocators'!$B$15:$W$361, MATCH('O5 Details by Class &amp; Accounts'!BW$18, 'E2 Allocators'!$B$15:$W$15, 0),FALSE)*$E36), 0, VLOOKUP(VLOOKUP($A36, 'E4 TB Allocation Details'!$A$18:$L$214, MATCH("A &amp; G ID", 'E4 TB Allocation Details'!$A$18:$L$18, 0),FALSE), 'E2 Allocators'!$B$15:$W$361, MATCH('O5 Details by Class &amp; Accounts'!BW$18, 'E2 Allocators'!$B$15:$W$15, 0),FALSE)*$E36)</f>
        <v>0</v>
      </c>
      <c r="BX36" s="1321">
        <f>IF(ISERROR(VLOOKUP(VLOOKUP($A36, 'E4 TB Allocation Details'!$A$18:$L$214, MATCH("A &amp; G ID", 'E4 TB Allocation Details'!$A$18:$L$18, 0),FALSE), 'E2 Allocators'!$B$15:$W$361, MATCH('O5 Details by Class &amp; Accounts'!BX$18, 'E2 Allocators'!$B$15:$W$15, 0),FALSE)*$E36), 0, VLOOKUP(VLOOKUP($A36, 'E4 TB Allocation Details'!$A$18:$L$214, MATCH("A &amp; G ID", 'E4 TB Allocation Details'!$A$18:$L$18, 0),FALSE), 'E2 Allocators'!$B$15:$W$361, MATCH('O5 Details by Class &amp; Accounts'!BX$18, 'E2 Allocators'!$B$15:$W$15, 0),FALSE)*$E36)</f>
        <v>0</v>
      </c>
      <c r="BY36" s="1321">
        <f>IF(ISERROR(VLOOKUP(VLOOKUP($A36, 'E4 TB Allocation Details'!$A$18:$L$214, MATCH("A &amp; G ID", 'E4 TB Allocation Details'!$A$18:$L$18, 0),FALSE), 'E2 Allocators'!$B$15:$W$361, MATCH('O5 Details by Class &amp; Accounts'!BY$18, 'E2 Allocators'!$B$15:$W$15, 0),FALSE)*$E36), 0, VLOOKUP(VLOOKUP($A36, 'E4 TB Allocation Details'!$A$18:$L$214, MATCH("A &amp; G ID", 'E4 TB Allocation Details'!$A$18:$L$18, 0),FALSE), 'E2 Allocators'!$B$15:$W$361, MATCH('O5 Details by Class &amp; Accounts'!BY$18, 'E2 Allocators'!$B$15:$W$15, 0),FALSE)*$E36)</f>
        <v>0</v>
      </c>
      <c r="BZ36" s="1321">
        <f>IF(ISERROR(VLOOKUP(VLOOKUP($A36, 'E4 TB Allocation Details'!$A$18:$L$214, MATCH("A &amp; G ID", 'E4 TB Allocation Details'!$A$18:$L$18, 0),FALSE), 'E2 Allocators'!$B$15:$W$361, MATCH('O5 Details by Class &amp; Accounts'!BZ$18, 'E2 Allocators'!$B$15:$W$15, 0),FALSE)*$E36), 0, VLOOKUP(VLOOKUP($A36, 'E4 TB Allocation Details'!$A$18:$L$214, MATCH("A &amp; G ID", 'E4 TB Allocation Details'!$A$18:$L$18, 0),FALSE), 'E2 Allocators'!$B$15:$W$361, MATCH('O5 Details by Class &amp; Accounts'!BZ$18, 'E2 Allocators'!$B$15:$W$15, 0),FALSE)*$E36)</f>
        <v>0</v>
      </c>
      <c r="CA36" s="1321">
        <f>IF(ISERROR(VLOOKUP(VLOOKUP($A36, 'E4 TB Allocation Details'!$A$18:$L$214, MATCH("A &amp; G ID", 'E4 TB Allocation Details'!$A$18:$L$18, 0),FALSE), 'E2 Allocators'!$B$15:$W$361, MATCH('O5 Details by Class &amp; Accounts'!CA$18, 'E2 Allocators'!$B$15:$W$15, 0),FALSE)*$E36), 0, VLOOKUP(VLOOKUP($A36, 'E4 TB Allocation Details'!$A$18:$L$214, MATCH("A &amp; G ID", 'E4 TB Allocation Details'!$A$18:$L$18, 0),FALSE), 'E2 Allocators'!$B$15:$W$361, MATCH('O5 Details by Class &amp; Accounts'!CA$18, 'E2 Allocators'!$B$15:$W$15, 0),FALSE)*$E36)</f>
        <v>0</v>
      </c>
      <c r="CB36" s="1321">
        <f>IF(ISERROR(VLOOKUP(VLOOKUP($A36, 'E4 TB Allocation Details'!$A$18:$L$214, MATCH("A &amp; G ID", 'E4 TB Allocation Details'!$A$18:$L$18, 0),FALSE), 'E2 Allocators'!$B$15:$W$361, MATCH('O5 Details by Class &amp; Accounts'!CB$18, 'E2 Allocators'!$B$15:$W$15, 0),FALSE)*$E36), 0, VLOOKUP(VLOOKUP($A36, 'E4 TB Allocation Details'!$A$18:$L$214, MATCH("A &amp; G ID", 'E4 TB Allocation Details'!$A$18:$L$18, 0),FALSE), 'E2 Allocators'!$B$15:$W$361, MATCH('O5 Details by Class &amp; Accounts'!CB$18, 'E2 Allocators'!$B$15:$W$15, 0),FALSE)*$E36)</f>
        <v>0</v>
      </c>
      <c r="CC36" s="1321">
        <f>IF(ISERROR(VLOOKUP(VLOOKUP($A36, 'E4 TB Allocation Details'!$A$18:$L$214, MATCH("A &amp; G ID", 'E4 TB Allocation Details'!$A$18:$L$18, 0),FALSE), 'E2 Allocators'!$B$15:$W$361, MATCH('O5 Details by Class &amp; Accounts'!CC$18, 'E2 Allocators'!$B$15:$W$15, 0),FALSE)*$E36), 0, VLOOKUP(VLOOKUP($A36, 'E4 TB Allocation Details'!$A$18:$L$214, MATCH("A &amp; G ID", 'E4 TB Allocation Details'!$A$18:$L$18, 0),FALSE), 'E2 Allocators'!$B$15:$W$361, MATCH('O5 Details by Class &amp; Accounts'!CC$18, 'E2 Allocators'!$B$15:$W$15, 0),FALSE)*$E36)</f>
        <v>0</v>
      </c>
      <c r="CD36" s="1321">
        <f>IF(ISERROR(VLOOKUP(VLOOKUP($A36, 'E4 TB Allocation Details'!$A$18:$L$214, MATCH("A &amp; G ID", 'E4 TB Allocation Details'!$A$18:$L$18, 0),FALSE), 'E2 Allocators'!$B$15:$W$361, MATCH('O5 Details by Class &amp; Accounts'!CD$18, 'E2 Allocators'!$B$15:$W$15, 0),FALSE)*$E36), 0, VLOOKUP(VLOOKUP($A36, 'E4 TB Allocation Details'!$A$18:$L$214, MATCH("A &amp; G ID", 'E4 TB Allocation Details'!$A$18:$L$18, 0),FALSE), 'E2 Allocators'!$B$15:$W$361, MATCH('O5 Details by Class &amp; Accounts'!CD$18, 'E2 Allocators'!$B$15:$W$15, 0),FALSE)*$E36)</f>
        <v>0</v>
      </c>
      <c r="CE36" s="1321">
        <f>IF(ISERROR(VLOOKUP(VLOOKUP($A36, 'E4 TB Allocation Details'!$A$18:$L$214, MATCH("A &amp; G ID", 'E4 TB Allocation Details'!$A$18:$L$18, 0),FALSE), 'E2 Allocators'!$B$15:$W$361, MATCH('O5 Details by Class &amp; Accounts'!CE$18, 'E2 Allocators'!$B$15:$W$15, 0),FALSE)*$E36), 0, VLOOKUP(VLOOKUP($A36, 'E4 TB Allocation Details'!$A$18:$L$214, MATCH("A &amp; G ID", 'E4 TB Allocation Details'!$A$18:$L$18, 0),FALSE), 'E2 Allocators'!$B$15:$W$361, MATCH('O5 Details by Class &amp; Accounts'!CE$18, 'E2 Allocators'!$B$15:$W$15, 0),FALSE)*$E36)</f>
        <v>0</v>
      </c>
      <c r="CF36" s="1321">
        <f>IF(ISERROR(VLOOKUP(VLOOKUP($A36, 'E4 TB Allocation Details'!$A$18:$L$214, MATCH("A &amp; G ID", 'E4 TB Allocation Details'!$A$18:$L$18, 0),FALSE), 'E2 Allocators'!$B$15:$W$361, MATCH('O5 Details by Class &amp; Accounts'!CF$18, 'E2 Allocators'!$B$15:$W$15, 0),FALSE)*$E36), 0, VLOOKUP(VLOOKUP($A36, 'E4 TB Allocation Details'!$A$18:$L$214, MATCH("A &amp; G ID", 'E4 TB Allocation Details'!$A$18:$L$18, 0),FALSE), 'E2 Allocators'!$B$15:$W$361, MATCH('O5 Details by Class &amp; Accounts'!CF$18, 'E2 Allocators'!$B$15:$W$15, 0),FALSE)*$E36)</f>
        <v>0</v>
      </c>
      <c r="CG36" s="1321">
        <f>IF(ISERROR(VLOOKUP(VLOOKUP($A36, 'E4 TB Allocation Details'!$A$18:$L$214, MATCH("A &amp; G ID", 'E4 TB Allocation Details'!$A$18:$L$18, 0),FALSE), 'E2 Allocators'!$B$15:$W$361, MATCH('O5 Details by Class &amp; Accounts'!CG$18, 'E2 Allocators'!$B$15:$W$15, 0),FALSE)*$E36), 0, VLOOKUP(VLOOKUP($A36, 'E4 TB Allocation Details'!$A$18:$L$214, MATCH("A &amp; G ID", 'E4 TB Allocation Details'!$A$18:$L$18, 0),FALSE), 'E2 Allocators'!$B$15:$W$361, MATCH('O5 Details by Class &amp; Accounts'!CG$18, 'E2 Allocators'!$B$15:$W$15, 0),FALSE)*$E36)</f>
        <v>0</v>
      </c>
      <c r="CH36" s="1321">
        <f>IF(ISERROR(VLOOKUP(VLOOKUP($A36, 'E4 TB Allocation Details'!$A$18:$L$214, MATCH("A &amp; G ID", 'E4 TB Allocation Details'!$A$18:$L$18, 0),FALSE), 'E2 Allocators'!$B$15:$W$361, MATCH('O5 Details by Class &amp; Accounts'!CH$18, 'E2 Allocators'!$B$15:$W$15, 0),FALSE)*$E36), 0, VLOOKUP(VLOOKUP($A36, 'E4 TB Allocation Details'!$A$18:$L$214, MATCH("A &amp; G ID", 'E4 TB Allocation Details'!$A$18:$L$18, 0),FALSE), 'E2 Allocators'!$B$15:$W$361, MATCH('O5 Details by Class &amp; Accounts'!CH$18, 'E2 Allocators'!$B$15:$W$15, 0),FALSE)*$E36)</f>
        <v>0</v>
      </c>
      <c r="CI36" s="1321">
        <f>IF(ISERROR(VLOOKUP(VLOOKUP($A36, 'E4 TB Allocation Details'!$A$18:$L$214, MATCH("A &amp; G ID", 'E4 TB Allocation Details'!$A$18:$L$18, 0),FALSE), 'E2 Allocators'!$B$15:$W$361, MATCH('O5 Details by Class &amp; Accounts'!CI$18, 'E2 Allocators'!$B$15:$W$15, 0),FALSE)*$E36), 0, VLOOKUP(VLOOKUP($A36, 'E4 TB Allocation Details'!$A$18:$L$214, MATCH("A &amp; G ID", 'E4 TB Allocation Details'!$A$18:$L$18, 0),FALSE), 'E2 Allocators'!$B$15:$W$361, MATCH('O5 Details by Class &amp; Accounts'!CI$18, 'E2 Allocators'!$B$15:$W$15, 0),FALSE)*$E36)</f>
        <v>0</v>
      </c>
      <c r="CJ36" s="1321">
        <f>IF(ISERROR(VLOOKUP(VLOOKUP($A36, 'E4 TB Allocation Details'!$A$18:$L$214, MATCH("A &amp; G ID", 'E4 TB Allocation Details'!$A$18:$L$18, 0),FALSE), 'E2 Allocators'!$B$15:$W$361, MATCH('O5 Details by Class &amp; Accounts'!CJ$18, 'E2 Allocators'!$B$15:$W$15, 0),FALSE)*$E36), 0, VLOOKUP(VLOOKUP($A36, 'E4 TB Allocation Details'!$A$18:$L$214, MATCH("A &amp; G ID", 'E4 TB Allocation Details'!$A$18:$L$18, 0),FALSE), 'E2 Allocators'!$B$15:$W$361, MATCH('O5 Details by Class &amp; Accounts'!CJ$18, 'E2 Allocators'!$B$15:$W$15, 0),FALSE)*$E36)</f>
        <v>0</v>
      </c>
      <c r="CK36" s="1321">
        <f>IF(ISERROR(VLOOKUP(VLOOKUP($A36, 'E4 TB Allocation Details'!$A$18:$L$214, MATCH("A &amp; G ID", 'E4 TB Allocation Details'!$A$18:$L$18, 0),FALSE), 'E2 Allocators'!$B$15:$W$361, MATCH('O5 Details by Class &amp; Accounts'!CK$18, 'E2 Allocators'!$B$15:$W$15, 0),FALSE)*$E36), 0, VLOOKUP(VLOOKUP($A36, 'E4 TB Allocation Details'!$A$18:$L$214, MATCH("A &amp; G ID", 'E4 TB Allocation Details'!$A$18:$L$18, 0),FALSE), 'E2 Allocators'!$B$15:$W$361, MATCH('O5 Details by Class &amp; Accounts'!CK$18, 'E2 Allocators'!$B$15:$W$15, 0),FALSE)*$E36)</f>
        <v>0</v>
      </c>
      <c r="CL36" s="1321">
        <f>IF(ISERROR(VLOOKUP(VLOOKUP($A36, 'E4 TB Allocation Details'!$A$18:$L$214, MATCH("A &amp; G ID", 'E4 TB Allocation Details'!$A$18:$L$18, 0),FALSE), 'E2 Allocators'!$B$15:$W$361, MATCH('O5 Details by Class &amp; Accounts'!CL$18, 'E2 Allocators'!$B$15:$W$15, 0),FALSE)*$E36), 0, VLOOKUP(VLOOKUP($A36, 'E4 TB Allocation Details'!$A$18:$L$214, MATCH("A &amp; G ID", 'E4 TB Allocation Details'!$A$18:$L$18, 0),FALSE), 'E2 Allocators'!$B$15:$W$361, MATCH('O5 Details by Class &amp; Accounts'!CL$18, 'E2 Allocators'!$B$15:$W$15, 0),FALSE)*$E36)</f>
        <v>0</v>
      </c>
      <c r="CM36" s="1321">
        <f>IF(ISERROR(VLOOKUP(VLOOKUP($A36, 'E4 TB Allocation Details'!$A$18:$L$214, MATCH("A &amp; G ID", 'E4 TB Allocation Details'!$A$18:$L$18, 0),FALSE), 'E2 Allocators'!$B$15:$W$361, MATCH('O5 Details by Class &amp; Accounts'!CM$18, 'E2 Allocators'!$B$15:$W$15, 0),FALSE)*$E36), 0, VLOOKUP(VLOOKUP($A36, 'E4 TB Allocation Details'!$A$18:$L$214, MATCH("A &amp; G ID", 'E4 TB Allocation Details'!$A$18:$L$18, 0),FALSE), 'E2 Allocators'!$B$15:$W$361, MATCH('O5 Details by Class &amp; Accounts'!CM$18, 'E2 Allocators'!$B$15:$W$15, 0),FALSE)*$E36)</f>
        <v>0</v>
      </c>
      <c r="CN36" s="1321">
        <f>SUM(BT36:CM36)</f>
        <v>0</v>
      </c>
      <c r="CO36" s="1650">
        <f>+E36-AC36-AX36-BS36-CN36</f>
        <v>0</v>
      </c>
      <c r="CQ36" s="1898" t="s">
        <v>705</v>
      </c>
    </row>
    <row r="37" spans="1:95" s="64" customFormat="1" ht="25.5">
      <c r="A37" s="1087" t="s">
        <v>1277</v>
      </c>
      <c r="B37" s="1088" t="s">
        <v>1278</v>
      </c>
      <c r="C37" s="1647">
        <f>IF(ISERROR(VLOOKUP($A37,'I3 TB Data'!$A$19:$H$484,MATCH('O5 Details by Class &amp; Accounts'!$C$18, 'I3 TB Data'!$A$19:$H$19,0),0)), 0, VLOOKUP($A37,'I3 TB Data'!$A$19:$H$484,MATCH('O5 Details by Class &amp; Accounts'!$C$18,'I3 TB Data'!$A$19:$H$19,0),0))</f>
        <v>0</v>
      </c>
      <c r="D37" s="1648">
        <f>'I4 BO ASSETS'!E34</f>
        <v>0</v>
      </c>
      <c r="E37" s="1647">
        <f>C37+D37</f>
        <v>0</v>
      </c>
      <c r="F37" s="1649">
        <f>IF(ISERROR(VLOOKUP($A37, 'E1 Categorization'!A33:E124, MATCH("Customer Component", 'E1 Categorization'!$A$33:$E$33,0), 0)), 0, IF(VLOOKUP($A37, 'E1 Categorization'!A33:E124, MATCH("Customer Component", 'E1 Categorization'!$A$33:$E$33,0), 0)=0, 'O5 Details by Class &amp; Accounts'!$E37, IF(AND(VLOOKUP($A37, 'E1 Categorization'!A33:E124, MATCH("Customer Component", 'E1 Categorization'!$A$33:$E$33,0), 0) &gt;0, VLOOKUP($A37, 'E1 Categorization'!A33:E124, MATCH("Customer Component", 'E1 Categorization'!$A$33:$E$33,0), 0)&lt;1), 'O5 Details by Class &amp; Accounts'!$E37*(1-VLOOKUP($A37, 'E1 Categorization'!A33:E124, MATCH("Customer Component", 'E1 Categorization'!$A$33:$E$33,0), 0)), 0)))</f>
        <v>0</v>
      </c>
      <c r="G37" s="1649">
        <f>IF(ISERROR(VLOOKUP($A37, 'E1 Categorization'!A33:E124, MATCH("Customer Component", 'E1 Categorization'!$A$33:$E$33,0), 0)),0, IF(VLOOKUP($A37, 'E1 Categorization'!A33:E124, MATCH("Customer Component", 'E1 Categorization'!$A$33:$E$33,0), 0)=0, 0, IF(AND(VLOOKUP($A37, 'E1 Categorization'!A33:E124, MATCH("Customer Component", 'E1 Categorization'!$A$33:$E$33,0), 0) &gt;0, VLOOKUP($A37, 'E1 Categorization'!A33:E124, MATCH("Customer Component", 'E1 Categorization'!$A$33:$E$33,0), 0)&lt;1), 'O5 Details by Class &amp; Accounts'!$E37*(VLOOKUP($A37, 'E1 Categorization'!A33:E124, MATCH("Customer Component", 'E1 Categorization'!$A$33:$E$33,0), 0)), 'O5 Details by Class &amp; Accounts'!$E37)))</f>
        <v>0</v>
      </c>
      <c r="H37" s="1321">
        <f>F37+G37</f>
        <v>0</v>
      </c>
      <c r="I37" s="1321">
        <f>IF(ISERROR(VLOOKUP(VLOOKUP($A37, 'E4 TB Allocation Details'!$A$18:$L$214, MATCH("Demand ID", 'E4 TB Allocation Details'!$A$18:$L$18, 0),FALSE), 'E2 Allocators'!$B$15:$W$361, MATCH('O5 Details by Class &amp; Accounts'!I$18, 'E2 Allocators'!$B$15:$W$15, 0),FALSE)*$F37), 0, VLOOKUP(VLOOKUP($A37, 'E4 TB Allocation Details'!$A$18:$L$214, MATCH("Demand ID", 'E4 TB Allocation Details'!$A$18:$L$18, 0),FALSE), 'E2 Allocators'!$B$15:$W$361, MATCH('O5 Details by Class &amp; Accounts'!I$18, 'E2 Allocators'!$B$15:$W$15, 0),FALSE)*$F37)</f>
        <v>0</v>
      </c>
      <c r="J37" s="1321">
        <f>IF(ISERROR(VLOOKUP(VLOOKUP($A37, 'E4 TB Allocation Details'!$A$18:$L$214, MATCH("Demand ID", 'E4 TB Allocation Details'!$A$18:$L$18, 0),FALSE), 'E2 Allocators'!$B$15:$W$361, MATCH('O5 Details by Class &amp; Accounts'!J$18, 'E2 Allocators'!$B$15:$W$15, 0),FALSE)*$F37), 0, VLOOKUP(VLOOKUP($A37, 'E4 TB Allocation Details'!$A$18:$L$214, MATCH("Demand ID", 'E4 TB Allocation Details'!$A$18:$L$18, 0),FALSE), 'E2 Allocators'!$B$15:$W$361, MATCH('O5 Details by Class &amp; Accounts'!J$18, 'E2 Allocators'!$B$15:$W$15, 0),FALSE)*$F37)</f>
        <v>0</v>
      </c>
      <c r="K37" s="1321">
        <f>IF(ISERROR(VLOOKUP(VLOOKUP($A37, 'E4 TB Allocation Details'!$A$18:$L$214, MATCH("Demand ID", 'E4 TB Allocation Details'!$A$18:$L$18, 0),FALSE), 'E2 Allocators'!$B$15:$W$361, MATCH('O5 Details by Class &amp; Accounts'!K$18, 'E2 Allocators'!$B$15:$W$15, 0),FALSE)*$F37), 0, VLOOKUP(VLOOKUP($A37, 'E4 TB Allocation Details'!$A$18:$L$214, MATCH("Demand ID", 'E4 TB Allocation Details'!$A$18:$L$18, 0),FALSE), 'E2 Allocators'!$B$15:$W$361, MATCH('O5 Details by Class &amp; Accounts'!K$18, 'E2 Allocators'!$B$15:$W$15, 0),FALSE)*$F37)</f>
        <v>0</v>
      </c>
      <c r="L37" s="1321">
        <f>IF(ISERROR(VLOOKUP(VLOOKUP($A37, 'E4 TB Allocation Details'!$A$18:$L$214, MATCH("Demand ID", 'E4 TB Allocation Details'!$A$18:$L$18, 0),FALSE), 'E2 Allocators'!$B$15:$W$361, MATCH('O5 Details by Class &amp; Accounts'!L$18, 'E2 Allocators'!$B$15:$W$15, 0),FALSE)*$F37), 0, VLOOKUP(VLOOKUP($A37, 'E4 TB Allocation Details'!$A$18:$L$214, MATCH("Demand ID", 'E4 TB Allocation Details'!$A$18:$L$18, 0),FALSE), 'E2 Allocators'!$B$15:$W$361, MATCH('O5 Details by Class &amp; Accounts'!L$18, 'E2 Allocators'!$B$15:$W$15, 0),FALSE)*$F37)</f>
        <v>0</v>
      </c>
      <c r="M37" s="1321">
        <f>IF(ISERROR(VLOOKUP(VLOOKUP($A37, 'E4 TB Allocation Details'!$A$18:$L$214, MATCH("Demand ID", 'E4 TB Allocation Details'!$A$18:$L$18, 0),FALSE), 'E2 Allocators'!$B$15:$W$361, MATCH('O5 Details by Class &amp; Accounts'!M$18, 'E2 Allocators'!$B$15:$W$15, 0),FALSE)*$F37), 0, VLOOKUP(VLOOKUP($A37, 'E4 TB Allocation Details'!$A$18:$L$214, MATCH("Demand ID", 'E4 TB Allocation Details'!$A$18:$L$18, 0),FALSE), 'E2 Allocators'!$B$15:$W$361, MATCH('O5 Details by Class &amp; Accounts'!M$18, 'E2 Allocators'!$B$15:$W$15, 0),FALSE)*$F37)</f>
        <v>0</v>
      </c>
      <c r="N37" s="1321">
        <f>IF(ISERROR(VLOOKUP(VLOOKUP($A37, 'E4 TB Allocation Details'!$A$18:$L$214, MATCH("Demand ID", 'E4 TB Allocation Details'!$A$18:$L$18, 0),FALSE), 'E2 Allocators'!$B$15:$W$361, MATCH('O5 Details by Class &amp; Accounts'!N$18, 'E2 Allocators'!$B$15:$W$15, 0),FALSE)*$F37), 0, VLOOKUP(VLOOKUP($A37, 'E4 TB Allocation Details'!$A$18:$L$214, MATCH("Demand ID", 'E4 TB Allocation Details'!$A$18:$L$18, 0),FALSE), 'E2 Allocators'!$B$15:$W$361, MATCH('O5 Details by Class &amp; Accounts'!N$18, 'E2 Allocators'!$B$15:$W$15, 0),FALSE)*$F37)</f>
        <v>0</v>
      </c>
      <c r="O37" s="1321">
        <f>IF(ISERROR(VLOOKUP(VLOOKUP($A37, 'E4 TB Allocation Details'!$A$18:$L$214, MATCH("Demand ID", 'E4 TB Allocation Details'!$A$18:$L$18, 0),FALSE), 'E2 Allocators'!$B$15:$W$361, MATCH('O5 Details by Class &amp; Accounts'!O$18, 'E2 Allocators'!$B$15:$W$15, 0),FALSE)*$F37), 0, VLOOKUP(VLOOKUP($A37, 'E4 TB Allocation Details'!$A$18:$L$214, MATCH("Demand ID", 'E4 TB Allocation Details'!$A$18:$L$18, 0),FALSE), 'E2 Allocators'!$B$15:$W$361, MATCH('O5 Details by Class &amp; Accounts'!O$18, 'E2 Allocators'!$B$15:$W$15, 0),FALSE)*$F37)</f>
        <v>0</v>
      </c>
      <c r="P37" s="1321">
        <f>IF(ISERROR(VLOOKUP(VLOOKUP($A37, 'E4 TB Allocation Details'!$A$18:$L$214, MATCH("Demand ID", 'E4 TB Allocation Details'!$A$18:$L$18, 0),FALSE), 'E2 Allocators'!$B$15:$W$361, MATCH('O5 Details by Class &amp; Accounts'!P$18, 'E2 Allocators'!$B$15:$W$15, 0),FALSE)*$F37), 0, VLOOKUP(VLOOKUP($A37, 'E4 TB Allocation Details'!$A$18:$L$214, MATCH("Demand ID", 'E4 TB Allocation Details'!$A$18:$L$18, 0),FALSE), 'E2 Allocators'!$B$15:$W$361, MATCH('O5 Details by Class &amp; Accounts'!P$18, 'E2 Allocators'!$B$15:$W$15, 0),FALSE)*$F37)</f>
        <v>0</v>
      </c>
      <c r="Q37" s="1321">
        <f>IF(ISERROR(VLOOKUP(VLOOKUP($A37, 'E4 TB Allocation Details'!$A$18:$L$214, MATCH("Demand ID", 'E4 TB Allocation Details'!$A$18:$L$18, 0),FALSE), 'E2 Allocators'!$B$15:$W$361, MATCH('O5 Details by Class &amp; Accounts'!Q$18, 'E2 Allocators'!$B$15:$W$15, 0),FALSE)*$F37), 0, VLOOKUP(VLOOKUP($A37, 'E4 TB Allocation Details'!$A$18:$L$214, MATCH("Demand ID", 'E4 TB Allocation Details'!$A$18:$L$18, 0),FALSE), 'E2 Allocators'!$B$15:$W$361, MATCH('O5 Details by Class &amp; Accounts'!Q$18, 'E2 Allocators'!$B$15:$W$15, 0),FALSE)*$F37)</f>
        <v>0</v>
      </c>
      <c r="R37" s="1321">
        <f>IF(ISERROR(VLOOKUP(VLOOKUP($A37, 'E4 TB Allocation Details'!$A$18:$L$214, MATCH("Demand ID", 'E4 TB Allocation Details'!$A$18:$L$18, 0),FALSE), 'E2 Allocators'!$B$15:$W$361, MATCH('O5 Details by Class &amp; Accounts'!R$18, 'E2 Allocators'!$B$15:$W$15, 0),FALSE)*$F37), 0, VLOOKUP(VLOOKUP($A37, 'E4 TB Allocation Details'!$A$18:$L$214, MATCH("Demand ID", 'E4 TB Allocation Details'!$A$18:$L$18, 0),FALSE), 'E2 Allocators'!$B$15:$W$361, MATCH('O5 Details by Class &amp; Accounts'!R$18, 'E2 Allocators'!$B$15:$W$15, 0),FALSE)*$F37)</f>
        <v>0</v>
      </c>
      <c r="S37" s="1321">
        <f>IF(ISERROR(VLOOKUP(VLOOKUP($A37, 'E4 TB Allocation Details'!$A$18:$L$214, MATCH("Demand ID", 'E4 TB Allocation Details'!$A$18:$L$18, 0),FALSE), 'E2 Allocators'!$B$15:$W$361, MATCH('O5 Details by Class &amp; Accounts'!S$18, 'E2 Allocators'!$B$15:$W$15, 0),FALSE)*$F37), 0, VLOOKUP(VLOOKUP($A37, 'E4 TB Allocation Details'!$A$18:$L$214, MATCH("Demand ID", 'E4 TB Allocation Details'!$A$18:$L$18, 0),FALSE), 'E2 Allocators'!$B$15:$W$361, MATCH('O5 Details by Class &amp; Accounts'!S$18, 'E2 Allocators'!$B$15:$W$15, 0),FALSE)*$F37)</f>
        <v>0</v>
      </c>
      <c r="T37" s="1321">
        <f>IF(ISERROR(VLOOKUP(VLOOKUP($A37, 'E4 TB Allocation Details'!$A$18:$L$214, MATCH("Demand ID", 'E4 TB Allocation Details'!$A$18:$L$18, 0),FALSE), 'E2 Allocators'!$B$15:$W$361, MATCH('O5 Details by Class &amp; Accounts'!T$18, 'E2 Allocators'!$B$15:$W$15, 0),FALSE)*$F37), 0, VLOOKUP(VLOOKUP($A37, 'E4 TB Allocation Details'!$A$18:$L$214, MATCH("Demand ID", 'E4 TB Allocation Details'!$A$18:$L$18, 0),FALSE), 'E2 Allocators'!$B$15:$W$361, MATCH('O5 Details by Class &amp; Accounts'!T$18, 'E2 Allocators'!$B$15:$W$15, 0),FALSE)*$F37)</f>
        <v>0</v>
      </c>
      <c r="U37" s="1321">
        <f>IF(ISERROR(VLOOKUP(VLOOKUP($A37, 'E4 TB Allocation Details'!$A$18:$L$214, MATCH("Demand ID", 'E4 TB Allocation Details'!$A$18:$L$18, 0),FALSE), 'E2 Allocators'!$B$15:$W$361, MATCH('O5 Details by Class &amp; Accounts'!U$18, 'E2 Allocators'!$B$15:$W$15, 0),FALSE)*$F37), 0, VLOOKUP(VLOOKUP($A37, 'E4 TB Allocation Details'!$A$18:$L$214, MATCH("Demand ID", 'E4 TB Allocation Details'!$A$18:$L$18, 0),FALSE), 'E2 Allocators'!$B$15:$W$361, MATCH('O5 Details by Class &amp; Accounts'!U$18, 'E2 Allocators'!$B$15:$W$15, 0),FALSE)*$F37)</f>
        <v>0</v>
      </c>
      <c r="V37" s="1321">
        <f>IF(ISERROR(VLOOKUP(VLOOKUP($A37, 'E4 TB Allocation Details'!$A$18:$L$214, MATCH("Demand ID", 'E4 TB Allocation Details'!$A$18:$L$18, 0),FALSE), 'E2 Allocators'!$B$15:$W$361, MATCH('O5 Details by Class &amp; Accounts'!V$18, 'E2 Allocators'!$B$15:$W$15, 0),FALSE)*$F37), 0, VLOOKUP(VLOOKUP($A37, 'E4 TB Allocation Details'!$A$18:$L$214, MATCH("Demand ID", 'E4 TB Allocation Details'!$A$18:$L$18, 0),FALSE), 'E2 Allocators'!$B$15:$W$361, MATCH('O5 Details by Class &amp; Accounts'!V$18, 'E2 Allocators'!$B$15:$W$15, 0),FALSE)*$F37)</f>
        <v>0</v>
      </c>
      <c r="W37" s="1321">
        <f>IF(ISERROR(VLOOKUP(VLOOKUP($A37, 'E4 TB Allocation Details'!$A$18:$L$214, MATCH("Demand ID", 'E4 TB Allocation Details'!$A$18:$L$18, 0),FALSE), 'E2 Allocators'!$B$15:$W$361, MATCH('O5 Details by Class &amp; Accounts'!W$18, 'E2 Allocators'!$B$15:$W$15, 0),FALSE)*$F37), 0, VLOOKUP(VLOOKUP($A37, 'E4 TB Allocation Details'!$A$18:$L$214, MATCH("Demand ID", 'E4 TB Allocation Details'!$A$18:$L$18, 0),FALSE), 'E2 Allocators'!$B$15:$W$361, MATCH('O5 Details by Class &amp; Accounts'!W$18, 'E2 Allocators'!$B$15:$W$15, 0),FALSE)*$F37)</f>
        <v>0</v>
      </c>
      <c r="X37" s="1321">
        <f>IF(ISERROR(VLOOKUP(VLOOKUP($A37, 'E4 TB Allocation Details'!$A$18:$L$214, MATCH("Demand ID", 'E4 TB Allocation Details'!$A$18:$L$18, 0),FALSE), 'E2 Allocators'!$B$15:$W$361, MATCH('O5 Details by Class &amp; Accounts'!X$18, 'E2 Allocators'!$B$15:$W$15, 0),FALSE)*$F37), 0, VLOOKUP(VLOOKUP($A37, 'E4 TB Allocation Details'!$A$18:$L$214, MATCH("Demand ID", 'E4 TB Allocation Details'!$A$18:$L$18, 0),FALSE), 'E2 Allocators'!$B$15:$W$361, MATCH('O5 Details by Class &amp; Accounts'!X$18, 'E2 Allocators'!$B$15:$W$15, 0),FALSE)*$F37)</f>
        <v>0</v>
      </c>
      <c r="Y37" s="1321">
        <f>IF(ISERROR(VLOOKUP(VLOOKUP($A37, 'E4 TB Allocation Details'!$A$18:$L$214, MATCH("Demand ID", 'E4 TB Allocation Details'!$A$18:$L$18, 0),FALSE), 'E2 Allocators'!$B$15:$W$361, MATCH('O5 Details by Class &amp; Accounts'!Y$18, 'E2 Allocators'!$B$15:$W$15, 0),FALSE)*$F37), 0, VLOOKUP(VLOOKUP($A37, 'E4 TB Allocation Details'!$A$18:$L$214, MATCH("Demand ID", 'E4 TB Allocation Details'!$A$18:$L$18, 0),FALSE), 'E2 Allocators'!$B$15:$W$361, MATCH('O5 Details by Class &amp; Accounts'!Y$18, 'E2 Allocators'!$B$15:$W$15, 0),FALSE)*$F37)</f>
        <v>0</v>
      </c>
      <c r="Z37" s="1321">
        <f>IF(ISERROR(VLOOKUP(VLOOKUP($A37, 'E4 TB Allocation Details'!$A$18:$L$214, MATCH("Demand ID", 'E4 TB Allocation Details'!$A$18:$L$18, 0),FALSE), 'E2 Allocators'!$B$15:$W$361, MATCH('O5 Details by Class &amp; Accounts'!Z$18, 'E2 Allocators'!$B$15:$W$15, 0),FALSE)*$F37), 0, VLOOKUP(VLOOKUP($A37, 'E4 TB Allocation Details'!$A$18:$L$214, MATCH("Demand ID", 'E4 TB Allocation Details'!$A$18:$L$18, 0),FALSE), 'E2 Allocators'!$B$15:$W$361, MATCH('O5 Details by Class &amp; Accounts'!Z$18, 'E2 Allocators'!$B$15:$W$15, 0),FALSE)*$F37)</f>
        <v>0</v>
      </c>
      <c r="AA37" s="1321">
        <f>IF(ISERROR(VLOOKUP(VLOOKUP($A37, 'E4 TB Allocation Details'!$A$18:$L$214, MATCH("Demand ID", 'E4 TB Allocation Details'!$A$18:$L$18, 0),FALSE), 'E2 Allocators'!$B$15:$W$361, MATCH('O5 Details by Class &amp; Accounts'!AA$18, 'E2 Allocators'!$B$15:$W$15, 0),FALSE)*$F37), 0, VLOOKUP(VLOOKUP($A37, 'E4 TB Allocation Details'!$A$18:$L$214, MATCH("Demand ID", 'E4 TB Allocation Details'!$A$18:$L$18, 0),FALSE), 'E2 Allocators'!$B$15:$W$361, MATCH('O5 Details by Class &amp; Accounts'!AA$18, 'E2 Allocators'!$B$15:$W$15, 0),FALSE)*$F37)</f>
        <v>0</v>
      </c>
      <c r="AB37" s="1321">
        <f>IF(ISERROR(VLOOKUP(VLOOKUP($A37, 'E4 TB Allocation Details'!$A$18:$L$214, MATCH("Demand ID", 'E4 TB Allocation Details'!$A$18:$L$18, 0),FALSE), 'E2 Allocators'!$B$15:$W$361, MATCH('O5 Details by Class &amp; Accounts'!AB$18, 'E2 Allocators'!$B$15:$W$15, 0),FALSE)*$F37), 0, VLOOKUP(VLOOKUP($A37, 'E4 TB Allocation Details'!$A$18:$L$214, MATCH("Demand ID", 'E4 TB Allocation Details'!$A$18:$L$18, 0),FALSE), 'E2 Allocators'!$B$15:$W$361, MATCH('O5 Details by Class &amp; Accounts'!AB$18, 'E2 Allocators'!$B$15:$W$15, 0),FALSE)*$F37)</f>
        <v>0</v>
      </c>
      <c r="AC37" s="1321">
        <f>SUM(I37:AB37)</f>
        <v>0</v>
      </c>
      <c r="AD37" s="1321">
        <f>IF(ISERROR(VLOOKUP(VLOOKUP($A37, 'E4 TB Allocation Details'!$A$18:$L$214, MATCH("Customer ID", 'E4 TB Allocation Details'!$A$18:$L$18, 0),FALSE), 'E2 Allocators'!$B$15:$W$361, MATCH('O5 Details by Class &amp; Accounts'!AD$18, 'E2 Allocators'!$B$15:$W$15, 0),FALSE)*$G37), 0, VLOOKUP(VLOOKUP($A37, 'E4 TB Allocation Details'!$A$18:$L$214, MATCH("Customer ID", 'E4 TB Allocation Details'!$A$18:$L$18, 0),FALSE), 'E2 Allocators'!$B$15:$W$361, MATCH('O5 Details by Class &amp; Accounts'!AD$18, 'E2 Allocators'!$B$15:$W$15, 0),FALSE)*$G37)</f>
        <v>0</v>
      </c>
      <c r="AE37" s="1321">
        <f>IF(ISERROR(VLOOKUP(VLOOKUP($A37, 'E4 TB Allocation Details'!$A$18:$L$214, MATCH("Customer ID", 'E4 TB Allocation Details'!$A$18:$L$18, 0),FALSE), 'E2 Allocators'!$B$15:$W$361, MATCH('O5 Details by Class &amp; Accounts'!AE$18, 'E2 Allocators'!$B$15:$W$15, 0),FALSE)*$G37), 0, VLOOKUP(VLOOKUP($A37, 'E4 TB Allocation Details'!$A$18:$L$214, MATCH("Customer ID", 'E4 TB Allocation Details'!$A$18:$L$18, 0),FALSE), 'E2 Allocators'!$B$15:$W$361, MATCH('O5 Details by Class &amp; Accounts'!AE$18, 'E2 Allocators'!$B$15:$W$15, 0),FALSE)*$G37)</f>
        <v>0</v>
      </c>
      <c r="AF37" s="1321">
        <f>IF(ISERROR(VLOOKUP(VLOOKUP($A37, 'E4 TB Allocation Details'!$A$18:$L$214, MATCH("Customer ID", 'E4 TB Allocation Details'!$A$18:$L$18, 0),FALSE), 'E2 Allocators'!$B$15:$W$361, MATCH('O5 Details by Class &amp; Accounts'!AF$18, 'E2 Allocators'!$B$15:$W$15, 0),FALSE)*$G37), 0, VLOOKUP(VLOOKUP($A37, 'E4 TB Allocation Details'!$A$18:$L$214, MATCH("Customer ID", 'E4 TB Allocation Details'!$A$18:$L$18, 0),FALSE), 'E2 Allocators'!$B$15:$W$361, MATCH('O5 Details by Class &amp; Accounts'!AF$18, 'E2 Allocators'!$B$15:$W$15, 0),FALSE)*$G37)</f>
        <v>0</v>
      </c>
      <c r="AG37" s="1321">
        <f>IF(ISERROR(VLOOKUP(VLOOKUP($A37, 'E4 TB Allocation Details'!$A$18:$L$214, MATCH("Customer ID", 'E4 TB Allocation Details'!$A$18:$L$18, 0),FALSE), 'E2 Allocators'!$B$15:$W$361, MATCH('O5 Details by Class &amp; Accounts'!AG$18, 'E2 Allocators'!$B$15:$W$15, 0),FALSE)*$G37), 0, VLOOKUP(VLOOKUP($A37, 'E4 TB Allocation Details'!$A$18:$L$214, MATCH("Customer ID", 'E4 TB Allocation Details'!$A$18:$L$18, 0),FALSE), 'E2 Allocators'!$B$15:$W$361, MATCH('O5 Details by Class &amp; Accounts'!AG$18, 'E2 Allocators'!$B$15:$W$15, 0),FALSE)*$G37)</f>
        <v>0</v>
      </c>
      <c r="AH37" s="1321">
        <f>IF(ISERROR(VLOOKUP(VLOOKUP($A37, 'E4 TB Allocation Details'!$A$18:$L$214, MATCH("Customer ID", 'E4 TB Allocation Details'!$A$18:$L$18, 0),FALSE), 'E2 Allocators'!$B$15:$W$361, MATCH('O5 Details by Class &amp; Accounts'!AH$18, 'E2 Allocators'!$B$15:$W$15, 0),FALSE)*$G37), 0, VLOOKUP(VLOOKUP($A37, 'E4 TB Allocation Details'!$A$18:$L$214, MATCH("Customer ID", 'E4 TB Allocation Details'!$A$18:$L$18, 0),FALSE), 'E2 Allocators'!$B$15:$W$361, MATCH('O5 Details by Class &amp; Accounts'!AH$18, 'E2 Allocators'!$B$15:$W$15, 0),FALSE)*$G37)</f>
        <v>0</v>
      </c>
      <c r="AI37" s="1321">
        <f>IF(ISERROR(VLOOKUP(VLOOKUP($A37, 'E4 TB Allocation Details'!$A$18:$L$214, MATCH("Customer ID", 'E4 TB Allocation Details'!$A$18:$L$18, 0),FALSE), 'E2 Allocators'!$B$15:$W$361, MATCH('O5 Details by Class &amp; Accounts'!AI$18, 'E2 Allocators'!$B$15:$W$15, 0),FALSE)*$G37), 0, VLOOKUP(VLOOKUP($A37, 'E4 TB Allocation Details'!$A$18:$L$214, MATCH("Customer ID", 'E4 TB Allocation Details'!$A$18:$L$18, 0),FALSE), 'E2 Allocators'!$B$15:$W$361, MATCH('O5 Details by Class &amp; Accounts'!AI$18, 'E2 Allocators'!$B$15:$W$15, 0),FALSE)*$G37)</f>
        <v>0</v>
      </c>
      <c r="AJ37" s="1321">
        <f>IF(ISERROR(VLOOKUP(VLOOKUP($A37, 'E4 TB Allocation Details'!$A$18:$L$214, MATCH("Customer ID", 'E4 TB Allocation Details'!$A$18:$L$18, 0),FALSE), 'E2 Allocators'!$B$15:$W$361, MATCH('O5 Details by Class &amp; Accounts'!AJ$18, 'E2 Allocators'!$B$15:$W$15, 0),FALSE)*$G37), 0, VLOOKUP(VLOOKUP($A37, 'E4 TB Allocation Details'!$A$18:$L$214, MATCH("Customer ID", 'E4 TB Allocation Details'!$A$18:$L$18, 0),FALSE), 'E2 Allocators'!$B$15:$W$361, MATCH('O5 Details by Class &amp; Accounts'!AJ$18, 'E2 Allocators'!$B$15:$W$15, 0),FALSE)*$G37)</f>
        <v>0</v>
      </c>
      <c r="AK37" s="1321">
        <f>IF(ISERROR(VLOOKUP(VLOOKUP($A37, 'E4 TB Allocation Details'!$A$18:$L$214, MATCH("Customer ID", 'E4 TB Allocation Details'!$A$18:$L$18, 0),FALSE), 'E2 Allocators'!$B$15:$W$361, MATCH('O5 Details by Class &amp; Accounts'!AK$18, 'E2 Allocators'!$B$15:$W$15, 0),FALSE)*$G37), 0, VLOOKUP(VLOOKUP($A37, 'E4 TB Allocation Details'!$A$18:$L$214, MATCH("Customer ID", 'E4 TB Allocation Details'!$A$18:$L$18, 0),FALSE), 'E2 Allocators'!$B$15:$W$361, MATCH('O5 Details by Class &amp; Accounts'!AK$18, 'E2 Allocators'!$B$15:$W$15, 0),FALSE)*$G37)</f>
        <v>0</v>
      </c>
      <c r="AL37" s="1321">
        <f>IF(ISERROR(VLOOKUP(VLOOKUP($A37, 'E4 TB Allocation Details'!$A$18:$L$214, MATCH("Customer ID", 'E4 TB Allocation Details'!$A$18:$L$18, 0),FALSE), 'E2 Allocators'!$B$15:$W$361, MATCH('O5 Details by Class &amp; Accounts'!AL$18, 'E2 Allocators'!$B$15:$W$15, 0),FALSE)*$G37), 0, VLOOKUP(VLOOKUP($A37, 'E4 TB Allocation Details'!$A$18:$L$214, MATCH("Customer ID", 'E4 TB Allocation Details'!$A$18:$L$18, 0),FALSE), 'E2 Allocators'!$B$15:$W$361, MATCH('O5 Details by Class &amp; Accounts'!AL$18, 'E2 Allocators'!$B$15:$W$15, 0),FALSE)*$G37)</f>
        <v>0</v>
      </c>
      <c r="AM37" s="1321">
        <f>IF(ISERROR(VLOOKUP(VLOOKUP($A37, 'E4 TB Allocation Details'!$A$18:$L$214, MATCH("Customer ID", 'E4 TB Allocation Details'!$A$18:$L$18, 0),FALSE), 'E2 Allocators'!$B$15:$W$361, MATCH('O5 Details by Class &amp; Accounts'!AM$18, 'E2 Allocators'!$B$15:$W$15, 0),FALSE)*$G37), 0, VLOOKUP(VLOOKUP($A37, 'E4 TB Allocation Details'!$A$18:$L$214, MATCH("Customer ID", 'E4 TB Allocation Details'!$A$18:$L$18, 0),FALSE), 'E2 Allocators'!$B$15:$W$361, MATCH('O5 Details by Class &amp; Accounts'!AM$18, 'E2 Allocators'!$B$15:$W$15, 0),FALSE)*$G37)</f>
        <v>0</v>
      </c>
      <c r="AN37" s="1321">
        <f>IF(ISERROR(VLOOKUP(VLOOKUP($A37, 'E4 TB Allocation Details'!$A$18:$L$214, MATCH("Customer ID", 'E4 TB Allocation Details'!$A$18:$L$18, 0),FALSE), 'E2 Allocators'!$B$15:$W$361, MATCH('O5 Details by Class &amp; Accounts'!AN$18, 'E2 Allocators'!$B$15:$W$15, 0),FALSE)*$G37), 0, VLOOKUP(VLOOKUP($A37, 'E4 TB Allocation Details'!$A$18:$L$214, MATCH("Customer ID", 'E4 TB Allocation Details'!$A$18:$L$18, 0),FALSE), 'E2 Allocators'!$B$15:$W$361, MATCH('O5 Details by Class &amp; Accounts'!AN$18, 'E2 Allocators'!$B$15:$W$15, 0),FALSE)*$G37)</f>
        <v>0</v>
      </c>
      <c r="AO37" s="1321">
        <f>IF(ISERROR(VLOOKUP(VLOOKUP($A37, 'E4 TB Allocation Details'!$A$18:$L$214, MATCH("Customer ID", 'E4 TB Allocation Details'!$A$18:$L$18, 0),FALSE), 'E2 Allocators'!$B$15:$W$361, MATCH('O5 Details by Class &amp; Accounts'!AO$18, 'E2 Allocators'!$B$15:$W$15, 0),FALSE)*$G37), 0, VLOOKUP(VLOOKUP($A37, 'E4 TB Allocation Details'!$A$18:$L$214, MATCH("Customer ID", 'E4 TB Allocation Details'!$A$18:$L$18, 0),FALSE), 'E2 Allocators'!$B$15:$W$361, MATCH('O5 Details by Class &amp; Accounts'!AO$18, 'E2 Allocators'!$B$15:$W$15, 0),FALSE)*$G37)</f>
        <v>0</v>
      </c>
      <c r="AP37" s="1321">
        <f>IF(ISERROR(VLOOKUP(VLOOKUP($A37, 'E4 TB Allocation Details'!$A$18:$L$214, MATCH("Customer ID", 'E4 TB Allocation Details'!$A$18:$L$18, 0),FALSE), 'E2 Allocators'!$B$15:$W$361, MATCH('O5 Details by Class &amp; Accounts'!AP$18, 'E2 Allocators'!$B$15:$W$15, 0),FALSE)*$G37), 0, VLOOKUP(VLOOKUP($A37, 'E4 TB Allocation Details'!$A$18:$L$214, MATCH("Customer ID", 'E4 TB Allocation Details'!$A$18:$L$18, 0),FALSE), 'E2 Allocators'!$B$15:$W$361, MATCH('O5 Details by Class &amp; Accounts'!AP$18, 'E2 Allocators'!$B$15:$W$15, 0),FALSE)*$G37)</f>
        <v>0</v>
      </c>
      <c r="AQ37" s="1321">
        <f>IF(ISERROR(VLOOKUP(VLOOKUP($A37, 'E4 TB Allocation Details'!$A$18:$L$214, MATCH("Customer ID", 'E4 TB Allocation Details'!$A$18:$L$18, 0),FALSE), 'E2 Allocators'!$B$15:$W$361, MATCH('O5 Details by Class &amp; Accounts'!AQ$18, 'E2 Allocators'!$B$15:$W$15, 0),FALSE)*$G37), 0, VLOOKUP(VLOOKUP($A37, 'E4 TB Allocation Details'!$A$18:$L$214, MATCH("Customer ID", 'E4 TB Allocation Details'!$A$18:$L$18, 0),FALSE), 'E2 Allocators'!$B$15:$W$361, MATCH('O5 Details by Class &amp; Accounts'!AQ$18, 'E2 Allocators'!$B$15:$W$15, 0),FALSE)*$G37)</f>
        <v>0</v>
      </c>
      <c r="AR37" s="1321">
        <f>IF(ISERROR(VLOOKUP(VLOOKUP($A37, 'E4 TB Allocation Details'!$A$18:$L$214, MATCH("Customer ID", 'E4 TB Allocation Details'!$A$18:$L$18, 0),FALSE), 'E2 Allocators'!$B$15:$W$361, MATCH('O5 Details by Class &amp; Accounts'!AR$18, 'E2 Allocators'!$B$15:$W$15, 0),FALSE)*$G37), 0, VLOOKUP(VLOOKUP($A37, 'E4 TB Allocation Details'!$A$18:$L$214, MATCH("Customer ID", 'E4 TB Allocation Details'!$A$18:$L$18, 0),FALSE), 'E2 Allocators'!$B$15:$W$361, MATCH('O5 Details by Class &amp; Accounts'!AR$18, 'E2 Allocators'!$B$15:$W$15, 0),FALSE)*$G37)</f>
        <v>0</v>
      </c>
      <c r="AS37" s="1321">
        <f>IF(ISERROR(VLOOKUP(VLOOKUP($A37, 'E4 TB Allocation Details'!$A$18:$L$214, MATCH("Customer ID", 'E4 TB Allocation Details'!$A$18:$L$18, 0),FALSE), 'E2 Allocators'!$B$15:$W$361, MATCH('O5 Details by Class &amp; Accounts'!AS$18, 'E2 Allocators'!$B$15:$W$15, 0),FALSE)*$G37), 0, VLOOKUP(VLOOKUP($A37, 'E4 TB Allocation Details'!$A$18:$L$214, MATCH("Customer ID", 'E4 TB Allocation Details'!$A$18:$L$18, 0),FALSE), 'E2 Allocators'!$B$15:$W$361, MATCH('O5 Details by Class &amp; Accounts'!AS$18, 'E2 Allocators'!$B$15:$W$15, 0),FALSE)*$G37)</f>
        <v>0</v>
      </c>
      <c r="AT37" s="1321">
        <f>IF(ISERROR(VLOOKUP(VLOOKUP($A37, 'E4 TB Allocation Details'!$A$18:$L$214, MATCH("Customer ID", 'E4 TB Allocation Details'!$A$18:$L$18, 0),FALSE), 'E2 Allocators'!$B$15:$W$361, MATCH('O5 Details by Class &amp; Accounts'!AT$18, 'E2 Allocators'!$B$15:$W$15, 0),FALSE)*$G37), 0, VLOOKUP(VLOOKUP($A37, 'E4 TB Allocation Details'!$A$18:$L$214, MATCH("Customer ID", 'E4 TB Allocation Details'!$A$18:$L$18, 0),FALSE), 'E2 Allocators'!$B$15:$W$361, MATCH('O5 Details by Class &amp; Accounts'!AT$18, 'E2 Allocators'!$B$15:$W$15, 0),FALSE)*$G37)</f>
        <v>0</v>
      </c>
      <c r="AU37" s="1321">
        <f>IF(ISERROR(VLOOKUP(VLOOKUP($A37, 'E4 TB Allocation Details'!$A$18:$L$214, MATCH("Customer ID", 'E4 TB Allocation Details'!$A$18:$L$18, 0),FALSE), 'E2 Allocators'!$B$15:$W$361, MATCH('O5 Details by Class &amp; Accounts'!AU$18, 'E2 Allocators'!$B$15:$W$15, 0),FALSE)*$G37), 0, VLOOKUP(VLOOKUP($A37, 'E4 TB Allocation Details'!$A$18:$L$214, MATCH("Customer ID", 'E4 TB Allocation Details'!$A$18:$L$18, 0),FALSE), 'E2 Allocators'!$B$15:$W$361, MATCH('O5 Details by Class &amp; Accounts'!AU$18, 'E2 Allocators'!$B$15:$W$15, 0),FALSE)*$G37)</f>
        <v>0</v>
      </c>
      <c r="AV37" s="1321">
        <f>IF(ISERROR(VLOOKUP(VLOOKUP($A37, 'E4 TB Allocation Details'!$A$18:$L$214, MATCH("Customer ID", 'E4 TB Allocation Details'!$A$18:$L$18, 0),FALSE), 'E2 Allocators'!$B$15:$W$361, MATCH('O5 Details by Class &amp; Accounts'!AV$18, 'E2 Allocators'!$B$15:$W$15, 0),FALSE)*$G37), 0, VLOOKUP(VLOOKUP($A37, 'E4 TB Allocation Details'!$A$18:$L$214, MATCH("Customer ID", 'E4 TB Allocation Details'!$A$18:$L$18, 0),FALSE), 'E2 Allocators'!$B$15:$W$361, MATCH('O5 Details by Class &amp; Accounts'!AV$18, 'E2 Allocators'!$B$15:$W$15, 0),FALSE)*$G37)</f>
        <v>0</v>
      </c>
      <c r="AW37" s="1321">
        <f>IF(ISERROR(VLOOKUP(VLOOKUP($A37, 'E4 TB Allocation Details'!$A$18:$L$214, MATCH("Customer ID", 'E4 TB Allocation Details'!$A$18:$L$18, 0),FALSE), 'E2 Allocators'!$B$15:$W$361, MATCH('O5 Details by Class &amp; Accounts'!AW$18, 'E2 Allocators'!$B$15:$W$15, 0),FALSE)*$G37), 0, VLOOKUP(VLOOKUP($A37, 'E4 TB Allocation Details'!$A$18:$L$214, MATCH("Customer ID", 'E4 TB Allocation Details'!$A$18:$L$18, 0),FALSE), 'E2 Allocators'!$B$15:$W$361, MATCH('O5 Details by Class &amp; Accounts'!AW$18, 'E2 Allocators'!$B$15:$W$15, 0),FALSE)*$G37)</f>
        <v>0</v>
      </c>
      <c r="AX37" s="1321">
        <f>SUM(AD37:AW37)</f>
        <v>0</v>
      </c>
      <c r="AY37" s="1321">
        <f>IF(ISERROR(VLOOKUP(VLOOKUP($A37, 'E4 TB Allocation Details'!$A$18:$L$214, MATCH("Misc ID", 'E4 TB Allocation Details'!$A$18:$L$18, 0),FALSE), 'E2 Allocators'!$B$15:$W$361, MATCH('O5 Details by Class &amp; Accounts'!AY$18, 'E2 Allocators'!$B$15:$W$15, 0),FALSE)*$E37), 0, VLOOKUP(VLOOKUP($A37, 'E4 TB Allocation Details'!$A$18:$L$214, MATCH("Misc ID", 'E4 TB Allocation Details'!$A$18:$L$18, 0),FALSE), 'E2 Allocators'!$B$15:$W$361, MATCH('O5 Details by Class &amp; Accounts'!AY$18, 'E2 Allocators'!$B$15:$W$15, 0),FALSE)*$E37)</f>
        <v>0</v>
      </c>
      <c r="AZ37" s="1321">
        <f>IF(ISERROR(VLOOKUP(VLOOKUP($A37, 'E4 TB Allocation Details'!$A$18:$L$214, MATCH("Misc ID", 'E4 TB Allocation Details'!$A$18:$L$18, 0),FALSE), 'E2 Allocators'!$B$15:$W$361, MATCH('O5 Details by Class &amp; Accounts'!AZ$18, 'E2 Allocators'!$B$15:$W$15, 0),FALSE)*$E37), 0, VLOOKUP(VLOOKUP($A37, 'E4 TB Allocation Details'!$A$18:$L$214, MATCH("Misc ID", 'E4 TB Allocation Details'!$A$18:$L$18, 0),FALSE), 'E2 Allocators'!$B$15:$W$361, MATCH('O5 Details by Class &amp; Accounts'!AZ$18, 'E2 Allocators'!$B$15:$W$15, 0),FALSE)*$E37)</f>
        <v>0</v>
      </c>
      <c r="BA37" s="1321">
        <f>IF(ISERROR(VLOOKUP(VLOOKUP($A37, 'E4 TB Allocation Details'!$A$18:$L$214, MATCH("Misc ID", 'E4 TB Allocation Details'!$A$18:$L$18, 0),FALSE), 'E2 Allocators'!$B$15:$W$361, MATCH('O5 Details by Class &amp; Accounts'!BA$18, 'E2 Allocators'!$B$15:$W$15, 0),FALSE)*$E37), 0, VLOOKUP(VLOOKUP($A37, 'E4 TB Allocation Details'!$A$18:$L$214, MATCH("Misc ID", 'E4 TB Allocation Details'!$A$18:$L$18, 0),FALSE), 'E2 Allocators'!$B$15:$W$361, MATCH('O5 Details by Class &amp; Accounts'!BA$18, 'E2 Allocators'!$B$15:$W$15, 0),FALSE)*$E37)</f>
        <v>0</v>
      </c>
      <c r="BB37" s="1321">
        <f>IF(ISERROR(VLOOKUP(VLOOKUP($A37, 'E4 TB Allocation Details'!$A$18:$L$214, MATCH("Misc ID", 'E4 TB Allocation Details'!$A$18:$L$18, 0),FALSE), 'E2 Allocators'!$B$15:$W$361, MATCH('O5 Details by Class &amp; Accounts'!BB$18, 'E2 Allocators'!$B$15:$W$15, 0),FALSE)*$E37), 0, VLOOKUP(VLOOKUP($A37, 'E4 TB Allocation Details'!$A$18:$L$214, MATCH("Misc ID", 'E4 TB Allocation Details'!$A$18:$L$18, 0),FALSE), 'E2 Allocators'!$B$15:$W$361, MATCH('O5 Details by Class &amp; Accounts'!BB$18, 'E2 Allocators'!$B$15:$W$15, 0),FALSE)*$E37)</f>
        <v>0</v>
      </c>
      <c r="BC37" s="1321">
        <f>IF(ISERROR(VLOOKUP(VLOOKUP($A37, 'E4 TB Allocation Details'!$A$18:$L$214, MATCH("Misc ID", 'E4 TB Allocation Details'!$A$18:$L$18, 0),FALSE), 'E2 Allocators'!$B$15:$W$361, MATCH('O5 Details by Class &amp; Accounts'!BC$18, 'E2 Allocators'!$B$15:$W$15, 0),FALSE)*$E37), 0, VLOOKUP(VLOOKUP($A37, 'E4 TB Allocation Details'!$A$18:$L$214, MATCH("Misc ID", 'E4 TB Allocation Details'!$A$18:$L$18, 0),FALSE), 'E2 Allocators'!$B$15:$W$361, MATCH('O5 Details by Class &amp; Accounts'!BC$18, 'E2 Allocators'!$B$15:$W$15, 0),FALSE)*$E37)</f>
        <v>0</v>
      </c>
      <c r="BD37" s="1321">
        <f>IF(ISERROR(VLOOKUP(VLOOKUP($A37, 'E4 TB Allocation Details'!$A$18:$L$214, MATCH("Misc ID", 'E4 TB Allocation Details'!$A$18:$L$18, 0),FALSE), 'E2 Allocators'!$B$15:$W$361, MATCH('O5 Details by Class &amp; Accounts'!BD$18, 'E2 Allocators'!$B$15:$W$15, 0),FALSE)*$E37), 0, VLOOKUP(VLOOKUP($A37, 'E4 TB Allocation Details'!$A$18:$L$214, MATCH("Misc ID", 'E4 TB Allocation Details'!$A$18:$L$18, 0),FALSE), 'E2 Allocators'!$B$15:$W$361, MATCH('O5 Details by Class &amp; Accounts'!BD$18, 'E2 Allocators'!$B$15:$W$15, 0),FALSE)*$E37)</f>
        <v>0</v>
      </c>
      <c r="BE37" s="1321">
        <f>IF(ISERROR(VLOOKUP(VLOOKUP($A37, 'E4 TB Allocation Details'!$A$18:$L$214, MATCH("Misc ID", 'E4 TB Allocation Details'!$A$18:$L$18, 0),FALSE), 'E2 Allocators'!$B$15:$W$361, MATCH('O5 Details by Class &amp; Accounts'!BE$18, 'E2 Allocators'!$B$15:$W$15, 0),FALSE)*$E37), 0, VLOOKUP(VLOOKUP($A37, 'E4 TB Allocation Details'!$A$18:$L$214, MATCH("Misc ID", 'E4 TB Allocation Details'!$A$18:$L$18, 0),FALSE), 'E2 Allocators'!$B$15:$W$361, MATCH('O5 Details by Class &amp; Accounts'!BE$18, 'E2 Allocators'!$B$15:$W$15, 0),FALSE)*$E37)</f>
        <v>0</v>
      </c>
      <c r="BF37" s="1321">
        <f>IF(ISERROR(VLOOKUP(VLOOKUP($A37, 'E4 TB Allocation Details'!$A$18:$L$214, MATCH("Misc ID", 'E4 TB Allocation Details'!$A$18:$L$18, 0),FALSE), 'E2 Allocators'!$B$15:$W$361, MATCH('O5 Details by Class &amp; Accounts'!BF$18, 'E2 Allocators'!$B$15:$W$15, 0),FALSE)*$E37), 0, VLOOKUP(VLOOKUP($A37, 'E4 TB Allocation Details'!$A$18:$L$214, MATCH("Misc ID", 'E4 TB Allocation Details'!$A$18:$L$18, 0),FALSE), 'E2 Allocators'!$B$15:$W$361, MATCH('O5 Details by Class &amp; Accounts'!BF$18, 'E2 Allocators'!$B$15:$W$15, 0),FALSE)*$E37)</f>
        <v>0</v>
      </c>
      <c r="BG37" s="1321">
        <f>IF(ISERROR(VLOOKUP(VLOOKUP($A37, 'E4 TB Allocation Details'!$A$18:$L$214, MATCH("Misc ID", 'E4 TB Allocation Details'!$A$18:$L$18, 0),FALSE), 'E2 Allocators'!$B$15:$W$361, MATCH('O5 Details by Class &amp; Accounts'!BG$18, 'E2 Allocators'!$B$15:$W$15, 0),FALSE)*$E37), 0, VLOOKUP(VLOOKUP($A37, 'E4 TB Allocation Details'!$A$18:$L$214, MATCH("Misc ID", 'E4 TB Allocation Details'!$A$18:$L$18, 0),FALSE), 'E2 Allocators'!$B$15:$W$361, MATCH('O5 Details by Class &amp; Accounts'!BG$18, 'E2 Allocators'!$B$15:$W$15, 0),FALSE)*$E37)</f>
        <v>0</v>
      </c>
      <c r="BH37" s="1321">
        <f>IF(ISERROR(VLOOKUP(VLOOKUP($A37, 'E4 TB Allocation Details'!$A$18:$L$214, MATCH("Misc ID", 'E4 TB Allocation Details'!$A$18:$L$18, 0),FALSE), 'E2 Allocators'!$B$15:$W$361, MATCH('O5 Details by Class &amp; Accounts'!BH$18, 'E2 Allocators'!$B$15:$W$15, 0),FALSE)*$E37), 0, VLOOKUP(VLOOKUP($A37, 'E4 TB Allocation Details'!$A$18:$L$214, MATCH("Misc ID", 'E4 TB Allocation Details'!$A$18:$L$18, 0),FALSE), 'E2 Allocators'!$B$15:$W$361, MATCH('O5 Details by Class &amp; Accounts'!BH$18, 'E2 Allocators'!$B$15:$W$15, 0),FALSE)*$E37)</f>
        <v>0</v>
      </c>
      <c r="BI37" s="1321">
        <f>IF(ISERROR(VLOOKUP(VLOOKUP($A37, 'E4 TB Allocation Details'!$A$18:$L$214, MATCH("Misc ID", 'E4 TB Allocation Details'!$A$18:$L$18, 0),FALSE), 'E2 Allocators'!$B$15:$W$361, MATCH('O5 Details by Class &amp; Accounts'!BI$18, 'E2 Allocators'!$B$15:$W$15, 0),FALSE)*$E37), 0, VLOOKUP(VLOOKUP($A37, 'E4 TB Allocation Details'!$A$18:$L$214, MATCH("Misc ID", 'E4 TB Allocation Details'!$A$18:$L$18, 0),FALSE), 'E2 Allocators'!$B$15:$W$361, MATCH('O5 Details by Class &amp; Accounts'!BI$18, 'E2 Allocators'!$B$15:$W$15, 0),FALSE)*$E37)</f>
        <v>0</v>
      </c>
      <c r="BJ37" s="1321">
        <f>IF(ISERROR(VLOOKUP(VLOOKUP($A37, 'E4 TB Allocation Details'!$A$18:$L$214, MATCH("Misc ID", 'E4 TB Allocation Details'!$A$18:$L$18, 0),FALSE), 'E2 Allocators'!$B$15:$W$361, MATCH('O5 Details by Class &amp; Accounts'!BJ$18, 'E2 Allocators'!$B$15:$W$15, 0),FALSE)*$E37), 0, VLOOKUP(VLOOKUP($A37, 'E4 TB Allocation Details'!$A$18:$L$214, MATCH("Misc ID", 'E4 TB Allocation Details'!$A$18:$L$18, 0),FALSE), 'E2 Allocators'!$B$15:$W$361, MATCH('O5 Details by Class &amp; Accounts'!BJ$18, 'E2 Allocators'!$B$15:$W$15, 0),FALSE)*$E37)</f>
        <v>0</v>
      </c>
      <c r="BK37" s="1321">
        <f>IF(ISERROR(VLOOKUP(VLOOKUP($A37, 'E4 TB Allocation Details'!$A$18:$L$214, MATCH("Misc ID", 'E4 TB Allocation Details'!$A$18:$L$18, 0),FALSE), 'E2 Allocators'!$B$15:$W$361, MATCH('O5 Details by Class &amp; Accounts'!BK$18, 'E2 Allocators'!$B$15:$W$15, 0),FALSE)*$E37), 0, VLOOKUP(VLOOKUP($A37, 'E4 TB Allocation Details'!$A$18:$L$214, MATCH("Misc ID", 'E4 TB Allocation Details'!$A$18:$L$18, 0),FALSE), 'E2 Allocators'!$B$15:$W$361, MATCH('O5 Details by Class &amp; Accounts'!BK$18, 'E2 Allocators'!$B$15:$W$15, 0),FALSE)*$E37)</f>
        <v>0</v>
      </c>
      <c r="BL37" s="1321">
        <f>IF(ISERROR(VLOOKUP(VLOOKUP($A37, 'E4 TB Allocation Details'!$A$18:$L$214, MATCH("Misc ID", 'E4 TB Allocation Details'!$A$18:$L$18, 0),FALSE), 'E2 Allocators'!$B$15:$W$361, MATCH('O5 Details by Class &amp; Accounts'!BL$18, 'E2 Allocators'!$B$15:$W$15, 0),FALSE)*$E37), 0, VLOOKUP(VLOOKUP($A37, 'E4 TB Allocation Details'!$A$18:$L$214, MATCH("Misc ID", 'E4 TB Allocation Details'!$A$18:$L$18, 0),FALSE), 'E2 Allocators'!$B$15:$W$361, MATCH('O5 Details by Class &amp; Accounts'!BL$18, 'E2 Allocators'!$B$15:$W$15, 0),FALSE)*$E37)</f>
        <v>0</v>
      </c>
      <c r="BM37" s="1321">
        <f>IF(ISERROR(VLOOKUP(VLOOKUP($A37, 'E4 TB Allocation Details'!$A$18:$L$214, MATCH("Misc ID", 'E4 TB Allocation Details'!$A$18:$L$18, 0),FALSE), 'E2 Allocators'!$B$15:$W$361, MATCH('O5 Details by Class &amp; Accounts'!BM$18, 'E2 Allocators'!$B$15:$W$15, 0),FALSE)*$E37), 0, VLOOKUP(VLOOKUP($A37, 'E4 TB Allocation Details'!$A$18:$L$214, MATCH("Misc ID", 'E4 TB Allocation Details'!$A$18:$L$18, 0),FALSE), 'E2 Allocators'!$B$15:$W$361, MATCH('O5 Details by Class &amp; Accounts'!BM$18, 'E2 Allocators'!$B$15:$W$15, 0),FALSE)*$E37)</f>
        <v>0</v>
      </c>
      <c r="BN37" s="1321">
        <f>IF(ISERROR(VLOOKUP(VLOOKUP($A37, 'E4 TB Allocation Details'!$A$18:$L$214, MATCH("Misc ID", 'E4 TB Allocation Details'!$A$18:$L$18, 0),FALSE), 'E2 Allocators'!$B$15:$W$361, MATCH('O5 Details by Class &amp; Accounts'!BN$18, 'E2 Allocators'!$B$15:$W$15, 0),FALSE)*$E37), 0, VLOOKUP(VLOOKUP($A37, 'E4 TB Allocation Details'!$A$18:$L$214, MATCH("Misc ID", 'E4 TB Allocation Details'!$A$18:$L$18, 0),FALSE), 'E2 Allocators'!$B$15:$W$361, MATCH('O5 Details by Class &amp; Accounts'!BN$18, 'E2 Allocators'!$B$15:$W$15, 0),FALSE)*$E37)</f>
        <v>0</v>
      </c>
      <c r="BO37" s="1321">
        <f>IF(ISERROR(VLOOKUP(VLOOKUP($A37, 'E4 TB Allocation Details'!$A$18:$L$214, MATCH("Misc ID", 'E4 TB Allocation Details'!$A$18:$L$18, 0),FALSE), 'E2 Allocators'!$B$15:$W$361, MATCH('O5 Details by Class &amp; Accounts'!BO$18, 'E2 Allocators'!$B$15:$W$15, 0),FALSE)*$E37), 0, VLOOKUP(VLOOKUP($A37, 'E4 TB Allocation Details'!$A$18:$L$214, MATCH("Misc ID", 'E4 TB Allocation Details'!$A$18:$L$18, 0),FALSE), 'E2 Allocators'!$B$15:$W$361, MATCH('O5 Details by Class &amp; Accounts'!BO$18, 'E2 Allocators'!$B$15:$W$15, 0),FALSE)*$E37)</f>
        <v>0</v>
      </c>
      <c r="BP37" s="1321">
        <f>IF(ISERROR(VLOOKUP(VLOOKUP($A37, 'E4 TB Allocation Details'!$A$18:$L$214, MATCH("Misc ID", 'E4 TB Allocation Details'!$A$18:$L$18, 0),FALSE), 'E2 Allocators'!$B$15:$W$361, MATCH('O5 Details by Class &amp; Accounts'!BP$18, 'E2 Allocators'!$B$15:$W$15, 0),FALSE)*$E37), 0, VLOOKUP(VLOOKUP($A37, 'E4 TB Allocation Details'!$A$18:$L$214, MATCH("Misc ID", 'E4 TB Allocation Details'!$A$18:$L$18, 0),FALSE), 'E2 Allocators'!$B$15:$W$361, MATCH('O5 Details by Class &amp; Accounts'!BP$18, 'E2 Allocators'!$B$15:$W$15, 0),FALSE)*$E37)</f>
        <v>0</v>
      </c>
      <c r="BQ37" s="1321">
        <f>IF(ISERROR(VLOOKUP(VLOOKUP($A37, 'E4 TB Allocation Details'!$A$18:$L$214, MATCH("Misc ID", 'E4 TB Allocation Details'!$A$18:$L$18, 0),FALSE), 'E2 Allocators'!$B$15:$W$361, MATCH('O5 Details by Class &amp; Accounts'!BQ$18, 'E2 Allocators'!$B$15:$W$15, 0),FALSE)*$E37), 0, VLOOKUP(VLOOKUP($A37, 'E4 TB Allocation Details'!$A$18:$L$214, MATCH("Misc ID", 'E4 TB Allocation Details'!$A$18:$L$18, 0),FALSE), 'E2 Allocators'!$B$15:$W$361, MATCH('O5 Details by Class &amp; Accounts'!BQ$18, 'E2 Allocators'!$B$15:$W$15, 0),FALSE)*$E37)</f>
        <v>0</v>
      </c>
      <c r="BR37" s="1321">
        <f>IF(ISERROR(VLOOKUP(VLOOKUP($A37, 'E4 TB Allocation Details'!$A$18:$L$214, MATCH("Misc ID", 'E4 TB Allocation Details'!$A$18:$L$18, 0),FALSE), 'E2 Allocators'!$B$15:$W$361, MATCH('O5 Details by Class &amp; Accounts'!BR$18, 'E2 Allocators'!$B$15:$W$15, 0),FALSE)*$E37), 0, VLOOKUP(VLOOKUP($A37, 'E4 TB Allocation Details'!$A$18:$L$214, MATCH("Misc ID", 'E4 TB Allocation Details'!$A$18:$L$18, 0),FALSE), 'E2 Allocators'!$B$15:$W$361, MATCH('O5 Details by Class &amp; Accounts'!BR$18, 'E2 Allocators'!$B$15:$W$15, 0),FALSE)*$E37)</f>
        <v>0</v>
      </c>
      <c r="BS37" s="1321">
        <f>SUM(AY37:BR37)</f>
        <v>0</v>
      </c>
      <c r="BT37" s="1321">
        <f>IF(ISERROR(VLOOKUP(VLOOKUP($A37, 'E4 TB Allocation Details'!$A$18:$L$214, MATCH("A &amp; G ID", 'E4 TB Allocation Details'!$A$18:$L$18, 0),FALSE), 'E2 Allocators'!$B$15:$W$361, MATCH('O5 Details by Class &amp; Accounts'!BT$18, 'E2 Allocators'!$B$15:$W$15, 0),FALSE)*$E37), 0, VLOOKUP(VLOOKUP($A37, 'E4 TB Allocation Details'!$A$18:$L$214, MATCH("A &amp; G ID", 'E4 TB Allocation Details'!$A$18:$L$18, 0),FALSE), 'E2 Allocators'!$B$15:$W$361, MATCH('O5 Details by Class &amp; Accounts'!BT$18, 'E2 Allocators'!$B$15:$W$15, 0),FALSE)*$E37)</f>
        <v>0</v>
      </c>
      <c r="BU37" s="1321">
        <f>IF(ISERROR(VLOOKUP(VLOOKUP($A37, 'E4 TB Allocation Details'!$A$18:$L$214, MATCH("A &amp; G ID", 'E4 TB Allocation Details'!$A$18:$L$18, 0),FALSE), 'E2 Allocators'!$B$15:$W$361, MATCH('O5 Details by Class &amp; Accounts'!BU$18, 'E2 Allocators'!$B$15:$W$15, 0),FALSE)*$E37), 0, VLOOKUP(VLOOKUP($A37, 'E4 TB Allocation Details'!$A$18:$L$214, MATCH("A &amp; G ID", 'E4 TB Allocation Details'!$A$18:$L$18, 0),FALSE), 'E2 Allocators'!$B$15:$W$361, MATCH('O5 Details by Class &amp; Accounts'!BU$18, 'E2 Allocators'!$B$15:$W$15, 0),FALSE)*$E37)</f>
        <v>0</v>
      </c>
      <c r="BV37" s="1321">
        <f>IF(ISERROR(VLOOKUP(VLOOKUP($A37, 'E4 TB Allocation Details'!$A$18:$L$214, MATCH("A &amp; G ID", 'E4 TB Allocation Details'!$A$18:$L$18, 0),FALSE), 'E2 Allocators'!$B$15:$W$361, MATCH('O5 Details by Class &amp; Accounts'!BV$18, 'E2 Allocators'!$B$15:$W$15, 0),FALSE)*$E37), 0, VLOOKUP(VLOOKUP($A37, 'E4 TB Allocation Details'!$A$18:$L$214, MATCH("A &amp; G ID", 'E4 TB Allocation Details'!$A$18:$L$18, 0),FALSE), 'E2 Allocators'!$B$15:$W$361, MATCH('O5 Details by Class &amp; Accounts'!BV$18, 'E2 Allocators'!$B$15:$W$15, 0),FALSE)*$E37)</f>
        <v>0</v>
      </c>
      <c r="BW37" s="1321">
        <f>IF(ISERROR(VLOOKUP(VLOOKUP($A37, 'E4 TB Allocation Details'!$A$18:$L$214, MATCH("A &amp; G ID", 'E4 TB Allocation Details'!$A$18:$L$18, 0),FALSE), 'E2 Allocators'!$B$15:$W$361, MATCH('O5 Details by Class &amp; Accounts'!BW$18, 'E2 Allocators'!$B$15:$W$15, 0),FALSE)*$E37), 0, VLOOKUP(VLOOKUP($A37, 'E4 TB Allocation Details'!$A$18:$L$214, MATCH("A &amp; G ID", 'E4 TB Allocation Details'!$A$18:$L$18, 0),FALSE), 'E2 Allocators'!$B$15:$W$361, MATCH('O5 Details by Class &amp; Accounts'!BW$18, 'E2 Allocators'!$B$15:$W$15, 0),FALSE)*$E37)</f>
        <v>0</v>
      </c>
      <c r="BX37" s="1321">
        <f>IF(ISERROR(VLOOKUP(VLOOKUP($A37, 'E4 TB Allocation Details'!$A$18:$L$214, MATCH("A &amp; G ID", 'E4 TB Allocation Details'!$A$18:$L$18, 0),FALSE), 'E2 Allocators'!$B$15:$W$361, MATCH('O5 Details by Class &amp; Accounts'!BX$18, 'E2 Allocators'!$B$15:$W$15, 0),FALSE)*$E37), 0, VLOOKUP(VLOOKUP($A37, 'E4 TB Allocation Details'!$A$18:$L$214, MATCH("A &amp; G ID", 'E4 TB Allocation Details'!$A$18:$L$18, 0),FALSE), 'E2 Allocators'!$B$15:$W$361, MATCH('O5 Details by Class &amp; Accounts'!BX$18, 'E2 Allocators'!$B$15:$W$15, 0),FALSE)*$E37)</f>
        <v>0</v>
      </c>
      <c r="BY37" s="1321">
        <f>IF(ISERROR(VLOOKUP(VLOOKUP($A37, 'E4 TB Allocation Details'!$A$18:$L$214, MATCH("A &amp; G ID", 'E4 TB Allocation Details'!$A$18:$L$18, 0),FALSE), 'E2 Allocators'!$B$15:$W$361, MATCH('O5 Details by Class &amp; Accounts'!BY$18, 'E2 Allocators'!$B$15:$W$15, 0),FALSE)*$E37), 0, VLOOKUP(VLOOKUP($A37, 'E4 TB Allocation Details'!$A$18:$L$214, MATCH("A &amp; G ID", 'E4 TB Allocation Details'!$A$18:$L$18, 0),FALSE), 'E2 Allocators'!$B$15:$W$361, MATCH('O5 Details by Class &amp; Accounts'!BY$18, 'E2 Allocators'!$B$15:$W$15, 0),FALSE)*$E37)</f>
        <v>0</v>
      </c>
      <c r="BZ37" s="1321">
        <f>IF(ISERROR(VLOOKUP(VLOOKUP($A37, 'E4 TB Allocation Details'!$A$18:$L$214, MATCH("A &amp; G ID", 'E4 TB Allocation Details'!$A$18:$L$18, 0),FALSE), 'E2 Allocators'!$B$15:$W$361, MATCH('O5 Details by Class &amp; Accounts'!BZ$18, 'E2 Allocators'!$B$15:$W$15, 0),FALSE)*$E37), 0, VLOOKUP(VLOOKUP($A37, 'E4 TB Allocation Details'!$A$18:$L$214, MATCH("A &amp; G ID", 'E4 TB Allocation Details'!$A$18:$L$18, 0),FALSE), 'E2 Allocators'!$B$15:$W$361, MATCH('O5 Details by Class &amp; Accounts'!BZ$18, 'E2 Allocators'!$B$15:$W$15, 0),FALSE)*$E37)</f>
        <v>0</v>
      </c>
      <c r="CA37" s="1321">
        <f>IF(ISERROR(VLOOKUP(VLOOKUP($A37, 'E4 TB Allocation Details'!$A$18:$L$214, MATCH("A &amp; G ID", 'E4 TB Allocation Details'!$A$18:$L$18, 0),FALSE), 'E2 Allocators'!$B$15:$W$361, MATCH('O5 Details by Class &amp; Accounts'!CA$18, 'E2 Allocators'!$B$15:$W$15, 0),FALSE)*$E37), 0, VLOOKUP(VLOOKUP($A37, 'E4 TB Allocation Details'!$A$18:$L$214, MATCH("A &amp; G ID", 'E4 TB Allocation Details'!$A$18:$L$18, 0),FALSE), 'E2 Allocators'!$B$15:$W$361, MATCH('O5 Details by Class &amp; Accounts'!CA$18, 'E2 Allocators'!$B$15:$W$15, 0),FALSE)*$E37)</f>
        <v>0</v>
      </c>
      <c r="CB37" s="1321">
        <f>IF(ISERROR(VLOOKUP(VLOOKUP($A37, 'E4 TB Allocation Details'!$A$18:$L$214, MATCH("A &amp; G ID", 'E4 TB Allocation Details'!$A$18:$L$18, 0),FALSE), 'E2 Allocators'!$B$15:$W$361, MATCH('O5 Details by Class &amp; Accounts'!CB$18, 'E2 Allocators'!$B$15:$W$15, 0),FALSE)*$E37), 0, VLOOKUP(VLOOKUP($A37, 'E4 TB Allocation Details'!$A$18:$L$214, MATCH("A &amp; G ID", 'E4 TB Allocation Details'!$A$18:$L$18, 0),FALSE), 'E2 Allocators'!$B$15:$W$361, MATCH('O5 Details by Class &amp; Accounts'!CB$18, 'E2 Allocators'!$B$15:$W$15, 0),FALSE)*$E37)</f>
        <v>0</v>
      </c>
      <c r="CC37" s="1321">
        <f>IF(ISERROR(VLOOKUP(VLOOKUP($A37, 'E4 TB Allocation Details'!$A$18:$L$214, MATCH("A &amp; G ID", 'E4 TB Allocation Details'!$A$18:$L$18, 0),FALSE), 'E2 Allocators'!$B$15:$W$361, MATCH('O5 Details by Class &amp; Accounts'!CC$18, 'E2 Allocators'!$B$15:$W$15, 0),FALSE)*$E37), 0, VLOOKUP(VLOOKUP($A37, 'E4 TB Allocation Details'!$A$18:$L$214, MATCH("A &amp; G ID", 'E4 TB Allocation Details'!$A$18:$L$18, 0),FALSE), 'E2 Allocators'!$B$15:$W$361, MATCH('O5 Details by Class &amp; Accounts'!CC$18, 'E2 Allocators'!$B$15:$W$15, 0),FALSE)*$E37)</f>
        <v>0</v>
      </c>
      <c r="CD37" s="1321">
        <f>IF(ISERROR(VLOOKUP(VLOOKUP($A37, 'E4 TB Allocation Details'!$A$18:$L$214, MATCH("A &amp; G ID", 'E4 TB Allocation Details'!$A$18:$L$18, 0),FALSE), 'E2 Allocators'!$B$15:$W$361, MATCH('O5 Details by Class &amp; Accounts'!CD$18, 'E2 Allocators'!$B$15:$W$15, 0),FALSE)*$E37), 0, VLOOKUP(VLOOKUP($A37, 'E4 TB Allocation Details'!$A$18:$L$214, MATCH("A &amp; G ID", 'E4 TB Allocation Details'!$A$18:$L$18, 0),FALSE), 'E2 Allocators'!$B$15:$W$361, MATCH('O5 Details by Class &amp; Accounts'!CD$18, 'E2 Allocators'!$B$15:$W$15, 0),FALSE)*$E37)</f>
        <v>0</v>
      </c>
      <c r="CE37" s="1321">
        <f>IF(ISERROR(VLOOKUP(VLOOKUP($A37, 'E4 TB Allocation Details'!$A$18:$L$214, MATCH("A &amp; G ID", 'E4 TB Allocation Details'!$A$18:$L$18, 0),FALSE), 'E2 Allocators'!$B$15:$W$361, MATCH('O5 Details by Class &amp; Accounts'!CE$18, 'E2 Allocators'!$B$15:$W$15, 0),FALSE)*$E37), 0, VLOOKUP(VLOOKUP($A37, 'E4 TB Allocation Details'!$A$18:$L$214, MATCH("A &amp; G ID", 'E4 TB Allocation Details'!$A$18:$L$18, 0),FALSE), 'E2 Allocators'!$B$15:$W$361, MATCH('O5 Details by Class &amp; Accounts'!CE$18, 'E2 Allocators'!$B$15:$W$15, 0),FALSE)*$E37)</f>
        <v>0</v>
      </c>
      <c r="CF37" s="1321">
        <f>IF(ISERROR(VLOOKUP(VLOOKUP($A37, 'E4 TB Allocation Details'!$A$18:$L$214, MATCH("A &amp; G ID", 'E4 TB Allocation Details'!$A$18:$L$18, 0),FALSE), 'E2 Allocators'!$B$15:$W$361, MATCH('O5 Details by Class &amp; Accounts'!CF$18, 'E2 Allocators'!$B$15:$W$15, 0),FALSE)*$E37), 0, VLOOKUP(VLOOKUP($A37, 'E4 TB Allocation Details'!$A$18:$L$214, MATCH("A &amp; G ID", 'E4 TB Allocation Details'!$A$18:$L$18, 0),FALSE), 'E2 Allocators'!$B$15:$W$361, MATCH('O5 Details by Class &amp; Accounts'!CF$18, 'E2 Allocators'!$B$15:$W$15, 0),FALSE)*$E37)</f>
        <v>0</v>
      </c>
      <c r="CG37" s="1321">
        <f>IF(ISERROR(VLOOKUP(VLOOKUP($A37, 'E4 TB Allocation Details'!$A$18:$L$214, MATCH("A &amp; G ID", 'E4 TB Allocation Details'!$A$18:$L$18, 0),FALSE), 'E2 Allocators'!$B$15:$W$361, MATCH('O5 Details by Class &amp; Accounts'!CG$18, 'E2 Allocators'!$B$15:$W$15, 0),FALSE)*$E37), 0, VLOOKUP(VLOOKUP($A37, 'E4 TB Allocation Details'!$A$18:$L$214, MATCH("A &amp; G ID", 'E4 TB Allocation Details'!$A$18:$L$18, 0),FALSE), 'E2 Allocators'!$B$15:$W$361, MATCH('O5 Details by Class &amp; Accounts'!CG$18, 'E2 Allocators'!$B$15:$W$15, 0),FALSE)*$E37)</f>
        <v>0</v>
      </c>
      <c r="CH37" s="1321">
        <f>IF(ISERROR(VLOOKUP(VLOOKUP($A37, 'E4 TB Allocation Details'!$A$18:$L$214, MATCH("A &amp; G ID", 'E4 TB Allocation Details'!$A$18:$L$18, 0),FALSE), 'E2 Allocators'!$B$15:$W$361, MATCH('O5 Details by Class &amp; Accounts'!CH$18, 'E2 Allocators'!$B$15:$W$15, 0),FALSE)*$E37), 0, VLOOKUP(VLOOKUP($A37, 'E4 TB Allocation Details'!$A$18:$L$214, MATCH("A &amp; G ID", 'E4 TB Allocation Details'!$A$18:$L$18, 0),FALSE), 'E2 Allocators'!$B$15:$W$361, MATCH('O5 Details by Class &amp; Accounts'!CH$18, 'E2 Allocators'!$B$15:$W$15, 0),FALSE)*$E37)</f>
        <v>0</v>
      </c>
      <c r="CI37" s="1321">
        <f>IF(ISERROR(VLOOKUP(VLOOKUP($A37, 'E4 TB Allocation Details'!$A$18:$L$214, MATCH("A &amp; G ID", 'E4 TB Allocation Details'!$A$18:$L$18, 0),FALSE), 'E2 Allocators'!$B$15:$W$361, MATCH('O5 Details by Class &amp; Accounts'!CI$18, 'E2 Allocators'!$B$15:$W$15, 0),FALSE)*$E37), 0, VLOOKUP(VLOOKUP($A37, 'E4 TB Allocation Details'!$A$18:$L$214, MATCH("A &amp; G ID", 'E4 TB Allocation Details'!$A$18:$L$18, 0),FALSE), 'E2 Allocators'!$B$15:$W$361, MATCH('O5 Details by Class &amp; Accounts'!CI$18, 'E2 Allocators'!$B$15:$W$15, 0),FALSE)*$E37)</f>
        <v>0</v>
      </c>
      <c r="CJ37" s="1321">
        <f>IF(ISERROR(VLOOKUP(VLOOKUP($A37, 'E4 TB Allocation Details'!$A$18:$L$214, MATCH("A &amp; G ID", 'E4 TB Allocation Details'!$A$18:$L$18, 0),FALSE), 'E2 Allocators'!$B$15:$W$361, MATCH('O5 Details by Class &amp; Accounts'!CJ$18, 'E2 Allocators'!$B$15:$W$15, 0),FALSE)*$E37), 0, VLOOKUP(VLOOKUP($A37, 'E4 TB Allocation Details'!$A$18:$L$214, MATCH("A &amp; G ID", 'E4 TB Allocation Details'!$A$18:$L$18, 0),FALSE), 'E2 Allocators'!$B$15:$W$361, MATCH('O5 Details by Class &amp; Accounts'!CJ$18, 'E2 Allocators'!$B$15:$W$15, 0),FALSE)*$E37)</f>
        <v>0</v>
      </c>
      <c r="CK37" s="1321">
        <f>IF(ISERROR(VLOOKUP(VLOOKUP($A37, 'E4 TB Allocation Details'!$A$18:$L$214, MATCH("A &amp; G ID", 'E4 TB Allocation Details'!$A$18:$L$18, 0),FALSE), 'E2 Allocators'!$B$15:$W$361, MATCH('O5 Details by Class &amp; Accounts'!CK$18, 'E2 Allocators'!$B$15:$W$15, 0),FALSE)*$E37), 0, VLOOKUP(VLOOKUP($A37, 'E4 TB Allocation Details'!$A$18:$L$214, MATCH("A &amp; G ID", 'E4 TB Allocation Details'!$A$18:$L$18, 0),FALSE), 'E2 Allocators'!$B$15:$W$361, MATCH('O5 Details by Class &amp; Accounts'!CK$18, 'E2 Allocators'!$B$15:$W$15, 0),FALSE)*$E37)</f>
        <v>0</v>
      </c>
      <c r="CL37" s="1321">
        <f>IF(ISERROR(VLOOKUP(VLOOKUP($A37, 'E4 TB Allocation Details'!$A$18:$L$214, MATCH("A &amp; G ID", 'E4 TB Allocation Details'!$A$18:$L$18, 0),FALSE), 'E2 Allocators'!$B$15:$W$361, MATCH('O5 Details by Class &amp; Accounts'!CL$18, 'E2 Allocators'!$B$15:$W$15, 0),FALSE)*$E37), 0, VLOOKUP(VLOOKUP($A37, 'E4 TB Allocation Details'!$A$18:$L$214, MATCH("A &amp; G ID", 'E4 TB Allocation Details'!$A$18:$L$18, 0),FALSE), 'E2 Allocators'!$B$15:$W$361, MATCH('O5 Details by Class &amp; Accounts'!CL$18, 'E2 Allocators'!$B$15:$W$15, 0),FALSE)*$E37)</f>
        <v>0</v>
      </c>
      <c r="CM37" s="1321">
        <f>IF(ISERROR(VLOOKUP(VLOOKUP($A37, 'E4 TB Allocation Details'!$A$18:$L$214, MATCH("A &amp; G ID", 'E4 TB Allocation Details'!$A$18:$L$18, 0),FALSE), 'E2 Allocators'!$B$15:$W$361, MATCH('O5 Details by Class &amp; Accounts'!CM$18, 'E2 Allocators'!$B$15:$W$15, 0),FALSE)*$E37), 0, VLOOKUP(VLOOKUP($A37, 'E4 TB Allocation Details'!$A$18:$L$214, MATCH("A &amp; G ID", 'E4 TB Allocation Details'!$A$18:$L$18, 0),FALSE), 'E2 Allocators'!$B$15:$W$361, MATCH('O5 Details by Class &amp; Accounts'!CM$18, 'E2 Allocators'!$B$15:$W$15, 0),FALSE)*$E37)</f>
        <v>0</v>
      </c>
      <c r="CN37" s="1321">
        <f>SUM(BT37:CM37)</f>
        <v>0</v>
      </c>
      <c r="CO37" s="1650">
        <f>+E37-AC37-AX37-BS37-CN37</f>
        <v>0</v>
      </c>
      <c r="CQ37" s="1898" t="s">
        <v>779</v>
      </c>
    </row>
    <row r="38" spans="1:95" s="64" customFormat="1" ht="12.75">
      <c r="A38" s="1087">
        <v>1825</v>
      </c>
      <c r="B38" s="1088" t="s">
        <v>88</v>
      </c>
      <c r="C38" s="1647">
        <f>IF(ISERROR(VLOOKUP($A38,'I3 TB Data'!$A$19:$H$484,MATCH('O5 Details by Class &amp; Accounts'!$C$18, 'I3 TB Data'!$A$19:$H$19,0),0)), 0, VLOOKUP($A38,'I3 TB Data'!$A$19:$H$484,MATCH('O5 Details by Class &amp; Accounts'!$C$18,'I3 TB Data'!$A$19:$H$19,0),0))</f>
        <v>13565</v>
      </c>
      <c r="D38" s="1648">
        <f>'I4 BO ASSETS'!E35</f>
        <v>-13565</v>
      </c>
      <c r="E38" s="1647">
        <f t="shared" si="6"/>
        <v>0</v>
      </c>
      <c r="F38" s="1649">
        <f>IF(ISERROR(VLOOKUP($A38, 'E1 Categorization'!A33:E124, MATCH("Customer Component", 'E1 Categorization'!$A$33:$E$33,0), 0)), 0, IF(VLOOKUP($A38, 'E1 Categorization'!A33:E124, MATCH("Customer Component", 'E1 Categorization'!$A$33:$E$33,0), 0)=0, 'O5 Details by Class &amp; Accounts'!$E38, IF(AND(VLOOKUP($A38, 'E1 Categorization'!A33:E124, MATCH("Customer Component", 'E1 Categorization'!$A$33:$E$33,0), 0) &gt;0, VLOOKUP($A38, 'E1 Categorization'!A33:E124, MATCH("Customer Component", 'E1 Categorization'!$A$33:$E$33,0), 0)&lt;1), 'O5 Details by Class &amp; Accounts'!$E38*(1-VLOOKUP($A38, 'E1 Categorization'!A33:E124, MATCH("Customer Component", 'E1 Categorization'!$A$33:$E$33,0), 0)), 0)))</f>
        <v>0</v>
      </c>
      <c r="G38" s="1649">
        <f>IF(ISERROR(VLOOKUP($A38, 'E1 Categorization'!A33:E124, MATCH("Customer Component", 'E1 Categorization'!$A$33:$E$33,0), 0)),0, IF(VLOOKUP($A38, 'E1 Categorization'!A33:E124, MATCH("Customer Component", 'E1 Categorization'!$A$33:$E$33,0), 0)=0, 0, IF(AND(VLOOKUP($A38, 'E1 Categorization'!A33:E124, MATCH("Customer Component", 'E1 Categorization'!$A$33:$E$33,0), 0) &gt;0, VLOOKUP($A38, 'E1 Categorization'!A33:E124, MATCH("Customer Component", 'E1 Categorization'!$A$33:$E$33,0), 0)&lt;1), 'O5 Details by Class &amp; Accounts'!$E38*(VLOOKUP($A38, 'E1 Categorization'!A33:E124, MATCH("Customer Component", 'E1 Categorization'!$A$33:$E$33,0), 0)), 'O5 Details by Class &amp; Accounts'!$E38)))</f>
        <v>0</v>
      </c>
      <c r="H38" s="1321">
        <f t="shared" si="0"/>
        <v>0</v>
      </c>
      <c r="I38" s="1321">
        <f>IF(ISERROR(VLOOKUP(VLOOKUP($A38, 'E4 TB Allocation Details'!$A$18:$L$214, MATCH("Demand ID", 'E4 TB Allocation Details'!$A$18:$L$18, 0),FALSE), 'E2 Allocators'!$B$15:$W$361, MATCH('O5 Details by Class &amp; Accounts'!I$18, 'E2 Allocators'!$B$15:$W$15, 0),FALSE)*$F38), 0, VLOOKUP(VLOOKUP($A38, 'E4 TB Allocation Details'!$A$18:$L$214, MATCH("Demand ID", 'E4 TB Allocation Details'!$A$18:$L$18, 0),FALSE), 'E2 Allocators'!$B$15:$W$361, MATCH('O5 Details by Class &amp; Accounts'!I$18, 'E2 Allocators'!$B$15:$W$15, 0),FALSE)*$F38)</f>
        <v>0</v>
      </c>
      <c r="J38" s="1321">
        <f>IF(ISERROR(VLOOKUP(VLOOKUP($A38, 'E4 TB Allocation Details'!$A$18:$L$214, MATCH("Demand ID", 'E4 TB Allocation Details'!$A$18:$L$18, 0),FALSE), 'E2 Allocators'!$B$15:$W$361, MATCH('O5 Details by Class &amp; Accounts'!J$18, 'E2 Allocators'!$B$15:$W$15, 0),FALSE)*$F38), 0, VLOOKUP(VLOOKUP($A38, 'E4 TB Allocation Details'!$A$18:$L$214, MATCH("Demand ID", 'E4 TB Allocation Details'!$A$18:$L$18, 0),FALSE), 'E2 Allocators'!$B$15:$W$361, MATCH('O5 Details by Class &amp; Accounts'!J$18, 'E2 Allocators'!$B$15:$W$15, 0),FALSE)*$F38)</f>
        <v>0</v>
      </c>
      <c r="K38" s="1321">
        <f>IF(ISERROR(VLOOKUP(VLOOKUP($A38, 'E4 TB Allocation Details'!$A$18:$L$214, MATCH("Demand ID", 'E4 TB Allocation Details'!$A$18:$L$18, 0),FALSE), 'E2 Allocators'!$B$15:$W$361, MATCH('O5 Details by Class &amp; Accounts'!K$18, 'E2 Allocators'!$B$15:$W$15, 0),FALSE)*$F38), 0, VLOOKUP(VLOOKUP($A38, 'E4 TB Allocation Details'!$A$18:$L$214, MATCH("Demand ID", 'E4 TB Allocation Details'!$A$18:$L$18, 0),FALSE), 'E2 Allocators'!$B$15:$W$361, MATCH('O5 Details by Class &amp; Accounts'!K$18, 'E2 Allocators'!$B$15:$W$15, 0),FALSE)*$F38)</f>
        <v>0</v>
      </c>
      <c r="L38" s="1321">
        <f>IF(ISERROR(VLOOKUP(VLOOKUP($A38, 'E4 TB Allocation Details'!$A$18:$L$214, MATCH("Demand ID", 'E4 TB Allocation Details'!$A$18:$L$18, 0),FALSE), 'E2 Allocators'!$B$15:$W$361, MATCH('O5 Details by Class &amp; Accounts'!L$18, 'E2 Allocators'!$B$15:$W$15, 0),FALSE)*$F38), 0, VLOOKUP(VLOOKUP($A38, 'E4 TB Allocation Details'!$A$18:$L$214, MATCH("Demand ID", 'E4 TB Allocation Details'!$A$18:$L$18, 0),FALSE), 'E2 Allocators'!$B$15:$W$361, MATCH('O5 Details by Class &amp; Accounts'!L$18, 'E2 Allocators'!$B$15:$W$15, 0),FALSE)*$F38)</f>
        <v>0</v>
      </c>
      <c r="M38" s="1321">
        <f>IF(ISERROR(VLOOKUP(VLOOKUP($A38, 'E4 TB Allocation Details'!$A$18:$L$214, MATCH("Demand ID", 'E4 TB Allocation Details'!$A$18:$L$18, 0),FALSE), 'E2 Allocators'!$B$15:$W$361, MATCH('O5 Details by Class &amp; Accounts'!M$18, 'E2 Allocators'!$B$15:$W$15, 0),FALSE)*$F38), 0, VLOOKUP(VLOOKUP($A38, 'E4 TB Allocation Details'!$A$18:$L$214, MATCH("Demand ID", 'E4 TB Allocation Details'!$A$18:$L$18, 0),FALSE), 'E2 Allocators'!$B$15:$W$361, MATCH('O5 Details by Class &amp; Accounts'!M$18, 'E2 Allocators'!$B$15:$W$15, 0),FALSE)*$F38)</f>
        <v>0</v>
      </c>
      <c r="N38" s="1321">
        <f>IF(ISERROR(VLOOKUP(VLOOKUP($A38, 'E4 TB Allocation Details'!$A$18:$L$214, MATCH("Demand ID", 'E4 TB Allocation Details'!$A$18:$L$18, 0),FALSE), 'E2 Allocators'!$B$15:$W$361, MATCH('O5 Details by Class &amp; Accounts'!N$18, 'E2 Allocators'!$B$15:$W$15, 0),FALSE)*$F38), 0, VLOOKUP(VLOOKUP($A38, 'E4 TB Allocation Details'!$A$18:$L$214, MATCH("Demand ID", 'E4 TB Allocation Details'!$A$18:$L$18, 0),FALSE), 'E2 Allocators'!$B$15:$W$361, MATCH('O5 Details by Class &amp; Accounts'!N$18, 'E2 Allocators'!$B$15:$W$15, 0),FALSE)*$F38)</f>
        <v>0</v>
      </c>
      <c r="O38" s="1321">
        <f>IF(ISERROR(VLOOKUP(VLOOKUP($A38, 'E4 TB Allocation Details'!$A$18:$L$214, MATCH("Demand ID", 'E4 TB Allocation Details'!$A$18:$L$18, 0),FALSE), 'E2 Allocators'!$B$15:$W$361, MATCH('O5 Details by Class &amp; Accounts'!O$18, 'E2 Allocators'!$B$15:$W$15, 0),FALSE)*$F38), 0, VLOOKUP(VLOOKUP($A38, 'E4 TB Allocation Details'!$A$18:$L$214, MATCH("Demand ID", 'E4 TB Allocation Details'!$A$18:$L$18, 0),FALSE), 'E2 Allocators'!$B$15:$W$361, MATCH('O5 Details by Class &amp; Accounts'!O$18, 'E2 Allocators'!$B$15:$W$15, 0),FALSE)*$F38)</f>
        <v>0</v>
      </c>
      <c r="P38" s="1321">
        <f>IF(ISERROR(VLOOKUP(VLOOKUP($A38, 'E4 TB Allocation Details'!$A$18:$L$214, MATCH("Demand ID", 'E4 TB Allocation Details'!$A$18:$L$18, 0),FALSE), 'E2 Allocators'!$B$15:$W$361, MATCH('O5 Details by Class &amp; Accounts'!P$18, 'E2 Allocators'!$B$15:$W$15, 0),FALSE)*$F38), 0, VLOOKUP(VLOOKUP($A38, 'E4 TB Allocation Details'!$A$18:$L$214, MATCH("Demand ID", 'E4 TB Allocation Details'!$A$18:$L$18, 0),FALSE), 'E2 Allocators'!$B$15:$W$361, MATCH('O5 Details by Class &amp; Accounts'!P$18, 'E2 Allocators'!$B$15:$W$15, 0),FALSE)*$F38)</f>
        <v>0</v>
      </c>
      <c r="Q38" s="1321">
        <f>IF(ISERROR(VLOOKUP(VLOOKUP($A38, 'E4 TB Allocation Details'!$A$18:$L$214, MATCH("Demand ID", 'E4 TB Allocation Details'!$A$18:$L$18, 0),FALSE), 'E2 Allocators'!$B$15:$W$361, MATCH('O5 Details by Class &amp; Accounts'!Q$18, 'E2 Allocators'!$B$15:$W$15, 0),FALSE)*$F38), 0, VLOOKUP(VLOOKUP($A38, 'E4 TB Allocation Details'!$A$18:$L$214, MATCH("Demand ID", 'E4 TB Allocation Details'!$A$18:$L$18, 0),FALSE), 'E2 Allocators'!$B$15:$W$361, MATCH('O5 Details by Class &amp; Accounts'!Q$18, 'E2 Allocators'!$B$15:$W$15, 0),FALSE)*$F38)</f>
        <v>0</v>
      </c>
      <c r="R38" s="1321">
        <f>IF(ISERROR(VLOOKUP(VLOOKUP($A38, 'E4 TB Allocation Details'!$A$18:$L$214, MATCH("Demand ID", 'E4 TB Allocation Details'!$A$18:$L$18, 0),FALSE), 'E2 Allocators'!$B$15:$W$361, MATCH('O5 Details by Class &amp; Accounts'!R$18, 'E2 Allocators'!$B$15:$W$15, 0),FALSE)*$F38), 0, VLOOKUP(VLOOKUP($A38, 'E4 TB Allocation Details'!$A$18:$L$214, MATCH("Demand ID", 'E4 TB Allocation Details'!$A$18:$L$18, 0),FALSE), 'E2 Allocators'!$B$15:$W$361, MATCH('O5 Details by Class &amp; Accounts'!R$18, 'E2 Allocators'!$B$15:$W$15, 0),FALSE)*$F38)</f>
        <v>0</v>
      </c>
      <c r="S38" s="1321">
        <f>IF(ISERROR(VLOOKUP(VLOOKUP($A38, 'E4 TB Allocation Details'!$A$18:$L$214, MATCH("Demand ID", 'E4 TB Allocation Details'!$A$18:$L$18, 0),FALSE), 'E2 Allocators'!$B$15:$W$361, MATCH('O5 Details by Class &amp; Accounts'!S$18, 'E2 Allocators'!$B$15:$W$15, 0),FALSE)*$F38), 0, VLOOKUP(VLOOKUP($A38, 'E4 TB Allocation Details'!$A$18:$L$214, MATCH("Demand ID", 'E4 TB Allocation Details'!$A$18:$L$18, 0),FALSE), 'E2 Allocators'!$B$15:$W$361, MATCH('O5 Details by Class &amp; Accounts'!S$18, 'E2 Allocators'!$B$15:$W$15, 0),FALSE)*$F38)</f>
        <v>0</v>
      </c>
      <c r="T38" s="1321">
        <f>IF(ISERROR(VLOOKUP(VLOOKUP($A38, 'E4 TB Allocation Details'!$A$18:$L$214, MATCH("Demand ID", 'E4 TB Allocation Details'!$A$18:$L$18, 0),FALSE), 'E2 Allocators'!$B$15:$W$361, MATCH('O5 Details by Class &amp; Accounts'!T$18, 'E2 Allocators'!$B$15:$W$15, 0),FALSE)*$F38), 0, VLOOKUP(VLOOKUP($A38, 'E4 TB Allocation Details'!$A$18:$L$214, MATCH("Demand ID", 'E4 TB Allocation Details'!$A$18:$L$18, 0),FALSE), 'E2 Allocators'!$B$15:$W$361, MATCH('O5 Details by Class &amp; Accounts'!T$18, 'E2 Allocators'!$B$15:$W$15, 0),FALSE)*$F38)</f>
        <v>0</v>
      </c>
      <c r="U38" s="1321">
        <f>IF(ISERROR(VLOOKUP(VLOOKUP($A38, 'E4 TB Allocation Details'!$A$18:$L$214, MATCH("Demand ID", 'E4 TB Allocation Details'!$A$18:$L$18, 0),FALSE), 'E2 Allocators'!$B$15:$W$361, MATCH('O5 Details by Class &amp; Accounts'!U$18, 'E2 Allocators'!$B$15:$W$15, 0),FALSE)*$F38), 0, VLOOKUP(VLOOKUP($A38, 'E4 TB Allocation Details'!$A$18:$L$214, MATCH("Demand ID", 'E4 TB Allocation Details'!$A$18:$L$18, 0),FALSE), 'E2 Allocators'!$B$15:$W$361, MATCH('O5 Details by Class &amp; Accounts'!U$18, 'E2 Allocators'!$B$15:$W$15, 0),FALSE)*$F38)</f>
        <v>0</v>
      </c>
      <c r="V38" s="1321">
        <f>IF(ISERROR(VLOOKUP(VLOOKUP($A38, 'E4 TB Allocation Details'!$A$18:$L$214, MATCH("Demand ID", 'E4 TB Allocation Details'!$A$18:$L$18, 0),FALSE), 'E2 Allocators'!$B$15:$W$361, MATCH('O5 Details by Class &amp; Accounts'!V$18, 'E2 Allocators'!$B$15:$W$15, 0),FALSE)*$F38), 0, VLOOKUP(VLOOKUP($A38, 'E4 TB Allocation Details'!$A$18:$L$214, MATCH("Demand ID", 'E4 TB Allocation Details'!$A$18:$L$18, 0),FALSE), 'E2 Allocators'!$B$15:$W$361, MATCH('O5 Details by Class &amp; Accounts'!V$18, 'E2 Allocators'!$B$15:$W$15, 0),FALSE)*$F38)</f>
        <v>0</v>
      </c>
      <c r="W38" s="1321">
        <f>IF(ISERROR(VLOOKUP(VLOOKUP($A38, 'E4 TB Allocation Details'!$A$18:$L$214, MATCH("Demand ID", 'E4 TB Allocation Details'!$A$18:$L$18, 0),FALSE), 'E2 Allocators'!$B$15:$W$361, MATCH('O5 Details by Class &amp; Accounts'!W$18, 'E2 Allocators'!$B$15:$W$15, 0),FALSE)*$F38), 0, VLOOKUP(VLOOKUP($A38, 'E4 TB Allocation Details'!$A$18:$L$214, MATCH("Demand ID", 'E4 TB Allocation Details'!$A$18:$L$18, 0),FALSE), 'E2 Allocators'!$B$15:$W$361, MATCH('O5 Details by Class &amp; Accounts'!W$18, 'E2 Allocators'!$B$15:$W$15, 0),FALSE)*$F38)</f>
        <v>0</v>
      </c>
      <c r="X38" s="1321">
        <f>IF(ISERROR(VLOOKUP(VLOOKUP($A38, 'E4 TB Allocation Details'!$A$18:$L$214, MATCH("Demand ID", 'E4 TB Allocation Details'!$A$18:$L$18, 0),FALSE), 'E2 Allocators'!$B$15:$W$361, MATCH('O5 Details by Class &amp; Accounts'!X$18, 'E2 Allocators'!$B$15:$W$15, 0),FALSE)*$F38), 0, VLOOKUP(VLOOKUP($A38, 'E4 TB Allocation Details'!$A$18:$L$214, MATCH("Demand ID", 'E4 TB Allocation Details'!$A$18:$L$18, 0),FALSE), 'E2 Allocators'!$B$15:$W$361, MATCH('O5 Details by Class &amp; Accounts'!X$18, 'E2 Allocators'!$B$15:$W$15, 0),FALSE)*$F38)</f>
        <v>0</v>
      </c>
      <c r="Y38" s="1321">
        <f>IF(ISERROR(VLOOKUP(VLOOKUP($A38, 'E4 TB Allocation Details'!$A$18:$L$214, MATCH("Demand ID", 'E4 TB Allocation Details'!$A$18:$L$18, 0),FALSE), 'E2 Allocators'!$B$15:$W$361, MATCH('O5 Details by Class &amp; Accounts'!Y$18, 'E2 Allocators'!$B$15:$W$15, 0),FALSE)*$F38), 0, VLOOKUP(VLOOKUP($A38, 'E4 TB Allocation Details'!$A$18:$L$214, MATCH("Demand ID", 'E4 TB Allocation Details'!$A$18:$L$18, 0),FALSE), 'E2 Allocators'!$B$15:$W$361, MATCH('O5 Details by Class &amp; Accounts'!Y$18, 'E2 Allocators'!$B$15:$W$15, 0),FALSE)*$F38)</f>
        <v>0</v>
      </c>
      <c r="Z38" s="1321">
        <f>IF(ISERROR(VLOOKUP(VLOOKUP($A38, 'E4 TB Allocation Details'!$A$18:$L$214, MATCH("Demand ID", 'E4 TB Allocation Details'!$A$18:$L$18, 0),FALSE), 'E2 Allocators'!$B$15:$W$361, MATCH('O5 Details by Class &amp; Accounts'!Z$18, 'E2 Allocators'!$B$15:$W$15, 0),FALSE)*$F38), 0, VLOOKUP(VLOOKUP($A38, 'E4 TB Allocation Details'!$A$18:$L$214, MATCH("Demand ID", 'E4 TB Allocation Details'!$A$18:$L$18, 0),FALSE), 'E2 Allocators'!$B$15:$W$361, MATCH('O5 Details by Class &amp; Accounts'!Z$18, 'E2 Allocators'!$B$15:$W$15, 0),FALSE)*$F38)</f>
        <v>0</v>
      </c>
      <c r="AA38" s="1321">
        <f>IF(ISERROR(VLOOKUP(VLOOKUP($A38, 'E4 TB Allocation Details'!$A$18:$L$214, MATCH("Demand ID", 'E4 TB Allocation Details'!$A$18:$L$18, 0),FALSE), 'E2 Allocators'!$B$15:$W$361, MATCH('O5 Details by Class &amp; Accounts'!AA$18, 'E2 Allocators'!$B$15:$W$15, 0),FALSE)*$F38), 0, VLOOKUP(VLOOKUP($A38, 'E4 TB Allocation Details'!$A$18:$L$214, MATCH("Demand ID", 'E4 TB Allocation Details'!$A$18:$L$18, 0),FALSE), 'E2 Allocators'!$B$15:$W$361, MATCH('O5 Details by Class &amp; Accounts'!AA$18, 'E2 Allocators'!$B$15:$W$15, 0),FALSE)*$F38)</f>
        <v>0</v>
      </c>
      <c r="AB38" s="1321">
        <f>IF(ISERROR(VLOOKUP(VLOOKUP($A38, 'E4 TB Allocation Details'!$A$18:$L$214, MATCH("Demand ID", 'E4 TB Allocation Details'!$A$18:$L$18, 0),FALSE), 'E2 Allocators'!$B$15:$W$361, MATCH('O5 Details by Class &amp; Accounts'!AB$18, 'E2 Allocators'!$B$15:$W$15, 0),FALSE)*$F38), 0, VLOOKUP(VLOOKUP($A38, 'E4 TB Allocation Details'!$A$18:$L$214, MATCH("Demand ID", 'E4 TB Allocation Details'!$A$18:$L$18, 0),FALSE), 'E2 Allocators'!$B$15:$W$361, MATCH('O5 Details by Class &amp; Accounts'!AB$18, 'E2 Allocators'!$B$15:$W$15, 0),FALSE)*$F38)</f>
        <v>0</v>
      </c>
      <c r="AC38" s="1321">
        <f t="shared" si="1"/>
        <v>0</v>
      </c>
      <c r="AD38" s="1321">
        <f>IF(ISERROR(VLOOKUP(VLOOKUP($A38, 'E4 TB Allocation Details'!$A$18:$L$214, MATCH("Customer ID", 'E4 TB Allocation Details'!$A$18:$L$18, 0),FALSE), 'E2 Allocators'!$B$15:$W$361, MATCH('O5 Details by Class &amp; Accounts'!AD$18, 'E2 Allocators'!$B$15:$W$15, 0),FALSE)*$G38), 0, VLOOKUP(VLOOKUP($A38, 'E4 TB Allocation Details'!$A$18:$L$214, MATCH("Customer ID", 'E4 TB Allocation Details'!$A$18:$L$18, 0),FALSE), 'E2 Allocators'!$B$15:$W$361, MATCH('O5 Details by Class &amp; Accounts'!AD$18, 'E2 Allocators'!$B$15:$W$15, 0),FALSE)*$G38)</f>
        <v>0</v>
      </c>
      <c r="AE38" s="1321">
        <f>IF(ISERROR(VLOOKUP(VLOOKUP($A38, 'E4 TB Allocation Details'!$A$18:$L$214, MATCH("Customer ID", 'E4 TB Allocation Details'!$A$18:$L$18, 0),FALSE), 'E2 Allocators'!$B$15:$W$361, MATCH('O5 Details by Class &amp; Accounts'!AE$18, 'E2 Allocators'!$B$15:$W$15, 0),FALSE)*$G38), 0, VLOOKUP(VLOOKUP($A38, 'E4 TB Allocation Details'!$A$18:$L$214, MATCH("Customer ID", 'E4 TB Allocation Details'!$A$18:$L$18, 0),FALSE), 'E2 Allocators'!$B$15:$W$361, MATCH('O5 Details by Class &amp; Accounts'!AE$18, 'E2 Allocators'!$B$15:$W$15, 0),FALSE)*$G38)</f>
        <v>0</v>
      </c>
      <c r="AF38" s="1321">
        <f>IF(ISERROR(VLOOKUP(VLOOKUP($A38, 'E4 TB Allocation Details'!$A$18:$L$214, MATCH("Customer ID", 'E4 TB Allocation Details'!$A$18:$L$18, 0),FALSE), 'E2 Allocators'!$B$15:$W$361, MATCH('O5 Details by Class &amp; Accounts'!AF$18, 'E2 Allocators'!$B$15:$W$15, 0),FALSE)*$G38), 0, VLOOKUP(VLOOKUP($A38, 'E4 TB Allocation Details'!$A$18:$L$214, MATCH("Customer ID", 'E4 TB Allocation Details'!$A$18:$L$18, 0),FALSE), 'E2 Allocators'!$B$15:$W$361, MATCH('O5 Details by Class &amp; Accounts'!AF$18, 'E2 Allocators'!$B$15:$W$15, 0),FALSE)*$G38)</f>
        <v>0</v>
      </c>
      <c r="AG38" s="1321">
        <f>IF(ISERROR(VLOOKUP(VLOOKUP($A38, 'E4 TB Allocation Details'!$A$18:$L$214, MATCH("Customer ID", 'E4 TB Allocation Details'!$A$18:$L$18, 0),FALSE), 'E2 Allocators'!$B$15:$W$361, MATCH('O5 Details by Class &amp; Accounts'!AG$18, 'E2 Allocators'!$B$15:$W$15, 0),FALSE)*$G38), 0, VLOOKUP(VLOOKUP($A38, 'E4 TB Allocation Details'!$A$18:$L$214, MATCH("Customer ID", 'E4 TB Allocation Details'!$A$18:$L$18, 0),FALSE), 'E2 Allocators'!$B$15:$W$361, MATCH('O5 Details by Class &amp; Accounts'!AG$18, 'E2 Allocators'!$B$15:$W$15, 0),FALSE)*$G38)</f>
        <v>0</v>
      </c>
      <c r="AH38" s="1321">
        <f>IF(ISERROR(VLOOKUP(VLOOKUP($A38, 'E4 TB Allocation Details'!$A$18:$L$214, MATCH("Customer ID", 'E4 TB Allocation Details'!$A$18:$L$18, 0),FALSE), 'E2 Allocators'!$B$15:$W$361, MATCH('O5 Details by Class &amp; Accounts'!AH$18, 'E2 Allocators'!$B$15:$W$15, 0),FALSE)*$G38), 0, VLOOKUP(VLOOKUP($A38, 'E4 TB Allocation Details'!$A$18:$L$214, MATCH("Customer ID", 'E4 TB Allocation Details'!$A$18:$L$18, 0),FALSE), 'E2 Allocators'!$B$15:$W$361, MATCH('O5 Details by Class &amp; Accounts'!AH$18, 'E2 Allocators'!$B$15:$W$15, 0),FALSE)*$G38)</f>
        <v>0</v>
      </c>
      <c r="AI38" s="1321">
        <f>IF(ISERROR(VLOOKUP(VLOOKUP($A38, 'E4 TB Allocation Details'!$A$18:$L$214, MATCH("Customer ID", 'E4 TB Allocation Details'!$A$18:$L$18, 0),FALSE), 'E2 Allocators'!$B$15:$W$361, MATCH('O5 Details by Class &amp; Accounts'!AI$18, 'E2 Allocators'!$B$15:$W$15, 0),FALSE)*$G38), 0, VLOOKUP(VLOOKUP($A38, 'E4 TB Allocation Details'!$A$18:$L$214, MATCH("Customer ID", 'E4 TB Allocation Details'!$A$18:$L$18, 0),FALSE), 'E2 Allocators'!$B$15:$W$361, MATCH('O5 Details by Class &amp; Accounts'!AI$18, 'E2 Allocators'!$B$15:$W$15, 0),FALSE)*$G38)</f>
        <v>0</v>
      </c>
      <c r="AJ38" s="1321">
        <f>IF(ISERROR(VLOOKUP(VLOOKUP($A38, 'E4 TB Allocation Details'!$A$18:$L$214, MATCH("Customer ID", 'E4 TB Allocation Details'!$A$18:$L$18, 0),FALSE), 'E2 Allocators'!$B$15:$W$361, MATCH('O5 Details by Class &amp; Accounts'!AJ$18, 'E2 Allocators'!$B$15:$W$15, 0),FALSE)*$G38), 0, VLOOKUP(VLOOKUP($A38, 'E4 TB Allocation Details'!$A$18:$L$214, MATCH("Customer ID", 'E4 TB Allocation Details'!$A$18:$L$18, 0),FALSE), 'E2 Allocators'!$B$15:$W$361, MATCH('O5 Details by Class &amp; Accounts'!AJ$18, 'E2 Allocators'!$B$15:$W$15, 0),FALSE)*$G38)</f>
        <v>0</v>
      </c>
      <c r="AK38" s="1321">
        <f>IF(ISERROR(VLOOKUP(VLOOKUP($A38, 'E4 TB Allocation Details'!$A$18:$L$214, MATCH("Customer ID", 'E4 TB Allocation Details'!$A$18:$L$18, 0),FALSE), 'E2 Allocators'!$B$15:$W$361, MATCH('O5 Details by Class &amp; Accounts'!AK$18, 'E2 Allocators'!$B$15:$W$15, 0),FALSE)*$G38), 0, VLOOKUP(VLOOKUP($A38, 'E4 TB Allocation Details'!$A$18:$L$214, MATCH("Customer ID", 'E4 TB Allocation Details'!$A$18:$L$18, 0),FALSE), 'E2 Allocators'!$B$15:$W$361, MATCH('O5 Details by Class &amp; Accounts'!AK$18, 'E2 Allocators'!$B$15:$W$15, 0),FALSE)*$G38)</f>
        <v>0</v>
      </c>
      <c r="AL38" s="1321">
        <f>IF(ISERROR(VLOOKUP(VLOOKUP($A38, 'E4 TB Allocation Details'!$A$18:$L$214, MATCH("Customer ID", 'E4 TB Allocation Details'!$A$18:$L$18, 0),FALSE), 'E2 Allocators'!$B$15:$W$361, MATCH('O5 Details by Class &amp; Accounts'!AL$18, 'E2 Allocators'!$B$15:$W$15, 0),FALSE)*$G38), 0, VLOOKUP(VLOOKUP($A38, 'E4 TB Allocation Details'!$A$18:$L$214, MATCH("Customer ID", 'E4 TB Allocation Details'!$A$18:$L$18, 0),FALSE), 'E2 Allocators'!$B$15:$W$361, MATCH('O5 Details by Class &amp; Accounts'!AL$18, 'E2 Allocators'!$B$15:$W$15, 0),FALSE)*$G38)</f>
        <v>0</v>
      </c>
      <c r="AM38" s="1321">
        <f>IF(ISERROR(VLOOKUP(VLOOKUP($A38, 'E4 TB Allocation Details'!$A$18:$L$214, MATCH("Customer ID", 'E4 TB Allocation Details'!$A$18:$L$18, 0),FALSE), 'E2 Allocators'!$B$15:$W$361, MATCH('O5 Details by Class &amp; Accounts'!AM$18, 'E2 Allocators'!$B$15:$W$15, 0),FALSE)*$G38), 0, VLOOKUP(VLOOKUP($A38, 'E4 TB Allocation Details'!$A$18:$L$214, MATCH("Customer ID", 'E4 TB Allocation Details'!$A$18:$L$18, 0),FALSE), 'E2 Allocators'!$B$15:$W$361, MATCH('O5 Details by Class &amp; Accounts'!AM$18, 'E2 Allocators'!$B$15:$W$15, 0),FALSE)*$G38)</f>
        <v>0</v>
      </c>
      <c r="AN38" s="1321">
        <f>IF(ISERROR(VLOOKUP(VLOOKUP($A38, 'E4 TB Allocation Details'!$A$18:$L$214, MATCH("Customer ID", 'E4 TB Allocation Details'!$A$18:$L$18, 0),FALSE), 'E2 Allocators'!$B$15:$W$361, MATCH('O5 Details by Class &amp; Accounts'!AN$18, 'E2 Allocators'!$B$15:$W$15, 0),FALSE)*$G38), 0, VLOOKUP(VLOOKUP($A38, 'E4 TB Allocation Details'!$A$18:$L$214, MATCH("Customer ID", 'E4 TB Allocation Details'!$A$18:$L$18, 0),FALSE), 'E2 Allocators'!$B$15:$W$361, MATCH('O5 Details by Class &amp; Accounts'!AN$18, 'E2 Allocators'!$B$15:$W$15, 0),FALSE)*$G38)</f>
        <v>0</v>
      </c>
      <c r="AO38" s="1321">
        <f>IF(ISERROR(VLOOKUP(VLOOKUP($A38, 'E4 TB Allocation Details'!$A$18:$L$214, MATCH("Customer ID", 'E4 TB Allocation Details'!$A$18:$L$18, 0),FALSE), 'E2 Allocators'!$B$15:$W$361, MATCH('O5 Details by Class &amp; Accounts'!AO$18, 'E2 Allocators'!$B$15:$W$15, 0),FALSE)*$G38), 0, VLOOKUP(VLOOKUP($A38, 'E4 TB Allocation Details'!$A$18:$L$214, MATCH("Customer ID", 'E4 TB Allocation Details'!$A$18:$L$18, 0),FALSE), 'E2 Allocators'!$B$15:$W$361, MATCH('O5 Details by Class &amp; Accounts'!AO$18, 'E2 Allocators'!$B$15:$W$15, 0),FALSE)*$G38)</f>
        <v>0</v>
      </c>
      <c r="AP38" s="1321">
        <f>IF(ISERROR(VLOOKUP(VLOOKUP($A38, 'E4 TB Allocation Details'!$A$18:$L$214, MATCH("Customer ID", 'E4 TB Allocation Details'!$A$18:$L$18, 0),FALSE), 'E2 Allocators'!$B$15:$W$361, MATCH('O5 Details by Class &amp; Accounts'!AP$18, 'E2 Allocators'!$B$15:$W$15, 0),FALSE)*$G38), 0, VLOOKUP(VLOOKUP($A38, 'E4 TB Allocation Details'!$A$18:$L$214, MATCH("Customer ID", 'E4 TB Allocation Details'!$A$18:$L$18, 0),FALSE), 'E2 Allocators'!$B$15:$W$361, MATCH('O5 Details by Class &amp; Accounts'!AP$18, 'E2 Allocators'!$B$15:$W$15, 0),FALSE)*$G38)</f>
        <v>0</v>
      </c>
      <c r="AQ38" s="1321">
        <f>IF(ISERROR(VLOOKUP(VLOOKUP($A38, 'E4 TB Allocation Details'!$A$18:$L$214, MATCH("Customer ID", 'E4 TB Allocation Details'!$A$18:$L$18, 0),FALSE), 'E2 Allocators'!$B$15:$W$361, MATCH('O5 Details by Class &amp; Accounts'!AQ$18, 'E2 Allocators'!$B$15:$W$15, 0),FALSE)*$G38), 0, VLOOKUP(VLOOKUP($A38, 'E4 TB Allocation Details'!$A$18:$L$214, MATCH("Customer ID", 'E4 TB Allocation Details'!$A$18:$L$18, 0),FALSE), 'E2 Allocators'!$B$15:$W$361, MATCH('O5 Details by Class &amp; Accounts'!AQ$18, 'E2 Allocators'!$B$15:$W$15, 0),FALSE)*$G38)</f>
        <v>0</v>
      </c>
      <c r="AR38" s="1321">
        <f>IF(ISERROR(VLOOKUP(VLOOKUP($A38, 'E4 TB Allocation Details'!$A$18:$L$214, MATCH("Customer ID", 'E4 TB Allocation Details'!$A$18:$L$18, 0),FALSE), 'E2 Allocators'!$B$15:$W$361, MATCH('O5 Details by Class &amp; Accounts'!AR$18, 'E2 Allocators'!$B$15:$W$15, 0),FALSE)*$G38), 0, VLOOKUP(VLOOKUP($A38, 'E4 TB Allocation Details'!$A$18:$L$214, MATCH("Customer ID", 'E4 TB Allocation Details'!$A$18:$L$18, 0),FALSE), 'E2 Allocators'!$B$15:$W$361, MATCH('O5 Details by Class &amp; Accounts'!AR$18, 'E2 Allocators'!$B$15:$W$15, 0),FALSE)*$G38)</f>
        <v>0</v>
      </c>
      <c r="AS38" s="1321">
        <f>IF(ISERROR(VLOOKUP(VLOOKUP($A38, 'E4 TB Allocation Details'!$A$18:$L$214, MATCH("Customer ID", 'E4 TB Allocation Details'!$A$18:$L$18, 0),FALSE), 'E2 Allocators'!$B$15:$W$361, MATCH('O5 Details by Class &amp; Accounts'!AS$18, 'E2 Allocators'!$B$15:$W$15, 0),FALSE)*$G38), 0, VLOOKUP(VLOOKUP($A38, 'E4 TB Allocation Details'!$A$18:$L$214, MATCH("Customer ID", 'E4 TB Allocation Details'!$A$18:$L$18, 0),FALSE), 'E2 Allocators'!$B$15:$W$361, MATCH('O5 Details by Class &amp; Accounts'!AS$18, 'E2 Allocators'!$B$15:$W$15, 0),FALSE)*$G38)</f>
        <v>0</v>
      </c>
      <c r="AT38" s="1321">
        <f>IF(ISERROR(VLOOKUP(VLOOKUP($A38, 'E4 TB Allocation Details'!$A$18:$L$214, MATCH("Customer ID", 'E4 TB Allocation Details'!$A$18:$L$18, 0),FALSE), 'E2 Allocators'!$B$15:$W$361, MATCH('O5 Details by Class &amp; Accounts'!AT$18, 'E2 Allocators'!$B$15:$W$15, 0),FALSE)*$G38), 0, VLOOKUP(VLOOKUP($A38, 'E4 TB Allocation Details'!$A$18:$L$214, MATCH("Customer ID", 'E4 TB Allocation Details'!$A$18:$L$18, 0),FALSE), 'E2 Allocators'!$B$15:$W$361, MATCH('O5 Details by Class &amp; Accounts'!AT$18, 'E2 Allocators'!$B$15:$W$15, 0),FALSE)*$G38)</f>
        <v>0</v>
      </c>
      <c r="AU38" s="1321">
        <f>IF(ISERROR(VLOOKUP(VLOOKUP($A38, 'E4 TB Allocation Details'!$A$18:$L$214, MATCH("Customer ID", 'E4 TB Allocation Details'!$A$18:$L$18, 0),FALSE), 'E2 Allocators'!$B$15:$W$361, MATCH('O5 Details by Class &amp; Accounts'!AU$18, 'E2 Allocators'!$B$15:$W$15, 0),FALSE)*$G38), 0, VLOOKUP(VLOOKUP($A38, 'E4 TB Allocation Details'!$A$18:$L$214, MATCH("Customer ID", 'E4 TB Allocation Details'!$A$18:$L$18, 0),FALSE), 'E2 Allocators'!$B$15:$W$361, MATCH('O5 Details by Class &amp; Accounts'!AU$18, 'E2 Allocators'!$B$15:$W$15, 0),FALSE)*$G38)</f>
        <v>0</v>
      </c>
      <c r="AV38" s="1321">
        <f>IF(ISERROR(VLOOKUP(VLOOKUP($A38, 'E4 TB Allocation Details'!$A$18:$L$214, MATCH("Customer ID", 'E4 TB Allocation Details'!$A$18:$L$18, 0),FALSE), 'E2 Allocators'!$B$15:$W$361, MATCH('O5 Details by Class &amp; Accounts'!AV$18, 'E2 Allocators'!$B$15:$W$15, 0),FALSE)*$G38), 0, VLOOKUP(VLOOKUP($A38, 'E4 TB Allocation Details'!$A$18:$L$214, MATCH("Customer ID", 'E4 TB Allocation Details'!$A$18:$L$18, 0),FALSE), 'E2 Allocators'!$B$15:$W$361, MATCH('O5 Details by Class &amp; Accounts'!AV$18, 'E2 Allocators'!$B$15:$W$15, 0),FALSE)*$G38)</f>
        <v>0</v>
      </c>
      <c r="AW38" s="1321">
        <f>IF(ISERROR(VLOOKUP(VLOOKUP($A38, 'E4 TB Allocation Details'!$A$18:$L$214, MATCH("Customer ID", 'E4 TB Allocation Details'!$A$18:$L$18, 0),FALSE), 'E2 Allocators'!$B$15:$W$361, MATCH('O5 Details by Class &amp; Accounts'!AW$18, 'E2 Allocators'!$B$15:$W$15, 0),FALSE)*$G38), 0, VLOOKUP(VLOOKUP($A38, 'E4 TB Allocation Details'!$A$18:$L$214, MATCH("Customer ID", 'E4 TB Allocation Details'!$A$18:$L$18, 0),FALSE), 'E2 Allocators'!$B$15:$W$361, MATCH('O5 Details by Class &amp; Accounts'!AW$18, 'E2 Allocators'!$B$15:$W$15, 0),FALSE)*$G38)</f>
        <v>0</v>
      </c>
      <c r="AX38" s="1321">
        <f t="shared" si="2"/>
        <v>0</v>
      </c>
      <c r="AY38" s="1321">
        <f>IF(ISERROR(VLOOKUP(VLOOKUP($A38, 'E4 TB Allocation Details'!$A$18:$L$214, MATCH("Misc ID", 'E4 TB Allocation Details'!$A$18:$L$18, 0),FALSE), 'E2 Allocators'!$B$15:$W$361, MATCH('O5 Details by Class &amp; Accounts'!AY$18, 'E2 Allocators'!$B$15:$W$15, 0),FALSE)*$E38), 0, VLOOKUP(VLOOKUP($A38, 'E4 TB Allocation Details'!$A$18:$L$214, MATCH("Misc ID", 'E4 TB Allocation Details'!$A$18:$L$18, 0),FALSE), 'E2 Allocators'!$B$15:$W$361, MATCH('O5 Details by Class &amp; Accounts'!AY$18, 'E2 Allocators'!$B$15:$W$15, 0),FALSE)*$E38)</f>
        <v>0</v>
      </c>
      <c r="AZ38" s="1321">
        <f>IF(ISERROR(VLOOKUP(VLOOKUP($A38, 'E4 TB Allocation Details'!$A$18:$L$214, MATCH("Misc ID", 'E4 TB Allocation Details'!$A$18:$L$18, 0),FALSE), 'E2 Allocators'!$B$15:$W$361, MATCH('O5 Details by Class &amp; Accounts'!AZ$18, 'E2 Allocators'!$B$15:$W$15, 0),FALSE)*$E38), 0, VLOOKUP(VLOOKUP($A38, 'E4 TB Allocation Details'!$A$18:$L$214, MATCH("Misc ID", 'E4 TB Allocation Details'!$A$18:$L$18, 0),FALSE), 'E2 Allocators'!$B$15:$W$361, MATCH('O5 Details by Class &amp; Accounts'!AZ$18, 'E2 Allocators'!$B$15:$W$15, 0),FALSE)*$E38)</f>
        <v>0</v>
      </c>
      <c r="BA38" s="1321">
        <f>IF(ISERROR(VLOOKUP(VLOOKUP($A38, 'E4 TB Allocation Details'!$A$18:$L$214, MATCH("Misc ID", 'E4 TB Allocation Details'!$A$18:$L$18, 0),FALSE), 'E2 Allocators'!$B$15:$W$361, MATCH('O5 Details by Class &amp; Accounts'!BA$18, 'E2 Allocators'!$B$15:$W$15, 0),FALSE)*$E38), 0, VLOOKUP(VLOOKUP($A38, 'E4 TB Allocation Details'!$A$18:$L$214, MATCH("Misc ID", 'E4 TB Allocation Details'!$A$18:$L$18, 0),FALSE), 'E2 Allocators'!$B$15:$W$361, MATCH('O5 Details by Class &amp; Accounts'!BA$18, 'E2 Allocators'!$B$15:$W$15, 0),FALSE)*$E38)</f>
        <v>0</v>
      </c>
      <c r="BB38" s="1321">
        <f>IF(ISERROR(VLOOKUP(VLOOKUP($A38, 'E4 TB Allocation Details'!$A$18:$L$214, MATCH("Misc ID", 'E4 TB Allocation Details'!$A$18:$L$18, 0),FALSE), 'E2 Allocators'!$B$15:$W$361, MATCH('O5 Details by Class &amp; Accounts'!BB$18, 'E2 Allocators'!$B$15:$W$15, 0),FALSE)*$E38), 0, VLOOKUP(VLOOKUP($A38, 'E4 TB Allocation Details'!$A$18:$L$214, MATCH("Misc ID", 'E4 TB Allocation Details'!$A$18:$L$18, 0),FALSE), 'E2 Allocators'!$B$15:$W$361, MATCH('O5 Details by Class &amp; Accounts'!BB$18, 'E2 Allocators'!$B$15:$W$15, 0),FALSE)*$E38)</f>
        <v>0</v>
      </c>
      <c r="BC38" s="1321">
        <f>IF(ISERROR(VLOOKUP(VLOOKUP($A38, 'E4 TB Allocation Details'!$A$18:$L$214, MATCH("Misc ID", 'E4 TB Allocation Details'!$A$18:$L$18, 0),FALSE), 'E2 Allocators'!$B$15:$W$361, MATCH('O5 Details by Class &amp; Accounts'!BC$18, 'E2 Allocators'!$B$15:$W$15, 0),FALSE)*$E38), 0, VLOOKUP(VLOOKUP($A38, 'E4 TB Allocation Details'!$A$18:$L$214, MATCH("Misc ID", 'E4 TB Allocation Details'!$A$18:$L$18, 0),FALSE), 'E2 Allocators'!$B$15:$W$361, MATCH('O5 Details by Class &amp; Accounts'!BC$18, 'E2 Allocators'!$B$15:$W$15, 0),FALSE)*$E38)</f>
        <v>0</v>
      </c>
      <c r="BD38" s="1321">
        <f>IF(ISERROR(VLOOKUP(VLOOKUP($A38, 'E4 TB Allocation Details'!$A$18:$L$214, MATCH("Misc ID", 'E4 TB Allocation Details'!$A$18:$L$18, 0),FALSE), 'E2 Allocators'!$B$15:$W$361, MATCH('O5 Details by Class &amp; Accounts'!BD$18, 'E2 Allocators'!$B$15:$W$15, 0),FALSE)*$E38), 0, VLOOKUP(VLOOKUP($A38, 'E4 TB Allocation Details'!$A$18:$L$214, MATCH("Misc ID", 'E4 TB Allocation Details'!$A$18:$L$18, 0),FALSE), 'E2 Allocators'!$B$15:$W$361, MATCH('O5 Details by Class &amp; Accounts'!BD$18, 'E2 Allocators'!$B$15:$W$15, 0),FALSE)*$E38)</f>
        <v>0</v>
      </c>
      <c r="BE38" s="1321">
        <f>IF(ISERROR(VLOOKUP(VLOOKUP($A38, 'E4 TB Allocation Details'!$A$18:$L$214, MATCH("Misc ID", 'E4 TB Allocation Details'!$A$18:$L$18, 0),FALSE), 'E2 Allocators'!$B$15:$W$361, MATCH('O5 Details by Class &amp; Accounts'!BE$18, 'E2 Allocators'!$B$15:$W$15, 0),FALSE)*$E38), 0, VLOOKUP(VLOOKUP($A38, 'E4 TB Allocation Details'!$A$18:$L$214, MATCH("Misc ID", 'E4 TB Allocation Details'!$A$18:$L$18, 0),FALSE), 'E2 Allocators'!$B$15:$W$361, MATCH('O5 Details by Class &amp; Accounts'!BE$18, 'E2 Allocators'!$B$15:$W$15, 0),FALSE)*$E38)</f>
        <v>0</v>
      </c>
      <c r="BF38" s="1321">
        <f>IF(ISERROR(VLOOKUP(VLOOKUP($A38, 'E4 TB Allocation Details'!$A$18:$L$214, MATCH("Misc ID", 'E4 TB Allocation Details'!$A$18:$L$18, 0),FALSE), 'E2 Allocators'!$B$15:$W$361, MATCH('O5 Details by Class &amp; Accounts'!BF$18, 'E2 Allocators'!$B$15:$W$15, 0),FALSE)*$E38), 0, VLOOKUP(VLOOKUP($A38, 'E4 TB Allocation Details'!$A$18:$L$214, MATCH("Misc ID", 'E4 TB Allocation Details'!$A$18:$L$18, 0),FALSE), 'E2 Allocators'!$B$15:$W$361, MATCH('O5 Details by Class &amp; Accounts'!BF$18, 'E2 Allocators'!$B$15:$W$15, 0),FALSE)*$E38)</f>
        <v>0</v>
      </c>
      <c r="BG38" s="1321">
        <f>IF(ISERROR(VLOOKUP(VLOOKUP($A38, 'E4 TB Allocation Details'!$A$18:$L$214, MATCH("Misc ID", 'E4 TB Allocation Details'!$A$18:$L$18, 0),FALSE), 'E2 Allocators'!$B$15:$W$361, MATCH('O5 Details by Class &amp; Accounts'!BG$18, 'E2 Allocators'!$B$15:$W$15, 0),FALSE)*$E38), 0, VLOOKUP(VLOOKUP($A38, 'E4 TB Allocation Details'!$A$18:$L$214, MATCH("Misc ID", 'E4 TB Allocation Details'!$A$18:$L$18, 0),FALSE), 'E2 Allocators'!$B$15:$W$361, MATCH('O5 Details by Class &amp; Accounts'!BG$18, 'E2 Allocators'!$B$15:$W$15, 0),FALSE)*$E38)</f>
        <v>0</v>
      </c>
      <c r="BH38" s="1321">
        <f>IF(ISERROR(VLOOKUP(VLOOKUP($A38, 'E4 TB Allocation Details'!$A$18:$L$214, MATCH("Misc ID", 'E4 TB Allocation Details'!$A$18:$L$18, 0),FALSE), 'E2 Allocators'!$B$15:$W$361, MATCH('O5 Details by Class &amp; Accounts'!BH$18, 'E2 Allocators'!$B$15:$W$15, 0),FALSE)*$E38), 0, VLOOKUP(VLOOKUP($A38, 'E4 TB Allocation Details'!$A$18:$L$214, MATCH("Misc ID", 'E4 TB Allocation Details'!$A$18:$L$18, 0),FALSE), 'E2 Allocators'!$B$15:$W$361, MATCH('O5 Details by Class &amp; Accounts'!BH$18, 'E2 Allocators'!$B$15:$W$15, 0),FALSE)*$E38)</f>
        <v>0</v>
      </c>
      <c r="BI38" s="1321">
        <f>IF(ISERROR(VLOOKUP(VLOOKUP($A38, 'E4 TB Allocation Details'!$A$18:$L$214, MATCH("Misc ID", 'E4 TB Allocation Details'!$A$18:$L$18, 0),FALSE), 'E2 Allocators'!$B$15:$W$361, MATCH('O5 Details by Class &amp; Accounts'!BI$18, 'E2 Allocators'!$B$15:$W$15, 0),FALSE)*$E38), 0, VLOOKUP(VLOOKUP($A38, 'E4 TB Allocation Details'!$A$18:$L$214, MATCH("Misc ID", 'E4 TB Allocation Details'!$A$18:$L$18, 0),FALSE), 'E2 Allocators'!$B$15:$W$361, MATCH('O5 Details by Class &amp; Accounts'!BI$18, 'E2 Allocators'!$B$15:$W$15, 0),FALSE)*$E38)</f>
        <v>0</v>
      </c>
      <c r="BJ38" s="1321">
        <f>IF(ISERROR(VLOOKUP(VLOOKUP($A38, 'E4 TB Allocation Details'!$A$18:$L$214, MATCH("Misc ID", 'E4 TB Allocation Details'!$A$18:$L$18, 0),FALSE), 'E2 Allocators'!$B$15:$W$361, MATCH('O5 Details by Class &amp; Accounts'!BJ$18, 'E2 Allocators'!$B$15:$W$15, 0),FALSE)*$E38), 0, VLOOKUP(VLOOKUP($A38, 'E4 TB Allocation Details'!$A$18:$L$214, MATCH("Misc ID", 'E4 TB Allocation Details'!$A$18:$L$18, 0),FALSE), 'E2 Allocators'!$B$15:$W$361, MATCH('O5 Details by Class &amp; Accounts'!BJ$18, 'E2 Allocators'!$B$15:$W$15, 0),FALSE)*$E38)</f>
        <v>0</v>
      </c>
      <c r="BK38" s="1321">
        <f>IF(ISERROR(VLOOKUP(VLOOKUP($A38, 'E4 TB Allocation Details'!$A$18:$L$214, MATCH("Misc ID", 'E4 TB Allocation Details'!$A$18:$L$18, 0),FALSE), 'E2 Allocators'!$B$15:$W$361, MATCH('O5 Details by Class &amp; Accounts'!BK$18, 'E2 Allocators'!$B$15:$W$15, 0),FALSE)*$E38), 0, VLOOKUP(VLOOKUP($A38, 'E4 TB Allocation Details'!$A$18:$L$214, MATCH("Misc ID", 'E4 TB Allocation Details'!$A$18:$L$18, 0),FALSE), 'E2 Allocators'!$B$15:$W$361, MATCH('O5 Details by Class &amp; Accounts'!BK$18, 'E2 Allocators'!$B$15:$W$15, 0),FALSE)*$E38)</f>
        <v>0</v>
      </c>
      <c r="BL38" s="1321">
        <f>IF(ISERROR(VLOOKUP(VLOOKUP($A38, 'E4 TB Allocation Details'!$A$18:$L$214, MATCH("Misc ID", 'E4 TB Allocation Details'!$A$18:$L$18, 0),FALSE), 'E2 Allocators'!$B$15:$W$361, MATCH('O5 Details by Class &amp; Accounts'!BL$18, 'E2 Allocators'!$B$15:$W$15, 0),FALSE)*$E38), 0, VLOOKUP(VLOOKUP($A38, 'E4 TB Allocation Details'!$A$18:$L$214, MATCH("Misc ID", 'E4 TB Allocation Details'!$A$18:$L$18, 0),FALSE), 'E2 Allocators'!$B$15:$W$361, MATCH('O5 Details by Class &amp; Accounts'!BL$18, 'E2 Allocators'!$B$15:$W$15, 0),FALSE)*$E38)</f>
        <v>0</v>
      </c>
      <c r="BM38" s="1321">
        <f>IF(ISERROR(VLOOKUP(VLOOKUP($A38, 'E4 TB Allocation Details'!$A$18:$L$214, MATCH("Misc ID", 'E4 TB Allocation Details'!$A$18:$L$18, 0),FALSE), 'E2 Allocators'!$B$15:$W$361, MATCH('O5 Details by Class &amp; Accounts'!BM$18, 'E2 Allocators'!$B$15:$W$15, 0),FALSE)*$E38), 0, VLOOKUP(VLOOKUP($A38, 'E4 TB Allocation Details'!$A$18:$L$214, MATCH("Misc ID", 'E4 TB Allocation Details'!$A$18:$L$18, 0),FALSE), 'E2 Allocators'!$B$15:$W$361, MATCH('O5 Details by Class &amp; Accounts'!BM$18, 'E2 Allocators'!$B$15:$W$15, 0),FALSE)*$E38)</f>
        <v>0</v>
      </c>
      <c r="BN38" s="1321">
        <f>IF(ISERROR(VLOOKUP(VLOOKUP($A38, 'E4 TB Allocation Details'!$A$18:$L$214, MATCH("Misc ID", 'E4 TB Allocation Details'!$A$18:$L$18, 0),FALSE), 'E2 Allocators'!$B$15:$W$361, MATCH('O5 Details by Class &amp; Accounts'!BN$18, 'E2 Allocators'!$B$15:$W$15, 0),FALSE)*$E38), 0, VLOOKUP(VLOOKUP($A38, 'E4 TB Allocation Details'!$A$18:$L$214, MATCH("Misc ID", 'E4 TB Allocation Details'!$A$18:$L$18, 0),FALSE), 'E2 Allocators'!$B$15:$W$361, MATCH('O5 Details by Class &amp; Accounts'!BN$18, 'E2 Allocators'!$B$15:$W$15, 0),FALSE)*$E38)</f>
        <v>0</v>
      </c>
      <c r="BO38" s="1321">
        <f>IF(ISERROR(VLOOKUP(VLOOKUP($A38, 'E4 TB Allocation Details'!$A$18:$L$214, MATCH("Misc ID", 'E4 TB Allocation Details'!$A$18:$L$18, 0),FALSE), 'E2 Allocators'!$B$15:$W$361, MATCH('O5 Details by Class &amp; Accounts'!BO$18, 'E2 Allocators'!$B$15:$W$15, 0),FALSE)*$E38), 0, VLOOKUP(VLOOKUP($A38, 'E4 TB Allocation Details'!$A$18:$L$214, MATCH("Misc ID", 'E4 TB Allocation Details'!$A$18:$L$18, 0),FALSE), 'E2 Allocators'!$B$15:$W$361, MATCH('O5 Details by Class &amp; Accounts'!BO$18, 'E2 Allocators'!$B$15:$W$15, 0),FALSE)*$E38)</f>
        <v>0</v>
      </c>
      <c r="BP38" s="1321">
        <f>IF(ISERROR(VLOOKUP(VLOOKUP($A38, 'E4 TB Allocation Details'!$A$18:$L$214, MATCH("Misc ID", 'E4 TB Allocation Details'!$A$18:$L$18, 0),FALSE), 'E2 Allocators'!$B$15:$W$361, MATCH('O5 Details by Class &amp; Accounts'!BP$18, 'E2 Allocators'!$B$15:$W$15, 0),FALSE)*$E38), 0, VLOOKUP(VLOOKUP($A38, 'E4 TB Allocation Details'!$A$18:$L$214, MATCH("Misc ID", 'E4 TB Allocation Details'!$A$18:$L$18, 0),FALSE), 'E2 Allocators'!$B$15:$W$361, MATCH('O5 Details by Class &amp; Accounts'!BP$18, 'E2 Allocators'!$B$15:$W$15, 0),FALSE)*$E38)</f>
        <v>0</v>
      </c>
      <c r="BQ38" s="1321">
        <f>IF(ISERROR(VLOOKUP(VLOOKUP($A38, 'E4 TB Allocation Details'!$A$18:$L$214, MATCH("Misc ID", 'E4 TB Allocation Details'!$A$18:$L$18, 0),FALSE), 'E2 Allocators'!$B$15:$W$361, MATCH('O5 Details by Class &amp; Accounts'!BQ$18, 'E2 Allocators'!$B$15:$W$15, 0),FALSE)*$E38), 0, VLOOKUP(VLOOKUP($A38, 'E4 TB Allocation Details'!$A$18:$L$214, MATCH("Misc ID", 'E4 TB Allocation Details'!$A$18:$L$18, 0),FALSE), 'E2 Allocators'!$B$15:$W$361, MATCH('O5 Details by Class &amp; Accounts'!BQ$18, 'E2 Allocators'!$B$15:$W$15, 0),FALSE)*$E38)</f>
        <v>0</v>
      </c>
      <c r="BR38" s="1321">
        <f>IF(ISERROR(VLOOKUP(VLOOKUP($A38, 'E4 TB Allocation Details'!$A$18:$L$214, MATCH("Misc ID", 'E4 TB Allocation Details'!$A$18:$L$18, 0),FALSE), 'E2 Allocators'!$B$15:$W$361, MATCH('O5 Details by Class &amp; Accounts'!BR$18, 'E2 Allocators'!$B$15:$W$15, 0),FALSE)*$E38), 0, VLOOKUP(VLOOKUP($A38, 'E4 TB Allocation Details'!$A$18:$L$214, MATCH("Misc ID", 'E4 TB Allocation Details'!$A$18:$L$18, 0),FALSE), 'E2 Allocators'!$B$15:$W$361, MATCH('O5 Details by Class &amp; Accounts'!BR$18, 'E2 Allocators'!$B$15:$W$15, 0),FALSE)*$E38)</f>
        <v>0</v>
      </c>
      <c r="BS38" s="1321">
        <f t="shared" si="3"/>
        <v>0</v>
      </c>
      <c r="BT38" s="1321">
        <f>IF(ISERROR(VLOOKUP(VLOOKUP($A38, 'E4 TB Allocation Details'!$A$18:$L$214, MATCH("A &amp; G ID", 'E4 TB Allocation Details'!$A$18:$L$18, 0),FALSE), 'E2 Allocators'!$B$15:$W$361, MATCH('O5 Details by Class &amp; Accounts'!BT$18, 'E2 Allocators'!$B$15:$W$15, 0),FALSE)*$E38), 0, VLOOKUP(VLOOKUP($A38, 'E4 TB Allocation Details'!$A$18:$L$214, MATCH("A &amp; G ID", 'E4 TB Allocation Details'!$A$18:$L$18, 0),FALSE), 'E2 Allocators'!$B$15:$W$361, MATCH('O5 Details by Class &amp; Accounts'!BT$18, 'E2 Allocators'!$B$15:$W$15, 0),FALSE)*$E38)</f>
        <v>0</v>
      </c>
      <c r="BU38" s="1321">
        <f>IF(ISERROR(VLOOKUP(VLOOKUP($A38, 'E4 TB Allocation Details'!$A$18:$L$214, MATCH("A &amp; G ID", 'E4 TB Allocation Details'!$A$18:$L$18, 0),FALSE), 'E2 Allocators'!$B$15:$W$361, MATCH('O5 Details by Class &amp; Accounts'!BU$18, 'E2 Allocators'!$B$15:$W$15, 0),FALSE)*$E38), 0, VLOOKUP(VLOOKUP($A38, 'E4 TB Allocation Details'!$A$18:$L$214, MATCH("A &amp; G ID", 'E4 TB Allocation Details'!$A$18:$L$18, 0),FALSE), 'E2 Allocators'!$B$15:$W$361, MATCH('O5 Details by Class &amp; Accounts'!BU$18, 'E2 Allocators'!$B$15:$W$15, 0),FALSE)*$E38)</f>
        <v>0</v>
      </c>
      <c r="BV38" s="1321">
        <f>IF(ISERROR(VLOOKUP(VLOOKUP($A38, 'E4 TB Allocation Details'!$A$18:$L$214, MATCH("A &amp; G ID", 'E4 TB Allocation Details'!$A$18:$L$18, 0),FALSE), 'E2 Allocators'!$B$15:$W$361, MATCH('O5 Details by Class &amp; Accounts'!BV$18, 'E2 Allocators'!$B$15:$W$15, 0),FALSE)*$E38), 0, VLOOKUP(VLOOKUP($A38, 'E4 TB Allocation Details'!$A$18:$L$214, MATCH("A &amp; G ID", 'E4 TB Allocation Details'!$A$18:$L$18, 0),FALSE), 'E2 Allocators'!$B$15:$W$361, MATCH('O5 Details by Class &amp; Accounts'!BV$18, 'E2 Allocators'!$B$15:$W$15, 0),FALSE)*$E38)</f>
        <v>0</v>
      </c>
      <c r="BW38" s="1321">
        <f>IF(ISERROR(VLOOKUP(VLOOKUP($A38, 'E4 TB Allocation Details'!$A$18:$L$214, MATCH("A &amp; G ID", 'E4 TB Allocation Details'!$A$18:$L$18, 0),FALSE), 'E2 Allocators'!$B$15:$W$361, MATCH('O5 Details by Class &amp; Accounts'!BW$18, 'E2 Allocators'!$B$15:$W$15, 0),FALSE)*$E38), 0, VLOOKUP(VLOOKUP($A38, 'E4 TB Allocation Details'!$A$18:$L$214, MATCH("A &amp; G ID", 'E4 TB Allocation Details'!$A$18:$L$18, 0),FALSE), 'E2 Allocators'!$B$15:$W$361, MATCH('O5 Details by Class &amp; Accounts'!BW$18, 'E2 Allocators'!$B$15:$W$15, 0),FALSE)*$E38)</f>
        <v>0</v>
      </c>
      <c r="BX38" s="1321">
        <f>IF(ISERROR(VLOOKUP(VLOOKUP($A38, 'E4 TB Allocation Details'!$A$18:$L$214, MATCH("A &amp; G ID", 'E4 TB Allocation Details'!$A$18:$L$18, 0),FALSE), 'E2 Allocators'!$B$15:$W$361, MATCH('O5 Details by Class &amp; Accounts'!BX$18, 'E2 Allocators'!$B$15:$W$15, 0),FALSE)*$E38), 0, VLOOKUP(VLOOKUP($A38, 'E4 TB Allocation Details'!$A$18:$L$214, MATCH("A &amp; G ID", 'E4 TB Allocation Details'!$A$18:$L$18, 0),FALSE), 'E2 Allocators'!$B$15:$W$361, MATCH('O5 Details by Class &amp; Accounts'!BX$18, 'E2 Allocators'!$B$15:$W$15, 0),FALSE)*$E38)</f>
        <v>0</v>
      </c>
      <c r="BY38" s="1321">
        <f>IF(ISERROR(VLOOKUP(VLOOKUP($A38, 'E4 TB Allocation Details'!$A$18:$L$214, MATCH("A &amp; G ID", 'E4 TB Allocation Details'!$A$18:$L$18, 0),FALSE), 'E2 Allocators'!$B$15:$W$361, MATCH('O5 Details by Class &amp; Accounts'!BY$18, 'E2 Allocators'!$B$15:$W$15, 0),FALSE)*$E38), 0, VLOOKUP(VLOOKUP($A38, 'E4 TB Allocation Details'!$A$18:$L$214, MATCH("A &amp; G ID", 'E4 TB Allocation Details'!$A$18:$L$18, 0),FALSE), 'E2 Allocators'!$B$15:$W$361, MATCH('O5 Details by Class &amp; Accounts'!BY$18, 'E2 Allocators'!$B$15:$W$15, 0),FALSE)*$E38)</f>
        <v>0</v>
      </c>
      <c r="BZ38" s="1321">
        <f>IF(ISERROR(VLOOKUP(VLOOKUP($A38, 'E4 TB Allocation Details'!$A$18:$L$214, MATCH("A &amp; G ID", 'E4 TB Allocation Details'!$A$18:$L$18, 0),FALSE), 'E2 Allocators'!$B$15:$W$361, MATCH('O5 Details by Class &amp; Accounts'!BZ$18, 'E2 Allocators'!$B$15:$W$15, 0),FALSE)*$E38), 0, VLOOKUP(VLOOKUP($A38, 'E4 TB Allocation Details'!$A$18:$L$214, MATCH("A &amp; G ID", 'E4 TB Allocation Details'!$A$18:$L$18, 0),FALSE), 'E2 Allocators'!$B$15:$W$361, MATCH('O5 Details by Class &amp; Accounts'!BZ$18, 'E2 Allocators'!$B$15:$W$15, 0),FALSE)*$E38)</f>
        <v>0</v>
      </c>
      <c r="CA38" s="1321">
        <f>IF(ISERROR(VLOOKUP(VLOOKUP($A38, 'E4 TB Allocation Details'!$A$18:$L$214, MATCH("A &amp; G ID", 'E4 TB Allocation Details'!$A$18:$L$18, 0),FALSE), 'E2 Allocators'!$B$15:$W$361, MATCH('O5 Details by Class &amp; Accounts'!CA$18, 'E2 Allocators'!$B$15:$W$15, 0),FALSE)*$E38), 0, VLOOKUP(VLOOKUP($A38, 'E4 TB Allocation Details'!$A$18:$L$214, MATCH("A &amp; G ID", 'E4 TB Allocation Details'!$A$18:$L$18, 0),FALSE), 'E2 Allocators'!$B$15:$W$361, MATCH('O5 Details by Class &amp; Accounts'!CA$18, 'E2 Allocators'!$B$15:$W$15, 0),FALSE)*$E38)</f>
        <v>0</v>
      </c>
      <c r="CB38" s="1321">
        <f>IF(ISERROR(VLOOKUP(VLOOKUP($A38, 'E4 TB Allocation Details'!$A$18:$L$214, MATCH("A &amp; G ID", 'E4 TB Allocation Details'!$A$18:$L$18, 0),FALSE), 'E2 Allocators'!$B$15:$W$361, MATCH('O5 Details by Class &amp; Accounts'!CB$18, 'E2 Allocators'!$B$15:$W$15, 0),FALSE)*$E38), 0, VLOOKUP(VLOOKUP($A38, 'E4 TB Allocation Details'!$A$18:$L$214, MATCH("A &amp; G ID", 'E4 TB Allocation Details'!$A$18:$L$18, 0),FALSE), 'E2 Allocators'!$B$15:$W$361, MATCH('O5 Details by Class &amp; Accounts'!CB$18, 'E2 Allocators'!$B$15:$W$15, 0),FALSE)*$E38)</f>
        <v>0</v>
      </c>
      <c r="CC38" s="1321">
        <f>IF(ISERROR(VLOOKUP(VLOOKUP($A38, 'E4 TB Allocation Details'!$A$18:$L$214, MATCH("A &amp; G ID", 'E4 TB Allocation Details'!$A$18:$L$18, 0),FALSE), 'E2 Allocators'!$B$15:$W$361, MATCH('O5 Details by Class &amp; Accounts'!CC$18, 'E2 Allocators'!$B$15:$W$15, 0),FALSE)*$E38), 0, VLOOKUP(VLOOKUP($A38, 'E4 TB Allocation Details'!$A$18:$L$214, MATCH("A &amp; G ID", 'E4 TB Allocation Details'!$A$18:$L$18, 0),FALSE), 'E2 Allocators'!$B$15:$W$361, MATCH('O5 Details by Class &amp; Accounts'!CC$18, 'E2 Allocators'!$B$15:$W$15, 0),FALSE)*$E38)</f>
        <v>0</v>
      </c>
      <c r="CD38" s="1321">
        <f>IF(ISERROR(VLOOKUP(VLOOKUP($A38, 'E4 TB Allocation Details'!$A$18:$L$214, MATCH("A &amp; G ID", 'E4 TB Allocation Details'!$A$18:$L$18, 0),FALSE), 'E2 Allocators'!$B$15:$W$361, MATCH('O5 Details by Class &amp; Accounts'!CD$18, 'E2 Allocators'!$B$15:$W$15, 0),FALSE)*$E38), 0, VLOOKUP(VLOOKUP($A38, 'E4 TB Allocation Details'!$A$18:$L$214, MATCH("A &amp; G ID", 'E4 TB Allocation Details'!$A$18:$L$18, 0),FALSE), 'E2 Allocators'!$B$15:$W$361, MATCH('O5 Details by Class &amp; Accounts'!CD$18, 'E2 Allocators'!$B$15:$W$15, 0),FALSE)*$E38)</f>
        <v>0</v>
      </c>
      <c r="CE38" s="1321">
        <f>IF(ISERROR(VLOOKUP(VLOOKUP($A38, 'E4 TB Allocation Details'!$A$18:$L$214, MATCH("A &amp; G ID", 'E4 TB Allocation Details'!$A$18:$L$18, 0),FALSE), 'E2 Allocators'!$B$15:$W$361, MATCH('O5 Details by Class &amp; Accounts'!CE$18, 'E2 Allocators'!$B$15:$W$15, 0),FALSE)*$E38), 0, VLOOKUP(VLOOKUP($A38, 'E4 TB Allocation Details'!$A$18:$L$214, MATCH("A &amp; G ID", 'E4 TB Allocation Details'!$A$18:$L$18, 0),FALSE), 'E2 Allocators'!$B$15:$W$361, MATCH('O5 Details by Class &amp; Accounts'!CE$18, 'E2 Allocators'!$B$15:$W$15, 0),FALSE)*$E38)</f>
        <v>0</v>
      </c>
      <c r="CF38" s="1321">
        <f>IF(ISERROR(VLOOKUP(VLOOKUP($A38, 'E4 TB Allocation Details'!$A$18:$L$214, MATCH("A &amp; G ID", 'E4 TB Allocation Details'!$A$18:$L$18, 0),FALSE), 'E2 Allocators'!$B$15:$W$361, MATCH('O5 Details by Class &amp; Accounts'!CF$18, 'E2 Allocators'!$B$15:$W$15, 0),FALSE)*$E38), 0, VLOOKUP(VLOOKUP($A38, 'E4 TB Allocation Details'!$A$18:$L$214, MATCH("A &amp; G ID", 'E4 TB Allocation Details'!$A$18:$L$18, 0),FALSE), 'E2 Allocators'!$B$15:$W$361, MATCH('O5 Details by Class &amp; Accounts'!CF$18, 'E2 Allocators'!$B$15:$W$15, 0),FALSE)*$E38)</f>
        <v>0</v>
      </c>
      <c r="CG38" s="1321">
        <f>IF(ISERROR(VLOOKUP(VLOOKUP($A38, 'E4 TB Allocation Details'!$A$18:$L$214, MATCH("A &amp; G ID", 'E4 TB Allocation Details'!$A$18:$L$18, 0),FALSE), 'E2 Allocators'!$B$15:$W$361, MATCH('O5 Details by Class &amp; Accounts'!CG$18, 'E2 Allocators'!$B$15:$W$15, 0),FALSE)*$E38), 0, VLOOKUP(VLOOKUP($A38, 'E4 TB Allocation Details'!$A$18:$L$214, MATCH("A &amp; G ID", 'E4 TB Allocation Details'!$A$18:$L$18, 0),FALSE), 'E2 Allocators'!$B$15:$W$361, MATCH('O5 Details by Class &amp; Accounts'!CG$18, 'E2 Allocators'!$B$15:$W$15, 0),FALSE)*$E38)</f>
        <v>0</v>
      </c>
      <c r="CH38" s="1321">
        <f>IF(ISERROR(VLOOKUP(VLOOKUP($A38, 'E4 TB Allocation Details'!$A$18:$L$214, MATCH("A &amp; G ID", 'E4 TB Allocation Details'!$A$18:$L$18, 0),FALSE), 'E2 Allocators'!$B$15:$W$361, MATCH('O5 Details by Class &amp; Accounts'!CH$18, 'E2 Allocators'!$B$15:$W$15, 0),FALSE)*$E38), 0, VLOOKUP(VLOOKUP($A38, 'E4 TB Allocation Details'!$A$18:$L$214, MATCH("A &amp; G ID", 'E4 TB Allocation Details'!$A$18:$L$18, 0),FALSE), 'E2 Allocators'!$B$15:$W$361, MATCH('O5 Details by Class &amp; Accounts'!CH$18, 'E2 Allocators'!$B$15:$W$15, 0),FALSE)*$E38)</f>
        <v>0</v>
      </c>
      <c r="CI38" s="1321">
        <f>IF(ISERROR(VLOOKUP(VLOOKUP($A38, 'E4 TB Allocation Details'!$A$18:$L$214, MATCH("A &amp; G ID", 'E4 TB Allocation Details'!$A$18:$L$18, 0),FALSE), 'E2 Allocators'!$B$15:$W$361, MATCH('O5 Details by Class &amp; Accounts'!CI$18, 'E2 Allocators'!$B$15:$W$15, 0),FALSE)*$E38), 0, VLOOKUP(VLOOKUP($A38, 'E4 TB Allocation Details'!$A$18:$L$214, MATCH("A &amp; G ID", 'E4 TB Allocation Details'!$A$18:$L$18, 0),FALSE), 'E2 Allocators'!$B$15:$W$361, MATCH('O5 Details by Class &amp; Accounts'!CI$18, 'E2 Allocators'!$B$15:$W$15, 0),FALSE)*$E38)</f>
        <v>0</v>
      </c>
      <c r="CJ38" s="1321">
        <f>IF(ISERROR(VLOOKUP(VLOOKUP($A38, 'E4 TB Allocation Details'!$A$18:$L$214, MATCH("A &amp; G ID", 'E4 TB Allocation Details'!$A$18:$L$18, 0),FALSE), 'E2 Allocators'!$B$15:$W$361, MATCH('O5 Details by Class &amp; Accounts'!CJ$18, 'E2 Allocators'!$B$15:$W$15, 0),FALSE)*$E38), 0, VLOOKUP(VLOOKUP($A38, 'E4 TB Allocation Details'!$A$18:$L$214, MATCH("A &amp; G ID", 'E4 TB Allocation Details'!$A$18:$L$18, 0),FALSE), 'E2 Allocators'!$B$15:$W$361, MATCH('O5 Details by Class &amp; Accounts'!CJ$18, 'E2 Allocators'!$B$15:$W$15, 0),FALSE)*$E38)</f>
        <v>0</v>
      </c>
      <c r="CK38" s="1321">
        <f>IF(ISERROR(VLOOKUP(VLOOKUP($A38, 'E4 TB Allocation Details'!$A$18:$L$214, MATCH("A &amp; G ID", 'E4 TB Allocation Details'!$A$18:$L$18, 0),FALSE), 'E2 Allocators'!$B$15:$W$361, MATCH('O5 Details by Class &amp; Accounts'!CK$18, 'E2 Allocators'!$B$15:$W$15, 0),FALSE)*$E38), 0, VLOOKUP(VLOOKUP($A38, 'E4 TB Allocation Details'!$A$18:$L$214, MATCH("A &amp; G ID", 'E4 TB Allocation Details'!$A$18:$L$18, 0),FALSE), 'E2 Allocators'!$B$15:$W$361, MATCH('O5 Details by Class &amp; Accounts'!CK$18, 'E2 Allocators'!$B$15:$W$15, 0),FALSE)*$E38)</f>
        <v>0</v>
      </c>
      <c r="CL38" s="1321">
        <f>IF(ISERROR(VLOOKUP(VLOOKUP($A38, 'E4 TB Allocation Details'!$A$18:$L$214, MATCH("A &amp; G ID", 'E4 TB Allocation Details'!$A$18:$L$18, 0),FALSE), 'E2 Allocators'!$B$15:$W$361, MATCH('O5 Details by Class &amp; Accounts'!CL$18, 'E2 Allocators'!$B$15:$W$15, 0),FALSE)*$E38), 0, VLOOKUP(VLOOKUP($A38, 'E4 TB Allocation Details'!$A$18:$L$214, MATCH("A &amp; G ID", 'E4 TB Allocation Details'!$A$18:$L$18, 0),FALSE), 'E2 Allocators'!$B$15:$W$361, MATCH('O5 Details by Class &amp; Accounts'!CL$18, 'E2 Allocators'!$B$15:$W$15, 0),FALSE)*$E38)</f>
        <v>0</v>
      </c>
      <c r="CM38" s="1321">
        <f>IF(ISERROR(VLOOKUP(VLOOKUP($A38, 'E4 TB Allocation Details'!$A$18:$L$214, MATCH("A &amp; G ID", 'E4 TB Allocation Details'!$A$18:$L$18, 0),FALSE), 'E2 Allocators'!$B$15:$W$361, MATCH('O5 Details by Class &amp; Accounts'!CM$18, 'E2 Allocators'!$B$15:$W$15, 0),FALSE)*$E38), 0, VLOOKUP(VLOOKUP($A38, 'E4 TB Allocation Details'!$A$18:$L$214, MATCH("A &amp; G ID", 'E4 TB Allocation Details'!$A$18:$L$18, 0),FALSE), 'E2 Allocators'!$B$15:$W$361, MATCH('O5 Details by Class &amp; Accounts'!CM$18, 'E2 Allocators'!$B$15:$W$15, 0),FALSE)*$E38)</f>
        <v>0</v>
      </c>
      <c r="CN38" s="1321">
        <f t="shared" si="5"/>
        <v>0</v>
      </c>
      <c r="CO38" s="1650">
        <f t="shared" si="4"/>
        <v>0</v>
      </c>
      <c r="CQ38" s="1898" t="e">
        <v>#N/A</v>
      </c>
    </row>
    <row r="39" spans="1:95" s="64" customFormat="1" ht="12.75">
      <c r="A39" s="1087" t="s">
        <v>829</v>
      </c>
      <c r="B39" s="1088" t="s">
        <v>365</v>
      </c>
      <c r="C39" s="1647">
        <f>IF(ISERROR(VLOOKUP($A39,'I3 TB Data'!$A$19:$H$484,MATCH('O5 Details by Class &amp; Accounts'!$C$18, 'I3 TB Data'!$A$19:$H$19,0),0)), 0, VLOOKUP($A39,'I3 TB Data'!$A$19:$H$484,MATCH('O5 Details by Class &amp; Accounts'!$C$18,'I3 TB Data'!$A$19:$H$19,0),0))</f>
        <v>0</v>
      </c>
      <c r="D39" s="1648">
        <f>'I4 BO ASSETS'!E36</f>
        <v>0</v>
      </c>
      <c r="E39" s="1647">
        <f t="shared" si="6"/>
        <v>0</v>
      </c>
      <c r="F39" s="1649">
        <f>IF(ISERROR(VLOOKUP($A39, 'E1 Categorization'!A33:E124, MATCH("Customer Component", 'E1 Categorization'!$A$33:$E$33,0), 0)), 0, IF(VLOOKUP($A39, 'E1 Categorization'!A33:E124, MATCH("Customer Component", 'E1 Categorization'!$A$33:$E$33,0), 0)=0, 'O5 Details by Class &amp; Accounts'!$E39, IF(AND(VLOOKUP($A39, 'E1 Categorization'!A33:E124, MATCH("Customer Component", 'E1 Categorization'!$A$33:$E$33,0), 0) &gt;0, VLOOKUP($A39, 'E1 Categorization'!A33:E124, MATCH("Customer Component", 'E1 Categorization'!$A$33:$E$33,0), 0)&lt;1), 'O5 Details by Class &amp; Accounts'!$E39*(1-VLOOKUP($A39, 'E1 Categorization'!A33:E124, MATCH("Customer Component", 'E1 Categorization'!$A$33:$E$33,0), 0)), 0)))</f>
        <v>0</v>
      </c>
      <c r="G39" s="1649">
        <f>IF(ISERROR(VLOOKUP($A39, 'E1 Categorization'!A33:E124, MATCH("Customer Component", 'E1 Categorization'!$A$33:$E$33,0), 0)),0, IF(VLOOKUP($A39, 'E1 Categorization'!A33:E124, MATCH("Customer Component", 'E1 Categorization'!$A$33:$E$33,0), 0)=0, 0, IF(AND(VLOOKUP($A39, 'E1 Categorization'!A33:E124, MATCH("Customer Component", 'E1 Categorization'!$A$33:$E$33,0), 0) &gt;0, VLOOKUP($A39, 'E1 Categorization'!A33:E124, MATCH("Customer Component", 'E1 Categorization'!$A$33:$E$33,0), 0)&lt;1), 'O5 Details by Class &amp; Accounts'!$E39*(VLOOKUP($A39, 'E1 Categorization'!A33:E124, MATCH("Customer Component", 'E1 Categorization'!$A$33:$E$33,0), 0)), 'O5 Details by Class &amp; Accounts'!$E39)))</f>
        <v>0</v>
      </c>
      <c r="H39" s="1321">
        <f t="shared" si="0"/>
        <v>0</v>
      </c>
      <c r="I39" s="1321">
        <f>IF(ISERROR(VLOOKUP(VLOOKUP($A39, 'E4 TB Allocation Details'!$A$18:$L$214, MATCH("Demand ID", 'E4 TB Allocation Details'!$A$18:$L$18, 0),FALSE), 'E2 Allocators'!$B$15:$W$361, MATCH('O5 Details by Class &amp; Accounts'!I$18, 'E2 Allocators'!$B$15:$W$15, 0),FALSE)*$F39), 0, VLOOKUP(VLOOKUP($A39, 'E4 TB Allocation Details'!$A$18:$L$214, MATCH("Demand ID", 'E4 TB Allocation Details'!$A$18:$L$18, 0),FALSE), 'E2 Allocators'!$B$15:$W$361, MATCH('O5 Details by Class &amp; Accounts'!I$18, 'E2 Allocators'!$B$15:$W$15, 0),FALSE)*$F39)</f>
        <v>0</v>
      </c>
      <c r="J39" s="1321">
        <f>IF(ISERROR(VLOOKUP(VLOOKUP($A39, 'E4 TB Allocation Details'!$A$18:$L$214, MATCH("Demand ID", 'E4 TB Allocation Details'!$A$18:$L$18, 0),FALSE), 'E2 Allocators'!$B$15:$W$361, MATCH('O5 Details by Class &amp; Accounts'!J$18, 'E2 Allocators'!$B$15:$W$15, 0),FALSE)*$F39), 0, VLOOKUP(VLOOKUP($A39, 'E4 TB Allocation Details'!$A$18:$L$214, MATCH("Demand ID", 'E4 TB Allocation Details'!$A$18:$L$18, 0),FALSE), 'E2 Allocators'!$B$15:$W$361, MATCH('O5 Details by Class &amp; Accounts'!J$18, 'E2 Allocators'!$B$15:$W$15, 0),FALSE)*$F39)</f>
        <v>0</v>
      </c>
      <c r="K39" s="1321">
        <f>IF(ISERROR(VLOOKUP(VLOOKUP($A39, 'E4 TB Allocation Details'!$A$18:$L$214, MATCH("Demand ID", 'E4 TB Allocation Details'!$A$18:$L$18, 0),FALSE), 'E2 Allocators'!$B$15:$W$361, MATCH('O5 Details by Class &amp; Accounts'!K$18, 'E2 Allocators'!$B$15:$W$15, 0),FALSE)*$F39), 0, VLOOKUP(VLOOKUP($A39, 'E4 TB Allocation Details'!$A$18:$L$214, MATCH("Demand ID", 'E4 TB Allocation Details'!$A$18:$L$18, 0),FALSE), 'E2 Allocators'!$B$15:$W$361, MATCH('O5 Details by Class &amp; Accounts'!K$18, 'E2 Allocators'!$B$15:$W$15, 0),FALSE)*$F39)</f>
        <v>0</v>
      </c>
      <c r="L39" s="1321">
        <f>IF(ISERROR(VLOOKUP(VLOOKUP($A39, 'E4 TB Allocation Details'!$A$18:$L$214, MATCH("Demand ID", 'E4 TB Allocation Details'!$A$18:$L$18, 0),FALSE), 'E2 Allocators'!$B$15:$W$361, MATCH('O5 Details by Class &amp; Accounts'!L$18, 'E2 Allocators'!$B$15:$W$15, 0),FALSE)*$F39), 0, VLOOKUP(VLOOKUP($A39, 'E4 TB Allocation Details'!$A$18:$L$214, MATCH("Demand ID", 'E4 TB Allocation Details'!$A$18:$L$18, 0),FALSE), 'E2 Allocators'!$B$15:$W$361, MATCH('O5 Details by Class &amp; Accounts'!L$18, 'E2 Allocators'!$B$15:$W$15, 0),FALSE)*$F39)</f>
        <v>0</v>
      </c>
      <c r="M39" s="1321">
        <f>IF(ISERROR(VLOOKUP(VLOOKUP($A39, 'E4 TB Allocation Details'!$A$18:$L$214, MATCH("Demand ID", 'E4 TB Allocation Details'!$A$18:$L$18, 0),FALSE), 'E2 Allocators'!$B$15:$W$361, MATCH('O5 Details by Class &amp; Accounts'!M$18, 'E2 Allocators'!$B$15:$W$15, 0),FALSE)*$F39), 0, VLOOKUP(VLOOKUP($A39, 'E4 TB Allocation Details'!$A$18:$L$214, MATCH("Demand ID", 'E4 TB Allocation Details'!$A$18:$L$18, 0),FALSE), 'E2 Allocators'!$B$15:$W$361, MATCH('O5 Details by Class &amp; Accounts'!M$18, 'E2 Allocators'!$B$15:$W$15, 0),FALSE)*$F39)</f>
        <v>0</v>
      </c>
      <c r="N39" s="1321">
        <f>IF(ISERROR(VLOOKUP(VLOOKUP($A39, 'E4 TB Allocation Details'!$A$18:$L$214, MATCH("Demand ID", 'E4 TB Allocation Details'!$A$18:$L$18, 0),FALSE), 'E2 Allocators'!$B$15:$W$361, MATCH('O5 Details by Class &amp; Accounts'!N$18, 'E2 Allocators'!$B$15:$W$15, 0),FALSE)*$F39), 0, VLOOKUP(VLOOKUP($A39, 'E4 TB Allocation Details'!$A$18:$L$214, MATCH("Demand ID", 'E4 TB Allocation Details'!$A$18:$L$18, 0),FALSE), 'E2 Allocators'!$B$15:$W$361, MATCH('O5 Details by Class &amp; Accounts'!N$18, 'E2 Allocators'!$B$15:$W$15, 0),FALSE)*$F39)</f>
        <v>0</v>
      </c>
      <c r="O39" s="1321">
        <f>IF(ISERROR(VLOOKUP(VLOOKUP($A39, 'E4 TB Allocation Details'!$A$18:$L$214, MATCH("Demand ID", 'E4 TB Allocation Details'!$A$18:$L$18, 0),FALSE), 'E2 Allocators'!$B$15:$W$361, MATCH('O5 Details by Class &amp; Accounts'!O$18, 'E2 Allocators'!$B$15:$W$15, 0),FALSE)*$F39), 0, VLOOKUP(VLOOKUP($A39, 'E4 TB Allocation Details'!$A$18:$L$214, MATCH("Demand ID", 'E4 TB Allocation Details'!$A$18:$L$18, 0),FALSE), 'E2 Allocators'!$B$15:$W$361, MATCH('O5 Details by Class &amp; Accounts'!O$18, 'E2 Allocators'!$B$15:$W$15, 0),FALSE)*$F39)</f>
        <v>0</v>
      </c>
      <c r="P39" s="1321">
        <f>IF(ISERROR(VLOOKUP(VLOOKUP($A39, 'E4 TB Allocation Details'!$A$18:$L$214, MATCH("Demand ID", 'E4 TB Allocation Details'!$A$18:$L$18, 0),FALSE), 'E2 Allocators'!$B$15:$W$361, MATCH('O5 Details by Class &amp; Accounts'!P$18, 'E2 Allocators'!$B$15:$W$15, 0),FALSE)*$F39), 0, VLOOKUP(VLOOKUP($A39, 'E4 TB Allocation Details'!$A$18:$L$214, MATCH("Demand ID", 'E4 TB Allocation Details'!$A$18:$L$18, 0),FALSE), 'E2 Allocators'!$B$15:$W$361, MATCH('O5 Details by Class &amp; Accounts'!P$18, 'E2 Allocators'!$B$15:$W$15, 0),FALSE)*$F39)</f>
        <v>0</v>
      </c>
      <c r="Q39" s="1321">
        <f>IF(ISERROR(VLOOKUP(VLOOKUP($A39, 'E4 TB Allocation Details'!$A$18:$L$214, MATCH("Demand ID", 'E4 TB Allocation Details'!$A$18:$L$18, 0),FALSE), 'E2 Allocators'!$B$15:$W$361, MATCH('O5 Details by Class &amp; Accounts'!Q$18, 'E2 Allocators'!$B$15:$W$15, 0),FALSE)*$F39), 0, VLOOKUP(VLOOKUP($A39, 'E4 TB Allocation Details'!$A$18:$L$214, MATCH("Demand ID", 'E4 TB Allocation Details'!$A$18:$L$18, 0),FALSE), 'E2 Allocators'!$B$15:$W$361, MATCH('O5 Details by Class &amp; Accounts'!Q$18, 'E2 Allocators'!$B$15:$W$15, 0),FALSE)*$F39)</f>
        <v>0</v>
      </c>
      <c r="R39" s="1321">
        <f>IF(ISERROR(VLOOKUP(VLOOKUP($A39, 'E4 TB Allocation Details'!$A$18:$L$214, MATCH("Demand ID", 'E4 TB Allocation Details'!$A$18:$L$18, 0),FALSE), 'E2 Allocators'!$B$15:$W$361, MATCH('O5 Details by Class &amp; Accounts'!R$18, 'E2 Allocators'!$B$15:$W$15, 0),FALSE)*$F39), 0, VLOOKUP(VLOOKUP($A39, 'E4 TB Allocation Details'!$A$18:$L$214, MATCH("Demand ID", 'E4 TB Allocation Details'!$A$18:$L$18, 0),FALSE), 'E2 Allocators'!$B$15:$W$361, MATCH('O5 Details by Class &amp; Accounts'!R$18, 'E2 Allocators'!$B$15:$W$15, 0),FALSE)*$F39)</f>
        <v>0</v>
      </c>
      <c r="S39" s="1321">
        <f>IF(ISERROR(VLOOKUP(VLOOKUP($A39, 'E4 TB Allocation Details'!$A$18:$L$214, MATCH("Demand ID", 'E4 TB Allocation Details'!$A$18:$L$18, 0),FALSE), 'E2 Allocators'!$B$15:$W$361, MATCH('O5 Details by Class &amp; Accounts'!S$18, 'E2 Allocators'!$B$15:$W$15, 0),FALSE)*$F39), 0, VLOOKUP(VLOOKUP($A39, 'E4 TB Allocation Details'!$A$18:$L$214, MATCH("Demand ID", 'E4 TB Allocation Details'!$A$18:$L$18, 0),FALSE), 'E2 Allocators'!$B$15:$W$361, MATCH('O5 Details by Class &amp; Accounts'!S$18, 'E2 Allocators'!$B$15:$W$15, 0),FALSE)*$F39)</f>
        <v>0</v>
      </c>
      <c r="T39" s="1321">
        <f>IF(ISERROR(VLOOKUP(VLOOKUP($A39, 'E4 TB Allocation Details'!$A$18:$L$214, MATCH("Demand ID", 'E4 TB Allocation Details'!$A$18:$L$18, 0),FALSE), 'E2 Allocators'!$B$15:$W$361, MATCH('O5 Details by Class &amp; Accounts'!T$18, 'E2 Allocators'!$B$15:$W$15, 0),FALSE)*$F39), 0, VLOOKUP(VLOOKUP($A39, 'E4 TB Allocation Details'!$A$18:$L$214, MATCH("Demand ID", 'E4 TB Allocation Details'!$A$18:$L$18, 0),FALSE), 'E2 Allocators'!$B$15:$W$361, MATCH('O5 Details by Class &amp; Accounts'!T$18, 'E2 Allocators'!$B$15:$W$15, 0),FALSE)*$F39)</f>
        <v>0</v>
      </c>
      <c r="U39" s="1321">
        <f>IF(ISERROR(VLOOKUP(VLOOKUP($A39, 'E4 TB Allocation Details'!$A$18:$L$214, MATCH("Demand ID", 'E4 TB Allocation Details'!$A$18:$L$18, 0),FALSE), 'E2 Allocators'!$B$15:$W$361, MATCH('O5 Details by Class &amp; Accounts'!U$18, 'E2 Allocators'!$B$15:$W$15, 0),FALSE)*$F39), 0, VLOOKUP(VLOOKUP($A39, 'E4 TB Allocation Details'!$A$18:$L$214, MATCH("Demand ID", 'E4 TB Allocation Details'!$A$18:$L$18, 0),FALSE), 'E2 Allocators'!$B$15:$W$361, MATCH('O5 Details by Class &amp; Accounts'!U$18, 'E2 Allocators'!$B$15:$W$15, 0),FALSE)*$F39)</f>
        <v>0</v>
      </c>
      <c r="V39" s="1321">
        <f>IF(ISERROR(VLOOKUP(VLOOKUP($A39, 'E4 TB Allocation Details'!$A$18:$L$214, MATCH("Demand ID", 'E4 TB Allocation Details'!$A$18:$L$18, 0),FALSE), 'E2 Allocators'!$B$15:$W$361, MATCH('O5 Details by Class &amp; Accounts'!V$18, 'E2 Allocators'!$B$15:$W$15, 0),FALSE)*$F39), 0, VLOOKUP(VLOOKUP($A39, 'E4 TB Allocation Details'!$A$18:$L$214, MATCH("Demand ID", 'E4 TB Allocation Details'!$A$18:$L$18, 0),FALSE), 'E2 Allocators'!$B$15:$W$361, MATCH('O5 Details by Class &amp; Accounts'!V$18, 'E2 Allocators'!$B$15:$W$15, 0),FALSE)*$F39)</f>
        <v>0</v>
      </c>
      <c r="W39" s="1321">
        <f>IF(ISERROR(VLOOKUP(VLOOKUP($A39, 'E4 TB Allocation Details'!$A$18:$L$214, MATCH("Demand ID", 'E4 TB Allocation Details'!$A$18:$L$18, 0),FALSE), 'E2 Allocators'!$B$15:$W$361, MATCH('O5 Details by Class &amp; Accounts'!W$18, 'E2 Allocators'!$B$15:$W$15, 0),FALSE)*$F39), 0, VLOOKUP(VLOOKUP($A39, 'E4 TB Allocation Details'!$A$18:$L$214, MATCH("Demand ID", 'E4 TB Allocation Details'!$A$18:$L$18, 0),FALSE), 'E2 Allocators'!$B$15:$W$361, MATCH('O5 Details by Class &amp; Accounts'!W$18, 'E2 Allocators'!$B$15:$W$15, 0),FALSE)*$F39)</f>
        <v>0</v>
      </c>
      <c r="X39" s="1321">
        <f>IF(ISERROR(VLOOKUP(VLOOKUP($A39, 'E4 TB Allocation Details'!$A$18:$L$214, MATCH("Demand ID", 'E4 TB Allocation Details'!$A$18:$L$18, 0),FALSE), 'E2 Allocators'!$B$15:$W$361, MATCH('O5 Details by Class &amp; Accounts'!X$18, 'E2 Allocators'!$B$15:$W$15, 0),FALSE)*$F39), 0, VLOOKUP(VLOOKUP($A39, 'E4 TB Allocation Details'!$A$18:$L$214, MATCH("Demand ID", 'E4 TB Allocation Details'!$A$18:$L$18, 0),FALSE), 'E2 Allocators'!$B$15:$W$361, MATCH('O5 Details by Class &amp; Accounts'!X$18, 'E2 Allocators'!$B$15:$W$15, 0),FALSE)*$F39)</f>
        <v>0</v>
      </c>
      <c r="Y39" s="1321">
        <f>IF(ISERROR(VLOOKUP(VLOOKUP($A39, 'E4 TB Allocation Details'!$A$18:$L$214, MATCH("Demand ID", 'E4 TB Allocation Details'!$A$18:$L$18, 0),FALSE), 'E2 Allocators'!$B$15:$W$361, MATCH('O5 Details by Class &amp; Accounts'!Y$18, 'E2 Allocators'!$B$15:$W$15, 0),FALSE)*$F39), 0, VLOOKUP(VLOOKUP($A39, 'E4 TB Allocation Details'!$A$18:$L$214, MATCH("Demand ID", 'E4 TB Allocation Details'!$A$18:$L$18, 0),FALSE), 'E2 Allocators'!$B$15:$W$361, MATCH('O5 Details by Class &amp; Accounts'!Y$18, 'E2 Allocators'!$B$15:$W$15, 0),FALSE)*$F39)</f>
        <v>0</v>
      </c>
      <c r="Z39" s="1321">
        <f>IF(ISERROR(VLOOKUP(VLOOKUP($A39, 'E4 TB Allocation Details'!$A$18:$L$214, MATCH("Demand ID", 'E4 TB Allocation Details'!$A$18:$L$18, 0),FALSE), 'E2 Allocators'!$B$15:$W$361, MATCH('O5 Details by Class &amp; Accounts'!Z$18, 'E2 Allocators'!$B$15:$W$15, 0),FALSE)*$F39), 0, VLOOKUP(VLOOKUP($A39, 'E4 TB Allocation Details'!$A$18:$L$214, MATCH("Demand ID", 'E4 TB Allocation Details'!$A$18:$L$18, 0),FALSE), 'E2 Allocators'!$B$15:$W$361, MATCH('O5 Details by Class &amp; Accounts'!Z$18, 'E2 Allocators'!$B$15:$W$15, 0),FALSE)*$F39)</f>
        <v>0</v>
      </c>
      <c r="AA39" s="1321">
        <f>IF(ISERROR(VLOOKUP(VLOOKUP($A39, 'E4 TB Allocation Details'!$A$18:$L$214, MATCH("Demand ID", 'E4 TB Allocation Details'!$A$18:$L$18, 0),FALSE), 'E2 Allocators'!$B$15:$W$361, MATCH('O5 Details by Class &amp; Accounts'!AA$18, 'E2 Allocators'!$B$15:$W$15, 0),FALSE)*$F39), 0, VLOOKUP(VLOOKUP($A39, 'E4 TB Allocation Details'!$A$18:$L$214, MATCH("Demand ID", 'E4 TB Allocation Details'!$A$18:$L$18, 0),FALSE), 'E2 Allocators'!$B$15:$W$361, MATCH('O5 Details by Class &amp; Accounts'!AA$18, 'E2 Allocators'!$B$15:$W$15, 0),FALSE)*$F39)</f>
        <v>0</v>
      </c>
      <c r="AB39" s="1321">
        <f>IF(ISERROR(VLOOKUP(VLOOKUP($A39, 'E4 TB Allocation Details'!$A$18:$L$214, MATCH("Demand ID", 'E4 TB Allocation Details'!$A$18:$L$18, 0),FALSE), 'E2 Allocators'!$B$15:$W$361, MATCH('O5 Details by Class &amp; Accounts'!AB$18, 'E2 Allocators'!$B$15:$W$15, 0),FALSE)*$F39), 0, VLOOKUP(VLOOKUP($A39, 'E4 TB Allocation Details'!$A$18:$L$214, MATCH("Demand ID", 'E4 TB Allocation Details'!$A$18:$L$18, 0),FALSE), 'E2 Allocators'!$B$15:$W$361, MATCH('O5 Details by Class &amp; Accounts'!AB$18, 'E2 Allocators'!$B$15:$W$15, 0),FALSE)*$F39)</f>
        <v>0</v>
      </c>
      <c r="AC39" s="1321">
        <f t="shared" si="1"/>
        <v>0</v>
      </c>
      <c r="AD39" s="1321">
        <f>IF(ISERROR(VLOOKUP(VLOOKUP($A39, 'E4 TB Allocation Details'!$A$18:$L$214, MATCH("Customer ID", 'E4 TB Allocation Details'!$A$18:$L$18, 0),FALSE), 'E2 Allocators'!$B$15:$W$361, MATCH('O5 Details by Class &amp; Accounts'!AD$18, 'E2 Allocators'!$B$15:$W$15, 0),FALSE)*$G39), 0, VLOOKUP(VLOOKUP($A39, 'E4 TB Allocation Details'!$A$18:$L$214, MATCH("Customer ID", 'E4 TB Allocation Details'!$A$18:$L$18, 0),FALSE), 'E2 Allocators'!$B$15:$W$361, MATCH('O5 Details by Class &amp; Accounts'!AD$18, 'E2 Allocators'!$B$15:$W$15, 0),FALSE)*$G39)</f>
        <v>0</v>
      </c>
      <c r="AE39" s="1321">
        <f>IF(ISERROR(VLOOKUP(VLOOKUP($A39, 'E4 TB Allocation Details'!$A$18:$L$214, MATCH("Customer ID", 'E4 TB Allocation Details'!$A$18:$L$18, 0),FALSE), 'E2 Allocators'!$B$15:$W$361, MATCH('O5 Details by Class &amp; Accounts'!AE$18, 'E2 Allocators'!$B$15:$W$15, 0),FALSE)*$G39), 0, VLOOKUP(VLOOKUP($A39, 'E4 TB Allocation Details'!$A$18:$L$214, MATCH("Customer ID", 'E4 TB Allocation Details'!$A$18:$L$18, 0),FALSE), 'E2 Allocators'!$B$15:$W$361, MATCH('O5 Details by Class &amp; Accounts'!AE$18, 'E2 Allocators'!$B$15:$W$15, 0),FALSE)*$G39)</f>
        <v>0</v>
      </c>
      <c r="AF39" s="1321">
        <f>IF(ISERROR(VLOOKUP(VLOOKUP($A39, 'E4 TB Allocation Details'!$A$18:$L$214, MATCH("Customer ID", 'E4 TB Allocation Details'!$A$18:$L$18, 0),FALSE), 'E2 Allocators'!$B$15:$W$361, MATCH('O5 Details by Class &amp; Accounts'!AF$18, 'E2 Allocators'!$B$15:$W$15, 0),FALSE)*$G39), 0, VLOOKUP(VLOOKUP($A39, 'E4 TB Allocation Details'!$A$18:$L$214, MATCH("Customer ID", 'E4 TB Allocation Details'!$A$18:$L$18, 0),FALSE), 'E2 Allocators'!$B$15:$W$361, MATCH('O5 Details by Class &amp; Accounts'!AF$18, 'E2 Allocators'!$B$15:$W$15, 0),FALSE)*$G39)</f>
        <v>0</v>
      </c>
      <c r="AG39" s="1321">
        <f>IF(ISERROR(VLOOKUP(VLOOKUP($A39, 'E4 TB Allocation Details'!$A$18:$L$214, MATCH("Customer ID", 'E4 TB Allocation Details'!$A$18:$L$18, 0),FALSE), 'E2 Allocators'!$B$15:$W$361, MATCH('O5 Details by Class &amp; Accounts'!AG$18, 'E2 Allocators'!$B$15:$W$15, 0),FALSE)*$G39), 0, VLOOKUP(VLOOKUP($A39, 'E4 TB Allocation Details'!$A$18:$L$214, MATCH("Customer ID", 'E4 TB Allocation Details'!$A$18:$L$18, 0),FALSE), 'E2 Allocators'!$B$15:$W$361, MATCH('O5 Details by Class &amp; Accounts'!AG$18, 'E2 Allocators'!$B$15:$W$15, 0),FALSE)*$G39)</f>
        <v>0</v>
      </c>
      <c r="AH39" s="1321">
        <f>IF(ISERROR(VLOOKUP(VLOOKUP($A39, 'E4 TB Allocation Details'!$A$18:$L$214, MATCH("Customer ID", 'E4 TB Allocation Details'!$A$18:$L$18, 0),FALSE), 'E2 Allocators'!$B$15:$W$361, MATCH('O5 Details by Class &amp; Accounts'!AH$18, 'E2 Allocators'!$B$15:$W$15, 0),FALSE)*$G39), 0, VLOOKUP(VLOOKUP($A39, 'E4 TB Allocation Details'!$A$18:$L$214, MATCH("Customer ID", 'E4 TB Allocation Details'!$A$18:$L$18, 0),FALSE), 'E2 Allocators'!$B$15:$W$361, MATCH('O5 Details by Class &amp; Accounts'!AH$18, 'E2 Allocators'!$B$15:$W$15, 0),FALSE)*$G39)</f>
        <v>0</v>
      </c>
      <c r="AI39" s="1321">
        <f>IF(ISERROR(VLOOKUP(VLOOKUP($A39, 'E4 TB Allocation Details'!$A$18:$L$214, MATCH("Customer ID", 'E4 TB Allocation Details'!$A$18:$L$18, 0),FALSE), 'E2 Allocators'!$B$15:$W$361, MATCH('O5 Details by Class &amp; Accounts'!AI$18, 'E2 Allocators'!$B$15:$W$15, 0),FALSE)*$G39), 0, VLOOKUP(VLOOKUP($A39, 'E4 TB Allocation Details'!$A$18:$L$214, MATCH("Customer ID", 'E4 TB Allocation Details'!$A$18:$L$18, 0),FALSE), 'E2 Allocators'!$B$15:$W$361, MATCH('O5 Details by Class &amp; Accounts'!AI$18, 'E2 Allocators'!$B$15:$W$15, 0),FALSE)*$G39)</f>
        <v>0</v>
      </c>
      <c r="AJ39" s="1321">
        <f>IF(ISERROR(VLOOKUP(VLOOKUP($A39, 'E4 TB Allocation Details'!$A$18:$L$214, MATCH("Customer ID", 'E4 TB Allocation Details'!$A$18:$L$18, 0),FALSE), 'E2 Allocators'!$B$15:$W$361, MATCH('O5 Details by Class &amp; Accounts'!AJ$18, 'E2 Allocators'!$B$15:$W$15, 0),FALSE)*$G39), 0, VLOOKUP(VLOOKUP($A39, 'E4 TB Allocation Details'!$A$18:$L$214, MATCH("Customer ID", 'E4 TB Allocation Details'!$A$18:$L$18, 0),FALSE), 'E2 Allocators'!$B$15:$W$361, MATCH('O5 Details by Class &amp; Accounts'!AJ$18, 'E2 Allocators'!$B$15:$W$15, 0),FALSE)*$G39)</f>
        <v>0</v>
      </c>
      <c r="AK39" s="1321">
        <f>IF(ISERROR(VLOOKUP(VLOOKUP($A39, 'E4 TB Allocation Details'!$A$18:$L$214, MATCH("Customer ID", 'E4 TB Allocation Details'!$A$18:$L$18, 0),FALSE), 'E2 Allocators'!$B$15:$W$361, MATCH('O5 Details by Class &amp; Accounts'!AK$18, 'E2 Allocators'!$B$15:$W$15, 0),FALSE)*$G39), 0, VLOOKUP(VLOOKUP($A39, 'E4 TB Allocation Details'!$A$18:$L$214, MATCH("Customer ID", 'E4 TB Allocation Details'!$A$18:$L$18, 0),FALSE), 'E2 Allocators'!$B$15:$W$361, MATCH('O5 Details by Class &amp; Accounts'!AK$18, 'E2 Allocators'!$B$15:$W$15, 0),FALSE)*$G39)</f>
        <v>0</v>
      </c>
      <c r="AL39" s="1321">
        <f>IF(ISERROR(VLOOKUP(VLOOKUP($A39, 'E4 TB Allocation Details'!$A$18:$L$214, MATCH("Customer ID", 'E4 TB Allocation Details'!$A$18:$L$18, 0),FALSE), 'E2 Allocators'!$B$15:$W$361, MATCH('O5 Details by Class &amp; Accounts'!AL$18, 'E2 Allocators'!$B$15:$W$15, 0),FALSE)*$G39), 0, VLOOKUP(VLOOKUP($A39, 'E4 TB Allocation Details'!$A$18:$L$214, MATCH("Customer ID", 'E4 TB Allocation Details'!$A$18:$L$18, 0),FALSE), 'E2 Allocators'!$B$15:$W$361, MATCH('O5 Details by Class &amp; Accounts'!AL$18, 'E2 Allocators'!$B$15:$W$15, 0),FALSE)*$G39)</f>
        <v>0</v>
      </c>
      <c r="AM39" s="1321">
        <f>IF(ISERROR(VLOOKUP(VLOOKUP($A39, 'E4 TB Allocation Details'!$A$18:$L$214, MATCH("Customer ID", 'E4 TB Allocation Details'!$A$18:$L$18, 0),FALSE), 'E2 Allocators'!$B$15:$W$361, MATCH('O5 Details by Class &amp; Accounts'!AM$18, 'E2 Allocators'!$B$15:$W$15, 0),FALSE)*$G39), 0, VLOOKUP(VLOOKUP($A39, 'E4 TB Allocation Details'!$A$18:$L$214, MATCH("Customer ID", 'E4 TB Allocation Details'!$A$18:$L$18, 0),FALSE), 'E2 Allocators'!$B$15:$W$361, MATCH('O5 Details by Class &amp; Accounts'!AM$18, 'E2 Allocators'!$B$15:$W$15, 0),FALSE)*$G39)</f>
        <v>0</v>
      </c>
      <c r="AN39" s="1321">
        <f>IF(ISERROR(VLOOKUP(VLOOKUP($A39, 'E4 TB Allocation Details'!$A$18:$L$214, MATCH("Customer ID", 'E4 TB Allocation Details'!$A$18:$L$18, 0),FALSE), 'E2 Allocators'!$B$15:$W$361, MATCH('O5 Details by Class &amp; Accounts'!AN$18, 'E2 Allocators'!$B$15:$W$15, 0),FALSE)*$G39), 0, VLOOKUP(VLOOKUP($A39, 'E4 TB Allocation Details'!$A$18:$L$214, MATCH("Customer ID", 'E4 TB Allocation Details'!$A$18:$L$18, 0),FALSE), 'E2 Allocators'!$B$15:$W$361, MATCH('O5 Details by Class &amp; Accounts'!AN$18, 'E2 Allocators'!$B$15:$W$15, 0),FALSE)*$G39)</f>
        <v>0</v>
      </c>
      <c r="AO39" s="1321">
        <f>IF(ISERROR(VLOOKUP(VLOOKUP($A39, 'E4 TB Allocation Details'!$A$18:$L$214, MATCH("Customer ID", 'E4 TB Allocation Details'!$A$18:$L$18, 0),FALSE), 'E2 Allocators'!$B$15:$W$361, MATCH('O5 Details by Class &amp; Accounts'!AO$18, 'E2 Allocators'!$B$15:$W$15, 0),FALSE)*$G39), 0, VLOOKUP(VLOOKUP($A39, 'E4 TB Allocation Details'!$A$18:$L$214, MATCH("Customer ID", 'E4 TB Allocation Details'!$A$18:$L$18, 0),FALSE), 'E2 Allocators'!$B$15:$W$361, MATCH('O5 Details by Class &amp; Accounts'!AO$18, 'E2 Allocators'!$B$15:$W$15, 0),FALSE)*$G39)</f>
        <v>0</v>
      </c>
      <c r="AP39" s="1321">
        <f>IF(ISERROR(VLOOKUP(VLOOKUP($A39, 'E4 TB Allocation Details'!$A$18:$L$214, MATCH("Customer ID", 'E4 TB Allocation Details'!$A$18:$L$18, 0),FALSE), 'E2 Allocators'!$B$15:$W$361, MATCH('O5 Details by Class &amp; Accounts'!AP$18, 'E2 Allocators'!$B$15:$W$15, 0),FALSE)*$G39), 0, VLOOKUP(VLOOKUP($A39, 'E4 TB Allocation Details'!$A$18:$L$214, MATCH("Customer ID", 'E4 TB Allocation Details'!$A$18:$L$18, 0),FALSE), 'E2 Allocators'!$B$15:$W$361, MATCH('O5 Details by Class &amp; Accounts'!AP$18, 'E2 Allocators'!$B$15:$W$15, 0),FALSE)*$G39)</f>
        <v>0</v>
      </c>
      <c r="AQ39" s="1321">
        <f>IF(ISERROR(VLOOKUP(VLOOKUP($A39, 'E4 TB Allocation Details'!$A$18:$L$214, MATCH("Customer ID", 'E4 TB Allocation Details'!$A$18:$L$18, 0),FALSE), 'E2 Allocators'!$B$15:$W$361, MATCH('O5 Details by Class &amp; Accounts'!AQ$18, 'E2 Allocators'!$B$15:$W$15, 0),FALSE)*$G39), 0, VLOOKUP(VLOOKUP($A39, 'E4 TB Allocation Details'!$A$18:$L$214, MATCH("Customer ID", 'E4 TB Allocation Details'!$A$18:$L$18, 0),FALSE), 'E2 Allocators'!$B$15:$W$361, MATCH('O5 Details by Class &amp; Accounts'!AQ$18, 'E2 Allocators'!$B$15:$W$15, 0),FALSE)*$G39)</f>
        <v>0</v>
      </c>
      <c r="AR39" s="1321">
        <f>IF(ISERROR(VLOOKUP(VLOOKUP($A39, 'E4 TB Allocation Details'!$A$18:$L$214, MATCH("Customer ID", 'E4 TB Allocation Details'!$A$18:$L$18, 0),FALSE), 'E2 Allocators'!$B$15:$W$361, MATCH('O5 Details by Class &amp; Accounts'!AR$18, 'E2 Allocators'!$B$15:$W$15, 0),FALSE)*$G39), 0, VLOOKUP(VLOOKUP($A39, 'E4 TB Allocation Details'!$A$18:$L$214, MATCH("Customer ID", 'E4 TB Allocation Details'!$A$18:$L$18, 0),FALSE), 'E2 Allocators'!$B$15:$W$361, MATCH('O5 Details by Class &amp; Accounts'!AR$18, 'E2 Allocators'!$B$15:$W$15, 0),FALSE)*$G39)</f>
        <v>0</v>
      </c>
      <c r="AS39" s="1321">
        <f>IF(ISERROR(VLOOKUP(VLOOKUP($A39, 'E4 TB Allocation Details'!$A$18:$L$214, MATCH("Customer ID", 'E4 TB Allocation Details'!$A$18:$L$18, 0),FALSE), 'E2 Allocators'!$B$15:$W$361, MATCH('O5 Details by Class &amp; Accounts'!AS$18, 'E2 Allocators'!$B$15:$W$15, 0),FALSE)*$G39), 0, VLOOKUP(VLOOKUP($A39, 'E4 TB Allocation Details'!$A$18:$L$214, MATCH("Customer ID", 'E4 TB Allocation Details'!$A$18:$L$18, 0),FALSE), 'E2 Allocators'!$B$15:$W$361, MATCH('O5 Details by Class &amp; Accounts'!AS$18, 'E2 Allocators'!$B$15:$W$15, 0),FALSE)*$G39)</f>
        <v>0</v>
      </c>
      <c r="AT39" s="1321">
        <f>IF(ISERROR(VLOOKUP(VLOOKUP($A39, 'E4 TB Allocation Details'!$A$18:$L$214, MATCH("Customer ID", 'E4 TB Allocation Details'!$A$18:$L$18, 0),FALSE), 'E2 Allocators'!$B$15:$W$361, MATCH('O5 Details by Class &amp; Accounts'!AT$18, 'E2 Allocators'!$B$15:$W$15, 0),FALSE)*$G39), 0, VLOOKUP(VLOOKUP($A39, 'E4 TB Allocation Details'!$A$18:$L$214, MATCH("Customer ID", 'E4 TB Allocation Details'!$A$18:$L$18, 0),FALSE), 'E2 Allocators'!$B$15:$W$361, MATCH('O5 Details by Class &amp; Accounts'!AT$18, 'E2 Allocators'!$B$15:$W$15, 0),FALSE)*$G39)</f>
        <v>0</v>
      </c>
      <c r="AU39" s="1321">
        <f>IF(ISERROR(VLOOKUP(VLOOKUP($A39, 'E4 TB Allocation Details'!$A$18:$L$214, MATCH("Customer ID", 'E4 TB Allocation Details'!$A$18:$L$18, 0),FALSE), 'E2 Allocators'!$B$15:$W$361, MATCH('O5 Details by Class &amp; Accounts'!AU$18, 'E2 Allocators'!$B$15:$W$15, 0),FALSE)*$G39), 0, VLOOKUP(VLOOKUP($A39, 'E4 TB Allocation Details'!$A$18:$L$214, MATCH("Customer ID", 'E4 TB Allocation Details'!$A$18:$L$18, 0),FALSE), 'E2 Allocators'!$B$15:$W$361, MATCH('O5 Details by Class &amp; Accounts'!AU$18, 'E2 Allocators'!$B$15:$W$15, 0),FALSE)*$G39)</f>
        <v>0</v>
      </c>
      <c r="AV39" s="1321">
        <f>IF(ISERROR(VLOOKUP(VLOOKUP($A39, 'E4 TB Allocation Details'!$A$18:$L$214, MATCH("Customer ID", 'E4 TB Allocation Details'!$A$18:$L$18, 0),FALSE), 'E2 Allocators'!$B$15:$W$361, MATCH('O5 Details by Class &amp; Accounts'!AV$18, 'E2 Allocators'!$B$15:$W$15, 0),FALSE)*$G39), 0, VLOOKUP(VLOOKUP($A39, 'E4 TB Allocation Details'!$A$18:$L$214, MATCH("Customer ID", 'E4 TB Allocation Details'!$A$18:$L$18, 0),FALSE), 'E2 Allocators'!$B$15:$W$361, MATCH('O5 Details by Class &amp; Accounts'!AV$18, 'E2 Allocators'!$B$15:$W$15, 0),FALSE)*$G39)</f>
        <v>0</v>
      </c>
      <c r="AW39" s="1321">
        <f>IF(ISERROR(VLOOKUP(VLOOKUP($A39, 'E4 TB Allocation Details'!$A$18:$L$214, MATCH("Customer ID", 'E4 TB Allocation Details'!$A$18:$L$18, 0),FALSE), 'E2 Allocators'!$B$15:$W$361, MATCH('O5 Details by Class &amp; Accounts'!AW$18, 'E2 Allocators'!$B$15:$W$15, 0),FALSE)*$G39), 0, VLOOKUP(VLOOKUP($A39, 'E4 TB Allocation Details'!$A$18:$L$214, MATCH("Customer ID", 'E4 TB Allocation Details'!$A$18:$L$18, 0),FALSE), 'E2 Allocators'!$B$15:$W$361, MATCH('O5 Details by Class &amp; Accounts'!AW$18, 'E2 Allocators'!$B$15:$W$15, 0),FALSE)*$G39)</f>
        <v>0</v>
      </c>
      <c r="AX39" s="1321">
        <f t="shared" si="2"/>
        <v>0</v>
      </c>
      <c r="AY39" s="1321">
        <f>IF(ISERROR(VLOOKUP(VLOOKUP($A39, 'E4 TB Allocation Details'!$A$18:$L$214, MATCH("Misc ID", 'E4 TB Allocation Details'!$A$18:$L$18, 0),FALSE), 'E2 Allocators'!$B$15:$W$361, MATCH('O5 Details by Class &amp; Accounts'!AY$18, 'E2 Allocators'!$B$15:$W$15, 0),FALSE)*$E39), 0, VLOOKUP(VLOOKUP($A39, 'E4 TB Allocation Details'!$A$18:$L$214, MATCH("Misc ID", 'E4 TB Allocation Details'!$A$18:$L$18, 0),FALSE), 'E2 Allocators'!$B$15:$W$361, MATCH('O5 Details by Class &amp; Accounts'!AY$18, 'E2 Allocators'!$B$15:$W$15, 0),FALSE)*$E39)</f>
        <v>0</v>
      </c>
      <c r="AZ39" s="1321">
        <f>IF(ISERROR(VLOOKUP(VLOOKUP($A39, 'E4 TB Allocation Details'!$A$18:$L$214, MATCH("Misc ID", 'E4 TB Allocation Details'!$A$18:$L$18, 0),FALSE), 'E2 Allocators'!$B$15:$W$361, MATCH('O5 Details by Class &amp; Accounts'!AZ$18, 'E2 Allocators'!$B$15:$W$15, 0),FALSE)*$E39), 0, VLOOKUP(VLOOKUP($A39, 'E4 TB Allocation Details'!$A$18:$L$214, MATCH("Misc ID", 'E4 TB Allocation Details'!$A$18:$L$18, 0),FALSE), 'E2 Allocators'!$B$15:$W$361, MATCH('O5 Details by Class &amp; Accounts'!AZ$18, 'E2 Allocators'!$B$15:$W$15, 0),FALSE)*$E39)</f>
        <v>0</v>
      </c>
      <c r="BA39" s="1321">
        <f>IF(ISERROR(VLOOKUP(VLOOKUP($A39, 'E4 TB Allocation Details'!$A$18:$L$214, MATCH("Misc ID", 'E4 TB Allocation Details'!$A$18:$L$18, 0),FALSE), 'E2 Allocators'!$B$15:$W$361, MATCH('O5 Details by Class &amp; Accounts'!BA$18, 'E2 Allocators'!$B$15:$W$15, 0),FALSE)*$E39), 0, VLOOKUP(VLOOKUP($A39, 'E4 TB Allocation Details'!$A$18:$L$214, MATCH("Misc ID", 'E4 TB Allocation Details'!$A$18:$L$18, 0),FALSE), 'E2 Allocators'!$B$15:$W$361, MATCH('O5 Details by Class &amp; Accounts'!BA$18, 'E2 Allocators'!$B$15:$W$15, 0),FALSE)*$E39)</f>
        <v>0</v>
      </c>
      <c r="BB39" s="1321">
        <f>IF(ISERROR(VLOOKUP(VLOOKUP($A39, 'E4 TB Allocation Details'!$A$18:$L$214, MATCH("Misc ID", 'E4 TB Allocation Details'!$A$18:$L$18, 0),FALSE), 'E2 Allocators'!$B$15:$W$361, MATCH('O5 Details by Class &amp; Accounts'!BB$18, 'E2 Allocators'!$B$15:$W$15, 0),FALSE)*$E39), 0, VLOOKUP(VLOOKUP($A39, 'E4 TB Allocation Details'!$A$18:$L$214, MATCH("Misc ID", 'E4 TB Allocation Details'!$A$18:$L$18, 0),FALSE), 'E2 Allocators'!$B$15:$W$361, MATCH('O5 Details by Class &amp; Accounts'!BB$18, 'E2 Allocators'!$B$15:$W$15, 0),FALSE)*$E39)</f>
        <v>0</v>
      </c>
      <c r="BC39" s="1321">
        <f>IF(ISERROR(VLOOKUP(VLOOKUP($A39, 'E4 TB Allocation Details'!$A$18:$L$214, MATCH("Misc ID", 'E4 TB Allocation Details'!$A$18:$L$18, 0),FALSE), 'E2 Allocators'!$B$15:$W$361, MATCH('O5 Details by Class &amp; Accounts'!BC$18, 'E2 Allocators'!$B$15:$W$15, 0),FALSE)*$E39), 0, VLOOKUP(VLOOKUP($A39, 'E4 TB Allocation Details'!$A$18:$L$214, MATCH("Misc ID", 'E4 TB Allocation Details'!$A$18:$L$18, 0),FALSE), 'E2 Allocators'!$B$15:$W$361, MATCH('O5 Details by Class &amp; Accounts'!BC$18, 'E2 Allocators'!$B$15:$W$15, 0),FALSE)*$E39)</f>
        <v>0</v>
      </c>
      <c r="BD39" s="1321">
        <f>IF(ISERROR(VLOOKUP(VLOOKUP($A39, 'E4 TB Allocation Details'!$A$18:$L$214, MATCH("Misc ID", 'E4 TB Allocation Details'!$A$18:$L$18, 0),FALSE), 'E2 Allocators'!$B$15:$W$361, MATCH('O5 Details by Class &amp; Accounts'!BD$18, 'E2 Allocators'!$B$15:$W$15, 0),FALSE)*$E39), 0, VLOOKUP(VLOOKUP($A39, 'E4 TB Allocation Details'!$A$18:$L$214, MATCH("Misc ID", 'E4 TB Allocation Details'!$A$18:$L$18, 0),FALSE), 'E2 Allocators'!$B$15:$W$361, MATCH('O5 Details by Class &amp; Accounts'!BD$18, 'E2 Allocators'!$B$15:$W$15, 0),FALSE)*$E39)</f>
        <v>0</v>
      </c>
      <c r="BE39" s="1321">
        <f>IF(ISERROR(VLOOKUP(VLOOKUP($A39, 'E4 TB Allocation Details'!$A$18:$L$214, MATCH("Misc ID", 'E4 TB Allocation Details'!$A$18:$L$18, 0),FALSE), 'E2 Allocators'!$B$15:$W$361, MATCH('O5 Details by Class &amp; Accounts'!BE$18, 'E2 Allocators'!$B$15:$W$15, 0),FALSE)*$E39), 0, VLOOKUP(VLOOKUP($A39, 'E4 TB Allocation Details'!$A$18:$L$214, MATCH("Misc ID", 'E4 TB Allocation Details'!$A$18:$L$18, 0),FALSE), 'E2 Allocators'!$B$15:$W$361, MATCH('O5 Details by Class &amp; Accounts'!BE$18, 'E2 Allocators'!$B$15:$W$15, 0),FALSE)*$E39)</f>
        <v>0</v>
      </c>
      <c r="BF39" s="1321">
        <f>IF(ISERROR(VLOOKUP(VLOOKUP($A39, 'E4 TB Allocation Details'!$A$18:$L$214, MATCH("Misc ID", 'E4 TB Allocation Details'!$A$18:$L$18, 0),FALSE), 'E2 Allocators'!$B$15:$W$361, MATCH('O5 Details by Class &amp; Accounts'!BF$18, 'E2 Allocators'!$B$15:$W$15, 0),FALSE)*$E39), 0, VLOOKUP(VLOOKUP($A39, 'E4 TB Allocation Details'!$A$18:$L$214, MATCH("Misc ID", 'E4 TB Allocation Details'!$A$18:$L$18, 0),FALSE), 'E2 Allocators'!$B$15:$W$361, MATCH('O5 Details by Class &amp; Accounts'!BF$18, 'E2 Allocators'!$B$15:$W$15, 0),FALSE)*$E39)</f>
        <v>0</v>
      </c>
      <c r="BG39" s="1321">
        <f>IF(ISERROR(VLOOKUP(VLOOKUP($A39, 'E4 TB Allocation Details'!$A$18:$L$214, MATCH("Misc ID", 'E4 TB Allocation Details'!$A$18:$L$18, 0),FALSE), 'E2 Allocators'!$B$15:$W$361, MATCH('O5 Details by Class &amp; Accounts'!BG$18, 'E2 Allocators'!$B$15:$W$15, 0),FALSE)*$E39), 0, VLOOKUP(VLOOKUP($A39, 'E4 TB Allocation Details'!$A$18:$L$214, MATCH("Misc ID", 'E4 TB Allocation Details'!$A$18:$L$18, 0),FALSE), 'E2 Allocators'!$B$15:$W$361, MATCH('O5 Details by Class &amp; Accounts'!BG$18, 'E2 Allocators'!$B$15:$W$15, 0),FALSE)*$E39)</f>
        <v>0</v>
      </c>
      <c r="BH39" s="1321">
        <f>IF(ISERROR(VLOOKUP(VLOOKUP($A39, 'E4 TB Allocation Details'!$A$18:$L$214, MATCH("Misc ID", 'E4 TB Allocation Details'!$A$18:$L$18, 0),FALSE), 'E2 Allocators'!$B$15:$W$361, MATCH('O5 Details by Class &amp; Accounts'!BH$18, 'E2 Allocators'!$B$15:$W$15, 0),FALSE)*$E39), 0, VLOOKUP(VLOOKUP($A39, 'E4 TB Allocation Details'!$A$18:$L$214, MATCH("Misc ID", 'E4 TB Allocation Details'!$A$18:$L$18, 0),FALSE), 'E2 Allocators'!$B$15:$W$361, MATCH('O5 Details by Class &amp; Accounts'!BH$18, 'E2 Allocators'!$B$15:$W$15, 0),FALSE)*$E39)</f>
        <v>0</v>
      </c>
      <c r="BI39" s="1321">
        <f>IF(ISERROR(VLOOKUP(VLOOKUP($A39, 'E4 TB Allocation Details'!$A$18:$L$214, MATCH("Misc ID", 'E4 TB Allocation Details'!$A$18:$L$18, 0),FALSE), 'E2 Allocators'!$B$15:$W$361, MATCH('O5 Details by Class &amp; Accounts'!BI$18, 'E2 Allocators'!$B$15:$W$15, 0),FALSE)*$E39), 0, VLOOKUP(VLOOKUP($A39, 'E4 TB Allocation Details'!$A$18:$L$214, MATCH("Misc ID", 'E4 TB Allocation Details'!$A$18:$L$18, 0),FALSE), 'E2 Allocators'!$B$15:$W$361, MATCH('O5 Details by Class &amp; Accounts'!BI$18, 'E2 Allocators'!$B$15:$W$15, 0),FALSE)*$E39)</f>
        <v>0</v>
      </c>
      <c r="BJ39" s="1321">
        <f>IF(ISERROR(VLOOKUP(VLOOKUP($A39, 'E4 TB Allocation Details'!$A$18:$L$214, MATCH("Misc ID", 'E4 TB Allocation Details'!$A$18:$L$18, 0),FALSE), 'E2 Allocators'!$B$15:$W$361, MATCH('O5 Details by Class &amp; Accounts'!BJ$18, 'E2 Allocators'!$B$15:$W$15, 0),FALSE)*$E39), 0, VLOOKUP(VLOOKUP($A39, 'E4 TB Allocation Details'!$A$18:$L$214, MATCH("Misc ID", 'E4 TB Allocation Details'!$A$18:$L$18, 0),FALSE), 'E2 Allocators'!$B$15:$W$361, MATCH('O5 Details by Class &amp; Accounts'!BJ$18, 'E2 Allocators'!$B$15:$W$15, 0),FALSE)*$E39)</f>
        <v>0</v>
      </c>
      <c r="BK39" s="1321">
        <f>IF(ISERROR(VLOOKUP(VLOOKUP($A39, 'E4 TB Allocation Details'!$A$18:$L$214, MATCH("Misc ID", 'E4 TB Allocation Details'!$A$18:$L$18, 0),FALSE), 'E2 Allocators'!$B$15:$W$361, MATCH('O5 Details by Class &amp; Accounts'!BK$18, 'E2 Allocators'!$B$15:$W$15, 0),FALSE)*$E39), 0, VLOOKUP(VLOOKUP($A39, 'E4 TB Allocation Details'!$A$18:$L$214, MATCH("Misc ID", 'E4 TB Allocation Details'!$A$18:$L$18, 0),FALSE), 'E2 Allocators'!$B$15:$W$361, MATCH('O5 Details by Class &amp; Accounts'!BK$18, 'E2 Allocators'!$B$15:$W$15, 0),FALSE)*$E39)</f>
        <v>0</v>
      </c>
      <c r="BL39" s="1321">
        <f>IF(ISERROR(VLOOKUP(VLOOKUP($A39, 'E4 TB Allocation Details'!$A$18:$L$214, MATCH("Misc ID", 'E4 TB Allocation Details'!$A$18:$L$18, 0),FALSE), 'E2 Allocators'!$B$15:$W$361, MATCH('O5 Details by Class &amp; Accounts'!BL$18, 'E2 Allocators'!$B$15:$W$15, 0),FALSE)*$E39), 0, VLOOKUP(VLOOKUP($A39, 'E4 TB Allocation Details'!$A$18:$L$214, MATCH("Misc ID", 'E4 TB Allocation Details'!$A$18:$L$18, 0),FALSE), 'E2 Allocators'!$B$15:$W$361, MATCH('O5 Details by Class &amp; Accounts'!BL$18, 'E2 Allocators'!$B$15:$W$15, 0),FALSE)*$E39)</f>
        <v>0</v>
      </c>
      <c r="BM39" s="1321">
        <f>IF(ISERROR(VLOOKUP(VLOOKUP($A39, 'E4 TB Allocation Details'!$A$18:$L$214, MATCH("Misc ID", 'E4 TB Allocation Details'!$A$18:$L$18, 0),FALSE), 'E2 Allocators'!$B$15:$W$361, MATCH('O5 Details by Class &amp; Accounts'!BM$18, 'E2 Allocators'!$B$15:$W$15, 0),FALSE)*$E39), 0, VLOOKUP(VLOOKUP($A39, 'E4 TB Allocation Details'!$A$18:$L$214, MATCH("Misc ID", 'E4 TB Allocation Details'!$A$18:$L$18, 0),FALSE), 'E2 Allocators'!$B$15:$W$361, MATCH('O5 Details by Class &amp; Accounts'!BM$18, 'E2 Allocators'!$B$15:$W$15, 0),FALSE)*$E39)</f>
        <v>0</v>
      </c>
      <c r="BN39" s="1321">
        <f>IF(ISERROR(VLOOKUP(VLOOKUP($A39, 'E4 TB Allocation Details'!$A$18:$L$214, MATCH("Misc ID", 'E4 TB Allocation Details'!$A$18:$L$18, 0),FALSE), 'E2 Allocators'!$B$15:$W$361, MATCH('O5 Details by Class &amp; Accounts'!BN$18, 'E2 Allocators'!$B$15:$W$15, 0),FALSE)*$E39), 0, VLOOKUP(VLOOKUP($A39, 'E4 TB Allocation Details'!$A$18:$L$214, MATCH("Misc ID", 'E4 TB Allocation Details'!$A$18:$L$18, 0),FALSE), 'E2 Allocators'!$B$15:$W$361, MATCH('O5 Details by Class &amp; Accounts'!BN$18, 'E2 Allocators'!$B$15:$W$15, 0),FALSE)*$E39)</f>
        <v>0</v>
      </c>
      <c r="BO39" s="1321">
        <f>IF(ISERROR(VLOOKUP(VLOOKUP($A39, 'E4 TB Allocation Details'!$A$18:$L$214, MATCH("Misc ID", 'E4 TB Allocation Details'!$A$18:$L$18, 0),FALSE), 'E2 Allocators'!$B$15:$W$361, MATCH('O5 Details by Class &amp; Accounts'!BO$18, 'E2 Allocators'!$B$15:$W$15, 0),FALSE)*$E39), 0, VLOOKUP(VLOOKUP($A39, 'E4 TB Allocation Details'!$A$18:$L$214, MATCH("Misc ID", 'E4 TB Allocation Details'!$A$18:$L$18, 0),FALSE), 'E2 Allocators'!$B$15:$W$361, MATCH('O5 Details by Class &amp; Accounts'!BO$18, 'E2 Allocators'!$B$15:$W$15, 0),FALSE)*$E39)</f>
        <v>0</v>
      </c>
      <c r="BP39" s="1321">
        <f>IF(ISERROR(VLOOKUP(VLOOKUP($A39, 'E4 TB Allocation Details'!$A$18:$L$214, MATCH("Misc ID", 'E4 TB Allocation Details'!$A$18:$L$18, 0),FALSE), 'E2 Allocators'!$B$15:$W$361, MATCH('O5 Details by Class &amp; Accounts'!BP$18, 'E2 Allocators'!$B$15:$W$15, 0),FALSE)*$E39), 0, VLOOKUP(VLOOKUP($A39, 'E4 TB Allocation Details'!$A$18:$L$214, MATCH("Misc ID", 'E4 TB Allocation Details'!$A$18:$L$18, 0),FALSE), 'E2 Allocators'!$B$15:$W$361, MATCH('O5 Details by Class &amp; Accounts'!BP$18, 'E2 Allocators'!$B$15:$W$15, 0),FALSE)*$E39)</f>
        <v>0</v>
      </c>
      <c r="BQ39" s="1321">
        <f>IF(ISERROR(VLOOKUP(VLOOKUP($A39, 'E4 TB Allocation Details'!$A$18:$L$214, MATCH("Misc ID", 'E4 TB Allocation Details'!$A$18:$L$18, 0),FALSE), 'E2 Allocators'!$B$15:$W$361, MATCH('O5 Details by Class &amp; Accounts'!BQ$18, 'E2 Allocators'!$B$15:$W$15, 0),FALSE)*$E39), 0, VLOOKUP(VLOOKUP($A39, 'E4 TB Allocation Details'!$A$18:$L$214, MATCH("Misc ID", 'E4 TB Allocation Details'!$A$18:$L$18, 0),FALSE), 'E2 Allocators'!$B$15:$W$361, MATCH('O5 Details by Class &amp; Accounts'!BQ$18, 'E2 Allocators'!$B$15:$W$15, 0),FALSE)*$E39)</f>
        <v>0</v>
      </c>
      <c r="BR39" s="1321">
        <f>IF(ISERROR(VLOOKUP(VLOOKUP($A39, 'E4 TB Allocation Details'!$A$18:$L$214, MATCH("Misc ID", 'E4 TB Allocation Details'!$A$18:$L$18, 0),FALSE), 'E2 Allocators'!$B$15:$W$361, MATCH('O5 Details by Class &amp; Accounts'!BR$18, 'E2 Allocators'!$B$15:$W$15, 0),FALSE)*$E39), 0, VLOOKUP(VLOOKUP($A39, 'E4 TB Allocation Details'!$A$18:$L$214, MATCH("Misc ID", 'E4 TB Allocation Details'!$A$18:$L$18, 0),FALSE), 'E2 Allocators'!$B$15:$W$361, MATCH('O5 Details by Class &amp; Accounts'!BR$18, 'E2 Allocators'!$B$15:$W$15, 0),FALSE)*$E39)</f>
        <v>0</v>
      </c>
      <c r="BS39" s="1321">
        <f t="shared" si="3"/>
        <v>0</v>
      </c>
      <c r="BT39" s="1321">
        <f>IF(ISERROR(VLOOKUP(VLOOKUP($A39, 'E4 TB Allocation Details'!$A$18:$L$214, MATCH("A &amp; G ID", 'E4 TB Allocation Details'!$A$18:$L$18, 0),FALSE), 'E2 Allocators'!$B$15:$W$361, MATCH('O5 Details by Class &amp; Accounts'!BT$18, 'E2 Allocators'!$B$15:$W$15, 0),FALSE)*$E39), 0, VLOOKUP(VLOOKUP($A39, 'E4 TB Allocation Details'!$A$18:$L$214, MATCH("A &amp; G ID", 'E4 TB Allocation Details'!$A$18:$L$18, 0),FALSE), 'E2 Allocators'!$B$15:$W$361, MATCH('O5 Details by Class &amp; Accounts'!BT$18, 'E2 Allocators'!$B$15:$W$15, 0),FALSE)*$E39)</f>
        <v>0</v>
      </c>
      <c r="BU39" s="1321">
        <f>IF(ISERROR(VLOOKUP(VLOOKUP($A39, 'E4 TB Allocation Details'!$A$18:$L$214, MATCH("A &amp; G ID", 'E4 TB Allocation Details'!$A$18:$L$18, 0),FALSE), 'E2 Allocators'!$B$15:$W$361, MATCH('O5 Details by Class &amp; Accounts'!BU$18, 'E2 Allocators'!$B$15:$W$15, 0),FALSE)*$E39), 0, VLOOKUP(VLOOKUP($A39, 'E4 TB Allocation Details'!$A$18:$L$214, MATCH("A &amp; G ID", 'E4 TB Allocation Details'!$A$18:$L$18, 0),FALSE), 'E2 Allocators'!$B$15:$W$361, MATCH('O5 Details by Class &amp; Accounts'!BU$18, 'E2 Allocators'!$B$15:$W$15, 0),FALSE)*$E39)</f>
        <v>0</v>
      </c>
      <c r="BV39" s="1321">
        <f>IF(ISERROR(VLOOKUP(VLOOKUP($A39, 'E4 TB Allocation Details'!$A$18:$L$214, MATCH("A &amp; G ID", 'E4 TB Allocation Details'!$A$18:$L$18, 0),FALSE), 'E2 Allocators'!$B$15:$W$361, MATCH('O5 Details by Class &amp; Accounts'!BV$18, 'E2 Allocators'!$B$15:$W$15, 0),FALSE)*$E39), 0, VLOOKUP(VLOOKUP($A39, 'E4 TB Allocation Details'!$A$18:$L$214, MATCH("A &amp; G ID", 'E4 TB Allocation Details'!$A$18:$L$18, 0),FALSE), 'E2 Allocators'!$B$15:$W$361, MATCH('O5 Details by Class &amp; Accounts'!BV$18, 'E2 Allocators'!$B$15:$W$15, 0),FALSE)*$E39)</f>
        <v>0</v>
      </c>
      <c r="BW39" s="1321">
        <f>IF(ISERROR(VLOOKUP(VLOOKUP($A39, 'E4 TB Allocation Details'!$A$18:$L$214, MATCH("A &amp; G ID", 'E4 TB Allocation Details'!$A$18:$L$18, 0),FALSE), 'E2 Allocators'!$B$15:$W$361, MATCH('O5 Details by Class &amp; Accounts'!BW$18, 'E2 Allocators'!$B$15:$W$15, 0),FALSE)*$E39), 0, VLOOKUP(VLOOKUP($A39, 'E4 TB Allocation Details'!$A$18:$L$214, MATCH("A &amp; G ID", 'E4 TB Allocation Details'!$A$18:$L$18, 0),FALSE), 'E2 Allocators'!$B$15:$W$361, MATCH('O5 Details by Class &amp; Accounts'!BW$18, 'E2 Allocators'!$B$15:$W$15, 0),FALSE)*$E39)</f>
        <v>0</v>
      </c>
      <c r="BX39" s="1321">
        <f>IF(ISERROR(VLOOKUP(VLOOKUP($A39, 'E4 TB Allocation Details'!$A$18:$L$214, MATCH("A &amp; G ID", 'E4 TB Allocation Details'!$A$18:$L$18, 0),FALSE), 'E2 Allocators'!$B$15:$W$361, MATCH('O5 Details by Class &amp; Accounts'!BX$18, 'E2 Allocators'!$B$15:$W$15, 0),FALSE)*$E39), 0, VLOOKUP(VLOOKUP($A39, 'E4 TB Allocation Details'!$A$18:$L$214, MATCH("A &amp; G ID", 'E4 TB Allocation Details'!$A$18:$L$18, 0),FALSE), 'E2 Allocators'!$B$15:$W$361, MATCH('O5 Details by Class &amp; Accounts'!BX$18, 'E2 Allocators'!$B$15:$W$15, 0),FALSE)*$E39)</f>
        <v>0</v>
      </c>
      <c r="BY39" s="1321">
        <f>IF(ISERROR(VLOOKUP(VLOOKUP($A39, 'E4 TB Allocation Details'!$A$18:$L$214, MATCH("A &amp; G ID", 'E4 TB Allocation Details'!$A$18:$L$18, 0),FALSE), 'E2 Allocators'!$B$15:$W$361, MATCH('O5 Details by Class &amp; Accounts'!BY$18, 'E2 Allocators'!$B$15:$W$15, 0),FALSE)*$E39), 0, VLOOKUP(VLOOKUP($A39, 'E4 TB Allocation Details'!$A$18:$L$214, MATCH("A &amp; G ID", 'E4 TB Allocation Details'!$A$18:$L$18, 0),FALSE), 'E2 Allocators'!$B$15:$W$361, MATCH('O5 Details by Class &amp; Accounts'!BY$18, 'E2 Allocators'!$B$15:$W$15, 0),FALSE)*$E39)</f>
        <v>0</v>
      </c>
      <c r="BZ39" s="1321">
        <f>IF(ISERROR(VLOOKUP(VLOOKUP($A39, 'E4 TB Allocation Details'!$A$18:$L$214, MATCH("A &amp; G ID", 'E4 TB Allocation Details'!$A$18:$L$18, 0),FALSE), 'E2 Allocators'!$B$15:$W$361, MATCH('O5 Details by Class &amp; Accounts'!BZ$18, 'E2 Allocators'!$B$15:$W$15, 0),FALSE)*$E39), 0, VLOOKUP(VLOOKUP($A39, 'E4 TB Allocation Details'!$A$18:$L$214, MATCH("A &amp; G ID", 'E4 TB Allocation Details'!$A$18:$L$18, 0),FALSE), 'E2 Allocators'!$B$15:$W$361, MATCH('O5 Details by Class &amp; Accounts'!BZ$18, 'E2 Allocators'!$B$15:$W$15, 0),FALSE)*$E39)</f>
        <v>0</v>
      </c>
      <c r="CA39" s="1321">
        <f>IF(ISERROR(VLOOKUP(VLOOKUP($A39, 'E4 TB Allocation Details'!$A$18:$L$214, MATCH("A &amp; G ID", 'E4 TB Allocation Details'!$A$18:$L$18, 0),FALSE), 'E2 Allocators'!$B$15:$W$361, MATCH('O5 Details by Class &amp; Accounts'!CA$18, 'E2 Allocators'!$B$15:$W$15, 0),FALSE)*$E39), 0, VLOOKUP(VLOOKUP($A39, 'E4 TB Allocation Details'!$A$18:$L$214, MATCH("A &amp; G ID", 'E4 TB Allocation Details'!$A$18:$L$18, 0),FALSE), 'E2 Allocators'!$B$15:$W$361, MATCH('O5 Details by Class &amp; Accounts'!CA$18, 'E2 Allocators'!$B$15:$W$15, 0),FALSE)*$E39)</f>
        <v>0</v>
      </c>
      <c r="CB39" s="1321">
        <f>IF(ISERROR(VLOOKUP(VLOOKUP($A39, 'E4 TB Allocation Details'!$A$18:$L$214, MATCH("A &amp; G ID", 'E4 TB Allocation Details'!$A$18:$L$18, 0),FALSE), 'E2 Allocators'!$B$15:$W$361, MATCH('O5 Details by Class &amp; Accounts'!CB$18, 'E2 Allocators'!$B$15:$W$15, 0),FALSE)*$E39), 0, VLOOKUP(VLOOKUP($A39, 'E4 TB Allocation Details'!$A$18:$L$214, MATCH("A &amp; G ID", 'E4 TB Allocation Details'!$A$18:$L$18, 0),FALSE), 'E2 Allocators'!$B$15:$W$361, MATCH('O5 Details by Class &amp; Accounts'!CB$18, 'E2 Allocators'!$B$15:$W$15, 0),FALSE)*$E39)</f>
        <v>0</v>
      </c>
      <c r="CC39" s="1321">
        <f>IF(ISERROR(VLOOKUP(VLOOKUP($A39, 'E4 TB Allocation Details'!$A$18:$L$214, MATCH("A &amp; G ID", 'E4 TB Allocation Details'!$A$18:$L$18, 0),FALSE), 'E2 Allocators'!$B$15:$W$361, MATCH('O5 Details by Class &amp; Accounts'!CC$18, 'E2 Allocators'!$B$15:$W$15, 0),FALSE)*$E39), 0, VLOOKUP(VLOOKUP($A39, 'E4 TB Allocation Details'!$A$18:$L$214, MATCH("A &amp; G ID", 'E4 TB Allocation Details'!$A$18:$L$18, 0),FALSE), 'E2 Allocators'!$B$15:$W$361, MATCH('O5 Details by Class &amp; Accounts'!CC$18, 'E2 Allocators'!$B$15:$W$15, 0),FALSE)*$E39)</f>
        <v>0</v>
      </c>
      <c r="CD39" s="1321">
        <f>IF(ISERROR(VLOOKUP(VLOOKUP($A39, 'E4 TB Allocation Details'!$A$18:$L$214, MATCH("A &amp; G ID", 'E4 TB Allocation Details'!$A$18:$L$18, 0),FALSE), 'E2 Allocators'!$B$15:$W$361, MATCH('O5 Details by Class &amp; Accounts'!CD$18, 'E2 Allocators'!$B$15:$W$15, 0),FALSE)*$E39), 0, VLOOKUP(VLOOKUP($A39, 'E4 TB Allocation Details'!$A$18:$L$214, MATCH("A &amp; G ID", 'E4 TB Allocation Details'!$A$18:$L$18, 0),FALSE), 'E2 Allocators'!$B$15:$W$361, MATCH('O5 Details by Class &amp; Accounts'!CD$18, 'E2 Allocators'!$B$15:$W$15, 0),FALSE)*$E39)</f>
        <v>0</v>
      </c>
      <c r="CE39" s="1321">
        <f>IF(ISERROR(VLOOKUP(VLOOKUP($A39, 'E4 TB Allocation Details'!$A$18:$L$214, MATCH("A &amp; G ID", 'E4 TB Allocation Details'!$A$18:$L$18, 0),FALSE), 'E2 Allocators'!$B$15:$W$361, MATCH('O5 Details by Class &amp; Accounts'!CE$18, 'E2 Allocators'!$B$15:$W$15, 0),FALSE)*$E39), 0, VLOOKUP(VLOOKUP($A39, 'E4 TB Allocation Details'!$A$18:$L$214, MATCH("A &amp; G ID", 'E4 TB Allocation Details'!$A$18:$L$18, 0),FALSE), 'E2 Allocators'!$B$15:$W$361, MATCH('O5 Details by Class &amp; Accounts'!CE$18, 'E2 Allocators'!$B$15:$W$15, 0),FALSE)*$E39)</f>
        <v>0</v>
      </c>
      <c r="CF39" s="1321">
        <f>IF(ISERROR(VLOOKUP(VLOOKUP($A39, 'E4 TB Allocation Details'!$A$18:$L$214, MATCH("A &amp; G ID", 'E4 TB Allocation Details'!$A$18:$L$18, 0),FALSE), 'E2 Allocators'!$B$15:$W$361, MATCH('O5 Details by Class &amp; Accounts'!CF$18, 'E2 Allocators'!$B$15:$W$15, 0),FALSE)*$E39), 0, VLOOKUP(VLOOKUP($A39, 'E4 TB Allocation Details'!$A$18:$L$214, MATCH("A &amp; G ID", 'E4 TB Allocation Details'!$A$18:$L$18, 0),FALSE), 'E2 Allocators'!$B$15:$W$361, MATCH('O5 Details by Class &amp; Accounts'!CF$18, 'E2 Allocators'!$B$15:$W$15, 0),FALSE)*$E39)</f>
        <v>0</v>
      </c>
      <c r="CG39" s="1321">
        <f>IF(ISERROR(VLOOKUP(VLOOKUP($A39, 'E4 TB Allocation Details'!$A$18:$L$214, MATCH("A &amp; G ID", 'E4 TB Allocation Details'!$A$18:$L$18, 0),FALSE), 'E2 Allocators'!$B$15:$W$361, MATCH('O5 Details by Class &amp; Accounts'!CG$18, 'E2 Allocators'!$B$15:$W$15, 0),FALSE)*$E39), 0, VLOOKUP(VLOOKUP($A39, 'E4 TB Allocation Details'!$A$18:$L$214, MATCH("A &amp; G ID", 'E4 TB Allocation Details'!$A$18:$L$18, 0),FALSE), 'E2 Allocators'!$B$15:$W$361, MATCH('O5 Details by Class &amp; Accounts'!CG$18, 'E2 Allocators'!$B$15:$W$15, 0),FALSE)*$E39)</f>
        <v>0</v>
      </c>
      <c r="CH39" s="1321">
        <f>IF(ISERROR(VLOOKUP(VLOOKUP($A39, 'E4 TB Allocation Details'!$A$18:$L$214, MATCH("A &amp; G ID", 'E4 TB Allocation Details'!$A$18:$L$18, 0),FALSE), 'E2 Allocators'!$B$15:$W$361, MATCH('O5 Details by Class &amp; Accounts'!CH$18, 'E2 Allocators'!$B$15:$W$15, 0),FALSE)*$E39), 0, VLOOKUP(VLOOKUP($A39, 'E4 TB Allocation Details'!$A$18:$L$214, MATCH("A &amp; G ID", 'E4 TB Allocation Details'!$A$18:$L$18, 0),FALSE), 'E2 Allocators'!$B$15:$W$361, MATCH('O5 Details by Class &amp; Accounts'!CH$18, 'E2 Allocators'!$B$15:$W$15, 0),FALSE)*$E39)</f>
        <v>0</v>
      </c>
      <c r="CI39" s="1321">
        <f>IF(ISERROR(VLOOKUP(VLOOKUP($A39, 'E4 TB Allocation Details'!$A$18:$L$214, MATCH("A &amp; G ID", 'E4 TB Allocation Details'!$A$18:$L$18, 0),FALSE), 'E2 Allocators'!$B$15:$W$361, MATCH('O5 Details by Class &amp; Accounts'!CI$18, 'E2 Allocators'!$B$15:$W$15, 0),FALSE)*$E39), 0, VLOOKUP(VLOOKUP($A39, 'E4 TB Allocation Details'!$A$18:$L$214, MATCH("A &amp; G ID", 'E4 TB Allocation Details'!$A$18:$L$18, 0),FALSE), 'E2 Allocators'!$B$15:$W$361, MATCH('O5 Details by Class &amp; Accounts'!CI$18, 'E2 Allocators'!$B$15:$W$15, 0),FALSE)*$E39)</f>
        <v>0</v>
      </c>
      <c r="CJ39" s="1321">
        <f>IF(ISERROR(VLOOKUP(VLOOKUP($A39, 'E4 TB Allocation Details'!$A$18:$L$214, MATCH("A &amp; G ID", 'E4 TB Allocation Details'!$A$18:$L$18, 0),FALSE), 'E2 Allocators'!$B$15:$W$361, MATCH('O5 Details by Class &amp; Accounts'!CJ$18, 'E2 Allocators'!$B$15:$W$15, 0),FALSE)*$E39), 0, VLOOKUP(VLOOKUP($A39, 'E4 TB Allocation Details'!$A$18:$L$214, MATCH("A &amp; G ID", 'E4 TB Allocation Details'!$A$18:$L$18, 0),FALSE), 'E2 Allocators'!$B$15:$W$361, MATCH('O5 Details by Class &amp; Accounts'!CJ$18, 'E2 Allocators'!$B$15:$W$15, 0),FALSE)*$E39)</f>
        <v>0</v>
      </c>
      <c r="CK39" s="1321">
        <f>IF(ISERROR(VLOOKUP(VLOOKUP($A39, 'E4 TB Allocation Details'!$A$18:$L$214, MATCH("A &amp; G ID", 'E4 TB Allocation Details'!$A$18:$L$18, 0),FALSE), 'E2 Allocators'!$B$15:$W$361, MATCH('O5 Details by Class &amp; Accounts'!CK$18, 'E2 Allocators'!$B$15:$W$15, 0),FALSE)*$E39), 0, VLOOKUP(VLOOKUP($A39, 'E4 TB Allocation Details'!$A$18:$L$214, MATCH("A &amp; G ID", 'E4 TB Allocation Details'!$A$18:$L$18, 0),FALSE), 'E2 Allocators'!$B$15:$W$361, MATCH('O5 Details by Class &amp; Accounts'!CK$18, 'E2 Allocators'!$B$15:$W$15, 0),FALSE)*$E39)</f>
        <v>0</v>
      </c>
      <c r="CL39" s="1321">
        <f>IF(ISERROR(VLOOKUP(VLOOKUP($A39, 'E4 TB Allocation Details'!$A$18:$L$214, MATCH("A &amp; G ID", 'E4 TB Allocation Details'!$A$18:$L$18, 0),FALSE), 'E2 Allocators'!$B$15:$W$361, MATCH('O5 Details by Class &amp; Accounts'!CL$18, 'E2 Allocators'!$B$15:$W$15, 0),FALSE)*$E39), 0, VLOOKUP(VLOOKUP($A39, 'E4 TB Allocation Details'!$A$18:$L$214, MATCH("A &amp; G ID", 'E4 TB Allocation Details'!$A$18:$L$18, 0),FALSE), 'E2 Allocators'!$B$15:$W$361, MATCH('O5 Details by Class &amp; Accounts'!CL$18, 'E2 Allocators'!$B$15:$W$15, 0),FALSE)*$E39)</f>
        <v>0</v>
      </c>
      <c r="CM39" s="1321">
        <f>IF(ISERROR(VLOOKUP(VLOOKUP($A39, 'E4 TB Allocation Details'!$A$18:$L$214, MATCH("A &amp; G ID", 'E4 TB Allocation Details'!$A$18:$L$18, 0),FALSE), 'E2 Allocators'!$B$15:$W$361, MATCH('O5 Details by Class &amp; Accounts'!CM$18, 'E2 Allocators'!$B$15:$W$15, 0),FALSE)*$E39), 0, VLOOKUP(VLOOKUP($A39, 'E4 TB Allocation Details'!$A$18:$L$214, MATCH("A &amp; G ID", 'E4 TB Allocation Details'!$A$18:$L$18, 0),FALSE), 'E2 Allocators'!$B$15:$W$361, MATCH('O5 Details by Class &amp; Accounts'!CM$18, 'E2 Allocators'!$B$15:$W$15, 0),FALSE)*$E39)</f>
        <v>0</v>
      </c>
      <c r="CN39" s="1321">
        <f t="shared" si="5"/>
        <v>0</v>
      </c>
      <c r="CO39" s="1650">
        <f t="shared" si="4"/>
        <v>0</v>
      </c>
      <c r="CQ39" s="1898" t="s">
        <v>703</v>
      </c>
    </row>
    <row r="40" spans="1:95" s="64" customFormat="1" ht="12.75">
      <c r="A40" s="1087" t="s">
        <v>830</v>
      </c>
      <c r="B40" s="1088" t="s">
        <v>366</v>
      </c>
      <c r="C40" s="1647">
        <f>IF(ISERROR(VLOOKUP($A40,'I3 TB Data'!$A$19:$H$484,MATCH('O5 Details by Class &amp; Accounts'!$C$18, 'I3 TB Data'!$A$19:$H$19,0),0)), 0, VLOOKUP($A40,'I3 TB Data'!$A$19:$H$484,MATCH('O5 Details by Class &amp; Accounts'!$C$18,'I3 TB Data'!$A$19:$H$19,0),0))</f>
        <v>0</v>
      </c>
      <c r="D40" s="1648">
        <f>'I4 BO ASSETS'!E37</f>
        <v>13565</v>
      </c>
      <c r="E40" s="1647">
        <f t="shared" si="6"/>
        <v>13565</v>
      </c>
      <c r="F40" s="1649">
        <f>IF(ISERROR(VLOOKUP($A40, 'E1 Categorization'!A33:E124, MATCH("Customer Component", 'E1 Categorization'!$A$33:$E$33,0), 0)), 0, IF(VLOOKUP($A40, 'E1 Categorization'!A33:E124, MATCH("Customer Component", 'E1 Categorization'!$A$33:$E$33,0), 0)=0, 'O5 Details by Class &amp; Accounts'!$E40, IF(AND(VLOOKUP($A40, 'E1 Categorization'!A33:E124, MATCH("Customer Component", 'E1 Categorization'!$A$33:$E$33,0), 0) &gt;0, VLOOKUP($A40, 'E1 Categorization'!A33:E124, MATCH("Customer Component", 'E1 Categorization'!$A$33:$E$33,0), 0)&lt;1), 'O5 Details by Class &amp; Accounts'!$E40*(1-VLOOKUP($A40, 'E1 Categorization'!A33:E124, MATCH("Customer Component", 'E1 Categorization'!$A$33:$E$33,0), 0)), 0)))</f>
        <v>13565</v>
      </c>
      <c r="G40" s="1649">
        <f>IF(ISERROR(VLOOKUP($A40, 'E1 Categorization'!A33:E124, MATCH("Customer Component", 'E1 Categorization'!$A$33:$E$33,0), 0)),0, IF(VLOOKUP($A40, 'E1 Categorization'!A33:E124, MATCH("Customer Component", 'E1 Categorization'!$A$33:$E$33,0), 0)=0, 0, IF(AND(VLOOKUP($A40, 'E1 Categorization'!A33:E124, MATCH("Customer Component", 'E1 Categorization'!$A$33:$E$33,0), 0) &gt;0, VLOOKUP($A40, 'E1 Categorization'!A33:E124, MATCH("Customer Component", 'E1 Categorization'!$A$33:$E$33,0), 0)&lt;1), 'O5 Details by Class &amp; Accounts'!$E40*(VLOOKUP($A40, 'E1 Categorization'!A33:E124, MATCH("Customer Component", 'E1 Categorization'!$A$33:$E$33,0), 0)), 'O5 Details by Class &amp; Accounts'!$E40)))</f>
        <v>0</v>
      </c>
      <c r="H40" s="1321">
        <f t="shared" si="0"/>
        <v>13565</v>
      </c>
      <c r="I40" s="1321">
        <f>IF(ISERROR(VLOOKUP(VLOOKUP($A40, 'E4 TB Allocation Details'!$A$18:$L$214, MATCH("Demand ID", 'E4 TB Allocation Details'!$A$18:$L$18, 0),FALSE), 'E2 Allocators'!$B$15:$W$361, MATCH('O5 Details by Class &amp; Accounts'!I$18, 'E2 Allocators'!$B$15:$W$15, 0),FALSE)*$F40), 0, VLOOKUP(VLOOKUP($A40, 'E4 TB Allocation Details'!$A$18:$L$214, MATCH("Demand ID", 'E4 TB Allocation Details'!$A$18:$L$18, 0),FALSE), 'E2 Allocators'!$B$15:$W$361, MATCH('O5 Details by Class &amp; Accounts'!I$18, 'E2 Allocators'!$B$15:$W$15, 0),FALSE)*$F40)</f>
        <v>7218.8389049274983</v>
      </c>
      <c r="J40" s="1321">
        <f>IF(ISERROR(VLOOKUP(VLOOKUP($A40, 'E4 TB Allocation Details'!$A$18:$L$214, MATCH("Demand ID", 'E4 TB Allocation Details'!$A$18:$L$18, 0),FALSE), 'E2 Allocators'!$B$15:$W$361, MATCH('O5 Details by Class &amp; Accounts'!J$18, 'E2 Allocators'!$B$15:$W$15, 0),FALSE)*$F40), 0, VLOOKUP(VLOOKUP($A40, 'E4 TB Allocation Details'!$A$18:$L$214, MATCH("Demand ID", 'E4 TB Allocation Details'!$A$18:$L$18, 0),FALSE), 'E2 Allocators'!$B$15:$W$361, MATCH('O5 Details by Class &amp; Accounts'!J$18, 'E2 Allocators'!$B$15:$W$15, 0),FALSE)*$F40)</f>
        <v>2870.3579161472344</v>
      </c>
      <c r="K40" s="1321">
        <f>IF(ISERROR(VLOOKUP(VLOOKUP($A40, 'E4 TB Allocation Details'!$A$18:$L$214, MATCH("Demand ID", 'E4 TB Allocation Details'!$A$18:$L$18, 0),FALSE), 'E2 Allocators'!$B$15:$W$361, MATCH('O5 Details by Class &amp; Accounts'!K$18, 'E2 Allocators'!$B$15:$W$15, 0),FALSE)*$F40), 0, VLOOKUP(VLOOKUP($A40, 'E4 TB Allocation Details'!$A$18:$L$214, MATCH("Demand ID", 'E4 TB Allocation Details'!$A$18:$L$18, 0),FALSE), 'E2 Allocators'!$B$15:$W$361, MATCH('O5 Details by Class &amp; Accounts'!K$18, 'E2 Allocators'!$B$15:$W$15, 0),FALSE)*$F40)</f>
        <v>3378.5670231612098</v>
      </c>
      <c r="L40" s="1321">
        <f>IF(ISERROR(VLOOKUP(VLOOKUP($A40, 'E4 TB Allocation Details'!$A$18:$L$214, MATCH("Demand ID", 'E4 TB Allocation Details'!$A$18:$L$18, 0),FALSE), 'E2 Allocators'!$B$15:$W$361, MATCH('O5 Details by Class &amp; Accounts'!L$18, 'E2 Allocators'!$B$15:$W$15, 0),FALSE)*$F40), 0, VLOOKUP(VLOOKUP($A40, 'E4 TB Allocation Details'!$A$18:$L$214, MATCH("Demand ID", 'E4 TB Allocation Details'!$A$18:$L$18, 0),FALSE), 'E2 Allocators'!$B$15:$W$361, MATCH('O5 Details by Class &amp; Accounts'!L$18, 'E2 Allocators'!$B$15:$W$15, 0),FALSE)*$F40)</f>
        <v>0</v>
      </c>
      <c r="M40" s="1321">
        <f>IF(ISERROR(VLOOKUP(VLOOKUP($A40, 'E4 TB Allocation Details'!$A$18:$L$214, MATCH("Demand ID", 'E4 TB Allocation Details'!$A$18:$L$18, 0),FALSE), 'E2 Allocators'!$B$15:$W$361, MATCH('O5 Details by Class &amp; Accounts'!M$18, 'E2 Allocators'!$B$15:$W$15, 0),FALSE)*$F40), 0, VLOOKUP(VLOOKUP($A40, 'E4 TB Allocation Details'!$A$18:$L$214, MATCH("Demand ID", 'E4 TB Allocation Details'!$A$18:$L$18, 0),FALSE), 'E2 Allocators'!$B$15:$W$361, MATCH('O5 Details by Class &amp; Accounts'!M$18, 'E2 Allocators'!$B$15:$W$15, 0),FALSE)*$F40)</f>
        <v>0</v>
      </c>
      <c r="N40" s="1321">
        <f>IF(ISERROR(VLOOKUP(VLOOKUP($A40, 'E4 TB Allocation Details'!$A$18:$L$214, MATCH("Demand ID", 'E4 TB Allocation Details'!$A$18:$L$18, 0),FALSE), 'E2 Allocators'!$B$15:$W$361, MATCH('O5 Details by Class &amp; Accounts'!N$18, 'E2 Allocators'!$B$15:$W$15, 0),FALSE)*$F40), 0, VLOOKUP(VLOOKUP($A40, 'E4 TB Allocation Details'!$A$18:$L$214, MATCH("Demand ID", 'E4 TB Allocation Details'!$A$18:$L$18, 0),FALSE), 'E2 Allocators'!$B$15:$W$361, MATCH('O5 Details by Class &amp; Accounts'!N$18, 'E2 Allocators'!$B$15:$W$15, 0),FALSE)*$F40)</f>
        <v>0</v>
      </c>
      <c r="O40" s="1321">
        <f>IF(ISERROR(VLOOKUP(VLOOKUP($A40, 'E4 TB Allocation Details'!$A$18:$L$214, MATCH("Demand ID", 'E4 TB Allocation Details'!$A$18:$L$18, 0),FALSE), 'E2 Allocators'!$B$15:$W$361, MATCH('O5 Details by Class &amp; Accounts'!O$18, 'E2 Allocators'!$B$15:$W$15, 0),FALSE)*$F40), 0, VLOOKUP(VLOOKUP($A40, 'E4 TB Allocation Details'!$A$18:$L$214, MATCH("Demand ID", 'E4 TB Allocation Details'!$A$18:$L$18, 0),FALSE), 'E2 Allocators'!$B$15:$W$361, MATCH('O5 Details by Class &amp; Accounts'!O$18, 'E2 Allocators'!$B$15:$W$15, 0),FALSE)*$F40)</f>
        <v>76.32036939833344</v>
      </c>
      <c r="P40" s="1321">
        <f>IF(ISERROR(VLOOKUP(VLOOKUP($A40, 'E4 TB Allocation Details'!$A$18:$L$214, MATCH("Demand ID", 'E4 TB Allocation Details'!$A$18:$L$18, 0),FALSE), 'E2 Allocators'!$B$15:$W$361, MATCH('O5 Details by Class &amp; Accounts'!P$18, 'E2 Allocators'!$B$15:$W$15, 0),FALSE)*$F40), 0, VLOOKUP(VLOOKUP($A40, 'E4 TB Allocation Details'!$A$18:$L$214, MATCH("Demand ID", 'E4 TB Allocation Details'!$A$18:$L$18, 0),FALSE), 'E2 Allocators'!$B$15:$W$361, MATCH('O5 Details by Class &amp; Accounts'!P$18, 'E2 Allocators'!$B$15:$W$15, 0),FALSE)*$F40)</f>
        <v>0</v>
      </c>
      <c r="Q40" s="1321">
        <f>IF(ISERROR(VLOOKUP(VLOOKUP($A40, 'E4 TB Allocation Details'!$A$18:$L$214, MATCH("Demand ID", 'E4 TB Allocation Details'!$A$18:$L$18, 0),FALSE), 'E2 Allocators'!$B$15:$W$361, MATCH('O5 Details by Class &amp; Accounts'!Q$18, 'E2 Allocators'!$B$15:$W$15, 0),FALSE)*$F40), 0, VLOOKUP(VLOOKUP($A40, 'E4 TB Allocation Details'!$A$18:$L$214, MATCH("Demand ID", 'E4 TB Allocation Details'!$A$18:$L$18, 0),FALSE), 'E2 Allocators'!$B$15:$W$361, MATCH('O5 Details by Class &amp; Accounts'!Q$18, 'E2 Allocators'!$B$15:$W$15, 0),FALSE)*$F40)</f>
        <v>20.915786365724035</v>
      </c>
      <c r="R40" s="1321">
        <f>IF(ISERROR(VLOOKUP(VLOOKUP($A40, 'E4 TB Allocation Details'!$A$18:$L$214, MATCH("Demand ID", 'E4 TB Allocation Details'!$A$18:$L$18, 0),FALSE), 'E2 Allocators'!$B$15:$W$361, MATCH('O5 Details by Class &amp; Accounts'!R$18, 'E2 Allocators'!$B$15:$W$15, 0),FALSE)*$F40), 0, VLOOKUP(VLOOKUP($A40, 'E4 TB Allocation Details'!$A$18:$L$214, MATCH("Demand ID", 'E4 TB Allocation Details'!$A$18:$L$18, 0),FALSE), 'E2 Allocators'!$B$15:$W$361, MATCH('O5 Details by Class &amp; Accounts'!R$18, 'E2 Allocators'!$B$15:$W$15, 0),FALSE)*$F40)</f>
        <v>0</v>
      </c>
      <c r="S40" s="1321">
        <f>IF(ISERROR(VLOOKUP(VLOOKUP($A40, 'E4 TB Allocation Details'!$A$18:$L$214, MATCH("Demand ID", 'E4 TB Allocation Details'!$A$18:$L$18, 0),FALSE), 'E2 Allocators'!$B$15:$W$361, MATCH('O5 Details by Class &amp; Accounts'!S$18, 'E2 Allocators'!$B$15:$W$15, 0),FALSE)*$F40), 0, VLOOKUP(VLOOKUP($A40, 'E4 TB Allocation Details'!$A$18:$L$214, MATCH("Demand ID", 'E4 TB Allocation Details'!$A$18:$L$18, 0),FALSE), 'E2 Allocators'!$B$15:$W$361, MATCH('O5 Details by Class &amp; Accounts'!S$18, 'E2 Allocators'!$B$15:$W$15, 0),FALSE)*$F40)</f>
        <v>0</v>
      </c>
      <c r="T40" s="1321">
        <f>IF(ISERROR(VLOOKUP(VLOOKUP($A40, 'E4 TB Allocation Details'!$A$18:$L$214, MATCH("Demand ID", 'E4 TB Allocation Details'!$A$18:$L$18, 0),FALSE), 'E2 Allocators'!$B$15:$W$361, MATCH('O5 Details by Class &amp; Accounts'!T$18, 'E2 Allocators'!$B$15:$W$15, 0),FALSE)*$F40), 0, VLOOKUP(VLOOKUP($A40, 'E4 TB Allocation Details'!$A$18:$L$214, MATCH("Demand ID", 'E4 TB Allocation Details'!$A$18:$L$18, 0),FALSE), 'E2 Allocators'!$B$15:$W$361, MATCH('O5 Details by Class &amp; Accounts'!T$18, 'E2 Allocators'!$B$15:$W$15, 0),FALSE)*$F40)</f>
        <v>0</v>
      </c>
      <c r="U40" s="1321">
        <f>IF(ISERROR(VLOOKUP(VLOOKUP($A40, 'E4 TB Allocation Details'!$A$18:$L$214, MATCH("Demand ID", 'E4 TB Allocation Details'!$A$18:$L$18, 0),FALSE), 'E2 Allocators'!$B$15:$W$361, MATCH('O5 Details by Class &amp; Accounts'!U$18, 'E2 Allocators'!$B$15:$W$15, 0),FALSE)*$F40), 0, VLOOKUP(VLOOKUP($A40, 'E4 TB Allocation Details'!$A$18:$L$214, MATCH("Demand ID", 'E4 TB Allocation Details'!$A$18:$L$18, 0),FALSE), 'E2 Allocators'!$B$15:$W$361, MATCH('O5 Details by Class &amp; Accounts'!U$18, 'E2 Allocators'!$B$15:$W$15, 0),FALSE)*$F40)</f>
        <v>0</v>
      </c>
      <c r="V40" s="1321">
        <f>IF(ISERROR(VLOOKUP(VLOOKUP($A40, 'E4 TB Allocation Details'!$A$18:$L$214, MATCH("Demand ID", 'E4 TB Allocation Details'!$A$18:$L$18, 0),FALSE), 'E2 Allocators'!$B$15:$W$361, MATCH('O5 Details by Class &amp; Accounts'!V$18, 'E2 Allocators'!$B$15:$W$15, 0),FALSE)*$F40), 0, VLOOKUP(VLOOKUP($A40, 'E4 TB Allocation Details'!$A$18:$L$214, MATCH("Demand ID", 'E4 TB Allocation Details'!$A$18:$L$18, 0),FALSE), 'E2 Allocators'!$B$15:$W$361, MATCH('O5 Details by Class &amp; Accounts'!V$18, 'E2 Allocators'!$B$15:$W$15, 0),FALSE)*$F40)</f>
        <v>0</v>
      </c>
      <c r="W40" s="1321">
        <f>IF(ISERROR(VLOOKUP(VLOOKUP($A40, 'E4 TB Allocation Details'!$A$18:$L$214, MATCH("Demand ID", 'E4 TB Allocation Details'!$A$18:$L$18, 0),FALSE), 'E2 Allocators'!$B$15:$W$361, MATCH('O5 Details by Class &amp; Accounts'!W$18, 'E2 Allocators'!$B$15:$W$15, 0),FALSE)*$F40), 0, VLOOKUP(VLOOKUP($A40, 'E4 TB Allocation Details'!$A$18:$L$214, MATCH("Demand ID", 'E4 TB Allocation Details'!$A$18:$L$18, 0),FALSE), 'E2 Allocators'!$B$15:$W$361, MATCH('O5 Details by Class &amp; Accounts'!W$18, 'E2 Allocators'!$B$15:$W$15, 0),FALSE)*$F40)</f>
        <v>0</v>
      </c>
      <c r="X40" s="1321">
        <f>IF(ISERROR(VLOOKUP(VLOOKUP($A40, 'E4 TB Allocation Details'!$A$18:$L$214, MATCH("Demand ID", 'E4 TB Allocation Details'!$A$18:$L$18, 0),FALSE), 'E2 Allocators'!$B$15:$W$361, MATCH('O5 Details by Class &amp; Accounts'!X$18, 'E2 Allocators'!$B$15:$W$15, 0),FALSE)*$F40), 0, VLOOKUP(VLOOKUP($A40, 'E4 TB Allocation Details'!$A$18:$L$214, MATCH("Demand ID", 'E4 TB Allocation Details'!$A$18:$L$18, 0),FALSE), 'E2 Allocators'!$B$15:$W$361, MATCH('O5 Details by Class &amp; Accounts'!X$18, 'E2 Allocators'!$B$15:$W$15, 0),FALSE)*$F40)</f>
        <v>0</v>
      </c>
      <c r="Y40" s="1321">
        <f>IF(ISERROR(VLOOKUP(VLOOKUP($A40, 'E4 TB Allocation Details'!$A$18:$L$214, MATCH("Demand ID", 'E4 TB Allocation Details'!$A$18:$L$18, 0),FALSE), 'E2 Allocators'!$B$15:$W$361, MATCH('O5 Details by Class &amp; Accounts'!Y$18, 'E2 Allocators'!$B$15:$W$15, 0),FALSE)*$F40), 0, VLOOKUP(VLOOKUP($A40, 'E4 TB Allocation Details'!$A$18:$L$214, MATCH("Demand ID", 'E4 TB Allocation Details'!$A$18:$L$18, 0),FALSE), 'E2 Allocators'!$B$15:$W$361, MATCH('O5 Details by Class &amp; Accounts'!Y$18, 'E2 Allocators'!$B$15:$W$15, 0),FALSE)*$F40)</f>
        <v>0</v>
      </c>
      <c r="Z40" s="1321">
        <f>IF(ISERROR(VLOOKUP(VLOOKUP($A40, 'E4 TB Allocation Details'!$A$18:$L$214, MATCH("Demand ID", 'E4 TB Allocation Details'!$A$18:$L$18, 0),FALSE), 'E2 Allocators'!$B$15:$W$361, MATCH('O5 Details by Class &amp; Accounts'!Z$18, 'E2 Allocators'!$B$15:$W$15, 0),FALSE)*$F40), 0, VLOOKUP(VLOOKUP($A40, 'E4 TB Allocation Details'!$A$18:$L$214, MATCH("Demand ID", 'E4 TB Allocation Details'!$A$18:$L$18, 0),FALSE), 'E2 Allocators'!$B$15:$W$361, MATCH('O5 Details by Class &amp; Accounts'!Z$18, 'E2 Allocators'!$B$15:$W$15, 0),FALSE)*$F40)</f>
        <v>0</v>
      </c>
      <c r="AA40" s="1321">
        <f>IF(ISERROR(VLOOKUP(VLOOKUP($A40, 'E4 TB Allocation Details'!$A$18:$L$214, MATCH("Demand ID", 'E4 TB Allocation Details'!$A$18:$L$18, 0),FALSE), 'E2 Allocators'!$B$15:$W$361, MATCH('O5 Details by Class &amp; Accounts'!AA$18, 'E2 Allocators'!$B$15:$W$15, 0),FALSE)*$F40), 0, VLOOKUP(VLOOKUP($A40, 'E4 TB Allocation Details'!$A$18:$L$214, MATCH("Demand ID", 'E4 TB Allocation Details'!$A$18:$L$18, 0),FALSE), 'E2 Allocators'!$B$15:$W$361, MATCH('O5 Details by Class &amp; Accounts'!AA$18, 'E2 Allocators'!$B$15:$W$15, 0),FALSE)*$F40)</f>
        <v>0</v>
      </c>
      <c r="AB40" s="1321">
        <f>IF(ISERROR(VLOOKUP(VLOOKUP($A40, 'E4 TB Allocation Details'!$A$18:$L$214, MATCH("Demand ID", 'E4 TB Allocation Details'!$A$18:$L$18, 0),FALSE), 'E2 Allocators'!$B$15:$W$361, MATCH('O5 Details by Class &amp; Accounts'!AB$18, 'E2 Allocators'!$B$15:$W$15, 0),FALSE)*$F40), 0, VLOOKUP(VLOOKUP($A40, 'E4 TB Allocation Details'!$A$18:$L$214, MATCH("Demand ID", 'E4 TB Allocation Details'!$A$18:$L$18, 0),FALSE), 'E2 Allocators'!$B$15:$W$361, MATCH('O5 Details by Class &amp; Accounts'!AB$18, 'E2 Allocators'!$B$15:$W$15, 0),FALSE)*$F40)</f>
        <v>0</v>
      </c>
      <c r="AC40" s="1321">
        <f t="shared" si="1"/>
        <v>13565</v>
      </c>
      <c r="AD40" s="1321">
        <f>IF(ISERROR(VLOOKUP(VLOOKUP($A40, 'E4 TB Allocation Details'!$A$18:$L$214, MATCH("Customer ID", 'E4 TB Allocation Details'!$A$18:$L$18, 0),FALSE), 'E2 Allocators'!$B$15:$W$361, MATCH('O5 Details by Class &amp; Accounts'!AD$18, 'E2 Allocators'!$B$15:$W$15, 0),FALSE)*$G40), 0, VLOOKUP(VLOOKUP($A40, 'E4 TB Allocation Details'!$A$18:$L$214, MATCH("Customer ID", 'E4 TB Allocation Details'!$A$18:$L$18, 0),FALSE), 'E2 Allocators'!$B$15:$W$361, MATCH('O5 Details by Class &amp; Accounts'!AD$18, 'E2 Allocators'!$B$15:$W$15, 0),FALSE)*$G40)</f>
        <v>0</v>
      </c>
      <c r="AE40" s="1321">
        <f>IF(ISERROR(VLOOKUP(VLOOKUP($A40, 'E4 TB Allocation Details'!$A$18:$L$214, MATCH("Customer ID", 'E4 TB Allocation Details'!$A$18:$L$18, 0),FALSE), 'E2 Allocators'!$B$15:$W$361, MATCH('O5 Details by Class &amp; Accounts'!AE$18, 'E2 Allocators'!$B$15:$W$15, 0),FALSE)*$G40), 0, VLOOKUP(VLOOKUP($A40, 'E4 TB Allocation Details'!$A$18:$L$214, MATCH("Customer ID", 'E4 TB Allocation Details'!$A$18:$L$18, 0),FALSE), 'E2 Allocators'!$B$15:$W$361, MATCH('O5 Details by Class &amp; Accounts'!AE$18, 'E2 Allocators'!$B$15:$W$15, 0),FALSE)*$G40)</f>
        <v>0</v>
      </c>
      <c r="AF40" s="1321">
        <f>IF(ISERROR(VLOOKUP(VLOOKUP($A40, 'E4 TB Allocation Details'!$A$18:$L$214, MATCH("Customer ID", 'E4 TB Allocation Details'!$A$18:$L$18, 0),FALSE), 'E2 Allocators'!$B$15:$W$361, MATCH('O5 Details by Class &amp; Accounts'!AF$18, 'E2 Allocators'!$B$15:$W$15, 0),FALSE)*$G40), 0, VLOOKUP(VLOOKUP($A40, 'E4 TB Allocation Details'!$A$18:$L$214, MATCH("Customer ID", 'E4 TB Allocation Details'!$A$18:$L$18, 0),FALSE), 'E2 Allocators'!$B$15:$W$361, MATCH('O5 Details by Class &amp; Accounts'!AF$18, 'E2 Allocators'!$B$15:$W$15, 0),FALSE)*$G40)</f>
        <v>0</v>
      </c>
      <c r="AG40" s="1321">
        <f>IF(ISERROR(VLOOKUP(VLOOKUP($A40, 'E4 TB Allocation Details'!$A$18:$L$214, MATCH("Customer ID", 'E4 TB Allocation Details'!$A$18:$L$18, 0),FALSE), 'E2 Allocators'!$B$15:$W$361, MATCH('O5 Details by Class &amp; Accounts'!AG$18, 'E2 Allocators'!$B$15:$W$15, 0),FALSE)*$G40), 0, VLOOKUP(VLOOKUP($A40, 'E4 TB Allocation Details'!$A$18:$L$214, MATCH("Customer ID", 'E4 TB Allocation Details'!$A$18:$L$18, 0),FALSE), 'E2 Allocators'!$B$15:$W$361, MATCH('O5 Details by Class &amp; Accounts'!AG$18, 'E2 Allocators'!$B$15:$W$15, 0),FALSE)*$G40)</f>
        <v>0</v>
      </c>
      <c r="AH40" s="1321">
        <f>IF(ISERROR(VLOOKUP(VLOOKUP($A40, 'E4 TB Allocation Details'!$A$18:$L$214, MATCH("Customer ID", 'E4 TB Allocation Details'!$A$18:$L$18, 0),FALSE), 'E2 Allocators'!$B$15:$W$361, MATCH('O5 Details by Class &amp; Accounts'!AH$18, 'E2 Allocators'!$B$15:$W$15, 0),FALSE)*$G40), 0, VLOOKUP(VLOOKUP($A40, 'E4 TB Allocation Details'!$A$18:$L$214, MATCH("Customer ID", 'E4 TB Allocation Details'!$A$18:$L$18, 0),FALSE), 'E2 Allocators'!$B$15:$W$361, MATCH('O5 Details by Class &amp; Accounts'!AH$18, 'E2 Allocators'!$B$15:$W$15, 0),FALSE)*$G40)</f>
        <v>0</v>
      </c>
      <c r="AI40" s="1321">
        <f>IF(ISERROR(VLOOKUP(VLOOKUP($A40, 'E4 TB Allocation Details'!$A$18:$L$214, MATCH("Customer ID", 'E4 TB Allocation Details'!$A$18:$L$18, 0),FALSE), 'E2 Allocators'!$B$15:$W$361, MATCH('O5 Details by Class &amp; Accounts'!AI$18, 'E2 Allocators'!$B$15:$W$15, 0),FALSE)*$G40), 0, VLOOKUP(VLOOKUP($A40, 'E4 TB Allocation Details'!$A$18:$L$214, MATCH("Customer ID", 'E4 TB Allocation Details'!$A$18:$L$18, 0),FALSE), 'E2 Allocators'!$B$15:$W$361, MATCH('O5 Details by Class &amp; Accounts'!AI$18, 'E2 Allocators'!$B$15:$W$15, 0),FALSE)*$G40)</f>
        <v>0</v>
      </c>
      <c r="AJ40" s="1321">
        <f>IF(ISERROR(VLOOKUP(VLOOKUP($A40, 'E4 TB Allocation Details'!$A$18:$L$214, MATCH("Customer ID", 'E4 TB Allocation Details'!$A$18:$L$18, 0),FALSE), 'E2 Allocators'!$B$15:$W$361, MATCH('O5 Details by Class &amp; Accounts'!AJ$18, 'E2 Allocators'!$B$15:$W$15, 0),FALSE)*$G40), 0, VLOOKUP(VLOOKUP($A40, 'E4 TB Allocation Details'!$A$18:$L$214, MATCH("Customer ID", 'E4 TB Allocation Details'!$A$18:$L$18, 0),FALSE), 'E2 Allocators'!$B$15:$W$361, MATCH('O5 Details by Class &amp; Accounts'!AJ$18, 'E2 Allocators'!$B$15:$W$15, 0),FALSE)*$G40)</f>
        <v>0</v>
      </c>
      <c r="AK40" s="1321">
        <f>IF(ISERROR(VLOOKUP(VLOOKUP($A40, 'E4 TB Allocation Details'!$A$18:$L$214, MATCH("Customer ID", 'E4 TB Allocation Details'!$A$18:$L$18, 0),FALSE), 'E2 Allocators'!$B$15:$W$361, MATCH('O5 Details by Class &amp; Accounts'!AK$18, 'E2 Allocators'!$B$15:$W$15, 0),FALSE)*$G40), 0, VLOOKUP(VLOOKUP($A40, 'E4 TB Allocation Details'!$A$18:$L$214, MATCH("Customer ID", 'E4 TB Allocation Details'!$A$18:$L$18, 0),FALSE), 'E2 Allocators'!$B$15:$W$361, MATCH('O5 Details by Class &amp; Accounts'!AK$18, 'E2 Allocators'!$B$15:$W$15, 0),FALSE)*$G40)</f>
        <v>0</v>
      </c>
      <c r="AL40" s="1321">
        <f>IF(ISERROR(VLOOKUP(VLOOKUP($A40, 'E4 TB Allocation Details'!$A$18:$L$214, MATCH("Customer ID", 'E4 TB Allocation Details'!$A$18:$L$18, 0),FALSE), 'E2 Allocators'!$B$15:$W$361, MATCH('O5 Details by Class &amp; Accounts'!AL$18, 'E2 Allocators'!$B$15:$W$15, 0),FALSE)*$G40), 0, VLOOKUP(VLOOKUP($A40, 'E4 TB Allocation Details'!$A$18:$L$214, MATCH("Customer ID", 'E4 TB Allocation Details'!$A$18:$L$18, 0),FALSE), 'E2 Allocators'!$B$15:$W$361, MATCH('O5 Details by Class &amp; Accounts'!AL$18, 'E2 Allocators'!$B$15:$W$15, 0),FALSE)*$G40)</f>
        <v>0</v>
      </c>
      <c r="AM40" s="1321">
        <f>IF(ISERROR(VLOOKUP(VLOOKUP($A40, 'E4 TB Allocation Details'!$A$18:$L$214, MATCH("Customer ID", 'E4 TB Allocation Details'!$A$18:$L$18, 0),FALSE), 'E2 Allocators'!$B$15:$W$361, MATCH('O5 Details by Class &amp; Accounts'!AM$18, 'E2 Allocators'!$B$15:$W$15, 0),FALSE)*$G40), 0, VLOOKUP(VLOOKUP($A40, 'E4 TB Allocation Details'!$A$18:$L$214, MATCH("Customer ID", 'E4 TB Allocation Details'!$A$18:$L$18, 0),FALSE), 'E2 Allocators'!$B$15:$W$361, MATCH('O5 Details by Class &amp; Accounts'!AM$18, 'E2 Allocators'!$B$15:$W$15, 0),FALSE)*$G40)</f>
        <v>0</v>
      </c>
      <c r="AN40" s="1321">
        <f>IF(ISERROR(VLOOKUP(VLOOKUP($A40, 'E4 TB Allocation Details'!$A$18:$L$214, MATCH("Customer ID", 'E4 TB Allocation Details'!$A$18:$L$18, 0),FALSE), 'E2 Allocators'!$B$15:$W$361, MATCH('O5 Details by Class &amp; Accounts'!AN$18, 'E2 Allocators'!$B$15:$W$15, 0),FALSE)*$G40), 0, VLOOKUP(VLOOKUP($A40, 'E4 TB Allocation Details'!$A$18:$L$214, MATCH("Customer ID", 'E4 TB Allocation Details'!$A$18:$L$18, 0),FALSE), 'E2 Allocators'!$B$15:$W$361, MATCH('O5 Details by Class &amp; Accounts'!AN$18, 'E2 Allocators'!$B$15:$W$15, 0),FALSE)*$G40)</f>
        <v>0</v>
      </c>
      <c r="AO40" s="1321">
        <f>IF(ISERROR(VLOOKUP(VLOOKUP($A40, 'E4 TB Allocation Details'!$A$18:$L$214, MATCH("Customer ID", 'E4 TB Allocation Details'!$A$18:$L$18, 0),FALSE), 'E2 Allocators'!$B$15:$W$361, MATCH('O5 Details by Class &amp; Accounts'!AO$18, 'E2 Allocators'!$B$15:$W$15, 0),FALSE)*$G40), 0, VLOOKUP(VLOOKUP($A40, 'E4 TB Allocation Details'!$A$18:$L$214, MATCH("Customer ID", 'E4 TB Allocation Details'!$A$18:$L$18, 0),FALSE), 'E2 Allocators'!$B$15:$W$361, MATCH('O5 Details by Class &amp; Accounts'!AO$18, 'E2 Allocators'!$B$15:$W$15, 0),FALSE)*$G40)</f>
        <v>0</v>
      </c>
      <c r="AP40" s="1321">
        <f>IF(ISERROR(VLOOKUP(VLOOKUP($A40, 'E4 TB Allocation Details'!$A$18:$L$214, MATCH("Customer ID", 'E4 TB Allocation Details'!$A$18:$L$18, 0),FALSE), 'E2 Allocators'!$B$15:$W$361, MATCH('O5 Details by Class &amp; Accounts'!AP$18, 'E2 Allocators'!$B$15:$W$15, 0),FALSE)*$G40), 0, VLOOKUP(VLOOKUP($A40, 'E4 TB Allocation Details'!$A$18:$L$214, MATCH("Customer ID", 'E4 TB Allocation Details'!$A$18:$L$18, 0),FALSE), 'E2 Allocators'!$B$15:$W$361, MATCH('O5 Details by Class &amp; Accounts'!AP$18, 'E2 Allocators'!$B$15:$W$15, 0),FALSE)*$G40)</f>
        <v>0</v>
      </c>
      <c r="AQ40" s="1321">
        <f>IF(ISERROR(VLOOKUP(VLOOKUP($A40, 'E4 TB Allocation Details'!$A$18:$L$214, MATCH("Customer ID", 'E4 TB Allocation Details'!$A$18:$L$18, 0),FALSE), 'E2 Allocators'!$B$15:$W$361, MATCH('O5 Details by Class &amp; Accounts'!AQ$18, 'E2 Allocators'!$B$15:$W$15, 0),FALSE)*$G40), 0, VLOOKUP(VLOOKUP($A40, 'E4 TB Allocation Details'!$A$18:$L$214, MATCH("Customer ID", 'E4 TB Allocation Details'!$A$18:$L$18, 0),FALSE), 'E2 Allocators'!$B$15:$W$361, MATCH('O5 Details by Class &amp; Accounts'!AQ$18, 'E2 Allocators'!$B$15:$W$15, 0),FALSE)*$G40)</f>
        <v>0</v>
      </c>
      <c r="AR40" s="1321">
        <f>IF(ISERROR(VLOOKUP(VLOOKUP($A40, 'E4 TB Allocation Details'!$A$18:$L$214, MATCH("Customer ID", 'E4 TB Allocation Details'!$A$18:$L$18, 0),FALSE), 'E2 Allocators'!$B$15:$W$361, MATCH('O5 Details by Class &amp; Accounts'!AR$18, 'E2 Allocators'!$B$15:$W$15, 0),FALSE)*$G40), 0, VLOOKUP(VLOOKUP($A40, 'E4 TB Allocation Details'!$A$18:$L$214, MATCH("Customer ID", 'E4 TB Allocation Details'!$A$18:$L$18, 0),FALSE), 'E2 Allocators'!$B$15:$W$361, MATCH('O5 Details by Class &amp; Accounts'!AR$18, 'E2 Allocators'!$B$15:$W$15, 0),FALSE)*$G40)</f>
        <v>0</v>
      </c>
      <c r="AS40" s="1321">
        <f>IF(ISERROR(VLOOKUP(VLOOKUP($A40, 'E4 TB Allocation Details'!$A$18:$L$214, MATCH("Customer ID", 'E4 TB Allocation Details'!$A$18:$L$18, 0),FALSE), 'E2 Allocators'!$B$15:$W$361, MATCH('O5 Details by Class &amp; Accounts'!AS$18, 'E2 Allocators'!$B$15:$W$15, 0),FALSE)*$G40), 0, VLOOKUP(VLOOKUP($A40, 'E4 TB Allocation Details'!$A$18:$L$214, MATCH("Customer ID", 'E4 TB Allocation Details'!$A$18:$L$18, 0),FALSE), 'E2 Allocators'!$B$15:$W$361, MATCH('O5 Details by Class &amp; Accounts'!AS$18, 'E2 Allocators'!$B$15:$W$15, 0),FALSE)*$G40)</f>
        <v>0</v>
      </c>
      <c r="AT40" s="1321">
        <f>IF(ISERROR(VLOOKUP(VLOOKUP($A40, 'E4 TB Allocation Details'!$A$18:$L$214, MATCH("Customer ID", 'E4 TB Allocation Details'!$A$18:$L$18, 0),FALSE), 'E2 Allocators'!$B$15:$W$361, MATCH('O5 Details by Class &amp; Accounts'!AT$18, 'E2 Allocators'!$B$15:$W$15, 0),FALSE)*$G40), 0, VLOOKUP(VLOOKUP($A40, 'E4 TB Allocation Details'!$A$18:$L$214, MATCH("Customer ID", 'E4 TB Allocation Details'!$A$18:$L$18, 0),FALSE), 'E2 Allocators'!$B$15:$W$361, MATCH('O5 Details by Class &amp; Accounts'!AT$18, 'E2 Allocators'!$B$15:$W$15, 0),FALSE)*$G40)</f>
        <v>0</v>
      </c>
      <c r="AU40" s="1321">
        <f>IF(ISERROR(VLOOKUP(VLOOKUP($A40, 'E4 TB Allocation Details'!$A$18:$L$214, MATCH("Customer ID", 'E4 TB Allocation Details'!$A$18:$L$18, 0),FALSE), 'E2 Allocators'!$B$15:$W$361, MATCH('O5 Details by Class &amp; Accounts'!AU$18, 'E2 Allocators'!$B$15:$W$15, 0),FALSE)*$G40), 0, VLOOKUP(VLOOKUP($A40, 'E4 TB Allocation Details'!$A$18:$L$214, MATCH("Customer ID", 'E4 TB Allocation Details'!$A$18:$L$18, 0),FALSE), 'E2 Allocators'!$B$15:$W$361, MATCH('O5 Details by Class &amp; Accounts'!AU$18, 'E2 Allocators'!$B$15:$W$15, 0),FALSE)*$G40)</f>
        <v>0</v>
      </c>
      <c r="AV40" s="1321">
        <f>IF(ISERROR(VLOOKUP(VLOOKUP($A40, 'E4 TB Allocation Details'!$A$18:$L$214, MATCH("Customer ID", 'E4 TB Allocation Details'!$A$18:$L$18, 0),FALSE), 'E2 Allocators'!$B$15:$W$361, MATCH('O5 Details by Class &amp; Accounts'!AV$18, 'E2 Allocators'!$B$15:$W$15, 0),FALSE)*$G40), 0, VLOOKUP(VLOOKUP($A40, 'E4 TB Allocation Details'!$A$18:$L$214, MATCH("Customer ID", 'E4 TB Allocation Details'!$A$18:$L$18, 0),FALSE), 'E2 Allocators'!$B$15:$W$361, MATCH('O5 Details by Class &amp; Accounts'!AV$18, 'E2 Allocators'!$B$15:$W$15, 0),FALSE)*$G40)</f>
        <v>0</v>
      </c>
      <c r="AW40" s="1321">
        <f>IF(ISERROR(VLOOKUP(VLOOKUP($A40, 'E4 TB Allocation Details'!$A$18:$L$214, MATCH("Customer ID", 'E4 TB Allocation Details'!$A$18:$L$18, 0),FALSE), 'E2 Allocators'!$B$15:$W$361, MATCH('O5 Details by Class &amp; Accounts'!AW$18, 'E2 Allocators'!$B$15:$W$15, 0),FALSE)*$G40), 0, VLOOKUP(VLOOKUP($A40, 'E4 TB Allocation Details'!$A$18:$L$214, MATCH("Customer ID", 'E4 TB Allocation Details'!$A$18:$L$18, 0),FALSE), 'E2 Allocators'!$B$15:$W$361, MATCH('O5 Details by Class &amp; Accounts'!AW$18, 'E2 Allocators'!$B$15:$W$15, 0),FALSE)*$G40)</f>
        <v>0</v>
      </c>
      <c r="AX40" s="1321">
        <f t="shared" si="2"/>
        <v>0</v>
      </c>
      <c r="AY40" s="1321">
        <f>IF(ISERROR(VLOOKUP(VLOOKUP($A40, 'E4 TB Allocation Details'!$A$18:$L$214, MATCH("Misc ID", 'E4 TB Allocation Details'!$A$18:$L$18, 0),FALSE), 'E2 Allocators'!$B$15:$W$361, MATCH('O5 Details by Class &amp; Accounts'!AY$18, 'E2 Allocators'!$B$15:$W$15, 0),FALSE)*$E40), 0, VLOOKUP(VLOOKUP($A40, 'E4 TB Allocation Details'!$A$18:$L$214, MATCH("Misc ID", 'E4 TB Allocation Details'!$A$18:$L$18, 0),FALSE), 'E2 Allocators'!$B$15:$W$361, MATCH('O5 Details by Class &amp; Accounts'!AY$18, 'E2 Allocators'!$B$15:$W$15, 0),FALSE)*$E40)</f>
        <v>0</v>
      </c>
      <c r="AZ40" s="1321">
        <f>IF(ISERROR(VLOOKUP(VLOOKUP($A40, 'E4 TB Allocation Details'!$A$18:$L$214, MATCH("Misc ID", 'E4 TB Allocation Details'!$A$18:$L$18, 0),FALSE), 'E2 Allocators'!$B$15:$W$361, MATCH('O5 Details by Class &amp; Accounts'!AZ$18, 'E2 Allocators'!$B$15:$W$15, 0),FALSE)*$E40), 0, VLOOKUP(VLOOKUP($A40, 'E4 TB Allocation Details'!$A$18:$L$214, MATCH("Misc ID", 'E4 TB Allocation Details'!$A$18:$L$18, 0),FALSE), 'E2 Allocators'!$B$15:$W$361, MATCH('O5 Details by Class &amp; Accounts'!AZ$18, 'E2 Allocators'!$B$15:$W$15, 0),FALSE)*$E40)</f>
        <v>0</v>
      </c>
      <c r="BA40" s="1321">
        <f>IF(ISERROR(VLOOKUP(VLOOKUP($A40, 'E4 TB Allocation Details'!$A$18:$L$214, MATCH("Misc ID", 'E4 TB Allocation Details'!$A$18:$L$18, 0),FALSE), 'E2 Allocators'!$B$15:$W$361, MATCH('O5 Details by Class &amp; Accounts'!BA$18, 'E2 Allocators'!$B$15:$W$15, 0),FALSE)*$E40), 0, VLOOKUP(VLOOKUP($A40, 'E4 TB Allocation Details'!$A$18:$L$214, MATCH("Misc ID", 'E4 TB Allocation Details'!$A$18:$L$18, 0),FALSE), 'E2 Allocators'!$B$15:$W$361, MATCH('O5 Details by Class &amp; Accounts'!BA$18, 'E2 Allocators'!$B$15:$W$15, 0),FALSE)*$E40)</f>
        <v>0</v>
      </c>
      <c r="BB40" s="1321">
        <f>IF(ISERROR(VLOOKUP(VLOOKUP($A40, 'E4 TB Allocation Details'!$A$18:$L$214, MATCH("Misc ID", 'E4 TB Allocation Details'!$A$18:$L$18, 0),FALSE), 'E2 Allocators'!$B$15:$W$361, MATCH('O5 Details by Class &amp; Accounts'!BB$18, 'E2 Allocators'!$B$15:$W$15, 0),FALSE)*$E40), 0, VLOOKUP(VLOOKUP($A40, 'E4 TB Allocation Details'!$A$18:$L$214, MATCH("Misc ID", 'E4 TB Allocation Details'!$A$18:$L$18, 0),FALSE), 'E2 Allocators'!$B$15:$W$361, MATCH('O5 Details by Class &amp; Accounts'!BB$18, 'E2 Allocators'!$B$15:$W$15, 0),FALSE)*$E40)</f>
        <v>0</v>
      </c>
      <c r="BC40" s="1321">
        <f>IF(ISERROR(VLOOKUP(VLOOKUP($A40, 'E4 TB Allocation Details'!$A$18:$L$214, MATCH("Misc ID", 'E4 TB Allocation Details'!$A$18:$L$18, 0),FALSE), 'E2 Allocators'!$B$15:$W$361, MATCH('O5 Details by Class &amp; Accounts'!BC$18, 'E2 Allocators'!$B$15:$W$15, 0),FALSE)*$E40), 0, VLOOKUP(VLOOKUP($A40, 'E4 TB Allocation Details'!$A$18:$L$214, MATCH("Misc ID", 'E4 TB Allocation Details'!$A$18:$L$18, 0),FALSE), 'E2 Allocators'!$B$15:$W$361, MATCH('O5 Details by Class &amp; Accounts'!BC$18, 'E2 Allocators'!$B$15:$W$15, 0),FALSE)*$E40)</f>
        <v>0</v>
      </c>
      <c r="BD40" s="1321">
        <f>IF(ISERROR(VLOOKUP(VLOOKUP($A40, 'E4 TB Allocation Details'!$A$18:$L$214, MATCH("Misc ID", 'E4 TB Allocation Details'!$A$18:$L$18, 0),FALSE), 'E2 Allocators'!$B$15:$W$361, MATCH('O5 Details by Class &amp; Accounts'!BD$18, 'E2 Allocators'!$B$15:$W$15, 0),FALSE)*$E40), 0, VLOOKUP(VLOOKUP($A40, 'E4 TB Allocation Details'!$A$18:$L$214, MATCH("Misc ID", 'E4 TB Allocation Details'!$A$18:$L$18, 0),FALSE), 'E2 Allocators'!$B$15:$W$361, MATCH('O5 Details by Class &amp; Accounts'!BD$18, 'E2 Allocators'!$B$15:$W$15, 0),FALSE)*$E40)</f>
        <v>0</v>
      </c>
      <c r="BE40" s="1321">
        <f>IF(ISERROR(VLOOKUP(VLOOKUP($A40, 'E4 TB Allocation Details'!$A$18:$L$214, MATCH("Misc ID", 'E4 TB Allocation Details'!$A$18:$L$18, 0),FALSE), 'E2 Allocators'!$B$15:$W$361, MATCH('O5 Details by Class &amp; Accounts'!BE$18, 'E2 Allocators'!$B$15:$W$15, 0),FALSE)*$E40), 0, VLOOKUP(VLOOKUP($A40, 'E4 TB Allocation Details'!$A$18:$L$214, MATCH("Misc ID", 'E4 TB Allocation Details'!$A$18:$L$18, 0),FALSE), 'E2 Allocators'!$B$15:$W$361, MATCH('O5 Details by Class &amp; Accounts'!BE$18, 'E2 Allocators'!$B$15:$W$15, 0),FALSE)*$E40)</f>
        <v>0</v>
      </c>
      <c r="BF40" s="1321">
        <f>IF(ISERROR(VLOOKUP(VLOOKUP($A40, 'E4 TB Allocation Details'!$A$18:$L$214, MATCH("Misc ID", 'E4 TB Allocation Details'!$A$18:$L$18, 0),FALSE), 'E2 Allocators'!$B$15:$W$361, MATCH('O5 Details by Class &amp; Accounts'!BF$18, 'E2 Allocators'!$B$15:$W$15, 0),FALSE)*$E40), 0, VLOOKUP(VLOOKUP($A40, 'E4 TB Allocation Details'!$A$18:$L$214, MATCH("Misc ID", 'E4 TB Allocation Details'!$A$18:$L$18, 0),FALSE), 'E2 Allocators'!$B$15:$W$361, MATCH('O5 Details by Class &amp; Accounts'!BF$18, 'E2 Allocators'!$B$15:$W$15, 0),FALSE)*$E40)</f>
        <v>0</v>
      </c>
      <c r="BG40" s="1321">
        <f>IF(ISERROR(VLOOKUP(VLOOKUP($A40, 'E4 TB Allocation Details'!$A$18:$L$214, MATCH("Misc ID", 'E4 TB Allocation Details'!$A$18:$L$18, 0),FALSE), 'E2 Allocators'!$B$15:$W$361, MATCH('O5 Details by Class &amp; Accounts'!BG$18, 'E2 Allocators'!$B$15:$W$15, 0),FALSE)*$E40), 0, VLOOKUP(VLOOKUP($A40, 'E4 TB Allocation Details'!$A$18:$L$214, MATCH("Misc ID", 'E4 TB Allocation Details'!$A$18:$L$18, 0),FALSE), 'E2 Allocators'!$B$15:$W$361, MATCH('O5 Details by Class &amp; Accounts'!BG$18, 'E2 Allocators'!$B$15:$W$15, 0),FALSE)*$E40)</f>
        <v>0</v>
      </c>
      <c r="BH40" s="1321">
        <f>IF(ISERROR(VLOOKUP(VLOOKUP($A40, 'E4 TB Allocation Details'!$A$18:$L$214, MATCH("Misc ID", 'E4 TB Allocation Details'!$A$18:$L$18, 0),FALSE), 'E2 Allocators'!$B$15:$W$361, MATCH('O5 Details by Class &amp; Accounts'!BH$18, 'E2 Allocators'!$B$15:$W$15, 0),FALSE)*$E40), 0, VLOOKUP(VLOOKUP($A40, 'E4 TB Allocation Details'!$A$18:$L$214, MATCH("Misc ID", 'E4 TB Allocation Details'!$A$18:$L$18, 0),FALSE), 'E2 Allocators'!$B$15:$W$361, MATCH('O5 Details by Class &amp; Accounts'!BH$18, 'E2 Allocators'!$B$15:$W$15, 0),FALSE)*$E40)</f>
        <v>0</v>
      </c>
      <c r="BI40" s="1321">
        <f>IF(ISERROR(VLOOKUP(VLOOKUP($A40, 'E4 TB Allocation Details'!$A$18:$L$214, MATCH("Misc ID", 'E4 TB Allocation Details'!$A$18:$L$18, 0),FALSE), 'E2 Allocators'!$B$15:$W$361, MATCH('O5 Details by Class &amp; Accounts'!BI$18, 'E2 Allocators'!$B$15:$W$15, 0),FALSE)*$E40), 0, VLOOKUP(VLOOKUP($A40, 'E4 TB Allocation Details'!$A$18:$L$214, MATCH("Misc ID", 'E4 TB Allocation Details'!$A$18:$L$18, 0),FALSE), 'E2 Allocators'!$B$15:$W$361, MATCH('O5 Details by Class &amp; Accounts'!BI$18, 'E2 Allocators'!$B$15:$W$15, 0),FALSE)*$E40)</f>
        <v>0</v>
      </c>
      <c r="BJ40" s="1321">
        <f>IF(ISERROR(VLOOKUP(VLOOKUP($A40, 'E4 TB Allocation Details'!$A$18:$L$214, MATCH("Misc ID", 'E4 TB Allocation Details'!$A$18:$L$18, 0),FALSE), 'E2 Allocators'!$B$15:$W$361, MATCH('O5 Details by Class &amp; Accounts'!BJ$18, 'E2 Allocators'!$B$15:$W$15, 0),FALSE)*$E40), 0, VLOOKUP(VLOOKUP($A40, 'E4 TB Allocation Details'!$A$18:$L$214, MATCH("Misc ID", 'E4 TB Allocation Details'!$A$18:$L$18, 0),FALSE), 'E2 Allocators'!$B$15:$W$361, MATCH('O5 Details by Class &amp; Accounts'!BJ$18, 'E2 Allocators'!$B$15:$W$15, 0),FALSE)*$E40)</f>
        <v>0</v>
      </c>
      <c r="BK40" s="1321">
        <f>IF(ISERROR(VLOOKUP(VLOOKUP($A40, 'E4 TB Allocation Details'!$A$18:$L$214, MATCH("Misc ID", 'E4 TB Allocation Details'!$A$18:$L$18, 0),FALSE), 'E2 Allocators'!$B$15:$W$361, MATCH('O5 Details by Class &amp; Accounts'!BK$18, 'E2 Allocators'!$B$15:$W$15, 0),FALSE)*$E40), 0, VLOOKUP(VLOOKUP($A40, 'E4 TB Allocation Details'!$A$18:$L$214, MATCH("Misc ID", 'E4 TB Allocation Details'!$A$18:$L$18, 0),FALSE), 'E2 Allocators'!$B$15:$W$361, MATCH('O5 Details by Class &amp; Accounts'!BK$18, 'E2 Allocators'!$B$15:$W$15, 0),FALSE)*$E40)</f>
        <v>0</v>
      </c>
      <c r="BL40" s="1321">
        <f>IF(ISERROR(VLOOKUP(VLOOKUP($A40, 'E4 TB Allocation Details'!$A$18:$L$214, MATCH("Misc ID", 'E4 TB Allocation Details'!$A$18:$L$18, 0),FALSE), 'E2 Allocators'!$B$15:$W$361, MATCH('O5 Details by Class &amp; Accounts'!BL$18, 'E2 Allocators'!$B$15:$W$15, 0),FALSE)*$E40), 0, VLOOKUP(VLOOKUP($A40, 'E4 TB Allocation Details'!$A$18:$L$214, MATCH("Misc ID", 'E4 TB Allocation Details'!$A$18:$L$18, 0),FALSE), 'E2 Allocators'!$B$15:$W$361, MATCH('O5 Details by Class &amp; Accounts'!BL$18, 'E2 Allocators'!$B$15:$W$15, 0),FALSE)*$E40)</f>
        <v>0</v>
      </c>
      <c r="BM40" s="1321">
        <f>IF(ISERROR(VLOOKUP(VLOOKUP($A40, 'E4 TB Allocation Details'!$A$18:$L$214, MATCH("Misc ID", 'E4 TB Allocation Details'!$A$18:$L$18, 0),FALSE), 'E2 Allocators'!$B$15:$W$361, MATCH('O5 Details by Class &amp; Accounts'!BM$18, 'E2 Allocators'!$B$15:$W$15, 0),FALSE)*$E40), 0, VLOOKUP(VLOOKUP($A40, 'E4 TB Allocation Details'!$A$18:$L$214, MATCH("Misc ID", 'E4 TB Allocation Details'!$A$18:$L$18, 0),FALSE), 'E2 Allocators'!$B$15:$W$361, MATCH('O5 Details by Class &amp; Accounts'!BM$18, 'E2 Allocators'!$B$15:$W$15, 0),FALSE)*$E40)</f>
        <v>0</v>
      </c>
      <c r="BN40" s="1321">
        <f>IF(ISERROR(VLOOKUP(VLOOKUP($A40, 'E4 TB Allocation Details'!$A$18:$L$214, MATCH("Misc ID", 'E4 TB Allocation Details'!$A$18:$L$18, 0),FALSE), 'E2 Allocators'!$B$15:$W$361, MATCH('O5 Details by Class &amp; Accounts'!BN$18, 'E2 Allocators'!$B$15:$W$15, 0),FALSE)*$E40), 0, VLOOKUP(VLOOKUP($A40, 'E4 TB Allocation Details'!$A$18:$L$214, MATCH("Misc ID", 'E4 TB Allocation Details'!$A$18:$L$18, 0),FALSE), 'E2 Allocators'!$B$15:$W$361, MATCH('O5 Details by Class &amp; Accounts'!BN$18, 'E2 Allocators'!$B$15:$W$15, 0),FALSE)*$E40)</f>
        <v>0</v>
      </c>
      <c r="BO40" s="1321">
        <f>IF(ISERROR(VLOOKUP(VLOOKUP($A40, 'E4 TB Allocation Details'!$A$18:$L$214, MATCH("Misc ID", 'E4 TB Allocation Details'!$A$18:$L$18, 0),FALSE), 'E2 Allocators'!$B$15:$W$361, MATCH('O5 Details by Class &amp; Accounts'!BO$18, 'E2 Allocators'!$B$15:$W$15, 0),FALSE)*$E40), 0, VLOOKUP(VLOOKUP($A40, 'E4 TB Allocation Details'!$A$18:$L$214, MATCH("Misc ID", 'E4 TB Allocation Details'!$A$18:$L$18, 0),FALSE), 'E2 Allocators'!$B$15:$W$361, MATCH('O5 Details by Class &amp; Accounts'!BO$18, 'E2 Allocators'!$B$15:$W$15, 0),FALSE)*$E40)</f>
        <v>0</v>
      </c>
      <c r="BP40" s="1321">
        <f>IF(ISERROR(VLOOKUP(VLOOKUP($A40, 'E4 TB Allocation Details'!$A$18:$L$214, MATCH("Misc ID", 'E4 TB Allocation Details'!$A$18:$L$18, 0),FALSE), 'E2 Allocators'!$B$15:$W$361, MATCH('O5 Details by Class &amp; Accounts'!BP$18, 'E2 Allocators'!$B$15:$W$15, 0),FALSE)*$E40), 0, VLOOKUP(VLOOKUP($A40, 'E4 TB Allocation Details'!$A$18:$L$214, MATCH("Misc ID", 'E4 TB Allocation Details'!$A$18:$L$18, 0),FALSE), 'E2 Allocators'!$B$15:$W$361, MATCH('O5 Details by Class &amp; Accounts'!BP$18, 'E2 Allocators'!$B$15:$W$15, 0),FALSE)*$E40)</f>
        <v>0</v>
      </c>
      <c r="BQ40" s="1321">
        <f>IF(ISERROR(VLOOKUP(VLOOKUP($A40, 'E4 TB Allocation Details'!$A$18:$L$214, MATCH("Misc ID", 'E4 TB Allocation Details'!$A$18:$L$18, 0),FALSE), 'E2 Allocators'!$B$15:$W$361, MATCH('O5 Details by Class &amp; Accounts'!BQ$18, 'E2 Allocators'!$B$15:$W$15, 0),FALSE)*$E40), 0, VLOOKUP(VLOOKUP($A40, 'E4 TB Allocation Details'!$A$18:$L$214, MATCH("Misc ID", 'E4 TB Allocation Details'!$A$18:$L$18, 0),FALSE), 'E2 Allocators'!$B$15:$W$361, MATCH('O5 Details by Class &amp; Accounts'!BQ$18, 'E2 Allocators'!$B$15:$W$15, 0),FALSE)*$E40)</f>
        <v>0</v>
      </c>
      <c r="BR40" s="1321">
        <f>IF(ISERROR(VLOOKUP(VLOOKUP($A40, 'E4 TB Allocation Details'!$A$18:$L$214, MATCH("Misc ID", 'E4 TB Allocation Details'!$A$18:$L$18, 0),FALSE), 'E2 Allocators'!$B$15:$W$361, MATCH('O5 Details by Class &amp; Accounts'!BR$18, 'E2 Allocators'!$B$15:$W$15, 0),FALSE)*$E40), 0, VLOOKUP(VLOOKUP($A40, 'E4 TB Allocation Details'!$A$18:$L$214, MATCH("Misc ID", 'E4 TB Allocation Details'!$A$18:$L$18, 0),FALSE), 'E2 Allocators'!$B$15:$W$361, MATCH('O5 Details by Class &amp; Accounts'!BR$18, 'E2 Allocators'!$B$15:$W$15, 0),FALSE)*$E40)</f>
        <v>0</v>
      </c>
      <c r="BS40" s="1321">
        <f t="shared" si="3"/>
        <v>0</v>
      </c>
      <c r="BT40" s="1321">
        <f>IF(ISERROR(VLOOKUP(VLOOKUP($A40, 'E4 TB Allocation Details'!$A$18:$L$214, MATCH("A &amp; G ID", 'E4 TB Allocation Details'!$A$18:$L$18, 0),FALSE), 'E2 Allocators'!$B$15:$W$361, MATCH('O5 Details by Class &amp; Accounts'!BT$18, 'E2 Allocators'!$B$15:$W$15, 0),FALSE)*$E40), 0, VLOOKUP(VLOOKUP($A40, 'E4 TB Allocation Details'!$A$18:$L$214, MATCH("A &amp; G ID", 'E4 TB Allocation Details'!$A$18:$L$18, 0),FALSE), 'E2 Allocators'!$B$15:$W$361, MATCH('O5 Details by Class &amp; Accounts'!BT$18, 'E2 Allocators'!$B$15:$W$15, 0),FALSE)*$E40)</f>
        <v>0</v>
      </c>
      <c r="BU40" s="1321">
        <f>IF(ISERROR(VLOOKUP(VLOOKUP($A40, 'E4 TB Allocation Details'!$A$18:$L$214, MATCH("A &amp; G ID", 'E4 TB Allocation Details'!$A$18:$L$18, 0),FALSE), 'E2 Allocators'!$B$15:$W$361, MATCH('O5 Details by Class &amp; Accounts'!BU$18, 'E2 Allocators'!$B$15:$W$15, 0),FALSE)*$E40), 0, VLOOKUP(VLOOKUP($A40, 'E4 TB Allocation Details'!$A$18:$L$214, MATCH("A &amp; G ID", 'E4 TB Allocation Details'!$A$18:$L$18, 0),FALSE), 'E2 Allocators'!$B$15:$W$361, MATCH('O5 Details by Class &amp; Accounts'!BU$18, 'E2 Allocators'!$B$15:$W$15, 0),FALSE)*$E40)</f>
        <v>0</v>
      </c>
      <c r="BV40" s="1321">
        <f>IF(ISERROR(VLOOKUP(VLOOKUP($A40, 'E4 TB Allocation Details'!$A$18:$L$214, MATCH("A &amp; G ID", 'E4 TB Allocation Details'!$A$18:$L$18, 0),FALSE), 'E2 Allocators'!$B$15:$W$361, MATCH('O5 Details by Class &amp; Accounts'!BV$18, 'E2 Allocators'!$B$15:$W$15, 0),FALSE)*$E40), 0, VLOOKUP(VLOOKUP($A40, 'E4 TB Allocation Details'!$A$18:$L$214, MATCH("A &amp; G ID", 'E4 TB Allocation Details'!$A$18:$L$18, 0),FALSE), 'E2 Allocators'!$B$15:$W$361, MATCH('O5 Details by Class &amp; Accounts'!BV$18, 'E2 Allocators'!$B$15:$W$15, 0),FALSE)*$E40)</f>
        <v>0</v>
      </c>
      <c r="BW40" s="1321">
        <f>IF(ISERROR(VLOOKUP(VLOOKUP($A40, 'E4 TB Allocation Details'!$A$18:$L$214, MATCH("A &amp; G ID", 'E4 TB Allocation Details'!$A$18:$L$18, 0),FALSE), 'E2 Allocators'!$B$15:$W$361, MATCH('O5 Details by Class &amp; Accounts'!BW$18, 'E2 Allocators'!$B$15:$W$15, 0),FALSE)*$E40), 0, VLOOKUP(VLOOKUP($A40, 'E4 TB Allocation Details'!$A$18:$L$214, MATCH("A &amp; G ID", 'E4 TB Allocation Details'!$A$18:$L$18, 0),FALSE), 'E2 Allocators'!$B$15:$W$361, MATCH('O5 Details by Class &amp; Accounts'!BW$18, 'E2 Allocators'!$B$15:$W$15, 0),FALSE)*$E40)</f>
        <v>0</v>
      </c>
      <c r="BX40" s="1321">
        <f>IF(ISERROR(VLOOKUP(VLOOKUP($A40, 'E4 TB Allocation Details'!$A$18:$L$214, MATCH("A &amp; G ID", 'E4 TB Allocation Details'!$A$18:$L$18, 0),FALSE), 'E2 Allocators'!$B$15:$W$361, MATCH('O5 Details by Class &amp; Accounts'!BX$18, 'E2 Allocators'!$B$15:$W$15, 0),FALSE)*$E40), 0, VLOOKUP(VLOOKUP($A40, 'E4 TB Allocation Details'!$A$18:$L$214, MATCH("A &amp; G ID", 'E4 TB Allocation Details'!$A$18:$L$18, 0),FALSE), 'E2 Allocators'!$B$15:$W$361, MATCH('O5 Details by Class &amp; Accounts'!BX$18, 'E2 Allocators'!$B$15:$W$15, 0),FALSE)*$E40)</f>
        <v>0</v>
      </c>
      <c r="BY40" s="1321">
        <f>IF(ISERROR(VLOOKUP(VLOOKUP($A40, 'E4 TB Allocation Details'!$A$18:$L$214, MATCH("A &amp; G ID", 'E4 TB Allocation Details'!$A$18:$L$18, 0),FALSE), 'E2 Allocators'!$B$15:$W$361, MATCH('O5 Details by Class &amp; Accounts'!BY$18, 'E2 Allocators'!$B$15:$W$15, 0),FALSE)*$E40), 0, VLOOKUP(VLOOKUP($A40, 'E4 TB Allocation Details'!$A$18:$L$214, MATCH("A &amp; G ID", 'E4 TB Allocation Details'!$A$18:$L$18, 0),FALSE), 'E2 Allocators'!$B$15:$W$361, MATCH('O5 Details by Class &amp; Accounts'!BY$18, 'E2 Allocators'!$B$15:$W$15, 0),FALSE)*$E40)</f>
        <v>0</v>
      </c>
      <c r="BZ40" s="1321">
        <f>IF(ISERROR(VLOOKUP(VLOOKUP($A40, 'E4 TB Allocation Details'!$A$18:$L$214, MATCH("A &amp; G ID", 'E4 TB Allocation Details'!$A$18:$L$18, 0),FALSE), 'E2 Allocators'!$B$15:$W$361, MATCH('O5 Details by Class &amp; Accounts'!BZ$18, 'E2 Allocators'!$B$15:$W$15, 0),FALSE)*$E40), 0, VLOOKUP(VLOOKUP($A40, 'E4 TB Allocation Details'!$A$18:$L$214, MATCH("A &amp; G ID", 'E4 TB Allocation Details'!$A$18:$L$18, 0),FALSE), 'E2 Allocators'!$B$15:$W$361, MATCH('O5 Details by Class &amp; Accounts'!BZ$18, 'E2 Allocators'!$B$15:$W$15, 0),FALSE)*$E40)</f>
        <v>0</v>
      </c>
      <c r="CA40" s="1321">
        <f>IF(ISERROR(VLOOKUP(VLOOKUP($A40, 'E4 TB Allocation Details'!$A$18:$L$214, MATCH("A &amp; G ID", 'E4 TB Allocation Details'!$A$18:$L$18, 0),FALSE), 'E2 Allocators'!$B$15:$W$361, MATCH('O5 Details by Class &amp; Accounts'!CA$18, 'E2 Allocators'!$B$15:$W$15, 0),FALSE)*$E40), 0, VLOOKUP(VLOOKUP($A40, 'E4 TB Allocation Details'!$A$18:$L$214, MATCH("A &amp; G ID", 'E4 TB Allocation Details'!$A$18:$L$18, 0),FALSE), 'E2 Allocators'!$B$15:$W$361, MATCH('O5 Details by Class &amp; Accounts'!CA$18, 'E2 Allocators'!$B$15:$W$15, 0),FALSE)*$E40)</f>
        <v>0</v>
      </c>
      <c r="CB40" s="1321">
        <f>IF(ISERROR(VLOOKUP(VLOOKUP($A40, 'E4 TB Allocation Details'!$A$18:$L$214, MATCH("A &amp; G ID", 'E4 TB Allocation Details'!$A$18:$L$18, 0),FALSE), 'E2 Allocators'!$B$15:$W$361, MATCH('O5 Details by Class &amp; Accounts'!CB$18, 'E2 Allocators'!$B$15:$W$15, 0),FALSE)*$E40), 0, VLOOKUP(VLOOKUP($A40, 'E4 TB Allocation Details'!$A$18:$L$214, MATCH("A &amp; G ID", 'E4 TB Allocation Details'!$A$18:$L$18, 0),FALSE), 'E2 Allocators'!$B$15:$W$361, MATCH('O5 Details by Class &amp; Accounts'!CB$18, 'E2 Allocators'!$B$15:$W$15, 0),FALSE)*$E40)</f>
        <v>0</v>
      </c>
      <c r="CC40" s="1321">
        <f>IF(ISERROR(VLOOKUP(VLOOKUP($A40, 'E4 TB Allocation Details'!$A$18:$L$214, MATCH("A &amp; G ID", 'E4 TB Allocation Details'!$A$18:$L$18, 0),FALSE), 'E2 Allocators'!$B$15:$W$361, MATCH('O5 Details by Class &amp; Accounts'!CC$18, 'E2 Allocators'!$B$15:$W$15, 0),FALSE)*$E40), 0, VLOOKUP(VLOOKUP($A40, 'E4 TB Allocation Details'!$A$18:$L$214, MATCH("A &amp; G ID", 'E4 TB Allocation Details'!$A$18:$L$18, 0),FALSE), 'E2 Allocators'!$B$15:$W$361, MATCH('O5 Details by Class &amp; Accounts'!CC$18, 'E2 Allocators'!$B$15:$W$15, 0),FALSE)*$E40)</f>
        <v>0</v>
      </c>
      <c r="CD40" s="1321">
        <f>IF(ISERROR(VLOOKUP(VLOOKUP($A40, 'E4 TB Allocation Details'!$A$18:$L$214, MATCH("A &amp; G ID", 'E4 TB Allocation Details'!$A$18:$L$18, 0),FALSE), 'E2 Allocators'!$B$15:$W$361, MATCH('O5 Details by Class &amp; Accounts'!CD$18, 'E2 Allocators'!$B$15:$W$15, 0),FALSE)*$E40), 0, VLOOKUP(VLOOKUP($A40, 'E4 TB Allocation Details'!$A$18:$L$214, MATCH("A &amp; G ID", 'E4 TB Allocation Details'!$A$18:$L$18, 0),FALSE), 'E2 Allocators'!$B$15:$W$361, MATCH('O5 Details by Class &amp; Accounts'!CD$18, 'E2 Allocators'!$B$15:$W$15, 0),FALSE)*$E40)</f>
        <v>0</v>
      </c>
      <c r="CE40" s="1321">
        <f>IF(ISERROR(VLOOKUP(VLOOKUP($A40, 'E4 TB Allocation Details'!$A$18:$L$214, MATCH("A &amp; G ID", 'E4 TB Allocation Details'!$A$18:$L$18, 0),FALSE), 'E2 Allocators'!$B$15:$W$361, MATCH('O5 Details by Class &amp; Accounts'!CE$18, 'E2 Allocators'!$B$15:$W$15, 0),FALSE)*$E40), 0, VLOOKUP(VLOOKUP($A40, 'E4 TB Allocation Details'!$A$18:$L$214, MATCH("A &amp; G ID", 'E4 TB Allocation Details'!$A$18:$L$18, 0),FALSE), 'E2 Allocators'!$B$15:$W$361, MATCH('O5 Details by Class &amp; Accounts'!CE$18, 'E2 Allocators'!$B$15:$W$15, 0),FALSE)*$E40)</f>
        <v>0</v>
      </c>
      <c r="CF40" s="1321">
        <f>IF(ISERROR(VLOOKUP(VLOOKUP($A40, 'E4 TB Allocation Details'!$A$18:$L$214, MATCH("A &amp; G ID", 'E4 TB Allocation Details'!$A$18:$L$18, 0),FALSE), 'E2 Allocators'!$B$15:$W$361, MATCH('O5 Details by Class &amp; Accounts'!CF$18, 'E2 Allocators'!$B$15:$W$15, 0),FALSE)*$E40), 0, VLOOKUP(VLOOKUP($A40, 'E4 TB Allocation Details'!$A$18:$L$214, MATCH("A &amp; G ID", 'E4 TB Allocation Details'!$A$18:$L$18, 0),FALSE), 'E2 Allocators'!$B$15:$W$361, MATCH('O5 Details by Class &amp; Accounts'!CF$18, 'E2 Allocators'!$B$15:$W$15, 0),FALSE)*$E40)</f>
        <v>0</v>
      </c>
      <c r="CG40" s="1321">
        <f>IF(ISERROR(VLOOKUP(VLOOKUP($A40, 'E4 TB Allocation Details'!$A$18:$L$214, MATCH("A &amp; G ID", 'E4 TB Allocation Details'!$A$18:$L$18, 0),FALSE), 'E2 Allocators'!$B$15:$W$361, MATCH('O5 Details by Class &amp; Accounts'!CG$18, 'E2 Allocators'!$B$15:$W$15, 0),FALSE)*$E40), 0, VLOOKUP(VLOOKUP($A40, 'E4 TB Allocation Details'!$A$18:$L$214, MATCH("A &amp; G ID", 'E4 TB Allocation Details'!$A$18:$L$18, 0),FALSE), 'E2 Allocators'!$B$15:$W$361, MATCH('O5 Details by Class &amp; Accounts'!CG$18, 'E2 Allocators'!$B$15:$W$15, 0),FALSE)*$E40)</f>
        <v>0</v>
      </c>
      <c r="CH40" s="1321">
        <f>IF(ISERROR(VLOOKUP(VLOOKUP($A40, 'E4 TB Allocation Details'!$A$18:$L$214, MATCH("A &amp; G ID", 'E4 TB Allocation Details'!$A$18:$L$18, 0),FALSE), 'E2 Allocators'!$B$15:$W$361, MATCH('O5 Details by Class &amp; Accounts'!CH$18, 'E2 Allocators'!$B$15:$W$15, 0),FALSE)*$E40), 0, VLOOKUP(VLOOKUP($A40, 'E4 TB Allocation Details'!$A$18:$L$214, MATCH("A &amp; G ID", 'E4 TB Allocation Details'!$A$18:$L$18, 0),FALSE), 'E2 Allocators'!$B$15:$W$361, MATCH('O5 Details by Class &amp; Accounts'!CH$18, 'E2 Allocators'!$B$15:$W$15, 0),FALSE)*$E40)</f>
        <v>0</v>
      </c>
      <c r="CI40" s="1321">
        <f>IF(ISERROR(VLOOKUP(VLOOKUP($A40, 'E4 TB Allocation Details'!$A$18:$L$214, MATCH("A &amp; G ID", 'E4 TB Allocation Details'!$A$18:$L$18, 0),FALSE), 'E2 Allocators'!$B$15:$W$361, MATCH('O5 Details by Class &amp; Accounts'!CI$18, 'E2 Allocators'!$B$15:$W$15, 0),FALSE)*$E40), 0, VLOOKUP(VLOOKUP($A40, 'E4 TB Allocation Details'!$A$18:$L$214, MATCH("A &amp; G ID", 'E4 TB Allocation Details'!$A$18:$L$18, 0),FALSE), 'E2 Allocators'!$B$15:$W$361, MATCH('O5 Details by Class &amp; Accounts'!CI$18, 'E2 Allocators'!$B$15:$W$15, 0),FALSE)*$E40)</f>
        <v>0</v>
      </c>
      <c r="CJ40" s="1321">
        <f>IF(ISERROR(VLOOKUP(VLOOKUP($A40, 'E4 TB Allocation Details'!$A$18:$L$214, MATCH("A &amp; G ID", 'E4 TB Allocation Details'!$A$18:$L$18, 0),FALSE), 'E2 Allocators'!$B$15:$W$361, MATCH('O5 Details by Class &amp; Accounts'!CJ$18, 'E2 Allocators'!$B$15:$W$15, 0),FALSE)*$E40), 0, VLOOKUP(VLOOKUP($A40, 'E4 TB Allocation Details'!$A$18:$L$214, MATCH("A &amp; G ID", 'E4 TB Allocation Details'!$A$18:$L$18, 0),FALSE), 'E2 Allocators'!$B$15:$W$361, MATCH('O5 Details by Class &amp; Accounts'!CJ$18, 'E2 Allocators'!$B$15:$W$15, 0),FALSE)*$E40)</f>
        <v>0</v>
      </c>
      <c r="CK40" s="1321">
        <f>IF(ISERROR(VLOOKUP(VLOOKUP($A40, 'E4 TB Allocation Details'!$A$18:$L$214, MATCH("A &amp; G ID", 'E4 TB Allocation Details'!$A$18:$L$18, 0),FALSE), 'E2 Allocators'!$B$15:$W$361, MATCH('O5 Details by Class &amp; Accounts'!CK$18, 'E2 Allocators'!$B$15:$W$15, 0),FALSE)*$E40), 0, VLOOKUP(VLOOKUP($A40, 'E4 TB Allocation Details'!$A$18:$L$214, MATCH("A &amp; G ID", 'E4 TB Allocation Details'!$A$18:$L$18, 0),FALSE), 'E2 Allocators'!$B$15:$W$361, MATCH('O5 Details by Class &amp; Accounts'!CK$18, 'E2 Allocators'!$B$15:$W$15, 0),FALSE)*$E40)</f>
        <v>0</v>
      </c>
      <c r="CL40" s="1321">
        <f>IF(ISERROR(VLOOKUP(VLOOKUP($A40, 'E4 TB Allocation Details'!$A$18:$L$214, MATCH("A &amp; G ID", 'E4 TB Allocation Details'!$A$18:$L$18, 0),FALSE), 'E2 Allocators'!$B$15:$W$361, MATCH('O5 Details by Class &amp; Accounts'!CL$18, 'E2 Allocators'!$B$15:$W$15, 0),FALSE)*$E40), 0, VLOOKUP(VLOOKUP($A40, 'E4 TB Allocation Details'!$A$18:$L$214, MATCH("A &amp; G ID", 'E4 TB Allocation Details'!$A$18:$L$18, 0),FALSE), 'E2 Allocators'!$B$15:$W$361, MATCH('O5 Details by Class &amp; Accounts'!CL$18, 'E2 Allocators'!$B$15:$W$15, 0),FALSE)*$E40)</f>
        <v>0</v>
      </c>
      <c r="CM40" s="1321">
        <f>IF(ISERROR(VLOOKUP(VLOOKUP($A40, 'E4 TB Allocation Details'!$A$18:$L$214, MATCH("A &amp; G ID", 'E4 TB Allocation Details'!$A$18:$L$18, 0),FALSE), 'E2 Allocators'!$B$15:$W$361, MATCH('O5 Details by Class &amp; Accounts'!CM$18, 'E2 Allocators'!$B$15:$W$15, 0),FALSE)*$E40), 0, VLOOKUP(VLOOKUP($A40, 'E4 TB Allocation Details'!$A$18:$L$214, MATCH("A &amp; G ID", 'E4 TB Allocation Details'!$A$18:$L$18, 0),FALSE), 'E2 Allocators'!$B$15:$W$361, MATCH('O5 Details by Class &amp; Accounts'!CM$18, 'E2 Allocators'!$B$15:$W$15, 0),FALSE)*$E40)</f>
        <v>0</v>
      </c>
      <c r="CN40" s="1321">
        <f t="shared" si="5"/>
        <v>0</v>
      </c>
      <c r="CO40" s="1650">
        <f t="shared" si="4"/>
        <v>0</v>
      </c>
      <c r="CQ40" s="1898" t="s">
        <v>704</v>
      </c>
    </row>
    <row r="41" spans="1:95" s="64" customFormat="1" ht="12.75">
      <c r="A41" s="1087">
        <v>1830</v>
      </c>
      <c r="B41" s="1088" t="s">
        <v>89</v>
      </c>
      <c r="C41" s="1647">
        <f>IF(ISERROR(VLOOKUP($A41,'I3 TB Data'!$A$19:$H$484,MATCH('O5 Details by Class &amp; Accounts'!$C$18, 'I3 TB Data'!$A$19:$H$19,0),0)), 0, VLOOKUP($A41,'I3 TB Data'!$A$19:$H$484,MATCH('O5 Details by Class &amp; Accounts'!$C$18,'I3 TB Data'!$A$19:$H$19,0),0))</f>
        <v>1993462</v>
      </c>
      <c r="D41" s="1648">
        <f>'I4 BO ASSETS'!E38</f>
        <v>-1993462</v>
      </c>
      <c r="E41" s="1647">
        <f t="shared" si="6"/>
        <v>0</v>
      </c>
      <c r="F41" s="1649">
        <f>IF(ISERROR(VLOOKUP($A41, 'E1 Categorization'!A33:E124, MATCH("Customer Component", 'E1 Categorization'!$A$33:$E$33,0), 0)), 0, IF(VLOOKUP($A41, 'E1 Categorization'!A33:E124, MATCH("Customer Component", 'E1 Categorization'!$A$33:$E$33,0), 0)=0, 'O5 Details by Class &amp; Accounts'!$E41, IF(AND(VLOOKUP($A41, 'E1 Categorization'!A33:E124, MATCH("Customer Component", 'E1 Categorization'!$A$33:$E$33,0), 0) &gt;0, VLOOKUP($A41, 'E1 Categorization'!A33:E124, MATCH("Customer Component", 'E1 Categorization'!$A$33:$E$33,0), 0)&lt;1), 'O5 Details by Class &amp; Accounts'!$E41*(1-VLOOKUP($A41, 'E1 Categorization'!A33:E124, MATCH("Customer Component", 'E1 Categorization'!$A$33:$E$33,0), 0)), 0)))</f>
        <v>0</v>
      </c>
      <c r="G41" s="1649">
        <f>IF(ISERROR(VLOOKUP($A41, 'E1 Categorization'!A33:E124, MATCH("Customer Component", 'E1 Categorization'!$A$33:$E$33,0), 0)),0, IF(VLOOKUP($A41, 'E1 Categorization'!A33:E124, MATCH("Customer Component", 'E1 Categorization'!$A$33:$E$33,0), 0)=0, 0, IF(AND(VLOOKUP($A41, 'E1 Categorization'!A33:E124, MATCH("Customer Component", 'E1 Categorization'!$A$33:$E$33,0), 0) &gt;0, VLOOKUP($A41, 'E1 Categorization'!A33:E124, MATCH("Customer Component", 'E1 Categorization'!$A$33:$E$33,0), 0)&lt;1), 'O5 Details by Class &amp; Accounts'!$E41*(VLOOKUP($A41, 'E1 Categorization'!A33:E124, MATCH("Customer Component", 'E1 Categorization'!$A$33:$E$33,0), 0)), 'O5 Details by Class &amp; Accounts'!$E41)))</f>
        <v>0</v>
      </c>
      <c r="H41" s="1321">
        <f t="shared" si="0"/>
        <v>0</v>
      </c>
      <c r="I41" s="1321">
        <f>IF(ISERROR(VLOOKUP(VLOOKUP($A41, 'E4 TB Allocation Details'!$A$18:$L$214, MATCH("Demand ID", 'E4 TB Allocation Details'!$A$18:$L$18, 0),FALSE), 'E2 Allocators'!$B$15:$W$361, MATCH('O5 Details by Class &amp; Accounts'!I$18, 'E2 Allocators'!$B$15:$W$15, 0),FALSE)*$F41), 0, VLOOKUP(VLOOKUP($A41, 'E4 TB Allocation Details'!$A$18:$L$214, MATCH("Demand ID", 'E4 TB Allocation Details'!$A$18:$L$18, 0),FALSE), 'E2 Allocators'!$B$15:$W$361, MATCH('O5 Details by Class &amp; Accounts'!I$18, 'E2 Allocators'!$B$15:$W$15, 0),FALSE)*$F41)</f>
        <v>0</v>
      </c>
      <c r="J41" s="1321">
        <f>IF(ISERROR(VLOOKUP(VLOOKUP($A41, 'E4 TB Allocation Details'!$A$18:$L$214, MATCH("Demand ID", 'E4 TB Allocation Details'!$A$18:$L$18, 0),FALSE), 'E2 Allocators'!$B$15:$W$361, MATCH('O5 Details by Class &amp; Accounts'!J$18, 'E2 Allocators'!$B$15:$W$15, 0),FALSE)*$F41), 0, VLOOKUP(VLOOKUP($A41, 'E4 TB Allocation Details'!$A$18:$L$214, MATCH("Demand ID", 'E4 TB Allocation Details'!$A$18:$L$18, 0),FALSE), 'E2 Allocators'!$B$15:$W$361, MATCH('O5 Details by Class &amp; Accounts'!J$18, 'E2 Allocators'!$B$15:$W$15, 0),FALSE)*$F41)</f>
        <v>0</v>
      </c>
      <c r="K41" s="1321">
        <f>IF(ISERROR(VLOOKUP(VLOOKUP($A41, 'E4 TB Allocation Details'!$A$18:$L$214, MATCH("Demand ID", 'E4 TB Allocation Details'!$A$18:$L$18, 0),FALSE), 'E2 Allocators'!$B$15:$W$361, MATCH('O5 Details by Class &amp; Accounts'!K$18, 'E2 Allocators'!$B$15:$W$15, 0),FALSE)*$F41), 0, VLOOKUP(VLOOKUP($A41, 'E4 TB Allocation Details'!$A$18:$L$214, MATCH("Demand ID", 'E4 TB Allocation Details'!$A$18:$L$18, 0),FALSE), 'E2 Allocators'!$B$15:$W$361, MATCH('O5 Details by Class &amp; Accounts'!K$18, 'E2 Allocators'!$B$15:$W$15, 0),FALSE)*$F41)</f>
        <v>0</v>
      </c>
      <c r="L41" s="1321">
        <f>IF(ISERROR(VLOOKUP(VLOOKUP($A41, 'E4 TB Allocation Details'!$A$18:$L$214, MATCH("Demand ID", 'E4 TB Allocation Details'!$A$18:$L$18, 0),FALSE), 'E2 Allocators'!$B$15:$W$361, MATCH('O5 Details by Class &amp; Accounts'!L$18, 'E2 Allocators'!$B$15:$W$15, 0),FALSE)*$F41), 0, VLOOKUP(VLOOKUP($A41, 'E4 TB Allocation Details'!$A$18:$L$214, MATCH("Demand ID", 'E4 TB Allocation Details'!$A$18:$L$18, 0),FALSE), 'E2 Allocators'!$B$15:$W$361, MATCH('O5 Details by Class &amp; Accounts'!L$18, 'E2 Allocators'!$B$15:$W$15, 0),FALSE)*$F41)</f>
        <v>0</v>
      </c>
      <c r="M41" s="1321">
        <f>IF(ISERROR(VLOOKUP(VLOOKUP($A41, 'E4 TB Allocation Details'!$A$18:$L$214, MATCH("Demand ID", 'E4 TB Allocation Details'!$A$18:$L$18, 0),FALSE), 'E2 Allocators'!$B$15:$W$361, MATCH('O5 Details by Class &amp; Accounts'!M$18, 'E2 Allocators'!$B$15:$W$15, 0),FALSE)*$F41), 0, VLOOKUP(VLOOKUP($A41, 'E4 TB Allocation Details'!$A$18:$L$214, MATCH("Demand ID", 'E4 TB Allocation Details'!$A$18:$L$18, 0),FALSE), 'E2 Allocators'!$B$15:$W$361, MATCH('O5 Details by Class &amp; Accounts'!M$18, 'E2 Allocators'!$B$15:$W$15, 0),FALSE)*$F41)</f>
        <v>0</v>
      </c>
      <c r="N41" s="1321">
        <f>IF(ISERROR(VLOOKUP(VLOOKUP($A41, 'E4 TB Allocation Details'!$A$18:$L$214, MATCH("Demand ID", 'E4 TB Allocation Details'!$A$18:$L$18, 0),FALSE), 'E2 Allocators'!$B$15:$W$361, MATCH('O5 Details by Class &amp; Accounts'!N$18, 'E2 Allocators'!$B$15:$W$15, 0),FALSE)*$F41), 0, VLOOKUP(VLOOKUP($A41, 'E4 TB Allocation Details'!$A$18:$L$214, MATCH("Demand ID", 'E4 TB Allocation Details'!$A$18:$L$18, 0),FALSE), 'E2 Allocators'!$B$15:$W$361, MATCH('O5 Details by Class &amp; Accounts'!N$18, 'E2 Allocators'!$B$15:$W$15, 0),FALSE)*$F41)</f>
        <v>0</v>
      </c>
      <c r="O41" s="1321">
        <f>IF(ISERROR(VLOOKUP(VLOOKUP($A41, 'E4 TB Allocation Details'!$A$18:$L$214, MATCH("Demand ID", 'E4 TB Allocation Details'!$A$18:$L$18, 0),FALSE), 'E2 Allocators'!$B$15:$W$361, MATCH('O5 Details by Class &amp; Accounts'!O$18, 'E2 Allocators'!$B$15:$W$15, 0),FALSE)*$F41), 0, VLOOKUP(VLOOKUP($A41, 'E4 TB Allocation Details'!$A$18:$L$214, MATCH("Demand ID", 'E4 TB Allocation Details'!$A$18:$L$18, 0),FALSE), 'E2 Allocators'!$B$15:$W$361, MATCH('O5 Details by Class &amp; Accounts'!O$18, 'E2 Allocators'!$B$15:$W$15, 0),FALSE)*$F41)</f>
        <v>0</v>
      </c>
      <c r="P41" s="1321">
        <f>IF(ISERROR(VLOOKUP(VLOOKUP($A41, 'E4 TB Allocation Details'!$A$18:$L$214, MATCH("Demand ID", 'E4 TB Allocation Details'!$A$18:$L$18, 0),FALSE), 'E2 Allocators'!$B$15:$W$361, MATCH('O5 Details by Class &amp; Accounts'!P$18, 'E2 Allocators'!$B$15:$W$15, 0),FALSE)*$F41), 0, VLOOKUP(VLOOKUP($A41, 'E4 TB Allocation Details'!$A$18:$L$214, MATCH("Demand ID", 'E4 TB Allocation Details'!$A$18:$L$18, 0),FALSE), 'E2 Allocators'!$B$15:$W$361, MATCH('O5 Details by Class &amp; Accounts'!P$18, 'E2 Allocators'!$B$15:$W$15, 0),FALSE)*$F41)</f>
        <v>0</v>
      </c>
      <c r="Q41" s="1321">
        <f>IF(ISERROR(VLOOKUP(VLOOKUP($A41, 'E4 TB Allocation Details'!$A$18:$L$214, MATCH("Demand ID", 'E4 TB Allocation Details'!$A$18:$L$18, 0),FALSE), 'E2 Allocators'!$B$15:$W$361, MATCH('O5 Details by Class &amp; Accounts'!Q$18, 'E2 Allocators'!$B$15:$W$15, 0),FALSE)*$F41), 0, VLOOKUP(VLOOKUP($A41, 'E4 TB Allocation Details'!$A$18:$L$214, MATCH("Demand ID", 'E4 TB Allocation Details'!$A$18:$L$18, 0),FALSE), 'E2 Allocators'!$B$15:$W$361, MATCH('O5 Details by Class &amp; Accounts'!Q$18, 'E2 Allocators'!$B$15:$W$15, 0),FALSE)*$F41)</f>
        <v>0</v>
      </c>
      <c r="R41" s="1321">
        <f>IF(ISERROR(VLOOKUP(VLOOKUP($A41, 'E4 TB Allocation Details'!$A$18:$L$214, MATCH("Demand ID", 'E4 TB Allocation Details'!$A$18:$L$18, 0),FALSE), 'E2 Allocators'!$B$15:$W$361, MATCH('O5 Details by Class &amp; Accounts'!R$18, 'E2 Allocators'!$B$15:$W$15, 0),FALSE)*$F41), 0, VLOOKUP(VLOOKUP($A41, 'E4 TB Allocation Details'!$A$18:$L$214, MATCH("Demand ID", 'E4 TB Allocation Details'!$A$18:$L$18, 0),FALSE), 'E2 Allocators'!$B$15:$W$361, MATCH('O5 Details by Class &amp; Accounts'!R$18, 'E2 Allocators'!$B$15:$W$15, 0),FALSE)*$F41)</f>
        <v>0</v>
      </c>
      <c r="S41" s="1321">
        <f>IF(ISERROR(VLOOKUP(VLOOKUP($A41, 'E4 TB Allocation Details'!$A$18:$L$214, MATCH("Demand ID", 'E4 TB Allocation Details'!$A$18:$L$18, 0),FALSE), 'E2 Allocators'!$B$15:$W$361, MATCH('O5 Details by Class &amp; Accounts'!S$18, 'E2 Allocators'!$B$15:$W$15, 0),FALSE)*$F41), 0, VLOOKUP(VLOOKUP($A41, 'E4 TB Allocation Details'!$A$18:$L$214, MATCH("Demand ID", 'E4 TB Allocation Details'!$A$18:$L$18, 0),FALSE), 'E2 Allocators'!$B$15:$W$361, MATCH('O5 Details by Class &amp; Accounts'!S$18, 'E2 Allocators'!$B$15:$W$15, 0),FALSE)*$F41)</f>
        <v>0</v>
      </c>
      <c r="T41" s="1321">
        <f>IF(ISERROR(VLOOKUP(VLOOKUP($A41, 'E4 TB Allocation Details'!$A$18:$L$214, MATCH("Demand ID", 'E4 TB Allocation Details'!$A$18:$L$18, 0),FALSE), 'E2 Allocators'!$B$15:$W$361, MATCH('O5 Details by Class &amp; Accounts'!T$18, 'E2 Allocators'!$B$15:$W$15, 0),FALSE)*$F41), 0, VLOOKUP(VLOOKUP($A41, 'E4 TB Allocation Details'!$A$18:$L$214, MATCH("Demand ID", 'E4 TB Allocation Details'!$A$18:$L$18, 0),FALSE), 'E2 Allocators'!$B$15:$W$361, MATCH('O5 Details by Class &amp; Accounts'!T$18, 'E2 Allocators'!$B$15:$W$15, 0),FALSE)*$F41)</f>
        <v>0</v>
      </c>
      <c r="U41" s="1321">
        <f>IF(ISERROR(VLOOKUP(VLOOKUP($A41, 'E4 TB Allocation Details'!$A$18:$L$214, MATCH("Demand ID", 'E4 TB Allocation Details'!$A$18:$L$18, 0),FALSE), 'E2 Allocators'!$B$15:$W$361, MATCH('O5 Details by Class &amp; Accounts'!U$18, 'E2 Allocators'!$B$15:$W$15, 0),FALSE)*$F41), 0, VLOOKUP(VLOOKUP($A41, 'E4 TB Allocation Details'!$A$18:$L$214, MATCH("Demand ID", 'E4 TB Allocation Details'!$A$18:$L$18, 0),FALSE), 'E2 Allocators'!$B$15:$W$361, MATCH('O5 Details by Class &amp; Accounts'!U$18, 'E2 Allocators'!$B$15:$W$15, 0),FALSE)*$F41)</f>
        <v>0</v>
      </c>
      <c r="V41" s="1321">
        <f>IF(ISERROR(VLOOKUP(VLOOKUP($A41, 'E4 TB Allocation Details'!$A$18:$L$214, MATCH("Demand ID", 'E4 TB Allocation Details'!$A$18:$L$18, 0),FALSE), 'E2 Allocators'!$B$15:$W$361, MATCH('O5 Details by Class &amp; Accounts'!V$18, 'E2 Allocators'!$B$15:$W$15, 0),FALSE)*$F41), 0, VLOOKUP(VLOOKUP($A41, 'E4 TB Allocation Details'!$A$18:$L$214, MATCH("Demand ID", 'E4 TB Allocation Details'!$A$18:$L$18, 0),FALSE), 'E2 Allocators'!$B$15:$W$361, MATCH('O5 Details by Class &amp; Accounts'!V$18, 'E2 Allocators'!$B$15:$W$15, 0),FALSE)*$F41)</f>
        <v>0</v>
      </c>
      <c r="W41" s="1321">
        <f>IF(ISERROR(VLOOKUP(VLOOKUP($A41, 'E4 TB Allocation Details'!$A$18:$L$214, MATCH("Demand ID", 'E4 TB Allocation Details'!$A$18:$L$18, 0),FALSE), 'E2 Allocators'!$B$15:$W$361, MATCH('O5 Details by Class &amp; Accounts'!W$18, 'E2 Allocators'!$B$15:$W$15, 0),FALSE)*$F41), 0, VLOOKUP(VLOOKUP($A41, 'E4 TB Allocation Details'!$A$18:$L$214, MATCH("Demand ID", 'E4 TB Allocation Details'!$A$18:$L$18, 0),FALSE), 'E2 Allocators'!$B$15:$W$361, MATCH('O5 Details by Class &amp; Accounts'!W$18, 'E2 Allocators'!$B$15:$W$15, 0),FALSE)*$F41)</f>
        <v>0</v>
      </c>
      <c r="X41" s="1321">
        <f>IF(ISERROR(VLOOKUP(VLOOKUP($A41, 'E4 TB Allocation Details'!$A$18:$L$214, MATCH("Demand ID", 'E4 TB Allocation Details'!$A$18:$L$18, 0),FALSE), 'E2 Allocators'!$B$15:$W$361, MATCH('O5 Details by Class &amp; Accounts'!X$18, 'E2 Allocators'!$B$15:$W$15, 0),FALSE)*$F41), 0, VLOOKUP(VLOOKUP($A41, 'E4 TB Allocation Details'!$A$18:$L$214, MATCH("Demand ID", 'E4 TB Allocation Details'!$A$18:$L$18, 0),FALSE), 'E2 Allocators'!$B$15:$W$361, MATCH('O5 Details by Class &amp; Accounts'!X$18, 'E2 Allocators'!$B$15:$W$15, 0),FALSE)*$F41)</f>
        <v>0</v>
      </c>
      <c r="Y41" s="1321">
        <f>IF(ISERROR(VLOOKUP(VLOOKUP($A41, 'E4 TB Allocation Details'!$A$18:$L$214, MATCH("Demand ID", 'E4 TB Allocation Details'!$A$18:$L$18, 0),FALSE), 'E2 Allocators'!$B$15:$W$361, MATCH('O5 Details by Class &amp; Accounts'!Y$18, 'E2 Allocators'!$B$15:$W$15, 0),FALSE)*$F41), 0, VLOOKUP(VLOOKUP($A41, 'E4 TB Allocation Details'!$A$18:$L$214, MATCH("Demand ID", 'E4 TB Allocation Details'!$A$18:$L$18, 0),FALSE), 'E2 Allocators'!$B$15:$W$361, MATCH('O5 Details by Class &amp; Accounts'!Y$18, 'E2 Allocators'!$B$15:$W$15, 0),FALSE)*$F41)</f>
        <v>0</v>
      </c>
      <c r="Z41" s="1321">
        <f>IF(ISERROR(VLOOKUP(VLOOKUP($A41, 'E4 TB Allocation Details'!$A$18:$L$214, MATCH("Demand ID", 'E4 TB Allocation Details'!$A$18:$L$18, 0),FALSE), 'E2 Allocators'!$B$15:$W$361, MATCH('O5 Details by Class &amp; Accounts'!Z$18, 'E2 Allocators'!$B$15:$W$15, 0),FALSE)*$F41), 0, VLOOKUP(VLOOKUP($A41, 'E4 TB Allocation Details'!$A$18:$L$214, MATCH("Demand ID", 'E4 TB Allocation Details'!$A$18:$L$18, 0),FALSE), 'E2 Allocators'!$B$15:$W$361, MATCH('O5 Details by Class &amp; Accounts'!Z$18, 'E2 Allocators'!$B$15:$W$15, 0),FALSE)*$F41)</f>
        <v>0</v>
      </c>
      <c r="AA41" s="1321">
        <f>IF(ISERROR(VLOOKUP(VLOOKUP($A41, 'E4 TB Allocation Details'!$A$18:$L$214, MATCH("Demand ID", 'E4 TB Allocation Details'!$A$18:$L$18, 0),FALSE), 'E2 Allocators'!$B$15:$W$361, MATCH('O5 Details by Class &amp; Accounts'!AA$18, 'E2 Allocators'!$B$15:$W$15, 0),FALSE)*$F41), 0, VLOOKUP(VLOOKUP($A41, 'E4 TB Allocation Details'!$A$18:$L$214, MATCH("Demand ID", 'E4 TB Allocation Details'!$A$18:$L$18, 0),FALSE), 'E2 Allocators'!$B$15:$W$361, MATCH('O5 Details by Class &amp; Accounts'!AA$18, 'E2 Allocators'!$B$15:$W$15, 0),FALSE)*$F41)</f>
        <v>0</v>
      </c>
      <c r="AB41" s="1321">
        <f>IF(ISERROR(VLOOKUP(VLOOKUP($A41, 'E4 TB Allocation Details'!$A$18:$L$214, MATCH("Demand ID", 'E4 TB Allocation Details'!$A$18:$L$18, 0),FALSE), 'E2 Allocators'!$B$15:$W$361, MATCH('O5 Details by Class &amp; Accounts'!AB$18, 'E2 Allocators'!$B$15:$W$15, 0),FALSE)*$F41), 0, VLOOKUP(VLOOKUP($A41, 'E4 TB Allocation Details'!$A$18:$L$214, MATCH("Demand ID", 'E4 TB Allocation Details'!$A$18:$L$18, 0),FALSE), 'E2 Allocators'!$B$15:$W$361, MATCH('O5 Details by Class &amp; Accounts'!AB$18, 'E2 Allocators'!$B$15:$W$15, 0),FALSE)*$F41)</f>
        <v>0</v>
      </c>
      <c r="AC41" s="1321">
        <f t="shared" si="1"/>
        <v>0</v>
      </c>
      <c r="AD41" s="1321">
        <f>IF(ISERROR(VLOOKUP(VLOOKUP($A41, 'E4 TB Allocation Details'!$A$18:$L$214, MATCH("Customer ID", 'E4 TB Allocation Details'!$A$18:$L$18, 0),FALSE), 'E2 Allocators'!$B$15:$W$361, MATCH('O5 Details by Class &amp; Accounts'!AD$18, 'E2 Allocators'!$B$15:$W$15, 0),FALSE)*$G41), 0, VLOOKUP(VLOOKUP($A41, 'E4 TB Allocation Details'!$A$18:$L$214, MATCH("Customer ID", 'E4 TB Allocation Details'!$A$18:$L$18, 0),FALSE), 'E2 Allocators'!$B$15:$W$361, MATCH('O5 Details by Class &amp; Accounts'!AD$18, 'E2 Allocators'!$B$15:$W$15, 0),FALSE)*$G41)</f>
        <v>0</v>
      </c>
      <c r="AE41" s="1321">
        <f>IF(ISERROR(VLOOKUP(VLOOKUP($A41, 'E4 TB Allocation Details'!$A$18:$L$214, MATCH("Customer ID", 'E4 TB Allocation Details'!$A$18:$L$18, 0),FALSE), 'E2 Allocators'!$B$15:$W$361, MATCH('O5 Details by Class &amp; Accounts'!AE$18, 'E2 Allocators'!$B$15:$W$15, 0),FALSE)*$G41), 0, VLOOKUP(VLOOKUP($A41, 'E4 TB Allocation Details'!$A$18:$L$214, MATCH("Customer ID", 'E4 TB Allocation Details'!$A$18:$L$18, 0),FALSE), 'E2 Allocators'!$B$15:$W$361, MATCH('O5 Details by Class &amp; Accounts'!AE$18, 'E2 Allocators'!$B$15:$W$15, 0),FALSE)*$G41)</f>
        <v>0</v>
      </c>
      <c r="AF41" s="1321">
        <f>IF(ISERROR(VLOOKUP(VLOOKUP($A41, 'E4 TB Allocation Details'!$A$18:$L$214, MATCH("Customer ID", 'E4 TB Allocation Details'!$A$18:$L$18, 0),FALSE), 'E2 Allocators'!$B$15:$W$361, MATCH('O5 Details by Class &amp; Accounts'!AF$18, 'E2 Allocators'!$B$15:$W$15, 0),FALSE)*$G41), 0, VLOOKUP(VLOOKUP($A41, 'E4 TB Allocation Details'!$A$18:$L$214, MATCH("Customer ID", 'E4 TB Allocation Details'!$A$18:$L$18, 0),FALSE), 'E2 Allocators'!$B$15:$W$361, MATCH('O5 Details by Class &amp; Accounts'!AF$18, 'E2 Allocators'!$B$15:$W$15, 0),FALSE)*$G41)</f>
        <v>0</v>
      </c>
      <c r="AG41" s="1321">
        <f>IF(ISERROR(VLOOKUP(VLOOKUP($A41, 'E4 TB Allocation Details'!$A$18:$L$214, MATCH("Customer ID", 'E4 TB Allocation Details'!$A$18:$L$18, 0),FALSE), 'E2 Allocators'!$B$15:$W$361, MATCH('O5 Details by Class &amp; Accounts'!AG$18, 'E2 Allocators'!$B$15:$W$15, 0),FALSE)*$G41), 0, VLOOKUP(VLOOKUP($A41, 'E4 TB Allocation Details'!$A$18:$L$214, MATCH("Customer ID", 'E4 TB Allocation Details'!$A$18:$L$18, 0),FALSE), 'E2 Allocators'!$B$15:$W$361, MATCH('O5 Details by Class &amp; Accounts'!AG$18, 'E2 Allocators'!$B$15:$W$15, 0),FALSE)*$G41)</f>
        <v>0</v>
      </c>
      <c r="AH41" s="1321">
        <f>IF(ISERROR(VLOOKUP(VLOOKUP($A41, 'E4 TB Allocation Details'!$A$18:$L$214, MATCH("Customer ID", 'E4 TB Allocation Details'!$A$18:$L$18, 0),FALSE), 'E2 Allocators'!$B$15:$W$361, MATCH('O5 Details by Class &amp; Accounts'!AH$18, 'E2 Allocators'!$B$15:$W$15, 0),FALSE)*$G41), 0, VLOOKUP(VLOOKUP($A41, 'E4 TB Allocation Details'!$A$18:$L$214, MATCH("Customer ID", 'E4 TB Allocation Details'!$A$18:$L$18, 0),FALSE), 'E2 Allocators'!$B$15:$W$361, MATCH('O5 Details by Class &amp; Accounts'!AH$18, 'E2 Allocators'!$B$15:$W$15, 0),FALSE)*$G41)</f>
        <v>0</v>
      </c>
      <c r="AI41" s="1321">
        <f>IF(ISERROR(VLOOKUP(VLOOKUP($A41, 'E4 TB Allocation Details'!$A$18:$L$214, MATCH("Customer ID", 'E4 TB Allocation Details'!$A$18:$L$18, 0),FALSE), 'E2 Allocators'!$B$15:$W$361, MATCH('O5 Details by Class &amp; Accounts'!AI$18, 'E2 Allocators'!$B$15:$W$15, 0),FALSE)*$G41), 0, VLOOKUP(VLOOKUP($A41, 'E4 TB Allocation Details'!$A$18:$L$214, MATCH("Customer ID", 'E4 TB Allocation Details'!$A$18:$L$18, 0),FALSE), 'E2 Allocators'!$B$15:$W$361, MATCH('O5 Details by Class &amp; Accounts'!AI$18, 'E2 Allocators'!$B$15:$W$15, 0),FALSE)*$G41)</f>
        <v>0</v>
      </c>
      <c r="AJ41" s="1321">
        <f>IF(ISERROR(VLOOKUP(VLOOKUP($A41, 'E4 TB Allocation Details'!$A$18:$L$214, MATCH("Customer ID", 'E4 TB Allocation Details'!$A$18:$L$18, 0),FALSE), 'E2 Allocators'!$B$15:$W$361, MATCH('O5 Details by Class &amp; Accounts'!AJ$18, 'E2 Allocators'!$B$15:$W$15, 0),FALSE)*$G41), 0, VLOOKUP(VLOOKUP($A41, 'E4 TB Allocation Details'!$A$18:$L$214, MATCH("Customer ID", 'E4 TB Allocation Details'!$A$18:$L$18, 0),FALSE), 'E2 Allocators'!$B$15:$W$361, MATCH('O5 Details by Class &amp; Accounts'!AJ$18, 'E2 Allocators'!$B$15:$W$15, 0),FALSE)*$G41)</f>
        <v>0</v>
      </c>
      <c r="AK41" s="1321">
        <f>IF(ISERROR(VLOOKUP(VLOOKUP($A41, 'E4 TB Allocation Details'!$A$18:$L$214, MATCH("Customer ID", 'E4 TB Allocation Details'!$A$18:$L$18, 0),FALSE), 'E2 Allocators'!$B$15:$W$361, MATCH('O5 Details by Class &amp; Accounts'!AK$18, 'E2 Allocators'!$B$15:$W$15, 0),FALSE)*$G41), 0, VLOOKUP(VLOOKUP($A41, 'E4 TB Allocation Details'!$A$18:$L$214, MATCH("Customer ID", 'E4 TB Allocation Details'!$A$18:$L$18, 0),FALSE), 'E2 Allocators'!$B$15:$W$361, MATCH('O5 Details by Class &amp; Accounts'!AK$18, 'E2 Allocators'!$B$15:$W$15, 0),FALSE)*$G41)</f>
        <v>0</v>
      </c>
      <c r="AL41" s="1321">
        <f>IF(ISERROR(VLOOKUP(VLOOKUP($A41, 'E4 TB Allocation Details'!$A$18:$L$214, MATCH("Customer ID", 'E4 TB Allocation Details'!$A$18:$L$18, 0),FALSE), 'E2 Allocators'!$B$15:$W$361, MATCH('O5 Details by Class &amp; Accounts'!AL$18, 'E2 Allocators'!$B$15:$W$15, 0),FALSE)*$G41), 0, VLOOKUP(VLOOKUP($A41, 'E4 TB Allocation Details'!$A$18:$L$214, MATCH("Customer ID", 'E4 TB Allocation Details'!$A$18:$L$18, 0),FALSE), 'E2 Allocators'!$B$15:$W$361, MATCH('O5 Details by Class &amp; Accounts'!AL$18, 'E2 Allocators'!$B$15:$W$15, 0),FALSE)*$G41)</f>
        <v>0</v>
      </c>
      <c r="AM41" s="1321">
        <f>IF(ISERROR(VLOOKUP(VLOOKUP($A41, 'E4 TB Allocation Details'!$A$18:$L$214, MATCH("Customer ID", 'E4 TB Allocation Details'!$A$18:$L$18, 0),FALSE), 'E2 Allocators'!$B$15:$W$361, MATCH('O5 Details by Class &amp; Accounts'!AM$18, 'E2 Allocators'!$B$15:$W$15, 0),FALSE)*$G41), 0, VLOOKUP(VLOOKUP($A41, 'E4 TB Allocation Details'!$A$18:$L$214, MATCH("Customer ID", 'E4 TB Allocation Details'!$A$18:$L$18, 0),FALSE), 'E2 Allocators'!$B$15:$W$361, MATCH('O5 Details by Class &amp; Accounts'!AM$18, 'E2 Allocators'!$B$15:$W$15, 0),FALSE)*$G41)</f>
        <v>0</v>
      </c>
      <c r="AN41" s="1321">
        <f>IF(ISERROR(VLOOKUP(VLOOKUP($A41, 'E4 TB Allocation Details'!$A$18:$L$214, MATCH("Customer ID", 'E4 TB Allocation Details'!$A$18:$L$18, 0),FALSE), 'E2 Allocators'!$B$15:$W$361, MATCH('O5 Details by Class &amp; Accounts'!AN$18, 'E2 Allocators'!$B$15:$W$15, 0),FALSE)*$G41), 0, VLOOKUP(VLOOKUP($A41, 'E4 TB Allocation Details'!$A$18:$L$214, MATCH("Customer ID", 'E4 TB Allocation Details'!$A$18:$L$18, 0),FALSE), 'E2 Allocators'!$B$15:$W$361, MATCH('O5 Details by Class &amp; Accounts'!AN$18, 'E2 Allocators'!$B$15:$W$15, 0),FALSE)*$G41)</f>
        <v>0</v>
      </c>
      <c r="AO41" s="1321">
        <f>IF(ISERROR(VLOOKUP(VLOOKUP($A41, 'E4 TB Allocation Details'!$A$18:$L$214, MATCH("Customer ID", 'E4 TB Allocation Details'!$A$18:$L$18, 0),FALSE), 'E2 Allocators'!$B$15:$W$361, MATCH('O5 Details by Class &amp; Accounts'!AO$18, 'E2 Allocators'!$B$15:$W$15, 0),FALSE)*$G41), 0, VLOOKUP(VLOOKUP($A41, 'E4 TB Allocation Details'!$A$18:$L$214, MATCH("Customer ID", 'E4 TB Allocation Details'!$A$18:$L$18, 0),FALSE), 'E2 Allocators'!$B$15:$W$361, MATCH('O5 Details by Class &amp; Accounts'!AO$18, 'E2 Allocators'!$B$15:$W$15, 0),FALSE)*$G41)</f>
        <v>0</v>
      </c>
      <c r="AP41" s="1321">
        <f>IF(ISERROR(VLOOKUP(VLOOKUP($A41, 'E4 TB Allocation Details'!$A$18:$L$214, MATCH("Customer ID", 'E4 TB Allocation Details'!$A$18:$L$18, 0),FALSE), 'E2 Allocators'!$B$15:$W$361, MATCH('O5 Details by Class &amp; Accounts'!AP$18, 'E2 Allocators'!$B$15:$W$15, 0),FALSE)*$G41), 0, VLOOKUP(VLOOKUP($A41, 'E4 TB Allocation Details'!$A$18:$L$214, MATCH("Customer ID", 'E4 TB Allocation Details'!$A$18:$L$18, 0),FALSE), 'E2 Allocators'!$B$15:$W$361, MATCH('O5 Details by Class &amp; Accounts'!AP$18, 'E2 Allocators'!$B$15:$W$15, 0),FALSE)*$G41)</f>
        <v>0</v>
      </c>
      <c r="AQ41" s="1321">
        <f>IF(ISERROR(VLOOKUP(VLOOKUP($A41, 'E4 TB Allocation Details'!$A$18:$L$214, MATCH("Customer ID", 'E4 TB Allocation Details'!$A$18:$L$18, 0),FALSE), 'E2 Allocators'!$B$15:$W$361, MATCH('O5 Details by Class &amp; Accounts'!AQ$18, 'E2 Allocators'!$B$15:$W$15, 0),FALSE)*$G41), 0, VLOOKUP(VLOOKUP($A41, 'E4 TB Allocation Details'!$A$18:$L$214, MATCH("Customer ID", 'E4 TB Allocation Details'!$A$18:$L$18, 0),FALSE), 'E2 Allocators'!$B$15:$W$361, MATCH('O5 Details by Class &amp; Accounts'!AQ$18, 'E2 Allocators'!$B$15:$W$15, 0),FALSE)*$G41)</f>
        <v>0</v>
      </c>
      <c r="AR41" s="1321">
        <f>IF(ISERROR(VLOOKUP(VLOOKUP($A41, 'E4 TB Allocation Details'!$A$18:$L$214, MATCH("Customer ID", 'E4 TB Allocation Details'!$A$18:$L$18, 0),FALSE), 'E2 Allocators'!$B$15:$W$361, MATCH('O5 Details by Class &amp; Accounts'!AR$18, 'E2 Allocators'!$B$15:$W$15, 0),FALSE)*$G41), 0, VLOOKUP(VLOOKUP($A41, 'E4 TB Allocation Details'!$A$18:$L$214, MATCH("Customer ID", 'E4 TB Allocation Details'!$A$18:$L$18, 0),FALSE), 'E2 Allocators'!$B$15:$W$361, MATCH('O5 Details by Class &amp; Accounts'!AR$18, 'E2 Allocators'!$B$15:$W$15, 0),FALSE)*$G41)</f>
        <v>0</v>
      </c>
      <c r="AS41" s="1321">
        <f>IF(ISERROR(VLOOKUP(VLOOKUP($A41, 'E4 TB Allocation Details'!$A$18:$L$214, MATCH("Customer ID", 'E4 TB Allocation Details'!$A$18:$L$18, 0),FALSE), 'E2 Allocators'!$B$15:$W$361, MATCH('O5 Details by Class &amp; Accounts'!AS$18, 'E2 Allocators'!$B$15:$W$15, 0),FALSE)*$G41), 0, VLOOKUP(VLOOKUP($A41, 'E4 TB Allocation Details'!$A$18:$L$214, MATCH("Customer ID", 'E4 TB Allocation Details'!$A$18:$L$18, 0),FALSE), 'E2 Allocators'!$B$15:$W$361, MATCH('O5 Details by Class &amp; Accounts'!AS$18, 'E2 Allocators'!$B$15:$W$15, 0),FALSE)*$G41)</f>
        <v>0</v>
      </c>
      <c r="AT41" s="1321">
        <f>IF(ISERROR(VLOOKUP(VLOOKUP($A41, 'E4 TB Allocation Details'!$A$18:$L$214, MATCH("Customer ID", 'E4 TB Allocation Details'!$A$18:$L$18, 0),FALSE), 'E2 Allocators'!$B$15:$W$361, MATCH('O5 Details by Class &amp; Accounts'!AT$18, 'E2 Allocators'!$B$15:$W$15, 0),FALSE)*$G41), 0, VLOOKUP(VLOOKUP($A41, 'E4 TB Allocation Details'!$A$18:$L$214, MATCH("Customer ID", 'E4 TB Allocation Details'!$A$18:$L$18, 0),FALSE), 'E2 Allocators'!$B$15:$W$361, MATCH('O5 Details by Class &amp; Accounts'!AT$18, 'E2 Allocators'!$B$15:$W$15, 0),FALSE)*$G41)</f>
        <v>0</v>
      </c>
      <c r="AU41" s="1321">
        <f>IF(ISERROR(VLOOKUP(VLOOKUP($A41, 'E4 TB Allocation Details'!$A$18:$L$214, MATCH("Customer ID", 'E4 TB Allocation Details'!$A$18:$L$18, 0),FALSE), 'E2 Allocators'!$B$15:$W$361, MATCH('O5 Details by Class &amp; Accounts'!AU$18, 'E2 Allocators'!$B$15:$W$15, 0),FALSE)*$G41), 0, VLOOKUP(VLOOKUP($A41, 'E4 TB Allocation Details'!$A$18:$L$214, MATCH("Customer ID", 'E4 TB Allocation Details'!$A$18:$L$18, 0),FALSE), 'E2 Allocators'!$B$15:$W$361, MATCH('O5 Details by Class &amp; Accounts'!AU$18, 'E2 Allocators'!$B$15:$W$15, 0),FALSE)*$G41)</f>
        <v>0</v>
      </c>
      <c r="AV41" s="1321">
        <f>IF(ISERROR(VLOOKUP(VLOOKUP($A41, 'E4 TB Allocation Details'!$A$18:$L$214, MATCH("Customer ID", 'E4 TB Allocation Details'!$A$18:$L$18, 0),FALSE), 'E2 Allocators'!$B$15:$W$361, MATCH('O5 Details by Class &amp; Accounts'!AV$18, 'E2 Allocators'!$B$15:$W$15, 0),FALSE)*$G41), 0, VLOOKUP(VLOOKUP($A41, 'E4 TB Allocation Details'!$A$18:$L$214, MATCH("Customer ID", 'E4 TB Allocation Details'!$A$18:$L$18, 0),FALSE), 'E2 Allocators'!$B$15:$W$361, MATCH('O5 Details by Class &amp; Accounts'!AV$18, 'E2 Allocators'!$B$15:$W$15, 0),FALSE)*$G41)</f>
        <v>0</v>
      </c>
      <c r="AW41" s="1321">
        <f>IF(ISERROR(VLOOKUP(VLOOKUP($A41, 'E4 TB Allocation Details'!$A$18:$L$214, MATCH("Customer ID", 'E4 TB Allocation Details'!$A$18:$L$18, 0),FALSE), 'E2 Allocators'!$B$15:$W$361, MATCH('O5 Details by Class &amp; Accounts'!AW$18, 'E2 Allocators'!$B$15:$W$15, 0),FALSE)*$G41), 0, VLOOKUP(VLOOKUP($A41, 'E4 TB Allocation Details'!$A$18:$L$214, MATCH("Customer ID", 'E4 TB Allocation Details'!$A$18:$L$18, 0),FALSE), 'E2 Allocators'!$B$15:$W$361, MATCH('O5 Details by Class &amp; Accounts'!AW$18, 'E2 Allocators'!$B$15:$W$15, 0),FALSE)*$G41)</f>
        <v>0</v>
      </c>
      <c r="AX41" s="1321">
        <f t="shared" si="2"/>
        <v>0</v>
      </c>
      <c r="AY41" s="1321">
        <f>IF(ISERROR(VLOOKUP(VLOOKUP($A41, 'E4 TB Allocation Details'!$A$18:$L$214, MATCH("Misc ID", 'E4 TB Allocation Details'!$A$18:$L$18, 0),FALSE), 'E2 Allocators'!$B$15:$W$361, MATCH('O5 Details by Class &amp; Accounts'!AY$18, 'E2 Allocators'!$B$15:$W$15, 0),FALSE)*$E41), 0, VLOOKUP(VLOOKUP($A41, 'E4 TB Allocation Details'!$A$18:$L$214, MATCH("Misc ID", 'E4 TB Allocation Details'!$A$18:$L$18, 0),FALSE), 'E2 Allocators'!$B$15:$W$361, MATCH('O5 Details by Class &amp; Accounts'!AY$18, 'E2 Allocators'!$B$15:$W$15, 0),FALSE)*$E41)</f>
        <v>0</v>
      </c>
      <c r="AZ41" s="1321">
        <f>IF(ISERROR(VLOOKUP(VLOOKUP($A41, 'E4 TB Allocation Details'!$A$18:$L$214, MATCH("Misc ID", 'E4 TB Allocation Details'!$A$18:$L$18, 0),FALSE), 'E2 Allocators'!$B$15:$W$361, MATCH('O5 Details by Class &amp; Accounts'!AZ$18, 'E2 Allocators'!$B$15:$W$15, 0),FALSE)*$E41), 0, VLOOKUP(VLOOKUP($A41, 'E4 TB Allocation Details'!$A$18:$L$214, MATCH("Misc ID", 'E4 TB Allocation Details'!$A$18:$L$18, 0),FALSE), 'E2 Allocators'!$B$15:$W$361, MATCH('O5 Details by Class &amp; Accounts'!AZ$18, 'E2 Allocators'!$B$15:$W$15, 0),FALSE)*$E41)</f>
        <v>0</v>
      </c>
      <c r="BA41" s="1321">
        <f>IF(ISERROR(VLOOKUP(VLOOKUP($A41, 'E4 TB Allocation Details'!$A$18:$L$214, MATCH("Misc ID", 'E4 TB Allocation Details'!$A$18:$L$18, 0),FALSE), 'E2 Allocators'!$B$15:$W$361, MATCH('O5 Details by Class &amp; Accounts'!BA$18, 'E2 Allocators'!$B$15:$W$15, 0),FALSE)*$E41), 0, VLOOKUP(VLOOKUP($A41, 'E4 TB Allocation Details'!$A$18:$L$214, MATCH("Misc ID", 'E4 TB Allocation Details'!$A$18:$L$18, 0),FALSE), 'E2 Allocators'!$B$15:$W$361, MATCH('O5 Details by Class &amp; Accounts'!BA$18, 'E2 Allocators'!$B$15:$W$15, 0),FALSE)*$E41)</f>
        <v>0</v>
      </c>
      <c r="BB41" s="1321">
        <f>IF(ISERROR(VLOOKUP(VLOOKUP($A41, 'E4 TB Allocation Details'!$A$18:$L$214, MATCH("Misc ID", 'E4 TB Allocation Details'!$A$18:$L$18, 0),FALSE), 'E2 Allocators'!$B$15:$W$361, MATCH('O5 Details by Class &amp; Accounts'!BB$18, 'E2 Allocators'!$B$15:$W$15, 0),FALSE)*$E41), 0, VLOOKUP(VLOOKUP($A41, 'E4 TB Allocation Details'!$A$18:$L$214, MATCH("Misc ID", 'E4 TB Allocation Details'!$A$18:$L$18, 0),FALSE), 'E2 Allocators'!$B$15:$W$361, MATCH('O5 Details by Class &amp; Accounts'!BB$18, 'E2 Allocators'!$B$15:$W$15, 0),FALSE)*$E41)</f>
        <v>0</v>
      </c>
      <c r="BC41" s="1321">
        <f>IF(ISERROR(VLOOKUP(VLOOKUP($A41, 'E4 TB Allocation Details'!$A$18:$L$214, MATCH("Misc ID", 'E4 TB Allocation Details'!$A$18:$L$18, 0),FALSE), 'E2 Allocators'!$B$15:$W$361, MATCH('O5 Details by Class &amp; Accounts'!BC$18, 'E2 Allocators'!$B$15:$W$15, 0),FALSE)*$E41), 0, VLOOKUP(VLOOKUP($A41, 'E4 TB Allocation Details'!$A$18:$L$214, MATCH("Misc ID", 'E4 TB Allocation Details'!$A$18:$L$18, 0),FALSE), 'E2 Allocators'!$B$15:$W$361, MATCH('O5 Details by Class &amp; Accounts'!BC$18, 'E2 Allocators'!$B$15:$W$15, 0),FALSE)*$E41)</f>
        <v>0</v>
      </c>
      <c r="BD41" s="1321">
        <f>IF(ISERROR(VLOOKUP(VLOOKUP($A41, 'E4 TB Allocation Details'!$A$18:$L$214, MATCH("Misc ID", 'E4 TB Allocation Details'!$A$18:$L$18, 0),FALSE), 'E2 Allocators'!$B$15:$W$361, MATCH('O5 Details by Class &amp; Accounts'!BD$18, 'E2 Allocators'!$B$15:$W$15, 0),FALSE)*$E41), 0, VLOOKUP(VLOOKUP($A41, 'E4 TB Allocation Details'!$A$18:$L$214, MATCH("Misc ID", 'E4 TB Allocation Details'!$A$18:$L$18, 0),FALSE), 'E2 Allocators'!$B$15:$W$361, MATCH('O5 Details by Class &amp; Accounts'!BD$18, 'E2 Allocators'!$B$15:$W$15, 0),FALSE)*$E41)</f>
        <v>0</v>
      </c>
      <c r="BE41" s="1321">
        <f>IF(ISERROR(VLOOKUP(VLOOKUP($A41, 'E4 TB Allocation Details'!$A$18:$L$214, MATCH("Misc ID", 'E4 TB Allocation Details'!$A$18:$L$18, 0),FALSE), 'E2 Allocators'!$B$15:$W$361, MATCH('O5 Details by Class &amp; Accounts'!BE$18, 'E2 Allocators'!$B$15:$W$15, 0),FALSE)*$E41), 0, VLOOKUP(VLOOKUP($A41, 'E4 TB Allocation Details'!$A$18:$L$214, MATCH("Misc ID", 'E4 TB Allocation Details'!$A$18:$L$18, 0),FALSE), 'E2 Allocators'!$B$15:$W$361, MATCH('O5 Details by Class &amp; Accounts'!BE$18, 'E2 Allocators'!$B$15:$W$15, 0),FALSE)*$E41)</f>
        <v>0</v>
      </c>
      <c r="BF41" s="1321">
        <f>IF(ISERROR(VLOOKUP(VLOOKUP($A41, 'E4 TB Allocation Details'!$A$18:$L$214, MATCH("Misc ID", 'E4 TB Allocation Details'!$A$18:$L$18, 0),FALSE), 'E2 Allocators'!$B$15:$W$361, MATCH('O5 Details by Class &amp; Accounts'!BF$18, 'E2 Allocators'!$B$15:$W$15, 0),FALSE)*$E41), 0, VLOOKUP(VLOOKUP($A41, 'E4 TB Allocation Details'!$A$18:$L$214, MATCH("Misc ID", 'E4 TB Allocation Details'!$A$18:$L$18, 0),FALSE), 'E2 Allocators'!$B$15:$W$361, MATCH('O5 Details by Class &amp; Accounts'!BF$18, 'E2 Allocators'!$B$15:$W$15, 0),FALSE)*$E41)</f>
        <v>0</v>
      </c>
      <c r="BG41" s="1321">
        <f>IF(ISERROR(VLOOKUP(VLOOKUP($A41, 'E4 TB Allocation Details'!$A$18:$L$214, MATCH("Misc ID", 'E4 TB Allocation Details'!$A$18:$L$18, 0),FALSE), 'E2 Allocators'!$B$15:$W$361, MATCH('O5 Details by Class &amp; Accounts'!BG$18, 'E2 Allocators'!$B$15:$W$15, 0),FALSE)*$E41), 0, VLOOKUP(VLOOKUP($A41, 'E4 TB Allocation Details'!$A$18:$L$214, MATCH("Misc ID", 'E4 TB Allocation Details'!$A$18:$L$18, 0),FALSE), 'E2 Allocators'!$B$15:$W$361, MATCH('O5 Details by Class &amp; Accounts'!BG$18, 'E2 Allocators'!$B$15:$W$15, 0),FALSE)*$E41)</f>
        <v>0</v>
      </c>
      <c r="BH41" s="1321">
        <f>IF(ISERROR(VLOOKUP(VLOOKUP($A41, 'E4 TB Allocation Details'!$A$18:$L$214, MATCH("Misc ID", 'E4 TB Allocation Details'!$A$18:$L$18, 0),FALSE), 'E2 Allocators'!$B$15:$W$361, MATCH('O5 Details by Class &amp; Accounts'!BH$18, 'E2 Allocators'!$B$15:$W$15, 0),FALSE)*$E41), 0, VLOOKUP(VLOOKUP($A41, 'E4 TB Allocation Details'!$A$18:$L$214, MATCH("Misc ID", 'E4 TB Allocation Details'!$A$18:$L$18, 0),FALSE), 'E2 Allocators'!$B$15:$W$361, MATCH('O5 Details by Class &amp; Accounts'!BH$18, 'E2 Allocators'!$B$15:$W$15, 0),FALSE)*$E41)</f>
        <v>0</v>
      </c>
      <c r="BI41" s="1321">
        <f>IF(ISERROR(VLOOKUP(VLOOKUP($A41, 'E4 TB Allocation Details'!$A$18:$L$214, MATCH("Misc ID", 'E4 TB Allocation Details'!$A$18:$L$18, 0),FALSE), 'E2 Allocators'!$B$15:$W$361, MATCH('O5 Details by Class &amp; Accounts'!BI$18, 'E2 Allocators'!$B$15:$W$15, 0),FALSE)*$E41), 0, VLOOKUP(VLOOKUP($A41, 'E4 TB Allocation Details'!$A$18:$L$214, MATCH("Misc ID", 'E4 TB Allocation Details'!$A$18:$L$18, 0),FALSE), 'E2 Allocators'!$B$15:$W$361, MATCH('O5 Details by Class &amp; Accounts'!BI$18, 'E2 Allocators'!$B$15:$W$15, 0),FALSE)*$E41)</f>
        <v>0</v>
      </c>
      <c r="BJ41" s="1321">
        <f>IF(ISERROR(VLOOKUP(VLOOKUP($A41, 'E4 TB Allocation Details'!$A$18:$L$214, MATCH("Misc ID", 'E4 TB Allocation Details'!$A$18:$L$18, 0),FALSE), 'E2 Allocators'!$B$15:$W$361, MATCH('O5 Details by Class &amp; Accounts'!BJ$18, 'E2 Allocators'!$B$15:$W$15, 0),FALSE)*$E41), 0, VLOOKUP(VLOOKUP($A41, 'E4 TB Allocation Details'!$A$18:$L$214, MATCH("Misc ID", 'E4 TB Allocation Details'!$A$18:$L$18, 0),FALSE), 'E2 Allocators'!$B$15:$W$361, MATCH('O5 Details by Class &amp; Accounts'!BJ$18, 'E2 Allocators'!$B$15:$W$15, 0),FALSE)*$E41)</f>
        <v>0</v>
      </c>
      <c r="BK41" s="1321">
        <f>IF(ISERROR(VLOOKUP(VLOOKUP($A41, 'E4 TB Allocation Details'!$A$18:$L$214, MATCH("Misc ID", 'E4 TB Allocation Details'!$A$18:$L$18, 0),FALSE), 'E2 Allocators'!$B$15:$W$361, MATCH('O5 Details by Class &amp; Accounts'!BK$18, 'E2 Allocators'!$B$15:$W$15, 0),FALSE)*$E41), 0, VLOOKUP(VLOOKUP($A41, 'E4 TB Allocation Details'!$A$18:$L$214, MATCH("Misc ID", 'E4 TB Allocation Details'!$A$18:$L$18, 0),FALSE), 'E2 Allocators'!$B$15:$W$361, MATCH('O5 Details by Class &amp; Accounts'!BK$18, 'E2 Allocators'!$B$15:$W$15, 0),FALSE)*$E41)</f>
        <v>0</v>
      </c>
      <c r="BL41" s="1321">
        <f>IF(ISERROR(VLOOKUP(VLOOKUP($A41, 'E4 TB Allocation Details'!$A$18:$L$214, MATCH("Misc ID", 'E4 TB Allocation Details'!$A$18:$L$18, 0),FALSE), 'E2 Allocators'!$B$15:$W$361, MATCH('O5 Details by Class &amp; Accounts'!BL$18, 'E2 Allocators'!$B$15:$W$15, 0),FALSE)*$E41), 0, VLOOKUP(VLOOKUP($A41, 'E4 TB Allocation Details'!$A$18:$L$214, MATCH("Misc ID", 'E4 TB Allocation Details'!$A$18:$L$18, 0),FALSE), 'E2 Allocators'!$B$15:$W$361, MATCH('O5 Details by Class &amp; Accounts'!BL$18, 'E2 Allocators'!$B$15:$W$15, 0),FALSE)*$E41)</f>
        <v>0</v>
      </c>
      <c r="BM41" s="1321">
        <f>IF(ISERROR(VLOOKUP(VLOOKUP($A41, 'E4 TB Allocation Details'!$A$18:$L$214, MATCH("Misc ID", 'E4 TB Allocation Details'!$A$18:$L$18, 0),FALSE), 'E2 Allocators'!$B$15:$W$361, MATCH('O5 Details by Class &amp; Accounts'!BM$18, 'E2 Allocators'!$B$15:$W$15, 0),FALSE)*$E41), 0, VLOOKUP(VLOOKUP($A41, 'E4 TB Allocation Details'!$A$18:$L$214, MATCH("Misc ID", 'E4 TB Allocation Details'!$A$18:$L$18, 0),FALSE), 'E2 Allocators'!$B$15:$W$361, MATCH('O5 Details by Class &amp; Accounts'!BM$18, 'E2 Allocators'!$B$15:$W$15, 0),FALSE)*$E41)</f>
        <v>0</v>
      </c>
      <c r="BN41" s="1321">
        <f>IF(ISERROR(VLOOKUP(VLOOKUP($A41, 'E4 TB Allocation Details'!$A$18:$L$214, MATCH("Misc ID", 'E4 TB Allocation Details'!$A$18:$L$18, 0),FALSE), 'E2 Allocators'!$B$15:$W$361, MATCH('O5 Details by Class &amp; Accounts'!BN$18, 'E2 Allocators'!$B$15:$W$15, 0),FALSE)*$E41), 0, VLOOKUP(VLOOKUP($A41, 'E4 TB Allocation Details'!$A$18:$L$214, MATCH("Misc ID", 'E4 TB Allocation Details'!$A$18:$L$18, 0),FALSE), 'E2 Allocators'!$B$15:$W$361, MATCH('O5 Details by Class &amp; Accounts'!BN$18, 'E2 Allocators'!$B$15:$W$15, 0),FALSE)*$E41)</f>
        <v>0</v>
      </c>
      <c r="BO41" s="1321">
        <f>IF(ISERROR(VLOOKUP(VLOOKUP($A41, 'E4 TB Allocation Details'!$A$18:$L$214, MATCH("Misc ID", 'E4 TB Allocation Details'!$A$18:$L$18, 0),FALSE), 'E2 Allocators'!$B$15:$W$361, MATCH('O5 Details by Class &amp; Accounts'!BO$18, 'E2 Allocators'!$B$15:$W$15, 0),FALSE)*$E41), 0, VLOOKUP(VLOOKUP($A41, 'E4 TB Allocation Details'!$A$18:$L$214, MATCH("Misc ID", 'E4 TB Allocation Details'!$A$18:$L$18, 0),FALSE), 'E2 Allocators'!$B$15:$W$361, MATCH('O5 Details by Class &amp; Accounts'!BO$18, 'E2 Allocators'!$B$15:$W$15, 0),FALSE)*$E41)</f>
        <v>0</v>
      </c>
      <c r="BP41" s="1321">
        <f>IF(ISERROR(VLOOKUP(VLOOKUP($A41, 'E4 TB Allocation Details'!$A$18:$L$214, MATCH("Misc ID", 'E4 TB Allocation Details'!$A$18:$L$18, 0),FALSE), 'E2 Allocators'!$B$15:$W$361, MATCH('O5 Details by Class &amp; Accounts'!BP$18, 'E2 Allocators'!$B$15:$W$15, 0),FALSE)*$E41), 0, VLOOKUP(VLOOKUP($A41, 'E4 TB Allocation Details'!$A$18:$L$214, MATCH("Misc ID", 'E4 TB Allocation Details'!$A$18:$L$18, 0),FALSE), 'E2 Allocators'!$B$15:$W$361, MATCH('O5 Details by Class &amp; Accounts'!BP$18, 'E2 Allocators'!$B$15:$W$15, 0),FALSE)*$E41)</f>
        <v>0</v>
      </c>
      <c r="BQ41" s="1321">
        <f>IF(ISERROR(VLOOKUP(VLOOKUP($A41, 'E4 TB Allocation Details'!$A$18:$L$214, MATCH("Misc ID", 'E4 TB Allocation Details'!$A$18:$L$18, 0),FALSE), 'E2 Allocators'!$B$15:$W$361, MATCH('O5 Details by Class &amp; Accounts'!BQ$18, 'E2 Allocators'!$B$15:$W$15, 0),FALSE)*$E41), 0, VLOOKUP(VLOOKUP($A41, 'E4 TB Allocation Details'!$A$18:$L$214, MATCH("Misc ID", 'E4 TB Allocation Details'!$A$18:$L$18, 0),FALSE), 'E2 Allocators'!$B$15:$W$361, MATCH('O5 Details by Class &amp; Accounts'!BQ$18, 'E2 Allocators'!$B$15:$W$15, 0),FALSE)*$E41)</f>
        <v>0</v>
      </c>
      <c r="BR41" s="1321">
        <f>IF(ISERROR(VLOOKUP(VLOOKUP($A41, 'E4 TB Allocation Details'!$A$18:$L$214, MATCH("Misc ID", 'E4 TB Allocation Details'!$A$18:$L$18, 0),FALSE), 'E2 Allocators'!$B$15:$W$361, MATCH('O5 Details by Class &amp; Accounts'!BR$18, 'E2 Allocators'!$B$15:$W$15, 0),FALSE)*$E41), 0, VLOOKUP(VLOOKUP($A41, 'E4 TB Allocation Details'!$A$18:$L$214, MATCH("Misc ID", 'E4 TB Allocation Details'!$A$18:$L$18, 0),FALSE), 'E2 Allocators'!$B$15:$W$361, MATCH('O5 Details by Class &amp; Accounts'!BR$18, 'E2 Allocators'!$B$15:$W$15, 0),FALSE)*$E41)</f>
        <v>0</v>
      </c>
      <c r="BS41" s="1321">
        <f t="shared" si="3"/>
        <v>0</v>
      </c>
      <c r="BT41" s="1321">
        <f>IF(ISERROR(VLOOKUP(VLOOKUP($A41, 'E4 TB Allocation Details'!$A$18:$L$214, MATCH("A &amp; G ID", 'E4 TB Allocation Details'!$A$18:$L$18, 0),FALSE), 'E2 Allocators'!$B$15:$W$361, MATCH('O5 Details by Class &amp; Accounts'!BT$18, 'E2 Allocators'!$B$15:$W$15, 0),FALSE)*$E41), 0, VLOOKUP(VLOOKUP($A41, 'E4 TB Allocation Details'!$A$18:$L$214, MATCH("A &amp; G ID", 'E4 TB Allocation Details'!$A$18:$L$18, 0),FALSE), 'E2 Allocators'!$B$15:$W$361, MATCH('O5 Details by Class &amp; Accounts'!BT$18, 'E2 Allocators'!$B$15:$W$15, 0),FALSE)*$E41)</f>
        <v>0</v>
      </c>
      <c r="BU41" s="1321">
        <f>IF(ISERROR(VLOOKUP(VLOOKUP($A41, 'E4 TB Allocation Details'!$A$18:$L$214, MATCH("A &amp; G ID", 'E4 TB Allocation Details'!$A$18:$L$18, 0),FALSE), 'E2 Allocators'!$B$15:$W$361, MATCH('O5 Details by Class &amp; Accounts'!BU$18, 'E2 Allocators'!$B$15:$W$15, 0),FALSE)*$E41), 0, VLOOKUP(VLOOKUP($A41, 'E4 TB Allocation Details'!$A$18:$L$214, MATCH("A &amp; G ID", 'E4 TB Allocation Details'!$A$18:$L$18, 0),FALSE), 'E2 Allocators'!$B$15:$W$361, MATCH('O5 Details by Class &amp; Accounts'!BU$18, 'E2 Allocators'!$B$15:$W$15, 0),FALSE)*$E41)</f>
        <v>0</v>
      </c>
      <c r="BV41" s="1321">
        <f>IF(ISERROR(VLOOKUP(VLOOKUP($A41, 'E4 TB Allocation Details'!$A$18:$L$214, MATCH("A &amp; G ID", 'E4 TB Allocation Details'!$A$18:$L$18, 0),FALSE), 'E2 Allocators'!$B$15:$W$361, MATCH('O5 Details by Class &amp; Accounts'!BV$18, 'E2 Allocators'!$B$15:$W$15, 0),FALSE)*$E41), 0, VLOOKUP(VLOOKUP($A41, 'E4 TB Allocation Details'!$A$18:$L$214, MATCH("A &amp; G ID", 'E4 TB Allocation Details'!$A$18:$L$18, 0),FALSE), 'E2 Allocators'!$B$15:$W$361, MATCH('O5 Details by Class &amp; Accounts'!BV$18, 'E2 Allocators'!$B$15:$W$15, 0),FALSE)*$E41)</f>
        <v>0</v>
      </c>
      <c r="BW41" s="1321">
        <f>IF(ISERROR(VLOOKUP(VLOOKUP($A41, 'E4 TB Allocation Details'!$A$18:$L$214, MATCH("A &amp; G ID", 'E4 TB Allocation Details'!$A$18:$L$18, 0),FALSE), 'E2 Allocators'!$B$15:$W$361, MATCH('O5 Details by Class &amp; Accounts'!BW$18, 'E2 Allocators'!$B$15:$W$15, 0),FALSE)*$E41), 0, VLOOKUP(VLOOKUP($A41, 'E4 TB Allocation Details'!$A$18:$L$214, MATCH("A &amp; G ID", 'E4 TB Allocation Details'!$A$18:$L$18, 0),FALSE), 'E2 Allocators'!$B$15:$W$361, MATCH('O5 Details by Class &amp; Accounts'!BW$18, 'E2 Allocators'!$B$15:$W$15, 0),FALSE)*$E41)</f>
        <v>0</v>
      </c>
      <c r="BX41" s="1321">
        <f>IF(ISERROR(VLOOKUP(VLOOKUP($A41, 'E4 TB Allocation Details'!$A$18:$L$214, MATCH("A &amp; G ID", 'E4 TB Allocation Details'!$A$18:$L$18, 0),FALSE), 'E2 Allocators'!$B$15:$W$361, MATCH('O5 Details by Class &amp; Accounts'!BX$18, 'E2 Allocators'!$B$15:$W$15, 0),FALSE)*$E41), 0, VLOOKUP(VLOOKUP($A41, 'E4 TB Allocation Details'!$A$18:$L$214, MATCH("A &amp; G ID", 'E4 TB Allocation Details'!$A$18:$L$18, 0),FALSE), 'E2 Allocators'!$B$15:$W$361, MATCH('O5 Details by Class &amp; Accounts'!BX$18, 'E2 Allocators'!$B$15:$W$15, 0),FALSE)*$E41)</f>
        <v>0</v>
      </c>
      <c r="BY41" s="1321">
        <f>IF(ISERROR(VLOOKUP(VLOOKUP($A41, 'E4 TB Allocation Details'!$A$18:$L$214, MATCH("A &amp; G ID", 'E4 TB Allocation Details'!$A$18:$L$18, 0),FALSE), 'E2 Allocators'!$B$15:$W$361, MATCH('O5 Details by Class &amp; Accounts'!BY$18, 'E2 Allocators'!$B$15:$W$15, 0),FALSE)*$E41), 0, VLOOKUP(VLOOKUP($A41, 'E4 TB Allocation Details'!$A$18:$L$214, MATCH("A &amp; G ID", 'E4 TB Allocation Details'!$A$18:$L$18, 0),FALSE), 'E2 Allocators'!$B$15:$W$361, MATCH('O5 Details by Class &amp; Accounts'!BY$18, 'E2 Allocators'!$B$15:$W$15, 0),FALSE)*$E41)</f>
        <v>0</v>
      </c>
      <c r="BZ41" s="1321">
        <f>IF(ISERROR(VLOOKUP(VLOOKUP($A41, 'E4 TB Allocation Details'!$A$18:$L$214, MATCH("A &amp; G ID", 'E4 TB Allocation Details'!$A$18:$L$18, 0),FALSE), 'E2 Allocators'!$B$15:$W$361, MATCH('O5 Details by Class &amp; Accounts'!BZ$18, 'E2 Allocators'!$B$15:$W$15, 0),FALSE)*$E41), 0, VLOOKUP(VLOOKUP($A41, 'E4 TB Allocation Details'!$A$18:$L$214, MATCH("A &amp; G ID", 'E4 TB Allocation Details'!$A$18:$L$18, 0),FALSE), 'E2 Allocators'!$B$15:$W$361, MATCH('O5 Details by Class &amp; Accounts'!BZ$18, 'E2 Allocators'!$B$15:$W$15, 0),FALSE)*$E41)</f>
        <v>0</v>
      </c>
      <c r="CA41" s="1321">
        <f>IF(ISERROR(VLOOKUP(VLOOKUP($A41, 'E4 TB Allocation Details'!$A$18:$L$214, MATCH("A &amp; G ID", 'E4 TB Allocation Details'!$A$18:$L$18, 0),FALSE), 'E2 Allocators'!$B$15:$W$361, MATCH('O5 Details by Class &amp; Accounts'!CA$18, 'E2 Allocators'!$B$15:$W$15, 0),FALSE)*$E41), 0, VLOOKUP(VLOOKUP($A41, 'E4 TB Allocation Details'!$A$18:$L$214, MATCH("A &amp; G ID", 'E4 TB Allocation Details'!$A$18:$L$18, 0),FALSE), 'E2 Allocators'!$B$15:$W$361, MATCH('O5 Details by Class &amp; Accounts'!CA$18, 'E2 Allocators'!$B$15:$W$15, 0),FALSE)*$E41)</f>
        <v>0</v>
      </c>
      <c r="CB41" s="1321">
        <f>IF(ISERROR(VLOOKUP(VLOOKUP($A41, 'E4 TB Allocation Details'!$A$18:$L$214, MATCH("A &amp; G ID", 'E4 TB Allocation Details'!$A$18:$L$18, 0),FALSE), 'E2 Allocators'!$B$15:$W$361, MATCH('O5 Details by Class &amp; Accounts'!CB$18, 'E2 Allocators'!$B$15:$W$15, 0),FALSE)*$E41), 0, VLOOKUP(VLOOKUP($A41, 'E4 TB Allocation Details'!$A$18:$L$214, MATCH("A &amp; G ID", 'E4 TB Allocation Details'!$A$18:$L$18, 0),FALSE), 'E2 Allocators'!$B$15:$W$361, MATCH('O5 Details by Class &amp; Accounts'!CB$18, 'E2 Allocators'!$B$15:$W$15, 0),FALSE)*$E41)</f>
        <v>0</v>
      </c>
      <c r="CC41" s="1321">
        <f>IF(ISERROR(VLOOKUP(VLOOKUP($A41, 'E4 TB Allocation Details'!$A$18:$L$214, MATCH("A &amp; G ID", 'E4 TB Allocation Details'!$A$18:$L$18, 0),FALSE), 'E2 Allocators'!$B$15:$W$361, MATCH('O5 Details by Class &amp; Accounts'!CC$18, 'E2 Allocators'!$B$15:$W$15, 0),FALSE)*$E41), 0, VLOOKUP(VLOOKUP($A41, 'E4 TB Allocation Details'!$A$18:$L$214, MATCH("A &amp; G ID", 'E4 TB Allocation Details'!$A$18:$L$18, 0),FALSE), 'E2 Allocators'!$B$15:$W$361, MATCH('O5 Details by Class &amp; Accounts'!CC$18, 'E2 Allocators'!$B$15:$W$15, 0),FALSE)*$E41)</f>
        <v>0</v>
      </c>
      <c r="CD41" s="1321">
        <f>IF(ISERROR(VLOOKUP(VLOOKUP($A41, 'E4 TB Allocation Details'!$A$18:$L$214, MATCH("A &amp; G ID", 'E4 TB Allocation Details'!$A$18:$L$18, 0),FALSE), 'E2 Allocators'!$B$15:$W$361, MATCH('O5 Details by Class &amp; Accounts'!CD$18, 'E2 Allocators'!$B$15:$W$15, 0),FALSE)*$E41), 0, VLOOKUP(VLOOKUP($A41, 'E4 TB Allocation Details'!$A$18:$L$214, MATCH("A &amp; G ID", 'E4 TB Allocation Details'!$A$18:$L$18, 0),FALSE), 'E2 Allocators'!$B$15:$W$361, MATCH('O5 Details by Class &amp; Accounts'!CD$18, 'E2 Allocators'!$B$15:$W$15, 0),FALSE)*$E41)</f>
        <v>0</v>
      </c>
      <c r="CE41" s="1321">
        <f>IF(ISERROR(VLOOKUP(VLOOKUP($A41, 'E4 TB Allocation Details'!$A$18:$L$214, MATCH("A &amp; G ID", 'E4 TB Allocation Details'!$A$18:$L$18, 0),FALSE), 'E2 Allocators'!$B$15:$W$361, MATCH('O5 Details by Class &amp; Accounts'!CE$18, 'E2 Allocators'!$B$15:$W$15, 0),FALSE)*$E41), 0, VLOOKUP(VLOOKUP($A41, 'E4 TB Allocation Details'!$A$18:$L$214, MATCH("A &amp; G ID", 'E4 TB Allocation Details'!$A$18:$L$18, 0),FALSE), 'E2 Allocators'!$B$15:$W$361, MATCH('O5 Details by Class &amp; Accounts'!CE$18, 'E2 Allocators'!$B$15:$W$15, 0),FALSE)*$E41)</f>
        <v>0</v>
      </c>
      <c r="CF41" s="1321">
        <f>IF(ISERROR(VLOOKUP(VLOOKUP($A41, 'E4 TB Allocation Details'!$A$18:$L$214, MATCH("A &amp; G ID", 'E4 TB Allocation Details'!$A$18:$L$18, 0),FALSE), 'E2 Allocators'!$B$15:$W$361, MATCH('O5 Details by Class &amp; Accounts'!CF$18, 'E2 Allocators'!$B$15:$W$15, 0),FALSE)*$E41), 0, VLOOKUP(VLOOKUP($A41, 'E4 TB Allocation Details'!$A$18:$L$214, MATCH("A &amp; G ID", 'E4 TB Allocation Details'!$A$18:$L$18, 0),FALSE), 'E2 Allocators'!$B$15:$W$361, MATCH('O5 Details by Class &amp; Accounts'!CF$18, 'E2 Allocators'!$B$15:$W$15, 0),FALSE)*$E41)</f>
        <v>0</v>
      </c>
      <c r="CG41" s="1321">
        <f>IF(ISERROR(VLOOKUP(VLOOKUP($A41, 'E4 TB Allocation Details'!$A$18:$L$214, MATCH("A &amp; G ID", 'E4 TB Allocation Details'!$A$18:$L$18, 0),FALSE), 'E2 Allocators'!$B$15:$W$361, MATCH('O5 Details by Class &amp; Accounts'!CG$18, 'E2 Allocators'!$B$15:$W$15, 0),FALSE)*$E41), 0, VLOOKUP(VLOOKUP($A41, 'E4 TB Allocation Details'!$A$18:$L$214, MATCH("A &amp; G ID", 'E4 TB Allocation Details'!$A$18:$L$18, 0),FALSE), 'E2 Allocators'!$B$15:$W$361, MATCH('O5 Details by Class &amp; Accounts'!CG$18, 'E2 Allocators'!$B$15:$W$15, 0),FALSE)*$E41)</f>
        <v>0</v>
      </c>
      <c r="CH41" s="1321">
        <f>IF(ISERROR(VLOOKUP(VLOOKUP($A41, 'E4 TB Allocation Details'!$A$18:$L$214, MATCH("A &amp; G ID", 'E4 TB Allocation Details'!$A$18:$L$18, 0),FALSE), 'E2 Allocators'!$B$15:$W$361, MATCH('O5 Details by Class &amp; Accounts'!CH$18, 'E2 Allocators'!$B$15:$W$15, 0),FALSE)*$E41), 0, VLOOKUP(VLOOKUP($A41, 'E4 TB Allocation Details'!$A$18:$L$214, MATCH("A &amp; G ID", 'E4 TB Allocation Details'!$A$18:$L$18, 0),FALSE), 'E2 Allocators'!$B$15:$W$361, MATCH('O5 Details by Class &amp; Accounts'!CH$18, 'E2 Allocators'!$B$15:$W$15, 0),FALSE)*$E41)</f>
        <v>0</v>
      </c>
      <c r="CI41" s="1321">
        <f>IF(ISERROR(VLOOKUP(VLOOKUP($A41, 'E4 TB Allocation Details'!$A$18:$L$214, MATCH("A &amp; G ID", 'E4 TB Allocation Details'!$A$18:$L$18, 0),FALSE), 'E2 Allocators'!$B$15:$W$361, MATCH('O5 Details by Class &amp; Accounts'!CI$18, 'E2 Allocators'!$B$15:$W$15, 0),FALSE)*$E41), 0, VLOOKUP(VLOOKUP($A41, 'E4 TB Allocation Details'!$A$18:$L$214, MATCH("A &amp; G ID", 'E4 TB Allocation Details'!$A$18:$L$18, 0),FALSE), 'E2 Allocators'!$B$15:$W$361, MATCH('O5 Details by Class &amp; Accounts'!CI$18, 'E2 Allocators'!$B$15:$W$15, 0),FALSE)*$E41)</f>
        <v>0</v>
      </c>
      <c r="CJ41" s="1321">
        <f>IF(ISERROR(VLOOKUP(VLOOKUP($A41, 'E4 TB Allocation Details'!$A$18:$L$214, MATCH("A &amp; G ID", 'E4 TB Allocation Details'!$A$18:$L$18, 0),FALSE), 'E2 Allocators'!$B$15:$W$361, MATCH('O5 Details by Class &amp; Accounts'!CJ$18, 'E2 Allocators'!$B$15:$W$15, 0),FALSE)*$E41), 0, VLOOKUP(VLOOKUP($A41, 'E4 TB Allocation Details'!$A$18:$L$214, MATCH("A &amp; G ID", 'E4 TB Allocation Details'!$A$18:$L$18, 0),FALSE), 'E2 Allocators'!$B$15:$W$361, MATCH('O5 Details by Class &amp; Accounts'!CJ$18, 'E2 Allocators'!$B$15:$W$15, 0),FALSE)*$E41)</f>
        <v>0</v>
      </c>
      <c r="CK41" s="1321">
        <f>IF(ISERROR(VLOOKUP(VLOOKUP($A41, 'E4 TB Allocation Details'!$A$18:$L$214, MATCH("A &amp; G ID", 'E4 TB Allocation Details'!$A$18:$L$18, 0),FALSE), 'E2 Allocators'!$B$15:$W$361, MATCH('O5 Details by Class &amp; Accounts'!CK$18, 'E2 Allocators'!$B$15:$W$15, 0),FALSE)*$E41), 0, VLOOKUP(VLOOKUP($A41, 'E4 TB Allocation Details'!$A$18:$L$214, MATCH("A &amp; G ID", 'E4 TB Allocation Details'!$A$18:$L$18, 0),FALSE), 'E2 Allocators'!$B$15:$W$361, MATCH('O5 Details by Class &amp; Accounts'!CK$18, 'E2 Allocators'!$B$15:$W$15, 0),FALSE)*$E41)</f>
        <v>0</v>
      </c>
      <c r="CL41" s="1321">
        <f>IF(ISERROR(VLOOKUP(VLOOKUP($A41, 'E4 TB Allocation Details'!$A$18:$L$214, MATCH("A &amp; G ID", 'E4 TB Allocation Details'!$A$18:$L$18, 0),FALSE), 'E2 Allocators'!$B$15:$W$361, MATCH('O5 Details by Class &amp; Accounts'!CL$18, 'E2 Allocators'!$B$15:$W$15, 0),FALSE)*$E41), 0, VLOOKUP(VLOOKUP($A41, 'E4 TB Allocation Details'!$A$18:$L$214, MATCH("A &amp; G ID", 'E4 TB Allocation Details'!$A$18:$L$18, 0),FALSE), 'E2 Allocators'!$B$15:$W$361, MATCH('O5 Details by Class &amp; Accounts'!CL$18, 'E2 Allocators'!$B$15:$W$15, 0),FALSE)*$E41)</f>
        <v>0</v>
      </c>
      <c r="CM41" s="1321">
        <f>IF(ISERROR(VLOOKUP(VLOOKUP($A41, 'E4 TB Allocation Details'!$A$18:$L$214, MATCH("A &amp; G ID", 'E4 TB Allocation Details'!$A$18:$L$18, 0),FALSE), 'E2 Allocators'!$B$15:$W$361, MATCH('O5 Details by Class &amp; Accounts'!CM$18, 'E2 Allocators'!$B$15:$W$15, 0),FALSE)*$E41), 0, VLOOKUP(VLOOKUP($A41, 'E4 TB Allocation Details'!$A$18:$L$214, MATCH("A &amp; G ID", 'E4 TB Allocation Details'!$A$18:$L$18, 0),FALSE), 'E2 Allocators'!$B$15:$W$361, MATCH('O5 Details by Class &amp; Accounts'!CM$18, 'E2 Allocators'!$B$15:$W$15, 0),FALSE)*$E41)</f>
        <v>0</v>
      </c>
      <c r="CN41" s="1321">
        <f t="shared" si="5"/>
        <v>0</v>
      </c>
      <c r="CO41" s="1650">
        <f t="shared" si="4"/>
        <v>0</v>
      </c>
      <c r="CQ41" s="1898" t="e">
        <v>#N/A</v>
      </c>
    </row>
    <row r="42" spans="1:95" s="64" customFormat="1" ht="25.5">
      <c r="A42" s="1087" t="s">
        <v>831</v>
      </c>
      <c r="B42" s="1088" t="s">
        <v>367</v>
      </c>
      <c r="C42" s="1647">
        <f>IF(ISERROR(VLOOKUP($A42,'I3 TB Data'!$A$19:$H$484,MATCH('O5 Details by Class &amp; Accounts'!$C$18, 'I3 TB Data'!$A$19:$H$19,0),0)), 0, VLOOKUP($A42,'I3 TB Data'!$A$19:$H$484,MATCH('O5 Details by Class &amp; Accounts'!$C$18,'I3 TB Data'!$A$19:$H$19,0),0))</f>
        <v>0</v>
      </c>
      <c r="D42" s="1648">
        <f>'I4 BO ASSETS'!E39</f>
        <v>0</v>
      </c>
      <c r="E42" s="1647">
        <f t="shared" si="6"/>
        <v>0</v>
      </c>
      <c r="F42" s="1649">
        <f>IF(ISERROR(VLOOKUP($A42, 'E1 Categorization'!A33:E124, MATCH("Customer Component", 'E1 Categorization'!$A$33:$E$33,0), 0)), 0, IF(VLOOKUP($A42, 'E1 Categorization'!A33:E124, MATCH("Customer Component", 'E1 Categorization'!$A$33:$E$33,0), 0)=0, 'O5 Details by Class &amp; Accounts'!$E42, IF(AND(VLOOKUP($A42, 'E1 Categorization'!A33:E124, MATCH("Customer Component", 'E1 Categorization'!$A$33:$E$33,0), 0) &gt;0, VLOOKUP($A42, 'E1 Categorization'!A33:E124, MATCH("Customer Component", 'E1 Categorization'!$A$33:$E$33,0), 0)&lt;1), 'O5 Details by Class &amp; Accounts'!$E42*(1-VLOOKUP($A42, 'E1 Categorization'!A33:E124, MATCH("Customer Component", 'E1 Categorization'!$A$33:$E$33,0), 0)), 0)))</f>
        <v>0</v>
      </c>
      <c r="G42" s="1649">
        <f>IF(ISERROR(VLOOKUP($A42, 'E1 Categorization'!A33:E124, MATCH("Customer Component", 'E1 Categorization'!$A$33:$E$33,0), 0)),0, IF(VLOOKUP($A42, 'E1 Categorization'!A33:E124, MATCH("Customer Component", 'E1 Categorization'!$A$33:$E$33,0), 0)=0, 0, IF(AND(VLOOKUP($A42, 'E1 Categorization'!A33:E124, MATCH("Customer Component", 'E1 Categorization'!$A$33:$E$33,0), 0) &gt;0, VLOOKUP($A42, 'E1 Categorization'!A33:E124, MATCH("Customer Component", 'E1 Categorization'!$A$33:$E$33,0), 0)&lt;1), 'O5 Details by Class &amp; Accounts'!$E42*(VLOOKUP($A42, 'E1 Categorization'!A33:E124, MATCH("Customer Component", 'E1 Categorization'!$A$33:$E$33,0), 0)), 'O5 Details by Class &amp; Accounts'!$E42)))</f>
        <v>0</v>
      </c>
      <c r="H42" s="1321">
        <f t="shared" si="0"/>
        <v>0</v>
      </c>
      <c r="I42" s="1321">
        <f>IF(ISERROR(VLOOKUP(VLOOKUP($A42, 'E4 TB Allocation Details'!$A$18:$L$214, MATCH("Demand ID", 'E4 TB Allocation Details'!$A$18:$L$18, 0),FALSE), 'E2 Allocators'!$B$15:$W$361, MATCH('O5 Details by Class &amp; Accounts'!I$18, 'E2 Allocators'!$B$15:$W$15, 0),FALSE)*$F42), 0, VLOOKUP(VLOOKUP($A42, 'E4 TB Allocation Details'!$A$18:$L$214, MATCH("Demand ID", 'E4 TB Allocation Details'!$A$18:$L$18, 0),FALSE), 'E2 Allocators'!$B$15:$W$361, MATCH('O5 Details by Class &amp; Accounts'!I$18, 'E2 Allocators'!$B$15:$W$15, 0),FALSE)*$F42)</f>
        <v>0</v>
      </c>
      <c r="J42" s="1321">
        <f>IF(ISERROR(VLOOKUP(VLOOKUP($A42, 'E4 TB Allocation Details'!$A$18:$L$214, MATCH("Demand ID", 'E4 TB Allocation Details'!$A$18:$L$18, 0),FALSE), 'E2 Allocators'!$B$15:$W$361, MATCH('O5 Details by Class &amp; Accounts'!J$18, 'E2 Allocators'!$B$15:$W$15, 0),FALSE)*$F42), 0, VLOOKUP(VLOOKUP($A42, 'E4 TB Allocation Details'!$A$18:$L$214, MATCH("Demand ID", 'E4 TB Allocation Details'!$A$18:$L$18, 0),FALSE), 'E2 Allocators'!$B$15:$W$361, MATCH('O5 Details by Class &amp; Accounts'!J$18, 'E2 Allocators'!$B$15:$W$15, 0),FALSE)*$F42)</f>
        <v>0</v>
      </c>
      <c r="K42" s="1321">
        <f>IF(ISERROR(VLOOKUP(VLOOKUP($A42, 'E4 TB Allocation Details'!$A$18:$L$214, MATCH("Demand ID", 'E4 TB Allocation Details'!$A$18:$L$18, 0),FALSE), 'E2 Allocators'!$B$15:$W$361, MATCH('O5 Details by Class &amp; Accounts'!K$18, 'E2 Allocators'!$B$15:$W$15, 0),FALSE)*$F42), 0, VLOOKUP(VLOOKUP($A42, 'E4 TB Allocation Details'!$A$18:$L$214, MATCH("Demand ID", 'E4 TB Allocation Details'!$A$18:$L$18, 0),FALSE), 'E2 Allocators'!$B$15:$W$361, MATCH('O5 Details by Class &amp; Accounts'!K$18, 'E2 Allocators'!$B$15:$W$15, 0),FALSE)*$F42)</f>
        <v>0</v>
      </c>
      <c r="L42" s="1321">
        <f>IF(ISERROR(VLOOKUP(VLOOKUP($A42, 'E4 TB Allocation Details'!$A$18:$L$214, MATCH("Demand ID", 'E4 TB Allocation Details'!$A$18:$L$18, 0),FALSE), 'E2 Allocators'!$B$15:$W$361, MATCH('O5 Details by Class &amp; Accounts'!L$18, 'E2 Allocators'!$B$15:$W$15, 0),FALSE)*$F42), 0, VLOOKUP(VLOOKUP($A42, 'E4 TB Allocation Details'!$A$18:$L$214, MATCH("Demand ID", 'E4 TB Allocation Details'!$A$18:$L$18, 0),FALSE), 'E2 Allocators'!$B$15:$W$361, MATCH('O5 Details by Class &amp; Accounts'!L$18, 'E2 Allocators'!$B$15:$W$15, 0),FALSE)*$F42)</f>
        <v>0</v>
      </c>
      <c r="M42" s="1321">
        <f>IF(ISERROR(VLOOKUP(VLOOKUP($A42, 'E4 TB Allocation Details'!$A$18:$L$214, MATCH("Demand ID", 'E4 TB Allocation Details'!$A$18:$L$18, 0),FALSE), 'E2 Allocators'!$B$15:$W$361, MATCH('O5 Details by Class &amp; Accounts'!M$18, 'E2 Allocators'!$B$15:$W$15, 0),FALSE)*$F42), 0, VLOOKUP(VLOOKUP($A42, 'E4 TB Allocation Details'!$A$18:$L$214, MATCH("Demand ID", 'E4 TB Allocation Details'!$A$18:$L$18, 0),FALSE), 'E2 Allocators'!$B$15:$W$361, MATCH('O5 Details by Class &amp; Accounts'!M$18, 'E2 Allocators'!$B$15:$W$15, 0),FALSE)*$F42)</f>
        <v>0</v>
      </c>
      <c r="N42" s="1321">
        <f>IF(ISERROR(VLOOKUP(VLOOKUP($A42, 'E4 TB Allocation Details'!$A$18:$L$214, MATCH("Demand ID", 'E4 TB Allocation Details'!$A$18:$L$18, 0),FALSE), 'E2 Allocators'!$B$15:$W$361, MATCH('O5 Details by Class &amp; Accounts'!N$18, 'E2 Allocators'!$B$15:$W$15, 0),FALSE)*$F42), 0, VLOOKUP(VLOOKUP($A42, 'E4 TB Allocation Details'!$A$18:$L$214, MATCH("Demand ID", 'E4 TB Allocation Details'!$A$18:$L$18, 0),FALSE), 'E2 Allocators'!$B$15:$W$361, MATCH('O5 Details by Class &amp; Accounts'!N$18, 'E2 Allocators'!$B$15:$W$15, 0),FALSE)*$F42)</f>
        <v>0</v>
      </c>
      <c r="O42" s="1321">
        <f>IF(ISERROR(VLOOKUP(VLOOKUP($A42, 'E4 TB Allocation Details'!$A$18:$L$214, MATCH("Demand ID", 'E4 TB Allocation Details'!$A$18:$L$18, 0),FALSE), 'E2 Allocators'!$B$15:$W$361, MATCH('O5 Details by Class &amp; Accounts'!O$18, 'E2 Allocators'!$B$15:$W$15, 0),FALSE)*$F42), 0, VLOOKUP(VLOOKUP($A42, 'E4 TB Allocation Details'!$A$18:$L$214, MATCH("Demand ID", 'E4 TB Allocation Details'!$A$18:$L$18, 0),FALSE), 'E2 Allocators'!$B$15:$W$361, MATCH('O5 Details by Class &amp; Accounts'!O$18, 'E2 Allocators'!$B$15:$W$15, 0),FALSE)*$F42)</f>
        <v>0</v>
      </c>
      <c r="P42" s="1321">
        <f>IF(ISERROR(VLOOKUP(VLOOKUP($A42, 'E4 TB Allocation Details'!$A$18:$L$214, MATCH("Demand ID", 'E4 TB Allocation Details'!$A$18:$L$18, 0),FALSE), 'E2 Allocators'!$B$15:$W$361, MATCH('O5 Details by Class &amp; Accounts'!P$18, 'E2 Allocators'!$B$15:$W$15, 0),FALSE)*$F42), 0, VLOOKUP(VLOOKUP($A42, 'E4 TB Allocation Details'!$A$18:$L$214, MATCH("Demand ID", 'E4 TB Allocation Details'!$A$18:$L$18, 0),FALSE), 'E2 Allocators'!$B$15:$W$361, MATCH('O5 Details by Class &amp; Accounts'!P$18, 'E2 Allocators'!$B$15:$W$15, 0),FALSE)*$F42)</f>
        <v>0</v>
      </c>
      <c r="Q42" s="1321">
        <f>IF(ISERROR(VLOOKUP(VLOOKUP($A42, 'E4 TB Allocation Details'!$A$18:$L$214, MATCH("Demand ID", 'E4 TB Allocation Details'!$A$18:$L$18, 0),FALSE), 'E2 Allocators'!$B$15:$W$361, MATCH('O5 Details by Class &amp; Accounts'!Q$18, 'E2 Allocators'!$B$15:$W$15, 0),FALSE)*$F42), 0, VLOOKUP(VLOOKUP($A42, 'E4 TB Allocation Details'!$A$18:$L$214, MATCH("Demand ID", 'E4 TB Allocation Details'!$A$18:$L$18, 0),FALSE), 'E2 Allocators'!$B$15:$W$361, MATCH('O5 Details by Class &amp; Accounts'!Q$18, 'E2 Allocators'!$B$15:$W$15, 0),FALSE)*$F42)</f>
        <v>0</v>
      </c>
      <c r="R42" s="1321">
        <f>IF(ISERROR(VLOOKUP(VLOOKUP($A42, 'E4 TB Allocation Details'!$A$18:$L$214, MATCH("Demand ID", 'E4 TB Allocation Details'!$A$18:$L$18, 0),FALSE), 'E2 Allocators'!$B$15:$W$361, MATCH('O5 Details by Class &amp; Accounts'!R$18, 'E2 Allocators'!$B$15:$W$15, 0),FALSE)*$F42), 0, VLOOKUP(VLOOKUP($A42, 'E4 TB Allocation Details'!$A$18:$L$214, MATCH("Demand ID", 'E4 TB Allocation Details'!$A$18:$L$18, 0),FALSE), 'E2 Allocators'!$B$15:$W$361, MATCH('O5 Details by Class &amp; Accounts'!R$18, 'E2 Allocators'!$B$15:$W$15, 0),FALSE)*$F42)</f>
        <v>0</v>
      </c>
      <c r="S42" s="1321">
        <f>IF(ISERROR(VLOOKUP(VLOOKUP($A42, 'E4 TB Allocation Details'!$A$18:$L$214, MATCH("Demand ID", 'E4 TB Allocation Details'!$A$18:$L$18, 0),FALSE), 'E2 Allocators'!$B$15:$W$361, MATCH('O5 Details by Class &amp; Accounts'!S$18, 'E2 Allocators'!$B$15:$W$15, 0),FALSE)*$F42), 0, VLOOKUP(VLOOKUP($A42, 'E4 TB Allocation Details'!$A$18:$L$214, MATCH("Demand ID", 'E4 TB Allocation Details'!$A$18:$L$18, 0),FALSE), 'E2 Allocators'!$B$15:$W$361, MATCH('O5 Details by Class &amp; Accounts'!S$18, 'E2 Allocators'!$B$15:$W$15, 0),FALSE)*$F42)</f>
        <v>0</v>
      </c>
      <c r="T42" s="1321">
        <f>IF(ISERROR(VLOOKUP(VLOOKUP($A42, 'E4 TB Allocation Details'!$A$18:$L$214, MATCH("Demand ID", 'E4 TB Allocation Details'!$A$18:$L$18, 0),FALSE), 'E2 Allocators'!$B$15:$W$361, MATCH('O5 Details by Class &amp; Accounts'!T$18, 'E2 Allocators'!$B$15:$W$15, 0),FALSE)*$F42), 0, VLOOKUP(VLOOKUP($A42, 'E4 TB Allocation Details'!$A$18:$L$214, MATCH("Demand ID", 'E4 TB Allocation Details'!$A$18:$L$18, 0),FALSE), 'E2 Allocators'!$B$15:$W$361, MATCH('O5 Details by Class &amp; Accounts'!T$18, 'E2 Allocators'!$B$15:$W$15, 0),FALSE)*$F42)</f>
        <v>0</v>
      </c>
      <c r="U42" s="1321">
        <f>IF(ISERROR(VLOOKUP(VLOOKUP($A42, 'E4 TB Allocation Details'!$A$18:$L$214, MATCH("Demand ID", 'E4 TB Allocation Details'!$A$18:$L$18, 0),FALSE), 'E2 Allocators'!$B$15:$W$361, MATCH('O5 Details by Class &amp; Accounts'!U$18, 'E2 Allocators'!$B$15:$W$15, 0),FALSE)*$F42), 0, VLOOKUP(VLOOKUP($A42, 'E4 TB Allocation Details'!$A$18:$L$214, MATCH("Demand ID", 'E4 TB Allocation Details'!$A$18:$L$18, 0),FALSE), 'E2 Allocators'!$B$15:$W$361, MATCH('O5 Details by Class &amp; Accounts'!U$18, 'E2 Allocators'!$B$15:$W$15, 0),FALSE)*$F42)</f>
        <v>0</v>
      </c>
      <c r="V42" s="1321">
        <f>IF(ISERROR(VLOOKUP(VLOOKUP($A42, 'E4 TB Allocation Details'!$A$18:$L$214, MATCH("Demand ID", 'E4 TB Allocation Details'!$A$18:$L$18, 0),FALSE), 'E2 Allocators'!$B$15:$W$361, MATCH('O5 Details by Class &amp; Accounts'!V$18, 'E2 Allocators'!$B$15:$W$15, 0),FALSE)*$F42), 0, VLOOKUP(VLOOKUP($A42, 'E4 TB Allocation Details'!$A$18:$L$214, MATCH("Demand ID", 'E4 TB Allocation Details'!$A$18:$L$18, 0),FALSE), 'E2 Allocators'!$B$15:$W$361, MATCH('O5 Details by Class &amp; Accounts'!V$18, 'E2 Allocators'!$B$15:$W$15, 0),FALSE)*$F42)</f>
        <v>0</v>
      </c>
      <c r="W42" s="1321">
        <f>IF(ISERROR(VLOOKUP(VLOOKUP($A42, 'E4 TB Allocation Details'!$A$18:$L$214, MATCH("Demand ID", 'E4 TB Allocation Details'!$A$18:$L$18, 0),FALSE), 'E2 Allocators'!$B$15:$W$361, MATCH('O5 Details by Class &amp; Accounts'!W$18, 'E2 Allocators'!$B$15:$W$15, 0),FALSE)*$F42), 0, VLOOKUP(VLOOKUP($A42, 'E4 TB Allocation Details'!$A$18:$L$214, MATCH("Demand ID", 'E4 TB Allocation Details'!$A$18:$L$18, 0),FALSE), 'E2 Allocators'!$B$15:$W$361, MATCH('O5 Details by Class &amp; Accounts'!W$18, 'E2 Allocators'!$B$15:$W$15, 0),FALSE)*$F42)</f>
        <v>0</v>
      </c>
      <c r="X42" s="1321">
        <f>IF(ISERROR(VLOOKUP(VLOOKUP($A42, 'E4 TB Allocation Details'!$A$18:$L$214, MATCH("Demand ID", 'E4 TB Allocation Details'!$A$18:$L$18, 0),FALSE), 'E2 Allocators'!$B$15:$W$361, MATCH('O5 Details by Class &amp; Accounts'!X$18, 'E2 Allocators'!$B$15:$W$15, 0),FALSE)*$F42), 0, VLOOKUP(VLOOKUP($A42, 'E4 TB Allocation Details'!$A$18:$L$214, MATCH("Demand ID", 'E4 TB Allocation Details'!$A$18:$L$18, 0),FALSE), 'E2 Allocators'!$B$15:$W$361, MATCH('O5 Details by Class &amp; Accounts'!X$18, 'E2 Allocators'!$B$15:$W$15, 0),FALSE)*$F42)</f>
        <v>0</v>
      </c>
      <c r="Y42" s="1321">
        <f>IF(ISERROR(VLOOKUP(VLOOKUP($A42, 'E4 TB Allocation Details'!$A$18:$L$214, MATCH("Demand ID", 'E4 TB Allocation Details'!$A$18:$L$18, 0),FALSE), 'E2 Allocators'!$B$15:$W$361, MATCH('O5 Details by Class &amp; Accounts'!Y$18, 'E2 Allocators'!$B$15:$W$15, 0),FALSE)*$F42), 0, VLOOKUP(VLOOKUP($A42, 'E4 TB Allocation Details'!$A$18:$L$214, MATCH("Demand ID", 'E4 TB Allocation Details'!$A$18:$L$18, 0),FALSE), 'E2 Allocators'!$B$15:$W$361, MATCH('O5 Details by Class &amp; Accounts'!Y$18, 'E2 Allocators'!$B$15:$W$15, 0),FALSE)*$F42)</f>
        <v>0</v>
      </c>
      <c r="Z42" s="1321">
        <f>IF(ISERROR(VLOOKUP(VLOOKUP($A42, 'E4 TB Allocation Details'!$A$18:$L$214, MATCH("Demand ID", 'E4 TB Allocation Details'!$A$18:$L$18, 0),FALSE), 'E2 Allocators'!$B$15:$W$361, MATCH('O5 Details by Class &amp; Accounts'!Z$18, 'E2 Allocators'!$B$15:$W$15, 0),FALSE)*$F42), 0, VLOOKUP(VLOOKUP($A42, 'E4 TB Allocation Details'!$A$18:$L$214, MATCH("Demand ID", 'E4 TB Allocation Details'!$A$18:$L$18, 0),FALSE), 'E2 Allocators'!$B$15:$W$361, MATCH('O5 Details by Class &amp; Accounts'!Z$18, 'E2 Allocators'!$B$15:$W$15, 0),FALSE)*$F42)</f>
        <v>0</v>
      </c>
      <c r="AA42" s="1321">
        <f>IF(ISERROR(VLOOKUP(VLOOKUP($A42, 'E4 TB Allocation Details'!$A$18:$L$214, MATCH("Demand ID", 'E4 TB Allocation Details'!$A$18:$L$18, 0),FALSE), 'E2 Allocators'!$B$15:$W$361, MATCH('O5 Details by Class &amp; Accounts'!AA$18, 'E2 Allocators'!$B$15:$W$15, 0),FALSE)*$F42), 0, VLOOKUP(VLOOKUP($A42, 'E4 TB Allocation Details'!$A$18:$L$214, MATCH("Demand ID", 'E4 TB Allocation Details'!$A$18:$L$18, 0),FALSE), 'E2 Allocators'!$B$15:$W$361, MATCH('O5 Details by Class &amp; Accounts'!AA$18, 'E2 Allocators'!$B$15:$W$15, 0),FALSE)*$F42)</f>
        <v>0</v>
      </c>
      <c r="AB42" s="1321">
        <f>IF(ISERROR(VLOOKUP(VLOOKUP($A42, 'E4 TB Allocation Details'!$A$18:$L$214, MATCH("Demand ID", 'E4 TB Allocation Details'!$A$18:$L$18, 0),FALSE), 'E2 Allocators'!$B$15:$W$361, MATCH('O5 Details by Class &amp; Accounts'!AB$18, 'E2 Allocators'!$B$15:$W$15, 0),FALSE)*$F42), 0, VLOOKUP(VLOOKUP($A42, 'E4 TB Allocation Details'!$A$18:$L$214, MATCH("Demand ID", 'E4 TB Allocation Details'!$A$18:$L$18, 0),FALSE), 'E2 Allocators'!$B$15:$W$361, MATCH('O5 Details by Class &amp; Accounts'!AB$18, 'E2 Allocators'!$B$15:$W$15, 0),FALSE)*$F42)</f>
        <v>0</v>
      </c>
      <c r="AC42" s="1321">
        <f t="shared" si="1"/>
        <v>0</v>
      </c>
      <c r="AD42" s="1321">
        <f>IF(ISERROR(VLOOKUP(VLOOKUP($A42, 'E4 TB Allocation Details'!$A$18:$L$214, MATCH("Customer ID", 'E4 TB Allocation Details'!$A$18:$L$18, 0),FALSE), 'E2 Allocators'!$B$15:$W$361, MATCH('O5 Details by Class &amp; Accounts'!AD$18, 'E2 Allocators'!$B$15:$W$15, 0),FALSE)*$G42), 0, VLOOKUP(VLOOKUP($A42, 'E4 TB Allocation Details'!$A$18:$L$214, MATCH("Customer ID", 'E4 TB Allocation Details'!$A$18:$L$18, 0),FALSE), 'E2 Allocators'!$B$15:$W$361, MATCH('O5 Details by Class &amp; Accounts'!AD$18, 'E2 Allocators'!$B$15:$W$15, 0),FALSE)*$G42)</f>
        <v>0</v>
      </c>
      <c r="AE42" s="1321">
        <f>IF(ISERROR(VLOOKUP(VLOOKUP($A42, 'E4 TB Allocation Details'!$A$18:$L$214, MATCH("Customer ID", 'E4 TB Allocation Details'!$A$18:$L$18, 0),FALSE), 'E2 Allocators'!$B$15:$W$361, MATCH('O5 Details by Class &amp; Accounts'!AE$18, 'E2 Allocators'!$B$15:$W$15, 0),FALSE)*$G42), 0, VLOOKUP(VLOOKUP($A42, 'E4 TB Allocation Details'!$A$18:$L$214, MATCH("Customer ID", 'E4 TB Allocation Details'!$A$18:$L$18, 0),FALSE), 'E2 Allocators'!$B$15:$W$361, MATCH('O5 Details by Class &amp; Accounts'!AE$18, 'E2 Allocators'!$B$15:$W$15, 0),FALSE)*$G42)</f>
        <v>0</v>
      </c>
      <c r="AF42" s="1321">
        <f>IF(ISERROR(VLOOKUP(VLOOKUP($A42, 'E4 TB Allocation Details'!$A$18:$L$214, MATCH("Customer ID", 'E4 TB Allocation Details'!$A$18:$L$18, 0),FALSE), 'E2 Allocators'!$B$15:$W$361, MATCH('O5 Details by Class &amp; Accounts'!AF$18, 'E2 Allocators'!$B$15:$W$15, 0),FALSE)*$G42), 0, VLOOKUP(VLOOKUP($A42, 'E4 TB Allocation Details'!$A$18:$L$214, MATCH("Customer ID", 'E4 TB Allocation Details'!$A$18:$L$18, 0),FALSE), 'E2 Allocators'!$B$15:$W$361, MATCH('O5 Details by Class &amp; Accounts'!AF$18, 'E2 Allocators'!$B$15:$W$15, 0),FALSE)*$G42)</f>
        <v>0</v>
      </c>
      <c r="AG42" s="1321">
        <f>IF(ISERROR(VLOOKUP(VLOOKUP($A42, 'E4 TB Allocation Details'!$A$18:$L$214, MATCH("Customer ID", 'E4 TB Allocation Details'!$A$18:$L$18, 0),FALSE), 'E2 Allocators'!$B$15:$W$361, MATCH('O5 Details by Class &amp; Accounts'!AG$18, 'E2 Allocators'!$B$15:$W$15, 0),FALSE)*$G42), 0, VLOOKUP(VLOOKUP($A42, 'E4 TB Allocation Details'!$A$18:$L$214, MATCH("Customer ID", 'E4 TB Allocation Details'!$A$18:$L$18, 0),FALSE), 'E2 Allocators'!$B$15:$W$361, MATCH('O5 Details by Class &amp; Accounts'!AG$18, 'E2 Allocators'!$B$15:$W$15, 0),FALSE)*$G42)</f>
        <v>0</v>
      </c>
      <c r="AH42" s="1321">
        <f>IF(ISERROR(VLOOKUP(VLOOKUP($A42, 'E4 TB Allocation Details'!$A$18:$L$214, MATCH("Customer ID", 'E4 TB Allocation Details'!$A$18:$L$18, 0),FALSE), 'E2 Allocators'!$B$15:$W$361, MATCH('O5 Details by Class &amp; Accounts'!AH$18, 'E2 Allocators'!$B$15:$W$15, 0),FALSE)*$G42), 0, VLOOKUP(VLOOKUP($A42, 'E4 TB Allocation Details'!$A$18:$L$214, MATCH("Customer ID", 'E4 TB Allocation Details'!$A$18:$L$18, 0),FALSE), 'E2 Allocators'!$B$15:$W$361, MATCH('O5 Details by Class &amp; Accounts'!AH$18, 'E2 Allocators'!$B$15:$W$15, 0),FALSE)*$G42)</f>
        <v>0</v>
      </c>
      <c r="AI42" s="1321">
        <f>IF(ISERROR(VLOOKUP(VLOOKUP($A42, 'E4 TB Allocation Details'!$A$18:$L$214, MATCH("Customer ID", 'E4 TB Allocation Details'!$A$18:$L$18, 0),FALSE), 'E2 Allocators'!$B$15:$W$361, MATCH('O5 Details by Class &amp; Accounts'!AI$18, 'E2 Allocators'!$B$15:$W$15, 0),FALSE)*$G42), 0, VLOOKUP(VLOOKUP($A42, 'E4 TB Allocation Details'!$A$18:$L$214, MATCH("Customer ID", 'E4 TB Allocation Details'!$A$18:$L$18, 0),FALSE), 'E2 Allocators'!$B$15:$W$361, MATCH('O5 Details by Class &amp; Accounts'!AI$18, 'E2 Allocators'!$B$15:$W$15, 0),FALSE)*$G42)</f>
        <v>0</v>
      </c>
      <c r="AJ42" s="1321">
        <f>IF(ISERROR(VLOOKUP(VLOOKUP($A42, 'E4 TB Allocation Details'!$A$18:$L$214, MATCH("Customer ID", 'E4 TB Allocation Details'!$A$18:$L$18, 0),FALSE), 'E2 Allocators'!$B$15:$W$361, MATCH('O5 Details by Class &amp; Accounts'!AJ$18, 'E2 Allocators'!$B$15:$W$15, 0),FALSE)*$G42), 0, VLOOKUP(VLOOKUP($A42, 'E4 TB Allocation Details'!$A$18:$L$214, MATCH("Customer ID", 'E4 TB Allocation Details'!$A$18:$L$18, 0),FALSE), 'E2 Allocators'!$B$15:$W$361, MATCH('O5 Details by Class &amp; Accounts'!AJ$18, 'E2 Allocators'!$B$15:$W$15, 0),FALSE)*$G42)</f>
        <v>0</v>
      </c>
      <c r="AK42" s="1321">
        <f>IF(ISERROR(VLOOKUP(VLOOKUP($A42, 'E4 TB Allocation Details'!$A$18:$L$214, MATCH("Customer ID", 'E4 TB Allocation Details'!$A$18:$L$18, 0),FALSE), 'E2 Allocators'!$B$15:$W$361, MATCH('O5 Details by Class &amp; Accounts'!AK$18, 'E2 Allocators'!$B$15:$W$15, 0),FALSE)*$G42), 0, VLOOKUP(VLOOKUP($A42, 'E4 TB Allocation Details'!$A$18:$L$214, MATCH("Customer ID", 'E4 TB Allocation Details'!$A$18:$L$18, 0),FALSE), 'E2 Allocators'!$B$15:$W$361, MATCH('O5 Details by Class &amp; Accounts'!AK$18, 'E2 Allocators'!$B$15:$W$15, 0),FALSE)*$G42)</f>
        <v>0</v>
      </c>
      <c r="AL42" s="1321">
        <f>IF(ISERROR(VLOOKUP(VLOOKUP($A42, 'E4 TB Allocation Details'!$A$18:$L$214, MATCH("Customer ID", 'E4 TB Allocation Details'!$A$18:$L$18, 0),FALSE), 'E2 Allocators'!$B$15:$W$361, MATCH('O5 Details by Class &amp; Accounts'!AL$18, 'E2 Allocators'!$B$15:$W$15, 0),FALSE)*$G42), 0, VLOOKUP(VLOOKUP($A42, 'E4 TB Allocation Details'!$A$18:$L$214, MATCH("Customer ID", 'E4 TB Allocation Details'!$A$18:$L$18, 0),FALSE), 'E2 Allocators'!$B$15:$W$361, MATCH('O5 Details by Class &amp; Accounts'!AL$18, 'E2 Allocators'!$B$15:$W$15, 0),FALSE)*$G42)</f>
        <v>0</v>
      </c>
      <c r="AM42" s="1321">
        <f>IF(ISERROR(VLOOKUP(VLOOKUP($A42, 'E4 TB Allocation Details'!$A$18:$L$214, MATCH("Customer ID", 'E4 TB Allocation Details'!$A$18:$L$18, 0),FALSE), 'E2 Allocators'!$B$15:$W$361, MATCH('O5 Details by Class &amp; Accounts'!AM$18, 'E2 Allocators'!$B$15:$W$15, 0),FALSE)*$G42), 0, VLOOKUP(VLOOKUP($A42, 'E4 TB Allocation Details'!$A$18:$L$214, MATCH("Customer ID", 'E4 TB Allocation Details'!$A$18:$L$18, 0),FALSE), 'E2 Allocators'!$B$15:$W$361, MATCH('O5 Details by Class &amp; Accounts'!AM$18, 'E2 Allocators'!$B$15:$W$15, 0),FALSE)*$G42)</f>
        <v>0</v>
      </c>
      <c r="AN42" s="1321">
        <f>IF(ISERROR(VLOOKUP(VLOOKUP($A42, 'E4 TB Allocation Details'!$A$18:$L$214, MATCH("Customer ID", 'E4 TB Allocation Details'!$A$18:$L$18, 0),FALSE), 'E2 Allocators'!$B$15:$W$361, MATCH('O5 Details by Class &amp; Accounts'!AN$18, 'E2 Allocators'!$B$15:$W$15, 0),FALSE)*$G42), 0, VLOOKUP(VLOOKUP($A42, 'E4 TB Allocation Details'!$A$18:$L$214, MATCH("Customer ID", 'E4 TB Allocation Details'!$A$18:$L$18, 0),FALSE), 'E2 Allocators'!$B$15:$W$361, MATCH('O5 Details by Class &amp; Accounts'!AN$18, 'E2 Allocators'!$B$15:$W$15, 0),FALSE)*$G42)</f>
        <v>0</v>
      </c>
      <c r="AO42" s="1321">
        <f>IF(ISERROR(VLOOKUP(VLOOKUP($A42, 'E4 TB Allocation Details'!$A$18:$L$214, MATCH("Customer ID", 'E4 TB Allocation Details'!$A$18:$L$18, 0),FALSE), 'E2 Allocators'!$B$15:$W$361, MATCH('O5 Details by Class &amp; Accounts'!AO$18, 'E2 Allocators'!$B$15:$W$15, 0),FALSE)*$G42), 0, VLOOKUP(VLOOKUP($A42, 'E4 TB Allocation Details'!$A$18:$L$214, MATCH("Customer ID", 'E4 TB Allocation Details'!$A$18:$L$18, 0),FALSE), 'E2 Allocators'!$B$15:$W$361, MATCH('O5 Details by Class &amp; Accounts'!AO$18, 'E2 Allocators'!$B$15:$W$15, 0),FALSE)*$G42)</f>
        <v>0</v>
      </c>
      <c r="AP42" s="1321">
        <f>IF(ISERROR(VLOOKUP(VLOOKUP($A42, 'E4 TB Allocation Details'!$A$18:$L$214, MATCH("Customer ID", 'E4 TB Allocation Details'!$A$18:$L$18, 0),FALSE), 'E2 Allocators'!$B$15:$W$361, MATCH('O5 Details by Class &amp; Accounts'!AP$18, 'E2 Allocators'!$B$15:$W$15, 0),FALSE)*$G42), 0, VLOOKUP(VLOOKUP($A42, 'E4 TB Allocation Details'!$A$18:$L$214, MATCH("Customer ID", 'E4 TB Allocation Details'!$A$18:$L$18, 0),FALSE), 'E2 Allocators'!$B$15:$W$361, MATCH('O5 Details by Class &amp; Accounts'!AP$18, 'E2 Allocators'!$B$15:$W$15, 0),FALSE)*$G42)</f>
        <v>0</v>
      </c>
      <c r="AQ42" s="1321">
        <f>IF(ISERROR(VLOOKUP(VLOOKUP($A42, 'E4 TB Allocation Details'!$A$18:$L$214, MATCH("Customer ID", 'E4 TB Allocation Details'!$A$18:$L$18, 0),FALSE), 'E2 Allocators'!$B$15:$W$361, MATCH('O5 Details by Class &amp; Accounts'!AQ$18, 'E2 Allocators'!$B$15:$W$15, 0),FALSE)*$G42), 0, VLOOKUP(VLOOKUP($A42, 'E4 TB Allocation Details'!$A$18:$L$214, MATCH("Customer ID", 'E4 TB Allocation Details'!$A$18:$L$18, 0),FALSE), 'E2 Allocators'!$B$15:$W$361, MATCH('O5 Details by Class &amp; Accounts'!AQ$18, 'E2 Allocators'!$B$15:$W$15, 0),FALSE)*$G42)</f>
        <v>0</v>
      </c>
      <c r="AR42" s="1321">
        <f>IF(ISERROR(VLOOKUP(VLOOKUP($A42, 'E4 TB Allocation Details'!$A$18:$L$214, MATCH("Customer ID", 'E4 TB Allocation Details'!$A$18:$L$18, 0),FALSE), 'E2 Allocators'!$B$15:$W$361, MATCH('O5 Details by Class &amp; Accounts'!AR$18, 'E2 Allocators'!$B$15:$W$15, 0),FALSE)*$G42), 0, VLOOKUP(VLOOKUP($A42, 'E4 TB Allocation Details'!$A$18:$L$214, MATCH("Customer ID", 'E4 TB Allocation Details'!$A$18:$L$18, 0),FALSE), 'E2 Allocators'!$B$15:$W$361, MATCH('O5 Details by Class &amp; Accounts'!AR$18, 'E2 Allocators'!$B$15:$W$15, 0),FALSE)*$G42)</f>
        <v>0</v>
      </c>
      <c r="AS42" s="1321">
        <f>IF(ISERROR(VLOOKUP(VLOOKUP($A42, 'E4 TB Allocation Details'!$A$18:$L$214, MATCH("Customer ID", 'E4 TB Allocation Details'!$A$18:$L$18, 0),FALSE), 'E2 Allocators'!$B$15:$W$361, MATCH('O5 Details by Class &amp; Accounts'!AS$18, 'E2 Allocators'!$B$15:$W$15, 0),FALSE)*$G42), 0, VLOOKUP(VLOOKUP($A42, 'E4 TB Allocation Details'!$A$18:$L$214, MATCH("Customer ID", 'E4 TB Allocation Details'!$A$18:$L$18, 0),FALSE), 'E2 Allocators'!$B$15:$W$361, MATCH('O5 Details by Class &amp; Accounts'!AS$18, 'E2 Allocators'!$B$15:$W$15, 0),FALSE)*$G42)</f>
        <v>0</v>
      </c>
      <c r="AT42" s="1321">
        <f>IF(ISERROR(VLOOKUP(VLOOKUP($A42, 'E4 TB Allocation Details'!$A$18:$L$214, MATCH("Customer ID", 'E4 TB Allocation Details'!$A$18:$L$18, 0),FALSE), 'E2 Allocators'!$B$15:$W$361, MATCH('O5 Details by Class &amp; Accounts'!AT$18, 'E2 Allocators'!$B$15:$W$15, 0),FALSE)*$G42), 0, VLOOKUP(VLOOKUP($A42, 'E4 TB Allocation Details'!$A$18:$L$214, MATCH("Customer ID", 'E4 TB Allocation Details'!$A$18:$L$18, 0),FALSE), 'E2 Allocators'!$B$15:$W$361, MATCH('O5 Details by Class &amp; Accounts'!AT$18, 'E2 Allocators'!$B$15:$W$15, 0),FALSE)*$G42)</f>
        <v>0</v>
      </c>
      <c r="AU42" s="1321">
        <f>IF(ISERROR(VLOOKUP(VLOOKUP($A42, 'E4 TB Allocation Details'!$A$18:$L$214, MATCH("Customer ID", 'E4 TB Allocation Details'!$A$18:$L$18, 0),FALSE), 'E2 Allocators'!$B$15:$W$361, MATCH('O5 Details by Class &amp; Accounts'!AU$18, 'E2 Allocators'!$B$15:$W$15, 0),FALSE)*$G42), 0, VLOOKUP(VLOOKUP($A42, 'E4 TB Allocation Details'!$A$18:$L$214, MATCH("Customer ID", 'E4 TB Allocation Details'!$A$18:$L$18, 0),FALSE), 'E2 Allocators'!$B$15:$W$361, MATCH('O5 Details by Class &amp; Accounts'!AU$18, 'E2 Allocators'!$B$15:$W$15, 0),FALSE)*$G42)</f>
        <v>0</v>
      </c>
      <c r="AV42" s="1321">
        <f>IF(ISERROR(VLOOKUP(VLOOKUP($A42, 'E4 TB Allocation Details'!$A$18:$L$214, MATCH("Customer ID", 'E4 TB Allocation Details'!$A$18:$L$18, 0),FALSE), 'E2 Allocators'!$B$15:$W$361, MATCH('O5 Details by Class &amp; Accounts'!AV$18, 'E2 Allocators'!$B$15:$W$15, 0),FALSE)*$G42), 0, VLOOKUP(VLOOKUP($A42, 'E4 TB Allocation Details'!$A$18:$L$214, MATCH("Customer ID", 'E4 TB Allocation Details'!$A$18:$L$18, 0),FALSE), 'E2 Allocators'!$B$15:$W$361, MATCH('O5 Details by Class &amp; Accounts'!AV$18, 'E2 Allocators'!$B$15:$W$15, 0),FALSE)*$G42)</f>
        <v>0</v>
      </c>
      <c r="AW42" s="1321">
        <f>IF(ISERROR(VLOOKUP(VLOOKUP($A42, 'E4 TB Allocation Details'!$A$18:$L$214, MATCH("Customer ID", 'E4 TB Allocation Details'!$A$18:$L$18, 0),FALSE), 'E2 Allocators'!$B$15:$W$361, MATCH('O5 Details by Class &amp; Accounts'!AW$18, 'E2 Allocators'!$B$15:$W$15, 0),FALSE)*$G42), 0, VLOOKUP(VLOOKUP($A42, 'E4 TB Allocation Details'!$A$18:$L$214, MATCH("Customer ID", 'E4 TB Allocation Details'!$A$18:$L$18, 0),FALSE), 'E2 Allocators'!$B$15:$W$361, MATCH('O5 Details by Class &amp; Accounts'!AW$18, 'E2 Allocators'!$B$15:$W$15, 0),FALSE)*$G42)</f>
        <v>0</v>
      </c>
      <c r="AX42" s="1321">
        <f t="shared" si="2"/>
        <v>0</v>
      </c>
      <c r="AY42" s="1321">
        <f>IF(ISERROR(VLOOKUP(VLOOKUP($A42, 'E4 TB Allocation Details'!$A$18:$L$214, MATCH("Misc ID", 'E4 TB Allocation Details'!$A$18:$L$18, 0),FALSE), 'E2 Allocators'!$B$15:$W$361, MATCH('O5 Details by Class &amp; Accounts'!AY$18, 'E2 Allocators'!$B$15:$W$15, 0),FALSE)*$E42), 0, VLOOKUP(VLOOKUP($A42, 'E4 TB Allocation Details'!$A$18:$L$214, MATCH("Misc ID", 'E4 TB Allocation Details'!$A$18:$L$18, 0),FALSE), 'E2 Allocators'!$B$15:$W$361, MATCH('O5 Details by Class &amp; Accounts'!AY$18, 'E2 Allocators'!$B$15:$W$15, 0),FALSE)*$E42)</f>
        <v>0</v>
      </c>
      <c r="AZ42" s="1321">
        <f>IF(ISERROR(VLOOKUP(VLOOKUP($A42, 'E4 TB Allocation Details'!$A$18:$L$214, MATCH("Misc ID", 'E4 TB Allocation Details'!$A$18:$L$18, 0),FALSE), 'E2 Allocators'!$B$15:$W$361, MATCH('O5 Details by Class &amp; Accounts'!AZ$18, 'E2 Allocators'!$B$15:$W$15, 0),FALSE)*$E42), 0, VLOOKUP(VLOOKUP($A42, 'E4 TB Allocation Details'!$A$18:$L$214, MATCH("Misc ID", 'E4 TB Allocation Details'!$A$18:$L$18, 0),FALSE), 'E2 Allocators'!$B$15:$W$361, MATCH('O5 Details by Class &amp; Accounts'!AZ$18, 'E2 Allocators'!$B$15:$W$15, 0),FALSE)*$E42)</f>
        <v>0</v>
      </c>
      <c r="BA42" s="1321">
        <f>IF(ISERROR(VLOOKUP(VLOOKUP($A42, 'E4 TB Allocation Details'!$A$18:$L$214, MATCH("Misc ID", 'E4 TB Allocation Details'!$A$18:$L$18, 0),FALSE), 'E2 Allocators'!$B$15:$W$361, MATCH('O5 Details by Class &amp; Accounts'!BA$18, 'E2 Allocators'!$B$15:$W$15, 0),FALSE)*$E42), 0, VLOOKUP(VLOOKUP($A42, 'E4 TB Allocation Details'!$A$18:$L$214, MATCH("Misc ID", 'E4 TB Allocation Details'!$A$18:$L$18, 0),FALSE), 'E2 Allocators'!$B$15:$W$361, MATCH('O5 Details by Class &amp; Accounts'!BA$18, 'E2 Allocators'!$B$15:$W$15, 0),FALSE)*$E42)</f>
        <v>0</v>
      </c>
      <c r="BB42" s="1321">
        <f>IF(ISERROR(VLOOKUP(VLOOKUP($A42, 'E4 TB Allocation Details'!$A$18:$L$214, MATCH("Misc ID", 'E4 TB Allocation Details'!$A$18:$L$18, 0),FALSE), 'E2 Allocators'!$B$15:$W$361, MATCH('O5 Details by Class &amp; Accounts'!BB$18, 'E2 Allocators'!$B$15:$W$15, 0),FALSE)*$E42), 0, VLOOKUP(VLOOKUP($A42, 'E4 TB Allocation Details'!$A$18:$L$214, MATCH("Misc ID", 'E4 TB Allocation Details'!$A$18:$L$18, 0),FALSE), 'E2 Allocators'!$B$15:$W$361, MATCH('O5 Details by Class &amp; Accounts'!BB$18, 'E2 Allocators'!$B$15:$W$15, 0),FALSE)*$E42)</f>
        <v>0</v>
      </c>
      <c r="BC42" s="1321">
        <f>IF(ISERROR(VLOOKUP(VLOOKUP($A42, 'E4 TB Allocation Details'!$A$18:$L$214, MATCH("Misc ID", 'E4 TB Allocation Details'!$A$18:$L$18, 0),FALSE), 'E2 Allocators'!$B$15:$W$361, MATCH('O5 Details by Class &amp; Accounts'!BC$18, 'E2 Allocators'!$B$15:$W$15, 0),FALSE)*$E42), 0, VLOOKUP(VLOOKUP($A42, 'E4 TB Allocation Details'!$A$18:$L$214, MATCH("Misc ID", 'E4 TB Allocation Details'!$A$18:$L$18, 0),FALSE), 'E2 Allocators'!$B$15:$W$361, MATCH('O5 Details by Class &amp; Accounts'!BC$18, 'E2 Allocators'!$B$15:$W$15, 0),FALSE)*$E42)</f>
        <v>0</v>
      </c>
      <c r="BD42" s="1321">
        <f>IF(ISERROR(VLOOKUP(VLOOKUP($A42, 'E4 TB Allocation Details'!$A$18:$L$214, MATCH("Misc ID", 'E4 TB Allocation Details'!$A$18:$L$18, 0),FALSE), 'E2 Allocators'!$B$15:$W$361, MATCH('O5 Details by Class &amp; Accounts'!BD$18, 'E2 Allocators'!$B$15:$W$15, 0),FALSE)*$E42), 0, VLOOKUP(VLOOKUP($A42, 'E4 TB Allocation Details'!$A$18:$L$214, MATCH("Misc ID", 'E4 TB Allocation Details'!$A$18:$L$18, 0),FALSE), 'E2 Allocators'!$B$15:$W$361, MATCH('O5 Details by Class &amp; Accounts'!BD$18, 'E2 Allocators'!$B$15:$W$15, 0),FALSE)*$E42)</f>
        <v>0</v>
      </c>
      <c r="BE42" s="1321">
        <f>IF(ISERROR(VLOOKUP(VLOOKUP($A42, 'E4 TB Allocation Details'!$A$18:$L$214, MATCH("Misc ID", 'E4 TB Allocation Details'!$A$18:$L$18, 0),FALSE), 'E2 Allocators'!$B$15:$W$361, MATCH('O5 Details by Class &amp; Accounts'!BE$18, 'E2 Allocators'!$B$15:$W$15, 0),FALSE)*$E42), 0, VLOOKUP(VLOOKUP($A42, 'E4 TB Allocation Details'!$A$18:$L$214, MATCH("Misc ID", 'E4 TB Allocation Details'!$A$18:$L$18, 0),FALSE), 'E2 Allocators'!$B$15:$W$361, MATCH('O5 Details by Class &amp; Accounts'!BE$18, 'E2 Allocators'!$B$15:$W$15, 0),FALSE)*$E42)</f>
        <v>0</v>
      </c>
      <c r="BF42" s="1321">
        <f>IF(ISERROR(VLOOKUP(VLOOKUP($A42, 'E4 TB Allocation Details'!$A$18:$L$214, MATCH("Misc ID", 'E4 TB Allocation Details'!$A$18:$L$18, 0),FALSE), 'E2 Allocators'!$B$15:$W$361, MATCH('O5 Details by Class &amp; Accounts'!BF$18, 'E2 Allocators'!$B$15:$W$15, 0),FALSE)*$E42), 0, VLOOKUP(VLOOKUP($A42, 'E4 TB Allocation Details'!$A$18:$L$214, MATCH("Misc ID", 'E4 TB Allocation Details'!$A$18:$L$18, 0),FALSE), 'E2 Allocators'!$B$15:$W$361, MATCH('O5 Details by Class &amp; Accounts'!BF$18, 'E2 Allocators'!$B$15:$W$15, 0),FALSE)*$E42)</f>
        <v>0</v>
      </c>
      <c r="BG42" s="1321">
        <f>IF(ISERROR(VLOOKUP(VLOOKUP($A42, 'E4 TB Allocation Details'!$A$18:$L$214, MATCH("Misc ID", 'E4 TB Allocation Details'!$A$18:$L$18, 0),FALSE), 'E2 Allocators'!$B$15:$W$361, MATCH('O5 Details by Class &amp; Accounts'!BG$18, 'E2 Allocators'!$B$15:$W$15, 0),FALSE)*$E42), 0, VLOOKUP(VLOOKUP($A42, 'E4 TB Allocation Details'!$A$18:$L$214, MATCH("Misc ID", 'E4 TB Allocation Details'!$A$18:$L$18, 0),FALSE), 'E2 Allocators'!$B$15:$W$361, MATCH('O5 Details by Class &amp; Accounts'!BG$18, 'E2 Allocators'!$B$15:$W$15, 0),FALSE)*$E42)</f>
        <v>0</v>
      </c>
      <c r="BH42" s="1321">
        <f>IF(ISERROR(VLOOKUP(VLOOKUP($A42, 'E4 TB Allocation Details'!$A$18:$L$214, MATCH("Misc ID", 'E4 TB Allocation Details'!$A$18:$L$18, 0),FALSE), 'E2 Allocators'!$B$15:$W$361, MATCH('O5 Details by Class &amp; Accounts'!BH$18, 'E2 Allocators'!$B$15:$W$15, 0),FALSE)*$E42), 0, VLOOKUP(VLOOKUP($A42, 'E4 TB Allocation Details'!$A$18:$L$214, MATCH("Misc ID", 'E4 TB Allocation Details'!$A$18:$L$18, 0),FALSE), 'E2 Allocators'!$B$15:$W$361, MATCH('O5 Details by Class &amp; Accounts'!BH$18, 'E2 Allocators'!$B$15:$W$15, 0),FALSE)*$E42)</f>
        <v>0</v>
      </c>
      <c r="BI42" s="1321">
        <f>IF(ISERROR(VLOOKUP(VLOOKUP($A42, 'E4 TB Allocation Details'!$A$18:$L$214, MATCH("Misc ID", 'E4 TB Allocation Details'!$A$18:$L$18, 0),FALSE), 'E2 Allocators'!$B$15:$W$361, MATCH('O5 Details by Class &amp; Accounts'!BI$18, 'E2 Allocators'!$B$15:$W$15, 0),FALSE)*$E42), 0, VLOOKUP(VLOOKUP($A42, 'E4 TB Allocation Details'!$A$18:$L$214, MATCH("Misc ID", 'E4 TB Allocation Details'!$A$18:$L$18, 0),FALSE), 'E2 Allocators'!$B$15:$W$361, MATCH('O5 Details by Class &amp; Accounts'!BI$18, 'E2 Allocators'!$B$15:$W$15, 0),FALSE)*$E42)</f>
        <v>0</v>
      </c>
      <c r="BJ42" s="1321">
        <f>IF(ISERROR(VLOOKUP(VLOOKUP($A42, 'E4 TB Allocation Details'!$A$18:$L$214, MATCH("Misc ID", 'E4 TB Allocation Details'!$A$18:$L$18, 0),FALSE), 'E2 Allocators'!$B$15:$W$361, MATCH('O5 Details by Class &amp; Accounts'!BJ$18, 'E2 Allocators'!$B$15:$W$15, 0),FALSE)*$E42), 0, VLOOKUP(VLOOKUP($A42, 'E4 TB Allocation Details'!$A$18:$L$214, MATCH("Misc ID", 'E4 TB Allocation Details'!$A$18:$L$18, 0),FALSE), 'E2 Allocators'!$B$15:$W$361, MATCH('O5 Details by Class &amp; Accounts'!BJ$18, 'E2 Allocators'!$B$15:$W$15, 0),FALSE)*$E42)</f>
        <v>0</v>
      </c>
      <c r="BK42" s="1321">
        <f>IF(ISERROR(VLOOKUP(VLOOKUP($A42, 'E4 TB Allocation Details'!$A$18:$L$214, MATCH("Misc ID", 'E4 TB Allocation Details'!$A$18:$L$18, 0),FALSE), 'E2 Allocators'!$B$15:$W$361, MATCH('O5 Details by Class &amp; Accounts'!BK$18, 'E2 Allocators'!$B$15:$W$15, 0),FALSE)*$E42), 0, VLOOKUP(VLOOKUP($A42, 'E4 TB Allocation Details'!$A$18:$L$214, MATCH("Misc ID", 'E4 TB Allocation Details'!$A$18:$L$18, 0),FALSE), 'E2 Allocators'!$B$15:$W$361, MATCH('O5 Details by Class &amp; Accounts'!BK$18, 'E2 Allocators'!$B$15:$W$15, 0),FALSE)*$E42)</f>
        <v>0</v>
      </c>
      <c r="BL42" s="1321">
        <f>IF(ISERROR(VLOOKUP(VLOOKUP($A42, 'E4 TB Allocation Details'!$A$18:$L$214, MATCH("Misc ID", 'E4 TB Allocation Details'!$A$18:$L$18, 0),FALSE), 'E2 Allocators'!$B$15:$W$361, MATCH('O5 Details by Class &amp; Accounts'!BL$18, 'E2 Allocators'!$B$15:$W$15, 0),FALSE)*$E42), 0, VLOOKUP(VLOOKUP($A42, 'E4 TB Allocation Details'!$A$18:$L$214, MATCH("Misc ID", 'E4 TB Allocation Details'!$A$18:$L$18, 0),FALSE), 'E2 Allocators'!$B$15:$W$361, MATCH('O5 Details by Class &amp; Accounts'!BL$18, 'E2 Allocators'!$B$15:$W$15, 0),FALSE)*$E42)</f>
        <v>0</v>
      </c>
      <c r="BM42" s="1321">
        <f>IF(ISERROR(VLOOKUP(VLOOKUP($A42, 'E4 TB Allocation Details'!$A$18:$L$214, MATCH("Misc ID", 'E4 TB Allocation Details'!$A$18:$L$18, 0),FALSE), 'E2 Allocators'!$B$15:$W$361, MATCH('O5 Details by Class &amp; Accounts'!BM$18, 'E2 Allocators'!$B$15:$W$15, 0),FALSE)*$E42), 0, VLOOKUP(VLOOKUP($A42, 'E4 TB Allocation Details'!$A$18:$L$214, MATCH("Misc ID", 'E4 TB Allocation Details'!$A$18:$L$18, 0),FALSE), 'E2 Allocators'!$B$15:$W$361, MATCH('O5 Details by Class &amp; Accounts'!BM$18, 'E2 Allocators'!$B$15:$W$15, 0),FALSE)*$E42)</f>
        <v>0</v>
      </c>
      <c r="BN42" s="1321">
        <f>IF(ISERROR(VLOOKUP(VLOOKUP($A42, 'E4 TB Allocation Details'!$A$18:$L$214, MATCH("Misc ID", 'E4 TB Allocation Details'!$A$18:$L$18, 0),FALSE), 'E2 Allocators'!$B$15:$W$361, MATCH('O5 Details by Class &amp; Accounts'!BN$18, 'E2 Allocators'!$B$15:$W$15, 0),FALSE)*$E42), 0, VLOOKUP(VLOOKUP($A42, 'E4 TB Allocation Details'!$A$18:$L$214, MATCH("Misc ID", 'E4 TB Allocation Details'!$A$18:$L$18, 0),FALSE), 'E2 Allocators'!$B$15:$W$361, MATCH('O5 Details by Class &amp; Accounts'!BN$18, 'E2 Allocators'!$B$15:$W$15, 0),FALSE)*$E42)</f>
        <v>0</v>
      </c>
      <c r="BO42" s="1321">
        <f>IF(ISERROR(VLOOKUP(VLOOKUP($A42, 'E4 TB Allocation Details'!$A$18:$L$214, MATCH("Misc ID", 'E4 TB Allocation Details'!$A$18:$L$18, 0),FALSE), 'E2 Allocators'!$B$15:$W$361, MATCH('O5 Details by Class &amp; Accounts'!BO$18, 'E2 Allocators'!$B$15:$W$15, 0),FALSE)*$E42), 0, VLOOKUP(VLOOKUP($A42, 'E4 TB Allocation Details'!$A$18:$L$214, MATCH("Misc ID", 'E4 TB Allocation Details'!$A$18:$L$18, 0),FALSE), 'E2 Allocators'!$B$15:$W$361, MATCH('O5 Details by Class &amp; Accounts'!BO$18, 'E2 Allocators'!$B$15:$W$15, 0),FALSE)*$E42)</f>
        <v>0</v>
      </c>
      <c r="BP42" s="1321">
        <f>IF(ISERROR(VLOOKUP(VLOOKUP($A42, 'E4 TB Allocation Details'!$A$18:$L$214, MATCH("Misc ID", 'E4 TB Allocation Details'!$A$18:$L$18, 0),FALSE), 'E2 Allocators'!$B$15:$W$361, MATCH('O5 Details by Class &amp; Accounts'!BP$18, 'E2 Allocators'!$B$15:$W$15, 0),FALSE)*$E42), 0, VLOOKUP(VLOOKUP($A42, 'E4 TB Allocation Details'!$A$18:$L$214, MATCH("Misc ID", 'E4 TB Allocation Details'!$A$18:$L$18, 0),FALSE), 'E2 Allocators'!$B$15:$W$361, MATCH('O5 Details by Class &amp; Accounts'!BP$18, 'E2 Allocators'!$B$15:$W$15, 0),FALSE)*$E42)</f>
        <v>0</v>
      </c>
      <c r="BQ42" s="1321">
        <f>IF(ISERROR(VLOOKUP(VLOOKUP($A42, 'E4 TB Allocation Details'!$A$18:$L$214, MATCH("Misc ID", 'E4 TB Allocation Details'!$A$18:$L$18, 0),FALSE), 'E2 Allocators'!$B$15:$W$361, MATCH('O5 Details by Class &amp; Accounts'!BQ$18, 'E2 Allocators'!$B$15:$W$15, 0),FALSE)*$E42), 0, VLOOKUP(VLOOKUP($A42, 'E4 TB Allocation Details'!$A$18:$L$214, MATCH("Misc ID", 'E4 TB Allocation Details'!$A$18:$L$18, 0),FALSE), 'E2 Allocators'!$B$15:$W$361, MATCH('O5 Details by Class &amp; Accounts'!BQ$18, 'E2 Allocators'!$B$15:$W$15, 0),FALSE)*$E42)</f>
        <v>0</v>
      </c>
      <c r="BR42" s="1321">
        <f>IF(ISERROR(VLOOKUP(VLOOKUP($A42, 'E4 TB Allocation Details'!$A$18:$L$214, MATCH("Misc ID", 'E4 TB Allocation Details'!$A$18:$L$18, 0),FALSE), 'E2 Allocators'!$B$15:$W$361, MATCH('O5 Details by Class &amp; Accounts'!BR$18, 'E2 Allocators'!$B$15:$W$15, 0),FALSE)*$E42), 0, VLOOKUP(VLOOKUP($A42, 'E4 TB Allocation Details'!$A$18:$L$214, MATCH("Misc ID", 'E4 TB Allocation Details'!$A$18:$L$18, 0),FALSE), 'E2 Allocators'!$B$15:$W$361, MATCH('O5 Details by Class &amp; Accounts'!BR$18, 'E2 Allocators'!$B$15:$W$15, 0),FALSE)*$E42)</f>
        <v>0</v>
      </c>
      <c r="BS42" s="1321">
        <f t="shared" si="3"/>
        <v>0</v>
      </c>
      <c r="BT42" s="1321">
        <f>IF(ISERROR(VLOOKUP(VLOOKUP($A42, 'E4 TB Allocation Details'!$A$18:$L$214, MATCH("A &amp; G ID", 'E4 TB Allocation Details'!$A$18:$L$18, 0),FALSE), 'E2 Allocators'!$B$15:$W$361, MATCH('O5 Details by Class &amp; Accounts'!BT$18, 'E2 Allocators'!$B$15:$W$15, 0),FALSE)*$E42), 0, VLOOKUP(VLOOKUP($A42, 'E4 TB Allocation Details'!$A$18:$L$214, MATCH("A &amp; G ID", 'E4 TB Allocation Details'!$A$18:$L$18, 0),FALSE), 'E2 Allocators'!$B$15:$W$361, MATCH('O5 Details by Class &amp; Accounts'!BT$18, 'E2 Allocators'!$B$15:$W$15, 0),FALSE)*$E42)</f>
        <v>0</v>
      </c>
      <c r="BU42" s="1321">
        <f>IF(ISERROR(VLOOKUP(VLOOKUP($A42, 'E4 TB Allocation Details'!$A$18:$L$214, MATCH("A &amp; G ID", 'E4 TB Allocation Details'!$A$18:$L$18, 0),FALSE), 'E2 Allocators'!$B$15:$W$361, MATCH('O5 Details by Class &amp; Accounts'!BU$18, 'E2 Allocators'!$B$15:$W$15, 0),FALSE)*$E42), 0, VLOOKUP(VLOOKUP($A42, 'E4 TB Allocation Details'!$A$18:$L$214, MATCH("A &amp; G ID", 'E4 TB Allocation Details'!$A$18:$L$18, 0),FALSE), 'E2 Allocators'!$B$15:$W$361, MATCH('O5 Details by Class &amp; Accounts'!BU$18, 'E2 Allocators'!$B$15:$W$15, 0),FALSE)*$E42)</f>
        <v>0</v>
      </c>
      <c r="BV42" s="1321">
        <f>IF(ISERROR(VLOOKUP(VLOOKUP($A42, 'E4 TB Allocation Details'!$A$18:$L$214, MATCH("A &amp; G ID", 'E4 TB Allocation Details'!$A$18:$L$18, 0),FALSE), 'E2 Allocators'!$B$15:$W$361, MATCH('O5 Details by Class &amp; Accounts'!BV$18, 'E2 Allocators'!$B$15:$W$15, 0),FALSE)*$E42), 0, VLOOKUP(VLOOKUP($A42, 'E4 TB Allocation Details'!$A$18:$L$214, MATCH("A &amp; G ID", 'E4 TB Allocation Details'!$A$18:$L$18, 0),FALSE), 'E2 Allocators'!$B$15:$W$361, MATCH('O5 Details by Class &amp; Accounts'!BV$18, 'E2 Allocators'!$B$15:$W$15, 0),FALSE)*$E42)</f>
        <v>0</v>
      </c>
      <c r="BW42" s="1321">
        <f>IF(ISERROR(VLOOKUP(VLOOKUP($A42, 'E4 TB Allocation Details'!$A$18:$L$214, MATCH("A &amp; G ID", 'E4 TB Allocation Details'!$A$18:$L$18, 0),FALSE), 'E2 Allocators'!$B$15:$W$361, MATCH('O5 Details by Class &amp; Accounts'!BW$18, 'E2 Allocators'!$B$15:$W$15, 0),FALSE)*$E42), 0, VLOOKUP(VLOOKUP($A42, 'E4 TB Allocation Details'!$A$18:$L$214, MATCH("A &amp; G ID", 'E4 TB Allocation Details'!$A$18:$L$18, 0),FALSE), 'E2 Allocators'!$B$15:$W$361, MATCH('O5 Details by Class &amp; Accounts'!BW$18, 'E2 Allocators'!$B$15:$W$15, 0),FALSE)*$E42)</f>
        <v>0</v>
      </c>
      <c r="BX42" s="1321">
        <f>IF(ISERROR(VLOOKUP(VLOOKUP($A42, 'E4 TB Allocation Details'!$A$18:$L$214, MATCH("A &amp; G ID", 'E4 TB Allocation Details'!$A$18:$L$18, 0),FALSE), 'E2 Allocators'!$B$15:$W$361, MATCH('O5 Details by Class &amp; Accounts'!BX$18, 'E2 Allocators'!$B$15:$W$15, 0),FALSE)*$E42), 0, VLOOKUP(VLOOKUP($A42, 'E4 TB Allocation Details'!$A$18:$L$214, MATCH("A &amp; G ID", 'E4 TB Allocation Details'!$A$18:$L$18, 0),FALSE), 'E2 Allocators'!$B$15:$W$361, MATCH('O5 Details by Class &amp; Accounts'!BX$18, 'E2 Allocators'!$B$15:$W$15, 0),FALSE)*$E42)</f>
        <v>0</v>
      </c>
      <c r="BY42" s="1321">
        <f>IF(ISERROR(VLOOKUP(VLOOKUP($A42, 'E4 TB Allocation Details'!$A$18:$L$214, MATCH("A &amp; G ID", 'E4 TB Allocation Details'!$A$18:$L$18, 0),FALSE), 'E2 Allocators'!$B$15:$W$361, MATCH('O5 Details by Class &amp; Accounts'!BY$18, 'E2 Allocators'!$B$15:$W$15, 0),FALSE)*$E42), 0, VLOOKUP(VLOOKUP($A42, 'E4 TB Allocation Details'!$A$18:$L$214, MATCH("A &amp; G ID", 'E4 TB Allocation Details'!$A$18:$L$18, 0),FALSE), 'E2 Allocators'!$B$15:$W$361, MATCH('O5 Details by Class &amp; Accounts'!BY$18, 'E2 Allocators'!$B$15:$W$15, 0),FALSE)*$E42)</f>
        <v>0</v>
      </c>
      <c r="BZ42" s="1321">
        <f>IF(ISERROR(VLOOKUP(VLOOKUP($A42, 'E4 TB Allocation Details'!$A$18:$L$214, MATCH("A &amp; G ID", 'E4 TB Allocation Details'!$A$18:$L$18, 0),FALSE), 'E2 Allocators'!$B$15:$W$361, MATCH('O5 Details by Class &amp; Accounts'!BZ$18, 'E2 Allocators'!$B$15:$W$15, 0),FALSE)*$E42), 0, VLOOKUP(VLOOKUP($A42, 'E4 TB Allocation Details'!$A$18:$L$214, MATCH("A &amp; G ID", 'E4 TB Allocation Details'!$A$18:$L$18, 0),FALSE), 'E2 Allocators'!$B$15:$W$361, MATCH('O5 Details by Class &amp; Accounts'!BZ$18, 'E2 Allocators'!$B$15:$W$15, 0),FALSE)*$E42)</f>
        <v>0</v>
      </c>
      <c r="CA42" s="1321">
        <f>IF(ISERROR(VLOOKUP(VLOOKUP($A42, 'E4 TB Allocation Details'!$A$18:$L$214, MATCH("A &amp; G ID", 'E4 TB Allocation Details'!$A$18:$L$18, 0),FALSE), 'E2 Allocators'!$B$15:$W$361, MATCH('O5 Details by Class &amp; Accounts'!CA$18, 'E2 Allocators'!$B$15:$W$15, 0),FALSE)*$E42), 0, VLOOKUP(VLOOKUP($A42, 'E4 TB Allocation Details'!$A$18:$L$214, MATCH("A &amp; G ID", 'E4 TB Allocation Details'!$A$18:$L$18, 0),FALSE), 'E2 Allocators'!$B$15:$W$361, MATCH('O5 Details by Class &amp; Accounts'!CA$18, 'E2 Allocators'!$B$15:$W$15, 0),FALSE)*$E42)</f>
        <v>0</v>
      </c>
      <c r="CB42" s="1321">
        <f>IF(ISERROR(VLOOKUP(VLOOKUP($A42, 'E4 TB Allocation Details'!$A$18:$L$214, MATCH("A &amp; G ID", 'E4 TB Allocation Details'!$A$18:$L$18, 0),FALSE), 'E2 Allocators'!$B$15:$W$361, MATCH('O5 Details by Class &amp; Accounts'!CB$18, 'E2 Allocators'!$B$15:$W$15, 0),FALSE)*$E42), 0, VLOOKUP(VLOOKUP($A42, 'E4 TB Allocation Details'!$A$18:$L$214, MATCH("A &amp; G ID", 'E4 TB Allocation Details'!$A$18:$L$18, 0),FALSE), 'E2 Allocators'!$B$15:$W$361, MATCH('O5 Details by Class &amp; Accounts'!CB$18, 'E2 Allocators'!$B$15:$W$15, 0),FALSE)*$E42)</f>
        <v>0</v>
      </c>
      <c r="CC42" s="1321">
        <f>IF(ISERROR(VLOOKUP(VLOOKUP($A42, 'E4 TB Allocation Details'!$A$18:$L$214, MATCH("A &amp; G ID", 'E4 TB Allocation Details'!$A$18:$L$18, 0),FALSE), 'E2 Allocators'!$B$15:$W$361, MATCH('O5 Details by Class &amp; Accounts'!CC$18, 'E2 Allocators'!$B$15:$W$15, 0),FALSE)*$E42), 0, VLOOKUP(VLOOKUP($A42, 'E4 TB Allocation Details'!$A$18:$L$214, MATCH("A &amp; G ID", 'E4 TB Allocation Details'!$A$18:$L$18, 0),FALSE), 'E2 Allocators'!$B$15:$W$361, MATCH('O5 Details by Class &amp; Accounts'!CC$18, 'E2 Allocators'!$B$15:$W$15, 0),FALSE)*$E42)</f>
        <v>0</v>
      </c>
      <c r="CD42" s="1321">
        <f>IF(ISERROR(VLOOKUP(VLOOKUP($A42, 'E4 TB Allocation Details'!$A$18:$L$214, MATCH("A &amp; G ID", 'E4 TB Allocation Details'!$A$18:$L$18, 0),FALSE), 'E2 Allocators'!$B$15:$W$361, MATCH('O5 Details by Class &amp; Accounts'!CD$18, 'E2 Allocators'!$B$15:$W$15, 0),FALSE)*$E42), 0, VLOOKUP(VLOOKUP($A42, 'E4 TB Allocation Details'!$A$18:$L$214, MATCH("A &amp; G ID", 'E4 TB Allocation Details'!$A$18:$L$18, 0),FALSE), 'E2 Allocators'!$B$15:$W$361, MATCH('O5 Details by Class &amp; Accounts'!CD$18, 'E2 Allocators'!$B$15:$W$15, 0),FALSE)*$E42)</f>
        <v>0</v>
      </c>
      <c r="CE42" s="1321">
        <f>IF(ISERROR(VLOOKUP(VLOOKUP($A42, 'E4 TB Allocation Details'!$A$18:$L$214, MATCH("A &amp; G ID", 'E4 TB Allocation Details'!$A$18:$L$18, 0),FALSE), 'E2 Allocators'!$B$15:$W$361, MATCH('O5 Details by Class &amp; Accounts'!CE$18, 'E2 Allocators'!$B$15:$W$15, 0),FALSE)*$E42), 0, VLOOKUP(VLOOKUP($A42, 'E4 TB Allocation Details'!$A$18:$L$214, MATCH("A &amp; G ID", 'E4 TB Allocation Details'!$A$18:$L$18, 0),FALSE), 'E2 Allocators'!$B$15:$W$361, MATCH('O5 Details by Class &amp; Accounts'!CE$18, 'E2 Allocators'!$B$15:$W$15, 0),FALSE)*$E42)</f>
        <v>0</v>
      </c>
      <c r="CF42" s="1321">
        <f>IF(ISERROR(VLOOKUP(VLOOKUP($A42, 'E4 TB Allocation Details'!$A$18:$L$214, MATCH("A &amp; G ID", 'E4 TB Allocation Details'!$A$18:$L$18, 0),FALSE), 'E2 Allocators'!$B$15:$W$361, MATCH('O5 Details by Class &amp; Accounts'!CF$18, 'E2 Allocators'!$B$15:$W$15, 0),FALSE)*$E42), 0, VLOOKUP(VLOOKUP($A42, 'E4 TB Allocation Details'!$A$18:$L$214, MATCH("A &amp; G ID", 'E4 TB Allocation Details'!$A$18:$L$18, 0),FALSE), 'E2 Allocators'!$B$15:$W$361, MATCH('O5 Details by Class &amp; Accounts'!CF$18, 'E2 Allocators'!$B$15:$W$15, 0),FALSE)*$E42)</f>
        <v>0</v>
      </c>
      <c r="CG42" s="1321">
        <f>IF(ISERROR(VLOOKUP(VLOOKUP($A42, 'E4 TB Allocation Details'!$A$18:$L$214, MATCH("A &amp; G ID", 'E4 TB Allocation Details'!$A$18:$L$18, 0),FALSE), 'E2 Allocators'!$B$15:$W$361, MATCH('O5 Details by Class &amp; Accounts'!CG$18, 'E2 Allocators'!$B$15:$W$15, 0),FALSE)*$E42), 0, VLOOKUP(VLOOKUP($A42, 'E4 TB Allocation Details'!$A$18:$L$214, MATCH("A &amp; G ID", 'E4 TB Allocation Details'!$A$18:$L$18, 0),FALSE), 'E2 Allocators'!$B$15:$W$361, MATCH('O5 Details by Class &amp; Accounts'!CG$18, 'E2 Allocators'!$B$15:$W$15, 0),FALSE)*$E42)</f>
        <v>0</v>
      </c>
      <c r="CH42" s="1321">
        <f>IF(ISERROR(VLOOKUP(VLOOKUP($A42, 'E4 TB Allocation Details'!$A$18:$L$214, MATCH("A &amp; G ID", 'E4 TB Allocation Details'!$A$18:$L$18, 0),FALSE), 'E2 Allocators'!$B$15:$W$361, MATCH('O5 Details by Class &amp; Accounts'!CH$18, 'E2 Allocators'!$B$15:$W$15, 0),FALSE)*$E42), 0, VLOOKUP(VLOOKUP($A42, 'E4 TB Allocation Details'!$A$18:$L$214, MATCH("A &amp; G ID", 'E4 TB Allocation Details'!$A$18:$L$18, 0),FALSE), 'E2 Allocators'!$B$15:$W$361, MATCH('O5 Details by Class &amp; Accounts'!CH$18, 'E2 Allocators'!$B$15:$W$15, 0),FALSE)*$E42)</f>
        <v>0</v>
      </c>
      <c r="CI42" s="1321">
        <f>IF(ISERROR(VLOOKUP(VLOOKUP($A42, 'E4 TB Allocation Details'!$A$18:$L$214, MATCH("A &amp; G ID", 'E4 TB Allocation Details'!$A$18:$L$18, 0),FALSE), 'E2 Allocators'!$B$15:$W$361, MATCH('O5 Details by Class &amp; Accounts'!CI$18, 'E2 Allocators'!$B$15:$W$15, 0),FALSE)*$E42), 0, VLOOKUP(VLOOKUP($A42, 'E4 TB Allocation Details'!$A$18:$L$214, MATCH("A &amp; G ID", 'E4 TB Allocation Details'!$A$18:$L$18, 0),FALSE), 'E2 Allocators'!$B$15:$W$361, MATCH('O5 Details by Class &amp; Accounts'!CI$18, 'E2 Allocators'!$B$15:$W$15, 0),FALSE)*$E42)</f>
        <v>0</v>
      </c>
      <c r="CJ42" s="1321">
        <f>IF(ISERROR(VLOOKUP(VLOOKUP($A42, 'E4 TB Allocation Details'!$A$18:$L$214, MATCH("A &amp; G ID", 'E4 TB Allocation Details'!$A$18:$L$18, 0),FALSE), 'E2 Allocators'!$B$15:$W$361, MATCH('O5 Details by Class &amp; Accounts'!CJ$18, 'E2 Allocators'!$B$15:$W$15, 0),FALSE)*$E42), 0, VLOOKUP(VLOOKUP($A42, 'E4 TB Allocation Details'!$A$18:$L$214, MATCH("A &amp; G ID", 'E4 TB Allocation Details'!$A$18:$L$18, 0),FALSE), 'E2 Allocators'!$B$15:$W$361, MATCH('O5 Details by Class &amp; Accounts'!CJ$18, 'E2 Allocators'!$B$15:$W$15, 0),FALSE)*$E42)</f>
        <v>0</v>
      </c>
      <c r="CK42" s="1321">
        <f>IF(ISERROR(VLOOKUP(VLOOKUP($A42, 'E4 TB Allocation Details'!$A$18:$L$214, MATCH("A &amp; G ID", 'E4 TB Allocation Details'!$A$18:$L$18, 0),FALSE), 'E2 Allocators'!$B$15:$W$361, MATCH('O5 Details by Class &amp; Accounts'!CK$18, 'E2 Allocators'!$B$15:$W$15, 0),FALSE)*$E42), 0, VLOOKUP(VLOOKUP($A42, 'E4 TB Allocation Details'!$A$18:$L$214, MATCH("A &amp; G ID", 'E4 TB Allocation Details'!$A$18:$L$18, 0),FALSE), 'E2 Allocators'!$B$15:$W$361, MATCH('O5 Details by Class &amp; Accounts'!CK$18, 'E2 Allocators'!$B$15:$W$15, 0),FALSE)*$E42)</f>
        <v>0</v>
      </c>
      <c r="CL42" s="1321">
        <f>IF(ISERROR(VLOOKUP(VLOOKUP($A42, 'E4 TB Allocation Details'!$A$18:$L$214, MATCH("A &amp; G ID", 'E4 TB Allocation Details'!$A$18:$L$18, 0),FALSE), 'E2 Allocators'!$B$15:$W$361, MATCH('O5 Details by Class &amp; Accounts'!CL$18, 'E2 Allocators'!$B$15:$W$15, 0),FALSE)*$E42), 0, VLOOKUP(VLOOKUP($A42, 'E4 TB Allocation Details'!$A$18:$L$214, MATCH("A &amp; G ID", 'E4 TB Allocation Details'!$A$18:$L$18, 0),FALSE), 'E2 Allocators'!$B$15:$W$361, MATCH('O5 Details by Class &amp; Accounts'!CL$18, 'E2 Allocators'!$B$15:$W$15, 0),FALSE)*$E42)</f>
        <v>0</v>
      </c>
      <c r="CM42" s="1321">
        <f>IF(ISERROR(VLOOKUP(VLOOKUP($A42, 'E4 TB Allocation Details'!$A$18:$L$214, MATCH("A &amp; G ID", 'E4 TB Allocation Details'!$A$18:$L$18, 0),FALSE), 'E2 Allocators'!$B$15:$W$361, MATCH('O5 Details by Class &amp; Accounts'!CM$18, 'E2 Allocators'!$B$15:$W$15, 0),FALSE)*$E42), 0, VLOOKUP(VLOOKUP($A42, 'E4 TB Allocation Details'!$A$18:$L$214, MATCH("A &amp; G ID", 'E4 TB Allocation Details'!$A$18:$L$18, 0),FALSE), 'E2 Allocators'!$B$15:$W$361, MATCH('O5 Details by Class &amp; Accounts'!CM$18, 'E2 Allocators'!$B$15:$W$15, 0),FALSE)*$E42)</f>
        <v>0</v>
      </c>
      <c r="CN42" s="1321">
        <f t="shared" si="5"/>
        <v>0</v>
      </c>
      <c r="CO42" s="1650">
        <f t="shared" si="4"/>
        <v>0</v>
      </c>
      <c r="CQ42" s="1898" t="s">
        <v>1430</v>
      </c>
    </row>
    <row r="43" spans="1:95" s="64" customFormat="1" ht="12.75">
      <c r="A43" s="1087" t="s">
        <v>832</v>
      </c>
      <c r="B43" s="1088" t="s">
        <v>368</v>
      </c>
      <c r="C43" s="1647">
        <f>IF(ISERROR(VLOOKUP($A43,'I3 TB Data'!$A$19:$H$484,MATCH('O5 Details by Class &amp; Accounts'!$C$18, 'I3 TB Data'!$A$19:$H$19,0),0)), 0, VLOOKUP($A43,'I3 TB Data'!$A$19:$H$484,MATCH('O5 Details by Class &amp; Accounts'!$C$18,'I3 TB Data'!$A$19:$H$19,0),0))</f>
        <v>0</v>
      </c>
      <c r="D43" s="1648">
        <f>'I4 BO ASSETS'!E40</f>
        <v>1710390.3959999999</v>
      </c>
      <c r="E43" s="1647">
        <f t="shared" si="6"/>
        <v>1710390.3959999999</v>
      </c>
      <c r="F43" s="1649">
        <f>IF(ISERROR(VLOOKUP($A43, 'E1 Categorization'!A33:E124, MATCH("Customer Component", 'E1 Categorization'!$A$33:$E$33,0), 0)), 0, IF(VLOOKUP($A43, 'E1 Categorization'!A33:E124, MATCH("Customer Component", 'E1 Categorization'!$A$33:$E$33,0), 0)=0, 'O5 Details by Class &amp; Accounts'!$E43, IF(AND(VLOOKUP($A43, 'E1 Categorization'!A33:E124, MATCH("Customer Component", 'E1 Categorization'!$A$33:$E$33,0), 0) &gt;0, VLOOKUP($A43, 'E1 Categorization'!A33:E124, MATCH("Customer Component", 'E1 Categorization'!$A$33:$E$33,0), 0)&lt;1), 'O5 Details by Class &amp; Accounts'!$E43*(1-VLOOKUP($A43, 'E1 Categorization'!A33:E124, MATCH("Customer Component", 'E1 Categorization'!$A$33:$E$33,0), 0)), 0)))</f>
        <v>1026234.2375999999</v>
      </c>
      <c r="G43" s="1649">
        <f>IF(ISERROR(VLOOKUP($A43, 'E1 Categorization'!A33:E124, MATCH("Customer Component", 'E1 Categorization'!$A$33:$E$33,0), 0)),0, IF(VLOOKUP($A43, 'E1 Categorization'!A33:E124, MATCH("Customer Component", 'E1 Categorization'!$A$33:$E$33,0), 0)=0, 0, IF(AND(VLOOKUP($A43, 'E1 Categorization'!A33:E124, MATCH("Customer Component", 'E1 Categorization'!$A$33:$E$33,0), 0) &gt;0, VLOOKUP($A43, 'E1 Categorization'!A33:E124, MATCH("Customer Component", 'E1 Categorization'!$A$33:$E$33,0), 0)&lt;1), 'O5 Details by Class &amp; Accounts'!$E43*(VLOOKUP($A43, 'E1 Categorization'!A33:E124, MATCH("Customer Component", 'E1 Categorization'!$A$33:$E$33,0), 0)), 'O5 Details by Class &amp; Accounts'!$E43)))</f>
        <v>684156.15840000007</v>
      </c>
      <c r="H43" s="1321">
        <f t="shared" si="0"/>
        <v>1710390.3959999999</v>
      </c>
      <c r="I43" s="1321">
        <f>IF(ISERROR(VLOOKUP(VLOOKUP($A43, 'E4 TB Allocation Details'!$A$18:$L$214, MATCH("Demand ID", 'E4 TB Allocation Details'!$A$18:$L$18, 0),FALSE), 'E2 Allocators'!$B$15:$W$361, MATCH('O5 Details by Class &amp; Accounts'!I$18, 'E2 Allocators'!$B$15:$W$15, 0),FALSE)*$F43), 0, VLOOKUP(VLOOKUP($A43, 'E4 TB Allocation Details'!$A$18:$L$214, MATCH("Demand ID", 'E4 TB Allocation Details'!$A$18:$L$18, 0),FALSE), 'E2 Allocators'!$B$15:$W$361, MATCH('O5 Details by Class &amp; Accounts'!I$18, 'E2 Allocators'!$B$15:$W$15, 0),FALSE)*$F43)</f>
        <v>495990.90766066848</v>
      </c>
      <c r="J43" s="1321">
        <f>IF(ISERROR(VLOOKUP(VLOOKUP($A43, 'E4 TB Allocation Details'!$A$18:$L$214, MATCH("Demand ID", 'E4 TB Allocation Details'!$A$18:$L$18, 0),FALSE), 'E2 Allocators'!$B$15:$W$361, MATCH('O5 Details by Class &amp; Accounts'!J$18, 'E2 Allocators'!$B$15:$W$15, 0),FALSE)*$F43), 0, VLOOKUP(VLOOKUP($A43, 'E4 TB Allocation Details'!$A$18:$L$214, MATCH("Demand ID", 'E4 TB Allocation Details'!$A$18:$L$18, 0),FALSE), 'E2 Allocators'!$B$15:$W$361, MATCH('O5 Details by Class &amp; Accounts'!J$18, 'E2 Allocators'!$B$15:$W$15, 0),FALSE)*$F43)</f>
        <v>260658.55187185344</v>
      </c>
      <c r="K43" s="1321">
        <f>IF(ISERROR(VLOOKUP(VLOOKUP($A43, 'E4 TB Allocation Details'!$A$18:$L$214, MATCH("Demand ID", 'E4 TB Allocation Details'!$A$18:$L$18, 0),FALSE), 'E2 Allocators'!$B$15:$W$361, MATCH('O5 Details by Class &amp; Accounts'!K$18, 'E2 Allocators'!$B$15:$W$15, 0),FALSE)*$F43), 0, VLOOKUP(VLOOKUP($A43, 'E4 TB Allocation Details'!$A$18:$L$214, MATCH("Demand ID", 'E4 TB Allocation Details'!$A$18:$L$18, 0),FALSE), 'E2 Allocators'!$B$15:$W$361, MATCH('O5 Details by Class &amp; Accounts'!K$18, 'E2 Allocators'!$B$15:$W$15, 0),FALSE)*$F43)</f>
        <v>267447.98509994207</v>
      </c>
      <c r="L43" s="1321">
        <f>IF(ISERROR(VLOOKUP(VLOOKUP($A43, 'E4 TB Allocation Details'!$A$18:$L$214, MATCH("Demand ID", 'E4 TB Allocation Details'!$A$18:$L$18, 0),FALSE), 'E2 Allocators'!$B$15:$W$361, MATCH('O5 Details by Class &amp; Accounts'!L$18, 'E2 Allocators'!$B$15:$W$15, 0),FALSE)*$F43), 0, VLOOKUP(VLOOKUP($A43, 'E4 TB Allocation Details'!$A$18:$L$214, MATCH("Demand ID", 'E4 TB Allocation Details'!$A$18:$L$18, 0),FALSE), 'E2 Allocators'!$B$15:$W$361, MATCH('O5 Details by Class &amp; Accounts'!L$18, 'E2 Allocators'!$B$15:$W$15, 0),FALSE)*$F43)</f>
        <v>0</v>
      </c>
      <c r="M43" s="1321">
        <f>IF(ISERROR(VLOOKUP(VLOOKUP($A43, 'E4 TB Allocation Details'!$A$18:$L$214, MATCH("Demand ID", 'E4 TB Allocation Details'!$A$18:$L$18, 0),FALSE), 'E2 Allocators'!$B$15:$W$361, MATCH('O5 Details by Class &amp; Accounts'!M$18, 'E2 Allocators'!$B$15:$W$15, 0),FALSE)*$F43), 0, VLOOKUP(VLOOKUP($A43, 'E4 TB Allocation Details'!$A$18:$L$214, MATCH("Demand ID", 'E4 TB Allocation Details'!$A$18:$L$18, 0),FALSE), 'E2 Allocators'!$B$15:$W$361, MATCH('O5 Details by Class &amp; Accounts'!M$18, 'E2 Allocators'!$B$15:$W$15, 0),FALSE)*$F43)</f>
        <v>0</v>
      </c>
      <c r="N43" s="1321">
        <f>IF(ISERROR(VLOOKUP(VLOOKUP($A43, 'E4 TB Allocation Details'!$A$18:$L$214, MATCH("Demand ID", 'E4 TB Allocation Details'!$A$18:$L$18, 0),FALSE), 'E2 Allocators'!$B$15:$W$361, MATCH('O5 Details by Class &amp; Accounts'!N$18, 'E2 Allocators'!$B$15:$W$15, 0),FALSE)*$F43), 0, VLOOKUP(VLOOKUP($A43, 'E4 TB Allocation Details'!$A$18:$L$214, MATCH("Demand ID", 'E4 TB Allocation Details'!$A$18:$L$18, 0),FALSE), 'E2 Allocators'!$B$15:$W$361, MATCH('O5 Details by Class &amp; Accounts'!N$18, 'E2 Allocators'!$B$15:$W$15, 0),FALSE)*$F43)</f>
        <v>0</v>
      </c>
      <c r="O43" s="1321">
        <f>IF(ISERROR(VLOOKUP(VLOOKUP($A43, 'E4 TB Allocation Details'!$A$18:$L$214, MATCH("Demand ID", 'E4 TB Allocation Details'!$A$18:$L$18, 0),FALSE), 'E2 Allocators'!$B$15:$W$361, MATCH('O5 Details by Class &amp; Accounts'!O$18, 'E2 Allocators'!$B$15:$W$15, 0),FALSE)*$F43), 0, VLOOKUP(VLOOKUP($A43, 'E4 TB Allocation Details'!$A$18:$L$214, MATCH("Demand ID", 'E4 TB Allocation Details'!$A$18:$L$18, 0),FALSE), 'E2 Allocators'!$B$15:$W$361, MATCH('O5 Details by Class &amp; Accounts'!O$18, 'E2 Allocators'!$B$15:$W$15, 0),FALSE)*$F43)</f>
        <v>519.9417738901908</v>
      </c>
      <c r="P43" s="1321">
        <f>IF(ISERROR(VLOOKUP(VLOOKUP($A43, 'E4 TB Allocation Details'!$A$18:$L$214, MATCH("Demand ID", 'E4 TB Allocation Details'!$A$18:$L$18, 0),FALSE), 'E2 Allocators'!$B$15:$W$361, MATCH('O5 Details by Class &amp; Accounts'!P$18, 'E2 Allocators'!$B$15:$W$15, 0),FALSE)*$F43), 0, VLOOKUP(VLOOKUP($A43, 'E4 TB Allocation Details'!$A$18:$L$214, MATCH("Demand ID", 'E4 TB Allocation Details'!$A$18:$L$18, 0),FALSE), 'E2 Allocators'!$B$15:$W$361, MATCH('O5 Details by Class &amp; Accounts'!P$18, 'E2 Allocators'!$B$15:$W$15, 0),FALSE)*$F43)</f>
        <v>0</v>
      </c>
      <c r="Q43" s="1321">
        <f>IF(ISERROR(VLOOKUP(VLOOKUP($A43, 'E4 TB Allocation Details'!$A$18:$L$214, MATCH("Demand ID", 'E4 TB Allocation Details'!$A$18:$L$18, 0),FALSE), 'E2 Allocators'!$B$15:$W$361, MATCH('O5 Details by Class &amp; Accounts'!Q$18, 'E2 Allocators'!$B$15:$W$15, 0),FALSE)*$F43), 0, VLOOKUP(VLOOKUP($A43, 'E4 TB Allocation Details'!$A$18:$L$214, MATCH("Demand ID", 'E4 TB Allocation Details'!$A$18:$L$18, 0),FALSE), 'E2 Allocators'!$B$15:$W$361, MATCH('O5 Details by Class &amp; Accounts'!Q$18, 'E2 Allocators'!$B$15:$W$15, 0),FALSE)*$F43)</f>
        <v>1616.8511936456259</v>
      </c>
      <c r="R43" s="1321">
        <f>IF(ISERROR(VLOOKUP(VLOOKUP($A43, 'E4 TB Allocation Details'!$A$18:$L$214, MATCH("Demand ID", 'E4 TB Allocation Details'!$A$18:$L$18, 0),FALSE), 'E2 Allocators'!$B$15:$W$361, MATCH('O5 Details by Class &amp; Accounts'!R$18, 'E2 Allocators'!$B$15:$W$15, 0),FALSE)*$F43), 0, VLOOKUP(VLOOKUP($A43, 'E4 TB Allocation Details'!$A$18:$L$214, MATCH("Demand ID", 'E4 TB Allocation Details'!$A$18:$L$18, 0),FALSE), 'E2 Allocators'!$B$15:$W$361, MATCH('O5 Details by Class &amp; Accounts'!R$18, 'E2 Allocators'!$B$15:$W$15, 0),FALSE)*$F43)</f>
        <v>0</v>
      </c>
      <c r="S43" s="1321">
        <f>IF(ISERROR(VLOOKUP(VLOOKUP($A43, 'E4 TB Allocation Details'!$A$18:$L$214, MATCH("Demand ID", 'E4 TB Allocation Details'!$A$18:$L$18, 0),FALSE), 'E2 Allocators'!$B$15:$W$361, MATCH('O5 Details by Class &amp; Accounts'!S$18, 'E2 Allocators'!$B$15:$W$15, 0),FALSE)*$F43), 0, VLOOKUP(VLOOKUP($A43, 'E4 TB Allocation Details'!$A$18:$L$214, MATCH("Demand ID", 'E4 TB Allocation Details'!$A$18:$L$18, 0),FALSE), 'E2 Allocators'!$B$15:$W$361, MATCH('O5 Details by Class &amp; Accounts'!S$18, 'E2 Allocators'!$B$15:$W$15, 0),FALSE)*$F43)</f>
        <v>0</v>
      </c>
      <c r="T43" s="1321">
        <f>IF(ISERROR(VLOOKUP(VLOOKUP($A43, 'E4 TB Allocation Details'!$A$18:$L$214, MATCH("Demand ID", 'E4 TB Allocation Details'!$A$18:$L$18, 0),FALSE), 'E2 Allocators'!$B$15:$W$361, MATCH('O5 Details by Class &amp; Accounts'!T$18, 'E2 Allocators'!$B$15:$W$15, 0),FALSE)*$F43), 0, VLOOKUP(VLOOKUP($A43, 'E4 TB Allocation Details'!$A$18:$L$214, MATCH("Demand ID", 'E4 TB Allocation Details'!$A$18:$L$18, 0),FALSE), 'E2 Allocators'!$B$15:$W$361, MATCH('O5 Details by Class &amp; Accounts'!T$18, 'E2 Allocators'!$B$15:$W$15, 0),FALSE)*$F43)</f>
        <v>0</v>
      </c>
      <c r="U43" s="1321">
        <f>IF(ISERROR(VLOOKUP(VLOOKUP($A43, 'E4 TB Allocation Details'!$A$18:$L$214, MATCH("Demand ID", 'E4 TB Allocation Details'!$A$18:$L$18, 0),FALSE), 'E2 Allocators'!$B$15:$W$361, MATCH('O5 Details by Class &amp; Accounts'!U$18, 'E2 Allocators'!$B$15:$W$15, 0),FALSE)*$F43), 0, VLOOKUP(VLOOKUP($A43, 'E4 TB Allocation Details'!$A$18:$L$214, MATCH("Demand ID", 'E4 TB Allocation Details'!$A$18:$L$18, 0),FALSE), 'E2 Allocators'!$B$15:$W$361, MATCH('O5 Details by Class &amp; Accounts'!U$18, 'E2 Allocators'!$B$15:$W$15, 0),FALSE)*$F43)</f>
        <v>0</v>
      </c>
      <c r="V43" s="1321">
        <f>IF(ISERROR(VLOOKUP(VLOOKUP($A43, 'E4 TB Allocation Details'!$A$18:$L$214, MATCH("Demand ID", 'E4 TB Allocation Details'!$A$18:$L$18, 0),FALSE), 'E2 Allocators'!$B$15:$W$361, MATCH('O5 Details by Class &amp; Accounts'!V$18, 'E2 Allocators'!$B$15:$W$15, 0),FALSE)*$F43), 0, VLOOKUP(VLOOKUP($A43, 'E4 TB Allocation Details'!$A$18:$L$214, MATCH("Demand ID", 'E4 TB Allocation Details'!$A$18:$L$18, 0),FALSE), 'E2 Allocators'!$B$15:$W$361, MATCH('O5 Details by Class &amp; Accounts'!V$18, 'E2 Allocators'!$B$15:$W$15, 0),FALSE)*$F43)</f>
        <v>0</v>
      </c>
      <c r="W43" s="1321">
        <f>IF(ISERROR(VLOOKUP(VLOOKUP($A43, 'E4 TB Allocation Details'!$A$18:$L$214, MATCH("Demand ID", 'E4 TB Allocation Details'!$A$18:$L$18, 0),FALSE), 'E2 Allocators'!$B$15:$W$361, MATCH('O5 Details by Class &amp; Accounts'!W$18, 'E2 Allocators'!$B$15:$W$15, 0),FALSE)*$F43), 0, VLOOKUP(VLOOKUP($A43, 'E4 TB Allocation Details'!$A$18:$L$214, MATCH("Demand ID", 'E4 TB Allocation Details'!$A$18:$L$18, 0),FALSE), 'E2 Allocators'!$B$15:$W$361, MATCH('O5 Details by Class &amp; Accounts'!W$18, 'E2 Allocators'!$B$15:$W$15, 0),FALSE)*$F43)</f>
        <v>0</v>
      </c>
      <c r="X43" s="1321">
        <f>IF(ISERROR(VLOOKUP(VLOOKUP($A43, 'E4 TB Allocation Details'!$A$18:$L$214, MATCH("Demand ID", 'E4 TB Allocation Details'!$A$18:$L$18, 0),FALSE), 'E2 Allocators'!$B$15:$W$361, MATCH('O5 Details by Class &amp; Accounts'!X$18, 'E2 Allocators'!$B$15:$W$15, 0),FALSE)*$F43), 0, VLOOKUP(VLOOKUP($A43, 'E4 TB Allocation Details'!$A$18:$L$214, MATCH("Demand ID", 'E4 TB Allocation Details'!$A$18:$L$18, 0),FALSE), 'E2 Allocators'!$B$15:$W$361, MATCH('O5 Details by Class &amp; Accounts'!X$18, 'E2 Allocators'!$B$15:$W$15, 0),FALSE)*$F43)</f>
        <v>0</v>
      </c>
      <c r="Y43" s="1321">
        <f>IF(ISERROR(VLOOKUP(VLOOKUP($A43, 'E4 TB Allocation Details'!$A$18:$L$214, MATCH("Demand ID", 'E4 TB Allocation Details'!$A$18:$L$18, 0),FALSE), 'E2 Allocators'!$B$15:$W$361, MATCH('O5 Details by Class &amp; Accounts'!Y$18, 'E2 Allocators'!$B$15:$W$15, 0),FALSE)*$F43), 0, VLOOKUP(VLOOKUP($A43, 'E4 TB Allocation Details'!$A$18:$L$214, MATCH("Demand ID", 'E4 TB Allocation Details'!$A$18:$L$18, 0),FALSE), 'E2 Allocators'!$B$15:$W$361, MATCH('O5 Details by Class &amp; Accounts'!Y$18, 'E2 Allocators'!$B$15:$W$15, 0),FALSE)*$F43)</f>
        <v>0</v>
      </c>
      <c r="Z43" s="1321">
        <f>IF(ISERROR(VLOOKUP(VLOOKUP($A43, 'E4 TB Allocation Details'!$A$18:$L$214, MATCH("Demand ID", 'E4 TB Allocation Details'!$A$18:$L$18, 0),FALSE), 'E2 Allocators'!$B$15:$W$361, MATCH('O5 Details by Class &amp; Accounts'!Z$18, 'E2 Allocators'!$B$15:$W$15, 0),FALSE)*$F43), 0, VLOOKUP(VLOOKUP($A43, 'E4 TB Allocation Details'!$A$18:$L$214, MATCH("Demand ID", 'E4 TB Allocation Details'!$A$18:$L$18, 0),FALSE), 'E2 Allocators'!$B$15:$W$361, MATCH('O5 Details by Class &amp; Accounts'!Z$18, 'E2 Allocators'!$B$15:$W$15, 0),FALSE)*$F43)</f>
        <v>0</v>
      </c>
      <c r="AA43" s="1321">
        <f>IF(ISERROR(VLOOKUP(VLOOKUP($A43, 'E4 TB Allocation Details'!$A$18:$L$214, MATCH("Demand ID", 'E4 TB Allocation Details'!$A$18:$L$18, 0),FALSE), 'E2 Allocators'!$B$15:$W$361, MATCH('O5 Details by Class &amp; Accounts'!AA$18, 'E2 Allocators'!$B$15:$W$15, 0),FALSE)*$F43), 0, VLOOKUP(VLOOKUP($A43, 'E4 TB Allocation Details'!$A$18:$L$214, MATCH("Demand ID", 'E4 TB Allocation Details'!$A$18:$L$18, 0),FALSE), 'E2 Allocators'!$B$15:$W$361, MATCH('O5 Details by Class &amp; Accounts'!AA$18, 'E2 Allocators'!$B$15:$W$15, 0),FALSE)*$F43)</f>
        <v>0</v>
      </c>
      <c r="AB43" s="1321">
        <f>IF(ISERROR(VLOOKUP(VLOOKUP($A43, 'E4 TB Allocation Details'!$A$18:$L$214, MATCH("Demand ID", 'E4 TB Allocation Details'!$A$18:$L$18, 0),FALSE), 'E2 Allocators'!$B$15:$W$361, MATCH('O5 Details by Class &amp; Accounts'!AB$18, 'E2 Allocators'!$B$15:$W$15, 0),FALSE)*$F43), 0, VLOOKUP(VLOOKUP($A43, 'E4 TB Allocation Details'!$A$18:$L$214, MATCH("Demand ID", 'E4 TB Allocation Details'!$A$18:$L$18, 0),FALSE), 'E2 Allocators'!$B$15:$W$361, MATCH('O5 Details by Class &amp; Accounts'!AB$18, 'E2 Allocators'!$B$15:$W$15, 0),FALSE)*$F43)</f>
        <v>0</v>
      </c>
      <c r="AC43" s="1321">
        <f t="shared" si="1"/>
        <v>1026234.2375999998</v>
      </c>
      <c r="AD43" s="1321">
        <f>IF(ISERROR(VLOOKUP(VLOOKUP($A43, 'E4 TB Allocation Details'!$A$18:$L$214, MATCH("Customer ID", 'E4 TB Allocation Details'!$A$18:$L$18, 0),FALSE), 'E2 Allocators'!$B$15:$W$361, MATCH('O5 Details by Class &amp; Accounts'!AD$18, 'E2 Allocators'!$B$15:$W$15, 0),FALSE)*$G43), 0, VLOOKUP(VLOOKUP($A43, 'E4 TB Allocation Details'!$A$18:$L$214, MATCH("Customer ID", 'E4 TB Allocation Details'!$A$18:$L$18, 0),FALSE), 'E2 Allocators'!$B$15:$W$361, MATCH('O5 Details by Class &amp; Accounts'!AD$18, 'E2 Allocators'!$B$15:$W$15, 0),FALSE)*$G43)</f>
        <v>570853.09691503935</v>
      </c>
      <c r="AE43" s="1321">
        <f>IF(ISERROR(VLOOKUP(VLOOKUP($A43, 'E4 TB Allocation Details'!$A$18:$L$214, MATCH("Customer ID", 'E4 TB Allocation Details'!$A$18:$L$18, 0),FALSE), 'E2 Allocators'!$B$15:$W$361, MATCH('O5 Details by Class &amp; Accounts'!AE$18, 'E2 Allocators'!$B$15:$W$15, 0),FALSE)*$G43), 0, VLOOKUP(VLOOKUP($A43, 'E4 TB Allocation Details'!$A$18:$L$214, MATCH("Customer ID", 'E4 TB Allocation Details'!$A$18:$L$18, 0),FALSE), 'E2 Allocators'!$B$15:$W$361, MATCH('O5 Details by Class &amp; Accounts'!AE$18, 'E2 Allocators'!$B$15:$W$15, 0),FALSE)*$G43)</f>
        <v>70272.189741820956</v>
      </c>
      <c r="AF43" s="1321">
        <f>IF(ISERROR(VLOOKUP(VLOOKUP($A43, 'E4 TB Allocation Details'!$A$18:$L$214, MATCH("Customer ID", 'E4 TB Allocation Details'!$A$18:$L$18, 0),FALSE), 'E2 Allocators'!$B$15:$W$361, MATCH('O5 Details by Class &amp; Accounts'!AF$18, 'E2 Allocators'!$B$15:$W$15, 0),FALSE)*$G43), 0, VLOOKUP(VLOOKUP($A43, 'E4 TB Allocation Details'!$A$18:$L$214, MATCH("Customer ID", 'E4 TB Allocation Details'!$A$18:$L$18, 0),FALSE), 'E2 Allocators'!$B$15:$W$361, MATCH('O5 Details by Class &amp; Accounts'!AF$18, 'E2 Allocators'!$B$15:$W$15, 0),FALSE)*$G43)</f>
        <v>8155.0442416434189</v>
      </c>
      <c r="AG43" s="1321">
        <f>IF(ISERROR(VLOOKUP(VLOOKUP($A43, 'E4 TB Allocation Details'!$A$18:$L$214, MATCH("Customer ID", 'E4 TB Allocation Details'!$A$18:$L$18, 0),FALSE), 'E2 Allocators'!$B$15:$W$361, MATCH('O5 Details by Class &amp; Accounts'!AG$18, 'E2 Allocators'!$B$15:$W$15, 0),FALSE)*$G43), 0, VLOOKUP(VLOOKUP($A43, 'E4 TB Allocation Details'!$A$18:$L$214, MATCH("Customer ID", 'E4 TB Allocation Details'!$A$18:$L$18, 0),FALSE), 'E2 Allocators'!$B$15:$W$361, MATCH('O5 Details by Class &amp; Accounts'!AG$18, 'E2 Allocators'!$B$15:$W$15, 0),FALSE)*$G43)</f>
        <v>0</v>
      </c>
      <c r="AH43" s="1321">
        <f>IF(ISERROR(VLOOKUP(VLOOKUP($A43, 'E4 TB Allocation Details'!$A$18:$L$214, MATCH("Customer ID", 'E4 TB Allocation Details'!$A$18:$L$18, 0),FALSE), 'E2 Allocators'!$B$15:$W$361, MATCH('O5 Details by Class &amp; Accounts'!AH$18, 'E2 Allocators'!$B$15:$W$15, 0),FALSE)*$G43), 0, VLOOKUP(VLOOKUP($A43, 'E4 TB Allocation Details'!$A$18:$L$214, MATCH("Customer ID", 'E4 TB Allocation Details'!$A$18:$L$18, 0),FALSE), 'E2 Allocators'!$B$15:$W$361, MATCH('O5 Details by Class &amp; Accounts'!AH$18, 'E2 Allocators'!$B$15:$W$15, 0),FALSE)*$G43)</f>
        <v>0</v>
      </c>
      <c r="AI43" s="1321">
        <f>IF(ISERROR(VLOOKUP(VLOOKUP($A43, 'E4 TB Allocation Details'!$A$18:$L$214, MATCH("Customer ID", 'E4 TB Allocation Details'!$A$18:$L$18, 0),FALSE), 'E2 Allocators'!$B$15:$W$361, MATCH('O5 Details by Class &amp; Accounts'!AI$18, 'E2 Allocators'!$B$15:$W$15, 0),FALSE)*$G43), 0, VLOOKUP(VLOOKUP($A43, 'E4 TB Allocation Details'!$A$18:$L$214, MATCH("Customer ID", 'E4 TB Allocation Details'!$A$18:$L$18, 0),FALSE), 'E2 Allocators'!$B$15:$W$361, MATCH('O5 Details by Class &amp; Accounts'!AI$18, 'E2 Allocators'!$B$15:$W$15, 0),FALSE)*$G43)</f>
        <v>0</v>
      </c>
      <c r="AJ43" s="1321">
        <f>IF(ISERROR(VLOOKUP(VLOOKUP($A43, 'E4 TB Allocation Details'!$A$18:$L$214, MATCH("Customer ID", 'E4 TB Allocation Details'!$A$18:$L$18, 0),FALSE), 'E2 Allocators'!$B$15:$W$361, MATCH('O5 Details by Class &amp; Accounts'!AJ$18, 'E2 Allocators'!$B$15:$W$15, 0),FALSE)*$G43), 0, VLOOKUP(VLOOKUP($A43, 'E4 TB Allocation Details'!$A$18:$L$214, MATCH("Customer ID", 'E4 TB Allocation Details'!$A$18:$L$18, 0),FALSE), 'E2 Allocators'!$B$15:$W$361, MATCH('O5 Details by Class &amp; Accounts'!AJ$18, 'E2 Allocators'!$B$15:$W$15, 0),FALSE)*$G43)</f>
        <v>33834.75802383972</v>
      </c>
      <c r="AK43" s="1321">
        <f>IF(ISERROR(VLOOKUP(VLOOKUP($A43, 'E4 TB Allocation Details'!$A$18:$L$214, MATCH("Customer ID", 'E4 TB Allocation Details'!$A$18:$L$18, 0),FALSE), 'E2 Allocators'!$B$15:$W$361, MATCH('O5 Details by Class &amp; Accounts'!AK$18, 'E2 Allocators'!$B$15:$W$15, 0),FALSE)*$G43), 0, VLOOKUP(VLOOKUP($A43, 'E4 TB Allocation Details'!$A$18:$L$214, MATCH("Customer ID", 'E4 TB Allocation Details'!$A$18:$L$18, 0),FALSE), 'E2 Allocators'!$B$15:$W$361, MATCH('O5 Details by Class &amp; Accounts'!AK$18, 'E2 Allocators'!$B$15:$W$15, 0),FALSE)*$G43)</f>
        <v>0</v>
      </c>
      <c r="AL43" s="1321">
        <f>IF(ISERROR(VLOOKUP(VLOOKUP($A43, 'E4 TB Allocation Details'!$A$18:$L$214, MATCH("Customer ID", 'E4 TB Allocation Details'!$A$18:$L$18, 0),FALSE), 'E2 Allocators'!$B$15:$W$361, MATCH('O5 Details by Class &amp; Accounts'!AL$18, 'E2 Allocators'!$B$15:$W$15, 0),FALSE)*$G43), 0, VLOOKUP(VLOOKUP($A43, 'E4 TB Allocation Details'!$A$18:$L$214, MATCH("Customer ID", 'E4 TB Allocation Details'!$A$18:$L$18, 0),FALSE), 'E2 Allocators'!$B$15:$W$361, MATCH('O5 Details by Class &amp; Accounts'!AL$18, 'E2 Allocators'!$B$15:$W$15, 0),FALSE)*$G43)</f>
        <v>1041.0694776566068</v>
      </c>
      <c r="AM43" s="1321">
        <f>IF(ISERROR(VLOOKUP(VLOOKUP($A43, 'E4 TB Allocation Details'!$A$18:$L$214, MATCH("Customer ID", 'E4 TB Allocation Details'!$A$18:$L$18, 0),FALSE), 'E2 Allocators'!$B$15:$W$361, MATCH('O5 Details by Class &amp; Accounts'!AM$18, 'E2 Allocators'!$B$15:$W$15, 0),FALSE)*$G43), 0, VLOOKUP(VLOOKUP($A43, 'E4 TB Allocation Details'!$A$18:$L$214, MATCH("Customer ID", 'E4 TB Allocation Details'!$A$18:$L$18, 0),FALSE), 'E2 Allocators'!$B$15:$W$361, MATCH('O5 Details by Class &amp; Accounts'!AM$18, 'E2 Allocators'!$B$15:$W$15, 0),FALSE)*$G43)</f>
        <v>0</v>
      </c>
      <c r="AN43" s="1321">
        <f>IF(ISERROR(VLOOKUP(VLOOKUP($A43, 'E4 TB Allocation Details'!$A$18:$L$214, MATCH("Customer ID", 'E4 TB Allocation Details'!$A$18:$L$18, 0),FALSE), 'E2 Allocators'!$B$15:$W$361, MATCH('O5 Details by Class &amp; Accounts'!AN$18, 'E2 Allocators'!$B$15:$W$15, 0),FALSE)*$G43), 0, VLOOKUP(VLOOKUP($A43, 'E4 TB Allocation Details'!$A$18:$L$214, MATCH("Customer ID", 'E4 TB Allocation Details'!$A$18:$L$18, 0),FALSE), 'E2 Allocators'!$B$15:$W$361, MATCH('O5 Details by Class &amp; Accounts'!AN$18, 'E2 Allocators'!$B$15:$W$15, 0),FALSE)*$G43)</f>
        <v>0</v>
      </c>
      <c r="AO43" s="1321">
        <f>IF(ISERROR(VLOOKUP(VLOOKUP($A43, 'E4 TB Allocation Details'!$A$18:$L$214, MATCH("Customer ID", 'E4 TB Allocation Details'!$A$18:$L$18, 0),FALSE), 'E2 Allocators'!$B$15:$W$361, MATCH('O5 Details by Class &amp; Accounts'!AO$18, 'E2 Allocators'!$B$15:$W$15, 0),FALSE)*$G43), 0, VLOOKUP(VLOOKUP($A43, 'E4 TB Allocation Details'!$A$18:$L$214, MATCH("Customer ID", 'E4 TB Allocation Details'!$A$18:$L$18, 0),FALSE), 'E2 Allocators'!$B$15:$W$361, MATCH('O5 Details by Class &amp; Accounts'!AO$18, 'E2 Allocators'!$B$15:$W$15, 0),FALSE)*$G43)</f>
        <v>0</v>
      </c>
      <c r="AP43" s="1321">
        <f>IF(ISERROR(VLOOKUP(VLOOKUP($A43, 'E4 TB Allocation Details'!$A$18:$L$214, MATCH("Customer ID", 'E4 TB Allocation Details'!$A$18:$L$18, 0),FALSE), 'E2 Allocators'!$B$15:$W$361, MATCH('O5 Details by Class &amp; Accounts'!AP$18, 'E2 Allocators'!$B$15:$W$15, 0),FALSE)*$G43), 0, VLOOKUP(VLOOKUP($A43, 'E4 TB Allocation Details'!$A$18:$L$214, MATCH("Customer ID", 'E4 TB Allocation Details'!$A$18:$L$18, 0),FALSE), 'E2 Allocators'!$B$15:$W$361, MATCH('O5 Details by Class &amp; Accounts'!AP$18, 'E2 Allocators'!$B$15:$W$15, 0),FALSE)*$G43)</f>
        <v>0</v>
      </c>
      <c r="AQ43" s="1321">
        <f>IF(ISERROR(VLOOKUP(VLOOKUP($A43, 'E4 TB Allocation Details'!$A$18:$L$214, MATCH("Customer ID", 'E4 TB Allocation Details'!$A$18:$L$18, 0),FALSE), 'E2 Allocators'!$B$15:$W$361, MATCH('O5 Details by Class &amp; Accounts'!AQ$18, 'E2 Allocators'!$B$15:$W$15, 0),FALSE)*$G43), 0, VLOOKUP(VLOOKUP($A43, 'E4 TB Allocation Details'!$A$18:$L$214, MATCH("Customer ID", 'E4 TB Allocation Details'!$A$18:$L$18, 0),FALSE), 'E2 Allocators'!$B$15:$W$361, MATCH('O5 Details by Class &amp; Accounts'!AQ$18, 'E2 Allocators'!$B$15:$W$15, 0),FALSE)*$G43)</f>
        <v>0</v>
      </c>
      <c r="AR43" s="1321">
        <f>IF(ISERROR(VLOOKUP(VLOOKUP($A43, 'E4 TB Allocation Details'!$A$18:$L$214, MATCH("Customer ID", 'E4 TB Allocation Details'!$A$18:$L$18, 0),FALSE), 'E2 Allocators'!$B$15:$W$361, MATCH('O5 Details by Class &amp; Accounts'!AR$18, 'E2 Allocators'!$B$15:$W$15, 0),FALSE)*$G43), 0, VLOOKUP(VLOOKUP($A43, 'E4 TB Allocation Details'!$A$18:$L$214, MATCH("Customer ID", 'E4 TB Allocation Details'!$A$18:$L$18, 0),FALSE), 'E2 Allocators'!$B$15:$W$361, MATCH('O5 Details by Class &amp; Accounts'!AR$18, 'E2 Allocators'!$B$15:$W$15, 0),FALSE)*$G43)</f>
        <v>0</v>
      </c>
      <c r="AS43" s="1321">
        <f>IF(ISERROR(VLOOKUP(VLOOKUP($A43, 'E4 TB Allocation Details'!$A$18:$L$214, MATCH("Customer ID", 'E4 TB Allocation Details'!$A$18:$L$18, 0),FALSE), 'E2 Allocators'!$B$15:$W$361, MATCH('O5 Details by Class &amp; Accounts'!AS$18, 'E2 Allocators'!$B$15:$W$15, 0),FALSE)*$G43), 0, VLOOKUP(VLOOKUP($A43, 'E4 TB Allocation Details'!$A$18:$L$214, MATCH("Customer ID", 'E4 TB Allocation Details'!$A$18:$L$18, 0),FALSE), 'E2 Allocators'!$B$15:$W$361, MATCH('O5 Details by Class &amp; Accounts'!AS$18, 'E2 Allocators'!$B$15:$W$15, 0),FALSE)*$G43)</f>
        <v>0</v>
      </c>
      <c r="AT43" s="1321">
        <f>IF(ISERROR(VLOOKUP(VLOOKUP($A43, 'E4 TB Allocation Details'!$A$18:$L$214, MATCH("Customer ID", 'E4 TB Allocation Details'!$A$18:$L$18, 0),FALSE), 'E2 Allocators'!$B$15:$W$361, MATCH('O5 Details by Class &amp; Accounts'!AT$18, 'E2 Allocators'!$B$15:$W$15, 0),FALSE)*$G43), 0, VLOOKUP(VLOOKUP($A43, 'E4 TB Allocation Details'!$A$18:$L$214, MATCH("Customer ID", 'E4 TB Allocation Details'!$A$18:$L$18, 0),FALSE), 'E2 Allocators'!$B$15:$W$361, MATCH('O5 Details by Class &amp; Accounts'!AT$18, 'E2 Allocators'!$B$15:$W$15, 0),FALSE)*$G43)</f>
        <v>0</v>
      </c>
      <c r="AU43" s="1321">
        <f>IF(ISERROR(VLOOKUP(VLOOKUP($A43, 'E4 TB Allocation Details'!$A$18:$L$214, MATCH("Customer ID", 'E4 TB Allocation Details'!$A$18:$L$18, 0),FALSE), 'E2 Allocators'!$B$15:$W$361, MATCH('O5 Details by Class &amp; Accounts'!AU$18, 'E2 Allocators'!$B$15:$W$15, 0),FALSE)*$G43), 0, VLOOKUP(VLOOKUP($A43, 'E4 TB Allocation Details'!$A$18:$L$214, MATCH("Customer ID", 'E4 TB Allocation Details'!$A$18:$L$18, 0),FALSE), 'E2 Allocators'!$B$15:$W$361, MATCH('O5 Details by Class &amp; Accounts'!AU$18, 'E2 Allocators'!$B$15:$W$15, 0),FALSE)*$G43)</f>
        <v>0</v>
      </c>
      <c r="AV43" s="1321">
        <f>IF(ISERROR(VLOOKUP(VLOOKUP($A43, 'E4 TB Allocation Details'!$A$18:$L$214, MATCH("Customer ID", 'E4 TB Allocation Details'!$A$18:$L$18, 0),FALSE), 'E2 Allocators'!$B$15:$W$361, MATCH('O5 Details by Class &amp; Accounts'!AV$18, 'E2 Allocators'!$B$15:$W$15, 0),FALSE)*$G43), 0, VLOOKUP(VLOOKUP($A43, 'E4 TB Allocation Details'!$A$18:$L$214, MATCH("Customer ID", 'E4 TB Allocation Details'!$A$18:$L$18, 0),FALSE), 'E2 Allocators'!$B$15:$W$361, MATCH('O5 Details by Class &amp; Accounts'!AV$18, 'E2 Allocators'!$B$15:$W$15, 0),FALSE)*$G43)</f>
        <v>0</v>
      </c>
      <c r="AW43" s="1321">
        <f>IF(ISERROR(VLOOKUP(VLOOKUP($A43, 'E4 TB Allocation Details'!$A$18:$L$214, MATCH("Customer ID", 'E4 TB Allocation Details'!$A$18:$L$18, 0),FALSE), 'E2 Allocators'!$B$15:$W$361, MATCH('O5 Details by Class &amp; Accounts'!AW$18, 'E2 Allocators'!$B$15:$W$15, 0),FALSE)*$G43), 0, VLOOKUP(VLOOKUP($A43, 'E4 TB Allocation Details'!$A$18:$L$214, MATCH("Customer ID", 'E4 TB Allocation Details'!$A$18:$L$18, 0),FALSE), 'E2 Allocators'!$B$15:$W$361, MATCH('O5 Details by Class &amp; Accounts'!AW$18, 'E2 Allocators'!$B$15:$W$15, 0),FALSE)*$G43)</f>
        <v>0</v>
      </c>
      <c r="AX43" s="1321">
        <f t="shared" si="2"/>
        <v>684156.15839999996</v>
      </c>
      <c r="AY43" s="1321">
        <f>IF(ISERROR(VLOOKUP(VLOOKUP($A43, 'E4 TB Allocation Details'!$A$18:$L$214, MATCH("Misc ID", 'E4 TB Allocation Details'!$A$18:$L$18, 0),FALSE), 'E2 Allocators'!$B$15:$W$361, MATCH('O5 Details by Class &amp; Accounts'!AY$18, 'E2 Allocators'!$B$15:$W$15, 0),FALSE)*$E43), 0, VLOOKUP(VLOOKUP($A43, 'E4 TB Allocation Details'!$A$18:$L$214, MATCH("Misc ID", 'E4 TB Allocation Details'!$A$18:$L$18, 0),FALSE), 'E2 Allocators'!$B$15:$W$361, MATCH('O5 Details by Class &amp; Accounts'!AY$18, 'E2 Allocators'!$B$15:$W$15, 0),FALSE)*$E43)</f>
        <v>0</v>
      </c>
      <c r="AZ43" s="1321">
        <f>IF(ISERROR(VLOOKUP(VLOOKUP($A43, 'E4 TB Allocation Details'!$A$18:$L$214, MATCH("Misc ID", 'E4 TB Allocation Details'!$A$18:$L$18, 0),FALSE), 'E2 Allocators'!$B$15:$W$361, MATCH('O5 Details by Class &amp; Accounts'!AZ$18, 'E2 Allocators'!$B$15:$W$15, 0),FALSE)*$E43), 0, VLOOKUP(VLOOKUP($A43, 'E4 TB Allocation Details'!$A$18:$L$214, MATCH("Misc ID", 'E4 TB Allocation Details'!$A$18:$L$18, 0),FALSE), 'E2 Allocators'!$B$15:$W$361, MATCH('O5 Details by Class &amp; Accounts'!AZ$18, 'E2 Allocators'!$B$15:$W$15, 0),FALSE)*$E43)</f>
        <v>0</v>
      </c>
      <c r="BA43" s="1321">
        <f>IF(ISERROR(VLOOKUP(VLOOKUP($A43, 'E4 TB Allocation Details'!$A$18:$L$214, MATCH("Misc ID", 'E4 TB Allocation Details'!$A$18:$L$18, 0),FALSE), 'E2 Allocators'!$B$15:$W$361, MATCH('O5 Details by Class &amp; Accounts'!BA$18, 'E2 Allocators'!$B$15:$W$15, 0),FALSE)*$E43), 0, VLOOKUP(VLOOKUP($A43, 'E4 TB Allocation Details'!$A$18:$L$214, MATCH("Misc ID", 'E4 TB Allocation Details'!$A$18:$L$18, 0),FALSE), 'E2 Allocators'!$B$15:$W$361, MATCH('O5 Details by Class &amp; Accounts'!BA$18, 'E2 Allocators'!$B$15:$W$15, 0),FALSE)*$E43)</f>
        <v>0</v>
      </c>
      <c r="BB43" s="1321">
        <f>IF(ISERROR(VLOOKUP(VLOOKUP($A43, 'E4 TB Allocation Details'!$A$18:$L$214, MATCH("Misc ID", 'E4 TB Allocation Details'!$A$18:$L$18, 0),FALSE), 'E2 Allocators'!$B$15:$W$361, MATCH('O5 Details by Class &amp; Accounts'!BB$18, 'E2 Allocators'!$B$15:$W$15, 0),FALSE)*$E43), 0, VLOOKUP(VLOOKUP($A43, 'E4 TB Allocation Details'!$A$18:$L$214, MATCH("Misc ID", 'E4 TB Allocation Details'!$A$18:$L$18, 0),FALSE), 'E2 Allocators'!$B$15:$W$361, MATCH('O5 Details by Class &amp; Accounts'!BB$18, 'E2 Allocators'!$B$15:$W$15, 0),FALSE)*$E43)</f>
        <v>0</v>
      </c>
      <c r="BC43" s="1321">
        <f>IF(ISERROR(VLOOKUP(VLOOKUP($A43, 'E4 TB Allocation Details'!$A$18:$L$214, MATCH("Misc ID", 'E4 TB Allocation Details'!$A$18:$L$18, 0),FALSE), 'E2 Allocators'!$B$15:$W$361, MATCH('O5 Details by Class &amp; Accounts'!BC$18, 'E2 Allocators'!$B$15:$W$15, 0),FALSE)*$E43), 0, VLOOKUP(VLOOKUP($A43, 'E4 TB Allocation Details'!$A$18:$L$214, MATCH("Misc ID", 'E4 TB Allocation Details'!$A$18:$L$18, 0),FALSE), 'E2 Allocators'!$B$15:$W$361, MATCH('O5 Details by Class &amp; Accounts'!BC$18, 'E2 Allocators'!$B$15:$W$15, 0),FALSE)*$E43)</f>
        <v>0</v>
      </c>
      <c r="BD43" s="1321">
        <f>IF(ISERROR(VLOOKUP(VLOOKUP($A43, 'E4 TB Allocation Details'!$A$18:$L$214, MATCH("Misc ID", 'E4 TB Allocation Details'!$A$18:$L$18, 0),FALSE), 'E2 Allocators'!$B$15:$W$361, MATCH('O5 Details by Class &amp; Accounts'!BD$18, 'E2 Allocators'!$B$15:$W$15, 0),FALSE)*$E43), 0, VLOOKUP(VLOOKUP($A43, 'E4 TB Allocation Details'!$A$18:$L$214, MATCH("Misc ID", 'E4 TB Allocation Details'!$A$18:$L$18, 0),FALSE), 'E2 Allocators'!$B$15:$W$361, MATCH('O5 Details by Class &amp; Accounts'!BD$18, 'E2 Allocators'!$B$15:$W$15, 0),FALSE)*$E43)</f>
        <v>0</v>
      </c>
      <c r="BE43" s="1321">
        <f>IF(ISERROR(VLOOKUP(VLOOKUP($A43, 'E4 TB Allocation Details'!$A$18:$L$214, MATCH("Misc ID", 'E4 TB Allocation Details'!$A$18:$L$18, 0),FALSE), 'E2 Allocators'!$B$15:$W$361, MATCH('O5 Details by Class &amp; Accounts'!BE$18, 'E2 Allocators'!$B$15:$W$15, 0),FALSE)*$E43), 0, VLOOKUP(VLOOKUP($A43, 'E4 TB Allocation Details'!$A$18:$L$214, MATCH("Misc ID", 'E4 TB Allocation Details'!$A$18:$L$18, 0),FALSE), 'E2 Allocators'!$B$15:$W$361, MATCH('O5 Details by Class &amp; Accounts'!BE$18, 'E2 Allocators'!$B$15:$W$15, 0),FALSE)*$E43)</f>
        <v>0</v>
      </c>
      <c r="BF43" s="1321">
        <f>IF(ISERROR(VLOOKUP(VLOOKUP($A43, 'E4 TB Allocation Details'!$A$18:$L$214, MATCH("Misc ID", 'E4 TB Allocation Details'!$A$18:$L$18, 0),FALSE), 'E2 Allocators'!$B$15:$W$361, MATCH('O5 Details by Class &amp; Accounts'!BF$18, 'E2 Allocators'!$B$15:$W$15, 0),FALSE)*$E43), 0, VLOOKUP(VLOOKUP($A43, 'E4 TB Allocation Details'!$A$18:$L$214, MATCH("Misc ID", 'E4 TB Allocation Details'!$A$18:$L$18, 0),FALSE), 'E2 Allocators'!$B$15:$W$361, MATCH('O5 Details by Class &amp; Accounts'!BF$18, 'E2 Allocators'!$B$15:$W$15, 0),FALSE)*$E43)</f>
        <v>0</v>
      </c>
      <c r="BG43" s="1321">
        <f>IF(ISERROR(VLOOKUP(VLOOKUP($A43, 'E4 TB Allocation Details'!$A$18:$L$214, MATCH("Misc ID", 'E4 TB Allocation Details'!$A$18:$L$18, 0),FALSE), 'E2 Allocators'!$B$15:$W$361, MATCH('O5 Details by Class &amp; Accounts'!BG$18, 'E2 Allocators'!$B$15:$W$15, 0),FALSE)*$E43), 0, VLOOKUP(VLOOKUP($A43, 'E4 TB Allocation Details'!$A$18:$L$214, MATCH("Misc ID", 'E4 TB Allocation Details'!$A$18:$L$18, 0),FALSE), 'E2 Allocators'!$B$15:$W$361, MATCH('O5 Details by Class &amp; Accounts'!BG$18, 'E2 Allocators'!$B$15:$W$15, 0),FALSE)*$E43)</f>
        <v>0</v>
      </c>
      <c r="BH43" s="1321">
        <f>IF(ISERROR(VLOOKUP(VLOOKUP($A43, 'E4 TB Allocation Details'!$A$18:$L$214, MATCH("Misc ID", 'E4 TB Allocation Details'!$A$18:$L$18, 0),FALSE), 'E2 Allocators'!$B$15:$W$361, MATCH('O5 Details by Class &amp; Accounts'!BH$18, 'E2 Allocators'!$B$15:$W$15, 0),FALSE)*$E43), 0, VLOOKUP(VLOOKUP($A43, 'E4 TB Allocation Details'!$A$18:$L$214, MATCH("Misc ID", 'E4 TB Allocation Details'!$A$18:$L$18, 0),FALSE), 'E2 Allocators'!$B$15:$W$361, MATCH('O5 Details by Class &amp; Accounts'!BH$18, 'E2 Allocators'!$B$15:$W$15, 0),FALSE)*$E43)</f>
        <v>0</v>
      </c>
      <c r="BI43" s="1321">
        <f>IF(ISERROR(VLOOKUP(VLOOKUP($A43, 'E4 TB Allocation Details'!$A$18:$L$214, MATCH("Misc ID", 'E4 TB Allocation Details'!$A$18:$L$18, 0),FALSE), 'E2 Allocators'!$B$15:$W$361, MATCH('O5 Details by Class &amp; Accounts'!BI$18, 'E2 Allocators'!$B$15:$W$15, 0),FALSE)*$E43), 0, VLOOKUP(VLOOKUP($A43, 'E4 TB Allocation Details'!$A$18:$L$214, MATCH("Misc ID", 'E4 TB Allocation Details'!$A$18:$L$18, 0),FALSE), 'E2 Allocators'!$B$15:$W$361, MATCH('O5 Details by Class &amp; Accounts'!BI$18, 'E2 Allocators'!$B$15:$W$15, 0),FALSE)*$E43)</f>
        <v>0</v>
      </c>
      <c r="BJ43" s="1321">
        <f>IF(ISERROR(VLOOKUP(VLOOKUP($A43, 'E4 TB Allocation Details'!$A$18:$L$214, MATCH("Misc ID", 'E4 TB Allocation Details'!$A$18:$L$18, 0),FALSE), 'E2 Allocators'!$B$15:$W$361, MATCH('O5 Details by Class &amp; Accounts'!BJ$18, 'E2 Allocators'!$B$15:$W$15, 0),FALSE)*$E43), 0, VLOOKUP(VLOOKUP($A43, 'E4 TB Allocation Details'!$A$18:$L$214, MATCH("Misc ID", 'E4 TB Allocation Details'!$A$18:$L$18, 0),FALSE), 'E2 Allocators'!$B$15:$W$361, MATCH('O5 Details by Class &amp; Accounts'!BJ$18, 'E2 Allocators'!$B$15:$W$15, 0),FALSE)*$E43)</f>
        <v>0</v>
      </c>
      <c r="BK43" s="1321">
        <f>IF(ISERROR(VLOOKUP(VLOOKUP($A43, 'E4 TB Allocation Details'!$A$18:$L$214, MATCH("Misc ID", 'E4 TB Allocation Details'!$A$18:$L$18, 0),FALSE), 'E2 Allocators'!$B$15:$W$361, MATCH('O5 Details by Class &amp; Accounts'!BK$18, 'E2 Allocators'!$B$15:$W$15, 0),FALSE)*$E43), 0, VLOOKUP(VLOOKUP($A43, 'E4 TB Allocation Details'!$A$18:$L$214, MATCH("Misc ID", 'E4 TB Allocation Details'!$A$18:$L$18, 0),FALSE), 'E2 Allocators'!$B$15:$W$361, MATCH('O5 Details by Class &amp; Accounts'!BK$18, 'E2 Allocators'!$B$15:$W$15, 0),FALSE)*$E43)</f>
        <v>0</v>
      </c>
      <c r="BL43" s="1321">
        <f>IF(ISERROR(VLOOKUP(VLOOKUP($A43, 'E4 TB Allocation Details'!$A$18:$L$214, MATCH("Misc ID", 'E4 TB Allocation Details'!$A$18:$L$18, 0),FALSE), 'E2 Allocators'!$B$15:$W$361, MATCH('O5 Details by Class &amp; Accounts'!BL$18, 'E2 Allocators'!$B$15:$W$15, 0),FALSE)*$E43), 0, VLOOKUP(VLOOKUP($A43, 'E4 TB Allocation Details'!$A$18:$L$214, MATCH("Misc ID", 'E4 TB Allocation Details'!$A$18:$L$18, 0),FALSE), 'E2 Allocators'!$B$15:$W$361, MATCH('O5 Details by Class &amp; Accounts'!BL$18, 'E2 Allocators'!$B$15:$W$15, 0),FALSE)*$E43)</f>
        <v>0</v>
      </c>
      <c r="BM43" s="1321">
        <f>IF(ISERROR(VLOOKUP(VLOOKUP($A43, 'E4 TB Allocation Details'!$A$18:$L$214, MATCH("Misc ID", 'E4 TB Allocation Details'!$A$18:$L$18, 0),FALSE), 'E2 Allocators'!$B$15:$W$361, MATCH('O5 Details by Class &amp; Accounts'!BM$18, 'E2 Allocators'!$B$15:$W$15, 0),FALSE)*$E43), 0, VLOOKUP(VLOOKUP($A43, 'E4 TB Allocation Details'!$A$18:$L$214, MATCH("Misc ID", 'E4 TB Allocation Details'!$A$18:$L$18, 0),FALSE), 'E2 Allocators'!$B$15:$W$361, MATCH('O5 Details by Class &amp; Accounts'!BM$18, 'E2 Allocators'!$B$15:$W$15, 0),FALSE)*$E43)</f>
        <v>0</v>
      </c>
      <c r="BN43" s="1321">
        <f>IF(ISERROR(VLOOKUP(VLOOKUP($A43, 'E4 TB Allocation Details'!$A$18:$L$214, MATCH("Misc ID", 'E4 TB Allocation Details'!$A$18:$L$18, 0),FALSE), 'E2 Allocators'!$B$15:$W$361, MATCH('O5 Details by Class &amp; Accounts'!BN$18, 'E2 Allocators'!$B$15:$W$15, 0),FALSE)*$E43), 0, VLOOKUP(VLOOKUP($A43, 'E4 TB Allocation Details'!$A$18:$L$214, MATCH("Misc ID", 'E4 TB Allocation Details'!$A$18:$L$18, 0),FALSE), 'E2 Allocators'!$B$15:$W$361, MATCH('O5 Details by Class &amp; Accounts'!BN$18, 'E2 Allocators'!$B$15:$W$15, 0),FALSE)*$E43)</f>
        <v>0</v>
      </c>
      <c r="BO43" s="1321">
        <f>IF(ISERROR(VLOOKUP(VLOOKUP($A43, 'E4 TB Allocation Details'!$A$18:$L$214, MATCH("Misc ID", 'E4 TB Allocation Details'!$A$18:$L$18, 0),FALSE), 'E2 Allocators'!$B$15:$W$361, MATCH('O5 Details by Class &amp; Accounts'!BO$18, 'E2 Allocators'!$B$15:$W$15, 0),FALSE)*$E43), 0, VLOOKUP(VLOOKUP($A43, 'E4 TB Allocation Details'!$A$18:$L$214, MATCH("Misc ID", 'E4 TB Allocation Details'!$A$18:$L$18, 0),FALSE), 'E2 Allocators'!$B$15:$W$361, MATCH('O5 Details by Class &amp; Accounts'!BO$18, 'E2 Allocators'!$B$15:$W$15, 0),FALSE)*$E43)</f>
        <v>0</v>
      </c>
      <c r="BP43" s="1321">
        <f>IF(ISERROR(VLOOKUP(VLOOKUP($A43, 'E4 TB Allocation Details'!$A$18:$L$214, MATCH("Misc ID", 'E4 TB Allocation Details'!$A$18:$L$18, 0),FALSE), 'E2 Allocators'!$B$15:$W$361, MATCH('O5 Details by Class &amp; Accounts'!BP$18, 'E2 Allocators'!$B$15:$W$15, 0),FALSE)*$E43), 0, VLOOKUP(VLOOKUP($A43, 'E4 TB Allocation Details'!$A$18:$L$214, MATCH("Misc ID", 'E4 TB Allocation Details'!$A$18:$L$18, 0),FALSE), 'E2 Allocators'!$B$15:$W$361, MATCH('O5 Details by Class &amp; Accounts'!BP$18, 'E2 Allocators'!$B$15:$W$15, 0),FALSE)*$E43)</f>
        <v>0</v>
      </c>
      <c r="BQ43" s="1321">
        <f>IF(ISERROR(VLOOKUP(VLOOKUP($A43, 'E4 TB Allocation Details'!$A$18:$L$214, MATCH("Misc ID", 'E4 TB Allocation Details'!$A$18:$L$18, 0),FALSE), 'E2 Allocators'!$B$15:$W$361, MATCH('O5 Details by Class &amp; Accounts'!BQ$18, 'E2 Allocators'!$B$15:$W$15, 0),FALSE)*$E43), 0, VLOOKUP(VLOOKUP($A43, 'E4 TB Allocation Details'!$A$18:$L$214, MATCH("Misc ID", 'E4 TB Allocation Details'!$A$18:$L$18, 0),FALSE), 'E2 Allocators'!$B$15:$W$361, MATCH('O5 Details by Class &amp; Accounts'!BQ$18, 'E2 Allocators'!$B$15:$W$15, 0),FALSE)*$E43)</f>
        <v>0</v>
      </c>
      <c r="BR43" s="1321">
        <f>IF(ISERROR(VLOOKUP(VLOOKUP($A43, 'E4 TB Allocation Details'!$A$18:$L$214, MATCH("Misc ID", 'E4 TB Allocation Details'!$A$18:$L$18, 0),FALSE), 'E2 Allocators'!$B$15:$W$361, MATCH('O5 Details by Class &amp; Accounts'!BR$18, 'E2 Allocators'!$B$15:$W$15, 0),FALSE)*$E43), 0, VLOOKUP(VLOOKUP($A43, 'E4 TB Allocation Details'!$A$18:$L$214, MATCH("Misc ID", 'E4 TB Allocation Details'!$A$18:$L$18, 0),FALSE), 'E2 Allocators'!$B$15:$W$361, MATCH('O5 Details by Class &amp; Accounts'!BR$18, 'E2 Allocators'!$B$15:$W$15, 0),FALSE)*$E43)</f>
        <v>0</v>
      </c>
      <c r="BS43" s="1321">
        <f t="shared" si="3"/>
        <v>0</v>
      </c>
      <c r="BT43" s="1321">
        <f>IF(ISERROR(VLOOKUP(VLOOKUP($A43, 'E4 TB Allocation Details'!$A$18:$L$214, MATCH("A &amp; G ID", 'E4 TB Allocation Details'!$A$18:$L$18, 0),FALSE), 'E2 Allocators'!$B$15:$W$361, MATCH('O5 Details by Class &amp; Accounts'!BT$18, 'E2 Allocators'!$B$15:$W$15, 0),FALSE)*$E43), 0, VLOOKUP(VLOOKUP($A43, 'E4 TB Allocation Details'!$A$18:$L$214, MATCH("A &amp; G ID", 'E4 TB Allocation Details'!$A$18:$L$18, 0),FALSE), 'E2 Allocators'!$B$15:$W$361, MATCH('O5 Details by Class &amp; Accounts'!BT$18, 'E2 Allocators'!$B$15:$W$15, 0),FALSE)*$E43)</f>
        <v>0</v>
      </c>
      <c r="BU43" s="1321">
        <f>IF(ISERROR(VLOOKUP(VLOOKUP($A43, 'E4 TB Allocation Details'!$A$18:$L$214, MATCH("A &amp; G ID", 'E4 TB Allocation Details'!$A$18:$L$18, 0),FALSE), 'E2 Allocators'!$B$15:$W$361, MATCH('O5 Details by Class &amp; Accounts'!BU$18, 'E2 Allocators'!$B$15:$W$15, 0),FALSE)*$E43), 0, VLOOKUP(VLOOKUP($A43, 'E4 TB Allocation Details'!$A$18:$L$214, MATCH("A &amp; G ID", 'E4 TB Allocation Details'!$A$18:$L$18, 0),FALSE), 'E2 Allocators'!$B$15:$W$361, MATCH('O5 Details by Class &amp; Accounts'!BU$18, 'E2 Allocators'!$B$15:$W$15, 0),FALSE)*$E43)</f>
        <v>0</v>
      </c>
      <c r="BV43" s="1321">
        <f>IF(ISERROR(VLOOKUP(VLOOKUP($A43, 'E4 TB Allocation Details'!$A$18:$L$214, MATCH("A &amp; G ID", 'E4 TB Allocation Details'!$A$18:$L$18, 0),FALSE), 'E2 Allocators'!$B$15:$W$361, MATCH('O5 Details by Class &amp; Accounts'!BV$18, 'E2 Allocators'!$B$15:$W$15, 0),FALSE)*$E43), 0, VLOOKUP(VLOOKUP($A43, 'E4 TB Allocation Details'!$A$18:$L$214, MATCH("A &amp; G ID", 'E4 TB Allocation Details'!$A$18:$L$18, 0),FALSE), 'E2 Allocators'!$B$15:$W$361, MATCH('O5 Details by Class &amp; Accounts'!BV$18, 'E2 Allocators'!$B$15:$W$15, 0),FALSE)*$E43)</f>
        <v>0</v>
      </c>
      <c r="BW43" s="1321">
        <f>IF(ISERROR(VLOOKUP(VLOOKUP($A43, 'E4 TB Allocation Details'!$A$18:$L$214, MATCH("A &amp; G ID", 'E4 TB Allocation Details'!$A$18:$L$18, 0),FALSE), 'E2 Allocators'!$B$15:$W$361, MATCH('O5 Details by Class &amp; Accounts'!BW$18, 'E2 Allocators'!$B$15:$W$15, 0),FALSE)*$E43), 0, VLOOKUP(VLOOKUP($A43, 'E4 TB Allocation Details'!$A$18:$L$214, MATCH("A &amp; G ID", 'E4 TB Allocation Details'!$A$18:$L$18, 0),FALSE), 'E2 Allocators'!$B$15:$W$361, MATCH('O5 Details by Class &amp; Accounts'!BW$18, 'E2 Allocators'!$B$15:$W$15, 0),FALSE)*$E43)</f>
        <v>0</v>
      </c>
      <c r="BX43" s="1321">
        <f>IF(ISERROR(VLOOKUP(VLOOKUP($A43, 'E4 TB Allocation Details'!$A$18:$L$214, MATCH("A &amp; G ID", 'E4 TB Allocation Details'!$A$18:$L$18, 0),FALSE), 'E2 Allocators'!$B$15:$W$361, MATCH('O5 Details by Class &amp; Accounts'!BX$18, 'E2 Allocators'!$B$15:$W$15, 0),FALSE)*$E43), 0, VLOOKUP(VLOOKUP($A43, 'E4 TB Allocation Details'!$A$18:$L$214, MATCH("A &amp; G ID", 'E4 TB Allocation Details'!$A$18:$L$18, 0),FALSE), 'E2 Allocators'!$B$15:$W$361, MATCH('O5 Details by Class &amp; Accounts'!BX$18, 'E2 Allocators'!$B$15:$W$15, 0),FALSE)*$E43)</f>
        <v>0</v>
      </c>
      <c r="BY43" s="1321">
        <f>IF(ISERROR(VLOOKUP(VLOOKUP($A43, 'E4 TB Allocation Details'!$A$18:$L$214, MATCH("A &amp; G ID", 'E4 TB Allocation Details'!$A$18:$L$18, 0),FALSE), 'E2 Allocators'!$B$15:$W$361, MATCH('O5 Details by Class &amp; Accounts'!BY$18, 'E2 Allocators'!$B$15:$W$15, 0),FALSE)*$E43), 0, VLOOKUP(VLOOKUP($A43, 'E4 TB Allocation Details'!$A$18:$L$214, MATCH("A &amp; G ID", 'E4 TB Allocation Details'!$A$18:$L$18, 0),FALSE), 'E2 Allocators'!$B$15:$W$361, MATCH('O5 Details by Class &amp; Accounts'!BY$18, 'E2 Allocators'!$B$15:$W$15, 0),FALSE)*$E43)</f>
        <v>0</v>
      </c>
      <c r="BZ43" s="1321">
        <f>IF(ISERROR(VLOOKUP(VLOOKUP($A43, 'E4 TB Allocation Details'!$A$18:$L$214, MATCH("A &amp; G ID", 'E4 TB Allocation Details'!$A$18:$L$18, 0),FALSE), 'E2 Allocators'!$B$15:$W$361, MATCH('O5 Details by Class &amp; Accounts'!BZ$18, 'E2 Allocators'!$B$15:$W$15, 0),FALSE)*$E43), 0, VLOOKUP(VLOOKUP($A43, 'E4 TB Allocation Details'!$A$18:$L$214, MATCH("A &amp; G ID", 'E4 TB Allocation Details'!$A$18:$L$18, 0),FALSE), 'E2 Allocators'!$B$15:$W$361, MATCH('O5 Details by Class &amp; Accounts'!BZ$18, 'E2 Allocators'!$B$15:$W$15, 0),FALSE)*$E43)</f>
        <v>0</v>
      </c>
      <c r="CA43" s="1321">
        <f>IF(ISERROR(VLOOKUP(VLOOKUP($A43, 'E4 TB Allocation Details'!$A$18:$L$214, MATCH("A &amp; G ID", 'E4 TB Allocation Details'!$A$18:$L$18, 0),FALSE), 'E2 Allocators'!$B$15:$W$361, MATCH('O5 Details by Class &amp; Accounts'!CA$18, 'E2 Allocators'!$B$15:$W$15, 0),FALSE)*$E43), 0, VLOOKUP(VLOOKUP($A43, 'E4 TB Allocation Details'!$A$18:$L$214, MATCH("A &amp; G ID", 'E4 TB Allocation Details'!$A$18:$L$18, 0),FALSE), 'E2 Allocators'!$B$15:$W$361, MATCH('O5 Details by Class &amp; Accounts'!CA$18, 'E2 Allocators'!$B$15:$W$15, 0),FALSE)*$E43)</f>
        <v>0</v>
      </c>
      <c r="CB43" s="1321">
        <f>IF(ISERROR(VLOOKUP(VLOOKUP($A43, 'E4 TB Allocation Details'!$A$18:$L$214, MATCH("A &amp; G ID", 'E4 TB Allocation Details'!$A$18:$L$18, 0),FALSE), 'E2 Allocators'!$B$15:$W$361, MATCH('O5 Details by Class &amp; Accounts'!CB$18, 'E2 Allocators'!$B$15:$W$15, 0),FALSE)*$E43), 0, VLOOKUP(VLOOKUP($A43, 'E4 TB Allocation Details'!$A$18:$L$214, MATCH("A &amp; G ID", 'E4 TB Allocation Details'!$A$18:$L$18, 0),FALSE), 'E2 Allocators'!$B$15:$W$361, MATCH('O5 Details by Class &amp; Accounts'!CB$18, 'E2 Allocators'!$B$15:$W$15, 0),FALSE)*$E43)</f>
        <v>0</v>
      </c>
      <c r="CC43" s="1321">
        <f>IF(ISERROR(VLOOKUP(VLOOKUP($A43, 'E4 TB Allocation Details'!$A$18:$L$214, MATCH("A &amp; G ID", 'E4 TB Allocation Details'!$A$18:$L$18, 0),FALSE), 'E2 Allocators'!$B$15:$W$361, MATCH('O5 Details by Class &amp; Accounts'!CC$18, 'E2 Allocators'!$B$15:$W$15, 0),FALSE)*$E43), 0, VLOOKUP(VLOOKUP($A43, 'E4 TB Allocation Details'!$A$18:$L$214, MATCH("A &amp; G ID", 'E4 TB Allocation Details'!$A$18:$L$18, 0),FALSE), 'E2 Allocators'!$B$15:$W$361, MATCH('O5 Details by Class &amp; Accounts'!CC$18, 'E2 Allocators'!$B$15:$W$15, 0),FALSE)*$E43)</f>
        <v>0</v>
      </c>
      <c r="CD43" s="1321">
        <f>IF(ISERROR(VLOOKUP(VLOOKUP($A43, 'E4 TB Allocation Details'!$A$18:$L$214, MATCH("A &amp; G ID", 'E4 TB Allocation Details'!$A$18:$L$18, 0),FALSE), 'E2 Allocators'!$B$15:$W$361, MATCH('O5 Details by Class &amp; Accounts'!CD$18, 'E2 Allocators'!$B$15:$W$15, 0),FALSE)*$E43), 0, VLOOKUP(VLOOKUP($A43, 'E4 TB Allocation Details'!$A$18:$L$214, MATCH("A &amp; G ID", 'E4 TB Allocation Details'!$A$18:$L$18, 0),FALSE), 'E2 Allocators'!$B$15:$W$361, MATCH('O5 Details by Class &amp; Accounts'!CD$18, 'E2 Allocators'!$B$15:$W$15, 0),FALSE)*$E43)</f>
        <v>0</v>
      </c>
      <c r="CE43" s="1321">
        <f>IF(ISERROR(VLOOKUP(VLOOKUP($A43, 'E4 TB Allocation Details'!$A$18:$L$214, MATCH("A &amp; G ID", 'E4 TB Allocation Details'!$A$18:$L$18, 0),FALSE), 'E2 Allocators'!$B$15:$W$361, MATCH('O5 Details by Class &amp; Accounts'!CE$18, 'E2 Allocators'!$B$15:$W$15, 0),FALSE)*$E43), 0, VLOOKUP(VLOOKUP($A43, 'E4 TB Allocation Details'!$A$18:$L$214, MATCH("A &amp; G ID", 'E4 TB Allocation Details'!$A$18:$L$18, 0),FALSE), 'E2 Allocators'!$B$15:$W$361, MATCH('O5 Details by Class &amp; Accounts'!CE$18, 'E2 Allocators'!$B$15:$W$15, 0),FALSE)*$E43)</f>
        <v>0</v>
      </c>
      <c r="CF43" s="1321">
        <f>IF(ISERROR(VLOOKUP(VLOOKUP($A43, 'E4 TB Allocation Details'!$A$18:$L$214, MATCH("A &amp; G ID", 'E4 TB Allocation Details'!$A$18:$L$18, 0),FALSE), 'E2 Allocators'!$B$15:$W$361, MATCH('O5 Details by Class &amp; Accounts'!CF$18, 'E2 Allocators'!$B$15:$W$15, 0),FALSE)*$E43), 0, VLOOKUP(VLOOKUP($A43, 'E4 TB Allocation Details'!$A$18:$L$214, MATCH("A &amp; G ID", 'E4 TB Allocation Details'!$A$18:$L$18, 0),FALSE), 'E2 Allocators'!$B$15:$W$361, MATCH('O5 Details by Class &amp; Accounts'!CF$18, 'E2 Allocators'!$B$15:$W$15, 0),FALSE)*$E43)</f>
        <v>0</v>
      </c>
      <c r="CG43" s="1321">
        <f>IF(ISERROR(VLOOKUP(VLOOKUP($A43, 'E4 TB Allocation Details'!$A$18:$L$214, MATCH("A &amp; G ID", 'E4 TB Allocation Details'!$A$18:$L$18, 0),FALSE), 'E2 Allocators'!$B$15:$W$361, MATCH('O5 Details by Class &amp; Accounts'!CG$18, 'E2 Allocators'!$B$15:$W$15, 0),FALSE)*$E43), 0, VLOOKUP(VLOOKUP($A43, 'E4 TB Allocation Details'!$A$18:$L$214, MATCH("A &amp; G ID", 'E4 TB Allocation Details'!$A$18:$L$18, 0),FALSE), 'E2 Allocators'!$B$15:$W$361, MATCH('O5 Details by Class &amp; Accounts'!CG$18, 'E2 Allocators'!$B$15:$W$15, 0),FALSE)*$E43)</f>
        <v>0</v>
      </c>
      <c r="CH43" s="1321">
        <f>IF(ISERROR(VLOOKUP(VLOOKUP($A43, 'E4 TB Allocation Details'!$A$18:$L$214, MATCH("A &amp; G ID", 'E4 TB Allocation Details'!$A$18:$L$18, 0),FALSE), 'E2 Allocators'!$B$15:$W$361, MATCH('O5 Details by Class &amp; Accounts'!CH$18, 'E2 Allocators'!$B$15:$W$15, 0),FALSE)*$E43), 0, VLOOKUP(VLOOKUP($A43, 'E4 TB Allocation Details'!$A$18:$L$214, MATCH("A &amp; G ID", 'E4 TB Allocation Details'!$A$18:$L$18, 0),FALSE), 'E2 Allocators'!$B$15:$W$361, MATCH('O5 Details by Class &amp; Accounts'!CH$18, 'E2 Allocators'!$B$15:$W$15, 0),FALSE)*$E43)</f>
        <v>0</v>
      </c>
      <c r="CI43" s="1321">
        <f>IF(ISERROR(VLOOKUP(VLOOKUP($A43, 'E4 TB Allocation Details'!$A$18:$L$214, MATCH("A &amp; G ID", 'E4 TB Allocation Details'!$A$18:$L$18, 0),FALSE), 'E2 Allocators'!$B$15:$W$361, MATCH('O5 Details by Class &amp; Accounts'!CI$18, 'E2 Allocators'!$B$15:$W$15, 0),FALSE)*$E43), 0, VLOOKUP(VLOOKUP($A43, 'E4 TB Allocation Details'!$A$18:$L$214, MATCH("A &amp; G ID", 'E4 TB Allocation Details'!$A$18:$L$18, 0),FALSE), 'E2 Allocators'!$B$15:$W$361, MATCH('O5 Details by Class &amp; Accounts'!CI$18, 'E2 Allocators'!$B$15:$W$15, 0),FALSE)*$E43)</f>
        <v>0</v>
      </c>
      <c r="CJ43" s="1321">
        <f>IF(ISERROR(VLOOKUP(VLOOKUP($A43, 'E4 TB Allocation Details'!$A$18:$L$214, MATCH("A &amp; G ID", 'E4 TB Allocation Details'!$A$18:$L$18, 0),FALSE), 'E2 Allocators'!$B$15:$W$361, MATCH('O5 Details by Class &amp; Accounts'!CJ$18, 'E2 Allocators'!$B$15:$W$15, 0),FALSE)*$E43), 0, VLOOKUP(VLOOKUP($A43, 'E4 TB Allocation Details'!$A$18:$L$214, MATCH("A &amp; G ID", 'E4 TB Allocation Details'!$A$18:$L$18, 0),FALSE), 'E2 Allocators'!$B$15:$W$361, MATCH('O5 Details by Class &amp; Accounts'!CJ$18, 'E2 Allocators'!$B$15:$W$15, 0),FALSE)*$E43)</f>
        <v>0</v>
      </c>
      <c r="CK43" s="1321">
        <f>IF(ISERROR(VLOOKUP(VLOOKUP($A43, 'E4 TB Allocation Details'!$A$18:$L$214, MATCH("A &amp; G ID", 'E4 TB Allocation Details'!$A$18:$L$18, 0),FALSE), 'E2 Allocators'!$B$15:$W$361, MATCH('O5 Details by Class &amp; Accounts'!CK$18, 'E2 Allocators'!$B$15:$W$15, 0),FALSE)*$E43), 0, VLOOKUP(VLOOKUP($A43, 'E4 TB Allocation Details'!$A$18:$L$214, MATCH("A &amp; G ID", 'E4 TB Allocation Details'!$A$18:$L$18, 0),FALSE), 'E2 Allocators'!$B$15:$W$361, MATCH('O5 Details by Class &amp; Accounts'!CK$18, 'E2 Allocators'!$B$15:$W$15, 0),FALSE)*$E43)</f>
        <v>0</v>
      </c>
      <c r="CL43" s="1321">
        <f>IF(ISERROR(VLOOKUP(VLOOKUP($A43, 'E4 TB Allocation Details'!$A$18:$L$214, MATCH("A &amp; G ID", 'E4 TB Allocation Details'!$A$18:$L$18, 0),FALSE), 'E2 Allocators'!$B$15:$W$361, MATCH('O5 Details by Class &amp; Accounts'!CL$18, 'E2 Allocators'!$B$15:$W$15, 0),FALSE)*$E43), 0, VLOOKUP(VLOOKUP($A43, 'E4 TB Allocation Details'!$A$18:$L$214, MATCH("A &amp; G ID", 'E4 TB Allocation Details'!$A$18:$L$18, 0),FALSE), 'E2 Allocators'!$B$15:$W$361, MATCH('O5 Details by Class &amp; Accounts'!CL$18, 'E2 Allocators'!$B$15:$W$15, 0),FALSE)*$E43)</f>
        <v>0</v>
      </c>
      <c r="CM43" s="1321">
        <f>IF(ISERROR(VLOOKUP(VLOOKUP($A43, 'E4 TB Allocation Details'!$A$18:$L$214, MATCH("A &amp; G ID", 'E4 TB Allocation Details'!$A$18:$L$18, 0),FALSE), 'E2 Allocators'!$B$15:$W$361, MATCH('O5 Details by Class &amp; Accounts'!CM$18, 'E2 Allocators'!$B$15:$W$15, 0),FALSE)*$E43), 0, VLOOKUP(VLOOKUP($A43, 'E4 TB Allocation Details'!$A$18:$L$214, MATCH("A &amp; G ID", 'E4 TB Allocation Details'!$A$18:$L$18, 0),FALSE), 'E2 Allocators'!$B$15:$W$361, MATCH('O5 Details by Class &amp; Accounts'!CM$18, 'E2 Allocators'!$B$15:$W$15, 0),FALSE)*$E43)</f>
        <v>0</v>
      </c>
      <c r="CN43" s="1321">
        <f t="shared" si="5"/>
        <v>0</v>
      </c>
      <c r="CO43" s="1650">
        <f t="shared" si="4"/>
        <v>2.3283064365386963E-10</v>
      </c>
      <c r="CQ43" s="1898" t="s">
        <v>705</v>
      </c>
    </row>
    <row r="44" spans="1:95" s="64" customFormat="1" ht="12.75">
      <c r="A44" s="1087" t="s">
        <v>833</v>
      </c>
      <c r="B44" s="1088" t="s">
        <v>391</v>
      </c>
      <c r="C44" s="1647">
        <f>IF(ISERROR(VLOOKUP($A44,'I3 TB Data'!$A$19:$H$484,MATCH('O5 Details by Class &amp; Accounts'!$C$18, 'I3 TB Data'!$A$19:$H$19,0),0)), 0, VLOOKUP($A44,'I3 TB Data'!$A$19:$H$484,MATCH('O5 Details by Class &amp; Accounts'!$C$18,'I3 TB Data'!$A$19:$H$19,0),0))</f>
        <v>0</v>
      </c>
      <c r="D44" s="1648">
        <f>'I4 BO ASSETS'!E41</f>
        <v>283071.60400000005</v>
      </c>
      <c r="E44" s="1647">
        <f t="shared" si="6"/>
        <v>283071.60400000005</v>
      </c>
      <c r="F44" s="1649">
        <f>IF(ISERROR(VLOOKUP($A44, 'E1 Categorization'!A33:E124, MATCH("Customer Component", 'E1 Categorization'!$A$33:$E$33,0), 0)), 0, IF(VLOOKUP($A44, 'E1 Categorization'!A33:E124, MATCH("Customer Component", 'E1 Categorization'!$A$33:$E$33,0), 0)=0, 'O5 Details by Class &amp; Accounts'!$E44, IF(AND(VLOOKUP($A44, 'E1 Categorization'!A33:E124, MATCH("Customer Component", 'E1 Categorization'!$A$33:$E$33,0), 0) &gt;0, VLOOKUP($A44, 'E1 Categorization'!A33:E124, MATCH("Customer Component", 'E1 Categorization'!$A$33:$E$33,0), 0)&lt;1), 'O5 Details by Class &amp; Accounts'!$E44*(1-VLOOKUP($A44, 'E1 Categorization'!A33:E124, MATCH("Customer Component", 'E1 Categorization'!$A$33:$E$33,0), 0)), 0)))</f>
        <v>169842.96240000002</v>
      </c>
      <c r="G44" s="1649">
        <f>IF(ISERROR(VLOOKUP($A44, 'E1 Categorization'!A33:E124, MATCH("Customer Component", 'E1 Categorization'!$A$33:$E$33,0), 0)),0, IF(VLOOKUP($A44, 'E1 Categorization'!A33:E124, MATCH("Customer Component", 'E1 Categorization'!$A$33:$E$33,0), 0)=0, 0, IF(AND(VLOOKUP($A44, 'E1 Categorization'!A33:E124, MATCH("Customer Component", 'E1 Categorization'!$A$33:$E$33,0), 0) &gt;0, VLOOKUP($A44, 'E1 Categorization'!A33:E124, MATCH("Customer Component", 'E1 Categorization'!$A$33:$E$33,0), 0)&lt;1), 'O5 Details by Class &amp; Accounts'!$E44*(VLOOKUP($A44, 'E1 Categorization'!A33:E124, MATCH("Customer Component", 'E1 Categorization'!$A$33:$E$33,0), 0)), 'O5 Details by Class &amp; Accounts'!$E44)))</f>
        <v>113228.64160000003</v>
      </c>
      <c r="H44" s="1321">
        <f t="shared" si="0"/>
        <v>283071.60400000005</v>
      </c>
      <c r="I44" s="1321">
        <f>IF(ISERROR(VLOOKUP(VLOOKUP($A44, 'E4 TB Allocation Details'!$A$18:$L$214, MATCH("Demand ID", 'E4 TB Allocation Details'!$A$18:$L$18, 0),FALSE), 'E2 Allocators'!$B$15:$W$361, MATCH('O5 Details by Class &amp; Accounts'!I$18, 'E2 Allocators'!$B$15:$W$15, 0),FALSE)*$F44), 0, VLOOKUP(VLOOKUP($A44, 'E4 TB Allocation Details'!$A$18:$L$214, MATCH("Demand ID", 'E4 TB Allocation Details'!$A$18:$L$18, 0),FALSE), 'E2 Allocators'!$B$15:$W$361, MATCH('O5 Details by Class &amp; Accounts'!I$18, 'E2 Allocators'!$B$15:$W$15, 0),FALSE)*$F44)</f>
        <v>111020.15199009735</v>
      </c>
      <c r="J44" s="1321">
        <f>IF(ISERROR(VLOOKUP(VLOOKUP($A44, 'E4 TB Allocation Details'!$A$18:$L$214, MATCH("Demand ID", 'E4 TB Allocation Details'!$A$18:$L$18, 0),FALSE), 'E2 Allocators'!$B$15:$W$361, MATCH('O5 Details by Class &amp; Accounts'!J$18, 'E2 Allocators'!$B$15:$W$15, 0),FALSE)*$F44), 0, VLOOKUP(VLOOKUP($A44, 'E4 TB Allocation Details'!$A$18:$L$214, MATCH("Demand ID", 'E4 TB Allocation Details'!$A$18:$L$18, 0),FALSE), 'E2 Allocators'!$B$15:$W$361, MATCH('O5 Details by Class &amp; Accounts'!J$18, 'E2 Allocators'!$B$15:$W$15, 0),FALSE)*$F44)</f>
        <v>58344.521238945723</v>
      </c>
      <c r="K44" s="1321">
        <f>IF(ISERROR(VLOOKUP(VLOOKUP($A44, 'E4 TB Allocation Details'!$A$18:$L$214, MATCH("Demand ID", 'E4 TB Allocation Details'!$A$18:$L$18, 0),FALSE), 'E2 Allocators'!$B$15:$W$361, MATCH('O5 Details by Class &amp; Accounts'!K$18, 'E2 Allocators'!$B$15:$W$15, 0),FALSE)*$F44), 0, VLOOKUP(VLOOKUP($A44, 'E4 TB Allocation Details'!$A$18:$L$214, MATCH("Demand ID", 'E4 TB Allocation Details'!$A$18:$L$18, 0),FALSE), 'E2 Allocators'!$B$15:$W$361, MATCH('O5 Details by Class &amp; Accounts'!K$18, 'E2 Allocators'!$B$15:$W$15, 0),FALSE)*$F44)</f>
        <v>0</v>
      </c>
      <c r="L44" s="1321">
        <f>IF(ISERROR(VLOOKUP(VLOOKUP($A44, 'E4 TB Allocation Details'!$A$18:$L$214, MATCH("Demand ID", 'E4 TB Allocation Details'!$A$18:$L$18, 0),FALSE), 'E2 Allocators'!$B$15:$W$361, MATCH('O5 Details by Class &amp; Accounts'!L$18, 'E2 Allocators'!$B$15:$W$15, 0),FALSE)*$F44), 0, VLOOKUP(VLOOKUP($A44, 'E4 TB Allocation Details'!$A$18:$L$214, MATCH("Demand ID", 'E4 TB Allocation Details'!$A$18:$L$18, 0),FALSE), 'E2 Allocators'!$B$15:$W$361, MATCH('O5 Details by Class &amp; Accounts'!L$18, 'E2 Allocators'!$B$15:$W$15, 0),FALSE)*$F44)</f>
        <v>0</v>
      </c>
      <c r="M44" s="1321">
        <f>IF(ISERROR(VLOOKUP(VLOOKUP($A44, 'E4 TB Allocation Details'!$A$18:$L$214, MATCH("Demand ID", 'E4 TB Allocation Details'!$A$18:$L$18, 0),FALSE), 'E2 Allocators'!$B$15:$W$361, MATCH('O5 Details by Class &amp; Accounts'!M$18, 'E2 Allocators'!$B$15:$W$15, 0),FALSE)*$F44), 0, VLOOKUP(VLOOKUP($A44, 'E4 TB Allocation Details'!$A$18:$L$214, MATCH("Demand ID", 'E4 TB Allocation Details'!$A$18:$L$18, 0),FALSE), 'E2 Allocators'!$B$15:$W$361, MATCH('O5 Details by Class &amp; Accounts'!M$18, 'E2 Allocators'!$B$15:$W$15, 0),FALSE)*$F44)</f>
        <v>0</v>
      </c>
      <c r="N44" s="1321">
        <f>IF(ISERROR(VLOOKUP(VLOOKUP($A44, 'E4 TB Allocation Details'!$A$18:$L$214, MATCH("Demand ID", 'E4 TB Allocation Details'!$A$18:$L$18, 0),FALSE), 'E2 Allocators'!$B$15:$W$361, MATCH('O5 Details by Class &amp; Accounts'!N$18, 'E2 Allocators'!$B$15:$W$15, 0),FALSE)*$F44), 0, VLOOKUP(VLOOKUP($A44, 'E4 TB Allocation Details'!$A$18:$L$214, MATCH("Demand ID", 'E4 TB Allocation Details'!$A$18:$L$18, 0),FALSE), 'E2 Allocators'!$B$15:$W$361, MATCH('O5 Details by Class &amp; Accounts'!N$18, 'E2 Allocators'!$B$15:$W$15, 0),FALSE)*$F44)</f>
        <v>0</v>
      </c>
      <c r="O44" s="1321">
        <f>IF(ISERROR(VLOOKUP(VLOOKUP($A44, 'E4 TB Allocation Details'!$A$18:$L$214, MATCH("Demand ID", 'E4 TB Allocation Details'!$A$18:$L$18, 0),FALSE), 'E2 Allocators'!$B$15:$W$361, MATCH('O5 Details by Class &amp; Accounts'!O$18, 'E2 Allocators'!$B$15:$W$15, 0),FALSE)*$F44), 0, VLOOKUP(VLOOKUP($A44, 'E4 TB Allocation Details'!$A$18:$L$214, MATCH("Demand ID", 'E4 TB Allocation Details'!$A$18:$L$18, 0),FALSE), 'E2 Allocators'!$B$15:$W$361, MATCH('O5 Details by Class &amp; Accounts'!O$18, 'E2 Allocators'!$B$15:$W$15, 0),FALSE)*$F44)</f>
        <v>116.38119544477946</v>
      </c>
      <c r="P44" s="1321">
        <f>IF(ISERROR(VLOOKUP(VLOOKUP($A44, 'E4 TB Allocation Details'!$A$18:$L$214, MATCH("Demand ID", 'E4 TB Allocation Details'!$A$18:$L$18, 0),FALSE), 'E2 Allocators'!$B$15:$W$361, MATCH('O5 Details by Class &amp; Accounts'!P$18, 'E2 Allocators'!$B$15:$W$15, 0),FALSE)*$F44), 0, VLOOKUP(VLOOKUP($A44, 'E4 TB Allocation Details'!$A$18:$L$214, MATCH("Demand ID", 'E4 TB Allocation Details'!$A$18:$L$18, 0),FALSE), 'E2 Allocators'!$B$15:$W$361, MATCH('O5 Details by Class &amp; Accounts'!P$18, 'E2 Allocators'!$B$15:$W$15, 0),FALSE)*$F44)</f>
        <v>0</v>
      </c>
      <c r="Q44" s="1321">
        <f>IF(ISERROR(VLOOKUP(VLOOKUP($A44, 'E4 TB Allocation Details'!$A$18:$L$214, MATCH("Demand ID", 'E4 TB Allocation Details'!$A$18:$L$18, 0),FALSE), 'E2 Allocators'!$B$15:$W$361, MATCH('O5 Details by Class &amp; Accounts'!Q$18, 'E2 Allocators'!$B$15:$W$15, 0),FALSE)*$F44), 0, VLOOKUP(VLOOKUP($A44, 'E4 TB Allocation Details'!$A$18:$L$214, MATCH("Demand ID", 'E4 TB Allocation Details'!$A$18:$L$18, 0),FALSE), 'E2 Allocators'!$B$15:$W$361, MATCH('O5 Details by Class &amp; Accounts'!Q$18, 'E2 Allocators'!$B$15:$W$15, 0),FALSE)*$F44)</f>
        <v>361.90797551215286</v>
      </c>
      <c r="R44" s="1321">
        <f>IF(ISERROR(VLOOKUP(VLOOKUP($A44, 'E4 TB Allocation Details'!$A$18:$L$214, MATCH("Demand ID", 'E4 TB Allocation Details'!$A$18:$L$18, 0),FALSE), 'E2 Allocators'!$B$15:$W$361, MATCH('O5 Details by Class &amp; Accounts'!R$18, 'E2 Allocators'!$B$15:$W$15, 0),FALSE)*$F44), 0, VLOOKUP(VLOOKUP($A44, 'E4 TB Allocation Details'!$A$18:$L$214, MATCH("Demand ID", 'E4 TB Allocation Details'!$A$18:$L$18, 0),FALSE), 'E2 Allocators'!$B$15:$W$361, MATCH('O5 Details by Class &amp; Accounts'!R$18, 'E2 Allocators'!$B$15:$W$15, 0),FALSE)*$F44)</f>
        <v>0</v>
      </c>
      <c r="S44" s="1321">
        <f>IF(ISERROR(VLOOKUP(VLOOKUP($A44, 'E4 TB Allocation Details'!$A$18:$L$214, MATCH("Demand ID", 'E4 TB Allocation Details'!$A$18:$L$18, 0),FALSE), 'E2 Allocators'!$B$15:$W$361, MATCH('O5 Details by Class &amp; Accounts'!S$18, 'E2 Allocators'!$B$15:$W$15, 0),FALSE)*$F44), 0, VLOOKUP(VLOOKUP($A44, 'E4 TB Allocation Details'!$A$18:$L$214, MATCH("Demand ID", 'E4 TB Allocation Details'!$A$18:$L$18, 0),FALSE), 'E2 Allocators'!$B$15:$W$361, MATCH('O5 Details by Class &amp; Accounts'!S$18, 'E2 Allocators'!$B$15:$W$15, 0),FALSE)*$F44)</f>
        <v>0</v>
      </c>
      <c r="T44" s="1321">
        <f>IF(ISERROR(VLOOKUP(VLOOKUP($A44, 'E4 TB Allocation Details'!$A$18:$L$214, MATCH("Demand ID", 'E4 TB Allocation Details'!$A$18:$L$18, 0),FALSE), 'E2 Allocators'!$B$15:$W$361, MATCH('O5 Details by Class &amp; Accounts'!T$18, 'E2 Allocators'!$B$15:$W$15, 0),FALSE)*$F44), 0, VLOOKUP(VLOOKUP($A44, 'E4 TB Allocation Details'!$A$18:$L$214, MATCH("Demand ID", 'E4 TB Allocation Details'!$A$18:$L$18, 0),FALSE), 'E2 Allocators'!$B$15:$W$361, MATCH('O5 Details by Class &amp; Accounts'!T$18, 'E2 Allocators'!$B$15:$W$15, 0),FALSE)*$F44)</f>
        <v>0</v>
      </c>
      <c r="U44" s="1321">
        <f>IF(ISERROR(VLOOKUP(VLOOKUP($A44, 'E4 TB Allocation Details'!$A$18:$L$214, MATCH("Demand ID", 'E4 TB Allocation Details'!$A$18:$L$18, 0),FALSE), 'E2 Allocators'!$B$15:$W$361, MATCH('O5 Details by Class &amp; Accounts'!U$18, 'E2 Allocators'!$B$15:$W$15, 0),FALSE)*$F44), 0, VLOOKUP(VLOOKUP($A44, 'E4 TB Allocation Details'!$A$18:$L$214, MATCH("Demand ID", 'E4 TB Allocation Details'!$A$18:$L$18, 0),FALSE), 'E2 Allocators'!$B$15:$W$361, MATCH('O5 Details by Class &amp; Accounts'!U$18, 'E2 Allocators'!$B$15:$W$15, 0),FALSE)*$F44)</f>
        <v>0</v>
      </c>
      <c r="V44" s="1321">
        <f>IF(ISERROR(VLOOKUP(VLOOKUP($A44, 'E4 TB Allocation Details'!$A$18:$L$214, MATCH("Demand ID", 'E4 TB Allocation Details'!$A$18:$L$18, 0),FALSE), 'E2 Allocators'!$B$15:$W$361, MATCH('O5 Details by Class &amp; Accounts'!V$18, 'E2 Allocators'!$B$15:$W$15, 0),FALSE)*$F44), 0, VLOOKUP(VLOOKUP($A44, 'E4 TB Allocation Details'!$A$18:$L$214, MATCH("Demand ID", 'E4 TB Allocation Details'!$A$18:$L$18, 0),FALSE), 'E2 Allocators'!$B$15:$W$361, MATCH('O5 Details by Class &amp; Accounts'!V$18, 'E2 Allocators'!$B$15:$W$15, 0),FALSE)*$F44)</f>
        <v>0</v>
      </c>
      <c r="W44" s="1321">
        <f>IF(ISERROR(VLOOKUP(VLOOKUP($A44, 'E4 TB Allocation Details'!$A$18:$L$214, MATCH("Demand ID", 'E4 TB Allocation Details'!$A$18:$L$18, 0),FALSE), 'E2 Allocators'!$B$15:$W$361, MATCH('O5 Details by Class &amp; Accounts'!W$18, 'E2 Allocators'!$B$15:$W$15, 0),FALSE)*$F44), 0, VLOOKUP(VLOOKUP($A44, 'E4 TB Allocation Details'!$A$18:$L$214, MATCH("Demand ID", 'E4 TB Allocation Details'!$A$18:$L$18, 0),FALSE), 'E2 Allocators'!$B$15:$W$361, MATCH('O5 Details by Class &amp; Accounts'!W$18, 'E2 Allocators'!$B$15:$W$15, 0),FALSE)*$F44)</f>
        <v>0</v>
      </c>
      <c r="X44" s="1321">
        <f>IF(ISERROR(VLOOKUP(VLOOKUP($A44, 'E4 TB Allocation Details'!$A$18:$L$214, MATCH("Demand ID", 'E4 TB Allocation Details'!$A$18:$L$18, 0),FALSE), 'E2 Allocators'!$B$15:$W$361, MATCH('O5 Details by Class &amp; Accounts'!X$18, 'E2 Allocators'!$B$15:$W$15, 0),FALSE)*$F44), 0, VLOOKUP(VLOOKUP($A44, 'E4 TB Allocation Details'!$A$18:$L$214, MATCH("Demand ID", 'E4 TB Allocation Details'!$A$18:$L$18, 0),FALSE), 'E2 Allocators'!$B$15:$W$361, MATCH('O5 Details by Class &amp; Accounts'!X$18, 'E2 Allocators'!$B$15:$W$15, 0),FALSE)*$F44)</f>
        <v>0</v>
      </c>
      <c r="Y44" s="1321">
        <f>IF(ISERROR(VLOOKUP(VLOOKUP($A44, 'E4 TB Allocation Details'!$A$18:$L$214, MATCH("Demand ID", 'E4 TB Allocation Details'!$A$18:$L$18, 0),FALSE), 'E2 Allocators'!$B$15:$W$361, MATCH('O5 Details by Class &amp; Accounts'!Y$18, 'E2 Allocators'!$B$15:$W$15, 0),FALSE)*$F44), 0, VLOOKUP(VLOOKUP($A44, 'E4 TB Allocation Details'!$A$18:$L$214, MATCH("Demand ID", 'E4 TB Allocation Details'!$A$18:$L$18, 0),FALSE), 'E2 Allocators'!$B$15:$W$361, MATCH('O5 Details by Class &amp; Accounts'!Y$18, 'E2 Allocators'!$B$15:$W$15, 0),FALSE)*$F44)</f>
        <v>0</v>
      </c>
      <c r="Z44" s="1321">
        <f>IF(ISERROR(VLOOKUP(VLOOKUP($A44, 'E4 TB Allocation Details'!$A$18:$L$214, MATCH("Demand ID", 'E4 TB Allocation Details'!$A$18:$L$18, 0),FALSE), 'E2 Allocators'!$B$15:$W$361, MATCH('O5 Details by Class &amp; Accounts'!Z$18, 'E2 Allocators'!$B$15:$W$15, 0),FALSE)*$F44), 0, VLOOKUP(VLOOKUP($A44, 'E4 TB Allocation Details'!$A$18:$L$214, MATCH("Demand ID", 'E4 TB Allocation Details'!$A$18:$L$18, 0),FALSE), 'E2 Allocators'!$B$15:$W$361, MATCH('O5 Details by Class &amp; Accounts'!Z$18, 'E2 Allocators'!$B$15:$W$15, 0),FALSE)*$F44)</f>
        <v>0</v>
      </c>
      <c r="AA44" s="1321">
        <f>IF(ISERROR(VLOOKUP(VLOOKUP($A44, 'E4 TB Allocation Details'!$A$18:$L$214, MATCH("Demand ID", 'E4 TB Allocation Details'!$A$18:$L$18, 0),FALSE), 'E2 Allocators'!$B$15:$W$361, MATCH('O5 Details by Class &amp; Accounts'!AA$18, 'E2 Allocators'!$B$15:$W$15, 0),FALSE)*$F44), 0, VLOOKUP(VLOOKUP($A44, 'E4 TB Allocation Details'!$A$18:$L$214, MATCH("Demand ID", 'E4 TB Allocation Details'!$A$18:$L$18, 0),FALSE), 'E2 Allocators'!$B$15:$W$361, MATCH('O5 Details by Class &amp; Accounts'!AA$18, 'E2 Allocators'!$B$15:$W$15, 0),FALSE)*$F44)</f>
        <v>0</v>
      </c>
      <c r="AB44" s="1321">
        <f>IF(ISERROR(VLOOKUP(VLOOKUP($A44, 'E4 TB Allocation Details'!$A$18:$L$214, MATCH("Demand ID", 'E4 TB Allocation Details'!$A$18:$L$18, 0),FALSE), 'E2 Allocators'!$B$15:$W$361, MATCH('O5 Details by Class &amp; Accounts'!AB$18, 'E2 Allocators'!$B$15:$W$15, 0),FALSE)*$F44), 0, VLOOKUP(VLOOKUP($A44, 'E4 TB Allocation Details'!$A$18:$L$214, MATCH("Demand ID", 'E4 TB Allocation Details'!$A$18:$L$18, 0),FALSE), 'E2 Allocators'!$B$15:$W$361, MATCH('O5 Details by Class &amp; Accounts'!AB$18, 'E2 Allocators'!$B$15:$W$15, 0),FALSE)*$F44)</f>
        <v>0</v>
      </c>
      <c r="AC44" s="1321">
        <f t="shared" si="1"/>
        <v>169842.96240000002</v>
      </c>
      <c r="AD44" s="1321">
        <f>IF(ISERROR(VLOOKUP(VLOOKUP($A44, 'E4 TB Allocation Details'!$A$18:$L$214, MATCH("Customer ID", 'E4 TB Allocation Details'!$A$18:$L$18, 0),FALSE), 'E2 Allocators'!$B$15:$W$361, MATCH('O5 Details by Class &amp; Accounts'!AD$18, 'E2 Allocators'!$B$15:$W$15, 0),FALSE)*$G44), 0, VLOOKUP(VLOOKUP($A44, 'E4 TB Allocation Details'!$A$18:$L$214, MATCH("Customer ID", 'E4 TB Allocation Details'!$A$18:$L$18, 0),FALSE), 'E2 Allocators'!$B$15:$W$361, MATCH('O5 Details by Class &amp; Accounts'!AD$18, 'E2 Allocators'!$B$15:$W$15, 0),FALSE)*$G44)</f>
        <v>95616.589030800838</v>
      </c>
      <c r="AE44" s="1321">
        <f>IF(ISERROR(VLOOKUP(VLOOKUP($A44, 'E4 TB Allocation Details'!$A$18:$L$214, MATCH("Customer ID", 'E4 TB Allocation Details'!$A$18:$L$18, 0),FALSE), 'E2 Allocators'!$B$15:$W$361, MATCH('O5 Details by Class &amp; Accounts'!AE$18, 'E2 Allocators'!$B$15:$W$15, 0),FALSE)*$G44), 0, VLOOKUP(VLOOKUP($A44, 'E4 TB Allocation Details'!$A$18:$L$214, MATCH("Customer ID", 'E4 TB Allocation Details'!$A$18:$L$18, 0),FALSE), 'E2 Allocators'!$B$15:$W$361, MATCH('O5 Details by Class &amp; Accounts'!AE$18, 'E2 Allocators'!$B$15:$W$15, 0),FALSE)*$G44)</f>
        <v>11770.431172484603</v>
      </c>
      <c r="AF44" s="1321">
        <f>IF(ISERROR(VLOOKUP(VLOOKUP($A44, 'E4 TB Allocation Details'!$A$18:$L$214, MATCH("Customer ID", 'E4 TB Allocation Details'!$A$18:$L$18, 0),FALSE), 'E2 Allocators'!$B$15:$W$361, MATCH('O5 Details by Class &amp; Accounts'!AF$18, 'E2 Allocators'!$B$15:$W$15, 0),FALSE)*$G44), 0, VLOOKUP(VLOOKUP($A44, 'E4 TB Allocation Details'!$A$18:$L$214, MATCH("Customer ID", 'E4 TB Allocation Details'!$A$18:$L$18, 0),FALSE), 'E2 Allocators'!$B$15:$W$361, MATCH('O5 Details by Class &amp; Accounts'!AF$18, 'E2 Allocators'!$B$15:$W$15, 0),FALSE)*$G44)</f>
        <v>0</v>
      </c>
      <c r="AG44" s="1321">
        <f>IF(ISERROR(VLOOKUP(VLOOKUP($A44, 'E4 TB Allocation Details'!$A$18:$L$214, MATCH("Customer ID", 'E4 TB Allocation Details'!$A$18:$L$18, 0),FALSE), 'E2 Allocators'!$B$15:$W$361, MATCH('O5 Details by Class &amp; Accounts'!AG$18, 'E2 Allocators'!$B$15:$W$15, 0),FALSE)*$G44), 0, VLOOKUP(VLOOKUP($A44, 'E4 TB Allocation Details'!$A$18:$L$214, MATCH("Customer ID", 'E4 TB Allocation Details'!$A$18:$L$18, 0),FALSE), 'E2 Allocators'!$B$15:$W$361, MATCH('O5 Details by Class &amp; Accounts'!AG$18, 'E2 Allocators'!$B$15:$W$15, 0),FALSE)*$G44)</f>
        <v>0</v>
      </c>
      <c r="AH44" s="1321">
        <f>IF(ISERROR(VLOOKUP(VLOOKUP($A44, 'E4 TB Allocation Details'!$A$18:$L$214, MATCH("Customer ID", 'E4 TB Allocation Details'!$A$18:$L$18, 0),FALSE), 'E2 Allocators'!$B$15:$W$361, MATCH('O5 Details by Class &amp; Accounts'!AH$18, 'E2 Allocators'!$B$15:$W$15, 0),FALSE)*$G44), 0, VLOOKUP(VLOOKUP($A44, 'E4 TB Allocation Details'!$A$18:$L$214, MATCH("Customer ID", 'E4 TB Allocation Details'!$A$18:$L$18, 0),FALSE), 'E2 Allocators'!$B$15:$W$361, MATCH('O5 Details by Class &amp; Accounts'!AH$18, 'E2 Allocators'!$B$15:$W$15, 0),FALSE)*$G44)</f>
        <v>0</v>
      </c>
      <c r="AI44" s="1321">
        <f>IF(ISERROR(VLOOKUP(VLOOKUP($A44, 'E4 TB Allocation Details'!$A$18:$L$214, MATCH("Customer ID", 'E4 TB Allocation Details'!$A$18:$L$18, 0),FALSE), 'E2 Allocators'!$B$15:$W$361, MATCH('O5 Details by Class &amp; Accounts'!AI$18, 'E2 Allocators'!$B$15:$W$15, 0),FALSE)*$G44), 0, VLOOKUP(VLOOKUP($A44, 'E4 TB Allocation Details'!$A$18:$L$214, MATCH("Customer ID", 'E4 TB Allocation Details'!$A$18:$L$18, 0),FALSE), 'E2 Allocators'!$B$15:$W$361, MATCH('O5 Details by Class &amp; Accounts'!AI$18, 'E2 Allocators'!$B$15:$W$15, 0),FALSE)*$G44)</f>
        <v>0</v>
      </c>
      <c r="AJ44" s="1321">
        <f>IF(ISERROR(VLOOKUP(VLOOKUP($A44, 'E4 TB Allocation Details'!$A$18:$L$214, MATCH("Customer ID", 'E4 TB Allocation Details'!$A$18:$L$18, 0),FALSE), 'E2 Allocators'!$B$15:$W$361, MATCH('O5 Details by Class &amp; Accounts'!AJ$18, 'E2 Allocators'!$B$15:$W$15, 0),FALSE)*$G44), 0, VLOOKUP(VLOOKUP($A44, 'E4 TB Allocation Details'!$A$18:$L$214, MATCH("Customer ID", 'E4 TB Allocation Details'!$A$18:$L$18, 0),FALSE), 'E2 Allocators'!$B$15:$W$361, MATCH('O5 Details by Class &amp; Accounts'!AJ$18, 'E2 Allocators'!$B$15:$W$15, 0),FALSE)*$G44)</f>
        <v>5667.2446386036972</v>
      </c>
      <c r="AK44" s="1321">
        <f>IF(ISERROR(VLOOKUP(VLOOKUP($A44, 'E4 TB Allocation Details'!$A$18:$L$214, MATCH("Customer ID", 'E4 TB Allocation Details'!$A$18:$L$18, 0),FALSE), 'E2 Allocators'!$B$15:$W$361, MATCH('O5 Details by Class &amp; Accounts'!AK$18, 'E2 Allocators'!$B$15:$W$15, 0),FALSE)*$G44), 0, VLOOKUP(VLOOKUP($A44, 'E4 TB Allocation Details'!$A$18:$L$214, MATCH("Customer ID", 'E4 TB Allocation Details'!$A$18:$L$18, 0),FALSE), 'E2 Allocators'!$B$15:$W$361, MATCH('O5 Details by Class &amp; Accounts'!AK$18, 'E2 Allocators'!$B$15:$W$15, 0),FALSE)*$G44)</f>
        <v>0</v>
      </c>
      <c r="AL44" s="1321">
        <f>IF(ISERROR(VLOOKUP(VLOOKUP($A44, 'E4 TB Allocation Details'!$A$18:$L$214, MATCH("Customer ID", 'E4 TB Allocation Details'!$A$18:$L$18, 0),FALSE), 'E2 Allocators'!$B$15:$W$361, MATCH('O5 Details by Class &amp; Accounts'!AL$18, 'E2 Allocators'!$B$15:$W$15, 0),FALSE)*$G44), 0, VLOOKUP(VLOOKUP($A44, 'E4 TB Allocation Details'!$A$18:$L$214, MATCH("Customer ID", 'E4 TB Allocation Details'!$A$18:$L$18, 0),FALSE), 'E2 Allocators'!$B$15:$W$361, MATCH('O5 Details by Class &amp; Accounts'!AL$18, 'E2 Allocators'!$B$15:$W$15, 0),FALSE)*$G44)</f>
        <v>174.376758110883</v>
      </c>
      <c r="AM44" s="1321">
        <f>IF(ISERROR(VLOOKUP(VLOOKUP($A44, 'E4 TB Allocation Details'!$A$18:$L$214, MATCH("Customer ID", 'E4 TB Allocation Details'!$A$18:$L$18, 0),FALSE), 'E2 Allocators'!$B$15:$W$361, MATCH('O5 Details by Class &amp; Accounts'!AM$18, 'E2 Allocators'!$B$15:$W$15, 0),FALSE)*$G44), 0, VLOOKUP(VLOOKUP($A44, 'E4 TB Allocation Details'!$A$18:$L$214, MATCH("Customer ID", 'E4 TB Allocation Details'!$A$18:$L$18, 0),FALSE), 'E2 Allocators'!$B$15:$W$361, MATCH('O5 Details by Class &amp; Accounts'!AM$18, 'E2 Allocators'!$B$15:$W$15, 0),FALSE)*$G44)</f>
        <v>0</v>
      </c>
      <c r="AN44" s="1321">
        <f>IF(ISERROR(VLOOKUP(VLOOKUP($A44, 'E4 TB Allocation Details'!$A$18:$L$214, MATCH("Customer ID", 'E4 TB Allocation Details'!$A$18:$L$18, 0),FALSE), 'E2 Allocators'!$B$15:$W$361, MATCH('O5 Details by Class &amp; Accounts'!AN$18, 'E2 Allocators'!$B$15:$W$15, 0),FALSE)*$G44), 0, VLOOKUP(VLOOKUP($A44, 'E4 TB Allocation Details'!$A$18:$L$214, MATCH("Customer ID", 'E4 TB Allocation Details'!$A$18:$L$18, 0),FALSE), 'E2 Allocators'!$B$15:$W$361, MATCH('O5 Details by Class &amp; Accounts'!AN$18, 'E2 Allocators'!$B$15:$W$15, 0),FALSE)*$G44)</f>
        <v>0</v>
      </c>
      <c r="AO44" s="1321">
        <f>IF(ISERROR(VLOOKUP(VLOOKUP($A44, 'E4 TB Allocation Details'!$A$18:$L$214, MATCH("Customer ID", 'E4 TB Allocation Details'!$A$18:$L$18, 0),FALSE), 'E2 Allocators'!$B$15:$W$361, MATCH('O5 Details by Class &amp; Accounts'!AO$18, 'E2 Allocators'!$B$15:$W$15, 0),FALSE)*$G44), 0, VLOOKUP(VLOOKUP($A44, 'E4 TB Allocation Details'!$A$18:$L$214, MATCH("Customer ID", 'E4 TB Allocation Details'!$A$18:$L$18, 0),FALSE), 'E2 Allocators'!$B$15:$W$361, MATCH('O5 Details by Class &amp; Accounts'!AO$18, 'E2 Allocators'!$B$15:$W$15, 0),FALSE)*$G44)</f>
        <v>0</v>
      </c>
      <c r="AP44" s="1321">
        <f>IF(ISERROR(VLOOKUP(VLOOKUP($A44, 'E4 TB Allocation Details'!$A$18:$L$214, MATCH("Customer ID", 'E4 TB Allocation Details'!$A$18:$L$18, 0),FALSE), 'E2 Allocators'!$B$15:$W$361, MATCH('O5 Details by Class &amp; Accounts'!AP$18, 'E2 Allocators'!$B$15:$W$15, 0),FALSE)*$G44), 0, VLOOKUP(VLOOKUP($A44, 'E4 TB Allocation Details'!$A$18:$L$214, MATCH("Customer ID", 'E4 TB Allocation Details'!$A$18:$L$18, 0),FALSE), 'E2 Allocators'!$B$15:$W$361, MATCH('O5 Details by Class &amp; Accounts'!AP$18, 'E2 Allocators'!$B$15:$W$15, 0),FALSE)*$G44)</f>
        <v>0</v>
      </c>
      <c r="AQ44" s="1321">
        <f>IF(ISERROR(VLOOKUP(VLOOKUP($A44, 'E4 TB Allocation Details'!$A$18:$L$214, MATCH("Customer ID", 'E4 TB Allocation Details'!$A$18:$L$18, 0),FALSE), 'E2 Allocators'!$B$15:$W$361, MATCH('O5 Details by Class &amp; Accounts'!AQ$18, 'E2 Allocators'!$B$15:$W$15, 0),FALSE)*$G44), 0, VLOOKUP(VLOOKUP($A44, 'E4 TB Allocation Details'!$A$18:$L$214, MATCH("Customer ID", 'E4 TB Allocation Details'!$A$18:$L$18, 0),FALSE), 'E2 Allocators'!$B$15:$W$361, MATCH('O5 Details by Class &amp; Accounts'!AQ$18, 'E2 Allocators'!$B$15:$W$15, 0),FALSE)*$G44)</f>
        <v>0</v>
      </c>
      <c r="AR44" s="1321">
        <f>IF(ISERROR(VLOOKUP(VLOOKUP($A44, 'E4 TB Allocation Details'!$A$18:$L$214, MATCH("Customer ID", 'E4 TB Allocation Details'!$A$18:$L$18, 0),FALSE), 'E2 Allocators'!$B$15:$W$361, MATCH('O5 Details by Class &amp; Accounts'!AR$18, 'E2 Allocators'!$B$15:$W$15, 0),FALSE)*$G44), 0, VLOOKUP(VLOOKUP($A44, 'E4 TB Allocation Details'!$A$18:$L$214, MATCH("Customer ID", 'E4 TB Allocation Details'!$A$18:$L$18, 0),FALSE), 'E2 Allocators'!$B$15:$W$361, MATCH('O5 Details by Class &amp; Accounts'!AR$18, 'E2 Allocators'!$B$15:$W$15, 0),FALSE)*$G44)</f>
        <v>0</v>
      </c>
      <c r="AS44" s="1321">
        <f>IF(ISERROR(VLOOKUP(VLOOKUP($A44, 'E4 TB Allocation Details'!$A$18:$L$214, MATCH("Customer ID", 'E4 TB Allocation Details'!$A$18:$L$18, 0),FALSE), 'E2 Allocators'!$B$15:$W$361, MATCH('O5 Details by Class &amp; Accounts'!AS$18, 'E2 Allocators'!$B$15:$W$15, 0),FALSE)*$G44), 0, VLOOKUP(VLOOKUP($A44, 'E4 TB Allocation Details'!$A$18:$L$214, MATCH("Customer ID", 'E4 TB Allocation Details'!$A$18:$L$18, 0),FALSE), 'E2 Allocators'!$B$15:$W$361, MATCH('O5 Details by Class &amp; Accounts'!AS$18, 'E2 Allocators'!$B$15:$W$15, 0),FALSE)*$G44)</f>
        <v>0</v>
      </c>
      <c r="AT44" s="1321">
        <f>IF(ISERROR(VLOOKUP(VLOOKUP($A44, 'E4 TB Allocation Details'!$A$18:$L$214, MATCH("Customer ID", 'E4 TB Allocation Details'!$A$18:$L$18, 0),FALSE), 'E2 Allocators'!$B$15:$W$361, MATCH('O5 Details by Class &amp; Accounts'!AT$18, 'E2 Allocators'!$B$15:$W$15, 0),FALSE)*$G44), 0, VLOOKUP(VLOOKUP($A44, 'E4 TB Allocation Details'!$A$18:$L$214, MATCH("Customer ID", 'E4 TB Allocation Details'!$A$18:$L$18, 0),FALSE), 'E2 Allocators'!$B$15:$W$361, MATCH('O5 Details by Class &amp; Accounts'!AT$18, 'E2 Allocators'!$B$15:$W$15, 0),FALSE)*$G44)</f>
        <v>0</v>
      </c>
      <c r="AU44" s="1321">
        <f>IF(ISERROR(VLOOKUP(VLOOKUP($A44, 'E4 TB Allocation Details'!$A$18:$L$214, MATCH("Customer ID", 'E4 TB Allocation Details'!$A$18:$L$18, 0),FALSE), 'E2 Allocators'!$B$15:$W$361, MATCH('O5 Details by Class &amp; Accounts'!AU$18, 'E2 Allocators'!$B$15:$W$15, 0),FALSE)*$G44), 0, VLOOKUP(VLOOKUP($A44, 'E4 TB Allocation Details'!$A$18:$L$214, MATCH("Customer ID", 'E4 TB Allocation Details'!$A$18:$L$18, 0),FALSE), 'E2 Allocators'!$B$15:$W$361, MATCH('O5 Details by Class &amp; Accounts'!AU$18, 'E2 Allocators'!$B$15:$W$15, 0),FALSE)*$G44)</f>
        <v>0</v>
      </c>
      <c r="AV44" s="1321">
        <f>IF(ISERROR(VLOOKUP(VLOOKUP($A44, 'E4 TB Allocation Details'!$A$18:$L$214, MATCH("Customer ID", 'E4 TB Allocation Details'!$A$18:$L$18, 0),FALSE), 'E2 Allocators'!$B$15:$W$361, MATCH('O5 Details by Class &amp; Accounts'!AV$18, 'E2 Allocators'!$B$15:$W$15, 0),FALSE)*$G44), 0, VLOOKUP(VLOOKUP($A44, 'E4 TB Allocation Details'!$A$18:$L$214, MATCH("Customer ID", 'E4 TB Allocation Details'!$A$18:$L$18, 0),FALSE), 'E2 Allocators'!$B$15:$W$361, MATCH('O5 Details by Class &amp; Accounts'!AV$18, 'E2 Allocators'!$B$15:$W$15, 0),FALSE)*$G44)</f>
        <v>0</v>
      </c>
      <c r="AW44" s="1321">
        <f>IF(ISERROR(VLOOKUP(VLOOKUP($A44, 'E4 TB Allocation Details'!$A$18:$L$214, MATCH("Customer ID", 'E4 TB Allocation Details'!$A$18:$L$18, 0),FALSE), 'E2 Allocators'!$B$15:$W$361, MATCH('O5 Details by Class &amp; Accounts'!AW$18, 'E2 Allocators'!$B$15:$W$15, 0),FALSE)*$G44), 0, VLOOKUP(VLOOKUP($A44, 'E4 TB Allocation Details'!$A$18:$L$214, MATCH("Customer ID", 'E4 TB Allocation Details'!$A$18:$L$18, 0),FALSE), 'E2 Allocators'!$B$15:$W$361, MATCH('O5 Details by Class &amp; Accounts'!AW$18, 'E2 Allocators'!$B$15:$W$15, 0),FALSE)*$G44)</f>
        <v>0</v>
      </c>
      <c r="AX44" s="1321">
        <f t="shared" si="2"/>
        <v>113228.64160000003</v>
      </c>
      <c r="AY44" s="1321">
        <f>IF(ISERROR(VLOOKUP(VLOOKUP($A44, 'E4 TB Allocation Details'!$A$18:$L$214, MATCH("Misc ID", 'E4 TB Allocation Details'!$A$18:$L$18, 0),FALSE), 'E2 Allocators'!$B$15:$W$361, MATCH('O5 Details by Class &amp; Accounts'!AY$18, 'E2 Allocators'!$B$15:$W$15, 0),FALSE)*$E44), 0, VLOOKUP(VLOOKUP($A44, 'E4 TB Allocation Details'!$A$18:$L$214, MATCH("Misc ID", 'E4 TB Allocation Details'!$A$18:$L$18, 0),FALSE), 'E2 Allocators'!$B$15:$W$361, MATCH('O5 Details by Class &amp; Accounts'!AY$18, 'E2 Allocators'!$B$15:$W$15, 0),FALSE)*$E44)</f>
        <v>0</v>
      </c>
      <c r="AZ44" s="1321">
        <f>IF(ISERROR(VLOOKUP(VLOOKUP($A44, 'E4 TB Allocation Details'!$A$18:$L$214, MATCH("Misc ID", 'E4 TB Allocation Details'!$A$18:$L$18, 0),FALSE), 'E2 Allocators'!$B$15:$W$361, MATCH('O5 Details by Class &amp; Accounts'!AZ$18, 'E2 Allocators'!$B$15:$W$15, 0),FALSE)*$E44), 0, VLOOKUP(VLOOKUP($A44, 'E4 TB Allocation Details'!$A$18:$L$214, MATCH("Misc ID", 'E4 TB Allocation Details'!$A$18:$L$18, 0),FALSE), 'E2 Allocators'!$B$15:$W$361, MATCH('O5 Details by Class &amp; Accounts'!AZ$18, 'E2 Allocators'!$B$15:$W$15, 0),FALSE)*$E44)</f>
        <v>0</v>
      </c>
      <c r="BA44" s="1321">
        <f>IF(ISERROR(VLOOKUP(VLOOKUP($A44, 'E4 TB Allocation Details'!$A$18:$L$214, MATCH("Misc ID", 'E4 TB Allocation Details'!$A$18:$L$18, 0),FALSE), 'E2 Allocators'!$B$15:$W$361, MATCH('O5 Details by Class &amp; Accounts'!BA$18, 'E2 Allocators'!$B$15:$W$15, 0),FALSE)*$E44), 0, VLOOKUP(VLOOKUP($A44, 'E4 TB Allocation Details'!$A$18:$L$214, MATCH("Misc ID", 'E4 TB Allocation Details'!$A$18:$L$18, 0),FALSE), 'E2 Allocators'!$B$15:$W$361, MATCH('O5 Details by Class &amp; Accounts'!BA$18, 'E2 Allocators'!$B$15:$W$15, 0),FALSE)*$E44)</f>
        <v>0</v>
      </c>
      <c r="BB44" s="1321">
        <f>IF(ISERROR(VLOOKUP(VLOOKUP($A44, 'E4 TB Allocation Details'!$A$18:$L$214, MATCH("Misc ID", 'E4 TB Allocation Details'!$A$18:$L$18, 0),FALSE), 'E2 Allocators'!$B$15:$W$361, MATCH('O5 Details by Class &amp; Accounts'!BB$18, 'E2 Allocators'!$B$15:$W$15, 0),FALSE)*$E44), 0, VLOOKUP(VLOOKUP($A44, 'E4 TB Allocation Details'!$A$18:$L$214, MATCH("Misc ID", 'E4 TB Allocation Details'!$A$18:$L$18, 0),FALSE), 'E2 Allocators'!$B$15:$W$361, MATCH('O5 Details by Class &amp; Accounts'!BB$18, 'E2 Allocators'!$B$15:$W$15, 0),FALSE)*$E44)</f>
        <v>0</v>
      </c>
      <c r="BC44" s="1321">
        <f>IF(ISERROR(VLOOKUP(VLOOKUP($A44, 'E4 TB Allocation Details'!$A$18:$L$214, MATCH("Misc ID", 'E4 TB Allocation Details'!$A$18:$L$18, 0),FALSE), 'E2 Allocators'!$B$15:$W$361, MATCH('O5 Details by Class &amp; Accounts'!BC$18, 'E2 Allocators'!$B$15:$W$15, 0),FALSE)*$E44), 0, VLOOKUP(VLOOKUP($A44, 'E4 TB Allocation Details'!$A$18:$L$214, MATCH("Misc ID", 'E4 TB Allocation Details'!$A$18:$L$18, 0),FALSE), 'E2 Allocators'!$B$15:$W$361, MATCH('O5 Details by Class &amp; Accounts'!BC$18, 'E2 Allocators'!$B$15:$W$15, 0),FALSE)*$E44)</f>
        <v>0</v>
      </c>
      <c r="BD44" s="1321">
        <f>IF(ISERROR(VLOOKUP(VLOOKUP($A44, 'E4 TB Allocation Details'!$A$18:$L$214, MATCH("Misc ID", 'E4 TB Allocation Details'!$A$18:$L$18, 0),FALSE), 'E2 Allocators'!$B$15:$W$361, MATCH('O5 Details by Class &amp; Accounts'!BD$18, 'E2 Allocators'!$B$15:$W$15, 0),FALSE)*$E44), 0, VLOOKUP(VLOOKUP($A44, 'E4 TB Allocation Details'!$A$18:$L$214, MATCH("Misc ID", 'E4 TB Allocation Details'!$A$18:$L$18, 0),FALSE), 'E2 Allocators'!$B$15:$W$361, MATCH('O5 Details by Class &amp; Accounts'!BD$18, 'E2 Allocators'!$B$15:$W$15, 0),FALSE)*$E44)</f>
        <v>0</v>
      </c>
      <c r="BE44" s="1321">
        <f>IF(ISERROR(VLOOKUP(VLOOKUP($A44, 'E4 TB Allocation Details'!$A$18:$L$214, MATCH("Misc ID", 'E4 TB Allocation Details'!$A$18:$L$18, 0),FALSE), 'E2 Allocators'!$B$15:$W$361, MATCH('O5 Details by Class &amp; Accounts'!BE$18, 'E2 Allocators'!$B$15:$W$15, 0),FALSE)*$E44), 0, VLOOKUP(VLOOKUP($A44, 'E4 TB Allocation Details'!$A$18:$L$214, MATCH("Misc ID", 'E4 TB Allocation Details'!$A$18:$L$18, 0),FALSE), 'E2 Allocators'!$B$15:$W$361, MATCH('O5 Details by Class &amp; Accounts'!BE$18, 'E2 Allocators'!$B$15:$W$15, 0),FALSE)*$E44)</f>
        <v>0</v>
      </c>
      <c r="BF44" s="1321">
        <f>IF(ISERROR(VLOOKUP(VLOOKUP($A44, 'E4 TB Allocation Details'!$A$18:$L$214, MATCH("Misc ID", 'E4 TB Allocation Details'!$A$18:$L$18, 0),FALSE), 'E2 Allocators'!$B$15:$W$361, MATCH('O5 Details by Class &amp; Accounts'!BF$18, 'E2 Allocators'!$B$15:$W$15, 0),FALSE)*$E44), 0, VLOOKUP(VLOOKUP($A44, 'E4 TB Allocation Details'!$A$18:$L$214, MATCH("Misc ID", 'E4 TB Allocation Details'!$A$18:$L$18, 0),FALSE), 'E2 Allocators'!$B$15:$W$361, MATCH('O5 Details by Class &amp; Accounts'!BF$18, 'E2 Allocators'!$B$15:$W$15, 0),FALSE)*$E44)</f>
        <v>0</v>
      </c>
      <c r="BG44" s="1321">
        <f>IF(ISERROR(VLOOKUP(VLOOKUP($A44, 'E4 TB Allocation Details'!$A$18:$L$214, MATCH("Misc ID", 'E4 TB Allocation Details'!$A$18:$L$18, 0),FALSE), 'E2 Allocators'!$B$15:$W$361, MATCH('O5 Details by Class &amp; Accounts'!BG$18, 'E2 Allocators'!$B$15:$W$15, 0),FALSE)*$E44), 0, VLOOKUP(VLOOKUP($A44, 'E4 TB Allocation Details'!$A$18:$L$214, MATCH("Misc ID", 'E4 TB Allocation Details'!$A$18:$L$18, 0),FALSE), 'E2 Allocators'!$B$15:$W$361, MATCH('O5 Details by Class &amp; Accounts'!BG$18, 'E2 Allocators'!$B$15:$W$15, 0),FALSE)*$E44)</f>
        <v>0</v>
      </c>
      <c r="BH44" s="1321">
        <f>IF(ISERROR(VLOOKUP(VLOOKUP($A44, 'E4 TB Allocation Details'!$A$18:$L$214, MATCH("Misc ID", 'E4 TB Allocation Details'!$A$18:$L$18, 0),FALSE), 'E2 Allocators'!$B$15:$W$361, MATCH('O5 Details by Class &amp; Accounts'!BH$18, 'E2 Allocators'!$B$15:$W$15, 0),FALSE)*$E44), 0, VLOOKUP(VLOOKUP($A44, 'E4 TB Allocation Details'!$A$18:$L$214, MATCH("Misc ID", 'E4 TB Allocation Details'!$A$18:$L$18, 0),FALSE), 'E2 Allocators'!$B$15:$W$361, MATCH('O5 Details by Class &amp; Accounts'!BH$18, 'E2 Allocators'!$B$15:$W$15, 0),FALSE)*$E44)</f>
        <v>0</v>
      </c>
      <c r="BI44" s="1321">
        <f>IF(ISERROR(VLOOKUP(VLOOKUP($A44, 'E4 TB Allocation Details'!$A$18:$L$214, MATCH("Misc ID", 'E4 TB Allocation Details'!$A$18:$L$18, 0),FALSE), 'E2 Allocators'!$B$15:$W$361, MATCH('O5 Details by Class &amp; Accounts'!BI$18, 'E2 Allocators'!$B$15:$W$15, 0),FALSE)*$E44), 0, VLOOKUP(VLOOKUP($A44, 'E4 TB Allocation Details'!$A$18:$L$214, MATCH("Misc ID", 'E4 TB Allocation Details'!$A$18:$L$18, 0),FALSE), 'E2 Allocators'!$B$15:$W$361, MATCH('O5 Details by Class &amp; Accounts'!BI$18, 'E2 Allocators'!$B$15:$W$15, 0),FALSE)*$E44)</f>
        <v>0</v>
      </c>
      <c r="BJ44" s="1321">
        <f>IF(ISERROR(VLOOKUP(VLOOKUP($A44, 'E4 TB Allocation Details'!$A$18:$L$214, MATCH("Misc ID", 'E4 TB Allocation Details'!$A$18:$L$18, 0),FALSE), 'E2 Allocators'!$B$15:$W$361, MATCH('O5 Details by Class &amp; Accounts'!BJ$18, 'E2 Allocators'!$B$15:$W$15, 0),FALSE)*$E44), 0, VLOOKUP(VLOOKUP($A44, 'E4 TB Allocation Details'!$A$18:$L$214, MATCH("Misc ID", 'E4 TB Allocation Details'!$A$18:$L$18, 0),FALSE), 'E2 Allocators'!$B$15:$W$361, MATCH('O5 Details by Class &amp; Accounts'!BJ$18, 'E2 Allocators'!$B$15:$W$15, 0),FALSE)*$E44)</f>
        <v>0</v>
      </c>
      <c r="BK44" s="1321">
        <f>IF(ISERROR(VLOOKUP(VLOOKUP($A44, 'E4 TB Allocation Details'!$A$18:$L$214, MATCH("Misc ID", 'E4 TB Allocation Details'!$A$18:$L$18, 0),FALSE), 'E2 Allocators'!$B$15:$W$361, MATCH('O5 Details by Class &amp; Accounts'!BK$18, 'E2 Allocators'!$B$15:$W$15, 0),FALSE)*$E44), 0, VLOOKUP(VLOOKUP($A44, 'E4 TB Allocation Details'!$A$18:$L$214, MATCH("Misc ID", 'E4 TB Allocation Details'!$A$18:$L$18, 0),FALSE), 'E2 Allocators'!$B$15:$W$361, MATCH('O5 Details by Class &amp; Accounts'!BK$18, 'E2 Allocators'!$B$15:$W$15, 0),FALSE)*$E44)</f>
        <v>0</v>
      </c>
      <c r="BL44" s="1321">
        <f>IF(ISERROR(VLOOKUP(VLOOKUP($A44, 'E4 TB Allocation Details'!$A$18:$L$214, MATCH("Misc ID", 'E4 TB Allocation Details'!$A$18:$L$18, 0),FALSE), 'E2 Allocators'!$B$15:$W$361, MATCH('O5 Details by Class &amp; Accounts'!BL$18, 'E2 Allocators'!$B$15:$W$15, 0),FALSE)*$E44), 0, VLOOKUP(VLOOKUP($A44, 'E4 TB Allocation Details'!$A$18:$L$214, MATCH("Misc ID", 'E4 TB Allocation Details'!$A$18:$L$18, 0),FALSE), 'E2 Allocators'!$B$15:$W$361, MATCH('O5 Details by Class &amp; Accounts'!BL$18, 'E2 Allocators'!$B$15:$W$15, 0),FALSE)*$E44)</f>
        <v>0</v>
      </c>
      <c r="BM44" s="1321">
        <f>IF(ISERROR(VLOOKUP(VLOOKUP($A44, 'E4 TB Allocation Details'!$A$18:$L$214, MATCH("Misc ID", 'E4 TB Allocation Details'!$A$18:$L$18, 0),FALSE), 'E2 Allocators'!$B$15:$W$361, MATCH('O5 Details by Class &amp; Accounts'!BM$18, 'E2 Allocators'!$B$15:$W$15, 0),FALSE)*$E44), 0, VLOOKUP(VLOOKUP($A44, 'E4 TB Allocation Details'!$A$18:$L$214, MATCH("Misc ID", 'E4 TB Allocation Details'!$A$18:$L$18, 0),FALSE), 'E2 Allocators'!$B$15:$W$361, MATCH('O5 Details by Class &amp; Accounts'!BM$18, 'E2 Allocators'!$B$15:$W$15, 0),FALSE)*$E44)</f>
        <v>0</v>
      </c>
      <c r="BN44" s="1321">
        <f>IF(ISERROR(VLOOKUP(VLOOKUP($A44, 'E4 TB Allocation Details'!$A$18:$L$214, MATCH("Misc ID", 'E4 TB Allocation Details'!$A$18:$L$18, 0),FALSE), 'E2 Allocators'!$B$15:$W$361, MATCH('O5 Details by Class &amp; Accounts'!BN$18, 'E2 Allocators'!$B$15:$W$15, 0),FALSE)*$E44), 0, VLOOKUP(VLOOKUP($A44, 'E4 TB Allocation Details'!$A$18:$L$214, MATCH("Misc ID", 'E4 TB Allocation Details'!$A$18:$L$18, 0),FALSE), 'E2 Allocators'!$B$15:$W$361, MATCH('O5 Details by Class &amp; Accounts'!BN$18, 'E2 Allocators'!$B$15:$W$15, 0),FALSE)*$E44)</f>
        <v>0</v>
      </c>
      <c r="BO44" s="1321">
        <f>IF(ISERROR(VLOOKUP(VLOOKUP($A44, 'E4 TB Allocation Details'!$A$18:$L$214, MATCH("Misc ID", 'E4 TB Allocation Details'!$A$18:$L$18, 0),FALSE), 'E2 Allocators'!$B$15:$W$361, MATCH('O5 Details by Class &amp; Accounts'!BO$18, 'E2 Allocators'!$B$15:$W$15, 0),FALSE)*$E44), 0, VLOOKUP(VLOOKUP($A44, 'E4 TB Allocation Details'!$A$18:$L$214, MATCH("Misc ID", 'E4 TB Allocation Details'!$A$18:$L$18, 0),FALSE), 'E2 Allocators'!$B$15:$W$361, MATCH('O5 Details by Class &amp; Accounts'!BO$18, 'E2 Allocators'!$B$15:$W$15, 0),FALSE)*$E44)</f>
        <v>0</v>
      </c>
      <c r="BP44" s="1321">
        <f>IF(ISERROR(VLOOKUP(VLOOKUP($A44, 'E4 TB Allocation Details'!$A$18:$L$214, MATCH("Misc ID", 'E4 TB Allocation Details'!$A$18:$L$18, 0),FALSE), 'E2 Allocators'!$B$15:$W$361, MATCH('O5 Details by Class &amp; Accounts'!BP$18, 'E2 Allocators'!$B$15:$W$15, 0),FALSE)*$E44), 0, VLOOKUP(VLOOKUP($A44, 'E4 TB Allocation Details'!$A$18:$L$214, MATCH("Misc ID", 'E4 TB Allocation Details'!$A$18:$L$18, 0),FALSE), 'E2 Allocators'!$B$15:$W$361, MATCH('O5 Details by Class &amp; Accounts'!BP$18, 'E2 Allocators'!$B$15:$W$15, 0),FALSE)*$E44)</f>
        <v>0</v>
      </c>
      <c r="BQ44" s="1321">
        <f>IF(ISERROR(VLOOKUP(VLOOKUP($A44, 'E4 TB Allocation Details'!$A$18:$L$214, MATCH("Misc ID", 'E4 TB Allocation Details'!$A$18:$L$18, 0),FALSE), 'E2 Allocators'!$B$15:$W$361, MATCH('O5 Details by Class &amp; Accounts'!BQ$18, 'E2 Allocators'!$B$15:$W$15, 0),FALSE)*$E44), 0, VLOOKUP(VLOOKUP($A44, 'E4 TB Allocation Details'!$A$18:$L$214, MATCH("Misc ID", 'E4 TB Allocation Details'!$A$18:$L$18, 0),FALSE), 'E2 Allocators'!$B$15:$W$361, MATCH('O5 Details by Class &amp; Accounts'!BQ$18, 'E2 Allocators'!$B$15:$W$15, 0),FALSE)*$E44)</f>
        <v>0</v>
      </c>
      <c r="BR44" s="1321">
        <f>IF(ISERROR(VLOOKUP(VLOOKUP($A44, 'E4 TB Allocation Details'!$A$18:$L$214, MATCH("Misc ID", 'E4 TB Allocation Details'!$A$18:$L$18, 0),FALSE), 'E2 Allocators'!$B$15:$W$361, MATCH('O5 Details by Class &amp; Accounts'!BR$18, 'E2 Allocators'!$B$15:$W$15, 0),FALSE)*$E44), 0, VLOOKUP(VLOOKUP($A44, 'E4 TB Allocation Details'!$A$18:$L$214, MATCH("Misc ID", 'E4 TB Allocation Details'!$A$18:$L$18, 0),FALSE), 'E2 Allocators'!$B$15:$W$361, MATCH('O5 Details by Class &amp; Accounts'!BR$18, 'E2 Allocators'!$B$15:$W$15, 0),FALSE)*$E44)</f>
        <v>0</v>
      </c>
      <c r="BS44" s="1321">
        <f t="shared" si="3"/>
        <v>0</v>
      </c>
      <c r="BT44" s="1321">
        <f>IF(ISERROR(VLOOKUP(VLOOKUP($A44, 'E4 TB Allocation Details'!$A$18:$L$214, MATCH("A &amp; G ID", 'E4 TB Allocation Details'!$A$18:$L$18, 0),FALSE), 'E2 Allocators'!$B$15:$W$361, MATCH('O5 Details by Class &amp; Accounts'!BT$18, 'E2 Allocators'!$B$15:$W$15, 0),FALSE)*$E44), 0, VLOOKUP(VLOOKUP($A44, 'E4 TB Allocation Details'!$A$18:$L$214, MATCH("A &amp; G ID", 'E4 TB Allocation Details'!$A$18:$L$18, 0),FALSE), 'E2 Allocators'!$B$15:$W$361, MATCH('O5 Details by Class &amp; Accounts'!BT$18, 'E2 Allocators'!$B$15:$W$15, 0),FALSE)*$E44)</f>
        <v>0</v>
      </c>
      <c r="BU44" s="1321">
        <f>IF(ISERROR(VLOOKUP(VLOOKUP($A44, 'E4 TB Allocation Details'!$A$18:$L$214, MATCH("A &amp; G ID", 'E4 TB Allocation Details'!$A$18:$L$18, 0),FALSE), 'E2 Allocators'!$B$15:$W$361, MATCH('O5 Details by Class &amp; Accounts'!BU$18, 'E2 Allocators'!$B$15:$W$15, 0),FALSE)*$E44), 0, VLOOKUP(VLOOKUP($A44, 'E4 TB Allocation Details'!$A$18:$L$214, MATCH("A &amp; G ID", 'E4 TB Allocation Details'!$A$18:$L$18, 0),FALSE), 'E2 Allocators'!$B$15:$W$361, MATCH('O5 Details by Class &amp; Accounts'!BU$18, 'E2 Allocators'!$B$15:$W$15, 0),FALSE)*$E44)</f>
        <v>0</v>
      </c>
      <c r="BV44" s="1321">
        <f>IF(ISERROR(VLOOKUP(VLOOKUP($A44, 'E4 TB Allocation Details'!$A$18:$L$214, MATCH("A &amp; G ID", 'E4 TB Allocation Details'!$A$18:$L$18, 0),FALSE), 'E2 Allocators'!$B$15:$W$361, MATCH('O5 Details by Class &amp; Accounts'!BV$18, 'E2 Allocators'!$B$15:$W$15, 0),FALSE)*$E44), 0, VLOOKUP(VLOOKUP($A44, 'E4 TB Allocation Details'!$A$18:$L$214, MATCH("A &amp; G ID", 'E4 TB Allocation Details'!$A$18:$L$18, 0),FALSE), 'E2 Allocators'!$B$15:$W$361, MATCH('O5 Details by Class &amp; Accounts'!BV$18, 'E2 Allocators'!$B$15:$W$15, 0),FALSE)*$E44)</f>
        <v>0</v>
      </c>
      <c r="BW44" s="1321">
        <f>IF(ISERROR(VLOOKUP(VLOOKUP($A44, 'E4 TB Allocation Details'!$A$18:$L$214, MATCH("A &amp; G ID", 'E4 TB Allocation Details'!$A$18:$L$18, 0),FALSE), 'E2 Allocators'!$B$15:$W$361, MATCH('O5 Details by Class &amp; Accounts'!BW$18, 'E2 Allocators'!$B$15:$W$15, 0),FALSE)*$E44), 0, VLOOKUP(VLOOKUP($A44, 'E4 TB Allocation Details'!$A$18:$L$214, MATCH("A &amp; G ID", 'E4 TB Allocation Details'!$A$18:$L$18, 0),FALSE), 'E2 Allocators'!$B$15:$W$361, MATCH('O5 Details by Class &amp; Accounts'!BW$18, 'E2 Allocators'!$B$15:$W$15, 0),FALSE)*$E44)</f>
        <v>0</v>
      </c>
      <c r="BX44" s="1321">
        <f>IF(ISERROR(VLOOKUP(VLOOKUP($A44, 'E4 TB Allocation Details'!$A$18:$L$214, MATCH("A &amp; G ID", 'E4 TB Allocation Details'!$A$18:$L$18, 0),FALSE), 'E2 Allocators'!$B$15:$W$361, MATCH('O5 Details by Class &amp; Accounts'!BX$18, 'E2 Allocators'!$B$15:$W$15, 0),FALSE)*$E44), 0, VLOOKUP(VLOOKUP($A44, 'E4 TB Allocation Details'!$A$18:$L$214, MATCH("A &amp; G ID", 'E4 TB Allocation Details'!$A$18:$L$18, 0),FALSE), 'E2 Allocators'!$B$15:$W$361, MATCH('O5 Details by Class &amp; Accounts'!BX$18, 'E2 Allocators'!$B$15:$W$15, 0),FALSE)*$E44)</f>
        <v>0</v>
      </c>
      <c r="BY44" s="1321">
        <f>IF(ISERROR(VLOOKUP(VLOOKUP($A44, 'E4 TB Allocation Details'!$A$18:$L$214, MATCH("A &amp; G ID", 'E4 TB Allocation Details'!$A$18:$L$18, 0),FALSE), 'E2 Allocators'!$B$15:$W$361, MATCH('O5 Details by Class &amp; Accounts'!BY$18, 'E2 Allocators'!$B$15:$W$15, 0),FALSE)*$E44), 0, VLOOKUP(VLOOKUP($A44, 'E4 TB Allocation Details'!$A$18:$L$214, MATCH("A &amp; G ID", 'E4 TB Allocation Details'!$A$18:$L$18, 0),FALSE), 'E2 Allocators'!$B$15:$W$361, MATCH('O5 Details by Class &amp; Accounts'!BY$18, 'E2 Allocators'!$B$15:$W$15, 0),FALSE)*$E44)</f>
        <v>0</v>
      </c>
      <c r="BZ44" s="1321">
        <f>IF(ISERROR(VLOOKUP(VLOOKUP($A44, 'E4 TB Allocation Details'!$A$18:$L$214, MATCH("A &amp; G ID", 'E4 TB Allocation Details'!$A$18:$L$18, 0),FALSE), 'E2 Allocators'!$B$15:$W$361, MATCH('O5 Details by Class &amp; Accounts'!BZ$18, 'E2 Allocators'!$B$15:$W$15, 0),FALSE)*$E44), 0, VLOOKUP(VLOOKUP($A44, 'E4 TB Allocation Details'!$A$18:$L$214, MATCH("A &amp; G ID", 'E4 TB Allocation Details'!$A$18:$L$18, 0),FALSE), 'E2 Allocators'!$B$15:$W$361, MATCH('O5 Details by Class &amp; Accounts'!BZ$18, 'E2 Allocators'!$B$15:$W$15, 0),FALSE)*$E44)</f>
        <v>0</v>
      </c>
      <c r="CA44" s="1321">
        <f>IF(ISERROR(VLOOKUP(VLOOKUP($A44, 'E4 TB Allocation Details'!$A$18:$L$214, MATCH("A &amp; G ID", 'E4 TB Allocation Details'!$A$18:$L$18, 0),FALSE), 'E2 Allocators'!$B$15:$W$361, MATCH('O5 Details by Class &amp; Accounts'!CA$18, 'E2 Allocators'!$B$15:$W$15, 0),FALSE)*$E44), 0, VLOOKUP(VLOOKUP($A44, 'E4 TB Allocation Details'!$A$18:$L$214, MATCH("A &amp; G ID", 'E4 TB Allocation Details'!$A$18:$L$18, 0),FALSE), 'E2 Allocators'!$B$15:$W$361, MATCH('O5 Details by Class &amp; Accounts'!CA$18, 'E2 Allocators'!$B$15:$W$15, 0),FALSE)*$E44)</f>
        <v>0</v>
      </c>
      <c r="CB44" s="1321">
        <f>IF(ISERROR(VLOOKUP(VLOOKUP($A44, 'E4 TB Allocation Details'!$A$18:$L$214, MATCH("A &amp; G ID", 'E4 TB Allocation Details'!$A$18:$L$18, 0),FALSE), 'E2 Allocators'!$B$15:$W$361, MATCH('O5 Details by Class &amp; Accounts'!CB$18, 'E2 Allocators'!$B$15:$W$15, 0),FALSE)*$E44), 0, VLOOKUP(VLOOKUP($A44, 'E4 TB Allocation Details'!$A$18:$L$214, MATCH("A &amp; G ID", 'E4 TB Allocation Details'!$A$18:$L$18, 0),FALSE), 'E2 Allocators'!$B$15:$W$361, MATCH('O5 Details by Class &amp; Accounts'!CB$18, 'E2 Allocators'!$B$15:$W$15, 0),FALSE)*$E44)</f>
        <v>0</v>
      </c>
      <c r="CC44" s="1321">
        <f>IF(ISERROR(VLOOKUP(VLOOKUP($A44, 'E4 TB Allocation Details'!$A$18:$L$214, MATCH("A &amp; G ID", 'E4 TB Allocation Details'!$A$18:$L$18, 0),FALSE), 'E2 Allocators'!$B$15:$W$361, MATCH('O5 Details by Class &amp; Accounts'!CC$18, 'E2 Allocators'!$B$15:$W$15, 0),FALSE)*$E44), 0, VLOOKUP(VLOOKUP($A44, 'E4 TB Allocation Details'!$A$18:$L$214, MATCH("A &amp; G ID", 'E4 TB Allocation Details'!$A$18:$L$18, 0),FALSE), 'E2 Allocators'!$B$15:$W$361, MATCH('O5 Details by Class &amp; Accounts'!CC$18, 'E2 Allocators'!$B$15:$W$15, 0),FALSE)*$E44)</f>
        <v>0</v>
      </c>
      <c r="CD44" s="1321">
        <f>IF(ISERROR(VLOOKUP(VLOOKUP($A44, 'E4 TB Allocation Details'!$A$18:$L$214, MATCH("A &amp; G ID", 'E4 TB Allocation Details'!$A$18:$L$18, 0),FALSE), 'E2 Allocators'!$B$15:$W$361, MATCH('O5 Details by Class &amp; Accounts'!CD$18, 'E2 Allocators'!$B$15:$W$15, 0),FALSE)*$E44), 0, VLOOKUP(VLOOKUP($A44, 'E4 TB Allocation Details'!$A$18:$L$214, MATCH("A &amp; G ID", 'E4 TB Allocation Details'!$A$18:$L$18, 0),FALSE), 'E2 Allocators'!$B$15:$W$361, MATCH('O5 Details by Class &amp; Accounts'!CD$18, 'E2 Allocators'!$B$15:$W$15, 0),FALSE)*$E44)</f>
        <v>0</v>
      </c>
      <c r="CE44" s="1321">
        <f>IF(ISERROR(VLOOKUP(VLOOKUP($A44, 'E4 TB Allocation Details'!$A$18:$L$214, MATCH("A &amp; G ID", 'E4 TB Allocation Details'!$A$18:$L$18, 0),FALSE), 'E2 Allocators'!$B$15:$W$361, MATCH('O5 Details by Class &amp; Accounts'!CE$18, 'E2 Allocators'!$B$15:$W$15, 0),FALSE)*$E44), 0, VLOOKUP(VLOOKUP($A44, 'E4 TB Allocation Details'!$A$18:$L$214, MATCH("A &amp; G ID", 'E4 TB Allocation Details'!$A$18:$L$18, 0),FALSE), 'E2 Allocators'!$B$15:$W$361, MATCH('O5 Details by Class &amp; Accounts'!CE$18, 'E2 Allocators'!$B$15:$W$15, 0),FALSE)*$E44)</f>
        <v>0</v>
      </c>
      <c r="CF44" s="1321">
        <f>IF(ISERROR(VLOOKUP(VLOOKUP($A44, 'E4 TB Allocation Details'!$A$18:$L$214, MATCH("A &amp; G ID", 'E4 TB Allocation Details'!$A$18:$L$18, 0),FALSE), 'E2 Allocators'!$B$15:$W$361, MATCH('O5 Details by Class &amp; Accounts'!CF$18, 'E2 Allocators'!$B$15:$W$15, 0),FALSE)*$E44), 0, VLOOKUP(VLOOKUP($A44, 'E4 TB Allocation Details'!$A$18:$L$214, MATCH("A &amp; G ID", 'E4 TB Allocation Details'!$A$18:$L$18, 0),FALSE), 'E2 Allocators'!$B$15:$W$361, MATCH('O5 Details by Class &amp; Accounts'!CF$18, 'E2 Allocators'!$B$15:$W$15, 0),FALSE)*$E44)</f>
        <v>0</v>
      </c>
      <c r="CG44" s="1321">
        <f>IF(ISERROR(VLOOKUP(VLOOKUP($A44, 'E4 TB Allocation Details'!$A$18:$L$214, MATCH("A &amp; G ID", 'E4 TB Allocation Details'!$A$18:$L$18, 0),FALSE), 'E2 Allocators'!$B$15:$W$361, MATCH('O5 Details by Class &amp; Accounts'!CG$18, 'E2 Allocators'!$B$15:$W$15, 0),FALSE)*$E44), 0, VLOOKUP(VLOOKUP($A44, 'E4 TB Allocation Details'!$A$18:$L$214, MATCH("A &amp; G ID", 'E4 TB Allocation Details'!$A$18:$L$18, 0),FALSE), 'E2 Allocators'!$B$15:$W$361, MATCH('O5 Details by Class &amp; Accounts'!CG$18, 'E2 Allocators'!$B$15:$W$15, 0),FALSE)*$E44)</f>
        <v>0</v>
      </c>
      <c r="CH44" s="1321">
        <f>IF(ISERROR(VLOOKUP(VLOOKUP($A44, 'E4 TB Allocation Details'!$A$18:$L$214, MATCH("A &amp; G ID", 'E4 TB Allocation Details'!$A$18:$L$18, 0),FALSE), 'E2 Allocators'!$B$15:$W$361, MATCH('O5 Details by Class &amp; Accounts'!CH$18, 'E2 Allocators'!$B$15:$W$15, 0),FALSE)*$E44), 0, VLOOKUP(VLOOKUP($A44, 'E4 TB Allocation Details'!$A$18:$L$214, MATCH("A &amp; G ID", 'E4 TB Allocation Details'!$A$18:$L$18, 0),FALSE), 'E2 Allocators'!$B$15:$W$361, MATCH('O5 Details by Class &amp; Accounts'!CH$18, 'E2 Allocators'!$B$15:$W$15, 0),FALSE)*$E44)</f>
        <v>0</v>
      </c>
      <c r="CI44" s="1321">
        <f>IF(ISERROR(VLOOKUP(VLOOKUP($A44, 'E4 TB Allocation Details'!$A$18:$L$214, MATCH("A &amp; G ID", 'E4 TB Allocation Details'!$A$18:$L$18, 0),FALSE), 'E2 Allocators'!$B$15:$W$361, MATCH('O5 Details by Class &amp; Accounts'!CI$18, 'E2 Allocators'!$B$15:$W$15, 0),FALSE)*$E44), 0, VLOOKUP(VLOOKUP($A44, 'E4 TB Allocation Details'!$A$18:$L$214, MATCH("A &amp; G ID", 'E4 TB Allocation Details'!$A$18:$L$18, 0),FALSE), 'E2 Allocators'!$B$15:$W$361, MATCH('O5 Details by Class &amp; Accounts'!CI$18, 'E2 Allocators'!$B$15:$W$15, 0),FALSE)*$E44)</f>
        <v>0</v>
      </c>
      <c r="CJ44" s="1321">
        <f>IF(ISERROR(VLOOKUP(VLOOKUP($A44, 'E4 TB Allocation Details'!$A$18:$L$214, MATCH("A &amp; G ID", 'E4 TB Allocation Details'!$A$18:$L$18, 0),FALSE), 'E2 Allocators'!$B$15:$W$361, MATCH('O5 Details by Class &amp; Accounts'!CJ$18, 'E2 Allocators'!$B$15:$W$15, 0),FALSE)*$E44), 0, VLOOKUP(VLOOKUP($A44, 'E4 TB Allocation Details'!$A$18:$L$214, MATCH("A &amp; G ID", 'E4 TB Allocation Details'!$A$18:$L$18, 0),FALSE), 'E2 Allocators'!$B$15:$W$361, MATCH('O5 Details by Class &amp; Accounts'!CJ$18, 'E2 Allocators'!$B$15:$W$15, 0),FALSE)*$E44)</f>
        <v>0</v>
      </c>
      <c r="CK44" s="1321">
        <f>IF(ISERROR(VLOOKUP(VLOOKUP($A44, 'E4 TB Allocation Details'!$A$18:$L$214, MATCH("A &amp; G ID", 'E4 TB Allocation Details'!$A$18:$L$18, 0),FALSE), 'E2 Allocators'!$B$15:$W$361, MATCH('O5 Details by Class &amp; Accounts'!CK$18, 'E2 Allocators'!$B$15:$W$15, 0),FALSE)*$E44), 0, VLOOKUP(VLOOKUP($A44, 'E4 TB Allocation Details'!$A$18:$L$214, MATCH("A &amp; G ID", 'E4 TB Allocation Details'!$A$18:$L$18, 0),FALSE), 'E2 Allocators'!$B$15:$W$361, MATCH('O5 Details by Class &amp; Accounts'!CK$18, 'E2 Allocators'!$B$15:$W$15, 0),FALSE)*$E44)</f>
        <v>0</v>
      </c>
      <c r="CL44" s="1321">
        <f>IF(ISERROR(VLOOKUP(VLOOKUP($A44, 'E4 TB Allocation Details'!$A$18:$L$214, MATCH("A &amp; G ID", 'E4 TB Allocation Details'!$A$18:$L$18, 0),FALSE), 'E2 Allocators'!$B$15:$W$361, MATCH('O5 Details by Class &amp; Accounts'!CL$18, 'E2 Allocators'!$B$15:$W$15, 0),FALSE)*$E44), 0, VLOOKUP(VLOOKUP($A44, 'E4 TB Allocation Details'!$A$18:$L$214, MATCH("A &amp; G ID", 'E4 TB Allocation Details'!$A$18:$L$18, 0),FALSE), 'E2 Allocators'!$B$15:$W$361, MATCH('O5 Details by Class &amp; Accounts'!CL$18, 'E2 Allocators'!$B$15:$W$15, 0),FALSE)*$E44)</f>
        <v>0</v>
      </c>
      <c r="CM44" s="1321">
        <f>IF(ISERROR(VLOOKUP(VLOOKUP($A44, 'E4 TB Allocation Details'!$A$18:$L$214, MATCH("A &amp; G ID", 'E4 TB Allocation Details'!$A$18:$L$18, 0),FALSE), 'E2 Allocators'!$B$15:$W$361, MATCH('O5 Details by Class &amp; Accounts'!CM$18, 'E2 Allocators'!$B$15:$W$15, 0),FALSE)*$E44), 0, VLOOKUP(VLOOKUP($A44, 'E4 TB Allocation Details'!$A$18:$L$214, MATCH("A &amp; G ID", 'E4 TB Allocation Details'!$A$18:$L$18, 0),FALSE), 'E2 Allocators'!$B$15:$W$361, MATCH('O5 Details by Class &amp; Accounts'!CM$18, 'E2 Allocators'!$B$15:$W$15, 0),FALSE)*$E44)</f>
        <v>0</v>
      </c>
      <c r="CN44" s="1321">
        <f t="shared" si="5"/>
        <v>0</v>
      </c>
      <c r="CO44" s="1650">
        <f t="shared" si="4"/>
        <v>0</v>
      </c>
      <c r="CQ44" s="1898" t="s">
        <v>706</v>
      </c>
    </row>
    <row r="45" spans="1:95" s="64" customFormat="1" ht="12.75">
      <c r="A45" s="1087">
        <v>1835</v>
      </c>
      <c r="B45" s="1088" t="s">
        <v>75</v>
      </c>
      <c r="C45" s="1647">
        <f>IF(ISERROR(VLOOKUP($A45,'I3 TB Data'!$A$19:$H$484,MATCH('O5 Details by Class &amp; Accounts'!$C$18, 'I3 TB Data'!$A$19:$H$19,0),0)), 0, VLOOKUP($A45,'I3 TB Data'!$A$19:$H$484,MATCH('O5 Details by Class &amp; Accounts'!$C$18,'I3 TB Data'!$A$19:$H$19,0),0))</f>
        <v>2910450</v>
      </c>
      <c r="D45" s="1648">
        <f>'I4 BO ASSETS'!E42</f>
        <v>-2910450</v>
      </c>
      <c r="E45" s="1647">
        <f t="shared" si="6"/>
        <v>0</v>
      </c>
      <c r="F45" s="1649">
        <f>IF(ISERROR(VLOOKUP($A45, 'E1 Categorization'!A33:E124, MATCH("Customer Component", 'E1 Categorization'!$A$33:$E$33,0), 0)), 0, IF(VLOOKUP($A45, 'E1 Categorization'!A33:E124, MATCH("Customer Component", 'E1 Categorization'!$A$33:$E$33,0), 0)=0, 'O5 Details by Class &amp; Accounts'!$E45, IF(AND(VLOOKUP($A45, 'E1 Categorization'!A33:E124, MATCH("Customer Component", 'E1 Categorization'!$A$33:$E$33,0), 0) &gt;0, VLOOKUP($A45, 'E1 Categorization'!A33:E124, MATCH("Customer Component", 'E1 Categorization'!$A$33:$E$33,0), 0)&lt;1), 'O5 Details by Class &amp; Accounts'!$E45*(1-VLOOKUP($A45, 'E1 Categorization'!A33:E124, MATCH("Customer Component", 'E1 Categorization'!$A$33:$E$33,0), 0)), 0)))</f>
        <v>0</v>
      </c>
      <c r="G45" s="1649">
        <f>IF(ISERROR(VLOOKUP($A45, 'E1 Categorization'!A33:E124, MATCH("Customer Component", 'E1 Categorization'!$A$33:$E$33,0), 0)),0, IF(VLOOKUP($A45, 'E1 Categorization'!A33:E124, MATCH("Customer Component", 'E1 Categorization'!$A$33:$E$33,0), 0)=0, 0, IF(AND(VLOOKUP($A45, 'E1 Categorization'!A33:E124, MATCH("Customer Component", 'E1 Categorization'!$A$33:$E$33,0), 0) &gt;0, VLOOKUP($A45, 'E1 Categorization'!A33:E124, MATCH("Customer Component", 'E1 Categorization'!$A$33:$E$33,0), 0)&lt;1), 'O5 Details by Class &amp; Accounts'!$E45*(VLOOKUP($A45, 'E1 Categorization'!A33:E124, MATCH("Customer Component", 'E1 Categorization'!$A$33:$E$33,0), 0)), 'O5 Details by Class &amp; Accounts'!$E45)))</f>
        <v>0</v>
      </c>
      <c r="H45" s="1321">
        <f t="shared" si="0"/>
        <v>0</v>
      </c>
      <c r="I45" s="1321">
        <f>IF(ISERROR(VLOOKUP(VLOOKUP($A45, 'E4 TB Allocation Details'!$A$18:$L$214, MATCH("Demand ID", 'E4 TB Allocation Details'!$A$18:$L$18, 0),FALSE), 'E2 Allocators'!$B$15:$W$361, MATCH('O5 Details by Class &amp; Accounts'!I$18, 'E2 Allocators'!$B$15:$W$15, 0),FALSE)*$F45), 0, VLOOKUP(VLOOKUP($A45, 'E4 TB Allocation Details'!$A$18:$L$214, MATCH("Demand ID", 'E4 TB Allocation Details'!$A$18:$L$18, 0),FALSE), 'E2 Allocators'!$B$15:$W$361, MATCH('O5 Details by Class &amp; Accounts'!I$18, 'E2 Allocators'!$B$15:$W$15, 0),FALSE)*$F45)</f>
        <v>0</v>
      </c>
      <c r="J45" s="1321">
        <f>IF(ISERROR(VLOOKUP(VLOOKUP($A45, 'E4 TB Allocation Details'!$A$18:$L$214, MATCH("Demand ID", 'E4 TB Allocation Details'!$A$18:$L$18, 0),FALSE), 'E2 Allocators'!$B$15:$W$361, MATCH('O5 Details by Class &amp; Accounts'!J$18, 'E2 Allocators'!$B$15:$W$15, 0),FALSE)*$F45), 0, VLOOKUP(VLOOKUP($A45, 'E4 TB Allocation Details'!$A$18:$L$214, MATCH("Demand ID", 'E4 TB Allocation Details'!$A$18:$L$18, 0),FALSE), 'E2 Allocators'!$B$15:$W$361, MATCH('O5 Details by Class &amp; Accounts'!J$18, 'E2 Allocators'!$B$15:$W$15, 0),FALSE)*$F45)</f>
        <v>0</v>
      </c>
      <c r="K45" s="1321">
        <f>IF(ISERROR(VLOOKUP(VLOOKUP($A45, 'E4 TB Allocation Details'!$A$18:$L$214, MATCH("Demand ID", 'E4 TB Allocation Details'!$A$18:$L$18, 0),FALSE), 'E2 Allocators'!$B$15:$W$361, MATCH('O5 Details by Class &amp; Accounts'!K$18, 'E2 Allocators'!$B$15:$W$15, 0),FALSE)*$F45), 0, VLOOKUP(VLOOKUP($A45, 'E4 TB Allocation Details'!$A$18:$L$214, MATCH("Demand ID", 'E4 TB Allocation Details'!$A$18:$L$18, 0),FALSE), 'E2 Allocators'!$B$15:$W$361, MATCH('O5 Details by Class &amp; Accounts'!K$18, 'E2 Allocators'!$B$15:$W$15, 0),FALSE)*$F45)</f>
        <v>0</v>
      </c>
      <c r="L45" s="1321">
        <f>IF(ISERROR(VLOOKUP(VLOOKUP($A45, 'E4 TB Allocation Details'!$A$18:$L$214, MATCH("Demand ID", 'E4 TB Allocation Details'!$A$18:$L$18, 0),FALSE), 'E2 Allocators'!$B$15:$W$361, MATCH('O5 Details by Class &amp; Accounts'!L$18, 'E2 Allocators'!$B$15:$W$15, 0),FALSE)*$F45), 0, VLOOKUP(VLOOKUP($A45, 'E4 TB Allocation Details'!$A$18:$L$214, MATCH("Demand ID", 'E4 TB Allocation Details'!$A$18:$L$18, 0),FALSE), 'E2 Allocators'!$B$15:$W$361, MATCH('O5 Details by Class &amp; Accounts'!L$18, 'E2 Allocators'!$B$15:$W$15, 0),FALSE)*$F45)</f>
        <v>0</v>
      </c>
      <c r="M45" s="1321">
        <f>IF(ISERROR(VLOOKUP(VLOOKUP($A45, 'E4 TB Allocation Details'!$A$18:$L$214, MATCH("Demand ID", 'E4 TB Allocation Details'!$A$18:$L$18, 0),FALSE), 'E2 Allocators'!$B$15:$W$361, MATCH('O5 Details by Class &amp; Accounts'!M$18, 'E2 Allocators'!$B$15:$W$15, 0),FALSE)*$F45), 0, VLOOKUP(VLOOKUP($A45, 'E4 TB Allocation Details'!$A$18:$L$214, MATCH("Demand ID", 'E4 TB Allocation Details'!$A$18:$L$18, 0),FALSE), 'E2 Allocators'!$B$15:$W$361, MATCH('O5 Details by Class &amp; Accounts'!M$18, 'E2 Allocators'!$B$15:$W$15, 0),FALSE)*$F45)</f>
        <v>0</v>
      </c>
      <c r="N45" s="1321">
        <f>IF(ISERROR(VLOOKUP(VLOOKUP($A45, 'E4 TB Allocation Details'!$A$18:$L$214, MATCH("Demand ID", 'E4 TB Allocation Details'!$A$18:$L$18, 0),FALSE), 'E2 Allocators'!$B$15:$W$361, MATCH('O5 Details by Class &amp; Accounts'!N$18, 'E2 Allocators'!$B$15:$W$15, 0),FALSE)*$F45), 0, VLOOKUP(VLOOKUP($A45, 'E4 TB Allocation Details'!$A$18:$L$214, MATCH("Demand ID", 'E4 TB Allocation Details'!$A$18:$L$18, 0),FALSE), 'E2 Allocators'!$B$15:$W$361, MATCH('O5 Details by Class &amp; Accounts'!N$18, 'E2 Allocators'!$B$15:$W$15, 0),FALSE)*$F45)</f>
        <v>0</v>
      </c>
      <c r="O45" s="1321">
        <f>IF(ISERROR(VLOOKUP(VLOOKUP($A45, 'E4 TB Allocation Details'!$A$18:$L$214, MATCH("Demand ID", 'E4 TB Allocation Details'!$A$18:$L$18, 0),FALSE), 'E2 Allocators'!$B$15:$W$361, MATCH('O5 Details by Class &amp; Accounts'!O$18, 'E2 Allocators'!$B$15:$W$15, 0),FALSE)*$F45), 0, VLOOKUP(VLOOKUP($A45, 'E4 TB Allocation Details'!$A$18:$L$214, MATCH("Demand ID", 'E4 TB Allocation Details'!$A$18:$L$18, 0),FALSE), 'E2 Allocators'!$B$15:$W$361, MATCH('O5 Details by Class &amp; Accounts'!O$18, 'E2 Allocators'!$B$15:$W$15, 0),FALSE)*$F45)</f>
        <v>0</v>
      </c>
      <c r="P45" s="1321">
        <f>IF(ISERROR(VLOOKUP(VLOOKUP($A45, 'E4 TB Allocation Details'!$A$18:$L$214, MATCH("Demand ID", 'E4 TB Allocation Details'!$A$18:$L$18, 0),FALSE), 'E2 Allocators'!$B$15:$W$361, MATCH('O5 Details by Class &amp; Accounts'!P$18, 'E2 Allocators'!$B$15:$W$15, 0),FALSE)*$F45), 0, VLOOKUP(VLOOKUP($A45, 'E4 TB Allocation Details'!$A$18:$L$214, MATCH("Demand ID", 'E4 TB Allocation Details'!$A$18:$L$18, 0),FALSE), 'E2 Allocators'!$B$15:$W$361, MATCH('O5 Details by Class &amp; Accounts'!P$18, 'E2 Allocators'!$B$15:$W$15, 0),FALSE)*$F45)</f>
        <v>0</v>
      </c>
      <c r="Q45" s="1321">
        <f>IF(ISERROR(VLOOKUP(VLOOKUP($A45, 'E4 TB Allocation Details'!$A$18:$L$214, MATCH("Demand ID", 'E4 TB Allocation Details'!$A$18:$L$18, 0),FALSE), 'E2 Allocators'!$B$15:$W$361, MATCH('O5 Details by Class &amp; Accounts'!Q$18, 'E2 Allocators'!$B$15:$W$15, 0),FALSE)*$F45), 0, VLOOKUP(VLOOKUP($A45, 'E4 TB Allocation Details'!$A$18:$L$214, MATCH("Demand ID", 'E4 TB Allocation Details'!$A$18:$L$18, 0),FALSE), 'E2 Allocators'!$B$15:$W$361, MATCH('O5 Details by Class &amp; Accounts'!Q$18, 'E2 Allocators'!$B$15:$W$15, 0),FALSE)*$F45)</f>
        <v>0</v>
      </c>
      <c r="R45" s="1321">
        <f>IF(ISERROR(VLOOKUP(VLOOKUP($A45, 'E4 TB Allocation Details'!$A$18:$L$214, MATCH("Demand ID", 'E4 TB Allocation Details'!$A$18:$L$18, 0),FALSE), 'E2 Allocators'!$B$15:$W$361, MATCH('O5 Details by Class &amp; Accounts'!R$18, 'E2 Allocators'!$B$15:$W$15, 0),FALSE)*$F45), 0, VLOOKUP(VLOOKUP($A45, 'E4 TB Allocation Details'!$A$18:$L$214, MATCH("Demand ID", 'E4 TB Allocation Details'!$A$18:$L$18, 0),FALSE), 'E2 Allocators'!$B$15:$W$361, MATCH('O5 Details by Class &amp; Accounts'!R$18, 'E2 Allocators'!$B$15:$W$15, 0),FALSE)*$F45)</f>
        <v>0</v>
      </c>
      <c r="S45" s="1321">
        <f>IF(ISERROR(VLOOKUP(VLOOKUP($A45, 'E4 TB Allocation Details'!$A$18:$L$214, MATCH("Demand ID", 'E4 TB Allocation Details'!$A$18:$L$18, 0),FALSE), 'E2 Allocators'!$B$15:$W$361, MATCH('O5 Details by Class &amp; Accounts'!S$18, 'E2 Allocators'!$B$15:$W$15, 0),FALSE)*$F45), 0, VLOOKUP(VLOOKUP($A45, 'E4 TB Allocation Details'!$A$18:$L$214, MATCH("Demand ID", 'E4 TB Allocation Details'!$A$18:$L$18, 0),FALSE), 'E2 Allocators'!$B$15:$W$361, MATCH('O5 Details by Class &amp; Accounts'!S$18, 'E2 Allocators'!$B$15:$W$15, 0),FALSE)*$F45)</f>
        <v>0</v>
      </c>
      <c r="T45" s="1321">
        <f>IF(ISERROR(VLOOKUP(VLOOKUP($A45, 'E4 TB Allocation Details'!$A$18:$L$214, MATCH("Demand ID", 'E4 TB Allocation Details'!$A$18:$L$18, 0),FALSE), 'E2 Allocators'!$B$15:$W$361, MATCH('O5 Details by Class &amp; Accounts'!T$18, 'E2 Allocators'!$B$15:$W$15, 0),FALSE)*$F45), 0, VLOOKUP(VLOOKUP($A45, 'E4 TB Allocation Details'!$A$18:$L$214, MATCH("Demand ID", 'E4 TB Allocation Details'!$A$18:$L$18, 0),FALSE), 'E2 Allocators'!$B$15:$W$361, MATCH('O5 Details by Class &amp; Accounts'!T$18, 'E2 Allocators'!$B$15:$W$15, 0),FALSE)*$F45)</f>
        <v>0</v>
      </c>
      <c r="U45" s="1321">
        <f>IF(ISERROR(VLOOKUP(VLOOKUP($A45, 'E4 TB Allocation Details'!$A$18:$L$214, MATCH("Demand ID", 'E4 TB Allocation Details'!$A$18:$L$18, 0),FALSE), 'E2 Allocators'!$B$15:$W$361, MATCH('O5 Details by Class &amp; Accounts'!U$18, 'E2 Allocators'!$B$15:$W$15, 0),FALSE)*$F45), 0, VLOOKUP(VLOOKUP($A45, 'E4 TB Allocation Details'!$A$18:$L$214, MATCH("Demand ID", 'E4 TB Allocation Details'!$A$18:$L$18, 0),FALSE), 'E2 Allocators'!$B$15:$W$361, MATCH('O5 Details by Class &amp; Accounts'!U$18, 'E2 Allocators'!$B$15:$W$15, 0),FALSE)*$F45)</f>
        <v>0</v>
      </c>
      <c r="V45" s="1321">
        <f>IF(ISERROR(VLOOKUP(VLOOKUP($A45, 'E4 TB Allocation Details'!$A$18:$L$214, MATCH("Demand ID", 'E4 TB Allocation Details'!$A$18:$L$18, 0),FALSE), 'E2 Allocators'!$B$15:$W$361, MATCH('O5 Details by Class &amp; Accounts'!V$18, 'E2 Allocators'!$B$15:$W$15, 0),FALSE)*$F45), 0, VLOOKUP(VLOOKUP($A45, 'E4 TB Allocation Details'!$A$18:$L$214, MATCH("Demand ID", 'E4 TB Allocation Details'!$A$18:$L$18, 0),FALSE), 'E2 Allocators'!$B$15:$W$361, MATCH('O5 Details by Class &amp; Accounts'!V$18, 'E2 Allocators'!$B$15:$W$15, 0),FALSE)*$F45)</f>
        <v>0</v>
      </c>
      <c r="W45" s="1321">
        <f>IF(ISERROR(VLOOKUP(VLOOKUP($A45, 'E4 TB Allocation Details'!$A$18:$L$214, MATCH("Demand ID", 'E4 TB Allocation Details'!$A$18:$L$18, 0),FALSE), 'E2 Allocators'!$B$15:$W$361, MATCH('O5 Details by Class &amp; Accounts'!W$18, 'E2 Allocators'!$B$15:$W$15, 0),FALSE)*$F45), 0, VLOOKUP(VLOOKUP($A45, 'E4 TB Allocation Details'!$A$18:$L$214, MATCH("Demand ID", 'E4 TB Allocation Details'!$A$18:$L$18, 0),FALSE), 'E2 Allocators'!$B$15:$W$361, MATCH('O5 Details by Class &amp; Accounts'!W$18, 'E2 Allocators'!$B$15:$W$15, 0),FALSE)*$F45)</f>
        <v>0</v>
      </c>
      <c r="X45" s="1321">
        <f>IF(ISERROR(VLOOKUP(VLOOKUP($A45, 'E4 TB Allocation Details'!$A$18:$L$214, MATCH("Demand ID", 'E4 TB Allocation Details'!$A$18:$L$18, 0),FALSE), 'E2 Allocators'!$B$15:$W$361, MATCH('O5 Details by Class &amp; Accounts'!X$18, 'E2 Allocators'!$B$15:$W$15, 0),FALSE)*$F45), 0, VLOOKUP(VLOOKUP($A45, 'E4 TB Allocation Details'!$A$18:$L$214, MATCH("Demand ID", 'E4 TB Allocation Details'!$A$18:$L$18, 0),FALSE), 'E2 Allocators'!$B$15:$W$361, MATCH('O5 Details by Class &amp; Accounts'!X$18, 'E2 Allocators'!$B$15:$W$15, 0),FALSE)*$F45)</f>
        <v>0</v>
      </c>
      <c r="Y45" s="1321">
        <f>IF(ISERROR(VLOOKUP(VLOOKUP($A45, 'E4 TB Allocation Details'!$A$18:$L$214, MATCH("Demand ID", 'E4 TB Allocation Details'!$A$18:$L$18, 0),FALSE), 'E2 Allocators'!$B$15:$W$361, MATCH('O5 Details by Class &amp; Accounts'!Y$18, 'E2 Allocators'!$B$15:$W$15, 0),FALSE)*$F45), 0, VLOOKUP(VLOOKUP($A45, 'E4 TB Allocation Details'!$A$18:$L$214, MATCH("Demand ID", 'E4 TB Allocation Details'!$A$18:$L$18, 0),FALSE), 'E2 Allocators'!$B$15:$W$361, MATCH('O5 Details by Class &amp; Accounts'!Y$18, 'E2 Allocators'!$B$15:$W$15, 0),FALSE)*$F45)</f>
        <v>0</v>
      </c>
      <c r="Z45" s="1321">
        <f>IF(ISERROR(VLOOKUP(VLOOKUP($A45, 'E4 TB Allocation Details'!$A$18:$L$214, MATCH("Demand ID", 'E4 TB Allocation Details'!$A$18:$L$18, 0),FALSE), 'E2 Allocators'!$B$15:$W$361, MATCH('O5 Details by Class &amp; Accounts'!Z$18, 'E2 Allocators'!$B$15:$W$15, 0),FALSE)*$F45), 0, VLOOKUP(VLOOKUP($A45, 'E4 TB Allocation Details'!$A$18:$L$214, MATCH("Demand ID", 'E4 TB Allocation Details'!$A$18:$L$18, 0),FALSE), 'E2 Allocators'!$B$15:$W$361, MATCH('O5 Details by Class &amp; Accounts'!Z$18, 'E2 Allocators'!$B$15:$W$15, 0),FALSE)*$F45)</f>
        <v>0</v>
      </c>
      <c r="AA45" s="1321">
        <f>IF(ISERROR(VLOOKUP(VLOOKUP($A45, 'E4 TB Allocation Details'!$A$18:$L$214, MATCH("Demand ID", 'E4 TB Allocation Details'!$A$18:$L$18, 0),FALSE), 'E2 Allocators'!$B$15:$W$361, MATCH('O5 Details by Class &amp; Accounts'!AA$18, 'E2 Allocators'!$B$15:$W$15, 0),FALSE)*$F45), 0, VLOOKUP(VLOOKUP($A45, 'E4 TB Allocation Details'!$A$18:$L$214, MATCH("Demand ID", 'E4 TB Allocation Details'!$A$18:$L$18, 0),FALSE), 'E2 Allocators'!$B$15:$W$361, MATCH('O5 Details by Class &amp; Accounts'!AA$18, 'E2 Allocators'!$B$15:$W$15, 0),FALSE)*$F45)</f>
        <v>0</v>
      </c>
      <c r="AB45" s="1321">
        <f>IF(ISERROR(VLOOKUP(VLOOKUP($A45, 'E4 TB Allocation Details'!$A$18:$L$214, MATCH("Demand ID", 'E4 TB Allocation Details'!$A$18:$L$18, 0),FALSE), 'E2 Allocators'!$B$15:$W$361, MATCH('O5 Details by Class &amp; Accounts'!AB$18, 'E2 Allocators'!$B$15:$W$15, 0),FALSE)*$F45), 0, VLOOKUP(VLOOKUP($A45, 'E4 TB Allocation Details'!$A$18:$L$214, MATCH("Demand ID", 'E4 TB Allocation Details'!$A$18:$L$18, 0),FALSE), 'E2 Allocators'!$B$15:$W$361, MATCH('O5 Details by Class &amp; Accounts'!AB$18, 'E2 Allocators'!$B$15:$W$15, 0),FALSE)*$F45)</f>
        <v>0</v>
      </c>
      <c r="AC45" s="1321">
        <f t="shared" si="1"/>
        <v>0</v>
      </c>
      <c r="AD45" s="1321">
        <f>IF(ISERROR(VLOOKUP(VLOOKUP($A45, 'E4 TB Allocation Details'!$A$18:$L$214, MATCH("Customer ID", 'E4 TB Allocation Details'!$A$18:$L$18, 0),FALSE), 'E2 Allocators'!$B$15:$W$361, MATCH('O5 Details by Class &amp; Accounts'!AD$18, 'E2 Allocators'!$B$15:$W$15, 0),FALSE)*$G45), 0, VLOOKUP(VLOOKUP($A45, 'E4 TB Allocation Details'!$A$18:$L$214, MATCH("Customer ID", 'E4 TB Allocation Details'!$A$18:$L$18, 0),FALSE), 'E2 Allocators'!$B$15:$W$361, MATCH('O5 Details by Class &amp; Accounts'!AD$18, 'E2 Allocators'!$B$15:$W$15, 0),FALSE)*$G45)</f>
        <v>0</v>
      </c>
      <c r="AE45" s="1321">
        <f>IF(ISERROR(VLOOKUP(VLOOKUP($A45, 'E4 TB Allocation Details'!$A$18:$L$214, MATCH("Customer ID", 'E4 TB Allocation Details'!$A$18:$L$18, 0),FALSE), 'E2 Allocators'!$B$15:$W$361, MATCH('O5 Details by Class &amp; Accounts'!AE$18, 'E2 Allocators'!$B$15:$W$15, 0),FALSE)*$G45), 0, VLOOKUP(VLOOKUP($A45, 'E4 TB Allocation Details'!$A$18:$L$214, MATCH("Customer ID", 'E4 TB Allocation Details'!$A$18:$L$18, 0),FALSE), 'E2 Allocators'!$B$15:$W$361, MATCH('O5 Details by Class &amp; Accounts'!AE$18, 'E2 Allocators'!$B$15:$W$15, 0),FALSE)*$G45)</f>
        <v>0</v>
      </c>
      <c r="AF45" s="1321">
        <f>IF(ISERROR(VLOOKUP(VLOOKUP($A45, 'E4 TB Allocation Details'!$A$18:$L$214, MATCH("Customer ID", 'E4 TB Allocation Details'!$A$18:$L$18, 0),FALSE), 'E2 Allocators'!$B$15:$W$361, MATCH('O5 Details by Class &amp; Accounts'!AF$18, 'E2 Allocators'!$B$15:$W$15, 0),FALSE)*$G45), 0, VLOOKUP(VLOOKUP($A45, 'E4 TB Allocation Details'!$A$18:$L$214, MATCH("Customer ID", 'E4 TB Allocation Details'!$A$18:$L$18, 0),FALSE), 'E2 Allocators'!$B$15:$W$361, MATCH('O5 Details by Class &amp; Accounts'!AF$18, 'E2 Allocators'!$B$15:$W$15, 0),FALSE)*$G45)</f>
        <v>0</v>
      </c>
      <c r="AG45" s="1321">
        <f>IF(ISERROR(VLOOKUP(VLOOKUP($A45, 'E4 TB Allocation Details'!$A$18:$L$214, MATCH("Customer ID", 'E4 TB Allocation Details'!$A$18:$L$18, 0),FALSE), 'E2 Allocators'!$B$15:$W$361, MATCH('O5 Details by Class &amp; Accounts'!AG$18, 'E2 Allocators'!$B$15:$W$15, 0),FALSE)*$G45), 0, VLOOKUP(VLOOKUP($A45, 'E4 TB Allocation Details'!$A$18:$L$214, MATCH("Customer ID", 'E4 TB Allocation Details'!$A$18:$L$18, 0),FALSE), 'E2 Allocators'!$B$15:$W$361, MATCH('O5 Details by Class &amp; Accounts'!AG$18, 'E2 Allocators'!$B$15:$W$15, 0),FALSE)*$G45)</f>
        <v>0</v>
      </c>
      <c r="AH45" s="1321">
        <f>IF(ISERROR(VLOOKUP(VLOOKUP($A45, 'E4 TB Allocation Details'!$A$18:$L$214, MATCH("Customer ID", 'E4 TB Allocation Details'!$A$18:$L$18, 0),FALSE), 'E2 Allocators'!$B$15:$W$361, MATCH('O5 Details by Class &amp; Accounts'!AH$18, 'E2 Allocators'!$B$15:$W$15, 0),FALSE)*$G45), 0, VLOOKUP(VLOOKUP($A45, 'E4 TB Allocation Details'!$A$18:$L$214, MATCH("Customer ID", 'E4 TB Allocation Details'!$A$18:$L$18, 0),FALSE), 'E2 Allocators'!$B$15:$W$361, MATCH('O5 Details by Class &amp; Accounts'!AH$18, 'E2 Allocators'!$B$15:$W$15, 0),FALSE)*$G45)</f>
        <v>0</v>
      </c>
      <c r="AI45" s="1321">
        <f>IF(ISERROR(VLOOKUP(VLOOKUP($A45, 'E4 TB Allocation Details'!$A$18:$L$214, MATCH("Customer ID", 'E4 TB Allocation Details'!$A$18:$L$18, 0),FALSE), 'E2 Allocators'!$B$15:$W$361, MATCH('O5 Details by Class &amp; Accounts'!AI$18, 'E2 Allocators'!$B$15:$W$15, 0),FALSE)*$G45), 0, VLOOKUP(VLOOKUP($A45, 'E4 TB Allocation Details'!$A$18:$L$214, MATCH("Customer ID", 'E4 TB Allocation Details'!$A$18:$L$18, 0),FALSE), 'E2 Allocators'!$B$15:$W$361, MATCH('O5 Details by Class &amp; Accounts'!AI$18, 'E2 Allocators'!$B$15:$W$15, 0),FALSE)*$G45)</f>
        <v>0</v>
      </c>
      <c r="AJ45" s="1321">
        <f>IF(ISERROR(VLOOKUP(VLOOKUP($A45, 'E4 TB Allocation Details'!$A$18:$L$214, MATCH("Customer ID", 'E4 TB Allocation Details'!$A$18:$L$18, 0),FALSE), 'E2 Allocators'!$B$15:$W$361, MATCH('O5 Details by Class &amp; Accounts'!AJ$18, 'E2 Allocators'!$B$15:$W$15, 0),FALSE)*$G45), 0, VLOOKUP(VLOOKUP($A45, 'E4 TB Allocation Details'!$A$18:$L$214, MATCH("Customer ID", 'E4 TB Allocation Details'!$A$18:$L$18, 0),FALSE), 'E2 Allocators'!$B$15:$W$361, MATCH('O5 Details by Class &amp; Accounts'!AJ$18, 'E2 Allocators'!$B$15:$W$15, 0),FALSE)*$G45)</f>
        <v>0</v>
      </c>
      <c r="AK45" s="1321">
        <f>IF(ISERROR(VLOOKUP(VLOOKUP($A45, 'E4 TB Allocation Details'!$A$18:$L$214, MATCH("Customer ID", 'E4 TB Allocation Details'!$A$18:$L$18, 0),FALSE), 'E2 Allocators'!$B$15:$W$361, MATCH('O5 Details by Class &amp; Accounts'!AK$18, 'E2 Allocators'!$B$15:$W$15, 0),FALSE)*$G45), 0, VLOOKUP(VLOOKUP($A45, 'E4 TB Allocation Details'!$A$18:$L$214, MATCH("Customer ID", 'E4 TB Allocation Details'!$A$18:$L$18, 0),FALSE), 'E2 Allocators'!$B$15:$W$361, MATCH('O5 Details by Class &amp; Accounts'!AK$18, 'E2 Allocators'!$B$15:$W$15, 0),FALSE)*$G45)</f>
        <v>0</v>
      </c>
      <c r="AL45" s="1321">
        <f>IF(ISERROR(VLOOKUP(VLOOKUP($A45, 'E4 TB Allocation Details'!$A$18:$L$214, MATCH("Customer ID", 'E4 TB Allocation Details'!$A$18:$L$18, 0),FALSE), 'E2 Allocators'!$B$15:$W$361, MATCH('O5 Details by Class &amp; Accounts'!AL$18, 'E2 Allocators'!$B$15:$W$15, 0),FALSE)*$G45), 0, VLOOKUP(VLOOKUP($A45, 'E4 TB Allocation Details'!$A$18:$L$214, MATCH("Customer ID", 'E4 TB Allocation Details'!$A$18:$L$18, 0),FALSE), 'E2 Allocators'!$B$15:$W$361, MATCH('O5 Details by Class &amp; Accounts'!AL$18, 'E2 Allocators'!$B$15:$W$15, 0),FALSE)*$G45)</f>
        <v>0</v>
      </c>
      <c r="AM45" s="1321">
        <f>IF(ISERROR(VLOOKUP(VLOOKUP($A45, 'E4 TB Allocation Details'!$A$18:$L$214, MATCH("Customer ID", 'E4 TB Allocation Details'!$A$18:$L$18, 0),FALSE), 'E2 Allocators'!$B$15:$W$361, MATCH('O5 Details by Class &amp; Accounts'!AM$18, 'E2 Allocators'!$B$15:$W$15, 0),FALSE)*$G45), 0, VLOOKUP(VLOOKUP($A45, 'E4 TB Allocation Details'!$A$18:$L$214, MATCH("Customer ID", 'E4 TB Allocation Details'!$A$18:$L$18, 0),FALSE), 'E2 Allocators'!$B$15:$W$361, MATCH('O5 Details by Class &amp; Accounts'!AM$18, 'E2 Allocators'!$B$15:$W$15, 0),FALSE)*$G45)</f>
        <v>0</v>
      </c>
      <c r="AN45" s="1321">
        <f>IF(ISERROR(VLOOKUP(VLOOKUP($A45, 'E4 TB Allocation Details'!$A$18:$L$214, MATCH("Customer ID", 'E4 TB Allocation Details'!$A$18:$L$18, 0),FALSE), 'E2 Allocators'!$B$15:$W$361, MATCH('O5 Details by Class &amp; Accounts'!AN$18, 'E2 Allocators'!$B$15:$W$15, 0),FALSE)*$G45), 0, VLOOKUP(VLOOKUP($A45, 'E4 TB Allocation Details'!$A$18:$L$214, MATCH("Customer ID", 'E4 TB Allocation Details'!$A$18:$L$18, 0),FALSE), 'E2 Allocators'!$B$15:$W$361, MATCH('O5 Details by Class &amp; Accounts'!AN$18, 'E2 Allocators'!$B$15:$W$15, 0),FALSE)*$G45)</f>
        <v>0</v>
      </c>
      <c r="AO45" s="1321">
        <f>IF(ISERROR(VLOOKUP(VLOOKUP($A45, 'E4 TB Allocation Details'!$A$18:$L$214, MATCH("Customer ID", 'E4 TB Allocation Details'!$A$18:$L$18, 0),FALSE), 'E2 Allocators'!$B$15:$W$361, MATCH('O5 Details by Class &amp; Accounts'!AO$18, 'E2 Allocators'!$B$15:$W$15, 0),FALSE)*$G45), 0, VLOOKUP(VLOOKUP($A45, 'E4 TB Allocation Details'!$A$18:$L$214, MATCH("Customer ID", 'E4 TB Allocation Details'!$A$18:$L$18, 0),FALSE), 'E2 Allocators'!$B$15:$W$361, MATCH('O5 Details by Class &amp; Accounts'!AO$18, 'E2 Allocators'!$B$15:$W$15, 0),FALSE)*$G45)</f>
        <v>0</v>
      </c>
      <c r="AP45" s="1321">
        <f>IF(ISERROR(VLOOKUP(VLOOKUP($A45, 'E4 TB Allocation Details'!$A$18:$L$214, MATCH("Customer ID", 'E4 TB Allocation Details'!$A$18:$L$18, 0),FALSE), 'E2 Allocators'!$B$15:$W$361, MATCH('O5 Details by Class &amp; Accounts'!AP$18, 'E2 Allocators'!$B$15:$W$15, 0),FALSE)*$G45), 0, VLOOKUP(VLOOKUP($A45, 'E4 TB Allocation Details'!$A$18:$L$214, MATCH("Customer ID", 'E4 TB Allocation Details'!$A$18:$L$18, 0),FALSE), 'E2 Allocators'!$B$15:$W$361, MATCH('O5 Details by Class &amp; Accounts'!AP$18, 'E2 Allocators'!$B$15:$W$15, 0),FALSE)*$G45)</f>
        <v>0</v>
      </c>
      <c r="AQ45" s="1321">
        <f>IF(ISERROR(VLOOKUP(VLOOKUP($A45, 'E4 TB Allocation Details'!$A$18:$L$214, MATCH("Customer ID", 'E4 TB Allocation Details'!$A$18:$L$18, 0),FALSE), 'E2 Allocators'!$B$15:$W$361, MATCH('O5 Details by Class &amp; Accounts'!AQ$18, 'E2 Allocators'!$B$15:$W$15, 0),FALSE)*$G45), 0, VLOOKUP(VLOOKUP($A45, 'E4 TB Allocation Details'!$A$18:$L$214, MATCH("Customer ID", 'E4 TB Allocation Details'!$A$18:$L$18, 0),FALSE), 'E2 Allocators'!$B$15:$W$361, MATCH('O5 Details by Class &amp; Accounts'!AQ$18, 'E2 Allocators'!$B$15:$W$15, 0),FALSE)*$G45)</f>
        <v>0</v>
      </c>
      <c r="AR45" s="1321">
        <f>IF(ISERROR(VLOOKUP(VLOOKUP($A45, 'E4 TB Allocation Details'!$A$18:$L$214, MATCH("Customer ID", 'E4 TB Allocation Details'!$A$18:$L$18, 0),FALSE), 'E2 Allocators'!$B$15:$W$361, MATCH('O5 Details by Class &amp; Accounts'!AR$18, 'E2 Allocators'!$B$15:$W$15, 0),FALSE)*$G45), 0, VLOOKUP(VLOOKUP($A45, 'E4 TB Allocation Details'!$A$18:$L$214, MATCH("Customer ID", 'E4 TB Allocation Details'!$A$18:$L$18, 0),FALSE), 'E2 Allocators'!$B$15:$W$361, MATCH('O5 Details by Class &amp; Accounts'!AR$18, 'E2 Allocators'!$B$15:$W$15, 0),FALSE)*$G45)</f>
        <v>0</v>
      </c>
      <c r="AS45" s="1321">
        <f>IF(ISERROR(VLOOKUP(VLOOKUP($A45, 'E4 TB Allocation Details'!$A$18:$L$214, MATCH("Customer ID", 'E4 TB Allocation Details'!$A$18:$L$18, 0),FALSE), 'E2 Allocators'!$B$15:$W$361, MATCH('O5 Details by Class &amp; Accounts'!AS$18, 'E2 Allocators'!$B$15:$W$15, 0),FALSE)*$G45), 0, VLOOKUP(VLOOKUP($A45, 'E4 TB Allocation Details'!$A$18:$L$214, MATCH("Customer ID", 'E4 TB Allocation Details'!$A$18:$L$18, 0),FALSE), 'E2 Allocators'!$B$15:$W$361, MATCH('O5 Details by Class &amp; Accounts'!AS$18, 'E2 Allocators'!$B$15:$W$15, 0),FALSE)*$G45)</f>
        <v>0</v>
      </c>
      <c r="AT45" s="1321">
        <f>IF(ISERROR(VLOOKUP(VLOOKUP($A45, 'E4 TB Allocation Details'!$A$18:$L$214, MATCH("Customer ID", 'E4 TB Allocation Details'!$A$18:$L$18, 0),FALSE), 'E2 Allocators'!$B$15:$W$361, MATCH('O5 Details by Class &amp; Accounts'!AT$18, 'E2 Allocators'!$B$15:$W$15, 0),FALSE)*$G45), 0, VLOOKUP(VLOOKUP($A45, 'E4 TB Allocation Details'!$A$18:$L$214, MATCH("Customer ID", 'E4 TB Allocation Details'!$A$18:$L$18, 0),FALSE), 'E2 Allocators'!$B$15:$W$361, MATCH('O5 Details by Class &amp; Accounts'!AT$18, 'E2 Allocators'!$B$15:$W$15, 0),FALSE)*$G45)</f>
        <v>0</v>
      </c>
      <c r="AU45" s="1321">
        <f>IF(ISERROR(VLOOKUP(VLOOKUP($A45, 'E4 TB Allocation Details'!$A$18:$L$214, MATCH("Customer ID", 'E4 TB Allocation Details'!$A$18:$L$18, 0),FALSE), 'E2 Allocators'!$B$15:$W$361, MATCH('O5 Details by Class &amp; Accounts'!AU$18, 'E2 Allocators'!$B$15:$W$15, 0),FALSE)*$G45), 0, VLOOKUP(VLOOKUP($A45, 'E4 TB Allocation Details'!$A$18:$L$214, MATCH("Customer ID", 'E4 TB Allocation Details'!$A$18:$L$18, 0),FALSE), 'E2 Allocators'!$B$15:$W$361, MATCH('O5 Details by Class &amp; Accounts'!AU$18, 'E2 Allocators'!$B$15:$W$15, 0),FALSE)*$G45)</f>
        <v>0</v>
      </c>
      <c r="AV45" s="1321">
        <f>IF(ISERROR(VLOOKUP(VLOOKUP($A45, 'E4 TB Allocation Details'!$A$18:$L$214, MATCH("Customer ID", 'E4 TB Allocation Details'!$A$18:$L$18, 0),FALSE), 'E2 Allocators'!$B$15:$W$361, MATCH('O5 Details by Class &amp; Accounts'!AV$18, 'E2 Allocators'!$B$15:$W$15, 0),FALSE)*$G45), 0, VLOOKUP(VLOOKUP($A45, 'E4 TB Allocation Details'!$A$18:$L$214, MATCH("Customer ID", 'E4 TB Allocation Details'!$A$18:$L$18, 0),FALSE), 'E2 Allocators'!$B$15:$W$361, MATCH('O5 Details by Class &amp; Accounts'!AV$18, 'E2 Allocators'!$B$15:$W$15, 0),FALSE)*$G45)</f>
        <v>0</v>
      </c>
      <c r="AW45" s="1321">
        <f>IF(ISERROR(VLOOKUP(VLOOKUP($A45, 'E4 TB Allocation Details'!$A$18:$L$214, MATCH("Customer ID", 'E4 TB Allocation Details'!$A$18:$L$18, 0),FALSE), 'E2 Allocators'!$B$15:$W$361, MATCH('O5 Details by Class &amp; Accounts'!AW$18, 'E2 Allocators'!$B$15:$W$15, 0),FALSE)*$G45), 0, VLOOKUP(VLOOKUP($A45, 'E4 TB Allocation Details'!$A$18:$L$214, MATCH("Customer ID", 'E4 TB Allocation Details'!$A$18:$L$18, 0),FALSE), 'E2 Allocators'!$B$15:$W$361, MATCH('O5 Details by Class &amp; Accounts'!AW$18, 'E2 Allocators'!$B$15:$W$15, 0),FALSE)*$G45)</f>
        <v>0</v>
      </c>
      <c r="AX45" s="1321">
        <f t="shared" si="2"/>
        <v>0</v>
      </c>
      <c r="AY45" s="1321">
        <f>IF(ISERROR(VLOOKUP(VLOOKUP($A45, 'E4 TB Allocation Details'!$A$18:$L$214, MATCH("Misc ID", 'E4 TB Allocation Details'!$A$18:$L$18, 0),FALSE), 'E2 Allocators'!$B$15:$W$361, MATCH('O5 Details by Class &amp; Accounts'!AY$18, 'E2 Allocators'!$B$15:$W$15, 0),FALSE)*$E45), 0, VLOOKUP(VLOOKUP($A45, 'E4 TB Allocation Details'!$A$18:$L$214, MATCH("Misc ID", 'E4 TB Allocation Details'!$A$18:$L$18, 0),FALSE), 'E2 Allocators'!$B$15:$W$361, MATCH('O5 Details by Class &amp; Accounts'!AY$18, 'E2 Allocators'!$B$15:$W$15, 0),FALSE)*$E45)</f>
        <v>0</v>
      </c>
      <c r="AZ45" s="1321">
        <f>IF(ISERROR(VLOOKUP(VLOOKUP($A45, 'E4 TB Allocation Details'!$A$18:$L$214, MATCH("Misc ID", 'E4 TB Allocation Details'!$A$18:$L$18, 0),FALSE), 'E2 Allocators'!$B$15:$W$361, MATCH('O5 Details by Class &amp; Accounts'!AZ$18, 'E2 Allocators'!$B$15:$W$15, 0),FALSE)*$E45), 0, VLOOKUP(VLOOKUP($A45, 'E4 TB Allocation Details'!$A$18:$L$214, MATCH("Misc ID", 'E4 TB Allocation Details'!$A$18:$L$18, 0),FALSE), 'E2 Allocators'!$B$15:$W$361, MATCH('O5 Details by Class &amp; Accounts'!AZ$18, 'E2 Allocators'!$B$15:$W$15, 0),FALSE)*$E45)</f>
        <v>0</v>
      </c>
      <c r="BA45" s="1321">
        <f>IF(ISERROR(VLOOKUP(VLOOKUP($A45, 'E4 TB Allocation Details'!$A$18:$L$214, MATCH("Misc ID", 'E4 TB Allocation Details'!$A$18:$L$18, 0),FALSE), 'E2 Allocators'!$B$15:$W$361, MATCH('O5 Details by Class &amp; Accounts'!BA$18, 'E2 Allocators'!$B$15:$W$15, 0),FALSE)*$E45), 0, VLOOKUP(VLOOKUP($A45, 'E4 TB Allocation Details'!$A$18:$L$214, MATCH("Misc ID", 'E4 TB Allocation Details'!$A$18:$L$18, 0),FALSE), 'E2 Allocators'!$B$15:$W$361, MATCH('O5 Details by Class &amp; Accounts'!BA$18, 'E2 Allocators'!$B$15:$W$15, 0),FALSE)*$E45)</f>
        <v>0</v>
      </c>
      <c r="BB45" s="1321">
        <f>IF(ISERROR(VLOOKUP(VLOOKUP($A45, 'E4 TB Allocation Details'!$A$18:$L$214, MATCH("Misc ID", 'E4 TB Allocation Details'!$A$18:$L$18, 0),FALSE), 'E2 Allocators'!$B$15:$W$361, MATCH('O5 Details by Class &amp; Accounts'!BB$18, 'E2 Allocators'!$B$15:$W$15, 0),FALSE)*$E45), 0, VLOOKUP(VLOOKUP($A45, 'E4 TB Allocation Details'!$A$18:$L$214, MATCH("Misc ID", 'E4 TB Allocation Details'!$A$18:$L$18, 0),FALSE), 'E2 Allocators'!$B$15:$W$361, MATCH('O5 Details by Class &amp; Accounts'!BB$18, 'E2 Allocators'!$B$15:$W$15, 0),FALSE)*$E45)</f>
        <v>0</v>
      </c>
      <c r="BC45" s="1321">
        <f>IF(ISERROR(VLOOKUP(VLOOKUP($A45, 'E4 TB Allocation Details'!$A$18:$L$214, MATCH("Misc ID", 'E4 TB Allocation Details'!$A$18:$L$18, 0),FALSE), 'E2 Allocators'!$B$15:$W$361, MATCH('O5 Details by Class &amp; Accounts'!BC$18, 'E2 Allocators'!$B$15:$W$15, 0),FALSE)*$E45), 0, VLOOKUP(VLOOKUP($A45, 'E4 TB Allocation Details'!$A$18:$L$214, MATCH("Misc ID", 'E4 TB Allocation Details'!$A$18:$L$18, 0),FALSE), 'E2 Allocators'!$B$15:$W$361, MATCH('O5 Details by Class &amp; Accounts'!BC$18, 'E2 Allocators'!$B$15:$W$15, 0),FALSE)*$E45)</f>
        <v>0</v>
      </c>
      <c r="BD45" s="1321">
        <f>IF(ISERROR(VLOOKUP(VLOOKUP($A45, 'E4 TB Allocation Details'!$A$18:$L$214, MATCH("Misc ID", 'E4 TB Allocation Details'!$A$18:$L$18, 0),FALSE), 'E2 Allocators'!$B$15:$W$361, MATCH('O5 Details by Class &amp; Accounts'!BD$18, 'E2 Allocators'!$B$15:$W$15, 0),FALSE)*$E45), 0, VLOOKUP(VLOOKUP($A45, 'E4 TB Allocation Details'!$A$18:$L$214, MATCH("Misc ID", 'E4 TB Allocation Details'!$A$18:$L$18, 0),FALSE), 'E2 Allocators'!$B$15:$W$361, MATCH('O5 Details by Class &amp; Accounts'!BD$18, 'E2 Allocators'!$B$15:$W$15, 0),FALSE)*$E45)</f>
        <v>0</v>
      </c>
      <c r="BE45" s="1321">
        <f>IF(ISERROR(VLOOKUP(VLOOKUP($A45, 'E4 TB Allocation Details'!$A$18:$L$214, MATCH("Misc ID", 'E4 TB Allocation Details'!$A$18:$L$18, 0),FALSE), 'E2 Allocators'!$B$15:$W$361, MATCH('O5 Details by Class &amp; Accounts'!BE$18, 'E2 Allocators'!$B$15:$W$15, 0),FALSE)*$E45), 0, VLOOKUP(VLOOKUP($A45, 'E4 TB Allocation Details'!$A$18:$L$214, MATCH("Misc ID", 'E4 TB Allocation Details'!$A$18:$L$18, 0),FALSE), 'E2 Allocators'!$B$15:$W$361, MATCH('O5 Details by Class &amp; Accounts'!BE$18, 'E2 Allocators'!$B$15:$W$15, 0),FALSE)*$E45)</f>
        <v>0</v>
      </c>
      <c r="BF45" s="1321">
        <f>IF(ISERROR(VLOOKUP(VLOOKUP($A45, 'E4 TB Allocation Details'!$A$18:$L$214, MATCH("Misc ID", 'E4 TB Allocation Details'!$A$18:$L$18, 0),FALSE), 'E2 Allocators'!$B$15:$W$361, MATCH('O5 Details by Class &amp; Accounts'!BF$18, 'E2 Allocators'!$B$15:$W$15, 0),FALSE)*$E45), 0, VLOOKUP(VLOOKUP($A45, 'E4 TB Allocation Details'!$A$18:$L$214, MATCH("Misc ID", 'E4 TB Allocation Details'!$A$18:$L$18, 0),FALSE), 'E2 Allocators'!$B$15:$W$361, MATCH('O5 Details by Class &amp; Accounts'!BF$18, 'E2 Allocators'!$B$15:$W$15, 0),FALSE)*$E45)</f>
        <v>0</v>
      </c>
      <c r="BG45" s="1321">
        <f>IF(ISERROR(VLOOKUP(VLOOKUP($A45, 'E4 TB Allocation Details'!$A$18:$L$214, MATCH("Misc ID", 'E4 TB Allocation Details'!$A$18:$L$18, 0),FALSE), 'E2 Allocators'!$B$15:$W$361, MATCH('O5 Details by Class &amp; Accounts'!BG$18, 'E2 Allocators'!$B$15:$W$15, 0),FALSE)*$E45), 0, VLOOKUP(VLOOKUP($A45, 'E4 TB Allocation Details'!$A$18:$L$214, MATCH("Misc ID", 'E4 TB Allocation Details'!$A$18:$L$18, 0),FALSE), 'E2 Allocators'!$B$15:$W$361, MATCH('O5 Details by Class &amp; Accounts'!BG$18, 'E2 Allocators'!$B$15:$W$15, 0),FALSE)*$E45)</f>
        <v>0</v>
      </c>
      <c r="BH45" s="1321">
        <f>IF(ISERROR(VLOOKUP(VLOOKUP($A45, 'E4 TB Allocation Details'!$A$18:$L$214, MATCH("Misc ID", 'E4 TB Allocation Details'!$A$18:$L$18, 0),FALSE), 'E2 Allocators'!$B$15:$W$361, MATCH('O5 Details by Class &amp; Accounts'!BH$18, 'E2 Allocators'!$B$15:$W$15, 0),FALSE)*$E45), 0, VLOOKUP(VLOOKUP($A45, 'E4 TB Allocation Details'!$A$18:$L$214, MATCH("Misc ID", 'E4 TB Allocation Details'!$A$18:$L$18, 0),FALSE), 'E2 Allocators'!$B$15:$W$361, MATCH('O5 Details by Class &amp; Accounts'!BH$18, 'E2 Allocators'!$B$15:$W$15, 0),FALSE)*$E45)</f>
        <v>0</v>
      </c>
      <c r="BI45" s="1321">
        <f>IF(ISERROR(VLOOKUP(VLOOKUP($A45, 'E4 TB Allocation Details'!$A$18:$L$214, MATCH("Misc ID", 'E4 TB Allocation Details'!$A$18:$L$18, 0),FALSE), 'E2 Allocators'!$B$15:$W$361, MATCH('O5 Details by Class &amp; Accounts'!BI$18, 'E2 Allocators'!$B$15:$W$15, 0),FALSE)*$E45), 0, VLOOKUP(VLOOKUP($A45, 'E4 TB Allocation Details'!$A$18:$L$214, MATCH("Misc ID", 'E4 TB Allocation Details'!$A$18:$L$18, 0),FALSE), 'E2 Allocators'!$B$15:$W$361, MATCH('O5 Details by Class &amp; Accounts'!BI$18, 'E2 Allocators'!$B$15:$W$15, 0),FALSE)*$E45)</f>
        <v>0</v>
      </c>
      <c r="BJ45" s="1321">
        <f>IF(ISERROR(VLOOKUP(VLOOKUP($A45, 'E4 TB Allocation Details'!$A$18:$L$214, MATCH("Misc ID", 'E4 TB Allocation Details'!$A$18:$L$18, 0),FALSE), 'E2 Allocators'!$B$15:$W$361, MATCH('O5 Details by Class &amp; Accounts'!BJ$18, 'E2 Allocators'!$B$15:$W$15, 0),FALSE)*$E45), 0, VLOOKUP(VLOOKUP($A45, 'E4 TB Allocation Details'!$A$18:$L$214, MATCH("Misc ID", 'E4 TB Allocation Details'!$A$18:$L$18, 0),FALSE), 'E2 Allocators'!$B$15:$W$361, MATCH('O5 Details by Class &amp; Accounts'!BJ$18, 'E2 Allocators'!$B$15:$W$15, 0),FALSE)*$E45)</f>
        <v>0</v>
      </c>
      <c r="BK45" s="1321">
        <f>IF(ISERROR(VLOOKUP(VLOOKUP($A45, 'E4 TB Allocation Details'!$A$18:$L$214, MATCH("Misc ID", 'E4 TB Allocation Details'!$A$18:$L$18, 0),FALSE), 'E2 Allocators'!$B$15:$W$361, MATCH('O5 Details by Class &amp; Accounts'!BK$18, 'E2 Allocators'!$B$15:$W$15, 0),FALSE)*$E45), 0, VLOOKUP(VLOOKUP($A45, 'E4 TB Allocation Details'!$A$18:$L$214, MATCH("Misc ID", 'E4 TB Allocation Details'!$A$18:$L$18, 0),FALSE), 'E2 Allocators'!$B$15:$W$361, MATCH('O5 Details by Class &amp; Accounts'!BK$18, 'E2 Allocators'!$B$15:$W$15, 0),FALSE)*$E45)</f>
        <v>0</v>
      </c>
      <c r="BL45" s="1321">
        <f>IF(ISERROR(VLOOKUP(VLOOKUP($A45, 'E4 TB Allocation Details'!$A$18:$L$214, MATCH("Misc ID", 'E4 TB Allocation Details'!$A$18:$L$18, 0),FALSE), 'E2 Allocators'!$B$15:$W$361, MATCH('O5 Details by Class &amp; Accounts'!BL$18, 'E2 Allocators'!$B$15:$W$15, 0),FALSE)*$E45), 0, VLOOKUP(VLOOKUP($A45, 'E4 TB Allocation Details'!$A$18:$L$214, MATCH("Misc ID", 'E4 TB Allocation Details'!$A$18:$L$18, 0),FALSE), 'E2 Allocators'!$B$15:$W$361, MATCH('O5 Details by Class &amp; Accounts'!BL$18, 'E2 Allocators'!$B$15:$W$15, 0),FALSE)*$E45)</f>
        <v>0</v>
      </c>
      <c r="BM45" s="1321">
        <f>IF(ISERROR(VLOOKUP(VLOOKUP($A45, 'E4 TB Allocation Details'!$A$18:$L$214, MATCH("Misc ID", 'E4 TB Allocation Details'!$A$18:$L$18, 0),FALSE), 'E2 Allocators'!$B$15:$W$361, MATCH('O5 Details by Class &amp; Accounts'!BM$18, 'E2 Allocators'!$B$15:$W$15, 0),FALSE)*$E45), 0, VLOOKUP(VLOOKUP($A45, 'E4 TB Allocation Details'!$A$18:$L$214, MATCH("Misc ID", 'E4 TB Allocation Details'!$A$18:$L$18, 0),FALSE), 'E2 Allocators'!$B$15:$W$361, MATCH('O5 Details by Class &amp; Accounts'!BM$18, 'E2 Allocators'!$B$15:$W$15, 0),FALSE)*$E45)</f>
        <v>0</v>
      </c>
      <c r="BN45" s="1321">
        <f>IF(ISERROR(VLOOKUP(VLOOKUP($A45, 'E4 TB Allocation Details'!$A$18:$L$214, MATCH("Misc ID", 'E4 TB Allocation Details'!$A$18:$L$18, 0),FALSE), 'E2 Allocators'!$B$15:$W$361, MATCH('O5 Details by Class &amp; Accounts'!BN$18, 'E2 Allocators'!$B$15:$W$15, 0),FALSE)*$E45), 0, VLOOKUP(VLOOKUP($A45, 'E4 TB Allocation Details'!$A$18:$L$214, MATCH("Misc ID", 'E4 TB Allocation Details'!$A$18:$L$18, 0),FALSE), 'E2 Allocators'!$B$15:$W$361, MATCH('O5 Details by Class &amp; Accounts'!BN$18, 'E2 Allocators'!$B$15:$W$15, 0),FALSE)*$E45)</f>
        <v>0</v>
      </c>
      <c r="BO45" s="1321">
        <f>IF(ISERROR(VLOOKUP(VLOOKUP($A45, 'E4 TB Allocation Details'!$A$18:$L$214, MATCH("Misc ID", 'E4 TB Allocation Details'!$A$18:$L$18, 0),FALSE), 'E2 Allocators'!$B$15:$W$361, MATCH('O5 Details by Class &amp; Accounts'!BO$18, 'E2 Allocators'!$B$15:$W$15, 0),FALSE)*$E45), 0, VLOOKUP(VLOOKUP($A45, 'E4 TB Allocation Details'!$A$18:$L$214, MATCH("Misc ID", 'E4 TB Allocation Details'!$A$18:$L$18, 0),FALSE), 'E2 Allocators'!$B$15:$W$361, MATCH('O5 Details by Class &amp; Accounts'!BO$18, 'E2 Allocators'!$B$15:$W$15, 0),FALSE)*$E45)</f>
        <v>0</v>
      </c>
      <c r="BP45" s="1321">
        <f>IF(ISERROR(VLOOKUP(VLOOKUP($A45, 'E4 TB Allocation Details'!$A$18:$L$214, MATCH("Misc ID", 'E4 TB Allocation Details'!$A$18:$L$18, 0),FALSE), 'E2 Allocators'!$B$15:$W$361, MATCH('O5 Details by Class &amp; Accounts'!BP$18, 'E2 Allocators'!$B$15:$W$15, 0),FALSE)*$E45), 0, VLOOKUP(VLOOKUP($A45, 'E4 TB Allocation Details'!$A$18:$L$214, MATCH("Misc ID", 'E4 TB Allocation Details'!$A$18:$L$18, 0),FALSE), 'E2 Allocators'!$B$15:$W$361, MATCH('O5 Details by Class &amp; Accounts'!BP$18, 'E2 Allocators'!$B$15:$W$15, 0),FALSE)*$E45)</f>
        <v>0</v>
      </c>
      <c r="BQ45" s="1321">
        <f>IF(ISERROR(VLOOKUP(VLOOKUP($A45, 'E4 TB Allocation Details'!$A$18:$L$214, MATCH("Misc ID", 'E4 TB Allocation Details'!$A$18:$L$18, 0),FALSE), 'E2 Allocators'!$B$15:$W$361, MATCH('O5 Details by Class &amp; Accounts'!BQ$18, 'E2 Allocators'!$B$15:$W$15, 0),FALSE)*$E45), 0, VLOOKUP(VLOOKUP($A45, 'E4 TB Allocation Details'!$A$18:$L$214, MATCH("Misc ID", 'E4 TB Allocation Details'!$A$18:$L$18, 0),FALSE), 'E2 Allocators'!$B$15:$W$361, MATCH('O5 Details by Class &amp; Accounts'!BQ$18, 'E2 Allocators'!$B$15:$W$15, 0),FALSE)*$E45)</f>
        <v>0</v>
      </c>
      <c r="BR45" s="1321">
        <f>IF(ISERROR(VLOOKUP(VLOOKUP($A45, 'E4 TB Allocation Details'!$A$18:$L$214, MATCH("Misc ID", 'E4 TB Allocation Details'!$A$18:$L$18, 0),FALSE), 'E2 Allocators'!$B$15:$W$361, MATCH('O5 Details by Class &amp; Accounts'!BR$18, 'E2 Allocators'!$B$15:$W$15, 0),FALSE)*$E45), 0, VLOOKUP(VLOOKUP($A45, 'E4 TB Allocation Details'!$A$18:$L$214, MATCH("Misc ID", 'E4 TB Allocation Details'!$A$18:$L$18, 0),FALSE), 'E2 Allocators'!$B$15:$W$361, MATCH('O5 Details by Class &amp; Accounts'!BR$18, 'E2 Allocators'!$B$15:$W$15, 0),FALSE)*$E45)</f>
        <v>0</v>
      </c>
      <c r="BS45" s="1321">
        <f t="shared" si="3"/>
        <v>0</v>
      </c>
      <c r="BT45" s="1321">
        <f>IF(ISERROR(VLOOKUP(VLOOKUP($A45, 'E4 TB Allocation Details'!$A$18:$L$214, MATCH("A &amp; G ID", 'E4 TB Allocation Details'!$A$18:$L$18, 0),FALSE), 'E2 Allocators'!$B$15:$W$361, MATCH('O5 Details by Class &amp; Accounts'!BT$18, 'E2 Allocators'!$B$15:$W$15, 0),FALSE)*$E45), 0, VLOOKUP(VLOOKUP($A45, 'E4 TB Allocation Details'!$A$18:$L$214, MATCH("A &amp; G ID", 'E4 TB Allocation Details'!$A$18:$L$18, 0),FALSE), 'E2 Allocators'!$B$15:$W$361, MATCH('O5 Details by Class &amp; Accounts'!BT$18, 'E2 Allocators'!$B$15:$W$15, 0),FALSE)*$E45)</f>
        <v>0</v>
      </c>
      <c r="BU45" s="1321">
        <f>IF(ISERROR(VLOOKUP(VLOOKUP($A45, 'E4 TB Allocation Details'!$A$18:$L$214, MATCH("A &amp; G ID", 'E4 TB Allocation Details'!$A$18:$L$18, 0),FALSE), 'E2 Allocators'!$B$15:$W$361, MATCH('O5 Details by Class &amp; Accounts'!BU$18, 'E2 Allocators'!$B$15:$W$15, 0),FALSE)*$E45), 0, VLOOKUP(VLOOKUP($A45, 'E4 TB Allocation Details'!$A$18:$L$214, MATCH("A &amp; G ID", 'E4 TB Allocation Details'!$A$18:$L$18, 0),FALSE), 'E2 Allocators'!$B$15:$W$361, MATCH('O5 Details by Class &amp; Accounts'!BU$18, 'E2 Allocators'!$B$15:$W$15, 0),FALSE)*$E45)</f>
        <v>0</v>
      </c>
      <c r="BV45" s="1321">
        <f>IF(ISERROR(VLOOKUP(VLOOKUP($A45, 'E4 TB Allocation Details'!$A$18:$L$214, MATCH("A &amp; G ID", 'E4 TB Allocation Details'!$A$18:$L$18, 0),FALSE), 'E2 Allocators'!$B$15:$W$361, MATCH('O5 Details by Class &amp; Accounts'!BV$18, 'E2 Allocators'!$B$15:$W$15, 0),FALSE)*$E45), 0, VLOOKUP(VLOOKUP($A45, 'E4 TB Allocation Details'!$A$18:$L$214, MATCH("A &amp; G ID", 'E4 TB Allocation Details'!$A$18:$L$18, 0),FALSE), 'E2 Allocators'!$B$15:$W$361, MATCH('O5 Details by Class &amp; Accounts'!BV$18, 'E2 Allocators'!$B$15:$W$15, 0),FALSE)*$E45)</f>
        <v>0</v>
      </c>
      <c r="BW45" s="1321">
        <f>IF(ISERROR(VLOOKUP(VLOOKUP($A45, 'E4 TB Allocation Details'!$A$18:$L$214, MATCH("A &amp; G ID", 'E4 TB Allocation Details'!$A$18:$L$18, 0),FALSE), 'E2 Allocators'!$B$15:$W$361, MATCH('O5 Details by Class &amp; Accounts'!BW$18, 'E2 Allocators'!$B$15:$W$15, 0),FALSE)*$E45), 0, VLOOKUP(VLOOKUP($A45, 'E4 TB Allocation Details'!$A$18:$L$214, MATCH("A &amp; G ID", 'E4 TB Allocation Details'!$A$18:$L$18, 0),FALSE), 'E2 Allocators'!$B$15:$W$361, MATCH('O5 Details by Class &amp; Accounts'!BW$18, 'E2 Allocators'!$B$15:$W$15, 0),FALSE)*$E45)</f>
        <v>0</v>
      </c>
      <c r="BX45" s="1321">
        <f>IF(ISERROR(VLOOKUP(VLOOKUP($A45, 'E4 TB Allocation Details'!$A$18:$L$214, MATCH("A &amp; G ID", 'E4 TB Allocation Details'!$A$18:$L$18, 0),FALSE), 'E2 Allocators'!$B$15:$W$361, MATCH('O5 Details by Class &amp; Accounts'!BX$18, 'E2 Allocators'!$B$15:$W$15, 0),FALSE)*$E45), 0, VLOOKUP(VLOOKUP($A45, 'E4 TB Allocation Details'!$A$18:$L$214, MATCH("A &amp; G ID", 'E4 TB Allocation Details'!$A$18:$L$18, 0),FALSE), 'E2 Allocators'!$B$15:$W$361, MATCH('O5 Details by Class &amp; Accounts'!BX$18, 'E2 Allocators'!$B$15:$W$15, 0),FALSE)*$E45)</f>
        <v>0</v>
      </c>
      <c r="BY45" s="1321">
        <f>IF(ISERROR(VLOOKUP(VLOOKUP($A45, 'E4 TB Allocation Details'!$A$18:$L$214, MATCH("A &amp; G ID", 'E4 TB Allocation Details'!$A$18:$L$18, 0),FALSE), 'E2 Allocators'!$B$15:$W$361, MATCH('O5 Details by Class &amp; Accounts'!BY$18, 'E2 Allocators'!$B$15:$W$15, 0),FALSE)*$E45), 0, VLOOKUP(VLOOKUP($A45, 'E4 TB Allocation Details'!$A$18:$L$214, MATCH("A &amp; G ID", 'E4 TB Allocation Details'!$A$18:$L$18, 0),FALSE), 'E2 Allocators'!$B$15:$W$361, MATCH('O5 Details by Class &amp; Accounts'!BY$18, 'E2 Allocators'!$B$15:$W$15, 0),FALSE)*$E45)</f>
        <v>0</v>
      </c>
      <c r="BZ45" s="1321">
        <f>IF(ISERROR(VLOOKUP(VLOOKUP($A45, 'E4 TB Allocation Details'!$A$18:$L$214, MATCH("A &amp; G ID", 'E4 TB Allocation Details'!$A$18:$L$18, 0),FALSE), 'E2 Allocators'!$B$15:$W$361, MATCH('O5 Details by Class &amp; Accounts'!BZ$18, 'E2 Allocators'!$B$15:$W$15, 0),FALSE)*$E45), 0, VLOOKUP(VLOOKUP($A45, 'E4 TB Allocation Details'!$A$18:$L$214, MATCH("A &amp; G ID", 'E4 TB Allocation Details'!$A$18:$L$18, 0),FALSE), 'E2 Allocators'!$B$15:$W$361, MATCH('O5 Details by Class &amp; Accounts'!BZ$18, 'E2 Allocators'!$B$15:$W$15, 0),FALSE)*$E45)</f>
        <v>0</v>
      </c>
      <c r="CA45" s="1321">
        <f>IF(ISERROR(VLOOKUP(VLOOKUP($A45, 'E4 TB Allocation Details'!$A$18:$L$214, MATCH("A &amp; G ID", 'E4 TB Allocation Details'!$A$18:$L$18, 0),FALSE), 'E2 Allocators'!$B$15:$W$361, MATCH('O5 Details by Class &amp; Accounts'!CA$18, 'E2 Allocators'!$B$15:$W$15, 0),FALSE)*$E45), 0, VLOOKUP(VLOOKUP($A45, 'E4 TB Allocation Details'!$A$18:$L$214, MATCH("A &amp; G ID", 'E4 TB Allocation Details'!$A$18:$L$18, 0),FALSE), 'E2 Allocators'!$B$15:$W$361, MATCH('O5 Details by Class &amp; Accounts'!CA$18, 'E2 Allocators'!$B$15:$W$15, 0),FALSE)*$E45)</f>
        <v>0</v>
      </c>
      <c r="CB45" s="1321">
        <f>IF(ISERROR(VLOOKUP(VLOOKUP($A45, 'E4 TB Allocation Details'!$A$18:$L$214, MATCH("A &amp; G ID", 'E4 TB Allocation Details'!$A$18:$L$18, 0),FALSE), 'E2 Allocators'!$B$15:$W$361, MATCH('O5 Details by Class &amp; Accounts'!CB$18, 'E2 Allocators'!$B$15:$W$15, 0),FALSE)*$E45), 0, VLOOKUP(VLOOKUP($A45, 'E4 TB Allocation Details'!$A$18:$L$214, MATCH("A &amp; G ID", 'E4 TB Allocation Details'!$A$18:$L$18, 0),FALSE), 'E2 Allocators'!$B$15:$W$361, MATCH('O5 Details by Class &amp; Accounts'!CB$18, 'E2 Allocators'!$B$15:$W$15, 0),FALSE)*$E45)</f>
        <v>0</v>
      </c>
      <c r="CC45" s="1321">
        <f>IF(ISERROR(VLOOKUP(VLOOKUP($A45, 'E4 TB Allocation Details'!$A$18:$L$214, MATCH("A &amp; G ID", 'E4 TB Allocation Details'!$A$18:$L$18, 0),FALSE), 'E2 Allocators'!$B$15:$W$361, MATCH('O5 Details by Class &amp; Accounts'!CC$18, 'E2 Allocators'!$B$15:$W$15, 0),FALSE)*$E45), 0, VLOOKUP(VLOOKUP($A45, 'E4 TB Allocation Details'!$A$18:$L$214, MATCH("A &amp; G ID", 'E4 TB Allocation Details'!$A$18:$L$18, 0),FALSE), 'E2 Allocators'!$B$15:$W$361, MATCH('O5 Details by Class &amp; Accounts'!CC$18, 'E2 Allocators'!$B$15:$W$15, 0),FALSE)*$E45)</f>
        <v>0</v>
      </c>
      <c r="CD45" s="1321">
        <f>IF(ISERROR(VLOOKUP(VLOOKUP($A45, 'E4 TB Allocation Details'!$A$18:$L$214, MATCH("A &amp; G ID", 'E4 TB Allocation Details'!$A$18:$L$18, 0),FALSE), 'E2 Allocators'!$B$15:$W$361, MATCH('O5 Details by Class &amp; Accounts'!CD$18, 'E2 Allocators'!$B$15:$W$15, 0),FALSE)*$E45), 0, VLOOKUP(VLOOKUP($A45, 'E4 TB Allocation Details'!$A$18:$L$214, MATCH("A &amp; G ID", 'E4 TB Allocation Details'!$A$18:$L$18, 0),FALSE), 'E2 Allocators'!$B$15:$W$361, MATCH('O5 Details by Class &amp; Accounts'!CD$18, 'E2 Allocators'!$B$15:$W$15, 0),FALSE)*$E45)</f>
        <v>0</v>
      </c>
      <c r="CE45" s="1321">
        <f>IF(ISERROR(VLOOKUP(VLOOKUP($A45, 'E4 TB Allocation Details'!$A$18:$L$214, MATCH("A &amp; G ID", 'E4 TB Allocation Details'!$A$18:$L$18, 0),FALSE), 'E2 Allocators'!$B$15:$W$361, MATCH('O5 Details by Class &amp; Accounts'!CE$18, 'E2 Allocators'!$B$15:$W$15, 0),FALSE)*$E45), 0, VLOOKUP(VLOOKUP($A45, 'E4 TB Allocation Details'!$A$18:$L$214, MATCH("A &amp; G ID", 'E4 TB Allocation Details'!$A$18:$L$18, 0),FALSE), 'E2 Allocators'!$B$15:$W$361, MATCH('O5 Details by Class &amp; Accounts'!CE$18, 'E2 Allocators'!$B$15:$W$15, 0),FALSE)*$E45)</f>
        <v>0</v>
      </c>
      <c r="CF45" s="1321">
        <f>IF(ISERROR(VLOOKUP(VLOOKUP($A45, 'E4 TB Allocation Details'!$A$18:$L$214, MATCH("A &amp; G ID", 'E4 TB Allocation Details'!$A$18:$L$18, 0),FALSE), 'E2 Allocators'!$B$15:$W$361, MATCH('O5 Details by Class &amp; Accounts'!CF$18, 'E2 Allocators'!$B$15:$W$15, 0),FALSE)*$E45), 0, VLOOKUP(VLOOKUP($A45, 'E4 TB Allocation Details'!$A$18:$L$214, MATCH("A &amp; G ID", 'E4 TB Allocation Details'!$A$18:$L$18, 0),FALSE), 'E2 Allocators'!$B$15:$W$361, MATCH('O5 Details by Class &amp; Accounts'!CF$18, 'E2 Allocators'!$B$15:$W$15, 0),FALSE)*$E45)</f>
        <v>0</v>
      </c>
      <c r="CG45" s="1321">
        <f>IF(ISERROR(VLOOKUP(VLOOKUP($A45, 'E4 TB Allocation Details'!$A$18:$L$214, MATCH("A &amp; G ID", 'E4 TB Allocation Details'!$A$18:$L$18, 0),FALSE), 'E2 Allocators'!$B$15:$W$361, MATCH('O5 Details by Class &amp; Accounts'!CG$18, 'E2 Allocators'!$B$15:$W$15, 0),FALSE)*$E45), 0, VLOOKUP(VLOOKUP($A45, 'E4 TB Allocation Details'!$A$18:$L$214, MATCH("A &amp; G ID", 'E4 TB Allocation Details'!$A$18:$L$18, 0),FALSE), 'E2 Allocators'!$B$15:$W$361, MATCH('O5 Details by Class &amp; Accounts'!CG$18, 'E2 Allocators'!$B$15:$W$15, 0),FALSE)*$E45)</f>
        <v>0</v>
      </c>
      <c r="CH45" s="1321">
        <f>IF(ISERROR(VLOOKUP(VLOOKUP($A45, 'E4 TB Allocation Details'!$A$18:$L$214, MATCH("A &amp; G ID", 'E4 TB Allocation Details'!$A$18:$L$18, 0),FALSE), 'E2 Allocators'!$B$15:$W$361, MATCH('O5 Details by Class &amp; Accounts'!CH$18, 'E2 Allocators'!$B$15:$W$15, 0),FALSE)*$E45), 0, VLOOKUP(VLOOKUP($A45, 'E4 TB Allocation Details'!$A$18:$L$214, MATCH("A &amp; G ID", 'E4 TB Allocation Details'!$A$18:$L$18, 0),FALSE), 'E2 Allocators'!$B$15:$W$361, MATCH('O5 Details by Class &amp; Accounts'!CH$18, 'E2 Allocators'!$B$15:$W$15, 0),FALSE)*$E45)</f>
        <v>0</v>
      </c>
      <c r="CI45" s="1321">
        <f>IF(ISERROR(VLOOKUP(VLOOKUP($A45, 'E4 TB Allocation Details'!$A$18:$L$214, MATCH("A &amp; G ID", 'E4 TB Allocation Details'!$A$18:$L$18, 0),FALSE), 'E2 Allocators'!$B$15:$W$361, MATCH('O5 Details by Class &amp; Accounts'!CI$18, 'E2 Allocators'!$B$15:$W$15, 0),FALSE)*$E45), 0, VLOOKUP(VLOOKUP($A45, 'E4 TB Allocation Details'!$A$18:$L$214, MATCH("A &amp; G ID", 'E4 TB Allocation Details'!$A$18:$L$18, 0),FALSE), 'E2 Allocators'!$B$15:$W$361, MATCH('O5 Details by Class &amp; Accounts'!CI$18, 'E2 Allocators'!$B$15:$W$15, 0),FALSE)*$E45)</f>
        <v>0</v>
      </c>
      <c r="CJ45" s="1321">
        <f>IF(ISERROR(VLOOKUP(VLOOKUP($A45, 'E4 TB Allocation Details'!$A$18:$L$214, MATCH("A &amp; G ID", 'E4 TB Allocation Details'!$A$18:$L$18, 0),FALSE), 'E2 Allocators'!$B$15:$W$361, MATCH('O5 Details by Class &amp; Accounts'!CJ$18, 'E2 Allocators'!$B$15:$W$15, 0),FALSE)*$E45), 0, VLOOKUP(VLOOKUP($A45, 'E4 TB Allocation Details'!$A$18:$L$214, MATCH("A &amp; G ID", 'E4 TB Allocation Details'!$A$18:$L$18, 0),FALSE), 'E2 Allocators'!$B$15:$W$361, MATCH('O5 Details by Class &amp; Accounts'!CJ$18, 'E2 Allocators'!$B$15:$W$15, 0),FALSE)*$E45)</f>
        <v>0</v>
      </c>
      <c r="CK45" s="1321">
        <f>IF(ISERROR(VLOOKUP(VLOOKUP($A45, 'E4 TB Allocation Details'!$A$18:$L$214, MATCH("A &amp; G ID", 'E4 TB Allocation Details'!$A$18:$L$18, 0),FALSE), 'E2 Allocators'!$B$15:$W$361, MATCH('O5 Details by Class &amp; Accounts'!CK$18, 'E2 Allocators'!$B$15:$W$15, 0),FALSE)*$E45), 0, VLOOKUP(VLOOKUP($A45, 'E4 TB Allocation Details'!$A$18:$L$214, MATCH("A &amp; G ID", 'E4 TB Allocation Details'!$A$18:$L$18, 0),FALSE), 'E2 Allocators'!$B$15:$W$361, MATCH('O5 Details by Class &amp; Accounts'!CK$18, 'E2 Allocators'!$B$15:$W$15, 0),FALSE)*$E45)</f>
        <v>0</v>
      </c>
      <c r="CL45" s="1321">
        <f>IF(ISERROR(VLOOKUP(VLOOKUP($A45, 'E4 TB Allocation Details'!$A$18:$L$214, MATCH("A &amp; G ID", 'E4 TB Allocation Details'!$A$18:$L$18, 0),FALSE), 'E2 Allocators'!$B$15:$W$361, MATCH('O5 Details by Class &amp; Accounts'!CL$18, 'E2 Allocators'!$B$15:$W$15, 0),FALSE)*$E45), 0, VLOOKUP(VLOOKUP($A45, 'E4 TB Allocation Details'!$A$18:$L$214, MATCH("A &amp; G ID", 'E4 TB Allocation Details'!$A$18:$L$18, 0),FALSE), 'E2 Allocators'!$B$15:$W$361, MATCH('O5 Details by Class &amp; Accounts'!CL$18, 'E2 Allocators'!$B$15:$W$15, 0),FALSE)*$E45)</f>
        <v>0</v>
      </c>
      <c r="CM45" s="1321">
        <f>IF(ISERROR(VLOOKUP(VLOOKUP($A45, 'E4 TB Allocation Details'!$A$18:$L$214, MATCH("A &amp; G ID", 'E4 TB Allocation Details'!$A$18:$L$18, 0),FALSE), 'E2 Allocators'!$B$15:$W$361, MATCH('O5 Details by Class &amp; Accounts'!CM$18, 'E2 Allocators'!$B$15:$W$15, 0),FALSE)*$E45), 0, VLOOKUP(VLOOKUP($A45, 'E4 TB Allocation Details'!$A$18:$L$214, MATCH("A &amp; G ID", 'E4 TB Allocation Details'!$A$18:$L$18, 0),FALSE), 'E2 Allocators'!$B$15:$W$361, MATCH('O5 Details by Class &amp; Accounts'!CM$18, 'E2 Allocators'!$B$15:$W$15, 0),FALSE)*$E45)</f>
        <v>0</v>
      </c>
      <c r="CN45" s="1321">
        <f t="shared" si="5"/>
        <v>0</v>
      </c>
      <c r="CO45" s="1650">
        <f t="shared" si="4"/>
        <v>0</v>
      </c>
      <c r="CQ45" s="1898" t="e">
        <v>#N/A</v>
      </c>
    </row>
    <row r="46" spans="1:95" s="64" customFormat="1" ht="25.5">
      <c r="A46" s="1087" t="s">
        <v>834</v>
      </c>
      <c r="B46" s="1088" t="s">
        <v>392</v>
      </c>
      <c r="C46" s="1647">
        <f>IF(ISERROR(VLOOKUP($A46,'I3 TB Data'!$A$19:$H$484,MATCH('O5 Details by Class &amp; Accounts'!$C$18, 'I3 TB Data'!$A$19:$H$19,0),0)), 0, VLOOKUP($A46,'I3 TB Data'!$A$19:$H$484,MATCH('O5 Details by Class &amp; Accounts'!$C$18,'I3 TB Data'!$A$19:$H$19,0),0))</f>
        <v>0</v>
      </c>
      <c r="D46" s="1648">
        <f>'I4 BO ASSETS'!E43</f>
        <v>0</v>
      </c>
      <c r="E46" s="1647">
        <f t="shared" si="6"/>
        <v>0</v>
      </c>
      <c r="F46" s="1649">
        <f>IF(ISERROR(VLOOKUP($A46, 'E1 Categorization'!A33:E124, MATCH("Customer Component", 'E1 Categorization'!$A$33:$E$33,0), 0)), 0, IF(VLOOKUP($A46, 'E1 Categorization'!A33:E124, MATCH("Customer Component", 'E1 Categorization'!$A$33:$E$33,0), 0)=0, 'O5 Details by Class &amp; Accounts'!$E46, IF(AND(VLOOKUP($A46, 'E1 Categorization'!A33:E124, MATCH("Customer Component", 'E1 Categorization'!$A$33:$E$33,0), 0) &gt;0, VLOOKUP($A46, 'E1 Categorization'!A33:E124, MATCH("Customer Component", 'E1 Categorization'!$A$33:$E$33,0), 0)&lt;1), 'O5 Details by Class &amp; Accounts'!$E46*(1-VLOOKUP($A46, 'E1 Categorization'!A33:E124, MATCH("Customer Component", 'E1 Categorization'!$A$33:$E$33,0), 0)), 0)))</f>
        <v>0</v>
      </c>
      <c r="G46" s="1649">
        <f>IF(ISERROR(VLOOKUP($A46, 'E1 Categorization'!A33:E124, MATCH("Customer Component", 'E1 Categorization'!$A$33:$E$33,0), 0)),0, IF(VLOOKUP($A46, 'E1 Categorization'!A33:E124, MATCH("Customer Component", 'E1 Categorization'!$A$33:$E$33,0), 0)=0, 0, IF(AND(VLOOKUP($A46, 'E1 Categorization'!A33:E124, MATCH("Customer Component", 'E1 Categorization'!$A$33:$E$33,0), 0) &gt;0, VLOOKUP($A46, 'E1 Categorization'!A33:E124, MATCH("Customer Component", 'E1 Categorization'!$A$33:$E$33,0), 0)&lt;1), 'O5 Details by Class &amp; Accounts'!$E46*(VLOOKUP($A46, 'E1 Categorization'!A33:E124, MATCH("Customer Component", 'E1 Categorization'!$A$33:$E$33,0), 0)), 'O5 Details by Class &amp; Accounts'!$E46)))</f>
        <v>0</v>
      </c>
      <c r="H46" s="1321">
        <f t="shared" si="0"/>
        <v>0</v>
      </c>
      <c r="I46" s="1321">
        <f>IF(ISERROR(VLOOKUP(VLOOKUP($A46, 'E4 TB Allocation Details'!$A$18:$L$214, MATCH("Demand ID", 'E4 TB Allocation Details'!$A$18:$L$18, 0),FALSE), 'E2 Allocators'!$B$15:$W$361, MATCH('O5 Details by Class &amp; Accounts'!I$18, 'E2 Allocators'!$B$15:$W$15, 0),FALSE)*$F46), 0, VLOOKUP(VLOOKUP($A46, 'E4 TB Allocation Details'!$A$18:$L$214, MATCH("Demand ID", 'E4 TB Allocation Details'!$A$18:$L$18, 0),FALSE), 'E2 Allocators'!$B$15:$W$361, MATCH('O5 Details by Class &amp; Accounts'!I$18, 'E2 Allocators'!$B$15:$W$15, 0),FALSE)*$F46)</f>
        <v>0</v>
      </c>
      <c r="J46" s="1321">
        <f>IF(ISERROR(VLOOKUP(VLOOKUP($A46, 'E4 TB Allocation Details'!$A$18:$L$214, MATCH("Demand ID", 'E4 TB Allocation Details'!$A$18:$L$18, 0),FALSE), 'E2 Allocators'!$B$15:$W$361, MATCH('O5 Details by Class &amp; Accounts'!J$18, 'E2 Allocators'!$B$15:$W$15, 0),FALSE)*$F46), 0, VLOOKUP(VLOOKUP($A46, 'E4 TB Allocation Details'!$A$18:$L$214, MATCH("Demand ID", 'E4 TB Allocation Details'!$A$18:$L$18, 0),FALSE), 'E2 Allocators'!$B$15:$W$361, MATCH('O5 Details by Class &amp; Accounts'!J$18, 'E2 Allocators'!$B$15:$W$15, 0),FALSE)*$F46)</f>
        <v>0</v>
      </c>
      <c r="K46" s="1321">
        <f>IF(ISERROR(VLOOKUP(VLOOKUP($A46, 'E4 TB Allocation Details'!$A$18:$L$214, MATCH("Demand ID", 'E4 TB Allocation Details'!$A$18:$L$18, 0),FALSE), 'E2 Allocators'!$B$15:$W$361, MATCH('O5 Details by Class &amp; Accounts'!K$18, 'E2 Allocators'!$B$15:$W$15, 0),FALSE)*$F46), 0, VLOOKUP(VLOOKUP($A46, 'E4 TB Allocation Details'!$A$18:$L$214, MATCH("Demand ID", 'E4 TB Allocation Details'!$A$18:$L$18, 0),FALSE), 'E2 Allocators'!$B$15:$W$361, MATCH('O5 Details by Class &amp; Accounts'!K$18, 'E2 Allocators'!$B$15:$W$15, 0),FALSE)*$F46)</f>
        <v>0</v>
      </c>
      <c r="L46" s="1321">
        <f>IF(ISERROR(VLOOKUP(VLOOKUP($A46, 'E4 TB Allocation Details'!$A$18:$L$214, MATCH("Demand ID", 'E4 TB Allocation Details'!$A$18:$L$18, 0),FALSE), 'E2 Allocators'!$B$15:$W$361, MATCH('O5 Details by Class &amp; Accounts'!L$18, 'E2 Allocators'!$B$15:$W$15, 0),FALSE)*$F46), 0, VLOOKUP(VLOOKUP($A46, 'E4 TB Allocation Details'!$A$18:$L$214, MATCH("Demand ID", 'E4 TB Allocation Details'!$A$18:$L$18, 0),FALSE), 'E2 Allocators'!$B$15:$W$361, MATCH('O5 Details by Class &amp; Accounts'!L$18, 'E2 Allocators'!$B$15:$W$15, 0),FALSE)*$F46)</f>
        <v>0</v>
      </c>
      <c r="M46" s="1321">
        <f>IF(ISERROR(VLOOKUP(VLOOKUP($A46, 'E4 TB Allocation Details'!$A$18:$L$214, MATCH("Demand ID", 'E4 TB Allocation Details'!$A$18:$L$18, 0),FALSE), 'E2 Allocators'!$B$15:$W$361, MATCH('O5 Details by Class &amp; Accounts'!M$18, 'E2 Allocators'!$B$15:$W$15, 0),FALSE)*$F46), 0, VLOOKUP(VLOOKUP($A46, 'E4 TB Allocation Details'!$A$18:$L$214, MATCH("Demand ID", 'E4 TB Allocation Details'!$A$18:$L$18, 0),FALSE), 'E2 Allocators'!$B$15:$W$361, MATCH('O5 Details by Class &amp; Accounts'!M$18, 'E2 Allocators'!$B$15:$W$15, 0),FALSE)*$F46)</f>
        <v>0</v>
      </c>
      <c r="N46" s="1321">
        <f>IF(ISERROR(VLOOKUP(VLOOKUP($A46, 'E4 TB Allocation Details'!$A$18:$L$214, MATCH("Demand ID", 'E4 TB Allocation Details'!$A$18:$L$18, 0),FALSE), 'E2 Allocators'!$B$15:$W$361, MATCH('O5 Details by Class &amp; Accounts'!N$18, 'E2 Allocators'!$B$15:$W$15, 0),FALSE)*$F46), 0, VLOOKUP(VLOOKUP($A46, 'E4 TB Allocation Details'!$A$18:$L$214, MATCH("Demand ID", 'E4 TB Allocation Details'!$A$18:$L$18, 0),FALSE), 'E2 Allocators'!$B$15:$W$361, MATCH('O5 Details by Class &amp; Accounts'!N$18, 'E2 Allocators'!$B$15:$W$15, 0),FALSE)*$F46)</f>
        <v>0</v>
      </c>
      <c r="O46" s="1321">
        <f>IF(ISERROR(VLOOKUP(VLOOKUP($A46, 'E4 TB Allocation Details'!$A$18:$L$214, MATCH("Demand ID", 'E4 TB Allocation Details'!$A$18:$L$18, 0),FALSE), 'E2 Allocators'!$B$15:$W$361, MATCH('O5 Details by Class &amp; Accounts'!O$18, 'E2 Allocators'!$B$15:$W$15, 0),FALSE)*$F46), 0, VLOOKUP(VLOOKUP($A46, 'E4 TB Allocation Details'!$A$18:$L$214, MATCH("Demand ID", 'E4 TB Allocation Details'!$A$18:$L$18, 0),FALSE), 'E2 Allocators'!$B$15:$W$361, MATCH('O5 Details by Class &amp; Accounts'!O$18, 'E2 Allocators'!$B$15:$W$15, 0),FALSE)*$F46)</f>
        <v>0</v>
      </c>
      <c r="P46" s="1321">
        <f>IF(ISERROR(VLOOKUP(VLOOKUP($A46, 'E4 TB Allocation Details'!$A$18:$L$214, MATCH("Demand ID", 'E4 TB Allocation Details'!$A$18:$L$18, 0),FALSE), 'E2 Allocators'!$B$15:$W$361, MATCH('O5 Details by Class &amp; Accounts'!P$18, 'E2 Allocators'!$B$15:$W$15, 0),FALSE)*$F46), 0, VLOOKUP(VLOOKUP($A46, 'E4 TB Allocation Details'!$A$18:$L$214, MATCH("Demand ID", 'E4 TB Allocation Details'!$A$18:$L$18, 0),FALSE), 'E2 Allocators'!$B$15:$W$361, MATCH('O5 Details by Class &amp; Accounts'!P$18, 'E2 Allocators'!$B$15:$W$15, 0),FALSE)*$F46)</f>
        <v>0</v>
      </c>
      <c r="Q46" s="1321">
        <f>IF(ISERROR(VLOOKUP(VLOOKUP($A46, 'E4 TB Allocation Details'!$A$18:$L$214, MATCH("Demand ID", 'E4 TB Allocation Details'!$A$18:$L$18, 0),FALSE), 'E2 Allocators'!$B$15:$W$361, MATCH('O5 Details by Class &amp; Accounts'!Q$18, 'E2 Allocators'!$B$15:$W$15, 0),FALSE)*$F46), 0, VLOOKUP(VLOOKUP($A46, 'E4 TB Allocation Details'!$A$18:$L$214, MATCH("Demand ID", 'E4 TB Allocation Details'!$A$18:$L$18, 0),FALSE), 'E2 Allocators'!$B$15:$W$361, MATCH('O5 Details by Class &amp; Accounts'!Q$18, 'E2 Allocators'!$B$15:$W$15, 0),FALSE)*$F46)</f>
        <v>0</v>
      </c>
      <c r="R46" s="1321">
        <f>IF(ISERROR(VLOOKUP(VLOOKUP($A46, 'E4 TB Allocation Details'!$A$18:$L$214, MATCH("Demand ID", 'E4 TB Allocation Details'!$A$18:$L$18, 0),FALSE), 'E2 Allocators'!$B$15:$W$361, MATCH('O5 Details by Class &amp; Accounts'!R$18, 'E2 Allocators'!$B$15:$W$15, 0),FALSE)*$F46), 0, VLOOKUP(VLOOKUP($A46, 'E4 TB Allocation Details'!$A$18:$L$214, MATCH("Demand ID", 'E4 TB Allocation Details'!$A$18:$L$18, 0),FALSE), 'E2 Allocators'!$B$15:$W$361, MATCH('O5 Details by Class &amp; Accounts'!R$18, 'E2 Allocators'!$B$15:$W$15, 0),FALSE)*$F46)</f>
        <v>0</v>
      </c>
      <c r="S46" s="1321">
        <f>IF(ISERROR(VLOOKUP(VLOOKUP($A46, 'E4 TB Allocation Details'!$A$18:$L$214, MATCH("Demand ID", 'E4 TB Allocation Details'!$A$18:$L$18, 0),FALSE), 'E2 Allocators'!$B$15:$W$361, MATCH('O5 Details by Class &amp; Accounts'!S$18, 'E2 Allocators'!$B$15:$W$15, 0),FALSE)*$F46), 0, VLOOKUP(VLOOKUP($A46, 'E4 TB Allocation Details'!$A$18:$L$214, MATCH("Demand ID", 'E4 TB Allocation Details'!$A$18:$L$18, 0),FALSE), 'E2 Allocators'!$B$15:$W$361, MATCH('O5 Details by Class &amp; Accounts'!S$18, 'E2 Allocators'!$B$15:$W$15, 0),FALSE)*$F46)</f>
        <v>0</v>
      </c>
      <c r="T46" s="1321">
        <f>IF(ISERROR(VLOOKUP(VLOOKUP($A46, 'E4 TB Allocation Details'!$A$18:$L$214, MATCH("Demand ID", 'E4 TB Allocation Details'!$A$18:$L$18, 0),FALSE), 'E2 Allocators'!$B$15:$W$361, MATCH('O5 Details by Class &amp; Accounts'!T$18, 'E2 Allocators'!$B$15:$W$15, 0),FALSE)*$F46), 0, VLOOKUP(VLOOKUP($A46, 'E4 TB Allocation Details'!$A$18:$L$214, MATCH("Demand ID", 'E4 TB Allocation Details'!$A$18:$L$18, 0),FALSE), 'E2 Allocators'!$B$15:$W$361, MATCH('O5 Details by Class &amp; Accounts'!T$18, 'E2 Allocators'!$B$15:$W$15, 0),FALSE)*$F46)</f>
        <v>0</v>
      </c>
      <c r="U46" s="1321">
        <f>IF(ISERROR(VLOOKUP(VLOOKUP($A46, 'E4 TB Allocation Details'!$A$18:$L$214, MATCH("Demand ID", 'E4 TB Allocation Details'!$A$18:$L$18, 0),FALSE), 'E2 Allocators'!$B$15:$W$361, MATCH('O5 Details by Class &amp; Accounts'!U$18, 'E2 Allocators'!$B$15:$W$15, 0),FALSE)*$F46), 0, VLOOKUP(VLOOKUP($A46, 'E4 TB Allocation Details'!$A$18:$L$214, MATCH("Demand ID", 'E4 TB Allocation Details'!$A$18:$L$18, 0),FALSE), 'E2 Allocators'!$B$15:$W$361, MATCH('O5 Details by Class &amp; Accounts'!U$18, 'E2 Allocators'!$B$15:$W$15, 0),FALSE)*$F46)</f>
        <v>0</v>
      </c>
      <c r="V46" s="1321">
        <f>IF(ISERROR(VLOOKUP(VLOOKUP($A46, 'E4 TB Allocation Details'!$A$18:$L$214, MATCH("Demand ID", 'E4 TB Allocation Details'!$A$18:$L$18, 0),FALSE), 'E2 Allocators'!$B$15:$W$361, MATCH('O5 Details by Class &amp; Accounts'!V$18, 'E2 Allocators'!$B$15:$W$15, 0),FALSE)*$F46), 0, VLOOKUP(VLOOKUP($A46, 'E4 TB Allocation Details'!$A$18:$L$214, MATCH("Demand ID", 'E4 TB Allocation Details'!$A$18:$L$18, 0),FALSE), 'E2 Allocators'!$B$15:$W$361, MATCH('O5 Details by Class &amp; Accounts'!V$18, 'E2 Allocators'!$B$15:$W$15, 0),FALSE)*$F46)</f>
        <v>0</v>
      </c>
      <c r="W46" s="1321">
        <f>IF(ISERROR(VLOOKUP(VLOOKUP($A46, 'E4 TB Allocation Details'!$A$18:$L$214, MATCH("Demand ID", 'E4 TB Allocation Details'!$A$18:$L$18, 0),FALSE), 'E2 Allocators'!$B$15:$W$361, MATCH('O5 Details by Class &amp; Accounts'!W$18, 'E2 Allocators'!$B$15:$W$15, 0),FALSE)*$F46), 0, VLOOKUP(VLOOKUP($A46, 'E4 TB Allocation Details'!$A$18:$L$214, MATCH("Demand ID", 'E4 TB Allocation Details'!$A$18:$L$18, 0),FALSE), 'E2 Allocators'!$B$15:$W$361, MATCH('O5 Details by Class &amp; Accounts'!W$18, 'E2 Allocators'!$B$15:$W$15, 0),FALSE)*$F46)</f>
        <v>0</v>
      </c>
      <c r="X46" s="1321">
        <f>IF(ISERROR(VLOOKUP(VLOOKUP($A46, 'E4 TB Allocation Details'!$A$18:$L$214, MATCH("Demand ID", 'E4 TB Allocation Details'!$A$18:$L$18, 0),FALSE), 'E2 Allocators'!$B$15:$W$361, MATCH('O5 Details by Class &amp; Accounts'!X$18, 'E2 Allocators'!$B$15:$W$15, 0),FALSE)*$F46), 0, VLOOKUP(VLOOKUP($A46, 'E4 TB Allocation Details'!$A$18:$L$214, MATCH("Demand ID", 'E4 TB Allocation Details'!$A$18:$L$18, 0),FALSE), 'E2 Allocators'!$B$15:$W$361, MATCH('O5 Details by Class &amp; Accounts'!X$18, 'E2 Allocators'!$B$15:$W$15, 0),FALSE)*$F46)</f>
        <v>0</v>
      </c>
      <c r="Y46" s="1321">
        <f>IF(ISERROR(VLOOKUP(VLOOKUP($A46, 'E4 TB Allocation Details'!$A$18:$L$214, MATCH("Demand ID", 'E4 TB Allocation Details'!$A$18:$L$18, 0),FALSE), 'E2 Allocators'!$B$15:$W$361, MATCH('O5 Details by Class &amp; Accounts'!Y$18, 'E2 Allocators'!$B$15:$W$15, 0),FALSE)*$F46), 0, VLOOKUP(VLOOKUP($A46, 'E4 TB Allocation Details'!$A$18:$L$214, MATCH("Demand ID", 'E4 TB Allocation Details'!$A$18:$L$18, 0),FALSE), 'E2 Allocators'!$B$15:$W$361, MATCH('O5 Details by Class &amp; Accounts'!Y$18, 'E2 Allocators'!$B$15:$W$15, 0),FALSE)*$F46)</f>
        <v>0</v>
      </c>
      <c r="Z46" s="1321">
        <f>IF(ISERROR(VLOOKUP(VLOOKUP($A46, 'E4 TB Allocation Details'!$A$18:$L$214, MATCH("Demand ID", 'E4 TB Allocation Details'!$A$18:$L$18, 0),FALSE), 'E2 Allocators'!$B$15:$W$361, MATCH('O5 Details by Class &amp; Accounts'!Z$18, 'E2 Allocators'!$B$15:$W$15, 0),FALSE)*$F46), 0, VLOOKUP(VLOOKUP($A46, 'E4 TB Allocation Details'!$A$18:$L$214, MATCH("Demand ID", 'E4 TB Allocation Details'!$A$18:$L$18, 0),FALSE), 'E2 Allocators'!$B$15:$W$361, MATCH('O5 Details by Class &amp; Accounts'!Z$18, 'E2 Allocators'!$B$15:$W$15, 0),FALSE)*$F46)</f>
        <v>0</v>
      </c>
      <c r="AA46" s="1321">
        <f>IF(ISERROR(VLOOKUP(VLOOKUP($A46, 'E4 TB Allocation Details'!$A$18:$L$214, MATCH("Demand ID", 'E4 TB Allocation Details'!$A$18:$L$18, 0),FALSE), 'E2 Allocators'!$B$15:$W$361, MATCH('O5 Details by Class &amp; Accounts'!AA$18, 'E2 Allocators'!$B$15:$W$15, 0),FALSE)*$F46), 0, VLOOKUP(VLOOKUP($A46, 'E4 TB Allocation Details'!$A$18:$L$214, MATCH("Demand ID", 'E4 TB Allocation Details'!$A$18:$L$18, 0),FALSE), 'E2 Allocators'!$B$15:$W$361, MATCH('O5 Details by Class &amp; Accounts'!AA$18, 'E2 Allocators'!$B$15:$W$15, 0),FALSE)*$F46)</f>
        <v>0</v>
      </c>
      <c r="AB46" s="1321">
        <f>IF(ISERROR(VLOOKUP(VLOOKUP($A46, 'E4 TB Allocation Details'!$A$18:$L$214, MATCH("Demand ID", 'E4 TB Allocation Details'!$A$18:$L$18, 0),FALSE), 'E2 Allocators'!$B$15:$W$361, MATCH('O5 Details by Class &amp; Accounts'!AB$18, 'E2 Allocators'!$B$15:$W$15, 0),FALSE)*$F46), 0, VLOOKUP(VLOOKUP($A46, 'E4 TB Allocation Details'!$A$18:$L$214, MATCH("Demand ID", 'E4 TB Allocation Details'!$A$18:$L$18, 0),FALSE), 'E2 Allocators'!$B$15:$W$361, MATCH('O5 Details by Class &amp; Accounts'!AB$18, 'E2 Allocators'!$B$15:$W$15, 0),FALSE)*$F46)</f>
        <v>0</v>
      </c>
      <c r="AC46" s="1321">
        <f t="shared" si="1"/>
        <v>0</v>
      </c>
      <c r="AD46" s="1321">
        <f>IF(ISERROR(VLOOKUP(VLOOKUP($A46, 'E4 TB Allocation Details'!$A$18:$L$214, MATCH("Customer ID", 'E4 TB Allocation Details'!$A$18:$L$18, 0),FALSE), 'E2 Allocators'!$B$15:$W$361, MATCH('O5 Details by Class &amp; Accounts'!AD$18, 'E2 Allocators'!$B$15:$W$15, 0),FALSE)*$G46), 0, VLOOKUP(VLOOKUP($A46, 'E4 TB Allocation Details'!$A$18:$L$214, MATCH("Customer ID", 'E4 TB Allocation Details'!$A$18:$L$18, 0),FALSE), 'E2 Allocators'!$B$15:$W$361, MATCH('O5 Details by Class &amp; Accounts'!AD$18, 'E2 Allocators'!$B$15:$W$15, 0),FALSE)*$G46)</f>
        <v>0</v>
      </c>
      <c r="AE46" s="1321">
        <f>IF(ISERROR(VLOOKUP(VLOOKUP($A46, 'E4 TB Allocation Details'!$A$18:$L$214, MATCH("Customer ID", 'E4 TB Allocation Details'!$A$18:$L$18, 0),FALSE), 'E2 Allocators'!$B$15:$W$361, MATCH('O5 Details by Class &amp; Accounts'!AE$18, 'E2 Allocators'!$B$15:$W$15, 0),FALSE)*$G46), 0, VLOOKUP(VLOOKUP($A46, 'E4 TB Allocation Details'!$A$18:$L$214, MATCH("Customer ID", 'E4 TB Allocation Details'!$A$18:$L$18, 0),FALSE), 'E2 Allocators'!$B$15:$W$361, MATCH('O5 Details by Class &amp; Accounts'!AE$18, 'E2 Allocators'!$B$15:$W$15, 0),FALSE)*$G46)</f>
        <v>0</v>
      </c>
      <c r="AF46" s="1321">
        <f>IF(ISERROR(VLOOKUP(VLOOKUP($A46, 'E4 TB Allocation Details'!$A$18:$L$214, MATCH("Customer ID", 'E4 TB Allocation Details'!$A$18:$L$18, 0),FALSE), 'E2 Allocators'!$B$15:$W$361, MATCH('O5 Details by Class &amp; Accounts'!AF$18, 'E2 Allocators'!$B$15:$W$15, 0),FALSE)*$G46), 0, VLOOKUP(VLOOKUP($A46, 'E4 TB Allocation Details'!$A$18:$L$214, MATCH("Customer ID", 'E4 TB Allocation Details'!$A$18:$L$18, 0),FALSE), 'E2 Allocators'!$B$15:$W$361, MATCH('O5 Details by Class &amp; Accounts'!AF$18, 'E2 Allocators'!$B$15:$W$15, 0),FALSE)*$G46)</f>
        <v>0</v>
      </c>
      <c r="AG46" s="1321">
        <f>IF(ISERROR(VLOOKUP(VLOOKUP($A46, 'E4 TB Allocation Details'!$A$18:$L$214, MATCH("Customer ID", 'E4 TB Allocation Details'!$A$18:$L$18, 0),FALSE), 'E2 Allocators'!$B$15:$W$361, MATCH('O5 Details by Class &amp; Accounts'!AG$18, 'E2 Allocators'!$B$15:$W$15, 0),FALSE)*$G46), 0, VLOOKUP(VLOOKUP($A46, 'E4 TB Allocation Details'!$A$18:$L$214, MATCH("Customer ID", 'E4 TB Allocation Details'!$A$18:$L$18, 0),FALSE), 'E2 Allocators'!$B$15:$W$361, MATCH('O5 Details by Class &amp; Accounts'!AG$18, 'E2 Allocators'!$B$15:$W$15, 0),FALSE)*$G46)</f>
        <v>0</v>
      </c>
      <c r="AH46" s="1321">
        <f>IF(ISERROR(VLOOKUP(VLOOKUP($A46, 'E4 TB Allocation Details'!$A$18:$L$214, MATCH("Customer ID", 'E4 TB Allocation Details'!$A$18:$L$18, 0),FALSE), 'E2 Allocators'!$B$15:$W$361, MATCH('O5 Details by Class &amp; Accounts'!AH$18, 'E2 Allocators'!$B$15:$W$15, 0),FALSE)*$G46), 0, VLOOKUP(VLOOKUP($A46, 'E4 TB Allocation Details'!$A$18:$L$214, MATCH("Customer ID", 'E4 TB Allocation Details'!$A$18:$L$18, 0),FALSE), 'E2 Allocators'!$B$15:$W$361, MATCH('O5 Details by Class &amp; Accounts'!AH$18, 'E2 Allocators'!$B$15:$W$15, 0),FALSE)*$G46)</f>
        <v>0</v>
      </c>
      <c r="AI46" s="1321">
        <f>IF(ISERROR(VLOOKUP(VLOOKUP($A46, 'E4 TB Allocation Details'!$A$18:$L$214, MATCH("Customer ID", 'E4 TB Allocation Details'!$A$18:$L$18, 0),FALSE), 'E2 Allocators'!$B$15:$W$361, MATCH('O5 Details by Class &amp; Accounts'!AI$18, 'E2 Allocators'!$B$15:$W$15, 0),FALSE)*$G46), 0, VLOOKUP(VLOOKUP($A46, 'E4 TB Allocation Details'!$A$18:$L$214, MATCH("Customer ID", 'E4 TB Allocation Details'!$A$18:$L$18, 0),FALSE), 'E2 Allocators'!$B$15:$W$361, MATCH('O5 Details by Class &amp; Accounts'!AI$18, 'E2 Allocators'!$B$15:$W$15, 0),FALSE)*$G46)</f>
        <v>0</v>
      </c>
      <c r="AJ46" s="1321">
        <f>IF(ISERROR(VLOOKUP(VLOOKUP($A46, 'E4 TB Allocation Details'!$A$18:$L$214, MATCH("Customer ID", 'E4 TB Allocation Details'!$A$18:$L$18, 0),FALSE), 'E2 Allocators'!$B$15:$W$361, MATCH('O5 Details by Class &amp; Accounts'!AJ$18, 'E2 Allocators'!$B$15:$W$15, 0),FALSE)*$G46), 0, VLOOKUP(VLOOKUP($A46, 'E4 TB Allocation Details'!$A$18:$L$214, MATCH("Customer ID", 'E4 TB Allocation Details'!$A$18:$L$18, 0),FALSE), 'E2 Allocators'!$B$15:$W$361, MATCH('O5 Details by Class &amp; Accounts'!AJ$18, 'E2 Allocators'!$B$15:$W$15, 0),FALSE)*$G46)</f>
        <v>0</v>
      </c>
      <c r="AK46" s="1321">
        <f>IF(ISERROR(VLOOKUP(VLOOKUP($A46, 'E4 TB Allocation Details'!$A$18:$L$214, MATCH("Customer ID", 'E4 TB Allocation Details'!$A$18:$L$18, 0),FALSE), 'E2 Allocators'!$B$15:$W$361, MATCH('O5 Details by Class &amp; Accounts'!AK$18, 'E2 Allocators'!$B$15:$W$15, 0),FALSE)*$G46), 0, VLOOKUP(VLOOKUP($A46, 'E4 TB Allocation Details'!$A$18:$L$214, MATCH("Customer ID", 'E4 TB Allocation Details'!$A$18:$L$18, 0),FALSE), 'E2 Allocators'!$B$15:$W$361, MATCH('O5 Details by Class &amp; Accounts'!AK$18, 'E2 Allocators'!$B$15:$W$15, 0),FALSE)*$G46)</f>
        <v>0</v>
      </c>
      <c r="AL46" s="1321">
        <f>IF(ISERROR(VLOOKUP(VLOOKUP($A46, 'E4 TB Allocation Details'!$A$18:$L$214, MATCH("Customer ID", 'E4 TB Allocation Details'!$A$18:$L$18, 0),FALSE), 'E2 Allocators'!$B$15:$W$361, MATCH('O5 Details by Class &amp; Accounts'!AL$18, 'E2 Allocators'!$B$15:$W$15, 0),FALSE)*$G46), 0, VLOOKUP(VLOOKUP($A46, 'E4 TB Allocation Details'!$A$18:$L$214, MATCH("Customer ID", 'E4 TB Allocation Details'!$A$18:$L$18, 0),FALSE), 'E2 Allocators'!$B$15:$W$361, MATCH('O5 Details by Class &amp; Accounts'!AL$18, 'E2 Allocators'!$B$15:$W$15, 0),FALSE)*$G46)</f>
        <v>0</v>
      </c>
      <c r="AM46" s="1321">
        <f>IF(ISERROR(VLOOKUP(VLOOKUP($A46, 'E4 TB Allocation Details'!$A$18:$L$214, MATCH("Customer ID", 'E4 TB Allocation Details'!$A$18:$L$18, 0),FALSE), 'E2 Allocators'!$B$15:$W$361, MATCH('O5 Details by Class &amp; Accounts'!AM$18, 'E2 Allocators'!$B$15:$W$15, 0),FALSE)*$G46), 0, VLOOKUP(VLOOKUP($A46, 'E4 TB Allocation Details'!$A$18:$L$214, MATCH("Customer ID", 'E4 TB Allocation Details'!$A$18:$L$18, 0),FALSE), 'E2 Allocators'!$B$15:$W$361, MATCH('O5 Details by Class &amp; Accounts'!AM$18, 'E2 Allocators'!$B$15:$W$15, 0),FALSE)*$G46)</f>
        <v>0</v>
      </c>
      <c r="AN46" s="1321">
        <f>IF(ISERROR(VLOOKUP(VLOOKUP($A46, 'E4 TB Allocation Details'!$A$18:$L$214, MATCH("Customer ID", 'E4 TB Allocation Details'!$A$18:$L$18, 0),FALSE), 'E2 Allocators'!$B$15:$W$361, MATCH('O5 Details by Class &amp; Accounts'!AN$18, 'E2 Allocators'!$B$15:$W$15, 0),FALSE)*$G46), 0, VLOOKUP(VLOOKUP($A46, 'E4 TB Allocation Details'!$A$18:$L$214, MATCH("Customer ID", 'E4 TB Allocation Details'!$A$18:$L$18, 0),FALSE), 'E2 Allocators'!$B$15:$W$361, MATCH('O5 Details by Class &amp; Accounts'!AN$18, 'E2 Allocators'!$B$15:$W$15, 0),FALSE)*$G46)</f>
        <v>0</v>
      </c>
      <c r="AO46" s="1321">
        <f>IF(ISERROR(VLOOKUP(VLOOKUP($A46, 'E4 TB Allocation Details'!$A$18:$L$214, MATCH("Customer ID", 'E4 TB Allocation Details'!$A$18:$L$18, 0),FALSE), 'E2 Allocators'!$B$15:$W$361, MATCH('O5 Details by Class &amp; Accounts'!AO$18, 'E2 Allocators'!$B$15:$W$15, 0),FALSE)*$G46), 0, VLOOKUP(VLOOKUP($A46, 'E4 TB Allocation Details'!$A$18:$L$214, MATCH("Customer ID", 'E4 TB Allocation Details'!$A$18:$L$18, 0),FALSE), 'E2 Allocators'!$B$15:$W$361, MATCH('O5 Details by Class &amp; Accounts'!AO$18, 'E2 Allocators'!$B$15:$W$15, 0),FALSE)*$G46)</f>
        <v>0</v>
      </c>
      <c r="AP46" s="1321">
        <f>IF(ISERROR(VLOOKUP(VLOOKUP($A46, 'E4 TB Allocation Details'!$A$18:$L$214, MATCH("Customer ID", 'E4 TB Allocation Details'!$A$18:$L$18, 0),FALSE), 'E2 Allocators'!$B$15:$W$361, MATCH('O5 Details by Class &amp; Accounts'!AP$18, 'E2 Allocators'!$B$15:$W$15, 0),FALSE)*$G46), 0, VLOOKUP(VLOOKUP($A46, 'E4 TB Allocation Details'!$A$18:$L$214, MATCH("Customer ID", 'E4 TB Allocation Details'!$A$18:$L$18, 0),FALSE), 'E2 Allocators'!$B$15:$W$361, MATCH('O5 Details by Class &amp; Accounts'!AP$18, 'E2 Allocators'!$B$15:$W$15, 0),FALSE)*$G46)</f>
        <v>0</v>
      </c>
      <c r="AQ46" s="1321">
        <f>IF(ISERROR(VLOOKUP(VLOOKUP($A46, 'E4 TB Allocation Details'!$A$18:$L$214, MATCH("Customer ID", 'E4 TB Allocation Details'!$A$18:$L$18, 0),FALSE), 'E2 Allocators'!$B$15:$W$361, MATCH('O5 Details by Class &amp; Accounts'!AQ$18, 'E2 Allocators'!$B$15:$W$15, 0),FALSE)*$G46), 0, VLOOKUP(VLOOKUP($A46, 'E4 TB Allocation Details'!$A$18:$L$214, MATCH("Customer ID", 'E4 TB Allocation Details'!$A$18:$L$18, 0),FALSE), 'E2 Allocators'!$B$15:$W$361, MATCH('O5 Details by Class &amp; Accounts'!AQ$18, 'E2 Allocators'!$B$15:$W$15, 0),FALSE)*$G46)</f>
        <v>0</v>
      </c>
      <c r="AR46" s="1321">
        <f>IF(ISERROR(VLOOKUP(VLOOKUP($A46, 'E4 TB Allocation Details'!$A$18:$L$214, MATCH("Customer ID", 'E4 TB Allocation Details'!$A$18:$L$18, 0),FALSE), 'E2 Allocators'!$B$15:$W$361, MATCH('O5 Details by Class &amp; Accounts'!AR$18, 'E2 Allocators'!$B$15:$W$15, 0),FALSE)*$G46), 0, VLOOKUP(VLOOKUP($A46, 'E4 TB Allocation Details'!$A$18:$L$214, MATCH("Customer ID", 'E4 TB Allocation Details'!$A$18:$L$18, 0),FALSE), 'E2 Allocators'!$B$15:$W$361, MATCH('O5 Details by Class &amp; Accounts'!AR$18, 'E2 Allocators'!$B$15:$W$15, 0),FALSE)*$G46)</f>
        <v>0</v>
      </c>
      <c r="AS46" s="1321">
        <f>IF(ISERROR(VLOOKUP(VLOOKUP($A46, 'E4 TB Allocation Details'!$A$18:$L$214, MATCH("Customer ID", 'E4 TB Allocation Details'!$A$18:$L$18, 0),FALSE), 'E2 Allocators'!$B$15:$W$361, MATCH('O5 Details by Class &amp; Accounts'!AS$18, 'E2 Allocators'!$B$15:$W$15, 0),FALSE)*$G46), 0, VLOOKUP(VLOOKUP($A46, 'E4 TB Allocation Details'!$A$18:$L$214, MATCH("Customer ID", 'E4 TB Allocation Details'!$A$18:$L$18, 0),FALSE), 'E2 Allocators'!$B$15:$W$361, MATCH('O5 Details by Class &amp; Accounts'!AS$18, 'E2 Allocators'!$B$15:$W$15, 0),FALSE)*$G46)</f>
        <v>0</v>
      </c>
      <c r="AT46" s="1321">
        <f>IF(ISERROR(VLOOKUP(VLOOKUP($A46, 'E4 TB Allocation Details'!$A$18:$L$214, MATCH("Customer ID", 'E4 TB Allocation Details'!$A$18:$L$18, 0),FALSE), 'E2 Allocators'!$B$15:$W$361, MATCH('O5 Details by Class &amp; Accounts'!AT$18, 'E2 Allocators'!$B$15:$W$15, 0),FALSE)*$G46), 0, VLOOKUP(VLOOKUP($A46, 'E4 TB Allocation Details'!$A$18:$L$214, MATCH("Customer ID", 'E4 TB Allocation Details'!$A$18:$L$18, 0),FALSE), 'E2 Allocators'!$B$15:$W$361, MATCH('O5 Details by Class &amp; Accounts'!AT$18, 'E2 Allocators'!$B$15:$W$15, 0),FALSE)*$G46)</f>
        <v>0</v>
      </c>
      <c r="AU46" s="1321">
        <f>IF(ISERROR(VLOOKUP(VLOOKUP($A46, 'E4 TB Allocation Details'!$A$18:$L$214, MATCH("Customer ID", 'E4 TB Allocation Details'!$A$18:$L$18, 0),FALSE), 'E2 Allocators'!$B$15:$W$361, MATCH('O5 Details by Class &amp; Accounts'!AU$18, 'E2 Allocators'!$B$15:$W$15, 0),FALSE)*$G46), 0, VLOOKUP(VLOOKUP($A46, 'E4 TB Allocation Details'!$A$18:$L$214, MATCH("Customer ID", 'E4 TB Allocation Details'!$A$18:$L$18, 0),FALSE), 'E2 Allocators'!$B$15:$W$361, MATCH('O5 Details by Class &amp; Accounts'!AU$18, 'E2 Allocators'!$B$15:$W$15, 0),FALSE)*$G46)</f>
        <v>0</v>
      </c>
      <c r="AV46" s="1321">
        <f>IF(ISERROR(VLOOKUP(VLOOKUP($A46, 'E4 TB Allocation Details'!$A$18:$L$214, MATCH("Customer ID", 'E4 TB Allocation Details'!$A$18:$L$18, 0),FALSE), 'E2 Allocators'!$B$15:$W$361, MATCH('O5 Details by Class &amp; Accounts'!AV$18, 'E2 Allocators'!$B$15:$W$15, 0),FALSE)*$G46), 0, VLOOKUP(VLOOKUP($A46, 'E4 TB Allocation Details'!$A$18:$L$214, MATCH("Customer ID", 'E4 TB Allocation Details'!$A$18:$L$18, 0),FALSE), 'E2 Allocators'!$B$15:$W$361, MATCH('O5 Details by Class &amp; Accounts'!AV$18, 'E2 Allocators'!$B$15:$W$15, 0),FALSE)*$G46)</f>
        <v>0</v>
      </c>
      <c r="AW46" s="1321">
        <f>IF(ISERROR(VLOOKUP(VLOOKUP($A46, 'E4 TB Allocation Details'!$A$18:$L$214, MATCH("Customer ID", 'E4 TB Allocation Details'!$A$18:$L$18, 0),FALSE), 'E2 Allocators'!$B$15:$W$361, MATCH('O5 Details by Class &amp; Accounts'!AW$18, 'E2 Allocators'!$B$15:$W$15, 0),FALSE)*$G46), 0, VLOOKUP(VLOOKUP($A46, 'E4 TB Allocation Details'!$A$18:$L$214, MATCH("Customer ID", 'E4 TB Allocation Details'!$A$18:$L$18, 0),FALSE), 'E2 Allocators'!$B$15:$W$361, MATCH('O5 Details by Class &amp; Accounts'!AW$18, 'E2 Allocators'!$B$15:$W$15, 0),FALSE)*$G46)</f>
        <v>0</v>
      </c>
      <c r="AX46" s="1321">
        <f t="shared" si="2"/>
        <v>0</v>
      </c>
      <c r="AY46" s="1321">
        <f>IF(ISERROR(VLOOKUP(VLOOKUP($A46, 'E4 TB Allocation Details'!$A$18:$L$214, MATCH("Misc ID", 'E4 TB Allocation Details'!$A$18:$L$18, 0),FALSE), 'E2 Allocators'!$B$15:$W$361, MATCH('O5 Details by Class &amp; Accounts'!AY$18, 'E2 Allocators'!$B$15:$W$15, 0),FALSE)*$E46), 0, VLOOKUP(VLOOKUP($A46, 'E4 TB Allocation Details'!$A$18:$L$214, MATCH("Misc ID", 'E4 TB Allocation Details'!$A$18:$L$18, 0),FALSE), 'E2 Allocators'!$B$15:$W$361, MATCH('O5 Details by Class &amp; Accounts'!AY$18, 'E2 Allocators'!$B$15:$W$15, 0),FALSE)*$E46)</f>
        <v>0</v>
      </c>
      <c r="AZ46" s="1321">
        <f>IF(ISERROR(VLOOKUP(VLOOKUP($A46, 'E4 TB Allocation Details'!$A$18:$L$214, MATCH("Misc ID", 'E4 TB Allocation Details'!$A$18:$L$18, 0),FALSE), 'E2 Allocators'!$B$15:$W$361, MATCH('O5 Details by Class &amp; Accounts'!AZ$18, 'E2 Allocators'!$B$15:$W$15, 0),FALSE)*$E46), 0, VLOOKUP(VLOOKUP($A46, 'E4 TB Allocation Details'!$A$18:$L$214, MATCH("Misc ID", 'E4 TB Allocation Details'!$A$18:$L$18, 0),FALSE), 'E2 Allocators'!$B$15:$W$361, MATCH('O5 Details by Class &amp; Accounts'!AZ$18, 'E2 Allocators'!$B$15:$W$15, 0),FALSE)*$E46)</f>
        <v>0</v>
      </c>
      <c r="BA46" s="1321">
        <f>IF(ISERROR(VLOOKUP(VLOOKUP($A46, 'E4 TB Allocation Details'!$A$18:$L$214, MATCH("Misc ID", 'E4 TB Allocation Details'!$A$18:$L$18, 0),FALSE), 'E2 Allocators'!$B$15:$W$361, MATCH('O5 Details by Class &amp; Accounts'!BA$18, 'E2 Allocators'!$B$15:$W$15, 0),FALSE)*$E46), 0, VLOOKUP(VLOOKUP($A46, 'E4 TB Allocation Details'!$A$18:$L$214, MATCH("Misc ID", 'E4 TB Allocation Details'!$A$18:$L$18, 0),FALSE), 'E2 Allocators'!$B$15:$W$361, MATCH('O5 Details by Class &amp; Accounts'!BA$18, 'E2 Allocators'!$B$15:$W$15, 0),FALSE)*$E46)</f>
        <v>0</v>
      </c>
      <c r="BB46" s="1321">
        <f>IF(ISERROR(VLOOKUP(VLOOKUP($A46, 'E4 TB Allocation Details'!$A$18:$L$214, MATCH("Misc ID", 'E4 TB Allocation Details'!$A$18:$L$18, 0),FALSE), 'E2 Allocators'!$B$15:$W$361, MATCH('O5 Details by Class &amp; Accounts'!BB$18, 'E2 Allocators'!$B$15:$W$15, 0),FALSE)*$E46), 0, VLOOKUP(VLOOKUP($A46, 'E4 TB Allocation Details'!$A$18:$L$214, MATCH("Misc ID", 'E4 TB Allocation Details'!$A$18:$L$18, 0),FALSE), 'E2 Allocators'!$B$15:$W$361, MATCH('O5 Details by Class &amp; Accounts'!BB$18, 'E2 Allocators'!$B$15:$W$15, 0),FALSE)*$E46)</f>
        <v>0</v>
      </c>
      <c r="BC46" s="1321">
        <f>IF(ISERROR(VLOOKUP(VLOOKUP($A46, 'E4 TB Allocation Details'!$A$18:$L$214, MATCH("Misc ID", 'E4 TB Allocation Details'!$A$18:$L$18, 0),FALSE), 'E2 Allocators'!$B$15:$W$361, MATCH('O5 Details by Class &amp; Accounts'!BC$18, 'E2 Allocators'!$B$15:$W$15, 0),FALSE)*$E46), 0, VLOOKUP(VLOOKUP($A46, 'E4 TB Allocation Details'!$A$18:$L$214, MATCH("Misc ID", 'E4 TB Allocation Details'!$A$18:$L$18, 0),FALSE), 'E2 Allocators'!$B$15:$W$361, MATCH('O5 Details by Class &amp; Accounts'!BC$18, 'E2 Allocators'!$B$15:$W$15, 0),FALSE)*$E46)</f>
        <v>0</v>
      </c>
      <c r="BD46" s="1321">
        <f>IF(ISERROR(VLOOKUP(VLOOKUP($A46, 'E4 TB Allocation Details'!$A$18:$L$214, MATCH("Misc ID", 'E4 TB Allocation Details'!$A$18:$L$18, 0),FALSE), 'E2 Allocators'!$B$15:$W$361, MATCH('O5 Details by Class &amp; Accounts'!BD$18, 'E2 Allocators'!$B$15:$W$15, 0),FALSE)*$E46), 0, VLOOKUP(VLOOKUP($A46, 'E4 TB Allocation Details'!$A$18:$L$214, MATCH("Misc ID", 'E4 TB Allocation Details'!$A$18:$L$18, 0),FALSE), 'E2 Allocators'!$B$15:$W$361, MATCH('O5 Details by Class &amp; Accounts'!BD$18, 'E2 Allocators'!$B$15:$W$15, 0),FALSE)*$E46)</f>
        <v>0</v>
      </c>
      <c r="BE46" s="1321">
        <f>IF(ISERROR(VLOOKUP(VLOOKUP($A46, 'E4 TB Allocation Details'!$A$18:$L$214, MATCH("Misc ID", 'E4 TB Allocation Details'!$A$18:$L$18, 0),FALSE), 'E2 Allocators'!$B$15:$W$361, MATCH('O5 Details by Class &amp; Accounts'!BE$18, 'E2 Allocators'!$B$15:$W$15, 0),FALSE)*$E46), 0, VLOOKUP(VLOOKUP($A46, 'E4 TB Allocation Details'!$A$18:$L$214, MATCH("Misc ID", 'E4 TB Allocation Details'!$A$18:$L$18, 0),FALSE), 'E2 Allocators'!$B$15:$W$361, MATCH('O5 Details by Class &amp; Accounts'!BE$18, 'E2 Allocators'!$B$15:$W$15, 0),FALSE)*$E46)</f>
        <v>0</v>
      </c>
      <c r="BF46" s="1321">
        <f>IF(ISERROR(VLOOKUP(VLOOKUP($A46, 'E4 TB Allocation Details'!$A$18:$L$214, MATCH("Misc ID", 'E4 TB Allocation Details'!$A$18:$L$18, 0),FALSE), 'E2 Allocators'!$B$15:$W$361, MATCH('O5 Details by Class &amp; Accounts'!BF$18, 'E2 Allocators'!$B$15:$W$15, 0),FALSE)*$E46), 0, VLOOKUP(VLOOKUP($A46, 'E4 TB Allocation Details'!$A$18:$L$214, MATCH("Misc ID", 'E4 TB Allocation Details'!$A$18:$L$18, 0),FALSE), 'E2 Allocators'!$B$15:$W$361, MATCH('O5 Details by Class &amp; Accounts'!BF$18, 'E2 Allocators'!$B$15:$W$15, 0),FALSE)*$E46)</f>
        <v>0</v>
      </c>
      <c r="BG46" s="1321">
        <f>IF(ISERROR(VLOOKUP(VLOOKUP($A46, 'E4 TB Allocation Details'!$A$18:$L$214, MATCH("Misc ID", 'E4 TB Allocation Details'!$A$18:$L$18, 0),FALSE), 'E2 Allocators'!$B$15:$W$361, MATCH('O5 Details by Class &amp; Accounts'!BG$18, 'E2 Allocators'!$B$15:$W$15, 0),FALSE)*$E46), 0, VLOOKUP(VLOOKUP($A46, 'E4 TB Allocation Details'!$A$18:$L$214, MATCH("Misc ID", 'E4 TB Allocation Details'!$A$18:$L$18, 0),FALSE), 'E2 Allocators'!$B$15:$W$361, MATCH('O5 Details by Class &amp; Accounts'!BG$18, 'E2 Allocators'!$B$15:$W$15, 0),FALSE)*$E46)</f>
        <v>0</v>
      </c>
      <c r="BH46" s="1321">
        <f>IF(ISERROR(VLOOKUP(VLOOKUP($A46, 'E4 TB Allocation Details'!$A$18:$L$214, MATCH("Misc ID", 'E4 TB Allocation Details'!$A$18:$L$18, 0),FALSE), 'E2 Allocators'!$B$15:$W$361, MATCH('O5 Details by Class &amp; Accounts'!BH$18, 'E2 Allocators'!$B$15:$W$15, 0),FALSE)*$E46), 0, VLOOKUP(VLOOKUP($A46, 'E4 TB Allocation Details'!$A$18:$L$214, MATCH("Misc ID", 'E4 TB Allocation Details'!$A$18:$L$18, 0),FALSE), 'E2 Allocators'!$B$15:$W$361, MATCH('O5 Details by Class &amp; Accounts'!BH$18, 'E2 Allocators'!$B$15:$W$15, 0),FALSE)*$E46)</f>
        <v>0</v>
      </c>
      <c r="BI46" s="1321">
        <f>IF(ISERROR(VLOOKUP(VLOOKUP($A46, 'E4 TB Allocation Details'!$A$18:$L$214, MATCH("Misc ID", 'E4 TB Allocation Details'!$A$18:$L$18, 0),FALSE), 'E2 Allocators'!$B$15:$W$361, MATCH('O5 Details by Class &amp; Accounts'!BI$18, 'E2 Allocators'!$B$15:$W$15, 0),FALSE)*$E46), 0, VLOOKUP(VLOOKUP($A46, 'E4 TB Allocation Details'!$A$18:$L$214, MATCH("Misc ID", 'E4 TB Allocation Details'!$A$18:$L$18, 0),FALSE), 'E2 Allocators'!$B$15:$W$361, MATCH('O5 Details by Class &amp; Accounts'!BI$18, 'E2 Allocators'!$B$15:$W$15, 0),FALSE)*$E46)</f>
        <v>0</v>
      </c>
      <c r="BJ46" s="1321">
        <f>IF(ISERROR(VLOOKUP(VLOOKUP($A46, 'E4 TB Allocation Details'!$A$18:$L$214, MATCH("Misc ID", 'E4 TB Allocation Details'!$A$18:$L$18, 0),FALSE), 'E2 Allocators'!$B$15:$W$361, MATCH('O5 Details by Class &amp; Accounts'!BJ$18, 'E2 Allocators'!$B$15:$W$15, 0),FALSE)*$E46), 0, VLOOKUP(VLOOKUP($A46, 'E4 TB Allocation Details'!$A$18:$L$214, MATCH("Misc ID", 'E4 TB Allocation Details'!$A$18:$L$18, 0),FALSE), 'E2 Allocators'!$B$15:$W$361, MATCH('O5 Details by Class &amp; Accounts'!BJ$18, 'E2 Allocators'!$B$15:$W$15, 0),FALSE)*$E46)</f>
        <v>0</v>
      </c>
      <c r="BK46" s="1321">
        <f>IF(ISERROR(VLOOKUP(VLOOKUP($A46, 'E4 TB Allocation Details'!$A$18:$L$214, MATCH("Misc ID", 'E4 TB Allocation Details'!$A$18:$L$18, 0),FALSE), 'E2 Allocators'!$B$15:$W$361, MATCH('O5 Details by Class &amp; Accounts'!BK$18, 'E2 Allocators'!$B$15:$W$15, 0),FALSE)*$E46), 0, VLOOKUP(VLOOKUP($A46, 'E4 TB Allocation Details'!$A$18:$L$214, MATCH("Misc ID", 'E4 TB Allocation Details'!$A$18:$L$18, 0),FALSE), 'E2 Allocators'!$B$15:$W$361, MATCH('O5 Details by Class &amp; Accounts'!BK$18, 'E2 Allocators'!$B$15:$W$15, 0),FALSE)*$E46)</f>
        <v>0</v>
      </c>
      <c r="BL46" s="1321">
        <f>IF(ISERROR(VLOOKUP(VLOOKUP($A46, 'E4 TB Allocation Details'!$A$18:$L$214, MATCH("Misc ID", 'E4 TB Allocation Details'!$A$18:$L$18, 0),FALSE), 'E2 Allocators'!$B$15:$W$361, MATCH('O5 Details by Class &amp; Accounts'!BL$18, 'E2 Allocators'!$B$15:$W$15, 0),FALSE)*$E46), 0, VLOOKUP(VLOOKUP($A46, 'E4 TB Allocation Details'!$A$18:$L$214, MATCH("Misc ID", 'E4 TB Allocation Details'!$A$18:$L$18, 0),FALSE), 'E2 Allocators'!$B$15:$W$361, MATCH('O5 Details by Class &amp; Accounts'!BL$18, 'E2 Allocators'!$B$15:$W$15, 0),FALSE)*$E46)</f>
        <v>0</v>
      </c>
      <c r="BM46" s="1321">
        <f>IF(ISERROR(VLOOKUP(VLOOKUP($A46, 'E4 TB Allocation Details'!$A$18:$L$214, MATCH("Misc ID", 'E4 TB Allocation Details'!$A$18:$L$18, 0),FALSE), 'E2 Allocators'!$B$15:$W$361, MATCH('O5 Details by Class &amp; Accounts'!BM$18, 'E2 Allocators'!$B$15:$W$15, 0),FALSE)*$E46), 0, VLOOKUP(VLOOKUP($A46, 'E4 TB Allocation Details'!$A$18:$L$214, MATCH("Misc ID", 'E4 TB Allocation Details'!$A$18:$L$18, 0),FALSE), 'E2 Allocators'!$B$15:$W$361, MATCH('O5 Details by Class &amp; Accounts'!BM$18, 'E2 Allocators'!$B$15:$W$15, 0),FALSE)*$E46)</f>
        <v>0</v>
      </c>
      <c r="BN46" s="1321">
        <f>IF(ISERROR(VLOOKUP(VLOOKUP($A46, 'E4 TB Allocation Details'!$A$18:$L$214, MATCH("Misc ID", 'E4 TB Allocation Details'!$A$18:$L$18, 0),FALSE), 'E2 Allocators'!$B$15:$W$361, MATCH('O5 Details by Class &amp; Accounts'!BN$18, 'E2 Allocators'!$B$15:$W$15, 0),FALSE)*$E46), 0, VLOOKUP(VLOOKUP($A46, 'E4 TB Allocation Details'!$A$18:$L$214, MATCH("Misc ID", 'E4 TB Allocation Details'!$A$18:$L$18, 0),FALSE), 'E2 Allocators'!$B$15:$W$361, MATCH('O5 Details by Class &amp; Accounts'!BN$18, 'E2 Allocators'!$B$15:$W$15, 0),FALSE)*$E46)</f>
        <v>0</v>
      </c>
      <c r="BO46" s="1321">
        <f>IF(ISERROR(VLOOKUP(VLOOKUP($A46, 'E4 TB Allocation Details'!$A$18:$L$214, MATCH("Misc ID", 'E4 TB Allocation Details'!$A$18:$L$18, 0),FALSE), 'E2 Allocators'!$B$15:$W$361, MATCH('O5 Details by Class &amp; Accounts'!BO$18, 'E2 Allocators'!$B$15:$W$15, 0),FALSE)*$E46), 0, VLOOKUP(VLOOKUP($A46, 'E4 TB Allocation Details'!$A$18:$L$214, MATCH("Misc ID", 'E4 TB Allocation Details'!$A$18:$L$18, 0),FALSE), 'E2 Allocators'!$B$15:$W$361, MATCH('O5 Details by Class &amp; Accounts'!BO$18, 'E2 Allocators'!$B$15:$W$15, 0),FALSE)*$E46)</f>
        <v>0</v>
      </c>
      <c r="BP46" s="1321">
        <f>IF(ISERROR(VLOOKUP(VLOOKUP($A46, 'E4 TB Allocation Details'!$A$18:$L$214, MATCH("Misc ID", 'E4 TB Allocation Details'!$A$18:$L$18, 0),FALSE), 'E2 Allocators'!$B$15:$W$361, MATCH('O5 Details by Class &amp; Accounts'!BP$18, 'E2 Allocators'!$B$15:$W$15, 0),FALSE)*$E46), 0, VLOOKUP(VLOOKUP($A46, 'E4 TB Allocation Details'!$A$18:$L$214, MATCH("Misc ID", 'E4 TB Allocation Details'!$A$18:$L$18, 0),FALSE), 'E2 Allocators'!$B$15:$W$361, MATCH('O5 Details by Class &amp; Accounts'!BP$18, 'E2 Allocators'!$B$15:$W$15, 0),FALSE)*$E46)</f>
        <v>0</v>
      </c>
      <c r="BQ46" s="1321">
        <f>IF(ISERROR(VLOOKUP(VLOOKUP($A46, 'E4 TB Allocation Details'!$A$18:$L$214, MATCH("Misc ID", 'E4 TB Allocation Details'!$A$18:$L$18, 0),FALSE), 'E2 Allocators'!$B$15:$W$361, MATCH('O5 Details by Class &amp; Accounts'!BQ$18, 'E2 Allocators'!$B$15:$W$15, 0),FALSE)*$E46), 0, VLOOKUP(VLOOKUP($A46, 'E4 TB Allocation Details'!$A$18:$L$214, MATCH("Misc ID", 'E4 TB Allocation Details'!$A$18:$L$18, 0),FALSE), 'E2 Allocators'!$B$15:$W$361, MATCH('O5 Details by Class &amp; Accounts'!BQ$18, 'E2 Allocators'!$B$15:$W$15, 0),FALSE)*$E46)</f>
        <v>0</v>
      </c>
      <c r="BR46" s="1321">
        <f>IF(ISERROR(VLOOKUP(VLOOKUP($A46, 'E4 TB Allocation Details'!$A$18:$L$214, MATCH("Misc ID", 'E4 TB Allocation Details'!$A$18:$L$18, 0),FALSE), 'E2 Allocators'!$B$15:$W$361, MATCH('O5 Details by Class &amp; Accounts'!BR$18, 'E2 Allocators'!$B$15:$W$15, 0),FALSE)*$E46), 0, VLOOKUP(VLOOKUP($A46, 'E4 TB Allocation Details'!$A$18:$L$214, MATCH("Misc ID", 'E4 TB Allocation Details'!$A$18:$L$18, 0),FALSE), 'E2 Allocators'!$B$15:$W$361, MATCH('O5 Details by Class &amp; Accounts'!BR$18, 'E2 Allocators'!$B$15:$W$15, 0),FALSE)*$E46)</f>
        <v>0</v>
      </c>
      <c r="BS46" s="1321">
        <f t="shared" si="3"/>
        <v>0</v>
      </c>
      <c r="BT46" s="1321">
        <f>IF(ISERROR(VLOOKUP(VLOOKUP($A46, 'E4 TB Allocation Details'!$A$18:$L$214, MATCH("A &amp; G ID", 'E4 TB Allocation Details'!$A$18:$L$18, 0),FALSE), 'E2 Allocators'!$B$15:$W$361, MATCH('O5 Details by Class &amp; Accounts'!BT$18, 'E2 Allocators'!$B$15:$W$15, 0),FALSE)*$E46), 0, VLOOKUP(VLOOKUP($A46, 'E4 TB Allocation Details'!$A$18:$L$214, MATCH("A &amp; G ID", 'E4 TB Allocation Details'!$A$18:$L$18, 0),FALSE), 'E2 Allocators'!$B$15:$W$361, MATCH('O5 Details by Class &amp; Accounts'!BT$18, 'E2 Allocators'!$B$15:$W$15, 0),FALSE)*$E46)</f>
        <v>0</v>
      </c>
      <c r="BU46" s="1321">
        <f>IF(ISERROR(VLOOKUP(VLOOKUP($A46, 'E4 TB Allocation Details'!$A$18:$L$214, MATCH("A &amp; G ID", 'E4 TB Allocation Details'!$A$18:$L$18, 0),FALSE), 'E2 Allocators'!$B$15:$W$361, MATCH('O5 Details by Class &amp; Accounts'!BU$18, 'E2 Allocators'!$B$15:$W$15, 0),FALSE)*$E46), 0, VLOOKUP(VLOOKUP($A46, 'E4 TB Allocation Details'!$A$18:$L$214, MATCH("A &amp; G ID", 'E4 TB Allocation Details'!$A$18:$L$18, 0),FALSE), 'E2 Allocators'!$B$15:$W$361, MATCH('O5 Details by Class &amp; Accounts'!BU$18, 'E2 Allocators'!$B$15:$W$15, 0),FALSE)*$E46)</f>
        <v>0</v>
      </c>
      <c r="BV46" s="1321">
        <f>IF(ISERROR(VLOOKUP(VLOOKUP($A46, 'E4 TB Allocation Details'!$A$18:$L$214, MATCH("A &amp; G ID", 'E4 TB Allocation Details'!$A$18:$L$18, 0),FALSE), 'E2 Allocators'!$B$15:$W$361, MATCH('O5 Details by Class &amp; Accounts'!BV$18, 'E2 Allocators'!$B$15:$W$15, 0),FALSE)*$E46), 0, VLOOKUP(VLOOKUP($A46, 'E4 TB Allocation Details'!$A$18:$L$214, MATCH("A &amp; G ID", 'E4 TB Allocation Details'!$A$18:$L$18, 0),FALSE), 'E2 Allocators'!$B$15:$W$361, MATCH('O5 Details by Class &amp; Accounts'!BV$18, 'E2 Allocators'!$B$15:$W$15, 0),FALSE)*$E46)</f>
        <v>0</v>
      </c>
      <c r="BW46" s="1321">
        <f>IF(ISERROR(VLOOKUP(VLOOKUP($A46, 'E4 TB Allocation Details'!$A$18:$L$214, MATCH("A &amp; G ID", 'E4 TB Allocation Details'!$A$18:$L$18, 0),FALSE), 'E2 Allocators'!$B$15:$W$361, MATCH('O5 Details by Class &amp; Accounts'!BW$18, 'E2 Allocators'!$B$15:$W$15, 0),FALSE)*$E46), 0, VLOOKUP(VLOOKUP($A46, 'E4 TB Allocation Details'!$A$18:$L$214, MATCH("A &amp; G ID", 'E4 TB Allocation Details'!$A$18:$L$18, 0),FALSE), 'E2 Allocators'!$B$15:$W$361, MATCH('O5 Details by Class &amp; Accounts'!BW$18, 'E2 Allocators'!$B$15:$W$15, 0),FALSE)*$E46)</f>
        <v>0</v>
      </c>
      <c r="BX46" s="1321">
        <f>IF(ISERROR(VLOOKUP(VLOOKUP($A46, 'E4 TB Allocation Details'!$A$18:$L$214, MATCH("A &amp; G ID", 'E4 TB Allocation Details'!$A$18:$L$18, 0),FALSE), 'E2 Allocators'!$B$15:$W$361, MATCH('O5 Details by Class &amp; Accounts'!BX$18, 'E2 Allocators'!$B$15:$W$15, 0),FALSE)*$E46), 0, VLOOKUP(VLOOKUP($A46, 'E4 TB Allocation Details'!$A$18:$L$214, MATCH("A &amp; G ID", 'E4 TB Allocation Details'!$A$18:$L$18, 0),FALSE), 'E2 Allocators'!$B$15:$W$361, MATCH('O5 Details by Class &amp; Accounts'!BX$18, 'E2 Allocators'!$B$15:$W$15, 0),FALSE)*$E46)</f>
        <v>0</v>
      </c>
      <c r="BY46" s="1321">
        <f>IF(ISERROR(VLOOKUP(VLOOKUP($A46, 'E4 TB Allocation Details'!$A$18:$L$214, MATCH("A &amp; G ID", 'E4 TB Allocation Details'!$A$18:$L$18, 0),FALSE), 'E2 Allocators'!$B$15:$W$361, MATCH('O5 Details by Class &amp; Accounts'!BY$18, 'E2 Allocators'!$B$15:$W$15, 0),FALSE)*$E46), 0, VLOOKUP(VLOOKUP($A46, 'E4 TB Allocation Details'!$A$18:$L$214, MATCH("A &amp; G ID", 'E4 TB Allocation Details'!$A$18:$L$18, 0),FALSE), 'E2 Allocators'!$B$15:$W$361, MATCH('O5 Details by Class &amp; Accounts'!BY$18, 'E2 Allocators'!$B$15:$W$15, 0),FALSE)*$E46)</f>
        <v>0</v>
      </c>
      <c r="BZ46" s="1321">
        <f>IF(ISERROR(VLOOKUP(VLOOKUP($A46, 'E4 TB Allocation Details'!$A$18:$L$214, MATCH("A &amp; G ID", 'E4 TB Allocation Details'!$A$18:$L$18, 0),FALSE), 'E2 Allocators'!$B$15:$W$361, MATCH('O5 Details by Class &amp; Accounts'!BZ$18, 'E2 Allocators'!$B$15:$W$15, 0),FALSE)*$E46), 0, VLOOKUP(VLOOKUP($A46, 'E4 TB Allocation Details'!$A$18:$L$214, MATCH("A &amp; G ID", 'E4 TB Allocation Details'!$A$18:$L$18, 0),FALSE), 'E2 Allocators'!$B$15:$W$361, MATCH('O5 Details by Class &amp; Accounts'!BZ$18, 'E2 Allocators'!$B$15:$W$15, 0),FALSE)*$E46)</f>
        <v>0</v>
      </c>
      <c r="CA46" s="1321">
        <f>IF(ISERROR(VLOOKUP(VLOOKUP($A46, 'E4 TB Allocation Details'!$A$18:$L$214, MATCH("A &amp; G ID", 'E4 TB Allocation Details'!$A$18:$L$18, 0),FALSE), 'E2 Allocators'!$B$15:$W$361, MATCH('O5 Details by Class &amp; Accounts'!CA$18, 'E2 Allocators'!$B$15:$W$15, 0),FALSE)*$E46), 0, VLOOKUP(VLOOKUP($A46, 'E4 TB Allocation Details'!$A$18:$L$214, MATCH("A &amp; G ID", 'E4 TB Allocation Details'!$A$18:$L$18, 0),FALSE), 'E2 Allocators'!$B$15:$W$361, MATCH('O5 Details by Class &amp; Accounts'!CA$18, 'E2 Allocators'!$B$15:$W$15, 0),FALSE)*$E46)</f>
        <v>0</v>
      </c>
      <c r="CB46" s="1321">
        <f>IF(ISERROR(VLOOKUP(VLOOKUP($A46, 'E4 TB Allocation Details'!$A$18:$L$214, MATCH("A &amp; G ID", 'E4 TB Allocation Details'!$A$18:$L$18, 0),FALSE), 'E2 Allocators'!$B$15:$W$361, MATCH('O5 Details by Class &amp; Accounts'!CB$18, 'E2 Allocators'!$B$15:$W$15, 0),FALSE)*$E46), 0, VLOOKUP(VLOOKUP($A46, 'E4 TB Allocation Details'!$A$18:$L$214, MATCH("A &amp; G ID", 'E4 TB Allocation Details'!$A$18:$L$18, 0),FALSE), 'E2 Allocators'!$B$15:$W$361, MATCH('O5 Details by Class &amp; Accounts'!CB$18, 'E2 Allocators'!$B$15:$W$15, 0),FALSE)*$E46)</f>
        <v>0</v>
      </c>
      <c r="CC46" s="1321">
        <f>IF(ISERROR(VLOOKUP(VLOOKUP($A46, 'E4 TB Allocation Details'!$A$18:$L$214, MATCH("A &amp; G ID", 'E4 TB Allocation Details'!$A$18:$L$18, 0),FALSE), 'E2 Allocators'!$B$15:$W$361, MATCH('O5 Details by Class &amp; Accounts'!CC$18, 'E2 Allocators'!$B$15:$W$15, 0),FALSE)*$E46), 0, VLOOKUP(VLOOKUP($A46, 'E4 TB Allocation Details'!$A$18:$L$214, MATCH("A &amp; G ID", 'E4 TB Allocation Details'!$A$18:$L$18, 0),FALSE), 'E2 Allocators'!$B$15:$W$361, MATCH('O5 Details by Class &amp; Accounts'!CC$18, 'E2 Allocators'!$B$15:$W$15, 0),FALSE)*$E46)</f>
        <v>0</v>
      </c>
      <c r="CD46" s="1321">
        <f>IF(ISERROR(VLOOKUP(VLOOKUP($A46, 'E4 TB Allocation Details'!$A$18:$L$214, MATCH("A &amp; G ID", 'E4 TB Allocation Details'!$A$18:$L$18, 0),FALSE), 'E2 Allocators'!$B$15:$W$361, MATCH('O5 Details by Class &amp; Accounts'!CD$18, 'E2 Allocators'!$B$15:$W$15, 0),FALSE)*$E46), 0, VLOOKUP(VLOOKUP($A46, 'E4 TB Allocation Details'!$A$18:$L$214, MATCH("A &amp; G ID", 'E4 TB Allocation Details'!$A$18:$L$18, 0),FALSE), 'E2 Allocators'!$B$15:$W$361, MATCH('O5 Details by Class &amp; Accounts'!CD$18, 'E2 Allocators'!$B$15:$W$15, 0),FALSE)*$E46)</f>
        <v>0</v>
      </c>
      <c r="CE46" s="1321">
        <f>IF(ISERROR(VLOOKUP(VLOOKUP($A46, 'E4 TB Allocation Details'!$A$18:$L$214, MATCH("A &amp; G ID", 'E4 TB Allocation Details'!$A$18:$L$18, 0),FALSE), 'E2 Allocators'!$B$15:$W$361, MATCH('O5 Details by Class &amp; Accounts'!CE$18, 'E2 Allocators'!$B$15:$W$15, 0),FALSE)*$E46), 0, VLOOKUP(VLOOKUP($A46, 'E4 TB Allocation Details'!$A$18:$L$214, MATCH("A &amp; G ID", 'E4 TB Allocation Details'!$A$18:$L$18, 0),FALSE), 'E2 Allocators'!$B$15:$W$361, MATCH('O5 Details by Class &amp; Accounts'!CE$18, 'E2 Allocators'!$B$15:$W$15, 0),FALSE)*$E46)</f>
        <v>0</v>
      </c>
      <c r="CF46" s="1321">
        <f>IF(ISERROR(VLOOKUP(VLOOKUP($A46, 'E4 TB Allocation Details'!$A$18:$L$214, MATCH("A &amp; G ID", 'E4 TB Allocation Details'!$A$18:$L$18, 0),FALSE), 'E2 Allocators'!$B$15:$W$361, MATCH('O5 Details by Class &amp; Accounts'!CF$18, 'E2 Allocators'!$B$15:$W$15, 0),FALSE)*$E46), 0, VLOOKUP(VLOOKUP($A46, 'E4 TB Allocation Details'!$A$18:$L$214, MATCH("A &amp; G ID", 'E4 TB Allocation Details'!$A$18:$L$18, 0),FALSE), 'E2 Allocators'!$B$15:$W$361, MATCH('O5 Details by Class &amp; Accounts'!CF$18, 'E2 Allocators'!$B$15:$W$15, 0),FALSE)*$E46)</f>
        <v>0</v>
      </c>
      <c r="CG46" s="1321">
        <f>IF(ISERROR(VLOOKUP(VLOOKUP($A46, 'E4 TB Allocation Details'!$A$18:$L$214, MATCH("A &amp; G ID", 'E4 TB Allocation Details'!$A$18:$L$18, 0),FALSE), 'E2 Allocators'!$B$15:$W$361, MATCH('O5 Details by Class &amp; Accounts'!CG$18, 'E2 Allocators'!$B$15:$W$15, 0),FALSE)*$E46), 0, VLOOKUP(VLOOKUP($A46, 'E4 TB Allocation Details'!$A$18:$L$214, MATCH("A &amp; G ID", 'E4 TB Allocation Details'!$A$18:$L$18, 0),FALSE), 'E2 Allocators'!$B$15:$W$361, MATCH('O5 Details by Class &amp; Accounts'!CG$18, 'E2 Allocators'!$B$15:$W$15, 0),FALSE)*$E46)</f>
        <v>0</v>
      </c>
      <c r="CH46" s="1321">
        <f>IF(ISERROR(VLOOKUP(VLOOKUP($A46, 'E4 TB Allocation Details'!$A$18:$L$214, MATCH("A &amp; G ID", 'E4 TB Allocation Details'!$A$18:$L$18, 0),FALSE), 'E2 Allocators'!$B$15:$W$361, MATCH('O5 Details by Class &amp; Accounts'!CH$18, 'E2 Allocators'!$B$15:$W$15, 0),FALSE)*$E46), 0, VLOOKUP(VLOOKUP($A46, 'E4 TB Allocation Details'!$A$18:$L$214, MATCH("A &amp; G ID", 'E4 TB Allocation Details'!$A$18:$L$18, 0),FALSE), 'E2 Allocators'!$B$15:$W$361, MATCH('O5 Details by Class &amp; Accounts'!CH$18, 'E2 Allocators'!$B$15:$W$15, 0),FALSE)*$E46)</f>
        <v>0</v>
      </c>
      <c r="CI46" s="1321">
        <f>IF(ISERROR(VLOOKUP(VLOOKUP($A46, 'E4 TB Allocation Details'!$A$18:$L$214, MATCH("A &amp; G ID", 'E4 TB Allocation Details'!$A$18:$L$18, 0),FALSE), 'E2 Allocators'!$B$15:$W$361, MATCH('O5 Details by Class &amp; Accounts'!CI$18, 'E2 Allocators'!$B$15:$W$15, 0),FALSE)*$E46), 0, VLOOKUP(VLOOKUP($A46, 'E4 TB Allocation Details'!$A$18:$L$214, MATCH("A &amp; G ID", 'E4 TB Allocation Details'!$A$18:$L$18, 0),FALSE), 'E2 Allocators'!$B$15:$W$361, MATCH('O5 Details by Class &amp; Accounts'!CI$18, 'E2 Allocators'!$B$15:$W$15, 0),FALSE)*$E46)</f>
        <v>0</v>
      </c>
      <c r="CJ46" s="1321">
        <f>IF(ISERROR(VLOOKUP(VLOOKUP($A46, 'E4 TB Allocation Details'!$A$18:$L$214, MATCH("A &amp; G ID", 'E4 TB Allocation Details'!$A$18:$L$18, 0),FALSE), 'E2 Allocators'!$B$15:$W$361, MATCH('O5 Details by Class &amp; Accounts'!CJ$18, 'E2 Allocators'!$B$15:$W$15, 0),FALSE)*$E46), 0, VLOOKUP(VLOOKUP($A46, 'E4 TB Allocation Details'!$A$18:$L$214, MATCH("A &amp; G ID", 'E4 TB Allocation Details'!$A$18:$L$18, 0),FALSE), 'E2 Allocators'!$B$15:$W$361, MATCH('O5 Details by Class &amp; Accounts'!CJ$18, 'E2 Allocators'!$B$15:$W$15, 0),FALSE)*$E46)</f>
        <v>0</v>
      </c>
      <c r="CK46" s="1321">
        <f>IF(ISERROR(VLOOKUP(VLOOKUP($A46, 'E4 TB Allocation Details'!$A$18:$L$214, MATCH("A &amp; G ID", 'E4 TB Allocation Details'!$A$18:$L$18, 0),FALSE), 'E2 Allocators'!$B$15:$W$361, MATCH('O5 Details by Class &amp; Accounts'!CK$18, 'E2 Allocators'!$B$15:$W$15, 0),FALSE)*$E46), 0, VLOOKUP(VLOOKUP($A46, 'E4 TB Allocation Details'!$A$18:$L$214, MATCH("A &amp; G ID", 'E4 TB Allocation Details'!$A$18:$L$18, 0),FALSE), 'E2 Allocators'!$B$15:$W$361, MATCH('O5 Details by Class &amp; Accounts'!CK$18, 'E2 Allocators'!$B$15:$W$15, 0),FALSE)*$E46)</f>
        <v>0</v>
      </c>
      <c r="CL46" s="1321">
        <f>IF(ISERROR(VLOOKUP(VLOOKUP($A46, 'E4 TB Allocation Details'!$A$18:$L$214, MATCH("A &amp; G ID", 'E4 TB Allocation Details'!$A$18:$L$18, 0),FALSE), 'E2 Allocators'!$B$15:$W$361, MATCH('O5 Details by Class &amp; Accounts'!CL$18, 'E2 Allocators'!$B$15:$W$15, 0),FALSE)*$E46), 0, VLOOKUP(VLOOKUP($A46, 'E4 TB Allocation Details'!$A$18:$L$214, MATCH("A &amp; G ID", 'E4 TB Allocation Details'!$A$18:$L$18, 0),FALSE), 'E2 Allocators'!$B$15:$W$361, MATCH('O5 Details by Class &amp; Accounts'!CL$18, 'E2 Allocators'!$B$15:$W$15, 0),FALSE)*$E46)</f>
        <v>0</v>
      </c>
      <c r="CM46" s="1321">
        <f>IF(ISERROR(VLOOKUP(VLOOKUP($A46, 'E4 TB Allocation Details'!$A$18:$L$214, MATCH("A &amp; G ID", 'E4 TB Allocation Details'!$A$18:$L$18, 0),FALSE), 'E2 Allocators'!$B$15:$W$361, MATCH('O5 Details by Class &amp; Accounts'!CM$18, 'E2 Allocators'!$B$15:$W$15, 0),FALSE)*$E46), 0, VLOOKUP(VLOOKUP($A46, 'E4 TB Allocation Details'!$A$18:$L$214, MATCH("A &amp; G ID", 'E4 TB Allocation Details'!$A$18:$L$18, 0),FALSE), 'E2 Allocators'!$B$15:$W$361, MATCH('O5 Details by Class &amp; Accounts'!CM$18, 'E2 Allocators'!$B$15:$W$15, 0),FALSE)*$E46)</f>
        <v>0</v>
      </c>
      <c r="CN46" s="1321">
        <f t="shared" si="5"/>
        <v>0</v>
      </c>
      <c r="CO46" s="1650">
        <f t="shared" si="4"/>
        <v>0</v>
      </c>
      <c r="CQ46" s="1898" t="s">
        <v>1430</v>
      </c>
    </row>
    <row r="47" spans="1:95" s="64" customFormat="1" ht="12.75">
      <c r="A47" s="1087" t="s">
        <v>835</v>
      </c>
      <c r="B47" s="1088" t="s">
        <v>393</v>
      </c>
      <c r="C47" s="1647">
        <f>IF(ISERROR(VLOOKUP($A47,'I3 TB Data'!$A$19:$H$484,MATCH('O5 Details by Class &amp; Accounts'!$C$18, 'I3 TB Data'!$A$19:$H$19,0),0)), 0, VLOOKUP($A47,'I3 TB Data'!$A$19:$H$484,MATCH('O5 Details by Class &amp; Accounts'!$C$18,'I3 TB Data'!$A$19:$H$19,0),0))</f>
        <v>0</v>
      </c>
      <c r="D47" s="1648">
        <f>'I4 BO ASSETS'!E44</f>
        <v>1568732.55</v>
      </c>
      <c r="E47" s="1647">
        <f t="shared" si="6"/>
        <v>1568732.55</v>
      </c>
      <c r="F47" s="1649">
        <f>IF(ISERROR(VLOOKUP($A47, 'E1 Categorization'!A33:E124, MATCH("Customer Component", 'E1 Categorization'!$A$33:$E$33,0), 0)), 0, IF(VLOOKUP($A47, 'E1 Categorization'!A33:E124, MATCH("Customer Component", 'E1 Categorization'!$A$33:$E$33,0), 0)=0, 'O5 Details by Class &amp; Accounts'!$E47, IF(AND(VLOOKUP($A47, 'E1 Categorization'!A33:E124, MATCH("Customer Component", 'E1 Categorization'!$A$33:$E$33,0), 0) &gt;0, VLOOKUP($A47, 'E1 Categorization'!A33:E124, MATCH("Customer Component", 'E1 Categorization'!$A$33:$E$33,0), 0)&lt;1), 'O5 Details by Class &amp; Accounts'!$E47*(1-VLOOKUP($A47, 'E1 Categorization'!A33:E124, MATCH("Customer Component", 'E1 Categorization'!$A$33:$E$33,0), 0)), 0)))</f>
        <v>941239.53</v>
      </c>
      <c r="G47" s="1649">
        <f>IF(ISERROR(VLOOKUP($A47, 'E1 Categorization'!A33:E124, MATCH("Customer Component", 'E1 Categorization'!$A$33:$E$33,0), 0)),0, IF(VLOOKUP($A47, 'E1 Categorization'!A33:E124, MATCH("Customer Component", 'E1 Categorization'!$A$33:$E$33,0), 0)=0, 0, IF(AND(VLOOKUP($A47, 'E1 Categorization'!A33:E124, MATCH("Customer Component", 'E1 Categorization'!$A$33:$E$33,0), 0) &gt;0, VLOOKUP($A47, 'E1 Categorization'!A33:E124, MATCH("Customer Component", 'E1 Categorization'!$A$33:$E$33,0), 0)&lt;1), 'O5 Details by Class &amp; Accounts'!$E47*(VLOOKUP($A47, 'E1 Categorization'!A33:E124, MATCH("Customer Component", 'E1 Categorization'!$A$33:$E$33,0), 0)), 'O5 Details by Class &amp; Accounts'!$E47)))</f>
        <v>627493.02</v>
      </c>
      <c r="H47" s="1321">
        <f t="shared" si="0"/>
        <v>1568732.55</v>
      </c>
      <c r="I47" s="1321">
        <f>IF(ISERROR(VLOOKUP(VLOOKUP($A47, 'E4 TB Allocation Details'!$A$18:$L$214, MATCH("Demand ID", 'E4 TB Allocation Details'!$A$18:$L$18, 0),FALSE), 'E2 Allocators'!$B$15:$W$361, MATCH('O5 Details by Class &amp; Accounts'!I$18, 'E2 Allocators'!$B$15:$W$15, 0),FALSE)*$F47), 0, VLOOKUP(VLOOKUP($A47, 'E4 TB Allocation Details'!$A$18:$L$214, MATCH("Demand ID", 'E4 TB Allocation Details'!$A$18:$L$18, 0),FALSE), 'E2 Allocators'!$B$15:$W$361, MATCH('O5 Details by Class &amp; Accounts'!I$18, 'E2 Allocators'!$B$15:$W$15, 0),FALSE)*$F47)</f>
        <v>454911.97984447476</v>
      </c>
      <c r="J47" s="1321">
        <f>IF(ISERROR(VLOOKUP(VLOOKUP($A47, 'E4 TB Allocation Details'!$A$18:$L$214, MATCH("Demand ID", 'E4 TB Allocation Details'!$A$18:$L$18, 0),FALSE), 'E2 Allocators'!$B$15:$W$361, MATCH('O5 Details by Class &amp; Accounts'!J$18, 'E2 Allocators'!$B$15:$W$15, 0),FALSE)*$F47), 0, VLOOKUP(VLOOKUP($A47, 'E4 TB Allocation Details'!$A$18:$L$214, MATCH("Demand ID", 'E4 TB Allocation Details'!$A$18:$L$18, 0),FALSE), 'E2 Allocators'!$B$15:$W$361, MATCH('O5 Details by Class &amp; Accounts'!J$18, 'E2 Allocators'!$B$15:$W$15, 0),FALSE)*$F47)</f>
        <v>239070.30565274524</v>
      </c>
      <c r="K47" s="1321">
        <f>IF(ISERROR(VLOOKUP(VLOOKUP($A47, 'E4 TB Allocation Details'!$A$18:$L$214, MATCH("Demand ID", 'E4 TB Allocation Details'!$A$18:$L$18, 0),FALSE), 'E2 Allocators'!$B$15:$W$361, MATCH('O5 Details by Class &amp; Accounts'!K$18, 'E2 Allocators'!$B$15:$W$15, 0),FALSE)*$F47), 0, VLOOKUP(VLOOKUP($A47, 'E4 TB Allocation Details'!$A$18:$L$214, MATCH("Demand ID", 'E4 TB Allocation Details'!$A$18:$L$18, 0),FALSE), 'E2 Allocators'!$B$15:$W$361, MATCH('O5 Details by Class &amp; Accounts'!K$18, 'E2 Allocators'!$B$15:$W$15, 0),FALSE)*$F47)</f>
        <v>245297.42486825457</v>
      </c>
      <c r="L47" s="1321">
        <f>IF(ISERROR(VLOOKUP(VLOOKUP($A47, 'E4 TB Allocation Details'!$A$18:$L$214, MATCH("Demand ID", 'E4 TB Allocation Details'!$A$18:$L$18, 0),FALSE), 'E2 Allocators'!$B$15:$W$361, MATCH('O5 Details by Class &amp; Accounts'!L$18, 'E2 Allocators'!$B$15:$W$15, 0),FALSE)*$F47), 0, VLOOKUP(VLOOKUP($A47, 'E4 TB Allocation Details'!$A$18:$L$214, MATCH("Demand ID", 'E4 TB Allocation Details'!$A$18:$L$18, 0),FALSE), 'E2 Allocators'!$B$15:$W$361, MATCH('O5 Details by Class &amp; Accounts'!L$18, 'E2 Allocators'!$B$15:$W$15, 0),FALSE)*$F47)</f>
        <v>0</v>
      </c>
      <c r="M47" s="1321">
        <f>IF(ISERROR(VLOOKUP(VLOOKUP($A47, 'E4 TB Allocation Details'!$A$18:$L$214, MATCH("Demand ID", 'E4 TB Allocation Details'!$A$18:$L$18, 0),FALSE), 'E2 Allocators'!$B$15:$W$361, MATCH('O5 Details by Class &amp; Accounts'!M$18, 'E2 Allocators'!$B$15:$W$15, 0),FALSE)*$F47), 0, VLOOKUP(VLOOKUP($A47, 'E4 TB Allocation Details'!$A$18:$L$214, MATCH("Demand ID", 'E4 TB Allocation Details'!$A$18:$L$18, 0),FALSE), 'E2 Allocators'!$B$15:$W$361, MATCH('O5 Details by Class &amp; Accounts'!M$18, 'E2 Allocators'!$B$15:$W$15, 0),FALSE)*$F47)</f>
        <v>0</v>
      </c>
      <c r="N47" s="1321">
        <f>IF(ISERROR(VLOOKUP(VLOOKUP($A47, 'E4 TB Allocation Details'!$A$18:$L$214, MATCH("Demand ID", 'E4 TB Allocation Details'!$A$18:$L$18, 0),FALSE), 'E2 Allocators'!$B$15:$W$361, MATCH('O5 Details by Class &amp; Accounts'!N$18, 'E2 Allocators'!$B$15:$W$15, 0),FALSE)*$F47), 0, VLOOKUP(VLOOKUP($A47, 'E4 TB Allocation Details'!$A$18:$L$214, MATCH("Demand ID", 'E4 TB Allocation Details'!$A$18:$L$18, 0),FALSE), 'E2 Allocators'!$B$15:$W$361, MATCH('O5 Details by Class &amp; Accounts'!N$18, 'E2 Allocators'!$B$15:$W$15, 0),FALSE)*$F47)</f>
        <v>0</v>
      </c>
      <c r="O47" s="1321">
        <f>IF(ISERROR(VLOOKUP(VLOOKUP($A47, 'E4 TB Allocation Details'!$A$18:$L$214, MATCH("Demand ID", 'E4 TB Allocation Details'!$A$18:$L$18, 0),FALSE), 'E2 Allocators'!$B$15:$W$361, MATCH('O5 Details by Class &amp; Accounts'!O$18, 'E2 Allocators'!$B$15:$W$15, 0),FALSE)*$F47), 0, VLOOKUP(VLOOKUP($A47, 'E4 TB Allocation Details'!$A$18:$L$214, MATCH("Demand ID", 'E4 TB Allocation Details'!$A$18:$L$18, 0),FALSE), 'E2 Allocators'!$B$15:$W$361, MATCH('O5 Details by Class &amp; Accounts'!O$18, 'E2 Allocators'!$B$15:$W$15, 0),FALSE)*$F47)</f>
        <v>476.87918893475972</v>
      </c>
      <c r="P47" s="1321">
        <f>IF(ISERROR(VLOOKUP(VLOOKUP($A47, 'E4 TB Allocation Details'!$A$18:$L$214, MATCH("Demand ID", 'E4 TB Allocation Details'!$A$18:$L$18, 0),FALSE), 'E2 Allocators'!$B$15:$W$361, MATCH('O5 Details by Class &amp; Accounts'!P$18, 'E2 Allocators'!$B$15:$W$15, 0),FALSE)*$F47), 0, VLOOKUP(VLOOKUP($A47, 'E4 TB Allocation Details'!$A$18:$L$214, MATCH("Demand ID", 'E4 TB Allocation Details'!$A$18:$L$18, 0),FALSE), 'E2 Allocators'!$B$15:$W$361, MATCH('O5 Details by Class &amp; Accounts'!P$18, 'E2 Allocators'!$B$15:$W$15, 0),FALSE)*$F47)</f>
        <v>0</v>
      </c>
      <c r="Q47" s="1321">
        <f>IF(ISERROR(VLOOKUP(VLOOKUP($A47, 'E4 TB Allocation Details'!$A$18:$L$214, MATCH("Demand ID", 'E4 TB Allocation Details'!$A$18:$L$18, 0),FALSE), 'E2 Allocators'!$B$15:$W$361, MATCH('O5 Details by Class &amp; Accounts'!Q$18, 'E2 Allocators'!$B$15:$W$15, 0),FALSE)*$F47), 0, VLOOKUP(VLOOKUP($A47, 'E4 TB Allocation Details'!$A$18:$L$214, MATCH("Demand ID", 'E4 TB Allocation Details'!$A$18:$L$18, 0),FALSE), 'E2 Allocators'!$B$15:$W$361, MATCH('O5 Details by Class &amp; Accounts'!Q$18, 'E2 Allocators'!$B$15:$W$15, 0),FALSE)*$F47)</f>
        <v>1482.9404455906724</v>
      </c>
      <c r="R47" s="1321">
        <f>IF(ISERROR(VLOOKUP(VLOOKUP($A47, 'E4 TB Allocation Details'!$A$18:$L$214, MATCH("Demand ID", 'E4 TB Allocation Details'!$A$18:$L$18, 0),FALSE), 'E2 Allocators'!$B$15:$W$361, MATCH('O5 Details by Class &amp; Accounts'!R$18, 'E2 Allocators'!$B$15:$W$15, 0),FALSE)*$F47), 0, VLOOKUP(VLOOKUP($A47, 'E4 TB Allocation Details'!$A$18:$L$214, MATCH("Demand ID", 'E4 TB Allocation Details'!$A$18:$L$18, 0),FALSE), 'E2 Allocators'!$B$15:$W$361, MATCH('O5 Details by Class &amp; Accounts'!R$18, 'E2 Allocators'!$B$15:$W$15, 0),FALSE)*$F47)</f>
        <v>0</v>
      </c>
      <c r="S47" s="1321">
        <f>IF(ISERROR(VLOOKUP(VLOOKUP($A47, 'E4 TB Allocation Details'!$A$18:$L$214, MATCH("Demand ID", 'E4 TB Allocation Details'!$A$18:$L$18, 0),FALSE), 'E2 Allocators'!$B$15:$W$361, MATCH('O5 Details by Class &amp; Accounts'!S$18, 'E2 Allocators'!$B$15:$W$15, 0),FALSE)*$F47), 0, VLOOKUP(VLOOKUP($A47, 'E4 TB Allocation Details'!$A$18:$L$214, MATCH("Demand ID", 'E4 TB Allocation Details'!$A$18:$L$18, 0),FALSE), 'E2 Allocators'!$B$15:$W$361, MATCH('O5 Details by Class &amp; Accounts'!S$18, 'E2 Allocators'!$B$15:$W$15, 0),FALSE)*$F47)</f>
        <v>0</v>
      </c>
      <c r="T47" s="1321">
        <f>IF(ISERROR(VLOOKUP(VLOOKUP($A47, 'E4 TB Allocation Details'!$A$18:$L$214, MATCH("Demand ID", 'E4 TB Allocation Details'!$A$18:$L$18, 0),FALSE), 'E2 Allocators'!$B$15:$W$361, MATCH('O5 Details by Class &amp; Accounts'!T$18, 'E2 Allocators'!$B$15:$W$15, 0),FALSE)*$F47), 0, VLOOKUP(VLOOKUP($A47, 'E4 TB Allocation Details'!$A$18:$L$214, MATCH("Demand ID", 'E4 TB Allocation Details'!$A$18:$L$18, 0),FALSE), 'E2 Allocators'!$B$15:$W$361, MATCH('O5 Details by Class &amp; Accounts'!T$18, 'E2 Allocators'!$B$15:$W$15, 0),FALSE)*$F47)</f>
        <v>0</v>
      </c>
      <c r="U47" s="1321">
        <f>IF(ISERROR(VLOOKUP(VLOOKUP($A47, 'E4 TB Allocation Details'!$A$18:$L$214, MATCH("Demand ID", 'E4 TB Allocation Details'!$A$18:$L$18, 0),FALSE), 'E2 Allocators'!$B$15:$W$361, MATCH('O5 Details by Class &amp; Accounts'!U$18, 'E2 Allocators'!$B$15:$W$15, 0),FALSE)*$F47), 0, VLOOKUP(VLOOKUP($A47, 'E4 TB Allocation Details'!$A$18:$L$214, MATCH("Demand ID", 'E4 TB Allocation Details'!$A$18:$L$18, 0),FALSE), 'E2 Allocators'!$B$15:$W$361, MATCH('O5 Details by Class &amp; Accounts'!U$18, 'E2 Allocators'!$B$15:$W$15, 0),FALSE)*$F47)</f>
        <v>0</v>
      </c>
      <c r="V47" s="1321">
        <f>IF(ISERROR(VLOOKUP(VLOOKUP($A47, 'E4 TB Allocation Details'!$A$18:$L$214, MATCH("Demand ID", 'E4 TB Allocation Details'!$A$18:$L$18, 0),FALSE), 'E2 Allocators'!$B$15:$W$361, MATCH('O5 Details by Class &amp; Accounts'!V$18, 'E2 Allocators'!$B$15:$W$15, 0),FALSE)*$F47), 0, VLOOKUP(VLOOKUP($A47, 'E4 TB Allocation Details'!$A$18:$L$214, MATCH("Demand ID", 'E4 TB Allocation Details'!$A$18:$L$18, 0),FALSE), 'E2 Allocators'!$B$15:$W$361, MATCH('O5 Details by Class &amp; Accounts'!V$18, 'E2 Allocators'!$B$15:$W$15, 0),FALSE)*$F47)</f>
        <v>0</v>
      </c>
      <c r="W47" s="1321">
        <f>IF(ISERROR(VLOOKUP(VLOOKUP($A47, 'E4 TB Allocation Details'!$A$18:$L$214, MATCH("Demand ID", 'E4 TB Allocation Details'!$A$18:$L$18, 0),FALSE), 'E2 Allocators'!$B$15:$W$361, MATCH('O5 Details by Class &amp; Accounts'!W$18, 'E2 Allocators'!$B$15:$W$15, 0),FALSE)*$F47), 0, VLOOKUP(VLOOKUP($A47, 'E4 TB Allocation Details'!$A$18:$L$214, MATCH("Demand ID", 'E4 TB Allocation Details'!$A$18:$L$18, 0),FALSE), 'E2 Allocators'!$B$15:$W$361, MATCH('O5 Details by Class &amp; Accounts'!W$18, 'E2 Allocators'!$B$15:$W$15, 0),FALSE)*$F47)</f>
        <v>0</v>
      </c>
      <c r="X47" s="1321">
        <f>IF(ISERROR(VLOOKUP(VLOOKUP($A47, 'E4 TB Allocation Details'!$A$18:$L$214, MATCH("Demand ID", 'E4 TB Allocation Details'!$A$18:$L$18, 0),FALSE), 'E2 Allocators'!$B$15:$W$361, MATCH('O5 Details by Class &amp; Accounts'!X$18, 'E2 Allocators'!$B$15:$W$15, 0),FALSE)*$F47), 0, VLOOKUP(VLOOKUP($A47, 'E4 TB Allocation Details'!$A$18:$L$214, MATCH("Demand ID", 'E4 TB Allocation Details'!$A$18:$L$18, 0),FALSE), 'E2 Allocators'!$B$15:$W$361, MATCH('O5 Details by Class &amp; Accounts'!X$18, 'E2 Allocators'!$B$15:$W$15, 0),FALSE)*$F47)</f>
        <v>0</v>
      </c>
      <c r="Y47" s="1321">
        <f>IF(ISERROR(VLOOKUP(VLOOKUP($A47, 'E4 TB Allocation Details'!$A$18:$L$214, MATCH("Demand ID", 'E4 TB Allocation Details'!$A$18:$L$18, 0),FALSE), 'E2 Allocators'!$B$15:$W$361, MATCH('O5 Details by Class &amp; Accounts'!Y$18, 'E2 Allocators'!$B$15:$W$15, 0),FALSE)*$F47), 0, VLOOKUP(VLOOKUP($A47, 'E4 TB Allocation Details'!$A$18:$L$214, MATCH("Demand ID", 'E4 TB Allocation Details'!$A$18:$L$18, 0),FALSE), 'E2 Allocators'!$B$15:$W$361, MATCH('O5 Details by Class &amp; Accounts'!Y$18, 'E2 Allocators'!$B$15:$W$15, 0),FALSE)*$F47)</f>
        <v>0</v>
      </c>
      <c r="Z47" s="1321">
        <f>IF(ISERROR(VLOOKUP(VLOOKUP($A47, 'E4 TB Allocation Details'!$A$18:$L$214, MATCH("Demand ID", 'E4 TB Allocation Details'!$A$18:$L$18, 0),FALSE), 'E2 Allocators'!$B$15:$W$361, MATCH('O5 Details by Class &amp; Accounts'!Z$18, 'E2 Allocators'!$B$15:$W$15, 0),FALSE)*$F47), 0, VLOOKUP(VLOOKUP($A47, 'E4 TB Allocation Details'!$A$18:$L$214, MATCH("Demand ID", 'E4 TB Allocation Details'!$A$18:$L$18, 0),FALSE), 'E2 Allocators'!$B$15:$W$361, MATCH('O5 Details by Class &amp; Accounts'!Z$18, 'E2 Allocators'!$B$15:$W$15, 0),FALSE)*$F47)</f>
        <v>0</v>
      </c>
      <c r="AA47" s="1321">
        <f>IF(ISERROR(VLOOKUP(VLOOKUP($A47, 'E4 TB Allocation Details'!$A$18:$L$214, MATCH("Demand ID", 'E4 TB Allocation Details'!$A$18:$L$18, 0),FALSE), 'E2 Allocators'!$B$15:$W$361, MATCH('O5 Details by Class &amp; Accounts'!AA$18, 'E2 Allocators'!$B$15:$W$15, 0),FALSE)*$F47), 0, VLOOKUP(VLOOKUP($A47, 'E4 TB Allocation Details'!$A$18:$L$214, MATCH("Demand ID", 'E4 TB Allocation Details'!$A$18:$L$18, 0),FALSE), 'E2 Allocators'!$B$15:$W$361, MATCH('O5 Details by Class &amp; Accounts'!AA$18, 'E2 Allocators'!$B$15:$W$15, 0),FALSE)*$F47)</f>
        <v>0</v>
      </c>
      <c r="AB47" s="1321">
        <f>IF(ISERROR(VLOOKUP(VLOOKUP($A47, 'E4 TB Allocation Details'!$A$18:$L$214, MATCH("Demand ID", 'E4 TB Allocation Details'!$A$18:$L$18, 0),FALSE), 'E2 Allocators'!$B$15:$W$361, MATCH('O5 Details by Class &amp; Accounts'!AB$18, 'E2 Allocators'!$B$15:$W$15, 0),FALSE)*$F47), 0, VLOOKUP(VLOOKUP($A47, 'E4 TB Allocation Details'!$A$18:$L$214, MATCH("Demand ID", 'E4 TB Allocation Details'!$A$18:$L$18, 0),FALSE), 'E2 Allocators'!$B$15:$W$361, MATCH('O5 Details by Class &amp; Accounts'!AB$18, 'E2 Allocators'!$B$15:$W$15, 0),FALSE)*$F47)</f>
        <v>0</v>
      </c>
      <c r="AC47" s="1321">
        <f t="shared" si="1"/>
        <v>941239.53</v>
      </c>
      <c r="AD47" s="1321">
        <f>IF(ISERROR(VLOOKUP(VLOOKUP($A47, 'E4 TB Allocation Details'!$A$18:$L$214, MATCH("Customer ID", 'E4 TB Allocation Details'!$A$18:$L$18, 0),FALSE), 'E2 Allocators'!$B$15:$W$361, MATCH('O5 Details by Class &amp; Accounts'!AD$18, 'E2 Allocators'!$B$15:$W$15, 0),FALSE)*$G47), 0, VLOOKUP(VLOOKUP($A47, 'E4 TB Allocation Details'!$A$18:$L$214, MATCH("Customer ID", 'E4 TB Allocation Details'!$A$18:$L$18, 0),FALSE), 'E2 Allocators'!$B$15:$W$361, MATCH('O5 Details by Class &amp; Accounts'!AD$18, 'E2 Allocators'!$B$15:$W$15, 0),FALSE)*$G47)</f>
        <v>523573.93756023335</v>
      </c>
      <c r="AE47" s="1321">
        <f>IF(ISERROR(VLOOKUP(VLOOKUP($A47, 'E4 TB Allocation Details'!$A$18:$L$214, MATCH("Customer ID", 'E4 TB Allocation Details'!$A$18:$L$18, 0),FALSE), 'E2 Allocators'!$B$15:$W$361, MATCH('O5 Details by Class &amp; Accounts'!AE$18, 'E2 Allocators'!$B$15:$W$15, 0),FALSE)*$G47), 0, VLOOKUP(VLOOKUP($A47, 'E4 TB Allocation Details'!$A$18:$L$214, MATCH("Customer ID", 'E4 TB Allocation Details'!$A$18:$L$18, 0),FALSE), 'E2 Allocators'!$B$15:$W$361, MATCH('O5 Details by Class &amp; Accounts'!AE$18, 'E2 Allocators'!$B$15:$W$15, 0),FALSE)*$G47)</f>
        <v>64452.11085467918</v>
      </c>
      <c r="AF47" s="1321">
        <f>IF(ISERROR(VLOOKUP(VLOOKUP($A47, 'E4 TB Allocation Details'!$A$18:$L$214, MATCH("Customer ID", 'E4 TB Allocation Details'!$A$18:$L$18, 0),FALSE), 'E2 Allocators'!$B$15:$W$361, MATCH('O5 Details by Class &amp; Accounts'!AF$18, 'E2 Allocators'!$B$15:$W$15, 0),FALSE)*$G47), 0, VLOOKUP(VLOOKUP($A47, 'E4 TB Allocation Details'!$A$18:$L$214, MATCH("Customer ID", 'E4 TB Allocation Details'!$A$18:$L$18, 0),FALSE), 'E2 Allocators'!$B$15:$W$361, MATCH('O5 Details by Class &amp; Accounts'!AF$18, 'E2 Allocators'!$B$15:$W$15, 0),FALSE)*$G47)</f>
        <v>7479.6276794319047</v>
      </c>
      <c r="AG47" s="1321">
        <f>IF(ISERROR(VLOOKUP(VLOOKUP($A47, 'E4 TB Allocation Details'!$A$18:$L$214, MATCH("Customer ID", 'E4 TB Allocation Details'!$A$18:$L$18, 0),FALSE), 'E2 Allocators'!$B$15:$W$361, MATCH('O5 Details by Class &amp; Accounts'!AG$18, 'E2 Allocators'!$B$15:$W$15, 0),FALSE)*$G47), 0, VLOOKUP(VLOOKUP($A47, 'E4 TB Allocation Details'!$A$18:$L$214, MATCH("Customer ID", 'E4 TB Allocation Details'!$A$18:$L$18, 0),FALSE), 'E2 Allocators'!$B$15:$W$361, MATCH('O5 Details by Class &amp; Accounts'!AG$18, 'E2 Allocators'!$B$15:$W$15, 0),FALSE)*$G47)</f>
        <v>0</v>
      </c>
      <c r="AH47" s="1321">
        <f>IF(ISERROR(VLOOKUP(VLOOKUP($A47, 'E4 TB Allocation Details'!$A$18:$L$214, MATCH("Customer ID", 'E4 TB Allocation Details'!$A$18:$L$18, 0),FALSE), 'E2 Allocators'!$B$15:$W$361, MATCH('O5 Details by Class &amp; Accounts'!AH$18, 'E2 Allocators'!$B$15:$W$15, 0),FALSE)*$G47), 0, VLOOKUP(VLOOKUP($A47, 'E4 TB Allocation Details'!$A$18:$L$214, MATCH("Customer ID", 'E4 TB Allocation Details'!$A$18:$L$18, 0),FALSE), 'E2 Allocators'!$B$15:$W$361, MATCH('O5 Details by Class &amp; Accounts'!AH$18, 'E2 Allocators'!$B$15:$W$15, 0),FALSE)*$G47)</f>
        <v>0</v>
      </c>
      <c r="AI47" s="1321">
        <f>IF(ISERROR(VLOOKUP(VLOOKUP($A47, 'E4 TB Allocation Details'!$A$18:$L$214, MATCH("Customer ID", 'E4 TB Allocation Details'!$A$18:$L$18, 0),FALSE), 'E2 Allocators'!$B$15:$W$361, MATCH('O5 Details by Class &amp; Accounts'!AI$18, 'E2 Allocators'!$B$15:$W$15, 0),FALSE)*$G47), 0, VLOOKUP(VLOOKUP($A47, 'E4 TB Allocation Details'!$A$18:$L$214, MATCH("Customer ID", 'E4 TB Allocation Details'!$A$18:$L$18, 0),FALSE), 'E2 Allocators'!$B$15:$W$361, MATCH('O5 Details by Class &amp; Accounts'!AI$18, 'E2 Allocators'!$B$15:$W$15, 0),FALSE)*$G47)</f>
        <v>0</v>
      </c>
      <c r="AJ47" s="1321">
        <f>IF(ISERROR(VLOOKUP(VLOOKUP($A47, 'E4 TB Allocation Details'!$A$18:$L$214, MATCH("Customer ID", 'E4 TB Allocation Details'!$A$18:$L$18, 0),FALSE), 'E2 Allocators'!$B$15:$W$361, MATCH('O5 Details by Class &amp; Accounts'!AJ$18, 'E2 Allocators'!$B$15:$W$15, 0),FALSE)*$G47), 0, VLOOKUP(VLOOKUP($A47, 'E4 TB Allocation Details'!$A$18:$L$214, MATCH("Customer ID", 'E4 TB Allocation Details'!$A$18:$L$18, 0),FALSE), 'E2 Allocators'!$B$15:$W$361, MATCH('O5 Details by Class &amp; Accounts'!AJ$18, 'E2 Allocators'!$B$15:$W$15, 0),FALSE)*$G47)</f>
        <v>31032.497818919604</v>
      </c>
      <c r="AK47" s="1321">
        <f>IF(ISERROR(VLOOKUP(VLOOKUP($A47, 'E4 TB Allocation Details'!$A$18:$L$214, MATCH("Customer ID", 'E4 TB Allocation Details'!$A$18:$L$18, 0),FALSE), 'E2 Allocators'!$B$15:$W$361, MATCH('O5 Details by Class &amp; Accounts'!AK$18, 'E2 Allocators'!$B$15:$W$15, 0),FALSE)*$G47), 0, VLOOKUP(VLOOKUP($A47, 'E4 TB Allocation Details'!$A$18:$L$214, MATCH("Customer ID", 'E4 TB Allocation Details'!$A$18:$L$18, 0),FALSE), 'E2 Allocators'!$B$15:$W$361, MATCH('O5 Details by Class &amp; Accounts'!AK$18, 'E2 Allocators'!$B$15:$W$15, 0),FALSE)*$G47)</f>
        <v>0</v>
      </c>
      <c r="AL47" s="1321">
        <f>IF(ISERROR(VLOOKUP(VLOOKUP($A47, 'E4 TB Allocation Details'!$A$18:$L$214, MATCH("Customer ID", 'E4 TB Allocation Details'!$A$18:$L$18, 0),FALSE), 'E2 Allocators'!$B$15:$W$361, MATCH('O5 Details by Class &amp; Accounts'!AL$18, 'E2 Allocators'!$B$15:$W$15, 0),FALSE)*$G47), 0, VLOOKUP(VLOOKUP($A47, 'E4 TB Allocation Details'!$A$18:$L$214, MATCH("Customer ID", 'E4 TB Allocation Details'!$A$18:$L$18, 0),FALSE), 'E2 Allocators'!$B$15:$W$361, MATCH('O5 Details by Class &amp; Accounts'!AL$18, 'E2 Allocators'!$B$15:$W$15, 0),FALSE)*$G47)</f>
        <v>954.84608673598791</v>
      </c>
      <c r="AM47" s="1321">
        <f>IF(ISERROR(VLOOKUP(VLOOKUP($A47, 'E4 TB Allocation Details'!$A$18:$L$214, MATCH("Customer ID", 'E4 TB Allocation Details'!$A$18:$L$18, 0),FALSE), 'E2 Allocators'!$B$15:$W$361, MATCH('O5 Details by Class &amp; Accounts'!AM$18, 'E2 Allocators'!$B$15:$W$15, 0),FALSE)*$G47), 0, VLOOKUP(VLOOKUP($A47, 'E4 TB Allocation Details'!$A$18:$L$214, MATCH("Customer ID", 'E4 TB Allocation Details'!$A$18:$L$18, 0),FALSE), 'E2 Allocators'!$B$15:$W$361, MATCH('O5 Details by Class &amp; Accounts'!AM$18, 'E2 Allocators'!$B$15:$W$15, 0),FALSE)*$G47)</f>
        <v>0</v>
      </c>
      <c r="AN47" s="1321">
        <f>IF(ISERROR(VLOOKUP(VLOOKUP($A47, 'E4 TB Allocation Details'!$A$18:$L$214, MATCH("Customer ID", 'E4 TB Allocation Details'!$A$18:$L$18, 0),FALSE), 'E2 Allocators'!$B$15:$W$361, MATCH('O5 Details by Class &amp; Accounts'!AN$18, 'E2 Allocators'!$B$15:$W$15, 0),FALSE)*$G47), 0, VLOOKUP(VLOOKUP($A47, 'E4 TB Allocation Details'!$A$18:$L$214, MATCH("Customer ID", 'E4 TB Allocation Details'!$A$18:$L$18, 0),FALSE), 'E2 Allocators'!$B$15:$W$361, MATCH('O5 Details by Class &amp; Accounts'!AN$18, 'E2 Allocators'!$B$15:$W$15, 0),FALSE)*$G47)</f>
        <v>0</v>
      </c>
      <c r="AO47" s="1321">
        <f>IF(ISERROR(VLOOKUP(VLOOKUP($A47, 'E4 TB Allocation Details'!$A$18:$L$214, MATCH("Customer ID", 'E4 TB Allocation Details'!$A$18:$L$18, 0),FALSE), 'E2 Allocators'!$B$15:$W$361, MATCH('O5 Details by Class &amp; Accounts'!AO$18, 'E2 Allocators'!$B$15:$W$15, 0),FALSE)*$G47), 0, VLOOKUP(VLOOKUP($A47, 'E4 TB Allocation Details'!$A$18:$L$214, MATCH("Customer ID", 'E4 TB Allocation Details'!$A$18:$L$18, 0),FALSE), 'E2 Allocators'!$B$15:$W$361, MATCH('O5 Details by Class &amp; Accounts'!AO$18, 'E2 Allocators'!$B$15:$W$15, 0),FALSE)*$G47)</f>
        <v>0</v>
      </c>
      <c r="AP47" s="1321">
        <f>IF(ISERROR(VLOOKUP(VLOOKUP($A47, 'E4 TB Allocation Details'!$A$18:$L$214, MATCH("Customer ID", 'E4 TB Allocation Details'!$A$18:$L$18, 0),FALSE), 'E2 Allocators'!$B$15:$W$361, MATCH('O5 Details by Class &amp; Accounts'!AP$18, 'E2 Allocators'!$B$15:$W$15, 0),FALSE)*$G47), 0, VLOOKUP(VLOOKUP($A47, 'E4 TB Allocation Details'!$A$18:$L$214, MATCH("Customer ID", 'E4 TB Allocation Details'!$A$18:$L$18, 0),FALSE), 'E2 Allocators'!$B$15:$W$361, MATCH('O5 Details by Class &amp; Accounts'!AP$18, 'E2 Allocators'!$B$15:$W$15, 0),FALSE)*$G47)</f>
        <v>0</v>
      </c>
      <c r="AQ47" s="1321">
        <f>IF(ISERROR(VLOOKUP(VLOOKUP($A47, 'E4 TB Allocation Details'!$A$18:$L$214, MATCH("Customer ID", 'E4 TB Allocation Details'!$A$18:$L$18, 0),FALSE), 'E2 Allocators'!$B$15:$W$361, MATCH('O5 Details by Class &amp; Accounts'!AQ$18, 'E2 Allocators'!$B$15:$W$15, 0),FALSE)*$G47), 0, VLOOKUP(VLOOKUP($A47, 'E4 TB Allocation Details'!$A$18:$L$214, MATCH("Customer ID", 'E4 TB Allocation Details'!$A$18:$L$18, 0),FALSE), 'E2 Allocators'!$B$15:$W$361, MATCH('O5 Details by Class &amp; Accounts'!AQ$18, 'E2 Allocators'!$B$15:$W$15, 0),FALSE)*$G47)</f>
        <v>0</v>
      </c>
      <c r="AR47" s="1321">
        <f>IF(ISERROR(VLOOKUP(VLOOKUP($A47, 'E4 TB Allocation Details'!$A$18:$L$214, MATCH("Customer ID", 'E4 TB Allocation Details'!$A$18:$L$18, 0),FALSE), 'E2 Allocators'!$B$15:$W$361, MATCH('O5 Details by Class &amp; Accounts'!AR$18, 'E2 Allocators'!$B$15:$W$15, 0),FALSE)*$G47), 0, VLOOKUP(VLOOKUP($A47, 'E4 TB Allocation Details'!$A$18:$L$214, MATCH("Customer ID", 'E4 TB Allocation Details'!$A$18:$L$18, 0),FALSE), 'E2 Allocators'!$B$15:$W$361, MATCH('O5 Details by Class &amp; Accounts'!AR$18, 'E2 Allocators'!$B$15:$W$15, 0),FALSE)*$G47)</f>
        <v>0</v>
      </c>
      <c r="AS47" s="1321">
        <f>IF(ISERROR(VLOOKUP(VLOOKUP($A47, 'E4 TB Allocation Details'!$A$18:$L$214, MATCH("Customer ID", 'E4 TB Allocation Details'!$A$18:$L$18, 0),FALSE), 'E2 Allocators'!$B$15:$W$361, MATCH('O5 Details by Class &amp; Accounts'!AS$18, 'E2 Allocators'!$B$15:$W$15, 0),FALSE)*$G47), 0, VLOOKUP(VLOOKUP($A47, 'E4 TB Allocation Details'!$A$18:$L$214, MATCH("Customer ID", 'E4 TB Allocation Details'!$A$18:$L$18, 0),FALSE), 'E2 Allocators'!$B$15:$W$361, MATCH('O5 Details by Class &amp; Accounts'!AS$18, 'E2 Allocators'!$B$15:$W$15, 0),FALSE)*$G47)</f>
        <v>0</v>
      </c>
      <c r="AT47" s="1321">
        <f>IF(ISERROR(VLOOKUP(VLOOKUP($A47, 'E4 TB Allocation Details'!$A$18:$L$214, MATCH("Customer ID", 'E4 TB Allocation Details'!$A$18:$L$18, 0),FALSE), 'E2 Allocators'!$B$15:$W$361, MATCH('O5 Details by Class &amp; Accounts'!AT$18, 'E2 Allocators'!$B$15:$W$15, 0),FALSE)*$G47), 0, VLOOKUP(VLOOKUP($A47, 'E4 TB Allocation Details'!$A$18:$L$214, MATCH("Customer ID", 'E4 TB Allocation Details'!$A$18:$L$18, 0),FALSE), 'E2 Allocators'!$B$15:$W$361, MATCH('O5 Details by Class &amp; Accounts'!AT$18, 'E2 Allocators'!$B$15:$W$15, 0),FALSE)*$G47)</f>
        <v>0</v>
      </c>
      <c r="AU47" s="1321">
        <f>IF(ISERROR(VLOOKUP(VLOOKUP($A47, 'E4 TB Allocation Details'!$A$18:$L$214, MATCH("Customer ID", 'E4 TB Allocation Details'!$A$18:$L$18, 0),FALSE), 'E2 Allocators'!$B$15:$W$361, MATCH('O5 Details by Class &amp; Accounts'!AU$18, 'E2 Allocators'!$B$15:$W$15, 0),FALSE)*$G47), 0, VLOOKUP(VLOOKUP($A47, 'E4 TB Allocation Details'!$A$18:$L$214, MATCH("Customer ID", 'E4 TB Allocation Details'!$A$18:$L$18, 0),FALSE), 'E2 Allocators'!$B$15:$W$361, MATCH('O5 Details by Class &amp; Accounts'!AU$18, 'E2 Allocators'!$B$15:$W$15, 0),FALSE)*$G47)</f>
        <v>0</v>
      </c>
      <c r="AV47" s="1321">
        <f>IF(ISERROR(VLOOKUP(VLOOKUP($A47, 'E4 TB Allocation Details'!$A$18:$L$214, MATCH("Customer ID", 'E4 TB Allocation Details'!$A$18:$L$18, 0),FALSE), 'E2 Allocators'!$B$15:$W$361, MATCH('O5 Details by Class &amp; Accounts'!AV$18, 'E2 Allocators'!$B$15:$W$15, 0),FALSE)*$G47), 0, VLOOKUP(VLOOKUP($A47, 'E4 TB Allocation Details'!$A$18:$L$214, MATCH("Customer ID", 'E4 TB Allocation Details'!$A$18:$L$18, 0),FALSE), 'E2 Allocators'!$B$15:$W$361, MATCH('O5 Details by Class &amp; Accounts'!AV$18, 'E2 Allocators'!$B$15:$W$15, 0),FALSE)*$G47)</f>
        <v>0</v>
      </c>
      <c r="AW47" s="1321">
        <f>IF(ISERROR(VLOOKUP(VLOOKUP($A47, 'E4 TB Allocation Details'!$A$18:$L$214, MATCH("Customer ID", 'E4 TB Allocation Details'!$A$18:$L$18, 0),FALSE), 'E2 Allocators'!$B$15:$W$361, MATCH('O5 Details by Class &amp; Accounts'!AW$18, 'E2 Allocators'!$B$15:$W$15, 0),FALSE)*$G47), 0, VLOOKUP(VLOOKUP($A47, 'E4 TB Allocation Details'!$A$18:$L$214, MATCH("Customer ID", 'E4 TB Allocation Details'!$A$18:$L$18, 0),FALSE), 'E2 Allocators'!$B$15:$W$361, MATCH('O5 Details by Class &amp; Accounts'!AW$18, 'E2 Allocators'!$B$15:$W$15, 0),FALSE)*$G47)</f>
        <v>0</v>
      </c>
      <c r="AX47" s="1321">
        <f t="shared" si="2"/>
        <v>627493.02</v>
      </c>
      <c r="AY47" s="1321">
        <f>IF(ISERROR(VLOOKUP(VLOOKUP($A47, 'E4 TB Allocation Details'!$A$18:$L$214, MATCH("Misc ID", 'E4 TB Allocation Details'!$A$18:$L$18, 0),FALSE), 'E2 Allocators'!$B$15:$W$361, MATCH('O5 Details by Class &amp; Accounts'!AY$18, 'E2 Allocators'!$B$15:$W$15, 0),FALSE)*$E47), 0, VLOOKUP(VLOOKUP($A47, 'E4 TB Allocation Details'!$A$18:$L$214, MATCH("Misc ID", 'E4 TB Allocation Details'!$A$18:$L$18, 0),FALSE), 'E2 Allocators'!$B$15:$W$361, MATCH('O5 Details by Class &amp; Accounts'!AY$18, 'E2 Allocators'!$B$15:$W$15, 0),FALSE)*$E47)</f>
        <v>0</v>
      </c>
      <c r="AZ47" s="1321">
        <f>IF(ISERROR(VLOOKUP(VLOOKUP($A47, 'E4 TB Allocation Details'!$A$18:$L$214, MATCH("Misc ID", 'E4 TB Allocation Details'!$A$18:$L$18, 0),FALSE), 'E2 Allocators'!$B$15:$W$361, MATCH('O5 Details by Class &amp; Accounts'!AZ$18, 'E2 Allocators'!$B$15:$W$15, 0),FALSE)*$E47), 0, VLOOKUP(VLOOKUP($A47, 'E4 TB Allocation Details'!$A$18:$L$214, MATCH("Misc ID", 'E4 TB Allocation Details'!$A$18:$L$18, 0),FALSE), 'E2 Allocators'!$B$15:$W$361, MATCH('O5 Details by Class &amp; Accounts'!AZ$18, 'E2 Allocators'!$B$15:$W$15, 0),FALSE)*$E47)</f>
        <v>0</v>
      </c>
      <c r="BA47" s="1321">
        <f>IF(ISERROR(VLOOKUP(VLOOKUP($A47, 'E4 TB Allocation Details'!$A$18:$L$214, MATCH("Misc ID", 'E4 TB Allocation Details'!$A$18:$L$18, 0),FALSE), 'E2 Allocators'!$B$15:$W$361, MATCH('O5 Details by Class &amp; Accounts'!BA$18, 'E2 Allocators'!$B$15:$W$15, 0),FALSE)*$E47), 0, VLOOKUP(VLOOKUP($A47, 'E4 TB Allocation Details'!$A$18:$L$214, MATCH("Misc ID", 'E4 TB Allocation Details'!$A$18:$L$18, 0),FALSE), 'E2 Allocators'!$B$15:$W$361, MATCH('O5 Details by Class &amp; Accounts'!BA$18, 'E2 Allocators'!$B$15:$W$15, 0),FALSE)*$E47)</f>
        <v>0</v>
      </c>
      <c r="BB47" s="1321">
        <f>IF(ISERROR(VLOOKUP(VLOOKUP($A47, 'E4 TB Allocation Details'!$A$18:$L$214, MATCH("Misc ID", 'E4 TB Allocation Details'!$A$18:$L$18, 0),FALSE), 'E2 Allocators'!$B$15:$W$361, MATCH('O5 Details by Class &amp; Accounts'!BB$18, 'E2 Allocators'!$B$15:$W$15, 0),FALSE)*$E47), 0, VLOOKUP(VLOOKUP($A47, 'E4 TB Allocation Details'!$A$18:$L$214, MATCH("Misc ID", 'E4 TB Allocation Details'!$A$18:$L$18, 0),FALSE), 'E2 Allocators'!$B$15:$W$361, MATCH('O5 Details by Class &amp; Accounts'!BB$18, 'E2 Allocators'!$B$15:$W$15, 0),FALSE)*$E47)</f>
        <v>0</v>
      </c>
      <c r="BC47" s="1321">
        <f>IF(ISERROR(VLOOKUP(VLOOKUP($A47, 'E4 TB Allocation Details'!$A$18:$L$214, MATCH("Misc ID", 'E4 TB Allocation Details'!$A$18:$L$18, 0),FALSE), 'E2 Allocators'!$B$15:$W$361, MATCH('O5 Details by Class &amp; Accounts'!BC$18, 'E2 Allocators'!$B$15:$W$15, 0),FALSE)*$E47), 0, VLOOKUP(VLOOKUP($A47, 'E4 TB Allocation Details'!$A$18:$L$214, MATCH("Misc ID", 'E4 TB Allocation Details'!$A$18:$L$18, 0),FALSE), 'E2 Allocators'!$B$15:$W$361, MATCH('O5 Details by Class &amp; Accounts'!BC$18, 'E2 Allocators'!$B$15:$W$15, 0),FALSE)*$E47)</f>
        <v>0</v>
      </c>
      <c r="BD47" s="1321">
        <f>IF(ISERROR(VLOOKUP(VLOOKUP($A47, 'E4 TB Allocation Details'!$A$18:$L$214, MATCH("Misc ID", 'E4 TB Allocation Details'!$A$18:$L$18, 0),FALSE), 'E2 Allocators'!$B$15:$W$361, MATCH('O5 Details by Class &amp; Accounts'!BD$18, 'E2 Allocators'!$B$15:$W$15, 0),FALSE)*$E47), 0, VLOOKUP(VLOOKUP($A47, 'E4 TB Allocation Details'!$A$18:$L$214, MATCH("Misc ID", 'E4 TB Allocation Details'!$A$18:$L$18, 0),FALSE), 'E2 Allocators'!$B$15:$W$361, MATCH('O5 Details by Class &amp; Accounts'!BD$18, 'E2 Allocators'!$B$15:$W$15, 0),FALSE)*$E47)</f>
        <v>0</v>
      </c>
      <c r="BE47" s="1321">
        <f>IF(ISERROR(VLOOKUP(VLOOKUP($A47, 'E4 TB Allocation Details'!$A$18:$L$214, MATCH("Misc ID", 'E4 TB Allocation Details'!$A$18:$L$18, 0),FALSE), 'E2 Allocators'!$B$15:$W$361, MATCH('O5 Details by Class &amp; Accounts'!BE$18, 'E2 Allocators'!$B$15:$W$15, 0),FALSE)*$E47), 0, VLOOKUP(VLOOKUP($A47, 'E4 TB Allocation Details'!$A$18:$L$214, MATCH("Misc ID", 'E4 TB Allocation Details'!$A$18:$L$18, 0),FALSE), 'E2 Allocators'!$B$15:$W$361, MATCH('O5 Details by Class &amp; Accounts'!BE$18, 'E2 Allocators'!$B$15:$W$15, 0),FALSE)*$E47)</f>
        <v>0</v>
      </c>
      <c r="BF47" s="1321">
        <f>IF(ISERROR(VLOOKUP(VLOOKUP($A47, 'E4 TB Allocation Details'!$A$18:$L$214, MATCH("Misc ID", 'E4 TB Allocation Details'!$A$18:$L$18, 0),FALSE), 'E2 Allocators'!$B$15:$W$361, MATCH('O5 Details by Class &amp; Accounts'!BF$18, 'E2 Allocators'!$B$15:$W$15, 0),FALSE)*$E47), 0, VLOOKUP(VLOOKUP($A47, 'E4 TB Allocation Details'!$A$18:$L$214, MATCH("Misc ID", 'E4 TB Allocation Details'!$A$18:$L$18, 0),FALSE), 'E2 Allocators'!$B$15:$W$361, MATCH('O5 Details by Class &amp; Accounts'!BF$18, 'E2 Allocators'!$B$15:$W$15, 0),FALSE)*$E47)</f>
        <v>0</v>
      </c>
      <c r="BG47" s="1321">
        <f>IF(ISERROR(VLOOKUP(VLOOKUP($A47, 'E4 TB Allocation Details'!$A$18:$L$214, MATCH("Misc ID", 'E4 TB Allocation Details'!$A$18:$L$18, 0),FALSE), 'E2 Allocators'!$B$15:$W$361, MATCH('O5 Details by Class &amp; Accounts'!BG$18, 'E2 Allocators'!$B$15:$W$15, 0),FALSE)*$E47), 0, VLOOKUP(VLOOKUP($A47, 'E4 TB Allocation Details'!$A$18:$L$214, MATCH("Misc ID", 'E4 TB Allocation Details'!$A$18:$L$18, 0),FALSE), 'E2 Allocators'!$B$15:$W$361, MATCH('O5 Details by Class &amp; Accounts'!BG$18, 'E2 Allocators'!$B$15:$W$15, 0),FALSE)*$E47)</f>
        <v>0</v>
      </c>
      <c r="BH47" s="1321">
        <f>IF(ISERROR(VLOOKUP(VLOOKUP($A47, 'E4 TB Allocation Details'!$A$18:$L$214, MATCH("Misc ID", 'E4 TB Allocation Details'!$A$18:$L$18, 0),FALSE), 'E2 Allocators'!$B$15:$W$361, MATCH('O5 Details by Class &amp; Accounts'!BH$18, 'E2 Allocators'!$B$15:$W$15, 0),FALSE)*$E47), 0, VLOOKUP(VLOOKUP($A47, 'E4 TB Allocation Details'!$A$18:$L$214, MATCH("Misc ID", 'E4 TB Allocation Details'!$A$18:$L$18, 0),FALSE), 'E2 Allocators'!$B$15:$W$361, MATCH('O5 Details by Class &amp; Accounts'!BH$18, 'E2 Allocators'!$B$15:$W$15, 0),FALSE)*$E47)</f>
        <v>0</v>
      </c>
      <c r="BI47" s="1321">
        <f>IF(ISERROR(VLOOKUP(VLOOKUP($A47, 'E4 TB Allocation Details'!$A$18:$L$214, MATCH("Misc ID", 'E4 TB Allocation Details'!$A$18:$L$18, 0),FALSE), 'E2 Allocators'!$B$15:$W$361, MATCH('O5 Details by Class &amp; Accounts'!BI$18, 'E2 Allocators'!$B$15:$W$15, 0),FALSE)*$E47), 0, VLOOKUP(VLOOKUP($A47, 'E4 TB Allocation Details'!$A$18:$L$214, MATCH("Misc ID", 'E4 TB Allocation Details'!$A$18:$L$18, 0),FALSE), 'E2 Allocators'!$B$15:$W$361, MATCH('O5 Details by Class &amp; Accounts'!BI$18, 'E2 Allocators'!$B$15:$W$15, 0),FALSE)*$E47)</f>
        <v>0</v>
      </c>
      <c r="BJ47" s="1321">
        <f>IF(ISERROR(VLOOKUP(VLOOKUP($A47, 'E4 TB Allocation Details'!$A$18:$L$214, MATCH("Misc ID", 'E4 TB Allocation Details'!$A$18:$L$18, 0),FALSE), 'E2 Allocators'!$B$15:$W$361, MATCH('O5 Details by Class &amp; Accounts'!BJ$18, 'E2 Allocators'!$B$15:$W$15, 0),FALSE)*$E47), 0, VLOOKUP(VLOOKUP($A47, 'E4 TB Allocation Details'!$A$18:$L$214, MATCH("Misc ID", 'E4 TB Allocation Details'!$A$18:$L$18, 0),FALSE), 'E2 Allocators'!$B$15:$W$361, MATCH('O5 Details by Class &amp; Accounts'!BJ$18, 'E2 Allocators'!$B$15:$W$15, 0),FALSE)*$E47)</f>
        <v>0</v>
      </c>
      <c r="BK47" s="1321">
        <f>IF(ISERROR(VLOOKUP(VLOOKUP($A47, 'E4 TB Allocation Details'!$A$18:$L$214, MATCH("Misc ID", 'E4 TB Allocation Details'!$A$18:$L$18, 0),FALSE), 'E2 Allocators'!$B$15:$W$361, MATCH('O5 Details by Class &amp; Accounts'!BK$18, 'E2 Allocators'!$B$15:$W$15, 0),FALSE)*$E47), 0, VLOOKUP(VLOOKUP($A47, 'E4 TB Allocation Details'!$A$18:$L$214, MATCH("Misc ID", 'E4 TB Allocation Details'!$A$18:$L$18, 0),FALSE), 'E2 Allocators'!$B$15:$W$361, MATCH('O5 Details by Class &amp; Accounts'!BK$18, 'E2 Allocators'!$B$15:$W$15, 0),FALSE)*$E47)</f>
        <v>0</v>
      </c>
      <c r="BL47" s="1321">
        <f>IF(ISERROR(VLOOKUP(VLOOKUP($A47, 'E4 TB Allocation Details'!$A$18:$L$214, MATCH("Misc ID", 'E4 TB Allocation Details'!$A$18:$L$18, 0),FALSE), 'E2 Allocators'!$B$15:$W$361, MATCH('O5 Details by Class &amp; Accounts'!BL$18, 'E2 Allocators'!$B$15:$W$15, 0),FALSE)*$E47), 0, VLOOKUP(VLOOKUP($A47, 'E4 TB Allocation Details'!$A$18:$L$214, MATCH("Misc ID", 'E4 TB Allocation Details'!$A$18:$L$18, 0),FALSE), 'E2 Allocators'!$B$15:$W$361, MATCH('O5 Details by Class &amp; Accounts'!BL$18, 'E2 Allocators'!$B$15:$W$15, 0),FALSE)*$E47)</f>
        <v>0</v>
      </c>
      <c r="BM47" s="1321">
        <f>IF(ISERROR(VLOOKUP(VLOOKUP($A47, 'E4 TB Allocation Details'!$A$18:$L$214, MATCH("Misc ID", 'E4 TB Allocation Details'!$A$18:$L$18, 0),FALSE), 'E2 Allocators'!$B$15:$W$361, MATCH('O5 Details by Class &amp; Accounts'!BM$18, 'E2 Allocators'!$B$15:$W$15, 0),FALSE)*$E47), 0, VLOOKUP(VLOOKUP($A47, 'E4 TB Allocation Details'!$A$18:$L$214, MATCH("Misc ID", 'E4 TB Allocation Details'!$A$18:$L$18, 0),FALSE), 'E2 Allocators'!$B$15:$W$361, MATCH('O5 Details by Class &amp; Accounts'!BM$18, 'E2 Allocators'!$B$15:$W$15, 0),FALSE)*$E47)</f>
        <v>0</v>
      </c>
      <c r="BN47" s="1321">
        <f>IF(ISERROR(VLOOKUP(VLOOKUP($A47, 'E4 TB Allocation Details'!$A$18:$L$214, MATCH("Misc ID", 'E4 TB Allocation Details'!$A$18:$L$18, 0),FALSE), 'E2 Allocators'!$B$15:$W$361, MATCH('O5 Details by Class &amp; Accounts'!BN$18, 'E2 Allocators'!$B$15:$W$15, 0),FALSE)*$E47), 0, VLOOKUP(VLOOKUP($A47, 'E4 TB Allocation Details'!$A$18:$L$214, MATCH("Misc ID", 'E4 TB Allocation Details'!$A$18:$L$18, 0),FALSE), 'E2 Allocators'!$B$15:$W$361, MATCH('O5 Details by Class &amp; Accounts'!BN$18, 'E2 Allocators'!$B$15:$W$15, 0),FALSE)*$E47)</f>
        <v>0</v>
      </c>
      <c r="BO47" s="1321">
        <f>IF(ISERROR(VLOOKUP(VLOOKUP($A47, 'E4 TB Allocation Details'!$A$18:$L$214, MATCH("Misc ID", 'E4 TB Allocation Details'!$A$18:$L$18, 0),FALSE), 'E2 Allocators'!$B$15:$W$361, MATCH('O5 Details by Class &amp; Accounts'!BO$18, 'E2 Allocators'!$B$15:$W$15, 0),FALSE)*$E47), 0, VLOOKUP(VLOOKUP($A47, 'E4 TB Allocation Details'!$A$18:$L$214, MATCH("Misc ID", 'E4 TB Allocation Details'!$A$18:$L$18, 0),FALSE), 'E2 Allocators'!$B$15:$W$361, MATCH('O5 Details by Class &amp; Accounts'!BO$18, 'E2 Allocators'!$B$15:$W$15, 0),FALSE)*$E47)</f>
        <v>0</v>
      </c>
      <c r="BP47" s="1321">
        <f>IF(ISERROR(VLOOKUP(VLOOKUP($A47, 'E4 TB Allocation Details'!$A$18:$L$214, MATCH("Misc ID", 'E4 TB Allocation Details'!$A$18:$L$18, 0),FALSE), 'E2 Allocators'!$B$15:$W$361, MATCH('O5 Details by Class &amp; Accounts'!BP$18, 'E2 Allocators'!$B$15:$W$15, 0),FALSE)*$E47), 0, VLOOKUP(VLOOKUP($A47, 'E4 TB Allocation Details'!$A$18:$L$214, MATCH("Misc ID", 'E4 TB Allocation Details'!$A$18:$L$18, 0),FALSE), 'E2 Allocators'!$B$15:$W$361, MATCH('O5 Details by Class &amp; Accounts'!BP$18, 'E2 Allocators'!$B$15:$W$15, 0),FALSE)*$E47)</f>
        <v>0</v>
      </c>
      <c r="BQ47" s="1321">
        <f>IF(ISERROR(VLOOKUP(VLOOKUP($A47, 'E4 TB Allocation Details'!$A$18:$L$214, MATCH("Misc ID", 'E4 TB Allocation Details'!$A$18:$L$18, 0),FALSE), 'E2 Allocators'!$B$15:$W$361, MATCH('O5 Details by Class &amp; Accounts'!BQ$18, 'E2 Allocators'!$B$15:$W$15, 0),FALSE)*$E47), 0, VLOOKUP(VLOOKUP($A47, 'E4 TB Allocation Details'!$A$18:$L$214, MATCH("Misc ID", 'E4 TB Allocation Details'!$A$18:$L$18, 0),FALSE), 'E2 Allocators'!$B$15:$W$361, MATCH('O5 Details by Class &amp; Accounts'!BQ$18, 'E2 Allocators'!$B$15:$W$15, 0),FALSE)*$E47)</f>
        <v>0</v>
      </c>
      <c r="BR47" s="1321">
        <f>IF(ISERROR(VLOOKUP(VLOOKUP($A47, 'E4 TB Allocation Details'!$A$18:$L$214, MATCH("Misc ID", 'E4 TB Allocation Details'!$A$18:$L$18, 0),FALSE), 'E2 Allocators'!$B$15:$W$361, MATCH('O5 Details by Class &amp; Accounts'!BR$18, 'E2 Allocators'!$B$15:$W$15, 0),FALSE)*$E47), 0, VLOOKUP(VLOOKUP($A47, 'E4 TB Allocation Details'!$A$18:$L$214, MATCH("Misc ID", 'E4 TB Allocation Details'!$A$18:$L$18, 0),FALSE), 'E2 Allocators'!$B$15:$W$361, MATCH('O5 Details by Class &amp; Accounts'!BR$18, 'E2 Allocators'!$B$15:$W$15, 0),FALSE)*$E47)</f>
        <v>0</v>
      </c>
      <c r="BS47" s="1321">
        <f t="shared" si="3"/>
        <v>0</v>
      </c>
      <c r="BT47" s="1321">
        <f>IF(ISERROR(VLOOKUP(VLOOKUP($A47, 'E4 TB Allocation Details'!$A$18:$L$214, MATCH("A &amp; G ID", 'E4 TB Allocation Details'!$A$18:$L$18, 0),FALSE), 'E2 Allocators'!$B$15:$W$361, MATCH('O5 Details by Class &amp; Accounts'!BT$18, 'E2 Allocators'!$B$15:$W$15, 0),FALSE)*$E47), 0, VLOOKUP(VLOOKUP($A47, 'E4 TB Allocation Details'!$A$18:$L$214, MATCH("A &amp; G ID", 'E4 TB Allocation Details'!$A$18:$L$18, 0),FALSE), 'E2 Allocators'!$B$15:$W$361, MATCH('O5 Details by Class &amp; Accounts'!BT$18, 'E2 Allocators'!$B$15:$W$15, 0),FALSE)*$E47)</f>
        <v>0</v>
      </c>
      <c r="BU47" s="1321">
        <f>IF(ISERROR(VLOOKUP(VLOOKUP($A47, 'E4 TB Allocation Details'!$A$18:$L$214, MATCH("A &amp; G ID", 'E4 TB Allocation Details'!$A$18:$L$18, 0),FALSE), 'E2 Allocators'!$B$15:$W$361, MATCH('O5 Details by Class &amp; Accounts'!BU$18, 'E2 Allocators'!$B$15:$W$15, 0),FALSE)*$E47), 0, VLOOKUP(VLOOKUP($A47, 'E4 TB Allocation Details'!$A$18:$L$214, MATCH("A &amp; G ID", 'E4 TB Allocation Details'!$A$18:$L$18, 0),FALSE), 'E2 Allocators'!$B$15:$W$361, MATCH('O5 Details by Class &amp; Accounts'!BU$18, 'E2 Allocators'!$B$15:$W$15, 0),FALSE)*$E47)</f>
        <v>0</v>
      </c>
      <c r="BV47" s="1321">
        <f>IF(ISERROR(VLOOKUP(VLOOKUP($A47, 'E4 TB Allocation Details'!$A$18:$L$214, MATCH("A &amp; G ID", 'E4 TB Allocation Details'!$A$18:$L$18, 0),FALSE), 'E2 Allocators'!$B$15:$W$361, MATCH('O5 Details by Class &amp; Accounts'!BV$18, 'E2 Allocators'!$B$15:$W$15, 0),FALSE)*$E47), 0, VLOOKUP(VLOOKUP($A47, 'E4 TB Allocation Details'!$A$18:$L$214, MATCH("A &amp; G ID", 'E4 TB Allocation Details'!$A$18:$L$18, 0),FALSE), 'E2 Allocators'!$B$15:$W$361, MATCH('O5 Details by Class &amp; Accounts'!BV$18, 'E2 Allocators'!$B$15:$W$15, 0),FALSE)*$E47)</f>
        <v>0</v>
      </c>
      <c r="BW47" s="1321">
        <f>IF(ISERROR(VLOOKUP(VLOOKUP($A47, 'E4 TB Allocation Details'!$A$18:$L$214, MATCH("A &amp; G ID", 'E4 TB Allocation Details'!$A$18:$L$18, 0),FALSE), 'E2 Allocators'!$B$15:$W$361, MATCH('O5 Details by Class &amp; Accounts'!BW$18, 'E2 Allocators'!$B$15:$W$15, 0),FALSE)*$E47), 0, VLOOKUP(VLOOKUP($A47, 'E4 TB Allocation Details'!$A$18:$L$214, MATCH("A &amp; G ID", 'E4 TB Allocation Details'!$A$18:$L$18, 0),FALSE), 'E2 Allocators'!$B$15:$W$361, MATCH('O5 Details by Class &amp; Accounts'!BW$18, 'E2 Allocators'!$B$15:$W$15, 0),FALSE)*$E47)</f>
        <v>0</v>
      </c>
      <c r="BX47" s="1321">
        <f>IF(ISERROR(VLOOKUP(VLOOKUP($A47, 'E4 TB Allocation Details'!$A$18:$L$214, MATCH("A &amp; G ID", 'E4 TB Allocation Details'!$A$18:$L$18, 0),FALSE), 'E2 Allocators'!$B$15:$W$361, MATCH('O5 Details by Class &amp; Accounts'!BX$18, 'E2 Allocators'!$B$15:$W$15, 0),FALSE)*$E47), 0, VLOOKUP(VLOOKUP($A47, 'E4 TB Allocation Details'!$A$18:$L$214, MATCH("A &amp; G ID", 'E4 TB Allocation Details'!$A$18:$L$18, 0),FALSE), 'E2 Allocators'!$B$15:$W$361, MATCH('O5 Details by Class &amp; Accounts'!BX$18, 'E2 Allocators'!$B$15:$W$15, 0),FALSE)*$E47)</f>
        <v>0</v>
      </c>
      <c r="BY47" s="1321">
        <f>IF(ISERROR(VLOOKUP(VLOOKUP($A47, 'E4 TB Allocation Details'!$A$18:$L$214, MATCH("A &amp; G ID", 'E4 TB Allocation Details'!$A$18:$L$18, 0),FALSE), 'E2 Allocators'!$B$15:$W$361, MATCH('O5 Details by Class &amp; Accounts'!BY$18, 'E2 Allocators'!$B$15:$W$15, 0),FALSE)*$E47), 0, VLOOKUP(VLOOKUP($A47, 'E4 TB Allocation Details'!$A$18:$L$214, MATCH("A &amp; G ID", 'E4 TB Allocation Details'!$A$18:$L$18, 0),FALSE), 'E2 Allocators'!$B$15:$W$361, MATCH('O5 Details by Class &amp; Accounts'!BY$18, 'E2 Allocators'!$B$15:$W$15, 0),FALSE)*$E47)</f>
        <v>0</v>
      </c>
      <c r="BZ47" s="1321">
        <f>IF(ISERROR(VLOOKUP(VLOOKUP($A47, 'E4 TB Allocation Details'!$A$18:$L$214, MATCH("A &amp; G ID", 'E4 TB Allocation Details'!$A$18:$L$18, 0),FALSE), 'E2 Allocators'!$B$15:$W$361, MATCH('O5 Details by Class &amp; Accounts'!BZ$18, 'E2 Allocators'!$B$15:$W$15, 0),FALSE)*$E47), 0, VLOOKUP(VLOOKUP($A47, 'E4 TB Allocation Details'!$A$18:$L$214, MATCH("A &amp; G ID", 'E4 TB Allocation Details'!$A$18:$L$18, 0),FALSE), 'E2 Allocators'!$B$15:$W$361, MATCH('O5 Details by Class &amp; Accounts'!BZ$18, 'E2 Allocators'!$B$15:$W$15, 0),FALSE)*$E47)</f>
        <v>0</v>
      </c>
      <c r="CA47" s="1321">
        <f>IF(ISERROR(VLOOKUP(VLOOKUP($A47, 'E4 TB Allocation Details'!$A$18:$L$214, MATCH("A &amp; G ID", 'E4 TB Allocation Details'!$A$18:$L$18, 0),FALSE), 'E2 Allocators'!$B$15:$W$361, MATCH('O5 Details by Class &amp; Accounts'!CA$18, 'E2 Allocators'!$B$15:$W$15, 0),FALSE)*$E47), 0, VLOOKUP(VLOOKUP($A47, 'E4 TB Allocation Details'!$A$18:$L$214, MATCH("A &amp; G ID", 'E4 TB Allocation Details'!$A$18:$L$18, 0),FALSE), 'E2 Allocators'!$B$15:$W$361, MATCH('O5 Details by Class &amp; Accounts'!CA$18, 'E2 Allocators'!$B$15:$W$15, 0),FALSE)*$E47)</f>
        <v>0</v>
      </c>
      <c r="CB47" s="1321">
        <f>IF(ISERROR(VLOOKUP(VLOOKUP($A47, 'E4 TB Allocation Details'!$A$18:$L$214, MATCH("A &amp; G ID", 'E4 TB Allocation Details'!$A$18:$L$18, 0),FALSE), 'E2 Allocators'!$B$15:$W$361, MATCH('O5 Details by Class &amp; Accounts'!CB$18, 'E2 Allocators'!$B$15:$W$15, 0),FALSE)*$E47), 0, VLOOKUP(VLOOKUP($A47, 'E4 TB Allocation Details'!$A$18:$L$214, MATCH("A &amp; G ID", 'E4 TB Allocation Details'!$A$18:$L$18, 0),FALSE), 'E2 Allocators'!$B$15:$W$361, MATCH('O5 Details by Class &amp; Accounts'!CB$18, 'E2 Allocators'!$B$15:$W$15, 0),FALSE)*$E47)</f>
        <v>0</v>
      </c>
      <c r="CC47" s="1321">
        <f>IF(ISERROR(VLOOKUP(VLOOKUP($A47, 'E4 TB Allocation Details'!$A$18:$L$214, MATCH("A &amp; G ID", 'E4 TB Allocation Details'!$A$18:$L$18, 0),FALSE), 'E2 Allocators'!$B$15:$W$361, MATCH('O5 Details by Class &amp; Accounts'!CC$18, 'E2 Allocators'!$B$15:$W$15, 0),FALSE)*$E47), 0, VLOOKUP(VLOOKUP($A47, 'E4 TB Allocation Details'!$A$18:$L$214, MATCH("A &amp; G ID", 'E4 TB Allocation Details'!$A$18:$L$18, 0),FALSE), 'E2 Allocators'!$B$15:$W$361, MATCH('O5 Details by Class &amp; Accounts'!CC$18, 'E2 Allocators'!$B$15:$W$15, 0),FALSE)*$E47)</f>
        <v>0</v>
      </c>
      <c r="CD47" s="1321">
        <f>IF(ISERROR(VLOOKUP(VLOOKUP($A47, 'E4 TB Allocation Details'!$A$18:$L$214, MATCH("A &amp; G ID", 'E4 TB Allocation Details'!$A$18:$L$18, 0),FALSE), 'E2 Allocators'!$B$15:$W$361, MATCH('O5 Details by Class &amp; Accounts'!CD$18, 'E2 Allocators'!$B$15:$W$15, 0),FALSE)*$E47), 0, VLOOKUP(VLOOKUP($A47, 'E4 TB Allocation Details'!$A$18:$L$214, MATCH("A &amp; G ID", 'E4 TB Allocation Details'!$A$18:$L$18, 0),FALSE), 'E2 Allocators'!$B$15:$W$361, MATCH('O5 Details by Class &amp; Accounts'!CD$18, 'E2 Allocators'!$B$15:$W$15, 0),FALSE)*$E47)</f>
        <v>0</v>
      </c>
      <c r="CE47" s="1321">
        <f>IF(ISERROR(VLOOKUP(VLOOKUP($A47, 'E4 TB Allocation Details'!$A$18:$L$214, MATCH("A &amp; G ID", 'E4 TB Allocation Details'!$A$18:$L$18, 0),FALSE), 'E2 Allocators'!$B$15:$W$361, MATCH('O5 Details by Class &amp; Accounts'!CE$18, 'E2 Allocators'!$B$15:$W$15, 0),FALSE)*$E47), 0, VLOOKUP(VLOOKUP($A47, 'E4 TB Allocation Details'!$A$18:$L$214, MATCH("A &amp; G ID", 'E4 TB Allocation Details'!$A$18:$L$18, 0),FALSE), 'E2 Allocators'!$B$15:$W$361, MATCH('O5 Details by Class &amp; Accounts'!CE$18, 'E2 Allocators'!$B$15:$W$15, 0),FALSE)*$E47)</f>
        <v>0</v>
      </c>
      <c r="CF47" s="1321">
        <f>IF(ISERROR(VLOOKUP(VLOOKUP($A47, 'E4 TB Allocation Details'!$A$18:$L$214, MATCH("A &amp; G ID", 'E4 TB Allocation Details'!$A$18:$L$18, 0),FALSE), 'E2 Allocators'!$B$15:$W$361, MATCH('O5 Details by Class &amp; Accounts'!CF$18, 'E2 Allocators'!$B$15:$W$15, 0),FALSE)*$E47), 0, VLOOKUP(VLOOKUP($A47, 'E4 TB Allocation Details'!$A$18:$L$214, MATCH("A &amp; G ID", 'E4 TB Allocation Details'!$A$18:$L$18, 0),FALSE), 'E2 Allocators'!$B$15:$W$361, MATCH('O5 Details by Class &amp; Accounts'!CF$18, 'E2 Allocators'!$B$15:$W$15, 0),FALSE)*$E47)</f>
        <v>0</v>
      </c>
      <c r="CG47" s="1321">
        <f>IF(ISERROR(VLOOKUP(VLOOKUP($A47, 'E4 TB Allocation Details'!$A$18:$L$214, MATCH("A &amp; G ID", 'E4 TB Allocation Details'!$A$18:$L$18, 0),FALSE), 'E2 Allocators'!$B$15:$W$361, MATCH('O5 Details by Class &amp; Accounts'!CG$18, 'E2 Allocators'!$B$15:$W$15, 0),FALSE)*$E47), 0, VLOOKUP(VLOOKUP($A47, 'E4 TB Allocation Details'!$A$18:$L$214, MATCH("A &amp; G ID", 'E4 TB Allocation Details'!$A$18:$L$18, 0),FALSE), 'E2 Allocators'!$B$15:$W$361, MATCH('O5 Details by Class &amp; Accounts'!CG$18, 'E2 Allocators'!$B$15:$W$15, 0),FALSE)*$E47)</f>
        <v>0</v>
      </c>
      <c r="CH47" s="1321">
        <f>IF(ISERROR(VLOOKUP(VLOOKUP($A47, 'E4 TB Allocation Details'!$A$18:$L$214, MATCH("A &amp; G ID", 'E4 TB Allocation Details'!$A$18:$L$18, 0),FALSE), 'E2 Allocators'!$B$15:$W$361, MATCH('O5 Details by Class &amp; Accounts'!CH$18, 'E2 Allocators'!$B$15:$W$15, 0),FALSE)*$E47), 0, VLOOKUP(VLOOKUP($A47, 'E4 TB Allocation Details'!$A$18:$L$214, MATCH("A &amp; G ID", 'E4 TB Allocation Details'!$A$18:$L$18, 0),FALSE), 'E2 Allocators'!$B$15:$W$361, MATCH('O5 Details by Class &amp; Accounts'!CH$18, 'E2 Allocators'!$B$15:$W$15, 0),FALSE)*$E47)</f>
        <v>0</v>
      </c>
      <c r="CI47" s="1321">
        <f>IF(ISERROR(VLOOKUP(VLOOKUP($A47, 'E4 TB Allocation Details'!$A$18:$L$214, MATCH("A &amp; G ID", 'E4 TB Allocation Details'!$A$18:$L$18, 0),FALSE), 'E2 Allocators'!$B$15:$W$361, MATCH('O5 Details by Class &amp; Accounts'!CI$18, 'E2 Allocators'!$B$15:$W$15, 0),FALSE)*$E47), 0, VLOOKUP(VLOOKUP($A47, 'E4 TB Allocation Details'!$A$18:$L$214, MATCH("A &amp; G ID", 'E4 TB Allocation Details'!$A$18:$L$18, 0),FALSE), 'E2 Allocators'!$B$15:$W$361, MATCH('O5 Details by Class &amp; Accounts'!CI$18, 'E2 Allocators'!$B$15:$W$15, 0),FALSE)*$E47)</f>
        <v>0</v>
      </c>
      <c r="CJ47" s="1321">
        <f>IF(ISERROR(VLOOKUP(VLOOKUP($A47, 'E4 TB Allocation Details'!$A$18:$L$214, MATCH("A &amp; G ID", 'E4 TB Allocation Details'!$A$18:$L$18, 0),FALSE), 'E2 Allocators'!$B$15:$W$361, MATCH('O5 Details by Class &amp; Accounts'!CJ$18, 'E2 Allocators'!$B$15:$W$15, 0),FALSE)*$E47), 0, VLOOKUP(VLOOKUP($A47, 'E4 TB Allocation Details'!$A$18:$L$214, MATCH("A &amp; G ID", 'E4 TB Allocation Details'!$A$18:$L$18, 0),FALSE), 'E2 Allocators'!$B$15:$W$361, MATCH('O5 Details by Class &amp; Accounts'!CJ$18, 'E2 Allocators'!$B$15:$W$15, 0),FALSE)*$E47)</f>
        <v>0</v>
      </c>
      <c r="CK47" s="1321">
        <f>IF(ISERROR(VLOOKUP(VLOOKUP($A47, 'E4 TB Allocation Details'!$A$18:$L$214, MATCH("A &amp; G ID", 'E4 TB Allocation Details'!$A$18:$L$18, 0),FALSE), 'E2 Allocators'!$B$15:$W$361, MATCH('O5 Details by Class &amp; Accounts'!CK$18, 'E2 Allocators'!$B$15:$W$15, 0),FALSE)*$E47), 0, VLOOKUP(VLOOKUP($A47, 'E4 TB Allocation Details'!$A$18:$L$214, MATCH("A &amp; G ID", 'E4 TB Allocation Details'!$A$18:$L$18, 0),FALSE), 'E2 Allocators'!$B$15:$W$361, MATCH('O5 Details by Class &amp; Accounts'!CK$18, 'E2 Allocators'!$B$15:$W$15, 0),FALSE)*$E47)</f>
        <v>0</v>
      </c>
      <c r="CL47" s="1321">
        <f>IF(ISERROR(VLOOKUP(VLOOKUP($A47, 'E4 TB Allocation Details'!$A$18:$L$214, MATCH("A &amp; G ID", 'E4 TB Allocation Details'!$A$18:$L$18, 0),FALSE), 'E2 Allocators'!$B$15:$W$361, MATCH('O5 Details by Class &amp; Accounts'!CL$18, 'E2 Allocators'!$B$15:$W$15, 0),FALSE)*$E47), 0, VLOOKUP(VLOOKUP($A47, 'E4 TB Allocation Details'!$A$18:$L$214, MATCH("A &amp; G ID", 'E4 TB Allocation Details'!$A$18:$L$18, 0),FALSE), 'E2 Allocators'!$B$15:$W$361, MATCH('O5 Details by Class &amp; Accounts'!CL$18, 'E2 Allocators'!$B$15:$W$15, 0),FALSE)*$E47)</f>
        <v>0</v>
      </c>
      <c r="CM47" s="1321">
        <f>IF(ISERROR(VLOOKUP(VLOOKUP($A47, 'E4 TB Allocation Details'!$A$18:$L$214, MATCH("A &amp; G ID", 'E4 TB Allocation Details'!$A$18:$L$18, 0),FALSE), 'E2 Allocators'!$B$15:$W$361, MATCH('O5 Details by Class &amp; Accounts'!CM$18, 'E2 Allocators'!$B$15:$W$15, 0),FALSE)*$E47), 0, VLOOKUP(VLOOKUP($A47, 'E4 TB Allocation Details'!$A$18:$L$214, MATCH("A &amp; G ID", 'E4 TB Allocation Details'!$A$18:$L$18, 0),FALSE), 'E2 Allocators'!$B$15:$W$361, MATCH('O5 Details by Class &amp; Accounts'!CM$18, 'E2 Allocators'!$B$15:$W$15, 0),FALSE)*$E47)</f>
        <v>0</v>
      </c>
      <c r="CN47" s="1321">
        <f t="shared" si="5"/>
        <v>0</v>
      </c>
      <c r="CO47" s="1650">
        <f t="shared" si="4"/>
        <v>0</v>
      </c>
      <c r="CQ47" s="1898" t="s">
        <v>705</v>
      </c>
    </row>
    <row r="48" spans="1:95" s="64" customFormat="1" ht="25.5">
      <c r="A48" s="1087" t="s">
        <v>836</v>
      </c>
      <c r="B48" s="1088" t="s">
        <v>394</v>
      </c>
      <c r="C48" s="1647">
        <f>IF(ISERROR(VLOOKUP($A48,'I3 TB Data'!$A$19:$H$484,MATCH('O5 Details by Class &amp; Accounts'!$C$18, 'I3 TB Data'!$A$19:$H$19,0),0)), 0, VLOOKUP($A48,'I3 TB Data'!$A$19:$H$484,MATCH('O5 Details by Class &amp; Accounts'!$C$18,'I3 TB Data'!$A$19:$H$19,0),0))</f>
        <v>0</v>
      </c>
      <c r="D48" s="1648">
        <f>'I4 BO ASSETS'!E45</f>
        <v>1341717.45</v>
      </c>
      <c r="E48" s="1647">
        <f t="shared" si="6"/>
        <v>1341717.45</v>
      </c>
      <c r="F48" s="1649">
        <f>IF(ISERROR(VLOOKUP($A48, 'E1 Categorization'!A33:E124, MATCH("Customer Component", 'E1 Categorization'!$A$33:$E$33,0), 0)), 0, IF(VLOOKUP($A48, 'E1 Categorization'!A33:E124, MATCH("Customer Component", 'E1 Categorization'!$A$33:$E$33,0), 0)=0, 'O5 Details by Class &amp; Accounts'!$E48, IF(AND(VLOOKUP($A48, 'E1 Categorization'!A33:E124, MATCH("Customer Component", 'E1 Categorization'!$A$33:$E$33,0), 0) &gt;0, VLOOKUP($A48, 'E1 Categorization'!A33:E124, MATCH("Customer Component", 'E1 Categorization'!$A$33:$E$33,0), 0)&lt;1), 'O5 Details by Class &amp; Accounts'!$E48*(1-VLOOKUP($A48, 'E1 Categorization'!A33:E124, MATCH("Customer Component", 'E1 Categorization'!$A$33:$E$33,0), 0)), 0)))</f>
        <v>805030.47</v>
      </c>
      <c r="G48" s="1649">
        <f>IF(ISERROR(VLOOKUP($A48, 'E1 Categorization'!A33:E124, MATCH("Customer Component", 'E1 Categorization'!$A$33:$E$33,0), 0)),0, IF(VLOOKUP($A48, 'E1 Categorization'!A33:E124, MATCH("Customer Component", 'E1 Categorization'!$A$33:$E$33,0), 0)=0, 0, IF(AND(VLOOKUP($A48, 'E1 Categorization'!A33:E124, MATCH("Customer Component", 'E1 Categorization'!$A$33:$E$33,0), 0) &gt;0, VLOOKUP($A48, 'E1 Categorization'!A33:E124, MATCH("Customer Component", 'E1 Categorization'!$A$33:$E$33,0), 0)&lt;1), 'O5 Details by Class &amp; Accounts'!$E48*(VLOOKUP($A48, 'E1 Categorization'!A33:E124, MATCH("Customer Component", 'E1 Categorization'!$A$33:$E$33,0), 0)), 'O5 Details by Class &amp; Accounts'!$E48)))</f>
        <v>536686.98</v>
      </c>
      <c r="H48" s="1321">
        <f t="shared" si="0"/>
        <v>1341717.45</v>
      </c>
      <c r="I48" s="1321">
        <f>IF(ISERROR(VLOOKUP(VLOOKUP($A48, 'E4 TB Allocation Details'!$A$18:$L$214, MATCH("Demand ID", 'E4 TB Allocation Details'!$A$18:$L$18, 0),FALSE), 'E2 Allocators'!$B$15:$W$361, MATCH('O5 Details by Class &amp; Accounts'!I$18, 'E2 Allocators'!$B$15:$W$15, 0),FALSE)*$F48), 0, VLOOKUP(VLOOKUP($A48, 'E4 TB Allocation Details'!$A$18:$L$214, MATCH("Demand ID", 'E4 TB Allocation Details'!$A$18:$L$18, 0),FALSE), 'E2 Allocators'!$B$15:$W$361, MATCH('O5 Details by Class &amp; Accounts'!I$18, 'E2 Allocators'!$B$15:$W$15, 0),FALSE)*$F48)</f>
        <v>526219.06656086142</v>
      </c>
      <c r="J48" s="1321">
        <f>IF(ISERROR(VLOOKUP(VLOOKUP($A48, 'E4 TB Allocation Details'!$A$18:$L$214, MATCH("Demand ID", 'E4 TB Allocation Details'!$A$18:$L$18, 0),FALSE), 'E2 Allocators'!$B$15:$W$361, MATCH('O5 Details by Class &amp; Accounts'!J$18, 'E2 Allocators'!$B$15:$W$15, 0),FALSE)*$F48), 0, VLOOKUP(VLOOKUP($A48, 'E4 TB Allocation Details'!$A$18:$L$214, MATCH("Demand ID", 'E4 TB Allocation Details'!$A$18:$L$18, 0),FALSE), 'E2 Allocators'!$B$15:$W$361, MATCH('O5 Details by Class &amp; Accounts'!J$18, 'E2 Allocators'!$B$15:$W$15, 0),FALSE)*$F48)</f>
        <v>276544.38365421171</v>
      </c>
      <c r="K48" s="1321">
        <f>IF(ISERROR(VLOOKUP(VLOOKUP($A48, 'E4 TB Allocation Details'!$A$18:$L$214, MATCH("Demand ID", 'E4 TB Allocation Details'!$A$18:$L$18, 0),FALSE), 'E2 Allocators'!$B$15:$W$361, MATCH('O5 Details by Class &amp; Accounts'!K$18, 'E2 Allocators'!$B$15:$W$15, 0),FALSE)*$F48), 0, VLOOKUP(VLOOKUP($A48, 'E4 TB Allocation Details'!$A$18:$L$214, MATCH("Demand ID", 'E4 TB Allocation Details'!$A$18:$L$18, 0),FALSE), 'E2 Allocators'!$B$15:$W$361, MATCH('O5 Details by Class &amp; Accounts'!K$18, 'E2 Allocators'!$B$15:$W$15, 0),FALSE)*$F48)</f>
        <v>0</v>
      </c>
      <c r="L48" s="1321">
        <f>IF(ISERROR(VLOOKUP(VLOOKUP($A48, 'E4 TB Allocation Details'!$A$18:$L$214, MATCH("Demand ID", 'E4 TB Allocation Details'!$A$18:$L$18, 0),FALSE), 'E2 Allocators'!$B$15:$W$361, MATCH('O5 Details by Class &amp; Accounts'!L$18, 'E2 Allocators'!$B$15:$W$15, 0),FALSE)*$F48), 0, VLOOKUP(VLOOKUP($A48, 'E4 TB Allocation Details'!$A$18:$L$214, MATCH("Demand ID", 'E4 TB Allocation Details'!$A$18:$L$18, 0),FALSE), 'E2 Allocators'!$B$15:$W$361, MATCH('O5 Details by Class &amp; Accounts'!L$18, 'E2 Allocators'!$B$15:$W$15, 0),FALSE)*$F48)</f>
        <v>0</v>
      </c>
      <c r="M48" s="1321">
        <f>IF(ISERROR(VLOOKUP(VLOOKUP($A48, 'E4 TB Allocation Details'!$A$18:$L$214, MATCH("Demand ID", 'E4 TB Allocation Details'!$A$18:$L$18, 0),FALSE), 'E2 Allocators'!$B$15:$W$361, MATCH('O5 Details by Class &amp; Accounts'!M$18, 'E2 Allocators'!$B$15:$W$15, 0),FALSE)*$F48), 0, VLOOKUP(VLOOKUP($A48, 'E4 TB Allocation Details'!$A$18:$L$214, MATCH("Demand ID", 'E4 TB Allocation Details'!$A$18:$L$18, 0),FALSE), 'E2 Allocators'!$B$15:$W$361, MATCH('O5 Details by Class &amp; Accounts'!M$18, 'E2 Allocators'!$B$15:$W$15, 0),FALSE)*$F48)</f>
        <v>0</v>
      </c>
      <c r="N48" s="1321">
        <f>IF(ISERROR(VLOOKUP(VLOOKUP($A48, 'E4 TB Allocation Details'!$A$18:$L$214, MATCH("Demand ID", 'E4 TB Allocation Details'!$A$18:$L$18, 0),FALSE), 'E2 Allocators'!$B$15:$W$361, MATCH('O5 Details by Class &amp; Accounts'!N$18, 'E2 Allocators'!$B$15:$W$15, 0),FALSE)*$F48), 0, VLOOKUP(VLOOKUP($A48, 'E4 TB Allocation Details'!$A$18:$L$214, MATCH("Demand ID", 'E4 TB Allocation Details'!$A$18:$L$18, 0),FALSE), 'E2 Allocators'!$B$15:$W$361, MATCH('O5 Details by Class &amp; Accounts'!N$18, 'E2 Allocators'!$B$15:$W$15, 0),FALSE)*$F48)</f>
        <v>0</v>
      </c>
      <c r="O48" s="1321">
        <f>IF(ISERROR(VLOOKUP(VLOOKUP($A48, 'E4 TB Allocation Details'!$A$18:$L$214, MATCH("Demand ID", 'E4 TB Allocation Details'!$A$18:$L$18, 0),FALSE), 'E2 Allocators'!$B$15:$W$361, MATCH('O5 Details by Class &amp; Accounts'!O$18, 'E2 Allocators'!$B$15:$W$15, 0),FALSE)*$F48), 0, VLOOKUP(VLOOKUP($A48, 'E4 TB Allocation Details'!$A$18:$L$214, MATCH("Demand ID", 'E4 TB Allocation Details'!$A$18:$L$18, 0),FALSE), 'E2 Allocators'!$B$15:$W$361, MATCH('O5 Details by Class &amp; Accounts'!O$18, 'E2 Allocators'!$B$15:$W$15, 0),FALSE)*$F48)</f>
        <v>551.62961799630421</v>
      </c>
      <c r="P48" s="1321">
        <f>IF(ISERROR(VLOOKUP(VLOOKUP($A48, 'E4 TB Allocation Details'!$A$18:$L$214, MATCH("Demand ID", 'E4 TB Allocation Details'!$A$18:$L$18, 0),FALSE), 'E2 Allocators'!$B$15:$W$361, MATCH('O5 Details by Class &amp; Accounts'!P$18, 'E2 Allocators'!$B$15:$W$15, 0),FALSE)*$F48), 0, VLOOKUP(VLOOKUP($A48, 'E4 TB Allocation Details'!$A$18:$L$214, MATCH("Demand ID", 'E4 TB Allocation Details'!$A$18:$L$18, 0),FALSE), 'E2 Allocators'!$B$15:$W$361, MATCH('O5 Details by Class &amp; Accounts'!P$18, 'E2 Allocators'!$B$15:$W$15, 0),FALSE)*$F48)</f>
        <v>0</v>
      </c>
      <c r="Q48" s="1321">
        <f>IF(ISERROR(VLOOKUP(VLOOKUP($A48, 'E4 TB Allocation Details'!$A$18:$L$214, MATCH("Demand ID", 'E4 TB Allocation Details'!$A$18:$L$18, 0),FALSE), 'E2 Allocators'!$B$15:$W$361, MATCH('O5 Details by Class &amp; Accounts'!Q$18, 'E2 Allocators'!$B$15:$W$15, 0),FALSE)*$F48), 0, VLOOKUP(VLOOKUP($A48, 'E4 TB Allocation Details'!$A$18:$L$214, MATCH("Demand ID", 'E4 TB Allocation Details'!$A$18:$L$18, 0),FALSE), 'E2 Allocators'!$B$15:$W$361, MATCH('O5 Details by Class &amp; Accounts'!Q$18, 'E2 Allocators'!$B$15:$W$15, 0),FALSE)*$F48)</f>
        <v>1715.3901669304425</v>
      </c>
      <c r="R48" s="1321">
        <f>IF(ISERROR(VLOOKUP(VLOOKUP($A48, 'E4 TB Allocation Details'!$A$18:$L$214, MATCH("Demand ID", 'E4 TB Allocation Details'!$A$18:$L$18, 0),FALSE), 'E2 Allocators'!$B$15:$W$361, MATCH('O5 Details by Class &amp; Accounts'!R$18, 'E2 Allocators'!$B$15:$W$15, 0),FALSE)*$F48), 0, VLOOKUP(VLOOKUP($A48, 'E4 TB Allocation Details'!$A$18:$L$214, MATCH("Demand ID", 'E4 TB Allocation Details'!$A$18:$L$18, 0),FALSE), 'E2 Allocators'!$B$15:$W$361, MATCH('O5 Details by Class &amp; Accounts'!R$18, 'E2 Allocators'!$B$15:$W$15, 0),FALSE)*$F48)</f>
        <v>0</v>
      </c>
      <c r="S48" s="1321">
        <f>IF(ISERROR(VLOOKUP(VLOOKUP($A48, 'E4 TB Allocation Details'!$A$18:$L$214, MATCH("Demand ID", 'E4 TB Allocation Details'!$A$18:$L$18, 0),FALSE), 'E2 Allocators'!$B$15:$W$361, MATCH('O5 Details by Class &amp; Accounts'!S$18, 'E2 Allocators'!$B$15:$W$15, 0),FALSE)*$F48), 0, VLOOKUP(VLOOKUP($A48, 'E4 TB Allocation Details'!$A$18:$L$214, MATCH("Demand ID", 'E4 TB Allocation Details'!$A$18:$L$18, 0),FALSE), 'E2 Allocators'!$B$15:$W$361, MATCH('O5 Details by Class &amp; Accounts'!S$18, 'E2 Allocators'!$B$15:$W$15, 0),FALSE)*$F48)</f>
        <v>0</v>
      </c>
      <c r="T48" s="1321">
        <f>IF(ISERROR(VLOOKUP(VLOOKUP($A48, 'E4 TB Allocation Details'!$A$18:$L$214, MATCH("Demand ID", 'E4 TB Allocation Details'!$A$18:$L$18, 0),FALSE), 'E2 Allocators'!$B$15:$W$361, MATCH('O5 Details by Class &amp; Accounts'!T$18, 'E2 Allocators'!$B$15:$W$15, 0),FALSE)*$F48), 0, VLOOKUP(VLOOKUP($A48, 'E4 TB Allocation Details'!$A$18:$L$214, MATCH("Demand ID", 'E4 TB Allocation Details'!$A$18:$L$18, 0),FALSE), 'E2 Allocators'!$B$15:$W$361, MATCH('O5 Details by Class &amp; Accounts'!T$18, 'E2 Allocators'!$B$15:$W$15, 0),FALSE)*$F48)</f>
        <v>0</v>
      </c>
      <c r="U48" s="1321">
        <f>IF(ISERROR(VLOOKUP(VLOOKUP($A48, 'E4 TB Allocation Details'!$A$18:$L$214, MATCH("Demand ID", 'E4 TB Allocation Details'!$A$18:$L$18, 0),FALSE), 'E2 Allocators'!$B$15:$W$361, MATCH('O5 Details by Class &amp; Accounts'!U$18, 'E2 Allocators'!$B$15:$W$15, 0),FALSE)*$F48), 0, VLOOKUP(VLOOKUP($A48, 'E4 TB Allocation Details'!$A$18:$L$214, MATCH("Demand ID", 'E4 TB Allocation Details'!$A$18:$L$18, 0),FALSE), 'E2 Allocators'!$B$15:$W$361, MATCH('O5 Details by Class &amp; Accounts'!U$18, 'E2 Allocators'!$B$15:$W$15, 0),FALSE)*$F48)</f>
        <v>0</v>
      </c>
      <c r="V48" s="1321">
        <f>IF(ISERROR(VLOOKUP(VLOOKUP($A48, 'E4 TB Allocation Details'!$A$18:$L$214, MATCH("Demand ID", 'E4 TB Allocation Details'!$A$18:$L$18, 0),FALSE), 'E2 Allocators'!$B$15:$W$361, MATCH('O5 Details by Class &amp; Accounts'!V$18, 'E2 Allocators'!$B$15:$W$15, 0),FALSE)*$F48), 0, VLOOKUP(VLOOKUP($A48, 'E4 TB Allocation Details'!$A$18:$L$214, MATCH("Demand ID", 'E4 TB Allocation Details'!$A$18:$L$18, 0),FALSE), 'E2 Allocators'!$B$15:$W$361, MATCH('O5 Details by Class &amp; Accounts'!V$18, 'E2 Allocators'!$B$15:$W$15, 0),FALSE)*$F48)</f>
        <v>0</v>
      </c>
      <c r="W48" s="1321">
        <f>IF(ISERROR(VLOOKUP(VLOOKUP($A48, 'E4 TB Allocation Details'!$A$18:$L$214, MATCH("Demand ID", 'E4 TB Allocation Details'!$A$18:$L$18, 0),FALSE), 'E2 Allocators'!$B$15:$W$361, MATCH('O5 Details by Class &amp; Accounts'!W$18, 'E2 Allocators'!$B$15:$W$15, 0),FALSE)*$F48), 0, VLOOKUP(VLOOKUP($A48, 'E4 TB Allocation Details'!$A$18:$L$214, MATCH("Demand ID", 'E4 TB Allocation Details'!$A$18:$L$18, 0),FALSE), 'E2 Allocators'!$B$15:$W$361, MATCH('O5 Details by Class &amp; Accounts'!W$18, 'E2 Allocators'!$B$15:$W$15, 0),FALSE)*$F48)</f>
        <v>0</v>
      </c>
      <c r="X48" s="1321">
        <f>IF(ISERROR(VLOOKUP(VLOOKUP($A48, 'E4 TB Allocation Details'!$A$18:$L$214, MATCH("Demand ID", 'E4 TB Allocation Details'!$A$18:$L$18, 0),FALSE), 'E2 Allocators'!$B$15:$W$361, MATCH('O5 Details by Class &amp; Accounts'!X$18, 'E2 Allocators'!$B$15:$W$15, 0),FALSE)*$F48), 0, VLOOKUP(VLOOKUP($A48, 'E4 TB Allocation Details'!$A$18:$L$214, MATCH("Demand ID", 'E4 TB Allocation Details'!$A$18:$L$18, 0),FALSE), 'E2 Allocators'!$B$15:$W$361, MATCH('O5 Details by Class &amp; Accounts'!X$18, 'E2 Allocators'!$B$15:$W$15, 0),FALSE)*$F48)</f>
        <v>0</v>
      </c>
      <c r="Y48" s="1321">
        <f>IF(ISERROR(VLOOKUP(VLOOKUP($A48, 'E4 TB Allocation Details'!$A$18:$L$214, MATCH("Demand ID", 'E4 TB Allocation Details'!$A$18:$L$18, 0),FALSE), 'E2 Allocators'!$B$15:$W$361, MATCH('O5 Details by Class &amp; Accounts'!Y$18, 'E2 Allocators'!$B$15:$W$15, 0),FALSE)*$F48), 0, VLOOKUP(VLOOKUP($A48, 'E4 TB Allocation Details'!$A$18:$L$214, MATCH("Demand ID", 'E4 TB Allocation Details'!$A$18:$L$18, 0),FALSE), 'E2 Allocators'!$B$15:$W$361, MATCH('O5 Details by Class &amp; Accounts'!Y$18, 'E2 Allocators'!$B$15:$W$15, 0),FALSE)*$F48)</f>
        <v>0</v>
      </c>
      <c r="Z48" s="1321">
        <f>IF(ISERROR(VLOOKUP(VLOOKUP($A48, 'E4 TB Allocation Details'!$A$18:$L$214, MATCH("Demand ID", 'E4 TB Allocation Details'!$A$18:$L$18, 0),FALSE), 'E2 Allocators'!$B$15:$W$361, MATCH('O5 Details by Class &amp; Accounts'!Z$18, 'E2 Allocators'!$B$15:$W$15, 0),FALSE)*$F48), 0, VLOOKUP(VLOOKUP($A48, 'E4 TB Allocation Details'!$A$18:$L$214, MATCH("Demand ID", 'E4 TB Allocation Details'!$A$18:$L$18, 0),FALSE), 'E2 Allocators'!$B$15:$W$361, MATCH('O5 Details by Class &amp; Accounts'!Z$18, 'E2 Allocators'!$B$15:$W$15, 0),FALSE)*$F48)</f>
        <v>0</v>
      </c>
      <c r="AA48" s="1321">
        <f>IF(ISERROR(VLOOKUP(VLOOKUP($A48, 'E4 TB Allocation Details'!$A$18:$L$214, MATCH("Demand ID", 'E4 TB Allocation Details'!$A$18:$L$18, 0),FALSE), 'E2 Allocators'!$B$15:$W$361, MATCH('O5 Details by Class &amp; Accounts'!AA$18, 'E2 Allocators'!$B$15:$W$15, 0),FALSE)*$F48), 0, VLOOKUP(VLOOKUP($A48, 'E4 TB Allocation Details'!$A$18:$L$214, MATCH("Demand ID", 'E4 TB Allocation Details'!$A$18:$L$18, 0),FALSE), 'E2 Allocators'!$B$15:$W$361, MATCH('O5 Details by Class &amp; Accounts'!AA$18, 'E2 Allocators'!$B$15:$W$15, 0),FALSE)*$F48)</f>
        <v>0</v>
      </c>
      <c r="AB48" s="1321">
        <f>IF(ISERROR(VLOOKUP(VLOOKUP($A48, 'E4 TB Allocation Details'!$A$18:$L$214, MATCH("Demand ID", 'E4 TB Allocation Details'!$A$18:$L$18, 0),FALSE), 'E2 Allocators'!$B$15:$W$361, MATCH('O5 Details by Class &amp; Accounts'!AB$18, 'E2 Allocators'!$B$15:$W$15, 0),FALSE)*$F48), 0, VLOOKUP(VLOOKUP($A48, 'E4 TB Allocation Details'!$A$18:$L$214, MATCH("Demand ID", 'E4 TB Allocation Details'!$A$18:$L$18, 0),FALSE), 'E2 Allocators'!$B$15:$W$361, MATCH('O5 Details by Class &amp; Accounts'!AB$18, 'E2 Allocators'!$B$15:$W$15, 0),FALSE)*$F48)</f>
        <v>0</v>
      </c>
      <c r="AC48" s="1321">
        <f t="shared" si="1"/>
        <v>805030.46999999974</v>
      </c>
      <c r="AD48" s="1321">
        <f>IF(ISERROR(VLOOKUP(VLOOKUP($A48, 'E4 TB Allocation Details'!$A$18:$L$214, MATCH("Customer ID", 'E4 TB Allocation Details'!$A$18:$L$18, 0),FALSE), 'E2 Allocators'!$B$15:$W$361, MATCH('O5 Details by Class &amp; Accounts'!AD$18, 'E2 Allocators'!$B$15:$W$15, 0),FALSE)*$G48), 0, VLOOKUP(VLOOKUP($A48, 'E4 TB Allocation Details'!$A$18:$L$214, MATCH("Customer ID", 'E4 TB Allocation Details'!$A$18:$L$18, 0),FALSE), 'E2 Allocators'!$B$15:$W$361, MATCH('O5 Details by Class &amp; Accounts'!AD$18, 'E2 Allocators'!$B$15:$W$15, 0),FALSE)*$G48)</f>
        <v>453208.46103696094</v>
      </c>
      <c r="AE48" s="1321">
        <f>IF(ISERROR(VLOOKUP(VLOOKUP($A48, 'E4 TB Allocation Details'!$A$18:$L$214, MATCH("Customer ID", 'E4 TB Allocation Details'!$A$18:$L$18, 0),FALSE), 'E2 Allocators'!$B$15:$W$361, MATCH('O5 Details by Class &amp; Accounts'!AE$18, 'E2 Allocators'!$B$15:$W$15, 0),FALSE)*$G48), 0, VLOOKUP(VLOOKUP($A48, 'E4 TB Allocation Details'!$A$18:$L$214, MATCH("Customer ID", 'E4 TB Allocation Details'!$A$18:$L$18, 0),FALSE), 'E2 Allocators'!$B$15:$W$361, MATCH('O5 Details by Class &amp; Accounts'!AE$18, 'E2 Allocators'!$B$15:$W$15, 0),FALSE)*$G48)</f>
        <v>55790.099306981516</v>
      </c>
      <c r="AF48" s="1321">
        <f>IF(ISERROR(VLOOKUP(VLOOKUP($A48, 'E4 TB Allocation Details'!$A$18:$L$214, MATCH("Customer ID", 'E4 TB Allocation Details'!$A$18:$L$18, 0),FALSE), 'E2 Allocators'!$B$15:$W$361, MATCH('O5 Details by Class &amp; Accounts'!AF$18, 'E2 Allocators'!$B$15:$W$15, 0),FALSE)*$G48), 0, VLOOKUP(VLOOKUP($A48, 'E4 TB Allocation Details'!$A$18:$L$214, MATCH("Customer ID", 'E4 TB Allocation Details'!$A$18:$L$18, 0),FALSE), 'E2 Allocators'!$B$15:$W$361, MATCH('O5 Details by Class &amp; Accounts'!AF$18, 'E2 Allocators'!$B$15:$W$15, 0),FALSE)*$G48)</f>
        <v>0</v>
      </c>
      <c r="AG48" s="1321">
        <f>IF(ISERROR(VLOOKUP(VLOOKUP($A48, 'E4 TB Allocation Details'!$A$18:$L$214, MATCH("Customer ID", 'E4 TB Allocation Details'!$A$18:$L$18, 0),FALSE), 'E2 Allocators'!$B$15:$W$361, MATCH('O5 Details by Class &amp; Accounts'!AG$18, 'E2 Allocators'!$B$15:$W$15, 0),FALSE)*$G48), 0, VLOOKUP(VLOOKUP($A48, 'E4 TB Allocation Details'!$A$18:$L$214, MATCH("Customer ID", 'E4 TB Allocation Details'!$A$18:$L$18, 0),FALSE), 'E2 Allocators'!$B$15:$W$361, MATCH('O5 Details by Class &amp; Accounts'!AG$18, 'E2 Allocators'!$B$15:$W$15, 0),FALSE)*$G48)</f>
        <v>0</v>
      </c>
      <c r="AH48" s="1321">
        <f>IF(ISERROR(VLOOKUP(VLOOKUP($A48, 'E4 TB Allocation Details'!$A$18:$L$214, MATCH("Customer ID", 'E4 TB Allocation Details'!$A$18:$L$18, 0),FALSE), 'E2 Allocators'!$B$15:$W$361, MATCH('O5 Details by Class &amp; Accounts'!AH$18, 'E2 Allocators'!$B$15:$W$15, 0),FALSE)*$G48), 0, VLOOKUP(VLOOKUP($A48, 'E4 TB Allocation Details'!$A$18:$L$214, MATCH("Customer ID", 'E4 TB Allocation Details'!$A$18:$L$18, 0),FALSE), 'E2 Allocators'!$B$15:$W$361, MATCH('O5 Details by Class &amp; Accounts'!AH$18, 'E2 Allocators'!$B$15:$W$15, 0),FALSE)*$G48)</f>
        <v>0</v>
      </c>
      <c r="AI48" s="1321">
        <f>IF(ISERROR(VLOOKUP(VLOOKUP($A48, 'E4 TB Allocation Details'!$A$18:$L$214, MATCH("Customer ID", 'E4 TB Allocation Details'!$A$18:$L$18, 0),FALSE), 'E2 Allocators'!$B$15:$W$361, MATCH('O5 Details by Class &amp; Accounts'!AI$18, 'E2 Allocators'!$B$15:$W$15, 0),FALSE)*$G48), 0, VLOOKUP(VLOOKUP($A48, 'E4 TB Allocation Details'!$A$18:$L$214, MATCH("Customer ID", 'E4 TB Allocation Details'!$A$18:$L$18, 0),FALSE), 'E2 Allocators'!$B$15:$W$361, MATCH('O5 Details by Class &amp; Accounts'!AI$18, 'E2 Allocators'!$B$15:$W$15, 0),FALSE)*$G48)</f>
        <v>0</v>
      </c>
      <c r="AJ48" s="1321">
        <f>IF(ISERROR(VLOOKUP(VLOOKUP($A48, 'E4 TB Allocation Details'!$A$18:$L$214, MATCH("Customer ID", 'E4 TB Allocation Details'!$A$18:$L$18, 0),FALSE), 'E2 Allocators'!$B$15:$W$361, MATCH('O5 Details by Class &amp; Accounts'!AJ$18, 'E2 Allocators'!$B$15:$W$15, 0),FALSE)*$G48), 0, VLOOKUP(VLOOKUP($A48, 'E4 TB Allocation Details'!$A$18:$L$214, MATCH("Customer ID", 'E4 TB Allocation Details'!$A$18:$L$18, 0),FALSE), 'E2 Allocators'!$B$15:$W$361, MATCH('O5 Details by Class &amp; Accounts'!AJ$18, 'E2 Allocators'!$B$15:$W$15, 0),FALSE)*$G48)</f>
        <v>26861.899666324432</v>
      </c>
      <c r="AK48" s="1321">
        <f>IF(ISERROR(VLOOKUP(VLOOKUP($A48, 'E4 TB Allocation Details'!$A$18:$L$214, MATCH("Customer ID", 'E4 TB Allocation Details'!$A$18:$L$18, 0),FALSE), 'E2 Allocators'!$B$15:$W$361, MATCH('O5 Details by Class &amp; Accounts'!AK$18, 'E2 Allocators'!$B$15:$W$15, 0),FALSE)*$G48), 0, VLOOKUP(VLOOKUP($A48, 'E4 TB Allocation Details'!$A$18:$L$214, MATCH("Customer ID", 'E4 TB Allocation Details'!$A$18:$L$18, 0),FALSE), 'E2 Allocators'!$B$15:$W$361, MATCH('O5 Details by Class &amp; Accounts'!AK$18, 'E2 Allocators'!$B$15:$W$15, 0),FALSE)*$G48)</f>
        <v>0</v>
      </c>
      <c r="AL48" s="1321">
        <f>IF(ISERROR(VLOOKUP(VLOOKUP($A48, 'E4 TB Allocation Details'!$A$18:$L$214, MATCH("Customer ID", 'E4 TB Allocation Details'!$A$18:$L$18, 0),FALSE), 'E2 Allocators'!$B$15:$W$361, MATCH('O5 Details by Class &amp; Accounts'!AL$18, 'E2 Allocators'!$B$15:$W$15, 0),FALSE)*$G48), 0, VLOOKUP(VLOOKUP($A48, 'E4 TB Allocation Details'!$A$18:$L$214, MATCH("Customer ID", 'E4 TB Allocation Details'!$A$18:$L$18, 0),FALSE), 'E2 Allocators'!$B$15:$W$361, MATCH('O5 Details by Class &amp; Accounts'!AL$18, 'E2 Allocators'!$B$15:$W$15, 0),FALSE)*$G48)</f>
        <v>826.51998973305956</v>
      </c>
      <c r="AM48" s="1321">
        <f>IF(ISERROR(VLOOKUP(VLOOKUP($A48, 'E4 TB Allocation Details'!$A$18:$L$214, MATCH("Customer ID", 'E4 TB Allocation Details'!$A$18:$L$18, 0),FALSE), 'E2 Allocators'!$B$15:$W$361, MATCH('O5 Details by Class &amp; Accounts'!AM$18, 'E2 Allocators'!$B$15:$W$15, 0),FALSE)*$G48), 0, VLOOKUP(VLOOKUP($A48, 'E4 TB Allocation Details'!$A$18:$L$214, MATCH("Customer ID", 'E4 TB Allocation Details'!$A$18:$L$18, 0),FALSE), 'E2 Allocators'!$B$15:$W$361, MATCH('O5 Details by Class &amp; Accounts'!AM$18, 'E2 Allocators'!$B$15:$W$15, 0),FALSE)*$G48)</f>
        <v>0</v>
      </c>
      <c r="AN48" s="1321">
        <f>IF(ISERROR(VLOOKUP(VLOOKUP($A48, 'E4 TB Allocation Details'!$A$18:$L$214, MATCH("Customer ID", 'E4 TB Allocation Details'!$A$18:$L$18, 0),FALSE), 'E2 Allocators'!$B$15:$W$361, MATCH('O5 Details by Class &amp; Accounts'!AN$18, 'E2 Allocators'!$B$15:$W$15, 0),FALSE)*$G48), 0, VLOOKUP(VLOOKUP($A48, 'E4 TB Allocation Details'!$A$18:$L$214, MATCH("Customer ID", 'E4 TB Allocation Details'!$A$18:$L$18, 0),FALSE), 'E2 Allocators'!$B$15:$W$361, MATCH('O5 Details by Class &amp; Accounts'!AN$18, 'E2 Allocators'!$B$15:$W$15, 0),FALSE)*$G48)</f>
        <v>0</v>
      </c>
      <c r="AO48" s="1321">
        <f>IF(ISERROR(VLOOKUP(VLOOKUP($A48, 'E4 TB Allocation Details'!$A$18:$L$214, MATCH("Customer ID", 'E4 TB Allocation Details'!$A$18:$L$18, 0),FALSE), 'E2 Allocators'!$B$15:$W$361, MATCH('O5 Details by Class &amp; Accounts'!AO$18, 'E2 Allocators'!$B$15:$W$15, 0),FALSE)*$G48), 0, VLOOKUP(VLOOKUP($A48, 'E4 TB Allocation Details'!$A$18:$L$214, MATCH("Customer ID", 'E4 TB Allocation Details'!$A$18:$L$18, 0),FALSE), 'E2 Allocators'!$B$15:$W$361, MATCH('O5 Details by Class &amp; Accounts'!AO$18, 'E2 Allocators'!$B$15:$W$15, 0),FALSE)*$G48)</f>
        <v>0</v>
      </c>
      <c r="AP48" s="1321">
        <f>IF(ISERROR(VLOOKUP(VLOOKUP($A48, 'E4 TB Allocation Details'!$A$18:$L$214, MATCH("Customer ID", 'E4 TB Allocation Details'!$A$18:$L$18, 0),FALSE), 'E2 Allocators'!$B$15:$W$361, MATCH('O5 Details by Class &amp; Accounts'!AP$18, 'E2 Allocators'!$B$15:$W$15, 0),FALSE)*$G48), 0, VLOOKUP(VLOOKUP($A48, 'E4 TB Allocation Details'!$A$18:$L$214, MATCH("Customer ID", 'E4 TB Allocation Details'!$A$18:$L$18, 0),FALSE), 'E2 Allocators'!$B$15:$W$361, MATCH('O5 Details by Class &amp; Accounts'!AP$18, 'E2 Allocators'!$B$15:$W$15, 0),FALSE)*$G48)</f>
        <v>0</v>
      </c>
      <c r="AQ48" s="1321">
        <f>IF(ISERROR(VLOOKUP(VLOOKUP($A48, 'E4 TB Allocation Details'!$A$18:$L$214, MATCH("Customer ID", 'E4 TB Allocation Details'!$A$18:$L$18, 0),FALSE), 'E2 Allocators'!$B$15:$W$361, MATCH('O5 Details by Class &amp; Accounts'!AQ$18, 'E2 Allocators'!$B$15:$W$15, 0),FALSE)*$G48), 0, VLOOKUP(VLOOKUP($A48, 'E4 TB Allocation Details'!$A$18:$L$214, MATCH("Customer ID", 'E4 TB Allocation Details'!$A$18:$L$18, 0),FALSE), 'E2 Allocators'!$B$15:$W$361, MATCH('O5 Details by Class &amp; Accounts'!AQ$18, 'E2 Allocators'!$B$15:$W$15, 0),FALSE)*$G48)</f>
        <v>0</v>
      </c>
      <c r="AR48" s="1321">
        <f>IF(ISERROR(VLOOKUP(VLOOKUP($A48, 'E4 TB Allocation Details'!$A$18:$L$214, MATCH("Customer ID", 'E4 TB Allocation Details'!$A$18:$L$18, 0),FALSE), 'E2 Allocators'!$B$15:$W$361, MATCH('O5 Details by Class &amp; Accounts'!AR$18, 'E2 Allocators'!$B$15:$W$15, 0),FALSE)*$G48), 0, VLOOKUP(VLOOKUP($A48, 'E4 TB Allocation Details'!$A$18:$L$214, MATCH("Customer ID", 'E4 TB Allocation Details'!$A$18:$L$18, 0),FALSE), 'E2 Allocators'!$B$15:$W$361, MATCH('O5 Details by Class &amp; Accounts'!AR$18, 'E2 Allocators'!$B$15:$W$15, 0),FALSE)*$G48)</f>
        <v>0</v>
      </c>
      <c r="AS48" s="1321">
        <f>IF(ISERROR(VLOOKUP(VLOOKUP($A48, 'E4 TB Allocation Details'!$A$18:$L$214, MATCH("Customer ID", 'E4 TB Allocation Details'!$A$18:$L$18, 0),FALSE), 'E2 Allocators'!$B$15:$W$361, MATCH('O5 Details by Class &amp; Accounts'!AS$18, 'E2 Allocators'!$B$15:$W$15, 0),FALSE)*$G48), 0, VLOOKUP(VLOOKUP($A48, 'E4 TB Allocation Details'!$A$18:$L$214, MATCH("Customer ID", 'E4 TB Allocation Details'!$A$18:$L$18, 0),FALSE), 'E2 Allocators'!$B$15:$W$361, MATCH('O5 Details by Class &amp; Accounts'!AS$18, 'E2 Allocators'!$B$15:$W$15, 0),FALSE)*$G48)</f>
        <v>0</v>
      </c>
      <c r="AT48" s="1321">
        <f>IF(ISERROR(VLOOKUP(VLOOKUP($A48, 'E4 TB Allocation Details'!$A$18:$L$214, MATCH("Customer ID", 'E4 TB Allocation Details'!$A$18:$L$18, 0),FALSE), 'E2 Allocators'!$B$15:$W$361, MATCH('O5 Details by Class &amp; Accounts'!AT$18, 'E2 Allocators'!$B$15:$W$15, 0),FALSE)*$G48), 0, VLOOKUP(VLOOKUP($A48, 'E4 TB Allocation Details'!$A$18:$L$214, MATCH("Customer ID", 'E4 TB Allocation Details'!$A$18:$L$18, 0),FALSE), 'E2 Allocators'!$B$15:$W$361, MATCH('O5 Details by Class &amp; Accounts'!AT$18, 'E2 Allocators'!$B$15:$W$15, 0),FALSE)*$G48)</f>
        <v>0</v>
      </c>
      <c r="AU48" s="1321">
        <f>IF(ISERROR(VLOOKUP(VLOOKUP($A48, 'E4 TB Allocation Details'!$A$18:$L$214, MATCH("Customer ID", 'E4 TB Allocation Details'!$A$18:$L$18, 0),FALSE), 'E2 Allocators'!$B$15:$W$361, MATCH('O5 Details by Class &amp; Accounts'!AU$18, 'E2 Allocators'!$B$15:$W$15, 0),FALSE)*$G48), 0, VLOOKUP(VLOOKUP($A48, 'E4 TB Allocation Details'!$A$18:$L$214, MATCH("Customer ID", 'E4 TB Allocation Details'!$A$18:$L$18, 0),FALSE), 'E2 Allocators'!$B$15:$W$361, MATCH('O5 Details by Class &amp; Accounts'!AU$18, 'E2 Allocators'!$B$15:$W$15, 0),FALSE)*$G48)</f>
        <v>0</v>
      </c>
      <c r="AV48" s="1321">
        <f>IF(ISERROR(VLOOKUP(VLOOKUP($A48, 'E4 TB Allocation Details'!$A$18:$L$214, MATCH("Customer ID", 'E4 TB Allocation Details'!$A$18:$L$18, 0),FALSE), 'E2 Allocators'!$B$15:$W$361, MATCH('O5 Details by Class &amp; Accounts'!AV$18, 'E2 Allocators'!$B$15:$W$15, 0),FALSE)*$G48), 0, VLOOKUP(VLOOKUP($A48, 'E4 TB Allocation Details'!$A$18:$L$214, MATCH("Customer ID", 'E4 TB Allocation Details'!$A$18:$L$18, 0),FALSE), 'E2 Allocators'!$B$15:$W$361, MATCH('O5 Details by Class &amp; Accounts'!AV$18, 'E2 Allocators'!$B$15:$W$15, 0),FALSE)*$G48)</f>
        <v>0</v>
      </c>
      <c r="AW48" s="1321">
        <f>IF(ISERROR(VLOOKUP(VLOOKUP($A48, 'E4 TB Allocation Details'!$A$18:$L$214, MATCH("Customer ID", 'E4 TB Allocation Details'!$A$18:$L$18, 0),FALSE), 'E2 Allocators'!$B$15:$W$361, MATCH('O5 Details by Class &amp; Accounts'!AW$18, 'E2 Allocators'!$B$15:$W$15, 0),FALSE)*$G48), 0, VLOOKUP(VLOOKUP($A48, 'E4 TB Allocation Details'!$A$18:$L$214, MATCH("Customer ID", 'E4 TB Allocation Details'!$A$18:$L$18, 0),FALSE), 'E2 Allocators'!$B$15:$W$361, MATCH('O5 Details by Class &amp; Accounts'!AW$18, 'E2 Allocators'!$B$15:$W$15, 0),FALSE)*$G48)</f>
        <v>0</v>
      </c>
      <c r="AX48" s="1321">
        <f t="shared" si="2"/>
        <v>536686.97999999986</v>
      </c>
      <c r="AY48" s="1321">
        <f>IF(ISERROR(VLOOKUP(VLOOKUP($A48, 'E4 TB Allocation Details'!$A$18:$L$214, MATCH("Misc ID", 'E4 TB Allocation Details'!$A$18:$L$18, 0),FALSE), 'E2 Allocators'!$B$15:$W$361, MATCH('O5 Details by Class &amp; Accounts'!AY$18, 'E2 Allocators'!$B$15:$W$15, 0),FALSE)*$E48), 0, VLOOKUP(VLOOKUP($A48, 'E4 TB Allocation Details'!$A$18:$L$214, MATCH("Misc ID", 'E4 TB Allocation Details'!$A$18:$L$18, 0),FALSE), 'E2 Allocators'!$B$15:$W$361, MATCH('O5 Details by Class &amp; Accounts'!AY$18, 'E2 Allocators'!$B$15:$W$15, 0),FALSE)*$E48)</f>
        <v>0</v>
      </c>
      <c r="AZ48" s="1321">
        <f>IF(ISERROR(VLOOKUP(VLOOKUP($A48, 'E4 TB Allocation Details'!$A$18:$L$214, MATCH("Misc ID", 'E4 TB Allocation Details'!$A$18:$L$18, 0),FALSE), 'E2 Allocators'!$B$15:$W$361, MATCH('O5 Details by Class &amp; Accounts'!AZ$18, 'E2 Allocators'!$B$15:$W$15, 0),FALSE)*$E48), 0, VLOOKUP(VLOOKUP($A48, 'E4 TB Allocation Details'!$A$18:$L$214, MATCH("Misc ID", 'E4 TB Allocation Details'!$A$18:$L$18, 0),FALSE), 'E2 Allocators'!$B$15:$W$361, MATCH('O5 Details by Class &amp; Accounts'!AZ$18, 'E2 Allocators'!$B$15:$W$15, 0),FALSE)*$E48)</f>
        <v>0</v>
      </c>
      <c r="BA48" s="1321">
        <f>IF(ISERROR(VLOOKUP(VLOOKUP($A48, 'E4 TB Allocation Details'!$A$18:$L$214, MATCH("Misc ID", 'E4 TB Allocation Details'!$A$18:$L$18, 0),FALSE), 'E2 Allocators'!$B$15:$W$361, MATCH('O5 Details by Class &amp; Accounts'!BA$18, 'E2 Allocators'!$B$15:$W$15, 0),FALSE)*$E48), 0, VLOOKUP(VLOOKUP($A48, 'E4 TB Allocation Details'!$A$18:$L$214, MATCH("Misc ID", 'E4 TB Allocation Details'!$A$18:$L$18, 0),FALSE), 'E2 Allocators'!$B$15:$W$361, MATCH('O5 Details by Class &amp; Accounts'!BA$18, 'E2 Allocators'!$B$15:$W$15, 0),FALSE)*$E48)</f>
        <v>0</v>
      </c>
      <c r="BB48" s="1321">
        <f>IF(ISERROR(VLOOKUP(VLOOKUP($A48, 'E4 TB Allocation Details'!$A$18:$L$214, MATCH("Misc ID", 'E4 TB Allocation Details'!$A$18:$L$18, 0),FALSE), 'E2 Allocators'!$B$15:$W$361, MATCH('O5 Details by Class &amp; Accounts'!BB$18, 'E2 Allocators'!$B$15:$W$15, 0),FALSE)*$E48), 0, VLOOKUP(VLOOKUP($A48, 'E4 TB Allocation Details'!$A$18:$L$214, MATCH("Misc ID", 'E4 TB Allocation Details'!$A$18:$L$18, 0),FALSE), 'E2 Allocators'!$B$15:$W$361, MATCH('O5 Details by Class &amp; Accounts'!BB$18, 'E2 Allocators'!$B$15:$W$15, 0),FALSE)*$E48)</f>
        <v>0</v>
      </c>
      <c r="BC48" s="1321">
        <f>IF(ISERROR(VLOOKUP(VLOOKUP($A48, 'E4 TB Allocation Details'!$A$18:$L$214, MATCH("Misc ID", 'E4 TB Allocation Details'!$A$18:$L$18, 0),FALSE), 'E2 Allocators'!$B$15:$W$361, MATCH('O5 Details by Class &amp; Accounts'!BC$18, 'E2 Allocators'!$B$15:$W$15, 0),FALSE)*$E48), 0, VLOOKUP(VLOOKUP($A48, 'E4 TB Allocation Details'!$A$18:$L$214, MATCH("Misc ID", 'E4 TB Allocation Details'!$A$18:$L$18, 0),FALSE), 'E2 Allocators'!$B$15:$W$361, MATCH('O5 Details by Class &amp; Accounts'!BC$18, 'E2 Allocators'!$B$15:$W$15, 0),FALSE)*$E48)</f>
        <v>0</v>
      </c>
      <c r="BD48" s="1321">
        <f>IF(ISERROR(VLOOKUP(VLOOKUP($A48, 'E4 TB Allocation Details'!$A$18:$L$214, MATCH("Misc ID", 'E4 TB Allocation Details'!$A$18:$L$18, 0),FALSE), 'E2 Allocators'!$B$15:$W$361, MATCH('O5 Details by Class &amp; Accounts'!BD$18, 'E2 Allocators'!$B$15:$W$15, 0),FALSE)*$E48), 0, VLOOKUP(VLOOKUP($A48, 'E4 TB Allocation Details'!$A$18:$L$214, MATCH("Misc ID", 'E4 TB Allocation Details'!$A$18:$L$18, 0),FALSE), 'E2 Allocators'!$B$15:$W$361, MATCH('O5 Details by Class &amp; Accounts'!BD$18, 'E2 Allocators'!$B$15:$W$15, 0),FALSE)*$E48)</f>
        <v>0</v>
      </c>
      <c r="BE48" s="1321">
        <f>IF(ISERROR(VLOOKUP(VLOOKUP($A48, 'E4 TB Allocation Details'!$A$18:$L$214, MATCH("Misc ID", 'E4 TB Allocation Details'!$A$18:$L$18, 0),FALSE), 'E2 Allocators'!$B$15:$W$361, MATCH('O5 Details by Class &amp; Accounts'!BE$18, 'E2 Allocators'!$B$15:$W$15, 0),FALSE)*$E48), 0, VLOOKUP(VLOOKUP($A48, 'E4 TB Allocation Details'!$A$18:$L$214, MATCH("Misc ID", 'E4 TB Allocation Details'!$A$18:$L$18, 0),FALSE), 'E2 Allocators'!$B$15:$W$361, MATCH('O5 Details by Class &amp; Accounts'!BE$18, 'E2 Allocators'!$B$15:$W$15, 0),FALSE)*$E48)</f>
        <v>0</v>
      </c>
      <c r="BF48" s="1321">
        <f>IF(ISERROR(VLOOKUP(VLOOKUP($A48, 'E4 TB Allocation Details'!$A$18:$L$214, MATCH("Misc ID", 'E4 TB Allocation Details'!$A$18:$L$18, 0),FALSE), 'E2 Allocators'!$B$15:$W$361, MATCH('O5 Details by Class &amp; Accounts'!BF$18, 'E2 Allocators'!$B$15:$W$15, 0),FALSE)*$E48), 0, VLOOKUP(VLOOKUP($A48, 'E4 TB Allocation Details'!$A$18:$L$214, MATCH("Misc ID", 'E4 TB Allocation Details'!$A$18:$L$18, 0),FALSE), 'E2 Allocators'!$B$15:$W$361, MATCH('O5 Details by Class &amp; Accounts'!BF$18, 'E2 Allocators'!$B$15:$W$15, 0),FALSE)*$E48)</f>
        <v>0</v>
      </c>
      <c r="BG48" s="1321">
        <f>IF(ISERROR(VLOOKUP(VLOOKUP($A48, 'E4 TB Allocation Details'!$A$18:$L$214, MATCH("Misc ID", 'E4 TB Allocation Details'!$A$18:$L$18, 0),FALSE), 'E2 Allocators'!$B$15:$W$361, MATCH('O5 Details by Class &amp; Accounts'!BG$18, 'E2 Allocators'!$B$15:$W$15, 0),FALSE)*$E48), 0, VLOOKUP(VLOOKUP($A48, 'E4 TB Allocation Details'!$A$18:$L$214, MATCH("Misc ID", 'E4 TB Allocation Details'!$A$18:$L$18, 0),FALSE), 'E2 Allocators'!$B$15:$W$361, MATCH('O5 Details by Class &amp; Accounts'!BG$18, 'E2 Allocators'!$B$15:$W$15, 0),FALSE)*$E48)</f>
        <v>0</v>
      </c>
      <c r="BH48" s="1321">
        <f>IF(ISERROR(VLOOKUP(VLOOKUP($A48, 'E4 TB Allocation Details'!$A$18:$L$214, MATCH("Misc ID", 'E4 TB Allocation Details'!$A$18:$L$18, 0),FALSE), 'E2 Allocators'!$B$15:$W$361, MATCH('O5 Details by Class &amp; Accounts'!BH$18, 'E2 Allocators'!$B$15:$W$15, 0),FALSE)*$E48), 0, VLOOKUP(VLOOKUP($A48, 'E4 TB Allocation Details'!$A$18:$L$214, MATCH("Misc ID", 'E4 TB Allocation Details'!$A$18:$L$18, 0),FALSE), 'E2 Allocators'!$B$15:$W$361, MATCH('O5 Details by Class &amp; Accounts'!BH$18, 'E2 Allocators'!$B$15:$W$15, 0),FALSE)*$E48)</f>
        <v>0</v>
      </c>
      <c r="BI48" s="1321">
        <f>IF(ISERROR(VLOOKUP(VLOOKUP($A48, 'E4 TB Allocation Details'!$A$18:$L$214, MATCH("Misc ID", 'E4 TB Allocation Details'!$A$18:$L$18, 0),FALSE), 'E2 Allocators'!$B$15:$W$361, MATCH('O5 Details by Class &amp; Accounts'!BI$18, 'E2 Allocators'!$B$15:$W$15, 0),FALSE)*$E48), 0, VLOOKUP(VLOOKUP($A48, 'E4 TB Allocation Details'!$A$18:$L$214, MATCH("Misc ID", 'E4 TB Allocation Details'!$A$18:$L$18, 0),FALSE), 'E2 Allocators'!$B$15:$W$361, MATCH('O5 Details by Class &amp; Accounts'!BI$18, 'E2 Allocators'!$B$15:$W$15, 0),FALSE)*$E48)</f>
        <v>0</v>
      </c>
      <c r="BJ48" s="1321">
        <f>IF(ISERROR(VLOOKUP(VLOOKUP($A48, 'E4 TB Allocation Details'!$A$18:$L$214, MATCH("Misc ID", 'E4 TB Allocation Details'!$A$18:$L$18, 0),FALSE), 'E2 Allocators'!$B$15:$W$361, MATCH('O5 Details by Class &amp; Accounts'!BJ$18, 'E2 Allocators'!$B$15:$W$15, 0),FALSE)*$E48), 0, VLOOKUP(VLOOKUP($A48, 'E4 TB Allocation Details'!$A$18:$L$214, MATCH("Misc ID", 'E4 TB Allocation Details'!$A$18:$L$18, 0),FALSE), 'E2 Allocators'!$B$15:$W$361, MATCH('O5 Details by Class &amp; Accounts'!BJ$18, 'E2 Allocators'!$B$15:$W$15, 0),FALSE)*$E48)</f>
        <v>0</v>
      </c>
      <c r="BK48" s="1321">
        <f>IF(ISERROR(VLOOKUP(VLOOKUP($A48, 'E4 TB Allocation Details'!$A$18:$L$214, MATCH("Misc ID", 'E4 TB Allocation Details'!$A$18:$L$18, 0),FALSE), 'E2 Allocators'!$B$15:$W$361, MATCH('O5 Details by Class &amp; Accounts'!BK$18, 'E2 Allocators'!$B$15:$W$15, 0),FALSE)*$E48), 0, VLOOKUP(VLOOKUP($A48, 'E4 TB Allocation Details'!$A$18:$L$214, MATCH("Misc ID", 'E4 TB Allocation Details'!$A$18:$L$18, 0),FALSE), 'E2 Allocators'!$B$15:$W$361, MATCH('O5 Details by Class &amp; Accounts'!BK$18, 'E2 Allocators'!$B$15:$W$15, 0),FALSE)*$E48)</f>
        <v>0</v>
      </c>
      <c r="BL48" s="1321">
        <f>IF(ISERROR(VLOOKUP(VLOOKUP($A48, 'E4 TB Allocation Details'!$A$18:$L$214, MATCH("Misc ID", 'E4 TB Allocation Details'!$A$18:$L$18, 0),FALSE), 'E2 Allocators'!$B$15:$W$361, MATCH('O5 Details by Class &amp; Accounts'!BL$18, 'E2 Allocators'!$B$15:$W$15, 0),FALSE)*$E48), 0, VLOOKUP(VLOOKUP($A48, 'E4 TB Allocation Details'!$A$18:$L$214, MATCH("Misc ID", 'E4 TB Allocation Details'!$A$18:$L$18, 0),FALSE), 'E2 Allocators'!$B$15:$W$361, MATCH('O5 Details by Class &amp; Accounts'!BL$18, 'E2 Allocators'!$B$15:$W$15, 0),FALSE)*$E48)</f>
        <v>0</v>
      </c>
      <c r="BM48" s="1321">
        <f>IF(ISERROR(VLOOKUP(VLOOKUP($A48, 'E4 TB Allocation Details'!$A$18:$L$214, MATCH("Misc ID", 'E4 TB Allocation Details'!$A$18:$L$18, 0),FALSE), 'E2 Allocators'!$B$15:$W$361, MATCH('O5 Details by Class &amp; Accounts'!BM$18, 'E2 Allocators'!$B$15:$W$15, 0),FALSE)*$E48), 0, VLOOKUP(VLOOKUP($A48, 'E4 TB Allocation Details'!$A$18:$L$214, MATCH("Misc ID", 'E4 TB Allocation Details'!$A$18:$L$18, 0),FALSE), 'E2 Allocators'!$B$15:$W$361, MATCH('O5 Details by Class &amp; Accounts'!BM$18, 'E2 Allocators'!$B$15:$W$15, 0),FALSE)*$E48)</f>
        <v>0</v>
      </c>
      <c r="BN48" s="1321">
        <f>IF(ISERROR(VLOOKUP(VLOOKUP($A48, 'E4 TB Allocation Details'!$A$18:$L$214, MATCH("Misc ID", 'E4 TB Allocation Details'!$A$18:$L$18, 0),FALSE), 'E2 Allocators'!$B$15:$W$361, MATCH('O5 Details by Class &amp; Accounts'!BN$18, 'E2 Allocators'!$B$15:$W$15, 0),FALSE)*$E48), 0, VLOOKUP(VLOOKUP($A48, 'E4 TB Allocation Details'!$A$18:$L$214, MATCH("Misc ID", 'E4 TB Allocation Details'!$A$18:$L$18, 0),FALSE), 'E2 Allocators'!$B$15:$W$361, MATCH('O5 Details by Class &amp; Accounts'!BN$18, 'E2 Allocators'!$B$15:$W$15, 0),FALSE)*$E48)</f>
        <v>0</v>
      </c>
      <c r="BO48" s="1321">
        <f>IF(ISERROR(VLOOKUP(VLOOKUP($A48, 'E4 TB Allocation Details'!$A$18:$L$214, MATCH("Misc ID", 'E4 TB Allocation Details'!$A$18:$L$18, 0),FALSE), 'E2 Allocators'!$B$15:$W$361, MATCH('O5 Details by Class &amp; Accounts'!BO$18, 'E2 Allocators'!$B$15:$W$15, 0),FALSE)*$E48), 0, VLOOKUP(VLOOKUP($A48, 'E4 TB Allocation Details'!$A$18:$L$214, MATCH("Misc ID", 'E4 TB Allocation Details'!$A$18:$L$18, 0),FALSE), 'E2 Allocators'!$B$15:$W$361, MATCH('O5 Details by Class &amp; Accounts'!BO$18, 'E2 Allocators'!$B$15:$W$15, 0),FALSE)*$E48)</f>
        <v>0</v>
      </c>
      <c r="BP48" s="1321">
        <f>IF(ISERROR(VLOOKUP(VLOOKUP($A48, 'E4 TB Allocation Details'!$A$18:$L$214, MATCH("Misc ID", 'E4 TB Allocation Details'!$A$18:$L$18, 0),FALSE), 'E2 Allocators'!$B$15:$W$361, MATCH('O5 Details by Class &amp; Accounts'!BP$18, 'E2 Allocators'!$B$15:$W$15, 0),FALSE)*$E48), 0, VLOOKUP(VLOOKUP($A48, 'E4 TB Allocation Details'!$A$18:$L$214, MATCH("Misc ID", 'E4 TB Allocation Details'!$A$18:$L$18, 0),FALSE), 'E2 Allocators'!$B$15:$W$361, MATCH('O5 Details by Class &amp; Accounts'!BP$18, 'E2 Allocators'!$B$15:$W$15, 0),FALSE)*$E48)</f>
        <v>0</v>
      </c>
      <c r="BQ48" s="1321">
        <f>IF(ISERROR(VLOOKUP(VLOOKUP($A48, 'E4 TB Allocation Details'!$A$18:$L$214, MATCH("Misc ID", 'E4 TB Allocation Details'!$A$18:$L$18, 0),FALSE), 'E2 Allocators'!$B$15:$W$361, MATCH('O5 Details by Class &amp; Accounts'!BQ$18, 'E2 Allocators'!$B$15:$W$15, 0),FALSE)*$E48), 0, VLOOKUP(VLOOKUP($A48, 'E4 TB Allocation Details'!$A$18:$L$214, MATCH("Misc ID", 'E4 TB Allocation Details'!$A$18:$L$18, 0),FALSE), 'E2 Allocators'!$B$15:$W$361, MATCH('O5 Details by Class &amp; Accounts'!BQ$18, 'E2 Allocators'!$B$15:$W$15, 0),FALSE)*$E48)</f>
        <v>0</v>
      </c>
      <c r="BR48" s="1321">
        <f>IF(ISERROR(VLOOKUP(VLOOKUP($A48, 'E4 TB Allocation Details'!$A$18:$L$214, MATCH("Misc ID", 'E4 TB Allocation Details'!$A$18:$L$18, 0),FALSE), 'E2 Allocators'!$B$15:$W$361, MATCH('O5 Details by Class &amp; Accounts'!BR$18, 'E2 Allocators'!$B$15:$W$15, 0),FALSE)*$E48), 0, VLOOKUP(VLOOKUP($A48, 'E4 TB Allocation Details'!$A$18:$L$214, MATCH("Misc ID", 'E4 TB Allocation Details'!$A$18:$L$18, 0),FALSE), 'E2 Allocators'!$B$15:$W$361, MATCH('O5 Details by Class &amp; Accounts'!BR$18, 'E2 Allocators'!$B$15:$W$15, 0),FALSE)*$E48)</f>
        <v>0</v>
      </c>
      <c r="BS48" s="1321">
        <f t="shared" si="3"/>
        <v>0</v>
      </c>
      <c r="BT48" s="1321">
        <f>IF(ISERROR(VLOOKUP(VLOOKUP($A48, 'E4 TB Allocation Details'!$A$18:$L$214, MATCH("A &amp; G ID", 'E4 TB Allocation Details'!$A$18:$L$18, 0),FALSE), 'E2 Allocators'!$B$15:$W$361, MATCH('O5 Details by Class &amp; Accounts'!BT$18, 'E2 Allocators'!$B$15:$W$15, 0),FALSE)*$E48), 0, VLOOKUP(VLOOKUP($A48, 'E4 TB Allocation Details'!$A$18:$L$214, MATCH("A &amp; G ID", 'E4 TB Allocation Details'!$A$18:$L$18, 0),FALSE), 'E2 Allocators'!$B$15:$W$361, MATCH('O5 Details by Class &amp; Accounts'!BT$18, 'E2 Allocators'!$B$15:$W$15, 0),FALSE)*$E48)</f>
        <v>0</v>
      </c>
      <c r="BU48" s="1321">
        <f>IF(ISERROR(VLOOKUP(VLOOKUP($A48, 'E4 TB Allocation Details'!$A$18:$L$214, MATCH("A &amp; G ID", 'E4 TB Allocation Details'!$A$18:$L$18, 0),FALSE), 'E2 Allocators'!$B$15:$W$361, MATCH('O5 Details by Class &amp; Accounts'!BU$18, 'E2 Allocators'!$B$15:$W$15, 0),FALSE)*$E48), 0, VLOOKUP(VLOOKUP($A48, 'E4 TB Allocation Details'!$A$18:$L$214, MATCH("A &amp; G ID", 'E4 TB Allocation Details'!$A$18:$L$18, 0),FALSE), 'E2 Allocators'!$B$15:$W$361, MATCH('O5 Details by Class &amp; Accounts'!BU$18, 'E2 Allocators'!$B$15:$W$15, 0),FALSE)*$E48)</f>
        <v>0</v>
      </c>
      <c r="BV48" s="1321">
        <f>IF(ISERROR(VLOOKUP(VLOOKUP($A48, 'E4 TB Allocation Details'!$A$18:$L$214, MATCH("A &amp; G ID", 'E4 TB Allocation Details'!$A$18:$L$18, 0),FALSE), 'E2 Allocators'!$B$15:$W$361, MATCH('O5 Details by Class &amp; Accounts'!BV$18, 'E2 Allocators'!$B$15:$W$15, 0),FALSE)*$E48), 0, VLOOKUP(VLOOKUP($A48, 'E4 TB Allocation Details'!$A$18:$L$214, MATCH("A &amp; G ID", 'E4 TB Allocation Details'!$A$18:$L$18, 0),FALSE), 'E2 Allocators'!$B$15:$W$361, MATCH('O5 Details by Class &amp; Accounts'!BV$18, 'E2 Allocators'!$B$15:$W$15, 0),FALSE)*$E48)</f>
        <v>0</v>
      </c>
      <c r="BW48" s="1321">
        <f>IF(ISERROR(VLOOKUP(VLOOKUP($A48, 'E4 TB Allocation Details'!$A$18:$L$214, MATCH("A &amp; G ID", 'E4 TB Allocation Details'!$A$18:$L$18, 0),FALSE), 'E2 Allocators'!$B$15:$W$361, MATCH('O5 Details by Class &amp; Accounts'!BW$18, 'E2 Allocators'!$B$15:$W$15, 0),FALSE)*$E48), 0, VLOOKUP(VLOOKUP($A48, 'E4 TB Allocation Details'!$A$18:$L$214, MATCH("A &amp; G ID", 'E4 TB Allocation Details'!$A$18:$L$18, 0),FALSE), 'E2 Allocators'!$B$15:$W$361, MATCH('O5 Details by Class &amp; Accounts'!BW$18, 'E2 Allocators'!$B$15:$W$15, 0),FALSE)*$E48)</f>
        <v>0</v>
      </c>
      <c r="BX48" s="1321">
        <f>IF(ISERROR(VLOOKUP(VLOOKUP($A48, 'E4 TB Allocation Details'!$A$18:$L$214, MATCH("A &amp; G ID", 'E4 TB Allocation Details'!$A$18:$L$18, 0),FALSE), 'E2 Allocators'!$B$15:$W$361, MATCH('O5 Details by Class &amp; Accounts'!BX$18, 'E2 Allocators'!$B$15:$W$15, 0),FALSE)*$E48), 0, VLOOKUP(VLOOKUP($A48, 'E4 TB Allocation Details'!$A$18:$L$214, MATCH("A &amp; G ID", 'E4 TB Allocation Details'!$A$18:$L$18, 0),FALSE), 'E2 Allocators'!$B$15:$W$361, MATCH('O5 Details by Class &amp; Accounts'!BX$18, 'E2 Allocators'!$B$15:$W$15, 0),FALSE)*$E48)</f>
        <v>0</v>
      </c>
      <c r="BY48" s="1321">
        <f>IF(ISERROR(VLOOKUP(VLOOKUP($A48, 'E4 TB Allocation Details'!$A$18:$L$214, MATCH("A &amp; G ID", 'E4 TB Allocation Details'!$A$18:$L$18, 0),FALSE), 'E2 Allocators'!$B$15:$W$361, MATCH('O5 Details by Class &amp; Accounts'!BY$18, 'E2 Allocators'!$B$15:$W$15, 0),FALSE)*$E48), 0, VLOOKUP(VLOOKUP($A48, 'E4 TB Allocation Details'!$A$18:$L$214, MATCH("A &amp; G ID", 'E4 TB Allocation Details'!$A$18:$L$18, 0),FALSE), 'E2 Allocators'!$B$15:$W$361, MATCH('O5 Details by Class &amp; Accounts'!BY$18, 'E2 Allocators'!$B$15:$W$15, 0),FALSE)*$E48)</f>
        <v>0</v>
      </c>
      <c r="BZ48" s="1321">
        <f>IF(ISERROR(VLOOKUP(VLOOKUP($A48, 'E4 TB Allocation Details'!$A$18:$L$214, MATCH("A &amp; G ID", 'E4 TB Allocation Details'!$A$18:$L$18, 0),FALSE), 'E2 Allocators'!$B$15:$W$361, MATCH('O5 Details by Class &amp; Accounts'!BZ$18, 'E2 Allocators'!$B$15:$W$15, 0),FALSE)*$E48), 0, VLOOKUP(VLOOKUP($A48, 'E4 TB Allocation Details'!$A$18:$L$214, MATCH("A &amp; G ID", 'E4 TB Allocation Details'!$A$18:$L$18, 0),FALSE), 'E2 Allocators'!$B$15:$W$361, MATCH('O5 Details by Class &amp; Accounts'!BZ$18, 'E2 Allocators'!$B$15:$W$15, 0),FALSE)*$E48)</f>
        <v>0</v>
      </c>
      <c r="CA48" s="1321">
        <f>IF(ISERROR(VLOOKUP(VLOOKUP($A48, 'E4 TB Allocation Details'!$A$18:$L$214, MATCH("A &amp; G ID", 'E4 TB Allocation Details'!$A$18:$L$18, 0),FALSE), 'E2 Allocators'!$B$15:$W$361, MATCH('O5 Details by Class &amp; Accounts'!CA$18, 'E2 Allocators'!$B$15:$W$15, 0),FALSE)*$E48), 0, VLOOKUP(VLOOKUP($A48, 'E4 TB Allocation Details'!$A$18:$L$214, MATCH("A &amp; G ID", 'E4 TB Allocation Details'!$A$18:$L$18, 0),FALSE), 'E2 Allocators'!$B$15:$W$361, MATCH('O5 Details by Class &amp; Accounts'!CA$18, 'E2 Allocators'!$B$15:$W$15, 0),FALSE)*$E48)</f>
        <v>0</v>
      </c>
      <c r="CB48" s="1321">
        <f>IF(ISERROR(VLOOKUP(VLOOKUP($A48, 'E4 TB Allocation Details'!$A$18:$L$214, MATCH("A &amp; G ID", 'E4 TB Allocation Details'!$A$18:$L$18, 0),FALSE), 'E2 Allocators'!$B$15:$W$361, MATCH('O5 Details by Class &amp; Accounts'!CB$18, 'E2 Allocators'!$B$15:$W$15, 0),FALSE)*$E48), 0, VLOOKUP(VLOOKUP($A48, 'E4 TB Allocation Details'!$A$18:$L$214, MATCH("A &amp; G ID", 'E4 TB Allocation Details'!$A$18:$L$18, 0),FALSE), 'E2 Allocators'!$B$15:$W$361, MATCH('O5 Details by Class &amp; Accounts'!CB$18, 'E2 Allocators'!$B$15:$W$15, 0),FALSE)*$E48)</f>
        <v>0</v>
      </c>
      <c r="CC48" s="1321">
        <f>IF(ISERROR(VLOOKUP(VLOOKUP($A48, 'E4 TB Allocation Details'!$A$18:$L$214, MATCH("A &amp; G ID", 'E4 TB Allocation Details'!$A$18:$L$18, 0),FALSE), 'E2 Allocators'!$B$15:$W$361, MATCH('O5 Details by Class &amp; Accounts'!CC$18, 'E2 Allocators'!$B$15:$W$15, 0),FALSE)*$E48), 0, VLOOKUP(VLOOKUP($A48, 'E4 TB Allocation Details'!$A$18:$L$214, MATCH("A &amp; G ID", 'E4 TB Allocation Details'!$A$18:$L$18, 0),FALSE), 'E2 Allocators'!$B$15:$W$361, MATCH('O5 Details by Class &amp; Accounts'!CC$18, 'E2 Allocators'!$B$15:$W$15, 0),FALSE)*$E48)</f>
        <v>0</v>
      </c>
      <c r="CD48" s="1321">
        <f>IF(ISERROR(VLOOKUP(VLOOKUP($A48, 'E4 TB Allocation Details'!$A$18:$L$214, MATCH("A &amp; G ID", 'E4 TB Allocation Details'!$A$18:$L$18, 0),FALSE), 'E2 Allocators'!$B$15:$W$361, MATCH('O5 Details by Class &amp; Accounts'!CD$18, 'E2 Allocators'!$B$15:$W$15, 0),FALSE)*$E48), 0, VLOOKUP(VLOOKUP($A48, 'E4 TB Allocation Details'!$A$18:$L$214, MATCH("A &amp; G ID", 'E4 TB Allocation Details'!$A$18:$L$18, 0),FALSE), 'E2 Allocators'!$B$15:$W$361, MATCH('O5 Details by Class &amp; Accounts'!CD$18, 'E2 Allocators'!$B$15:$W$15, 0),FALSE)*$E48)</f>
        <v>0</v>
      </c>
      <c r="CE48" s="1321">
        <f>IF(ISERROR(VLOOKUP(VLOOKUP($A48, 'E4 TB Allocation Details'!$A$18:$L$214, MATCH("A &amp; G ID", 'E4 TB Allocation Details'!$A$18:$L$18, 0),FALSE), 'E2 Allocators'!$B$15:$W$361, MATCH('O5 Details by Class &amp; Accounts'!CE$18, 'E2 Allocators'!$B$15:$W$15, 0),FALSE)*$E48), 0, VLOOKUP(VLOOKUP($A48, 'E4 TB Allocation Details'!$A$18:$L$214, MATCH("A &amp; G ID", 'E4 TB Allocation Details'!$A$18:$L$18, 0),FALSE), 'E2 Allocators'!$B$15:$W$361, MATCH('O5 Details by Class &amp; Accounts'!CE$18, 'E2 Allocators'!$B$15:$W$15, 0),FALSE)*$E48)</f>
        <v>0</v>
      </c>
      <c r="CF48" s="1321">
        <f>IF(ISERROR(VLOOKUP(VLOOKUP($A48, 'E4 TB Allocation Details'!$A$18:$L$214, MATCH("A &amp; G ID", 'E4 TB Allocation Details'!$A$18:$L$18, 0),FALSE), 'E2 Allocators'!$B$15:$W$361, MATCH('O5 Details by Class &amp; Accounts'!CF$18, 'E2 Allocators'!$B$15:$W$15, 0),FALSE)*$E48), 0, VLOOKUP(VLOOKUP($A48, 'E4 TB Allocation Details'!$A$18:$L$214, MATCH("A &amp; G ID", 'E4 TB Allocation Details'!$A$18:$L$18, 0),FALSE), 'E2 Allocators'!$B$15:$W$361, MATCH('O5 Details by Class &amp; Accounts'!CF$18, 'E2 Allocators'!$B$15:$W$15, 0),FALSE)*$E48)</f>
        <v>0</v>
      </c>
      <c r="CG48" s="1321">
        <f>IF(ISERROR(VLOOKUP(VLOOKUP($A48, 'E4 TB Allocation Details'!$A$18:$L$214, MATCH("A &amp; G ID", 'E4 TB Allocation Details'!$A$18:$L$18, 0),FALSE), 'E2 Allocators'!$B$15:$W$361, MATCH('O5 Details by Class &amp; Accounts'!CG$18, 'E2 Allocators'!$B$15:$W$15, 0),FALSE)*$E48), 0, VLOOKUP(VLOOKUP($A48, 'E4 TB Allocation Details'!$A$18:$L$214, MATCH("A &amp; G ID", 'E4 TB Allocation Details'!$A$18:$L$18, 0),FALSE), 'E2 Allocators'!$B$15:$W$361, MATCH('O5 Details by Class &amp; Accounts'!CG$18, 'E2 Allocators'!$B$15:$W$15, 0),FALSE)*$E48)</f>
        <v>0</v>
      </c>
      <c r="CH48" s="1321">
        <f>IF(ISERROR(VLOOKUP(VLOOKUP($A48, 'E4 TB Allocation Details'!$A$18:$L$214, MATCH("A &amp; G ID", 'E4 TB Allocation Details'!$A$18:$L$18, 0),FALSE), 'E2 Allocators'!$B$15:$W$361, MATCH('O5 Details by Class &amp; Accounts'!CH$18, 'E2 Allocators'!$B$15:$W$15, 0),FALSE)*$E48), 0, VLOOKUP(VLOOKUP($A48, 'E4 TB Allocation Details'!$A$18:$L$214, MATCH("A &amp; G ID", 'E4 TB Allocation Details'!$A$18:$L$18, 0),FALSE), 'E2 Allocators'!$B$15:$W$361, MATCH('O5 Details by Class &amp; Accounts'!CH$18, 'E2 Allocators'!$B$15:$W$15, 0),FALSE)*$E48)</f>
        <v>0</v>
      </c>
      <c r="CI48" s="1321">
        <f>IF(ISERROR(VLOOKUP(VLOOKUP($A48, 'E4 TB Allocation Details'!$A$18:$L$214, MATCH("A &amp; G ID", 'E4 TB Allocation Details'!$A$18:$L$18, 0),FALSE), 'E2 Allocators'!$B$15:$W$361, MATCH('O5 Details by Class &amp; Accounts'!CI$18, 'E2 Allocators'!$B$15:$W$15, 0),FALSE)*$E48), 0, VLOOKUP(VLOOKUP($A48, 'E4 TB Allocation Details'!$A$18:$L$214, MATCH("A &amp; G ID", 'E4 TB Allocation Details'!$A$18:$L$18, 0),FALSE), 'E2 Allocators'!$B$15:$W$361, MATCH('O5 Details by Class &amp; Accounts'!CI$18, 'E2 Allocators'!$B$15:$W$15, 0),FALSE)*$E48)</f>
        <v>0</v>
      </c>
      <c r="CJ48" s="1321">
        <f>IF(ISERROR(VLOOKUP(VLOOKUP($A48, 'E4 TB Allocation Details'!$A$18:$L$214, MATCH("A &amp; G ID", 'E4 TB Allocation Details'!$A$18:$L$18, 0),FALSE), 'E2 Allocators'!$B$15:$W$361, MATCH('O5 Details by Class &amp; Accounts'!CJ$18, 'E2 Allocators'!$B$15:$W$15, 0),FALSE)*$E48), 0, VLOOKUP(VLOOKUP($A48, 'E4 TB Allocation Details'!$A$18:$L$214, MATCH("A &amp; G ID", 'E4 TB Allocation Details'!$A$18:$L$18, 0),FALSE), 'E2 Allocators'!$B$15:$W$361, MATCH('O5 Details by Class &amp; Accounts'!CJ$18, 'E2 Allocators'!$B$15:$W$15, 0),FALSE)*$E48)</f>
        <v>0</v>
      </c>
      <c r="CK48" s="1321">
        <f>IF(ISERROR(VLOOKUP(VLOOKUP($A48, 'E4 TB Allocation Details'!$A$18:$L$214, MATCH("A &amp; G ID", 'E4 TB Allocation Details'!$A$18:$L$18, 0),FALSE), 'E2 Allocators'!$B$15:$W$361, MATCH('O5 Details by Class &amp; Accounts'!CK$18, 'E2 Allocators'!$B$15:$W$15, 0),FALSE)*$E48), 0, VLOOKUP(VLOOKUP($A48, 'E4 TB Allocation Details'!$A$18:$L$214, MATCH("A &amp; G ID", 'E4 TB Allocation Details'!$A$18:$L$18, 0),FALSE), 'E2 Allocators'!$B$15:$W$361, MATCH('O5 Details by Class &amp; Accounts'!CK$18, 'E2 Allocators'!$B$15:$W$15, 0),FALSE)*$E48)</f>
        <v>0</v>
      </c>
      <c r="CL48" s="1321">
        <f>IF(ISERROR(VLOOKUP(VLOOKUP($A48, 'E4 TB Allocation Details'!$A$18:$L$214, MATCH("A &amp; G ID", 'E4 TB Allocation Details'!$A$18:$L$18, 0),FALSE), 'E2 Allocators'!$B$15:$W$361, MATCH('O5 Details by Class &amp; Accounts'!CL$18, 'E2 Allocators'!$B$15:$W$15, 0),FALSE)*$E48), 0, VLOOKUP(VLOOKUP($A48, 'E4 TB Allocation Details'!$A$18:$L$214, MATCH("A &amp; G ID", 'E4 TB Allocation Details'!$A$18:$L$18, 0),FALSE), 'E2 Allocators'!$B$15:$W$361, MATCH('O5 Details by Class &amp; Accounts'!CL$18, 'E2 Allocators'!$B$15:$W$15, 0),FALSE)*$E48)</f>
        <v>0</v>
      </c>
      <c r="CM48" s="1321">
        <f>IF(ISERROR(VLOOKUP(VLOOKUP($A48, 'E4 TB Allocation Details'!$A$18:$L$214, MATCH("A &amp; G ID", 'E4 TB Allocation Details'!$A$18:$L$18, 0),FALSE), 'E2 Allocators'!$B$15:$W$361, MATCH('O5 Details by Class &amp; Accounts'!CM$18, 'E2 Allocators'!$B$15:$W$15, 0),FALSE)*$E48), 0, VLOOKUP(VLOOKUP($A48, 'E4 TB Allocation Details'!$A$18:$L$214, MATCH("A &amp; G ID", 'E4 TB Allocation Details'!$A$18:$L$18, 0),FALSE), 'E2 Allocators'!$B$15:$W$361, MATCH('O5 Details by Class &amp; Accounts'!CM$18, 'E2 Allocators'!$B$15:$W$15, 0),FALSE)*$E48)</f>
        <v>0</v>
      </c>
      <c r="CN48" s="1321">
        <f t="shared" si="5"/>
        <v>0</v>
      </c>
      <c r="CO48" s="1650">
        <f t="shared" si="4"/>
        <v>3.4924596548080444E-10</v>
      </c>
      <c r="CQ48" s="1898" t="s">
        <v>706</v>
      </c>
    </row>
    <row r="49" spans="1:95" s="64" customFormat="1" ht="12.75">
      <c r="A49" s="1087">
        <v>1840</v>
      </c>
      <c r="B49" s="1088" t="s">
        <v>76</v>
      </c>
      <c r="C49" s="1647">
        <f>IF(ISERROR(VLOOKUP($A49,'I3 TB Data'!$A$19:$H$484,MATCH('O5 Details by Class &amp; Accounts'!$C$18, 'I3 TB Data'!$A$19:$H$19,0),0)), 0, VLOOKUP($A49,'I3 TB Data'!$A$19:$H$484,MATCH('O5 Details by Class &amp; Accounts'!$C$18,'I3 TB Data'!$A$19:$H$19,0),0))</f>
        <v>650173</v>
      </c>
      <c r="D49" s="1648">
        <f>'I4 BO ASSETS'!E46</f>
        <v>-650173</v>
      </c>
      <c r="E49" s="1647">
        <f t="shared" si="6"/>
        <v>0</v>
      </c>
      <c r="F49" s="1649">
        <f>IF(ISERROR(VLOOKUP($A49, 'E1 Categorization'!A33:E124, MATCH("Customer Component", 'E1 Categorization'!$A$33:$E$33,0), 0)), 0, IF(VLOOKUP($A49, 'E1 Categorization'!A33:E124, MATCH("Customer Component", 'E1 Categorization'!$A$33:$E$33,0), 0)=0, 'O5 Details by Class &amp; Accounts'!$E49, IF(AND(VLOOKUP($A49, 'E1 Categorization'!A33:E124, MATCH("Customer Component", 'E1 Categorization'!$A$33:$E$33,0), 0) &gt;0, VLOOKUP($A49, 'E1 Categorization'!A33:E124, MATCH("Customer Component", 'E1 Categorization'!$A$33:$E$33,0), 0)&lt;1), 'O5 Details by Class &amp; Accounts'!$E49*(1-VLOOKUP($A49, 'E1 Categorization'!A33:E124, MATCH("Customer Component", 'E1 Categorization'!$A$33:$E$33,0), 0)), 0)))</f>
        <v>0</v>
      </c>
      <c r="G49" s="1649">
        <f>IF(ISERROR(VLOOKUP($A49, 'E1 Categorization'!A33:E124, MATCH("Customer Component", 'E1 Categorization'!$A$33:$E$33,0), 0)),0, IF(VLOOKUP($A49, 'E1 Categorization'!A33:E124, MATCH("Customer Component", 'E1 Categorization'!$A$33:$E$33,0), 0)=0, 0, IF(AND(VLOOKUP($A49, 'E1 Categorization'!A33:E124, MATCH("Customer Component", 'E1 Categorization'!$A$33:$E$33,0), 0) &gt;0, VLOOKUP($A49, 'E1 Categorization'!A33:E124, MATCH("Customer Component", 'E1 Categorization'!$A$33:$E$33,0), 0)&lt;1), 'O5 Details by Class &amp; Accounts'!$E49*(VLOOKUP($A49, 'E1 Categorization'!A33:E124, MATCH("Customer Component", 'E1 Categorization'!$A$33:$E$33,0), 0)), 'O5 Details by Class &amp; Accounts'!$E49)))</f>
        <v>0</v>
      </c>
      <c r="H49" s="1321">
        <f t="shared" si="0"/>
        <v>0</v>
      </c>
      <c r="I49" s="1321">
        <f>IF(ISERROR(VLOOKUP(VLOOKUP($A49, 'E4 TB Allocation Details'!$A$18:$L$214, MATCH("Demand ID", 'E4 TB Allocation Details'!$A$18:$L$18, 0),FALSE), 'E2 Allocators'!$B$15:$W$361, MATCH('O5 Details by Class &amp; Accounts'!I$18, 'E2 Allocators'!$B$15:$W$15, 0),FALSE)*$F49), 0, VLOOKUP(VLOOKUP($A49, 'E4 TB Allocation Details'!$A$18:$L$214, MATCH("Demand ID", 'E4 TB Allocation Details'!$A$18:$L$18, 0),FALSE), 'E2 Allocators'!$B$15:$W$361, MATCH('O5 Details by Class &amp; Accounts'!I$18, 'E2 Allocators'!$B$15:$W$15, 0),FALSE)*$F49)</f>
        <v>0</v>
      </c>
      <c r="J49" s="1321">
        <f>IF(ISERROR(VLOOKUP(VLOOKUP($A49, 'E4 TB Allocation Details'!$A$18:$L$214, MATCH("Demand ID", 'E4 TB Allocation Details'!$A$18:$L$18, 0),FALSE), 'E2 Allocators'!$B$15:$W$361, MATCH('O5 Details by Class &amp; Accounts'!J$18, 'E2 Allocators'!$B$15:$W$15, 0),FALSE)*$F49), 0, VLOOKUP(VLOOKUP($A49, 'E4 TB Allocation Details'!$A$18:$L$214, MATCH("Demand ID", 'E4 TB Allocation Details'!$A$18:$L$18, 0),FALSE), 'E2 Allocators'!$B$15:$W$361, MATCH('O5 Details by Class &amp; Accounts'!J$18, 'E2 Allocators'!$B$15:$W$15, 0),FALSE)*$F49)</f>
        <v>0</v>
      </c>
      <c r="K49" s="1321">
        <f>IF(ISERROR(VLOOKUP(VLOOKUP($A49, 'E4 TB Allocation Details'!$A$18:$L$214, MATCH("Demand ID", 'E4 TB Allocation Details'!$A$18:$L$18, 0),FALSE), 'E2 Allocators'!$B$15:$W$361, MATCH('O5 Details by Class &amp; Accounts'!K$18, 'E2 Allocators'!$B$15:$W$15, 0),FALSE)*$F49), 0, VLOOKUP(VLOOKUP($A49, 'E4 TB Allocation Details'!$A$18:$L$214, MATCH("Demand ID", 'E4 TB Allocation Details'!$A$18:$L$18, 0),FALSE), 'E2 Allocators'!$B$15:$W$361, MATCH('O5 Details by Class &amp; Accounts'!K$18, 'E2 Allocators'!$B$15:$W$15, 0),FALSE)*$F49)</f>
        <v>0</v>
      </c>
      <c r="L49" s="1321">
        <f>IF(ISERROR(VLOOKUP(VLOOKUP($A49, 'E4 TB Allocation Details'!$A$18:$L$214, MATCH("Demand ID", 'E4 TB Allocation Details'!$A$18:$L$18, 0),FALSE), 'E2 Allocators'!$B$15:$W$361, MATCH('O5 Details by Class &amp; Accounts'!L$18, 'E2 Allocators'!$B$15:$W$15, 0),FALSE)*$F49), 0, VLOOKUP(VLOOKUP($A49, 'E4 TB Allocation Details'!$A$18:$L$214, MATCH("Demand ID", 'E4 TB Allocation Details'!$A$18:$L$18, 0),FALSE), 'E2 Allocators'!$B$15:$W$361, MATCH('O5 Details by Class &amp; Accounts'!L$18, 'E2 Allocators'!$B$15:$W$15, 0),FALSE)*$F49)</f>
        <v>0</v>
      </c>
      <c r="M49" s="1321">
        <f>IF(ISERROR(VLOOKUP(VLOOKUP($A49, 'E4 TB Allocation Details'!$A$18:$L$214, MATCH("Demand ID", 'E4 TB Allocation Details'!$A$18:$L$18, 0),FALSE), 'E2 Allocators'!$B$15:$W$361, MATCH('O5 Details by Class &amp; Accounts'!M$18, 'E2 Allocators'!$B$15:$W$15, 0),FALSE)*$F49), 0, VLOOKUP(VLOOKUP($A49, 'E4 TB Allocation Details'!$A$18:$L$214, MATCH("Demand ID", 'E4 TB Allocation Details'!$A$18:$L$18, 0),FALSE), 'E2 Allocators'!$B$15:$W$361, MATCH('O5 Details by Class &amp; Accounts'!M$18, 'E2 Allocators'!$B$15:$W$15, 0),FALSE)*$F49)</f>
        <v>0</v>
      </c>
      <c r="N49" s="1321">
        <f>IF(ISERROR(VLOOKUP(VLOOKUP($A49, 'E4 TB Allocation Details'!$A$18:$L$214, MATCH("Demand ID", 'E4 TB Allocation Details'!$A$18:$L$18, 0),FALSE), 'E2 Allocators'!$B$15:$W$361, MATCH('O5 Details by Class &amp; Accounts'!N$18, 'E2 Allocators'!$B$15:$W$15, 0),FALSE)*$F49), 0, VLOOKUP(VLOOKUP($A49, 'E4 TB Allocation Details'!$A$18:$L$214, MATCH("Demand ID", 'E4 TB Allocation Details'!$A$18:$L$18, 0),FALSE), 'E2 Allocators'!$B$15:$W$361, MATCH('O5 Details by Class &amp; Accounts'!N$18, 'E2 Allocators'!$B$15:$W$15, 0),FALSE)*$F49)</f>
        <v>0</v>
      </c>
      <c r="O49" s="1321">
        <f>IF(ISERROR(VLOOKUP(VLOOKUP($A49, 'E4 TB Allocation Details'!$A$18:$L$214, MATCH("Demand ID", 'E4 TB Allocation Details'!$A$18:$L$18, 0),FALSE), 'E2 Allocators'!$B$15:$W$361, MATCH('O5 Details by Class &amp; Accounts'!O$18, 'E2 Allocators'!$B$15:$W$15, 0),FALSE)*$F49), 0, VLOOKUP(VLOOKUP($A49, 'E4 TB Allocation Details'!$A$18:$L$214, MATCH("Demand ID", 'E4 TB Allocation Details'!$A$18:$L$18, 0),FALSE), 'E2 Allocators'!$B$15:$W$361, MATCH('O5 Details by Class &amp; Accounts'!O$18, 'E2 Allocators'!$B$15:$W$15, 0),FALSE)*$F49)</f>
        <v>0</v>
      </c>
      <c r="P49" s="1321">
        <f>IF(ISERROR(VLOOKUP(VLOOKUP($A49, 'E4 TB Allocation Details'!$A$18:$L$214, MATCH("Demand ID", 'E4 TB Allocation Details'!$A$18:$L$18, 0),FALSE), 'E2 Allocators'!$B$15:$W$361, MATCH('O5 Details by Class &amp; Accounts'!P$18, 'E2 Allocators'!$B$15:$W$15, 0),FALSE)*$F49), 0, VLOOKUP(VLOOKUP($A49, 'E4 TB Allocation Details'!$A$18:$L$214, MATCH("Demand ID", 'E4 TB Allocation Details'!$A$18:$L$18, 0),FALSE), 'E2 Allocators'!$B$15:$W$361, MATCH('O5 Details by Class &amp; Accounts'!P$18, 'E2 Allocators'!$B$15:$W$15, 0),FALSE)*$F49)</f>
        <v>0</v>
      </c>
      <c r="Q49" s="1321">
        <f>IF(ISERROR(VLOOKUP(VLOOKUP($A49, 'E4 TB Allocation Details'!$A$18:$L$214, MATCH("Demand ID", 'E4 TB Allocation Details'!$A$18:$L$18, 0),FALSE), 'E2 Allocators'!$B$15:$W$361, MATCH('O5 Details by Class &amp; Accounts'!Q$18, 'E2 Allocators'!$B$15:$W$15, 0),FALSE)*$F49), 0, VLOOKUP(VLOOKUP($A49, 'E4 TB Allocation Details'!$A$18:$L$214, MATCH("Demand ID", 'E4 TB Allocation Details'!$A$18:$L$18, 0),FALSE), 'E2 Allocators'!$B$15:$W$361, MATCH('O5 Details by Class &amp; Accounts'!Q$18, 'E2 Allocators'!$B$15:$W$15, 0),FALSE)*$F49)</f>
        <v>0</v>
      </c>
      <c r="R49" s="1321">
        <f>IF(ISERROR(VLOOKUP(VLOOKUP($A49, 'E4 TB Allocation Details'!$A$18:$L$214, MATCH("Demand ID", 'E4 TB Allocation Details'!$A$18:$L$18, 0),FALSE), 'E2 Allocators'!$B$15:$W$361, MATCH('O5 Details by Class &amp; Accounts'!R$18, 'E2 Allocators'!$B$15:$W$15, 0),FALSE)*$F49), 0, VLOOKUP(VLOOKUP($A49, 'E4 TB Allocation Details'!$A$18:$L$214, MATCH("Demand ID", 'E4 TB Allocation Details'!$A$18:$L$18, 0),FALSE), 'E2 Allocators'!$B$15:$W$361, MATCH('O5 Details by Class &amp; Accounts'!R$18, 'E2 Allocators'!$B$15:$W$15, 0),FALSE)*$F49)</f>
        <v>0</v>
      </c>
      <c r="S49" s="1321">
        <f>IF(ISERROR(VLOOKUP(VLOOKUP($A49, 'E4 TB Allocation Details'!$A$18:$L$214, MATCH("Demand ID", 'E4 TB Allocation Details'!$A$18:$L$18, 0),FALSE), 'E2 Allocators'!$B$15:$W$361, MATCH('O5 Details by Class &amp; Accounts'!S$18, 'E2 Allocators'!$B$15:$W$15, 0),FALSE)*$F49), 0, VLOOKUP(VLOOKUP($A49, 'E4 TB Allocation Details'!$A$18:$L$214, MATCH("Demand ID", 'E4 TB Allocation Details'!$A$18:$L$18, 0),FALSE), 'E2 Allocators'!$B$15:$W$361, MATCH('O5 Details by Class &amp; Accounts'!S$18, 'E2 Allocators'!$B$15:$W$15, 0),FALSE)*$F49)</f>
        <v>0</v>
      </c>
      <c r="T49" s="1321">
        <f>IF(ISERROR(VLOOKUP(VLOOKUP($A49, 'E4 TB Allocation Details'!$A$18:$L$214, MATCH("Demand ID", 'E4 TB Allocation Details'!$A$18:$L$18, 0),FALSE), 'E2 Allocators'!$B$15:$W$361, MATCH('O5 Details by Class &amp; Accounts'!T$18, 'E2 Allocators'!$B$15:$W$15, 0),FALSE)*$F49), 0, VLOOKUP(VLOOKUP($A49, 'E4 TB Allocation Details'!$A$18:$L$214, MATCH("Demand ID", 'E4 TB Allocation Details'!$A$18:$L$18, 0),FALSE), 'E2 Allocators'!$B$15:$W$361, MATCH('O5 Details by Class &amp; Accounts'!T$18, 'E2 Allocators'!$B$15:$W$15, 0),FALSE)*$F49)</f>
        <v>0</v>
      </c>
      <c r="U49" s="1321">
        <f>IF(ISERROR(VLOOKUP(VLOOKUP($A49, 'E4 TB Allocation Details'!$A$18:$L$214, MATCH("Demand ID", 'E4 TB Allocation Details'!$A$18:$L$18, 0),FALSE), 'E2 Allocators'!$B$15:$W$361, MATCH('O5 Details by Class &amp; Accounts'!U$18, 'E2 Allocators'!$B$15:$W$15, 0),FALSE)*$F49), 0, VLOOKUP(VLOOKUP($A49, 'E4 TB Allocation Details'!$A$18:$L$214, MATCH("Demand ID", 'E4 TB Allocation Details'!$A$18:$L$18, 0),FALSE), 'E2 Allocators'!$B$15:$W$361, MATCH('O5 Details by Class &amp; Accounts'!U$18, 'E2 Allocators'!$B$15:$W$15, 0),FALSE)*$F49)</f>
        <v>0</v>
      </c>
      <c r="V49" s="1321">
        <f>IF(ISERROR(VLOOKUP(VLOOKUP($A49, 'E4 TB Allocation Details'!$A$18:$L$214, MATCH("Demand ID", 'E4 TB Allocation Details'!$A$18:$L$18, 0),FALSE), 'E2 Allocators'!$B$15:$W$361, MATCH('O5 Details by Class &amp; Accounts'!V$18, 'E2 Allocators'!$B$15:$W$15, 0),FALSE)*$F49), 0, VLOOKUP(VLOOKUP($A49, 'E4 TB Allocation Details'!$A$18:$L$214, MATCH("Demand ID", 'E4 TB Allocation Details'!$A$18:$L$18, 0),FALSE), 'E2 Allocators'!$B$15:$W$361, MATCH('O5 Details by Class &amp; Accounts'!V$18, 'E2 Allocators'!$B$15:$W$15, 0),FALSE)*$F49)</f>
        <v>0</v>
      </c>
      <c r="W49" s="1321">
        <f>IF(ISERROR(VLOOKUP(VLOOKUP($A49, 'E4 TB Allocation Details'!$A$18:$L$214, MATCH("Demand ID", 'E4 TB Allocation Details'!$A$18:$L$18, 0),FALSE), 'E2 Allocators'!$B$15:$W$361, MATCH('O5 Details by Class &amp; Accounts'!W$18, 'E2 Allocators'!$B$15:$W$15, 0),FALSE)*$F49), 0, VLOOKUP(VLOOKUP($A49, 'E4 TB Allocation Details'!$A$18:$L$214, MATCH("Demand ID", 'E4 TB Allocation Details'!$A$18:$L$18, 0),FALSE), 'E2 Allocators'!$B$15:$W$361, MATCH('O5 Details by Class &amp; Accounts'!W$18, 'E2 Allocators'!$B$15:$W$15, 0),FALSE)*$F49)</f>
        <v>0</v>
      </c>
      <c r="X49" s="1321">
        <f>IF(ISERROR(VLOOKUP(VLOOKUP($A49, 'E4 TB Allocation Details'!$A$18:$L$214, MATCH("Demand ID", 'E4 TB Allocation Details'!$A$18:$L$18, 0),FALSE), 'E2 Allocators'!$B$15:$W$361, MATCH('O5 Details by Class &amp; Accounts'!X$18, 'E2 Allocators'!$B$15:$W$15, 0),FALSE)*$F49), 0, VLOOKUP(VLOOKUP($A49, 'E4 TB Allocation Details'!$A$18:$L$214, MATCH("Demand ID", 'E4 TB Allocation Details'!$A$18:$L$18, 0),FALSE), 'E2 Allocators'!$B$15:$W$361, MATCH('O5 Details by Class &amp; Accounts'!X$18, 'E2 Allocators'!$B$15:$W$15, 0),FALSE)*$F49)</f>
        <v>0</v>
      </c>
      <c r="Y49" s="1321">
        <f>IF(ISERROR(VLOOKUP(VLOOKUP($A49, 'E4 TB Allocation Details'!$A$18:$L$214, MATCH("Demand ID", 'E4 TB Allocation Details'!$A$18:$L$18, 0),FALSE), 'E2 Allocators'!$B$15:$W$361, MATCH('O5 Details by Class &amp; Accounts'!Y$18, 'E2 Allocators'!$B$15:$W$15, 0),FALSE)*$F49), 0, VLOOKUP(VLOOKUP($A49, 'E4 TB Allocation Details'!$A$18:$L$214, MATCH("Demand ID", 'E4 TB Allocation Details'!$A$18:$L$18, 0),FALSE), 'E2 Allocators'!$B$15:$W$361, MATCH('O5 Details by Class &amp; Accounts'!Y$18, 'E2 Allocators'!$B$15:$W$15, 0),FALSE)*$F49)</f>
        <v>0</v>
      </c>
      <c r="Z49" s="1321">
        <f>IF(ISERROR(VLOOKUP(VLOOKUP($A49, 'E4 TB Allocation Details'!$A$18:$L$214, MATCH("Demand ID", 'E4 TB Allocation Details'!$A$18:$L$18, 0),FALSE), 'E2 Allocators'!$B$15:$W$361, MATCH('O5 Details by Class &amp; Accounts'!Z$18, 'E2 Allocators'!$B$15:$W$15, 0),FALSE)*$F49), 0, VLOOKUP(VLOOKUP($A49, 'E4 TB Allocation Details'!$A$18:$L$214, MATCH("Demand ID", 'E4 TB Allocation Details'!$A$18:$L$18, 0),FALSE), 'E2 Allocators'!$B$15:$W$361, MATCH('O5 Details by Class &amp; Accounts'!Z$18, 'E2 Allocators'!$B$15:$W$15, 0),FALSE)*$F49)</f>
        <v>0</v>
      </c>
      <c r="AA49" s="1321">
        <f>IF(ISERROR(VLOOKUP(VLOOKUP($A49, 'E4 TB Allocation Details'!$A$18:$L$214, MATCH("Demand ID", 'E4 TB Allocation Details'!$A$18:$L$18, 0),FALSE), 'E2 Allocators'!$B$15:$W$361, MATCH('O5 Details by Class &amp; Accounts'!AA$18, 'E2 Allocators'!$B$15:$W$15, 0),FALSE)*$F49), 0, VLOOKUP(VLOOKUP($A49, 'E4 TB Allocation Details'!$A$18:$L$214, MATCH("Demand ID", 'E4 TB Allocation Details'!$A$18:$L$18, 0),FALSE), 'E2 Allocators'!$B$15:$W$361, MATCH('O5 Details by Class &amp; Accounts'!AA$18, 'E2 Allocators'!$B$15:$W$15, 0),FALSE)*$F49)</f>
        <v>0</v>
      </c>
      <c r="AB49" s="1321">
        <f>IF(ISERROR(VLOOKUP(VLOOKUP($A49, 'E4 TB Allocation Details'!$A$18:$L$214, MATCH("Demand ID", 'E4 TB Allocation Details'!$A$18:$L$18, 0),FALSE), 'E2 Allocators'!$B$15:$W$361, MATCH('O5 Details by Class &amp; Accounts'!AB$18, 'E2 Allocators'!$B$15:$W$15, 0),FALSE)*$F49), 0, VLOOKUP(VLOOKUP($A49, 'E4 TB Allocation Details'!$A$18:$L$214, MATCH("Demand ID", 'E4 TB Allocation Details'!$A$18:$L$18, 0),FALSE), 'E2 Allocators'!$B$15:$W$361, MATCH('O5 Details by Class &amp; Accounts'!AB$18, 'E2 Allocators'!$B$15:$W$15, 0),FALSE)*$F49)</f>
        <v>0</v>
      </c>
      <c r="AC49" s="1321">
        <f t="shared" si="1"/>
        <v>0</v>
      </c>
      <c r="AD49" s="1321">
        <f>IF(ISERROR(VLOOKUP(VLOOKUP($A49, 'E4 TB Allocation Details'!$A$18:$L$214, MATCH("Customer ID", 'E4 TB Allocation Details'!$A$18:$L$18, 0),FALSE), 'E2 Allocators'!$B$15:$W$361, MATCH('O5 Details by Class &amp; Accounts'!AD$18, 'E2 Allocators'!$B$15:$W$15, 0),FALSE)*$G49), 0, VLOOKUP(VLOOKUP($A49, 'E4 TB Allocation Details'!$A$18:$L$214, MATCH("Customer ID", 'E4 TB Allocation Details'!$A$18:$L$18, 0),FALSE), 'E2 Allocators'!$B$15:$W$361, MATCH('O5 Details by Class &amp; Accounts'!AD$18, 'E2 Allocators'!$B$15:$W$15, 0),FALSE)*$G49)</f>
        <v>0</v>
      </c>
      <c r="AE49" s="1321">
        <f>IF(ISERROR(VLOOKUP(VLOOKUP($A49, 'E4 TB Allocation Details'!$A$18:$L$214, MATCH("Customer ID", 'E4 TB Allocation Details'!$A$18:$L$18, 0),FALSE), 'E2 Allocators'!$B$15:$W$361, MATCH('O5 Details by Class &amp; Accounts'!AE$18, 'E2 Allocators'!$B$15:$W$15, 0),FALSE)*$G49), 0, VLOOKUP(VLOOKUP($A49, 'E4 TB Allocation Details'!$A$18:$L$214, MATCH("Customer ID", 'E4 TB Allocation Details'!$A$18:$L$18, 0),FALSE), 'E2 Allocators'!$B$15:$W$361, MATCH('O5 Details by Class &amp; Accounts'!AE$18, 'E2 Allocators'!$B$15:$W$15, 0),FALSE)*$G49)</f>
        <v>0</v>
      </c>
      <c r="AF49" s="1321">
        <f>IF(ISERROR(VLOOKUP(VLOOKUP($A49, 'E4 TB Allocation Details'!$A$18:$L$214, MATCH("Customer ID", 'E4 TB Allocation Details'!$A$18:$L$18, 0),FALSE), 'E2 Allocators'!$B$15:$W$361, MATCH('O5 Details by Class &amp; Accounts'!AF$18, 'E2 Allocators'!$B$15:$W$15, 0),FALSE)*$G49), 0, VLOOKUP(VLOOKUP($A49, 'E4 TB Allocation Details'!$A$18:$L$214, MATCH("Customer ID", 'E4 TB Allocation Details'!$A$18:$L$18, 0),FALSE), 'E2 Allocators'!$B$15:$W$361, MATCH('O5 Details by Class &amp; Accounts'!AF$18, 'E2 Allocators'!$B$15:$W$15, 0),FALSE)*$G49)</f>
        <v>0</v>
      </c>
      <c r="AG49" s="1321">
        <f>IF(ISERROR(VLOOKUP(VLOOKUP($A49, 'E4 TB Allocation Details'!$A$18:$L$214, MATCH("Customer ID", 'E4 TB Allocation Details'!$A$18:$L$18, 0),FALSE), 'E2 Allocators'!$B$15:$W$361, MATCH('O5 Details by Class &amp; Accounts'!AG$18, 'E2 Allocators'!$B$15:$W$15, 0),FALSE)*$G49), 0, VLOOKUP(VLOOKUP($A49, 'E4 TB Allocation Details'!$A$18:$L$214, MATCH("Customer ID", 'E4 TB Allocation Details'!$A$18:$L$18, 0),FALSE), 'E2 Allocators'!$B$15:$W$361, MATCH('O5 Details by Class &amp; Accounts'!AG$18, 'E2 Allocators'!$B$15:$W$15, 0),FALSE)*$G49)</f>
        <v>0</v>
      </c>
      <c r="AH49" s="1321">
        <f>IF(ISERROR(VLOOKUP(VLOOKUP($A49, 'E4 TB Allocation Details'!$A$18:$L$214, MATCH("Customer ID", 'E4 TB Allocation Details'!$A$18:$L$18, 0),FALSE), 'E2 Allocators'!$B$15:$W$361, MATCH('O5 Details by Class &amp; Accounts'!AH$18, 'E2 Allocators'!$B$15:$W$15, 0),FALSE)*$G49), 0, VLOOKUP(VLOOKUP($A49, 'E4 TB Allocation Details'!$A$18:$L$214, MATCH("Customer ID", 'E4 TB Allocation Details'!$A$18:$L$18, 0),FALSE), 'E2 Allocators'!$B$15:$W$361, MATCH('O5 Details by Class &amp; Accounts'!AH$18, 'E2 Allocators'!$B$15:$W$15, 0),FALSE)*$G49)</f>
        <v>0</v>
      </c>
      <c r="AI49" s="1321">
        <f>IF(ISERROR(VLOOKUP(VLOOKUP($A49, 'E4 TB Allocation Details'!$A$18:$L$214, MATCH("Customer ID", 'E4 TB Allocation Details'!$A$18:$L$18, 0),FALSE), 'E2 Allocators'!$B$15:$W$361, MATCH('O5 Details by Class &amp; Accounts'!AI$18, 'E2 Allocators'!$B$15:$W$15, 0),FALSE)*$G49), 0, VLOOKUP(VLOOKUP($A49, 'E4 TB Allocation Details'!$A$18:$L$214, MATCH("Customer ID", 'E4 TB Allocation Details'!$A$18:$L$18, 0),FALSE), 'E2 Allocators'!$B$15:$W$361, MATCH('O5 Details by Class &amp; Accounts'!AI$18, 'E2 Allocators'!$B$15:$W$15, 0),FALSE)*$G49)</f>
        <v>0</v>
      </c>
      <c r="AJ49" s="1321">
        <f>IF(ISERROR(VLOOKUP(VLOOKUP($A49, 'E4 TB Allocation Details'!$A$18:$L$214, MATCH("Customer ID", 'E4 TB Allocation Details'!$A$18:$L$18, 0),FALSE), 'E2 Allocators'!$B$15:$W$361, MATCH('O5 Details by Class &amp; Accounts'!AJ$18, 'E2 Allocators'!$B$15:$W$15, 0),FALSE)*$G49), 0, VLOOKUP(VLOOKUP($A49, 'E4 TB Allocation Details'!$A$18:$L$214, MATCH("Customer ID", 'E4 TB Allocation Details'!$A$18:$L$18, 0),FALSE), 'E2 Allocators'!$B$15:$W$361, MATCH('O5 Details by Class &amp; Accounts'!AJ$18, 'E2 Allocators'!$B$15:$W$15, 0),FALSE)*$G49)</f>
        <v>0</v>
      </c>
      <c r="AK49" s="1321">
        <f>IF(ISERROR(VLOOKUP(VLOOKUP($A49, 'E4 TB Allocation Details'!$A$18:$L$214, MATCH("Customer ID", 'E4 TB Allocation Details'!$A$18:$L$18, 0),FALSE), 'E2 Allocators'!$B$15:$W$361, MATCH('O5 Details by Class &amp; Accounts'!AK$18, 'E2 Allocators'!$B$15:$W$15, 0),FALSE)*$G49), 0, VLOOKUP(VLOOKUP($A49, 'E4 TB Allocation Details'!$A$18:$L$214, MATCH("Customer ID", 'E4 TB Allocation Details'!$A$18:$L$18, 0),FALSE), 'E2 Allocators'!$B$15:$W$361, MATCH('O5 Details by Class &amp; Accounts'!AK$18, 'E2 Allocators'!$B$15:$W$15, 0),FALSE)*$G49)</f>
        <v>0</v>
      </c>
      <c r="AL49" s="1321">
        <f>IF(ISERROR(VLOOKUP(VLOOKUP($A49, 'E4 TB Allocation Details'!$A$18:$L$214, MATCH("Customer ID", 'E4 TB Allocation Details'!$A$18:$L$18, 0),FALSE), 'E2 Allocators'!$B$15:$W$361, MATCH('O5 Details by Class &amp; Accounts'!AL$18, 'E2 Allocators'!$B$15:$W$15, 0),FALSE)*$G49), 0, VLOOKUP(VLOOKUP($A49, 'E4 TB Allocation Details'!$A$18:$L$214, MATCH("Customer ID", 'E4 TB Allocation Details'!$A$18:$L$18, 0),FALSE), 'E2 Allocators'!$B$15:$W$361, MATCH('O5 Details by Class &amp; Accounts'!AL$18, 'E2 Allocators'!$B$15:$W$15, 0),FALSE)*$G49)</f>
        <v>0</v>
      </c>
      <c r="AM49" s="1321">
        <f>IF(ISERROR(VLOOKUP(VLOOKUP($A49, 'E4 TB Allocation Details'!$A$18:$L$214, MATCH("Customer ID", 'E4 TB Allocation Details'!$A$18:$L$18, 0),FALSE), 'E2 Allocators'!$B$15:$W$361, MATCH('O5 Details by Class &amp; Accounts'!AM$18, 'E2 Allocators'!$B$15:$W$15, 0),FALSE)*$G49), 0, VLOOKUP(VLOOKUP($A49, 'E4 TB Allocation Details'!$A$18:$L$214, MATCH("Customer ID", 'E4 TB Allocation Details'!$A$18:$L$18, 0),FALSE), 'E2 Allocators'!$B$15:$W$361, MATCH('O5 Details by Class &amp; Accounts'!AM$18, 'E2 Allocators'!$B$15:$W$15, 0),FALSE)*$G49)</f>
        <v>0</v>
      </c>
      <c r="AN49" s="1321">
        <f>IF(ISERROR(VLOOKUP(VLOOKUP($A49, 'E4 TB Allocation Details'!$A$18:$L$214, MATCH("Customer ID", 'E4 TB Allocation Details'!$A$18:$L$18, 0),FALSE), 'E2 Allocators'!$B$15:$W$361, MATCH('O5 Details by Class &amp; Accounts'!AN$18, 'E2 Allocators'!$B$15:$W$15, 0),FALSE)*$G49), 0, VLOOKUP(VLOOKUP($A49, 'E4 TB Allocation Details'!$A$18:$L$214, MATCH("Customer ID", 'E4 TB Allocation Details'!$A$18:$L$18, 0),FALSE), 'E2 Allocators'!$B$15:$W$361, MATCH('O5 Details by Class &amp; Accounts'!AN$18, 'E2 Allocators'!$B$15:$W$15, 0),FALSE)*$G49)</f>
        <v>0</v>
      </c>
      <c r="AO49" s="1321">
        <f>IF(ISERROR(VLOOKUP(VLOOKUP($A49, 'E4 TB Allocation Details'!$A$18:$L$214, MATCH("Customer ID", 'E4 TB Allocation Details'!$A$18:$L$18, 0),FALSE), 'E2 Allocators'!$B$15:$W$361, MATCH('O5 Details by Class &amp; Accounts'!AO$18, 'E2 Allocators'!$B$15:$W$15, 0),FALSE)*$G49), 0, VLOOKUP(VLOOKUP($A49, 'E4 TB Allocation Details'!$A$18:$L$214, MATCH("Customer ID", 'E4 TB Allocation Details'!$A$18:$L$18, 0),FALSE), 'E2 Allocators'!$B$15:$W$361, MATCH('O5 Details by Class &amp; Accounts'!AO$18, 'E2 Allocators'!$B$15:$W$15, 0),FALSE)*$G49)</f>
        <v>0</v>
      </c>
      <c r="AP49" s="1321">
        <f>IF(ISERROR(VLOOKUP(VLOOKUP($A49, 'E4 TB Allocation Details'!$A$18:$L$214, MATCH("Customer ID", 'E4 TB Allocation Details'!$A$18:$L$18, 0),FALSE), 'E2 Allocators'!$B$15:$W$361, MATCH('O5 Details by Class &amp; Accounts'!AP$18, 'E2 Allocators'!$B$15:$W$15, 0),FALSE)*$G49), 0, VLOOKUP(VLOOKUP($A49, 'E4 TB Allocation Details'!$A$18:$L$214, MATCH("Customer ID", 'E4 TB Allocation Details'!$A$18:$L$18, 0),FALSE), 'E2 Allocators'!$B$15:$W$361, MATCH('O5 Details by Class &amp; Accounts'!AP$18, 'E2 Allocators'!$B$15:$W$15, 0),FALSE)*$G49)</f>
        <v>0</v>
      </c>
      <c r="AQ49" s="1321">
        <f>IF(ISERROR(VLOOKUP(VLOOKUP($A49, 'E4 TB Allocation Details'!$A$18:$L$214, MATCH("Customer ID", 'E4 TB Allocation Details'!$A$18:$L$18, 0),FALSE), 'E2 Allocators'!$B$15:$W$361, MATCH('O5 Details by Class &amp; Accounts'!AQ$18, 'E2 Allocators'!$B$15:$W$15, 0),FALSE)*$G49), 0, VLOOKUP(VLOOKUP($A49, 'E4 TB Allocation Details'!$A$18:$L$214, MATCH("Customer ID", 'E4 TB Allocation Details'!$A$18:$L$18, 0),FALSE), 'E2 Allocators'!$B$15:$W$361, MATCH('O5 Details by Class &amp; Accounts'!AQ$18, 'E2 Allocators'!$B$15:$W$15, 0),FALSE)*$G49)</f>
        <v>0</v>
      </c>
      <c r="AR49" s="1321">
        <f>IF(ISERROR(VLOOKUP(VLOOKUP($A49, 'E4 TB Allocation Details'!$A$18:$L$214, MATCH("Customer ID", 'E4 TB Allocation Details'!$A$18:$L$18, 0),FALSE), 'E2 Allocators'!$B$15:$W$361, MATCH('O5 Details by Class &amp; Accounts'!AR$18, 'E2 Allocators'!$B$15:$W$15, 0),FALSE)*$G49), 0, VLOOKUP(VLOOKUP($A49, 'E4 TB Allocation Details'!$A$18:$L$214, MATCH("Customer ID", 'E4 TB Allocation Details'!$A$18:$L$18, 0),FALSE), 'E2 Allocators'!$B$15:$W$361, MATCH('O5 Details by Class &amp; Accounts'!AR$18, 'E2 Allocators'!$B$15:$W$15, 0),FALSE)*$G49)</f>
        <v>0</v>
      </c>
      <c r="AS49" s="1321">
        <f>IF(ISERROR(VLOOKUP(VLOOKUP($A49, 'E4 TB Allocation Details'!$A$18:$L$214, MATCH("Customer ID", 'E4 TB Allocation Details'!$A$18:$L$18, 0),FALSE), 'E2 Allocators'!$B$15:$W$361, MATCH('O5 Details by Class &amp; Accounts'!AS$18, 'E2 Allocators'!$B$15:$W$15, 0),FALSE)*$G49), 0, VLOOKUP(VLOOKUP($A49, 'E4 TB Allocation Details'!$A$18:$L$214, MATCH("Customer ID", 'E4 TB Allocation Details'!$A$18:$L$18, 0),FALSE), 'E2 Allocators'!$B$15:$W$361, MATCH('O5 Details by Class &amp; Accounts'!AS$18, 'E2 Allocators'!$B$15:$W$15, 0),FALSE)*$G49)</f>
        <v>0</v>
      </c>
      <c r="AT49" s="1321">
        <f>IF(ISERROR(VLOOKUP(VLOOKUP($A49, 'E4 TB Allocation Details'!$A$18:$L$214, MATCH("Customer ID", 'E4 TB Allocation Details'!$A$18:$L$18, 0),FALSE), 'E2 Allocators'!$B$15:$W$361, MATCH('O5 Details by Class &amp; Accounts'!AT$18, 'E2 Allocators'!$B$15:$W$15, 0),FALSE)*$G49), 0, VLOOKUP(VLOOKUP($A49, 'E4 TB Allocation Details'!$A$18:$L$214, MATCH("Customer ID", 'E4 TB Allocation Details'!$A$18:$L$18, 0),FALSE), 'E2 Allocators'!$B$15:$W$361, MATCH('O5 Details by Class &amp; Accounts'!AT$18, 'E2 Allocators'!$B$15:$W$15, 0),FALSE)*$G49)</f>
        <v>0</v>
      </c>
      <c r="AU49" s="1321">
        <f>IF(ISERROR(VLOOKUP(VLOOKUP($A49, 'E4 TB Allocation Details'!$A$18:$L$214, MATCH("Customer ID", 'E4 TB Allocation Details'!$A$18:$L$18, 0),FALSE), 'E2 Allocators'!$B$15:$W$361, MATCH('O5 Details by Class &amp; Accounts'!AU$18, 'E2 Allocators'!$B$15:$W$15, 0),FALSE)*$G49), 0, VLOOKUP(VLOOKUP($A49, 'E4 TB Allocation Details'!$A$18:$L$214, MATCH("Customer ID", 'E4 TB Allocation Details'!$A$18:$L$18, 0),FALSE), 'E2 Allocators'!$B$15:$W$361, MATCH('O5 Details by Class &amp; Accounts'!AU$18, 'E2 Allocators'!$B$15:$W$15, 0),FALSE)*$G49)</f>
        <v>0</v>
      </c>
      <c r="AV49" s="1321">
        <f>IF(ISERROR(VLOOKUP(VLOOKUP($A49, 'E4 TB Allocation Details'!$A$18:$L$214, MATCH("Customer ID", 'E4 TB Allocation Details'!$A$18:$L$18, 0),FALSE), 'E2 Allocators'!$B$15:$W$361, MATCH('O5 Details by Class &amp; Accounts'!AV$18, 'E2 Allocators'!$B$15:$W$15, 0),FALSE)*$G49), 0, VLOOKUP(VLOOKUP($A49, 'E4 TB Allocation Details'!$A$18:$L$214, MATCH("Customer ID", 'E4 TB Allocation Details'!$A$18:$L$18, 0),FALSE), 'E2 Allocators'!$B$15:$W$361, MATCH('O5 Details by Class &amp; Accounts'!AV$18, 'E2 Allocators'!$B$15:$W$15, 0),FALSE)*$G49)</f>
        <v>0</v>
      </c>
      <c r="AW49" s="1321">
        <f>IF(ISERROR(VLOOKUP(VLOOKUP($A49, 'E4 TB Allocation Details'!$A$18:$L$214, MATCH("Customer ID", 'E4 TB Allocation Details'!$A$18:$L$18, 0),FALSE), 'E2 Allocators'!$B$15:$W$361, MATCH('O5 Details by Class &amp; Accounts'!AW$18, 'E2 Allocators'!$B$15:$W$15, 0),FALSE)*$G49), 0, VLOOKUP(VLOOKUP($A49, 'E4 TB Allocation Details'!$A$18:$L$214, MATCH("Customer ID", 'E4 TB Allocation Details'!$A$18:$L$18, 0),FALSE), 'E2 Allocators'!$B$15:$W$361, MATCH('O5 Details by Class &amp; Accounts'!AW$18, 'E2 Allocators'!$B$15:$W$15, 0),FALSE)*$G49)</f>
        <v>0</v>
      </c>
      <c r="AX49" s="1321">
        <f t="shared" si="2"/>
        <v>0</v>
      </c>
      <c r="AY49" s="1321">
        <f>IF(ISERROR(VLOOKUP(VLOOKUP($A49, 'E4 TB Allocation Details'!$A$18:$L$214, MATCH("Misc ID", 'E4 TB Allocation Details'!$A$18:$L$18, 0),FALSE), 'E2 Allocators'!$B$15:$W$361, MATCH('O5 Details by Class &amp; Accounts'!AY$18, 'E2 Allocators'!$B$15:$W$15, 0),FALSE)*$E49), 0, VLOOKUP(VLOOKUP($A49, 'E4 TB Allocation Details'!$A$18:$L$214, MATCH("Misc ID", 'E4 TB Allocation Details'!$A$18:$L$18, 0),FALSE), 'E2 Allocators'!$B$15:$W$361, MATCH('O5 Details by Class &amp; Accounts'!AY$18, 'E2 Allocators'!$B$15:$W$15, 0),FALSE)*$E49)</f>
        <v>0</v>
      </c>
      <c r="AZ49" s="1321">
        <f>IF(ISERROR(VLOOKUP(VLOOKUP($A49, 'E4 TB Allocation Details'!$A$18:$L$214, MATCH("Misc ID", 'E4 TB Allocation Details'!$A$18:$L$18, 0),FALSE), 'E2 Allocators'!$B$15:$W$361, MATCH('O5 Details by Class &amp; Accounts'!AZ$18, 'E2 Allocators'!$B$15:$W$15, 0),FALSE)*$E49), 0, VLOOKUP(VLOOKUP($A49, 'E4 TB Allocation Details'!$A$18:$L$214, MATCH("Misc ID", 'E4 TB Allocation Details'!$A$18:$L$18, 0),FALSE), 'E2 Allocators'!$B$15:$W$361, MATCH('O5 Details by Class &amp; Accounts'!AZ$18, 'E2 Allocators'!$B$15:$W$15, 0),FALSE)*$E49)</f>
        <v>0</v>
      </c>
      <c r="BA49" s="1321">
        <f>IF(ISERROR(VLOOKUP(VLOOKUP($A49, 'E4 TB Allocation Details'!$A$18:$L$214, MATCH("Misc ID", 'E4 TB Allocation Details'!$A$18:$L$18, 0),FALSE), 'E2 Allocators'!$B$15:$W$361, MATCH('O5 Details by Class &amp; Accounts'!BA$18, 'E2 Allocators'!$B$15:$W$15, 0),FALSE)*$E49), 0, VLOOKUP(VLOOKUP($A49, 'E4 TB Allocation Details'!$A$18:$L$214, MATCH("Misc ID", 'E4 TB Allocation Details'!$A$18:$L$18, 0),FALSE), 'E2 Allocators'!$B$15:$W$361, MATCH('O5 Details by Class &amp; Accounts'!BA$18, 'E2 Allocators'!$B$15:$W$15, 0),FALSE)*$E49)</f>
        <v>0</v>
      </c>
      <c r="BB49" s="1321">
        <f>IF(ISERROR(VLOOKUP(VLOOKUP($A49, 'E4 TB Allocation Details'!$A$18:$L$214, MATCH("Misc ID", 'E4 TB Allocation Details'!$A$18:$L$18, 0),FALSE), 'E2 Allocators'!$B$15:$W$361, MATCH('O5 Details by Class &amp; Accounts'!BB$18, 'E2 Allocators'!$B$15:$W$15, 0),FALSE)*$E49), 0, VLOOKUP(VLOOKUP($A49, 'E4 TB Allocation Details'!$A$18:$L$214, MATCH("Misc ID", 'E4 TB Allocation Details'!$A$18:$L$18, 0),FALSE), 'E2 Allocators'!$B$15:$W$361, MATCH('O5 Details by Class &amp; Accounts'!BB$18, 'E2 Allocators'!$B$15:$W$15, 0),FALSE)*$E49)</f>
        <v>0</v>
      </c>
      <c r="BC49" s="1321">
        <f>IF(ISERROR(VLOOKUP(VLOOKUP($A49, 'E4 TB Allocation Details'!$A$18:$L$214, MATCH("Misc ID", 'E4 TB Allocation Details'!$A$18:$L$18, 0),FALSE), 'E2 Allocators'!$B$15:$W$361, MATCH('O5 Details by Class &amp; Accounts'!BC$18, 'E2 Allocators'!$B$15:$W$15, 0),FALSE)*$E49), 0, VLOOKUP(VLOOKUP($A49, 'E4 TB Allocation Details'!$A$18:$L$214, MATCH("Misc ID", 'E4 TB Allocation Details'!$A$18:$L$18, 0),FALSE), 'E2 Allocators'!$B$15:$W$361, MATCH('O5 Details by Class &amp; Accounts'!BC$18, 'E2 Allocators'!$B$15:$W$15, 0),FALSE)*$E49)</f>
        <v>0</v>
      </c>
      <c r="BD49" s="1321">
        <f>IF(ISERROR(VLOOKUP(VLOOKUP($A49, 'E4 TB Allocation Details'!$A$18:$L$214, MATCH("Misc ID", 'E4 TB Allocation Details'!$A$18:$L$18, 0),FALSE), 'E2 Allocators'!$B$15:$W$361, MATCH('O5 Details by Class &amp; Accounts'!BD$18, 'E2 Allocators'!$B$15:$W$15, 0),FALSE)*$E49), 0, VLOOKUP(VLOOKUP($A49, 'E4 TB Allocation Details'!$A$18:$L$214, MATCH("Misc ID", 'E4 TB Allocation Details'!$A$18:$L$18, 0),FALSE), 'E2 Allocators'!$B$15:$W$361, MATCH('O5 Details by Class &amp; Accounts'!BD$18, 'E2 Allocators'!$B$15:$W$15, 0),FALSE)*$E49)</f>
        <v>0</v>
      </c>
      <c r="BE49" s="1321">
        <f>IF(ISERROR(VLOOKUP(VLOOKUP($A49, 'E4 TB Allocation Details'!$A$18:$L$214, MATCH("Misc ID", 'E4 TB Allocation Details'!$A$18:$L$18, 0),FALSE), 'E2 Allocators'!$B$15:$W$361, MATCH('O5 Details by Class &amp; Accounts'!BE$18, 'E2 Allocators'!$B$15:$W$15, 0),FALSE)*$E49), 0, VLOOKUP(VLOOKUP($A49, 'E4 TB Allocation Details'!$A$18:$L$214, MATCH("Misc ID", 'E4 TB Allocation Details'!$A$18:$L$18, 0),FALSE), 'E2 Allocators'!$B$15:$W$361, MATCH('O5 Details by Class &amp; Accounts'!BE$18, 'E2 Allocators'!$B$15:$W$15, 0),FALSE)*$E49)</f>
        <v>0</v>
      </c>
      <c r="BF49" s="1321">
        <f>IF(ISERROR(VLOOKUP(VLOOKUP($A49, 'E4 TB Allocation Details'!$A$18:$L$214, MATCH("Misc ID", 'E4 TB Allocation Details'!$A$18:$L$18, 0),FALSE), 'E2 Allocators'!$B$15:$W$361, MATCH('O5 Details by Class &amp; Accounts'!BF$18, 'E2 Allocators'!$B$15:$W$15, 0),FALSE)*$E49), 0, VLOOKUP(VLOOKUP($A49, 'E4 TB Allocation Details'!$A$18:$L$214, MATCH("Misc ID", 'E4 TB Allocation Details'!$A$18:$L$18, 0),FALSE), 'E2 Allocators'!$B$15:$W$361, MATCH('O5 Details by Class &amp; Accounts'!BF$18, 'E2 Allocators'!$B$15:$W$15, 0),FALSE)*$E49)</f>
        <v>0</v>
      </c>
      <c r="BG49" s="1321">
        <f>IF(ISERROR(VLOOKUP(VLOOKUP($A49, 'E4 TB Allocation Details'!$A$18:$L$214, MATCH("Misc ID", 'E4 TB Allocation Details'!$A$18:$L$18, 0),FALSE), 'E2 Allocators'!$B$15:$W$361, MATCH('O5 Details by Class &amp; Accounts'!BG$18, 'E2 Allocators'!$B$15:$W$15, 0),FALSE)*$E49), 0, VLOOKUP(VLOOKUP($A49, 'E4 TB Allocation Details'!$A$18:$L$214, MATCH("Misc ID", 'E4 TB Allocation Details'!$A$18:$L$18, 0),FALSE), 'E2 Allocators'!$B$15:$W$361, MATCH('O5 Details by Class &amp; Accounts'!BG$18, 'E2 Allocators'!$B$15:$W$15, 0),FALSE)*$E49)</f>
        <v>0</v>
      </c>
      <c r="BH49" s="1321">
        <f>IF(ISERROR(VLOOKUP(VLOOKUP($A49, 'E4 TB Allocation Details'!$A$18:$L$214, MATCH("Misc ID", 'E4 TB Allocation Details'!$A$18:$L$18, 0),FALSE), 'E2 Allocators'!$B$15:$W$361, MATCH('O5 Details by Class &amp; Accounts'!BH$18, 'E2 Allocators'!$B$15:$W$15, 0),FALSE)*$E49), 0, VLOOKUP(VLOOKUP($A49, 'E4 TB Allocation Details'!$A$18:$L$214, MATCH("Misc ID", 'E4 TB Allocation Details'!$A$18:$L$18, 0),FALSE), 'E2 Allocators'!$B$15:$W$361, MATCH('O5 Details by Class &amp; Accounts'!BH$18, 'E2 Allocators'!$B$15:$W$15, 0),FALSE)*$E49)</f>
        <v>0</v>
      </c>
      <c r="BI49" s="1321">
        <f>IF(ISERROR(VLOOKUP(VLOOKUP($A49, 'E4 TB Allocation Details'!$A$18:$L$214, MATCH("Misc ID", 'E4 TB Allocation Details'!$A$18:$L$18, 0),FALSE), 'E2 Allocators'!$B$15:$W$361, MATCH('O5 Details by Class &amp; Accounts'!BI$18, 'E2 Allocators'!$B$15:$W$15, 0),FALSE)*$E49), 0, VLOOKUP(VLOOKUP($A49, 'E4 TB Allocation Details'!$A$18:$L$214, MATCH("Misc ID", 'E4 TB Allocation Details'!$A$18:$L$18, 0),FALSE), 'E2 Allocators'!$B$15:$W$361, MATCH('O5 Details by Class &amp; Accounts'!BI$18, 'E2 Allocators'!$B$15:$W$15, 0),FALSE)*$E49)</f>
        <v>0</v>
      </c>
      <c r="BJ49" s="1321">
        <f>IF(ISERROR(VLOOKUP(VLOOKUP($A49, 'E4 TB Allocation Details'!$A$18:$L$214, MATCH("Misc ID", 'E4 TB Allocation Details'!$A$18:$L$18, 0),FALSE), 'E2 Allocators'!$B$15:$W$361, MATCH('O5 Details by Class &amp; Accounts'!BJ$18, 'E2 Allocators'!$B$15:$W$15, 0),FALSE)*$E49), 0, VLOOKUP(VLOOKUP($A49, 'E4 TB Allocation Details'!$A$18:$L$214, MATCH("Misc ID", 'E4 TB Allocation Details'!$A$18:$L$18, 0),FALSE), 'E2 Allocators'!$B$15:$W$361, MATCH('O5 Details by Class &amp; Accounts'!BJ$18, 'E2 Allocators'!$B$15:$W$15, 0),FALSE)*$E49)</f>
        <v>0</v>
      </c>
      <c r="BK49" s="1321">
        <f>IF(ISERROR(VLOOKUP(VLOOKUP($A49, 'E4 TB Allocation Details'!$A$18:$L$214, MATCH("Misc ID", 'E4 TB Allocation Details'!$A$18:$L$18, 0),FALSE), 'E2 Allocators'!$B$15:$W$361, MATCH('O5 Details by Class &amp; Accounts'!BK$18, 'E2 Allocators'!$B$15:$W$15, 0),FALSE)*$E49), 0, VLOOKUP(VLOOKUP($A49, 'E4 TB Allocation Details'!$A$18:$L$214, MATCH("Misc ID", 'E4 TB Allocation Details'!$A$18:$L$18, 0),FALSE), 'E2 Allocators'!$B$15:$W$361, MATCH('O5 Details by Class &amp; Accounts'!BK$18, 'E2 Allocators'!$B$15:$W$15, 0),FALSE)*$E49)</f>
        <v>0</v>
      </c>
      <c r="BL49" s="1321">
        <f>IF(ISERROR(VLOOKUP(VLOOKUP($A49, 'E4 TB Allocation Details'!$A$18:$L$214, MATCH("Misc ID", 'E4 TB Allocation Details'!$A$18:$L$18, 0),FALSE), 'E2 Allocators'!$B$15:$W$361, MATCH('O5 Details by Class &amp; Accounts'!BL$18, 'E2 Allocators'!$B$15:$W$15, 0),FALSE)*$E49), 0, VLOOKUP(VLOOKUP($A49, 'E4 TB Allocation Details'!$A$18:$L$214, MATCH("Misc ID", 'E4 TB Allocation Details'!$A$18:$L$18, 0),FALSE), 'E2 Allocators'!$B$15:$W$361, MATCH('O5 Details by Class &amp; Accounts'!BL$18, 'E2 Allocators'!$B$15:$W$15, 0),FALSE)*$E49)</f>
        <v>0</v>
      </c>
      <c r="BM49" s="1321">
        <f>IF(ISERROR(VLOOKUP(VLOOKUP($A49, 'E4 TB Allocation Details'!$A$18:$L$214, MATCH("Misc ID", 'E4 TB Allocation Details'!$A$18:$L$18, 0),FALSE), 'E2 Allocators'!$B$15:$W$361, MATCH('O5 Details by Class &amp; Accounts'!BM$18, 'E2 Allocators'!$B$15:$W$15, 0),FALSE)*$E49), 0, VLOOKUP(VLOOKUP($A49, 'E4 TB Allocation Details'!$A$18:$L$214, MATCH("Misc ID", 'E4 TB Allocation Details'!$A$18:$L$18, 0),FALSE), 'E2 Allocators'!$B$15:$W$361, MATCH('O5 Details by Class &amp; Accounts'!BM$18, 'E2 Allocators'!$B$15:$W$15, 0),FALSE)*$E49)</f>
        <v>0</v>
      </c>
      <c r="BN49" s="1321">
        <f>IF(ISERROR(VLOOKUP(VLOOKUP($A49, 'E4 TB Allocation Details'!$A$18:$L$214, MATCH("Misc ID", 'E4 TB Allocation Details'!$A$18:$L$18, 0),FALSE), 'E2 Allocators'!$B$15:$W$361, MATCH('O5 Details by Class &amp; Accounts'!BN$18, 'E2 Allocators'!$B$15:$W$15, 0),FALSE)*$E49), 0, VLOOKUP(VLOOKUP($A49, 'E4 TB Allocation Details'!$A$18:$L$214, MATCH("Misc ID", 'E4 TB Allocation Details'!$A$18:$L$18, 0),FALSE), 'E2 Allocators'!$B$15:$W$361, MATCH('O5 Details by Class &amp; Accounts'!BN$18, 'E2 Allocators'!$B$15:$W$15, 0),FALSE)*$E49)</f>
        <v>0</v>
      </c>
      <c r="BO49" s="1321">
        <f>IF(ISERROR(VLOOKUP(VLOOKUP($A49, 'E4 TB Allocation Details'!$A$18:$L$214, MATCH("Misc ID", 'E4 TB Allocation Details'!$A$18:$L$18, 0),FALSE), 'E2 Allocators'!$B$15:$W$361, MATCH('O5 Details by Class &amp; Accounts'!BO$18, 'E2 Allocators'!$B$15:$W$15, 0),FALSE)*$E49), 0, VLOOKUP(VLOOKUP($A49, 'E4 TB Allocation Details'!$A$18:$L$214, MATCH("Misc ID", 'E4 TB Allocation Details'!$A$18:$L$18, 0),FALSE), 'E2 Allocators'!$B$15:$W$361, MATCH('O5 Details by Class &amp; Accounts'!BO$18, 'E2 Allocators'!$B$15:$W$15, 0),FALSE)*$E49)</f>
        <v>0</v>
      </c>
      <c r="BP49" s="1321">
        <f>IF(ISERROR(VLOOKUP(VLOOKUP($A49, 'E4 TB Allocation Details'!$A$18:$L$214, MATCH("Misc ID", 'E4 TB Allocation Details'!$A$18:$L$18, 0),FALSE), 'E2 Allocators'!$B$15:$W$361, MATCH('O5 Details by Class &amp; Accounts'!BP$18, 'E2 Allocators'!$B$15:$W$15, 0),FALSE)*$E49), 0, VLOOKUP(VLOOKUP($A49, 'E4 TB Allocation Details'!$A$18:$L$214, MATCH("Misc ID", 'E4 TB Allocation Details'!$A$18:$L$18, 0),FALSE), 'E2 Allocators'!$B$15:$W$361, MATCH('O5 Details by Class &amp; Accounts'!BP$18, 'E2 Allocators'!$B$15:$W$15, 0),FALSE)*$E49)</f>
        <v>0</v>
      </c>
      <c r="BQ49" s="1321">
        <f>IF(ISERROR(VLOOKUP(VLOOKUP($A49, 'E4 TB Allocation Details'!$A$18:$L$214, MATCH("Misc ID", 'E4 TB Allocation Details'!$A$18:$L$18, 0),FALSE), 'E2 Allocators'!$B$15:$W$361, MATCH('O5 Details by Class &amp; Accounts'!BQ$18, 'E2 Allocators'!$B$15:$W$15, 0),FALSE)*$E49), 0, VLOOKUP(VLOOKUP($A49, 'E4 TB Allocation Details'!$A$18:$L$214, MATCH("Misc ID", 'E4 TB Allocation Details'!$A$18:$L$18, 0),FALSE), 'E2 Allocators'!$B$15:$W$361, MATCH('O5 Details by Class &amp; Accounts'!BQ$18, 'E2 Allocators'!$B$15:$W$15, 0),FALSE)*$E49)</f>
        <v>0</v>
      </c>
      <c r="BR49" s="1321">
        <f>IF(ISERROR(VLOOKUP(VLOOKUP($A49, 'E4 TB Allocation Details'!$A$18:$L$214, MATCH("Misc ID", 'E4 TB Allocation Details'!$A$18:$L$18, 0),FALSE), 'E2 Allocators'!$B$15:$W$361, MATCH('O5 Details by Class &amp; Accounts'!BR$18, 'E2 Allocators'!$B$15:$W$15, 0),FALSE)*$E49), 0, VLOOKUP(VLOOKUP($A49, 'E4 TB Allocation Details'!$A$18:$L$214, MATCH("Misc ID", 'E4 TB Allocation Details'!$A$18:$L$18, 0),FALSE), 'E2 Allocators'!$B$15:$W$361, MATCH('O5 Details by Class &amp; Accounts'!BR$18, 'E2 Allocators'!$B$15:$W$15, 0),FALSE)*$E49)</f>
        <v>0</v>
      </c>
      <c r="BS49" s="1321">
        <f t="shared" si="3"/>
        <v>0</v>
      </c>
      <c r="BT49" s="1321">
        <f>IF(ISERROR(VLOOKUP(VLOOKUP($A49, 'E4 TB Allocation Details'!$A$18:$L$214, MATCH("A &amp; G ID", 'E4 TB Allocation Details'!$A$18:$L$18, 0),FALSE), 'E2 Allocators'!$B$15:$W$361, MATCH('O5 Details by Class &amp; Accounts'!BT$18, 'E2 Allocators'!$B$15:$W$15, 0),FALSE)*$E49), 0, VLOOKUP(VLOOKUP($A49, 'E4 TB Allocation Details'!$A$18:$L$214, MATCH("A &amp; G ID", 'E4 TB Allocation Details'!$A$18:$L$18, 0),FALSE), 'E2 Allocators'!$B$15:$W$361, MATCH('O5 Details by Class &amp; Accounts'!BT$18, 'E2 Allocators'!$B$15:$W$15, 0),FALSE)*$E49)</f>
        <v>0</v>
      </c>
      <c r="BU49" s="1321">
        <f>IF(ISERROR(VLOOKUP(VLOOKUP($A49, 'E4 TB Allocation Details'!$A$18:$L$214, MATCH("A &amp; G ID", 'E4 TB Allocation Details'!$A$18:$L$18, 0),FALSE), 'E2 Allocators'!$B$15:$W$361, MATCH('O5 Details by Class &amp; Accounts'!BU$18, 'E2 Allocators'!$B$15:$W$15, 0),FALSE)*$E49), 0, VLOOKUP(VLOOKUP($A49, 'E4 TB Allocation Details'!$A$18:$L$214, MATCH("A &amp; G ID", 'E4 TB Allocation Details'!$A$18:$L$18, 0),FALSE), 'E2 Allocators'!$B$15:$W$361, MATCH('O5 Details by Class &amp; Accounts'!BU$18, 'E2 Allocators'!$B$15:$W$15, 0),FALSE)*$E49)</f>
        <v>0</v>
      </c>
      <c r="BV49" s="1321">
        <f>IF(ISERROR(VLOOKUP(VLOOKUP($A49, 'E4 TB Allocation Details'!$A$18:$L$214, MATCH("A &amp; G ID", 'E4 TB Allocation Details'!$A$18:$L$18, 0),FALSE), 'E2 Allocators'!$B$15:$W$361, MATCH('O5 Details by Class &amp; Accounts'!BV$18, 'E2 Allocators'!$B$15:$W$15, 0),FALSE)*$E49), 0, VLOOKUP(VLOOKUP($A49, 'E4 TB Allocation Details'!$A$18:$L$214, MATCH("A &amp; G ID", 'E4 TB Allocation Details'!$A$18:$L$18, 0),FALSE), 'E2 Allocators'!$B$15:$W$361, MATCH('O5 Details by Class &amp; Accounts'!BV$18, 'E2 Allocators'!$B$15:$W$15, 0),FALSE)*$E49)</f>
        <v>0</v>
      </c>
      <c r="BW49" s="1321">
        <f>IF(ISERROR(VLOOKUP(VLOOKUP($A49, 'E4 TB Allocation Details'!$A$18:$L$214, MATCH("A &amp; G ID", 'E4 TB Allocation Details'!$A$18:$L$18, 0),FALSE), 'E2 Allocators'!$B$15:$W$361, MATCH('O5 Details by Class &amp; Accounts'!BW$18, 'E2 Allocators'!$B$15:$W$15, 0),FALSE)*$E49), 0, VLOOKUP(VLOOKUP($A49, 'E4 TB Allocation Details'!$A$18:$L$214, MATCH("A &amp; G ID", 'E4 TB Allocation Details'!$A$18:$L$18, 0),FALSE), 'E2 Allocators'!$B$15:$W$361, MATCH('O5 Details by Class &amp; Accounts'!BW$18, 'E2 Allocators'!$B$15:$W$15, 0),FALSE)*$E49)</f>
        <v>0</v>
      </c>
      <c r="BX49" s="1321">
        <f>IF(ISERROR(VLOOKUP(VLOOKUP($A49, 'E4 TB Allocation Details'!$A$18:$L$214, MATCH("A &amp; G ID", 'E4 TB Allocation Details'!$A$18:$L$18, 0),FALSE), 'E2 Allocators'!$B$15:$W$361, MATCH('O5 Details by Class &amp; Accounts'!BX$18, 'E2 Allocators'!$B$15:$W$15, 0),FALSE)*$E49), 0, VLOOKUP(VLOOKUP($A49, 'E4 TB Allocation Details'!$A$18:$L$214, MATCH("A &amp; G ID", 'E4 TB Allocation Details'!$A$18:$L$18, 0),FALSE), 'E2 Allocators'!$B$15:$W$361, MATCH('O5 Details by Class &amp; Accounts'!BX$18, 'E2 Allocators'!$B$15:$W$15, 0),FALSE)*$E49)</f>
        <v>0</v>
      </c>
      <c r="BY49" s="1321">
        <f>IF(ISERROR(VLOOKUP(VLOOKUP($A49, 'E4 TB Allocation Details'!$A$18:$L$214, MATCH("A &amp; G ID", 'E4 TB Allocation Details'!$A$18:$L$18, 0),FALSE), 'E2 Allocators'!$B$15:$W$361, MATCH('O5 Details by Class &amp; Accounts'!BY$18, 'E2 Allocators'!$B$15:$W$15, 0),FALSE)*$E49), 0, VLOOKUP(VLOOKUP($A49, 'E4 TB Allocation Details'!$A$18:$L$214, MATCH("A &amp; G ID", 'E4 TB Allocation Details'!$A$18:$L$18, 0),FALSE), 'E2 Allocators'!$B$15:$W$361, MATCH('O5 Details by Class &amp; Accounts'!BY$18, 'E2 Allocators'!$B$15:$W$15, 0),FALSE)*$E49)</f>
        <v>0</v>
      </c>
      <c r="BZ49" s="1321">
        <f>IF(ISERROR(VLOOKUP(VLOOKUP($A49, 'E4 TB Allocation Details'!$A$18:$L$214, MATCH("A &amp; G ID", 'E4 TB Allocation Details'!$A$18:$L$18, 0),FALSE), 'E2 Allocators'!$B$15:$W$361, MATCH('O5 Details by Class &amp; Accounts'!BZ$18, 'E2 Allocators'!$B$15:$W$15, 0),FALSE)*$E49), 0, VLOOKUP(VLOOKUP($A49, 'E4 TB Allocation Details'!$A$18:$L$214, MATCH("A &amp; G ID", 'E4 TB Allocation Details'!$A$18:$L$18, 0),FALSE), 'E2 Allocators'!$B$15:$W$361, MATCH('O5 Details by Class &amp; Accounts'!BZ$18, 'E2 Allocators'!$B$15:$W$15, 0),FALSE)*$E49)</f>
        <v>0</v>
      </c>
      <c r="CA49" s="1321">
        <f>IF(ISERROR(VLOOKUP(VLOOKUP($A49, 'E4 TB Allocation Details'!$A$18:$L$214, MATCH("A &amp; G ID", 'E4 TB Allocation Details'!$A$18:$L$18, 0),FALSE), 'E2 Allocators'!$B$15:$W$361, MATCH('O5 Details by Class &amp; Accounts'!CA$18, 'E2 Allocators'!$B$15:$W$15, 0),FALSE)*$E49), 0, VLOOKUP(VLOOKUP($A49, 'E4 TB Allocation Details'!$A$18:$L$214, MATCH("A &amp; G ID", 'E4 TB Allocation Details'!$A$18:$L$18, 0),FALSE), 'E2 Allocators'!$B$15:$W$361, MATCH('O5 Details by Class &amp; Accounts'!CA$18, 'E2 Allocators'!$B$15:$W$15, 0),FALSE)*$E49)</f>
        <v>0</v>
      </c>
      <c r="CB49" s="1321">
        <f>IF(ISERROR(VLOOKUP(VLOOKUP($A49, 'E4 TB Allocation Details'!$A$18:$L$214, MATCH("A &amp; G ID", 'E4 TB Allocation Details'!$A$18:$L$18, 0),FALSE), 'E2 Allocators'!$B$15:$W$361, MATCH('O5 Details by Class &amp; Accounts'!CB$18, 'E2 Allocators'!$B$15:$W$15, 0),FALSE)*$E49), 0, VLOOKUP(VLOOKUP($A49, 'E4 TB Allocation Details'!$A$18:$L$214, MATCH("A &amp; G ID", 'E4 TB Allocation Details'!$A$18:$L$18, 0),FALSE), 'E2 Allocators'!$B$15:$W$361, MATCH('O5 Details by Class &amp; Accounts'!CB$18, 'E2 Allocators'!$B$15:$W$15, 0),FALSE)*$E49)</f>
        <v>0</v>
      </c>
      <c r="CC49" s="1321">
        <f>IF(ISERROR(VLOOKUP(VLOOKUP($A49, 'E4 TB Allocation Details'!$A$18:$L$214, MATCH("A &amp; G ID", 'E4 TB Allocation Details'!$A$18:$L$18, 0),FALSE), 'E2 Allocators'!$B$15:$W$361, MATCH('O5 Details by Class &amp; Accounts'!CC$18, 'E2 Allocators'!$B$15:$W$15, 0),FALSE)*$E49), 0, VLOOKUP(VLOOKUP($A49, 'E4 TB Allocation Details'!$A$18:$L$214, MATCH("A &amp; G ID", 'E4 TB Allocation Details'!$A$18:$L$18, 0),FALSE), 'E2 Allocators'!$B$15:$W$361, MATCH('O5 Details by Class &amp; Accounts'!CC$18, 'E2 Allocators'!$B$15:$W$15, 0),FALSE)*$E49)</f>
        <v>0</v>
      </c>
      <c r="CD49" s="1321">
        <f>IF(ISERROR(VLOOKUP(VLOOKUP($A49, 'E4 TB Allocation Details'!$A$18:$L$214, MATCH("A &amp; G ID", 'E4 TB Allocation Details'!$A$18:$L$18, 0),FALSE), 'E2 Allocators'!$B$15:$W$361, MATCH('O5 Details by Class &amp; Accounts'!CD$18, 'E2 Allocators'!$B$15:$W$15, 0),FALSE)*$E49), 0, VLOOKUP(VLOOKUP($A49, 'E4 TB Allocation Details'!$A$18:$L$214, MATCH("A &amp; G ID", 'E4 TB Allocation Details'!$A$18:$L$18, 0),FALSE), 'E2 Allocators'!$B$15:$W$361, MATCH('O5 Details by Class &amp; Accounts'!CD$18, 'E2 Allocators'!$B$15:$W$15, 0),FALSE)*$E49)</f>
        <v>0</v>
      </c>
      <c r="CE49" s="1321">
        <f>IF(ISERROR(VLOOKUP(VLOOKUP($A49, 'E4 TB Allocation Details'!$A$18:$L$214, MATCH("A &amp; G ID", 'E4 TB Allocation Details'!$A$18:$L$18, 0),FALSE), 'E2 Allocators'!$B$15:$W$361, MATCH('O5 Details by Class &amp; Accounts'!CE$18, 'E2 Allocators'!$B$15:$W$15, 0),FALSE)*$E49), 0, VLOOKUP(VLOOKUP($A49, 'E4 TB Allocation Details'!$A$18:$L$214, MATCH("A &amp; G ID", 'E4 TB Allocation Details'!$A$18:$L$18, 0),FALSE), 'E2 Allocators'!$B$15:$W$361, MATCH('O5 Details by Class &amp; Accounts'!CE$18, 'E2 Allocators'!$B$15:$W$15, 0),FALSE)*$E49)</f>
        <v>0</v>
      </c>
      <c r="CF49" s="1321">
        <f>IF(ISERROR(VLOOKUP(VLOOKUP($A49, 'E4 TB Allocation Details'!$A$18:$L$214, MATCH("A &amp; G ID", 'E4 TB Allocation Details'!$A$18:$L$18, 0),FALSE), 'E2 Allocators'!$B$15:$W$361, MATCH('O5 Details by Class &amp; Accounts'!CF$18, 'E2 Allocators'!$B$15:$W$15, 0),FALSE)*$E49), 0, VLOOKUP(VLOOKUP($A49, 'E4 TB Allocation Details'!$A$18:$L$214, MATCH("A &amp; G ID", 'E4 TB Allocation Details'!$A$18:$L$18, 0),FALSE), 'E2 Allocators'!$B$15:$W$361, MATCH('O5 Details by Class &amp; Accounts'!CF$18, 'E2 Allocators'!$B$15:$W$15, 0),FALSE)*$E49)</f>
        <v>0</v>
      </c>
      <c r="CG49" s="1321">
        <f>IF(ISERROR(VLOOKUP(VLOOKUP($A49, 'E4 TB Allocation Details'!$A$18:$L$214, MATCH("A &amp; G ID", 'E4 TB Allocation Details'!$A$18:$L$18, 0),FALSE), 'E2 Allocators'!$B$15:$W$361, MATCH('O5 Details by Class &amp; Accounts'!CG$18, 'E2 Allocators'!$B$15:$W$15, 0),FALSE)*$E49), 0, VLOOKUP(VLOOKUP($A49, 'E4 TB Allocation Details'!$A$18:$L$214, MATCH("A &amp; G ID", 'E4 TB Allocation Details'!$A$18:$L$18, 0),FALSE), 'E2 Allocators'!$B$15:$W$361, MATCH('O5 Details by Class &amp; Accounts'!CG$18, 'E2 Allocators'!$B$15:$W$15, 0),FALSE)*$E49)</f>
        <v>0</v>
      </c>
      <c r="CH49" s="1321">
        <f>IF(ISERROR(VLOOKUP(VLOOKUP($A49, 'E4 TB Allocation Details'!$A$18:$L$214, MATCH("A &amp; G ID", 'E4 TB Allocation Details'!$A$18:$L$18, 0),FALSE), 'E2 Allocators'!$B$15:$W$361, MATCH('O5 Details by Class &amp; Accounts'!CH$18, 'E2 Allocators'!$B$15:$W$15, 0),FALSE)*$E49), 0, VLOOKUP(VLOOKUP($A49, 'E4 TB Allocation Details'!$A$18:$L$214, MATCH("A &amp; G ID", 'E4 TB Allocation Details'!$A$18:$L$18, 0),FALSE), 'E2 Allocators'!$B$15:$W$361, MATCH('O5 Details by Class &amp; Accounts'!CH$18, 'E2 Allocators'!$B$15:$W$15, 0),FALSE)*$E49)</f>
        <v>0</v>
      </c>
      <c r="CI49" s="1321">
        <f>IF(ISERROR(VLOOKUP(VLOOKUP($A49, 'E4 TB Allocation Details'!$A$18:$L$214, MATCH("A &amp; G ID", 'E4 TB Allocation Details'!$A$18:$L$18, 0),FALSE), 'E2 Allocators'!$B$15:$W$361, MATCH('O5 Details by Class &amp; Accounts'!CI$18, 'E2 Allocators'!$B$15:$W$15, 0),FALSE)*$E49), 0, VLOOKUP(VLOOKUP($A49, 'E4 TB Allocation Details'!$A$18:$L$214, MATCH("A &amp; G ID", 'E4 TB Allocation Details'!$A$18:$L$18, 0),FALSE), 'E2 Allocators'!$B$15:$W$361, MATCH('O5 Details by Class &amp; Accounts'!CI$18, 'E2 Allocators'!$B$15:$W$15, 0),FALSE)*$E49)</f>
        <v>0</v>
      </c>
      <c r="CJ49" s="1321">
        <f>IF(ISERROR(VLOOKUP(VLOOKUP($A49, 'E4 TB Allocation Details'!$A$18:$L$214, MATCH("A &amp; G ID", 'E4 TB Allocation Details'!$A$18:$L$18, 0),FALSE), 'E2 Allocators'!$B$15:$W$361, MATCH('O5 Details by Class &amp; Accounts'!CJ$18, 'E2 Allocators'!$B$15:$W$15, 0),FALSE)*$E49), 0, VLOOKUP(VLOOKUP($A49, 'E4 TB Allocation Details'!$A$18:$L$214, MATCH("A &amp; G ID", 'E4 TB Allocation Details'!$A$18:$L$18, 0),FALSE), 'E2 Allocators'!$B$15:$W$361, MATCH('O5 Details by Class &amp; Accounts'!CJ$18, 'E2 Allocators'!$B$15:$W$15, 0),FALSE)*$E49)</f>
        <v>0</v>
      </c>
      <c r="CK49" s="1321">
        <f>IF(ISERROR(VLOOKUP(VLOOKUP($A49, 'E4 TB Allocation Details'!$A$18:$L$214, MATCH("A &amp; G ID", 'E4 TB Allocation Details'!$A$18:$L$18, 0),FALSE), 'E2 Allocators'!$B$15:$W$361, MATCH('O5 Details by Class &amp; Accounts'!CK$18, 'E2 Allocators'!$B$15:$W$15, 0),FALSE)*$E49), 0, VLOOKUP(VLOOKUP($A49, 'E4 TB Allocation Details'!$A$18:$L$214, MATCH("A &amp; G ID", 'E4 TB Allocation Details'!$A$18:$L$18, 0),FALSE), 'E2 Allocators'!$B$15:$W$361, MATCH('O5 Details by Class &amp; Accounts'!CK$18, 'E2 Allocators'!$B$15:$W$15, 0),FALSE)*$E49)</f>
        <v>0</v>
      </c>
      <c r="CL49" s="1321">
        <f>IF(ISERROR(VLOOKUP(VLOOKUP($A49, 'E4 TB Allocation Details'!$A$18:$L$214, MATCH("A &amp; G ID", 'E4 TB Allocation Details'!$A$18:$L$18, 0),FALSE), 'E2 Allocators'!$B$15:$W$361, MATCH('O5 Details by Class &amp; Accounts'!CL$18, 'E2 Allocators'!$B$15:$W$15, 0),FALSE)*$E49), 0, VLOOKUP(VLOOKUP($A49, 'E4 TB Allocation Details'!$A$18:$L$214, MATCH("A &amp; G ID", 'E4 TB Allocation Details'!$A$18:$L$18, 0),FALSE), 'E2 Allocators'!$B$15:$W$361, MATCH('O5 Details by Class &amp; Accounts'!CL$18, 'E2 Allocators'!$B$15:$W$15, 0),FALSE)*$E49)</f>
        <v>0</v>
      </c>
      <c r="CM49" s="1321">
        <f>IF(ISERROR(VLOOKUP(VLOOKUP($A49, 'E4 TB Allocation Details'!$A$18:$L$214, MATCH("A &amp; G ID", 'E4 TB Allocation Details'!$A$18:$L$18, 0),FALSE), 'E2 Allocators'!$B$15:$W$361, MATCH('O5 Details by Class &amp; Accounts'!CM$18, 'E2 Allocators'!$B$15:$W$15, 0),FALSE)*$E49), 0, VLOOKUP(VLOOKUP($A49, 'E4 TB Allocation Details'!$A$18:$L$214, MATCH("A &amp; G ID", 'E4 TB Allocation Details'!$A$18:$L$18, 0),FALSE), 'E2 Allocators'!$B$15:$W$361, MATCH('O5 Details by Class &amp; Accounts'!CM$18, 'E2 Allocators'!$B$15:$W$15, 0),FALSE)*$E49)</f>
        <v>0</v>
      </c>
      <c r="CN49" s="1321">
        <f t="shared" si="5"/>
        <v>0</v>
      </c>
      <c r="CO49" s="1650">
        <f t="shared" si="4"/>
        <v>0</v>
      </c>
      <c r="CQ49" s="1898" t="e">
        <v>#N/A</v>
      </c>
    </row>
    <row r="50" spans="1:95" s="64" customFormat="1" ht="12.75">
      <c r="A50" s="1087" t="s">
        <v>837</v>
      </c>
      <c r="B50" s="1088" t="s">
        <v>395</v>
      </c>
      <c r="C50" s="1647">
        <f>IF(ISERROR(VLOOKUP($A50,'I3 TB Data'!$A$19:$H$484,MATCH('O5 Details by Class &amp; Accounts'!$C$18, 'I3 TB Data'!$A$19:$H$19,0),0)), 0, VLOOKUP($A50,'I3 TB Data'!$A$19:$H$484,MATCH('O5 Details by Class &amp; Accounts'!$C$18,'I3 TB Data'!$A$19:$H$19,0),0))</f>
        <v>0</v>
      </c>
      <c r="D50" s="1648">
        <f>'I4 BO ASSETS'!E47</f>
        <v>0</v>
      </c>
      <c r="E50" s="1647">
        <f t="shared" si="6"/>
        <v>0</v>
      </c>
      <c r="F50" s="1649">
        <f>IF(ISERROR(VLOOKUP($A50, 'E1 Categorization'!A33:E124, MATCH("Customer Component", 'E1 Categorization'!$A$33:$E$33,0), 0)), 0, IF(VLOOKUP($A50, 'E1 Categorization'!A33:E124, MATCH("Customer Component", 'E1 Categorization'!$A$33:$E$33,0), 0)=0, 'O5 Details by Class &amp; Accounts'!$E50, IF(AND(VLOOKUP($A50, 'E1 Categorization'!A33:E124, MATCH("Customer Component", 'E1 Categorization'!$A$33:$E$33,0), 0) &gt;0, VLOOKUP($A50, 'E1 Categorization'!A33:E124, MATCH("Customer Component", 'E1 Categorization'!$A$33:$E$33,0), 0)&lt;1), 'O5 Details by Class &amp; Accounts'!$E50*(1-VLOOKUP($A50, 'E1 Categorization'!A33:E124, MATCH("Customer Component", 'E1 Categorization'!$A$33:$E$33,0), 0)), 0)))</f>
        <v>0</v>
      </c>
      <c r="G50" s="1649">
        <f>IF(ISERROR(VLOOKUP($A50, 'E1 Categorization'!A33:E124, MATCH("Customer Component", 'E1 Categorization'!$A$33:$E$33,0), 0)),0, IF(VLOOKUP($A50, 'E1 Categorization'!A33:E124, MATCH("Customer Component", 'E1 Categorization'!$A$33:$E$33,0), 0)=0, 0, IF(AND(VLOOKUP($A50, 'E1 Categorization'!A33:E124, MATCH("Customer Component", 'E1 Categorization'!$A$33:$E$33,0), 0) &gt;0, VLOOKUP($A50, 'E1 Categorization'!A33:E124, MATCH("Customer Component", 'E1 Categorization'!$A$33:$E$33,0), 0)&lt;1), 'O5 Details by Class &amp; Accounts'!$E50*(VLOOKUP($A50, 'E1 Categorization'!A33:E124, MATCH("Customer Component", 'E1 Categorization'!$A$33:$E$33,0), 0)), 'O5 Details by Class &amp; Accounts'!$E50)))</f>
        <v>0</v>
      </c>
      <c r="H50" s="1321">
        <f t="shared" si="0"/>
        <v>0</v>
      </c>
      <c r="I50" s="1321">
        <f>IF(ISERROR(VLOOKUP(VLOOKUP($A50, 'E4 TB Allocation Details'!$A$18:$L$214, MATCH("Demand ID", 'E4 TB Allocation Details'!$A$18:$L$18, 0),FALSE), 'E2 Allocators'!$B$15:$W$361, MATCH('O5 Details by Class &amp; Accounts'!I$18, 'E2 Allocators'!$B$15:$W$15, 0),FALSE)*$F50), 0, VLOOKUP(VLOOKUP($A50, 'E4 TB Allocation Details'!$A$18:$L$214, MATCH("Demand ID", 'E4 TB Allocation Details'!$A$18:$L$18, 0),FALSE), 'E2 Allocators'!$B$15:$W$361, MATCH('O5 Details by Class &amp; Accounts'!I$18, 'E2 Allocators'!$B$15:$W$15, 0),FALSE)*$F50)</f>
        <v>0</v>
      </c>
      <c r="J50" s="1321">
        <f>IF(ISERROR(VLOOKUP(VLOOKUP($A50, 'E4 TB Allocation Details'!$A$18:$L$214, MATCH("Demand ID", 'E4 TB Allocation Details'!$A$18:$L$18, 0),FALSE), 'E2 Allocators'!$B$15:$W$361, MATCH('O5 Details by Class &amp; Accounts'!J$18, 'E2 Allocators'!$B$15:$W$15, 0),FALSE)*$F50), 0, VLOOKUP(VLOOKUP($A50, 'E4 TB Allocation Details'!$A$18:$L$214, MATCH("Demand ID", 'E4 TB Allocation Details'!$A$18:$L$18, 0),FALSE), 'E2 Allocators'!$B$15:$W$361, MATCH('O5 Details by Class &amp; Accounts'!J$18, 'E2 Allocators'!$B$15:$W$15, 0),FALSE)*$F50)</f>
        <v>0</v>
      </c>
      <c r="K50" s="1321">
        <f>IF(ISERROR(VLOOKUP(VLOOKUP($A50, 'E4 TB Allocation Details'!$A$18:$L$214, MATCH("Demand ID", 'E4 TB Allocation Details'!$A$18:$L$18, 0),FALSE), 'E2 Allocators'!$B$15:$W$361, MATCH('O5 Details by Class &amp; Accounts'!K$18, 'E2 Allocators'!$B$15:$W$15, 0),FALSE)*$F50), 0, VLOOKUP(VLOOKUP($A50, 'E4 TB Allocation Details'!$A$18:$L$214, MATCH("Demand ID", 'E4 TB Allocation Details'!$A$18:$L$18, 0),FALSE), 'E2 Allocators'!$B$15:$W$361, MATCH('O5 Details by Class &amp; Accounts'!K$18, 'E2 Allocators'!$B$15:$W$15, 0),FALSE)*$F50)</f>
        <v>0</v>
      </c>
      <c r="L50" s="1321">
        <f>IF(ISERROR(VLOOKUP(VLOOKUP($A50, 'E4 TB Allocation Details'!$A$18:$L$214, MATCH("Demand ID", 'E4 TB Allocation Details'!$A$18:$L$18, 0),FALSE), 'E2 Allocators'!$B$15:$W$361, MATCH('O5 Details by Class &amp; Accounts'!L$18, 'E2 Allocators'!$B$15:$W$15, 0),FALSE)*$F50), 0, VLOOKUP(VLOOKUP($A50, 'E4 TB Allocation Details'!$A$18:$L$214, MATCH("Demand ID", 'E4 TB Allocation Details'!$A$18:$L$18, 0),FALSE), 'E2 Allocators'!$B$15:$W$361, MATCH('O5 Details by Class &amp; Accounts'!L$18, 'E2 Allocators'!$B$15:$W$15, 0),FALSE)*$F50)</f>
        <v>0</v>
      </c>
      <c r="M50" s="1321">
        <f>IF(ISERROR(VLOOKUP(VLOOKUP($A50, 'E4 TB Allocation Details'!$A$18:$L$214, MATCH("Demand ID", 'E4 TB Allocation Details'!$A$18:$L$18, 0),FALSE), 'E2 Allocators'!$B$15:$W$361, MATCH('O5 Details by Class &amp; Accounts'!M$18, 'E2 Allocators'!$B$15:$W$15, 0),FALSE)*$F50), 0, VLOOKUP(VLOOKUP($A50, 'E4 TB Allocation Details'!$A$18:$L$214, MATCH("Demand ID", 'E4 TB Allocation Details'!$A$18:$L$18, 0),FALSE), 'E2 Allocators'!$B$15:$W$361, MATCH('O5 Details by Class &amp; Accounts'!M$18, 'E2 Allocators'!$B$15:$W$15, 0),FALSE)*$F50)</f>
        <v>0</v>
      </c>
      <c r="N50" s="1321">
        <f>IF(ISERROR(VLOOKUP(VLOOKUP($A50, 'E4 TB Allocation Details'!$A$18:$L$214, MATCH("Demand ID", 'E4 TB Allocation Details'!$A$18:$L$18, 0),FALSE), 'E2 Allocators'!$B$15:$W$361, MATCH('O5 Details by Class &amp; Accounts'!N$18, 'E2 Allocators'!$B$15:$W$15, 0),FALSE)*$F50), 0, VLOOKUP(VLOOKUP($A50, 'E4 TB Allocation Details'!$A$18:$L$214, MATCH("Demand ID", 'E4 TB Allocation Details'!$A$18:$L$18, 0),FALSE), 'E2 Allocators'!$B$15:$W$361, MATCH('O5 Details by Class &amp; Accounts'!N$18, 'E2 Allocators'!$B$15:$W$15, 0),FALSE)*$F50)</f>
        <v>0</v>
      </c>
      <c r="O50" s="1321">
        <f>IF(ISERROR(VLOOKUP(VLOOKUP($A50, 'E4 TB Allocation Details'!$A$18:$L$214, MATCH("Demand ID", 'E4 TB Allocation Details'!$A$18:$L$18, 0),FALSE), 'E2 Allocators'!$B$15:$W$361, MATCH('O5 Details by Class &amp; Accounts'!O$18, 'E2 Allocators'!$B$15:$W$15, 0),FALSE)*$F50), 0, VLOOKUP(VLOOKUP($A50, 'E4 TB Allocation Details'!$A$18:$L$214, MATCH("Demand ID", 'E4 TB Allocation Details'!$A$18:$L$18, 0),FALSE), 'E2 Allocators'!$B$15:$W$361, MATCH('O5 Details by Class &amp; Accounts'!O$18, 'E2 Allocators'!$B$15:$W$15, 0),FALSE)*$F50)</f>
        <v>0</v>
      </c>
      <c r="P50" s="1321">
        <f>IF(ISERROR(VLOOKUP(VLOOKUP($A50, 'E4 TB Allocation Details'!$A$18:$L$214, MATCH("Demand ID", 'E4 TB Allocation Details'!$A$18:$L$18, 0),FALSE), 'E2 Allocators'!$B$15:$W$361, MATCH('O5 Details by Class &amp; Accounts'!P$18, 'E2 Allocators'!$B$15:$W$15, 0),FALSE)*$F50), 0, VLOOKUP(VLOOKUP($A50, 'E4 TB Allocation Details'!$A$18:$L$214, MATCH("Demand ID", 'E4 TB Allocation Details'!$A$18:$L$18, 0),FALSE), 'E2 Allocators'!$B$15:$W$361, MATCH('O5 Details by Class &amp; Accounts'!P$18, 'E2 Allocators'!$B$15:$W$15, 0),FALSE)*$F50)</f>
        <v>0</v>
      </c>
      <c r="Q50" s="1321">
        <f>IF(ISERROR(VLOOKUP(VLOOKUP($A50, 'E4 TB Allocation Details'!$A$18:$L$214, MATCH("Demand ID", 'E4 TB Allocation Details'!$A$18:$L$18, 0),FALSE), 'E2 Allocators'!$B$15:$W$361, MATCH('O5 Details by Class &amp; Accounts'!Q$18, 'E2 Allocators'!$B$15:$W$15, 0),FALSE)*$F50), 0, VLOOKUP(VLOOKUP($A50, 'E4 TB Allocation Details'!$A$18:$L$214, MATCH("Demand ID", 'E4 TB Allocation Details'!$A$18:$L$18, 0),FALSE), 'E2 Allocators'!$B$15:$W$361, MATCH('O5 Details by Class &amp; Accounts'!Q$18, 'E2 Allocators'!$B$15:$W$15, 0),FALSE)*$F50)</f>
        <v>0</v>
      </c>
      <c r="R50" s="1321">
        <f>IF(ISERROR(VLOOKUP(VLOOKUP($A50, 'E4 TB Allocation Details'!$A$18:$L$214, MATCH("Demand ID", 'E4 TB Allocation Details'!$A$18:$L$18, 0),FALSE), 'E2 Allocators'!$B$15:$W$361, MATCH('O5 Details by Class &amp; Accounts'!R$18, 'E2 Allocators'!$B$15:$W$15, 0),FALSE)*$F50), 0, VLOOKUP(VLOOKUP($A50, 'E4 TB Allocation Details'!$A$18:$L$214, MATCH("Demand ID", 'E4 TB Allocation Details'!$A$18:$L$18, 0),FALSE), 'E2 Allocators'!$B$15:$W$361, MATCH('O5 Details by Class &amp; Accounts'!R$18, 'E2 Allocators'!$B$15:$W$15, 0),FALSE)*$F50)</f>
        <v>0</v>
      </c>
      <c r="S50" s="1321">
        <f>IF(ISERROR(VLOOKUP(VLOOKUP($A50, 'E4 TB Allocation Details'!$A$18:$L$214, MATCH("Demand ID", 'E4 TB Allocation Details'!$A$18:$L$18, 0),FALSE), 'E2 Allocators'!$B$15:$W$361, MATCH('O5 Details by Class &amp; Accounts'!S$18, 'E2 Allocators'!$B$15:$W$15, 0),FALSE)*$F50), 0, VLOOKUP(VLOOKUP($A50, 'E4 TB Allocation Details'!$A$18:$L$214, MATCH("Demand ID", 'E4 TB Allocation Details'!$A$18:$L$18, 0),FALSE), 'E2 Allocators'!$B$15:$W$361, MATCH('O5 Details by Class &amp; Accounts'!S$18, 'E2 Allocators'!$B$15:$W$15, 0),FALSE)*$F50)</f>
        <v>0</v>
      </c>
      <c r="T50" s="1321">
        <f>IF(ISERROR(VLOOKUP(VLOOKUP($A50, 'E4 TB Allocation Details'!$A$18:$L$214, MATCH("Demand ID", 'E4 TB Allocation Details'!$A$18:$L$18, 0),FALSE), 'E2 Allocators'!$B$15:$W$361, MATCH('O5 Details by Class &amp; Accounts'!T$18, 'E2 Allocators'!$B$15:$W$15, 0),FALSE)*$F50), 0, VLOOKUP(VLOOKUP($A50, 'E4 TB Allocation Details'!$A$18:$L$214, MATCH("Demand ID", 'E4 TB Allocation Details'!$A$18:$L$18, 0),FALSE), 'E2 Allocators'!$B$15:$W$361, MATCH('O5 Details by Class &amp; Accounts'!T$18, 'E2 Allocators'!$B$15:$W$15, 0),FALSE)*$F50)</f>
        <v>0</v>
      </c>
      <c r="U50" s="1321">
        <f>IF(ISERROR(VLOOKUP(VLOOKUP($A50, 'E4 TB Allocation Details'!$A$18:$L$214, MATCH("Demand ID", 'E4 TB Allocation Details'!$A$18:$L$18, 0),FALSE), 'E2 Allocators'!$B$15:$W$361, MATCH('O5 Details by Class &amp; Accounts'!U$18, 'E2 Allocators'!$B$15:$W$15, 0),FALSE)*$F50), 0, VLOOKUP(VLOOKUP($A50, 'E4 TB Allocation Details'!$A$18:$L$214, MATCH("Demand ID", 'E4 TB Allocation Details'!$A$18:$L$18, 0),FALSE), 'E2 Allocators'!$B$15:$W$361, MATCH('O5 Details by Class &amp; Accounts'!U$18, 'E2 Allocators'!$B$15:$W$15, 0),FALSE)*$F50)</f>
        <v>0</v>
      </c>
      <c r="V50" s="1321">
        <f>IF(ISERROR(VLOOKUP(VLOOKUP($A50, 'E4 TB Allocation Details'!$A$18:$L$214, MATCH("Demand ID", 'E4 TB Allocation Details'!$A$18:$L$18, 0),FALSE), 'E2 Allocators'!$B$15:$W$361, MATCH('O5 Details by Class &amp; Accounts'!V$18, 'E2 Allocators'!$B$15:$W$15, 0),FALSE)*$F50), 0, VLOOKUP(VLOOKUP($A50, 'E4 TB Allocation Details'!$A$18:$L$214, MATCH("Demand ID", 'E4 TB Allocation Details'!$A$18:$L$18, 0),FALSE), 'E2 Allocators'!$B$15:$W$361, MATCH('O5 Details by Class &amp; Accounts'!V$18, 'E2 Allocators'!$B$15:$W$15, 0),FALSE)*$F50)</f>
        <v>0</v>
      </c>
      <c r="W50" s="1321">
        <f>IF(ISERROR(VLOOKUP(VLOOKUP($A50, 'E4 TB Allocation Details'!$A$18:$L$214, MATCH("Demand ID", 'E4 TB Allocation Details'!$A$18:$L$18, 0),FALSE), 'E2 Allocators'!$B$15:$W$361, MATCH('O5 Details by Class &amp; Accounts'!W$18, 'E2 Allocators'!$B$15:$W$15, 0),FALSE)*$F50), 0, VLOOKUP(VLOOKUP($A50, 'E4 TB Allocation Details'!$A$18:$L$214, MATCH("Demand ID", 'E4 TB Allocation Details'!$A$18:$L$18, 0),FALSE), 'E2 Allocators'!$B$15:$W$361, MATCH('O5 Details by Class &amp; Accounts'!W$18, 'E2 Allocators'!$B$15:$W$15, 0),FALSE)*$F50)</f>
        <v>0</v>
      </c>
      <c r="X50" s="1321">
        <f>IF(ISERROR(VLOOKUP(VLOOKUP($A50, 'E4 TB Allocation Details'!$A$18:$L$214, MATCH("Demand ID", 'E4 TB Allocation Details'!$A$18:$L$18, 0),FALSE), 'E2 Allocators'!$B$15:$W$361, MATCH('O5 Details by Class &amp; Accounts'!X$18, 'E2 Allocators'!$B$15:$W$15, 0),FALSE)*$F50), 0, VLOOKUP(VLOOKUP($A50, 'E4 TB Allocation Details'!$A$18:$L$214, MATCH("Demand ID", 'E4 TB Allocation Details'!$A$18:$L$18, 0),FALSE), 'E2 Allocators'!$B$15:$W$361, MATCH('O5 Details by Class &amp; Accounts'!X$18, 'E2 Allocators'!$B$15:$W$15, 0),FALSE)*$F50)</f>
        <v>0</v>
      </c>
      <c r="Y50" s="1321">
        <f>IF(ISERROR(VLOOKUP(VLOOKUP($A50, 'E4 TB Allocation Details'!$A$18:$L$214, MATCH("Demand ID", 'E4 TB Allocation Details'!$A$18:$L$18, 0),FALSE), 'E2 Allocators'!$B$15:$W$361, MATCH('O5 Details by Class &amp; Accounts'!Y$18, 'E2 Allocators'!$B$15:$W$15, 0),FALSE)*$F50), 0, VLOOKUP(VLOOKUP($A50, 'E4 TB Allocation Details'!$A$18:$L$214, MATCH("Demand ID", 'E4 TB Allocation Details'!$A$18:$L$18, 0),FALSE), 'E2 Allocators'!$B$15:$W$361, MATCH('O5 Details by Class &amp; Accounts'!Y$18, 'E2 Allocators'!$B$15:$W$15, 0),FALSE)*$F50)</f>
        <v>0</v>
      </c>
      <c r="Z50" s="1321">
        <f>IF(ISERROR(VLOOKUP(VLOOKUP($A50, 'E4 TB Allocation Details'!$A$18:$L$214, MATCH("Demand ID", 'E4 TB Allocation Details'!$A$18:$L$18, 0),FALSE), 'E2 Allocators'!$B$15:$W$361, MATCH('O5 Details by Class &amp; Accounts'!Z$18, 'E2 Allocators'!$B$15:$W$15, 0),FALSE)*$F50), 0, VLOOKUP(VLOOKUP($A50, 'E4 TB Allocation Details'!$A$18:$L$214, MATCH("Demand ID", 'E4 TB Allocation Details'!$A$18:$L$18, 0),FALSE), 'E2 Allocators'!$B$15:$W$361, MATCH('O5 Details by Class &amp; Accounts'!Z$18, 'E2 Allocators'!$B$15:$W$15, 0),FALSE)*$F50)</f>
        <v>0</v>
      </c>
      <c r="AA50" s="1321">
        <f>IF(ISERROR(VLOOKUP(VLOOKUP($A50, 'E4 TB Allocation Details'!$A$18:$L$214, MATCH("Demand ID", 'E4 TB Allocation Details'!$A$18:$L$18, 0),FALSE), 'E2 Allocators'!$B$15:$W$361, MATCH('O5 Details by Class &amp; Accounts'!AA$18, 'E2 Allocators'!$B$15:$W$15, 0),FALSE)*$F50), 0, VLOOKUP(VLOOKUP($A50, 'E4 TB Allocation Details'!$A$18:$L$214, MATCH("Demand ID", 'E4 TB Allocation Details'!$A$18:$L$18, 0),FALSE), 'E2 Allocators'!$B$15:$W$361, MATCH('O5 Details by Class &amp; Accounts'!AA$18, 'E2 Allocators'!$B$15:$W$15, 0),FALSE)*$F50)</f>
        <v>0</v>
      </c>
      <c r="AB50" s="1321">
        <f>IF(ISERROR(VLOOKUP(VLOOKUP($A50, 'E4 TB Allocation Details'!$A$18:$L$214, MATCH("Demand ID", 'E4 TB Allocation Details'!$A$18:$L$18, 0),FALSE), 'E2 Allocators'!$B$15:$W$361, MATCH('O5 Details by Class &amp; Accounts'!AB$18, 'E2 Allocators'!$B$15:$W$15, 0),FALSE)*$F50), 0, VLOOKUP(VLOOKUP($A50, 'E4 TB Allocation Details'!$A$18:$L$214, MATCH("Demand ID", 'E4 TB Allocation Details'!$A$18:$L$18, 0),FALSE), 'E2 Allocators'!$B$15:$W$361, MATCH('O5 Details by Class &amp; Accounts'!AB$18, 'E2 Allocators'!$B$15:$W$15, 0),FALSE)*$F50)</f>
        <v>0</v>
      </c>
      <c r="AC50" s="1321">
        <f t="shared" si="1"/>
        <v>0</v>
      </c>
      <c r="AD50" s="1321">
        <f>IF(ISERROR(VLOOKUP(VLOOKUP($A50, 'E4 TB Allocation Details'!$A$18:$L$214, MATCH("Customer ID", 'E4 TB Allocation Details'!$A$18:$L$18, 0),FALSE), 'E2 Allocators'!$B$15:$W$361, MATCH('O5 Details by Class &amp; Accounts'!AD$18, 'E2 Allocators'!$B$15:$W$15, 0),FALSE)*$G50), 0, VLOOKUP(VLOOKUP($A50, 'E4 TB Allocation Details'!$A$18:$L$214, MATCH("Customer ID", 'E4 TB Allocation Details'!$A$18:$L$18, 0),FALSE), 'E2 Allocators'!$B$15:$W$361, MATCH('O5 Details by Class &amp; Accounts'!AD$18, 'E2 Allocators'!$B$15:$W$15, 0),FALSE)*$G50)</f>
        <v>0</v>
      </c>
      <c r="AE50" s="1321">
        <f>IF(ISERROR(VLOOKUP(VLOOKUP($A50, 'E4 TB Allocation Details'!$A$18:$L$214, MATCH("Customer ID", 'E4 TB Allocation Details'!$A$18:$L$18, 0),FALSE), 'E2 Allocators'!$B$15:$W$361, MATCH('O5 Details by Class &amp; Accounts'!AE$18, 'E2 Allocators'!$B$15:$W$15, 0),FALSE)*$G50), 0, VLOOKUP(VLOOKUP($A50, 'E4 TB Allocation Details'!$A$18:$L$214, MATCH("Customer ID", 'E4 TB Allocation Details'!$A$18:$L$18, 0),FALSE), 'E2 Allocators'!$B$15:$W$361, MATCH('O5 Details by Class &amp; Accounts'!AE$18, 'E2 Allocators'!$B$15:$W$15, 0),FALSE)*$G50)</f>
        <v>0</v>
      </c>
      <c r="AF50" s="1321">
        <f>IF(ISERROR(VLOOKUP(VLOOKUP($A50, 'E4 TB Allocation Details'!$A$18:$L$214, MATCH("Customer ID", 'E4 TB Allocation Details'!$A$18:$L$18, 0),FALSE), 'E2 Allocators'!$B$15:$W$361, MATCH('O5 Details by Class &amp; Accounts'!AF$18, 'E2 Allocators'!$B$15:$W$15, 0),FALSE)*$G50), 0, VLOOKUP(VLOOKUP($A50, 'E4 TB Allocation Details'!$A$18:$L$214, MATCH("Customer ID", 'E4 TB Allocation Details'!$A$18:$L$18, 0),FALSE), 'E2 Allocators'!$B$15:$W$361, MATCH('O5 Details by Class &amp; Accounts'!AF$18, 'E2 Allocators'!$B$15:$W$15, 0),FALSE)*$G50)</f>
        <v>0</v>
      </c>
      <c r="AG50" s="1321">
        <f>IF(ISERROR(VLOOKUP(VLOOKUP($A50, 'E4 TB Allocation Details'!$A$18:$L$214, MATCH("Customer ID", 'E4 TB Allocation Details'!$A$18:$L$18, 0),FALSE), 'E2 Allocators'!$B$15:$W$361, MATCH('O5 Details by Class &amp; Accounts'!AG$18, 'E2 Allocators'!$B$15:$W$15, 0),FALSE)*$G50), 0, VLOOKUP(VLOOKUP($A50, 'E4 TB Allocation Details'!$A$18:$L$214, MATCH("Customer ID", 'E4 TB Allocation Details'!$A$18:$L$18, 0),FALSE), 'E2 Allocators'!$B$15:$W$361, MATCH('O5 Details by Class &amp; Accounts'!AG$18, 'E2 Allocators'!$B$15:$W$15, 0),FALSE)*$G50)</f>
        <v>0</v>
      </c>
      <c r="AH50" s="1321">
        <f>IF(ISERROR(VLOOKUP(VLOOKUP($A50, 'E4 TB Allocation Details'!$A$18:$L$214, MATCH("Customer ID", 'E4 TB Allocation Details'!$A$18:$L$18, 0),FALSE), 'E2 Allocators'!$B$15:$W$361, MATCH('O5 Details by Class &amp; Accounts'!AH$18, 'E2 Allocators'!$B$15:$W$15, 0),FALSE)*$G50), 0, VLOOKUP(VLOOKUP($A50, 'E4 TB Allocation Details'!$A$18:$L$214, MATCH("Customer ID", 'E4 TB Allocation Details'!$A$18:$L$18, 0),FALSE), 'E2 Allocators'!$B$15:$W$361, MATCH('O5 Details by Class &amp; Accounts'!AH$18, 'E2 Allocators'!$B$15:$W$15, 0),FALSE)*$G50)</f>
        <v>0</v>
      </c>
      <c r="AI50" s="1321">
        <f>IF(ISERROR(VLOOKUP(VLOOKUP($A50, 'E4 TB Allocation Details'!$A$18:$L$214, MATCH("Customer ID", 'E4 TB Allocation Details'!$A$18:$L$18, 0),FALSE), 'E2 Allocators'!$B$15:$W$361, MATCH('O5 Details by Class &amp; Accounts'!AI$18, 'E2 Allocators'!$B$15:$W$15, 0),FALSE)*$G50), 0, VLOOKUP(VLOOKUP($A50, 'E4 TB Allocation Details'!$A$18:$L$214, MATCH("Customer ID", 'E4 TB Allocation Details'!$A$18:$L$18, 0),FALSE), 'E2 Allocators'!$B$15:$W$361, MATCH('O5 Details by Class &amp; Accounts'!AI$18, 'E2 Allocators'!$B$15:$W$15, 0),FALSE)*$G50)</f>
        <v>0</v>
      </c>
      <c r="AJ50" s="1321">
        <f>IF(ISERROR(VLOOKUP(VLOOKUP($A50, 'E4 TB Allocation Details'!$A$18:$L$214, MATCH("Customer ID", 'E4 TB Allocation Details'!$A$18:$L$18, 0),FALSE), 'E2 Allocators'!$B$15:$W$361, MATCH('O5 Details by Class &amp; Accounts'!AJ$18, 'E2 Allocators'!$B$15:$W$15, 0),FALSE)*$G50), 0, VLOOKUP(VLOOKUP($A50, 'E4 TB Allocation Details'!$A$18:$L$214, MATCH("Customer ID", 'E4 TB Allocation Details'!$A$18:$L$18, 0),FALSE), 'E2 Allocators'!$B$15:$W$361, MATCH('O5 Details by Class &amp; Accounts'!AJ$18, 'E2 Allocators'!$B$15:$W$15, 0),FALSE)*$G50)</f>
        <v>0</v>
      </c>
      <c r="AK50" s="1321">
        <f>IF(ISERROR(VLOOKUP(VLOOKUP($A50, 'E4 TB Allocation Details'!$A$18:$L$214, MATCH("Customer ID", 'E4 TB Allocation Details'!$A$18:$L$18, 0),FALSE), 'E2 Allocators'!$B$15:$W$361, MATCH('O5 Details by Class &amp; Accounts'!AK$18, 'E2 Allocators'!$B$15:$W$15, 0),FALSE)*$G50), 0, VLOOKUP(VLOOKUP($A50, 'E4 TB Allocation Details'!$A$18:$L$214, MATCH("Customer ID", 'E4 TB Allocation Details'!$A$18:$L$18, 0),FALSE), 'E2 Allocators'!$B$15:$W$361, MATCH('O5 Details by Class &amp; Accounts'!AK$18, 'E2 Allocators'!$B$15:$W$15, 0),FALSE)*$G50)</f>
        <v>0</v>
      </c>
      <c r="AL50" s="1321">
        <f>IF(ISERROR(VLOOKUP(VLOOKUP($A50, 'E4 TB Allocation Details'!$A$18:$L$214, MATCH("Customer ID", 'E4 TB Allocation Details'!$A$18:$L$18, 0),FALSE), 'E2 Allocators'!$B$15:$W$361, MATCH('O5 Details by Class &amp; Accounts'!AL$18, 'E2 Allocators'!$B$15:$W$15, 0),FALSE)*$G50), 0, VLOOKUP(VLOOKUP($A50, 'E4 TB Allocation Details'!$A$18:$L$214, MATCH("Customer ID", 'E4 TB Allocation Details'!$A$18:$L$18, 0),FALSE), 'E2 Allocators'!$B$15:$W$361, MATCH('O5 Details by Class &amp; Accounts'!AL$18, 'E2 Allocators'!$B$15:$W$15, 0),FALSE)*$G50)</f>
        <v>0</v>
      </c>
      <c r="AM50" s="1321">
        <f>IF(ISERROR(VLOOKUP(VLOOKUP($A50, 'E4 TB Allocation Details'!$A$18:$L$214, MATCH("Customer ID", 'E4 TB Allocation Details'!$A$18:$L$18, 0),FALSE), 'E2 Allocators'!$B$15:$W$361, MATCH('O5 Details by Class &amp; Accounts'!AM$18, 'E2 Allocators'!$B$15:$W$15, 0),FALSE)*$G50), 0, VLOOKUP(VLOOKUP($A50, 'E4 TB Allocation Details'!$A$18:$L$214, MATCH("Customer ID", 'E4 TB Allocation Details'!$A$18:$L$18, 0),FALSE), 'E2 Allocators'!$B$15:$W$361, MATCH('O5 Details by Class &amp; Accounts'!AM$18, 'E2 Allocators'!$B$15:$W$15, 0),FALSE)*$G50)</f>
        <v>0</v>
      </c>
      <c r="AN50" s="1321">
        <f>IF(ISERROR(VLOOKUP(VLOOKUP($A50, 'E4 TB Allocation Details'!$A$18:$L$214, MATCH("Customer ID", 'E4 TB Allocation Details'!$A$18:$L$18, 0),FALSE), 'E2 Allocators'!$B$15:$W$361, MATCH('O5 Details by Class &amp; Accounts'!AN$18, 'E2 Allocators'!$B$15:$W$15, 0),FALSE)*$G50), 0, VLOOKUP(VLOOKUP($A50, 'E4 TB Allocation Details'!$A$18:$L$214, MATCH("Customer ID", 'E4 TB Allocation Details'!$A$18:$L$18, 0),FALSE), 'E2 Allocators'!$B$15:$W$361, MATCH('O5 Details by Class &amp; Accounts'!AN$18, 'E2 Allocators'!$B$15:$W$15, 0),FALSE)*$G50)</f>
        <v>0</v>
      </c>
      <c r="AO50" s="1321">
        <f>IF(ISERROR(VLOOKUP(VLOOKUP($A50, 'E4 TB Allocation Details'!$A$18:$L$214, MATCH("Customer ID", 'E4 TB Allocation Details'!$A$18:$L$18, 0),FALSE), 'E2 Allocators'!$B$15:$W$361, MATCH('O5 Details by Class &amp; Accounts'!AO$18, 'E2 Allocators'!$B$15:$W$15, 0),FALSE)*$G50), 0, VLOOKUP(VLOOKUP($A50, 'E4 TB Allocation Details'!$A$18:$L$214, MATCH("Customer ID", 'E4 TB Allocation Details'!$A$18:$L$18, 0),FALSE), 'E2 Allocators'!$B$15:$W$361, MATCH('O5 Details by Class &amp; Accounts'!AO$18, 'E2 Allocators'!$B$15:$W$15, 0),FALSE)*$G50)</f>
        <v>0</v>
      </c>
      <c r="AP50" s="1321">
        <f>IF(ISERROR(VLOOKUP(VLOOKUP($A50, 'E4 TB Allocation Details'!$A$18:$L$214, MATCH("Customer ID", 'E4 TB Allocation Details'!$A$18:$L$18, 0),FALSE), 'E2 Allocators'!$B$15:$W$361, MATCH('O5 Details by Class &amp; Accounts'!AP$18, 'E2 Allocators'!$B$15:$W$15, 0),FALSE)*$G50), 0, VLOOKUP(VLOOKUP($A50, 'E4 TB Allocation Details'!$A$18:$L$214, MATCH("Customer ID", 'E4 TB Allocation Details'!$A$18:$L$18, 0),FALSE), 'E2 Allocators'!$B$15:$W$361, MATCH('O5 Details by Class &amp; Accounts'!AP$18, 'E2 Allocators'!$B$15:$W$15, 0),FALSE)*$G50)</f>
        <v>0</v>
      </c>
      <c r="AQ50" s="1321">
        <f>IF(ISERROR(VLOOKUP(VLOOKUP($A50, 'E4 TB Allocation Details'!$A$18:$L$214, MATCH("Customer ID", 'E4 TB Allocation Details'!$A$18:$L$18, 0),FALSE), 'E2 Allocators'!$B$15:$W$361, MATCH('O5 Details by Class &amp; Accounts'!AQ$18, 'E2 Allocators'!$B$15:$W$15, 0),FALSE)*$G50), 0, VLOOKUP(VLOOKUP($A50, 'E4 TB Allocation Details'!$A$18:$L$214, MATCH("Customer ID", 'E4 TB Allocation Details'!$A$18:$L$18, 0),FALSE), 'E2 Allocators'!$B$15:$W$361, MATCH('O5 Details by Class &amp; Accounts'!AQ$18, 'E2 Allocators'!$B$15:$W$15, 0),FALSE)*$G50)</f>
        <v>0</v>
      </c>
      <c r="AR50" s="1321">
        <f>IF(ISERROR(VLOOKUP(VLOOKUP($A50, 'E4 TB Allocation Details'!$A$18:$L$214, MATCH("Customer ID", 'E4 TB Allocation Details'!$A$18:$L$18, 0),FALSE), 'E2 Allocators'!$B$15:$W$361, MATCH('O5 Details by Class &amp; Accounts'!AR$18, 'E2 Allocators'!$B$15:$W$15, 0),FALSE)*$G50), 0, VLOOKUP(VLOOKUP($A50, 'E4 TB Allocation Details'!$A$18:$L$214, MATCH("Customer ID", 'E4 TB Allocation Details'!$A$18:$L$18, 0),FALSE), 'E2 Allocators'!$B$15:$W$361, MATCH('O5 Details by Class &amp; Accounts'!AR$18, 'E2 Allocators'!$B$15:$W$15, 0),FALSE)*$G50)</f>
        <v>0</v>
      </c>
      <c r="AS50" s="1321">
        <f>IF(ISERROR(VLOOKUP(VLOOKUP($A50, 'E4 TB Allocation Details'!$A$18:$L$214, MATCH("Customer ID", 'E4 TB Allocation Details'!$A$18:$L$18, 0),FALSE), 'E2 Allocators'!$B$15:$W$361, MATCH('O5 Details by Class &amp; Accounts'!AS$18, 'E2 Allocators'!$B$15:$W$15, 0),FALSE)*$G50), 0, VLOOKUP(VLOOKUP($A50, 'E4 TB Allocation Details'!$A$18:$L$214, MATCH("Customer ID", 'E4 TB Allocation Details'!$A$18:$L$18, 0),FALSE), 'E2 Allocators'!$B$15:$W$361, MATCH('O5 Details by Class &amp; Accounts'!AS$18, 'E2 Allocators'!$B$15:$W$15, 0),FALSE)*$G50)</f>
        <v>0</v>
      </c>
      <c r="AT50" s="1321">
        <f>IF(ISERROR(VLOOKUP(VLOOKUP($A50, 'E4 TB Allocation Details'!$A$18:$L$214, MATCH("Customer ID", 'E4 TB Allocation Details'!$A$18:$L$18, 0),FALSE), 'E2 Allocators'!$B$15:$W$361, MATCH('O5 Details by Class &amp; Accounts'!AT$18, 'E2 Allocators'!$B$15:$W$15, 0),FALSE)*$G50), 0, VLOOKUP(VLOOKUP($A50, 'E4 TB Allocation Details'!$A$18:$L$214, MATCH("Customer ID", 'E4 TB Allocation Details'!$A$18:$L$18, 0),FALSE), 'E2 Allocators'!$B$15:$W$361, MATCH('O5 Details by Class &amp; Accounts'!AT$18, 'E2 Allocators'!$B$15:$W$15, 0),FALSE)*$G50)</f>
        <v>0</v>
      </c>
      <c r="AU50" s="1321">
        <f>IF(ISERROR(VLOOKUP(VLOOKUP($A50, 'E4 TB Allocation Details'!$A$18:$L$214, MATCH("Customer ID", 'E4 TB Allocation Details'!$A$18:$L$18, 0),FALSE), 'E2 Allocators'!$B$15:$W$361, MATCH('O5 Details by Class &amp; Accounts'!AU$18, 'E2 Allocators'!$B$15:$W$15, 0),FALSE)*$G50), 0, VLOOKUP(VLOOKUP($A50, 'E4 TB Allocation Details'!$A$18:$L$214, MATCH("Customer ID", 'E4 TB Allocation Details'!$A$18:$L$18, 0),FALSE), 'E2 Allocators'!$B$15:$W$361, MATCH('O5 Details by Class &amp; Accounts'!AU$18, 'E2 Allocators'!$B$15:$W$15, 0),FALSE)*$G50)</f>
        <v>0</v>
      </c>
      <c r="AV50" s="1321">
        <f>IF(ISERROR(VLOOKUP(VLOOKUP($A50, 'E4 TB Allocation Details'!$A$18:$L$214, MATCH("Customer ID", 'E4 TB Allocation Details'!$A$18:$L$18, 0),FALSE), 'E2 Allocators'!$B$15:$W$361, MATCH('O5 Details by Class &amp; Accounts'!AV$18, 'E2 Allocators'!$B$15:$W$15, 0),FALSE)*$G50), 0, VLOOKUP(VLOOKUP($A50, 'E4 TB Allocation Details'!$A$18:$L$214, MATCH("Customer ID", 'E4 TB Allocation Details'!$A$18:$L$18, 0),FALSE), 'E2 Allocators'!$B$15:$W$361, MATCH('O5 Details by Class &amp; Accounts'!AV$18, 'E2 Allocators'!$B$15:$W$15, 0),FALSE)*$G50)</f>
        <v>0</v>
      </c>
      <c r="AW50" s="1321">
        <f>IF(ISERROR(VLOOKUP(VLOOKUP($A50, 'E4 TB Allocation Details'!$A$18:$L$214, MATCH("Customer ID", 'E4 TB Allocation Details'!$A$18:$L$18, 0),FALSE), 'E2 Allocators'!$B$15:$W$361, MATCH('O5 Details by Class &amp; Accounts'!AW$18, 'E2 Allocators'!$B$15:$W$15, 0),FALSE)*$G50), 0, VLOOKUP(VLOOKUP($A50, 'E4 TB Allocation Details'!$A$18:$L$214, MATCH("Customer ID", 'E4 TB Allocation Details'!$A$18:$L$18, 0),FALSE), 'E2 Allocators'!$B$15:$W$361, MATCH('O5 Details by Class &amp; Accounts'!AW$18, 'E2 Allocators'!$B$15:$W$15, 0),FALSE)*$G50)</f>
        <v>0</v>
      </c>
      <c r="AX50" s="1321">
        <f t="shared" si="2"/>
        <v>0</v>
      </c>
      <c r="AY50" s="1321">
        <f>IF(ISERROR(VLOOKUP(VLOOKUP($A50, 'E4 TB Allocation Details'!$A$18:$L$214, MATCH("Misc ID", 'E4 TB Allocation Details'!$A$18:$L$18, 0),FALSE), 'E2 Allocators'!$B$15:$W$361, MATCH('O5 Details by Class &amp; Accounts'!AY$18, 'E2 Allocators'!$B$15:$W$15, 0),FALSE)*$E50), 0, VLOOKUP(VLOOKUP($A50, 'E4 TB Allocation Details'!$A$18:$L$214, MATCH("Misc ID", 'E4 TB Allocation Details'!$A$18:$L$18, 0),FALSE), 'E2 Allocators'!$B$15:$W$361, MATCH('O5 Details by Class &amp; Accounts'!AY$18, 'E2 Allocators'!$B$15:$W$15, 0),FALSE)*$E50)</f>
        <v>0</v>
      </c>
      <c r="AZ50" s="1321">
        <f>IF(ISERROR(VLOOKUP(VLOOKUP($A50, 'E4 TB Allocation Details'!$A$18:$L$214, MATCH("Misc ID", 'E4 TB Allocation Details'!$A$18:$L$18, 0),FALSE), 'E2 Allocators'!$B$15:$W$361, MATCH('O5 Details by Class &amp; Accounts'!AZ$18, 'E2 Allocators'!$B$15:$W$15, 0),FALSE)*$E50), 0, VLOOKUP(VLOOKUP($A50, 'E4 TB Allocation Details'!$A$18:$L$214, MATCH("Misc ID", 'E4 TB Allocation Details'!$A$18:$L$18, 0),FALSE), 'E2 Allocators'!$B$15:$W$361, MATCH('O5 Details by Class &amp; Accounts'!AZ$18, 'E2 Allocators'!$B$15:$W$15, 0),FALSE)*$E50)</f>
        <v>0</v>
      </c>
      <c r="BA50" s="1321">
        <f>IF(ISERROR(VLOOKUP(VLOOKUP($A50, 'E4 TB Allocation Details'!$A$18:$L$214, MATCH("Misc ID", 'E4 TB Allocation Details'!$A$18:$L$18, 0),FALSE), 'E2 Allocators'!$B$15:$W$361, MATCH('O5 Details by Class &amp; Accounts'!BA$18, 'E2 Allocators'!$B$15:$W$15, 0),FALSE)*$E50), 0, VLOOKUP(VLOOKUP($A50, 'E4 TB Allocation Details'!$A$18:$L$214, MATCH("Misc ID", 'E4 TB Allocation Details'!$A$18:$L$18, 0),FALSE), 'E2 Allocators'!$B$15:$W$361, MATCH('O5 Details by Class &amp; Accounts'!BA$18, 'E2 Allocators'!$B$15:$W$15, 0),FALSE)*$E50)</f>
        <v>0</v>
      </c>
      <c r="BB50" s="1321">
        <f>IF(ISERROR(VLOOKUP(VLOOKUP($A50, 'E4 TB Allocation Details'!$A$18:$L$214, MATCH("Misc ID", 'E4 TB Allocation Details'!$A$18:$L$18, 0),FALSE), 'E2 Allocators'!$B$15:$W$361, MATCH('O5 Details by Class &amp; Accounts'!BB$18, 'E2 Allocators'!$B$15:$W$15, 0),FALSE)*$E50), 0, VLOOKUP(VLOOKUP($A50, 'E4 TB Allocation Details'!$A$18:$L$214, MATCH("Misc ID", 'E4 TB Allocation Details'!$A$18:$L$18, 0),FALSE), 'E2 Allocators'!$B$15:$W$361, MATCH('O5 Details by Class &amp; Accounts'!BB$18, 'E2 Allocators'!$B$15:$W$15, 0),FALSE)*$E50)</f>
        <v>0</v>
      </c>
      <c r="BC50" s="1321">
        <f>IF(ISERROR(VLOOKUP(VLOOKUP($A50, 'E4 TB Allocation Details'!$A$18:$L$214, MATCH("Misc ID", 'E4 TB Allocation Details'!$A$18:$L$18, 0),FALSE), 'E2 Allocators'!$B$15:$W$361, MATCH('O5 Details by Class &amp; Accounts'!BC$18, 'E2 Allocators'!$B$15:$W$15, 0),FALSE)*$E50), 0, VLOOKUP(VLOOKUP($A50, 'E4 TB Allocation Details'!$A$18:$L$214, MATCH("Misc ID", 'E4 TB Allocation Details'!$A$18:$L$18, 0),FALSE), 'E2 Allocators'!$B$15:$W$361, MATCH('O5 Details by Class &amp; Accounts'!BC$18, 'E2 Allocators'!$B$15:$W$15, 0),FALSE)*$E50)</f>
        <v>0</v>
      </c>
      <c r="BD50" s="1321">
        <f>IF(ISERROR(VLOOKUP(VLOOKUP($A50, 'E4 TB Allocation Details'!$A$18:$L$214, MATCH("Misc ID", 'E4 TB Allocation Details'!$A$18:$L$18, 0),FALSE), 'E2 Allocators'!$B$15:$W$361, MATCH('O5 Details by Class &amp; Accounts'!BD$18, 'E2 Allocators'!$B$15:$W$15, 0),FALSE)*$E50), 0, VLOOKUP(VLOOKUP($A50, 'E4 TB Allocation Details'!$A$18:$L$214, MATCH("Misc ID", 'E4 TB Allocation Details'!$A$18:$L$18, 0),FALSE), 'E2 Allocators'!$B$15:$W$361, MATCH('O5 Details by Class &amp; Accounts'!BD$18, 'E2 Allocators'!$B$15:$W$15, 0),FALSE)*$E50)</f>
        <v>0</v>
      </c>
      <c r="BE50" s="1321">
        <f>IF(ISERROR(VLOOKUP(VLOOKUP($A50, 'E4 TB Allocation Details'!$A$18:$L$214, MATCH("Misc ID", 'E4 TB Allocation Details'!$A$18:$L$18, 0),FALSE), 'E2 Allocators'!$B$15:$W$361, MATCH('O5 Details by Class &amp; Accounts'!BE$18, 'E2 Allocators'!$B$15:$W$15, 0),FALSE)*$E50), 0, VLOOKUP(VLOOKUP($A50, 'E4 TB Allocation Details'!$A$18:$L$214, MATCH("Misc ID", 'E4 TB Allocation Details'!$A$18:$L$18, 0),FALSE), 'E2 Allocators'!$B$15:$W$361, MATCH('O5 Details by Class &amp; Accounts'!BE$18, 'E2 Allocators'!$B$15:$W$15, 0),FALSE)*$E50)</f>
        <v>0</v>
      </c>
      <c r="BF50" s="1321">
        <f>IF(ISERROR(VLOOKUP(VLOOKUP($A50, 'E4 TB Allocation Details'!$A$18:$L$214, MATCH("Misc ID", 'E4 TB Allocation Details'!$A$18:$L$18, 0),FALSE), 'E2 Allocators'!$B$15:$W$361, MATCH('O5 Details by Class &amp; Accounts'!BF$18, 'E2 Allocators'!$B$15:$W$15, 0),FALSE)*$E50), 0, VLOOKUP(VLOOKUP($A50, 'E4 TB Allocation Details'!$A$18:$L$214, MATCH("Misc ID", 'E4 TB Allocation Details'!$A$18:$L$18, 0),FALSE), 'E2 Allocators'!$B$15:$W$361, MATCH('O5 Details by Class &amp; Accounts'!BF$18, 'E2 Allocators'!$B$15:$W$15, 0),FALSE)*$E50)</f>
        <v>0</v>
      </c>
      <c r="BG50" s="1321">
        <f>IF(ISERROR(VLOOKUP(VLOOKUP($A50, 'E4 TB Allocation Details'!$A$18:$L$214, MATCH("Misc ID", 'E4 TB Allocation Details'!$A$18:$L$18, 0),FALSE), 'E2 Allocators'!$B$15:$W$361, MATCH('O5 Details by Class &amp; Accounts'!BG$18, 'E2 Allocators'!$B$15:$W$15, 0),FALSE)*$E50), 0, VLOOKUP(VLOOKUP($A50, 'E4 TB Allocation Details'!$A$18:$L$214, MATCH("Misc ID", 'E4 TB Allocation Details'!$A$18:$L$18, 0),FALSE), 'E2 Allocators'!$B$15:$W$361, MATCH('O5 Details by Class &amp; Accounts'!BG$18, 'E2 Allocators'!$B$15:$W$15, 0),FALSE)*$E50)</f>
        <v>0</v>
      </c>
      <c r="BH50" s="1321">
        <f>IF(ISERROR(VLOOKUP(VLOOKUP($A50, 'E4 TB Allocation Details'!$A$18:$L$214, MATCH("Misc ID", 'E4 TB Allocation Details'!$A$18:$L$18, 0),FALSE), 'E2 Allocators'!$B$15:$W$361, MATCH('O5 Details by Class &amp; Accounts'!BH$18, 'E2 Allocators'!$B$15:$W$15, 0),FALSE)*$E50), 0, VLOOKUP(VLOOKUP($A50, 'E4 TB Allocation Details'!$A$18:$L$214, MATCH("Misc ID", 'E4 TB Allocation Details'!$A$18:$L$18, 0),FALSE), 'E2 Allocators'!$B$15:$W$361, MATCH('O5 Details by Class &amp; Accounts'!BH$18, 'E2 Allocators'!$B$15:$W$15, 0),FALSE)*$E50)</f>
        <v>0</v>
      </c>
      <c r="BI50" s="1321">
        <f>IF(ISERROR(VLOOKUP(VLOOKUP($A50, 'E4 TB Allocation Details'!$A$18:$L$214, MATCH("Misc ID", 'E4 TB Allocation Details'!$A$18:$L$18, 0),FALSE), 'E2 Allocators'!$B$15:$W$361, MATCH('O5 Details by Class &amp; Accounts'!BI$18, 'E2 Allocators'!$B$15:$W$15, 0),FALSE)*$E50), 0, VLOOKUP(VLOOKUP($A50, 'E4 TB Allocation Details'!$A$18:$L$214, MATCH("Misc ID", 'E4 TB Allocation Details'!$A$18:$L$18, 0),FALSE), 'E2 Allocators'!$B$15:$W$361, MATCH('O5 Details by Class &amp; Accounts'!BI$18, 'E2 Allocators'!$B$15:$W$15, 0),FALSE)*$E50)</f>
        <v>0</v>
      </c>
      <c r="BJ50" s="1321">
        <f>IF(ISERROR(VLOOKUP(VLOOKUP($A50, 'E4 TB Allocation Details'!$A$18:$L$214, MATCH("Misc ID", 'E4 TB Allocation Details'!$A$18:$L$18, 0),FALSE), 'E2 Allocators'!$B$15:$W$361, MATCH('O5 Details by Class &amp; Accounts'!BJ$18, 'E2 Allocators'!$B$15:$W$15, 0),FALSE)*$E50), 0, VLOOKUP(VLOOKUP($A50, 'E4 TB Allocation Details'!$A$18:$L$214, MATCH("Misc ID", 'E4 TB Allocation Details'!$A$18:$L$18, 0),FALSE), 'E2 Allocators'!$B$15:$W$361, MATCH('O5 Details by Class &amp; Accounts'!BJ$18, 'E2 Allocators'!$B$15:$W$15, 0),FALSE)*$E50)</f>
        <v>0</v>
      </c>
      <c r="BK50" s="1321">
        <f>IF(ISERROR(VLOOKUP(VLOOKUP($A50, 'E4 TB Allocation Details'!$A$18:$L$214, MATCH("Misc ID", 'E4 TB Allocation Details'!$A$18:$L$18, 0),FALSE), 'E2 Allocators'!$B$15:$W$361, MATCH('O5 Details by Class &amp; Accounts'!BK$18, 'E2 Allocators'!$B$15:$W$15, 0),FALSE)*$E50), 0, VLOOKUP(VLOOKUP($A50, 'E4 TB Allocation Details'!$A$18:$L$214, MATCH("Misc ID", 'E4 TB Allocation Details'!$A$18:$L$18, 0),FALSE), 'E2 Allocators'!$B$15:$W$361, MATCH('O5 Details by Class &amp; Accounts'!BK$18, 'E2 Allocators'!$B$15:$W$15, 0),FALSE)*$E50)</f>
        <v>0</v>
      </c>
      <c r="BL50" s="1321">
        <f>IF(ISERROR(VLOOKUP(VLOOKUP($A50, 'E4 TB Allocation Details'!$A$18:$L$214, MATCH("Misc ID", 'E4 TB Allocation Details'!$A$18:$L$18, 0),FALSE), 'E2 Allocators'!$B$15:$W$361, MATCH('O5 Details by Class &amp; Accounts'!BL$18, 'E2 Allocators'!$B$15:$W$15, 0),FALSE)*$E50), 0, VLOOKUP(VLOOKUP($A50, 'E4 TB Allocation Details'!$A$18:$L$214, MATCH("Misc ID", 'E4 TB Allocation Details'!$A$18:$L$18, 0),FALSE), 'E2 Allocators'!$B$15:$W$361, MATCH('O5 Details by Class &amp; Accounts'!BL$18, 'E2 Allocators'!$B$15:$W$15, 0),FALSE)*$E50)</f>
        <v>0</v>
      </c>
      <c r="BM50" s="1321">
        <f>IF(ISERROR(VLOOKUP(VLOOKUP($A50, 'E4 TB Allocation Details'!$A$18:$L$214, MATCH("Misc ID", 'E4 TB Allocation Details'!$A$18:$L$18, 0),FALSE), 'E2 Allocators'!$B$15:$W$361, MATCH('O5 Details by Class &amp; Accounts'!BM$18, 'E2 Allocators'!$B$15:$W$15, 0),FALSE)*$E50), 0, VLOOKUP(VLOOKUP($A50, 'E4 TB Allocation Details'!$A$18:$L$214, MATCH("Misc ID", 'E4 TB Allocation Details'!$A$18:$L$18, 0),FALSE), 'E2 Allocators'!$B$15:$W$361, MATCH('O5 Details by Class &amp; Accounts'!BM$18, 'E2 Allocators'!$B$15:$W$15, 0),FALSE)*$E50)</f>
        <v>0</v>
      </c>
      <c r="BN50" s="1321">
        <f>IF(ISERROR(VLOOKUP(VLOOKUP($A50, 'E4 TB Allocation Details'!$A$18:$L$214, MATCH("Misc ID", 'E4 TB Allocation Details'!$A$18:$L$18, 0),FALSE), 'E2 Allocators'!$B$15:$W$361, MATCH('O5 Details by Class &amp; Accounts'!BN$18, 'E2 Allocators'!$B$15:$W$15, 0),FALSE)*$E50), 0, VLOOKUP(VLOOKUP($A50, 'E4 TB Allocation Details'!$A$18:$L$214, MATCH("Misc ID", 'E4 TB Allocation Details'!$A$18:$L$18, 0),FALSE), 'E2 Allocators'!$B$15:$W$361, MATCH('O5 Details by Class &amp; Accounts'!BN$18, 'E2 Allocators'!$B$15:$W$15, 0),FALSE)*$E50)</f>
        <v>0</v>
      </c>
      <c r="BO50" s="1321">
        <f>IF(ISERROR(VLOOKUP(VLOOKUP($A50, 'E4 TB Allocation Details'!$A$18:$L$214, MATCH("Misc ID", 'E4 TB Allocation Details'!$A$18:$L$18, 0),FALSE), 'E2 Allocators'!$B$15:$W$361, MATCH('O5 Details by Class &amp; Accounts'!BO$18, 'E2 Allocators'!$B$15:$W$15, 0),FALSE)*$E50), 0, VLOOKUP(VLOOKUP($A50, 'E4 TB Allocation Details'!$A$18:$L$214, MATCH("Misc ID", 'E4 TB Allocation Details'!$A$18:$L$18, 0),FALSE), 'E2 Allocators'!$B$15:$W$361, MATCH('O5 Details by Class &amp; Accounts'!BO$18, 'E2 Allocators'!$B$15:$W$15, 0),FALSE)*$E50)</f>
        <v>0</v>
      </c>
      <c r="BP50" s="1321">
        <f>IF(ISERROR(VLOOKUP(VLOOKUP($A50, 'E4 TB Allocation Details'!$A$18:$L$214, MATCH("Misc ID", 'E4 TB Allocation Details'!$A$18:$L$18, 0),FALSE), 'E2 Allocators'!$B$15:$W$361, MATCH('O5 Details by Class &amp; Accounts'!BP$18, 'E2 Allocators'!$B$15:$W$15, 0),FALSE)*$E50), 0, VLOOKUP(VLOOKUP($A50, 'E4 TB Allocation Details'!$A$18:$L$214, MATCH("Misc ID", 'E4 TB Allocation Details'!$A$18:$L$18, 0),FALSE), 'E2 Allocators'!$B$15:$W$361, MATCH('O5 Details by Class &amp; Accounts'!BP$18, 'E2 Allocators'!$B$15:$W$15, 0),FALSE)*$E50)</f>
        <v>0</v>
      </c>
      <c r="BQ50" s="1321">
        <f>IF(ISERROR(VLOOKUP(VLOOKUP($A50, 'E4 TB Allocation Details'!$A$18:$L$214, MATCH("Misc ID", 'E4 TB Allocation Details'!$A$18:$L$18, 0),FALSE), 'E2 Allocators'!$B$15:$W$361, MATCH('O5 Details by Class &amp; Accounts'!BQ$18, 'E2 Allocators'!$B$15:$W$15, 0),FALSE)*$E50), 0, VLOOKUP(VLOOKUP($A50, 'E4 TB Allocation Details'!$A$18:$L$214, MATCH("Misc ID", 'E4 TB Allocation Details'!$A$18:$L$18, 0),FALSE), 'E2 Allocators'!$B$15:$W$361, MATCH('O5 Details by Class &amp; Accounts'!BQ$18, 'E2 Allocators'!$B$15:$W$15, 0),FALSE)*$E50)</f>
        <v>0</v>
      </c>
      <c r="BR50" s="1321">
        <f>IF(ISERROR(VLOOKUP(VLOOKUP($A50, 'E4 TB Allocation Details'!$A$18:$L$214, MATCH("Misc ID", 'E4 TB Allocation Details'!$A$18:$L$18, 0),FALSE), 'E2 Allocators'!$B$15:$W$361, MATCH('O5 Details by Class &amp; Accounts'!BR$18, 'E2 Allocators'!$B$15:$W$15, 0),FALSE)*$E50), 0, VLOOKUP(VLOOKUP($A50, 'E4 TB Allocation Details'!$A$18:$L$214, MATCH("Misc ID", 'E4 TB Allocation Details'!$A$18:$L$18, 0),FALSE), 'E2 Allocators'!$B$15:$W$361, MATCH('O5 Details by Class &amp; Accounts'!BR$18, 'E2 Allocators'!$B$15:$W$15, 0),FALSE)*$E50)</f>
        <v>0</v>
      </c>
      <c r="BS50" s="1321">
        <f t="shared" si="3"/>
        <v>0</v>
      </c>
      <c r="BT50" s="1321">
        <f>IF(ISERROR(VLOOKUP(VLOOKUP($A50, 'E4 TB Allocation Details'!$A$18:$L$214, MATCH("A &amp; G ID", 'E4 TB Allocation Details'!$A$18:$L$18, 0),FALSE), 'E2 Allocators'!$B$15:$W$361, MATCH('O5 Details by Class &amp; Accounts'!BT$18, 'E2 Allocators'!$B$15:$W$15, 0),FALSE)*$E50), 0, VLOOKUP(VLOOKUP($A50, 'E4 TB Allocation Details'!$A$18:$L$214, MATCH("A &amp; G ID", 'E4 TB Allocation Details'!$A$18:$L$18, 0),FALSE), 'E2 Allocators'!$B$15:$W$361, MATCH('O5 Details by Class &amp; Accounts'!BT$18, 'E2 Allocators'!$B$15:$W$15, 0),FALSE)*$E50)</f>
        <v>0</v>
      </c>
      <c r="BU50" s="1321">
        <f>IF(ISERROR(VLOOKUP(VLOOKUP($A50, 'E4 TB Allocation Details'!$A$18:$L$214, MATCH("A &amp; G ID", 'E4 TB Allocation Details'!$A$18:$L$18, 0),FALSE), 'E2 Allocators'!$B$15:$W$361, MATCH('O5 Details by Class &amp; Accounts'!BU$18, 'E2 Allocators'!$B$15:$W$15, 0),FALSE)*$E50), 0, VLOOKUP(VLOOKUP($A50, 'E4 TB Allocation Details'!$A$18:$L$214, MATCH("A &amp; G ID", 'E4 TB Allocation Details'!$A$18:$L$18, 0),FALSE), 'E2 Allocators'!$B$15:$W$361, MATCH('O5 Details by Class &amp; Accounts'!BU$18, 'E2 Allocators'!$B$15:$W$15, 0),FALSE)*$E50)</f>
        <v>0</v>
      </c>
      <c r="BV50" s="1321">
        <f>IF(ISERROR(VLOOKUP(VLOOKUP($A50, 'E4 TB Allocation Details'!$A$18:$L$214, MATCH("A &amp; G ID", 'E4 TB Allocation Details'!$A$18:$L$18, 0),FALSE), 'E2 Allocators'!$B$15:$W$361, MATCH('O5 Details by Class &amp; Accounts'!BV$18, 'E2 Allocators'!$B$15:$W$15, 0),FALSE)*$E50), 0, VLOOKUP(VLOOKUP($A50, 'E4 TB Allocation Details'!$A$18:$L$214, MATCH("A &amp; G ID", 'E4 TB Allocation Details'!$A$18:$L$18, 0),FALSE), 'E2 Allocators'!$B$15:$W$361, MATCH('O5 Details by Class &amp; Accounts'!BV$18, 'E2 Allocators'!$B$15:$W$15, 0),FALSE)*$E50)</f>
        <v>0</v>
      </c>
      <c r="BW50" s="1321">
        <f>IF(ISERROR(VLOOKUP(VLOOKUP($A50, 'E4 TB Allocation Details'!$A$18:$L$214, MATCH("A &amp; G ID", 'E4 TB Allocation Details'!$A$18:$L$18, 0),FALSE), 'E2 Allocators'!$B$15:$W$361, MATCH('O5 Details by Class &amp; Accounts'!BW$18, 'E2 Allocators'!$B$15:$W$15, 0),FALSE)*$E50), 0, VLOOKUP(VLOOKUP($A50, 'E4 TB Allocation Details'!$A$18:$L$214, MATCH("A &amp; G ID", 'E4 TB Allocation Details'!$A$18:$L$18, 0),FALSE), 'E2 Allocators'!$B$15:$W$361, MATCH('O5 Details by Class &amp; Accounts'!BW$18, 'E2 Allocators'!$B$15:$W$15, 0),FALSE)*$E50)</f>
        <v>0</v>
      </c>
      <c r="BX50" s="1321">
        <f>IF(ISERROR(VLOOKUP(VLOOKUP($A50, 'E4 TB Allocation Details'!$A$18:$L$214, MATCH("A &amp; G ID", 'E4 TB Allocation Details'!$A$18:$L$18, 0),FALSE), 'E2 Allocators'!$B$15:$W$361, MATCH('O5 Details by Class &amp; Accounts'!BX$18, 'E2 Allocators'!$B$15:$W$15, 0),FALSE)*$E50), 0, VLOOKUP(VLOOKUP($A50, 'E4 TB Allocation Details'!$A$18:$L$214, MATCH("A &amp; G ID", 'E4 TB Allocation Details'!$A$18:$L$18, 0),FALSE), 'E2 Allocators'!$B$15:$W$361, MATCH('O5 Details by Class &amp; Accounts'!BX$18, 'E2 Allocators'!$B$15:$W$15, 0),FALSE)*$E50)</f>
        <v>0</v>
      </c>
      <c r="BY50" s="1321">
        <f>IF(ISERROR(VLOOKUP(VLOOKUP($A50, 'E4 TB Allocation Details'!$A$18:$L$214, MATCH("A &amp; G ID", 'E4 TB Allocation Details'!$A$18:$L$18, 0),FALSE), 'E2 Allocators'!$B$15:$W$361, MATCH('O5 Details by Class &amp; Accounts'!BY$18, 'E2 Allocators'!$B$15:$W$15, 0),FALSE)*$E50), 0, VLOOKUP(VLOOKUP($A50, 'E4 TB Allocation Details'!$A$18:$L$214, MATCH("A &amp; G ID", 'E4 TB Allocation Details'!$A$18:$L$18, 0),FALSE), 'E2 Allocators'!$B$15:$W$361, MATCH('O5 Details by Class &amp; Accounts'!BY$18, 'E2 Allocators'!$B$15:$W$15, 0),FALSE)*$E50)</f>
        <v>0</v>
      </c>
      <c r="BZ50" s="1321">
        <f>IF(ISERROR(VLOOKUP(VLOOKUP($A50, 'E4 TB Allocation Details'!$A$18:$L$214, MATCH("A &amp; G ID", 'E4 TB Allocation Details'!$A$18:$L$18, 0),FALSE), 'E2 Allocators'!$B$15:$W$361, MATCH('O5 Details by Class &amp; Accounts'!BZ$18, 'E2 Allocators'!$B$15:$W$15, 0),FALSE)*$E50), 0, VLOOKUP(VLOOKUP($A50, 'E4 TB Allocation Details'!$A$18:$L$214, MATCH("A &amp; G ID", 'E4 TB Allocation Details'!$A$18:$L$18, 0),FALSE), 'E2 Allocators'!$B$15:$W$361, MATCH('O5 Details by Class &amp; Accounts'!BZ$18, 'E2 Allocators'!$B$15:$W$15, 0),FALSE)*$E50)</f>
        <v>0</v>
      </c>
      <c r="CA50" s="1321">
        <f>IF(ISERROR(VLOOKUP(VLOOKUP($A50, 'E4 TB Allocation Details'!$A$18:$L$214, MATCH("A &amp; G ID", 'E4 TB Allocation Details'!$A$18:$L$18, 0),FALSE), 'E2 Allocators'!$B$15:$W$361, MATCH('O5 Details by Class &amp; Accounts'!CA$18, 'E2 Allocators'!$B$15:$W$15, 0),FALSE)*$E50), 0, VLOOKUP(VLOOKUP($A50, 'E4 TB Allocation Details'!$A$18:$L$214, MATCH("A &amp; G ID", 'E4 TB Allocation Details'!$A$18:$L$18, 0),FALSE), 'E2 Allocators'!$B$15:$W$361, MATCH('O5 Details by Class &amp; Accounts'!CA$18, 'E2 Allocators'!$B$15:$W$15, 0),FALSE)*$E50)</f>
        <v>0</v>
      </c>
      <c r="CB50" s="1321">
        <f>IF(ISERROR(VLOOKUP(VLOOKUP($A50, 'E4 TB Allocation Details'!$A$18:$L$214, MATCH("A &amp; G ID", 'E4 TB Allocation Details'!$A$18:$L$18, 0),FALSE), 'E2 Allocators'!$B$15:$W$361, MATCH('O5 Details by Class &amp; Accounts'!CB$18, 'E2 Allocators'!$B$15:$W$15, 0),FALSE)*$E50), 0, VLOOKUP(VLOOKUP($A50, 'E4 TB Allocation Details'!$A$18:$L$214, MATCH("A &amp; G ID", 'E4 TB Allocation Details'!$A$18:$L$18, 0),FALSE), 'E2 Allocators'!$B$15:$W$361, MATCH('O5 Details by Class &amp; Accounts'!CB$18, 'E2 Allocators'!$B$15:$W$15, 0),FALSE)*$E50)</f>
        <v>0</v>
      </c>
      <c r="CC50" s="1321">
        <f>IF(ISERROR(VLOOKUP(VLOOKUP($A50, 'E4 TB Allocation Details'!$A$18:$L$214, MATCH("A &amp; G ID", 'E4 TB Allocation Details'!$A$18:$L$18, 0),FALSE), 'E2 Allocators'!$B$15:$W$361, MATCH('O5 Details by Class &amp; Accounts'!CC$18, 'E2 Allocators'!$B$15:$W$15, 0),FALSE)*$E50), 0, VLOOKUP(VLOOKUP($A50, 'E4 TB Allocation Details'!$A$18:$L$214, MATCH("A &amp; G ID", 'E4 TB Allocation Details'!$A$18:$L$18, 0),FALSE), 'E2 Allocators'!$B$15:$W$361, MATCH('O5 Details by Class &amp; Accounts'!CC$18, 'E2 Allocators'!$B$15:$W$15, 0),FALSE)*$E50)</f>
        <v>0</v>
      </c>
      <c r="CD50" s="1321">
        <f>IF(ISERROR(VLOOKUP(VLOOKUP($A50, 'E4 TB Allocation Details'!$A$18:$L$214, MATCH("A &amp; G ID", 'E4 TB Allocation Details'!$A$18:$L$18, 0),FALSE), 'E2 Allocators'!$B$15:$W$361, MATCH('O5 Details by Class &amp; Accounts'!CD$18, 'E2 Allocators'!$B$15:$W$15, 0),FALSE)*$E50), 0, VLOOKUP(VLOOKUP($A50, 'E4 TB Allocation Details'!$A$18:$L$214, MATCH("A &amp; G ID", 'E4 TB Allocation Details'!$A$18:$L$18, 0),FALSE), 'E2 Allocators'!$B$15:$W$361, MATCH('O5 Details by Class &amp; Accounts'!CD$18, 'E2 Allocators'!$B$15:$W$15, 0),FALSE)*$E50)</f>
        <v>0</v>
      </c>
      <c r="CE50" s="1321">
        <f>IF(ISERROR(VLOOKUP(VLOOKUP($A50, 'E4 TB Allocation Details'!$A$18:$L$214, MATCH("A &amp; G ID", 'E4 TB Allocation Details'!$A$18:$L$18, 0),FALSE), 'E2 Allocators'!$B$15:$W$361, MATCH('O5 Details by Class &amp; Accounts'!CE$18, 'E2 Allocators'!$B$15:$W$15, 0),FALSE)*$E50), 0, VLOOKUP(VLOOKUP($A50, 'E4 TB Allocation Details'!$A$18:$L$214, MATCH("A &amp; G ID", 'E4 TB Allocation Details'!$A$18:$L$18, 0),FALSE), 'E2 Allocators'!$B$15:$W$361, MATCH('O5 Details by Class &amp; Accounts'!CE$18, 'E2 Allocators'!$B$15:$W$15, 0),FALSE)*$E50)</f>
        <v>0</v>
      </c>
      <c r="CF50" s="1321">
        <f>IF(ISERROR(VLOOKUP(VLOOKUP($A50, 'E4 TB Allocation Details'!$A$18:$L$214, MATCH("A &amp; G ID", 'E4 TB Allocation Details'!$A$18:$L$18, 0),FALSE), 'E2 Allocators'!$B$15:$W$361, MATCH('O5 Details by Class &amp; Accounts'!CF$18, 'E2 Allocators'!$B$15:$W$15, 0),FALSE)*$E50), 0, VLOOKUP(VLOOKUP($A50, 'E4 TB Allocation Details'!$A$18:$L$214, MATCH("A &amp; G ID", 'E4 TB Allocation Details'!$A$18:$L$18, 0),FALSE), 'E2 Allocators'!$B$15:$W$361, MATCH('O5 Details by Class &amp; Accounts'!CF$18, 'E2 Allocators'!$B$15:$W$15, 0),FALSE)*$E50)</f>
        <v>0</v>
      </c>
      <c r="CG50" s="1321">
        <f>IF(ISERROR(VLOOKUP(VLOOKUP($A50, 'E4 TB Allocation Details'!$A$18:$L$214, MATCH("A &amp; G ID", 'E4 TB Allocation Details'!$A$18:$L$18, 0),FALSE), 'E2 Allocators'!$B$15:$W$361, MATCH('O5 Details by Class &amp; Accounts'!CG$18, 'E2 Allocators'!$B$15:$W$15, 0),FALSE)*$E50), 0, VLOOKUP(VLOOKUP($A50, 'E4 TB Allocation Details'!$A$18:$L$214, MATCH("A &amp; G ID", 'E4 TB Allocation Details'!$A$18:$L$18, 0),FALSE), 'E2 Allocators'!$B$15:$W$361, MATCH('O5 Details by Class &amp; Accounts'!CG$18, 'E2 Allocators'!$B$15:$W$15, 0),FALSE)*$E50)</f>
        <v>0</v>
      </c>
      <c r="CH50" s="1321">
        <f>IF(ISERROR(VLOOKUP(VLOOKUP($A50, 'E4 TB Allocation Details'!$A$18:$L$214, MATCH("A &amp; G ID", 'E4 TB Allocation Details'!$A$18:$L$18, 0),FALSE), 'E2 Allocators'!$B$15:$W$361, MATCH('O5 Details by Class &amp; Accounts'!CH$18, 'E2 Allocators'!$B$15:$W$15, 0),FALSE)*$E50), 0, VLOOKUP(VLOOKUP($A50, 'E4 TB Allocation Details'!$A$18:$L$214, MATCH("A &amp; G ID", 'E4 TB Allocation Details'!$A$18:$L$18, 0),FALSE), 'E2 Allocators'!$B$15:$W$361, MATCH('O5 Details by Class &amp; Accounts'!CH$18, 'E2 Allocators'!$B$15:$W$15, 0),FALSE)*$E50)</f>
        <v>0</v>
      </c>
      <c r="CI50" s="1321">
        <f>IF(ISERROR(VLOOKUP(VLOOKUP($A50, 'E4 TB Allocation Details'!$A$18:$L$214, MATCH("A &amp; G ID", 'E4 TB Allocation Details'!$A$18:$L$18, 0),FALSE), 'E2 Allocators'!$B$15:$W$361, MATCH('O5 Details by Class &amp; Accounts'!CI$18, 'E2 Allocators'!$B$15:$W$15, 0),FALSE)*$E50), 0, VLOOKUP(VLOOKUP($A50, 'E4 TB Allocation Details'!$A$18:$L$214, MATCH("A &amp; G ID", 'E4 TB Allocation Details'!$A$18:$L$18, 0),FALSE), 'E2 Allocators'!$B$15:$W$361, MATCH('O5 Details by Class &amp; Accounts'!CI$18, 'E2 Allocators'!$B$15:$W$15, 0),FALSE)*$E50)</f>
        <v>0</v>
      </c>
      <c r="CJ50" s="1321">
        <f>IF(ISERROR(VLOOKUP(VLOOKUP($A50, 'E4 TB Allocation Details'!$A$18:$L$214, MATCH("A &amp; G ID", 'E4 TB Allocation Details'!$A$18:$L$18, 0),FALSE), 'E2 Allocators'!$B$15:$W$361, MATCH('O5 Details by Class &amp; Accounts'!CJ$18, 'E2 Allocators'!$B$15:$W$15, 0),FALSE)*$E50), 0, VLOOKUP(VLOOKUP($A50, 'E4 TB Allocation Details'!$A$18:$L$214, MATCH("A &amp; G ID", 'E4 TB Allocation Details'!$A$18:$L$18, 0),FALSE), 'E2 Allocators'!$B$15:$W$361, MATCH('O5 Details by Class &amp; Accounts'!CJ$18, 'E2 Allocators'!$B$15:$W$15, 0),FALSE)*$E50)</f>
        <v>0</v>
      </c>
      <c r="CK50" s="1321">
        <f>IF(ISERROR(VLOOKUP(VLOOKUP($A50, 'E4 TB Allocation Details'!$A$18:$L$214, MATCH("A &amp; G ID", 'E4 TB Allocation Details'!$A$18:$L$18, 0),FALSE), 'E2 Allocators'!$B$15:$W$361, MATCH('O5 Details by Class &amp; Accounts'!CK$18, 'E2 Allocators'!$B$15:$W$15, 0),FALSE)*$E50), 0, VLOOKUP(VLOOKUP($A50, 'E4 TB Allocation Details'!$A$18:$L$214, MATCH("A &amp; G ID", 'E4 TB Allocation Details'!$A$18:$L$18, 0),FALSE), 'E2 Allocators'!$B$15:$W$361, MATCH('O5 Details by Class &amp; Accounts'!CK$18, 'E2 Allocators'!$B$15:$W$15, 0),FALSE)*$E50)</f>
        <v>0</v>
      </c>
      <c r="CL50" s="1321">
        <f>IF(ISERROR(VLOOKUP(VLOOKUP($A50, 'E4 TB Allocation Details'!$A$18:$L$214, MATCH("A &amp; G ID", 'E4 TB Allocation Details'!$A$18:$L$18, 0),FALSE), 'E2 Allocators'!$B$15:$W$361, MATCH('O5 Details by Class &amp; Accounts'!CL$18, 'E2 Allocators'!$B$15:$W$15, 0),FALSE)*$E50), 0, VLOOKUP(VLOOKUP($A50, 'E4 TB Allocation Details'!$A$18:$L$214, MATCH("A &amp; G ID", 'E4 TB Allocation Details'!$A$18:$L$18, 0),FALSE), 'E2 Allocators'!$B$15:$W$361, MATCH('O5 Details by Class &amp; Accounts'!CL$18, 'E2 Allocators'!$B$15:$W$15, 0),FALSE)*$E50)</f>
        <v>0</v>
      </c>
      <c r="CM50" s="1321">
        <f>IF(ISERROR(VLOOKUP(VLOOKUP($A50, 'E4 TB Allocation Details'!$A$18:$L$214, MATCH("A &amp; G ID", 'E4 TB Allocation Details'!$A$18:$L$18, 0),FALSE), 'E2 Allocators'!$B$15:$W$361, MATCH('O5 Details by Class &amp; Accounts'!CM$18, 'E2 Allocators'!$B$15:$W$15, 0),FALSE)*$E50), 0, VLOOKUP(VLOOKUP($A50, 'E4 TB Allocation Details'!$A$18:$L$214, MATCH("A &amp; G ID", 'E4 TB Allocation Details'!$A$18:$L$18, 0),FALSE), 'E2 Allocators'!$B$15:$W$361, MATCH('O5 Details by Class &amp; Accounts'!CM$18, 'E2 Allocators'!$B$15:$W$15, 0),FALSE)*$E50)</f>
        <v>0</v>
      </c>
      <c r="CN50" s="1321">
        <f t="shared" si="5"/>
        <v>0</v>
      </c>
      <c r="CO50" s="1650">
        <f t="shared" si="4"/>
        <v>0</v>
      </c>
      <c r="CQ50" s="1898" t="s">
        <v>1430</v>
      </c>
    </row>
    <row r="51" spans="1:95" s="64" customFormat="1" ht="12.75">
      <c r="A51" s="1087" t="s">
        <v>838</v>
      </c>
      <c r="B51" s="1088" t="s">
        <v>396</v>
      </c>
      <c r="C51" s="1647">
        <f>IF(ISERROR(VLOOKUP($A51,'I3 TB Data'!$A$19:$H$484,MATCH('O5 Details by Class &amp; Accounts'!$C$18, 'I3 TB Data'!$A$19:$H$19,0),0)), 0, VLOOKUP($A51,'I3 TB Data'!$A$19:$H$484,MATCH('O5 Details by Class &amp; Accounts'!$C$18,'I3 TB Data'!$A$19:$H$19,0),0))</f>
        <v>0</v>
      </c>
      <c r="D51" s="1648">
        <f>'I4 BO ASSETS'!E48</f>
        <v>650173</v>
      </c>
      <c r="E51" s="1647">
        <f t="shared" si="6"/>
        <v>650173</v>
      </c>
      <c r="F51" s="1649">
        <f>IF(ISERROR(VLOOKUP($A51, 'E1 Categorization'!A33:E124, MATCH("Customer Component", 'E1 Categorization'!$A$33:$E$33,0), 0)), 0, IF(VLOOKUP($A51, 'E1 Categorization'!A33:E124, MATCH("Customer Component", 'E1 Categorization'!$A$33:$E$33,0), 0)=0, 'O5 Details by Class &amp; Accounts'!$E51, IF(AND(VLOOKUP($A51, 'E1 Categorization'!A33:E124, MATCH("Customer Component", 'E1 Categorization'!$A$33:$E$33,0), 0) &gt;0, VLOOKUP($A51, 'E1 Categorization'!A33:E124, MATCH("Customer Component", 'E1 Categorization'!$A$33:$E$33,0), 0)&lt;1), 'O5 Details by Class &amp; Accounts'!$E51*(1-VLOOKUP($A51, 'E1 Categorization'!A33:E124, MATCH("Customer Component", 'E1 Categorization'!$A$33:$E$33,0), 0)), 0)))</f>
        <v>390103.8</v>
      </c>
      <c r="G51" s="1649">
        <f>IF(ISERROR(VLOOKUP($A51, 'E1 Categorization'!A33:E124, MATCH("Customer Component", 'E1 Categorization'!$A$33:$E$33,0), 0)),0, IF(VLOOKUP($A51, 'E1 Categorization'!A33:E124, MATCH("Customer Component", 'E1 Categorization'!$A$33:$E$33,0), 0)=0, 0, IF(AND(VLOOKUP($A51, 'E1 Categorization'!A33:E124, MATCH("Customer Component", 'E1 Categorization'!$A$33:$E$33,0), 0) &gt;0, VLOOKUP($A51, 'E1 Categorization'!A33:E124, MATCH("Customer Component", 'E1 Categorization'!$A$33:$E$33,0), 0)&lt;1), 'O5 Details by Class &amp; Accounts'!$E51*(VLOOKUP($A51, 'E1 Categorization'!A33:E124, MATCH("Customer Component", 'E1 Categorization'!$A$33:$E$33,0), 0)), 'O5 Details by Class &amp; Accounts'!$E51)))</f>
        <v>260069.2</v>
      </c>
      <c r="H51" s="1321">
        <f t="shared" si="0"/>
        <v>650173</v>
      </c>
      <c r="I51" s="1321">
        <f>IF(ISERROR(VLOOKUP(VLOOKUP($A51, 'E4 TB Allocation Details'!$A$18:$L$214, MATCH("Demand ID", 'E4 TB Allocation Details'!$A$18:$L$18, 0),FALSE), 'E2 Allocators'!$B$15:$W$361, MATCH('O5 Details by Class &amp; Accounts'!I$18, 'E2 Allocators'!$B$15:$W$15, 0),FALSE)*$F51), 0, VLOOKUP(VLOOKUP($A51, 'E4 TB Allocation Details'!$A$18:$L$214, MATCH("Demand ID", 'E4 TB Allocation Details'!$A$18:$L$18, 0),FALSE), 'E2 Allocators'!$B$15:$W$361, MATCH('O5 Details by Class &amp; Accounts'!I$18, 'E2 Allocators'!$B$15:$W$15, 0),FALSE)*$F51)</f>
        <v>188541.69034193983</v>
      </c>
      <c r="J51" s="1321">
        <f>IF(ISERROR(VLOOKUP(VLOOKUP($A51, 'E4 TB Allocation Details'!$A$18:$L$214, MATCH("Demand ID", 'E4 TB Allocation Details'!$A$18:$L$18, 0),FALSE), 'E2 Allocators'!$B$15:$W$361, MATCH('O5 Details by Class &amp; Accounts'!J$18, 'E2 Allocators'!$B$15:$W$15, 0),FALSE)*$F51), 0, VLOOKUP(VLOOKUP($A51, 'E4 TB Allocation Details'!$A$18:$L$214, MATCH("Demand ID", 'E4 TB Allocation Details'!$A$18:$L$18, 0),FALSE), 'E2 Allocators'!$B$15:$W$361, MATCH('O5 Details by Class &amp; Accounts'!J$18, 'E2 Allocators'!$B$15:$W$15, 0),FALSE)*$F51)</f>
        <v>99084.485648724716</v>
      </c>
      <c r="K51" s="1321">
        <f>IF(ISERROR(VLOOKUP(VLOOKUP($A51, 'E4 TB Allocation Details'!$A$18:$L$214, MATCH("Demand ID", 'E4 TB Allocation Details'!$A$18:$L$18, 0),FALSE), 'E2 Allocators'!$B$15:$W$361, MATCH('O5 Details by Class &amp; Accounts'!K$18, 'E2 Allocators'!$B$15:$W$15, 0),FALSE)*$F51), 0, VLOOKUP(VLOOKUP($A51, 'E4 TB Allocation Details'!$A$18:$L$214, MATCH("Demand ID", 'E4 TB Allocation Details'!$A$18:$L$18, 0),FALSE), 'E2 Allocators'!$B$15:$W$361, MATCH('O5 Details by Class &amp; Accounts'!K$18, 'E2 Allocators'!$B$15:$W$15, 0),FALSE)*$F51)</f>
        <v>101665.3620267315</v>
      </c>
      <c r="L51" s="1321">
        <f>IF(ISERROR(VLOOKUP(VLOOKUP($A51, 'E4 TB Allocation Details'!$A$18:$L$214, MATCH("Demand ID", 'E4 TB Allocation Details'!$A$18:$L$18, 0),FALSE), 'E2 Allocators'!$B$15:$W$361, MATCH('O5 Details by Class &amp; Accounts'!L$18, 'E2 Allocators'!$B$15:$W$15, 0),FALSE)*$F51), 0, VLOOKUP(VLOOKUP($A51, 'E4 TB Allocation Details'!$A$18:$L$214, MATCH("Demand ID", 'E4 TB Allocation Details'!$A$18:$L$18, 0),FALSE), 'E2 Allocators'!$B$15:$W$361, MATCH('O5 Details by Class &amp; Accounts'!L$18, 'E2 Allocators'!$B$15:$W$15, 0),FALSE)*$F51)</f>
        <v>0</v>
      </c>
      <c r="M51" s="1321">
        <f>IF(ISERROR(VLOOKUP(VLOOKUP($A51, 'E4 TB Allocation Details'!$A$18:$L$214, MATCH("Demand ID", 'E4 TB Allocation Details'!$A$18:$L$18, 0),FALSE), 'E2 Allocators'!$B$15:$W$361, MATCH('O5 Details by Class &amp; Accounts'!M$18, 'E2 Allocators'!$B$15:$W$15, 0),FALSE)*$F51), 0, VLOOKUP(VLOOKUP($A51, 'E4 TB Allocation Details'!$A$18:$L$214, MATCH("Demand ID", 'E4 TB Allocation Details'!$A$18:$L$18, 0),FALSE), 'E2 Allocators'!$B$15:$W$361, MATCH('O5 Details by Class &amp; Accounts'!M$18, 'E2 Allocators'!$B$15:$W$15, 0),FALSE)*$F51)</f>
        <v>0</v>
      </c>
      <c r="N51" s="1321">
        <f>IF(ISERROR(VLOOKUP(VLOOKUP($A51, 'E4 TB Allocation Details'!$A$18:$L$214, MATCH("Demand ID", 'E4 TB Allocation Details'!$A$18:$L$18, 0),FALSE), 'E2 Allocators'!$B$15:$W$361, MATCH('O5 Details by Class &amp; Accounts'!N$18, 'E2 Allocators'!$B$15:$W$15, 0),FALSE)*$F51), 0, VLOOKUP(VLOOKUP($A51, 'E4 TB Allocation Details'!$A$18:$L$214, MATCH("Demand ID", 'E4 TB Allocation Details'!$A$18:$L$18, 0),FALSE), 'E2 Allocators'!$B$15:$W$361, MATCH('O5 Details by Class &amp; Accounts'!N$18, 'E2 Allocators'!$B$15:$W$15, 0),FALSE)*$F51)</f>
        <v>0</v>
      </c>
      <c r="O51" s="1321">
        <f>IF(ISERROR(VLOOKUP(VLOOKUP($A51, 'E4 TB Allocation Details'!$A$18:$L$214, MATCH("Demand ID", 'E4 TB Allocation Details'!$A$18:$L$18, 0),FALSE), 'E2 Allocators'!$B$15:$W$361, MATCH('O5 Details by Class &amp; Accounts'!O$18, 'E2 Allocators'!$B$15:$W$15, 0),FALSE)*$F51), 0, VLOOKUP(VLOOKUP($A51, 'E4 TB Allocation Details'!$A$18:$L$214, MATCH("Demand ID", 'E4 TB Allocation Details'!$A$18:$L$18, 0),FALSE), 'E2 Allocators'!$B$15:$W$361, MATCH('O5 Details by Class &amp; Accounts'!O$18, 'E2 Allocators'!$B$15:$W$15, 0),FALSE)*$F51)</f>
        <v>197.64616531178595</v>
      </c>
      <c r="P51" s="1321">
        <f>IF(ISERROR(VLOOKUP(VLOOKUP($A51, 'E4 TB Allocation Details'!$A$18:$L$214, MATCH("Demand ID", 'E4 TB Allocation Details'!$A$18:$L$18, 0),FALSE), 'E2 Allocators'!$B$15:$W$361, MATCH('O5 Details by Class &amp; Accounts'!P$18, 'E2 Allocators'!$B$15:$W$15, 0),FALSE)*$F51), 0, VLOOKUP(VLOOKUP($A51, 'E4 TB Allocation Details'!$A$18:$L$214, MATCH("Demand ID", 'E4 TB Allocation Details'!$A$18:$L$18, 0),FALSE), 'E2 Allocators'!$B$15:$W$361, MATCH('O5 Details by Class &amp; Accounts'!P$18, 'E2 Allocators'!$B$15:$W$15, 0),FALSE)*$F51)</f>
        <v>0</v>
      </c>
      <c r="Q51" s="1321">
        <f>IF(ISERROR(VLOOKUP(VLOOKUP($A51, 'E4 TB Allocation Details'!$A$18:$L$214, MATCH("Demand ID", 'E4 TB Allocation Details'!$A$18:$L$18, 0),FALSE), 'E2 Allocators'!$B$15:$W$361, MATCH('O5 Details by Class &amp; Accounts'!Q$18, 'E2 Allocators'!$B$15:$W$15, 0),FALSE)*$F51), 0, VLOOKUP(VLOOKUP($A51, 'E4 TB Allocation Details'!$A$18:$L$214, MATCH("Demand ID", 'E4 TB Allocation Details'!$A$18:$L$18, 0),FALSE), 'E2 Allocators'!$B$15:$W$361, MATCH('O5 Details by Class &amp; Accounts'!Q$18, 'E2 Allocators'!$B$15:$W$15, 0),FALSE)*$F51)</f>
        <v>614.61581729213447</v>
      </c>
      <c r="R51" s="1321">
        <f>IF(ISERROR(VLOOKUP(VLOOKUP($A51, 'E4 TB Allocation Details'!$A$18:$L$214, MATCH("Demand ID", 'E4 TB Allocation Details'!$A$18:$L$18, 0),FALSE), 'E2 Allocators'!$B$15:$W$361, MATCH('O5 Details by Class &amp; Accounts'!R$18, 'E2 Allocators'!$B$15:$W$15, 0),FALSE)*$F51), 0, VLOOKUP(VLOOKUP($A51, 'E4 TB Allocation Details'!$A$18:$L$214, MATCH("Demand ID", 'E4 TB Allocation Details'!$A$18:$L$18, 0),FALSE), 'E2 Allocators'!$B$15:$W$361, MATCH('O5 Details by Class &amp; Accounts'!R$18, 'E2 Allocators'!$B$15:$W$15, 0),FALSE)*$F51)</f>
        <v>0</v>
      </c>
      <c r="S51" s="1321">
        <f>IF(ISERROR(VLOOKUP(VLOOKUP($A51, 'E4 TB Allocation Details'!$A$18:$L$214, MATCH("Demand ID", 'E4 TB Allocation Details'!$A$18:$L$18, 0),FALSE), 'E2 Allocators'!$B$15:$W$361, MATCH('O5 Details by Class &amp; Accounts'!S$18, 'E2 Allocators'!$B$15:$W$15, 0),FALSE)*$F51), 0, VLOOKUP(VLOOKUP($A51, 'E4 TB Allocation Details'!$A$18:$L$214, MATCH("Demand ID", 'E4 TB Allocation Details'!$A$18:$L$18, 0),FALSE), 'E2 Allocators'!$B$15:$W$361, MATCH('O5 Details by Class &amp; Accounts'!S$18, 'E2 Allocators'!$B$15:$W$15, 0),FALSE)*$F51)</f>
        <v>0</v>
      </c>
      <c r="T51" s="1321">
        <f>IF(ISERROR(VLOOKUP(VLOOKUP($A51, 'E4 TB Allocation Details'!$A$18:$L$214, MATCH("Demand ID", 'E4 TB Allocation Details'!$A$18:$L$18, 0),FALSE), 'E2 Allocators'!$B$15:$W$361, MATCH('O5 Details by Class &amp; Accounts'!T$18, 'E2 Allocators'!$B$15:$W$15, 0),FALSE)*$F51), 0, VLOOKUP(VLOOKUP($A51, 'E4 TB Allocation Details'!$A$18:$L$214, MATCH("Demand ID", 'E4 TB Allocation Details'!$A$18:$L$18, 0),FALSE), 'E2 Allocators'!$B$15:$W$361, MATCH('O5 Details by Class &amp; Accounts'!T$18, 'E2 Allocators'!$B$15:$W$15, 0),FALSE)*$F51)</f>
        <v>0</v>
      </c>
      <c r="U51" s="1321">
        <f>IF(ISERROR(VLOOKUP(VLOOKUP($A51, 'E4 TB Allocation Details'!$A$18:$L$214, MATCH("Demand ID", 'E4 TB Allocation Details'!$A$18:$L$18, 0),FALSE), 'E2 Allocators'!$B$15:$W$361, MATCH('O5 Details by Class &amp; Accounts'!U$18, 'E2 Allocators'!$B$15:$W$15, 0),FALSE)*$F51), 0, VLOOKUP(VLOOKUP($A51, 'E4 TB Allocation Details'!$A$18:$L$214, MATCH("Demand ID", 'E4 TB Allocation Details'!$A$18:$L$18, 0),FALSE), 'E2 Allocators'!$B$15:$W$361, MATCH('O5 Details by Class &amp; Accounts'!U$18, 'E2 Allocators'!$B$15:$W$15, 0),FALSE)*$F51)</f>
        <v>0</v>
      </c>
      <c r="V51" s="1321">
        <f>IF(ISERROR(VLOOKUP(VLOOKUP($A51, 'E4 TB Allocation Details'!$A$18:$L$214, MATCH("Demand ID", 'E4 TB Allocation Details'!$A$18:$L$18, 0),FALSE), 'E2 Allocators'!$B$15:$W$361, MATCH('O5 Details by Class &amp; Accounts'!V$18, 'E2 Allocators'!$B$15:$W$15, 0),FALSE)*$F51), 0, VLOOKUP(VLOOKUP($A51, 'E4 TB Allocation Details'!$A$18:$L$214, MATCH("Demand ID", 'E4 TB Allocation Details'!$A$18:$L$18, 0),FALSE), 'E2 Allocators'!$B$15:$W$361, MATCH('O5 Details by Class &amp; Accounts'!V$18, 'E2 Allocators'!$B$15:$W$15, 0),FALSE)*$F51)</f>
        <v>0</v>
      </c>
      <c r="W51" s="1321">
        <f>IF(ISERROR(VLOOKUP(VLOOKUP($A51, 'E4 TB Allocation Details'!$A$18:$L$214, MATCH("Demand ID", 'E4 TB Allocation Details'!$A$18:$L$18, 0),FALSE), 'E2 Allocators'!$B$15:$W$361, MATCH('O5 Details by Class &amp; Accounts'!W$18, 'E2 Allocators'!$B$15:$W$15, 0),FALSE)*$F51), 0, VLOOKUP(VLOOKUP($A51, 'E4 TB Allocation Details'!$A$18:$L$214, MATCH("Demand ID", 'E4 TB Allocation Details'!$A$18:$L$18, 0),FALSE), 'E2 Allocators'!$B$15:$W$361, MATCH('O5 Details by Class &amp; Accounts'!W$18, 'E2 Allocators'!$B$15:$W$15, 0),FALSE)*$F51)</f>
        <v>0</v>
      </c>
      <c r="X51" s="1321">
        <f>IF(ISERROR(VLOOKUP(VLOOKUP($A51, 'E4 TB Allocation Details'!$A$18:$L$214, MATCH("Demand ID", 'E4 TB Allocation Details'!$A$18:$L$18, 0),FALSE), 'E2 Allocators'!$B$15:$W$361, MATCH('O5 Details by Class &amp; Accounts'!X$18, 'E2 Allocators'!$B$15:$W$15, 0),FALSE)*$F51), 0, VLOOKUP(VLOOKUP($A51, 'E4 TB Allocation Details'!$A$18:$L$214, MATCH("Demand ID", 'E4 TB Allocation Details'!$A$18:$L$18, 0),FALSE), 'E2 Allocators'!$B$15:$W$361, MATCH('O5 Details by Class &amp; Accounts'!X$18, 'E2 Allocators'!$B$15:$W$15, 0),FALSE)*$F51)</f>
        <v>0</v>
      </c>
      <c r="Y51" s="1321">
        <f>IF(ISERROR(VLOOKUP(VLOOKUP($A51, 'E4 TB Allocation Details'!$A$18:$L$214, MATCH("Demand ID", 'E4 TB Allocation Details'!$A$18:$L$18, 0),FALSE), 'E2 Allocators'!$B$15:$W$361, MATCH('O5 Details by Class &amp; Accounts'!Y$18, 'E2 Allocators'!$B$15:$W$15, 0),FALSE)*$F51), 0, VLOOKUP(VLOOKUP($A51, 'E4 TB Allocation Details'!$A$18:$L$214, MATCH("Demand ID", 'E4 TB Allocation Details'!$A$18:$L$18, 0),FALSE), 'E2 Allocators'!$B$15:$W$361, MATCH('O5 Details by Class &amp; Accounts'!Y$18, 'E2 Allocators'!$B$15:$W$15, 0),FALSE)*$F51)</f>
        <v>0</v>
      </c>
      <c r="Z51" s="1321">
        <f>IF(ISERROR(VLOOKUP(VLOOKUP($A51, 'E4 TB Allocation Details'!$A$18:$L$214, MATCH("Demand ID", 'E4 TB Allocation Details'!$A$18:$L$18, 0),FALSE), 'E2 Allocators'!$B$15:$W$361, MATCH('O5 Details by Class &amp; Accounts'!Z$18, 'E2 Allocators'!$B$15:$W$15, 0),FALSE)*$F51), 0, VLOOKUP(VLOOKUP($A51, 'E4 TB Allocation Details'!$A$18:$L$214, MATCH("Demand ID", 'E4 TB Allocation Details'!$A$18:$L$18, 0),FALSE), 'E2 Allocators'!$B$15:$W$361, MATCH('O5 Details by Class &amp; Accounts'!Z$18, 'E2 Allocators'!$B$15:$W$15, 0),FALSE)*$F51)</f>
        <v>0</v>
      </c>
      <c r="AA51" s="1321">
        <f>IF(ISERROR(VLOOKUP(VLOOKUP($A51, 'E4 TB Allocation Details'!$A$18:$L$214, MATCH("Demand ID", 'E4 TB Allocation Details'!$A$18:$L$18, 0),FALSE), 'E2 Allocators'!$B$15:$W$361, MATCH('O5 Details by Class &amp; Accounts'!AA$18, 'E2 Allocators'!$B$15:$W$15, 0),FALSE)*$F51), 0, VLOOKUP(VLOOKUP($A51, 'E4 TB Allocation Details'!$A$18:$L$214, MATCH("Demand ID", 'E4 TB Allocation Details'!$A$18:$L$18, 0),FALSE), 'E2 Allocators'!$B$15:$W$361, MATCH('O5 Details by Class &amp; Accounts'!AA$18, 'E2 Allocators'!$B$15:$W$15, 0),FALSE)*$F51)</f>
        <v>0</v>
      </c>
      <c r="AB51" s="1321">
        <f>IF(ISERROR(VLOOKUP(VLOOKUP($A51, 'E4 TB Allocation Details'!$A$18:$L$214, MATCH("Demand ID", 'E4 TB Allocation Details'!$A$18:$L$18, 0),FALSE), 'E2 Allocators'!$B$15:$W$361, MATCH('O5 Details by Class &amp; Accounts'!AB$18, 'E2 Allocators'!$B$15:$W$15, 0),FALSE)*$F51), 0, VLOOKUP(VLOOKUP($A51, 'E4 TB Allocation Details'!$A$18:$L$214, MATCH("Demand ID", 'E4 TB Allocation Details'!$A$18:$L$18, 0),FALSE), 'E2 Allocators'!$B$15:$W$361, MATCH('O5 Details by Class &amp; Accounts'!AB$18, 'E2 Allocators'!$B$15:$W$15, 0),FALSE)*$F51)</f>
        <v>0</v>
      </c>
      <c r="AC51" s="1321">
        <f t="shared" si="1"/>
        <v>390103.79999999993</v>
      </c>
      <c r="AD51" s="1321">
        <f>IF(ISERROR(VLOOKUP(VLOOKUP($A51, 'E4 TB Allocation Details'!$A$18:$L$214, MATCH("Customer ID", 'E4 TB Allocation Details'!$A$18:$L$18, 0),FALSE), 'E2 Allocators'!$B$15:$W$361, MATCH('O5 Details by Class &amp; Accounts'!AD$18, 'E2 Allocators'!$B$15:$W$15, 0),FALSE)*$G51), 0, VLOOKUP(VLOOKUP($A51, 'E4 TB Allocation Details'!$A$18:$L$214, MATCH("Customer ID", 'E4 TB Allocation Details'!$A$18:$L$18, 0),FALSE), 'E2 Allocators'!$B$15:$W$361, MATCH('O5 Details by Class &amp; Accounts'!AD$18, 'E2 Allocators'!$B$15:$W$15, 0),FALSE)*$G51)</f>
        <v>216999.15495815373</v>
      </c>
      <c r="AE51" s="1321">
        <f>IF(ISERROR(VLOOKUP(VLOOKUP($A51, 'E4 TB Allocation Details'!$A$18:$L$214, MATCH("Customer ID", 'E4 TB Allocation Details'!$A$18:$L$18, 0),FALSE), 'E2 Allocators'!$B$15:$W$361, MATCH('O5 Details by Class &amp; Accounts'!AE$18, 'E2 Allocators'!$B$15:$W$15, 0),FALSE)*$G51), 0, VLOOKUP(VLOOKUP($A51, 'E4 TB Allocation Details'!$A$18:$L$214, MATCH("Customer ID", 'E4 TB Allocation Details'!$A$18:$L$18, 0),FALSE), 'E2 Allocators'!$B$15:$W$361, MATCH('O5 Details by Class &amp; Accounts'!AE$18, 'E2 Allocators'!$B$15:$W$15, 0),FALSE)*$G51)</f>
        <v>26712.661932538678</v>
      </c>
      <c r="AF51" s="1321">
        <f>IF(ISERROR(VLOOKUP(VLOOKUP($A51, 'E4 TB Allocation Details'!$A$18:$L$214, MATCH("Customer ID", 'E4 TB Allocation Details'!$A$18:$L$18, 0),FALSE), 'E2 Allocators'!$B$15:$W$361, MATCH('O5 Details by Class &amp; Accounts'!AF$18, 'E2 Allocators'!$B$15:$W$15, 0),FALSE)*$G51), 0, VLOOKUP(VLOOKUP($A51, 'E4 TB Allocation Details'!$A$18:$L$214, MATCH("Customer ID", 'E4 TB Allocation Details'!$A$18:$L$18, 0),FALSE), 'E2 Allocators'!$B$15:$W$361, MATCH('O5 Details by Class &amp; Accounts'!AF$18, 'E2 Allocators'!$B$15:$W$15, 0),FALSE)*$G51)</f>
        <v>3099.9879279736242</v>
      </c>
      <c r="AG51" s="1321">
        <f>IF(ISERROR(VLOOKUP(VLOOKUP($A51, 'E4 TB Allocation Details'!$A$18:$L$214, MATCH("Customer ID", 'E4 TB Allocation Details'!$A$18:$L$18, 0),FALSE), 'E2 Allocators'!$B$15:$W$361, MATCH('O5 Details by Class &amp; Accounts'!AG$18, 'E2 Allocators'!$B$15:$W$15, 0),FALSE)*$G51), 0, VLOOKUP(VLOOKUP($A51, 'E4 TB Allocation Details'!$A$18:$L$214, MATCH("Customer ID", 'E4 TB Allocation Details'!$A$18:$L$18, 0),FALSE), 'E2 Allocators'!$B$15:$W$361, MATCH('O5 Details by Class &amp; Accounts'!AG$18, 'E2 Allocators'!$B$15:$W$15, 0),FALSE)*$G51)</f>
        <v>0</v>
      </c>
      <c r="AH51" s="1321">
        <f>IF(ISERROR(VLOOKUP(VLOOKUP($A51, 'E4 TB Allocation Details'!$A$18:$L$214, MATCH("Customer ID", 'E4 TB Allocation Details'!$A$18:$L$18, 0),FALSE), 'E2 Allocators'!$B$15:$W$361, MATCH('O5 Details by Class &amp; Accounts'!AH$18, 'E2 Allocators'!$B$15:$W$15, 0),FALSE)*$G51), 0, VLOOKUP(VLOOKUP($A51, 'E4 TB Allocation Details'!$A$18:$L$214, MATCH("Customer ID", 'E4 TB Allocation Details'!$A$18:$L$18, 0),FALSE), 'E2 Allocators'!$B$15:$W$361, MATCH('O5 Details by Class &amp; Accounts'!AH$18, 'E2 Allocators'!$B$15:$W$15, 0),FALSE)*$G51)</f>
        <v>0</v>
      </c>
      <c r="AI51" s="1321">
        <f>IF(ISERROR(VLOOKUP(VLOOKUP($A51, 'E4 TB Allocation Details'!$A$18:$L$214, MATCH("Customer ID", 'E4 TB Allocation Details'!$A$18:$L$18, 0),FALSE), 'E2 Allocators'!$B$15:$W$361, MATCH('O5 Details by Class &amp; Accounts'!AI$18, 'E2 Allocators'!$B$15:$W$15, 0),FALSE)*$G51), 0, VLOOKUP(VLOOKUP($A51, 'E4 TB Allocation Details'!$A$18:$L$214, MATCH("Customer ID", 'E4 TB Allocation Details'!$A$18:$L$18, 0),FALSE), 'E2 Allocators'!$B$15:$W$361, MATCH('O5 Details by Class &amp; Accounts'!AI$18, 'E2 Allocators'!$B$15:$W$15, 0),FALSE)*$G51)</f>
        <v>0</v>
      </c>
      <c r="AJ51" s="1321">
        <f>IF(ISERROR(VLOOKUP(VLOOKUP($A51, 'E4 TB Allocation Details'!$A$18:$L$214, MATCH("Customer ID", 'E4 TB Allocation Details'!$A$18:$L$18, 0),FALSE), 'E2 Allocators'!$B$15:$W$361, MATCH('O5 Details by Class &amp; Accounts'!AJ$18, 'E2 Allocators'!$B$15:$W$15, 0),FALSE)*$G51), 0, VLOOKUP(VLOOKUP($A51, 'E4 TB Allocation Details'!$A$18:$L$214, MATCH("Customer ID", 'E4 TB Allocation Details'!$A$18:$L$18, 0),FALSE), 'E2 Allocators'!$B$15:$W$361, MATCH('O5 Details by Class &amp; Accounts'!AJ$18, 'E2 Allocators'!$B$15:$W$15, 0),FALSE)*$G51)</f>
        <v>12861.652041592695</v>
      </c>
      <c r="AK51" s="1321">
        <f>IF(ISERROR(VLOOKUP(VLOOKUP($A51, 'E4 TB Allocation Details'!$A$18:$L$214, MATCH("Customer ID", 'E4 TB Allocation Details'!$A$18:$L$18, 0),FALSE), 'E2 Allocators'!$B$15:$W$361, MATCH('O5 Details by Class &amp; Accounts'!AK$18, 'E2 Allocators'!$B$15:$W$15, 0),FALSE)*$G51), 0, VLOOKUP(VLOOKUP($A51, 'E4 TB Allocation Details'!$A$18:$L$214, MATCH("Customer ID", 'E4 TB Allocation Details'!$A$18:$L$18, 0),FALSE), 'E2 Allocators'!$B$15:$W$361, MATCH('O5 Details by Class &amp; Accounts'!AK$18, 'E2 Allocators'!$B$15:$W$15, 0),FALSE)*$G51)</f>
        <v>0</v>
      </c>
      <c r="AL51" s="1321">
        <f>IF(ISERROR(VLOOKUP(VLOOKUP($A51, 'E4 TB Allocation Details'!$A$18:$L$214, MATCH("Customer ID", 'E4 TB Allocation Details'!$A$18:$L$18, 0),FALSE), 'E2 Allocators'!$B$15:$W$361, MATCH('O5 Details by Class &amp; Accounts'!AL$18, 'E2 Allocators'!$B$15:$W$15, 0),FALSE)*$G51), 0, VLOOKUP(VLOOKUP($A51, 'E4 TB Allocation Details'!$A$18:$L$214, MATCH("Customer ID", 'E4 TB Allocation Details'!$A$18:$L$18, 0),FALSE), 'E2 Allocators'!$B$15:$W$361, MATCH('O5 Details by Class &amp; Accounts'!AL$18, 'E2 Allocators'!$B$15:$W$15, 0),FALSE)*$G51)</f>
        <v>395.74313974131377</v>
      </c>
      <c r="AM51" s="1321">
        <f>IF(ISERROR(VLOOKUP(VLOOKUP($A51, 'E4 TB Allocation Details'!$A$18:$L$214, MATCH("Customer ID", 'E4 TB Allocation Details'!$A$18:$L$18, 0),FALSE), 'E2 Allocators'!$B$15:$W$361, MATCH('O5 Details by Class &amp; Accounts'!AM$18, 'E2 Allocators'!$B$15:$W$15, 0),FALSE)*$G51), 0, VLOOKUP(VLOOKUP($A51, 'E4 TB Allocation Details'!$A$18:$L$214, MATCH("Customer ID", 'E4 TB Allocation Details'!$A$18:$L$18, 0),FALSE), 'E2 Allocators'!$B$15:$W$361, MATCH('O5 Details by Class &amp; Accounts'!AM$18, 'E2 Allocators'!$B$15:$W$15, 0),FALSE)*$G51)</f>
        <v>0</v>
      </c>
      <c r="AN51" s="1321">
        <f>IF(ISERROR(VLOOKUP(VLOOKUP($A51, 'E4 TB Allocation Details'!$A$18:$L$214, MATCH("Customer ID", 'E4 TB Allocation Details'!$A$18:$L$18, 0),FALSE), 'E2 Allocators'!$B$15:$W$361, MATCH('O5 Details by Class &amp; Accounts'!AN$18, 'E2 Allocators'!$B$15:$W$15, 0),FALSE)*$G51), 0, VLOOKUP(VLOOKUP($A51, 'E4 TB Allocation Details'!$A$18:$L$214, MATCH("Customer ID", 'E4 TB Allocation Details'!$A$18:$L$18, 0),FALSE), 'E2 Allocators'!$B$15:$W$361, MATCH('O5 Details by Class &amp; Accounts'!AN$18, 'E2 Allocators'!$B$15:$W$15, 0),FALSE)*$G51)</f>
        <v>0</v>
      </c>
      <c r="AO51" s="1321">
        <f>IF(ISERROR(VLOOKUP(VLOOKUP($A51, 'E4 TB Allocation Details'!$A$18:$L$214, MATCH("Customer ID", 'E4 TB Allocation Details'!$A$18:$L$18, 0),FALSE), 'E2 Allocators'!$B$15:$W$361, MATCH('O5 Details by Class &amp; Accounts'!AO$18, 'E2 Allocators'!$B$15:$W$15, 0),FALSE)*$G51), 0, VLOOKUP(VLOOKUP($A51, 'E4 TB Allocation Details'!$A$18:$L$214, MATCH("Customer ID", 'E4 TB Allocation Details'!$A$18:$L$18, 0),FALSE), 'E2 Allocators'!$B$15:$W$361, MATCH('O5 Details by Class &amp; Accounts'!AO$18, 'E2 Allocators'!$B$15:$W$15, 0),FALSE)*$G51)</f>
        <v>0</v>
      </c>
      <c r="AP51" s="1321">
        <f>IF(ISERROR(VLOOKUP(VLOOKUP($A51, 'E4 TB Allocation Details'!$A$18:$L$214, MATCH("Customer ID", 'E4 TB Allocation Details'!$A$18:$L$18, 0),FALSE), 'E2 Allocators'!$B$15:$W$361, MATCH('O5 Details by Class &amp; Accounts'!AP$18, 'E2 Allocators'!$B$15:$W$15, 0),FALSE)*$G51), 0, VLOOKUP(VLOOKUP($A51, 'E4 TB Allocation Details'!$A$18:$L$214, MATCH("Customer ID", 'E4 TB Allocation Details'!$A$18:$L$18, 0),FALSE), 'E2 Allocators'!$B$15:$W$361, MATCH('O5 Details by Class &amp; Accounts'!AP$18, 'E2 Allocators'!$B$15:$W$15, 0),FALSE)*$G51)</f>
        <v>0</v>
      </c>
      <c r="AQ51" s="1321">
        <f>IF(ISERROR(VLOOKUP(VLOOKUP($A51, 'E4 TB Allocation Details'!$A$18:$L$214, MATCH("Customer ID", 'E4 TB Allocation Details'!$A$18:$L$18, 0),FALSE), 'E2 Allocators'!$B$15:$W$361, MATCH('O5 Details by Class &amp; Accounts'!AQ$18, 'E2 Allocators'!$B$15:$W$15, 0),FALSE)*$G51), 0, VLOOKUP(VLOOKUP($A51, 'E4 TB Allocation Details'!$A$18:$L$214, MATCH("Customer ID", 'E4 TB Allocation Details'!$A$18:$L$18, 0),FALSE), 'E2 Allocators'!$B$15:$W$361, MATCH('O5 Details by Class &amp; Accounts'!AQ$18, 'E2 Allocators'!$B$15:$W$15, 0),FALSE)*$G51)</f>
        <v>0</v>
      </c>
      <c r="AR51" s="1321">
        <f>IF(ISERROR(VLOOKUP(VLOOKUP($A51, 'E4 TB Allocation Details'!$A$18:$L$214, MATCH("Customer ID", 'E4 TB Allocation Details'!$A$18:$L$18, 0),FALSE), 'E2 Allocators'!$B$15:$W$361, MATCH('O5 Details by Class &amp; Accounts'!AR$18, 'E2 Allocators'!$B$15:$W$15, 0),FALSE)*$G51), 0, VLOOKUP(VLOOKUP($A51, 'E4 TB Allocation Details'!$A$18:$L$214, MATCH("Customer ID", 'E4 TB Allocation Details'!$A$18:$L$18, 0),FALSE), 'E2 Allocators'!$B$15:$W$361, MATCH('O5 Details by Class &amp; Accounts'!AR$18, 'E2 Allocators'!$B$15:$W$15, 0),FALSE)*$G51)</f>
        <v>0</v>
      </c>
      <c r="AS51" s="1321">
        <f>IF(ISERROR(VLOOKUP(VLOOKUP($A51, 'E4 TB Allocation Details'!$A$18:$L$214, MATCH("Customer ID", 'E4 TB Allocation Details'!$A$18:$L$18, 0),FALSE), 'E2 Allocators'!$B$15:$W$361, MATCH('O5 Details by Class &amp; Accounts'!AS$18, 'E2 Allocators'!$B$15:$W$15, 0),FALSE)*$G51), 0, VLOOKUP(VLOOKUP($A51, 'E4 TB Allocation Details'!$A$18:$L$214, MATCH("Customer ID", 'E4 TB Allocation Details'!$A$18:$L$18, 0),FALSE), 'E2 Allocators'!$B$15:$W$361, MATCH('O5 Details by Class &amp; Accounts'!AS$18, 'E2 Allocators'!$B$15:$W$15, 0),FALSE)*$G51)</f>
        <v>0</v>
      </c>
      <c r="AT51" s="1321">
        <f>IF(ISERROR(VLOOKUP(VLOOKUP($A51, 'E4 TB Allocation Details'!$A$18:$L$214, MATCH("Customer ID", 'E4 TB Allocation Details'!$A$18:$L$18, 0),FALSE), 'E2 Allocators'!$B$15:$W$361, MATCH('O5 Details by Class &amp; Accounts'!AT$18, 'E2 Allocators'!$B$15:$W$15, 0),FALSE)*$G51), 0, VLOOKUP(VLOOKUP($A51, 'E4 TB Allocation Details'!$A$18:$L$214, MATCH("Customer ID", 'E4 TB Allocation Details'!$A$18:$L$18, 0),FALSE), 'E2 Allocators'!$B$15:$W$361, MATCH('O5 Details by Class &amp; Accounts'!AT$18, 'E2 Allocators'!$B$15:$W$15, 0),FALSE)*$G51)</f>
        <v>0</v>
      </c>
      <c r="AU51" s="1321">
        <f>IF(ISERROR(VLOOKUP(VLOOKUP($A51, 'E4 TB Allocation Details'!$A$18:$L$214, MATCH("Customer ID", 'E4 TB Allocation Details'!$A$18:$L$18, 0),FALSE), 'E2 Allocators'!$B$15:$W$361, MATCH('O5 Details by Class &amp; Accounts'!AU$18, 'E2 Allocators'!$B$15:$W$15, 0),FALSE)*$G51), 0, VLOOKUP(VLOOKUP($A51, 'E4 TB Allocation Details'!$A$18:$L$214, MATCH("Customer ID", 'E4 TB Allocation Details'!$A$18:$L$18, 0),FALSE), 'E2 Allocators'!$B$15:$W$361, MATCH('O5 Details by Class &amp; Accounts'!AU$18, 'E2 Allocators'!$B$15:$W$15, 0),FALSE)*$G51)</f>
        <v>0</v>
      </c>
      <c r="AV51" s="1321">
        <f>IF(ISERROR(VLOOKUP(VLOOKUP($A51, 'E4 TB Allocation Details'!$A$18:$L$214, MATCH("Customer ID", 'E4 TB Allocation Details'!$A$18:$L$18, 0),FALSE), 'E2 Allocators'!$B$15:$W$361, MATCH('O5 Details by Class &amp; Accounts'!AV$18, 'E2 Allocators'!$B$15:$W$15, 0),FALSE)*$G51), 0, VLOOKUP(VLOOKUP($A51, 'E4 TB Allocation Details'!$A$18:$L$214, MATCH("Customer ID", 'E4 TB Allocation Details'!$A$18:$L$18, 0),FALSE), 'E2 Allocators'!$B$15:$W$361, MATCH('O5 Details by Class &amp; Accounts'!AV$18, 'E2 Allocators'!$B$15:$W$15, 0),FALSE)*$G51)</f>
        <v>0</v>
      </c>
      <c r="AW51" s="1321">
        <f>IF(ISERROR(VLOOKUP(VLOOKUP($A51, 'E4 TB Allocation Details'!$A$18:$L$214, MATCH("Customer ID", 'E4 TB Allocation Details'!$A$18:$L$18, 0),FALSE), 'E2 Allocators'!$B$15:$W$361, MATCH('O5 Details by Class &amp; Accounts'!AW$18, 'E2 Allocators'!$B$15:$W$15, 0),FALSE)*$G51), 0, VLOOKUP(VLOOKUP($A51, 'E4 TB Allocation Details'!$A$18:$L$214, MATCH("Customer ID", 'E4 TB Allocation Details'!$A$18:$L$18, 0),FALSE), 'E2 Allocators'!$B$15:$W$361, MATCH('O5 Details by Class &amp; Accounts'!AW$18, 'E2 Allocators'!$B$15:$W$15, 0),FALSE)*$G51)</f>
        <v>0</v>
      </c>
      <c r="AX51" s="1321">
        <f t="shared" si="2"/>
        <v>260069.2</v>
      </c>
      <c r="AY51" s="1321">
        <f>IF(ISERROR(VLOOKUP(VLOOKUP($A51, 'E4 TB Allocation Details'!$A$18:$L$214, MATCH("Misc ID", 'E4 TB Allocation Details'!$A$18:$L$18, 0),FALSE), 'E2 Allocators'!$B$15:$W$361, MATCH('O5 Details by Class &amp; Accounts'!AY$18, 'E2 Allocators'!$B$15:$W$15, 0),FALSE)*$E51), 0, VLOOKUP(VLOOKUP($A51, 'E4 TB Allocation Details'!$A$18:$L$214, MATCH("Misc ID", 'E4 TB Allocation Details'!$A$18:$L$18, 0),FALSE), 'E2 Allocators'!$B$15:$W$361, MATCH('O5 Details by Class &amp; Accounts'!AY$18, 'E2 Allocators'!$B$15:$W$15, 0),FALSE)*$E51)</f>
        <v>0</v>
      </c>
      <c r="AZ51" s="1321">
        <f>IF(ISERROR(VLOOKUP(VLOOKUP($A51, 'E4 TB Allocation Details'!$A$18:$L$214, MATCH("Misc ID", 'E4 TB Allocation Details'!$A$18:$L$18, 0),FALSE), 'E2 Allocators'!$B$15:$W$361, MATCH('O5 Details by Class &amp; Accounts'!AZ$18, 'E2 Allocators'!$B$15:$W$15, 0),FALSE)*$E51), 0, VLOOKUP(VLOOKUP($A51, 'E4 TB Allocation Details'!$A$18:$L$214, MATCH("Misc ID", 'E4 TB Allocation Details'!$A$18:$L$18, 0),FALSE), 'E2 Allocators'!$B$15:$W$361, MATCH('O5 Details by Class &amp; Accounts'!AZ$18, 'E2 Allocators'!$B$15:$W$15, 0),FALSE)*$E51)</f>
        <v>0</v>
      </c>
      <c r="BA51" s="1321">
        <f>IF(ISERROR(VLOOKUP(VLOOKUP($A51, 'E4 TB Allocation Details'!$A$18:$L$214, MATCH("Misc ID", 'E4 TB Allocation Details'!$A$18:$L$18, 0),FALSE), 'E2 Allocators'!$B$15:$W$361, MATCH('O5 Details by Class &amp; Accounts'!BA$18, 'E2 Allocators'!$B$15:$W$15, 0),FALSE)*$E51), 0, VLOOKUP(VLOOKUP($A51, 'E4 TB Allocation Details'!$A$18:$L$214, MATCH("Misc ID", 'E4 TB Allocation Details'!$A$18:$L$18, 0),FALSE), 'E2 Allocators'!$B$15:$W$361, MATCH('O5 Details by Class &amp; Accounts'!BA$18, 'E2 Allocators'!$B$15:$W$15, 0),FALSE)*$E51)</f>
        <v>0</v>
      </c>
      <c r="BB51" s="1321">
        <f>IF(ISERROR(VLOOKUP(VLOOKUP($A51, 'E4 TB Allocation Details'!$A$18:$L$214, MATCH("Misc ID", 'E4 TB Allocation Details'!$A$18:$L$18, 0),FALSE), 'E2 Allocators'!$B$15:$W$361, MATCH('O5 Details by Class &amp; Accounts'!BB$18, 'E2 Allocators'!$B$15:$W$15, 0),FALSE)*$E51), 0, VLOOKUP(VLOOKUP($A51, 'E4 TB Allocation Details'!$A$18:$L$214, MATCH("Misc ID", 'E4 TB Allocation Details'!$A$18:$L$18, 0),FALSE), 'E2 Allocators'!$B$15:$W$361, MATCH('O5 Details by Class &amp; Accounts'!BB$18, 'E2 Allocators'!$B$15:$W$15, 0),FALSE)*$E51)</f>
        <v>0</v>
      </c>
      <c r="BC51" s="1321">
        <f>IF(ISERROR(VLOOKUP(VLOOKUP($A51, 'E4 TB Allocation Details'!$A$18:$L$214, MATCH("Misc ID", 'E4 TB Allocation Details'!$A$18:$L$18, 0),FALSE), 'E2 Allocators'!$B$15:$W$361, MATCH('O5 Details by Class &amp; Accounts'!BC$18, 'E2 Allocators'!$B$15:$W$15, 0),FALSE)*$E51), 0, VLOOKUP(VLOOKUP($A51, 'E4 TB Allocation Details'!$A$18:$L$214, MATCH("Misc ID", 'E4 TB Allocation Details'!$A$18:$L$18, 0),FALSE), 'E2 Allocators'!$B$15:$W$361, MATCH('O5 Details by Class &amp; Accounts'!BC$18, 'E2 Allocators'!$B$15:$W$15, 0),FALSE)*$E51)</f>
        <v>0</v>
      </c>
      <c r="BD51" s="1321">
        <f>IF(ISERROR(VLOOKUP(VLOOKUP($A51, 'E4 TB Allocation Details'!$A$18:$L$214, MATCH("Misc ID", 'E4 TB Allocation Details'!$A$18:$L$18, 0),FALSE), 'E2 Allocators'!$B$15:$W$361, MATCH('O5 Details by Class &amp; Accounts'!BD$18, 'E2 Allocators'!$B$15:$W$15, 0),FALSE)*$E51), 0, VLOOKUP(VLOOKUP($A51, 'E4 TB Allocation Details'!$A$18:$L$214, MATCH("Misc ID", 'E4 TB Allocation Details'!$A$18:$L$18, 0),FALSE), 'E2 Allocators'!$B$15:$W$361, MATCH('O5 Details by Class &amp; Accounts'!BD$18, 'E2 Allocators'!$B$15:$W$15, 0),FALSE)*$E51)</f>
        <v>0</v>
      </c>
      <c r="BE51" s="1321">
        <f>IF(ISERROR(VLOOKUP(VLOOKUP($A51, 'E4 TB Allocation Details'!$A$18:$L$214, MATCH("Misc ID", 'E4 TB Allocation Details'!$A$18:$L$18, 0),FALSE), 'E2 Allocators'!$B$15:$W$361, MATCH('O5 Details by Class &amp; Accounts'!BE$18, 'E2 Allocators'!$B$15:$W$15, 0),FALSE)*$E51), 0, VLOOKUP(VLOOKUP($A51, 'E4 TB Allocation Details'!$A$18:$L$214, MATCH("Misc ID", 'E4 TB Allocation Details'!$A$18:$L$18, 0),FALSE), 'E2 Allocators'!$B$15:$W$361, MATCH('O5 Details by Class &amp; Accounts'!BE$18, 'E2 Allocators'!$B$15:$W$15, 0),FALSE)*$E51)</f>
        <v>0</v>
      </c>
      <c r="BF51" s="1321">
        <f>IF(ISERROR(VLOOKUP(VLOOKUP($A51, 'E4 TB Allocation Details'!$A$18:$L$214, MATCH("Misc ID", 'E4 TB Allocation Details'!$A$18:$L$18, 0),FALSE), 'E2 Allocators'!$B$15:$W$361, MATCH('O5 Details by Class &amp; Accounts'!BF$18, 'E2 Allocators'!$B$15:$W$15, 0),FALSE)*$E51), 0, VLOOKUP(VLOOKUP($A51, 'E4 TB Allocation Details'!$A$18:$L$214, MATCH("Misc ID", 'E4 TB Allocation Details'!$A$18:$L$18, 0),FALSE), 'E2 Allocators'!$B$15:$W$361, MATCH('O5 Details by Class &amp; Accounts'!BF$18, 'E2 Allocators'!$B$15:$W$15, 0),FALSE)*$E51)</f>
        <v>0</v>
      </c>
      <c r="BG51" s="1321">
        <f>IF(ISERROR(VLOOKUP(VLOOKUP($A51, 'E4 TB Allocation Details'!$A$18:$L$214, MATCH("Misc ID", 'E4 TB Allocation Details'!$A$18:$L$18, 0),FALSE), 'E2 Allocators'!$B$15:$W$361, MATCH('O5 Details by Class &amp; Accounts'!BG$18, 'E2 Allocators'!$B$15:$W$15, 0),FALSE)*$E51), 0, VLOOKUP(VLOOKUP($A51, 'E4 TB Allocation Details'!$A$18:$L$214, MATCH("Misc ID", 'E4 TB Allocation Details'!$A$18:$L$18, 0),FALSE), 'E2 Allocators'!$B$15:$W$361, MATCH('O5 Details by Class &amp; Accounts'!BG$18, 'E2 Allocators'!$B$15:$W$15, 0),FALSE)*$E51)</f>
        <v>0</v>
      </c>
      <c r="BH51" s="1321">
        <f>IF(ISERROR(VLOOKUP(VLOOKUP($A51, 'E4 TB Allocation Details'!$A$18:$L$214, MATCH("Misc ID", 'E4 TB Allocation Details'!$A$18:$L$18, 0),FALSE), 'E2 Allocators'!$B$15:$W$361, MATCH('O5 Details by Class &amp; Accounts'!BH$18, 'E2 Allocators'!$B$15:$W$15, 0),FALSE)*$E51), 0, VLOOKUP(VLOOKUP($A51, 'E4 TB Allocation Details'!$A$18:$L$214, MATCH("Misc ID", 'E4 TB Allocation Details'!$A$18:$L$18, 0),FALSE), 'E2 Allocators'!$B$15:$W$361, MATCH('O5 Details by Class &amp; Accounts'!BH$18, 'E2 Allocators'!$B$15:$W$15, 0),FALSE)*$E51)</f>
        <v>0</v>
      </c>
      <c r="BI51" s="1321">
        <f>IF(ISERROR(VLOOKUP(VLOOKUP($A51, 'E4 TB Allocation Details'!$A$18:$L$214, MATCH("Misc ID", 'E4 TB Allocation Details'!$A$18:$L$18, 0),FALSE), 'E2 Allocators'!$B$15:$W$361, MATCH('O5 Details by Class &amp; Accounts'!BI$18, 'E2 Allocators'!$B$15:$W$15, 0),FALSE)*$E51), 0, VLOOKUP(VLOOKUP($A51, 'E4 TB Allocation Details'!$A$18:$L$214, MATCH("Misc ID", 'E4 TB Allocation Details'!$A$18:$L$18, 0),FALSE), 'E2 Allocators'!$B$15:$W$361, MATCH('O5 Details by Class &amp; Accounts'!BI$18, 'E2 Allocators'!$B$15:$W$15, 0),FALSE)*$E51)</f>
        <v>0</v>
      </c>
      <c r="BJ51" s="1321">
        <f>IF(ISERROR(VLOOKUP(VLOOKUP($A51, 'E4 TB Allocation Details'!$A$18:$L$214, MATCH("Misc ID", 'E4 TB Allocation Details'!$A$18:$L$18, 0),FALSE), 'E2 Allocators'!$B$15:$W$361, MATCH('O5 Details by Class &amp; Accounts'!BJ$18, 'E2 Allocators'!$B$15:$W$15, 0),FALSE)*$E51), 0, VLOOKUP(VLOOKUP($A51, 'E4 TB Allocation Details'!$A$18:$L$214, MATCH("Misc ID", 'E4 TB Allocation Details'!$A$18:$L$18, 0),FALSE), 'E2 Allocators'!$B$15:$W$361, MATCH('O5 Details by Class &amp; Accounts'!BJ$18, 'E2 Allocators'!$B$15:$W$15, 0),FALSE)*$E51)</f>
        <v>0</v>
      </c>
      <c r="BK51" s="1321">
        <f>IF(ISERROR(VLOOKUP(VLOOKUP($A51, 'E4 TB Allocation Details'!$A$18:$L$214, MATCH("Misc ID", 'E4 TB Allocation Details'!$A$18:$L$18, 0),FALSE), 'E2 Allocators'!$B$15:$W$361, MATCH('O5 Details by Class &amp; Accounts'!BK$18, 'E2 Allocators'!$B$15:$W$15, 0),FALSE)*$E51), 0, VLOOKUP(VLOOKUP($A51, 'E4 TB Allocation Details'!$A$18:$L$214, MATCH("Misc ID", 'E4 TB Allocation Details'!$A$18:$L$18, 0),FALSE), 'E2 Allocators'!$B$15:$W$361, MATCH('O5 Details by Class &amp; Accounts'!BK$18, 'E2 Allocators'!$B$15:$W$15, 0),FALSE)*$E51)</f>
        <v>0</v>
      </c>
      <c r="BL51" s="1321">
        <f>IF(ISERROR(VLOOKUP(VLOOKUP($A51, 'E4 TB Allocation Details'!$A$18:$L$214, MATCH("Misc ID", 'E4 TB Allocation Details'!$A$18:$L$18, 0),FALSE), 'E2 Allocators'!$B$15:$W$361, MATCH('O5 Details by Class &amp; Accounts'!BL$18, 'E2 Allocators'!$B$15:$W$15, 0),FALSE)*$E51), 0, VLOOKUP(VLOOKUP($A51, 'E4 TB Allocation Details'!$A$18:$L$214, MATCH("Misc ID", 'E4 TB Allocation Details'!$A$18:$L$18, 0),FALSE), 'E2 Allocators'!$B$15:$W$361, MATCH('O5 Details by Class &amp; Accounts'!BL$18, 'E2 Allocators'!$B$15:$W$15, 0),FALSE)*$E51)</f>
        <v>0</v>
      </c>
      <c r="BM51" s="1321">
        <f>IF(ISERROR(VLOOKUP(VLOOKUP($A51, 'E4 TB Allocation Details'!$A$18:$L$214, MATCH("Misc ID", 'E4 TB Allocation Details'!$A$18:$L$18, 0),FALSE), 'E2 Allocators'!$B$15:$W$361, MATCH('O5 Details by Class &amp; Accounts'!BM$18, 'E2 Allocators'!$B$15:$W$15, 0),FALSE)*$E51), 0, VLOOKUP(VLOOKUP($A51, 'E4 TB Allocation Details'!$A$18:$L$214, MATCH("Misc ID", 'E4 TB Allocation Details'!$A$18:$L$18, 0),FALSE), 'E2 Allocators'!$B$15:$W$361, MATCH('O5 Details by Class &amp; Accounts'!BM$18, 'E2 Allocators'!$B$15:$W$15, 0),FALSE)*$E51)</f>
        <v>0</v>
      </c>
      <c r="BN51" s="1321">
        <f>IF(ISERROR(VLOOKUP(VLOOKUP($A51, 'E4 TB Allocation Details'!$A$18:$L$214, MATCH("Misc ID", 'E4 TB Allocation Details'!$A$18:$L$18, 0),FALSE), 'E2 Allocators'!$B$15:$W$361, MATCH('O5 Details by Class &amp; Accounts'!BN$18, 'E2 Allocators'!$B$15:$W$15, 0),FALSE)*$E51), 0, VLOOKUP(VLOOKUP($A51, 'E4 TB Allocation Details'!$A$18:$L$214, MATCH("Misc ID", 'E4 TB Allocation Details'!$A$18:$L$18, 0),FALSE), 'E2 Allocators'!$B$15:$W$361, MATCH('O5 Details by Class &amp; Accounts'!BN$18, 'E2 Allocators'!$B$15:$W$15, 0),FALSE)*$E51)</f>
        <v>0</v>
      </c>
      <c r="BO51" s="1321">
        <f>IF(ISERROR(VLOOKUP(VLOOKUP($A51, 'E4 TB Allocation Details'!$A$18:$L$214, MATCH("Misc ID", 'E4 TB Allocation Details'!$A$18:$L$18, 0),FALSE), 'E2 Allocators'!$B$15:$W$361, MATCH('O5 Details by Class &amp; Accounts'!BO$18, 'E2 Allocators'!$B$15:$W$15, 0),FALSE)*$E51), 0, VLOOKUP(VLOOKUP($A51, 'E4 TB Allocation Details'!$A$18:$L$214, MATCH("Misc ID", 'E4 TB Allocation Details'!$A$18:$L$18, 0),FALSE), 'E2 Allocators'!$B$15:$W$361, MATCH('O5 Details by Class &amp; Accounts'!BO$18, 'E2 Allocators'!$B$15:$W$15, 0),FALSE)*$E51)</f>
        <v>0</v>
      </c>
      <c r="BP51" s="1321">
        <f>IF(ISERROR(VLOOKUP(VLOOKUP($A51, 'E4 TB Allocation Details'!$A$18:$L$214, MATCH("Misc ID", 'E4 TB Allocation Details'!$A$18:$L$18, 0),FALSE), 'E2 Allocators'!$B$15:$W$361, MATCH('O5 Details by Class &amp; Accounts'!BP$18, 'E2 Allocators'!$B$15:$W$15, 0),FALSE)*$E51), 0, VLOOKUP(VLOOKUP($A51, 'E4 TB Allocation Details'!$A$18:$L$214, MATCH("Misc ID", 'E4 TB Allocation Details'!$A$18:$L$18, 0),FALSE), 'E2 Allocators'!$B$15:$W$361, MATCH('O5 Details by Class &amp; Accounts'!BP$18, 'E2 Allocators'!$B$15:$W$15, 0),FALSE)*$E51)</f>
        <v>0</v>
      </c>
      <c r="BQ51" s="1321">
        <f>IF(ISERROR(VLOOKUP(VLOOKUP($A51, 'E4 TB Allocation Details'!$A$18:$L$214, MATCH("Misc ID", 'E4 TB Allocation Details'!$A$18:$L$18, 0),FALSE), 'E2 Allocators'!$B$15:$W$361, MATCH('O5 Details by Class &amp; Accounts'!BQ$18, 'E2 Allocators'!$B$15:$W$15, 0),FALSE)*$E51), 0, VLOOKUP(VLOOKUP($A51, 'E4 TB Allocation Details'!$A$18:$L$214, MATCH("Misc ID", 'E4 TB Allocation Details'!$A$18:$L$18, 0),FALSE), 'E2 Allocators'!$B$15:$W$361, MATCH('O5 Details by Class &amp; Accounts'!BQ$18, 'E2 Allocators'!$B$15:$W$15, 0),FALSE)*$E51)</f>
        <v>0</v>
      </c>
      <c r="BR51" s="1321">
        <f>IF(ISERROR(VLOOKUP(VLOOKUP($A51, 'E4 TB Allocation Details'!$A$18:$L$214, MATCH("Misc ID", 'E4 TB Allocation Details'!$A$18:$L$18, 0),FALSE), 'E2 Allocators'!$B$15:$W$361, MATCH('O5 Details by Class &amp; Accounts'!BR$18, 'E2 Allocators'!$B$15:$W$15, 0),FALSE)*$E51), 0, VLOOKUP(VLOOKUP($A51, 'E4 TB Allocation Details'!$A$18:$L$214, MATCH("Misc ID", 'E4 TB Allocation Details'!$A$18:$L$18, 0),FALSE), 'E2 Allocators'!$B$15:$W$361, MATCH('O5 Details by Class &amp; Accounts'!BR$18, 'E2 Allocators'!$B$15:$W$15, 0),FALSE)*$E51)</f>
        <v>0</v>
      </c>
      <c r="BS51" s="1321">
        <f t="shared" si="3"/>
        <v>0</v>
      </c>
      <c r="BT51" s="1321">
        <f>IF(ISERROR(VLOOKUP(VLOOKUP($A51, 'E4 TB Allocation Details'!$A$18:$L$214, MATCH("A &amp; G ID", 'E4 TB Allocation Details'!$A$18:$L$18, 0),FALSE), 'E2 Allocators'!$B$15:$W$361, MATCH('O5 Details by Class &amp; Accounts'!BT$18, 'E2 Allocators'!$B$15:$W$15, 0),FALSE)*$E51), 0, VLOOKUP(VLOOKUP($A51, 'E4 TB Allocation Details'!$A$18:$L$214, MATCH("A &amp; G ID", 'E4 TB Allocation Details'!$A$18:$L$18, 0),FALSE), 'E2 Allocators'!$B$15:$W$361, MATCH('O5 Details by Class &amp; Accounts'!BT$18, 'E2 Allocators'!$B$15:$W$15, 0),FALSE)*$E51)</f>
        <v>0</v>
      </c>
      <c r="BU51" s="1321">
        <f>IF(ISERROR(VLOOKUP(VLOOKUP($A51, 'E4 TB Allocation Details'!$A$18:$L$214, MATCH("A &amp; G ID", 'E4 TB Allocation Details'!$A$18:$L$18, 0),FALSE), 'E2 Allocators'!$B$15:$W$361, MATCH('O5 Details by Class &amp; Accounts'!BU$18, 'E2 Allocators'!$B$15:$W$15, 0),FALSE)*$E51), 0, VLOOKUP(VLOOKUP($A51, 'E4 TB Allocation Details'!$A$18:$L$214, MATCH("A &amp; G ID", 'E4 TB Allocation Details'!$A$18:$L$18, 0),FALSE), 'E2 Allocators'!$B$15:$W$361, MATCH('O5 Details by Class &amp; Accounts'!BU$18, 'E2 Allocators'!$B$15:$W$15, 0),FALSE)*$E51)</f>
        <v>0</v>
      </c>
      <c r="BV51" s="1321">
        <f>IF(ISERROR(VLOOKUP(VLOOKUP($A51, 'E4 TB Allocation Details'!$A$18:$L$214, MATCH("A &amp; G ID", 'E4 TB Allocation Details'!$A$18:$L$18, 0),FALSE), 'E2 Allocators'!$B$15:$W$361, MATCH('O5 Details by Class &amp; Accounts'!BV$18, 'E2 Allocators'!$B$15:$W$15, 0),FALSE)*$E51), 0, VLOOKUP(VLOOKUP($A51, 'E4 TB Allocation Details'!$A$18:$L$214, MATCH("A &amp; G ID", 'E4 TB Allocation Details'!$A$18:$L$18, 0),FALSE), 'E2 Allocators'!$B$15:$W$361, MATCH('O5 Details by Class &amp; Accounts'!BV$18, 'E2 Allocators'!$B$15:$W$15, 0),FALSE)*$E51)</f>
        <v>0</v>
      </c>
      <c r="BW51" s="1321">
        <f>IF(ISERROR(VLOOKUP(VLOOKUP($A51, 'E4 TB Allocation Details'!$A$18:$L$214, MATCH("A &amp; G ID", 'E4 TB Allocation Details'!$A$18:$L$18, 0),FALSE), 'E2 Allocators'!$B$15:$W$361, MATCH('O5 Details by Class &amp; Accounts'!BW$18, 'E2 Allocators'!$B$15:$W$15, 0),FALSE)*$E51), 0, VLOOKUP(VLOOKUP($A51, 'E4 TB Allocation Details'!$A$18:$L$214, MATCH("A &amp; G ID", 'E4 TB Allocation Details'!$A$18:$L$18, 0),FALSE), 'E2 Allocators'!$B$15:$W$361, MATCH('O5 Details by Class &amp; Accounts'!BW$18, 'E2 Allocators'!$B$15:$W$15, 0),FALSE)*$E51)</f>
        <v>0</v>
      </c>
      <c r="BX51" s="1321">
        <f>IF(ISERROR(VLOOKUP(VLOOKUP($A51, 'E4 TB Allocation Details'!$A$18:$L$214, MATCH("A &amp; G ID", 'E4 TB Allocation Details'!$A$18:$L$18, 0),FALSE), 'E2 Allocators'!$B$15:$W$361, MATCH('O5 Details by Class &amp; Accounts'!BX$18, 'E2 Allocators'!$B$15:$W$15, 0),FALSE)*$E51), 0, VLOOKUP(VLOOKUP($A51, 'E4 TB Allocation Details'!$A$18:$L$214, MATCH("A &amp; G ID", 'E4 TB Allocation Details'!$A$18:$L$18, 0),FALSE), 'E2 Allocators'!$B$15:$W$361, MATCH('O5 Details by Class &amp; Accounts'!BX$18, 'E2 Allocators'!$B$15:$W$15, 0),FALSE)*$E51)</f>
        <v>0</v>
      </c>
      <c r="BY51" s="1321">
        <f>IF(ISERROR(VLOOKUP(VLOOKUP($A51, 'E4 TB Allocation Details'!$A$18:$L$214, MATCH("A &amp; G ID", 'E4 TB Allocation Details'!$A$18:$L$18, 0),FALSE), 'E2 Allocators'!$B$15:$W$361, MATCH('O5 Details by Class &amp; Accounts'!BY$18, 'E2 Allocators'!$B$15:$W$15, 0),FALSE)*$E51), 0, VLOOKUP(VLOOKUP($A51, 'E4 TB Allocation Details'!$A$18:$L$214, MATCH("A &amp; G ID", 'E4 TB Allocation Details'!$A$18:$L$18, 0),FALSE), 'E2 Allocators'!$B$15:$W$361, MATCH('O5 Details by Class &amp; Accounts'!BY$18, 'E2 Allocators'!$B$15:$W$15, 0),FALSE)*$E51)</f>
        <v>0</v>
      </c>
      <c r="BZ51" s="1321">
        <f>IF(ISERROR(VLOOKUP(VLOOKUP($A51, 'E4 TB Allocation Details'!$A$18:$L$214, MATCH("A &amp; G ID", 'E4 TB Allocation Details'!$A$18:$L$18, 0),FALSE), 'E2 Allocators'!$B$15:$W$361, MATCH('O5 Details by Class &amp; Accounts'!BZ$18, 'E2 Allocators'!$B$15:$W$15, 0),FALSE)*$E51), 0, VLOOKUP(VLOOKUP($A51, 'E4 TB Allocation Details'!$A$18:$L$214, MATCH("A &amp; G ID", 'E4 TB Allocation Details'!$A$18:$L$18, 0),FALSE), 'E2 Allocators'!$B$15:$W$361, MATCH('O5 Details by Class &amp; Accounts'!BZ$18, 'E2 Allocators'!$B$15:$W$15, 0),FALSE)*$E51)</f>
        <v>0</v>
      </c>
      <c r="CA51" s="1321">
        <f>IF(ISERROR(VLOOKUP(VLOOKUP($A51, 'E4 TB Allocation Details'!$A$18:$L$214, MATCH("A &amp; G ID", 'E4 TB Allocation Details'!$A$18:$L$18, 0),FALSE), 'E2 Allocators'!$B$15:$W$361, MATCH('O5 Details by Class &amp; Accounts'!CA$18, 'E2 Allocators'!$B$15:$W$15, 0),FALSE)*$E51), 0, VLOOKUP(VLOOKUP($A51, 'E4 TB Allocation Details'!$A$18:$L$214, MATCH("A &amp; G ID", 'E4 TB Allocation Details'!$A$18:$L$18, 0),FALSE), 'E2 Allocators'!$B$15:$W$361, MATCH('O5 Details by Class &amp; Accounts'!CA$18, 'E2 Allocators'!$B$15:$W$15, 0),FALSE)*$E51)</f>
        <v>0</v>
      </c>
      <c r="CB51" s="1321">
        <f>IF(ISERROR(VLOOKUP(VLOOKUP($A51, 'E4 TB Allocation Details'!$A$18:$L$214, MATCH("A &amp; G ID", 'E4 TB Allocation Details'!$A$18:$L$18, 0),FALSE), 'E2 Allocators'!$B$15:$W$361, MATCH('O5 Details by Class &amp; Accounts'!CB$18, 'E2 Allocators'!$B$15:$W$15, 0),FALSE)*$E51), 0, VLOOKUP(VLOOKUP($A51, 'E4 TB Allocation Details'!$A$18:$L$214, MATCH("A &amp; G ID", 'E4 TB Allocation Details'!$A$18:$L$18, 0),FALSE), 'E2 Allocators'!$B$15:$W$361, MATCH('O5 Details by Class &amp; Accounts'!CB$18, 'E2 Allocators'!$B$15:$W$15, 0),FALSE)*$E51)</f>
        <v>0</v>
      </c>
      <c r="CC51" s="1321">
        <f>IF(ISERROR(VLOOKUP(VLOOKUP($A51, 'E4 TB Allocation Details'!$A$18:$L$214, MATCH("A &amp; G ID", 'E4 TB Allocation Details'!$A$18:$L$18, 0),FALSE), 'E2 Allocators'!$B$15:$W$361, MATCH('O5 Details by Class &amp; Accounts'!CC$18, 'E2 Allocators'!$B$15:$W$15, 0),FALSE)*$E51), 0, VLOOKUP(VLOOKUP($A51, 'E4 TB Allocation Details'!$A$18:$L$214, MATCH("A &amp; G ID", 'E4 TB Allocation Details'!$A$18:$L$18, 0),FALSE), 'E2 Allocators'!$B$15:$W$361, MATCH('O5 Details by Class &amp; Accounts'!CC$18, 'E2 Allocators'!$B$15:$W$15, 0),FALSE)*$E51)</f>
        <v>0</v>
      </c>
      <c r="CD51" s="1321">
        <f>IF(ISERROR(VLOOKUP(VLOOKUP($A51, 'E4 TB Allocation Details'!$A$18:$L$214, MATCH("A &amp; G ID", 'E4 TB Allocation Details'!$A$18:$L$18, 0),FALSE), 'E2 Allocators'!$B$15:$W$361, MATCH('O5 Details by Class &amp; Accounts'!CD$18, 'E2 Allocators'!$B$15:$W$15, 0),FALSE)*$E51), 0, VLOOKUP(VLOOKUP($A51, 'E4 TB Allocation Details'!$A$18:$L$214, MATCH("A &amp; G ID", 'E4 TB Allocation Details'!$A$18:$L$18, 0),FALSE), 'E2 Allocators'!$B$15:$W$361, MATCH('O5 Details by Class &amp; Accounts'!CD$18, 'E2 Allocators'!$B$15:$W$15, 0),FALSE)*$E51)</f>
        <v>0</v>
      </c>
      <c r="CE51" s="1321">
        <f>IF(ISERROR(VLOOKUP(VLOOKUP($A51, 'E4 TB Allocation Details'!$A$18:$L$214, MATCH("A &amp; G ID", 'E4 TB Allocation Details'!$A$18:$L$18, 0),FALSE), 'E2 Allocators'!$B$15:$W$361, MATCH('O5 Details by Class &amp; Accounts'!CE$18, 'E2 Allocators'!$B$15:$W$15, 0),FALSE)*$E51), 0, VLOOKUP(VLOOKUP($A51, 'E4 TB Allocation Details'!$A$18:$L$214, MATCH("A &amp; G ID", 'E4 TB Allocation Details'!$A$18:$L$18, 0),FALSE), 'E2 Allocators'!$B$15:$W$361, MATCH('O5 Details by Class &amp; Accounts'!CE$18, 'E2 Allocators'!$B$15:$W$15, 0),FALSE)*$E51)</f>
        <v>0</v>
      </c>
      <c r="CF51" s="1321">
        <f>IF(ISERROR(VLOOKUP(VLOOKUP($A51, 'E4 TB Allocation Details'!$A$18:$L$214, MATCH("A &amp; G ID", 'E4 TB Allocation Details'!$A$18:$L$18, 0),FALSE), 'E2 Allocators'!$B$15:$W$361, MATCH('O5 Details by Class &amp; Accounts'!CF$18, 'E2 Allocators'!$B$15:$W$15, 0),FALSE)*$E51), 0, VLOOKUP(VLOOKUP($A51, 'E4 TB Allocation Details'!$A$18:$L$214, MATCH("A &amp; G ID", 'E4 TB Allocation Details'!$A$18:$L$18, 0),FALSE), 'E2 Allocators'!$B$15:$W$361, MATCH('O5 Details by Class &amp; Accounts'!CF$18, 'E2 Allocators'!$B$15:$W$15, 0),FALSE)*$E51)</f>
        <v>0</v>
      </c>
      <c r="CG51" s="1321">
        <f>IF(ISERROR(VLOOKUP(VLOOKUP($A51, 'E4 TB Allocation Details'!$A$18:$L$214, MATCH("A &amp; G ID", 'E4 TB Allocation Details'!$A$18:$L$18, 0),FALSE), 'E2 Allocators'!$B$15:$W$361, MATCH('O5 Details by Class &amp; Accounts'!CG$18, 'E2 Allocators'!$B$15:$W$15, 0),FALSE)*$E51), 0, VLOOKUP(VLOOKUP($A51, 'E4 TB Allocation Details'!$A$18:$L$214, MATCH("A &amp; G ID", 'E4 TB Allocation Details'!$A$18:$L$18, 0),FALSE), 'E2 Allocators'!$B$15:$W$361, MATCH('O5 Details by Class &amp; Accounts'!CG$18, 'E2 Allocators'!$B$15:$W$15, 0),FALSE)*$E51)</f>
        <v>0</v>
      </c>
      <c r="CH51" s="1321">
        <f>IF(ISERROR(VLOOKUP(VLOOKUP($A51, 'E4 TB Allocation Details'!$A$18:$L$214, MATCH("A &amp; G ID", 'E4 TB Allocation Details'!$A$18:$L$18, 0),FALSE), 'E2 Allocators'!$B$15:$W$361, MATCH('O5 Details by Class &amp; Accounts'!CH$18, 'E2 Allocators'!$B$15:$W$15, 0),FALSE)*$E51), 0, VLOOKUP(VLOOKUP($A51, 'E4 TB Allocation Details'!$A$18:$L$214, MATCH("A &amp; G ID", 'E4 TB Allocation Details'!$A$18:$L$18, 0),FALSE), 'E2 Allocators'!$B$15:$W$361, MATCH('O5 Details by Class &amp; Accounts'!CH$18, 'E2 Allocators'!$B$15:$W$15, 0),FALSE)*$E51)</f>
        <v>0</v>
      </c>
      <c r="CI51" s="1321">
        <f>IF(ISERROR(VLOOKUP(VLOOKUP($A51, 'E4 TB Allocation Details'!$A$18:$L$214, MATCH("A &amp; G ID", 'E4 TB Allocation Details'!$A$18:$L$18, 0),FALSE), 'E2 Allocators'!$B$15:$W$361, MATCH('O5 Details by Class &amp; Accounts'!CI$18, 'E2 Allocators'!$B$15:$W$15, 0),FALSE)*$E51), 0, VLOOKUP(VLOOKUP($A51, 'E4 TB Allocation Details'!$A$18:$L$214, MATCH("A &amp; G ID", 'E4 TB Allocation Details'!$A$18:$L$18, 0),FALSE), 'E2 Allocators'!$B$15:$W$361, MATCH('O5 Details by Class &amp; Accounts'!CI$18, 'E2 Allocators'!$B$15:$W$15, 0),FALSE)*$E51)</f>
        <v>0</v>
      </c>
      <c r="CJ51" s="1321">
        <f>IF(ISERROR(VLOOKUP(VLOOKUP($A51, 'E4 TB Allocation Details'!$A$18:$L$214, MATCH("A &amp; G ID", 'E4 TB Allocation Details'!$A$18:$L$18, 0),FALSE), 'E2 Allocators'!$B$15:$W$361, MATCH('O5 Details by Class &amp; Accounts'!CJ$18, 'E2 Allocators'!$B$15:$W$15, 0),FALSE)*$E51), 0, VLOOKUP(VLOOKUP($A51, 'E4 TB Allocation Details'!$A$18:$L$214, MATCH("A &amp; G ID", 'E4 TB Allocation Details'!$A$18:$L$18, 0),FALSE), 'E2 Allocators'!$B$15:$W$361, MATCH('O5 Details by Class &amp; Accounts'!CJ$18, 'E2 Allocators'!$B$15:$W$15, 0),FALSE)*$E51)</f>
        <v>0</v>
      </c>
      <c r="CK51" s="1321">
        <f>IF(ISERROR(VLOOKUP(VLOOKUP($A51, 'E4 TB Allocation Details'!$A$18:$L$214, MATCH("A &amp; G ID", 'E4 TB Allocation Details'!$A$18:$L$18, 0),FALSE), 'E2 Allocators'!$B$15:$W$361, MATCH('O5 Details by Class &amp; Accounts'!CK$18, 'E2 Allocators'!$B$15:$W$15, 0),FALSE)*$E51), 0, VLOOKUP(VLOOKUP($A51, 'E4 TB Allocation Details'!$A$18:$L$214, MATCH("A &amp; G ID", 'E4 TB Allocation Details'!$A$18:$L$18, 0),FALSE), 'E2 Allocators'!$B$15:$W$361, MATCH('O5 Details by Class &amp; Accounts'!CK$18, 'E2 Allocators'!$B$15:$W$15, 0),FALSE)*$E51)</f>
        <v>0</v>
      </c>
      <c r="CL51" s="1321">
        <f>IF(ISERROR(VLOOKUP(VLOOKUP($A51, 'E4 TB Allocation Details'!$A$18:$L$214, MATCH("A &amp; G ID", 'E4 TB Allocation Details'!$A$18:$L$18, 0),FALSE), 'E2 Allocators'!$B$15:$W$361, MATCH('O5 Details by Class &amp; Accounts'!CL$18, 'E2 Allocators'!$B$15:$W$15, 0),FALSE)*$E51), 0, VLOOKUP(VLOOKUP($A51, 'E4 TB Allocation Details'!$A$18:$L$214, MATCH("A &amp; G ID", 'E4 TB Allocation Details'!$A$18:$L$18, 0),FALSE), 'E2 Allocators'!$B$15:$W$361, MATCH('O5 Details by Class &amp; Accounts'!CL$18, 'E2 Allocators'!$B$15:$W$15, 0),FALSE)*$E51)</f>
        <v>0</v>
      </c>
      <c r="CM51" s="1321">
        <f>IF(ISERROR(VLOOKUP(VLOOKUP($A51, 'E4 TB Allocation Details'!$A$18:$L$214, MATCH("A &amp; G ID", 'E4 TB Allocation Details'!$A$18:$L$18, 0),FALSE), 'E2 Allocators'!$B$15:$W$361, MATCH('O5 Details by Class &amp; Accounts'!CM$18, 'E2 Allocators'!$B$15:$W$15, 0),FALSE)*$E51), 0, VLOOKUP(VLOOKUP($A51, 'E4 TB Allocation Details'!$A$18:$L$214, MATCH("A &amp; G ID", 'E4 TB Allocation Details'!$A$18:$L$18, 0),FALSE), 'E2 Allocators'!$B$15:$W$361, MATCH('O5 Details by Class &amp; Accounts'!CM$18, 'E2 Allocators'!$B$15:$W$15, 0),FALSE)*$E51)</f>
        <v>0</v>
      </c>
      <c r="CN51" s="1321">
        <f t="shared" si="5"/>
        <v>0</v>
      </c>
      <c r="CO51" s="1650">
        <f t="shared" si="4"/>
        <v>5.8207660913467407E-11</v>
      </c>
      <c r="CQ51" s="1898" t="s">
        <v>705</v>
      </c>
    </row>
    <row r="52" spans="1:95" s="64" customFormat="1" ht="12.75">
      <c r="A52" s="1087" t="s">
        <v>839</v>
      </c>
      <c r="B52" s="1088" t="s">
        <v>397</v>
      </c>
      <c r="C52" s="1647">
        <f>IF(ISERROR(VLOOKUP($A52,'I3 TB Data'!$A$19:$H$484,MATCH('O5 Details by Class &amp; Accounts'!$C$18, 'I3 TB Data'!$A$19:$H$19,0),0)), 0, VLOOKUP($A52,'I3 TB Data'!$A$19:$H$484,MATCH('O5 Details by Class &amp; Accounts'!$C$18,'I3 TB Data'!$A$19:$H$19,0),0))</f>
        <v>0</v>
      </c>
      <c r="D52" s="1648">
        <f>'I4 BO ASSETS'!E49</f>
        <v>0</v>
      </c>
      <c r="E52" s="1647">
        <f t="shared" si="6"/>
        <v>0</v>
      </c>
      <c r="F52" s="1649">
        <f>IF(ISERROR(VLOOKUP($A52, 'E1 Categorization'!A33:E124, MATCH("Customer Component", 'E1 Categorization'!$A$33:$E$33,0), 0)), 0, IF(VLOOKUP($A52, 'E1 Categorization'!A33:E124, MATCH("Customer Component", 'E1 Categorization'!$A$33:$E$33,0), 0)=0, 'O5 Details by Class &amp; Accounts'!$E52, IF(AND(VLOOKUP($A52, 'E1 Categorization'!A33:E124, MATCH("Customer Component", 'E1 Categorization'!$A$33:$E$33,0), 0) &gt;0, VLOOKUP($A52, 'E1 Categorization'!A33:E124, MATCH("Customer Component", 'E1 Categorization'!$A$33:$E$33,0), 0)&lt;1), 'O5 Details by Class &amp; Accounts'!$E52*(1-VLOOKUP($A52, 'E1 Categorization'!A33:E124, MATCH("Customer Component", 'E1 Categorization'!$A$33:$E$33,0), 0)), 0)))</f>
        <v>0</v>
      </c>
      <c r="G52" s="1649">
        <f>IF(ISERROR(VLOOKUP($A52, 'E1 Categorization'!A33:E124, MATCH("Customer Component", 'E1 Categorization'!$A$33:$E$33,0), 0)),0, IF(VLOOKUP($A52, 'E1 Categorization'!A33:E124, MATCH("Customer Component", 'E1 Categorization'!$A$33:$E$33,0), 0)=0, 0, IF(AND(VLOOKUP($A52, 'E1 Categorization'!A33:E124, MATCH("Customer Component", 'E1 Categorization'!$A$33:$E$33,0), 0) &gt;0, VLOOKUP($A52, 'E1 Categorization'!A33:E124, MATCH("Customer Component", 'E1 Categorization'!$A$33:$E$33,0), 0)&lt;1), 'O5 Details by Class &amp; Accounts'!$E52*(VLOOKUP($A52, 'E1 Categorization'!A33:E124, MATCH("Customer Component", 'E1 Categorization'!$A$33:$E$33,0), 0)), 'O5 Details by Class &amp; Accounts'!$E52)))</f>
        <v>0</v>
      </c>
      <c r="H52" s="1321">
        <f t="shared" si="0"/>
        <v>0</v>
      </c>
      <c r="I52" s="1321">
        <f>IF(ISERROR(VLOOKUP(VLOOKUP($A52, 'E4 TB Allocation Details'!$A$18:$L$214, MATCH("Demand ID", 'E4 TB Allocation Details'!$A$18:$L$18, 0),FALSE), 'E2 Allocators'!$B$15:$W$361, MATCH('O5 Details by Class &amp; Accounts'!I$18, 'E2 Allocators'!$B$15:$W$15, 0),FALSE)*$F52), 0, VLOOKUP(VLOOKUP($A52, 'E4 TB Allocation Details'!$A$18:$L$214, MATCH("Demand ID", 'E4 TB Allocation Details'!$A$18:$L$18, 0),FALSE), 'E2 Allocators'!$B$15:$W$361, MATCH('O5 Details by Class &amp; Accounts'!I$18, 'E2 Allocators'!$B$15:$W$15, 0),FALSE)*$F52)</f>
        <v>0</v>
      </c>
      <c r="J52" s="1321">
        <f>IF(ISERROR(VLOOKUP(VLOOKUP($A52, 'E4 TB Allocation Details'!$A$18:$L$214, MATCH("Demand ID", 'E4 TB Allocation Details'!$A$18:$L$18, 0),FALSE), 'E2 Allocators'!$B$15:$W$361, MATCH('O5 Details by Class &amp; Accounts'!J$18, 'E2 Allocators'!$B$15:$W$15, 0),FALSE)*$F52), 0, VLOOKUP(VLOOKUP($A52, 'E4 TB Allocation Details'!$A$18:$L$214, MATCH("Demand ID", 'E4 TB Allocation Details'!$A$18:$L$18, 0),FALSE), 'E2 Allocators'!$B$15:$W$361, MATCH('O5 Details by Class &amp; Accounts'!J$18, 'E2 Allocators'!$B$15:$W$15, 0),FALSE)*$F52)</f>
        <v>0</v>
      </c>
      <c r="K52" s="1321">
        <f>IF(ISERROR(VLOOKUP(VLOOKUP($A52, 'E4 TB Allocation Details'!$A$18:$L$214, MATCH("Demand ID", 'E4 TB Allocation Details'!$A$18:$L$18, 0),FALSE), 'E2 Allocators'!$B$15:$W$361, MATCH('O5 Details by Class &amp; Accounts'!K$18, 'E2 Allocators'!$B$15:$W$15, 0),FALSE)*$F52), 0, VLOOKUP(VLOOKUP($A52, 'E4 TB Allocation Details'!$A$18:$L$214, MATCH("Demand ID", 'E4 TB Allocation Details'!$A$18:$L$18, 0),FALSE), 'E2 Allocators'!$B$15:$W$361, MATCH('O5 Details by Class &amp; Accounts'!K$18, 'E2 Allocators'!$B$15:$W$15, 0),FALSE)*$F52)</f>
        <v>0</v>
      </c>
      <c r="L52" s="1321">
        <f>IF(ISERROR(VLOOKUP(VLOOKUP($A52, 'E4 TB Allocation Details'!$A$18:$L$214, MATCH("Demand ID", 'E4 TB Allocation Details'!$A$18:$L$18, 0),FALSE), 'E2 Allocators'!$B$15:$W$361, MATCH('O5 Details by Class &amp; Accounts'!L$18, 'E2 Allocators'!$B$15:$W$15, 0),FALSE)*$F52), 0, VLOOKUP(VLOOKUP($A52, 'E4 TB Allocation Details'!$A$18:$L$214, MATCH("Demand ID", 'E4 TB Allocation Details'!$A$18:$L$18, 0),FALSE), 'E2 Allocators'!$B$15:$W$361, MATCH('O5 Details by Class &amp; Accounts'!L$18, 'E2 Allocators'!$B$15:$W$15, 0),FALSE)*$F52)</f>
        <v>0</v>
      </c>
      <c r="M52" s="1321">
        <f>IF(ISERROR(VLOOKUP(VLOOKUP($A52, 'E4 TB Allocation Details'!$A$18:$L$214, MATCH("Demand ID", 'E4 TB Allocation Details'!$A$18:$L$18, 0),FALSE), 'E2 Allocators'!$B$15:$W$361, MATCH('O5 Details by Class &amp; Accounts'!M$18, 'E2 Allocators'!$B$15:$W$15, 0),FALSE)*$F52), 0, VLOOKUP(VLOOKUP($A52, 'E4 TB Allocation Details'!$A$18:$L$214, MATCH("Demand ID", 'E4 TB Allocation Details'!$A$18:$L$18, 0),FALSE), 'E2 Allocators'!$B$15:$W$361, MATCH('O5 Details by Class &amp; Accounts'!M$18, 'E2 Allocators'!$B$15:$W$15, 0),FALSE)*$F52)</f>
        <v>0</v>
      </c>
      <c r="N52" s="1321">
        <f>IF(ISERROR(VLOOKUP(VLOOKUP($A52, 'E4 TB Allocation Details'!$A$18:$L$214, MATCH("Demand ID", 'E4 TB Allocation Details'!$A$18:$L$18, 0),FALSE), 'E2 Allocators'!$B$15:$W$361, MATCH('O5 Details by Class &amp; Accounts'!N$18, 'E2 Allocators'!$B$15:$W$15, 0),FALSE)*$F52), 0, VLOOKUP(VLOOKUP($A52, 'E4 TB Allocation Details'!$A$18:$L$214, MATCH("Demand ID", 'E4 TB Allocation Details'!$A$18:$L$18, 0),FALSE), 'E2 Allocators'!$B$15:$W$361, MATCH('O5 Details by Class &amp; Accounts'!N$18, 'E2 Allocators'!$B$15:$W$15, 0),FALSE)*$F52)</f>
        <v>0</v>
      </c>
      <c r="O52" s="1321">
        <f>IF(ISERROR(VLOOKUP(VLOOKUP($A52, 'E4 TB Allocation Details'!$A$18:$L$214, MATCH("Demand ID", 'E4 TB Allocation Details'!$A$18:$L$18, 0),FALSE), 'E2 Allocators'!$B$15:$W$361, MATCH('O5 Details by Class &amp; Accounts'!O$18, 'E2 Allocators'!$B$15:$W$15, 0),FALSE)*$F52), 0, VLOOKUP(VLOOKUP($A52, 'E4 TB Allocation Details'!$A$18:$L$214, MATCH("Demand ID", 'E4 TB Allocation Details'!$A$18:$L$18, 0),FALSE), 'E2 Allocators'!$B$15:$W$361, MATCH('O5 Details by Class &amp; Accounts'!O$18, 'E2 Allocators'!$B$15:$W$15, 0),FALSE)*$F52)</f>
        <v>0</v>
      </c>
      <c r="P52" s="1321">
        <f>IF(ISERROR(VLOOKUP(VLOOKUP($A52, 'E4 TB Allocation Details'!$A$18:$L$214, MATCH("Demand ID", 'E4 TB Allocation Details'!$A$18:$L$18, 0),FALSE), 'E2 Allocators'!$B$15:$W$361, MATCH('O5 Details by Class &amp; Accounts'!P$18, 'E2 Allocators'!$B$15:$W$15, 0),FALSE)*$F52), 0, VLOOKUP(VLOOKUP($A52, 'E4 TB Allocation Details'!$A$18:$L$214, MATCH("Demand ID", 'E4 TB Allocation Details'!$A$18:$L$18, 0),FALSE), 'E2 Allocators'!$B$15:$W$361, MATCH('O5 Details by Class &amp; Accounts'!P$18, 'E2 Allocators'!$B$15:$W$15, 0),FALSE)*$F52)</f>
        <v>0</v>
      </c>
      <c r="Q52" s="1321">
        <f>IF(ISERROR(VLOOKUP(VLOOKUP($A52, 'E4 TB Allocation Details'!$A$18:$L$214, MATCH("Demand ID", 'E4 TB Allocation Details'!$A$18:$L$18, 0),FALSE), 'E2 Allocators'!$B$15:$W$361, MATCH('O5 Details by Class &amp; Accounts'!Q$18, 'E2 Allocators'!$B$15:$W$15, 0),FALSE)*$F52), 0, VLOOKUP(VLOOKUP($A52, 'E4 TB Allocation Details'!$A$18:$L$214, MATCH("Demand ID", 'E4 TB Allocation Details'!$A$18:$L$18, 0),FALSE), 'E2 Allocators'!$B$15:$W$361, MATCH('O5 Details by Class &amp; Accounts'!Q$18, 'E2 Allocators'!$B$15:$W$15, 0),FALSE)*$F52)</f>
        <v>0</v>
      </c>
      <c r="R52" s="1321">
        <f>IF(ISERROR(VLOOKUP(VLOOKUP($A52, 'E4 TB Allocation Details'!$A$18:$L$214, MATCH("Demand ID", 'E4 TB Allocation Details'!$A$18:$L$18, 0),FALSE), 'E2 Allocators'!$B$15:$W$361, MATCH('O5 Details by Class &amp; Accounts'!R$18, 'E2 Allocators'!$B$15:$W$15, 0),FALSE)*$F52), 0, VLOOKUP(VLOOKUP($A52, 'E4 TB Allocation Details'!$A$18:$L$214, MATCH("Demand ID", 'E4 TB Allocation Details'!$A$18:$L$18, 0),FALSE), 'E2 Allocators'!$B$15:$W$361, MATCH('O5 Details by Class &amp; Accounts'!R$18, 'E2 Allocators'!$B$15:$W$15, 0),FALSE)*$F52)</f>
        <v>0</v>
      </c>
      <c r="S52" s="1321">
        <f>IF(ISERROR(VLOOKUP(VLOOKUP($A52, 'E4 TB Allocation Details'!$A$18:$L$214, MATCH("Demand ID", 'E4 TB Allocation Details'!$A$18:$L$18, 0),FALSE), 'E2 Allocators'!$B$15:$W$361, MATCH('O5 Details by Class &amp; Accounts'!S$18, 'E2 Allocators'!$B$15:$W$15, 0),FALSE)*$F52), 0, VLOOKUP(VLOOKUP($A52, 'E4 TB Allocation Details'!$A$18:$L$214, MATCH("Demand ID", 'E4 TB Allocation Details'!$A$18:$L$18, 0),FALSE), 'E2 Allocators'!$B$15:$W$361, MATCH('O5 Details by Class &amp; Accounts'!S$18, 'E2 Allocators'!$B$15:$W$15, 0),FALSE)*$F52)</f>
        <v>0</v>
      </c>
      <c r="T52" s="1321">
        <f>IF(ISERROR(VLOOKUP(VLOOKUP($A52, 'E4 TB Allocation Details'!$A$18:$L$214, MATCH("Demand ID", 'E4 TB Allocation Details'!$A$18:$L$18, 0),FALSE), 'E2 Allocators'!$B$15:$W$361, MATCH('O5 Details by Class &amp; Accounts'!T$18, 'E2 Allocators'!$B$15:$W$15, 0),FALSE)*$F52), 0, VLOOKUP(VLOOKUP($A52, 'E4 TB Allocation Details'!$A$18:$L$214, MATCH("Demand ID", 'E4 TB Allocation Details'!$A$18:$L$18, 0),FALSE), 'E2 Allocators'!$B$15:$W$361, MATCH('O5 Details by Class &amp; Accounts'!T$18, 'E2 Allocators'!$B$15:$W$15, 0),FALSE)*$F52)</f>
        <v>0</v>
      </c>
      <c r="U52" s="1321">
        <f>IF(ISERROR(VLOOKUP(VLOOKUP($A52, 'E4 TB Allocation Details'!$A$18:$L$214, MATCH("Demand ID", 'E4 TB Allocation Details'!$A$18:$L$18, 0),FALSE), 'E2 Allocators'!$B$15:$W$361, MATCH('O5 Details by Class &amp; Accounts'!U$18, 'E2 Allocators'!$B$15:$W$15, 0),FALSE)*$F52), 0, VLOOKUP(VLOOKUP($A52, 'E4 TB Allocation Details'!$A$18:$L$214, MATCH("Demand ID", 'E4 TB Allocation Details'!$A$18:$L$18, 0),FALSE), 'E2 Allocators'!$B$15:$W$361, MATCH('O5 Details by Class &amp; Accounts'!U$18, 'E2 Allocators'!$B$15:$W$15, 0),FALSE)*$F52)</f>
        <v>0</v>
      </c>
      <c r="V52" s="1321">
        <f>IF(ISERROR(VLOOKUP(VLOOKUP($A52, 'E4 TB Allocation Details'!$A$18:$L$214, MATCH("Demand ID", 'E4 TB Allocation Details'!$A$18:$L$18, 0),FALSE), 'E2 Allocators'!$B$15:$W$361, MATCH('O5 Details by Class &amp; Accounts'!V$18, 'E2 Allocators'!$B$15:$W$15, 0),FALSE)*$F52), 0, VLOOKUP(VLOOKUP($A52, 'E4 TB Allocation Details'!$A$18:$L$214, MATCH("Demand ID", 'E4 TB Allocation Details'!$A$18:$L$18, 0),FALSE), 'E2 Allocators'!$B$15:$W$361, MATCH('O5 Details by Class &amp; Accounts'!V$18, 'E2 Allocators'!$B$15:$W$15, 0),FALSE)*$F52)</f>
        <v>0</v>
      </c>
      <c r="W52" s="1321">
        <f>IF(ISERROR(VLOOKUP(VLOOKUP($A52, 'E4 TB Allocation Details'!$A$18:$L$214, MATCH("Demand ID", 'E4 TB Allocation Details'!$A$18:$L$18, 0),FALSE), 'E2 Allocators'!$B$15:$W$361, MATCH('O5 Details by Class &amp; Accounts'!W$18, 'E2 Allocators'!$B$15:$W$15, 0),FALSE)*$F52), 0, VLOOKUP(VLOOKUP($A52, 'E4 TB Allocation Details'!$A$18:$L$214, MATCH("Demand ID", 'E4 TB Allocation Details'!$A$18:$L$18, 0),FALSE), 'E2 Allocators'!$B$15:$W$361, MATCH('O5 Details by Class &amp; Accounts'!W$18, 'E2 Allocators'!$B$15:$W$15, 0),FALSE)*$F52)</f>
        <v>0</v>
      </c>
      <c r="X52" s="1321">
        <f>IF(ISERROR(VLOOKUP(VLOOKUP($A52, 'E4 TB Allocation Details'!$A$18:$L$214, MATCH("Demand ID", 'E4 TB Allocation Details'!$A$18:$L$18, 0),FALSE), 'E2 Allocators'!$B$15:$W$361, MATCH('O5 Details by Class &amp; Accounts'!X$18, 'E2 Allocators'!$B$15:$W$15, 0),FALSE)*$F52), 0, VLOOKUP(VLOOKUP($A52, 'E4 TB Allocation Details'!$A$18:$L$214, MATCH("Demand ID", 'E4 TB Allocation Details'!$A$18:$L$18, 0),FALSE), 'E2 Allocators'!$B$15:$W$361, MATCH('O5 Details by Class &amp; Accounts'!X$18, 'E2 Allocators'!$B$15:$W$15, 0),FALSE)*$F52)</f>
        <v>0</v>
      </c>
      <c r="Y52" s="1321">
        <f>IF(ISERROR(VLOOKUP(VLOOKUP($A52, 'E4 TB Allocation Details'!$A$18:$L$214, MATCH("Demand ID", 'E4 TB Allocation Details'!$A$18:$L$18, 0),FALSE), 'E2 Allocators'!$B$15:$W$361, MATCH('O5 Details by Class &amp; Accounts'!Y$18, 'E2 Allocators'!$B$15:$W$15, 0),FALSE)*$F52), 0, VLOOKUP(VLOOKUP($A52, 'E4 TB Allocation Details'!$A$18:$L$214, MATCH("Demand ID", 'E4 TB Allocation Details'!$A$18:$L$18, 0),FALSE), 'E2 Allocators'!$B$15:$W$361, MATCH('O5 Details by Class &amp; Accounts'!Y$18, 'E2 Allocators'!$B$15:$W$15, 0),FALSE)*$F52)</f>
        <v>0</v>
      </c>
      <c r="Z52" s="1321">
        <f>IF(ISERROR(VLOOKUP(VLOOKUP($A52, 'E4 TB Allocation Details'!$A$18:$L$214, MATCH("Demand ID", 'E4 TB Allocation Details'!$A$18:$L$18, 0),FALSE), 'E2 Allocators'!$B$15:$W$361, MATCH('O5 Details by Class &amp; Accounts'!Z$18, 'E2 Allocators'!$B$15:$W$15, 0),FALSE)*$F52), 0, VLOOKUP(VLOOKUP($A52, 'E4 TB Allocation Details'!$A$18:$L$214, MATCH("Demand ID", 'E4 TB Allocation Details'!$A$18:$L$18, 0),FALSE), 'E2 Allocators'!$B$15:$W$361, MATCH('O5 Details by Class &amp; Accounts'!Z$18, 'E2 Allocators'!$B$15:$W$15, 0),FALSE)*$F52)</f>
        <v>0</v>
      </c>
      <c r="AA52" s="1321">
        <f>IF(ISERROR(VLOOKUP(VLOOKUP($A52, 'E4 TB Allocation Details'!$A$18:$L$214, MATCH("Demand ID", 'E4 TB Allocation Details'!$A$18:$L$18, 0),FALSE), 'E2 Allocators'!$B$15:$W$361, MATCH('O5 Details by Class &amp; Accounts'!AA$18, 'E2 Allocators'!$B$15:$W$15, 0),FALSE)*$F52), 0, VLOOKUP(VLOOKUP($A52, 'E4 TB Allocation Details'!$A$18:$L$214, MATCH("Demand ID", 'E4 TB Allocation Details'!$A$18:$L$18, 0),FALSE), 'E2 Allocators'!$B$15:$W$361, MATCH('O5 Details by Class &amp; Accounts'!AA$18, 'E2 Allocators'!$B$15:$W$15, 0),FALSE)*$F52)</f>
        <v>0</v>
      </c>
      <c r="AB52" s="1321">
        <f>IF(ISERROR(VLOOKUP(VLOOKUP($A52, 'E4 TB Allocation Details'!$A$18:$L$214, MATCH("Demand ID", 'E4 TB Allocation Details'!$A$18:$L$18, 0),FALSE), 'E2 Allocators'!$B$15:$W$361, MATCH('O5 Details by Class &amp; Accounts'!AB$18, 'E2 Allocators'!$B$15:$W$15, 0),FALSE)*$F52), 0, VLOOKUP(VLOOKUP($A52, 'E4 TB Allocation Details'!$A$18:$L$214, MATCH("Demand ID", 'E4 TB Allocation Details'!$A$18:$L$18, 0),FALSE), 'E2 Allocators'!$B$15:$W$361, MATCH('O5 Details by Class &amp; Accounts'!AB$18, 'E2 Allocators'!$B$15:$W$15, 0),FALSE)*$F52)</f>
        <v>0</v>
      </c>
      <c r="AC52" s="1321">
        <f t="shared" si="1"/>
        <v>0</v>
      </c>
      <c r="AD52" s="1321">
        <f>IF(ISERROR(VLOOKUP(VLOOKUP($A52, 'E4 TB Allocation Details'!$A$18:$L$214, MATCH("Customer ID", 'E4 TB Allocation Details'!$A$18:$L$18, 0),FALSE), 'E2 Allocators'!$B$15:$W$361, MATCH('O5 Details by Class &amp; Accounts'!AD$18, 'E2 Allocators'!$B$15:$W$15, 0),FALSE)*$G52), 0, VLOOKUP(VLOOKUP($A52, 'E4 TB Allocation Details'!$A$18:$L$214, MATCH("Customer ID", 'E4 TB Allocation Details'!$A$18:$L$18, 0),FALSE), 'E2 Allocators'!$B$15:$W$361, MATCH('O5 Details by Class &amp; Accounts'!AD$18, 'E2 Allocators'!$B$15:$W$15, 0),FALSE)*$G52)</f>
        <v>0</v>
      </c>
      <c r="AE52" s="1321">
        <f>IF(ISERROR(VLOOKUP(VLOOKUP($A52, 'E4 TB Allocation Details'!$A$18:$L$214, MATCH("Customer ID", 'E4 TB Allocation Details'!$A$18:$L$18, 0),FALSE), 'E2 Allocators'!$B$15:$W$361, MATCH('O5 Details by Class &amp; Accounts'!AE$18, 'E2 Allocators'!$B$15:$W$15, 0),FALSE)*$G52), 0, VLOOKUP(VLOOKUP($A52, 'E4 TB Allocation Details'!$A$18:$L$214, MATCH("Customer ID", 'E4 TB Allocation Details'!$A$18:$L$18, 0),FALSE), 'E2 Allocators'!$B$15:$W$361, MATCH('O5 Details by Class &amp; Accounts'!AE$18, 'E2 Allocators'!$B$15:$W$15, 0),FALSE)*$G52)</f>
        <v>0</v>
      </c>
      <c r="AF52" s="1321">
        <f>IF(ISERROR(VLOOKUP(VLOOKUP($A52, 'E4 TB Allocation Details'!$A$18:$L$214, MATCH("Customer ID", 'E4 TB Allocation Details'!$A$18:$L$18, 0),FALSE), 'E2 Allocators'!$B$15:$W$361, MATCH('O5 Details by Class &amp; Accounts'!AF$18, 'E2 Allocators'!$B$15:$W$15, 0),FALSE)*$G52), 0, VLOOKUP(VLOOKUP($A52, 'E4 TB Allocation Details'!$A$18:$L$214, MATCH("Customer ID", 'E4 TB Allocation Details'!$A$18:$L$18, 0),FALSE), 'E2 Allocators'!$B$15:$W$361, MATCH('O5 Details by Class &amp; Accounts'!AF$18, 'E2 Allocators'!$B$15:$W$15, 0),FALSE)*$G52)</f>
        <v>0</v>
      </c>
      <c r="AG52" s="1321">
        <f>IF(ISERROR(VLOOKUP(VLOOKUP($A52, 'E4 TB Allocation Details'!$A$18:$L$214, MATCH("Customer ID", 'E4 TB Allocation Details'!$A$18:$L$18, 0),FALSE), 'E2 Allocators'!$B$15:$W$361, MATCH('O5 Details by Class &amp; Accounts'!AG$18, 'E2 Allocators'!$B$15:$W$15, 0),FALSE)*$G52), 0, VLOOKUP(VLOOKUP($A52, 'E4 TB Allocation Details'!$A$18:$L$214, MATCH("Customer ID", 'E4 TB Allocation Details'!$A$18:$L$18, 0),FALSE), 'E2 Allocators'!$B$15:$W$361, MATCH('O5 Details by Class &amp; Accounts'!AG$18, 'E2 Allocators'!$B$15:$W$15, 0),FALSE)*$G52)</f>
        <v>0</v>
      </c>
      <c r="AH52" s="1321">
        <f>IF(ISERROR(VLOOKUP(VLOOKUP($A52, 'E4 TB Allocation Details'!$A$18:$L$214, MATCH("Customer ID", 'E4 TB Allocation Details'!$A$18:$L$18, 0),FALSE), 'E2 Allocators'!$B$15:$W$361, MATCH('O5 Details by Class &amp; Accounts'!AH$18, 'E2 Allocators'!$B$15:$W$15, 0),FALSE)*$G52), 0, VLOOKUP(VLOOKUP($A52, 'E4 TB Allocation Details'!$A$18:$L$214, MATCH("Customer ID", 'E4 TB Allocation Details'!$A$18:$L$18, 0),FALSE), 'E2 Allocators'!$B$15:$W$361, MATCH('O5 Details by Class &amp; Accounts'!AH$18, 'E2 Allocators'!$B$15:$W$15, 0),FALSE)*$G52)</f>
        <v>0</v>
      </c>
      <c r="AI52" s="1321">
        <f>IF(ISERROR(VLOOKUP(VLOOKUP($A52, 'E4 TB Allocation Details'!$A$18:$L$214, MATCH("Customer ID", 'E4 TB Allocation Details'!$A$18:$L$18, 0),FALSE), 'E2 Allocators'!$B$15:$W$361, MATCH('O5 Details by Class &amp; Accounts'!AI$18, 'E2 Allocators'!$B$15:$W$15, 0),FALSE)*$G52), 0, VLOOKUP(VLOOKUP($A52, 'E4 TB Allocation Details'!$A$18:$L$214, MATCH("Customer ID", 'E4 TB Allocation Details'!$A$18:$L$18, 0),FALSE), 'E2 Allocators'!$B$15:$W$361, MATCH('O5 Details by Class &amp; Accounts'!AI$18, 'E2 Allocators'!$B$15:$W$15, 0),FALSE)*$G52)</f>
        <v>0</v>
      </c>
      <c r="AJ52" s="1321">
        <f>IF(ISERROR(VLOOKUP(VLOOKUP($A52, 'E4 TB Allocation Details'!$A$18:$L$214, MATCH("Customer ID", 'E4 TB Allocation Details'!$A$18:$L$18, 0),FALSE), 'E2 Allocators'!$B$15:$W$361, MATCH('O5 Details by Class &amp; Accounts'!AJ$18, 'E2 Allocators'!$B$15:$W$15, 0),FALSE)*$G52), 0, VLOOKUP(VLOOKUP($A52, 'E4 TB Allocation Details'!$A$18:$L$214, MATCH("Customer ID", 'E4 TB Allocation Details'!$A$18:$L$18, 0),FALSE), 'E2 Allocators'!$B$15:$W$361, MATCH('O5 Details by Class &amp; Accounts'!AJ$18, 'E2 Allocators'!$B$15:$W$15, 0),FALSE)*$G52)</f>
        <v>0</v>
      </c>
      <c r="AK52" s="1321">
        <f>IF(ISERROR(VLOOKUP(VLOOKUP($A52, 'E4 TB Allocation Details'!$A$18:$L$214, MATCH("Customer ID", 'E4 TB Allocation Details'!$A$18:$L$18, 0),FALSE), 'E2 Allocators'!$B$15:$W$361, MATCH('O5 Details by Class &amp; Accounts'!AK$18, 'E2 Allocators'!$B$15:$W$15, 0),FALSE)*$G52), 0, VLOOKUP(VLOOKUP($A52, 'E4 TB Allocation Details'!$A$18:$L$214, MATCH("Customer ID", 'E4 TB Allocation Details'!$A$18:$L$18, 0),FALSE), 'E2 Allocators'!$B$15:$W$361, MATCH('O5 Details by Class &amp; Accounts'!AK$18, 'E2 Allocators'!$B$15:$W$15, 0),FALSE)*$G52)</f>
        <v>0</v>
      </c>
      <c r="AL52" s="1321">
        <f>IF(ISERROR(VLOOKUP(VLOOKUP($A52, 'E4 TB Allocation Details'!$A$18:$L$214, MATCH("Customer ID", 'E4 TB Allocation Details'!$A$18:$L$18, 0),FALSE), 'E2 Allocators'!$B$15:$W$361, MATCH('O5 Details by Class &amp; Accounts'!AL$18, 'E2 Allocators'!$B$15:$W$15, 0),FALSE)*$G52), 0, VLOOKUP(VLOOKUP($A52, 'E4 TB Allocation Details'!$A$18:$L$214, MATCH("Customer ID", 'E4 TB Allocation Details'!$A$18:$L$18, 0),FALSE), 'E2 Allocators'!$B$15:$W$361, MATCH('O5 Details by Class &amp; Accounts'!AL$18, 'E2 Allocators'!$B$15:$W$15, 0),FALSE)*$G52)</f>
        <v>0</v>
      </c>
      <c r="AM52" s="1321">
        <f>IF(ISERROR(VLOOKUP(VLOOKUP($A52, 'E4 TB Allocation Details'!$A$18:$L$214, MATCH("Customer ID", 'E4 TB Allocation Details'!$A$18:$L$18, 0),FALSE), 'E2 Allocators'!$B$15:$W$361, MATCH('O5 Details by Class &amp; Accounts'!AM$18, 'E2 Allocators'!$B$15:$W$15, 0),FALSE)*$G52), 0, VLOOKUP(VLOOKUP($A52, 'E4 TB Allocation Details'!$A$18:$L$214, MATCH("Customer ID", 'E4 TB Allocation Details'!$A$18:$L$18, 0),FALSE), 'E2 Allocators'!$B$15:$W$361, MATCH('O5 Details by Class &amp; Accounts'!AM$18, 'E2 Allocators'!$B$15:$W$15, 0),FALSE)*$G52)</f>
        <v>0</v>
      </c>
      <c r="AN52" s="1321">
        <f>IF(ISERROR(VLOOKUP(VLOOKUP($A52, 'E4 TB Allocation Details'!$A$18:$L$214, MATCH("Customer ID", 'E4 TB Allocation Details'!$A$18:$L$18, 0),FALSE), 'E2 Allocators'!$B$15:$W$361, MATCH('O5 Details by Class &amp; Accounts'!AN$18, 'E2 Allocators'!$B$15:$W$15, 0),FALSE)*$G52), 0, VLOOKUP(VLOOKUP($A52, 'E4 TB Allocation Details'!$A$18:$L$214, MATCH("Customer ID", 'E4 TB Allocation Details'!$A$18:$L$18, 0),FALSE), 'E2 Allocators'!$B$15:$W$361, MATCH('O5 Details by Class &amp; Accounts'!AN$18, 'E2 Allocators'!$B$15:$W$15, 0),FALSE)*$G52)</f>
        <v>0</v>
      </c>
      <c r="AO52" s="1321">
        <f>IF(ISERROR(VLOOKUP(VLOOKUP($A52, 'E4 TB Allocation Details'!$A$18:$L$214, MATCH("Customer ID", 'E4 TB Allocation Details'!$A$18:$L$18, 0),FALSE), 'E2 Allocators'!$B$15:$W$361, MATCH('O5 Details by Class &amp; Accounts'!AO$18, 'E2 Allocators'!$B$15:$W$15, 0),FALSE)*$G52), 0, VLOOKUP(VLOOKUP($A52, 'E4 TB Allocation Details'!$A$18:$L$214, MATCH("Customer ID", 'E4 TB Allocation Details'!$A$18:$L$18, 0),FALSE), 'E2 Allocators'!$B$15:$W$361, MATCH('O5 Details by Class &amp; Accounts'!AO$18, 'E2 Allocators'!$B$15:$W$15, 0),FALSE)*$G52)</f>
        <v>0</v>
      </c>
      <c r="AP52" s="1321">
        <f>IF(ISERROR(VLOOKUP(VLOOKUP($A52, 'E4 TB Allocation Details'!$A$18:$L$214, MATCH("Customer ID", 'E4 TB Allocation Details'!$A$18:$L$18, 0),FALSE), 'E2 Allocators'!$B$15:$W$361, MATCH('O5 Details by Class &amp; Accounts'!AP$18, 'E2 Allocators'!$B$15:$W$15, 0),FALSE)*$G52), 0, VLOOKUP(VLOOKUP($A52, 'E4 TB Allocation Details'!$A$18:$L$214, MATCH("Customer ID", 'E4 TB Allocation Details'!$A$18:$L$18, 0),FALSE), 'E2 Allocators'!$B$15:$W$361, MATCH('O5 Details by Class &amp; Accounts'!AP$18, 'E2 Allocators'!$B$15:$W$15, 0),FALSE)*$G52)</f>
        <v>0</v>
      </c>
      <c r="AQ52" s="1321">
        <f>IF(ISERROR(VLOOKUP(VLOOKUP($A52, 'E4 TB Allocation Details'!$A$18:$L$214, MATCH("Customer ID", 'E4 TB Allocation Details'!$A$18:$L$18, 0),FALSE), 'E2 Allocators'!$B$15:$W$361, MATCH('O5 Details by Class &amp; Accounts'!AQ$18, 'E2 Allocators'!$B$15:$W$15, 0),FALSE)*$G52), 0, VLOOKUP(VLOOKUP($A52, 'E4 TB Allocation Details'!$A$18:$L$214, MATCH("Customer ID", 'E4 TB Allocation Details'!$A$18:$L$18, 0),FALSE), 'E2 Allocators'!$B$15:$W$361, MATCH('O5 Details by Class &amp; Accounts'!AQ$18, 'E2 Allocators'!$B$15:$W$15, 0),FALSE)*$G52)</f>
        <v>0</v>
      </c>
      <c r="AR52" s="1321">
        <f>IF(ISERROR(VLOOKUP(VLOOKUP($A52, 'E4 TB Allocation Details'!$A$18:$L$214, MATCH("Customer ID", 'E4 TB Allocation Details'!$A$18:$L$18, 0),FALSE), 'E2 Allocators'!$B$15:$W$361, MATCH('O5 Details by Class &amp; Accounts'!AR$18, 'E2 Allocators'!$B$15:$W$15, 0),FALSE)*$G52), 0, VLOOKUP(VLOOKUP($A52, 'E4 TB Allocation Details'!$A$18:$L$214, MATCH("Customer ID", 'E4 TB Allocation Details'!$A$18:$L$18, 0),FALSE), 'E2 Allocators'!$B$15:$W$361, MATCH('O5 Details by Class &amp; Accounts'!AR$18, 'E2 Allocators'!$B$15:$W$15, 0),FALSE)*$G52)</f>
        <v>0</v>
      </c>
      <c r="AS52" s="1321">
        <f>IF(ISERROR(VLOOKUP(VLOOKUP($A52, 'E4 TB Allocation Details'!$A$18:$L$214, MATCH("Customer ID", 'E4 TB Allocation Details'!$A$18:$L$18, 0),FALSE), 'E2 Allocators'!$B$15:$W$361, MATCH('O5 Details by Class &amp; Accounts'!AS$18, 'E2 Allocators'!$B$15:$W$15, 0),FALSE)*$G52), 0, VLOOKUP(VLOOKUP($A52, 'E4 TB Allocation Details'!$A$18:$L$214, MATCH("Customer ID", 'E4 TB Allocation Details'!$A$18:$L$18, 0),FALSE), 'E2 Allocators'!$B$15:$W$361, MATCH('O5 Details by Class &amp; Accounts'!AS$18, 'E2 Allocators'!$B$15:$W$15, 0),FALSE)*$G52)</f>
        <v>0</v>
      </c>
      <c r="AT52" s="1321">
        <f>IF(ISERROR(VLOOKUP(VLOOKUP($A52, 'E4 TB Allocation Details'!$A$18:$L$214, MATCH("Customer ID", 'E4 TB Allocation Details'!$A$18:$L$18, 0),FALSE), 'E2 Allocators'!$B$15:$W$361, MATCH('O5 Details by Class &amp; Accounts'!AT$18, 'E2 Allocators'!$B$15:$W$15, 0),FALSE)*$G52), 0, VLOOKUP(VLOOKUP($A52, 'E4 TB Allocation Details'!$A$18:$L$214, MATCH("Customer ID", 'E4 TB Allocation Details'!$A$18:$L$18, 0),FALSE), 'E2 Allocators'!$B$15:$W$361, MATCH('O5 Details by Class &amp; Accounts'!AT$18, 'E2 Allocators'!$B$15:$W$15, 0),FALSE)*$G52)</f>
        <v>0</v>
      </c>
      <c r="AU52" s="1321">
        <f>IF(ISERROR(VLOOKUP(VLOOKUP($A52, 'E4 TB Allocation Details'!$A$18:$L$214, MATCH("Customer ID", 'E4 TB Allocation Details'!$A$18:$L$18, 0),FALSE), 'E2 Allocators'!$B$15:$W$361, MATCH('O5 Details by Class &amp; Accounts'!AU$18, 'E2 Allocators'!$B$15:$W$15, 0),FALSE)*$G52), 0, VLOOKUP(VLOOKUP($A52, 'E4 TB Allocation Details'!$A$18:$L$214, MATCH("Customer ID", 'E4 TB Allocation Details'!$A$18:$L$18, 0),FALSE), 'E2 Allocators'!$B$15:$W$361, MATCH('O5 Details by Class &amp; Accounts'!AU$18, 'E2 Allocators'!$B$15:$W$15, 0),FALSE)*$G52)</f>
        <v>0</v>
      </c>
      <c r="AV52" s="1321">
        <f>IF(ISERROR(VLOOKUP(VLOOKUP($A52, 'E4 TB Allocation Details'!$A$18:$L$214, MATCH("Customer ID", 'E4 TB Allocation Details'!$A$18:$L$18, 0),FALSE), 'E2 Allocators'!$B$15:$W$361, MATCH('O5 Details by Class &amp; Accounts'!AV$18, 'E2 Allocators'!$B$15:$W$15, 0),FALSE)*$G52), 0, VLOOKUP(VLOOKUP($A52, 'E4 TB Allocation Details'!$A$18:$L$214, MATCH("Customer ID", 'E4 TB Allocation Details'!$A$18:$L$18, 0),FALSE), 'E2 Allocators'!$B$15:$W$361, MATCH('O5 Details by Class &amp; Accounts'!AV$18, 'E2 Allocators'!$B$15:$W$15, 0),FALSE)*$G52)</f>
        <v>0</v>
      </c>
      <c r="AW52" s="1321">
        <f>IF(ISERROR(VLOOKUP(VLOOKUP($A52, 'E4 TB Allocation Details'!$A$18:$L$214, MATCH("Customer ID", 'E4 TB Allocation Details'!$A$18:$L$18, 0),FALSE), 'E2 Allocators'!$B$15:$W$361, MATCH('O5 Details by Class &amp; Accounts'!AW$18, 'E2 Allocators'!$B$15:$W$15, 0),FALSE)*$G52), 0, VLOOKUP(VLOOKUP($A52, 'E4 TB Allocation Details'!$A$18:$L$214, MATCH("Customer ID", 'E4 TB Allocation Details'!$A$18:$L$18, 0),FALSE), 'E2 Allocators'!$B$15:$W$361, MATCH('O5 Details by Class &amp; Accounts'!AW$18, 'E2 Allocators'!$B$15:$W$15, 0),FALSE)*$G52)</f>
        <v>0</v>
      </c>
      <c r="AX52" s="1321">
        <f t="shared" si="2"/>
        <v>0</v>
      </c>
      <c r="AY52" s="1321">
        <f>IF(ISERROR(VLOOKUP(VLOOKUP($A52, 'E4 TB Allocation Details'!$A$18:$L$214, MATCH("Misc ID", 'E4 TB Allocation Details'!$A$18:$L$18, 0),FALSE), 'E2 Allocators'!$B$15:$W$361, MATCH('O5 Details by Class &amp; Accounts'!AY$18, 'E2 Allocators'!$B$15:$W$15, 0),FALSE)*$E52), 0, VLOOKUP(VLOOKUP($A52, 'E4 TB Allocation Details'!$A$18:$L$214, MATCH("Misc ID", 'E4 TB Allocation Details'!$A$18:$L$18, 0),FALSE), 'E2 Allocators'!$B$15:$W$361, MATCH('O5 Details by Class &amp; Accounts'!AY$18, 'E2 Allocators'!$B$15:$W$15, 0),FALSE)*$E52)</f>
        <v>0</v>
      </c>
      <c r="AZ52" s="1321">
        <f>IF(ISERROR(VLOOKUP(VLOOKUP($A52, 'E4 TB Allocation Details'!$A$18:$L$214, MATCH("Misc ID", 'E4 TB Allocation Details'!$A$18:$L$18, 0),FALSE), 'E2 Allocators'!$B$15:$W$361, MATCH('O5 Details by Class &amp; Accounts'!AZ$18, 'E2 Allocators'!$B$15:$W$15, 0),FALSE)*$E52), 0, VLOOKUP(VLOOKUP($A52, 'E4 TB Allocation Details'!$A$18:$L$214, MATCH("Misc ID", 'E4 TB Allocation Details'!$A$18:$L$18, 0),FALSE), 'E2 Allocators'!$B$15:$W$361, MATCH('O5 Details by Class &amp; Accounts'!AZ$18, 'E2 Allocators'!$B$15:$W$15, 0),FALSE)*$E52)</f>
        <v>0</v>
      </c>
      <c r="BA52" s="1321">
        <f>IF(ISERROR(VLOOKUP(VLOOKUP($A52, 'E4 TB Allocation Details'!$A$18:$L$214, MATCH("Misc ID", 'E4 TB Allocation Details'!$A$18:$L$18, 0),FALSE), 'E2 Allocators'!$B$15:$W$361, MATCH('O5 Details by Class &amp; Accounts'!BA$18, 'E2 Allocators'!$B$15:$W$15, 0),FALSE)*$E52), 0, VLOOKUP(VLOOKUP($A52, 'E4 TB Allocation Details'!$A$18:$L$214, MATCH("Misc ID", 'E4 TB Allocation Details'!$A$18:$L$18, 0),FALSE), 'E2 Allocators'!$B$15:$W$361, MATCH('O5 Details by Class &amp; Accounts'!BA$18, 'E2 Allocators'!$B$15:$W$15, 0),FALSE)*$E52)</f>
        <v>0</v>
      </c>
      <c r="BB52" s="1321">
        <f>IF(ISERROR(VLOOKUP(VLOOKUP($A52, 'E4 TB Allocation Details'!$A$18:$L$214, MATCH("Misc ID", 'E4 TB Allocation Details'!$A$18:$L$18, 0),FALSE), 'E2 Allocators'!$B$15:$W$361, MATCH('O5 Details by Class &amp; Accounts'!BB$18, 'E2 Allocators'!$B$15:$W$15, 0),FALSE)*$E52), 0, VLOOKUP(VLOOKUP($A52, 'E4 TB Allocation Details'!$A$18:$L$214, MATCH("Misc ID", 'E4 TB Allocation Details'!$A$18:$L$18, 0),FALSE), 'E2 Allocators'!$B$15:$W$361, MATCH('O5 Details by Class &amp; Accounts'!BB$18, 'E2 Allocators'!$B$15:$W$15, 0),FALSE)*$E52)</f>
        <v>0</v>
      </c>
      <c r="BC52" s="1321">
        <f>IF(ISERROR(VLOOKUP(VLOOKUP($A52, 'E4 TB Allocation Details'!$A$18:$L$214, MATCH("Misc ID", 'E4 TB Allocation Details'!$A$18:$L$18, 0),FALSE), 'E2 Allocators'!$B$15:$W$361, MATCH('O5 Details by Class &amp; Accounts'!BC$18, 'E2 Allocators'!$B$15:$W$15, 0),FALSE)*$E52), 0, VLOOKUP(VLOOKUP($A52, 'E4 TB Allocation Details'!$A$18:$L$214, MATCH("Misc ID", 'E4 TB Allocation Details'!$A$18:$L$18, 0),FALSE), 'E2 Allocators'!$B$15:$W$361, MATCH('O5 Details by Class &amp; Accounts'!BC$18, 'E2 Allocators'!$B$15:$W$15, 0),FALSE)*$E52)</f>
        <v>0</v>
      </c>
      <c r="BD52" s="1321">
        <f>IF(ISERROR(VLOOKUP(VLOOKUP($A52, 'E4 TB Allocation Details'!$A$18:$L$214, MATCH("Misc ID", 'E4 TB Allocation Details'!$A$18:$L$18, 0),FALSE), 'E2 Allocators'!$B$15:$W$361, MATCH('O5 Details by Class &amp; Accounts'!BD$18, 'E2 Allocators'!$B$15:$W$15, 0),FALSE)*$E52), 0, VLOOKUP(VLOOKUP($A52, 'E4 TB Allocation Details'!$A$18:$L$214, MATCH("Misc ID", 'E4 TB Allocation Details'!$A$18:$L$18, 0),FALSE), 'E2 Allocators'!$B$15:$W$361, MATCH('O5 Details by Class &amp; Accounts'!BD$18, 'E2 Allocators'!$B$15:$W$15, 0),FALSE)*$E52)</f>
        <v>0</v>
      </c>
      <c r="BE52" s="1321">
        <f>IF(ISERROR(VLOOKUP(VLOOKUP($A52, 'E4 TB Allocation Details'!$A$18:$L$214, MATCH("Misc ID", 'E4 TB Allocation Details'!$A$18:$L$18, 0),FALSE), 'E2 Allocators'!$B$15:$W$361, MATCH('O5 Details by Class &amp; Accounts'!BE$18, 'E2 Allocators'!$B$15:$W$15, 0),FALSE)*$E52), 0, VLOOKUP(VLOOKUP($A52, 'E4 TB Allocation Details'!$A$18:$L$214, MATCH("Misc ID", 'E4 TB Allocation Details'!$A$18:$L$18, 0),FALSE), 'E2 Allocators'!$B$15:$W$361, MATCH('O5 Details by Class &amp; Accounts'!BE$18, 'E2 Allocators'!$B$15:$W$15, 0),FALSE)*$E52)</f>
        <v>0</v>
      </c>
      <c r="BF52" s="1321">
        <f>IF(ISERROR(VLOOKUP(VLOOKUP($A52, 'E4 TB Allocation Details'!$A$18:$L$214, MATCH("Misc ID", 'E4 TB Allocation Details'!$A$18:$L$18, 0),FALSE), 'E2 Allocators'!$B$15:$W$361, MATCH('O5 Details by Class &amp; Accounts'!BF$18, 'E2 Allocators'!$B$15:$W$15, 0),FALSE)*$E52), 0, VLOOKUP(VLOOKUP($A52, 'E4 TB Allocation Details'!$A$18:$L$214, MATCH("Misc ID", 'E4 TB Allocation Details'!$A$18:$L$18, 0),FALSE), 'E2 Allocators'!$B$15:$W$361, MATCH('O5 Details by Class &amp; Accounts'!BF$18, 'E2 Allocators'!$B$15:$W$15, 0),FALSE)*$E52)</f>
        <v>0</v>
      </c>
      <c r="BG52" s="1321">
        <f>IF(ISERROR(VLOOKUP(VLOOKUP($A52, 'E4 TB Allocation Details'!$A$18:$L$214, MATCH("Misc ID", 'E4 TB Allocation Details'!$A$18:$L$18, 0),FALSE), 'E2 Allocators'!$B$15:$W$361, MATCH('O5 Details by Class &amp; Accounts'!BG$18, 'E2 Allocators'!$B$15:$W$15, 0),FALSE)*$E52), 0, VLOOKUP(VLOOKUP($A52, 'E4 TB Allocation Details'!$A$18:$L$214, MATCH("Misc ID", 'E4 TB Allocation Details'!$A$18:$L$18, 0),FALSE), 'E2 Allocators'!$B$15:$W$361, MATCH('O5 Details by Class &amp; Accounts'!BG$18, 'E2 Allocators'!$B$15:$W$15, 0),FALSE)*$E52)</f>
        <v>0</v>
      </c>
      <c r="BH52" s="1321">
        <f>IF(ISERROR(VLOOKUP(VLOOKUP($A52, 'E4 TB Allocation Details'!$A$18:$L$214, MATCH("Misc ID", 'E4 TB Allocation Details'!$A$18:$L$18, 0),FALSE), 'E2 Allocators'!$B$15:$W$361, MATCH('O5 Details by Class &amp; Accounts'!BH$18, 'E2 Allocators'!$B$15:$W$15, 0),FALSE)*$E52), 0, VLOOKUP(VLOOKUP($A52, 'E4 TB Allocation Details'!$A$18:$L$214, MATCH("Misc ID", 'E4 TB Allocation Details'!$A$18:$L$18, 0),FALSE), 'E2 Allocators'!$B$15:$W$361, MATCH('O5 Details by Class &amp; Accounts'!BH$18, 'E2 Allocators'!$B$15:$W$15, 0),FALSE)*$E52)</f>
        <v>0</v>
      </c>
      <c r="BI52" s="1321">
        <f>IF(ISERROR(VLOOKUP(VLOOKUP($A52, 'E4 TB Allocation Details'!$A$18:$L$214, MATCH("Misc ID", 'E4 TB Allocation Details'!$A$18:$L$18, 0),FALSE), 'E2 Allocators'!$B$15:$W$361, MATCH('O5 Details by Class &amp; Accounts'!BI$18, 'E2 Allocators'!$B$15:$W$15, 0),FALSE)*$E52), 0, VLOOKUP(VLOOKUP($A52, 'E4 TB Allocation Details'!$A$18:$L$214, MATCH("Misc ID", 'E4 TB Allocation Details'!$A$18:$L$18, 0),FALSE), 'E2 Allocators'!$B$15:$W$361, MATCH('O5 Details by Class &amp; Accounts'!BI$18, 'E2 Allocators'!$B$15:$W$15, 0),FALSE)*$E52)</f>
        <v>0</v>
      </c>
      <c r="BJ52" s="1321">
        <f>IF(ISERROR(VLOOKUP(VLOOKUP($A52, 'E4 TB Allocation Details'!$A$18:$L$214, MATCH("Misc ID", 'E4 TB Allocation Details'!$A$18:$L$18, 0),FALSE), 'E2 Allocators'!$B$15:$W$361, MATCH('O5 Details by Class &amp; Accounts'!BJ$18, 'E2 Allocators'!$B$15:$W$15, 0),FALSE)*$E52), 0, VLOOKUP(VLOOKUP($A52, 'E4 TB Allocation Details'!$A$18:$L$214, MATCH("Misc ID", 'E4 TB Allocation Details'!$A$18:$L$18, 0),FALSE), 'E2 Allocators'!$B$15:$W$361, MATCH('O5 Details by Class &amp; Accounts'!BJ$18, 'E2 Allocators'!$B$15:$W$15, 0),FALSE)*$E52)</f>
        <v>0</v>
      </c>
      <c r="BK52" s="1321">
        <f>IF(ISERROR(VLOOKUP(VLOOKUP($A52, 'E4 TB Allocation Details'!$A$18:$L$214, MATCH("Misc ID", 'E4 TB Allocation Details'!$A$18:$L$18, 0),FALSE), 'E2 Allocators'!$B$15:$W$361, MATCH('O5 Details by Class &amp; Accounts'!BK$18, 'E2 Allocators'!$B$15:$W$15, 0),FALSE)*$E52), 0, VLOOKUP(VLOOKUP($A52, 'E4 TB Allocation Details'!$A$18:$L$214, MATCH("Misc ID", 'E4 TB Allocation Details'!$A$18:$L$18, 0),FALSE), 'E2 Allocators'!$B$15:$W$361, MATCH('O5 Details by Class &amp; Accounts'!BK$18, 'E2 Allocators'!$B$15:$W$15, 0),FALSE)*$E52)</f>
        <v>0</v>
      </c>
      <c r="BL52" s="1321">
        <f>IF(ISERROR(VLOOKUP(VLOOKUP($A52, 'E4 TB Allocation Details'!$A$18:$L$214, MATCH("Misc ID", 'E4 TB Allocation Details'!$A$18:$L$18, 0),FALSE), 'E2 Allocators'!$B$15:$W$361, MATCH('O5 Details by Class &amp; Accounts'!BL$18, 'E2 Allocators'!$B$15:$W$15, 0),FALSE)*$E52), 0, VLOOKUP(VLOOKUP($A52, 'E4 TB Allocation Details'!$A$18:$L$214, MATCH("Misc ID", 'E4 TB Allocation Details'!$A$18:$L$18, 0),FALSE), 'E2 Allocators'!$B$15:$W$361, MATCH('O5 Details by Class &amp; Accounts'!BL$18, 'E2 Allocators'!$B$15:$W$15, 0),FALSE)*$E52)</f>
        <v>0</v>
      </c>
      <c r="BM52" s="1321">
        <f>IF(ISERROR(VLOOKUP(VLOOKUP($A52, 'E4 TB Allocation Details'!$A$18:$L$214, MATCH("Misc ID", 'E4 TB Allocation Details'!$A$18:$L$18, 0),FALSE), 'E2 Allocators'!$B$15:$W$361, MATCH('O5 Details by Class &amp; Accounts'!BM$18, 'E2 Allocators'!$B$15:$W$15, 0),FALSE)*$E52), 0, VLOOKUP(VLOOKUP($A52, 'E4 TB Allocation Details'!$A$18:$L$214, MATCH("Misc ID", 'E4 TB Allocation Details'!$A$18:$L$18, 0),FALSE), 'E2 Allocators'!$B$15:$W$361, MATCH('O5 Details by Class &amp; Accounts'!BM$18, 'E2 Allocators'!$B$15:$W$15, 0),FALSE)*$E52)</f>
        <v>0</v>
      </c>
      <c r="BN52" s="1321">
        <f>IF(ISERROR(VLOOKUP(VLOOKUP($A52, 'E4 TB Allocation Details'!$A$18:$L$214, MATCH("Misc ID", 'E4 TB Allocation Details'!$A$18:$L$18, 0),FALSE), 'E2 Allocators'!$B$15:$W$361, MATCH('O5 Details by Class &amp; Accounts'!BN$18, 'E2 Allocators'!$B$15:$W$15, 0),FALSE)*$E52), 0, VLOOKUP(VLOOKUP($A52, 'E4 TB Allocation Details'!$A$18:$L$214, MATCH("Misc ID", 'E4 TB Allocation Details'!$A$18:$L$18, 0),FALSE), 'E2 Allocators'!$B$15:$W$361, MATCH('O5 Details by Class &amp; Accounts'!BN$18, 'E2 Allocators'!$B$15:$W$15, 0),FALSE)*$E52)</f>
        <v>0</v>
      </c>
      <c r="BO52" s="1321">
        <f>IF(ISERROR(VLOOKUP(VLOOKUP($A52, 'E4 TB Allocation Details'!$A$18:$L$214, MATCH("Misc ID", 'E4 TB Allocation Details'!$A$18:$L$18, 0),FALSE), 'E2 Allocators'!$B$15:$W$361, MATCH('O5 Details by Class &amp; Accounts'!BO$18, 'E2 Allocators'!$B$15:$W$15, 0),FALSE)*$E52), 0, VLOOKUP(VLOOKUP($A52, 'E4 TB Allocation Details'!$A$18:$L$214, MATCH("Misc ID", 'E4 TB Allocation Details'!$A$18:$L$18, 0),FALSE), 'E2 Allocators'!$B$15:$W$361, MATCH('O5 Details by Class &amp; Accounts'!BO$18, 'E2 Allocators'!$B$15:$W$15, 0),FALSE)*$E52)</f>
        <v>0</v>
      </c>
      <c r="BP52" s="1321">
        <f>IF(ISERROR(VLOOKUP(VLOOKUP($A52, 'E4 TB Allocation Details'!$A$18:$L$214, MATCH("Misc ID", 'E4 TB Allocation Details'!$A$18:$L$18, 0),FALSE), 'E2 Allocators'!$B$15:$W$361, MATCH('O5 Details by Class &amp; Accounts'!BP$18, 'E2 Allocators'!$B$15:$W$15, 0),FALSE)*$E52), 0, VLOOKUP(VLOOKUP($A52, 'E4 TB Allocation Details'!$A$18:$L$214, MATCH("Misc ID", 'E4 TB Allocation Details'!$A$18:$L$18, 0),FALSE), 'E2 Allocators'!$B$15:$W$361, MATCH('O5 Details by Class &amp; Accounts'!BP$18, 'E2 Allocators'!$B$15:$W$15, 0),FALSE)*$E52)</f>
        <v>0</v>
      </c>
      <c r="BQ52" s="1321">
        <f>IF(ISERROR(VLOOKUP(VLOOKUP($A52, 'E4 TB Allocation Details'!$A$18:$L$214, MATCH("Misc ID", 'E4 TB Allocation Details'!$A$18:$L$18, 0),FALSE), 'E2 Allocators'!$B$15:$W$361, MATCH('O5 Details by Class &amp; Accounts'!BQ$18, 'E2 Allocators'!$B$15:$W$15, 0),FALSE)*$E52), 0, VLOOKUP(VLOOKUP($A52, 'E4 TB Allocation Details'!$A$18:$L$214, MATCH("Misc ID", 'E4 TB Allocation Details'!$A$18:$L$18, 0),FALSE), 'E2 Allocators'!$B$15:$W$361, MATCH('O5 Details by Class &amp; Accounts'!BQ$18, 'E2 Allocators'!$B$15:$W$15, 0),FALSE)*$E52)</f>
        <v>0</v>
      </c>
      <c r="BR52" s="1321">
        <f>IF(ISERROR(VLOOKUP(VLOOKUP($A52, 'E4 TB Allocation Details'!$A$18:$L$214, MATCH("Misc ID", 'E4 TB Allocation Details'!$A$18:$L$18, 0),FALSE), 'E2 Allocators'!$B$15:$W$361, MATCH('O5 Details by Class &amp; Accounts'!BR$18, 'E2 Allocators'!$B$15:$W$15, 0),FALSE)*$E52), 0, VLOOKUP(VLOOKUP($A52, 'E4 TB Allocation Details'!$A$18:$L$214, MATCH("Misc ID", 'E4 TB Allocation Details'!$A$18:$L$18, 0),FALSE), 'E2 Allocators'!$B$15:$W$361, MATCH('O5 Details by Class &amp; Accounts'!BR$18, 'E2 Allocators'!$B$15:$W$15, 0),FALSE)*$E52)</f>
        <v>0</v>
      </c>
      <c r="BS52" s="1321">
        <f t="shared" si="3"/>
        <v>0</v>
      </c>
      <c r="BT52" s="1321">
        <f>IF(ISERROR(VLOOKUP(VLOOKUP($A52, 'E4 TB Allocation Details'!$A$18:$L$214, MATCH("A &amp; G ID", 'E4 TB Allocation Details'!$A$18:$L$18, 0),FALSE), 'E2 Allocators'!$B$15:$W$361, MATCH('O5 Details by Class &amp; Accounts'!BT$18, 'E2 Allocators'!$B$15:$W$15, 0),FALSE)*$E52), 0, VLOOKUP(VLOOKUP($A52, 'E4 TB Allocation Details'!$A$18:$L$214, MATCH("A &amp; G ID", 'E4 TB Allocation Details'!$A$18:$L$18, 0),FALSE), 'E2 Allocators'!$B$15:$W$361, MATCH('O5 Details by Class &amp; Accounts'!BT$18, 'E2 Allocators'!$B$15:$W$15, 0),FALSE)*$E52)</f>
        <v>0</v>
      </c>
      <c r="BU52" s="1321">
        <f>IF(ISERROR(VLOOKUP(VLOOKUP($A52, 'E4 TB Allocation Details'!$A$18:$L$214, MATCH("A &amp; G ID", 'E4 TB Allocation Details'!$A$18:$L$18, 0),FALSE), 'E2 Allocators'!$B$15:$W$361, MATCH('O5 Details by Class &amp; Accounts'!BU$18, 'E2 Allocators'!$B$15:$W$15, 0),FALSE)*$E52), 0, VLOOKUP(VLOOKUP($A52, 'E4 TB Allocation Details'!$A$18:$L$214, MATCH("A &amp; G ID", 'E4 TB Allocation Details'!$A$18:$L$18, 0),FALSE), 'E2 Allocators'!$B$15:$W$361, MATCH('O5 Details by Class &amp; Accounts'!BU$18, 'E2 Allocators'!$B$15:$W$15, 0),FALSE)*$E52)</f>
        <v>0</v>
      </c>
      <c r="BV52" s="1321">
        <f>IF(ISERROR(VLOOKUP(VLOOKUP($A52, 'E4 TB Allocation Details'!$A$18:$L$214, MATCH("A &amp; G ID", 'E4 TB Allocation Details'!$A$18:$L$18, 0),FALSE), 'E2 Allocators'!$B$15:$W$361, MATCH('O5 Details by Class &amp; Accounts'!BV$18, 'E2 Allocators'!$B$15:$W$15, 0),FALSE)*$E52), 0, VLOOKUP(VLOOKUP($A52, 'E4 TB Allocation Details'!$A$18:$L$214, MATCH("A &amp; G ID", 'E4 TB Allocation Details'!$A$18:$L$18, 0),FALSE), 'E2 Allocators'!$B$15:$W$361, MATCH('O5 Details by Class &amp; Accounts'!BV$18, 'E2 Allocators'!$B$15:$W$15, 0),FALSE)*$E52)</f>
        <v>0</v>
      </c>
      <c r="BW52" s="1321">
        <f>IF(ISERROR(VLOOKUP(VLOOKUP($A52, 'E4 TB Allocation Details'!$A$18:$L$214, MATCH("A &amp; G ID", 'E4 TB Allocation Details'!$A$18:$L$18, 0),FALSE), 'E2 Allocators'!$B$15:$W$361, MATCH('O5 Details by Class &amp; Accounts'!BW$18, 'E2 Allocators'!$B$15:$W$15, 0),FALSE)*$E52), 0, VLOOKUP(VLOOKUP($A52, 'E4 TB Allocation Details'!$A$18:$L$214, MATCH("A &amp; G ID", 'E4 TB Allocation Details'!$A$18:$L$18, 0),FALSE), 'E2 Allocators'!$B$15:$W$361, MATCH('O5 Details by Class &amp; Accounts'!BW$18, 'E2 Allocators'!$B$15:$W$15, 0),FALSE)*$E52)</f>
        <v>0</v>
      </c>
      <c r="BX52" s="1321">
        <f>IF(ISERROR(VLOOKUP(VLOOKUP($A52, 'E4 TB Allocation Details'!$A$18:$L$214, MATCH("A &amp; G ID", 'E4 TB Allocation Details'!$A$18:$L$18, 0),FALSE), 'E2 Allocators'!$B$15:$W$361, MATCH('O5 Details by Class &amp; Accounts'!BX$18, 'E2 Allocators'!$B$15:$W$15, 0),FALSE)*$E52), 0, VLOOKUP(VLOOKUP($A52, 'E4 TB Allocation Details'!$A$18:$L$214, MATCH("A &amp; G ID", 'E4 TB Allocation Details'!$A$18:$L$18, 0),FALSE), 'E2 Allocators'!$B$15:$W$361, MATCH('O5 Details by Class &amp; Accounts'!BX$18, 'E2 Allocators'!$B$15:$W$15, 0),FALSE)*$E52)</f>
        <v>0</v>
      </c>
      <c r="BY52" s="1321">
        <f>IF(ISERROR(VLOOKUP(VLOOKUP($A52, 'E4 TB Allocation Details'!$A$18:$L$214, MATCH("A &amp; G ID", 'E4 TB Allocation Details'!$A$18:$L$18, 0),FALSE), 'E2 Allocators'!$B$15:$W$361, MATCH('O5 Details by Class &amp; Accounts'!BY$18, 'E2 Allocators'!$B$15:$W$15, 0),FALSE)*$E52), 0, VLOOKUP(VLOOKUP($A52, 'E4 TB Allocation Details'!$A$18:$L$214, MATCH("A &amp; G ID", 'E4 TB Allocation Details'!$A$18:$L$18, 0),FALSE), 'E2 Allocators'!$B$15:$W$361, MATCH('O5 Details by Class &amp; Accounts'!BY$18, 'E2 Allocators'!$B$15:$W$15, 0),FALSE)*$E52)</f>
        <v>0</v>
      </c>
      <c r="BZ52" s="1321">
        <f>IF(ISERROR(VLOOKUP(VLOOKUP($A52, 'E4 TB Allocation Details'!$A$18:$L$214, MATCH("A &amp; G ID", 'E4 TB Allocation Details'!$A$18:$L$18, 0),FALSE), 'E2 Allocators'!$B$15:$W$361, MATCH('O5 Details by Class &amp; Accounts'!BZ$18, 'E2 Allocators'!$B$15:$W$15, 0),FALSE)*$E52), 0, VLOOKUP(VLOOKUP($A52, 'E4 TB Allocation Details'!$A$18:$L$214, MATCH("A &amp; G ID", 'E4 TB Allocation Details'!$A$18:$L$18, 0),FALSE), 'E2 Allocators'!$B$15:$W$361, MATCH('O5 Details by Class &amp; Accounts'!BZ$18, 'E2 Allocators'!$B$15:$W$15, 0),FALSE)*$E52)</f>
        <v>0</v>
      </c>
      <c r="CA52" s="1321">
        <f>IF(ISERROR(VLOOKUP(VLOOKUP($A52, 'E4 TB Allocation Details'!$A$18:$L$214, MATCH("A &amp; G ID", 'E4 TB Allocation Details'!$A$18:$L$18, 0),FALSE), 'E2 Allocators'!$B$15:$W$361, MATCH('O5 Details by Class &amp; Accounts'!CA$18, 'E2 Allocators'!$B$15:$W$15, 0),FALSE)*$E52), 0, VLOOKUP(VLOOKUP($A52, 'E4 TB Allocation Details'!$A$18:$L$214, MATCH("A &amp; G ID", 'E4 TB Allocation Details'!$A$18:$L$18, 0),FALSE), 'E2 Allocators'!$B$15:$W$361, MATCH('O5 Details by Class &amp; Accounts'!CA$18, 'E2 Allocators'!$B$15:$W$15, 0),FALSE)*$E52)</f>
        <v>0</v>
      </c>
      <c r="CB52" s="1321">
        <f>IF(ISERROR(VLOOKUP(VLOOKUP($A52, 'E4 TB Allocation Details'!$A$18:$L$214, MATCH("A &amp; G ID", 'E4 TB Allocation Details'!$A$18:$L$18, 0),FALSE), 'E2 Allocators'!$B$15:$W$361, MATCH('O5 Details by Class &amp; Accounts'!CB$18, 'E2 Allocators'!$B$15:$W$15, 0),FALSE)*$E52), 0, VLOOKUP(VLOOKUP($A52, 'E4 TB Allocation Details'!$A$18:$L$214, MATCH("A &amp; G ID", 'E4 TB Allocation Details'!$A$18:$L$18, 0),FALSE), 'E2 Allocators'!$B$15:$W$361, MATCH('O5 Details by Class &amp; Accounts'!CB$18, 'E2 Allocators'!$B$15:$W$15, 0),FALSE)*$E52)</f>
        <v>0</v>
      </c>
      <c r="CC52" s="1321">
        <f>IF(ISERROR(VLOOKUP(VLOOKUP($A52, 'E4 TB Allocation Details'!$A$18:$L$214, MATCH("A &amp; G ID", 'E4 TB Allocation Details'!$A$18:$L$18, 0),FALSE), 'E2 Allocators'!$B$15:$W$361, MATCH('O5 Details by Class &amp; Accounts'!CC$18, 'E2 Allocators'!$B$15:$W$15, 0),FALSE)*$E52), 0, VLOOKUP(VLOOKUP($A52, 'E4 TB Allocation Details'!$A$18:$L$214, MATCH("A &amp; G ID", 'E4 TB Allocation Details'!$A$18:$L$18, 0),FALSE), 'E2 Allocators'!$B$15:$W$361, MATCH('O5 Details by Class &amp; Accounts'!CC$18, 'E2 Allocators'!$B$15:$W$15, 0),FALSE)*$E52)</f>
        <v>0</v>
      </c>
      <c r="CD52" s="1321">
        <f>IF(ISERROR(VLOOKUP(VLOOKUP($A52, 'E4 TB Allocation Details'!$A$18:$L$214, MATCH("A &amp; G ID", 'E4 TB Allocation Details'!$A$18:$L$18, 0),FALSE), 'E2 Allocators'!$B$15:$W$361, MATCH('O5 Details by Class &amp; Accounts'!CD$18, 'E2 Allocators'!$B$15:$W$15, 0),FALSE)*$E52), 0, VLOOKUP(VLOOKUP($A52, 'E4 TB Allocation Details'!$A$18:$L$214, MATCH("A &amp; G ID", 'E4 TB Allocation Details'!$A$18:$L$18, 0),FALSE), 'E2 Allocators'!$B$15:$W$361, MATCH('O5 Details by Class &amp; Accounts'!CD$18, 'E2 Allocators'!$B$15:$W$15, 0),FALSE)*$E52)</f>
        <v>0</v>
      </c>
      <c r="CE52" s="1321">
        <f>IF(ISERROR(VLOOKUP(VLOOKUP($A52, 'E4 TB Allocation Details'!$A$18:$L$214, MATCH("A &amp; G ID", 'E4 TB Allocation Details'!$A$18:$L$18, 0),FALSE), 'E2 Allocators'!$B$15:$W$361, MATCH('O5 Details by Class &amp; Accounts'!CE$18, 'E2 Allocators'!$B$15:$W$15, 0),FALSE)*$E52), 0, VLOOKUP(VLOOKUP($A52, 'E4 TB Allocation Details'!$A$18:$L$214, MATCH("A &amp; G ID", 'E4 TB Allocation Details'!$A$18:$L$18, 0),FALSE), 'E2 Allocators'!$B$15:$W$361, MATCH('O5 Details by Class &amp; Accounts'!CE$18, 'E2 Allocators'!$B$15:$W$15, 0),FALSE)*$E52)</f>
        <v>0</v>
      </c>
      <c r="CF52" s="1321">
        <f>IF(ISERROR(VLOOKUP(VLOOKUP($A52, 'E4 TB Allocation Details'!$A$18:$L$214, MATCH("A &amp; G ID", 'E4 TB Allocation Details'!$A$18:$L$18, 0),FALSE), 'E2 Allocators'!$B$15:$W$361, MATCH('O5 Details by Class &amp; Accounts'!CF$18, 'E2 Allocators'!$B$15:$W$15, 0),FALSE)*$E52), 0, VLOOKUP(VLOOKUP($A52, 'E4 TB Allocation Details'!$A$18:$L$214, MATCH("A &amp; G ID", 'E4 TB Allocation Details'!$A$18:$L$18, 0),FALSE), 'E2 Allocators'!$B$15:$W$361, MATCH('O5 Details by Class &amp; Accounts'!CF$18, 'E2 Allocators'!$B$15:$W$15, 0),FALSE)*$E52)</f>
        <v>0</v>
      </c>
      <c r="CG52" s="1321">
        <f>IF(ISERROR(VLOOKUP(VLOOKUP($A52, 'E4 TB Allocation Details'!$A$18:$L$214, MATCH("A &amp; G ID", 'E4 TB Allocation Details'!$A$18:$L$18, 0),FALSE), 'E2 Allocators'!$B$15:$W$361, MATCH('O5 Details by Class &amp; Accounts'!CG$18, 'E2 Allocators'!$B$15:$W$15, 0),FALSE)*$E52), 0, VLOOKUP(VLOOKUP($A52, 'E4 TB Allocation Details'!$A$18:$L$214, MATCH("A &amp; G ID", 'E4 TB Allocation Details'!$A$18:$L$18, 0),FALSE), 'E2 Allocators'!$B$15:$W$361, MATCH('O5 Details by Class &amp; Accounts'!CG$18, 'E2 Allocators'!$B$15:$W$15, 0),FALSE)*$E52)</f>
        <v>0</v>
      </c>
      <c r="CH52" s="1321">
        <f>IF(ISERROR(VLOOKUP(VLOOKUP($A52, 'E4 TB Allocation Details'!$A$18:$L$214, MATCH("A &amp; G ID", 'E4 TB Allocation Details'!$A$18:$L$18, 0),FALSE), 'E2 Allocators'!$B$15:$W$361, MATCH('O5 Details by Class &amp; Accounts'!CH$18, 'E2 Allocators'!$B$15:$W$15, 0),FALSE)*$E52), 0, VLOOKUP(VLOOKUP($A52, 'E4 TB Allocation Details'!$A$18:$L$214, MATCH("A &amp; G ID", 'E4 TB Allocation Details'!$A$18:$L$18, 0),FALSE), 'E2 Allocators'!$B$15:$W$361, MATCH('O5 Details by Class &amp; Accounts'!CH$18, 'E2 Allocators'!$B$15:$W$15, 0),FALSE)*$E52)</f>
        <v>0</v>
      </c>
      <c r="CI52" s="1321">
        <f>IF(ISERROR(VLOOKUP(VLOOKUP($A52, 'E4 TB Allocation Details'!$A$18:$L$214, MATCH("A &amp; G ID", 'E4 TB Allocation Details'!$A$18:$L$18, 0),FALSE), 'E2 Allocators'!$B$15:$W$361, MATCH('O5 Details by Class &amp; Accounts'!CI$18, 'E2 Allocators'!$B$15:$W$15, 0),FALSE)*$E52), 0, VLOOKUP(VLOOKUP($A52, 'E4 TB Allocation Details'!$A$18:$L$214, MATCH("A &amp; G ID", 'E4 TB Allocation Details'!$A$18:$L$18, 0),FALSE), 'E2 Allocators'!$B$15:$W$361, MATCH('O5 Details by Class &amp; Accounts'!CI$18, 'E2 Allocators'!$B$15:$W$15, 0),FALSE)*$E52)</f>
        <v>0</v>
      </c>
      <c r="CJ52" s="1321">
        <f>IF(ISERROR(VLOOKUP(VLOOKUP($A52, 'E4 TB Allocation Details'!$A$18:$L$214, MATCH("A &amp; G ID", 'E4 TB Allocation Details'!$A$18:$L$18, 0),FALSE), 'E2 Allocators'!$B$15:$W$361, MATCH('O5 Details by Class &amp; Accounts'!CJ$18, 'E2 Allocators'!$B$15:$W$15, 0),FALSE)*$E52), 0, VLOOKUP(VLOOKUP($A52, 'E4 TB Allocation Details'!$A$18:$L$214, MATCH("A &amp; G ID", 'E4 TB Allocation Details'!$A$18:$L$18, 0),FALSE), 'E2 Allocators'!$B$15:$W$361, MATCH('O5 Details by Class &amp; Accounts'!CJ$18, 'E2 Allocators'!$B$15:$W$15, 0),FALSE)*$E52)</f>
        <v>0</v>
      </c>
      <c r="CK52" s="1321">
        <f>IF(ISERROR(VLOOKUP(VLOOKUP($A52, 'E4 TB Allocation Details'!$A$18:$L$214, MATCH("A &amp; G ID", 'E4 TB Allocation Details'!$A$18:$L$18, 0),FALSE), 'E2 Allocators'!$B$15:$W$361, MATCH('O5 Details by Class &amp; Accounts'!CK$18, 'E2 Allocators'!$B$15:$W$15, 0),FALSE)*$E52), 0, VLOOKUP(VLOOKUP($A52, 'E4 TB Allocation Details'!$A$18:$L$214, MATCH("A &amp; G ID", 'E4 TB Allocation Details'!$A$18:$L$18, 0),FALSE), 'E2 Allocators'!$B$15:$W$361, MATCH('O5 Details by Class &amp; Accounts'!CK$18, 'E2 Allocators'!$B$15:$W$15, 0),FALSE)*$E52)</f>
        <v>0</v>
      </c>
      <c r="CL52" s="1321">
        <f>IF(ISERROR(VLOOKUP(VLOOKUP($A52, 'E4 TB Allocation Details'!$A$18:$L$214, MATCH("A &amp; G ID", 'E4 TB Allocation Details'!$A$18:$L$18, 0),FALSE), 'E2 Allocators'!$B$15:$W$361, MATCH('O5 Details by Class &amp; Accounts'!CL$18, 'E2 Allocators'!$B$15:$W$15, 0),FALSE)*$E52), 0, VLOOKUP(VLOOKUP($A52, 'E4 TB Allocation Details'!$A$18:$L$214, MATCH("A &amp; G ID", 'E4 TB Allocation Details'!$A$18:$L$18, 0),FALSE), 'E2 Allocators'!$B$15:$W$361, MATCH('O5 Details by Class &amp; Accounts'!CL$18, 'E2 Allocators'!$B$15:$W$15, 0),FALSE)*$E52)</f>
        <v>0</v>
      </c>
      <c r="CM52" s="1321">
        <f>IF(ISERROR(VLOOKUP(VLOOKUP($A52, 'E4 TB Allocation Details'!$A$18:$L$214, MATCH("A &amp; G ID", 'E4 TB Allocation Details'!$A$18:$L$18, 0),FALSE), 'E2 Allocators'!$B$15:$W$361, MATCH('O5 Details by Class &amp; Accounts'!CM$18, 'E2 Allocators'!$B$15:$W$15, 0),FALSE)*$E52), 0, VLOOKUP(VLOOKUP($A52, 'E4 TB Allocation Details'!$A$18:$L$214, MATCH("A &amp; G ID", 'E4 TB Allocation Details'!$A$18:$L$18, 0),FALSE), 'E2 Allocators'!$B$15:$W$361, MATCH('O5 Details by Class &amp; Accounts'!CM$18, 'E2 Allocators'!$B$15:$W$15, 0),FALSE)*$E52)</f>
        <v>0</v>
      </c>
      <c r="CN52" s="1321">
        <f t="shared" si="5"/>
        <v>0</v>
      </c>
      <c r="CO52" s="1650">
        <f t="shared" si="4"/>
        <v>0</v>
      </c>
      <c r="CQ52" s="1898" t="s">
        <v>706</v>
      </c>
    </row>
    <row r="53" spans="1:95" s="64" customFormat="1" ht="12.75">
      <c r="A53" s="1087">
        <v>1845</v>
      </c>
      <c r="B53" s="1088" t="s">
        <v>84</v>
      </c>
      <c r="C53" s="1647">
        <f>IF(ISERROR(VLOOKUP($A53,'I3 TB Data'!$A$19:$H$484,MATCH('O5 Details by Class &amp; Accounts'!$C$18, 'I3 TB Data'!$A$19:$H$19,0),0)), 0, VLOOKUP($A53,'I3 TB Data'!$A$19:$H$484,MATCH('O5 Details by Class &amp; Accounts'!$C$18,'I3 TB Data'!$A$19:$H$19,0),0))</f>
        <v>783972</v>
      </c>
      <c r="D53" s="1648">
        <f>'I4 BO ASSETS'!E50</f>
        <v>-783972</v>
      </c>
      <c r="E53" s="1647">
        <f t="shared" si="6"/>
        <v>0</v>
      </c>
      <c r="F53" s="1649">
        <f>IF(ISERROR(VLOOKUP($A53, 'E1 Categorization'!A33:E124, MATCH("Customer Component", 'E1 Categorization'!$A$33:$E$33,0), 0)), 0, IF(VLOOKUP($A53, 'E1 Categorization'!A33:E124, MATCH("Customer Component", 'E1 Categorization'!$A$33:$E$33,0), 0)=0, 'O5 Details by Class &amp; Accounts'!$E53, IF(AND(VLOOKUP($A53, 'E1 Categorization'!A33:E124, MATCH("Customer Component", 'E1 Categorization'!$A$33:$E$33,0), 0) &gt;0, VLOOKUP($A53, 'E1 Categorization'!A33:E124, MATCH("Customer Component", 'E1 Categorization'!$A$33:$E$33,0), 0)&lt;1), 'O5 Details by Class &amp; Accounts'!$E53*(1-VLOOKUP($A53, 'E1 Categorization'!A33:E124, MATCH("Customer Component", 'E1 Categorization'!$A$33:$E$33,0), 0)), 0)))</f>
        <v>0</v>
      </c>
      <c r="G53" s="1649">
        <f>IF(ISERROR(VLOOKUP($A53, 'E1 Categorization'!A33:E124, MATCH("Customer Component", 'E1 Categorization'!$A$33:$E$33,0), 0)),0, IF(VLOOKUP($A53, 'E1 Categorization'!A33:E124, MATCH("Customer Component", 'E1 Categorization'!$A$33:$E$33,0), 0)=0, 0, IF(AND(VLOOKUP($A53, 'E1 Categorization'!A33:E124, MATCH("Customer Component", 'E1 Categorization'!$A$33:$E$33,0), 0) &gt;0, VLOOKUP($A53, 'E1 Categorization'!A33:E124, MATCH("Customer Component", 'E1 Categorization'!$A$33:$E$33,0), 0)&lt;1), 'O5 Details by Class &amp; Accounts'!$E53*(VLOOKUP($A53, 'E1 Categorization'!A33:E124, MATCH("Customer Component", 'E1 Categorization'!$A$33:$E$33,0), 0)), 'O5 Details by Class &amp; Accounts'!$E53)))</f>
        <v>0</v>
      </c>
      <c r="H53" s="1321">
        <f t="shared" si="0"/>
        <v>0</v>
      </c>
      <c r="I53" s="1321">
        <f>IF(ISERROR(VLOOKUP(VLOOKUP($A53, 'E4 TB Allocation Details'!$A$18:$L$214, MATCH("Demand ID", 'E4 TB Allocation Details'!$A$18:$L$18, 0),FALSE), 'E2 Allocators'!$B$15:$W$361, MATCH('O5 Details by Class &amp; Accounts'!I$18, 'E2 Allocators'!$B$15:$W$15, 0),FALSE)*$F53), 0, VLOOKUP(VLOOKUP($A53, 'E4 TB Allocation Details'!$A$18:$L$214, MATCH("Demand ID", 'E4 TB Allocation Details'!$A$18:$L$18, 0),FALSE), 'E2 Allocators'!$B$15:$W$361, MATCH('O5 Details by Class &amp; Accounts'!I$18, 'E2 Allocators'!$B$15:$W$15, 0),FALSE)*$F53)</f>
        <v>0</v>
      </c>
      <c r="J53" s="1321">
        <f>IF(ISERROR(VLOOKUP(VLOOKUP($A53, 'E4 TB Allocation Details'!$A$18:$L$214, MATCH("Demand ID", 'E4 TB Allocation Details'!$A$18:$L$18, 0),FALSE), 'E2 Allocators'!$B$15:$W$361, MATCH('O5 Details by Class &amp; Accounts'!J$18, 'E2 Allocators'!$B$15:$W$15, 0),FALSE)*$F53), 0, VLOOKUP(VLOOKUP($A53, 'E4 TB Allocation Details'!$A$18:$L$214, MATCH("Demand ID", 'E4 TB Allocation Details'!$A$18:$L$18, 0),FALSE), 'E2 Allocators'!$B$15:$W$361, MATCH('O5 Details by Class &amp; Accounts'!J$18, 'E2 Allocators'!$B$15:$W$15, 0),FALSE)*$F53)</f>
        <v>0</v>
      </c>
      <c r="K53" s="1321">
        <f>IF(ISERROR(VLOOKUP(VLOOKUP($A53, 'E4 TB Allocation Details'!$A$18:$L$214, MATCH("Demand ID", 'E4 TB Allocation Details'!$A$18:$L$18, 0),FALSE), 'E2 Allocators'!$B$15:$W$361, MATCH('O5 Details by Class &amp; Accounts'!K$18, 'E2 Allocators'!$B$15:$W$15, 0),FALSE)*$F53), 0, VLOOKUP(VLOOKUP($A53, 'E4 TB Allocation Details'!$A$18:$L$214, MATCH("Demand ID", 'E4 TB Allocation Details'!$A$18:$L$18, 0),FALSE), 'E2 Allocators'!$B$15:$W$361, MATCH('O5 Details by Class &amp; Accounts'!K$18, 'E2 Allocators'!$B$15:$W$15, 0),FALSE)*$F53)</f>
        <v>0</v>
      </c>
      <c r="L53" s="1321">
        <f>IF(ISERROR(VLOOKUP(VLOOKUP($A53, 'E4 TB Allocation Details'!$A$18:$L$214, MATCH("Demand ID", 'E4 TB Allocation Details'!$A$18:$L$18, 0),FALSE), 'E2 Allocators'!$B$15:$W$361, MATCH('O5 Details by Class &amp; Accounts'!L$18, 'E2 Allocators'!$B$15:$W$15, 0),FALSE)*$F53), 0, VLOOKUP(VLOOKUP($A53, 'E4 TB Allocation Details'!$A$18:$L$214, MATCH("Demand ID", 'E4 TB Allocation Details'!$A$18:$L$18, 0),FALSE), 'E2 Allocators'!$B$15:$W$361, MATCH('O5 Details by Class &amp; Accounts'!L$18, 'E2 Allocators'!$B$15:$W$15, 0),FALSE)*$F53)</f>
        <v>0</v>
      </c>
      <c r="M53" s="1321">
        <f>IF(ISERROR(VLOOKUP(VLOOKUP($A53, 'E4 TB Allocation Details'!$A$18:$L$214, MATCH("Demand ID", 'E4 TB Allocation Details'!$A$18:$L$18, 0),FALSE), 'E2 Allocators'!$B$15:$W$361, MATCH('O5 Details by Class &amp; Accounts'!M$18, 'E2 Allocators'!$B$15:$W$15, 0),FALSE)*$F53), 0, VLOOKUP(VLOOKUP($A53, 'E4 TB Allocation Details'!$A$18:$L$214, MATCH("Demand ID", 'E4 TB Allocation Details'!$A$18:$L$18, 0),FALSE), 'E2 Allocators'!$B$15:$W$361, MATCH('O5 Details by Class &amp; Accounts'!M$18, 'E2 Allocators'!$B$15:$W$15, 0),FALSE)*$F53)</f>
        <v>0</v>
      </c>
      <c r="N53" s="1321">
        <f>IF(ISERROR(VLOOKUP(VLOOKUP($A53, 'E4 TB Allocation Details'!$A$18:$L$214, MATCH("Demand ID", 'E4 TB Allocation Details'!$A$18:$L$18, 0),FALSE), 'E2 Allocators'!$B$15:$W$361, MATCH('O5 Details by Class &amp; Accounts'!N$18, 'E2 Allocators'!$B$15:$W$15, 0),FALSE)*$F53), 0, VLOOKUP(VLOOKUP($A53, 'E4 TB Allocation Details'!$A$18:$L$214, MATCH("Demand ID", 'E4 TB Allocation Details'!$A$18:$L$18, 0),FALSE), 'E2 Allocators'!$B$15:$W$361, MATCH('O5 Details by Class &amp; Accounts'!N$18, 'E2 Allocators'!$B$15:$W$15, 0),FALSE)*$F53)</f>
        <v>0</v>
      </c>
      <c r="O53" s="1321">
        <f>IF(ISERROR(VLOOKUP(VLOOKUP($A53, 'E4 TB Allocation Details'!$A$18:$L$214, MATCH("Demand ID", 'E4 TB Allocation Details'!$A$18:$L$18, 0),FALSE), 'E2 Allocators'!$B$15:$W$361, MATCH('O5 Details by Class &amp; Accounts'!O$18, 'E2 Allocators'!$B$15:$W$15, 0),FALSE)*$F53), 0, VLOOKUP(VLOOKUP($A53, 'E4 TB Allocation Details'!$A$18:$L$214, MATCH("Demand ID", 'E4 TB Allocation Details'!$A$18:$L$18, 0),FALSE), 'E2 Allocators'!$B$15:$W$361, MATCH('O5 Details by Class &amp; Accounts'!O$18, 'E2 Allocators'!$B$15:$W$15, 0),FALSE)*$F53)</f>
        <v>0</v>
      </c>
      <c r="P53" s="1321">
        <f>IF(ISERROR(VLOOKUP(VLOOKUP($A53, 'E4 TB Allocation Details'!$A$18:$L$214, MATCH("Demand ID", 'E4 TB Allocation Details'!$A$18:$L$18, 0),FALSE), 'E2 Allocators'!$B$15:$W$361, MATCH('O5 Details by Class &amp; Accounts'!P$18, 'E2 Allocators'!$B$15:$W$15, 0),FALSE)*$F53), 0, VLOOKUP(VLOOKUP($A53, 'E4 TB Allocation Details'!$A$18:$L$214, MATCH("Demand ID", 'E4 TB Allocation Details'!$A$18:$L$18, 0),FALSE), 'E2 Allocators'!$B$15:$W$361, MATCH('O5 Details by Class &amp; Accounts'!P$18, 'E2 Allocators'!$B$15:$W$15, 0),FALSE)*$F53)</f>
        <v>0</v>
      </c>
      <c r="Q53" s="1321">
        <f>IF(ISERROR(VLOOKUP(VLOOKUP($A53, 'E4 TB Allocation Details'!$A$18:$L$214, MATCH("Demand ID", 'E4 TB Allocation Details'!$A$18:$L$18, 0),FALSE), 'E2 Allocators'!$B$15:$W$361, MATCH('O5 Details by Class &amp; Accounts'!Q$18, 'E2 Allocators'!$B$15:$W$15, 0),FALSE)*$F53), 0, VLOOKUP(VLOOKUP($A53, 'E4 TB Allocation Details'!$A$18:$L$214, MATCH("Demand ID", 'E4 TB Allocation Details'!$A$18:$L$18, 0),FALSE), 'E2 Allocators'!$B$15:$W$361, MATCH('O5 Details by Class &amp; Accounts'!Q$18, 'E2 Allocators'!$B$15:$W$15, 0),FALSE)*$F53)</f>
        <v>0</v>
      </c>
      <c r="R53" s="1321">
        <f>IF(ISERROR(VLOOKUP(VLOOKUP($A53, 'E4 TB Allocation Details'!$A$18:$L$214, MATCH("Demand ID", 'E4 TB Allocation Details'!$A$18:$L$18, 0),FALSE), 'E2 Allocators'!$B$15:$W$361, MATCH('O5 Details by Class &amp; Accounts'!R$18, 'E2 Allocators'!$B$15:$W$15, 0),FALSE)*$F53), 0, VLOOKUP(VLOOKUP($A53, 'E4 TB Allocation Details'!$A$18:$L$214, MATCH("Demand ID", 'E4 TB Allocation Details'!$A$18:$L$18, 0),FALSE), 'E2 Allocators'!$B$15:$W$361, MATCH('O5 Details by Class &amp; Accounts'!R$18, 'E2 Allocators'!$B$15:$W$15, 0),FALSE)*$F53)</f>
        <v>0</v>
      </c>
      <c r="S53" s="1321">
        <f>IF(ISERROR(VLOOKUP(VLOOKUP($A53, 'E4 TB Allocation Details'!$A$18:$L$214, MATCH("Demand ID", 'E4 TB Allocation Details'!$A$18:$L$18, 0),FALSE), 'E2 Allocators'!$B$15:$W$361, MATCH('O5 Details by Class &amp; Accounts'!S$18, 'E2 Allocators'!$B$15:$W$15, 0),FALSE)*$F53), 0, VLOOKUP(VLOOKUP($A53, 'E4 TB Allocation Details'!$A$18:$L$214, MATCH("Demand ID", 'E4 TB Allocation Details'!$A$18:$L$18, 0),FALSE), 'E2 Allocators'!$B$15:$W$361, MATCH('O5 Details by Class &amp; Accounts'!S$18, 'E2 Allocators'!$B$15:$W$15, 0),FALSE)*$F53)</f>
        <v>0</v>
      </c>
      <c r="T53" s="1321">
        <f>IF(ISERROR(VLOOKUP(VLOOKUP($A53, 'E4 TB Allocation Details'!$A$18:$L$214, MATCH("Demand ID", 'E4 TB Allocation Details'!$A$18:$L$18, 0),FALSE), 'E2 Allocators'!$B$15:$W$361, MATCH('O5 Details by Class &amp; Accounts'!T$18, 'E2 Allocators'!$B$15:$W$15, 0),FALSE)*$F53), 0, VLOOKUP(VLOOKUP($A53, 'E4 TB Allocation Details'!$A$18:$L$214, MATCH("Demand ID", 'E4 TB Allocation Details'!$A$18:$L$18, 0),FALSE), 'E2 Allocators'!$B$15:$W$361, MATCH('O5 Details by Class &amp; Accounts'!T$18, 'E2 Allocators'!$B$15:$W$15, 0),FALSE)*$F53)</f>
        <v>0</v>
      </c>
      <c r="U53" s="1321">
        <f>IF(ISERROR(VLOOKUP(VLOOKUP($A53, 'E4 TB Allocation Details'!$A$18:$L$214, MATCH("Demand ID", 'E4 TB Allocation Details'!$A$18:$L$18, 0),FALSE), 'E2 Allocators'!$B$15:$W$361, MATCH('O5 Details by Class &amp; Accounts'!U$18, 'E2 Allocators'!$B$15:$W$15, 0),FALSE)*$F53), 0, VLOOKUP(VLOOKUP($A53, 'E4 TB Allocation Details'!$A$18:$L$214, MATCH("Demand ID", 'E4 TB Allocation Details'!$A$18:$L$18, 0),FALSE), 'E2 Allocators'!$B$15:$W$361, MATCH('O5 Details by Class &amp; Accounts'!U$18, 'E2 Allocators'!$B$15:$W$15, 0),FALSE)*$F53)</f>
        <v>0</v>
      </c>
      <c r="V53" s="1321">
        <f>IF(ISERROR(VLOOKUP(VLOOKUP($A53, 'E4 TB Allocation Details'!$A$18:$L$214, MATCH("Demand ID", 'E4 TB Allocation Details'!$A$18:$L$18, 0),FALSE), 'E2 Allocators'!$B$15:$W$361, MATCH('O5 Details by Class &amp; Accounts'!V$18, 'E2 Allocators'!$B$15:$W$15, 0),FALSE)*$F53), 0, VLOOKUP(VLOOKUP($A53, 'E4 TB Allocation Details'!$A$18:$L$214, MATCH("Demand ID", 'E4 TB Allocation Details'!$A$18:$L$18, 0),FALSE), 'E2 Allocators'!$B$15:$W$361, MATCH('O5 Details by Class &amp; Accounts'!V$18, 'E2 Allocators'!$B$15:$W$15, 0),FALSE)*$F53)</f>
        <v>0</v>
      </c>
      <c r="W53" s="1321">
        <f>IF(ISERROR(VLOOKUP(VLOOKUP($A53, 'E4 TB Allocation Details'!$A$18:$L$214, MATCH("Demand ID", 'E4 TB Allocation Details'!$A$18:$L$18, 0),FALSE), 'E2 Allocators'!$B$15:$W$361, MATCH('O5 Details by Class &amp; Accounts'!W$18, 'E2 Allocators'!$B$15:$W$15, 0),FALSE)*$F53), 0, VLOOKUP(VLOOKUP($A53, 'E4 TB Allocation Details'!$A$18:$L$214, MATCH("Demand ID", 'E4 TB Allocation Details'!$A$18:$L$18, 0),FALSE), 'E2 Allocators'!$B$15:$W$361, MATCH('O5 Details by Class &amp; Accounts'!W$18, 'E2 Allocators'!$B$15:$W$15, 0),FALSE)*$F53)</f>
        <v>0</v>
      </c>
      <c r="X53" s="1321">
        <f>IF(ISERROR(VLOOKUP(VLOOKUP($A53, 'E4 TB Allocation Details'!$A$18:$L$214, MATCH("Demand ID", 'E4 TB Allocation Details'!$A$18:$L$18, 0),FALSE), 'E2 Allocators'!$B$15:$W$361, MATCH('O5 Details by Class &amp; Accounts'!X$18, 'E2 Allocators'!$B$15:$W$15, 0),FALSE)*$F53), 0, VLOOKUP(VLOOKUP($A53, 'E4 TB Allocation Details'!$A$18:$L$214, MATCH("Demand ID", 'E4 TB Allocation Details'!$A$18:$L$18, 0),FALSE), 'E2 Allocators'!$B$15:$W$361, MATCH('O5 Details by Class &amp; Accounts'!X$18, 'E2 Allocators'!$B$15:$W$15, 0),FALSE)*$F53)</f>
        <v>0</v>
      </c>
      <c r="Y53" s="1321">
        <f>IF(ISERROR(VLOOKUP(VLOOKUP($A53, 'E4 TB Allocation Details'!$A$18:$L$214, MATCH("Demand ID", 'E4 TB Allocation Details'!$A$18:$L$18, 0),FALSE), 'E2 Allocators'!$B$15:$W$361, MATCH('O5 Details by Class &amp; Accounts'!Y$18, 'E2 Allocators'!$B$15:$W$15, 0),FALSE)*$F53), 0, VLOOKUP(VLOOKUP($A53, 'E4 TB Allocation Details'!$A$18:$L$214, MATCH("Demand ID", 'E4 TB Allocation Details'!$A$18:$L$18, 0),FALSE), 'E2 Allocators'!$B$15:$W$361, MATCH('O5 Details by Class &amp; Accounts'!Y$18, 'E2 Allocators'!$B$15:$W$15, 0),FALSE)*$F53)</f>
        <v>0</v>
      </c>
      <c r="Z53" s="1321">
        <f>IF(ISERROR(VLOOKUP(VLOOKUP($A53, 'E4 TB Allocation Details'!$A$18:$L$214, MATCH("Demand ID", 'E4 TB Allocation Details'!$A$18:$L$18, 0),FALSE), 'E2 Allocators'!$B$15:$W$361, MATCH('O5 Details by Class &amp; Accounts'!Z$18, 'E2 Allocators'!$B$15:$W$15, 0),FALSE)*$F53), 0, VLOOKUP(VLOOKUP($A53, 'E4 TB Allocation Details'!$A$18:$L$214, MATCH("Demand ID", 'E4 TB Allocation Details'!$A$18:$L$18, 0),FALSE), 'E2 Allocators'!$B$15:$W$361, MATCH('O5 Details by Class &amp; Accounts'!Z$18, 'E2 Allocators'!$B$15:$W$15, 0),FALSE)*$F53)</f>
        <v>0</v>
      </c>
      <c r="AA53" s="1321">
        <f>IF(ISERROR(VLOOKUP(VLOOKUP($A53, 'E4 TB Allocation Details'!$A$18:$L$214, MATCH("Demand ID", 'E4 TB Allocation Details'!$A$18:$L$18, 0),FALSE), 'E2 Allocators'!$B$15:$W$361, MATCH('O5 Details by Class &amp; Accounts'!AA$18, 'E2 Allocators'!$B$15:$W$15, 0),FALSE)*$F53), 0, VLOOKUP(VLOOKUP($A53, 'E4 TB Allocation Details'!$A$18:$L$214, MATCH("Demand ID", 'E4 TB Allocation Details'!$A$18:$L$18, 0),FALSE), 'E2 Allocators'!$B$15:$W$361, MATCH('O5 Details by Class &amp; Accounts'!AA$18, 'E2 Allocators'!$B$15:$W$15, 0),FALSE)*$F53)</f>
        <v>0</v>
      </c>
      <c r="AB53" s="1321">
        <f>IF(ISERROR(VLOOKUP(VLOOKUP($A53, 'E4 TB Allocation Details'!$A$18:$L$214, MATCH("Demand ID", 'E4 TB Allocation Details'!$A$18:$L$18, 0),FALSE), 'E2 Allocators'!$B$15:$W$361, MATCH('O5 Details by Class &amp; Accounts'!AB$18, 'E2 Allocators'!$B$15:$W$15, 0),FALSE)*$F53), 0, VLOOKUP(VLOOKUP($A53, 'E4 TB Allocation Details'!$A$18:$L$214, MATCH("Demand ID", 'E4 TB Allocation Details'!$A$18:$L$18, 0),FALSE), 'E2 Allocators'!$B$15:$W$361, MATCH('O5 Details by Class &amp; Accounts'!AB$18, 'E2 Allocators'!$B$15:$W$15, 0),FALSE)*$F53)</f>
        <v>0</v>
      </c>
      <c r="AC53" s="1321">
        <f t="shared" si="1"/>
        <v>0</v>
      </c>
      <c r="AD53" s="1321">
        <f>IF(ISERROR(VLOOKUP(VLOOKUP($A53, 'E4 TB Allocation Details'!$A$18:$L$214, MATCH("Customer ID", 'E4 TB Allocation Details'!$A$18:$L$18, 0),FALSE), 'E2 Allocators'!$B$15:$W$361, MATCH('O5 Details by Class &amp; Accounts'!AD$18, 'E2 Allocators'!$B$15:$W$15, 0),FALSE)*$G53), 0, VLOOKUP(VLOOKUP($A53, 'E4 TB Allocation Details'!$A$18:$L$214, MATCH("Customer ID", 'E4 TB Allocation Details'!$A$18:$L$18, 0),FALSE), 'E2 Allocators'!$B$15:$W$361, MATCH('O5 Details by Class &amp; Accounts'!AD$18, 'E2 Allocators'!$B$15:$W$15, 0),FALSE)*$G53)</f>
        <v>0</v>
      </c>
      <c r="AE53" s="1321">
        <f>IF(ISERROR(VLOOKUP(VLOOKUP($A53, 'E4 TB Allocation Details'!$A$18:$L$214, MATCH("Customer ID", 'E4 TB Allocation Details'!$A$18:$L$18, 0),FALSE), 'E2 Allocators'!$B$15:$W$361, MATCH('O5 Details by Class &amp; Accounts'!AE$18, 'E2 Allocators'!$B$15:$W$15, 0),FALSE)*$G53), 0, VLOOKUP(VLOOKUP($A53, 'E4 TB Allocation Details'!$A$18:$L$214, MATCH("Customer ID", 'E4 TB Allocation Details'!$A$18:$L$18, 0),FALSE), 'E2 Allocators'!$B$15:$W$361, MATCH('O5 Details by Class &amp; Accounts'!AE$18, 'E2 Allocators'!$B$15:$W$15, 0),FALSE)*$G53)</f>
        <v>0</v>
      </c>
      <c r="AF53" s="1321">
        <f>IF(ISERROR(VLOOKUP(VLOOKUP($A53, 'E4 TB Allocation Details'!$A$18:$L$214, MATCH("Customer ID", 'E4 TB Allocation Details'!$A$18:$L$18, 0),FALSE), 'E2 Allocators'!$B$15:$W$361, MATCH('O5 Details by Class &amp; Accounts'!AF$18, 'E2 Allocators'!$B$15:$W$15, 0),FALSE)*$G53), 0, VLOOKUP(VLOOKUP($A53, 'E4 TB Allocation Details'!$A$18:$L$214, MATCH("Customer ID", 'E4 TB Allocation Details'!$A$18:$L$18, 0),FALSE), 'E2 Allocators'!$B$15:$W$361, MATCH('O5 Details by Class &amp; Accounts'!AF$18, 'E2 Allocators'!$B$15:$W$15, 0),FALSE)*$G53)</f>
        <v>0</v>
      </c>
      <c r="AG53" s="1321">
        <f>IF(ISERROR(VLOOKUP(VLOOKUP($A53, 'E4 TB Allocation Details'!$A$18:$L$214, MATCH("Customer ID", 'E4 TB Allocation Details'!$A$18:$L$18, 0),FALSE), 'E2 Allocators'!$B$15:$W$361, MATCH('O5 Details by Class &amp; Accounts'!AG$18, 'E2 Allocators'!$B$15:$W$15, 0),FALSE)*$G53), 0, VLOOKUP(VLOOKUP($A53, 'E4 TB Allocation Details'!$A$18:$L$214, MATCH("Customer ID", 'E4 TB Allocation Details'!$A$18:$L$18, 0),FALSE), 'E2 Allocators'!$B$15:$W$361, MATCH('O5 Details by Class &amp; Accounts'!AG$18, 'E2 Allocators'!$B$15:$W$15, 0),FALSE)*$G53)</f>
        <v>0</v>
      </c>
      <c r="AH53" s="1321">
        <f>IF(ISERROR(VLOOKUP(VLOOKUP($A53, 'E4 TB Allocation Details'!$A$18:$L$214, MATCH("Customer ID", 'E4 TB Allocation Details'!$A$18:$L$18, 0),FALSE), 'E2 Allocators'!$B$15:$W$361, MATCH('O5 Details by Class &amp; Accounts'!AH$18, 'E2 Allocators'!$B$15:$W$15, 0),FALSE)*$G53), 0, VLOOKUP(VLOOKUP($A53, 'E4 TB Allocation Details'!$A$18:$L$214, MATCH("Customer ID", 'E4 TB Allocation Details'!$A$18:$L$18, 0),FALSE), 'E2 Allocators'!$B$15:$W$361, MATCH('O5 Details by Class &amp; Accounts'!AH$18, 'E2 Allocators'!$B$15:$W$15, 0),FALSE)*$G53)</f>
        <v>0</v>
      </c>
      <c r="AI53" s="1321">
        <f>IF(ISERROR(VLOOKUP(VLOOKUP($A53, 'E4 TB Allocation Details'!$A$18:$L$214, MATCH("Customer ID", 'E4 TB Allocation Details'!$A$18:$L$18, 0),FALSE), 'E2 Allocators'!$B$15:$W$361, MATCH('O5 Details by Class &amp; Accounts'!AI$18, 'E2 Allocators'!$B$15:$W$15, 0),FALSE)*$G53), 0, VLOOKUP(VLOOKUP($A53, 'E4 TB Allocation Details'!$A$18:$L$214, MATCH("Customer ID", 'E4 TB Allocation Details'!$A$18:$L$18, 0),FALSE), 'E2 Allocators'!$B$15:$W$361, MATCH('O5 Details by Class &amp; Accounts'!AI$18, 'E2 Allocators'!$B$15:$W$15, 0),FALSE)*$G53)</f>
        <v>0</v>
      </c>
      <c r="AJ53" s="1321">
        <f>IF(ISERROR(VLOOKUP(VLOOKUP($A53, 'E4 TB Allocation Details'!$A$18:$L$214, MATCH("Customer ID", 'E4 TB Allocation Details'!$A$18:$L$18, 0),FALSE), 'E2 Allocators'!$B$15:$W$361, MATCH('O5 Details by Class &amp; Accounts'!AJ$18, 'E2 Allocators'!$B$15:$W$15, 0),FALSE)*$G53), 0, VLOOKUP(VLOOKUP($A53, 'E4 TB Allocation Details'!$A$18:$L$214, MATCH("Customer ID", 'E4 TB Allocation Details'!$A$18:$L$18, 0),FALSE), 'E2 Allocators'!$B$15:$W$361, MATCH('O5 Details by Class &amp; Accounts'!AJ$18, 'E2 Allocators'!$B$15:$W$15, 0),FALSE)*$G53)</f>
        <v>0</v>
      </c>
      <c r="AK53" s="1321">
        <f>IF(ISERROR(VLOOKUP(VLOOKUP($A53, 'E4 TB Allocation Details'!$A$18:$L$214, MATCH("Customer ID", 'E4 TB Allocation Details'!$A$18:$L$18, 0),FALSE), 'E2 Allocators'!$B$15:$W$361, MATCH('O5 Details by Class &amp; Accounts'!AK$18, 'E2 Allocators'!$B$15:$W$15, 0),FALSE)*$G53), 0, VLOOKUP(VLOOKUP($A53, 'E4 TB Allocation Details'!$A$18:$L$214, MATCH("Customer ID", 'E4 TB Allocation Details'!$A$18:$L$18, 0),FALSE), 'E2 Allocators'!$B$15:$W$361, MATCH('O5 Details by Class &amp; Accounts'!AK$18, 'E2 Allocators'!$B$15:$W$15, 0),FALSE)*$G53)</f>
        <v>0</v>
      </c>
      <c r="AL53" s="1321">
        <f>IF(ISERROR(VLOOKUP(VLOOKUP($A53, 'E4 TB Allocation Details'!$A$18:$L$214, MATCH("Customer ID", 'E4 TB Allocation Details'!$A$18:$L$18, 0),FALSE), 'E2 Allocators'!$B$15:$W$361, MATCH('O5 Details by Class &amp; Accounts'!AL$18, 'E2 Allocators'!$B$15:$W$15, 0),FALSE)*$G53), 0, VLOOKUP(VLOOKUP($A53, 'E4 TB Allocation Details'!$A$18:$L$214, MATCH("Customer ID", 'E4 TB Allocation Details'!$A$18:$L$18, 0),FALSE), 'E2 Allocators'!$B$15:$W$361, MATCH('O5 Details by Class &amp; Accounts'!AL$18, 'E2 Allocators'!$B$15:$W$15, 0),FALSE)*$G53)</f>
        <v>0</v>
      </c>
      <c r="AM53" s="1321">
        <f>IF(ISERROR(VLOOKUP(VLOOKUP($A53, 'E4 TB Allocation Details'!$A$18:$L$214, MATCH("Customer ID", 'E4 TB Allocation Details'!$A$18:$L$18, 0),FALSE), 'E2 Allocators'!$B$15:$W$361, MATCH('O5 Details by Class &amp; Accounts'!AM$18, 'E2 Allocators'!$B$15:$W$15, 0),FALSE)*$G53), 0, VLOOKUP(VLOOKUP($A53, 'E4 TB Allocation Details'!$A$18:$L$214, MATCH("Customer ID", 'E4 TB Allocation Details'!$A$18:$L$18, 0),FALSE), 'E2 Allocators'!$B$15:$W$361, MATCH('O5 Details by Class &amp; Accounts'!AM$18, 'E2 Allocators'!$B$15:$W$15, 0),FALSE)*$G53)</f>
        <v>0</v>
      </c>
      <c r="AN53" s="1321">
        <f>IF(ISERROR(VLOOKUP(VLOOKUP($A53, 'E4 TB Allocation Details'!$A$18:$L$214, MATCH("Customer ID", 'E4 TB Allocation Details'!$A$18:$L$18, 0),FALSE), 'E2 Allocators'!$B$15:$W$361, MATCH('O5 Details by Class &amp; Accounts'!AN$18, 'E2 Allocators'!$B$15:$W$15, 0),FALSE)*$G53), 0, VLOOKUP(VLOOKUP($A53, 'E4 TB Allocation Details'!$A$18:$L$214, MATCH("Customer ID", 'E4 TB Allocation Details'!$A$18:$L$18, 0),FALSE), 'E2 Allocators'!$B$15:$W$361, MATCH('O5 Details by Class &amp; Accounts'!AN$18, 'E2 Allocators'!$B$15:$W$15, 0),FALSE)*$G53)</f>
        <v>0</v>
      </c>
      <c r="AO53" s="1321">
        <f>IF(ISERROR(VLOOKUP(VLOOKUP($A53, 'E4 TB Allocation Details'!$A$18:$L$214, MATCH("Customer ID", 'E4 TB Allocation Details'!$A$18:$L$18, 0),FALSE), 'E2 Allocators'!$B$15:$W$361, MATCH('O5 Details by Class &amp; Accounts'!AO$18, 'E2 Allocators'!$B$15:$W$15, 0),FALSE)*$G53), 0, VLOOKUP(VLOOKUP($A53, 'E4 TB Allocation Details'!$A$18:$L$214, MATCH("Customer ID", 'E4 TB Allocation Details'!$A$18:$L$18, 0),FALSE), 'E2 Allocators'!$B$15:$W$361, MATCH('O5 Details by Class &amp; Accounts'!AO$18, 'E2 Allocators'!$B$15:$W$15, 0),FALSE)*$G53)</f>
        <v>0</v>
      </c>
      <c r="AP53" s="1321">
        <f>IF(ISERROR(VLOOKUP(VLOOKUP($A53, 'E4 TB Allocation Details'!$A$18:$L$214, MATCH("Customer ID", 'E4 TB Allocation Details'!$A$18:$L$18, 0),FALSE), 'E2 Allocators'!$B$15:$W$361, MATCH('O5 Details by Class &amp; Accounts'!AP$18, 'E2 Allocators'!$B$15:$W$15, 0),FALSE)*$G53), 0, VLOOKUP(VLOOKUP($A53, 'E4 TB Allocation Details'!$A$18:$L$214, MATCH("Customer ID", 'E4 TB Allocation Details'!$A$18:$L$18, 0),FALSE), 'E2 Allocators'!$B$15:$W$361, MATCH('O5 Details by Class &amp; Accounts'!AP$18, 'E2 Allocators'!$B$15:$W$15, 0),FALSE)*$G53)</f>
        <v>0</v>
      </c>
      <c r="AQ53" s="1321">
        <f>IF(ISERROR(VLOOKUP(VLOOKUP($A53, 'E4 TB Allocation Details'!$A$18:$L$214, MATCH("Customer ID", 'E4 TB Allocation Details'!$A$18:$L$18, 0),FALSE), 'E2 Allocators'!$B$15:$W$361, MATCH('O5 Details by Class &amp; Accounts'!AQ$18, 'E2 Allocators'!$B$15:$W$15, 0),FALSE)*$G53), 0, VLOOKUP(VLOOKUP($A53, 'E4 TB Allocation Details'!$A$18:$L$214, MATCH("Customer ID", 'E4 TB Allocation Details'!$A$18:$L$18, 0),FALSE), 'E2 Allocators'!$B$15:$W$361, MATCH('O5 Details by Class &amp; Accounts'!AQ$18, 'E2 Allocators'!$B$15:$W$15, 0),FALSE)*$G53)</f>
        <v>0</v>
      </c>
      <c r="AR53" s="1321">
        <f>IF(ISERROR(VLOOKUP(VLOOKUP($A53, 'E4 TB Allocation Details'!$A$18:$L$214, MATCH("Customer ID", 'E4 TB Allocation Details'!$A$18:$L$18, 0),FALSE), 'E2 Allocators'!$B$15:$W$361, MATCH('O5 Details by Class &amp; Accounts'!AR$18, 'E2 Allocators'!$B$15:$W$15, 0),FALSE)*$G53), 0, VLOOKUP(VLOOKUP($A53, 'E4 TB Allocation Details'!$A$18:$L$214, MATCH("Customer ID", 'E4 TB Allocation Details'!$A$18:$L$18, 0),FALSE), 'E2 Allocators'!$B$15:$W$361, MATCH('O5 Details by Class &amp; Accounts'!AR$18, 'E2 Allocators'!$B$15:$W$15, 0),FALSE)*$G53)</f>
        <v>0</v>
      </c>
      <c r="AS53" s="1321">
        <f>IF(ISERROR(VLOOKUP(VLOOKUP($A53, 'E4 TB Allocation Details'!$A$18:$L$214, MATCH("Customer ID", 'E4 TB Allocation Details'!$A$18:$L$18, 0),FALSE), 'E2 Allocators'!$B$15:$W$361, MATCH('O5 Details by Class &amp; Accounts'!AS$18, 'E2 Allocators'!$B$15:$W$15, 0),FALSE)*$G53), 0, VLOOKUP(VLOOKUP($A53, 'E4 TB Allocation Details'!$A$18:$L$214, MATCH("Customer ID", 'E4 TB Allocation Details'!$A$18:$L$18, 0),FALSE), 'E2 Allocators'!$B$15:$W$361, MATCH('O5 Details by Class &amp; Accounts'!AS$18, 'E2 Allocators'!$B$15:$W$15, 0),FALSE)*$G53)</f>
        <v>0</v>
      </c>
      <c r="AT53" s="1321">
        <f>IF(ISERROR(VLOOKUP(VLOOKUP($A53, 'E4 TB Allocation Details'!$A$18:$L$214, MATCH("Customer ID", 'E4 TB Allocation Details'!$A$18:$L$18, 0),FALSE), 'E2 Allocators'!$B$15:$W$361, MATCH('O5 Details by Class &amp; Accounts'!AT$18, 'E2 Allocators'!$B$15:$W$15, 0),FALSE)*$G53), 0, VLOOKUP(VLOOKUP($A53, 'E4 TB Allocation Details'!$A$18:$L$214, MATCH("Customer ID", 'E4 TB Allocation Details'!$A$18:$L$18, 0),FALSE), 'E2 Allocators'!$B$15:$W$361, MATCH('O5 Details by Class &amp; Accounts'!AT$18, 'E2 Allocators'!$B$15:$W$15, 0),FALSE)*$G53)</f>
        <v>0</v>
      </c>
      <c r="AU53" s="1321">
        <f>IF(ISERROR(VLOOKUP(VLOOKUP($A53, 'E4 TB Allocation Details'!$A$18:$L$214, MATCH("Customer ID", 'E4 TB Allocation Details'!$A$18:$L$18, 0),FALSE), 'E2 Allocators'!$B$15:$W$361, MATCH('O5 Details by Class &amp; Accounts'!AU$18, 'E2 Allocators'!$B$15:$W$15, 0),FALSE)*$G53), 0, VLOOKUP(VLOOKUP($A53, 'E4 TB Allocation Details'!$A$18:$L$214, MATCH("Customer ID", 'E4 TB Allocation Details'!$A$18:$L$18, 0),FALSE), 'E2 Allocators'!$B$15:$W$361, MATCH('O5 Details by Class &amp; Accounts'!AU$18, 'E2 Allocators'!$B$15:$W$15, 0),FALSE)*$G53)</f>
        <v>0</v>
      </c>
      <c r="AV53" s="1321">
        <f>IF(ISERROR(VLOOKUP(VLOOKUP($A53, 'E4 TB Allocation Details'!$A$18:$L$214, MATCH("Customer ID", 'E4 TB Allocation Details'!$A$18:$L$18, 0),FALSE), 'E2 Allocators'!$B$15:$W$361, MATCH('O5 Details by Class &amp; Accounts'!AV$18, 'E2 Allocators'!$B$15:$W$15, 0),FALSE)*$G53), 0, VLOOKUP(VLOOKUP($A53, 'E4 TB Allocation Details'!$A$18:$L$214, MATCH("Customer ID", 'E4 TB Allocation Details'!$A$18:$L$18, 0),FALSE), 'E2 Allocators'!$B$15:$W$361, MATCH('O5 Details by Class &amp; Accounts'!AV$18, 'E2 Allocators'!$B$15:$W$15, 0),FALSE)*$G53)</f>
        <v>0</v>
      </c>
      <c r="AW53" s="1321">
        <f>IF(ISERROR(VLOOKUP(VLOOKUP($A53, 'E4 TB Allocation Details'!$A$18:$L$214, MATCH("Customer ID", 'E4 TB Allocation Details'!$A$18:$L$18, 0),FALSE), 'E2 Allocators'!$B$15:$W$361, MATCH('O5 Details by Class &amp; Accounts'!AW$18, 'E2 Allocators'!$B$15:$W$15, 0),FALSE)*$G53), 0, VLOOKUP(VLOOKUP($A53, 'E4 TB Allocation Details'!$A$18:$L$214, MATCH("Customer ID", 'E4 TB Allocation Details'!$A$18:$L$18, 0),FALSE), 'E2 Allocators'!$B$15:$W$361, MATCH('O5 Details by Class &amp; Accounts'!AW$18, 'E2 Allocators'!$B$15:$W$15, 0),FALSE)*$G53)</f>
        <v>0</v>
      </c>
      <c r="AX53" s="1321">
        <f t="shared" si="2"/>
        <v>0</v>
      </c>
      <c r="AY53" s="1321">
        <f>IF(ISERROR(VLOOKUP(VLOOKUP($A53, 'E4 TB Allocation Details'!$A$18:$L$214, MATCH("Misc ID", 'E4 TB Allocation Details'!$A$18:$L$18, 0),FALSE), 'E2 Allocators'!$B$15:$W$361, MATCH('O5 Details by Class &amp; Accounts'!AY$18, 'E2 Allocators'!$B$15:$W$15, 0),FALSE)*$E53), 0, VLOOKUP(VLOOKUP($A53, 'E4 TB Allocation Details'!$A$18:$L$214, MATCH("Misc ID", 'E4 TB Allocation Details'!$A$18:$L$18, 0),FALSE), 'E2 Allocators'!$B$15:$W$361, MATCH('O5 Details by Class &amp; Accounts'!AY$18, 'E2 Allocators'!$B$15:$W$15, 0),FALSE)*$E53)</f>
        <v>0</v>
      </c>
      <c r="AZ53" s="1321">
        <f>IF(ISERROR(VLOOKUP(VLOOKUP($A53, 'E4 TB Allocation Details'!$A$18:$L$214, MATCH("Misc ID", 'E4 TB Allocation Details'!$A$18:$L$18, 0),FALSE), 'E2 Allocators'!$B$15:$W$361, MATCH('O5 Details by Class &amp; Accounts'!AZ$18, 'E2 Allocators'!$B$15:$W$15, 0),FALSE)*$E53), 0, VLOOKUP(VLOOKUP($A53, 'E4 TB Allocation Details'!$A$18:$L$214, MATCH("Misc ID", 'E4 TB Allocation Details'!$A$18:$L$18, 0),FALSE), 'E2 Allocators'!$B$15:$W$361, MATCH('O5 Details by Class &amp; Accounts'!AZ$18, 'E2 Allocators'!$B$15:$W$15, 0),FALSE)*$E53)</f>
        <v>0</v>
      </c>
      <c r="BA53" s="1321">
        <f>IF(ISERROR(VLOOKUP(VLOOKUP($A53, 'E4 TB Allocation Details'!$A$18:$L$214, MATCH("Misc ID", 'E4 TB Allocation Details'!$A$18:$L$18, 0),FALSE), 'E2 Allocators'!$B$15:$W$361, MATCH('O5 Details by Class &amp; Accounts'!BA$18, 'E2 Allocators'!$B$15:$W$15, 0),FALSE)*$E53), 0, VLOOKUP(VLOOKUP($A53, 'E4 TB Allocation Details'!$A$18:$L$214, MATCH("Misc ID", 'E4 TB Allocation Details'!$A$18:$L$18, 0),FALSE), 'E2 Allocators'!$B$15:$W$361, MATCH('O5 Details by Class &amp; Accounts'!BA$18, 'E2 Allocators'!$B$15:$W$15, 0),FALSE)*$E53)</f>
        <v>0</v>
      </c>
      <c r="BB53" s="1321">
        <f>IF(ISERROR(VLOOKUP(VLOOKUP($A53, 'E4 TB Allocation Details'!$A$18:$L$214, MATCH("Misc ID", 'E4 TB Allocation Details'!$A$18:$L$18, 0),FALSE), 'E2 Allocators'!$B$15:$W$361, MATCH('O5 Details by Class &amp; Accounts'!BB$18, 'E2 Allocators'!$B$15:$W$15, 0),FALSE)*$E53), 0, VLOOKUP(VLOOKUP($A53, 'E4 TB Allocation Details'!$A$18:$L$214, MATCH("Misc ID", 'E4 TB Allocation Details'!$A$18:$L$18, 0),FALSE), 'E2 Allocators'!$B$15:$W$361, MATCH('O5 Details by Class &amp; Accounts'!BB$18, 'E2 Allocators'!$B$15:$W$15, 0),FALSE)*$E53)</f>
        <v>0</v>
      </c>
      <c r="BC53" s="1321">
        <f>IF(ISERROR(VLOOKUP(VLOOKUP($A53, 'E4 TB Allocation Details'!$A$18:$L$214, MATCH("Misc ID", 'E4 TB Allocation Details'!$A$18:$L$18, 0),FALSE), 'E2 Allocators'!$B$15:$W$361, MATCH('O5 Details by Class &amp; Accounts'!BC$18, 'E2 Allocators'!$B$15:$W$15, 0),FALSE)*$E53), 0, VLOOKUP(VLOOKUP($A53, 'E4 TB Allocation Details'!$A$18:$L$214, MATCH("Misc ID", 'E4 TB Allocation Details'!$A$18:$L$18, 0),FALSE), 'E2 Allocators'!$B$15:$W$361, MATCH('O5 Details by Class &amp; Accounts'!BC$18, 'E2 Allocators'!$B$15:$W$15, 0),FALSE)*$E53)</f>
        <v>0</v>
      </c>
      <c r="BD53" s="1321">
        <f>IF(ISERROR(VLOOKUP(VLOOKUP($A53, 'E4 TB Allocation Details'!$A$18:$L$214, MATCH("Misc ID", 'E4 TB Allocation Details'!$A$18:$L$18, 0),FALSE), 'E2 Allocators'!$B$15:$W$361, MATCH('O5 Details by Class &amp; Accounts'!BD$18, 'E2 Allocators'!$B$15:$W$15, 0),FALSE)*$E53), 0, VLOOKUP(VLOOKUP($A53, 'E4 TB Allocation Details'!$A$18:$L$214, MATCH("Misc ID", 'E4 TB Allocation Details'!$A$18:$L$18, 0),FALSE), 'E2 Allocators'!$B$15:$W$361, MATCH('O5 Details by Class &amp; Accounts'!BD$18, 'E2 Allocators'!$B$15:$W$15, 0),FALSE)*$E53)</f>
        <v>0</v>
      </c>
      <c r="BE53" s="1321">
        <f>IF(ISERROR(VLOOKUP(VLOOKUP($A53, 'E4 TB Allocation Details'!$A$18:$L$214, MATCH("Misc ID", 'E4 TB Allocation Details'!$A$18:$L$18, 0),FALSE), 'E2 Allocators'!$B$15:$W$361, MATCH('O5 Details by Class &amp; Accounts'!BE$18, 'E2 Allocators'!$B$15:$W$15, 0),FALSE)*$E53), 0, VLOOKUP(VLOOKUP($A53, 'E4 TB Allocation Details'!$A$18:$L$214, MATCH("Misc ID", 'E4 TB Allocation Details'!$A$18:$L$18, 0),FALSE), 'E2 Allocators'!$B$15:$W$361, MATCH('O5 Details by Class &amp; Accounts'!BE$18, 'E2 Allocators'!$B$15:$W$15, 0),FALSE)*$E53)</f>
        <v>0</v>
      </c>
      <c r="BF53" s="1321">
        <f>IF(ISERROR(VLOOKUP(VLOOKUP($A53, 'E4 TB Allocation Details'!$A$18:$L$214, MATCH("Misc ID", 'E4 TB Allocation Details'!$A$18:$L$18, 0),FALSE), 'E2 Allocators'!$B$15:$W$361, MATCH('O5 Details by Class &amp; Accounts'!BF$18, 'E2 Allocators'!$B$15:$W$15, 0),FALSE)*$E53), 0, VLOOKUP(VLOOKUP($A53, 'E4 TB Allocation Details'!$A$18:$L$214, MATCH("Misc ID", 'E4 TB Allocation Details'!$A$18:$L$18, 0),FALSE), 'E2 Allocators'!$B$15:$W$361, MATCH('O5 Details by Class &amp; Accounts'!BF$18, 'E2 Allocators'!$B$15:$W$15, 0),FALSE)*$E53)</f>
        <v>0</v>
      </c>
      <c r="BG53" s="1321">
        <f>IF(ISERROR(VLOOKUP(VLOOKUP($A53, 'E4 TB Allocation Details'!$A$18:$L$214, MATCH("Misc ID", 'E4 TB Allocation Details'!$A$18:$L$18, 0),FALSE), 'E2 Allocators'!$B$15:$W$361, MATCH('O5 Details by Class &amp; Accounts'!BG$18, 'E2 Allocators'!$B$15:$W$15, 0),FALSE)*$E53), 0, VLOOKUP(VLOOKUP($A53, 'E4 TB Allocation Details'!$A$18:$L$214, MATCH("Misc ID", 'E4 TB Allocation Details'!$A$18:$L$18, 0),FALSE), 'E2 Allocators'!$B$15:$W$361, MATCH('O5 Details by Class &amp; Accounts'!BG$18, 'E2 Allocators'!$B$15:$W$15, 0),FALSE)*$E53)</f>
        <v>0</v>
      </c>
      <c r="BH53" s="1321">
        <f>IF(ISERROR(VLOOKUP(VLOOKUP($A53, 'E4 TB Allocation Details'!$A$18:$L$214, MATCH("Misc ID", 'E4 TB Allocation Details'!$A$18:$L$18, 0),FALSE), 'E2 Allocators'!$B$15:$W$361, MATCH('O5 Details by Class &amp; Accounts'!BH$18, 'E2 Allocators'!$B$15:$W$15, 0),FALSE)*$E53), 0, VLOOKUP(VLOOKUP($A53, 'E4 TB Allocation Details'!$A$18:$L$214, MATCH("Misc ID", 'E4 TB Allocation Details'!$A$18:$L$18, 0),FALSE), 'E2 Allocators'!$B$15:$W$361, MATCH('O5 Details by Class &amp; Accounts'!BH$18, 'E2 Allocators'!$B$15:$W$15, 0),FALSE)*$E53)</f>
        <v>0</v>
      </c>
      <c r="BI53" s="1321">
        <f>IF(ISERROR(VLOOKUP(VLOOKUP($A53, 'E4 TB Allocation Details'!$A$18:$L$214, MATCH("Misc ID", 'E4 TB Allocation Details'!$A$18:$L$18, 0),FALSE), 'E2 Allocators'!$B$15:$W$361, MATCH('O5 Details by Class &amp; Accounts'!BI$18, 'E2 Allocators'!$B$15:$W$15, 0),FALSE)*$E53), 0, VLOOKUP(VLOOKUP($A53, 'E4 TB Allocation Details'!$A$18:$L$214, MATCH("Misc ID", 'E4 TB Allocation Details'!$A$18:$L$18, 0),FALSE), 'E2 Allocators'!$B$15:$W$361, MATCH('O5 Details by Class &amp; Accounts'!BI$18, 'E2 Allocators'!$B$15:$W$15, 0),FALSE)*$E53)</f>
        <v>0</v>
      </c>
      <c r="BJ53" s="1321">
        <f>IF(ISERROR(VLOOKUP(VLOOKUP($A53, 'E4 TB Allocation Details'!$A$18:$L$214, MATCH("Misc ID", 'E4 TB Allocation Details'!$A$18:$L$18, 0),FALSE), 'E2 Allocators'!$B$15:$W$361, MATCH('O5 Details by Class &amp; Accounts'!BJ$18, 'E2 Allocators'!$B$15:$W$15, 0),FALSE)*$E53), 0, VLOOKUP(VLOOKUP($A53, 'E4 TB Allocation Details'!$A$18:$L$214, MATCH("Misc ID", 'E4 TB Allocation Details'!$A$18:$L$18, 0),FALSE), 'E2 Allocators'!$B$15:$W$361, MATCH('O5 Details by Class &amp; Accounts'!BJ$18, 'E2 Allocators'!$B$15:$W$15, 0),FALSE)*$E53)</f>
        <v>0</v>
      </c>
      <c r="BK53" s="1321">
        <f>IF(ISERROR(VLOOKUP(VLOOKUP($A53, 'E4 TB Allocation Details'!$A$18:$L$214, MATCH("Misc ID", 'E4 TB Allocation Details'!$A$18:$L$18, 0),FALSE), 'E2 Allocators'!$B$15:$W$361, MATCH('O5 Details by Class &amp; Accounts'!BK$18, 'E2 Allocators'!$B$15:$W$15, 0),FALSE)*$E53), 0, VLOOKUP(VLOOKUP($A53, 'E4 TB Allocation Details'!$A$18:$L$214, MATCH("Misc ID", 'E4 TB Allocation Details'!$A$18:$L$18, 0),FALSE), 'E2 Allocators'!$B$15:$W$361, MATCH('O5 Details by Class &amp; Accounts'!BK$18, 'E2 Allocators'!$B$15:$W$15, 0),FALSE)*$E53)</f>
        <v>0</v>
      </c>
      <c r="BL53" s="1321">
        <f>IF(ISERROR(VLOOKUP(VLOOKUP($A53, 'E4 TB Allocation Details'!$A$18:$L$214, MATCH("Misc ID", 'E4 TB Allocation Details'!$A$18:$L$18, 0),FALSE), 'E2 Allocators'!$B$15:$W$361, MATCH('O5 Details by Class &amp; Accounts'!BL$18, 'E2 Allocators'!$B$15:$W$15, 0),FALSE)*$E53), 0, VLOOKUP(VLOOKUP($A53, 'E4 TB Allocation Details'!$A$18:$L$214, MATCH("Misc ID", 'E4 TB Allocation Details'!$A$18:$L$18, 0),FALSE), 'E2 Allocators'!$B$15:$W$361, MATCH('O5 Details by Class &amp; Accounts'!BL$18, 'E2 Allocators'!$B$15:$W$15, 0),FALSE)*$E53)</f>
        <v>0</v>
      </c>
      <c r="BM53" s="1321">
        <f>IF(ISERROR(VLOOKUP(VLOOKUP($A53, 'E4 TB Allocation Details'!$A$18:$L$214, MATCH("Misc ID", 'E4 TB Allocation Details'!$A$18:$L$18, 0),FALSE), 'E2 Allocators'!$B$15:$W$361, MATCH('O5 Details by Class &amp; Accounts'!BM$18, 'E2 Allocators'!$B$15:$W$15, 0),FALSE)*$E53), 0, VLOOKUP(VLOOKUP($A53, 'E4 TB Allocation Details'!$A$18:$L$214, MATCH("Misc ID", 'E4 TB Allocation Details'!$A$18:$L$18, 0),FALSE), 'E2 Allocators'!$B$15:$W$361, MATCH('O5 Details by Class &amp; Accounts'!BM$18, 'E2 Allocators'!$B$15:$W$15, 0),FALSE)*$E53)</f>
        <v>0</v>
      </c>
      <c r="BN53" s="1321">
        <f>IF(ISERROR(VLOOKUP(VLOOKUP($A53, 'E4 TB Allocation Details'!$A$18:$L$214, MATCH("Misc ID", 'E4 TB Allocation Details'!$A$18:$L$18, 0),FALSE), 'E2 Allocators'!$B$15:$W$361, MATCH('O5 Details by Class &amp; Accounts'!BN$18, 'E2 Allocators'!$B$15:$W$15, 0),FALSE)*$E53), 0, VLOOKUP(VLOOKUP($A53, 'E4 TB Allocation Details'!$A$18:$L$214, MATCH("Misc ID", 'E4 TB Allocation Details'!$A$18:$L$18, 0),FALSE), 'E2 Allocators'!$B$15:$W$361, MATCH('O5 Details by Class &amp; Accounts'!BN$18, 'E2 Allocators'!$B$15:$W$15, 0),FALSE)*$E53)</f>
        <v>0</v>
      </c>
      <c r="BO53" s="1321">
        <f>IF(ISERROR(VLOOKUP(VLOOKUP($A53, 'E4 TB Allocation Details'!$A$18:$L$214, MATCH("Misc ID", 'E4 TB Allocation Details'!$A$18:$L$18, 0),FALSE), 'E2 Allocators'!$B$15:$W$361, MATCH('O5 Details by Class &amp; Accounts'!BO$18, 'E2 Allocators'!$B$15:$W$15, 0),FALSE)*$E53), 0, VLOOKUP(VLOOKUP($A53, 'E4 TB Allocation Details'!$A$18:$L$214, MATCH("Misc ID", 'E4 TB Allocation Details'!$A$18:$L$18, 0),FALSE), 'E2 Allocators'!$B$15:$W$361, MATCH('O5 Details by Class &amp; Accounts'!BO$18, 'E2 Allocators'!$B$15:$W$15, 0),FALSE)*$E53)</f>
        <v>0</v>
      </c>
      <c r="BP53" s="1321">
        <f>IF(ISERROR(VLOOKUP(VLOOKUP($A53, 'E4 TB Allocation Details'!$A$18:$L$214, MATCH("Misc ID", 'E4 TB Allocation Details'!$A$18:$L$18, 0),FALSE), 'E2 Allocators'!$B$15:$W$361, MATCH('O5 Details by Class &amp; Accounts'!BP$18, 'E2 Allocators'!$B$15:$W$15, 0),FALSE)*$E53), 0, VLOOKUP(VLOOKUP($A53, 'E4 TB Allocation Details'!$A$18:$L$214, MATCH("Misc ID", 'E4 TB Allocation Details'!$A$18:$L$18, 0),FALSE), 'E2 Allocators'!$B$15:$W$361, MATCH('O5 Details by Class &amp; Accounts'!BP$18, 'E2 Allocators'!$B$15:$W$15, 0),FALSE)*$E53)</f>
        <v>0</v>
      </c>
      <c r="BQ53" s="1321">
        <f>IF(ISERROR(VLOOKUP(VLOOKUP($A53, 'E4 TB Allocation Details'!$A$18:$L$214, MATCH("Misc ID", 'E4 TB Allocation Details'!$A$18:$L$18, 0),FALSE), 'E2 Allocators'!$B$15:$W$361, MATCH('O5 Details by Class &amp; Accounts'!BQ$18, 'E2 Allocators'!$B$15:$W$15, 0),FALSE)*$E53), 0, VLOOKUP(VLOOKUP($A53, 'E4 TB Allocation Details'!$A$18:$L$214, MATCH("Misc ID", 'E4 TB Allocation Details'!$A$18:$L$18, 0),FALSE), 'E2 Allocators'!$B$15:$W$361, MATCH('O5 Details by Class &amp; Accounts'!BQ$18, 'E2 Allocators'!$B$15:$W$15, 0),FALSE)*$E53)</f>
        <v>0</v>
      </c>
      <c r="BR53" s="1321">
        <f>IF(ISERROR(VLOOKUP(VLOOKUP($A53, 'E4 TB Allocation Details'!$A$18:$L$214, MATCH("Misc ID", 'E4 TB Allocation Details'!$A$18:$L$18, 0),FALSE), 'E2 Allocators'!$B$15:$W$361, MATCH('O5 Details by Class &amp; Accounts'!BR$18, 'E2 Allocators'!$B$15:$W$15, 0),FALSE)*$E53), 0, VLOOKUP(VLOOKUP($A53, 'E4 TB Allocation Details'!$A$18:$L$214, MATCH("Misc ID", 'E4 TB Allocation Details'!$A$18:$L$18, 0),FALSE), 'E2 Allocators'!$B$15:$W$361, MATCH('O5 Details by Class &amp; Accounts'!BR$18, 'E2 Allocators'!$B$15:$W$15, 0),FALSE)*$E53)</f>
        <v>0</v>
      </c>
      <c r="BS53" s="1321">
        <f t="shared" si="3"/>
        <v>0</v>
      </c>
      <c r="BT53" s="1321">
        <f>IF(ISERROR(VLOOKUP(VLOOKUP($A53, 'E4 TB Allocation Details'!$A$18:$L$214, MATCH("A &amp; G ID", 'E4 TB Allocation Details'!$A$18:$L$18, 0),FALSE), 'E2 Allocators'!$B$15:$W$361, MATCH('O5 Details by Class &amp; Accounts'!BT$18, 'E2 Allocators'!$B$15:$W$15, 0),FALSE)*$E53), 0, VLOOKUP(VLOOKUP($A53, 'E4 TB Allocation Details'!$A$18:$L$214, MATCH("A &amp; G ID", 'E4 TB Allocation Details'!$A$18:$L$18, 0),FALSE), 'E2 Allocators'!$B$15:$W$361, MATCH('O5 Details by Class &amp; Accounts'!BT$18, 'E2 Allocators'!$B$15:$W$15, 0),FALSE)*$E53)</f>
        <v>0</v>
      </c>
      <c r="BU53" s="1321">
        <f>IF(ISERROR(VLOOKUP(VLOOKUP($A53, 'E4 TB Allocation Details'!$A$18:$L$214, MATCH("A &amp; G ID", 'E4 TB Allocation Details'!$A$18:$L$18, 0),FALSE), 'E2 Allocators'!$B$15:$W$361, MATCH('O5 Details by Class &amp; Accounts'!BU$18, 'E2 Allocators'!$B$15:$W$15, 0),FALSE)*$E53), 0, VLOOKUP(VLOOKUP($A53, 'E4 TB Allocation Details'!$A$18:$L$214, MATCH("A &amp; G ID", 'E4 TB Allocation Details'!$A$18:$L$18, 0),FALSE), 'E2 Allocators'!$B$15:$W$361, MATCH('O5 Details by Class &amp; Accounts'!BU$18, 'E2 Allocators'!$B$15:$W$15, 0),FALSE)*$E53)</f>
        <v>0</v>
      </c>
      <c r="BV53" s="1321">
        <f>IF(ISERROR(VLOOKUP(VLOOKUP($A53, 'E4 TB Allocation Details'!$A$18:$L$214, MATCH("A &amp; G ID", 'E4 TB Allocation Details'!$A$18:$L$18, 0),FALSE), 'E2 Allocators'!$B$15:$W$361, MATCH('O5 Details by Class &amp; Accounts'!BV$18, 'E2 Allocators'!$B$15:$W$15, 0),FALSE)*$E53), 0, VLOOKUP(VLOOKUP($A53, 'E4 TB Allocation Details'!$A$18:$L$214, MATCH("A &amp; G ID", 'E4 TB Allocation Details'!$A$18:$L$18, 0),FALSE), 'E2 Allocators'!$B$15:$W$361, MATCH('O5 Details by Class &amp; Accounts'!BV$18, 'E2 Allocators'!$B$15:$W$15, 0),FALSE)*$E53)</f>
        <v>0</v>
      </c>
      <c r="BW53" s="1321">
        <f>IF(ISERROR(VLOOKUP(VLOOKUP($A53, 'E4 TB Allocation Details'!$A$18:$L$214, MATCH("A &amp; G ID", 'E4 TB Allocation Details'!$A$18:$L$18, 0),FALSE), 'E2 Allocators'!$B$15:$W$361, MATCH('O5 Details by Class &amp; Accounts'!BW$18, 'E2 Allocators'!$B$15:$W$15, 0),FALSE)*$E53), 0, VLOOKUP(VLOOKUP($A53, 'E4 TB Allocation Details'!$A$18:$L$214, MATCH("A &amp; G ID", 'E4 TB Allocation Details'!$A$18:$L$18, 0),FALSE), 'E2 Allocators'!$B$15:$W$361, MATCH('O5 Details by Class &amp; Accounts'!BW$18, 'E2 Allocators'!$B$15:$W$15, 0),FALSE)*$E53)</f>
        <v>0</v>
      </c>
      <c r="BX53" s="1321">
        <f>IF(ISERROR(VLOOKUP(VLOOKUP($A53, 'E4 TB Allocation Details'!$A$18:$L$214, MATCH("A &amp; G ID", 'E4 TB Allocation Details'!$A$18:$L$18, 0),FALSE), 'E2 Allocators'!$B$15:$W$361, MATCH('O5 Details by Class &amp; Accounts'!BX$18, 'E2 Allocators'!$B$15:$W$15, 0),FALSE)*$E53), 0, VLOOKUP(VLOOKUP($A53, 'E4 TB Allocation Details'!$A$18:$L$214, MATCH("A &amp; G ID", 'E4 TB Allocation Details'!$A$18:$L$18, 0),FALSE), 'E2 Allocators'!$B$15:$W$361, MATCH('O5 Details by Class &amp; Accounts'!BX$18, 'E2 Allocators'!$B$15:$W$15, 0),FALSE)*$E53)</f>
        <v>0</v>
      </c>
      <c r="BY53" s="1321">
        <f>IF(ISERROR(VLOOKUP(VLOOKUP($A53, 'E4 TB Allocation Details'!$A$18:$L$214, MATCH("A &amp; G ID", 'E4 TB Allocation Details'!$A$18:$L$18, 0),FALSE), 'E2 Allocators'!$B$15:$W$361, MATCH('O5 Details by Class &amp; Accounts'!BY$18, 'E2 Allocators'!$B$15:$W$15, 0),FALSE)*$E53), 0, VLOOKUP(VLOOKUP($A53, 'E4 TB Allocation Details'!$A$18:$L$214, MATCH("A &amp; G ID", 'E4 TB Allocation Details'!$A$18:$L$18, 0),FALSE), 'E2 Allocators'!$B$15:$W$361, MATCH('O5 Details by Class &amp; Accounts'!BY$18, 'E2 Allocators'!$B$15:$W$15, 0),FALSE)*$E53)</f>
        <v>0</v>
      </c>
      <c r="BZ53" s="1321">
        <f>IF(ISERROR(VLOOKUP(VLOOKUP($A53, 'E4 TB Allocation Details'!$A$18:$L$214, MATCH("A &amp; G ID", 'E4 TB Allocation Details'!$A$18:$L$18, 0),FALSE), 'E2 Allocators'!$B$15:$W$361, MATCH('O5 Details by Class &amp; Accounts'!BZ$18, 'E2 Allocators'!$B$15:$W$15, 0),FALSE)*$E53), 0, VLOOKUP(VLOOKUP($A53, 'E4 TB Allocation Details'!$A$18:$L$214, MATCH("A &amp; G ID", 'E4 TB Allocation Details'!$A$18:$L$18, 0),FALSE), 'E2 Allocators'!$B$15:$W$361, MATCH('O5 Details by Class &amp; Accounts'!BZ$18, 'E2 Allocators'!$B$15:$W$15, 0),FALSE)*$E53)</f>
        <v>0</v>
      </c>
      <c r="CA53" s="1321">
        <f>IF(ISERROR(VLOOKUP(VLOOKUP($A53, 'E4 TB Allocation Details'!$A$18:$L$214, MATCH("A &amp; G ID", 'E4 TB Allocation Details'!$A$18:$L$18, 0),FALSE), 'E2 Allocators'!$B$15:$W$361, MATCH('O5 Details by Class &amp; Accounts'!CA$18, 'E2 Allocators'!$B$15:$W$15, 0),FALSE)*$E53), 0, VLOOKUP(VLOOKUP($A53, 'E4 TB Allocation Details'!$A$18:$L$214, MATCH("A &amp; G ID", 'E4 TB Allocation Details'!$A$18:$L$18, 0),FALSE), 'E2 Allocators'!$B$15:$W$361, MATCH('O5 Details by Class &amp; Accounts'!CA$18, 'E2 Allocators'!$B$15:$W$15, 0),FALSE)*$E53)</f>
        <v>0</v>
      </c>
      <c r="CB53" s="1321">
        <f>IF(ISERROR(VLOOKUP(VLOOKUP($A53, 'E4 TB Allocation Details'!$A$18:$L$214, MATCH("A &amp; G ID", 'E4 TB Allocation Details'!$A$18:$L$18, 0),FALSE), 'E2 Allocators'!$B$15:$W$361, MATCH('O5 Details by Class &amp; Accounts'!CB$18, 'E2 Allocators'!$B$15:$W$15, 0),FALSE)*$E53), 0, VLOOKUP(VLOOKUP($A53, 'E4 TB Allocation Details'!$A$18:$L$214, MATCH("A &amp; G ID", 'E4 TB Allocation Details'!$A$18:$L$18, 0),FALSE), 'E2 Allocators'!$B$15:$W$361, MATCH('O5 Details by Class &amp; Accounts'!CB$18, 'E2 Allocators'!$B$15:$W$15, 0),FALSE)*$E53)</f>
        <v>0</v>
      </c>
      <c r="CC53" s="1321">
        <f>IF(ISERROR(VLOOKUP(VLOOKUP($A53, 'E4 TB Allocation Details'!$A$18:$L$214, MATCH("A &amp; G ID", 'E4 TB Allocation Details'!$A$18:$L$18, 0),FALSE), 'E2 Allocators'!$B$15:$W$361, MATCH('O5 Details by Class &amp; Accounts'!CC$18, 'E2 Allocators'!$B$15:$W$15, 0),FALSE)*$E53), 0, VLOOKUP(VLOOKUP($A53, 'E4 TB Allocation Details'!$A$18:$L$214, MATCH("A &amp; G ID", 'E4 TB Allocation Details'!$A$18:$L$18, 0),FALSE), 'E2 Allocators'!$B$15:$W$361, MATCH('O5 Details by Class &amp; Accounts'!CC$18, 'E2 Allocators'!$B$15:$W$15, 0),FALSE)*$E53)</f>
        <v>0</v>
      </c>
      <c r="CD53" s="1321">
        <f>IF(ISERROR(VLOOKUP(VLOOKUP($A53, 'E4 TB Allocation Details'!$A$18:$L$214, MATCH("A &amp; G ID", 'E4 TB Allocation Details'!$A$18:$L$18, 0),FALSE), 'E2 Allocators'!$B$15:$W$361, MATCH('O5 Details by Class &amp; Accounts'!CD$18, 'E2 Allocators'!$B$15:$W$15, 0),FALSE)*$E53), 0, VLOOKUP(VLOOKUP($A53, 'E4 TB Allocation Details'!$A$18:$L$214, MATCH("A &amp; G ID", 'E4 TB Allocation Details'!$A$18:$L$18, 0),FALSE), 'E2 Allocators'!$B$15:$W$361, MATCH('O5 Details by Class &amp; Accounts'!CD$18, 'E2 Allocators'!$B$15:$W$15, 0),FALSE)*$E53)</f>
        <v>0</v>
      </c>
      <c r="CE53" s="1321">
        <f>IF(ISERROR(VLOOKUP(VLOOKUP($A53, 'E4 TB Allocation Details'!$A$18:$L$214, MATCH("A &amp; G ID", 'E4 TB Allocation Details'!$A$18:$L$18, 0),FALSE), 'E2 Allocators'!$B$15:$W$361, MATCH('O5 Details by Class &amp; Accounts'!CE$18, 'E2 Allocators'!$B$15:$W$15, 0),FALSE)*$E53), 0, VLOOKUP(VLOOKUP($A53, 'E4 TB Allocation Details'!$A$18:$L$214, MATCH("A &amp; G ID", 'E4 TB Allocation Details'!$A$18:$L$18, 0),FALSE), 'E2 Allocators'!$B$15:$W$361, MATCH('O5 Details by Class &amp; Accounts'!CE$18, 'E2 Allocators'!$B$15:$W$15, 0),FALSE)*$E53)</f>
        <v>0</v>
      </c>
      <c r="CF53" s="1321">
        <f>IF(ISERROR(VLOOKUP(VLOOKUP($A53, 'E4 TB Allocation Details'!$A$18:$L$214, MATCH("A &amp; G ID", 'E4 TB Allocation Details'!$A$18:$L$18, 0),FALSE), 'E2 Allocators'!$B$15:$W$361, MATCH('O5 Details by Class &amp; Accounts'!CF$18, 'E2 Allocators'!$B$15:$W$15, 0),FALSE)*$E53), 0, VLOOKUP(VLOOKUP($A53, 'E4 TB Allocation Details'!$A$18:$L$214, MATCH("A &amp; G ID", 'E4 TB Allocation Details'!$A$18:$L$18, 0),FALSE), 'E2 Allocators'!$B$15:$W$361, MATCH('O5 Details by Class &amp; Accounts'!CF$18, 'E2 Allocators'!$B$15:$W$15, 0),FALSE)*$E53)</f>
        <v>0</v>
      </c>
      <c r="CG53" s="1321">
        <f>IF(ISERROR(VLOOKUP(VLOOKUP($A53, 'E4 TB Allocation Details'!$A$18:$L$214, MATCH("A &amp; G ID", 'E4 TB Allocation Details'!$A$18:$L$18, 0),FALSE), 'E2 Allocators'!$B$15:$W$361, MATCH('O5 Details by Class &amp; Accounts'!CG$18, 'E2 Allocators'!$B$15:$W$15, 0),FALSE)*$E53), 0, VLOOKUP(VLOOKUP($A53, 'E4 TB Allocation Details'!$A$18:$L$214, MATCH("A &amp; G ID", 'E4 TB Allocation Details'!$A$18:$L$18, 0),FALSE), 'E2 Allocators'!$B$15:$W$361, MATCH('O5 Details by Class &amp; Accounts'!CG$18, 'E2 Allocators'!$B$15:$W$15, 0),FALSE)*$E53)</f>
        <v>0</v>
      </c>
      <c r="CH53" s="1321">
        <f>IF(ISERROR(VLOOKUP(VLOOKUP($A53, 'E4 TB Allocation Details'!$A$18:$L$214, MATCH("A &amp; G ID", 'E4 TB Allocation Details'!$A$18:$L$18, 0),FALSE), 'E2 Allocators'!$B$15:$W$361, MATCH('O5 Details by Class &amp; Accounts'!CH$18, 'E2 Allocators'!$B$15:$W$15, 0),FALSE)*$E53), 0, VLOOKUP(VLOOKUP($A53, 'E4 TB Allocation Details'!$A$18:$L$214, MATCH("A &amp; G ID", 'E4 TB Allocation Details'!$A$18:$L$18, 0),FALSE), 'E2 Allocators'!$B$15:$W$361, MATCH('O5 Details by Class &amp; Accounts'!CH$18, 'E2 Allocators'!$B$15:$W$15, 0),FALSE)*$E53)</f>
        <v>0</v>
      </c>
      <c r="CI53" s="1321">
        <f>IF(ISERROR(VLOOKUP(VLOOKUP($A53, 'E4 TB Allocation Details'!$A$18:$L$214, MATCH("A &amp; G ID", 'E4 TB Allocation Details'!$A$18:$L$18, 0),FALSE), 'E2 Allocators'!$B$15:$W$361, MATCH('O5 Details by Class &amp; Accounts'!CI$18, 'E2 Allocators'!$B$15:$W$15, 0),FALSE)*$E53), 0, VLOOKUP(VLOOKUP($A53, 'E4 TB Allocation Details'!$A$18:$L$214, MATCH("A &amp; G ID", 'E4 TB Allocation Details'!$A$18:$L$18, 0),FALSE), 'E2 Allocators'!$B$15:$W$361, MATCH('O5 Details by Class &amp; Accounts'!CI$18, 'E2 Allocators'!$B$15:$W$15, 0),FALSE)*$E53)</f>
        <v>0</v>
      </c>
      <c r="CJ53" s="1321">
        <f>IF(ISERROR(VLOOKUP(VLOOKUP($A53, 'E4 TB Allocation Details'!$A$18:$L$214, MATCH("A &amp; G ID", 'E4 TB Allocation Details'!$A$18:$L$18, 0),FALSE), 'E2 Allocators'!$B$15:$W$361, MATCH('O5 Details by Class &amp; Accounts'!CJ$18, 'E2 Allocators'!$B$15:$W$15, 0),FALSE)*$E53), 0, VLOOKUP(VLOOKUP($A53, 'E4 TB Allocation Details'!$A$18:$L$214, MATCH("A &amp; G ID", 'E4 TB Allocation Details'!$A$18:$L$18, 0),FALSE), 'E2 Allocators'!$B$15:$W$361, MATCH('O5 Details by Class &amp; Accounts'!CJ$18, 'E2 Allocators'!$B$15:$W$15, 0),FALSE)*$E53)</f>
        <v>0</v>
      </c>
      <c r="CK53" s="1321">
        <f>IF(ISERROR(VLOOKUP(VLOOKUP($A53, 'E4 TB Allocation Details'!$A$18:$L$214, MATCH("A &amp; G ID", 'E4 TB Allocation Details'!$A$18:$L$18, 0),FALSE), 'E2 Allocators'!$B$15:$W$361, MATCH('O5 Details by Class &amp; Accounts'!CK$18, 'E2 Allocators'!$B$15:$W$15, 0),FALSE)*$E53), 0, VLOOKUP(VLOOKUP($A53, 'E4 TB Allocation Details'!$A$18:$L$214, MATCH("A &amp; G ID", 'E4 TB Allocation Details'!$A$18:$L$18, 0),FALSE), 'E2 Allocators'!$B$15:$W$361, MATCH('O5 Details by Class &amp; Accounts'!CK$18, 'E2 Allocators'!$B$15:$W$15, 0),FALSE)*$E53)</f>
        <v>0</v>
      </c>
      <c r="CL53" s="1321">
        <f>IF(ISERROR(VLOOKUP(VLOOKUP($A53, 'E4 TB Allocation Details'!$A$18:$L$214, MATCH("A &amp; G ID", 'E4 TB Allocation Details'!$A$18:$L$18, 0),FALSE), 'E2 Allocators'!$B$15:$W$361, MATCH('O5 Details by Class &amp; Accounts'!CL$18, 'E2 Allocators'!$B$15:$W$15, 0),FALSE)*$E53), 0, VLOOKUP(VLOOKUP($A53, 'E4 TB Allocation Details'!$A$18:$L$214, MATCH("A &amp; G ID", 'E4 TB Allocation Details'!$A$18:$L$18, 0),FALSE), 'E2 Allocators'!$B$15:$W$361, MATCH('O5 Details by Class &amp; Accounts'!CL$18, 'E2 Allocators'!$B$15:$W$15, 0),FALSE)*$E53)</f>
        <v>0</v>
      </c>
      <c r="CM53" s="1321">
        <f>IF(ISERROR(VLOOKUP(VLOOKUP($A53, 'E4 TB Allocation Details'!$A$18:$L$214, MATCH("A &amp; G ID", 'E4 TB Allocation Details'!$A$18:$L$18, 0),FALSE), 'E2 Allocators'!$B$15:$W$361, MATCH('O5 Details by Class &amp; Accounts'!CM$18, 'E2 Allocators'!$B$15:$W$15, 0),FALSE)*$E53), 0, VLOOKUP(VLOOKUP($A53, 'E4 TB Allocation Details'!$A$18:$L$214, MATCH("A &amp; G ID", 'E4 TB Allocation Details'!$A$18:$L$18, 0),FALSE), 'E2 Allocators'!$B$15:$W$361, MATCH('O5 Details by Class &amp; Accounts'!CM$18, 'E2 Allocators'!$B$15:$W$15, 0),FALSE)*$E53)</f>
        <v>0</v>
      </c>
      <c r="CN53" s="1321">
        <f t="shared" si="5"/>
        <v>0</v>
      </c>
      <c r="CO53" s="1650">
        <f t="shared" si="4"/>
        <v>0</v>
      </c>
      <c r="CQ53" s="1898" t="e">
        <v>#N/A</v>
      </c>
    </row>
    <row r="54" spans="1:95" s="64" customFormat="1" ht="25.5">
      <c r="A54" s="1087" t="s">
        <v>840</v>
      </c>
      <c r="B54" s="1088" t="s">
        <v>398</v>
      </c>
      <c r="C54" s="1647">
        <f>IF(ISERROR(VLOOKUP($A54,'I3 TB Data'!$A$19:$H$484,MATCH('O5 Details by Class &amp; Accounts'!$C$18, 'I3 TB Data'!$A$19:$H$19,0),0)), 0, VLOOKUP($A54,'I3 TB Data'!$A$19:$H$484,MATCH('O5 Details by Class &amp; Accounts'!$C$18,'I3 TB Data'!$A$19:$H$19,0),0))</f>
        <v>0</v>
      </c>
      <c r="D54" s="1648">
        <f>'I4 BO ASSETS'!E51</f>
        <v>0</v>
      </c>
      <c r="E54" s="1647">
        <f t="shared" si="6"/>
        <v>0</v>
      </c>
      <c r="F54" s="1649">
        <f>IF(ISERROR(VLOOKUP($A54, 'E1 Categorization'!A33:E124, MATCH("Customer Component", 'E1 Categorization'!$A$33:$E$33,0), 0)), 0, IF(VLOOKUP($A54, 'E1 Categorization'!A33:E124, MATCH("Customer Component", 'E1 Categorization'!$A$33:$E$33,0), 0)=0, 'O5 Details by Class &amp; Accounts'!$E54, IF(AND(VLOOKUP($A54, 'E1 Categorization'!A33:E124, MATCH("Customer Component", 'E1 Categorization'!$A$33:$E$33,0), 0) &gt;0, VLOOKUP($A54, 'E1 Categorization'!A33:E124, MATCH("Customer Component", 'E1 Categorization'!$A$33:$E$33,0), 0)&lt;1), 'O5 Details by Class &amp; Accounts'!$E54*(1-VLOOKUP($A54, 'E1 Categorization'!A33:E124, MATCH("Customer Component", 'E1 Categorization'!$A$33:$E$33,0), 0)), 0)))</f>
        <v>0</v>
      </c>
      <c r="G54" s="1649">
        <f>IF(ISERROR(VLOOKUP($A54, 'E1 Categorization'!A33:E124, MATCH("Customer Component", 'E1 Categorization'!$A$33:$E$33,0), 0)),0, IF(VLOOKUP($A54, 'E1 Categorization'!A33:E124, MATCH("Customer Component", 'E1 Categorization'!$A$33:$E$33,0), 0)=0, 0, IF(AND(VLOOKUP($A54, 'E1 Categorization'!A33:E124, MATCH("Customer Component", 'E1 Categorization'!$A$33:$E$33,0), 0) &gt;0, VLOOKUP($A54, 'E1 Categorization'!A33:E124, MATCH("Customer Component", 'E1 Categorization'!$A$33:$E$33,0), 0)&lt;1), 'O5 Details by Class &amp; Accounts'!$E54*(VLOOKUP($A54, 'E1 Categorization'!A33:E124, MATCH("Customer Component", 'E1 Categorization'!$A$33:$E$33,0), 0)), 'O5 Details by Class &amp; Accounts'!$E54)))</f>
        <v>0</v>
      </c>
      <c r="H54" s="1321">
        <f t="shared" si="0"/>
        <v>0</v>
      </c>
      <c r="I54" s="1321">
        <f>IF(ISERROR(VLOOKUP(VLOOKUP($A54, 'E4 TB Allocation Details'!$A$18:$L$214, MATCH("Demand ID", 'E4 TB Allocation Details'!$A$18:$L$18, 0),FALSE), 'E2 Allocators'!$B$15:$W$361, MATCH('O5 Details by Class &amp; Accounts'!I$18, 'E2 Allocators'!$B$15:$W$15, 0),FALSE)*$F54), 0, VLOOKUP(VLOOKUP($A54, 'E4 TB Allocation Details'!$A$18:$L$214, MATCH("Demand ID", 'E4 TB Allocation Details'!$A$18:$L$18, 0),FALSE), 'E2 Allocators'!$B$15:$W$361, MATCH('O5 Details by Class &amp; Accounts'!I$18, 'E2 Allocators'!$B$15:$W$15, 0),FALSE)*$F54)</f>
        <v>0</v>
      </c>
      <c r="J54" s="1321">
        <f>IF(ISERROR(VLOOKUP(VLOOKUP($A54, 'E4 TB Allocation Details'!$A$18:$L$214, MATCH("Demand ID", 'E4 TB Allocation Details'!$A$18:$L$18, 0),FALSE), 'E2 Allocators'!$B$15:$W$361, MATCH('O5 Details by Class &amp; Accounts'!J$18, 'E2 Allocators'!$B$15:$W$15, 0),FALSE)*$F54), 0, VLOOKUP(VLOOKUP($A54, 'E4 TB Allocation Details'!$A$18:$L$214, MATCH("Demand ID", 'E4 TB Allocation Details'!$A$18:$L$18, 0),FALSE), 'E2 Allocators'!$B$15:$W$361, MATCH('O5 Details by Class &amp; Accounts'!J$18, 'E2 Allocators'!$B$15:$W$15, 0),FALSE)*$F54)</f>
        <v>0</v>
      </c>
      <c r="K54" s="1321">
        <f>IF(ISERROR(VLOOKUP(VLOOKUP($A54, 'E4 TB Allocation Details'!$A$18:$L$214, MATCH("Demand ID", 'E4 TB Allocation Details'!$A$18:$L$18, 0),FALSE), 'E2 Allocators'!$B$15:$W$361, MATCH('O5 Details by Class &amp; Accounts'!K$18, 'E2 Allocators'!$B$15:$W$15, 0),FALSE)*$F54), 0, VLOOKUP(VLOOKUP($A54, 'E4 TB Allocation Details'!$A$18:$L$214, MATCH("Demand ID", 'E4 TB Allocation Details'!$A$18:$L$18, 0),FALSE), 'E2 Allocators'!$B$15:$W$361, MATCH('O5 Details by Class &amp; Accounts'!K$18, 'E2 Allocators'!$B$15:$W$15, 0),FALSE)*$F54)</f>
        <v>0</v>
      </c>
      <c r="L54" s="1321">
        <f>IF(ISERROR(VLOOKUP(VLOOKUP($A54, 'E4 TB Allocation Details'!$A$18:$L$214, MATCH("Demand ID", 'E4 TB Allocation Details'!$A$18:$L$18, 0),FALSE), 'E2 Allocators'!$B$15:$W$361, MATCH('O5 Details by Class &amp; Accounts'!L$18, 'E2 Allocators'!$B$15:$W$15, 0),FALSE)*$F54), 0, VLOOKUP(VLOOKUP($A54, 'E4 TB Allocation Details'!$A$18:$L$214, MATCH("Demand ID", 'E4 TB Allocation Details'!$A$18:$L$18, 0),FALSE), 'E2 Allocators'!$B$15:$W$361, MATCH('O5 Details by Class &amp; Accounts'!L$18, 'E2 Allocators'!$B$15:$W$15, 0),FALSE)*$F54)</f>
        <v>0</v>
      </c>
      <c r="M54" s="1321">
        <f>IF(ISERROR(VLOOKUP(VLOOKUP($A54, 'E4 TB Allocation Details'!$A$18:$L$214, MATCH("Demand ID", 'E4 TB Allocation Details'!$A$18:$L$18, 0),FALSE), 'E2 Allocators'!$B$15:$W$361, MATCH('O5 Details by Class &amp; Accounts'!M$18, 'E2 Allocators'!$B$15:$W$15, 0),FALSE)*$F54), 0, VLOOKUP(VLOOKUP($A54, 'E4 TB Allocation Details'!$A$18:$L$214, MATCH("Demand ID", 'E4 TB Allocation Details'!$A$18:$L$18, 0),FALSE), 'E2 Allocators'!$B$15:$W$361, MATCH('O5 Details by Class &amp; Accounts'!M$18, 'E2 Allocators'!$B$15:$W$15, 0),FALSE)*$F54)</f>
        <v>0</v>
      </c>
      <c r="N54" s="1321">
        <f>IF(ISERROR(VLOOKUP(VLOOKUP($A54, 'E4 TB Allocation Details'!$A$18:$L$214, MATCH("Demand ID", 'E4 TB Allocation Details'!$A$18:$L$18, 0),FALSE), 'E2 Allocators'!$B$15:$W$361, MATCH('O5 Details by Class &amp; Accounts'!N$18, 'E2 Allocators'!$B$15:$W$15, 0),FALSE)*$F54), 0, VLOOKUP(VLOOKUP($A54, 'E4 TB Allocation Details'!$A$18:$L$214, MATCH("Demand ID", 'E4 TB Allocation Details'!$A$18:$L$18, 0),FALSE), 'E2 Allocators'!$B$15:$W$361, MATCH('O5 Details by Class &amp; Accounts'!N$18, 'E2 Allocators'!$B$15:$W$15, 0),FALSE)*$F54)</f>
        <v>0</v>
      </c>
      <c r="O54" s="1321">
        <f>IF(ISERROR(VLOOKUP(VLOOKUP($A54, 'E4 TB Allocation Details'!$A$18:$L$214, MATCH("Demand ID", 'E4 TB Allocation Details'!$A$18:$L$18, 0),FALSE), 'E2 Allocators'!$B$15:$W$361, MATCH('O5 Details by Class &amp; Accounts'!O$18, 'E2 Allocators'!$B$15:$W$15, 0),FALSE)*$F54), 0, VLOOKUP(VLOOKUP($A54, 'E4 TB Allocation Details'!$A$18:$L$214, MATCH("Demand ID", 'E4 TB Allocation Details'!$A$18:$L$18, 0),FALSE), 'E2 Allocators'!$B$15:$W$361, MATCH('O5 Details by Class &amp; Accounts'!O$18, 'E2 Allocators'!$B$15:$W$15, 0),FALSE)*$F54)</f>
        <v>0</v>
      </c>
      <c r="P54" s="1321">
        <f>IF(ISERROR(VLOOKUP(VLOOKUP($A54, 'E4 TB Allocation Details'!$A$18:$L$214, MATCH("Demand ID", 'E4 TB Allocation Details'!$A$18:$L$18, 0),FALSE), 'E2 Allocators'!$B$15:$W$361, MATCH('O5 Details by Class &amp; Accounts'!P$18, 'E2 Allocators'!$B$15:$W$15, 0),FALSE)*$F54), 0, VLOOKUP(VLOOKUP($A54, 'E4 TB Allocation Details'!$A$18:$L$214, MATCH("Demand ID", 'E4 TB Allocation Details'!$A$18:$L$18, 0),FALSE), 'E2 Allocators'!$B$15:$W$361, MATCH('O5 Details by Class &amp; Accounts'!P$18, 'E2 Allocators'!$B$15:$W$15, 0),FALSE)*$F54)</f>
        <v>0</v>
      </c>
      <c r="Q54" s="1321">
        <f>IF(ISERROR(VLOOKUP(VLOOKUP($A54, 'E4 TB Allocation Details'!$A$18:$L$214, MATCH("Demand ID", 'E4 TB Allocation Details'!$A$18:$L$18, 0),FALSE), 'E2 Allocators'!$B$15:$W$361, MATCH('O5 Details by Class &amp; Accounts'!Q$18, 'E2 Allocators'!$B$15:$W$15, 0),FALSE)*$F54), 0, VLOOKUP(VLOOKUP($A54, 'E4 TB Allocation Details'!$A$18:$L$214, MATCH("Demand ID", 'E4 TB Allocation Details'!$A$18:$L$18, 0),FALSE), 'E2 Allocators'!$B$15:$W$361, MATCH('O5 Details by Class &amp; Accounts'!Q$18, 'E2 Allocators'!$B$15:$W$15, 0),FALSE)*$F54)</f>
        <v>0</v>
      </c>
      <c r="R54" s="1321">
        <f>IF(ISERROR(VLOOKUP(VLOOKUP($A54, 'E4 TB Allocation Details'!$A$18:$L$214, MATCH("Demand ID", 'E4 TB Allocation Details'!$A$18:$L$18, 0),FALSE), 'E2 Allocators'!$B$15:$W$361, MATCH('O5 Details by Class &amp; Accounts'!R$18, 'E2 Allocators'!$B$15:$W$15, 0),FALSE)*$F54), 0, VLOOKUP(VLOOKUP($A54, 'E4 TB Allocation Details'!$A$18:$L$214, MATCH("Demand ID", 'E4 TB Allocation Details'!$A$18:$L$18, 0),FALSE), 'E2 Allocators'!$B$15:$W$361, MATCH('O5 Details by Class &amp; Accounts'!R$18, 'E2 Allocators'!$B$15:$W$15, 0),FALSE)*$F54)</f>
        <v>0</v>
      </c>
      <c r="S54" s="1321">
        <f>IF(ISERROR(VLOOKUP(VLOOKUP($A54, 'E4 TB Allocation Details'!$A$18:$L$214, MATCH("Demand ID", 'E4 TB Allocation Details'!$A$18:$L$18, 0),FALSE), 'E2 Allocators'!$B$15:$W$361, MATCH('O5 Details by Class &amp; Accounts'!S$18, 'E2 Allocators'!$B$15:$W$15, 0),FALSE)*$F54), 0, VLOOKUP(VLOOKUP($A54, 'E4 TB Allocation Details'!$A$18:$L$214, MATCH("Demand ID", 'E4 TB Allocation Details'!$A$18:$L$18, 0),FALSE), 'E2 Allocators'!$B$15:$W$361, MATCH('O5 Details by Class &amp; Accounts'!S$18, 'E2 Allocators'!$B$15:$W$15, 0),FALSE)*$F54)</f>
        <v>0</v>
      </c>
      <c r="T54" s="1321">
        <f>IF(ISERROR(VLOOKUP(VLOOKUP($A54, 'E4 TB Allocation Details'!$A$18:$L$214, MATCH("Demand ID", 'E4 TB Allocation Details'!$A$18:$L$18, 0),FALSE), 'E2 Allocators'!$B$15:$W$361, MATCH('O5 Details by Class &amp; Accounts'!T$18, 'E2 Allocators'!$B$15:$W$15, 0),FALSE)*$F54), 0, VLOOKUP(VLOOKUP($A54, 'E4 TB Allocation Details'!$A$18:$L$214, MATCH("Demand ID", 'E4 TB Allocation Details'!$A$18:$L$18, 0),FALSE), 'E2 Allocators'!$B$15:$W$361, MATCH('O5 Details by Class &amp; Accounts'!T$18, 'E2 Allocators'!$B$15:$W$15, 0),FALSE)*$F54)</f>
        <v>0</v>
      </c>
      <c r="U54" s="1321">
        <f>IF(ISERROR(VLOOKUP(VLOOKUP($A54, 'E4 TB Allocation Details'!$A$18:$L$214, MATCH("Demand ID", 'E4 TB Allocation Details'!$A$18:$L$18, 0),FALSE), 'E2 Allocators'!$B$15:$W$361, MATCH('O5 Details by Class &amp; Accounts'!U$18, 'E2 Allocators'!$B$15:$W$15, 0),FALSE)*$F54), 0, VLOOKUP(VLOOKUP($A54, 'E4 TB Allocation Details'!$A$18:$L$214, MATCH("Demand ID", 'E4 TB Allocation Details'!$A$18:$L$18, 0),FALSE), 'E2 Allocators'!$B$15:$W$361, MATCH('O5 Details by Class &amp; Accounts'!U$18, 'E2 Allocators'!$B$15:$W$15, 0),FALSE)*$F54)</f>
        <v>0</v>
      </c>
      <c r="V54" s="1321">
        <f>IF(ISERROR(VLOOKUP(VLOOKUP($A54, 'E4 TB Allocation Details'!$A$18:$L$214, MATCH("Demand ID", 'E4 TB Allocation Details'!$A$18:$L$18, 0),FALSE), 'E2 Allocators'!$B$15:$W$361, MATCH('O5 Details by Class &amp; Accounts'!V$18, 'E2 Allocators'!$B$15:$W$15, 0),FALSE)*$F54), 0, VLOOKUP(VLOOKUP($A54, 'E4 TB Allocation Details'!$A$18:$L$214, MATCH("Demand ID", 'E4 TB Allocation Details'!$A$18:$L$18, 0),FALSE), 'E2 Allocators'!$B$15:$W$361, MATCH('O5 Details by Class &amp; Accounts'!V$18, 'E2 Allocators'!$B$15:$W$15, 0),FALSE)*$F54)</f>
        <v>0</v>
      </c>
      <c r="W54" s="1321">
        <f>IF(ISERROR(VLOOKUP(VLOOKUP($A54, 'E4 TB Allocation Details'!$A$18:$L$214, MATCH("Demand ID", 'E4 TB Allocation Details'!$A$18:$L$18, 0),FALSE), 'E2 Allocators'!$B$15:$W$361, MATCH('O5 Details by Class &amp; Accounts'!W$18, 'E2 Allocators'!$B$15:$W$15, 0),FALSE)*$F54), 0, VLOOKUP(VLOOKUP($A54, 'E4 TB Allocation Details'!$A$18:$L$214, MATCH("Demand ID", 'E4 TB Allocation Details'!$A$18:$L$18, 0),FALSE), 'E2 Allocators'!$B$15:$W$361, MATCH('O5 Details by Class &amp; Accounts'!W$18, 'E2 Allocators'!$B$15:$W$15, 0),FALSE)*$F54)</f>
        <v>0</v>
      </c>
      <c r="X54" s="1321">
        <f>IF(ISERROR(VLOOKUP(VLOOKUP($A54, 'E4 TB Allocation Details'!$A$18:$L$214, MATCH("Demand ID", 'E4 TB Allocation Details'!$A$18:$L$18, 0),FALSE), 'E2 Allocators'!$B$15:$W$361, MATCH('O5 Details by Class &amp; Accounts'!X$18, 'E2 Allocators'!$B$15:$W$15, 0),FALSE)*$F54), 0, VLOOKUP(VLOOKUP($A54, 'E4 TB Allocation Details'!$A$18:$L$214, MATCH("Demand ID", 'E4 TB Allocation Details'!$A$18:$L$18, 0),FALSE), 'E2 Allocators'!$B$15:$W$361, MATCH('O5 Details by Class &amp; Accounts'!X$18, 'E2 Allocators'!$B$15:$W$15, 0),FALSE)*$F54)</f>
        <v>0</v>
      </c>
      <c r="Y54" s="1321">
        <f>IF(ISERROR(VLOOKUP(VLOOKUP($A54, 'E4 TB Allocation Details'!$A$18:$L$214, MATCH("Demand ID", 'E4 TB Allocation Details'!$A$18:$L$18, 0),FALSE), 'E2 Allocators'!$B$15:$W$361, MATCH('O5 Details by Class &amp; Accounts'!Y$18, 'E2 Allocators'!$B$15:$W$15, 0),FALSE)*$F54), 0, VLOOKUP(VLOOKUP($A54, 'E4 TB Allocation Details'!$A$18:$L$214, MATCH("Demand ID", 'E4 TB Allocation Details'!$A$18:$L$18, 0),FALSE), 'E2 Allocators'!$B$15:$W$361, MATCH('O5 Details by Class &amp; Accounts'!Y$18, 'E2 Allocators'!$B$15:$W$15, 0),FALSE)*$F54)</f>
        <v>0</v>
      </c>
      <c r="Z54" s="1321">
        <f>IF(ISERROR(VLOOKUP(VLOOKUP($A54, 'E4 TB Allocation Details'!$A$18:$L$214, MATCH("Demand ID", 'E4 TB Allocation Details'!$A$18:$L$18, 0),FALSE), 'E2 Allocators'!$B$15:$W$361, MATCH('O5 Details by Class &amp; Accounts'!Z$18, 'E2 Allocators'!$B$15:$W$15, 0),FALSE)*$F54), 0, VLOOKUP(VLOOKUP($A54, 'E4 TB Allocation Details'!$A$18:$L$214, MATCH("Demand ID", 'E4 TB Allocation Details'!$A$18:$L$18, 0),FALSE), 'E2 Allocators'!$B$15:$W$361, MATCH('O5 Details by Class &amp; Accounts'!Z$18, 'E2 Allocators'!$B$15:$W$15, 0),FALSE)*$F54)</f>
        <v>0</v>
      </c>
      <c r="AA54" s="1321">
        <f>IF(ISERROR(VLOOKUP(VLOOKUP($A54, 'E4 TB Allocation Details'!$A$18:$L$214, MATCH("Demand ID", 'E4 TB Allocation Details'!$A$18:$L$18, 0),FALSE), 'E2 Allocators'!$B$15:$W$361, MATCH('O5 Details by Class &amp; Accounts'!AA$18, 'E2 Allocators'!$B$15:$W$15, 0),FALSE)*$F54), 0, VLOOKUP(VLOOKUP($A54, 'E4 TB Allocation Details'!$A$18:$L$214, MATCH("Demand ID", 'E4 TB Allocation Details'!$A$18:$L$18, 0),FALSE), 'E2 Allocators'!$B$15:$W$361, MATCH('O5 Details by Class &amp; Accounts'!AA$18, 'E2 Allocators'!$B$15:$W$15, 0),FALSE)*$F54)</f>
        <v>0</v>
      </c>
      <c r="AB54" s="1321">
        <f>IF(ISERROR(VLOOKUP(VLOOKUP($A54, 'E4 TB Allocation Details'!$A$18:$L$214, MATCH("Demand ID", 'E4 TB Allocation Details'!$A$18:$L$18, 0),FALSE), 'E2 Allocators'!$B$15:$W$361, MATCH('O5 Details by Class &amp; Accounts'!AB$18, 'E2 Allocators'!$B$15:$W$15, 0),FALSE)*$F54), 0, VLOOKUP(VLOOKUP($A54, 'E4 TB Allocation Details'!$A$18:$L$214, MATCH("Demand ID", 'E4 TB Allocation Details'!$A$18:$L$18, 0),FALSE), 'E2 Allocators'!$B$15:$W$361, MATCH('O5 Details by Class &amp; Accounts'!AB$18, 'E2 Allocators'!$B$15:$W$15, 0),FALSE)*$F54)</f>
        <v>0</v>
      </c>
      <c r="AC54" s="1321">
        <f t="shared" si="1"/>
        <v>0</v>
      </c>
      <c r="AD54" s="1321">
        <f>IF(ISERROR(VLOOKUP(VLOOKUP($A54, 'E4 TB Allocation Details'!$A$18:$L$214, MATCH("Customer ID", 'E4 TB Allocation Details'!$A$18:$L$18, 0),FALSE), 'E2 Allocators'!$B$15:$W$361, MATCH('O5 Details by Class &amp; Accounts'!AD$18, 'E2 Allocators'!$B$15:$W$15, 0),FALSE)*$G54), 0, VLOOKUP(VLOOKUP($A54, 'E4 TB Allocation Details'!$A$18:$L$214, MATCH("Customer ID", 'E4 TB Allocation Details'!$A$18:$L$18, 0),FALSE), 'E2 Allocators'!$B$15:$W$361, MATCH('O5 Details by Class &amp; Accounts'!AD$18, 'E2 Allocators'!$B$15:$W$15, 0),FALSE)*$G54)</f>
        <v>0</v>
      </c>
      <c r="AE54" s="1321">
        <f>IF(ISERROR(VLOOKUP(VLOOKUP($A54, 'E4 TB Allocation Details'!$A$18:$L$214, MATCH("Customer ID", 'E4 TB Allocation Details'!$A$18:$L$18, 0),FALSE), 'E2 Allocators'!$B$15:$W$361, MATCH('O5 Details by Class &amp; Accounts'!AE$18, 'E2 Allocators'!$B$15:$W$15, 0),FALSE)*$G54), 0, VLOOKUP(VLOOKUP($A54, 'E4 TB Allocation Details'!$A$18:$L$214, MATCH("Customer ID", 'E4 TB Allocation Details'!$A$18:$L$18, 0),FALSE), 'E2 Allocators'!$B$15:$W$361, MATCH('O5 Details by Class &amp; Accounts'!AE$18, 'E2 Allocators'!$B$15:$W$15, 0),FALSE)*$G54)</f>
        <v>0</v>
      </c>
      <c r="AF54" s="1321">
        <f>IF(ISERROR(VLOOKUP(VLOOKUP($A54, 'E4 TB Allocation Details'!$A$18:$L$214, MATCH("Customer ID", 'E4 TB Allocation Details'!$A$18:$L$18, 0),FALSE), 'E2 Allocators'!$B$15:$W$361, MATCH('O5 Details by Class &amp; Accounts'!AF$18, 'E2 Allocators'!$B$15:$W$15, 0),FALSE)*$G54), 0, VLOOKUP(VLOOKUP($A54, 'E4 TB Allocation Details'!$A$18:$L$214, MATCH("Customer ID", 'E4 TB Allocation Details'!$A$18:$L$18, 0),FALSE), 'E2 Allocators'!$B$15:$W$361, MATCH('O5 Details by Class &amp; Accounts'!AF$18, 'E2 Allocators'!$B$15:$W$15, 0),FALSE)*$G54)</f>
        <v>0</v>
      </c>
      <c r="AG54" s="1321">
        <f>IF(ISERROR(VLOOKUP(VLOOKUP($A54, 'E4 TB Allocation Details'!$A$18:$L$214, MATCH("Customer ID", 'E4 TB Allocation Details'!$A$18:$L$18, 0),FALSE), 'E2 Allocators'!$B$15:$W$361, MATCH('O5 Details by Class &amp; Accounts'!AG$18, 'E2 Allocators'!$B$15:$W$15, 0),FALSE)*$G54), 0, VLOOKUP(VLOOKUP($A54, 'E4 TB Allocation Details'!$A$18:$L$214, MATCH("Customer ID", 'E4 TB Allocation Details'!$A$18:$L$18, 0),FALSE), 'E2 Allocators'!$B$15:$W$361, MATCH('O5 Details by Class &amp; Accounts'!AG$18, 'E2 Allocators'!$B$15:$W$15, 0),FALSE)*$G54)</f>
        <v>0</v>
      </c>
      <c r="AH54" s="1321">
        <f>IF(ISERROR(VLOOKUP(VLOOKUP($A54, 'E4 TB Allocation Details'!$A$18:$L$214, MATCH("Customer ID", 'E4 TB Allocation Details'!$A$18:$L$18, 0),FALSE), 'E2 Allocators'!$B$15:$W$361, MATCH('O5 Details by Class &amp; Accounts'!AH$18, 'E2 Allocators'!$B$15:$W$15, 0),FALSE)*$G54), 0, VLOOKUP(VLOOKUP($A54, 'E4 TB Allocation Details'!$A$18:$L$214, MATCH("Customer ID", 'E4 TB Allocation Details'!$A$18:$L$18, 0),FALSE), 'E2 Allocators'!$B$15:$W$361, MATCH('O5 Details by Class &amp; Accounts'!AH$18, 'E2 Allocators'!$B$15:$W$15, 0),FALSE)*$G54)</f>
        <v>0</v>
      </c>
      <c r="AI54" s="1321">
        <f>IF(ISERROR(VLOOKUP(VLOOKUP($A54, 'E4 TB Allocation Details'!$A$18:$L$214, MATCH("Customer ID", 'E4 TB Allocation Details'!$A$18:$L$18, 0),FALSE), 'E2 Allocators'!$B$15:$W$361, MATCH('O5 Details by Class &amp; Accounts'!AI$18, 'E2 Allocators'!$B$15:$W$15, 0),FALSE)*$G54), 0, VLOOKUP(VLOOKUP($A54, 'E4 TB Allocation Details'!$A$18:$L$214, MATCH("Customer ID", 'E4 TB Allocation Details'!$A$18:$L$18, 0),FALSE), 'E2 Allocators'!$B$15:$W$361, MATCH('O5 Details by Class &amp; Accounts'!AI$18, 'E2 Allocators'!$B$15:$W$15, 0),FALSE)*$G54)</f>
        <v>0</v>
      </c>
      <c r="AJ54" s="1321">
        <f>IF(ISERROR(VLOOKUP(VLOOKUP($A54, 'E4 TB Allocation Details'!$A$18:$L$214, MATCH("Customer ID", 'E4 TB Allocation Details'!$A$18:$L$18, 0),FALSE), 'E2 Allocators'!$B$15:$W$361, MATCH('O5 Details by Class &amp; Accounts'!AJ$18, 'E2 Allocators'!$B$15:$W$15, 0),FALSE)*$G54), 0, VLOOKUP(VLOOKUP($A54, 'E4 TB Allocation Details'!$A$18:$L$214, MATCH("Customer ID", 'E4 TB Allocation Details'!$A$18:$L$18, 0),FALSE), 'E2 Allocators'!$B$15:$W$361, MATCH('O5 Details by Class &amp; Accounts'!AJ$18, 'E2 Allocators'!$B$15:$W$15, 0),FALSE)*$G54)</f>
        <v>0</v>
      </c>
      <c r="AK54" s="1321">
        <f>IF(ISERROR(VLOOKUP(VLOOKUP($A54, 'E4 TB Allocation Details'!$A$18:$L$214, MATCH("Customer ID", 'E4 TB Allocation Details'!$A$18:$L$18, 0),FALSE), 'E2 Allocators'!$B$15:$W$361, MATCH('O5 Details by Class &amp; Accounts'!AK$18, 'E2 Allocators'!$B$15:$W$15, 0),FALSE)*$G54), 0, VLOOKUP(VLOOKUP($A54, 'E4 TB Allocation Details'!$A$18:$L$214, MATCH("Customer ID", 'E4 TB Allocation Details'!$A$18:$L$18, 0),FALSE), 'E2 Allocators'!$B$15:$W$361, MATCH('O5 Details by Class &amp; Accounts'!AK$18, 'E2 Allocators'!$B$15:$W$15, 0),FALSE)*$G54)</f>
        <v>0</v>
      </c>
      <c r="AL54" s="1321">
        <f>IF(ISERROR(VLOOKUP(VLOOKUP($A54, 'E4 TB Allocation Details'!$A$18:$L$214, MATCH("Customer ID", 'E4 TB Allocation Details'!$A$18:$L$18, 0),FALSE), 'E2 Allocators'!$B$15:$W$361, MATCH('O5 Details by Class &amp; Accounts'!AL$18, 'E2 Allocators'!$B$15:$W$15, 0),FALSE)*$G54), 0, VLOOKUP(VLOOKUP($A54, 'E4 TB Allocation Details'!$A$18:$L$214, MATCH("Customer ID", 'E4 TB Allocation Details'!$A$18:$L$18, 0),FALSE), 'E2 Allocators'!$B$15:$W$361, MATCH('O5 Details by Class &amp; Accounts'!AL$18, 'E2 Allocators'!$B$15:$W$15, 0),FALSE)*$G54)</f>
        <v>0</v>
      </c>
      <c r="AM54" s="1321">
        <f>IF(ISERROR(VLOOKUP(VLOOKUP($A54, 'E4 TB Allocation Details'!$A$18:$L$214, MATCH("Customer ID", 'E4 TB Allocation Details'!$A$18:$L$18, 0),FALSE), 'E2 Allocators'!$B$15:$W$361, MATCH('O5 Details by Class &amp; Accounts'!AM$18, 'E2 Allocators'!$B$15:$W$15, 0),FALSE)*$G54), 0, VLOOKUP(VLOOKUP($A54, 'E4 TB Allocation Details'!$A$18:$L$214, MATCH("Customer ID", 'E4 TB Allocation Details'!$A$18:$L$18, 0),FALSE), 'E2 Allocators'!$B$15:$W$361, MATCH('O5 Details by Class &amp; Accounts'!AM$18, 'E2 Allocators'!$B$15:$W$15, 0),FALSE)*$G54)</f>
        <v>0</v>
      </c>
      <c r="AN54" s="1321">
        <f>IF(ISERROR(VLOOKUP(VLOOKUP($A54, 'E4 TB Allocation Details'!$A$18:$L$214, MATCH("Customer ID", 'E4 TB Allocation Details'!$A$18:$L$18, 0),FALSE), 'E2 Allocators'!$B$15:$W$361, MATCH('O5 Details by Class &amp; Accounts'!AN$18, 'E2 Allocators'!$B$15:$W$15, 0),FALSE)*$G54), 0, VLOOKUP(VLOOKUP($A54, 'E4 TB Allocation Details'!$A$18:$L$214, MATCH("Customer ID", 'E4 TB Allocation Details'!$A$18:$L$18, 0),FALSE), 'E2 Allocators'!$B$15:$W$361, MATCH('O5 Details by Class &amp; Accounts'!AN$18, 'E2 Allocators'!$B$15:$W$15, 0),FALSE)*$G54)</f>
        <v>0</v>
      </c>
      <c r="AO54" s="1321">
        <f>IF(ISERROR(VLOOKUP(VLOOKUP($A54, 'E4 TB Allocation Details'!$A$18:$L$214, MATCH("Customer ID", 'E4 TB Allocation Details'!$A$18:$L$18, 0),FALSE), 'E2 Allocators'!$B$15:$W$361, MATCH('O5 Details by Class &amp; Accounts'!AO$18, 'E2 Allocators'!$B$15:$W$15, 0),FALSE)*$G54), 0, VLOOKUP(VLOOKUP($A54, 'E4 TB Allocation Details'!$A$18:$L$214, MATCH("Customer ID", 'E4 TB Allocation Details'!$A$18:$L$18, 0),FALSE), 'E2 Allocators'!$B$15:$W$361, MATCH('O5 Details by Class &amp; Accounts'!AO$18, 'E2 Allocators'!$B$15:$W$15, 0),FALSE)*$G54)</f>
        <v>0</v>
      </c>
      <c r="AP54" s="1321">
        <f>IF(ISERROR(VLOOKUP(VLOOKUP($A54, 'E4 TB Allocation Details'!$A$18:$L$214, MATCH("Customer ID", 'E4 TB Allocation Details'!$A$18:$L$18, 0),FALSE), 'E2 Allocators'!$B$15:$W$361, MATCH('O5 Details by Class &amp; Accounts'!AP$18, 'E2 Allocators'!$B$15:$W$15, 0),FALSE)*$G54), 0, VLOOKUP(VLOOKUP($A54, 'E4 TB Allocation Details'!$A$18:$L$214, MATCH("Customer ID", 'E4 TB Allocation Details'!$A$18:$L$18, 0),FALSE), 'E2 Allocators'!$B$15:$W$361, MATCH('O5 Details by Class &amp; Accounts'!AP$18, 'E2 Allocators'!$B$15:$W$15, 0),FALSE)*$G54)</f>
        <v>0</v>
      </c>
      <c r="AQ54" s="1321">
        <f>IF(ISERROR(VLOOKUP(VLOOKUP($A54, 'E4 TB Allocation Details'!$A$18:$L$214, MATCH("Customer ID", 'E4 TB Allocation Details'!$A$18:$L$18, 0),FALSE), 'E2 Allocators'!$B$15:$W$361, MATCH('O5 Details by Class &amp; Accounts'!AQ$18, 'E2 Allocators'!$B$15:$W$15, 0),FALSE)*$G54), 0, VLOOKUP(VLOOKUP($A54, 'E4 TB Allocation Details'!$A$18:$L$214, MATCH("Customer ID", 'E4 TB Allocation Details'!$A$18:$L$18, 0),FALSE), 'E2 Allocators'!$B$15:$W$361, MATCH('O5 Details by Class &amp; Accounts'!AQ$18, 'E2 Allocators'!$B$15:$W$15, 0),FALSE)*$G54)</f>
        <v>0</v>
      </c>
      <c r="AR54" s="1321">
        <f>IF(ISERROR(VLOOKUP(VLOOKUP($A54, 'E4 TB Allocation Details'!$A$18:$L$214, MATCH("Customer ID", 'E4 TB Allocation Details'!$A$18:$L$18, 0),FALSE), 'E2 Allocators'!$B$15:$W$361, MATCH('O5 Details by Class &amp; Accounts'!AR$18, 'E2 Allocators'!$B$15:$W$15, 0),FALSE)*$G54), 0, VLOOKUP(VLOOKUP($A54, 'E4 TB Allocation Details'!$A$18:$L$214, MATCH("Customer ID", 'E4 TB Allocation Details'!$A$18:$L$18, 0),FALSE), 'E2 Allocators'!$B$15:$W$361, MATCH('O5 Details by Class &amp; Accounts'!AR$18, 'E2 Allocators'!$B$15:$W$15, 0),FALSE)*$G54)</f>
        <v>0</v>
      </c>
      <c r="AS54" s="1321">
        <f>IF(ISERROR(VLOOKUP(VLOOKUP($A54, 'E4 TB Allocation Details'!$A$18:$L$214, MATCH("Customer ID", 'E4 TB Allocation Details'!$A$18:$L$18, 0),FALSE), 'E2 Allocators'!$B$15:$W$361, MATCH('O5 Details by Class &amp; Accounts'!AS$18, 'E2 Allocators'!$B$15:$W$15, 0),FALSE)*$G54), 0, VLOOKUP(VLOOKUP($A54, 'E4 TB Allocation Details'!$A$18:$L$214, MATCH("Customer ID", 'E4 TB Allocation Details'!$A$18:$L$18, 0),FALSE), 'E2 Allocators'!$B$15:$W$361, MATCH('O5 Details by Class &amp; Accounts'!AS$18, 'E2 Allocators'!$B$15:$W$15, 0),FALSE)*$G54)</f>
        <v>0</v>
      </c>
      <c r="AT54" s="1321">
        <f>IF(ISERROR(VLOOKUP(VLOOKUP($A54, 'E4 TB Allocation Details'!$A$18:$L$214, MATCH("Customer ID", 'E4 TB Allocation Details'!$A$18:$L$18, 0),FALSE), 'E2 Allocators'!$B$15:$W$361, MATCH('O5 Details by Class &amp; Accounts'!AT$18, 'E2 Allocators'!$B$15:$W$15, 0),FALSE)*$G54), 0, VLOOKUP(VLOOKUP($A54, 'E4 TB Allocation Details'!$A$18:$L$214, MATCH("Customer ID", 'E4 TB Allocation Details'!$A$18:$L$18, 0),FALSE), 'E2 Allocators'!$B$15:$W$361, MATCH('O5 Details by Class &amp; Accounts'!AT$18, 'E2 Allocators'!$B$15:$W$15, 0),FALSE)*$G54)</f>
        <v>0</v>
      </c>
      <c r="AU54" s="1321">
        <f>IF(ISERROR(VLOOKUP(VLOOKUP($A54, 'E4 TB Allocation Details'!$A$18:$L$214, MATCH("Customer ID", 'E4 TB Allocation Details'!$A$18:$L$18, 0),FALSE), 'E2 Allocators'!$B$15:$W$361, MATCH('O5 Details by Class &amp; Accounts'!AU$18, 'E2 Allocators'!$B$15:$W$15, 0),FALSE)*$G54), 0, VLOOKUP(VLOOKUP($A54, 'E4 TB Allocation Details'!$A$18:$L$214, MATCH("Customer ID", 'E4 TB Allocation Details'!$A$18:$L$18, 0),FALSE), 'E2 Allocators'!$B$15:$W$361, MATCH('O5 Details by Class &amp; Accounts'!AU$18, 'E2 Allocators'!$B$15:$W$15, 0),FALSE)*$G54)</f>
        <v>0</v>
      </c>
      <c r="AV54" s="1321">
        <f>IF(ISERROR(VLOOKUP(VLOOKUP($A54, 'E4 TB Allocation Details'!$A$18:$L$214, MATCH("Customer ID", 'E4 TB Allocation Details'!$A$18:$L$18, 0),FALSE), 'E2 Allocators'!$B$15:$W$361, MATCH('O5 Details by Class &amp; Accounts'!AV$18, 'E2 Allocators'!$B$15:$W$15, 0),FALSE)*$G54), 0, VLOOKUP(VLOOKUP($A54, 'E4 TB Allocation Details'!$A$18:$L$214, MATCH("Customer ID", 'E4 TB Allocation Details'!$A$18:$L$18, 0),FALSE), 'E2 Allocators'!$B$15:$W$361, MATCH('O5 Details by Class &amp; Accounts'!AV$18, 'E2 Allocators'!$B$15:$W$15, 0),FALSE)*$G54)</f>
        <v>0</v>
      </c>
      <c r="AW54" s="1321">
        <f>IF(ISERROR(VLOOKUP(VLOOKUP($A54, 'E4 TB Allocation Details'!$A$18:$L$214, MATCH("Customer ID", 'E4 TB Allocation Details'!$A$18:$L$18, 0),FALSE), 'E2 Allocators'!$B$15:$W$361, MATCH('O5 Details by Class &amp; Accounts'!AW$18, 'E2 Allocators'!$B$15:$W$15, 0),FALSE)*$G54), 0, VLOOKUP(VLOOKUP($A54, 'E4 TB Allocation Details'!$A$18:$L$214, MATCH("Customer ID", 'E4 TB Allocation Details'!$A$18:$L$18, 0),FALSE), 'E2 Allocators'!$B$15:$W$361, MATCH('O5 Details by Class &amp; Accounts'!AW$18, 'E2 Allocators'!$B$15:$W$15, 0),FALSE)*$G54)</f>
        <v>0</v>
      </c>
      <c r="AX54" s="1321">
        <f t="shared" si="2"/>
        <v>0</v>
      </c>
      <c r="AY54" s="1321">
        <f>IF(ISERROR(VLOOKUP(VLOOKUP($A54, 'E4 TB Allocation Details'!$A$18:$L$214, MATCH("Misc ID", 'E4 TB Allocation Details'!$A$18:$L$18, 0),FALSE), 'E2 Allocators'!$B$15:$W$361, MATCH('O5 Details by Class &amp; Accounts'!AY$18, 'E2 Allocators'!$B$15:$W$15, 0),FALSE)*$E54), 0, VLOOKUP(VLOOKUP($A54, 'E4 TB Allocation Details'!$A$18:$L$214, MATCH("Misc ID", 'E4 TB Allocation Details'!$A$18:$L$18, 0),FALSE), 'E2 Allocators'!$B$15:$W$361, MATCH('O5 Details by Class &amp; Accounts'!AY$18, 'E2 Allocators'!$B$15:$W$15, 0),FALSE)*$E54)</f>
        <v>0</v>
      </c>
      <c r="AZ54" s="1321">
        <f>IF(ISERROR(VLOOKUP(VLOOKUP($A54, 'E4 TB Allocation Details'!$A$18:$L$214, MATCH("Misc ID", 'E4 TB Allocation Details'!$A$18:$L$18, 0),FALSE), 'E2 Allocators'!$B$15:$W$361, MATCH('O5 Details by Class &amp; Accounts'!AZ$18, 'E2 Allocators'!$B$15:$W$15, 0),FALSE)*$E54), 0, VLOOKUP(VLOOKUP($A54, 'E4 TB Allocation Details'!$A$18:$L$214, MATCH("Misc ID", 'E4 TB Allocation Details'!$A$18:$L$18, 0),FALSE), 'E2 Allocators'!$B$15:$W$361, MATCH('O5 Details by Class &amp; Accounts'!AZ$18, 'E2 Allocators'!$B$15:$W$15, 0),FALSE)*$E54)</f>
        <v>0</v>
      </c>
      <c r="BA54" s="1321">
        <f>IF(ISERROR(VLOOKUP(VLOOKUP($A54, 'E4 TB Allocation Details'!$A$18:$L$214, MATCH("Misc ID", 'E4 TB Allocation Details'!$A$18:$L$18, 0),FALSE), 'E2 Allocators'!$B$15:$W$361, MATCH('O5 Details by Class &amp; Accounts'!BA$18, 'E2 Allocators'!$B$15:$W$15, 0),FALSE)*$E54), 0, VLOOKUP(VLOOKUP($A54, 'E4 TB Allocation Details'!$A$18:$L$214, MATCH("Misc ID", 'E4 TB Allocation Details'!$A$18:$L$18, 0),FALSE), 'E2 Allocators'!$B$15:$W$361, MATCH('O5 Details by Class &amp; Accounts'!BA$18, 'E2 Allocators'!$B$15:$W$15, 0),FALSE)*$E54)</f>
        <v>0</v>
      </c>
      <c r="BB54" s="1321">
        <f>IF(ISERROR(VLOOKUP(VLOOKUP($A54, 'E4 TB Allocation Details'!$A$18:$L$214, MATCH("Misc ID", 'E4 TB Allocation Details'!$A$18:$L$18, 0),FALSE), 'E2 Allocators'!$B$15:$W$361, MATCH('O5 Details by Class &amp; Accounts'!BB$18, 'E2 Allocators'!$B$15:$W$15, 0),FALSE)*$E54), 0, VLOOKUP(VLOOKUP($A54, 'E4 TB Allocation Details'!$A$18:$L$214, MATCH("Misc ID", 'E4 TB Allocation Details'!$A$18:$L$18, 0),FALSE), 'E2 Allocators'!$B$15:$W$361, MATCH('O5 Details by Class &amp; Accounts'!BB$18, 'E2 Allocators'!$B$15:$W$15, 0),FALSE)*$E54)</f>
        <v>0</v>
      </c>
      <c r="BC54" s="1321">
        <f>IF(ISERROR(VLOOKUP(VLOOKUP($A54, 'E4 TB Allocation Details'!$A$18:$L$214, MATCH("Misc ID", 'E4 TB Allocation Details'!$A$18:$L$18, 0),FALSE), 'E2 Allocators'!$B$15:$W$361, MATCH('O5 Details by Class &amp; Accounts'!BC$18, 'E2 Allocators'!$B$15:$W$15, 0),FALSE)*$E54), 0, VLOOKUP(VLOOKUP($A54, 'E4 TB Allocation Details'!$A$18:$L$214, MATCH("Misc ID", 'E4 TB Allocation Details'!$A$18:$L$18, 0),FALSE), 'E2 Allocators'!$B$15:$W$361, MATCH('O5 Details by Class &amp; Accounts'!BC$18, 'E2 Allocators'!$B$15:$W$15, 0),FALSE)*$E54)</f>
        <v>0</v>
      </c>
      <c r="BD54" s="1321">
        <f>IF(ISERROR(VLOOKUP(VLOOKUP($A54, 'E4 TB Allocation Details'!$A$18:$L$214, MATCH("Misc ID", 'E4 TB Allocation Details'!$A$18:$L$18, 0),FALSE), 'E2 Allocators'!$B$15:$W$361, MATCH('O5 Details by Class &amp; Accounts'!BD$18, 'E2 Allocators'!$B$15:$W$15, 0),FALSE)*$E54), 0, VLOOKUP(VLOOKUP($A54, 'E4 TB Allocation Details'!$A$18:$L$214, MATCH("Misc ID", 'E4 TB Allocation Details'!$A$18:$L$18, 0),FALSE), 'E2 Allocators'!$B$15:$W$361, MATCH('O5 Details by Class &amp; Accounts'!BD$18, 'E2 Allocators'!$B$15:$W$15, 0),FALSE)*$E54)</f>
        <v>0</v>
      </c>
      <c r="BE54" s="1321">
        <f>IF(ISERROR(VLOOKUP(VLOOKUP($A54, 'E4 TB Allocation Details'!$A$18:$L$214, MATCH("Misc ID", 'E4 TB Allocation Details'!$A$18:$L$18, 0),FALSE), 'E2 Allocators'!$B$15:$W$361, MATCH('O5 Details by Class &amp; Accounts'!BE$18, 'E2 Allocators'!$B$15:$W$15, 0),FALSE)*$E54), 0, VLOOKUP(VLOOKUP($A54, 'E4 TB Allocation Details'!$A$18:$L$214, MATCH("Misc ID", 'E4 TB Allocation Details'!$A$18:$L$18, 0),FALSE), 'E2 Allocators'!$B$15:$W$361, MATCH('O5 Details by Class &amp; Accounts'!BE$18, 'E2 Allocators'!$B$15:$W$15, 0),FALSE)*$E54)</f>
        <v>0</v>
      </c>
      <c r="BF54" s="1321">
        <f>IF(ISERROR(VLOOKUP(VLOOKUP($A54, 'E4 TB Allocation Details'!$A$18:$L$214, MATCH("Misc ID", 'E4 TB Allocation Details'!$A$18:$L$18, 0),FALSE), 'E2 Allocators'!$B$15:$W$361, MATCH('O5 Details by Class &amp; Accounts'!BF$18, 'E2 Allocators'!$B$15:$W$15, 0),FALSE)*$E54), 0, VLOOKUP(VLOOKUP($A54, 'E4 TB Allocation Details'!$A$18:$L$214, MATCH("Misc ID", 'E4 TB Allocation Details'!$A$18:$L$18, 0),FALSE), 'E2 Allocators'!$B$15:$W$361, MATCH('O5 Details by Class &amp; Accounts'!BF$18, 'E2 Allocators'!$B$15:$W$15, 0),FALSE)*$E54)</f>
        <v>0</v>
      </c>
      <c r="BG54" s="1321">
        <f>IF(ISERROR(VLOOKUP(VLOOKUP($A54, 'E4 TB Allocation Details'!$A$18:$L$214, MATCH("Misc ID", 'E4 TB Allocation Details'!$A$18:$L$18, 0),FALSE), 'E2 Allocators'!$B$15:$W$361, MATCH('O5 Details by Class &amp; Accounts'!BG$18, 'E2 Allocators'!$B$15:$W$15, 0),FALSE)*$E54), 0, VLOOKUP(VLOOKUP($A54, 'E4 TB Allocation Details'!$A$18:$L$214, MATCH("Misc ID", 'E4 TB Allocation Details'!$A$18:$L$18, 0),FALSE), 'E2 Allocators'!$B$15:$W$361, MATCH('O5 Details by Class &amp; Accounts'!BG$18, 'E2 Allocators'!$B$15:$W$15, 0),FALSE)*$E54)</f>
        <v>0</v>
      </c>
      <c r="BH54" s="1321">
        <f>IF(ISERROR(VLOOKUP(VLOOKUP($A54, 'E4 TB Allocation Details'!$A$18:$L$214, MATCH("Misc ID", 'E4 TB Allocation Details'!$A$18:$L$18, 0),FALSE), 'E2 Allocators'!$B$15:$W$361, MATCH('O5 Details by Class &amp; Accounts'!BH$18, 'E2 Allocators'!$B$15:$W$15, 0),FALSE)*$E54), 0, VLOOKUP(VLOOKUP($A54, 'E4 TB Allocation Details'!$A$18:$L$214, MATCH("Misc ID", 'E4 TB Allocation Details'!$A$18:$L$18, 0),FALSE), 'E2 Allocators'!$B$15:$W$361, MATCH('O5 Details by Class &amp; Accounts'!BH$18, 'E2 Allocators'!$B$15:$W$15, 0),FALSE)*$E54)</f>
        <v>0</v>
      </c>
      <c r="BI54" s="1321">
        <f>IF(ISERROR(VLOOKUP(VLOOKUP($A54, 'E4 TB Allocation Details'!$A$18:$L$214, MATCH("Misc ID", 'E4 TB Allocation Details'!$A$18:$L$18, 0),FALSE), 'E2 Allocators'!$B$15:$W$361, MATCH('O5 Details by Class &amp; Accounts'!BI$18, 'E2 Allocators'!$B$15:$W$15, 0),FALSE)*$E54), 0, VLOOKUP(VLOOKUP($A54, 'E4 TB Allocation Details'!$A$18:$L$214, MATCH("Misc ID", 'E4 TB Allocation Details'!$A$18:$L$18, 0),FALSE), 'E2 Allocators'!$B$15:$W$361, MATCH('O5 Details by Class &amp; Accounts'!BI$18, 'E2 Allocators'!$B$15:$W$15, 0),FALSE)*$E54)</f>
        <v>0</v>
      </c>
      <c r="BJ54" s="1321">
        <f>IF(ISERROR(VLOOKUP(VLOOKUP($A54, 'E4 TB Allocation Details'!$A$18:$L$214, MATCH("Misc ID", 'E4 TB Allocation Details'!$A$18:$L$18, 0),FALSE), 'E2 Allocators'!$B$15:$W$361, MATCH('O5 Details by Class &amp; Accounts'!BJ$18, 'E2 Allocators'!$B$15:$W$15, 0),FALSE)*$E54), 0, VLOOKUP(VLOOKUP($A54, 'E4 TB Allocation Details'!$A$18:$L$214, MATCH("Misc ID", 'E4 TB Allocation Details'!$A$18:$L$18, 0),FALSE), 'E2 Allocators'!$B$15:$W$361, MATCH('O5 Details by Class &amp; Accounts'!BJ$18, 'E2 Allocators'!$B$15:$W$15, 0),FALSE)*$E54)</f>
        <v>0</v>
      </c>
      <c r="BK54" s="1321">
        <f>IF(ISERROR(VLOOKUP(VLOOKUP($A54, 'E4 TB Allocation Details'!$A$18:$L$214, MATCH("Misc ID", 'E4 TB Allocation Details'!$A$18:$L$18, 0),FALSE), 'E2 Allocators'!$B$15:$W$361, MATCH('O5 Details by Class &amp; Accounts'!BK$18, 'E2 Allocators'!$B$15:$W$15, 0),FALSE)*$E54), 0, VLOOKUP(VLOOKUP($A54, 'E4 TB Allocation Details'!$A$18:$L$214, MATCH("Misc ID", 'E4 TB Allocation Details'!$A$18:$L$18, 0),FALSE), 'E2 Allocators'!$B$15:$W$361, MATCH('O5 Details by Class &amp; Accounts'!BK$18, 'E2 Allocators'!$B$15:$W$15, 0),FALSE)*$E54)</f>
        <v>0</v>
      </c>
      <c r="BL54" s="1321">
        <f>IF(ISERROR(VLOOKUP(VLOOKUP($A54, 'E4 TB Allocation Details'!$A$18:$L$214, MATCH("Misc ID", 'E4 TB Allocation Details'!$A$18:$L$18, 0),FALSE), 'E2 Allocators'!$B$15:$W$361, MATCH('O5 Details by Class &amp; Accounts'!BL$18, 'E2 Allocators'!$B$15:$W$15, 0),FALSE)*$E54), 0, VLOOKUP(VLOOKUP($A54, 'E4 TB Allocation Details'!$A$18:$L$214, MATCH("Misc ID", 'E4 TB Allocation Details'!$A$18:$L$18, 0),FALSE), 'E2 Allocators'!$B$15:$W$361, MATCH('O5 Details by Class &amp; Accounts'!BL$18, 'E2 Allocators'!$B$15:$W$15, 0),FALSE)*$E54)</f>
        <v>0</v>
      </c>
      <c r="BM54" s="1321">
        <f>IF(ISERROR(VLOOKUP(VLOOKUP($A54, 'E4 TB Allocation Details'!$A$18:$L$214, MATCH("Misc ID", 'E4 TB Allocation Details'!$A$18:$L$18, 0),FALSE), 'E2 Allocators'!$B$15:$W$361, MATCH('O5 Details by Class &amp; Accounts'!BM$18, 'E2 Allocators'!$B$15:$W$15, 0),FALSE)*$E54), 0, VLOOKUP(VLOOKUP($A54, 'E4 TB Allocation Details'!$A$18:$L$214, MATCH("Misc ID", 'E4 TB Allocation Details'!$A$18:$L$18, 0),FALSE), 'E2 Allocators'!$B$15:$W$361, MATCH('O5 Details by Class &amp; Accounts'!BM$18, 'E2 Allocators'!$B$15:$W$15, 0),FALSE)*$E54)</f>
        <v>0</v>
      </c>
      <c r="BN54" s="1321">
        <f>IF(ISERROR(VLOOKUP(VLOOKUP($A54, 'E4 TB Allocation Details'!$A$18:$L$214, MATCH("Misc ID", 'E4 TB Allocation Details'!$A$18:$L$18, 0),FALSE), 'E2 Allocators'!$B$15:$W$361, MATCH('O5 Details by Class &amp; Accounts'!BN$18, 'E2 Allocators'!$B$15:$W$15, 0),FALSE)*$E54), 0, VLOOKUP(VLOOKUP($A54, 'E4 TB Allocation Details'!$A$18:$L$214, MATCH("Misc ID", 'E4 TB Allocation Details'!$A$18:$L$18, 0),FALSE), 'E2 Allocators'!$B$15:$W$361, MATCH('O5 Details by Class &amp; Accounts'!BN$18, 'E2 Allocators'!$B$15:$W$15, 0),FALSE)*$E54)</f>
        <v>0</v>
      </c>
      <c r="BO54" s="1321">
        <f>IF(ISERROR(VLOOKUP(VLOOKUP($A54, 'E4 TB Allocation Details'!$A$18:$L$214, MATCH("Misc ID", 'E4 TB Allocation Details'!$A$18:$L$18, 0),FALSE), 'E2 Allocators'!$B$15:$W$361, MATCH('O5 Details by Class &amp; Accounts'!BO$18, 'E2 Allocators'!$B$15:$W$15, 0),FALSE)*$E54), 0, VLOOKUP(VLOOKUP($A54, 'E4 TB Allocation Details'!$A$18:$L$214, MATCH("Misc ID", 'E4 TB Allocation Details'!$A$18:$L$18, 0),FALSE), 'E2 Allocators'!$B$15:$W$361, MATCH('O5 Details by Class &amp; Accounts'!BO$18, 'E2 Allocators'!$B$15:$W$15, 0),FALSE)*$E54)</f>
        <v>0</v>
      </c>
      <c r="BP54" s="1321">
        <f>IF(ISERROR(VLOOKUP(VLOOKUP($A54, 'E4 TB Allocation Details'!$A$18:$L$214, MATCH("Misc ID", 'E4 TB Allocation Details'!$A$18:$L$18, 0),FALSE), 'E2 Allocators'!$B$15:$W$361, MATCH('O5 Details by Class &amp; Accounts'!BP$18, 'E2 Allocators'!$B$15:$W$15, 0),FALSE)*$E54), 0, VLOOKUP(VLOOKUP($A54, 'E4 TB Allocation Details'!$A$18:$L$214, MATCH("Misc ID", 'E4 TB Allocation Details'!$A$18:$L$18, 0),FALSE), 'E2 Allocators'!$B$15:$W$361, MATCH('O5 Details by Class &amp; Accounts'!BP$18, 'E2 Allocators'!$B$15:$W$15, 0),FALSE)*$E54)</f>
        <v>0</v>
      </c>
      <c r="BQ54" s="1321">
        <f>IF(ISERROR(VLOOKUP(VLOOKUP($A54, 'E4 TB Allocation Details'!$A$18:$L$214, MATCH("Misc ID", 'E4 TB Allocation Details'!$A$18:$L$18, 0),FALSE), 'E2 Allocators'!$B$15:$W$361, MATCH('O5 Details by Class &amp; Accounts'!BQ$18, 'E2 Allocators'!$B$15:$W$15, 0),FALSE)*$E54), 0, VLOOKUP(VLOOKUP($A54, 'E4 TB Allocation Details'!$A$18:$L$214, MATCH("Misc ID", 'E4 TB Allocation Details'!$A$18:$L$18, 0),FALSE), 'E2 Allocators'!$B$15:$W$361, MATCH('O5 Details by Class &amp; Accounts'!BQ$18, 'E2 Allocators'!$B$15:$W$15, 0),FALSE)*$E54)</f>
        <v>0</v>
      </c>
      <c r="BR54" s="1321">
        <f>IF(ISERROR(VLOOKUP(VLOOKUP($A54, 'E4 TB Allocation Details'!$A$18:$L$214, MATCH("Misc ID", 'E4 TB Allocation Details'!$A$18:$L$18, 0),FALSE), 'E2 Allocators'!$B$15:$W$361, MATCH('O5 Details by Class &amp; Accounts'!BR$18, 'E2 Allocators'!$B$15:$W$15, 0),FALSE)*$E54), 0, VLOOKUP(VLOOKUP($A54, 'E4 TB Allocation Details'!$A$18:$L$214, MATCH("Misc ID", 'E4 TB Allocation Details'!$A$18:$L$18, 0),FALSE), 'E2 Allocators'!$B$15:$W$361, MATCH('O5 Details by Class &amp; Accounts'!BR$18, 'E2 Allocators'!$B$15:$W$15, 0),FALSE)*$E54)</f>
        <v>0</v>
      </c>
      <c r="BS54" s="1321">
        <f t="shared" si="3"/>
        <v>0</v>
      </c>
      <c r="BT54" s="1321">
        <f>IF(ISERROR(VLOOKUP(VLOOKUP($A54, 'E4 TB Allocation Details'!$A$18:$L$214, MATCH("A &amp; G ID", 'E4 TB Allocation Details'!$A$18:$L$18, 0),FALSE), 'E2 Allocators'!$B$15:$W$361, MATCH('O5 Details by Class &amp; Accounts'!BT$18, 'E2 Allocators'!$B$15:$W$15, 0),FALSE)*$E54), 0, VLOOKUP(VLOOKUP($A54, 'E4 TB Allocation Details'!$A$18:$L$214, MATCH("A &amp; G ID", 'E4 TB Allocation Details'!$A$18:$L$18, 0),FALSE), 'E2 Allocators'!$B$15:$W$361, MATCH('O5 Details by Class &amp; Accounts'!BT$18, 'E2 Allocators'!$B$15:$W$15, 0),FALSE)*$E54)</f>
        <v>0</v>
      </c>
      <c r="BU54" s="1321">
        <f>IF(ISERROR(VLOOKUP(VLOOKUP($A54, 'E4 TB Allocation Details'!$A$18:$L$214, MATCH("A &amp; G ID", 'E4 TB Allocation Details'!$A$18:$L$18, 0),FALSE), 'E2 Allocators'!$B$15:$W$361, MATCH('O5 Details by Class &amp; Accounts'!BU$18, 'E2 Allocators'!$B$15:$W$15, 0),FALSE)*$E54), 0, VLOOKUP(VLOOKUP($A54, 'E4 TB Allocation Details'!$A$18:$L$214, MATCH("A &amp; G ID", 'E4 TB Allocation Details'!$A$18:$L$18, 0),FALSE), 'E2 Allocators'!$B$15:$W$361, MATCH('O5 Details by Class &amp; Accounts'!BU$18, 'E2 Allocators'!$B$15:$W$15, 0),FALSE)*$E54)</f>
        <v>0</v>
      </c>
      <c r="BV54" s="1321">
        <f>IF(ISERROR(VLOOKUP(VLOOKUP($A54, 'E4 TB Allocation Details'!$A$18:$L$214, MATCH("A &amp; G ID", 'E4 TB Allocation Details'!$A$18:$L$18, 0),FALSE), 'E2 Allocators'!$B$15:$W$361, MATCH('O5 Details by Class &amp; Accounts'!BV$18, 'E2 Allocators'!$B$15:$W$15, 0),FALSE)*$E54), 0, VLOOKUP(VLOOKUP($A54, 'E4 TB Allocation Details'!$A$18:$L$214, MATCH("A &amp; G ID", 'E4 TB Allocation Details'!$A$18:$L$18, 0),FALSE), 'E2 Allocators'!$B$15:$W$361, MATCH('O5 Details by Class &amp; Accounts'!BV$18, 'E2 Allocators'!$B$15:$W$15, 0),FALSE)*$E54)</f>
        <v>0</v>
      </c>
      <c r="BW54" s="1321">
        <f>IF(ISERROR(VLOOKUP(VLOOKUP($A54, 'E4 TB Allocation Details'!$A$18:$L$214, MATCH("A &amp; G ID", 'E4 TB Allocation Details'!$A$18:$L$18, 0),FALSE), 'E2 Allocators'!$B$15:$W$361, MATCH('O5 Details by Class &amp; Accounts'!BW$18, 'E2 Allocators'!$B$15:$W$15, 0),FALSE)*$E54), 0, VLOOKUP(VLOOKUP($A54, 'E4 TB Allocation Details'!$A$18:$L$214, MATCH("A &amp; G ID", 'E4 TB Allocation Details'!$A$18:$L$18, 0),FALSE), 'E2 Allocators'!$B$15:$W$361, MATCH('O5 Details by Class &amp; Accounts'!BW$18, 'E2 Allocators'!$B$15:$W$15, 0),FALSE)*$E54)</f>
        <v>0</v>
      </c>
      <c r="BX54" s="1321">
        <f>IF(ISERROR(VLOOKUP(VLOOKUP($A54, 'E4 TB Allocation Details'!$A$18:$L$214, MATCH("A &amp; G ID", 'E4 TB Allocation Details'!$A$18:$L$18, 0),FALSE), 'E2 Allocators'!$B$15:$W$361, MATCH('O5 Details by Class &amp; Accounts'!BX$18, 'E2 Allocators'!$B$15:$W$15, 0),FALSE)*$E54), 0, VLOOKUP(VLOOKUP($A54, 'E4 TB Allocation Details'!$A$18:$L$214, MATCH("A &amp; G ID", 'E4 TB Allocation Details'!$A$18:$L$18, 0),FALSE), 'E2 Allocators'!$B$15:$W$361, MATCH('O5 Details by Class &amp; Accounts'!BX$18, 'E2 Allocators'!$B$15:$W$15, 0),FALSE)*$E54)</f>
        <v>0</v>
      </c>
      <c r="BY54" s="1321">
        <f>IF(ISERROR(VLOOKUP(VLOOKUP($A54, 'E4 TB Allocation Details'!$A$18:$L$214, MATCH("A &amp; G ID", 'E4 TB Allocation Details'!$A$18:$L$18, 0),FALSE), 'E2 Allocators'!$B$15:$W$361, MATCH('O5 Details by Class &amp; Accounts'!BY$18, 'E2 Allocators'!$B$15:$W$15, 0),FALSE)*$E54), 0, VLOOKUP(VLOOKUP($A54, 'E4 TB Allocation Details'!$A$18:$L$214, MATCH("A &amp; G ID", 'E4 TB Allocation Details'!$A$18:$L$18, 0),FALSE), 'E2 Allocators'!$B$15:$W$361, MATCH('O5 Details by Class &amp; Accounts'!BY$18, 'E2 Allocators'!$B$15:$W$15, 0),FALSE)*$E54)</f>
        <v>0</v>
      </c>
      <c r="BZ54" s="1321">
        <f>IF(ISERROR(VLOOKUP(VLOOKUP($A54, 'E4 TB Allocation Details'!$A$18:$L$214, MATCH("A &amp; G ID", 'E4 TB Allocation Details'!$A$18:$L$18, 0),FALSE), 'E2 Allocators'!$B$15:$W$361, MATCH('O5 Details by Class &amp; Accounts'!BZ$18, 'E2 Allocators'!$B$15:$W$15, 0),FALSE)*$E54), 0, VLOOKUP(VLOOKUP($A54, 'E4 TB Allocation Details'!$A$18:$L$214, MATCH("A &amp; G ID", 'E4 TB Allocation Details'!$A$18:$L$18, 0),FALSE), 'E2 Allocators'!$B$15:$W$361, MATCH('O5 Details by Class &amp; Accounts'!BZ$18, 'E2 Allocators'!$B$15:$W$15, 0),FALSE)*$E54)</f>
        <v>0</v>
      </c>
      <c r="CA54" s="1321">
        <f>IF(ISERROR(VLOOKUP(VLOOKUP($A54, 'E4 TB Allocation Details'!$A$18:$L$214, MATCH("A &amp; G ID", 'E4 TB Allocation Details'!$A$18:$L$18, 0),FALSE), 'E2 Allocators'!$B$15:$W$361, MATCH('O5 Details by Class &amp; Accounts'!CA$18, 'E2 Allocators'!$B$15:$W$15, 0),FALSE)*$E54), 0, VLOOKUP(VLOOKUP($A54, 'E4 TB Allocation Details'!$A$18:$L$214, MATCH("A &amp; G ID", 'E4 TB Allocation Details'!$A$18:$L$18, 0),FALSE), 'E2 Allocators'!$B$15:$W$361, MATCH('O5 Details by Class &amp; Accounts'!CA$18, 'E2 Allocators'!$B$15:$W$15, 0),FALSE)*$E54)</f>
        <v>0</v>
      </c>
      <c r="CB54" s="1321">
        <f>IF(ISERROR(VLOOKUP(VLOOKUP($A54, 'E4 TB Allocation Details'!$A$18:$L$214, MATCH("A &amp; G ID", 'E4 TB Allocation Details'!$A$18:$L$18, 0),FALSE), 'E2 Allocators'!$B$15:$W$361, MATCH('O5 Details by Class &amp; Accounts'!CB$18, 'E2 Allocators'!$B$15:$W$15, 0),FALSE)*$E54), 0, VLOOKUP(VLOOKUP($A54, 'E4 TB Allocation Details'!$A$18:$L$214, MATCH("A &amp; G ID", 'E4 TB Allocation Details'!$A$18:$L$18, 0),FALSE), 'E2 Allocators'!$B$15:$W$361, MATCH('O5 Details by Class &amp; Accounts'!CB$18, 'E2 Allocators'!$B$15:$W$15, 0),FALSE)*$E54)</f>
        <v>0</v>
      </c>
      <c r="CC54" s="1321">
        <f>IF(ISERROR(VLOOKUP(VLOOKUP($A54, 'E4 TB Allocation Details'!$A$18:$L$214, MATCH("A &amp; G ID", 'E4 TB Allocation Details'!$A$18:$L$18, 0),FALSE), 'E2 Allocators'!$B$15:$W$361, MATCH('O5 Details by Class &amp; Accounts'!CC$18, 'E2 Allocators'!$B$15:$W$15, 0),FALSE)*$E54), 0, VLOOKUP(VLOOKUP($A54, 'E4 TB Allocation Details'!$A$18:$L$214, MATCH("A &amp; G ID", 'E4 TB Allocation Details'!$A$18:$L$18, 0),FALSE), 'E2 Allocators'!$B$15:$W$361, MATCH('O5 Details by Class &amp; Accounts'!CC$18, 'E2 Allocators'!$B$15:$W$15, 0),FALSE)*$E54)</f>
        <v>0</v>
      </c>
      <c r="CD54" s="1321">
        <f>IF(ISERROR(VLOOKUP(VLOOKUP($A54, 'E4 TB Allocation Details'!$A$18:$L$214, MATCH("A &amp; G ID", 'E4 TB Allocation Details'!$A$18:$L$18, 0),FALSE), 'E2 Allocators'!$B$15:$W$361, MATCH('O5 Details by Class &amp; Accounts'!CD$18, 'E2 Allocators'!$B$15:$W$15, 0),FALSE)*$E54), 0, VLOOKUP(VLOOKUP($A54, 'E4 TB Allocation Details'!$A$18:$L$214, MATCH("A &amp; G ID", 'E4 TB Allocation Details'!$A$18:$L$18, 0),FALSE), 'E2 Allocators'!$B$15:$W$361, MATCH('O5 Details by Class &amp; Accounts'!CD$18, 'E2 Allocators'!$B$15:$W$15, 0),FALSE)*$E54)</f>
        <v>0</v>
      </c>
      <c r="CE54" s="1321">
        <f>IF(ISERROR(VLOOKUP(VLOOKUP($A54, 'E4 TB Allocation Details'!$A$18:$L$214, MATCH("A &amp; G ID", 'E4 TB Allocation Details'!$A$18:$L$18, 0),FALSE), 'E2 Allocators'!$B$15:$W$361, MATCH('O5 Details by Class &amp; Accounts'!CE$18, 'E2 Allocators'!$B$15:$W$15, 0),FALSE)*$E54), 0, VLOOKUP(VLOOKUP($A54, 'E4 TB Allocation Details'!$A$18:$L$214, MATCH("A &amp; G ID", 'E4 TB Allocation Details'!$A$18:$L$18, 0),FALSE), 'E2 Allocators'!$B$15:$W$361, MATCH('O5 Details by Class &amp; Accounts'!CE$18, 'E2 Allocators'!$B$15:$W$15, 0),FALSE)*$E54)</f>
        <v>0</v>
      </c>
      <c r="CF54" s="1321">
        <f>IF(ISERROR(VLOOKUP(VLOOKUP($A54, 'E4 TB Allocation Details'!$A$18:$L$214, MATCH("A &amp; G ID", 'E4 TB Allocation Details'!$A$18:$L$18, 0),FALSE), 'E2 Allocators'!$B$15:$W$361, MATCH('O5 Details by Class &amp; Accounts'!CF$18, 'E2 Allocators'!$B$15:$W$15, 0),FALSE)*$E54), 0, VLOOKUP(VLOOKUP($A54, 'E4 TB Allocation Details'!$A$18:$L$214, MATCH("A &amp; G ID", 'E4 TB Allocation Details'!$A$18:$L$18, 0),FALSE), 'E2 Allocators'!$B$15:$W$361, MATCH('O5 Details by Class &amp; Accounts'!CF$18, 'E2 Allocators'!$B$15:$W$15, 0),FALSE)*$E54)</f>
        <v>0</v>
      </c>
      <c r="CG54" s="1321">
        <f>IF(ISERROR(VLOOKUP(VLOOKUP($A54, 'E4 TB Allocation Details'!$A$18:$L$214, MATCH("A &amp; G ID", 'E4 TB Allocation Details'!$A$18:$L$18, 0),FALSE), 'E2 Allocators'!$B$15:$W$361, MATCH('O5 Details by Class &amp; Accounts'!CG$18, 'E2 Allocators'!$B$15:$W$15, 0),FALSE)*$E54), 0, VLOOKUP(VLOOKUP($A54, 'E4 TB Allocation Details'!$A$18:$L$214, MATCH("A &amp; G ID", 'E4 TB Allocation Details'!$A$18:$L$18, 0),FALSE), 'E2 Allocators'!$B$15:$W$361, MATCH('O5 Details by Class &amp; Accounts'!CG$18, 'E2 Allocators'!$B$15:$W$15, 0),FALSE)*$E54)</f>
        <v>0</v>
      </c>
      <c r="CH54" s="1321">
        <f>IF(ISERROR(VLOOKUP(VLOOKUP($A54, 'E4 TB Allocation Details'!$A$18:$L$214, MATCH("A &amp; G ID", 'E4 TB Allocation Details'!$A$18:$L$18, 0),FALSE), 'E2 Allocators'!$B$15:$W$361, MATCH('O5 Details by Class &amp; Accounts'!CH$18, 'E2 Allocators'!$B$15:$W$15, 0),FALSE)*$E54), 0, VLOOKUP(VLOOKUP($A54, 'E4 TB Allocation Details'!$A$18:$L$214, MATCH("A &amp; G ID", 'E4 TB Allocation Details'!$A$18:$L$18, 0),FALSE), 'E2 Allocators'!$B$15:$W$361, MATCH('O5 Details by Class &amp; Accounts'!CH$18, 'E2 Allocators'!$B$15:$W$15, 0),FALSE)*$E54)</f>
        <v>0</v>
      </c>
      <c r="CI54" s="1321">
        <f>IF(ISERROR(VLOOKUP(VLOOKUP($A54, 'E4 TB Allocation Details'!$A$18:$L$214, MATCH("A &amp; G ID", 'E4 TB Allocation Details'!$A$18:$L$18, 0),FALSE), 'E2 Allocators'!$B$15:$W$361, MATCH('O5 Details by Class &amp; Accounts'!CI$18, 'E2 Allocators'!$B$15:$W$15, 0),FALSE)*$E54), 0, VLOOKUP(VLOOKUP($A54, 'E4 TB Allocation Details'!$A$18:$L$214, MATCH("A &amp; G ID", 'E4 TB Allocation Details'!$A$18:$L$18, 0),FALSE), 'E2 Allocators'!$B$15:$W$361, MATCH('O5 Details by Class &amp; Accounts'!CI$18, 'E2 Allocators'!$B$15:$W$15, 0),FALSE)*$E54)</f>
        <v>0</v>
      </c>
      <c r="CJ54" s="1321">
        <f>IF(ISERROR(VLOOKUP(VLOOKUP($A54, 'E4 TB Allocation Details'!$A$18:$L$214, MATCH("A &amp; G ID", 'E4 TB Allocation Details'!$A$18:$L$18, 0),FALSE), 'E2 Allocators'!$B$15:$W$361, MATCH('O5 Details by Class &amp; Accounts'!CJ$18, 'E2 Allocators'!$B$15:$W$15, 0),FALSE)*$E54), 0, VLOOKUP(VLOOKUP($A54, 'E4 TB Allocation Details'!$A$18:$L$214, MATCH("A &amp; G ID", 'E4 TB Allocation Details'!$A$18:$L$18, 0),FALSE), 'E2 Allocators'!$B$15:$W$361, MATCH('O5 Details by Class &amp; Accounts'!CJ$18, 'E2 Allocators'!$B$15:$W$15, 0),FALSE)*$E54)</f>
        <v>0</v>
      </c>
      <c r="CK54" s="1321">
        <f>IF(ISERROR(VLOOKUP(VLOOKUP($A54, 'E4 TB Allocation Details'!$A$18:$L$214, MATCH("A &amp; G ID", 'E4 TB Allocation Details'!$A$18:$L$18, 0),FALSE), 'E2 Allocators'!$B$15:$W$361, MATCH('O5 Details by Class &amp; Accounts'!CK$18, 'E2 Allocators'!$B$15:$W$15, 0),FALSE)*$E54), 0, VLOOKUP(VLOOKUP($A54, 'E4 TB Allocation Details'!$A$18:$L$214, MATCH("A &amp; G ID", 'E4 TB Allocation Details'!$A$18:$L$18, 0),FALSE), 'E2 Allocators'!$B$15:$W$361, MATCH('O5 Details by Class &amp; Accounts'!CK$18, 'E2 Allocators'!$B$15:$W$15, 0),FALSE)*$E54)</f>
        <v>0</v>
      </c>
      <c r="CL54" s="1321">
        <f>IF(ISERROR(VLOOKUP(VLOOKUP($A54, 'E4 TB Allocation Details'!$A$18:$L$214, MATCH("A &amp; G ID", 'E4 TB Allocation Details'!$A$18:$L$18, 0),FALSE), 'E2 Allocators'!$B$15:$W$361, MATCH('O5 Details by Class &amp; Accounts'!CL$18, 'E2 Allocators'!$B$15:$W$15, 0),FALSE)*$E54), 0, VLOOKUP(VLOOKUP($A54, 'E4 TB Allocation Details'!$A$18:$L$214, MATCH("A &amp; G ID", 'E4 TB Allocation Details'!$A$18:$L$18, 0),FALSE), 'E2 Allocators'!$B$15:$W$361, MATCH('O5 Details by Class &amp; Accounts'!CL$18, 'E2 Allocators'!$B$15:$W$15, 0),FALSE)*$E54)</f>
        <v>0</v>
      </c>
      <c r="CM54" s="1321">
        <f>IF(ISERROR(VLOOKUP(VLOOKUP($A54, 'E4 TB Allocation Details'!$A$18:$L$214, MATCH("A &amp; G ID", 'E4 TB Allocation Details'!$A$18:$L$18, 0),FALSE), 'E2 Allocators'!$B$15:$W$361, MATCH('O5 Details by Class &amp; Accounts'!CM$18, 'E2 Allocators'!$B$15:$W$15, 0),FALSE)*$E54), 0, VLOOKUP(VLOOKUP($A54, 'E4 TB Allocation Details'!$A$18:$L$214, MATCH("A &amp; G ID", 'E4 TB Allocation Details'!$A$18:$L$18, 0),FALSE), 'E2 Allocators'!$B$15:$W$361, MATCH('O5 Details by Class &amp; Accounts'!CM$18, 'E2 Allocators'!$B$15:$W$15, 0),FALSE)*$E54)</f>
        <v>0</v>
      </c>
      <c r="CN54" s="1321">
        <f t="shared" si="5"/>
        <v>0</v>
      </c>
      <c r="CO54" s="1650">
        <f t="shared" si="4"/>
        <v>0</v>
      </c>
      <c r="CQ54" s="1898" t="s">
        <v>1430</v>
      </c>
    </row>
    <row r="55" spans="1:95" s="64" customFormat="1" ht="25.5">
      <c r="A55" s="1087" t="s">
        <v>841</v>
      </c>
      <c r="B55" s="1088" t="s">
        <v>399</v>
      </c>
      <c r="C55" s="1647">
        <f>IF(ISERROR(VLOOKUP($A55,'I3 TB Data'!$A$19:$H$484,MATCH('O5 Details by Class &amp; Accounts'!$C$18, 'I3 TB Data'!$A$19:$H$19,0),0)), 0, VLOOKUP($A55,'I3 TB Data'!$A$19:$H$484,MATCH('O5 Details by Class &amp; Accounts'!$C$18,'I3 TB Data'!$A$19:$H$19,0),0))</f>
        <v>0</v>
      </c>
      <c r="D55" s="1648">
        <f>'I4 BO ASSETS'!E52</f>
        <v>730661.9040000001</v>
      </c>
      <c r="E55" s="1647">
        <f t="shared" si="6"/>
        <v>730661.9040000001</v>
      </c>
      <c r="F55" s="1649">
        <f>IF(ISERROR(VLOOKUP($A55, 'E1 Categorization'!A33:E124, MATCH("Customer Component", 'E1 Categorization'!$A$33:$E$33,0), 0)), 0, IF(VLOOKUP($A55, 'E1 Categorization'!A33:E124, MATCH("Customer Component", 'E1 Categorization'!$A$33:$E$33,0), 0)=0, 'O5 Details by Class &amp; Accounts'!$E55, IF(AND(VLOOKUP($A55, 'E1 Categorization'!A33:E124, MATCH("Customer Component", 'E1 Categorization'!$A$33:$E$33,0), 0) &gt;0, VLOOKUP($A55, 'E1 Categorization'!A33:E124, MATCH("Customer Component", 'E1 Categorization'!$A$33:$E$33,0), 0)&lt;1), 'O5 Details by Class &amp; Accounts'!$E55*(1-VLOOKUP($A55, 'E1 Categorization'!A33:E124, MATCH("Customer Component", 'E1 Categorization'!$A$33:$E$33,0), 0)), 0)))</f>
        <v>438397.14240000007</v>
      </c>
      <c r="G55" s="1649">
        <f>IF(ISERROR(VLOOKUP($A55, 'E1 Categorization'!A33:E124, MATCH("Customer Component", 'E1 Categorization'!$A$33:$E$33,0), 0)),0, IF(VLOOKUP($A55, 'E1 Categorization'!A33:E124, MATCH("Customer Component", 'E1 Categorization'!$A$33:$E$33,0), 0)=0, 0, IF(AND(VLOOKUP($A55, 'E1 Categorization'!A33:E124, MATCH("Customer Component", 'E1 Categorization'!$A$33:$E$33,0), 0) &gt;0, VLOOKUP($A55, 'E1 Categorization'!A33:E124, MATCH("Customer Component", 'E1 Categorization'!$A$33:$E$33,0), 0)&lt;1), 'O5 Details by Class &amp; Accounts'!$E55*(VLOOKUP($A55, 'E1 Categorization'!A33:E124, MATCH("Customer Component", 'E1 Categorization'!$A$33:$E$33,0), 0)), 'O5 Details by Class &amp; Accounts'!$E55)))</f>
        <v>292264.76160000003</v>
      </c>
      <c r="H55" s="1321">
        <f t="shared" si="0"/>
        <v>730661.9040000001</v>
      </c>
      <c r="I55" s="1321">
        <f>IF(ISERROR(VLOOKUP(VLOOKUP($A55, 'E4 TB Allocation Details'!$A$18:$L$214, MATCH("Demand ID", 'E4 TB Allocation Details'!$A$18:$L$18, 0),FALSE), 'E2 Allocators'!$B$15:$W$361, MATCH('O5 Details by Class &amp; Accounts'!I$18, 'E2 Allocators'!$B$15:$W$15, 0),FALSE)*$F55), 0, VLOOKUP(VLOOKUP($A55, 'E4 TB Allocation Details'!$A$18:$L$214, MATCH("Demand ID", 'E4 TB Allocation Details'!$A$18:$L$18, 0),FALSE), 'E2 Allocators'!$B$15:$W$361, MATCH('O5 Details by Class &amp; Accounts'!I$18, 'E2 Allocators'!$B$15:$W$15, 0),FALSE)*$F55)</f>
        <v>211882.42275305217</v>
      </c>
      <c r="J55" s="1321">
        <f>IF(ISERROR(VLOOKUP(VLOOKUP($A55, 'E4 TB Allocation Details'!$A$18:$L$214, MATCH("Demand ID", 'E4 TB Allocation Details'!$A$18:$L$18, 0),FALSE), 'E2 Allocators'!$B$15:$W$361, MATCH('O5 Details by Class &amp; Accounts'!J$18, 'E2 Allocators'!$B$15:$W$15, 0),FALSE)*$F55), 0, VLOOKUP(VLOOKUP($A55, 'E4 TB Allocation Details'!$A$18:$L$214, MATCH("Demand ID", 'E4 TB Allocation Details'!$A$18:$L$18, 0),FALSE), 'E2 Allocators'!$B$15:$W$361, MATCH('O5 Details by Class &amp; Accounts'!J$18, 'E2 Allocators'!$B$15:$W$15, 0),FALSE)*$F55)</f>
        <v>111350.76193714271</v>
      </c>
      <c r="K55" s="1321">
        <f>IF(ISERROR(VLOOKUP(VLOOKUP($A55, 'E4 TB Allocation Details'!$A$18:$L$214, MATCH("Demand ID", 'E4 TB Allocation Details'!$A$18:$L$18, 0),FALSE), 'E2 Allocators'!$B$15:$W$361, MATCH('O5 Details by Class &amp; Accounts'!K$18, 'E2 Allocators'!$B$15:$W$15, 0),FALSE)*$F55), 0, VLOOKUP(VLOOKUP($A55, 'E4 TB Allocation Details'!$A$18:$L$214, MATCH("Demand ID", 'E4 TB Allocation Details'!$A$18:$L$18, 0),FALSE), 'E2 Allocators'!$B$15:$W$361, MATCH('O5 Details by Class &amp; Accounts'!K$18, 'E2 Allocators'!$B$15:$W$15, 0),FALSE)*$F55)</f>
        <v>114251.14083374878</v>
      </c>
      <c r="L55" s="1321">
        <f>IF(ISERROR(VLOOKUP(VLOOKUP($A55, 'E4 TB Allocation Details'!$A$18:$L$214, MATCH("Demand ID", 'E4 TB Allocation Details'!$A$18:$L$18, 0),FALSE), 'E2 Allocators'!$B$15:$W$361, MATCH('O5 Details by Class &amp; Accounts'!L$18, 'E2 Allocators'!$B$15:$W$15, 0),FALSE)*$F55), 0, VLOOKUP(VLOOKUP($A55, 'E4 TB Allocation Details'!$A$18:$L$214, MATCH("Demand ID", 'E4 TB Allocation Details'!$A$18:$L$18, 0),FALSE), 'E2 Allocators'!$B$15:$W$361, MATCH('O5 Details by Class &amp; Accounts'!L$18, 'E2 Allocators'!$B$15:$W$15, 0),FALSE)*$F55)</f>
        <v>0</v>
      </c>
      <c r="M55" s="1321">
        <f>IF(ISERROR(VLOOKUP(VLOOKUP($A55, 'E4 TB Allocation Details'!$A$18:$L$214, MATCH("Demand ID", 'E4 TB Allocation Details'!$A$18:$L$18, 0),FALSE), 'E2 Allocators'!$B$15:$W$361, MATCH('O5 Details by Class &amp; Accounts'!M$18, 'E2 Allocators'!$B$15:$W$15, 0),FALSE)*$F55), 0, VLOOKUP(VLOOKUP($A55, 'E4 TB Allocation Details'!$A$18:$L$214, MATCH("Demand ID", 'E4 TB Allocation Details'!$A$18:$L$18, 0),FALSE), 'E2 Allocators'!$B$15:$W$361, MATCH('O5 Details by Class &amp; Accounts'!M$18, 'E2 Allocators'!$B$15:$W$15, 0),FALSE)*$F55)</f>
        <v>0</v>
      </c>
      <c r="N55" s="1321">
        <f>IF(ISERROR(VLOOKUP(VLOOKUP($A55, 'E4 TB Allocation Details'!$A$18:$L$214, MATCH("Demand ID", 'E4 TB Allocation Details'!$A$18:$L$18, 0),FALSE), 'E2 Allocators'!$B$15:$W$361, MATCH('O5 Details by Class &amp; Accounts'!N$18, 'E2 Allocators'!$B$15:$W$15, 0),FALSE)*$F55), 0, VLOOKUP(VLOOKUP($A55, 'E4 TB Allocation Details'!$A$18:$L$214, MATCH("Demand ID", 'E4 TB Allocation Details'!$A$18:$L$18, 0),FALSE), 'E2 Allocators'!$B$15:$W$361, MATCH('O5 Details by Class &amp; Accounts'!N$18, 'E2 Allocators'!$B$15:$W$15, 0),FALSE)*$F55)</f>
        <v>0</v>
      </c>
      <c r="O55" s="1321">
        <f>IF(ISERROR(VLOOKUP(VLOOKUP($A55, 'E4 TB Allocation Details'!$A$18:$L$214, MATCH("Demand ID", 'E4 TB Allocation Details'!$A$18:$L$18, 0),FALSE), 'E2 Allocators'!$B$15:$W$361, MATCH('O5 Details by Class &amp; Accounts'!O$18, 'E2 Allocators'!$B$15:$W$15, 0),FALSE)*$F55), 0, VLOOKUP(VLOOKUP($A55, 'E4 TB Allocation Details'!$A$18:$L$214, MATCH("Demand ID", 'E4 TB Allocation Details'!$A$18:$L$18, 0),FALSE), 'E2 Allocators'!$B$15:$W$361, MATCH('O5 Details by Class &amp; Accounts'!O$18, 'E2 Allocators'!$B$15:$W$15, 0),FALSE)*$F55)</f>
        <v>222.113996528629</v>
      </c>
      <c r="P55" s="1321">
        <f>IF(ISERROR(VLOOKUP(VLOOKUP($A55, 'E4 TB Allocation Details'!$A$18:$L$214, MATCH("Demand ID", 'E4 TB Allocation Details'!$A$18:$L$18, 0),FALSE), 'E2 Allocators'!$B$15:$W$361, MATCH('O5 Details by Class &amp; Accounts'!P$18, 'E2 Allocators'!$B$15:$W$15, 0),FALSE)*$F55), 0, VLOOKUP(VLOOKUP($A55, 'E4 TB Allocation Details'!$A$18:$L$214, MATCH("Demand ID", 'E4 TB Allocation Details'!$A$18:$L$18, 0),FALSE), 'E2 Allocators'!$B$15:$W$361, MATCH('O5 Details by Class &amp; Accounts'!P$18, 'E2 Allocators'!$B$15:$W$15, 0),FALSE)*$F55)</f>
        <v>0</v>
      </c>
      <c r="Q55" s="1321">
        <f>IF(ISERROR(VLOOKUP(VLOOKUP($A55, 'E4 TB Allocation Details'!$A$18:$L$214, MATCH("Demand ID", 'E4 TB Allocation Details'!$A$18:$L$18, 0),FALSE), 'E2 Allocators'!$B$15:$W$361, MATCH('O5 Details by Class &amp; Accounts'!Q$18, 'E2 Allocators'!$B$15:$W$15, 0),FALSE)*$F55), 0, VLOOKUP(VLOOKUP($A55, 'E4 TB Allocation Details'!$A$18:$L$214, MATCH("Demand ID", 'E4 TB Allocation Details'!$A$18:$L$18, 0),FALSE), 'E2 Allocators'!$B$15:$W$361, MATCH('O5 Details by Class &amp; Accounts'!Q$18, 'E2 Allocators'!$B$15:$W$15, 0),FALSE)*$F55)</f>
        <v>690.70287952773674</v>
      </c>
      <c r="R55" s="1321">
        <f>IF(ISERROR(VLOOKUP(VLOOKUP($A55, 'E4 TB Allocation Details'!$A$18:$L$214, MATCH("Demand ID", 'E4 TB Allocation Details'!$A$18:$L$18, 0),FALSE), 'E2 Allocators'!$B$15:$W$361, MATCH('O5 Details by Class &amp; Accounts'!R$18, 'E2 Allocators'!$B$15:$W$15, 0),FALSE)*$F55), 0, VLOOKUP(VLOOKUP($A55, 'E4 TB Allocation Details'!$A$18:$L$214, MATCH("Demand ID", 'E4 TB Allocation Details'!$A$18:$L$18, 0),FALSE), 'E2 Allocators'!$B$15:$W$361, MATCH('O5 Details by Class &amp; Accounts'!R$18, 'E2 Allocators'!$B$15:$W$15, 0),FALSE)*$F55)</f>
        <v>0</v>
      </c>
      <c r="S55" s="1321">
        <f>IF(ISERROR(VLOOKUP(VLOOKUP($A55, 'E4 TB Allocation Details'!$A$18:$L$214, MATCH("Demand ID", 'E4 TB Allocation Details'!$A$18:$L$18, 0),FALSE), 'E2 Allocators'!$B$15:$W$361, MATCH('O5 Details by Class &amp; Accounts'!S$18, 'E2 Allocators'!$B$15:$W$15, 0),FALSE)*$F55), 0, VLOOKUP(VLOOKUP($A55, 'E4 TB Allocation Details'!$A$18:$L$214, MATCH("Demand ID", 'E4 TB Allocation Details'!$A$18:$L$18, 0),FALSE), 'E2 Allocators'!$B$15:$W$361, MATCH('O5 Details by Class &amp; Accounts'!S$18, 'E2 Allocators'!$B$15:$W$15, 0),FALSE)*$F55)</f>
        <v>0</v>
      </c>
      <c r="T55" s="1321">
        <f>IF(ISERROR(VLOOKUP(VLOOKUP($A55, 'E4 TB Allocation Details'!$A$18:$L$214, MATCH("Demand ID", 'E4 TB Allocation Details'!$A$18:$L$18, 0),FALSE), 'E2 Allocators'!$B$15:$W$361, MATCH('O5 Details by Class &amp; Accounts'!T$18, 'E2 Allocators'!$B$15:$W$15, 0),FALSE)*$F55), 0, VLOOKUP(VLOOKUP($A55, 'E4 TB Allocation Details'!$A$18:$L$214, MATCH("Demand ID", 'E4 TB Allocation Details'!$A$18:$L$18, 0),FALSE), 'E2 Allocators'!$B$15:$W$361, MATCH('O5 Details by Class &amp; Accounts'!T$18, 'E2 Allocators'!$B$15:$W$15, 0),FALSE)*$F55)</f>
        <v>0</v>
      </c>
      <c r="U55" s="1321">
        <f>IF(ISERROR(VLOOKUP(VLOOKUP($A55, 'E4 TB Allocation Details'!$A$18:$L$214, MATCH("Demand ID", 'E4 TB Allocation Details'!$A$18:$L$18, 0),FALSE), 'E2 Allocators'!$B$15:$W$361, MATCH('O5 Details by Class &amp; Accounts'!U$18, 'E2 Allocators'!$B$15:$W$15, 0),FALSE)*$F55), 0, VLOOKUP(VLOOKUP($A55, 'E4 TB Allocation Details'!$A$18:$L$214, MATCH("Demand ID", 'E4 TB Allocation Details'!$A$18:$L$18, 0),FALSE), 'E2 Allocators'!$B$15:$W$361, MATCH('O5 Details by Class &amp; Accounts'!U$18, 'E2 Allocators'!$B$15:$W$15, 0),FALSE)*$F55)</f>
        <v>0</v>
      </c>
      <c r="V55" s="1321">
        <f>IF(ISERROR(VLOOKUP(VLOOKUP($A55, 'E4 TB Allocation Details'!$A$18:$L$214, MATCH("Demand ID", 'E4 TB Allocation Details'!$A$18:$L$18, 0),FALSE), 'E2 Allocators'!$B$15:$W$361, MATCH('O5 Details by Class &amp; Accounts'!V$18, 'E2 Allocators'!$B$15:$W$15, 0),FALSE)*$F55), 0, VLOOKUP(VLOOKUP($A55, 'E4 TB Allocation Details'!$A$18:$L$214, MATCH("Demand ID", 'E4 TB Allocation Details'!$A$18:$L$18, 0),FALSE), 'E2 Allocators'!$B$15:$W$361, MATCH('O5 Details by Class &amp; Accounts'!V$18, 'E2 Allocators'!$B$15:$W$15, 0),FALSE)*$F55)</f>
        <v>0</v>
      </c>
      <c r="W55" s="1321">
        <f>IF(ISERROR(VLOOKUP(VLOOKUP($A55, 'E4 TB Allocation Details'!$A$18:$L$214, MATCH("Demand ID", 'E4 TB Allocation Details'!$A$18:$L$18, 0),FALSE), 'E2 Allocators'!$B$15:$W$361, MATCH('O5 Details by Class &amp; Accounts'!W$18, 'E2 Allocators'!$B$15:$W$15, 0),FALSE)*$F55), 0, VLOOKUP(VLOOKUP($A55, 'E4 TB Allocation Details'!$A$18:$L$214, MATCH("Demand ID", 'E4 TB Allocation Details'!$A$18:$L$18, 0),FALSE), 'E2 Allocators'!$B$15:$W$361, MATCH('O5 Details by Class &amp; Accounts'!W$18, 'E2 Allocators'!$B$15:$W$15, 0),FALSE)*$F55)</f>
        <v>0</v>
      </c>
      <c r="X55" s="1321">
        <f>IF(ISERROR(VLOOKUP(VLOOKUP($A55, 'E4 TB Allocation Details'!$A$18:$L$214, MATCH("Demand ID", 'E4 TB Allocation Details'!$A$18:$L$18, 0),FALSE), 'E2 Allocators'!$B$15:$W$361, MATCH('O5 Details by Class &amp; Accounts'!X$18, 'E2 Allocators'!$B$15:$W$15, 0),FALSE)*$F55), 0, VLOOKUP(VLOOKUP($A55, 'E4 TB Allocation Details'!$A$18:$L$214, MATCH("Demand ID", 'E4 TB Allocation Details'!$A$18:$L$18, 0),FALSE), 'E2 Allocators'!$B$15:$W$361, MATCH('O5 Details by Class &amp; Accounts'!X$18, 'E2 Allocators'!$B$15:$W$15, 0),FALSE)*$F55)</f>
        <v>0</v>
      </c>
      <c r="Y55" s="1321">
        <f>IF(ISERROR(VLOOKUP(VLOOKUP($A55, 'E4 TB Allocation Details'!$A$18:$L$214, MATCH("Demand ID", 'E4 TB Allocation Details'!$A$18:$L$18, 0),FALSE), 'E2 Allocators'!$B$15:$W$361, MATCH('O5 Details by Class &amp; Accounts'!Y$18, 'E2 Allocators'!$B$15:$W$15, 0),FALSE)*$F55), 0, VLOOKUP(VLOOKUP($A55, 'E4 TB Allocation Details'!$A$18:$L$214, MATCH("Demand ID", 'E4 TB Allocation Details'!$A$18:$L$18, 0),FALSE), 'E2 Allocators'!$B$15:$W$361, MATCH('O5 Details by Class &amp; Accounts'!Y$18, 'E2 Allocators'!$B$15:$W$15, 0),FALSE)*$F55)</f>
        <v>0</v>
      </c>
      <c r="Z55" s="1321">
        <f>IF(ISERROR(VLOOKUP(VLOOKUP($A55, 'E4 TB Allocation Details'!$A$18:$L$214, MATCH("Demand ID", 'E4 TB Allocation Details'!$A$18:$L$18, 0),FALSE), 'E2 Allocators'!$B$15:$W$361, MATCH('O5 Details by Class &amp; Accounts'!Z$18, 'E2 Allocators'!$B$15:$W$15, 0),FALSE)*$F55), 0, VLOOKUP(VLOOKUP($A55, 'E4 TB Allocation Details'!$A$18:$L$214, MATCH("Demand ID", 'E4 TB Allocation Details'!$A$18:$L$18, 0),FALSE), 'E2 Allocators'!$B$15:$W$361, MATCH('O5 Details by Class &amp; Accounts'!Z$18, 'E2 Allocators'!$B$15:$W$15, 0),FALSE)*$F55)</f>
        <v>0</v>
      </c>
      <c r="AA55" s="1321">
        <f>IF(ISERROR(VLOOKUP(VLOOKUP($A55, 'E4 TB Allocation Details'!$A$18:$L$214, MATCH("Demand ID", 'E4 TB Allocation Details'!$A$18:$L$18, 0),FALSE), 'E2 Allocators'!$B$15:$W$361, MATCH('O5 Details by Class &amp; Accounts'!AA$18, 'E2 Allocators'!$B$15:$W$15, 0),FALSE)*$F55), 0, VLOOKUP(VLOOKUP($A55, 'E4 TB Allocation Details'!$A$18:$L$214, MATCH("Demand ID", 'E4 TB Allocation Details'!$A$18:$L$18, 0),FALSE), 'E2 Allocators'!$B$15:$W$361, MATCH('O5 Details by Class &amp; Accounts'!AA$18, 'E2 Allocators'!$B$15:$W$15, 0),FALSE)*$F55)</f>
        <v>0</v>
      </c>
      <c r="AB55" s="1321">
        <f>IF(ISERROR(VLOOKUP(VLOOKUP($A55, 'E4 TB Allocation Details'!$A$18:$L$214, MATCH("Demand ID", 'E4 TB Allocation Details'!$A$18:$L$18, 0),FALSE), 'E2 Allocators'!$B$15:$W$361, MATCH('O5 Details by Class &amp; Accounts'!AB$18, 'E2 Allocators'!$B$15:$W$15, 0),FALSE)*$F55), 0, VLOOKUP(VLOOKUP($A55, 'E4 TB Allocation Details'!$A$18:$L$214, MATCH("Demand ID", 'E4 TB Allocation Details'!$A$18:$L$18, 0),FALSE), 'E2 Allocators'!$B$15:$W$361, MATCH('O5 Details by Class &amp; Accounts'!AB$18, 'E2 Allocators'!$B$15:$W$15, 0),FALSE)*$F55)</f>
        <v>0</v>
      </c>
      <c r="AC55" s="1321">
        <f t="shared" si="1"/>
        <v>438397.14240000007</v>
      </c>
      <c r="AD55" s="1321">
        <f>IF(ISERROR(VLOOKUP(VLOOKUP($A55, 'E4 TB Allocation Details'!$A$18:$L$214, MATCH("Customer ID", 'E4 TB Allocation Details'!$A$18:$L$18, 0),FALSE), 'E2 Allocators'!$B$15:$W$361, MATCH('O5 Details by Class &amp; Accounts'!AD$18, 'E2 Allocators'!$B$15:$W$15, 0),FALSE)*$G55), 0, VLOOKUP(VLOOKUP($A55, 'E4 TB Allocation Details'!$A$18:$L$214, MATCH("Customer ID", 'E4 TB Allocation Details'!$A$18:$L$18, 0),FALSE), 'E2 Allocators'!$B$15:$W$361, MATCH('O5 Details by Class &amp; Accounts'!AD$18, 'E2 Allocators'!$B$15:$W$15, 0),FALSE)*$G55)</f>
        <v>243862.81147958411</v>
      </c>
      <c r="AE55" s="1321">
        <f>IF(ISERROR(VLOOKUP(VLOOKUP($A55, 'E4 TB Allocation Details'!$A$18:$L$214, MATCH("Customer ID", 'E4 TB Allocation Details'!$A$18:$L$18, 0),FALSE), 'E2 Allocators'!$B$15:$W$361, MATCH('O5 Details by Class &amp; Accounts'!AE$18, 'E2 Allocators'!$B$15:$W$15, 0),FALSE)*$G55), 0, VLOOKUP(VLOOKUP($A55, 'E4 TB Allocation Details'!$A$18:$L$214, MATCH("Customer ID", 'E4 TB Allocation Details'!$A$18:$L$18, 0),FALSE), 'E2 Allocators'!$B$15:$W$361, MATCH('O5 Details by Class &amp; Accounts'!AE$18, 'E2 Allocators'!$B$15:$W$15, 0),FALSE)*$G55)</f>
        <v>30019.586215571904</v>
      </c>
      <c r="AF55" s="1321">
        <f>IF(ISERROR(VLOOKUP(VLOOKUP($A55, 'E4 TB Allocation Details'!$A$18:$L$214, MATCH("Customer ID", 'E4 TB Allocation Details'!$A$18:$L$18, 0),FALSE), 'E2 Allocators'!$B$15:$W$361, MATCH('O5 Details by Class &amp; Accounts'!AF$18, 'E2 Allocators'!$B$15:$W$15, 0),FALSE)*$G55), 0, VLOOKUP(VLOOKUP($A55, 'E4 TB Allocation Details'!$A$18:$L$214, MATCH("Customer ID", 'E4 TB Allocation Details'!$A$18:$L$18, 0),FALSE), 'E2 Allocators'!$B$15:$W$361, MATCH('O5 Details by Class &amp; Accounts'!AF$18, 'E2 Allocators'!$B$15:$W$15, 0),FALSE)*$G55)</f>
        <v>3483.7544497083441</v>
      </c>
      <c r="AG55" s="1321">
        <f>IF(ISERROR(VLOOKUP(VLOOKUP($A55, 'E4 TB Allocation Details'!$A$18:$L$214, MATCH("Customer ID", 'E4 TB Allocation Details'!$A$18:$L$18, 0),FALSE), 'E2 Allocators'!$B$15:$W$361, MATCH('O5 Details by Class &amp; Accounts'!AG$18, 'E2 Allocators'!$B$15:$W$15, 0),FALSE)*$G55), 0, VLOOKUP(VLOOKUP($A55, 'E4 TB Allocation Details'!$A$18:$L$214, MATCH("Customer ID", 'E4 TB Allocation Details'!$A$18:$L$18, 0),FALSE), 'E2 Allocators'!$B$15:$W$361, MATCH('O5 Details by Class &amp; Accounts'!AG$18, 'E2 Allocators'!$B$15:$W$15, 0),FALSE)*$G55)</f>
        <v>0</v>
      </c>
      <c r="AH55" s="1321">
        <f>IF(ISERROR(VLOOKUP(VLOOKUP($A55, 'E4 TB Allocation Details'!$A$18:$L$214, MATCH("Customer ID", 'E4 TB Allocation Details'!$A$18:$L$18, 0),FALSE), 'E2 Allocators'!$B$15:$W$361, MATCH('O5 Details by Class &amp; Accounts'!AH$18, 'E2 Allocators'!$B$15:$W$15, 0),FALSE)*$G55), 0, VLOOKUP(VLOOKUP($A55, 'E4 TB Allocation Details'!$A$18:$L$214, MATCH("Customer ID", 'E4 TB Allocation Details'!$A$18:$L$18, 0),FALSE), 'E2 Allocators'!$B$15:$W$361, MATCH('O5 Details by Class &amp; Accounts'!AH$18, 'E2 Allocators'!$B$15:$W$15, 0),FALSE)*$G55)</f>
        <v>0</v>
      </c>
      <c r="AI55" s="1321">
        <f>IF(ISERROR(VLOOKUP(VLOOKUP($A55, 'E4 TB Allocation Details'!$A$18:$L$214, MATCH("Customer ID", 'E4 TB Allocation Details'!$A$18:$L$18, 0),FALSE), 'E2 Allocators'!$B$15:$W$361, MATCH('O5 Details by Class &amp; Accounts'!AI$18, 'E2 Allocators'!$B$15:$W$15, 0),FALSE)*$G55), 0, VLOOKUP(VLOOKUP($A55, 'E4 TB Allocation Details'!$A$18:$L$214, MATCH("Customer ID", 'E4 TB Allocation Details'!$A$18:$L$18, 0),FALSE), 'E2 Allocators'!$B$15:$W$361, MATCH('O5 Details by Class &amp; Accounts'!AI$18, 'E2 Allocators'!$B$15:$W$15, 0),FALSE)*$G55)</f>
        <v>0</v>
      </c>
      <c r="AJ55" s="1321">
        <f>IF(ISERROR(VLOOKUP(VLOOKUP($A55, 'E4 TB Allocation Details'!$A$18:$L$214, MATCH("Customer ID", 'E4 TB Allocation Details'!$A$18:$L$18, 0),FALSE), 'E2 Allocators'!$B$15:$W$361, MATCH('O5 Details by Class &amp; Accounts'!AJ$18, 'E2 Allocators'!$B$15:$W$15, 0),FALSE)*$G55), 0, VLOOKUP(VLOOKUP($A55, 'E4 TB Allocation Details'!$A$18:$L$214, MATCH("Customer ID", 'E4 TB Allocation Details'!$A$18:$L$18, 0),FALSE), 'E2 Allocators'!$B$15:$W$361, MATCH('O5 Details by Class &amp; Accounts'!AJ$18, 'E2 Allocators'!$B$15:$W$15, 0),FALSE)*$G55)</f>
        <v>14453.874844534619</v>
      </c>
      <c r="AK55" s="1321">
        <f>IF(ISERROR(VLOOKUP(VLOOKUP($A55, 'E4 TB Allocation Details'!$A$18:$L$214, MATCH("Customer ID", 'E4 TB Allocation Details'!$A$18:$L$18, 0),FALSE), 'E2 Allocators'!$B$15:$W$361, MATCH('O5 Details by Class &amp; Accounts'!AK$18, 'E2 Allocators'!$B$15:$W$15, 0),FALSE)*$G55), 0, VLOOKUP(VLOOKUP($A55, 'E4 TB Allocation Details'!$A$18:$L$214, MATCH("Customer ID", 'E4 TB Allocation Details'!$A$18:$L$18, 0),FALSE), 'E2 Allocators'!$B$15:$W$361, MATCH('O5 Details by Class &amp; Accounts'!AK$18, 'E2 Allocators'!$B$15:$W$15, 0),FALSE)*$G55)</f>
        <v>0</v>
      </c>
      <c r="AL55" s="1321">
        <f>IF(ISERROR(VLOOKUP(VLOOKUP($A55, 'E4 TB Allocation Details'!$A$18:$L$214, MATCH("Customer ID", 'E4 TB Allocation Details'!$A$18:$L$18, 0),FALSE), 'E2 Allocators'!$B$15:$W$361, MATCH('O5 Details by Class &amp; Accounts'!AL$18, 'E2 Allocators'!$B$15:$W$15, 0),FALSE)*$G55), 0, VLOOKUP(VLOOKUP($A55, 'E4 TB Allocation Details'!$A$18:$L$214, MATCH("Customer ID", 'E4 TB Allocation Details'!$A$18:$L$18, 0),FALSE), 'E2 Allocators'!$B$15:$W$361, MATCH('O5 Details by Class &amp; Accounts'!AL$18, 'E2 Allocators'!$B$15:$W$15, 0),FALSE)*$G55)</f>
        <v>444.73461060106524</v>
      </c>
      <c r="AM55" s="1321">
        <f>IF(ISERROR(VLOOKUP(VLOOKUP($A55, 'E4 TB Allocation Details'!$A$18:$L$214, MATCH("Customer ID", 'E4 TB Allocation Details'!$A$18:$L$18, 0),FALSE), 'E2 Allocators'!$B$15:$W$361, MATCH('O5 Details by Class &amp; Accounts'!AM$18, 'E2 Allocators'!$B$15:$W$15, 0),FALSE)*$G55), 0, VLOOKUP(VLOOKUP($A55, 'E4 TB Allocation Details'!$A$18:$L$214, MATCH("Customer ID", 'E4 TB Allocation Details'!$A$18:$L$18, 0),FALSE), 'E2 Allocators'!$B$15:$W$361, MATCH('O5 Details by Class &amp; Accounts'!AM$18, 'E2 Allocators'!$B$15:$W$15, 0),FALSE)*$G55)</f>
        <v>0</v>
      </c>
      <c r="AN55" s="1321">
        <f>IF(ISERROR(VLOOKUP(VLOOKUP($A55, 'E4 TB Allocation Details'!$A$18:$L$214, MATCH("Customer ID", 'E4 TB Allocation Details'!$A$18:$L$18, 0),FALSE), 'E2 Allocators'!$B$15:$W$361, MATCH('O5 Details by Class &amp; Accounts'!AN$18, 'E2 Allocators'!$B$15:$W$15, 0),FALSE)*$G55), 0, VLOOKUP(VLOOKUP($A55, 'E4 TB Allocation Details'!$A$18:$L$214, MATCH("Customer ID", 'E4 TB Allocation Details'!$A$18:$L$18, 0),FALSE), 'E2 Allocators'!$B$15:$W$361, MATCH('O5 Details by Class &amp; Accounts'!AN$18, 'E2 Allocators'!$B$15:$W$15, 0),FALSE)*$G55)</f>
        <v>0</v>
      </c>
      <c r="AO55" s="1321">
        <f>IF(ISERROR(VLOOKUP(VLOOKUP($A55, 'E4 TB Allocation Details'!$A$18:$L$214, MATCH("Customer ID", 'E4 TB Allocation Details'!$A$18:$L$18, 0),FALSE), 'E2 Allocators'!$B$15:$W$361, MATCH('O5 Details by Class &amp; Accounts'!AO$18, 'E2 Allocators'!$B$15:$W$15, 0),FALSE)*$G55), 0, VLOOKUP(VLOOKUP($A55, 'E4 TB Allocation Details'!$A$18:$L$214, MATCH("Customer ID", 'E4 TB Allocation Details'!$A$18:$L$18, 0),FALSE), 'E2 Allocators'!$B$15:$W$361, MATCH('O5 Details by Class &amp; Accounts'!AO$18, 'E2 Allocators'!$B$15:$W$15, 0),FALSE)*$G55)</f>
        <v>0</v>
      </c>
      <c r="AP55" s="1321">
        <f>IF(ISERROR(VLOOKUP(VLOOKUP($A55, 'E4 TB Allocation Details'!$A$18:$L$214, MATCH("Customer ID", 'E4 TB Allocation Details'!$A$18:$L$18, 0),FALSE), 'E2 Allocators'!$B$15:$W$361, MATCH('O5 Details by Class &amp; Accounts'!AP$18, 'E2 Allocators'!$B$15:$W$15, 0),FALSE)*$G55), 0, VLOOKUP(VLOOKUP($A55, 'E4 TB Allocation Details'!$A$18:$L$214, MATCH("Customer ID", 'E4 TB Allocation Details'!$A$18:$L$18, 0),FALSE), 'E2 Allocators'!$B$15:$W$361, MATCH('O5 Details by Class &amp; Accounts'!AP$18, 'E2 Allocators'!$B$15:$W$15, 0),FALSE)*$G55)</f>
        <v>0</v>
      </c>
      <c r="AQ55" s="1321">
        <f>IF(ISERROR(VLOOKUP(VLOOKUP($A55, 'E4 TB Allocation Details'!$A$18:$L$214, MATCH("Customer ID", 'E4 TB Allocation Details'!$A$18:$L$18, 0),FALSE), 'E2 Allocators'!$B$15:$W$361, MATCH('O5 Details by Class &amp; Accounts'!AQ$18, 'E2 Allocators'!$B$15:$W$15, 0),FALSE)*$G55), 0, VLOOKUP(VLOOKUP($A55, 'E4 TB Allocation Details'!$A$18:$L$214, MATCH("Customer ID", 'E4 TB Allocation Details'!$A$18:$L$18, 0),FALSE), 'E2 Allocators'!$B$15:$W$361, MATCH('O5 Details by Class &amp; Accounts'!AQ$18, 'E2 Allocators'!$B$15:$W$15, 0),FALSE)*$G55)</f>
        <v>0</v>
      </c>
      <c r="AR55" s="1321">
        <f>IF(ISERROR(VLOOKUP(VLOOKUP($A55, 'E4 TB Allocation Details'!$A$18:$L$214, MATCH("Customer ID", 'E4 TB Allocation Details'!$A$18:$L$18, 0),FALSE), 'E2 Allocators'!$B$15:$W$361, MATCH('O5 Details by Class &amp; Accounts'!AR$18, 'E2 Allocators'!$B$15:$W$15, 0),FALSE)*$G55), 0, VLOOKUP(VLOOKUP($A55, 'E4 TB Allocation Details'!$A$18:$L$214, MATCH("Customer ID", 'E4 TB Allocation Details'!$A$18:$L$18, 0),FALSE), 'E2 Allocators'!$B$15:$W$361, MATCH('O5 Details by Class &amp; Accounts'!AR$18, 'E2 Allocators'!$B$15:$W$15, 0),FALSE)*$G55)</f>
        <v>0</v>
      </c>
      <c r="AS55" s="1321">
        <f>IF(ISERROR(VLOOKUP(VLOOKUP($A55, 'E4 TB Allocation Details'!$A$18:$L$214, MATCH("Customer ID", 'E4 TB Allocation Details'!$A$18:$L$18, 0),FALSE), 'E2 Allocators'!$B$15:$W$361, MATCH('O5 Details by Class &amp; Accounts'!AS$18, 'E2 Allocators'!$B$15:$W$15, 0),FALSE)*$G55), 0, VLOOKUP(VLOOKUP($A55, 'E4 TB Allocation Details'!$A$18:$L$214, MATCH("Customer ID", 'E4 TB Allocation Details'!$A$18:$L$18, 0),FALSE), 'E2 Allocators'!$B$15:$W$361, MATCH('O5 Details by Class &amp; Accounts'!AS$18, 'E2 Allocators'!$B$15:$W$15, 0),FALSE)*$G55)</f>
        <v>0</v>
      </c>
      <c r="AT55" s="1321">
        <f>IF(ISERROR(VLOOKUP(VLOOKUP($A55, 'E4 TB Allocation Details'!$A$18:$L$214, MATCH("Customer ID", 'E4 TB Allocation Details'!$A$18:$L$18, 0),FALSE), 'E2 Allocators'!$B$15:$W$361, MATCH('O5 Details by Class &amp; Accounts'!AT$18, 'E2 Allocators'!$B$15:$W$15, 0),FALSE)*$G55), 0, VLOOKUP(VLOOKUP($A55, 'E4 TB Allocation Details'!$A$18:$L$214, MATCH("Customer ID", 'E4 TB Allocation Details'!$A$18:$L$18, 0),FALSE), 'E2 Allocators'!$B$15:$W$361, MATCH('O5 Details by Class &amp; Accounts'!AT$18, 'E2 Allocators'!$B$15:$W$15, 0),FALSE)*$G55)</f>
        <v>0</v>
      </c>
      <c r="AU55" s="1321">
        <f>IF(ISERROR(VLOOKUP(VLOOKUP($A55, 'E4 TB Allocation Details'!$A$18:$L$214, MATCH("Customer ID", 'E4 TB Allocation Details'!$A$18:$L$18, 0),FALSE), 'E2 Allocators'!$B$15:$W$361, MATCH('O5 Details by Class &amp; Accounts'!AU$18, 'E2 Allocators'!$B$15:$W$15, 0),FALSE)*$G55), 0, VLOOKUP(VLOOKUP($A55, 'E4 TB Allocation Details'!$A$18:$L$214, MATCH("Customer ID", 'E4 TB Allocation Details'!$A$18:$L$18, 0),FALSE), 'E2 Allocators'!$B$15:$W$361, MATCH('O5 Details by Class &amp; Accounts'!AU$18, 'E2 Allocators'!$B$15:$W$15, 0),FALSE)*$G55)</f>
        <v>0</v>
      </c>
      <c r="AV55" s="1321">
        <f>IF(ISERROR(VLOOKUP(VLOOKUP($A55, 'E4 TB Allocation Details'!$A$18:$L$214, MATCH("Customer ID", 'E4 TB Allocation Details'!$A$18:$L$18, 0),FALSE), 'E2 Allocators'!$B$15:$W$361, MATCH('O5 Details by Class &amp; Accounts'!AV$18, 'E2 Allocators'!$B$15:$W$15, 0),FALSE)*$G55), 0, VLOOKUP(VLOOKUP($A55, 'E4 TB Allocation Details'!$A$18:$L$214, MATCH("Customer ID", 'E4 TB Allocation Details'!$A$18:$L$18, 0),FALSE), 'E2 Allocators'!$B$15:$W$361, MATCH('O5 Details by Class &amp; Accounts'!AV$18, 'E2 Allocators'!$B$15:$W$15, 0),FALSE)*$G55)</f>
        <v>0</v>
      </c>
      <c r="AW55" s="1321">
        <f>IF(ISERROR(VLOOKUP(VLOOKUP($A55, 'E4 TB Allocation Details'!$A$18:$L$214, MATCH("Customer ID", 'E4 TB Allocation Details'!$A$18:$L$18, 0),FALSE), 'E2 Allocators'!$B$15:$W$361, MATCH('O5 Details by Class &amp; Accounts'!AW$18, 'E2 Allocators'!$B$15:$W$15, 0),FALSE)*$G55), 0, VLOOKUP(VLOOKUP($A55, 'E4 TB Allocation Details'!$A$18:$L$214, MATCH("Customer ID", 'E4 TB Allocation Details'!$A$18:$L$18, 0),FALSE), 'E2 Allocators'!$B$15:$W$361, MATCH('O5 Details by Class &amp; Accounts'!AW$18, 'E2 Allocators'!$B$15:$W$15, 0),FALSE)*$G55)</f>
        <v>0</v>
      </c>
      <c r="AX55" s="1321">
        <f t="shared" si="2"/>
        <v>292264.76159999997</v>
      </c>
      <c r="AY55" s="1321">
        <f>IF(ISERROR(VLOOKUP(VLOOKUP($A55, 'E4 TB Allocation Details'!$A$18:$L$214, MATCH("Misc ID", 'E4 TB Allocation Details'!$A$18:$L$18, 0),FALSE), 'E2 Allocators'!$B$15:$W$361, MATCH('O5 Details by Class &amp; Accounts'!AY$18, 'E2 Allocators'!$B$15:$W$15, 0),FALSE)*$E55), 0, VLOOKUP(VLOOKUP($A55, 'E4 TB Allocation Details'!$A$18:$L$214, MATCH("Misc ID", 'E4 TB Allocation Details'!$A$18:$L$18, 0),FALSE), 'E2 Allocators'!$B$15:$W$361, MATCH('O5 Details by Class &amp; Accounts'!AY$18, 'E2 Allocators'!$B$15:$W$15, 0),FALSE)*$E55)</f>
        <v>0</v>
      </c>
      <c r="AZ55" s="1321">
        <f>IF(ISERROR(VLOOKUP(VLOOKUP($A55, 'E4 TB Allocation Details'!$A$18:$L$214, MATCH("Misc ID", 'E4 TB Allocation Details'!$A$18:$L$18, 0),FALSE), 'E2 Allocators'!$B$15:$W$361, MATCH('O5 Details by Class &amp; Accounts'!AZ$18, 'E2 Allocators'!$B$15:$W$15, 0),FALSE)*$E55), 0, VLOOKUP(VLOOKUP($A55, 'E4 TB Allocation Details'!$A$18:$L$214, MATCH("Misc ID", 'E4 TB Allocation Details'!$A$18:$L$18, 0),FALSE), 'E2 Allocators'!$B$15:$W$361, MATCH('O5 Details by Class &amp; Accounts'!AZ$18, 'E2 Allocators'!$B$15:$W$15, 0),FALSE)*$E55)</f>
        <v>0</v>
      </c>
      <c r="BA55" s="1321">
        <f>IF(ISERROR(VLOOKUP(VLOOKUP($A55, 'E4 TB Allocation Details'!$A$18:$L$214, MATCH("Misc ID", 'E4 TB Allocation Details'!$A$18:$L$18, 0),FALSE), 'E2 Allocators'!$B$15:$W$361, MATCH('O5 Details by Class &amp; Accounts'!BA$18, 'E2 Allocators'!$B$15:$W$15, 0),FALSE)*$E55), 0, VLOOKUP(VLOOKUP($A55, 'E4 TB Allocation Details'!$A$18:$L$214, MATCH("Misc ID", 'E4 TB Allocation Details'!$A$18:$L$18, 0),FALSE), 'E2 Allocators'!$B$15:$W$361, MATCH('O5 Details by Class &amp; Accounts'!BA$18, 'E2 Allocators'!$B$15:$W$15, 0),FALSE)*$E55)</f>
        <v>0</v>
      </c>
      <c r="BB55" s="1321">
        <f>IF(ISERROR(VLOOKUP(VLOOKUP($A55, 'E4 TB Allocation Details'!$A$18:$L$214, MATCH("Misc ID", 'E4 TB Allocation Details'!$A$18:$L$18, 0),FALSE), 'E2 Allocators'!$B$15:$W$361, MATCH('O5 Details by Class &amp; Accounts'!BB$18, 'E2 Allocators'!$B$15:$W$15, 0),FALSE)*$E55), 0, VLOOKUP(VLOOKUP($A55, 'E4 TB Allocation Details'!$A$18:$L$214, MATCH("Misc ID", 'E4 TB Allocation Details'!$A$18:$L$18, 0),FALSE), 'E2 Allocators'!$B$15:$W$361, MATCH('O5 Details by Class &amp; Accounts'!BB$18, 'E2 Allocators'!$B$15:$W$15, 0),FALSE)*$E55)</f>
        <v>0</v>
      </c>
      <c r="BC55" s="1321">
        <f>IF(ISERROR(VLOOKUP(VLOOKUP($A55, 'E4 TB Allocation Details'!$A$18:$L$214, MATCH("Misc ID", 'E4 TB Allocation Details'!$A$18:$L$18, 0),FALSE), 'E2 Allocators'!$B$15:$W$361, MATCH('O5 Details by Class &amp; Accounts'!BC$18, 'E2 Allocators'!$B$15:$W$15, 0),FALSE)*$E55), 0, VLOOKUP(VLOOKUP($A55, 'E4 TB Allocation Details'!$A$18:$L$214, MATCH("Misc ID", 'E4 TB Allocation Details'!$A$18:$L$18, 0),FALSE), 'E2 Allocators'!$B$15:$W$361, MATCH('O5 Details by Class &amp; Accounts'!BC$18, 'E2 Allocators'!$B$15:$W$15, 0),FALSE)*$E55)</f>
        <v>0</v>
      </c>
      <c r="BD55" s="1321">
        <f>IF(ISERROR(VLOOKUP(VLOOKUP($A55, 'E4 TB Allocation Details'!$A$18:$L$214, MATCH("Misc ID", 'E4 TB Allocation Details'!$A$18:$L$18, 0),FALSE), 'E2 Allocators'!$B$15:$W$361, MATCH('O5 Details by Class &amp; Accounts'!BD$18, 'E2 Allocators'!$B$15:$W$15, 0),FALSE)*$E55), 0, VLOOKUP(VLOOKUP($A55, 'E4 TB Allocation Details'!$A$18:$L$214, MATCH("Misc ID", 'E4 TB Allocation Details'!$A$18:$L$18, 0),FALSE), 'E2 Allocators'!$B$15:$W$361, MATCH('O5 Details by Class &amp; Accounts'!BD$18, 'E2 Allocators'!$B$15:$W$15, 0),FALSE)*$E55)</f>
        <v>0</v>
      </c>
      <c r="BE55" s="1321">
        <f>IF(ISERROR(VLOOKUP(VLOOKUP($A55, 'E4 TB Allocation Details'!$A$18:$L$214, MATCH("Misc ID", 'E4 TB Allocation Details'!$A$18:$L$18, 0),FALSE), 'E2 Allocators'!$B$15:$W$361, MATCH('O5 Details by Class &amp; Accounts'!BE$18, 'E2 Allocators'!$B$15:$W$15, 0),FALSE)*$E55), 0, VLOOKUP(VLOOKUP($A55, 'E4 TB Allocation Details'!$A$18:$L$214, MATCH("Misc ID", 'E4 TB Allocation Details'!$A$18:$L$18, 0),FALSE), 'E2 Allocators'!$B$15:$W$361, MATCH('O5 Details by Class &amp; Accounts'!BE$18, 'E2 Allocators'!$B$15:$W$15, 0),FALSE)*$E55)</f>
        <v>0</v>
      </c>
      <c r="BF55" s="1321">
        <f>IF(ISERROR(VLOOKUP(VLOOKUP($A55, 'E4 TB Allocation Details'!$A$18:$L$214, MATCH("Misc ID", 'E4 TB Allocation Details'!$A$18:$L$18, 0),FALSE), 'E2 Allocators'!$B$15:$W$361, MATCH('O5 Details by Class &amp; Accounts'!BF$18, 'E2 Allocators'!$B$15:$W$15, 0),FALSE)*$E55), 0, VLOOKUP(VLOOKUP($A55, 'E4 TB Allocation Details'!$A$18:$L$214, MATCH("Misc ID", 'E4 TB Allocation Details'!$A$18:$L$18, 0),FALSE), 'E2 Allocators'!$B$15:$W$361, MATCH('O5 Details by Class &amp; Accounts'!BF$18, 'E2 Allocators'!$B$15:$W$15, 0),FALSE)*$E55)</f>
        <v>0</v>
      </c>
      <c r="BG55" s="1321">
        <f>IF(ISERROR(VLOOKUP(VLOOKUP($A55, 'E4 TB Allocation Details'!$A$18:$L$214, MATCH("Misc ID", 'E4 TB Allocation Details'!$A$18:$L$18, 0),FALSE), 'E2 Allocators'!$B$15:$W$361, MATCH('O5 Details by Class &amp; Accounts'!BG$18, 'E2 Allocators'!$B$15:$W$15, 0),FALSE)*$E55), 0, VLOOKUP(VLOOKUP($A55, 'E4 TB Allocation Details'!$A$18:$L$214, MATCH("Misc ID", 'E4 TB Allocation Details'!$A$18:$L$18, 0),FALSE), 'E2 Allocators'!$B$15:$W$361, MATCH('O5 Details by Class &amp; Accounts'!BG$18, 'E2 Allocators'!$B$15:$W$15, 0),FALSE)*$E55)</f>
        <v>0</v>
      </c>
      <c r="BH55" s="1321">
        <f>IF(ISERROR(VLOOKUP(VLOOKUP($A55, 'E4 TB Allocation Details'!$A$18:$L$214, MATCH("Misc ID", 'E4 TB Allocation Details'!$A$18:$L$18, 0),FALSE), 'E2 Allocators'!$B$15:$W$361, MATCH('O5 Details by Class &amp; Accounts'!BH$18, 'E2 Allocators'!$B$15:$W$15, 0),FALSE)*$E55), 0, VLOOKUP(VLOOKUP($A55, 'E4 TB Allocation Details'!$A$18:$L$214, MATCH("Misc ID", 'E4 TB Allocation Details'!$A$18:$L$18, 0),FALSE), 'E2 Allocators'!$B$15:$W$361, MATCH('O5 Details by Class &amp; Accounts'!BH$18, 'E2 Allocators'!$B$15:$W$15, 0),FALSE)*$E55)</f>
        <v>0</v>
      </c>
      <c r="BI55" s="1321">
        <f>IF(ISERROR(VLOOKUP(VLOOKUP($A55, 'E4 TB Allocation Details'!$A$18:$L$214, MATCH("Misc ID", 'E4 TB Allocation Details'!$A$18:$L$18, 0),FALSE), 'E2 Allocators'!$B$15:$W$361, MATCH('O5 Details by Class &amp; Accounts'!BI$18, 'E2 Allocators'!$B$15:$W$15, 0),FALSE)*$E55), 0, VLOOKUP(VLOOKUP($A55, 'E4 TB Allocation Details'!$A$18:$L$214, MATCH("Misc ID", 'E4 TB Allocation Details'!$A$18:$L$18, 0),FALSE), 'E2 Allocators'!$B$15:$W$361, MATCH('O5 Details by Class &amp; Accounts'!BI$18, 'E2 Allocators'!$B$15:$W$15, 0),FALSE)*$E55)</f>
        <v>0</v>
      </c>
      <c r="BJ55" s="1321">
        <f>IF(ISERROR(VLOOKUP(VLOOKUP($A55, 'E4 TB Allocation Details'!$A$18:$L$214, MATCH("Misc ID", 'E4 TB Allocation Details'!$A$18:$L$18, 0),FALSE), 'E2 Allocators'!$B$15:$W$361, MATCH('O5 Details by Class &amp; Accounts'!BJ$18, 'E2 Allocators'!$B$15:$W$15, 0),FALSE)*$E55), 0, VLOOKUP(VLOOKUP($A55, 'E4 TB Allocation Details'!$A$18:$L$214, MATCH("Misc ID", 'E4 TB Allocation Details'!$A$18:$L$18, 0),FALSE), 'E2 Allocators'!$B$15:$W$361, MATCH('O5 Details by Class &amp; Accounts'!BJ$18, 'E2 Allocators'!$B$15:$W$15, 0),FALSE)*$E55)</f>
        <v>0</v>
      </c>
      <c r="BK55" s="1321">
        <f>IF(ISERROR(VLOOKUP(VLOOKUP($A55, 'E4 TB Allocation Details'!$A$18:$L$214, MATCH("Misc ID", 'E4 TB Allocation Details'!$A$18:$L$18, 0),FALSE), 'E2 Allocators'!$B$15:$W$361, MATCH('O5 Details by Class &amp; Accounts'!BK$18, 'E2 Allocators'!$B$15:$W$15, 0),FALSE)*$E55), 0, VLOOKUP(VLOOKUP($A55, 'E4 TB Allocation Details'!$A$18:$L$214, MATCH("Misc ID", 'E4 TB Allocation Details'!$A$18:$L$18, 0),FALSE), 'E2 Allocators'!$B$15:$W$361, MATCH('O5 Details by Class &amp; Accounts'!BK$18, 'E2 Allocators'!$B$15:$W$15, 0),FALSE)*$E55)</f>
        <v>0</v>
      </c>
      <c r="BL55" s="1321">
        <f>IF(ISERROR(VLOOKUP(VLOOKUP($A55, 'E4 TB Allocation Details'!$A$18:$L$214, MATCH("Misc ID", 'E4 TB Allocation Details'!$A$18:$L$18, 0),FALSE), 'E2 Allocators'!$B$15:$W$361, MATCH('O5 Details by Class &amp; Accounts'!BL$18, 'E2 Allocators'!$B$15:$W$15, 0),FALSE)*$E55), 0, VLOOKUP(VLOOKUP($A55, 'E4 TB Allocation Details'!$A$18:$L$214, MATCH("Misc ID", 'E4 TB Allocation Details'!$A$18:$L$18, 0),FALSE), 'E2 Allocators'!$B$15:$W$361, MATCH('O5 Details by Class &amp; Accounts'!BL$18, 'E2 Allocators'!$B$15:$W$15, 0),FALSE)*$E55)</f>
        <v>0</v>
      </c>
      <c r="BM55" s="1321">
        <f>IF(ISERROR(VLOOKUP(VLOOKUP($A55, 'E4 TB Allocation Details'!$A$18:$L$214, MATCH("Misc ID", 'E4 TB Allocation Details'!$A$18:$L$18, 0),FALSE), 'E2 Allocators'!$B$15:$W$361, MATCH('O5 Details by Class &amp; Accounts'!BM$18, 'E2 Allocators'!$B$15:$W$15, 0),FALSE)*$E55), 0, VLOOKUP(VLOOKUP($A55, 'E4 TB Allocation Details'!$A$18:$L$214, MATCH("Misc ID", 'E4 TB Allocation Details'!$A$18:$L$18, 0),FALSE), 'E2 Allocators'!$B$15:$W$361, MATCH('O5 Details by Class &amp; Accounts'!BM$18, 'E2 Allocators'!$B$15:$W$15, 0),FALSE)*$E55)</f>
        <v>0</v>
      </c>
      <c r="BN55" s="1321">
        <f>IF(ISERROR(VLOOKUP(VLOOKUP($A55, 'E4 TB Allocation Details'!$A$18:$L$214, MATCH("Misc ID", 'E4 TB Allocation Details'!$A$18:$L$18, 0),FALSE), 'E2 Allocators'!$B$15:$W$361, MATCH('O5 Details by Class &amp; Accounts'!BN$18, 'E2 Allocators'!$B$15:$W$15, 0),FALSE)*$E55), 0, VLOOKUP(VLOOKUP($A55, 'E4 TB Allocation Details'!$A$18:$L$214, MATCH("Misc ID", 'E4 TB Allocation Details'!$A$18:$L$18, 0),FALSE), 'E2 Allocators'!$B$15:$W$361, MATCH('O5 Details by Class &amp; Accounts'!BN$18, 'E2 Allocators'!$B$15:$W$15, 0),FALSE)*$E55)</f>
        <v>0</v>
      </c>
      <c r="BO55" s="1321">
        <f>IF(ISERROR(VLOOKUP(VLOOKUP($A55, 'E4 TB Allocation Details'!$A$18:$L$214, MATCH("Misc ID", 'E4 TB Allocation Details'!$A$18:$L$18, 0),FALSE), 'E2 Allocators'!$B$15:$W$361, MATCH('O5 Details by Class &amp; Accounts'!BO$18, 'E2 Allocators'!$B$15:$W$15, 0),FALSE)*$E55), 0, VLOOKUP(VLOOKUP($A55, 'E4 TB Allocation Details'!$A$18:$L$214, MATCH("Misc ID", 'E4 TB Allocation Details'!$A$18:$L$18, 0),FALSE), 'E2 Allocators'!$B$15:$W$361, MATCH('O5 Details by Class &amp; Accounts'!BO$18, 'E2 Allocators'!$B$15:$W$15, 0),FALSE)*$E55)</f>
        <v>0</v>
      </c>
      <c r="BP55" s="1321">
        <f>IF(ISERROR(VLOOKUP(VLOOKUP($A55, 'E4 TB Allocation Details'!$A$18:$L$214, MATCH("Misc ID", 'E4 TB Allocation Details'!$A$18:$L$18, 0),FALSE), 'E2 Allocators'!$B$15:$W$361, MATCH('O5 Details by Class &amp; Accounts'!BP$18, 'E2 Allocators'!$B$15:$W$15, 0),FALSE)*$E55), 0, VLOOKUP(VLOOKUP($A55, 'E4 TB Allocation Details'!$A$18:$L$214, MATCH("Misc ID", 'E4 TB Allocation Details'!$A$18:$L$18, 0),FALSE), 'E2 Allocators'!$B$15:$W$361, MATCH('O5 Details by Class &amp; Accounts'!BP$18, 'E2 Allocators'!$B$15:$W$15, 0),FALSE)*$E55)</f>
        <v>0</v>
      </c>
      <c r="BQ55" s="1321">
        <f>IF(ISERROR(VLOOKUP(VLOOKUP($A55, 'E4 TB Allocation Details'!$A$18:$L$214, MATCH("Misc ID", 'E4 TB Allocation Details'!$A$18:$L$18, 0),FALSE), 'E2 Allocators'!$B$15:$W$361, MATCH('O5 Details by Class &amp; Accounts'!BQ$18, 'E2 Allocators'!$B$15:$W$15, 0),FALSE)*$E55), 0, VLOOKUP(VLOOKUP($A55, 'E4 TB Allocation Details'!$A$18:$L$214, MATCH("Misc ID", 'E4 TB Allocation Details'!$A$18:$L$18, 0),FALSE), 'E2 Allocators'!$B$15:$W$361, MATCH('O5 Details by Class &amp; Accounts'!BQ$18, 'E2 Allocators'!$B$15:$W$15, 0),FALSE)*$E55)</f>
        <v>0</v>
      </c>
      <c r="BR55" s="1321">
        <f>IF(ISERROR(VLOOKUP(VLOOKUP($A55, 'E4 TB Allocation Details'!$A$18:$L$214, MATCH("Misc ID", 'E4 TB Allocation Details'!$A$18:$L$18, 0),FALSE), 'E2 Allocators'!$B$15:$W$361, MATCH('O5 Details by Class &amp; Accounts'!BR$18, 'E2 Allocators'!$B$15:$W$15, 0),FALSE)*$E55), 0, VLOOKUP(VLOOKUP($A55, 'E4 TB Allocation Details'!$A$18:$L$214, MATCH("Misc ID", 'E4 TB Allocation Details'!$A$18:$L$18, 0),FALSE), 'E2 Allocators'!$B$15:$W$361, MATCH('O5 Details by Class &amp; Accounts'!BR$18, 'E2 Allocators'!$B$15:$W$15, 0),FALSE)*$E55)</f>
        <v>0</v>
      </c>
      <c r="BS55" s="1321">
        <f t="shared" si="3"/>
        <v>0</v>
      </c>
      <c r="BT55" s="1321">
        <f>IF(ISERROR(VLOOKUP(VLOOKUP($A55, 'E4 TB Allocation Details'!$A$18:$L$214, MATCH("A &amp; G ID", 'E4 TB Allocation Details'!$A$18:$L$18, 0),FALSE), 'E2 Allocators'!$B$15:$W$361, MATCH('O5 Details by Class &amp; Accounts'!BT$18, 'E2 Allocators'!$B$15:$W$15, 0),FALSE)*$E55), 0, VLOOKUP(VLOOKUP($A55, 'E4 TB Allocation Details'!$A$18:$L$214, MATCH("A &amp; G ID", 'E4 TB Allocation Details'!$A$18:$L$18, 0),FALSE), 'E2 Allocators'!$B$15:$W$361, MATCH('O5 Details by Class &amp; Accounts'!BT$18, 'E2 Allocators'!$B$15:$W$15, 0),FALSE)*$E55)</f>
        <v>0</v>
      </c>
      <c r="BU55" s="1321">
        <f>IF(ISERROR(VLOOKUP(VLOOKUP($A55, 'E4 TB Allocation Details'!$A$18:$L$214, MATCH("A &amp; G ID", 'E4 TB Allocation Details'!$A$18:$L$18, 0),FALSE), 'E2 Allocators'!$B$15:$W$361, MATCH('O5 Details by Class &amp; Accounts'!BU$18, 'E2 Allocators'!$B$15:$W$15, 0),FALSE)*$E55), 0, VLOOKUP(VLOOKUP($A55, 'E4 TB Allocation Details'!$A$18:$L$214, MATCH("A &amp; G ID", 'E4 TB Allocation Details'!$A$18:$L$18, 0),FALSE), 'E2 Allocators'!$B$15:$W$361, MATCH('O5 Details by Class &amp; Accounts'!BU$18, 'E2 Allocators'!$B$15:$W$15, 0),FALSE)*$E55)</f>
        <v>0</v>
      </c>
      <c r="BV55" s="1321">
        <f>IF(ISERROR(VLOOKUP(VLOOKUP($A55, 'E4 TB Allocation Details'!$A$18:$L$214, MATCH("A &amp; G ID", 'E4 TB Allocation Details'!$A$18:$L$18, 0),FALSE), 'E2 Allocators'!$B$15:$W$361, MATCH('O5 Details by Class &amp; Accounts'!BV$18, 'E2 Allocators'!$B$15:$W$15, 0),FALSE)*$E55), 0, VLOOKUP(VLOOKUP($A55, 'E4 TB Allocation Details'!$A$18:$L$214, MATCH("A &amp; G ID", 'E4 TB Allocation Details'!$A$18:$L$18, 0),FALSE), 'E2 Allocators'!$B$15:$W$361, MATCH('O5 Details by Class &amp; Accounts'!BV$18, 'E2 Allocators'!$B$15:$W$15, 0),FALSE)*$E55)</f>
        <v>0</v>
      </c>
      <c r="BW55" s="1321">
        <f>IF(ISERROR(VLOOKUP(VLOOKUP($A55, 'E4 TB Allocation Details'!$A$18:$L$214, MATCH("A &amp; G ID", 'E4 TB Allocation Details'!$A$18:$L$18, 0),FALSE), 'E2 Allocators'!$B$15:$W$361, MATCH('O5 Details by Class &amp; Accounts'!BW$18, 'E2 Allocators'!$B$15:$W$15, 0),FALSE)*$E55), 0, VLOOKUP(VLOOKUP($A55, 'E4 TB Allocation Details'!$A$18:$L$214, MATCH("A &amp; G ID", 'E4 TB Allocation Details'!$A$18:$L$18, 0),FALSE), 'E2 Allocators'!$B$15:$W$361, MATCH('O5 Details by Class &amp; Accounts'!BW$18, 'E2 Allocators'!$B$15:$W$15, 0),FALSE)*$E55)</f>
        <v>0</v>
      </c>
      <c r="BX55" s="1321">
        <f>IF(ISERROR(VLOOKUP(VLOOKUP($A55, 'E4 TB Allocation Details'!$A$18:$L$214, MATCH("A &amp; G ID", 'E4 TB Allocation Details'!$A$18:$L$18, 0),FALSE), 'E2 Allocators'!$B$15:$W$361, MATCH('O5 Details by Class &amp; Accounts'!BX$18, 'E2 Allocators'!$B$15:$W$15, 0),FALSE)*$E55), 0, VLOOKUP(VLOOKUP($A55, 'E4 TB Allocation Details'!$A$18:$L$214, MATCH("A &amp; G ID", 'E4 TB Allocation Details'!$A$18:$L$18, 0),FALSE), 'E2 Allocators'!$B$15:$W$361, MATCH('O5 Details by Class &amp; Accounts'!BX$18, 'E2 Allocators'!$B$15:$W$15, 0),FALSE)*$E55)</f>
        <v>0</v>
      </c>
      <c r="BY55" s="1321">
        <f>IF(ISERROR(VLOOKUP(VLOOKUP($A55, 'E4 TB Allocation Details'!$A$18:$L$214, MATCH("A &amp; G ID", 'E4 TB Allocation Details'!$A$18:$L$18, 0),FALSE), 'E2 Allocators'!$B$15:$W$361, MATCH('O5 Details by Class &amp; Accounts'!BY$18, 'E2 Allocators'!$B$15:$W$15, 0),FALSE)*$E55), 0, VLOOKUP(VLOOKUP($A55, 'E4 TB Allocation Details'!$A$18:$L$214, MATCH("A &amp; G ID", 'E4 TB Allocation Details'!$A$18:$L$18, 0),FALSE), 'E2 Allocators'!$B$15:$W$361, MATCH('O5 Details by Class &amp; Accounts'!BY$18, 'E2 Allocators'!$B$15:$W$15, 0),FALSE)*$E55)</f>
        <v>0</v>
      </c>
      <c r="BZ55" s="1321">
        <f>IF(ISERROR(VLOOKUP(VLOOKUP($A55, 'E4 TB Allocation Details'!$A$18:$L$214, MATCH("A &amp; G ID", 'E4 TB Allocation Details'!$A$18:$L$18, 0),FALSE), 'E2 Allocators'!$B$15:$W$361, MATCH('O5 Details by Class &amp; Accounts'!BZ$18, 'E2 Allocators'!$B$15:$W$15, 0),FALSE)*$E55), 0, VLOOKUP(VLOOKUP($A55, 'E4 TB Allocation Details'!$A$18:$L$214, MATCH("A &amp; G ID", 'E4 TB Allocation Details'!$A$18:$L$18, 0),FALSE), 'E2 Allocators'!$B$15:$W$361, MATCH('O5 Details by Class &amp; Accounts'!BZ$18, 'E2 Allocators'!$B$15:$W$15, 0),FALSE)*$E55)</f>
        <v>0</v>
      </c>
      <c r="CA55" s="1321">
        <f>IF(ISERROR(VLOOKUP(VLOOKUP($A55, 'E4 TB Allocation Details'!$A$18:$L$214, MATCH("A &amp; G ID", 'E4 TB Allocation Details'!$A$18:$L$18, 0),FALSE), 'E2 Allocators'!$B$15:$W$361, MATCH('O5 Details by Class &amp; Accounts'!CA$18, 'E2 Allocators'!$B$15:$W$15, 0),FALSE)*$E55), 0, VLOOKUP(VLOOKUP($A55, 'E4 TB Allocation Details'!$A$18:$L$214, MATCH("A &amp; G ID", 'E4 TB Allocation Details'!$A$18:$L$18, 0),FALSE), 'E2 Allocators'!$B$15:$W$361, MATCH('O5 Details by Class &amp; Accounts'!CA$18, 'E2 Allocators'!$B$15:$W$15, 0),FALSE)*$E55)</f>
        <v>0</v>
      </c>
      <c r="CB55" s="1321">
        <f>IF(ISERROR(VLOOKUP(VLOOKUP($A55, 'E4 TB Allocation Details'!$A$18:$L$214, MATCH("A &amp; G ID", 'E4 TB Allocation Details'!$A$18:$L$18, 0),FALSE), 'E2 Allocators'!$B$15:$W$361, MATCH('O5 Details by Class &amp; Accounts'!CB$18, 'E2 Allocators'!$B$15:$W$15, 0),FALSE)*$E55), 0, VLOOKUP(VLOOKUP($A55, 'E4 TB Allocation Details'!$A$18:$L$214, MATCH("A &amp; G ID", 'E4 TB Allocation Details'!$A$18:$L$18, 0),FALSE), 'E2 Allocators'!$B$15:$W$361, MATCH('O5 Details by Class &amp; Accounts'!CB$18, 'E2 Allocators'!$B$15:$W$15, 0),FALSE)*$E55)</f>
        <v>0</v>
      </c>
      <c r="CC55" s="1321">
        <f>IF(ISERROR(VLOOKUP(VLOOKUP($A55, 'E4 TB Allocation Details'!$A$18:$L$214, MATCH("A &amp; G ID", 'E4 TB Allocation Details'!$A$18:$L$18, 0),FALSE), 'E2 Allocators'!$B$15:$W$361, MATCH('O5 Details by Class &amp; Accounts'!CC$18, 'E2 Allocators'!$B$15:$W$15, 0),FALSE)*$E55), 0, VLOOKUP(VLOOKUP($A55, 'E4 TB Allocation Details'!$A$18:$L$214, MATCH("A &amp; G ID", 'E4 TB Allocation Details'!$A$18:$L$18, 0),FALSE), 'E2 Allocators'!$B$15:$W$361, MATCH('O5 Details by Class &amp; Accounts'!CC$18, 'E2 Allocators'!$B$15:$W$15, 0),FALSE)*$E55)</f>
        <v>0</v>
      </c>
      <c r="CD55" s="1321">
        <f>IF(ISERROR(VLOOKUP(VLOOKUP($A55, 'E4 TB Allocation Details'!$A$18:$L$214, MATCH("A &amp; G ID", 'E4 TB Allocation Details'!$A$18:$L$18, 0),FALSE), 'E2 Allocators'!$B$15:$W$361, MATCH('O5 Details by Class &amp; Accounts'!CD$18, 'E2 Allocators'!$B$15:$W$15, 0),FALSE)*$E55), 0, VLOOKUP(VLOOKUP($A55, 'E4 TB Allocation Details'!$A$18:$L$214, MATCH("A &amp; G ID", 'E4 TB Allocation Details'!$A$18:$L$18, 0),FALSE), 'E2 Allocators'!$B$15:$W$361, MATCH('O5 Details by Class &amp; Accounts'!CD$18, 'E2 Allocators'!$B$15:$W$15, 0),FALSE)*$E55)</f>
        <v>0</v>
      </c>
      <c r="CE55" s="1321">
        <f>IF(ISERROR(VLOOKUP(VLOOKUP($A55, 'E4 TB Allocation Details'!$A$18:$L$214, MATCH("A &amp; G ID", 'E4 TB Allocation Details'!$A$18:$L$18, 0),FALSE), 'E2 Allocators'!$B$15:$W$361, MATCH('O5 Details by Class &amp; Accounts'!CE$18, 'E2 Allocators'!$B$15:$W$15, 0),FALSE)*$E55), 0, VLOOKUP(VLOOKUP($A55, 'E4 TB Allocation Details'!$A$18:$L$214, MATCH("A &amp; G ID", 'E4 TB Allocation Details'!$A$18:$L$18, 0),FALSE), 'E2 Allocators'!$B$15:$W$361, MATCH('O5 Details by Class &amp; Accounts'!CE$18, 'E2 Allocators'!$B$15:$W$15, 0),FALSE)*$E55)</f>
        <v>0</v>
      </c>
      <c r="CF55" s="1321">
        <f>IF(ISERROR(VLOOKUP(VLOOKUP($A55, 'E4 TB Allocation Details'!$A$18:$L$214, MATCH("A &amp; G ID", 'E4 TB Allocation Details'!$A$18:$L$18, 0),FALSE), 'E2 Allocators'!$B$15:$W$361, MATCH('O5 Details by Class &amp; Accounts'!CF$18, 'E2 Allocators'!$B$15:$W$15, 0),FALSE)*$E55), 0, VLOOKUP(VLOOKUP($A55, 'E4 TB Allocation Details'!$A$18:$L$214, MATCH("A &amp; G ID", 'E4 TB Allocation Details'!$A$18:$L$18, 0),FALSE), 'E2 Allocators'!$B$15:$W$361, MATCH('O5 Details by Class &amp; Accounts'!CF$18, 'E2 Allocators'!$B$15:$W$15, 0),FALSE)*$E55)</f>
        <v>0</v>
      </c>
      <c r="CG55" s="1321">
        <f>IF(ISERROR(VLOOKUP(VLOOKUP($A55, 'E4 TB Allocation Details'!$A$18:$L$214, MATCH("A &amp; G ID", 'E4 TB Allocation Details'!$A$18:$L$18, 0),FALSE), 'E2 Allocators'!$B$15:$W$361, MATCH('O5 Details by Class &amp; Accounts'!CG$18, 'E2 Allocators'!$B$15:$W$15, 0),FALSE)*$E55), 0, VLOOKUP(VLOOKUP($A55, 'E4 TB Allocation Details'!$A$18:$L$214, MATCH("A &amp; G ID", 'E4 TB Allocation Details'!$A$18:$L$18, 0),FALSE), 'E2 Allocators'!$B$15:$W$361, MATCH('O5 Details by Class &amp; Accounts'!CG$18, 'E2 Allocators'!$B$15:$W$15, 0),FALSE)*$E55)</f>
        <v>0</v>
      </c>
      <c r="CH55" s="1321">
        <f>IF(ISERROR(VLOOKUP(VLOOKUP($A55, 'E4 TB Allocation Details'!$A$18:$L$214, MATCH("A &amp; G ID", 'E4 TB Allocation Details'!$A$18:$L$18, 0),FALSE), 'E2 Allocators'!$B$15:$W$361, MATCH('O5 Details by Class &amp; Accounts'!CH$18, 'E2 Allocators'!$B$15:$W$15, 0),FALSE)*$E55), 0, VLOOKUP(VLOOKUP($A55, 'E4 TB Allocation Details'!$A$18:$L$214, MATCH("A &amp; G ID", 'E4 TB Allocation Details'!$A$18:$L$18, 0),FALSE), 'E2 Allocators'!$B$15:$W$361, MATCH('O5 Details by Class &amp; Accounts'!CH$18, 'E2 Allocators'!$B$15:$W$15, 0),FALSE)*$E55)</f>
        <v>0</v>
      </c>
      <c r="CI55" s="1321">
        <f>IF(ISERROR(VLOOKUP(VLOOKUP($A55, 'E4 TB Allocation Details'!$A$18:$L$214, MATCH("A &amp; G ID", 'E4 TB Allocation Details'!$A$18:$L$18, 0),FALSE), 'E2 Allocators'!$B$15:$W$361, MATCH('O5 Details by Class &amp; Accounts'!CI$18, 'E2 Allocators'!$B$15:$W$15, 0),FALSE)*$E55), 0, VLOOKUP(VLOOKUP($A55, 'E4 TB Allocation Details'!$A$18:$L$214, MATCH("A &amp; G ID", 'E4 TB Allocation Details'!$A$18:$L$18, 0),FALSE), 'E2 Allocators'!$B$15:$W$361, MATCH('O5 Details by Class &amp; Accounts'!CI$18, 'E2 Allocators'!$B$15:$W$15, 0),FALSE)*$E55)</f>
        <v>0</v>
      </c>
      <c r="CJ55" s="1321">
        <f>IF(ISERROR(VLOOKUP(VLOOKUP($A55, 'E4 TB Allocation Details'!$A$18:$L$214, MATCH("A &amp; G ID", 'E4 TB Allocation Details'!$A$18:$L$18, 0),FALSE), 'E2 Allocators'!$B$15:$W$361, MATCH('O5 Details by Class &amp; Accounts'!CJ$18, 'E2 Allocators'!$B$15:$W$15, 0),FALSE)*$E55), 0, VLOOKUP(VLOOKUP($A55, 'E4 TB Allocation Details'!$A$18:$L$214, MATCH("A &amp; G ID", 'E4 TB Allocation Details'!$A$18:$L$18, 0),FALSE), 'E2 Allocators'!$B$15:$W$361, MATCH('O5 Details by Class &amp; Accounts'!CJ$18, 'E2 Allocators'!$B$15:$W$15, 0),FALSE)*$E55)</f>
        <v>0</v>
      </c>
      <c r="CK55" s="1321">
        <f>IF(ISERROR(VLOOKUP(VLOOKUP($A55, 'E4 TB Allocation Details'!$A$18:$L$214, MATCH("A &amp; G ID", 'E4 TB Allocation Details'!$A$18:$L$18, 0),FALSE), 'E2 Allocators'!$B$15:$W$361, MATCH('O5 Details by Class &amp; Accounts'!CK$18, 'E2 Allocators'!$B$15:$W$15, 0),FALSE)*$E55), 0, VLOOKUP(VLOOKUP($A55, 'E4 TB Allocation Details'!$A$18:$L$214, MATCH("A &amp; G ID", 'E4 TB Allocation Details'!$A$18:$L$18, 0),FALSE), 'E2 Allocators'!$B$15:$W$361, MATCH('O5 Details by Class &amp; Accounts'!CK$18, 'E2 Allocators'!$B$15:$W$15, 0),FALSE)*$E55)</f>
        <v>0</v>
      </c>
      <c r="CL55" s="1321">
        <f>IF(ISERROR(VLOOKUP(VLOOKUP($A55, 'E4 TB Allocation Details'!$A$18:$L$214, MATCH("A &amp; G ID", 'E4 TB Allocation Details'!$A$18:$L$18, 0),FALSE), 'E2 Allocators'!$B$15:$W$361, MATCH('O5 Details by Class &amp; Accounts'!CL$18, 'E2 Allocators'!$B$15:$W$15, 0),FALSE)*$E55), 0, VLOOKUP(VLOOKUP($A55, 'E4 TB Allocation Details'!$A$18:$L$214, MATCH("A &amp; G ID", 'E4 TB Allocation Details'!$A$18:$L$18, 0),FALSE), 'E2 Allocators'!$B$15:$W$361, MATCH('O5 Details by Class &amp; Accounts'!CL$18, 'E2 Allocators'!$B$15:$W$15, 0),FALSE)*$E55)</f>
        <v>0</v>
      </c>
      <c r="CM55" s="1321">
        <f>IF(ISERROR(VLOOKUP(VLOOKUP($A55, 'E4 TB Allocation Details'!$A$18:$L$214, MATCH("A &amp; G ID", 'E4 TB Allocation Details'!$A$18:$L$18, 0),FALSE), 'E2 Allocators'!$B$15:$W$361, MATCH('O5 Details by Class &amp; Accounts'!CM$18, 'E2 Allocators'!$B$15:$W$15, 0),FALSE)*$E55), 0, VLOOKUP(VLOOKUP($A55, 'E4 TB Allocation Details'!$A$18:$L$214, MATCH("A &amp; G ID", 'E4 TB Allocation Details'!$A$18:$L$18, 0),FALSE), 'E2 Allocators'!$B$15:$W$361, MATCH('O5 Details by Class &amp; Accounts'!CM$18, 'E2 Allocators'!$B$15:$W$15, 0),FALSE)*$E55)</f>
        <v>0</v>
      </c>
      <c r="CN55" s="1321">
        <f t="shared" si="5"/>
        <v>0</v>
      </c>
      <c r="CO55" s="1650">
        <f t="shared" si="4"/>
        <v>5.8207660913467407E-11</v>
      </c>
      <c r="CQ55" s="1898" t="s">
        <v>705</v>
      </c>
    </row>
    <row r="56" spans="1:95" s="64" customFormat="1" ht="25.5">
      <c r="A56" s="1087" t="s">
        <v>842</v>
      </c>
      <c r="B56" s="1088" t="s">
        <v>636</v>
      </c>
      <c r="C56" s="1647">
        <f>IF(ISERROR(VLOOKUP($A56,'I3 TB Data'!$A$19:$H$484,MATCH('O5 Details by Class &amp; Accounts'!$C$18, 'I3 TB Data'!$A$19:$H$19,0),0)), 0, VLOOKUP($A56,'I3 TB Data'!$A$19:$H$484,MATCH('O5 Details by Class &amp; Accounts'!$C$18,'I3 TB Data'!$A$19:$H$19,0),0))</f>
        <v>0</v>
      </c>
      <c r="D56" s="1648">
        <f>'I4 BO ASSETS'!E53</f>
        <v>53310.095999999961</v>
      </c>
      <c r="E56" s="1647">
        <f t="shared" si="6"/>
        <v>53310.095999999961</v>
      </c>
      <c r="F56" s="1649">
        <f>IF(ISERROR(VLOOKUP($A56, 'E1 Categorization'!A33:E124, MATCH("Customer Component", 'E1 Categorization'!$A$33:$E$33,0), 0)), 0, IF(VLOOKUP($A56, 'E1 Categorization'!A33:E124, MATCH("Customer Component", 'E1 Categorization'!$A$33:$E$33,0), 0)=0, 'O5 Details by Class &amp; Accounts'!$E56, IF(AND(VLOOKUP($A56, 'E1 Categorization'!A33:E124, MATCH("Customer Component", 'E1 Categorization'!$A$33:$E$33,0), 0) &gt;0, VLOOKUP($A56, 'E1 Categorization'!A33:E124, MATCH("Customer Component", 'E1 Categorization'!$A$33:$E$33,0), 0)&lt;1), 'O5 Details by Class &amp; Accounts'!$E56*(1-VLOOKUP($A56, 'E1 Categorization'!A33:E124, MATCH("Customer Component", 'E1 Categorization'!$A$33:$E$33,0), 0)), 0)))</f>
        <v>31986.057599999975</v>
      </c>
      <c r="G56" s="1649">
        <f>IF(ISERROR(VLOOKUP($A56, 'E1 Categorization'!A33:E124, MATCH("Customer Component", 'E1 Categorization'!$A$33:$E$33,0), 0)),0, IF(VLOOKUP($A56, 'E1 Categorization'!A33:E124, MATCH("Customer Component", 'E1 Categorization'!$A$33:$E$33,0), 0)=0, 0, IF(AND(VLOOKUP($A56, 'E1 Categorization'!A33:E124, MATCH("Customer Component", 'E1 Categorization'!$A$33:$E$33,0), 0) &gt;0, VLOOKUP($A56, 'E1 Categorization'!A33:E124, MATCH("Customer Component", 'E1 Categorization'!$A$33:$E$33,0), 0)&lt;1), 'O5 Details by Class &amp; Accounts'!$E56*(VLOOKUP($A56, 'E1 Categorization'!A33:E124, MATCH("Customer Component", 'E1 Categorization'!$A$33:$E$33,0), 0)), 'O5 Details by Class &amp; Accounts'!$E56)))</f>
        <v>21324.038399999987</v>
      </c>
      <c r="H56" s="1321">
        <f t="shared" si="0"/>
        <v>53310.095999999961</v>
      </c>
      <c r="I56" s="1321">
        <f>IF(ISERROR(VLOOKUP(VLOOKUP($A56, 'E4 TB Allocation Details'!$A$18:$L$214, MATCH("Demand ID", 'E4 TB Allocation Details'!$A$18:$L$18, 0),FALSE), 'E2 Allocators'!$B$15:$W$361, MATCH('O5 Details by Class &amp; Accounts'!I$18, 'E2 Allocators'!$B$15:$W$15, 0),FALSE)*$F56), 0, VLOOKUP(VLOOKUP($A56, 'E4 TB Allocation Details'!$A$18:$L$214, MATCH("Demand ID", 'E4 TB Allocation Details'!$A$18:$L$18, 0),FALSE), 'E2 Allocators'!$B$15:$W$361, MATCH('O5 Details by Class &amp; Accounts'!I$18, 'E2 Allocators'!$B$15:$W$15, 0),FALSE)*$F56)</f>
        <v>20908.119630843212</v>
      </c>
      <c r="J56" s="1321">
        <f>IF(ISERROR(VLOOKUP(VLOOKUP($A56, 'E4 TB Allocation Details'!$A$18:$L$214, MATCH("Demand ID", 'E4 TB Allocation Details'!$A$18:$L$18, 0),FALSE), 'E2 Allocators'!$B$15:$W$361, MATCH('O5 Details by Class &amp; Accounts'!J$18, 'E2 Allocators'!$B$15:$W$15, 0),FALSE)*$F56), 0, VLOOKUP(VLOOKUP($A56, 'E4 TB Allocation Details'!$A$18:$L$214, MATCH("Demand ID", 'E4 TB Allocation Details'!$A$18:$L$18, 0),FALSE), 'E2 Allocators'!$B$15:$W$361, MATCH('O5 Details by Class &amp; Accounts'!J$18, 'E2 Allocators'!$B$15:$W$15, 0),FALSE)*$F56)</f>
        <v>10987.86308612655</v>
      </c>
      <c r="K56" s="1321">
        <f>IF(ISERROR(VLOOKUP(VLOOKUP($A56, 'E4 TB Allocation Details'!$A$18:$L$214, MATCH("Demand ID", 'E4 TB Allocation Details'!$A$18:$L$18, 0),FALSE), 'E2 Allocators'!$B$15:$W$361, MATCH('O5 Details by Class &amp; Accounts'!K$18, 'E2 Allocators'!$B$15:$W$15, 0),FALSE)*$F56), 0, VLOOKUP(VLOOKUP($A56, 'E4 TB Allocation Details'!$A$18:$L$214, MATCH("Demand ID", 'E4 TB Allocation Details'!$A$18:$L$18, 0),FALSE), 'E2 Allocators'!$B$15:$W$361, MATCH('O5 Details by Class &amp; Accounts'!K$18, 'E2 Allocators'!$B$15:$W$15, 0),FALSE)*$F56)</f>
        <v>0</v>
      </c>
      <c r="L56" s="1321">
        <f>IF(ISERROR(VLOOKUP(VLOOKUP($A56, 'E4 TB Allocation Details'!$A$18:$L$214, MATCH("Demand ID", 'E4 TB Allocation Details'!$A$18:$L$18, 0),FALSE), 'E2 Allocators'!$B$15:$W$361, MATCH('O5 Details by Class &amp; Accounts'!L$18, 'E2 Allocators'!$B$15:$W$15, 0),FALSE)*$F56), 0, VLOOKUP(VLOOKUP($A56, 'E4 TB Allocation Details'!$A$18:$L$214, MATCH("Demand ID", 'E4 TB Allocation Details'!$A$18:$L$18, 0),FALSE), 'E2 Allocators'!$B$15:$W$361, MATCH('O5 Details by Class &amp; Accounts'!L$18, 'E2 Allocators'!$B$15:$W$15, 0),FALSE)*$F56)</f>
        <v>0</v>
      </c>
      <c r="M56" s="1321">
        <f>IF(ISERROR(VLOOKUP(VLOOKUP($A56, 'E4 TB Allocation Details'!$A$18:$L$214, MATCH("Demand ID", 'E4 TB Allocation Details'!$A$18:$L$18, 0),FALSE), 'E2 Allocators'!$B$15:$W$361, MATCH('O5 Details by Class &amp; Accounts'!M$18, 'E2 Allocators'!$B$15:$W$15, 0),FALSE)*$F56), 0, VLOOKUP(VLOOKUP($A56, 'E4 TB Allocation Details'!$A$18:$L$214, MATCH("Demand ID", 'E4 TB Allocation Details'!$A$18:$L$18, 0),FALSE), 'E2 Allocators'!$B$15:$W$361, MATCH('O5 Details by Class &amp; Accounts'!M$18, 'E2 Allocators'!$B$15:$W$15, 0),FALSE)*$F56)</f>
        <v>0</v>
      </c>
      <c r="N56" s="1321">
        <f>IF(ISERROR(VLOOKUP(VLOOKUP($A56, 'E4 TB Allocation Details'!$A$18:$L$214, MATCH("Demand ID", 'E4 TB Allocation Details'!$A$18:$L$18, 0),FALSE), 'E2 Allocators'!$B$15:$W$361, MATCH('O5 Details by Class &amp; Accounts'!N$18, 'E2 Allocators'!$B$15:$W$15, 0),FALSE)*$F56), 0, VLOOKUP(VLOOKUP($A56, 'E4 TB Allocation Details'!$A$18:$L$214, MATCH("Demand ID", 'E4 TB Allocation Details'!$A$18:$L$18, 0),FALSE), 'E2 Allocators'!$B$15:$W$361, MATCH('O5 Details by Class &amp; Accounts'!N$18, 'E2 Allocators'!$B$15:$W$15, 0),FALSE)*$F56)</f>
        <v>0</v>
      </c>
      <c r="O56" s="1321">
        <f>IF(ISERROR(VLOOKUP(VLOOKUP($A56, 'E4 TB Allocation Details'!$A$18:$L$214, MATCH("Demand ID", 'E4 TB Allocation Details'!$A$18:$L$18, 0),FALSE), 'E2 Allocators'!$B$15:$W$361, MATCH('O5 Details by Class &amp; Accounts'!O$18, 'E2 Allocators'!$B$15:$W$15, 0),FALSE)*$F56), 0, VLOOKUP(VLOOKUP($A56, 'E4 TB Allocation Details'!$A$18:$L$214, MATCH("Demand ID", 'E4 TB Allocation Details'!$A$18:$L$18, 0),FALSE), 'E2 Allocators'!$B$15:$W$361, MATCH('O5 Details by Class &amp; Accounts'!O$18, 'E2 Allocators'!$B$15:$W$15, 0),FALSE)*$F56)</f>
        <v>21.917750187885147</v>
      </c>
      <c r="P56" s="1321">
        <f>IF(ISERROR(VLOOKUP(VLOOKUP($A56, 'E4 TB Allocation Details'!$A$18:$L$214, MATCH("Demand ID", 'E4 TB Allocation Details'!$A$18:$L$18, 0),FALSE), 'E2 Allocators'!$B$15:$W$361, MATCH('O5 Details by Class &amp; Accounts'!P$18, 'E2 Allocators'!$B$15:$W$15, 0),FALSE)*$F56), 0, VLOOKUP(VLOOKUP($A56, 'E4 TB Allocation Details'!$A$18:$L$214, MATCH("Demand ID", 'E4 TB Allocation Details'!$A$18:$L$18, 0),FALSE), 'E2 Allocators'!$B$15:$W$361, MATCH('O5 Details by Class &amp; Accounts'!P$18, 'E2 Allocators'!$B$15:$W$15, 0),FALSE)*$F56)</f>
        <v>0</v>
      </c>
      <c r="Q56" s="1321">
        <f>IF(ISERROR(VLOOKUP(VLOOKUP($A56, 'E4 TB Allocation Details'!$A$18:$L$214, MATCH("Demand ID", 'E4 TB Allocation Details'!$A$18:$L$18, 0),FALSE), 'E2 Allocators'!$B$15:$W$361, MATCH('O5 Details by Class &amp; Accounts'!Q$18, 'E2 Allocators'!$B$15:$W$15, 0),FALSE)*$F56), 0, VLOOKUP(VLOOKUP($A56, 'E4 TB Allocation Details'!$A$18:$L$214, MATCH("Demand ID", 'E4 TB Allocation Details'!$A$18:$L$18, 0),FALSE), 'E2 Allocators'!$B$15:$W$361, MATCH('O5 Details by Class &amp; Accounts'!Q$18, 'E2 Allocators'!$B$15:$W$15, 0),FALSE)*$F56)</f>
        <v>68.157132842326718</v>
      </c>
      <c r="R56" s="1321">
        <f>IF(ISERROR(VLOOKUP(VLOOKUP($A56, 'E4 TB Allocation Details'!$A$18:$L$214, MATCH("Demand ID", 'E4 TB Allocation Details'!$A$18:$L$18, 0),FALSE), 'E2 Allocators'!$B$15:$W$361, MATCH('O5 Details by Class &amp; Accounts'!R$18, 'E2 Allocators'!$B$15:$W$15, 0),FALSE)*$F56), 0, VLOOKUP(VLOOKUP($A56, 'E4 TB Allocation Details'!$A$18:$L$214, MATCH("Demand ID", 'E4 TB Allocation Details'!$A$18:$L$18, 0),FALSE), 'E2 Allocators'!$B$15:$W$361, MATCH('O5 Details by Class &amp; Accounts'!R$18, 'E2 Allocators'!$B$15:$W$15, 0),FALSE)*$F56)</f>
        <v>0</v>
      </c>
      <c r="S56" s="1321">
        <f>IF(ISERROR(VLOOKUP(VLOOKUP($A56, 'E4 TB Allocation Details'!$A$18:$L$214, MATCH("Demand ID", 'E4 TB Allocation Details'!$A$18:$L$18, 0),FALSE), 'E2 Allocators'!$B$15:$W$361, MATCH('O5 Details by Class &amp; Accounts'!S$18, 'E2 Allocators'!$B$15:$W$15, 0),FALSE)*$F56), 0, VLOOKUP(VLOOKUP($A56, 'E4 TB Allocation Details'!$A$18:$L$214, MATCH("Demand ID", 'E4 TB Allocation Details'!$A$18:$L$18, 0),FALSE), 'E2 Allocators'!$B$15:$W$361, MATCH('O5 Details by Class &amp; Accounts'!S$18, 'E2 Allocators'!$B$15:$W$15, 0),FALSE)*$F56)</f>
        <v>0</v>
      </c>
      <c r="T56" s="1321">
        <f>IF(ISERROR(VLOOKUP(VLOOKUP($A56, 'E4 TB Allocation Details'!$A$18:$L$214, MATCH("Demand ID", 'E4 TB Allocation Details'!$A$18:$L$18, 0),FALSE), 'E2 Allocators'!$B$15:$W$361, MATCH('O5 Details by Class &amp; Accounts'!T$18, 'E2 Allocators'!$B$15:$W$15, 0),FALSE)*$F56), 0, VLOOKUP(VLOOKUP($A56, 'E4 TB Allocation Details'!$A$18:$L$214, MATCH("Demand ID", 'E4 TB Allocation Details'!$A$18:$L$18, 0),FALSE), 'E2 Allocators'!$B$15:$W$361, MATCH('O5 Details by Class &amp; Accounts'!T$18, 'E2 Allocators'!$B$15:$W$15, 0),FALSE)*$F56)</f>
        <v>0</v>
      </c>
      <c r="U56" s="1321">
        <f>IF(ISERROR(VLOOKUP(VLOOKUP($A56, 'E4 TB Allocation Details'!$A$18:$L$214, MATCH("Demand ID", 'E4 TB Allocation Details'!$A$18:$L$18, 0),FALSE), 'E2 Allocators'!$B$15:$W$361, MATCH('O5 Details by Class &amp; Accounts'!U$18, 'E2 Allocators'!$B$15:$W$15, 0),FALSE)*$F56), 0, VLOOKUP(VLOOKUP($A56, 'E4 TB Allocation Details'!$A$18:$L$214, MATCH("Demand ID", 'E4 TB Allocation Details'!$A$18:$L$18, 0),FALSE), 'E2 Allocators'!$B$15:$W$361, MATCH('O5 Details by Class &amp; Accounts'!U$18, 'E2 Allocators'!$B$15:$W$15, 0),FALSE)*$F56)</f>
        <v>0</v>
      </c>
      <c r="V56" s="1321">
        <f>IF(ISERROR(VLOOKUP(VLOOKUP($A56, 'E4 TB Allocation Details'!$A$18:$L$214, MATCH("Demand ID", 'E4 TB Allocation Details'!$A$18:$L$18, 0),FALSE), 'E2 Allocators'!$B$15:$W$361, MATCH('O5 Details by Class &amp; Accounts'!V$18, 'E2 Allocators'!$B$15:$W$15, 0),FALSE)*$F56), 0, VLOOKUP(VLOOKUP($A56, 'E4 TB Allocation Details'!$A$18:$L$214, MATCH("Demand ID", 'E4 TB Allocation Details'!$A$18:$L$18, 0),FALSE), 'E2 Allocators'!$B$15:$W$361, MATCH('O5 Details by Class &amp; Accounts'!V$18, 'E2 Allocators'!$B$15:$W$15, 0),FALSE)*$F56)</f>
        <v>0</v>
      </c>
      <c r="W56" s="1321">
        <f>IF(ISERROR(VLOOKUP(VLOOKUP($A56, 'E4 TB Allocation Details'!$A$18:$L$214, MATCH("Demand ID", 'E4 TB Allocation Details'!$A$18:$L$18, 0),FALSE), 'E2 Allocators'!$B$15:$W$361, MATCH('O5 Details by Class &amp; Accounts'!W$18, 'E2 Allocators'!$B$15:$W$15, 0),FALSE)*$F56), 0, VLOOKUP(VLOOKUP($A56, 'E4 TB Allocation Details'!$A$18:$L$214, MATCH("Demand ID", 'E4 TB Allocation Details'!$A$18:$L$18, 0),FALSE), 'E2 Allocators'!$B$15:$W$361, MATCH('O5 Details by Class &amp; Accounts'!W$18, 'E2 Allocators'!$B$15:$W$15, 0),FALSE)*$F56)</f>
        <v>0</v>
      </c>
      <c r="X56" s="1321">
        <f>IF(ISERROR(VLOOKUP(VLOOKUP($A56, 'E4 TB Allocation Details'!$A$18:$L$214, MATCH("Demand ID", 'E4 TB Allocation Details'!$A$18:$L$18, 0),FALSE), 'E2 Allocators'!$B$15:$W$361, MATCH('O5 Details by Class &amp; Accounts'!X$18, 'E2 Allocators'!$B$15:$W$15, 0),FALSE)*$F56), 0, VLOOKUP(VLOOKUP($A56, 'E4 TB Allocation Details'!$A$18:$L$214, MATCH("Demand ID", 'E4 TB Allocation Details'!$A$18:$L$18, 0),FALSE), 'E2 Allocators'!$B$15:$W$361, MATCH('O5 Details by Class &amp; Accounts'!X$18, 'E2 Allocators'!$B$15:$W$15, 0),FALSE)*$F56)</f>
        <v>0</v>
      </c>
      <c r="Y56" s="1321">
        <f>IF(ISERROR(VLOOKUP(VLOOKUP($A56, 'E4 TB Allocation Details'!$A$18:$L$214, MATCH("Demand ID", 'E4 TB Allocation Details'!$A$18:$L$18, 0),FALSE), 'E2 Allocators'!$B$15:$W$361, MATCH('O5 Details by Class &amp; Accounts'!Y$18, 'E2 Allocators'!$B$15:$W$15, 0),FALSE)*$F56), 0, VLOOKUP(VLOOKUP($A56, 'E4 TB Allocation Details'!$A$18:$L$214, MATCH("Demand ID", 'E4 TB Allocation Details'!$A$18:$L$18, 0),FALSE), 'E2 Allocators'!$B$15:$W$361, MATCH('O5 Details by Class &amp; Accounts'!Y$18, 'E2 Allocators'!$B$15:$W$15, 0),FALSE)*$F56)</f>
        <v>0</v>
      </c>
      <c r="Z56" s="1321">
        <f>IF(ISERROR(VLOOKUP(VLOOKUP($A56, 'E4 TB Allocation Details'!$A$18:$L$214, MATCH("Demand ID", 'E4 TB Allocation Details'!$A$18:$L$18, 0),FALSE), 'E2 Allocators'!$B$15:$W$361, MATCH('O5 Details by Class &amp; Accounts'!Z$18, 'E2 Allocators'!$B$15:$W$15, 0),FALSE)*$F56), 0, VLOOKUP(VLOOKUP($A56, 'E4 TB Allocation Details'!$A$18:$L$214, MATCH("Demand ID", 'E4 TB Allocation Details'!$A$18:$L$18, 0),FALSE), 'E2 Allocators'!$B$15:$W$361, MATCH('O5 Details by Class &amp; Accounts'!Z$18, 'E2 Allocators'!$B$15:$W$15, 0),FALSE)*$F56)</f>
        <v>0</v>
      </c>
      <c r="AA56" s="1321">
        <f>IF(ISERROR(VLOOKUP(VLOOKUP($A56, 'E4 TB Allocation Details'!$A$18:$L$214, MATCH("Demand ID", 'E4 TB Allocation Details'!$A$18:$L$18, 0),FALSE), 'E2 Allocators'!$B$15:$W$361, MATCH('O5 Details by Class &amp; Accounts'!AA$18, 'E2 Allocators'!$B$15:$W$15, 0),FALSE)*$F56), 0, VLOOKUP(VLOOKUP($A56, 'E4 TB Allocation Details'!$A$18:$L$214, MATCH("Demand ID", 'E4 TB Allocation Details'!$A$18:$L$18, 0),FALSE), 'E2 Allocators'!$B$15:$W$361, MATCH('O5 Details by Class &amp; Accounts'!AA$18, 'E2 Allocators'!$B$15:$W$15, 0),FALSE)*$F56)</f>
        <v>0</v>
      </c>
      <c r="AB56" s="1321">
        <f>IF(ISERROR(VLOOKUP(VLOOKUP($A56, 'E4 TB Allocation Details'!$A$18:$L$214, MATCH("Demand ID", 'E4 TB Allocation Details'!$A$18:$L$18, 0),FALSE), 'E2 Allocators'!$B$15:$W$361, MATCH('O5 Details by Class &amp; Accounts'!AB$18, 'E2 Allocators'!$B$15:$W$15, 0),FALSE)*$F56), 0, VLOOKUP(VLOOKUP($A56, 'E4 TB Allocation Details'!$A$18:$L$214, MATCH("Demand ID", 'E4 TB Allocation Details'!$A$18:$L$18, 0),FALSE), 'E2 Allocators'!$B$15:$W$361, MATCH('O5 Details by Class &amp; Accounts'!AB$18, 'E2 Allocators'!$B$15:$W$15, 0),FALSE)*$F56)</f>
        <v>0</v>
      </c>
      <c r="AC56" s="1321">
        <f t="shared" si="1"/>
        <v>31986.057599999971</v>
      </c>
      <c r="AD56" s="1321">
        <f>IF(ISERROR(VLOOKUP(VLOOKUP($A56, 'E4 TB Allocation Details'!$A$18:$L$214, MATCH("Customer ID", 'E4 TB Allocation Details'!$A$18:$L$18, 0),FALSE), 'E2 Allocators'!$B$15:$W$361, MATCH('O5 Details by Class &amp; Accounts'!AD$18, 'E2 Allocators'!$B$15:$W$15, 0),FALSE)*$G56), 0, VLOOKUP(VLOOKUP($A56, 'E4 TB Allocation Details'!$A$18:$L$214, MATCH("Customer ID", 'E4 TB Allocation Details'!$A$18:$L$18, 0),FALSE), 'E2 Allocators'!$B$15:$W$361, MATCH('O5 Details by Class &amp; Accounts'!AD$18, 'E2 Allocators'!$B$15:$W$15, 0),FALSE)*$G56)</f>
        <v>18007.20901848048</v>
      </c>
      <c r="AE56" s="1321">
        <f>IF(ISERROR(VLOOKUP(VLOOKUP($A56, 'E4 TB Allocation Details'!$A$18:$L$214, MATCH("Customer ID", 'E4 TB Allocation Details'!$A$18:$L$18, 0),FALSE), 'E2 Allocators'!$B$15:$W$361, MATCH('O5 Details by Class &amp; Accounts'!AE$18, 'E2 Allocators'!$B$15:$W$15, 0),FALSE)*$G56), 0, VLOOKUP(VLOOKUP($A56, 'E4 TB Allocation Details'!$A$18:$L$214, MATCH("Customer ID", 'E4 TB Allocation Details'!$A$18:$L$18, 0),FALSE), 'E2 Allocators'!$B$15:$W$361, MATCH('O5 Details by Class &amp; Accounts'!AE$18, 'E2 Allocators'!$B$15:$W$15, 0),FALSE)*$G56)</f>
        <v>2216.6929034907585</v>
      </c>
      <c r="AF56" s="1321">
        <f>IF(ISERROR(VLOOKUP(VLOOKUP($A56, 'E4 TB Allocation Details'!$A$18:$L$214, MATCH("Customer ID", 'E4 TB Allocation Details'!$A$18:$L$18, 0),FALSE), 'E2 Allocators'!$B$15:$W$361, MATCH('O5 Details by Class &amp; Accounts'!AF$18, 'E2 Allocators'!$B$15:$W$15, 0),FALSE)*$G56), 0, VLOOKUP(VLOOKUP($A56, 'E4 TB Allocation Details'!$A$18:$L$214, MATCH("Customer ID", 'E4 TB Allocation Details'!$A$18:$L$18, 0),FALSE), 'E2 Allocators'!$B$15:$W$361, MATCH('O5 Details by Class &amp; Accounts'!AF$18, 'E2 Allocators'!$B$15:$W$15, 0),FALSE)*$G56)</f>
        <v>0</v>
      </c>
      <c r="AG56" s="1321">
        <f>IF(ISERROR(VLOOKUP(VLOOKUP($A56, 'E4 TB Allocation Details'!$A$18:$L$214, MATCH("Customer ID", 'E4 TB Allocation Details'!$A$18:$L$18, 0),FALSE), 'E2 Allocators'!$B$15:$W$361, MATCH('O5 Details by Class &amp; Accounts'!AG$18, 'E2 Allocators'!$B$15:$W$15, 0),FALSE)*$G56), 0, VLOOKUP(VLOOKUP($A56, 'E4 TB Allocation Details'!$A$18:$L$214, MATCH("Customer ID", 'E4 TB Allocation Details'!$A$18:$L$18, 0),FALSE), 'E2 Allocators'!$B$15:$W$361, MATCH('O5 Details by Class &amp; Accounts'!AG$18, 'E2 Allocators'!$B$15:$W$15, 0),FALSE)*$G56)</f>
        <v>0</v>
      </c>
      <c r="AH56" s="1321">
        <f>IF(ISERROR(VLOOKUP(VLOOKUP($A56, 'E4 TB Allocation Details'!$A$18:$L$214, MATCH("Customer ID", 'E4 TB Allocation Details'!$A$18:$L$18, 0),FALSE), 'E2 Allocators'!$B$15:$W$361, MATCH('O5 Details by Class &amp; Accounts'!AH$18, 'E2 Allocators'!$B$15:$W$15, 0),FALSE)*$G56), 0, VLOOKUP(VLOOKUP($A56, 'E4 TB Allocation Details'!$A$18:$L$214, MATCH("Customer ID", 'E4 TB Allocation Details'!$A$18:$L$18, 0),FALSE), 'E2 Allocators'!$B$15:$W$361, MATCH('O5 Details by Class &amp; Accounts'!AH$18, 'E2 Allocators'!$B$15:$W$15, 0),FALSE)*$G56)</f>
        <v>0</v>
      </c>
      <c r="AI56" s="1321">
        <f>IF(ISERROR(VLOOKUP(VLOOKUP($A56, 'E4 TB Allocation Details'!$A$18:$L$214, MATCH("Customer ID", 'E4 TB Allocation Details'!$A$18:$L$18, 0),FALSE), 'E2 Allocators'!$B$15:$W$361, MATCH('O5 Details by Class &amp; Accounts'!AI$18, 'E2 Allocators'!$B$15:$W$15, 0),FALSE)*$G56), 0, VLOOKUP(VLOOKUP($A56, 'E4 TB Allocation Details'!$A$18:$L$214, MATCH("Customer ID", 'E4 TB Allocation Details'!$A$18:$L$18, 0),FALSE), 'E2 Allocators'!$B$15:$W$361, MATCH('O5 Details by Class &amp; Accounts'!AI$18, 'E2 Allocators'!$B$15:$W$15, 0),FALSE)*$G56)</f>
        <v>0</v>
      </c>
      <c r="AJ56" s="1321">
        <f>IF(ISERROR(VLOOKUP(VLOOKUP($A56, 'E4 TB Allocation Details'!$A$18:$L$214, MATCH("Customer ID", 'E4 TB Allocation Details'!$A$18:$L$18, 0),FALSE), 'E2 Allocators'!$B$15:$W$361, MATCH('O5 Details by Class &amp; Accounts'!AJ$18, 'E2 Allocators'!$B$15:$W$15, 0),FALSE)*$G56), 0, VLOOKUP(VLOOKUP($A56, 'E4 TB Allocation Details'!$A$18:$L$214, MATCH("Customer ID", 'E4 TB Allocation Details'!$A$18:$L$18, 0),FALSE), 'E2 Allocators'!$B$15:$W$361, MATCH('O5 Details by Class &amp; Accounts'!AJ$18, 'E2 Allocators'!$B$15:$W$15, 0),FALSE)*$G56)</f>
        <v>1067.2965831622171</v>
      </c>
      <c r="AK56" s="1321">
        <f>IF(ISERROR(VLOOKUP(VLOOKUP($A56, 'E4 TB Allocation Details'!$A$18:$L$214, MATCH("Customer ID", 'E4 TB Allocation Details'!$A$18:$L$18, 0),FALSE), 'E2 Allocators'!$B$15:$W$361, MATCH('O5 Details by Class &amp; Accounts'!AK$18, 'E2 Allocators'!$B$15:$W$15, 0),FALSE)*$G56), 0, VLOOKUP(VLOOKUP($A56, 'E4 TB Allocation Details'!$A$18:$L$214, MATCH("Customer ID", 'E4 TB Allocation Details'!$A$18:$L$18, 0),FALSE), 'E2 Allocators'!$B$15:$W$361, MATCH('O5 Details by Class &amp; Accounts'!AK$18, 'E2 Allocators'!$B$15:$W$15, 0),FALSE)*$G56)</f>
        <v>0</v>
      </c>
      <c r="AL56" s="1321">
        <f>IF(ISERROR(VLOOKUP(VLOOKUP($A56, 'E4 TB Allocation Details'!$A$18:$L$214, MATCH("Customer ID", 'E4 TB Allocation Details'!$A$18:$L$18, 0),FALSE), 'E2 Allocators'!$B$15:$W$361, MATCH('O5 Details by Class &amp; Accounts'!AL$18, 'E2 Allocators'!$B$15:$W$15, 0),FALSE)*$G56), 0, VLOOKUP(VLOOKUP($A56, 'E4 TB Allocation Details'!$A$18:$L$214, MATCH("Customer ID", 'E4 TB Allocation Details'!$A$18:$L$18, 0),FALSE), 'E2 Allocators'!$B$15:$W$361, MATCH('O5 Details by Class &amp; Accounts'!AL$18, 'E2 Allocators'!$B$15:$W$15, 0),FALSE)*$G56)</f>
        <v>32.839894866529754</v>
      </c>
      <c r="AM56" s="1321">
        <f>IF(ISERROR(VLOOKUP(VLOOKUP($A56, 'E4 TB Allocation Details'!$A$18:$L$214, MATCH("Customer ID", 'E4 TB Allocation Details'!$A$18:$L$18, 0),FALSE), 'E2 Allocators'!$B$15:$W$361, MATCH('O5 Details by Class &amp; Accounts'!AM$18, 'E2 Allocators'!$B$15:$W$15, 0),FALSE)*$G56), 0, VLOOKUP(VLOOKUP($A56, 'E4 TB Allocation Details'!$A$18:$L$214, MATCH("Customer ID", 'E4 TB Allocation Details'!$A$18:$L$18, 0),FALSE), 'E2 Allocators'!$B$15:$W$361, MATCH('O5 Details by Class &amp; Accounts'!AM$18, 'E2 Allocators'!$B$15:$W$15, 0),FALSE)*$G56)</f>
        <v>0</v>
      </c>
      <c r="AN56" s="1321">
        <f>IF(ISERROR(VLOOKUP(VLOOKUP($A56, 'E4 TB Allocation Details'!$A$18:$L$214, MATCH("Customer ID", 'E4 TB Allocation Details'!$A$18:$L$18, 0),FALSE), 'E2 Allocators'!$B$15:$W$361, MATCH('O5 Details by Class &amp; Accounts'!AN$18, 'E2 Allocators'!$B$15:$W$15, 0),FALSE)*$G56), 0, VLOOKUP(VLOOKUP($A56, 'E4 TB Allocation Details'!$A$18:$L$214, MATCH("Customer ID", 'E4 TB Allocation Details'!$A$18:$L$18, 0),FALSE), 'E2 Allocators'!$B$15:$W$361, MATCH('O5 Details by Class &amp; Accounts'!AN$18, 'E2 Allocators'!$B$15:$W$15, 0),FALSE)*$G56)</f>
        <v>0</v>
      </c>
      <c r="AO56" s="1321">
        <f>IF(ISERROR(VLOOKUP(VLOOKUP($A56, 'E4 TB Allocation Details'!$A$18:$L$214, MATCH("Customer ID", 'E4 TB Allocation Details'!$A$18:$L$18, 0),FALSE), 'E2 Allocators'!$B$15:$W$361, MATCH('O5 Details by Class &amp; Accounts'!AO$18, 'E2 Allocators'!$B$15:$W$15, 0),FALSE)*$G56), 0, VLOOKUP(VLOOKUP($A56, 'E4 TB Allocation Details'!$A$18:$L$214, MATCH("Customer ID", 'E4 TB Allocation Details'!$A$18:$L$18, 0),FALSE), 'E2 Allocators'!$B$15:$W$361, MATCH('O5 Details by Class &amp; Accounts'!AO$18, 'E2 Allocators'!$B$15:$W$15, 0),FALSE)*$G56)</f>
        <v>0</v>
      </c>
      <c r="AP56" s="1321">
        <f>IF(ISERROR(VLOOKUP(VLOOKUP($A56, 'E4 TB Allocation Details'!$A$18:$L$214, MATCH("Customer ID", 'E4 TB Allocation Details'!$A$18:$L$18, 0),FALSE), 'E2 Allocators'!$B$15:$W$361, MATCH('O5 Details by Class &amp; Accounts'!AP$18, 'E2 Allocators'!$B$15:$W$15, 0),FALSE)*$G56), 0, VLOOKUP(VLOOKUP($A56, 'E4 TB Allocation Details'!$A$18:$L$214, MATCH("Customer ID", 'E4 TB Allocation Details'!$A$18:$L$18, 0),FALSE), 'E2 Allocators'!$B$15:$W$361, MATCH('O5 Details by Class &amp; Accounts'!AP$18, 'E2 Allocators'!$B$15:$W$15, 0),FALSE)*$G56)</f>
        <v>0</v>
      </c>
      <c r="AQ56" s="1321">
        <f>IF(ISERROR(VLOOKUP(VLOOKUP($A56, 'E4 TB Allocation Details'!$A$18:$L$214, MATCH("Customer ID", 'E4 TB Allocation Details'!$A$18:$L$18, 0),FALSE), 'E2 Allocators'!$B$15:$W$361, MATCH('O5 Details by Class &amp; Accounts'!AQ$18, 'E2 Allocators'!$B$15:$W$15, 0),FALSE)*$G56), 0, VLOOKUP(VLOOKUP($A56, 'E4 TB Allocation Details'!$A$18:$L$214, MATCH("Customer ID", 'E4 TB Allocation Details'!$A$18:$L$18, 0),FALSE), 'E2 Allocators'!$B$15:$W$361, MATCH('O5 Details by Class &amp; Accounts'!AQ$18, 'E2 Allocators'!$B$15:$W$15, 0),FALSE)*$G56)</f>
        <v>0</v>
      </c>
      <c r="AR56" s="1321">
        <f>IF(ISERROR(VLOOKUP(VLOOKUP($A56, 'E4 TB Allocation Details'!$A$18:$L$214, MATCH("Customer ID", 'E4 TB Allocation Details'!$A$18:$L$18, 0),FALSE), 'E2 Allocators'!$B$15:$W$361, MATCH('O5 Details by Class &amp; Accounts'!AR$18, 'E2 Allocators'!$B$15:$W$15, 0),FALSE)*$G56), 0, VLOOKUP(VLOOKUP($A56, 'E4 TB Allocation Details'!$A$18:$L$214, MATCH("Customer ID", 'E4 TB Allocation Details'!$A$18:$L$18, 0),FALSE), 'E2 Allocators'!$B$15:$W$361, MATCH('O5 Details by Class &amp; Accounts'!AR$18, 'E2 Allocators'!$B$15:$W$15, 0),FALSE)*$G56)</f>
        <v>0</v>
      </c>
      <c r="AS56" s="1321">
        <f>IF(ISERROR(VLOOKUP(VLOOKUP($A56, 'E4 TB Allocation Details'!$A$18:$L$214, MATCH("Customer ID", 'E4 TB Allocation Details'!$A$18:$L$18, 0),FALSE), 'E2 Allocators'!$B$15:$W$361, MATCH('O5 Details by Class &amp; Accounts'!AS$18, 'E2 Allocators'!$B$15:$W$15, 0),FALSE)*$G56), 0, VLOOKUP(VLOOKUP($A56, 'E4 TB Allocation Details'!$A$18:$L$214, MATCH("Customer ID", 'E4 TB Allocation Details'!$A$18:$L$18, 0),FALSE), 'E2 Allocators'!$B$15:$W$361, MATCH('O5 Details by Class &amp; Accounts'!AS$18, 'E2 Allocators'!$B$15:$W$15, 0),FALSE)*$G56)</f>
        <v>0</v>
      </c>
      <c r="AT56" s="1321">
        <f>IF(ISERROR(VLOOKUP(VLOOKUP($A56, 'E4 TB Allocation Details'!$A$18:$L$214, MATCH("Customer ID", 'E4 TB Allocation Details'!$A$18:$L$18, 0),FALSE), 'E2 Allocators'!$B$15:$W$361, MATCH('O5 Details by Class &amp; Accounts'!AT$18, 'E2 Allocators'!$B$15:$W$15, 0),FALSE)*$G56), 0, VLOOKUP(VLOOKUP($A56, 'E4 TB Allocation Details'!$A$18:$L$214, MATCH("Customer ID", 'E4 TB Allocation Details'!$A$18:$L$18, 0),FALSE), 'E2 Allocators'!$B$15:$W$361, MATCH('O5 Details by Class &amp; Accounts'!AT$18, 'E2 Allocators'!$B$15:$W$15, 0),FALSE)*$G56)</f>
        <v>0</v>
      </c>
      <c r="AU56" s="1321">
        <f>IF(ISERROR(VLOOKUP(VLOOKUP($A56, 'E4 TB Allocation Details'!$A$18:$L$214, MATCH("Customer ID", 'E4 TB Allocation Details'!$A$18:$L$18, 0),FALSE), 'E2 Allocators'!$B$15:$W$361, MATCH('O5 Details by Class &amp; Accounts'!AU$18, 'E2 Allocators'!$B$15:$W$15, 0),FALSE)*$G56), 0, VLOOKUP(VLOOKUP($A56, 'E4 TB Allocation Details'!$A$18:$L$214, MATCH("Customer ID", 'E4 TB Allocation Details'!$A$18:$L$18, 0),FALSE), 'E2 Allocators'!$B$15:$W$361, MATCH('O5 Details by Class &amp; Accounts'!AU$18, 'E2 Allocators'!$B$15:$W$15, 0),FALSE)*$G56)</f>
        <v>0</v>
      </c>
      <c r="AV56" s="1321">
        <f>IF(ISERROR(VLOOKUP(VLOOKUP($A56, 'E4 TB Allocation Details'!$A$18:$L$214, MATCH("Customer ID", 'E4 TB Allocation Details'!$A$18:$L$18, 0),FALSE), 'E2 Allocators'!$B$15:$W$361, MATCH('O5 Details by Class &amp; Accounts'!AV$18, 'E2 Allocators'!$B$15:$W$15, 0),FALSE)*$G56), 0, VLOOKUP(VLOOKUP($A56, 'E4 TB Allocation Details'!$A$18:$L$214, MATCH("Customer ID", 'E4 TB Allocation Details'!$A$18:$L$18, 0),FALSE), 'E2 Allocators'!$B$15:$W$361, MATCH('O5 Details by Class &amp; Accounts'!AV$18, 'E2 Allocators'!$B$15:$W$15, 0),FALSE)*$G56)</f>
        <v>0</v>
      </c>
      <c r="AW56" s="1321">
        <f>IF(ISERROR(VLOOKUP(VLOOKUP($A56, 'E4 TB Allocation Details'!$A$18:$L$214, MATCH("Customer ID", 'E4 TB Allocation Details'!$A$18:$L$18, 0),FALSE), 'E2 Allocators'!$B$15:$W$361, MATCH('O5 Details by Class &amp; Accounts'!AW$18, 'E2 Allocators'!$B$15:$W$15, 0),FALSE)*$G56), 0, VLOOKUP(VLOOKUP($A56, 'E4 TB Allocation Details'!$A$18:$L$214, MATCH("Customer ID", 'E4 TB Allocation Details'!$A$18:$L$18, 0),FALSE), 'E2 Allocators'!$B$15:$W$361, MATCH('O5 Details by Class &amp; Accounts'!AW$18, 'E2 Allocators'!$B$15:$W$15, 0),FALSE)*$G56)</f>
        <v>0</v>
      </c>
      <c r="AX56" s="1321">
        <f t="shared" si="2"/>
        <v>21324.038399999987</v>
      </c>
      <c r="AY56" s="1321">
        <f>IF(ISERROR(VLOOKUP(VLOOKUP($A56, 'E4 TB Allocation Details'!$A$18:$L$214, MATCH("Misc ID", 'E4 TB Allocation Details'!$A$18:$L$18, 0),FALSE), 'E2 Allocators'!$B$15:$W$361, MATCH('O5 Details by Class &amp; Accounts'!AY$18, 'E2 Allocators'!$B$15:$W$15, 0),FALSE)*$E56), 0, VLOOKUP(VLOOKUP($A56, 'E4 TB Allocation Details'!$A$18:$L$214, MATCH("Misc ID", 'E4 TB Allocation Details'!$A$18:$L$18, 0),FALSE), 'E2 Allocators'!$B$15:$W$361, MATCH('O5 Details by Class &amp; Accounts'!AY$18, 'E2 Allocators'!$B$15:$W$15, 0),FALSE)*$E56)</f>
        <v>0</v>
      </c>
      <c r="AZ56" s="1321">
        <f>IF(ISERROR(VLOOKUP(VLOOKUP($A56, 'E4 TB Allocation Details'!$A$18:$L$214, MATCH("Misc ID", 'E4 TB Allocation Details'!$A$18:$L$18, 0),FALSE), 'E2 Allocators'!$B$15:$W$361, MATCH('O5 Details by Class &amp; Accounts'!AZ$18, 'E2 Allocators'!$B$15:$W$15, 0),FALSE)*$E56), 0, VLOOKUP(VLOOKUP($A56, 'E4 TB Allocation Details'!$A$18:$L$214, MATCH("Misc ID", 'E4 TB Allocation Details'!$A$18:$L$18, 0),FALSE), 'E2 Allocators'!$B$15:$W$361, MATCH('O5 Details by Class &amp; Accounts'!AZ$18, 'E2 Allocators'!$B$15:$W$15, 0),FALSE)*$E56)</f>
        <v>0</v>
      </c>
      <c r="BA56" s="1321">
        <f>IF(ISERROR(VLOOKUP(VLOOKUP($A56, 'E4 TB Allocation Details'!$A$18:$L$214, MATCH("Misc ID", 'E4 TB Allocation Details'!$A$18:$L$18, 0),FALSE), 'E2 Allocators'!$B$15:$W$361, MATCH('O5 Details by Class &amp; Accounts'!BA$18, 'E2 Allocators'!$B$15:$W$15, 0),FALSE)*$E56), 0, VLOOKUP(VLOOKUP($A56, 'E4 TB Allocation Details'!$A$18:$L$214, MATCH("Misc ID", 'E4 TB Allocation Details'!$A$18:$L$18, 0),FALSE), 'E2 Allocators'!$B$15:$W$361, MATCH('O5 Details by Class &amp; Accounts'!BA$18, 'E2 Allocators'!$B$15:$W$15, 0),FALSE)*$E56)</f>
        <v>0</v>
      </c>
      <c r="BB56" s="1321">
        <f>IF(ISERROR(VLOOKUP(VLOOKUP($A56, 'E4 TB Allocation Details'!$A$18:$L$214, MATCH("Misc ID", 'E4 TB Allocation Details'!$A$18:$L$18, 0),FALSE), 'E2 Allocators'!$B$15:$W$361, MATCH('O5 Details by Class &amp; Accounts'!BB$18, 'E2 Allocators'!$B$15:$W$15, 0),FALSE)*$E56), 0, VLOOKUP(VLOOKUP($A56, 'E4 TB Allocation Details'!$A$18:$L$214, MATCH("Misc ID", 'E4 TB Allocation Details'!$A$18:$L$18, 0),FALSE), 'E2 Allocators'!$B$15:$W$361, MATCH('O5 Details by Class &amp; Accounts'!BB$18, 'E2 Allocators'!$B$15:$W$15, 0),FALSE)*$E56)</f>
        <v>0</v>
      </c>
      <c r="BC56" s="1321">
        <f>IF(ISERROR(VLOOKUP(VLOOKUP($A56, 'E4 TB Allocation Details'!$A$18:$L$214, MATCH("Misc ID", 'E4 TB Allocation Details'!$A$18:$L$18, 0),FALSE), 'E2 Allocators'!$B$15:$W$361, MATCH('O5 Details by Class &amp; Accounts'!BC$18, 'E2 Allocators'!$B$15:$W$15, 0),FALSE)*$E56), 0, VLOOKUP(VLOOKUP($A56, 'E4 TB Allocation Details'!$A$18:$L$214, MATCH("Misc ID", 'E4 TB Allocation Details'!$A$18:$L$18, 0),FALSE), 'E2 Allocators'!$B$15:$W$361, MATCH('O5 Details by Class &amp; Accounts'!BC$18, 'E2 Allocators'!$B$15:$W$15, 0),FALSE)*$E56)</f>
        <v>0</v>
      </c>
      <c r="BD56" s="1321">
        <f>IF(ISERROR(VLOOKUP(VLOOKUP($A56, 'E4 TB Allocation Details'!$A$18:$L$214, MATCH("Misc ID", 'E4 TB Allocation Details'!$A$18:$L$18, 0),FALSE), 'E2 Allocators'!$B$15:$W$361, MATCH('O5 Details by Class &amp; Accounts'!BD$18, 'E2 Allocators'!$B$15:$W$15, 0),FALSE)*$E56), 0, VLOOKUP(VLOOKUP($A56, 'E4 TB Allocation Details'!$A$18:$L$214, MATCH("Misc ID", 'E4 TB Allocation Details'!$A$18:$L$18, 0),FALSE), 'E2 Allocators'!$B$15:$W$361, MATCH('O5 Details by Class &amp; Accounts'!BD$18, 'E2 Allocators'!$B$15:$W$15, 0),FALSE)*$E56)</f>
        <v>0</v>
      </c>
      <c r="BE56" s="1321">
        <f>IF(ISERROR(VLOOKUP(VLOOKUP($A56, 'E4 TB Allocation Details'!$A$18:$L$214, MATCH("Misc ID", 'E4 TB Allocation Details'!$A$18:$L$18, 0),FALSE), 'E2 Allocators'!$B$15:$W$361, MATCH('O5 Details by Class &amp; Accounts'!BE$18, 'E2 Allocators'!$B$15:$W$15, 0),FALSE)*$E56), 0, VLOOKUP(VLOOKUP($A56, 'E4 TB Allocation Details'!$A$18:$L$214, MATCH("Misc ID", 'E4 TB Allocation Details'!$A$18:$L$18, 0),FALSE), 'E2 Allocators'!$B$15:$W$361, MATCH('O5 Details by Class &amp; Accounts'!BE$18, 'E2 Allocators'!$B$15:$W$15, 0),FALSE)*$E56)</f>
        <v>0</v>
      </c>
      <c r="BF56" s="1321">
        <f>IF(ISERROR(VLOOKUP(VLOOKUP($A56, 'E4 TB Allocation Details'!$A$18:$L$214, MATCH("Misc ID", 'E4 TB Allocation Details'!$A$18:$L$18, 0),FALSE), 'E2 Allocators'!$B$15:$W$361, MATCH('O5 Details by Class &amp; Accounts'!BF$18, 'E2 Allocators'!$B$15:$W$15, 0),FALSE)*$E56), 0, VLOOKUP(VLOOKUP($A56, 'E4 TB Allocation Details'!$A$18:$L$214, MATCH("Misc ID", 'E4 TB Allocation Details'!$A$18:$L$18, 0),FALSE), 'E2 Allocators'!$B$15:$W$361, MATCH('O5 Details by Class &amp; Accounts'!BF$18, 'E2 Allocators'!$B$15:$W$15, 0),FALSE)*$E56)</f>
        <v>0</v>
      </c>
      <c r="BG56" s="1321">
        <f>IF(ISERROR(VLOOKUP(VLOOKUP($A56, 'E4 TB Allocation Details'!$A$18:$L$214, MATCH("Misc ID", 'E4 TB Allocation Details'!$A$18:$L$18, 0),FALSE), 'E2 Allocators'!$B$15:$W$361, MATCH('O5 Details by Class &amp; Accounts'!BG$18, 'E2 Allocators'!$B$15:$W$15, 0),FALSE)*$E56), 0, VLOOKUP(VLOOKUP($A56, 'E4 TB Allocation Details'!$A$18:$L$214, MATCH("Misc ID", 'E4 TB Allocation Details'!$A$18:$L$18, 0),FALSE), 'E2 Allocators'!$B$15:$W$361, MATCH('O5 Details by Class &amp; Accounts'!BG$18, 'E2 Allocators'!$B$15:$W$15, 0),FALSE)*$E56)</f>
        <v>0</v>
      </c>
      <c r="BH56" s="1321">
        <f>IF(ISERROR(VLOOKUP(VLOOKUP($A56, 'E4 TB Allocation Details'!$A$18:$L$214, MATCH("Misc ID", 'E4 TB Allocation Details'!$A$18:$L$18, 0),FALSE), 'E2 Allocators'!$B$15:$W$361, MATCH('O5 Details by Class &amp; Accounts'!BH$18, 'E2 Allocators'!$B$15:$W$15, 0),FALSE)*$E56), 0, VLOOKUP(VLOOKUP($A56, 'E4 TB Allocation Details'!$A$18:$L$214, MATCH("Misc ID", 'E4 TB Allocation Details'!$A$18:$L$18, 0),FALSE), 'E2 Allocators'!$B$15:$W$361, MATCH('O5 Details by Class &amp; Accounts'!BH$18, 'E2 Allocators'!$B$15:$W$15, 0),FALSE)*$E56)</f>
        <v>0</v>
      </c>
      <c r="BI56" s="1321">
        <f>IF(ISERROR(VLOOKUP(VLOOKUP($A56, 'E4 TB Allocation Details'!$A$18:$L$214, MATCH("Misc ID", 'E4 TB Allocation Details'!$A$18:$L$18, 0),FALSE), 'E2 Allocators'!$B$15:$W$361, MATCH('O5 Details by Class &amp; Accounts'!BI$18, 'E2 Allocators'!$B$15:$W$15, 0),FALSE)*$E56), 0, VLOOKUP(VLOOKUP($A56, 'E4 TB Allocation Details'!$A$18:$L$214, MATCH("Misc ID", 'E4 TB Allocation Details'!$A$18:$L$18, 0),FALSE), 'E2 Allocators'!$B$15:$W$361, MATCH('O5 Details by Class &amp; Accounts'!BI$18, 'E2 Allocators'!$B$15:$W$15, 0),FALSE)*$E56)</f>
        <v>0</v>
      </c>
      <c r="BJ56" s="1321">
        <f>IF(ISERROR(VLOOKUP(VLOOKUP($A56, 'E4 TB Allocation Details'!$A$18:$L$214, MATCH("Misc ID", 'E4 TB Allocation Details'!$A$18:$L$18, 0),FALSE), 'E2 Allocators'!$B$15:$W$361, MATCH('O5 Details by Class &amp; Accounts'!BJ$18, 'E2 Allocators'!$B$15:$W$15, 0),FALSE)*$E56), 0, VLOOKUP(VLOOKUP($A56, 'E4 TB Allocation Details'!$A$18:$L$214, MATCH("Misc ID", 'E4 TB Allocation Details'!$A$18:$L$18, 0),FALSE), 'E2 Allocators'!$B$15:$W$361, MATCH('O5 Details by Class &amp; Accounts'!BJ$18, 'E2 Allocators'!$B$15:$W$15, 0),FALSE)*$E56)</f>
        <v>0</v>
      </c>
      <c r="BK56" s="1321">
        <f>IF(ISERROR(VLOOKUP(VLOOKUP($A56, 'E4 TB Allocation Details'!$A$18:$L$214, MATCH("Misc ID", 'E4 TB Allocation Details'!$A$18:$L$18, 0),FALSE), 'E2 Allocators'!$B$15:$W$361, MATCH('O5 Details by Class &amp; Accounts'!BK$18, 'E2 Allocators'!$B$15:$W$15, 0),FALSE)*$E56), 0, VLOOKUP(VLOOKUP($A56, 'E4 TB Allocation Details'!$A$18:$L$214, MATCH("Misc ID", 'E4 TB Allocation Details'!$A$18:$L$18, 0),FALSE), 'E2 Allocators'!$B$15:$W$361, MATCH('O5 Details by Class &amp; Accounts'!BK$18, 'E2 Allocators'!$B$15:$W$15, 0),FALSE)*$E56)</f>
        <v>0</v>
      </c>
      <c r="BL56" s="1321">
        <f>IF(ISERROR(VLOOKUP(VLOOKUP($A56, 'E4 TB Allocation Details'!$A$18:$L$214, MATCH("Misc ID", 'E4 TB Allocation Details'!$A$18:$L$18, 0),FALSE), 'E2 Allocators'!$B$15:$W$361, MATCH('O5 Details by Class &amp; Accounts'!BL$18, 'E2 Allocators'!$B$15:$W$15, 0),FALSE)*$E56), 0, VLOOKUP(VLOOKUP($A56, 'E4 TB Allocation Details'!$A$18:$L$214, MATCH("Misc ID", 'E4 TB Allocation Details'!$A$18:$L$18, 0),FALSE), 'E2 Allocators'!$B$15:$W$361, MATCH('O5 Details by Class &amp; Accounts'!BL$18, 'E2 Allocators'!$B$15:$W$15, 0),FALSE)*$E56)</f>
        <v>0</v>
      </c>
      <c r="BM56" s="1321">
        <f>IF(ISERROR(VLOOKUP(VLOOKUP($A56, 'E4 TB Allocation Details'!$A$18:$L$214, MATCH("Misc ID", 'E4 TB Allocation Details'!$A$18:$L$18, 0),FALSE), 'E2 Allocators'!$B$15:$W$361, MATCH('O5 Details by Class &amp; Accounts'!BM$18, 'E2 Allocators'!$B$15:$W$15, 0),FALSE)*$E56), 0, VLOOKUP(VLOOKUP($A56, 'E4 TB Allocation Details'!$A$18:$L$214, MATCH("Misc ID", 'E4 TB Allocation Details'!$A$18:$L$18, 0),FALSE), 'E2 Allocators'!$B$15:$W$361, MATCH('O5 Details by Class &amp; Accounts'!BM$18, 'E2 Allocators'!$B$15:$W$15, 0),FALSE)*$E56)</f>
        <v>0</v>
      </c>
      <c r="BN56" s="1321">
        <f>IF(ISERROR(VLOOKUP(VLOOKUP($A56, 'E4 TB Allocation Details'!$A$18:$L$214, MATCH("Misc ID", 'E4 TB Allocation Details'!$A$18:$L$18, 0),FALSE), 'E2 Allocators'!$B$15:$W$361, MATCH('O5 Details by Class &amp; Accounts'!BN$18, 'E2 Allocators'!$B$15:$W$15, 0),FALSE)*$E56), 0, VLOOKUP(VLOOKUP($A56, 'E4 TB Allocation Details'!$A$18:$L$214, MATCH("Misc ID", 'E4 TB Allocation Details'!$A$18:$L$18, 0),FALSE), 'E2 Allocators'!$B$15:$W$361, MATCH('O5 Details by Class &amp; Accounts'!BN$18, 'E2 Allocators'!$B$15:$W$15, 0),FALSE)*$E56)</f>
        <v>0</v>
      </c>
      <c r="BO56" s="1321">
        <f>IF(ISERROR(VLOOKUP(VLOOKUP($A56, 'E4 TB Allocation Details'!$A$18:$L$214, MATCH("Misc ID", 'E4 TB Allocation Details'!$A$18:$L$18, 0),FALSE), 'E2 Allocators'!$B$15:$W$361, MATCH('O5 Details by Class &amp; Accounts'!BO$18, 'E2 Allocators'!$B$15:$W$15, 0),FALSE)*$E56), 0, VLOOKUP(VLOOKUP($A56, 'E4 TB Allocation Details'!$A$18:$L$214, MATCH("Misc ID", 'E4 TB Allocation Details'!$A$18:$L$18, 0),FALSE), 'E2 Allocators'!$B$15:$W$361, MATCH('O5 Details by Class &amp; Accounts'!BO$18, 'E2 Allocators'!$B$15:$W$15, 0),FALSE)*$E56)</f>
        <v>0</v>
      </c>
      <c r="BP56" s="1321">
        <f>IF(ISERROR(VLOOKUP(VLOOKUP($A56, 'E4 TB Allocation Details'!$A$18:$L$214, MATCH("Misc ID", 'E4 TB Allocation Details'!$A$18:$L$18, 0),FALSE), 'E2 Allocators'!$B$15:$W$361, MATCH('O5 Details by Class &amp; Accounts'!BP$18, 'E2 Allocators'!$B$15:$W$15, 0),FALSE)*$E56), 0, VLOOKUP(VLOOKUP($A56, 'E4 TB Allocation Details'!$A$18:$L$214, MATCH("Misc ID", 'E4 TB Allocation Details'!$A$18:$L$18, 0),FALSE), 'E2 Allocators'!$B$15:$W$361, MATCH('O5 Details by Class &amp; Accounts'!BP$18, 'E2 Allocators'!$B$15:$W$15, 0),FALSE)*$E56)</f>
        <v>0</v>
      </c>
      <c r="BQ56" s="1321">
        <f>IF(ISERROR(VLOOKUP(VLOOKUP($A56, 'E4 TB Allocation Details'!$A$18:$L$214, MATCH("Misc ID", 'E4 TB Allocation Details'!$A$18:$L$18, 0),FALSE), 'E2 Allocators'!$B$15:$W$361, MATCH('O5 Details by Class &amp; Accounts'!BQ$18, 'E2 Allocators'!$B$15:$W$15, 0),FALSE)*$E56), 0, VLOOKUP(VLOOKUP($A56, 'E4 TB Allocation Details'!$A$18:$L$214, MATCH("Misc ID", 'E4 TB Allocation Details'!$A$18:$L$18, 0),FALSE), 'E2 Allocators'!$B$15:$W$361, MATCH('O5 Details by Class &amp; Accounts'!BQ$18, 'E2 Allocators'!$B$15:$W$15, 0),FALSE)*$E56)</f>
        <v>0</v>
      </c>
      <c r="BR56" s="1321">
        <f>IF(ISERROR(VLOOKUP(VLOOKUP($A56, 'E4 TB Allocation Details'!$A$18:$L$214, MATCH("Misc ID", 'E4 TB Allocation Details'!$A$18:$L$18, 0),FALSE), 'E2 Allocators'!$B$15:$W$361, MATCH('O5 Details by Class &amp; Accounts'!BR$18, 'E2 Allocators'!$B$15:$W$15, 0),FALSE)*$E56), 0, VLOOKUP(VLOOKUP($A56, 'E4 TB Allocation Details'!$A$18:$L$214, MATCH("Misc ID", 'E4 TB Allocation Details'!$A$18:$L$18, 0),FALSE), 'E2 Allocators'!$B$15:$W$361, MATCH('O5 Details by Class &amp; Accounts'!BR$18, 'E2 Allocators'!$B$15:$W$15, 0),FALSE)*$E56)</f>
        <v>0</v>
      </c>
      <c r="BS56" s="1321">
        <f t="shared" si="3"/>
        <v>0</v>
      </c>
      <c r="BT56" s="1321">
        <f>IF(ISERROR(VLOOKUP(VLOOKUP($A56, 'E4 TB Allocation Details'!$A$18:$L$214, MATCH("A &amp; G ID", 'E4 TB Allocation Details'!$A$18:$L$18, 0),FALSE), 'E2 Allocators'!$B$15:$W$361, MATCH('O5 Details by Class &amp; Accounts'!BT$18, 'E2 Allocators'!$B$15:$W$15, 0),FALSE)*$E56), 0, VLOOKUP(VLOOKUP($A56, 'E4 TB Allocation Details'!$A$18:$L$214, MATCH("A &amp; G ID", 'E4 TB Allocation Details'!$A$18:$L$18, 0),FALSE), 'E2 Allocators'!$B$15:$W$361, MATCH('O5 Details by Class &amp; Accounts'!BT$18, 'E2 Allocators'!$B$15:$W$15, 0),FALSE)*$E56)</f>
        <v>0</v>
      </c>
      <c r="BU56" s="1321">
        <f>IF(ISERROR(VLOOKUP(VLOOKUP($A56, 'E4 TB Allocation Details'!$A$18:$L$214, MATCH("A &amp; G ID", 'E4 TB Allocation Details'!$A$18:$L$18, 0),FALSE), 'E2 Allocators'!$B$15:$W$361, MATCH('O5 Details by Class &amp; Accounts'!BU$18, 'E2 Allocators'!$B$15:$W$15, 0),FALSE)*$E56), 0, VLOOKUP(VLOOKUP($A56, 'E4 TB Allocation Details'!$A$18:$L$214, MATCH("A &amp; G ID", 'E4 TB Allocation Details'!$A$18:$L$18, 0),FALSE), 'E2 Allocators'!$B$15:$W$361, MATCH('O5 Details by Class &amp; Accounts'!BU$18, 'E2 Allocators'!$B$15:$W$15, 0),FALSE)*$E56)</f>
        <v>0</v>
      </c>
      <c r="BV56" s="1321">
        <f>IF(ISERROR(VLOOKUP(VLOOKUP($A56, 'E4 TB Allocation Details'!$A$18:$L$214, MATCH("A &amp; G ID", 'E4 TB Allocation Details'!$A$18:$L$18, 0),FALSE), 'E2 Allocators'!$B$15:$W$361, MATCH('O5 Details by Class &amp; Accounts'!BV$18, 'E2 Allocators'!$B$15:$W$15, 0),FALSE)*$E56), 0, VLOOKUP(VLOOKUP($A56, 'E4 TB Allocation Details'!$A$18:$L$214, MATCH("A &amp; G ID", 'E4 TB Allocation Details'!$A$18:$L$18, 0),FALSE), 'E2 Allocators'!$B$15:$W$361, MATCH('O5 Details by Class &amp; Accounts'!BV$18, 'E2 Allocators'!$B$15:$W$15, 0),FALSE)*$E56)</f>
        <v>0</v>
      </c>
      <c r="BW56" s="1321">
        <f>IF(ISERROR(VLOOKUP(VLOOKUP($A56, 'E4 TB Allocation Details'!$A$18:$L$214, MATCH("A &amp; G ID", 'E4 TB Allocation Details'!$A$18:$L$18, 0),FALSE), 'E2 Allocators'!$B$15:$W$361, MATCH('O5 Details by Class &amp; Accounts'!BW$18, 'E2 Allocators'!$B$15:$W$15, 0),FALSE)*$E56), 0, VLOOKUP(VLOOKUP($A56, 'E4 TB Allocation Details'!$A$18:$L$214, MATCH("A &amp; G ID", 'E4 TB Allocation Details'!$A$18:$L$18, 0),FALSE), 'E2 Allocators'!$B$15:$W$361, MATCH('O5 Details by Class &amp; Accounts'!BW$18, 'E2 Allocators'!$B$15:$W$15, 0),FALSE)*$E56)</f>
        <v>0</v>
      </c>
      <c r="BX56" s="1321">
        <f>IF(ISERROR(VLOOKUP(VLOOKUP($A56, 'E4 TB Allocation Details'!$A$18:$L$214, MATCH("A &amp; G ID", 'E4 TB Allocation Details'!$A$18:$L$18, 0),FALSE), 'E2 Allocators'!$B$15:$W$361, MATCH('O5 Details by Class &amp; Accounts'!BX$18, 'E2 Allocators'!$B$15:$W$15, 0),FALSE)*$E56), 0, VLOOKUP(VLOOKUP($A56, 'E4 TB Allocation Details'!$A$18:$L$214, MATCH("A &amp; G ID", 'E4 TB Allocation Details'!$A$18:$L$18, 0),FALSE), 'E2 Allocators'!$B$15:$W$361, MATCH('O5 Details by Class &amp; Accounts'!BX$18, 'E2 Allocators'!$B$15:$W$15, 0),FALSE)*$E56)</f>
        <v>0</v>
      </c>
      <c r="BY56" s="1321">
        <f>IF(ISERROR(VLOOKUP(VLOOKUP($A56, 'E4 TB Allocation Details'!$A$18:$L$214, MATCH("A &amp; G ID", 'E4 TB Allocation Details'!$A$18:$L$18, 0),FALSE), 'E2 Allocators'!$B$15:$W$361, MATCH('O5 Details by Class &amp; Accounts'!BY$18, 'E2 Allocators'!$B$15:$W$15, 0),FALSE)*$E56), 0, VLOOKUP(VLOOKUP($A56, 'E4 TB Allocation Details'!$A$18:$L$214, MATCH("A &amp; G ID", 'E4 TB Allocation Details'!$A$18:$L$18, 0),FALSE), 'E2 Allocators'!$B$15:$W$361, MATCH('O5 Details by Class &amp; Accounts'!BY$18, 'E2 Allocators'!$B$15:$W$15, 0),FALSE)*$E56)</f>
        <v>0</v>
      </c>
      <c r="BZ56" s="1321">
        <f>IF(ISERROR(VLOOKUP(VLOOKUP($A56, 'E4 TB Allocation Details'!$A$18:$L$214, MATCH("A &amp; G ID", 'E4 TB Allocation Details'!$A$18:$L$18, 0),FALSE), 'E2 Allocators'!$B$15:$W$361, MATCH('O5 Details by Class &amp; Accounts'!BZ$18, 'E2 Allocators'!$B$15:$W$15, 0),FALSE)*$E56), 0, VLOOKUP(VLOOKUP($A56, 'E4 TB Allocation Details'!$A$18:$L$214, MATCH("A &amp; G ID", 'E4 TB Allocation Details'!$A$18:$L$18, 0),FALSE), 'E2 Allocators'!$B$15:$W$361, MATCH('O5 Details by Class &amp; Accounts'!BZ$18, 'E2 Allocators'!$B$15:$W$15, 0),FALSE)*$E56)</f>
        <v>0</v>
      </c>
      <c r="CA56" s="1321">
        <f>IF(ISERROR(VLOOKUP(VLOOKUP($A56, 'E4 TB Allocation Details'!$A$18:$L$214, MATCH("A &amp; G ID", 'E4 TB Allocation Details'!$A$18:$L$18, 0),FALSE), 'E2 Allocators'!$B$15:$W$361, MATCH('O5 Details by Class &amp; Accounts'!CA$18, 'E2 Allocators'!$B$15:$W$15, 0),FALSE)*$E56), 0, VLOOKUP(VLOOKUP($A56, 'E4 TB Allocation Details'!$A$18:$L$214, MATCH("A &amp; G ID", 'E4 TB Allocation Details'!$A$18:$L$18, 0),FALSE), 'E2 Allocators'!$B$15:$W$361, MATCH('O5 Details by Class &amp; Accounts'!CA$18, 'E2 Allocators'!$B$15:$W$15, 0),FALSE)*$E56)</f>
        <v>0</v>
      </c>
      <c r="CB56" s="1321">
        <f>IF(ISERROR(VLOOKUP(VLOOKUP($A56, 'E4 TB Allocation Details'!$A$18:$L$214, MATCH("A &amp; G ID", 'E4 TB Allocation Details'!$A$18:$L$18, 0),FALSE), 'E2 Allocators'!$B$15:$W$361, MATCH('O5 Details by Class &amp; Accounts'!CB$18, 'E2 Allocators'!$B$15:$W$15, 0),FALSE)*$E56), 0, VLOOKUP(VLOOKUP($A56, 'E4 TB Allocation Details'!$A$18:$L$214, MATCH("A &amp; G ID", 'E4 TB Allocation Details'!$A$18:$L$18, 0),FALSE), 'E2 Allocators'!$B$15:$W$361, MATCH('O5 Details by Class &amp; Accounts'!CB$18, 'E2 Allocators'!$B$15:$W$15, 0),FALSE)*$E56)</f>
        <v>0</v>
      </c>
      <c r="CC56" s="1321">
        <f>IF(ISERROR(VLOOKUP(VLOOKUP($A56, 'E4 TB Allocation Details'!$A$18:$L$214, MATCH("A &amp; G ID", 'E4 TB Allocation Details'!$A$18:$L$18, 0),FALSE), 'E2 Allocators'!$B$15:$W$361, MATCH('O5 Details by Class &amp; Accounts'!CC$18, 'E2 Allocators'!$B$15:$W$15, 0),FALSE)*$E56), 0, VLOOKUP(VLOOKUP($A56, 'E4 TB Allocation Details'!$A$18:$L$214, MATCH("A &amp; G ID", 'E4 TB Allocation Details'!$A$18:$L$18, 0),FALSE), 'E2 Allocators'!$B$15:$W$361, MATCH('O5 Details by Class &amp; Accounts'!CC$18, 'E2 Allocators'!$B$15:$W$15, 0),FALSE)*$E56)</f>
        <v>0</v>
      </c>
      <c r="CD56" s="1321">
        <f>IF(ISERROR(VLOOKUP(VLOOKUP($A56, 'E4 TB Allocation Details'!$A$18:$L$214, MATCH("A &amp; G ID", 'E4 TB Allocation Details'!$A$18:$L$18, 0),FALSE), 'E2 Allocators'!$B$15:$W$361, MATCH('O5 Details by Class &amp; Accounts'!CD$18, 'E2 Allocators'!$B$15:$W$15, 0),FALSE)*$E56), 0, VLOOKUP(VLOOKUP($A56, 'E4 TB Allocation Details'!$A$18:$L$214, MATCH("A &amp; G ID", 'E4 TB Allocation Details'!$A$18:$L$18, 0),FALSE), 'E2 Allocators'!$B$15:$W$361, MATCH('O5 Details by Class &amp; Accounts'!CD$18, 'E2 Allocators'!$B$15:$W$15, 0),FALSE)*$E56)</f>
        <v>0</v>
      </c>
      <c r="CE56" s="1321">
        <f>IF(ISERROR(VLOOKUP(VLOOKUP($A56, 'E4 TB Allocation Details'!$A$18:$L$214, MATCH("A &amp; G ID", 'E4 TB Allocation Details'!$A$18:$L$18, 0),FALSE), 'E2 Allocators'!$B$15:$W$361, MATCH('O5 Details by Class &amp; Accounts'!CE$18, 'E2 Allocators'!$B$15:$W$15, 0),FALSE)*$E56), 0, VLOOKUP(VLOOKUP($A56, 'E4 TB Allocation Details'!$A$18:$L$214, MATCH("A &amp; G ID", 'E4 TB Allocation Details'!$A$18:$L$18, 0),FALSE), 'E2 Allocators'!$B$15:$W$361, MATCH('O5 Details by Class &amp; Accounts'!CE$18, 'E2 Allocators'!$B$15:$W$15, 0),FALSE)*$E56)</f>
        <v>0</v>
      </c>
      <c r="CF56" s="1321">
        <f>IF(ISERROR(VLOOKUP(VLOOKUP($A56, 'E4 TB Allocation Details'!$A$18:$L$214, MATCH("A &amp; G ID", 'E4 TB Allocation Details'!$A$18:$L$18, 0),FALSE), 'E2 Allocators'!$B$15:$W$361, MATCH('O5 Details by Class &amp; Accounts'!CF$18, 'E2 Allocators'!$B$15:$W$15, 0),FALSE)*$E56), 0, VLOOKUP(VLOOKUP($A56, 'E4 TB Allocation Details'!$A$18:$L$214, MATCH("A &amp; G ID", 'E4 TB Allocation Details'!$A$18:$L$18, 0),FALSE), 'E2 Allocators'!$B$15:$W$361, MATCH('O5 Details by Class &amp; Accounts'!CF$18, 'E2 Allocators'!$B$15:$W$15, 0),FALSE)*$E56)</f>
        <v>0</v>
      </c>
      <c r="CG56" s="1321">
        <f>IF(ISERROR(VLOOKUP(VLOOKUP($A56, 'E4 TB Allocation Details'!$A$18:$L$214, MATCH("A &amp; G ID", 'E4 TB Allocation Details'!$A$18:$L$18, 0),FALSE), 'E2 Allocators'!$B$15:$W$361, MATCH('O5 Details by Class &amp; Accounts'!CG$18, 'E2 Allocators'!$B$15:$W$15, 0),FALSE)*$E56), 0, VLOOKUP(VLOOKUP($A56, 'E4 TB Allocation Details'!$A$18:$L$214, MATCH("A &amp; G ID", 'E4 TB Allocation Details'!$A$18:$L$18, 0),FALSE), 'E2 Allocators'!$B$15:$W$361, MATCH('O5 Details by Class &amp; Accounts'!CG$18, 'E2 Allocators'!$B$15:$W$15, 0),FALSE)*$E56)</f>
        <v>0</v>
      </c>
      <c r="CH56" s="1321">
        <f>IF(ISERROR(VLOOKUP(VLOOKUP($A56, 'E4 TB Allocation Details'!$A$18:$L$214, MATCH("A &amp; G ID", 'E4 TB Allocation Details'!$A$18:$L$18, 0),FALSE), 'E2 Allocators'!$B$15:$W$361, MATCH('O5 Details by Class &amp; Accounts'!CH$18, 'E2 Allocators'!$B$15:$W$15, 0),FALSE)*$E56), 0, VLOOKUP(VLOOKUP($A56, 'E4 TB Allocation Details'!$A$18:$L$214, MATCH("A &amp; G ID", 'E4 TB Allocation Details'!$A$18:$L$18, 0),FALSE), 'E2 Allocators'!$B$15:$W$361, MATCH('O5 Details by Class &amp; Accounts'!CH$18, 'E2 Allocators'!$B$15:$W$15, 0),FALSE)*$E56)</f>
        <v>0</v>
      </c>
      <c r="CI56" s="1321">
        <f>IF(ISERROR(VLOOKUP(VLOOKUP($A56, 'E4 TB Allocation Details'!$A$18:$L$214, MATCH("A &amp; G ID", 'E4 TB Allocation Details'!$A$18:$L$18, 0),FALSE), 'E2 Allocators'!$B$15:$W$361, MATCH('O5 Details by Class &amp; Accounts'!CI$18, 'E2 Allocators'!$B$15:$W$15, 0),FALSE)*$E56), 0, VLOOKUP(VLOOKUP($A56, 'E4 TB Allocation Details'!$A$18:$L$214, MATCH("A &amp; G ID", 'E4 TB Allocation Details'!$A$18:$L$18, 0),FALSE), 'E2 Allocators'!$B$15:$W$361, MATCH('O5 Details by Class &amp; Accounts'!CI$18, 'E2 Allocators'!$B$15:$W$15, 0),FALSE)*$E56)</f>
        <v>0</v>
      </c>
      <c r="CJ56" s="1321">
        <f>IF(ISERROR(VLOOKUP(VLOOKUP($A56, 'E4 TB Allocation Details'!$A$18:$L$214, MATCH("A &amp; G ID", 'E4 TB Allocation Details'!$A$18:$L$18, 0),FALSE), 'E2 Allocators'!$B$15:$W$361, MATCH('O5 Details by Class &amp; Accounts'!CJ$18, 'E2 Allocators'!$B$15:$W$15, 0),FALSE)*$E56), 0, VLOOKUP(VLOOKUP($A56, 'E4 TB Allocation Details'!$A$18:$L$214, MATCH("A &amp; G ID", 'E4 TB Allocation Details'!$A$18:$L$18, 0),FALSE), 'E2 Allocators'!$B$15:$W$361, MATCH('O5 Details by Class &amp; Accounts'!CJ$18, 'E2 Allocators'!$B$15:$W$15, 0),FALSE)*$E56)</f>
        <v>0</v>
      </c>
      <c r="CK56" s="1321">
        <f>IF(ISERROR(VLOOKUP(VLOOKUP($A56, 'E4 TB Allocation Details'!$A$18:$L$214, MATCH("A &amp; G ID", 'E4 TB Allocation Details'!$A$18:$L$18, 0),FALSE), 'E2 Allocators'!$B$15:$W$361, MATCH('O5 Details by Class &amp; Accounts'!CK$18, 'E2 Allocators'!$B$15:$W$15, 0),FALSE)*$E56), 0, VLOOKUP(VLOOKUP($A56, 'E4 TB Allocation Details'!$A$18:$L$214, MATCH("A &amp; G ID", 'E4 TB Allocation Details'!$A$18:$L$18, 0),FALSE), 'E2 Allocators'!$B$15:$W$361, MATCH('O5 Details by Class &amp; Accounts'!CK$18, 'E2 Allocators'!$B$15:$W$15, 0),FALSE)*$E56)</f>
        <v>0</v>
      </c>
      <c r="CL56" s="1321">
        <f>IF(ISERROR(VLOOKUP(VLOOKUP($A56, 'E4 TB Allocation Details'!$A$18:$L$214, MATCH("A &amp; G ID", 'E4 TB Allocation Details'!$A$18:$L$18, 0),FALSE), 'E2 Allocators'!$B$15:$W$361, MATCH('O5 Details by Class &amp; Accounts'!CL$18, 'E2 Allocators'!$B$15:$W$15, 0),FALSE)*$E56), 0, VLOOKUP(VLOOKUP($A56, 'E4 TB Allocation Details'!$A$18:$L$214, MATCH("A &amp; G ID", 'E4 TB Allocation Details'!$A$18:$L$18, 0),FALSE), 'E2 Allocators'!$B$15:$W$361, MATCH('O5 Details by Class &amp; Accounts'!CL$18, 'E2 Allocators'!$B$15:$W$15, 0),FALSE)*$E56)</f>
        <v>0</v>
      </c>
      <c r="CM56" s="1321">
        <f>IF(ISERROR(VLOOKUP(VLOOKUP($A56, 'E4 TB Allocation Details'!$A$18:$L$214, MATCH("A &amp; G ID", 'E4 TB Allocation Details'!$A$18:$L$18, 0),FALSE), 'E2 Allocators'!$B$15:$W$361, MATCH('O5 Details by Class &amp; Accounts'!CM$18, 'E2 Allocators'!$B$15:$W$15, 0),FALSE)*$E56), 0, VLOOKUP(VLOOKUP($A56, 'E4 TB Allocation Details'!$A$18:$L$214, MATCH("A &amp; G ID", 'E4 TB Allocation Details'!$A$18:$L$18, 0),FALSE), 'E2 Allocators'!$B$15:$W$361, MATCH('O5 Details by Class &amp; Accounts'!CM$18, 'E2 Allocators'!$B$15:$W$15, 0),FALSE)*$E56)</f>
        <v>0</v>
      </c>
      <c r="CN56" s="1321">
        <f t="shared" si="5"/>
        <v>0</v>
      </c>
      <c r="CO56" s="1650">
        <f t="shared" si="4"/>
        <v>3.637978807091713E-12</v>
      </c>
      <c r="CQ56" s="1898" t="s">
        <v>706</v>
      </c>
    </row>
    <row r="57" spans="1:95" s="64" customFormat="1" ht="12.75">
      <c r="A57" s="1087">
        <v>1850</v>
      </c>
      <c r="B57" s="1088" t="s">
        <v>90</v>
      </c>
      <c r="C57" s="1647">
        <f>IF(ISERROR(VLOOKUP($A57,'I3 TB Data'!$A$19:$H$484,MATCH('O5 Details by Class &amp; Accounts'!$C$18, 'I3 TB Data'!$A$19:$H$19,0),0)), 0, VLOOKUP($A57,'I3 TB Data'!$A$19:$H$484,MATCH('O5 Details by Class &amp; Accounts'!$C$18,'I3 TB Data'!$A$19:$H$19,0),0))</f>
        <v>1358601</v>
      </c>
      <c r="D57" s="1648">
        <f>'I4 BO ASSETS'!E54</f>
        <v>0</v>
      </c>
      <c r="E57" s="1647">
        <f t="shared" si="6"/>
        <v>1358601</v>
      </c>
      <c r="F57" s="1649">
        <f>IF(ISERROR(VLOOKUP($A57, 'E1 Categorization'!A33:E124, MATCH("Customer Component", 'E1 Categorization'!$A$33:$E$33,0), 0)), 0, IF(VLOOKUP($A57, 'E1 Categorization'!A33:E124, MATCH("Customer Component", 'E1 Categorization'!$A$33:$E$33,0), 0)=0, 'O5 Details by Class &amp; Accounts'!$E57, IF(AND(VLOOKUP($A57, 'E1 Categorization'!A33:E124, MATCH("Customer Component", 'E1 Categorization'!$A$33:$E$33,0), 0) &gt;0, VLOOKUP($A57, 'E1 Categorization'!A33:E124, MATCH("Customer Component", 'E1 Categorization'!$A$33:$E$33,0), 0)&lt;1), 'O5 Details by Class &amp; Accounts'!$E57*(1-VLOOKUP($A57, 'E1 Categorization'!A33:E124, MATCH("Customer Component", 'E1 Categorization'!$A$33:$E$33,0), 0)), 0)))</f>
        <v>815160.6</v>
      </c>
      <c r="G57" s="1649">
        <f>IF(ISERROR(VLOOKUP($A57, 'E1 Categorization'!A33:E124, MATCH("Customer Component", 'E1 Categorization'!$A$33:$E$33,0), 0)),0, IF(VLOOKUP($A57, 'E1 Categorization'!A33:E124, MATCH("Customer Component", 'E1 Categorization'!$A$33:$E$33,0), 0)=0, 0, IF(AND(VLOOKUP($A57, 'E1 Categorization'!A33:E124, MATCH("Customer Component", 'E1 Categorization'!$A$33:$E$33,0), 0) &gt;0, VLOOKUP($A57, 'E1 Categorization'!A33:E124, MATCH("Customer Component", 'E1 Categorization'!$A$33:$E$33,0), 0)&lt;1), 'O5 Details by Class &amp; Accounts'!$E57*(VLOOKUP($A57, 'E1 Categorization'!A33:E124, MATCH("Customer Component", 'E1 Categorization'!$A$33:$E$33,0), 0)), 'O5 Details by Class &amp; Accounts'!$E57)))</f>
        <v>543440.4</v>
      </c>
      <c r="H57" s="1321">
        <f>F57+G57</f>
        <v>1358601</v>
      </c>
      <c r="I57" s="1321">
        <f>IF(ISERROR(VLOOKUP(VLOOKUP($A57, 'E4 TB Allocation Details'!$A$18:$L$214, MATCH("Demand ID", 'E4 TB Allocation Details'!$A$18:$L$18, 0),FALSE), 'E2 Allocators'!$B$15:$W$361, MATCH('O5 Details by Class &amp; Accounts'!I$18, 'E2 Allocators'!$B$15:$W$15, 0),FALSE)*$F57), 0, VLOOKUP(VLOOKUP($A57, 'E4 TB Allocation Details'!$A$18:$L$214, MATCH("Demand ID", 'E4 TB Allocation Details'!$A$18:$L$18, 0),FALSE), 'E2 Allocators'!$B$15:$W$361, MATCH('O5 Details by Class &amp; Accounts'!I$18, 'E2 Allocators'!$B$15:$W$15, 0),FALSE)*$F57)</f>
        <v>393976.57091304898</v>
      </c>
      <c r="J57" s="1321">
        <f>IF(ISERROR(VLOOKUP(VLOOKUP($A57, 'E4 TB Allocation Details'!$A$18:$L$214, MATCH("Demand ID", 'E4 TB Allocation Details'!$A$18:$L$18, 0),FALSE), 'E2 Allocators'!$B$15:$W$361, MATCH('O5 Details by Class &amp; Accounts'!J$18, 'E2 Allocators'!$B$15:$W$15, 0),FALSE)*$F57), 0, VLOOKUP(VLOOKUP($A57, 'E4 TB Allocation Details'!$A$18:$L$214, MATCH("Demand ID", 'E4 TB Allocation Details'!$A$18:$L$18, 0),FALSE), 'E2 Allocators'!$B$15:$W$361, MATCH('O5 Details by Class &amp; Accounts'!J$18, 'E2 Allocators'!$B$15:$W$15, 0),FALSE)*$F57)</f>
        <v>207046.86489110289</v>
      </c>
      <c r="K57" s="1321">
        <f>IF(ISERROR(VLOOKUP(VLOOKUP($A57, 'E4 TB Allocation Details'!$A$18:$L$214, MATCH("Demand ID", 'E4 TB Allocation Details'!$A$18:$L$18, 0),FALSE), 'E2 Allocators'!$B$15:$W$361, MATCH('O5 Details by Class &amp; Accounts'!K$18, 'E2 Allocators'!$B$15:$W$15, 0),FALSE)*$F57), 0, VLOOKUP(VLOOKUP($A57, 'E4 TB Allocation Details'!$A$18:$L$214, MATCH("Demand ID", 'E4 TB Allocation Details'!$A$18:$L$18, 0),FALSE), 'E2 Allocators'!$B$15:$W$361, MATCH('O5 Details by Class &amp; Accounts'!K$18, 'E2 Allocators'!$B$15:$W$15, 0),FALSE)*$F57)</f>
        <v>212439.862182649</v>
      </c>
      <c r="L57" s="1321">
        <f>IF(ISERROR(VLOOKUP(VLOOKUP($A57, 'E4 TB Allocation Details'!$A$18:$L$214, MATCH("Demand ID", 'E4 TB Allocation Details'!$A$18:$L$18, 0),FALSE), 'E2 Allocators'!$B$15:$W$361, MATCH('O5 Details by Class &amp; Accounts'!L$18, 'E2 Allocators'!$B$15:$W$15, 0),FALSE)*$F57), 0, VLOOKUP(VLOOKUP($A57, 'E4 TB Allocation Details'!$A$18:$L$214, MATCH("Demand ID", 'E4 TB Allocation Details'!$A$18:$L$18, 0),FALSE), 'E2 Allocators'!$B$15:$W$361, MATCH('O5 Details by Class &amp; Accounts'!L$18, 'E2 Allocators'!$B$15:$W$15, 0),FALSE)*$F57)</f>
        <v>0</v>
      </c>
      <c r="M57" s="1321">
        <f>IF(ISERROR(VLOOKUP(VLOOKUP($A57, 'E4 TB Allocation Details'!$A$18:$L$214, MATCH("Demand ID", 'E4 TB Allocation Details'!$A$18:$L$18, 0),FALSE), 'E2 Allocators'!$B$15:$W$361, MATCH('O5 Details by Class &amp; Accounts'!M$18, 'E2 Allocators'!$B$15:$W$15, 0),FALSE)*$F57), 0, VLOOKUP(VLOOKUP($A57, 'E4 TB Allocation Details'!$A$18:$L$214, MATCH("Demand ID", 'E4 TB Allocation Details'!$A$18:$L$18, 0),FALSE), 'E2 Allocators'!$B$15:$W$361, MATCH('O5 Details by Class &amp; Accounts'!M$18, 'E2 Allocators'!$B$15:$W$15, 0),FALSE)*$F57)</f>
        <v>0</v>
      </c>
      <c r="N57" s="1321">
        <f>IF(ISERROR(VLOOKUP(VLOOKUP($A57, 'E4 TB Allocation Details'!$A$18:$L$214, MATCH("Demand ID", 'E4 TB Allocation Details'!$A$18:$L$18, 0),FALSE), 'E2 Allocators'!$B$15:$W$361, MATCH('O5 Details by Class &amp; Accounts'!N$18, 'E2 Allocators'!$B$15:$W$15, 0),FALSE)*$F57), 0, VLOOKUP(VLOOKUP($A57, 'E4 TB Allocation Details'!$A$18:$L$214, MATCH("Demand ID", 'E4 TB Allocation Details'!$A$18:$L$18, 0),FALSE), 'E2 Allocators'!$B$15:$W$361, MATCH('O5 Details by Class &amp; Accounts'!N$18, 'E2 Allocators'!$B$15:$W$15, 0),FALSE)*$F57)</f>
        <v>0</v>
      </c>
      <c r="O57" s="1321">
        <f>IF(ISERROR(VLOOKUP(VLOOKUP($A57, 'E4 TB Allocation Details'!$A$18:$L$214, MATCH("Demand ID", 'E4 TB Allocation Details'!$A$18:$L$18, 0),FALSE), 'E2 Allocators'!$B$15:$W$361, MATCH('O5 Details by Class &amp; Accounts'!O$18, 'E2 Allocators'!$B$15:$W$15, 0),FALSE)*$F57), 0, VLOOKUP(VLOOKUP($A57, 'E4 TB Allocation Details'!$A$18:$L$214, MATCH("Demand ID", 'E4 TB Allocation Details'!$A$18:$L$18, 0),FALSE), 'E2 Allocators'!$B$15:$W$361, MATCH('O5 Details by Class &amp; Accounts'!O$18, 'E2 Allocators'!$B$15:$W$15, 0),FALSE)*$F57)</f>
        <v>413.00127479725813</v>
      </c>
      <c r="P57" s="1321">
        <f>IF(ISERROR(VLOOKUP(VLOOKUP($A57, 'E4 TB Allocation Details'!$A$18:$L$214, MATCH("Demand ID", 'E4 TB Allocation Details'!$A$18:$L$18, 0),FALSE), 'E2 Allocators'!$B$15:$W$361, MATCH('O5 Details by Class &amp; Accounts'!P$18, 'E2 Allocators'!$B$15:$W$15, 0),FALSE)*$F57), 0, VLOOKUP(VLOOKUP($A57, 'E4 TB Allocation Details'!$A$18:$L$214, MATCH("Demand ID", 'E4 TB Allocation Details'!$A$18:$L$18, 0),FALSE), 'E2 Allocators'!$B$15:$W$361, MATCH('O5 Details by Class &amp; Accounts'!P$18, 'E2 Allocators'!$B$15:$W$15, 0),FALSE)*$F57)</f>
        <v>0</v>
      </c>
      <c r="Q57" s="1321">
        <f>IF(ISERROR(VLOOKUP(VLOOKUP($A57, 'E4 TB Allocation Details'!$A$18:$L$214, MATCH("Demand ID", 'E4 TB Allocation Details'!$A$18:$L$18, 0),FALSE), 'E2 Allocators'!$B$15:$W$361, MATCH('O5 Details by Class &amp; Accounts'!Q$18, 'E2 Allocators'!$B$15:$W$15, 0),FALSE)*$F57), 0, VLOOKUP(VLOOKUP($A57, 'E4 TB Allocation Details'!$A$18:$L$214, MATCH("Demand ID", 'E4 TB Allocation Details'!$A$18:$L$18, 0),FALSE), 'E2 Allocators'!$B$15:$W$361, MATCH('O5 Details by Class &amp; Accounts'!Q$18, 'E2 Allocators'!$B$15:$W$15, 0),FALSE)*$F57)</f>
        <v>1284.3007384017965</v>
      </c>
      <c r="R57" s="1321">
        <f>IF(ISERROR(VLOOKUP(VLOOKUP($A57, 'E4 TB Allocation Details'!$A$18:$L$214, MATCH("Demand ID", 'E4 TB Allocation Details'!$A$18:$L$18, 0),FALSE), 'E2 Allocators'!$B$15:$W$361, MATCH('O5 Details by Class &amp; Accounts'!R$18, 'E2 Allocators'!$B$15:$W$15, 0),FALSE)*$F57), 0, VLOOKUP(VLOOKUP($A57, 'E4 TB Allocation Details'!$A$18:$L$214, MATCH("Demand ID", 'E4 TB Allocation Details'!$A$18:$L$18, 0),FALSE), 'E2 Allocators'!$B$15:$W$361, MATCH('O5 Details by Class &amp; Accounts'!R$18, 'E2 Allocators'!$B$15:$W$15, 0),FALSE)*$F57)</f>
        <v>0</v>
      </c>
      <c r="S57" s="1321">
        <f>IF(ISERROR(VLOOKUP(VLOOKUP($A57, 'E4 TB Allocation Details'!$A$18:$L$214, MATCH("Demand ID", 'E4 TB Allocation Details'!$A$18:$L$18, 0),FALSE), 'E2 Allocators'!$B$15:$W$361, MATCH('O5 Details by Class &amp; Accounts'!S$18, 'E2 Allocators'!$B$15:$W$15, 0),FALSE)*$F57), 0, VLOOKUP(VLOOKUP($A57, 'E4 TB Allocation Details'!$A$18:$L$214, MATCH("Demand ID", 'E4 TB Allocation Details'!$A$18:$L$18, 0),FALSE), 'E2 Allocators'!$B$15:$W$361, MATCH('O5 Details by Class &amp; Accounts'!S$18, 'E2 Allocators'!$B$15:$W$15, 0),FALSE)*$F57)</f>
        <v>0</v>
      </c>
      <c r="T57" s="1321">
        <f>IF(ISERROR(VLOOKUP(VLOOKUP($A57, 'E4 TB Allocation Details'!$A$18:$L$214, MATCH("Demand ID", 'E4 TB Allocation Details'!$A$18:$L$18, 0),FALSE), 'E2 Allocators'!$B$15:$W$361, MATCH('O5 Details by Class &amp; Accounts'!T$18, 'E2 Allocators'!$B$15:$W$15, 0),FALSE)*$F57), 0, VLOOKUP(VLOOKUP($A57, 'E4 TB Allocation Details'!$A$18:$L$214, MATCH("Demand ID", 'E4 TB Allocation Details'!$A$18:$L$18, 0),FALSE), 'E2 Allocators'!$B$15:$W$361, MATCH('O5 Details by Class &amp; Accounts'!T$18, 'E2 Allocators'!$B$15:$W$15, 0),FALSE)*$F57)</f>
        <v>0</v>
      </c>
      <c r="U57" s="1321">
        <f>IF(ISERROR(VLOOKUP(VLOOKUP($A57, 'E4 TB Allocation Details'!$A$18:$L$214, MATCH("Demand ID", 'E4 TB Allocation Details'!$A$18:$L$18, 0),FALSE), 'E2 Allocators'!$B$15:$W$361, MATCH('O5 Details by Class &amp; Accounts'!U$18, 'E2 Allocators'!$B$15:$W$15, 0),FALSE)*$F57), 0, VLOOKUP(VLOOKUP($A57, 'E4 TB Allocation Details'!$A$18:$L$214, MATCH("Demand ID", 'E4 TB Allocation Details'!$A$18:$L$18, 0),FALSE), 'E2 Allocators'!$B$15:$W$361, MATCH('O5 Details by Class &amp; Accounts'!U$18, 'E2 Allocators'!$B$15:$W$15, 0),FALSE)*$F57)</f>
        <v>0</v>
      </c>
      <c r="V57" s="1321">
        <f>IF(ISERROR(VLOOKUP(VLOOKUP($A57, 'E4 TB Allocation Details'!$A$18:$L$214, MATCH("Demand ID", 'E4 TB Allocation Details'!$A$18:$L$18, 0),FALSE), 'E2 Allocators'!$B$15:$W$361, MATCH('O5 Details by Class &amp; Accounts'!V$18, 'E2 Allocators'!$B$15:$W$15, 0),FALSE)*$F57), 0, VLOOKUP(VLOOKUP($A57, 'E4 TB Allocation Details'!$A$18:$L$214, MATCH("Demand ID", 'E4 TB Allocation Details'!$A$18:$L$18, 0),FALSE), 'E2 Allocators'!$B$15:$W$361, MATCH('O5 Details by Class &amp; Accounts'!V$18, 'E2 Allocators'!$B$15:$W$15, 0),FALSE)*$F57)</f>
        <v>0</v>
      </c>
      <c r="W57" s="1321">
        <f>IF(ISERROR(VLOOKUP(VLOOKUP($A57, 'E4 TB Allocation Details'!$A$18:$L$214, MATCH("Demand ID", 'E4 TB Allocation Details'!$A$18:$L$18, 0),FALSE), 'E2 Allocators'!$B$15:$W$361, MATCH('O5 Details by Class &amp; Accounts'!W$18, 'E2 Allocators'!$B$15:$W$15, 0),FALSE)*$F57), 0, VLOOKUP(VLOOKUP($A57, 'E4 TB Allocation Details'!$A$18:$L$214, MATCH("Demand ID", 'E4 TB Allocation Details'!$A$18:$L$18, 0),FALSE), 'E2 Allocators'!$B$15:$W$361, MATCH('O5 Details by Class &amp; Accounts'!W$18, 'E2 Allocators'!$B$15:$W$15, 0),FALSE)*$F57)</f>
        <v>0</v>
      </c>
      <c r="X57" s="1321">
        <f>IF(ISERROR(VLOOKUP(VLOOKUP($A57, 'E4 TB Allocation Details'!$A$18:$L$214, MATCH("Demand ID", 'E4 TB Allocation Details'!$A$18:$L$18, 0),FALSE), 'E2 Allocators'!$B$15:$W$361, MATCH('O5 Details by Class &amp; Accounts'!X$18, 'E2 Allocators'!$B$15:$W$15, 0),FALSE)*$F57), 0, VLOOKUP(VLOOKUP($A57, 'E4 TB Allocation Details'!$A$18:$L$214, MATCH("Demand ID", 'E4 TB Allocation Details'!$A$18:$L$18, 0),FALSE), 'E2 Allocators'!$B$15:$W$361, MATCH('O5 Details by Class &amp; Accounts'!X$18, 'E2 Allocators'!$B$15:$W$15, 0),FALSE)*$F57)</f>
        <v>0</v>
      </c>
      <c r="Y57" s="1321">
        <f>IF(ISERROR(VLOOKUP(VLOOKUP($A57, 'E4 TB Allocation Details'!$A$18:$L$214, MATCH("Demand ID", 'E4 TB Allocation Details'!$A$18:$L$18, 0),FALSE), 'E2 Allocators'!$B$15:$W$361, MATCH('O5 Details by Class &amp; Accounts'!Y$18, 'E2 Allocators'!$B$15:$W$15, 0),FALSE)*$F57), 0, VLOOKUP(VLOOKUP($A57, 'E4 TB Allocation Details'!$A$18:$L$214, MATCH("Demand ID", 'E4 TB Allocation Details'!$A$18:$L$18, 0),FALSE), 'E2 Allocators'!$B$15:$W$361, MATCH('O5 Details by Class &amp; Accounts'!Y$18, 'E2 Allocators'!$B$15:$W$15, 0),FALSE)*$F57)</f>
        <v>0</v>
      </c>
      <c r="Z57" s="1321">
        <f>IF(ISERROR(VLOOKUP(VLOOKUP($A57, 'E4 TB Allocation Details'!$A$18:$L$214, MATCH("Demand ID", 'E4 TB Allocation Details'!$A$18:$L$18, 0),FALSE), 'E2 Allocators'!$B$15:$W$361, MATCH('O5 Details by Class &amp; Accounts'!Z$18, 'E2 Allocators'!$B$15:$W$15, 0),FALSE)*$F57), 0, VLOOKUP(VLOOKUP($A57, 'E4 TB Allocation Details'!$A$18:$L$214, MATCH("Demand ID", 'E4 TB Allocation Details'!$A$18:$L$18, 0),FALSE), 'E2 Allocators'!$B$15:$W$361, MATCH('O5 Details by Class &amp; Accounts'!Z$18, 'E2 Allocators'!$B$15:$W$15, 0),FALSE)*$F57)</f>
        <v>0</v>
      </c>
      <c r="AA57" s="1321">
        <f>IF(ISERROR(VLOOKUP(VLOOKUP($A57, 'E4 TB Allocation Details'!$A$18:$L$214, MATCH("Demand ID", 'E4 TB Allocation Details'!$A$18:$L$18, 0),FALSE), 'E2 Allocators'!$B$15:$W$361, MATCH('O5 Details by Class &amp; Accounts'!AA$18, 'E2 Allocators'!$B$15:$W$15, 0),FALSE)*$F57), 0, VLOOKUP(VLOOKUP($A57, 'E4 TB Allocation Details'!$A$18:$L$214, MATCH("Demand ID", 'E4 TB Allocation Details'!$A$18:$L$18, 0),FALSE), 'E2 Allocators'!$B$15:$W$361, MATCH('O5 Details by Class &amp; Accounts'!AA$18, 'E2 Allocators'!$B$15:$W$15, 0),FALSE)*$F57)</f>
        <v>0</v>
      </c>
      <c r="AB57" s="1321">
        <f>IF(ISERROR(VLOOKUP(VLOOKUP($A57, 'E4 TB Allocation Details'!$A$18:$L$214, MATCH("Demand ID", 'E4 TB Allocation Details'!$A$18:$L$18, 0),FALSE), 'E2 Allocators'!$B$15:$W$361, MATCH('O5 Details by Class &amp; Accounts'!AB$18, 'E2 Allocators'!$B$15:$W$15, 0),FALSE)*$F57), 0, VLOOKUP(VLOOKUP($A57, 'E4 TB Allocation Details'!$A$18:$L$214, MATCH("Demand ID", 'E4 TB Allocation Details'!$A$18:$L$18, 0),FALSE), 'E2 Allocators'!$B$15:$W$361, MATCH('O5 Details by Class &amp; Accounts'!AB$18, 'E2 Allocators'!$B$15:$W$15, 0),FALSE)*$F57)</f>
        <v>0</v>
      </c>
      <c r="AC57" s="1321">
        <f t="shared" si="1"/>
        <v>815160.6</v>
      </c>
      <c r="AD57" s="1321">
        <f>IF(ISERROR(VLOOKUP(VLOOKUP($A57, 'E4 TB Allocation Details'!$A$18:$L$214, MATCH("Customer ID", 'E4 TB Allocation Details'!$A$18:$L$18, 0),FALSE), 'E2 Allocators'!$B$15:$W$361, MATCH('O5 Details by Class &amp; Accounts'!AD$18, 'E2 Allocators'!$B$15:$W$15, 0),FALSE)*$G57), 0, VLOOKUP(VLOOKUP($A57, 'E4 TB Allocation Details'!$A$18:$L$214, MATCH("Customer ID", 'E4 TB Allocation Details'!$A$18:$L$18, 0),FALSE), 'E2 Allocators'!$B$15:$W$361, MATCH('O5 Details by Class &amp; Accounts'!AD$18, 'E2 Allocators'!$B$15:$W$15, 0),FALSE)*$G57)</f>
        <v>453441.26705554151</v>
      </c>
      <c r="AE57" s="1321">
        <f>IF(ISERROR(VLOOKUP(VLOOKUP($A57, 'E4 TB Allocation Details'!$A$18:$L$214, MATCH("Customer ID", 'E4 TB Allocation Details'!$A$18:$L$18, 0),FALSE), 'E2 Allocators'!$B$15:$W$361, MATCH('O5 Details by Class &amp; Accounts'!AE$18, 'E2 Allocators'!$B$15:$W$15, 0),FALSE)*$G57), 0, VLOOKUP(VLOOKUP($A57, 'E4 TB Allocation Details'!$A$18:$L$214, MATCH("Customer ID", 'E4 TB Allocation Details'!$A$18:$L$18, 0),FALSE), 'E2 Allocators'!$B$15:$W$361, MATCH('O5 Details by Class &amp; Accounts'!AE$18, 'E2 Allocators'!$B$15:$W$15, 0),FALSE)*$G57)</f>
        <v>55818.75779863049</v>
      </c>
      <c r="AF57" s="1321">
        <f>IF(ISERROR(VLOOKUP(VLOOKUP($A57, 'E4 TB Allocation Details'!$A$18:$L$214, MATCH("Customer ID", 'E4 TB Allocation Details'!$A$18:$L$18, 0),FALSE), 'E2 Allocators'!$B$15:$W$361, MATCH('O5 Details by Class &amp; Accounts'!AF$18, 'E2 Allocators'!$B$15:$W$15, 0),FALSE)*$G57), 0, VLOOKUP(VLOOKUP($A57, 'E4 TB Allocation Details'!$A$18:$L$214, MATCH("Customer ID", 'E4 TB Allocation Details'!$A$18:$L$18, 0),FALSE), 'E2 Allocators'!$B$15:$W$361, MATCH('O5 Details by Class &amp; Accounts'!AF$18, 'E2 Allocators'!$B$15:$W$15, 0),FALSE)*$G57)</f>
        <v>6477.7323865077351</v>
      </c>
      <c r="AG57" s="1321">
        <f>IF(ISERROR(VLOOKUP(VLOOKUP($A57, 'E4 TB Allocation Details'!$A$18:$L$214, MATCH("Customer ID", 'E4 TB Allocation Details'!$A$18:$L$18, 0),FALSE), 'E2 Allocators'!$B$15:$W$361, MATCH('O5 Details by Class &amp; Accounts'!AG$18, 'E2 Allocators'!$B$15:$W$15, 0),FALSE)*$G57), 0, VLOOKUP(VLOOKUP($A57, 'E4 TB Allocation Details'!$A$18:$L$214, MATCH("Customer ID", 'E4 TB Allocation Details'!$A$18:$L$18, 0),FALSE), 'E2 Allocators'!$B$15:$W$361, MATCH('O5 Details by Class &amp; Accounts'!AG$18, 'E2 Allocators'!$B$15:$W$15, 0),FALSE)*$G57)</f>
        <v>0</v>
      </c>
      <c r="AH57" s="1321">
        <f>IF(ISERROR(VLOOKUP(VLOOKUP($A57, 'E4 TB Allocation Details'!$A$18:$L$214, MATCH("Customer ID", 'E4 TB Allocation Details'!$A$18:$L$18, 0),FALSE), 'E2 Allocators'!$B$15:$W$361, MATCH('O5 Details by Class &amp; Accounts'!AH$18, 'E2 Allocators'!$B$15:$W$15, 0),FALSE)*$G57), 0, VLOOKUP(VLOOKUP($A57, 'E4 TB Allocation Details'!$A$18:$L$214, MATCH("Customer ID", 'E4 TB Allocation Details'!$A$18:$L$18, 0),FALSE), 'E2 Allocators'!$B$15:$W$361, MATCH('O5 Details by Class &amp; Accounts'!AH$18, 'E2 Allocators'!$B$15:$W$15, 0),FALSE)*$G57)</f>
        <v>0</v>
      </c>
      <c r="AI57" s="1321">
        <f>IF(ISERROR(VLOOKUP(VLOOKUP($A57, 'E4 TB Allocation Details'!$A$18:$L$214, MATCH("Customer ID", 'E4 TB Allocation Details'!$A$18:$L$18, 0),FALSE), 'E2 Allocators'!$B$15:$W$361, MATCH('O5 Details by Class &amp; Accounts'!AI$18, 'E2 Allocators'!$B$15:$W$15, 0),FALSE)*$G57), 0, VLOOKUP(VLOOKUP($A57, 'E4 TB Allocation Details'!$A$18:$L$214, MATCH("Customer ID", 'E4 TB Allocation Details'!$A$18:$L$18, 0),FALSE), 'E2 Allocators'!$B$15:$W$361, MATCH('O5 Details by Class &amp; Accounts'!AI$18, 'E2 Allocators'!$B$15:$W$15, 0),FALSE)*$G57)</f>
        <v>0</v>
      </c>
      <c r="AJ57" s="1321">
        <f>IF(ISERROR(VLOOKUP(VLOOKUP($A57, 'E4 TB Allocation Details'!$A$18:$L$214, MATCH("Customer ID", 'E4 TB Allocation Details'!$A$18:$L$18, 0),FALSE), 'E2 Allocators'!$B$15:$W$361, MATCH('O5 Details by Class &amp; Accounts'!AJ$18, 'E2 Allocators'!$B$15:$W$15, 0),FALSE)*$G57), 0, VLOOKUP(VLOOKUP($A57, 'E4 TB Allocation Details'!$A$18:$L$214, MATCH("Customer ID", 'E4 TB Allocation Details'!$A$18:$L$18, 0),FALSE), 'E2 Allocators'!$B$15:$W$361, MATCH('O5 Details by Class &amp; Accounts'!AJ$18, 'E2 Allocators'!$B$15:$W$15, 0),FALSE)*$G57)</f>
        <v>26875.698199340604</v>
      </c>
      <c r="AK57" s="1321">
        <f>IF(ISERROR(VLOOKUP(VLOOKUP($A57, 'E4 TB Allocation Details'!$A$18:$L$214, MATCH("Customer ID", 'E4 TB Allocation Details'!$A$18:$L$18, 0),FALSE), 'E2 Allocators'!$B$15:$W$361, MATCH('O5 Details by Class &amp; Accounts'!AK$18, 'E2 Allocators'!$B$15:$W$15, 0),FALSE)*$G57), 0, VLOOKUP(VLOOKUP($A57, 'E4 TB Allocation Details'!$A$18:$L$214, MATCH("Customer ID", 'E4 TB Allocation Details'!$A$18:$L$18, 0),FALSE), 'E2 Allocators'!$B$15:$W$361, MATCH('O5 Details by Class &amp; Accounts'!AK$18, 'E2 Allocators'!$B$15:$W$15, 0),FALSE)*$G57)</f>
        <v>0</v>
      </c>
      <c r="AL57" s="1321">
        <f>IF(ISERROR(VLOOKUP(VLOOKUP($A57, 'E4 TB Allocation Details'!$A$18:$L$214, MATCH("Customer ID", 'E4 TB Allocation Details'!$A$18:$L$18, 0),FALSE), 'E2 Allocators'!$B$15:$W$361, MATCH('O5 Details by Class &amp; Accounts'!AL$18, 'E2 Allocators'!$B$15:$W$15, 0),FALSE)*$G57), 0, VLOOKUP(VLOOKUP($A57, 'E4 TB Allocation Details'!$A$18:$L$214, MATCH("Customer ID", 'E4 TB Allocation Details'!$A$18:$L$18, 0),FALSE), 'E2 Allocators'!$B$15:$W$361, MATCH('O5 Details by Class &amp; Accounts'!AL$18, 'E2 Allocators'!$B$15:$W$15, 0),FALSE)*$G57)</f>
        <v>826.9445599797109</v>
      </c>
      <c r="AM57" s="1321">
        <f>IF(ISERROR(VLOOKUP(VLOOKUP($A57, 'E4 TB Allocation Details'!$A$18:$L$214, MATCH("Customer ID", 'E4 TB Allocation Details'!$A$18:$L$18, 0),FALSE), 'E2 Allocators'!$B$15:$W$361, MATCH('O5 Details by Class &amp; Accounts'!AM$18, 'E2 Allocators'!$B$15:$W$15, 0),FALSE)*$G57), 0, VLOOKUP(VLOOKUP($A57, 'E4 TB Allocation Details'!$A$18:$L$214, MATCH("Customer ID", 'E4 TB Allocation Details'!$A$18:$L$18, 0),FALSE), 'E2 Allocators'!$B$15:$W$361, MATCH('O5 Details by Class &amp; Accounts'!AM$18, 'E2 Allocators'!$B$15:$W$15, 0),FALSE)*$G57)</f>
        <v>0</v>
      </c>
      <c r="AN57" s="1321">
        <f>IF(ISERROR(VLOOKUP(VLOOKUP($A57, 'E4 TB Allocation Details'!$A$18:$L$214, MATCH("Customer ID", 'E4 TB Allocation Details'!$A$18:$L$18, 0),FALSE), 'E2 Allocators'!$B$15:$W$361, MATCH('O5 Details by Class &amp; Accounts'!AN$18, 'E2 Allocators'!$B$15:$W$15, 0),FALSE)*$G57), 0, VLOOKUP(VLOOKUP($A57, 'E4 TB Allocation Details'!$A$18:$L$214, MATCH("Customer ID", 'E4 TB Allocation Details'!$A$18:$L$18, 0),FALSE), 'E2 Allocators'!$B$15:$W$361, MATCH('O5 Details by Class &amp; Accounts'!AN$18, 'E2 Allocators'!$B$15:$W$15, 0),FALSE)*$G57)</f>
        <v>0</v>
      </c>
      <c r="AO57" s="1321">
        <f>IF(ISERROR(VLOOKUP(VLOOKUP($A57, 'E4 TB Allocation Details'!$A$18:$L$214, MATCH("Customer ID", 'E4 TB Allocation Details'!$A$18:$L$18, 0),FALSE), 'E2 Allocators'!$B$15:$W$361, MATCH('O5 Details by Class &amp; Accounts'!AO$18, 'E2 Allocators'!$B$15:$W$15, 0),FALSE)*$G57), 0, VLOOKUP(VLOOKUP($A57, 'E4 TB Allocation Details'!$A$18:$L$214, MATCH("Customer ID", 'E4 TB Allocation Details'!$A$18:$L$18, 0),FALSE), 'E2 Allocators'!$B$15:$W$361, MATCH('O5 Details by Class &amp; Accounts'!AO$18, 'E2 Allocators'!$B$15:$W$15, 0),FALSE)*$G57)</f>
        <v>0</v>
      </c>
      <c r="AP57" s="1321">
        <f>IF(ISERROR(VLOOKUP(VLOOKUP($A57, 'E4 TB Allocation Details'!$A$18:$L$214, MATCH("Customer ID", 'E4 TB Allocation Details'!$A$18:$L$18, 0),FALSE), 'E2 Allocators'!$B$15:$W$361, MATCH('O5 Details by Class &amp; Accounts'!AP$18, 'E2 Allocators'!$B$15:$W$15, 0),FALSE)*$G57), 0, VLOOKUP(VLOOKUP($A57, 'E4 TB Allocation Details'!$A$18:$L$214, MATCH("Customer ID", 'E4 TB Allocation Details'!$A$18:$L$18, 0),FALSE), 'E2 Allocators'!$B$15:$W$361, MATCH('O5 Details by Class &amp; Accounts'!AP$18, 'E2 Allocators'!$B$15:$W$15, 0),FALSE)*$G57)</f>
        <v>0</v>
      </c>
      <c r="AQ57" s="1321">
        <f>IF(ISERROR(VLOOKUP(VLOOKUP($A57, 'E4 TB Allocation Details'!$A$18:$L$214, MATCH("Customer ID", 'E4 TB Allocation Details'!$A$18:$L$18, 0),FALSE), 'E2 Allocators'!$B$15:$W$361, MATCH('O5 Details by Class &amp; Accounts'!AQ$18, 'E2 Allocators'!$B$15:$W$15, 0),FALSE)*$G57), 0, VLOOKUP(VLOOKUP($A57, 'E4 TB Allocation Details'!$A$18:$L$214, MATCH("Customer ID", 'E4 TB Allocation Details'!$A$18:$L$18, 0),FALSE), 'E2 Allocators'!$B$15:$W$361, MATCH('O5 Details by Class &amp; Accounts'!AQ$18, 'E2 Allocators'!$B$15:$W$15, 0),FALSE)*$G57)</f>
        <v>0</v>
      </c>
      <c r="AR57" s="1321">
        <f>IF(ISERROR(VLOOKUP(VLOOKUP($A57, 'E4 TB Allocation Details'!$A$18:$L$214, MATCH("Customer ID", 'E4 TB Allocation Details'!$A$18:$L$18, 0),FALSE), 'E2 Allocators'!$B$15:$W$361, MATCH('O5 Details by Class &amp; Accounts'!AR$18, 'E2 Allocators'!$B$15:$W$15, 0),FALSE)*$G57), 0, VLOOKUP(VLOOKUP($A57, 'E4 TB Allocation Details'!$A$18:$L$214, MATCH("Customer ID", 'E4 TB Allocation Details'!$A$18:$L$18, 0),FALSE), 'E2 Allocators'!$B$15:$W$361, MATCH('O5 Details by Class &amp; Accounts'!AR$18, 'E2 Allocators'!$B$15:$W$15, 0),FALSE)*$G57)</f>
        <v>0</v>
      </c>
      <c r="AS57" s="1321">
        <f>IF(ISERROR(VLOOKUP(VLOOKUP($A57, 'E4 TB Allocation Details'!$A$18:$L$214, MATCH("Customer ID", 'E4 TB Allocation Details'!$A$18:$L$18, 0),FALSE), 'E2 Allocators'!$B$15:$W$361, MATCH('O5 Details by Class &amp; Accounts'!AS$18, 'E2 Allocators'!$B$15:$W$15, 0),FALSE)*$G57), 0, VLOOKUP(VLOOKUP($A57, 'E4 TB Allocation Details'!$A$18:$L$214, MATCH("Customer ID", 'E4 TB Allocation Details'!$A$18:$L$18, 0),FALSE), 'E2 Allocators'!$B$15:$W$361, MATCH('O5 Details by Class &amp; Accounts'!AS$18, 'E2 Allocators'!$B$15:$W$15, 0),FALSE)*$G57)</f>
        <v>0</v>
      </c>
      <c r="AT57" s="1321">
        <f>IF(ISERROR(VLOOKUP(VLOOKUP($A57, 'E4 TB Allocation Details'!$A$18:$L$214, MATCH("Customer ID", 'E4 TB Allocation Details'!$A$18:$L$18, 0),FALSE), 'E2 Allocators'!$B$15:$W$361, MATCH('O5 Details by Class &amp; Accounts'!AT$18, 'E2 Allocators'!$B$15:$W$15, 0),FALSE)*$G57), 0, VLOOKUP(VLOOKUP($A57, 'E4 TB Allocation Details'!$A$18:$L$214, MATCH("Customer ID", 'E4 TB Allocation Details'!$A$18:$L$18, 0),FALSE), 'E2 Allocators'!$B$15:$W$361, MATCH('O5 Details by Class &amp; Accounts'!AT$18, 'E2 Allocators'!$B$15:$W$15, 0),FALSE)*$G57)</f>
        <v>0</v>
      </c>
      <c r="AU57" s="1321">
        <f>IF(ISERROR(VLOOKUP(VLOOKUP($A57, 'E4 TB Allocation Details'!$A$18:$L$214, MATCH("Customer ID", 'E4 TB Allocation Details'!$A$18:$L$18, 0),FALSE), 'E2 Allocators'!$B$15:$W$361, MATCH('O5 Details by Class &amp; Accounts'!AU$18, 'E2 Allocators'!$B$15:$W$15, 0),FALSE)*$G57), 0, VLOOKUP(VLOOKUP($A57, 'E4 TB Allocation Details'!$A$18:$L$214, MATCH("Customer ID", 'E4 TB Allocation Details'!$A$18:$L$18, 0),FALSE), 'E2 Allocators'!$B$15:$W$361, MATCH('O5 Details by Class &amp; Accounts'!AU$18, 'E2 Allocators'!$B$15:$W$15, 0),FALSE)*$G57)</f>
        <v>0</v>
      </c>
      <c r="AV57" s="1321">
        <f>IF(ISERROR(VLOOKUP(VLOOKUP($A57, 'E4 TB Allocation Details'!$A$18:$L$214, MATCH("Customer ID", 'E4 TB Allocation Details'!$A$18:$L$18, 0),FALSE), 'E2 Allocators'!$B$15:$W$361, MATCH('O5 Details by Class &amp; Accounts'!AV$18, 'E2 Allocators'!$B$15:$W$15, 0),FALSE)*$G57), 0, VLOOKUP(VLOOKUP($A57, 'E4 TB Allocation Details'!$A$18:$L$214, MATCH("Customer ID", 'E4 TB Allocation Details'!$A$18:$L$18, 0),FALSE), 'E2 Allocators'!$B$15:$W$361, MATCH('O5 Details by Class &amp; Accounts'!AV$18, 'E2 Allocators'!$B$15:$W$15, 0),FALSE)*$G57)</f>
        <v>0</v>
      </c>
      <c r="AW57" s="1321">
        <f>IF(ISERROR(VLOOKUP(VLOOKUP($A57, 'E4 TB Allocation Details'!$A$18:$L$214, MATCH("Customer ID", 'E4 TB Allocation Details'!$A$18:$L$18, 0),FALSE), 'E2 Allocators'!$B$15:$W$361, MATCH('O5 Details by Class &amp; Accounts'!AW$18, 'E2 Allocators'!$B$15:$W$15, 0),FALSE)*$G57), 0, VLOOKUP(VLOOKUP($A57, 'E4 TB Allocation Details'!$A$18:$L$214, MATCH("Customer ID", 'E4 TB Allocation Details'!$A$18:$L$18, 0),FALSE), 'E2 Allocators'!$B$15:$W$361, MATCH('O5 Details by Class &amp; Accounts'!AW$18, 'E2 Allocators'!$B$15:$W$15, 0),FALSE)*$G57)</f>
        <v>0</v>
      </c>
      <c r="AX57" s="1321">
        <f t="shared" si="2"/>
        <v>543440.4</v>
      </c>
      <c r="AY57" s="1321">
        <f>IF(ISERROR(VLOOKUP(VLOOKUP($A57, 'E4 TB Allocation Details'!$A$18:$L$214, MATCH("Misc ID", 'E4 TB Allocation Details'!$A$18:$L$18, 0),FALSE), 'E2 Allocators'!$B$15:$W$361, MATCH('O5 Details by Class &amp; Accounts'!AY$18, 'E2 Allocators'!$B$15:$W$15, 0),FALSE)*$E57), 0, VLOOKUP(VLOOKUP($A57, 'E4 TB Allocation Details'!$A$18:$L$214, MATCH("Misc ID", 'E4 TB Allocation Details'!$A$18:$L$18, 0),FALSE), 'E2 Allocators'!$B$15:$W$361, MATCH('O5 Details by Class &amp; Accounts'!AY$18, 'E2 Allocators'!$B$15:$W$15, 0),FALSE)*$E57)</f>
        <v>0</v>
      </c>
      <c r="AZ57" s="1321">
        <f>IF(ISERROR(VLOOKUP(VLOOKUP($A57, 'E4 TB Allocation Details'!$A$18:$L$214, MATCH("Misc ID", 'E4 TB Allocation Details'!$A$18:$L$18, 0),FALSE), 'E2 Allocators'!$B$15:$W$361, MATCH('O5 Details by Class &amp; Accounts'!AZ$18, 'E2 Allocators'!$B$15:$W$15, 0),FALSE)*$E57), 0, VLOOKUP(VLOOKUP($A57, 'E4 TB Allocation Details'!$A$18:$L$214, MATCH("Misc ID", 'E4 TB Allocation Details'!$A$18:$L$18, 0),FALSE), 'E2 Allocators'!$B$15:$W$361, MATCH('O5 Details by Class &amp; Accounts'!AZ$18, 'E2 Allocators'!$B$15:$W$15, 0),FALSE)*$E57)</f>
        <v>0</v>
      </c>
      <c r="BA57" s="1321">
        <f>IF(ISERROR(VLOOKUP(VLOOKUP($A57, 'E4 TB Allocation Details'!$A$18:$L$214, MATCH("Misc ID", 'E4 TB Allocation Details'!$A$18:$L$18, 0),FALSE), 'E2 Allocators'!$B$15:$W$361, MATCH('O5 Details by Class &amp; Accounts'!BA$18, 'E2 Allocators'!$B$15:$W$15, 0),FALSE)*$E57), 0, VLOOKUP(VLOOKUP($A57, 'E4 TB Allocation Details'!$A$18:$L$214, MATCH("Misc ID", 'E4 TB Allocation Details'!$A$18:$L$18, 0),FALSE), 'E2 Allocators'!$B$15:$W$361, MATCH('O5 Details by Class &amp; Accounts'!BA$18, 'E2 Allocators'!$B$15:$W$15, 0),FALSE)*$E57)</f>
        <v>0</v>
      </c>
      <c r="BB57" s="1321">
        <f>IF(ISERROR(VLOOKUP(VLOOKUP($A57, 'E4 TB Allocation Details'!$A$18:$L$214, MATCH("Misc ID", 'E4 TB Allocation Details'!$A$18:$L$18, 0),FALSE), 'E2 Allocators'!$B$15:$W$361, MATCH('O5 Details by Class &amp; Accounts'!BB$18, 'E2 Allocators'!$B$15:$W$15, 0),FALSE)*$E57), 0, VLOOKUP(VLOOKUP($A57, 'E4 TB Allocation Details'!$A$18:$L$214, MATCH("Misc ID", 'E4 TB Allocation Details'!$A$18:$L$18, 0),FALSE), 'E2 Allocators'!$B$15:$W$361, MATCH('O5 Details by Class &amp; Accounts'!BB$18, 'E2 Allocators'!$B$15:$W$15, 0),FALSE)*$E57)</f>
        <v>0</v>
      </c>
      <c r="BC57" s="1321">
        <f>IF(ISERROR(VLOOKUP(VLOOKUP($A57, 'E4 TB Allocation Details'!$A$18:$L$214, MATCH("Misc ID", 'E4 TB Allocation Details'!$A$18:$L$18, 0),FALSE), 'E2 Allocators'!$B$15:$W$361, MATCH('O5 Details by Class &amp; Accounts'!BC$18, 'E2 Allocators'!$B$15:$W$15, 0),FALSE)*$E57), 0, VLOOKUP(VLOOKUP($A57, 'E4 TB Allocation Details'!$A$18:$L$214, MATCH("Misc ID", 'E4 TB Allocation Details'!$A$18:$L$18, 0),FALSE), 'E2 Allocators'!$B$15:$W$361, MATCH('O5 Details by Class &amp; Accounts'!BC$18, 'E2 Allocators'!$B$15:$W$15, 0),FALSE)*$E57)</f>
        <v>0</v>
      </c>
      <c r="BD57" s="1321">
        <f>IF(ISERROR(VLOOKUP(VLOOKUP($A57, 'E4 TB Allocation Details'!$A$18:$L$214, MATCH("Misc ID", 'E4 TB Allocation Details'!$A$18:$L$18, 0),FALSE), 'E2 Allocators'!$B$15:$W$361, MATCH('O5 Details by Class &amp; Accounts'!BD$18, 'E2 Allocators'!$B$15:$W$15, 0),FALSE)*$E57), 0, VLOOKUP(VLOOKUP($A57, 'E4 TB Allocation Details'!$A$18:$L$214, MATCH("Misc ID", 'E4 TB Allocation Details'!$A$18:$L$18, 0),FALSE), 'E2 Allocators'!$B$15:$W$361, MATCH('O5 Details by Class &amp; Accounts'!BD$18, 'E2 Allocators'!$B$15:$W$15, 0),FALSE)*$E57)</f>
        <v>0</v>
      </c>
      <c r="BE57" s="1321">
        <f>IF(ISERROR(VLOOKUP(VLOOKUP($A57, 'E4 TB Allocation Details'!$A$18:$L$214, MATCH("Misc ID", 'E4 TB Allocation Details'!$A$18:$L$18, 0),FALSE), 'E2 Allocators'!$B$15:$W$361, MATCH('O5 Details by Class &amp; Accounts'!BE$18, 'E2 Allocators'!$B$15:$W$15, 0),FALSE)*$E57), 0, VLOOKUP(VLOOKUP($A57, 'E4 TB Allocation Details'!$A$18:$L$214, MATCH("Misc ID", 'E4 TB Allocation Details'!$A$18:$L$18, 0),FALSE), 'E2 Allocators'!$B$15:$W$361, MATCH('O5 Details by Class &amp; Accounts'!BE$18, 'E2 Allocators'!$B$15:$W$15, 0),FALSE)*$E57)</f>
        <v>0</v>
      </c>
      <c r="BF57" s="1321">
        <f>IF(ISERROR(VLOOKUP(VLOOKUP($A57, 'E4 TB Allocation Details'!$A$18:$L$214, MATCH("Misc ID", 'E4 TB Allocation Details'!$A$18:$L$18, 0),FALSE), 'E2 Allocators'!$B$15:$W$361, MATCH('O5 Details by Class &amp; Accounts'!BF$18, 'E2 Allocators'!$B$15:$W$15, 0),FALSE)*$E57), 0, VLOOKUP(VLOOKUP($A57, 'E4 TB Allocation Details'!$A$18:$L$214, MATCH("Misc ID", 'E4 TB Allocation Details'!$A$18:$L$18, 0),FALSE), 'E2 Allocators'!$B$15:$W$361, MATCH('O5 Details by Class &amp; Accounts'!BF$18, 'E2 Allocators'!$B$15:$W$15, 0),FALSE)*$E57)</f>
        <v>0</v>
      </c>
      <c r="BG57" s="1321">
        <f>IF(ISERROR(VLOOKUP(VLOOKUP($A57, 'E4 TB Allocation Details'!$A$18:$L$214, MATCH("Misc ID", 'E4 TB Allocation Details'!$A$18:$L$18, 0),FALSE), 'E2 Allocators'!$B$15:$W$361, MATCH('O5 Details by Class &amp; Accounts'!BG$18, 'E2 Allocators'!$B$15:$W$15, 0),FALSE)*$E57), 0, VLOOKUP(VLOOKUP($A57, 'E4 TB Allocation Details'!$A$18:$L$214, MATCH("Misc ID", 'E4 TB Allocation Details'!$A$18:$L$18, 0),FALSE), 'E2 Allocators'!$B$15:$W$361, MATCH('O5 Details by Class &amp; Accounts'!BG$18, 'E2 Allocators'!$B$15:$W$15, 0),FALSE)*$E57)</f>
        <v>0</v>
      </c>
      <c r="BH57" s="1321">
        <f>IF(ISERROR(VLOOKUP(VLOOKUP($A57, 'E4 TB Allocation Details'!$A$18:$L$214, MATCH("Misc ID", 'E4 TB Allocation Details'!$A$18:$L$18, 0),FALSE), 'E2 Allocators'!$B$15:$W$361, MATCH('O5 Details by Class &amp; Accounts'!BH$18, 'E2 Allocators'!$B$15:$W$15, 0),FALSE)*$E57), 0, VLOOKUP(VLOOKUP($A57, 'E4 TB Allocation Details'!$A$18:$L$214, MATCH("Misc ID", 'E4 TB Allocation Details'!$A$18:$L$18, 0),FALSE), 'E2 Allocators'!$B$15:$W$361, MATCH('O5 Details by Class &amp; Accounts'!BH$18, 'E2 Allocators'!$B$15:$W$15, 0),FALSE)*$E57)</f>
        <v>0</v>
      </c>
      <c r="BI57" s="1321">
        <f>IF(ISERROR(VLOOKUP(VLOOKUP($A57, 'E4 TB Allocation Details'!$A$18:$L$214, MATCH("Misc ID", 'E4 TB Allocation Details'!$A$18:$L$18, 0),FALSE), 'E2 Allocators'!$B$15:$W$361, MATCH('O5 Details by Class &amp; Accounts'!BI$18, 'E2 Allocators'!$B$15:$W$15, 0),FALSE)*$E57), 0, VLOOKUP(VLOOKUP($A57, 'E4 TB Allocation Details'!$A$18:$L$214, MATCH("Misc ID", 'E4 TB Allocation Details'!$A$18:$L$18, 0),FALSE), 'E2 Allocators'!$B$15:$W$361, MATCH('O5 Details by Class &amp; Accounts'!BI$18, 'E2 Allocators'!$B$15:$W$15, 0),FALSE)*$E57)</f>
        <v>0</v>
      </c>
      <c r="BJ57" s="1321">
        <f>IF(ISERROR(VLOOKUP(VLOOKUP($A57, 'E4 TB Allocation Details'!$A$18:$L$214, MATCH("Misc ID", 'E4 TB Allocation Details'!$A$18:$L$18, 0),FALSE), 'E2 Allocators'!$B$15:$W$361, MATCH('O5 Details by Class &amp; Accounts'!BJ$18, 'E2 Allocators'!$B$15:$W$15, 0),FALSE)*$E57), 0, VLOOKUP(VLOOKUP($A57, 'E4 TB Allocation Details'!$A$18:$L$214, MATCH("Misc ID", 'E4 TB Allocation Details'!$A$18:$L$18, 0),FALSE), 'E2 Allocators'!$B$15:$W$361, MATCH('O5 Details by Class &amp; Accounts'!BJ$18, 'E2 Allocators'!$B$15:$W$15, 0),FALSE)*$E57)</f>
        <v>0</v>
      </c>
      <c r="BK57" s="1321">
        <f>IF(ISERROR(VLOOKUP(VLOOKUP($A57, 'E4 TB Allocation Details'!$A$18:$L$214, MATCH("Misc ID", 'E4 TB Allocation Details'!$A$18:$L$18, 0),FALSE), 'E2 Allocators'!$B$15:$W$361, MATCH('O5 Details by Class &amp; Accounts'!BK$18, 'E2 Allocators'!$B$15:$W$15, 0),FALSE)*$E57), 0, VLOOKUP(VLOOKUP($A57, 'E4 TB Allocation Details'!$A$18:$L$214, MATCH("Misc ID", 'E4 TB Allocation Details'!$A$18:$L$18, 0),FALSE), 'E2 Allocators'!$B$15:$W$361, MATCH('O5 Details by Class &amp; Accounts'!BK$18, 'E2 Allocators'!$B$15:$W$15, 0),FALSE)*$E57)</f>
        <v>0</v>
      </c>
      <c r="BL57" s="1321">
        <f>IF(ISERROR(VLOOKUP(VLOOKUP($A57, 'E4 TB Allocation Details'!$A$18:$L$214, MATCH("Misc ID", 'E4 TB Allocation Details'!$A$18:$L$18, 0),FALSE), 'E2 Allocators'!$B$15:$W$361, MATCH('O5 Details by Class &amp; Accounts'!BL$18, 'E2 Allocators'!$B$15:$W$15, 0),FALSE)*$E57), 0, VLOOKUP(VLOOKUP($A57, 'E4 TB Allocation Details'!$A$18:$L$214, MATCH("Misc ID", 'E4 TB Allocation Details'!$A$18:$L$18, 0),FALSE), 'E2 Allocators'!$B$15:$W$361, MATCH('O5 Details by Class &amp; Accounts'!BL$18, 'E2 Allocators'!$B$15:$W$15, 0),FALSE)*$E57)</f>
        <v>0</v>
      </c>
      <c r="BM57" s="1321">
        <f>IF(ISERROR(VLOOKUP(VLOOKUP($A57, 'E4 TB Allocation Details'!$A$18:$L$214, MATCH("Misc ID", 'E4 TB Allocation Details'!$A$18:$L$18, 0),FALSE), 'E2 Allocators'!$B$15:$W$361, MATCH('O5 Details by Class &amp; Accounts'!BM$18, 'E2 Allocators'!$B$15:$W$15, 0),FALSE)*$E57), 0, VLOOKUP(VLOOKUP($A57, 'E4 TB Allocation Details'!$A$18:$L$214, MATCH("Misc ID", 'E4 TB Allocation Details'!$A$18:$L$18, 0),FALSE), 'E2 Allocators'!$B$15:$W$361, MATCH('O5 Details by Class &amp; Accounts'!BM$18, 'E2 Allocators'!$B$15:$W$15, 0),FALSE)*$E57)</f>
        <v>0</v>
      </c>
      <c r="BN57" s="1321">
        <f>IF(ISERROR(VLOOKUP(VLOOKUP($A57, 'E4 TB Allocation Details'!$A$18:$L$214, MATCH("Misc ID", 'E4 TB Allocation Details'!$A$18:$L$18, 0),FALSE), 'E2 Allocators'!$B$15:$W$361, MATCH('O5 Details by Class &amp; Accounts'!BN$18, 'E2 Allocators'!$B$15:$W$15, 0),FALSE)*$E57), 0, VLOOKUP(VLOOKUP($A57, 'E4 TB Allocation Details'!$A$18:$L$214, MATCH("Misc ID", 'E4 TB Allocation Details'!$A$18:$L$18, 0),FALSE), 'E2 Allocators'!$B$15:$W$361, MATCH('O5 Details by Class &amp; Accounts'!BN$18, 'E2 Allocators'!$B$15:$W$15, 0),FALSE)*$E57)</f>
        <v>0</v>
      </c>
      <c r="BO57" s="1321">
        <f>IF(ISERROR(VLOOKUP(VLOOKUP($A57, 'E4 TB Allocation Details'!$A$18:$L$214, MATCH("Misc ID", 'E4 TB Allocation Details'!$A$18:$L$18, 0),FALSE), 'E2 Allocators'!$B$15:$W$361, MATCH('O5 Details by Class &amp; Accounts'!BO$18, 'E2 Allocators'!$B$15:$W$15, 0),FALSE)*$E57), 0, VLOOKUP(VLOOKUP($A57, 'E4 TB Allocation Details'!$A$18:$L$214, MATCH("Misc ID", 'E4 TB Allocation Details'!$A$18:$L$18, 0),FALSE), 'E2 Allocators'!$B$15:$W$361, MATCH('O5 Details by Class &amp; Accounts'!BO$18, 'E2 Allocators'!$B$15:$W$15, 0),FALSE)*$E57)</f>
        <v>0</v>
      </c>
      <c r="BP57" s="1321">
        <f>IF(ISERROR(VLOOKUP(VLOOKUP($A57, 'E4 TB Allocation Details'!$A$18:$L$214, MATCH("Misc ID", 'E4 TB Allocation Details'!$A$18:$L$18, 0),FALSE), 'E2 Allocators'!$B$15:$W$361, MATCH('O5 Details by Class &amp; Accounts'!BP$18, 'E2 Allocators'!$B$15:$W$15, 0),FALSE)*$E57), 0, VLOOKUP(VLOOKUP($A57, 'E4 TB Allocation Details'!$A$18:$L$214, MATCH("Misc ID", 'E4 TB Allocation Details'!$A$18:$L$18, 0),FALSE), 'E2 Allocators'!$B$15:$W$361, MATCH('O5 Details by Class &amp; Accounts'!BP$18, 'E2 Allocators'!$B$15:$W$15, 0),FALSE)*$E57)</f>
        <v>0</v>
      </c>
      <c r="BQ57" s="1321">
        <f>IF(ISERROR(VLOOKUP(VLOOKUP($A57, 'E4 TB Allocation Details'!$A$18:$L$214, MATCH("Misc ID", 'E4 TB Allocation Details'!$A$18:$L$18, 0),FALSE), 'E2 Allocators'!$B$15:$W$361, MATCH('O5 Details by Class &amp; Accounts'!BQ$18, 'E2 Allocators'!$B$15:$W$15, 0),FALSE)*$E57), 0, VLOOKUP(VLOOKUP($A57, 'E4 TB Allocation Details'!$A$18:$L$214, MATCH("Misc ID", 'E4 TB Allocation Details'!$A$18:$L$18, 0),FALSE), 'E2 Allocators'!$B$15:$W$361, MATCH('O5 Details by Class &amp; Accounts'!BQ$18, 'E2 Allocators'!$B$15:$W$15, 0),FALSE)*$E57)</f>
        <v>0</v>
      </c>
      <c r="BR57" s="1321">
        <f>IF(ISERROR(VLOOKUP(VLOOKUP($A57, 'E4 TB Allocation Details'!$A$18:$L$214, MATCH("Misc ID", 'E4 TB Allocation Details'!$A$18:$L$18, 0),FALSE), 'E2 Allocators'!$B$15:$W$361, MATCH('O5 Details by Class &amp; Accounts'!BR$18, 'E2 Allocators'!$B$15:$W$15, 0),FALSE)*$E57), 0, VLOOKUP(VLOOKUP($A57, 'E4 TB Allocation Details'!$A$18:$L$214, MATCH("Misc ID", 'E4 TB Allocation Details'!$A$18:$L$18, 0),FALSE), 'E2 Allocators'!$B$15:$W$361, MATCH('O5 Details by Class &amp; Accounts'!BR$18, 'E2 Allocators'!$B$15:$W$15, 0),FALSE)*$E57)</f>
        <v>0</v>
      </c>
      <c r="BS57" s="1321">
        <f t="shared" si="3"/>
        <v>0</v>
      </c>
      <c r="BT57" s="1321">
        <f>IF(ISERROR(VLOOKUP(VLOOKUP($A57, 'E4 TB Allocation Details'!$A$18:$L$214, MATCH("A &amp; G ID", 'E4 TB Allocation Details'!$A$18:$L$18, 0),FALSE), 'E2 Allocators'!$B$15:$W$361, MATCH('O5 Details by Class &amp; Accounts'!BT$18, 'E2 Allocators'!$B$15:$W$15, 0),FALSE)*$E57), 0, VLOOKUP(VLOOKUP($A57, 'E4 TB Allocation Details'!$A$18:$L$214, MATCH("A &amp; G ID", 'E4 TB Allocation Details'!$A$18:$L$18, 0),FALSE), 'E2 Allocators'!$B$15:$W$361, MATCH('O5 Details by Class &amp; Accounts'!BT$18, 'E2 Allocators'!$B$15:$W$15, 0),FALSE)*$E57)</f>
        <v>0</v>
      </c>
      <c r="BU57" s="1321">
        <f>IF(ISERROR(VLOOKUP(VLOOKUP($A57, 'E4 TB Allocation Details'!$A$18:$L$214, MATCH("A &amp; G ID", 'E4 TB Allocation Details'!$A$18:$L$18, 0),FALSE), 'E2 Allocators'!$B$15:$W$361, MATCH('O5 Details by Class &amp; Accounts'!BU$18, 'E2 Allocators'!$B$15:$W$15, 0),FALSE)*$E57), 0, VLOOKUP(VLOOKUP($A57, 'E4 TB Allocation Details'!$A$18:$L$214, MATCH("A &amp; G ID", 'E4 TB Allocation Details'!$A$18:$L$18, 0),FALSE), 'E2 Allocators'!$B$15:$W$361, MATCH('O5 Details by Class &amp; Accounts'!BU$18, 'E2 Allocators'!$B$15:$W$15, 0),FALSE)*$E57)</f>
        <v>0</v>
      </c>
      <c r="BV57" s="1321">
        <f>IF(ISERROR(VLOOKUP(VLOOKUP($A57, 'E4 TB Allocation Details'!$A$18:$L$214, MATCH("A &amp; G ID", 'E4 TB Allocation Details'!$A$18:$L$18, 0),FALSE), 'E2 Allocators'!$B$15:$W$361, MATCH('O5 Details by Class &amp; Accounts'!BV$18, 'E2 Allocators'!$B$15:$W$15, 0),FALSE)*$E57), 0, VLOOKUP(VLOOKUP($A57, 'E4 TB Allocation Details'!$A$18:$L$214, MATCH("A &amp; G ID", 'E4 TB Allocation Details'!$A$18:$L$18, 0),FALSE), 'E2 Allocators'!$B$15:$W$361, MATCH('O5 Details by Class &amp; Accounts'!BV$18, 'E2 Allocators'!$B$15:$W$15, 0),FALSE)*$E57)</f>
        <v>0</v>
      </c>
      <c r="BW57" s="1321">
        <f>IF(ISERROR(VLOOKUP(VLOOKUP($A57, 'E4 TB Allocation Details'!$A$18:$L$214, MATCH("A &amp; G ID", 'E4 TB Allocation Details'!$A$18:$L$18, 0),FALSE), 'E2 Allocators'!$B$15:$W$361, MATCH('O5 Details by Class &amp; Accounts'!BW$18, 'E2 Allocators'!$B$15:$W$15, 0),FALSE)*$E57), 0, VLOOKUP(VLOOKUP($A57, 'E4 TB Allocation Details'!$A$18:$L$214, MATCH("A &amp; G ID", 'E4 TB Allocation Details'!$A$18:$L$18, 0),FALSE), 'E2 Allocators'!$B$15:$W$361, MATCH('O5 Details by Class &amp; Accounts'!BW$18, 'E2 Allocators'!$B$15:$W$15, 0),FALSE)*$E57)</f>
        <v>0</v>
      </c>
      <c r="BX57" s="1321">
        <f>IF(ISERROR(VLOOKUP(VLOOKUP($A57, 'E4 TB Allocation Details'!$A$18:$L$214, MATCH("A &amp; G ID", 'E4 TB Allocation Details'!$A$18:$L$18, 0),FALSE), 'E2 Allocators'!$B$15:$W$361, MATCH('O5 Details by Class &amp; Accounts'!BX$18, 'E2 Allocators'!$B$15:$W$15, 0),FALSE)*$E57), 0, VLOOKUP(VLOOKUP($A57, 'E4 TB Allocation Details'!$A$18:$L$214, MATCH("A &amp; G ID", 'E4 TB Allocation Details'!$A$18:$L$18, 0),FALSE), 'E2 Allocators'!$B$15:$W$361, MATCH('O5 Details by Class &amp; Accounts'!BX$18, 'E2 Allocators'!$B$15:$W$15, 0),FALSE)*$E57)</f>
        <v>0</v>
      </c>
      <c r="BY57" s="1321">
        <f>IF(ISERROR(VLOOKUP(VLOOKUP($A57, 'E4 TB Allocation Details'!$A$18:$L$214, MATCH("A &amp; G ID", 'E4 TB Allocation Details'!$A$18:$L$18, 0),FALSE), 'E2 Allocators'!$B$15:$W$361, MATCH('O5 Details by Class &amp; Accounts'!BY$18, 'E2 Allocators'!$B$15:$W$15, 0),FALSE)*$E57), 0, VLOOKUP(VLOOKUP($A57, 'E4 TB Allocation Details'!$A$18:$L$214, MATCH("A &amp; G ID", 'E4 TB Allocation Details'!$A$18:$L$18, 0),FALSE), 'E2 Allocators'!$B$15:$W$361, MATCH('O5 Details by Class &amp; Accounts'!BY$18, 'E2 Allocators'!$B$15:$W$15, 0),FALSE)*$E57)</f>
        <v>0</v>
      </c>
      <c r="BZ57" s="1321">
        <f>IF(ISERROR(VLOOKUP(VLOOKUP($A57, 'E4 TB Allocation Details'!$A$18:$L$214, MATCH("A &amp; G ID", 'E4 TB Allocation Details'!$A$18:$L$18, 0),FALSE), 'E2 Allocators'!$B$15:$W$361, MATCH('O5 Details by Class &amp; Accounts'!BZ$18, 'E2 Allocators'!$B$15:$W$15, 0),FALSE)*$E57), 0, VLOOKUP(VLOOKUP($A57, 'E4 TB Allocation Details'!$A$18:$L$214, MATCH("A &amp; G ID", 'E4 TB Allocation Details'!$A$18:$L$18, 0),FALSE), 'E2 Allocators'!$B$15:$W$361, MATCH('O5 Details by Class &amp; Accounts'!BZ$18, 'E2 Allocators'!$B$15:$W$15, 0),FALSE)*$E57)</f>
        <v>0</v>
      </c>
      <c r="CA57" s="1321">
        <f>IF(ISERROR(VLOOKUP(VLOOKUP($A57, 'E4 TB Allocation Details'!$A$18:$L$214, MATCH("A &amp; G ID", 'E4 TB Allocation Details'!$A$18:$L$18, 0),FALSE), 'E2 Allocators'!$B$15:$W$361, MATCH('O5 Details by Class &amp; Accounts'!CA$18, 'E2 Allocators'!$B$15:$W$15, 0),FALSE)*$E57), 0, VLOOKUP(VLOOKUP($A57, 'E4 TB Allocation Details'!$A$18:$L$214, MATCH("A &amp; G ID", 'E4 TB Allocation Details'!$A$18:$L$18, 0),FALSE), 'E2 Allocators'!$B$15:$W$361, MATCH('O5 Details by Class &amp; Accounts'!CA$18, 'E2 Allocators'!$B$15:$W$15, 0),FALSE)*$E57)</f>
        <v>0</v>
      </c>
      <c r="CB57" s="1321">
        <f>IF(ISERROR(VLOOKUP(VLOOKUP($A57, 'E4 TB Allocation Details'!$A$18:$L$214, MATCH("A &amp; G ID", 'E4 TB Allocation Details'!$A$18:$L$18, 0),FALSE), 'E2 Allocators'!$B$15:$W$361, MATCH('O5 Details by Class &amp; Accounts'!CB$18, 'E2 Allocators'!$B$15:$W$15, 0),FALSE)*$E57), 0, VLOOKUP(VLOOKUP($A57, 'E4 TB Allocation Details'!$A$18:$L$214, MATCH("A &amp; G ID", 'E4 TB Allocation Details'!$A$18:$L$18, 0),FALSE), 'E2 Allocators'!$B$15:$W$361, MATCH('O5 Details by Class &amp; Accounts'!CB$18, 'E2 Allocators'!$B$15:$W$15, 0),FALSE)*$E57)</f>
        <v>0</v>
      </c>
      <c r="CC57" s="1321">
        <f>IF(ISERROR(VLOOKUP(VLOOKUP($A57, 'E4 TB Allocation Details'!$A$18:$L$214, MATCH("A &amp; G ID", 'E4 TB Allocation Details'!$A$18:$L$18, 0),FALSE), 'E2 Allocators'!$B$15:$W$361, MATCH('O5 Details by Class &amp; Accounts'!CC$18, 'E2 Allocators'!$B$15:$W$15, 0),FALSE)*$E57), 0, VLOOKUP(VLOOKUP($A57, 'E4 TB Allocation Details'!$A$18:$L$214, MATCH("A &amp; G ID", 'E4 TB Allocation Details'!$A$18:$L$18, 0),FALSE), 'E2 Allocators'!$B$15:$W$361, MATCH('O5 Details by Class &amp; Accounts'!CC$18, 'E2 Allocators'!$B$15:$W$15, 0),FALSE)*$E57)</f>
        <v>0</v>
      </c>
      <c r="CD57" s="1321">
        <f>IF(ISERROR(VLOOKUP(VLOOKUP($A57, 'E4 TB Allocation Details'!$A$18:$L$214, MATCH("A &amp; G ID", 'E4 TB Allocation Details'!$A$18:$L$18, 0),FALSE), 'E2 Allocators'!$B$15:$W$361, MATCH('O5 Details by Class &amp; Accounts'!CD$18, 'E2 Allocators'!$B$15:$W$15, 0),FALSE)*$E57), 0, VLOOKUP(VLOOKUP($A57, 'E4 TB Allocation Details'!$A$18:$L$214, MATCH("A &amp; G ID", 'E4 TB Allocation Details'!$A$18:$L$18, 0),FALSE), 'E2 Allocators'!$B$15:$W$361, MATCH('O5 Details by Class &amp; Accounts'!CD$18, 'E2 Allocators'!$B$15:$W$15, 0),FALSE)*$E57)</f>
        <v>0</v>
      </c>
      <c r="CE57" s="1321">
        <f>IF(ISERROR(VLOOKUP(VLOOKUP($A57, 'E4 TB Allocation Details'!$A$18:$L$214, MATCH("A &amp; G ID", 'E4 TB Allocation Details'!$A$18:$L$18, 0),FALSE), 'E2 Allocators'!$B$15:$W$361, MATCH('O5 Details by Class &amp; Accounts'!CE$18, 'E2 Allocators'!$B$15:$W$15, 0),FALSE)*$E57), 0, VLOOKUP(VLOOKUP($A57, 'E4 TB Allocation Details'!$A$18:$L$214, MATCH("A &amp; G ID", 'E4 TB Allocation Details'!$A$18:$L$18, 0),FALSE), 'E2 Allocators'!$B$15:$W$361, MATCH('O5 Details by Class &amp; Accounts'!CE$18, 'E2 Allocators'!$B$15:$W$15, 0),FALSE)*$E57)</f>
        <v>0</v>
      </c>
      <c r="CF57" s="1321">
        <f>IF(ISERROR(VLOOKUP(VLOOKUP($A57, 'E4 TB Allocation Details'!$A$18:$L$214, MATCH("A &amp; G ID", 'E4 TB Allocation Details'!$A$18:$L$18, 0),FALSE), 'E2 Allocators'!$B$15:$W$361, MATCH('O5 Details by Class &amp; Accounts'!CF$18, 'E2 Allocators'!$B$15:$W$15, 0),FALSE)*$E57), 0, VLOOKUP(VLOOKUP($A57, 'E4 TB Allocation Details'!$A$18:$L$214, MATCH("A &amp; G ID", 'E4 TB Allocation Details'!$A$18:$L$18, 0),FALSE), 'E2 Allocators'!$B$15:$W$361, MATCH('O5 Details by Class &amp; Accounts'!CF$18, 'E2 Allocators'!$B$15:$W$15, 0),FALSE)*$E57)</f>
        <v>0</v>
      </c>
      <c r="CG57" s="1321">
        <f>IF(ISERROR(VLOOKUP(VLOOKUP($A57, 'E4 TB Allocation Details'!$A$18:$L$214, MATCH("A &amp; G ID", 'E4 TB Allocation Details'!$A$18:$L$18, 0),FALSE), 'E2 Allocators'!$B$15:$W$361, MATCH('O5 Details by Class &amp; Accounts'!CG$18, 'E2 Allocators'!$B$15:$W$15, 0),FALSE)*$E57), 0, VLOOKUP(VLOOKUP($A57, 'E4 TB Allocation Details'!$A$18:$L$214, MATCH("A &amp; G ID", 'E4 TB Allocation Details'!$A$18:$L$18, 0),FALSE), 'E2 Allocators'!$B$15:$W$361, MATCH('O5 Details by Class &amp; Accounts'!CG$18, 'E2 Allocators'!$B$15:$W$15, 0),FALSE)*$E57)</f>
        <v>0</v>
      </c>
      <c r="CH57" s="1321">
        <f>IF(ISERROR(VLOOKUP(VLOOKUP($A57, 'E4 TB Allocation Details'!$A$18:$L$214, MATCH("A &amp; G ID", 'E4 TB Allocation Details'!$A$18:$L$18, 0),FALSE), 'E2 Allocators'!$B$15:$W$361, MATCH('O5 Details by Class &amp; Accounts'!CH$18, 'E2 Allocators'!$B$15:$W$15, 0),FALSE)*$E57), 0, VLOOKUP(VLOOKUP($A57, 'E4 TB Allocation Details'!$A$18:$L$214, MATCH("A &amp; G ID", 'E4 TB Allocation Details'!$A$18:$L$18, 0),FALSE), 'E2 Allocators'!$B$15:$W$361, MATCH('O5 Details by Class &amp; Accounts'!CH$18, 'E2 Allocators'!$B$15:$W$15, 0),FALSE)*$E57)</f>
        <v>0</v>
      </c>
      <c r="CI57" s="1321">
        <f>IF(ISERROR(VLOOKUP(VLOOKUP($A57, 'E4 TB Allocation Details'!$A$18:$L$214, MATCH("A &amp; G ID", 'E4 TB Allocation Details'!$A$18:$L$18, 0),FALSE), 'E2 Allocators'!$B$15:$W$361, MATCH('O5 Details by Class &amp; Accounts'!CI$18, 'E2 Allocators'!$B$15:$W$15, 0),FALSE)*$E57), 0, VLOOKUP(VLOOKUP($A57, 'E4 TB Allocation Details'!$A$18:$L$214, MATCH("A &amp; G ID", 'E4 TB Allocation Details'!$A$18:$L$18, 0),FALSE), 'E2 Allocators'!$B$15:$W$361, MATCH('O5 Details by Class &amp; Accounts'!CI$18, 'E2 Allocators'!$B$15:$W$15, 0),FALSE)*$E57)</f>
        <v>0</v>
      </c>
      <c r="CJ57" s="1321">
        <f>IF(ISERROR(VLOOKUP(VLOOKUP($A57, 'E4 TB Allocation Details'!$A$18:$L$214, MATCH("A &amp; G ID", 'E4 TB Allocation Details'!$A$18:$L$18, 0),FALSE), 'E2 Allocators'!$B$15:$W$361, MATCH('O5 Details by Class &amp; Accounts'!CJ$18, 'E2 Allocators'!$B$15:$W$15, 0),FALSE)*$E57), 0, VLOOKUP(VLOOKUP($A57, 'E4 TB Allocation Details'!$A$18:$L$214, MATCH("A &amp; G ID", 'E4 TB Allocation Details'!$A$18:$L$18, 0),FALSE), 'E2 Allocators'!$B$15:$W$361, MATCH('O5 Details by Class &amp; Accounts'!CJ$18, 'E2 Allocators'!$B$15:$W$15, 0),FALSE)*$E57)</f>
        <v>0</v>
      </c>
      <c r="CK57" s="1321">
        <f>IF(ISERROR(VLOOKUP(VLOOKUP($A57, 'E4 TB Allocation Details'!$A$18:$L$214, MATCH("A &amp; G ID", 'E4 TB Allocation Details'!$A$18:$L$18, 0),FALSE), 'E2 Allocators'!$B$15:$W$361, MATCH('O5 Details by Class &amp; Accounts'!CK$18, 'E2 Allocators'!$B$15:$W$15, 0),FALSE)*$E57), 0, VLOOKUP(VLOOKUP($A57, 'E4 TB Allocation Details'!$A$18:$L$214, MATCH("A &amp; G ID", 'E4 TB Allocation Details'!$A$18:$L$18, 0),FALSE), 'E2 Allocators'!$B$15:$W$361, MATCH('O5 Details by Class &amp; Accounts'!CK$18, 'E2 Allocators'!$B$15:$W$15, 0),FALSE)*$E57)</f>
        <v>0</v>
      </c>
      <c r="CL57" s="1321">
        <f>IF(ISERROR(VLOOKUP(VLOOKUP($A57, 'E4 TB Allocation Details'!$A$18:$L$214, MATCH("A &amp; G ID", 'E4 TB Allocation Details'!$A$18:$L$18, 0),FALSE), 'E2 Allocators'!$B$15:$W$361, MATCH('O5 Details by Class &amp; Accounts'!CL$18, 'E2 Allocators'!$B$15:$W$15, 0),FALSE)*$E57), 0, VLOOKUP(VLOOKUP($A57, 'E4 TB Allocation Details'!$A$18:$L$214, MATCH("A &amp; G ID", 'E4 TB Allocation Details'!$A$18:$L$18, 0),FALSE), 'E2 Allocators'!$B$15:$W$361, MATCH('O5 Details by Class &amp; Accounts'!CL$18, 'E2 Allocators'!$B$15:$W$15, 0),FALSE)*$E57)</f>
        <v>0</v>
      </c>
      <c r="CM57" s="1321">
        <f>IF(ISERROR(VLOOKUP(VLOOKUP($A57, 'E4 TB Allocation Details'!$A$18:$L$214, MATCH("A &amp; G ID", 'E4 TB Allocation Details'!$A$18:$L$18, 0),FALSE), 'E2 Allocators'!$B$15:$W$361, MATCH('O5 Details by Class &amp; Accounts'!CM$18, 'E2 Allocators'!$B$15:$W$15, 0),FALSE)*$E57), 0, VLOOKUP(VLOOKUP($A57, 'E4 TB Allocation Details'!$A$18:$L$214, MATCH("A &amp; G ID", 'E4 TB Allocation Details'!$A$18:$L$18, 0),FALSE), 'E2 Allocators'!$B$15:$W$361, MATCH('O5 Details by Class &amp; Accounts'!CM$18, 'E2 Allocators'!$B$15:$W$15, 0),FALSE)*$E57)</f>
        <v>0</v>
      </c>
      <c r="CN57" s="1321">
        <f t="shared" si="5"/>
        <v>0</v>
      </c>
      <c r="CO57" s="1650">
        <f t="shared" ref="CO57:CO80" si="7">+E57-AC57-AX57-BS57-CN57</f>
        <v>0</v>
      </c>
      <c r="CQ57" s="1898" t="s">
        <v>1068</v>
      </c>
    </row>
    <row r="58" spans="1:95" s="64" customFormat="1" ht="12.75">
      <c r="A58" s="1087">
        <v>1855</v>
      </c>
      <c r="B58" s="1088" t="s">
        <v>92</v>
      </c>
      <c r="C58" s="1647">
        <f>IF(ISERROR(VLOOKUP($A58,'I3 TB Data'!$A$19:$H$484,MATCH('O5 Details by Class &amp; Accounts'!$C$18, 'I3 TB Data'!$A$19:$H$19,0),0)), 0, VLOOKUP($A58,'I3 TB Data'!$A$19:$H$484,MATCH('O5 Details by Class &amp; Accounts'!$C$18,'I3 TB Data'!$A$19:$H$19,0),0))</f>
        <v>13197</v>
      </c>
      <c r="D58" s="1648">
        <f>'I4 BO ASSETS'!E55</f>
        <v>0</v>
      </c>
      <c r="E58" s="1647">
        <f t="shared" si="6"/>
        <v>13197</v>
      </c>
      <c r="F58" s="1649">
        <f>IF(ISERROR(VLOOKUP($A58, 'E1 Categorization'!A33:E124, MATCH("Customer Component", 'E1 Categorization'!$A$33:$E$33,0), 0)), 0, IF(VLOOKUP($A58, 'E1 Categorization'!A33:E124, MATCH("Customer Component", 'E1 Categorization'!$A$33:$E$33,0), 0)=0, 'O5 Details by Class &amp; Accounts'!$E58, IF(AND(VLOOKUP($A58, 'E1 Categorization'!A33:E124, MATCH("Customer Component", 'E1 Categorization'!$A$33:$E$33,0), 0) &gt;0, VLOOKUP($A58, 'E1 Categorization'!A33:E124, MATCH("Customer Component", 'E1 Categorization'!$A$33:$E$33,0), 0)&lt;1), 'O5 Details by Class &amp; Accounts'!$E58*(1-VLOOKUP($A58, 'E1 Categorization'!A33:E124, MATCH("Customer Component", 'E1 Categorization'!$A$33:$E$33,0), 0)), 0)))</f>
        <v>0</v>
      </c>
      <c r="G58" s="1649">
        <f>IF(ISERROR(VLOOKUP($A58, 'E1 Categorization'!A33:E124, MATCH("Customer Component", 'E1 Categorization'!$A$33:$E$33,0), 0)),0, IF(VLOOKUP($A58, 'E1 Categorization'!A33:E124, MATCH("Customer Component", 'E1 Categorization'!$A$33:$E$33,0), 0)=0, 0, IF(AND(VLOOKUP($A58, 'E1 Categorization'!A33:E124, MATCH("Customer Component", 'E1 Categorization'!$A$33:$E$33,0), 0) &gt;0, VLOOKUP($A58, 'E1 Categorization'!A33:E124, MATCH("Customer Component", 'E1 Categorization'!$A$33:$E$33,0), 0)&lt;1), 'O5 Details by Class &amp; Accounts'!$E58*(VLOOKUP($A58, 'E1 Categorization'!A33:E124, MATCH("Customer Component", 'E1 Categorization'!$A$33:$E$33,0), 0)), 'O5 Details by Class &amp; Accounts'!$E58)))</f>
        <v>13197</v>
      </c>
      <c r="H58" s="1321">
        <f>F58+G58</f>
        <v>13197</v>
      </c>
      <c r="I58" s="1321">
        <f>IF(ISERROR(VLOOKUP(VLOOKUP($A58, 'E4 TB Allocation Details'!$A$18:$L$214, MATCH("Demand ID", 'E4 TB Allocation Details'!$A$18:$L$18, 0),FALSE), 'E2 Allocators'!$B$15:$W$361, MATCH('O5 Details by Class &amp; Accounts'!I$18, 'E2 Allocators'!$B$15:$W$15, 0),FALSE)*$F58), 0, VLOOKUP(VLOOKUP($A58, 'E4 TB Allocation Details'!$A$18:$L$214, MATCH("Demand ID", 'E4 TB Allocation Details'!$A$18:$L$18, 0),FALSE), 'E2 Allocators'!$B$15:$W$361, MATCH('O5 Details by Class &amp; Accounts'!I$18, 'E2 Allocators'!$B$15:$W$15, 0),FALSE)*$F58)</f>
        <v>0</v>
      </c>
      <c r="J58" s="1321">
        <f>IF(ISERROR(VLOOKUP(VLOOKUP($A58, 'E4 TB Allocation Details'!$A$18:$L$214, MATCH("Demand ID", 'E4 TB Allocation Details'!$A$18:$L$18, 0),FALSE), 'E2 Allocators'!$B$15:$W$361, MATCH('O5 Details by Class &amp; Accounts'!J$18, 'E2 Allocators'!$B$15:$W$15, 0),FALSE)*$F58), 0, VLOOKUP(VLOOKUP($A58, 'E4 TB Allocation Details'!$A$18:$L$214, MATCH("Demand ID", 'E4 TB Allocation Details'!$A$18:$L$18, 0),FALSE), 'E2 Allocators'!$B$15:$W$361, MATCH('O5 Details by Class &amp; Accounts'!J$18, 'E2 Allocators'!$B$15:$W$15, 0),FALSE)*$F58)</f>
        <v>0</v>
      </c>
      <c r="K58" s="1321">
        <f>IF(ISERROR(VLOOKUP(VLOOKUP($A58, 'E4 TB Allocation Details'!$A$18:$L$214, MATCH("Demand ID", 'E4 TB Allocation Details'!$A$18:$L$18, 0),FALSE), 'E2 Allocators'!$B$15:$W$361, MATCH('O5 Details by Class &amp; Accounts'!K$18, 'E2 Allocators'!$B$15:$W$15, 0),FALSE)*$F58), 0, VLOOKUP(VLOOKUP($A58, 'E4 TB Allocation Details'!$A$18:$L$214, MATCH("Demand ID", 'E4 TB Allocation Details'!$A$18:$L$18, 0),FALSE), 'E2 Allocators'!$B$15:$W$361, MATCH('O5 Details by Class &amp; Accounts'!K$18, 'E2 Allocators'!$B$15:$W$15, 0),FALSE)*$F58)</f>
        <v>0</v>
      </c>
      <c r="L58" s="1321">
        <f>IF(ISERROR(VLOOKUP(VLOOKUP($A58, 'E4 TB Allocation Details'!$A$18:$L$214, MATCH("Demand ID", 'E4 TB Allocation Details'!$A$18:$L$18, 0),FALSE), 'E2 Allocators'!$B$15:$W$361, MATCH('O5 Details by Class &amp; Accounts'!L$18, 'E2 Allocators'!$B$15:$W$15, 0),FALSE)*$F58), 0, VLOOKUP(VLOOKUP($A58, 'E4 TB Allocation Details'!$A$18:$L$214, MATCH("Demand ID", 'E4 TB Allocation Details'!$A$18:$L$18, 0),FALSE), 'E2 Allocators'!$B$15:$W$361, MATCH('O5 Details by Class &amp; Accounts'!L$18, 'E2 Allocators'!$B$15:$W$15, 0),FALSE)*$F58)</f>
        <v>0</v>
      </c>
      <c r="M58" s="1321">
        <f>IF(ISERROR(VLOOKUP(VLOOKUP($A58, 'E4 TB Allocation Details'!$A$18:$L$214, MATCH("Demand ID", 'E4 TB Allocation Details'!$A$18:$L$18, 0),FALSE), 'E2 Allocators'!$B$15:$W$361, MATCH('O5 Details by Class &amp; Accounts'!M$18, 'E2 Allocators'!$B$15:$W$15, 0),FALSE)*$F58), 0, VLOOKUP(VLOOKUP($A58, 'E4 TB Allocation Details'!$A$18:$L$214, MATCH("Demand ID", 'E4 TB Allocation Details'!$A$18:$L$18, 0),FALSE), 'E2 Allocators'!$B$15:$W$361, MATCH('O5 Details by Class &amp; Accounts'!M$18, 'E2 Allocators'!$B$15:$W$15, 0),FALSE)*$F58)</f>
        <v>0</v>
      </c>
      <c r="N58" s="1321">
        <f>IF(ISERROR(VLOOKUP(VLOOKUP($A58, 'E4 TB Allocation Details'!$A$18:$L$214, MATCH("Demand ID", 'E4 TB Allocation Details'!$A$18:$L$18, 0),FALSE), 'E2 Allocators'!$B$15:$W$361, MATCH('O5 Details by Class &amp; Accounts'!N$18, 'E2 Allocators'!$B$15:$W$15, 0),FALSE)*$F58), 0, VLOOKUP(VLOOKUP($A58, 'E4 TB Allocation Details'!$A$18:$L$214, MATCH("Demand ID", 'E4 TB Allocation Details'!$A$18:$L$18, 0),FALSE), 'E2 Allocators'!$B$15:$W$361, MATCH('O5 Details by Class &amp; Accounts'!N$18, 'E2 Allocators'!$B$15:$W$15, 0),FALSE)*$F58)</f>
        <v>0</v>
      </c>
      <c r="O58" s="1321">
        <f>IF(ISERROR(VLOOKUP(VLOOKUP($A58, 'E4 TB Allocation Details'!$A$18:$L$214, MATCH("Demand ID", 'E4 TB Allocation Details'!$A$18:$L$18, 0),FALSE), 'E2 Allocators'!$B$15:$W$361, MATCH('O5 Details by Class &amp; Accounts'!O$18, 'E2 Allocators'!$B$15:$W$15, 0),FALSE)*$F58), 0, VLOOKUP(VLOOKUP($A58, 'E4 TB Allocation Details'!$A$18:$L$214, MATCH("Demand ID", 'E4 TB Allocation Details'!$A$18:$L$18, 0),FALSE), 'E2 Allocators'!$B$15:$W$361, MATCH('O5 Details by Class &amp; Accounts'!O$18, 'E2 Allocators'!$B$15:$W$15, 0),FALSE)*$F58)</f>
        <v>0</v>
      </c>
      <c r="P58" s="1321">
        <f>IF(ISERROR(VLOOKUP(VLOOKUP($A58, 'E4 TB Allocation Details'!$A$18:$L$214, MATCH("Demand ID", 'E4 TB Allocation Details'!$A$18:$L$18, 0),FALSE), 'E2 Allocators'!$B$15:$W$361, MATCH('O5 Details by Class &amp; Accounts'!P$18, 'E2 Allocators'!$B$15:$W$15, 0),FALSE)*$F58), 0, VLOOKUP(VLOOKUP($A58, 'E4 TB Allocation Details'!$A$18:$L$214, MATCH("Demand ID", 'E4 TB Allocation Details'!$A$18:$L$18, 0),FALSE), 'E2 Allocators'!$B$15:$W$361, MATCH('O5 Details by Class &amp; Accounts'!P$18, 'E2 Allocators'!$B$15:$W$15, 0),FALSE)*$F58)</f>
        <v>0</v>
      </c>
      <c r="Q58" s="1321">
        <f>IF(ISERROR(VLOOKUP(VLOOKUP($A58, 'E4 TB Allocation Details'!$A$18:$L$214, MATCH("Demand ID", 'E4 TB Allocation Details'!$A$18:$L$18, 0),FALSE), 'E2 Allocators'!$B$15:$W$361, MATCH('O5 Details by Class &amp; Accounts'!Q$18, 'E2 Allocators'!$B$15:$W$15, 0),FALSE)*$F58), 0, VLOOKUP(VLOOKUP($A58, 'E4 TB Allocation Details'!$A$18:$L$214, MATCH("Demand ID", 'E4 TB Allocation Details'!$A$18:$L$18, 0),FALSE), 'E2 Allocators'!$B$15:$W$361, MATCH('O5 Details by Class &amp; Accounts'!Q$18, 'E2 Allocators'!$B$15:$W$15, 0),FALSE)*$F58)</f>
        <v>0</v>
      </c>
      <c r="R58" s="1321">
        <f>IF(ISERROR(VLOOKUP(VLOOKUP($A58, 'E4 TB Allocation Details'!$A$18:$L$214, MATCH("Demand ID", 'E4 TB Allocation Details'!$A$18:$L$18, 0),FALSE), 'E2 Allocators'!$B$15:$W$361, MATCH('O5 Details by Class &amp; Accounts'!R$18, 'E2 Allocators'!$B$15:$W$15, 0),FALSE)*$F58), 0, VLOOKUP(VLOOKUP($A58, 'E4 TB Allocation Details'!$A$18:$L$214, MATCH("Demand ID", 'E4 TB Allocation Details'!$A$18:$L$18, 0),FALSE), 'E2 Allocators'!$B$15:$W$361, MATCH('O5 Details by Class &amp; Accounts'!R$18, 'E2 Allocators'!$B$15:$W$15, 0),FALSE)*$F58)</f>
        <v>0</v>
      </c>
      <c r="S58" s="1321">
        <f>IF(ISERROR(VLOOKUP(VLOOKUP($A58, 'E4 TB Allocation Details'!$A$18:$L$214, MATCH("Demand ID", 'E4 TB Allocation Details'!$A$18:$L$18, 0),FALSE), 'E2 Allocators'!$B$15:$W$361, MATCH('O5 Details by Class &amp; Accounts'!S$18, 'E2 Allocators'!$B$15:$W$15, 0),FALSE)*$F58), 0, VLOOKUP(VLOOKUP($A58, 'E4 TB Allocation Details'!$A$18:$L$214, MATCH("Demand ID", 'E4 TB Allocation Details'!$A$18:$L$18, 0),FALSE), 'E2 Allocators'!$B$15:$W$361, MATCH('O5 Details by Class &amp; Accounts'!S$18, 'E2 Allocators'!$B$15:$W$15, 0),FALSE)*$F58)</f>
        <v>0</v>
      </c>
      <c r="T58" s="1321">
        <f>IF(ISERROR(VLOOKUP(VLOOKUP($A58, 'E4 TB Allocation Details'!$A$18:$L$214, MATCH("Demand ID", 'E4 TB Allocation Details'!$A$18:$L$18, 0),FALSE), 'E2 Allocators'!$B$15:$W$361, MATCH('O5 Details by Class &amp; Accounts'!T$18, 'E2 Allocators'!$B$15:$W$15, 0),FALSE)*$F58), 0, VLOOKUP(VLOOKUP($A58, 'E4 TB Allocation Details'!$A$18:$L$214, MATCH("Demand ID", 'E4 TB Allocation Details'!$A$18:$L$18, 0),FALSE), 'E2 Allocators'!$B$15:$W$361, MATCH('O5 Details by Class &amp; Accounts'!T$18, 'E2 Allocators'!$B$15:$W$15, 0),FALSE)*$F58)</f>
        <v>0</v>
      </c>
      <c r="U58" s="1321">
        <f>IF(ISERROR(VLOOKUP(VLOOKUP($A58, 'E4 TB Allocation Details'!$A$18:$L$214, MATCH("Demand ID", 'E4 TB Allocation Details'!$A$18:$L$18, 0),FALSE), 'E2 Allocators'!$B$15:$W$361, MATCH('O5 Details by Class &amp; Accounts'!U$18, 'E2 Allocators'!$B$15:$W$15, 0),FALSE)*$F58), 0, VLOOKUP(VLOOKUP($A58, 'E4 TB Allocation Details'!$A$18:$L$214, MATCH("Demand ID", 'E4 TB Allocation Details'!$A$18:$L$18, 0),FALSE), 'E2 Allocators'!$B$15:$W$361, MATCH('O5 Details by Class &amp; Accounts'!U$18, 'E2 Allocators'!$B$15:$W$15, 0),FALSE)*$F58)</f>
        <v>0</v>
      </c>
      <c r="V58" s="1321">
        <f>IF(ISERROR(VLOOKUP(VLOOKUP($A58, 'E4 TB Allocation Details'!$A$18:$L$214, MATCH("Demand ID", 'E4 TB Allocation Details'!$A$18:$L$18, 0),FALSE), 'E2 Allocators'!$B$15:$W$361, MATCH('O5 Details by Class &amp; Accounts'!V$18, 'E2 Allocators'!$B$15:$W$15, 0),FALSE)*$F58), 0, VLOOKUP(VLOOKUP($A58, 'E4 TB Allocation Details'!$A$18:$L$214, MATCH("Demand ID", 'E4 TB Allocation Details'!$A$18:$L$18, 0),FALSE), 'E2 Allocators'!$B$15:$W$361, MATCH('O5 Details by Class &amp; Accounts'!V$18, 'E2 Allocators'!$B$15:$W$15, 0),FALSE)*$F58)</f>
        <v>0</v>
      </c>
      <c r="W58" s="1321">
        <f>IF(ISERROR(VLOOKUP(VLOOKUP($A58, 'E4 TB Allocation Details'!$A$18:$L$214, MATCH("Demand ID", 'E4 TB Allocation Details'!$A$18:$L$18, 0),FALSE), 'E2 Allocators'!$B$15:$W$361, MATCH('O5 Details by Class &amp; Accounts'!W$18, 'E2 Allocators'!$B$15:$W$15, 0),FALSE)*$F58), 0, VLOOKUP(VLOOKUP($A58, 'E4 TB Allocation Details'!$A$18:$L$214, MATCH("Demand ID", 'E4 TB Allocation Details'!$A$18:$L$18, 0),FALSE), 'E2 Allocators'!$B$15:$W$361, MATCH('O5 Details by Class &amp; Accounts'!W$18, 'E2 Allocators'!$B$15:$W$15, 0),FALSE)*$F58)</f>
        <v>0</v>
      </c>
      <c r="X58" s="1321">
        <f>IF(ISERROR(VLOOKUP(VLOOKUP($A58, 'E4 TB Allocation Details'!$A$18:$L$214, MATCH("Demand ID", 'E4 TB Allocation Details'!$A$18:$L$18, 0),FALSE), 'E2 Allocators'!$B$15:$W$361, MATCH('O5 Details by Class &amp; Accounts'!X$18, 'E2 Allocators'!$B$15:$W$15, 0),FALSE)*$F58), 0, VLOOKUP(VLOOKUP($A58, 'E4 TB Allocation Details'!$A$18:$L$214, MATCH("Demand ID", 'E4 TB Allocation Details'!$A$18:$L$18, 0),FALSE), 'E2 Allocators'!$B$15:$W$361, MATCH('O5 Details by Class &amp; Accounts'!X$18, 'E2 Allocators'!$B$15:$W$15, 0),FALSE)*$F58)</f>
        <v>0</v>
      </c>
      <c r="Y58" s="1321">
        <f>IF(ISERROR(VLOOKUP(VLOOKUP($A58, 'E4 TB Allocation Details'!$A$18:$L$214, MATCH("Demand ID", 'E4 TB Allocation Details'!$A$18:$L$18, 0),FALSE), 'E2 Allocators'!$B$15:$W$361, MATCH('O5 Details by Class &amp; Accounts'!Y$18, 'E2 Allocators'!$B$15:$W$15, 0),FALSE)*$F58), 0, VLOOKUP(VLOOKUP($A58, 'E4 TB Allocation Details'!$A$18:$L$214, MATCH("Demand ID", 'E4 TB Allocation Details'!$A$18:$L$18, 0),FALSE), 'E2 Allocators'!$B$15:$W$361, MATCH('O5 Details by Class &amp; Accounts'!Y$18, 'E2 Allocators'!$B$15:$W$15, 0),FALSE)*$F58)</f>
        <v>0</v>
      </c>
      <c r="Z58" s="1321">
        <f>IF(ISERROR(VLOOKUP(VLOOKUP($A58, 'E4 TB Allocation Details'!$A$18:$L$214, MATCH("Demand ID", 'E4 TB Allocation Details'!$A$18:$L$18, 0),FALSE), 'E2 Allocators'!$B$15:$W$361, MATCH('O5 Details by Class &amp; Accounts'!Z$18, 'E2 Allocators'!$B$15:$W$15, 0),FALSE)*$F58), 0, VLOOKUP(VLOOKUP($A58, 'E4 TB Allocation Details'!$A$18:$L$214, MATCH("Demand ID", 'E4 TB Allocation Details'!$A$18:$L$18, 0),FALSE), 'E2 Allocators'!$B$15:$W$361, MATCH('O5 Details by Class &amp; Accounts'!Z$18, 'E2 Allocators'!$B$15:$W$15, 0),FALSE)*$F58)</f>
        <v>0</v>
      </c>
      <c r="AA58" s="1321">
        <f>IF(ISERROR(VLOOKUP(VLOOKUP($A58, 'E4 TB Allocation Details'!$A$18:$L$214, MATCH("Demand ID", 'E4 TB Allocation Details'!$A$18:$L$18, 0),FALSE), 'E2 Allocators'!$B$15:$W$361, MATCH('O5 Details by Class &amp; Accounts'!AA$18, 'E2 Allocators'!$B$15:$W$15, 0),FALSE)*$F58), 0, VLOOKUP(VLOOKUP($A58, 'E4 TB Allocation Details'!$A$18:$L$214, MATCH("Demand ID", 'E4 TB Allocation Details'!$A$18:$L$18, 0),FALSE), 'E2 Allocators'!$B$15:$W$361, MATCH('O5 Details by Class &amp; Accounts'!AA$18, 'E2 Allocators'!$B$15:$W$15, 0),FALSE)*$F58)</f>
        <v>0</v>
      </c>
      <c r="AB58" s="1321">
        <f>IF(ISERROR(VLOOKUP(VLOOKUP($A58, 'E4 TB Allocation Details'!$A$18:$L$214, MATCH("Demand ID", 'E4 TB Allocation Details'!$A$18:$L$18, 0),FALSE), 'E2 Allocators'!$B$15:$W$361, MATCH('O5 Details by Class &amp; Accounts'!AB$18, 'E2 Allocators'!$B$15:$W$15, 0),FALSE)*$F58), 0, VLOOKUP(VLOOKUP($A58, 'E4 TB Allocation Details'!$A$18:$L$214, MATCH("Demand ID", 'E4 TB Allocation Details'!$A$18:$L$18, 0),FALSE), 'E2 Allocators'!$B$15:$W$361, MATCH('O5 Details by Class &amp; Accounts'!AB$18, 'E2 Allocators'!$B$15:$W$15, 0),FALSE)*$F58)</f>
        <v>0</v>
      </c>
      <c r="AC58" s="1321">
        <f>SUM(I58:AB58)</f>
        <v>0</v>
      </c>
      <c r="AD58" s="1321">
        <f>IF(ISERROR(VLOOKUP(VLOOKUP($A58, 'E4 TB Allocation Details'!$A$18:$L$214, MATCH("Customer ID", 'E4 TB Allocation Details'!$A$18:$L$18, 0),FALSE), 'E2 Allocators'!$B$15:$W$361, MATCH('O5 Details by Class &amp; Accounts'!AD$18, 'E2 Allocators'!$B$15:$W$15, 0),FALSE)*$G58), 0, VLOOKUP(VLOOKUP($A58, 'E4 TB Allocation Details'!$A$18:$L$214, MATCH("Customer ID", 'E4 TB Allocation Details'!$A$18:$L$18, 0),FALSE), 'E2 Allocators'!$B$15:$W$361, MATCH('O5 Details by Class &amp; Accounts'!AD$18, 'E2 Allocators'!$B$15:$W$15, 0),FALSE)*$G58)</f>
        <v>9163.6162174711371</v>
      </c>
      <c r="AE58" s="1321">
        <f>IF(ISERROR(VLOOKUP(VLOOKUP($A58, 'E4 TB Allocation Details'!$A$18:$L$214, MATCH("Customer ID", 'E4 TB Allocation Details'!$A$18:$L$18, 0),FALSE), 'E2 Allocators'!$B$15:$W$361, MATCH('O5 Details by Class &amp; Accounts'!AE$18, 'E2 Allocators'!$B$15:$W$15, 0),FALSE)*$G58), 0, VLOOKUP(VLOOKUP($A58, 'E4 TB Allocation Details'!$A$18:$L$214, MATCH("Customer ID", 'E4 TB Allocation Details'!$A$18:$L$18, 0),FALSE), 'E2 Allocators'!$B$15:$W$361, MATCH('O5 Details by Class &amp; Accounts'!AE$18, 'E2 Allocators'!$B$15:$W$15, 0),FALSE)*$G58)</f>
        <v>3045.7186424938263</v>
      </c>
      <c r="AF58" s="1321">
        <f>IF(ISERROR(VLOOKUP(VLOOKUP($A58, 'E4 TB Allocation Details'!$A$18:$L$214, MATCH("Customer ID", 'E4 TB Allocation Details'!$A$18:$L$18, 0),FALSE), 'E2 Allocators'!$B$15:$W$361, MATCH('O5 Details by Class &amp; Accounts'!AF$18, 'E2 Allocators'!$B$15:$W$15, 0),FALSE)*$G58), 0, VLOOKUP(VLOOKUP($A58, 'E4 TB Allocation Details'!$A$18:$L$214, MATCH("Customer ID", 'E4 TB Allocation Details'!$A$18:$L$18, 0),FALSE), 'E2 Allocators'!$B$15:$W$361, MATCH('O5 Details by Class &amp; Accounts'!AF$18, 'E2 Allocators'!$B$15:$W$15, 0),FALSE)*$G58)</f>
        <v>0</v>
      </c>
      <c r="AG58" s="1321">
        <f>IF(ISERROR(VLOOKUP(VLOOKUP($A58, 'E4 TB Allocation Details'!$A$18:$L$214, MATCH("Customer ID", 'E4 TB Allocation Details'!$A$18:$L$18, 0),FALSE), 'E2 Allocators'!$B$15:$W$361, MATCH('O5 Details by Class &amp; Accounts'!AG$18, 'E2 Allocators'!$B$15:$W$15, 0),FALSE)*$G58), 0, VLOOKUP(VLOOKUP($A58, 'E4 TB Allocation Details'!$A$18:$L$214, MATCH("Customer ID", 'E4 TB Allocation Details'!$A$18:$L$18, 0),FALSE), 'E2 Allocators'!$B$15:$W$361, MATCH('O5 Details by Class &amp; Accounts'!AG$18, 'E2 Allocators'!$B$15:$W$15, 0),FALSE)*$G58)</f>
        <v>0</v>
      </c>
      <c r="AH58" s="1321">
        <f>IF(ISERROR(VLOOKUP(VLOOKUP($A58, 'E4 TB Allocation Details'!$A$18:$L$214, MATCH("Customer ID", 'E4 TB Allocation Details'!$A$18:$L$18, 0),FALSE), 'E2 Allocators'!$B$15:$W$361, MATCH('O5 Details by Class &amp; Accounts'!AH$18, 'E2 Allocators'!$B$15:$W$15, 0),FALSE)*$G58), 0, VLOOKUP(VLOOKUP($A58, 'E4 TB Allocation Details'!$A$18:$L$214, MATCH("Customer ID", 'E4 TB Allocation Details'!$A$18:$L$18, 0),FALSE), 'E2 Allocators'!$B$15:$W$361, MATCH('O5 Details by Class &amp; Accounts'!AH$18, 'E2 Allocators'!$B$15:$W$15, 0),FALSE)*$G58)</f>
        <v>0</v>
      </c>
      <c r="AI58" s="1321">
        <f>IF(ISERROR(VLOOKUP(VLOOKUP($A58, 'E4 TB Allocation Details'!$A$18:$L$214, MATCH("Customer ID", 'E4 TB Allocation Details'!$A$18:$L$18, 0),FALSE), 'E2 Allocators'!$B$15:$W$361, MATCH('O5 Details by Class &amp; Accounts'!AI$18, 'E2 Allocators'!$B$15:$W$15, 0),FALSE)*$G58), 0, VLOOKUP(VLOOKUP($A58, 'E4 TB Allocation Details'!$A$18:$L$214, MATCH("Customer ID", 'E4 TB Allocation Details'!$A$18:$L$18, 0),FALSE), 'E2 Allocators'!$B$15:$W$361, MATCH('O5 Details by Class &amp; Accounts'!AI$18, 'E2 Allocators'!$B$15:$W$15, 0),FALSE)*$G58)</f>
        <v>0</v>
      </c>
      <c r="AJ58" s="1321">
        <f>IF(ISERROR(VLOOKUP(VLOOKUP($A58, 'E4 TB Allocation Details'!$A$18:$L$214, MATCH("Customer ID", 'E4 TB Allocation Details'!$A$18:$L$18, 0),FALSE), 'E2 Allocators'!$B$15:$W$361, MATCH('O5 Details by Class &amp; Accounts'!AJ$18, 'E2 Allocators'!$B$15:$W$15, 0),FALSE)*$G58), 0, VLOOKUP(VLOOKUP($A58, 'E4 TB Allocation Details'!$A$18:$L$214, MATCH("Customer ID", 'E4 TB Allocation Details'!$A$18:$L$18, 0),FALSE), 'E2 Allocators'!$B$15:$W$361, MATCH('O5 Details by Class &amp; Accounts'!AJ$18, 'E2 Allocators'!$B$15:$W$15, 0),FALSE)*$G58)</f>
        <v>977.63808277579608</v>
      </c>
      <c r="AK58" s="1321">
        <f>IF(ISERROR(VLOOKUP(VLOOKUP($A58, 'E4 TB Allocation Details'!$A$18:$L$214, MATCH("Customer ID", 'E4 TB Allocation Details'!$A$18:$L$18, 0),FALSE), 'E2 Allocators'!$B$15:$W$361, MATCH('O5 Details by Class &amp; Accounts'!AK$18, 'E2 Allocators'!$B$15:$W$15, 0),FALSE)*$G58), 0, VLOOKUP(VLOOKUP($A58, 'E4 TB Allocation Details'!$A$18:$L$214, MATCH("Customer ID", 'E4 TB Allocation Details'!$A$18:$L$18, 0),FALSE), 'E2 Allocators'!$B$15:$W$361, MATCH('O5 Details by Class &amp; Accounts'!AK$18, 'E2 Allocators'!$B$15:$W$15, 0),FALSE)*$G58)</f>
        <v>0</v>
      </c>
      <c r="AL58" s="1321">
        <f>IF(ISERROR(VLOOKUP(VLOOKUP($A58, 'E4 TB Allocation Details'!$A$18:$L$214, MATCH("Customer ID", 'E4 TB Allocation Details'!$A$18:$L$18, 0),FALSE), 'E2 Allocators'!$B$15:$W$361, MATCH('O5 Details by Class &amp; Accounts'!AL$18, 'E2 Allocators'!$B$15:$W$15, 0),FALSE)*$G58), 0, VLOOKUP(VLOOKUP($A58, 'E4 TB Allocation Details'!$A$18:$L$214, MATCH("Customer ID", 'E4 TB Allocation Details'!$A$18:$L$18, 0),FALSE), 'E2 Allocators'!$B$15:$W$361, MATCH('O5 Details by Class &amp; Accounts'!AL$18, 'E2 Allocators'!$B$15:$W$15, 0),FALSE)*$G58)</f>
        <v>10.027057259238934</v>
      </c>
      <c r="AM58" s="1321">
        <f>IF(ISERROR(VLOOKUP(VLOOKUP($A58, 'E4 TB Allocation Details'!$A$18:$L$214, MATCH("Customer ID", 'E4 TB Allocation Details'!$A$18:$L$18, 0),FALSE), 'E2 Allocators'!$B$15:$W$361, MATCH('O5 Details by Class &amp; Accounts'!AM$18, 'E2 Allocators'!$B$15:$W$15, 0),FALSE)*$G58), 0, VLOOKUP(VLOOKUP($A58, 'E4 TB Allocation Details'!$A$18:$L$214, MATCH("Customer ID", 'E4 TB Allocation Details'!$A$18:$L$18, 0),FALSE), 'E2 Allocators'!$B$15:$W$361, MATCH('O5 Details by Class &amp; Accounts'!AM$18, 'E2 Allocators'!$B$15:$W$15, 0),FALSE)*$G58)</f>
        <v>0</v>
      </c>
      <c r="AN58" s="1321">
        <f>IF(ISERROR(VLOOKUP(VLOOKUP($A58, 'E4 TB Allocation Details'!$A$18:$L$214, MATCH("Customer ID", 'E4 TB Allocation Details'!$A$18:$L$18, 0),FALSE), 'E2 Allocators'!$B$15:$W$361, MATCH('O5 Details by Class &amp; Accounts'!AN$18, 'E2 Allocators'!$B$15:$W$15, 0),FALSE)*$G58), 0, VLOOKUP(VLOOKUP($A58, 'E4 TB Allocation Details'!$A$18:$L$214, MATCH("Customer ID", 'E4 TB Allocation Details'!$A$18:$L$18, 0),FALSE), 'E2 Allocators'!$B$15:$W$361, MATCH('O5 Details by Class &amp; Accounts'!AN$18, 'E2 Allocators'!$B$15:$W$15, 0),FALSE)*$G58)</f>
        <v>0</v>
      </c>
      <c r="AO58" s="1321">
        <f>IF(ISERROR(VLOOKUP(VLOOKUP($A58, 'E4 TB Allocation Details'!$A$18:$L$214, MATCH("Customer ID", 'E4 TB Allocation Details'!$A$18:$L$18, 0),FALSE), 'E2 Allocators'!$B$15:$W$361, MATCH('O5 Details by Class &amp; Accounts'!AO$18, 'E2 Allocators'!$B$15:$W$15, 0),FALSE)*$G58), 0, VLOOKUP(VLOOKUP($A58, 'E4 TB Allocation Details'!$A$18:$L$214, MATCH("Customer ID", 'E4 TB Allocation Details'!$A$18:$L$18, 0),FALSE), 'E2 Allocators'!$B$15:$W$361, MATCH('O5 Details by Class &amp; Accounts'!AO$18, 'E2 Allocators'!$B$15:$W$15, 0),FALSE)*$G58)</f>
        <v>0</v>
      </c>
      <c r="AP58" s="1321">
        <f>IF(ISERROR(VLOOKUP(VLOOKUP($A58, 'E4 TB Allocation Details'!$A$18:$L$214, MATCH("Customer ID", 'E4 TB Allocation Details'!$A$18:$L$18, 0),FALSE), 'E2 Allocators'!$B$15:$W$361, MATCH('O5 Details by Class &amp; Accounts'!AP$18, 'E2 Allocators'!$B$15:$W$15, 0),FALSE)*$G58), 0, VLOOKUP(VLOOKUP($A58, 'E4 TB Allocation Details'!$A$18:$L$214, MATCH("Customer ID", 'E4 TB Allocation Details'!$A$18:$L$18, 0),FALSE), 'E2 Allocators'!$B$15:$W$361, MATCH('O5 Details by Class &amp; Accounts'!AP$18, 'E2 Allocators'!$B$15:$W$15, 0),FALSE)*$G58)</f>
        <v>0</v>
      </c>
      <c r="AQ58" s="1321">
        <f>IF(ISERROR(VLOOKUP(VLOOKUP($A58, 'E4 TB Allocation Details'!$A$18:$L$214, MATCH("Customer ID", 'E4 TB Allocation Details'!$A$18:$L$18, 0),FALSE), 'E2 Allocators'!$B$15:$W$361, MATCH('O5 Details by Class &amp; Accounts'!AQ$18, 'E2 Allocators'!$B$15:$W$15, 0),FALSE)*$G58), 0, VLOOKUP(VLOOKUP($A58, 'E4 TB Allocation Details'!$A$18:$L$214, MATCH("Customer ID", 'E4 TB Allocation Details'!$A$18:$L$18, 0),FALSE), 'E2 Allocators'!$B$15:$W$361, MATCH('O5 Details by Class &amp; Accounts'!AQ$18, 'E2 Allocators'!$B$15:$W$15, 0),FALSE)*$G58)</f>
        <v>0</v>
      </c>
      <c r="AR58" s="1321">
        <f>IF(ISERROR(VLOOKUP(VLOOKUP($A58, 'E4 TB Allocation Details'!$A$18:$L$214, MATCH("Customer ID", 'E4 TB Allocation Details'!$A$18:$L$18, 0),FALSE), 'E2 Allocators'!$B$15:$W$361, MATCH('O5 Details by Class &amp; Accounts'!AR$18, 'E2 Allocators'!$B$15:$W$15, 0),FALSE)*$G58), 0, VLOOKUP(VLOOKUP($A58, 'E4 TB Allocation Details'!$A$18:$L$214, MATCH("Customer ID", 'E4 TB Allocation Details'!$A$18:$L$18, 0),FALSE), 'E2 Allocators'!$B$15:$W$361, MATCH('O5 Details by Class &amp; Accounts'!AR$18, 'E2 Allocators'!$B$15:$W$15, 0),FALSE)*$G58)</f>
        <v>0</v>
      </c>
      <c r="AS58" s="1321">
        <f>IF(ISERROR(VLOOKUP(VLOOKUP($A58, 'E4 TB Allocation Details'!$A$18:$L$214, MATCH("Customer ID", 'E4 TB Allocation Details'!$A$18:$L$18, 0),FALSE), 'E2 Allocators'!$B$15:$W$361, MATCH('O5 Details by Class &amp; Accounts'!AS$18, 'E2 Allocators'!$B$15:$W$15, 0),FALSE)*$G58), 0, VLOOKUP(VLOOKUP($A58, 'E4 TB Allocation Details'!$A$18:$L$214, MATCH("Customer ID", 'E4 TB Allocation Details'!$A$18:$L$18, 0),FALSE), 'E2 Allocators'!$B$15:$W$361, MATCH('O5 Details by Class &amp; Accounts'!AS$18, 'E2 Allocators'!$B$15:$W$15, 0),FALSE)*$G58)</f>
        <v>0</v>
      </c>
      <c r="AT58" s="1321">
        <f>IF(ISERROR(VLOOKUP(VLOOKUP($A58, 'E4 TB Allocation Details'!$A$18:$L$214, MATCH("Customer ID", 'E4 TB Allocation Details'!$A$18:$L$18, 0),FALSE), 'E2 Allocators'!$B$15:$W$361, MATCH('O5 Details by Class &amp; Accounts'!AT$18, 'E2 Allocators'!$B$15:$W$15, 0),FALSE)*$G58), 0, VLOOKUP(VLOOKUP($A58, 'E4 TB Allocation Details'!$A$18:$L$214, MATCH("Customer ID", 'E4 TB Allocation Details'!$A$18:$L$18, 0),FALSE), 'E2 Allocators'!$B$15:$W$361, MATCH('O5 Details by Class &amp; Accounts'!AT$18, 'E2 Allocators'!$B$15:$W$15, 0),FALSE)*$G58)</f>
        <v>0</v>
      </c>
      <c r="AU58" s="1321">
        <f>IF(ISERROR(VLOOKUP(VLOOKUP($A58, 'E4 TB Allocation Details'!$A$18:$L$214, MATCH("Customer ID", 'E4 TB Allocation Details'!$A$18:$L$18, 0),FALSE), 'E2 Allocators'!$B$15:$W$361, MATCH('O5 Details by Class &amp; Accounts'!AU$18, 'E2 Allocators'!$B$15:$W$15, 0),FALSE)*$G58), 0, VLOOKUP(VLOOKUP($A58, 'E4 TB Allocation Details'!$A$18:$L$214, MATCH("Customer ID", 'E4 TB Allocation Details'!$A$18:$L$18, 0),FALSE), 'E2 Allocators'!$B$15:$W$361, MATCH('O5 Details by Class &amp; Accounts'!AU$18, 'E2 Allocators'!$B$15:$W$15, 0),FALSE)*$G58)</f>
        <v>0</v>
      </c>
      <c r="AV58" s="1321">
        <f>IF(ISERROR(VLOOKUP(VLOOKUP($A58, 'E4 TB Allocation Details'!$A$18:$L$214, MATCH("Customer ID", 'E4 TB Allocation Details'!$A$18:$L$18, 0),FALSE), 'E2 Allocators'!$B$15:$W$361, MATCH('O5 Details by Class &amp; Accounts'!AV$18, 'E2 Allocators'!$B$15:$W$15, 0),FALSE)*$G58), 0, VLOOKUP(VLOOKUP($A58, 'E4 TB Allocation Details'!$A$18:$L$214, MATCH("Customer ID", 'E4 TB Allocation Details'!$A$18:$L$18, 0),FALSE), 'E2 Allocators'!$B$15:$W$361, MATCH('O5 Details by Class &amp; Accounts'!AV$18, 'E2 Allocators'!$B$15:$W$15, 0),FALSE)*$G58)</f>
        <v>0</v>
      </c>
      <c r="AW58" s="1321">
        <f>IF(ISERROR(VLOOKUP(VLOOKUP($A58, 'E4 TB Allocation Details'!$A$18:$L$214, MATCH("Customer ID", 'E4 TB Allocation Details'!$A$18:$L$18, 0),FALSE), 'E2 Allocators'!$B$15:$W$361, MATCH('O5 Details by Class &amp; Accounts'!AW$18, 'E2 Allocators'!$B$15:$W$15, 0),FALSE)*$G58), 0, VLOOKUP(VLOOKUP($A58, 'E4 TB Allocation Details'!$A$18:$L$214, MATCH("Customer ID", 'E4 TB Allocation Details'!$A$18:$L$18, 0),FALSE), 'E2 Allocators'!$B$15:$W$361, MATCH('O5 Details by Class &amp; Accounts'!AW$18, 'E2 Allocators'!$B$15:$W$15, 0),FALSE)*$G58)</f>
        <v>0</v>
      </c>
      <c r="AX58" s="1321">
        <f>SUM(AD58:AW58)</f>
        <v>13196.999999999998</v>
      </c>
      <c r="AY58" s="1321">
        <f>IF(ISERROR(VLOOKUP(VLOOKUP($A58, 'E4 TB Allocation Details'!$A$18:$L$214, MATCH("Misc ID", 'E4 TB Allocation Details'!$A$18:$L$18, 0),FALSE), 'E2 Allocators'!$B$15:$W$361, MATCH('O5 Details by Class &amp; Accounts'!AY$18, 'E2 Allocators'!$B$15:$W$15, 0),FALSE)*$E58), 0, VLOOKUP(VLOOKUP($A58, 'E4 TB Allocation Details'!$A$18:$L$214, MATCH("Misc ID", 'E4 TB Allocation Details'!$A$18:$L$18, 0),FALSE), 'E2 Allocators'!$B$15:$W$361, MATCH('O5 Details by Class &amp; Accounts'!AY$18, 'E2 Allocators'!$B$15:$W$15, 0),FALSE)*$E58)</f>
        <v>0</v>
      </c>
      <c r="AZ58" s="1321">
        <f>IF(ISERROR(VLOOKUP(VLOOKUP($A58, 'E4 TB Allocation Details'!$A$18:$L$214, MATCH("Misc ID", 'E4 TB Allocation Details'!$A$18:$L$18, 0),FALSE), 'E2 Allocators'!$B$15:$W$361, MATCH('O5 Details by Class &amp; Accounts'!AZ$18, 'E2 Allocators'!$B$15:$W$15, 0),FALSE)*$E58), 0, VLOOKUP(VLOOKUP($A58, 'E4 TB Allocation Details'!$A$18:$L$214, MATCH("Misc ID", 'E4 TB Allocation Details'!$A$18:$L$18, 0),FALSE), 'E2 Allocators'!$B$15:$W$361, MATCH('O5 Details by Class &amp; Accounts'!AZ$18, 'E2 Allocators'!$B$15:$W$15, 0),FALSE)*$E58)</f>
        <v>0</v>
      </c>
      <c r="BA58" s="1321">
        <f>IF(ISERROR(VLOOKUP(VLOOKUP($A58, 'E4 TB Allocation Details'!$A$18:$L$214, MATCH("Misc ID", 'E4 TB Allocation Details'!$A$18:$L$18, 0),FALSE), 'E2 Allocators'!$B$15:$W$361, MATCH('O5 Details by Class &amp; Accounts'!BA$18, 'E2 Allocators'!$B$15:$W$15, 0),FALSE)*$E58), 0, VLOOKUP(VLOOKUP($A58, 'E4 TB Allocation Details'!$A$18:$L$214, MATCH("Misc ID", 'E4 TB Allocation Details'!$A$18:$L$18, 0),FALSE), 'E2 Allocators'!$B$15:$W$361, MATCH('O5 Details by Class &amp; Accounts'!BA$18, 'E2 Allocators'!$B$15:$W$15, 0),FALSE)*$E58)</f>
        <v>0</v>
      </c>
      <c r="BB58" s="1321">
        <f>IF(ISERROR(VLOOKUP(VLOOKUP($A58, 'E4 TB Allocation Details'!$A$18:$L$214, MATCH("Misc ID", 'E4 TB Allocation Details'!$A$18:$L$18, 0),FALSE), 'E2 Allocators'!$B$15:$W$361, MATCH('O5 Details by Class &amp; Accounts'!BB$18, 'E2 Allocators'!$B$15:$W$15, 0),FALSE)*$E58), 0, VLOOKUP(VLOOKUP($A58, 'E4 TB Allocation Details'!$A$18:$L$214, MATCH("Misc ID", 'E4 TB Allocation Details'!$A$18:$L$18, 0),FALSE), 'E2 Allocators'!$B$15:$W$361, MATCH('O5 Details by Class &amp; Accounts'!BB$18, 'E2 Allocators'!$B$15:$W$15, 0),FALSE)*$E58)</f>
        <v>0</v>
      </c>
      <c r="BC58" s="1321">
        <f>IF(ISERROR(VLOOKUP(VLOOKUP($A58, 'E4 TB Allocation Details'!$A$18:$L$214, MATCH("Misc ID", 'E4 TB Allocation Details'!$A$18:$L$18, 0),FALSE), 'E2 Allocators'!$B$15:$W$361, MATCH('O5 Details by Class &amp; Accounts'!BC$18, 'E2 Allocators'!$B$15:$W$15, 0),FALSE)*$E58), 0, VLOOKUP(VLOOKUP($A58, 'E4 TB Allocation Details'!$A$18:$L$214, MATCH("Misc ID", 'E4 TB Allocation Details'!$A$18:$L$18, 0),FALSE), 'E2 Allocators'!$B$15:$W$361, MATCH('O5 Details by Class &amp; Accounts'!BC$18, 'E2 Allocators'!$B$15:$W$15, 0),FALSE)*$E58)</f>
        <v>0</v>
      </c>
      <c r="BD58" s="1321">
        <f>IF(ISERROR(VLOOKUP(VLOOKUP($A58, 'E4 TB Allocation Details'!$A$18:$L$214, MATCH("Misc ID", 'E4 TB Allocation Details'!$A$18:$L$18, 0),FALSE), 'E2 Allocators'!$B$15:$W$361, MATCH('O5 Details by Class &amp; Accounts'!BD$18, 'E2 Allocators'!$B$15:$W$15, 0),FALSE)*$E58), 0, VLOOKUP(VLOOKUP($A58, 'E4 TB Allocation Details'!$A$18:$L$214, MATCH("Misc ID", 'E4 TB Allocation Details'!$A$18:$L$18, 0),FALSE), 'E2 Allocators'!$B$15:$W$361, MATCH('O5 Details by Class &amp; Accounts'!BD$18, 'E2 Allocators'!$B$15:$W$15, 0),FALSE)*$E58)</f>
        <v>0</v>
      </c>
      <c r="BE58" s="1321">
        <f>IF(ISERROR(VLOOKUP(VLOOKUP($A58, 'E4 TB Allocation Details'!$A$18:$L$214, MATCH("Misc ID", 'E4 TB Allocation Details'!$A$18:$L$18, 0),FALSE), 'E2 Allocators'!$B$15:$W$361, MATCH('O5 Details by Class &amp; Accounts'!BE$18, 'E2 Allocators'!$B$15:$W$15, 0),FALSE)*$E58), 0, VLOOKUP(VLOOKUP($A58, 'E4 TB Allocation Details'!$A$18:$L$214, MATCH("Misc ID", 'E4 TB Allocation Details'!$A$18:$L$18, 0),FALSE), 'E2 Allocators'!$B$15:$W$361, MATCH('O5 Details by Class &amp; Accounts'!BE$18, 'E2 Allocators'!$B$15:$W$15, 0),FALSE)*$E58)</f>
        <v>0</v>
      </c>
      <c r="BF58" s="1321">
        <f>IF(ISERROR(VLOOKUP(VLOOKUP($A58, 'E4 TB Allocation Details'!$A$18:$L$214, MATCH("Misc ID", 'E4 TB Allocation Details'!$A$18:$L$18, 0),FALSE), 'E2 Allocators'!$B$15:$W$361, MATCH('O5 Details by Class &amp; Accounts'!BF$18, 'E2 Allocators'!$B$15:$W$15, 0),FALSE)*$E58), 0, VLOOKUP(VLOOKUP($A58, 'E4 TB Allocation Details'!$A$18:$L$214, MATCH("Misc ID", 'E4 TB Allocation Details'!$A$18:$L$18, 0),FALSE), 'E2 Allocators'!$B$15:$W$361, MATCH('O5 Details by Class &amp; Accounts'!BF$18, 'E2 Allocators'!$B$15:$W$15, 0),FALSE)*$E58)</f>
        <v>0</v>
      </c>
      <c r="BG58" s="1321">
        <f>IF(ISERROR(VLOOKUP(VLOOKUP($A58, 'E4 TB Allocation Details'!$A$18:$L$214, MATCH("Misc ID", 'E4 TB Allocation Details'!$A$18:$L$18, 0),FALSE), 'E2 Allocators'!$B$15:$W$361, MATCH('O5 Details by Class &amp; Accounts'!BG$18, 'E2 Allocators'!$B$15:$W$15, 0),FALSE)*$E58), 0, VLOOKUP(VLOOKUP($A58, 'E4 TB Allocation Details'!$A$18:$L$214, MATCH("Misc ID", 'E4 TB Allocation Details'!$A$18:$L$18, 0),FALSE), 'E2 Allocators'!$B$15:$W$361, MATCH('O5 Details by Class &amp; Accounts'!BG$18, 'E2 Allocators'!$B$15:$W$15, 0),FALSE)*$E58)</f>
        <v>0</v>
      </c>
      <c r="BH58" s="1321">
        <f>IF(ISERROR(VLOOKUP(VLOOKUP($A58, 'E4 TB Allocation Details'!$A$18:$L$214, MATCH("Misc ID", 'E4 TB Allocation Details'!$A$18:$L$18, 0),FALSE), 'E2 Allocators'!$B$15:$W$361, MATCH('O5 Details by Class &amp; Accounts'!BH$18, 'E2 Allocators'!$B$15:$W$15, 0),FALSE)*$E58), 0, VLOOKUP(VLOOKUP($A58, 'E4 TB Allocation Details'!$A$18:$L$214, MATCH("Misc ID", 'E4 TB Allocation Details'!$A$18:$L$18, 0),FALSE), 'E2 Allocators'!$B$15:$W$361, MATCH('O5 Details by Class &amp; Accounts'!BH$18, 'E2 Allocators'!$B$15:$W$15, 0),FALSE)*$E58)</f>
        <v>0</v>
      </c>
      <c r="BI58" s="1321">
        <f>IF(ISERROR(VLOOKUP(VLOOKUP($A58, 'E4 TB Allocation Details'!$A$18:$L$214, MATCH("Misc ID", 'E4 TB Allocation Details'!$A$18:$L$18, 0),FALSE), 'E2 Allocators'!$B$15:$W$361, MATCH('O5 Details by Class &amp; Accounts'!BI$18, 'E2 Allocators'!$B$15:$W$15, 0),FALSE)*$E58), 0, VLOOKUP(VLOOKUP($A58, 'E4 TB Allocation Details'!$A$18:$L$214, MATCH("Misc ID", 'E4 TB Allocation Details'!$A$18:$L$18, 0),FALSE), 'E2 Allocators'!$B$15:$W$361, MATCH('O5 Details by Class &amp; Accounts'!BI$18, 'E2 Allocators'!$B$15:$W$15, 0),FALSE)*$E58)</f>
        <v>0</v>
      </c>
      <c r="BJ58" s="1321">
        <f>IF(ISERROR(VLOOKUP(VLOOKUP($A58, 'E4 TB Allocation Details'!$A$18:$L$214, MATCH("Misc ID", 'E4 TB Allocation Details'!$A$18:$L$18, 0),FALSE), 'E2 Allocators'!$B$15:$W$361, MATCH('O5 Details by Class &amp; Accounts'!BJ$18, 'E2 Allocators'!$B$15:$W$15, 0),FALSE)*$E58), 0, VLOOKUP(VLOOKUP($A58, 'E4 TB Allocation Details'!$A$18:$L$214, MATCH("Misc ID", 'E4 TB Allocation Details'!$A$18:$L$18, 0),FALSE), 'E2 Allocators'!$B$15:$W$361, MATCH('O5 Details by Class &amp; Accounts'!BJ$18, 'E2 Allocators'!$B$15:$W$15, 0),FALSE)*$E58)</f>
        <v>0</v>
      </c>
      <c r="BK58" s="1321">
        <f>IF(ISERROR(VLOOKUP(VLOOKUP($A58, 'E4 TB Allocation Details'!$A$18:$L$214, MATCH("Misc ID", 'E4 TB Allocation Details'!$A$18:$L$18, 0),FALSE), 'E2 Allocators'!$B$15:$W$361, MATCH('O5 Details by Class &amp; Accounts'!BK$18, 'E2 Allocators'!$B$15:$W$15, 0),FALSE)*$E58), 0, VLOOKUP(VLOOKUP($A58, 'E4 TB Allocation Details'!$A$18:$L$214, MATCH("Misc ID", 'E4 TB Allocation Details'!$A$18:$L$18, 0),FALSE), 'E2 Allocators'!$B$15:$W$361, MATCH('O5 Details by Class &amp; Accounts'!BK$18, 'E2 Allocators'!$B$15:$W$15, 0),FALSE)*$E58)</f>
        <v>0</v>
      </c>
      <c r="BL58" s="1321">
        <f>IF(ISERROR(VLOOKUP(VLOOKUP($A58, 'E4 TB Allocation Details'!$A$18:$L$214, MATCH("Misc ID", 'E4 TB Allocation Details'!$A$18:$L$18, 0),FALSE), 'E2 Allocators'!$B$15:$W$361, MATCH('O5 Details by Class &amp; Accounts'!BL$18, 'E2 Allocators'!$B$15:$W$15, 0),FALSE)*$E58), 0, VLOOKUP(VLOOKUP($A58, 'E4 TB Allocation Details'!$A$18:$L$214, MATCH("Misc ID", 'E4 TB Allocation Details'!$A$18:$L$18, 0),FALSE), 'E2 Allocators'!$B$15:$W$361, MATCH('O5 Details by Class &amp; Accounts'!BL$18, 'E2 Allocators'!$B$15:$W$15, 0),FALSE)*$E58)</f>
        <v>0</v>
      </c>
      <c r="BM58" s="1321">
        <f>IF(ISERROR(VLOOKUP(VLOOKUP($A58, 'E4 TB Allocation Details'!$A$18:$L$214, MATCH("Misc ID", 'E4 TB Allocation Details'!$A$18:$L$18, 0),FALSE), 'E2 Allocators'!$B$15:$W$361, MATCH('O5 Details by Class &amp; Accounts'!BM$18, 'E2 Allocators'!$B$15:$W$15, 0),FALSE)*$E58), 0, VLOOKUP(VLOOKUP($A58, 'E4 TB Allocation Details'!$A$18:$L$214, MATCH("Misc ID", 'E4 TB Allocation Details'!$A$18:$L$18, 0),FALSE), 'E2 Allocators'!$B$15:$W$361, MATCH('O5 Details by Class &amp; Accounts'!BM$18, 'E2 Allocators'!$B$15:$W$15, 0),FALSE)*$E58)</f>
        <v>0</v>
      </c>
      <c r="BN58" s="1321">
        <f>IF(ISERROR(VLOOKUP(VLOOKUP($A58, 'E4 TB Allocation Details'!$A$18:$L$214, MATCH("Misc ID", 'E4 TB Allocation Details'!$A$18:$L$18, 0),FALSE), 'E2 Allocators'!$B$15:$W$361, MATCH('O5 Details by Class &amp; Accounts'!BN$18, 'E2 Allocators'!$B$15:$W$15, 0),FALSE)*$E58), 0, VLOOKUP(VLOOKUP($A58, 'E4 TB Allocation Details'!$A$18:$L$214, MATCH("Misc ID", 'E4 TB Allocation Details'!$A$18:$L$18, 0),FALSE), 'E2 Allocators'!$B$15:$W$361, MATCH('O5 Details by Class &amp; Accounts'!BN$18, 'E2 Allocators'!$B$15:$W$15, 0),FALSE)*$E58)</f>
        <v>0</v>
      </c>
      <c r="BO58" s="1321">
        <f>IF(ISERROR(VLOOKUP(VLOOKUP($A58, 'E4 TB Allocation Details'!$A$18:$L$214, MATCH("Misc ID", 'E4 TB Allocation Details'!$A$18:$L$18, 0),FALSE), 'E2 Allocators'!$B$15:$W$361, MATCH('O5 Details by Class &amp; Accounts'!BO$18, 'E2 Allocators'!$B$15:$W$15, 0),FALSE)*$E58), 0, VLOOKUP(VLOOKUP($A58, 'E4 TB Allocation Details'!$A$18:$L$214, MATCH("Misc ID", 'E4 TB Allocation Details'!$A$18:$L$18, 0),FALSE), 'E2 Allocators'!$B$15:$W$361, MATCH('O5 Details by Class &amp; Accounts'!BO$18, 'E2 Allocators'!$B$15:$W$15, 0),FALSE)*$E58)</f>
        <v>0</v>
      </c>
      <c r="BP58" s="1321">
        <f>IF(ISERROR(VLOOKUP(VLOOKUP($A58, 'E4 TB Allocation Details'!$A$18:$L$214, MATCH("Misc ID", 'E4 TB Allocation Details'!$A$18:$L$18, 0),FALSE), 'E2 Allocators'!$B$15:$W$361, MATCH('O5 Details by Class &amp; Accounts'!BP$18, 'E2 Allocators'!$B$15:$W$15, 0),FALSE)*$E58), 0, VLOOKUP(VLOOKUP($A58, 'E4 TB Allocation Details'!$A$18:$L$214, MATCH("Misc ID", 'E4 TB Allocation Details'!$A$18:$L$18, 0),FALSE), 'E2 Allocators'!$B$15:$W$361, MATCH('O5 Details by Class &amp; Accounts'!BP$18, 'E2 Allocators'!$B$15:$W$15, 0),FALSE)*$E58)</f>
        <v>0</v>
      </c>
      <c r="BQ58" s="1321">
        <f>IF(ISERROR(VLOOKUP(VLOOKUP($A58, 'E4 TB Allocation Details'!$A$18:$L$214, MATCH("Misc ID", 'E4 TB Allocation Details'!$A$18:$L$18, 0),FALSE), 'E2 Allocators'!$B$15:$W$361, MATCH('O5 Details by Class &amp; Accounts'!BQ$18, 'E2 Allocators'!$B$15:$W$15, 0),FALSE)*$E58), 0, VLOOKUP(VLOOKUP($A58, 'E4 TB Allocation Details'!$A$18:$L$214, MATCH("Misc ID", 'E4 TB Allocation Details'!$A$18:$L$18, 0),FALSE), 'E2 Allocators'!$B$15:$W$361, MATCH('O5 Details by Class &amp; Accounts'!BQ$18, 'E2 Allocators'!$B$15:$W$15, 0),FALSE)*$E58)</f>
        <v>0</v>
      </c>
      <c r="BR58" s="1321">
        <f>IF(ISERROR(VLOOKUP(VLOOKUP($A58, 'E4 TB Allocation Details'!$A$18:$L$214, MATCH("Misc ID", 'E4 TB Allocation Details'!$A$18:$L$18, 0),FALSE), 'E2 Allocators'!$B$15:$W$361, MATCH('O5 Details by Class &amp; Accounts'!BR$18, 'E2 Allocators'!$B$15:$W$15, 0),FALSE)*$E58), 0, VLOOKUP(VLOOKUP($A58, 'E4 TB Allocation Details'!$A$18:$L$214, MATCH("Misc ID", 'E4 TB Allocation Details'!$A$18:$L$18, 0),FALSE), 'E2 Allocators'!$B$15:$W$361, MATCH('O5 Details by Class &amp; Accounts'!BR$18, 'E2 Allocators'!$B$15:$W$15, 0),FALSE)*$E58)</f>
        <v>0</v>
      </c>
      <c r="BS58" s="1321">
        <f>SUM(AY58:BR58)</f>
        <v>0</v>
      </c>
      <c r="BT58" s="1321">
        <f>IF(ISERROR(VLOOKUP(VLOOKUP($A58, 'E4 TB Allocation Details'!$A$18:$L$214, MATCH("A &amp; G ID", 'E4 TB Allocation Details'!$A$18:$L$18, 0),FALSE), 'E2 Allocators'!$B$15:$W$361, MATCH('O5 Details by Class &amp; Accounts'!BT$18, 'E2 Allocators'!$B$15:$W$15, 0),FALSE)*$E58), 0, VLOOKUP(VLOOKUP($A58, 'E4 TB Allocation Details'!$A$18:$L$214, MATCH("A &amp; G ID", 'E4 TB Allocation Details'!$A$18:$L$18, 0),FALSE), 'E2 Allocators'!$B$15:$W$361, MATCH('O5 Details by Class &amp; Accounts'!BT$18, 'E2 Allocators'!$B$15:$W$15, 0),FALSE)*$E58)</f>
        <v>0</v>
      </c>
      <c r="BU58" s="1321">
        <f>IF(ISERROR(VLOOKUP(VLOOKUP($A58, 'E4 TB Allocation Details'!$A$18:$L$214, MATCH("A &amp; G ID", 'E4 TB Allocation Details'!$A$18:$L$18, 0),FALSE), 'E2 Allocators'!$B$15:$W$361, MATCH('O5 Details by Class &amp; Accounts'!BU$18, 'E2 Allocators'!$B$15:$W$15, 0),FALSE)*$E58), 0, VLOOKUP(VLOOKUP($A58, 'E4 TB Allocation Details'!$A$18:$L$214, MATCH("A &amp; G ID", 'E4 TB Allocation Details'!$A$18:$L$18, 0),FALSE), 'E2 Allocators'!$B$15:$W$361, MATCH('O5 Details by Class &amp; Accounts'!BU$18, 'E2 Allocators'!$B$15:$W$15, 0),FALSE)*$E58)</f>
        <v>0</v>
      </c>
      <c r="BV58" s="1321">
        <f>IF(ISERROR(VLOOKUP(VLOOKUP($A58, 'E4 TB Allocation Details'!$A$18:$L$214, MATCH("A &amp; G ID", 'E4 TB Allocation Details'!$A$18:$L$18, 0),FALSE), 'E2 Allocators'!$B$15:$W$361, MATCH('O5 Details by Class &amp; Accounts'!BV$18, 'E2 Allocators'!$B$15:$W$15, 0),FALSE)*$E58), 0, VLOOKUP(VLOOKUP($A58, 'E4 TB Allocation Details'!$A$18:$L$214, MATCH("A &amp; G ID", 'E4 TB Allocation Details'!$A$18:$L$18, 0),FALSE), 'E2 Allocators'!$B$15:$W$361, MATCH('O5 Details by Class &amp; Accounts'!BV$18, 'E2 Allocators'!$B$15:$W$15, 0),FALSE)*$E58)</f>
        <v>0</v>
      </c>
      <c r="BW58" s="1321">
        <f>IF(ISERROR(VLOOKUP(VLOOKUP($A58, 'E4 TB Allocation Details'!$A$18:$L$214, MATCH("A &amp; G ID", 'E4 TB Allocation Details'!$A$18:$L$18, 0),FALSE), 'E2 Allocators'!$B$15:$W$361, MATCH('O5 Details by Class &amp; Accounts'!BW$18, 'E2 Allocators'!$B$15:$W$15, 0),FALSE)*$E58), 0, VLOOKUP(VLOOKUP($A58, 'E4 TB Allocation Details'!$A$18:$L$214, MATCH("A &amp; G ID", 'E4 TB Allocation Details'!$A$18:$L$18, 0),FALSE), 'E2 Allocators'!$B$15:$W$361, MATCH('O5 Details by Class &amp; Accounts'!BW$18, 'E2 Allocators'!$B$15:$W$15, 0),FALSE)*$E58)</f>
        <v>0</v>
      </c>
      <c r="BX58" s="1321">
        <f>IF(ISERROR(VLOOKUP(VLOOKUP($A58, 'E4 TB Allocation Details'!$A$18:$L$214, MATCH("A &amp; G ID", 'E4 TB Allocation Details'!$A$18:$L$18, 0),FALSE), 'E2 Allocators'!$B$15:$W$361, MATCH('O5 Details by Class &amp; Accounts'!BX$18, 'E2 Allocators'!$B$15:$W$15, 0),FALSE)*$E58), 0, VLOOKUP(VLOOKUP($A58, 'E4 TB Allocation Details'!$A$18:$L$214, MATCH("A &amp; G ID", 'E4 TB Allocation Details'!$A$18:$L$18, 0),FALSE), 'E2 Allocators'!$B$15:$W$361, MATCH('O5 Details by Class &amp; Accounts'!BX$18, 'E2 Allocators'!$B$15:$W$15, 0),FALSE)*$E58)</f>
        <v>0</v>
      </c>
      <c r="BY58" s="1321">
        <f>IF(ISERROR(VLOOKUP(VLOOKUP($A58, 'E4 TB Allocation Details'!$A$18:$L$214, MATCH("A &amp; G ID", 'E4 TB Allocation Details'!$A$18:$L$18, 0),FALSE), 'E2 Allocators'!$B$15:$W$361, MATCH('O5 Details by Class &amp; Accounts'!BY$18, 'E2 Allocators'!$B$15:$W$15, 0),FALSE)*$E58), 0, VLOOKUP(VLOOKUP($A58, 'E4 TB Allocation Details'!$A$18:$L$214, MATCH("A &amp; G ID", 'E4 TB Allocation Details'!$A$18:$L$18, 0),FALSE), 'E2 Allocators'!$B$15:$W$361, MATCH('O5 Details by Class &amp; Accounts'!BY$18, 'E2 Allocators'!$B$15:$W$15, 0),FALSE)*$E58)</f>
        <v>0</v>
      </c>
      <c r="BZ58" s="1321">
        <f>IF(ISERROR(VLOOKUP(VLOOKUP($A58, 'E4 TB Allocation Details'!$A$18:$L$214, MATCH("A &amp; G ID", 'E4 TB Allocation Details'!$A$18:$L$18, 0),FALSE), 'E2 Allocators'!$B$15:$W$361, MATCH('O5 Details by Class &amp; Accounts'!BZ$18, 'E2 Allocators'!$B$15:$W$15, 0),FALSE)*$E58), 0, VLOOKUP(VLOOKUP($A58, 'E4 TB Allocation Details'!$A$18:$L$214, MATCH("A &amp; G ID", 'E4 TB Allocation Details'!$A$18:$L$18, 0),FALSE), 'E2 Allocators'!$B$15:$W$361, MATCH('O5 Details by Class &amp; Accounts'!BZ$18, 'E2 Allocators'!$B$15:$W$15, 0),FALSE)*$E58)</f>
        <v>0</v>
      </c>
      <c r="CA58" s="1321">
        <f>IF(ISERROR(VLOOKUP(VLOOKUP($A58, 'E4 TB Allocation Details'!$A$18:$L$214, MATCH("A &amp; G ID", 'E4 TB Allocation Details'!$A$18:$L$18, 0),FALSE), 'E2 Allocators'!$B$15:$W$361, MATCH('O5 Details by Class &amp; Accounts'!CA$18, 'E2 Allocators'!$B$15:$W$15, 0),FALSE)*$E58), 0, VLOOKUP(VLOOKUP($A58, 'E4 TB Allocation Details'!$A$18:$L$214, MATCH("A &amp; G ID", 'E4 TB Allocation Details'!$A$18:$L$18, 0),FALSE), 'E2 Allocators'!$B$15:$W$361, MATCH('O5 Details by Class &amp; Accounts'!CA$18, 'E2 Allocators'!$B$15:$W$15, 0),FALSE)*$E58)</f>
        <v>0</v>
      </c>
      <c r="CB58" s="1321">
        <f>IF(ISERROR(VLOOKUP(VLOOKUP($A58, 'E4 TB Allocation Details'!$A$18:$L$214, MATCH("A &amp; G ID", 'E4 TB Allocation Details'!$A$18:$L$18, 0),FALSE), 'E2 Allocators'!$B$15:$W$361, MATCH('O5 Details by Class &amp; Accounts'!CB$18, 'E2 Allocators'!$B$15:$W$15, 0),FALSE)*$E58), 0, VLOOKUP(VLOOKUP($A58, 'E4 TB Allocation Details'!$A$18:$L$214, MATCH("A &amp; G ID", 'E4 TB Allocation Details'!$A$18:$L$18, 0),FALSE), 'E2 Allocators'!$B$15:$W$361, MATCH('O5 Details by Class &amp; Accounts'!CB$18, 'E2 Allocators'!$B$15:$W$15, 0),FALSE)*$E58)</f>
        <v>0</v>
      </c>
      <c r="CC58" s="1321">
        <f>IF(ISERROR(VLOOKUP(VLOOKUP($A58, 'E4 TB Allocation Details'!$A$18:$L$214, MATCH("A &amp; G ID", 'E4 TB Allocation Details'!$A$18:$L$18, 0),FALSE), 'E2 Allocators'!$B$15:$W$361, MATCH('O5 Details by Class &amp; Accounts'!CC$18, 'E2 Allocators'!$B$15:$W$15, 0),FALSE)*$E58), 0, VLOOKUP(VLOOKUP($A58, 'E4 TB Allocation Details'!$A$18:$L$214, MATCH("A &amp; G ID", 'E4 TB Allocation Details'!$A$18:$L$18, 0),FALSE), 'E2 Allocators'!$B$15:$W$361, MATCH('O5 Details by Class &amp; Accounts'!CC$18, 'E2 Allocators'!$B$15:$W$15, 0),FALSE)*$E58)</f>
        <v>0</v>
      </c>
      <c r="CD58" s="1321">
        <f>IF(ISERROR(VLOOKUP(VLOOKUP($A58, 'E4 TB Allocation Details'!$A$18:$L$214, MATCH("A &amp; G ID", 'E4 TB Allocation Details'!$A$18:$L$18, 0),FALSE), 'E2 Allocators'!$B$15:$W$361, MATCH('O5 Details by Class &amp; Accounts'!CD$18, 'E2 Allocators'!$B$15:$W$15, 0),FALSE)*$E58), 0, VLOOKUP(VLOOKUP($A58, 'E4 TB Allocation Details'!$A$18:$L$214, MATCH("A &amp; G ID", 'E4 TB Allocation Details'!$A$18:$L$18, 0),FALSE), 'E2 Allocators'!$B$15:$W$361, MATCH('O5 Details by Class &amp; Accounts'!CD$18, 'E2 Allocators'!$B$15:$W$15, 0),FALSE)*$E58)</f>
        <v>0</v>
      </c>
      <c r="CE58" s="1321">
        <f>IF(ISERROR(VLOOKUP(VLOOKUP($A58, 'E4 TB Allocation Details'!$A$18:$L$214, MATCH("A &amp; G ID", 'E4 TB Allocation Details'!$A$18:$L$18, 0),FALSE), 'E2 Allocators'!$B$15:$W$361, MATCH('O5 Details by Class &amp; Accounts'!CE$18, 'E2 Allocators'!$B$15:$W$15, 0),FALSE)*$E58), 0, VLOOKUP(VLOOKUP($A58, 'E4 TB Allocation Details'!$A$18:$L$214, MATCH("A &amp; G ID", 'E4 TB Allocation Details'!$A$18:$L$18, 0),FALSE), 'E2 Allocators'!$B$15:$W$361, MATCH('O5 Details by Class &amp; Accounts'!CE$18, 'E2 Allocators'!$B$15:$W$15, 0),FALSE)*$E58)</f>
        <v>0</v>
      </c>
      <c r="CF58" s="1321">
        <f>IF(ISERROR(VLOOKUP(VLOOKUP($A58, 'E4 TB Allocation Details'!$A$18:$L$214, MATCH("A &amp; G ID", 'E4 TB Allocation Details'!$A$18:$L$18, 0),FALSE), 'E2 Allocators'!$B$15:$W$361, MATCH('O5 Details by Class &amp; Accounts'!CF$18, 'E2 Allocators'!$B$15:$W$15, 0),FALSE)*$E58), 0, VLOOKUP(VLOOKUP($A58, 'E4 TB Allocation Details'!$A$18:$L$214, MATCH("A &amp; G ID", 'E4 TB Allocation Details'!$A$18:$L$18, 0),FALSE), 'E2 Allocators'!$B$15:$W$361, MATCH('O5 Details by Class &amp; Accounts'!CF$18, 'E2 Allocators'!$B$15:$W$15, 0),FALSE)*$E58)</f>
        <v>0</v>
      </c>
      <c r="CG58" s="1321">
        <f>IF(ISERROR(VLOOKUP(VLOOKUP($A58, 'E4 TB Allocation Details'!$A$18:$L$214, MATCH("A &amp; G ID", 'E4 TB Allocation Details'!$A$18:$L$18, 0),FALSE), 'E2 Allocators'!$B$15:$W$361, MATCH('O5 Details by Class &amp; Accounts'!CG$18, 'E2 Allocators'!$B$15:$W$15, 0),FALSE)*$E58), 0, VLOOKUP(VLOOKUP($A58, 'E4 TB Allocation Details'!$A$18:$L$214, MATCH("A &amp; G ID", 'E4 TB Allocation Details'!$A$18:$L$18, 0),FALSE), 'E2 Allocators'!$B$15:$W$361, MATCH('O5 Details by Class &amp; Accounts'!CG$18, 'E2 Allocators'!$B$15:$W$15, 0),FALSE)*$E58)</f>
        <v>0</v>
      </c>
      <c r="CH58" s="1321">
        <f>IF(ISERROR(VLOOKUP(VLOOKUP($A58, 'E4 TB Allocation Details'!$A$18:$L$214, MATCH("A &amp; G ID", 'E4 TB Allocation Details'!$A$18:$L$18, 0),FALSE), 'E2 Allocators'!$B$15:$W$361, MATCH('O5 Details by Class &amp; Accounts'!CH$18, 'E2 Allocators'!$B$15:$W$15, 0),FALSE)*$E58), 0, VLOOKUP(VLOOKUP($A58, 'E4 TB Allocation Details'!$A$18:$L$214, MATCH("A &amp; G ID", 'E4 TB Allocation Details'!$A$18:$L$18, 0),FALSE), 'E2 Allocators'!$B$15:$W$361, MATCH('O5 Details by Class &amp; Accounts'!CH$18, 'E2 Allocators'!$B$15:$W$15, 0),FALSE)*$E58)</f>
        <v>0</v>
      </c>
      <c r="CI58" s="1321">
        <f>IF(ISERROR(VLOOKUP(VLOOKUP($A58, 'E4 TB Allocation Details'!$A$18:$L$214, MATCH("A &amp; G ID", 'E4 TB Allocation Details'!$A$18:$L$18, 0),FALSE), 'E2 Allocators'!$B$15:$W$361, MATCH('O5 Details by Class &amp; Accounts'!CI$18, 'E2 Allocators'!$B$15:$W$15, 0),FALSE)*$E58), 0, VLOOKUP(VLOOKUP($A58, 'E4 TB Allocation Details'!$A$18:$L$214, MATCH("A &amp; G ID", 'E4 TB Allocation Details'!$A$18:$L$18, 0),FALSE), 'E2 Allocators'!$B$15:$W$361, MATCH('O5 Details by Class &amp; Accounts'!CI$18, 'E2 Allocators'!$B$15:$W$15, 0),FALSE)*$E58)</f>
        <v>0</v>
      </c>
      <c r="CJ58" s="1321">
        <f>IF(ISERROR(VLOOKUP(VLOOKUP($A58, 'E4 TB Allocation Details'!$A$18:$L$214, MATCH("A &amp; G ID", 'E4 TB Allocation Details'!$A$18:$L$18, 0),FALSE), 'E2 Allocators'!$B$15:$W$361, MATCH('O5 Details by Class &amp; Accounts'!CJ$18, 'E2 Allocators'!$B$15:$W$15, 0),FALSE)*$E58), 0, VLOOKUP(VLOOKUP($A58, 'E4 TB Allocation Details'!$A$18:$L$214, MATCH("A &amp; G ID", 'E4 TB Allocation Details'!$A$18:$L$18, 0),FALSE), 'E2 Allocators'!$B$15:$W$361, MATCH('O5 Details by Class &amp; Accounts'!CJ$18, 'E2 Allocators'!$B$15:$W$15, 0),FALSE)*$E58)</f>
        <v>0</v>
      </c>
      <c r="CK58" s="1321">
        <f>IF(ISERROR(VLOOKUP(VLOOKUP($A58, 'E4 TB Allocation Details'!$A$18:$L$214, MATCH("A &amp; G ID", 'E4 TB Allocation Details'!$A$18:$L$18, 0),FALSE), 'E2 Allocators'!$B$15:$W$361, MATCH('O5 Details by Class &amp; Accounts'!CK$18, 'E2 Allocators'!$B$15:$W$15, 0),FALSE)*$E58), 0, VLOOKUP(VLOOKUP($A58, 'E4 TB Allocation Details'!$A$18:$L$214, MATCH("A &amp; G ID", 'E4 TB Allocation Details'!$A$18:$L$18, 0),FALSE), 'E2 Allocators'!$B$15:$W$361, MATCH('O5 Details by Class &amp; Accounts'!CK$18, 'E2 Allocators'!$B$15:$W$15, 0),FALSE)*$E58)</f>
        <v>0</v>
      </c>
      <c r="CL58" s="1321">
        <f>IF(ISERROR(VLOOKUP(VLOOKUP($A58, 'E4 TB Allocation Details'!$A$18:$L$214, MATCH("A &amp; G ID", 'E4 TB Allocation Details'!$A$18:$L$18, 0),FALSE), 'E2 Allocators'!$B$15:$W$361, MATCH('O5 Details by Class &amp; Accounts'!CL$18, 'E2 Allocators'!$B$15:$W$15, 0),FALSE)*$E58), 0, VLOOKUP(VLOOKUP($A58, 'E4 TB Allocation Details'!$A$18:$L$214, MATCH("A &amp; G ID", 'E4 TB Allocation Details'!$A$18:$L$18, 0),FALSE), 'E2 Allocators'!$B$15:$W$361, MATCH('O5 Details by Class &amp; Accounts'!CL$18, 'E2 Allocators'!$B$15:$W$15, 0),FALSE)*$E58)</f>
        <v>0</v>
      </c>
      <c r="CM58" s="1321">
        <f>IF(ISERROR(VLOOKUP(VLOOKUP($A58, 'E4 TB Allocation Details'!$A$18:$L$214, MATCH("A &amp; G ID", 'E4 TB Allocation Details'!$A$18:$L$18, 0),FALSE), 'E2 Allocators'!$B$15:$W$361, MATCH('O5 Details by Class &amp; Accounts'!CM$18, 'E2 Allocators'!$B$15:$W$15, 0),FALSE)*$E58), 0, VLOOKUP(VLOOKUP($A58, 'E4 TB Allocation Details'!$A$18:$L$214, MATCH("A &amp; G ID", 'E4 TB Allocation Details'!$A$18:$L$18, 0),FALSE), 'E2 Allocators'!$B$15:$W$361, MATCH('O5 Details by Class &amp; Accounts'!CM$18, 'E2 Allocators'!$B$15:$W$15, 0),FALSE)*$E58)</f>
        <v>0</v>
      </c>
      <c r="CN58" s="1321">
        <f t="shared" si="5"/>
        <v>0</v>
      </c>
      <c r="CO58" s="1650">
        <f t="shared" si="7"/>
        <v>1.8189894035458565E-12</v>
      </c>
      <c r="CQ58" s="1898" t="s">
        <v>1284</v>
      </c>
    </row>
    <row r="59" spans="1:95" s="64" customFormat="1" ht="12.75">
      <c r="A59" s="1087">
        <v>1860</v>
      </c>
      <c r="B59" s="1088" t="s">
        <v>93</v>
      </c>
      <c r="C59" s="1647">
        <f>IF(ISERROR(VLOOKUP($A59,'I3 TB Data'!$A$19:$H$484,MATCH('O5 Details by Class &amp; Accounts'!$C$18, 'I3 TB Data'!$A$19:$H$19,0),0)), 0, VLOOKUP($A59,'I3 TB Data'!$A$19:$H$484,MATCH('O5 Details by Class &amp; Accounts'!$C$18,'I3 TB Data'!$A$19:$H$19,0),0))</f>
        <v>847168</v>
      </c>
      <c r="D59" s="1648">
        <f>'I4 BO ASSETS'!E56</f>
        <v>0</v>
      </c>
      <c r="E59" s="1647">
        <f t="shared" si="6"/>
        <v>847168</v>
      </c>
      <c r="F59" s="1649">
        <f>IF(ISERROR(VLOOKUP($A59, 'E1 Categorization'!A33:E124, MATCH("Customer Component", 'E1 Categorization'!$A$33:$E$33,0), 0)), 0, IF(VLOOKUP($A59, 'E1 Categorization'!A33:E124, MATCH("Customer Component", 'E1 Categorization'!$A$33:$E$33,0), 0)=0, 'O5 Details by Class &amp; Accounts'!$E59, IF(AND(VLOOKUP($A59, 'E1 Categorization'!A33:E124, MATCH("Customer Component", 'E1 Categorization'!$A$33:$E$33,0), 0) &gt;0, VLOOKUP($A59, 'E1 Categorization'!A33:E124, MATCH("Customer Component", 'E1 Categorization'!$A$33:$E$33,0), 0)&lt;1), 'O5 Details by Class &amp; Accounts'!$E59*(1-VLOOKUP($A59, 'E1 Categorization'!A33:E124, MATCH("Customer Component", 'E1 Categorization'!$A$33:$E$33,0), 0)), 0)))</f>
        <v>0</v>
      </c>
      <c r="G59" s="1649">
        <f>IF(ISERROR(VLOOKUP($A59, 'E1 Categorization'!A33:E124, MATCH("Customer Component", 'E1 Categorization'!$A$33:$E$33,0), 0)),0, IF(VLOOKUP($A59, 'E1 Categorization'!A33:E124, MATCH("Customer Component", 'E1 Categorization'!$A$33:$E$33,0), 0)=0, 0, IF(AND(VLOOKUP($A59, 'E1 Categorization'!A33:E124, MATCH("Customer Component", 'E1 Categorization'!$A$33:$E$33,0), 0) &gt;0, VLOOKUP($A59, 'E1 Categorization'!A33:E124, MATCH("Customer Component", 'E1 Categorization'!$A$33:$E$33,0), 0)&lt;1), 'O5 Details by Class &amp; Accounts'!$E59*(VLOOKUP($A59, 'E1 Categorization'!A33:E124, MATCH("Customer Component", 'E1 Categorization'!$A$33:$E$33,0), 0)), 'O5 Details by Class &amp; Accounts'!$E59)))</f>
        <v>847168</v>
      </c>
      <c r="H59" s="1321">
        <f>F59+G59</f>
        <v>847168</v>
      </c>
      <c r="I59" s="1321">
        <f>IF(ISERROR(VLOOKUP(VLOOKUP($A59, 'E4 TB Allocation Details'!$A$18:$L$214, MATCH("Demand ID", 'E4 TB Allocation Details'!$A$18:$L$18, 0),FALSE), 'E2 Allocators'!$B$15:$W$361, MATCH('O5 Details by Class &amp; Accounts'!I$18, 'E2 Allocators'!$B$15:$W$15, 0),FALSE)*$F59), 0, VLOOKUP(VLOOKUP($A59, 'E4 TB Allocation Details'!$A$18:$L$214, MATCH("Demand ID", 'E4 TB Allocation Details'!$A$18:$L$18, 0),FALSE), 'E2 Allocators'!$B$15:$W$361, MATCH('O5 Details by Class &amp; Accounts'!I$18, 'E2 Allocators'!$B$15:$W$15, 0),FALSE)*$F59)</f>
        <v>0</v>
      </c>
      <c r="J59" s="1321">
        <f>IF(ISERROR(VLOOKUP(VLOOKUP($A59, 'E4 TB Allocation Details'!$A$18:$L$214, MATCH("Demand ID", 'E4 TB Allocation Details'!$A$18:$L$18, 0),FALSE), 'E2 Allocators'!$B$15:$W$361, MATCH('O5 Details by Class &amp; Accounts'!J$18, 'E2 Allocators'!$B$15:$W$15, 0),FALSE)*$F59), 0, VLOOKUP(VLOOKUP($A59, 'E4 TB Allocation Details'!$A$18:$L$214, MATCH("Demand ID", 'E4 TB Allocation Details'!$A$18:$L$18, 0),FALSE), 'E2 Allocators'!$B$15:$W$361, MATCH('O5 Details by Class &amp; Accounts'!J$18, 'E2 Allocators'!$B$15:$W$15, 0),FALSE)*$F59)</f>
        <v>0</v>
      </c>
      <c r="K59" s="1321">
        <f>IF(ISERROR(VLOOKUP(VLOOKUP($A59, 'E4 TB Allocation Details'!$A$18:$L$214, MATCH("Demand ID", 'E4 TB Allocation Details'!$A$18:$L$18, 0),FALSE), 'E2 Allocators'!$B$15:$W$361, MATCH('O5 Details by Class &amp; Accounts'!K$18, 'E2 Allocators'!$B$15:$W$15, 0),FALSE)*$F59), 0, VLOOKUP(VLOOKUP($A59, 'E4 TB Allocation Details'!$A$18:$L$214, MATCH("Demand ID", 'E4 TB Allocation Details'!$A$18:$L$18, 0),FALSE), 'E2 Allocators'!$B$15:$W$361, MATCH('O5 Details by Class &amp; Accounts'!K$18, 'E2 Allocators'!$B$15:$W$15, 0),FALSE)*$F59)</f>
        <v>0</v>
      </c>
      <c r="L59" s="1321">
        <f>IF(ISERROR(VLOOKUP(VLOOKUP($A59, 'E4 TB Allocation Details'!$A$18:$L$214, MATCH("Demand ID", 'E4 TB Allocation Details'!$A$18:$L$18, 0),FALSE), 'E2 Allocators'!$B$15:$W$361, MATCH('O5 Details by Class &amp; Accounts'!L$18, 'E2 Allocators'!$B$15:$W$15, 0),FALSE)*$F59), 0, VLOOKUP(VLOOKUP($A59, 'E4 TB Allocation Details'!$A$18:$L$214, MATCH("Demand ID", 'E4 TB Allocation Details'!$A$18:$L$18, 0),FALSE), 'E2 Allocators'!$B$15:$W$361, MATCH('O5 Details by Class &amp; Accounts'!L$18, 'E2 Allocators'!$B$15:$W$15, 0),FALSE)*$F59)</f>
        <v>0</v>
      </c>
      <c r="M59" s="1321">
        <f>IF(ISERROR(VLOOKUP(VLOOKUP($A59, 'E4 TB Allocation Details'!$A$18:$L$214, MATCH("Demand ID", 'E4 TB Allocation Details'!$A$18:$L$18, 0),FALSE), 'E2 Allocators'!$B$15:$W$361, MATCH('O5 Details by Class &amp; Accounts'!M$18, 'E2 Allocators'!$B$15:$W$15, 0),FALSE)*$F59), 0, VLOOKUP(VLOOKUP($A59, 'E4 TB Allocation Details'!$A$18:$L$214, MATCH("Demand ID", 'E4 TB Allocation Details'!$A$18:$L$18, 0),FALSE), 'E2 Allocators'!$B$15:$W$361, MATCH('O5 Details by Class &amp; Accounts'!M$18, 'E2 Allocators'!$B$15:$W$15, 0),FALSE)*$F59)</f>
        <v>0</v>
      </c>
      <c r="N59" s="1321">
        <f>IF(ISERROR(VLOOKUP(VLOOKUP($A59, 'E4 TB Allocation Details'!$A$18:$L$214, MATCH("Demand ID", 'E4 TB Allocation Details'!$A$18:$L$18, 0),FALSE), 'E2 Allocators'!$B$15:$W$361, MATCH('O5 Details by Class &amp; Accounts'!N$18, 'E2 Allocators'!$B$15:$W$15, 0),FALSE)*$F59), 0, VLOOKUP(VLOOKUP($A59, 'E4 TB Allocation Details'!$A$18:$L$214, MATCH("Demand ID", 'E4 TB Allocation Details'!$A$18:$L$18, 0),FALSE), 'E2 Allocators'!$B$15:$W$361, MATCH('O5 Details by Class &amp; Accounts'!N$18, 'E2 Allocators'!$B$15:$W$15, 0),FALSE)*$F59)</f>
        <v>0</v>
      </c>
      <c r="O59" s="1321">
        <f>IF(ISERROR(VLOOKUP(VLOOKUP($A59, 'E4 TB Allocation Details'!$A$18:$L$214, MATCH("Demand ID", 'E4 TB Allocation Details'!$A$18:$L$18, 0),FALSE), 'E2 Allocators'!$B$15:$W$361, MATCH('O5 Details by Class &amp; Accounts'!O$18, 'E2 Allocators'!$B$15:$W$15, 0),FALSE)*$F59), 0, VLOOKUP(VLOOKUP($A59, 'E4 TB Allocation Details'!$A$18:$L$214, MATCH("Demand ID", 'E4 TB Allocation Details'!$A$18:$L$18, 0),FALSE), 'E2 Allocators'!$B$15:$W$361, MATCH('O5 Details by Class &amp; Accounts'!O$18, 'E2 Allocators'!$B$15:$W$15, 0),FALSE)*$F59)</f>
        <v>0</v>
      </c>
      <c r="P59" s="1321">
        <f>IF(ISERROR(VLOOKUP(VLOOKUP($A59, 'E4 TB Allocation Details'!$A$18:$L$214, MATCH("Demand ID", 'E4 TB Allocation Details'!$A$18:$L$18, 0),FALSE), 'E2 Allocators'!$B$15:$W$361, MATCH('O5 Details by Class &amp; Accounts'!P$18, 'E2 Allocators'!$B$15:$W$15, 0),FALSE)*$F59), 0, VLOOKUP(VLOOKUP($A59, 'E4 TB Allocation Details'!$A$18:$L$214, MATCH("Demand ID", 'E4 TB Allocation Details'!$A$18:$L$18, 0),FALSE), 'E2 Allocators'!$B$15:$W$361, MATCH('O5 Details by Class &amp; Accounts'!P$18, 'E2 Allocators'!$B$15:$W$15, 0),FALSE)*$F59)</f>
        <v>0</v>
      </c>
      <c r="Q59" s="1321">
        <f>IF(ISERROR(VLOOKUP(VLOOKUP($A59, 'E4 TB Allocation Details'!$A$18:$L$214, MATCH("Demand ID", 'E4 TB Allocation Details'!$A$18:$L$18, 0),FALSE), 'E2 Allocators'!$B$15:$W$361, MATCH('O5 Details by Class &amp; Accounts'!Q$18, 'E2 Allocators'!$B$15:$W$15, 0),FALSE)*$F59), 0, VLOOKUP(VLOOKUP($A59, 'E4 TB Allocation Details'!$A$18:$L$214, MATCH("Demand ID", 'E4 TB Allocation Details'!$A$18:$L$18, 0),FALSE), 'E2 Allocators'!$B$15:$W$361, MATCH('O5 Details by Class &amp; Accounts'!Q$18, 'E2 Allocators'!$B$15:$W$15, 0),FALSE)*$F59)</f>
        <v>0</v>
      </c>
      <c r="R59" s="1321">
        <f>IF(ISERROR(VLOOKUP(VLOOKUP($A59, 'E4 TB Allocation Details'!$A$18:$L$214, MATCH("Demand ID", 'E4 TB Allocation Details'!$A$18:$L$18, 0),FALSE), 'E2 Allocators'!$B$15:$W$361, MATCH('O5 Details by Class &amp; Accounts'!R$18, 'E2 Allocators'!$B$15:$W$15, 0),FALSE)*$F59), 0, VLOOKUP(VLOOKUP($A59, 'E4 TB Allocation Details'!$A$18:$L$214, MATCH("Demand ID", 'E4 TB Allocation Details'!$A$18:$L$18, 0),FALSE), 'E2 Allocators'!$B$15:$W$361, MATCH('O5 Details by Class &amp; Accounts'!R$18, 'E2 Allocators'!$B$15:$W$15, 0),FALSE)*$F59)</f>
        <v>0</v>
      </c>
      <c r="S59" s="1321">
        <f>IF(ISERROR(VLOOKUP(VLOOKUP($A59, 'E4 TB Allocation Details'!$A$18:$L$214, MATCH("Demand ID", 'E4 TB Allocation Details'!$A$18:$L$18, 0),FALSE), 'E2 Allocators'!$B$15:$W$361, MATCH('O5 Details by Class &amp; Accounts'!S$18, 'E2 Allocators'!$B$15:$W$15, 0),FALSE)*$F59), 0, VLOOKUP(VLOOKUP($A59, 'E4 TB Allocation Details'!$A$18:$L$214, MATCH("Demand ID", 'E4 TB Allocation Details'!$A$18:$L$18, 0),FALSE), 'E2 Allocators'!$B$15:$W$361, MATCH('O5 Details by Class &amp; Accounts'!S$18, 'E2 Allocators'!$B$15:$W$15, 0),FALSE)*$F59)</f>
        <v>0</v>
      </c>
      <c r="T59" s="1321">
        <f>IF(ISERROR(VLOOKUP(VLOOKUP($A59, 'E4 TB Allocation Details'!$A$18:$L$214, MATCH("Demand ID", 'E4 TB Allocation Details'!$A$18:$L$18, 0),FALSE), 'E2 Allocators'!$B$15:$W$361, MATCH('O5 Details by Class &amp; Accounts'!T$18, 'E2 Allocators'!$B$15:$W$15, 0),FALSE)*$F59), 0, VLOOKUP(VLOOKUP($A59, 'E4 TB Allocation Details'!$A$18:$L$214, MATCH("Demand ID", 'E4 TB Allocation Details'!$A$18:$L$18, 0),FALSE), 'E2 Allocators'!$B$15:$W$361, MATCH('O5 Details by Class &amp; Accounts'!T$18, 'E2 Allocators'!$B$15:$W$15, 0),FALSE)*$F59)</f>
        <v>0</v>
      </c>
      <c r="U59" s="1321">
        <f>IF(ISERROR(VLOOKUP(VLOOKUP($A59, 'E4 TB Allocation Details'!$A$18:$L$214, MATCH("Demand ID", 'E4 TB Allocation Details'!$A$18:$L$18, 0),FALSE), 'E2 Allocators'!$B$15:$W$361, MATCH('O5 Details by Class &amp; Accounts'!U$18, 'E2 Allocators'!$B$15:$W$15, 0),FALSE)*$F59), 0, VLOOKUP(VLOOKUP($A59, 'E4 TB Allocation Details'!$A$18:$L$214, MATCH("Demand ID", 'E4 TB Allocation Details'!$A$18:$L$18, 0),FALSE), 'E2 Allocators'!$B$15:$W$361, MATCH('O5 Details by Class &amp; Accounts'!U$18, 'E2 Allocators'!$B$15:$W$15, 0),FALSE)*$F59)</f>
        <v>0</v>
      </c>
      <c r="V59" s="1321">
        <f>IF(ISERROR(VLOOKUP(VLOOKUP($A59, 'E4 TB Allocation Details'!$A$18:$L$214, MATCH("Demand ID", 'E4 TB Allocation Details'!$A$18:$L$18, 0),FALSE), 'E2 Allocators'!$B$15:$W$361, MATCH('O5 Details by Class &amp; Accounts'!V$18, 'E2 Allocators'!$B$15:$W$15, 0),FALSE)*$F59), 0, VLOOKUP(VLOOKUP($A59, 'E4 TB Allocation Details'!$A$18:$L$214, MATCH("Demand ID", 'E4 TB Allocation Details'!$A$18:$L$18, 0),FALSE), 'E2 Allocators'!$B$15:$W$361, MATCH('O5 Details by Class &amp; Accounts'!V$18, 'E2 Allocators'!$B$15:$W$15, 0),FALSE)*$F59)</f>
        <v>0</v>
      </c>
      <c r="W59" s="1321">
        <f>IF(ISERROR(VLOOKUP(VLOOKUP($A59, 'E4 TB Allocation Details'!$A$18:$L$214, MATCH("Demand ID", 'E4 TB Allocation Details'!$A$18:$L$18, 0),FALSE), 'E2 Allocators'!$B$15:$W$361, MATCH('O5 Details by Class &amp; Accounts'!W$18, 'E2 Allocators'!$B$15:$W$15, 0),FALSE)*$F59), 0, VLOOKUP(VLOOKUP($A59, 'E4 TB Allocation Details'!$A$18:$L$214, MATCH("Demand ID", 'E4 TB Allocation Details'!$A$18:$L$18, 0),FALSE), 'E2 Allocators'!$B$15:$W$361, MATCH('O5 Details by Class &amp; Accounts'!W$18, 'E2 Allocators'!$B$15:$W$15, 0),FALSE)*$F59)</f>
        <v>0</v>
      </c>
      <c r="X59" s="1321">
        <f>IF(ISERROR(VLOOKUP(VLOOKUP($A59, 'E4 TB Allocation Details'!$A$18:$L$214, MATCH("Demand ID", 'E4 TB Allocation Details'!$A$18:$L$18, 0),FALSE), 'E2 Allocators'!$B$15:$W$361, MATCH('O5 Details by Class &amp; Accounts'!X$18, 'E2 Allocators'!$B$15:$W$15, 0),FALSE)*$F59), 0, VLOOKUP(VLOOKUP($A59, 'E4 TB Allocation Details'!$A$18:$L$214, MATCH("Demand ID", 'E4 TB Allocation Details'!$A$18:$L$18, 0),FALSE), 'E2 Allocators'!$B$15:$W$361, MATCH('O5 Details by Class &amp; Accounts'!X$18, 'E2 Allocators'!$B$15:$W$15, 0),FALSE)*$F59)</f>
        <v>0</v>
      </c>
      <c r="Y59" s="1321">
        <f>IF(ISERROR(VLOOKUP(VLOOKUP($A59, 'E4 TB Allocation Details'!$A$18:$L$214, MATCH("Demand ID", 'E4 TB Allocation Details'!$A$18:$L$18, 0),FALSE), 'E2 Allocators'!$B$15:$W$361, MATCH('O5 Details by Class &amp; Accounts'!Y$18, 'E2 Allocators'!$B$15:$W$15, 0),FALSE)*$F59), 0, VLOOKUP(VLOOKUP($A59, 'E4 TB Allocation Details'!$A$18:$L$214, MATCH("Demand ID", 'E4 TB Allocation Details'!$A$18:$L$18, 0),FALSE), 'E2 Allocators'!$B$15:$W$361, MATCH('O5 Details by Class &amp; Accounts'!Y$18, 'E2 Allocators'!$B$15:$W$15, 0),FALSE)*$F59)</f>
        <v>0</v>
      </c>
      <c r="Z59" s="1321">
        <f>IF(ISERROR(VLOOKUP(VLOOKUP($A59, 'E4 TB Allocation Details'!$A$18:$L$214, MATCH("Demand ID", 'E4 TB Allocation Details'!$A$18:$L$18, 0),FALSE), 'E2 Allocators'!$B$15:$W$361, MATCH('O5 Details by Class &amp; Accounts'!Z$18, 'E2 Allocators'!$B$15:$W$15, 0),FALSE)*$F59), 0, VLOOKUP(VLOOKUP($A59, 'E4 TB Allocation Details'!$A$18:$L$214, MATCH("Demand ID", 'E4 TB Allocation Details'!$A$18:$L$18, 0),FALSE), 'E2 Allocators'!$B$15:$W$361, MATCH('O5 Details by Class &amp; Accounts'!Z$18, 'E2 Allocators'!$B$15:$W$15, 0),FALSE)*$F59)</f>
        <v>0</v>
      </c>
      <c r="AA59" s="1321">
        <f>IF(ISERROR(VLOOKUP(VLOOKUP($A59, 'E4 TB Allocation Details'!$A$18:$L$214, MATCH("Demand ID", 'E4 TB Allocation Details'!$A$18:$L$18, 0),FALSE), 'E2 Allocators'!$B$15:$W$361, MATCH('O5 Details by Class &amp; Accounts'!AA$18, 'E2 Allocators'!$B$15:$W$15, 0),FALSE)*$F59), 0, VLOOKUP(VLOOKUP($A59, 'E4 TB Allocation Details'!$A$18:$L$214, MATCH("Demand ID", 'E4 TB Allocation Details'!$A$18:$L$18, 0),FALSE), 'E2 Allocators'!$B$15:$W$361, MATCH('O5 Details by Class &amp; Accounts'!AA$18, 'E2 Allocators'!$B$15:$W$15, 0),FALSE)*$F59)</f>
        <v>0</v>
      </c>
      <c r="AB59" s="1321">
        <f>IF(ISERROR(VLOOKUP(VLOOKUP($A59, 'E4 TB Allocation Details'!$A$18:$L$214, MATCH("Demand ID", 'E4 TB Allocation Details'!$A$18:$L$18, 0),FALSE), 'E2 Allocators'!$B$15:$W$361, MATCH('O5 Details by Class &amp; Accounts'!AB$18, 'E2 Allocators'!$B$15:$W$15, 0),FALSE)*$F59), 0, VLOOKUP(VLOOKUP($A59, 'E4 TB Allocation Details'!$A$18:$L$214, MATCH("Demand ID", 'E4 TB Allocation Details'!$A$18:$L$18, 0),FALSE), 'E2 Allocators'!$B$15:$W$361, MATCH('O5 Details by Class &amp; Accounts'!AB$18, 'E2 Allocators'!$B$15:$W$15, 0),FALSE)*$F59)</f>
        <v>0</v>
      </c>
      <c r="AC59" s="1321">
        <f>SUM(I59:AB59)</f>
        <v>0</v>
      </c>
      <c r="AD59" s="1321">
        <f>IF(ISERROR(VLOOKUP(VLOOKUP($A59, 'E4 TB Allocation Details'!$A$18:$L$214, MATCH("Customer ID", 'E4 TB Allocation Details'!$A$18:$L$18, 0),FALSE), 'E2 Allocators'!$B$15:$W$361, MATCH('O5 Details by Class &amp; Accounts'!AD$18, 'E2 Allocators'!$B$15:$W$15, 0),FALSE)*$G59), 0, VLOOKUP(VLOOKUP($A59, 'E4 TB Allocation Details'!$A$18:$L$214, MATCH("Customer ID", 'E4 TB Allocation Details'!$A$18:$L$18, 0),FALSE), 'E2 Allocators'!$B$15:$W$361, MATCH('O5 Details by Class &amp; Accounts'!AD$18, 'E2 Allocators'!$B$15:$W$15, 0),FALSE)*$G59)</f>
        <v>612973.11288888881</v>
      </c>
      <c r="AE59" s="1321">
        <f>IF(ISERROR(VLOOKUP(VLOOKUP($A59, 'E4 TB Allocation Details'!$A$18:$L$214, MATCH("Customer ID", 'E4 TB Allocation Details'!$A$18:$L$18, 0),FALSE), 'E2 Allocators'!$B$15:$W$361, MATCH('O5 Details by Class &amp; Accounts'!AE$18, 'E2 Allocators'!$B$15:$W$15, 0),FALSE)*$G59), 0, VLOOKUP(VLOOKUP($A59, 'E4 TB Allocation Details'!$A$18:$L$214, MATCH("Customer ID", 'E4 TB Allocation Details'!$A$18:$L$18, 0),FALSE), 'E2 Allocators'!$B$15:$W$361, MATCH('O5 Details by Class &amp; Accounts'!AE$18, 'E2 Allocators'!$B$15:$W$15, 0),FALSE)*$G59)</f>
        <v>203169.71235555556</v>
      </c>
      <c r="AF59" s="1321">
        <f>IF(ISERROR(VLOOKUP(VLOOKUP($A59, 'E4 TB Allocation Details'!$A$18:$L$214, MATCH("Customer ID", 'E4 TB Allocation Details'!$A$18:$L$18, 0),FALSE), 'E2 Allocators'!$B$15:$W$361, MATCH('O5 Details by Class &amp; Accounts'!AF$18, 'E2 Allocators'!$B$15:$W$15, 0),FALSE)*$G59), 0, VLOOKUP(VLOOKUP($A59, 'E4 TB Allocation Details'!$A$18:$L$214, MATCH("Customer ID", 'E4 TB Allocation Details'!$A$18:$L$18, 0),FALSE), 'E2 Allocators'!$B$15:$W$361, MATCH('O5 Details by Class &amp; Accounts'!AF$18, 'E2 Allocators'!$B$15:$W$15, 0),FALSE)*$G59)</f>
        <v>31025.174755555556</v>
      </c>
      <c r="AG59" s="1321">
        <f>IF(ISERROR(VLOOKUP(VLOOKUP($A59, 'E4 TB Allocation Details'!$A$18:$L$214, MATCH("Customer ID", 'E4 TB Allocation Details'!$A$18:$L$18, 0),FALSE), 'E2 Allocators'!$B$15:$W$361, MATCH('O5 Details by Class &amp; Accounts'!AG$18, 'E2 Allocators'!$B$15:$W$15, 0),FALSE)*$G59), 0, VLOOKUP(VLOOKUP($A59, 'E4 TB Allocation Details'!$A$18:$L$214, MATCH("Customer ID", 'E4 TB Allocation Details'!$A$18:$L$18, 0),FALSE), 'E2 Allocators'!$B$15:$W$361, MATCH('O5 Details by Class &amp; Accounts'!AG$18, 'E2 Allocators'!$B$15:$W$15, 0),FALSE)*$G59)</f>
        <v>0</v>
      </c>
      <c r="AH59" s="1321">
        <f>IF(ISERROR(VLOOKUP(VLOOKUP($A59, 'E4 TB Allocation Details'!$A$18:$L$214, MATCH("Customer ID", 'E4 TB Allocation Details'!$A$18:$L$18, 0),FALSE), 'E2 Allocators'!$B$15:$W$361, MATCH('O5 Details by Class &amp; Accounts'!AH$18, 'E2 Allocators'!$B$15:$W$15, 0),FALSE)*$G59), 0, VLOOKUP(VLOOKUP($A59, 'E4 TB Allocation Details'!$A$18:$L$214, MATCH("Customer ID", 'E4 TB Allocation Details'!$A$18:$L$18, 0),FALSE), 'E2 Allocators'!$B$15:$W$361, MATCH('O5 Details by Class &amp; Accounts'!AH$18, 'E2 Allocators'!$B$15:$W$15, 0),FALSE)*$G59)</f>
        <v>0</v>
      </c>
      <c r="AI59" s="1321">
        <f>IF(ISERROR(VLOOKUP(VLOOKUP($A59, 'E4 TB Allocation Details'!$A$18:$L$214, MATCH("Customer ID", 'E4 TB Allocation Details'!$A$18:$L$18, 0),FALSE), 'E2 Allocators'!$B$15:$W$361, MATCH('O5 Details by Class &amp; Accounts'!AI$18, 'E2 Allocators'!$B$15:$W$15, 0),FALSE)*$G59), 0, VLOOKUP(VLOOKUP($A59, 'E4 TB Allocation Details'!$A$18:$L$214, MATCH("Customer ID", 'E4 TB Allocation Details'!$A$18:$L$18, 0),FALSE), 'E2 Allocators'!$B$15:$W$361, MATCH('O5 Details by Class &amp; Accounts'!AI$18, 'E2 Allocators'!$B$15:$W$15, 0),FALSE)*$G59)</f>
        <v>0</v>
      </c>
      <c r="AJ59" s="1321">
        <f>IF(ISERROR(VLOOKUP(VLOOKUP($A59, 'E4 TB Allocation Details'!$A$18:$L$214, MATCH("Customer ID", 'E4 TB Allocation Details'!$A$18:$L$18, 0),FALSE), 'E2 Allocators'!$B$15:$W$361, MATCH('O5 Details by Class &amp; Accounts'!AJ$18, 'E2 Allocators'!$B$15:$W$15, 0),FALSE)*$G59), 0, VLOOKUP(VLOOKUP($A59, 'E4 TB Allocation Details'!$A$18:$L$214, MATCH("Customer ID", 'E4 TB Allocation Details'!$A$18:$L$18, 0),FALSE), 'E2 Allocators'!$B$15:$W$361, MATCH('O5 Details by Class &amp; Accounts'!AJ$18, 'E2 Allocators'!$B$15:$W$15, 0),FALSE)*$G59)</f>
        <v>0</v>
      </c>
      <c r="AK59" s="1321">
        <f>IF(ISERROR(VLOOKUP(VLOOKUP($A59, 'E4 TB Allocation Details'!$A$18:$L$214, MATCH("Customer ID", 'E4 TB Allocation Details'!$A$18:$L$18, 0),FALSE), 'E2 Allocators'!$B$15:$W$361, MATCH('O5 Details by Class &amp; Accounts'!AK$18, 'E2 Allocators'!$B$15:$W$15, 0),FALSE)*$G59), 0, VLOOKUP(VLOOKUP($A59, 'E4 TB Allocation Details'!$A$18:$L$214, MATCH("Customer ID", 'E4 TB Allocation Details'!$A$18:$L$18, 0),FALSE), 'E2 Allocators'!$B$15:$W$361, MATCH('O5 Details by Class &amp; Accounts'!AK$18, 'E2 Allocators'!$B$15:$W$15, 0),FALSE)*$G59)</f>
        <v>0</v>
      </c>
      <c r="AL59" s="1321">
        <f>IF(ISERROR(VLOOKUP(VLOOKUP($A59, 'E4 TB Allocation Details'!$A$18:$L$214, MATCH("Customer ID", 'E4 TB Allocation Details'!$A$18:$L$18, 0),FALSE), 'E2 Allocators'!$B$15:$W$361, MATCH('O5 Details by Class &amp; Accounts'!AL$18, 'E2 Allocators'!$B$15:$W$15, 0),FALSE)*$G59), 0, VLOOKUP(VLOOKUP($A59, 'E4 TB Allocation Details'!$A$18:$L$214, MATCH("Customer ID", 'E4 TB Allocation Details'!$A$18:$L$18, 0),FALSE), 'E2 Allocators'!$B$15:$W$361, MATCH('O5 Details by Class &amp; Accounts'!AL$18, 'E2 Allocators'!$B$15:$W$15, 0),FALSE)*$G59)</f>
        <v>0</v>
      </c>
      <c r="AM59" s="1321">
        <f>IF(ISERROR(VLOOKUP(VLOOKUP($A59, 'E4 TB Allocation Details'!$A$18:$L$214, MATCH("Customer ID", 'E4 TB Allocation Details'!$A$18:$L$18, 0),FALSE), 'E2 Allocators'!$B$15:$W$361, MATCH('O5 Details by Class &amp; Accounts'!AM$18, 'E2 Allocators'!$B$15:$W$15, 0),FALSE)*$G59), 0, VLOOKUP(VLOOKUP($A59, 'E4 TB Allocation Details'!$A$18:$L$214, MATCH("Customer ID", 'E4 TB Allocation Details'!$A$18:$L$18, 0),FALSE), 'E2 Allocators'!$B$15:$W$361, MATCH('O5 Details by Class &amp; Accounts'!AM$18, 'E2 Allocators'!$B$15:$W$15, 0),FALSE)*$G59)</f>
        <v>0</v>
      </c>
      <c r="AN59" s="1321">
        <f>IF(ISERROR(VLOOKUP(VLOOKUP($A59, 'E4 TB Allocation Details'!$A$18:$L$214, MATCH("Customer ID", 'E4 TB Allocation Details'!$A$18:$L$18, 0),FALSE), 'E2 Allocators'!$B$15:$W$361, MATCH('O5 Details by Class &amp; Accounts'!AN$18, 'E2 Allocators'!$B$15:$W$15, 0),FALSE)*$G59), 0, VLOOKUP(VLOOKUP($A59, 'E4 TB Allocation Details'!$A$18:$L$214, MATCH("Customer ID", 'E4 TB Allocation Details'!$A$18:$L$18, 0),FALSE), 'E2 Allocators'!$B$15:$W$361, MATCH('O5 Details by Class &amp; Accounts'!AN$18, 'E2 Allocators'!$B$15:$W$15, 0),FALSE)*$G59)</f>
        <v>0</v>
      </c>
      <c r="AO59" s="1321">
        <f>IF(ISERROR(VLOOKUP(VLOOKUP($A59, 'E4 TB Allocation Details'!$A$18:$L$214, MATCH("Customer ID", 'E4 TB Allocation Details'!$A$18:$L$18, 0),FALSE), 'E2 Allocators'!$B$15:$W$361, MATCH('O5 Details by Class &amp; Accounts'!AO$18, 'E2 Allocators'!$B$15:$W$15, 0),FALSE)*$G59), 0, VLOOKUP(VLOOKUP($A59, 'E4 TB Allocation Details'!$A$18:$L$214, MATCH("Customer ID", 'E4 TB Allocation Details'!$A$18:$L$18, 0),FALSE), 'E2 Allocators'!$B$15:$W$361, MATCH('O5 Details by Class &amp; Accounts'!AO$18, 'E2 Allocators'!$B$15:$W$15, 0),FALSE)*$G59)</f>
        <v>0</v>
      </c>
      <c r="AP59" s="1321">
        <f>IF(ISERROR(VLOOKUP(VLOOKUP($A59, 'E4 TB Allocation Details'!$A$18:$L$214, MATCH("Customer ID", 'E4 TB Allocation Details'!$A$18:$L$18, 0),FALSE), 'E2 Allocators'!$B$15:$W$361, MATCH('O5 Details by Class &amp; Accounts'!AP$18, 'E2 Allocators'!$B$15:$W$15, 0),FALSE)*$G59), 0, VLOOKUP(VLOOKUP($A59, 'E4 TB Allocation Details'!$A$18:$L$214, MATCH("Customer ID", 'E4 TB Allocation Details'!$A$18:$L$18, 0),FALSE), 'E2 Allocators'!$B$15:$W$361, MATCH('O5 Details by Class &amp; Accounts'!AP$18, 'E2 Allocators'!$B$15:$W$15, 0),FALSE)*$G59)</f>
        <v>0</v>
      </c>
      <c r="AQ59" s="1321">
        <f>IF(ISERROR(VLOOKUP(VLOOKUP($A59, 'E4 TB Allocation Details'!$A$18:$L$214, MATCH("Customer ID", 'E4 TB Allocation Details'!$A$18:$L$18, 0),FALSE), 'E2 Allocators'!$B$15:$W$361, MATCH('O5 Details by Class &amp; Accounts'!AQ$18, 'E2 Allocators'!$B$15:$W$15, 0),FALSE)*$G59), 0, VLOOKUP(VLOOKUP($A59, 'E4 TB Allocation Details'!$A$18:$L$214, MATCH("Customer ID", 'E4 TB Allocation Details'!$A$18:$L$18, 0),FALSE), 'E2 Allocators'!$B$15:$W$361, MATCH('O5 Details by Class &amp; Accounts'!AQ$18, 'E2 Allocators'!$B$15:$W$15, 0),FALSE)*$G59)</f>
        <v>0</v>
      </c>
      <c r="AR59" s="1321">
        <f>IF(ISERROR(VLOOKUP(VLOOKUP($A59, 'E4 TB Allocation Details'!$A$18:$L$214, MATCH("Customer ID", 'E4 TB Allocation Details'!$A$18:$L$18, 0),FALSE), 'E2 Allocators'!$B$15:$W$361, MATCH('O5 Details by Class &amp; Accounts'!AR$18, 'E2 Allocators'!$B$15:$W$15, 0),FALSE)*$G59), 0, VLOOKUP(VLOOKUP($A59, 'E4 TB Allocation Details'!$A$18:$L$214, MATCH("Customer ID", 'E4 TB Allocation Details'!$A$18:$L$18, 0),FALSE), 'E2 Allocators'!$B$15:$W$361, MATCH('O5 Details by Class &amp; Accounts'!AR$18, 'E2 Allocators'!$B$15:$W$15, 0),FALSE)*$G59)</f>
        <v>0</v>
      </c>
      <c r="AS59" s="1321">
        <f>IF(ISERROR(VLOOKUP(VLOOKUP($A59, 'E4 TB Allocation Details'!$A$18:$L$214, MATCH("Customer ID", 'E4 TB Allocation Details'!$A$18:$L$18, 0),FALSE), 'E2 Allocators'!$B$15:$W$361, MATCH('O5 Details by Class &amp; Accounts'!AS$18, 'E2 Allocators'!$B$15:$W$15, 0),FALSE)*$G59), 0, VLOOKUP(VLOOKUP($A59, 'E4 TB Allocation Details'!$A$18:$L$214, MATCH("Customer ID", 'E4 TB Allocation Details'!$A$18:$L$18, 0),FALSE), 'E2 Allocators'!$B$15:$W$361, MATCH('O5 Details by Class &amp; Accounts'!AS$18, 'E2 Allocators'!$B$15:$W$15, 0),FALSE)*$G59)</f>
        <v>0</v>
      </c>
      <c r="AT59" s="1321">
        <f>IF(ISERROR(VLOOKUP(VLOOKUP($A59, 'E4 TB Allocation Details'!$A$18:$L$214, MATCH("Customer ID", 'E4 TB Allocation Details'!$A$18:$L$18, 0),FALSE), 'E2 Allocators'!$B$15:$W$361, MATCH('O5 Details by Class &amp; Accounts'!AT$18, 'E2 Allocators'!$B$15:$W$15, 0),FALSE)*$G59), 0, VLOOKUP(VLOOKUP($A59, 'E4 TB Allocation Details'!$A$18:$L$214, MATCH("Customer ID", 'E4 TB Allocation Details'!$A$18:$L$18, 0),FALSE), 'E2 Allocators'!$B$15:$W$361, MATCH('O5 Details by Class &amp; Accounts'!AT$18, 'E2 Allocators'!$B$15:$W$15, 0),FALSE)*$G59)</f>
        <v>0</v>
      </c>
      <c r="AU59" s="1321">
        <f>IF(ISERROR(VLOOKUP(VLOOKUP($A59, 'E4 TB Allocation Details'!$A$18:$L$214, MATCH("Customer ID", 'E4 TB Allocation Details'!$A$18:$L$18, 0),FALSE), 'E2 Allocators'!$B$15:$W$361, MATCH('O5 Details by Class &amp; Accounts'!AU$18, 'E2 Allocators'!$B$15:$W$15, 0),FALSE)*$G59), 0, VLOOKUP(VLOOKUP($A59, 'E4 TB Allocation Details'!$A$18:$L$214, MATCH("Customer ID", 'E4 TB Allocation Details'!$A$18:$L$18, 0),FALSE), 'E2 Allocators'!$B$15:$W$361, MATCH('O5 Details by Class &amp; Accounts'!AU$18, 'E2 Allocators'!$B$15:$W$15, 0),FALSE)*$G59)</f>
        <v>0</v>
      </c>
      <c r="AV59" s="1321">
        <f>IF(ISERROR(VLOOKUP(VLOOKUP($A59, 'E4 TB Allocation Details'!$A$18:$L$214, MATCH("Customer ID", 'E4 TB Allocation Details'!$A$18:$L$18, 0),FALSE), 'E2 Allocators'!$B$15:$W$361, MATCH('O5 Details by Class &amp; Accounts'!AV$18, 'E2 Allocators'!$B$15:$W$15, 0),FALSE)*$G59), 0, VLOOKUP(VLOOKUP($A59, 'E4 TB Allocation Details'!$A$18:$L$214, MATCH("Customer ID", 'E4 TB Allocation Details'!$A$18:$L$18, 0),FALSE), 'E2 Allocators'!$B$15:$W$361, MATCH('O5 Details by Class &amp; Accounts'!AV$18, 'E2 Allocators'!$B$15:$W$15, 0),FALSE)*$G59)</f>
        <v>0</v>
      </c>
      <c r="AW59" s="1321">
        <f>IF(ISERROR(VLOOKUP(VLOOKUP($A59, 'E4 TB Allocation Details'!$A$18:$L$214, MATCH("Customer ID", 'E4 TB Allocation Details'!$A$18:$L$18, 0),FALSE), 'E2 Allocators'!$B$15:$W$361, MATCH('O5 Details by Class &amp; Accounts'!AW$18, 'E2 Allocators'!$B$15:$W$15, 0),FALSE)*$G59), 0, VLOOKUP(VLOOKUP($A59, 'E4 TB Allocation Details'!$A$18:$L$214, MATCH("Customer ID", 'E4 TB Allocation Details'!$A$18:$L$18, 0),FALSE), 'E2 Allocators'!$B$15:$W$361, MATCH('O5 Details by Class &amp; Accounts'!AW$18, 'E2 Allocators'!$B$15:$W$15, 0),FALSE)*$G59)</f>
        <v>0</v>
      </c>
      <c r="AX59" s="1321">
        <f>SUM(AD59:AW59)</f>
        <v>847168</v>
      </c>
      <c r="AY59" s="1321">
        <f>IF(ISERROR(VLOOKUP(VLOOKUP($A59, 'E4 TB Allocation Details'!$A$18:$L$214, MATCH("Misc ID", 'E4 TB Allocation Details'!$A$18:$L$18, 0),FALSE), 'E2 Allocators'!$B$15:$W$361, MATCH('O5 Details by Class &amp; Accounts'!AY$18, 'E2 Allocators'!$B$15:$W$15, 0),FALSE)*$E59), 0, VLOOKUP(VLOOKUP($A59, 'E4 TB Allocation Details'!$A$18:$L$214, MATCH("Misc ID", 'E4 TB Allocation Details'!$A$18:$L$18, 0),FALSE), 'E2 Allocators'!$B$15:$W$361, MATCH('O5 Details by Class &amp; Accounts'!AY$18, 'E2 Allocators'!$B$15:$W$15, 0),FALSE)*$E59)</f>
        <v>0</v>
      </c>
      <c r="AZ59" s="1321">
        <f>IF(ISERROR(VLOOKUP(VLOOKUP($A59, 'E4 TB Allocation Details'!$A$18:$L$214, MATCH("Misc ID", 'E4 TB Allocation Details'!$A$18:$L$18, 0),FALSE), 'E2 Allocators'!$B$15:$W$361, MATCH('O5 Details by Class &amp; Accounts'!AZ$18, 'E2 Allocators'!$B$15:$W$15, 0),FALSE)*$E59), 0, VLOOKUP(VLOOKUP($A59, 'E4 TB Allocation Details'!$A$18:$L$214, MATCH("Misc ID", 'E4 TB Allocation Details'!$A$18:$L$18, 0),FALSE), 'E2 Allocators'!$B$15:$W$361, MATCH('O5 Details by Class &amp; Accounts'!AZ$18, 'E2 Allocators'!$B$15:$W$15, 0),FALSE)*$E59)</f>
        <v>0</v>
      </c>
      <c r="BA59" s="1321">
        <f>IF(ISERROR(VLOOKUP(VLOOKUP($A59, 'E4 TB Allocation Details'!$A$18:$L$214, MATCH("Misc ID", 'E4 TB Allocation Details'!$A$18:$L$18, 0),FALSE), 'E2 Allocators'!$B$15:$W$361, MATCH('O5 Details by Class &amp; Accounts'!BA$18, 'E2 Allocators'!$B$15:$W$15, 0),FALSE)*$E59), 0, VLOOKUP(VLOOKUP($A59, 'E4 TB Allocation Details'!$A$18:$L$214, MATCH("Misc ID", 'E4 TB Allocation Details'!$A$18:$L$18, 0),FALSE), 'E2 Allocators'!$B$15:$W$361, MATCH('O5 Details by Class &amp; Accounts'!BA$18, 'E2 Allocators'!$B$15:$W$15, 0),FALSE)*$E59)</f>
        <v>0</v>
      </c>
      <c r="BB59" s="1321">
        <f>IF(ISERROR(VLOOKUP(VLOOKUP($A59, 'E4 TB Allocation Details'!$A$18:$L$214, MATCH("Misc ID", 'E4 TB Allocation Details'!$A$18:$L$18, 0),FALSE), 'E2 Allocators'!$B$15:$W$361, MATCH('O5 Details by Class &amp; Accounts'!BB$18, 'E2 Allocators'!$B$15:$W$15, 0),FALSE)*$E59), 0, VLOOKUP(VLOOKUP($A59, 'E4 TB Allocation Details'!$A$18:$L$214, MATCH("Misc ID", 'E4 TB Allocation Details'!$A$18:$L$18, 0),FALSE), 'E2 Allocators'!$B$15:$W$361, MATCH('O5 Details by Class &amp; Accounts'!BB$18, 'E2 Allocators'!$B$15:$W$15, 0),FALSE)*$E59)</f>
        <v>0</v>
      </c>
      <c r="BC59" s="1321">
        <f>IF(ISERROR(VLOOKUP(VLOOKUP($A59, 'E4 TB Allocation Details'!$A$18:$L$214, MATCH("Misc ID", 'E4 TB Allocation Details'!$A$18:$L$18, 0),FALSE), 'E2 Allocators'!$B$15:$W$361, MATCH('O5 Details by Class &amp; Accounts'!BC$18, 'E2 Allocators'!$B$15:$W$15, 0),FALSE)*$E59), 0, VLOOKUP(VLOOKUP($A59, 'E4 TB Allocation Details'!$A$18:$L$214, MATCH("Misc ID", 'E4 TB Allocation Details'!$A$18:$L$18, 0),FALSE), 'E2 Allocators'!$B$15:$W$361, MATCH('O5 Details by Class &amp; Accounts'!BC$18, 'E2 Allocators'!$B$15:$W$15, 0),FALSE)*$E59)</f>
        <v>0</v>
      </c>
      <c r="BD59" s="1321">
        <f>IF(ISERROR(VLOOKUP(VLOOKUP($A59, 'E4 TB Allocation Details'!$A$18:$L$214, MATCH("Misc ID", 'E4 TB Allocation Details'!$A$18:$L$18, 0),FALSE), 'E2 Allocators'!$B$15:$W$361, MATCH('O5 Details by Class &amp; Accounts'!BD$18, 'E2 Allocators'!$B$15:$W$15, 0),FALSE)*$E59), 0, VLOOKUP(VLOOKUP($A59, 'E4 TB Allocation Details'!$A$18:$L$214, MATCH("Misc ID", 'E4 TB Allocation Details'!$A$18:$L$18, 0),FALSE), 'E2 Allocators'!$B$15:$W$361, MATCH('O5 Details by Class &amp; Accounts'!BD$18, 'E2 Allocators'!$B$15:$W$15, 0),FALSE)*$E59)</f>
        <v>0</v>
      </c>
      <c r="BE59" s="1321">
        <f>IF(ISERROR(VLOOKUP(VLOOKUP($A59, 'E4 TB Allocation Details'!$A$18:$L$214, MATCH("Misc ID", 'E4 TB Allocation Details'!$A$18:$L$18, 0),FALSE), 'E2 Allocators'!$B$15:$W$361, MATCH('O5 Details by Class &amp; Accounts'!BE$18, 'E2 Allocators'!$B$15:$W$15, 0),FALSE)*$E59), 0, VLOOKUP(VLOOKUP($A59, 'E4 TB Allocation Details'!$A$18:$L$214, MATCH("Misc ID", 'E4 TB Allocation Details'!$A$18:$L$18, 0),FALSE), 'E2 Allocators'!$B$15:$W$361, MATCH('O5 Details by Class &amp; Accounts'!BE$18, 'E2 Allocators'!$B$15:$W$15, 0),FALSE)*$E59)</f>
        <v>0</v>
      </c>
      <c r="BF59" s="1321">
        <f>IF(ISERROR(VLOOKUP(VLOOKUP($A59, 'E4 TB Allocation Details'!$A$18:$L$214, MATCH("Misc ID", 'E4 TB Allocation Details'!$A$18:$L$18, 0),FALSE), 'E2 Allocators'!$B$15:$W$361, MATCH('O5 Details by Class &amp; Accounts'!BF$18, 'E2 Allocators'!$B$15:$W$15, 0),FALSE)*$E59), 0, VLOOKUP(VLOOKUP($A59, 'E4 TB Allocation Details'!$A$18:$L$214, MATCH("Misc ID", 'E4 TB Allocation Details'!$A$18:$L$18, 0),FALSE), 'E2 Allocators'!$B$15:$W$361, MATCH('O5 Details by Class &amp; Accounts'!BF$18, 'E2 Allocators'!$B$15:$W$15, 0),FALSE)*$E59)</f>
        <v>0</v>
      </c>
      <c r="BG59" s="1321">
        <f>IF(ISERROR(VLOOKUP(VLOOKUP($A59, 'E4 TB Allocation Details'!$A$18:$L$214, MATCH("Misc ID", 'E4 TB Allocation Details'!$A$18:$L$18, 0),FALSE), 'E2 Allocators'!$B$15:$W$361, MATCH('O5 Details by Class &amp; Accounts'!BG$18, 'E2 Allocators'!$B$15:$W$15, 0),FALSE)*$E59), 0, VLOOKUP(VLOOKUP($A59, 'E4 TB Allocation Details'!$A$18:$L$214, MATCH("Misc ID", 'E4 TB Allocation Details'!$A$18:$L$18, 0),FALSE), 'E2 Allocators'!$B$15:$W$361, MATCH('O5 Details by Class &amp; Accounts'!BG$18, 'E2 Allocators'!$B$15:$W$15, 0),FALSE)*$E59)</f>
        <v>0</v>
      </c>
      <c r="BH59" s="1321">
        <f>IF(ISERROR(VLOOKUP(VLOOKUP($A59, 'E4 TB Allocation Details'!$A$18:$L$214, MATCH("Misc ID", 'E4 TB Allocation Details'!$A$18:$L$18, 0),FALSE), 'E2 Allocators'!$B$15:$W$361, MATCH('O5 Details by Class &amp; Accounts'!BH$18, 'E2 Allocators'!$B$15:$W$15, 0),FALSE)*$E59), 0, VLOOKUP(VLOOKUP($A59, 'E4 TB Allocation Details'!$A$18:$L$214, MATCH("Misc ID", 'E4 TB Allocation Details'!$A$18:$L$18, 0),FALSE), 'E2 Allocators'!$B$15:$W$361, MATCH('O5 Details by Class &amp; Accounts'!BH$18, 'E2 Allocators'!$B$15:$W$15, 0),FALSE)*$E59)</f>
        <v>0</v>
      </c>
      <c r="BI59" s="1321">
        <f>IF(ISERROR(VLOOKUP(VLOOKUP($A59, 'E4 TB Allocation Details'!$A$18:$L$214, MATCH("Misc ID", 'E4 TB Allocation Details'!$A$18:$L$18, 0),FALSE), 'E2 Allocators'!$B$15:$W$361, MATCH('O5 Details by Class &amp; Accounts'!BI$18, 'E2 Allocators'!$B$15:$W$15, 0),FALSE)*$E59), 0, VLOOKUP(VLOOKUP($A59, 'E4 TB Allocation Details'!$A$18:$L$214, MATCH("Misc ID", 'E4 TB Allocation Details'!$A$18:$L$18, 0),FALSE), 'E2 Allocators'!$B$15:$W$361, MATCH('O5 Details by Class &amp; Accounts'!BI$18, 'E2 Allocators'!$B$15:$W$15, 0),FALSE)*$E59)</f>
        <v>0</v>
      </c>
      <c r="BJ59" s="1321">
        <f>IF(ISERROR(VLOOKUP(VLOOKUP($A59, 'E4 TB Allocation Details'!$A$18:$L$214, MATCH("Misc ID", 'E4 TB Allocation Details'!$A$18:$L$18, 0),FALSE), 'E2 Allocators'!$B$15:$W$361, MATCH('O5 Details by Class &amp; Accounts'!BJ$18, 'E2 Allocators'!$B$15:$W$15, 0),FALSE)*$E59), 0, VLOOKUP(VLOOKUP($A59, 'E4 TB Allocation Details'!$A$18:$L$214, MATCH("Misc ID", 'E4 TB Allocation Details'!$A$18:$L$18, 0),FALSE), 'E2 Allocators'!$B$15:$W$361, MATCH('O5 Details by Class &amp; Accounts'!BJ$18, 'E2 Allocators'!$B$15:$W$15, 0),FALSE)*$E59)</f>
        <v>0</v>
      </c>
      <c r="BK59" s="1321">
        <f>IF(ISERROR(VLOOKUP(VLOOKUP($A59, 'E4 TB Allocation Details'!$A$18:$L$214, MATCH("Misc ID", 'E4 TB Allocation Details'!$A$18:$L$18, 0),FALSE), 'E2 Allocators'!$B$15:$W$361, MATCH('O5 Details by Class &amp; Accounts'!BK$18, 'E2 Allocators'!$B$15:$W$15, 0),FALSE)*$E59), 0, VLOOKUP(VLOOKUP($A59, 'E4 TB Allocation Details'!$A$18:$L$214, MATCH("Misc ID", 'E4 TB Allocation Details'!$A$18:$L$18, 0),FALSE), 'E2 Allocators'!$B$15:$W$361, MATCH('O5 Details by Class &amp; Accounts'!BK$18, 'E2 Allocators'!$B$15:$W$15, 0),FALSE)*$E59)</f>
        <v>0</v>
      </c>
      <c r="BL59" s="1321">
        <f>IF(ISERROR(VLOOKUP(VLOOKUP($A59, 'E4 TB Allocation Details'!$A$18:$L$214, MATCH("Misc ID", 'E4 TB Allocation Details'!$A$18:$L$18, 0),FALSE), 'E2 Allocators'!$B$15:$W$361, MATCH('O5 Details by Class &amp; Accounts'!BL$18, 'E2 Allocators'!$B$15:$W$15, 0),FALSE)*$E59), 0, VLOOKUP(VLOOKUP($A59, 'E4 TB Allocation Details'!$A$18:$L$214, MATCH("Misc ID", 'E4 TB Allocation Details'!$A$18:$L$18, 0),FALSE), 'E2 Allocators'!$B$15:$W$361, MATCH('O5 Details by Class &amp; Accounts'!BL$18, 'E2 Allocators'!$B$15:$W$15, 0),FALSE)*$E59)</f>
        <v>0</v>
      </c>
      <c r="BM59" s="1321">
        <f>IF(ISERROR(VLOOKUP(VLOOKUP($A59, 'E4 TB Allocation Details'!$A$18:$L$214, MATCH("Misc ID", 'E4 TB Allocation Details'!$A$18:$L$18, 0),FALSE), 'E2 Allocators'!$B$15:$W$361, MATCH('O5 Details by Class &amp; Accounts'!BM$18, 'E2 Allocators'!$B$15:$W$15, 0),FALSE)*$E59), 0, VLOOKUP(VLOOKUP($A59, 'E4 TB Allocation Details'!$A$18:$L$214, MATCH("Misc ID", 'E4 TB Allocation Details'!$A$18:$L$18, 0),FALSE), 'E2 Allocators'!$B$15:$W$361, MATCH('O5 Details by Class &amp; Accounts'!BM$18, 'E2 Allocators'!$B$15:$W$15, 0),FALSE)*$E59)</f>
        <v>0</v>
      </c>
      <c r="BN59" s="1321">
        <f>IF(ISERROR(VLOOKUP(VLOOKUP($A59, 'E4 TB Allocation Details'!$A$18:$L$214, MATCH("Misc ID", 'E4 TB Allocation Details'!$A$18:$L$18, 0),FALSE), 'E2 Allocators'!$B$15:$W$361, MATCH('O5 Details by Class &amp; Accounts'!BN$18, 'E2 Allocators'!$B$15:$W$15, 0),FALSE)*$E59), 0, VLOOKUP(VLOOKUP($A59, 'E4 TB Allocation Details'!$A$18:$L$214, MATCH("Misc ID", 'E4 TB Allocation Details'!$A$18:$L$18, 0),FALSE), 'E2 Allocators'!$B$15:$W$361, MATCH('O5 Details by Class &amp; Accounts'!BN$18, 'E2 Allocators'!$B$15:$W$15, 0),FALSE)*$E59)</f>
        <v>0</v>
      </c>
      <c r="BO59" s="1321">
        <f>IF(ISERROR(VLOOKUP(VLOOKUP($A59, 'E4 TB Allocation Details'!$A$18:$L$214, MATCH("Misc ID", 'E4 TB Allocation Details'!$A$18:$L$18, 0),FALSE), 'E2 Allocators'!$B$15:$W$361, MATCH('O5 Details by Class &amp; Accounts'!BO$18, 'E2 Allocators'!$B$15:$W$15, 0),FALSE)*$E59), 0, VLOOKUP(VLOOKUP($A59, 'E4 TB Allocation Details'!$A$18:$L$214, MATCH("Misc ID", 'E4 TB Allocation Details'!$A$18:$L$18, 0),FALSE), 'E2 Allocators'!$B$15:$W$361, MATCH('O5 Details by Class &amp; Accounts'!BO$18, 'E2 Allocators'!$B$15:$W$15, 0),FALSE)*$E59)</f>
        <v>0</v>
      </c>
      <c r="BP59" s="1321">
        <f>IF(ISERROR(VLOOKUP(VLOOKUP($A59, 'E4 TB Allocation Details'!$A$18:$L$214, MATCH("Misc ID", 'E4 TB Allocation Details'!$A$18:$L$18, 0),FALSE), 'E2 Allocators'!$B$15:$W$361, MATCH('O5 Details by Class &amp; Accounts'!BP$18, 'E2 Allocators'!$B$15:$W$15, 0),FALSE)*$E59), 0, VLOOKUP(VLOOKUP($A59, 'E4 TB Allocation Details'!$A$18:$L$214, MATCH("Misc ID", 'E4 TB Allocation Details'!$A$18:$L$18, 0),FALSE), 'E2 Allocators'!$B$15:$W$361, MATCH('O5 Details by Class &amp; Accounts'!BP$18, 'E2 Allocators'!$B$15:$W$15, 0),FALSE)*$E59)</f>
        <v>0</v>
      </c>
      <c r="BQ59" s="1321">
        <f>IF(ISERROR(VLOOKUP(VLOOKUP($A59, 'E4 TB Allocation Details'!$A$18:$L$214, MATCH("Misc ID", 'E4 TB Allocation Details'!$A$18:$L$18, 0),FALSE), 'E2 Allocators'!$B$15:$W$361, MATCH('O5 Details by Class &amp; Accounts'!BQ$18, 'E2 Allocators'!$B$15:$W$15, 0),FALSE)*$E59), 0, VLOOKUP(VLOOKUP($A59, 'E4 TB Allocation Details'!$A$18:$L$214, MATCH("Misc ID", 'E4 TB Allocation Details'!$A$18:$L$18, 0),FALSE), 'E2 Allocators'!$B$15:$W$361, MATCH('O5 Details by Class &amp; Accounts'!BQ$18, 'E2 Allocators'!$B$15:$W$15, 0),FALSE)*$E59)</f>
        <v>0</v>
      </c>
      <c r="BR59" s="1321">
        <f>IF(ISERROR(VLOOKUP(VLOOKUP($A59, 'E4 TB Allocation Details'!$A$18:$L$214, MATCH("Misc ID", 'E4 TB Allocation Details'!$A$18:$L$18, 0),FALSE), 'E2 Allocators'!$B$15:$W$361, MATCH('O5 Details by Class &amp; Accounts'!BR$18, 'E2 Allocators'!$B$15:$W$15, 0),FALSE)*$E59), 0, VLOOKUP(VLOOKUP($A59, 'E4 TB Allocation Details'!$A$18:$L$214, MATCH("Misc ID", 'E4 TB Allocation Details'!$A$18:$L$18, 0),FALSE), 'E2 Allocators'!$B$15:$W$361, MATCH('O5 Details by Class &amp; Accounts'!BR$18, 'E2 Allocators'!$B$15:$W$15, 0),FALSE)*$E59)</f>
        <v>0</v>
      </c>
      <c r="BS59" s="1321">
        <f>SUM(AY59:BR59)</f>
        <v>0</v>
      </c>
      <c r="BT59" s="1321">
        <f>IF(ISERROR(VLOOKUP(VLOOKUP($A59, 'E4 TB Allocation Details'!$A$18:$L$214, MATCH("A &amp; G ID", 'E4 TB Allocation Details'!$A$18:$L$18, 0),FALSE), 'E2 Allocators'!$B$15:$W$361, MATCH('O5 Details by Class &amp; Accounts'!BT$18, 'E2 Allocators'!$B$15:$W$15, 0),FALSE)*$E59), 0, VLOOKUP(VLOOKUP($A59, 'E4 TB Allocation Details'!$A$18:$L$214, MATCH("A &amp; G ID", 'E4 TB Allocation Details'!$A$18:$L$18, 0),FALSE), 'E2 Allocators'!$B$15:$W$361, MATCH('O5 Details by Class &amp; Accounts'!BT$18, 'E2 Allocators'!$B$15:$W$15, 0),FALSE)*$E59)</f>
        <v>0</v>
      </c>
      <c r="BU59" s="1321">
        <f>IF(ISERROR(VLOOKUP(VLOOKUP($A59, 'E4 TB Allocation Details'!$A$18:$L$214, MATCH("A &amp; G ID", 'E4 TB Allocation Details'!$A$18:$L$18, 0),FALSE), 'E2 Allocators'!$B$15:$W$361, MATCH('O5 Details by Class &amp; Accounts'!BU$18, 'E2 Allocators'!$B$15:$W$15, 0),FALSE)*$E59), 0, VLOOKUP(VLOOKUP($A59, 'E4 TB Allocation Details'!$A$18:$L$214, MATCH("A &amp; G ID", 'E4 TB Allocation Details'!$A$18:$L$18, 0),FALSE), 'E2 Allocators'!$B$15:$W$361, MATCH('O5 Details by Class &amp; Accounts'!BU$18, 'E2 Allocators'!$B$15:$W$15, 0),FALSE)*$E59)</f>
        <v>0</v>
      </c>
      <c r="BV59" s="1321">
        <f>IF(ISERROR(VLOOKUP(VLOOKUP($A59, 'E4 TB Allocation Details'!$A$18:$L$214, MATCH("A &amp; G ID", 'E4 TB Allocation Details'!$A$18:$L$18, 0),FALSE), 'E2 Allocators'!$B$15:$W$361, MATCH('O5 Details by Class &amp; Accounts'!BV$18, 'E2 Allocators'!$B$15:$W$15, 0),FALSE)*$E59), 0, VLOOKUP(VLOOKUP($A59, 'E4 TB Allocation Details'!$A$18:$L$214, MATCH("A &amp; G ID", 'E4 TB Allocation Details'!$A$18:$L$18, 0),FALSE), 'E2 Allocators'!$B$15:$W$361, MATCH('O5 Details by Class &amp; Accounts'!BV$18, 'E2 Allocators'!$B$15:$W$15, 0),FALSE)*$E59)</f>
        <v>0</v>
      </c>
      <c r="BW59" s="1321">
        <f>IF(ISERROR(VLOOKUP(VLOOKUP($A59, 'E4 TB Allocation Details'!$A$18:$L$214, MATCH("A &amp; G ID", 'E4 TB Allocation Details'!$A$18:$L$18, 0),FALSE), 'E2 Allocators'!$B$15:$W$361, MATCH('O5 Details by Class &amp; Accounts'!BW$18, 'E2 Allocators'!$B$15:$W$15, 0),FALSE)*$E59), 0, VLOOKUP(VLOOKUP($A59, 'E4 TB Allocation Details'!$A$18:$L$214, MATCH("A &amp; G ID", 'E4 TB Allocation Details'!$A$18:$L$18, 0),FALSE), 'E2 Allocators'!$B$15:$W$361, MATCH('O5 Details by Class &amp; Accounts'!BW$18, 'E2 Allocators'!$B$15:$W$15, 0),FALSE)*$E59)</f>
        <v>0</v>
      </c>
      <c r="BX59" s="1321">
        <f>IF(ISERROR(VLOOKUP(VLOOKUP($A59, 'E4 TB Allocation Details'!$A$18:$L$214, MATCH("A &amp; G ID", 'E4 TB Allocation Details'!$A$18:$L$18, 0),FALSE), 'E2 Allocators'!$B$15:$W$361, MATCH('O5 Details by Class &amp; Accounts'!BX$18, 'E2 Allocators'!$B$15:$W$15, 0),FALSE)*$E59), 0, VLOOKUP(VLOOKUP($A59, 'E4 TB Allocation Details'!$A$18:$L$214, MATCH("A &amp; G ID", 'E4 TB Allocation Details'!$A$18:$L$18, 0),FALSE), 'E2 Allocators'!$B$15:$W$361, MATCH('O5 Details by Class &amp; Accounts'!BX$18, 'E2 Allocators'!$B$15:$W$15, 0),FALSE)*$E59)</f>
        <v>0</v>
      </c>
      <c r="BY59" s="1321">
        <f>IF(ISERROR(VLOOKUP(VLOOKUP($A59, 'E4 TB Allocation Details'!$A$18:$L$214, MATCH("A &amp; G ID", 'E4 TB Allocation Details'!$A$18:$L$18, 0),FALSE), 'E2 Allocators'!$B$15:$W$361, MATCH('O5 Details by Class &amp; Accounts'!BY$18, 'E2 Allocators'!$B$15:$W$15, 0),FALSE)*$E59), 0, VLOOKUP(VLOOKUP($A59, 'E4 TB Allocation Details'!$A$18:$L$214, MATCH("A &amp; G ID", 'E4 TB Allocation Details'!$A$18:$L$18, 0),FALSE), 'E2 Allocators'!$B$15:$W$361, MATCH('O5 Details by Class &amp; Accounts'!BY$18, 'E2 Allocators'!$B$15:$W$15, 0),FALSE)*$E59)</f>
        <v>0</v>
      </c>
      <c r="BZ59" s="1321">
        <f>IF(ISERROR(VLOOKUP(VLOOKUP($A59, 'E4 TB Allocation Details'!$A$18:$L$214, MATCH("A &amp; G ID", 'E4 TB Allocation Details'!$A$18:$L$18, 0),FALSE), 'E2 Allocators'!$B$15:$W$361, MATCH('O5 Details by Class &amp; Accounts'!BZ$18, 'E2 Allocators'!$B$15:$W$15, 0),FALSE)*$E59), 0, VLOOKUP(VLOOKUP($A59, 'E4 TB Allocation Details'!$A$18:$L$214, MATCH("A &amp; G ID", 'E4 TB Allocation Details'!$A$18:$L$18, 0),FALSE), 'E2 Allocators'!$B$15:$W$361, MATCH('O5 Details by Class &amp; Accounts'!BZ$18, 'E2 Allocators'!$B$15:$W$15, 0),FALSE)*$E59)</f>
        <v>0</v>
      </c>
      <c r="CA59" s="1321">
        <f>IF(ISERROR(VLOOKUP(VLOOKUP($A59, 'E4 TB Allocation Details'!$A$18:$L$214, MATCH("A &amp; G ID", 'E4 TB Allocation Details'!$A$18:$L$18, 0),FALSE), 'E2 Allocators'!$B$15:$W$361, MATCH('O5 Details by Class &amp; Accounts'!CA$18, 'E2 Allocators'!$B$15:$W$15, 0),FALSE)*$E59), 0, VLOOKUP(VLOOKUP($A59, 'E4 TB Allocation Details'!$A$18:$L$214, MATCH("A &amp; G ID", 'E4 TB Allocation Details'!$A$18:$L$18, 0),FALSE), 'E2 Allocators'!$B$15:$W$361, MATCH('O5 Details by Class &amp; Accounts'!CA$18, 'E2 Allocators'!$B$15:$W$15, 0),FALSE)*$E59)</f>
        <v>0</v>
      </c>
      <c r="CB59" s="1321">
        <f>IF(ISERROR(VLOOKUP(VLOOKUP($A59, 'E4 TB Allocation Details'!$A$18:$L$214, MATCH("A &amp; G ID", 'E4 TB Allocation Details'!$A$18:$L$18, 0),FALSE), 'E2 Allocators'!$B$15:$W$361, MATCH('O5 Details by Class &amp; Accounts'!CB$18, 'E2 Allocators'!$B$15:$W$15, 0),FALSE)*$E59), 0, VLOOKUP(VLOOKUP($A59, 'E4 TB Allocation Details'!$A$18:$L$214, MATCH("A &amp; G ID", 'E4 TB Allocation Details'!$A$18:$L$18, 0),FALSE), 'E2 Allocators'!$B$15:$W$361, MATCH('O5 Details by Class &amp; Accounts'!CB$18, 'E2 Allocators'!$B$15:$W$15, 0),FALSE)*$E59)</f>
        <v>0</v>
      </c>
      <c r="CC59" s="1321">
        <f>IF(ISERROR(VLOOKUP(VLOOKUP($A59, 'E4 TB Allocation Details'!$A$18:$L$214, MATCH("A &amp; G ID", 'E4 TB Allocation Details'!$A$18:$L$18, 0),FALSE), 'E2 Allocators'!$B$15:$W$361, MATCH('O5 Details by Class &amp; Accounts'!CC$18, 'E2 Allocators'!$B$15:$W$15, 0),FALSE)*$E59), 0, VLOOKUP(VLOOKUP($A59, 'E4 TB Allocation Details'!$A$18:$L$214, MATCH("A &amp; G ID", 'E4 TB Allocation Details'!$A$18:$L$18, 0),FALSE), 'E2 Allocators'!$B$15:$W$361, MATCH('O5 Details by Class &amp; Accounts'!CC$18, 'E2 Allocators'!$B$15:$W$15, 0),FALSE)*$E59)</f>
        <v>0</v>
      </c>
      <c r="CD59" s="1321">
        <f>IF(ISERROR(VLOOKUP(VLOOKUP($A59, 'E4 TB Allocation Details'!$A$18:$L$214, MATCH("A &amp; G ID", 'E4 TB Allocation Details'!$A$18:$L$18, 0),FALSE), 'E2 Allocators'!$B$15:$W$361, MATCH('O5 Details by Class &amp; Accounts'!CD$18, 'E2 Allocators'!$B$15:$W$15, 0),FALSE)*$E59), 0, VLOOKUP(VLOOKUP($A59, 'E4 TB Allocation Details'!$A$18:$L$214, MATCH("A &amp; G ID", 'E4 TB Allocation Details'!$A$18:$L$18, 0),FALSE), 'E2 Allocators'!$B$15:$W$361, MATCH('O5 Details by Class &amp; Accounts'!CD$18, 'E2 Allocators'!$B$15:$W$15, 0),FALSE)*$E59)</f>
        <v>0</v>
      </c>
      <c r="CE59" s="1321">
        <f>IF(ISERROR(VLOOKUP(VLOOKUP($A59, 'E4 TB Allocation Details'!$A$18:$L$214, MATCH("A &amp; G ID", 'E4 TB Allocation Details'!$A$18:$L$18, 0),FALSE), 'E2 Allocators'!$B$15:$W$361, MATCH('O5 Details by Class &amp; Accounts'!CE$18, 'E2 Allocators'!$B$15:$W$15, 0),FALSE)*$E59), 0, VLOOKUP(VLOOKUP($A59, 'E4 TB Allocation Details'!$A$18:$L$214, MATCH("A &amp; G ID", 'E4 TB Allocation Details'!$A$18:$L$18, 0),FALSE), 'E2 Allocators'!$B$15:$W$361, MATCH('O5 Details by Class &amp; Accounts'!CE$18, 'E2 Allocators'!$B$15:$W$15, 0),FALSE)*$E59)</f>
        <v>0</v>
      </c>
      <c r="CF59" s="1321">
        <f>IF(ISERROR(VLOOKUP(VLOOKUP($A59, 'E4 TB Allocation Details'!$A$18:$L$214, MATCH("A &amp; G ID", 'E4 TB Allocation Details'!$A$18:$L$18, 0),FALSE), 'E2 Allocators'!$B$15:$W$361, MATCH('O5 Details by Class &amp; Accounts'!CF$18, 'E2 Allocators'!$B$15:$W$15, 0),FALSE)*$E59), 0, VLOOKUP(VLOOKUP($A59, 'E4 TB Allocation Details'!$A$18:$L$214, MATCH("A &amp; G ID", 'E4 TB Allocation Details'!$A$18:$L$18, 0),FALSE), 'E2 Allocators'!$B$15:$W$361, MATCH('O5 Details by Class &amp; Accounts'!CF$18, 'E2 Allocators'!$B$15:$W$15, 0),FALSE)*$E59)</f>
        <v>0</v>
      </c>
      <c r="CG59" s="1321">
        <f>IF(ISERROR(VLOOKUP(VLOOKUP($A59, 'E4 TB Allocation Details'!$A$18:$L$214, MATCH("A &amp; G ID", 'E4 TB Allocation Details'!$A$18:$L$18, 0),FALSE), 'E2 Allocators'!$B$15:$W$361, MATCH('O5 Details by Class &amp; Accounts'!CG$18, 'E2 Allocators'!$B$15:$W$15, 0),FALSE)*$E59), 0, VLOOKUP(VLOOKUP($A59, 'E4 TB Allocation Details'!$A$18:$L$214, MATCH("A &amp; G ID", 'E4 TB Allocation Details'!$A$18:$L$18, 0),FALSE), 'E2 Allocators'!$B$15:$W$361, MATCH('O5 Details by Class &amp; Accounts'!CG$18, 'E2 Allocators'!$B$15:$W$15, 0),FALSE)*$E59)</f>
        <v>0</v>
      </c>
      <c r="CH59" s="1321">
        <f>IF(ISERROR(VLOOKUP(VLOOKUP($A59, 'E4 TB Allocation Details'!$A$18:$L$214, MATCH("A &amp; G ID", 'E4 TB Allocation Details'!$A$18:$L$18, 0),FALSE), 'E2 Allocators'!$B$15:$W$361, MATCH('O5 Details by Class &amp; Accounts'!CH$18, 'E2 Allocators'!$B$15:$W$15, 0),FALSE)*$E59), 0, VLOOKUP(VLOOKUP($A59, 'E4 TB Allocation Details'!$A$18:$L$214, MATCH("A &amp; G ID", 'E4 TB Allocation Details'!$A$18:$L$18, 0),FALSE), 'E2 Allocators'!$B$15:$W$361, MATCH('O5 Details by Class &amp; Accounts'!CH$18, 'E2 Allocators'!$B$15:$W$15, 0),FALSE)*$E59)</f>
        <v>0</v>
      </c>
      <c r="CI59" s="1321">
        <f>IF(ISERROR(VLOOKUP(VLOOKUP($A59, 'E4 TB Allocation Details'!$A$18:$L$214, MATCH("A &amp; G ID", 'E4 TB Allocation Details'!$A$18:$L$18, 0),FALSE), 'E2 Allocators'!$B$15:$W$361, MATCH('O5 Details by Class &amp; Accounts'!CI$18, 'E2 Allocators'!$B$15:$W$15, 0),FALSE)*$E59), 0, VLOOKUP(VLOOKUP($A59, 'E4 TB Allocation Details'!$A$18:$L$214, MATCH("A &amp; G ID", 'E4 TB Allocation Details'!$A$18:$L$18, 0),FALSE), 'E2 Allocators'!$B$15:$W$361, MATCH('O5 Details by Class &amp; Accounts'!CI$18, 'E2 Allocators'!$B$15:$W$15, 0),FALSE)*$E59)</f>
        <v>0</v>
      </c>
      <c r="CJ59" s="1321">
        <f>IF(ISERROR(VLOOKUP(VLOOKUP($A59, 'E4 TB Allocation Details'!$A$18:$L$214, MATCH("A &amp; G ID", 'E4 TB Allocation Details'!$A$18:$L$18, 0),FALSE), 'E2 Allocators'!$B$15:$W$361, MATCH('O5 Details by Class &amp; Accounts'!CJ$18, 'E2 Allocators'!$B$15:$W$15, 0),FALSE)*$E59), 0, VLOOKUP(VLOOKUP($A59, 'E4 TB Allocation Details'!$A$18:$L$214, MATCH("A &amp; G ID", 'E4 TB Allocation Details'!$A$18:$L$18, 0),FALSE), 'E2 Allocators'!$B$15:$W$361, MATCH('O5 Details by Class &amp; Accounts'!CJ$18, 'E2 Allocators'!$B$15:$W$15, 0),FALSE)*$E59)</f>
        <v>0</v>
      </c>
      <c r="CK59" s="1321">
        <f>IF(ISERROR(VLOOKUP(VLOOKUP($A59, 'E4 TB Allocation Details'!$A$18:$L$214, MATCH("A &amp; G ID", 'E4 TB Allocation Details'!$A$18:$L$18, 0),FALSE), 'E2 Allocators'!$B$15:$W$361, MATCH('O5 Details by Class &amp; Accounts'!CK$18, 'E2 Allocators'!$B$15:$W$15, 0),FALSE)*$E59), 0, VLOOKUP(VLOOKUP($A59, 'E4 TB Allocation Details'!$A$18:$L$214, MATCH("A &amp; G ID", 'E4 TB Allocation Details'!$A$18:$L$18, 0),FALSE), 'E2 Allocators'!$B$15:$W$361, MATCH('O5 Details by Class &amp; Accounts'!CK$18, 'E2 Allocators'!$B$15:$W$15, 0),FALSE)*$E59)</f>
        <v>0</v>
      </c>
      <c r="CL59" s="1321">
        <f>IF(ISERROR(VLOOKUP(VLOOKUP($A59, 'E4 TB Allocation Details'!$A$18:$L$214, MATCH("A &amp; G ID", 'E4 TB Allocation Details'!$A$18:$L$18, 0),FALSE), 'E2 Allocators'!$B$15:$W$361, MATCH('O5 Details by Class &amp; Accounts'!CL$18, 'E2 Allocators'!$B$15:$W$15, 0),FALSE)*$E59), 0, VLOOKUP(VLOOKUP($A59, 'E4 TB Allocation Details'!$A$18:$L$214, MATCH("A &amp; G ID", 'E4 TB Allocation Details'!$A$18:$L$18, 0),FALSE), 'E2 Allocators'!$B$15:$W$361, MATCH('O5 Details by Class &amp; Accounts'!CL$18, 'E2 Allocators'!$B$15:$W$15, 0),FALSE)*$E59)</f>
        <v>0</v>
      </c>
      <c r="CM59" s="1321">
        <f>IF(ISERROR(VLOOKUP(VLOOKUP($A59, 'E4 TB Allocation Details'!$A$18:$L$214, MATCH("A &amp; G ID", 'E4 TB Allocation Details'!$A$18:$L$18, 0),FALSE), 'E2 Allocators'!$B$15:$W$361, MATCH('O5 Details by Class &amp; Accounts'!CM$18, 'E2 Allocators'!$B$15:$W$15, 0),FALSE)*$E59), 0, VLOOKUP(VLOOKUP($A59, 'E4 TB Allocation Details'!$A$18:$L$214, MATCH("A &amp; G ID", 'E4 TB Allocation Details'!$A$18:$L$18, 0),FALSE), 'E2 Allocators'!$B$15:$W$361, MATCH('O5 Details by Class &amp; Accounts'!CM$18, 'E2 Allocators'!$B$15:$W$15, 0),FALSE)*$E59)</f>
        <v>0</v>
      </c>
      <c r="CN59" s="1321">
        <f t="shared" si="5"/>
        <v>0</v>
      </c>
      <c r="CO59" s="1650">
        <f t="shared" si="7"/>
        <v>0</v>
      </c>
      <c r="CQ59" s="1898" t="s">
        <v>780</v>
      </c>
    </row>
    <row r="60" spans="1:95" s="64" customFormat="1" ht="12.75">
      <c r="A60" s="2156">
        <v>1905</v>
      </c>
      <c r="B60" s="2111" t="s">
        <v>282</v>
      </c>
      <c r="C60" s="1647">
        <f>IF(ISERROR(VLOOKUP($A60,'I3 TB Data'!$A$19:$H$484,MATCH('O5 Details by Class &amp; Accounts'!$C$18, 'I3 TB Data'!$A$19:$H$19,0),0)), 0, VLOOKUP($A60,'I3 TB Data'!$A$19:$H$484,MATCH('O5 Details by Class &amp; Accounts'!$C$18,'I3 TB Data'!$A$19:$H$19,0),0))</f>
        <v>0</v>
      </c>
      <c r="D60" s="1648">
        <f>'I4 BO ASSETS'!E62</f>
        <v>0</v>
      </c>
      <c r="E60" s="1647">
        <f t="shared" si="6"/>
        <v>0</v>
      </c>
      <c r="F60" s="1649">
        <f>IF(ISERROR(VLOOKUP($A60, 'E1 Categorization'!A33:E124, MATCH("Customer Component", 'E1 Categorization'!$A$33:$E$33,0), 0)), 0, IF(VLOOKUP($A60, 'E1 Categorization'!A33:E124, MATCH("Customer Component", 'E1 Categorization'!$A$33:$E$33,0), 0)=0, 'O5 Details by Class &amp; Accounts'!$E60, IF(AND(VLOOKUP($A60, 'E1 Categorization'!A33:E124, MATCH("Customer Component", 'E1 Categorization'!$A$33:$E$33,0), 0) &gt;0, VLOOKUP($A60, 'E1 Categorization'!A33:E124, MATCH("Customer Component", 'E1 Categorization'!$A$33:$E$33,0), 0)&lt;1), 'O5 Details by Class &amp; Accounts'!$E60*(1-VLOOKUP($A60, 'E1 Categorization'!A33:E124, MATCH("Customer Component", 'E1 Categorization'!$A$33:$E$33,0), 0)), 0)))</f>
        <v>0</v>
      </c>
      <c r="G60" s="1649">
        <f>IF(ISERROR(VLOOKUP($A60, 'E1 Categorization'!A33:E124, MATCH("Customer Component", 'E1 Categorization'!$A$33:$E$33,0), 0)),0, IF(VLOOKUP($A60, 'E1 Categorization'!A33:E124, MATCH("Customer Component", 'E1 Categorization'!$A$33:$E$33,0), 0)=0, 0, IF(AND(VLOOKUP($A60, 'E1 Categorization'!A33:E124, MATCH("Customer Component", 'E1 Categorization'!$A$33:$E$33,0), 0) &gt;0, VLOOKUP($A60, 'E1 Categorization'!A33:E124, MATCH("Customer Component", 'E1 Categorization'!$A$33:$E$33,0), 0)&lt;1), 'O5 Details by Class &amp; Accounts'!$E60*(VLOOKUP($A60, 'E1 Categorization'!A33:E124, MATCH("Customer Component", 'E1 Categorization'!$A$33:$E$33,0), 0)), 'O5 Details by Class &amp; Accounts'!$E60)))</f>
        <v>0</v>
      </c>
      <c r="H60" s="1321">
        <f t="shared" ref="H60:H80" si="8">F60+G60</f>
        <v>0</v>
      </c>
      <c r="I60" s="1321">
        <f>IF(ISERROR(VLOOKUP(VLOOKUP($A60, 'E4 TB Allocation Details'!$A$18:$L$214, MATCH("Demand ID", 'E4 TB Allocation Details'!$A$18:$L$18, 0),FALSE), 'E2 Allocators'!$B$15:$W$361, MATCH('O5 Details by Class &amp; Accounts'!I$18, 'E2 Allocators'!$B$15:$W$15, 0),FALSE)*$F60), 0, VLOOKUP(VLOOKUP($A60, 'E4 TB Allocation Details'!$A$18:$L$214, MATCH("Demand ID", 'E4 TB Allocation Details'!$A$18:$L$18, 0),FALSE), 'E2 Allocators'!$B$15:$W$361, MATCH('O5 Details by Class &amp; Accounts'!I$18, 'E2 Allocators'!$B$15:$W$15, 0),FALSE)*$F60)</f>
        <v>0</v>
      </c>
      <c r="J60" s="1321">
        <f>IF(ISERROR(VLOOKUP(VLOOKUP($A60, 'E4 TB Allocation Details'!$A$18:$L$214, MATCH("Demand ID", 'E4 TB Allocation Details'!$A$18:$L$18, 0),FALSE), 'E2 Allocators'!$B$15:$W$361, MATCH('O5 Details by Class &amp; Accounts'!J$18, 'E2 Allocators'!$B$15:$W$15, 0),FALSE)*$F60), 0, VLOOKUP(VLOOKUP($A60, 'E4 TB Allocation Details'!$A$18:$L$214, MATCH("Demand ID", 'E4 TB Allocation Details'!$A$18:$L$18, 0),FALSE), 'E2 Allocators'!$B$15:$W$361, MATCH('O5 Details by Class &amp; Accounts'!J$18, 'E2 Allocators'!$B$15:$W$15, 0),FALSE)*$F60)</f>
        <v>0</v>
      </c>
      <c r="K60" s="1321">
        <f>IF(ISERROR(VLOOKUP(VLOOKUP($A60, 'E4 TB Allocation Details'!$A$18:$L$214, MATCH("Demand ID", 'E4 TB Allocation Details'!$A$18:$L$18, 0),FALSE), 'E2 Allocators'!$B$15:$W$361, MATCH('O5 Details by Class &amp; Accounts'!K$18, 'E2 Allocators'!$B$15:$W$15, 0),FALSE)*$F60), 0, VLOOKUP(VLOOKUP($A60, 'E4 TB Allocation Details'!$A$18:$L$214, MATCH("Demand ID", 'E4 TB Allocation Details'!$A$18:$L$18, 0),FALSE), 'E2 Allocators'!$B$15:$W$361, MATCH('O5 Details by Class &amp; Accounts'!K$18, 'E2 Allocators'!$B$15:$W$15, 0),FALSE)*$F60)</f>
        <v>0</v>
      </c>
      <c r="L60" s="1321">
        <f>IF(ISERROR(VLOOKUP(VLOOKUP($A60, 'E4 TB Allocation Details'!$A$18:$L$214, MATCH("Demand ID", 'E4 TB Allocation Details'!$A$18:$L$18, 0),FALSE), 'E2 Allocators'!$B$15:$W$361, MATCH('O5 Details by Class &amp; Accounts'!L$18, 'E2 Allocators'!$B$15:$W$15, 0),FALSE)*$F60), 0, VLOOKUP(VLOOKUP($A60, 'E4 TB Allocation Details'!$A$18:$L$214, MATCH("Demand ID", 'E4 TB Allocation Details'!$A$18:$L$18, 0),FALSE), 'E2 Allocators'!$B$15:$W$361, MATCH('O5 Details by Class &amp; Accounts'!L$18, 'E2 Allocators'!$B$15:$W$15, 0),FALSE)*$F60)</f>
        <v>0</v>
      </c>
      <c r="M60" s="1321">
        <f>IF(ISERROR(VLOOKUP(VLOOKUP($A60, 'E4 TB Allocation Details'!$A$18:$L$214, MATCH("Demand ID", 'E4 TB Allocation Details'!$A$18:$L$18, 0),FALSE), 'E2 Allocators'!$B$15:$W$361, MATCH('O5 Details by Class &amp; Accounts'!M$18, 'E2 Allocators'!$B$15:$W$15, 0),FALSE)*$F60), 0, VLOOKUP(VLOOKUP($A60, 'E4 TB Allocation Details'!$A$18:$L$214, MATCH("Demand ID", 'E4 TB Allocation Details'!$A$18:$L$18, 0),FALSE), 'E2 Allocators'!$B$15:$W$361, MATCH('O5 Details by Class &amp; Accounts'!M$18, 'E2 Allocators'!$B$15:$W$15, 0),FALSE)*$F60)</f>
        <v>0</v>
      </c>
      <c r="N60" s="1321">
        <f>IF(ISERROR(VLOOKUP(VLOOKUP($A60, 'E4 TB Allocation Details'!$A$18:$L$214, MATCH("Demand ID", 'E4 TB Allocation Details'!$A$18:$L$18, 0),FALSE), 'E2 Allocators'!$B$15:$W$361, MATCH('O5 Details by Class &amp; Accounts'!N$18, 'E2 Allocators'!$B$15:$W$15, 0),FALSE)*$F60), 0, VLOOKUP(VLOOKUP($A60, 'E4 TB Allocation Details'!$A$18:$L$214, MATCH("Demand ID", 'E4 TB Allocation Details'!$A$18:$L$18, 0),FALSE), 'E2 Allocators'!$B$15:$W$361, MATCH('O5 Details by Class &amp; Accounts'!N$18, 'E2 Allocators'!$B$15:$W$15, 0),FALSE)*$F60)</f>
        <v>0</v>
      </c>
      <c r="O60" s="1321">
        <f>IF(ISERROR(VLOOKUP(VLOOKUP($A60, 'E4 TB Allocation Details'!$A$18:$L$214, MATCH("Demand ID", 'E4 TB Allocation Details'!$A$18:$L$18, 0),FALSE), 'E2 Allocators'!$B$15:$W$361, MATCH('O5 Details by Class &amp; Accounts'!O$18, 'E2 Allocators'!$B$15:$W$15, 0),FALSE)*$F60), 0, VLOOKUP(VLOOKUP($A60, 'E4 TB Allocation Details'!$A$18:$L$214, MATCH("Demand ID", 'E4 TB Allocation Details'!$A$18:$L$18, 0),FALSE), 'E2 Allocators'!$B$15:$W$361, MATCH('O5 Details by Class &amp; Accounts'!O$18, 'E2 Allocators'!$B$15:$W$15, 0),FALSE)*$F60)</f>
        <v>0</v>
      </c>
      <c r="P60" s="1321">
        <f>IF(ISERROR(VLOOKUP(VLOOKUP($A60, 'E4 TB Allocation Details'!$A$18:$L$214, MATCH("Demand ID", 'E4 TB Allocation Details'!$A$18:$L$18, 0),FALSE), 'E2 Allocators'!$B$15:$W$361, MATCH('O5 Details by Class &amp; Accounts'!P$18, 'E2 Allocators'!$B$15:$W$15, 0),FALSE)*$F60), 0, VLOOKUP(VLOOKUP($A60, 'E4 TB Allocation Details'!$A$18:$L$214, MATCH("Demand ID", 'E4 TB Allocation Details'!$A$18:$L$18, 0),FALSE), 'E2 Allocators'!$B$15:$W$361, MATCH('O5 Details by Class &amp; Accounts'!P$18, 'E2 Allocators'!$B$15:$W$15, 0),FALSE)*$F60)</f>
        <v>0</v>
      </c>
      <c r="Q60" s="1321">
        <f>IF(ISERROR(VLOOKUP(VLOOKUP($A60, 'E4 TB Allocation Details'!$A$18:$L$214, MATCH("Demand ID", 'E4 TB Allocation Details'!$A$18:$L$18, 0),FALSE), 'E2 Allocators'!$B$15:$W$361, MATCH('O5 Details by Class &amp; Accounts'!Q$18, 'E2 Allocators'!$B$15:$W$15, 0),FALSE)*$F60), 0, VLOOKUP(VLOOKUP($A60, 'E4 TB Allocation Details'!$A$18:$L$214, MATCH("Demand ID", 'E4 TB Allocation Details'!$A$18:$L$18, 0),FALSE), 'E2 Allocators'!$B$15:$W$361, MATCH('O5 Details by Class &amp; Accounts'!Q$18, 'E2 Allocators'!$B$15:$W$15, 0),FALSE)*$F60)</f>
        <v>0</v>
      </c>
      <c r="R60" s="1321">
        <f>IF(ISERROR(VLOOKUP(VLOOKUP($A60, 'E4 TB Allocation Details'!$A$18:$L$214, MATCH("Demand ID", 'E4 TB Allocation Details'!$A$18:$L$18, 0),FALSE), 'E2 Allocators'!$B$15:$W$361, MATCH('O5 Details by Class &amp; Accounts'!R$18, 'E2 Allocators'!$B$15:$W$15, 0),FALSE)*$F60), 0, VLOOKUP(VLOOKUP($A60, 'E4 TB Allocation Details'!$A$18:$L$214, MATCH("Demand ID", 'E4 TB Allocation Details'!$A$18:$L$18, 0),FALSE), 'E2 Allocators'!$B$15:$W$361, MATCH('O5 Details by Class &amp; Accounts'!R$18, 'E2 Allocators'!$B$15:$W$15, 0),FALSE)*$F60)</f>
        <v>0</v>
      </c>
      <c r="S60" s="1321">
        <f>IF(ISERROR(VLOOKUP(VLOOKUP($A60, 'E4 TB Allocation Details'!$A$18:$L$214, MATCH("Demand ID", 'E4 TB Allocation Details'!$A$18:$L$18, 0),FALSE), 'E2 Allocators'!$B$15:$W$361, MATCH('O5 Details by Class &amp; Accounts'!S$18, 'E2 Allocators'!$B$15:$W$15, 0),FALSE)*$F60), 0, VLOOKUP(VLOOKUP($A60, 'E4 TB Allocation Details'!$A$18:$L$214, MATCH("Demand ID", 'E4 TB Allocation Details'!$A$18:$L$18, 0),FALSE), 'E2 Allocators'!$B$15:$W$361, MATCH('O5 Details by Class &amp; Accounts'!S$18, 'E2 Allocators'!$B$15:$W$15, 0),FALSE)*$F60)</f>
        <v>0</v>
      </c>
      <c r="T60" s="1321">
        <f>IF(ISERROR(VLOOKUP(VLOOKUP($A60, 'E4 TB Allocation Details'!$A$18:$L$214, MATCH("Demand ID", 'E4 TB Allocation Details'!$A$18:$L$18, 0),FALSE), 'E2 Allocators'!$B$15:$W$361, MATCH('O5 Details by Class &amp; Accounts'!T$18, 'E2 Allocators'!$B$15:$W$15, 0),FALSE)*$F60), 0, VLOOKUP(VLOOKUP($A60, 'E4 TB Allocation Details'!$A$18:$L$214, MATCH("Demand ID", 'E4 TB Allocation Details'!$A$18:$L$18, 0),FALSE), 'E2 Allocators'!$B$15:$W$361, MATCH('O5 Details by Class &amp; Accounts'!T$18, 'E2 Allocators'!$B$15:$W$15, 0),FALSE)*$F60)</f>
        <v>0</v>
      </c>
      <c r="U60" s="1321">
        <f>IF(ISERROR(VLOOKUP(VLOOKUP($A60, 'E4 TB Allocation Details'!$A$18:$L$214, MATCH("Demand ID", 'E4 TB Allocation Details'!$A$18:$L$18, 0),FALSE), 'E2 Allocators'!$B$15:$W$361, MATCH('O5 Details by Class &amp; Accounts'!U$18, 'E2 Allocators'!$B$15:$W$15, 0),FALSE)*$F60), 0, VLOOKUP(VLOOKUP($A60, 'E4 TB Allocation Details'!$A$18:$L$214, MATCH("Demand ID", 'E4 TB Allocation Details'!$A$18:$L$18, 0),FALSE), 'E2 Allocators'!$B$15:$W$361, MATCH('O5 Details by Class &amp; Accounts'!U$18, 'E2 Allocators'!$B$15:$W$15, 0),FALSE)*$F60)</f>
        <v>0</v>
      </c>
      <c r="V60" s="1321">
        <f>IF(ISERROR(VLOOKUP(VLOOKUP($A60, 'E4 TB Allocation Details'!$A$18:$L$214, MATCH("Demand ID", 'E4 TB Allocation Details'!$A$18:$L$18, 0),FALSE), 'E2 Allocators'!$B$15:$W$361, MATCH('O5 Details by Class &amp; Accounts'!V$18, 'E2 Allocators'!$B$15:$W$15, 0),FALSE)*$F60), 0, VLOOKUP(VLOOKUP($A60, 'E4 TB Allocation Details'!$A$18:$L$214, MATCH("Demand ID", 'E4 TB Allocation Details'!$A$18:$L$18, 0),FALSE), 'E2 Allocators'!$B$15:$W$361, MATCH('O5 Details by Class &amp; Accounts'!V$18, 'E2 Allocators'!$B$15:$W$15, 0),FALSE)*$F60)</f>
        <v>0</v>
      </c>
      <c r="W60" s="1321">
        <f>IF(ISERROR(VLOOKUP(VLOOKUP($A60, 'E4 TB Allocation Details'!$A$18:$L$214, MATCH("Demand ID", 'E4 TB Allocation Details'!$A$18:$L$18, 0),FALSE), 'E2 Allocators'!$B$15:$W$361, MATCH('O5 Details by Class &amp; Accounts'!W$18, 'E2 Allocators'!$B$15:$W$15, 0),FALSE)*$F60), 0, VLOOKUP(VLOOKUP($A60, 'E4 TB Allocation Details'!$A$18:$L$214, MATCH("Demand ID", 'E4 TB Allocation Details'!$A$18:$L$18, 0),FALSE), 'E2 Allocators'!$B$15:$W$361, MATCH('O5 Details by Class &amp; Accounts'!W$18, 'E2 Allocators'!$B$15:$W$15, 0),FALSE)*$F60)</f>
        <v>0</v>
      </c>
      <c r="X60" s="1321">
        <f>IF(ISERROR(VLOOKUP(VLOOKUP($A60, 'E4 TB Allocation Details'!$A$18:$L$214, MATCH("Demand ID", 'E4 TB Allocation Details'!$A$18:$L$18, 0),FALSE), 'E2 Allocators'!$B$15:$W$361, MATCH('O5 Details by Class &amp; Accounts'!X$18, 'E2 Allocators'!$B$15:$W$15, 0),FALSE)*$F60), 0, VLOOKUP(VLOOKUP($A60, 'E4 TB Allocation Details'!$A$18:$L$214, MATCH("Demand ID", 'E4 TB Allocation Details'!$A$18:$L$18, 0),FALSE), 'E2 Allocators'!$B$15:$W$361, MATCH('O5 Details by Class &amp; Accounts'!X$18, 'E2 Allocators'!$B$15:$W$15, 0),FALSE)*$F60)</f>
        <v>0</v>
      </c>
      <c r="Y60" s="1321">
        <f>IF(ISERROR(VLOOKUP(VLOOKUP($A60, 'E4 TB Allocation Details'!$A$18:$L$214, MATCH("Demand ID", 'E4 TB Allocation Details'!$A$18:$L$18, 0),FALSE), 'E2 Allocators'!$B$15:$W$361, MATCH('O5 Details by Class &amp; Accounts'!Y$18, 'E2 Allocators'!$B$15:$W$15, 0),FALSE)*$F60), 0, VLOOKUP(VLOOKUP($A60, 'E4 TB Allocation Details'!$A$18:$L$214, MATCH("Demand ID", 'E4 TB Allocation Details'!$A$18:$L$18, 0),FALSE), 'E2 Allocators'!$B$15:$W$361, MATCH('O5 Details by Class &amp; Accounts'!Y$18, 'E2 Allocators'!$B$15:$W$15, 0),FALSE)*$F60)</f>
        <v>0</v>
      </c>
      <c r="Z60" s="1321">
        <f>IF(ISERROR(VLOOKUP(VLOOKUP($A60, 'E4 TB Allocation Details'!$A$18:$L$214, MATCH("Demand ID", 'E4 TB Allocation Details'!$A$18:$L$18, 0),FALSE), 'E2 Allocators'!$B$15:$W$361, MATCH('O5 Details by Class &amp; Accounts'!Z$18, 'E2 Allocators'!$B$15:$W$15, 0),FALSE)*$F60), 0, VLOOKUP(VLOOKUP($A60, 'E4 TB Allocation Details'!$A$18:$L$214, MATCH("Demand ID", 'E4 TB Allocation Details'!$A$18:$L$18, 0),FALSE), 'E2 Allocators'!$B$15:$W$361, MATCH('O5 Details by Class &amp; Accounts'!Z$18, 'E2 Allocators'!$B$15:$W$15, 0),FALSE)*$F60)</f>
        <v>0</v>
      </c>
      <c r="AA60" s="1321">
        <f>IF(ISERROR(VLOOKUP(VLOOKUP($A60, 'E4 TB Allocation Details'!$A$18:$L$214, MATCH("Demand ID", 'E4 TB Allocation Details'!$A$18:$L$18, 0),FALSE), 'E2 Allocators'!$B$15:$W$361, MATCH('O5 Details by Class &amp; Accounts'!AA$18, 'E2 Allocators'!$B$15:$W$15, 0),FALSE)*$F60), 0, VLOOKUP(VLOOKUP($A60, 'E4 TB Allocation Details'!$A$18:$L$214, MATCH("Demand ID", 'E4 TB Allocation Details'!$A$18:$L$18, 0),FALSE), 'E2 Allocators'!$B$15:$W$361, MATCH('O5 Details by Class &amp; Accounts'!AA$18, 'E2 Allocators'!$B$15:$W$15, 0),FALSE)*$F60)</f>
        <v>0</v>
      </c>
      <c r="AB60" s="1321">
        <f>IF(ISERROR(VLOOKUP(VLOOKUP($A60, 'E4 TB Allocation Details'!$A$18:$L$214, MATCH("Demand ID", 'E4 TB Allocation Details'!$A$18:$L$18, 0),FALSE), 'E2 Allocators'!$B$15:$W$361, MATCH('O5 Details by Class &amp; Accounts'!AB$18, 'E2 Allocators'!$B$15:$W$15, 0),FALSE)*$F60), 0, VLOOKUP(VLOOKUP($A60, 'E4 TB Allocation Details'!$A$18:$L$214, MATCH("Demand ID", 'E4 TB Allocation Details'!$A$18:$L$18, 0),FALSE), 'E2 Allocators'!$B$15:$W$361, MATCH('O5 Details by Class &amp; Accounts'!AB$18, 'E2 Allocators'!$B$15:$W$15, 0),FALSE)*$F60)</f>
        <v>0</v>
      </c>
      <c r="AC60" s="1321">
        <f t="shared" ref="AC60:AC80" si="9">SUM(I60:AB60)</f>
        <v>0</v>
      </c>
      <c r="AD60" s="1321">
        <f>IF(ISERROR(VLOOKUP(VLOOKUP($A60, 'E4 TB Allocation Details'!$A$18:$L$214, MATCH("Customer ID", 'E4 TB Allocation Details'!$A$18:$L$18, 0),FALSE), 'E2 Allocators'!$B$15:$W$361, MATCH('O5 Details by Class &amp; Accounts'!AD$18, 'E2 Allocators'!$B$15:$W$15, 0),FALSE)*$G60), 0, VLOOKUP(VLOOKUP($A60, 'E4 TB Allocation Details'!$A$18:$L$214, MATCH("Customer ID", 'E4 TB Allocation Details'!$A$18:$L$18, 0),FALSE), 'E2 Allocators'!$B$15:$W$361, MATCH('O5 Details by Class &amp; Accounts'!AD$18, 'E2 Allocators'!$B$15:$W$15, 0),FALSE)*$G60)</f>
        <v>0</v>
      </c>
      <c r="AE60" s="1321">
        <f>IF(ISERROR(VLOOKUP(VLOOKUP($A60, 'E4 TB Allocation Details'!$A$18:$L$214, MATCH("Customer ID", 'E4 TB Allocation Details'!$A$18:$L$18, 0),FALSE), 'E2 Allocators'!$B$15:$W$361, MATCH('O5 Details by Class &amp; Accounts'!AE$18, 'E2 Allocators'!$B$15:$W$15, 0),FALSE)*$G60), 0, VLOOKUP(VLOOKUP($A60, 'E4 TB Allocation Details'!$A$18:$L$214, MATCH("Customer ID", 'E4 TB Allocation Details'!$A$18:$L$18, 0),FALSE), 'E2 Allocators'!$B$15:$W$361, MATCH('O5 Details by Class &amp; Accounts'!AE$18, 'E2 Allocators'!$B$15:$W$15, 0),FALSE)*$G60)</f>
        <v>0</v>
      </c>
      <c r="AF60" s="1321">
        <f>IF(ISERROR(VLOOKUP(VLOOKUP($A60, 'E4 TB Allocation Details'!$A$18:$L$214, MATCH("Customer ID", 'E4 TB Allocation Details'!$A$18:$L$18, 0),FALSE), 'E2 Allocators'!$B$15:$W$361, MATCH('O5 Details by Class &amp; Accounts'!AF$18, 'E2 Allocators'!$B$15:$W$15, 0),FALSE)*$G60), 0, VLOOKUP(VLOOKUP($A60, 'E4 TB Allocation Details'!$A$18:$L$214, MATCH("Customer ID", 'E4 TB Allocation Details'!$A$18:$L$18, 0),FALSE), 'E2 Allocators'!$B$15:$W$361, MATCH('O5 Details by Class &amp; Accounts'!AF$18, 'E2 Allocators'!$B$15:$W$15, 0),FALSE)*$G60)</f>
        <v>0</v>
      </c>
      <c r="AG60" s="1321">
        <f>IF(ISERROR(VLOOKUP(VLOOKUP($A60, 'E4 TB Allocation Details'!$A$18:$L$214, MATCH("Customer ID", 'E4 TB Allocation Details'!$A$18:$L$18, 0),FALSE), 'E2 Allocators'!$B$15:$W$361, MATCH('O5 Details by Class &amp; Accounts'!AG$18, 'E2 Allocators'!$B$15:$W$15, 0),FALSE)*$G60), 0, VLOOKUP(VLOOKUP($A60, 'E4 TB Allocation Details'!$A$18:$L$214, MATCH("Customer ID", 'E4 TB Allocation Details'!$A$18:$L$18, 0),FALSE), 'E2 Allocators'!$B$15:$W$361, MATCH('O5 Details by Class &amp; Accounts'!AG$18, 'E2 Allocators'!$B$15:$W$15, 0),FALSE)*$G60)</f>
        <v>0</v>
      </c>
      <c r="AH60" s="1321">
        <f>IF(ISERROR(VLOOKUP(VLOOKUP($A60, 'E4 TB Allocation Details'!$A$18:$L$214, MATCH("Customer ID", 'E4 TB Allocation Details'!$A$18:$L$18, 0),FALSE), 'E2 Allocators'!$B$15:$W$361, MATCH('O5 Details by Class &amp; Accounts'!AH$18, 'E2 Allocators'!$B$15:$W$15, 0),FALSE)*$G60), 0, VLOOKUP(VLOOKUP($A60, 'E4 TB Allocation Details'!$A$18:$L$214, MATCH("Customer ID", 'E4 TB Allocation Details'!$A$18:$L$18, 0),FALSE), 'E2 Allocators'!$B$15:$W$361, MATCH('O5 Details by Class &amp; Accounts'!AH$18, 'E2 Allocators'!$B$15:$W$15, 0),FALSE)*$G60)</f>
        <v>0</v>
      </c>
      <c r="AI60" s="1321">
        <f>IF(ISERROR(VLOOKUP(VLOOKUP($A60, 'E4 TB Allocation Details'!$A$18:$L$214, MATCH("Customer ID", 'E4 TB Allocation Details'!$A$18:$L$18, 0),FALSE), 'E2 Allocators'!$B$15:$W$361, MATCH('O5 Details by Class &amp; Accounts'!AI$18, 'E2 Allocators'!$B$15:$W$15, 0),FALSE)*$G60), 0, VLOOKUP(VLOOKUP($A60, 'E4 TB Allocation Details'!$A$18:$L$214, MATCH("Customer ID", 'E4 TB Allocation Details'!$A$18:$L$18, 0),FALSE), 'E2 Allocators'!$B$15:$W$361, MATCH('O5 Details by Class &amp; Accounts'!AI$18, 'E2 Allocators'!$B$15:$W$15, 0),FALSE)*$G60)</f>
        <v>0</v>
      </c>
      <c r="AJ60" s="1321">
        <f>IF(ISERROR(VLOOKUP(VLOOKUP($A60, 'E4 TB Allocation Details'!$A$18:$L$214, MATCH("Customer ID", 'E4 TB Allocation Details'!$A$18:$L$18, 0),FALSE), 'E2 Allocators'!$B$15:$W$361, MATCH('O5 Details by Class &amp; Accounts'!AJ$18, 'E2 Allocators'!$B$15:$W$15, 0),FALSE)*$G60), 0, VLOOKUP(VLOOKUP($A60, 'E4 TB Allocation Details'!$A$18:$L$214, MATCH("Customer ID", 'E4 TB Allocation Details'!$A$18:$L$18, 0),FALSE), 'E2 Allocators'!$B$15:$W$361, MATCH('O5 Details by Class &amp; Accounts'!AJ$18, 'E2 Allocators'!$B$15:$W$15, 0),FALSE)*$G60)</f>
        <v>0</v>
      </c>
      <c r="AK60" s="1321">
        <f>IF(ISERROR(VLOOKUP(VLOOKUP($A60, 'E4 TB Allocation Details'!$A$18:$L$214, MATCH("Customer ID", 'E4 TB Allocation Details'!$A$18:$L$18, 0),FALSE), 'E2 Allocators'!$B$15:$W$361, MATCH('O5 Details by Class &amp; Accounts'!AK$18, 'E2 Allocators'!$B$15:$W$15, 0),FALSE)*$G60), 0, VLOOKUP(VLOOKUP($A60, 'E4 TB Allocation Details'!$A$18:$L$214, MATCH("Customer ID", 'E4 TB Allocation Details'!$A$18:$L$18, 0),FALSE), 'E2 Allocators'!$B$15:$W$361, MATCH('O5 Details by Class &amp; Accounts'!AK$18, 'E2 Allocators'!$B$15:$W$15, 0),FALSE)*$G60)</f>
        <v>0</v>
      </c>
      <c r="AL60" s="1321">
        <f>IF(ISERROR(VLOOKUP(VLOOKUP($A60, 'E4 TB Allocation Details'!$A$18:$L$214, MATCH("Customer ID", 'E4 TB Allocation Details'!$A$18:$L$18, 0),FALSE), 'E2 Allocators'!$B$15:$W$361, MATCH('O5 Details by Class &amp; Accounts'!AL$18, 'E2 Allocators'!$B$15:$W$15, 0),FALSE)*$G60), 0, VLOOKUP(VLOOKUP($A60, 'E4 TB Allocation Details'!$A$18:$L$214, MATCH("Customer ID", 'E4 TB Allocation Details'!$A$18:$L$18, 0),FALSE), 'E2 Allocators'!$B$15:$W$361, MATCH('O5 Details by Class &amp; Accounts'!AL$18, 'E2 Allocators'!$B$15:$W$15, 0),FALSE)*$G60)</f>
        <v>0</v>
      </c>
      <c r="AM60" s="1321">
        <f>IF(ISERROR(VLOOKUP(VLOOKUP($A60, 'E4 TB Allocation Details'!$A$18:$L$214, MATCH("Customer ID", 'E4 TB Allocation Details'!$A$18:$L$18, 0),FALSE), 'E2 Allocators'!$B$15:$W$361, MATCH('O5 Details by Class &amp; Accounts'!AM$18, 'E2 Allocators'!$B$15:$W$15, 0),FALSE)*$G60), 0, VLOOKUP(VLOOKUP($A60, 'E4 TB Allocation Details'!$A$18:$L$214, MATCH("Customer ID", 'E4 TB Allocation Details'!$A$18:$L$18, 0),FALSE), 'E2 Allocators'!$B$15:$W$361, MATCH('O5 Details by Class &amp; Accounts'!AM$18, 'E2 Allocators'!$B$15:$W$15, 0),FALSE)*$G60)</f>
        <v>0</v>
      </c>
      <c r="AN60" s="1321">
        <f>IF(ISERROR(VLOOKUP(VLOOKUP($A60, 'E4 TB Allocation Details'!$A$18:$L$214, MATCH("Customer ID", 'E4 TB Allocation Details'!$A$18:$L$18, 0),FALSE), 'E2 Allocators'!$B$15:$W$361, MATCH('O5 Details by Class &amp; Accounts'!AN$18, 'E2 Allocators'!$B$15:$W$15, 0),FALSE)*$G60), 0, VLOOKUP(VLOOKUP($A60, 'E4 TB Allocation Details'!$A$18:$L$214, MATCH("Customer ID", 'E4 TB Allocation Details'!$A$18:$L$18, 0),FALSE), 'E2 Allocators'!$B$15:$W$361, MATCH('O5 Details by Class &amp; Accounts'!AN$18, 'E2 Allocators'!$B$15:$W$15, 0),FALSE)*$G60)</f>
        <v>0</v>
      </c>
      <c r="AO60" s="1321">
        <f>IF(ISERROR(VLOOKUP(VLOOKUP($A60, 'E4 TB Allocation Details'!$A$18:$L$214, MATCH("Customer ID", 'E4 TB Allocation Details'!$A$18:$L$18, 0),FALSE), 'E2 Allocators'!$B$15:$W$361, MATCH('O5 Details by Class &amp; Accounts'!AO$18, 'E2 Allocators'!$B$15:$W$15, 0),FALSE)*$G60), 0, VLOOKUP(VLOOKUP($A60, 'E4 TB Allocation Details'!$A$18:$L$214, MATCH("Customer ID", 'E4 TB Allocation Details'!$A$18:$L$18, 0),FALSE), 'E2 Allocators'!$B$15:$W$361, MATCH('O5 Details by Class &amp; Accounts'!AO$18, 'E2 Allocators'!$B$15:$W$15, 0),FALSE)*$G60)</f>
        <v>0</v>
      </c>
      <c r="AP60" s="1321">
        <f>IF(ISERROR(VLOOKUP(VLOOKUP($A60, 'E4 TB Allocation Details'!$A$18:$L$214, MATCH("Customer ID", 'E4 TB Allocation Details'!$A$18:$L$18, 0),FALSE), 'E2 Allocators'!$B$15:$W$361, MATCH('O5 Details by Class &amp; Accounts'!AP$18, 'E2 Allocators'!$B$15:$W$15, 0),FALSE)*$G60), 0, VLOOKUP(VLOOKUP($A60, 'E4 TB Allocation Details'!$A$18:$L$214, MATCH("Customer ID", 'E4 TB Allocation Details'!$A$18:$L$18, 0),FALSE), 'E2 Allocators'!$B$15:$W$361, MATCH('O5 Details by Class &amp; Accounts'!AP$18, 'E2 Allocators'!$B$15:$W$15, 0),FALSE)*$G60)</f>
        <v>0</v>
      </c>
      <c r="AQ60" s="1321">
        <f>IF(ISERROR(VLOOKUP(VLOOKUP($A60, 'E4 TB Allocation Details'!$A$18:$L$214, MATCH("Customer ID", 'E4 TB Allocation Details'!$A$18:$L$18, 0),FALSE), 'E2 Allocators'!$B$15:$W$361, MATCH('O5 Details by Class &amp; Accounts'!AQ$18, 'E2 Allocators'!$B$15:$W$15, 0),FALSE)*$G60), 0, VLOOKUP(VLOOKUP($A60, 'E4 TB Allocation Details'!$A$18:$L$214, MATCH("Customer ID", 'E4 TB Allocation Details'!$A$18:$L$18, 0),FALSE), 'E2 Allocators'!$B$15:$W$361, MATCH('O5 Details by Class &amp; Accounts'!AQ$18, 'E2 Allocators'!$B$15:$W$15, 0),FALSE)*$G60)</f>
        <v>0</v>
      </c>
      <c r="AR60" s="1321">
        <f>IF(ISERROR(VLOOKUP(VLOOKUP($A60, 'E4 TB Allocation Details'!$A$18:$L$214, MATCH("Customer ID", 'E4 TB Allocation Details'!$A$18:$L$18, 0),FALSE), 'E2 Allocators'!$B$15:$W$361, MATCH('O5 Details by Class &amp; Accounts'!AR$18, 'E2 Allocators'!$B$15:$W$15, 0),FALSE)*$G60), 0, VLOOKUP(VLOOKUP($A60, 'E4 TB Allocation Details'!$A$18:$L$214, MATCH("Customer ID", 'E4 TB Allocation Details'!$A$18:$L$18, 0),FALSE), 'E2 Allocators'!$B$15:$W$361, MATCH('O5 Details by Class &amp; Accounts'!AR$18, 'E2 Allocators'!$B$15:$W$15, 0),FALSE)*$G60)</f>
        <v>0</v>
      </c>
      <c r="AS60" s="1321">
        <f>IF(ISERROR(VLOOKUP(VLOOKUP($A60, 'E4 TB Allocation Details'!$A$18:$L$214, MATCH("Customer ID", 'E4 TB Allocation Details'!$A$18:$L$18, 0),FALSE), 'E2 Allocators'!$B$15:$W$361, MATCH('O5 Details by Class &amp; Accounts'!AS$18, 'E2 Allocators'!$B$15:$W$15, 0),FALSE)*$G60), 0, VLOOKUP(VLOOKUP($A60, 'E4 TB Allocation Details'!$A$18:$L$214, MATCH("Customer ID", 'E4 TB Allocation Details'!$A$18:$L$18, 0),FALSE), 'E2 Allocators'!$B$15:$W$361, MATCH('O5 Details by Class &amp; Accounts'!AS$18, 'E2 Allocators'!$B$15:$W$15, 0),FALSE)*$G60)</f>
        <v>0</v>
      </c>
      <c r="AT60" s="1321">
        <f>IF(ISERROR(VLOOKUP(VLOOKUP($A60, 'E4 TB Allocation Details'!$A$18:$L$214, MATCH("Customer ID", 'E4 TB Allocation Details'!$A$18:$L$18, 0),FALSE), 'E2 Allocators'!$B$15:$W$361, MATCH('O5 Details by Class &amp; Accounts'!AT$18, 'E2 Allocators'!$B$15:$W$15, 0),FALSE)*$G60), 0, VLOOKUP(VLOOKUP($A60, 'E4 TB Allocation Details'!$A$18:$L$214, MATCH("Customer ID", 'E4 TB Allocation Details'!$A$18:$L$18, 0),FALSE), 'E2 Allocators'!$B$15:$W$361, MATCH('O5 Details by Class &amp; Accounts'!AT$18, 'E2 Allocators'!$B$15:$W$15, 0),FALSE)*$G60)</f>
        <v>0</v>
      </c>
      <c r="AU60" s="1321">
        <f>IF(ISERROR(VLOOKUP(VLOOKUP($A60, 'E4 TB Allocation Details'!$A$18:$L$214, MATCH("Customer ID", 'E4 TB Allocation Details'!$A$18:$L$18, 0),FALSE), 'E2 Allocators'!$B$15:$W$361, MATCH('O5 Details by Class &amp; Accounts'!AU$18, 'E2 Allocators'!$B$15:$W$15, 0),FALSE)*$G60), 0, VLOOKUP(VLOOKUP($A60, 'E4 TB Allocation Details'!$A$18:$L$214, MATCH("Customer ID", 'E4 TB Allocation Details'!$A$18:$L$18, 0),FALSE), 'E2 Allocators'!$B$15:$W$361, MATCH('O5 Details by Class &amp; Accounts'!AU$18, 'E2 Allocators'!$B$15:$W$15, 0),FALSE)*$G60)</f>
        <v>0</v>
      </c>
      <c r="AV60" s="1321">
        <f>IF(ISERROR(VLOOKUP(VLOOKUP($A60, 'E4 TB Allocation Details'!$A$18:$L$214, MATCH("Customer ID", 'E4 TB Allocation Details'!$A$18:$L$18, 0),FALSE), 'E2 Allocators'!$B$15:$W$361, MATCH('O5 Details by Class &amp; Accounts'!AV$18, 'E2 Allocators'!$B$15:$W$15, 0),FALSE)*$G60), 0, VLOOKUP(VLOOKUP($A60, 'E4 TB Allocation Details'!$A$18:$L$214, MATCH("Customer ID", 'E4 TB Allocation Details'!$A$18:$L$18, 0),FALSE), 'E2 Allocators'!$B$15:$W$361, MATCH('O5 Details by Class &amp; Accounts'!AV$18, 'E2 Allocators'!$B$15:$W$15, 0),FALSE)*$G60)</f>
        <v>0</v>
      </c>
      <c r="AW60" s="1321">
        <f>IF(ISERROR(VLOOKUP(VLOOKUP($A60, 'E4 TB Allocation Details'!$A$18:$L$214, MATCH("Customer ID", 'E4 TB Allocation Details'!$A$18:$L$18, 0),FALSE), 'E2 Allocators'!$B$15:$W$361, MATCH('O5 Details by Class &amp; Accounts'!AW$18, 'E2 Allocators'!$B$15:$W$15, 0),FALSE)*$G60), 0, VLOOKUP(VLOOKUP($A60, 'E4 TB Allocation Details'!$A$18:$L$214, MATCH("Customer ID", 'E4 TB Allocation Details'!$A$18:$L$18, 0),FALSE), 'E2 Allocators'!$B$15:$W$361, MATCH('O5 Details by Class &amp; Accounts'!AW$18, 'E2 Allocators'!$B$15:$W$15, 0),FALSE)*$G60)</f>
        <v>0</v>
      </c>
      <c r="AX60" s="1321">
        <f t="shared" ref="AX60:AX80" si="10">SUM(AD60:AW60)</f>
        <v>0</v>
      </c>
      <c r="AY60" s="1321">
        <f>IF(ISERROR(VLOOKUP(VLOOKUP($A60, 'E4 TB Allocation Details'!$A$18:$L$214, MATCH("Misc ID", 'E4 TB Allocation Details'!$A$18:$L$18, 0),FALSE), 'E2 Allocators'!$B$15:$W$361, MATCH('O5 Details by Class &amp; Accounts'!AY$18, 'E2 Allocators'!$B$15:$W$15, 0),FALSE)*$E60), 0, VLOOKUP(VLOOKUP($A60, 'E4 TB Allocation Details'!$A$18:$L$214, MATCH("Misc ID", 'E4 TB Allocation Details'!$A$18:$L$18, 0),FALSE), 'E2 Allocators'!$B$15:$W$361, MATCH('O5 Details by Class &amp; Accounts'!AY$18, 'E2 Allocators'!$B$15:$W$15, 0),FALSE)*$E60)</f>
        <v>0</v>
      </c>
      <c r="AZ60" s="1321">
        <f>IF(ISERROR(VLOOKUP(VLOOKUP($A60, 'E4 TB Allocation Details'!$A$18:$L$214, MATCH("Misc ID", 'E4 TB Allocation Details'!$A$18:$L$18, 0),FALSE), 'E2 Allocators'!$B$15:$W$361, MATCH('O5 Details by Class &amp; Accounts'!AZ$18, 'E2 Allocators'!$B$15:$W$15, 0),FALSE)*$E60), 0, VLOOKUP(VLOOKUP($A60, 'E4 TB Allocation Details'!$A$18:$L$214, MATCH("Misc ID", 'E4 TB Allocation Details'!$A$18:$L$18, 0),FALSE), 'E2 Allocators'!$B$15:$W$361, MATCH('O5 Details by Class &amp; Accounts'!AZ$18, 'E2 Allocators'!$B$15:$W$15, 0),FALSE)*$E60)</f>
        <v>0</v>
      </c>
      <c r="BA60" s="1321">
        <f>IF(ISERROR(VLOOKUP(VLOOKUP($A60, 'E4 TB Allocation Details'!$A$18:$L$214, MATCH("Misc ID", 'E4 TB Allocation Details'!$A$18:$L$18, 0),FALSE), 'E2 Allocators'!$B$15:$W$361, MATCH('O5 Details by Class &amp; Accounts'!BA$18, 'E2 Allocators'!$B$15:$W$15, 0),FALSE)*$E60), 0, VLOOKUP(VLOOKUP($A60, 'E4 TB Allocation Details'!$A$18:$L$214, MATCH("Misc ID", 'E4 TB Allocation Details'!$A$18:$L$18, 0),FALSE), 'E2 Allocators'!$B$15:$W$361, MATCH('O5 Details by Class &amp; Accounts'!BA$18, 'E2 Allocators'!$B$15:$W$15, 0),FALSE)*$E60)</f>
        <v>0</v>
      </c>
      <c r="BB60" s="1321">
        <f>IF(ISERROR(VLOOKUP(VLOOKUP($A60, 'E4 TB Allocation Details'!$A$18:$L$214, MATCH("Misc ID", 'E4 TB Allocation Details'!$A$18:$L$18, 0),FALSE), 'E2 Allocators'!$B$15:$W$361, MATCH('O5 Details by Class &amp; Accounts'!BB$18, 'E2 Allocators'!$B$15:$W$15, 0),FALSE)*$E60), 0, VLOOKUP(VLOOKUP($A60, 'E4 TB Allocation Details'!$A$18:$L$214, MATCH("Misc ID", 'E4 TB Allocation Details'!$A$18:$L$18, 0),FALSE), 'E2 Allocators'!$B$15:$W$361, MATCH('O5 Details by Class &amp; Accounts'!BB$18, 'E2 Allocators'!$B$15:$W$15, 0),FALSE)*$E60)</f>
        <v>0</v>
      </c>
      <c r="BC60" s="1321">
        <f>IF(ISERROR(VLOOKUP(VLOOKUP($A60, 'E4 TB Allocation Details'!$A$18:$L$214, MATCH("Misc ID", 'E4 TB Allocation Details'!$A$18:$L$18, 0),FALSE), 'E2 Allocators'!$B$15:$W$361, MATCH('O5 Details by Class &amp; Accounts'!BC$18, 'E2 Allocators'!$B$15:$W$15, 0),FALSE)*$E60), 0, VLOOKUP(VLOOKUP($A60, 'E4 TB Allocation Details'!$A$18:$L$214, MATCH("Misc ID", 'E4 TB Allocation Details'!$A$18:$L$18, 0),FALSE), 'E2 Allocators'!$B$15:$W$361, MATCH('O5 Details by Class &amp; Accounts'!BC$18, 'E2 Allocators'!$B$15:$W$15, 0),FALSE)*$E60)</f>
        <v>0</v>
      </c>
      <c r="BD60" s="1321">
        <f>IF(ISERROR(VLOOKUP(VLOOKUP($A60, 'E4 TB Allocation Details'!$A$18:$L$214, MATCH("Misc ID", 'E4 TB Allocation Details'!$A$18:$L$18, 0),FALSE), 'E2 Allocators'!$B$15:$W$361, MATCH('O5 Details by Class &amp; Accounts'!BD$18, 'E2 Allocators'!$B$15:$W$15, 0),FALSE)*$E60), 0, VLOOKUP(VLOOKUP($A60, 'E4 TB Allocation Details'!$A$18:$L$214, MATCH("Misc ID", 'E4 TB Allocation Details'!$A$18:$L$18, 0),FALSE), 'E2 Allocators'!$B$15:$W$361, MATCH('O5 Details by Class &amp; Accounts'!BD$18, 'E2 Allocators'!$B$15:$W$15, 0),FALSE)*$E60)</f>
        <v>0</v>
      </c>
      <c r="BE60" s="1321">
        <f>IF(ISERROR(VLOOKUP(VLOOKUP($A60, 'E4 TB Allocation Details'!$A$18:$L$214, MATCH("Misc ID", 'E4 TB Allocation Details'!$A$18:$L$18, 0),FALSE), 'E2 Allocators'!$B$15:$W$361, MATCH('O5 Details by Class &amp; Accounts'!BE$18, 'E2 Allocators'!$B$15:$W$15, 0),FALSE)*$E60), 0, VLOOKUP(VLOOKUP($A60, 'E4 TB Allocation Details'!$A$18:$L$214, MATCH("Misc ID", 'E4 TB Allocation Details'!$A$18:$L$18, 0),FALSE), 'E2 Allocators'!$B$15:$W$361, MATCH('O5 Details by Class &amp; Accounts'!BE$18, 'E2 Allocators'!$B$15:$W$15, 0),FALSE)*$E60)</f>
        <v>0</v>
      </c>
      <c r="BF60" s="1321">
        <f>IF(ISERROR(VLOOKUP(VLOOKUP($A60, 'E4 TB Allocation Details'!$A$18:$L$214, MATCH("Misc ID", 'E4 TB Allocation Details'!$A$18:$L$18, 0),FALSE), 'E2 Allocators'!$B$15:$W$361, MATCH('O5 Details by Class &amp; Accounts'!BF$18, 'E2 Allocators'!$B$15:$W$15, 0),FALSE)*$E60), 0, VLOOKUP(VLOOKUP($A60, 'E4 TB Allocation Details'!$A$18:$L$214, MATCH("Misc ID", 'E4 TB Allocation Details'!$A$18:$L$18, 0),FALSE), 'E2 Allocators'!$B$15:$W$361, MATCH('O5 Details by Class &amp; Accounts'!BF$18, 'E2 Allocators'!$B$15:$W$15, 0),FALSE)*$E60)</f>
        <v>0</v>
      </c>
      <c r="BG60" s="1321">
        <f>IF(ISERROR(VLOOKUP(VLOOKUP($A60, 'E4 TB Allocation Details'!$A$18:$L$214, MATCH("Misc ID", 'E4 TB Allocation Details'!$A$18:$L$18, 0),FALSE), 'E2 Allocators'!$B$15:$W$361, MATCH('O5 Details by Class &amp; Accounts'!BG$18, 'E2 Allocators'!$B$15:$W$15, 0),FALSE)*$E60), 0, VLOOKUP(VLOOKUP($A60, 'E4 TB Allocation Details'!$A$18:$L$214, MATCH("Misc ID", 'E4 TB Allocation Details'!$A$18:$L$18, 0),FALSE), 'E2 Allocators'!$B$15:$W$361, MATCH('O5 Details by Class &amp; Accounts'!BG$18, 'E2 Allocators'!$B$15:$W$15, 0),FALSE)*$E60)</f>
        <v>0</v>
      </c>
      <c r="BH60" s="1321">
        <f>IF(ISERROR(VLOOKUP(VLOOKUP($A60, 'E4 TB Allocation Details'!$A$18:$L$214, MATCH("Misc ID", 'E4 TB Allocation Details'!$A$18:$L$18, 0),FALSE), 'E2 Allocators'!$B$15:$W$361, MATCH('O5 Details by Class &amp; Accounts'!BH$18, 'E2 Allocators'!$B$15:$W$15, 0),FALSE)*$E60), 0, VLOOKUP(VLOOKUP($A60, 'E4 TB Allocation Details'!$A$18:$L$214, MATCH("Misc ID", 'E4 TB Allocation Details'!$A$18:$L$18, 0),FALSE), 'E2 Allocators'!$B$15:$W$361, MATCH('O5 Details by Class &amp; Accounts'!BH$18, 'E2 Allocators'!$B$15:$W$15, 0),FALSE)*$E60)</f>
        <v>0</v>
      </c>
      <c r="BI60" s="1321">
        <f>IF(ISERROR(VLOOKUP(VLOOKUP($A60, 'E4 TB Allocation Details'!$A$18:$L$214, MATCH("Misc ID", 'E4 TB Allocation Details'!$A$18:$L$18, 0),FALSE), 'E2 Allocators'!$B$15:$W$361, MATCH('O5 Details by Class &amp; Accounts'!BI$18, 'E2 Allocators'!$B$15:$W$15, 0),FALSE)*$E60), 0, VLOOKUP(VLOOKUP($A60, 'E4 TB Allocation Details'!$A$18:$L$214, MATCH("Misc ID", 'E4 TB Allocation Details'!$A$18:$L$18, 0),FALSE), 'E2 Allocators'!$B$15:$W$361, MATCH('O5 Details by Class &amp; Accounts'!BI$18, 'E2 Allocators'!$B$15:$W$15, 0),FALSE)*$E60)</f>
        <v>0</v>
      </c>
      <c r="BJ60" s="1321">
        <f>IF(ISERROR(VLOOKUP(VLOOKUP($A60, 'E4 TB Allocation Details'!$A$18:$L$214, MATCH("Misc ID", 'E4 TB Allocation Details'!$A$18:$L$18, 0),FALSE), 'E2 Allocators'!$B$15:$W$361, MATCH('O5 Details by Class &amp; Accounts'!BJ$18, 'E2 Allocators'!$B$15:$W$15, 0),FALSE)*$E60), 0, VLOOKUP(VLOOKUP($A60, 'E4 TB Allocation Details'!$A$18:$L$214, MATCH("Misc ID", 'E4 TB Allocation Details'!$A$18:$L$18, 0),FALSE), 'E2 Allocators'!$B$15:$W$361, MATCH('O5 Details by Class &amp; Accounts'!BJ$18, 'E2 Allocators'!$B$15:$W$15, 0),FALSE)*$E60)</f>
        <v>0</v>
      </c>
      <c r="BK60" s="1321">
        <f>IF(ISERROR(VLOOKUP(VLOOKUP($A60, 'E4 TB Allocation Details'!$A$18:$L$214, MATCH("Misc ID", 'E4 TB Allocation Details'!$A$18:$L$18, 0),FALSE), 'E2 Allocators'!$B$15:$W$361, MATCH('O5 Details by Class &amp; Accounts'!BK$18, 'E2 Allocators'!$B$15:$W$15, 0),FALSE)*$E60), 0, VLOOKUP(VLOOKUP($A60, 'E4 TB Allocation Details'!$A$18:$L$214, MATCH("Misc ID", 'E4 TB Allocation Details'!$A$18:$L$18, 0),FALSE), 'E2 Allocators'!$B$15:$W$361, MATCH('O5 Details by Class &amp; Accounts'!BK$18, 'E2 Allocators'!$B$15:$W$15, 0),FALSE)*$E60)</f>
        <v>0</v>
      </c>
      <c r="BL60" s="1321">
        <f>IF(ISERROR(VLOOKUP(VLOOKUP($A60, 'E4 TB Allocation Details'!$A$18:$L$214, MATCH("Misc ID", 'E4 TB Allocation Details'!$A$18:$L$18, 0),FALSE), 'E2 Allocators'!$B$15:$W$361, MATCH('O5 Details by Class &amp; Accounts'!BL$18, 'E2 Allocators'!$B$15:$W$15, 0),FALSE)*$E60), 0, VLOOKUP(VLOOKUP($A60, 'E4 TB Allocation Details'!$A$18:$L$214, MATCH("Misc ID", 'E4 TB Allocation Details'!$A$18:$L$18, 0),FALSE), 'E2 Allocators'!$B$15:$W$361, MATCH('O5 Details by Class &amp; Accounts'!BL$18, 'E2 Allocators'!$B$15:$W$15, 0),FALSE)*$E60)</f>
        <v>0</v>
      </c>
      <c r="BM60" s="1321">
        <f>IF(ISERROR(VLOOKUP(VLOOKUP($A60, 'E4 TB Allocation Details'!$A$18:$L$214, MATCH("Misc ID", 'E4 TB Allocation Details'!$A$18:$L$18, 0),FALSE), 'E2 Allocators'!$B$15:$W$361, MATCH('O5 Details by Class &amp; Accounts'!BM$18, 'E2 Allocators'!$B$15:$W$15, 0),FALSE)*$E60), 0, VLOOKUP(VLOOKUP($A60, 'E4 TB Allocation Details'!$A$18:$L$214, MATCH("Misc ID", 'E4 TB Allocation Details'!$A$18:$L$18, 0),FALSE), 'E2 Allocators'!$B$15:$W$361, MATCH('O5 Details by Class &amp; Accounts'!BM$18, 'E2 Allocators'!$B$15:$W$15, 0),FALSE)*$E60)</f>
        <v>0</v>
      </c>
      <c r="BN60" s="1321">
        <f>IF(ISERROR(VLOOKUP(VLOOKUP($A60, 'E4 TB Allocation Details'!$A$18:$L$214, MATCH("Misc ID", 'E4 TB Allocation Details'!$A$18:$L$18, 0),FALSE), 'E2 Allocators'!$B$15:$W$361, MATCH('O5 Details by Class &amp; Accounts'!BN$18, 'E2 Allocators'!$B$15:$W$15, 0),FALSE)*$E60), 0, VLOOKUP(VLOOKUP($A60, 'E4 TB Allocation Details'!$A$18:$L$214, MATCH("Misc ID", 'E4 TB Allocation Details'!$A$18:$L$18, 0),FALSE), 'E2 Allocators'!$B$15:$W$361, MATCH('O5 Details by Class &amp; Accounts'!BN$18, 'E2 Allocators'!$B$15:$W$15, 0),FALSE)*$E60)</f>
        <v>0</v>
      </c>
      <c r="BO60" s="1321">
        <f>IF(ISERROR(VLOOKUP(VLOOKUP($A60, 'E4 TB Allocation Details'!$A$18:$L$214, MATCH("Misc ID", 'E4 TB Allocation Details'!$A$18:$L$18, 0),FALSE), 'E2 Allocators'!$B$15:$W$361, MATCH('O5 Details by Class &amp; Accounts'!BO$18, 'E2 Allocators'!$B$15:$W$15, 0),FALSE)*$E60), 0, VLOOKUP(VLOOKUP($A60, 'E4 TB Allocation Details'!$A$18:$L$214, MATCH("Misc ID", 'E4 TB Allocation Details'!$A$18:$L$18, 0),FALSE), 'E2 Allocators'!$B$15:$W$361, MATCH('O5 Details by Class &amp; Accounts'!BO$18, 'E2 Allocators'!$B$15:$W$15, 0),FALSE)*$E60)</f>
        <v>0</v>
      </c>
      <c r="BP60" s="1321">
        <f>IF(ISERROR(VLOOKUP(VLOOKUP($A60, 'E4 TB Allocation Details'!$A$18:$L$214, MATCH("Misc ID", 'E4 TB Allocation Details'!$A$18:$L$18, 0),FALSE), 'E2 Allocators'!$B$15:$W$361, MATCH('O5 Details by Class &amp; Accounts'!BP$18, 'E2 Allocators'!$B$15:$W$15, 0),FALSE)*$E60), 0, VLOOKUP(VLOOKUP($A60, 'E4 TB Allocation Details'!$A$18:$L$214, MATCH("Misc ID", 'E4 TB Allocation Details'!$A$18:$L$18, 0),FALSE), 'E2 Allocators'!$B$15:$W$361, MATCH('O5 Details by Class &amp; Accounts'!BP$18, 'E2 Allocators'!$B$15:$W$15, 0),FALSE)*$E60)</f>
        <v>0</v>
      </c>
      <c r="BQ60" s="1321">
        <f>IF(ISERROR(VLOOKUP(VLOOKUP($A60, 'E4 TB Allocation Details'!$A$18:$L$214, MATCH("Misc ID", 'E4 TB Allocation Details'!$A$18:$L$18, 0),FALSE), 'E2 Allocators'!$B$15:$W$361, MATCH('O5 Details by Class &amp; Accounts'!BQ$18, 'E2 Allocators'!$B$15:$W$15, 0),FALSE)*$E60), 0, VLOOKUP(VLOOKUP($A60, 'E4 TB Allocation Details'!$A$18:$L$214, MATCH("Misc ID", 'E4 TB Allocation Details'!$A$18:$L$18, 0),FALSE), 'E2 Allocators'!$B$15:$W$361, MATCH('O5 Details by Class &amp; Accounts'!BQ$18, 'E2 Allocators'!$B$15:$W$15, 0),FALSE)*$E60)</f>
        <v>0</v>
      </c>
      <c r="BR60" s="1321">
        <f>IF(ISERROR(VLOOKUP(VLOOKUP($A60, 'E4 TB Allocation Details'!$A$18:$L$214, MATCH("Misc ID", 'E4 TB Allocation Details'!$A$18:$L$18, 0),FALSE), 'E2 Allocators'!$B$15:$W$361, MATCH('O5 Details by Class &amp; Accounts'!BR$18, 'E2 Allocators'!$B$15:$W$15, 0),FALSE)*$E60), 0, VLOOKUP(VLOOKUP($A60, 'E4 TB Allocation Details'!$A$18:$L$214, MATCH("Misc ID", 'E4 TB Allocation Details'!$A$18:$L$18, 0),FALSE), 'E2 Allocators'!$B$15:$W$361, MATCH('O5 Details by Class &amp; Accounts'!BR$18, 'E2 Allocators'!$B$15:$W$15, 0),FALSE)*$E60)</f>
        <v>0</v>
      </c>
      <c r="BS60" s="1321">
        <f t="shared" ref="BS60:BS80" si="11">SUM(AY60:BR60)</f>
        <v>0</v>
      </c>
      <c r="BT60" s="1321">
        <f>IF(ISERROR(VLOOKUP(VLOOKUP($A60, 'E4 TB Allocation Details'!$A$18:$L$214, MATCH("A &amp; G ID", 'E4 TB Allocation Details'!$A$18:$L$18, 0),FALSE), 'E2 Allocators'!$B$15:$W$361, MATCH('O5 Details by Class &amp; Accounts'!BT$18, 'E2 Allocators'!$B$15:$W$15, 0),FALSE)*$E60), 0, VLOOKUP(VLOOKUP($A60, 'E4 TB Allocation Details'!$A$18:$L$214, MATCH("A &amp; G ID", 'E4 TB Allocation Details'!$A$18:$L$18, 0),FALSE), 'E2 Allocators'!$B$15:$W$361, MATCH('O5 Details by Class &amp; Accounts'!BT$18, 'E2 Allocators'!$B$15:$W$15, 0),FALSE)*$E60)</f>
        <v>0</v>
      </c>
      <c r="BU60" s="1321">
        <f>IF(ISERROR(VLOOKUP(VLOOKUP($A60, 'E4 TB Allocation Details'!$A$18:$L$214, MATCH("A &amp; G ID", 'E4 TB Allocation Details'!$A$18:$L$18, 0),FALSE), 'E2 Allocators'!$B$15:$W$361, MATCH('O5 Details by Class &amp; Accounts'!BU$18, 'E2 Allocators'!$B$15:$W$15, 0),FALSE)*$E60), 0, VLOOKUP(VLOOKUP($A60, 'E4 TB Allocation Details'!$A$18:$L$214, MATCH("A &amp; G ID", 'E4 TB Allocation Details'!$A$18:$L$18, 0),FALSE), 'E2 Allocators'!$B$15:$W$361, MATCH('O5 Details by Class &amp; Accounts'!BU$18, 'E2 Allocators'!$B$15:$W$15, 0),FALSE)*$E60)</f>
        <v>0</v>
      </c>
      <c r="BV60" s="1321">
        <f>IF(ISERROR(VLOOKUP(VLOOKUP($A60, 'E4 TB Allocation Details'!$A$18:$L$214, MATCH("A &amp; G ID", 'E4 TB Allocation Details'!$A$18:$L$18, 0),FALSE), 'E2 Allocators'!$B$15:$W$361, MATCH('O5 Details by Class &amp; Accounts'!BV$18, 'E2 Allocators'!$B$15:$W$15, 0),FALSE)*$E60), 0, VLOOKUP(VLOOKUP($A60, 'E4 TB Allocation Details'!$A$18:$L$214, MATCH("A &amp; G ID", 'E4 TB Allocation Details'!$A$18:$L$18, 0),FALSE), 'E2 Allocators'!$B$15:$W$361, MATCH('O5 Details by Class &amp; Accounts'!BV$18, 'E2 Allocators'!$B$15:$W$15, 0),FALSE)*$E60)</f>
        <v>0</v>
      </c>
      <c r="BW60" s="1321">
        <f>IF(ISERROR(VLOOKUP(VLOOKUP($A60, 'E4 TB Allocation Details'!$A$18:$L$214, MATCH("A &amp; G ID", 'E4 TB Allocation Details'!$A$18:$L$18, 0),FALSE), 'E2 Allocators'!$B$15:$W$361, MATCH('O5 Details by Class &amp; Accounts'!BW$18, 'E2 Allocators'!$B$15:$W$15, 0),FALSE)*$E60), 0, VLOOKUP(VLOOKUP($A60, 'E4 TB Allocation Details'!$A$18:$L$214, MATCH("A &amp; G ID", 'E4 TB Allocation Details'!$A$18:$L$18, 0),FALSE), 'E2 Allocators'!$B$15:$W$361, MATCH('O5 Details by Class &amp; Accounts'!BW$18, 'E2 Allocators'!$B$15:$W$15, 0),FALSE)*$E60)</f>
        <v>0</v>
      </c>
      <c r="BX60" s="1321">
        <f>IF(ISERROR(VLOOKUP(VLOOKUP($A60, 'E4 TB Allocation Details'!$A$18:$L$214, MATCH("A &amp; G ID", 'E4 TB Allocation Details'!$A$18:$L$18, 0),FALSE), 'E2 Allocators'!$B$15:$W$361, MATCH('O5 Details by Class &amp; Accounts'!BX$18, 'E2 Allocators'!$B$15:$W$15, 0),FALSE)*$E60), 0, VLOOKUP(VLOOKUP($A60, 'E4 TB Allocation Details'!$A$18:$L$214, MATCH("A &amp; G ID", 'E4 TB Allocation Details'!$A$18:$L$18, 0),FALSE), 'E2 Allocators'!$B$15:$W$361, MATCH('O5 Details by Class &amp; Accounts'!BX$18, 'E2 Allocators'!$B$15:$W$15, 0),FALSE)*$E60)</f>
        <v>0</v>
      </c>
      <c r="BY60" s="1321">
        <f>IF(ISERROR(VLOOKUP(VLOOKUP($A60, 'E4 TB Allocation Details'!$A$18:$L$214, MATCH("A &amp; G ID", 'E4 TB Allocation Details'!$A$18:$L$18, 0),FALSE), 'E2 Allocators'!$B$15:$W$361, MATCH('O5 Details by Class &amp; Accounts'!BY$18, 'E2 Allocators'!$B$15:$W$15, 0),FALSE)*$E60), 0, VLOOKUP(VLOOKUP($A60, 'E4 TB Allocation Details'!$A$18:$L$214, MATCH("A &amp; G ID", 'E4 TB Allocation Details'!$A$18:$L$18, 0),FALSE), 'E2 Allocators'!$B$15:$W$361, MATCH('O5 Details by Class &amp; Accounts'!BY$18, 'E2 Allocators'!$B$15:$W$15, 0),FALSE)*$E60)</f>
        <v>0</v>
      </c>
      <c r="BZ60" s="1321">
        <f>IF(ISERROR(VLOOKUP(VLOOKUP($A60, 'E4 TB Allocation Details'!$A$18:$L$214, MATCH("A &amp; G ID", 'E4 TB Allocation Details'!$A$18:$L$18, 0),FALSE), 'E2 Allocators'!$B$15:$W$361, MATCH('O5 Details by Class &amp; Accounts'!BZ$18, 'E2 Allocators'!$B$15:$W$15, 0),FALSE)*$E60), 0, VLOOKUP(VLOOKUP($A60, 'E4 TB Allocation Details'!$A$18:$L$214, MATCH("A &amp; G ID", 'E4 TB Allocation Details'!$A$18:$L$18, 0),FALSE), 'E2 Allocators'!$B$15:$W$361, MATCH('O5 Details by Class &amp; Accounts'!BZ$18, 'E2 Allocators'!$B$15:$W$15, 0),FALSE)*$E60)</f>
        <v>0</v>
      </c>
      <c r="CA60" s="1321">
        <f>IF(ISERROR(VLOOKUP(VLOOKUP($A60, 'E4 TB Allocation Details'!$A$18:$L$214, MATCH("A &amp; G ID", 'E4 TB Allocation Details'!$A$18:$L$18, 0),FALSE), 'E2 Allocators'!$B$15:$W$361, MATCH('O5 Details by Class &amp; Accounts'!CA$18, 'E2 Allocators'!$B$15:$W$15, 0),FALSE)*$E60), 0, VLOOKUP(VLOOKUP($A60, 'E4 TB Allocation Details'!$A$18:$L$214, MATCH("A &amp; G ID", 'E4 TB Allocation Details'!$A$18:$L$18, 0),FALSE), 'E2 Allocators'!$B$15:$W$361, MATCH('O5 Details by Class &amp; Accounts'!CA$18, 'E2 Allocators'!$B$15:$W$15, 0),FALSE)*$E60)</f>
        <v>0</v>
      </c>
      <c r="CB60" s="1321">
        <f>IF(ISERROR(VLOOKUP(VLOOKUP($A60, 'E4 TB Allocation Details'!$A$18:$L$214, MATCH("A &amp; G ID", 'E4 TB Allocation Details'!$A$18:$L$18, 0),FALSE), 'E2 Allocators'!$B$15:$W$361, MATCH('O5 Details by Class &amp; Accounts'!CB$18, 'E2 Allocators'!$B$15:$W$15, 0),FALSE)*$E60), 0, VLOOKUP(VLOOKUP($A60, 'E4 TB Allocation Details'!$A$18:$L$214, MATCH("A &amp; G ID", 'E4 TB Allocation Details'!$A$18:$L$18, 0),FALSE), 'E2 Allocators'!$B$15:$W$361, MATCH('O5 Details by Class &amp; Accounts'!CB$18, 'E2 Allocators'!$B$15:$W$15, 0),FALSE)*$E60)</f>
        <v>0</v>
      </c>
      <c r="CC60" s="1321">
        <f>IF(ISERROR(VLOOKUP(VLOOKUP($A60, 'E4 TB Allocation Details'!$A$18:$L$214, MATCH("A &amp; G ID", 'E4 TB Allocation Details'!$A$18:$L$18, 0),FALSE), 'E2 Allocators'!$B$15:$W$361, MATCH('O5 Details by Class &amp; Accounts'!CC$18, 'E2 Allocators'!$B$15:$W$15, 0),FALSE)*$E60), 0, VLOOKUP(VLOOKUP($A60, 'E4 TB Allocation Details'!$A$18:$L$214, MATCH("A &amp; G ID", 'E4 TB Allocation Details'!$A$18:$L$18, 0),FALSE), 'E2 Allocators'!$B$15:$W$361, MATCH('O5 Details by Class &amp; Accounts'!CC$18, 'E2 Allocators'!$B$15:$W$15, 0),FALSE)*$E60)</f>
        <v>0</v>
      </c>
      <c r="CD60" s="1321">
        <f>IF(ISERROR(VLOOKUP(VLOOKUP($A60, 'E4 TB Allocation Details'!$A$18:$L$214, MATCH("A &amp; G ID", 'E4 TB Allocation Details'!$A$18:$L$18, 0),FALSE), 'E2 Allocators'!$B$15:$W$361, MATCH('O5 Details by Class &amp; Accounts'!CD$18, 'E2 Allocators'!$B$15:$W$15, 0),FALSE)*$E60), 0, VLOOKUP(VLOOKUP($A60, 'E4 TB Allocation Details'!$A$18:$L$214, MATCH("A &amp; G ID", 'E4 TB Allocation Details'!$A$18:$L$18, 0),FALSE), 'E2 Allocators'!$B$15:$W$361, MATCH('O5 Details by Class &amp; Accounts'!CD$18, 'E2 Allocators'!$B$15:$W$15, 0),FALSE)*$E60)</f>
        <v>0</v>
      </c>
      <c r="CE60" s="1321">
        <f>IF(ISERROR(VLOOKUP(VLOOKUP($A60, 'E4 TB Allocation Details'!$A$18:$L$214, MATCH("A &amp; G ID", 'E4 TB Allocation Details'!$A$18:$L$18, 0),FALSE), 'E2 Allocators'!$B$15:$W$361, MATCH('O5 Details by Class &amp; Accounts'!CE$18, 'E2 Allocators'!$B$15:$W$15, 0),FALSE)*$E60), 0, VLOOKUP(VLOOKUP($A60, 'E4 TB Allocation Details'!$A$18:$L$214, MATCH("A &amp; G ID", 'E4 TB Allocation Details'!$A$18:$L$18, 0),FALSE), 'E2 Allocators'!$B$15:$W$361, MATCH('O5 Details by Class &amp; Accounts'!CE$18, 'E2 Allocators'!$B$15:$W$15, 0),FALSE)*$E60)</f>
        <v>0</v>
      </c>
      <c r="CF60" s="1321">
        <f>IF(ISERROR(VLOOKUP(VLOOKUP($A60, 'E4 TB Allocation Details'!$A$18:$L$214, MATCH("A &amp; G ID", 'E4 TB Allocation Details'!$A$18:$L$18, 0),FALSE), 'E2 Allocators'!$B$15:$W$361, MATCH('O5 Details by Class &amp; Accounts'!CF$18, 'E2 Allocators'!$B$15:$W$15, 0),FALSE)*$E60), 0, VLOOKUP(VLOOKUP($A60, 'E4 TB Allocation Details'!$A$18:$L$214, MATCH("A &amp; G ID", 'E4 TB Allocation Details'!$A$18:$L$18, 0),FALSE), 'E2 Allocators'!$B$15:$W$361, MATCH('O5 Details by Class &amp; Accounts'!CF$18, 'E2 Allocators'!$B$15:$W$15, 0),FALSE)*$E60)</f>
        <v>0</v>
      </c>
      <c r="CG60" s="1321">
        <f>IF(ISERROR(VLOOKUP(VLOOKUP($A60, 'E4 TB Allocation Details'!$A$18:$L$214, MATCH("A &amp; G ID", 'E4 TB Allocation Details'!$A$18:$L$18, 0),FALSE), 'E2 Allocators'!$B$15:$W$361, MATCH('O5 Details by Class &amp; Accounts'!CG$18, 'E2 Allocators'!$B$15:$W$15, 0),FALSE)*$E60), 0, VLOOKUP(VLOOKUP($A60, 'E4 TB Allocation Details'!$A$18:$L$214, MATCH("A &amp; G ID", 'E4 TB Allocation Details'!$A$18:$L$18, 0),FALSE), 'E2 Allocators'!$B$15:$W$361, MATCH('O5 Details by Class &amp; Accounts'!CG$18, 'E2 Allocators'!$B$15:$W$15, 0),FALSE)*$E60)</f>
        <v>0</v>
      </c>
      <c r="CH60" s="1321">
        <f>IF(ISERROR(VLOOKUP(VLOOKUP($A60, 'E4 TB Allocation Details'!$A$18:$L$214, MATCH("A &amp; G ID", 'E4 TB Allocation Details'!$A$18:$L$18, 0),FALSE), 'E2 Allocators'!$B$15:$W$361, MATCH('O5 Details by Class &amp; Accounts'!CH$18, 'E2 Allocators'!$B$15:$W$15, 0),FALSE)*$E60), 0, VLOOKUP(VLOOKUP($A60, 'E4 TB Allocation Details'!$A$18:$L$214, MATCH("A &amp; G ID", 'E4 TB Allocation Details'!$A$18:$L$18, 0),FALSE), 'E2 Allocators'!$B$15:$W$361, MATCH('O5 Details by Class &amp; Accounts'!CH$18, 'E2 Allocators'!$B$15:$W$15, 0),FALSE)*$E60)</f>
        <v>0</v>
      </c>
      <c r="CI60" s="1321">
        <f>IF(ISERROR(VLOOKUP(VLOOKUP($A60, 'E4 TB Allocation Details'!$A$18:$L$214, MATCH("A &amp; G ID", 'E4 TB Allocation Details'!$A$18:$L$18, 0),FALSE), 'E2 Allocators'!$B$15:$W$361, MATCH('O5 Details by Class &amp; Accounts'!CI$18, 'E2 Allocators'!$B$15:$W$15, 0),FALSE)*$E60), 0, VLOOKUP(VLOOKUP($A60, 'E4 TB Allocation Details'!$A$18:$L$214, MATCH("A &amp; G ID", 'E4 TB Allocation Details'!$A$18:$L$18, 0),FALSE), 'E2 Allocators'!$B$15:$W$361, MATCH('O5 Details by Class &amp; Accounts'!CI$18, 'E2 Allocators'!$B$15:$W$15, 0),FALSE)*$E60)</f>
        <v>0</v>
      </c>
      <c r="CJ60" s="1321">
        <f>IF(ISERROR(VLOOKUP(VLOOKUP($A60, 'E4 TB Allocation Details'!$A$18:$L$214, MATCH("A &amp; G ID", 'E4 TB Allocation Details'!$A$18:$L$18, 0),FALSE), 'E2 Allocators'!$B$15:$W$361, MATCH('O5 Details by Class &amp; Accounts'!CJ$18, 'E2 Allocators'!$B$15:$W$15, 0),FALSE)*$E60), 0, VLOOKUP(VLOOKUP($A60, 'E4 TB Allocation Details'!$A$18:$L$214, MATCH("A &amp; G ID", 'E4 TB Allocation Details'!$A$18:$L$18, 0),FALSE), 'E2 Allocators'!$B$15:$W$361, MATCH('O5 Details by Class &amp; Accounts'!CJ$18, 'E2 Allocators'!$B$15:$W$15, 0),FALSE)*$E60)</f>
        <v>0</v>
      </c>
      <c r="CK60" s="1321">
        <f>IF(ISERROR(VLOOKUP(VLOOKUP($A60, 'E4 TB Allocation Details'!$A$18:$L$214, MATCH("A &amp; G ID", 'E4 TB Allocation Details'!$A$18:$L$18, 0),FALSE), 'E2 Allocators'!$B$15:$W$361, MATCH('O5 Details by Class &amp; Accounts'!CK$18, 'E2 Allocators'!$B$15:$W$15, 0),FALSE)*$E60), 0, VLOOKUP(VLOOKUP($A60, 'E4 TB Allocation Details'!$A$18:$L$214, MATCH("A &amp; G ID", 'E4 TB Allocation Details'!$A$18:$L$18, 0),FALSE), 'E2 Allocators'!$B$15:$W$361, MATCH('O5 Details by Class &amp; Accounts'!CK$18, 'E2 Allocators'!$B$15:$W$15, 0),FALSE)*$E60)</f>
        <v>0</v>
      </c>
      <c r="CL60" s="1321">
        <f>IF(ISERROR(VLOOKUP(VLOOKUP($A60, 'E4 TB Allocation Details'!$A$18:$L$214, MATCH("A &amp; G ID", 'E4 TB Allocation Details'!$A$18:$L$18, 0),FALSE), 'E2 Allocators'!$B$15:$W$361, MATCH('O5 Details by Class &amp; Accounts'!CL$18, 'E2 Allocators'!$B$15:$W$15, 0),FALSE)*$E60), 0, VLOOKUP(VLOOKUP($A60, 'E4 TB Allocation Details'!$A$18:$L$214, MATCH("A &amp; G ID", 'E4 TB Allocation Details'!$A$18:$L$18, 0),FALSE), 'E2 Allocators'!$B$15:$W$361, MATCH('O5 Details by Class &amp; Accounts'!CL$18, 'E2 Allocators'!$B$15:$W$15, 0),FALSE)*$E60)</f>
        <v>0</v>
      </c>
      <c r="CM60" s="1321">
        <f>IF(ISERROR(VLOOKUP(VLOOKUP($A60, 'E4 TB Allocation Details'!$A$18:$L$214, MATCH("A &amp; G ID", 'E4 TB Allocation Details'!$A$18:$L$18, 0),FALSE), 'E2 Allocators'!$B$15:$W$361, MATCH('O5 Details by Class &amp; Accounts'!CM$18, 'E2 Allocators'!$B$15:$W$15, 0),FALSE)*$E60), 0, VLOOKUP(VLOOKUP($A60, 'E4 TB Allocation Details'!$A$18:$L$214, MATCH("A &amp; G ID", 'E4 TB Allocation Details'!$A$18:$L$18, 0),FALSE), 'E2 Allocators'!$B$15:$W$361, MATCH('O5 Details by Class &amp; Accounts'!CM$18, 'E2 Allocators'!$B$15:$W$15, 0),FALSE)*$E60)</f>
        <v>0</v>
      </c>
      <c r="CN60" s="1321">
        <f t="shared" ref="CN60:CN80" si="12">SUM(BT60:CM60)</f>
        <v>0</v>
      </c>
      <c r="CO60" s="1650">
        <f t="shared" si="7"/>
        <v>0</v>
      </c>
      <c r="CQ60" s="1898" t="s">
        <v>5</v>
      </c>
    </row>
    <row r="61" spans="1:95" s="64" customFormat="1" ht="12.75">
      <c r="A61" s="2156">
        <v>1906</v>
      </c>
      <c r="B61" s="2111" t="s">
        <v>283</v>
      </c>
      <c r="C61" s="1647">
        <f>IF(ISERROR(VLOOKUP($A61,'I3 TB Data'!$A$19:$H$484,MATCH('O5 Details by Class &amp; Accounts'!$C$18, 'I3 TB Data'!$A$19:$H$19,0),0)), 0, VLOOKUP($A61,'I3 TB Data'!$A$19:$H$484,MATCH('O5 Details by Class &amp; Accounts'!$C$18,'I3 TB Data'!$A$19:$H$19,0),0))</f>
        <v>0</v>
      </c>
      <c r="D61" s="1648">
        <f>'I4 BO ASSETS'!E63</f>
        <v>0</v>
      </c>
      <c r="E61" s="1647">
        <f t="shared" si="6"/>
        <v>0</v>
      </c>
      <c r="F61" s="1649">
        <f>IF(ISERROR(VLOOKUP($A61, 'E1 Categorization'!A33:E124, MATCH("Customer Component", 'E1 Categorization'!$A$33:$E$33,0), 0)), 0, IF(VLOOKUP($A61, 'E1 Categorization'!A33:E124, MATCH("Customer Component", 'E1 Categorization'!$A$33:$E$33,0), 0)=0, 'O5 Details by Class &amp; Accounts'!$E61, IF(AND(VLOOKUP($A61, 'E1 Categorization'!A33:E124, MATCH("Customer Component", 'E1 Categorization'!$A$33:$E$33,0), 0) &gt;0, VLOOKUP($A61, 'E1 Categorization'!A33:E124, MATCH("Customer Component", 'E1 Categorization'!$A$33:$E$33,0), 0)&lt;1), 'O5 Details by Class &amp; Accounts'!$E61*(1-VLOOKUP($A61, 'E1 Categorization'!A33:E124, MATCH("Customer Component", 'E1 Categorization'!$A$33:$E$33,0), 0)), 0)))</f>
        <v>0</v>
      </c>
      <c r="G61" s="1649">
        <f>IF(ISERROR(VLOOKUP($A61, 'E1 Categorization'!A33:E124, MATCH("Customer Component", 'E1 Categorization'!$A$33:$E$33,0), 0)),0, IF(VLOOKUP($A61, 'E1 Categorization'!A33:E124, MATCH("Customer Component", 'E1 Categorization'!$A$33:$E$33,0), 0)=0, 0, IF(AND(VLOOKUP($A61, 'E1 Categorization'!A33:E124, MATCH("Customer Component", 'E1 Categorization'!$A$33:$E$33,0), 0) &gt;0, VLOOKUP($A61, 'E1 Categorization'!A33:E124, MATCH("Customer Component", 'E1 Categorization'!$A$33:$E$33,0), 0)&lt;1), 'O5 Details by Class &amp; Accounts'!$E61*(VLOOKUP($A61, 'E1 Categorization'!A33:E124, MATCH("Customer Component", 'E1 Categorization'!$A$33:$E$33,0), 0)), 'O5 Details by Class &amp; Accounts'!$E61)))</f>
        <v>0</v>
      </c>
      <c r="H61" s="1321">
        <f t="shared" si="8"/>
        <v>0</v>
      </c>
      <c r="I61" s="1321">
        <f>IF(ISERROR(VLOOKUP(VLOOKUP($A61, 'E4 TB Allocation Details'!$A$18:$L$214, MATCH("Demand ID", 'E4 TB Allocation Details'!$A$18:$L$18, 0),FALSE), 'E2 Allocators'!$B$15:$W$361, MATCH('O5 Details by Class &amp; Accounts'!I$18, 'E2 Allocators'!$B$15:$W$15, 0),FALSE)*$F61), 0, VLOOKUP(VLOOKUP($A61, 'E4 TB Allocation Details'!$A$18:$L$214, MATCH("Demand ID", 'E4 TB Allocation Details'!$A$18:$L$18, 0),FALSE), 'E2 Allocators'!$B$15:$W$361, MATCH('O5 Details by Class &amp; Accounts'!I$18, 'E2 Allocators'!$B$15:$W$15, 0),FALSE)*$F61)</f>
        <v>0</v>
      </c>
      <c r="J61" s="1321">
        <f>IF(ISERROR(VLOOKUP(VLOOKUP($A61, 'E4 TB Allocation Details'!$A$18:$L$214, MATCH("Demand ID", 'E4 TB Allocation Details'!$A$18:$L$18, 0),FALSE), 'E2 Allocators'!$B$15:$W$361, MATCH('O5 Details by Class &amp; Accounts'!J$18, 'E2 Allocators'!$B$15:$W$15, 0),FALSE)*$F61), 0, VLOOKUP(VLOOKUP($A61, 'E4 TB Allocation Details'!$A$18:$L$214, MATCH("Demand ID", 'E4 TB Allocation Details'!$A$18:$L$18, 0),FALSE), 'E2 Allocators'!$B$15:$W$361, MATCH('O5 Details by Class &amp; Accounts'!J$18, 'E2 Allocators'!$B$15:$W$15, 0),FALSE)*$F61)</f>
        <v>0</v>
      </c>
      <c r="K61" s="1321">
        <f>IF(ISERROR(VLOOKUP(VLOOKUP($A61, 'E4 TB Allocation Details'!$A$18:$L$214, MATCH("Demand ID", 'E4 TB Allocation Details'!$A$18:$L$18, 0),FALSE), 'E2 Allocators'!$B$15:$W$361, MATCH('O5 Details by Class &amp; Accounts'!K$18, 'E2 Allocators'!$B$15:$W$15, 0),FALSE)*$F61), 0, VLOOKUP(VLOOKUP($A61, 'E4 TB Allocation Details'!$A$18:$L$214, MATCH("Demand ID", 'E4 TB Allocation Details'!$A$18:$L$18, 0),FALSE), 'E2 Allocators'!$B$15:$W$361, MATCH('O5 Details by Class &amp; Accounts'!K$18, 'E2 Allocators'!$B$15:$W$15, 0),FALSE)*$F61)</f>
        <v>0</v>
      </c>
      <c r="L61" s="1321">
        <f>IF(ISERROR(VLOOKUP(VLOOKUP($A61, 'E4 TB Allocation Details'!$A$18:$L$214, MATCH("Demand ID", 'E4 TB Allocation Details'!$A$18:$L$18, 0),FALSE), 'E2 Allocators'!$B$15:$W$361, MATCH('O5 Details by Class &amp; Accounts'!L$18, 'E2 Allocators'!$B$15:$W$15, 0),FALSE)*$F61), 0, VLOOKUP(VLOOKUP($A61, 'E4 TB Allocation Details'!$A$18:$L$214, MATCH("Demand ID", 'E4 TB Allocation Details'!$A$18:$L$18, 0),FALSE), 'E2 Allocators'!$B$15:$W$361, MATCH('O5 Details by Class &amp; Accounts'!L$18, 'E2 Allocators'!$B$15:$W$15, 0),FALSE)*$F61)</f>
        <v>0</v>
      </c>
      <c r="M61" s="1321">
        <f>IF(ISERROR(VLOOKUP(VLOOKUP($A61, 'E4 TB Allocation Details'!$A$18:$L$214, MATCH("Demand ID", 'E4 TB Allocation Details'!$A$18:$L$18, 0),FALSE), 'E2 Allocators'!$B$15:$W$361, MATCH('O5 Details by Class &amp; Accounts'!M$18, 'E2 Allocators'!$B$15:$W$15, 0),FALSE)*$F61), 0, VLOOKUP(VLOOKUP($A61, 'E4 TB Allocation Details'!$A$18:$L$214, MATCH("Demand ID", 'E4 TB Allocation Details'!$A$18:$L$18, 0),FALSE), 'E2 Allocators'!$B$15:$W$361, MATCH('O5 Details by Class &amp; Accounts'!M$18, 'E2 Allocators'!$B$15:$W$15, 0),FALSE)*$F61)</f>
        <v>0</v>
      </c>
      <c r="N61" s="1321">
        <f>IF(ISERROR(VLOOKUP(VLOOKUP($A61, 'E4 TB Allocation Details'!$A$18:$L$214, MATCH("Demand ID", 'E4 TB Allocation Details'!$A$18:$L$18, 0),FALSE), 'E2 Allocators'!$B$15:$W$361, MATCH('O5 Details by Class &amp; Accounts'!N$18, 'E2 Allocators'!$B$15:$W$15, 0),FALSE)*$F61), 0, VLOOKUP(VLOOKUP($A61, 'E4 TB Allocation Details'!$A$18:$L$214, MATCH("Demand ID", 'E4 TB Allocation Details'!$A$18:$L$18, 0),FALSE), 'E2 Allocators'!$B$15:$W$361, MATCH('O5 Details by Class &amp; Accounts'!N$18, 'E2 Allocators'!$B$15:$W$15, 0),FALSE)*$F61)</f>
        <v>0</v>
      </c>
      <c r="O61" s="1321">
        <f>IF(ISERROR(VLOOKUP(VLOOKUP($A61, 'E4 TB Allocation Details'!$A$18:$L$214, MATCH("Demand ID", 'E4 TB Allocation Details'!$A$18:$L$18, 0),FALSE), 'E2 Allocators'!$B$15:$W$361, MATCH('O5 Details by Class &amp; Accounts'!O$18, 'E2 Allocators'!$B$15:$W$15, 0),FALSE)*$F61), 0, VLOOKUP(VLOOKUP($A61, 'E4 TB Allocation Details'!$A$18:$L$214, MATCH("Demand ID", 'E4 TB Allocation Details'!$A$18:$L$18, 0),FALSE), 'E2 Allocators'!$B$15:$W$361, MATCH('O5 Details by Class &amp; Accounts'!O$18, 'E2 Allocators'!$B$15:$W$15, 0),FALSE)*$F61)</f>
        <v>0</v>
      </c>
      <c r="P61" s="1321">
        <f>IF(ISERROR(VLOOKUP(VLOOKUP($A61, 'E4 TB Allocation Details'!$A$18:$L$214, MATCH("Demand ID", 'E4 TB Allocation Details'!$A$18:$L$18, 0),FALSE), 'E2 Allocators'!$B$15:$W$361, MATCH('O5 Details by Class &amp; Accounts'!P$18, 'E2 Allocators'!$B$15:$W$15, 0),FALSE)*$F61), 0, VLOOKUP(VLOOKUP($A61, 'E4 TB Allocation Details'!$A$18:$L$214, MATCH("Demand ID", 'E4 TB Allocation Details'!$A$18:$L$18, 0),FALSE), 'E2 Allocators'!$B$15:$W$361, MATCH('O5 Details by Class &amp; Accounts'!P$18, 'E2 Allocators'!$B$15:$W$15, 0),FALSE)*$F61)</f>
        <v>0</v>
      </c>
      <c r="Q61" s="1321">
        <f>IF(ISERROR(VLOOKUP(VLOOKUP($A61, 'E4 TB Allocation Details'!$A$18:$L$214, MATCH("Demand ID", 'E4 TB Allocation Details'!$A$18:$L$18, 0),FALSE), 'E2 Allocators'!$B$15:$W$361, MATCH('O5 Details by Class &amp; Accounts'!Q$18, 'E2 Allocators'!$B$15:$W$15, 0),FALSE)*$F61), 0, VLOOKUP(VLOOKUP($A61, 'E4 TB Allocation Details'!$A$18:$L$214, MATCH("Demand ID", 'E4 TB Allocation Details'!$A$18:$L$18, 0),FALSE), 'E2 Allocators'!$B$15:$W$361, MATCH('O5 Details by Class &amp; Accounts'!Q$18, 'E2 Allocators'!$B$15:$W$15, 0),FALSE)*$F61)</f>
        <v>0</v>
      </c>
      <c r="R61" s="1321">
        <f>IF(ISERROR(VLOOKUP(VLOOKUP($A61, 'E4 TB Allocation Details'!$A$18:$L$214, MATCH("Demand ID", 'E4 TB Allocation Details'!$A$18:$L$18, 0),FALSE), 'E2 Allocators'!$B$15:$W$361, MATCH('O5 Details by Class &amp; Accounts'!R$18, 'E2 Allocators'!$B$15:$W$15, 0),FALSE)*$F61), 0, VLOOKUP(VLOOKUP($A61, 'E4 TB Allocation Details'!$A$18:$L$214, MATCH("Demand ID", 'E4 TB Allocation Details'!$A$18:$L$18, 0),FALSE), 'E2 Allocators'!$B$15:$W$361, MATCH('O5 Details by Class &amp; Accounts'!R$18, 'E2 Allocators'!$B$15:$W$15, 0),FALSE)*$F61)</f>
        <v>0</v>
      </c>
      <c r="S61" s="1321">
        <f>IF(ISERROR(VLOOKUP(VLOOKUP($A61, 'E4 TB Allocation Details'!$A$18:$L$214, MATCH("Demand ID", 'E4 TB Allocation Details'!$A$18:$L$18, 0),FALSE), 'E2 Allocators'!$B$15:$W$361, MATCH('O5 Details by Class &amp; Accounts'!S$18, 'E2 Allocators'!$B$15:$W$15, 0),FALSE)*$F61), 0, VLOOKUP(VLOOKUP($A61, 'E4 TB Allocation Details'!$A$18:$L$214, MATCH("Demand ID", 'E4 TB Allocation Details'!$A$18:$L$18, 0),FALSE), 'E2 Allocators'!$B$15:$W$361, MATCH('O5 Details by Class &amp; Accounts'!S$18, 'E2 Allocators'!$B$15:$W$15, 0),FALSE)*$F61)</f>
        <v>0</v>
      </c>
      <c r="T61" s="1321">
        <f>IF(ISERROR(VLOOKUP(VLOOKUP($A61, 'E4 TB Allocation Details'!$A$18:$L$214, MATCH("Demand ID", 'E4 TB Allocation Details'!$A$18:$L$18, 0),FALSE), 'E2 Allocators'!$B$15:$W$361, MATCH('O5 Details by Class &amp; Accounts'!T$18, 'E2 Allocators'!$B$15:$W$15, 0),FALSE)*$F61), 0, VLOOKUP(VLOOKUP($A61, 'E4 TB Allocation Details'!$A$18:$L$214, MATCH("Demand ID", 'E4 TB Allocation Details'!$A$18:$L$18, 0),FALSE), 'E2 Allocators'!$B$15:$W$361, MATCH('O5 Details by Class &amp; Accounts'!T$18, 'E2 Allocators'!$B$15:$W$15, 0),FALSE)*$F61)</f>
        <v>0</v>
      </c>
      <c r="U61" s="1321">
        <f>IF(ISERROR(VLOOKUP(VLOOKUP($A61, 'E4 TB Allocation Details'!$A$18:$L$214, MATCH("Demand ID", 'E4 TB Allocation Details'!$A$18:$L$18, 0),FALSE), 'E2 Allocators'!$B$15:$W$361, MATCH('O5 Details by Class &amp; Accounts'!U$18, 'E2 Allocators'!$B$15:$W$15, 0),FALSE)*$F61), 0, VLOOKUP(VLOOKUP($A61, 'E4 TB Allocation Details'!$A$18:$L$214, MATCH("Demand ID", 'E4 TB Allocation Details'!$A$18:$L$18, 0),FALSE), 'E2 Allocators'!$B$15:$W$361, MATCH('O5 Details by Class &amp; Accounts'!U$18, 'E2 Allocators'!$B$15:$W$15, 0),FALSE)*$F61)</f>
        <v>0</v>
      </c>
      <c r="V61" s="1321">
        <f>IF(ISERROR(VLOOKUP(VLOOKUP($A61, 'E4 TB Allocation Details'!$A$18:$L$214, MATCH("Demand ID", 'E4 TB Allocation Details'!$A$18:$L$18, 0),FALSE), 'E2 Allocators'!$B$15:$W$361, MATCH('O5 Details by Class &amp; Accounts'!V$18, 'E2 Allocators'!$B$15:$W$15, 0),FALSE)*$F61), 0, VLOOKUP(VLOOKUP($A61, 'E4 TB Allocation Details'!$A$18:$L$214, MATCH("Demand ID", 'E4 TB Allocation Details'!$A$18:$L$18, 0),FALSE), 'E2 Allocators'!$B$15:$W$361, MATCH('O5 Details by Class &amp; Accounts'!V$18, 'E2 Allocators'!$B$15:$W$15, 0),FALSE)*$F61)</f>
        <v>0</v>
      </c>
      <c r="W61" s="1321">
        <f>IF(ISERROR(VLOOKUP(VLOOKUP($A61, 'E4 TB Allocation Details'!$A$18:$L$214, MATCH("Demand ID", 'E4 TB Allocation Details'!$A$18:$L$18, 0),FALSE), 'E2 Allocators'!$B$15:$W$361, MATCH('O5 Details by Class &amp; Accounts'!W$18, 'E2 Allocators'!$B$15:$W$15, 0),FALSE)*$F61), 0, VLOOKUP(VLOOKUP($A61, 'E4 TB Allocation Details'!$A$18:$L$214, MATCH("Demand ID", 'E4 TB Allocation Details'!$A$18:$L$18, 0),FALSE), 'E2 Allocators'!$B$15:$W$361, MATCH('O5 Details by Class &amp; Accounts'!W$18, 'E2 Allocators'!$B$15:$W$15, 0),FALSE)*$F61)</f>
        <v>0</v>
      </c>
      <c r="X61" s="1321">
        <f>IF(ISERROR(VLOOKUP(VLOOKUP($A61, 'E4 TB Allocation Details'!$A$18:$L$214, MATCH("Demand ID", 'E4 TB Allocation Details'!$A$18:$L$18, 0),FALSE), 'E2 Allocators'!$B$15:$W$361, MATCH('O5 Details by Class &amp; Accounts'!X$18, 'E2 Allocators'!$B$15:$W$15, 0),FALSE)*$F61), 0, VLOOKUP(VLOOKUP($A61, 'E4 TB Allocation Details'!$A$18:$L$214, MATCH("Demand ID", 'E4 TB Allocation Details'!$A$18:$L$18, 0),FALSE), 'E2 Allocators'!$B$15:$W$361, MATCH('O5 Details by Class &amp; Accounts'!X$18, 'E2 Allocators'!$B$15:$W$15, 0),FALSE)*$F61)</f>
        <v>0</v>
      </c>
      <c r="Y61" s="1321">
        <f>IF(ISERROR(VLOOKUP(VLOOKUP($A61, 'E4 TB Allocation Details'!$A$18:$L$214, MATCH("Demand ID", 'E4 TB Allocation Details'!$A$18:$L$18, 0),FALSE), 'E2 Allocators'!$B$15:$W$361, MATCH('O5 Details by Class &amp; Accounts'!Y$18, 'E2 Allocators'!$B$15:$W$15, 0),FALSE)*$F61), 0, VLOOKUP(VLOOKUP($A61, 'E4 TB Allocation Details'!$A$18:$L$214, MATCH("Demand ID", 'E4 TB Allocation Details'!$A$18:$L$18, 0),FALSE), 'E2 Allocators'!$B$15:$W$361, MATCH('O5 Details by Class &amp; Accounts'!Y$18, 'E2 Allocators'!$B$15:$W$15, 0),FALSE)*$F61)</f>
        <v>0</v>
      </c>
      <c r="Z61" s="1321">
        <f>IF(ISERROR(VLOOKUP(VLOOKUP($A61, 'E4 TB Allocation Details'!$A$18:$L$214, MATCH("Demand ID", 'E4 TB Allocation Details'!$A$18:$L$18, 0),FALSE), 'E2 Allocators'!$B$15:$W$361, MATCH('O5 Details by Class &amp; Accounts'!Z$18, 'E2 Allocators'!$B$15:$W$15, 0),FALSE)*$F61), 0, VLOOKUP(VLOOKUP($A61, 'E4 TB Allocation Details'!$A$18:$L$214, MATCH("Demand ID", 'E4 TB Allocation Details'!$A$18:$L$18, 0),FALSE), 'E2 Allocators'!$B$15:$W$361, MATCH('O5 Details by Class &amp; Accounts'!Z$18, 'E2 Allocators'!$B$15:$W$15, 0),FALSE)*$F61)</f>
        <v>0</v>
      </c>
      <c r="AA61" s="1321">
        <f>IF(ISERROR(VLOOKUP(VLOOKUP($A61, 'E4 TB Allocation Details'!$A$18:$L$214, MATCH("Demand ID", 'E4 TB Allocation Details'!$A$18:$L$18, 0),FALSE), 'E2 Allocators'!$B$15:$W$361, MATCH('O5 Details by Class &amp; Accounts'!AA$18, 'E2 Allocators'!$B$15:$W$15, 0),FALSE)*$F61), 0, VLOOKUP(VLOOKUP($A61, 'E4 TB Allocation Details'!$A$18:$L$214, MATCH("Demand ID", 'E4 TB Allocation Details'!$A$18:$L$18, 0),FALSE), 'E2 Allocators'!$B$15:$W$361, MATCH('O5 Details by Class &amp; Accounts'!AA$18, 'E2 Allocators'!$B$15:$W$15, 0),FALSE)*$F61)</f>
        <v>0</v>
      </c>
      <c r="AB61" s="1321">
        <f>IF(ISERROR(VLOOKUP(VLOOKUP($A61, 'E4 TB Allocation Details'!$A$18:$L$214, MATCH("Demand ID", 'E4 TB Allocation Details'!$A$18:$L$18, 0),FALSE), 'E2 Allocators'!$B$15:$W$361, MATCH('O5 Details by Class &amp; Accounts'!AB$18, 'E2 Allocators'!$B$15:$W$15, 0),FALSE)*$F61), 0, VLOOKUP(VLOOKUP($A61, 'E4 TB Allocation Details'!$A$18:$L$214, MATCH("Demand ID", 'E4 TB Allocation Details'!$A$18:$L$18, 0),FALSE), 'E2 Allocators'!$B$15:$W$361, MATCH('O5 Details by Class &amp; Accounts'!AB$18, 'E2 Allocators'!$B$15:$W$15, 0),FALSE)*$F61)</f>
        <v>0</v>
      </c>
      <c r="AC61" s="1321">
        <f t="shared" si="9"/>
        <v>0</v>
      </c>
      <c r="AD61" s="1321">
        <f>IF(ISERROR(VLOOKUP(VLOOKUP($A61, 'E4 TB Allocation Details'!$A$18:$L$214, MATCH("Customer ID", 'E4 TB Allocation Details'!$A$18:$L$18, 0),FALSE), 'E2 Allocators'!$B$15:$W$361, MATCH('O5 Details by Class &amp; Accounts'!AD$18, 'E2 Allocators'!$B$15:$W$15, 0),FALSE)*$G61), 0, VLOOKUP(VLOOKUP($A61, 'E4 TB Allocation Details'!$A$18:$L$214, MATCH("Customer ID", 'E4 TB Allocation Details'!$A$18:$L$18, 0),FALSE), 'E2 Allocators'!$B$15:$W$361, MATCH('O5 Details by Class &amp; Accounts'!AD$18, 'E2 Allocators'!$B$15:$W$15, 0),FALSE)*$G61)</f>
        <v>0</v>
      </c>
      <c r="AE61" s="1321">
        <f>IF(ISERROR(VLOOKUP(VLOOKUP($A61, 'E4 TB Allocation Details'!$A$18:$L$214, MATCH("Customer ID", 'E4 TB Allocation Details'!$A$18:$L$18, 0),FALSE), 'E2 Allocators'!$B$15:$W$361, MATCH('O5 Details by Class &amp; Accounts'!AE$18, 'E2 Allocators'!$B$15:$W$15, 0),FALSE)*$G61), 0, VLOOKUP(VLOOKUP($A61, 'E4 TB Allocation Details'!$A$18:$L$214, MATCH("Customer ID", 'E4 TB Allocation Details'!$A$18:$L$18, 0),FALSE), 'E2 Allocators'!$B$15:$W$361, MATCH('O5 Details by Class &amp; Accounts'!AE$18, 'E2 Allocators'!$B$15:$W$15, 0),FALSE)*$G61)</f>
        <v>0</v>
      </c>
      <c r="AF61" s="1321">
        <f>IF(ISERROR(VLOOKUP(VLOOKUP($A61, 'E4 TB Allocation Details'!$A$18:$L$214, MATCH("Customer ID", 'E4 TB Allocation Details'!$A$18:$L$18, 0),FALSE), 'E2 Allocators'!$B$15:$W$361, MATCH('O5 Details by Class &amp; Accounts'!AF$18, 'E2 Allocators'!$B$15:$W$15, 0),FALSE)*$G61), 0, VLOOKUP(VLOOKUP($A61, 'E4 TB Allocation Details'!$A$18:$L$214, MATCH("Customer ID", 'E4 TB Allocation Details'!$A$18:$L$18, 0),FALSE), 'E2 Allocators'!$B$15:$W$361, MATCH('O5 Details by Class &amp; Accounts'!AF$18, 'E2 Allocators'!$B$15:$W$15, 0),FALSE)*$G61)</f>
        <v>0</v>
      </c>
      <c r="AG61" s="1321">
        <f>IF(ISERROR(VLOOKUP(VLOOKUP($A61, 'E4 TB Allocation Details'!$A$18:$L$214, MATCH("Customer ID", 'E4 TB Allocation Details'!$A$18:$L$18, 0),FALSE), 'E2 Allocators'!$B$15:$W$361, MATCH('O5 Details by Class &amp; Accounts'!AG$18, 'E2 Allocators'!$B$15:$W$15, 0),FALSE)*$G61), 0, VLOOKUP(VLOOKUP($A61, 'E4 TB Allocation Details'!$A$18:$L$214, MATCH("Customer ID", 'E4 TB Allocation Details'!$A$18:$L$18, 0),FALSE), 'E2 Allocators'!$B$15:$W$361, MATCH('O5 Details by Class &amp; Accounts'!AG$18, 'E2 Allocators'!$B$15:$W$15, 0),FALSE)*$G61)</f>
        <v>0</v>
      </c>
      <c r="AH61" s="1321">
        <f>IF(ISERROR(VLOOKUP(VLOOKUP($A61, 'E4 TB Allocation Details'!$A$18:$L$214, MATCH("Customer ID", 'E4 TB Allocation Details'!$A$18:$L$18, 0),FALSE), 'E2 Allocators'!$B$15:$W$361, MATCH('O5 Details by Class &amp; Accounts'!AH$18, 'E2 Allocators'!$B$15:$W$15, 0),FALSE)*$G61), 0, VLOOKUP(VLOOKUP($A61, 'E4 TB Allocation Details'!$A$18:$L$214, MATCH("Customer ID", 'E4 TB Allocation Details'!$A$18:$L$18, 0),FALSE), 'E2 Allocators'!$B$15:$W$361, MATCH('O5 Details by Class &amp; Accounts'!AH$18, 'E2 Allocators'!$B$15:$W$15, 0),FALSE)*$G61)</f>
        <v>0</v>
      </c>
      <c r="AI61" s="1321">
        <f>IF(ISERROR(VLOOKUP(VLOOKUP($A61, 'E4 TB Allocation Details'!$A$18:$L$214, MATCH("Customer ID", 'E4 TB Allocation Details'!$A$18:$L$18, 0),FALSE), 'E2 Allocators'!$B$15:$W$361, MATCH('O5 Details by Class &amp; Accounts'!AI$18, 'E2 Allocators'!$B$15:$W$15, 0),FALSE)*$G61), 0, VLOOKUP(VLOOKUP($A61, 'E4 TB Allocation Details'!$A$18:$L$214, MATCH("Customer ID", 'E4 TB Allocation Details'!$A$18:$L$18, 0),FALSE), 'E2 Allocators'!$B$15:$W$361, MATCH('O5 Details by Class &amp; Accounts'!AI$18, 'E2 Allocators'!$B$15:$W$15, 0),FALSE)*$G61)</f>
        <v>0</v>
      </c>
      <c r="AJ61" s="1321">
        <f>IF(ISERROR(VLOOKUP(VLOOKUP($A61, 'E4 TB Allocation Details'!$A$18:$L$214, MATCH("Customer ID", 'E4 TB Allocation Details'!$A$18:$L$18, 0),FALSE), 'E2 Allocators'!$B$15:$W$361, MATCH('O5 Details by Class &amp; Accounts'!AJ$18, 'E2 Allocators'!$B$15:$W$15, 0),FALSE)*$G61), 0, VLOOKUP(VLOOKUP($A61, 'E4 TB Allocation Details'!$A$18:$L$214, MATCH("Customer ID", 'E4 TB Allocation Details'!$A$18:$L$18, 0),FALSE), 'E2 Allocators'!$B$15:$W$361, MATCH('O5 Details by Class &amp; Accounts'!AJ$18, 'E2 Allocators'!$B$15:$W$15, 0),FALSE)*$G61)</f>
        <v>0</v>
      </c>
      <c r="AK61" s="1321">
        <f>IF(ISERROR(VLOOKUP(VLOOKUP($A61, 'E4 TB Allocation Details'!$A$18:$L$214, MATCH("Customer ID", 'E4 TB Allocation Details'!$A$18:$L$18, 0),FALSE), 'E2 Allocators'!$B$15:$W$361, MATCH('O5 Details by Class &amp; Accounts'!AK$18, 'E2 Allocators'!$B$15:$W$15, 0),FALSE)*$G61), 0, VLOOKUP(VLOOKUP($A61, 'E4 TB Allocation Details'!$A$18:$L$214, MATCH("Customer ID", 'E4 TB Allocation Details'!$A$18:$L$18, 0),FALSE), 'E2 Allocators'!$B$15:$W$361, MATCH('O5 Details by Class &amp; Accounts'!AK$18, 'E2 Allocators'!$B$15:$W$15, 0),FALSE)*$G61)</f>
        <v>0</v>
      </c>
      <c r="AL61" s="1321">
        <f>IF(ISERROR(VLOOKUP(VLOOKUP($A61, 'E4 TB Allocation Details'!$A$18:$L$214, MATCH("Customer ID", 'E4 TB Allocation Details'!$A$18:$L$18, 0),FALSE), 'E2 Allocators'!$B$15:$W$361, MATCH('O5 Details by Class &amp; Accounts'!AL$18, 'E2 Allocators'!$B$15:$W$15, 0),FALSE)*$G61), 0, VLOOKUP(VLOOKUP($A61, 'E4 TB Allocation Details'!$A$18:$L$214, MATCH("Customer ID", 'E4 TB Allocation Details'!$A$18:$L$18, 0),FALSE), 'E2 Allocators'!$B$15:$W$361, MATCH('O5 Details by Class &amp; Accounts'!AL$18, 'E2 Allocators'!$B$15:$W$15, 0),FALSE)*$G61)</f>
        <v>0</v>
      </c>
      <c r="AM61" s="1321">
        <f>IF(ISERROR(VLOOKUP(VLOOKUP($A61, 'E4 TB Allocation Details'!$A$18:$L$214, MATCH("Customer ID", 'E4 TB Allocation Details'!$A$18:$L$18, 0),FALSE), 'E2 Allocators'!$B$15:$W$361, MATCH('O5 Details by Class &amp; Accounts'!AM$18, 'E2 Allocators'!$B$15:$W$15, 0),FALSE)*$G61), 0, VLOOKUP(VLOOKUP($A61, 'E4 TB Allocation Details'!$A$18:$L$214, MATCH("Customer ID", 'E4 TB Allocation Details'!$A$18:$L$18, 0),FALSE), 'E2 Allocators'!$B$15:$W$361, MATCH('O5 Details by Class &amp; Accounts'!AM$18, 'E2 Allocators'!$B$15:$W$15, 0),FALSE)*$G61)</f>
        <v>0</v>
      </c>
      <c r="AN61" s="1321">
        <f>IF(ISERROR(VLOOKUP(VLOOKUP($A61, 'E4 TB Allocation Details'!$A$18:$L$214, MATCH("Customer ID", 'E4 TB Allocation Details'!$A$18:$L$18, 0),FALSE), 'E2 Allocators'!$B$15:$W$361, MATCH('O5 Details by Class &amp; Accounts'!AN$18, 'E2 Allocators'!$B$15:$W$15, 0),FALSE)*$G61), 0, VLOOKUP(VLOOKUP($A61, 'E4 TB Allocation Details'!$A$18:$L$214, MATCH("Customer ID", 'E4 TB Allocation Details'!$A$18:$L$18, 0),FALSE), 'E2 Allocators'!$B$15:$W$361, MATCH('O5 Details by Class &amp; Accounts'!AN$18, 'E2 Allocators'!$B$15:$W$15, 0),FALSE)*$G61)</f>
        <v>0</v>
      </c>
      <c r="AO61" s="1321">
        <f>IF(ISERROR(VLOOKUP(VLOOKUP($A61, 'E4 TB Allocation Details'!$A$18:$L$214, MATCH("Customer ID", 'E4 TB Allocation Details'!$A$18:$L$18, 0),FALSE), 'E2 Allocators'!$B$15:$W$361, MATCH('O5 Details by Class &amp; Accounts'!AO$18, 'E2 Allocators'!$B$15:$W$15, 0),FALSE)*$G61), 0, VLOOKUP(VLOOKUP($A61, 'E4 TB Allocation Details'!$A$18:$L$214, MATCH("Customer ID", 'E4 TB Allocation Details'!$A$18:$L$18, 0),FALSE), 'E2 Allocators'!$B$15:$W$361, MATCH('O5 Details by Class &amp; Accounts'!AO$18, 'E2 Allocators'!$B$15:$W$15, 0),FALSE)*$G61)</f>
        <v>0</v>
      </c>
      <c r="AP61" s="1321">
        <f>IF(ISERROR(VLOOKUP(VLOOKUP($A61, 'E4 TB Allocation Details'!$A$18:$L$214, MATCH("Customer ID", 'E4 TB Allocation Details'!$A$18:$L$18, 0),FALSE), 'E2 Allocators'!$B$15:$W$361, MATCH('O5 Details by Class &amp; Accounts'!AP$18, 'E2 Allocators'!$B$15:$W$15, 0),FALSE)*$G61), 0, VLOOKUP(VLOOKUP($A61, 'E4 TB Allocation Details'!$A$18:$L$214, MATCH("Customer ID", 'E4 TB Allocation Details'!$A$18:$L$18, 0),FALSE), 'E2 Allocators'!$B$15:$W$361, MATCH('O5 Details by Class &amp; Accounts'!AP$18, 'E2 Allocators'!$B$15:$W$15, 0),FALSE)*$G61)</f>
        <v>0</v>
      </c>
      <c r="AQ61" s="1321">
        <f>IF(ISERROR(VLOOKUP(VLOOKUP($A61, 'E4 TB Allocation Details'!$A$18:$L$214, MATCH("Customer ID", 'E4 TB Allocation Details'!$A$18:$L$18, 0),FALSE), 'E2 Allocators'!$B$15:$W$361, MATCH('O5 Details by Class &amp; Accounts'!AQ$18, 'E2 Allocators'!$B$15:$W$15, 0),FALSE)*$G61), 0, VLOOKUP(VLOOKUP($A61, 'E4 TB Allocation Details'!$A$18:$L$214, MATCH("Customer ID", 'E4 TB Allocation Details'!$A$18:$L$18, 0),FALSE), 'E2 Allocators'!$B$15:$W$361, MATCH('O5 Details by Class &amp; Accounts'!AQ$18, 'E2 Allocators'!$B$15:$W$15, 0),FALSE)*$G61)</f>
        <v>0</v>
      </c>
      <c r="AR61" s="1321">
        <f>IF(ISERROR(VLOOKUP(VLOOKUP($A61, 'E4 TB Allocation Details'!$A$18:$L$214, MATCH("Customer ID", 'E4 TB Allocation Details'!$A$18:$L$18, 0),FALSE), 'E2 Allocators'!$B$15:$W$361, MATCH('O5 Details by Class &amp; Accounts'!AR$18, 'E2 Allocators'!$B$15:$W$15, 0),FALSE)*$G61), 0, VLOOKUP(VLOOKUP($A61, 'E4 TB Allocation Details'!$A$18:$L$214, MATCH("Customer ID", 'E4 TB Allocation Details'!$A$18:$L$18, 0),FALSE), 'E2 Allocators'!$B$15:$W$361, MATCH('O5 Details by Class &amp; Accounts'!AR$18, 'E2 Allocators'!$B$15:$W$15, 0),FALSE)*$G61)</f>
        <v>0</v>
      </c>
      <c r="AS61" s="1321">
        <f>IF(ISERROR(VLOOKUP(VLOOKUP($A61, 'E4 TB Allocation Details'!$A$18:$L$214, MATCH("Customer ID", 'E4 TB Allocation Details'!$A$18:$L$18, 0),FALSE), 'E2 Allocators'!$B$15:$W$361, MATCH('O5 Details by Class &amp; Accounts'!AS$18, 'E2 Allocators'!$B$15:$W$15, 0),FALSE)*$G61), 0, VLOOKUP(VLOOKUP($A61, 'E4 TB Allocation Details'!$A$18:$L$214, MATCH("Customer ID", 'E4 TB Allocation Details'!$A$18:$L$18, 0),FALSE), 'E2 Allocators'!$B$15:$W$361, MATCH('O5 Details by Class &amp; Accounts'!AS$18, 'E2 Allocators'!$B$15:$W$15, 0),FALSE)*$G61)</f>
        <v>0</v>
      </c>
      <c r="AT61" s="1321">
        <f>IF(ISERROR(VLOOKUP(VLOOKUP($A61, 'E4 TB Allocation Details'!$A$18:$L$214, MATCH("Customer ID", 'E4 TB Allocation Details'!$A$18:$L$18, 0),FALSE), 'E2 Allocators'!$B$15:$W$361, MATCH('O5 Details by Class &amp; Accounts'!AT$18, 'E2 Allocators'!$B$15:$W$15, 0),FALSE)*$G61), 0, VLOOKUP(VLOOKUP($A61, 'E4 TB Allocation Details'!$A$18:$L$214, MATCH("Customer ID", 'E4 TB Allocation Details'!$A$18:$L$18, 0),FALSE), 'E2 Allocators'!$B$15:$W$361, MATCH('O5 Details by Class &amp; Accounts'!AT$18, 'E2 Allocators'!$B$15:$W$15, 0),FALSE)*$G61)</f>
        <v>0</v>
      </c>
      <c r="AU61" s="1321">
        <f>IF(ISERROR(VLOOKUP(VLOOKUP($A61, 'E4 TB Allocation Details'!$A$18:$L$214, MATCH("Customer ID", 'E4 TB Allocation Details'!$A$18:$L$18, 0),FALSE), 'E2 Allocators'!$B$15:$W$361, MATCH('O5 Details by Class &amp; Accounts'!AU$18, 'E2 Allocators'!$B$15:$W$15, 0),FALSE)*$G61), 0, VLOOKUP(VLOOKUP($A61, 'E4 TB Allocation Details'!$A$18:$L$214, MATCH("Customer ID", 'E4 TB Allocation Details'!$A$18:$L$18, 0),FALSE), 'E2 Allocators'!$B$15:$W$361, MATCH('O5 Details by Class &amp; Accounts'!AU$18, 'E2 Allocators'!$B$15:$W$15, 0),FALSE)*$G61)</f>
        <v>0</v>
      </c>
      <c r="AV61" s="1321">
        <f>IF(ISERROR(VLOOKUP(VLOOKUP($A61, 'E4 TB Allocation Details'!$A$18:$L$214, MATCH("Customer ID", 'E4 TB Allocation Details'!$A$18:$L$18, 0),FALSE), 'E2 Allocators'!$B$15:$W$361, MATCH('O5 Details by Class &amp; Accounts'!AV$18, 'E2 Allocators'!$B$15:$W$15, 0),FALSE)*$G61), 0, VLOOKUP(VLOOKUP($A61, 'E4 TB Allocation Details'!$A$18:$L$214, MATCH("Customer ID", 'E4 TB Allocation Details'!$A$18:$L$18, 0),FALSE), 'E2 Allocators'!$B$15:$W$361, MATCH('O5 Details by Class &amp; Accounts'!AV$18, 'E2 Allocators'!$B$15:$W$15, 0),FALSE)*$G61)</f>
        <v>0</v>
      </c>
      <c r="AW61" s="1321">
        <f>IF(ISERROR(VLOOKUP(VLOOKUP($A61, 'E4 TB Allocation Details'!$A$18:$L$214, MATCH("Customer ID", 'E4 TB Allocation Details'!$A$18:$L$18, 0),FALSE), 'E2 Allocators'!$B$15:$W$361, MATCH('O5 Details by Class &amp; Accounts'!AW$18, 'E2 Allocators'!$B$15:$W$15, 0),FALSE)*$G61), 0, VLOOKUP(VLOOKUP($A61, 'E4 TB Allocation Details'!$A$18:$L$214, MATCH("Customer ID", 'E4 TB Allocation Details'!$A$18:$L$18, 0),FALSE), 'E2 Allocators'!$B$15:$W$361, MATCH('O5 Details by Class &amp; Accounts'!AW$18, 'E2 Allocators'!$B$15:$W$15, 0),FALSE)*$G61)</f>
        <v>0</v>
      </c>
      <c r="AX61" s="1321">
        <f t="shared" si="10"/>
        <v>0</v>
      </c>
      <c r="AY61" s="1321">
        <f>IF(ISERROR(VLOOKUP(VLOOKUP($A61, 'E4 TB Allocation Details'!$A$18:$L$214, MATCH("Misc ID", 'E4 TB Allocation Details'!$A$18:$L$18, 0),FALSE), 'E2 Allocators'!$B$15:$W$361, MATCH('O5 Details by Class &amp; Accounts'!AY$18, 'E2 Allocators'!$B$15:$W$15, 0),FALSE)*$E61), 0, VLOOKUP(VLOOKUP($A61, 'E4 TB Allocation Details'!$A$18:$L$214, MATCH("Misc ID", 'E4 TB Allocation Details'!$A$18:$L$18, 0),FALSE), 'E2 Allocators'!$B$15:$W$361, MATCH('O5 Details by Class &amp; Accounts'!AY$18, 'E2 Allocators'!$B$15:$W$15, 0),FALSE)*$E61)</f>
        <v>0</v>
      </c>
      <c r="AZ61" s="1321">
        <f>IF(ISERROR(VLOOKUP(VLOOKUP($A61, 'E4 TB Allocation Details'!$A$18:$L$214, MATCH("Misc ID", 'E4 TB Allocation Details'!$A$18:$L$18, 0),FALSE), 'E2 Allocators'!$B$15:$W$361, MATCH('O5 Details by Class &amp; Accounts'!AZ$18, 'E2 Allocators'!$B$15:$W$15, 0),FALSE)*$E61), 0, VLOOKUP(VLOOKUP($A61, 'E4 TB Allocation Details'!$A$18:$L$214, MATCH("Misc ID", 'E4 TB Allocation Details'!$A$18:$L$18, 0),FALSE), 'E2 Allocators'!$B$15:$W$361, MATCH('O5 Details by Class &amp; Accounts'!AZ$18, 'E2 Allocators'!$B$15:$W$15, 0),FALSE)*$E61)</f>
        <v>0</v>
      </c>
      <c r="BA61" s="1321">
        <f>IF(ISERROR(VLOOKUP(VLOOKUP($A61, 'E4 TB Allocation Details'!$A$18:$L$214, MATCH("Misc ID", 'E4 TB Allocation Details'!$A$18:$L$18, 0),FALSE), 'E2 Allocators'!$B$15:$W$361, MATCH('O5 Details by Class &amp; Accounts'!BA$18, 'E2 Allocators'!$B$15:$W$15, 0),FALSE)*$E61), 0, VLOOKUP(VLOOKUP($A61, 'E4 TB Allocation Details'!$A$18:$L$214, MATCH("Misc ID", 'E4 TB Allocation Details'!$A$18:$L$18, 0),FALSE), 'E2 Allocators'!$B$15:$W$361, MATCH('O5 Details by Class &amp; Accounts'!BA$18, 'E2 Allocators'!$B$15:$W$15, 0),FALSE)*$E61)</f>
        <v>0</v>
      </c>
      <c r="BB61" s="1321">
        <f>IF(ISERROR(VLOOKUP(VLOOKUP($A61, 'E4 TB Allocation Details'!$A$18:$L$214, MATCH("Misc ID", 'E4 TB Allocation Details'!$A$18:$L$18, 0),FALSE), 'E2 Allocators'!$B$15:$W$361, MATCH('O5 Details by Class &amp; Accounts'!BB$18, 'E2 Allocators'!$B$15:$W$15, 0),FALSE)*$E61), 0, VLOOKUP(VLOOKUP($A61, 'E4 TB Allocation Details'!$A$18:$L$214, MATCH("Misc ID", 'E4 TB Allocation Details'!$A$18:$L$18, 0),FALSE), 'E2 Allocators'!$B$15:$W$361, MATCH('O5 Details by Class &amp; Accounts'!BB$18, 'E2 Allocators'!$B$15:$W$15, 0),FALSE)*$E61)</f>
        <v>0</v>
      </c>
      <c r="BC61" s="1321">
        <f>IF(ISERROR(VLOOKUP(VLOOKUP($A61, 'E4 TB Allocation Details'!$A$18:$L$214, MATCH("Misc ID", 'E4 TB Allocation Details'!$A$18:$L$18, 0),FALSE), 'E2 Allocators'!$B$15:$W$361, MATCH('O5 Details by Class &amp; Accounts'!BC$18, 'E2 Allocators'!$B$15:$W$15, 0),FALSE)*$E61), 0, VLOOKUP(VLOOKUP($A61, 'E4 TB Allocation Details'!$A$18:$L$214, MATCH("Misc ID", 'E4 TB Allocation Details'!$A$18:$L$18, 0),FALSE), 'E2 Allocators'!$B$15:$W$361, MATCH('O5 Details by Class &amp; Accounts'!BC$18, 'E2 Allocators'!$B$15:$W$15, 0),FALSE)*$E61)</f>
        <v>0</v>
      </c>
      <c r="BD61" s="1321">
        <f>IF(ISERROR(VLOOKUP(VLOOKUP($A61, 'E4 TB Allocation Details'!$A$18:$L$214, MATCH("Misc ID", 'E4 TB Allocation Details'!$A$18:$L$18, 0),FALSE), 'E2 Allocators'!$B$15:$W$361, MATCH('O5 Details by Class &amp; Accounts'!BD$18, 'E2 Allocators'!$B$15:$W$15, 0),FALSE)*$E61), 0, VLOOKUP(VLOOKUP($A61, 'E4 TB Allocation Details'!$A$18:$L$214, MATCH("Misc ID", 'E4 TB Allocation Details'!$A$18:$L$18, 0),FALSE), 'E2 Allocators'!$B$15:$W$361, MATCH('O5 Details by Class &amp; Accounts'!BD$18, 'E2 Allocators'!$B$15:$W$15, 0),FALSE)*$E61)</f>
        <v>0</v>
      </c>
      <c r="BE61" s="1321">
        <f>IF(ISERROR(VLOOKUP(VLOOKUP($A61, 'E4 TB Allocation Details'!$A$18:$L$214, MATCH("Misc ID", 'E4 TB Allocation Details'!$A$18:$L$18, 0),FALSE), 'E2 Allocators'!$B$15:$W$361, MATCH('O5 Details by Class &amp; Accounts'!BE$18, 'E2 Allocators'!$B$15:$W$15, 0),FALSE)*$E61), 0, VLOOKUP(VLOOKUP($A61, 'E4 TB Allocation Details'!$A$18:$L$214, MATCH("Misc ID", 'E4 TB Allocation Details'!$A$18:$L$18, 0),FALSE), 'E2 Allocators'!$B$15:$W$361, MATCH('O5 Details by Class &amp; Accounts'!BE$18, 'E2 Allocators'!$B$15:$W$15, 0),FALSE)*$E61)</f>
        <v>0</v>
      </c>
      <c r="BF61" s="1321">
        <f>IF(ISERROR(VLOOKUP(VLOOKUP($A61, 'E4 TB Allocation Details'!$A$18:$L$214, MATCH("Misc ID", 'E4 TB Allocation Details'!$A$18:$L$18, 0),FALSE), 'E2 Allocators'!$B$15:$W$361, MATCH('O5 Details by Class &amp; Accounts'!BF$18, 'E2 Allocators'!$B$15:$W$15, 0),FALSE)*$E61), 0, VLOOKUP(VLOOKUP($A61, 'E4 TB Allocation Details'!$A$18:$L$214, MATCH("Misc ID", 'E4 TB Allocation Details'!$A$18:$L$18, 0),FALSE), 'E2 Allocators'!$B$15:$W$361, MATCH('O5 Details by Class &amp; Accounts'!BF$18, 'E2 Allocators'!$B$15:$W$15, 0),FALSE)*$E61)</f>
        <v>0</v>
      </c>
      <c r="BG61" s="1321">
        <f>IF(ISERROR(VLOOKUP(VLOOKUP($A61, 'E4 TB Allocation Details'!$A$18:$L$214, MATCH("Misc ID", 'E4 TB Allocation Details'!$A$18:$L$18, 0),FALSE), 'E2 Allocators'!$B$15:$W$361, MATCH('O5 Details by Class &amp; Accounts'!BG$18, 'E2 Allocators'!$B$15:$W$15, 0),FALSE)*$E61), 0, VLOOKUP(VLOOKUP($A61, 'E4 TB Allocation Details'!$A$18:$L$214, MATCH("Misc ID", 'E4 TB Allocation Details'!$A$18:$L$18, 0),FALSE), 'E2 Allocators'!$B$15:$W$361, MATCH('O5 Details by Class &amp; Accounts'!BG$18, 'E2 Allocators'!$B$15:$W$15, 0),FALSE)*$E61)</f>
        <v>0</v>
      </c>
      <c r="BH61" s="1321">
        <f>IF(ISERROR(VLOOKUP(VLOOKUP($A61, 'E4 TB Allocation Details'!$A$18:$L$214, MATCH("Misc ID", 'E4 TB Allocation Details'!$A$18:$L$18, 0),FALSE), 'E2 Allocators'!$B$15:$W$361, MATCH('O5 Details by Class &amp; Accounts'!BH$18, 'E2 Allocators'!$B$15:$W$15, 0),FALSE)*$E61), 0, VLOOKUP(VLOOKUP($A61, 'E4 TB Allocation Details'!$A$18:$L$214, MATCH("Misc ID", 'E4 TB Allocation Details'!$A$18:$L$18, 0),FALSE), 'E2 Allocators'!$B$15:$W$361, MATCH('O5 Details by Class &amp; Accounts'!BH$18, 'E2 Allocators'!$B$15:$W$15, 0),FALSE)*$E61)</f>
        <v>0</v>
      </c>
      <c r="BI61" s="1321">
        <f>IF(ISERROR(VLOOKUP(VLOOKUP($A61, 'E4 TB Allocation Details'!$A$18:$L$214, MATCH("Misc ID", 'E4 TB Allocation Details'!$A$18:$L$18, 0),FALSE), 'E2 Allocators'!$B$15:$W$361, MATCH('O5 Details by Class &amp; Accounts'!BI$18, 'E2 Allocators'!$B$15:$W$15, 0),FALSE)*$E61), 0, VLOOKUP(VLOOKUP($A61, 'E4 TB Allocation Details'!$A$18:$L$214, MATCH("Misc ID", 'E4 TB Allocation Details'!$A$18:$L$18, 0),FALSE), 'E2 Allocators'!$B$15:$W$361, MATCH('O5 Details by Class &amp; Accounts'!BI$18, 'E2 Allocators'!$B$15:$W$15, 0),FALSE)*$E61)</f>
        <v>0</v>
      </c>
      <c r="BJ61" s="1321">
        <f>IF(ISERROR(VLOOKUP(VLOOKUP($A61, 'E4 TB Allocation Details'!$A$18:$L$214, MATCH("Misc ID", 'E4 TB Allocation Details'!$A$18:$L$18, 0),FALSE), 'E2 Allocators'!$B$15:$W$361, MATCH('O5 Details by Class &amp; Accounts'!BJ$18, 'E2 Allocators'!$B$15:$W$15, 0),FALSE)*$E61), 0, VLOOKUP(VLOOKUP($A61, 'E4 TB Allocation Details'!$A$18:$L$214, MATCH("Misc ID", 'E4 TB Allocation Details'!$A$18:$L$18, 0),FALSE), 'E2 Allocators'!$B$15:$W$361, MATCH('O5 Details by Class &amp; Accounts'!BJ$18, 'E2 Allocators'!$B$15:$W$15, 0),FALSE)*$E61)</f>
        <v>0</v>
      </c>
      <c r="BK61" s="1321">
        <f>IF(ISERROR(VLOOKUP(VLOOKUP($A61, 'E4 TB Allocation Details'!$A$18:$L$214, MATCH("Misc ID", 'E4 TB Allocation Details'!$A$18:$L$18, 0),FALSE), 'E2 Allocators'!$B$15:$W$361, MATCH('O5 Details by Class &amp; Accounts'!BK$18, 'E2 Allocators'!$B$15:$W$15, 0),FALSE)*$E61), 0, VLOOKUP(VLOOKUP($A61, 'E4 TB Allocation Details'!$A$18:$L$214, MATCH("Misc ID", 'E4 TB Allocation Details'!$A$18:$L$18, 0),FALSE), 'E2 Allocators'!$B$15:$W$361, MATCH('O5 Details by Class &amp; Accounts'!BK$18, 'E2 Allocators'!$B$15:$W$15, 0),FALSE)*$E61)</f>
        <v>0</v>
      </c>
      <c r="BL61" s="1321">
        <f>IF(ISERROR(VLOOKUP(VLOOKUP($A61, 'E4 TB Allocation Details'!$A$18:$L$214, MATCH("Misc ID", 'E4 TB Allocation Details'!$A$18:$L$18, 0),FALSE), 'E2 Allocators'!$B$15:$W$361, MATCH('O5 Details by Class &amp; Accounts'!BL$18, 'E2 Allocators'!$B$15:$W$15, 0),FALSE)*$E61), 0, VLOOKUP(VLOOKUP($A61, 'E4 TB Allocation Details'!$A$18:$L$214, MATCH("Misc ID", 'E4 TB Allocation Details'!$A$18:$L$18, 0),FALSE), 'E2 Allocators'!$B$15:$W$361, MATCH('O5 Details by Class &amp; Accounts'!BL$18, 'E2 Allocators'!$B$15:$W$15, 0),FALSE)*$E61)</f>
        <v>0</v>
      </c>
      <c r="BM61" s="1321">
        <f>IF(ISERROR(VLOOKUP(VLOOKUP($A61, 'E4 TB Allocation Details'!$A$18:$L$214, MATCH("Misc ID", 'E4 TB Allocation Details'!$A$18:$L$18, 0),FALSE), 'E2 Allocators'!$B$15:$W$361, MATCH('O5 Details by Class &amp; Accounts'!BM$18, 'E2 Allocators'!$B$15:$W$15, 0),FALSE)*$E61), 0, VLOOKUP(VLOOKUP($A61, 'E4 TB Allocation Details'!$A$18:$L$214, MATCH("Misc ID", 'E4 TB Allocation Details'!$A$18:$L$18, 0),FALSE), 'E2 Allocators'!$B$15:$W$361, MATCH('O5 Details by Class &amp; Accounts'!BM$18, 'E2 Allocators'!$B$15:$W$15, 0),FALSE)*$E61)</f>
        <v>0</v>
      </c>
      <c r="BN61" s="1321">
        <f>IF(ISERROR(VLOOKUP(VLOOKUP($A61, 'E4 TB Allocation Details'!$A$18:$L$214, MATCH("Misc ID", 'E4 TB Allocation Details'!$A$18:$L$18, 0),FALSE), 'E2 Allocators'!$B$15:$W$361, MATCH('O5 Details by Class &amp; Accounts'!BN$18, 'E2 Allocators'!$B$15:$W$15, 0),FALSE)*$E61), 0, VLOOKUP(VLOOKUP($A61, 'E4 TB Allocation Details'!$A$18:$L$214, MATCH("Misc ID", 'E4 TB Allocation Details'!$A$18:$L$18, 0),FALSE), 'E2 Allocators'!$B$15:$W$361, MATCH('O5 Details by Class &amp; Accounts'!BN$18, 'E2 Allocators'!$B$15:$W$15, 0),FALSE)*$E61)</f>
        <v>0</v>
      </c>
      <c r="BO61" s="1321">
        <f>IF(ISERROR(VLOOKUP(VLOOKUP($A61, 'E4 TB Allocation Details'!$A$18:$L$214, MATCH("Misc ID", 'E4 TB Allocation Details'!$A$18:$L$18, 0),FALSE), 'E2 Allocators'!$B$15:$W$361, MATCH('O5 Details by Class &amp; Accounts'!BO$18, 'E2 Allocators'!$B$15:$W$15, 0),FALSE)*$E61), 0, VLOOKUP(VLOOKUP($A61, 'E4 TB Allocation Details'!$A$18:$L$214, MATCH("Misc ID", 'E4 TB Allocation Details'!$A$18:$L$18, 0),FALSE), 'E2 Allocators'!$B$15:$W$361, MATCH('O5 Details by Class &amp; Accounts'!BO$18, 'E2 Allocators'!$B$15:$W$15, 0),FALSE)*$E61)</f>
        <v>0</v>
      </c>
      <c r="BP61" s="1321">
        <f>IF(ISERROR(VLOOKUP(VLOOKUP($A61, 'E4 TB Allocation Details'!$A$18:$L$214, MATCH("Misc ID", 'E4 TB Allocation Details'!$A$18:$L$18, 0),FALSE), 'E2 Allocators'!$B$15:$W$361, MATCH('O5 Details by Class &amp; Accounts'!BP$18, 'E2 Allocators'!$B$15:$W$15, 0),FALSE)*$E61), 0, VLOOKUP(VLOOKUP($A61, 'E4 TB Allocation Details'!$A$18:$L$214, MATCH("Misc ID", 'E4 TB Allocation Details'!$A$18:$L$18, 0),FALSE), 'E2 Allocators'!$B$15:$W$361, MATCH('O5 Details by Class &amp; Accounts'!BP$18, 'E2 Allocators'!$B$15:$W$15, 0),FALSE)*$E61)</f>
        <v>0</v>
      </c>
      <c r="BQ61" s="1321">
        <f>IF(ISERROR(VLOOKUP(VLOOKUP($A61, 'E4 TB Allocation Details'!$A$18:$L$214, MATCH("Misc ID", 'E4 TB Allocation Details'!$A$18:$L$18, 0),FALSE), 'E2 Allocators'!$B$15:$W$361, MATCH('O5 Details by Class &amp; Accounts'!BQ$18, 'E2 Allocators'!$B$15:$W$15, 0),FALSE)*$E61), 0, VLOOKUP(VLOOKUP($A61, 'E4 TB Allocation Details'!$A$18:$L$214, MATCH("Misc ID", 'E4 TB Allocation Details'!$A$18:$L$18, 0),FALSE), 'E2 Allocators'!$B$15:$W$361, MATCH('O5 Details by Class &amp; Accounts'!BQ$18, 'E2 Allocators'!$B$15:$W$15, 0),FALSE)*$E61)</f>
        <v>0</v>
      </c>
      <c r="BR61" s="1321">
        <f>IF(ISERROR(VLOOKUP(VLOOKUP($A61, 'E4 TB Allocation Details'!$A$18:$L$214, MATCH("Misc ID", 'E4 TB Allocation Details'!$A$18:$L$18, 0),FALSE), 'E2 Allocators'!$B$15:$W$361, MATCH('O5 Details by Class &amp; Accounts'!BR$18, 'E2 Allocators'!$B$15:$W$15, 0),FALSE)*$E61), 0, VLOOKUP(VLOOKUP($A61, 'E4 TB Allocation Details'!$A$18:$L$214, MATCH("Misc ID", 'E4 TB Allocation Details'!$A$18:$L$18, 0),FALSE), 'E2 Allocators'!$B$15:$W$361, MATCH('O5 Details by Class &amp; Accounts'!BR$18, 'E2 Allocators'!$B$15:$W$15, 0),FALSE)*$E61)</f>
        <v>0</v>
      </c>
      <c r="BS61" s="1321">
        <f t="shared" si="11"/>
        <v>0</v>
      </c>
      <c r="BT61" s="1321">
        <f>IF(ISERROR(VLOOKUP(VLOOKUP($A61, 'E4 TB Allocation Details'!$A$18:$L$214, MATCH("A &amp; G ID", 'E4 TB Allocation Details'!$A$18:$L$18, 0),FALSE), 'E2 Allocators'!$B$15:$W$361, MATCH('O5 Details by Class &amp; Accounts'!BT$18, 'E2 Allocators'!$B$15:$W$15, 0),FALSE)*$E61), 0, VLOOKUP(VLOOKUP($A61, 'E4 TB Allocation Details'!$A$18:$L$214, MATCH("A &amp; G ID", 'E4 TB Allocation Details'!$A$18:$L$18, 0),FALSE), 'E2 Allocators'!$B$15:$W$361, MATCH('O5 Details by Class &amp; Accounts'!BT$18, 'E2 Allocators'!$B$15:$W$15, 0),FALSE)*$E61)</f>
        <v>0</v>
      </c>
      <c r="BU61" s="1321">
        <f>IF(ISERROR(VLOOKUP(VLOOKUP($A61, 'E4 TB Allocation Details'!$A$18:$L$214, MATCH("A &amp; G ID", 'E4 TB Allocation Details'!$A$18:$L$18, 0),FALSE), 'E2 Allocators'!$B$15:$W$361, MATCH('O5 Details by Class &amp; Accounts'!BU$18, 'E2 Allocators'!$B$15:$W$15, 0),FALSE)*$E61), 0, VLOOKUP(VLOOKUP($A61, 'E4 TB Allocation Details'!$A$18:$L$214, MATCH("A &amp; G ID", 'E4 TB Allocation Details'!$A$18:$L$18, 0),FALSE), 'E2 Allocators'!$B$15:$W$361, MATCH('O5 Details by Class &amp; Accounts'!BU$18, 'E2 Allocators'!$B$15:$W$15, 0),FALSE)*$E61)</f>
        <v>0</v>
      </c>
      <c r="BV61" s="1321">
        <f>IF(ISERROR(VLOOKUP(VLOOKUP($A61, 'E4 TB Allocation Details'!$A$18:$L$214, MATCH("A &amp; G ID", 'E4 TB Allocation Details'!$A$18:$L$18, 0),FALSE), 'E2 Allocators'!$B$15:$W$361, MATCH('O5 Details by Class &amp; Accounts'!BV$18, 'E2 Allocators'!$B$15:$W$15, 0),FALSE)*$E61), 0, VLOOKUP(VLOOKUP($A61, 'E4 TB Allocation Details'!$A$18:$L$214, MATCH("A &amp; G ID", 'E4 TB Allocation Details'!$A$18:$L$18, 0),FALSE), 'E2 Allocators'!$B$15:$W$361, MATCH('O5 Details by Class &amp; Accounts'!BV$18, 'E2 Allocators'!$B$15:$W$15, 0),FALSE)*$E61)</f>
        <v>0</v>
      </c>
      <c r="BW61" s="1321">
        <f>IF(ISERROR(VLOOKUP(VLOOKUP($A61, 'E4 TB Allocation Details'!$A$18:$L$214, MATCH("A &amp; G ID", 'E4 TB Allocation Details'!$A$18:$L$18, 0),FALSE), 'E2 Allocators'!$B$15:$W$361, MATCH('O5 Details by Class &amp; Accounts'!BW$18, 'E2 Allocators'!$B$15:$W$15, 0),FALSE)*$E61), 0, VLOOKUP(VLOOKUP($A61, 'E4 TB Allocation Details'!$A$18:$L$214, MATCH("A &amp; G ID", 'E4 TB Allocation Details'!$A$18:$L$18, 0),FALSE), 'E2 Allocators'!$B$15:$W$361, MATCH('O5 Details by Class &amp; Accounts'!BW$18, 'E2 Allocators'!$B$15:$W$15, 0),FALSE)*$E61)</f>
        <v>0</v>
      </c>
      <c r="BX61" s="1321">
        <f>IF(ISERROR(VLOOKUP(VLOOKUP($A61, 'E4 TB Allocation Details'!$A$18:$L$214, MATCH("A &amp; G ID", 'E4 TB Allocation Details'!$A$18:$L$18, 0),FALSE), 'E2 Allocators'!$B$15:$W$361, MATCH('O5 Details by Class &amp; Accounts'!BX$18, 'E2 Allocators'!$B$15:$W$15, 0),FALSE)*$E61), 0, VLOOKUP(VLOOKUP($A61, 'E4 TB Allocation Details'!$A$18:$L$214, MATCH("A &amp; G ID", 'E4 TB Allocation Details'!$A$18:$L$18, 0),FALSE), 'E2 Allocators'!$B$15:$W$361, MATCH('O5 Details by Class &amp; Accounts'!BX$18, 'E2 Allocators'!$B$15:$W$15, 0),FALSE)*$E61)</f>
        <v>0</v>
      </c>
      <c r="BY61" s="1321">
        <f>IF(ISERROR(VLOOKUP(VLOOKUP($A61, 'E4 TB Allocation Details'!$A$18:$L$214, MATCH("A &amp; G ID", 'E4 TB Allocation Details'!$A$18:$L$18, 0),FALSE), 'E2 Allocators'!$B$15:$W$361, MATCH('O5 Details by Class &amp; Accounts'!BY$18, 'E2 Allocators'!$B$15:$W$15, 0),FALSE)*$E61), 0, VLOOKUP(VLOOKUP($A61, 'E4 TB Allocation Details'!$A$18:$L$214, MATCH("A &amp; G ID", 'E4 TB Allocation Details'!$A$18:$L$18, 0),FALSE), 'E2 Allocators'!$B$15:$W$361, MATCH('O5 Details by Class &amp; Accounts'!BY$18, 'E2 Allocators'!$B$15:$W$15, 0),FALSE)*$E61)</f>
        <v>0</v>
      </c>
      <c r="BZ61" s="1321">
        <f>IF(ISERROR(VLOOKUP(VLOOKUP($A61, 'E4 TB Allocation Details'!$A$18:$L$214, MATCH("A &amp; G ID", 'E4 TB Allocation Details'!$A$18:$L$18, 0),FALSE), 'E2 Allocators'!$B$15:$W$361, MATCH('O5 Details by Class &amp; Accounts'!BZ$18, 'E2 Allocators'!$B$15:$W$15, 0),FALSE)*$E61), 0, VLOOKUP(VLOOKUP($A61, 'E4 TB Allocation Details'!$A$18:$L$214, MATCH("A &amp; G ID", 'E4 TB Allocation Details'!$A$18:$L$18, 0),FALSE), 'E2 Allocators'!$B$15:$W$361, MATCH('O5 Details by Class &amp; Accounts'!BZ$18, 'E2 Allocators'!$B$15:$W$15, 0),FALSE)*$E61)</f>
        <v>0</v>
      </c>
      <c r="CA61" s="1321">
        <f>IF(ISERROR(VLOOKUP(VLOOKUP($A61, 'E4 TB Allocation Details'!$A$18:$L$214, MATCH("A &amp; G ID", 'E4 TB Allocation Details'!$A$18:$L$18, 0),FALSE), 'E2 Allocators'!$B$15:$W$361, MATCH('O5 Details by Class &amp; Accounts'!CA$18, 'E2 Allocators'!$B$15:$W$15, 0),FALSE)*$E61), 0, VLOOKUP(VLOOKUP($A61, 'E4 TB Allocation Details'!$A$18:$L$214, MATCH("A &amp; G ID", 'E4 TB Allocation Details'!$A$18:$L$18, 0),FALSE), 'E2 Allocators'!$B$15:$W$361, MATCH('O5 Details by Class &amp; Accounts'!CA$18, 'E2 Allocators'!$B$15:$W$15, 0),FALSE)*$E61)</f>
        <v>0</v>
      </c>
      <c r="CB61" s="1321">
        <f>IF(ISERROR(VLOOKUP(VLOOKUP($A61, 'E4 TB Allocation Details'!$A$18:$L$214, MATCH("A &amp; G ID", 'E4 TB Allocation Details'!$A$18:$L$18, 0),FALSE), 'E2 Allocators'!$B$15:$W$361, MATCH('O5 Details by Class &amp; Accounts'!CB$18, 'E2 Allocators'!$B$15:$W$15, 0),FALSE)*$E61), 0, VLOOKUP(VLOOKUP($A61, 'E4 TB Allocation Details'!$A$18:$L$214, MATCH("A &amp; G ID", 'E4 TB Allocation Details'!$A$18:$L$18, 0),FALSE), 'E2 Allocators'!$B$15:$W$361, MATCH('O5 Details by Class &amp; Accounts'!CB$18, 'E2 Allocators'!$B$15:$W$15, 0),FALSE)*$E61)</f>
        <v>0</v>
      </c>
      <c r="CC61" s="1321">
        <f>IF(ISERROR(VLOOKUP(VLOOKUP($A61, 'E4 TB Allocation Details'!$A$18:$L$214, MATCH("A &amp; G ID", 'E4 TB Allocation Details'!$A$18:$L$18, 0),FALSE), 'E2 Allocators'!$B$15:$W$361, MATCH('O5 Details by Class &amp; Accounts'!CC$18, 'E2 Allocators'!$B$15:$W$15, 0),FALSE)*$E61), 0, VLOOKUP(VLOOKUP($A61, 'E4 TB Allocation Details'!$A$18:$L$214, MATCH("A &amp; G ID", 'E4 TB Allocation Details'!$A$18:$L$18, 0),FALSE), 'E2 Allocators'!$B$15:$W$361, MATCH('O5 Details by Class &amp; Accounts'!CC$18, 'E2 Allocators'!$B$15:$W$15, 0),FALSE)*$E61)</f>
        <v>0</v>
      </c>
      <c r="CD61" s="1321">
        <f>IF(ISERROR(VLOOKUP(VLOOKUP($A61, 'E4 TB Allocation Details'!$A$18:$L$214, MATCH("A &amp; G ID", 'E4 TB Allocation Details'!$A$18:$L$18, 0),FALSE), 'E2 Allocators'!$B$15:$W$361, MATCH('O5 Details by Class &amp; Accounts'!CD$18, 'E2 Allocators'!$B$15:$W$15, 0),FALSE)*$E61), 0, VLOOKUP(VLOOKUP($A61, 'E4 TB Allocation Details'!$A$18:$L$214, MATCH("A &amp; G ID", 'E4 TB Allocation Details'!$A$18:$L$18, 0),FALSE), 'E2 Allocators'!$B$15:$W$361, MATCH('O5 Details by Class &amp; Accounts'!CD$18, 'E2 Allocators'!$B$15:$W$15, 0),FALSE)*$E61)</f>
        <v>0</v>
      </c>
      <c r="CE61" s="1321">
        <f>IF(ISERROR(VLOOKUP(VLOOKUP($A61, 'E4 TB Allocation Details'!$A$18:$L$214, MATCH("A &amp; G ID", 'E4 TB Allocation Details'!$A$18:$L$18, 0),FALSE), 'E2 Allocators'!$B$15:$W$361, MATCH('O5 Details by Class &amp; Accounts'!CE$18, 'E2 Allocators'!$B$15:$W$15, 0),FALSE)*$E61), 0, VLOOKUP(VLOOKUP($A61, 'E4 TB Allocation Details'!$A$18:$L$214, MATCH("A &amp; G ID", 'E4 TB Allocation Details'!$A$18:$L$18, 0),FALSE), 'E2 Allocators'!$B$15:$W$361, MATCH('O5 Details by Class &amp; Accounts'!CE$18, 'E2 Allocators'!$B$15:$W$15, 0),FALSE)*$E61)</f>
        <v>0</v>
      </c>
      <c r="CF61" s="1321">
        <f>IF(ISERROR(VLOOKUP(VLOOKUP($A61, 'E4 TB Allocation Details'!$A$18:$L$214, MATCH("A &amp; G ID", 'E4 TB Allocation Details'!$A$18:$L$18, 0),FALSE), 'E2 Allocators'!$B$15:$W$361, MATCH('O5 Details by Class &amp; Accounts'!CF$18, 'E2 Allocators'!$B$15:$W$15, 0),FALSE)*$E61), 0, VLOOKUP(VLOOKUP($A61, 'E4 TB Allocation Details'!$A$18:$L$214, MATCH("A &amp; G ID", 'E4 TB Allocation Details'!$A$18:$L$18, 0),FALSE), 'E2 Allocators'!$B$15:$W$361, MATCH('O5 Details by Class &amp; Accounts'!CF$18, 'E2 Allocators'!$B$15:$W$15, 0),FALSE)*$E61)</f>
        <v>0</v>
      </c>
      <c r="CG61" s="1321">
        <f>IF(ISERROR(VLOOKUP(VLOOKUP($A61, 'E4 TB Allocation Details'!$A$18:$L$214, MATCH("A &amp; G ID", 'E4 TB Allocation Details'!$A$18:$L$18, 0),FALSE), 'E2 Allocators'!$B$15:$W$361, MATCH('O5 Details by Class &amp; Accounts'!CG$18, 'E2 Allocators'!$B$15:$W$15, 0),FALSE)*$E61), 0, VLOOKUP(VLOOKUP($A61, 'E4 TB Allocation Details'!$A$18:$L$214, MATCH("A &amp; G ID", 'E4 TB Allocation Details'!$A$18:$L$18, 0),FALSE), 'E2 Allocators'!$B$15:$W$361, MATCH('O5 Details by Class &amp; Accounts'!CG$18, 'E2 Allocators'!$B$15:$W$15, 0),FALSE)*$E61)</f>
        <v>0</v>
      </c>
      <c r="CH61" s="1321">
        <f>IF(ISERROR(VLOOKUP(VLOOKUP($A61, 'E4 TB Allocation Details'!$A$18:$L$214, MATCH("A &amp; G ID", 'E4 TB Allocation Details'!$A$18:$L$18, 0),FALSE), 'E2 Allocators'!$B$15:$W$361, MATCH('O5 Details by Class &amp; Accounts'!CH$18, 'E2 Allocators'!$B$15:$W$15, 0),FALSE)*$E61), 0, VLOOKUP(VLOOKUP($A61, 'E4 TB Allocation Details'!$A$18:$L$214, MATCH("A &amp; G ID", 'E4 TB Allocation Details'!$A$18:$L$18, 0),FALSE), 'E2 Allocators'!$B$15:$W$361, MATCH('O5 Details by Class &amp; Accounts'!CH$18, 'E2 Allocators'!$B$15:$W$15, 0),FALSE)*$E61)</f>
        <v>0</v>
      </c>
      <c r="CI61" s="1321">
        <f>IF(ISERROR(VLOOKUP(VLOOKUP($A61, 'E4 TB Allocation Details'!$A$18:$L$214, MATCH("A &amp; G ID", 'E4 TB Allocation Details'!$A$18:$L$18, 0),FALSE), 'E2 Allocators'!$B$15:$W$361, MATCH('O5 Details by Class &amp; Accounts'!CI$18, 'E2 Allocators'!$B$15:$W$15, 0),FALSE)*$E61), 0, VLOOKUP(VLOOKUP($A61, 'E4 TB Allocation Details'!$A$18:$L$214, MATCH("A &amp; G ID", 'E4 TB Allocation Details'!$A$18:$L$18, 0),FALSE), 'E2 Allocators'!$B$15:$W$361, MATCH('O5 Details by Class &amp; Accounts'!CI$18, 'E2 Allocators'!$B$15:$W$15, 0),FALSE)*$E61)</f>
        <v>0</v>
      </c>
      <c r="CJ61" s="1321">
        <f>IF(ISERROR(VLOOKUP(VLOOKUP($A61, 'E4 TB Allocation Details'!$A$18:$L$214, MATCH("A &amp; G ID", 'E4 TB Allocation Details'!$A$18:$L$18, 0),FALSE), 'E2 Allocators'!$B$15:$W$361, MATCH('O5 Details by Class &amp; Accounts'!CJ$18, 'E2 Allocators'!$B$15:$W$15, 0),FALSE)*$E61), 0, VLOOKUP(VLOOKUP($A61, 'E4 TB Allocation Details'!$A$18:$L$214, MATCH("A &amp; G ID", 'E4 TB Allocation Details'!$A$18:$L$18, 0),FALSE), 'E2 Allocators'!$B$15:$W$361, MATCH('O5 Details by Class &amp; Accounts'!CJ$18, 'E2 Allocators'!$B$15:$W$15, 0),FALSE)*$E61)</f>
        <v>0</v>
      </c>
      <c r="CK61" s="1321">
        <f>IF(ISERROR(VLOOKUP(VLOOKUP($A61, 'E4 TB Allocation Details'!$A$18:$L$214, MATCH("A &amp; G ID", 'E4 TB Allocation Details'!$A$18:$L$18, 0),FALSE), 'E2 Allocators'!$B$15:$W$361, MATCH('O5 Details by Class &amp; Accounts'!CK$18, 'E2 Allocators'!$B$15:$W$15, 0),FALSE)*$E61), 0, VLOOKUP(VLOOKUP($A61, 'E4 TB Allocation Details'!$A$18:$L$214, MATCH("A &amp; G ID", 'E4 TB Allocation Details'!$A$18:$L$18, 0),FALSE), 'E2 Allocators'!$B$15:$W$361, MATCH('O5 Details by Class &amp; Accounts'!CK$18, 'E2 Allocators'!$B$15:$W$15, 0),FALSE)*$E61)</f>
        <v>0</v>
      </c>
      <c r="CL61" s="1321">
        <f>IF(ISERROR(VLOOKUP(VLOOKUP($A61, 'E4 TB Allocation Details'!$A$18:$L$214, MATCH("A &amp; G ID", 'E4 TB Allocation Details'!$A$18:$L$18, 0),FALSE), 'E2 Allocators'!$B$15:$W$361, MATCH('O5 Details by Class &amp; Accounts'!CL$18, 'E2 Allocators'!$B$15:$W$15, 0),FALSE)*$E61), 0, VLOOKUP(VLOOKUP($A61, 'E4 TB Allocation Details'!$A$18:$L$214, MATCH("A &amp; G ID", 'E4 TB Allocation Details'!$A$18:$L$18, 0),FALSE), 'E2 Allocators'!$B$15:$W$361, MATCH('O5 Details by Class &amp; Accounts'!CL$18, 'E2 Allocators'!$B$15:$W$15, 0),FALSE)*$E61)</f>
        <v>0</v>
      </c>
      <c r="CM61" s="1321">
        <f>IF(ISERROR(VLOOKUP(VLOOKUP($A61, 'E4 TB Allocation Details'!$A$18:$L$214, MATCH("A &amp; G ID", 'E4 TB Allocation Details'!$A$18:$L$18, 0),FALSE), 'E2 Allocators'!$B$15:$W$361, MATCH('O5 Details by Class &amp; Accounts'!CM$18, 'E2 Allocators'!$B$15:$W$15, 0),FALSE)*$E61), 0, VLOOKUP(VLOOKUP($A61, 'E4 TB Allocation Details'!$A$18:$L$214, MATCH("A &amp; G ID", 'E4 TB Allocation Details'!$A$18:$L$18, 0),FALSE), 'E2 Allocators'!$B$15:$W$361, MATCH('O5 Details by Class &amp; Accounts'!CM$18, 'E2 Allocators'!$B$15:$W$15, 0),FALSE)*$E61)</f>
        <v>0</v>
      </c>
      <c r="CN61" s="1321">
        <f t="shared" si="12"/>
        <v>0</v>
      </c>
      <c r="CO61" s="1650">
        <f t="shared" si="7"/>
        <v>0</v>
      </c>
      <c r="CQ61" s="1898" t="s">
        <v>5</v>
      </c>
    </row>
    <row r="62" spans="1:95" s="64" customFormat="1" ht="12.75">
      <c r="A62" s="2156">
        <v>1908</v>
      </c>
      <c r="B62" s="2111" t="s">
        <v>284</v>
      </c>
      <c r="C62" s="1647">
        <f>IF(ISERROR(VLOOKUP($A62,'I3 TB Data'!$A$19:$H$484,MATCH('O5 Details by Class &amp; Accounts'!$C$18, 'I3 TB Data'!$A$19:$H$19,0),0)), 0, VLOOKUP($A62,'I3 TB Data'!$A$19:$H$484,MATCH('O5 Details by Class &amp; Accounts'!$C$18,'I3 TB Data'!$A$19:$H$19,0),0))</f>
        <v>436608</v>
      </c>
      <c r="D62" s="1648">
        <f>'I4 BO ASSETS'!E64</f>
        <v>0</v>
      </c>
      <c r="E62" s="1647">
        <f t="shared" si="6"/>
        <v>436608</v>
      </c>
      <c r="F62" s="1649">
        <f>IF(ISERROR(VLOOKUP($A62, 'E1 Categorization'!A33:E124, MATCH("Customer Component", 'E1 Categorization'!$A$33:$E$33,0), 0)), 0, IF(VLOOKUP($A62, 'E1 Categorization'!A33:E124, MATCH("Customer Component", 'E1 Categorization'!$A$33:$E$33,0), 0)=0, 'O5 Details by Class &amp; Accounts'!$E62, IF(AND(VLOOKUP($A62, 'E1 Categorization'!A33:E124, MATCH("Customer Component", 'E1 Categorization'!$A$33:$E$33,0), 0) &gt;0, VLOOKUP($A62, 'E1 Categorization'!A33:E124, MATCH("Customer Component", 'E1 Categorization'!$A$33:$E$33,0), 0)&lt;1), 'O5 Details by Class &amp; Accounts'!$E62*(1-VLOOKUP($A62, 'E1 Categorization'!A33:E124, MATCH("Customer Component", 'E1 Categorization'!$A$33:$E$33,0), 0)), 0)))</f>
        <v>0</v>
      </c>
      <c r="G62" s="1649">
        <f>IF(ISERROR(VLOOKUP($A62, 'E1 Categorization'!A33:E124, MATCH("Customer Component", 'E1 Categorization'!$A$33:$E$33,0), 0)),0, IF(VLOOKUP($A62, 'E1 Categorization'!A33:E124, MATCH("Customer Component", 'E1 Categorization'!$A$33:$E$33,0), 0)=0, 0, IF(AND(VLOOKUP($A62, 'E1 Categorization'!A33:E124, MATCH("Customer Component", 'E1 Categorization'!$A$33:$E$33,0), 0) &gt;0, VLOOKUP($A62, 'E1 Categorization'!A33:E124, MATCH("Customer Component", 'E1 Categorization'!$A$33:$E$33,0), 0)&lt;1), 'O5 Details by Class &amp; Accounts'!$E62*(VLOOKUP($A62, 'E1 Categorization'!A33:E124, MATCH("Customer Component", 'E1 Categorization'!$A$33:$E$33,0), 0)), 'O5 Details by Class &amp; Accounts'!$E62)))</f>
        <v>0</v>
      </c>
      <c r="H62" s="1321">
        <f t="shared" si="8"/>
        <v>0</v>
      </c>
      <c r="I62" s="1321">
        <f>IF(ISERROR(VLOOKUP(VLOOKUP($A62, 'E4 TB Allocation Details'!$A$18:$L$214, MATCH("Demand ID", 'E4 TB Allocation Details'!$A$18:$L$18, 0),FALSE), 'E2 Allocators'!$B$15:$W$361, MATCH('O5 Details by Class &amp; Accounts'!I$18, 'E2 Allocators'!$B$15:$W$15, 0),FALSE)*$F62), 0, VLOOKUP(VLOOKUP($A62, 'E4 TB Allocation Details'!$A$18:$L$214, MATCH("Demand ID", 'E4 TB Allocation Details'!$A$18:$L$18, 0),FALSE), 'E2 Allocators'!$B$15:$W$361, MATCH('O5 Details by Class &amp; Accounts'!I$18, 'E2 Allocators'!$B$15:$W$15, 0),FALSE)*$F62)</f>
        <v>0</v>
      </c>
      <c r="J62" s="1321">
        <f>IF(ISERROR(VLOOKUP(VLOOKUP($A62, 'E4 TB Allocation Details'!$A$18:$L$214, MATCH("Demand ID", 'E4 TB Allocation Details'!$A$18:$L$18, 0),FALSE), 'E2 Allocators'!$B$15:$W$361, MATCH('O5 Details by Class &amp; Accounts'!J$18, 'E2 Allocators'!$B$15:$W$15, 0),FALSE)*$F62), 0, VLOOKUP(VLOOKUP($A62, 'E4 TB Allocation Details'!$A$18:$L$214, MATCH("Demand ID", 'E4 TB Allocation Details'!$A$18:$L$18, 0),FALSE), 'E2 Allocators'!$B$15:$W$361, MATCH('O5 Details by Class &amp; Accounts'!J$18, 'E2 Allocators'!$B$15:$W$15, 0),FALSE)*$F62)</f>
        <v>0</v>
      </c>
      <c r="K62" s="1321">
        <f>IF(ISERROR(VLOOKUP(VLOOKUP($A62, 'E4 TB Allocation Details'!$A$18:$L$214, MATCH("Demand ID", 'E4 TB Allocation Details'!$A$18:$L$18, 0),FALSE), 'E2 Allocators'!$B$15:$W$361, MATCH('O5 Details by Class &amp; Accounts'!K$18, 'E2 Allocators'!$B$15:$W$15, 0),FALSE)*$F62), 0, VLOOKUP(VLOOKUP($A62, 'E4 TB Allocation Details'!$A$18:$L$214, MATCH("Demand ID", 'E4 TB Allocation Details'!$A$18:$L$18, 0),FALSE), 'E2 Allocators'!$B$15:$W$361, MATCH('O5 Details by Class &amp; Accounts'!K$18, 'E2 Allocators'!$B$15:$W$15, 0),FALSE)*$F62)</f>
        <v>0</v>
      </c>
      <c r="L62" s="1321">
        <f>IF(ISERROR(VLOOKUP(VLOOKUP($A62, 'E4 TB Allocation Details'!$A$18:$L$214, MATCH("Demand ID", 'E4 TB Allocation Details'!$A$18:$L$18, 0),FALSE), 'E2 Allocators'!$B$15:$W$361, MATCH('O5 Details by Class &amp; Accounts'!L$18, 'E2 Allocators'!$B$15:$W$15, 0),FALSE)*$F62), 0, VLOOKUP(VLOOKUP($A62, 'E4 TB Allocation Details'!$A$18:$L$214, MATCH("Demand ID", 'E4 TB Allocation Details'!$A$18:$L$18, 0),FALSE), 'E2 Allocators'!$B$15:$W$361, MATCH('O5 Details by Class &amp; Accounts'!L$18, 'E2 Allocators'!$B$15:$W$15, 0),FALSE)*$F62)</f>
        <v>0</v>
      </c>
      <c r="M62" s="1321">
        <f>IF(ISERROR(VLOOKUP(VLOOKUP($A62, 'E4 TB Allocation Details'!$A$18:$L$214, MATCH("Demand ID", 'E4 TB Allocation Details'!$A$18:$L$18, 0),FALSE), 'E2 Allocators'!$B$15:$W$361, MATCH('O5 Details by Class &amp; Accounts'!M$18, 'E2 Allocators'!$B$15:$W$15, 0),FALSE)*$F62), 0, VLOOKUP(VLOOKUP($A62, 'E4 TB Allocation Details'!$A$18:$L$214, MATCH("Demand ID", 'E4 TB Allocation Details'!$A$18:$L$18, 0),FALSE), 'E2 Allocators'!$B$15:$W$361, MATCH('O5 Details by Class &amp; Accounts'!M$18, 'E2 Allocators'!$B$15:$W$15, 0),FALSE)*$F62)</f>
        <v>0</v>
      </c>
      <c r="N62" s="1321">
        <f>IF(ISERROR(VLOOKUP(VLOOKUP($A62, 'E4 TB Allocation Details'!$A$18:$L$214, MATCH("Demand ID", 'E4 TB Allocation Details'!$A$18:$L$18, 0),FALSE), 'E2 Allocators'!$B$15:$W$361, MATCH('O5 Details by Class &amp; Accounts'!N$18, 'E2 Allocators'!$B$15:$W$15, 0),FALSE)*$F62), 0, VLOOKUP(VLOOKUP($A62, 'E4 TB Allocation Details'!$A$18:$L$214, MATCH("Demand ID", 'E4 TB Allocation Details'!$A$18:$L$18, 0),FALSE), 'E2 Allocators'!$B$15:$W$361, MATCH('O5 Details by Class &amp; Accounts'!N$18, 'E2 Allocators'!$B$15:$W$15, 0),FALSE)*$F62)</f>
        <v>0</v>
      </c>
      <c r="O62" s="1321">
        <f>IF(ISERROR(VLOOKUP(VLOOKUP($A62, 'E4 TB Allocation Details'!$A$18:$L$214, MATCH("Demand ID", 'E4 TB Allocation Details'!$A$18:$L$18, 0),FALSE), 'E2 Allocators'!$B$15:$W$361, MATCH('O5 Details by Class &amp; Accounts'!O$18, 'E2 Allocators'!$B$15:$W$15, 0),FALSE)*$F62), 0, VLOOKUP(VLOOKUP($A62, 'E4 TB Allocation Details'!$A$18:$L$214, MATCH("Demand ID", 'E4 TB Allocation Details'!$A$18:$L$18, 0),FALSE), 'E2 Allocators'!$B$15:$W$361, MATCH('O5 Details by Class &amp; Accounts'!O$18, 'E2 Allocators'!$B$15:$W$15, 0),FALSE)*$F62)</f>
        <v>0</v>
      </c>
      <c r="P62" s="1321">
        <f>IF(ISERROR(VLOOKUP(VLOOKUP($A62, 'E4 TB Allocation Details'!$A$18:$L$214, MATCH("Demand ID", 'E4 TB Allocation Details'!$A$18:$L$18, 0),FALSE), 'E2 Allocators'!$B$15:$W$361, MATCH('O5 Details by Class &amp; Accounts'!P$18, 'E2 Allocators'!$B$15:$W$15, 0),FALSE)*$F62), 0, VLOOKUP(VLOOKUP($A62, 'E4 TB Allocation Details'!$A$18:$L$214, MATCH("Demand ID", 'E4 TB Allocation Details'!$A$18:$L$18, 0),FALSE), 'E2 Allocators'!$B$15:$W$361, MATCH('O5 Details by Class &amp; Accounts'!P$18, 'E2 Allocators'!$B$15:$W$15, 0),FALSE)*$F62)</f>
        <v>0</v>
      </c>
      <c r="Q62" s="1321">
        <f>IF(ISERROR(VLOOKUP(VLOOKUP($A62, 'E4 TB Allocation Details'!$A$18:$L$214, MATCH("Demand ID", 'E4 TB Allocation Details'!$A$18:$L$18, 0),FALSE), 'E2 Allocators'!$B$15:$W$361, MATCH('O5 Details by Class &amp; Accounts'!Q$18, 'E2 Allocators'!$B$15:$W$15, 0),FALSE)*$F62), 0, VLOOKUP(VLOOKUP($A62, 'E4 TB Allocation Details'!$A$18:$L$214, MATCH("Demand ID", 'E4 TB Allocation Details'!$A$18:$L$18, 0),FALSE), 'E2 Allocators'!$B$15:$W$361, MATCH('O5 Details by Class &amp; Accounts'!Q$18, 'E2 Allocators'!$B$15:$W$15, 0),FALSE)*$F62)</f>
        <v>0</v>
      </c>
      <c r="R62" s="1321">
        <f>IF(ISERROR(VLOOKUP(VLOOKUP($A62, 'E4 TB Allocation Details'!$A$18:$L$214, MATCH("Demand ID", 'E4 TB Allocation Details'!$A$18:$L$18, 0),FALSE), 'E2 Allocators'!$B$15:$W$361, MATCH('O5 Details by Class &amp; Accounts'!R$18, 'E2 Allocators'!$B$15:$W$15, 0),FALSE)*$F62), 0, VLOOKUP(VLOOKUP($A62, 'E4 TB Allocation Details'!$A$18:$L$214, MATCH("Demand ID", 'E4 TB Allocation Details'!$A$18:$L$18, 0),FALSE), 'E2 Allocators'!$B$15:$W$361, MATCH('O5 Details by Class &amp; Accounts'!R$18, 'E2 Allocators'!$B$15:$W$15, 0),FALSE)*$F62)</f>
        <v>0</v>
      </c>
      <c r="S62" s="1321">
        <f>IF(ISERROR(VLOOKUP(VLOOKUP($A62, 'E4 TB Allocation Details'!$A$18:$L$214, MATCH("Demand ID", 'E4 TB Allocation Details'!$A$18:$L$18, 0),FALSE), 'E2 Allocators'!$B$15:$W$361, MATCH('O5 Details by Class &amp; Accounts'!S$18, 'E2 Allocators'!$B$15:$W$15, 0),FALSE)*$F62), 0, VLOOKUP(VLOOKUP($A62, 'E4 TB Allocation Details'!$A$18:$L$214, MATCH("Demand ID", 'E4 TB Allocation Details'!$A$18:$L$18, 0),FALSE), 'E2 Allocators'!$B$15:$W$361, MATCH('O5 Details by Class &amp; Accounts'!S$18, 'E2 Allocators'!$B$15:$W$15, 0),FALSE)*$F62)</f>
        <v>0</v>
      </c>
      <c r="T62" s="1321">
        <f>IF(ISERROR(VLOOKUP(VLOOKUP($A62, 'E4 TB Allocation Details'!$A$18:$L$214, MATCH("Demand ID", 'E4 TB Allocation Details'!$A$18:$L$18, 0),FALSE), 'E2 Allocators'!$B$15:$W$361, MATCH('O5 Details by Class &amp; Accounts'!T$18, 'E2 Allocators'!$B$15:$W$15, 0),FALSE)*$F62), 0, VLOOKUP(VLOOKUP($A62, 'E4 TB Allocation Details'!$A$18:$L$214, MATCH("Demand ID", 'E4 TB Allocation Details'!$A$18:$L$18, 0),FALSE), 'E2 Allocators'!$B$15:$W$361, MATCH('O5 Details by Class &amp; Accounts'!T$18, 'E2 Allocators'!$B$15:$W$15, 0),FALSE)*$F62)</f>
        <v>0</v>
      </c>
      <c r="U62" s="1321">
        <f>IF(ISERROR(VLOOKUP(VLOOKUP($A62, 'E4 TB Allocation Details'!$A$18:$L$214, MATCH("Demand ID", 'E4 TB Allocation Details'!$A$18:$L$18, 0),FALSE), 'E2 Allocators'!$B$15:$W$361, MATCH('O5 Details by Class &amp; Accounts'!U$18, 'E2 Allocators'!$B$15:$W$15, 0),FALSE)*$F62), 0, VLOOKUP(VLOOKUP($A62, 'E4 TB Allocation Details'!$A$18:$L$214, MATCH("Demand ID", 'E4 TB Allocation Details'!$A$18:$L$18, 0),FALSE), 'E2 Allocators'!$B$15:$W$361, MATCH('O5 Details by Class &amp; Accounts'!U$18, 'E2 Allocators'!$B$15:$W$15, 0),FALSE)*$F62)</f>
        <v>0</v>
      </c>
      <c r="V62" s="1321">
        <f>IF(ISERROR(VLOOKUP(VLOOKUP($A62, 'E4 TB Allocation Details'!$A$18:$L$214, MATCH("Demand ID", 'E4 TB Allocation Details'!$A$18:$L$18, 0),FALSE), 'E2 Allocators'!$B$15:$W$361, MATCH('O5 Details by Class &amp; Accounts'!V$18, 'E2 Allocators'!$B$15:$W$15, 0),FALSE)*$F62), 0, VLOOKUP(VLOOKUP($A62, 'E4 TB Allocation Details'!$A$18:$L$214, MATCH("Demand ID", 'E4 TB Allocation Details'!$A$18:$L$18, 0),FALSE), 'E2 Allocators'!$B$15:$W$361, MATCH('O5 Details by Class &amp; Accounts'!V$18, 'E2 Allocators'!$B$15:$W$15, 0),FALSE)*$F62)</f>
        <v>0</v>
      </c>
      <c r="W62" s="1321">
        <f>IF(ISERROR(VLOOKUP(VLOOKUP($A62, 'E4 TB Allocation Details'!$A$18:$L$214, MATCH("Demand ID", 'E4 TB Allocation Details'!$A$18:$L$18, 0),FALSE), 'E2 Allocators'!$B$15:$W$361, MATCH('O5 Details by Class &amp; Accounts'!W$18, 'E2 Allocators'!$B$15:$W$15, 0),FALSE)*$F62), 0, VLOOKUP(VLOOKUP($A62, 'E4 TB Allocation Details'!$A$18:$L$214, MATCH("Demand ID", 'E4 TB Allocation Details'!$A$18:$L$18, 0),FALSE), 'E2 Allocators'!$B$15:$W$361, MATCH('O5 Details by Class &amp; Accounts'!W$18, 'E2 Allocators'!$B$15:$W$15, 0),FALSE)*$F62)</f>
        <v>0</v>
      </c>
      <c r="X62" s="1321">
        <f>IF(ISERROR(VLOOKUP(VLOOKUP($A62, 'E4 TB Allocation Details'!$A$18:$L$214, MATCH("Demand ID", 'E4 TB Allocation Details'!$A$18:$L$18, 0),FALSE), 'E2 Allocators'!$B$15:$W$361, MATCH('O5 Details by Class &amp; Accounts'!X$18, 'E2 Allocators'!$B$15:$W$15, 0),FALSE)*$F62), 0, VLOOKUP(VLOOKUP($A62, 'E4 TB Allocation Details'!$A$18:$L$214, MATCH("Demand ID", 'E4 TB Allocation Details'!$A$18:$L$18, 0),FALSE), 'E2 Allocators'!$B$15:$W$361, MATCH('O5 Details by Class &amp; Accounts'!X$18, 'E2 Allocators'!$B$15:$W$15, 0),FALSE)*$F62)</f>
        <v>0</v>
      </c>
      <c r="Y62" s="1321">
        <f>IF(ISERROR(VLOOKUP(VLOOKUP($A62, 'E4 TB Allocation Details'!$A$18:$L$214, MATCH("Demand ID", 'E4 TB Allocation Details'!$A$18:$L$18, 0),FALSE), 'E2 Allocators'!$B$15:$W$361, MATCH('O5 Details by Class &amp; Accounts'!Y$18, 'E2 Allocators'!$B$15:$W$15, 0),FALSE)*$F62), 0, VLOOKUP(VLOOKUP($A62, 'E4 TB Allocation Details'!$A$18:$L$214, MATCH("Demand ID", 'E4 TB Allocation Details'!$A$18:$L$18, 0),FALSE), 'E2 Allocators'!$B$15:$W$361, MATCH('O5 Details by Class &amp; Accounts'!Y$18, 'E2 Allocators'!$B$15:$W$15, 0),FALSE)*$F62)</f>
        <v>0</v>
      </c>
      <c r="Z62" s="1321">
        <f>IF(ISERROR(VLOOKUP(VLOOKUP($A62, 'E4 TB Allocation Details'!$A$18:$L$214, MATCH("Demand ID", 'E4 TB Allocation Details'!$A$18:$L$18, 0),FALSE), 'E2 Allocators'!$B$15:$W$361, MATCH('O5 Details by Class &amp; Accounts'!Z$18, 'E2 Allocators'!$B$15:$W$15, 0),FALSE)*$F62), 0, VLOOKUP(VLOOKUP($A62, 'E4 TB Allocation Details'!$A$18:$L$214, MATCH("Demand ID", 'E4 TB Allocation Details'!$A$18:$L$18, 0),FALSE), 'E2 Allocators'!$B$15:$W$361, MATCH('O5 Details by Class &amp; Accounts'!Z$18, 'E2 Allocators'!$B$15:$W$15, 0),FALSE)*$F62)</f>
        <v>0</v>
      </c>
      <c r="AA62" s="1321">
        <f>IF(ISERROR(VLOOKUP(VLOOKUP($A62, 'E4 TB Allocation Details'!$A$18:$L$214, MATCH("Demand ID", 'E4 TB Allocation Details'!$A$18:$L$18, 0),FALSE), 'E2 Allocators'!$B$15:$W$361, MATCH('O5 Details by Class &amp; Accounts'!AA$18, 'E2 Allocators'!$B$15:$W$15, 0),FALSE)*$F62), 0, VLOOKUP(VLOOKUP($A62, 'E4 TB Allocation Details'!$A$18:$L$214, MATCH("Demand ID", 'E4 TB Allocation Details'!$A$18:$L$18, 0),FALSE), 'E2 Allocators'!$B$15:$W$361, MATCH('O5 Details by Class &amp; Accounts'!AA$18, 'E2 Allocators'!$B$15:$W$15, 0),FALSE)*$F62)</f>
        <v>0</v>
      </c>
      <c r="AB62" s="1321">
        <f>IF(ISERROR(VLOOKUP(VLOOKUP($A62, 'E4 TB Allocation Details'!$A$18:$L$214, MATCH("Demand ID", 'E4 TB Allocation Details'!$A$18:$L$18, 0),FALSE), 'E2 Allocators'!$B$15:$W$361, MATCH('O5 Details by Class &amp; Accounts'!AB$18, 'E2 Allocators'!$B$15:$W$15, 0),FALSE)*$F62), 0, VLOOKUP(VLOOKUP($A62, 'E4 TB Allocation Details'!$A$18:$L$214, MATCH("Demand ID", 'E4 TB Allocation Details'!$A$18:$L$18, 0),FALSE), 'E2 Allocators'!$B$15:$W$361, MATCH('O5 Details by Class &amp; Accounts'!AB$18, 'E2 Allocators'!$B$15:$W$15, 0),FALSE)*$F62)</f>
        <v>0</v>
      </c>
      <c r="AC62" s="1321">
        <f t="shared" si="9"/>
        <v>0</v>
      </c>
      <c r="AD62" s="1321">
        <f>IF(ISERROR(VLOOKUP(VLOOKUP($A62, 'E4 TB Allocation Details'!$A$18:$L$214, MATCH("Customer ID", 'E4 TB Allocation Details'!$A$18:$L$18, 0),FALSE), 'E2 Allocators'!$B$15:$W$361, MATCH('O5 Details by Class &amp; Accounts'!AD$18, 'E2 Allocators'!$B$15:$W$15, 0),FALSE)*$G62), 0, VLOOKUP(VLOOKUP($A62, 'E4 TB Allocation Details'!$A$18:$L$214, MATCH("Customer ID", 'E4 TB Allocation Details'!$A$18:$L$18, 0),FALSE), 'E2 Allocators'!$B$15:$W$361, MATCH('O5 Details by Class &amp; Accounts'!AD$18, 'E2 Allocators'!$B$15:$W$15, 0),FALSE)*$G62)</f>
        <v>0</v>
      </c>
      <c r="AE62" s="1321">
        <f>IF(ISERROR(VLOOKUP(VLOOKUP($A62, 'E4 TB Allocation Details'!$A$18:$L$214, MATCH("Customer ID", 'E4 TB Allocation Details'!$A$18:$L$18, 0),FALSE), 'E2 Allocators'!$B$15:$W$361, MATCH('O5 Details by Class &amp; Accounts'!AE$18, 'E2 Allocators'!$B$15:$W$15, 0),FALSE)*$G62), 0, VLOOKUP(VLOOKUP($A62, 'E4 TB Allocation Details'!$A$18:$L$214, MATCH("Customer ID", 'E4 TB Allocation Details'!$A$18:$L$18, 0),FALSE), 'E2 Allocators'!$B$15:$W$361, MATCH('O5 Details by Class &amp; Accounts'!AE$18, 'E2 Allocators'!$B$15:$W$15, 0),FALSE)*$G62)</f>
        <v>0</v>
      </c>
      <c r="AF62" s="1321">
        <f>IF(ISERROR(VLOOKUP(VLOOKUP($A62, 'E4 TB Allocation Details'!$A$18:$L$214, MATCH("Customer ID", 'E4 TB Allocation Details'!$A$18:$L$18, 0),FALSE), 'E2 Allocators'!$B$15:$W$361, MATCH('O5 Details by Class &amp; Accounts'!AF$18, 'E2 Allocators'!$B$15:$W$15, 0),FALSE)*$G62), 0, VLOOKUP(VLOOKUP($A62, 'E4 TB Allocation Details'!$A$18:$L$214, MATCH("Customer ID", 'E4 TB Allocation Details'!$A$18:$L$18, 0),FALSE), 'E2 Allocators'!$B$15:$W$361, MATCH('O5 Details by Class &amp; Accounts'!AF$18, 'E2 Allocators'!$B$15:$W$15, 0),FALSE)*$G62)</f>
        <v>0</v>
      </c>
      <c r="AG62" s="1321">
        <f>IF(ISERROR(VLOOKUP(VLOOKUP($A62, 'E4 TB Allocation Details'!$A$18:$L$214, MATCH("Customer ID", 'E4 TB Allocation Details'!$A$18:$L$18, 0),FALSE), 'E2 Allocators'!$B$15:$W$361, MATCH('O5 Details by Class &amp; Accounts'!AG$18, 'E2 Allocators'!$B$15:$W$15, 0),FALSE)*$G62), 0, VLOOKUP(VLOOKUP($A62, 'E4 TB Allocation Details'!$A$18:$L$214, MATCH("Customer ID", 'E4 TB Allocation Details'!$A$18:$L$18, 0),FALSE), 'E2 Allocators'!$B$15:$W$361, MATCH('O5 Details by Class &amp; Accounts'!AG$18, 'E2 Allocators'!$B$15:$W$15, 0),FALSE)*$G62)</f>
        <v>0</v>
      </c>
      <c r="AH62" s="1321">
        <f>IF(ISERROR(VLOOKUP(VLOOKUP($A62, 'E4 TB Allocation Details'!$A$18:$L$214, MATCH("Customer ID", 'E4 TB Allocation Details'!$A$18:$L$18, 0),FALSE), 'E2 Allocators'!$B$15:$W$361, MATCH('O5 Details by Class &amp; Accounts'!AH$18, 'E2 Allocators'!$B$15:$W$15, 0),FALSE)*$G62), 0, VLOOKUP(VLOOKUP($A62, 'E4 TB Allocation Details'!$A$18:$L$214, MATCH("Customer ID", 'E4 TB Allocation Details'!$A$18:$L$18, 0),FALSE), 'E2 Allocators'!$B$15:$W$361, MATCH('O5 Details by Class &amp; Accounts'!AH$18, 'E2 Allocators'!$B$15:$W$15, 0),FALSE)*$G62)</f>
        <v>0</v>
      </c>
      <c r="AI62" s="1321">
        <f>IF(ISERROR(VLOOKUP(VLOOKUP($A62, 'E4 TB Allocation Details'!$A$18:$L$214, MATCH("Customer ID", 'E4 TB Allocation Details'!$A$18:$L$18, 0),FALSE), 'E2 Allocators'!$B$15:$W$361, MATCH('O5 Details by Class &amp; Accounts'!AI$18, 'E2 Allocators'!$B$15:$W$15, 0),FALSE)*$G62), 0, VLOOKUP(VLOOKUP($A62, 'E4 TB Allocation Details'!$A$18:$L$214, MATCH("Customer ID", 'E4 TB Allocation Details'!$A$18:$L$18, 0),FALSE), 'E2 Allocators'!$B$15:$W$361, MATCH('O5 Details by Class &amp; Accounts'!AI$18, 'E2 Allocators'!$B$15:$W$15, 0),FALSE)*$G62)</f>
        <v>0</v>
      </c>
      <c r="AJ62" s="1321">
        <f>IF(ISERROR(VLOOKUP(VLOOKUP($A62, 'E4 TB Allocation Details'!$A$18:$L$214, MATCH("Customer ID", 'E4 TB Allocation Details'!$A$18:$L$18, 0),FALSE), 'E2 Allocators'!$B$15:$W$361, MATCH('O5 Details by Class &amp; Accounts'!AJ$18, 'E2 Allocators'!$B$15:$W$15, 0),FALSE)*$G62), 0, VLOOKUP(VLOOKUP($A62, 'E4 TB Allocation Details'!$A$18:$L$214, MATCH("Customer ID", 'E4 TB Allocation Details'!$A$18:$L$18, 0),FALSE), 'E2 Allocators'!$B$15:$W$361, MATCH('O5 Details by Class &amp; Accounts'!AJ$18, 'E2 Allocators'!$B$15:$W$15, 0),FALSE)*$G62)</f>
        <v>0</v>
      </c>
      <c r="AK62" s="1321">
        <f>IF(ISERROR(VLOOKUP(VLOOKUP($A62, 'E4 TB Allocation Details'!$A$18:$L$214, MATCH("Customer ID", 'E4 TB Allocation Details'!$A$18:$L$18, 0),FALSE), 'E2 Allocators'!$B$15:$W$361, MATCH('O5 Details by Class &amp; Accounts'!AK$18, 'E2 Allocators'!$B$15:$W$15, 0),FALSE)*$G62), 0, VLOOKUP(VLOOKUP($A62, 'E4 TB Allocation Details'!$A$18:$L$214, MATCH("Customer ID", 'E4 TB Allocation Details'!$A$18:$L$18, 0),FALSE), 'E2 Allocators'!$B$15:$W$361, MATCH('O5 Details by Class &amp; Accounts'!AK$18, 'E2 Allocators'!$B$15:$W$15, 0),FALSE)*$G62)</f>
        <v>0</v>
      </c>
      <c r="AL62" s="1321">
        <f>IF(ISERROR(VLOOKUP(VLOOKUP($A62, 'E4 TB Allocation Details'!$A$18:$L$214, MATCH("Customer ID", 'E4 TB Allocation Details'!$A$18:$L$18, 0),FALSE), 'E2 Allocators'!$B$15:$W$361, MATCH('O5 Details by Class &amp; Accounts'!AL$18, 'E2 Allocators'!$B$15:$W$15, 0),FALSE)*$G62), 0, VLOOKUP(VLOOKUP($A62, 'E4 TB Allocation Details'!$A$18:$L$214, MATCH("Customer ID", 'E4 TB Allocation Details'!$A$18:$L$18, 0),FALSE), 'E2 Allocators'!$B$15:$W$361, MATCH('O5 Details by Class &amp; Accounts'!AL$18, 'E2 Allocators'!$B$15:$W$15, 0),FALSE)*$G62)</f>
        <v>0</v>
      </c>
      <c r="AM62" s="1321">
        <f>IF(ISERROR(VLOOKUP(VLOOKUP($A62, 'E4 TB Allocation Details'!$A$18:$L$214, MATCH("Customer ID", 'E4 TB Allocation Details'!$A$18:$L$18, 0),FALSE), 'E2 Allocators'!$B$15:$W$361, MATCH('O5 Details by Class &amp; Accounts'!AM$18, 'E2 Allocators'!$B$15:$W$15, 0),FALSE)*$G62), 0, VLOOKUP(VLOOKUP($A62, 'E4 TB Allocation Details'!$A$18:$L$214, MATCH("Customer ID", 'E4 TB Allocation Details'!$A$18:$L$18, 0),FALSE), 'E2 Allocators'!$B$15:$W$361, MATCH('O5 Details by Class &amp; Accounts'!AM$18, 'E2 Allocators'!$B$15:$W$15, 0),FALSE)*$G62)</f>
        <v>0</v>
      </c>
      <c r="AN62" s="1321">
        <f>IF(ISERROR(VLOOKUP(VLOOKUP($A62, 'E4 TB Allocation Details'!$A$18:$L$214, MATCH("Customer ID", 'E4 TB Allocation Details'!$A$18:$L$18, 0),FALSE), 'E2 Allocators'!$B$15:$W$361, MATCH('O5 Details by Class &amp; Accounts'!AN$18, 'E2 Allocators'!$B$15:$W$15, 0),FALSE)*$G62), 0, VLOOKUP(VLOOKUP($A62, 'E4 TB Allocation Details'!$A$18:$L$214, MATCH("Customer ID", 'E4 TB Allocation Details'!$A$18:$L$18, 0),FALSE), 'E2 Allocators'!$B$15:$W$361, MATCH('O5 Details by Class &amp; Accounts'!AN$18, 'E2 Allocators'!$B$15:$W$15, 0),FALSE)*$G62)</f>
        <v>0</v>
      </c>
      <c r="AO62" s="1321">
        <f>IF(ISERROR(VLOOKUP(VLOOKUP($A62, 'E4 TB Allocation Details'!$A$18:$L$214, MATCH("Customer ID", 'E4 TB Allocation Details'!$A$18:$L$18, 0),FALSE), 'E2 Allocators'!$B$15:$W$361, MATCH('O5 Details by Class &amp; Accounts'!AO$18, 'E2 Allocators'!$B$15:$W$15, 0),FALSE)*$G62), 0, VLOOKUP(VLOOKUP($A62, 'E4 TB Allocation Details'!$A$18:$L$214, MATCH("Customer ID", 'E4 TB Allocation Details'!$A$18:$L$18, 0),FALSE), 'E2 Allocators'!$B$15:$W$361, MATCH('O5 Details by Class &amp; Accounts'!AO$18, 'E2 Allocators'!$B$15:$W$15, 0),FALSE)*$G62)</f>
        <v>0</v>
      </c>
      <c r="AP62" s="1321">
        <f>IF(ISERROR(VLOOKUP(VLOOKUP($A62, 'E4 TB Allocation Details'!$A$18:$L$214, MATCH("Customer ID", 'E4 TB Allocation Details'!$A$18:$L$18, 0),FALSE), 'E2 Allocators'!$B$15:$W$361, MATCH('O5 Details by Class &amp; Accounts'!AP$18, 'E2 Allocators'!$B$15:$W$15, 0),FALSE)*$G62), 0, VLOOKUP(VLOOKUP($A62, 'E4 TB Allocation Details'!$A$18:$L$214, MATCH("Customer ID", 'E4 TB Allocation Details'!$A$18:$L$18, 0),FALSE), 'E2 Allocators'!$B$15:$W$361, MATCH('O5 Details by Class &amp; Accounts'!AP$18, 'E2 Allocators'!$B$15:$W$15, 0),FALSE)*$G62)</f>
        <v>0</v>
      </c>
      <c r="AQ62" s="1321">
        <f>IF(ISERROR(VLOOKUP(VLOOKUP($A62, 'E4 TB Allocation Details'!$A$18:$L$214, MATCH("Customer ID", 'E4 TB Allocation Details'!$A$18:$L$18, 0),FALSE), 'E2 Allocators'!$B$15:$W$361, MATCH('O5 Details by Class &amp; Accounts'!AQ$18, 'E2 Allocators'!$B$15:$W$15, 0),FALSE)*$G62), 0, VLOOKUP(VLOOKUP($A62, 'E4 TB Allocation Details'!$A$18:$L$214, MATCH("Customer ID", 'E4 TB Allocation Details'!$A$18:$L$18, 0),FALSE), 'E2 Allocators'!$B$15:$W$361, MATCH('O5 Details by Class &amp; Accounts'!AQ$18, 'E2 Allocators'!$B$15:$W$15, 0),FALSE)*$G62)</f>
        <v>0</v>
      </c>
      <c r="AR62" s="1321">
        <f>IF(ISERROR(VLOOKUP(VLOOKUP($A62, 'E4 TB Allocation Details'!$A$18:$L$214, MATCH("Customer ID", 'E4 TB Allocation Details'!$A$18:$L$18, 0),FALSE), 'E2 Allocators'!$B$15:$W$361, MATCH('O5 Details by Class &amp; Accounts'!AR$18, 'E2 Allocators'!$B$15:$W$15, 0),FALSE)*$G62), 0, VLOOKUP(VLOOKUP($A62, 'E4 TB Allocation Details'!$A$18:$L$214, MATCH("Customer ID", 'E4 TB Allocation Details'!$A$18:$L$18, 0),FALSE), 'E2 Allocators'!$B$15:$W$361, MATCH('O5 Details by Class &amp; Accounts'!AR$18, 'E2 Allocators'!$B$15:$W$15, 0),FALSE)*$G62)</f>
        <v>0</v>
      </c>
      <c r="AS62" s="1321">
        <f>IF(ISERROR(VLOOKUP(VLOOKUP($A62, 'E4 TB Allocation Details'!$A$18:$L$214, MATCH("Customer ID", 'E4 TB Allocation Details'!$A$18:$L$18, 0),FALSE), 'E2 Allocators'!$B$15:$W$361, MATCH('O5 Details by Class &amp; Accounts'!AS$18, 'E2 Allocators'!$B$15:$W$15, 0),FALSE)*$G62), 0, VLOOKUP(VLOOKUP($A62, 'E4 TB Allocation Details'!$A$18:$L$214, MATCH("Customer ID", 'E4 TB Allocation Details'!$A$18:$L$18, 0),FALSE), 'E2 Allocators'!$B$15:$W$361, MATCH('O5 Details by Class &amp; Accounts'!AS$18, 'E2 Allocators'!$B$15:$W$15, 0),FALSE)*$G62)</f>
        <v>0</v>
      </c>
      <c r="AT62" s="1321">
        <f>IF(ISERROR(VLOOKUP(VLOOKUP($A62, 'E4 TB Allocation Details'!$A$18:$L$214, MATCH("Customer ID", 'E4 TB Allocation Details'!$A$18:$L$18, 0),FALSE), 'E2 Allocators'!$B$15:$W$361, MATCH('O5 Details by Class &amp; Accounts'!AT$18, 'E2 Allocators'!$B$15:$W$15, 0),FALSE)*$G62), 0, VLOOKUP(VLOOKUP($A62, 'E4 TB Allocation Details'!$A$18:$L$214, MATCH("Customer ID", 'E4 TB Allocation Details'!$A$18:$L$18, 0),FALSE), 'E2 Allocators'!$B$15:$W$361, MATCH('O5 Details by Class &amp; Accounts'!AT$18, 'E2 Allocators'!$B$15:$W$15, 0),FALSE)*$G62)</f>
        <v>0</v>
      </c>
      <c r="AU62" s="1321">
        <f>IF(ISERROR(VLOOKUP(VLOOKUP($A62, 'E4 TB Allocation Details'!$A$18:$L$214, MATCH("Customer ID", 'E4 TB Allocation Details'!$A$18:$L$18, 0),FALSE), 'E2 Allocators'!$B$15:$W$361, MATCH('O5 Details by Class &amp; Accounts'!AU$18, 'E2 Allocators'!$B$15:$W$15, 0),FALSE)*$G62), 0, VLOOKUP(VLOOKUP($A62, 'E4 TB Allocation Details'!$A$18:$L$214, MATCH("Customer ID", 'E4 TB Allocation Details'!$A$18:$L$18, 0),FALSE), 'E2 Allocators'!$B$15:$W$361, MATCH('O5 Details by Class &amp; Accounts'!AU$18, 'E2 Allocators'!$B$15:$W$15, 0),FALSE)*$G62)</f>
        <v>0</v>
      </c>
      <c r="AV62" s="1321">
        <f>IF(ISERROR(VLOOKUP(VLOOKUP($A62, 'E4 TB Allocation Details'!$A$18:$L$214, MATCH("Customer ID", 'E4 TB Allocation Details'!$A$18:$L$18, 0),FALSE), 'E2 Allocators'!$B$15:$W$361, MATCH('O5 Details by Class &amp; Accounts'!AV$18, 'E2 Allocators'!$B$15:$W$15, 0),FALSE)*$G62), 0, VLOOKUP(VLOOKUP($A62, 'E4 TB Allocation Details'!$A$18:$L$214, MATCH("Customer ID", 'E4 TB Allocation Details'!$A$18:$L$18, 0),FALSE), 'E2 Allocators'!$B$15:$W$361, MATCH('O5 Details by Class &amp; Accounts'!AV$18, 'E2 Allocators'!$B$15:$W$15, 0),FALSE)*$G62)</f>
        <v>0</v>
      </c>
      <c r="AW62" s="1321">
        <f>IF(ISERROR(VLOOKUP(VLOOKUP($A62, 'E4 TB Allocation Details'!$A$18:$L$214, MATCH("Customer ID", 'E4 TB Allocation Details'!$A$18:$L$18, 0),FALSE), 'E2 Allocators'!$B$15:$W$361, MATCH('O5 Details by Class &amp; Accounts'!AW$18, 'E2 Allocators'!$B$15:$W$15, 0),FALSE)*$G62), 0, VLOOKUP(VLOOKUP($A62, 'E4 TB Allocation Details'!$A$18:$L$214, MATCH("Customer ID", 'E4 TB Allocation Details'!$A$18:$L$18, 0),FALSE), 'E2 Allocators'!$B$15:$W$361, MATCH('O5 Details by Class &amp; Accounts'!AW$18, 'E2 Allocators'!$B$15:$W$15, 0),FALSE)*$G62)</f>
        <v>0</v>
      </c>
      <c r="AX62" s="1321">
        <f t="shared" si="10"/>
        <v>0</v>
      </c>
      <c r="AY62" s="1321">
        <f>IF(ISERROR(VLOOKUP(VLOOKUP($A62, 'E4 TB Allocation Details'!$A$18:$L$214, MATCH("Misc ID", 'E4 TB Allocation Details'!$A$18:$L$18, 0),FALSE), 'E2 Allocators'!$B$15:$W$361, MATCH('O5 Details by Class &amp; Accounts'!AY$18, 'E2 Allocators'!$B$15:$W$15, 0),FALSE)*$E62), 0, VLOOKUP(VLOOKUP($A62, 'E4 TB Allocation Details'!$A$18:$L$214, MATCH("Misc ID", 'E4 TB Allocation Details'!$A$18:$L$18, 0),FALSE), 'E2 Allocators'!$B$15:$W$361, MATCH('O5 Details by Class &amp; Accounts'!AY$18, 'E2 Allocators'!$B$15:$W$15, 0),FALSE)*$E62)</f>
        <v>0</v>
      </c>
      <c r="AZ62" s="1321">
        <f>IF(ISERROR(VLOOKUP(VLOOKUP($A62, 'E4 TB Allocation Details'!$A$18:$L$214, MATCH("Misc ID", 'E4 TB Allocation Details'!$A$18:$L$18, 0),FALSE), 'E2 Allocators'!$B$15:$W$361, MATCH('O5 Details by Class &amp; Accounts'!AZ$18, 'E2 Allocators'!$B$15:$W$15, 0),FALSE)*$E62), 0, VLOOKUP(VLOOKUP($A62, 'E4 TB Allocation Details'!$A$18:$L$214, MATCH("Misc ID", 'E4 TB Allocation Details'!$A$18:$L$18, 0),FALSE), 'E2 Allocators'!$B$15:$W$361, MATCH('O5 Details by Class &amp; Accounts'!AZ$18, 'E2 Allocators'!$B$15:$W$15, 0),FALSE)*$E62)</f>
        <v>0</v>
      </c>
      <c r="BA62" s="1321">
        <f>IF(ISERROR(VLOOKUP(VLOOKUP($A62, 'E4 TB Allocation Details'!$A$18:$L$214, MATCH("Misc ID", 'E4 TB Allocation Details'!$A$18:$L$18, 0),FALSE), 'E2 Allocators'!$B$15:$W$361, MATCH('O5 Details by Class &amp; Accounts'!BA$18, 'E2 Allocators'!$B$15:$W$15, 0),FALSE)*$E62), 0, VLOOKUP(VLOOKUP($A62, 'E4 TB Allocation Details'!$A$18:$L$214, MATCH("Misc ID", 'E4 TB Allocation Details'!$A$18:$L$18, 0),FALSE), 'E2 Allocators'!$B$15:$W$361, MATCH('O5 Details by Class &amp; Accounts'!BA$18, 'E2 Allocators'!$B$15:$W$15, 0),FALSE)*$E62)</f>
        <v>0</v>
      </c>
      <c r="BB62" s="1321">
        <f>IF(ISERROR(VLOOKUP(VLOOKUP($A62, 'E4 TB Allocation Details'!$A$18:$L$214, MATCH("Misc ID", 'E4 TB Allocation Details'!$A$18:$L$18, 0),FALSE), 'E2 Allocators'!$B$15:$W$361, MATCH('O5 Details by Class &amp; Accounts'!BB$18, 'E2 Allocators'!$B$15:$W$15, 0),FALSE)*$E62), 0, VLOOKUP(VLOOKUP($A62, 'E4 TB Allocation Details'!$A$18:$L$214, MATCH("Misc ID", 'E4 TB Allocation Details'!$A$18:$L$18, 0),FALSE), 'E2 Allocators'!$B$15:$W$361, MATCH('O5 Details by Class &amp; Accounts'!BB$18, 'E2 Allocators'!$B$15:$W$15, 0),FALSE)*$E62)</f>
        <v>0</v>
      </c>
      <c r="BC62" s="1321">
        <f>IF(ISERROR(VLOOKUP(VLOOKUP($A62, 'E4 TB Allocation Details'!$A$18:$L$214, MATCH("Misc ID", 'E4 TB Allocation Details'!$A$18:$L$18, 0),FALSE), 'E2 Allocators'!$B$15:$W$361, MATCH('O5 Details by Class &amp; Accounts'!BC$18, 'E2 Allocators'!$B$15:$W$15, 0),FALSE)*$E62), 0, VLOOKUP(VLOOKUP($A62, 'E4 TB Allocation Details'!$A$18:$L$214, MATCH("Misc ID", 'E4 TB Allocation Details'!$A$18:$L$18, 0),FALSE), 'E2 Allocators'!$B$15:$W$361, MATCH('O5 Details by Class &amp; Accounts'!BC$18, 'E2 Allocators'!$B$15:$W$15, 0),FALSE)*$E62)</f>
        <v>0</v>
      </c>
      <c r="BD62" s="1321">
        <f>IF(ISERROR(VLOOKUP(VLOOKUP($A62, 'E4 TB Allocation Details'!$A$18:$L$214, MATCH("Misc ID", 'E4 TB Allocation Details'!$A$18:$L$18, 0),FALSE), 'E2 Allocators'!$B$15:$W$361, MATCH('O5 Details by Class &amp; Accounts'!BD$18, 'E2 Allocators'!$B$15:$W$15, 0),FALSE)*$E62), 0, VLOOKUP(VLOOKUP($A62, 'E4 TB Allocation Details'!$A$18:$L$214, MATCH("Misc ID", 'E4 TB Allocation Details'!$A$18:$L$18, 0),FALSE), 'E2 Allocators'!$B$15:$W$361, MATCH('O5 Details by Class &amp; Accounts'!BD$18, 'E2 Allocators'!$B$15:$W$15, 0),FALSE)*$E62)</f>
        <v>0</v>
      </c>
      <c r="BE62" s="1321">
        <f>IF(ISERROR(VLOOKUP(VLOOKUP($A62, 'E4 TB Allocation Details'!$A$18:$L$214, MATCH("Misc ID", 'E4 TB Allocation Details'!$A$18:$L$18, 0),FALSE), 'E2 Allocators'!$B$15:$W$361, MATCH('O5 Details by Class &amp; Accounts'!BE$18, 'E2 Allocators'!$B$15:$W$15, 0),FALSE)*$E62), 0, VLOOKUP(VLOOKUP($A62, 'E4 TB Allocation Details'!$A$18:$L$214, MATCH("Misc ID", 'E4 TB Allocation Details'!$A$18:$L$18, 0),FALSE), 'E2 Allocators'!$B$15:$W$361, MATCH('O5 Details by Class &amp; Accounts'!BE$18, 'E2 Allocators'!$B$15:$W$15, 0),FALSE)*$E62)</f>
        <v>0</v>
      </c>
      <c r="BF62" s="1321">
        <f>IF(ISERROR(VLOOKUP(VLOOKUP($A62, 'E4 TB Allocation Details'!$A$18:$L$214, MATCH("Misc ID", 'E4 TB Allocation Details'!$A$18:$L$18, 0),FALSE), 'E2 Allocators'!$B$15:$W$361, MATCH('O5 Details by Class &amp; Accounts'!BF$18, 'E2 Allocators'!$B$15:$W$15, 0),FALSE)*$E62), 0, VLOOKUP(VLOOKUP($A62, 'E4 TB Allocation Details'!$A$18:$L$214, MATCH("Misc ID", 'E4 TB Allocation Details'!$A$18:$L$18, 0),FALSE), 'E2 Allocators'!$B$15:$W$361, MATCH('O5 Details by Class &amp; Accounts'!BF$18, 'E2 Allocators'!$B$15:$W$15, 0),FALSE)*$E62)</f>
        <v>0</v>
      </c>
      <c r="BG62" s="1321">
        <f>IF(ISERROR(VLOOKUP(VLOOKUP($A62, 'E4 TB Allocation Details'!$A$18:$L$214, MATCH("Misc ID", 'E4 TB Allocation Details'!$A$18:$L$18, 0),FALSE), 'E2 Allocators'!$B$15:$W$361, MATCH('O5 Details by Class &amp; Accounts'!BG$18, 'E2 Allocators'!$B$15:$W$15, 0),FALSE)*$E62), 0, VLOOKUP(VLOOKUP($A62, 'E4 TB Allocation Details'!$A$18:$L$214, MATCH("Misc ID", 'E4 TB Allocation Details'!$A$18:$L$18, 0),FALSE), 'E2 Allocators'!$B$15:$W$361, MATCH('O5 Details by Class &amp; Accounts'!BG$18, 'E2 Allocators'!$B$15:$W$15, 0),FALSE)*$E62)</f>
        <v>0</v>
      </c>
      <c r="BH62" s="1321">
        <f>IF(ISERROR(VLOOKUP(VLOOKUP($A62, 'E4 TB Allocation Details'!$A$18:$L$214, MATCH("Misc ID", 'E4 TB Allocation Details'!$A$18:$L$18, 0),FALSE), 'E2 Allocators'!$B$15:$W$361, MATCH('O5 Details by Class &amp; Accounts'!BH$18, 'E2 Allocators'!$B$15:$W$15, 0),FALSE)*$E62), 0, VLOOKUP(VLOOKUP($A62, 'E4 TB Allocation Details'!$A$18:$L$214, MATCH("Misc ID", 'E4 TB Allocation Details'!$A$18:$L$18, 0),FALSE), 'E2 Allocators'!$B$15:$W$361, MATCH('O5 Details by Class &amp; Accounts'!BH$18, 'E2 Allocators'!$B$15:$W$15, 0),FALSE)*$E62)</f>
        <v>0</v>
      </c>
      <c r="BI62" s="1321">
        <f>IF(ISERROR(VLOOKUP(VLOOKUP($A62, 'E4 TB Allocation Details'!$A$18:$L$214, MATCH("Misc ID", 'E4 TB Allocation Details'!$A$18:$L$18, 0),FALSE), 'E2 Allocators'!$B$15:$W$361, MATCH('O5 Details by Class &amp; Accounts'!BI$18, 'E2 Allocators'!$B$15:$W$15, 0),FALSE)*$E62), 0, VLOOKUP(VLOOKUP($A62, 'E4 TB Allocation Details'!$A$18:$L$214, MATCH("Misc ID", 'E4 TB Allocation Details'!$A$18:$L$18, 0),FALSE), 'E2 Allocators'!$B$15:$W$361, MATCH('O5 Details by Class &amp; Accounts'!BI$18, 'E2 Allocators'!$B$15:$W$15, 0),FALSE)*$E62)</f>
        <v>0</v>
      </c>
      <c r="BJ62" s="1321">
        <f>IF(ISERROR(VLOOKUP(VLOOKUP($A62, 'E4 TB Allocation Details'!$A$18:$L$214, MATCH("Misc ID", 'E4 TB Allocation Details'!$A$18:$L$18, 0),FALSE), 'E2 Allocators'!$B$15:$W$361, MATCH('O5 Details by Class &amp; Accounts'!BJ$18, 'E2 Allocators'!$B$15:$W$15, 0),FALSE)*$E62), 0, VLOOKUP(VLOOKUP($A62, 'E4 TB Allocation Details'!$A$18:$L$214, MATCH("Misc ID", 'E4 TB Allocation Details'!$A$18:$L$18, 0),FALSE), 'E2 Allocators'!$B$15:$W$361, MATCH('O5 Details by Class &amp; Accounts'!BJ$18, 'E2 Allocators'!$B$15:$W$15, 0),FALSE)*$E62)</f>
        <v>0</v>
      </c>
      <c r="BK62" s="1321">
        <f>IF(ISERROR(VLOOKUP(VLOOKUP($A62, 'E4 TB Allocation Details'!$A$18:$L$214, MATCH("Misc ID", 'E4 TB Allocation Details'!$A$18:$L$18, 0),FALSE), 'E2 Allocators'!$B$15:$W$361, MATCH('O5 Details by Class &amp; Accounts'!BK$18, 'E2 Allocators'!$B$15:$W$15, 0),FALSE)*$E62), 0, VLOOKUP(VLOOKUP($A62, 'E4 TB Allocation Details'!$A$18:$L$214, MATCH("Misc ID", 'E4 TB Allocation Details'!$A$18:$L$18, 0),FALSE), 'E2 Allocators'!$B$15:$W$361, MATCH('O5 Details by Class &amp; Accounts'!BK$18, 'E2 Allocators'!$B$15:$W$15, 0),FALSE)*$E62)</f>
        <v>0</v>
      </c>
      <c r="BL62" s="1321">
        <f>IF(ISERROR(VLOOKUP(VLOOKUP($A62, 'E4 TB Allocation Details'!$A$18:$L$214, MATCH("Misc ID", 'E4 TB Allocation Details'!$A$18:$L$18, 0),FALSE), 'E2 Allocators'!$B$15:$W$361, MATCH('O5 Details by Class &amp; Accounts'!BL$18, 'E2 Allocators'!$B$15:$W$15, 0),FALSE)*$E62), 0, VLOOKUP(VLOOKUP($A62, 'E4 TB Allocation Details'!$A$18:$L$214, MATCH("Misc ID", 'E4 TB Allocation Details'!$A$18:$L$18, 0),FALSE), 'E2 Allocators'!$B$15:$W$361, MATCH('O5 Details by Class &amp; Accounts'!BL$18, 'E2 Allocators'!$B$15:$W$15, 0),FALSE)*$E62)</f>
        <v>0</v>
      </c>
      <c r="BM62" s="1321">
        <f>IF(ISERROR(VLOOKUP(VLOOKUP($A62, 'E4 TB Allocation Details'!$A$18:$L$214, MATCH("Misc ID", 'E4 TB Allocation Details'!$A$18:$L$18, 0),FALSE), 'E2 Allocators'!$B$15:$W$361, MATCH('O5 Details by Class &amp; Accounts'!BM$18, 'E2 Allocators'!$B$15:$W$15, 0),FALSE)*$E62), 0, VLOOKUP(VLOOKUP($A62, 'E4 TB Allocation Details'!$A$18:$L$214, MATCH("Misc ID", 'E4 TB Allocation Details'!$A$18:$L$18, 0),FALSE), 'E2 Allocators'!$B$15:$W$361, MATCH('O5 Details by Class &amp; Accounts'!BM$18, 'E2 Allocators'!$B$15:$W$15, 0),FALSE)*$E62)</f>
        <v>0</v>
      </c>
      <c r="BN62" s="1321">
        <f>IF(ISERROR(VLOOKUP(VLOOKUP($A62, 'E4 TB Allocation Details'!$A$18:$L$214, MATCH("Misc ID", 'E4 TB Allocation Details'!$A$18:$L$18, 0),FALSE), 'E2 Allocators'!$B$15:$W$361, MATCH('O5 Details by Class &amp; Accounts'!BN$18, 'E2 Allocators'!$B$15:$W$15, 0),FALSE)*$E62), 0, VLOOKUP(VLOOKUP($A62, 'E4 TB Allocation Details'!$A$18:$L$214, MATCH("Misc ID", 'E4 TB Allocation Details'!$A$18:$L$18, 0),FALSE), 'E2 Allocators'!$B$15:$W$361, MATCH('O5 Details by Class &amp; Accounts'!BN$18, 'E2 Allocators'!$B$15:$W$15, 0),FALSE)*$E62)</f>
        <v>0</v>
      </c>
      <c r="BO62" s="1321">
        <f>IF(ISERROR(VLOOKUP(VLOOKUP($A62, 'E4 TB Allocation Details'!$A$18:$L$214, MATCH("Misc ID", 'E4 TB Allocation Details'!$A$18:$L$18, 0),FALSE), 'E2 Allocators'!$B$15:$W$361, MATCH('O5 Details by Class &amp; Accounts'!BO$18, 'E2 Allocators'!$B$15:$W$15, 0),FALSE)*$E62), 0, VLOOKUP(VLOOKUP($A62, 'E4 TB Allocation Details'!$A$18:$L$214, MATCH("Misc ID", 'E4 TB Allocation Details'!$A$18:$L$18, 0),FALSE), 'E2 Allocators'!$B$15:$W$361, MATCH('O5 Details by Class &amp; Accounts'!BO$18, 'E2 Allocators'!$B$15:$W$15, 0),FALSE)*$E62)</f>
        <v>0</v>
      </c>
      <c r="BP62" s="1321">
        <f>IF(ISERROR(VLOOKUP(VLOOKUP($A62, 'E4 TB Allocation Details'!$A$18:$L$214, MATCH("Misc ID", 'E4 TB Allocation Details'!$A$18:$L$18, 0),FALSE), 'E2 Allocators'!$B$15:$W$361, MATCH('O5 Details by Class &amp; Accounts'!BP$18, 'E2 Allocators'!$B$15:$W$15, 0),FALSE)*$E62), 0, VLOOKUP(VLOOKUP($A62, 'E4 TB Allocation Details'!$A$18:$L$214, MATCH("Misc ID", 'E4 TB Allocation Details'!$A$18:$L$18, 0),FALSE), 'E2 Allocators'!$B$15:$W$361, MATCH('O5 Details by Class &amp; Accounts'!BP$18, 'E2 Allocators'!$B$15:$W$15, 0),FALSE)*$E62)</f>
        <v>0</v>
      </c>
      <c r="BQ62" s="1321">
        <f>IF(ISERROR(VLOOKUP(VLOOKUP($A62, 'E4 TB Allocation Details'!$A$18:$L$214, MATCH("Misc ID", 'E4 TB Allocation Details'!$A$18:$L$18, 0),FALSE), 'E2 Allocators'!$B$15:$W$361, MATCH('O5 Details by Class &amp; Accounts'!BQ$18, 'E2 Allocators'!$B$15:$W$15, 0),FALSE)*$E62), 0, VLOOKUP(VLOOKUP($A62, 'E4 TB Allocation Details'!$A$18:$L$214, MATCH("Misc ID", 'E4 TB Allocation Details'!$A$18:$L$18, 0),FALSE), 'E2 Allocators'!$B$15:$W$361, MATCH('O5 Details by Class &amp; Accounts'!BQ$18, 'E2 Allocators'!$B$15:$W$15, 0),FALSE)*$E62)</f>
        <v>0</v>
      </c>
      <c r="BR62" s="1321">
        <f>IF(ISERROR(VLOOKUP(VLOOKUP($A62, 'E4 TB Allocation Details'!$A$18:$L$214, MATCH("Misc ID", 'E4 TB Allocation Details'!$A$18:$L$18, 0),FALSE), 'E2 Allocators'!$B$15:$W$361, MATCH('O5 Details by Class &amp; Accounts'!BR$18, 'E2 Allocators'!$B$15:$W$15, 0),FALSE)*$E62), 0, VLOOKUP(VLOOKUP($A62, 'E4 TB Allocation Details'!$A$18:$L$214, MATCH("Misc ID", 'E4 TB Allocation Details'!$A$18:$L$18, 0),FALSE), 'E2 Allocators'!$B$15:$W$361, MATCH('O5 Details by Class &amp; Accounts'!BR$18, 'E2 Allocators'!$B$15:$W$15, 0),FALSE)*$E62)</f>
        <v>0</v>
      </c>
      <c r="BS62" s="1321">
        <f t="shared" si="11"/>
        <v>0</v>
      </c>
      <c r="BT62" s="1321">
        <f>IF(ISERROR(VLOOKUP(VLOOKUP($A62, 'E4 TB Allocation Details'!$A$18:$L$214, MATCH("A &amp; G ID", 'E4 TB Allocation Details'!$A$18:$L$18, 0),FALSE), 'E2 Allocators'!$B$15:$W$361, MATCH('O5 Details by Class &amp; Accounts'!BT$18, 'E2 Allocators'!$B$15:$W$15, 0),FALSE)*$E62), 0, VLOOKUP(VLOOKUP($A62, 'E4 TB Allocation Details'!$A$18:$L$214, MATCH("A &amp; G ID", 'E4 TB Allocation Details'!$A$18:$L$18, 0),FALSE), 'E2 Allocators'!$B$15:$W$361, MATCH('O5 Details by Class &amp; Accounts'!BT$18, 'E2 Allocators'!$B$15:$W$15, 0),FALSE)*$E62)</f>
        <v>285069.31304670457</v>
      </c>
      <c r="BU62" s="1321">
        <f>IF(ISERROR(VLOOKUP(VLOOKUP($A62, 'E4 TB Allocation Details'!$A$18:$L$214, MATCH("A &amp; G ID", 'E4 TB Allocation Details'!$A$18:$L$18, 0),FALSE), 'E2 Allocators'!$B$15:$W$361, MATCH('O5 Details by Class &amp; Accounts'!BU$18, 'E2 Allocators'!$B$15:$W$15, 0),FALSE)*$E62), 0, VLOOKUP(VLOOKUP($A62, 'E4 TB Allocation Details'!$A$18:$L$214, MATCH("A &amp; G ID", 'E4 TB Allocation Details'!$A$18:$L$18, 0),FALSE), 'E2 Allocators'!$B$15:$W$361, MATCH('O5 Details by Class &amp; Accounts'!BU$18, 'E2 Allocators'!$B$15:$W$15, 0),FALSE)*$E62)</f>
        <v>93375.583102497578</v>
      </c>
      <c r="BV62" s="1321">
        <f>IF(ISERROR(VLOOKUP(VLOOKUP($A62, 'E4 TB Allocation Details'!$A$18:$L$214, MATCH("A &amp; G ID", 'E4 TB Allocation Details'!$A$18:$L$18, 0),FALSE), 'E2 Allocators'!$B$15:$W$361, MATCH('O5 Details by Class &amp; Accounts'!BV$18, 'E2 Allocators'!$B$15:$W$15, 0),FALSE)*$E62), 0, VLOOKUP(VLOOKUP($A62, 'E4 TB Allocation Details'!$A$18:$L$214, MATCH("A &amp; G ID", 'E4 TB Allocation Details'!$A$18:$L$18, 0),FALSE), 'E2 Allocators'!$B$15:$W$361, MATCH('O5 Details by Class &amp; Accounts'!BV$18, 'E2 Allocators'!$B$15:$W$15, 0),FALSE)*$E62)</f>
        <v>50628.398499928793</v>
      </c>
      <c r="BW62" s="1321">
        <f>IF(ISERROR(VLOOKUP(VLOOKUP($A62, 'E4 TB Allocation Details'!$A$18:$L$214, MATCH("A &amp; G ID", 'E4 TB Allocation Details'!$A$18:$L$18, 0),FALSE), 'E2 Allocators'!$B$15:$W$361, MATCH('O5 Details by Class &amp; Accounts'!BW$18, 'E2 Allocators'!$B$15:$W$15, 0),FALSE)*$E62), 0, VLOOKUP(VLOOKUP($A62, 'E4 TB Allocation Details'!$A$18:$L$214, MATCH("A &amp; G ID", 'E4 TB Allocation Details'!$A$18:$L$18, 0),FALSE), 'E2 Allocators'!$B$15:$W$361, MATCH('O5 Details by Class &amp; Accounts'!BW$18, 'E2 Allocators'!$B$15:$W$15, 0),FALSE)*$E62)</f>
        <v>0</v>
      </c>
      <c r="BX62" s="1321">
        <f>IF(ISERROR(VLOOKUP(VLOOKUP($A62, 'E4 TB Allocation Details'!$A$18:$L$214, MATCH("A &amp; G ID", 'E4 TB Allocation Details'!$A$18:$L$18, 0),FALSE), 'E2 Allocators'!$B$15:$W$361, MATCH('O5 Details by Class &amp; Accounts'!BX$18, 'E2 Allocators'!$B$15:$W$15, 0),FALSE)*$E62), 0, VLOOKUP(VLOOKUP($A62, 'E4 TB Allocation Details'!$A$18:$L$214, MATCH("A &amp; G ID", 'E4 TB Allocation Details'!$A$18:$L$18, 0),FALSE), 'E2 Allocators'!$B$15:$W$361, MATCH('O5 Details by Class &amp; Accounts'!BX$18, 'E2 Allocators'!$B$15:$W$15, 0),FALSE)*$E62)</f>
        <v>0</v>
      </c>
      <c r="BY62" s="1321">
        <f>IF(ISERROR(VLOOKUP(VLOOKUP($A62, 'E4 TB Allocation Details'!$A$18:$L$214, MATCH("A &amp; G ID", 'E4 TB Allocation Details'!$A$18:$L$18, 0),FALSE), 'E2 Allocators'!$B$15:$W$361, MATCH('O5 Details by Class &amp; Accounts'!BY$18, 'E2 Allocators'!$B$15:$W$15, 0),FALSE)*$E62), 0, VLOOKUP(VLOOKUP($A62, 'E4 TB Allocation Details'!$A$18:$L$214, MATCH("A &amp; G ID", 'E4 TB Allocation Details'!$A$18:$L$18, 0),FALSE), 'E2 Allocators'!$B$15:$W$361, MATCH('O5 Details by Class &amp; Accounts'!BY$18, 'E2 Allocators'!$B$15:$W$15, 0),FALSE)*$E62)</f>
        <v>0</v>
      </c>
      <c r="BZ62" s="1321">
        <f>IF(ISERROR(VLOOKUP(VLOOKUP($A62, 'E4 TB Allocation Details'!$A$18:$L$214, MATCH("A &amp; G ID", 'E4 TB Allocation Details'!$A$18:$L$18, 0),FALSE), 'E2 Allocators'!$B$15:$W$361, MATCH('O5 Details by Class &amp; Accounts'!BZ$18, 'E2 Allocators'!$B$15:$W$15, 0),FALSE)*$E62), 0, VLOOKUP(VLOOKUP($A62, 'E4 TB Allocation Details'!$A$18:$L$214, MATCH("A &amp; G ID", 'E4 TB Allocation Details'!$A$18:$L$18, 0),FALSE), 'E2 Allocators'!$B$15:$W$361, MATCH('O5 Details by Class &amp; Accounts'!BZ$18, 'E2 Allocators'!$B$15:$W$15, 0),FALSE)*$E62)</f>
        <v>6930.6405665690472</v>
      </c>
      <c r="CA62" s="1321">
        <f>IF(ISERROR(VLOOKUP(VLOOKUP($A62, 'E4 TB Allocation Details'!$A$18:$L$214, MATCH("A &amp; G ID", 'E4 TB Allocation Details'!$A$18:$L$18, 0),FALSE), 'E2 Allocators'!$B$15:$W$361, MATCH('O5 Details by Class &amp; Accounts'!CA$18, 'E2 Allocators'!$B$15:$W$15, 0),FALSE)*$E62), 0, VLOOKUP(VLOOKUP($A62, 'E4 TB Allocation Details'!$A$18:$L$214, MATCH("A &amp; G ID", 'E4 TB Allocation Details'!$A$18:$L$18, 0),FALSE), 'E2 Allocators'!$B$15:$W$361, MATCH('O5 Details by Class &amp; Accounts'!CA$18, 'E2 Allocators'!$B$15:$W$15, 0),FALSE)*$E62)</f>
        <v>0</v>
      </c>
      <c r="CB62" s="1321">
        <f>IF(ISERROR(VLOOKUP(VLOOKUP($A62, 'E4 TB Allocation Details'!$A$18:$L$214, MATCH("A &amp; G ID", 'E4 TB Allocation Details'!$A$18:$L$18, 0),FALSE), 'E2 Allocators'!$B$15:$W$361, MATCH('O5 Details by Class &amp; Accounts'!CB$18, 'E2 Allocators'!$B$15:$W$15, 0),FALSE)*$E62), 0, VLOOKUP(VLOOKUP($A62, 'E4 TB Allocation Details'!$A$18:$L$214, MATCH("A &amp; G ID", 'E4 TB Allocation Details'!$A$18:$L$18, 0),FALSE), 'E2 Allocators'!$B$15:$W$361, MATCH('O5 Details by Class &amp; Accounts'!CB$18, 'E2 Allocators'!$B$15:$W$15, 0),FALSE)*$E62)</f>
        <v>604.06478430003722</v>
      </c>
      <c r="CC62" s="1321">
        <f>IF(ISERROR(VLOOKUP(VLOOKUP($A62, 'E4 TB Allocation Details'!$A$18:$L$214, MATCH("A &amp; G ID", 'E4 TB Allocation Details'!$A$18:$L$18, 0),FALSE), 'E2 Allocators'!$B$15:$W$361, MATCH('O5 Details by Class &amp; Accounts'!CC$18, 'E2 Allocators'!$B$15:$W$15, 0),FALSE)*$E62), 0, VLOOKUP(VLOOKUP($A62, 'E4 TB Allocation Details'!$A$18:$L$214, MATCH("A &amp; G ID", 'E4 TB Allocation Details'!$A$18:$L$18, 0),FALSE), 'E2 Allocators'!$B$15:$W$361, MATCH('O5 Details by Class &amp; Accounts'!CC$18, 'E2 Allocators'!$B$15:$W$15, 0),FALSE)*$E62)</f>
        <v>0</v>
      </c>
      <c r="CD62" s="1321">
        <f>IF(ISERROR(VLOOKUP(VLOOKUP($A62, 'E4 TB Allocation Details'!$A$18:$L$214, MATCH("A &amp; G ID", 'E4 TB Allocation Details'!$A$18:$L$18, 0),FALSE), 'E2 Allocators'!$B$15:$W$361, MATCH('O5 Details by Class &amp; Accounts'!CD$18, 'E2 Allocators'!$B$15:$W$15, 0),FALSE)*$E62), 0, VLOOKUP(VLOOKUP($A62, 'E4 TB Allocation Details'!$A$18:$L$214, MATCH("A &amp; G ID", 'E4 TB Allocation Details'!$A$18:$L$18, 0),FALSE), 'E2 Allocators'!$B$15:$W$361, MATCH('O5 Details by Class &amp; Accounts'!CD$18, 'E2 Allocators'!$B$15:$W$15, 0),FALSE)*$E62)</f>
        <v>0</v>
      </c>
      <c r="CE62" s="1321">
        <f>IF(ISERROR(VLOOKUP(VLOOKUP($A62, 'E4 TB Allocation Details'!$A$18:$L$214, MATCH("A &amp; G ID", 'E4 TB Allocation Details'!$A$18:$L$18, 0),FALSE), 'E2 Allocators'!$B$15:$W$361, MATCH('O5 Details by Class &amp; Accounts'!CE$18, 'E2 Allocators'!$B$15:$W$15, 0),FALSE)*$E62), 0, VLOOKUP(VLOOKUP($A62, 'E4 TB Allocation Details'!$A$18:$L$214, MATCH("A &amp; G ID", 'E4 TB Allocation Details'!$A$18:$L$18, 0),FALSE), 'E2 Allocators'!$B$15:$W$361, MATCH('O5 Details by Class &amp; Accounts'!CE$18, 'E2 Allocators'!$B$15:$W$15, 0),FALSE)*$E62)</f>
        <v>0</v>
      </c>
      <c r="CF62" s="1321">
        <f>IF(ISERROR(VLOOKUP(VLOOKUP($A62, 'E4 TB Allocation Details'!$A$18:$L$214, MATCH("A &amp; G ID", 'E4 TB Allocation Details'!$A$18:$L$18, 0),FALSE), 'E2 Allocators'!$B$15:$W$361, MATCH('O5 Details by Class &amp; Accounts'!CF$18, 'E2 Allocators'!$B$15:$W$15, 0),FALSE)*$E62), 0, VLOOKUP(VLOOKUP($A62, 'E4 TB Allocation Details'!$A$18:$L$214, MATCH("A &amp; G ID", 'E4 TB Allocation Details'!$A$18:$L$18, 0),FALSE), 'E2 Allocators'!$B$15:$W$361, MATCH('O5 Details by Class &amp; Accounts'!CF$18, 'E2 Allocators'!$B$15:$W$15, 0),FALSE)*$E62)</f>
        <v>0</v>
      </c>
      <c r="CG62" s="1321">
        <f>IF(ISERROR(VLOOKUP(VLOOKUP($A62, 'E4 TB Allocation Details'!$A$18:$L$214, MATCH("A &amp; G ID", 'E4 TB Allocation Details'!$A$18:$L$18, 0),FALSE), 'E2 Allocators'!$B$15:$W$361, MATCH('O5 Details by Class &amp; Accounts'!CG$18, 'E2 Allocators'!$B$15:$W$15, 0),FALSE)*$E62), 0, VLOOKUP(VLOOKUP($A62, 'E4 TB Allocation Details'!$A$18:$L$214, MATCH("A &amp; G ID", 'E4 TB Allocation Details'!$A$18:$L$18, 0),FALSE), 'E2 Allocators'!$B$15:$W$361, MATCH('O5 Details by Class &amp; Accounts'!CG$18, 'E2 Allocators'!$B$15:$W$15, 0),FALSE)*$E62)</f>
        <v>0</v>
      </c>
      <c r="CH62" s="1321">
        <f>IF(ISERROR(VLOOKUP(VLOOKUP($A62, 'E4 TB Allocation Details'!$A$18:$L$214, MATCH("A &amp; G ID", 'E4 TB Allocation Details'!$A$18:$L$18, 0),FALSE), 'E2 Allocators'!$B$15:$W$361, MATCH('O5 Details by Class &amp; Accounts'!CH$18, 'E2 Allocators'!$B$15:$W$15, 0),FALSE)*$E62), 0, VLOOKUP(VLOOKUP($A62, 'E4 TB Allocation Details'!$A$18:$L$214, MATCH("A &amp; G ID", 'E4 TB Allocation Details'!$A$18:$L$18, 0),FALSE), 'E2 Allocators'!$B$15:$W$361, MATCH('O5 Details by Class &amp; Accounts'!CH$18, 'E2 Allocators'!$B$15:$W$15, 0),FALSE)*$E62)</f>
        <v>0</v>
      </c>
      <c r="CI62" s="1321">
        <f>IF(ISERROR(VLOOKUP(VLOOKUP($A62, 'E4 TB Allocation Details'!$A$18:$L$214, MATCH("A &amp; G ID", 'E4 TB Allocation Details'!$A$18:$L$18, 0),FALSE), 'E2 Allocators'!$B$15:$W$361, MATCH('O5 Details by Class &amp; Accounts'!CI$18, 'E2 Allocators'!$B$15:$W$15, 0),FALSE)*$E62), 0, VLOOKUP(VLOOKUP($A62, 'E4 TB Allocation Details'!$A$18:$L$214, MATCH("A &amp; G ID", 'E4 TB Allocation Details'!$A$18:$L$18, 0),FALSE), 'E2 Allocators'!$B$15:$W$361, MATCH('O5 Details by Class &amp; Accounts'!CI$18, 'E2 Allocators'!$B$15:$W$15, 0),FALSE)*$E62)</f>
        <v>0</v>
      </c>
      <c r="CJ62" s="1321">
        <f>IF(ISERROR(VLOOKUP(VLOOKUP($A62, 'E4 TB Allocation Details'!$A$18:$L$214, MATCH("A &amp; G ID", 'E4 TB Allocation Details'!$A$18:$L$18, 0),FALSE), 'E2 Allocators'!$B$15:$W$361, MATCH('O5 Details by Class &amp; Accounts'!CJ$18, 'E2 Allocators'!$B$15:$W$15, 0),FALSE)*$E62), 0, VLOOKUP(VLOOKUP($A62, 'E4 TB Allocation Details'!$A$18:$L$214, MATCH("A &amp; G ID", 'E4 TB Allocation Details'!$A$18:$L$18, 0),FALSE), 'E2 Allocators'!$B$15:$W$361, MATCH('O5 Details by Class &amp; Accounts'!CJ$18, 'E2 Allocators'!$B$15:$W$15, 0),FALSE)*$E62)</f>
        <v>0</v>
      </c>
      <c r="CK62" s="1321">
        <f>IF(ISERROR(VLOOKUP(VLOOKUP($A62, 'E4 TB Allocation Details'!$A$18:$L$214, MATCH("A &amp; G ID", 'E4 TB Allocation Details'!$A$18:$L$18, 0),FALSE), 'E2 Allocators'!$B$15:$W$361, MATCH('O5 Details by Class &amp; Accounts'!CK$18, 'E2 Allocators'!$B$15:$W$15, 0),FALSE)*$E62), 0, VLOOKUP(VLOOKUP($A62, 'E4 TB Allocation Details'!$A$18:$L$214, MATCH("A &amp; G ID", 'E4 TB Allocation Details'!$A$18:$L$18, 0),FALSE), 'E2 Allocators'!$B$15:$W$361, MATCH('O5 Details by Class &amp; Accounts'!CK$18, 'E2 Allocators'!$B$15:$W$15, 0),FALSE)*$E62)</f>
        <v>0</v>
      </c>
      <c r="CL62" s="1321">
        <f>IF(ISERROR(VLOOKUP(VLOOKUP($A62, 'E4 TB Allocation Details'!$A$18:$L$214, MATCH("A &amp; G ID", 'E4 TB Allocation Details'!$A$18:$L$18, 0),FALSE), 'E2 Allocators'!$B$15:$W$361, MATCH('O5 Details by Class &amp; Accounts'!CL$18, 'E2 Allocators'!$B$15:$W$15, 0),FALSE)*$E62), 0, VLOOKUP(VLOOKUP($A62, 'E4 TB Allocation Details'!$A$18:$L$214, MATCH("A &amp; G ID", 'E4 TB Allocation Details'!$A$18:$L$18, 0),FALSE), 'E2 Allocators'!$B$15:$W$361, MATCH('O5 Details by Class &amp; Accounts'!CL$18, 'E2 Allocators'!$B$15:$W$15, 0),FALSE)*$E62)</f>
        <v>0</v>
      </c>
      <c r="CM62" s="1321">
        <f>IF(ISERROR(VLOOKUP(VLOOKUP($A62, 'E4 TB Allocation Details'!$A$18:$L$214, MATCH("A &amp; G ID", 'E4 TB Allocation Details'!$A$18:$L$18, 0),FALSE), 'E2 Allocators'!$B$15:$W$361, MATCH('O5 Details by Class &amp; Accounts'!CM$18, 'E2 Allocators'!$B$15:$W$15, 0),FALSE)*$E62), 0, VLOOKUP(VLOOKUP($A62, 'E4 TB Allocation Details'!$A$18:$L$214, MATCH("A &amp; G ID", 'E4 TB Allocation Details'!$A$18:$L$18, 0),FALSE), 'E2 Allocators'!$B$15:$W$361, MATCH('O5 Details by Class &amp; Accounts'!CM$18, 'E2 Allocators'!$B$15:$W$15, 0),FALSE)*$E62)</f>
        <v>0</v>
      </c>
      <c r="CN62" s="1321">
        <f t="shared" si="12"/>
        <v>436608</v>
      </c>
      <c r="CO62" s="1650">
        <f t="shared" si="7"/>
        <v>0</v>
      </c>
      <c r="CQ62" s="1898" t="s">
        <v>5</v>
      </c>
    </row>
    <row r="63" spans="1:95" s="64" customFormat="1" ht="12.75">
      <c r="A63" s="2156">
        <v>1910</v>
      </c>
      <c r="B63" s="2111" t="s">
        <v>285</v>
      </c>
      <c r="C63" s="1647">
        <f>IF(ISERROR(VLOOKUP($A63,'I3 TB Data'!$A$19:$H$484,MATCH('O5 Details by Class &amp; Accounts'!$C$18, 'I3 TB Data'!$A$19:$H$19,0),0)), 0, VLOOKUP($A63,'I3 TB Data'!$A$19:$H$484,MATCH('O5 Details by Class &amp; Accounts'!$C$18,'I3 TB Data'!$A$19:$H$19,0),0))</f>
        <v>87622</v>
      </c>
      <c r="D63" s="1648">
        <f>'I4 BO ASSETS'!E65</f>
        <v>0</v>
      </c>
      <c r="E63" s="1647">
        <f t="shared" si="6"/>
        <v>87622</v>
      </c>
      <c r="F63" s="1649">
        <f>IF(ISERROR(VLOOKUP($A63, 'E1 Categorization'!A33:E124, MATCH("Customer Component", 'E1 Categorization'!$A$33:$E$33,0), 0)), 0, IF(VLOOKUP($A63, 'E1 Categorization'!A33:E124, MATCH("Customer Component", 'E1 Categorization'!$A$33:$E$33,0), 0)=0, 'O5 Details by Class &amp; Accounts'!$E63, IF(AND(VLOOKUP($A63, 'E1 Categorization'!A33:E124, MATCH("Customer Component", 'E1 Categorization'!$A$33:$E$33,0), 0) &gt;0, VLOOKUP($A63, 'E1 Categorization'!A33:E124, MATCH("Customer Component", 'E1 Categorization'!$A$33:$E$33,0), 0)&lt;1), 'O5 Details by Class &amp; Accounts'!$E63*(1-VLOOKUP($A63, 'E1 Categorization'!A33:E124, MATCH("Customer Component", 'E1 Categorization'!$A$33:$E$33,0), 0)), 0)))</f>
        <v>0</v>
      </c>
      <c r="G63" s="1649">
        <f>IF(ISERROR(VLOOKUP($A63, 'E1 Categorization'!A33:E124, MATCH("Customer Component", 'E1 Categorization'!$A$33:$E$33,0), 0)),0, IF(VLOOKUP($A63, 'E1 Categorization'!A33:E124, MATCH("Customer Component", 'E1 Categorization'!$A$33:$E$33,0), 0)=0, 0, IF(AND(VLOOKUP($A63, 'E1 Categorization'!A33:E124, MATCH("Customer Component", 'E1 Categorization'!$A$33:$E$33,0), 0) &gt;0, VLOOKUP($A63, 'E1 Categorization'!A33:E124, MATCH("Customer Component", 'E1 Categorization'!$A$33:$E$33,0), 0)&lt;1), 'O5 Details by Class &amp; Accounts'!$E63*(VLOOKUP($A63, 'E1 Categorization'!A33:E124, MATCH("Customer Component", 'E1 Categorization'!$A$33:$E$33,0), 0)), 'O5 Details by Class &amp; Accounts'!$E63)))</f>
        <v>0</v>
      </c>
      <c r="H63" s="1321">
        <f t="shared" si="8"/>
        <v>0</v>
      </c>
      <c r="I63" s="1321">
        <f>IF(ISERROR(VLOOKUP(VLOOKUP($A63, 'E4 TB Allocation Details'!$A$18:$L$214, MATCH("Demand ID", 'E4 TB Allocation Details'!$A$18:$L$18, 0),FALSE), 'E2 Allocators'!$B$15:$W$361, MATCH('O5 Details by Class &amp; Accounts'!I$18, 'E2 Allocators'!$B$15:$W$15, 0),FALSE)*$F63), 0, VLOOKUP(VLOOKUP($A63, 'E4 TB Allocation Details'!$A$18:$L$214, MATCH("Demand ID", 'E4 TB Allocation Details'!$A$18:$L$18, 0),FALSE), 'E2 Allocators'!$B$15:$W$361, MATCH('O5 Details by Class &amp; Accounts'!I$18, 'E2 Allocators'!$B$15:$W$15, 0),FALSE)*$F63)</f>
        <v>0</v>
      </c>
      <c r="J63" s="1321">
        <f>IF(ISERROR(VLOOKUP(VLOOKUP($A63, 'E4 TB Allocation Details'!$A$18:$L$214, MATCH("Demand ID", 'E4 TB Allocation Details'!$A$18:$L$18, 0),FALSE), 'E2 Allocators'!$B$15:$W$361, MATCH('O5 Details by Class &amp; Accounts'!J$18, 'E2 Allocators'!$B$15:$W$15, 0),FALSE)*$F63), 0, VLOOKUP(VLOOKUP($A63, 'E4 TB Allocation Details'!$A$18:$L$214, MATCH("Demand ID", 'E4 TB Allocation Details'!$A$18:$L$18, 0),FALSE), 'E2 Allocators'!$B$15:$W$361, MATCH('O5 Details by Class &amp; Accounts'!J$18, 'E2 Allocators'!$B$15:$W$15, 0),FALSE)*$F63)</f>
        <v>0</v>
      </c>
      <c r="K63" s="1321">
        <f>IF(ISERROR(VLOOKUP(VLOOKUP($A63, 'E4 TB Allocation Details'!$A$18:$L$214, MATCH("Demand ID", 'E4 TB Allocation Details'!$A$18:$L$18, 0),FALSE), 'E2 Allocators'!$B$15:$W$361, MATCH('O5 Details by Class &amp; Accounts'!K$18, 'E2 Allocators'!$B$15:$W$15, 0),FALSE)*$F63), 0, VLOOKUP(VLOOKUP($A63, 'E4 TB Allocation Details'!$A$18:$L$214, MATCH("Demand ID", 'E4 TB Allocation Details'!$A$18:$L$18, 0),FALSE), 'E2 Allocators'!$B$15:$W$361, MATCH('O5 Details by Class &amp; Accounts'!K$18, 'E2 Allocators'!$B$15:$W$15, 0),FALSE)*$F63)</f>
        <v>0</v>
      </c>
      <c r="L63" s="1321">
        <f>IF(ISERROR(VLOOKUP(VLOOKUP($A63, 'E4 TB Allocation Details'!$A$18:$L$214, MATCH("Demand ID", 'E4 TB Allocation Details'!$A$18:$L$18, 0),FALSE), 'E2 Allocators'!$B$15:$W$361, MATCH('O5 Details by Class &amp; Accounts'!L$18, 'E2 Allocators'!$B$15:$W$15, 0),FALSE)*$F63), 0, VLOOKUP(VLOOKUP($A63, 'E4 TB Allocation Details'!$A$18:$L$214, MATCH("Demand ID", 'E4 TB Allocation Details'!$A$18:$L$18, 0),FALSE), 'E2 Allocators'!$B$15:$W$361, MATCH('O5 Details by Class &amp; Accounts'!L$18, 'E2 Allocators'!$B$15:$W$15, 0),FALSE)*$F63)</f>
        <v>0</v>
      </c>
      <c r="M63" s="1321">
        <f>IF(ISERROR(VLOOKUP(VLOOKUP($A63, 'E4 TB Allocation Details'!$A$18:$L$214, MATCH("Demand ID", 'E4 TB Allocation Details'!$A$18:$L$18, 0),FALSE), 'E2 Allocators'!$B$15:$W$361, MATCH('O5 Details by Class &amp; Accounts'!M$18, 'E2 Allocators'!$B$15:$W$15, 0),FALSE)*$F63), 0, VLOOKUP(VLOOKUP($A63, 'E4 TB Allocation Details'!$A$18:$L$214, MATCH("Demand ID", 'E4 TB Allocation Details'!$A$18:$L$18, 0),FALSE), 'E2 Allocators'!$B$15:$W$361, MATCH('O5 Details by Class &amp; Accounts'!M$18, 'E2 Allocators'!$B$15:$W$15, 0),FALSE)*$F63)</f>
        <v>0</v>
      </c>
      <c r="N63" s="1321">
        <f>IF(ISERROR(VLOOKUP(VLOOKUP($A63, 'E4 TB Allocation Details'!$A$18:$L$214, MATCH("Demand ID", 'E4 TB Allocation Details'!$A$18:$L$18, 0),FALSE), 'E2 Allocators'!$B$15:$W$361, MATCH('O5 Details by Class &amp; Accounts'!N$18, 'E2 Allocators'!$B$15:$W$15, 0),FALSE)*$F63), 0, VLOOKUP(VLOOKUP($A63, 'E4 TB Allocation Details'!$A$18:$L$214, MATCH("Demand ID", 'E4 TB Allocation Details'!$A$18:$L$18, 0),FALSE), 'E2 Allocators'!$B$15:$W$361, MATCH('O5 Details by Class &amp; Accounts'!N$18, 'E2 Allocators'!$B$15:$W$15, 0),FALSE)*$F63)</f>
        <v>0</v>
      </c>
      <c r="O63" s="1321">
        <f>IF(ISERROR(VLOOKUP(VLOOKUP($A63, 'E4 TB Allocation Details'!$A$18:$L$214, MATCH("Demand ID", 'E4 TB Allocation Details'!$A$18:$L$18, 0),FALSE), 'E2 Allocators'!$B$15:$W$361, MATCH('O5 Details by Class &amp; Accounts'!O$18, 'E2 Allocators'!$B$15:$W$15, 0),FALSE)*$F63), 0, VLOOKUP(VLOOKUP($A63, 'E4 TB Allocation Details'!$A$18:$L$214, MATCH("Demand ID", 'E4 TB Allocation Details'!$A$18:$L$18, 0),FALSE), 'E2 Allocators'!$B$15:$W$361, MATCH('O5 Details by Class &amp; Accounts'!O$18, 'E2 Allocators'!$B$15:$W$15, 0),FALSE)*$F63)</f>
        <v>0</v>
      </c>
      <c r="P63" s="1321">
        <f>IF(ISERROR(VLOOKUP(VLOOKUP($A63, 'E4 TB Allocation Details'!$A$18:$L$214, MATCH("Demand ID", 'E4 TB Allocation Details'!$A$18:$L$18, 0),FALSE), 'E2 Allocators'!$B$15:$W$361, MATCH('O5 Details by Class &amp; Accounts'!P$18, 'E2 Allocators'!$B$15:$W$15, 0),FALSE)*$F63), 0, VLOOKUP(VLOOKUP($A63, 'E4 TB Allocation Details'!$A$18:$L$214, MATCH("Demand ID", 'E4 TB Allocation Details'!$A$18:$L$18, 0),FALSE), 'E2 Allocators'!$B$15:$W$361, MATCH('O5 Details by Class &amp; Accounts'!P$18, 'E2 Allocators'!$B$15:$W$15, 0),FALSE)*$F63)</f>
        <v>0</v>
      </c>
      <c r="Q63" s="1321">
        <f>IF(ISERROR(VLOOKUP(VLOOKUP($A63, 'E4 TB Allocation Details'!$A$18:$L$214, MATCH("Demand ID", 'E4 TB Allocation Details'!$A$18:$L$18, 0),FALSE), 'E2 Allocators'!$B$15:$W$361, MATCH('O5 Details by Class &amp; Accounts'!Q$18, 'E2 Allocators'!$B$15:$W$15, 0),FALSE)*$F63), 0, VLOOKUP(VLOOKUP($A63, 'E4 TB Allocation Details'!$A$18:$L$214, MATCH("Demand ID", 'E4 TB Allocation Details'!$A$18:$L$18, 0),FALSE), 'E2 Allocators'!$B$15:$W$361, MATCH('O5 Details by Class &amp; Accounts'!Q$18, 'E2 Allocators'!$B$15:$W$15, 0),FALSE)*$F63)</f>
        <v>0</v>
      </c>
      <c r="R63" s="1321">
        <f>IF(ISERROR(VLOOKUP(VLOOKUP($A63, 'E4 TB Allocation Details'!$A$18:$L$214, MATCH("Demand ID", 'E4 TB Allocation Details'!$A$18:$L$18, 0),FALSE), 'E2 Allocators'!$B$15:$W$361, MATCH('O5 Details by Class &amp; Accounts'!R$18, 'E2 Allocators'!$B$15:$W$15, 0),FALSE)*$F63), 0, VLOOKUP(VLOOKUP($A63, 'E4 TB Allocation Details'!$A$18:$L$214, MATCH("Demand ID", 'E4 TB Allocation Details'!$A$18:$L$18, 0),FALSE), 'E2 Allocators'!$B$15:$W$361, MATCH('O5 Details by Class &amp; Accounts'!R$18, 'E2 Allocators'!$B$15:$W$15, 0),FALSE)*$F63)</f>
        <v>0</v>
      </c>
      <c r="S63" s="1321">
        <f>IF(ISERROR(VLOOKUP(VLOOKUP($A63, 'E4 TB Allocation Details'!$A$18:$L$214, MATCH("Demand ID", 'E4 TB Allocation Details'!$A$18:$L$18, 0),FALSE), 'E2 Allocators'!$B$15:$W$361, MATCH('O5 Details by Class &amp; Accounts'!S$18, 'E2 Allocators'!$B$15:$W$15, 0),FALSE)*$F63), 0, VLOOKUP(VLOOKUP($A63, 'E4 TB Allocation Details'!$A$18:$L$214, MATCH("Demand ID", 'E4 TB Allocation Details'!$A$18:$L$18, 0),FALSE), 'E2 Allocators'!$B$15:$W$361, MATCH('O5 Details by Class &amp; Accounts'!S$18, 'E2 Allocators'!$B$15:$W$15, 0),FALSE)*$F63)</f>
        <v>0</v>
      </c>
      <c r="T63" s="1321">
        <f>IF(ISERROR(VLOOKUP(VLOOKUP($A63, 'E4 TB Allocation Details'!$A$18:$L$214, MATCH("Demand ID", 'E4 TB Allocation Details'!$A$18:$L$18, 0),FALSE), 'E2 Allocators'!$B$15:$W$361, MATCH('O5 Details by Class &amp; Accounts'!T$18, 'E2 Allocators'!$B$15:$W$15, 0),FALSE)*$F63), 0, VLOOKUP(VLOOKUP($A63, 'E4 TB Allocation Details'!$A$18:$L$214, MATCH("Demand ID", 'E4 TB Allocation Details'!$A$18:$L$18, 0),FALSE), 'E2 Allocators'!$B$15:$W$361, MATCH('O5 Details by Class &amp; Accounts'!T$18, 'E2 Allocators'!$B$15:$W$15, 0),FALSE)*$F63)</f>
        <v>0</v>
      </c>
      <c r="U63" s="1321">
        <f>IF(ISERROR(VLOOKUP(VLOOKUP($A63, 'E4 TB Allocation Details'!$A$18:$L$214, MATCH("Demand ID", 'E4 TB Allocation Details'!$A$18:$L$18, 0),FALSE), 'E2 Allocators'!$B$15:$W$361, MATCH('O5 Details by Class &amp; Accounts'!U$18, 'E2 Allocators'!$B$15:$W$15, 0),FALSE)*$F63), 0, VLOOKUP(VLOOKUP($A63, 'E4 TB Allocation Details'!$A$18:$L$214, MATCH("Demand ID", 'E4 TB Allocation Details'!$A$18:$L$18, 0),FALSE), 'E2 Allocators'!$B$15:$W$361, MATCH('O5 Details by Class &amp; Accounts'!U$18, 'E2 Allocators'!$B$15:$W$15, 0),FALSE)*$F63)</f>
        <v>0</v>
      </c>
      <c r="V63" s="1321">
        <f>IF(ISERROR(VLOOKUP(VLOOKUP($A63, 'E4 TB Allocation Details'!$A$18:$L$214, MATCH("Demand ID", 'E4 TB Allocation Details'!$A$18:$L$18, 0),FALSE), 'E2 Allocators'!$B$15:$W$361, MATCH('O5 Details by Class &amp; Accounts'!V$18, 'E2 Allocators'!$B$15:$W$15, 0),FALSE)*$F63), 0, VLOOKUP(VLOOKUP($A63, 'E4 TB Allocation Details'!$A$18:$L$214, MATCH("Demand ID", 'E4 TB Allocation Details'!$A$18:$L$18, 0),FALSE), 'E2 Allocators'!$B$15:$W$361, MATCH('O5 Details by Class &amp; Accounts'!V$18, 'E2 Allocators'!$B$15:$W$15, 0),FALSE)*$F63)</f>
        <v>0</v>
      </c>
      <c r="W63" s="1321">
        <f>IF(ISERROR(VLOOKUP(VLOOKUP($A63, 'E4 TB Allocation Details'!$A$18:$L$214, MATCH("Demand ID", 'E4 TB Allocation Details'!$A$18:$L$18, 0),FALSE), 'E2 Allocators'!$B$15:$W$361, MATCH('O5 Details by Class &amp; Accounts'!W$18, 'E2 Allocators'!$B$15:$W$15, 0),FALSE)*$F63), 0, VLOOKUP(VLOOKUP($A63, 'E4 TB Allocation Details'!$A$18:$L$214, MATCH("Demand ID", 'E4 TB Allocation Details'!$A$18:$L$18, 0),FALSE), 'E2 Allocators'!$B$15:$W$361, MATCH('O5 Details by Class &amp; Accounts'!W$18, 'E2 Allocators'!$B$15:$W$15, 0),FALSE)*$F63)</f>
        <v>0</v>
      </c>
      <c r="X63" s="1321">
        <f>IF(ISERROR(VLOOKUP(VLOOKUP($A63, 'E4 TB Allocation Details'!$A$18:$L$214, MATCH("Demand ID", 'E4 TB Allocation Details'!$A$18:$L$18, 0),FALSE), 'E2 Allocators'!$B$15:$W$361, MATCH('O5 Details by Class &amp; Accounts'!X$18, 'E2 Allocators'!$B$15:$W$15, 0),FALSE)*$F63), 0, VLOOKUP(VLOOKUP($A63, 'E4 TB Allocation Details'!$A$18:$L$214, MATCH("Demand ID", 'E4 TB Allocation Details'!$A$18:$L$18, 0),FALSE), 'E2 Allocators'!$B$15:$W$361, MATCH('O5 Details by Class &amp; Accounts'!X$18, 'E2 Allocators'!$B$15:$W$15, 0),FALSE)*$F63)</f>
        <v>0</v>
      </c>
      <c r="Y63" s="1321">
        <f>IF(ISERROR(VLOOKUP(VLOOKUP($A63, 'E4 TB Allocation Details'!$A$18:$L$214, MATCH("Demand ID", 'E4 TB Allocation Details'!$A$18:$L$18, 0),FALSE), 'E2 Allocators'!$B$15:$W$361, MATCH('O5 Details by Class &amp; Accounts'!Y$18, 'E2 Allocators'!$B$15:$W$15, 0),FALSE)*$F63), 0, VLOOKUP(VLOOKUP($A63, 'E4 TB Allocation Details'!$A$18:$L$214, MATCH("Demand ID", 'E4 TB Allocation Details'!$A$18:$L$18, 0),FALSE), 'E2 Allocators'!$B$15:$W$361, MATCH('O5 Details by Class &amp; Accounts'!Y$18, 'E2 Allocators'!$B$15:$W$15, 0),FALSE)*$F63)</f>
        <v>0</v>
      </c>
      <c r="Z63" s="1321">
        <f>IF(ISERROR(VLOOKUP(VLOOKUP($A63, 'E4 TB Allocation Details'!$A$18:$L$214, MATCH("Demand ID", 'E4 TB Allocation Details'!$A$18:$L$18, 0),FALSE), 'E2 Allocators'!$B$15:$W$361, MATCH('O5 Details by Class &amp; Accounts'!Z$18, 'E2 Allocators'!$B$15:$W$15, 0),FALSE)*$F63), 0, VLOOKUP(VLOOKUP($A63, 'E4 TB Allocation Details'!$A$18:$L$214, MATCH("Demand ID", 'E4 TB Allocation Details'!$A$18:$L$18, 0),FALSE), 'E2 Allocators'!$B$15:$W$361, MATCH('O5 Details by Class &amp; Accounts'!Z$18, 'E2 Allocators'!$B$15:$W$15, 0),FALSE)*$F63)</f>
        <v>0</v>
      </c>
      <c r="AA63" s="1321">
        <f>IF(ISERROR(VLOOKUP(VLOOKUP($A63, 'E4 TB Allocation Details'!$A$18:$L$214, MATCH("Demand ID", 'E4 TB Allocation Details'!$A$18:$L$18, 0),FALSE), 'E2 Allocators'!$B$15:$W$361, MATCH('O5 Details by Class &amp; Accounts'!AA$18, 'E2 Allocators'!$B$15:$W$15, 0),FALSE)*$F63), 0, VLOOKUP(VLOOKUP($A63, 'E4 TB Allocation Details'!$A$18:$L$214, MATCH("Demand ID", 'E4 TB Allocation Details'!$A$18:$L$18, 0),FALSE), 'E2 Allocators'!$B$15:$W$361, MATCH('O5 Details by Class &amp; Accounts'!AA$18, 'E2 Allocators'!$B$15:$W$15, 0),FALSE)*$F63)</f>
        <v>0</v>
      </c>
      <c r="AB63" s="1321">
        <f>IF(ISERROR(VLOOKUP(VLOOKUP($A63, 'E4 TB Allocation Details'!$A$18:$L$214, MATCH("Demand ID", 'E4 TB Allocation Details'!$A$18:$L$18, 0),FALSE), 'E2 Allocators'!$B$15:$W$361, MATCH('O5 Details by Class &amp; Accounts'!AB$18, 'E2 Allocators'!$B$15:$W$15, 0),FALSE)*$F63), 0, VLOOKUP(VLOOKUP($A63, 'E4 TB Allocation Details'!$A$18:$L$214, MATCH("Demand ID", 'E4 TB Allocation Details'!$A$18:$L$18, 0),FALSE), 'E2 Allocators'!$B$15:$W$361, MATCH('O5 Details by Class &amp; Accounts'!AB$18, 'E2 Allocators'!$B$15:$W$15, 0),FALSE)*$F63)</f>
        <v>0</v>
      </c>
      <c r="AC63" s="1321">
        <f t="shared" si="9"/>
        <v>0</v>
      </c>
      <c r="AD63" s="1321">
        <f>IF(ISERROR(VLOOKUP(VLOOKUP($A63, 'E4 TB Allocation Details'!$A$18:$L$214, MATCH("Customer ID", 'E4 TB Allocation Details'!$A$18:$L$18, 0),FALSE), 'E2 Allocators'!$B$15:$W$361, MATCH('O5 Details by Class &amp; Accounts'!AD$18, 'E2 Allocators'!$B$15:$W$15, 0),FALSE)*$G63), 0, VLOOKUP(VLOOKUP($A63, 'E4 TB Allocation Details'!$A$18:$L$214, MATCH("Customer ID", 'E4 TB Allocation Details'!$A$18:$L$18, 0),FALSE), 'E2 Allocators'!$B$15:$W$361, MATCH('O5 Details by Class &amp; Accounts'!AD$18, 'E2 Allocators'!$B$15:$W$15, 0),FALSE)*$G63)</f>
        <v>0</v>
      </c>
      <c r="AE63" s="1321">
        <f>IF(ISERROR(VLOOKUP(VLOOKUP($A63, 'E4 TB Allocation Details'!$A$18:$L$214, MATCH("Customer ID", 'E4 TB Allocation Details'!$A$18:$L$18, 0),FALSE), 'E2 Allocators'!$B$15:$W$361, MATCH('O5 Details by Class &amp; Accounts'!AE$18, 'E2 Allocators'!$B$15:$W$15, 0),FALSE)*$G63), 0, VLOOKUP(VLOOKUP($A63, 'E4 TB Allocation Details'!$A$18:$L$214, MATCH("Customer ID", 'E4 TB Allocation Details'!$A$18:$L$18, 0),FALSE), 'E2 Allocators'!$B$15:$W$361, MATCH('O5 Details by Class &amp; Accounts'!AE$18, 'E2 Allocators'!$B$15:$W$15, 0),FALSE)*$G63)</f>
        <v>0</v>
      </c>
      <c r="AF63" s="1321">
        <f>IF(ISERROR(VLOOKUP(VLOOKUP($A63, 'E4 TB Allocation Details'!$A$18:$L$214, MATCH("Customer ID", 'E4 TB Allocation Details'!$A$18:$L$18, 0),FALSE), 'E2 Allocators'!$B$15:$W$361, MATCH('O5 Details by Class &amp; Accounts'!AF$18, 'E2 Allocators'!$B$15:$W$15, 0),FALSE)*$G63), 0, VLOOKUP(VLOOKUP($A63, 'E4 TB Allocation Details'!$A$18:$L$214, MATCH("Customer ID", 'E4 TB Allocation Details'!$A$18:$L$18, 0),FALSE), 'E2 Allocators'!$B$15:$W$361, MATCH('O5 Details by Class &amp; Accounts'!AF$18, 'E2 Allocators'!$B$15:$W$15, 0),FALSE)*$G63)</f>
        <v>0</v>
      </c>
      <c r="AG63" s="1321">
        <f>IF(ISERROR(VLOOKUP(VLOOKUP($A63, 'E4 TB Allocation Details'!$A$18:$L$214, MATCH("Customer ID", 'E4 TB Allocation Details'!$A$18:$L$18, 0),FALSE), 'E2 Allocators'!$B$15:$W$361, MATCH('O5 Details by Class &amp; Accounts'!AG$18, 'E2 Allocators'!$B$15:$W$15, 0),FALSE)*$G63), 0, VLOOKUP(VLOOKUP($A63, 'E4 TB Allocation Details'!$A$18:$L$214, MATCH("Customer ID", 'E4 TB Allocation Details'!$A$18:$L$18, 0),FALSE), 'E2 Allocators'!$B$15:$W$361, MATCH('O5 Details by Class &amp; Accounts'!AG$18, 'E2 Allocators'!$B$15:$W$15, 0),FALSE)*$G63)</f>
        <v>0</v>
      </c>
      <c r="AH63" s="1321">
        <f>IF(ISERROR(VLOOKUP(VLOOKUP($A63, 'E4 TB Allocation Details'!$A$18:$L$214, MATCH("Customer ID", 'E4 TB Allocation Details'!$A$18:$L$18, 0),FALSE), 'E2 Allocators'!$B$15:$W$361, MATCH('O5 Details by Class &amp; Accounts'!AH$18, 'E2 Allocators'!$B$15:$W$15, 0),FALSE)*$G63), 0, VLOOKUP(VLOOKUP($A63, 'E4 TB Allocation Details'!$A$18:$L$214, MATCH("Customer ID", 'E4 TB Allocation Details'!$A$18:$L$18, 0),FALSE), 'E2 Allocators'!$B$15:$W$361, MATCH('O5 Details by Class &amp; Accounts'!AH$18, 'E2 Allocators'!$B$15:$W$15, 0),FALSE)*$G63)</f>
        <v>0</v>
      </c>
      <c r="AI63" s="1321">
        <f>IF(ISERROR(VLOOKUP(VLOOKUP($A63, 'E4 TB Allocation Details'!$A$18:$L$214, MATCH("Customer ID", 'E4 TB Allocation Details'!$A$18:$L$18, 0),FALSE), 'E2 Allocators'!$B$15:$W$361, MATCH('O5 Details by Class &amp; Accounts'!AI$18, 'E2 Allocators'!$B$15:$W$15, 0),FALSE)*$G63), 0, VLOOKUP(VLOOKUP($A63, 'E4 TB Allocation Details'!$A$18:$L$214, MATCH("Customer ID", 'E4 TB Allocation Details'!$A$18:$L$18, 0),FALSE), 'E2 Allocators'!$B$15:$W$361, MATCH('O5 Details by Class &amp; Accounts'!AI$18, 'E2 Allocators'!$B$15:$W$15, 0),FALSE)*$G63)</f>
        <v>0</v>
      </c>
      <c r="AJ63" s="1321">
        <f>IF(ISERROR(VLOOKUP(VLOOKUP($A63, 'E4 TB Allocation Details'!$A$18:$L$214, MATCH("Customer ID", 'E4 TB Allocation Details'!$A$18:$L$18, 0),FALSE), 'E2 Allocators'!$B$15:$W$361, MATCH('O5 Details by Class &amp; Accounts'!AJ$18, 'E2 Allocators'!$B$15:$W$15, 0),FALSE)*$G63), 0, VLOOKUP(VLOOKUP($A63, 'E4 TB Allocation Details'!$A$18:$L$214, MATCH("Customer ID", 'E4 TB Allocation Details'!$A$18:$L$18, 0),FALSE), 'E2 Allocators'!$B$15:$W$361, MATCH('O5 Details by Class &amp; Accounts'!AJ$18, 'E2 Allocators'!$B$15:$W$15, 0),FALSE)*$G63)</f>
        <v>0</v>
      </c>
      <c r="AK63" s="1321">
        <f>IF(ISERROR(VLOOKUP(VLOOKUP($A63, 'E4 TB Allocation Details'!$A$18:$L$214, MATCH("Customer ID", 'E4 TB Allocation Details'!$A$18:$L$18, 0),FALSE), 'E2 Allocators'!$B$15:$W$361, MATCH('O5 Details by Class &amp; Accounts'!AK$18, 'E2 Allocators'!$B$15:$W$15, 0),FALSE)*$G63), 0, VLOOKUP(VLOOKUP($A63, 'E4 TB Allocation Details'!$A$18:$L$214, MATCH("Customer ID", 'E4 TB Allocation Details'!$A$18:$L$18, 0),FALSE), 'E2 Allocators'!$B$15:$W$361, MATCH('O5 Details by Class &amp; Accounts'!AK$18, 'E2 Allocators'!$B$15:$W$15, 0),FALSE)*$G63)</f>
        <v>0</v>
      </c>
      <c r="AL63" s="1321">
        <f>IF(ISERROR(VLOOKUP(VLOOKUP($A63, 'E4 TB Allocation Details'!$A$18:$L$214, MATCH("Customer ID", 'E4 TB Allocation Details'!$A$18:$L$18, 0),FALSE), 'E2 Allocators'!$B$15:$W$361, MATCH('O5 Details by Class &amp; Accounts'!AL$18, 'E2 Allocators'!$B$15:$W$15, 0),FALSE)*$G63), 0, VLOOKUP(VLOOKUP($A63, 'E4 TB Allocation Details'!$A$18:$L$214, MATCH("Customer ID", 'E4 TB Allocation Details'!$A$18:$L$18, 0),FALSE), 'E2 Allocators'!$B$15:$W$361, MATCH('O5 Details by Class &amp; Accounts'!AL$18, 'E2 Allocators'!$B$15:$W$15, 0),FALSE)*$G63)</f>
        <v>0</v>
      </c>
      <c r="AM63" s="1321">
        <f>IF(ISERROR(VLOOKUP(VLOOKUP($A63, 'E4 TB Allocation Details'!$A$18:$L$214, MATCH("Customer ID", 'E4 TB Allocation Details'!$A$18:$L$18, 0),FALSE), 'E2 Allocators'!$B$15:$W$361, MATCH('O5 Details by Class &amp; Accounts'!AM$18, 'E2 Allocators'!$B$15:$W$15, 0),FALSE)*$G63), 0, VLOOKUP(VLOOKUP($A63, 'E4 TB Allocation Details'!$A$18:$L$214, MATCH("Customer ID", 'E4 TB Allocation Details'!$A$18:$L$18, 0),FALSE), 'E2 Allocators'!$B$15:$W$361, MATCH('O5 Details by Class &amp; Accounts'!AM$18, 'E2 Allocators'!$B$15:$W$15, 0),FALSE)*$G63)</f>
        <v>0</v>
      </c>
      <c r="AN63" s="1321">
        <f>IF(ISERROR(VLOOKUP(VLOOKUP($A63, 'E4 TB Allocation Details'!$A$18:$L$214, MATCH("Customer ID", 'E4 TB Allocation Details'!$A$18:$L$18, 0),FALSE), 'E2 Allocators'!$B$15:$W$361, MATCH('O5 Details by Class &amp; Accounts'!AN$18, 'E2 Allocators'!$B$15:$W$15, 0),FALSE)*$G63), 0, VLOOKUP(VLOOKUP($A63, 'E4 TB Allocation Details'!$A$18:$L$214, MATCH("Customer ID", 'E4 TB Allocation Details'!$A$18:$L$18, 0),FALSE), 'E2 Allocators'!$B$15:$W$361, MATCH('O5 Details by Class &amp; Accounts'!AN$18, 'E2 Allocators'!$B$15:$W$15, 0),FALSE)*$G63)</f>
        <v>0</v>
      </c>
      <c r="AO63" s="1321">
        <f>IF(ISERROR(VLOOKUP(VLOOKUP($A63, 'E4 TB Allocation Details'!$A$18:$L$214, MATCH("Customer ID", 'E4 TB Allocation Details'!$A$18:$L$18, 0),FALSE), 'E2 Allocators'!$B$15:$W$361, MATCH('O5 Details by Class &amp; Accounts'!AO$18, 'E2 Allocators'!$B$15:$W$15, 0),FALSE)*$G63), 0, VLOOKUP(VLOOKUP($A63, 'E4 TB Allocation Details'!$A$18:$L$214, MATCH("Customer ID", 'E4 TB Allocation Details'!$A$18:$L$18, 0),FALSE), 'E2 Allocators'!$B$15:$W$361, MATCH('O5 Details by Class &amp; Accounts'!AO$18, 'E2 Allocators'!$B$15:$W$15, 0),FALSE)*$G63)</f>
        <v>0</v>
      </c>
      <c r="AP63" s="1321">
        <f>IF(ISERROR(VLOOKUP(VLOOKUP($A63, 'E4 TB Allocation Details'!$A$18:$L$214, MATCH("Customer ID", 'E4 TB Allocation Details'!$A$18:$L$18, 0),FALSE), 'E2 Allocators'!$B$15:$W$361, MATCH('O5 Details by Class &amp; Accounts'!AP$18, 'E2 Allocators'!$B$15:$W$15, 0),FALSE)*$G63), 0, VLOOKUP(VLOOKUP($A63, 'E4 TB Allocation Details'!$A$18:$L$214, MATCH("Customer ID", 'E4 TB Allocation Details'!$A$18:$L$18, 0),FALSE), 'E2 Allocators'!$B$15:$W$361, MATCH('O5 Details by Class &amp; Accounts'!AP$18, 'E2 Allocators'!$B$15:$W$15, 0),FALSE)*$G63)</f>
        <v>0</v>
      </c>
      <c r="AQ63" s="1321">
        <f>IF(ISERROR(VLOOKUP(VLOOKUP($A63, 'E4 TB Allocation Details'!$A$18:$L$214, MATCH("Customer ID", 'E4 TB Allocation Details'!$A$18:$L$18, 0),FALSE), 'E2 Allocators'!$B$15:$W$361, MATCH('O5 Details by Class &amp; Accounts'!AQ$18, 'E2 Allocators'!$B$15:$W$15, 0),FALSE)*$G63), 0, VLOOKUP(VLOOKUP($A63, 'E4 TB Allocation Details'!$A$18:$L$214, MATCH("Customer ID", 'E4 TB Allocation Details'!$A$18:$L$18, 0),FALSE), 'E2 Allocators'!$B$15:$W$361, MATCH('O5 Details by Class &amp; Accounts'!AQ$18, 'E2 Allocators'!$B$15:$W$15, 0),FALSE)*$G63)</f>
        <v>0</v>
      </c>
      <c r="AR63" s="1321">
        <f>IF(ISERROR(VLOOKUP(VLOOKUP($A63, 'E4 TB Allocation Details'!$A$18:$L$214, MATCH("Customer ID", 'E4 TB Allocation Details'!$A$18:$L$18, 0),FALSE), 'E2 Allocators'!$B$15:$W$361, MATCH('O5 Details by Class &amp; Accounts'!AR$18, 'E2 Allocators'!$B$15:$W$15, 0),FALSE)*$G63), 0, VLOOKUP(VLOOKUP($A63, 'E4 TB Allocation Details'!$A$18:$L$214, MATCH("Customer ID", 'E4 TB Allocation Details'!$A$18:$L$18, 0),FALSE), 'E2 Allocators'!$B$15:$W$361, MATCH('O5 Details by Class &amp; Accounts'!AR$18, 'E2 Allocators'!$B$15:$W$15, 0),FALSE)*$G63)</f>
        <v>0</v>
      </c>
      <c r="AS63" s="1321">
        <f>IF(ISERROR(VLOOKUP(VLOOKUP($A63, 'E4 TB Allocation Details'!$A$18:$L$214, MATCH("Customer ID", 'E4 TB Allocation Details'!$A$18:$L$18, 0),FALSE), 'E2 Allocators'!$B$15:$W$361, MATCH('O5 Details by Class &amp; Accounts'!AS$18, 'E2 Allocators'!$B$15:$W$15, 0),FALSE)*$G63), 0, VLOOKUP(VLOOKUP($A63, 'E4 TB Allocation Details'!$A$18:$L$214, MATCH("Customer ID", 'E4 TB Allocation Details'!$A$18:$L$18, 0),FALSE), 'E2 Allocators'!$B$15:$W$361, MATCH('O5 Details by Class &amp; Accounts'!AS$18, 'E2 Allocators'!$B$15:$W$15, 0),FALSE)*$G63)</f>
        <v>0</v>
      </c>
      <c r="AT63" s="1321">
        <f>IF(ISERROR(VLOOKUP(VLOOKUP($A63, 'E4 TB Allocation Details'!$A$18:$L$214, MATCH("Customer ID", 'E4 TB Allocation Details'!$A$18:$L$18, 0),FALSE), 'E2 Allocators'!$B$15:$W$361, MATCH('O5 Details by Class &amp; Accounts'!AT$18, 'E2 Allocators'!$B$15:$W$15, 0),FALSE)*$G63), 0, VLOOKUP(VLOOKUP($A63, 'E4 TB Allocation Details'!$A$18:$L$214, MATCH("Customer ID", 'E4 TB Allocation Details'!$A$18:$L$18, 0),FALSE), 'E2 Allocators'!$B$15:$W$361, MATCH('O5 Details by Class &amp; Accounts'!AT$18, 'E2 Allocators'!$B$15:$W$15, 0),FALSE)*$G63)</f>
        <v>0</v>
      </c>
      <c r="AU63" s="1321">
        <f>IF(ISERROR(VLOOKUP(VLOOKUP($A63, 'E4 TB Allocation Details'!$A$18:$L$214, MATCH("Customer ID", 'E4 TB Allocation Details'!$A$18:$L$18, 0),FALSE), 'E2 Allocators'!$B$15:$W$361, MATCH('O5 Details by Class &amp; Accounts'!AU$18, 'E2 Allocators'!$B$15:$W$15, 0),FALSE)*$G63), 0, VLOOKUP(VLOOKUP($A63, 'E4 TB Allocation Details'!$A$18:$L$214, MATCH("Customer ID", 'E4 TB Allocation Details'!$A$18:$L$18, 0),FALSE), 'E2 Allocators'!$B$15:$W$361, MATCH('O5 Details by Class &amp; Accounts'!AU$18, 'E2 Allocators'!$B$15:$W$15, 0),FALSE)*$G63)</f>
        <v>0</v>
      </c>
      <c r="AV63" s="1321">
        <f>IF(ISERROR(VLOOKUP(VLOOKUP($A63, 'E4 TB Allocation Details'!$A$18:$L$214, MATCH("Customer ID", 'E4 TB Allocation Details'!$A$18:$L$18, 0),FALSE), 'E2 Allocators'!$B$15:$W$361, MATCH('O5 Details by Class &amp; Accounts'!AV$18, 'E2 Allocators'!$B$15:$W$15, 0),FALSE)*$G63), 0, VLOOKUP(VLOOKUP($A63, 'E4 TB Allocation Details'!$A$18:$L$214, MATCH("Customer ID", 'E4 TB Allocation Details'!$A$18:$L$18, 0),FALSE), 'E2 Allocators'!$B$15:$W$361, MATCH('O5 Details by Class &amp; Accounts'!AV$18, 'E2 Allocators'!$B$15:$W$15, 0),FALSE)*$G63)</f>
        <v>0</v>
      </c>
      <c r="AW63" s="1321">
        <f>IF(ISERROR(VLOOKUP(VLOOKUP($A63, 'E4 TB Allocation Details'!$A$18:$L$214, MATCH("Customer ID", 'E4 TB Allocation Details'!$A$18:$L$18, 0),FALSE), 'E2 Allocators'!$B$15:$W$361, MATCH('O5 Details by Class &amp; Accounts'!AW$18, 'E2 Allocators'!$B$15:$W$15, 0),FALSE)*$G63), 0, VLOOKUP(VLOOKUP($A63, 'E4 TB Allocation Details'!$A$18:$L$214, MATCH("Customer ID", 'E4 TB Allocation Details'!$A$18:$L$18, 0),FALSE), 'E2 Allocators'!$B$15:$W$361, MATCH('O5 Details by Class &amp; Accounts'!AW$18, 'E2 Allocators'!$B$15:$W$15, 0),FALSE)*$G63)</f>
        <v>0</v>
      </c>
      <c r="AX63" s="1321">
        <f t="shared" si="10"/>
        <v>0</v>
      </c>
      <c r="AY63" s="1321">
        <f>IF(ISERROR(VLOOKUP(VLOOKUP($A63, 'E4 TB Allocation Details'!$A$18:$L$214, MATCH("Misc ID", 'E4 TB Allocation Details'!$A$18:$L$18, 0),FALSE), 'E2 Allocators'!$B$15:$W$361, MATCH('O5 Details by Class &amp; Accounts'!AY$18, 'E2 Allocators'!$B$15:$W$15, 0),FALSE)*$E63), 0, VLOOKUP(VLOOKUP($A63, 'E4 TB Allocation Details'!$A$18:$L$214, MATCH("Misc ID", 'E4 TB Allocation Details'!$A$18:$L$18, 0),FALSE), 'E2 Allocators'!$B$15:$W$361, MATCH('O5 Details by Class &amp; Accounts'!AY$18, 'E2 Allocators'!$B$15:$W$15, 0),FALSE)*$E63)</f>
        <v>0</v>
      </c>
      <c r="AZ63" s="1321">
        <f>IF(ISERROR(VLOOKUP(VLOOKUP($A63, 'E4 TB Allocation Details'!$A$18:$L$214, MATCH("Misc ID", 'E4 TB Allocation Details'!$A$18:$L$18, 0),FALSE), 'E2 Allocators'!$B$15:$W$361, MATCH('O5 Details by Class &amp; Accounts'!AZ$18, 'E2 Allocators'!$B$15:$W$15, 0),FALSE)*$E63), 0, VLOOKUP(VLOOKUP($A63, 'E4 TB Allocation Details'!$A$18:$L$214, MATCH("Misc ID", 'E4 TB Allocation Details'!$A$18:$L$18, 0),FALSE), 'E2 Allocators'!$B$15:$W$361, MATCH('O5 Details by Class &amp; Accounts'!AZ$18, 'E2 Allocators'!$B$15:$W$15, 0),FALSE)*$E63)</f>
        <v>0</v>
      </c>
      <c r="BA63" s="1321">
        <f>IF(ISERROR(VLOOKUP(VLOOKUP($A63, 'E4 TB Allocation Details'!$A$18:$L$214, MATCH("Misc ID", 'E4 TB Allocation Details'!$A$18:$L$18, 0),FALSE), 'E2 Allocators'!$B$15:$W$361, MATCH('O5 Details by Class &amp; Accounts'!BA$18, 'E2 Allocators'!$B$15:$W$15, 0),FALSE)*$E63), 0, VLOOKUP(VLOOKUP($A63, 'E4 TB Allocation Details'!$A$18:$L$214, MATCH("Misc ID", 'E4 TB Allocation Details'!$A$18:$L$18, 0),FALSE), 'E2 Allocators'!$B$15:$W$361, MATCH('O5 Details by Class &amp; Accounts'!BA$18, 'E2 Allocators'!$B$15:$W$15, 0),FALSE)*$E63)</f>
        <v>0</v>
      </c>
      <c r="BB63" s="1321">
        <f>IF(ISERROR(VLOOKUP(VLOOKUP($A63, 'E4 TB Allocation Details'!$A$18:$L$214, MATCH("Misc ID", 'E4 TB Allocation Details'!$A$18:$L$18, 0),FALSE), 'E2 Allocators'!$B$15:$W$361, MATCH('O5 Details by Class &amp; Accounts'!BB$18, 'E2 Allocators'!$B$15:$W$15, 0),FALSE)*$E63), 0, VLOOKUP(VLOOKUP($A63, 'E4 TB Allocation Details'!$A$18:$L$214, MATCH("Misc ID", 'E4 TB Allocation Details'!$A$18:$L$18, 0),FALSE), 'E2 Allocators'!$B$15:$W$361, MATCH('O5 Details by Class &amp; Accounts'!BB$18, 'E2 Allocators'!$B$15:$W$15, 0),FALSE)*$E63)</f>
        <v>0</v>
      </c>
      <c r="BC63" s="1321">
        <f>IF(ISERROR(VLOOKUP(VLOOKUP($A63, 'E4 TB Allocation Details'!$A$18:$L$214, MATCH("Misc ID", 'E4 TB Allocation Details'!$A$18:$L$18, 0),FALSE), 'E2 Allocators'!$B$15:$W$361, MATCH('O5 Details by Class &amp; Accounts'!BC$18, 'E2 Allocators'!$B$15:$W$15, 0),FALSE)*$E63), 0, VLOOKUP(VLOOKUP($A63, 'E4 TB Allocation Details'!$A$18:$L$214, MATCH("Misc ID", 'E4 TB Allocation Details'!$A$18:$L$18, 0),FALSE), 'E2 Allocators'!$B$15:$W$361, MATCH('O5 Details by Class &amp; Accounts'!BC$18, 'E2 Allocators'!$B$15:$W$15, 0),FALSE)*$E63)</f>
        <v>0</v>
      </c>
      <c r="BD63" s="1321">
        <f>IF(ISERROR(VLOOKUP(VLOOKUP($A63, 'E4 TB Allocation Details'!$A$18:$L$214, MATCH("Misc ID", 'E4 TB Allocation Details'!$A$18:$L$18, 0),FALSE), 'E2 Allocators'!$B$15:$W$361, MATCH('O5 Details by Class &amp; Accounts'!BD$18, 'E2 Allocators'!$B$15:$W$15, 0),FALSE)*$E63), 0, VLOOKUP(VLOOKUP($A63, 'E4 TB Allocation Details'!$A$18:$L$214, MATCH("Misc ID", 'E4 TB Allocation Details'!$A$18:$L$18, 0),FALSE), 'E2 Allocators'!$B$15:$W$361, MATCH('O5 Details by Class &amp; Accounts'!BD$18, 'E2 Allocators'!$B$15:$W$15, 0),FALSE)*$E63)</f>
        <v>0</v>
      </c>
      <c r="BE63" s="1321">
        <f>IF(ISERROR(VLOOKUP(VLOOKUP($A63, 'E4 TB Allocation Details'!$A$18:$L$214, MATCH("Misc ID", 'E4 TB Allocation Details'!$A$18:$L$18, 0),FALSE), 'E2 Allocators'!$B$15:$W$361, MATCH('O5 Details by Class &amp; Accounts'!BE$18, 'E2 Allocators'!$B$15:$W$15, 0),FALSE)*$E63), 0, VLOOKUP(VLOOKUP($A63, 'E4 TB Allocation Details'!$A$18:$L$214, MATCH("Misc ID", 'E4 TB Allocation Details'!$A$18:$L$18, 0),FALSE), 'E2 Allocators'!$B$15:$W$361, MATCH('O5 Details by Class &amp; Accounts'!BE$18, 'E2 Allocators'!$B$15:$W$15, 0),FALSE)*$E63)</f>
        <v>0</v>
      </c>
      <c r="BF63" s="1321">
        <f>IF(ISERROR(VLOOKUP(VLOOKUP($A63, 'E4 TB Allocation Details'!$A$18:$L$214, MATCH("Misc ID", 'E4 TB Allocation Details'!$A$18:$L$18, 0),FALSE), 'E2 Allocators'!$B$15:$W$361, MATCH('O5 Details by Class &amp; Accounts'!BF$18, 'E2 Allocators'!$B$15:$W$15, 0),FALSE)*$E63), 0, VLOOKUP(VLOOKUP($A63, 'E4 TB Allocation Details'!$A$18:$L$214, MATCH("Misc ID", 'E4 TB Allocation Details'!$A$18:$L$18, 0),FALSE), 'E2 Allocators'!$B$15:$W$361, MATCH('O5 Details by Class &amp; Accounts'!BF$18, 'E2 Allocators'!$B$15:$W$15, 0),FALSE)*$E63)</f>
        <v>0</v>
      </c>
      <c r="BG63" s="1321">
        <f>IF(ISERROR(VLOOKUP(VLOOKUP($A63, 'E4 TB Allocation Details'!$A$18:$L$214, MATCH("Misc ID", 'E4 TB Allocation Details'!$A$18:$L$18, 0),FALSE), 'E2 Allocators'!$B$15:$W$361, MATCH('O5 Details by Class &amp; Accounts'!BG$18, 'E2 Allocators'!$B$15:$W$15, 0),FALSE)*$E63), 0, VLOOKUP(VLOOKUP($A63, 'E4 TB Allocation Details'!$A$18:$L$214, MATCH("Misc ID", 'E4 TB Allocation Details'!$A$18:$L$18, 0),FALSE), 'E2 Allocators'!$B$15:$W$361, MATCH('O5 Details by Class &amp; Accounts'!BG$18, 'E2 Allocators'!$B$15:$W$15, 0),FALSE)*$E63)</f>
        <v>0</v>
      </c>
      <c r="BH63" s="1321">
        <f>IF(ISERROR(VLOOKUP(VLOOKUP($A63, 'E4 TB Allocation Details'!$A$18:$L$214, MATCH("Misc ID", 'E4 TB Allocation Details'!$A$18:$L$18, 0),FALSE), 'E2 Allocators'!$B$15:$W$361, MATCH('O5 Details by Class &amp; Accounts'!BH$18, 'E2 Allocators'!$B$15:$W$15, 0),FALSE)*$E63), 0, VLOOKUP(VLOOKUP($A63, 'E4 TB Allocation Details'!$A$18:$L$214, MATCH("Misc ID", 'E4 TB Allocation Details'!$A$18:$L$18, 0),FALSE), 'E2 Allocators'!$B$15:$W$361, MATCH('O5 Details by Class &amp; Accounts'!BH$18, 'E2 Allocators'!$B$15:$W$15, 0),FALSE)*$E63)</f>
        <v>0</v>
      </c>
      <c r="BI63" s="1321">
        <f>IF(ISERROR(VLOOKUP(VLOOKUP($A63, 'E4 TB Allocation Details'!$A$18:$L$214, MATCH("Misc ID", 'E4 TB Allocation Details'!$A$18:$L$18, 0),FALSE), 'E2 Allocators'!$B$15:$W$361, MATCH('O5 Details by Class &amp; Accounts'!BI$18, 'E2 Allocators'!$B$15:$W$15, 0),FALSE)*$E63), 0, VLOOKUP(VLOOKUP($A63, 'E4 TB Allocation Details'!$A$18:$L$214, MATCH("Misc ID", 'E4 TB Allocation Details'!$A$18:$L$18, 0),FALSE), 'E2 Allocators'!$B$15:$W$361, MATCH('O5 Details by Class &amp; Accounts'!BI$18, 'E2 Allocators'!$B$15:$W$15, 0),FALSE)*$E63)</f>
        <v>0</v>
      </c>
      <c r="BJ63" s="1321">
        <f>IF(ISERROR(VLOOKUP(VLOOKUP($A63, 'E4 TB Allocation Details'!$A$18:$L$214, MATCH("Misc ID", 'E4 TB Allocation Details'!$A$18:$L$18, 0),FALSE), 'E2 Allocators'!$B$15:$W$361, MATCH('O5 Details by Class &amp; Accounts'!BJ$18, 'E2 Allocators'!$B$15:$W$15, 0),FALSE)*$E63), 0, VLOOKUP(VLOOKUP($A63, 'E4 TB Allocation Details'!$A$18:$L$214, MATCH("Misc ID", 'E4 TB Allocation Details'!$A$18:$L$18, 0),FALSE), 'E2 Allocators'!$B$15:$W$361, MATCH('O5 Details by Class &amp; Accounts'!BJ$18, 'E2 Allocators'!$B$15:$W$15, 0),FALSE)*$E63)</f>
        <v>0</v>
      </c>
      <c r="BK63" s="1321">
        <f>IF(ISERROR(VLOOKUP(VLOOKUP($A63, 'E4 TB Allocation Details'!$A$18:$L$214, MATCH("Misc ID", 'E4 TB Allocation Details'!$A$18:$L$18, 0),FALSE), 'E2 Allocators'!$B$15:$W$361, MATCH('O5 Details by Class &amp; Accounts'!BK$18, 'E2 Allocators'!$B$15:$W$15, 0),FALSE)*$E63), 0, VLOOKUP(VLOOKUP($A63, 'E4 TB Allocation Details'!$A$18:$L$214, MATCH("Misc ID", 'E4 TB Allocation Details'!$A$18:$L$18, 0),FALSE), 'E2 Allocators'!$B$15:$W$361, MATCH('O5 Details by Class &amp; Accounts'!BK$18, 'E2 Allocators'!$B$15:$W$15, 0),FALSE)*$E63)</f>
        <v>0</v>
      </c>
      <c r="BL63" s="1321">
        <f>IF(ISERROR(VLOOKUP(VLOOKUP($A63, 'E4 TB Allocation Details'!$A$18:$L$214, MATCH("Misc ID", 'E4 TB Allocation Details'!$A$18:$L$18, 0),FALSE), 'E2 Allocators'!$B$15:$W$361, MATCH('O5 Details by Class &amp; Accounts'!BL$18, 'E2 Allocators'!$B$15:$W$15, 0),FALSE)*$E63), 0, VLOOKUP(VLOOKUP($A63, 'E4 TB Allocation Details'!$A$18:$L$214, MATCH("Misc ID", 'E4 TB Allocation Details'!$A$18:$L$18, 0),FALSE), 'E2 Allocators'!$B$15:$W$361, MATCH('O5 Details by Class &amp; Accounts'!BL$18, 'E2 Allocators'!$B$15:$W$15, 0),FALSE)*$E63)</f>
        <v>0</v>
      </c>
      <c r="BM63" s="1321">
        <f>IF(ISERROR(VLOOKUP(VLOOKUP($A63, 'E4 TB Allocation Details'!$A$18:$L$214, MATCH("Misc ID", 'E4 TB Allocation Details'!$A$18:$L$18, 0),FALSE), 'E2 Allocators'!$B$15:$W$361, MATCH('O5 Details by Class &amp; Accounts'!BM$18, 'E2 Allocators'!$B$15:$W$15, 0),FALSE)*$E63), 0, VLOOKUP(VLOOKUP($A63, 'E4 TB Allocation Details'!$A$18:$L$214, MATCH("Misc ID", 'E4 TB Allocation Details'!$A$18:$L$18, 0),FALSE), 'E2 Allocators'!$B$15:$W$361, MATCH('O5 Details by Class &amp; Accounts'!BM$18, 'E2 Allocators'!$B$15:$W$15, 0),FALSE)*$E63)</f>
        <v>0</v>
      </c>
      <c r="BN63" s="1321">
        <f>IF(ISERROR(VLOOKUP(VLOOKUP($A63, 'E4 TB Allocation Details'!$A$18:$L$214, MATCH("Misc ID", 'E4 TB Allocation Details'!$A$18:$L$18, 0),FALSE), 'E2 Allocators'!$B$15:$W$361, MATCH('O5 Details by Class &amp; Accounts'!BN$18, 'E2 Allocators'!$B$15:$W$15, 0),FALSE)*$E63), 0, VLOOKUP(VLOOKUP($A63, 'E4 TB Allocation Details'!$A$18:$L$214, MATCH("Misc ID", 'E4 TB Allocation Details'!$A$18:$L$18, 0),FALSE), 'E2 Allocators'!$B$15:$W$361, MATCH('O5 Details by Class &amp; Accounts'!BN$18, 'E2 Allocators'!$B$15:$W$15, 0),FALSE)*$E63)</f>
        <v>0</v>
      </c>
      <c r="BO63" s="1321">
        <f>IF(ISERROR(VLOOKUP(VLOOKUP($A63, 'E4 TB Allocation Details'!$A$18:$L$214, MATCH("Misc ID", 'E4 TB Allocation Details'!$A$18:$L$18, 0),FALSE), 'E2 Allocators'!$B$15:$W$361, MATCH('O5 Details by Class &amp; Accounts'!BO$18, 'E2 Allocators'!$B$15:$W$15, 0),FALSE)*$E63), 0, VLOOKUP(VLOOKUP($A63, 'E4 TB Allocation Details'!$A$18:$L$214, MATCH("Misc ID", 'E4 TB Allocation Details'!$A$18:$L$18, 0),FALSE), 'E2 Allocators'!$B$15:$W$361, MATCH('O5 Details by Class &amp; Accounts'!BO$18, 'E2 Allocators'!$B$15:$W$15, 0),FALSE)*$E63)</f>
        <v>0</v>
      </c>
      <c r="BP63" s="1321">
        <f>IF(ISERROR(VLOOKUP(VLOOKUP($A63, 'E4 TB Allocation Details'!$A$18:$L$214, MATCH("Misc ID", 'E4 TB Allocation Details'!$A$18:$L$18, 0),FALSE), 'E2 Allocators'!$B$15:$W$361, MATCH('O5 Details by Class &amp; Accounts'!BP$18, 'E2 Allocators'!$B$15:$W$15, 0),FALSE)*$E63), 0, VLOOKUP(VLOOKUP($A63, 'E4 TB Allocation Details'!$A$18:$L$214, MATCH("Misc ID", 'E4 TB Allocation Details'!$A$18:$L$18, 0),FALSE), 'E2 Allocators'!$B$15:$W$361, MATCH('O5 Details by Class &amp; Accounts'!BP$18, 'E2 Allocators'!$B$15:$W$15, 0),FALSE)*$E63)</f>
        <v>0</v>
      </c>
      <c r="BQ63" s="1321">
        <f>IF(ISERROR(VLOOKUP(VLOOKUP($A63, 'E4 TB Allocation Details'!$A$18:$L$214, MATCH("Misc ID", 'E4 TB Allocation Details'!$A$18:$L$18, 0),FALSE), 'E2 Allocators'!$B$15:$W$361, MATCH('O5 Details by Class &amp; Accounts'!BQ$18, 'E2 Allocators'!$B$15:$W$15, 0),FALSE)*$E63), 0, VLOOKUP(VLOOKUP($A63, 'E4 TB Allocation Details'!$A$18:$L$214, MATCH("Misc ID", 'E4 TB Allocation Details'!$A$18:$L$18, 0),FALSE), 'E2 Allocators'!$B$15:$W$361, MATCH('O5 Details by Class &amp; Accounts'!BQ$18, 'E2 Allocators'!$B$15:$W$15, 0),FALSE)*$E63)</f>
        <v>0</v>
      </c>
      <c r="BR63" s="1321">
        <f>IF(ISERROR(VLOOKUP(VLOOKUP($A63, 'E4 TB Allocation Details'!$A$18:$L$214, MATCH("Misc ID", 'E4 TB Allocation Details'!$A$18:$L$18, 0),FALSE), 'E2 Allocators'!$B$15:$W$361, MATCH('O5 Details by Class &amp; Accounts'!BR$18, 'E2 Allocators'!$B$15:$W$15, 0),FALSE)*$E63), 0, VLOOKUP(VLOOKUP($A63, 'E4 TB Allocation Details'!$A$18:$L$214, MATCH("Misc ID", 'E4 TB Allocation Details'!$A$18:$L$18, 0),FALSE), 'E2 Allocators'!$B$15:$W$361, MATCH('O5 Details by Class &amp; Accounts'!BR$18, 'E2 Allocators'!$B$15:$W$15, 0),FALSE)*$E63)</f>
        <v>0</v>
      </c>
      <c r="BS63" s="1321">
        <f t="shared" si="11"/>
        <v>0</v>
      </c>
      <c r="BT63" s="1321">
        <f>IF(ISERROR(VLOOKUP(VLOOKUP($A63, 'E4 TB Allocation Details'!$A$18:$L$214, MATCH("A &amp; G ID", 'E4 TB Allocation Details'!$A$18:$L$18, 0),FALSE), 'E2 Allocators'!$B$15:$W$361, MATCH('O5 Details by Class &amp; Accounts'!BT$18, 'E2 Allocators'!$B$15:$W$15, 0),FALSE)*$E63), 0, VLOOKUP(VLOOKUP($A63, 'E4 TB Allocation Details'!$A$18:$L$214, MATCH("A &amp; G ID", 'E4 TB Allocation Details'!$A$18:$L$18, 0),FALSE), 'E2 Allocators'!$B$15:$W$361, MATCH('O5 Details by Class &amp; Accounts'!BT$18, 'E2 Allocators'!$B$15:$W$15, 0),FALSE)*$E63)</f>
        <v>57209.999239084827</v>
      </c>
      <c r="BU63" s="1321">
        <f>IF(ISERROR(VLOOKUP(VLOOKUP($A63, 'E4 TB Allocation Details'!$A$18:$L$214, MATCH("A &amp; G ID", 'E4 TB Allocation Details'!$A$18:$L$18, 0),FALSE), 'E2 Allocators'!$B$15:$W$361, MATCH('O5 Details by Class &amp; Accounts'!BU$18, 'E2 Allocators'!$B$15:$W$15, 0),FALSE)*$E63), 0, VLOOKUP(VLOOKUP($A63, 'E4 TB Allocation Details'!$A$18:$L$214, MATCH("A &amp; G ID", 'E4 TB Allocation Details'!$A$18:$L$18, 0),FALSE), 'E2 Allocators'!$B$15:$W$361, MATCH('O5 Details by Class &amp; Accounts'!BU$18, 'E2 Allocators'!$B$15:$W$15, 0),FALSE)*$E63)</f>
        <v>18739.361950782037</v>
      </c>
      <c r="BV63" s="1321">
        <f>IF(ISERROR(VLOOKUP(VLOOKUP($A63, 'E4 TB Allocation Details'!$A$18:$L$214, MATCH("A &amp; G ID", 'E4 TB Allocation Details'!$A$18:$L$18, 0),FALSE), 'E2 Allocators'!$B$15:$W$361, MATCH('O5 Details by Class &amp; Accounts'!BV$18, 'E2 Allocators'!$B$15:$W$15, 0),FALSE)*$E63), 0, VLOOKUP(VLOOKUP($A63, 'E4 TB Allocation Details'!$A$18:$L$214, MATCH("A &amp; G ID", 'E4 TB Allocation Details'!$A$18:$L$18, 0),FALSE), 'E2 Allocators'!$B$15:$W$361, MATCH('O5 Details by Class &amp; Accounts'!BV$18, 'E2 Allocators'!$B$15:$W$15, 0),FALSE)*$E63)</f>
        <v>10160.513626321004</v>
      </c>
      <c r="BW63" s="1321">
        <f>IF(ISERROR(VLOOKUP(VLOOKUP($A63, 'E4 TB Allocation Details'!$A$18:$L$214, MATCH("A &amp; G ID", 'E4 TB Allocation Details'!$A$18:$L$18, 0),FALSE), 'E2 Allocators'!$B$15:$W$361, MATCH('O5 Details by Class &amp; Accounts'!BW$18, 'E2 Allocators'!$B$15:$W$15, 0),FALSE)*$E63), 0, VLOOKUP(VLOOKUP($A63, 'E4 TB Allocation Details'!$A$18:$L$214, MATCH("A &amp; G ID", 'E4 TB Allocation Details'!$A$18:$L$18, 0),FALSE), 'E2 Allocators'!$B$15:$W$361, MATCH('O5 Details by Class &amp; Accounts'!BW$18, 'E2 Allocators'!$B$15:$W$15, 0),FALSE)*$E63)</f>
        <v>0</v>
      </c>
      <c r="BX63" s="1321">
        <f>IF(ISERROR(VLOOKUP(VLOOKUP($A63, 'E4 TB Allocation Details'!$A$18:$L$214, MATCH("A &amp; G ID", 'E4 TB Allocation Details'!$A$18:$L$18, 0),FALSE), 'E2 Allocators'!$B$15:$W$361, MATCH('O5 Details by Class &amp; Accounts'!BX$18, 'E2 Allocators'!$B$15:$W$15, 0),FALSE)*$E63), 0, VLOOKUP(VLOOKUP($A63, 'E4 TB Allocation Details'!$A$18:$L$214, MATCH("A &amp; G ID", 'E4 TB Allocation Details'!$A$18:$L$18, 0),FALSE), 'E2 Allocators'!$B$15:$W$361, MATCH('O5 Details by Class &amp; Accounts'!BX$18, 'E2 Allocators'!$B$15:$W$15, 0),FALSE)*$E63)</f>
        <v>0</v>
      </c>
      <c r="BY63" s="1321">
        <f>IF(ISERROR(VLOOKUP(VLOOKUP($A63, 'E4 TB Allocation Details'!$A$18:$L$214, MATCH("A &amp; G ID", 'E4 TB Allocation Details'!$A$18:$L$18, 0),FALSE), 'E2 Allocators'!$B$15:$W$361, MATCH('O5 Details by Class &amp; Accounts'!BY$18, 'E2 Allocators'!$B$15:$W$15, 0),FALSE)*$E63), 0, VLOOKUP(VLOOKUP($A63, 'E4 TB Allocation Details'!$A$18:$L$214, MATCH("A &amp; G ID", 'E4 TB Allocation Details'!$A$18:$L$18, 0),FALSE), 'E2 Allocators'!$B$15:$W$361, MATCH('O5 Details by Class &amp; Accounts'!BY$18, 'E2 Allocators'!$B$15:$W$15, 0),FALSE)*$E63)</f>
        <v>0</v>
      </c>
      <c r="BZ63" s="1321">
        <f>IF(ISERROR(VLOOKUP(VLOOKUP($A63, 'E4 TB Allocation Details'!$A$18:$L$214, MATCH("A &amp; G ID", 'E4 TB Allocation Details'!$A$18:$L$18, 0),FALSE), 'E2 Allocators'!$B$15:$W$361, MATCH('O5 Details by Class &amp; Accounts'!BZ$18, 'E2 Allocators'!$B$15:$W$15, 0),FALSE)*$E63), 0, VLOOKUP(VLOOKUP($A63, 'E4 TB Allocation Details'!$A$18:$L$214, MATCH("A &amp; G ID", 'E4 TB Allocation Details'!$A$18:$L$18, 0),FALSE), 'E2 Allocators'!$B$15:$W$361, MATCH('O5 Details by Class &amp; Accounts'!BZ$18, 'E2 Allocators'!$B$15:$W$15, 0),FALSE)*$E63)</f>
        <v>1390.8966114315658</v>
      </c>
      <c r="CA63" s="1321">
        <f>IF(ISERROR(VLOOKUP(VLOOKUP($A63, 'E4 TB Allocation Details'!$A$18:$L$214, MATCH("A &amp; G ID", 'E4 TB Allocation Details'!$A$18:$L$18, 0),FALSE), 'E2 Allocators'!$B$15:$W$361, MATCH('O5 Details by Class &amp; Accounts'!CA$18, 'E2 Allocators'!$B$15:$W$15, 0),FALSE)*$E63), 0, VLOOKUP(VLOOKUP($A63, 'E4 TB Allocation Details'!$A$18:$L$214, MATCH("A &amp; G ID", 'E4 TB Allocation Details'!$A$18:$L$18, 0),FALSE), 'E2 Allocators'!$B$15:$W$361, MATCH('O5 Details by Class &amp; Accounts'!CA$18, 'E2 Allocators'!$B$15:$W$15, 0),FALSE)*$E63)</f>
        <v>0</v>
      </c>
      <c r="CB63" s="1321">
        <f>IF(ISERROR(VLOOKUP(VLOOKUP($A63, 'E4 TB Allocation Details'!$A$18:$L$214, MATCH("A &amp; G ID", 'E4 TB Allocation Details'!$A$18:$L$18, 0),FALSE), 'E2 Allocators'!$B$15:$W$361, MATCH('O5 Details by Class &amp; Accounts'!CB$18, 'E2 Allocators'!$B$15:$W$15, 0),FALSE)*$E63), 0, VLOOKUP(VLOOKUP($A63, 'E4 TB Allocation Details'!$A$18:$L$214, MATCH("A &amp; G ID", 'E4 TB Allocation Details'!$A$18:$L$18, 0),FALSE), 'E2 Allocators'!$B$15:$W$361, MATCH('O5 Details by Class &amp; Accounts'!CB$18, 'E2 Allocators'!$B$15:$W$15, 0),FALSE)*$E63)</f>
        <v>121.22857238057448</v>
      </c>
      <c r="CC63" s="1321">
        <f>IF(ISERROR(VLOOKUP(VLOOKUP($A63, 'E4 TB Allocation Details'!$A$18:$L$214, MATCH("A &amp; G ID", 'E4 TB Allocation Details'!$A$18:$L$18, 0),FALSE), 'E2 Allocators'!$B$15:$W$361, MATCH('O5 Details by Class &amp; Accounts'!CC$18, 'E2 Allocators'!$B$15:$W$15, 0),FALSE)*$E63), 0, VLOOKUP(VLOOKUP($A63, 'E4 TB Allocation Details'!$A$18:$L$214, MATCH("A &amp; G ID", 'E4 TB Allocation Details'!$A$18:$L$18, 0),FALSE), 'E2 Allocators'!$B$15:$W$361, MATCH('O5 Details by Class &amp; Accounts'!CC$18, 'E2 Allocators'!$B$15:$W$15, 0),FALSE)*$E63)</f>
        <v>0</v>
      </c>
      <c r="CD63" s="1321">
        <f>IF(ISERROR(VLOOKUP(VLOOKUP($A63, 'E4 TB Allocation Details'!$A$18:$L$214, MATCH("A &amp; G ID", 'E4 TB Allocation Details'!$A$18:$L$18, 0),FALSE), 'E2 Allocators'!$B$15:$W$361, MATCH('O5 Details by Class &amp; Accounts'!CD$18, 'E2 Allocators'!$B$15:$W$15, 0),FALSE)*$E63), 0, VLOOKUP(VLOOKUP($A63, 'E4 TB Allocation Details'!$A$18:$L$214, MATCH("A &amp; G ID", 'E4 TB Allocation Details'!$A$18:$L$18, 0),FALSE), 'E2 Allocators'!$B$15:$W$361, MATCH('O5 Details by Class &amp; Accounts'!CD$18, 'E2 Allocators'!$B$15:$W$15, 0),FALSE)*$E63)</f>
        <v>0</v>
      </c>
      <c r="CE63" s="1321">
        <f>IF(ISERROR(VLOOKUP(VLOOKUP($A63, 'E4 TB Allocation Details'!$A$18:$L$214, MATCH("A &amp; G ID", 'E4 TB Allocation Details'!$A$18:$L$18, 0),FALSE), 'E2 Allocators'!$B$15:$W$361, MATCH('O5 Details by Class &amp; Accounts'!CE$18, 'E2 Allocators'!$B$15:$W$15, 0),FALSE)*$E63), 0, VLOOKUP(VLOOKUP($A63, 'E4 TB Allocation Details'!$A$18:$L$214, MATCH("A &amp; G ID", 'E4 TB Allocation Details'!$A$18:$L$18, 0),FALSE), 'E2 Allocators'!$B$15:$W$361, MATCH('O5 Details by Class &amp; Accounts'!CE$18, 'E2 Allocators'!$B$15:$W$15, 0),FALSE)*$E63)</f>
        <v>0</v>
      </c>
      <c r="CF63" s="1321">
        <f>IF(ISERROR(VLOOKUP(VLOOKUP($A63, 'E4 TB Allocation Details'!$A$18:$L$214, MATCH("A &amp; G ID", 'E4 TB Allocation Details'!$A$18:$L$18, 0),FALSE), 'E2 Allocators'!$B$15:$W$361, MATCH('O5 Details by Class &amp; Accounts'!CF$18, 'E2 Allocators'!$B$15:$W$15, 0),FALSE)*$E63), 0, VLOOKUP(VLOOKUP($A63, 'E4 TB Allocation Details'!$A$18:$L$214, MATCH("A &amp; G ID", 'E4 TB Allocation Details'!$A$18:$L$18, 0),FALSE), 'E2 Allocators'!$B$15:$W$361, MATCH('O5 Details by Class &amp; Accounts'!CF$18, 'E2 Allocators'!$B$15:$W$15, 0),FALSE)*$E63)</f>
        <v>0</v>
      </c>
      <c r="CG63" s="1321">
        <f>IF(ISERROR(VLOOKUP(VLOOKUP($A63, 'E4 TB Allocation Details'!$A$18:$L$214, MATCH("A &amp; G ID", 'E4 TB Allocation Details'!$A$18:$L$18, 0),FALSE), 'E2 Allocators'!$B$15:$W$361, MATCH('O5 Details by Class &amp; Accounts'!CG$18, 'E2 Allocators'!$B$15:$W$15, 0),FALSE)*$E63), 0, VLOOKUP(VLOOKUP($A63, 'E4 TB Allocation Details'!$A$18:$L$214, MATCH("A &amp; G ID", 'E4 TB Allocation Details'!$A$18:$L$18, 0),FALSE), 'E2 Allocators'!$B$15:$W$361, MATCH('O5 Details by Class &amp; Accounts'!CG$18, 'E2 Allocators'!$B$15:$W$15, 0),FALSE)*$E63)</f>
        <v>0</v>
      </c>
      <c r="CH63" s="1321">
        <f>IF(ISERROR(VLOOKUP(VLOOKUP($A63, 'E4 TB Allocation Details'!$A$18:$L$214, MATCH("A &amp; G ID", 'E4 TB Allocation Details'!$A$18:$L$18, 0),FALSE), 'E2 Allocators'!$B$15:$W$361, MATCH('O5 Details by Class &amp; Accounts'!CH$18, 'E2 Allocators'!$B$15:$W$15, 0),FALSE)*$E63), 0, VLOOKUP(VLOOKUP($A63, 'E4 TB Allocation Details'!$A$18:$L$214, MATCH("A &amp; G ID", 'E4 TB Allocation Details'!$A$18:$L$18, 0),FALSE), 'E2 Allocators'!$B$15:$W$361, MATCH('O5 Details by Class &amp; Accounts'!CH$18, 'E2 Allocators'!$B$15:$W$15, 0),FALSE)*$E63)</f>
        <v>0</v>
      </c>
      <c r="CI63" s="1321">
        <f>IF(ISERROR(VLOOKUP(VLOOKUP($A63, 'E4 TB Allocation Details'!$A$18:$L$214, MATCH("A &amp; G ID", 'E4 TB Allocation Details'!$A$18:$L$18, 0),FALSE), 'E2 Allocators'!$B$15:$W$361, MATCH('O5 Details by Class &amp; Accounts'!CI$18, 'E2 Allocators'!$B$15:$W$15, 0),FALSE)*$E63), 0, VLOOKUP(VLOOKUP($A63, 'E4 TB Allocation Details'!$A$18:$L$214, MATCH("A &amp; G ID", 'E4 TB Allocation Details'!$A$18:$L$18, 0),FALSE), 'E2 Allocators'!$B$15:$W$361, MATCH('O5 Details by Class &amp; Accounts'!CI$18, 'E2 Allocators'!$B$15:$W$15, 0),FALSE)*$E63)</f>
        <v>0</v>
      </c>
      <c r="CJ63" s="1321">
        <f>IF(ISERROR(VLOOKUP(VLOOKUP($A63, 'E4 TB Allocation Details'!$A$18:$L$214, MATCH("A &amp; G ID", 'E4 TB Allocation Details'!$A$18:$L$18, 0),FALSE), 'E2 Allocators'!$B$15:$W$361, MATCH('O5 Details by Class &amp; Accounts'!CJ$18, 'E2 Allocators'!$B$15:$W$15, 0),FALSE)*$E63), 0, VLOOKUP(VLOOKUP($A63, 'E4 TB Allocation Details'!$A$18:$L$214, MATCH("A &amp; G ID", 'E4 TB Allocation Details'!$A$18:$L$18, 0),FALSE), 'E2 Allocators'!$B$15:$W$361, MATCH('O5 Details by Class &amp; Accounts'!CJ$18, 'E2 Allocators'!$B$15:$W$15, 0),FALSE)*$E63)</f>
        <v>0</v>
      </c>
      <c r="CK63" s="1321">
        <f>IF(ISERROR(VLOOKUP(VLOOKUP($A63, 'E4 TB Allocation Details'!$A$18:$L$214, MATCH("A &amp; G ID", 'E4 TB Allocation Details'!$A$18:$L$18, 0),FALSE), 'E2 Allocators'!$B$15:$W$361, MATCH('O5 Details by Class &amp; Accounts'!CK$18, 'E2 Allocators'!$B$15:$W$15, 0),FALSE)*$E63), 0, VLOOKUP(VLOOKUP($A63, 'E4 TB Allocation Details'!$A$18:$L$214, MATCH("A &amp; G ID", 'E4 TB Allocation Details'!$A$18:$L$18, 0),FALSE), 'E2 Allocators'!$B$15:$W$361, MATCH('O5 Details by Class &amp; Accounts'!CK$18, 'E2 Allocators'!$B$15:$W$15, 0),FALSE)*$E63)</f>
        <v>0</v>
      </c>
      <c r="CL63" s="1321">
        <f>IF(ISERROR(VLOOKUP(VLOOKUP($A63, 'E4 TB Allocation Details'!$A$18:$L$214, MATCH("A &amp; G ID", 'E4 TB Allocation Details'!$A$18:$L$18, 0),FALSE), 'E2 Allocators'!$B$15:$W$361, MATCH('O5 Details by Class &amp; Accounts'!CL$18, 'E2 Allocators'!$B$15:$W$15, 0),FALSE)*$E63), 0, VLOOKUP(VLOOKUP($A63, 'E4 TB Allocation Details'!$A$18:$L$214, MATCH("A &amp; G ID", 'E4 TB Allocation Details'!$A$18:$L$18, 0),FALSE), 'E2 Allocators'!$B$15:$W$361, MATCH('O5 Details by Class &amp; Accounts'!CL$18, 'E2 Allocators'!$B$15:$W$15, 0),FALSE)*$E63)</f>
        <v>0</v>
      </c>
      <c r="CM63" s="1321">
        <f>IF(ISERROR(VLOOKUP(VLOOKUP($A63, 'E4 TB Allocation Details'!$A$18:$L$214, MATCH("A &amp; G ID", 'E4 TB Allocation Details'!$A$18:$L$18, 0),FALSE), 'E2 Allocators'!$B$15:$W$361, MATCH('O5 Details by Class &amp; Accounts'!CM$18, 'E2 Allocators'!$B$15:$W$15, 0),FALSE)*$E63), 0, VLOOKUP(VLOOKUP($A63, 'E4 TB Allocation Details'!$A$18:$L$214, MATCH("A &amp; G ID", 'E4 TB Allocation Details'!$A$18:$L$18, 0),FALSE), 'E2 Allocators'!$B$15:$W$361, MATCH('O5 Details by Class &amp; Accounts'!CM$18, 'E2 Allocators'!$B$15:$W$15, 0),FALSE)*$E63)</f>
        <v>0</v>
      </c>
      <c r="CN63" s="1321">
        <f t="shared" si="12"/>
        <v>87622</v>
      </c>
      <c r="CO63" s="1650">
        <f t="shared" si="7"/>
        <v>0</v>
      </c>
      <c r="CQ63" s="1898" t="s">
        <v>5</v>
      </c>
    </row>
    <row r="64" spans="1:95" s="64" customFormat="1" ht="12.75">
      <c r="A64" s="2156">
        <v>1915</v>
      </c>
      <c r="B64" s="2111" t="s">
        <v>512</v>
      </c>
      <c r="C64" s="1647">
        <f>IF(ISERROR(VLOOKUP($A64,'I3 TB Data'!$A$19:$H$484,MATCH('O5 Details by Class &amp; Accounts'!$C$18, 'I3 TB Data'!$A$19:$H$19,0),0)), 0, VLOOKUP($A64,'I3 TB Data'!$A$19:$H$484,MATCH('O5 Details by Class &amp; Accounts'!$C$18,'I3 TB Data'!$A$19:$H$19,0),0))</f>
        <v>126907</v>
      </c>
      <c r="D64" s="1648">
        <f>'I4 BO ASSETS'!E66</f>
        <v>0</v>
      </c>
      <c r="E64" s="1647">
        <f t="shared" si="6"/>
        <v>126907</v>
      </c>
      <c r="F64" s="1649">
        <f>IF(ISERROR(VLOOKUP($A64, 'E1 Categorization'!A33:E124, MATCH("Customer Component", 'E1 Categorization'!$A$33:$E$33,0), 0)), 0, IF(VLOOKUP($A64, 'E1 Categorization'!A33:E124, MATCH("Customer Component", 'E1 Categorization'!$A$33:$E$33,0), 0)=0, 'O5 Details by Class &amp; Accounts'!$E64, IF(AND(VLOOKUP($A64, 'E1 Categorization'!A33:E124, MATCH("Customer Component", 'E1 Categorization'!$A$33:$E$33,0), 0) &gt;0, VLOOKUP($A64, 'E1 Categorization'!A33:E124, MATCH("Customer Component", 'E1 Categorization'!$A$33:$E$33,0), 0)&lt;1), 'O5 Details by Class &amp; Accounts'!$E64*(1-VLOOKUP($A64, 'E1 Categorization'!A33:E124, MATCH("Customer Component", 'E1 Categorization'!$A$33:$E$33,0), 0)), 0)))</f>
        <v>0</v>
      </c>
      <c r="G64" s="1649">
        <f>IF(ISERROR(VLOOKUP($A64, 'E1 Categorization'!A33:E124, MATCH("Customer Component", 'E1 Categorization'!$A$33:$E$33,0), 0)),0, IF(VLOOKUP($A64, 'E1 Categorization'!A33:E124, MATCH("Customer Component", 'E1 Categorization'!$A$33:$E$33,0), 0)=0, 0, IF(AND(VLOOKUP($A64, 'E1 Categorization'!A33:E124, MATCH("Customer Component", 'E1 Categorization'!$A$33:$E$33,0), 0) &gt;0, VLOOKUP($A64, 'E1 Categorization'!A33:E124, MATCH("Customer Component", 'E1 Categorization'!$A$33:$E$33,0), 0)&lt;1), 'O5 Details by Class &amp; Accounts'!$E64*(VLOOKUP($A64, 'E1 Categorization'!A33:E124, MATCH("Customer Component", 'E1 Categorization'!$A$33:$E$33,0), 0)), 'O5 Details by Class &amp; Accounts'!$E64)))</f>
        <v>0</v>
      </c>
      <c r="H64" s="1321">
        <f t="shared" si="8"/>
        <v>0</v>
      </c>
      <c r="I64" s="1321">
        <f>IF(ISERROR(VLOOKUP(VLOOKUP($A64, 'E4 TB Allocation Details'!$A$18:$L$214, MATCH("Demand ID", 'E4 TB Allocation Details'!$A$18:$L$18, 0),FALSE), 'E2 Allocators'!$B$15:$W$361, MATCH('O5 Details by Class &amp; Accounts'!I$18, 'E2 Allocators'!$B$15:$W$15, 0),FALSE)*$F64), 0, VLOOKUP(VLOOKUP($A64, 'E4 TB Allocation Details'!$A$18:$L$214, MATCH("Demand ID", 'E4 TB Allocation Details'!$A$18:$L$18, 0),FALSE), 'E2 Allocators'!$B$15:$W$361, MATCH('O5 Details by Class &amp; Accounts'!I$18, 'E2 Allocators'!$B$15:$W$15, 0),FALSE)*$F64)</f>
        <v>0</v>
      </c>
      <c r="J64" s="1321">
        <f>IF(ISERROR(VLOOKUP(VLOOKUP($A64, 'E4 TB Allocation Details'!$A$18:$L$214, MATCH("Demand ID", 'E4 TB Allocation Details'!$A$18:$L$18, 0),FALSE), 'E2 Allocators'!$B$15:$W$361, MATCH('O5 Details by Class &amp; Accounts'!J$18, 'E2 Allocators'!$B$15:$W$15, 0),FALSE)*$F64), 0, VLOOKUP(VLOOKUP($A64, 'E4 TB Allocation Details'!$A$18:$L$214, MATCH("Demand ID", 'E4 TB Allocation Details'!$A$18:$L$18, 0),FALSE), 'E2 Allocators'!$B$15:$W$361, MATCH('O5 Details by Class &amp; Accounts'!J$18, 'E2 Allocators'!$B$15:$W$15, 0),FALSE)*$F64)</f>
        <v>0</v>
      </c>
      <c r="K64" s="1321">
        <f>IF(ISERROR(VLOOKUP(VLOOKUP($A64, 'E4 TB Allocation Details'!$A$18:$L$214, MATCH("Demand ID", 'E4 TB Allocation Details'!$A$18:$L$18, 0),FALSE), 'E2 Allocators'!$B$15:$W$361, MATCH('O5 Details by Class &amp; Accounts'!K$18, 'E2 Allocators'!$B$15:$W$15, 0),FALSE)*$F64), 0, VLOOKUP(VLOOKUP($A64, 'E4 TB Allocation Details'!$A$18:$L$214, MATCH("Demand ID", 'E4 TB Allocation Details'!$A$18:$L$18, 0),FALSE), 'E2 Allocators'!$B$15:$W$361, MATCH('O5 Details by Class &amp; Accounts'!K$18, 'E2 Allocators'!$B$15:$W$15, 0),FALSE)*$F64)</f>
        <v>0</v>
      </c>
      <c r="L64" s="1321">
        <f>IF(ISERROR(VLOOKUP(VLOOKUP($A64, 'E4 TB Allocation Details'!$A$18:$L$214, MATCH("Demand ID", 'E4 TB Allocation Details'!$A$18:$L$18, 0),FALSE), 'E2 Allocators'!$B$15:$W$361, MATCH('O5 Details by Class &amp; Accounts'!L$18, 'E2 Allocators'!$B$15:$W$15, 0),FALSE)*$F64), 0, VLOOKUP(VLOOKUP($A64, 'E4 TB Allocation Details'!$A$18:$L$214, MATCH("Demand ID", 'E4 TB Allocation Details'!$A$18:$L$18, 0),FALSE), 'E2 Allocators'!$B$15:$W$361, MATCH('O5 Details by Class &amp; Accounts'!L$18, 'E2 Allocators'!$B$15:$W$15, 0),FALSE)*$F64)</f>
        <v>0</v>
      </c>
      <c r="M64" s="1321">
        <f>IF(ISERROR(VLOOKUP(VLOOKUP($A64, 'E4 TB Allocation Details'!$A$18:$L$214, MATCH("Demand ID", 'E4 TB Allocation Details'!$A$18:$L$18, 0),FALSE), 'E2 Allocators'!$B$15:$W$361, MATCH('O5 Details by Class &amp; Accounts'!M$18, 'E2 Allocators'!$B$15:$W$15, 0),FALSE)*$F64), 0, VLOOKUP(VLOOKUP($A64, 'E4 TB Allocation Details'!$A$18:$L$214, MATCH("Demand ID", 'E4 TB Allocation Details'!$A$18:$L$18, 0),FALSE), 'E2 Allocators'!$B$15:$W$361, MATCH('O5 Details by Class &amp; Accounts'!M$18, 'E2 Allocators'!$B$15:$W$15, 0),FALSE)*$F64)</f>
        <v>0</v>
      </c>
      <c r="N64" s="1321">
        <f>IF(ISERROR(VLOOKUP(VLOOKUP($A64, 'E4 TB Allocation Details'!$A$18:$L$214, MATCH("Demand ID", 'E4 TB Allocation Details'!$A$18:$L$18, 0),FALSE), 'E2 Allocators'!$B$15:$W$361, MATCH('O5 Details by Class &amp; Accounts'!N$18, 'E2 Allocators'!$B$15:$W$15, 0),FALSE)*$F64), 0, VLOOKUP(VLOOKUP($A64, 'E4 TB Allocation Details'!$A$18:$L$214, MATCH("Demand ID", 'E4 TB Allocation Details'!$A$18:$L$18, 0),FALSE), 'E2 Allocators'!$B$15:$W$361, MATCH('O5 Details by Class &amp; Accounts'!N$18, 'E2 Allocators'!$B$15:$W$15, 0),FALSE)*$F64)</f>
        <v>0</v>
      </c>
      <c r="O64" s="1321">
        <f>IF(ISERROR(VLOOKUP(VLOOKUP($A64, 'E4 TB Allocation Details'!$A$18:$L$214, MATCH("Demand ID", 'E4 TB Allocation Details'!$A$18:$L$18, 0),FALSE), 'E2 Allocators'!$B$15:$W$361, MATCH('O5 Details by Class &amp; Accounts'!O$18, 'E2 Allocators'!$B$15:$W$15, 0),FALSE)*$F64), 0, VLOOKUP(VLOOKUP($A64, 'E4 TB Allocation Details'!$A$18:$L$214, MATCH("Demand ID", 'E4 TB Allocation Details'!$A$18:$L$18, 0),FALSE), 'E2 Allocators'!$B$15:$W$361, MATCH('O5 Details by Class &amp; Accounts'!O$18, 'E2 Allocators'!$B$15:$W$15, 0),FALSE)*$F64)</f>
        <v>0</v>
      </c>
      <c r="P64" s="1321">
        <f>IF(ISERROR(VLOOKUP(VLOOKUP($A64, 'E4 TB Allocation Details'!$A$18:$L$214, MATCH("Demand ID", 'E4 TB Allocation Details'!$A$18:$L$18, 0),FALSE), 'E2 Allocators'!$B$15:$W$361, MATCH('O5 Details by Class &amp; Accounts'!P$18, 'E2 Allocators'!$B$15:$W$15, 0),FALSE)*$F64), 0, VLOOKUP(VLOOKUP($A64, 'E4 TB Allocation Details'!$A$18:$L$214, MATCH("Demand ID", 'E4 TB Allocation Details'!$A$18:$L$18, 0),FALSE), 'E2 Allocators'!$B$15:$W$361, MATCH('O5 Details by Class &amp; Accounts'!P$18, 'E2 Allocators'!$B$15:$W$15, 0),FALSE)*$F64)</f>
        <v>0</v>
      </c>
      <c r="Q64" s="1321">
        <f>IF(ISERROR(VLOOKUP(VLOOKUP($A64, 'E4 TB Allocation Details'!$A$18:$L$214, MATCH("Demand ID", 'E4 TB Allocation Details'!$A$18:$L$18, 0),FALSE), 'E2 Allocators'!$B$15:$W$361, MATCH('O5 Details by Class &amp; Accounts'!Q$18, 'E2 Allocators'!$B$15:$W$15, 0),FALSE)*$F64), 0, VLOOKUP(VLOOKUP($A64, 'E4 TB Allocation Details'!$A$18:$L$214, MATCH("Demand ID", 'E4 TB Allocation Details'!$A$18:$L$18, 0),FALSE), 'E2 Allocators'!$B$15:$W$361, MATCH('O5 Details by Class &amp; Accounts'!Q$18, 'E2 Allocators'!$B$15:$W$15, 0),FALSE)*$F64)</f>
        <v>0</v>
      </c>
      <c r="R64" s="1321">
        <f>IF(ISERROR(VLOOKUP(VLOOKUP($A64, 'E4 TB Allocation Details'!$A$18:$L$214, MATCH("Demand ID", 'E4 TB Allocation Details'!$A$18:$L$18, 0),FALSE), 'E2 Allocators'!$B$15:$W$361, MATCH('O5 Details by Class &amp; Accounts'!R$18, 'E2 Allocators'!$B$15:$W$15, 0),FALSE)*$F64), 0, VLOOKUP(VLOOKUP($A64, 'E4 TB Allocation Details'!$A$18:$L$214, MATCH("Demand ID", 'E4 TB Allocation Details'!$A$18:$L$18, 0),FALSE), 'E2 Allocators'!$B$15:$W$361, MATCH('O5 Details by Class &amp; Accounts'!R$18, 'E2 Allocators'!$B$15:$W$15, 0),FALSE)*$F64)</f>
        <v>0</v>
      </c>
      <c r="S64" s="1321">
        <f>IF(ISERROR(VLOOKUP(VLOOKUP($A64, 'E4 TB Allocation Details'!$A$18:$L$214, MATCH("Demand ID", 'E4 TB Allocation Details'!$A$18:$L$18, 0),FALSE), 'E2 Allocators'!$B$15:$W$361, MATCH('O5 Details by Class &amp; Accounts'!S$18, 'E2 Allocators'!$B$15:$W$15, 0),FALSE)*$F64), 0, VLOOKUP(VLOOKUP($A64, 'E4 TB Allocation Details'!$A$18:$L$214, MATCH("Demand ID", 'E4 TB Allocation Details'!$A$18:$L$18, 0),FALSE), 'E2 Allocators'!$B$15:$W$361, MATCH('O5 Details by Class &amp; Accounts'!S$18, 'E2 Allocators'!$B$15:$W$15, 0),FALSE)*$F64)</f>
        <v>0</v>
      </c>
      <c r="T64" s="1321">
        <f>IF(ISERROR(VLOOKUP(VLOOKUP($A64, 'E4 TB Allocation Details'!$A$18:$L$214, MATCH("Demand ID", 'E4 TB Allocation Details'!$A$18:$L$18, 0),FALSE), 'E2 Allocators'!$B$15:$W$361, MATCH('O5 Details by Class &amp; Accounts'!T$18, 'E2 Allocators'!$B$15:$W$15, 0),FALSE)*$F64), 0, VLOOKUP(VLOOKUP($A64, 'E4 TB Allocation Details'!$A$18:$L$214, MATCH("Demand ID", 'E4 TB Allocation Details'!$A$18:$L$18, 0),FALSE), 'E2 Allocators'!$B$15:$W$361, MATCH('O5 Details by Class &amp; Accounts'!T$18, 'E2 Allocators'!$B$15:$W$15, 0),FALSE)*$F64)</f>
        <v>0</v>
      </c>
      <c r="U64" s="1321">
        <f>IF(ISERROR(VLOOKUP(VLOOKUP($A64, 'E4 TB Allocation Details'!$A$18:$L$214, MATCH("Demand ID", 'E4 TB Allocation Details'!$A$18:$L$18, 0),FALSE), 'E2 Allocators'!$B$15:$W$361, MATCH('O5 Details by Class &amp; Accounts'!U$18, 'E2 Allocators'!$B$15:$W$15, 0),FALSE)*$F64), 0, VLOOKUP(VLOOKUP($A64, 'E4 TB Allocation Details'!$A$18:$L$214, MATCH("Demand ID", 'E4 TB Allocation Details'!$A$18:$L$18, 0),FALSE), 'E2 Allocators'!$B$15:$W$361, MATCH('O5 Details by Class &amp; Accounts'!U$18, 'E2 Allocators'!$B$15:$W$15, 0),FALSE)*$F64)</f>
        <v>0</v>
      </c>
      <c r="V64" s="1321">
        <f>IF(ISERROR(VLOOKUP(VLOOKUP($A64, 'E4 TB Allocation Details'!$A$18:$L$214, MATCH("Demand ID", 'E4 TB Allocation Details'!$A$18:$L$18, 0),FALSE), 'E2 Allocators'!$B$15:$W$361, MATCH('O5 Details by Class &amp; Accounts'!V$18, 'E2 Allocators'!$B$15:$W$15, 0),FALSE)*$F64), 0, VLOOKUP(VLOOKUP($A64, 'E4 TB Allocation Details'!$A$18:$L$214, MATCH("Demand ID", 'E4 TB Allocation Details'!$A$18:$L$18, 0),FALSE), 'E2 Allocators'!$B$15:$W$361, MATCH('O5 Details by Class &amp; Accounts'!V$18, 'E2 Allocators'!$B$15:$W$15, 0),FALSE)*$F64)</f>
        <v>0</v>
      </c>
      <c r="W64" s="1321">
        <f>IF(ISERROR(VLOOKUP(VLOOKUP($A64, 'E4 TB Allocation Details'!$A$18:$L$214, MATCH("Demand ID", 'E4 TB Allocation Details'!$A$18:$L$18, 0),FALSE), 'E2 Allocators'!$B$15:$W$361, MATCH('O5 Details by Class &amp; Accounts'!W$18, 'E2 Allocators'!$B$15:$W$15, 0),FALSE)*$F64), 0, VLOOKUP(VLOOKUP($A64, 'E4 TB Allocation Details'!$A$18:$L$214, MATCH("Demand ID", 'E4 TB Allocation Details'!$A$18:$L$18, 0),FALSE), 'E2 Allocators'!$B$15:$W$361, MATCH('O5 Details by Class &amp; Accounts'!W$18, 'E2 Allocators'!$B$15:$W$15, 0),FALSE)*$F64)</f>
        <v>0</v>
      </c>
      <c r="X64" s="1321">
        <f>IF(ISERROR(VLOOKUP(VLOOKUP($A64, 'E4 TB Allocation Details'!$A$18:$L$214, MATCH("Demand ID", 'E4 TB Allocation Details'!$A$18:$L$18, 0),FALSE), 'E2 Allocators'!$B$15:$W$361, MATCH('O5 Details by Class &amp; Accounts'!X$18, 'E2 Allocators'!$B$15:$W$15, 0),FALSE)*$F64), 0, VLOOKUP(VLOOKUP($A64, 'E4 TB Allocation Details'!$A$18:$L$214, MATCH("Demand ID", 'E4 TB Allocation Details'!$A$18:$L$18, 0),FALSE), 'E2 Allocators'!$B$15:$W$361, MATCH('O5 Details by Class &amp; Accounts'!X$18, 'E2 Allocators'!$B$15:$W$15, 0),FALSE)*$F64)</f>
        <v>0</v>
      </c>
      <c r="Y64" s="1321">
        <f>IF(ISERROR(VLOOKUP(VLOOKUP($A64, 'E4 TB Allocation Details'!$A$18:$L$214, MATCH("Demand ID", 'E4 TB Allocation Details'!$A$18:$L$18, 0),FALSE), 'E2 Allocators'!$B$15:$W$361, MATCH('O5 Details by Class &amp; Accounts'!Y$18, 'E2 Allocators'!$B$15:$W$15, 0),FALSE)*$F64), 0, VLOOKUP(VLOOKUP($A64, 'E4 TB Allocation Details'!$A$18:$L$214, MATCH("Demand ID", 'E4 TB Allocation Details'!$A$18:$L$18, 0),FALSE), 'E2 Allocators'!$B$15:$W$361, MATCH('O5 Details by Class &amp; Accounts'!Y$18, 'E2 Allocators'!$B$15:$W$15, 0),FALSE)*$F64)</f>
        <v>0</v>
      </c>
      <c r="Z64" s="1321">
        <f>IF(ISERROR(VLOOKUP(VLOOKUP($A64, 'E4 TB Allocation Details'!$A$18:$L$214, MATCH("Demand ID", 'E4 TB Allocation Details'!$A$18:$L$18, 0),FALSE), 'E2 Allocators'!$B$15:$W$361, MATCH('O5 Details by Class &amp; Accounts'!Z$18, 'E2 Allocators'!$B$15:$W$15, 0),FALSE)*$F64), 0, VLOOKUP(VLOOKUP($A64, 'E4 TB Allocation Details'!$A$18:$L$214, MATCH("Demand ID", 'E4 TB Allocation Details'!$A$18:$L$18, 0),FALSE), 'E2 Allocators'!$B$15:$W$361, MATCH('O5 Details by Class &amp; Accounts'!Z$18, 'E2 Allocators'!$B$15:$W$15, 0),FALSE)*$F64)</f>
        <v>0</v>
      </c>
      <c r="AA64" s="1321">
        <f>IF(ISERROR(VLOOKUP(VLOOKUP($A64, 'E4 TB Allocation Details'!$A$18:$L$214, MATCH("Demand ID", 'E4 TB Allocation Details'!$A$18:$L$18, 0),FALSE), 'E2 Allocators'!$B$15:$W$361, MATCH('O5 Details by Class &amp; Accounts'!AA$18, 'E2 Allocators'!$B$15:$W$15, 0),FALSE)*$F64), 0, VLOOKUP(VLOOKUP($A64, 'E4 TB Allocation Details'!$A$18:$L$214, MATCH("Demand ID", 'E4 TB Allocation Details'!$A$18:$L$18, 0),FALSE), 'E2 Allocators'!$B$15:$W$361, MATCH('O5 Details by Class &amp; Accounts'!AA$18, 'E2 Allocators'!$B$15:$W$15, 0),FALSE)*$F64)</f>
        <v>0</v>
      </c>
      <c r="AB64" s="1321">
        <f>IF(ISERROR(VLOOKUP(VLOOKUP($A64, 'E4 TB Allocation Details'!$A$18:$L$214, MATCH("Demand ID", 'E4 TB Allocation Details'!$A$18:$L$18, 0),FALSE), 'E2 Allocators'!$B$15:$W$361, MATCH('O5 Details by Class &amp; Accounts'!AB$18, 'E2 Allocators'!$B$15:$W$15, 0),FALSE)*$F64), 0, VLOOKUP(VLOOKUP($A64, 'E4 TB Allocation Details'!$A$18:$L$214, MATCH("Demand ID", 'E4 TB Allocation Details'!$A$18:$L$18, 0),FALSE), 'E2 Allocators'!$B$15:$W$361, MATCH('O5 Details by Class &amp; Accounts'!AB$18, 'E2 Allocators'!$B$15:$W$15, 0),FALSE)*$F64)</f>
        <v>0</v>
      </c>
      <c r="AC64" s="1321">
        <f t="shared" si="9"/>
        <v>0</v>
      </c>
      <c r="AD64" s="1321">
        <f>IF(ISERROR(VLOOKUP(VLOOKUP($A64, 'E4 TB Allocation Details'!$A$18:$L$214, MATCH("Customer ID", 'E4 TB Allocation Details'!$A$18:$L$18, 0),FALSE), 'E2 Allocators'!$B$15:$W$361, MATCH('O5 Details by Class &amp; Accounts'!AD$18, 'E2 Allocators'!$B$15:$W$15, 0),FALSE)*$G64), 0, VLOOKUP(VLOOKUP($A64, 'E4 TB Allocation Details'!$A$18:$L$214, MATCH("Customer ID", 'E4 TB Allocation Details'!$A$18:$L$18, 0),FALSE), 'E2 Allocators'!$B$15:$W$361, MATCH('O5 Details by Class &amp; Accounts'!AD$18, 'E2 Allocators'!$B$15:$W$15, 0),FALSE)*$G64)</f>
        <v>0</v>
      </c>
      <c r="AE64" s="1321">
        <f>IF(ISERROR(VLOOKUP(VLOOKUP($A64, 'E4 TB Allocation Details'!$A$18:$L$214, MATCH("Customer ID", 'E4 TB Allocation Details'!$A$18:$L$18, 0),FALSE), 'E2 Allocators'!$B$15:$W$361, MATCH('O5 Details by Class &amp; Accounts'!AE$18, 'E2 Allocators'!$B$15:$W$15, 0),FALSE)*$G64), 0, VLOOKUP(VLOOKUP($A64, 'E4 TB Allocation Details'!$A$18:$L$214, MATCH("Customer ID", 'E4 TB Allocation Details'!$A$18:$L$18, 0),FALSE), 'E2 Allocators'!$B$15:$W$361, MATCH('O5 Details by Class &amp; Accounts'!AE$18, 'E2 Allocators'!$B$15:$W$15, 0),FALSE)*$G64)</f>
        <v>0</v>
      </c>
      <c r="AF64" s="1321">
        <f>IF(ISERROR(VLOOKUP(VLOOKUP($A64, 'E4 TB Allocation Details'!$A$18:$L$214, MATCH("Customer ID", 'E4 TB Allocation Details'!$A$18:$L$18, 0),FALSE), 'E2 Allocators'!$B$15:$W$361, MATCH('O5 Details by Class &amp; Accounts'!AF$18, 'E2 Allocators'!$B$15:$W$15, 0),FALSE)*$G64), 0, VLOOKUP(VLOOKUP($A64, 'E4 TB Allocation Details'!$A$18:$L$214, MATCH("Customer ID", 'E4 TB Allocation Details'!$A$18:$L$18, 0),FALSE), 'E2 Allocators'!$B$15:$W$361, MATCH('O5 Details by Class &amp; Accounts'!AF$18, 'E2 Allocators'!$B$15:$W$15, 0),FALSE)*$G64)</f>
        <v>0</v>
      </c>
      <c r="AG64" s="1321">
        <f>IF(ISERROR(VLOOKUP(VLOOKUP($A64, 'E4 TB Allocation Details'!$A$18:$L$214, MATCH("Customer ID", 'E4 TB Allocation Details'!$A$18:$L$18, 0),FALSE), 'E2 Allocators'!$B$15:$W$361, MATCH('O5 Details by Class &amp; Accounts'!AG$18, 'E2 Allocators'!$B$15:$W$15, 0),FALSE)*$G64), 0, VLOOKUP(VLOOKUP($A64, 'E4 TB Allocation Details'!$A$18:$L$214, MATCH("Customer ID", 'E4 TB Allocation Details'!$A$18:$L$18, 0),FALSE), 'E2 Allocators'!$B$15:$W$361, MATCH('O5 Details by Class &amp; Accounts'!AG$18, 'E2 Allocators'!$B$15:$W$15, 0),FALSE)*$G64)</f>
        <v>0</v>
      </c>
      <c r="AH64" s="1321">
        <f>IF(ISERROR(VLOOKUP(VLOOKUP($A64, 'E4 TB Allocation Details'!$A$18:$L$214, MATCH("Customer ID", 'E4 TB Allocation Details'!$A$18:$L$18, 0),FALSE), 'E2 Allocators'!$B$15:$W$361, MATCH('O5 Details by Class &amp; Accounts'!AH$18, 'E2 Allocators'!$B$15:$W$15, 0),FALSE)*$G64), 0, VLOOKUP(VLOOKUP($A64, 'E4 TB Allocation Details'!$A$18:$L$214, MATCH("Customer ID", 'E4 TB Allocation Details'!$A$18:$L$18, 0),FALSE), 'E2 Allocators'!$B$15:$W$361, MATCH('O5 Details by Class &amp; Accounts'!AH$18, 'E2 Allocators'!$B$15:$W$15, 0),FALSE)*$G64)</f>
        <v>0</v>
      </c>
      <c r="AI64" s="1321">
        <f>IF(ISERROR(VLOOKUP(VLOOKUP($A64, 'E4 TB Allocation Details'!$A$18:$L$214, MATCH("Customer ID", 'E4 TB Allocation Details'!$A$18:$L$18, 0),FALSE), 'E2 Allocators'!$B$15:$W$361, MATCH('O5 Details by Class &amp; Accounts'!AI$18, 'E2 Allocators'!$B$15:$W$15, 0),FALSE)*$G64), 0, VLOOKUP(VLOOKUP($A64, 'E4 TB Allocation Details'!$A$18:$L$214, MATCH("Customer ID", 'E4 TB Allocation Details'!$A$18:$L$18, 0),FALSE), 'E2 Allocators'!$B$15:$W$361, MATCH('O5 Details by Class &amp; Accounts'!AI$18, 'E2 Allocators'!$B$15:$W$15, 0),FALSE)*$G64)</f>
        <v>0</v>
      </c>
      <c r="AJ64" s="1321">
        <f>IF(ISERROR(VLOOKUP(VLOOKUP($A64, 'E4 TB Allocation Details'!$A$18:$L$214, MATCH("Customer ID", 'E4 TB Allocation Details'!$A$18:$L$18, 0),FALSE), 'E2 Allocators'!$B$15:$W$361, MATCH('O5 Details by Class &amp; Accounts'!AJ$18, 'E2 Allocators'!$B$15:$W$15, 0),FALSE)*$G64), 0, VLOOKUP(VLOOKUP($A64, 'E4 TB Allocation Details'!$A$18:$L$214, MATCH("Customer ID", 'E4 TB Allocation Details'!$A$18:$L$18, 0),FALSE), 'E2 Allocators'!$B$15:$W$361, MATCH('O5 Details by Class &amp; Accounts'!AJ$18, 'E2 Allocators'!$B$15:$W$15, 0),FALSE)*$G64)</f>
        <v>0</v>
      </c>
      <c r="AK64" s="1321">
        <f>IF(ISERROR(VLOOKUP(VLOOKUP($A64, 'E4 TB Allocation Details'!$A$18:$L$214, MATCH("Customer ID", 'E4 TB Allocation Details'!$A$18:$L$18, 0),FALSE), 'E2 Allocators'!$B$15:$W$361, MATCH('O5 Details by Class &amp; Accounts'!AK$18, 'E2 Allocators'!$B$15:$W$15, 0),FALSE)*$G64), 0, VLOOKUP(VLOOKUP($A64, 'E4 TB Allocation Details'!$A$18:$L$214, MATCH("Customer ID", 'E4 TB Allocation Details'!$A$18:$L$18, 0),FALSE), 'E2 Allocators'!$B$15:$W$361, MATCH('O5 Details by Class &amp; Accounts'!AK$18, 'E2 Allocators'!$B$15:$W$15, 0),FALSE)*$G64)</f>
        <v>0</v>
      </c>
      <c r="AL64" s="1321">
        <f>IF(ISERROR(VLOOKUP(VLOOKUP($A64, 'E4 TB Allocation Details'!$A$18:$L$214, MATCH("Customer ID", 'E4 TB Allocation Details'!$A$18:$L$18, 0),FALSE), 'E2 Allocators'!$B$15:$W$361, MATCH('O5 Details by Class &amp; Accounts'!AL$18, 'E2 Allocators'!$B$15:$W$15, 0),FALSE)*$G64), 0, VLOOKUP(VLOOKUP($A64, 'E4 TB Allocation Details'!$A$18:$L$214, MATCH("Customer ID", 'E4 TB Allocation Details'!$A$18:$L$18, 0),FALSE), 'E2 Allocators'!$B$15:$W$361, MATCH('O5 Details by Class &amp; Accounts'!AL$18, 'E2 Allocators'!$B$15:$W$15, 0),FALSE)*$G64)</f>
        <v>0</v>
      </c>
      <c r="AM64" s="1321">
        <f>IF(ISERROR(VLOOKUP(VLOOKUP($A64, 'E4 TB Allocation Details'!$A$18:$L$214, MATCH("Customer ID", 'E4 TB Allocation Details'!$A$18:$L$18, 0),FALSE), 'E2 Allocators'!$B$15:$W$361, MATCH('O5 Details by Class &amp; Accounts'!AM$18, 'E2 Allocators'!$B$15:$W$15, 0),FALSE)*$G64), 0, VLOOKUP(VLOOKUP($A64, 'E4 TB Allocation Details'!$A$18:$L$214, MATCH("Customer ID", 'E4 TB Allocation Details'!$A$18:$L$18, 0),FALSE), 'E2 Allocators'!$B$15:$W$361, MATCH('O5 Details by Class &amp; Accounts'!AM$18, 'E2 Allocators'!$B$15:$W$15, 0),FALSE)*$G64)</f>
        <v>0</v>
      </c>
      <c r="AN64" s="1321">
        <f>IF(ISERROR(VLOOKUP(VLOOKUP($A64, 'E4 TB Allocation Details'!$A$18:$L$214, MATCH("Customer ID", 'E4 TB Allocation Details'!$A$18:$L$18, 0),FALSE), 'E2 Allocators'!$B$15:$W$361, MATCH('O5 Details by Class &amp; Accounts'!AN$18, 'E2 Allocators'!$B$15:$W$15, 0),FALSE)*$G64), 0, VLOOKUP(VLOOKUP($A64, 'E4 TB Allocation Details'!$A$18:$L$214, MATCH("Customer ID", 'E4 TB Allocation Details'!$A$18:$L$18, 0),FALSE), 'E2 Allocators'!$B$15:$W$361, MATCH('O5 Details by Class &amp; Accounts'!AN$18, 'E2 Allocators'!$B$15:$W$15, 0),FALSE)*$G64)</f>
        <v>0</v>
      </c>
      <c r="AO64" s="1321">
        <f>IF(ISERROR(VLOOKUP(VLOOKUP($A64, 'E4 TB Allocation Details'!$A$18:$L$214, MATCH("Customer ID", 'E4 TB Allocation Details'!$A$18:$L$18, 0),FALSE), 'E2 Allocators'!$B$15:$W$361, MATCH('O5 Details by Class &amp; Accounts'!AO$18, 'E2 Allocators'!$B$15:$W$15, 0),FALSE)*$G64), 0, VLOOKUP(VLOOKUP($A64, 'E4 TB Allocation Details'!$A$18:$L$214, MATCH("Customer ID", 'E4 TB Allocation Details'!$A$18:$L$18, 0),FALSE), 'E2 Allocators'!$B$15:$W$361, MATCH('O5 Details by Class &amp; Accounts'!AO$18, 'E2 Allocators'!$B$15:$W$15, 0),FALSE)*$G64)</f>
        <v>0</v>
      </c>
      <c r="AP64" s="1321">
        <f>IF(ISERROR(VLOOKUP(VLOOKUP($A64, 'E4 TB Allocation Details'!$A$18:$L$214, MATCH("Customer ID", 'E4 TB Allocation Details'!$A$18:$L$18, 0),FALSE), 'E2 Allocators'!$B$15:$W$361, MATCH('O5 Details by Class &amp; Accounts'!AP$18, 'E2 Allocators'!$B$15:$W$15, 0),FALSE)*$G64), 0, VLOOKUP(VLOOKUP($A64, 'E4 TB Allocation Details'!$A$18:$L$214, MATCH("Customer ID", 'E4 TB Allocation Details'!$A$18:$L$18, 0),FALSE), 'E2 Allocators'!$B$15:$W$361, MATCH('O5 Details by Class &amp; Accounts'!AP$18, 'E2 Allocators'!$B$15:$W$15, 0),FALSE)*$G64)</f>
        <v>0</v>
      </c>
      <c r="AQ64" s="1321">
        <f>IF(ISERROR(VLOOKUP(VLOOKUP($A64, 'E4 TB Allocation Details'!$A$18:$L$214, MATCH("Customer ID", 'E4 TB Allocation Details'!$A$18:$L$18, 0),FALSE), 'E2 Allocators'!$B$15:$W$361, MATCH('O5 Details by Class &amp; Accounts'!AQ$18, 'E2 Allocators'!$B$15:$W$15, 0),FALSE)*$G64), 0, VLOOKUP(VLOOKUP($A64, 'E4 TB Allocation Details'!$A$18:$L$214, MATCH("Customer ID", 'E4 TB Allocation Details'!$A$18:$L$18, 0),FALSE), 'E2 Allocators'!$B$15:$W$361, MATCH('O5 Details by Class &amp; Accounts'!AQ$18, 'E2 Allocators'!$B$15:$W$15, 0),FALSE)*$G64)</f>
        <v>0</v>
      </c>
      <c r="AR64" s="1321">
        <f>IF(ISERROR(VLOOKUP(VLOOKUP($A64, 'E4 TB Allocation Details'!$A$18:$L$214, MATCH("Customer ID", 'E4 TB Allocation Details'!$A$18:$L$18, 0),FALSE), 'E2 Allocators'!$B$15:$W$361, MATCH('O5 Details by Class &amp; Accounts'!AR$18, 'E2 Allocators'!$B$15:$W$15, 0),FALSE)*$G64), 0, VLOOKUP(VLOOKUP($A64, 'E4 TB Allocation Details'!$A$18:$L$214, MATCH("Customer ID", 'E4 TB Allocation Details'!$A$18:$L$18, 0),FALSE), 'E2 Allocators'!$B$15:$W$361, MATCH('O5 Details by Class &amp; Accounts'!AR$18, 'E2 Allocators'!$B$15:$W$15, 0),FALSE)*$G64)</f>
        <v>0</v>
      </c>
      <c r="AS64" s="1321">
        <f>IF(ISERROR(VLOOKUP(VLOOKUP($A64, 'E4 TB Allocation Details'!$A$18:$L$214, MATCH("Customer ID", 'E4 TB Allocation Details'!$A$18:$L$18, 0),FALSE), 'E2 Allocators'!$B$15:$W$361, MATCH('O5 Details by Class &amp; Accounts'!AS$18, 'E2 Allocators'!$B$15:$W$15, 0),FALSE)*$G64), 0, VLOOKUP(VLOOKUP($A64, 'E4 TB Allocation Details'!$A$18:$L$214, MATCH("Customer ID", 'E4 TB Allocation Details'!$A$18:$L$18, 0),FALSE), 'E2 Allocators'!$B$15:$W$361, MATCH('O5 Details by Class &amp; Accounts'!AS$18, 'E2 Allocators'!$B$15:$W$15, 0),FALSE)*$G64)</f>
        <v>0</v>
      </c>
      <c r="AT64" s="1321">
        <f>IF(ISERROR(VLOOKUP(VLOOKUP($A64, 'E4 TB Allocation Details'!$A$18:$L$214, MATCH("Customer ID", 'E4 TB Allocation Details'!$A$18:$L$18, 0),FALSE), 'E2 Allocators'!$B$15:$W$361, MATCH('O5 Details by Class &amp; Accounts'!AT$18, 'E2 Allocators'!$B$15:$W$15, 0),FALSE)*$G64), 0, VLOOKUP(VLOOKUP($A64, 'E4 TB Allocation Details'!$A$18:$L$214, MATCH("Customer ID", 'E4 TB Allocation Details'!$A$18:$L$18, 0),FALSE), 'E2 Allocators'!$B$15:$W$361, MATCH('O5 Details by Class &amp; Accounts'!AT$18, 'E2 Allocators'!$B$15:$W$15, 0),FALSE)*$G64)</f>
        <v>0</v>
      </c>
      <c r="AU64" s="1321">
        <f>IF(ISERROR(VLOOKUP(VLOOKUP($A64, 'E4 TB Allocation Details'!$A$18:$L$214, MATCH("Customer ID", 'E4 TB Allocation Details'!$A$18:$L$18, 0),FALSE), 'E2 Allocators'!$B$15:$W$361, MATCH('O5 Details by Class &amp; Accounts'!AU$18, 'E2 Allocators'!$B$15:$W$15, 0),FALSE)*$G64), 0, VLOOKUP(VLOOKUP($A64, 'E4 TB Allocation Details'!$A$18:$L$214, MATCH("Customer ID", 'E4 TB Allocation Details'!$A$18:$L$18, 0),FALSE), 'E2 Allocators'!$B$15:$W$361, MATCH('O5 Details by Class &amp; Accounts'!AU$18, 'E2 Allocators'!$B$15:$W$15, 0),FALSE)*$G64)</f>
        <v>0</v>
      </c>
      <c r="AV64" s="1321">
        <f>IF(ISERROR(VLOOKUP(VLOOKUP($A64, 'E4 TB Allocation Details'!$A$18:$L$214, MATCH("Customer ID", 'E4 TB Allocation Details'!$A$18:$L$18, 0),FALSE), 'E2 Allocators'!$B$15:$W$361, MATCH('O5 Details by Class &amp; Accounts'!AV$18, 'E2 Allocators'!$B$15:$W$15, 0),FALSE)*$G64), 0, VLOOKUP(VLOOKUP($A64, 'E4 TB Allocation Details'!$A$18:$L$214, MATCH("Customer ID", 'E4 TB Allocation Details'!$A$18:$L$18, 0),FALSE), 'E2 Allocators'!$B$15:$W$361, MATCH('O5 Details by Class &amp; Accounts'!AV$18, 'E2 Allocators'!$B$15:$W$15, 0),FALSE)*$G64)</f>
        <v>0</v>
      </c>
      <c r="AW64" s="1321">
        <f>IF(ISERROR(VLOOKUP(VLOOKUP($A64, 'E4 TB Allocation Details'!$A$18:$L$214, MATCH("Customer ID", 'E4 TB Allocation Details'!$A$18:$L$18, 0),FALSE), 'E2 Allocators'!$B$15:$W$361, MATCH('O5 Details by Class &amp; Accounts'!AW$18, 'E2 Allocators'!$B$15:$W$15, 0),FALSE)*$G64), 0, VLOOKUP(VLOOKUP($A64, 'E4 TB Allocation Details'!$A$18:$L$214, MATCH("Customer ID", 'E4 TB Allocation Details'!$A$18:$L$18, 0),FALSE), 'E2 Allocators'!$B$15:$W$361, MATCH('O5 Details by Class &amp; Accounts'!AW$18, 'E2 Allocators'!$B$15:$W$15, 0),FALSE)*$G64)</f>
        <v>0</v>
      </c>
      <c r="AX64" s="1321">
        <f t="shared" si="10"/>
        <v>0</v>
      </c>
      <c r="AY64" s="1321">
        <f>IF(ISERROR(VLOOKUP(VLOOKUP($A64, 'E4 TB Allocation Details'!$A$18:$L$214, MATCH("Misc ID", 'E4 TB Allocation Details'!$A$18:$L$18, 0),FALSE), 'E2 Allocators'!$B$15:$W$361, MATCH('O5 Details by Class &amp; Accounts'!AY$18, 'E2 Allocators'!$B$15:$W$15, 0),FALSE)*$E64), 0, VLOOKUP(VLOOKUP($A64, 'E4 TB Allocation Details'!$A$18:$L$214, MATCH("Misc ID", 'E4 TB Allocation Details'!$A$18:$L$18, 0),FALSE), 'E2 Allocators'!$B$15:$W$361, MATCH('O5 Details by Class &amp; Accounts'!AY$18, 'E2 Allocators'!$B$15:$W$15, 0),FALSE)*$E64)</f>
        <v>0</v>
      </c>
      <c r="AZ64" s="1321">
        <f>IF(ISERROR(VLOOKUP(VLOOKUP($A64, 'E4 TB Allocation Details'!$A$18:$L$214, MATCH("Misc ID", 'E4 TB Allocation Details'!$A$18:$L$18, 0),FALSE), 'E2 Allocators'!$B$15:$W$361, MATCH('O5 Details by Class &amp; Accounts'!AZ$18, 'E2 Allocators'!$B$15:$W$15, 0),FALSE)*$E64), 0, VLOOKUP(VLOOKUP($A64, 'E4 TB Allocation Details'!$A$18:$L$214, MATCH("Misc ID", 'E4 TB Allocation Details'!$A$18:$L$18, 0),FALSE), 'E2 Allocators'!$B$15:$W$361, MATCH('O5 Details by Class &amp; Accounts'!AZ$18, 'E2 Allocators'!$B$15:$W$15, 0),FALSE)*$E64)</f>
        <v>0</v>
      </c>
      <c r="BA64" s="1321">
        <f>IF(ISERROR(VLOOKUP(VLOOKUP($A64, 'E4 TB Allocation Details'!$A$18:$L$214, MATCH("Misc ID", 'E4 TB Allocation Details'!$A$18:$L$18, 0),FALSE), 'E2 Allocators'!$B$15:$W$361, MATCH('O5 Details by Class &amp; Accounts'!BA$18, 'E2 Allocators'!$B$15:$W$15, 0),FALSE)*$E64), 0, VLOOKUP(VLOOKUP($A64, 'E4 TB Allocation Details'!$A$18:$L$214, MATCH("Misc ID", 'E4 TB Allocation Details'!$A$18:$L$18, 0),FALSE), 'E2 Allocators'!$B$15:$W$361, MATCH('O5 Details by Class &amp; Accounts'!BA$18, 'E2 Allocators'!$B$15:$W$15, 0),FALSE)*$E64)</f>
        <v>0</v>
      </c>
      <c r="BB64" s="1321">
        <f>IF(ISERROR(VLOOKUP(VLOOKUP($A64, 'E4 TB Allocation Details'!$A$18:$L$214, MATCH("Misc ID", 'E4 TB Allocation Details'!$A$18:$L$18, 0),FALSE), 'E2 Allocators'!$B$15:$W$361, MATCH('O5 Details by Class &amp; Accounts'!BB$18, 'E2 Allocators'!$B$15:$W$15, 0),FALSE)*$E64), 0, VLOOKUP(VLOOKUP($A64, 'E4 TB Allocation Details'!$A$18:$L$214, MATCH("Misc ID", 'E4 TB Allocation Details'!$A$18:$L$18, 0),FALSE), 'E2 Allocators'!$B$15:$W$361, MATCH('O5 Details by Class &amp; Accounts'!BB$18, 'E2 Allocators'!$B$15:$W$15, 0),FALSE)*$E64)</f>
        <v>0</v>
      </c>
      <c r="BC64" s="1321">
        <f>IF(ISERROR(VLOOKUP(VLOOKUP($A64, 'E4 TB Allocation Details'!$A$18:$L$214, MATCH("Misc ID", 'E4 TB Allocation Details'!$A$18:$L$18, 0),FALSE), 'E2 Allocators'!$B$15:$W$361, MATCH('O5 Details by Class &amp; Accounts'!BC$18, 'E2 Allocators'!$B$15:$W$15, 0),FALSE)*$E64), 0, VLOOKUP(VLOOKUP($A64, 'E4 TB Allocation Details'!$A$18:$L$214, MATCH("Misc ID", 'E4 TB Allocation Details'!$A$18:$L$18, 0),FALSE), 'E2 Allocators'!$B$15:$W$361, MATCH('O5 Details by Class &amp; Accounts'!BC$18, 'E2 Allocators'!$B$15:$W$15, 0),FALSE)*$E64)</f>
        <v>0</v>
      </c>
      <c r="BD64" s="1321">
        <f>IF(ISERROR(VLOOKUP(VLOOKUP($A64, 'E4 TB Allocation Details'!$A$18:$L$214, MATCH("Misc ID", 'E4 TB Allocation Details'!$A$18:$L$18, 0),FALSE), 'E2 Allocators'!$B$15:$W$361, MATCH('O5 Details by Class &amp; Accounts'!BD$18, 'E2 Allocators'!$B$15:$W$15, 0),FALSE)*$E64), 0, VLOOKUP(VLOOKUP($A64, 'E4 TB Allocation Details'!$A$18:$L$214, MATCH("Misc ID", 'E4 TB Allocation Details'!$A$18:$L$18, 0),FALSE), 'E2 Allocators'!$B$15:$W$361, MATCH('O5 Details by Class &amp; Accounts'!BD$18, 'E2 Allocators'!$B$15:$W$15, 0),FALSE)*$E64)</f>
        <v>0</v>
      </c>
      <c r="BE64" s="1321">
        <f>IF(ISERROR(VLOOKUP(VLOOKUP($A64, 'E4 TB Allocation Details'!$A$18:$L$214, MATCH("Misc ID", 'E4 TB Allocation Details'!$A$18:$L$18, 0),FALSE), 'E2 Allocators'!$B$15:$W$361, MATCH('O5 Details by Class &amp; Accounts'!BE$18, 'E2 Allocators'!$B$15:$W$15, 0),FALSE)*$E64), 0, VLOOKUP(VLOOKUP($A64, 'E4 TB Allocation Details'!$A$18:$L$214, MATCH("Misc ID", 'E4 TB Allocation Details'!$A$18:$L$18, 0),FALSE), 'E2 Allocators'!$B$15:$W$361, MATCH('O5 Details by Class &amp; Accounts'!BE$18, 'E2 Allocators'!$B$15:$W$15, 0),FALSE)*$E64)</f>
        <v>0</v>
      </c>
      <c r="BF64" s="1321">
        <f>IF(ISERROR(VLOOKUP(VLOOKUP($A64, 'E4 TB Allocation Details'!$A$18:$L$214, MATCH("Misc ID", 'E4 TB Allocation Details'!$A$18:$L$18, 0),FALSE), 'E2 Allocators'!$B$15:$W$361, MATCH('O5 Details by Class &amp; Accounts'!BF$18, 'E2 Allocators'!$B$15:$W$15, 0),FALSE)*$E64), 0, VLOOKUP(VLOOKUP($A64, 'E4 TB Allocation Details'!$A$18:$L$214, MATCH("Misc ID", 'E4 TB Allocation Details'!$A$18:$L$18, 0),FALSE), 'E2 Allocators'!$B$15:$W$361, MATCH('O5 Details by Class &amp; Accounts'!BF$18, 'E2 Allocators'!$B$15:$W$15, 0),FALSE)*$E64)</f>
        <v>0</v>
      </c>
      <c r="BG64" s="1321">
        <f>IF(ISERROR(VLOOKUP(VLOOKUP($A64, 'E4 TB Allocation Details'!$A$18:$L$214, MATCH("Misc ID", 'E4 TB Allocation Details'!$A$18:$L$18, 0),FALSE), 'E2 Allocators'!$B$15:$W$361, MATCH('O5 Details by Class &amp; Accounts'!BG$18, 'E2 Allocators'!$B$15:$W$15, 0),FALSE)*$E64), 0, VLOOKUP(VLOOKUP($A64, 'E4 TB Allocation Details'!$A$18:$L$214, MATCH("Misc ID", 'E4 TB Allocation Details'!$A$18:$L$18, 0),FALSE), 'E2 Allocators'!$B$15:$W$361, MATCH('O5 Details by Class &amp; Accounts'!BG$18, 'E2 Allocators'!$B$15:$W$15, 0),FALSE)*$E64)</f>
        <v>0</v>
      </c>
      <c r="BH64" s="1321">
        <f>IF(ISERROR(VLOOKUP(VLOOKUP($A64, 'E4 TB Allocation Details'!$A$18:$L$214, MATCH("Misc ID", 'E4 TB Allocation Details'!$A$18:$L$18, 0),FALSE), 'E2 Allocators'!$B$15:$W$361, MATCH('O5 Details by Class &amp; Accounts'!BH$18, 'E2 Allocators'!$B$15:$W$15, 0),FALSE)*$E64), 0, VLOOKUP(VLOOKUP($A64, 'E4 TB Allocation Details'!$A$18:$L$214, MATCH("Misc ID", 'E4 TB Allocation Details'!$A$18:$L$18, 0),FALSE), 'E2 Allocators'!$B$15:$W$361, MATCH('O5 Details by Class &amp; Accounts'!BH$18, 'E2 Allocators'!$B$15:$W$15, 0),FALSE)*$E64)</f>
        <v>0</v>
      </c>
      <c r="BI64" s="1321">
        <f>IF(ISERROR(VLOOKUP(VLOOKUP($A64, 'E4 TB Allocation Details'!$A$18:$L$214, MATCH("Misc ID", 'E4 TB Allocation Details'!$A$18:$L$18, 0),FALSE), 'E2 Allocators'!$B$15:$W$361, MATCH('O5 Details by Class &amp; Accounts'!BI$18, 'E2 Allocators'!$B$15:$W$15, 0),FALSE)*$E64), 0, VLOOKUP(VLOOKUP($A64, 'E4 TB Allocation Details'!$A$18:$L$214, MATCH("Misc ID", 'E4 TB Allocation Details'!$A$18:$L$18, 0),FALSE), 'E2 Allocators'!$B$15:$W$361, MATCH('O5 Details by Class &amp; Accounts'!BI$18, 'E2 Allocators'!$B$15:$W$15, 0),FALSE)*$E64)</f>
        <v>0</v>
      </c>
      <c r="BJ64" s="1321">
        <f>IF(ISERROR(VLOOKUP(VLOOKUP($A64, 'E4 TB Allocation Details'!$A$18:$L$214, MATCH("Misc ID", 'E4 TB Allocation Details'!$A$18:$L$18, 0),FALSE), 'E2 Allocators'!$B$15:$W$361, MATCH('O5 Details by Class &amp; Accounts'!BJ$18, 'E2 Allocators'!$B$15:$W$15, 0),FALSE)*$E64), 0, VLOOKUP(VLOOKUP($A64, 'E4 TB Allocation Details'!$A$18:$L$214, MATCH("Misc ID", 'E4 TB Allocation Details'!$A$18:$L$18, 0),FALSE), 'E2 Allocators'!$B$15:$W$361, MATCH('O5 Details by Class &amp; Accounts'!BJ$18, 'E2 Allocators'!$B$15:$W$15, 0),FALSE)*$E64)</f>
        <v>0</v>
      </c>
      <c r="BK64" s="1321">
        <f>IF(ISERROR(VLOOKUP(VLOOKUP($A64, 'E4 TB Allocation Details'!$A$18:$L$214, MATCH("Misc ID", 'E4 TB Allocation Details'!$A$18:$L$18, 0),FALSE), 'E2 Allocators'!$B$15:$W$361, MATCH('O5 Details by Class &amp; Accounts'!BK$18, 'E2 Allocators'!$B$15:$W$15, 0),FALSE)*$E64), 0, VLOOKUP(VLOOKUP($A64, 'E4 TB Allocation Details'!$A$18:$L$214, MATCH("Misc ID", 'E4 TB Allocation Details'!$A$18:$L$18, 0),FALSE), 'E2 Allocators'!$B$15:$W$361, MATCH('O5 Details by Class &amp; Accounts'!BK$18, 'E2 Allocators'!$B$15:$W$15, 0),FALSE)*$E64)</f>
        <v>0</v>
      </c>
      <c r="BL64" s="1321">
        <f>IF(ISERROR(VLOOKUP(VLOOKUP($A64, 'E4 TB Allocation Details'!$A$18:$L$214, MATCH("Misc ID", 'E4 TB Allocation Details'!$A$18:$L$18, 0),FALSE), 'E2 Allocators'!$B$15:$W$361, MATCH('O5 Details by Class &amp; Accounts'!BL$18, 'E2 Allocators'!$B$15:$W$15, 0),FALSE)*$E64), 0, VLOOKUP(VLOOKUP($A64, 'E4 TB Allocation Details'!$A$18:$L$214, MATCH("Misc ID", 'E4 TB Allocation Details'!$A$18:$L$18, 0),FALSE), 'E2 Allocators'!$B$15:$W$361, MATCH('O5 Details by Class &amp; Accounts'!BL$18, 'E2 Allocators'!$B$15:$W$15, 0),FALSE)*$E64)</f>
        <v>0</v>
      </c>
      <c r="BM64" s="1321">
        <f>IF(ISERROR(VLOOKUP(VLOOKUP($A64, 'E4 TB Allocation Details'!$A$18:$L$214, MATCH("Misc ID", 'E4 TB Allocation Details'!$A$18:$L$18, 0),FALSE), 'E2 Allocators'!$B$15:$W$361, MATCH('O5 Details by Class &amp; Accounts'!BM$18, 'E2 Allocators'!$B$15:$W$15, 0),FALSE)*$E64), 0, VLOOKUP(VLOOKUP($A64, 'E4 TB Allocation Details'!$A$18:$L$214, MATCH("Misc ID", 'E4 TB Allocation Details'!$A$18:$L$18, 0),FALSE), 'E2 Allocators'!$B$15:$W$361, MATCH('O5 Details by Class &amp; Accounts'!BM$18, 'E2 Allocators'!$B$15:$W$15, 0),FALSE)*$E64)</f>
        <v>0</v>
      </c>
      <c r="BN64" s="1321">
        <f>IF(ISERROR(VLOOKUP(VLOOKUP($A64, 'E4 TB Allocation Details'!$A$18:$L$214, MATCH("Misc ID", 'E4 TB Allocation Details'!$A$18:$L$18, 0),FALSE), 'E2 Allocators'!$B$15:$W$361, MATCH('O5 Details by Class &amp; Accounts'!BN$18, 'E2 Allocators'!$B$15:$W$15, 0),FALSE)*$E64), 0, VLOOKUP(VLOOKUP($A64, 'E4 TB Allocation Details'!$A$18:$L$214, MATCH("Misc ID", 'E4 TB Allocation Details'!$A$18:$L$18, 0),FALSE), 'E2 Allocators'!$B$15:$W$361, MATCH('O5 Details by Class &amp; Accounts'!BN$18, 'E2 Allocators'!$B$15:$W$15, 0),FALSE)*$E64)</f>
        <v>0</v>
      </c>
      <c r="BO64" s="1321">
        <f>IF(ISERROR(VLOOKUP(VLOOKUP($A64, 'E4 TB Allocation Details'!$A$18:$L$214, MATCH("Misc ID", 'E4 TB Allocation Details'!$A$18:$L$18, 0),FALSE), 'E2 Allocators'!$B$15:$W$361, MATCH('O5 Details by Class &amp; Accounts'!BO$18, 'E2 Allocators'!$B$15:$W$15, 0),FALSE)*$E64), 0, VLOOKUP(VLOOKUP($A64, 'E4 TB Allocation Details'!$A$18:$L$214, MATCH("Misc ID", 'E4 TB Allocation Details'!$A$18:$L$18, 0),FALSE), 'E2 Allocators'!$B$15:$W$361, MATCH('O5 Details by Class &amp; Accounts'!BO$18, 'E2 Allocators'!$B$15:$W$15, 0),FALSE)*$E64)</f>
        <v>0</v>
      </c>
      <c r="BP64" s="1321">
        <f>IF(ISERROR(VLOOKUP(VLOOKUP($A64, 'E4 TB Allocation Details'!$A$18:$L$214, MATCH("Misc ID", 'E4 TB Allocation Details'!$A$18:$L$18, 0),FALSE), 'E2 Allocators'!$B$15:$W$361, MATCH('O5 Details by Class &amp; Accounts'!BP$18, 'E2 Allocators'!$B$15:$W$15, 0),FALSE)*$E64), 0, VLOOKUP(VLOOKUP($A64, 'E4 TB Allocation Details'!$A$18:$L$214, MATCH("Misc ID", 'E4 TB Allocation Details'!$A$18:$L$18, 0),FALSE), 'E2 Allocators'!$B$15:$W$361, MATCH('O5 Details by Class &amp; Accounts'!BP$18, 'E2 Allocators'!$B$15:$W$15, 0),FALSE)*$E64)</f>
        <v>0</v>
      </c>
      <c r="BQ64" s="1321">
        <f>IF(ISERROR(VLOOKUP(VLOOKUP($A64, 'E4 TB Allocation Details'!$A$18:$L$214, MATCH("Misc ID", 'E4 TB Allocation Details'!$A$18:$L$18, 0),FALSE), 'E2 Allocators'!$B$15:$W$361, MATCH('O5 Details by Class &amp; Accounts'!BQ$18, 'E2 Allocators'!$B$15:$W$15, 0),FALSE)*$E64), 0, VLOOKUP(VLOOKUP($A64, 'E4 TB Allocation Details'!$A$18:$L$214, MATCH("Misc ID", 'E4 TB Allocation Details'!$A$18:$L$18, 0),FALSE), 'E2 Allocators'!$B$15:$W$361, MATCH('O5 Details by Class &amp; Accounts'!BQ$18, 'E2 Allocators'!$B$15:$W$15, 0),FALSE)*$E64)</f>
        <v>0</v>
      </c>
      <c r="BR64" s="1321">
        <f>IF(ISERROR(VLOOKUP(VLOOKUP($A64, 'E4 TB Allocation Details'!$A$18:$L$214, MATCH("Misc ID", 'E4 TB Allocation Details'!$A$18:$L$18, 0),FALSE), 'E2 Allocators'!$B$15:$W$361, MATCH('O5 Details by Class &amp; Accounts'!BR$18, 'E2 Allocators'!$B$15:$W$15, 0),FALSE)*$E64), 0, VLOOKUP(VLOOKUP($A64, 'E4 TB Allocation Details'!$A$18:$L$214, MATCH("Misc ID", 'E4 TB Allocation Details'!$A$18:$L$18, 0),FALSE), 'E2 Allocators'!$B$15:$W$361, MATCH('O5 Details by Class &amp; Accounts'!BR$18, 'E2 Allocators'!$B$15:$W$15, 0),FALSE)*$E64)</f>
        <v>0</v>
      </c>
      <c r="BS64" s="1321">
        <f t="shared" si="11"/>
        <v>0</v>
      </c>
      <c r="BT64" s="1321">
        <f>IF(ISERROR(VLOOKUP(VLOOKUP($A64, 'E4 TB Allocation Details'!$A$18:$L$214, MATCH("A &amp; G ID", 'E4 TB Allocation Details'!$A$18:$L$18, 0),FALSE), 'E2 Allocators'!$B$15:$W$361, MATCH('O5 Details by Class &amp; Accounts'!BT$18, 'E2 Allocators'!$B$15:$W$15, 0),FALSE)*$E64), 0, VLOOKUP(VLOOKUP($A64, 'E4 TB Allocation Details'!$A$18:$L$214, MATCH("A &amp; G ID", 'E4 TB Allocation Details'!$A$18:$L$18, 0),FALSE), 'E2 Allocators'!$B$15:$W$361, MATCH('O5 Details by Class &amp; Accounts'!BT$18, 'E2 Allocators'!$B$15:$W$15, 0),FALSE)*$E64)</f>
        <v>82859.891048304504</v>
      </c>
      <c r="BU64" s="1321">
        <f>IF(ISERROR(VLOOKUP(VLOOKUP($A64, 'E4 TB Allocation Details'!$A$18:$L$214, MATCH("A &amp; G ID", 'E4 TB Allocation Details'!$A$18:$L$18, 0),FALSE), 'E2 Allocators'!$B$15:$W$361, MATCH('O5 Details by Class &amp; Accounts'!BU$18, 'E2 Allocators'!$B$15:$W$15, 0),FALSE)*$E64), 0, VLOOKUP(VLOOKUP($A64, 'E4 TB Allocation Details'!$A$18:$L$214, MATCH("A &amp; G ID", 'E4 TB Allocation Details'!$A$18:$L$18, 0),FALSE), 'E2 Allocators'!$B$15:$W$361, MATCH('O5 Details by Class &amp; Accounts'!BU$18, 'E2 Allocators'!$B$15:$W$15, 0),FALSE)*$E64)</f>
        <v>27141.085653008329</v>
      </c>
      <c r="BV64" s="1321">
        <f>IF(ISERROR(VLOOKUP(VLOOKUP($A64, 'E4 TB Allocation Details'!$A$18:$L$214, MATCH("A &amp; G ID", 'E4 TB Allocation Details'!$A$18:$L$18, 0),FALSE), 'E2 Allocators'!$B$15:$W$361, MATCH('O5 Details by Class &amp; Accounts'!BV$18, 'E2 Allocators'!$B$15:$W$15, 0),FALSE)*$E64), 0, VLOOKUP(VLOOKUP($A64, 'E4 TB Allocation Details'!$A$18:$L$214, MATCH("A &amp; G ID", 'E4 TB Allocation Details'!$A$18:$L$18, 0),FALSE), 'E2 Allocators'!$B$15:$W$361, MATCH('O5 Details by Class &amp; Accounts'!BV$18, 'E2 Allocators'!$B$15:$W$15, 0),FALSE)*$E64)</f>
        <v>14715.942374923188</v>
      </c>
      <c r="BW64" s="1321">
        <f>IF(ISERROR(VLOOKUP(VLOOKUP($A64, 'E4 TB Allocation Details'!$A$18:$L$214, MATCH("A &amp; G ID", 'E4 TB Allocation Details'!$A$18:$L$18, 0),FALSE), 'E2 Allocators'!$B$15:$W$361, MATCH('O5 Details by Class &amp; Accounts'!BW$18, 'E2 Allocators'!$B$15:$W$15, 0),FALSE)*$E64), 0, VLOOKUP(VLOOKUP($A64, 'E4 TB Allocation Details'!$A$18:$L$214, MATCH("A &amp; G ID", 'E4 TB Allocation Details'!$A$18:$L$18, 0),FALSE), 'E2 Allocators'!$B$15:$W$361, MATCH('O5 Details by Class &amp; Accounts'!BW$18, 'E2 Allocators'!$B$15:$W$15, 0),FALSE)*$E64)</f>
        <v>0</v>
      </c>
      <c r="BX64" s="1321">
        <f>IF(ISERROR(VLOOKUP(VLOOKUP($A64, 'E4 TB Allocation Details'!$A$18:$L$214, MATCH("A &amp; G ID", 'E4 TB Allocation Details'!$A$18:$L$18, 0),FALSE), 'E2 Allocators'!$B$15:$W$361, MATCH('O5 Details by Class &amp; Accounts'!BX$18, 'E2 Allocators'!$B$15:$W$15, 0),FALSE)*$E64), 0, VLOOKUP(VLOOKUP($A64, 'E4 TB Allocation Details'!$A$18:$L$214, MATCH("A &amp; G ID", 'E4 TB Allocation Details'!$A$18:$L$18, 0),FALSE), 'E2 Allocators'!$B$15:$W$361, MATCH('O5 Details by Class &amp; Accounts'!BX$18, 'E2 Allocators'!$B$15:$W$15, 0),FALSE)*$E64)</f>
        <v>0</v>
      </c>
      <c r="BY64" s="1321">
        <f>IF(ISERROR(VLOOKUP(VLOOKUP($A64, 'E4 TB Allocation Details'!$A$18:$L$214, MATCH("A &amp; G ID", 'E4 TB Allocation Details'!$A$18:$L$18, 0),FALSE), 'E2 Allocators'!$B$15:$W$361, MATCH('O5 Details by Class &amp; Accounts'!BY$18, 'E2 Allocators'!$B$15:$W$15, 0),FALSE)*$E64), 0, VLOOKUP(VLOOKUP($A64, 'E4 TB Allocation Details'!$A$18:$L$214, MATCH("A &amp; G ID", 'E4 TB Allocation Details'!$A$18:$L$18, 0),FALSE), 'E2 Allocators'!$B$15:$W$361, MATCH('O5 Details by Class &amp; Accounts'!BY$18, 'E2 Allocators'!$B$15:$W$15, 0),FALSE)*$E64)</f>
        <v>0</v>
      </c>
      <c r="BZ64" s="1321">
        <f>IF(ISERROR(VLOOKUP(VLOOKUP($A64, 'E4 TB Allocation Details'!$A$18:$L$214, MATCH("A &amp; G ID", 'E4 TB Allocation Details'!$A$18:$L$18, 0),FALSE), 'E2 Allocators'!$B$15:$W$361, MATCH('O5 Details by Class &amp; Accounts'!BZ$18, 'E2 Allocators'!$B$15:$W$15, 0),FALSE)*$E64), 0, VLOOKUP(VLOOKUP($A64, 'E4 TB Allocation Details'!$A$18:$L$214, MATCH("A &amp; G ID", 'E4 TB Allocation Details'!$A$18:$L$18, 0),FALSE), 'E2 Allocators'!$B$15:$W$361, MATCH('O5 Details by Class &amp; Accounts'!BZ$18, 'E2 Allocators'!$B$15:$W$15, 0),FALSE)*$E64)</f>
        <v>2014.4999688085836</v>
      </c>
      <c r="CA64" s="1321">
        <f>IF(ISERROR(VLOOKUP(VLOOKUP($A64, 'E4 TB Allocation Details'!$A$18:$L$214, MATCH("A &amp; G ID", 'E4 TB Allocation Details'!$A$18:$L$18, 0),FALSE), 'E2 Allocators'!$B$15:$W$361, MATCH('O5 Details by Class &amp; Accounts'!CA$18, 'E2 Allocators'!$B$15:$W$15, 0),FALSE)*$E64), 0, VLOOKUP(VLOOKUP($A64, 'E4 TB Allocation Details'!$A$18:$L$214, MATCH("A &amp; G ID", 'E4 TB Allocation Details'!$A$18:$L$18, 0),FALSE), 'E2 Allocators'!$B$15:$W$361, MATCH('O5 Details by Class &amp; Accounts'!CA$18, 'E2 Allocators'!$B$15:$W$15, 0),FALSE)*$E64)</f>
        <v>0</v>
      </c>
      <c r="CB64" s="1321">
        <f>IF(ISERROR(VLOOKUP(VLOOKUP($A64, 'E4 TB Allocation Details'!$A$18:$L$214, MATCH("A &amp; G ID", 'E4 TB Allocation Details'!$A$18:$L$18, 0),FALSE), 'E2 Allocators'!$B$15:$W$361, MATCH('O5 Details by Class &amp; Accounts'!CB$18, 'E2 Allocators'!$B$15:$W$15, 0),FALSE)*$E64), 0, VLOOKUP(VLOOKUP($A64, 'E4 TB Allocation Details'!$A$18:$L$214, MATCH("A &amp; G ID", 'E4 TB Allocation Details'!$A$18:$L$18, 0),FALSE), 'E2 Allocators'!$B$15:$W$361, MATCH('O5 Details by Class &amp; Accounts'!CB$18, 'E2 Allocators'!$B$15:$W$15, 0),FALSE)*$E64)</f>
        <v>175.58095495539436</v>
      </c>
      <c r="CC64" s="1321">
        <f>IF(ISERROR(VLOOKUP(VLOOKUP($A64, 'E4 TB Allocation Details'!$A$18:$L$214, MATCH("A &amp; G ID", 'E4 TB Allocation Details'!$A$18:$L$18, 0),FALSE), 'E2 Allocators'!$B$15:$W$361, MATCH('O5 Details by Class &amp; Accounts'!CC$18, 'E2 Allocators'!$B$15:$W$15, 0),FALSE)*$E64), 0, VLOOKUP(VLOOKUP($A64, 'E4 TB Allocation Details'!$A$18:$L$214, MATCH("A &amp; G ID", 'E4 TB Allocation Details'!$A$18:$L$18, 0),FALSE), 'E2 Allocators'!$B$15:$W$361, MATCH('O5 Details by Class &amp; Accounts'!CC$18, 'E2 Allocators'!$B$15:$W$15, 0),FALSE)*$E64)</f>
        <v>0</v>
      </c>
      <c r="CD64" s="1321">
        <f>IF(ISERROR(VLOOKUP(VLOOKUP($A64, 'E4 TB Allocation Details'!$A$18:$L$214, MATCH("A &amp; G ID", 'E4 TB Allocation Details'!$A$18:$L$18, 0),FALSE), 'E2 Allocators'!$B$15:$W$361, MATCH('O5 Details by Class &amp; Accounts'!CD$18, 'E2 Allocators'!$B$15:$W$15, 0),FALSE)*$E64), 0, VLOOKUP(VLOOKUP($A64, 'E4 TB Allocation Details'!$A$18:$L$214, MATCH("A &amp; G ID", 'E4 TB Allocation Details'!$A$18:$L$18, 0),FALSE), 'E2 Allocators'!$B$15:$W$361, MATCH('O5 Details by Class &amp; Accounts'!CD$18, 'E2 Allocators'!$B$15:$W$15, 0),FALSE)*$E64)</f>
        <v>0</v>
      </c>
      <c r="CE64" s="1321">
        <f>IF(ISERROR(VLOOKUP(VLOOKUP($A64, 'E4 TB Allocation Details'!$A$18:$L$214, MATCH("A &amp; G ID", 'E4 TB Allocation Details'!$A$18:$L$18, 0),FALSE), 'E2 Allocators'!$B$15:$W$361, MATCH('O5 Details by Class &amp; Accounts'!CE$18, 'E2 Allocators'!$B$15:$W$15, 0),FALSE)*$E64), 0, VLOOKUP(VLOOKUP($A64, 'E4 TB Allocation Details'!$A$18:$L$214, MATCH("A &amp; G ID", 'E4 TB Allocation Details'!$A$18:$L$18, 0),FALSE), 'E2 Allocators'!$B$15:$W$361, MATCH('O5 Details by Class &amp; Accounts'!CE$18, 'E2 Allocators'!$B$15:$W$15, 0),FALSE)*$E64)</f>
        <v>0</v>
      </c>
      <c r="CF64" s="1321">
        <f>IF(ISERROR(VLOOKUP(VLOOKUP($A64, 'E4 TB Allocation Details'!$A$18:$L$214, MATCH("A &amp; G ID", 'E4 TB Allocation Details'!$A$18:$L$18, 0),FALSE), 'E2 Allocators'!$B$15:$W$361, MATCH('O5 Details by Class &amp; Accounts'!CF$18, 'E2 Allocators'!$B$15:$W$15, 0),FALSE)*$E64), 0, VLOOKUP(VLOOKUP($A64, 'E4 TB Allocation Details'!$A$18:$L$214, MATCH("A &amp; G ID", 'E4 TB Allocation Details'!$A$18:$L$18, 0),FALSE), 'E2 Allocators'!$B$15:$W$361, MATCH('O5 Details by Class &amp; Accounts'!CF$18, 'E2 Allocators'!$B$15:$W$15, 0),FALSE)*$E64)</f>
        <v>0</v>
      </c>
      <c r="CG64" s="1321">
        <f>IF(ISERROR(VLOOKUP(VLOOKUP($A64, 'E4 TB Allocation Details'!$A$18:$L$214, MATCH("A &amp; G ID", 'E4 TB Allocation Details'!$A$18:$L$18, 0),FALSE), 'E2 Allocators'!$B$15:$W$361, MATCH('O5 Details by Class &amp; Accounts'!CG$18, 'E2 Allocators'!$B$15:$W$15, 0),FALSE)*$E64), 0, VLOOKUP(VLOOKUP($A64, 'E4 TB Allocation Details'!$A$18:$L$214, MATCH("A &amp; G ID", 'E4 TB Allocation Details'!$A$18:$L$18, 0),FALSE), 'E2 Allocators'!$B$15:$W$361, MATCH('O5 Details by Class &amp; Accounts'!CG$18, 'E2 Allocators'!$B$15:$W$15, 0),FALSE)*$E64)</f>
        <v>0</v>
      </c>
      <c r="CH64" s="1321">
        <f>IF(ISERROR(VLOOKUP(VLOOKUP($A64, 'E4 TB Allocation Details'!$A$18:$L$214, MATCH("A &amp; G ID", 'E4 TB Allocation Details'!$A$18:$L$18, 0),FALSE), 'E2 Allocators'!$B$15:$W$361, MATCH('O5 Details by Class &amp; Accounts'!CH$18, 'E2 Allocators'!$B$15:$W$15, 0),FALSE)*$E64), 0, VLOOKUP(VLOOKUP($A64, 'E4 TB Allocation Details'!$A$18:$L$214, MATCH("A &amp; G ID", 'E4 TB Allocation Details'!$A$18:$L$18, 0),FALSE), 'E2 Allocators'!$B$15:$W$361, MATCH('O5 Details by Class &amp; Accounts'!CH$18, 'E2 Allocators'!$B$15:$W$15, 0),FALSE)*$E64)</f>
        <v>0</v>
      </c>
      <c r="CI64" s="1321">
        <f>IF(ISERROR(VLOOKUP(VLOOKUP($A64, 'E4 TB Allocation Details'!$A$18:$L$214, MATCH("A &amp; G ID", 'E4 TB Allocation Details'!$A$18:$L$18, 0),FALSE), 'E2 Allocators'!$B$15:$W$361, MATCH('O5 Details by Class &amp; Accounts'!CI$18, 'E2 Allocators'!$B$15:$W$15, 0),FALSE)*$E64), 0, VLOOKUP(VLOOKUP($A64, 'E4 TB Allocation Details'!$A$18:$L$214, MATCH("A &amp; G ID", 'E4 TB Allocation Details'!$A$18:$L$18, 0),FALSE), 'E2 Allocators'!$B$15:$W$361, MATCH('O5 Details by Class &amp; Accounts'!CI$18, 'E2 Allocators'!$B$15:$W$15, 0),FALSE)*$E64)</f>
        <v>0</v>
      </c>
      <c r="CJ64" s="1321">
        <f>IF(ISERROR(VLOOKUP(VLOOKUP($A64, 'E4 TB Allocation Details'!$A$18:$L$214, MATCH("A &amp; G ID", 'E4 TB Allocation Details'!$A$18:$L$18, 0),FALSE), 'E2 Allocators'!$B$15:$W$361, MATCH('O5 Details by Class &amp; Accounts'!CJ$18, 'E2 Allocators'!$B$15:$W$15, 0),FALSE)*$E64), 0, VLOOKUP(VLOOKUP($A64, 'E4 TB Allocation Details'!$A$18:$L$214, MATCH("A &amp; G ID", 'E4 TB Allocation Details'!$A$18:$L$18, 0),FALSE), 'E2 Allocators'!$B$15:$W$361, MATCH('O5 Details by Class &amp; Accounts'!CJ$18, 'E2 Allocators'!$B$15:$W$15, 0),FALSE)*$E64)</f>
        <v>0</v>
      </c>
      <c r="CK64" s="1321">
        <f>IF(ISERROR(VLOOKUP(VLOOKUP($A64, 'E4 TB Allocation Details'!$A$18:$L$214, MATCH("A &amp; G ID", 'E4 TB Allocation Details'!$A$18:$L$18, 0),FALSE), 'E2 Allocators'!$B$15:$W$361, MATCH('O5 Details by Class &amp; Accounts'!CK$18, 'E2 Allocators'!$B$15:$W$15, 0),FALSE)*$E64), 0, VLOOKUP(VLOOKUP($A64, 'E4 TB Allocation Details'!$A$18:$L$214, MATCH("A &amp; G ID", 'E4 TB Allocation Details'!$A$18:$L$18, 0),FALSE), 'E2 Allocators'!$B$15:$W$361, MATCH('O5 Details by Class &amp; Accounts'!CK$18, 'E2 Allocators'!$B$15:$W$15, 0),FALSE)*$E64)</f>
        <v>0</v>
      </c>
      <c r="CL64" s="1321">
        <f>IF(ISERROR(VLOOKUP(VLOOKUP($A64, 'E4 TB Allocation Details'!$A$18:$L$214, MATCH("A &amp; G ID", 'E4 TB Allocation Details'!$A$18:$L$18, 0),FALSE), 'E2 Allocators'!$B$15:$W$361, MATCH('O5 Details by Class &amp; Accounts'!CL$18, 'E2 Allocators'!$B$15:$W$15, 0),FALSE)*$E64), 0, VLOOKUP(VLOOKUP($A64, 'E4 TB Allocation Details'!$A$18:$L$214, MATCH("A &amp; G ID", 'E4 TB Allocation Details'!$A$18:$L$18, 0),FALSE), 'E2 Allocators'!$B$15:$W$361, MATCH('O5 Details by Class &amp; Accounts'!CL$18, 'E2 Allocators'!$B$15:$W$15, 0),FALSE)*$E64)</f>
        <v>0</v>
      </c>
      <c r="CM64" s="1321">
        <f>IF(ISERROR(VLOOKUP(VLOOKUP($A64, 'E4 TB Allocation Details'!$A$18:$L$214, MATCH("A &amp; G ID", 'E4 TB Allocation Details'!$A$18:$L$18, 0),FALSE), 'E2 Allocators'!$B$15:$W$361, MATCH('O5 Details by Class &amp; Accounts'!CM$18, 'E2 Allocators'!$B$15:$W$15, 0),FALSE)*$E64), 0, VLOOKUP(VLOOKUP($A64, 'E4 TB Allocation Details'!$A$18:$L$214, MATCH("A &amp; G ID", 'E4 TB Allocation Details'!$A$18:$L$18, 0),FALSE), 'E2 Allocators'!$B$15:$W$361, MATCH('O5 Details by Class &amp; Accounts'!CM$18, 'E2 Allocators'!$B$15:$W$15, 0),FALSE)*$E64)</f>
        <v>0</v>
      </c>
      <c r="CN64" s="1321">
        <f t="shared" si="12"/>
        <v>126907</v>
      </c>
      <c r="CO64" s="1650">
        <f t="shared" si="7"/>
        <v>0</v>
      </c>
      <c r="CQ64" s="1898" t="s">
        <v>5</v>
      </c>
    </row>
    <row r="65" spans="1:95" s="64" customFormat="1" ht="12.75">
      <c r="A65" s="2156">
        <v>1920</v>
      </c>
      <c r="B65" s="2111" t="s">
        <v>513</v>
      </c>
      <c r="C65" s="1647">
        <f>IF(ISERROR(VLOOKUP($A65,'I3 TB Data'!$A$19:$H$484,MATCH('O5 Details by Class &amp; Accounts'!$C$18, 'I3 TB Data'!$A$19:$H$19,0),0)), 0, VLOOKUP($A65,'I3 TB Data'!$A$19:$H$484,MATCH('O5 Details by Class &amp; Accounts'!$C$18,'I3 TB Data'!$A$19:$H$19,0),0))</f>
        <v>68453</v>
      </c>
      <c r="D65" s="1648">
        <f>'I4 BO ASSETS'!E67</f>
        <v>0</v>
      </c>
      <c r="E65" s="1647">
        <f t="shared" si="6"/>
        <v>68453</v>
      </c>
      <c r="F65" s="1649">
        <f>IF(ISERROR(VLOOKUP($A65, 'E1 Categorization'!A33:E124, MATCH("Customer Component", 'E1 Categorization'!$A$33:$E$33,0), 0)), 0, IF(VLOOKUP($A65, 'E1 Categorization'!A33:E124, MATCH("Customer Component", 'E1 Categorization'!$A$33:$E$33,0), 0)=0, 'O5 Details by Class &amp; Accounts'!$E65, IF(AND(VLOOKUP($A65, 'E1 Categorization'!A33:E124, MATCH("Customer Component", 'E1 Categorization'!$A$33:$E$33,0), 0) &gt;0, VLOOKUP($A65, 'E1 Categorization'!A33:E124, MATCH("Customer Component", 'E1 Categorization'!$A$33:$E$33,0), 0)&lt;1), 'O5 Details by Class &amp; Accounts'!$E65*(1-VLOOKUP($A65, 'E1 Categorization'!A33:E124, MATCH("Customer Component", 'E1 Categorization'!$A$33:$E$33,0), 0)), 0)))</f>
        <v>0</v>
      </c>
      <c r="G65" s="1649">
        <f>IF(ISERROR(VLOOKUP($A65, 'E1 Categorization'!A33:E124, MATCH("Customer Component", 'E1 Categorization'!$A$33:$E$33,0), 0)),0, IF(VLOOKUP($A65, 'E1 Categorization'!A33:E124, MATCH("Customer Component", 'E1 Categorization'!$A$33:$E$33,0), 0)=0, 0, IF(AND(VLOOKUP($A65, 'E1 Categorization'!A33:E124, MATCH("Customer Component", 'E1 Categorization'!$A$33:$E$33,0), 0) &gt;0, VLOOKUP($A65, 'E1 Categorization'!A33:E124, MATCH("Customer Component", 'E1 Categorization'!$A$33:$E$33,0), 0)&lt;1), 'O5 Details by Class &amp; Accounts'!$E65*(VLOOKUP($A65, 'E1 Categorization'!A33:E124, MATCH("Customer Component", 'E1 Categorization'!$A$33:$E$33,0), 0)), 'O5 Details by Class &amp; Accounts'!$E65)))</f>
        <v>0</v>
      </c>
      <c r="H65" s="1321">
        <f t="shared" si="8"/>
        <v>0</v>
      </c>
      <c r="I65" s="1321">
        <f>IF(ISERROR(VLOOKUP(VLOOKUP($A65, 'E4 TB Allocation Details'!$A$18:$L$214, MATCH("Demand ID", 'E4 TB Allocation Details'!$A$18:$L$18, 0),FALSE), 'E2 Allocators'!$B$15:$W$361, MATCH('O5 Details by Class &amp; Accounts'!I$18, 'E2 Allocators'!$B$15:$W$15, 0),FALSE)*$F65), 0, VLOOKUP(VLOOKUP($A65, 'E4 TB Allocation Details'!$A$18:$L$214, MATCH("Demand ID", 'E4 TB Allocation Details'!$A$18:$L$18, 0),FALSE), 'E2 Allocators'!$B$15:$W$361, MATCH('O5 Details by Class &amp; Accounts'!I$18, 'E2 Allocators'!$B$15:$W$15, 0),FALSE)*$F65)</f>
        <v>0</v>
      </c>
      <c r="J65" s="1321">
        <f>IF(ISERROR(VLOOKUP(VLOOKUP($A65, 'E4 TB Allocation Details'!$A$18:$L$214, MATCH("Demand ID", 'E4 TB Allocation Details'!$A$18:$L$18, 0),FALSE), 'E2 Allocators'!$B$15:$W$361, MATCH('O5 Details by Class &amp; Accounts'!J$18, 'E2 Allocators'!$B$15:$W$15, 0),FALSE)*$F65), 0, VLOOKUP(VLOOKUP($A65, 'E4 TB Allocation Details'!$A$18:$L$214, MATCH("Demand ID", 'E4 TB Allocation Details'!$A$18:$L$18, 0),FALSE), 'E2 Allocators'!$B$15:$W$361, MATCH('O5 Details by Class &amp; Accounts'!J$18, 'E2 Allocators'!$B$15:$W$15, 0),FALSE)*$F65)</f>
        <v>0</v>
      </c>
      <c r="K65" s="1321">
        <f>IF(ISERROR(VLOOKUP(VLOOKUP($A65, 'E4 TB Allocation Details'!$A$18:$L$214, MATCH("Demand ID", 'E4 TB Allocation Details'!$A$18:$L$18, 0),FALSE), 'E2 Allocators'!$B$15:$W$361, MATCH('O5 Details by Class &amp; Accounts'!K$18, 'E2 Allocators'!$B$15:$W$15, 0),FALSE)*$F65), 0, VLOOKUP(VLOOKUP($A65, 'E4 TB Allocation Details'!$A$18:$L$214, MATCH("Demand ID", 'E4 TB Allocation Details'!$A$18:$L$18, 0),FALSE), 'E2 Allocators'!$B$15:$W$361, MATCH('O5 Details by Class &amp; Accounts'!K$18, 'E2 Allocators'!$B$15:$W$15, 0),FALSE)*$F65)</f>
        <v>0</v>
      </c>
      <c r="L65" s="1321">
        <f>IF(ISERROR(VLOOKUP(VLOOKUP($A65, 'E4 TB Allocation Details'!$A$18:$L$214, MATCH("Demand ID", 'E4 TB Allocation Details'!$A$18:$L$18, 0),FALSE), 'E2 Allocators'!$B$15:$W$361, MATCH('O5 Details by Class &amp; Accounts'!L$18, 'E2 Allocators'!$B$15:$W$15, 0),FALSE)*$F65), 0, VLOOKUP(VLOOKUP($A65, 'E4 TB Allocation Details'!$A$18:$L$214, MATCH("Demand ID", 'E4 TB Allocation Details'!$A$18:$L$18, 0),FALSE), 'E2 Allocators'!$B$15:$W$361, MATCH('O5 Details by Class &amp; Accounts'!L$18, 'E2 Allocators'!$B$15:$W$15, 0),FALSE)*$F65)</f>
        <v>0</v>
      </c>
      <c r="M65" s="1321">
        <f>IF(ISERROR(VLOOKUP(VLOOKUP($A65, 'E4 TB Allocation Details'!$A$18:$L$214, MATCH("Demand ID", 'E4 TB Allocation Details'!$A$18:$L$18, 0),FALSE), 'E2 Allocators'!$B$15:$W$361, MATCH('O5 Details by Class &amp; Accounts'!M$18, 'E2 Allocators'!$B$15:$W$15, 0),FALSE)*$F65), 0, VLOOKUP(VLOOKUP($A65, 'E4 TB Allocation Details'!$A$18:$L$214, MATCH("Demand ID", 'E4 TB Allocation Details'!$A$18:$L$18, 0),FALSE), 'E2 Allocators'!$B$15:$W$361, MATCH('O5 Details by Class &amp; Accounts'!M$18, 'E2 Allocators'!$B$15:$W$15, 0),FALSE)*$F65)</f>
        <v>0</v>
      </c>
      <c r="N65" s="1321">
        <f>IF(ISERROR(VLOOKUP(VLOOKUP($A65, 'E4 TB Allocation Details'!$A$18:$L$214, MATCH("Demand ID", 'E4 TB Allocation Details'!$A$18:$L$18, 0),FALSE), 'E2 Allocators'!$B$15:$W$361, MATCH('O5 Details by Class &amp; Accounts'!N$18, 'E2 Allocators'!$B$15:$W$15, 0),FALSE)*$F65), 0, VLOOKUP(VLOOKUP($A65, 'E4 TB Allocation Details'!$A$18:$L$214, MATCH("Demand ID", 'E4 TB Allocation Details'!$A$18:$L$18, 0),FALSE), 'E2 Allocators'!$B$15:$W$361, MATCH('O5 Details by Class &amp; Accounts'!N$18, 'E2 Allocators'!$B$15:$W$15, 0),FALSE)*$F65)</f>
        <v>0</v>
      </c>
      <c r="O65" s="1321">
        <f>IF(ISERROR(VLOOKUP(VLOOKUP($A65, 'E4 TB Allocation Details'!$A$18:$L$214, MATCH("Demand ID", 'E4 TB Allocation Details'!$A$18:$L$18, 0),FALSE), 'E2 Allocators'!$B$15:$W$361, MATCH('O5 Details by Class &amp; Accounts'!O$18, 'E2 Allocators'!$B$15:$W$15, 0),FALSE)*$F65), 0, VLOOKUP(VLOOKUP($A65, 'E4 TB Allocation Details'!$A$18:$L$214, MATCH("Demand ID", 'E4 TB Allocation Details'!$A$18:$L$18, 0),FALSE), 'E2 Allocators'!$B$15:$W$361, MATCH('O5 Details by Class &amp; Accounts'!O$18, 'E2 Allocators'!$B$15:$W$15, 0),FALSE)*$F65)</f>
        <v>0</v>
      </c>
      <c r="P65" s="1321">
        <f>IF(ISERROR(VLOOKUP(VLOOKUP($A65, 'E4 TB Allocation Details'!$A$18:$L$214, MATCH("Demand ID", 'E4 TB Allocation Details'!$A$18:$L$18, 0),FALSE), 'E2 Allocators'!$B$15:$W$361, MATCH('O5 Details by Class &amp; Accounts'!P$18, 'E2 Allocators'!$B$15:$W$15, 0),FALSE)*$F65), 0, VLOOKUP(VLOOKUP($A65, 'E4 TB Allocation Details'!$A$18:$L$214, MATCH("Demand ID", 'E4 TB Allocation Details'!$A$18:$L$18, 0),FALSE), 'E2 Allocators'!$B$15:$W$361, MATCH('O5 Details by Class &amp; Accounts'!P$18, 'E2 Allocators'!$B$15:$W$15, 0),FALSE)*$F65)</f>
        <v>0</v>
      </c>
      <c r="Q65" s="1321">
        <f>IF(ISERROR(VLOOKUP(VLOOKUP($A65, 'E4 TB Allocation Details'!$A$18:$L$214, MATCH("Demand ID", 'E4 TB Allocation Details'!$A$18:$L$18, 0),FALSE), 'E2 Allocators'!$B$15:$W$361, MATCH('O5 Details by Class &amp; Accounts'!Q$18, 'E2 Allocators'!$B$15:$W$15, 0),FALSE)*$F65), 0, VLOOKUP(VLOOKUP($A65, 'E4 TB Allocation Details'!$A$18:$L$214, MATCH("Demand ID", 'E4 TB Allocation Details'!$A$18:$L$18, 0),FALSE), 'E2 Allocators'!$B$15:$W$361, MATCH('O5 Details by Class &amp; Accounts'!Q$18, 'E2 Allocators'!$B$15:$W$15, 0),FALSE)*$F65)</f>
        <v>0</v>
      </c>
      <c r="R65" s="1321">
        <f>IF(ISERROR(VLOOKUP(VLOOKUP($A65, 'E4 TB Allocation Details'!$A$18:$L$214, MATCH("Demand ID", 'E4 TB Allocation Details'!$A$18:$L$18, 0),FALSE), 'E2 Allocators'!$B$15:$W$361, MATCH('O5 Details by Class &amp; Accounts'!R$18, 'E2 Allocators'!$B$15:$W$15, 0),FALSE)*$F65), 0, VLOOKUP(VLOOKUP($A65, 'E4 TB Allocation Details'!$A$18:$L$214, MATCH("Demand ID", 'E4 TB Allocation Details'!$A$18:$L$18, 0),FALSE), 'E2 Allocators'!$B$15:$W$361, MATCH('O5 Details by Class &amp; Accounts'!R$18, 'E2 Allocators'!$B$15:$W$15, 0),FALSE)*$F65)</f>
        <v>0</v>
      </c>
      <c r="S65" s="1321">
        <f>IF(ISERROR(VLOOKUP(VLOOKUP($A65, 'E4 TB Allocation Details'!$A$18:$L$214, MATCH("Demand ID", 'E4 TB Allocation Details'!$A$18:$L$18, 0),FALSE), 'E2 Allocators'!$B$15:$W$361, MATCH('O5 Details by Class &amp; Accounts'!S$18, 'E2 Allocators'!$B$15:$W$15, 0),FALSE)*$F65), 0, VLOOKUP(VLOOKUP($A65, 'E4 TB Allocation Details'!$A$18:$L$214, MATCH("Demand ID", 'E4 TB Allocation Details'!$A$18:$L$18, 0),FALSE), 'E2 Allocators'!$B$15:$W$361, MATCH('O5 Details by Class &amp; Accounts'!S$18, 'E2 Allocators'!$B$15:$W$15, 0),FALSE)*$F65)</f>
        <v>0</v>
      </c>
      <c r="T65" s="1321">
        <f>IF(ISERROR(VLOOKUP(VLOOKUP($A65, 'E4 TB Allocation Details'!$A$18:$L$214, MATCH("Demand ID", 'E4 TB Allocation Details'!$A$18:$L$18, 0),FALSE), 'E2 Allocators'!$B$15:$W$361, MATCH('O5 Details by Class &amp; Accounts'!T$18, 'E2 Allocators'!$B$15:$W$15, 0),FALSE)*$F65), 0, VLOOKUP(VLOOKUP($A65, 'E4 TB Allocation Details'!$A$18:$L$214, MATCH("Demand ID", 'E4 TB Allocation Details'!$A$18:$L$18, 0),FALSE), 'E2 Allocators'!$B$15:$W$361, MATCH('O5 Details by Class &amp; Accounts'!T$18, 'E2 Allocators'!$B$15:$W$15, 0),FALSE)*$F65)</f>
        <v>0</v>
      </c>
      <c r="U65" s="1321">
        <f>IF(ISERROR(VLOOKUP(VLOOKUP($A65, 'E4 TB Allocation Details'!$A$18:$L$214, MATCH("Demand ID", 'E4 TB Allocation Details'!$A$18:$L$18, 0),FALSE), 'E2 Allocators'!$B$15:$W$361, MATCH('O5 Details by Class &amp; Accounts'!U$18, 'E2 Allocators'!$B$15:$W$15, 0),FALSE)*$F65), 0, VLOOKUP(VLOOKUP($A65, 'E4 TB Allocation Details'!$A$18:$L$214, MATCH("Demand ID", 'E4 TB Allocation Details'!$A$18:$L$18, 0),FALSE), 'E2 Allocators'!$B$15:$W$361, MATCH('O5 Details by Class &amp; Accounts'!U$18, 'E2 Allocators'!$B$15:$W$15, 0),FALSE)*$F65)</f>
        <v>0</v>
      </c>
      <c r="V65" s="1321">
        <f>IF(ISERROR(VLOOKUP(VLOOKUP($A65, 'E4 TB Allocation Details'!$A$18:$L$214, MATCH("Demand ID", 'E4 TB Allocation Details'!$A$18:$L$18, 0),FALSE), 'E2 Allocators'!$B$15:$W$361, MATCH('O5 Details by Class &amp; Accounts'!V$18, 'E2 Allocators'!$B$15:$W$15, 0),FALSE)*$F65), 0, VLOOKUP(VLOOKUP($A65, 'E4 TB Allocation Details'!$A$18:$L$214, MATCH("Demand ID", 'E4 TB Allocation Details'!$A$18:$L$18, 0),FALSE), 'E2 Allocators'!$B$15:$W$361, MATCH('O5 Details by Class &amp; Accounts'!V$18, 'E2 Allocators'!$B$15:$W$15, 0),FALSE)*$F65)</f>
        <v>0</v>
      </c>
      <c r="W65" s="1321">
        <f>IF(ISERROR(VLOOKUP(VLOOKUP($A65, 'E4 TB Allocation Details'!$A$18:$L$214, MATCH("Demand ID", 'E4 TB Allocation Details'!$A$18:$L$18, 0),FALSE), 'E2 Allocators'!$B$15:$W$361, MATCH('O5 Details by Class &amp; Accounts'!W$18, 'E2 Allocators'!$B$15:$W$15, 0),FALSE)*$F65), 0, VLOOKUP(VLOOKUP($A65, 'E4 TB Allocation Details'!$A$18:$L$214, MATCH("Demand ID", 'E4 TB Allocation Details'!$A$18:$L$18, 0),FALSE), 'E2 Allocators'!$B$15:$W$361, MATCH('O5 Details by Class &amp; Accounts'!W$18, 'E2 Allocators'!$B$15:$W$15, 0),FALSE)*$F65)</f>
        <v>0</v>
      </c>
      <c r="X65" s="1321">
        <f>IF(ISERROR(VLOOKUP(VLOOKUP($A65, 'E4 TB Allocation Details'!$A$18:$L$214, MATCH("Demand ID", 'E4 TB Allocation Details'!$A$18:$L$18, 0),FALSE), 'E2 Allocators'!$B$15:$W$361, MATCH('O5 Details by Class &amp; Accounts'!X$18, 'E2 Allocators'!$B$15:$W$15, 0),FALSE)*$F65), 0, VLOOKUP(VLOOKUP($A65, 'E4 TB Allocation Details'!$A$18:$L$214, MATCH("Demand ID", 'E4 TB Allocation Details'!$A$18:$L$18, 0),FALSE), 'E2 Allocators'!$B$15:$W$361, MATCH('O5 Details by Class &amp; Accounts'!X$18, 'E2 Allocators'!$B$15:$W$15, 0),FALSE)*$F65)</f>
        <v>0</v>
      </c>
      <c r="Y65" s="1321">
        <f>IF(ISERROR(VLOOKUP(VLOOKUP($A65, 'E4 TB Allocation Details'!$A$18:$L$214, MATCH("Demand ID", 'E4 TB Allocation Details'!$A$18:$L$18, 0),FALSE), 'E2 Allocators'!$B$15:$W$361, MATCH('O5 Details by Class &amp; Accounts'!Y$18, 'E2 Allocators'!$B$15:$W$15, 0),FALSE)*$F65), 0, VLOOKUP(VLOOKUP($A65, 'E4 TB Allocation Details'!$A$18:$L$214, MATCH("Demand ID", 'E4 TB Allocation Details'!$A$18:$L$18, 0),FALSE), 'E2 Allocators'!$B$15:$W$361, MATCH('O5 Details by Class &amp; Accounts'!Y$18, 'E2 Allocators'!$B$15:$W$15, 0),FALSE)*$F65)</f>
        <v>0</v>
      </c>
      <c r="Z65" s="1321">
        <f>IF(ISERROR(VLOOKUP(VLOOKUP($A65, 'E4 TB Allocation Details'!$A$18:$L$214, MATCH("Demand ID", 'E4 TB Allocation Details'!$A$18:$L$18, 0),FALSE), 'E2 Allocators'!$B$15:$W$361, MATCH('O5 Details by Class &amp; Accounts'!Z$18, 'E2 Allocators'!$B$15:$W$15, 0),FALSE)*$F65), 0, VLOOKUP(VLOOKUP($A65, 'E4 TB Allocation Details'!$A$18:$L$214, MATCH("Demand ID", 'E4 TB Allocation Details'!$A$18:$L$18, 0),FALSE), 'E2 Allocators'!$B$15:$W$361, MATCH('O5 Details by Class &amp; Accounts'!Z$18, 'E2 Allocators'!$B$15:$W$15, 0),FALSE)*$F65)</f>
        <v>0</v>
      </c>
      <c r="AA65" s="1321">
        <f>IF(ISERROR(VLOOKUP(VLOOKUP($A65, 'E4 TB Allocation Details'!$A$18:$L$214, MATCH("Demand ID", 'E4 TB Allocation Details'!$A$18:$L$18, 0),FALSE), 'E2 Allocators'!$B$15:$W$361, MATCH('O5 Details by Class &amp; Accounts'!AA$18, 'E2 Allocators'!$B$15:$W$15, 0),FALSE)*$F65), 0, VLOOKUP(VLOOKUP($A65, 'E4 TB Allocation Details'!$A$18:$L$214, MATCH("Demand ID", 'E4 TB Allocation Details'!$A$18:$L$18, 0),FALSE), 'E2 Allocators'!$B$15:$W$361, MATCH('O5 Details by Class &amp; Accounts'!AA$18, 'E2 Allocators'!$B$15:$W$15, 0),FALSE)*$F65)</f>
        <v>0</v>
      </c>
      <c r="AB65" s="1321">
        <f>IF(ISERROR(VLOOKUP(VLOOKUP($A65, 'E4 TB Allocation Details'!$A$18:$L$214, MATCH("Demand ID", 'E4 TB Allocation Details'!$A$18:$L$18, 0),FALSE), 'E2 Allocators'!$B$15:$W$361, MATCH('O5 Details by Class &amp; Accounts'!AB$18, 'E2 Allocators'!$B$15:$W$15, 0),FALSE)*$F65), 0, VLOOKUP(VLOOKUP($A65, 'E4 TB Allocation Details'!$A$18:$L$214, MATCH("Demand ID", 'E4 TB Allocation Details'!$A$18:$L$18, 0),FALSE), 'E2 Allocators'!$B$15:$W$361, MATCH('O5 Details by Class &amp; Accounts'!AB$18, 'E2 Allocators'!$B$15:$W$15, 0),FALSE)*$F65)</f>
        <v>0</v>
      </c>
      <c r="AC65" s="1321">
        <f t="shared" si="9"/>
        <v>0</v>
      </c>
      <c r="AD65" s="1321">
        <f>IF(ISERROR(VLOOKUP(VLOOKUP($A65, 'E4 TB Allocation Details'!$A$18:$L$214, MATCH("Customer ID", 'E4 TB Allocation Details'!$A$18:$L$18, 0),FALSE), 'E2 Allocators'!$B$15:$W$361, MATCH('O5 Details by Class &amp; Accounts'!AD$18, 'E2 Allocators'!$B$15:$W$15, 0),FALSE)*$G65), 0, VLOOKUP(VLOOKUP($A65, 'E4 TB Allocation Details'!$A$18:$L$214, MATCH("Customer ID", 'E4 TB Allocation Details'!$A$18:$L$18, 0),FALSE), 'E2 Allocators'!$B$15:$W$361, MATCH('O5 Details by Class &amp; Accounts'!AD$18, 'E2 Allocators'!$B$15:$W$15, 0),FALSE)*$G65)</f>
        <v>0</v>
      </c>
      <c r="AE65" s="1321">
        <f>IF(ISERROR(VLOOKUP(VLOOKUP($A65, 'E4 TB Allocation Details'!$A$18:$L$214, MATCH("Customer ID", 'E4 TB Allocation Details'!$A$18:$L$18, 0),FALSE), 'E2 Allocators'!$B$15:$W$361, MATCH('O5 Details by Class &amp; Accounts'!AE$18, 'E2 Allocators'!$B$15:$W$15, 0),FALSE)*$G65), 0, VLOOKUP(VLOOKUP($A65, 'E4 TB Allocation Details'!$A$18:$L$214, MATCH("Customer ID", 'E4 TB Allocation Details'!$A$18:$L$18, 0),FALSE), 'E2 Allocators'!$B$15:$W$361, MATCH('O5 Details by Class &amp; Accounts'!AE$18, 'E2 Allocators'!$B$15:$W$15, 0),FALSE)*$G65)</f>
        <v>0</v>
      </c>
      <c r="AF65" s="1321">
        <f>IF(ISERROR(VLOOKUP(VLOOKUP($A65, 'E4 TB Allocation Details'!$A$18:$L$214, MATCH("Customer ID", 'E4 TB Allocation Details'!$A$18:$L$18, 0),FALSE), 'E2 Allocators'!$B$15:$W$361, MATCH('O5 Details by Class &amp; Accounts'!AF$18, 'E2 Allocators'!$B$15:$W$15, 0),FALSE)*$G65), 0, VLOOKUP(VLOOKUP($A65, 'E4 TB Allocation Details'!$A$18:$L$214, MATCH("Customer ID", 'E4 TB Allocation Details'!$A$18:$L$18, 0),FALSE), 'E2 Allocators'!$B$15:$W$361, MATCH('O5 Details by Class &amp; Accounts'!AF$18, 'E2 Allocators'!$B$15:$W$15, 0),FALSE)*$G65)</f>
        <v>0</v>
      </c>
      <c r="AG65" s="1321">
        <f>IF(ISERROR(VLOOKUP(VLOOKUP($A65, 'E4 TB Allocation Details'!$A$18:$L$214, MATCH("Customer ID", 'E4 TB Allocation Details'!$A$18:$L$18, 0),FALSE), 'E2 Allocators'!$B$15:$W$361, MATCH('O5 Details by Class &amp; Accounts'!AG$18, 'E2 Allocators'!$B$15:$W$15, 0),FALSE)*$G65), 0, VLOOKUP(VLOOKUP($A65, 'E4 TB Allocation Details'!$A$18:$L$214, MATCH("Customer ID", 'E4 TB Allocation Details'!$A$18:$L$18, 0),FALSE), 'E2 Allocators'!$B$15:$W$361, MATCH('O5 Details by Class &amp; Accounts'!AG$18, 'E2 Allocators'!$B$15:$W$15, 0),FALSE)*$G65)</f>
        <v>0</v>
      </c>
      <c r="AH65" s="1321">
        <f>IF(ISERROR(VLOOKUP(VLOOKUP($A65, 'E4 TB Allocation Details'!$A$18:$L$214, MATCH("Customer ID", 'E4 TB Allocation Details'!$A$18:$L$18, 0),FALSE), 'E2 Allocators'!$B$15:$W$361, MATCH('O5 Details by Class &amp; Accounts'!AH$18, 'E2 Allocators'!$B$15:$W$15, 0),FALSE)*$G65), 0, VLOOKUP(VLOOKUP($A65, 'E4 TB Allocation Details'!$A$18:$L$214, MATCH("Customer ID", 'E4 TB Allocation Details'!$A$18:$L$18, 0),FALSE), 'E2 Allocators'!$B$15:$W$361, MATCH('O5 Details by Class &amp; Accounts'!AH$18, 'E2 Allocators'!$B$15:$W$15, 0),FALSE)*$G65)</f>
        <v>0</v>
      </c>
      <c r="AI65" s="1321">
        <f>IF(ISERROR(VLOOKUP(VLOOKUP($A65, 'E4 TB Allocation Details'!$A$18:$L$214, MATCH("Customer ID", 'E4 TB Allocation Details'!$A$18:$L$18, 0),FALSE), 'E2 Allocators'!$B$15:$W$361, MATCH('O5 Details by Class &amp; Accounts'!AI$18, 'E2 Allocators'!$B$15:$W$15, 0),FALSE)*$G65), 0, VLOOKUP(VLOOKUP($A65, 'E4 TB Allocation Details'!$A$18:$L$214, MATCH("Customer ID", 'E4 TB Allocation Details'!$A$18:$L$18, 0),FALSE), 'E2 Allocators'!$B$15:$W$361, MATCH('O5 Details by Class &amp; Accounts'!AI$18, 'E2 Allocators'!$B$15:$W$15, 0),FALSE)*$G65)</f>
        <v>0</v>
      </c>
      <c r="AJ65" s="1321">
        <f>IF(ISERROR(VLOOKUP(VLOOKUP($A65, 'E4 TB Allocation Details'!$A$18:$L$214, MATCH("Customer ID", 'E4 TB Allocation Details'!$A$18:$L$18, 0),FALSE), 'E2 Allocators'!$B$15:$W$361, MATCH('O5 Details by Class &amp; Accounts'!AJ$18, 'E2 Allocators'!$B$15:$W$15, 0),FALSE)*$G65), 0, VLOOKUP(VLOOKUP($A65, 'E4 TB Allocation Details'!$A$18:$L$214, MATCH("Customer ID", 'E4 TB Allocation Details'!$A$18:$L$18, 0),FALSE), 'E2 Allocators'!$B$15:$W$361, MATCH('O5 Details by Class &amp; Accounts'!AJ$18, 'E2 Allocators'!$B$15:$W$15, 0),FALSE)*$G65)</f>
        <v>0</v>
      </c>
      <c r="AK65" s="1321">
        <f>IF(ISERROR(VLOOKUP(VLOOKUP($A65, 'E4 TB Allocation Details'!$A$18:$L$214, MATCH("Customer ID", 'E4 TB Allocation Details'!$A$18:$L$18, 0),FALSE), 'E2 Allocators'!$B$15:$W$361, MATCH('O5 Details by Class &amp; Accounts'!AK$18, 'E2 Allocators'!$B$15:$W$15, 0),FALSE)*$G65), 0, VLOOKUP(VLOOKUP($A65, 'E4 TB Allocation Details'!$A$18:$L$214, MATCH("Customer ID", 'E4 TB Allocation Details'!$A$18:$L$18, 0),FALSE), 'E2 Allocators'!$B$15:$W$361, MATCH('O5 Details by Class &amp; Accounts'!AK$18, 'E2 Allocators'!$B$15:$W$15, 0),FALSE)*$G65)</f>
        <v>0</v>
      </c>
      <c r="AL65" s="1321">
        <f>IF(ISERROR(VLOOKUP(VLOOKUP($A65, 'E4 TB Allocation Details'!$A$18:$L$214, MATCH("Customer ID", 'E4 TB Allocation Details'!$A$18:$L$18, 0),FALSE), 'E2 Allocators'!$B$15:$W$361, MATCH('O5 Details by Class &amp; Accounts'!AL$18, 'E2 Allocators'!$B$15:$W$15, 0),FALSE)*$G65), 0, VLOOKUP(VLOOKUP($A65, 'E4 TB Allocation Details'!$A$18:$L$214, MATCH("Customer ID", 'E4 TB Allocation Details'!$A$18:$L$18, 0),FALSE), 'E2 Allocators'!$B$15:$W$361, MATCH('O5 Details by Class &amp; Accounts'!AL$18, 'E2 Allocators'!$B$15:$W$15, 0),FALSE)*$G65)</f>
        <v>0</v>
      </c>
      <c r="AM65" s="1321">
        <f>IF(ISERROR(VLOOKUP(VLOOKUP($A65, 'E4 TB Allocation Details'!$A$18:$L$214, MATCH("Customer ID", 'E4 TB Allocation Details'!$A$18:$L$18, 0),FALSE), 'E2 Allocators'!$B$15:$W$361, MATCH('O5 Details by Class &amp; Accounts'!AM$18, 'E2 Allocators'!$B$15:$W$15, 0),FALSE)*$G65), 0, VLOOKUP(VLOOKUP($A65, 'E4 TB Allocation Details'!$A$18:$L$214, MATCH("Customer ID", 'E4 TB Allocation Details'!$A$18:$L$18, 0),FALSE), 'E2 Allocators'!$B$15:$W$361, MATCH('O5 Details by Class &amp; Accounts'!AM$18, 'E2 Allocators'!$B$15:$W$15, 0),FALSE)*$G65)</f>
        <v>0</v>
      </c>
      <c r="AN65" s="1321">
        <f>IF(ISERROR(VLOOKUP(VLOOKUP($A65, 'E4 TB Allocation Details'!$A$18:$L$214, MATCH("Customer ID", 'E4 TB Allocation Details'!$A$18:$L$18, 0),FALSE), 'E2 Allocators'!$B$15:$W$361, MATCH('O5 Details by Class &amp; Accounts'!AN$18, 'E2 Allocators'!$B$15:$W$15, 0),FALSE)*$G65), 0, VLOOKUP(VLOOKUP($A65, 'E4 TB Allocation Details'!$A$18:$L$214, MATCH("Customer ID", 'E4 TB Allocation Details'!$A$18:$L$18, 0),FALSE), 'E2 Allocators'!$B$15:$W$361, MATCH('O5 Details by Class &amp; Accounts'!AN$18, 'E2 Allocators'!$B$15:$W$15, 0),FALSE)*$G65)</f>
        <v>0</v>
      </c>
      <c r="AO65" s="1321">
        <f>IF(ISERROR(VLOOKUP(VLOOKUP($A65, 'E4 TB Allocation Details'!$A$18:$L$214, MATCH("Customer ID", 'E4 TB Allocation Details'!$A$18:$L$18, 0),FALSE), 'E2 Allocators'!$B$15:$W$361, MATCH('O5 Details by Class &amp; Accounts'!AO$18, 'E2 Allocators'!$B$15:$W$15, 0),FALSE)*$G65), 0, VLOOKUP(VLOOKUP($A65, 'E4 TB Allocation Details'!$A$18:$L$214, MATCH("Customer ID", 'E4 TB Allocation Details'!$A$18:$L$18, 0),FALSE), 'E2 Allocators'!$B$15:$W$361, MATCH('O5 Details by Class &amp; Accounts'!AO$18, 'E2 Allocators'!$B$15:$W$15, 0),FALSE)*$G65)</f>
        <v>0</v>
      </c>
      <c r="AP65" s="1321">
        <f>IF(ISERROR(VLOOKUP(VLOOKUP($A65, 'E4 TB Allocation Details'!$A$18:$L$214, MATCH("Customer ID", 'E4 TB Allocation Details'!$A$18:$L$18, 0),FALSE), 'E2 Allocators'!$B$15:$W$361, MATCH('O5 Details by Class &amp; Accounts'!AP$18, 'E2 Allocators'!$B$15:$W$15, 0),FALSE)*$G65), 0, VLOOKUP(VLOOKUP($A65, 'E4 TB Allocation Details'!$A$18:$L$214, MATCH("Customer ID", 'E4 TB Allocation Details'!$A$18:$L$18, 0),FALSE), 'E2 Allocators'!$B$15:$W$361, MATCH('O5 Details by Class &amp; Accounts'!AP$18, 'E2 Allocators'!$B$15:$W$15, 0),FALSE)*$G65)</f>
        <v>0</v>
      </c>
      <c r="AQ65" s="1321">
        <f>IF(ISERROR(VLOOKUP(VLOOKUP($A65, 'E4 TB Allocation Details'!$A$18:$L$214, MATCH("Customer ID", 'E4 TB Allocation Details'!$A$18:$L$18, 0),FALSE), 'E2 Allocators'!$B$15:$W$361, MATCH('O5 Details by Class &amp; Accounts'!AQ$18, 'E2 Allocators'!$B$15:$W$15, 0),FALSE)*$G65), 0, VLOOKUP(VLOOKUP($A65, 'E4 TB Allocation Details'!$A$18:$L$214, MATCH("Customer ID", 'E4 TB Allocation Details'!$A$18:$L$18, 0),FALSE), 'E2 Allocators'!$B$15:$W$361, MATCH('O5 Details by Class &amp; Accounts'!AQ$18, 'E2 Allocators'!$B$15:$W$15, 0),FALSE)*$G65)</f>
        <v>0</v>
      </c>
      <c r="AR65" s="1321">
        <f>IF(ISERROR(VLOOKUP(VLOOKUP($A65, 'E4 TB Allocation Details'!$A$18:$L$214, MATCH("Customer ID", 'E4 TB Allocation Details'!$A$18:$L$18, 0),FALSE), 'E2 Allocators'!$B$15:$W$361, MATCH('O5 Details by Class &amp; Accounts'!AR$18, 'E2 Allocators'!$B$15:$W$15, 0),FALSE)*$G65), 0, VLOOKUP(VLOOKUP($A65, 'E4 TB Allocation Details'!$A$18:$L$214, MATCH("Customer ID", 'E4 TB Allocation Details'!$A$18:$L$18, 0),FALSE), 'E2 Allocators'!$B$15:$W$361, MATCH('O5 Details by Class &amp; Accounts'!AR$18, 'E2 Allocators'!$B$15:$W$15, 0),FALSE)*$G65)</f>
        <v>0</v>
      </c>
      <c r="AS65" s="1321">
        <f>IF(ISERROR(VLOOKUP(VLOOKUP($A65, 'E4 TB Allocation Details'!$A$18:$L$214, MATCH("Customer ID", 'E4 TB Allocation Details'!$A$18:$L$18, 0),FALSE), 'E2 Allocators'!$B$15:$W$361, MATCH('O5 Details by Class &amp; Accounts'!AS$18, 'E2 Allocators'!$B$15:$W$15, 0),FALSE)*$G65), 0, VLOOKUP(VLOOKUP($A65, 'E4 TB Allocation Details'!$A$18:$L$214, MATCH("Customer ID", 'E4 TB Allocation Details'!$A$18:$L$18, 0),FALSE), 'E2 Allocators'!$B$15:$W$361, MATCH('O5 Details by Class &amp; Accounts'!AS$18, 'E2 Allocators'!$B$15:$W$15, 0),FALSE)*$G65)</f>
        <v>0</v>
      </c>
      <c r="AT65" s="1321">
        <f>IF(ISERROR(VLOOKUP(VLOOKUP($A65, 'E4 TB Allocation Details'!$A$18:$L$214, MATCH("Customer ID", 'E4 TB Allocation Details'!$A$18:$L$18, 0),FALSE), 'E2 Allocators'!$B$15:$W$361, MATCH('O5 Details by Class &amp; Accounts'!AT$18, 'E2 Allocators'!$B$15:$W$15, 0),FALSE)*$G65), 0, VLOOKUP(VLOOKUP($A65, 'E4 TB Allocation Details'!$A$18:$L$214, MATCH("Customer ID", 'E4 TB Allocation Details'!$A$18:$L$18, 0),FALSE), 'E2 Allocators'!$B$15:$W$361, MATCH('O5 Details by Class &amp; Accounts'!AT$18, 'E2 Allocators'!$B$15:$W$15, 0),FALSE)*$G65)</f>
        <v>0</v>
      </c>
      <c r="AU65" s="1321">
        <f>IF(ISERROR(VLOOKUP(VLOOKUP($A65, 'E4 TB Allocation Details'!$A$18:$L$214, MATCH("Customer ID", 'E4 TB Allocation Details'!$A$18:$L$18, 0),FALSE), 'E2 Allocators'!$B$15:$W$361, MATCH('O5 Details by Class &amp; Accounts'!AU$18, 'E2 Allocators'!$B$15:$W$15, 0),FALSE)*$G65), 0, VLOOKUP(VLOOKUP($A65, 'E4 TB Allocation Details'!$A$18:$L$214, MATCH("Customer ID", 'E4 TB Allocation Details'!$A$18:$L$18, 0),FALSE), 'E2 Allocators'!$B$15:$W$361, MATCH('O5 Details by Class &amp; Accounts'!AU$18, 'E2 Allocators'!$B$15:$W$15, 0),FALSE)*$G65)</f>
        <v>0</v>
      </c>
      <c r="AV65" s="1321">
        <f>IF(ISERROR(VLOOKUP(VLOOKUP($A65, 'E4 TB Allocation Details'!$A$18:$L$214, MATCH("Customer ID", 'E4 TB Allocation Details'!$A$18:$L$18, 0),FALSE), 'E2 Allocators'!$B$15:$W$361, MATCH('O5 Details by Class &amp; Accounts'!AV$18, 'E2 Allocators'!$B$15:$W$15, 0),FALSE)*$G65), 0, VLOOKUP(VLOOKUP($A65, 'E4 TB Allocation Details'!$A$18:$L$214, MATCH("Customer ID", 'E4 TB Allocation Details'!$A$18:$L$18, 0),FALSE), 'E2 Allocators'!$B$15:$W$361, MATCH('O5 Details by Class &amp; Accounts'!AV$18, 'E2 Allocators'!$B$15:$W$15, 0),FALSE)*$G65)</f>
        <v>0</v>
      </c>
      <c r="AW65" s="1321">
        <f>IF(ISERROR(VLOOKUP(VLOOKUP($A65, 'E4 TB Allocation Details'!$A$18:$L$214, MATCH("Customer ID", 'E4 TB Allocation Details'!$A$18:$L$18, 0),FALSE), 'E2 Allocators'!$B$15:$W$361, MATCH('O5 Details by Class &amp; Accounts'!AW$18, 'E2 Allocators'!$B$15:$W$15, 0),FALSE)*$G65), 0, VLOOKUP(VLOOKUP($A65, 'E4 TB Allocation Details'!$A$18:$L$214, MATCH("Customer ID", 'E4 TB Allocation Details'!$A$18:$L$18, 0),FALSE), 'E2 Allocators'!$B$15:$W$361, MATCH('O5 Details by Class &amp; Accounts'!AW$18, 'E2 Allocators'!$B$15:$W$15, 0),FALSE)*$G65)</f>
        <v>0</v>
      </c>
      <c r="AX65" s="1321">
        <f t="shared" si="10"/>
        <v>0</v>
      </c>
      <c r="AY65" s="1321">
        <f>IF(ISERROR(VLOOKUP(VLOOKUP($A65, 'E4 TB Allocation Details'!$A$18:$L$214, MATCH("Misc ID", 'E4 TB Allocation Details'!$A$18:$L$18, 0),FALSE), 'E2 Allocators'!$B$15:$W$361, MATCH('O5 Details by Class &amp; Accounts'!AY$18, 'E2 Allocators'!$B$15:$W$15, 0),FALSE)*$E65), 0, VLOOKUP(VLOOKUP($A65, 'E4 TB Allocation Details'!$A$18:$L$214, MATCH("Misc ID", 'E4 TB Allocation Details'!$A$18:$L$18, 0),FALSE), 'E2 Allocators'!$B$15:$W$361, MATCH('O5 Details by Class &amp; Accounts'!AY$18, 'E2 Allocators'!$B$15:$W$15, 0),FALSE)*$E65)</f>
        <v>0</v>
      </c>
      <c r="AZ65" s="1321">
        <f>IF(ISERROR(VLOOKUP(VLOOKUP($A65, 'E4 TB Allocation Details'!$A$18:$L$214, MATCH("Misc ID", 'E4 TB Allocation Details'!$A$18:$L$18, 0),FALSE), 'E2 Allocators'!$B$15:$W$361, MATCH('O5 Details by Class &amp; Accounts'!AZ$18, 'E2 Allocators'!$B$15:$W$15, 0),FALSE)*$E65), 0, VLOOKUP(VLOOKUP($A65, 'E4 TB Allocation Details'!$A$18:$L$214, MATCH("Misc ID", 'E4 TB Allocation Details'!$A$18:$L$18, 0),FALSE), 'E2 Allocators'!$B$15:$W$361, MATCH('O5 Details by Class &amp; Accounts'!AZ$18, 'E2 Allocators'!$B$15:$W$15, 0),FALSE)*$E65)</f>
        <v>0</v>
      </c>
      <c r="BA65" s="1321">
        <f>IF(ISERROR(VLOOKUP(VLOOKUP($A65, 'E4 TB Allocation Details'!$A$18:$L$214, MATCH("Misc ID", 'E4 TB Allocation Details'!$A$18:$L$18, 0),FALSE), 'E2 Allocators'!$B$15:$W$361, MATCH('O5 Details by Class &amp; Accounts'!BA$18, 'E2 Allocators'!$B$15:$W$15, 0),FALSE)*$E65), 0, VLOOKUP(VLOOKUP($A65, 'E4 TB Allocation Details'!$A$18:$L$214, MATCH("Misc ID", 'E4 TB Allocation Details'!$A$18:$L$18, 0),FALSE), 'E2 Allocators'!$B$15:$W$361, MATCH('O5 Details by Class &amp; Accounts'!BA$18, 'E2 Allocators'!$B$15:$W$15, 0),FALSE)*$E65)</f>
        <v>0</v>
      </c>
      <c r="BB65" s="1321">
        <f>IF(ISERROR(VLOOKUP(VLOOKUP($A65, 'E4 TB Allocation Details'!$A$18:$L$214, MATCH("Misc ID", 'E4 TB Allocation Details'!$A$18:$L$18, 0),FALSE), 'E2 Allocators'!$B$15:$W$361, MATCH('O5 Details by Class &amp; Accounts'!BB$18, 'E2 Allocators'!$B$15:$W$15, 0),FALSE)*$E65), 0, VLOOKUP(VLOOKUP($A65, 'E4 TB Allocation Details'!$A$18:$L$214, MATCH("Misc ID", 'E4 TB Allocation Details'!$A$18:$L$18, 0),FALSE), 'E2 Allocators'!$B$15:$W$361, MATCH('O5 Details by Class &amp; Accounts'!BB$18, 'E2 Allocators'!$B$15:$W$15, 0),FALSE)*$E65)</f>
        <v>0</v>
      </c>
      <c r="BC65" s="1321">
        <f>IF(ISERROR(VLOOKUP(VLOOKUP($A65, 'E4 TB Allocation Details'!$A$18:$L$214, MATCH("Misc ID", 'E4 TB Allocation Details'!$A$18:$L$18, 0),FALSE), 'E2 Allocators'!$B$15:$W$361, MATCH('O5 Details by Class &amp; Accounts'!BC$18, 'E2 Allocators'!$B$15:$W$15, 0),FALSE)*$E65), 0, VLOOKUP(VLOOKUP($A65, 'E4 TB Allocation Details'!$A$18:$L$214, MATCH("Misc ID", 'E4 TB Allocation Details'!$A$18:$L$18, 0),FALSE), 'E2 Allocators'!$B$15:$W$361, MATCH('O5 Details by Class &amp; Accounts'!BC$18, 'E2 Allocators'!$B$15:$W$15, 0),FALSE)*$E65)</f>
        <v>0</v>
      </c>
      <c r="BD65" s="1321">
        <f>IF(ISERROR(VLOOKUP(VLOOKUP($A65, 'E4 TB Allocation Details'!$A$18:$L$214, MATCH("Misc ID", 'E4 TB Allocation Details'!$A$18:$L$18, 0),FALSE), 'E2 Allocators'!$B$15:$W$361, MATCH('O5 Details by Class &amp; Accounts'!BD$18, 'E2 Allocators'!$B$15:$W$15, 0),FALSE)*$E65), 0, VLOOKUP(VLOOKUP($A65, 'E4 TB Allocation Details'!$A$18:$L$214, MATCH("Misc ID", 'E4 TB Allocation Details'!$A$18:$L$18, 0),FALSE), 'E2 Allocators'!$B$15:$W$361, MATCH('O5 Details by Class &amp; Accounts'!BD$18, 'E2 Allocators'!$B$15:$W$15, 0),FALSE)*$E65)</f>
        <v>0</v>
      </c>
      <c r="BE65" s="1321">
        <f>IF(ISERROR(VLOOKUP(VLOOKUP($A65, 'E4 TB Allocation Details'!$A$18:$L$214, MATCH("Misc ID", 'E4 TB Allocation Details'!$A$18:$L$18, 0),FALSE), 'E2 Allocators'!$B$15:$W$361, MATCH('O5 Details by Class &amp; Accounts'!BE$18, 'E2 Allocators'!$B$15:$W$15, 0),FALSE)*$E65), 0, VLOOKUP(VLOOKUP($A65, 'E4 TB Allocation Details'!$A$18:$L$214, MATCH("Misc ID", 'E4 TB Allocation Details'!$A$18:$L$18, 0),FALSE), 'E2 Allocators'!$B$15:$W$361, MATCH('O5 Details by Class &amp; Accounts'!BE$18, 'E2 Allocators'!$B$15:$W$15, 0),FALSE)*$E65)</f>
        <v>0</v>
      </c>
      <c r="BF65" s="1321">
        <f>IF(ISERROR(VLOOKUP(VLOOKUP($A65, 'E4 TB Allocation Details'!$A$18:$L$214, MATCH("Misc ID", 'E4 TB Allocation Details'!$A$18:$L$18, 0),FALSE), 'E2 Allocators'!$B$15:$W$361, MATCH('O5 Details by Class &amp; Accounts'!BF$18, 'E2 Allocators'!$B$15:$W$15, 0),FALSE)*$E65), 0, VLOOKUP(VLOOKUP($A65, 'E4 TB Allocation Details'!$A$18:$L$214, MATCH("Misc ID", 'E4 TB Allocation Details'!$A$18:$L$18, 0),FALSE), 'E2 Allocators'!$B$15:$W$361, MATCH('O5 Details by Class &amp; Accounts'!BF$18, 'E2 Allocators'!$B$15:$W$15, 0),FALSE)*$E65)</f>
        <v>0</v>
      </c>
      <c r="BG65" s="1321">
        <f>IF(ISERROR(VLOOKUP(VLOOKUP($A65, 'E4 TB Allocation Details'!$A$18:$L$214, MATCH("Misc ID", 'E4 TB Allocation Details'!$A$18:$L$18, 0),FALSE), 'E2 Allocators'!$B$15:$W$361, MATCH('O5 Details by Class &amp; Accounts'!BG$18, 'E2 Allocators'!$B$15:$W$15, 0),FALSE)*$E65), 0, VLOOKUP(VLOOKUP($A65, 'E4 TB Allocation Details'!$A$18:$L$214, MATCH("Misc ID", 'E4 TB Allocation Details'!$A$18:$L$18, 0),FALSE), 'E2 Allocators'!$B$15:$W$361, MATCH('O5 Details by Class &amp; Accounts'!BG$18, 'E2 Allocators'!$B$15:$W$15, 0),FALSE)*$E65)</f>
        <v>0</v>
      </c>
      <c r="BH65" s="1321">
        <f>IF(ISERROR(VLOOKUP(VLOOKUP($A65, 'E4 TB Allocation Details'!$A$18:$L$214, MATCH("Misc ID", 'E4 TB Allocation Details'!$A$18:$L$18, 0),FALSE), 'E2 Allocators'!$B$15:$W$361, MATCH('O5 Details by Class &amp; Accounts'!BH$18, 'E2 Allocators'!$B$15:$W$15, 0),FALSE)*$E65), 0, VLOOKUP(VLOOKUP($A65, 'E4 TB Allocation Details'!$A$18:$L$214, MATCH("Misc ID", 'E4 TB Allocation Details'!$A$18:$L$18, 0),FALSE), 'E2 Allocators'!$B$15:$W$361, MATCH('O5 Details by Class &amp; Accounts'!BH$18, 'E2 Allocators'!$B$15:$W$15, 0),FALSE)*$E65)</f>
        <v>0</v>
      </c>
      <c r="BI65" s="1321">
        <f>IF(ISERROR(VLOOKUP(VLOOKUP($A65, 'E4 TB Allocation Details'!$A$18:$L$214, MATCH("Misc ID", 'E4 TB Allocation Details'!$A$18:$L$18, 0),FALSE), 'E2 Allocators'!$B$15:$W$361, MATCH('O5 Details by Class &amp; Accounts'!BI$18, 'E2 Allocators'!$B$15:$W$15, 0),FALSE)*$E65), 0, VLOOKUP(VLOOKUP($A65, 'E4 TB Allocation Details'!$A$18:$L$214, MATCH("Misc ID", 'E4 TB Allocation Details'!$A$18:$L$18, 0),FALSE), 'E2 Allocators'!$B$15:$W$361, MATCH('O5 Details by Class &amp; Accounts'!BI$18, 'E2 Allocators'!$B$15:$W$15, 0),FALSE)*$E65)</f>
        <v>0</v>
      </c>
      <c r="BJ65" s="1321">
        <f>IF(ISERROR(VLOOKUP(VLOOKUP($A65, 'E4 TB Allocation Details'!$A$18:$L$214, MATCH("Misc ID", 'E4 TB Allocation Details'!$A$18:$L$18, 0),FALSE), 'E2 Allocators'!$B$15:$W$361, MATCH('O5 Details by Class &amp; Accounts'!BJ$18, 'E2 Allocators'!$B$15:$W$15, 0),FALSE)*$E65), 0, VLOOKUP(VLOOKUP($A65, 'E4 TB Allocation Details'!$A$18:$L$214, MATCH("Misc ID", 'E4 TB Allocation Details'!$A$18:$L$18, 0),FALSE), 'E2 Allocators'!$B$15:$W$361, MATCH('O5 Details by Class &amp; Accounts'!BJ$18, 'E2 Allocators'!$B$15:$W$15, 0),FALSE)*$E65)</f>
        <v>0</v>
      </c>
      <c r="BK65" s="1321">
        <f>IF(ISERROR(VLOOKUP(VLOOKUP($A65, 'E4 TB Allocation Details'!$A$18:$L$214, MATCH("Misc ID", 'E4 TB Allocation Details'!$A$18:$L$18, 0),FALSE), 'E2 Allocators'!$B$15:$W$361, MATCH('O5 Details by Class &amp; Accounts'!BK$18, 'E2 Allocators'!$B$15:$W$15, 0),FALSE)*$E65), 0, VLOOKUP(VLOOKUP($A65, 'E4 TB Allocation Details'!$A$18:$L$214, MATCH("Misc ID", 'E4 TB Allocation Details'!$A$18:$L$18, 0),FALSE), 'E2 Allocators'!$B$15:$W$361, MATCH('O5 Details by Class &amp; Accounts'!BK$18, 'E2 Allocators'!$B$15:$W$15, 0),FALSE)*$E65)</f>
        <v>0</v>
      </c>
      <c r="BL65" s="1321">
        <f>IF(ISERROR(VLOOKUP(VLOOKUP($A65, 'E4 TB Allocation Details'!$A$18:$L$214, MATCH("Misc ID", 'E4 TB Allocation Details'!$A$18:$L$18, 0),FALSE), 'E2 Allocators'!$B$15:$W$361, MATCH('O5 Details by Class &amp; Accounts'!BL$18, 'E2 Allocators'!$B$15:$W$15, 0),FALSE)*$E65), 0, VLOOKUP(VLOOKUP($A65, 'E4 TB Allocation Details'!$A$18:$L$214, MATCH("Misc ID", 'E4 TB Allocation Details'!$A$18:$L$18, 0),FALSE), 'E2 Allocators'!$B$15:$W$361, MATCH('O5 Details by Class &amp; Accounts'!BL$18, 'E2 Allocators'!$B$15:$W$15, 0),FALSE)*$E65)</f>
        <v>0</v>
      </c>
      <c r="BM65" s="1321">
        <f>IF(ISERROR(VLOOKUP(VLOOKUP($A65, 'E4 TB Allocation Details'!$A$18:$L$214, MATCH("Misc ID", 'E4 TB Allocation Details'!$A$18:$L$18, 0),FALSE), 'E2 Allocators'!$B$15:$W$361, MATCH('O5 Details by Class &amp; Accounts'!BM$18, 'E2 Allocators'!$B$15:$W$15, 0),FALSE)*$E65), 0, VLOOKUP(VLOOKUP($A65, 'E4 TB Allocation Details'!$A$18:$L$214, MATCH("Misc ID", 'E4 TB Allocation Details'!$A$18:$L$18, 0),FALSE), 'E2 Allocators'!$B$15:$W$361, MATCH('O5 Details by Class &amp; Accounts'!BM$18, 'E2 Allocators'!$B$15:$W$15, 0),FALSE)*$E65)</f>
        <v>0</v>
      </c>
      <c r="BN65" s="1321">
        <f>IF(ISERROR(VLOOKUP(VLOOKUP($A65, 'E4 TB Allocation Details'!$A$18:$L$214, MATCH("Misc ID", 'E4 TB Allocation Details'!$A$18:$L$18, 0),FALSE), 'E2 Allocators'!$B$15:$W$361, MATCH('O5 Details by Class &amp; Accounts'!BN$18, 'E2 Allocators'!$B$15:$W$15, 0),FALSE)*$E65), 0, VLOOKUP(VLOOKUP($A65, 'E4 TB Allocation Details'!$A$18:$L$214, MATCH("Misc ID", 'E4 TB Allocation Details'!$A$18:$L$18, 0),FALSE), 'E2 Allocators'!$B$15:$W$361, MATCH('O5 Details by Class &amp; Accounts'!BN$18, 'E2 Allocators'!$B$15:$W$15, 0),FALSE)*$E65)</f>
        <v>0</v>
      </c>
      <c r="BO65" s="1321">
        <f>IF(ISERROR(VLOOKUP(VLOOKUP($A65, 'E4 TB Allocation Details'!$A$18:$L$214, MATCH("Misc ID", 'E4 TB Allocation Details'!$A$18:$L$18, 0),FALSE), 'E2 Allocators'!$B$15:$W$361, MATCH('O5 Details by Class &amp; Accounts'!BO$18, 'E2 Allocators'!$B$15:$W$15, 0),FALSE)*$E65), 0, VLOOKUP(VLOOKUP($A65, 'E4 TB Allocation Details'!$A$18:$L$214, MATCH("Misc ID", 'E4 TB Allocation Details'!$A$18:$L$18, 0),FALSE), 'E2 Allocators'!$B$15:$W$361, MATCH('O5 Details by Class &amp; Accounts'!BO$18, 'E2 Allocators'!$B$15:$W$15, 0),FALSE)*$E65)</f>
        <v>0</v>
      </c>
      <c r="BP65" s="1321">
        <f>IF(ISERROR(VLOOKUP(VLOOKUP($A65, 'E4 TB Allocation Details'!$A$18:$L$214, MATCH("Misc ID", 'E4 TB Allocation Details'!$A$18:$L$18, 0),FALSE), 'E2 Allocators'!$B$15:$W$361, MATCH('O5 Details by Class &amp; Accounts'!BP$18, 'E2 Allocators'!$B$15:$W$15, 0),FALSE)*$E65), 0, VLOOKUP(VLOOKUP($A65, 'E4 TB Allocation Details'!$A$18:$L$214, MATCH("Misc ID", 'E4 TB Allocation Details'!$A$18:$L$18, 0),FALSE), 'E2 Allocators'!$B$15:$W$361, MATCH('O5 Details by Class &amp; Accounts'!BP$18, 'E2 Allocators'!$B$15:$W$15, 0),FALSE)*$E65)</f>
        <v>0</v>
      </c>
      <c r="BQ65" s="1321">
        <f>IF(ISERROR(VLOOKUP(VLOOKUP($A65, 'E4 TB Allocation Details'!$A$18:$L$214, MATCH("Misc ID", 'E4 TB Allocation Details'!$A$18:$L$18, 0),FALSE), 'E2 Allocators'!$B$15:$W$361, MATCH('O5 Details by Class &amp; Accounts'!BQ$18, 'E2 Allocators'!$B$15:$W$15, 0),FALSE)*$E65), 0, VLOOKUP(VLOOKUP($A65, 'E4 TB Allocation Details'!$A$18:$L$214, MATCH("Misc ID", 'E4 TB Allocation Details'!$A$18:$L$18, 0),FALSE), 'E2 Allocators'!$B$15:$W$361, MATCH('O5 Details by Class &amp; Accounts'!BQ$18, 'E2 Allocators'!$B$15:$W$15, 0),FALSE)*$E65)</f>
        <v>0</v>
      </c>
      <c r="BR65" s="1321">
        <f>IF(ISERROR(VLOOKUP(VLOOKUP($A65, 'E4 TB Allocation Details'!$A$18:$L$214, MATCH("Misc ID", 'E4 TB Allocation Details'!$A$18:$L$18, 0),FALSE), 'E2 Allocators'!$B$15:$W$361, MATCH('O5 Details by Class &amp; Accounts'!BR$18, 'E2 Allocators'!$B$15:$W$15, 0),FALSE)*$E65), 0, VLOOKUP(VLOOKUP($A65, 'E4 TB Allocation Details'!$A$18:$L$214, MATCH("Misc ID", 'E4 TB Allocation Details'!$A$18:$L$18, 0),FALSE), 'E2 Allocators'!$B$15:$W$361, MATCH('O5 Details by Class &amp; Accounts'!BR$18, 'E2 Allocators'!$B$15:$W$15, 0),FALSE)*$E65)</f>
        <v>0</v>
      </c>
      <c r="BS65" s="1321">
        <f t="shared" si="11"/>
        <v>0</v>
      </c>
      <c r="BT65" s="1321">
        <f>IF(ISERROR(VLOOKUP(VLOOKUP($A65, 'E4 TB Allocation Details'!$A$18:$L$214, MATCH("A &amp; G ID", 'E4 TB Allocation Details'!$A$18:$L$18, 0),FALSE), 'E2 Allocators'!$B$15:$W$361, MATCH('O5 Details by Class &amp; Accounts'!BT$18, 'E2 Allocators'!$B$15:$W$15, 0),FALSE)*$E65), 0, VLOOKUP(VLOOKUP($A65, 'E4 TB Allocation Details'!$A$18:$L$214, MATCH("A &amp; G ID", 'E4 TB Allocation Details'!$A$18:$L$18, 0),FALSE), 'E2 Allocators'!$B$15:$W$361, MATCH('O5 Details by Class &amp; Accounts'!BT$18, 'E2 Allocators'!$B$15:$W$15, 0),FALSE)*$E65)</f>
        <v>44694.210106058679</v>
      </c>
      <c r="BU65" s="1321">
        <f>IF(ISERROR(VLOOKUP(VLOOKUP($A65, 'E4 TB Allocation Details'!$A$18:$L$214, MATCH("A &amp; G ID", 'E4 TB Allocation Details'!$A$18:$L$18, 0),FALSE), 'E2 Allocators'!$B$15:$W$361, MATCH('O5 Details by Class &amp; Accounts'!BU$18, 'E2 Allocators'!$B$15:$W$15, 0),FALSE)*$E65), 0, VLOOKUP(VLOOKUP($A65, 'E4 TB Allocation Details'!$A$18:$L$214, MATCH("A &amp; G ID", 'E4 TB Allocation Details'!$A$18:$L$18, 0),FALSE), 'E2 Allocators'!$B$15:$W$361, MATCH('O5 Details by Class &amp; Accounts'!BU$18, 'E2 Allocators'!$B$15:$W$15, 0),FALSE)*$E65)</f>
        <v>14639.765625264006</v>
      </c>
      <c r="BV65" s="1321">
        <f>IF(ISERROR(VLOOKUP(VLOOKUP($A65, 'E4 TB Allocation Details'!$A$18:$L$214, MATCH("A &amp; G ID", 'E4 TB Allocation Details'!$A$18:$L$18, 0),FALSE), 'E2 Allocators'!$B$15:$W$361, MATCH('O5 Details by Class &amp; Accounts'!BV$18, 'E2 Allocators'!$B$15:$W$15, 0),FALSE)*$E65), 0, VLOOKUP(VLOOKUP($A65, 'E4 TB Allocation Details'!$A$18:$L$214, MATCH("A &amp; G ID", 'E4 TB Allocation Details'!$A$18:$L$18, 0),FALSE), 'E2 Allocators'!$B$15:$W$361, MATCH('O5 Details by Class &amp; Accounts'!BV$18, 'E2 Allocators'!$B$15:$W$15, 0),FALSE)*$E65)</f>
        <v>7937.7055906342212</v>
      </c>
      <c r="BW65" s="1321">
        <f>IF(ISERROR(VLOOKUP(VLOOKUP($A65, 'E4 TB Allocation Details'!$A$18:$L$214, MATCH("A &amp; G ID", 'E4 TB Allocation Details'!$A$18:$L$18, 0),FALSE), 'E2 Allocators'!$B$15:$W$361, MATCH('O5 Details by Class &amp; Accounts'!BW$18, 'E2 Allocators'!$B$15:$W$15, 0),FALSE)*$E65), 0, VLOOKUP(VLOOKUP($A65, 'E4 TB Allocation Details'!$A$18:$L$214, MATCH("A &amp; G ID", 'E4 TB Allocation Details'!$A$18:$L$18, 0),FALSE), 'E2 Allocators'!$B$15:$W$361, MATCH('O5 Details by Class &amp; Accounts'!BW$18, 'E2 Allocators'!$B$15:$W$15, 0),FALSE)*$E65)</f>
        <v>0</v>
      </c>
      <c r="BX65" s="1321">
        <f>IF(ISERROR(VLOOKUP(VLOOKUP($A65, 'E4 TB Allocation Details'!$A$18:$L$214, MATCH("A &amp; G ID", 'E4 TB Allocation Details'!$A$18:$L$18, 0),FALSE), 'E2 Allocators'!$B$15:$W$361, MATCH('O5 Details by Class &amp; Accounts'!BX$18, 'E2 Allocators'!$B$15:$W$15, 0),FALSE)*$E65), 0, VLOOKUP(VLOOKUP($A65, 'E4 TB Allocation Details'!$A$18:$L$214, MATCH("A &amp; G ID", 'E4 TB Allocation Details'!$A$18:$L$18, 0),FALSE), 'E2 Allocators'!$B$15:$W$361, MATCH('O5 Details by Class &amp; Accounts'!BX$18, 'E2 Allocators'!$B$15:$W$15, 0),FALSE)*$E65)</f>
        <v>0</v>
      </c>
      <c r="BY65" s="1321">
        <f>IF(ISERROR(VLOOKUP(VLOOKUP($A65, 'E4 TB Allocation Details'!$A$18:$L$214, MATCH("A &amp; G ID", 'E4 TB Allocation Details'!$A$18:$L$18, 0),FALSE), 'E2 Allocators'!$B$15:$W$361, MATCH('O5 Details by Class &amp; Accounts'!BY$18, 'E2 Allocators'!$B$15:$W$15, 0),FALSE)*$E65), 0, VLOOKUP(VLOOKUP($A65, 'E4 TB Allocation Details'!$A$18:$L$214, MATCH("A &amp; G ID", 'E4 TB Allocation Details'!$A$18:$L$18, 0),FALSE), 'E2 Allocators'!$B$15:$W$361, MATCH('O5 Details by Class &amp; Accounts'!BY$18, 'E2 Allocators'!$B$15:$W$15, 0),FALSE)*$E65)</f>
        <v>0</v>
      </c>
      <c r="BZ65" s="1321">
        <f>IF(ISERROR(VLOOKUP(VLOOKUP($A65, 'E4 TB Allocation Details'!$A$18:$L$214, MATCH("A &amp; G ID", 'E4 TB Allocation Details'!$A$18:$L$18, 0),FALSE), 'E2 Allocators'!$B$15:$W$361, MATCH('O5 Details by Class &amp; Accounts'!BZ$18, 'E2 Allocators'!$B$15:$W$15, 0),FALSE)*$E65), 0, VLOOKUP(VLOOKUP($A65, 'E4 TB Allocation Details'!$A$18:$L$214, MATCH("A &amp; G ID", 'E4 TB Allocation Details'!$A$18:$L$18, 0),FALSE), 'E2 Allocators'!$B$15:$W$361, MATCH('O5 Details by Class &amp; Accounts'!BZ$18, 'E2 Allocators'!$B$15:$W$15, 0),FALSE)*$E65)</f>
        <v>1086.6111905951127</v>
      </c>
      <c r="CA65" s="1321">
        <f>IF(ISERROR(VLOOKUP(VLOOKUP($A65, 'E4 TB Allocation Details'!$A$18:$L$214, MATCH("A &amp; G ID", 'E4 TB Allocation Details'!$A$18:$L$18, 0),FALSE), 'E2 Allocators'!$B$15:$W$361, MATCH('O5 Details by Class &amp; Accounts'!CA$18, 'E2 Allocators'!$B$15:$W$15, 0),FALSE)*$E65), 0, VLOOKUP(VLOOKUP($A65, 'E4 TB Allocation Details'!$A$18:$L$214, MATCH("A &amp; G ID", 'E4 TB Allocation Details'!$A$18:$L$18, 0),FALSE), 'E2 Allocators'!$B$15:$W$361, MATCH('O5 Details by Class &amp; Accounts'!CA$18, 'E2 Allocators'!$B$15:$W$15, 0),FALSE)*$E65)</f>
        <v>0</v>
      </c>
      <c r="CB65" s="1321">
        <f>IF(ISERROR(VLOOKUP(VLOOKUP($A65, 'E4 TB Allocation Details'!$A$18:$L$214, MATCH("A &amp; G ID", 'E4 TB Allocation Details'!$A$18:$L$18, 0),FALSE), 'E2 Allocators'!$B$15:$W$361, MATCH('O5 Details by Class &amp; Accounts'!CB$18, 'E2 Allocators'!$B$15:$W$15, 0),FALSE)*$E65), 0, VLOOKUP(VLOOKUP($A65, 'E4 TB Allocation Details'!$A$18:$L$214, MATCH("A &amp; G ID", 'E4 TB Allocation Details'!$A$18:$L$18, 0),FALSE), 'E2 Allocators'!$B$15:$W$361, MATCH('O5 Details by Class &amp; Accounts'!CB$18, 'E2 Allocators'!$B$15:$W$15, 0),FALSE)*$E65)</f>
        <v>94.707487447986409</v>
      </c>
      <c r="CC65" s="1321">
        <f>IF(ISERROR(VLOOKUP(VLOOKUP($A65, 'E4 TB Allocation Details'!$A$18:$L$214, MATCH("A &amp; G ID", 'E4 TB Allocation Details'!$A$18:$L$18, 0),FALSE), 'E2 Allocators'!$B$15:$W$361, MATCH('O5 Details by Class &amp; Accounts'!CC$18, 'E2 Allocators'!$B$15:$W$15, 0),FALSE)*$E65), 0, VLOOKUP(VLOOKUP($A65, 'E4 TB Allocation Details'!$A$18:$L$214, MATCH("A &amp; G ID", 'E4 TB Allocation Details'!$A$18:$L$18, 0),FALSE), 'E2 Allocators'!$B$15:$W$361, MATCH('O5 Details by Class &amp; Accounts'!CC$18, 'E2 Allocators'!$B$15:$W$15, 0),FALSE)*$E65)</f>
        <v>0</v>
      </c>
      <c r="CD65" s="1321">
        <f>IF(ISERROR(VLOOKUP(VLOOKUP($A65, 'E4 TB Allocation Details'!$A$18:$L$214, MATCH("A &amp; G ID", 'E4 TB Allocation Details'!$A$18:$L$18, 0),FALSE), 'E2 Allocators'!$B$15:$W$361, MATCH('O5 Details by Class &amp; Accounts'!CD$18, 'E2 Allocators'!$B$15:$W$15, 0),FALSE)*$E65), 0, VLOOKUP(VLOOKUP($A65, 'E4 TB Allocation Details'!$A$18:$L$214, MATCH("A &amp; G ID", 'E4 TB Allocation Details'!$A$18:$L$18, 0),FALSE), 'E2 Allocators'!$B$15:$W$361, MATCH('O5 Details by Class &amp; Accounts'!CD$18, 'E2 Allocators'!$B$15:$W$15, 0),FALSE)*$E65)</f>
        <v>0</v>
      </c>
      <c r="CE65" s="1321">
        <f>IF(ISERROR(VLOOKUP(VLOOKUP($A65, 'E4 TB Allocation Details'!$A$18:$L$214, MATCH("A &amp; G ID", 'E4 TB Allocation Details'!$A$18:$L$18, 0),FALSE), 'E2 Allocators'!$B$15:$W$361, MATCH('O5 Details by Class &amp; Accounts'!CE$18, 'E2 Allocators'!$B$15:$W$15, 0),FALSE)*$E65), 0, VLOOKUP(VLOOKUP($A65, 'E4 TB Allocation Details'!$A$18:$L$214, MATCH("A &amp; G ID", 'E4 TB Allocation Details'!$A$18:$L$18, 0),FALSE), 'E2 Allocators'!$B$15:$W$361, MATCH('O5 Details by Class &amp; Accounts'!CE$18, 'E2 Allocators'!$B$15:$W$15, 0),FALSE)*$E65)</f>
        <v>0</v>
      </c>
      <c r="CF65" s="1321">
        <f>IF(ISERROR(VLOOKUP(VLOOKUP($A65, 'E4 TB Allocation Details'!$A$18:$L$214, MATCH("A &amp; G ID", 'E4 TB Allocation Details'!$A$18:$L$18, 0),FALSE), 'E2 Allocators'!$B$15:$W$361, MATCH('O5 Details by Class &amp; Accounts'!CF$18, 'E2 Allocators'!$B$15:$W$15, 0),FALSE)*$E65), 0, VLOOKUP(VLOOKUP($A65, 'E4 TB Allocation Details'!$A$18:$L$214, MATCH("A &amp; G ID", 'E4 TB Allocation Details'!$A$18:$L$18, 0),FALSE), 'E2 Allocators'!$B$15:$W$361, MATCH('O5 Details by Class &amp; Accounts'!CF$18, 'E2 Allocators'!$B$15:$W$15, 0),FALSE)*$E65)</f>
        <v>0</v>
      </c>
      <c r="CG65" s="1321">
        <f>IF(ISERROR(VLOOKUP(VLOOKUP($A65, 'E4 TB Allocation Details'!$A$18:$L$214, MATCH("A &amp; G ID", 'E4 TB Allocation Details'!$A$18:$L$18, 0),FALSE), 'E2 Allocators'!$B$15:$W$361, MATCH('O5 Details by Class &amp; Accounts'!CG$18, 'E2 Allocators'!$B$15:$W$15, 0),FALSE)*$E65), 0, VLOOKUP(VLOOKUP($A65, 'E4 TB Allocation Details'!$A$18:$L$214, MATCH("A &amp; G ID", 'E4 TB Allocation Details'!$A$18:$L$18, 0),FALSE), 'E2 Allocators'!$B$15:$W$361, MATCH('O5 Details by Class &amp; Accounts'!CG$18, 'E2 Allocators'!$B$15:$W$15, 0),FALSE)*$E65)</f>
        <v>0</v>
      </c>
      <c r="CH65" s="1321">
        <f>IF(ISERROR(VLOOKUP(VLOOKUP($A65, 'E4 TB Allocation Details'!$A$18:$L$214, MATCH("A &amp; G ID", 'E4 TB Allocation Details'!$A$18:$L$18, 0),FALSE), 'E2 Allocators'!$B$15:$W$361, MATCH('O5 Details by Class &amp; Accounts'!CH$18, 'E2 Allocators'!$B$15:$W$15, 0),FALSE)*$E65), 0, VLOOKUP(VLOOKUP($A65, 'E4 TB Allocation Details'!$A$18:$L$214, MATCH("A &amp; G ID", 'E4 TB Allocation Details'!$A$18:$L$18, 0),FALSE), 'E2 Allocators'!$B$15:$W$361, MATCH('O5 Details by Class &amp; Accounts'!CH$18, 'E2 Allocators'!$B$15:$W$15, 0),FALSE)*$E65)</f>
        <v>0</v>
      </c>
      <c r="CI65" s="1321">
        <f>IF(ISERROR(VLOOKUP(VLOOKUP($A65, 'E4 TB Allocation Details'!$A$18:$L$214, MATCH("A &amp; G ID", 'E4 TB Allocation Details'!$A$18:$L$18, 0),FALSE), 'E2 Allocators'!$B$15:$W$361, MATCH('O5 Details by Class &amp; Accounts'!CI$18, 'E2 Allocators'!$B$15:$W$15, 0),FALSE)*$E65), 0, VLOOKUP(VLOOKUP($A65, 'E4 TB Allocation Details'!$A$18:$L$214, MATCH("A &amp; G ID", 'E4 TB Allocation Details'!$A$18:$L$18, 0),FALSE), 'E2 Allocators'!$B$15:$W$361, MATCH('O5 Details by Class &amp; Accounts'!CI$18, 'E2 Allocators'!$B$15:$W$15, 0),FALSE)*$E65)</f>
        <v>0</v>
      </c>
      <c r="CJ65" s="1321">
        <f>IF(ISERROR(VLOOKUP(VLOOKUP($A65, 'E4 TB Allocation Details'!$A$18:$L$214, MATCH("A &amp; G ID", 'E4 TB Allocation Details'!$A$18:$L$18, 0),FALSE), 'E2 Allocators'!$B$15:$W$361, MATCH('O5 Details by Class &amp; Accounts'!CJ$18, 'E2 Allocators'!$B$15:$W$15, 0),FALSE)*$E65), 0, VLOOKUP(VLOOKUP($A65, 'E4 TB Allocation Details'!$A$18:$L$214, MATCH("A &amp; G ID", 'E4 TB Allocation Details'!$A$18:$L$18, 0),FALSE), 'E2 Allocators'!$B$15:$W$361, MATCH('O5 Details by Class &amp; Accounts'!CJ$18, 'E2 Allocators'!$B$15:$W$15, 0),FALSE)*$E65)</f>
        <v>0</v>
      </c>
      <c r="CK65" s="1321">
        <f>IF(ISERROR(VLOOKUP(VLOOKUP($A65, 'E4 TB Allocation Details'!$A$18:$L$214, MATCH("A &amp; G ID", 'E4 TB Allocation Details'!$A$18:$L$18, 0),FALSE), 'E2 Allocators'!$B$15:$W$361, MATCH('O5 Details by Class &amp; Accounts'!CK$18, 'E2 Allocators'!$B$15:$W$15, 0),FALSE)*$E65), 0, VLOOKUP(VLOOKUP($A65, 'E4 TB Allocation Details'!$A$18:$L$214, MATCH("A &amp; G ID", 'E4 TB Allocation Details'!$A$18:$L$18, 0),FALSE), 'E2 Allocators'!$B$15:$W$361, MATCH('O5 Details by Class &amp; Accounts'!CK$18, 'E2 Allocators'!$B$15:$W$15, 0),FALSE)*$E65)</f>
        <v>0</v>
      </c>
      <c r="CL65" s="1321">
        <f>IF(ISERROR(VLOOKUP(VLOOKUP($A65, 'E4 TB Allocation Details'!$A$18:$L$214, MATCH("A &amp; G ID", 'E4 TB Allocation Details'!$A$18:$L$18, 0),FALSE), 'E2 Allocators'!$B$15:$W$361, MATCH('O5 Details by Class &amp; Accounts'!CL$18, 'E2 Allocators'!$B$15:$W$15, 0),FALSE)*$E65), 0, VLOOKUP(VLOOKUP($A65, 'E4 TB Allocation Details'!$A$18:$L$214, MATCH("A &amp; G ID", 'E4 TB Allocation Details'!$A$18:$L$18, 0),FALSE), 'E2 Allocators'!$B$15:$W$361, MATCH('O5 Details by Class &amp; Accounts'!CL$18, 'E2 Allocators'!$B$15:$W$15, 0),FALSE)*$E65)</f>
        <v>0</v>
      </c>
      <c r="CM65" s="1321">
        <f>IF(ISERROR(VLOOKUP(VLOOKUP($A65, 'E4 TB Allocation Details'!$A$18:$L$214, MATCH("A &amp; G ID", 'E4 TB Allocation Details'!$A$18:$L$18, 0),FALSE), 'E2 Allocators'!$B$15:$W$361, MATCH('O5 Details by Class &amp; Accounts'!CM$18, 'E2 Allocators'!$B$15:$W$15, 0),FALSE)*$E65), 0, VLOOKUP(VLOOKUP($A65, 'E4 TB Allocation Details'!$A$18:$L$214, MATCH("A &amp; G ID", 'E4 TB Allocation Details'!$A$18:$L$18, 0),FALSE), 'E2 Allocators'!$B$15:$W$361, MATCH('O5 Details by Class &amp; Accounts'!CM$18, 'E2 Allocators'!$B$15:$W$15, 0),FALSE)*$E65)</f>
        <v>0</v>
      </c>
      <c r="CN65" s="1321">
        <f t="shared" si="12"/>
        <v>68453.000000000015</v>
      </c>
      <c r="CO65" s="1650">
        <f t="shared" si="7"/>
        <v>0</v>
      </c>
      <c r="CQ65" s="1898" t="s">
        <v>5</v>
      </c>
    </row>
    <row r="66" spans="1:95" s="64" customFormat="1" ht="12.75">
      <c r="A66" s="2156">
        <v>1925</v>
      </c>
      <c r="B66" s="2111" t="s">
        <v>514</v>
      </c>
      <c r="C66" s="1647">
        <f>IF(ISERROR(VLOOKUP($A66,'I3 TB Data'!$A$19:$H$484,MATCH('O5 Details by Class &amp; Accounts'!$C$18, 'I3 TB Data'!$A$19:$H$19,0),0)), 0, VLOOKUP($A66,'I3 TB Data'!$A$19:$H$484,MATCH('O5 Details by Class &amp; Accounts'!$C$18,'I3 TB Data'!$A$19:$H$19,0),0))</f>
        <v>61354</v>
      </c>
      <c r="D66" s="1648">
        <f>'I4 BO ASSETS'!E68</f>
        <v>0</v>
      </c>
      <c r="E66" s="1647">
        <f t="shared" si="6"/>
        <v>61354</v>
      </c>
      <c r="F66" s="1649">
        <f>IF(ISERROR(VLOOKUP($A66, 'E1 Categorization'!A33:E124, MATCH("Customer Component", 'E1 Categorization'!$A$33:$E$33,0), 0)), 0, IF(VLOOKUP($A66, 'E1 Categorization'!A33:E124, MATCH("Customer Component", 'E1 Categorization'!$A$33:$E$33,0), 0)=0, 'O5 Details by Class &amp; Accounts'!$E66, IF(AND(VLOOKUP($A66, 'E1 Categorization'!A33:E124, MATCH("Customer Component", 'E1 Categorization'!$A$33:$E$33,0), 0) &gt;0, VLOOKUP($A66, 'E1 Categorization'!A33:E124, MATCH("Customer Component", 'E1 Categorization'!$A$33:$E$33,0), 0)&lt;1), 'O5 Details by Class &amp; Accounts'!$E66*(1-VLOOKUP($A66, 'E1 Categorization'!A33:E124, MATCH("Customer Component", 'E1 Categorization'!$A$33:$E$33,0), 0)), 0)))</f>
        <v>0</v>
      </c>
      <c r="G66" s="1649">
        <f>IF(ISERROR(VLOOKUP($A66, 'E1 Categorization'!A33:E124, MATCH("Customer Component", 'E1 Categorization'!$A$33:$E$33,0), 0)),0, IF(VLOOKUP($A66, 'E1 Categorization'!A33:E124, MATCH("Customer Component", 'E1 Categorization'!$A$33:$E$33,0), 0)=0, 0, IF(AND(VLOOKUP($A66, 'E1 Categorization'!A33:E124, MATCH("Customer Component", 'E1 Categorization'!$A$33:$E$33,0), 0) &gt;0, VLOOKUP($A66, 'E1 Categorization'!A33:E124, MATCH("Customer Component", 'E1 Categorization'!$A$33:$E$33,0), 0)&lt;1), 'O5 Details by Class &amp; Accounts'!$E66*(VLOOKUP($A66, 'E1 Categorization'!A33:E124, MATCH("Customer Component", 'E1 Categorization'!$A$33:$E$33,0), 0)), 'O5 Details by Class &amp; Accounts'!$E66)))</f>
        <v>0</v>
      </c>
      <c r="H66" s="1321">
        <f t="shared" si="8"/>
        <v>0</v>
      </c>
      <c r="I66" s="1321">
        <f>IF(ISERROR(VLOOKUP(VLOOKUP($A66, 'E4 TB Allocation Details'!$A$18:$L$214, MATCH("Demand ID", 'E4 TB Allocation Details'!$A$18:$L$18, 0),FALSE), 'E2 Allocators'!$B$15:$W$361, MATCH('O5 Details by Class &amp; Accounts'!I$18, 'E2 Allocators'!$B$15:$W$15, 0),FALSE)*$F66), 0, VLOOKUP(VLOOKUP($A66, 'E4 TB Allocation Details'!$A$18:$L$214, MATCH("Demand ID", 'E4 TB Allocation Details'!$A$18:$L$18, 0),FALSE), 'E2 Allocators'!$B$15:$W$361, MATCH('O5 Details by Class &amp; Accounts'!I$18, 'E2 Allocators'!$B$15:$W$15, 0),FALSE)*$F66)</f>
        <v>0</v>
      </c>
      <c r="J66" s="1321">
        <f>IF(ISERROR(VLOOKUP(VLOOKUP($A66, 'E4 TB Allocation Details'!$A$18:$L$214, MATCH("Demand ID", 'E4 TB Allocation Details'!$A$18:$L$18, 0),FALSE), 'E2 Allocators'!$B$15:$W$361, MATCH('O5 Details by Class &amp; Accounts'!J$18, 'E2 Allocators'!$B$15:$W$15, 0),FALSE)*$F66), 0, VLOOKUP(VLOOKUP($A66, 'E4 TB Allocation Details'!$A$18:$L$214, MATCH("Demand ID", 'E4 TB Allocation Details'!$A$18:$L$18, 0),FALSE), 'E2 Allocators'!$B$15:$W$361, MATCH('O5 Details by Class &amp; Accounts'!J$18, 'E2 Allocators'!$B$15:$W$15, 0),FALSE)*$F66)</f>
        <v>0</v>
      </c>
      <c r="K66" s="1321">
        <f>IF(ISERROR(VLOOKUP(VLOOKUP($A66, 'E4 TB Allocation Details'!$A$18:$L$214, MATCH("Demand ID", 'E4 TB Allocation Details'!$A$18:$L$18, 0),FALSE), 'E2 Allocators'!$B$15:$W$361, MATCH('O5 Details by Class &amp; Accounts'!K$18, 'E2 Allocators'!$B$15:$W$15, 0),FALSE)*$F66), 0, VLOOKUP(VLOOKUP($A66, 'E4 TB Allocation Details'!$A$18:$L$214, MATCH("Demand ID", 'E4 TB Allocation Details'!$A$18:$L$18, 0),FALSE), 'E2 Allocators'!$B$15:$W$361, MATCH('O5 Details by Class &amp; Accounts'!K$18, 'E2 Allocators'!$B$15:$W$15, 0),FALSE)*$F66)</f>
        <v>0</v>
      </c>
      <c r="L66" s="1321">
        <f>IF(ISERROR(VLOOKUP(VLOOKUP($A66, 'E4 TB Allocation Details'!$A$18:$L$214, MATCH("Demand ID", 'E4 TB Allocation Details'!$A$18:$L$18, 0),FALSE), 'E2 Allocators'!$B$15:$W$361, MATCH('O5 Details by Class &amp; Accounts'!L$18, 'E2 Allocators'!$B$15:$W$15, 0),FALSE)*$F66), 0, VLOOKUP(VLOOKUP($A66, 'E4 TB Allocation Details'!$A$18:$L$214, MATCH("Demand ID", 'E4 TB Allocation Details'!$A$18:$L$18, 0),FALSE), 'E2 Allocators'!$B$15:$W$361, MATCH('O5 Details by Class &amp; Accounts'!L$18, 'E2 Allocators'!$B$15:$W$15, 0),FALSE)*$F66)</f>
        <v>0</v>
      </c>
      <c r="M66" s="1321">
        <f>IF(ISERROR(VLOOKUP(VLOOKUP($A66, 'E4 TB Allocation Details'!$A$18:$L$214, MATCH("Demand ID", 'E4 TB Allocation Details'!$A$18:$L$18, 0),FALSE), 'E2 Allocators'!$B$15:$W$361, MATCH('O5 Details by Class &amp; Accounts'!M$18, 'E2 Allocators'!$B$15:$W$15, 0),FALSE)*$F66), 0, VLOOKUP(VLOOKUP($A66, 'E4 TB Allocation Details'!$A$18:$L$214, MATCH("Demand ID", 'E4 TB Allocation Details'!$A$18:$L$18, 0),FALSE), 'E2 Allocators'!$B$15:$W$361, MATCH('O5 Details by Class &amp; Accounts'!M$18, 'E2 Allocators'!$B$15:$W$15, 0),FALSE)*$F66)</f>
        <v>0</v>
      </c>
      <c r="N66" s="1321">
        <f>IF(ISERROR(VLOOKUP(VLOOKUP($A66, 'E4 TB Allocation Details'!$A$18:$L$214, MATCH("Demand ID", 'E4 TB Allocation Details'!$A$18:$L$18, 0),FALSE), 'E2 Allocators'!$B$15:$W$361, MATCH('O5 Details by Class &amp; Accounts'!N$18, 'E2 Allocators'!$B$15:$W$15, 0),FALSE)*$F66), 0, VLOOKUP(VLOOKUP($A66, 'E4 TB Allocation Details'!$A$18:$L$214, MATCH("Demand ID", 'E4 TB Allocation Details'!$A$18:$L$18, 0),FALSE), 'E2 Allocators'!$B$15:$W$361, MATCH('O5 Details by Class &amp; Accounts'!N$18, 'E2 Allocators'!$B$15:$W$15, 0),FALSE)*$F66)</f>
        <v>0</v>
      </c>
      <c r="O66" s="1321">
        <f>IF(ISERROR(VLOOKUP(VLOOKUP($A66, 'E4 TB Allocation Details'!$A$18:$L$214, MATCH("Demand ID", 'E4 TB Allocation Details'!$A$18:$L$18, 0),FALSE), 'E2 Allocators'!$B$15:$W$361, MATCH('O5 Details by Class &amp; Accounts'!O$18, 'E2 Allocators'!$B$15:$W$15, 0),FALSE)*$F66), 0, VLOOKUP(VLOOKUP($A66, 'E4 TB Allocation Details'!$A$18:$L$214, MATCH("Demand ID", 'E4 TB Allocation Details'!$A$18:$L$18, 0),FALSE), 'E2 Allocators'!$B$15:$W$361, MATCH('O5 Details by Class &amp; Accounts'!O$18, 'E2 Allocators'!$B$15:$W$15, 0),FALSE)*$F66)</f>
        <v>0</v>
      </c>
      <c r="P66" s="1321">
        <f>IF(ISERROR(VLOOKUP(VLOOKUP($A66, 'E4 TB Allocation Details'!$A$18:$L$214, MATCH("Demand ID", 'E4 TB Allocation Details'!$A$18:$L$18, 0),FALSE), 'E2 Allocators'!$B$15:$W$361, MATCH('O5 Details by Class &amp; Accounts'!P$18, 'E2 Allocators'!$B$15:$W$15, 0),FALSE)*$F66), 0, VLOOKUP(VLOOKUP($A66, 'E4 TB Allocation Details'!$A$18:$L$214, MATCH("Demand ID", 'E4 TB Allocation Details'!$A$18:$L$18, 0),FALSE), 'E2 Allocators'!$B$15:$W$361, MATCH('O5 Details by Class &amp; Accounts'!P$18, 'E2 Allocators'!$B$15:$W$15, 0),FALSE)*$F66)</f>
        <v>0</v>
      </c>
      <c r="Q66" s="1321">
        <f>IF(ISERROR(VLOOKUP(VLOOKUP($A66, 'E4 TB Allocation Details'!$A$18:$L$214, MATCH("Demand ID", 'E4 TB Allocation Details'!$A$18:$L$18, 0),FALSE), 'E2 Allocators'!$B$15:$W$361, MATCH('O5 Details by Class &amp; Accounts'!Q$18, 'E2 Allocators'!$B$15:$W$15, 0),FALSE)*$F66), 0, VLOOKUP(VLOOKUP($A66, 'E4 TB Allocation Details'!$A$18:$L$214, MATCH("Demand ID", 'E4 TB Allocation Details'!$A$18:$L$18, 0),FALSE), 'E2 Allocators'!$B$15:$W$361, MATCH('O5 Details by Class &amp; Accounts'!Q$18, 'E2 Allocators'!$B$15:$W$15, 0),FALSE)*$F66)</f>
        <v>0</v>
      </c>
      <c r="R66" s="1321">
        <f>IF(ISERROR(VLOOKUP(VLOOKUP($A66, 'E4 TB Allocation Details'!$A$18:$L$214, MATCH("Demand ID", 'E4 TB Allocation Details'!$A$18:$L$18, 0),FALSE), 'E2 Allocators'!$B$15:$W$361, MATCH('O5 Details by Class &amp; Accounts'!R$18, 'E2 Allocators'!$B$15:$W$15, 0),FALSE)*$F66), 0, VLOOKUP(VLOOKUP($A66, 'E4 TB Allocation Details'!$A$18:$L$214, MATCH("Demand ID", 'E4 TB Allocation Details'!$A$18:$L$18, 0),FALSE), 'E2 Allocators'!$B$15:$W$361, MATCH('O5 Details by Class &amp; Accounts'!R$18, 'E2 Allocators'!$B$15:$W$15, 0),FALSE)*$F66)</f>
        <v>0</v>
      </c>
      <c r="S66" s="1321">
        <f>IF(ISERROR(VLOOKUP(VLOOKUP($A66, 'E4 TB Allocation Details'!$A$18:$L$214, MATCH("Demand ID", 'E4 TB Allocation Details'!$A$18:$L$18, 0),FALSE), 'E2 Allocators'!$B$15:$W$361, MATCH('O5 Details by Class &amp; Accounts'!S$18, 'E2 Allocators'!$B$15:$W$15, 0),FALSE)*$F66), 0, VLOOKUP(VLOOKUP($A66, 'E4 TB Allocation Details'!$A$18:$L$214, MATCH("Demand ID", 'E4 TB Allocation Details'!$A$18:$L$18, 0),FALSE), 'E2 Allocators'!$B$15:$W$361, MATCH('O5 Details by Class &amp; Accounts'!S$18, 'E2 Allocators'!$B$15:$W$15, 0),FALSE)*$F66)</f>
        <v>0</v>
      </c>
      <c r="T66" s="1321">
        <f>IF(ISERROR(VLOOKUP(VLOOKUP($A66, 'E4 TB Allocation Details'!$A$18:$L$214, MATCH("Demand ID", 'E4 TB Allocation Details'!$A$18:$L$18, 0),FALSE), 'E2 Allocators'!$B$15:$W$361, MATCH('O5 Details by Class &amp; Accounts'!T$18, 'E2 Allocators'!$B$15:$W$15, 0),FALSE)*$F66), 0, VLOOKUP(VLOOKUP($A66, 'E4 TB Allocation Details'!$A$18:$L$214, MATCH("Demand ID", 'E4 TB Allocation Details'!$A$18:$L$18, 0),FALSE), 'E2 Allocators'!$B$15:$W$361, MATCH('O5 Details by Class &amp; Accounts'!T$18, 'E2 Allocators'!$B$15:$W$15, 0),FALSE)*$F66)</f>
        <v>0</v>
      </c>
      <c r="U66" s="1321">
        <f>IF(ISERROR(VLOOKUP(VLOOKUP($A66, 'E4 TB Allocation Details'!$A$18:$L$214, MATCH("Demand ID", 'E4 TB Allocation Details'!$A$18:$L$18, 0),FALSE), 'E2 Allocators'!$B$15:$W$361, MATCH('O5 Details by Class &amp; Accounts'!U$18, 'E2 Allocators'!$B$15:$W$15, 0),FALSE)*$F66), 0, VLOOKUP(VLOOKUP($A66, 'E4 TB Allocation Details'!$A$18:$L$214, MATCH("Demand ID", 'E4 TB Allocation Details'!$A$18:$L$18, 0),FALSE), 'E2 Allocators'!$B$15:$W$361, MATCH('O5 Details by Class &amp; Accounts'!U$18, 'E2 Allocators'!$B$15:$W$15, 0),FALSE)*$F66)</f>
        <v>0</v>
      </c>
      <c r="V66" s="1321">
        <f>IF(ISERROR(VLOOKUP(VLOOKUP($A66, 'E4 TB Allocation Details'!$A$18:$L$214, MATCH("Demand ID", 'E4 TB Allocation Details'!$A$18:$L$18, 0),FALSE), 'E2 Allocators'!$B$15:$W$361, MATCH('O5 Details by Class &amp; Accounts'!V$18, 'E2 Allocators'!$B$15:$W$15, 0),FALSE)*$F66), 0, VLOOKUP(VLOOKUP($A66, 'E4 TB Allocation Details'!$A$18:$L$214, MATCH("Demand ID", 'E4 TB Allocation Details'!$A$18:$L$18, 0),FALSE), 'E2 Allocators'!$B$15:$W$361, MATCH('O5 Details by Class &amp; Accounts'!V$18, 'E2 Allocators'!$B$15:$W$15, 0),FALSE)*$F66)</f>
        <v>0</v>
      </c>
      <c r="W66" s="1321">
        <f>IF(ISERROR(VLOOKUP(VLOOKUP($A66, 'E4 TB Allocation Details'!$A$18:$L$214, MATCH("Demand ID", 'E4 TB Allocation Details'!$A$18:$L$18, 0),FALSE), 'E2 Allocators'!$B$15:$W$361, MATCH('O5 Details by Class &amp; Accounts'!W$18, 'E2 Allocators'!$B$15:$W$15, 0),FALSE)*$F66), 0, VLOOKUP(VLOOKUP($A66, 'E4 TB Allocation Details'!$A$18:$L$214, MATCH("Demand ID", 'E4 TB Allocation Details'!$A$18:$L$18, 0),FALSE), 'E2 Allocators'!$B$15:$W$361, MATCH('O5 Details by Class &amp; Accounts'!W$18, 'E2 Allocators'!$B$15:$W$15, 0),FALSE)*$F66)</f>
        <v>0</v>
      </c>
      <c r="X66" s="1321">
        <f>IF(ISERROR(VLOOKUP(VLOOKUP($A66, 'E4 TB Allocation Details'!$A$18:$L$214, MATCH("Demand ID", 'E4 TB Allocation Details'!$A$18:$L$18, 0),FALSE), 'E2 Allocators'!$B$15:$W$361, MATCH('O5 Details by Class &amp; Accounts'!X$18, 'E2 Allocators'!$B$15:$W$15, 0),FALSE)*$F66), 0, VLOOKUP(VLOOKUP($A66, 'E4 TB Allocation Details'!$A$18:$L$214, MATCH("Demand ID", 'E4 TB Allocation Details'!$A$18:$L$18, 0),FALSE), 'E2 Allocators'!$B$15:$W$361, MATCH('O5 Details by Class &amp; Accounts'!X$18, 'E2 Allocators'!$B$15:$W$15, 0),FALSE)*$F66)</f>
        <v>0</v>
      </c>
      <c r="Y66" s="1321">
        <f>IF(ISERROR(VLOOKUP(VLOOKUP($A66, 'E4 TB Allocation Details'!$A$18:$L$214, MATCH("Demand ID", 'E4 TB Allocation Details'!$A$18:$L$18, 0),FALSE), 'E2 Allocators'!$B$15:$W$361, MATCH('O5 Details by Class &amp; Accounts'!Y$18, 'E2 Allocators'!$B$15:$W$15, 0),FALSE)*$F66), 0, VLOOKUP(VLOOKUP($A66, 'E4 TB Allocation Details'!$A$18:$L$214, MATCH("Demand ID", 'E4 TB Allocation Details'!$A$18:$L$18, 0),FALSE), 'E2 Allocators'!$B$15:$W$361, MATCH('O5 Details by Class &amp; Accounts'!Y$18, 'E2 Allocators'!$B$15:$W$15, 0),FALSE)*$F66)</f>
        <v>0</v>
      </c>
      <c r="Z66" s="1321">
        <f>IF(ISERROR(VLOOKUP(VLOOKUP($A66, 'E4 TB Allocation Details'!$A$18:$L$214, MATCH("Demand ID", 'E4 TB Allocation Details'!$A$18:$L$18, 0),FALSE), 'E2 Allocators'!$B$15:$W$361, MATCH('O5 Details by Class &amp; Accounts'!Z$18, 'E2 Allocators'!$B$15:$W$15, 0),FALSE)*$F66), 0, VLOOKUP(VLOOKUP($A66, 'E4 TB Allocation Details'!$A$18:$L$214, MATCH("Demand ID", 'E4 TB Allocation Details'!$A$18:$L$18, 0),FALSE), 'E2 Allocators'!$B$15:$W$361, MATCH('O5 Details by Class &amp; Accounts'!Z$18, 'E2 Allocators'!$B$15:$W$15, 0),FALSE)*$F66)</f>
        <v>0</v>
      </c>
      <c r="AA66" s="1321">
        <f>IF(ISERROR(VLOOKUP(VLOOKUP($A66, 'E4 TB Allocation Details'!$A$18:$L$214, MATCH("Demand ID", 'E4 TB Allocation Details'!$A$18:$L$18, 0),FALSE), 'E2 Allocators'!$B$15:$W$361, MATCH('O5 Details by Class &amp; Accounts'!AA$18, 'E2 Allocators'!$B$15:$W$15, 0),FALSE)*$F66), 0, VLOOKUP(VLOOKUP($A66, 'E4 TB Allocation Details'!$A$18:$L$214, MATCH("Demand ID", 'E4 TB Allocation Details'!$A$18:$L$18, 0),FALSE), 'E2 Allocators'!$B$15:$W$361, MATCH('O5 Details by Class &amp; Accounts'!AA$18, 'E2 Allocators'!$B$15:$W$15, 0),FALSE)*$F66)</f>
        <v>0</v>
      </c>
      <c r="AB66" s="1321">
        <f>IF(ISERROR(VLOOKUP(VLOOKUP($A66, 'E4 TB Allocation Details'!$A$18:$L$214, MATCH("Demand ID", 'E4 TB Allocation Details'!$A$18:$L$18, 0),FALSE), 'E2 Allocators'!$B$15:$W$361, MATCH('O5 Details by Class &amp; Accounts'!AB$18, 'E2 Allocators'!$B$15:$W$15, 0),FALSE)*$F66), 0, VLOOKUP(VLOOKUP($A66, 'E4 TB Allocation Details'!$A$18:$L$214, MATCH("Demand ID", 'E4 TB Allocation Details'!$A$18:$L$18, 0),FALSE), 'E2 Allocators'!$B$15:$W$361, MATCH('O5 Details by Class &amp; Accounts'!AB$18, 'E2 Allocators'!$B$15:$W$15, 0),FALSE)*$F66)</f>
        <v>0</v>
      </c>
      <c r="AC66" s="1321">
        <f t="shared" si="9"/>
        <v>0</v>
      </c>
      <c r="AD66" s="1321">
        <f>IF(ISERROR(VLOOKUP(VLOOKUP($A66, 'E4 TB Allocation Details'!$A$18:$L$214, MATCH("Customer ID", 'E4 TB Allocation Details'!$A$18:$L$18, 0),FALSE), 'E2 Allocators'!$B$15:$W$361, MATCH('O5 Details by Class &amp; Accounts'!AD$18, 'E2 Allocators'!$B$15:$W$15, 0),FALSE)*$G66), 0, VLOOKUP(VLOOKUP($A66, 'E4 TB Allocation Details'!$A$18:$L$214, MATCH("Customer ID", 'E4 TB Allocation Details'!$A$18:$L$18, 0),FALSE), 'E2 Allocators'!$B$15:$W$361, MATCH('O5 Details by Class &amp; Accounts'!AD$18, 'E2 Allocators'!$B$15:$W$15, 0),FALSE)*$G66)</f>
        <v>0</v>
      </c>
      <c r="AE66" s="1321">
        <f>IF(ISERROR(VLOOKUP(VLOOKUP($A66, 'E4 TB Allocation Details'!$A$18:$L$214, MATCH("Customer ID", 'E4 TB Allocation Details'!$A$18:$L$18, 0),FALSE), 'E2 Allocators'!$B$15:$W$361, MATCH('O5 Details by Class &amp; Accounts'!AE$18, 'E2 Allocators'!$B$15:$W$15, 0),FALSE)*$G66), 0, VLOOKUP(VLOOKUP($A66, 'E4 TB Allocation Details'!$A$18:$L$214, MATCH("Customer ID", 'E4 TB Allocation Details'!$A$18:$L$18, 0),FALSE), 'E2 Allocators'!$B$15:$W$361, MATCH('O5 Details by Class &amp; Accounts'!AE$18, 'E2 Allocators'!$B$15:$W$15, 0),FALSE)*$G66)</f>
        <v>0</v>
      </c>
      <c r="AF66" s="1321">
        <f>IF(ISERROR(VLOOKUP(VLOOKUP($A66, 'E4 TB Allocation Details'!$A$18:$L$214, MATCH("Customer ID", 'E4 TB Allocation Details'!$A$18:$L$18, 0),FALSE), 'E2 Allocators'!$B$15:$W$361, MATCH('O5 Details by Class &amp; Accounts'!AF$18, 'E2 Allocators'!$B$15:$W$15, 0),FALSE)*$G66), 0, VLOOKUP(VLOOKUP($A66, 'E4 TB Allocation Details'!$A$18:$L$214, MATCH("Customer ID", 'E4 TB Allocation Details'!$A$18:$L$18, 0),FALSE), 'E2 Allocators'!$B$15:$W$361, MATCH('O5 Details by Class &amp; Accounts'!AF$18, 'E2 Allocators'!$B$15:$W$15, 0),FALSE)*$G66)</f>
        <v>0</v>
      </c>
      <c r="AG66" s="1321">
        <f>IF(ISERROR(VLOOKUP(VLOOKUP($A66, 'E4 TB Allocation Details'!$A$18:$L$214, MATCH("Customer ID", 'E4 TB Allocation Details'!$A$18:$L$18, 0),FALSE), 'E2 Allocators'!$B$15:$W$361, MATCH('O5 Details by Class &amp; Accounts'!AG$18, 'E2 Allocators'!$B$15:$W$15, 0),FALSE)*$G66), 0, VLOOKUP(VLOOKUP($A66, 'E4 TB Allocation Details'!$A$18:$L$214, MATCH("Customer ID", 'E4 TB Allocation Details'!$A$18:$L$18, 0),FALSE), 'E2 Allocators'!$B$15:$W$361, MATCH('O5 Details by Class &amp; Accounts'!AG$18, 'E2 Allocators'!$B$15:$W$15, 0),FALSE)*$G66)</f>
        <v>0</v>
      </c>
      <c r="AH66" s="1321">
        <f>IF(ISERROR(VLOOKUP(VLOOKUP($A66, 'E4 TB Allocation Details'!$A$18:$L$214, MATCH("Customer ID", 'E4 TB Allocation Details'!$A$18:$L$18, 0),FALSE), 'E2 Allocators'!$B$15:$W$361, MATCH('O5 Details by Class &amp; Accounts'!AH$18, 'E2 Allocators'!$B$15:$W$15, 0),FALSE)*$G66), 0, VLOOKUP(VLOOKUP($A66, 'E4 TB Allocation Details'!$A$18:$L$214, MATCH("Customer ID", 'E4 TB Allocation Details'!$A$18:$L$18, 0),FALSE), 'E2 Allocators'!$B$15:$W$361, MATCH('O5 Details by Class &amp; Accounts'!AH$18, 'E2 Allocators'!$B$15:$W$15, 0),FALSE)*$G66)</f>
        <v>0</v>
      </c>
      <c r="AI66" s="1321">
        <f>IF(ISERROR(VLOOKUP(VLOOKUP($A66, 'E4 TB Allocation Details'!$A$18:$L$214, MATCH("Customer ID", 'E4 TB Allocation Details'!$A$18:$L$18, 0),FALSE), 'E2 Allocators'!$B$15:$W$361, MATCH('O5 Details by Class &amp; Accounts'!AI$18, 'E2 Allocators'!$B$15:$W$15, 0),FALSE)*$G66), 0, VLOOKUP(VLOOKUP($A66, 'E4 TB Allocation Details'!$A$18:$L$214, MATCH("Customer ID", 'E4 TB Allocation Details'!$A$18:$L$18, 0),FALSE), 'E2 Allocators'!$B$15:$W$361, MATCH('O5 Details by Class &amp; Accounts'!AI$18, 'E2 Allocators'!$B$15:$W$15, 0),FALSE)*$G66)</f>
        <v>0</v>
      </c>
      <c r="AJ66" s="1321">
        <f>IF(ISERROR(VLOOKUP(VLOOKUP($A66, 'E4 TB Allocation Details'!$A$18:$L$214, MATCH("Customer ID", 'E4 TB Allocation Details'!$A$18:$L$18, 0),FALSE), 'E2 Allocators'!$B$15:$W$361, MATCH('O5 Details by Class &amp; Accounts'!AJ$18, 'E2 Allocators'!$B$15:$W$15, 0),FALSE)*$G66), 0, VLOOKUP(VLOOKUP($A66, 'E4 TB Allocation Details'!$A$18:$L$214, MATCH("Customer ID", 'E4 TB Allocation Details'!$A$18:$L$18, 0),FALSE), 'E2 Allocators'!$B$15:$W$361, MATCH('O5 Details by Class &amp; Accounts'!AJ$18, 'E2 Allocators'!$B$15:$W$15, 0),FALSE)*$G66)</f>
        <v>0</v>
      </c>
      <c r="AK66" s="1321">
        <f>IF(ISERROR(VLOOKUP(VLOOKUP($A66, 'E4 TB Allocation Details'!$A$18:$L$214, MATCH("Customer ID", 'E4 TB Allocation Details'!$A$18:$L$18, 0),FALSE), 'E2 Allocators'!$B$15:$W$361, MATCH('O5 Details by Class &amp; Accounts'!AK$18, 'E2 Allocators'!$B$15:$W$15, 0),FALSE)*$G66), 0, VLOOKUP(VLOOKUP($A66, 'E4 TB Allocation Details'!$A$18:$L$214, MATCH("Customer ID", 'E4 TB Allocation Details'!$A$18:$L$18, 0),FALSE), 'E2 Allocators'!$B$15:$W$361, MATCH('O5 Details by Class &amp; Accounts'!AK$18, 'E2 Allocators'!$B$15:$W$15, 0),FALSE)*$G66)</f>
        <v>0</v>
      </c>
      <c r="AL66" s="1321">
        <f>IF(ISERROR(VLOOKUP(VLOOKUP($A66, 'E4 TB Allocation Details'!$A$18:$L$214, MATCH("Customer ID", 'E4 TB Allocation Details'!$A$18:$L$18, 0),FALSE), 'E2 Allocators'!$B$15:$W$361, MATCH('O5 Details by Class &amp; Accounts'!AL$18, 'E2 Allocators'!$B$15:$W$15, 0),FALSE)*$G66), 0, VLOOKUP(VLOOKUP($A66, 'E4 TB Allocation Details'!$A$18:$L$214, MATCH("Customer ID", 'E4 TB Allocation Details'!$A$18:$L$18, 0),FALSE), 'E2 Allocators'!$B$15:$W$361, MATCH('O5 Details by Class &amp; Accounts'!AL$18, 'E2 Allocators'!$B$15:$W$15, 0),FALSE)*$G66)</f>
        <v>0</v>
      </c>
      <c r="AM66" s="1321">
        <f>IF(ISERROR(VLOOKUP(VLOOKUP($A66, 'E4 TB Allocation Details'!$A$18:$L$214, MATCH("Customer ID", 'E4 TB Allocation Details'!$A$18:$L$18, 0),FALSE), 'E2 Allocators'!$B$15:$W$361, MATCH('O5 Details by Class &amp; Accounts'!AM$18, 'E2 Allocators'!$B$15:$W$15, 0),FALSE)*$G66), 0, VLOOKUP(VLOOKUP($A66, 'E4 TB Allocation Details'!$A$18:$L$214, MATCH("Customer ID", 'E4 TB Allocation Details'!$A$18:$L$18, 0),FALSE), 'E2 Allocators'!$B$15:$W$361, MATCH('O5 Details by Class &amp; Accounts'!AM$18, 'E2 Allocators'!$B$15:$W$15, 0),FALSE)*$G66)</f>
        <v>0</v>
      </c>
      <c r="AN66" s="1321">
        <f>IF(ISERROR(VLOOKUP(VLOOKUP($A66, 'E4 TB Allocation Details'!$A$18:$L$214, MATCH("Customer ID", 'E4 TB Allocation Details'!$A$18:$L$18, 0),FALSE), 'E2 Allocators'!$B$15:$W$361, MATCH('O5 Details by Class &amp; Accounts'!AN$18, 'E2 Allocators'!$B$15:$W$15, 0),FALSE)*$G66), 0, VLOOKUP(VLOOKUP($A66, 'E4 TB Allocation Details'!$A$18:$L$214, MATCH("Customer ID", 'E4 TB Allocation Details'!$A$18:$L$18, 0),FALSE), 'E2 Allocators'!$B$15:$W$361, MATCH('O5 Details by Class &amp; Accounts'!AN$18, 'E2 Allocators'!$B$15:$W$15, 0),FALSE)*$G66)</f>
        <v>0</v>
      </c>
      <c r="AO66" s="1321">
        <f>IF(ISERROR(VLOOKUP(VLOOKUP($A66, 'E4 TB Allocation Details'!$A$18:$L$214, MATCH("Customer ID", 'E4 TB Allocation Details'!$A$18:$L$18, 0),FALSE), 'E2 Allocators'!$B$15:$W$361, MATCH('O5 Details by Class &amp; Accounts'!AO$18, 'E2 Allocators'!$B$15:$W$15, 0),FALSE)*$G66), 0, VLOOKUP(VLOOKUP($A66, 'E4 TB Allocation Details'!$A$18:$L$214, MATCH("Customer ID", 'E4 TB Allocation Details'!$A$18:$L$18, 0),FALSE), 'E2 Allocators'!$B$15:$W$361, MATCH('O5 Details by Class &amp; Accounts'!AO$18, 'E2 Allocators'!$B$15:$W$15, 0),FALSE)*$G66)</f>
        <v>0</v>
      </c>
      <c r="AP66" s="1321">
        <f>IF(ISERROR(VLOOKUP(VLOOKUP($A66, 'E4 TB Allocation Details'!$A$18:$L$214, MATCH("Customer ID", 'E4 TB Allocation Details'!$A$18:$L$18, 0),FALSE), 'E2 Allocators'!$B$15:$W$361, MATCH('O5 Details by Class &amp; Accounts'!AP$18, 'E2 Allocators'!$B$15:$W$15, 0),FALSE)*$G66), 0, VLOOKUP(VLOOKUP($A66, 'E4 TB Allocation Details'!$A$18:$L$214, MATCH("Customer ID", 'E4 TB Allocation Details'!$A$18:$L$18, 0),FALSE), 'E2 Allocators'!$B$15:$W$361, MATCH('O5 Details by Class &amp; Accounts'!AP$18, 'E2 Allocators'!$B$15:$W$15, 0),FALSE)*$G66)</f>
        <v>0</v>
      </c>
      <c r="AQ66" s="1321">
        <f>IF(ISERROR(VLOOKUP(VLOOKUP($A66, 'E4 TB Allocation Details'!$A$18:$L$214, MATCH("Customer ID", 'E4 TB Allocation Details'!$A$18:$L$18, 0),FALSE), 'E2 Allocators'!$B$15:$W$361, MATCH('O5 Details by Class &amp; Accounts'!AQ$18, 'E2 Allocators'!$B$15:$W$15, 0),FALSE)*$G66), 0, VLOOKUP(VLOOKUP($A66, 'E4 TB Allocation Details'!$A$18:$L$214, MATCH("Customer ID", 'E4 TB Allocation Details'!$A$18:$L$18, 0),FALSE), 'E2 Allocators'!$B$15:$W$361, MATCH('O5 Details by Class &amp; Accounts'!AQ$18, 'E2 Allocators'!$B$15:$W$15, 0),FALSE)*$G66)</f>
        <v>0</v>
      </c>
      <c r="AR66" s="1321">
        <f>IF(ISERROR(VLOOKUP(VLOOKUP($A66, 'E4 TB Allocation Details'!$A$18:$L$214, MATCH("Customer ID", 'E4 TB Allocation Details'!$A$18:$L$18, 0),FALSE), 'E2 Allocators'!$B$15:$W$361, MATCH('O5 Details by Class &amp; Accounts'!AR$18, 'E2 Allocators'!$B$15:$W$15, 0),FALSE)*$G66), 0, VLOOKUP(VLOOKUP($A66, 'E4 TB Allocation Details'!$A$18:$L$214, MATCH("Customer ID", 'E4 TB Allocation Details'!$A$18:$L$18, 0),FALSE), 'E2 Allocators'!$B$15:$W$361, MATCH('O5 Details by Class &amp; Accounts'!AR$18, 'E2 Allocators'!$B$15:$W$15, 0),FALSE)*$G66)</f>
        <v>0</v>
      </c>
      <c r="AS66" s="1321">
        <f>IF(ISERROR(VLOOKUP(VLOOKUP($A66, 'E4 TB Allocation Details'!$A$18:$L$214, MATCH("Customer ID", 'E4 TB Allocation Details'!$A$18:$L$18, 0),FALSE), 'E2 Allocators'!$B$15:$W$361, MATCH('O5 Details by Class &amp; Accounts'!AS$18, 'E2 Allocators'!$B$15:$W$15, 0),FALSE)*$G66), 0, VLOOKUP(VLOOKUP($A66, 'E4 TB Allocation Details'!$A$18:$L$214, MATCH("Customer ID", 'E4 TB Allocation Details'!$A$18:$L$18, 0),FALSE), 'E2 Allocators'!$B$15:$W$361, MATCH('O5 Details by Class &amp; Accounts'!AS$18, 'E2 Allocators'!$B$15:$W$15, 0),FALSE)*$G66)</f>
        <v>0</v>
      </c>
      <c r="AT66" s="1321">
        <f>IF(ISERROR(VLOOKUP(VLOOKUP($A66, 'E4 TB Allocation Details'!$A$18:$L$214, MATCH("Customer ID", 'E4 TB Allocation Details'!$A$18:$L$18, 0),FALSE), 'E2 Allocators'!$B$15:$W$361, MATCH('O5 Details by Class &amp; Accounts'!AT$18, 'E2 Allocators'!$B$15:$W$15, 0),FALSE)*$G66), 0, VLOOKUP(VLOOKUP($A66, 'E4 TB Allocation Details'!$A$18:$L$214, MATCH("Customer ID", 'E4 TB Allocation Details'!$A$18:$L$18, 0),FALSE), 'E2 Allocators'!$B$15:$W$361, MATCH('O5 Details by Class &amp; Accounts'!AT$18, 'E2 Allocators'!$B$15:$W$15, 0),FALSE)*$G66)</f>
        <v>0</v>
      </c>
      <c r="AU66" s="1321">
        <f>IF(ISERROR(VLOOKUP(VLOOKUP($A66, 'E4 TB Allocation Details'!$A$18:$L$214, MATCH("Customer ID", 'E4 TB Allocation Details'!$A$18:$L$18, 0),FALSE), 'E2 Allocators'!$B$15:$W$361, MATCH('O5 Details by Class &amp; Accounts'!AU$18, 'E2 Allocators'!$B$15:$W$15, 0),FALSE)*$G66), 0, VLOOKUP(VLOOKUP($A66, 'E4 TB Allocation Details'!$A$18:$L$214, MATCH("Customer ID", 'E4 TB Allocation Details'!$A$18:$L$18, 0),FALSE), 'E2 Allocators'!$B$15:$W$361, MATCH('O5 Details by Class &amp; Accounts'!AU$18, 'E2 Allocators'!$B$15:$W$15, 0),FALSE)*$G66)</f>
        <v>0</v>
      </c>
      <c r="AV66" s="1321">
        <f>IF(ISERROR(VLOOKUP(VLOOKUP($A66, 'E4 TB Allocation Details'!$A$18:$L$214, MATCH("Customer ID", 'E4 TB Allocation Details'!$A$18:$L$18, 0),FALSE), 'E2 Allocators'!$B$15:$W$361, MATCH('O5 Details by Class &amp; Accounts'!AV$18, 'E2 Allocators'!$B$15:$W$15, 0),FALSE)*$G66), 0, VLOOKUP(VLOOKUP($A66, 'E4 TB Allocation Details'!$A$18:$L$214, MATCH("Customer ID", 'E4 TB Allocation Details'!$A$18:$L$18, 0),FALSE), 'E2 Allocators'!$B$15:$W$361, MATCH('O5 Details by Class &amp; Accounts'!AV$18, 'E2 Allocators'!$B$15:$W$15, 0),FALSE)*$G66)</f>
        <v>0</v>
      </c>
      <c r="AW66" s="1321">
        <f>IF(ISERROR(VLOOKUP(VLOOKUP($A66, 'E4 TB Allocation Details'!$A$18:$L$214, MATCH("Customer ID", 'E4 TB Allocation Details'!$A$18:$L$18, 0),FALSE), 'E2 Allocators'!$B$15:$W$361, MATCH('O5 Details by Class &amp; Accounts'!AW$18, 'E2 Allocators'!$B$15:$W$15, 0),FALSE)*$G66), 0, VLOOKUP(VLOOKUP($A66, 'E4 TB Allocation Details'!$A$18:$L$214, MATCH("Customer ID", 'E4 TB Allocation Details'!$A$18:$L$18, 0),FALSE), 'E2 Allocators'!$B$15:$W$361, MATCH('O5 Details by Class &amp; Accounts'!AW$18, 'E2 Allocators'!$B$15:$W$15, 0),FALSE)*$G66)</f>
        <v>0</v>
      </c>
      <c r="AX66" s="1321">
        <f t="shared" si="10"/>
        <v>0</v>
      </c>
      <c r="AY66" s="1321">
        <f>IF(ISERROR(VLOOKUP(VLOOKUP($A66, 'E4 TB Allocation Details'!$A$18:$L$214, MATCH("Misc ID", 'E4 TB Allocation Details'!$A$18:$L$18, 0),FALSE), 'E2 Allocators'!$B$15:$W$361, MATCH('O5 Details by Class &amp; Accounts'!AY$18, 'E2 Allocators'!$B$15:$W$15, 0),FALSE)*$E66), 0, VLOOKUP(VLOOKUP($A66, 'E4 TB Allocation Details'!$A$18:$L$214, MATCH("Misc ID", 'E4 TB Allocation Details'!$A$18:$L$18, 0),FALSE), 'E2 Allocators'!$B$15:$W$361, MATCH('O5 Details by Class &amp; Accounts'!AY$18, 'E2 Allocators'!$B$15:$W$15, 0),FALSE)*$E66)</f>
        <v>0</v>
      </c>
      <c r="AZ66" s="1321">
        <f>IF(ISERROR(VLOOKUP(VLOOKUP($A66, 'E4 TB Allocation Details'!$A$18:$L$214, MATCH("Misc ID", 'E4 TB Allocation Details'!$A$18:$L$18, 0),FALSE), 'E2 Allocators'!$B$15:$W$361, MATCH('O5 Details by Class &amp; Accounts'!AZ$18, 'E2 Allocators'!$B$15:$W$15, 0),FALSE)*$E66), 0, VLOOKUP(VLOOKUP($A66, 'E4 TB Allocation Details'!$A$18:$L$214, MATCH("Misc ID", 'E4 TB Allocation Details'!$A$18:$L$18, 0),FALSE), 'E2 Allocators'!$B$15:$W$361, MATCH('O5 Details by Class &amp; Accounts'!AZ$18, 'E2 Allocators'!$B$15:$W$15, 0),FALSE)*$E66)</f>
        <v>0</v>
      </c>
      <c r="BA66" s="1321">
        <f>IF(ISERROR(VLOOKUP(VLOOKUP($A66, 'E4 TB Allocation Details'!$A$18:$L$214, MATCH("Misc ID", 'E4 TB Allocation Details'!$A$18:$L$18, 0),FALSE), 'E2 Allocators'!$B$15:$W$361, MATCH('O5 Details by Class &amp; Accounts'!BA$18, 'E2 Allocators'!$B$15:$W$15, 0),FALSE)*$E66), 0, VLOOKUP(VLOOKUP($A66, 'E4 TB Allocation Details'!$A$18:$L$214, MATCH("Misc ID", 'E4 TB Allocation Details'!$A$18:$L$18, 0),FALSE), 'E2 Allocators'!$B$15:$W$361, MATCH('O5 Details by Class &amp; Accounts'!BA$18, 'E2 Allocators'!$B$15:$W$15, 0),FALSE)*$E66)</f>
        <v>0</v>
      </c>
      <c r="BB66" s="1321">
        <f>IF(ISERROR(VLOOKUP(VLOOKUP($A66, 'E4 TB Allocation Details'!$A$18:$L$214, MATCH("Misc ID", 'E4 TB Allocation Details'!$A$18:$L$18, 0),FALSE), 'E2 Allocators'!$B$15:$W$361, MATCH('O5 Details by Class &amp; Accounts'!BB$18, 'E2 Allocators'!$B$15:$W$15, 0),FALSE)*$E66), 0, VLOOKUP(VLOOKUP($A66, 'E4 TB Allocation Details'!$A$18:$L$214, MATCH("Misc ID", 'E4 TB Allocation Details'!$A$18:$L$18, 0),FALSE), 'E2 Allocators'!$B$15:$W$361, MATCH('O5 Details by Class &amp; Accounts'!BB$18, 'E2 Allocators'!$B$15:$W$15, 0),FALSE)*$E66)</f>
        <v>0</v>
      </c>
      <c r="BC66" s="1321">
        <f>IF(ISERROR(VLOOKUP(VLOOKUP($A66, 'E4 TB Allocation Details'!$A$18:$L$214, MATCH("Misc ID", 'E4 TB Allocation Details'!$A$18:$L$18, 0),FALSE), 'E2 Allocators'!$B$15:$W$361, MATCH('O5 Details by Class &amp; Accounts'!BC$18, 'E2 Allocators'!$B$15:$W$15, 0),FALSE)*$E66), 0, VLOOKUP(VLOOKUP($A66, 'E4 TB Allocation Details'!$A$18:$L$214, MATCH("Misc ID", 'E4 TB Allocation Details'!$A$18:$L$18, 0),FALSE), 'E2 Allocators'!$B$15:$W$361, MATCH('O5 Details by Class &amp; Accounts'!BC$18, 'E2 Allocators'!$B$15:$W$15, 0),FALSE)*$E66)</f>
        <v>0</v>
      </c>
      <c r="BD66" s="1321">
        <f>IF(ISERROR(VLOOKUP(VLOOKUP($A66, 'E4 TB Allocation Details'!$A$18:$L$214, MATCH("Misc ID", 'E4 TB Allocation Details'!$A$18:$L$18, 0),FALSE), 'E2 Allocators'!$B$15:$W$361, MATCH('O5 Details by Class &amp; Accounts'!BD$18, 'E2 Allocators'!$B$15:$W$15, 0),FALSE)*$E66), 0, VLOOKUP(VLOOKUP($A66, 'E4 TB Allocation Details'!$A$18:$L$214, MATCH("Misc ID", 'E4 TB Allocation Details'!$A$18:$L$18, 0),FALSE), 'E2 Allocators'!$B$15:$W$361, MATCH('O5 Details by Class &amp; Accounts'!BD$18, 'E2 Allocators'!$B$15:$W$15, 0),FALSE)*$E66)</f>
        <v>0</v>
      </c>
      <c r="BE66" s="1321">
        <f>IF(ISERROR(VLOOKUP(VLOOKUP($A66, 'E4 TB Allocation Details'!$A$18:$L$214, MATCH("Misc ID", 'E4 TB Allocation Details'!$A$18:$L$18, 0),FALSE), 'E2 Allocators'!$B$15:$W$361, MATCH('O5 Details by Class &amp; Accounts'!BE$18, 'E2 Allocators'!$B$15:$W$15, 0),FALSE)*$E66), 0, VLOOKUP(VLOOKUP($A66, 'E4 TB Allocation Details'!$A$18:$L$214, MATCH("Misc ID", 'E4 TB Allocation Details'!$A$18:$L$18, 0),FALSE), 'E2 Allocators'!$B$15:$W$361, MATCH('O5 Details by Class &amp; Accounts'!BE$18, 'E2 Allocators'!$B$15:$W$15, 0),FALSE)*$E66)</f>
        <v>0</v>
      </c>
      <c r="BF66" s="1321">
        <f>IF(ISERROR(VLOOKUP(VLOOKUP($A66, 'E4 TB Allocation Details'!$A$18:$L$214, MATCH("Misc ID", 'E4 TB Allocation Details'!$A$18:$L$18, 0),FALSE), 'E2 Allocators'!$B$15:$W$361, MATCH('O5 Details by Class &amp; Accounts'!BF$18, 'E2 Allocators'!$B$15:$W$15, 0),FALSE)*$E66), 0, VLOOKUP(VLOOKUP($A66, 'E4 TB Allocation Details'!$A$18:$L$214, MATCH("Misc ID", 'E4 TB Allocation Details'!$A$18:$L$18, 0),FALSE), 'E2 Allocators'!$B$15:$W$361, MATCH('O5 Details by Class &amp; Accounts'!BF$18, 'E2 Allocators'!$B$15:$W$15, 0),FALSE)*$E66)</f>
        <v>0</v>
      </c>
      <c r="BG66" s="1321">
        <f>IF(ISERROR(VLOOKUP(VLOOKUP($A66, 'E4 TB Allocation Details'!$A$18:$L$214, MATCH("Misc ID", 'E4 TB Allocation Details'!$A$18:$L$18, 0),FALSE), 'E2 Allocators'!$B$15:$W$361, MATCH('O5 Details by Class &amp; Accounts'!BG$18, 'E2 Allocators'!$B$15:$W$15, 0),FALSE)*$E66), 0, VLOOKUP(VLOOKUP($A66, 'E4 TB Allocation Details'!$A$18:$L$214, MATCH("Misc ID", 'E4 TB Allocation Details'!$A$18:$L$18, 0),FALSE), 'E2 Allocators'!$B$15:$W$361, MATCH('O5 Details by Class &amp; Accounts'!BG$18, 'E2 Allocators'!$B$15:$W$15, 0),FALSE)*$E66)</f>
        <v>0</v>
      </c>
      <c r="BH66" s="1321">
        <f>IF(ISERROR(VLOOKUP(VLOOKUP($A66, 'E4 TB Allocation Details'!$A$18:$L$214, MATCH("Misc ID", 'E4 TB Allocation Details'!$A$18:$L$18, 0),FALSE), 'E2 Allocators'!$B$15:$W$361, MATCH('O5 Details by Class &amp; Accounts'!BH$18, 'E2 Allocators'!$B$15:$W$15, 0),FALSE)*$E66), 0, VLOOKUP(VLOOKUP($A66, 'E4 TB Allocation Details'!$A$18:$L$214, MATCH("Misc ID", 'E4 TB Allocation Details'!$A$18:$L$18, 0),FALSE), 'E2 Allocators'!$B$15:$W$361, MATCH('O5 Details by Class &amp; Accounts'!BH$18, 'E2 Allocators'!$B$15:$W$15, 0),FALSE)*$E66)</f>
        <v>0</v>
      </c>
      <c r="BI66" s="1321">
        <f>IF(ISERROR(VLOOKUP(VLOOKUP($A66, 'E4 TB Allocation Details'!$A$18:$L$214, MATCH("Misc ID", 'E4 TB Allocation Details'!$A$18:$L$18, 0),FALSE), 'E2 Allocators'!$B$15:$W$361, MATCH('O5 Details by Class &amp; Accounts'!BI$18, 'E2 Allocators'!$B$15:$W$15, 0),FALSE)*$E66), 0, VLOOKUP(VLOOKUP($A66, 'E4 TB Allocation Details'!$A$18:$L$214, MATCH("Misc ID", 'E4 TB Allocation Details'!$A$18:$L$18, 0),FALSE), 'E2 Allocators'!$B$15:$W$361, MATCH('O5 Details by Class &amp; Accounts'!BI$18, 'E2 Allocators'!$B$15:$W$15, 0),FALSE)*$E66)</f>
        <v>0</v>
      </c>
      <c r="BJ66" s="1321">
        <f>IF(ISERROR(VLOOKUP(VLOOKUP($A66, 'E4 TB Allocation Details'!$A$18:$L$214, MATCH("Misc ID", 'E4 TB Allocation Details'!$A$18:$L$18, 0),FALSE), 'E2 Allocators'!$B$15:$W$361, MATCH('O5 Details by Class &amp; Accounts'!BJ$18, 'E2 Allocators'!$B$15:$W$15, 0),FALSE)*$E66), 0, VLOOKUP(VLOOKUP($A66, 'E4 TB Allocation Details'!$A$18:$L$214, MATCH("Misc ID", 'E4 TB Allocation Details'!$A$18:$L$18, 0),FALSE), 'E2 Allocators'!$B$15:$W$361, MATCH('O5 Details by Class &amp; Accounts'!BJ$18, 'E2 Allocators'!$B$15:$W$15, 0),FALSE)*$E66)</f>
        <v>0</v>
      </c>
      <c r="BK66" s="1321">
        <f>IF(ISERROR(VLOOKUP(VLOOKUP($A66, 'E4 TB Allocation Details'!$A$18:$L$214, MATCH("Misc ID", 'E4 TB Allocation Details'!$A$18:$L$18, 0),FALSE), 'E2 Allocators'!$B$15:$W$361, MATCH('O5 Details by Class &amp; Accounts'!BK$18, 'E2 Allocators'!$B$15:$W$15, 0),FALSE)*$E66), 0, VLOOKUP(VLOOKUP($A66, 'E4 TB Allocation Details'!$A$18:$L$214, MATCH("Misc ID", 'E4 TB Allocation Details'!$A$18:$L$18, 0),FALSE), 'E2 Allocators'!$B$15:$W$361, MATCH('O5 Details by Class &amp; Accounts'!BK$18, 'E2 Allocators'!$B$15:$W$15, 0),FALSE)*$E66)</f>
        <v>0</v>
      </c>
      <c r="BL66" s="1321">
        <f>IF(ISERROR(VLOOKUP(VLOOKUP($A66, 'E4 TB Allocation Details'!$A$18:$L$214, MATCH("Misc ID", 'E4 TB Allocation Details'!$A$18:$L$18, 0),FALSE), 'E2 Allocators'!$B$15:$W$361, MATCH('O5 Details by Class &amp; Accounts'!BL$18, 'E2 Allocators'!$B$15:$W$15, 0),FALSE)*$E66), 0, VLOOKUP(VLOOKUP($A66, 'E4 TB Allocation Details'!$A$18:$L$214, MATCH("Misc ID", 'E4 TB Allocation Details'!$A$18:$L$18, 0),FALSE), 'E2 Allocators'!$B$15:$W$361, MATCH('O5 Details by Class &amp; Accounts'!BL$18, 'E2 Allocators'!$B$15:$W$15, 0),FALSE)*$E66)</f>
        <v>0</v>
      </c>
      <c r="BM66" s="1321">
        <f>IF(ISERROR(VLOOKUP(VLOOKUP($A66, 'E4 TB Allocation Details'!$A$18:$L$214, MATCH("Misc ID", 'E4 TB Allocation Details'!$A$18:$L$18, 0),FALSE), 'E2 Allocators'!$B$15:$W$361, MATCH('O5 Details by Class &amp; Accounts'!BM$18, 'E2 Allocators'!$B$15:$W$15, 0),FALSE)*$E66), 0, VLOOKUP(VLOOKUP($A66, 'E4 TB Allocation Details'!$A$18:$L$214, MATCH("Misc ID", 'E4 TB Allocation Details'!$A$18:$L$18, 0),FALSE), 'E2 Allocators'!$B$15:$W$361, MATCH('O5 Details by Class &amp; Accounts'!BM$18, 'E2 Allocators'!$B$15:$W$15, 0),FALSE)*$E66)</f>
        <v>0</v>
      </c>
      <c r="BN66" s="1321">
        <f>IF(ISERROR(VLOOKUP(VLOOKUP($A66, 'E4 TB Allocation Details'!$A$18:$L$214, MATCH("Misc ID", 'E4 TB Allocation Details'!$A$18:$L$18, 0),FALSE), 'E2 Allocators'!$B$15:$W$361, MATCH('O5 Details by Class &amp; Accounts'!BN$18, 'E2 Allocators'!$B$15:$W$15, 0),FALSE)*$E66), 0, VLOOKUP(VLOOKUP($A66, 'E4 TB Allocation Details'!$A$18:$L$214, MATCH("Misc ID", 'E4 TB Allocation Details'!$A$18:$L$18, 0),FALSE), 'E2 Allocators'!$B$15:$W$361, MATCH('O5 Details by Class &amp; Accounts'!BN$18, 'E2 Allocators'!$B$15:$W$15, 0),FALSE)*$E66)</f>
        <v>0</v>
      </c>
      <c r="BO66" s="1321">
        <f>IF(ISERROR(VLOOKUP(VLOOKUP($A66, 'E4 TB Allocation Details'!$A$18:$L$214, MATCH("Misc ID", 'E4 TB Allocation Details'!$A$18:$L$18, 0),FALSE), 'E2 Allocators'!$B$15:$W$361, MATCH('O5 Details by Class &amp; Accounts'!BO$18, 'E2 Allocators'!$B$15:$W$15, 0),FALSE)*$E66), 0, VLOOKUP(VLOOKUP($A66, 'E4 TB Allocation Details'!$A$18:$L$214, MATCH("Misc ID", 'E4 TB Allocation Details'!$A$18:$L$18, 0),FALSE), 'E2 Allocators'!$B$15:$W$361, MATCH('O5 Details by Class &amp; Accounts'!BO$18, 'E2 Allocators'!$B$15:$W$15, 0),FALSE)*$E66)</f>
        <v>0</v>
      </c>
      <c r="BP66" s="1321">
        <f>IF(ISERROR(VLOOKUP(VLOOKUP($A66, 'E4 TB Allocation Details'!$A$18:$L$214, MATCH("Misc ID", 'E4 TB Allocation Details'!$A$18:$L$18, 0),FALSE), 'E2 Allocators'!$B$15:$W$361, MATCH('O5 Details by Class &amp; Accounts'!BP$18, 'E2 Allocators'!$B$15:$W$15, 0),FALSE)*$E66), 0, VLOOKUP(VLOOKUP($A66, 'E4 TB Allocation Details'!$A$18:$L$214, MATCH("Misc ID", 'E4 TB Allocation Details'!$A$18:$L$18, 0),FALSE), 'E2 Allocators'!$B$15:$W$361, MATCH('O5 Details by Class &amp; Accounts'!BP$18, 'E2 Allocators'!$B$15:$W$15, 0),FALSE)*$E66)</f>
        <v>0</v>
      </c>
      <c r="BQ66" s="1321">
        <f>IF(ISERROR(VLOOKUP(VLOOKUP($A66, 'E4 TB Allocation Details'!$A$18:$L$214, MATCH("Misc ID", 'E4 TB Allocation Details'!$A$18:$L$18, 0),FALSE), 'E2 Allocators'!$B$15:$W$361, MATCH('O5 Details by Class &amp; Accounts'!BQ$18, 'E2 Allocators'!$B$15:$W$15, 0),FALSE)*$E66), 0, VLOOKUP(VLOOKUP($A66, 'E4 TB Allocation Details'!$A$18:$L$214, MATCH("Misc ID", 'E4 TB Allocation Details'!$A$18:$L$18, 0),FALSE), 'E2 Allocators'!$B$15:$W$361, MATCH('O5 Details by Class &amp; Accounts'!BQ$18, 'E2 Allocators'!$B$15:$W$15, 0),FALSE)*$E66)</f>
        <v>0</v>
      </c>
      <c r="BR66" s="1321">
        <f>IF(ISERROR(VLOOKUP(VLOOKUP($A66, 'E4 TB Allocation Details'!$A$18:$L$214, MATCH("Misc ID", 'E4 TB Allocation Details'!$A$18:$L$18, 0),FALSE), 'E2 Allocators'!$B$15:$W$361, MATCH('O5 Details by Class &amp; Accounts'!BR$18, 'E2 Allocators'!$B$15:$W$15, 0),FALSE)*$E66), 0, VLOOKUP(VLOOKUP($A66, 'E4 TB Allocation Details'!$A$18:$L$214, MATCH("Misc ID", 'E4 TB Allocation Details'!$A$18:$L$18, 0),FALSE), 'E2 Allocators'!$B$15:$W$361, MATCH('O5 Details by Class &amp; Accounts'!BR$18, 'E2 Allocators'!$B$15:$W$15, 0),FALSE)*$E66)</f>
        <v>0</v>
      </c>
      <c r="BS66" s="1321">
        <f t="shared" si="11"/>
        <v>0</v>
      </c>
      <c r="BT66" s="1321">
        <f>IF(ISERROR(VLOOKUP(VLOOKUP($A66, 'E4 TB Allocation Details'!$A$18:$L$214, MATCH("A &amp; G ID", 'E4 TB Allocation Details'!$A$18:$L$18, 0),FALSE), 'E2 Allocators'!$B$15:$W$361, MATCH('O5 Details by Class &amp; Accounts'!BT$18, 'E2 Allocators'!$B$15:$W$15, 0),FALSE)*$E66), 0, VLOOKUP(VLOOKUP($A66, 'E4 TB Allocation Details'!$A$18:$L$214, MATCH("A &amp; G ID", 'E4 TB Allocation Details'!$A$18:$L$18, 0),FALSE), 'E2 Allocators'!$B$15:$W$361, MATCH('O5 Details by Class &amp; Accounts'!BT$18, 'E2 Allocators'!$B$15:$W$15, 0),FALSE)*$E66)</f>
        <v>40059.143746031936</v>
      </c>
      <c r="BU66" s="1321">
        <f>IF(ISERROR(VLOOKUP(VLOOKUP($A66, 'E4 TB Allocation Details'!$A$18:$L$214, MATCH("A &amp; G ID", 'E4 TB Allocation Details'!$A$18:$L$18, 0),FALSE), 'E2 Allocators'!$B$15:$W$361, MATCH('O5 Details by Class &amp; Accounts'!BU$18, 'E2 Allocators'!$B$15:$W$15, 0),FALSE)*$E66), 0, VLOOKUP(VLOOKUP($A66, 'E4 TB Allocation Details'!$A$18:$L$214, MATCH("A &amp; G ID", 'E4 TB Allocation Details'!$A$18:$L$18, 0),FALSE), 'E2 Allocators'!$B$15:$W$361, MATCH('O5 Details by Class &amp; Accounts'!BU$18, 'E2 Allocators'!$B$15:$W$15, 0),FALSE)*$E66)</f>
        <v>13121.531272149472</v>
      </c>
      <c r="BV66" s="1321">
        <f>IF(ISERROR(VLOOKUP(VLOOKUP($A66, 'E4 TB Allocation Details'!$A$18:$L$214, MATCH("A &amp; G ID", 'E4 TB Allocation Details'!$A$18:$L$18, 0),FALSE), 'E2 Allocators'!$B$15:$W$361, MATCH('O5 Details by Class &amp; Accounts'!BV$18, 'E2 Allocators'!$B$15:$W$15, 0),FALSE)*$E66), 0, VLOOKUP(VLOOKUP($A66, 'E4 TB Allocation Details'!$A$18:$L$214, MATCH("A &amp; G ID", 'E4 TB Allocation Details'!$A$18:$L$18, 0),FALSE), 'E2 Allocators'!$B$15:$W$361, MATCH('O5 Details by Class &amp; Accounts'!BV$18, 'E2 Allocators'!$B$15:$W$15, 0),FALSE)*$E66)</f>
        <v>7114.5163660872713</v>
      </c>
      <c r="BW66" s="1321">
        <f>IF(ISERROR(VLOOKUP(VLOOKUP($A66, 'E4 TB Allocation Details'!$A$18:$L$214, MATCH("A &amp; G ID", 'E4 TB Allocation Details'!$A$18:$L$18, 0),FALSE), 'E2 Allocators'!$B$15:$W$361, MATCH('O5 Details by Class &amp; Accounts'!BW$18, 'E2 Allocators'!$B$15:$W$15, 0),FALSE)*$E66), 0, VLOOKUP(VLOOKUP($A66, 'E4 TB Allocation Details'!$A$18:$L$214, MATCH("A &amp; G ID", 'E4 TB Allocation Details'!$A$18:$L$18, 0),FALSE), 'E2 Allocators'!$B$15:$W$361, MATCH('O5 Details by Class &amp; Accounts'!BW$18, 'E2 Allocators'!$B$15:$W$15, 0),FALSE)*$E66)</f>
        <v>0</v>
      </c>
      <c r="BX66" s="1321">
        <f>IF(ISERROR(VLOOKUP(VLOOKUP($A66, 'E4 TB Allocation Details'!$A$18:$L$214, MATCH("A &amp; G ID", 'E4 TB Allocation Details'!$A$18:$L$18, 0),FALSE), 'E2 Allocators'!$B$15:$W$361, MATCH('O5 Details by Class &amp; Accounts'!BX$18, 'E2 Allocators'!$B$15:$W$15, 0),FALSE)*$E66), 0, VLOOKUP(VLOOKUP($A66, 'E4 TB Allocation Details'!$A$18:$L$214, MATCH("A &amp; G ID", 'E4 TB Allocation Details'!$A$18:$L$18, 0),FALSE), 'E2 Allocators'!$B$15:$W$361, MATCH('O5 Details by Class &amp; Accounts'!BX$18, 'E2 Allocators'!$B$15:$W$15, 0),FALSE)*$E66)</f>
        <v>0</v>
      </c>
      <c r="BY66" s="1321">
        <f>IF(ISERROR(VLOOKUP(VLOOKUP($A66, 'E4 TB Allocation Details'!$A$18:$L$214, MATCH("A &amp; G ID", 'E4 TB Allocation Details'!$A$18:$L$18, 0),FALSE), 'E2 Allocators'!$B$15:$W$361, MATCH('O5 Details by Class &amp; Accounts'!BY$18, 'E2 Allocators'!$B$15:$W$15, 0),FALSE)*$E66), 0, VLOOKUP(VLOOKUP($A66, 'E4 TB Allocation Details'!$A$18:$L$214, MATCH("A &amp; G ID", 'E4 TB Allocation Details'!$A$18:$L$18, 0),FALSE), 'E2 Allocators'!$B$15:$W$361, MATCH('O5 Details by Class &amp; Accounts'!BY$18, 'E2 Allocators'!$B$15:$W$15, 0),FALSE)*$E66)</f>
        <v>0</v>
      </c>
      <c r="BZ66" s="1321">
        <f>IF(ISERROR(VLOOKUP(VLOOKUP($A66, 'E4 TB Allocation Details'!$A$18:$L$214, MATCH("A &amp; G ID", 'E4 TB Allocation Details'!$A$18:$L$18, 0),FALSE), 'E2 Allocators'!$B$15:$W$361, MATCH('O5 Details by Class &amp; Accounts'!BZ$18, 'E2 Allocators'!$B$15:$W$15, 0),FALSE)*$E66), 0, VLOOKUP(VLOOKUP($A66, 'E4 TB Allocation Details'!$A$18:$L$214, MATCH("A &amp; G ID", 'E4 TB Allocation Details'!$A$18:$L$18, 0),FALSE), 'E2 Allocators'!$B$15:$W$361, MATCH('O5 Details by Class &amp; Accounts'!BZ$18, 'E2 Allocators'!$B$15:$W$15, 0),FALSE)*$E66)</f>
        <v>973.9228812144471</v>
      </c>
      <c r="CA66" s="1321">
        <f>IF(ISERROR(VLOOKUP(VLOOKUP($A66, 'E4 TB Allocation Details'!$A$18:$L$214, MATCH("A &amp; G ID", 'E4 TB Allocation Details'!$A$18:$L$18, 0),FALSE), 'E2 Allocators'!$B$15:$W$361, MATCH('O5 Details by Class &amp; Accounts'!CA$18, 'E2 Allocators'!$B$15:$W$15, 0),FALSE)*$E66), 0, VLOOKUP(VLOOKUP($A66, 'E4 TB Allocation Details'!$A$18:$L$214, MATCH("A &amp; G ID", 'E4 TB Allocation Details'!$A$18:$L$18, 0),FALSE), 'E2 Allocators'!$B$15:$W$361, MATCH('O5 Details by Class &amp; Accounts'!CA$18, 'E2 Allocators'!$B$15:$W$15, 0),FALSE)*$E66)</f>
        <v>0</v>
      </c>
      <c r="CB66" s="1321">
        <f>IF(ISERROR(VLOOKUP(VLOOKUP($A66, 'E4 TB Allocation Details'!$A$18:$L$214, MATCH("A &amp; G ID", 'E4 TB Allocation Details'!$A$18:$L$18, 0),FALSE), 'E2 Allocators'!$B$15:$W$361, MATCH('O5 Details by Class &amp; Accounts'!CB$18, 'E2 Allocators'!$B$15:$W$15, 0),FALSE)*$E66), 0, VLOOKUP(VLOOKUP($A66, 'E4 TB Allocation Details'!$A$18:$L$214, MATCH("A &amp; G ID", 'E4 TB Allocation Details'!$A$18:$L$18, 0),FALSE), 'E2 Allocators'!$B$15:$W$361, MATCH('O5 Details by Class &amp; Accounts'!CB$18, 'E2 Allocators'!$B$15:$W$15, 0),FALSE)*$E66)</f>
        <v>84.885734516876653</v>
      </c>
      <c r="CC66" s="1321">
        <f>IF(ISERROR(VLOOKUP(VLOOKUP($A66, 'E4 TB Allocation Details'!$A$18:$L$214, MATCH("A &amp; G ID", 'E4 TB Allocation Details'!$A$18:$L$18, 0),FALSE), 'E2 Allocators'!$B$15:$W$361, MATCH('O5 Details by Class &amp; Accounts'!CC$18, 'E2 Allocators'!$B$15:$W$15, 0),FALSE)*$E66), 0, VLOOKUP(VLOOKUP($A66, 'E4 TB Allocation Details'!$A$18:$L$214, MATCH("A &amp; G ID", 'E4 TB Allocation Details'!$A$18:$L$18, 0),FALSE), 'E2 Allocators'!$B$15:$W$361, MATCH('O5 Details by Class &amp; Accounts'!CC$18, 'E2 Allocators'!$B$15:$W$15, 0),FALSE)*$E66)</f>
        <v>0</v>
      </c>
      <c r="CD66" s="1321">
        <f>IF(ISERROR(VLOOKUP(VLOOKUP($A66, 'E4 TB Allocation Details'!$A$18:$L$214, MATCH("A &amp; G ID", 'E4 TB Allocation Details'!$A$18:$L$18, 0),FALSE), 'E2 Allocators'!$B$15:$W$361, MATCH('O5 Details by Class &amp; Accounts'!CD$18, 'E2 Allocators'!$B$15:$W$15, 0),FALSE)*$E66), 0, VLOOKUP(VLOOKUP($A66, 'E4 TB Allocation Details'!$A$18:$L$214, MATCH("A &amp; G ID", 'E4 TB Allocation Details'!$A$18:$L$18, 0),FALSE), 'E2 Allocators'!$B$15:$W$361, MATCH('O5 Details by Class &amp; Accounts'!CD$18, 'E2 Allocators'!$B$15:$W$15, 0),FALSE)*$E66)</f>
        <v>0</v>
      </c>
      <c r="CE66" s="1321">
        <f>IF(ISERROR(VLOOKUP(VLOOKUP($A66, 'E4 TB Allocation Details'!$A$18:$L$214, MATCH("A &amp; G ID", 'E4 TB Allocation Details'!$A$18:$L$18, 0),FALSE), 'E2 Allocators'!$B$15:$W$361, MATCH('O5 Details by Class &amp; Accounts'!CE$18, 'E2 Allocators'!$B$15:$W$15, 0),FALSE)*$E66), 0, VLOOKUP(VLOOKUP($A66, 'E4 TB Allocation Details'!$A$18:$L$214, MATCH("A &amp; G ID", 'E4 TB Allocation Details'!$A$18:$L$18, 0),FALSE), 'E2 Allocators'!$B$15:$W$361, MATCH('O5 Details by Class &amp; Accounts'!CE$18, 'E2 Allocators'!$B$15:$W$15, 0),FALSE)*$E66)</f>
        <v>0</v>
      </c>
      <c r="CF66" s="1321">
        <f>IF(ISERROR(VLOOKUP(VLOOKUP($A66, 'E4 TB Allocation Details'!$A$18:$L$214, MATCH("A &amp; G ID", 'E4 TB Allocation Details'!$A$18:$L$18, 0),FALSE), 'E2 Allocators'!$B$15:$W$361, MATCH('O5 Details by Class &amp; Accounts'!CF$18, 'E2 Allocators'!$B$15:$W$15, 0),FALSE)*$E66), 0, VLOOKUP(VLOOKUP($A66, 'E4 TB Allocation Details'!$A$18:$L$214, MATCH("A &amp; G ID", 'E4 TB Allocation Details'!$A$18:$L$18, 0),FALSE), 'E2 Allocators'!$B$15:$W$361, MATCH('O5 Details by Class &amp; Accounts'!CF$18, 'E2 Allocators'!$B$15:$W$15, 0),FALSE)*$E66)</f>
        <v>0</v>
      </c>
      <c r="CG66" s="1321">
        <f>IF(ISERROR(VLOOKUP(VLOOKUP($A66, 'E4 TB Allocation Details'!$A$18:$L$214, MATCH("A &amp; G ID", 'E4 TB Allocation Details'!$A$18:$L$18, 0),FALSE), 'E2 Allocators'!$B$15:$W$361, MATCH('O5 Details by Class &amp; Accounts'!CG$18, 'E2 Allocators'!$B$15:$W$15, 0),FALSE)*$E66), 0, VLOOKUP(VLOOKUP($A66, 'E4 TB Allocation Details'!$A$18:$L$214, MATCH("A &amp; G ID", 'E4 TB Allocation Details'!$A$18:$L$18, 0),FALSE), 'E2 Allocators'!$B$15:$W$361, MATCH('O5 Details by Class &amp; Accounts'!CG$18, 'E2 Allocators'!$B$15:$W$15, 0),FALSE)*$E66)</f>
        <v>0</v>
      </c>
      <c r="CH66" s="1321">
        <f>IF(ISERROR(VLOOKUP(VLOOKUP($A66, 'E4 TB Allocation Details'!$A$18:$L$214, MATCH("A &amp; G ID", 'E4 TB Allocation Details'!$A$18:$L$18, 0),FALSE), 'E2 Allocators'!$B$15:$W$361, MATCH('O5 Details by Class &amp; Accounts'!CH$18, 'E2 Allocators'!$B$15:$W$15, 0),FALSE)*$E66), 0, VLOOKUP(VLOOKUP($A66, 'E4 TB Allocation Details'!$A$18:$L$214, MATCH("A &amp; G ID", 'E4 TB Allocation Details'!$A$18:$L$18, 0),FALSE), 'E2 Allocators'!$B$15:$W$361, MATCH('O5 Details by Class &amp; Accounts'!CH$18, 'E2 Allocators'!$B$15:$W$15, 0),FALSE)*$E66)</f>
        <v>0</v>
      </c>
      <c r="CI66" s="1321">
        <f>IF(ISERROR(VLOOKUP(VLOOKUP($A66, 'E4 TB Allocation Details'!$A$18:$L$214, MATCH("A &amp; G ID", 'E4 TB Allocation Details'!$A$18:$L$18, 0),FALSE), 'E2 Allocators'!$B$15:$W$361, MATCH('O5 Details by Class &amp; Accounts'!CI$18, 'E2 Allocators'!$B$15:$W$15, 0),FALSE)*$E66), 0, VLOOKUP(VLOOKUP($A66, 'E4 TB Allocation Details'!$A$18:$L$214, MATCH("A &amp; G ID", 'E4 TB Allocation Details'!$A$18:$L$18, 0),FALSE), 'E2 Allocators'!$B$15:$W$361, MATCH('O5 Details by Class &amp; Accounts'!CI$18, 'E2 Allocators'!$B$15:$W$15, 0),FALSE)*$E66)</f>
        <v>0</v>
      </c>
      <c r="CJ66" s="1321">
        <f>IF(ISERROR(VLOOKUP(VLOOKUP($A66, 'E4 TB Allocation Details'!$A$18:$L$214, MATCH("A &amp; G ID", 'E4 TB Allocation Details'!$A$18:$L$18, 0),FALSE), 'E2 Allocators'!$B$15:$W$361, MATCH('O5 Details by Class &amp; Accounts'!CJ$18, 'E2 Allocators'!$B$15:$W$15, 0),FALSE)*$E66), 0, VLOOKUP(VLOOKUP($A66, 'E4 TB Allocation Details'!$A$18:$L$214, MATCH("A &amp; G ID", 'E4 TB Allocation Details'!$A$18:$L$18, 0),FALSE), 'E2 Allocators'!$B$15:$W$361, MATCH('O5 Details by Class &amp; Accounts'!CJ$18, 'E2 Allocators'!$B$15:$W$15, 0),FALSE)*$E66)</f>
        <v>0</v>
      </c>
      <c r="CK66" s="1321">
        <f>IF(ISERROR(VLOOKUP(VLOOKUP($A66, 'E4 TB Allocation Details'!$A$18:$L$214, MATCH("A &amp; G ID", 'E4 TB Allocation Details'!$A$18:$L$18, 0),FALSE), 'E2 Allocators'!$B$15:$W$361, MATCH('O5 Details by Class &amp; Accounts'!CK$18, 'E2 Allocators'!$B$15:$W$15, 0),FALSE)*$E66), 0, VLOOKUP(VLOOKUP($A66, 'E4 TB Allocation Details'!$A$18:$L$214, MATCH("A &amp; G ID", 'E4 TB Allocation Details'!$A$18:$L$18, 0),FALSE), 'E2 Allocators'!$B$15:$W$361, MATCH('O5 Details by Class &amp; Accounts'!CK$18, 'E2 Allocators'!$B$15:$W$15, 0),FALSE)*$E66)</f>
        <v>0</v>
      </c>
      <c r="CL66" s="1321">
        <f>IF(ISERROR(VLOOKUP(VLOOKUP($A66, 'E4 TB Allocation Details'!$A$18:$L$214, MATCH("A &amp; G ID", 'E4 TB Allocation Details'!$A$18:$L$18, 0),FALSE), 'E2 Allocators'!$B$15:$W$361, MATCH('O5 Details by Class &amp; Accounts'!CL$18, 'E2 Allocators'!$B$15:$W$15, 0),FALSE)*$E66), 0, VLOOKUP(VLOOKUP($A66, 'E4 TB Allocation Details'!$A$18:$L$214, MATCH("A &amp; G ID", 'E4 TB Allocation Details'!$A$18:$L$18, 0),FALSE), 'E2 Allocators'!$B$15:$W$361, MATCH('O5 Details by Class &amp; Accounts'!CL$18, 'E2 Allocators'!$B$15:$W$15, 0),FALSE)*$E66)</f>
        <v>0</v>
      </c>
      <c r="CM66" s="1321">
        <f>IF(ISERROR(VLOOKUP(VLOOKUP($A66, 'E4 TB Allocation Details'!$A$18:$L$214, MATCH("A &amp; G ID", 'E4 TB Allocation Details'!$A$18:$L$18, 0),FALSE), 'E2 Allocators'!$B$15:$W$361, MATCH('O5 Details by Class &amp; Accounts'!CM$18, 'E2 Allocators'!$B$15:$W$15, 0),FALSE)*$E66), 0, VLOOKUP(VLOOKUP($A66, 'E4 TB Allocation Details'!$A$18:$L$214, MATCH("A &amp; G ID", 'E4 TB Allocation Details'!$A$18:$L$18, 0),FALSE), 'E2 Allocators'!$B$15:$W$361, MATCH('O5 Details by Class &amp; Accounts'!CM$18, 'E2 Allocators'!$B$15:$W$15, 0),FALSE)*$E66)</f>
        <v>0</v>
      </c>
      <c r="CN66" s="1321">
        <f t="shared" si="12"/>
        <v>61354.000000000007</v>
      </c>
      <c r="CO66" s="1650">
        <f t="shared" si="7"/>
        <v>0</v>
      </c>
      <c r="CQ66" s="1898" t="s">
        <v>5</v>
      </c>
    </row>
    <row r="67" spans="1:95" s="64" customFormat="1" ht="12.75">
      <c r="A67" s="2156">
        <v>1930</v>
      </c>
      <c r="B67" s="2111" t="s">
        <v>515</v>
      </c>
      <c r="C67" s="1647">
        <f>IF(ISERROR(VLOOKUP($A67,'I3 TB Data'!$A$19:$H$484,MATCH('O5 Details by Class &amp; Accounts'!$C$18, 'I3 TB Data'!$A$19:$H$19,0),0)), 0, VLOOKUP($A67,'I3 TB Data'!$A$19:$H$484,MATCH('O5 Details by Class &amp; Accounts'!$C$18,'I3 TB Data'!$A$19:$H$19,0),0))</f>
        <v>738217</v>
      </c>
      <c r="D67" s="1648">
        <f>'I4 BO ASSETS'!E69</f>
        <v>0</v>
      </c>
      <c r="E67" s="1647">
        <f t="shared" si="6"/>
        <v>738217</v>
      </c>
      <c r="F67" s="1649">
        <f>IF(ISERROR(VLOOKUP($A67, 'E1 Categorization'!A33:E124, MATCH("Customer Component", 'E1 Categorization'!$A$33:$E$33,0), 0)), 0, IF(VLOOKUP($A67, 'E1 Categorization'!A33:E124, MATCH("Customer Component", 'E1 Categorization'!$A$33:$E$33,0), 0)=0, 'O5 Details by Class &amp; Accounts'!$E67, IF(AND(VLOOKUP($A67, 'E1 Categorization'!A33:E124, MATCH("Customer Component", 'E1 Categorization'!$A$33:$E$33,0), 0) &gt;0, VLOOKUP($A67, 'E1 Categorization'!A33:E124, MATCH("Customer Component", 'E1 Categorization'!$A$33:$E$33,0), 0)&lt;1), 'O5 Details by Class &amp; Accounts'!$E67*(1-VLOOKUP($A67, 'E1 Categorization'!A33:E124, MATCH("Customer Component", 'E1 Categorization'!$A$33:$E$33,0), 0)), 0)))</f>
        <v>0</v>
      </c>
      <c r="G67" s="1649">
        <f>IF(ISERROR(VLOOKUP($A67, 'E1 Categorization'!A33:E124, MATCH("Customer Component", 'E1 Categorization'!$A$33:$E$33,0), 0)),0, IF(VLOOKUP($A67, 'E1 Categorization'!A33:E124, MATCH("Customer Component", 'E1 Categorization'!$A$33:$E$33,0), 0)=0, 0, IF(AND(VLOOKUP($A67, 'E1 Categorization'!A33:E124, MATCH("Customer Component", 'E1 Categorization'!$A$33:$E$33,0), 0) &gt;0, VLOOKUP($A67, 'E1 Categorization'!A33:E124, MATCH("Customer Component", 'E1 Categorization'!$A$33:$E$33,0), 0)&lt;1), 'O5 Details by Class &amp; Accounts'!$E67*(VLOOKUP($A67, 'E1 Categorization'!A33:E124, MATCH("Customer Component", 'E1 Categorization'!$A$33:$E$33,0), 0)), 'O5 Details by Class &amp; Accounts'!$E67)))</f>
        <v>0</v>
      </c>
      <c r="H67" s="1321">
        <f t="shared" si="8"/>
        <v>0</v>
      </c>
      <c r="I67" s="1321">
        <f>IF(ISERROR(VLOOKUP(VLOOKUP($A67, 'E4 TB Allocation Details'!$A$18:$L$214, MATCH("Demand ID", 'E4 TB Allocation Details'!$A$18:$L$18, 0),FALSE), 'E2 Allocators'!$B$15:$W$361, MATCH('O5 Details by Class &amp; Accounts'!I$18, 'E2 Allocators'!$B$15:$W$15, 0),FALSE)*$F67), 0, VLOOKUP(VLOOKUP($A67, 'E4 TB Allocation Details'!$A$18:$L$214, MATCH("Demand ID", 'E4 TB Allocation Details'!$A$18:$L$18, 0),FALSE), 'E2 Allocators'!$B$15:$W$361, MATCH('O5 Details by Class &amp; Accounts'!I$18, 'E2 Allocators'!$B$15:$W$15, 0),FALSE)*$F67)</f>
        <v>0</v>
      </c>
      <c r="J67" s="1321">
        <f>IF(ISERROR(VLOOKUP(VLOOKUP($A67, 'E4 TB Allocation Details'!$A$18:$L$214, MATCH("Demand ID", 'E4 TB Allocation Details'!$A$18:$L$18, 0),FALSE), 'E2 Allocators'!$B$15:$W$361, MATCH('O5 Details by Class &amp; Accounts'!J$18, 'E2 Allocators'!$B$15:$W$15, 0),FALSE)*$F67), 0, VLOOKUP(VLOOKUP($A67, 'E4 TB Allocation Details'!$A$18:$L$214, MATCH("Demand ID", 'E4 TB Allocation Details'!$A$18:$L$18, 0),FALSE), 'E2 Allocators'!$B$15:$W$361, MATCH('O5 Details by Class &amp; Accounts'!J$18, 'E2 Allocators'!$B$15:$W$15, 0),FALSE)*$F67)</f>
        <v>0</v>
      </c>
      <c r="K67" s="1321">
        <f>IF(ISERROR(VLOOKUP(VLOOKUP($A67, 'E4 TB Allocation Details'!$A$18:$L$214, MATCH("Demand ID", 'E4 TB Allocation Details'!$A$18:$L$18, 0),FALSE), 'E2 Allocators'!$B$15:$W$361, MATCH('O5 Details by Class &amp; Accounts'!K$18, 'E2 Allocators'!$B$15:$W$15, 0),FALSE)*$F67), 0, VLOOKUP(VLOOKUP($A67, 'E4 TB Allocation Details'!$A$18:$L$214, MATCH("Demand ID", 'E4 TB Allocation Details'!$A$18:$L$18, 0),FALSE), 'E2 Allocators'!$B$15:$W$361, MATCH('O5 Details by Class &amp; Accounts'!K$18, 'E2 Allocators'!$B$15:$W$15, 0),FALSE)*$F67)</f>
        <v>0</v>
      </c>
      <c r="L67" s="1321">
        <f>IF(ISERROR(VLOOKUP(VLOOKUP($A67, 'E4 TB Allocation Details'!$A$18:$L$214, MATCH("Demand ID", 'E4 TB Allocation Details'!$A$18:$L$18, 0),FALSE), 'E2 Allocators'!$B$15:$W$361, MATCH('O5 Details by Class &amp; Accounts'!L$18, 'E2 Allocators'!$B$15:$W$15, 0),FALSE)*$F67), 0, VLOOKUP(VLOOKUP($A67, 'E4 TB Allocation Details'!$A$18:$L$214, MATCH("Demand ID", 'E4 TB Allocation Details'!$A$18:$L$18, 0),FALSE), 'E2 Allocators'!$B$15:$W$361, MATCH('O5 Details by Class &amp; Accounts'!L$18, 'E2 Allocators'!$B$15:$W$15, 0),FALSE)*$F67)</f>
        <v>0</v>
      </c>
      <c r="M67" s="1321">
        <f>IF(ISERROR(VLOOKUP(VLOOKUP($A67, 'E4 TB Allocation Details'!$A$18:$L$214, MATCH("Demand ID", 'E4 TB Allocation Details'!$A$18:$L$18, 0),FALSE), 'E2 Allocators'!$B$15:$W$361, MATCH('O5 Details by Class &amp; Accounts'!M$18, 'E2 Allocators'!$B$15:$W$15, 0),FALSE)*$F67), 0, VLOOKUP(VLOOKUP($A67, 'E4 TB Allocation Details'!$A$18:$L$214, MATCH("Demand ID", 'E4 TB Allocation Details'!$A$18:$L$18, 0),FALSE), 'E2 Allocators'!$B$15:$W$361, MATCH('O5 Details by Class &amp; Accounts'!M$18, 'E2 Allocators'!$B$15:$W$15, 0),FALSE)*$F67)</f>
        <v>0</v>
      </c>
      <c r="N67" s="1321">
        <f>IF(ISERROR(VLOOKUP(VLOOKUP($A67, 'E4 TB Allocation Details'!$A$18:$L$214, MATCH("Demand ID", 'E4 TB Allocation Details'!$A$18:$L$18, 0),FALSE), 'E2 Allocators'!$B$15:$W$361, MATCH('O5 Details by Class &amp; Accounts'!N$18, 'E2 Allocators'!$B$15:$W$15, 0),FALSE)*$F67), 0, VLOOKUP(VLOOKUP($A67, 'E4 TB Allocation Details'!$A$18:$L$214, MATCH("Demand ID", 'E4 TB Allocation Details'!$A$18:$L$18, 0),FALSE), 'E2 Allocators'!$B$15:$W$361, MATCH('O5 Details by Class &amp; Accounts'!N$18, 'E2 Allocators'!$B$15:$W$15, 0),FALSE)*$F67)</f>
        <v>0</v>
      </c>
      <c r="O67" s="1321">
        <f>IF(ISERROR(VLOOKUP(VLOOKUP($A67, 'E4 TB Allocation Details'!$A$18:$L$214, MATCH("Demand ID", 'E4 TB Allocation Details'!$A$18:$L$18, 0),FALSE), 'E2 Allocators'!$B$15:$W$361, MATCH('O5 Details by Class &amp; Accounts'!O$18, 'E2 Allocators'!$B$15:$W$15, 0),FALSE)*$F67), 0, VLOOKUP(VLOOKUP($A67, 'E4 TB Allocation Details'!$A$18:$L$214, MATCH("Demand ID", 'E4 TB Allocation Details'!$A$18:$L$18, 0),FALSE), 'E2 Allocators'!$B$15:$W$361, MATCH('O5 Details by Class &amp; Accounts'!O$18, 'E2 Allocators'!$B$15:$W$15, 0),FALSE)*$F67)</f>
        <v>0</v>
      </c>
      <c r="P67" s="1321">
        <f>IF(ISERROR(VLOOKUP(VLOOKUP($A67, 'E4 TB Allocation Details'!$A$18:$L$214, MATCH("Demand ID", 'E4 TB Allocation Details'!$A$18:$L$18, 0),FALSE), 'E2 Allocators'!$B$15:$W$361, MATCH('O5 Details by Class &amp; Accounts'!P$18, 'E2 Allocators'!$B$15:$W$15, 0),FALSE)*$F67), 0, VLOOKUP(VLOOKUP($A67, 'E4 TB Allocation Details'!$A$18:$L$214, MATCH("Demand ID", 'E4 TB Allocation Details'!$A$18:$L$18, 0),FALSE), 'E2 Allocators'!$B$15:$W$361, MATCH('O5 Details by Class &amp; Accounts'!P$18, 'E2 Allocators'!$B$15:$W$15, 0),FALSE)*$F67)</f>
        <v>0</v>
      </c>
      <c r="Q67" s="1321">
        <f>IF(ISERROR(VLOOKUP(VLOOKUP($A67, 'E4 TB Allocation Details'!$A$18:$L$214, MATCH("Demand ID", 'E4 TB Allocation Details'!$A$18:$L$18, 0),FALSE), 'E2 Allocators'!$B$15:$W$361, MATCH('O5 Details by Class &amp; Accounts'!Q$18, 'E2 Allocators'!$B$15:$W$15, 0),FALSE)*$F67), 0, VLOOKUP(VLOOKUP($A67, 'E4 TB Allocation Details'!$A$18:$L$214, MATCH("Demand ID", 'E4 TB Allocation Details'!$A$18:$L$18, 0),FALSE), 'E2 Allocators'!$B$15:$W$361, MATCH('O5 Details by Class &amp; Accounts'!Q$18, 'E2 Allocators'!$B$15:$W$15, 0),FALSE)*$F67)</f>
        <v>0</v>
      </c>
      <c r="R67" s="1321">
        <f>IF(ISERROR(VLOOKUP(VLOOKUP($A67, 'E4 TB Allocation Details'!$A$18:$L$214, MATCH("Demand ID", 'E4 TB Allocation Details'!$A$18:$L$18, 0),FALSE), 'E2 Allocators'!$B$15:$W$361, MATCH('O5 Details by Class &amp; Accounts'!R$18, 'E2 Allocators'!$B$15:$W$15, 0),FALSE)*$F67), 0, VLOOKUP(VLOOKUP($A67, 'E4 TB Allocation Details'!$A$18:$L$214, MATCH("Demand ID", 'E4 TB Allocation Details'!$A$18:$L$18, 0),FALSE), 'E2 Allocators'!$B$15:$W$361, MATCH('O5 Details by Class &amp; Accounts'!R$18, 'E2 Allocators'!$B$15:$W$15, 0),FALSE)*$F67)</f>
        <v>0</v>
      </c>
      <c r="S67" s="1321">
        <f>IF(ISERROR(VLOOKUP(VLOOKUP($A67, 'E4 TB Allocation Details'!$A$18:$L$214, MATCH("Demand ID", 'E4 TB Allocation Details'!$A$18:$L$18, 0),FALSE), 'E2 Allocators'!$B$15:$W$361, MATCH('O5 Details by Class &amp; Accounts'!S$18, 'E2 Allocators'!$B$15:$W$15, 0),FALSE)*$F67), 0, VLOOKUP(VLOOKUP($A67, 'E4 TB Allocation Details'!$A$18:$L$214, MATCH("Demand ID", 'E4 TB Allocation Details'!$A$18:$L$18, 0),FALSE), 'E2 Allocators'!$B$15:$W$361, MATCH('O5 Details by Class &amp; Accounts'!S$18, 'E2 Allocators'!$B$15:$W$15, 0),FALSE)*$F67)</f>
        <v>0</v>
      </c>
      <c r="T67" s="1321">
        <f>IF(ISERROR(VLOOKUP(VLOOKUP($A67, 'E4 TB Allocation Details'!$A$18:$L$214, MATCH("Demand ID", 'E4 TB Allocation Details'!$A$18:$L$18, 0),FALSE), 'E2 Allocators'!$B$15:$W$361, MATCH('O5 Details by Class &amp; Accounts'!T$18, 'E2 Allocators'!$B$15:$W$15, 0),FALSE)*$F67), 0, VLOOKUP(VLOOKUP($A67, 'E4 TB Allocation Details'!$A$18:$L$214, MATCH("Demand ID", 'E4 TB Allocation Details'!$A$18:$L$18, 0),FALSE), 'E2 Allocators'!$B$15:$W$361, MATCH('O5 Details by Class &amp; Accounts'!T$18, 'E2 Allocators'!$B$15:$W$15, 0),FALSE)*$F67)</f>
        <v>0</v>
      </c>
      <c r="U67" s="1321">
        <f>IF(ISERROR(VLOOKUP(VLOOKUP($A67, 'E4 TB Allocation Details'!$A$18:$L$214, MATCH("Demand ID", 'E4 TB Allocation Details'!$A$18:$L$18, 0),FALSE), 'E2 Allocators'!$B$15:$W$361, MATCH('O5 Details by Class &amp; Accounts'!U$18, 'E2 Allocators'!$B$15:$W$15, 0),FALSE)*$F67), 0, VLOOKUP(VLOOKUP($A67, 'E4 TB Allocation Details'!$A$18:$L$214, MATCH("Demand ID", 'E4 TB Allocation Details'!$A$18:$L$18, 0),FALSE), 'E2 Allocators'!$B$15:$W$361, MATCH('O5 Details by Class &amp; Accounts'!U$18, 'E2 Allocators'!$B$15:$W$15, 0),FALSE)*$F67)</f>
        <v>0</v>
      </c>
      <c r="V67" s="1321">
        <f>IF(ISERROR(VLOOKUP(VLOOKUP($A67, 'E4 TB Allocation Details'!$A$18:$L$214, MATCH("Demand ID", 'E4 TB Allocation Details'!$A$18:$L$18, 0),FALSE), 'E2 Allocators'!$B$15:$W$361, MATCH('O5 Details by Class &amp; Accounts'!V$18, 'E2 Allocators'!$B$15:$W$15, 0),FALSE)*$F67), 0, VLOOKUP(VLOOKUP($A67, 'E4 TB Allocation Details'!$A$18:$L$214, MATCH("Demand ID", 'E4 TB Allocation Details'!$A$18:$L$18, 0),FALSE), 'E2 Allocators'!$B$15:$W$361, MATCH('O5 Details by Class &amp; Accounts'!V$18, 'E2 Allocators'!$B$15:$W$15, 0),FALSE)*$F67)</f>
        <v>0</v>
      </c>
      <c r="W67" s="1321">
        <f>IF(ISERROR(VLOOKUP(VLOOKUP($A67, 'E4 TB Allocation Details'!$A$18:$L$214, MATCH("Demand ID", 'E4 TB Allocation Details'!$A$18:$L$18, 0),FALSE), 'E2 Allocators'!$B$15:$W$361, MATCH('O5 Details by Class &amp; Accounts'!W$18, 'E2 Allocators'!$B$15:$W$15, 0),FALSE)*$F67), 0, VLOOKUP(VLOOKUP($A67, 'E4 TB Allocation Details'!$A$18:$L$214, MATCH("Demand ID", 'E4 TB Allocation Details'!$A$18:$L$18, 0),FALSE), 'E2 Allocators'!$B$15:$W$361, MATCH('O5 Details by Class &amp; Accounts'!W$18, 'E2 Allocators'!$B$15:$W$15, 0),FALSE)*$F67)</f>
        <v>0</v>
      </c>
      <c r="X67" s="1321">
        <f>IF(ISERROR(VLOOKUP(VLOOKUP($A67, 'E4 TB Allocation Details'!$A$18:$L$214, MATCH("Demand ID", 'E4 TB Allocation Details'!$A$18:$L$18, 0),FALSE), 'E2 Allocators'!$B$15:$W$361, MATCH('O5 Details by Class &amp; Accounts'!X$18, 'E2 Allocators'!$B$15:$W$15, 0),FALSE)*$F67), 0, VLOOKUP(VLOOKUP($A67, 'E4 TB Allocation Details'!$A$18:$L$214, MATCH("Demand ID", 'E4 TB Allocation Details'!$A$18:$L$18, 0),FALSE), 'E2 Allocators'!$B$15:$W$361, MATCH('O5 Details by Class &amp; Accounts'!X$18, 'E2 Allocators'!$B$15:$W$15, 0),FALSE)*$F67)</f>
        <v>0</v>
      </c>
      <c r="Y67" s="1321">
        <f>IF(ISERROR(VLOOKUP(VLOOKUP($A67, 'E4 TB Allocation Details'!$A$18:$L$214, MATCH("Demand ID", 'E4 TB Allocation Details'!$A$18:$L$18, 0),FALSE), 'E2 Allocators'!$B$15:$W$361, MATCH('O5 Details by Class &amp; Accounts'!Y$18, 'E2 Allocators'!$B$15:$W$15, 0),FALSE)*$F67), 0, VLOOKUP(VLOOKUP($A67, 'E4 TB Allocation Details'!$A$18:$L$214, MATCH("Demand ID", 'E4 TB Allocation Details'!$A$18:$L$18, 0),FALSE), 'E2 Allocators'!$B$15:$W$361, MATCH('O5 Details by Class &amp; Accounts'!Y$18, 'E2 Allocators'!$B$15:$W$15, 0),FALSE)*$F67)</f>
        <v>0</v>
      </c>
      <c r="Z67" s="1321">
        <f>IF(ISERROR(VLOOKUP(VLOOKUP($A67, 'E4 TB Allocation Details'!$A$18:$L$214, MATCH("Demand ID", 'E4 TB Allocation Details'!$A$18:$L$18, 0),FALSE), 'E2 Allocators'!$B$15:$W$361, MATCH('O5 Details by Class &amp; Accounts'!Z$18, 'E2 Allocators'!$B$15:$W$15, 0),FALSE)*$F67), 0, VLOOKUP(VLOOKUP($A67, 'E4 TB Allocation Details'!$A$18:$L$214, MATCH("Demand ID", 'E4 TB Allocation Details'!$A$18:$L$18, 0),FALSE), 'E2 Allocators'!$B$15:$W$361, MATCH('O5 Details by Class &amp; Accounts'!Z$18, 'E2 Allocators'!$B$15:$W$15, 0),FALSE)*$F67)</f>
        <v>0</v>
      </c>
      <c r="AA67" s="1321">
        <f>IF(ISERROR(VLOOKUP(VLOOKUP($A67, 'E4 TB Allocation Details'!$A$18:$L$214, MATCH("Demand ID", 'E4 TB Allocation Details'!$A$18:$L$18, 0),FALSE), 'E2 Allocators'!$B$15:$W$361, MATCH('O5 Details by Class &amp; Accounts'!AA$18, 'E2 Allocators'!$B$15:$W$15, 0),FALSE)*$F67), 0, VLOOKUP(VLOOKUP($A67, 'E4 TB Allocation Details'!$A$18:$L$214, MATCH("Demand ID", 'E4 TB Allocation Details'!$A$18:$L$18, 0),FALSE), 'E2 Allocators'!$B$15:$W$361, MATCH('O5 Details by Class &amp; Accounts'!AA$18, 'E2 Allocators'!$B$15:$W$15, 0),FALSE)*$F67)</f>
        <v>0</v>
      </c>
      <c r="AB67" s="1321">
        <f>IF(ISERROR(VLOOKUP(VLOOKUP($A67, 'E4 TB Allocation Details'!$A$18:$L$214, MATCH("Demand ID", 'E4 TB Allocation Details'!$A$18:$L$18, 0),FALSE), 'E2 Allocators'!$B$15:$W$361, MATCH('O5 Details by Class &amp; Accounts'!AB$18, 'E2 Allocators'!$B$15:$W$15, 0),FALSE)*$F67), 0, VLOOKUP(VLOOKUP($A67, 'E4 TB Allocation Details'!$A$18:$L$214, MATCH("Demand ID", 'E4 TB Allocation Details'!$A$18:$L$18, 0),FALSE), 'E2 Allocators'!$B$15:$W$361, MATCH('O5 Details by Class &amp; Accounts'!AB$18, 'E2 Allocators'!$B$15:$W$15, 0),FALSE)*$F67)</f>
        <v>0</v>
      </c>
      <c r="AC67" s="1321">
        <f t="shared" si="9"/>
        <v>0</v>
      </c>
      <c r="AD67" s="1321">
        <f>IF(ISERROR(VLOOKUP(VLOOKUP($A67, 'E4 TB Allocation Details'!$A$18:$L$214, MATCH("Customer ID", 'E4 TB Allocation Details'!$A$18:$L$18, 0),FALSE), 'E2 Allocators'!$B$15:$W$361, MATCH('O5 Details by Class &amp; Accounts'!AD$18, 'E2 Allocators'!$B$15:$W$15, 0),FALSE)*$G67), 0, VLOOKUP(VLOOKUP($A67, 'E4 TB Allocation Details'!$A$18:$L$214, MATCH("Customer ID", 'E4 TB Allocation Details'!$A$18:$L$18, 0),FALSE), 'E2 Allocators'!$B$15:$W$361, MATCH('O5 Details by Class &amp; Accounts'!AD$18, 'E2 Allocators'!$B$15:$W$15, 0),FALSE)*$G67)</f>
        <v>0</v>
      </c>
      <c r="AE67" s="1321">
        <f>IF(ISERROR(VLOOKUP(VLOOKUP($A67, 'E4 TB Allocation Details'!$A$18:$L$214, MATCH("Customer ID", 'E4 TB Allocation Details'!$A$18:$L$18, 0),FALSE), 'E2 Allocators'!$B$15:$W$361, MATCH('O5 Details by Class &amp; Accounts'!AE$18, 'E2 Allocators'!$B$15:$W$15, 0),FALSE)*$G67), 0, VLOOKUP(VLOOKUP($A67, 'E4 TB Allocation Details'!$A$18:$L$214, MATCH("Customer ID", 'E4 TB Allocation Details'!$A$18:$L$18, 0),FALSE), 'E2 Allocators'!$B$15:$W$361, MATCH('O5 Details by Class &amp; Accounts'!AE$18, 'E2 Allocators'!$B$15:$W$15, 0),FALSE)*$G67)</f>
        <v>0</v>
      </c>
      <c r="AF67" s="1321">
        <f>IF(ISERROR(VLOOKUP(VLOOKUP($A67, 'E4 TB Allocation Details'!$A$18:$L$214, MATCH("Customer ID", 'E4 TB Allocation Details'!$A$18:$L$18, 0),FALSE), 'E2 Allocators'!$B$15:$W$361, MATCH('O5 Details by Class &amp; Accounts'!AF$18, 'E2 Allocators'!$B$15:$W$15, 0),FALSE)*$G67), 0, VLOOKUP(VLOOKUP($A67, 'E4 TB Allocation Details'!$A$18:$L$214, MATCH("Customer ID", 'E4 TB Allocation Details'!$A$18:$L$18, 0),FALSE), 'E2 Allocators'!$B$15:$W$361, MATCH('O5 Details by Class &amp; Accounts'!AF$18, 'E2 Allocators'!$B$15:$W$15, 0),FALSE)*$G67)</f>
        <v>0</v>
      </c>
      <c r="AG67" s="1321">
        <f>IF(ISERROR(VLOOKUP(VLOOKUP($A67, 'E4 TB Allocation Details'!$A$18:$L$214, MATCH("Customer ID", 'E4 TB Allocation Details'!$A$18:$L$18, 0),FALSE), 'E2 Allocators'!$B$15:$W$361, MATCH('O5 Details by Class &amp; Accounts'!AG$18, 'E2 Allocators'!$B$15:$W$15, 0),FALSE)*$G67), 0, VLOOKUP(VLOOKUP($A67, 'E4 TB Allocation Details'!$A$18:$L$214, MATCH("Customer ID", 'E4 TB Allocation Details'!$A$18:$L$18, 0),FALSE), 'E2 Allocators'!$B$15:$W$361, MATCH('O5 Details by Class &amp; Accounts'!AG$18, 'E2 Allocators'!$B$15:$W$15, 0),FALSE)*$G67)</f>
        <v>0</v>
      </c>
      <c r="AH67" s="1321">
        <f>IF(ISERROR(VLOOKUP(VLOOKUP($A67, 'E4 TB Allocation Details'!$A$18:$L$214, MATCH("Customer ID", 'E4 TB Allocation Details'!$A$18:$L$18, 0),FALSE), 'E2 Allocators'!$B$15:$W$361, MATCH('O5 Details by Class &amp; Accounts'!AH$18, 'E2 Allocators'!$B$15:$W$15, 0),FALSE)*$G67), 0, VLOOKUP(VLOOKUP($A67, 'E4 TB Allocation Details'!$A$18:$L$214, MATCH("Customer ID", 'E4 TB Allocation Details'!$A$18:$L$18, 0),FALSE), 'E2 Allocators'!$B$15:$W$361, MATCH('O5 Details by Class &amp; Accounts'!AH$18, 'E2 Allocators'!$B$15:$W$15, 0),FALSE)*$G67)</f>
        <v>0</v>
      </c>
      <c r="AI67" s="1321">
        <f>IF(ISERROR(VLOOKUP(VLOOKUP($A67, 'E4 TB Allocation Details'!$A$18:$L$214, MATCH("Customer ID", 'E4 TB Allocation Details'!$A$18:$L$18, 0),FALSE), 'E2 Allocators'!$B$15:$W$361, MATCH('O5 Details by Class &amp; Accounts'!AI$18, 'E2 Allocators'!$B$15:$W$15, 0),FALSE)*$G67), 0, VLOOKUP(VLOOKUP($A67, 'E4 TB Allocation Details'!$A$18:$L$214, MATCH("Customer ID", 'E4 TB Allocation Details'!$A$18:$L$18, 0),FALSE), 'E2 Allocators'!$B$15:$W$361, MATCH('O5 Details by Class &amp; Accounts'!AI$18, 'E2 Allocators'!$B$15:$W$15, 0),FALSE)*$G67)</f>
        <v>0</v>
      </c>
      <c r="AJ67" s="1321">
        <f>IF(ISERROR(VLOOKUP(VLOOKUP($A67, 'E4 TB Allocation Details'!$A$18:$L$214, MATCH("Customer ID", 'E4 TB Allocation Details'!$A$18:$L$18, 0),FALSE), 'E2 Allocators'!$B$15:$W$361, MATCH('O5 Details by Class &amp; Accounts'!AJ$18, 'E2 Allocators'!$B$15:$W$15, 0),FALSE)*$G67), 0, VLOOKUP(VLOOKUP($A67, 'E4 TB Allocation Details'!$A$18:$L$214, MATCH("Customer ID", 'E4 TB Allocation Details'!$A$18:$L$18, 0),FALSE), 'E2 Allocators'!$B$15:$W$361, MATCH('O5 Details by Class &amp; Accounts'!AJ$18, 'E2 Allocators'!$B$15:$W$15, 0),FALSE)*$G67)</f>
        <v>0</v>
      </c>
      <c r="AK67" s="1321">
        <f>IF(ISERROR(VLOOKUP(VLOOKUP($A67, 'E4 TB Allocation Details'!$A$18:$L$214, MATCH("Customer ID", 'E4 TB Allocation Details'!$A$18:$L$18, 0),FALSE), 'E2 Allocators'!$B$15:$W$361, MATCH('O5 Details by Class &amp; Accounts'!AK$18, 'E2 Allocators'!$B$15:$W$15, 0),FALSE)*$G67), 0, VLOOKUP(VLOOKUP($A67, 'E4 TB Allocation Details'!$A$18:$L$214, MATCH("Customer ID", 'E4 TB Allocation Details'!$A$18:$L$18, 0),FALSE), 'E2 Allocators'!$B$15:$W$361, MATCH('O5 Details by Class &amp; Accounts'!AK$18, 'E2 Allocators'!$B$15:$W$15, 0),FALSE)*$G67)</f>
        <v>0</v>
      </c>
      <c r="AL67" s="1321">
        <f>IF(ISERROR(VLOOKUP(VLOOKUP($A67, 'E4 TB Allocation Details'!$A$18:$L$214, MATCH("Customer ID", 'E4 TB Allocation Details'!$A$18:$L$18, 0),FALSE), 'E2 Allocators'!$B$15:$W$361, MATCH('O5 Details by Class &amp; Accounts'!AL$18, 'E2 Allocators'!$B$15:$W$15, 0),FALSE)*$G67), 0, VLOOKUP(VLOOKUP($A67, 'E4 TB Allocation Details'!$A$18:$L$214, MATCH("Customer ID", 'E4 TB Allocation Details'!$A$18:$L$18, 0),FALSE), 'E2 Allocators'!$B$15:$W$361, MATCH('O5 Details by Class &amp; Accounts'!AL$18, 'E2 Allocators'!$B$15:$W$15, 0),FALSE)*$G67)</f>
        <v>0</v>
      </c>
      <c r="AM67" s="1321">
        <f>IF(ISERROR(VLOOKUP(VLOOKUP($A67, 'E4 TB Allocation Details'!$A$18:$L$214, MATCH("Customer ID", 'E4 TB Allocation Details'!$A$18:$L$18, 0),FALSE), 'E2 Allocators'!$B$15:$W$361, MATCH('O5 Details by Class &amp; Accounts'!AM$18, 'E2 Allocators'!$B$15:$W$15, 0),FALSE)*$G67), 0, VLOOKUP(VLOOKUP($A67, 'E4 TB Allocation Details'!$A$18:$L$214, MATCH("Customer ID", 'E4 TB Allocation Details'!$A$18:$L$18, 0),FALSE), 'E2 Allocators'!$B$15:$W$361, MATCH('O5 Details by Class &amp; Accounts'!AM$18, 'E2 Allocators'!$B$15:$W$15, 0),FALSE)*$G67)</f>
        <v>0</v>
      </c>
      <c r="AN67" s="1321">
        <f>IF(ISERROR(VLOOKUP(VLOOKUP($A67, 'E4 TB Allocation Details'!$A$18:$L$214, MATCH("Customer ID", 'E4 TB Allocation Details'!$A$18:$L$18, 0),FALSE), 'E2 Allocators'!$B$15:$W$361, MATCH('O5 Details by Class &amp; Accounts'!AN$18, 'E2 Allocators'!$B$15:$W$15, 0),FALSE)*$G67), 0, VLOOKUP(VLOOKUP($A67, 'E4 TB Allocation Details'!$A$18:$L$214, MATCH("Customer ID", 'E4 TB Allocation Details'!$A$18:$L$18, 0),FALSE), 'E2 Allocators'!$B$15:$W$361, MATCH('O5 Details by Class &amp; Accounts'!AN$18, 'E2 Allocators'!$B$15:$W$15, 0),FALSE)*$G67)</f>
        <v>0</v>
      </c>
      <c r="AO67" s="1321">
        <f>IF(ISERROR(VLOOKUP(VLOOKUP($A67, 'E4 TB Allocation Details'!$A$18:$L$214, MATCH("Customer ID", 'E4 TB Allocation Details'!$A$18:$L$18, 0),FALSE), 'E2 Allocators'!$B$15:$W$361, MATCH('O5 Details by Class &amp; Accounts'!AO$18, 'E2 Allocators'!$B$15:$W$15, 0),FALSE)*$G67), 0, VLOOKUP(VLOOKUP($A67, 'E4 TB Allocation Details'!$A$18:$L$214, MATCH("Customer ID", 'E4 TB Allocation Details'!$A$18:$L$18, 0),FALSE), 'E2 Allocators'!$B$15:$W$361, MATCH('O5 Details by Class &amp; Accounts'!AO$18, 'E2 Allocators'!$B$15:$W$15, 0),FALSE)*$G67)</f>
        <v>0</v>
      </c>
      <c r="AP67" s="1321">
        <f>IF(ISERROR(VLOOKUP(VLOOKUP($A67, 'E4 TB Allocation Details'!$A$18:$L$214, MATCH("Customer ID", 'E4 TB Allocation Details'!$A$18:$L$18, 0),FALSE), 'E2 Allocators'!$B$15:$W$361, MATCH('O5 Details by Class &amp; Accounts'!AP$18, 'E2 Allocators'!$B$15:$W$15, 0),FALSE)*$G67), 0, VLOOKUP(VLOOKUP($A67, 'E4 TB Allocation Details'!$A$18:$L$214, MATCH("Customer ID", 'E4 TB Allocation Details'!$A$18:$L$18, 0),FALSE), 'E2 Allocators'!$B$15:$W$361, MATCH('O5 Details by Class &amp; Accounts'!AP$18, 'E2 Allocators'!$B$15:$W$15, 0),FALSE)*$G67)</f>
        <v>0</v>
      </c>
      <c r="AQ67" s="1321">
        <f>IF(ISERROR(VLOOKUP(VLOOKUP($A67, 'E4 TB Allocation Details'!$A$18:$L$214, MATCH("Customer ID", 'E4 TB Allocation Details'!$A$18:$L$18, 0),FALSE), 'E2 Allocators'!$B$15:$W$361, MATCH('O5 Details by Class &amp; Accounts'!AQ$18, 'E2 Allocators'!$B$15:$W$15, 0),FALSE)*$G67), 0, VLOOKUP(VLOOKUP($A67, 'E4 TB Allocation Details'!$A$18:$L$214, MATCH("Customer ID", 'E4 TB Allocation Details'!$A$18:$L$18, 0),FALSE), 'E2 Allocators'!$B$15:$W$361, MATCH('O5 Details by Class &amp; Accounts'!AQ$18, 'E2 Allocators'!$B$15:$W$15, 0),FALSE)*$G67)</f>
        <v>0</v>
      </c>
      <c r="AR67" s="1321">
        <f>IF(ISERROR(VLOOKUP(VLOOKUP($A67, 'E4 TB Allocation Details'!$A$18:$L$214, MATCH("Customer ID", 'E4 TB Allocation Details'!$A$18:$L$18, 0),FALSE), 'E2 Allocators'!$B$15:$W$361, MATCH('O5 Details by Class &amp; Accounts'!AR$18, 'E2 Allocators'!$B$15:$W$15, 0),FALSE)*$G67), 0, VLOOKUP(VLOOKUP($A67, 'E4 TB Allocation Details'!$A$18:$L$214, MATCH("Customer ID", 'E4 TB Allocation Details'!$A$18:$L$18, 0),FALSE), 'E2 Allocators'!$B$15:$W$361, MATCH('O5 Details by Class &amp; Accounts'!AR$18, 'E2 Allocators'!$B$15:$W$15, 0),FALSE)*$G67)</f>
        <v>0</v>
      </c>
      <c r="AS67" s="1321">
        <f>IF(ISERROR(VLOOKUP(VLOOKUP($A67, 'E4 TB Allocation Details'!$A$18:$L$214, MATCH("Customer ID", 'E4 TB Allocation Details'!$A$18:$L$18, 0),FALSE), 'E2 Allocators'!$B$15:$W$361, MATCH('O5 Details by Class &amp; Accounts'!AS$18, 'E2 Allocators'!$B$15:$W$15, 0),FALSE)*$G67), 0, VLOOKUP(VLOOKUP($A67, 'E4 TB Allocation Details'!$A$18:$L$214, MATCH("Customer ID", 'E4 TB Allocation Details'!$A$18:$L$18, 0),FALSE), 'E2 Allocators'!$B$15:$W$361, MATCH('O5 Details by Class &amp; Accounts'!AS$18, 'E2 Allocators'!$B$15:$W$15, 0),FALSE)*$G67)</f>
        <v>0</v>
      </c>
      <c r="AT67" s="1321">
        <f>IF(ISERROR(VLOOKUP(VLOOKUP($A67, 'E4 TB Allocation Details'!$A$18:$L$214, MATCH("Customer ID", 'E4 TB Allocation Details'!$A$18:$L$18, 0),FALSE), 'E2 Allocators'!$B$15:$W$361, MATCH('O5 Details by Class &amp; Accounts'!AT$18, 'E2 Allocators'!$B$15:$W$15, 0),FALSE)*$G67), 0, VLOOKUP(VLOOKUP($A67, 'E4 TB Allocation Details'!$A$18:$L$214, MATCH("Customer ID", 'E4 TB Allocation Details'!$A$18:$L$18, 0),FALSE), 'E2 Allocators'!$B$15:$W$361, MATCH('O5 Details by Class &amp; Accounts'!AT$18, 'E2 Allocators'!$B$15:$W$15, 0),FALSE)*$G67)</f>
        <v>0</v>
      </c>
      <c r="AU67" s="1321">
        <f>IF(ISERROR(VLOOKUP(VLOOKUP($A67, 'E4 TB Allocation Details'!$A$18:$L$214, MATCH("Customer ID", 'E4 TB Allocation Details'!$A$18:$L$18, 0),FALSE), 'E2 Allocators'!$B$15:$W$361, MATCH('O5 Details by Class &amp; Accounts'!AU$18, 'E2 Allocators'!$B$15:$W$15, 0),FALSE)*$G67), 0, VLOOKUP(VLOOKUP($A67, 'E4 TB Allocation Details'!$A$18:$L$214, MATCH("Customer ID", 'E4 TB Allocation Details'!$A$18:$L$18, 0),FALSE), 'E2 Allocators'!$B$15:$W$361, MATCH('O5 Details by Class &amp; Accounts'!AU$18, 'E2 Allocators'!$B$15:$W$15, 0),FALSE)*$G67)</f>
        <v>0</v>
      </c>
      <c r="AV67" s="1321">
        <f>IF(ISERROR(VLOOKUP(VLOOKUP($A67, 'E4 TB Allocation Details'!$A$18:$L$214, MATCH("Customer ID", 'E4 TB Allocation Details'!$A$18:$L$18, 0),FALSE), 'E2 Allocators'!$B$15:$W$361, MATCH('O5 Details by Class &amp; Accounts'!AV$18, 'E2 Allocators'!$B$15:$W$15, 0),FALSE)*$G67), 0, VLOOKUP(VLOOKUP($A67, 'E4 TB Allocation Details'!$A$18:$L$214, MATCH("Customer ID", 'E4 TB Allocation Details'!$A$18:$L$18, 0),FALSE), 'E2 Allocators'!$B$15:$W$361, MATCH('O5 Details by Class &amp; Accounts'!AV$18, 'E2 Allocators'!$B$15:$W$15, 0),FALSE)*$G67)</f>
        <v>0</v>
      </c>
      <c r="AW67" s="1321">
        <f>IF(ISERROR(VLOOKUP(VLOOKUP($A67, 'E4 TB Allocation Details'!$A$18:$L$214, MATCH("Customer ID", 'E4 TB Allocation Details'!$A$18:$L$18, 0),FALSE), 'E2 Allocators'!$B$15:$W$361, MATCH('O5 Details by Class &amp; Accounts'!AW$18, 'E2 Allocators'!$B$15:$W$15, 0),FALSE)*$G67), 0, VLOOKUP(VLOOKUP($A67, 'E4 TB Allocation Details'!$A$18:$L$214, MATCH("Customer ID", 'E4 TB Allocation Details'!$A$18:$L$18, 0),FALSE), 'E2 Allocators'!$B$15:$W$361, MATCH('O5 Details by Class &amp; Accounts'!AW$18, 'E2 Allocators'!$B$15:$W$15, 0),FALSE)*$G67)</f>
        <v>0</v>
      </c>
      <c r="AX67" s="1321">
        <f t="shared" si="10"/>
        <v>0</v>
      </c>
      <c r="AY67" s="1321">
        <f>IF(ISERROR(VLOOKUP(VLOOKUP($A67, 'E4 TB Allocation Details'!$A$18:$L$214, MATCH("Misc ID", 'E4 TB Allocation Details'!$A$18:$L$18, 0),FALSE), 'E2 Allocators'!$B$15:$W$361, MATCH('O5 Details by Class &amp; Accounts'!AY$18, 'E2 Allocators'!$B$15:$W$15, 0),FALSE)*$E67), 0, VLOOKUP(VLOOKUP($A67, 'E4 TB Allocation Details'!$A$18:$L$214, MATCH("Misc ID", 'E4 TB Allocation Details'!$A$18:$L$18, 0),FALSE), 'E2 Allocators'!$B$15:$W$361, MATCH('O5 Details by Class &amp; Accounts'!AY$18, 'E2 Allocators'!$B$15:$W$15, 0),FALSE)*$E67)</f>
        <v>0</v>
      </c>
      <c r="AZ67" s="1321">
        <f>IF(ISERROR(VLOOKUP(VLOOKUP($A67, 'E4 TB Allocation Details'!$A$18:$L$214, MATCH("Misc ID", 'E4 TB Allocation Details'!$A$18:$L$18, 0),FALSE), 'E2 Allocators'!$B$15:$W$361, MATCH('O5 Details by Class &amp; Accounts'!AZ$18, 'E2 Allocators'!$B$15:$W$15, 0),FALSE)*$E67), 0, VLOOKUP(VLOOKUP($A67, 'E4 TB Allocation Details'!$A$18:$L$214, MATCH("Misc ID", 'E4 TB Allocation Details'!$A$18:$L$18, 0),FALSE), 'E2 Allocators'!$B$15:$W$361, MATCH('O5 Details by Class &amp; Accounts'!AZ$18, 'E2 Allocators'!$B$15:$W$15, 0),FALSE)*$E67)</f>
        <v>0</v>
      </c>
      <c r="BA67" s="1321">
        <f>IF(ISERROR(VLOOKUP(VLOOKUP($A67, 'E4 TB Allocation Details'!$A$18:$L$214, MATCH("Misc ID", 'E4 TB Allocation Details'!$A$18:$L$18, 0),FALSE), 'E2 Allocators'!$B$15:$W$361, MATCH('O5 Details by Class &amp; Accounts'!BA$18, 'E2 Allocators'!$B$15:$W$15, 0),FALSE)*$E67), 0, VLOOKUP(VLOOKUP($A67, 'E4 TB Allocation Details'!$A$18:$L$214, MATCH("Misc ID", 'E4 TB Allocation Details'!$A$18:$L$18, 0),FALSE), 'E2 Allocators'!$B$15:$W$361, MATCH('O5 Details by Class &amp; Accounts'!BA$18, 'E2 Allocators'!$B$15:$W$15, 0),FALSE)*$E67)</f>
        <v>0</v>
      </c>
      <c r="BB67" s="1321">
        <f>IF(ISERROR(VLOOKUP(VLOOKUP($A67, 'E4 TB Allocation Details'!$A$18:$L$214, MATCH("Misc ID", 'E4 TB Allocation Details'!$A$18:$L$18, 0),FALSE), 'E2 Allocators'!$B$15:$W$361, MATCH('O5 Details by Class &amp; Accounts'!BB$18, 'E2 Allocators'!$B$15:$W$15, 0),FALSE)*$E67), 0, VLOOKUP(VLOOKUP($A67, 'E4 TB Allocation Details'!$A$18:$L$214, MATCH("Misc ID", 'E4 TB Allocation Details'!$A$18:$L$18, 0),FALSE), 'E2 Allocators'!$B$15:$W$361, MATCH('O5 Details by Class &amp; Accounts'!BB$18, 'E2 Allocators'!$B$15:$W$15, 0),FALSE)*$E67)</f>
        <v>0</v>
      </c>
      <c r="BC67" s="1321">
        <f>IF(ISERROR(VLOOKUP(VLOOKUP($A67, 'E4 TB Allocation Details'!$A$18:$L$214, MATCH("Misc ID", 'E4 TB Allocation Details'!$A$18:$L$18, 0),FALSE), 'E2 Allocators'!$B$15:$W$361, MATCH('O5 Details by Class &amp; Accounts'!BC$18, 'E2 Allocators'!$B$15:$W$15, 0),FALSE)*$E67), 0, VLOOKUP(VLOOKUP($A67, 'E4 TB Allocation Details'!$A$18:$L$214, MATCH("Misc ID", 'E4 TB Allocation Details'!$A$18:$L$18, 0),FALSE), 'E2 Allocators'!$B$15:$W$361, MATCH('O5 Details by Class &amp; Accounts'!BC$18, 'E2 Allocators'!$B$15:$W$15, 0),FALSE)*$E67)</f>
        <v>0</v>
      </c>
      <c r="BD67" s="1321">
        <f>IF(ISERROR(VLOOKUP(VLOOKUP($A67, 'E4 TB Allocation Details'!$A$18:$L$214, MATCH("Misc ID", 'E4 TB Allocation Details'!$A$18:$L$18, 0),FALSE), 'E2 Allocators'!$B$15:$W$361, MATCH('O5 Details by Class &amp; Accounts'!BD$18, 'E2 Allocators'!$B$15:$W$15, 0),FALSE)*$E67), 0, VLOOKUP(VLOOKUP($A67, 'E4 TB Allocation Details'!$A$18:$L$214, MATCH("Misc ID", 'E4 TB Allocation Details'!$A$18:$L$18, 0),FALSE), 'E2 Allocators'!$B$15:$W$361, MATCH('O5 Details by Class &amp; Accounts'!BD$18, 'E2 Allocators'!$B$15:$W$15, 0),FALSE)*$E67)</f>
        <v>0</v>
      </c>
      <c r="BE67" s="1321">
        <f>IF(ISERROR(VLOOKUP(VLOOKUP($A67, 'E4 TB Allocation Details'!$A$18:$L$214, MATCH("Misc ID", 'E4 TB Allocation Details'!$A$18:$L$18, 0),FALSE), 'E2 Allocators'!$B$15:$W$361, MATCH('O5 Details by Class &amp; Accounts'!BE$18, 'E2 Allocators'!$B$15:$W$15, 0),FALSE)*$E67), 0, VLOOKUP(VLOOKUP($A67, 'E4 TB Allocation Details'!$A$18:$L$214, MATCH("Misc ID", 'E4 TB Allocation Details'!$A$18:$L$18, 0),FALSE), 'E2 Allocators'!$B$15:$W$361, MATCH('O5 Details by Class &amp; Accounts'!BE$18, 'E2 Allocators'!$B$15:$W$15, 0),FALSE)*$E67)</f>
        <v>0</v>
      </c>
      <c r="BF67" s="1321">
        <f>IF(ISERROR(VLOOKUP(VLOOKUP($A67, 'E4 TB Allocation Details'!$A$18:$L$214, MATCH("Misc ID", 'E4 TB Allocation Details'!$A$18:$L$18, 0),FALSE), 'E2 Allocators'!$B$15:$W$361, MATCH('O5 Details by Class &amp; Accounts'!BF$18, 'E2 Allocators'!$B$15:$W$15, 0),FALSE)*$E67), 0, VLOOKUP(VLOOKUP($A67, 'E4 TB Allocation Details'!$A$18:$L$214, MATCH("Misc ID", 'E4 TB Allocation Details'!$A$18:$L$18, 0),FALSE), 'E2 Allocators'!$B$15:$W$361, MATCH('O5 Details by Class &amp; Accounts'!BF$18, 'E2 Allocators'!$B$15:$W$15, 0),FALSE)*$E67)</f>
        <v>0</v>
      </c>
      <c r="BG67" s="1321">
        <f>IF(ISERROR(VLOOKUP(VLOOKUP($A67, 'E4 TB Allocation Details'!$A$18:$L$214, MATCH("Misc ID", 'E4 TB Allocation Details'!$A$18:$L$18, 0),FALSE), 'E2 Allocators'!$B$15:$W$361, MATCH('O5 Details by Class &amp; Accounts'!BG$18, 'E2 Allocators'!$B$15:$W$15, 0),FALSE)*$E67), 0, VLOOKUP(VLOOKUP($A67, 'E4 TB Allocation Details'!$A$18:$L$214, MATCH("Misc ID", 'E4 TB Allocation Details'!$A$18:$L$18, 0),FALSE), 'E2 Allocators'!$B$15:$W$361, MATCH('O5 Details by Class &amp; Accounts'!BG$18, 'E2 Allocators'!$B$15:$W$15, 0),FALSE)*$E67)</f>
        <v>0</v>
      </c>
      <c r="BH67" s="1321">
        <f>IF(ISERROR(VLOOKUP(VLOOKUP($A67, 'E4 TB Allocation Details'!$A$18:$L$214, MATCH("Misc ID", 'E4 TB Allocation Details'!$A$18:$L$18, 0),FALSE), 'E2 Allocators'!$B$15:$W$361, MATCH('O5 Details by Class &amp; Accounts'!BH$18, 'E2 Allocators'!$B$15:$W$15, 0),FALSE)*$E67), 0, VLOOKUP(VLOOKUP($A67, 'E4 TB Allocation Details'!$A$18:$L$214, MATCH("Misc ID", 'E4 TB Allocation Details'!$A$18:$L$18, 0),FALSE), 'E2 Allocators'!$B$15:$W$361, MATCH('O5 Details by Class &amp; Accounts'!BH$18, 'E2 Allocators'!$B$15:$W$15, 0),FALSE)*$E67)</f>
        <v>0</v>
      </c>
      <c r="BI67" s="1321">
        <f>IF(ISERROR(VLOOKUP(VLOOKUP($A67, 'E4 TB Allocation Details'!$A$18:$L$214, MATCH("Misc ID", 'E4 TB Allocation Details'!$A$18:$L$18, 0),FALSE), 'E2 Allocators'!$B$15:$W$361, MATCH('O5 Details by Class &amp; Accounts'!BI$18, 'E2 Allocators'!$B$15:$W$15, 0),FALSE)*$E67), 0, VLOOKUP(VLOOKUP($A67, 'E4 TB Allocation Details'!$A$18:$L$214, MATCH("Misc ID", 'E4 TB Allocation Details'!$A$18:$L$18, 0),FALSE), 'E2 Allocators'!$B$15:$W$361, MATCH('O5 Details by Class &amp; Accounts'!BI$18, 'E2 Allocators'!$B$15:$W$15, 0),FALSE)*$E67)</f>
        <v>0</v>
      </c>
      <c r="BJ67" s="1321">
        <f>IF(ISERROR(VLOOKUP(VLOOKUP($A67, 'E4 TB Allocation Details'!$A$18:$L$214, MATCH("Misc ID", 'E4 TB Allocation Details'!$A$18:$L$18, 0),FALSE), 'E2 Allocators'!$B$15:$W$361, MATCH('O5 Details by Class &amp; Accounts'!BJ$18, 'E2 Allocators'!$B$15:$W$15, 0),FALSE)*$E67), 0, VLOOKUP(VLOOKUP($A67, 'E4 TB Allocation Details'!$A$18:$L$214, MATCH("Misc ID", 'E4 TB Allocation Details'!$A$18:$L$18, 0),FALSE), 'E2 Allocators'!$B$15:$W$361, MATCH('O5 Details by Class &amp; Accounts'!BJ$18, 'E2 Allocators'!$B$15:$W$15, 0),FALSE)*$E67)</f>
        <v>0</v>
      </c>
      <c r="BK67" s="1321">
        <f>IF(ISERROR(VLOOKUP(VLOOKUP($A67, 'E4 TB Allocation Details'!$A$18:$L$214, MATCH("Misc ID", 'E4 TB Allocation Details'!$A$18:$L$18, 0),FALSE), 'E2 Allocators'!$B$15:$W$361, MATCH('O5 Details by Class &amp; Accounts'!BK$18, 'E2 Allocators'!$B$15:$W$15, 0),FALSE)*$E67), 0, VLOOKUP(VLOOKUP($A67, 'E4 TB Allocation Details'!$A$18:$L$214, MATCH("Misc ID", 'E4 TB Allocation Details'!$A$18:$L$18, 0),FALSE), 'E2 Allocators'!$B$15:$W$361, MATCH('O5 Details by Class &amp; Accounts'!BK$18, 'E2 Allocators'!$B$15:$W$15, 0),FALSE)*$E67)</f>
        <v>0</v>
      </c>
      <c r="BL67" s="1321">
        <f>IF(ISERROR(VLOOKUP(VLOOKUP($A67, 'E4 TB Allocation Details'!$A$18:$L$214, MATCH("Misc ID", 'E4 TB Allocation Details'!$A$18:$L$18, 0),FALSE), 'E2 Allocators'!$B$15:$W$361, MATCH('O5 Details by Class &amp; Accounts'!BL$18, 'E2 Allocators'!$B$15:$W$15, 0),FALSE)*$E67), 0, VLOOKUP(VLOOKUP($A67, 'E4 TB Allocation Details'!$A$18:$L$214, MATCH("Misc ID", 'E4 TB Allocation Details'!$A$18:$L$18, 0),FALSE), 'E2 Allocators'!$B$15:$W$361, MATCH('O5 Details by Class &amp; Accounts'!BL$18, 'E2 Allocators'!$B$15:$W$15, 0),FALSE)*$E67)</f>
        <v>0</v>
      </c>
      <c r="BM67" s="1321">
        <f>IF(ISERROR(VLOOKUP(VLOOKUP($A67, 'E4 TB Allocation Details'!$A$18:$L$214, MATCH("Misc ID", 'E4 TB Allocation Details'!$A$18:$L$18, 0),FALSE), 'E2 Allocators'!$B$15:$W$361, MATCH('O5 Details by Class &amp; Accounts'!BM$18, 'E2 Allocators'!$B$15:$W$15, 0),FALSE)*$E67), 0, VLOOKUP(VLOOKUP($A67, 'E4 TB Allocation Details'!$A$18:$L$214, MATCH("Misc ID", 'E4 TB Allocation Details'!$A$18:$L$18, 0),FALSE), 'E2 Allocators'!$B$15:$W$361, MATCH('O5 Details by Class &amp; Accounts'!BM$18, 'E2 Allocators'!$B$15:$W$15, 0),FALSE)*$E67)</f>
        <v>0</v>
      </c>
      <c r="BN67" s="1321">
        <f>IF(ISERROR(VLOOKUP(VLOOKUP($A67, 'E4 TB Allocation Details'!$A$18:$L$214, MATCH("Misc ID", 'E4 TB Allocation Details'!$A$18:$L$18, 0),FALSE), 'E2 Allocators'!$B$15:$W$361, MATCH('O5 Details by Class &amp; Accounts'!BN$18, 'E2 Allocators'!$B$15:$W$15, 0),FALSE)*$E67), 0, VLOOKUP(VLOOKUP($A67, 'E4 TB Allocation Details'!$A$18:$L$214, MATCH("Misc ID", 'E4 TB Allocation Details'!$A$18:$L$18, 0),FALSE), 'E2 Allocators'!$B$15:$W$361, MATCH('O5 Details by Class &amp; Accounts'!BN$18, 'E2 Allocators'!$B$15:$W$15, 0),FALSE)*$E67)</f>
        <v>0</v>
      </c>
      <c r="BO67" s="1321">
        <f>IF(ISERROR(VLOOKUP(VLOOKUP($A67, 'E4 TB Allocation Details'!$A$18:$L$214, MATCH("Misc ID", 'E4 TB Allocation Details'!$A$18:$L$18, 0),FALSE), 'E2 Allocators'!$B$15:$W$361, MATCH('O5 Details by Class &amp; Accounts'!BO$18, 'E2 Allocators'!$B$15:$W$15, 0),FALSE)*$E67), 0, VLOOKUP(VLOOKUP($A67, 'E4 TB Allocation Details'!$A$18:$L$214, MATCH("Misc ID", 'E4 TB Allocation Details'!$A$18:$L$18, 0),FALSE), 'E2 Allocators'!$B$15:$W$361, MATCH('O5 Details by Class &amp; Accounts'!BO$18, 'E2 Allocators'!$B$15:$W$15, 0),FALSE)*$E67)</f>
        <v>0</v>
      </c>
      <c r="BP67" s="1321">
        <f>IF(ISERROR(VLOOKUP(VLOOKUP($A67, 'E4 TB Allocation Details'!$A$18:$L$214, MATCH("Misc ID", 'E4 TB Allocation Details'!$A$18:$L$18, 0),FALSE), 'E2 Allocators'!$B$15:$W$361, MATCH('O5 Details by Class &amp; Accounts'!BP$18, 'E2 Allocators'!$B$15:$W$15, 0),FALSE)*$E67), 0, VLOOKUP(VLOOKUP($A67, 'E4 TB Allocation Details'!$A$18:$L$214, MATCH("Misc ID", 'E4 TB Allocation Details'!$A$18:$L$18, 0),FALSE), 'E2 Allocators'!$B$15:$W$361, MATCH('O5 Details by Class &amp; Accounts'!BP$18, 'E2 Allocators'!$B$15:$W$15, 0),FALSE)*$E67)</f>
        <v>0</v>
      </c>
      <c r="BQ67" s="1321">
        <f>IF(ISERROR(VLOOKUP(VLOOKUP($A67, 'E4 TB Allocation Details'!$A$18:$L$214, MATCH("Misc ID", 'E4 TB Allocation Details'!$A$18:$L$18, 0),FALSE), 'E2 Allocators'!$B$15:$W$361, MATCH('O5 Details by Class &amp; Accounts'!BQ$18, 'E2 Allocators'!$B$15:$W$15, 0),FALSE)*$E67), 0, VLOOKUP(VLOOKUP($A67, 'E4 TB Allocation Details'!$A$18:$L$214, MATCH("Misc ID", 'E4 TB Allocation Details'!$A$18:$L$18, 0),FALSE), 'E2 Allocators'!$B$15:$W$361, MATCH('O5 Details by Class &amp; Accounts'!BQ$18, 'E2 Allocators'!$B$15:$W$15, 0),FALSE)*$E67)</f>
        <v>0</v>
      </c>
      <c r="BR67" s="1321">
        <f>IF(ISERROR(VLOOKUP(VLOOKUP($A67, 'E4 TB Allocation Details'!$A$18:$L$214, MATCH("Misc ID", 'E4 TB Allocation Details'!$A$18:$L$18, 0),FALSE), 'E2 Allocators'!$B$15:$W$361, MATCH('O5 Details by Class &amp; Accounts'!BR$18, 'E2 Allocators'!$B$15:$W$15, 0),FALSE)*$E67), 0, VLOOKUP(VLOOKUP($A67, 'E4 TB Allocation Details'!$A$18:$L$214, MATCH("Misc ID", 'E4 TB Allocation Details'!$A$18:$L$18, 0),FALSE), 'E2 Allocators'!$B$15:$W$361, MATCH('O5 Details by Class &amp; Accounts'!BR$18, 'E2 Allocators'!$B$15:$W$15, 0),FALSE)*$E67)</f>
        <v>0</v>
      </c>
      <c r="BS67" s="1321">
        <f t="shared" si="11"/>
        <v>0</v>
      </c>
      <c r="BT67" s="1321">
        <f>IF(ISERROR(VLOOKUP(VLOOKUP($A67, 'E4 TB Allocation Details'!$A$18:$L$214, MATCH("A &amp; G ID", 'E4 TB Allocation Details'!$A$18:$L$18, 0),FALSE), 'E2 Allocators'!$B$15:$W$361, MATCH('O5 Details by Class &amp; Accounts'!BT$18, 'E2 Allocators'!$B$15:$W$15, 0),FALSE)*$E67), 0, VLOOKUP(VLOOKUP($A67, 'E4 TB Allocation Details'!$A$18:$L$214, MATCH("A &amp; G ID", 'E4 TB Allocation Details'!$A$18:$L$18, 0),FALSE), 'E2 Allocators'!$B$15:$W$361, MATCH('O5 Details by Class &amp; Accounts'!BT$18, 'E2 Allocators'!$B$15:$W$15, 0),FALSE)*$E67)</f>
        <v>481995.3209043332</v>
      </c>
      <c r="BU67" s="1321">
        <f>IF(ISERROR(VLOOKUP(VLOOKUP($A67, 'E4 TB Allocation Details'!$A$18:$L$214, MATCH("A &amp; G ID", 'E4 TB Allocation Details'!$A$18:$L$18, 0),FALSE), 'E2 Allocators'!$B$15:$W$361, MATCH('O5 Details by Class &amp; Accounts'!BU$18, 'E2 Allocators'!$B$15:$W$15, 0),FALSE)*$E67), 0, VLOOKUP(VLOOKUP($A67, 'E4 TB Allocation Details'!$A$18:$L$214, MATCH("A &amp; G ID", 'E4 TB Allocation Details'!$A$18:$L$18, 0),FALSE), 'E2 Allocators'!$B$15:$W$361, MATCH('O5 Details by Class &amp; Accounts'!BU$18, 'E2 Allocators'!$B$15:$W$15, 0),FALSE)*$E67)</f>
        <v>157879.47731415014</v>
      </c>
      <c r="BV67" s="1321">
        <f>IF(ISERROR(VLOOKUP(VLOOKUP($A67, 'E4 TB Allocation Details'!$A$18:$L$214, MATCH("A &amp; G ID", 'E4 TB Allocation Details'!$A$18:$L$18, 0),FALSE), 'E2 Allocators'!$B$15:$W$361, MATCH('O5 Details by Class &amp; Accounts'!BV$18, 'E2 Allocators'!$B$15:$W$15, 0),FALSE)*$E67), 0, VLOOKUP(VLOOKUP($A67, 'E4 TB Allocation Details'!$A$18:$L$214, MATCH("A &amp; G ID", 'E4 TB Allocation Details'!$A$18:$L$18, 0),FALSE), 'E2 Allocators'!$B$15:$W$361, MATCH('O5 Details by Class &amp; Accounts'!BV$18, 'E2 Allocators'!$B$15:$W$15, 0),FALSE)*$E67)</f>
        <v>85602.518633240659</v>
      </c>
      <c r="BW67" s="1321">
        <f>IF(ISERROR(VLOOKUP(VLOOKUP($A67, 'E4 TB Allocation Details'!$A$18:$L$214, MATCH("A &amp; G ID", 'E4 TB Allocation Details'!$A$18:$L$18, 0),FALSE), 'E2 Allocators'!$B$15:$W$361, MATCH('O5 Details by Class &amp; Accounts'!BW$18, 'E2 Allocators'!$B$15:$W$15, 0),FALSE)*$E67), 0, VLOOKUP(VLOOKUP($A67, 'E4 TB Allocation Details'!$A$18:$L$214, MATCH("A &amp; G ID", 'E4 TB Allocation Details'!$A$18:$L$18, 0),FALSE), 'E2 Allocators'!$B$15:$W$361, MATCH('O5 Details by Class &amp; Accounts'!BW$18, 'E2 Allocators'!$B$15:$W$15, 0),FALSE)*$E67)</f>
        <v>0</v>
      </c>
      <c r="BX67" s="1321">
        <f>IF(ISERROR(VLOOKUP(VLOOKUP($A67, 'E4 TB Allocation Details'!$A$18:$L$214, MATCH("A &amp; G ID", 'E4 TB Allocation Details'!$A$18:$L$18, 0),FALSE), 'E2 Allocators'!$B$15:$W$361, MATCH('O5 Details by Class &amp; Accounts'!BX$18, 'E2 Allocators'!$B$15:$W$15, 0),FALSE)*$E67), 0, VLOOKUP(VLOOKUP($A67, 'E4 TB Allocation Details'!$A$18:$L$214, MATCH("A &amp; G ID", 'E4 TB Allocation Details'!$A$18:$L$18, 0),FALSE), 'E2 Allocators'!$B$15:$W$361, MATCH('O5 Details by Class &amp; Accounts'!BX$18, 'E2 Allocators'!$B$15:$W$15, 0),FALSE)*$E67)</f>
        <v>0</v>
      </c>
      <c r="BY67" s="1321">
        <f>IF(ISERROR(VLOOKUP(VLOOKUP($A67, 'E4 TB Allocation Details'!$A$18:$L$214, MATCH("A &amp; G ID", 'E4 TB Allocation Details'!$A$18:$L$18, 0),FALSE), 'E2 Allocators'!$B$15:$W$361, MATCH('O5 Details by Class &amp; Accounts'!BY$18, 'E2 Allocators'!$B$15:$W$15, 0),FALSE)*$E67), 0, VLOOKUP(VLOOKUP($A67, 'E4 TB Allocation Details'!$A$18:$L$214, MATCH("A &amp; G ID", 'E4 TB Allocation Details'!$A$18:$L$18, 0),FALSE), 'E2 Allocators'!$B$15:$W$361, MATCH('O5 Details by Class &amp; Accounts'!BY$18, 'E2 Allocators'!$B$15:$W$15, 0),FALSE)*$E67)</f>
        <v>0</v>
      </c>
      <c r="BZ67" s="1321">
        <f>IF(ISERROR(VLOOKUP(VLOOKUP($A67, 'E4 TB Allocation Details'!$A$18:$L$214, MATCH("A &amp; G ID", 'E4 TB Allocation Details'!$A$18:$L$18, 0),FALSE), 'E2 Allocators'!$B$15:$W$361, MATCH('O5 Details by Class &amp; Accounts'!BZ$18, 'E2 Allocators'!$B$15:$W$15, 0),FALSE)*$E67), 0, VLOOKUP(VLOOKUP($A67, 'E4 TB Allocation Details'!$A$18:$L$214, MATCH("A &amp; G ID", 'E4 TB Allocation Details'!$A$18:$L$18, 0),FALSE), 'E2 Allocators'!$B$15:$W$361, MATCH('O5 Details by Class &amp; Accounts'!BZ$18, 'E2 Allocators'!$B$15:$W$15, 0),FALSE)*$E67)</f>
        <v>11718.330143128167</v>
      </c>
      <c r="CA67" s="1321">
        <f>IF(ISERROR(VLOOKUP(VLOOKUP($A67, 'E4 TB Allocation Details'!$A$18:$L$214, MATCH("A &amp; G ID", 'E4 TB Allocation Details'!$A$18:$L$18, 0),FALSE), 'E2 Allocators'!$B$15:$W$361, MATCH('O5 Details by Class &amp; Accounts'!CA$18, 'E2 Allocators'!$B$15:$W$15, 0),FALSE)*$E67), 0, VLOOKUP(VLOOKUP($A67, 'E4 TB Allocation Details'!$A$18:$L$214, MATCH("A &amp; G ID", 'E4 TB Allocation Details'!$A$18:$L$18, 0),FALSE), 'E2 Allocators'!$B$15:$W$361, MATCH('O5 Details by Class &amp; Accounts'!CA$18, 'E2 Allocators'!$B$15:$W$15, 0),FALSE)*$E67)</f>
        <v>0</v>
      </c>
      <c r="CB67" s="1321">
        <f>IF(ISERROR(VLOOKUP(VLOOKUP($A67, 'E4 TB Allocation Details'!$A$18:$L$214, MATCH("A &amp; G ID", 'E4 TB Allocation Details'!$A$18:$L$18, 0),FALSE), 'E2 Allocators'!$B$15:$W$361, MATCH('O5 Details by Class &amp; Accounts'!CB$18, 'E2 Allocators'!$B$15:$W$15, 0),FALSE)*$E67), 0, VLOOKUP(VLOOKUP($A67, 'E4 TB Allocation Details'!$A$18:$L$214, MATCH("A &amp; G ID", 'E4 TB Allocation Details'!$A$18:$L$18, 0),FALSE), 'E2 Allocators'!$B$15:$W$361, MATCH('O5 Details by Class &amp; Accounts'!CB$18, 'E2 Allocators'!$B$15:$W$15, 0),FALSE)*$E67)</f>
        <v>1021.3530051479144</v>
      </c>
      <c r="CC67" s="1321">
        <f>IF(ISERROR(VLOOKUP(VLOOKUP($A67, 'E4 TB Allocation Details'!$A$18:$L$214, MATCH("A &amp; G ID", 'E4 TB Allocation Details'!$A$18:$L$18, 0),FALSE), 'E2 Allocators'!$B$15:$W$361, MATCH('O5 Details by Class &amp; Accounts'!CC$18, 'E2 Allocators'!$B$15:$W$15, 0),FALSE)*$E67), 0, VLOOKUP(VLOOKUP($A67, 'E4 TB Allocation Details'!$A$18:$L$214, MATCH("A &amp; G ID", 'E4 TB Allocation Details'!$A$18:$L$18, 0),FALSE), 'E2 Allocators'!$B$15:$W$361, MATCH('O5 Details by Class &amp; Accounts'!CC$18, 'E2 Allocators'!$B$15:$W$15, 0),FALSE)*$E67)</f>
        <v>0</v>
      </c>
      <c r="CD67" s="1321">
        <f>IF(ISERROR(VLOOKUP(VLOOKUP($A67, 'E4 TB Allocation Details'!$A$18:$L$214, MATCH("A &amp; G ID", 'E4 TB Allocation Details'!$A$18:$L$18, 0),FALSE), 'E2 Allocators'!$B$15:$W$361, MATCH('O5 Details by Class &amp; Accounts'!CD$18, 'E2 Allocators'!$B$15:$W$15, 0),FALSE)*$E67), 0, VLOOKUP(VLOOKUP($A67, 'E4 TB Allocation Details'!$A$18:$L$214, MATCH("A &amp; G ID", 'E4 TB Allocation Details'!$A$18:$L$18, 0),FALSE), 'E2 Allocators'!$B$15:$W$361, MATCH('O5 Details by Class &amp; Accounts'!CD$18, 'E2 Allocators'!$B$15:$W$15, 0),FALSE)*$E67)</f>
        <v>0</v>
      </c>
      <c r="CE67" s="1321">
        <f>IF(ISERROR(VLOOKUP(VLOOKUP($A67, 'E4 TB Allocation Details'!$A$18:$L$214, MATCH("A &amp; G ID", 'E4 TB Allocation Details'!$A$18:$L$18, 0),FALSE), 'E2 Allocators'!$B$15:$W$361, MATCH('O5 Details by Class &amp; Accounts'!CE$18, 'E2 Allocators'!$B$15:$W$15, 0),FALSE)*$E67), 0, VLOOKUP(VLOOKUP($A67, 'E4 TB Allocation Details'!$A$18:$L$214, MATCH("A &amp; G ID", 'E4 TB Allocation Details'!$A$18:$L$18, 0),FALSE), 'E2 Allocators'!$B$15:$W$361, MATCH('O5 Details by Class &amp; Accounts'!CE$18, 'E2 Allocators'!$B$15:$W$15, 0),FALSE)*$E67)</f>
        <v>0</v>
      </c>
      <c r="CF67" s="1321">
        <f>IF(ISERROR(VLOOKUP(VLOOKUP($A67, 'E4 TB Allocation Details'!$A$18:$L$214, MATCH("A &amp; G ID", 'E4 TB Allocation Details'!$A$18:$L$18, 0),FALSE), 'E2 Allocators'!$B$15:$W$361, MATCH('O5 Details by Class &amp; Accounts'!CF$18, 'E2 Allocators'!$B$15:$W$15, 0),FALSE)*$E67), 0, VLOOKUP(VLOOKUP($A67, 'E4 TB Allocation Details'!$A$18:$L$214, MATCH("A &amp; G ID", 'E4 TB Allocation Details'!$A$18:$L$18, 0),FALSE), 'E2 Allocators'!$B$15:$W$361, MATCH('O5 Details by Class &amp; Accounts'!CF$18, 'E2 Allocators'!$B$15:$W$15, 0),FALSE)*$E67)</f>
        <v>0</v>
      </c>
      <c r="CG67" s="1321">
        <f>IF(ISERROR(VLOOKUP(VLOOKUP($A67, 'E4 TB Allocation Details'!$A$18:$L$214, MATCH("A &amp; G ID", 'E4 TB Allocation Details'!$A$18:$L$18, 0),FALSE), 'E2 Allocators'!$B$15:$W$361, MATCH('O5 Details by Class &amp; Accounts'!CG$18, 'E2 Allocators'!$B$15:$W$15, 0),FALSE)*$E67), 0, VLOOKUP(VLOOKUP($A67, 'E4 TB Allocation Details'!$A$18:$L$214, MATCH("A &amp; G ID", 'E4 TB Allocation Details'!$A$18:$L$18, 0),FALSE), 'E2 Allocators'!$B$15:$W$361, MATCH('O5 Details by Class &amp; Accounts'!CG$18, 'E2 Allocators'!$B$15:$W$15, 0),FALSE)*$E67)</f>
        <v>0</v>
      </c>
      <c r="CH67" s="1321">
        <f>IF(ISERROR(VLOOKUP(VLOOKUP($A67, 'E4 TB Allocation Details'!$A$18:$L$214, MATCH("A &amp; G ID", 'E4 TB Allocation Details'!$A$18:$L$18, 0),FALSE), 'E2 Allocators'!$B$15:$W$361, MATCH('O5 Details by Class &amp; Accounts'!CH$18, 'E2 Allocators'!$B$15:$W$15, 0),FALSE)*$E67), 0, VLOOKUP(VLOOKUP($A67, 'E4 TB Allocation Details'!$A$18:$L$214, MATCH("A &amp; G ID", 'E4 TB Allocation Details'!$A$18:$L$18, 0),FALSE), 'E2 Allocators'!$B$15:$W$361, MATCH('O5 Details by Class &amp; Accounts'!CH$18, 'E2 Allocators'!$B$15:$W$15, 0),FALSE)*$E67)</f>
        <v>0</v>
      </c>
      <c r="CI67" s="1321">
        <f>IF(ISERROR(VLOOKUP(VLOOKUP($A67, 'E4 TB Allocation Details'!$A$18:$L$214, MATCH("A &amp; G ID", 'E4 TB Allocation Details'!$A$18:$L$18, 0),FALSE), 'E2 Allocators'!$B$15:$W$361, MATCH('O5 Details by Class &amp; Accounts'!CI$18, 'E2 Allocators'!$B$15:$W$15, 0),FALSE)*$E67), 0, VLOOKUP(VLOOKUP($A67, 'E4 TB Allocation Details'!$A$18:$L$214, MATCH("A &amp; G ID", 'E4 TB Allocation Details'!$A$18:$L$18, 0),FALSE), 'E2 Allocators'!$B$15:$W$361, MATCH('O5 Details by Class &amp; Accounts'!CI$18, 'E2 Allocators'!$B$15:$W$15, 0),FALSE)*$E67)</f>
        <v>0</v>
      </c>
      <c r="CJ67" s="1321">
        <f>IF(ISERROR(VLOOKUP(VLOOKUP($A67, 'E4 TB Allocation Details'!$A$18:$L$214, MATCH("A &amp; G ID", 'E4 TB Allocation Details'!$A$18:$L$18, 0),FALSE), 'E2 Allocators'!$B$15:$W$361, MATCH('O5 Details by Class &amp; Accounts'!CJ$18, 'E2 Allocators'!$B$15:$W$15, 0),FALSE)*$E67), 0, VLOOKUP(VLOOKUP($A67, 'E4 TB Allocation Details'!$A$18:$L$214, MATCH("A &amp; G ID", 'E4 TB Allocation Details'!$A$18:$L$18, 0),FALSE), 'E2 Allocators'!$B$15:$W$361, MATCH('O5 Details by Class &amp; Accounts'!CJ$18, 'E2 Allocators'!$B$15:$W$15, 0),FALSE)*$E67)</f>
        <v>0</v>
      </c>
      <c r="CK67" s="1321">
        <f>IF(ISERROR(VLOOKUP(VLOOKUP($A67, 'E4 TB Allocation Details'!$A$18:$L$214, MATCH("A &amp; G ID", 'E4 TB Allocation Details'!$A$18:$L$18, 0),FALSE), 'E2 Allocators'!$B$15:$W$361, MATCH('O5 Details by Class &amp; Accounts'!CK$18, 'E2 Allocators'!$B$15:$W$15, 0),FALSE)*$E67), 0, VLOOKUP(VLOOKUP($A67, 'E4 TB Allocation Details'!$A$18:$L$214, MATCH("A &amp; G ID", 'E4 TB Allocation Details'!$A$18:$L$18, 0),FALSE), 'E2 Allocators'!$B$15:$W$361, MATCH('O5 Details by Class &amp; Accounts'!CK$18, 'E2 Allocators'!$B$15:$W$15, 0),FALSE)*$E67)</f>
        <v>0</v>
      </c>
      <c r="CL67" s="1321">
        <f>IF(ISERROR(VLOOKUP(VLOOKUP($A67, 'E4 TB Allocation Details'!$A$18:$L$214, MATCH("A &amp; G ID", 'E4 TB Allocation Details'!$A$18:$L$18, 0),FALSE), 'E2 Allocators'!$B$15:$W$361, MATCH('O5 Details by Class &amp; Accounts'!CL$18, 'E2 Allocators'!$B$15:$W$15, 0),FALSE)*$E67), 0, VLOOKUP(VLOOKUP($A67, 'E4 TB Allocation Details'!$A$18:$L$214, MATCH("A &amp; G ID", 'E4 TB Allocation Details'!$A$18:$L$18, 0),FALSE), 'E2 Allocators'!$B$15:$W$361, MATCH('O5 Details by Class &amp; Accounts'!CL$18, 'E2 Allocators'!$B$15:$W$15, 0),FALSE)*$E67)</f>
        <v>0</v>
      </c>
      <c r="CM67" s="1321">
        <f>IF(ISERROR(VLOOKUP(VLOOKUP($A67, 'E4 TB Allocation Details'!$A$18:$L$214, MATCH("A &amp; G ID", 'E4 TB Allocation Details'!$A$18:$L$18, 0),FALSE), 'E2 Allocators'!$B$15:$W$361, MATCH('O5 Details by Class &amp; Accounts'!CM$18, 'E2 Allocators'!$B$15:$W$15, 0),FALSE)*$E67), 0, VLOOKUP(VLOOKUP($A67, 'E4 TB Allocation Details'!$A$18:$L$214, MATCH("A &amp; G ID", 'E4 TB Allocation Details'!$A$18:$L$18, 0),FALSE), 'E2 Allocators'!$B$15:$W$361, MATCH('O5 Details by Class &amp; Accounts'!CM$18, 'E2 Allocators'!$B$15:$W$15, 0),FALSE)*$E67)</f>
        <v>0</v>
      </c>
      <c r="CN67" s="1321">
        <f t="shared" si="12"/>
        <v>738217</v>
      </c>
      <c r="CO67" s="1650">
        <f t="shared" si="7"/>
        <v>0</v>
      </c>
      <c r="CQ67" s="1898" t="s">
        <v>5</v>
      </c>
    </row>
    <row r="68" spans="1:95" s="64" customFormat="1" ht="12.75">
      <c r="A68" s="2156">
        <v>1935</v>
      </c>
      <c r="B68" s="2111" t="s">
        <v>516</v>
      </c>
      <c r="C68" s="1647">
        <f>IF(ISERROR(VLOOKUP($A68,'I3 TB Data'!$A$19:$H$484,MATCH('O5 Details by Class &amp; Accounts'!$C$18, 'I3 TB Data'!$A$19:$H$19,0),0)), 0, VLOOKUP($A68,'I3 TB Data'!$A$19:$H$484,MATCH('O5 Details by Class &amp; Accounts'!$C$18,'I3 TB Data'!$A$19:$H$19,0),0))</f>
        <v>0</v>
      </c>
      <c r="D68" s="1648">
        <f>'I4 BO ASSETS'!E70</f>
        <v>0</v>
      </c>
      <c r="E68" s="1647">
        <f t="shared" si="6"/>
        <v>0</v>
      </c>
      <c r="F68" s="1649">
        <f>IF(ISERROR(VLOOKUP($A68, 'E1 Categorization'!A33:E124, MATCH("Customer Component", 'E1 Categorization'!$A$33:$E$33,0), 0)), 0, IF(VLOOKUP($A68, 'E1 Categorization'!A33:E124, MATCH("Customer Component", 'E1 Categorization'!$A$33:$E$33,0), 0)=0, 'O5 Details by Class &amp; Accounts'!$E68, IF(AND(VLOOKUP($A68, 'E1 Categorization'!A33:E124, MATCH("Customer Component", 'E1 Categorization'!$A$33:$E$33,0), 0) &gt;0, VLOOKUP($A68, 'E1 Categorization'!A33:E124, MATCH("Customer Component", 'E1 Categorization'!$A$33:$E$33,0), 0)&lt;1), 'O5 Details by Class &amp; Accounts'!$E68*(1-VLOOKUP($A68, 'E1 Categorization'!A33:E124, MATCH("Customer Component", 'E1 Categorization'!$A$33:$E$33,0), 0)), 0)))</f>
        <v>0</v>
      </c>
      <c r="G68" s="1649">
        <f>IF(ISERROR(VLOOKUP($A68, 'E1 Categorization'!A33:E124, MATCH("Customer Component", 'E1 Categorization'!$A$33:$E$33,0), 0)),0, IF(VLOOKUP($A68, 'E1 Categorization'!A33:E124, MATCH("Customer Component", 'E1 Categorization'!$A$33:$E$33,0), 0)=0, 0, IF(AND(VLOOKUP($A68, 'E1 Categorization'!A33:E124, MATCH("Customer Component", 'E1 Categorization'!$A$33:$E$33,0), 0) &gt;0, VLOOKUP($A68, 'E1 Categorization'!A33:E124, MATCH("Customer Component", 'E1 Categorization'!$A$33:$E$33,0), 0)&lt;1), 'O5 Details by Class &amp; Accounts'!$E68*(VLOOKUP($A68, 'E1 Categorization'!A33:E124, MATCH("Customer Component", 'E1 Categorization'!$A$33:$E$33,0), 0)), 'O5 Details by Class &amp; Accounts'!$E68)))</f>
        <v>0</v>
      </c>
      <c r="H68" s="1321">
        <f t="shared" si="8"/>
        <v>0</v>
      </c>
      <c r="I68" s="1321">
        <f>IF(ISERROR(VLOOKUP(VLOOKUP($A68, 'E4 TB Allocation Details'!$A$18:$L$214, MATCH("Demand ID", 'E4 TB Allocation Details'!$A$18:$L$18, 0),FALSE), 'E2 Allocators'!$B$15:$W$361, MATCH('O5 Details by Class &amp; Accounts'!I$18, 'E2 Allocators'!$B$15:$W$15, 0),FALSE)*$F68), 0, VLOOKUP(VLOOKUP($A68, 'E4 TB Allocation Details'!$A$18:$L$214, MATCH("Demand ID", 'E4 TB Allocation Details'!$A$18:$L$18, 0),FALSE), 'E2 Allocators'!$B$15:$W$361, MATCH('O5 Details by Class &amp; Accounts'!I$18, 'E2 Allocators'!$B$15:$W$15, 0),FALSE)*$F68)</f>
        <v>0</v>
      </c>
      <c r="J68" s="1321">
        <f>IF(ISERROR(VLOOKUP(VLOOKUP($A68, 'E4 TB Allocation Details'!$A$18:$L$214, MATCH("Demand ID", 'E4 TB Allocation Details'!$A$18:$L$18, 0),FALSE), 'E2 Allocators'!$B$15:$W$361, MATCH('O5 Details by Class &amp; Accounts'!J$18, 'E2 Allocators'!$B$15:$W$15, 0),FALSE)*$F68), 0, VLOOKUP(VLOOKUP($A68, 'E4 TB Allocation Details'!$A$18:$L$214, MATCH("Demand ID", 'E4 TB Allocation Details'!$A$18:$L$18, 0),FALSE), 'E2 Allocators'!$B$15:$W$361, MATCH('O5 Details by Class &amp; Accounts'!J$18, 'E2 Allocators'!$B$15:$W$15, 0),FALSE)*$F68)</f>
        <v>0</v>
      </c>
      <c r="K68" s="1321">
        <f>IF(ISERROR(VLOOKUP(VLOOKUP($A68, 'E4 TB Allocation Details'!$A$18:$L$214, MATCH("Demand ID", 'E4 TB Allocation Details'!$A$18:$L$18, 0),FALSE), 'E2 Allocators'!$B$15:$W$361, MATCH('O5 Details by Class &amp; Accounts'!K$18, 'E2 Allocators'!$B$15:$W$15, 0),FALSE)*$F68), 0, VLOOKUP(VLOOKUP($A68, 'E4 TB Allocation Details'!$A$18:$L$214, MATCH("Demand ID", 'E4 TB Allocation Details'!$A$18:$L$18, 0),FALSE), 'E2 Allocators'!$B$15:$W$361, MATCH('O5 Details by Class &amp; Accounts'!K$18, 'E2 Allocators'!$B$15:$W$15, 0),FALSE)*$F68)</f>
        <v>0</v>
      </c>
      <c r="L68" s="1321">
        <f>IF(ISERROR(VLOOKUP(VLOOKUP($A68, 'E4 TB Allocation Details'!$A$18:$L$214, MATCH("Demand ID", 'E4 TB Allocation Details'!$A$18:$L$18, 0),FALSE), 'E2 Allocators'!$B$15:$W$361, MATCH('O5 Details by Class &amp; Accounts'!L$18, 'E2 Allocators'!$B$15:$W$15, 0),FALSE)*$F68), 0, VLOOKUP(VLOOKUP($A68, 'E4 TB Allocation Details'!$A$18:$L$214, MATCH("Demand ID", 'E4 TB Allocation Details'!$A$18:$L$18, 0),FALSE), 'E2 Allocators'!$B$15:$W$361, MATCH('O5 Details by Class &amp; Accounts'!L$18, 'E2 Allocators'!$B$15:$W$15, 0),FALSE)*$F68)</f>
        <v>0</v>
      </c>
      <c r="M68" s="1321">
        <f>IF(ISERROR(VLOOKUP(VLOOKUP($A68, 'E4 TB Allocation Details'!$A$18:$L$214, MATCH("Demand ID", 'E4 TB Allocation Details'!$A$18:$L$18, 0),FALSE), 'E2 Allocators'!$B$15:$W$361, MATCH('O5 Details by Class &amp; Accounts'!M$18, 'E2 Allocators'!$B$15:$W$15, 0),FALSE)*$F68), 0, VLOOKUP(VLOOKUP($A68, 'E4 TB Allocation Details'!$A$18:$L$214, MATCH("Demand ID", 'E4 TB Allocation Details'!$A$18:$L$18, 0),FALSE), 'E2 Allocators'!$B$15:$W$361, MATCH('O5 Details by Class &amp; Accounts'!M$18, 'E2 Allocators'!$B$15:$W$15, 0),FALSE)*$F68)</f>
        <v>0</v>
      </c>
      <c r="N68" s="1321">
        <f>IF(ISERROR(VLOOKUP(VLOOKUP($A68, 'E4 TB Allocation Details'!$A$18:$L$214, MATCH("Demand ID", 'E4 TB Allocation Details'!$A$18:$L$18, 0),FALSE), 'E2 Allocators'!$B$15:$W$361, MATCH('O5 Details by Class &amp; Accounts'!N$18, 'E2 Allocators'!$B$15:$W$15, 0),FALSE)*$F68), 0, VLOOKUP(VLOOKUP($A68, 'E4 TB Allocation Details'!$A$18:$L$214, MATCH("Demand ID", 'E4 TB Allocation Details'!$A$18:$L$18, 0),FALSE), 'E2 Allocators'!$B$15:$W$361, MATCH('O5 Details by Class &amp; Accounts'!N$18, 'E2 Allocators'!$B$15:$W$15, 0),FALSE)*$F68)</f>
        <v>0</v>
      </c>
      <c r="O68" s="1321">
        <f>IF(ISERROR(VLOOKUP(VLOOKUP($A68, 'E4 TB Allocation Details'!$A$18:$L$214, MATCH("Demand ID", 'E4 TB Allocation Details'!$A$18:$L$18, 0),FALSE), 'E2 Allocators'!$B$15:$W$361, MATCH('O5 Details by Class &amp; Accounts'!O$18, 'E2 Allocators'!$B$15:$W$15, 0),FALSE)*$F68), 0, VLOOKUP(VLOOKUP($A68, 'E4 TB Allocation Details'!$A$18:$L$214, MATCH("Demand ID", 'E4 TB Allocation Details'!$A$18:$L$18, 0),FALSE), 'E2 Allocators'!$B$15:$W$361, MATCH('O5 Details by Class &amp; Accounts'!O$18, 'E2 Allocators'!$B$15:$W$15, 0),FALSE)*$F68)</f>
        <v>0</v>
      </c>
      <c r="P68" s="1321">
        <f>IF(ISERROR(VLOOKUP(VLOOKUP($A68, 'E4 TB Allocation Details'!$A$18:$L$214, MATCH("Demand ID", 'E4 TB Allocation Details'!$A$18:$L$18, 0),FALSE), 'E2 Allocators'!$B$15:$W$361, MATCH('O5 Details by Class &amp; Accounts'!P$18, 'E2 Allocators'!$B$15:$W$15, 0),FALSE)*$F68), 0, VLOOKUP(VLOOKUP($A68, 'E4 TB Allocation Details'!$A$18:$L$214, MATCH("Demand ID", 'E4 TB Allocation Details'!$A$18:$L$18, 0),FALSE), 'E2 Allocators'!$B$15:$W$361, MATCH('O5 Details by Class &amp; Accounts'!P$18, 'E2 Allocators'!$B$15:$W$15, 0),FALSE)*$F68)</f>
        <v>0</v>
      </c>
      <c r="Q68" s="1321">
        <f>IF(ISERROR(VLOOKUP(VLOOKUP($A68, 'E4 TB Allocation Details'!$A$18:$L$214, MATCH("Demand ID", 'E4 TB Allocation Details'!$A$18:$L$18, 0),FALSE), 'E2 Allocators'!$B$15:$W$361, MATCH('O5 Details by Class &amp; Accounts'!Q$18, 'E2 Allocators'!$B$15:$W$15, 0),FALSE)*$F68), 0, VLOOKUP(VLOOKUP($A68, 'E4 TB Allocation Details'!$A$18:$L$214, MATCH("Demand ID", 'E4 TB Allocation Details'!$A$18:$L$18, 0),FALSE), 'E2 Allocators'!$B$15:$W$361, MATCH('O5 Details by Class &amp; Accounts'!Q$18, 'E2 Allocators'!$B$15:$W$15, 0),FALSE)*$F68)</f>
        <v>0</v>
      </c>
      <c r="R68" s="1321">
        <f>IF(ISERROR(VLOOKUP(VLOOKUP($A68, 'E4 TB Allocation Details'!$A$18:$L$214, MATCH("Demand ID", 'E4 TB Allocation Details'!$A$18:$L$18, 0),FALSE), 'E2 Allocators'!$B$15:$W$361, MATCH('O5 Details by Class &amp; Accounts'!R$18, 'E2 Allocators'!$B$15:$W$15, 0),FALSE)*$F68), 0, VLOOKUP(VLOOKUP($A68, 'E4 TB Allocation Details'!$A$18:$L$214, MATCH("Demand ID", 'E4 TB Allocation Details'!$A$18:$L$18, 0),FALSE), 'E2 Allocators'!$B$15:$W$361, MATCH('O5 Details by Class &amp; Accounts'!R$18, 'E2 Allocators'!$B$15:$W$15, 0),FALSE)*$F68)</f>
        <v>0</v>
      </c>
      <c r="S68" s="1321">
        <f>IF(ISERROR(VLOOKUP(VLOOKUP($A68, 'E4 TB Allocation Details'!$A$18:$L$214, MATCH("Demand ID", 'E4 TB Allocation Details'!$A$18:$L$18, 0),FALSE), 'E2 Allocators'!$B$15:$W$361, MATCH('O5 Details by Class &amp; Accounts'!S$18, 'E2 Allocators'!$B$15:$W$15, 0),FALSE)*$F68), 0, VLOOKUP(VLOOKUP($A68, 'E4 TB Allocation Details'!$A$18:$L$214, MATCH("Demand ID", 'E4 TB Allocation Details'!$A$18:$L$18, 0),FALSE), 'E2 Allocators'!$B$15:$W$361, MATCH('O5 Details by Class &amp; Accounts'!S$18, 'E2 Allocators'!$B$15:$W$15, 0),FALSE)*$F68)</f>
        <v>0</v>
      </c>
      <c r="T68" s="1321">
        <f>IF(ISERROR(VLOOKUP(VLOOKUP($A68, 'E4 TB Allocation Details'!$A$18:$L$214, MATCH("Demand ID", 'E4 TB Allocation Details'!$A$18:$L$18, 0),FALSE), 'E2 Allocators'!$B$15:$W$361, MATCH('O5 Details by Class &amp; Accounts'!T$18, 'E2 Allocators'!$B$15:$W$15, 0),FALSE)*$F68), 0, VLOOKUP(VLOOKUP($A68, 'E4 TB Allocation Details'!$A$18:$L$214, MATCH("Demand ID", 'E4 TB Allocation Details'!$A$18:$L$18, 0),FALSE), 'E2 Allocators'!$B$15:$W$361, MATCH('O5 Details by Class &amp; Accounts'!T$18, 'E2 Allocators'!$B$15:$W$15, 0),FALSE)*$F68)</f>
        <v>0</v>
      </c>
      <c r="U68" s="1321">
        <f>IF(ISERROR(VLOOKUP(VLOOKUP($A68, 'E4 TB Allocation Details'!$A$18:$L$214, MATCH("Demand ID", 'E4 TB Allocation Details'!$A$18:$L$18, 0),FALSE), 'E2 Allocators'!$B$15:$W$361, MATCH('O5 Details by Class &amp; Accounts'!U$18, 'E2 Allocators'!$B$15:$W$15, 0),FALSE)*$F68), 0, VLOOKUP(VLOOKUP($A68, 'E4 TB Allocation Details'!$A$18:$L$214, MATCH("Demand ID", 'E4 TB Allocation Details'!$A$18:$L$18, 0),FALSE), 'E2 Allocators'!$B$15:$W$361, MATCH('O5 Details by Class &amp; Accounts'!U$18, 'E2 Allocators'!$B$15:$W$15, 0),FALSE)*$F68)</f>
        <v>0</v>
      </c>
      <c r="V68" s="1321">
        <f>IF(ISERROR(VLOOKUP(VLOOKUP($A68, 'E4 TB Allocation Details'!$A$18:$L$214, MATCH("Demand ID", 'E4 TB Allocation Details'!$A$18:$L$18, 0),FALSE), 'E2 Allocators'!$B$15:$W$361, MATCH('O5 Details by Class &amp; Accounts'!V$18, 'E2 Allocators'!$B$15:$W$15, 0),FALSE)*$F68), 0, VLOOKUP(VLOOKUP($A68, 'E4 TB Allocation Details'!$A$18:$L$214, MATCH("Demand ID", 'E4 TB Allocation Details'!$A$18:$L$18, 0),FALSE), 'E2 Allocators'!$B$15:$W$361, MATCH('O5 Details by Class &amp; Accounts'!V$18, 'E2 Allocators'!$B$15:$W$15, 0),FALSE)*$F68)</f>
        <v>0</v>
      </c>
      <c r="W68" s="1321">
        <f>IF(ISERROR(VLOOKUP(VLOOKUP($A68, 'E4 TB Allocation Details'!$A$18:$L$214, MATCH("Demand ID", 'E4 TB Allocation Details'!$A$18:$L$18, 0),FALSE), 'E2 Allocators'!$B$15:$W$361, MATCH('O5 Details by Class &amp; Accounts'!W$18, 'E2 Allocators'!$B$15:$W$15, 0),FALSE)*$F68), 0, VLOOKUP(VLOOKUP($A68, 'E4 TB Allocation Details'!$A$18:$L$214, MATCH("Demand ID", 'E4 TB Allocation Details'!$A$18:$L$18, 0),FALSE), 'E2 Allocators'!$B$15:$W$361, MATCH('O5 Details by Class &amp; Accounts'!W$18, 'E2 Allocators'!$B$15:$W$15, 0),FALSE)*$F68)</f>
        <v>0</v>
      </c>
      <c r="X68" s="1321">
        <f>IF(ISERROR(VLOOKUP(VLOOKUP($A68, 'E4 TB Allocation Details'!$A$18:$L$214, MATCH("Demand ID", 'E4 TB Allocation Details'!$A$18:$L$18, 0),FALSE), 'E2 Allocators'!$B$15:$W$361, MATCH('O5 Details by Class &amp; Accounts'!X$18, 'E2 Allocators'!$B$15:$W$15, 0),FALSE)*$F68), 0, VLOOKUP(VLOOKUP($A68, 'E4 TB Allocation Details'!$A$18:$L$214, MATCH("Demand ID", 'E4 TB Allocation Details'!$A$18:$L$18, 0),FALSE), 'E2 Allocators'!$B$15:$W$361, MATCH('O5 Details by Class &amp; Accounts'!X$18, 'E2 Allocators'!$B$15:$W$15, 0),FALSE)*$F68)</f>
        <v>0</v>
      </c>
      <c r="Y68" s="1321">
        <f>IF(ISERROR(VLOOKUP(VLOOKUP($A68, 'E4 TB Allocation Details'!$A$18:$L$214, MATCH("Demand ID", 'E4 TB Allocation Details'!$A$18:$L$18, 0),FALSE), 'E2 Allocators'!$B$15:$W$361, MATCH('O5 Details by Class &amp; Accounts'!Y$18, 'E2 Allocators'!$B$15:$W$15, 0),FALSE)*$F68), 0, VLOOKUP(VLOOKUP($A68, 'E4 TB Allocation Details'!$A$18:$L$214, MATCH("Demand ID", 'E4 TB Allocation Details'!$A$18:$L$18, 0),FALSE), 'E2 Allocators'!$B$15:$W$361, MATCH('O5 Details by Class &amp; Accounts'!Y$18, 'E2 Allocators'!$B$15:$W$15, 0),FALSE)*$F68)</f>
        <v>0</v>
      </c>
      <c r="Z68" s="1321">
        <f>IF(ISERROR(VLOOKUP(VLOOKUP($A68, 'E4 TB Allocation Details'!$A$18:$L$214, MATCH("Demand ID", 'E4 TB Allocation Details'!$A$18:$L$18, 0),FALSE), 'E2 Allocators'!$B$15:$W$361, MATCH('O5 Details by Class &amp; Accounts'!Z$18, 'E2 Allocators'!$B$15:$W$15, 0),FALSE)*$F68), 0, VLOOKUP(VLOOKUP($A68, 'E4 TB Allocation Details'!$A$18:$L$214, MATCH("Demand ID", 'E4 TB Allocation Details'!$A$18:$L$18, 0),FALSE), 'E2 Allocators'!$B$15:$W$361, MATCH('O5 Details by Class &amp; Accounts'!Z$18, 'E2 Allocators'!$B$15:$W$15, 0),FALSE)*$F68)</f>
        <v>0</v>
      </c>
      <c r="AA68" s="1321">
        <f>IF(ISERROR(VLOOKUP(VLOOKUP($A68, 'E4 TB Allocation Details'!$A$18:$L$214, MATCH("Demand ID", 'E4 TB Allocation Details'!$A$18:$L$18, 0),FALSE), 'E2 Allocators'!$B$15:$W$361, MATCH('O5 Details by Class &amp; Accounts'!AA$18, 'E2 Allocators'!$B$15:$W$15, 0),FALSE)*$F68), 0, VLOOKUP(VLOOKUP($A68, 'E4 TB Allocation Details'!$A$18:$L$214, MATCH("Demand ID", 'E4 TB Allocation Details'!$A$18:$L$18, 0),FALSE), 'E2 Allocators'!$B$15:$W$361, MATCH('O5 Details by Class &amp; Accounts'!AA$18, 'E2 Allocators'!$B$15:$W$15, 0),FALSE)*$F68)</f>
        <v>0</v>
      </c>
      <c r="AB68" s="1321">
        <f>IF(ISERROR(VLOOKUP(VLOOKUP($A68, 'E4 TB Allocation Details'!$A$18:$L$214, MATCH("Demand ID", 'E4 TB Allocation Details'!$A$18:$L$18, 0),FALSE), 'E2 Allocators'!$B$15:$W$361, MATCH('O5 Details by Class &amp; Accounts'!AB$18, 'E2 Allocators'!$B$15:$W$15, 0),FALSE)*$F68), 0, VLOOKUP(VLOOKUP($A68, 'E4 TB Allocation Details'!$A$18:$L$214, MATCH("Demand ID", 'E4 TB Allocation Details'!$A$18:$L$18, 0),FALSE), 'E2 Allocators'!$B$15:$W$361, MATCH('O5 Details by Class &amp; Accounts'!AB$18, 'E2 Allocators'!$B$15:$W$15, 0),FALSE)*$F68)</f>
        <v>0</v>
      </c>
      <c r="AC68" s="1321">
        <f t="shared" si="9"/>
        <v>0</v>
      </c>
      <c r="AD68" s="1321">
        <f>IF(ISERROR(VLOOKUP(VLOOKUP($A68, 'E4 TB Allocation Details'!$A$18:$L$214, MATCH("Customer ID", 'E4 TB Allocation Details'!$A$18:$L$18, 0),FALSE), 'E2 Allocators'!$B$15:$W$361, MATCH('O5 Details by Class &amp; Accounts'!AD$18, 'E2 Allocators'!$B$15:$W$15, 0),FALSE)*$G68), 0, VLOOKUP(VLOOKUP($A68, 'E4 TB Allocation Details'!$A$18:$L$214, MATCH("Customer ID", 'E4 TB Allocation Details'!$A$18:$L$18, 0),FALSE), 'E2 Allocators'!$B$15:$W$361, MATCH('O5 Details by Class &amp; Accounts'!AD$18, 'E2 Allocators'!$B$15:$W$15, 0),FALSE)*$G68)</f>
        <v>0</v>
      </c>
      <c r="AE68" s="1321">
        <f>IF(ISERROR(VLOOKUP(VLOOKUP($A68, 'E4 TB Allocation Details'!$A$18:$L$214, MATCH("Customer ID", 'E4 TB Allocation Details'!$A$18:$L$18, 0),FALSE), 'E2 Allocators'!$B$15:$W$361, MATCH('O5 Details by Class &amp; Accounts'!AE$18, 'E2 Allocators'!$B$15:$W$15, 0),FALSE)*$G68), 0, VLOOKUP(VLOOKUP($A68, 'E4 TB Allocation Details'!$A$18:$L$214, MATCH("Customer ID", 'E4 TB Allocation Details'!$A$18:$L$18, 0),FALSE), 'E2 Allocators'!$B$15:$W$361, MATCH('O5 Details by Class &amp; Accounts'!AE$18, 'E2 Allocators'!$B$15:$W$15, 0),FALSE)*$G68)</f>
        <v>0</v>
      </c>
      <c r="AF68" s="1321">
        <f>IF(ISERROR(VLOOKUP(VLOOKUP($A68, 'E4 TB Allocation Details'!$A$18:$L$214, MATCH("Customer ID", 'E4 TB Allocation Details'!$A$18:$L$18, 0),FALSE), 'E2 Allocators'!$B$15:$W$361, MATCH('O5 Details by Class &amp; Accounts'!AF$18, 'E2 Allocators'!$B$15:$W$15, 0),FALSE)*$G68), 0, VLOOKUP(VLOOKUP($A68, 'E4 TB Allocation Details'!$A$18:$L$214, MATCH("Customer ID", 'E4 TB Allocation Details'!$A$18:$L$18, 0),FALSE), 'E2 Allocators'!$B$15:$W$361, MATCH('O5 Details by Class &amp; Accounts'!AF$18, 'E2 Allocators'!$B$15:$W$15, 0),FALSE)*$G68)</f>
        <v>0</v>
      </c>
      <c r="AG68" s="1321">
        <f>IF(ISERROR(VLOOKUP(VLOOKUP($A68, 'E4 TB Allocation Details'!$A$18:$L$214, MATCH("Customer ID", 'E4 TB Allocation Details'!$A$18:$L$18, 0),FALSE), 'E2 Allocators'!$B$15:$W$361, MATCH('O5 Details by Class &amp; Accounts'!AG$18, 'E2 Allocators'!$B$15:$W$15, 0),FALSE)*$G68), 0, VLOOKUP(VLOOKUP($A68, 'E4 TB Allocation Details'!$A$18:$L$214, MATCH("Customer ID", 'E4 TB Allocation Details'!$A$18:$L$18, 0),FALSE), 'E2 Allocators'!$B$15:$W$361, MATCH('O5 Details by Class &amp; Accounts'!AG$18, 'E2 Allocators'!$B$15:$W$15, 0),FALSE)*$G68)</f>
        <v>0</v>
      </c>
      <c r="AH68" s="1321">
        <f>IF(ISERROR(VLOOKUP(VLOOKUP($A68, 'E4 TB Allocation Details'!$A$18:$L$214, MATCH("Customer ID", 'E4 TB Allocation Details'!$A$18:$L$18, 0),FALSE), 'E2 Allocators'!$B$15:$W$361, MATCH('O5 Details by Class &amp; Accounts'!AH$18, 'E2 Allocators'!$B$15:$W$15, 0),FALSE)*$G68), 0, VLOOKUP(VLOOKUP($A68, 'E4 TB Allocation Details'!$A$18:$L$214, MATCH("Customer ID", 'E4 TB Allocation Details'!$A$18:$L$18, 0),FALSE), 'E2 Allocators'!$B$15:$W$361, MATCH('O5 Details by Class &amp; Accounts'!AH$18, 'E2 Allocators'!$B$15:$W$15, 0),FALSE)*$G68)</f>
        <v>0</v>
      </c>
      <c r="AI68" s="1321">
        <f>IF(ISERROR(VLOOKUP(VLOOKUP($A68, 'E4 TB Allocation Details'!$A$18:$L$214, MATCH("Customer ID", 'E4 TB Allocation Details'!$A$18:$L$18, 0),FALSE), 'E2 Allocators'!$B$15:$W$361, MATCH('O5 Details by Class &amp; Accounts'!AI$18, 'E2 Allocators'!$B$15:$W$15, 0),FALSE)*$G68), 0, VLOOKUP(VLOOKUP($A68, 'E4 TB Allocation Details'!$A$18:$L$214, MATCH("Customer ID", 'E4 TB Allocation Details'!$A$18:$L$18, 0),FALSE), 'E2 Allocators'!$B$15:$W$361, MATCH('O5 Details by Class &amp; Accounts'!AI$18, 'E2 Allocators'!$B$15:$W$15, 0),FALSE)*$G68)</f>
        <v>0</v>
      </c>
      <c r="AJ68" s="1321">
        <f>IF(ISERROR(VLOOKUP(VLOOKUP($A68, 'E4 TB Allocation Details'!$A$18:$L$214, MATCH("Customer ID", 'E4 TB Allocation Details'!$A$18:$L$18, 0),FALSE), 'E2 Allocators'!$B$15:$W$361, MATCH('O5 Details by Class &amp; Accounts'!AJ$18, 'E2 Allocators'!$B$15:$W$15, 0),FALSE)*$G68), 0, VLOOKUP(VLOOKUP($A68, 'E4 TB Allocation Details'!$A$18:$L$214, MATCH("Customer ID", 'E4 TB Allocation Details'!$A$18:$L$18, 0),FALSE), 'E2 Allocators'!$B$15:$W$361, MATCH('O5 Details by Class &amp; Accounts'!AJ$18, 'E2 Allocators'!$B$15:$W$15, 0),FALSE)*$G68)</f>
        <v>0</v>
      </c>
      <c r="AK68" s="1321">
        <f>IF(ISERROR(VLOOKUP(VLOOKUP($A68, 'E4 TB Allocation Details'!$A$18:$L$214, MATCH("Customer ID", 'E4 TB Allocation Details'!$A$18:$L$18, 0),FALSE), 'E2 Allocators'!$B$15:$W$361, MATCH('O5 Details by Class &amp; Accounts'!AK$18, 'E2 Allocators'!$B$15:$W$15, 0),FALSE)*$G68), 0, VLOOKUP(VLOOKUP($A68, 'E4 TB Allocation Details'!$A$18:$L$214, MATCH("Customer ID", 'E4 TB Allocation Details'!$A$18:$L$18, 0),FALSE), 'E2 Allocators'!$B$15:$W$361, MATCH('O5 Details by Class &amp; Accounts'!AK$18, 'E2 Allocators'!$B$15:$W$15, 0),FALSE)*$G68)</f>
        <v>0</v>
      </c>
      <c r="AL68" s="1321">
        <f>IF(ISERROR(VLOOKUP(VLOOKUP($A68, 'E4 TB Allocation Details'!$A$18:$L$214, MATCH("Customer ID", 'E4 TB Allocation Details'!$A$18:$L$18, 0),FALSE), 'E2 Allocators'!$B$15:$W$361, MATCH('O5 Details by Class &amp; Accounts'!AL$18, 'E2 Allocators'!$B$15:$W$15, 0),FALSE)*$G68), 0, VLOOKUP(VLOOKUP($A68, 'E4 TB Allocation Details'!$A$18:$L$214, MATCH("Customer ID", 'E4 TB Allocation Details'!$A$18:$L$18, 0),FALSE), 'E2 Allocators'!$B$15:$W$361, MATCH('O5 Details by Class &amp; Accounts'!AL$18, 'E2 Allocators'!$B$15:$W$15, 0),FALSE)*$G68)</f>
        <v>0</v>
      </c>
      <c r="AM68" s="1321">
        <f>IF(ISERROR(VLOOKUP(VLOOKUP($A68, 'E4 TB Allocation Details'!$A$18:$L$214, MATCH("Customer ID", 'E4 TB Allocation Details'!$A$18:$L$18, 0),FALSE), 'E2 Allocators'!$B$15:$W$361, MATCH('O5 Details by Class &amp; Accounts'!AM$18, 'E2 Allocators'!$B$15:$W$15, 0),FALSE)*$G68), 0, VLOOKUP(VLOOKUP($A68, 'E4 TB Allocation Details'!$A$18:$L$214, MATCH("Customer ID", 'E4 TB Allocation Details'!$A$18:$L$18, 0),FALSE), 'E2 Allocators'!$B$15:$W$361, MATCH('O5 Details by Class &amp; Accounts'!AM$18, 'E2 Allocators'!$B$15:$W$15, 0),FALSE)*$G68)</f>
        <v>0</v>
      </c>
      <c r="AN68" s="1321">
        <f>IF(ISERROR(VLOOKUP(VLOOKUP($A68, 'E4 TB Allocation Details'!$A$18:$L$214, MATCH("Customer ID", 'E4 TB Allocation Details'!$A$18:$L$18, 0),FALSE), 'E2 Allocators'!$B$15:$W$361, MATCH('O5 Details by Class &amp; Accounts'!AN$18, 'E2 Allocators'!$B$15:$W$15, 0),FALSE)*$G68), 0, VLOOKUP(VLOOKUP($A68, 'E4 TB Allocation Details'!$A$18:$L$214, MATCH("Customer ID", 'E4 TB Allocation Details'!$A$18:$L$18, 0),FALSE), 'E2 Allocators'!$B$15:$W$361, MATCH('O5 Details by Class &amp; Accounts'!AN$18, 'E2 Allocators'!$B$15:$W$15, 0),FALSE)*$G68)</f>
        <v>0</v>
      </c>
      <c r="AO68" s="1321">
        <f>IF(ISERROR(VLOOKUP(VLOOKUP($A68, 'E4 TB Allocation Details'!$A$18:$L$214, MATCH("Customer ID", 'E4 TB Allocation Details'!$A$18:$L$18, 0),FALSE), 'E2 Allocators'!$B$15:$W$361, MATCH('O5 Details by Class &amp; Accounts'!AO$18, 'E2 Allocators'!$B$15:$W$15, 0),FALSE)*$G68), 0, VLOOKUP(VLOOKUP($A68, 'E4 TB Allocation Details'!$A$18:$L$214, MATCH("Customer ID", 'E4 TB Allocation Details'!$A$18:$L$18, 0),FALSE), 'E2 Allocators'!$B$15:$W$361, MATCH('O5 Details by Class &amp; Accounts'!AO$18, 'E2 Allocators'!$B$15:$W$15, 0),FALSE)*$G68)</f>
        <v>0</v>
      </c>
      <c r="AP68" s="1321">
        <f>IF(ISERROR(VLOOKUP(VLOOKUP($A68, 'E4 TB Allocation Details'!$A$18:$L$214, MATCH("Customer ID", 'E4 TB Allocation Details'!$A$18:$L$18, 0),FALSE), 'E2 Allocators'!$B$15:$W$361, MATCH('O5 Details by Class &amp; Accounts'!AP$18, 'E2 Allocators'!$B$15:$W$15, 0),FALSE)*$G68), 0, VLOOKUP(VLOOKUP($A68, 'E4 TB Allocation Details'!$A$18:$L$214, MATCH("Customer ID", 'E4 TB Allocation Details'!$A$18:$L$18, 0),FALSE), 'E2 Allocators'!$B$15:$W$361, MATCH('O5 Details by Class &amp; Accounts'!AP$18, 'E2 Allocators'!$B$15:$W$15, 0),FALSE)*$G68)</f>
        <v>0</v>
      </c>
      <c r="AQ68" s="1321">
        <f>IF(ISERROR(VLOOKUP(VLOOKUP($A68, 'E4 TB Allocation Details'!$A$18:$L$214, MATCH("Customer ID", 'E4 TB Allocation Details'!$A$18:$L$18, 0),FALSE), 'E2 Allocators'!$B$15:$W$361, MATCH('O5 Details by Class &amp; Accounts'!AQ$18, 'E2 Allocators'!$B$15:$W$15, 0),FALSE)*$G68), 0, VLOOKUP(VLOOKUP($A68, 'E4 TB Allocation Details'!$A$18:$L$214, MATCH("Customer ID", 'E4 TB Allocation Details'!$A$18:$L$18, 0),FALSE), 'E2 Allocators'!$B$15:$W$361, MATCH('O5 Details by Class &amp; Accounts'!AQ$18, 'E2 Allocators'!$B$15:$W$15, 0),FALSE)*$G68)</f>
        <v>0</v>
      </c>
      <c r="AR68" s="1321">
        <f>IF(ISERROR(VLOOKUP(VLOOKUP($A68, 'E4 TB Allocation Details'!$A$18:$L$214, MATCH("Customer ID", 'E4 TB Allocation Details'!$A$18:$L$18, 0),FALSE), 'E2 Allocators'!$B$15:$W$361, MATCH('O5 Details by Class &amp; Accounts'!AR$18, 'E2 Allocators'!$B$15:$W$15, 0),FALSE)*$G68), 0, VLOOKUP(VLOOKUP($A68, 'E4 TB Allocation Details'!$A$18:$L$214, MATCH("Customer ID", 'E4 TB Allocation Details'!$A$18:$L$18, 0),FALSE), 'E2 Allocators'!$B$15:$W$361, MATCH('O5 Details by Class &amp; Accounts'!AR$18, 'E2 Allocators'!$B$15:$W$15, 0),FALSE)*$G68)</f>
        <v>0</v>
      </c>
      <c r="AS68" s="1321">
        <f>IF(ISERROR(VLOOKUP(VLOOKUP($A68, 'E4 TB Allocation Details'!$A$18:$L$214, MATCH("Customer ID", 'E4 TB Allocation Details'!$A$18:$L$18, 0),FALSE), 'E2 Allocators'!$B$15:$W$361, MATCH('O5 Details by Class &amp; Accounts'!AS$18, 'E2 Allocators'!$B$15:$W$15, 0),FALSE)*$G68), 0, VLOOKUP(VLOOKUP($A68, 'E4 TB Allocation Details'!$A$18:$L$214, MATCH("Customer ID", 'E4 TB Allocation Details'!$A$18:$L$18, 0),FALSE), 'E2 Allocators'!$B$15:$W$361, MATCH('O5 Details by Class &amp; Accounts'!AS$18, 'E2 Allocators'!$B$15:$W$15, 0),FALSE)*$G68)</f>
        <v>0</v>
      </c>
      <c r="AT68" s="1321">
        <f>IF(ISERROR(VLOOKUP(VLOOKUP($A68, 'E4 TB Allocation Details'!$A$18:$L$214, MATCH("Customer ID", 'E4 TB Allocation Details'!$A$18:$L$18, 0),FALSE), 'E2 Allocators'!$B$15:$W$361, MATCH('O5 Details by Class &amp; Accounts'!AT$18, 'E2 Allocators'!$B$15:$W$15, 0),FALSE)*$G68), 0, VLOOKUP(VLOOKUP($A68, 'E4 TB Allocation Details'!$A$18:$L$214, MATCH("Customer ID", 'E4 TB Allocation Details'!$A$18:$L$18, 0),FALSE), 'E2 Allocators'!$B$15:$W$361, MATCH('O5 Details by Class &amp; Accounts'!AT$18, 'E2 Allocators'!$B$15:$W$15, 0),FALSE)*$G68)</f>
        <v>0</v>
      </c>
      <c r="AU68" s="1321">
        <f>IF(ISERROR(VLOOKUP(VLOOKUP($A68, 'E4 TB Allocation Details'!$A$18:$L$214, MATCH("Customer ID", 'E4 TB Allocation Details'!$A$18:$L$18, 0),FALSE), 'E2 Allocators'!$B$15:$W$361, MATCH('O5 Details by Class &amp; Accounts'!AU$18, 'E2 Allocators'!$B$15:$W$15, 0),FALSE)*$G68), 0, VLOOKUP(VLOOKUP($A68, 'E4 TB Allocation Details'!$A$18:$L$214, MATCH("Customer ID", 'E4 TB Allocation Details'!$A$18:$L$18, 0),FALSE), 'E2 Allocators'!$B$15:$W$361, MATCH('O5 Details by Class &amp; Accounts'!AU$18, 'E2 Allocators'!$B$15:$W$15, 0),FALSE)*$G68)</f>
        <v>0</v>
      </c>
      <c r="AV68" s="1321">
        <f>IF(ISERROR(VLOOKUP(VLOOKUP($A68, 'E4 TB Allocation Details'!$A$18:$L$214, MATCH("Customer ID", 'E4 TB Allocation Details'!$A$18:$L$18, 0),FALSE), 'E2 Allocators'!$B$15:$W$361, MATCH('O5 Details by Class &amp; Accounts'!AV$18, 'E2 Allocators'!$B$15:$W$15, 0),FALSE)*$G68), 0, VLOOKUP(VLOOKUP($A68, 'E4 TB Allocation Details'!$A$18:$L$214, MATCH("Customer ID", 'E4 TB Allocation Details'!$A$18:$L$18, 0),FALSE), 'E2 Allocators'!$B$15:$W$361, MATCH('O5 Details by Class &amp; Accounts'!AV$18, 'E2 Allocators'!$B$15:$W$15, 0),FALSE)*$G68)</f>
        <v>0</v>
      </c>
      <c r="AW68" s="1321">
        <f>IF(ISERROR(VLOOKUP(VLOOKUP($A68, 'E4 TB Allocation Details'!$A$18:$L$214, MATCH("Customer ID", 'E4 TB Allocation Details'!$A$18:$L$18, 0),FALSE), 'E2 Allocators'!$B$15:$W$361, MATCH('O5 Details by Class &amp; Accounts'!AW$18, 'E2 Allocators'!$B$15:$W$15, 0),FALSE)*$G68), 0, VLOOKUP(VLOOKUP($A68, 'E4 TB Allocation Details'!$A$18:$L$214, MATCH("Customer ID", 'E4 TB Allocation Details'!$A$18:$L$18, 0),FALSE), 'E2 Allocators'!$B$15:$W$361, MATCH('O5 Details by Class &amp; Accounts'!AW$18, 'E2 Allocators'!$B$15:$W$15, 0),FALSE)*$G68)</f>
        <v>0</v>
      </c>
      <c r="AX68" s="1321">
        <f t="shared" si="10"/>
        <v>0</v>
      </c>
      <c r="AY68" s="1321">
        <f>IF(ISERROR(VLOOKUP(VLOOKUP($A68, 'E4 TB Allocation Details'!$A$18:$L$214, MATCH("Misc ID", 'E4 TB Allocation Details'!$A$18:$L$18, 0),FALSE), 'E2 Allocators'!$B$15:$W$361, MATCH('O5 Details by Class &amp; Accounts'!AY$18, 'E2 Allocators'!$B$15:$W$15, 0),FALSE)*$E68), 0, VLOOKUP(VLOOKUP($A68, 'E4 TB Allocation Details'!$A$18:$L$214, MATCH("Misc ID", 'E4 TB Allocation Details'!$A$18:$L$18, 0),FALSE), 'E2 Allocators'!$B$15:$W$361, MATCH('O5 Details by Class &amp; Accounts'!AY$18, 'E2 Allocators'!$B$15:$W$15, 0),FALSE)*$E68)</f>
        <v>0</v>
      </c>
      <c r="AZ68" s="1321">
        <f>IF(ISERROR(VLOOKUP(VLOOKUP($A68, 'E4 TB Allocation Details'!$A$18:$L$214, MATCH("Misc ID", 'E4 TB Allocation Details'!$A$18:$L$18, 0),FALSE), 'E2 Allocators'!$B$15:$W$361, MATCH('O5 Details by Class &amp; Accounts'!AZ$18, 'E2 Allocators'!$B$15:$W$15, 0),FALSE)*$E68), 0, VLOOKUP(VLOOKUP($A68, 'E4 TB Allocation Details'!$A$18:$L$214, MATCH("Misc ID", 'E4 TB Allocation Details'!$A$18:$L$18, 0),FALSE), 'E2 Allocators'!$B$15:$W$361, MATCH('O5 Details by Class &amp; Accounts'!AZ$18, 'E2 Allocators'!$B$15:$W$15, 0),FALSE)*$E68)</f>
        <v>0</v>
      </c>
      <c r="BA68" s="1321">
        <f>IF(ISERROR(VLOOKUP(VLOOKUP($A68, 'E4 TB Allocation Details'!$A$18:$L$214, MATCH("Misc ID", 'E4 TB Allocation Details'!$A$18:$L$18, 0),FALSE), 'E2 Allocators'!$B$15:$W$361, MATCH('O5 Details by Class &amp; Accounts'!BA$18, 'E2 Allocators'!$B$15:$W$15, 0),FALSE)*$E68), 0, VLOOKUP(VLOOKUP($A68, 'E4 TB Allocation Details'!$A$18:$L$214, MATCH("Misc ID", 'E4 TB Allocation Details'!$A$18:$L$18, 0),FALSE), 'E2 Allocators'!$B$15:$W$361, MATCH('O5 Details by Class &amp; Accounts'!BA$18, 'E2 Allocators'!$B$15:$W$15, 0),FALSE)*$E68)</f>
        <v>0</v>
      </c>
      <c r="BB68" s="1321">
        <f>IF(ISERROR(VLOOKUP(VLOOKUP($A68, 'E4 TB Allocation Details'!$A$18:$L$214, MATCH("Misc ID", 'E4 TB Allocation Details'!$A$18:$L$18, 0),FALSE), 'E2 Allocators'!$B$15:$W$361, MATCH('O5 Details by Class &amp; Accounts'!BB$18, 'E2 Allocators'!$B$15:$W$15, 0),FALSE)*$E68), 0, VLOOKUP(VLOOKUP($A68, 'E4 TB Allocation Details'!$A$18:$L$214, MATCH("Misc ID", 'E4 TB Allocation Details'!$A$18:$L$18, 0),FALSE), 'E2 Allocators'!$B$15:$W$361, MATCH('O5 Details by Class &amp; Accounts'!BB$18, 'E2 Allocators'!$B$15:$W$15, 0),FALSE)*$E68)</f>
        <v>0</v>
      </c>
      <c r="BC68" s="1321">
        <f>IF(ISERROR(VLOOKUP(VLOOKUP($A68, 'E4 TB Allocation Details'!$A$18:$L$214, MATCH("Misc ID", 'E4 TB Allocation Details'!$A$18:$L$18, 0),FALSE), 'E2 Allocators'!$B$15:$W$361, MATCH('O5 Details by Class &amp; Accounts'!BC$18, 'E2 Allocators'!$B$15:$W$15, 0),FALSE)*$E68), 0, VLOOKUP(VLOOKUP($A68, 'E4 TB Allocation Details'!$A$18:$L$214, MATCH("Misc ID", 'E4 TB Allocation Details'!$A$18:$L$18, 0),FALSE), 'E2 Allocators'!$B$15:$W$361, MATCH('O5 Details by Class &amp; Accounts'!BC$18, 'E2 Allocators'!$B$15:$W$15, 0),FALSE)*$E68)</f>
        <v>0</v>
      </c>
      <c r="BD68" s="1321">
        <f>IF(ISERROR(VLOOKUP(VLOOKUP($A68, 'E4 TB Allocation Details'!$A$18:$L$214, MATCH("Misc ID", 'E4 TB Allocation Details'!$A$18:$L$18, 0),FALSE), 'E2 Allocators'!$B$15:$W$361, MATCH('O5 Details by Class &amp; Accounts'!BD$18, 'E2 Allocators'!$B$15:$W$15, 0),FALSE)*$E68), 0, VLOOKUP(VLOOKUP($A68, 'E4 TB Allocation Details'!$A$18:$L$214, MATCH("Misc ID", 'E4 TB Allocation Details'!$A$18:$L$18, 0),FALSE), 'E2 Allocators'!$B$15:$W$361, MATCH('O5 Details by Class &amp; Accounts'!BD$18, 'E2 Allocators'!$B$15:$W$15, 0),FALSE)*$E68)</f>
        <v>0</v>
      </c>
      <c r="BE68" s="1321">
        <f>IF(ISERROR(VLOOKUP(VLOOKUP($A68, 'E4 TB Allocation Details'!$A$18:$L$214, MATCH("Misc ID", 'E4 TB Allocation Details'!$A$18:$L$18, 0),FALSE), 'E2 Allocators'!$B$15:$W$361, MATCH('O5 Details by Class &amp; Accounts'!BE$18, 'E2 Allocators'!$B$15:$W$15, 0),FALSE)*$E68), 0, VLOOKUP(VLOOKUP($A68, 'E4 TB Allocation Details'!$A$18:$L$214, MATCH("Misc ID", 'E4 TB Allocation Details'!$A$18:$L$18, 0),FALSE), 'E2 Allocators'!$B$15:$W$361, MATCH('O5 Details by Class &amp; Accounts'!BE$18, 'E2 Allocators'!$B$15:$W$15, 0),FALSE)*$E68)</f>
        <v>0</v>
      </c>
      <c r="BF68" s="1321">
        <f>IF(ISERROR(VLOOKUP(VLOOKUP($A68, 'E4 TB Allocation Details'!$A$18:$L$214, MATCH("Misc ID", 'E4 TB Allocation Details'!$A$18:$L$18, 0),FALSE), 'E2 Allocators'!$B$15:$W$361, MATCH('O5 Details by Class &amp; Accounts'!BF$18, 'E2 Allocators'!$B$15:$W$15, 0),FALSE)*$E68), 0, VLOOKUP(VLOOKUP($A68, 'E4 TB Allocation Details'!$A$18:$L$214, MATCH("Misc ID", 'E4 TB Allocation Details'!$A$18:$L$18, 0),FALSE), 'E2 Allocators'!$B$15:$W$361, MATCH('O5 Details by Class &amp; Accounts'!BF$18, 'E2 Allocators'!$B$15:$W$15, 0),FALSE)*$E68)</f>
        <v>0</v>
      </c>
      <c r="BG68" s="1321">
        <f>IF(ISERROR(VLOOKUP(VLOOKUP($A68, 'E4 TB Allocation Details'!$A$18:$L$214, MATCH("Misc ID", 'E4 TB Allocation Details'!$A$18:$L$18, 0),FALSE), 'E2 Allocators'!$B$15:$W$361, MATCH('O5 Details by Class &amp; Accounts'!BG$18, 'E2 Allocators'!$B$15:$W$15, 0),FALSE)*$E68), 0, VLOOKUP(VLOOKUP($A68, 'E4 TB Allocation Details'!$A$18:$L$214, MATCH("Misc ID", 'E4 TB Allocation Details'!$A$18:$L$18, 0),FALSE), 'E2 Allocators'!$B$15:$W$361, MATCH('O5 Details by Class &amp; Accounts'!BG$18, 'E2 Allocators'!$B$15:$W$15, 0),FALSE)*$E68)</f>
        <v>0</v>
      </c>
      <c r="BH68" s="1321">
        <f>IF(ISERROR(VLOOKUP(VLOOKUP($A68, 'E4 TB Allocation Details'!$A$18:$L$214, MATCH("Misc ID", 'E4 TB Allocation Details'!$A$18:$L$18, 0),FALSE), 'E2 Allocators'!$B$15:$W$361, MATCH('O5 Details by Class &amp; Accounts'!BH$18, 'E2 Allocators'!$B$15:$W$15, 0),FALSE)*$E68), 0, VLOOKUP(VLOOKUP($A68, 'E4 TB Allocation Details'!$A$18:$L$214, MATCH("Misc ID", 'E4 TB Allocation Details'!$A$18:$L$18, 0),FALSE), 'E2 Allocators'!$B$15:$W$361, MATCH('O5 Details by Class &amp; Accounts'!BH$18, 'E2 Allocators'!$B$15:$W$15, 0),FALSE)*$E68)</f>
        <v>0</v>
      </c>
      <c r="BI68" s="1321">
        <f>IF(ISERROR(VLOOKUP(VLOOKUP($A68, 'E4 TB Allocation Details'!$A$18:$L$214, MATCH("Misc ID", 'E4 TB Allocation Details'!$A$18:$L$18, 0),FALSE), 'E2 Allocators'!$B$15:$W$361, MATCH('O5 Details by Class &amp; Accounts'!BI$18, 'E2 Allocators'!$B$15:$W$15, 0),FALSE)*$E68), 0, VLOOKUP(VLOOKUP($A68, 'E4 TB Allocation Details'!$A$18:$L$214, MATCH("Misc ID", 'E4 TB Allocation Details'!$A$18:$L$18, 0),FALSE), 'E2 Allocators'!$B$15:$W$361, MATCH('O5 Details by Class &amp; Accounts'!BI$18, 'E2 Allocators'!$B$15:$W$15, 0),FALSE)*$E68)</f>
        <v>0</v>
      </c>
      <c r="BJ68" s="1321">
        <f>IF(ISERROR(VLOOKUP(VLOOKUP($A68, 'E4 TB Allocation Details'!$A$18:$L$214, MATCH("Misc ID", 'E4 TB Allocation Details'!$A$18:$L$18, 0),FALSE), 'E2 Allocators'!$B$15:$W$361, MATCH('O5 Details by Class &amp; Accounts'!BJ$18, 'E2 Allocators'!$B$15:$W$15, 0),FALSE)*$E68), 0, VLOOKUP(VLOOKUP($A68, 'E4 TB Allocation Details'!$A$18:$L$214, MATCH("Misc ID", 'E4 TB Allocation Details'!$A$18:$L$18, 0),FALSE), 'E2 Allocators'!$B$15:$W$361, MATCH('O5 Details by Class &amp; Accounts'!BJ$18, 'E2 Allocators'!$B$15:$W$15, 0),FALSE)*$E68)</f>
        <v>0</v>
      </c>
      <c r="BK68" s="1321">
        <f>IF(ISERROR(VLOOKUP(VLOOKUP($A68, 'E4 TB Allocation Details'!$A$18:$L$214, MATCH("Misc ID", 'E4 TB Allocation Details'!$A$18:$L$18, 0),FALSE), 'E2 Allocators'!$B$15:$W$361, MATCH('O5 Details by Class &amp; Accounts'!BK$18, 'E2 Allocators'!$B$15:$W$15, 0),FALSE)*$E68), 0, VLOOKUP(VLOOKUP($A68, 'E4 TB Allocation Details'!$A$18:$L$214, MATCH("Misc ID", 'E4 TB Allocation Details'!$A$18:$L$18, 0),FALSE), 'E2 Allocators'!$B$15:$W$361, MATCH('O5 Details by Class &amp; Accounts'!BK$18, 'E2 Allocators'!$B$15:$W$15, 0),FALSE)*$E68)</f>
        <v>0</v>
      </c>
      <c r="BL68" s="1321">
        <f>IF(ISERROR(VLOOKUP(VLOOKUP($A68, 'E4 TB Allocation Details'!$A$18:$L$214, MATCH("Misc ID", 'E4 TB Allocation Details'!$A$18:$L$18, 0),FALSE), 'E2 Allocators'!$B$15:$W$361, MATCH('O5 Details by Class &amp; Accounts'!BL$18, 'E2 Allocators'!$B$15:$W$15, 0),FALSE)*$E68), 0, VLOOKUP(VLOOKUP($A68, 'E4 TB Allocation Details'!$A$18:$L$214, MATCH("Misc ID", 'E4 TB Allocation Details'!$A$18:$L$18, 0),FALSE), 'E2 Allocators'!$B$15:$W$361, MATCH('O5 Details by Class &amp; Accounts'!BL$18, 'E2 Allocators'!$B$15:$W$15, 0),FALSE)*$E68)</f>
        <v>0</v>
      </c>
      <c r="BM68" s="1321">
        <f>IF(ISERROR(VLOOKUP(VLOOKUP($A68, 'E4 TB Allocation Details'!$A$18:$L$214, MATCH("Misc ID", 'E4 TB Allocation Details'!$A$18:$L$18, 0),FALSE), 'E2 Allocators'!$B$15:$W$361, MATCH('O5 Details by Class &amp; Accounts'!BM$18, 'E2 Allocators'!$B$15:$W$15, 0),FALSE)*$E68), 0, VLOOKUP(VLOOKUP($A68, 'E4 TB Allocation Details'!$A$18:$L$214, MATCH("Misc ID", 'E4 TB Allocation Details'!$A$18:$L$18, 0),FALSE), 'E2 Allocators'!$B$15:$W$361, MATCH('O5 Details by Class &amp; Accounts'!BM$18, 'E2 Allocators'!$B$15:$W$15, 0),FALSE)*$E68)</f>
        <v>0</v>
      </c>
      <c r="BN68" s="1321">
        <f>IF(ISERROR(VLOOKUP(VLOOKUP($A68, 'E4 TB Allocation Details'!$A$18:$L$214, MATCH("Misc ID", 'E4 TB Allocation Details'!$A$18:$L$18, 0),FALSE), 'E2 Allocators'!$B$15:$W$361, MATCH('O5 Details by Class &amp; Accounts'!BN$18, 'E2 Allocators'!$B$15:$W$15, 0),FALSE)*$E68), 0, VLOOKUP(VLOOKUP($A68, 'E4 TB Allocation Details'!$A$18:$L$214, MATCH("Misc ID", 'E4 TB Allocation Details'!$A$18:$L$18, 0),FALSE), 'E2 Allocators'!$B$15:$W$361, MATCH('O5 Details by Class &amp; Accounts'!BN$18, 'E2 Allocators'!$B$15:$W$15, 0),FALSE)*$E68)</f>
        <v>0</v>
      </c>
      <c r="BO68" s="1321">
        <f>IF(ISERROR(VLOOKUP(VLOOKUP($A68, 'E4 TB Allocation Details'!$A$18:$L$214, MATCH("Misc ID", 'E4 TB Allocation Details'!$A$18:$L$18, 0),FALSE), 'E2 Allocators'!$B$15:$W$361, MATCH('O5 Details by Class &amp; Accounts'!BO$18, 'E2 Allocators'!$B$15:$W$15, 0),FALSE)*$E68), 0, VLOOKUP(VLOOKUP($A68, 'E4 TB Allocation Details'!$A$18:$L$214, MATCH("Misc ID", 'E4 TB Allocation Details'!$A$18:$L$18, 0),FALSE), 'E2 Allocators'!$B$15:$W$361, MATCH('O5 Details by Class &amp; Accounts'!BO$18, 'E2 Allocators'!$B$15:$W$15, 0),FALSE)*$E68)</f>
        <v>0</v>
      </c>
      <c r="BP68" s="1321">
        <f>IF(ISERROR(VLOOKUP(VLOOKUP($A68, 'E4 TB Allocation Details'!$A$18:$L$214, MATCH("Misc ID", 'E4 TB Allocation Details'!$A$18:$L$18, 0),FALSE), 'E2 Allocators'!$B$15:$W$361, MATCH('O5 Details by Class &amp; Accounts'!BP$18, 'E2 Allocators'!$B$15:$W$15, 0),FALSE)*$E68), 0, VLOOKUP(VLOOKUP($A68, 'E4 TB Allocation Details'!$A$18:$L$214, MATCH("Misc ID", 'E4 TB Allocation Details'!$A$18:$L$18, 0),FALSE), 'E2 Allocators'!$B$15:$W$361, MATCH('O5 Details by Class &amp; Accounts'!BP$18, 'E2 Allocators'!$B$15:$W$15, 0),FALSE)*$E68)</f>
        <v>0</v>
      </c>
      <c r="BQ68" s="1321">
        <f>IF(ISERROR(VLOOKUP(VLOOKUP($A68, 'E4 TB Allocation Details'!$A$18:$L$214, MATCH("Misc ID", 'E4 TB Allocation Details'!$A$18:$L$18, 0),FALSE), 'E2 Allocators'!$B$15:$W$361, MATCH('O5 Details by Class &amp; Accounts'!BQ$18, 'E2 Allocators'!$B$15:$W$15, 0),FALSE)*$E68), 0, VLOOKUP(VLOOKUP($A68, 'E4 TB Allocation Details'!$A$18:$L$214, MATCH("Misc ID", 'E4 TB Allocation Details'!$A$18:$L$18, 0),FALSE), 'E2 Allocators'!$B$15:$W$361, MATCH('O5 Details by Class &amp; Accounts'!BQ$18, 'E2 Allocators'!$B$15:$W$15, 0),FALSE)*$E68)</f>
        <v>0</v>
      </c>
      <c r="BR68" s="1321">
        <f>IF(ISERROR(VLOOKUP(VLOOKUP($A68, 'E4 TB Allocation Details'!$A$18:$L$214, MATCH("Misc ID", 'E4 TB Allocation Details'!$A$18:$L$18, 0),FALSE), 'E2 Allocators'!$B$15:$W$361, MATCH('O5 Details by Class &amp; Accounts'!BR$18, 'E2 Allocators'!$B$15:$W$15, 0),FALSE)*$E68), 0, VLOOKUP(VLOOKUP($A68, 'E4 TB Allocation Details'!$A$18:$L$214, MATCH("Misc ID", 'E4 TB Allocation Details'!$A$18:$L$18, 0),FALSE), 'E2 Allocators'!$B$15:$W$361, MATCH('O5 Details by Class &amp; Accounts'!BR$18, 'E2 Allocators'!$B$15:$W$15, 0),FALSE)*$E68)</f>
        <v>0</v>
      </c>
      <c r="BS68" s="1321">
        <f t="shared" si="11"/>
        <v>0</v>
      </c>
      <c r="BT68" s="1321">
        <f>IF(ISERROR(VLOOKUP(VLOOKUP($A68, 'E4 TB Allocation Details'!$A$18:$L$214, MATCH("A &amp; G ID", 'E4 TB Allocation Details'!$A$18:$L$18, 0),FALSE), 'E2 Allocators'!$B$15:$W$361, MATCH('O5 Details by Class &amp; Accounts'!BT$18, 'E2 Allocators'!$B$15:$W$15, 0),FALSE)*$E68), 0, VLOOKUP(VLOOKUP($A68, 'E4 TB Allocation Details'!$A$18:$L$214, MATCH("A &amp; G ID", 'E4 TB Allocation Details'!$A$18:$L$18, 0),FALSE), 'E2 Allocators'!$B$15:$W$361, MATCH('O5 Details by Class &amp; Accounts'!BT$18, 'E2 Allocators'!$B$15:$W$15, 0),FALSE)*$E68)</f>
        <v>0</v>
      </c>
      <c r="BU68" s="1321">
        <f>IF(ISERROR(VLOOKUP(VLOOKUP($A68, 'E4 TB Allocation Details'!$A$18:$L$214, MATCH("A &amp; G ID", 'E4 TB Allocation Details'!$A$18:$L$18, 0),FALSE), 'E2 Allocators'!$B$15:$W$361, MATCH('O5 Details by Class &amp; Accounts'!BU$18, 'E2 Allocators'!$B$15:$W$15, 0),FALSE)*$E68), 0, VLOOKUP(VLOOKUP($A68, 'E4 TB Allocation Details'!$A$18:$L$214, MATCH("A &amp; G ID", 'E4 TB Allocation Details'!$A$18:$L$18, 0),FALSE), 'E2 Allocators'!$B$15:$W$361, MATCH('O5 Details by Class &amp; Accounts'!BU$18, 'E2 Allocators'!$B$15:$W$15, 0),FALSE)*$E68)</f>
        <v>0</v>
      </c>
      <c r="BV68" s="1321">
        <f>IF(ISERROR(VLOOKUP(VLOOKUP($A68, 'E4 TB Allocation Details'!$A$18:$L$214, MATCH("A &amp; G ID", 'E4 TB Allocation Details'!$A$18:$L$18, 0),FALSE), 'E2 Allocators'!$B$15:$W$361, MATCH('O5 Details by Class &amp; Accounts'!BV$18, 'E2 Allocators'!$B$15:$W$15, 0),FALSE)*$E68), 0, VLOOKUP(VLOOKUP($A68, 'E4 TB Allocation Details'!$A$18:$L$214, MATCH("A &amp; G ID", 'E4 TB Allocation Details'!$A$18:$L$18, 0),FALSE), 'E2 Allocators'!$B$15:$W$361, MATCH('O5 Details by Class &amp; Accounts'!BV$18, 'E2 Allocators'!$B$15:$W$15, 0),FALSE)*$E68)</f>
        <v>0</v>
      </c>
      <c r="BW68" s="1321">
        <f>IF(ISERROR(VLOOKUP(VLOOKUP($A68, 'E4 TB Allocation Details'!$A$18:$L$214, MATCH("A &amp; G ID", 'E4 TB Allocation Details'!$A$18:$L$18, 0),FALSE), 'E2 Allocators'!$B$15:$W$361, MATCH('O5 Details by Class &amp; Accounts'!BW$18, 'E2 Allocators'!$B$15:$W$15, 0),FALSE)*$E68), 0, VLOOKUP(VLOOKUP($A68, 'E4 TB Allocation Details'!$A$18:$L$214, MATCH("A &amp; G ID", 'E4 TB Allocation Details'!$A$18:$L$18, 0),FALSE), 'E2 Allocators'!$B$15:$W$361, MATCH('O5 Details by Class &amp; Accounts'!BW$18, 'E2 Allocators'!$B$15:$W$15, 0),FALSE)*$E68)</f>
        <v>0</v>
      </c>
      <c r="BX68" s="1321">
        <f>IF(ISERROR(VLOOKUP(VLOOKUP($A68, 'E4 TB Allocation Details'!$A$18:$L$214, MATCH("A &amp; G ID", 'E4 TB Allocation Details'!$A$18:$L$18, 0),FALSE), 'E2 Allocators'!$B$15:$W$361, MATCH('O5 Details by Class &amp; Accounts'!BX$18, 'E2 Allocators'!$B$15:$W$15, 0),FALSE)*$E68), 0, VLOOKUP(VLOOKUP($A68, 'E4 TB Allocation Details'!$A$18:$L$214, MATCH("A &amp; G ID", 'E4 TB Allocation Details'!$A$18:$L$18, 0),FALSE), 'E2 Allocators'!$B$15:$W$361, MATCH('O5 Details by Class &amp; Accounts'!BX$18, 'E2 Allocators'!$B$15:$W$15, 0),FALSE)*$E68)</f>
        <v>0</v>
      </c>
      <c r="BY68" s="1321">
        <f>IF(ISERROR(VLOOKUP(VLOOKUP($A68, 'E4 TB Allocation Details'!$A$18:$L$214, MATCH("A &amp; G ID", 'E4 TB Allocation Details'!$A$18:$L$18, 0),FALSE), 'E2 Allocators'!$B$15:$W$361, MATCH('O5 Details by Class &amp; Accounts'!BY$18, 'E2 Allocators'!$B$15:$W$15, 0),FALSE)*$E68), 0, VLOOKUP(VLOOKUP($A68, 'E4 TB Allocation Details'!$A$18:$L$214, MATCH("A &amp; G ID", 'E4 TB Allocation Details'!$A$18:$L$18, 0),FALSE), 'E2 Allocators'!$B$15:$W$361, MATCH('O5 Details by Class &amp; Accounts'!BY$18, 'E2 Allocators'!$B$15:$W$15, 0),FALSE)*$E68)</f>
        <v>0</v>
      </c>
      <c r="BZ68" s="1321">
        <f>IF(ISERROR(VLOOKUP(VLOOKUP($A68, 'E4 TB Allocation Details'!$A$18:$L$214, MATCH("A &amp; G ID", 'E4 TB Allocation Details'!$A$18:$L$18, 0),FALSE), 'E2 Allocators'!$B$15:$W$361, MATCH('O5 Details by Class &amp; Accounts'!BZ$18, 'E2 Allocators'!$B$15:$W$15, 0),FALSE)*$E68), 0, VLOOKUP(VLOOKUP($A68, 'E4 TB Allocation Details'!$A$18:$L$214, MATCH("A &amp; G ID", 'E4 TB Allocation Details'!$A$18:$L$18, 0),FALSE), 'E2 Allocators'!$B$15:$W$361, MATCH('O5 Details by Class &amp; Accounts'!BZ$18, 'E2 Allocators'!$B$15:$W$15, 0),FALSE)*$E68)</f>
        <v>0</v>
      </c>
      <c r="CA68" s="1321">
        <f>IF(ISERROR(VLOOKUP(VLOOKUP($A68, 'E4 TB Allocation Details'!$A$18:$L$214, MATCH("A &amp; G ID", 'E4 TB Allocation Details'!$A$18:$L$18, 0),FALSE), 'E2 Allocators'!$B$15:$W$361, MATCH('O5 Details by Class &amp; Accounts'!CA$18, 'E2 Allocators'!$B$15:$W$15, 0),FALSE)*$E68), 0, VLOOKUP(VLOOKUP($A68, 'E4 TB Allocation Details'!$A$18:$L$214, MATCH("A &amp; G ID", 'E4 TB Allocation Details'!$A$18:$L$18, 0),FALSE), 'E2 Allocators'!$B$15:$W$361, MATCH('O5 Details by Class &amp; Accounts'!CA$18, 'E2 Allocators'!$B$15:$W$15, 0),FALSE)*$E68)</f>
        <v>0</v>
      </c>
      <c r="CB68" s="1321">
        <f>IF(ISERROR(VLOOKUP(VLOOKUP($A68, 'E4 TB Allocation Details'!$A$18:$L$214, MATCH("A &amp; G ID", 'E4 TB Allocation Details'!$A$18:$L$18, 0),FALSE), 'E2 Allocators'!$B$15:$W$361, MATCH('O5 Details by Class &amp; Accounts'!CB$18, 'E2 Allocators'!$B$15:$W$15, 0),FALSE)*$E68), 0, VLOOKUP(VLOOKUP($A68, 'E4 TB Allocation Details'!$A$18:$L$214, MATCH("A &amp; G ID", 'E4 TB Allocation Details'!$A$18:$L$18, 0),FALSE), 'E2 Allocators'!$B$15:$W$361, MATCH('O5 Details by Class &amp; Accounts'!CB$18, 'E2 Allocators'!$B$15:$W$15, 0),FALSE)*$E68)</f>
        <v>0</v>
      </c>
      <c r="CC68" s="1321">
        <f>IF(ISERROR(VLOOKUP(VLOOKUP($A68, 'E4 TB Allocation Details'!$A$18:$L$214, MATCH("A &amp; G ID", 'E4 TB Allocation Details'!$A$18:$L$18, 0),FALSE), 'E2 Allocators'!$B$15:$W$361, MATCH('O5 Details by Class &amp; Accounts'!CC$18, 'E2 Allocators'!$B$15:$W$15, 0),FALSE)*$E68), 0, VLOOKUP(VLOOKUP($A68, 'E4 TB Allocation Details'!$A$18:$L$214, MATCH("A &amp; G ID", 'E4 TB Allocation Details'!$A$18:$L$18, 0),FALSE), 'E2 Allocators'!$B$15:$W$361, MATCH('O5 Details by Class &amp; Accounts'!CC$18, 'E2 Allocators'!$B$15:$W$15, 0),FALSE)*$E68)</f>
        <v>0</v>
      </c>
      <c r="CD68" s="1321">
        <f>IF(ISERROR(VLOOKUP(VLOOKUP($A68, 'E4 TB Allocation Details'!$A$18:$L$214, MATCH("A &amp; G ID", 'E4 TB Allocation Details'!$A$18:$L$18, 0),FALSE), 'E2 Allocators'!$B$15:$W$361, MATCH('O5 Details by Class &amp; Accounts'!CD$18, 'E2 Allocators'!$B$15:$W$15, 0),FALSE)*$E68), 0, VLOOKUP(VLOOKUP($A68, 'E4 TB Allocation Details'!$A$18:$L$214, MATCH("A &amp; G ID", 'E4 TB Allocation Details'!$A$18:$L$18, 0),FALSE), 'E2 Allocators'!$B$15:$W$361, MATCH('O5 Details by Class &amp; Accounts'!CD$18, 'E2 Allocators'!$B$15:$W$15, 0),FALSE)*$E68)</f>
        <v>0</v>
      </c>
      <c r="CE68" s="1321">
        <f>IF(ISERROR(VLOOKUP(VLOOKUP($A68, 'E4 TB Allocation Details'!$A$18:$L$214, MATCH("A &amp; G ID", 'E4 TB Allocation Details'!$A$18:$L$18, 0),FALSE), 'E2 Allocators'!$B$15:$W$361, MATCH('O5 Details by Class &amp; Accounts'!CE$18, 'E2 Allocators'!$B$15:$W$15, 0),FALSE)*$E68), 0, VLOOKUP(VLOOKUP($A68, 'E4 TB Allocation Details'!$A$18:$L$214, MATCH("A &amp; G ID", 'E4 TB Allocation Details'!$A$18:$L$18, 0),FALSE), 'E2 Allocators'!$B$15:$W$361, MATCH('O5 Details by Class &amp; Accounts'!CE$18, 'E2 Allocators'!$B$15:$W$15, 0),FALSE)*$E68)</f>
        <v>0</v>
      </c>
      <c r="CF68" s="1321">
        <f>IF(ISERROR(VLOOKUP(VLOOKUP($A68, 'E4 TB Allocation Details'!$A$18:$L$214, MATCH("A &amp; G ID", 'E4 TB Allocation Details'!$A$18:$L$18, 0),FALSE), 'E2 Allocators'!$B$15:$W$361, MATCH('O5 Details by Class &amp; Accounts'!CF$18, 'E2 Allocators'!$B$15:$W$15, 0),FALSE)*$E68), 0, VLOOKUP(VLOOKUP($A68, 'E4 TB Allocation Details'!$A$18:$L$214, MATCH("A &amp; G ID", 'E4 TB Allocation Details'!$A$18:$L$18, 0),FALSE), 'E2 Allocators'!$B$15:$W$361, MATCH('O5 Details by Class &amp; Accounts'!CF$18, 'E2 Allocators'!$B$15:$W$15, 0),FALSE)*$E68)</f>
        <v>0</v>
      </c>
      <c r="CG68" s="1321">
        <f>IF(ISERROR(VLOOKUP(VLOOKUP($A68, 'E4 TB Allocation Details'!$A$18:$L$214, MATCH("A &amp; G ID", 'E4 TB Allocation Details'!$A$18:$L$18, 0),FALSE), 'E2 Allocators'!$B$15:$W$361, MATCH('O5 Details by Class &amp; Accounts'!CG$18, 'E2 Allocators'!$B$15:$W$15, 0),FALSE)*$E68), 0, VLOOKUP(VLOOKUP($A68, 'E4 TB Allocation Details'!$A$18:$L$214, MATCH("A &amp; G ID", 'E4 TB Allocation Details'!$A$18:$L$18, 0),FALSE), 'E2 Allocators'!$B$15:$W$361, MATCH('O5 Details by Class &amp; Accounts'!CG$18, 'E2 Allocators'!$B$15:$W$15, 0),FALSE)*$E68)</f>
        <v>0</v>
      </c>
      <c r="CH68" s="1321">
        <f>IF(ISERROR(VLOOKUP(VLOOKUP($A68, 'E4 TB Allocation Details'!$A$18:$L$214, MATCH("A &amp; G ID", 'E4 TB Allocation Details'!$A$18:$L$18, 0),FALSE), 'E2 Allocators'!$B$15:$W$361, MATCH('O5 Details by Class &amp; Accounts'!CH$18, 'E2 Allocators'!$B$15:$W$15, 0),FALSE)*$E68), 0, VLOOKUP(VLOOKUP($A68, 'E4 TB Allocation Details'!$A$18:$L$214, MATCH("A &amp; G ID", 'E4 TB Allocation Details'!$A$18:$L$18, 0),FALSE), 'E2 Allocators'!$B$15:$W$361, MATCH('O5 Details by Class &amp; Accounts'!CH$18, 'E2 Allocators'!$B$15:$W$15, 0),FALSE)*$E68)</f>
        <v>0</v>
      </c>
      <c r="CI68" s="1321">
        <f>IF(ISERROR(VLOOKUP(VLOOKUP($A68, 'E4 TB Allocation Details'!$A$18:$L$214, MATCH("A &amp; G ID", 'E4 TB Allocation Details'!$A$18:$L$18, 0),FALSE), 'E2 Allocators'!$B$15:$W$361, MATCH('O5 Details by Class &amp; Accounts'!CI$18, 'E2 Allocators'!$B$15:$W$15, 0),FALSE)*$E68), 0, VLOOKUP(VLOOKUP($A68, 'E4 TB Allocation Details'!$A$18:$L$214, MATCH("A &amp; G ID", 'E4 TB Allocation Details'!$A$18:$L$18, 0),FALSE), 'E2 Allocators'!$B$15:$W$361, MATCH('O5 Details by Class &amp; Accounts'!CI$18, 'E2 Allocators'!$B$15:$W$15, 0),FALSE)*$E68)</f>
        <v>0</v>
      </c>
      <c r="CJ68" s="1321">
        <f>IF(ISERROR(VLOOKUP(VLOOKUP($A68, 'E4 TB Allocation Details'!$A$18:$L$214, MATCH("A &amp; G ID", 'E4 TB Allocation Details'!$A$18:$L$18, 0),FALSE), 'E2 Allocators'!$B$15:$W$361, MATCH('O5 Details by Class &amp; Accounts'!CJ$18, 'E2 Allocators'!$B$15:$W$15, 0),FALSE)*$E68), 0, VLOOKUP(VLOOKUP($A68, 'E4 TB Allocation Details'!$A$18:$L$214, MATCH("A &amp; G ID", 'E4 TB Allocation Details'!$A$18:$L$18, 0),FALSE), 'E2 Allocators'!$B$15:$W$361, MATCH('O5 Details by Class &amp; Accounts'!CJ$18, 'E2 Allocators'!$B$15:$W$15, 0),FALSE)*$E68)</f>
        <v>0</v>
      </c>
      <c r="CK68" s="1321">
        <f>IF(ISERROR(VLOOKUP(VLOOKUP($A68, 'E4 TB Allocation Details'!$A$18:$L$214, MATCH("A &amp; G ID", 'E4 TB Allocation Details'!$A$18:$L$18, 0),FALSE), 'E2 Allocators'!$B$15:$W$361, MATCH('O5 Details by Class &amp; Accounts'!CK$18, 'E2 Allocators'!$B$15:$W$15, 0),FALSE)*$E68), 0, VLOOKUP(VLOOKUP($A68, 'E4 TB Allocation Details'!$A$18:$L$214, MATCH("A &amp; G ID", 'E4 TB Allocation Details'!$A$18:$L$18, 0),FALSE), 'E2 Allocators'!$B$15:$W$361, MATCH('O5 Details by Class &amp; Accounts'!CK$18, 'E2 Allocators'!$B$15:$W$15, 0),FALSE)*$E68)</f>
        <v>0</v>
      </c>
      <c r="CL68" s="1321">
        <f>IF(ISERROR(VLOOKUP(VLOOKUP($A68, 'E4 TB Allocation Details'!$A$18:$L$214, MATCH("A &amp; G ID", 'E4 TB Allocation Details'!$A$18:$L$18, 0),FALSE), 'E2 Allocators'!$B$15:$W$361, MATCH('O5 Details by Class &amp; Accounts'!CL$18, 'E2 Allocators'!$B$15:$W$15, 0),FALSE)*$E68), 0, VLOOKUP(VLOOKUP($A68, 'E4 TB Allocation Details'!$A$18:$L$214, MATCH("A &amp; G ID", 'E4 TB Allocation Details'!$A$18:$L$18, 0),FALSE), 'E2 Allocators'!$B$15:$W$361, MATCH('O5 Details by Class &amp; Accounts'!CL$18, 'E2 Allocators'!$B$15:$W$15, 0),FALSE)*$E68)</f>
        <v>0</v>
      </c>
      <c r="CM68" s="1321">
        <f>IF(ISERROR(VLOOKUP(VLOOKUP($A68, 'E4 TB Allocation Details'!$A$18:$L$214, MATCH("A &amp; G ID", 'E4 TB Allocation Details'!$A$18:$L$18, 0),FALSE), 'E2 Allocators'!$B$15:$W$361, MATCH('O5 Details by Class &amp; Accounts'!CM$18, 'E2 Allocators'!$B$15:$W$15, 0),FALSE)*$E68), 0, VLOOKUP(VLOOKUP($A68, 'E4 TB Allocation Details'!$A$18:$L$214, MATCH("A &amp; G ID", 'E4 TB Allocation Details'!$A$18:$L$18, 0),FALSE), 'E2 Allocators'!$B$15:$W$361, MATCH('O5 Details by Class &amp; Accounts'!CM$18, 'E2 Allocators'!$B$15:$W$15, 0),FALSE)*$E68)</f>
        <v>0</v>
      </c>
      <c r="CN68" s="1321">
        <f t="shared" si="12"/>
        <v>0</v>
      </c>
      <c r="CO68" s="1650">
        <f t="shared" si="7"/>
        <v>0</v>
      </c>
      <c r="CQ68" s="1898" t="s">
        <v>5</v>
      </c>
    </row>
    <row r="69" spans="1:95" s="64" customFormat="1" ht="12.75">
      <c r="A69" s="2156">
        <v>1940</v>
      </c>
      <c r="B69" s="2111" t="s">
        <v>517</v>
      </c>
      <c r="C69" s="1647">
        <f>IF(ISERROR(VLOOKUP($A69,'I3 TB Data'!$A$19:$H$484,MATCH('O5 Details by Class &amp; Accounts'!$C$18, 'I3 TB Data'!$A$19:$H$19,0),0)), 0, VLOOKUP($A69,'I3 TB Data'!$A$19:$H$484,MATCH('O5 Details by Class &amp; Accounts'!$C$18,'I3 TB Data'!$A$19:$H$19,0),0))</f>
        <v>175134</v>
      </c>
      <c r="D69" s="1648">
        <f>'I4 BO ASSETS'!E71</f>
        <v>0</v>
      </c>
      <c r="E69" s="1647">
        <f t="shared" si="6"/>
        <v>175134</v>
      </c>
      <c r="F69" s="1649">
        <f>IF(ISERROR(VLOOKUP($A69, 'E1 Categorization'!A33:E124, MATCH("Customer Component", 'E1 Categorization'!$A$33:$E$33,0), 0)), 0, IF(VLOOKUP($A69, 'E1 Categorization'!A33:E124, MATCH("Customer Component", 'E1 Categorization'!$A$33:$E$33,0), 0)=0, 'O5 Details by Class &amp; Accounts'!$E69, IF(AND(VLOOKUP($A69, 'E1 Categorization'!A33:E124, MATCH("Customer Component", 'E1 Categorization'!$A$33:$E$33,0), 0) &gt;0, VLOOKUP($A69, 'E1 Categorization'!A33:E124, MATCH("Customer Component", 'E1 Categorization'!$A$33:$E$33,0), 0)&lt;1), 'O5 Details by Class &amp; Accounts'!$E69*(1-VLOOKUP($A69, 'E1 Categorization'!A33:E124, MATCH("Customer Component", 'E1 Categorization'!$A$33:$E$33,0), 0)), 0)))</f>
        <v>0</v>
      </c>
      <c r="G69" s="1649">
        <f>IF(ISERROR(VLOOKUP($A69, 'E1 Categorization'!A33:E124, MATCH("Customer Component", 'E1 Categorization'!$A$33:$E$33,0), 0)),0, IF(VLOOKUP($A69, 'E1 Categorization'!A33:E124, MATCH("Customer Component", 'E1 Categorization'!$A$33:$E$33,0), 0)=0, 0, IF(AND(VLOOKUP($A69, 'E1 Categorization'!A33:E124, MATCH("Customer Component", 'E1 Categorization'!$A$33:$E$33,0), 0) &gt;0, VLOOKUP($A69, 'E1 Categorization'!A33:E124, MATCH("Customer Component", 'E1 Categorization'!$A$33:$E$33,0), 0)&lt;1), 'O5 Details by Class &amp; Accounts'!$E69*(VLOOKUP($A69, 'E1 Categorization'!A33:E124, MATCH("Customer Component", 'E1 Categorization'!$A$33:$E$33,0), 0)), 'O5 Details by Class &amp; Accounts'!$E69)))</f>
        <v>0</v>
      </c>
      <c r="H69" s="1321">
        <f t="shared" si="8"/>
        <v>0</v>
      </c>
      <c r="I69" s="1321">
        <f>IF(ISERROR(VLOOKUP(VLOOKUP($A69, 'E4 TB Allocation Details'!$A$18:$L$214, MATCH("Demand ID", 'E4 TB Allocation Details'!$A$18:$L$18, 0),FALSE), 'E2 Allocators'!$B$15:$W$361, MATCH('O5 Details by Class &amp; Accounts'!I$18, 'E2 Allocators'!$B$15:$W$15, 0),FALSE)*$F69), 0, VLOOKUP(VLOOKUP($A69, 'E4 TB Allocation Details'!$A$18:$L$214, MATCH("Demand ID", 'E4 TB Allocation Details'!$A$18:$L$18, 0),FALSE), 'E2 Allocators'!$B$15:$W$361, MATCH('O5 Details by Class &amp; Accounts'!I$18, 'E2 Allocators'!$B$15:$W$15, 0),FALSE)*$F69)</f>
        <v>0</v>
      </c>
      <c r="J69" s="1321">
        <f>IF(ISERROR(VLOOKUP(VLOOKUP($A69, 'E4 TB Allocation Details'!$A$18:$L$214, MATCH("Demand ID", 'E4 TB Allocation Details'!$A$18:$L$18, 0),FALSE), 'E2 Allocators'!$B$15:$W$361, MATCH('O5 Details by Class &amp; Accounts'!J$18, 'E2 Allocators'!$B$15:$W$15, 0),FALSE)*$F69), 0, VLOOKUP(VLOOKUP($A69, 'E4 TB Allocation Details'!$A$18:$L$214, MATCH("Demand ID", 'E4 TB Allocation Details'!$A$18:$L$18, 0),FALSE), 'E2 Allocators'!$B$15:$W$361, MATCH('O5 Details by Class &amp; Accounts'!J$18, 'E2 Allocators'!$B$15:$W$15, 0),FALSE)*$F69)</f>
        <v>0</v>
      </c>
      <c r="K69" s="1321">
        <f>IF(ISERROR(VLOOKUP(VLOOKUP($A69, 'E4 TB Allocation Details'!$A$18:$L$214, MATCH("Demand ID", 'E4 TB Allocation Details'!$A$18:$L$18, 0),FALSE), 'E2 Allocators'!$B$15:$W$361, MATCH('O5 Details by Class &amp; Accounts'!K$18, 'E2 Allocators'!$B$15:$W$15, 0),FALSE)*$F69), 0, VLOOKUP(VLOOKUP($A69, 'E4 TB Allocation Details'!$A$18:$L$214, MATCH("Demand ID", 'E4 TB Allocation Details'!$A$18:$L$18, 0),FALSE), 'E2 Allocators'!$B$15:$W$361, MATCH('O5 Details by Class &amp; Accounts'!K$18, 'E2 Allocators'!$B$15:$W$15, 0),FALSE)*$F69)</f>
        <v>0</v>
      </c>
      <c r="L69" s="1321">
        <f>IF(ISERROR(VLOOKUP(VLOOKUP($A69, 'E4 TB Allocation Details'!$A$18:$L$214, MATCH("Demand ID", 'E4 TB Allocation Details'!$A$18:$L$18, 0),FALSE), 'E2 Allocators'!$B$15:$W$361, MATCH('O5 Details by Class &amp; Accounts'!L$18, 'E2 Allocators'!$B$15:$W$15, 0),FALSE)*$F69), 0, VLOOKUP(VLOOKUP($A69, 'E4 TB Allocation Details'!$A$18:$L$214, MATCH("Demand ID", 'E4 TB Allocation Details'!$A$18:$L$18, 0),FALSE), 'E2 Allocators'!$B$15:$W$361, MATCH('O5 Details by Class &amp; Accounts'!L$18, 'E2 Allocators'!$B$15:$W$15, 0),FALSE)*$F69)</f>
        <v>0</v>
      </c>
      <c r="M69" s="1321">
        <f>IF(ISERROR(VLOOKUP(VLOOKUP($A69, 'E4 TB Allocation Details'!$A$18:$L$214, MATCH("Demand ID", 'E4 TB Allocation Details'!$A$18:$L$18, 0),FALSE), 'E2 Allocators'!$B$15:$W$361, MATCH('O5 Details by Class &amp; Accounts'!M$18, 'E2 Allocators'!$B$15:$W$15, 0),FALSE)*$F69), 0, VLOOKUP(VLOOKUP($A69, 'E4 TB Allocation Details'!$A$18:$L$214, MATCH("Demand ID", 'E4 TB Allocation Details'!$A$18:$L$18, 0),FALSE), 'E2 Allocators'!$B$15:$W$361, MATCH('O5 Details by Class &amp; Accounts'!M$18, 'E2 Allocators'!$B$15:$W$15, 0),FALSE)*$F69)</f>
        <v>0</v>
      </c>
      <c r="N69" s="1321">
        <f>IF(ISERROR(VLOOKUP(VLOOKUP($A69, 'E4 TB Allocation Details'!$A$18:$L$214, MATCH("Demand ID", 'E4 TB Allocation Details'!$A$18:$L$18, 0),FALSE), 'E2 Allocators'!$B$15:$W$361, MATCH('O5 Details by Class &amp; Accounts'!N$18, 'E2 Allocators'!$B$15:$W$15, 0),FALSE)*$F69), 0, VLOOKUP(VLOOKUP($A69, 'E4 TB Allocation Details'!$A$18:$L$214, MATCH("Demand ID", 'E4 TB Allocation Details'!$A$18:$L$18, 0),FALSE), 'E2 Allocators'!$B$15:$W$361, MATCH('O5 Details by Class &amp; Accounts'!N$18, 'E2 Allocators'!$B$15:$W$15, 0),FALSE)*$F69)</f>
        <v>0</v>
      </c>
      <c r="O69" s="1321">
        <f>IF(ISERROR(VLOOKUP(VLOOKUP($A69, 'E4 TB Allocation Details'!$A$18:$L$214, MATCH("Demand ID", 'E4 TB Allocation Details'!$A$18:$L$18, 0),FALSE), 'E2 Allocators'!$B$15:$W$361, MATCH('O5 Details by Class &amp; Accounts'!O$18, 'E2 Allocators'!$B$15:$W$15, 0),FALSE)*$F69), 0, VLOOKUP(VLOOKUP($A69, 'E4 TB Allocation Details'!$A$18:$L$214, MATCH("Demand ID", 'E4 TB Allocation Details'!$A$18:$L$18, 0),FALSE), 'E2 Allocators'!$B$15:$W$361, MATCH('O5 Details by Class &amp; Accounts'!O$18, 'E2 Allocators'!$B$15:$W$15, 0),FALSE)*$F69)</f>
        <v>0</v>
      </c>
      <c r="P69" s="1321">
        <f>IF(ISERROR(VLOOKUP(VLOOKUP($A69, 'E4 TB Allocation Details'!$A$18:$L$214, MATCH("Demand ID", 'E4 TB Allocation Details'!$A$18:$L$18, 0),FALSE), 'E2 Allocators'!$B$15:$W$361, MATCH('O5 Details by Class &amp; Accounts'!P$18, 'E2 Allocators'!$B$15:$W$15, 0),FALSE)*$F69), 0, VLOOKUP(VLOOKUP($A69, 'E4 TB Allocation Details'!$A$18:$L$214, MATCH("Demand ID", 'E4 TB Allocation Details'!$A$18:$L$18, 0),FALSE), 'E2 Allocators'!$B$15:$W$361, MATCH('O5 Details by Class &amp; Accounts'!P$18, 'E2 Allocators'!$B$15:$W$15, 0),FALSE)*$F69)</f>
        <v>0</v>
      </c>
      <c r="Q69" s="1321">
        <f>IF(ISERROR(VLOOKUP(VLOOKUP($A69, 'E4 TB Allocation Details'!$A$18:$L$214, MATCH("Demand ID", 'E4 TB Allocation Details'!$A$18:$L$18, 0),FALSE), 'E2 Allocators'!$B$15:$W$361, MATCH('O5 Details by Class &amp; Accounts'!Q$18, 'E2 Allocators'!$B$15:$W$15, 0),FALSE)*$F69), 0, VLOOKUP(VLOOKUP($A69, 'E4 TB Allocation Details'!$A$18:$L$214, MATCH("Demand ID", 'E4 TB Allocation Details'!$A$18:$L$18, 0),FALSE), 'E2 Allocators'!$B$15:$W$361, MATCH('O5 Details by Class &amp; Accounts'!Q$18, 'E2 Allocators'!$B$15:$W$15, 0),FALSE)*$F69)</f>
        <v>0</v>
      </c>
      <c r="R69" s="1321">
        <f>IF(ISERROR(VLOOKUP(VLOOKUP($A69, 'E4 TB Allocation Details'!$A$18:$L$214, MATCH("Demand ID", 'E4 TB Allocation Details'!$A$18:$L$18, 0),FALSE), 'E2 Allocators'!$B$15:$W$361, MATCH('O5 Details by Class &amp; Accounts'!R$18, 'E2 Allocators'!$B$15:$W$15, 0),FALSE)*$F69), 0, VLOOKUP(VLOOKUP($A69, 'E4 TB Allocation Details'!$A$18:$L$214, MATCH("Demand ID", 'E4 TB Allocation Details'!$A$18:$L$18, 0),FALSE), 'E2 Allocators'!$B$15:$W$361, MATCH('O5 Details by Class &amp; Accounts'!R$18, 'E2 Allocators'!$B$15:$W$15, 0),FALSE)*$F69)</f>
        <v>0</v>
      </c>
      <c r="S69" s="1321">
        <f>IF(ISERROR(VLOOKUP(VLOOKUP($A69, 'E4 TB Allocation Details'!$A$18:$L$214, MATCH("Demand ID", 'E4 TB Allocation Details'!$A$18:$L$18, 0),FALSE), 'E2 Allocators'!$B$15:$W$361, MATCH('O5 Details by Class &amp; Accounts'!S$18, 'E2 Allocators'!$B$15:$W$15, 0),FALSE)*$F69), 0, VLOOKUP(VLOOKUP($A69, 'E4 TB Allocation Details'!$A$18:$L$214, MATCH("Demand ID", 'E4 TB Allocation Details'!$A$18:$L$18, 0),FALSE), 'E2 Allocators'!$B$15:$W$361, MATCH('O5 Details by Class &amp; Accounts'!S$18, 'E2 Allocators'!$B$15:$W$15, 0),FALSE)*$F69)</f>
        <v>0</v>
      </c>
      <c r="T69" s="1321">
        <f>IF(ISERROR(VLOOKUP(VLOOKUP($A69, 'E4 TB Allocation Details'!$A$18:$L$214, MATCH("Demand ID", 'E4 TB Allocation Details'!$A$18:$L$18, 0),FALSE), 'E2 Allocators'!$B$15:$W$361, MATCH('O5 Details by Class &amp; Accounts'!T$18, 'E2 Allocators'!$B$15:$W$15, 0),FALSE)*$F69), 0, VLOOKUP(VLOOKUP($A69, 'E4 TB Allocation Details'!$A$18:$L$214, MATCH("Demand ID", 'E4 TB Allocation Details'!$A$18:$L$18, 0),FALSE), 'E2 Allocators'!$B$15:$W$361, MATCH('O5 Details by Class &amp; Accounts'!T$18, 'E2 Allocators'!$B$15:$W$15, 0),FALSE)*$F69)</f>
        <v>0</v>
      </c>
      <c r="U69" s="1321">
        <f>IF(ISERROR(VLOOKUP(VLOOKUP($A69, 'E4 TB Allocation Details'!$A$18:$L$214, MATCH("Demand ID", 'E4 TB Allocation Details'!$A$18:$L$18, 0),FALSE), 'E2 Allocators'!$B$15:$W$361, MATCH('O5 Details by Class &amp; Accounts'!U$18, 'E2 Allocators'!$B$15:$W$15, 0),FALSE)*$F69), 0, VLOOKUP(VLOOKUP($A69, 'E4 TB Allocation Details'!$A$18:$L$214, MATCH("Demand ID", 'E4 TB Allocation Details'!$A$18:$L$18, 0),FALSE), 'E2 Allocators'!$B$15:$W$361, MATCH('O5 Details by Class &amp; Accounts'!U$18, 'E2 Allocators'!$B$15:$W$15, 0),FALSE)*$F69)</f>
        <v>0</v>
      </c>
      <c r="V69" s="1321">
        <f>IF(ISERROR(VLOOKUP(VLOOKUP($A69, 'E4 TB Allocation Details'!$A$18:$L$214, MATCH("Demand ID", 'E4 TB Allocation Details'!$A$18:$L$18, 0),FALSE), 'E2 Allocators'!$B$15:$W$361, MATCH('O5 Details by Class &amp; Accounts'!V$18, 'E2 Allocators'!$B$15:$W$15, 0),FALSE)*$F69), 0, VLOOKUP(VLOOKUP($A69, 'E4 TB Allocation Details'!$A$18:$L$214, MATCH("Demand ID", 'E4 TB Allocation Details'!$A$18:$L$18, 0),FALSE), 'E2 Allocators'!$B$15:$W$361, MATCH('O5 Details by Class &amp; Accounts'!V$18, 'E2 Allocators'!$B$15:$W$15, 0),FALSE)*$F69)</f>
        <v>0</v>
      </c>
      <c r="W69" s="1321">
        <f>IF(ISERROR(VLOOKUP(VLOOKUP($A69, 'E4 TB Allocation Details'!$A$18:$L$214, MATCH("Demand ID", 'E4 TB Allocation Details'!$A$18:$L$18, 0),FALSE), 'E2 Allocators'!$B$15:$W$361, MATCH('O5 Details by Class &amp; Accounts'!W$18, 'E2 Allocators'!$B$15:$W$15, 0),FALSE)*$F69), 0, VLOOKUP(VLOOKUP($A69, 'E4 TB Allocation Details'!$A$18:$L$214, MATCH("Demand ID", 'E4 TB Allocation Details'!$A$18:$L$18, 0),FALSE), 'E2 Allocators'!$B$15:$W$361, MATCH('O5 Details by Class &amp; Accounts'!W$18, 'E2 Allocators'!$B$15:$W$15, 0),FALSE)*$F69)</f>
        <v>0</v>
      </c>
      <c r="X69" s="1321">
        <f>IF(ISERROR(VLOOKUP(VLOOKUP($A69, 'E4 TB Allocation Details'!$A$18:$L$214, MATCH("Demand ID", 'E4 TB Allocation Details'!$A$18:$L$18, 0),FALSE), 'E2 Allocators'!$B$15:$W$361, MATCH('O5 Details by Class &amp; Accounts'!X$18, 'E2 Allocators'!$B$15:$W$15, 0),FALSE)*$F69), 0, VLOOKUP(VLOOKUP($A69, 'E4 TB Allocation Details'!$A$18:$L$214, MATCH("Demand ID", 'E4 TB Allocation Details'!$A$18:$L$18, 0),FALSE), 'E2 Allocators'!$B$15:$W$361, MATCH('O5 Details by Class &amp; Accounts'!X$18, 'E2 Allocators'!$B$15:$W$15, 0),FALSE)*$F69)</f>
        <v>0</v>
      </c>
      <c r="Y69" s="1321">
        <f>IF(ISERROR(VLOOKUP(VLOOKUP($A69, 'E4 TB Allocation Details'!$A$18:$L$214, MATCH("Demand ID", 'E4 TB Allocation Details'!$A$18:$L$18, 0),FALSE), 'E2 Allocators'!$B$15:$W$361, MATCH('O5 Details by Class &amp; Accounts'!Y$18, 'E2 Allocators'!$B$15:$W$15, 0),FALSE)*$F69), 0, VLOOKUP(VLOOKUP($A69, 'E4 TB Allocation Details'!$A$18:$L$214, MATCH("Demand ID", 'E4 TB Allocation Details'!$A$18:$L$18, 0),FALSE), 'E2 Allocators'!$B$15:$W$361, MATCH('O5 Details by Class &amp; Accounts'!Y$18, 'E2 Allocators'!$B$15:$W$15, 0),FALSE)*$F69)</f>
        <v>0</v>
      </c>
      <c r="Z69" s="1321">
        <f>IF(ISERROR(VLOOKUP(VLOOKUP($A69, 'E4 TB Allocation Details'!$A$18:$L$214, MATCH("Demand ID", 'E4 TB Allocation Details'!$A$18:$L$18, 0),FALSE), 'E2 Allocators'!$B$15:$W$361, MATCH('O5 Details by Class &amp; Accounts'!Z$18, 'E2 Allocators'!$B$15:$W$15, 0),FALSE)*$F69), 0, VLOOKUP(VLOOKUP($A69, 'E4 TB Allocation Details'!$A$18:$L$214, MATCH("Demand ID", 'E4 TB Allocation Details'!$A$18:$L$18, 0),FALSE), 'E2 Allocators'!$B$15:$W$361, MATCH('O5 Details by Class &amp; Accounts'!Z$18, 'E2 Allocators'!$B$15:$W$15, 0),FALSE)*$F69)</f>
        <v>0</v>
      </c>
      <c r="AA69" s="1321">
        <f>IF(ISERROR(VLOOKUP(VLOOKUP($A69, 'E4 TB Allocation Details'!$A$18:$L$214, MATCH("Demand ID", 'E4 TB Allocation Details'!$A$18:$L$18, 0),FALSE), 'E2 Allocators'!$B$15:$W$361, MATCH('O5 Details by Class &amp; Accounts'!AA$18, 'E2 Allocators'!$B$15:$W$15, 0),FALSE)*$F69), 0, VLOOKUP(VLOOKUP($A69, 'E4 TB Allocation Details'!$A$18:$L$214, MATCH("Demand ID", 'E4 TB Allocation Details'!$A$18:$L$18, 0),FALSE), 'E2 Allocators'!$B$15:$W$361, MATCH('O5 Details by Class &amp; Accounts'!AA$18, 'E2 Allocators'!$B$15:$W$15, 0),FALSE)*$F69)</f>
        <v>0</v>
      </c>
      <c r="AB69" s="1321">
        <f>IF(ISERROR(VLOOKUP(VLOOKUP($A69, 'E4 TB Allocation Details'!$A$18:$L$214, MATCH("Demand ID", 'E4 TB Allocation Details'!$A$18:$L$18, 0),FALSE), 'E2 Allocators'!$B$15:$W$361, MATCH('O5 Details by Class &amp; Accounts'!AB$18, 'E2 Allocators'!$B$15:$W$15, 0),FALSE)*$F69), 0, VLOOKUP(VLOOKUP($A69, 'E4 TB Allocation Details'!$A$18:$L$214, MATCH("Demand ID", 'E4 TB Allocation Details'!$A$18:$L$18, 0),FALSE), 'E2 Allocators'!$B$15:$W$361, MATCH('O5 Details by Class &amp; Accounts'!AB$18, 'E2 Allocators'!$B$15:$W$15, 0),FALSE)*$F69)</f>
        <v>0</v>
      </c>
      <c r="AC69" s="1321">
        <f t="shared" si="9"/>
        <v>0</v>
      </c>
      <c r="AD69" s="1321">
        <f>IF(ISERROR(VLOOKUP(VLOOKUP($A69, 'E4 TB Allocation Details'!$A$18:$L$214, MATCH("Customer ID", 'E4 TB Allocation Details'!$A$18:$L$18, 0),FALSE), 'E2 Allocators'!$B$15:$W$361, MATCH('O5 Details by Class &amp; Accounts'!AD$18, 'E2 Allocators'!$B$15:$W$15, 0),FALSE)*$G69), 0, VLOOKUP(VLOOKUP($A69, 'E4 TB Allocation Details'!$A$18:$L$214, MATCH("Customer ID", 'E4 TB Allocation Details'!$A$18:$L$18, 0),FALSE), 'E2 Allocators'!$B$15:$W$361, MATCH('O5 Details by Class &amp; Accounts'!AD$18, 'E2 Allocators'!$B$15:$W$15, 0),FALSE)*$G69)</f>
        <v>0</v>
      </c>
      <c r="AE69" s="1321">
        <f>IF(ISERROR(VLOOKUP(VLOOKUP($A69, 'E4 TB Allocation Details'!$A$18:$L$214, MATCH("Customer ID", 'E4 TB Allocation Details'!$A$18:$L$18, 0),FALSE), 'E2 Allocators'!$B$15:$W$361, MATCH('O5 Details by Class &amp; Accounts'!AE$18, 'E2 Allocators'!$B$15:$W$15, 0),FALSE)*$G69), 0, VLOOKUP(VLOOKUP($A69, 'E4 TB Allocation Details'!$A$18:$L$214, MATCH("Customer ID", 'E4 TB Allocation Details'!$A$18:$L$18, 0),FALSE), 'E2 Allocators'!$B$15:$W$361, MATCH('O5 Details by Class &amp; Accounts'!AE$18, 'E2 Allocators'!$B$15:$W$15, 0),FALSE)*$G69)</f>
        <v>0</v>
      </c>
      <c r="AF69" s="1321">
        <f>IF(ISERROR(VLOOKUP(VLOOKUP($A69, 'E4 TB Allocation Details'!$A$18:$L$214, MATCH("Customer ID", 'E4 TB Allocation Details'!$A$18:$L$18, 0),FALSE), 'E2 Allocators'!$B$15:$W$361, MATCH('O5 Details by Class &amp; Accounts'!AF$18, 'E2 Allocators'!$B$15:$W$15, 0),FALSE)*$G69), 0, VLOOKUP(VLOOKUP($A69, 'E4 TB Allocation Details'!$A$18:$L$214, MATCH("Customer ID", 'E4 TB Allocation Details'!$A$18:$L$18, 0),FALSE), 'E2 Allocators'!$B$15:$W$361, MATCH('O5 Details by Class &amp; Accounts'!AF$18, 'E2 Allocators'!$B$15:$W$15, 0),FALSE)*$G69)</f>
        <v>0</v>
      </c>
      <c r="AG69" s="1321">
        <f>IF(ISERROR(VLOOKUP(VLOOKUP($A69, 'E4 TB Allocation Details'!$A$18:$L$214, MATCH("Customer ID", 'E4 TB Allocation Details'!$A$18:$L$18, 0),FALSE), 'E2 Allocators'!$B$15:$W$361, MATCH('O5 Details by Class &amp; Accounts'!AG$18, 'E2 Allocators'!$B$15:$W$15, 0),FALSE)*$G69), 0, VLOOKUP(VLOOKUP($A69, 'E4 TB Allocation Details'!$A$18:$L$214, MATCH("Customer ID", 'E4 TB Allocation Details'!$A$18:$L$18, 0),FALSE), 'E2 Allocators'!$B$15:$W$361, MATCH('O5 Details by Class &amp; Accounts'!AG$18, 'E2 Allocators'!$B$15:$W$15, 0),FALSE)*$G69)</f>
        <v>0</v>
      </c>
      <c r="AH69" s="1321">
        <f>IF(ISERROR(VLOOKUP(VLOOKUP($A69, 'E4 TB Allocation Details'!$A$18:$L$214, MATCH("Customer ID", 'E4 TB Allocation Details'!$A$18:$L$18, 0),FALSE), 'E2 Allocators'!$B$15:$W$361, MATCH('O5 Details by Class &amp; Accounts'!AH$18, 'E2 Allocators'!$B$15:$W$15, 0),FALSE)*$G69), 0, VLOOKUP(VLOOKUP($A69, 'E4 TB Allocation Details'!$A$18:$L$214, MATCH("Customer ID", 'E4 TB Allocation Details'!$A$18:$L$18, 0),FALSE), 'E2 Allocators'!$B$15:$W$361, MATCH('O5 Details by Class &amp; Accounts'!AH$18, 'E2 Allocators'!$B$15:$W$15, 0),FALSE)*$G69)</f>
        <v>0</v>
      </c>
      <c r="AI69" s="1321">
        <f>IF(ISERROR(VLOOKUP(VLOOKUP($A69, 'E4 TB Allocation Details'!$A$18:$L$214, MATCH("Customer ID", 'E4 TB Allocation Details'!$A$18:$L$18, 0),FALSE), 'E2 Allocators'!$B$15:$W$361, MATCH('O5 Details by Class &amp; Accounts'!AI$18, 'E2 Allocators'!$B$15:$W$15, 0),FALSE)*$G69), 0, VLOOKUP(VLOOKUP($A69, 'E4 TB Allocation Details'!$A$18:$L$214, MATCH("Customer ID", 'E4 TB Allocation Details'!$A$18:$L$18, 0),FALSE), 'E2 Allocators'!$B$15:$W$361, MATCH('O5 Details by Class &amp; Accounts'!AI$18, 'E2 Allocators'!$B$15:$W$15, 0),FALSE)*$G69)</f>
        <v>0</v>
      </c>
      <c r="AJ69" s="1321">
        <f>IF(ISERROR(VLOOKUP(VLOOKUP($A69, 'E4 TB Allocation Details'!$A$18:$L$214, MATCH("Customer ID", 'E4 TB Allocation Details'!$A$18:$L$18, 0),FALSE), 'E2 Allocators'!$B$15:$W$361, MATCH('O5 Details by Class &amp; Accounts'!AJ$18, 'E2 Allocators'!$B$15:$W$15, 0),FALSE)*$G69), 0, VLOOKUP(VLOOKUP($A69, 'E4 TB Allocation Details'!$A$18:$L$214, MATCH("Customer ID", 'E4 TB Allocation Details'!$A$18:$L$18, 0),FALSE), 'E2 Allocators'!$B$15:$W$361, MATCH('O5 Details by Class &amp; Accounts'!AJ$18, 'E2 Allocators'!$B$15:$W$15, 0),FALSE)*$G69)</f>
        <v>0</v>
      </c>
      <c r="AK69" s="1321">
        <f>IF(ISERROR(VLOOKUP(VLOOKUP($A69, 'E4 TB Allocation Details'!$A$18:$L$214, MATCH("Customer ID", 'E4 TB Allocation Details'!$A$18:$L$18, 0),FALSE), 'E2 Allocators'!$B$15:$W$361, MATCH('O5 Details by Class &amp; Accounts'!AK$18, 'E2 Allocators'!$B$15:$W$15, 0),FALSE)*$G69), 0, VLOOKUP(VLOOKUP($A69, 'E4 TB Allocation Details'!$A$18:$L$214, MATCH("Customer ID", 'E4 TB Allocation Details'!$A$18:$L$18, 0),FALSE), 'E2 Allocators'!$B$15:$W$361, MATCH('O5 Details by Class &amp; Accounts'!AK$18, 'E2 Allocators'!$B$15:$W$15, 0),FALSE)*$G69)</f>
        <v>0</v>
      </c>
      <c r="AL69" s="1321">
        <f>IF(ISERROR(VLOOKUP(VLOOKUP($A69, 'E4 TB Allocation Details'!$A$18:$L$214, MATCH("Customer ID", 'E4 TB Allocation Details'!$A$18:$L$18, 0),FALSE), 'E2 Allocators'!$B$15:$W$361, MATCH('O5 Details by Class &amp; Accounts'!AL$18, 'E2 Allocators'!$B$15:$W$15, 0),FALSE)*$G69), 0, VLOOKUP(VLOOKUP($A69, 'E4 TB Allocation Details'!$A$18:$L$214, MATCH("Customer ID", 'E4 TB Allocation Details'!$A$18:$L$18, 0),FALSE), 'E2 Allocators'!$B$15:$W$361, MATCH('O5 Details by Class &amp; Accounts'!AL$18, 'E2 Allocators'!$B$15:$W$15, 0),FALSE)*$G69)</f>
        <v>0</v>
      </c>
      <c r="AM69" s="1321">
        <f>IF(ISERROR(VLOOKUP(VLOOKUP($A69, 'E4 TB Allocation Details'!$A$18:$L$214, MATCH("Customer ID", 'E4 TB Allocation Details'!$A$18:$L$18, 0),FALSE), 'E2 Allocators'!$B$15:$W$361, MATCH('O5 Details by Class &amp; Accounts'!AM$18, 'E2 Allocators'!$B$15:$W$15, 0),FALSE)*$G69), 0, VLOOKUP(VLOOKUP($A69, 'E4 TB Allocation Details'!$A$18:$L$214, MATCH("Customer ID", 'E4 TB Allocation Details'!$A$18:$L$18, 0),FALSE), 'E2 Allocators'!$B$15:$W$361, MATCH('O5 Details by Class &amp; Accounts'!AM$18, 'E2 Allocators'!$B$15:$W$15, 0),FALSE)*$G69)</f>
        <v>0</v>
      </c>
      <c r="AN69" s="1321">
        <f>IF(ISERROR(VLOOKUP(VLOOKUP($A69, 'E4 TB Allocation Details'!$A$18:$L$214, MATCH("Customer ID", 'E4 TB Allocation Details'!$A$18:$L$18, 0),FALSE), 'E2 Allocators'!$B$15:$W$361, MATCH('O5 Details by Class &amp; Accounts'!AN$18, 'E2 Allocators'!$B$15:$W$15, 0),FALSE)*$G69), 0, VLOOKUP(VLOOKUP($A69, 'E4 TB Allocation Details'!$A$18:$L$214, MATCH("Customer ID", 'E4 TB Allocation Details'!$A$18:$L$18, 0),FALSE), 'E2 Allocators'!$B$15:$W$361, MATCH('O5 Details by Class &amp; Accounts'!AN$18, 'E2 Allocators'!$B$15:$W$15, 0),FALSE)*$G69)</f>
        <v>0</v>
      </c>
      <c r="AO69" s="1321">
        <f>IF(ISERROR(VLOOKUP(VLOOKUP($A69, 'E4 TB Allocation Details'!$A$18:$L$214, MATCH("Customer ID", 'E4 TB Allocation Details'!$A$18:$L$18, 0),FALSE), 'E2 Allocators'!$B$15:$W$361, MATCH('O5 Details by Class &amp; Accounts'!AO$18, 'E2 Allocators'!$B$15:$W$15, 0),FALSE)*$G69), 0, VLOOKUP(VLOOKUP($A69, 'E4 TB Allocation Details'!$A$18:$L$214, MATCH("Customer ID", 'E4 TB Allocation Details'!$A$18:$L$18, 0),FALSE), 'E2 Allocators'!$B$15:$W$361, MATCH('O5 Details by Class &amp; Accounts'!AO$18, 'E2 Allocators'!$B$15:$W$15, 0),FALSE)*$G69)</f>
        <v>0</v>
      </c>
      <c r="AP69" s="1321">
        <f>IF(ISERROR(VLOOKUP(VLOOKUP($A69, 'E4 TB Allocation Details'!$A$18:$L$214, MATCH("Customer ID", 'E4 TB Allocation Details'!$A$18:$L$18, 0),FALSE), 'E2 Allocators'!$B$15:$W$361, MATCH('O5 Details by Class &amp; Accounts'!AP$18, 'E2 Allocators'!$B$15:$W$15, 0),FALSE)*$G69), 0, VLOOKUP(VLOOKUP($A69, 'E4 TB Allocation Details'!$A$18:$L$214, MATCH("Customer ID", 'E4 TB Allocation Details'!$A$18:$L$18, 0),FALSE), 'E2 Allocators'!$B$15:$W$361, MATCH('O5 Details by Class &amp; Accounts'!AP$18, 'E2 Allocators'!$B$15:$W$15, 0),FALSE)*$G69)</f>
        <v>0</v>
      </c>
      <c r="AQ69" s="1321">
        <f>IF(ISERROR(VLOOKUP(VLOOKUP($A69, 'E4 TB Allocation Details'!$A$18:$L$214, MATCH("Customer ID", 'E4 TB Allocation Details'!$A$18:$L$18, 0),FALSE), 'E2 Allocators'!$B$15:$W$361, MATCH('O5 Details by Class &amp; Accounts'!AQ$18, 'E2 Allocators'!$B$15:$W$15, 0),FALSE)*$G69), 0, VLOOKUP(VLOOKUP($A69, 'E4 TB Allocation Details'!$A$18:$L$214, MATCH("Customer ID", 'E4 TB Allocation Details'!$A$18:$L$18, 0),FALSE), 'E2 Allocators'!$B$15:$W$361, MATCH('O5 Details by Class &amp; Accounts'!AQ$18, 'E2 Allocators'!$B$15:$W$15, 0),FALSE)*$G69)</f>
        <v>0</v>
      </c>
      <c r="AR69" s="1321">
        <f>IF(ISERROR(VLOOKUP(VLOOKUP($A69, 'E4 TB Allocation Details'!$A$18:$L$214, MATCH("Customer ID", 'E4 TB Allocation Details'!$A$18:$L$18, 0),FALSE), 'E2 Allocators'!$B$15:$W$361, MATCH('O5 Details by Class &amp; Accounts'!AR$18, 'E2 Allocators'!$B$15:$W$15, 0),FALSE)*$G69), 0, VLOOKUP(VLOOKUP($A69, 'E4 TB Allocation Details'!$A$18:$L$214, MATCH("Customer ID", 'E4 TB Allocation Details'!$A$18:$L$18, 0),FALSE), 'E2 Allocators'!$B$15:$W$361, MATCH('O5 Details by Class &amp; Accounts'!AR$18, 'E2 Allocators'!$B$15:$W$15, 0),FALSE)*$G69)</f>
        <v>0</v>
      </c>
      <c r="AS69" s="1321">
        <f>IF(ISERROR(VLOOKUP(VLOOKUP($A69, 'E4 TB Allocation Details'!$A$18:$L$214, MATCH("Customer ID", 'E4 TB Allocation Details'!$A$18:$L$18, 0),FALSE), 'E2 Allocators'!$B$15:$W$361, MATCH('O5 Details by Class &amp; Accounts'!AS$18, 'E2 Allocators'!$B$15:$W$15, 0),FALSE)*$G69), 0, VLOOKUP(VLOOKUP($A69, 'E4 TB Allocation Details'!$A$18:$L$214, MATCH("Customer ID", 'E4 TB Allocation Details'!$A$18:$L$18, 0),FALSE), 'E2 Allocators'!$B$15:$W$361, MATCH('O5 Details by Class &amp; Accounts'!AS$18, 'E2 Allocators'!$B$15:$W$15, 0),FALSE)*$G69)</f>
        <v>0</v>
      </c>
      <c r="AT69" s="1321">
        <f>IF(ISERROR(VLOOKUP(VLOOKUP($A69, 'E4 TB Allocation Details'!$A$18:$L$214, MATCH("Customer ID", 'E4 TB Allocation Details'!$A$18:$L$18, 0),FALSE), 'E2 Allocators'!$B$15:$W$361, MATCH('O5 Details by Class &amp; Accounts'!AT$18, 'E2 Allocators'!$B$15:$W$15, 0),FALSE)*$G69), 0, VLOOKUP(VLOOKUP($A69, 'E4 TB Allocation Details'!$A$18:$L$214, MATCH("Customer ID", 'E4 TB Allocation Details'!$A$18:$L$18, 0),FALSE), 'E2 Allocators'!$B$15:$W$361, MATCH('O5 Details by Class &amp; Accounts'!AT$18, 'E2 Allocators'!$B$15:$W$15, 0),FALSE)*$G69)</f>
        <v>0</v>
      </c>
      <c r="AU69" s="1321">
        <f>IF(ISERROR(VLOOKUP(VLOOKUP($A69, 'E4 TB Allocation Details'!$A$18:$L$214, MATCH("Customer ID", 'E4 TB Allocation Details'!$A$18:$L$18, 0),FALSE), 'E2 Allocators'!$B$15:$W$361, MATCH('O5 Details by Class &amp; Accounts'!AU$18, 'E2 Allocators'!$B$15:$W$15, 0),FALSE)*$G69), 0, VLOOKUP(VLOOKUP($A69, 'E4 TB Allocation Details'!$A$18:$L$214, MATCH("Customer ID", 'E4 TB Allocation Details'!$A$18:$L$18, 0),FALSE), 'E2 Allocators'!$B$15:$W$361, MATCH('O5 Details by Class &amp; Accounts'!AU$18, 'E2 Allocators'!$B$15:$W$15, 0),FALSE)*$G69)</f>
        <v>0</v>
      </c>
      <c r="AV69" s="1321">
        <f>IF(ISERROR(VLOOKUP(VLOOKUP($A69, 'E4 TB Allocation Details'!$A$18:$L$214, MATCH("Customer ID", 'E4 TB Allocation Details'!$A$18:$L$18, 0),FALSE), 'E2 Allocators'!$B$15:$W$361, MATCH('O5 Details by Class &amp; Accounts'!AV$18, 'E2 Allocators'!$B$15:$W$15, 0),FALSE)*$G69), 0, VLOOKUP(VLOOKUP($A69, 'E4 TB Allocation Details'!$A$18:$L$214, MATCH("Customer ID", 'E4 TB Allocation Details'!$A$18:$L$18, 0),FALSE), 'E2 Allocators'!$B$15:$W$361, MATCH('O5 Details by Class &amp; Accounts'!AV$18, 'E2 Allocators'!$B$15:$W$15, 0),FALSE)*$G69)</f>
        <v>0</v>
      </c>
      <c r="AW69" s="1321">
        <f>IF(ISERROR(VLOOKUP(VLOOKUP($A69, 'E4 TB Allocation Details'!$A$18:$L$214, MATCH("Customer ID", 'E4 TB Allocation Details'!$A$18:$L$18, 0),FALSE), 'E2 Allocators'!$B$15:$W$361, MATCH('O5 Details by Class &amp; Accounts'!AW$18, 'E2 Allocators'!$B$15:$W$15, 0),FALSE)*$G69), 0, VLOOKUP(VLOOKUP($A69, 'E4 TB Allocation Details'!$A$18:$L$214, MATCH("Customer ID", 'E4 TB Allocation Details'!$A$18:$L$18, 0),FALSE), 'E2 Allocators'!$B$15:$W$361, MATCH('O5 Details by Class &amp; Accounts'!AW$18, 'E2 Allocators'!$B$15:$W$15, 0),FALSE)*$G69)</f>
        <v>0</v>
      </c>
      <c r="AX69" s="1321">
        <f t="shared" si="10"/>
        <v>0</v>
      </c>
      <c r="AY69" s="1321">
        <f>IF(ISERROR(VLOOKUP(VLOOKUP($A69, 'E4 TB Allocation Details'!$A$18:$L$214, MATCH("Misc ID", 'E4 TB Allocation Details'!$A$18:$L$18, 0),FALSE), 'E2 Allocators'!$B$15:$W$361, MATCH('O5 Details by Class &amp; Accounts'!AY$18, 'E2 Allocators'!$B$15:$W$15, 0),FALSE)*$E69), 0, VLOOKUP(VLOOKUP($A69, 'E4 TB Allocation Details'!$A$18:$L$214, MATCH("Misc ID", 'E4 TB Allocation Details'!$A$18:$L$18, 0),FALSE), 'E2 Allocators'!$B$15:$W$361, MATCH('O5 Details by Class &amp; Accounts'!AY$18, 'E2 Allocators'!$B$15:$W$15, 0),FALSE)*$E69)</f>
        <v>0</v>
      </c>
      <c r="AZ69" s="1321">
        <f>IF(ISERROR(VLOOKUP(VLOOKUP($A69, 'E4 TB Allocation Details'!$A$18:$L$214, MATCH("Misc ID", 'E4 TB Allocation Details'!$A$18:$L$18, 0),FALSE), 'E2 Allocators'!$B$15:$W$361, MATCH('O5 Details by Class &amp; Accounts'!AZ$18, 'E2 Allocators'!$B$15:$W$15, 0),FALSE)*$E69), 0, VLOOKUP(VLOOKUP($A69, 'E4 TB Allocation Details'!$A$18:$L$214, MATCH("Misc ID", 'E4 TB Allocation Details'!$A$18:$L$18, 0),FALSE), 'E2 Allocators'!$B$15:$W$361, MATCH('O5 Details by Class &amp; Accounts'!AZ$18, 'E2 Allocators'!$B$15:$W$15, 0),FALSE)*$E69)</f>
        <v>0</v>
      </c>
      <c r="BA69" s="1321">
        <f>IF(ISERROR(VLOOKUP(VLOOKUP($A69, 'E4 TB Allocation Details'!$A$18:$L$214, MATCH("Misc ID", 'E4 TB Allocation Details'!$A$18:$L$18, 0),FALSE), 'E2 Allocators'!$B$15:$W$361, MATCH('O5 Details by Class &amp; Accounts'!BA$18, 'E2 Allocators'!$B$15:$W$15, 0),FALSE)*$E69), 0, VLOOKUP(VLOOKUP($A69, 'E4 TB Allocation Details'!$A$18:$L$214, MATCH("Misc ID", 'E4 TB Allocation Details'!$A$18:$L$18, 0),FALSE), 'E2 Allocators'!$B$15:$W$361, MATCH('O5 Details by Class &amp; Accounts'!BA$18, 'E2 Allocators'!$B$15:$W$15, 0),FALSE)*$E69)</f>
        <v>0</v>
      </c>
      <c r="BB69" s="1321">
        <f>IF(ISERROR(VLOOKUP(VLOOKUP($A69, 'E4 TB Allocation Details'!$A$18:$L$214, MATCH("Misc ID", 'E4 TB Allocation Details'!$A$18:$L$18, 0),FALSE), 'E2 Allocators'!$B$15:$W$361, MATCH('O5 Details by Class &amp; Accounts'!BB$18, 'E2 Allocators'!$B$15:$W$15, 0),FALSE)*$E69), 0, VLOOKUP(VLOOKUP($A69, 'E4 TB Allocation Details'!$A$18:$L$214, MATCH("Misc ID", 'E4 TB Allocation Details'!$A$18:$L$18, 0),FALSE), 'E2 Allocators'!$B$15:$W$361, MATCH('O5 Details by Class &amp; Accounts'!BB$18, 'E2 Allocators'!$B$15:$W$15, 0),FALSE)*$E69)</f>
        <v>0</v>
      </c>
      <c r="BC69" s="1321">
        <f>IF(ISERROR(VLOOKUP(VLOOKUP($A69, 'E4 TB Allocation Details'!$A$18:$L$214, MATCH("Misc ID", 'E4 TB Allocation Details'!$A$18:$L$18, 0),FALSE), 'E2 Allocators'!$B$15:$W$361, MATCH('O5 Details by Class &amp; Accounts'!BC$18, 'E2 Allocators'!$B$15:$W$15, 0),FALSE)*$E69), 0, VLOOKUP(VLOOKUP($A69, 'E4 TB Allocation Details'!$A$18:$L$214, MATCH("Misc ID", 'E4 TB Allocation Details'!$A$18:$L$18, 0),FALSE), 'E2 Allocators'!$B$15:$W$361, MATCH('O5 Details by Class &amp; Accounts'!BC$18, 'E2 Allocators'!$B$15:$W$15, 0),FALSE)*$E69)</f>
        <v>0</v>
      </c>
      <c r="BD69" s="1321">
        <f>IF(ISERROR(VLOOKUP(VLOOKUP($A69, 'E4 TB Allocation Details'!$A$18:$L$214, MATCH("Misc ID", 'E4 TB Allocation Details'!$A$18:$L$18, 0),FALSE), 'E2 Allocators'!$B$15:$W$361, MATCH('O5 Details by Class &amp; Accounts'!BD$18, 'E2 Allocators'!$B$15:$W$15, 0),FALSE)*$E69), 0, VLOOKUP(VLOOKUP($A69, 'E4 TB Allocation Details'!$A$18:$L$214, MATCH("Misc ID", 'E4 TB Allocation Details'!$A$18:$L$18, 0),FALSE), 'E2 Allocators'!$B$15:$W$361, MATCH('O5 Details by Class &amp; Accounts'!BD$18, 'E2 Allocators'!$B$15:$W$15, 0),FALSE)*$E69)</f>
        <v>0</v>
      </c>
      <c r="BE69" s="1321">
        <f>IF(ISERROR(VLOOKUP(VLOOKUP($A69, 'E4 TB Allocation Details'!$A$18:$L$214, MATCH("Misc ID", 'E4 TB Allocation Details'!$A$18:$L$18, 0),FALSE), 'E2 Allocators'!$B$15:$W$361, MATCH('O5 Details by Class &amp; Accounts'!BE$18, 'E2 Allocators'!$B$15:$W$15, 0),FALSE)*$E69), 0, VLOOKUP(VLOOKUP($A69, 'E4 TB Allocation Details'!$A$18:$L$214, MATCH("Misc ID", 'E4 TB Allocation Details'!$A$18:$L$18, 0),FALSE), 'E2 Allocators'!$B$15:$W$361, MATCH('O5 Details by Class &amp; Accounts'!BE$18, 'E2 Allocators'!$B$15:$W$15, 0),FALSE)*$E69)</f>
        <v>0</v>
      </c>
      <c r="BF69" s="1321">
        <f>IF(ISERROR(VLOOKUP(VLOOKUP($A69, 'E4 TB Allocation Details'!$A$18:$L$214, MATCH("Misc ID", 'E4 TB Allocation Details'!$A$18:$L$18, 0),FALSE), 'E2 Allocators'!$B$15:$W$361, MATCH('O5 Details by Class &amp; Accounts'!BF$18, 'E2 Allocators'!$B$15:$W$15, 0),FALSE)*$E69), 0, VLOOKUP(VLOOKUP($A69, 'E4 TB Allocation Details'!$A$18:$L$214, MATCH("Misc ID", 'E4 TB Allocation Details'!$A$18:$L$18, 0),FALSE), 'E2 Allocators'!$B$15:$W$361, MATCH('O5 Details by Class &amp; Accounts'!BF$18, 'E2 Allocators'!$B$15:$W$15, 0),FALSE)*$E69)</f>
        <v>0</v>
      </c>
      <c r="BG69" s="1321">
        <f>IF(ISERROR(VLOOKUP(VLOOKUP($A69, 'E4 TB Allocation Details'!$A$18:$L$214, MATCH("Misc ID", 'E4 TB Allocation Details'!$A$18:$L$18, 0),FALSE), 'E2 Allocators'!$B$15:$W$361, MATCH('O5 Details by Class &amp; Accounts'!BG$18, 'E2 Allocators'!$B$15:$W$15, 0),FALSE)*$E69), 0, VLOOKUP(VLOOKUP($A69, 'E4 TB Allocation Details'!$A$18:$L$214, MATCH("Misc ID", 'E4 TB Allocation Details'!$A$18:$L$18, 0),FALSE), 'E2 Allocators'!$B$15:$W$361, MATCH('O5 Details by Class &amp; Accounts'!BG$18, 'E2 Allocators'!$B$15:$W$15, 0),FALSE)*$E69)</f>
        <v>0</v>
      </c>
      <c r="BH69" s="1321">
        <f>IF(ISERROR(VLOOKUP(VLOOKUP($A69, 'E4 TB Allocation Details'!$A$18:$L$214, MATCH("Misc ID", 'E4 TB Allocation Details'!$A$18:$L$18, 0),FALSE), 'E2 Allocators'!$B$15:$W$361, MATCH('O5 Details by Class &amp; Accounts'!BH$18, 'E2 Allocators'!$B$15:$W$15, 0),FALSE)*$E69), 0, VLOOKUP(VLOOKUP($A69, 'E4 TB Allocation Details'!$A$18:$L$214, MATCH("Misc ID", 'E4 TB Allocation Details'!$A$18:$L$18, 0),FALSE), 'E2 Allocators'!$B$15:$W$361, MATCH('O5 Details by Class &amp; Accounts'!BH$18, 'E2 Allocators'!$B$15:$W$15, 0),FALSE)*$E69)</f>
        <v>0</v>
      </c>
      <c r="BI69" s="1321">
        <f>IF(ISERROR(VLOOKUP(VLOOKUP($A69, 'E4 TB Allocation Details'!$A$18:$L$214, MATCH("Misc ID", 'E4 TB Allocation Details'!$A$18:$L$18, 0),FALSE), 'E2 Allocators'!$B$15:$W$361, MATCH('O5 Details by Class &amp; Accounts'!BI$18, 'E2 Allocators'!$B$15:$W$15, 0),FALSE)*$E69), 0, VLOOKUP(VLOOKUP($A69, 'E4 TB Allocation Details'!$A$18:$L$214, MATCH("Misc ID", 'E4 TB Allocation Details'!$A$18:$L$18, 0),FALSE), 'E2 Allocators'!$B$15:$W$361, MATCH('O5 Details by Class &amp; Accounts'!BI$18, 'E2 Allocators'!$B$15:$W$15, 0),FALSE)*$E69)</f>
        <v>0</v>
      </c>
      <c r="BJ69" s="1321">
        <f>IF(ISERROR(VLOOKUP(VLOOKUP($A69, 'E4 TB Allocation Details'!$A$18:$L$214, MATCH("Misc ID", 'E4 TB Allocation Details'!$A$18:$L$18, 0),FALSE), 'E2 Allocators'!$B$15:$W$361, MATCH('O5 Details by Class &amp; Accounts'!BJ$18, 'E2 Allocators'!$B$15:$W$15, 0),FALSE)*$E69), 0, VLOOKUP(VLOOKUP($A69, 'E4 TB Allocation Details'!$A$18:$L$214, MATCH("Misc ID", 'E4 TB Allocation Details'!$A$18:$L$18, 0),FALSE), 'E2 Allocators'!$B$15:$W$361, MATCH('O5 Details by Class &amp; Accounts'!BJ$18, 'E2 Allocators'!$B$15:$W$15, 0),FALSE)*$E69)</f>
        <v>0</v>
      </c>
      <c r="BK69" s="1321">
        <f>IF(ISERROR(VLOOKUP(VLOOKUP($A69, 'E4 TB Allocation Details'!$A$18:$L$214, MATCH("Misc ID", 'E4 TB Allocation Details'!$A$18:$L$18, 0),FALSE), 'E2 Allocators'!$B$15:$W$361, MATCH('O5 Details by Class &amp; Accounts'!BK$18, 'E2 Allocators'!$B$15:$W$15, 0),FALSE)*$E69), 0, VLOOKUP(VLOOKUP($A69, 'E4 TB Allocation Details'!$A$18:$L$214, MATCH("Misc ID", 'E4 TB Allocation Details'!$A$18:$L$18, 0),FALSE), 'E2 Allocators'!$B$15:$W$361, MATCH('O5 Details by Class &amp; Accounts'!BK$18, 'E2 Allocators'!$B$15:$W$15, 0),FALSE)*$E69)</f>
        <v>0</v>
      </c>
      <c r="BL69" s="1321">
        <f>IF(ISERROR(VLOOKUP(VLOOKUP($A69, 'E4 TB Allocation Details'!$A$18:$L$214, MATCH("Misc ID", 'E4 TB Allocation Details'!$A$18:$L$18, 0),FALSE), 'E2 Allocators'!$B$15:$W$361, MATCH('O5 Details by Class &amp; Accounts'!BL$18, 'E2 Allocators'!$B$15:$W$15, 0),FALSE)*$E69), 0, VLOOKUP(VLOOKUP($A69, 'E4 TB Allocation Details'!$A$18:$L$214, MATCH("Misc ID", 'E4 TB Allocation Details'!$A$18:$L$18, 0),FALSE), 'E2 Allocators'!$B$15:$W$361, MATCH('O5 Details by Class &amp; Accounts'!BL$18, 'E2 Allocators'!$B$15:$W$15, 0),FALSE)*$E69)</f>
        <v>0</v>
      </c>
      <c r="BM69" s="1321">
        <f>IF(ISERROR(VLOOKUP(VLOOKUP($A69, 'E4 TB Allocation Details'!$A$18:$L$214, MATCH("Misc ID", 'E4 TB Allocation Details'!$A$18:$L$18, 0),FALSE), 'E2 Allocators'!$B$15:$W$361, MATCH('O5 Details by Class &amp; Accounts'!BM$18, 'E2 Allocators'!$B$15:$W$15, 0),FALSE)*$E69), 0, VLOOKUP(VLOOKUP($A69, 'E4 TB Allocation Details'!$A$18:$L$214, MATCH("Misc ID", 'E4 TB Allocation Details'!$A$18:$L$18, 0),FALSE), 'E2 Allocators'!$B$15:$W$361, MATCH('O5 Details by Class &amp; Accounts'!BM$18, 'E2 Allocators'!$B$15:$W$15, 0),FALSE)*$E69)</f>
        <v>0</v>
      </c>
      <c r="BN69" s="1321">
        <f>IF(ISERROR(VLOOKUP(VLOOKUP($A69, 'E4 TB Allocation Details'!$A$18:$L$214, MATCH("Misc ID", 'E4 TB Allocation Details'!$A$18:$L$18, 0),FALSE), 'E2 Allocators'!$B$15:$W$361, MATCH('O5 Details by Class &amp; Accounts'!BN$18, 'E2 Allocators'!$B$15:$W$15, 0),FALSE)*$E69), 0, VLOOKUP(VLOOKUP($A69, 'E4 TB Allocation Details'!$A$18:$L$214, MATCH("Misc ID", 'E4 TB Allocation Details'!$A$18:$L$18, 0),FALSE), 'E2 Allocators'!$B$15:$W$361, MATCH('O5 Details by Class &amp; Accounts'!BN$18, 'E2 Allocators'!$B$15:$W$15, 0),FALSE)*$E69)</f>
        <v>0</v>
      </c>
      <c r="BO69" s="1321">
        <f>IF(ISERROR(VLOOKUP(VLOOKUP($A69, 'E4 TB Allocation Details'!$A$18:$L$214, MATCH("Misc ID", 'E4 TB Allocation Details'!$A$18:$L$18, 0),FALSE), 'E2 Allocators'!$B$15:$W$361, MATCH('O5 Details by Class &amp; Accounts'!BO$18, 'E2 Allocators'!$B$15:$W$15, 0),FALSE)*$E69), 0, VLOOKUP(VLOOKUP($A69, 'E4 TB Allocation Details'!$A$18:$L$214, MATCH("Misc ID", 'E4 TB Allocation Details'!$A$18:$L$18, 0),FALSE), 'E2 Allocators'!$B$15:$W$361, MATCH('O5 Details by Class &amp; Accounts'!BO$18, 'E2 Allocators'!$B$15:$W$15, 0),FALSE)*$E69)</f>
        <v>0</v>
      </c>
      <c r="BP69" s="1321">
        <f>IF(ISERROR(VLOOKUP(VLOOKUP($A69, 'E4 TB Allocation Details'!$A$18:$L$214, MATCH("Misc ID", 'E4 TB Allocation Details'!$A$18:$L$18, 0),FALSE), 'E2 Allocators'!$B$15:$W$361, MATCH('O5 Details by Class &amp; Accounts'!BP$18, 'E2 Allocators'!$B$15:$W$15, 0),FALSE)*$E69), 0, VLOOKUP(VLOOKUP($A69, 'E4 TB Allocation Details'!$A$18:$L$214, MATCH("Misc ID", 'E4 TB Allocation Details'!$A$18:$L$18, 0),FALSE), 'E2 Allocators'!$B$15:$W$361, MATCH('O5 Details by Class &amp; Accounts'!BP$18, 'E2 Allocators'!$B$15:$W$15, 0),FALSE)*$E69)</f>
        <v>0</v>
      </c>
      <c r="BQ69" s="1321">
        <f>IF(ISERROR(VLOOKUP(VLOOKUP($A69, 'E4 TB Allocation Details'!$A$18:$L$214, MATCH("Misc ID", 'E4 TB Allocation Details'!$A$18:$L$18, 0),FALSE), 'E2 Allocators'!$B$15:$W$361, MATCH('O5 Details by Class &amp; Accounts'!BQ$18, 'E2 Allocators'!$B$15:$W$15, 0),FALSE)*$E69), 0, VLOOKUP(VLOOKUP($A69, 'E4 TB Allocation Details'!$A$18:$L$214, MATCH("Misc ID", 'E4 TB Allocation Details'!$A$18:$L$18, 0),FALSE), 'E2 Allocators'!$B$15:$W$361, MATCH('O5 Details by Class &amp; Accounts'!BQ$18, 'E2 Allocators'!$B$15:$W$15, 0),FALSE)*$E69)</f>
        <v>0</v>
      </c>
      <c r="BR69" s="1321">
        <f>IF(ISERROR(VLOOKUP(VLOOKUP($A69, 'E4 TB Allocation Details'!$A$18:$L$214, MATCH("Misc ID", 'E4 TB Allocation Details'!$A$18:$L$18, 0),FALSE), 'E2 Allocators'!$B$15:$W$361, MATCH('O5 Details by Class &amp; Accounts'!BR$18, 'E2 Allocators'!$B$15:$W$15, 0),FALSE)*$E69), 0, VLOOKUP(VLOOKUP($A69, 'E4 TB Allocation Details'!$A$18:$L$214, MATCH("Misc ID", 'E4 TB Allocation Details'!$A$18:$L$18, 0),FALSE), 'E2 Allocators'!$B$15:$W$361, MATCH('O5 Details by Class &amp; Accounts'!BR$18, 'E2 Allocators'!$B$15:$W$15, 0),FALSE)*$E69)</f>
        <v>0</v>
      </c>
      <c r="BS69" s="1321">
        <f t="shared" si="11"/>
        <v>0</v>
      </c>
      <c r="BT69" s="1321">
        <f>IF(ISERROR(VLOOKUP(VLOOKUP($A69, 'E4 TB Allocation Details'!$A$18:$L$214, MATCH("A &amp; G ID", 'E4 TB Allocation Details'!$A$18:$L$18, 0),FALSE), 'E2 Allocators'!$B$15:$W$361, MATCH('O5 Details by Class &amp; Accounts'!BT$18, 'E2 Allocators'!$B$15:$W$15, 0),FALSE)*$E69), 0, VLOOKUP(VLOOKUP($A69, 'E4 TB Allocation Details'!$A$18:$L$214, MATCH("A &amp; G ID", 'E4 TB Allocation Details'!$A$18:$L$18, 0),FALSE), 'E2 Allocators'!$B$15:$W$361, MATCH('O5 Details by Class &amp; Accounts'!BT$18, 'E2 Allocators'!$B$15:$W$15, 0),FALSE)*$E69)</f>
        <v>114348.17747526742</v>
      </c>
      <c r="BU69" s="1321">
        <f>IF(ISERROR(VLOOKUP(VLOOKUP($A69, 'E4 TB Allocation Details'!$A$18:$L$214, MATCH("A &amp; G ID", 'E4 TB Allocation Details'!$A$18:$L$18, 0),FALSE), 'E2 Allocators'!$B$15:$W$361, MATCH('O5 Details by Class &amp; Accounts'!BU$18, 'E2 Allocators'!$B$15:$W$15, 0),FALSE)*$E69), 0, VLOOKUP(VLOOKUP($A69, 'E4 TB Allocation Details'!$A$18:$L$214, MATCH("A &amp; G ID", 'E4 TB Allocation Details'!$A$18:$L$18, 0),FALSE), 'E2 Allocators'!$B$15:$W$361, MATCH('O5 Details by Class &amp; Accounts'!BU$18, 'E2 Allocators'!$B$15:$W$15, 0),FALSE)*$E69)</f>
        <v>37455.198647465942</v>
      </c>
      <c r="BV69" s="1321">
        <f>IF(ISERROR(VLOOKUP(VLOOKUP($A69, 'E4 TB Allocation Details'!$A$18:$L$214, MATCH("A &amp; G ID", 'E4 TB Allocation Details'!$A$18:$L$18, 0),FALSE), 'E2 Allocators'!$B$15:$W$361, MATCH('O5 Details by Class &amp; Accounts'!BV$18, 'E2 Allocators'!$B$15:$W$15, 0),FALSE)*$E69), 0, VLOOKUP(VLOOKUP($A69, 'E4 TB Allocation Details'!$A$18:$L$214, MATCH("A &amp; G ID", 'E4 TB Allocation Details'!$A$18:$L$18, 0),FALSE), 'E2 Allocators'!$B$15:$W$361, MATCH('O5 Details by Class &amp; Accounts'!BV$18, 'E2 Allocators'!$B$15:$W$15, 0),FALSE)*$E69)</f>
        <v>20308.271820228969</v>
      </c>
      <c r="BW69" s="1321">
        <f>IF(ISERROR(VLOOKUP(VLOOKUP($A69, 'E4 TB Allocation Details'!$A$18:$L$214, MATCH("A &amp; G ID", 'E4 TB Allocation Details'!$A$18:$L$18, 0),FALSE), 'E2 Allocators'!$B$15:$W$361, MATCH('O5 Details by Class &amp; Accounts'!BW$18, 'E2 Allocators'!$B$15:$W$15, 0),FALSE)*$E69), 0, VLOOKUP(VLOOKUP($A69, 'E4 TB Allocation Details'!$A$18:$L$214, MATCH("A &amp; G ID", 'E4 TB Allocation Details'!$A$18:$L$18, 0),FALSE), 'E2 Allocators'!$B$15:$W$361, MATCH('O5 Details by Class &amp; Accounts'!BW$18, 'E2 Allocators'!$B$15:$W$15, 0),FALSE)*$E69)</f>
        <v>0</v>
      </c>
      <c r="BX69" s="1321">
        <f>IF(ISERROR(VLOOKUP(VLOOKUP($A69, 'E4 TB Allocation Details'!$A$18:$L$214, MATCH("A &amp; G ID", 'E4 TB Allocation Details'!$A$18:$L$18, 0),FALSE), 'E2 Allocators'!$B$15:$W$361, MATCH('O5 Details by Class &amp; Accounts'!BX$18, 'E2 Allocators'!$B$15:$W$15, 0),FALSE)*$E69), 0, VLOOKUP(VLOOKUP($A69, 'E4 TB Allocation Details'!$A$18:$L$214, MATCH("A &amp; G ID", 'E4 TB Allocation Details'!$A$18:$L$18, 0),FALSE), 'E2 Allocators'!$B$15:$W$361, MATCH('O5 Details by Class &amp; Accounts'!BX$18, 'E2 Allocators'!$B$15:$W$15, 0),FALSE)*$E69)</f>
        <v>0</v>
      </c>
      <c r="BY69" s="1321">
        <f>IF(ISERROR(VLOOKUP(VLOOKUP($A69, 'E4 TB Allocation Details'!$A$18:$L$214, MATCH("A &amp; G ID", 'E4 TB Allocation Details'!$A$18:$L$18, 0),FALSE), 'E2 Allocators'!$B$15:$W$361, MATCH('O5 Details by Class &amp; Accounts'!BY$18, 'E2 Allocators'!$B$15:$W$15, 0),FALSE)*$E69), 0, VLOOKUP(VLOOKUP($A69, 'E4 TB Allocation Details'!$A$18:$L$214, MATCH("A &amp; G ID", 'E4 TB Allocation Details'!$A$18:$L$18, 0),FALSE), 'E2 Allocators'!$B$15:$W$361, MATCH('O5 Details by Class &amp; Accounts'!BY$18, 'E2 Allocators'!$B$15:$W$15, 0),FALSE)*$E69)</f>
        <v>0</v>
      </c>
      <c r="BZ69" s="1321">
        <f>IF(ISERROR(VLOOKUP(VLOOKUP($A69, 'E4 TB Allocation Details'!$A$18:$L$214, MATCH("A &amp; G ID", 'E4 TB Allocation Details'!$A$18:$L$18, 0),FALSE), 'E2 Allocators'!$B$15:$W$361, MATCH('O5 Details by Class &amp; Accounts'!BZ$18, 'E2 Allocators'!$B$15:$W$15, 0),FALSE)*$E69), 0, VLOOKUP(VLOOKUP($A69, 'E4 TB Allocation Details'!$A$18:$L$214, MATCH("A &amp; G ID", 'E4 TB Allocation Details'!$A$18:$L$18, 0),FALSE), 'E2 Allocators'!$B$15:$W$361, MATCH('O5 Details by Class &amp; Accounts'!BZ$18, 'E2 Allocators'!$B$15:$W$15, 0),FALSE)*$E69)</f>
        <v>2780.0471017148188</v>
      </c>
      <c r="CA69" s="1321">
        <f>IF(ISERROR(VLOOKUP(VLOOKUP($A69, 'E4 TB Allocation Details'!$A$18:$L$214, MATCH("A &amp; G ID", 'E4 TB Allocation Details'!$A$18:$L$18, 0),FALSE), 'E2 Allocators'!$B$15:$W$361, MATCH('O5 Details by Class &amp; Accounts'!CA$18, 'E2 Allocators'!$B$15:$W$15, 0),FALSE)*$E69), 0, VLOOKUP(VLOOKUP($A69, 'E4 TB Allocation Details'!$A$18:$L$214, MATCH("A &amp; G ID", 'E4 TB Allocation Details'!$A$18:$L$18, 0),FALSE), 'E2 Allocators'!$B$15:$W$361, MATCH('O5 Details by Class &amp; Accounts'!CA$18, 'E2 Allocators'!$B$15:$W$15, 0),FALSE)*$E69)</f>
        <v>0</v>
      </c>
      <c r="CB69" s="1321">
        <f>IF(ISERROR(VLOOKUP(VLOOKUP($A69, 'E4 TB Allocation Details'!$A$18:$L$214, MATCH("A &amp; G ID", 'E4 TB Allocation Details'!$A$18:$L$18, 0),FALSE), 'E2 Allocators'!$B$15:$W$361, MATCH('O5 Details by Class &amp; Accounts'!CB$18, 'E2 Allocators'!$B$15:$W$15, 0),FALSE)*$E69), 0, VLOOKUP(VLOOKUP($A69, 'E4 TB Allocation Details'!$A$18:$L$214, MATCH("A &amp; G ID", 'E4 TB Allocation Details'!$A$18:$L$18, 0),FALSE), 'E2 Allocators'!$B$15:$W$361, MATCH('O5 Details by Class &amp; Accounts'!CB$18, 'E2 Allocators'!$B$15:$W$15, 0),FALSE)*$E69)</f>
        <v>242.30495532285875</v>
      </c>
      <c r="CC69" s="1321">
        <f>IF(ISERROR(VLOOKUP(VLOOKUP($A69, 'E4 TB Allocation Details'!$A$18:$L$214, MATCH("A &amp; G ID", 'E4 TB Allocation Details'!$A$18:$L$18, 0),FALSE), 'E2 Allocators'!$B$15:$W$361, MATCH('O5 Details by Class &amp; Accounts'!CC$18, 'E2 Allocators'!$B$15:$W$15, 0),FALSE)*$E69), 0, VLOOKUP(VLOOKUP($A69, 'E4 TB Allocation Details'!$A$18:$L$214, MATCH("A &amp; G ID", 'E4 TB Allocation Details'!$A$18:$L$18, 0),FALSE), 'E2 Allocators'!$B$15:$W$361, MATCH('O5 Details by Class &amp; Accounts'!CC$18, 'E2 Allocators'!$B$15:$W$15, 0),FALSE)*$E69)</f>
        <v>0</v>
      </c>
      <c r="CD69" s="1321">
        <f>IF(ISERROR(VLOOKUP(VLOOKUP($A69, 'E4 TB Allocation Details'!$A$18:$L$214, MATCH("A &amp; G ID", 'E4 TB Allocation Details'!$A$18:$L$18, 0),FALSE), 'E2 Allocators'!$B$15:$W$361, MATCH('O5 Details by Class &amp; Accounts'!CD$18, 'E2 Allocators'!$B$15:$W$15, 0),FALSE)*$E69), 0, VLOOKUP(VLOOKUP($A69, 'E4 TB Allocation Details'!$A$18:$L$214, MATCH("A &amp; G ID", 'E4 TB Allocation Details'!$A$18:$L$18, 0),FALSE), 'E2 Allocators'!$B$15:$W$361, MATCH('O5 Details by Class &amp; Accounts'!CD$18, 'E2 Allocators'!$B$15:$W$15, 0),FALSE)*$E69)</f>
        <v>0</v>
      </c>
      <c r="CE69" s="1321">
        <f>IF(ISERROR(VLOOKUP(VLOOKUP($A69, 'E4 TB Allocation Details'!$A$18:$L$214, MATCH("A &amp; G ID", 'E4 TB Allocation Details'!$A$18:$L$18, 0),FALSE), 'E2 Allocators'!$B$15:$W$361, MATCH('O5 Details by Class &amp; Accounts'!CE$18, 'E2 Allocators'!$B$15:$W$15, 0),FALSE)*$E69), 0, VLOOKUP(VLOOKUP($A69, 'E4 TB Allocation Details'!$A$18:$L$214, MATCH("A &amp; G ID", 'E4 TB Allocation Details'!$A$18:$L$18, 0),FALSE), 'E2 Allocators'!$B$15:$W$361, MATCH('O5 Details by Class &amp; Accounts'!CE$18, 'E2 Allocators'!$B$15:$W$15, 0),FALSE)*$E69)</f>
        <v>0</v>
      </c>
      <c r="CF69" s="1321">
        <f>IF(ISERROR(VLOOKUP(VLOOKUP($A69, 'E4 TB Allocation Details'!$A$18:$L$214, MATCH("A &amp; G ID", 'E4 TB Allocation Details'!$A$18:$L$18, 0),FALSE), 'E2 Allocators'!$B$15:$W$361, MATCH('O5 Details by Class &amp; Accounts'!CF$18, 'E2 Allocators'!$B$15:$W$15, 0),FALSE)*$E69), 0, VLOOKUP(VLOOKUP($A69, 'E4 TB Allocation Details'!$A$18:$L$214, MATCH("A &amp; G ID", 'E4 TB Allocation Details'!$A$18:$L$18, 0),FALSE), 'E2 Allocators'!$B$15:$W$361, MATCH('O5 Details by Class &amp; Accounts'!CF$18, 'E2 Allocators'!$B$15:$W$15, 0),FALSE)*$E69)</f>
        <v>0</v>
      </c>
      <c r="CG69" s="1321">
        <f>IF(ISERROR(VLOOKUP(VLOOKUP($A69, 'E4 TB Allocation Details'!$A$18:$L$214, MATCH("A &amp; G ID", 'E4 TB Allocation Details'!$A$18:$L$18, 0),FALSE), 'E2 Allocators'!$B$15:$W$361, MATCH('O5 Details by Class &amp; Accounts'!CG$18, 'E2 Allocators'!$B$15:$W$15, 0),FALSE)*$E69), 0, VLOOKUP(VLOOKUP($A69, 'E4 TB Allocation Details'!$A$18:$L$214, MATCH("A &amp; G ID", 'E4 TB Allocation Details'!$A$18:$L$18, 0),FALSE), 'E2 Allocators'!$B$15:$W$361, MATCH('O5 Details by Class &amp; Accounts'!CG$18, 'E2 Allocators'!$B$15:$W$15, 0),FALSE)*$E69)</f>
        <v>0</v>
      </c>
      <c r="CH69" s="1321">
        <f>IF(ISERROR(VLOOKUP(VLOOKUP($A69, 'E4 TB Allocation Details'!$A$18:$L$214, MATCH("A &amp; G ID", 'E4 TB Allocation Details'!$A$18:$L$18, 0),FALSE), 'E2 Allocators'!$B$15:$W$361, MATCH('O5 Details by Class &amp; Accounts'!CH$18, 'E2 Allocators'!$B$15:$W$15, 0),FALSE)*$E69), 0, VLOOKUP(VLOOKUP($A69, 'E4 TB Allocation Details'!$A$18:$L$214, MATCH("A &amp; G ID", 'E4 TB Allocation Details'!$A$18:$L$18, 0),FALSE), 'E2 Allocators'!$B$15:$W$361, MATCH('O5 Details by Class &amp; Accounts'!CH$18, 'E2 Allocators'!$B$15:$W$15, 0),FALSE)*$E69)</f>
        <v>0</v>
      </c>
      <c r="CI69" s="1321">
        <f>IF(ISERROR(VLOOKUP(VLOOKUP($A69, 'E4 TB Allocation Details'!$A$18:$L$214, MATCH("A &amp; G ID", 'E4 TB Allocation Details'!$A$18:$L$18, 0),FALSE), 'E2 Allocators'!$B$15:$W$361, MATCH('O5 Details by Class &amp; Accounts'!CI$18, 'E2 Allocators'!$B$15:$W$15, 0),FALSE)*$E69), 0, VLOOKUP(VLOOKUP($A69, 'E4 TB Allocation Details'!$A$18:$L$214, MATCH("A &amp; G ID", 'E4 TB Allocation Details'!$A$18:$L$18, 0),FALSE), 'E2 Allocators'!$B$15:$W$361, MATCH('O5 Details by Class &amp; Accounts'!CI$18, 'E2 Allocators'!$B$15:$W$15, 0),FALSE)*$E69)</f>
        <v>0</v>
      </c>
      <c r="CJ69" s="1321">
        <f>IF(ISERROR(VLOOKUP(VLOOKUP($A69, 'E4 TB Allocation Details'!$A$18:$L$214, MATCH("A &amp; G ID", 'E4 TB Allocation Details'!$A$18:$L$18, 0),FALSE), 'E2 Allocators'!$B$15:$W$361, MATCH('O5 Details by Class &amp; Accounts'!CJ$18, 'E2 Allocators'!$B$15:$W$15, 0),FALSE)*$E69), 0, VLOOKUP(VLOOKUP($A69, 'E4 TB Allocation Details'!$A$18:$L$214, MATCH("A &amp; G ID", 'E4 TB Allocation Details'!$A$18:$L$18, 0),FALSE), 'E2 Allocators'!$B$15:$W$361, MATCH('O5 Details by Class &amp; Accounts'!CJ$18, 'E2 Allocators'!$B$15:$W$15, 0),FALSE)*$E69)</f>
        <v>0</v>
      </c>
      <c r="CK69" s="1321">
        <f>IF(ISERROR(VLOOKUP(VLOOKUP($A69, 'E4 TB Allocation Details'!$A$18:$L$214, MATCH("A &amp; G ID", 'E4 TB Allocation Details'!$A$18:$L$18, 0),FALSE), 'E2 Allocators'!$B$15:$W$361, MATCH('O5 Details by Class &amp; Accounts'!CK$18, 'E2 Allocators'!$B$15:$W$15, 0),FALSE)*$E69), 0, VLOOKUP(VLOOKUP($A69, 'E4 TB Allocation Details'!$A$18:$L$214, MATCH("A &amp; G ID", 'E4 TB Allocation Details'!$A$18:$L$18, 0),FALSE), 'E2 Allocators'!$B$15:$W$361, MATCH('O5 Details by Class &amp; Accounts'!CK$18, 'E2 Allocators'!$B$15:$W$15, 0),FALSE)*$E69)</f>
        <v>0</v>
      </c>
      <c r="CL69" s="1321">
        <f>IF(ISERROR(VLOOKUP(VLOOKUP($A69, 'E4 TB Allocation Details'!$A$18:$L$214, MATCH("A &amp; G ID", 'E4 TB Allocation Details'!$A$18:$L$18, 0),FALSE), 'E2 Allocators'!$B$15:$W$361, MATCH('O5 Details by Class &amp; Accounts'!CL$18, 'E2 Allocators'!$B$15:$W$15, 0),FALSE)*$E69), 0, VLOOKUP(VLOOKUP($A69, 'E4 TB Allocation Details'!$A$18:$L$214, MATCH("A &amp; G ID", 'E4 TB Allocation Details'!$A$18:$L$18, 0),FALSE), 'E2 Allocators'!$B$15:$W$361, MATCH('O5 Details by Class &amp; Accounts'!CL$18, 'E2 Allocators'!$B$15:$W$15, 0),FALSE)*$E69)</f>
        <v>0</v>
      </c>
      <c r="CM69" s="1321">
        <f>IF(ISERROR(VLOOKUP(VLOOKUP($A69, 'E4 TB Allocation Details'!$A$18:$L$214, MATCH("A &amp; G ID", 'E4 TB Allocation Details'!$A$18:$L$18, 0),FALSE), 'E2 Allocators'!$B$15:$W$361, MATCH('O5 Details by Class &amp; Accounts'!CM$18, 'E2 Allocators'!$B$15:$W$15, 0),FALSE)*$E69), 0, VLOOKUP(VLOOKUP($A69, 'E4 TB Allocation Details'!$A$18:$L$214, MATCH("A &amp; G ID", 'E4 TB Allocation Details'!$A$18:$L$18, 0),FALSE), 'E2 Allocators'!$B$15:$W$361, MATCH('O5 Details by Class &amp; Accounts'!CM$18, 'E2 Allocators'!$B$15:$W$15, 0),FALSE)*$E69)</f>
        <v>0</v>
      </c>
      <c r="CN69" s="1321">
        <f t="shared" si="12"/>
        <v>175134.00000000003</v>
      </c>
      <c r="CO69" s="1650">
        <f t="shared" si="7"/>
        <v>0</v>
      </c>
      <c r="CQ69" s="1898" t="s">
        <v>5</v>
      </c>
    </row>
    <row r="70" spans="1:95" s="64" customFormat="1" ht="12.75">
      <c r="A70" s="2156">
        <v>1945</v>
      </c>
      <c r="B70" s="2111" t="s">
        <v>518</v>
      </c>
      <c r="C70" s="1647">
        <f>IF(ISERROR(VLOOKUP($A70,'I3 TB Data'!$A$19:$H$484,MATCH('O5 Details by Class &amp; Accounts'!$C$18, 'I3 TB Data'!$A$19:$H$19,0),0)), 0, VLOOKUP($A70,'I3 TB Data'!$A$19:$H$484,MATCH('O5 Details by Class &amp; Accounts'!$C$18,'I3 TB Data'!$A$19:$H$19,0),0))</f>
        <v>5000</v>
      </c>
      <c r="D70" s="1648">
        <f>'I4 BO ASSETS'!E72</f>
        <v>0</v>
      </c>
      <c r="E70" s="1647">
        <f t="shared" si="6"/>
        <v>5000</v>
      </c>
      <c r="F70" s="1649">
        <f>IF(ISERROR(VLOOKUP($A70, 'E1 Categorization'!A33:E124, MATCH("Customer Component", 'E1 Categorization'!$A$33:$E$33,0), 0)), 0, IF(VLOOKUP($A70, 'E1 Categorization'!A33:E124, MATCH("Customer Component", 'E1 Categorization'!$A$33:$E$33,0), 0)=0, 'O5 Details by Class &amp; Accounts'!$E70, IF(AND(VLOOKUP($A70, 'E1 Categorization'!A33:E124, MATCH("Customer Component", 'E1 Categorization'!$A$33:$E$33,0), 0) &gt;0, VLOOKUP($A70, 'E1 Categorization'!A33:E124, MATCH("Customer Component", 'E1 Categorization'!$A$33:$E$33,0), 0)&lt;1), 'O5 Details by Class &amp; Accounts'!$E70*(1-VLOOKUP($A70, 'E1 Categorization'!A33:E124, MATCH("Customer Component", 'E1 Categorization'!$A$33:$E$33,0), 0)), 0)))</f>
        <v>0</v>
      </c>
      <c r="G70" s="1649">
        <f>IF(ISERROR(VLOOKUP($A70, 'E1 Categorization'!A33:E124, MATCH("Customer Component", 'E1 Categorization'!$A$33:$E$33,0), 0)),0, IF(VLOOKUP($A70, 'E1 Categorization'!A33:E124, MATCH("Customer Component", 'E1 Categorization'!$A$33:$E$33,0), 0)=0, 0, IF(AND(VLOOKUP($A70, 'E1 Categorization'!A33:E124, MATCH("Customer Component", 'E1 Categorization'!$A$33:$E$33,0), 0) &gt;0, VLOOKUP($A70, 'E1 Categorization'!A33:E124, MATCH("Customer Component", 'E1 Categorization'!$A$33:$E$33,0), 0)&lt;1), 'O5 Details by Class &amp; Accounts'!$E70*(VLOOKUP($A70, 'E1 Categorization'!A33:E124, MATCH("Customer Component", 'E1 Categorization'!$A$33:$E$33,0), 0)), 'O5 Details by Class &amp; Accounts'!$E70)))</f>
        <v>0</v>
      </c>
      <c r="H70" s="1321">
        <f t="shared" si="8"/>
        <v>0</v>
      </c>
      <c r="I70" s="1321">
        <f>IF(ISERROR(VLOOKUP(VLOOKUP($A70, 'E4 TB Allocation Details'!$A$18:$L$214, MATCH("Demand ID", 'E4 TB Allocation Details'!$A$18:$L$18, 0),FALSE), 'E2 Allocators'!$B$15:$W$361, MATCH('O5 Details by Class &amp; Accounts'!I$18, 'E2 Allocators'!$B$15:$W$15, 0),FALSE)*$F70), 0, VLOOKUP(VLOOKUP($A70, 'E4 TB Allocation Details'!$A$18:$L$214, MATCH("Demand ID", 'E4 TB Allocation Details'!$A$18:$L$18, 0),FALSE), 'E2 Allocators'!$B$15:$W$361, MATCH('O5 Details by Class &amp; Accounts'!I$18, 'E2 Allocators'!$B$15:$W$15, 0),FALSE)*$F70)</f>
        <v>0</v>
      </c>
      <c r="J70" s="1321">
        <f>IF(ISERROR(VLOOKUP(VLOOKUP($A70, 'E4 TB Allocation Details'!$A$18:$L$214, MATCH("Demand ID", 'E4 TB Allocation Details'!$A$18:$L$18, 0),FALSE), 'E2 Allocators'!$B$15:$W$361, MATCH('O5 Details by Class &amp; Accounts'!J$18, 'E2 Allocators'!$B$15:$W$15, 0),FALSE)*$F70), 0, VLOOKUP(VLOOKUP($A70, 'E4 TB Allocation Details'!$A$18:$L$214, MATCH("Demand ID", 'E4 TB Allocation Details'!$A$18:$L$18, 0),FALSE), 'E2 Allocators'!$B$15:$W$361, MATCH('O5 Details by Class &amp; Accounts'!J$18, 'E2 Allocators'!$B$15:$W$15, 0),FALSE)*$F70)</f>
        <v>0</v>
      </c>
      <c r="K70" s="1321">
        <f>IF(ISERROR(VLOOKUP(VLOOKUP($A70, 'E4 TB Allocation Details'!$A$18:$L$214, MATCH("Demand ID", 'E4 TB Allocation Details'!$A$18:$L$18, 0),FALSE), 'E2 Allocators'!$B$15:$W$361, MATCH('O5 Details by Class &amp; Accounts'!K$18, 'E2 Allocators'!$B$15:$W$15, 0),FALSE)*$F70), 0, VLOOKUP(VLOOKUP($A70, 'E4 TB Allocation Details'!$A$18:$L$214, MATCH("Demand ID", 'E4 TB Allocation Details'!$A$18:$L$18, 0),FALSE), 'E2 Allocators'!$B$15:$W$361, MATCH('O5 Details by Class &amp; Accounts'!K$18, 'E2 Allocators'!$B$15:$W$15, 0),FALSE)*$F70)</f>
        <v>0</v>
      </c>
      <c r="L70" s="1321">
        <f>IF(ISERROR(VLOOKUP(VLOOKUP($A70, 'E4 TB Allocation Details'!$A$18:$L$214, MATCH("Demand ID", 'E4 TB Allocation Details'!$A$18:$L$18, 0),FALSE), 'E2 Allocators'!$B$15:$W$361, MATCH('O5 Details by Class &amp; Accounts'!L$18, 'E2 Allocators'!$B$15:$W$15, 0),FALSE)*$F70), 0, VLOOKUP(VLOOKUP($A70, 'E4 TB Allocation Details'!$A$18:$L$214, MATCH("Demand ID", 'E4 TB Allocation Details'!$A$18:$L$18, 0),FALSE), 'E2 Allocators'!$B$15:$W$361, MATCH('O5 Details by Class &amp; Accounts'!L$18, 'E2 Allocators'!$B$15:$W$15, 0),FALSE)*$F70)</f>
        <v>0</v>
      </c>
      <c r="M70" s="1321">
        <f>IF(ISERROR(VLOOKUP(VLOOKUP($A70, 'E4 TB Allocation Details'!$A$18:$L$214, MATCH("Demand ID", 'E4 TB Allocation Details'!$A$18:$L$18, 0),FALSE), 'E2 Allocators'!$B$15:$W$361, MATCH('O5 Details by Class &amp; Accounts'!M$18, 'E2 Allocators'!$B$15:$W$15, 0),FALSE)*$F70), 0, VLOOKUP(VLOOKUP($A70, 'E4 TB Allocation Details'!$A$18:$L$214, MATCH("Demand ID", 'E4 TB Allocation Details'!$A$18:$L$18, 0),FALSE), 'E2 Allocators'!$B$15:$W$361, MATCH('O5 Details by Class &amp; Accounts'!M$18, 'E2 Allocators'!$B$15:$W$15, 0),FALSE)*$F70)</f>
        <v>0</v>
      </c>
      <c r="N70" s="1321">
        <f>IF(ISERROR(VLOOKUP(VLOOKUP($A70, 'E4 TB Allocation Details'!$A$18:$L$214, MATCH("Demand ID", 'E4 TB Allocation Details'!$A$18:$L$18, 0),FALSE), 'E2 Allocators'!$B$15:$W$361, MATCH('O5 Details by Class &amp; Accounts'!N$18, 'E2 Allocators'!$B$15:$W$15, 0),FALSE)*$F70), 0, VLOOKUP(VLOOKUP($A70, 'E4 TB Allocation Details'!$A$18:$L$214, MATCH("Demand ID", 'E4 TB Allocation Details'!$A$18:$L$18, 0),FALSE), 'E2 Allocators'!$B$15:$W$361, MATCH('O5 Details by Class &amp; Accounts'!N$18, 'E2 Allocators'!$B$15:$W$15, 0),FALSE)*$F70)</f>
        <v>0</v>
      </c>
      <c r="O70" s="1321">
        <f>IF(ISERROR(VLOOKUP(VLOOKUP($A70, 'E4 TB Allocation Details'!$A$18:$L$214, MATCH("Demand ID", 'E4 TB Allocation Details'!$A$18:$L$18, 0),FALSE), 'E2 Allocators'!$B$15:$W$361, MATCH('O5 Details by Class &amp; Accounts'!O$18, 'E2 Allocators'!$B$15:$W$15, 0),FALSE)*$F70), 0, VLOOKUP(VLOOKUP($A70, 'E4 TB Allocation Details'!$A$18:$L$214, MATCH("Demand ID", 'E4 TB Allocation Details'!$A$18:$L$18, 0),FALSE), 'E2 Allocators'!$B$15:$W$361, MATCH('O5 Details by Class &amp; Accounts'!O$18, 'E2 Allocators'!$B$15:$W$15, 0),FALSE)*$F70)</f>
        <v>0</v>
      </c>
      <c r="P70" s="1321">
        <f>IF(ISERROR(VLOOKUP(VLOOKUP($A70, 'E4 TB Allocation Details'!$A$18:$L$214, MATCH("Demand ID", 'E4 TB Allocation Details'!$A$18:$L$18, 0),FALSE), 'E2 Allocators'!$B$15:$W$361, MATCH('O5 Details by Class &amp; Accounts'!P$18, 'E2 Allocators'!$B$15:$W$15, 0),FALSE)*$F70), 0, VLOOKUP(VLOOKUP($A70, 'E4 TB Allocation Details'!$A$18:$L$214, MATCH("Demand ID", 'E4 TB Allocation Details'!$A$18:$L$18, 0),FALSE), 'E2 Allocators'!$B$15:$W$361, MATCH('O5 Details by Class &amp; Accounts'!P$18, 'E2 Allocators'!$B$15:$W$15, 0),FALSE)*$F70)</f>
        <v>0</v>
      </c>
      <c r="Q70" s="1321">
        <f>IF(ISERROR(VLOOKUP(VLOOKUP($A70, 'E4 TB Allocation Details'!$A$18:$L$214, MATCH("Demand ID", 'E4 TB Allocation Details'!$A$18:$L$18, 0),FALSE), 'E2 Allocators'!$B$15:$W$361, MATCH('O5 Details by Class &amp; Accounts'!Q$18, 'E2 Allocators'!$B$15:$W$15, 0),FALSE)*$F70), 0, VLOOKUP(VLOOKUP($A70, 'E4 TB Allocation Details'!$A$18:$L$214, MATCH("Demand ID", 'E4 TB Allocation Details'!$A$18:$L$18, 0),FALSE), 'E2 Allocators'!$B$15:$W$361, MATCH('O5 Details by Class &amp; Accounts'!Q$18, 'E2 Allocators'!$B$15:$W$15, 0),FALSE)*$F70)</f>
        <v>0</v>
      </c>
      <c r="R70" s="1321">
        <f>IF(ISERROR(VLOOKUP(VLOOKUP($A70, 'E4 TB Allocation Details'!$A$18:$L$214, MATCH("Demand ID", 'E4 TB Allocation Details'!$A$18:$L$18, 0),FALSE), 'E2 Allocators'!$B$15:$W$361, MATCH('O5 Details by Class &amp; Accounts'!R$18, 'E2 Allocators'!$B$15:$W$15, 0),FALSE)*$F70), 0, VLOOKUP(VLOOKUP($A70, 'E4 TB Allocation Details'!$A$18:$L$214, MATCH("Demand ID", 'E4 TB Allocation Details'!$A$18:$L$18, 0),FALSE), 'E2 Allocators'!$B$15:$W$361, MATCH('O5 Details by Class &amp; Accounts'!R$18, 'E2 Allocators'!$B$15:$W$15, 0),FALSE)*$F70)</f>
        <v>0</v>
      </c>
      <c r="S70" s="1321">
        <f>IF(ISERROR(VLOOKUP(VLOOKUP($A70, 'E4 TB Allocation Details'!$A$18:$L$214, MATCH("Demand ID", 'E4 TB Allocation Details'!$A$18:$L$18, 0),FALSE), 'E2 Allocators'!$B$15:$W$361, MATCH('O5 Details by Class &amp; Accounts'!S$18, 'E2 Allocators'!$B$15:$W$15, 0),FALSE)*$F70), 0, VLOOKUP(VLOOKUP($A70, 'E4 TB Allocation Details'!$A$18:$L$214, MATCH("Demand ID", 'E4 TB Allocation Details'!$A$18:$L$18, 0),FALSE), 'E2 Allocators'!$B$15:$W$361, MATCH('O5 Details by Class &amp; Accounts'!S$18, 'E2 Allocators'!$B$15:$W$15, 0),FALSE)*$F70)</f>
        <v>0</v>
      </c>
      <c r="T70" s="1321">
        <f>IF(ISERROR(VLOOKUP(VLOOKUP($A70, 'E4 TB Allocation Details'!$A$18:$L$214, MATCH("Demand ID", 'E4 TB Allocation Details'!$A$18:$L$18, 0),FALSE), 'E2 Allocators'!$B$15:$W$361, MATCH('O5 Details by Class &amp; Accounts'!T$18, 'E2 Allocators'!$B$15:$W$15, 0),FALSE)*$F70), 0, VLOOKUP(VLOOKUP($A70, 'E4 TB Allocation Details'!$A$18:$L$214, MATCH("Demand ID", 'E4 TB Allocation Details'!$A$18:$L$18, 0),FALSE), 'E2 Allocators'!$B$15:$W$361, MATCH('O5 Details by Class &amp; Accounts'!T$18, 'E2 Allocators'!$B$15:$W$15, 0),FALSE)*$F70)</f>
        <v>0</v>
      </c>
      <c r="U70" s="1321">
        <f>IF(ISERROR(VLOOKUP(VLOOKUP($A70, 'E4 TB Allocation Details'!$A$18:$L$214, MATCH("Demand ID", 'E4 TB Allocation Details'!$A$18:$L$18, 0),FALSE), 'E2 Allocators'!$B$15:$W$361, MATCH('O5 Details by Class &amp; Accounts'!U$18, 'E2 Allocators'!$B$15:$W$15, 0),FALSE)*$F70), 0, VLOOKUP(VLOOKUP($A70, 'E4 TB Allocation Details'!$A$18:$L$214, MATCH("Demand ID", 'E4 TB Allocation Details'!$A$18:$L$18, 0),FALSE), 'E2 Allocators'!$B$15:$W$361, MATCH('O5 Details by Class &amp; Accounts'!U$18, 'E2 Allocators'!$B$15:$W$15, 0),FALSE)*$F70)</f>
        <v>0</v>
      </c>
      <c r="V70" s="1321">
        <f>IF(ISERROR(VLOOKUP(VLOOKUP($A70, 'E4 TB Allocation Details'!$A$18:$L$214, MATCH("Demand ID", 'E4 TB Allocation Details'!$A$18:$L$18, 0),FALSE), 'E2 Allocators'!$B$15:$W$361, MATCH('O5 Details by Class &amp; Accounts'!V$18, 'E2 Allocators'!$B$15:$W$15, 0),FALSE)*$F70), 0, VLOOKUP(VLOOKUP($A70, 'E4 TB Allocation Details'!$A$18:$L$214, MATCH("Demand ID", 'E4 TB Allocation Details'!$A$18:$L$18, 0),FALSE), 'E2 Allocators'!$B$15:$W$361, MATCH('O5 Details by Class &amp; Accounts'!V$18, 'E2 Allocators'!$B$15:$W$15, 0),FALSE)*$F70)</f>
        <v>0</v>
      </c>
      <c r="W70" s="1321">
        <f>IF(ISERROR(VLOOKUP(VLOOKUP($A70, 'E4 TB Allocation Details'!$A$18:$L$214, MATCH("Demand ID", 'E4 TB Allocation Details'!$A$18:$L$18, 0),FALSE), 'E2 Allocators'!$B$15:$W$361, MATCH('O5 Details by Class &amp; Accounts'!W$18, 'E2 Allocators'!$B$15:$W$15, 0),FALSE)*$F70), 0, VLOOKUP(VLOOKUP($A70, 'E4 TB Allocation Details'!$A$18:$L$214, MATCH("Demand ID", 'E4 TB Allocation Details'!$A$18:$L$18, 0),FALSE), 'E2 Allocators'!$B$15:$W$361, MATCH('O5 Details by Class &amp; Accounts'!W$18, 'E2 Allocators'!$B$15:$W$15, 0),FALSE)*$F70)</f>
        <v>0</v>
      </c>
      <c r="X70" s="1321">
        <f>IF(ISERROR(VLOOKUP(VLOOKUP($A70, 'E4 TB Allocation Details'!$A$18:$L$214, MATCH("Demand ID", 'E4 TB Allocation Details'!$A$18:$L$18, 0),FALSE), 'E2 Allocators'!$B$15:$W$361, MATCH('O5 Details by Class &amp; Accounts'!X$18, 'E2 Allocators'!$B$15:$W$15, 0),FALSE)*$F70), 0, VLOOKUP(VLOOKUP($A70, 'E4 TB Allocation Details'!$A$18:$L$214, MATCH("Demand ID", 'E4 TB Allocation Details'!$A$18:$L$18, 0),FALSE), 'E2 Allocators'!$B$15:$W$361, MATCH('O5 Details by Class &amp; Accounts'!X$18, 'E2 Allocators'!$B$15:$W$15, 0),FALSE)*$F70)</f>
        <v>0</v>
      </c>
      <c r="Y70" s="1321">
        <f>IF(ISERROR(VLOOKUP(VLOOKUP($A70, 'E4 TB Allocation Details'!$A$18:$L$214, MATCH("Demand ID", 'E4 TB Allocation Details'!$A$18:$L$18, 0),FALSE), 'E2 Allocators'!$B$15:$W$361, MATCH('O5 Details by Class &amp; Accounts'!Y$18, 'E2 Allocators'!$B$15:$W$15, 0),FALSE)*$F70), 0, VLOOKUP(VLOOKUP($A70, 'E4 TB Allocation Details'!$A$18:$L$214, MATCH("Demand ID", 'E4 TB Allocation Details'!$A$18:$L$18, 0),FALSE), 'E2 Allocators'!$B$15:$W$361, MATCH('O5 Details by Class &amp; Accounts'!Y$18, 'E2 Allocators'!$B$15:$W$15, 0),FALSE)*$F70)</f>
        <v>0</v>
      </c>
      <c r="Z70" s="1321">
        <f>IF(ISERROR(VLOOKUP(VLOOKUP($A70, 'E4 TB Allocation Details'!$A$18:$L$214, MATCH("Demand ID", 'E4 TB Allocation Details'!$A$18:$L$18, 0),FALSE), 'E2 Allocators'!$B$15:$W$361, MATCH('O5 Details by Class &amp; Accounts'!Z$18, 'E2 Allocators'!$B$15:$W$15, 0),FALSE)*$F70), 0, VLOOKUP(VLOOKUP($A70, 'E4 TB Allocation Details'!$A$18:$L$214, MATCH("Demand ID", 'E4 TB Allocation Details'!$A$18:$L$18, 0),FALSE), 'E2 Allocators'!$B$15:$W$361, MATCH('O5 Details by Class &amp; Accounts'!Z$18, 'E2 Allocators'!$B$15:$W$15, 0),FALSE)*$F70)</f>
        <v>0</v>
      </c>
      <c r="AA70" s="1321">
        <f>IF(ISERROR(VLOOKUP(VLOOKUP($A70, 'E4 TB Allocation Details'!$A$18:$L$214, MATCH("Demand ID", 'E4 TB Allocation Details'!$A$18:$L$18, 0),FALSE), 'E2 Allocators'!$B$15:$W$361, MATCH('O5 Details by Class &amp; Accounts'!AA$18, 'E2 Allocators'!$B$15:$W$15, 0),FALSE)*$F70), 0, VLOOKUP(VLOOKUP($A70, 'E4 TB Allocation Details'!$A$18:$L$214, MATCH("Demand ID", 'E4 TB Allocation Details'!$A$18:$L$18, 0),FALSE), 'E2 Allocators'!$B$15:$W$361, MATCH('O5 Details by Class &amp; Accounts'!AA$18, 'E2 Allocators'!$B$15:$W$15, 0),FALSE)*$F70)</f>
        <v>0</v>
      </c>
      <c r="AB70" s="1321">
        <f>IF(ISERROR(VLOOKUP(VLOOKUP($A70, 'E4 TB Allocation Details'!$A$18:$L$214, MATCH("Demand ID", 'E4 TB Allocation Details'!$A$18:$L$18, 0),FALSE), 'E2 Allocators'!$B$15:$W$361, MATCH('O5 Details by Class &amp; Accounts'!AB$18, 'E2 Allocators'!$B$15:$W$15, 0),FALSE)*$F70), 0, VLOOKUP(VLOOKUP($A70, 'E4 TB Allocation Details'!$A$18:$L$214, MATCH("Demand ID", 'E4 TB Allocation Details'!$A$18:$L$18, 0),FALSE), 'E2 Allocators'!$B$15:$W$361, MATCH('O5 Details by Class &amp; Accounts'!AB$18, 'E2 Allocators'!$B$15:$W$15, 0),FALSE)*$F70)</f>
        <v>0</v>
      </c>
      <c r="AC70" s="1321">
        <f t="shared" si="9"/>
        <v>0</v>
      </c>
      <c r="AD70" s="1321">
        <f>IF(ISERROR(VLOOKUP(VLOOKUP($A70, 'E4 TB Allocation Details'!$A$18:$L$214, MATCH("Customer ID", 'E4 TB Allocation Details'!$A$18:$L$18, 0),FALSE), 'E2 Allocators'!$B$15:$W$361, MATCH('O5 Details by Class &amp; Accounts'!AD$18, 'E2 Allocators'!$B$15:$W$15, 0),FALSE)*$G70), 0, VLOOKUP(VLOOKUP($A70, 'E4 TB Allocation Details'!$A$18:$L$214, MATCH("Customer ID", 'E4 TB Allocation Details'!$A$18:$L$18, 0),FALSE), 'E2 Allocators'!$B$15:$W$361, MATCH('O5 Details by Class &amp; Accounts'!AD$18, 'E2 Allocators'!$B$15:$W$15, 0),FALSE)*$G70)</f>
        <v>0</v>
      </c>
      <c r="AE70" s="1321">
        <f>IF(ISERROR(VLOOKUP(VLOOKUP($A70, 'E4 TB Allocation Details'!$A$18:$L$214, MATCH("Customer ID", 'E4 TB Allocation Details'!$A$18:$L$18, 0),FALSE), 'E2 Allocators'!$B$15:$W$361, MATCH('O5 Details by Class &amp; Accounts'!AE$18, 'E2 Allocators'!$B$15:$W$15, 0),FALSE)*$G70), 0, VLOOKUP(VLOOKUP($A70, 'E4 TB Allocation Details'!$A$18:$L$214, MATCH("Customer ID", 'E4 TB Allocation Details'!$A$18:$L$18, 0),FALSE), 'E2 Allocators'!$B$15:$W$361, MATCH('O5 Details by Class &amp; Accounts'!AE$18, 'E2 Allocators'!$B$15:$W$15, 0),FALSE)*$G70)</f>
        <v>0</v>
      </c>
      <c r="AF70" s="1321">
        <f>IF(ISERROR(VLOOKUP(VLOOKUP($A70, 'E4 TB Allocation Details'!$A$18:$L$214, MATCH("Customer ID", 'E4 TB Allocation Details'!$A$18:$L$18, 0),FALSE), 'E2 Allocators'!$B$15:$W$361, MATCH('O5 Details by Class &amp; Accounts'!AF$18, 'E2 Allocators'!$B$15:$W$15, 0),FALSE)*$G70), 0, VLOOKUP(VLOOKUP($A70, 'E4 TB Allocation Details'!$A$18:$L$214, MATCH("Customer ID", 'E4 TB Allocation Details'!$A$18:$L$18, 0),FALSE), 'E2 Allocators'!$B$15:$W$361, MATCH('O5 Details by Class &amp; Accounts'!AF$18, 'E2 Allocators'!$B$15:$W$15, 0),FALSE)*$G70)</f>
        <v>0</v>
      </c>
      <c r="AG70" s="1321">
        <f>IF(ISERROR(VLOOKUP(VLOOKUP($A70, 'E4 TB Allocation Details'!$A$18:$L$214, MATCH("Customer ID", 'E4 TB Allocation Details'!$A$18:$L$18, 0),FALSE), 'E2 Allocators'!$B$15:$W$361, MATCH('O5 Details by Class &amp; Accounts'!AG$18, 'E2 Allocators'!$B$15:$W$15, 0),FALSE)*$G70), 0, VLOOKUP(VLOOKUP($A70, 'E4 TB Allocation Details'!$A$18:$L$214, MATCH("Customer ID", 'E4 TB Allocation Details'!$A$18:$L$18, 0),FALSE), 'E2 Allocators'!$B$15:$W$361, MATCH('O5 Details by Class &amp; Accounts'!AG$18, 'E2 Allocators'!$B$15:$W$15, 0),FALSE)*$G70)</f>
        <v>0</v>
      </c>
      <c r="AH70" s="1321">
        <f>IF(ISERROR(VLOOKUP(VLOOKUP($A70, 'E4 TB Allocation Details'!$A$18:$L$214, MATCH("Customer ID", 'E4 TB Allocation Details'!$A$18:$L$18, 0),FALSE), 'E2 Allocators'!$B$15:$W$361, MATCH('O5 Details by Class &amp; Accounts'!AH$18, 'E2 Allocators'!$B$15:$W$15, 0),FALSE)*$G70), 0, VLOOKUP(VLOOKUP($A70, 'E4 TB Allocation Details'!$A$18:$L$214, MATCH("Customer ID", 'E4 TB Allocation Details'!$A$18:$L$18, 0),FALSE), 'E2 Allocators'!$B$15:$W$361, MATCH('O5 Details by Class &amp; Accounts'!AH$18, 'E2 Allocators'!$B$15:$W$15, 0),FALSE)*$G70)</f>
        <v>0</v>
      </c>
      <c r="AI70" s="1321">
        <f>IF(ISERROR(VLOOKUP(VLOOKUP($A70, 'E4 TB Allocation Details'!$A$18:$L$214, MATCH("Customer ID", 'E4 TB Allocation Details'!$A$18:$L$18, 0),FALSE), 'E2 Allocators'!$B$15:$W$361, MATCH('O5 Details by Class &amp; Accounts'!AI$18, 'E2 Allocators'!$B$15:$W$15, 0),FALSE)*$G70), 0, VLOOKUP(VLOOKUP($A70, 'E4 TB Allocation Details'!$A$18:$L$214, MATCH("Customer ID", 'E4 TB Allocation Details'!$A$18:$L$18, 0),FALSE), 'E2 Allocators'!$B$15:$W$361, MATCH('O5 Details by Class &amp; Accounts'!AI$18, 'E2 Allocators'!$B$15:$W$15, 0),FALSE)*$G70)</f>
        <v>0</v>
      </c>
      <c r="AJ70" s="1321">
        <f>IF(ISERROR(VLOOKUP(VLOOKUP($A70, 'E4 TB Allocation Details'!$A$18:$L$214, MATCH("Customer ID", 'E4 TB Allocation Details'!$A$18:$L$18, 0),FALSE), 'E2 Allocators'!$B$15:$W$361, MATCH('O5 Details by Class &amp; Accounts'!AJ$18, 'E2 Allocators'!$B$15:$W$15, 0),FALSE)*$G70), 0, VLOOKUP(VLOOKUP($A70, 'E4 TB Allocation Details'!$A$18:$L$214, MATCH("Customer ID", 'E4 TB Allocation Details'!$A$18:$L$18, 0),FALSE), 'E2 Allocators'!$B$15:$W$361, MATCH('O5 Details by Class &amp; Accounts'!AJ$18, 'E2 Allocators'!$B$15:$W$15, 0),FALSE)*$G70)</f>
        <v>0</v>
      </c>
      <c r="AK70" s="1321">
        <f>IF(ISERROR(VLOOKUP(VLOOKUP($A70, 'E4 TB Allocation Details'!$A$18:$L$214, MATCH("Customer ID", 'E4 TB Allocation Details'!$A$18:$L$18, 0),FALSE), 'E2 Allocators'!$B$15:$W$361, MATCH('O5 Details by Class &amp; Accounts'!AK$18, 'E2 Allocators'!$B$15:$W$15, 0),FALSE)*$G70), 0, VLOOKUP(VLOOKUP($A70, 'E4 TB Allocation Details'!$A$18:$L$214, MATCH("Customer ID", 'E4 TB Allocation Details'!$A$18:$L$18, 0),FALSE), 'E2 Allocators'!$B$15:$W$361, MATCH('O5 Details by Class &amp; Accounts'!AK$18, 'E2 Allocators'!$B$15:$W$15, 0),FALSE)*$G70)</f>
        <v>0</v>
      </c>
      <c r="AL70" s="1321">
        <f>IF(ISERROR(VLOOKUP(VLOOKUP($A70, 'E4 TB Allocation Details'!$A$18:$L$214, MATCH("Customer ID", 'E4 TB Allocation Details'!$A$18:$L$18, 0),FALSE), 'E2 Allocators'!$B$15:$W$361, MATCH('O5 Details by Class &amp; Accounts'!AL$18, 'E2 Allocators'!$B$15:$W$15, 0),FALSE)*$G70), 0, VLOOKUP(VLOOKUP($A70, 'E4 TB Allocation Details'!$A$18:$L$214, MATCH("Customer ID", 'E4 TB Allocation Details'!$A$18:$L$18, 0),FALSE), 'E2 Allocators'!$B$15:$W$361, MATCH('O5 Details by Class &amp; Accounts'!AL$18, 'E2 Allocators'!$B$15:$W$15, 0),FALSE)*$G70)</f>
        <v>0</v>
      </c>
      <c r="AM70" s="1321">
        <f>IF(ISERROR(VLOOKUP(VLOOKUP($A70, 'E4 TB Allocation Details'!$A$18:$L$214, MATCH("Customer ID", 'E4 TB Allocation Details'!$A$18:$L$18, 0),FALSE), 'E2 Allocators'!$B$15:$W$361, MATCH('O5 Details by Class &amp; Accounts'!AM$18, 'E2 Allocators'!$B$15:$W$15, 0),FALSE)*$G70), 0, VLOOKUP(VLOOKUP($A70, 'E4 TB Allocation Details'!$A$18:$L$214, MATCH("Customer ID", 'E4 TB Allocation Details'!$A$18:$L$18, 0),FALSE), 'E2 Allocators'!$B$15:$W$361, MATCH('O5 Details by Class &amp; Accounts'!AM$18, 'E2 Allocators'!$B$15:$W$15, 0),FALSE)*$G70)</f>
        <v>0</v>
      </c>
      <c r="AN70" s="1321">
        <f>IF(ISERROR(VLOOKUP(VLOOKUP($A70, 'E4 TB Allocation Details'!$A$18:$L$214, MATCH("Customer ID", 'E4 TB Allocation Details'!$A$18:$L$18, 0),FALSE), 'E2 Allocators'!$B$15:$W$361, MATCH('O5 Details by Class &amp; Accounts'!AN$18, 'E2 Allocators'!$B$15:$W$15, 0),FALSE)*$G70), 0, VLOOKUP(VLOOKUP($A70, 'E4 TB Allocation Details'!$A$18:$L$214, MATCH("Customer ID", 'E4 TB Allocation Details'!$A$18:$L$18, 0),FALSE), 'E2 Allocators'!$B$15:$W$361, MATCH('O5 Details by Class &amp; Accounts'!AN$18, 'E2 Allocators'!$B$15:$W$15, 0),FALSE)*$G70)</f>
        <v>0</v>
      </c>
      <c r="AO70" s="1321">
        <f>IF(ISERROR(VLOOKUP(VLOOKUP($A70, 'E4 TB Allocation Details'!$A$18:$L$214, MATCH("Customer ID", 'E4 TB Allocation Details'!$A$18:$L$18, 0),FALSE), 'E2 Allocators'!$B$15:$W$361, MATCH('O5 Details by Class &amp; Accounts'!AO$18, 'E2 Allocators'!$B$15:$W$15, 0),FALSE)*$G70), 0, VLOOKUP(VLOOKUP($A70, 'E4 TB Allocation Details'!$A$18:$L$214, MATCH("Customer ID", 'E4 TB Allocation Details'!$A$18:$L$18, 0),FALSE), 'E2 Allocators'!$B$15:$W$361, MATCH('O5 Details by Class &amp; Accounts'!AO$18, 'E2 Allocators'!$B$15:$W$15, 0),FALSE)*$G70)</f>
        <v>0</v>
      </c>
      <c r="AP70" s="1321">
        <f>IF(ISERROR(VLOOKUP(VLOOKUP($A70, 'E4 TB Allocation Details'!$A$18:$L$214, MATCH("Customer ID", 'E4 TB Allocation Details'!$A$18:$L$18, 0),FALSE), 'E2 Allocators'!$B$15:$W$361, MATCH('O5 Details by Class &amp; Accounts'!AP$18, 'E2 Allocators'!$B$15:$W$15, 0),FALSE)*$G70), 0, VLOOKUP(VLOOKUP($A70, 'E4 TB Allocation Details'!$A$18:$L$214, MATCH("Customer ID", 'E4 TB Allocation Details'!$A$18:$L$18, 0),FALSE), 'E2 Allocators'!$B$15:$W$361, MATCH('O5 Details by Class &amp; Accounts'!AP$18, 'E2 Allocators'!$B$15:$W$15, 0),FALSE)*$G70)</f>
        <v>0</v>
      </c>
      <c r="AQ70" s="1321">
        <f>IF(ISERROR(VLOOKUP(VLOOKUP($A70, 'E4 TB Allocation Details'!$A$18:$L$214, MATCH("Customer ID", 'E4 TB Allocation Details'!$A$18:$L$18, 0),FALSE), 'E2 Allocators'!$B$15:$W$361, MATCH('O5 Details by Class &amp; Accounts'!AQ$18, 'E2 Allocators'!$B$15:$W$15, 0),FALSE)*$G70), 0, VLOOKUP(VLOOKUP($A70, 'E4 TB Allocation Details'!$A$18:$L$214, MATCH("Customer ID", 'E4 TB Allocation Details'!$A$18:$L$18, 0),FALSE), 'E2 Allocators'!$B$15:$W$361, MATCH('O5 Details by Class &amp; Accounts'!AQ$18, 'E2 Allocators'!$B$15:$W$15, 0),FALSE)*$G70)</f>
        <v>0</v>
      </c>
      <c r="AR70" s="1321">
        <f>IF(ISERROR(VLOOKUP(VLOOKUP($A70, 'E4 TB Allocation Details'!$A$18:$L$214, MATCH("Customer ID", 'E4 TB Allocation Details'!$A$18:$L$18, 0),FALSE), 'E2 Allocators'!$B$15:$W$361, MATCH('O5 Details by Class &amp; Accounts'!AR$18, 'E2 Allocators'!$B$15:$W$15, 0),FALSE)*$G70), 0, VLOOKUP(VLOOKUP($A70, 'E4 TB Allocation Details'!$A$18:$L$214, MATCH("Customer ID", 'E4 TB Allocation Details'!$A$18:$L$18, 0),FALSE), 'E2 Allocators'!$B$15:$W$361, MATCH('O5 Details by Class &amp; Accounts'!AR$18, 'E2 Allocators'!$B$15:$W$15, 0),FALSE)*$G70)</f>
        <v>0</v>
      </c>
      <c r="AS70" s="1321">
        <f>IF(ISERROR(VLOOKUP(VLOOKUP($A70, 'E4 TB Allocation Details'!$A$18:$L$214, MATCH("Customer ID", 'E4 TB Allocation Details'!$A$18:$L$18, 0),FALSE), 'E2 Allocators'!$B$15:$W$361, MATCH('O5 Details by Class &amp; Accounts'!AS$18, 'E2 Allocators'!$B$15:$W$15, 0),FALSE)*$G70), 0, VLOOKUP(VLOOKUP($A70, 'E4 TB Allocation Details'!$A$18:$L$214, MATCH("Customer ID", 'E4 TB Allocation Details'!$A$18:$L$18, 0),FALSE), 'E2 Allocators'!$B$15:$W$361, MATCH('O5 Details by Class &amp; Accounts'!AS$18, 'E2 Allocators'!$B$15:$W$15, 0),FALSE)*$G70)</f>
        <v>0</v>
      </c>
      <c r="AT70" s="1321">
        <f>IF(ISERROR(VLOOKUP(VLOOKUP($A70, 'E4 TB Allocation Details'!$A$18:$L$214, MATCH("Customer ID", 'E4 TB Allocation Details'!$A$18:$L$18, 0),FALSE), 'E2 Allocators'!$B$15:$W$361, MATCH('O5 Details by Class &amp; Accounts'!AT$18, 'E2 Allocators'!$B$15:$W$15, 0),FALSE)*$G70), 0, VLOOKUP(VLOOKUP($A70, 'E4 TB Allocation Details'!$A$18:$L$214, MATCH("Customer ID", 'E4 TB Allocation Details'!$A$18:$L$18, 0),FALSE), 'E2 Allocators'!$B$15:$W$361, MATCH('O5 Details by Class &amp; Accounts'!AT$18, 'E2 Allocators'!$B$15:$W$15, 0),FALSE)*$G70)</f>
        <v>0</v>
      </c>
      <c r="AU70" s="1321">
        <f>IF(ISERROR(VLOOKUP(VLOOKUP($A70, 'E4 TB Allocation Details'!$A$18:$L$214, MATCH("Customer ID", 'E4 TB Allocation Details'!$A$18:$L$18, 0),FALSE), 'E2 Allocators'!$B$15:$W$361, MATCH('O5 Details by Class &amp; Accounts'!AU$18, 'E2 Allocators'!$B$15:$W$15, 0),FALSE)*$G70), 0, VLOOKUP(VLOOKUP($A70, 'E4 TB Allocation Details'!$A$18:$L$214, MATCH("Customer ID", 'E4 TB Allocation Details'!$A$18:$L$18, 0),FALSE), 'E2 Allocators'!$B$15:$W$361, MATCH('O5 Details by Class &amp; Accounts'!AU$18, 'E2 Allocators'!$B$15:$W$15, 0),FALSE)*$G70)</f>
        <v>0</v>
      </c>
      <c r="AV70" s="1321">
        <f>IF(ISERROR(VLOOKUP(VLOOKUP($A70, 'E4 TB Allocation Details'!$A$18:$L$214, MATCH("Customer ID", 'E4 TB Allocation Details'!$A$18:$L$18, 0),FALSE), 'E2 Allocators'!$B$15:$W$361, MATCH('O5 Details by Class &amp; Accounts'!AV$18, 'E2 Allocators'!$B$15:$W$15, 0),FALSE)*$G70), 0, VLOOKUP(VLOOKUP($A70, 'E4 TB Allocation Details'!$A$18:$L$214, MATCH("Customer ID", 'E4 TB Allocation Details'!$A$18:$L$18, 0),FALSE), 'E2 Allocators'!$B$15:$W$361, MATCH('O5 Details by Class &amp; Accounts'!AV$18, 'E2 Allocators'!$B$15:$W$15, 0),FALSE)*$G70)</f>
        <v>0</v>
      </c>
      <c r="AW70" s="1321">
        <f>IF(ISERROR(VLOOKUP(VLOOKUP($A70, 'E4 TB Allocation Details'!$A$18:$L$214, MATCH("Customer ID", 'E4 TB Allocation Details'!$A$18:$L$18, 0),FALSE), 'E2 Allocators'!$B$15:$W$361, MATCH('O5 Details by Class &amp; Accounts'!AW$18, 'E2 Allocators'!$B$15:$W$15, 0),FALSE)*$G70), 0, VLOOKUP(VLOOKUP($A70, 'E4 TB Allocation Details'!$A$18:$L$214, MATCH("Customer ID", 'E4 TB Allocation Details'!$A$18:$L$18, 0),FALSE), 'E2 Allocators'!$B$15:$W$361, MATCH('O5 Details by Class &amp; Accounts'!AW$18, 'E2 Allocators'!$B$15:$W$15, 0),FALSE)*$G70)</f>
        <v>0</v>
      </c>
      <c r="AX70" s="1321">
        <f t="shared" si="10"/>
        <v>0</v>
      </c>
      <c r="AY70" s="1321">
        <f>IF(ISERROR(VLOOKUP(VLOOKUP($A70, 'E4 TB Allocation Details'!$A$18:$L$214, MATCH("Misc ID", 'E4 TB Allocation Details'!$A$18:$L$18, 0),FALSE), 'E2 Allocators'!$B$15:$W$361, MATCH('O5 Details by Class &amp; Accounts'!AY$18, 'E2 Allocators'!$B$15:$W$15, 0),FALSE)*$E70), 0, VLOOKUP(VLOOKUP($A70, 'E4 TB Allocation Details'!$A$18:$L$214, MATCH("Misc ID", 'E4 TB Allocation Details'!$A$18:$L$18, 0),FALSE), 'E2 Allocators'!$B$15:$W$361, MATCH('O5 Details by Class &amp; Accounts'!AY$18, 'E2 Allocators'!$B$15:$W$15, 0),FALSE)*$E70)</f>
        <v>0</v>
      </c>
      <c r="AZ70" s="1321">
        <f>IF(ISERROR(VLOOKUP(VLOOKUP($A70, 'E4 TB Allocation Details'!$A$18:$L$214, MATCH("Misc ID", 'E4 TB Allocation Details'!$A$18:$L$18, 0),FALSE), 'E2 Allocators'!$B$15:$W$361, MATCH('O5 Details by Class &amp; Accounts'!AZ$18, 'E2 Allocators'!$B$15:$W$15, 0),FALSE)*$E70), 0, VLOOKUP(VLOOKUP($A70, 'E4 TB Allocation Details'!$A$18:$L$214, MATCH("Misc ID", 'E4 TB Allocation Details'!$A$18:$L$18, 0),FALSE), 'E2 Allocators'!$B$15:$W$361, MATCH('O5 Details by Class &amp; Accounts'!AZ$18, 'E2 Allocators'!$B$15:$W$15, 0),FALSE)*$E70)</f>
        <v>0</v>
      </c>
      <c r="BA70" s="1321">
        <f>IF(ISERROR(VLOOKUP(VLOOKUP($A70, 'E4 TB Allocation Details'!$A$18:$L$214, MATCH("Misc ID", 'E4 TB Allocation Details'!$A$18:$L$18, 0),FALSE), 'E2 Allocators'!$B$15:$W$361, MATCH('O5 Details by Class &amp; Accounts'!BA$18, 'E2 Allocators'!$B$15:$W$15, 0),FALSE)*$E70), 0, VLOOKUP(VLOOKUP($A70, 'E4 TB Allocation Details'!$A$18:$L$214, MATCH("Misc ID", 'E4 TB Allocation Details'!$A$18:$L$18, 0),FALSE), 'E2 Allocators'!$B$15:$W$361, MATCH('O5 Details by Class &amp; Accounts'!BA$18, 'E2 Allocators'!$B$15:$W$15, 0),FALSE)*$E70)</f>
        <v>0</v>
      </c>
      <c r="BB70" s="1321">
        <f>IF(ISERROR(VLOOKUP(VLOOKUP($A70, 'E4 TB Allocation Details'!$A$18:$L$214, MATCH("Misc ID", 'E4 TB Allocation Details'!$A$18:$L$18, 0),FALSE), 'E2 Allocators'!$B$15:$W$361, MATCH('O5 Details by Class &amp; Accounts'!BB$18, 'E2 Allocators'!$B$15:$W$15, 0),FALSE)*$E70), 0, VLOOKUP(VLOOKUP($A70, 'E4 TB Allocation Details'!$A$18:$L$214, MATCH("Misc ID", 'E4 TB Allocation Details'!$A$18:$L$18, 0),FALSE), 'E2 Allocators'!$B$15:$W$361, MATCH('O5 Details by Class &amp; Accounts'!BB$18, 'E2 Allocators'!$B$15:$W$15, 0),FALSE)*$E70)</f>
        <v>0</v>
      </c>
      <c r="BC70" s="1321">
        <f>IF(ISERROR(VLOOKUP(VLOOKUP($A70, 'E4 TB Allocation Details'!$A$18:$L$214, MATCH("Misc ID", 'E4 TB Allocation Details'!$A$18:$L$18, 0),FALSE), 'E2 Allocators'!$B$15:$W$361, MATCH('O5 Details by Class &amp; Accounts'!BC$18, 'E2 Allocators'!$B$15:$W$15, 0),FALSE)*$E70), 0, VLOOKUP(VLOOKUP($A70, 'E4 TB Allocation Details'!$A$18:$L$214, MATCH("Misc ID", 'E4 TB Allocation Details'!$A$18:$L$18, 0),FALSE), 'E2 Allocators'!$B$15:$W$361, MATCH('O5 Details by Class &amp; Accounts'!BC$18, 'E2 Allocators'!$B$15:$W$15, 0),FALSE)*$E70)</f>
        <v>0</v>
      </c>
      <c r="BD70" s="1321">
        <f>IF(ISERROR(VLOOKUP(VLOOKUP($A70, 'E4 TB Allocation Details'!$A$18:$L$214, MATCH("Misc ID", 'E4 TB Allocation Details'!$A$18:$L$18, 0),FALSE), 'E2 Allocators'!$B$15:$W$361, MATCH('O5 Details by Class &amp; Accounts'!BD$18, 'E2 Allocators'!$B$15:$W$15, 0),FALSE)*$E70), 0, VLOOKUP(VLOOKUP($A70, 'E4 TB Allocation Details'!$A$18:$L$214, MATCH("Misc ID", 'E4 TB Allocation Details'!$A$18:$L$18, 0),FALSE), 'E2 Allocators'!$B$15:$W$361, MATCH('O5 Details by Class &amp; Accounts'!BD$18, 'E2 Allocators'!$B$15:$W$15, 0),FALSE)*$E70)</f>
        <v>0</v>
      </c>
      <c r="BE70" s="1321">
        <f>IF(ISERROR(VLOOKUP(VLOOKUP($A70, 'E4 TB Allocation Details'!$A$18:$L$214, MATCH("Misc ID", 'E4 TB Allocation Details'!$A$18:$L$18, 0),FALSE), 'E2 Allocators'!$B$15:$W$361, MATCH('O5 Details by Class &amp; Accounts'!BE$18, 'E2 Allocators'!$B$15:$W$15, 0),FALSE)*$E70), 0, VLOOKUP(VLOOKUP($A70, 'E4 TB Allocation Details'!$A$18:$L$214, MATCH("Misc ID", 'E4 TB Allocation Details'!$A$18:$L$18, 0),FALSE), 'E2 Allocators'!$B$15:$W$361, MATCH('O5 Details by Class &amp; Accounts'!BE$18, 'E2 Allocators'!$B$15:$W$15, 0),FALSE)*$E70)</f>
        <v>0</v>
      </c>
      <c r="BF70" s="1321">
        <f>IF(ISERROR(VLOOKUP(VLOOKUP($A70, 'E4 TB Allocation Details'!$A$18:$L$214, MATCH("Misc ID", 'E4 TB Allocation Details'!$A$18:$L$18, 0),FALSE), 'E2 Allocators'!$B$15:$W$361, MATCH('O5 Details by Class &amp; Accounts'!BF$18, 'E2 Allocators'!$B$15:$W$15, 0),FALSE)*$E70), 0, VLOOKUP(VLOOKUP($A70, 'E4 TB Allocation Details'!$A$18:$L$214, MATCH("Misc ID", 'E4 TB Allocation Details'!$A$18:$L$18, 0),FALSE), 'E2 Allocators'!$B$15:$W$361, MATCH('O5 Details by Class &amp; Accounts'!BF$18, 'E2 Allocators'!$B$15:$W$15, 0),FALSE)*$E70)</f>
        <v>0</v>
      </c>
      <c r="BG70" s="1321">
        <f>IF(ISERROR(VLOOKUP(VLOOKUP($A70, 'E4 TB Allocation Details'!$A$18:$L$214, MATCH("Misc ID", 'E4 TB Allocation Details'!$A$18:$L$18, 0),FALSE), 'E2 Allocators'!$B$15:$W$361, MATCH('O5 Details by Class &amp; Accounts'!BG$18, 'E2 Allocators'!$B$15:$W$15, 0),FALSE)*$E70), 0, VLOOKUP(VLOOKUP($A70, 'E4 TB Allocation Details'!$A$18:$L$214, MATCH("Misc ID", 'E4 TB Allocation Details'!$A$18:$L$18, 0),FALSE), 'E2 Allocators'!$B$15:$W$361, MATCH('O5 Details by Class &amp; Accounts'!BG$18, 'E2 Allocators'!$B$15:$W$15, 0),FALSE)*$E70)</f>
        <v>0</v>
      </c>
      <c r="BH70" s="1321">
        <f>IF(ISERROR(VLOOKUP(VLOOKUP($A70, 'E4 TB Allocation Details'!$A$18:$L$214, MATCH("Misc ID", 'E4 TB Allocation Details'!$A$18:$L$18, 0),FALSE), 'E2 Allocators'!$B$15:$W$361, MATCH('O5 Details by Class &amp; Accounts'!BH$18, 'E2 Allocators'!$B$15:$W$15, 0),FALSE)*$E70), 0, VLOOKUP(VLOOKUP($A70, 'E4 TB Allocation Details'!$A$18:$L$214, MATCH("Misc ID", 'E4 TB Allocation Details'!$A$18:$L$18, 0),FALSE), 'E2 Allocators'!$B$15:$W$361, MATCH('O5 Details by Class &amp; Accounts'!BH$18, 'E2 Allocators'!$B$15:$W$15, 0),FALSE)*$E70)</f>
        <v>0</v>
      </c>
      <c r="BI70" s="1321">
        <f>IF(ISERROR(VLOOKUP(VLOOKUP($A70, 'E4 TB Allocation Details'!$A$18:$L$214, MATCH("Misc ID", 'E4 TB Allocation Details'!$A$18:$L$18, 0),FALSE), 'E2 Allocators'!$B$15:$W$361, MATCH('O5 Details by Class &amp; Accounts'!BI$18, 'E2 Allocators'!$B$15:$W$15, 0),FALSE)*$E70), 0, VLOOKUP(VLOOKUP($A70, 'E4 TB Allocation Details'!$A$18:$L$214, MATCH("Misc ID", 'E4 TB Allocation Details'!$A$18:$L$18, 0),FALSE), 'E2 Allocators'!$B$15:$W$361, MATCH('O5 Details by Class &amp; Accounts'!BI$18, 'E2 Allocators'!$B$15:$W$15, 0),FALSE)*$E70)</f>
        <v>0</v>
      </c>
      <c r="BJ70" s="1321">
        <f>IF(ISERROR(VLOOKUP(VLOOKUP($A70, 'E4 TB Allocation Details'!$A$18:$L$214, MATCH("Misc ID", 'E4 TB Allocation Details'!$A$18:$L$18, 0),FALSE), 'E2 Allocators'!$B$15:$W$361, MATCH('O5 Details by Class &amp; Accounts'!BJ$18, 'E2 Allocators'!$B$15:$W$15, 0),FALSE)*$E70), 0, VLOOKUP(VLOOKUP($A70, 'E4 TB Allocation Details'!$A$18:$L$214, MATCH("Misc ID", 'E4 TB Allocation Details'!$A$18:$L$18, 0),FALSE), 'E2 Allocators'!$B$15:$W$361, MATCH('O5 Details by Class &amp; Accounts'!BJ$18, 'E2 Allocators'!$B$15:$W$15, 0),FALSE)*$E70)</f>
        <v>0</v>
      </c>
      <c r="BK70" s="1321">
        <f>IF(ISERROR(VLOOKUP(VLOOKUP($A70, 'E4 TB Allocation Details'!$A$18:$L$214, MATCH("Misc ID", 'E4 TB Allocation Details'!$A$18:$L$18, 0),FALSE), 'E2 Allocators'!$B$15:$W$361, MATCH('O5 Details by Class &amp; Accounts'!BK$18, 'E2 Allocators'!$B$15:$W$15, 0),FALSE)*$E70), 0, VLOOKUP(VLOOKUP($A70, 'E4 TB Allocation Details'!$A$18:$L$214, MATCH("Misc ID", 'E4 TB Allocation Details'!$A$18:$L$18, 0),FALSE), 'E2 Allocators'!$B$15:$W$361, MATCH('O5 Details by Class &amp; Accounts'!BK$18, 'E2 Allocators'!$B$15:$W$15, 0),FALSE)*$E70)</f>
        <v>0</v>
      </c>
      <c r="BL70" s="1321">
        <f>IF(ISERROR(VLOOKUP(VLOOKUP($A70, 'E4 TB Allocation Details'!$A$18:$L$214, MATCH("Misc ID", 'E4 TB Allocation Details'!$A$18:$L$18, 0),FALSE), 'E2 Allocators'!$B$15:$W$361, MATCH('O5 Details by Class &amp; Accounts'!BL$18, 'E2 Allocators'!$B$15:$W$15, 0),FALSE)*$E70), 0, VLOOKUP(VLOOKUP($A70, 'E4 TB Allocation Details'!$A$18:$L$214, MATCH("Misc ID", 'E4 TB Allocation Details'!$A$18:$L$18, 0),FALSE), 'E2 Allocators'!$B$15:$W$361, MATCH('O5 Details by Class &amp; Accounts'!BL$18, 'E2 Allocators'!$B$15:$W$15, 0),FALSE)*$E70)</f>
        <v>0</v>
      </c>
      <c r="BM70" s="1321">
        <f>IF(ISERROR(VLOOKUP(VLOOKUP($A70, 'E4 TB Allocation Details'!$A$18:$L$214, MATCH("Misc ID", 'E4 TB Allocation Details'!$A$18:$L$18, 0),FALSE), 'E2 Allocators'!$B$15:$W$361, MATCH('O5 Details by Class &amp; Accounts'!BM$18, 'E2 Allocators'!$B$15:$W$15, 0),FALSE)*$E70), 0, VLOOKUP(VLOOKUP($A70, 'E4 TB Allocation Details'!$A$18:$L$214, MATCH("Misc ID", 'E4 TB Allocation Details'!$A$18:$L$18, 0),FALSE), 'E2 Allocators'!$B$15:$W$361, MATCH('O5 Details by Class &amp; Accounts'!BM$18, 'E2 Allocators'!$B$15:$W$15, 0),FALSE)*$E70)</f>
        <v>0</v>
      </c>
      <c r="BN70" s="1321">
        <f>IF(ISERROR(VLOOKUP(VLOOKUP($A70, 'E4 TB Allocation Details'!$A$18:$L$214, MATCH("Misc ID", 'E4 TB Allocation Details'!$A$18:$L$18, 0),FALSE), 'E2 Allocators'!$B$15:$W$361, MATCH('O5 Details by Class &amp; Accounts'!BN$18, 'E2 Allocators'!$B$15:$W$15, 0),FALSE)*$E70), 0, VLOOKUP(VLOOKUP($A70, 'E4 TB Allocation Details'!$A$18:$L$214, MATCH("Misc ID", 'E4 TB Allocation Details'!$A$18:$L$18, 0),FALSE), 'E2 Allocators'!$B$15:$W$361, MATCH('O5 Details by Class &amp; Accounts'!BN$18, 'E2 Allocators'!$B$15:$W$15, 0),FALSE)*$E70)</f>
        <v>0</v>
      </c>
      <c r="BO70" s="1321">
        <f>IF(ISERROR(VLOOKUP(VLOOKUP($A70, 'E4 TB Allocation Details'!$A$18:$L$214, MATCH("Misc ID", 'E4 TB Allocation Details'!$A$18:$L$18, 0),FALSE), 'E2 Allocators'!$B$15:$W$361, MATCH('O5 Details by Class &amp; Accounts'!BO$18, 'E2 Allocators'!$B$15:$W$15, 0),FALSE)*$E70), 0, VLOOKUP(VLOOKUP($A70, 'E4 TB Allocation Details'!$A$18:$L$214, MATCH("Misc ID", 'E4 TB Allocation Details'!$A$18:$L$18, 0),FALSE), 'E2 Allocators'!$B$15:$W$361, MATCH('O5 Details by Class &amp; Accounts'!BO$18, 'E2 Allocators'!$B$15:$W$15, 0),FALSE)*$E70)</f>
        <v>0</v>
      </c>
      <c r="BP70" s="1321">
        <f>IF(ISERROR(VLOOKUP(VLOOKUP($A70, 'E4 TB Allocation Details'!$A$18:$L$214, MATCH("Misc ID", 'E4 TB Allocation Details'!$A$18:$L$18, 0),FALSE), 'E2 Allocators'!$B$15:$W$361, MATCH('O5 Details by Class &amp; Accounts'!BP$18, 'E2 Allocators'!$B$15:$W$15, 0),FALSE)*$E70), 0, VLOOKUP(VLOOKUP($A70, 'E4 TB Allocation Details'!$A$18:$L$214, MATCH("Misc ID", 'E4 TB Allocation Details'!$A$18:$L$18, 0),FALSE), 'E2 Allocators'!$B$15:$W$361, MATCH('O5 Details by Class &amp; Accounts'!BP$18, 'E2 Allocators'!$B$15:$W$15, 0),FALSE)*$E70)</f>
        <v>0</v>
      </c>
      <c r="BQ70" s="1321">
        <f>IF(ISERROR(VLOOKUP(VLOOKUP($A70, 'E4 TB Allocation Details'!$A$18:$L$214, MATCH("Misc ID", 'E4 TB Allocation Details'!$A$18:$L$18, 0),FALSE), 'E2 Allocators'!$B$15:$W$361, MATCH('O5 Details by Class &amp; Accounts'!BQ$18, 'E2 Allocators'!$B$15:$W$15, 0),FALSE)*$E70), 0, VLOOKUP(VLOOKUP($A70, 'E4 TB Allocation Details'!$A$18:$L$214, MATCH("Misc ID", 'E4 TB Allocation Details'!$A$18:$L$18, 0),FALSE), 'E2 Allocators'!$B$15:$W$361, MATCH('O5 Details by Class &amp; Accounts'!BQ$18, 'E2 Allocators'!$B$15:$W$15, 0),FALSE)*$E70)</f>
        <v>0</v>
      </c>
      <c r="BR70" s="1321">
        <f>IF(ISERROR(VLOOKUP(VLOOKUP($A70, 'E4 TB Allocation Details'!$A$18:$L$214, MATCH("Misc ID", 'E4 TB Allocation Details'!$A$18:$L$18, 0),FALSE), 'E2 Allocators'!$B$15:$W$361, MATCH('O5 Details by Class &amp; Accounts'!BR$18, 'E2 Allocators'!$B$15:$W$15, 0),FALSE)*$E70), 0, VLOOKUP(VLOOKUP($A70, 'E4 TB Allocation Details'!$A$18:$L$214, MATCH("Misc ID", 'E4 TB Allocation Details'!$A$18:$L$18, 0),FALSE), 'E2 Allocators'!$B$15:$W$361, MATCH('O5 Details by Class &amp; Accounts'!BR$18, 'E2 Allocators'!$B$15:$W$15, 0),FALSE)*$E70)</f>
        <v>0</v>
      </c>
      <c r="BS70" s="1321">
        <f t="shared" si="11"/>
        <v>0</v>
      </c>
      <c r="BT70" s="1321">
        <f>IF(ISERROR(VLOOKUP(VLOOKUP($A70, 'E4 TB Allocation Details'!$A$18:$L$214, MATCH("A &amp; G ID", 'E4 TB Allocation Details'!$A$18:$L$18, 0),FALSE), 'E2 Allocators'!$B$15:$W$361, MATCH('O5 Details by Class &amp; Accounts'!BT$18, 'E2 Allocators'!$B$15:$W$15, 0),FALSE)*$E70), 0, VLOOKUP(VLOOKUP($A70, 'E4 TB Allocation Details'!$A$18:$L$214, MATCH("A &amp; G ID", 'E4 TB Allocation Details'!$A$18:$L$18, 0),FALSE), 'E2 Allocators'!$B$15:$W$361, MATCH('O5 Details by Class &amp; Accounts'!BT$18, 'E2 Allocators'!$B$15:$W$15, 0),FALSE)*$E70)</f>
        <v>3264.5910410105239</v>
      </c>
      <c r="BU70" s="1321">
        <f>IF(ISERROR(VLOOKUP(VLOOKUP($A70, 'E4 TB Allocation Details'!$A$18:$L$214, MATCH("A &amp; G ID", 'E4 TB Allocation Details'!$A$18:$L$18, 0),FALSE), 'E2 Allocators'!$B$15:$W$361, MATCH('O5 Details by Class &amp; Accounts'!BU$18, 'E2 Allocators'!$B$15:$W$15, 0),FALSE)*$E70), 0, VLOOKUP(VLOOKUP($A70, 'E4 TB Allocation Details'!$A$18:$L$214, MATCH("A &amp; G ID", 'E4 TB Allocation Details'!$A$18:$L$18, 0),FALSE), 'E2 Allocators'!$B$15:$W$361, MATCH('O5 Details by Class &amp; Accounts'!BU$18, 'E2 Allocators'!$B$15:$W$15, 0),FALSE)*$E70)</f>
        <v>1069.3297317330143</v>
      </c>
      <c r="BV70" s="1321">
        <f>IF(ISERROR(VLOOKUP(VLOOKUP($A70, 'E4 TB Allocation Details'!$A$18:$L$214, MATCH("A &amp; G ID", 'E4 TB Allocation Details'!$A$18:$L$18, 0),FALSE), 'E2 Allocators'!$B$15:$W$361, MATCH('O5 Details by Class &amp; Accounts'!BV$18, 'E2 Allocators'!$B$15:$W$15, 0),FALSE)*$E70), 0, VLOOKUP(VLOOKUP($A70, 'E4 TB Allocation Details'!$A$18:$L$214, MATCH("A &amp; G ID", 'E4 TB Allocation Details'!$A$18:$L$18, 0),FALSE), 'E2 Allocators'!$B$15:$W$361, MATCH('O5 Details by Class &amp; Accounts'!BV$18, 'E2 Allocators'!$B$15:$W$15, 0),FALSE)*$E70)</f>
        <v>579.79238241086739</v>
      </c>
      <c r="BW70" s="1321">
        <f>IF(ISERROR(VLOOKUP(VLOOKUP($A70, 'E4 TB Allocation Details'!$A$18:$L$214, MATCH("A &amp; G ID", 'E4 TB Allocation Details'!$A$18:$L$18, 0),FALSE), 'E2 Allocators'!$B$15:$W$361, MATCH('O5 Details by Class &amp; Accounts'!BW$18, 'E2 Allocators'!$B$15:$W$15, 0),FALSE)*$E70), 0, VLOOKUP(VLOOKUP($A70, 'E4 TB Allocation Details'!$A$18:$L$214, MATCH("A &amp; G ID", 'E4 TB Allocation Details'!$A$18:$L$18, 0),FALSE), 'E2 Allocators'!$B$15:$W$361, MATCH('O5 Details by Class &amp; Accounts'!BW$18, 'E2 Allocators'!$B$15:$W$15, 0),FALSE)*$E70)</f>
        <v>0</v>
      </c>
      <c r="BX70" s="1321">
        <f>IF(ISERROR(VLOOKUP(VLOOKUP($A70, 'E4 TB Allocation Details'!$A$18:$L$214, MATCH("A &amp; G ID", 'E4 TB Allocation Details'!$A$18:$L$18, 0),FALSE), 'E2 Allocators'!$B$15:$W$361, MATCH('O5 Details by Class &amp; Accounts'!BX$18, 'E2 Allocators'!$B$15:$W$15, 0),FALSE)*$E70), 0, VLOOKUP(VLOOKUP($A70, 'E4 TB Allocation Details'!$A$18:$L$214, MATCH("A &amp; G ID", 'E4 TB Allocation Details'!$A$18:$L$18, 0),FALSE), 'E2 Allocators'!$B$15:$W$361, MATCH('O5 Details by Class &amp; Accounts'!BX$18, 'E2 Allocators'!$B$15:$W$15, 0),FALSE)*$E70)</f>
        <v>0</v>
      </c>
      <c r="BY70" s="1321">
        <f>IF(ISERROR(VLOOKUP(VLOOKUP($A70, 'E4 TB Allocation Details'!$A$18:$L$214, MATCH("A &amp; G ID", 'E4 TB Allocation Details'!$A$18:$L$18, 0),FALSE), 'E2 Allocators'!$B$15:$W$361, MATCH('O5 Details by Class &amp; Accounts'!BY$18, 'E2 Allocators'!$B$15:$W$15, 0),FALSE)*$E70), 0, VLOOKUP(VLOOKUP($A70, 'E4 TB Allocation Details'!$A$18:$L$214, MATCH("A &amp; G ID", 'E4 TB Allocation Details'!$A$18:$L$18, 0),FALSE), 'E2 Allocators'!$B$15:$W$361, MATCH('O5 Details by Class &amp; Accounts'!BY$18, 'E2 Allocators'!$B$15:$W$15, 0),FALSE)*$E70)</f>
        <v>0</v>
      </c>
      <c r="BZ70" s="1321">
        <f>IF(ISERROR(VLOOKUP(VLOOKUP($A70, 'E4 TB Allocation Details'!$A$18:$L$214, MATCH("A &amp; G ID", 'E4 TB Allocation Details'!$A$18:$L$18, 0),FALSE), 'E2 Allocators'!$B$15:$W$361, MATCH('O5 Details by Class &amp; Accounts'!BZ$18, 'E2 Allocators'!$B$15:$W$15, 0),FALSE)*$E70), 0, VLOOKUP(VLOOKUP($A70, 'E4 TB Allocation Details'!$A$18:$L$214, MATCH("A &amp; G ID", 'E4 TB Allocation Details'!$A$18:$L$18, 0),FALSE), 'E2 Allocators'!$B$15:$W$361, MATCH('O5 Details by Class &amp; Accounts'!BZ$18, 'E2 Allocators'!$B$15:$W$15, 0),FALSE)*$E70)</f>
        <v>79.369143105131457</v>
      </c>
      <c r="CA70" s="1321">
        <f>IF(ISERROR(VLOOKUP(VLOOKUP($A70, 'E4 TB Allocation Details'!$A$18:$L$214, MATCH("A &amp; G ID", 'E4 TB Allocation Details'!$A$18:$L$18, 0),FALSE), 'E2 Allocators'!$B$15:$W$361, MATCH('O5 Details by Class &amp; Accounts'!CA$18, 'E2 Allocators'!$B$15:$W$15, 0),FALSE)*$E70), 0, VLOOKUP(VLOOKUP($A70, 'E4 TB Allocation Details'!$A$18:$L$214, MATCH("A &amp; G ID", 'E4 TB Allocation Details'!$A$18:$L$18, 0),FALSE), 'E2 Allocators'!$B$15:$W$361, MATCH('O5 Details by Class &amp; Accounts'!CA$18, 'E2 Allocators'!$B$15:$W$15, 0),FALSE)*$E70)</f>
        <v>0</v>
      </c>
      <c r="CB70" s="1321">
        <f>IF(ISERROR(VLOOKUP(VLOOKUP($A70, 'E4 TB Allocation Details'!$A$18:$L$214, MATCH("A &amp; G ID", 'E4 TB Allocation Details'!$A$18:$L$18, 0),FALSE), 'E2 Allocators'!$B$15:$W$361, MATCH('O5 Details by Class &amp; Accounts'!CB$18, 'E2 Allocators'!$B$15:$W$15, 0),FALSE)*$E70), 0, VLOOKUP(VLOOKUP($A70, 'E4 TB Allocation Details'!$A$18:$L$214, MATCH("A &amp; G ID", 'E4 TB Allocation Details'!$A$18:$L$18, 0),FALSE), 'E2 Allocators'!$B$15:$W$361, MATCH('O5 Details by Class &amp; Accounts'!CB$18, 'E2 Allocators'!$B$15:$W$15, 0),FALSE)*$E70)</f>
        <v>6.9177017404632668</v>
      </c>
      <c r="CC70" s="1321">
        <f>IF(ISERROR(VLOOKUP(VLOOKUP($A70, 'E4 TB Allocation Details'!$A$18:$L$214, MATCH("A &amp; G ID", 'E4 TB Allocation Details'!$A$18:$L$18, 0),FALSE), 'E2 Allocators'!$B$15:$W$361, MATCH('O5 Details by Class &amp; Accounts'!CC$18, 'E2 Allocators'!$B$15:$W$15, 0),FALSE)*$E70), 0, VLOOKUP(VLOOKUP($A70, 'E4 TB Allocation Details'!$A$18:$L$214, MATCH("A &amp; G ID", 'E4 TB Allocation Details'!$A$18:$L$18, 0),FALSE), 'E2 Allocators'!$B$15:$W$361, MATCH('O5 Details by Class &amp; Accounts'!CC$18, 'E2 Allocators'!$B$15:$W$15, 0),FALSE)*$E70)</f>
        <v>0</v>
      </c>
      <c r="CD70" s="1321">
        <f>IF(ISERROR(VLOOKUP(VLOOKUP($A70, 'E4 TB Allocation Details'!$A$18:$L$214, MATCH("A &amp; G ID", 'E4 TB Allocation Details'!$A$18:$L$18, 0),FALSE), 'E2 Allocators'!$B$15:$W$361, MATCH('O5 Details by Class &amp; Accounts'!CD$18, 'E2 Allocators'!$B$15:$W$15, 0),FALSE)*$E70), 0, VLOOKUP(VLOOKUP($A70, 'E4 TB Allocation Details'!$A$18:$L$214, MATCH("A &amp; G ID", 'E4 TB Allocation Details'!$A$18:$L$18, 0),FALSE), 'E2 Allocators'!$B$15:$W$361, MATCH('O5 Details by Class &amp; Accounts'!CD$18, 'E2 Allocators'!$B$15:$W$15, 0),FALSE)*$E70)</f>
        <v>0</v>
      </c>
      <c r="CE70" s="1321">
        <f>IF(ISERROR(VLOOKUP(VLOOKUP($A70, 'E4 TB Allocation Details'!$A$18:$L$214, MATCH("A &amp; G ID", 'E4 TB Allocation Details'!$A$18:$L$18, 0),FALSE), 'E2 Allocators'!$B$15:$W$361, MATCH('O5 Details by Class &amp; Accounts'!CE$18, 'E2 Allocators'!$B$15:$W$15, 0),FALSE)*$E70), 0, VLOOKUP(VLOOKUP($A70, 'E4 TB Allocation Details'!$A$18:$L$214, MATCH("A &amp; G ID", 'E4 TB Allocation Details'!$A$18:$L$18, 0),FALSE), 'E2 Allocators'!$B$15:$W$361, MATCH('O5 Details by Class &amp; Accounts'!CE$18, 'E2 Allocators'!$B$15:$W$15, 0),FALSE)*$E70)</f>
        <v>0</v>
      </c>
      <c r="CF70" s="1321">
        <f>IF(ISERROR(VLOOKUP(VLOOKUP($A70, 'E4 TB Allocation Details'!$A$18:$L$214, MATCH("A &amp; G ID", 'E4 TB Allocation Details'!$A$18:$L$18, 0),FALSE), 'E2 Allocators'!$B$15:$W$361, MATCH('O5 Details by Class &amp; Accounts'!CF$18, 'E2 Allocators'!$B$15:$W$15, 0),FALSE)*$E70), 0, VLOOKUP(VLOOKUP($A70, 'E4 TB Allocation Details'!$A$18:$L$214, MATCH("A &amp; G ID", 'E4 TB Allocation Details'!$A$18:$L$18, 0),FALSE), 'E2 Allocators'!$B$15:$W$361, MATCH('O5 Details by Class &amp; Accounts'!CF$18, 'E2 Allocators'!$B$15:$W$15, 0),FALSE)*$E70)</f>
        <v>0</v>
      </c>
      <c r="CG70" s="1321">
        <f>IF(ISERROR(VLOOKUP(VLOOKUP($A70, 'E4 TB Allocation Details'!$A$18:$L$214, MATCH("A &amp; G ID", 'E4 TB Allocation Details'!$A$18:$L$18, 0),FALSE), 'E2 Allocators'!$B$15:$W$361, MATCH('O5 Details by Class &amp; Accounts'!CG$18, 'E2 Allocators'!$B$15:$W$15, 0),FALSE)*$E70), 0, VLOOKUP(VLOOKUP($A70, 'E4 TB Allocation Details'!$A$18:$L$214, MATCH("A &amp; G ID", 'E4 TB Allocation Details'!$A$18:$L$18, 0),FALSE), 'E2 Allocators'!$B$15:$W$361, MATCH('O5 Details by Class &amp; Accounts'!CG$18, 'E2 Allocators'!$B$15:$W$15, 0),FALSE)*$E70)</f>
        <v>0</v>
      </c>
      <c r="CH70" s="1321">
        <f>IF(ISERROR(VLOOKUP(VLOOKUP($A70, 'E4 TB Allocation Details'!$A$18:$L$214, MATCH("A &amp; G ID", 'E4 TB Allocation Details'!$A$18:$L$18, 0),FALSE), 'E2 Allocators'!$B$15:$W$361, MATCH('O5 Details by Class &amp; Accounts'!CH$18, 'E2 Allocators'!$B$15:$W$15, 0),FALSE)*$E70), 0, VLOOKUP(VLOOKUP($A70, 'E4 TB Allocation Details'!$A$18:$L$214, MATCH("A &amp; G ID", 'E4 TB Allocation Details'!$A$18:$L$18, 0),FALSE), 'E2 Allocators'!$B$15:$W$361, MATCH('O5 Details by Class &amp; Accounts'!CH$18, 'E2 Allocators'!$B$15:$W$15, 0),FALSE)*$E70)</f>
        <v>0</v>
      </c>
      <c r="CI70" s="1321">
        <f>IF(ISERROR(VLOOKUP(VLOOKUP($A70, 'E4 TB Allocation Details'!$A$18:$L$214, MATCH("A &amp; G ID", 'E4 TB Allocation Details'!$A$18:$L$18, 0),FALSE), 'E2 Allocators'!$B$15:$W$361, MATCH('O5 Details by Class &amp; Accounts'!CI$18, 'E2 Allocators'!$B$15:$W$15, 0),FALSE)*$E70), 0, VLOOKUP(VLOOKUP($A70, 'E4 TB Allocation Details'!$A$18:$L$214, MATCH("A &amp; G ID", 'E4 TB Allocation Details'!$A$18:$L$18, 0),FALSE), 'E2 Allocators'!$B$15:$W$361, MATCH('O5 Details by Class &amp; Accounts'!CI$18, 'E2 Allocators'!$B$15:$W$15, 0),FALSE)*$E70)</f>
        <v>0</v>
      </c>
      <c r="CJ70" s="1321">
        <f>IF(ISERROR(VLOOKUP(VLOOKUP($A70, 'E4 TB Allocation Details'!$A$18:$L$214, MATCH("A &amp; G ID", 'E4 TB Allocation Details'!$A$18:$L$18, 0),FALSE), 'E2 Allocators'!$B$15:$W$361, MATCH('O5 Details by Class &amp; Accounts'!CJ$18, 'E2 Allocators'!$B$15:$W$15, 0),FALSE)*$E70), 0, VLOOKUP(VLOOKUP($A70, 'E4 TB Allocation Details'!$A$18:$L$214, MATCH("A &amp; G ID", 'E4 TB Allocation Details'!$A$18:$L$18, 0),FALSE), 'E2 Allocators'!$B$15:$W$361, MATCH('O5 Details by Class &amp; Accounts'!CJ$18, 'E2 Allocators'!$B$15:$W$15, 0),FALSE)*$E70)</f>
        <v>0</v>
      </c>
      <c r="CK70" s="1321">
        <f>IF(ISERROR(VLOOKUP(VLOOKUP($A70, 'E4 TB Allocation Details'!$A$18:$L$214, MATCH("A &amp; G ID", 'E4 TB Allocation Details'!$A$18:$L$18, 0),FALSE), 'E2 Allocators'!$B$15:$W$361, MATCH('O5 Details by Class &amp; Accounts'!CK$18, 'E2 Allocators'!$B$15:$W$15, 0),FALSE)*$E70), 0, VLOOKUP(VLOOKUP($A70, 'E4 TB Allocation Details'!$A$18:$L$214, MATCH("A &amp; G ID", 'E4 TB Allocation Details'!$A$18:$L$18, 0),FALSE), 'E2 Allocators'!$B$15:$W$361, MATCH('O5 Details by Class &amp; Accounts'!CK$18, 'E2 Allocators'!$B$15:$W$15, 0),FALSE)*$E70)</f>
        <v>0</v>
      </c>
      <c r="CL70" s="1321">
        <f>IF(ISERROR(VLOOKUP(VLOOKUP($A70, 'E4 TB Allocation Details'!$A$18:$L$214, MATCH("A &amp; G ID", 'E4 TB Allocation Details'!$A$18:$L$18, 0),FALSE), 'E2 Allocators'!$B$15:$W$361, MATCH('O5 Details by Class &amp; Accounts'!CL$18, 'E2 Allocators'!$B$15:$W$15, 0),FALSE)*$E70), 0, VLOOKUP(VLOOKUP($A70, 'E4 TB Allocation Details'!$A$18:$L$214, MATCH("A &amp; G ID", 'E4 TB Allocation Details'!$A$18:$L$18, 0),FALSE), 'E2 Allocators'!$B$15:$W$361, MATCH('O5 Details by Class &amp; Accounts'!CL$18, 'E2 Allocators'!$B$15:$W$15, 0),FALSE)*$E70)</f>
        <v>0</v>
      </c>
      <c r="CM70" s="1321">
        <f>IF(ISERROR(VLOOKUP(VLOOKUP($A70, 'E4 TB Allocation Details'!$A$18:$L$214, MATCH("A &amp; G ID", 'E4 TB Allocation Details'!$A$18:$L$18, 0),FALSE), 'E2 Allocators'!$B$15:$W$361, MATCH('O5 Details by Class &amp; Accounts'!CM$18, 'E2 Allocators'!$B$15:$W$15, 0),FALSE)*$E70), 0, VLOOKUP(VLOOKUP($A70, 'E4 TB Allocation Details'!$A$18:$L$214, MATCH("A &amp; G ID", 'E4 TB Allocation Details'!$A$18:$L$18, 0),FALSE), 'E2 Allocators'!$B$15:$W$361, MATCH('O5 Details by Class &amp; Accounts'!CM$18, 'E2 Allocators'!$B$15:$W$15, 0),FALSE)*$E70)</f>
        <v>0</v>
      </c>
      <c r="CN70" s="1321">
        <f t="shared" si="12"/>
        <v>5000.0000000000009</v>
      </c>
      <c r="CO70" s="1650">
        <f t="shared" si="7"/>
        <v>0</v>
      </c>
      <c r="CQ70" s="1898" t="s">
        <v>5</v>
      </c>
    </row>
    <row r="71" spans="1:95" s="64" customFormat="1" ht="12.75">
      <c r="A71" s="2156">
        <v>1950</v>
      </c>
      <c r="B71" s="2111" t="s">
        <v>519</v>
      </c>
      <c r="C71" s="1647">
        <f>IF(ISERROR(VLOOKUP($A71,'I3 TB Data'!$A$19:$H$484,MATCH('O5 Details by Class &amp; Accounts'!$C$18, 'I3 TB Data'!$A$19:$H$19,0),0)), 0, VLOOKUP($A71,'I3 TB Data'!$A$19:$H$484,MATCH('O5 Details by Class &amp; Accounts'!$C$18,'I3 TB Data'!$A$19:$H$19,0),0))</f>
        <v>0</v>
      </c>
      <c r="D71" s="1648">
        <f>'I4 BO ASSETS'!E73</f>
        <v>0</v>
      </c>
      <c r="E71" s="1647">
        <f t="shared" si="6"/>
        <v>0</v>
      </c>
      <c r="F71" s="1649">
        <f>IF(ISERROR(VLOOKUP($A71, 'E1 Categorization'!A33:E124, MATCH("Customer Component", 'E1 Categorization'!$A$33:$E$33,0), 0)), 0, IF(VLOOKUP($A71, 'E1 Categorization'!A33:E124, MATCH("Customer Component", 'E1 Categorization'!$A$33:$E$33,0), 0)=0, 'O5 Details by Class &amp; Accounts'!$E71, IF(AND(VLOOKUP($A71, 'E1 Categorization'!A33:E124, MATCH("Customer Component", 'E1 Categorization'!$A$33:$E$33,0), 0) &gt;0, VLOOKUP($A71, 'E1 Categorization'!A33:E124, MATCH("Customer Component", 'E1 Categorization'!$A$33:$E$33,0), 0)&lt;1), 'O5 Details by Class &amp; Accounts'!$E71*(1-VLOOKUP($A71, 'E1 Categorization'!A33:E124, MATCH("Customer Component", 'E1 Categorization'!$A$33:$E$33,0), 0)), 0)))</f>
        <v>0</v>
      </c>
      <c r="G71" s="1649">
        <f>IF(ISERROR(VLOOKUP($A71, 'E1 Categorization'!A33:E124, MATCH("Customer Component", 'E1 Categorization'!$A$33:$E$33,0), 0)),0, IF(VLOOKUP($A71, 'E1 Categorization'!A33:E124, MATCH("Customer Component", 'E1 Categorization'!$A$33:$E$33,0), 0)=0, 0, IF(AND(VLOOKUP($A71, 'E1 Categorization'!A33:E124, MATCH("Customer Component", 'E1 Categorization'!$A$33:$E$33,0), 0) &gt;0, VLOOKUP($A71, 'E1 Categorization'!A33:E124, MATCH("Customer Component", 'E1 Categorization'!$A$33:$E$33,0), 0)&lt;1), 'O5 Details by Class &amp; Accounts'!$E71*(VLOOKUP($A71, 'E1 Categorization'!A33:E124, MATCH("Customer Component", 'E1 Categorization'!$A$33:$E$33,0), 0)), 'O5 Details by Class &amp; Accounts'!$E71)))</f>
        <v>0</v>
      </c>
      <c r="H71" s="1321">
        <f t="shared" si="8"/>
        <v>0</v>
      </c>
      <c r="I71" s="1321">
        <f>IF(ISERROR(VLOOKUP(VLOOKUP($A71, 'E4 TB Allocation Details'!$A$18:$L$214, MATCH("Demand ID", 'E4 TB Allocation Details'!$A$18:$L$18, 0),FALSE), 'E2 Allocators'!$B$15:$W$361, MATCH('O5 Details by Class &amp; Accounts'!I$18, 'E2 Allocators'!$B$15:$W$15, 0),FALSE)*$F71), 0, VLOOKUP(VLOOKUP($A71, 'E4 TB Allocation Details'!$A$18:$L$214, MATCH("Demand ID", 'E4 TB Allocation Details'!$A$18:$L$18, 0),FALSE), 'E2 Allocators'!$B$15:$W$361, MATCH('O5 Details by Class &amp; Accounts'!I$18, 'E2 Allocators'!$B$15:$W$15, 0),FALSE)*$F71)</f>
        <v>0</v>
      </c>
      <c r="J71" s="1321">
        <f>IF(ISERROR(VLOOKUP(VLOOKUP($A71, 'E4 TB Allocation Details'!$A$18:$L$214, MATCH("Demand ID", 'E4 TB Allocation Details'!$A$18:$L$18, 0),FALSE), 'E2 Allocators'!$B$15:$W$361, MATCH('O5 Details by Class &amp; Accounts'!J$18, 'E2 Allocators'!$B$15:$W$15, 0),FALSE)*$F71), 0, VLOOKUP(VLOOKUP($A71, 'E4 TB Allocation Details'!$A$18:$L$214, MATCH("Demand ID", 'E4 TB Allocation Details'!$A$18:$L$18, 0),FALSE), 'E2 Allocators'!$B$15:$W$361, MATCH('O5 Details by Class &amp; Accounts'!J$18, 'E2 Allocators'!$B$15:$W$15, 0),FALSE)*$F71)</f>
        <v>0</v>
      </c>
      <c r="K71" s="1321">
        <f>IF(ISERROR(VLOOKUP(VLOOKUP($A71, 'E4 TB Allocation Details'!$A$18:$L$214, MATCH("Demand ID", 'E4 TB Allocation Details'!$A$18:$L$18, 0),FALSE), 'E2 Allocators'!$B$15:$W$361, MATCH('O5 Details by Class &amp; Accounts'!K$18, 'E2 Allocators'!$B$15:$W$15, 0),FALSE)*$F71), 0, VLOOKUP(VLOOKUP($A71, 'E4 TB Allocation Details'!$A$18:$L$214, MATCH("Demand ID", 'E4 TB Allocation Details'!$A$18:$L$18, 0),FALSE), 'E2 Allocators'!$B$15:$W$361, MATCH('O5 Details by Class &amp; Accounts'!K$18, 'E2 Allocators'!$B$15:$W$15, 0),FALSE)*$F71)</f>
        <v>0</v>
      </c>
      <c r="L71" s="1321">
        <f>IF(ISERROR(VLOOKUP(VLOOKUP($A71, 'E4 TB Allocation Details'!$A$18:$L$214, MATCH("Demand ID", 'E4 TB Allocation Details'!$A$18:$L$18, 0),FALSE), 'E2 Allocators'!$B$15:$W$361, MATCH('O5 Details by Class &amp; Accounts'!L$18, 'E2 Allocators'!$B$15:$W$15, 0),FALSE)*$F71), 0, VLOOKUP(VLOOKUP($A71, 'E4 TB Allocation Details'!$A$18:$L$214, MATCH("Demand ID", 'E4 TB Allocation Details'!$A$18:$L$18, 0),FALSE), 'E2 Allocators'!$B$15:$W$361, MATCH('O5 Details by Class &amp; Accounts'!L$18, 'E2 Allocators'!$B$15:$W$15, 0),FALSE)*$F71)</f>
        <v>0</v>
      </c>
      <c r="M71" s="1321">
        <f>IF(ISERROR(VLOOKUP(VLOOKUP($A71, 'E4 TB Allocation Details'!$A$18:$L$214, MATCH("Demand ID", 'E4 TB Allocation Details'!$A$18:$L$18, 0),FALSE), 'E2 Allocators'!$B$15:$W$361, MATCH('O5 Details by Class &amp; Accounts'!M$18, 'E2 Allocators'!$B$15:$W$15, 0),FALSE)*$F71), 0, VLOOKUP(VLOOKUP($A71, 'E4 TB Allocation Details'!$A$18:$L$214, MATCH("Demand ID", 'E4 TB Allocation Details'!$A$18:$L$18, 0),FALSE), 'E2 Allocators'!$B$15:$W$361, MATCH('O5 Details by Class &amp; Accounts'!M$18, 'E2 Allocators'!$B$15:$W$15, 0),FALSE)*$F71)</f>
        <v>0</v>
      </c>
      <c r="N71" s="1321">
        <f>IF(ISERROR(VLOOKUP(VLOOKUP($A71, 'E4 TB Allocation Details'!$A$18:$L$214, MATCH("Demand ID", 'E4 TB Allocation Details'!$A$18:$L$18, 0),FALSE), 'E2 Allocators'!$B$15:$W$361, MATCH('O5 Details by Class &amp; Accounts'!N$18, 'E2 Allocators'!$B$15:$W$15, 0),FALSE)*$F71), 0, VLOOKUP(VLOOKUP($A71, 'E4 TB Allocation Details'!$A$18:$L$214, MATCH("Demand ID", 'E4 TB Allocation Details'!$A$18:$L$18, 0),FALSE), 'E2 Allocators'!$B$15:$W$361, MATCH('O5 Details by Class &amp; Accounts'!N$18, 'E2 Allocators'!$B$15:$W$15, 0),FALSE)*$F71)</f>
        <v>0</v>
      </c>
      <c r="O71" s="1321">
        <f>IF(ISERROR(VLOOKUP(VLOOKUP($A71, 'E4 TB Allocation Details'!$A$18:$L$214, MATCH("Demand ID", 'E4 TB Allocation Details'!$A$18:$L$18, 0),FALSE), 'E2 Allocators'!$B$15:$W$361, MATCH('O5 Details by Class &amp; Accounts'!O$18, 'E2 Allocators'!$B$15:$W$15, 0),FALSE)*$F71), 0, VLOOKUP(VLOOKUP($A71, 'E4 TB Allocation Details'!$A$18:$L$214, MATCH("Demand ID", 'E4 TB Allocation Details'!$A$18:$L$18, 0),FALSE), 'E2 Allocators'!$B$15:$W$361, MATCH('O5 Details by Class &amp; Accounts'!O$18, 'E2 Allocators'!$B$15:$W$15, 0),FALSE)*$F71)</f>
        <v>0</v>
      </c>
      <c r="P71" s="1321">
        <f>IF(ISERROR(VLOOKUP(VLOOKUP($A71, 'E4 TB Allocation Details'!$A$18:$L$214, MATCH("Demand ID", 'E4 TB Allocation Details'!$A$18:$L$18, 0),FALSE), 'E2 Allocators'!$B$15:$W$361, MATCH('O5 Details by Class &amp; Accounts'!P$18, 'E2 Allocators'!$B$15:$W$15, 0),FALSE)*$F71), 0, VLOOKUP(VLOOKUP($A71, 'E4 TB Allocation Details'!$A$18:$L$214, MATCH("Demand ID", 'E4 TB Allocation Details'!$A$18:$L$18, 0),FALSE), 'E2 Allocators'!$B$15:$W$361, MATCH('O5 Details by Class &amp; Accounts'!P$18, 'E2 Allocators'!$B$15:$W$15, 0),FALSE)*$F71)</f>
        <v>0</v>
      </c>
      <c r="Q71" s="1321">
        <f>IF(ISERROR(VLOOKUP(VLOOKUP($A71, 'E4 TB Allocation Details'!$A$18:$L$214, MATCH("Demand ID", 'E4 TB Allocation Details'!$A$18:$L$18, 0),FALSE), 'E2 Allocators'!$B$15:$W$361, MATCH('O5 Details by Class &amp; Accounts'!Q$18, 'E2 Allocators'!$B$15:$W$15, 0),FALSE)*$F71), 0, VLOOKUP(VLOOKUP($A71, 'E4 TB Allocation Details'!$A$18:$L$214, MATCH("Demand ID", 'E4 TB Allocation Details'!$A$18:$L$18, 0),FALSE), 'E2 Allocators'!$B$15:$W$361, MATCH('O5 Details by Class &amp; Accounts'!Q$18, 'E2 Allocators'!$B$15:$W$15, 0),FALSE)*$F71)</f>
        <v>0</v>
      </c>
      <c r="R71" s="1321">
        <f>IF(ISERROR(VLOOKUP(VLOOKUP($A71, 'E4 TB Allocation Details'!$A$18:$L$214, MATCH("Demand ID", 'E4 TB Allocation Details'!$A$18:$L$18, 0),FALSE), 'E2 Allocators'!$B$15:$W$361, MATCH('O5 Details by Class &amp; Accounts'!R$18, 'E2 Allocators'!$B$15:$W$15, 0),FALSE)*$F71), 0, VLOOKUP(VLOOKUP($A71, 'E4 TB Allocation Details'!$A$18:$L$214, MATCH("Demand ID", 'E4 TB Allocation Details'!$A$18:$L$18, 0),FALSE), 'E2 Allocators'!$B$15:$W$361, MATCH('O5 Details by Class &amp; Accounts'!R$18, 'E2 Allocators'!$B$15:$W$15, 0),FALSE)*$F71)</f>
        <v>0</v>
      </c>
      <c r="S71" s="1321">
        <f>IF(ISERROR(VLOOKUP(VLOOKUP($A71, 'E4 TB Allocation Details'!$A$18:$L$214, MATCH("Demand ID", 'E4 TB Allocation Details'!$A$18:$L$18, 0),FALSE), 'E2 Allocators'!$B$15:$W$361, MATCH('O5 Details by Class &amp; Accounts'!S$18, 'E2 Allocators'!$B$15:$W$15, 0),FALSE)*$F71), 0, VLOOKUP(VLOOKUP($A71, 'E4 TB Allocation Details'!$A$18:$L$214, MATCH("Demand ID", 'E4 TB Allocation Details'!$A$18:$L$18, 0),FALSE), 'E2 Allocators'!$B$15:$W$361, MATCH('O5 Details by Class &amp; Accounts'!S$18, 'E2 Allocators'!$B$15:$W$15, 0),FALSE)*$F71)</f>
        <v>0</v>
      </c>
      <c r="T71" s="1321">
        <f>IF(ISERROR(VLOOKUP(VLOOKUP($A71, 'E4 TB Allocation Details'!$A$18:$L$214, MATCH("Demand ID", 'E4 TB Allocation Details'!$A$18:$L$18, 0),FALSE), 'E2 Allocators'!$B$15:$W$361, MATCH('O5 Details by Class &amp; Accounts'!T$18, 'E2 Allocators'!$B$15:$W$15, 0),FALSE)*$F71), 0, VLOOKUP(VLOOKUP($A71, 'E4 TB Allocation Details'!$A$18:$L$214, MATCH("Demand ID", 'E4 TB Allocation Details'!$A$18:$L$18, 0),FALSE), 'E2 Allocators'!$B$15:$W$361, MATCH('O5 Details by Class &amp; Accounts'!T$18, 'E2 Allocators'!$B$15:$W$15, 0),FALSE)*$F71)</f>
        <v>0</v>
      </c>
      <c r="U71" s="1321">
        <f>IF(ISERROR(VLOOKUP(VLOOKUP($A71, 'E4 TB Allocation Details'!$A$18:$L$214, MATCH("Demand ID", 'E4 TB Allocation Details'!$A$18:$L$18, 0),FALSE), 'E2 Allocators'!$B$15:$W$361, MATCH('O5 Details by Class &amp; Accounts'!U$18, 'E2 Allocators'!$B$15:$W$15, 0),FALSE)*$F71), 0, VLOOKUP(VLOOKUP($A71, 'E4 TB Allocation Details'!$A$18:$L$214, MATCH("Demand ID", 'E4 TB Allocation Details'!$A$18:$L$18, 0),FALSE), 'E2 Allocators'!$B$15:$W$361, MATCH('O5 Details by Class &amp; Accounts'!U$18, 'E2 Allocators'!$B$15:$W$15, 0),FALSE)*$F71)</f>
        <v>0</v>
      </c>
      <c r="V71" s="1321">
        <f>IF(ISERROR(VLOOKUP(VLOOKUP($A71, 'E4 TB Allocation Details'!$A$18:$L$214, MATCH("Demand ID", 'E4 TB Allocation Details'!$A$18:$L$18, 0),FALSE), 'E2 Allocators'!$B$15:$W$361, MATCH('O5 Details by Class &amp; Accounts'!V$18, 'E2 Allocators'!$B$15:$W$15, 0),FALSE)*$F71), 0, VLOOKUP(VLOOKUP($A71, 'E4 TB Allocation Details'!$A$18:$L$214, MATCH("Demand ID", 'E4 TB Allocation Details'!$A$18:$L$18, 0),FALSE), 'E2 Allocators'!$B$15:$W$361, MATCH('O5 Details by Class &amp; Accounts'!V$18, 'E2 Allocators'!$B$15:$W$15, 0),FALSE)*$F71)</f>
        <v>0</v>
      </c>
      <c r="W71" s="1321">
        <f>IF(ISERROR(VLOOKUP(VLOOKUP($A71, 'E4 TB Allocation Details'!$A$18:$L$214, MATCH("Demand ID", 'E4 TB Allocation Details'!$A$18:$L$18, 0),FALSE), 'E2 Allocators'!$B$15:$W$361, MATCH('O5 Details by Class &amp; Accounts'!W$18, 'E2 Allocators'!$B$15:$W$15, 0),FALSE)*$F71), 0, VLOOKUP(VLOOKUP($A71, 'E4 TB Allocation Details'!$A$18:$L$214, MATCH("Demand ID", 'E4 TB Allocation Details'!$A$18:$L$18, 0),FALSE), 'E2 Allocators'!$B$15:$W$361, MATCH('O5 Details by Class &amp; Accounts'!W$18, 'E2 Allocators'!$B$15:$W$15, 0),FALSE)*$F71)</f>
        <v>0</v>
      </c>
      <c r="X71" s="1321">
        <f>IF(ISERROR(VLOOKUP(VLOOKUP($A71, 'E4 TB Allocation Details'!$A$18:$L$214, MATCH("Demand ID", 'E4 TB Allocation Details'!$A$18:$L$18, 0),FALSE), 'E2 Allocators'!$B$15:$W$361, MATCH('O5 Details by Class &amp; Accounts'!X$18, 'E2 Allocators'!$B$15:$W$15, 0),FALSE)*$F71), 0, VLOOKUP(VLOOKUP($A71, 'E4 TB Allocation Details'!$A$18:$L$214, MATCH("Demand ID", 'E4 TB Allocation Details'!$A$18:$L$18, 0),FALSE), 'E2 Allocators'!$B$15:$W$361, MATCH('O5 Details by Class &amp; Accounts'!X$18, 'E2 Allocators'!$B$15:$W$15, 0),FALSE)*$F71)</f>
        <v>0</v>
      </c>
      <c r="Y71" s="1321">
        <f>IF(ISERROR(VLOOKUP(VLOOKUP($A71, 'E4 TB Allocation Details'!$A$18:$L$214, MATCH("Demand ID", 'E4 TB Allocation Details'!$A$18:$L$18, 0),FALSE), 'E2 Allocators'!$B$15:$W$361, MATCH('O5 Details by Class &amp; Accounts'!Y$18, 'E2 Allocators'!$B$15:$W$15, 0),FALSE)*$F71), 0, VLOOKUP(VLOOKUP($A71, 'E4 TB Allocation Details'!$A$18:$L$214, MATCH("Demand ID", 'E4 TB Allocation Details'!$A$18:$L$18, 0),FALSE), 'E2 Allocators'!$B$15:$W$361, MATCH('O5 Details by Class &amp; Accounts'!Y$18, 'E2 Allocators'!$B$15:$W$15, 0),FALSE)*$F71)</f>
        <v>0</v>
      </c>
      <c r="Z71" s="1321">
        <f>IF(ISERROR(VLOOKUP(VLOOKUP($A71, 'E4 TB Allocation Details'!$A$18:$L$214, MATCH("Demand ID", 'E4 TB Allocation Details'!$A$18:$L$18, 0),FALSE), 'E2 Allocators'!$B$15:$W$361, MATCH('O5 Details by Class &amp; Accounts'!Z$18, 'E2 Allocators'!$B$15:$W$15, 0),FALSE)*$F71), 0, VLOOKUP(VLOOKUP($A71, 'E4 TB Allocation Details'!$A$18:$L$214, MATCH("Demand ID", 'E4 TB Allocation Details'!$A$18:$L$18, 0),FALSE), 'E2 Allocators'!$B$15:$W$361, MATCH('O5 Details by Class &amp; Accounts'!Z$18, 'E2 Allocators'!$B$15:$W$15, 0),FALSE)*$F71)</f>
        <v>0</v>
      </c>
      <c r="AA71" s="1321">
        <f>IF(ISERROR(VLOOKUP(VLOOKUP($A71, 'E4 TB Allocation Details'!$A$18:$L$214, MATCH("Demand ID", 'E4 TB Allocation Details'!$A$18:$L$18, 0),FALSE), 'E2 Allocators'!$B$15:$W$361, MATCH('O5 Details by Class &amp; Accounts'!AA$18, 'E2 Allocators'!$B$15:$W$15, 0),FALSE)*$F71), 0, VLOOKUP(VLOOKUP($A71, 'E4 TB Allocation Details'!$A$18:$L$214, MATCH("Demand ID", 'E4 TB Allocation Details'!$A$18:$L$18, 0),FALSE), 'E2 Allocators'!$B$15:$W$361, MATCH('O5 Details by Class &amp; Accounts'!AA$18, 'E2 Allocators'!$B$15:$W$15, 0),FALSE)*$F71)</f>
        <v>0</v>
      </c>
      <c r="AB71" s="1321">
        <f>IF(ISERROR(VLOOKUP(VLOOKUP($A71, 'E4 TB Allocation Details'!$A$18:$L$214, MATCH("Demand ID", 'E4 TB Allocation Details'!$A$18:$L$18, 0),FALSE), 'E2 Allocators'!$B$15:$W$361, MATCH('O5 Details by Class &amp; Accounts'!AB$18, 'E2 Allocators'!$B$15:$W$15, 0),FALSE)*$F71), 0, VLOOKUP(VLOOKUP($A71, 'E4 TB Allocation Details'!$A$18:$L$214, MATCH("Demand ID", 'E4 TB Allocation Details'!$A$18:$L$18, 0),FALSE), 'E2 Allocators'!$B$15:$W$361, MATCH('O5 Details by Class &amp; Accounts'!AB$18, 'E2 Allocators'!$B$15:$W$15, 0),FALSE)*$F71)</f>
        <v>0</v>
      </c>
      <c r="AC71" s="1321">
        <f t="shared" si="9"/>
        <v>0</v>
      </c>
      <c r="AD71" s="1321">
        <f>IF(ISERROR(VLOOKUP(VLOOKUP($A71, 'E4 TB Allocation Details'!$A$18:$L$214, MATCH("Customer ID", 'E4 TB Allocation Details'!$A$18:$L$18, 0),FALSE), 'E2 Allocators'!$B$15:$W$361, MATCH('O5 Details by Class &amp; Accounts'!AD$18, 'E2 Allocators'!$B$15:$W$15, 0),FALSE)*$G71), 0, VLOOKUP(VLOOKUP($A71, 'E4 TB Allocation Details'!$A$18:$L$214, MATCH("Customer ID", 'E4 TB Allocation Details'!$A$18:$L$18, 0),FALSE), 'E2 Allocators'!$B$15:$W$361, MATCH('O5 Details by Class &amp; Accounts'!AD$18, 'E2 Allocators'!$B$15:$W$15, 0),FALSE)*$G71)</f>
        <v>0</v>
      </c>
      <c r="AE71" s="1321">
        <f>IF(ISERROR(VLOOKUP(VLOOKUP($A71, 'E4 TB Allocation Details'!$A$18:$L$214, MATCH("Customer ID", 'E4 TB Allocation Details'!$A$18:$L$18, 0),FALSE), 'E2 Allocators'!$B$15:$W$361, MATCH('O5 Details by Class &amp; Accounts'!AE$18, 'E2 Allocators'!$B$15:$W$15, 0),FALSE)*$G71), 0, VLOOKUP(VLOOKUP($A71, 'E4 TB Allocation Details'!$A$18:$L$214, MATCH("Customer ID", 'E4 TB Allocation Details'!$A$18:$L$18, 0),FALSE), 'E2 Allocators'!$B$15:$W$361, MATCH('O5 Details by Class &amp; Accounts'!AE$18, 'E2 Allocators'!$B$15:$W$15, 0),FALSE)*$G71)</f>
        <v>0</v>
      </c>
      <c r="AF71" s="1321">
        <f>IF(ISERROR(VLOOKUP(VLOOKUP($A71, 'E4 TB Allocation Details'!$A$18:$L$214, MATCH("Customer ID", 'E4 TB Allocation Details'!$A$18:$L$18, 0),FALSE), 'E2 Allocators'!$B$15:$W$361, MATCH('O5 Details by Class &amp; Accounts'!AF$18, 'E2 Allocators'!$B$15:$W$15, 0),FALSE)*$G71), 0, VLOOKUP(VLOOKUP($A71, 'E4 TB Allocation Details'!$A$18:$L$214, MATCH("Customer ID", 'E4 TB Allocation Details'!$A$18:$L$18, 0),FALSE), 'E2 Allocators'!$B$15:$W$361, MATCH('O5 Details by Class &amp; Accounts'!AF$18, 'E2 Allocators'!$B$15:$W$15, 0),FALSE)*$G71)</f>
        <v>0</v>
      </c>
      <c r="AG71" s="1321">
        <f>IF(ISERROR(VLOOKUP(VLOOKUP($A71, 'E4 TB Allocation Details'!$A$18:$L$214, MATCH("Customer ID", 'E4 TB Allocation Details'!$A$18:$L$18, 0),FALSE), 'E2 Allocators'!$B$15:$W$361, MATCH('O5 Details by Class &amp; Accounts'!AG$18, 'E2 Allocators'!$B$15:$W$15, 0),FALSE)*$G71), 0, VLOOKUP(VLOOKUP($A71, 'E4 TB Allocation Details'!$A$18:$L$214, MATCH("Customer ID", 'E4 TB Allocation Details'!$A$18:$L$18, 0),FALSE), 'E2 Allocators'!$B$15:$W$361, MATCH('O5 Details by Class &amp; Accounts'!AG$18, 'E2 Allocators'!$B$15:$W$15, 0),FALSE)*$G71)</f>
        <v>0</v>
      </c>
      <c r="AH71" s="1321">
        <f>IF(ISERROR(VLOOKUP(VLOOKUP($A71, 'E4 TB Allocation Details'!$A$18:$L$214, MATCH("Customer ID", 'E4 TB Allocation Details'!$A$18:$L$18, 0),FALSE), 'E2 Allocators'!$B$15:$W$361, MATCH('O5 Details by Class &amp; Accounts'!AH$18, 'E2 Allocators'!$B$15:$W$15, 0),FALSE)*$G71), 0, VLOOKUP(VLOOKUP($A71, 'E4 TB Allocation Details'!$A$18:$L$214, MATCH("Customer ID", 'E4 TB Allocation Details'!$A$18:$L$18, 0),FALSE), 'E2 Allocators'!$B$15:$W$361, MATCH('O5 Details by Class &amp; Accounts'!AH$18, 'E2 Allocators'!$B$15:$W$15, 0),FALSE)*$G71)</f>
        <v>0</v>
      </c>
      <c r="AI71" s="1321">
        <f>IF(ISERROR(VLOOKUP(VLOOKUP($A71, 'E4 TB Allocation Details'!$A$18:$L$214, MATCH("Customer ID", 'E4 TB Allocation Details'!$A$18:$L$18, 0),FALSE), 'E2 Allocators'!$B$15:$W$361, MATCH('O5 Details by Class &amp; Accounts'!AI$18, 'E2 Allocators'!$B$15:$W$15, 0),FALSE)*$G71), 0, VLOOKUP(VLOOKUP($A71, 'E4 TB Allocation Details'!$A$18:$L$214, MATCH("Customer ID", 'E4 TB Allocation Details'!$A$18:$L$18, 0),FALSE), 'E2 Allocators'!$B$15:$W$361, MATCH('O5 Details by Class &amp; Accounts'!AI$18, 'E2 Allocators'!$B$15:$W$15, 0),FALSE)*$G71)</f>
        <v>0</v>
      </c>
      <c r="AJ71" s="1321">
        <f>IF(ISERROR(VLOOKUP(VLOOKUP($A71, 'E4 TB Allocation Details'!$A$18:$L$214, MATCH("Customer ID", 'E4 TB Allocation Details'!$A$18:$L$18, 0),FALSE), 'E2 Allocators'!$B$15:$W$361, MATCH('O5 Details by Class &amp; Accounts'!AJ$18, 'E2 Allocators'!$B$15:$W$15, 0),FALSE)*$G71), 0, VLOOKUP(VLOOKUP($A71, 'E4 TB Allocation Details'!$A$18:$L$214, MATCH("Customer ID", 'E4 TB Allocation Details'!$A$18:$L$18, 0),FALSE), 'E2 Allocators'!$B$15:$W$361, MATCH('O5 Details by Class &amp; Accounts'!AJ$18, 'E2 Allocators'!$B$15:$W$15, 0),FALSE)*$G71)</f>
        <v>0</v>
      </c>
      <c r="AK71" s="1321">
        <f>IF(ISERROR(VLOOKUP(VLOOKUP($A71, 'E4 TB Allocation Details'!$A$18:$L$214, MATCH("Customer ID", 'E4 TB Allocation Details'!$A$18:$L$18, 0),FALSE), 'E2 Allocators'!$B$15:$W$361, MATCH('O5 Details by Class &amp; Accounts'!AK$18, 'E2 Allocators'!$B$15:$W$15, 0),FALSE)*$G71), 0, VLOOKUP(VLOOKUP($A71, 'E4 TB Allocation Details'!$A$18:$L$214, MATCH("Customer ID", 'E4 TB Allocation Details'!$A$18:$L$18, 0),FALSE), 'E2 Allocators'!$B$15:$W$361, MATCH('O5 Details by Class &amp; Accounts'!AK$18, 'E2 Allocators'!$B$15:$W$15, 0),FALSE)*$G71)</f>
        <v>0</v>
      </c>
      <c r="AL71" s="1321">
        <f>IF(ISERROR(VLOOKUP(VLOOKUP($A71, 'E4 TB Allocation Details'!$A$18:$L$214, MATCH("Customer ID", 'E4 TB Allocation Details'!$A$18:$L$18, 0),FALSE), 'E2 Allocators'!$B$15:$W$361, MATCH('O5 Details by Class &amp; Accounts'!AL$18, 'E2 Allocators'!$B$15:$W$15, 0),FALSE)*$G71), 0, VLOOKUP(VLOOKUP($A71, 'E4 TB Allocation Details'!$A$18:$L$214, MATCH("Customer ID", 'E4 TB Allocation Details'!$A$18:$L$18, 0),FALSE), 'E2 Allocators'!$B$15:$W$361, MATCH('O5 Details by Class &amp; Accounts'!AL$18, 'E2 Allocators'!$B$15:$W$15, 0),FALSE)*$G71)</f>
        <v>0</v>
      </c>
      <c r="AM71" s="1321">
        <f>IF(ISERROR(VLOOKUP(VLOOKUP($A71, 'E4 TB Allocation Details'!$A$18:$L$214, MATCH("Customer ID", 'E4 TB Allocation Details'!$A$18:$L$18, 0),FALSE), 'E2 Allocators'!$B$15:$W$361, MATCH('O5 Details by Class &amp; Accounts'!AM$18, 'E2 Allocators'!$B$15:$W$15, 0),FALSE)*$G71), 0, VLOOKUP(VLOOKUP($A71, 'E4 TB Allocation Details'!$A$18:$L$214, MATCH("Customer ID", 'E4 TB Allocation Details'!$A$18:$L$18, 0),FALSE), 'E2 Allocators'!$B$15:$W$361, MATCH('O5 Details by Class &amp; Accounts'!AM$18, 'E2 Allocators'!$B$15:$W$15, 0),FALSE)*$G71)</f>
        <v>0</v>
      </c>
      <c r="AN71" s="1321">
        <f>IF(ISERROR(VLOOKUP(VLOOKUP($A71, 'E4 TB Allocation Details'!$A$18:$L$214, MATCH("Customer ID", 'E4 TB Allocation Details'!$A$18:$L$18, 0),FALSE), 'E2 Allocators'!$B$15:$W$361, MATCH('O5 Details by Class &amp; Accounts'!AN$18, 'E2 Allocators'!$B$15:$W$15, 0),FALSE)*$G71), 0, VLOOKUP(VLOOKUP($A71, 'E4 TB Allocation Details'!$A$18:$L$214, MATCH("Customer ID", 'E4 TB Allocation Details'!$A$18:$L$18, 0),FALSE), 'E2 Allocators'!$B$15:$W$361, MATCH('O5 Details by Class &amp; Accounts'!AN$18, 'E2 Allocators'!$B$15:$W$15, 0),FALSE)*$G71)</f>
        <v>0</v>
      </c>
      <c r="AO71" s="1321">
        <f>IF(ISERROR(VLOOKUP(VLOOKUP($A71, 'E4 TB Allocation Details'!$A$18:$L$214, MATCH("Customer ID", 'E4 TB Allocation Details'!$A$18:$L$18, 0),FALSE), 'E2 Allocators'!$B$15:$W$361, MATCH('O5 Details by Class &amp; Accounts'!AO$18, 'E2 Allocators'!$B$15:$W$15, 0),FALSE)*$G71), 0, VLOOKUP(VLOOKUP($A71, 'E4 TB Allocation Details'!$A$18:$L$214, MATCH("Customer ID", 'E4 TB Allocation Details'!$A$18:$L$18, 0),FALSE), 'E2 Allocators'!$B$15:$W$361, MATCH('O5 Details by Class &amp; Accounts'!AO$18, 'E2 Allocators'!$B$15:$W$15, 0),FALSE)*$G71)</f>
        <v>0</v>
      </c>
      <c r="AP71" s="1321">
        <f>IF(ISERROR(VLOOKUP(VLOOKUP($A71, 'E4 TB Allocation Details'!$A$18:$L$214, MATCH("Customer ID", 'E4 TB Allocation Details'!$A$18:$L$18, 0),FALSE), 'E2 Allocators'!$B$15:$W$361, MATCH('O5 Details by Class &amp; Accounts'!AP$18, 'E2 Allocators'!$B$15:$W$15, 0),FALSE)*$G71), 0, VLOOKUP(VLOOKUP($A71, 'E4 TB Allocation Details'!$A$18:$L$214, MATCH("Customer ID", 'E4 TB Allocation Details'!$A$18:$L$18, 0),FALSE), 'E2 Allocators'!$B$15:$W$361, MATCH('O5 Details by Class &amp; Accounts'!AP$18, 'E2 Allocators'!$B$15:$W$15, 0),FALSE)*$G71)</f>
        <v>0</v>
      </c>
      <c r="AQ71" s="1321">
        <f>IF(ISERROR(VLOOKUP(VLOOKUP($A71, 'E4 TB Allocation Details'!$A$18:$L$214, MATCH("Customer ID", 'E4 TB Allocation Details'!$A$18:$L$18, 0),FALSE), 'E2 Allocators'!$B$15:$W$361, MATCH('O5 Details by Class &amp; Accounts'!AQ$18, 'E2 Allocators'!$B$15:$W$15, 0),FALSE)*$G71), 0, VLOOKUP(VLOOKUP($A71, 'E4 TB Allocation Details'!$A$18:$L$214, MATCH("Customer ID", 'E4 TB Allocation Details'!$A$18:$L$18, 0),FALSE), 'E2 Allocators'!$B$15:$W$361, MATCH('O5 Details by Class &amp; Accounts'!AQ$18, 'E2 Allocators'!$B$15:$W$15, 0),FALSE)*$G71)</f>
        <v>0</v>
      </c>
      <c r="AR71" s="1321">
        <f>IF(ISERROR(VLOOKUP(VLOOKUP($A71, 'E4 TB Allocation Details'!$A$18:$L$214, MATCH("Customer ID", 'E4 TB Allocation Details'!$A$18:$L$18, 0),FALSE), 'E2 Allocators'!$B$15:$W$361, MATCH('O5 Details by Class &amp; Accounts'!AR$18, 'E2 Allocators'!$B$15:$W$15, 0),FALSE)*$G71), 0, VLOOKUP(VLOOKUP($A71, 'E4 TB Allocation Details'!$A$18:$L$214, MATCH("Customer ID", 'E4 TB Allocation Details'!$A$18:$L$18, 0),FALSE), 'E2 Allocators'!$B$15:$W$361, MATCH('O5 Details by Class &amp; Accounts'!AR$18, 'E2 Allocators'!$B$15:$W$15, 0),FALSE)*$G71)</f>
        <v>0</v>
      </c>
      <c r="AS71" s="1321">
        <f>IF(ISERROR(VLOOKUP(VLOOKUP($A71, 'E4 TB Allocation Details'!$A$18:$L$214, MATCH("Customer ID", 'E4 TB Allocation Details'!$A$18:$L$18, 0),FALSE), 'E2 Allocators'!$B$15:$W$361, MATCH('O5 Details by Class &amp; Accounts'!AS$18, 'E2 Allocators'!$B$15:$W$15, 0),FALSE)*$G71), 0, VLOOKUP(VLOOKUP($A71, 'E4 TB Allocation Details'!$A$18:$L$214, MATCH("Customer ID", 'E4 TB Allocation Details'!$A$18:$L$18, 0),FALSE), 'E2 Allocators'!$B$15:$W$361, MATCH('O5 Details by Class &amp; Accounts'!AS$18, 'E2 Allocators'!$B$15:$W$15, 0),FALSE)*$G71)</f>
        <v>0</v>
      </c>
      <c r="AT71" s="1321">
        <f>IF(ISERROR(VLOOKUP(VLOOKUP($A71, 'E4 TB Allocation Details'!$A$18:$L$214, MATCH("Customer ID", 'E4 TB Allocation Details'!$A$18:$L$18, 0),FALSE), 'E2 Allocators'!$B$15:$W$361, MATCH('O5 Details by Class &amp; Accounts'!AT$18, 'E2 Allocators'!$B$15:$W$15, 0),FALSE)*$G71), 0, VLOOKUP(VLOOKUP($A71, 'E4 TB Allocation Details'!$A$18:$L$214, MATCH("Customer ID", 'E4 TB Allocation Details'!$A$18:$L$18, 0),FALSE), 'E2 Allocators'!$B$15:$W$361, MATCH('O5 Details by Class &amp; Accounts'!AT$18, 'E2 Allocators'!$B$15:$W$15, 0),FALSE)*$G71)</f>
        <v>0</v>
      </c>
      <c r="AU71" s="1321">
        <f>IF(ISERROR(VLOOKUP(VLOOKUP($A71, 'E4 TB Allocation Details'!$A$18:$L$214, MATCH("Customer ID", 'E4 TB Allocation Details'!$A$18:$L$18, 0),FALSE), 'E2 Allocators'!$B$15:$W$361, MATCH('O5 Details by Class &amp; Accounts'!AU$18, 'E2 Allocators'!$B$15:$W$15, 0),FALSE)*$G71), 0, VLOOKUP(VLOOKUP($A71, 'E4 TB Allocation Details'!$A$18:$L$214, MATCH("Customer ID", 'E4 TB Allocation Details'!$A$18:$L$18, 0),FALSE), 'E2 Allocators'!$B$15:$W$361, MATCH('O5 Details by Class &amp; Accounts'!AU$18, 'E2 Allocators'!$B$15:$W$15, 0),FALSE)*$G71)</f>
        <v>0</v>
      </c>
      <c r="AV71" s="1321">
        <f>IF(ISERROR(VLOOKUP(VLOOKUP($A71, 'E4 TB Allocation Details'!$A$18:$L$214, MATCH("Customer ID", 'E4 TB Allocation Details'!$A$18:$L$18, 0),FALSE), 'E2 Allocators'!$B$15:$W$361, MATCH('O5 Details by Class &amp; Accounts'!AV$18, 'E2 Allocators'!$B$15:$W$15, 0),FALSE)*$G71), 0, VLOOKUP(VLOOKUP($A71, 'E4 TB Allocation Details'!$A$18:$L$214, MATCH("Customer ID", 'E4 TB Allocation Details'!$A$18:$L$18, 0),FALSE), 'E2 Allocators'!$B$15:$W$361, MATCH('O5 Details by Class &amp; Accounts'!AV$18, 'E2 Allocators'!$B$15:$W$15, 0),FALSE)*$G71)</f>
        <v>0</v>
      </c>
      <c r="AW71" s="1321">
        <f>IF(ISERROR(VLOOKUP(VLOOKUP($A71, 'E4 TB Allocation Details'!$A$18:$L$214, MATCH("Customer ID", 'E4 TB Allocation Details'!$A$18:$L$18, 0),FALSE), 'E2 Allocators'!$B$15:$W$361, MATCH('O5 Details by Class &amp; Accounts'!AW$18, 'E2 Allocators'!$B$15:$W$15, 0),FALSE)*$G71), 0, VLOOKUP(VLOOKUP($A71, 'E4 TB Allocation Details'!$A$18:$L$214, MATCH("Customer ID", 'E4 TB Allocation Details'!$A$18:$L$18, 0),FALSE), 'E2 Allocators'!$B$15:$W$361, MATCH('O5 Details by Class &amp; Accounts'!AW$18, 'E2 Allocators'!$B$15:$W$15, 0),FALSE)*$G71)</f>
        <v>0</v>
      </c>
      <c r="AX71" s="1321">
        <f t="shared" si="10"/>
        <v>0</v>
      </c>
      <c r="AY71" s="1321">
        <f>IF(ISERROR(VLOOKUP(VLOOKUP($A71, 'E4 TB Allocation Details'!$A$18:$L$214, MATCH("Misc ID", 'E4 TB Allocation Details'!$A$18:$L$18, 0),FALSE), 'E2 Allocators'!$B$15:$W$361, MATCH('O5 Details by Class &amp; Accounts'!AY$18, 'E2 Allocators'!$B$15:$W$15, 0),FALSE)*$E71), 0, VLOOKUP(VLOOKUP($A71, 'E4 TB Allocation Details'!$A$18:$L$214, MATCH("Misc ID", 'E4 TB Allocation Details'!$A$18:$L$18, 0),FALSE), 'E2 Allocators'!$B$15:$W$361, MATCH('O5 Details by Class &amp; Accounts'!AY$18, 'E2 Allocators'!$B$15:$W$15, 0),FALSE)*$E71)</f>
        <v>0</v>
      </c>
      <c r="AZ71" s="1321">
        <f>IF(ISERROR(VLOOKUP(VLOOKUP($A71, 'E4 TB Allocation Details'!$A$18:$L$214, MATCH("Misc ID", 'E4 TB Allocation Details'!$A$18:$L$18, 0),FALSE), 'E2 Allocators'!$B$15:$W$361, MATCH('O5 Details by Class &amp; Accounts'!AZ$18, 'E2 Allocators'!$B$15:$W$15, 0),FALSE)*$E71), 0, VLOOKUP(VLOOKUP($A71, 'E4 TB Allocation Details'!$A$18:$L$214, MATCH("Misc ID", 'E4 TB Allocation Details'!$A$18:$L$18, 0),FALSE), 'E2 Allocators'!$B$15:$W$361, MATCH('O5 Details by Class &amp; Accounts'!AZ$18, 'E2 Allocators'!$B$15:$W$15, 0),FALSE)*$E71)</f>
        <v>0</v>
      </c>
      <c r="BA71" s="1321">
        <f>IF(ISERROR(VLOOKUP(VLOOKUP($A71, 'E4 TB Allocation Details'!$A$18:$L$214, MATCH("Misc ID", 'E4 TB Allocation Details'!$A$18:$L$18, 0),FALSE), 'E2 Allocators'!$B$15:$W$361, MATCH('O5 Details by Class &amp; Accounts'!BA$18, 'E2 Allocators'!$B$15:$W$15, 0),FALSE)*$E71), 0, VLOOKUP(VLOOKUP($A71, 'E4 TB Allocation Details'!$A$18:$L$214, MATCH("Misc ID", 'E4 TB Allocation Details'!$A$18:$L$18, 0),FALSE), 'E2 Allocators'!$B$15:$W$361, MATCH('O5 Details by Class &amp; Accounts'!BA$18, 'E2 Allocators'!$B$15:$W$15, 0),FALSE)*$E71)</f>
        <v>0</v>
      </c>
      <c r="BB71" s="1321">
        <f>IF(ISERROR(VLOOKUP(VLOOKUP($A71, 'E4 TB Allocation Details'!$A$18:$L$214, MATCH("Misc ID", 'E4 TB Allocation Details'!$A$18:$L$18, 0),FALSE), 'E2 Allocators'!$B$15:$W$361, MATCH('O5 Details by Class &amp; Accounts'!BB$18, 'E2 Allocators'!$B$15:$W$15, 0),FALSE)*$E71), 0, VLOOKUP(VLOOKUP($A71, 'E4 TB Allocation Details'!$A$18:$L$214, MATCH("Misc ID", 'E4 TB Allocation Details'!$A$18:$L$18, 0),FALSE), 'E2 Allocators'!$B$15:$W$361, MATCH('O5 Details by Class &amp; Accounts'!BB$18, 'E2 Allocators'!$B$15:$W$15, 0),FALSE)*$E71)</f>
        <v>0</v>
      </c>
      <c r="BC71" s="1321">
        <f>IF(ISERROR(VLOOKUP(VLOOKUP($A71, 'E4 TB Allocation Details'!$A$18:$L$214, MATCH("Misc ID", 'E4 TB Allocation Details'!$A$18:$L$18, 0),FALSE), 'E2 Allocators'!$B$15:$W$361, MATCH('O5 Details by Class &amp; Accounts'!BC$18, 'E2 Allocators'!$B$15:$W$15, 0),FALSE)*$E71), 0, VLOOKUP(VLOOKUP($A71, 'E4 TB Allocation Details'!$A$18:$L$214, MATCH("Misc ID", 'E4 TB Allocation Details'!$A$18:$L$18, 0),FALSE), 'E2 Allocators'!$B$15:$W$361, MATCH('O5 Details by Class &amp; Accounts'!BC$18, 'E2 Allocators'!$B$15:$W$15, 0),FALSE)*$E71)</f>
        <v>0</v>
      </c>
      <c r="BD71" s="1321">
        <f>IF(ISERROR(VLOOKUP(VLOOKUP($A71, 'E4 TB Allocation Details'!$A$18:$L$214, MATCH("Misc ID", 'E4 TB Allocation Details'!$A$18:$L$18, 0),FALSE), 'E2 Allocators'!$B$15:$W$361, MATCH('O5 Details by Class &amp; Accounts'!BD$18, 'E2 Allocators'!$B$15:$W$15, 0),FALSE)*$E71), 0, VLOOKUP(VLOOKUP($A71, 'E4 TB Allocation Details'!$A$18:$L$214, MATCH("Misc ID", 'E4 TB Allocation Details'!$A$18:$L$18, 0),FALSE), 'E2 Allocators'!$B$15:$W$361, MATCH('O5 Details by Class &amp; Accounts'!BD$18, 'E2 Allocators'!$B$15:$W$15, 0),FALSE)*$E71)</f>
        <v>0</v>
      </c>
      <c r="BE71" s="1321">
        <f>IF(ISERROR(VLOOKUP(VLOOKUP($A71, 'E4 TB Allocation Details'!$A$18:$L$214, MATCH("Misc ID", 'E4 TB Allocation Details'!$A$18:$L$18, 0),FALSE), 'E2 Allocators'!$B$15:$W$361, MATCH('O5 Details by Class &amp; Accounts'!BE$18, 'E2 Allocators'!$B$15:$W$15, 0),FALSE)*$E71), 0, VLOOKUP(VLOOKUP($A71, 'E4 TB Allocation Details'!$A$18:$L$214, MATCH("Misc ID", 'E4 TB Allocation Details'!$A$18:$L$18, 0),FALSE), 'E2 Allocators'!$B$15:$W$361, MATCH('O5 Details by Class &amp; Accounts'!BE$18, 'E2 Allocators'!$B$15:$W$15, 0),FALSE)*$E71)</f>
        <v>0</v>
      </c>
      <c r="BF71" s="1321">
        <f>IF(ISERROR(VLOOKUP(VLOOKUP($A71, 'E4 TB Allocation Details'!$A$18:$L$214, MATCH("Misc ID", 'E4 TB Allocation Details'!$A$18:$L$18, 0),FALSE), 'E2 Allocators'!$B$15:$W$361, MATCH('O5 Details by Class &amp; Accounts'!BF$18, 'E2 Allocators'!$B$15:$W$15, 0),FALSE)*$E71), 0, VLOOKUP(VLOOKUP($A71, 'E4 TB Allocation Details'!$A$18:$L$214, MATCH("Misc ID", 'E4 TB Allocation Details'!$A$18:$L$18, 0),FALSE), 'E2 Allocators'!$B$15:$W$361, MATCH('O5 Details by Class &amp; Accounts'!BF$18, 'E2 Allocators'!$B$15:$W$15, 0),FALSE)*$E71)</f>
        <v>0</v>
      </c>
      <c r="BG71" s="1321">
        <f>IF(ISERROR(VLOOKUP(VLOOKUP($A71, 'E4 TB Allocation Details'!$A$18:$L$214, MATCH("Misc ID", 'E4 TB Allocation Details'!$A$18:$L$18, 0),FALSE), 'E2 Allocators'!$B$15:$W$361, MATCH('O5 Details by Class &amp; Accounts'!BG$18, 'E2 Allocators'!$B$15:$W$15, 0),FALSE)*$E71), 0, VLOOKUP(VLOOKUP($A71, 'E4 TB Allocation Details'!$A$18:$L$214, MATCH("Misc ID", 'E4 TB Allocation Details'!$A$18:$L$18, 0),FALSE), 'E2 Allocators'!$B$15:$W$361, MATCH('O5 Details by Class &amp; Accounts'!BG$18, 'E2 Allocators'!$B$15:$W$15, 0),FALSE)*$E71)</f>
        <v>0</v>
      </c>
      <c r="BH71" s="1321">
        <f>IF(ISERROR(VLOOKUP(VLOOKUP($A71, 'E4 TB Allocation Details'!$A$18:$L$214, MATCH("Misc ID", 'E4 TB Allocation Details'!$A$18:$L$18, 0),FALSE), 'E2 Allocators'!$B$15:$W$361, MATCH('O5 Details by Class &amp; Accounts'!BH$18, 'E2 Allocators'!$B$15:$W$15, 0),FALSE)*$E71), 0, VLOOKUP(VLOOKUP($A71, 'E4 TB Allocation Details'!$A$18:$L$214, MATCH("Misc ID", 'E4 TB Allocation Details'!$A$18:$L$18, 0),FALSE), 'E2 Allocators'!$B$15:$W$361, MATCH('O5 Details by Class &amp; Accounts'!BH$18, 'E2 Allocators'!$B$15:$W$15, 0),FALSE)*$E71)</f>
        <v>0</v>
      </c>
      <c r="BI71" s="1321">
        <f>IF(ISERROR(VLOOKUP(VLOOKUP($A71, 'E4 TB Allocation Details'!$A$18:$L$214, MATCH("Misc ID", 'E4 TB Allocation Details'!$A$18:$L$18, 0),FALSE), 'E2 Allocators'!$B$15:$W$361, MATCH('O5 Details by Class &amp; Accounts'!BI$18, 'E2 Allocators'!$B$15:$W$15, 0),FALSE)*$E71), 0, VLOOKUP(VLOOKUP($A71, 'E4 TB Allocation Details'!$A$18:$L$214, MATCH("Misc ID", 'E4 TB Allocation Details'!$A$18:$L$18, 0),FALSE), 'E2 Allocators'!$B$15:$W$361, MATCH('O5 Details by Class &amp; Accounts'!BI$18, 'E2 Allocators'!$B$15:$W$15, 0),FALSE)*$E71)</f>
        <v>0</v>
      </c>
      <c r="BJ71" s="1321">
        <f>IF(ISERROR(VLOOKUP(VLOOKUP($A71, 'E4 TB Allocation Details'!$A$18:$L$214, MATCH("Misc ID", 'E4 TB Allocation Details'!$A$18:$L$18, 0),FALSE), 'E2 Allocators'!$B$15:$W$361, MATCH('O5 Details by Class &amp; Accounts'!BJ$18, 'E2 Allocators'!$B$15:$W$15, 0),FALSE)*$E71), 0, VLOOKUP(VLOOKUP($A71, 'E4 TB Allocation Details'!$A$18:$L$214, MATCH("Misc ID", 'E4 TB Allocation Details'!$A$18:$L$18, 0),FALSE), 'E2 Allocators'!$B$15:$W$361, MATCH('O5 Details by Class &amp; Accounts'!BJ$18, 'E2 Allocators'!$B$15:$W$15, 0),FALSE)*$E71)</f>
        <v>0</v>
      </c>
      <c r="BK71" s="1321">
        <f>IF(ISERROR(VLOOKUP(VLOOKUP($A71, 'E4 TB Allocation Details'!$A$18:$L$214, MATCH("Misc ID", 'E4 TB Allocation Details'!$A$18:$L$18, 0),FALSE), 'E2 Allocators'!$B$15:$W$361, MATCH('O5 Details by Class &amp; Accounts'!BK$18, 'E2 Allocators'!$B$15:$W$15, 0),FALSE)*$E71), 0, VLOOKUP(VLOOKUP($A71, 'E4 TB Allocation Details'!$A$18:$L$214, MATCH("Misc ID", 'E4 TB Allocation Details'!$A$18:$L$18, 0),FALSE), 'E2 Allocators'!$B$15:$W$361, MATCH('O5 Details by Class &amp; Accounts'!BK$18, 'E2 Allocators'!$B$15:$W$15, 0),FALSE)*$E71)</f>
        <v>0</v>
      </c>
      <c r="BL71" s="1321">
        <f>IF(ISERROR(VLOOKUP(VLOOKUP($A71, 'E4 TB Allocation Details'!$A$18:$L$214, MATCH("Misc ID", 'E4 TB Allocation Details'!$A$18:$L$18, 0),FALSE), 'E2 Allocators'!$B$15:$W$361, MATCH('O5 Details by Class &amp; Accounts'!BL$18, 'E2 Allocators'!$B$15:$W$15, 0),FALSE)*$E71), 0, VLOOKUP(VLOOKUP($A71, 'E4 TB Allocation Details'!$A$18:$L$214, MATCH("Misc ID", 'E4 TB Allocation Details'!$A$18:$L$18, 0),FALSE), 'E2 Allocators'!$B$15:$W$361, MATCH('O5 Details by Class &amp; Accounts'!BL$18, 'E2 Allocators'!$B$15:$W$15, 0),FALSE)*$E71)</f>
        <v>0</v>
      </c>
      <c r="BM71" s="1321">
        <f>IF(ISERROR(VLOOKUP(VLOOKUP($A71, 'E4 TB Allocation Details'!$A$18:$L$214, MATCH("Misc ID", 'E4 TB Allocation Details'!$A$18:$L$18, 0),FALSE), 'E2 Allocators'!$B$15:$W$361, MATCH('O5 Details by Class &amp; Accounts'!BM$18, 'E2 Allocators'!$B$15:$W$15, 0),FALSE)*$E71), 0, VLOOKUP(VLOOKUP($A71, 'E4 TB Allocation Details'!$A$18:$L$214, MATCH("Misc ID", 'E4 TB Allocation Details'!$A$18:$L$18, 0),FALSE), 'E2 Allocators'!$B$15:$W$361, MATCH('O5 Details by Class &amp; Accounts'!BM$18, 'E2 Allocators'!$B$15:$W$15, 0),FALSE)*$E71)</f>
        <v>0</v>
      </c>
      <c r="BN71" s="1321">
        <f>IF(ISERROR(VLOOKUP(VLOOKUP($A71, 'E4 TB Allocation Details'!$A$18:$L$214, MATCH("Misc ID", 'E4 TB Allocation Details'!$A$18:$L$18, 0),FALSE), 'E2 Allocators'!$B$15:$W$361, MATCH('O5 Details by Class &amp; Accounts'!BN$18, 'E2 Allocators'!$B$15:$W$15, 0),FALSE)*$E71), 0, VLOOKUP(VLOOKUP($A71, 'E4 TB Allocation Details'!$A$18:$L$214, MATCH("Misc ID", 'E4 TB Allocation Details'!$A$18:$L$18, 0),FALSE), 'E2 Allocators'!$B$15:$W$361, MATCH('O5 Details by Class &amp; Accounts'!BN$18, 'E2 Allocators'!$B$15:$W$15, 0),FALSE)*$E71)</f>
        <v>0</v>
      </c>
      <c r="BO71" s="1321">
        <f>IF(ISERROR(VLOOKUP(VLOOKUP($A71, 'E4 TB Allocation Details'!$A$18:$L$214, MATCH("Misc ID", 'E4 TB Allocation Details'!$A$18:$L$18, 0),FALSE), 'E2 Allocators'!$B$15:$W$361, MATCH('O5 Details by Class &amp; Accounts'!BO$18, 'E2 Allocators'!$B$15:$W$15, 0),FALSE)*$E71), 0, VLOOKUP(VLOOKUP($A71, 'E4 TB Allocation Details'!$A$18:$L$214, MATCH("Misc ID", 'E4 TB Allocation Details'!$A$18:$L$18, 0),FALSE), 'E2 Allocators'!$B$15:$W$361, MATCH('O5 Details by Class &amp; Accounts'!BO$18, 'E2 Allocators'!$B$15:$W$15, 0),FALSE)*$E71)</f>
        <v>0</v>
      </c>
      <c r="BP71" s="1321">
        <f>IF(ISERROR(VLOOKUP(VLOOKUP($A71, 'E4 TB Allocation Details'!$A$18:$L$214, MATCH("Misc ID", 'E4 TB Allocation Details'!$A$18:$L$18, 0),FALSE), 'E2 Allocators'!$B$15:$W$361, MATCH('O5 Details by Class &amp; Accounts'!BP$18, 'E2 Allocators'!$B$15:$W$15, 0),FALSE)*$E71), 0, VLOOKUP(VLOOKUP($A71, 'E4 TB Allocation Details'!$A$18:$L$214, MATCH("Misc ID", 'E4 TB Allocation Details'!$A$18:$L$18, 0),FALSE), 'E2 Allocators'!$B$15:$W$361, MATCH('O5 Details by Class &amp; Accounts'!BP$18, 'E2 Allocators'!$B$15:$W$15, 0),FALSE)*$E71)</f>
        <v>0</v>
      </c>
      <c r="BQ71" s="1321">
        <f>IF(ISERROR(VLOOKUP(VLOOKUP($A71, 'E4 TB Allocation Details'!$A$18:$L$214, MATCH("Misc ID", 'E4 TB Allocation Details'!$A$18:$L$18, 0),FALSE), 'E2 Allocators'!$B$15:$W$361, MATCH('O5 Details by Class &amp; Accounts'!BQ$18, 'E2 Allocators'!$B$15:$W$15, 0),FALSE)*$E71), 0, VLOOKUP(VLOOKUP($A71, 'E4 TB Allocation Details'!$A$18:$L$214, MATCH("Misc ID", 'E4 TB Allocation Details'!$A$18:$L$18, 0),FALSE), 'E2 Allocators'!$B$15:$W$361, MATCH('O5 Details by Class &amp; Accounts'!BQ$18, 'E2 Allocators'!$B$15:$W$15, 0),FALSE)*$E71)</f>
        <v>0</v>
      </c>
      <c r="BR71" s="1321">
        <f>IF(ISERROR(VLOOKUP(VLOOKUP($A71, 'E4 TB Allocation Details'!$A$18:$L$214, MATCH("Misc ID", 'E4 TB Allocation Details'!$A$18:$L$18, 0),FALSE), 'E2 Allocators'!$B$15:$W$361, MATCH('O5 Details by Class &amp; Accounts'!BR$18, 'E2 Allocators'!$B$15:$W$15, 0),FALSE)*$E71), 0, VLOOKUP(VLOOKUP($A71, 'E4 TB Allocation Details'!$A$18:$L$214, MATCH("Misc ID", 'E4 TB Allocation Details'!$A$18:$L$18, 0),FALSE), 'E2 Allocators'!$B$15:$W$361, MATCH('O5 Details by Class &amp; Accounts'!BR$18, 'E2 Allocators'!$B$15:$W$15, 0),FALSE)*$E71)</f>
        <v>0</v>
      </c>
      <c r="BS71" s="1321">
        <f t="shared" si="11"/>
        <v>0</v>
      </c>
      <c r="BT71" s="1321">
        <f>IF(ISERROR(VLOOKUP(VLOOKUP($A71, 'E4 TB Allocation Details'!$A$18:$L$214, MATCH("A &amp; G ID", 'E4 TB Allocation Details'!$A$18:$L$18, 0),FALSE), 'E2 Allocators'!$B$15:$W$361, MATCH('O5 Details by Class &amp; Accounts'!BT$18, 'E2 Allocators'!$B$15:$W$15, 0),FALSE)*$E71), 0, VLOOKUP(VLOOKUP($A71, 'E4 TB Allocation Details'!$A$18:$L$214, MATCH("A &amp; G ID", 'E4 TB Allocation Details'!$A$18:$L$18, 0),FALSE), 'E2 Allocators'!$B$15:$W$361, MATCH('O5 Details by Class &amp; Accounts'!BT$18, 'E2 Allocators'!$B$15:$W$15, 0),FALSE)*$E71)</f>
        <v>0</v>
      </c>
      <c r="BU71" s="1321">
        <f>IF(ISERROR(VLOOKUP(VLOOKUP($A71, 'E4 TB Allocation Details'!$A$18:$L$214, MATCH("A &amp; G ID", 'E4 TB Allocation Details'!$A$18:$L$18, 0),FALSE), 'E2 Allocators'!$B$15:$W$361, MATCH('O5 Details by Class &amp; Accounts'!BU$18, 'E2 Allocators'!$B$15:$W$15, 0),FALSE)*$E71), 0, VLOOKUP(VLOOKUP($A71, 'E4 TB Allocation Details'!$A$18:$L$214, MATCH("A &amp; G ID", 'E4 TB Allocation Details'!$A$18:$L$18, 0),FALSE), 'E2 Allocators'!$B$15:$W$361, MATCH('O5 Details by Class &amp; Accounts'!BU$18, 'E2 Allocators'!$B$15:$W$15, 0),FALSE)*$E71)</f>
        <v>0</v>
      </c>
      <c r="BV71" s="1321">
        <f>IF(ISERROR(VLOOKUP(VLOOKUP($A71, 'E4 TB Allocation Details'!$A$18:$L$214, MATCH("A &amp; G ID", 'E4 TB Allocation Details'!$A$18:$L$18, 0),FALSE), 'E2 Allocators'!$B$15:$W$361, MATCH('O5 Details by Class &amp; Accounts'!BV$18, 'E2 Allocators'!$B$15:$W$15, 0),FALSE)*$E71), 0, VLOOKUP(VLOOKUP($A71, 'E4 TB Allocation Details'!$A$18:$L$214, MATCH("A &amp; G ID", 'E4 TB Allocation Details'!$A$18:$L$18, 0),FALSE), 'E2 Allocators'!$B$15:$W$361, MATCH('O5 Details by Class &amp; Accounts'!BV$18, 'E2 Allocators'!$B$15:$W$15, 0),FALSE)*$E71)</f>
        <v>0</v>
      </c>
      <c r="BW71" s="1321">
        <f>IF(ISERROR(VLOOKUP(VLOOKUP($A71, 'E4 TB Allocation Details'!$A$18:$L$214, MATCH("A &amp; G ID", 'E4 TB Allocation Details'!$A$18:$L$18, 0),FALSE), 'E2 Allocators'!$B$15:$W$361, MATCH('O5 Details by Class &amp; Accounts'!BW$18, 'E2 Allocators'!$B$15:$W$15, 0),FALSE)*$E71), 0, VLOOKUP(VLOOKUP($A71, 'E4 TB Allocation Details'!$A$18:$L$214, MATCH("A &amp; G ID", 'E4 TB Allocation Details'!$A$18:$L$18, 0),FALSE), 'E2 Allocators'!$B$15:$W$361, MATCH('O5 Details by Class &amp; Accounts'!BW$18, 'E2 Allocators'!$B$15:$W$15, 0),FALSE)*$E71)</f>
        <v>0</v>
      </c>
      <c r="BX71" s="1321">
        <f>IF(ISERROR(VLOOKUP(VLOOKUP($A71, 'E4 TB Allocation Details'!$A$18:$L$214, MATCH("A &amp; G ID", 'E4 TB Allocation Details'!$A$18:$L$18, 0),FALSE), 'E2 Allocators'!$B$15:$W$361, MATCH('O5 Details by Class &amp; Accounts'!BX$18, 'E2 Allocators'!$B$15:$W$15, 0),FALSE)*$E71), 0, VLOOKUP(VLOOKUP($A71, 'E4 TB Allocation Details'!$A$18:$L$214, MATCH("A &amp; G ID", 'E4 TB Allocation Details'!$A$18:$L$18, 0),FALSE), 'E2 Allocators'!$B$15:$W$361, MATCH('O5 Details by Class &amp; Accounts'!BX$18, 'E2 Allocators'!$B$15:$W$15, 0),FALSE)*$E71)</f>
        <v>0</v>
      </c>
      <c r="BY71" s="1321">
        <f>IF(ISERROR(VLOOKUP(VLOOKUP($A71, 'E4 TB Allocation Details'!$A$18:$L$214, MATCH("A &amp; G ID", 'E4 TB Allocation Details'!$A$18:$L$18, 0),FALSE), 'E2 Allocators'!$B$15:$W$361, MATCH('O5 Details by Class &amp; Accounts'!BY$18, 'E2 Allocators'!$B$15:$W$15, 0),FALSE)*$E71), 0, VLOOKUP(VLOOKUP($A71, 'E4 TB Allocation Details'!$A$18:$L$214, MATCH("A &amp; G ID", 'E4 TB Allocation Details'!$A$18:$L$18, 0),FALSE), 'E2 Allocators'!$B$15:$W$361, MATCH('O5 Details by Class &amp; Accounts'!BY$18, 'E2 Allocators'!$B$15:$W$15, 0),FALSE)*$E71)</f>
        <v>0</v>
      </c>
      <c r="BZ71" s="1321">
        <f>IF(ISERROR(VLOOKUP(VLOOKUP($A71, 'E4 TB Allocation Details'!$A$18:$L$214, MATCH("A &amp; G ID", 'E4 TB Allocation Details'!$A$18:$L$18, 0),FALSE), 'E2 Allocators'!$B$15:$W$361, MATCH('O5 Details by Class &amp; Accounts'!BZ$18, 'E2 Allocators'!$B$15:$W$15, 0),FALSE)*$E71), 0, VLOOKUP(VLOOKUP($A71, 'E4 TB Allocation Details'!$A$18:$L$214, MATCH("A &amp; G ID", 'E4 TB Allocation Details'!$A$18:$L$18, 0),FALSE), 'E2 Allocators'!$B$15:$W$361, MATCH('O5 Details by Class &amp; Accounts'!BZ$18, 'E2 Allocators'!$B$15:$W$15, 0),FALSE)*$E71)</f>
        <v>0</v>
      </c>
      <c r="CA71" s="1321">
        <f>IF(ISERROR(VLOOKUP(VLOOKUP($A71, 'E4 TB Allocation Details'!$A$18:$L$214, MATCH("A &amp; G ID", 'E4 TB Allocation Details'!$A$18:$L$18, 0),FALSE), 'E2 Allocators'!$B$15:$W$361, MATCH('O5 Details by Class &amp; Accounts'!CA$18, 'E2 Allocators'!$B$15:$W$15, 0),FALSE)*$E71), 0, VLOOKUP(VLOOKUP($A71, 'E4 TB Allocation Details'!$A$18:$L$214, MATCH("A &amp; G ID", 'E4 TB Allocation Details'!$A$18:$L$18, 0),FALSE), 'E2 Allocators'!$B$15:$W$361, MATCH('O5 Details by Class &amp; Accounts'!CA$18, 'E2 Allocators'!$B$15:$W$15, 0),FALSE)*$E71)</f>
        <v>0</v>
      </c>
      <c r="CB71" s="1321">
        <f>IF(ISERROR(VLOOKUP(VLOOKUP($A71, 'E4 TB Allocation Details'!$A$18:$L$214, MATCH("A &amp; G ID", 'E4 TB Allocation Details'!$A$18:$L$18, 0),FALSE), 'E2 Allocators'!$B$15:$W$361, MATCH('O5 Details by Class &amp; Accounts'!CB$18, 'E2 Allocators'!$B$15:$W$15, 0),FALSE)*$E71), 0, VLOOKUP(VLOOKUP($A71, 'E4 TB Allocation Details'!$A$18:$L$214, MATCH("A &amp; G ID", 'E4 TB Allocation Details'!$A$18:$L$18, 0),FALSE), 'E2 Allocators'!$B$15:$W$361, MATCH('O5 Details by Class &amp; Accounts'!CB$18, 'E2 Allocators'!$B$15:$W$15, 0),FALSE)*$E71)</f>
        <v>0</v>
      </c>
      <c r="CC71" s="1321">
        <f>IF(ISERROR(VLOOKUP(VLOOKUP($A71, 'E4 TB Allocation Details'!$A$18:$L$214, MATCH("A &amp; G ID", 'E4 TB Allocation Details'!$A$18:$L$18, 0),FALSE), 'E2 Allocators'!$B$15:$W$361, MATCH('O5 Details by Class &amp; Accounts'!CC$18, 'E2 Allocators'!$B$15:$W$15, 0),FALSE)*$E71), 0, VLOOKUP(VLOOKUP($A71, 'E4 TB Allocation Details'!$A$18:$L$214, MATCH("A &amp; G ID", 'E4 TB Allocation Details'!$A$18:$L$18, 0),FALSE), 'E2 Allocators'!$B$15:$W$361, MATCH('O5 Details by Class &amp; Accounts'!CC$18, 'E2 Allocators'!$B$15:$W$15, 0),FALSE)*$E71)</f>
        <v>0</v>
      </c>
      <c r="CD71" s="1321">
        <f>IF(ISERROR(VLOOKUP(VLOOKUP($A71, 'E4 TB Allocation Details'!$A$18:$L$214, MATCH("A &amp; G ID", 'E4 TB Allocation Details'!$A$18:$L$18, 0),FALSE), 'E2 Allocators'!$B$15:$W$361, MATCH('O5 Details by Class &amp; Accounts'!CD$18, 'E2 Allocators'!$B$15:$W$15, 0),FALSE)*$E71), 0, VLOOKUP(VLOOKUP($A71, 'E4 TB Allocation Details'!$A$18:$L$214, MATCH("A &amp; G ID", 'E4 TB Allocation Details'!$A$18:$L$18, 0),FALSE), 'E2 Allocators'!$B$15:$W$361, MATCH('O5 Details by Class &amp; Accounts'!CD$18, 'E2 Allocators'!$B$15:$W$15, 0),FALSE)*$E71)</f>
        <v>0</v>
      </c>
      <c r="CE71" s="1321">
        <f>IF(ISERROR(VLOOKUP(VLOOKUP($A71, 'E4 TB Allocation Details'!$A$18:$L$214, MATCH("A &amp; G ID", 'E4 TB Allocation Details'!$A$18:$L$18, 0),FALSE), 'E2 Allocators'!$B$15:$W$361, MATCH('O5 Details by Class &amp; Accounts'!CE$18, 'E2 Allocators'!$B$15:$W$15, 0),FALSE)*$E71), 0, VLOOKUP(VLOOKUP($A71, 'E4 TB Allocation Details'!$A$18:$L$214, MATCH("A &amp; G ID", 'E4 TB Allocation Details'!$A$18:$L$18, 0),FALSE), 'E2 Allocators'!$B$15:$W$361, MATCH('O5 Details by Class &amp; Accounts'!CE$18, 'E2 Allocators'!$B$15:$W$15, 0),FALSE)*$E71)</f>
        <v>0</v>
      </c>
      <c r="CF71" s="1321">
        <f>IF(ISERROR(VLOOKUP(VLOOKUP($A71, 'E4 TB Allocation Details'!$A$18:$L$214, MATCH("A &amp; G ID", 'E4 TB Allocation Details'!$A$18:$L$18, 0),FALSE), 'E2 Allocators'!$B$15:$W$361, MATCH('O5 Details by Class &amp; Accounts'!CF$18, 'E2 Allocators'!$B$15:$W$15, 0),FALSE)*$E71), 0, VLOOKUP(VLOOKUP($A71, 'E4 TB Allocation Details'!$A$18:$L$214, MATCH("A &amp; G ID", 'E4 TB Allocation Details'!$A$18:$L$18, 0),FALSE), 'E2 Allocators'!$B$15:$W$361, MATCH('O5 Details by Class &amp; Accounts'!CF$18, 'E2 Allocators'!$B$15:$W$15, 0),FALSE)*$E71)</f>
        <v>0</v>
      </c>
      <c r="CG71" s="1321">
        <f>IF(ISERROR(VLOOKUP(VLOOKUP($A71, 'E4 TB Allocation Details'!$A$18:$L$214, MATCH("A &amp; G ID", 'E4 TB Allocation Details'!$A$18:$L$18, 0),FALSE), 'E2 Allocators'!$B$15:$W$361, MATCH('O5 Details by Class &amp; Accounts'!CG$18, 'E2 Allocators'!$B$15:$W$15, 0),FALSE)*$E71), 0, VLOOKUP(VLOOKUP($A71, 'E4 TB Allocation Details'!$A$18:$L$214, MATCH("A &amp; G ID", 'E4 TB Allocation Details'!$A$18:$L$18, 0),FALSE), 'E2 Allocators'!$B$15:$W$361, MATCH('O5 Details by Class &amp; Accounts'!CG$18, 'E2 Allocators'!$B$15:$W$15, 0),FALSE)*$E71)</f>
        <v>0</v>
      </c>
      <c r="CH71" s="1321">
        <f>IF(ISERROR(VLOOKUP(VLOOKUP($A71, 'E4 TB Allocation Details'!$A$18:$L$214, MATCH("A &amp; G ID", 'E4 TB Allocation Details'!$A$18:$L$18, 0),FALSE), 'E2 Allocators'!$B$15:$W$361, MATCH('O5 Details by Class &amp; Accounts'!CH$18, 'E2 Allocators'!$B$15:$W$15, 0),FALSE)*$E71), 0, VLOOKUP(VLOOKUP($A71, 'E4 TB Allocation Details'!$A$18:$L$214, MATCH("A &amp; G ID", 'E4 TB Allocation Details'!$A$18:$L$18, 0),FALSE), 'E2 Allocators'!$B$15:$W$361, MATCH('O5 Details by Class &amp; Accounts'!CH$18, 'E2 Allocators'!$B$15:$W$15, 0),FALSE)*$E71)</f>
        <v>0</v>
      </c>
      <c r="CI71" s="1321">
        <f>IF(ISERROR(VLOOKUP(VLOOKUP($A71, 'E4 TB Allocation Details'!$A$18:$L$214, MATCH("A &amp; G ID", 'E4 TB Allocation Details'!$A$18:$L$18, 0),FALSE), 'E2 Allocators'!$B$15:$W$361, MATCH('O5 Details by Class &amp; Accounts'!CI$18, 'E2 Allocators'!$B$15:$W$15, 0),FALSE)*$E71), 0, VLOOKUP(VLOOKUP($A71, 'E4 TB Allocation Details'!$A$18:$L$214, MATCH("A &amp; G ID", 'E4 TB Allocation Details'!$A$18:$L$18, 0),FALSE), 'E2 Allocators'!$B$15:$W$361, MATCH('O5 Details by Class &amp; Accounts'!CI$18, 'E2 Allocators'!$B$15:$W$15, 0),FALSE)*$E71)</f>
        <v>0</v>
      </c>
      <c r="CJ71" s="1321">
        <f>IF(ISERROR(VLOOKUP(VLOOKUP($A71, 'E4 TB Allocation Details'!$A$18:$L$214, MATCH("A &amp; G ID", 'E4 TB Allocation Details'!$A$18:$L$18, 0),FALSE), 'E2 Allocators'!$B$15:$W$361, MATCH('O5 Details by Class &amp; Accounts'!CJ$18, 'E2 Allocators'!$B$15:$W$15, 0),FALSE)*$E71), 0, VLOOKUP(VLOOKUP($A71, 'E4 TB Allocation Details'!$A$18:$L$214, MATCH("A &amp; G ID", 'E4 TB Allocation Details'!$A$18:$L$18, 0),FALSE), 'E2 Allocators'!$B$15:$W$361, MATCH('O5 Details by Class &amp; Accounts'!CJ$18, 'E2 Allocators'!$B$15:$W$15, 0),FALSE)*$E71)</f>
        <v>0</v>
      </c>
      <c r="CK71" s="1321">
        <f>IF(ISERROR(VLOOKUP(VLOOKUP($A71, 'E4 TB Allocation Details'!$A$18:$L$214, MATCH("A &amp; G ID", 'E4 TB Allocation Details'!$A$18:$L$18, 0),FALSE), 'E2 Allocators'!$B$15:$W$361, MATCH('O5 Details by Class &amp; Accounts'!CK$18, 'E2 Allocators'!$B$15:$W$15, 0),FALSE)*$E71), 0, VLOOKUP(VLOOKUP($A71, 'E4 TB Allocation Details'!$A$18:$L$214, MATCH("A &amp; G ID", 'E4 TB Allocation Details'!$A$18:$L$18, 0),FALSE), 'E2 Allocators'!$B$15:$W$361, MATCH('O5 Details by Class &amp; Accounts'!CK$18, 'E2 Allocators'!$B$15:$W$15, 0),FALSE)*$E71)</f>
        <v>0</v>
      </c>
      <c r="CL71" s="1321">
        <f>IF(ISERROR(VLOOKUP(VLOOKUP($A71, 'E4 TB Allocation Details'!$A$18:$L$214, MATCH("A &amp; G ID", 'E4 TB Allocation Details'!$A$18:$L$18, 0),FALSE), 'E2 Allocators'!$B$15:$W$361, MATCH('O5 Details by Class &amp; Accounts'!CL$18, 'E2 Allocators'!$B$15:$W$15, 0),FALSE)*$E71), 0, VLOOKUP(VLOOKUP($A71, 'E4 TB Allocation Details'!$A$18:$L$214, MATCH("A &amp; G ID", 'E4 TB Allocation Details'!$A$18:$L$18, 0),FALSE), 'E2 Allocators'!$B$15:$W$361, MATCH('O5 Details by Class &amp; Accounts'!CL$18, 'E2 Allocators'!$B$15:$W$15, 0),FALSE)*$E71)</f>
        <v>0</v>
      </c>
      <c r="CM71" s="1321">
        <f>IF(ISERROR(VLOOKUP(VLOOKUP($A71, 'E4 TB Allocation Details'!$A$18:$L$214, MATCH("A &amp; G ID", 'E4 TB Allocation Details'!$A$18:$L$18, 0),FALSE), 'E2 Allocators'!$B$15:$W$361, MATCH('O5 Details by Class &amp; Accounts'!CM$18, 'E2 Allocators'!$B$15:$W$15, 0),FALSE)*$E71), 0, VLOOKUP(VLOOKUP($A71, 'E4 TB Allocation Details'!$A$18:$L$214, MATCH("A &amp; G ID", 'E4 TB Allocation Details'!$A$18:$L$18, 0),FALSE), 'E2 Allocators'!$B$15:$W$361, MATCH('O5 Details by Class &amp; Accounts'!CM$18, 'E2 Allocators'!$B$15:$W$15, 0),FALSE)*$E71)</f>
        <v>0</v>
      </c>
      <c r="CN71" s="1321">
        <f t="shared" si="12"/>
        <v>0</v>
      </c>
      <c r="CO71" s="1650">
        <f t="shared" si="7"/>
        <v>0</v>
      </c>
      <c r="CQ71" s="1898" t="s">
        <v>5</v>
      </c>
    </row>
    <row r="72" spans="1:95" s="64" customFormat="1" ht="12.75">
      <c r="A72" s="2156">
        <v>1955</v>
      </c>
      <c r="B72" s="2111" t="s">
        <v>273</v>
      </c>
      <c r="C72" s="1647">
        <f>IF(ISERROR(VLOOKUP($A72,'I3 TB Data'!$A$19:$H$484,MATCH('O5 Details by Class &amp; Accounts'!$C$18, 'I3 TB Data'!$A$19:$H$19,0),0)), 0, VLOOKUP($A72,'I3 TB Data'!$A$19:$H$484,MATCH('O5 Details by Class &amp; Accounts'!$C$18,'I3 TB Data'!$A$19:$H$19,0),0))</f>
        <v>900</v>
      </c>
      <c r="D72" s="1648">
        <f>'I4 BO ASSETS'!E74</f>
        <v>0</v>
      </c>
      <c r="E72" s="1647">
        <f t="shared" si="6"/>
        <v>900</v>
      </c>
      <c r="F72" s="1649">
        <f>IF(ISERROR(VLOOKUP($A72, 'E1 Categorization'!A33:E124, MATCH("Customer Component", 'E1 Categorization'!$A$33:$E$33,0), 0)), 0, IF(VLOOKUP($A72, 'E1 Categorization'!A33:E124, MATCH("Customer Component", 'E1 Categorization'!$A$33:$E$33,0), 0)=0, 'O5 Details by Class &amp; Accounts'!$E72, IF(AND(VLOOKUP($A72, 'E1 Categorization'!A33:E124, MATCH("Customer Component", 'E1 Categorization'!$A$33:$E$33,0), 0) &gt;0, VLOOKUP($A72, 'E1 Categorization'!A33:E124, MATCH("Customer Component", 'E1 Categorization'!$A$33:$E$33,0), 0)&lt;1), 'O5 Details by Class &amp; Accounts'!$E72*(1-VLOOKUP($A72, 'E1 Categorization'!A33:E124, MATCH("Customer Component", 'E1 Categorization'!$A$33:$E$33,0), 0)), 0)))</f>
        <v>0</v>
      </c>
      <c r="G72" s="1649">
        <f>IF(ISERROR(VLOOKUP($A72, 'E1 Categorization'!A33:E124, MATCH("Customer Component", 'E1 Categorization'!$A$33:$E$33,0), 0)),0, IF(VLOOKUP($A72, 'E1 Categorization'!A33:E124, MATCH("Customer Component", 'E1 Categorization'!$A$33:$E$33,0), 0)=0, 0, IF(AND(VLOOKUP($A72, 'E1 Categorization'!A33:E124, MATCH("Customer Component", 'E1 Categorization'!$A$33:$E$33,0), 0) &gt;0, VLOOKUP($A72, 'E1 Categorization'!A33:E124, MATCH("Customer Component", 'E1 Categorization'!$A$33:$E$33,0), 0)&lt;1), 'O5 Details by Class &amp; Accounts'!$E72*(VLOOKUP($A72, 'E1 Categorization'!A33:E124, MATCH("Customer Component", 'E1 Categorization'!$A$33:$E$33,0), 0)), 'O5 Details by Class &amp; Accounts'!$E72)))</f>
        <v>0</v>
      </c>
      <c r="H72" s="1321">
        <f t="shared" si="8"/>
        <v>0</v>
      </c>
      <c r="I72" s="1321">
        <f>IF(ISERROR(VLOOKUP(VLOOKUP($A72, 'E4 TB Allocation Details'!$A$18:$L$214, MATCH("Demand ID", 'E4 TB Allocation Details'!$A$18:$L$18, 0),FALSE), 'E2 Allocators'!$B$15:$W$361, MATCH('O5 Details by Class &amp; Accounts'!I$18, 'E2 Allocators'!$B$15:$W$15, 0),FALSE)*$F72), 0, VLOOKUP(VLOOKUP($A72, 'E4 TB Allocation Details'!$A$18:$L$214, MATCH("Demand ID", 'E4 TB Allocation Details'!$A$18:$L$18, 0),FALSE), 'E2 Allocators'!$B$15:$W$361, MATCH('O5 Details by Class &amp; Accounts'!I$18, 'E2 Allocators'!$B$15:$W$15, 0),FALSE)*$F72)</f>
        <v>0</v>
      </c>
      <c r="J72" s="1321">
        <f>IF(ISERROR(VLOOKUP(VLOOKUP($A72, 'E4 TB Allocation Details'!$A$18:$L$214, MATCH("Demand ID", 'E4 TB Allocation Details'!$A$18:$L$18, 0),FALSE), 'E2 Allocators'!$B$15:$W$361, MATCH('O5 Details by Class &amp; Accounts'!J$18, 'E2 Allocators'!$B$15:$W$15, 0),FALSE)*$F72), 0, VLOOKUP(VLOOKUP($A72, 'E4 TB Allocation Details'!$A$18:$L$214, MATCH("Demand ID", 'E4 TB Allocation Details'!$A$18:$L$18, 0),FALSE), 'E2 Allocators'!$B$15:$W$361, MATCH('O5 Details by Class &amp; Accounts'!J$18, 'E2 Allocators'!$B$15:$W$15, 0),FALSE)*$F72)</f>
        <v>0</v>
      </c>
      <c r="K72" s="1321">
        <f>IF(ISERROR(VLOOKUP(VLOOKUP($A72, 'E4 TB Allocation Details'!$A$18:$L$214, MATCH("Demand ID", 'E4 TB Allocation Details'!$A$18:$L$18, 0),FALSE), 'E2 Allocators'!$B$15:$W$361, MATCH('O5 Details by Class &amp; Accounts'!K$18, 'E2 Allocators'!$B$15:$W$15, 0),FALSE)*$F72), 0, VLOOKUP(VLOOKUP($A72, 'E4 TB Allocation Details'!$A$18:$L$214, MATCH("Demand ID", 'E4 TB Allocation Details'!$A$18:$L$18, 0),FALSE), 'E2 Allocators'!$B$15:$W$361, MATCH('O5 Details by Class &amp; Accounts'!K$18, 'E2 Allocators'!$B$15:$W$15, 0),FALSE)*$F72)</f>
        <v>0</v>
      </c>
      <c r="L72" s="1321">
        <f>IF(ISERROR(VLOOKUP(VLOOKUP($A72, 'E4 TB Allocation Details'!$A$18:$L$214, MATCH("Demand ID", 'E4 TB Allocation Details'!$A$18:$L$18, 0),FALSE), 'E2 Allocators'!$B$15:$W$361, MATCH('O5 Details by Class &amp; Accounts'!L$18, 'E2 Allocators'!$B$15:$W$15, 0),FALSE)*$F72), 0, VLOOKUP(VLOOKUP($A72, 'E4 TB Allocation Details'!$A$18:$L$214, MATCH("Demand ID", 'E4 TB Allocation Details'!$A$18:$L$18, 0),FALSE), 'E2 Allocators'!$B$15:$W$361, MATCH('O5 Details by Class &amp; Accounts'!L$18, 'E2 Allocators'!$B$15:$W$15, 0),FALSE)*$F72)</f>
        <v>0</v>
      </c>
      <c r="M72" s="1321">
        <f>IF(ISERROR(VLOOKUP(VLOOKUP($A72, 'E4 TB Allocation Details'!$A$18:$L$214, MATCH("Demand ID", 'E4 TB Allocation Details'!$A$18:$L$18, 0),FALSE), 'E2 Allocators'!$B$15:$W$361, MATCH('O5 Details by Class &amp; Accounts'!M$18, 'E2 Allocators'!$B$15:$W$15, 0),FALSE)*$F72), 0, VLOOKUP(VLOOKUP($A72, 'E4 TB Allocation Details'!$A$18:$L$214, MATCH("Demand ID", 'E4 TB Allocation Details'!$A$18:$L$18, 0),FALSE), 'E2 Allocators'!$B$15:$W$361, MATCH('O5 Details by Class &amp; Accounts'!M$18, 'E2 Allocators'!$B$15:$W$15, 0),FALSE)*$F72)</f>
        <v>0</v>
      </c>
      <c r="N72" s="1321">
        <f>IF(ISERROR(VLOOKUP(VLOOKUP($A72, 'E4 TB Allocation Details'!$A$18:$L$214, MATCH("Demand ID", 'E4 TB Allocation Details'!$A$18:$L$18, 0),FALSE), 'E2 Allocators'!$B$15:$W$361, MATCH('O5 Details by Class &amp; Accounts'!N$18, 'E2 Allocators'!$B$15:$W$15, 0),FALSE)*$F72), 0, VLOOKUP(VLOOKUP($A72, 'E4 TB Allocation Details'!$A$18:$L$214, MATCH("Demand ID", 'E4 TB Allocation Details'!$A$18:$L$18, 0),FALSE), 'E2 Allocators'!$B$15:$W$361, MATCH('O5 Details by Class &amp; Accounts'!N$18, 'E2 Allocators'!$B$15:$W$15, 0),FALSE)*$F72)</f>
        <v>0</v>
      </c>
      <c r="O72" s="1321">
        <f>IF(ISERROR(VLOOKUP(VLOOKUP($A72, 'E4 TB Allocation Details'!$A$18:$L$214, MATCH("Demand ID", 'E4 TB Allocation Details'!$A$18:$L$18, 0),FALSE), 'E2 Allocators'!$B$15:$W$361, MATCH('O5 Details by Class &amp; Accounts'!O$18, 'E2 Allocators'!$B$15:$W$15, 0),FALSE)*$F72), 0, VLOOKUP(VLOOKUP($A72, 'E4 TB Allocation Details'!$A$18:$L$214, MATCH("Demand ID", 'E4 TB Allocation Details'!$A$18:$L$18, 0),FALSE), 'E2 Allocators'!$B$15:$W$361, MATCH('O5 Details by Class &amp; Accounts'!O$18, 'E2 Allocators'!$B$15:$W$15, 0),FALSE)*$F72)</f>
        <v>0</v>
      </c>
      <c r="P72" s="1321">
        <f>IF(ISERROR(VLOOKUP(VLOOKUP($A72, 'E4 TB Allocation Details'!$A$18:$L$214, MATCH("Demand ID", 'E4 TB Allocation Details'!$A$18:$L$18, 0),FALSE), 'E2 Allocators'!$B$15:$W$361, MATCH('O5 Details by Class &amp; Accounts'!P$18, 'E2 Allocators'!$B$15:$W$15, 0),FALSE)*$F72), 0, VLOOKUP(VLOOKUP($A72, 'E4 TB Allocation Details'!$A$18:$L$214, MATCH("Demand ID", 'E4 TB Allocation Details'!$A$18:$L$18, 0),FALSE), 'E2 Allocators'!$B$15:$W$361, MATCH('O5 Details by Class &amp; Accounts'!P$18, 'E2 Allocators'!$B$15:$W$15, 0),FALSE)*$F72)</f>
        <v>0</v>
      </c>
      <c r="Q72" s="1321">
        <f>IF(ISERROR(VLOOKUP(VLOOKUP($A72, 'E4 TB Allocation Details'!$A$18:$L$214, MATCH("Demand ID", 'E4 TB Allocation Details'!$A$18:$L$18, 0),FALSE), 'E2 Allocators'!$B$15:$W$361, MATCH('O5 Details by Class &amp; Accounts'!Q$18, 'E2 Allocators'!$B$15:$W$15, 0),FALSE)*$F72), 0, VLOOKUP(VLOOKUP($A72, 'E4 TB Allocation Details'!$A$18:$L$214, MATCH("Demand ID", 'E4 TB Allocation Details'!$A$18:$L$18, 0),FALSE), 'E2 Allocators'!$B$15:$W$361, MATCH('O5 Details by Class &amp; Accounts'!Q$18, 'E2 Allocators'!$B$15:$W$15, 0),FALSE)*$F72)</f>
        <v>0</v>
      </c>
      <c r="R72" s="1321">
        <f>IF(ISERROR(VLOOKUP(VLOOKUP($A72, 'E4 TB Allocation Details'!$A$18:$L$214, MATCH("Demand ID", 'E4 TB Allocation Details'!$A$18:$L$18, 0),FALSE), 'E2 Allocators'!$B$15:$W$361, MATCH('O5 Details by Class &amp; Accounts'!R$18, 'E2 Allocators'!$B$15:$W$15, 0),FALSE)*$F72), 0, VLOOKUP(VLOOKUP($A72, 'E4 TB Allocation Details'!$A$18:$L$214, MATCH("Demand ID", 'E4 TB Allocation Details'!$A$18:$L$18, 0),FALSE), 'E2 Allocators'!$B$15:$W$361, MATCH('O5 Details by Class &amp; Accounts'!R$18, 'E2 Allocators'!$B$15:$W$15, 0),FALSE)*$F72)</f>
        <v>0</v>
      </c>
      <c r="S72" s="1321">
        <f>IF(ISERROR(VLOOKUP(VLOOKUP($A72, 'E4 TB Allocation Details'!$A$18:$L$214, MATCH("Demand ID", 'E4 TB Allocation Details'!$A$18:$L$18, 0),FALSE), 'E2 Allocators'!$B$15:$W$361, MATCH('O5 Details by Class &amp; Accounts'!S$18, 'E2 Allocators'!$B$15:$W$15, 0),FALSE)*$F72), 0, VLOOKUP(VLOOKUP($A72, 'E4 TB Allocation Details'!$A$18:$L$214, MATCH("Demand ID", 'E4 TB Allocation Details'!$A$18:$L$18, 0),FALSE), 'E2 Allocators'!$B$15:$W$361, MATCH('O5 Details by Class &amp; Accounts'!S$18, 'E2 Allocators'!$B$15:$W$15, 0),FALSE)*$F72)</f>
        <v>0</v>
      </c>
      <c r="T72" s="1321">
        <f>IF(ISERROR(VLOOKUP(VLOOKUP($A72, 'E4 TB Allocation Details'!$A$18:$L$214, MATCH("Demand ID", 'E4 TB Allocation Details'!$A$18:$L$18, 0),FALSE), 'E2 Allocators'!$B$15:$W$361, MATCH('O5 Details by Class &amp; Accounts'!T$18, 'E2 Allocators'!$B$15:$W$15, 0),FALSE)*$F72), 0, VLOOKUP(VLOOKUP($A72, 'E4 TB Allocation Details'!$A$18:$L$214, MATCH("Demand ID", 'E4 TB Allocation Details'!$A$18:$L$18, 0),FALSE), 'E2 Allocators'!$B$15:$W$361, MATCH('O5 Details by Class &amp; Accounts'!T$18, 'E2 Allocators'!$B$15:$W$15, 0),FALSE)*$F72)</f>
        <v>0</v>
      </c>
      <c r="U72" s="1321">
        <f>IF(ISERROR(VLOOKUP(VLOOKUP($A72, 'E4 TB Allocation Details'!$A$18:$L$214, MATCH("Demand ID", 'E4 TB Allocation Details'!$A$18:$L$18, 0),FALSE), 'E2 Allocators'!$B$15:$W$361, MATCH('O5 Details by Class &amp; Accounts'!U$18, 'E2 Allocators'!$B$15:$W$15, 0),FALSE)*$F72), 0, VLOOKUP(VLOOKUP($A72, 'E4 TB Allocation Details'!$A$18:$L$214, MATCH("Demand ID", 'E4 TB Allocation Details'!$A$18:$L$18, 0),FALSE), 'E2 Allocators'!$B$15:$W$361, MATCH('O5 Details by Class &amp; Accounts'!U$18, 'E2 Allocators'!$B$15:$W$15, 0),FALSE)*$F72)</f>
        <v>0</v>
      </c>
      <c r="V72" s="1321">
        <f>IF(ISERROR(VLOOKUP(VLOOKUP($A72, 'E4 TB Allocation Details'!$A$18:$L$214, MATCH("Demand ID", 'E4 TB Allocation Details'!$A$18:$L$18, 0),FALSE), 'E2 Allocators'!$B$15:$W$361, MATCH('O5 Details by Class &amp; Accounts'!V$18, 'E2 Allocators'!$B$15:$W$15, 0),FALSE)*$F72), 0, VLOOKUP(VLOOKUP($A72, 'E4 TB Allocation Details'!$A$18:$L$214, MATCH("Demand ID", 'E4 TB Allocation Details'!$A$18:$L$18, 0),FALSE), 'E2 Allocators'!$B$15:$W$361, MATCH('O5 Details by Class &amp; Accounts'!V$18, 'E2 Allocators'!$B$15:$W$15, 0),FALSE)*$F72)</f>
        <v>0</v>
      </c>
      <c r="W72" s="1321">
        <f>IF(ISERROR(VLOOKUP(VLOOKUP($A72, 'E4 TB Allocation Details'!$A$18:$L$214, MATCH("Demand ID", 'E4 TB Allocation Details'!$A$18:$L$18, 0),FALSE), 'E2 Allocators'!$B$15:$W$361, MATCH('O5 Details by Class &amp; Accounts'!W$18, 'E2 Allocators'!$B$15:$W$15, 0),FALSE)*$F72), 0, VLOOKUP(VLOOKUP($A72, 'E4 TB Allocation Details'!$A$18:$L$214, MATCH("Demand ID", 'E4 TB Allocation Details'!$A$18:$L$18, 0),FALSE), 'E2 Allocators'!$B$15:$W$361, MATCH('O5 Details by Class &amp; Accounts'!W$18, 'E2 Allocators'!$B$15:$W$15, 0),FALSE)*$F72)</f>
        <v>0</v>
      </c>
      <c r="X72" s="1321">
        <f>IF(ISERROR(VLOOKUP(VLOOKUP($A72, 'E4 TB Allocation Details'!$A$18:$L$214, MATCH("Demand ID", 'E4 TB Allocation Details'!$A$18:$L$18, 0),FALSE), 'E2 Allocators'!$B$15:$W$361, MATCH('O5 Details by Class &amp; Accounts'!X$18, 'E2 Allocators'!$B$15:$W$15, 0),FALSE)*$F72), 0, VLOOKUP(VLOOKUP($A72, 'E4 TB Allocation Details'!$A$18:$L$214, MATCH("Demand ID", 'E4 TB Allocation Details'!$A$18:$L$18, 0),FALSE), 'E2 Allocators'!$B$15:$W$361, MATCH('O5 Details by Class &amp; Accounts'!X$18, 'E2 Allocators'!$B$15:$W$15, 0),FALSE)*$F72)</f>
        <v>0</v>
      </c>
      <c r="Y72" s="1321">
        <f>IF(ISERROR(VLOOKUP(VLOOKUP($A72, 'E4 TB Allocation Details'!$A$18:$L$214, MATCH("Demand ID", 'E4 TB Allocation Details'!$A$18:$L$18, 0),FALSE), 'E2 Allocators'!$B$15:$W$361, MATCH('O5 Details by Class &amp; Accounts'!Y$18, 'E2 Allocators'!$B$15:$W$15, 0),FALSE)*$F72), 0, VLOOKUP(VLOOKUP($A72, 'E4 TB Allocation Details'!$A$18:$L$214, MATCH("Demand ID", 'E4 TB Allocation Details'!$A$18:$L$18, 0),FALSE), 'E2 Allocators'!$B$15:$W$361, MATCH('O5 Details by Class &amp; Accounts'!Y$18, 'E2 Allocators'!$B$15:$W$15, 0),FALSE)*$F72)</f>
        <v>0</v>
      </c>
      <c r="Z72" s="1321">
        <f>IF(ISERROR(VLOOKUP(VLOOKUP($A72, 'E4 TB Allocation Details'!$A$18:$L$214, MATCH("Demand ID", 'E4 TB Allocation Details'!$A$18:$L$18, 0),FALSE), 'E2 Allocators'!$B$15:$W$361, MATCH('O5 Details by Class &amp; Accounts'!Z$18, 'E2 Allocators'!$B$15:$W$15, 0),FALSE)*$F72), 0, VLOOKUP(VLOOKUP($A72, 'E4 TB Allocation Details'!$A$18:$L$214, MATCH("Demand ID", 'E4 TB Allocation Details'!$A$18:$L$18, 0),FALSE), 'E2 Allocators'!$B$15:$W$361, MATCH('O5 Details by Class &amp; Accounts'!Z$18, 'E2 Allocators'!$B$15:$W$15, 0),FALSE)*$F72)</f>
        <v>0</v>
      </c>
      <c r="AA72" s="1321">
        <f>IF(ISERROR(VLOOKUP(VLOOKUP($A72, 'E4 TB Allocation Details'!$A$18:$L$214, MATCH("Demand ID", 'E4 TB Allocation Details'!$A$18:$L$18, 0),FALSE), 'E2 Allocators'!$B$15:$W$361, MATCH('O5 Details by Class &amp; Accounts'!AA$18, 'E2 Allocators'!$B$15:$W$15, 0),FALSE)*$F72), 0, VLOOKUP(VLOOKUP($A72, 'E4 TB Allocation Details'!$A$18:$L$214, MATCH("Demand ID", 'E4 TB Allocation Details'!$A$18:$L$18, 0),FALSE), 'E2 Allocators'!$B$15:$W$361, MATCH('O5 Details by Class &amp; Accounts'!AA$18, 'E2 Allocators'!$B$15:$W$15, 0),FALSE)*$F72)</f>
        <v>0</v>
      </c>
      <c r="AB72" s="1321">
        <f>IF(ISERROR(VLOOKUP(VLOOKUP($A72, 'E4 TB Allocation Details'!$A$18:$L$214, MATCH("Demand ID", 'E4 TB Allocation Details'!$A$18:$L$18, 0),FALSE), 'E2 Allocators'!$B$15:$W$361, MATCH('O5 Details by Class &amp; Accounts'!AB$18, 'E2 Allocators'!$B$15:$W$15, 0),FALSE)*$F72), 0, VLOOKUP(VLOOKUP($A72, 'E4 TB Allocation Details'!$A$18:$L$214, MATCH("Demand ID", 'E4 TB Allocation Details'!$A$18:$L$18, 0),FALSE), 'E2 Allocators'!$B$15:$W$361, MATCH('O5 Details by Class &amp; Accounts'!AB$18, 'E2 Allocators'!$B$15:$W$15, 0),FALSE)*$F72)</f>
        <v>0</v>
      </c>
      <c r="AC72" s="1321">
        <f t="shared" si="9"/>
        <v>0</v>
      </c>
      <c r="AD72" s="1321">
        <f>IF(ISERROR(VLOOKUP(VLOOKUP($A72, 'E4 TB Allocation Details'!$A$18:$L$214, MATCH("Customer ID", 'E4 TB Allocation Details'!$A$18:$L$18, 0),FALSE), 'E2 Allocators'!$B$15:$W$361, MATCH('O5 Details by Class &amp; Accounts'!AD$18, 'E2 Allocators'!$B$15:$W$15, 0),FALSE)*$G72), 0, VLOOKUP(VLOOKUP($A72, 'E4 TB Allocation Details'!$A$18:$L$214, MATCH("Customer ID", 'E4 TB Allocation Details'!$A$18:$L$18, 0),FALSE), 'E2 Allocators'!$B$15:$W$361, MATCH('O5 Details by Class &amp; Accounts'!AD$18, 'E2 Allocators'!$B$15:$W$15, 0),FALSE)*$G72)</f>
        <v>0</v>
      </c>
      <c r="AE72" s="1321">
        <f>IF(ISERROR(VLOOKUP(VLOOKUP($A72, 'E4 TB Allocation Details'!$A$18:$L$214, MATCH("Customer ID", 'E4 TB Allocation Details'!$A$18:$L$18, 0),FALSE), 'E2 Allocators'!$B$15:$W$361, MATCH('O5 Details by Class &amp; Accounts'!AE$18, 'E2 Allocators'!$B$15:$W$15, 0),FALSE)*$G72), 0, VLOOKUP(VLOOKUP($A72, 'E4 TB Allocation Details'!$A$18:$L$214, MATCH("Customer ID", 'E4 TB Allocation Details'!$A$18:$L$18, 0),FALSE), 'E2 Allocators'!$B$15:$W$361, MATCH('O5 Details by Class &amp; Accounts'!AE$18, 'E2 Allocators'!$B$15:$W$15, 0),FALSE)*$G72)</f>
        <v>0</v>
      </c>
      <c r="AF72" s="1321">
        <f>IF(ISERROR(VLOOKUP(VLOOKUP($A72, 'E4 TB Allocation Details'!$A$18:$L$214, MATCH("Customer ID", 'E4 TB Allocation Details'!$A$18:$L$18, 0),FALSE), 'E2 Allocators'!$B$15:$W$361, MATCH('O5 Details by Class &amp; Accounts'!AF$18, 'E2 Allocators'!$B$15:$W$15, 0),FALSE)*$G72), 0, VLOOKUP(VLOOKUP($A72, 'E4 TB Allocation Details'!$A$18:$L$214, MATCH("Customer ID", 'E4 TB Allocation Details'!$A$18:$L$18, 0),FALSE), 'E2 Allocators'!$B$15:$W$361, MATCH('O5 Details by Class &amp; Accounts'!AF$18, 'E2 Allocators'!$B$15:$W$15, 0),FALSE)*$G72)</f>
        <v>0</v>
      </c>
      <c r="AG72" s="1321">
        <f>IF(ISERROR(VLOOKUP(VLOOKUP($A72, 'E4 TB Allocation Details'!$A$18:$L$214, MATCH("Customer ID", 'E4 TB Allocation Details'!$A$18:$L$18, 0),FALSE), 'E2 Allocators'!$B$15:$W$361, MATCH('O5 Details by Class &amp; Accounts'!AG$18, 'E2 Allocators'!$B$15:$W$15, 0),FALSE)*$G72), 0, VLOOKUP(VLOOKUP($A72, 'E4 TB Allocation Details'!$A$18:$L$214, MATCH("Customer ID", 'E4 TB Allocation Details'!$A$18:$L$18, 0),FALSE), 'E2 Allocators'!$B$15:$W$361, MATCH('O5 Details by Class &amp; Accounts'!AG$18, 'E2 Allocators'!$B$15:$W$15, 0),FALSE)*$G72)</f>
        <v>0</v>
      </c>
      <c r="AH72" s="1321">
        <f>IF(ISERROR(VLOOKUP(VLOOKUP($A72, 'E4 TB Allocation Details'!$A$18:$L$214, MATCH("Customer ID", 'E4 TB Allocation Details'!$A$18:$L$18, 0),FALSE), 'E2 Allocators'!$B$15:$W$361, MATCH('O5 Details by Class &amp; Accounts'!AH$18, 'E2 Allocators'!$B$15:$W$15, 0),FALSE)*$G72), 0, VLOOKUP(VLOOKUP($A72, 'E4 TB Allocation Details'!$A$18:$L$214, MATCH("Customer ID", 'E4 TB Allocation Details'!$A$18:$L$18, 0),FALSE), 'E2 Allocators'!$B$15:$W$361, MATCH('O5 Details by Class &amp; Accounts'!AH$18, 'E2 Allocators'!$B$15:$W$15, 0),FALSE)*$G72)</f>
        <v>0</v>
      </c>
      <c r="AI72" s="1321">
        <f>IF(ISERROR(VLOOKUP(VLOOKUP($A72, 'E4 TB Allocation Details'!$A$18:$L$214, MATCH("Customer ID", 'E4 TB Allocation Details'!$A$18:$L$18, 0),FALSE), 'E2 Allocators'!$B$15:$W$361, MATCH('O5 Details by Class &amp; Accounts'!AI$18, 'E2 Allocators'!$B$15:$W$15, 0),FALSE)*$G72), 0, VLOOKUP(VLOOKUP($A72, 'E4 TB Allocation Details'!$A$18:$L$214, MATCH("Customer ID", 'E4 TB Allocation Details'!$A$18:$L$18, 0),FALSE), 'E2 Allocators'!$B$15:$W$361, MATCH('O5 Details by Class &amp; Accounts'!AI$18, 'E2 Allocators'!$B$15:$W$15, 0),FALSE)*$G72)</f>
        <v>0</v>
      </c>
      <c r="AJ72" s="1321">
        <f>IF(ISERROR(VLOOKUP(VLOOKUP($A72, 'E4 TB Allocation Details'!$A$18:$L$214, MATCH("Customer ID", 'E4 TB Allocation Details'!$A$18:$L$18, 0),FALSE), 'E2 Allocators'!$B$15:$W$361, MATCH('O5 Details by Class &amp; Accounts'!AJ$18, 'E2 Allocators'!$B$15:$W$15, 0),FALSE)*$G72), 0, VLOOKUP(VLOOKUP($A72, 'E4 TB Allocation Details'!$A$18:$L$214, MATCH("Customer ID", 'E4 TB Allocation Details'!$A$18:$L$18, 0),FALSE), 'E2 Allocators'!$B$15:$W$361, MATCH('O5 Details by Class &amp; Accounts'!AJ$18, 'E2 Allocators'!$B$15:$W$15, 0),FALSE)*$G72)</f>
        <v>0</v>
      </c>
      <c r="AK72" s="1321">
        <f>IF(ISERROR(VLOOKUP(VLOOKUP($A72, 'E4 TB Allocation Details'!$A$18:$L$214, MATCH("Customer ID", 'E4 TB Allocation Details'!$A$18:$L$18, 0),FALSE), 'E2 Allocators'!$B$15:$W$361, MATCH('O5 Details by Class &amp; Accounts'!AK$18, 'E2 Allocators'!$B$15:$W$15, 0),FALSE)*$G72), 0, VLOOKUP(VLOOKUP($A72, 'E4 TB Allocation Details'!$A$18:$L$214, MATCH("Customer ID", 'E4 TB Allocation Details'!$A$18:$L$18, 0),FALSE), 'E2 Allocators'!$B$15:$W$361, MATCH('O5 Details by Class &amp; Accounts'!AK$18, 'E2 Allocators'!$B$15:$W$15, 0),FALSE)*$G72)</f>
        <v>0</v>
      </c>
      <c r="AL72" s="1321">
        <f>IF(ISERROR(VLOOKUP(VLOOKUP($A72, 'E4 TB Allocation Details'!$A$18:$L$214, MATCH("Customer ID", 'E4 TB Allocation Details'!$A$18:$L$18, 0),FALSE), 'E2 Allocators'!$B$15:$W$361, MATCH('O5 Details by Class &amp; Accounts'!AL$18, 'E2 Allocators'!$B$15:$W$15, 0),FALSE)*$G72), 0, VLOOKUP(VLOOKUP($A72, 'E4 TB Allocation Details'!$A$18:$L$214, MATCH("Customer ID", 'E4 TB Allocation Details'!$A$18:$L$18, 0),FALSE), 'E2 Allocators'!$B$15:$W$361, MATCH('O5 Details by Class &amp; Accounts'!AL$18, 'E2 Allocators'!$B$15:$W$15, 0),FALSE)*$G72)</f>
        <v>0</v>
      </c>
      <c r="AM72" s="1321">
        <f>IF(ISERROR(VLOOKUP(VLOOKUP($A72, 'E4 TB Allocation Details'!$A$18:$L$214, MATCH("Customer ID", 'E4 TB Allocation Details'!$A$18:$L$18, 0),FALSE), 'E2 Allocators'!$B$15:$W$361, MATCH('O5 Details by Class &amp; Accounts'!AM$18, 'E2 Allocators'!$B$15:$W$15, 0),FALSE)*$G72), 0, VLOOKUP(VLOOKUP($A72, 'E4 TB Allocation Details'!$A$18:$L$214, MATCH("Customer ID", 'E4 TB Allocation Details'!$A$18:$L$18, 0),FALSE), 'E2 Allocators'!$B$15:$W$361, MATCH('O5 Details by Class &amp; Accounts'!AM$18, 'E2 Allocators'!$B$15:$W$15, 0),FALSE)*$G72)</f>
        <v>0</v>
      </c>
      <c r="AN72" s="1321">
        <f>IF(ISERROR(VLOOKUP(VLOOKUP($A72, 'E4 TB Allocation Details'!$A$18:$L$214, MATCH("Customer ID", 'E4 TB Allocation Details'!$A$18:$L$18, 0),FALSE), 'E2 Allocators'!$B$15:$W$361, MATCH('O5 Details by Class &amp; Accounts'!AN$18, 'E2 Allocators'!$B$15:$W$15, 0),FALSE)*$G72), 0, VLOOKUP(VLOOKUP($A72, 'E4 TB Allocation Details'!$A$18:$L$214, MATCH("Customer ID", 'E4 TB Allocation Details'!$A$18:$L$18, 0),FALSE), 'E2 Allocators'!$B$15:$W$361, MATCH('O5 Details by Class &amp; Accounts'!AN$18, 'E2 Allocators'!$B$15:$W$15, 0),FALSE)*$G72)</f>
        <v>0</v>
      </c>
      <c r="AO72" s="1321">
        <f>IF(ISERROR(VLOOKUP(VLOOKUP($A72, 'E4 TB Allocation Details'!$A$18:$L$214, MATCH("Customer ID", 'E4 TB Allocation Details'!$A$18:$L$18, 0),FALSE), 'E2 Allocators'!$B$15:$W$361, MATCH('O5 Details by Class &amp; Accounts'!AO$18, 'E2 Allocators'!$B$15:$W$15, 0),FALSE)*$G72), 0, VLOOKUP(VLOOKUP($A72, 'E4 TB Allocation Details'!$A$18:$L$214, MATCH("Customer ID", 'E4 TB Allocation Details'!$A$18:$L$18, 0),FALSE), 'E2 Allocators'!$B$15:$W$361, MATCH('O5 Details by Class &amp; Accounts'!AO$18, 'E2 Allocators'!$B$15:$W$15, 0),FALSE)*$G72)</f>
        <v>0</v>
      </c>
      <c r="AP72" s="1321">
        <f>IF(ISERROR(VLOOKUP(VLOOKUP($A72, 'E4 TB Allocation Details'!$A$18:$L$214, MATCH("Customer ID", 'E4 TB Allocation Details'!$A$18:$L$18, 0),FALSE), 'E2 Allocators'!$B$15:$W$361, MATCH('O5 Details by Class &amp; Accounts'!AP$18, 'E2 Allocators'!$B$15:$W$15, 0),FALSE)*$G72), 0, VLOOKUP(VLOOKUP($A72, 'E4 TB Allocation Details'!$A$18:$L$214, MATCH("Customer ID", 'E4 TB Allocation Details'!$A$18:$L$18, 0),FALSE), 'E2 Allocators'!$B$15:$W$361, MATCH('O5 Details by Class &amp; Accounts'!AP$18, 'E2 Allocators'!$B$15:$W$15, 0),FALSE)*$G72)</f>
        <v>0</v>
      </c>
      <c r="AQ72" s="1321">
        <f>IF(ISERROR(VLOOKUP(VLOOKUP($A72, 'E4 TB Allocation Details'!$A$18:$L$214, MATCH("Customer ID", 'E4 TB Allocation Details'!$A$18:$L$18, 0),FALSE), 'E2 Allocators'!$B$15:$W$361, MATCH('O5 Details by Class &amp; Accounts'!AQ$18, 'E2 Allocators'!$B$15:$W$15, 0),FALSE)*$G72), 0, VLOOKUP(VLOOKUP($A72, 'E4 TB Allocation Details'!$A$18:$L$214, MATCH("Customer ID", 'E4 TB Allocation Details'!$A$18:$L$18, 0),FALSE), 'E2 Allocators'!$B$15:$W$361, MATCH('O5 Details by Class &amp; Accounts'!AQ$18, 'E2 Allocators'!$B$15:$W$15, 0),FALSE)*$G72)</f>
        <v>0</v>
      </c>
      <c r="AR72" s="1321">
        <f>IF(ISERROR(VLOOKUP(VLOOKUP($A72, 'E4 TB Allocation Details'!$A$18:$L$214, MATCH("Customer ID", 'E4 TB Allocation Details'!$A$18:$L$18, 0),FALSE), 'E2 Allocators'!$B$15:$W$361, MATCH('O5 Details by Class &amp; Accounts'!AR$18, 'E2 Allocators'!$B$15:$W$15, 0),FALSE)*$G72), 0, VLOOKUP(VLOOKUP($A72, 'E4 TB Allocation Details'!$A$18:$L$214, MATCH("Customer ID", 'E4 TB Allocation Details'!$A$18:$L$18, 0),FALSE), 'E2 Allocators'!$B$15:$W$361, MATCH('O5 Details by Class &amp; Accounts'!AR$18, 'E2 Allocators'!$B$15:$W$15, 0),FALSE)*$G72)</f>
        <v>0</v>
      </c>
      <c r="AS72" s="1321">
        <f>IF(ISERROR(VLOOKUP(VLOOKUP($A72, 'E4 TB Allocation Details'!$A$18:$L$214, MATCH("Customer ID", 'E4 TB Allocation Details'!$A$18:$L$18, 0),FALSE), 'E2 Allocators'!$B$15:$W$361, MATCH('O5 Details by Class &amp; Accounts'!AS$18, 'E2 Allocators'!$B$15:$W$15, 0),FALSE)*$G72), 0, VLOOKUP(VLOOKUP($A72, 'E4 TB Allocation Details'!$A$18:$L$214, MATCH("Customer ID", 'E4 TB Allocation Details'!$A$18:$L$18, 0),FALSE), 'E2 Allocators'!$B$15:$W$361, MATCH('O5 Details by Class &amp; Accounts'!AS$18, 'E2 Allocators'!$B$15:$W$15, 0),FALSE)*$G72)</f>
        <v>0</v>
      </c>
      <c r="AT72" s="1321">
        <f>IF(ISERROR(VLOOKUP(VLOOKUP($A72, 'E4 TB Allocation Details'!$A$18:$L$214, MATCH("Customer ID", 'E4 TB Allocation Details'!$A$18:$L$18, 0),FALSE), 'E2 Allocators'!$B$15:$W$361, MATCH('O5 Details by Class &amp; Accounts'!AT$18, 'E2 Allocators'!$B$15:$W$15, 0),FALSE)*$G72), 0, VLOOKUP(VLOOKUP($A72, 'E4 TB Allocation Details'!$A$18:$L$214, MATCH("Customer ID", 'E4 TB Allocation Details'!$A$18:$L$18, 0),FALSE), 'E2 Allocators'!$B$15:$W$361, MATCH('O5 Details by Class &amp; Accounts'!AT$18, 'E2 Allocators'!$B$15:$W$15, 0),FALSE)*$G72)</f>
        <v>0</v>
      </c>
      <c r="AU72" s="1321">
        <f>IF(ISERROR(VLOOKUP(VLOOKUP($A72, 'E4 TB Allocation Details'!$A$18:$L$214, MATCH("Customer ID", 'E4 TB Allocation Details'!$A$18:$L$18, 0),FALSE), 'E2 Allocators'!$B$15:$W$361, MATCH('O5 Details by Class &amp; Accounts'!AU$18, 'E2 Allocators'!$B$15:$W$15, 0),FALSE)*$G72), 0, VLOOKUP(VLOOKUP($A72, 'E4 TB Allocation Details'!$A$18:$L$214, MATCH("Customer ID", 'E4 TB Allocation Details'!$A$18:$L$18, 0),FALSE), 'E2 Allocators'!$B$15:$W$361, MATCH('O5 Details by Class &amp; Accounts'!AU$18, 'E2 Allocators'!$B$15:$W$15, 0),FALSE)*$G72)</f>
        <v>0</v>
      </c>
      <c r="AV72" s="1321">
        <f>IF(ISERROR(VLOOKUP(VLOOKUP($A72, 'E4 TB Allocation Details'!$A$18:$L$214, MATCH("Customer ID", 'E4 TB Allocation Details'!$A$18:$L$18, 0),FALSE), 'E2 Allocators'!$B$15:$W$361, MATCH('O5 Details by Class &amp; Accounts'!AV$18, 'E2 Allocators'!$B$15:$W$15, 0),FALSE)*$G72), 0, VLOOKUP(VLOOKUP($A72, 'E4 TB Allocation Details'!$A$18:$L$214, MATCH("Customer ID", 'E4 TB Allocation Details'!$A$18:$L$18, 0),FALSE), 'E2 Allocators'!$B$15:$W$361, MATCH('O5 Details by Class &amp; Accounts'!AV$18, 'E2 Allocators'!$B$15:$W$15, 0),FALSE)*$G72)</f>
        <v>0</v>
      </c>
      <c r="AW72" s="1321">
        <f>IF(ISERROR(VLOOKUP(VLOOKUP($A72, 'E4 TB Allocation Details'!$A$18:$L$214, MATCH("Customer ID", 'E4 TB Allocation Details'!$A$18:$L$18, 0),FALSE), 'E2 Allocators'!$B$15:$W$361, MATCH('O5 Details by Class &amp; Accounts'!AW$18, 'E2 Allocators'!$B$15:$W$15, 0),FALSE)*$G72), 0, VLOOKUP(VLOOKUP($A72, 'E4 TB Allocation Details'!$A$18:$L$214, MATCH("Customer ID", 'E4 TB Allocation Details'!$A$18:$L$18, 0),FALSE), 'E2 Allocators'!$B$15:$W$361, MATCH('O5 Details by Class &amp; Accounts'!AW$18, 'E2 Allocators'!$B$15:$W$15, 0),FALSE)*$G72)</f>
        <v>0</v>
      </c>
      <c r="AX72" s="1321">
        <f t="shared" si="10"/>
        <v>0</v>
      </c>
      <c r="AY72" s="1321">
        <f>IF(ISERROR(VLOOKUP(VLOOKUP($A72, 'E4 TB Allocation Details'!$A$18:$L$214, MATCH("Misc ID", 'E4 TB Allocation Details'!$A$18:$L$18, 0),FALSE), 'E2 Allocators'!$B$15:$W$361, MATCH('O5 Details by Class &amp; Accounts'!AY$18, 'E2 Allocators'!$B$15:$W$15, 0),FALSE)*$E72), 0, VLOOKUP(VLOOKUP($A72, 'E4 TB Allocation Details'!$A$18:$L$214, MATCH("Misc ID", 'E4 TB Allocation Details'!$A$18:$L$18, 0),FALSE), 'E2 Allocators'!$B$15:$W$361, MATCH('O5 Details by Class &amp; Accounts'!AY$18, 'E2 Allocators'!$B$15:$W$15, 0),FALSE)*$E72)</f>
        <v>0</v>
      </c>
      <c r="AZ72" s="1321">
        <f>IF(ISERROR(VLOOKUP(VLOOKUP($A72, 'E4 TB Allocation Details'!$A$18:$L$214, MATCH("Misc ID", 'E4 TB Allocation Details'!$A$18:$L$18, 0),FALSE), 'E2 Allocators'!$B$15:$W$361, MATCH('O5 Details by Class &amp; Accounts'!AZ$18, 'E2 Allocators'!$B$15:$W$15, 0),FALSE)*$E72), 0, VLOOKUP(VLOOKUP($A72, 'E4 TB Allocation Details'!$A$18:$L$214, MATCH("Misc ID", 'E4 TB Allocation Details'!$A$18:$L$18, 0),FALSE), 'E2 Allocators'!$B$15:$W$361, MATCH('O5 Details by Class &amp; Accounts'!AZ$18, 'E2 Allocators'!$B$15:$W$15, 0),FALSE)*$E72)</f>
        <v>0</v>
      </c>
      <c r="BA72" s="1321">
        <f>IF(ISERROR(VLOOKUP(VLOOKUP($A72, 'E4 TB Allocation Details'!$A$18:$L$214, MATCH("Misc ID", 'E4 TB Allocation Details'!$A$18:$L$18, 0),FALSE), 'E2 Allocators'!$B$15:$W$361, MATCH('O5 Details by Class &amp; Accounts'!BA$18, 'E2 Allocators'!$B$15:$W$15, 0),FALSE)*$E72), 0, VLOOKUP(VLOOKUP($A72, 'E4 TB Allocation Details'!$A$18:$L$214, MATCH("Misc ID", 'E4 TB Allocation Details'!$A$18:$L$18, 0),FALSE), 'E2 Allocators'!$B$15:$W$361, MATCH('O5 Details by Class &amp; Accounts'!BA$18, 'E2 Allocators'!$B$15:$W$15, 0),FALSE)*$E72)</f>
        <v>0</v>
      </c>
      <c r="BB72" s="1321">
        <f>IF(ISERROR(VLOOKUP(VLOOKUP($A72, 'E4 TB Allocation Details'!$A$18:$L$214, MATCH("Misc ID", 'E4 TB Allocation Details'!$A$18:$L$18, 0),FALSE), 'E2 Allocators'!$B$15:$W$361, MATCH('O5 Details by Class &amp; Accounts'!BB$18, 'E2 Allocators'!$B$15:$W$15, 0),FALSE)*$E72), 0, VLOOKUP(VLOOKUP($A72, 'E4 TB Allocation Details'!$A$18:$L$214, MATCH("Misc ID", 'E4 TB Allocation Details'!$A$18:$L$18, 0),FALSE), 'E2 Allocators'!$B$15:$W$361, MATCH('O5 Details by Class &amp; Accounts'!BB$18, 'E2 Allocators'!$B$15:$W$15, 0),FALSE)*$E72)</f>
        <v>0</v>
      </c>
      <c r="BC72" s="1321">
        <f>IF(ISERROR(VLOOKUP(VLOOKUP($A72, 'E4 TB Allocation Details'!$A$18:$L$214, MATCH("Misc ID", 'E4 TB Allocation Details'!$A$18:$L$18, 0),FALSE), 'E2 Allocators'!$B$15:$W$361, MATCH('O5 Details by Class &amp; Accounts'!BC$18, 'E2 Allocators'!$B$15:$W$15, 0),FALSE)*$E72), 0, VLOOKUP(VLOOKUP($A72, 'E4 TB Allocation Details'!$A$18:$L$214, MATCH("Misc ID", 'E4 TB Allocation Details'!$A$18:$L$18, 0),FALSE), 'E2 Allocators'!$B$15:$W$361, MATCH('O5 Details by Class &amp; Accounts'!BC$18, 'E2 Allocators'!$B$15:$W$15, 0),FALSE)*$E72)</f>
        <v>0</v>
      </c>
      <c r="BD72" s="1321">
        <f>IF(ISERROR(VLOOKUP(VLOOKUP($A72, 'E4 TB Allocation Details'!$A$18:$L$214, MATCH("Misc ID", 'E4 TB Allocation Details'!$A$18:$L$18, 0),FALSE), 'E2 Allocators'!$B$15:$W$361, MATCH('O5 Details by Class &amp; Accounts'!BD$18, 'E2 Allocators'!$B$15:$W$15, 0),FALSE)*$E72), 0, VLOOKUP(VLOOKUP($A72, 'E4 TB Allocation Details'!$A$18:$L$214, MATCH("Misc ID", 'E4 TB Allocation Details'!$A$18:$L$18, 0),FALSE), 'E2 Allocators'!$B$15:$W$361, MATCH('O5 Details by Class &amp; Accounts'!BD$18, 'E2 Allocators'!$B$15:$W$15, 0),FALSE)*$E72)</f>
        <v>0</v>
      </c>
      <c r="BE72" s="1321">
        <f>IF(ISERROR(VLOOKUP(VLOOKUP($A72, 'E4 TB Allocation Details'!$A$18:$L$214, MATCH("Misc ID", 'E4 TB Allocation Details'!$A$18:$L$18, 0),FALSE), 'E2 Allocators'!$B$15:$W$361, MATCH('O5 Details by Class &amp; Accounts'!BE$18, 'E2 Allocators'!$B$15:$W$15, 0),FALSE)*$E72), 0, VLOOKUP(VLOOKUP($A72, 'E4 TB Allocation Details'!$A$18:$L$214, MATCH("Misc ID", 'E4 TB Allocation Details'!$A$18:$L$18, 0),FALSE), 'E2 Allocators'!$B$15:$W$361, MATCH('O5 Details by Class &amp; Accounts'!BE$18, 'E2 Allocators'!$B$15:$W$15, 0),FALSE)*$E72)</f>
        <v>0</v>
      </c>
      <c r="BF72" s="1321">
        <f>IF(ISERROR(VLOOKUP(VLOOKUP($A72, 'E4 TB Allocation Details'!$A$18:$L$214, MATCH("Misc ID", 'E4 TB Allocation Details'!$A$18:$L$18, 0),FALSE), 'E2 Allocators'!$B$15:$W$361, MATCH('O5 Details by Class &amp; Accounts'!BF$18, 'E2 Allocators'!$B$15:$W$15, 0),FALSE)*$E72), 0, VLOOKUP(VLOOKUP($A72, 'E4 TB Allocation Details'!$A$18:$L$214, MATCH("Misc ID", 'E4 TB Allocation Details'!$A$18:$L$18, 0),FALSE), 'E2 Allocators'!$B$15:$W$361, MATCH('O5 Details by Class &amp; Accounts'!BF$18, 'E2 Allocators'!$B$15:$W$15, 0),FALSE)*$E72)</f>
        <v>0</v>
      </c>
      <c r="BG72" s="1321">
        <f>IF(ISERROR(VLOOKUP(VLOOKUP($A72, 'E4 TB Allocation Details'!$A$18:$L$214, MATCH("Misc ID", 'E4 TB Allocation Details'!$A$18:$L$18, 0),FALSE), 'E2 Allocators'!$B$15:$W$361, MATCH('O5 Details by Class &amp; Accounts'!BG$18, 'E2 Allocators'!$B$15:$W$15, 0),FALSE)*$E72), 0, VLOOKUP(VLOOKUP($A72, 'E4 TB Allocation Details'!$A$18:$L$214, MATCH("Misc ID", 'E4 TB Allocation Details'!$A$18:$L$18, 0),FALSE), 'E2 Allocators'!$B$15:$W$361, MATCH('O5 Details by Class &amp; Accounts'!BG$18, 'E2 Allocators'!$B$15:$W$15, 0),FALSE)*$E72)</f>
        <v>0</v>
      </c>
      <c r="BH72" s="1321">
        <f>IF(ISERROR(VLOOKUP(VLOOKUP($A72, 'E4 TB Allocation Details'!$A$18:$L$214, MATCH("Misc ID", 'E4 TB Allocation Details'!$A$18:$L$18, 0),FALSE), 'E2 Allocators'!$B$15:$W$361, MATCH('O5 Details by Class &amp; Accounts'!BH$18, 'E2 Allocators'!$B$15:$W$15, 0),FALSE)*$E72), 0, VLOOKUP(VLOOKUP($A72, 'E4 TB Allocation Details'!$A$18:$L$214, MATCH("Misc ID", 'E4 TB Allocation Details'!$A$18:$L$18, 0),FALSE), 'E2 Allocators'!$B$15:$W$361, MATCH('O5 Details by Class &amp; Accounts'!BH$18, 'E2 Allocators'!$B$15:$W$15, 0),FALSE)*$E72)</f>
        <v>0</v>
      </c>
      <c r="BI72" s="1321">
        <f>IF(ISERROR(VLOOKUP(VLOOKUP($A72, 'E4 TB Allocation Details'!$A$18:$L$214, MATCH("Misc ID", 'E4 TB Allocation Details'!$A$18:$L$18, 0),FALSE), 'E2 Allocators'!$B$15:$W$361, MATCH('O5 Details by Class &amp; Accounts'!BI$18, 'E2 Allocators'!$B$15:$W$15, 0),FALSE)*$E72), 0, VLOOKUP(VLOOKUP($A72, 'E4 TB Allocation Details'!$A$18:$L$214, MATCH("Misc ID", 'E4 TB Allocation Details'!$A$18:$L$18, 0),FALSE), 'E2 Allocators'!$B$15:$W$361, MATCH('O5 Details by Class &amp; Accounts'!BI$18, 'E2 Allocators'!$B$15:$W$15, 0),FALSE)*$E72)</f>
        <v>0</v>
      </c>
      <c r="BJ72" s="1321">
        <f>IF(ISERROR(VLOOKUP(VLOOKUP($A72, 'E4 TB Allocation Details'!$A$18:$L$214, MATCH("Misc ID", 'E4 TB Allocation Details'!$A$18:$L$18, 0),FALSE), 'E2 Allocators'!$B$15:$W$361, MATCH('O5 Details by Class &amp; Accounts'!BJ$18, 'E2 Allocators'!$B$15:$W$15, 0),FALSE)*$E72), 0, VLOOKUP(VLOOKUP($A72, 'E4 TB Allocation Details'!$A$18:$L$214, MATCH("Misc ID", 'E4 TB Allocation Details'!$A$18:$L$18, 0),FALSE), 'E2 Allocators'!$B$15:$W$361, MATCH('O5 Details by Class &amp; Accounts'!BJ$18, 'E2 Allocators'!$B$15:$W$15, 0),FALSE)*$E72)</f>
        <v>0</v>
      </c>
      <c r="BK72" s="1321">
        <f>IF(ISERROR(VLOOKUP(VLOOKUP($A72, 'E4 TB Allocation Details'!$A$18:$L$214, MATCH("Misc ID", 'E4 TB Allocation Details'!$A$18:$L$18, 0),FALSE), 'E2 Allocators'!$B$15:$W$361, MATCH('O5 Details by Class &amp; Accounts'!BK$18, 'E2 Allocators'!$B$15:$W$15, 0),FALSE)*$E72), 0, VLOOKUP(VLOOKUP($A72, 'E4 TB Allocation Details'!$A$18:$L$214, MATCH("Misc ID", 'E4 TB Allocation Details'!$A$18:$L$18, 0),FALSE), 'E2 Allocators'!$B$15:$W$361, MATCH('O5 Details by Class &amp; Accounts'!BK$18, 'E2 Allocators'!$B$15:$W$15, 0),FALSE)*$E72)</f>
        <v>0</v>
      </c>
      <c r="BL72" s="1321">
        <f>IF(ISERROR(VLOOKUP(VLOOKUP($A72, 'E4 TB Allocation Details'!$A$18:$L$214, MATCH("Misc ID", 'E4 TB Allocation Details'!$A$18:$L$18, 0),FALSE), 'E2 Allocators'!$B$15:$W$361, MATCH('O5 Details by Class &amp; Accounts'!BL$18, 'E2 Allocators'!$B$15:$W$15, 0),FALSE)*$E72), 0, VLOOKUP(VLOOKUP($A72, 'E4 TB Allocation Details'!$A$18:$L$214, MATCH("Misc ID", 'E4 TB Allocation Details'!$A$18:$L$18, 0),FALSE), 'E2 Allocators'!$B$15:$W$361, MATCH('O5 Details by Class &amp; Accounts'!BL$18, 'E2 Allocators'!$B$15:$W$15, 0),FALSE)*$E72)</f>
        <v>0</v>
      </c>
      <c r="BM72" s="1321">
        <f>IF(ISERROR(VLOOKUP(VLOOKUP($A72, 'E4 TB Allocation Details'!$A$18:$L$214, MATCH("Misc ID", 'E4 TB Allocation Details'!$A$18:$L$18, 0),FALSE), 'E2 Allocators'!$B$15:$W$361, MATCH('O5 Details by Class &amp; Accounts'!BM$18, 'E2 Allocators'!$B$15:$W$15, 0),FALSE)*$E72), 0, VLOOKUP(VLOOKUP($A72, 'E4 TB Allocation Details'!$A$18:$L$214, MATCH("Misc ID", 'E4 TB Allocation Details'!$A$18:$L$18, 0),FALSE), 'E2 Allocators'!$B$15:$W$361, MATCH('O5 Details by Class &amp; Accounts'!BM$18, 'E2 Allocators'!$B$15:$W$15, 0),FALSE)*$E72)</f>
        <v>0</v>
      </c>
      <c r="BN72" s="1321">
        <f>IF(ISERROR(VLOOKUP(VLOOKUP($A72, 'E4 TB Allocation Details'!$A$18:$L$214, MATCH("Misc ID", 'E4 TB Allocation Details'!$A$18:$L$18, 0),FALSE), 'E2 Allocators'!$B$15:$W$361, MATCH('O5 Details by Class &amp; Accounts'!BN$18, 'E2 Allocators'!$B$15:$W$15, 0),FALSE)*$E72), 0, VLOOKUP(VLOOKUP($A72, 'E4 TB Allocation Details'!$A$18:$L$214, MATCH("Misc ID", 'E4 TB Allocation Details'!$A$18:$L$18, 0),FALSE), 'E2 Allocators'!$B$15:$W$361, MATCH('O5 Details by Class &amp; Accounts'!BN$18, 'E2 Allocators'!$B$15:$W$15, 0),FALSE)*$E72)</f>
        <v>0</v>
      </c>
      <c r="BO72" s="1321">
        <f>IF(ISERROR(VLOOKUP(VLOOKUP($A72, 'E4 TB Allocation Details'!$A$18:$L$214, MATCH("Misc ID", 'E4 TB Allocation Details'!$A$18:$L$18, 0),FALSE), 'E2 Allocators'!$B$15:$W$361, MATCH('O5 Details by Class &amp; Accounts'!BO$18, 'E2 Allocators'!$B$15:$W$15, 0),FALSE)*$E72), 0, VLOOKUP(VLOOKUP($A72, 'E4 TB Allocation Details'!$A$18:$L$214, MATCH("Misc ID", 'E4 TB Allocation Details'!$A$18:$L$18, 0),FALSE), 'E2 Allocators'!$B$15:$W$361, MATCH('O5 Details by Class &amp; Accounts'!BO$18, 'E2 Allocators'!$B$15:$W$15, 0),FALSE)*$E72)</f>
        <v>0</v>
      </c>
      <c r="BP72" s="1321">
        <f>IF(ISERROR(VLOOKUP(VLOOKUP($A72, 'E4 TB Allocation Details'!$A$18:$L$214, MATCH("Misc ID", 'E4 TB Allocation Details'!$A$18:$L$18, 0),FALSE), 'E2 Allocators'!$B$15:$W$361, MATCH('O5 Details by Class &amp; Accounts'!BP$18, 'E2 Allocators'!$B$15:$W$15, 0),FALSE)*$E72), 0, VLOOKUP(VLOOKUP($A72, 'E4 TB Allocation Details'!$A$18:$L$214, MATCH("Misc ID", 'E4 TB Allocation Details'!$A$18:$L$18, 0),FALSE), 'E2 Allocators'!$B$15:$W$361, MATCH('O5 Details by Class &amp; Accounts'!BP$18, 'E2 Allocators'!$B$15:$W$15, 0),FALSE)*$E72)</f>
        <v>0</v>
      </c>
      <c r="BQ72" s="1321">
        <f>IF(ISERROR(VLOOKUP(VLOOKUP($A72, 'E4 TB Allocation Details'!$A$18:$L$214, MATCH("Misc ID", 'E4 TB Allocation Details'!$A$18:$L$18, 0),FALSE), 'E2 Allocators'!$B$15:$W$361, MATCH('O5 Details by Class &amp; Accounts'!BQ$18, 'E2 Allocators'!$B$15:$W$15, 0),FALSE)*$E72), 0, VLOOKUP(VLOOKUP($A72, 'E4 TB Allocation Details'!$A$18:$L$214, MATCH("Misc ID", 'E4 TB Allocation Details'!$A$18:$L$18, 0),FALSE), 'E2 Allocators'!$B$15:$W$361, MATCH('O5 Details by Class &amp; Accounts'!BQ$18, 'E2 Allocators'!$B$15:$W$15, 0),FALSE)*$E72)</f>
        <v>0</v>
      </c>
      <c r="BR72" s="1321">
        <f>IF(ISERROR(VLOOKUP(VLOOKUP($A72, 'E4 TB Allocation Details'!$A$18:$L$214, MATCH("Misc ID", 'E4 TB Allocation Details'!$A$18:$L$18, 0),FALSE), 'E2 Allocators'!$B$15:$W$361, MATCH('O5 Details by Class &amp; Accounts'!BR$18, 'E2 Allocators'!$B$15:$W$15, 0),FALSE)*$E72), 0, VLOOKUP(VLOOKUP($A72, 'E4 TB Allocation Details'!$A$18:$L$214, MATCH("Misc ID", 'E4 TB Allocation Details'!$A$18:$L$18, 0),FALSE), 'E2 Allocators'!$B$15:$W$361, MATCH('O5 Details by Class &amp; Accounts'!BR$18, 'E2 Allocators'!$B$15:$W$15, 0),FALSE)*$E72)</f>
        <v>0</v>
      </c>
      <c r="BS72" s="1321">
        <f t="shared" si="11"/>
        <v>0</v>
      </c>
      <c r="BT72" s="1321">
        <f>IF(ISERROR(VLOOKUP(VLOOKUP($A72, 'E4 TB Allocation Details'!$A$18:$L$214, MATCH("A &amp; G ID", 'E4 TB Allocation Details'!$A$18:$L$18, 0),FALSE), 'E2 Allocators'!$B$15:$W$361, MATCH('O5 Details by Class &amp; Accounts'!BT$18, 'E2 Allocators'!$B$15:$W$15, 0),FALSE)*$E72), 0, VLOOKUP(VLOOKUP($A72, 'E4 TB Allocation Details'!$A$18:$L$214, MATCH("A &amp; G ID", 'E4 TB Allocation Details'!$A$18:$L$18, 0),FALSE), 'E2 Allocators'!$B$15:$W$361, MATCH('O5 Details by Class &amp; Accounts'!BT$18, 'E2 Allocators'!$B$15:$W$15, 0),FALSE)*$E72)</f>
        <v>587.62638738189435</v>
      </c>
      <c r="BU72" s="1321">
        <f>IF(ISERROR(VLOOKUP(VLOOKUP($A72, 'E4 TB Allocation Details'!$A$18:$L$214, MATCH("A &amp; G ID", 'E4 TB Allocation Details'!$A$18:$L$18, 0),FALSE), 'E2 Allocators'!$B$15:$W$361, MATCH('O5 Details by Class &amp; Accounts'!BU$18, 'E2 Allocators'!$B$15:$W$15, 0),FALSE)*$E72), 0, VLOOKUP(VLOOKUP($A72, 'E4 TB Allocation Details'!$A$18:$L$214, MATCH("A &amp; G ID", 'E4 TB Allocation Details'!$A$18:$L$18, 0),FALSE), 'E2 Allocators'!$B$15:$W$361, MATCH('O5 Details by Class &amp; Accounts'!BU$18, 'E2 Allocators'!$B$15:$W$15, 0),FALSE)*$E72)</f>
        <v>192.47935171194257</v>
      </c>
      <c r="BV72" s="1321">
        <f>IF(ISERROR(VLOOKUP(VLOOKUP($A72, 'E4 TB Allocation Details'!$A$18:$L$214, MATCH("A &amp; G ID", 'E4 TB Allocation Details'!$A$18:$L$18, 0),FALSE), 'E2 Allocators'!$B$15:$W$361, MATCH('O5 Details by Class &amp; Accounts'!BV$18, 'E2 Allocators'!$B$15:$W$15, 0),FALSE)*$E72), 0, VLOOKUP(VLOOKUP($A72, 'E4 TB Allocation Details'!$A$18:$L$214, MATCH("A &amp; G ID", 'E4 TB Allocation Details'!$A$18:$L$18, 0),FALSE), 'E2 Allocators'!$B$15:$W$361, MATCH('O5 Details by Class &amp; Accounts'!BV$18, 'E2 Allocators'!$B$15:$W$15, 0),FALSE)*$E72)</f>
        <v>104.36262883395612</v>
      </c>
      <c r="BW72" s="1321">
        <f>IF(ISERROR(VLOOKUP(VLOOKUP($A72, 'E4 TB Allocation Details'!$A$18:$L$214, MATCH("A &amp; G ID", 'E4 TB Allocation Details'!$A$18:$L$18, 0),FALSE), 'E2 Allocators'!$B$15:$W$361, MATCH('O5 Details by Class &amp; Accounts'!BW$18, 'E2 Allocators'!$B$15:$W$15, 0),FALSE)*$E72), 0, VLOOKUP(VLOOKUP($A72, 'E4 TB Allocation Details'!$A$18:$L$214, MATCH("A &amp; G ID", 'E4 TB Allocation Details'!$A$18:$L$18, 0),FALSE), 'E2 Allocators'!$B$15:$W$361, MATCH('O5 Details by Class &amp; Accounts'!BW$18, 'E2 Allocators'!$B$15:$W$15, 0),FALSE)*$E72)</f>
        <v>0</v>
      </c>
      <c r="BX72" s="1321">
        <f>IF(ISERROR(VLOOKUP(VLOOKUP($A72, 'E4 TB Allocation Details'!$A$18:$L$214, MATCH("A &amp; G ID", 'E4 TB Allocation Details'!$A$18:$L$18, 0),FALSE), 'E2 Allocators'!$B$15:$W$361, MATCH('O5 Details by Class &amp; Accounts'!BX$18, 'E2 Allocators'!$B$15:$W$15, 0),FALSE)*$E72), 0, VLOOKUP(VLOOKUP($A72, 'E4 TB Allocation Details'!$A$18:$L$214, MATCH("A &amp; G ID", 'E4 TB Allocation Details'!$A$18:$L$18, 0),FALSE), 'E2 Allocators'!$B$15:$W$361, MATCH('O5 Details by Class &amp; Accounts'!BX$18, 'E2 Allocators'!$B$15:$W$15, 0),FALSE)*$E72)</f>
        <v>0</v>
      </c>
      <c r="BY72" s="1321">
        <f>IF(ISERROR(VLOOKUP(VLOOKUP($A72, 'E4 TB Allocation Details'!$A$18:$L$214, MATCH("A &amp; G ID", 'E4 TB Allocation Details'!$A$18:$L$18, 0),FALSE), 'E2 Allocators'!$B$15:$W$361, MATCH('O5 Details by Class &amp; Accounts'!BY$18, 'E2 Allocators'!$B$15:$W$15, 0),FALSE)*$E72), 0, VLOOKUP(VLOOKUP($A72, 'E4 TB Allocation Details'!$A$18:$L$214, MATCH("A &amp; G ID", 'E4 TB Allocation Details'!$A$18:$L$18, 0),FALSE), 'E2 Allocators'!$B$15:$W$361, MATCH('O5 Details by Class &amp; Accounts'!BY$18, 'E2 Allocators'!$B$15:$W$15, 0),FALSE)*$E72)</f>
        <v>0</v>
      </c>
      <c r="BZ72" s="1321">
        <f>IF(ISERROR(VLOOKUP(VLOOKUP($A72, 'E4 TB Allocation Details'!$A$18:$L$214, MATCH("A &amp; G ID", 'E4 TB Allocation Details'!$A$18:$L$18, 0),FALSE), 'E2 Allocators'!$B$15:$W$361, MATCH('O5 Details by Class &amp; Accounts'!BZ$18, 'E2 Allocators'!$B$15:$W$15, 0),FALSE)*$E72), 0, VLOOKUP(VLOOKUP($A72, 'E4 TB Allocation Details'!$A$18:$L$214, MATCH("A &amp; G ID", 'E4 TB Allocation Details'!$A$18:$L$18, 0),FALSE), 'E2 Allocators'!$B$15:$W$361, MATCH('O5 Details by Class &amp; Accounts'!BZ$18, 'E2 Allocators'!$B$15:$W$15, 0),FALSE)*$E72)</f>
        <v>14.286445758923664</v>
      </c>
      <c r="CA72" s="1321">
        <f>IF(ISERROR(VLOOKUP(VLOOKUP($A72, 'E4 TB Allocation Details'!$A$18:$L$214, MATCH("A &amp; G ID", 'E4 TB Allocation Details'!$A$18:$L$18, 0),FALSE), 'E2 Allocators'!$B$15:$W$361, MATCH('O5 Details by Class &amp; Accounts'!CA$18, 'E2 Allocators'!$B$15:$W$15, 0),FALSE)*$E72), 0, VLOOKUP(VLOOKUP($A72, 'E4 TB Allocation Details'!$A$18:$L$214, MATCH("A &amp; G ID", 'E4 TB Allocation Details'!$A$18:$L$18, 0),FALSE), 'E2 Allocators'!$B$15:$W$361, MATCH('O5 Details by Class &amp; Accounts'!CA$18, 'E2 Allocators'!$B$15:$W$15, 0),FALSE)*$E72)</f>
        <v>0</v>
      </c>
      <c r="CB72" s="1321">
        <f>IF(ISERROR(VLOOKUP(VLOOKUP($A72, 'E4 TB Allocation Details'!$A$18:$L$214, MATCH("A &amp; G ID", 'E4 TB Allocation Details'!$A$18:$L$18, 0),FALSE), 'E2 Allocators'!$B$15:$W$361, MATCH('O5 Details by Class &amp; Accounts'!CB$18, 'E2 Allocators'!$B$15:$W$15, 0),FALSE)*$E72), 0, VLOOKUP(VLOOKUP($A72, 'E4 TB Allocation Details'!$A$18:$L$214, MATCH("A &amp; G ID", 'E4 TB Allocation Details'!$A$18:$L$18, 0),FALSE), 'E2 Allocators'!$B$15:$W$361, MATCH('O5 Details by Class &amp; Accounts'!CB$18, 'E2 Allocators'!$B$15:$W$15, 0),FALSE)*$E72)</f>
        <v>1.245186313283388</v>
      </c>
      <c r="CC72" s="1321">
        <f>IF(ISERROR(VLOOKUP(VLOOKUP($A72, 'E4 TB Allocation Details'!$A$18:$L$214, MATCH("A &amp; G ID", 'E4 TB Allocation Details'!$A$18:$L$18, 0),FALSE), 'E2 Allocators'!$B$15:$W$361, MATCH('O5 Details by Class &amp; Accounts'!CC$18, 'E2 Allocators'!$B$15:$W$15, 0),FALSE)*$E72), 0, VLOOKUP(VLOOKUP($A72, 'E4 TB Allocation Details'!$A$18:$L$214, MATCH("A &amp; G ID", 'E4 TB Allocation Details'!$A$18:$L$18, 0),FALSE), 'E2 Allocators'!$B$15:$W$361, MATCH('O5 Details by Class &amp; Accounts'!CC$18, 'E2 Allocators'!$B$15:$W$15, 0),FALSE)*$E72)</f>
        <v>0</v>
      </c>
      <c r="CD72" s="1321">
        <f>IF(ISERROR(VLOOKUP(VLOOKUP($A72, 'E4 TB Allocation Details'!$A$18:$L$214, MATCH("A &amp; G ID", 'E4 TB Allocation Details'!$A$18:$L$18, 0),FALSE), 'E2 Allocators'!$B$15:$W$361, MATCH('O5 Details by Class &amp; Accounts'!CD$18, 'E2 Allocators'!$B$15:$W$15, 0),FALSE)*$E72), 0, VLOOKUP(VLOOKUP($A72, 'E4 TB Allocation Details'!$A$18:$L$214, MATCH("A &amp; G ID", 'E4 TB Allocation Details'!$A$18:$L$18, 0),FALSE), 'E2 Allocators'!$B$15:$W$361, MATCH('O5 Details by Class &amp; Accounts'!CD$18, 'E2 Allocators'!$B$15:$W$15, 0),FALSE)*$E72)</f>
        <v>0</v>
      </c>
      <c r="CE72" s="1321">
        <f>IF(ISERROR(VLOOKUP(VLOOKUP($A72, 'E4 TB Allocation Details'!$A$18:$L$214, MATCH("A &amp; G ID", 'E4 TB Allocation Details'!$A$18:$L$18, 0),FALSE), 'E2 Allocators'!$B$15:$W$361, MATCH('O5 Details by Class &amp; Accounts'!CE$18, 'E2 Allocators'!$B$15:$W$15, 0),FALSE)*$E72), 0, VLOOKUP(VLOOKUP($A72, 'E4 TB Allocation Details'!$A$18:$L$214, MATCH("A &amp; G ID", 'E4 TB Allocation Details'!$A$18:$L$18, 0),FALSE), 'E2 Allocators'!$B$15:$W$361, MATCH('O5 Details by Class &amp; Accounts'!CE$18, 'E2 Allocators'!$B$15:$W$15, 0),FALSE)*$E72)</f>
        <v>0</v>
      </c>
      <c r="CF72" s="1321">
        <f>IF(ISERROR(VLOOKUP(VLOOKUP($A72, 'E4 TB Allocation Details'!$A$18:$L$214, MATCH("A &amp; G ID", 'E4 TB Allocation Details'!$A$18:$L$18, 0),FALSE), 'E2 Allocators'!$B$15:$W$361, MATCH('O5 Details by Class &amp; Accounts'!CF$18, 'E2 Allocators'!$B$15:$W$15, 0),FALSE)*$E72), 0, VLOOKUP(VLOOKUP($A72, 'E4 TB Allocation Details'!$A$18:$L$214, MATCH("A &amp; G ID", 'E4 TB Allocation Details'!$A$18:$L$18, 0),FALSE), 'E2 Allocators'!$B$15:$W$361, MATCH('O5 Details by Class &amp; Accounts'!CF$18, 'E2 Allocators'!$B$15:$W$15, 0),FALSE)*$E72)</f>
        <v>0</v>
      </c>
      <c r="CG72" s="1321">
        <f>IF(ISERROR(VLOOKUP(VLOOKUP($A72, 'E4 TB Allocation Details'!$A$18:$L$214, MATCH("A &amp; G ID", 'E4 TB Allocation Details'!$A$18:$L$18, 0),FALSE), 'E2 Allocators'!$B$15:$W$361, MATCH('O5 Details by Class &amp; Accounts'!CG$18, 'E2 Allocators'!$B$15:$W$15, 0),FALSE)*$E72), 0, VLOOKUP(VLOOKUP($A72, 'E4 TB Allocation Details'!$A$18:$L$214, MATCH("A &amp; G ID", 'E4 TB Allocation Details'!$A$18:$L$18, 0),FALSE), 'E2 Allocators'!$B$15:$W$361, MATCH('O5 Details by Class &amp; Accounts'!CG$18, 'E2 Allocators'!$B$15:$W$15, 0),FALSE)*$E72)</f>
        <v>0</v>
      </c>
      <c r="CH72" s="1321">
        <f>IF(ISERROR(VLOOKUP(VLOOKUP($A72, 'E4 TB Allocation Details'!$A$18:$L$214, MATCH("A &amp; G ID", 'E4 TB Allocation Details'!$A$18:$L$18, 0),FALSE), 'E2 Allocators'!$B$15:$W$361, MATCH('O5 Details by Class &amp; Accounts'!CH$18, 'E2 Allocators'!$B$15:$W$15, 0),FALSE)*$E72), 0, VLOOKUP(VLOOKUP($A72, 'E4 TB Allocation Details'!$A$18:$L$214, MATCH("A &amp; G ID", 'E4 TB Allocation Details'!$A$18:$L$18, 0),FALSE), 'E2 Allocators'!$B$15:$W$361, MATCH('O5 Details by Class &amp; Accounts'!CH$18, 'E2 Allocators'!$B$15:$W$15, 0),FALSE)*$E72)</f>
        <v>0</v>
      </c>
      <c r="CI72" s="1321">
        <f>IF(ISERROR(VLOOKUP(VLOOKUP($A72, 'E4 TB Allocation Details'!$A$18:$L$214, MATCH("A &amp; G ID", 'E4 TB Allocation Details'!$A$18:$L$18, 0),FALSE), 'E2 Allocators'!$B$15:$W$361, MATCH('O5 Details by Class &amp; Accounts'!CI$18, 'E2 Allocators'!$B$15:$W$15, 0),FALSE)*$E72), 0, VLOOKUP(VLOOKUP($A72, 'E4 TB Allocation Details'!$A$18:$L$214, MATCH("A &amp; G ID", 'E4 TB Allocation Details'!$A$18:$L$18, 0),FALSE), 'E2 Allocators'!$B$15:$W$361, MATCH('O5 Details by Class &amp; Accounts'!CI$18, 'E2 Allocators'!$B$15:$W$15, 0),FALSE)*$E72)</f>
        <v>0</v>
      </c>
      <c r="CJ72" s="1321">
        <f>IF(ISERROR(VLOOKUP(VLOOKUP($A72, 'E4 TB Allocation Details'!$A$18:$L$214, MATCH("A &amp; G ID", 'E4 TB Allocation Details'!$A$18:$L$18, 0),FALSE), 'E2 Allocators'!$B$15:$W$361, MATCH('O5 Details by Class &amp; Accounts'!CJ$18, 'E2 Allocators'!$B$15:$W$15, 0),FALSE)*$E72), 0, VLOOKUP(VLOOKUP($A72, 'E4 TB Allocation Details'!$A$18:$L$214, MATCH("A &amp; G ID", 'E4 TB Allocation Details'!$A$18:$L$18, 0),FALSE), 'E2 Allocators'!$B$15:$W$361, MATCH('O5 Details by Class &amp; Accounts'!CJ$18, 'E2 Allocators'!$B$15:$W$15, 0),FALSE)*$E72)</f>
        <v>0</v>
      </c>
      <c r="CK72" s="1321">
        <f>IF(ISERROR(VLOOKUP(VLOOKUP($A72, 'E4 TB Allocation Details'!$A$18:$L$214, MATCH("A &amp; G ID", 'E4 TB Allocation Details'!$A$18:$L$18, 0),FALSE), 'E2 Allocators'!$B$15:$W$361, MATCH('O5 Details by Class &amp; Accounts'!CK$18, 'E2 Allocators'!$B$15:$W$15, 0),FALSE)*$E72), 0, VLOOKUP(VLOOKUP($A72, 'E4 TB Allocation Details'!$A$18:$L$214, MATCH("A &amp; G ID", 'E4 TB Allocation Details'!$A$18:$L$18, 0),FALSE), 'E2 Allocators'!$B$15:$W$361, MATCH('O5 Details by Class &amp; Accounts'!CK$18, 'E2 Allocators'!$B$15:$W$15, 0),FALSE)*$E72)</f>
        <v>0</v>
      </c>
      <c r="CL72" s="1321">
        <f>IF(ISERROR(VLOOKUP(VLOOKUP($A72, 'E4 TB Allocation Details'!$A$18:$L$214, MATCH("A &amp; G ID", 'E4 TB Allocation Details'!$A$18:$L$18, 0),FALSE), 'E2 Allocators'!$B$15:$W$361, MATCH('O5 Details by Class &amp; Accounts'!CL$18, 'E2 Allocators'!$B$15:$W$15, 0),FALSE)*$E72), 0, VLOOKUP(VLOOKUP($A72, 'E4 TB Allocation Details'!$A$18:$L$214, MATCH("A &amp; G ID", 'E4 TB Allocation Details'!$A$18:$L$18, 0),FALSE), 'E2 Allocators'!$B$15:$W$361, MATCH('O5 Details by Class &amp; Accounts'!CL$18, 'E2 Allocators'!$B$15:$W$15, 0),FALSE)*$E72)</f>
        <v>0</v>
      </c>
      <c r="CM72" s="1321">
        <f>IF(ISERROR(VLOOKUP(VLOOKUP($A72, 'E4 TB Allocation Details'!$A$18:$L$214, MATCH("A &amp; G ID", 'E4 TB Allocation Details'!$A$18:$L$18, 0),FALSE), 'E2 Allocators'!$B$15:$W$361, MATCH('O5 Details by Class &amp; Accounts'!CM$18, 'E2 Allocators'!$B$15:$W$15, 0),FALSE)*$E72), 0, VLOOKUP(VLOOKUP($A72, 'E4 TB Allocation Details'!$A$18:$L$214, MATCH("A &amp; G ID", 'E4 TB Allocation Details'!$A$18:$L$18, 0),FALSE), 'E2 Allocators'!$B$15:$W$361, MATCH('O5 Details by Class &amp; Accounts'!CM$18, 'E2 Allocators'!$B$15:$W$15, 0),FALSE)*$E72)</f>
        <v>0</v>
      </c>
      <c r="CN72" s="1321">
        <f t="shared" si="12"/>
        <v>900.00000000000023</v>
      </c>
      <c r="CO72" s="1650">
        <f t="shared" si="7"/>
        <v>0</v>
      </c>
      <c r="CQ72" s="1898" t="s">
        <v>5</v>
      </c>
    </row>
    <row r="73" spans="1:95" s="64" customFormat="1" ht="12.75">
      <c r="A73" s="2156">
        <v>1960</v>
      </c>
      <c r="B73" s="2111" t="s">
        <v>274</v>
      </c>
      <c r="C73" s="1647">
        <f>IF(ISERROR(VLOOKUP($A73,'I3 TB Data'!$A$19:$H$484,MATCH('O5 Details by Class &amp; Accounts'!$C$18, 'I3 TB Data'!$A$19:$H$19,0),0)), 0, VLOOKUP($A73,'I3 TB Data'!$A$19:$H$484,MATCH('O5 Details by Class &amp; Accounts'!$C$18,'I3 TB Data'!$A$19:$H$19,0),0))</f>
        <v>0</v>
      </c>
      <c r="D73" s="1648">
        <f>'I4 BO ASSETS'!E75</f>
        <v>0</v>
      </c>
      <c r="E73" s="1647">
        <f t="shared" si="6"/>
        <v>0</v>
      </c>
      <c r="F73" s="1649">
        <f>IF(ISERROR(VLOOKUP($A73, 'E1 Categorization'!A33:E124, MATCH("Customer Component", 'E1 Categorization'!$A$33:$E$33,0), 0)), 0, IF(VLOOKUP($A73, 'E1 Categorization'!A33:E124, MATCH("Customer Component", 'E1 Categorization'!$A$33:$E$33,0), 0)=0, 'O5 Details by Class &amp; Accounts'!$E73, IF(AND(VLOOKUP($A73, 'E1 Categorization'!A33:E124, MATCH("Customer Component", 'E1 Categorization'!$A$33:$E$33,0), 0) &gt;0, VLOOKUP($A73, 'E1 Categorization'!A33:E124, MATCH("Customer Component", 'E1 Categorization'!$A$33:$E$33,0), 0)&lt;1), 'O5 Details by Class &amp; Accounts'!$E73*(1-VLOOKUP($A73, 'E1 Categorization'!A33:E124, MATCH("Customer Component", 'E1 Categorization'!$A$33:$E$33,0), 0)), 0)))</f>
        <v>0</v>
      </c>
      <c r="G73" s="1649">
        <f>IF(ISERROR(VLOOKUP($A73, 'E1 Categorization'!A33:E124, MATCH("Customer Component", 'E1 Categorization'!$A$33:$E$33,0), 0)),0, IF(VLOOKUP($A73, 'E1 Categorization'!A33:E124, MATCH("Customer Component", 'E1 Categorization'!$A$33:$E$33,0), 0)=0, 0, IF(AND(VLOOKUP($A73, 'E1 Categorization'!A33:E124, MATCH("Customer Component", 'E1 Categorization'!$A$33:$E$33,0), 0) &gt;0, VLOOKUP($A73, 'E1 Categorization'!A33:E124, MATCH("Customer Component", 'E1 Categorization'!$A$33:$E$33,0), 0)&lt;1), 'O5 Details by Class &amp; Accounts'!$E73*(VLOOKUP($A73, 'E1 Categorization'!A33:E124, MATCH("Customer Component", 'E1 Categorization'!$A$33:$E$33,0), 0)), 'O5 Details by Class &amp; Accounts'!$E73)))</f>
        <v>0</v>
      </c>
      <c r="H73" s="1321">
        <f t="shared" si="8"/>
        <v>0</v>
      </c>
      <c r="I73" s="1321">
        <f>IF(ISERROR(VLOOKUP(VLOOKUP($A73, 'E4 TB Allocation Details'!$A$18:$L$214, MATCH("Demand ID", 'E4 TB Allocation Details'!$A$18:$L$18, 0),FALSE), 'E2 Allocators'!$B$15:$W$361, MATCH('O5 Details by Class &amp; Accounts'!I$18, 'E2 Allocators'!$B$15:$W$15, 0),FALSE)*$F73), 0, VLOOKUP(VLOOKUP($A73, 'E4 TB Allocation Details'!$A$18:$L$214, MATCH("Demand ID", 'E4 TB Allocation Details'!$A$18:$L$18, 0),FALSE), 'E2 Allocators'!$B$15:$W$361, MATCH('O5 Details by Class &amp; Accounts'!I$18, 'E2 Allocators'!$B$15:$W$15, 0),FALSE)*$F73)</f>
        <v>0</v>
      </c>
      <c r="J73" s="1321">
        <f>IF(ISERROR(VLOOKUP(VLOOKUP($A73, 'E4 TB Allocation Details'!$A$18:$L$214, MATCH("Demand ID", 'E4 TB Allocation Details'!$A$18:$L$18, 0),FALSE), 'E2 Allocators'!$B$15:$W$361, MATCH('O5 Details by Class &amp; Accounts'!J$18, 'E2 Allocators'!$B$15:$W$15, 0),FALSE)*$F73), 0, VLOOKUP(VLOOKUP($A73, 'E4 TB Allocation Details'!$A$18:$L$214, MATCH("Demand ID", 'E4 TB Allocation Details'!$A$18:$L$18, 0),FALSE), 'E2 Allocators'!$B$15:$W$361, MATCH('O5 Details by Class &amp; Accounts'!J$18, 'E2 Allocators'!$B$15:$W$15, 0),FALSE)*$F73)</f>
        <v>0</v>
      </c>
      <c r="K73" s="1321">
        <f>IF(ISERROR(VLOOKUP(VLOOKUP($A73, 'E4 TB Allocation Details'!$A$18:$L$214, MATCH("Demand ID", 'E4 TB Allocation Details'!$A$18:$L$18, 0),FALSE), 'E2 Allocators'!$B$15:$W$361, MATCH('O5 Details by Class &amp; Accounts'!K$18, 'E2 Allocators'!$B$15:$W$15, 0),FALSE)*$F73), 0, VLOOKUP(VLOOKUP($A73, 'E4 TB Allocation Details'!$A$18:$L$214, MATCH("Demand ID", 'E4 TB Allocation Details'!$A$18:$L$18, 0),FALSE), 'E2 Allocators'!$B$15:$W$361, MATCH('O5 Details by Class &amp; Accounts'!K$18, 'E2 Allocators'!$B$15:$W$15, 0),FALSE)*$F73)</f>
        <v>0</v>
      </c>
      <c r="L73" s="1321">
        <f>IF(ISERROR(VLOOKUP(VLOOKUP($A73, 'E4 TB Allocation Details'!$A$18:$L$214, MATCH("Demand ID", 'E4 TB Allocation Details'!$A$18:$L$18, 0),FALSE), 'E2 Allocators'!$B$15:$W$361, MATCH('O5 Details by Class &amp; Accounts'!L$18, 'E2 Allocators'!$B$15:$W$15, 0),FALSE)*$F73), 0, VLOOKUP(VLOOKUP($A73, 'E4 TB Allocation Details'!$A$18:$L$214, MATCH("Demand ID", 'E4 TB Allocation Details'!$A$18:$L$18, 0),FALSE), 'E2 Allocators'!$B$15:$W$361, MATCH('O5 Details by Class &amp; Accounts'!L$18, 'E2 Allocators'!$B$15:$W$15, 0),FALSE)*$F73)</f>
        <v>0</v>
      </c>
      <c r="M73" s="1321">
        <f>IF(ISERROR(VLOOKUP(VLOOKUP($A73, 'E4 TB Allocation Details'!$A$18:$L$214, MATCH("Demand ID", 'E4 TB Allocation Details'!$A$18:$L$18, 0),FALSE), 'E2 Allocators'!$B$15:$W$361, MATCH('O5 Details by Class &amp; Accounts'!M$18, 'E2 Allocators'!$B$15:$W$15, 0),FALSE)*$F73), 0, VLOOKUP(VLOOKUP($A73, 'E4 TB Allocation Details'!$A$18:$L$214, MATCH("Demand ID", 'E4 TB Allocation Details'!$A$18:$L$18, 0),FALSE), 'E2 Allocators'!$B$15:$W$361, MATCH('O5 Details by Class &amp; Accounts'!M$18, 'E2 Allocators'!$B$15:$W$15, 0),FALSE)*$F73)</f>
        <v>0</v>
      </c>
      <c r="N73" s="1321">
        <f>IF(ISERROR(VLOOKUP(VLOOKUP($A73, 'E4 TB Allocation Details'!$A$18:$L$214, MATCH("Demand ID", 'E4 TB Allocation Details'!$A$18:$L$18, 0),FALSE), 'E2 Allocators'!$B$15:$W$361, MATCH('O5 Details by Class &amp; Accounts'!N$18, 'E2 Allocators'!$B$15:$W$15, 0),FALSE)*$F73), 0, VLOOKUP(VLOOKUP($A73, 'E4 TB Allocation Details'!$A$18:$L$214, MATCH("Demand ID", 'E4 TB Allocation Details'!$A$18:$L$18, 0),FALSE), 'E2 Allocators'!$B$15:$W$361, MATCH('O5 Details by Class &amp; Accounts'!N$18, 'E2 Allocators'!$B$15:$W$15, 0),FALSE)*$F73)</f>
        <v>0</v>
      </c>
      <c r="O73" s="1321">
        <f>IF(ISERROR(VLOOKUP(VLOOKUP($A73, 'E4 TB Allocation Details'!$A$18:$L$214, MATCH("Demand ID", 'E4 TB Allocation Details'!$A$18:$L$18, 0),FALSE), 'E2 Allocators'!$B$15:$W$361, MATCH('O5 Details by Class &amp; Accounts'!O$18, 'E2 Allocators'!$B$15:$W$15, 0),FALSE)*$F73), 0, VLOOKUP(VLOOKUP($A73, 'E4 TB Allocation Details'!$A$18:$L$214, MATCH("Demand ID", 'E4 TB Allocation Details'!$A$18:$L$18, 0),FALSE), 'E2 Allocators'!$B$15:$W$361, MATCH('O5 Details by Class &amp; Accounts'!O$18, 'E2 Allocators'!$B$15:$W$15, 0),FALSE)*$F73)</f>
        <v>0</v>
      </c>
      <c r="P73" s="1321">
        <f>IF(ISERROR(VLOOKUP(VLOOKUP($A73, 'E4 TB Allocation Details'!$A$18:$L$214, MATCH("Demand ID", 'E4 TB Allocation Details'!$A$18:$L$18, 0),FALSE), 'E2 Allocators'!$B$15:$W$361, MATCH('O5 Details by Class &amp; Accounts'!P$18, 'E2 Allocators'!$B$15:$W$15, 0),FALSE)*$F73), 0, VLOOKUP(VLOOKUP($A73, 'E4 TB Allocation Details'!$A$18:$L$214, MATCH("Demand ID", 'E4 TB Allocation Details'!$A$18:$L$18, 0),FALSE), 'E2 Allocators'!$B$15:$W$361, MATCH('O5 Details by Class &amp; Accounts'!P$18, 'E2 Allocators'!$B$15:$W$15, 0),FALSE)*$F73)</f>
        <v>0</v>
      </c>
      <c r="Q73" s="1321">
        <f>IF(ISERROR(VLOOKUP(VLOOKUP($A73, 'E4 TB Allocation Details'!$A$18:$L$214, MATCH("Demand ID", 'E4 TB Allocation Details'!$A$18:$L$18, 0),FALSE), 'E2 Allocators'!$B$15:$W$361, MATCH('O5 Details by Class &amp; Accounts'!Q$18, 'E2 Allocators'!$B$15:$W$15, 0),FALSE)*$F73), 0, VLOOKUP(VLOOKUP($A73, 'E4 TB Allocation Details'!$A$18:$L$214, MATCH("Demand ID", 'E4 TB Allocation Details'!$A$18:$L$18, 0),FALSE), 'E2 Allocators'!$B$15:$W$361, MATCH('O5 Details by Class &amp; Accounts'!Q$18, 'E2 Allocators'!$B$15:$W$15, 0),FALSE)*$F73)</f>
        <v>0</v>
      </c>
      <c r="R73" s="1321">
        <f>IF(ISERROR(VLOOKUP(VLOOKUP($A73, 'E4 TB Allocation Details'!$A$18:$L$214, MATCH("Demand ID", 'E4 TB Allocation Details'!$A$18:$L$18, 0),FALSE), 'E2 Allocators'!$B$15:$W$361, MATCH('O5 Details by Class &amp; Accounts'!R$18, 'E2 Allocators'!$B$15:$W$15, 0),FALSE)*$F73), 0, VLOOKUP(VLOOKUP($A73, 'E4 TB Allocation Details'!$A$18:$L$214, MATCH("Demand ID", 'E4 TB Allocation Details'!$A$18:$L$18, 0),FALSE), 'E2 Allocators'!$B$15:$W$361, MATCH('O5 Details by Class &amp; Accounts'!R$18, 'E2 Allocators'!$B$15:$W$15, 0),FALSE)*$F73)</f>
        <v>0</v>
      </c>
      <c r="S73" s="1321">
        <f>IF(ISERROR(VLOOKUP(VLOOKUP($A73, 'E4 TB Allocation Details'!$A$18:$L$214, MATCH("Demand ID", 'E4 TB Allocation Details'!$A$18:$L$18, 0),FALSE), 'E2 Allocators'!$B$15:$W$361, MATCH('O5 Details by Class &amp; Accounts'!S$18, 'E2 Allocators'!$B$15:$W$15, 0),FALSE)*$F73), 0, VLOOKUP(VLOOKUP($A73, 'E4 TB Allocation Details'!$A$18:$L$214, MATCH("Demand ID", 'E4 TB Allocation Details'!$A$18:$L$18, 0),FALSE), 'E2 Allocators'!$B$15:$W$361, MATCH('O5 Details by Class &amp; Accounts'!S$18, 'E2 Allocators'!$B$15:$W$15, 0),FALSE)*$F73)</f>
        <v>0</v>
      </c>
      <c r="T73" s="1321">
        <f>IF(ISERROR(VLOOKUP(VLOOKUP($A73, 'E4 TB Allocation Details'!$A$18:$L$214, MATCH("Demand ID", 'E4 TB Allocation Details'!$A$18:$L$18, 0),FALSE), 'E2 Allocators'!$B$15:$W$361, MATCH('O5 Details by Class &amp; Accounts'!T$18, 'E2 Allocators'!$B$15:$W$15, 0),FALSE)*$F73), 0, VLOOKUP(VLOOKUP($A73, 'E4 TB Allocation Details'!$A$18:$L$214, MATCH("Demand ID", 'E4 TB Allocation Details'!$A$18:$L$18, 0),FALSE), 'E2 Allocators'!$B$15:$W$361, MATCH('O5 Details by Class &amp; Accounts'!T$18, 'E2 Allocators'!$B$15:$W$15, 0),FALSE)*$F73)</f>
        <v>0</v>
      </c>
      <c r="U73" s="1321">
        <f>IF(ISERROR(VLOOKUP(VLOOKUP($A73, 'E4 TB Allocation Details'!$A$18:$L$214, MATCH("Demand ID", 'E4 TB Allocation Details'!$A$18:$L$18, 0),FALSE), 'E2 Allocators'!$B$15:$W$361, MATCH('O5 Details by Class &amp; Accounts'!U$18, 'E2 Allocators'!$B$15:$W$15, 0),FALSE)*$F73), 0, VLOOKUP(VLOOKUP($A73, 'E4 TB Allocation Details'!$A$18:$L$214, MATCH("Demand ID", 'E4 TB Allocation Details'!$A$18:$L$18, 0),FALSE), 'E2 Allocators'!$B$15:$W$361, MATCH('O5 Details by Class &amp; Accounts'!U$18, 'E2 Allocators'!$B$15:$W$15, 0),FALSE)*$F73)</f>
        <v>0</v>
      </c>
      <c r="V73" s="1321">
        <f>IF(ISERROR(VLOOKUP(VLOOKUP($A73, 'E4 TB Allocation Details'!$A$18:$L$214, MATCH("Demand ID", 'E4 TB Allocation Details'!$A$18:$L$18, 0),FALSE), 'E2 Allocators'!$B$15:$W$361, MATCH('O5 Details by Class &amp; Accounts'!V$18, 'E2 Allocators'!$B$15:$W$15, 0),FALSE)*$F73), 0, VLOOKUP(VLOOKUP($A73, 'E4 TB Allocation Details'!$A$18:$L$214, MATCH("Demand ID", 'E4 TB Allocation Details'!$A$18:$L$18, 0),FALSE), 'E2 Allocators'!$B$15:$W$361, MATCH('O5 Details by Class &amp; Accounts'!V$18, 'E2 Allocators'!$B$15:$W$15, 0),FALSE)*$F73)</f>
        <v>0</v>
      </c>
      <c r="W73" s="1321">
        <f>IF(ISERROR(VLOOKUP(VLOOKUP($A73, 'E4 TB Allocation Details'!$A$18:$L$214, MATCH("Demand ID", 'E4 TB Allocation Details'!$A$18:$L$18, 0),FALSE), 'E2 Allocators'!$B$15:$W$361, MATCH('O5 Details by Class &amp; Accounts'!W$18, 'E2 Allocators'!$B$15:$W$15, 0),FALSE)*$F73), 0, VLOOKUP(VLOOKUP($A73, 'E4 TB Allocation Details'!$A$18:$L$214, MATCH("Demand ID", 'E4 TB Allocation Details'!$A$18:$L$18, 0),FALSE), 'E2 Allocators'!$B$15:$W$361, MATCH('O5 Details by Class &amp; Accounts'!W$18, 'E2 Allocators'!$B$15:$W$15, 0),FALSE)*$F73)</f>
        <v>0</v>
      </c>
      <c r="X73" s="1321">
        <f>IF(ISERROR(VLOOKUP(VLOOKUP($A73, 'E4 TB Allocation Details'!$A$18:$L$214, MATCH("Demand ID", 'E4 TB Allocation Details'!$A$18:$L$18, 0),FALSE), 'E2 Allocators'!$B$15:$W$361, MATCH('O5 Details by Class &amp; Accounts'!X$18, 'E2 Allocators'!$B$15:$W$15, 0),FALSE)*$F73), 0, VLOOKUP(VLOOKUP($A73, 'E4 TB Allocation Details'!$A$18:$L$214, MATCH("Demand ID", 'E4 TB Allocation Details'!$A$18:$L$18, 0),FALSE), 'E2 Allocators'!$B$15:$W$361, MATCH('O5 Details by Class &amp; Accounts'!X$18, 'E2 Allocators'!$B$15:$W$15, 0),FALSE)*$F73)</f>
        <v>0</v>
      </c>
      <c r="Y73" s="1321">
        <f>IF(ISERROR(VLOOKUP(VLOOKUP($A73, 'E4 TB Allocation Details'!$A$18:$L$214, MATCH("Demand ID", 'E4 TB Allocation Details'!$A$18:$L$18, 0),FALSE), 'E2 Allocators'!$B$15:$W$361, MATCH('O5 Details by Class &amp; Accounts'!Y$18, 'E2 Allocators'!$B$15:$W$15, 0),FALSE)*$F73), 0, VLOOKUP(VLOOKUP($A73, 'E4 TB Allocation Details'!$A$18:$L$214, MATCH("Demand ID", 'E4 TB Allocation Details'!$A$18:$L$18, 0),FALSE), 'E2 Allocators'!$B$15:$W$361, MATCH('O5 Details by Class &amp; Accounts'!Y$18, 'E2 Allocators'!$B$15:$W$15, 0),FALSE)*$F73)</f>
        <v>0</v>
      </c>
      <c r="Z73" s="1321">
        <f>IF(ISERROR(VLOOKUP(VLOOKUP($A73, 'E4 TB Allocation Details'!$A$18:$L$214, MATCH("Demand ID", 'E4 TB Allocation Details'!$A$18:$L$18, 0),FALSE), 'E2 Allocators'!$B$15:$W$361, MATCH('O5 Details by Class &amp; Accounts'!Z$18, 'E2 Allocators'!$B$15:$W$15, 0),FALSE)*$F73), 0, VLOOKUP(VLOOKUP($A73, 'E4 TB Allocation Details'!$A$18:$L$214, MATCH("Demand ID", 'E4 TB Allocation Details'!$A$18:$L$18, 0),FALSE), 'E2 Allocators'!$B$15:$W$361, MATCH('O5 Details by Class &amp; Accounts'!Z$18, 'E2 Allocators'!$B$15:$W$15, 0),FALSE)*$F73)</f>
        <v>0</v>
      </c>
      <c r="AA73" s="1321">
        <f>IF(ISERROR(VLOOKUP(VLOOKUP($A73, 'E4 TB Allocation Details'!$A$18:$L$214, MATCH("Demand ID", 'E4 TB Allocation Details'!$A$18:$L$18, 0),FALSE), 'E2 Allocators'!$B$15:$W$361, MATCH('O5 Details by Class &amp; Accounts'!AA$18, 'E2 Allocators'!$B$15:$W$15, 0),FALSE)*$F73), 0, VLOOKUP(VLOOKUP($A73, 'E4 TB Allocation Details'!$A$18:$L$214, MATCH("Demand ID", 'E4 TB Allocation Details'!$A$18:$L$18, 0),FALSE), 'E2 Allocators'!$B$15:$W$361, MATCH('O5 Details by Class &amp; Accounts'!AA$18, 'E2 Allocators'!$B$15:$W$15, 0),FALSE)*$F73)</f>
        <v>0</v>
      </c>
      <c r="AB73" s="1321">
        <f>IF(ISERROR(VLOOKUP(VLOOKUP($A73, 'E4 TB Allocation Details'!$A$18:$L$214, MATCH("Demand ID", 'E4 TB Allocation Details'!$A$18:$L$18, 0),FALSE), 'E2 Allocators'!$B$15:$W$361, MATCH('O5 Details by Class &amp; Accounts'!AB$18, 'E2 Allocators'!$B$15:$W$15, 0),FALSE)*$F73), 0, VLOOKUP(VLOOKUP($A73, 'E4 TB Allocation Details'!$A$18:$L$214, MATCH("Demand ID", 'E4 TB Allocation Details'!$A$18:$L$18, 0),FALSE), 'E2 Allocators'!$B$15:$W$361, MATCH('O5 Details by Class &amp; Accounts'!AB$18, 'E2 Allocators'!$B$15:$W$15, 0),FALSE)*$F73)</f>
        <v>0</v>
      </c>
      <c r="AC73" s="1321">
        <f t="shared" si="9"/>
        <v>0</v>
      </c>
      <c r="AD73" s="1321">
        <f>IF(ISERROR(VLOOKUP(VLOOKUP($A73, 'E4 TB Allocation Details'!$A$18:$L$214, MATCH("Customer ID", 'E4 TB Allocation Details'!$A$18:$L$18, 0),FALSE), 'E2 Allocators'!$B$15:$W$361, MATCH('O5 Details by Class &amp; Accounts'!AD$18, 'E2 Allocators'!$B$15:$W$15, 0),FALSE)*$G73), 0, VLOOKUP(VLOOKUP($A73, 'E4 TB Allocation Details'!$A$18:$L$214, MATCH("Customer ID", 'E4 TB Allocation Details'!$A$18:$L$18, 0),FALSE), 'E2 Allocators'!$B$15:$W$361, MATCH('O5 Details by Class &amp; Accounts'!AD$18, 'E2 Allocators'!$B$15:$W$15, 0),FALSE)*$G73)</f>
        <v>0</v>
      </c>
      <c r="AE73" s="1321">
        <f>IF(ISERROR(VLOOKUP(VLOOKUP($A73, 'E4 TB Allocation Details'!$A$18:$L$214, MATCH("Customer ID", 'E4 TB Allocation Details'!$A$18:$L$18, 0),FALSE), 'E2 Allocators'!$B$15:$W$361, MATCH('O5 Details by Class &amp; Accounts'!AE$18, 'E2 Allocators'!$B$15:$W$15, 0),FALSE)*$G73), 0, VLOOKUP(VLOOKUP($A73, 'E4 TB Allocation Details'!$A$18:$L$214, MATCH("Customer ID", 'E4 TB Allocation Details'!$A$18:$L$18, 0),FALSE), 'E2 Allocators'!$B$15:$W$361, MATCH('O5 Details by Class &amp; Accounts'!AE$18, 'E2 Allocators'!$B$15:$W$15, 0),FALSE)*$G73)</f>
        <v>0</v>
      </c>
      <c r="AF73" s="1321">
        <f>IF(ISERROR(VLOOKUP(VLOOKUP($A73, 'E4 TB Allocation Details'!$A$18:$L$214, MATCH("Customer ID", 'E4 TB Allocation Details'!$A$18:$L$18, 0),FALSE), 'E2 Allocators'!$B$15:$W$361, MATCH('O5 Details by Class &amp; Accounts'!AF$18, 'E2 Allocators'!$B$15:$W$15, 0),FALSE)*$G73), 0, VLOOKUP(VLOOKUP($A73, 'E4 TB Allocation Details'!$A$18:$L$214, MATCH("Customer ID", 'E4 TB Allocation Details'!$A$18:$L$18, 0),FALSE), 'E2 Allocators'!$B$15:$W$361, MATCH('O5 Details by Class &amp; Accounts'!AF$18, 'E2 Allocators'!$B$15:$W$15, 0),FALSE)*$G73)</f>
        <v>0</v>
      </c>
      <c r="AG73" s="1321">
        <f>IF(ISERROR(VLOOKUP(VLOOKUP($A73, 'E4 TB Allocation Details'!$A$18:$L$214, MATCH("Customer ID", 'E4 TB Allocation Details'!$A$18:$L$18, 0),FALSE), 'E2 Allocators'!$B$15:$W$361, MATCH('O5 Details by Class &amp; Accounts'!AG$18, 'E2 Allocators'!$B$15:$W$15, 0),FALSE)*$G73), 0, VLOOKUP(VLOOKUP($A73, 'E4 TB Allocation Details'!$A$18:$L$214, MATCH("Customer ID", 'E4 TB Allocation Details'!$A$18:$L$18, 0),FALSE), 'E2 Allocators'!$B$15:$W$361, MATCH('O5 Details by Class &amp; Accounts'!AG$18, 'E2 Allocators'!$B$15:$W$15, 0),FALSE)*$G73)</f>
        <v>0</v>
      </c>
      <c r="AH73" s="1321">
        <f>IF(ISERROR(VLOOKUP(VLOOKUP($A73, 'E4 TB Allocation Details'!$A$18:$L$214, MATCH("Customer ID", 'E4 TB Allocation Details'!$A$18:$L$18, 0),FALSE), 'E2 Allocators'!$B$15:$W$361, MATCH('O5 Details by Class &amp; Accounts'!AH$18, 'E2 Allocators'!$B$15:$W$15, 0),FALSE)*$G73), 0, VLOOKUP(VLOOKUP($A73, 'E4 TB Allocation Details'!$A$18:$L$214, MATCH("Customer ID", 'E4 TB Allocation Details'!$A$18:$L$18, 0),FALSE), 'E2 Allocators'!$B$15:$W$361, MATCH('O5 Details by Class &amp; Accounts'!AH$18, 'E2 Allocators'!$B$15:$W$15, 0),FALSE)*$G73)</f>
        <v>0</v>
      </c>
      <c r="AI73" s="1321">
        <f>IF(ISERROR(VLOOKUP(VLOOKUP($A73, 'E4 TB Allocation Details'!$A$18:$L$214, MATCH("Customer ID", 'E4 TB Allocation Details'!$A$18:$L$18, 0),FALSE), 'E2 Allocators'!$B$15:$W$361, MATCH('O5 Details by Class &amp; Accounts'!AI$18, 'E2 Allocators'!$B$15:$W$15, 0),FALSE)*$G73), 0, VLOOKUP(VLOOKUP($A73, 'E4 TB Allocation Details'!$A$18:$L$214, MATCH("Customer ID", 'E4 TB Allocation Details'!$A$18:$L$18, 0),FALSE), 'E2 Allocators'!$B$15:$W$361, MATCH('O5 Details by Class &amp; Accounts'!AI$18, 'E2 Allocators'!$B$15:$W$15, 0),FALSE)*$G73)</f>
        <v>0</v>
      </c>
      <c r="AJ73" s="1321">
        <f>IF(ISERROR(VLOOKUP(VLOOKUP($A73, 'E4 TB Allocation Details'!$A$18:$L$214, MATCH("Customer ID", 'E4 TB Allocation Details'!$A$18:$L$18, 0),FALSE), 'E2 Allocators'!$B$15:$W$361, MATCH('O5 Details by Class &amp; Accounts'!AJ$18, 'E2 Allocators'!$B$15:$W$15, 0),FALSE)*$G73), 0, VLOOKUP(VLOOKUP($A73, 'E4 TB Allocation Details'!$A$18:$L$214, MATCH("Customer ID", 'E4 TB Allocation Details'!$A$18:$L$18, 0),FALSE), 'E2 Allocators'!$B$15:$W$361, MATCH('O5 Details by Class &amp; Accounts'!AJ$18, 'E2 Allocators'!$B$15:$W$15, 0),FALSE)*$G73)</f>
        <v>0</v>
      </c>
      <c r="AK73" s="1321">
        <f>IF(ISERROR(VLOOKUP(VLOOKUP($A73, 'E4 TB Allocation Details'!$A$18:$L$214, MATCH("Customer ID", 'E4 TB Allocation Details'!$A$18:$L$18, 0),FALSE), 'E2 Allocators'!$B$15:$W$361, MATCH('O5 Details by Class &amp; Accounts'!AK$18, 'E2 Allocators'!$B$15:$W$15, 0),FALSE)*$G73), 0, VLOOKUP(VLOOKUP($A73, 'E4 TB Allocation Details'!$A$18:$L$214, MATCH("Customer ID", 'E4 TB Allocation Details'!$A$18:$L$18, 0),FALSE), 'E2 Allocators'!$B$15:$W$361, MATCH('O5 Details by Class &amp; Accounts'!AK$18, 'E2 Allocators'!$B$15:$W$15, 0),FALSE)*$G73)</f>
        <v>0</v>
      </c>
      <c r="AL73" s="1321">
        <f>IF(ISERROR(VLOOKUP(VLOOKUP($A73, 'E4 TB Allocation Details'!$A$18:$L$214, MATCH("Customer ID", 'E4 TB Allocation Details'!$A$18:$L$18, 0),FALSE), 'E2 Allocators'!$B$15:$W$361, MATCH('O5 Details by Class &amp; Accounts'!AL$18, 'E2 Allocators'!$B$15:$W$15, 0),FALSE)*$G73), 0, VLOOKUP(VLOOKUP($A73, 'E4 TB Allocation Details'!$A$18:$L$214, MATCH("Customer ID", 'E4 TB Allocation Details'!$A$18:$L$18, 0),FALSE), 'E2 Allocators'!$B$15:$W$361, MATCH('O5 Details by Class &amp; Accounts'!AL$18, 'E2 Allocators'!$B$15:$W$15, 0),FALSE)*$G73)</f>
        <v>0</v>
      </c>
      <c r="AM73" s="1321">
        <f>IF(ISERROR(VLOOKUP(VLOOKUP($A73, 'E4 TB Allocation Details'!$A$18:$L$214, MATCH("Customer ID", 'E4 TB Allocation Details'!$A$18:$L$18, 0),FALSE), 'E2 Allocators'!$B$15:$W$361, MATCH('O5 Details by Class &amp; Accounts'!AM$18, 'E2 Allocators'!$B$15:$W$15, 0),FALSE)*$G73), 0, VLOOKUP(VLOOKUP($A73, 'E4 TB Allocation Details'!$A$18:$L$214, MATCH("Customer ID", 'E4 TB Allocation Details'!$A$18:$L$18, 0),FALSE), 'E2 Allocators'!$B$15:$W$361, MATCH('O5 Details by Class &amp; Accounts'!AM$18, 'E2 Allocators'!$B$15:$W$15, 0),FALSE)*$G73)</f>
        <v>0</v>
      </c>
      <c r="AN73" s="1321">
        <f>IF(ISERROR(VLOOKUP(VLOOKUP($A73, 'E4 TB Allocation Details'!$A$18:$L$214, MATCH("Customer ID", 'E4 TB Allocation Details'!$A$18:$L$18, 0),FALSE), 'E2 Allocators'!$B$15:$W$361, MATCH('O5 Details by Class &amp; Accounts'!AN$18, 'E2 Allocators'!$B$15:$W$15, 0),FALSE)*$G73), 0, VLOOKUP(VLOOKUP($A73, 'E4 TB Allocation Details'!$A$18:$L$214, MATCH("Customer ID", 'E4 TB Allocation Details'!$A$18:$L$18, 0),FALSE), 'E2 Allocators'!$B$15:$W$361, MATCH('O5 Details by Class &amp; Accounts'!AN$18, 'E2 Allocators'!$B$15:$W$15, 0),FALSE)*$G73)</f>
        <v>0</v>
      </c>
      <c r="AO73" s="1321">
        <f>IF(ISERROR(VLOOKUP(VLOOKUP($A73, 'E4 TB Allocation Details'!$A$18:$L$214, MATCH("Customer ID", 'E4 TB Allocation Details'!$A$18:$L$18, 0),FALSE), 'E2 Allocators'!$B$15:$W$361, MATCH('O5 Details by Class &amp; Accounts'!AO$18, 'E2 Allocators'!$B$15:$W$15, 0),FALSE)*$G73), 0, VLOOKUP(VLOOKUP($A73, 'E4 TB Allocation Details'!$A$18:$L$214, MATCH("Customer ID", 'E4 TB Allocation Details'!$A$18:$L$18, 0),FALSE), 'E2 Allocators'!$B$15:$W$361, MATCH('O5 Details by Class &amp; Accounts'!AO$18, 'E2 Allocators'!$B$15:$W$15, 0),FALSE)*$G73)</f>
        <v>0</v>
      </c>
      <c r="AP73" s="1321">
        <f>IF(ISERROR(VLOOKUP(VLOOKUP($A73, 'E4 TB Allocation Details'!$A$18:$L$214, MATCH("Customer ID", 'E4 TB Allocation Details'!$A$18:$L$18, 0),FALSE), 'E2 Allocators'!$B$15:$W$361, MATCH('O5 Details by Class &amp; Accounts'!AP$18, 'E2 Allocators'!$B$15:$W$15, 0),FALSE)*$G73), 0, VLOOKUP(VLOOKUP($A73, 'E4 TB Allocation Details'!$A$18:$L$214, MATCH("Customer ID", 'E4 TB Allocation Details'!$A$18:$L$18, 0),FALSE), 'E2 Allocators'!$B$15:$W$361, MATCH('O5 Details by Class &amp; Accounts'!AP$18, 'E2 Allocators'!$B$15:$W$15, 0),FALSE)*$G73)</f>
        <v>0</v>
      </c>
      <c r="AQ73" s="1321">
        <f>IF(ISERROR(VLOOKUP(VLOOKUP($A73, 'E4 TB Allocation Details'!$A$18:$L$214, MATCH("Customer ID", 'E4 TB Allocation Details'!$A$18:$L$18, 0),FALSE), 'E2 Allocators'!$B$15:$W$361, MATCH('O5 Details by Class &amp; Accounts'!AQ$18, 'E2 Allocators'!$B$15:$W$15, 0),FALSE)*$G73), 0, VLOOKUP(VLOOKUP($A73, 'E4 TB Allocation Details'!$A$18:$L$214, MATCH("Customer ID", 'E4 TB Allocation Details'!$A$18:$L$18, 0),FALSE), 'E2 Allocators'!$B$15:$W$361, MATCH('O5 Details by Class &amp; Accounts'!AQ$18, 'E2 Allocators'!$B$15:$W$15, 0),FALSE)*$G73)</f>
        <v>0</v>
      </c>
      <c r="AR73" s="1321">
        <f>IF(ISERROR(VLOOKUP(VLOOKUP($A73, 'E4 TB Allocation Details'!$A$18:$L$214, MATCH("Customer ID", 'E4 TB Allocation Details'!$A$18:$L$18, 0),FALSE), 'E2 Allocators'!$B$15:$W$361, MATCH('O5 Details by Class &amp; Accounts'!AR$18, 'E2 Allocators'!$B$15:$W$15, 0),FALSE)*$G73), 0, VLOOKUP(VLOOKUP($A73, 'E4 TB Allocation Details'!$A$18:$L$214, MATCH("Customer ID", 'E4 TB Allocation Details'!$A$18:$L$18, 0),FALSE), 'E2 Allocators'!$B$15:$W$361, MATCH('O5 Details by Class &amp; Accounts'!AR$18, 'E2 Allocators'!$B$15:$W$15, 0),FALSE)*$G73)</f>
        <v>0</v>
      </c>
      <c r="AS73" s="1321">
        <f>IF(ISERROR(VLOOKUP(VLOOKUP($A73, 'E4 TB Allocation Details'!$A$18:$L$214, MATCH("Customer ID", 'E4 TB Allocation Details'!$A$18:$L$18, 0),FALSE), 'E2 Allocators'!$B$15:$W$361, MATCH('O5 Details by Class &amp; Accounts'!AS$18, 'E2 Allocators'!$B$15:$W$15, 0),FALSE)*$G73), 0, VLOOKUP(VLOOKUP($A73, 'E4 TB Allocation Details'!$A$18:$L$214, MATCH("Customer ID", 'E4 TB Allocation Details'!$A$18:$L$18, 0),FALSE), 'E2 Allocators'!$B$15:$W$361, MATCH('O5 Details by Class &amp; Accounts'!AS$18, 'E2 Allocators'!$B$15:$W$15, 0),FALSE)*$G73)</f>
        <v>0</v>
      </c>
      <c r="AT73" s="1321">
        <f>IF(ISERROR(VLOOKUP(VLOOKUP($A73, 'E4 TB Allocation Details'!$A$18:$L$214, MATCH("Customer ID", 'E4 TB Allocation Details'!$A$18:$L$18, 0),FALSE), 'E2 Allocators'!$B$15:$W$361, MATCH('O5 Details by Class &amp; Accounts'!AT$18, 'E2 Allocators'!$B$15:$W$15, 0),FALSE)*$G73), 0, VLOOKUP(VLOOKUP($A73, 'E4 TB Allocation Details'!$A$18:$L$214, MATCH("Customer ID", 'E4 TB Allocation Details'!$A$18:$L$18, 0),FALSE), 'E2 Allocators'!$B$15:$W$361, MATCH('O5 Details by Class &amp; Accounts'!AT$18, 'E2 Allocators'!$B$15:$W$15, 0),FALSE)*$G73)</f>
        <v>0</v>
      </c>
      <c r="AU73" s="1321">
        <f>IF(ISERROR(VLOOKUP(VLOOKUP($A73, 'E4 TB Allocation Details'!$A$18:$L$214, MATCH("Customer ID", 'E4 TB Allocation Details'!$A$18:$L$18, 0),FALSE), 'E2 Allocators'!$B$15:$W$361, MATCH('O5 Details by Class &amp; Accounts'!AU$18, 'E2 Allocators'!$B$15:$W$15, 0),FALSE)*$G73), 0, VLOOKUP(VLOOKUP($A73, 'E4 TB Allocation Details'!$A$18:$L$214, MATCH("Customer ID", 'E4 TB Allocation Details'!$A$18:$L$18, 0),FALSE), 'E2 Allocators'!$B$15:$W$361, MATCH('O5 Details by Class &amp; Accounts'!AU$18, 'E2 Allocators'!$B$15:$W$15, 0),FALSE)*$G73)</f>
        <v>0</v>
      </c>
      <c r="AV73" s="1321">
        <f>IF(ISERROR(VLOOKUP(VLOOKUP($A73, 'E4 TB Allocation Details'!$A$18:$L$214, MATCH("Customer ID", 'E4 TB Allocation Details'!$A$18:$L$18, 0),FALSE), 'E2 Allocators'!$B$15:$W$361, MATCH('O5 Details by Class &amp; Accounts'!AV$18, 'E2 Allocators'!$B$15:$W$15, 0),FALSE)*$G73), 0, VLOOKUP(VLOOKUP($A73, 'E4 TB Allocation Details'!$A$18:$L$214, MATCH("Customer ID", 'E4 TB Allocation Details'!$A$18:$L$18, 0),FALSE), 'E2 Allocators'!$B$15:$W$361, MATCH('O5 Details by Class &amp; Accounts'!AV$18, 'E2 Allocators'!$B$15:$W$15, 0),FALSE)*$G73)</f>
        <v>0</v>
      </c>
      <c r="AW73" s="1321">
        <f>IF(ISERROR(VLOOKUP(VLOOKUP($A73, 'E4 TB Allocation Details'!$A$18:$L$214, MATCH("Customer ID", 'E4 TB Allocation Details'!$A$18:$L$18, 0),FALSE), 'E2 Allocators'!$B$15:$W$361, MATCH('O5 Details by Class &amp; Accounts'!AW$18, 'E2 Allocators'!$B$15:$W$15, 0),FALSE)*$G73), 0, VLOOKUP(VLOOKUP($A73, 'E4 TB Allocation Details'!$A$18:$L$214, MATCH("Customer ID", 'E4 TB Allocation Details'!$A$18:$L$18, 0),FALSE), 'E2 Allocators'!$B$15:$W$361, MATCH('O5 Details by Class &amp; Accounts'!AW$18, 'E2 Allocators'!$B$15:$W$15, 0),FALSE)*$G73)</f>
        <v>0</v>
      </c>
      <c r="AX73" s="1321">
        <f t="shared" si="10"/>
        <v>0</v>
      </c>
      <c r="AY73" s="1321">
        <f>IF(ISERROR(VLOOKUP(VLOOKUP($A73, 'E4 TB Allocation Details'!$A$18:$L$214, MATCH("Misc ID", 'E4 TB Allocation Details'!$A$18:$L$18, 0),FALSE), 'E2 Allocators'!$B$15:$W$361, MATCH('O5 Details by Class &amp; Accounts'!AY$18, 'E2 Allocators'!$B$15:$W$15, 0),FALSE)*$E73), 0, VLOOKUP(VLOOKUP($A73, 'E4 TB Allocation Details'!$A$18:$L$214, MATCH("Misc ID", 'E4 TB Allocation Details'!$A$18:$L$18, 0),FALSE), 'E2 Allocators'!$B$15:$W$361, MATCH('O5 Details by Class &amp; Accounts'!AY$18, 'E2 Allocators'!$B$15:$W$15, 0),FALSE)*$E73)</f>
        <v>0</v>
      </c>
      <c r="AZ73" s="1321">
        <f>IF(ISERROR(VLOOKUP(VLOOKUP($A73, 'E4 TB Allocation Details'!$A$18:$L$214, MATCH("Misc ID", 'E4 TB Allocation Details'!$A$18:$L$18, 0),FALSE), 'E2 Allocators'!$B$15:$W$361, MATCH('O5 Details by Class &amp; Accounts'!AZ$18, 'E2 Allocators'!$B$15:$W$15, 0),FALSE)*$E73), 0, VLOOKUP(VLOOKUP($A73, 'E4 TB Allocation Details'!$A$18:$L$214, MATCH("Misc ID", 'E4 TB Allocation Details'!$A$18:$L$18, 0),FALSE), 'E2 Allocators'!$B$15:$W$361, MATCH('O5 Details by Class &amp; Accounts'!AZ$18, 'E2 Allocators'!$B$15:$W$15, 0),FALSE)*$E73)</f>
        <v>0</v>
      </c>
      <c r="BA73" s="1321">
        <f>IF(ISERROR(VLOOKUP(VLOOKUP($A73, 'E4 TB Allocation Details'!$A$18:$L$214, MATCH("Misc ID", 'E4 TB Allocation Details'!$A$18:$L$18, 0),FALSE), 'E2 Allocators'!$B$15:$W$361, MATCH('O5 Details by Class &amp; Accounts'!BA$18, 'E2 Allocators'!$B$15:$W$15, 0),FALSE)*$E73), 0, VLOOKUP(VLOOKUP($A73, 'E4 TB Allocation Details'!$A$18:$L$214, MATCH("Misc ID", 'E4 TB Allocation Details'!$A$18:$L$18, 0),FALSE), 'E2 Allocators'!$B$15:$W$361, MATCH('O5 Details by Class &amp; Accounts'!BA$18, 'E2 Allocators'!$B$15:$W$15, 0),FALSE)*$E73)</f>
        <v>0</v>
      </c>
      <c r="BB73" s="1321">
        <f>IF(ISERROR(VLOOKUP(VLOOKUP($A73, 'E4 TB Allocation Details'!$A$18:$L$214, MATCH("Misc ID", 'E4 TB Allocation Details'!$A$18:$L$18, 0),FALSE), 'E2 Allocators'!$B$15:$W$361, MATCH('O5 Details by Class &amp; Accounts'!BB$18, 'E2 Allocators'!$B$15:$W$15, 0),FALSE)*$E73), 0, VLOOKUP(VLOOKUP($A73, 'E4 TB Allocation Details'!$A$18:$L$214, MATCH("Misc ID", 'E4 TB Allocation Details'!$A$18:$L$18, 0),FALSE), 'E2 Allocators'!$B$15:$W$361, MATCH('O5 Details by Class &amp; Accounts'!BB$18, 'E2 Allocators'!$B$15:$W$15, 0),FALSE)*$E73)</f>
        <v>0</v>
      </c>
      <c r="BC73" s="1321">
        <f>IF(ISERROR(VLOOKUP(VLOOKUP($A73, 'E4 TB Allocation Details'!$A$18:$L$214, MATCH("Misc ID", 'E4 TB Allocation Details'!$A$18:$L$18, 0),FALSE), 'E2 Allocators'!$B$15:$W$361, MATCH('O5 Details by Class &amp; Accounts'!BC$18, 'E2 Allocators'!$B$15:$W$15, 0),FALSE)*$E73), 0, VLOOKUP(VLOOKUP($A73, 'E4 TB Allocation Details'!$A$18:$L$214, MATCH("Misc ID", 'E4 TB Allocation Details'!$A$18:$L$18, 0),FALSE), 'E2 Allocators'!$B$15:$W$361, MATCH('O5 Details by Class &amp; Accounts'!BC$18, 'E2 Allocators'!$B$15:$W$15, 0),FALSE)*$E73)</f>
        <v>0</v>
      </c>
      <c r="BD73" s="1321">
        <f>IF(ISERROR(VLOOKUP(VLOOKUP($A73, 'E4 TB Allocation Details'!$A$18:$L$214, MATCH("Misc ID", 'E4 TB Allocation Details'!$A$18:$L$18, 0),FALSE), 'E2 Allocators'!$B$15:$W$361, MATCH('O5 Details by Class &amp; Accounts'!BD$18, 'E2 Allocators'!$B$15:$W$15, 0),FALSE)*$E73), 0, VLOOKUP(VLOOKUP($A73, 'E4 TB Allocation Details'!$A$18:$L$214, MATCH("Misc ID", 'E4 TB Allocation Details'!$A$18:$L$18, 0),FALSE), 'E2 Allocators'!$B$15:$W$361, MATCH('O5 Details by Class &amp; Accounts'!BD$18, 'E2 Allocators'!$B$15:$W$15, 0),FALSE)*$E73)</f>
        <v>0</v>
      </c>
      <c r="BE73" s="1321">
        <f>IF(ISERROR(VLOOKUP(VLOOKUP($A73, 'E4 TB Allocation Details'!$A$18:$L$214, MATCH("Misc ID", 'E4 TB Allocation Details'!$A$18:$L$18, 0),FALSE), 'E2 Allocators'!$B$15:$W$361, MATCH('O5 Details by Class &amp; Accounts'!BE$18, 'E2 Allocators'!$B$15:$W$15, 0),FALSE)*$E73), 0, VLOOKUP(VLOOKUP($A73, 'E4 TB Allocation Details'!$A$18:$L$214, MATCH("Misc ID", 'E4 TB Allocation Details'!$A$18:$L$18, 0),FALSE), 'E2 Allocators'!$B$15:$W$361, MATCH('O5 Details by Class &amp; Accounts'!BE$18, 'E2 Allocators'!$B$15:$W$15, 0),FALSE)*$E73)</f>
        <v>0</v>
      </c>
      <c r="BF73" s="1321">
        <f>IF(ISERROR(VLOOKUP(VLOOKUP($A73, 'E4 TB Allocation Details'!$A$18:$L$214, MATCH("Misc ID", 'E4 TB Allocation Details'!$A$18:$L$18, 0),FALSE), 'E2 Allocators'!$B$15:$W$361, MATCH('O5 Details by Class &amp; Accounts'!BF$18, 'E2 Allocators'!$B$15:$W$15, 0),FALSE)*$E73), 0, VLOOKUP(VLOOKUP($A73, 'E4 TB Allocation Details'!$A$18:$L$214, MATCH("Misc ID", 'E4 TB Allocation Details'!$A$18:$L$18, 0),FALSE), 'E2 Allocators'!$B$15:$W$361, MATCH('O5 Details by Class &amp; Accounts'!BF$18, 'E2 Allocators'!$B$15:$W$15, 0),FALSE)*$E73)</f>
        <v>0</v>
      </c>
      <c r="BG73" s="1321">
        <f>IF(ISERROR(VLOOKUP(VLOOKUP($A73, 'E4 TB Allocation Details'!$A$18:$L$214, MATCH("Misc ID", 'E4 TB Allocation Details'!$A$18:$L$18, 0),FALSE), 'E2 Allocators'!$B$15:$W$361, MATCH('O5 Details by Class &amp; Accounts'!BG$18, 'E2 Allocators'!$B$15:$W$15, 0),FALSE)*$E73), 0, VLOOKUP(VLOOKUP($A73, 'E4 TB Allocation Details'!$A$18:$L$214, MATCH("Misc ID", 'E4 TB Allocation Details'!$A$18:$L$18, 0),FALSE), 'E2 Allocators'!$B$15:$W$361, MATCH('O5 Details by Class &amp; Accounts'!BG$18, 'E2 Allocators'!$B$15:$W$15, 0),FALSE)*$E73)</f>
        <v>0</v>
      </c>
      <c r="BH73" s="1321">
        <f>IF(ISERROR(VLOOKUP(VLOOKUP($A73, 'E4 TB Allocation Details'!$A$18:$L$214, MATCH("Misc ID", 'E4 TB Allocation Details'!$A$18:$L$18, 0),FALSE), 'E2 Allocators'!$B$15:$W$361, MATCH('O5 Details by Class &amp; Accounts'!BH$18, 'E2 Allocators'!$B$15:$W$15, 0),FALSE)*$E73), 0, VLOOKUP(VLOOKUP($A73, 'E4 TB Allocation Details'!$A$18:$L$214, MATCH("Misc ID", 'E4 TB Allocation Details'!$A$18:$L$18, 0),FALSE), 'E2 Allocators'!$B$15:$W$361, MATCH('O5 Details by Class &amp; Accounts'!BH$18, 'E2 Allocators'!$B$15:$W$15, 0),FALSE)*$E73)</f>
        <v>0</v>
      </c>
      <c r="BI73" s="1321">
        <f>IF(ISERROR(VLOOKUP(VLOOKUP($A73, 'E4 TB Allocation Details'!$A$18:$L$214, MATCH("Misc ID", 'E4 TB Allocation Details'!$A$18:$L$18, 0),FALSE), 'E2 Allocators'!$B$15:$W$361, MATCH('O5 Details by Class &amp; Accounts'!BI$18, 'E2 Allocators'!$B$15:$W$15, 0),FALSE)*$E73), 0, VLOOKUP(VLOOKUP($A73, 'E4 TB Allocation Details'!$A$18:$L$214, MATCH("Misc ID", 'E4 TB Allocation Details'!$A$18:$L$18, 0),FALSE), 'E2 Allocators'!$B$15:$W$361, MATCH('O5 Details by Class &amp; Accounts'!BI$18, 'E2 Allocators'!$B$15:$W$15, 0),FALSE)*$E73)</f>
        <v>0</v>
      </c>
      <c r="BJ73" s="1321">
        <f>IF(ISERROR(VLOOKUP(VLOOKUP($A73, 'E4 TB Allocation Details'!$A$18:$L$214, MATCH("Misc ID", 'E4 TB Allocation Details'!$A$18:$L$18, 0),FALSE), 'E2 Allocators'!$B$15:$W$361, MATCH('O5 Details by Class &amp; Accounts'!BJ$18, 'E2 Allocators'!$B$15:$W$15, 0),FALSE)*$E73), 0, VLOOKUP(VLOOKUP($A73, 'E4 TB Allocation Details'!$A$18:$L$214, MATCH("Misc ID", 'E4 TB Allocation Details'!$A$18:$L$18, 0),FALSE), 'E2 Allocators'!$B$15:$W$361, MATCH('O5 Details by Class &amp; Accounts'!BJ$18, 'E2 Allocators'!$B$15:$W$15, 0),FALSE)*$E73)</f>
        <v>0</v>
      </c>
      <c r="BK73" s="1321">
        <f>IF(ISERROR(VLOOKUP(VLOOKUP($A73, 'E4 TB Allocation Details'!$A$18:$L$214, MATCH("Misc ID", 'E4 TB Allocation Details'!$A$18:$L$18, 0),FALSE), 'E2 Allocators'!$B$15:$W$361, MATCH('O5 Details by Class &amp; Accounts'!BK$18, 'E2 Allocators'!$B$15:$W$15, 0),FALSE)*$E73), 0, VLOOKUP(VLOOKUP($A73, 'E4 TB Allocation Details'!$A$18:$L$214, MATCH("Misc ID", 'E4 TB Allocation Details'!$A$18:$L$18, 0),FALSE), 'E2 Allocators'!$B$15:$W$361, MATCH('O5 Details by Class &amp; Accounts'!BK$18, 'E2 Allocators'!$B$15:$W$15, 0),FALSE)*$E73)</f>
        <v>0</v>
      </c>
      <c r="BL73" s="1321">
        <f>IF(ISERROR(VLOOKUP(VLOOKUP($A73, 'E4 TB Allocation Details'!$A$18:$L$214, MATCH("Misc ID", 'E4 TB Allocation Details'!$A$18:$L$18, 0),FALSE), 'E2 Allocators'!$B$15:$W$361, MATCH('O5 Details by Class &amp; Accounts'!BL$18, 'E2 Allocators'!$B$15:$W$15, 0),FALSE)*$E73), 0, VLOOKUP(VLOOKUP($A73, 'E4 TB Allocation Details'!$A$18:$L$214, MATCH("Misc ID", 'E4 TB Allocation Details'!$A$18:$L$18, 0),FALSE), 'E2 Allocators'!$B$15:$W$361, MATCH('O5 Details by Class &amp; Accounts'!BL$18, 'E2 Allocators'!$B$15:$W$15, 0),FALSE)*$E73)</f>
        <v>0</v>
      </c>
      <c r="BM73" s="1321">
        <f>IF(ISERROR(VLOOKUP(VLOOKUP($A73, 'E4 TB Allocation Details'!$A$18:$L$214, MATCH("Misc ID", 'E4 TB Allocation Details'!$A$18:$L$18, 0),FALSE), 'E2 Allocators'!$B$15:$W$361, MATCH('O5 Details by Class &amp; Accounts'!BM$18, 'E2 Allocators'!$B$15:$W$15, 0),FALSE)*$E73), 0, VLOOKUP(VLOOKUP($A73, 'E4 TB Allocation Details'!$A$18:$L$214, MATCH("Misc ID", 'E4 TB Allocation Details'!$A$18:$L$18, 0),FALSE), 'E2 Allocators'!$B$15:$W$361, MATCH('O5 Details by Class &amp; Accounts'!BM$18, 'E2 Allocators'!$B$15:$W$15, 0),FALSE)*$E73)</f>
        <v>0</v>
      </c>
      <c r="BN73" s="1321">
        <f>IF(ISERROR(VLOOKUP(VLOOKUP($A73, 'E4 TB Allocation Details'!$A$18:$L$214, MATCH("Misc ID", 'E4 TB Allocation Details'!$A$18:$L$18, 0),FALSE), 'E2 Allocators'!$B$15:$W$361, MATCH('O5 Details by Class &amp; Accounts'!BN$18, 'E2 Allocators'!$B$15:$W$15, 0),FALSE)*$E73), 0, VLOOKUP(VLOOKUP($A73, 'E4 TB Allocation Details'!$A$18:$L$214, MATCH("Misc ID", 'E4 TB Allocation Details'!$A$18:$L$18, 0),FALSE), 'E2 Allocators'!$B$15:$W$361, MATCH('O5 Details by Class &amp; Accounts'!BN$18, 'E2 Allocators'!$B$15:$W$15, 0),FALSE)*$E73)</f>
        <v>0</v>
      </c>
      <c r="BO73" s="1321">
        <f>IF(ISERROR(VLOOKUP(VLOOKUP($A73, 'E4 TB Allocation Details'!$A$18:$L$214, MATCH("Misc ID", 'E4 TB Allocation Details'!$A$18:$L$18, 0),FALSE), 'E2 Allocators'!$B$15:$W$361, MATCH('O5 Details by Class &amp; Accounts'!BO$18, 'E2 Allocators'!$B$15:$W$15, 0),FALSE)*$E73), 0, VLOOKUP(VLOOKUP($A73, 'E4 TB Allocation Details'!$A$18:$L$214, MATCH("Misc ID", 'E4 TB Allocation Details'!$A$18:$L$18, 0),FALSE), 'E2 Allocators'!$B$15:$W$361, MATCH('O5 Details by Class &amp; Accounts'!BO$18, 'E2 Allocators'!$B$15:$W$15, 0),FALSE)*$E73)</f>
        <v>0</v>
      </c>
      <c r="BP73" s="1321">
        <f>IF(ISERROR(VLOOKUP(VLOOKUP($A73, 'E4 TB Allocation Details'!$A$18:$L$214, MATCH("Misc ID", 'E4 TB Allocation Details'!$A$18:$L$18, 0),FALSE), 'E2 Allocators'!$B$15:$W$361, MATCH('O5 Details by Class &amp; Accounts'!BP$18, 'E2 Allocators'!$B$15:$W$15, 0),FALSE)*$E73), 0, VLOOKUP(VLOOKUP($A73, 'E4 TB Allocation Details'!$A$18:$L$214, MATCH("Misc ID", 'E4 TB Allocation Details'!$A$18:$L$18, 0),FALSE), 'E2 Allocators'!$B$15:$W$361, MATCH('O5 Details by Class &amp; Accounts'!BP$18, 'E2 Allocators'!$B$15:$W$15, 0),FALSE)*$E73)</f>
        <v>0</v>
      </c>
      <c r="BQ73" s="1321">
        <f>IF(ISERROR(VLOOKUP(VLOOKUP($A73, 'E4 TB Allocation Details'!$A$18:$L$214, MATCH("Misc ID", 'E4 TB Allocation Details'!$A$18:$L$18, 0),FALSE), 'E2 Allocators'!$B$15:$W$361, MATCH('O5 Details by Class &amp; Accounts'!BQ$18, 'E2 Allocators'!$B$15:$W$15, 0),FALSE)*$E73), 0, VLOOKUP(VLOOKUP($A73, 'E4 TB Allocation Details'!$A$18:$L$214, MATCH("Misc ID", 'E4 TB Allocation Details'!$A$18:$L$18, 0),FALSE), 'E2 Allocators'!$B$15:$W$361, MATCH('O5 Details by Class &amp; Accounts'!BQ$18, 'E2 Allocators'!$B$15:$W$15, 0),FALSE)*$E73)</f>
        <v>0</v>
      </c>
      <c r="BR73" s="1321">
        <f>IF(ISERROR(VLOOKUP(VLOOKUP($A73, 'E4 TB Allocation Details'!$A$18:$L$214, MATCH("Misc ID", 'E4 TB Allocation Details'!$A$18:$L$18, 0),FALSE), 'E2 Allocators'!$B$15:$W$361, MATCH('O5 Details by Class &amp; Accounts'!BR$18, 'E2 Allocators'!$B$15:$W$15, 0),FALSE)*$E73), 0, VLOOKUP(VLOOKUP($A73, 'E4 TB Allocation Details'!$A$18:$L$214, MATCH("Misc ID", 'E4 TB Allocation Details'!$A$18:$L$18, 0),FALSE), 'E2 Allocators'!$B$15:$W$361, MATCH('O5 Details by Class &amp; Accounts'!BR$18, 'E2 Allocators'!$B$15:$W$15, 0),FALSE)*$E73)</f>
        <v>0</v>
      </c>
      <c r="BS73" s="1321">
        <f t="shared" si="11"/>
        <v>0</v>
      </c>
      <c r="BT73" s="1321">
        <f>IF(ISERROR(VLOOKUP(VLOOKUP($A73, 'E4 TB Allocation Details'!$A$18:$L$214, MATCH("A &amp; G ID", 'E4 TB Allocation Details'!$A$18:$L$18, 0),FALSE), 'E2 Allocators'!$B$15:$W$361, MATCH('O5 Details by Class &amp; Accounts'!BT$18, 'E2 Allocators'!$B$15:$W$15, 0),FALSE)*$E73), 0, VLOOKUP(VLOOKUP($A73, 'E4 TB Allocation Details'!$A$18:$L$214, MATCH("A &amp; G ID", 'E4 TB Allocation Details'!$A$18:$L$18, 0),FALSE), 'E2 Allocators'!$B$15:$W$361, MATCH('O5 Details by Class &amp; Accounts'!BT$18, 'E2 Allocators'!$B$15:$W$15, 0),FALSE)*$E73)</f>
        <v>0</v>
      </c>
      <c r="BU73" s="1321">
        <f>IF(ISERROR(VLOOKUP(VLOOKUP($A73, 'E4 TB Allocation Details'!$A$18:$L$214, MATCH("A &amp; G ID", 'E4 TB Allocation Details'!$A$18:$L$18, 0),FALSE), 'E2 Allocators'!$B$15:$W$361, MATCH('O5 Details by Class &amp; Accounts'!BU$18, 'E2 Allocators'!$B$15:$W$15, 0),FALSE)*$E73), 0, VLOOKUP(VLOOKUP($A73, 'E4 TB Allocation Details'!$A$18:$L$214, MATCH("A &amp; G ID", 'E4 TB Allocation Details'!$A$18:$L$18, 0),FALSE), 'E2 Allocators'!$B$15:$W$361, MATCH('O5 Details by Class &amp; Accounts'!BU$18, 'E2 Allocators'!$B$15:$W$15, 0),FALSE)*$E73)</f>
        <v>0</v>
      </c>
      <c r="BV73" s="1321">
        <f>IF(ISERROR(VLOOKUP(VLOOKUP($A73, 'E4 TB Allocation Details'!$A$18:$L$214, MATCH("A &amp; G ID", 'E4 TB Allocation Details'!$A$18:$L$18, 0),FALSE), 'E2 Allocators'!$B$15:$W$361, MATCH('O5 Details by Class &amp; Accounts'!BV$18, 'E2 Allocators'!$B$15:$W$15, 0),FALSE)*$E73), 0, VLOOKUP(VLOOKUP($A73, 'E4 TB Allocation Details'!$A$18:$L$214, MATCH("A &amp; G ID", 'E4 TB Allocation Details'!$A$18:$L$18, 0),FALSE), 'E2 Allocators'!$B$15:$W$361, MATCH('O5 Details by Class &amp; Accounts'!BV$18, 'E2 Allocators'!$B$15:$W$15, 0),FALSE)*$E73)</f>
        <v>0</v>
      </c>
      <c r="BW73" s="1321">
        <f>IF(ISERROR(VLOOKUP(VLOOKUP($A73, 'E4 TB Allocation Details'!$A$18:$L$214, MATCH("A &amp; G ID", 'E4 TB Allocation Details'!$A$18:$L$18, 0),FALSE), 'E2 Allocators'!$B$15:$W$361, MATCH('O5 Details by Class &amp; Accounts'!BW$18, 'E2 Allocators'!$B$15:$W$15, 0),FALSE)*$E73), 0, VLOOKUP(VLOOKUP($A73, 'E4 TB Allocation Details'!$A$18:$L$214, MATCH("A &amp; G ID", 'E4 TB Allocation Details'!$A$18:$L$18, 0),FALSE), 'E2 Allocators'!$B$15:$W$361, MATCH('O5 Details by Class &amp; Accounts'!BW$18, 'E2 Allocators'!$B$15:$W$15, 0),FALSE)*$E73)</f>
        <v>0</v>
      </c>
      <c r="BX73" s="1321">
        <f>IF(ISERROR(VLOOKUP(VLOOKUP($A73, 'E4 TB Allocation Details'!$A$18:$L$214, MATCH("A &amp; G ID", 'E4 TB Allocation Details'!$A$18:$L$18, 0),FALSE), 'E2 Allocators'!$B$15:$W$361, MATCH('O5 Details by Class &amp; Accounts'!BX$18, 'E2 Allocators'!$B$15:$W$15, 0),FALSE)*$E73), 0, VLOOKUP(VLOOKUP($A73, 'E4 TB Allocation Details'!$A$18:$L$214, MATCH("A &amp; G ID", 'E4 TB Allocation Details'!$A$18:$L$18, 0),FALSE), 'E2 Allocators'!$B$15:$W$361, MATCH('O5 Details by Class &amp; Accounts'!BX$18, 'E2 Allocators'!$B$15:$W$15, 0),FALSE)*$E73)</f>
        <v>0</v>
      </c>
      <c r="BY73" s="1321">
        <f>IF(ISERROR(VLOOKUP(VLOOKUP($A73, 'E4 TB Allocation Details'!$A$18:$L$214, MATCH("A &amp; G ID", 'E4 TB Allocation Details'!$A$18:$L$18, 0),FALSE), 'E2 Allocators'!$B$15:$W$361, MATCH('O5 Details by Class &amp; Accounts'!BY$18, 'E2 Allocators'!$B$15:$W$15, 0),FALSE)*$E73), 0, VLOOKUP(VLOOKUP($A73, 'E4 TB Allocation Details'!$A$18:$L$214, MATCH("A &amp; G ID", 'E4 TB Allocation Details'!$A$18:$L$18, 0),FALSE), 'E2 Allocators'!$B$15:$W$361, MATCH('O5 Details by Class &amp; Accounts'!BY$18, 'E2 Allocators'!$B$15:$W$15, 0),FALSE)*$E73)</f>
        <v>0</v>
      </c>
      <c r="BZ73" s="1321">
        <f>IF(ISERROR(VLOOKUP(VLOOKUP($A73, 'E4 TB Allocation Details'!$A$18:$L$214, MATCH("A &amp; G ID", 'E4 TB Allocation Details'!$A$18:$L$18, 0),FALSE), 'E2 Allocators'!$B$15:$W$361, MATCH('O5 Details by Class &amp; Accounts'!BZ$18, 'E2 Allocators'!$B$15:$W$15, 0),FALSE)*$E73), 0, VLOOKUP(VLOOKUP($A73, 'E4 TB Allocation Details'!$A$18:$L$214, MATCH("A &amp; G ID", 'E4 TB Allocation Details'!$A$18:$L$18, 0),FALSE), 'E2 Allocators'!$B$15:$W$361, MATCH('O5 Details by Class &amp; Accounts'!BZ$18, 'E2 Allocators'!$B$15:$W$15, 0),FALSE)*$E73)</f>
        <v>0</v>
      </c>
      <c r="CA73" s="1321">
        <f>IF(ISERROR(VLOOKUP(VLOOKUP($A73, 'E4 TB Allocation Details'!$A$18:$L$214, MATCH("A &amp; G ID", 'E4 TB Allocation Details'!$A$18:$L$18, 0),FALSE), 'E2 Allocators'!$B$15:$W$361, MATCH('O5 Details by Class &amp; Accounts'!CA$18, 'E2 Allocators'!$B$15:$W$15, 0),FALSE)*$E73), 0, VLOOKUP(VLOOKUP($A73, 'E4 TB Allocation Details'!$A$18:$L$214, MATCH("A &amp; G ID", 'E4 TB Allocation Details'!$A$18:$L$18, 0),FALSE), 'E2 Allocators'!$B$15:$W$361, MATCH('O5 Details by Class &amp; Accounts'!CA$18, 'E2 Allocators'!$B$15:$W$15, 0),FALSE)*$E73)</f>
        <v>0</v>
      </c>
      <c r="CB73" s="1321">
        <f>IF(ISERROR(VLOOKUP(VLOOKUP($A73, 'E4 TB Allocation Details'!$A$18:$L$214, MATCH("A &amp; G ID", 'E4 TB Allocation Details'!$A$18:$L$18, 0),FALSE), 'E2 Allocators'!$B$15:$W$361, MATCH('O5 Details by Class &amp; Accounts'!CB$18, 'E2 Allocators'!$B$15:$W$15, 0),FALSE)*$E73), 0, VLOOKUP(VLOOKUP($A73, 'E4 TB Allocation Details'!$A$18:$L$214, MATCH("A &amp; G ID", 'E4 TB Allocation Details'!$A$18:$L$18, 0),FALSE), 'E2 Allocators'!$B$15:$W$361, MATCH('O5 Details by Class &amp; Accounts'!CB$18, 'E2 Allocators'!$B$15:$W$15, 0),FALSE)*$E73)</f>
        <v>0</v>
      </c>
      <c r="CC73" s="1321">
        <f>IF(ISERROR(VLOOKUP(VLOOKUP($A73, 'E4 TB Allocation Details'!$A$18:$L$214, MATCH("A &amp; G ID", 'E4 TB Allocation Details'!$A$18:$L$18, 0),FALSE), 'E2 Allocators'!$B$15:$W$361, MATCH('O5 Details by Class &amp; Accounts'!CC$18, 'E2 Allocators'!$B$15:$W$15, 0),FALSE)*$E73), 0, VLOOKUP(VLOOKUP($A73, 'E4 TB Allocation Details'!$A$18:$L$214, MATCH("A &amp; G ID", 'E4 TB Allocation Details'!$A$18:$L$18, 0),FALSE), 'E2 Allocators'!$B$15:$W$361, MATCH('O5 Details by Class &amp; Accounts'!CC$18, 'E2 Allocators'!$B$15:$W$15, 0),FALSE)*$E73)</f>
        <v>0</v>
      </c>
      <c r="CD73" s="1321">
        <f>IF(ISERROR(VLOOKUP(VLOOKUP($A73, 'E4 TB Allocation Details'!$A$18:$L$214, MATCH("A &amp; G ID", 'E4 TB Allocation Details'!$A$18:$L$18, 0),FALSE), 'E2 Allocators'!$B$15:$W$361, MATCH('O5 Details by Class &amp; Accounts'!CD$18, 'E2 Allocators'!$B$15:$W$15, 0),FALSE)*$E73), 0, VLOOKUP(VLOOKUP($A73, 'E4 TB Allocation Details'!$A$18:$L$214, MATCH("A &amp; G ID", 'E4 TB Allocation Details'!$A$18:$L$18, 0),FALSE), 'E2 Allocators'!$B$15:$W$361, MATCH('O5 Details by Class &amp; Accounts'!CD$18, 'E2 Allocators'!$B$15:$W$15, 0),FALSE)*$E73)</f>
        <v>0</v>
      </c>
      <c r="CE73" s="1321">
        <f>IF(ISERROR(VLOOKUP(VLOOKUP($A73, 'E4 TB Allocation Details'!$A$18:$L$214, MATCH("A &amp; G ID", 'E4 TB Allocation Details'!$A$18:$L$18, 0),FALSE), 'E2 Allocators'!$B$15:$W$361, MATCH('O5 Details by Class &amp; Accounts'!CE$18, 'E2 Allocators'!$B$15:$W$15, 0),FALSE)*$E73), 0, VLOOKUP(VLOOKUP($A73, 'E4 TB Allocation Details'!$A$18:$L$214, MATCH("A &amp; G ID", 'E4 TB Allocation Details'!$A$18:$L$18, 0),FALSE), 'E2 Allocators'!$B$15:$W$361, MATCH('O5 Details by Class &amp; Accounts'!CE$18, 'E2 Allocators'!$B$15:$W$15, 0),FALSE)*$E73)</f>
        <v>0</v>
      </c>
      <c r="CF73" s="1321">
        <f>IF(ISERROR(VLOOKUP(VLOOKUP($A73, 'E4 TB Allocation Details'!$A$18:$L$214, MATCH("A &amp; G ID", 'E4 TB Allocation Details'!$A$18:$L$18, 0),FALSE), 'E2 Allocators'!$B$15:$W$361, MATCH('O5 Details by Class &amp; Accounts'!CF$18, 'E2 Allocators'!$B$15:$W$15, 0),FALSE)*$E73), 0, VLOOKUP(VLOOKUP($A73, 'E4 TB Allocation Details'!$A$18:$L$214, MATCH("A &amp; G ID", 'E4 TB Allocation Details'!$A$18:$L$18, 0),FALSE), 'E2 Allocators'!$B$15:$W$361, MATCH('O5 Details by Class &amp; Accounts'!CF$18, 'E2 Allocators'!$B$15:$W$15, 0),FALSE)*$E73)</f>
        <v>0</v>
      </c>
      <c r="CG73" s="1321">
        <f>IF(ISERROR(VLOOKUP(VLOOKUP($A73, 'E4 TB Allocation Details'!$A$18:$L$214, MATCH("A &amp; G ID", 'E4 TB Allocation Details'!$A$18:$L$18, 0),FALSE), 'E2 Allocators'!$B$15:$W$361, MATCH('O5 Details by Class &amp; Accounts'!CG$18, 'E2 Allocators'!$B$15:$W$15, 0),FALSE)*$E73), 0, VLOOKUP(VLOOKUP($A73, 'E4 TB Allocation Details'!$A$18:$L$214, MATCH("A &amp; G ID", 'E4 TB Allocation Details'!$A$18:$L$18, 0),FALSE), 'E2 Allocators'!$B$15:$W$361, MATCH('O5 Details by Class &amp; Accounts'!CG$18, 'E2 Allocators'!$B$15:$W$15, 0),FALSE)*$E73)</f>
        <v>0</v>
      </c>
      <c r="CH73" s="1321">
        <f>IF(ISERROR(VLOOKUP(VLOOKUP($A73, 'E4 TB Allocation Details'!$A$18:$L$214, MATCH("A &amp; G ID", 'E4 TB Allocation Details'!$A$18:$L$18, 0),FALSE), 'E2 Allocators'!$B$15:$W$361, MATCH('O5 Details by Class &amp; Accounts'!CH$18, 'E2 Allocators'!$B$15:$W$15, 0),FALSE)*$E73), 0, VLOOKUP(VLOOKUP($A73, 'E4 TB Allocation Details'!$A$18:$L$214, MATCH("A &amp; G ID", 'E4 TB Allocation Details'!$A$18:$L$18, 0),FALSE), 'E2 Allocators'!$B$15:$W$361, MATCH('O5 Details by Class &amp; Accounts'!CH$18, 'E2 Allocators'!$B$15:$W$15, 0),FALSE)*$E73)</f>
        <v>0</v>
      </c>
      <c r="CI73" s="1321">
        <f>IF(ISERROR(VLOOKUP(VLOOKUP($A73, 'E4 TB Allocation Details'!$A$18:$L$214, MATCH("A &amp; G ID", 'E4 TB Allocation Details'!$A$18:$L$18, 0),FALSE), 'E2 Allocators'!$B$15:$W$361, MATCH('O5 Details by Class &amp; Accounts'!CI$18, 'E2 Allocators'!$B$15:$W$15, 0),FALSE)*$E73), 0, VLOOKUP(VLOOKUP($A73, 'E4 TB Allocation Details'!$A$18:$L$214, MATCH("A &amp; G ID", 'E4 TB Allocation Details'!$A$18:$L$18, 0),FALSE), 'E2 Allocators'!$B$15:$W$361, MATCH('O5 Details by Class &amp; Accounts'!CI$18, 'E2 Allocators'!$B$15:$W$15, 0),FALSE)*$E73)</f>
        <v>0</v>
      </c>
      <c r="CJ73" s="1321">
        <f>IF(ISERROR(VLOOKUP(VLOOKUP($A73, 'E4 TB Allocation Details'!$A$18:$L$214, MATCH("A &amp; G ID", 'E4 TB Allocation Details'!$A$18:$L$18, 0),FALSE), 'E2 Allocators'!$B$15:$W$361, MATCH('O5 Details by Class &amp; Accounts'!CJ$18, 'E2 Allocators'!$B$15:$W$15, 0),FALSE)*$E73), 0, VLOOKUP(VLOOKUP($A73, 'E4 TB Allocation Details'!$A$18:$L$214, MATCH("A &amp; G ID", 'E4 TB Allocation Details'!$A$18:$L$18, 0),FALSE), 'E2 Allocators'!$B$15:$W$361, MATCH('O5 Details by Class &amp; Accounts'!CJ$18, 'E2 Allocators'!$B$15:$W$15, 0),FALSE)*$E73)</f>
        <v>0</v>
      </c>
      <c r="CK73" s="1321">
        <f>IF(ISERROR(VLOOKUP(VLOOKUP($A73, 'E4 TB Allocation Details'!$A$18:$L$214, MATCH("A &amp; G ID", 'E4 TB Allocation Details'!$A$18:$L$18, 0),FALSE), 'E2 Allocators'!$B$15:$W$361, MATCH('O5 Details by Class &amp; Accounts'!CK$18, 'E2 Allocators'!$B$15:$W$15, 0),FALSE)*$E73), 0, VLOOKUP(VLOOKUP($A73, 'E4 TB Allocation Details'!$A$18:$L$214, MATCH("A &amp; G ID", 'E4 TB Allocation Details'!$A$18:$L$18, 0),FALSE), 'E2 Allocators'!$B$15:$W$361, MATCH('O5 Details by Class &amp; Accounts'!CK$18, 'E2 Allocators'!$B$15:$W$15, 0),FALSE)*$E73)</f>
        <v>0</v>
      </c>
      <c r="CL73" s="1321">
        <f>IF(ISERROR(VLOOKUP(VLOOKUP($A73, 'E4 TB Allocation Details'!$A$18:$L$214, MATCH("A &amp; G ID", 'E4 TB Allocation Details'!$A$18:$L$18, 0),FALSE), 'E2 Allocators'!$B$15:$W$361, MATCH('O5 Details by Class &amp; Accounts'!CL$18, 'E2 Allocators'!$B$15:$W$15, 0),FALSE)*$E73), 0, VLOOKUP(VLOOKUP($A73, 'E4 TB Allocation Details'!$A$18:$L$214, MATCH("A &amp; G ID", 'E4 TB Allocation Details'!$A$18:$L$18, 0),FALSE), 'E2 Allocators'!$B$15:$W$361, MATCH('O5 Details by Class &amp; Accounts'!CL$18, 'E2 Allocators'!$B$15:$W$15, 0),FALSE)*$E73)</f>
        <v>0</v>
      </c>
      <c r="CM73" s="1321">
        <f>IF(ISERROR(VLOOKUP(VLOOKUP($A73, 'E4 TB Allocation Details'!$A$18:$L$214, MATCH("A &amp; G ID", 'E4 TB Allocation Details'!$A$18:$L$18, 0),FALSE), 'E2 Allocators'!$B$15:$W$361, MATCH('O5 Details by Class &amp; Accounts'!CM$18, 'E2 Allocators'!$B$15:$W$15, 0),FALSE)*$E73), 0, VLOOKUP(VLOOKUP($A73, 'E4 TB Allocation Details'!$A$18:$L$214, MATCH("A &amp; G ID", 'E4 TB Allocation Details'!$A$18:$L$18, 0),FALSE), 'E2 Allocators'!$B$15:$W$361, MATCH('O5 Details by Class &amp; Accounts'!CM$18, 'E2 Allocators'!$B$15:$W$15, 0),FALSE)*$E73)</f>
        <v>0</v>
      </c>
      <c r="CN73" s="1321">
        <f t="shared" si="12"/>
        <v>0</v>
      </c>
      <c r="CO73" s="1650">
        <f t="shared" si="7"/>
        <v>0</v>
      </c>
      <c r="CQ73" s="1898" t="s">
        <v>5</v>
      </c>
    </row>
    <row r="74" spans="1:95" s="64" customFormat="1" ht="25.5">
      <c r="A74" s="2156">
        <v>1970</v>
      </c>
      <c r="B74" s="2111" t="s">
        <v>276</v>
      </c>
      <c r="C74" s="1647">
        <f>IF(ISERROR(VLOOKUP($A74,'I3 TB Data'!$A$19:$H$484,MATCH('O5 Details by Class &amp; Accounts'!$C$18, 'I3 TB Data'!$A$19:$H$19,0),0)), 0, VLOOKUP($A74,'I3 TB Data'!$A$19:$H$484,MATCH('O5 Details by Class &amp; Accounts'!$C$18,'I3 TB Data'!$A$19:$H$19,0),0))</f>
        <v>0</v>
      </c>
      <c r="D74" s="1648">
        <f>'I4 BO ASSETS'!E76</f>
        <v>0</v>
      </c>
      <c r="E74" s="1647">
        <f t="shared" si="6"/>
        <v>0</v>
      </c>
      <c r="F74" s="1649">
        <f>IF(ISERROR(VLOOKUP($A74, 'E1 Categorization'!A33:E124, MATCH("Customer Component", 'E1 Categorization'!$A$33:$E$33,0), 0)), 0, IF(VLOOKUP($A74, 'E1 Categorization'!A33:E124, MATCH("Customer Component", 'E1 Categorization'!$A$33:$E$33,0), 0)=0, 'O5 Details by Class &amp; Accounts'!$E74, IF(AND(VLOOKUP($A74, 'E1 Categorization'!A33:E124, MATCH("Customer Component", 'E1 Categorization'!$A$33:$E$33,0), 0) &gt;0, VLOOKUP($A74, 'E1 Categorization'!A33:E124, MATCH("Customer Component", 'E1 Categorization'!$A$33:$E$33,0), 0)&lt;1), 'O5 Details by Class &amp; Accounts'!$E74*(1-VLOOKUP($A74, 'E1 Categorization'!A33:E124, MATCH("Customer Component", 'E1 Categorization'!$A$33:$E$33,0), 0)), 0)))</f>
        <v>0</v>
      </c>
      <c r="G74" s="1649">
        <f>IF(ISERROR(VLOOKUP($A74, 'E1 Categorization'!A33:E124, MATCH("Customer Component", 'E1 Categorization'!$A$33:$E$33,0), 0)),0, IF(VLOOKUP($A74, 'E1 Categorization'!A33:E124, MATCH("Customer Component", 'E1 Categorization'!$A$33:$E$33,0), 0)=0, 0, IF(AND(VLOOKUP($A74, 'E1 Categorization'!A33:E124, MATCH("Customer Component", 'E1 Categorization'!$A$33:$E$33,0), 0) &gt;0, VLOOKUP($A74, 'E1 Categorization'!A33:E124, MATCH("Customer Component", 'E1 Categorization'!$A$33:$E$33,0), 0)&lt;1), 'O5 Details by Class &amp; Accounts'!$E74*(VLOOKUP($A74, 'E1 Categorization'!A33:E124, MATCH("Customer Component", 'E1 Categorization'!$A$33:$E$33,0), 0)), 'O5 Details by Class &amp; Accounts'!$E74)))</f>
        <v>0</v>
      </c>
      <c r="H74" s="1321">
        <f t="shared" si="8"/>
        <v>0</v>
      </c>
      <c r="I74" s="1321">
        <f>IF(ISERROR(VLOOKUP(VLOOKUP($A74, 'E4 TB Allocation Details'!$A$18:$L$214, MATCH("Demand ID", 'E4 TB Allocation Details'!$A$18:$L$18, 0),FALSE), 'E2 Allocators'!$B$15:$W$361, MATCH('O5 Details by Class &amp; Accounts'!I$18, 'E2 Allocators'!$B$15:$W$15, 0),FALSE)*$F74), 0, VLOOKUP(VLOOKUP($A74, 'E4 TB Allocation Details'!$A$18:$L$214, MATCH("Demand ID", 'E4 TB Allocation Details'!$A$18:$L$18, 0),FALSE), 'E2 Allocators'!$B$15:$W$361, MATCH('O5 Details by Class &amp; Accounts'!I$18, 'E2 Allocators'!$B$15:$W$15, 0),FALSE)*$F74)</f>
        <v>0</v>
      </c>
      <c r="J74" s="1321">
        <f>IF(ISERROR(VLOOKUP(VLOOKUP($A74, 'E4 TB Allocation Details'!$A$18:$L$214, MATCH("Demand ID", 'E4 TB Allocation Details'!$A$18:$L$18, 0),FALSE), 'E2 Allocators'!$B$15:$W$361, MATCH('O5 Details by Class &amp; Accounts'!J$18, 'E2 Allocators'!$B$15:$W$15, 0),FALSE)*$F74), 0, VLOOKUP(VLOOKUP($A74, 'E4 TB Allocation Details'!$A$18:$L$214, MATCH("Demand ID", 'E4 TB Allocation Details'!$A$18:$L$18, 0),FALSE), 'E2 Allocators'!$B$15:$W$361, MATCH('O5 Details by Class &amp; Accounts'!J$18, 'E2 Allocators'!$B$15:$W$15, 0),FALSE)*$F74)</f>
        <v>0</v>
      </c>
      <c r="K74" s="1321">
        <f>IF(ISERROR(VLOOKUP(VLOOKUP($A74, 'E4 TB Allocation Details'!$A$18:$L$214, MATCH("Demand ID", 'E4 TB Allocation Details'!$A$18:$L$18, 0),FALSE), 'E2 Allocators'!$B$15:$W$361, MATCH('O5 Details by Class &amp; Accounts'!K$18, 'E2 Allocators'!$B$15:$W$15, 0),FALSE)*$F74), 0, VLOOKUP(VLOOKUP($A74, 'E4 TB Allocation Details'!$A$18:$L$214, MATCH("Demand ID", 'E4 TB Allocation Details'!$A$18:$L$18, 0),FALSE), 'E2 Allocators'!$B$15:$W$361, MATCH('O5 Details by Class &amp; Accounts'!K$18, 'E2 Allocators'!$B$15:$W$15, 0),FALSE)*$F74)</f>
        <v>0</v>
      </c>
      <c r="L74" s="1321">
        <f>IF(ISERROR(VLOOKUP(VLOOKUP($A74, 'E4 TB Allocation Details'!$A$18:$L$214, MATCH("Demand ID", 'E4 TB Allocation Details'!$A$18:$L$18, 0),FALSE), 'E2 Allocators'!$B$15:$W$361, MATCH('O5 Details by Class &amp; Accounts'!L$18, 'E2 Allocators'!$B$15:$W$15, 0),FALSE)*$F74), 0, VLOOKUP(VLOOKUP($A74, 'E4 TB Allocation Details'!$A$18:$L$214, MATCH("Demand ID", 'E4 TB Allocation Details'!$A$18:$L$18, 0),FALSE), 'E2 Allocators'!$B$15:$W$361, MATCH('O5 Details by Class &amp; Accounts'!L$18, 'E2 Allocators'!$B$15:$W$15, 0),FALSE)*$F74)</f>
        <v>0</v>
      </c>
      <c r="M74" s="1321">
        <f>IF(ISERROR(VLOOKUP(VLOOKUP($A74, 'E4 TB Allocation Details'!$A$18:$L$214, MATCH("Demand ID", 'E4 TB Allocation Details'!$A$18:$L$18, 0),FALSE), 'E2 Allocators'!$B$15:$W$361, MATCH('O5 Details by Class &amp; Accounts'!M$18, 'E2 Allocators'!$B$15:$W$15, 0),FALSE)*$F74), 0, VLOOKUP(VLOOKUP($A74, 'E4 TB Allocation Details'!$A$18:$L$214, MATCH("Demand ID", 'E4 TB Allocation Details'!$A$18:$L$18, 0),FALSE), 'E2 Allocators'!$B$15:$W$361, MATCH('O5 Details by Class &amp; Accounts'!M$18, 'E2 Allocators'!$B$15:$W$15, 0),FALSE)*$F74)</f>
        <v>0</v>
      </c>
      <c r="N74" s="1321">
        <f>IF(ISERROR(VLOOKUP(VLOOKUP($A74, 'E4 TB Allocation Details'!$A$18:$L$214, MATCH("Demand ID", 'E4 TB Allocation Details'!$A$18:$L$18, 0),FALSE), 'E2 Allocators'!$B$15:$W$361, MATCH('O5 Details by Class &amp; Accounts'!N$18, 'E2 Allocators'!$B$15:$W$15, 0),FALSE)*$F74), 0, VLOOKUP(VLOOKUP($A74, 'E4 TB Allocation Details'!$A$18:$L$214, MATCH("Demand ID", 'E4 TB Allocation Details'!$A$18:$L$18, 0),FALSE), 'E2 Allocators'!$B$15:$W$361, MATCH('O5 Details by Class &amp; Accounts'!N$18, 'E2 Allocators'!$B$15:$W$15, 0),FALSE)*$F74)</f>
        <v>0</v>
      </c>
      <c r="O74" s="1321">
        <f>IF(ISERROR(VLOOKUP(VLOOKUP($A74, 'E4 TB Allocation Details'!$A$18:$L$214, MATCH("Demand ID", 'E4 TB Allocation Details'!$A$18:$L$18, 0),FALSE), 'E2 Allocators'!$B$15:$W$361, MATCH('O5 Details by Class &amp; Accounts'!O$18, 'E2 Allocators'!$B$15:$W$15, 0),FALSE)*$F74), 0, VLOOKUP(VLOOKUP($A74, 'E4 TB Allocation Details'!$A$18:$L$214, MATCH("Demand ID", 'E4 TB Allocation Details'!$A$18:$L$18, 0),FALSE), 'E2 Allocators'!$B$15:$W$361, MATCH('O5 Details by Class &amp; Accounts'!O$18, 'E2 Allocators'!$B$15:$W$15, 0),FALSE)*$F74)</f>
        <v>0</v>
      </c>
      <c r="P74" s="1321">
        <f>IF(ISERROR(VLOOKUP(VLOOKUP($A74, 'E4 TB Allocation Details'!$A$18:$L$214, MATCH("Demand ID", 'E4 TB Allocation Details'!$A$18:$L$18, 0),FALSE), 'E2 Allocators'!$B$15:$W$361, MATCH('O5 Details by Class &amp; Accounts'!P$18, 'E2 Allocators'!$B$15:$W$15, 0),FALSE)*$F74), 0, VLOOKUP(VLOOKUP($A74, 'E4 TB Allocation Details'!$A$18:$L$214, MATCH("Demand ID", 'E4 TB Allocation Details'!$A$18:$L$18, 0),FALSE), 'E2 Allocators'!$B$15:$W$361, MATCH('O5 Details by Class &amp; Accounts'!P$18, 'E2 Allocators'!$B$15:$W$15, 0),FALSE)*$F74)</f>
        <v>0</v>
      </c>
      <c r="Q74" s="1321">
        <f>IF(ISERROR(VLOOKUP(VLOOKUP($A74, 'E4 TB Allocation Details'!$A$18:$L$214, MATCH("Demand ID", 'E4 TB Allocation Details'!$A$18:$L$18, 0),FALSE), 'E2 Allocators'!$B$15:$W$361, MATCH('O5 Details by Class &amp; Accounts'!Q$18, 'E2 Allocators'!$B$15:$W$15, 0),FALSE)*$F74), 0, VLOOKUP(VLOOKUP($A74, 'E4 TB Allocation Details'!$A$18:$L$214, MATCH("Demand ID", 'E4 TB Allocation Details'!$A$18:$L$18, 0),FALSE), 'E2 Allocators'!$B$15:$W$361, MATCH('O5 Details by Class &amp; Accounts'!Q$18, 'E2 Allocators'!$B$15:$W$15, 0),FALSE)*$F74)</f>
        <v>0</v>
      </c>
      <c r="R74" s="1321">
        <f>IF(ISERROR(VLOOKUP(VLOOKUP($A74, 'E4 TB Allocation Details'!$A$18:$L$214, MATCH("Demand ID", 'E4 TB Allocation Details'!$A$18:$L$18, 0),FALSE), 'E2 Allocators'!$B$15:$W$361, MATCH('O5 Details by Class &amp; Accounts'!R$18, 'E2 Allocators'!$B$15:$W$15, 0),FALSE)*$F74), 0, VLOOKUP(VLOOKUP($A74, 'E4 TB Allocation Details'!$A$18:$L$214, MATCH("Demand ID", 'E4 TB Allocation Details'!$A$18:$L$18, 0),FALSE), 'E2 Allocators'!$B$15:$W$361, MATCH('O5 Details by Class &amp; Accounts'!R$18, 'E2 Allocators'!$B$15:$W$15, 0),FALSE)*$F74)</f>
        <v>0</v>
      </c>
      <c r="S74" s="1321">
        <f>IF(ISERROR(VLOOKUP(VLOOKUP($A74, 'E4 TB Allocation Details'!$A$18:$L$214, MATCH("Demand ID", 'E4 TB Allocation Details'!$A$18:$L$18, 0),FALSE), 'E2 Allocators'!$B$15:$W$361, MATCH('O5 Details by Class &amp; Accounts'!S$18, 'E2 Allocators'!$B$15:$W$15, 0),FALSE)*$F74), 0, VLOOKUP(VLOOKUP($A74, 'E4 TB Allocation Details'!$A$18:$L$214, MATCH("Demand ID", 'E4 TB Allocation Details'!$A$18:$L$18, 0),FALSE), 'E2 Allocators'!$B$15:$W$361, MATCH('O5 Details by Class &amp; Accounts'!S$18, 'E2 Allocators'!$B$15:$W$15, 0),FALSE)*$F74)</f>
        <v>0</v>
      </c>
      <c r="T74" s="1321">
        <f>IF(ISERROR(VLOOKUP(VLOOKUP($A74, 'E4 TB Allocation Details'!$A$18:$L$214, MATCH("Demand ID", 'E4 TB Allocation Details'!$A$18:$L$18, 0),FALSE), 'E2 Allocators'!$B$15:$W$361, MATCH('O5 Details by Class &amp; Accounts'!T$18, 'E2 Allocators'!$B$15:$W$15, 0),FALSE)*$F74), 0, VLOOKUP(VLOOKUP($A74, 'E4 TB Allocation Details'!$A$18:$L$214, MATCH("Demand ID", 'E4 TB Allocation Details'!$A$18:$L$18, 0),FALSE), 'E2 Allocators'!$B$15:$W$361, MATCH('O5 Details by Class &amp; Accounts'!T$18, 'E2 Allocators'!$B$15:$W$15, 0),FALSE)*$F74)</f>
        <v>0</v>
      </c>
      <c r="U74" s="1321">
        <f>IF(ISERROR(VLOOKUP(VLOOKUP($A74, 'E4 TB Allocation Details'!$A$18:$L$214, MATCH("Demand ID", 'E4 TB Allocation Details'!$A$18:$L$18, 0),FALSE), 'E2 Allocators'!$B$15:$W$361, MATCH('O5 Details by Class &amp; Accounts'!U$18, 'E2 Allocators'!$B$15:$W$15, 0),FALSE)*$F74), 0, VLOOKUP(VLOOKUP($A74, 'E4 TB Allocation Details'!$A$18:$L$214, MATCH("Demand ID", 'E4 TB Allocation Details'!$A$18:$L$18, 0),FALSE), 'E2 Allocators'!$B$15:$W$361, MATCH('O5 Details by Class &amp; Accounts'!U$18, 'E2 Allocators'!$B$15:$W$15, 0),FALSE)*$F74)</f>
        <v>0</v>
      </c>
      <c r="V74" s="1321">
        <f>IF(ISERROR(VLOOKUP(VLOOKUP($A74, 'E4 TB Allocation Details'!$A$18:$L$214, MATCH("Demand ID", 'E4 TB Allocation Details'!$A$18:$L$18, 0),FALSE), 'E2 Allocators'!$B$15:$W$361, MATCH('O5 Details by Class &amp; Accounts'!V$18, 'E2 Allocators'!$B$15:$W$15, 0),FALSE)*$F74), 0, VLOOKUP(VLOOKUP($A74, 'E4 TB Allocation Details'!$A$18:$L$214, MATCH("Demand ID", 'E4 TB Allocation Details'!$A$18:$L$18, 0),FALSE), 'E2 Allocators'!$B$15:$W$361, MATCH('O5 Details by Class &amp; Accounts'!V$18, 'E2 Allocators'!$B$15:$W$15, 0),FALSE)*$F74)</f>
        <v>0</v>
      </c>
      <c r="W74" s="1321">
        <f>IF(ISERROR(VLOOKUP(VLOOKUP($A74, 'E4 TB Allocation Details'!$A$18:$L$214, MATCH("Demand ID", 'E4 TB Allocation Details'!$A$18:$L$18, 0),FALSE), 'E2 Allocators'!$B$15:$W$361, MATCH('O5 Details by Class &amp; Accounts'!W$18, 'E2 Allocators'!$B$15:$W$15, 0),FALSE)*$F74), 0, VLOOKUP(VLOOKUP($A74, 'E4 TB Allocation Details'!$A$18:$L$214, MATCH("Demand ID", 'E4 TB Allocation Details'!$A$18:$L$18, 0),FALSE), 'E2 Allocators'!$B$15:$W$361, MATCH('O5 Details by Class &amp; Accounts'!W$18, 'E2 Allocators'!$B$15:$W$15, 0),FALSE)*$F74)</f>
        <v>0</v>
      </c>
      <c r="X74" s="1321">
        <f>IF(ISERROR(VLOOKUP(VLOOKUP($A74, 'E4 TB Allocation Details'!$A$18:$L$214, MATCH("Demand ID", 'E4 TB Allocation Details'!$A$18:$L$18, 0),FALSE), 'E2 Allocators'!$B$15:$W$361, MATCH('O5 Details by Class &amp; Accounts'!X$18, 'E2 Allocators'!$B$15:$W$15, 0),FALSE)*$F74), 0, VLOOKUP(VLOOKUP($A74, 'E4 TB Allocation Details'!$A$18:$L$214, MATCH("Demand ID", 'E4 TB Allocation Details'!$A$18:$L$18, 0),FALSE), 'E2 Allocators'!$B$15:$W$361, MATCH('O5 Details by Class &amp; Accounts'!X$18, 'E2 Allocators'!$B$15:$W$15, 0),FALSE)*$F74)</f>
        <v>0</v>
      </c>
      <c r="Y74" s="1321">
        <f>IF(ISERROR(VLOOKUP(VLOOKUP($A74, 'E4 TB Allocation Details'!$A$18:$L$214, MATCH("Demand ID", 'E4 TB Allocation Details'!$A$18:$L$18, 0),FALSE), 'E2 Allocators'!$B$15:$W$361, MATCH('O5 Details by Class &amp; Accounts'!Y$18, 'E2 Allocators'!$B$15:$W$15, 0),FALSE)*$F74), 0, VLOOKUP(VLOOKUP($A74, 'E4 TB Allocation Details'!$A$18:$L$214, MATCH("Demand ID", 'E4 TB Allocation Details'!$A$18:$L$18, 0),FALSE), 'E2 Allocators'!$B$15:$W$361, MATCH('O5 Details by Class &amp; Accounts'!Y$18, 'E2 Allocators'!$B$15:$W$15, 0),FALSE)*$F74)</f>
        <v>0</v>
      </c>
      <c r="Z74" s="1321">
        <f>IF(ISERROR(VLOOKUP(VLOOKUP($A74, 'E4 TB Allocation Details'!$A$18:$L$214, MATCH("Demand ID", 'E4 TB Allocation Details'!$A$18:$L$18, 0),FALSE), 'E2 Allocators'!$B$15:$W$361, MATCH('O5 Details by Class &amp; Accounts'!Z$18, 'E2 Allocators'!$B$15:$W$15, 0),FALSE)*$F74), 0, VLOOKUP(VLOOKUP($A74, 'E4 TB Allocation Details'!$A$18:$L$214, MATCH("Demand ID", 'E4 TB Allocation Details'!$A$18:$L$18, 0),FALSE), 'E2 Allocators'!$B$15:$W$361, MATCH('O5 Details by Class &amp; Accounts'!Z$18, 'E2 Allocators'!$B$15:$W$15, 0),FALSE)*$F74)</f>
        <v>0</v>
      </c>
      <c r="AA74" s="1321">
        <f>IF(ISERROR(VLOOKUP(VLOOKUP($A74, 'E4 TB Allocation Details'!$A$18:$L$214, MATCH("Demand ID", 'E4 TB Allocation Details'!$A$18:$L$18, 0),FALSE), 'E2 Allocators'!$B$15:$W$361, MATCH('O5 Details by Class &amp; Accounts'!AA$18, 'E2 Allocators'!$B$15:$W$15, 0),FALSE)*$F74), 0, VLOOKUP(VLOOKUP($A74, 'E4 TB Allocation Details'!$A$18:$L$214, MATCH("Demand ID", 'E4 TB Allocation Details'!$A$18:$L$18, 0),FALSE), 'E2 Allocators'!$B$15:$W$361, MATCH('O5 Details by Class &amp; Accounts'!AA$18, 'E2 Allocators'!$B$15:$W$15, 0),FALSE)*$F74)</f>
        <v>0</v>
      </c>
      <c r="AB74" s="1321">
        <f>IF(ISERROR(VLOOKUP(VLOOKUP($A74, 'E4 TB Allocation Details'!$A$18:$L$214, MATCH("Demand ID", 'E4 TB Allocation Details'!$A$18:$L$18, 0),FALSE), 'E2 Allocators'!$B$15:$W$361, MATCH('O5 Details by Class &amp; Accounts'!AB$18, 'E2 Allocators'!$B$15:$W$15, 0),FALSE)*$F74), 0, VLOOKUP(VLOOKUP($A74, 'E4 TB Allocation Details'!$A$18:$L$214, MATCH("Demand ID", 'E4 TB Allocation Details'!$A$18:$L$18, 0),FALSE), 'E2 Allocators'!$B$15:$W$361, MATCH('O5 Details by Class &amp; Accounts'!AB$18, 'E2 Allocators'!$B$15:$W$15, 0),FALSE)*$F74)</f>
        <v>0</v>
      </c>
      <c r="AC74" s="1321">
        <f t="shared" si="9"/>
        <v>0</v>
      </c>
      <c r="AD74" s="1321">
        <f>IF(ISERROR(VLOOKUP(VLOOKUP($A74, 'E4 TB Allocation Details'!$A$18:$L$214, MATCH("Customer ID", 'E4 TB Allocation Details'!$A$18:$L$18, 0),FALSE), 'E2 Allocators'!$B$15:$W$361, MATCH('O5 Details by Class &amp; Accounts'!AD$18, 'E2 Allocators'!$B$15:$W$15, 0),FALSE)*$G74), 0, VLOOKUP(VLOOKUP($A74, 'E4 TB Allocation Details'!$A$18:$L$214, MATCH("Customer ID", 'E4 TB Allocation Details'!$A$18:$L$18, 0),FALSE), 'E2 Allocators'!$B$15:$W$361, MATCH('O5 Details by Class &amp; Accounts'!AD$18, 'E2 Allocators'!$B$15:$W$15, 0),FALSE)*$G74)</f>
        <v>0</v>
      </c>
      <c r="AE74" s="1321">
        <f>IF(ISERROR(VLOOKUP(VLOOKUP($A74, 'E4 TB Allocation Details'!$A$18:$L$214, MATCH("Customer ID", 'E4 TB Allocation Details'!$A$18:$L$18, 0),FALSE), 'E2 Allocators'!$B$15:$W$361, MATCH('O5 Details by Class &amp; Accounts'!AE$18, 'E2 Allocators'!$B$15:$W$15, 0),FALSE)*$G74), 0, VLOOKUP(VLOOKUP($A74, 'E4 TB Allocation Details'!$A$18:$L$214, MATCH("Customer ID", 'E4 TB Allocation Details'!$A$18:$L$18, 0),FALSE), 'E2 Allocators'!$B$15:$W$361, MATCH('O5 Details by Class &amp; Accounts'!AE$18, 'E2 Allocators'!$B$15:$W$15, 0),FALSE)*$G74)</f>
        <v>0</v>
      </c>
      <c r="AF74" s="1321">
        <f>IF(ISERROR(VLOOKUP(VLOOKUP($A74, 'E4 TB Allocation Details'!$A$18:$L$214, MATCH("Customer ID", 'E4 TB Allocation Details'!$A$18:$L$18, 0),FALSE), 'E2 Allocators'!$B$15:$W$361, MATCH('O5 Details by Class &amp; Accounts'!AF$18, 'E2 Allocators'!$B$15:$W$15, 0),FALSE)*$G74), 0, VLOOKUP(VLOOKUP($A74, 'E4 TB Allocation Details'!$A$18:$L$214, MATCH("Customer ID", 'E4 TB Allocation Details'!$A$18:$L$18, 0),FALSE), 'E2 Allocators'!$B$15:$W$361, MATCH('O5 Details by Class &amp; Accounts'!AF$18, 'E2 Allocators'!$B$15:$W$15, 0),FALSE)*$G74)</f>
        <v>0</v>
      </c>
      <c r="AG74" s="1321">
        <f>IF(ISERROR(VLOOKUP(VLOOKUP($A74, 'E4 TB Allocation Details'!$A$18:$L$214, MATCH("Customer ID", 'E4 TB Allocation Details'!$A$18:$L$18, 0),FALSE), 'E2 Allocators'!$B$15:$W$361, MATCH('O5 Details by Class &amp; Accounts'!AG$18, 'E2 Allocators'!$B$15:$W$15, 0),FALSE)*$G74), 0, VLOOKUP(VLOOKUP($A74, 'E4 TB Allocation Details'!$A$18:$L$214, MATCH("Customer ID", 'E4 TB Allocation Details'!$A$18:$L$18, 0),FALSE), 'E2 Allocators'!$B$15:$W$361, MATCH('O5 Details by Class &amp; Accounts'!AG$18, 'E2 Allocators'!$B$15:$W$15, 0),FALSE)*$G74)</f>
        <v>0</v>
      </c>
      <c r="AH74" s="1321">
        <f>IF(ISERROR(VLOOKUP(VLOOKUP($A74, 'E4 TB Allocation Details'!$A$18:$L$214, MATCH("Customer ID", 'E4 TB Allocation Details'!$A$18:$L$18, 0),FALSE), 'E2 Allocators'!$B$15:$W$361, MATCH('O5 Details by Class &amp; Accounts'!AH$18, 'E2 Allocators'!$B$15:$W$15, 0),FALSE)*$G74), 0, VLOOKUP(VLOOKUP($A74, 'E4 TB Allocation Details'!$A$18:$L$214, MATCH("Customer ID", 'E4 TB Allocation Details'!$A$18:$L$18, 0),FALSE), 'E2 Allocators'!$B$15:$W$361, MATCH('O5 Details by Class &amp; Accounts'!AH$18, 'E2 Allocators'!$B$15:$W$15, 0),FALSE)*$G74)</f>
        <v>0</v>
      </c>
      <c r="AI74" s="1321">
        <f>IF(ISERROR(VLOOKUP(VLOOKUP($A74, 'E4 TB Allocation Details'!$A$18:$L$214, MATCH("Customer ID", 'E4 TB Allocation Details'!$A$18:$L$18, 0),FALSE), 'E2 Allocators'!$B$15:$W$361, MATCH('O5 Details by Class &amp; Accounts'!AI$18, 'E2 Allocators'!$B$15:$W$15, 0),FALSE)*$G74), 0, VLOOKUP(VLOOKUP($A74, 'E4 TB Allocation Details'!$A$18:$L$214, MATCH("Customer ID", 'E4 TB Allocation Details'!$A$18:$L$18, 0),FALSE), 'E2 Allocators'!$B$15:$W$361, MATCH('O5 Details by Class &amp; Accounts'!AI$18, 'E2 Allocators'!$B$15:$W$15, 0),FALSE)*$G74)</f>
        <v>0</v>
      </c>
      <c r="AJ74" s="1321">
        <f>IF(ISERROR(VLOOKUP(VLOOKUP($A74, 'E4 TB Allocation Details'!$A$18:$L$214, MATCH("Customer ID", 'E4 TB Allocation Details'!$A$18:$L$18, 0),FALSE), 'E2 Allocators'!$B$15:$W$361, MATCH('O5 Details by Class &amp; Accounts'!AJ$18, 'E2 Allocators'!$B$15:$W$15, 0),FALSE)*$G74), 0, VLOOKUP(VLOOKUP($A74, 'E4 TB Allocation Details'!$A$18:$L$214, MATCH("Customer ID", 'E4 TB Allocation Details'!$A$18:$L$18, 0),FALSE), 'E2 Allocators'!$B$15:$W$361, MATCH('O5 Details by Class &amp; Accounts'!AJ$18, 'E2 Allocators'!$B$15:$W$15, 0),FALSE)*$G74)</f>
        <v>0</v>
      </c>
      <c r="AK74" s="1321">
        <f>IF(ISERROR(VLOOKUP(VLOOKUP($A74, 'E4 TB Allocation Details'!$A$18:$L$214, MATCH("Customer ID", 'E4 TB Allocation Details'!$A$18:$L$18, 0),FALSE), 'E2 Allocators'!$B$15:$W$361, MATCH('O5 Details by Class &amp; Accounts'!AK$18, 'E2 Allocators'!$B$15:$W$15, 0),FALSE)*$G74), 0, VLOOKUP(VLOOKUP($A74, 'E4 TB Allocation Details'!$A$18:$L$214, MATCH("Customer ID", 'E4 TB Allocation Details'!$A$18:$L$18, 0),FALSE), 'E2 Allocators'!$B$15:$W$361, MATCH('O5 Details by Class &amp; Accounts'!AK$18, 'E2 Allocators'!$B$15:$W$15, 0),FALSE)*$G74)</f>
        <v>0</v>
      </c>
      <c r="AL74" s="1321">
        <f>IF(ISERROR(VLOOKUP(VLOOKUP($A74, 'E4 TB Allocation Details'!$A$18:$L$214, MATCH("Customer ID", 'E4 TB Allocation Details'!$A$18:$L$18, 0),FALSE), 'E2 Allocators'!$B$15:$W$361, MATCH('O5 Details by Class &amp; Accounts'!AL$18, 'E2 Allocators'!$B$15:$W$15, 0),FALSE)*$G74), 0, VLOOKUP(VLOOKUP($A74, 'E4 TB Allocation Details'!$A$18:$L$214, MATCH("Customer ID", 'E4 TB Allocation Details'!$A$18:$L$18, 0),FALSE), 'E2 Allocators'!$B$15:$W$361, MATCH('O5 Details by Class &amp; Accounts'!AL$18, 'E2 Allocators'!$B$15:$W$15, 0),FALSE)*$G74)</f>
        <v>0</v>
      </c>
      <c r="AM74" s="1321">
        <f>IF(ISERROR(VLOOKUP(VLOOKUP($A74, 'E4 TB Allocation Details'!$A$18:$L$214, MATCH("Customer ID", 'E4 TB Allocation Details'!$A$18:$L$18, 0),FALSE), 'E2 Allocators'!$B$15:$W$361, MATCH('O5 Details by Class &amp; Accounts'!AM$18, 'E2 Allocators'!$B$15:$W$15, 0),FALSE)*$G74), 0, VLOOKUP(VLOOKUP($A74, 'E4 TB Allocation Details'!$A$18:$L$214, MATCH("Customer ID", 'E4 TB Allocation Details'!$A$18:$L$18, 0),FALSE), 'E2 Allocators'!$B$15:$W$361, MATCH('O5 Details by Class &amp; Accounts'!AM$18, 'E2 Allocators'!$B$15:$W$15, 0),FALSE)*$G74)</f>
        <v>0</v>
      </c>
      <c r="AN74" s="1321">
        <f>IF(ISERROR(VLOOKUP(VLOOKUP($A74, 'E4 TB Allocation Details'!$A$18:$L$214, MATCH("Customer ID", 'E4 TB Allocation Details'!$A$18:$L$18, 0),FALSE), 'E2 Allocators'!$B$15:$W$361, MATCH('O5 Details by Class &amp; Accounts'!AN$18, 'E2 Allocators'!$B$15:$W$15, 0),FALSE)*$G74), 0, VLOOKUP(VLOOKUP($A74, 'E4 TB Allocation Details'!$A$18:$L$214, MATCH("Customer ID", 'E4 TB Allocation Details'!$A$18:$L$18, 0),FALSE), 'E2 Allocators'!$B$15:$W$361, MATCH('O5 Details by Class &amp; Accounts'!AN$18, 'E2 Allocators'!$B$15:$W$15, 0),FALSE)*$G74)</f>
        <v>0</v>
      </c>
      <c r="AO74" s="1321">
        <f>IF(ISERROR(VLOOKUP(VLOOKUP($A74, 'E4 TB Allocation Details'!$A$18:$L$214, MATCH("Customer ID", 'E4 TB Allocation Details'!$A$18:$L$18, 0),FALSE), 'E2 Allocators'!$B$15:$W$361, MATCH('O5 Details by Class &amp; Accounts'!AO$18, 'E2 Allocators'!$B$15:$W$15, 0),FALSE)*$G74), 0, VLOOKUP(VLOOKUP($A74, 'E4 TB Allocation Details'!$A$18:$L$214, MATCH("Customer ID", 'E4 TB Allocation Details'!$A$18:$L$18, 0),FALSE), 'E2 Allocators'!$B$15:$W$361, MATCH('O5 Details by Class &amp; Accounts'!AO$18, 'E2 Allocators'!$B$15:$W$15, 0),FALSE)*$G74)</f>
        <v>0</v>
      </c>
      <c r="AP74" s="1321">
        <f>IF(ISERROR(VLOOKUP(VLOOKUP($A74, 'E4 TB Allocation Details'!$A$18:$L$214, MATCH("Customer ID", 'E4 TB Allocation Details'!$A$18:$L$18, 0),FALSE), 'E2 Allocators'!$B$15:$W$361, MATCH('O5 Details by Class &amp; Accounts'!AP$18, 'E2 Allocators'!$B$15:$W$15, 0),FALSE)*$G74), 0, VLOOKUP(VLOOKUP($A74, 'E4 TB Allocation Details'!$A$18:$L$214, MATCH("Customer ID", 'E4 TB Allocation Details'!$A$18:$L$18, 0),FALSE), 'E2 Allocators'!$B$15:$W$361, MATCH('O5 Details by Class &amp; Accounts'!AP$18, 'E2 Allocators'!$B$15:$W$15, 0),FALSE)*$G74)</f>
        <v>0</v>
      </c>
      <c r="AQ74" s="1321">
        <f>IF(ISERROR(VLOOKUP(VLOOKUP($A74, 'E4 TB Allocation Details'!$A$18:$L$214, MATCH("Customer ID", 'E4 TB Allocation Details'!$A$18:$L$18, 0),FALSE), 'E2 Allocators'!$B$15:$W$361, MATCH('O5 Details by Class &amp; Accounts'!AQ$18, 'E2 Allocators'!$B$15:$W$15, 0),FALSE)*$G74), 0, VLOOKUP(VLOOKUP($A74, 'E4 TB Allocation Details'!$A$18:$L$214, MATCH("Customer ID", 'E4 TB Allocation Details'!$A$18:$L$18, 0),FALSE), 'E2 Allocators'!$B$15:$W$361, MATCH('O5 Details by Class &amp; Accounts'!AQ$18, 'E2 Allocators'!$B$15:$W$15, 0),FALSE)*$G74)</f>
        <v>0</v>
      </c>
      <c r="AR74" s="1321">
        <f>IF(ISERROR(VLOOKUP(VLOOKUP($A74, 'E4 TB Allocation Details'!$A$18:$L$214, MATCH("Customer ID", 'E4 TB Allocation Details'!$A$18:$L$18, 0),FALSE), 'E2 Allocators'!$B$15:$W$361, MATCH('O5 Details by Class &amp; Accounts'!AR$18, 'E2 Allocators'!$B$15:$W$15, 0),FALSE)*$G74), 0, VLOOKUP(VLOOKUP($A74, 'E4 TB Allocation Details'!$A$18:$L$214, MATCH("Customer ID", 'E4 TB Allocation Details'!$A$18:$L$18, 0),FALSE), 'E2 Allocators'!$B$15:$W$361, MATCH('O5 Details by Class &amp; Accounts'!AR$18, 'E2 Allocators'!$B$15:$W$15, 0),FALSE)*$G74)</f>
        <v>0</v>
      </c>
      <c r="AS74" s="1321">
        <f>IF(ISERROR(VLOOKUP(VLOOKUP($A74, 'E4 TB Allocation Details'!$A$18:$L$214, MATCH("Customer ID", 'E4 TB Allocation Details'!$A$18:$L$18, 0),FALSE), 'E2 Allocators'!$B$15:$W$361, MATCH('O5 Details by Class &amp; Accounts'!AS$18, 'E2 Allocators'!$B$15:$W$15, 0),FALSE)*$G74), 0, VLOOKUP(VLOOKUP($A74, 'E4 TB Allocation Details'!$A$18:$L$214, MATCH("Customer ID", 'E4 TB Allocation Details'!$A$18:$L$18, 0),FALSE), 'E2 Allocators'!$B$15:$W$361, MATCH('O5 Details by Class &amp; Accounts'!AS$18, 'E2 Allocators'!$B$15:$W$15, 0),FALSE)*$G74)</f>
        <v>0</v>
      </c>
      <c r="AT74" s="1321">
        <f>IF(ISERROR(VLOOKUP(VLOOKUP($A74, 'E4 TB Allocation Details'!$A$18:$L$214, MATCH("Customer ID", 'E4 TB Allocation Details'!$A$18:$L$18, 0),FALSE), 'E2 Allocators'!$B$15:$W$361, MATCH('O5 Details by Class &amp; Accounts'!AT$18, 'E2 Allocators'!$B$15:$W$15, 0),FALSE)*$G74), 0, VLOOKUP(VLOOKUP($A74, 'E4 TB Allocation Details'!$A$18:$L$214, MATCH("Customer ID", 'E4 TB Allocation Details'!$A$18:$L$18, 0),FALSE), 'E2 Allocators'!$B$15:$W$361, MATCH('O5 Details by Class &amp; Accounts'!AT$18, 'E2 Allocators'!$B$15:$W$15, 0),FALSE)*$G74)</f>
        <v>0</v>
      </c>
      <c r="AU74" s="1321">
        <f>IF(ISERROR(VLOOKUP(VLOOKUP($A74, 'E4 TB Allocation Details'!$A$18:$L$214, MATCH("Customer ID", 'E4 TB Allocation Details'!$A$18:$L$18, 0),FALSE), 'E2 Allocators'!$B$15:$W$361, MATCH('O5 Details by Class &amp; Accounts'!AU$18, 'E2 Allocators'!$B$15:$W$15, 0),FALSE)*$G74), 0, VLOOKUP(VLOOKUP($A74, 'E4 TB Allocation Details'!$A$18:$L$214, MATCH("Customer ID", 'E4 TB Allocation Details'!$A$18:$L$18, 0),FALSE), 'E2 Allocators'!$B$15:$W$361, MATCH('O5 Details by Class &amp; Accounts'!AU$18, 'E2 Allocators'!$B$15:$W$15, 0),FALSE)*$G74)</f>
        <v>0</v>
      </c>
      <c r="AV74" s="1321">
        <f>IF(ISERROR(VLOOKUP(VLOOKUP($A74, 'E4 TB Allocation Details'!$A$18:$L$214, MATCH("Customer ID", 'E4 TB Allocation Details'!$A$18:$L$18, 0),FALSE), 'E2 Allocators'!$B$15:$W$361, MATCH('O5 Details by Class &amp; Accounts'!AV$18, 'E2 Allocators'!$B$15:$W$15, 0),FALSE)*$G74), 0, VLOOKUP(VLOOKUP($A74, 'E4 TB Allocation Details'!$A$18:$L$214, MATCH("Customer ID", 'E4 TB Allocation Details'!$A$18:$L$18, 0),FALSE), 'E2 Allocators'!$B$15:$W$361, MATCH('O5 Details by Class &amp; Accounts'!AV$18, 'E2 Allocators'!$B$15:$W$15, 0),FALSE)*$G74)</f>
        <v>0</v>
      </c>
      <c r="AW74" s="1321">
        <f>IF(ISERROR(VLOOKUP(VLOOKUP($A74, 'E4 TB Allocation Details'!$A$18:$L$214, MATCH("Customer ID", 'E4 TB Allocation Details'!$A$18:$L$18, 0),FALSE), 'E2 Allocators'!$B$15:$W$361, MATCH('O5 Details by Class &amp; Accounts'!AW$18, 'E2 Allocators'!$B$15:$W$15, 0),FALSE)*$G74), 0, VLOOKUP(VLOOKUP($A74, 'E4 TB Allocation Details'!$A$18:$L$214, MATCH("Customer ID", 'E4 TB Allocation Details'!$A$18:$L$18, 0),FALSE), 'E2 Allocators'!$B$15:$W$361, MATCH('O5 Details by Class &amp; Accounts'!AW$18, 'E2 Allocators'!$B$15:$W$15, 0),FALSE)*$G74)</f>
        <v>0</v>
      </c>
      <c r="AX74" s="1321">
        <f t="shared" si="10"/>
        <v>0</v>
      </c>
      <c r="AY74" s="1321">
        <f>IF(ISERROR(VLOOKUP(VLOOKUP($A74, 'E4 TB Allocation Details'!$A$18:$L$214, MATCH("Misc ID", 'E4 TB Allocation Details'!$A$18:$L$18, 0),FALSE), 'E2 Allocators'!$B$15:$W$361, MATCH('O5 Details by Class &amp; Accounts'!AY$18, 'E2 Allocators'!$B$15:$W$15, 0),FALSE)*$E74), 0, VLOOKUP(VLOOKUP($A74, 'E4 TB Allocation Details'!$A$18:$L$214, MATCH("Misc ID", 'E4 TB Allocation Details'!$A$18:$L$18, 0),FALSE), 'E2 Allocators'!$B$15:$W$361, MATCH('O5 Details by Class &amp; Accounts'!AY$18, 'E2 Allocators'!$B$15:$W$15, 0),FALSE)*$E74)</f>
        <v>0</v>
      </c>
      <c r="AZ74" s="1321">
        <f>IF(ISERROR(VLOOKUP(VLOOKUP($A74, 'E4 TB Allocation Details'!$A$18:$L$214, MATCH("Misc ID", 'E4 TB Allocation Details'!$A$18:$L$18, 0),FALSE), 'E2 Allocators'!$B$15:$W$361, MATCH('O5 Details by Class &amp; Accounts'!AZ$18, 'E2 Allocators'!$B$15:$W$15, 0),FALSE)*$E74), 0, VLOOKUP(VLOOKUP($A74, 'E4 TB Allocation Details'!$A$18:$L$214, MATCH("Misc ID", 'E4 TB Allocation Details'!$A$18:$L$18, 0),FALSE), 'E2 Allocators'!$B$15:$W$361, MATCH('O5 Details by Class &amp; Accounts'!AZ$18, 'E2 Allocators'!$B$15:$W$15, 0),FALSE)*$E74)</f>
        <v>0</v>
      </c>
      <c r="BA74" s="1321">
        <f>IF(ISERROR(VLOOKUP(VLOOKUP($A74, 'E4 TB Allocation Details'!$A$18:$L$214, MATCH("Misc ID", 'E4 TB Allocation Details'!$A$18:$L$18, 0),FALSE), 'E2 Allocators'!$B$15:$W$361, MATCH('O5 Details by Class &amp; Accounts'!BA$18, 'E2 Allocators'!$B$15:$W$15, 0),FALSE)*$E74), 0, VLOOKUP(VLOOKUP($A74, 'E4 TB Allocation Details'!$A$18:$L$214, MATCH("Misc ID", 'E4 TB Allocation Details'!$A$18:$L$18, 0),FALSE), 'E2 Allocators'!$B$15:$W$361, MATCH('O5 Details by Class &amp; Accounts'!BA$18, 'E2 Allocators'!$B$15:$W$15, 0),FALSE)*$E74)</f>
        <v>0</v>
      </c>
      <c r="BB74" s="1321">
        <f>IF(ISERROR(VLOOKUP(VLOOKUP($A74, 'E4 TB Allocation Details'!$A$18:$L$214, MATCH("Misc ID", 'E4 TB Allocation Details'!$A$18:$L$18, 0),FALSE), 'E2 Allocators'!$B$15:$W$361, MATCH('O5 Details by Class &amp; Accounts'!BB$18, 'E2 Allocators'!$B$15:$W$15, 0),FALSE)*$E74), 0, VLOOKUP(VLOOKUP($A74, 'E4 TB Allocation Details'!$A$18:$L$214, MATCH("Misc ID", 'E4 TB Allocation Details'!$A$18:$L$18, 0),FALSE), 'E2 Allocators'!$B$15:$W$361, MATCH('O5 Details by Class &amp; Accounts'!BB$18, 'E2 Allocators'!$B$15:$W$15, 0),FALSE)*$E74)</f>
        <v>0</v>
      </c>
      <c r="BC74" s="1321">
        <f>IF(ISERROR(VLOOKUP(VLOOKUP($A74, 'E4 TB Allocation Details'!$A$18:$L$214, MATCH("Misc ID", 'E4 TB Allocation Details'!$A$18:$L$18, 0),FALSE), 'E2 Allocators'!$B$15:$W$361, MATCH('O5 Details by Class &amp; Accounts'!BC$18, 'E2 Allocators'!$B$15:$W$15, 0),FALSE)*$E74), 0, VLOOKUP(VLOOKUP($A74, 'E4 TB Allocation Details'!$A$18:$L$214, MATCH("Misc ID", 'E4 TB Allocation Details'!$A$18:$L$18, 0),FALSE), 'E2 Allocators'!$B$15:$W$361, MATCH('O5 Details by Class &amp; Accounts'!BC$18, 'E2 Allocators'!$B$15:$W$15, 0),FALSE)*$E74)</f>
        <v>0</v>
      </c>
      <c r="BD74" s="1321">
        <f>IF(ISERROR(VLOOKUP(VLOOKUP($A74, 'E4 TB Allocation Details'!$A$18:$L$214, MATCH("Misc ID", 'E4 TB Allocation Details'!$A$18:$L$18, 0),FALSE), 'E2 Allocators'!$B$15:$W$361, MATCH('O5 Details by Class &amp; Accounts'!BD$18, 'E2 Allocators'!$B$15:$W$15, 0),FALSE)*$E74), 0, VLOOKUP(VLOOKUP($A74, 'E4 TB Allocation Details'!$A$18:$L$214, MATCH("Misc ID", 'E4 TB Allocation Details'!$A$18:$L$18, 0),FALSE), 'E2 Allocators'!$B$15:$W$361, MATCH('O5 Details by Class &amp; Accounts'!BD$18, 'E2 Allocators'!$B$15:$W$15, 0),FALSE)*$E74)</f>
        <v>0</v>
      </c>
      <c r="BE74" s="1321">
        <f>IF(ISERROR(VLOOKUP(VLOOKUP($A74, 'E4 TB Allocation Details'!$A$18:$L$214, MATCH("Misc ID", 'E4 TB Allocation Details'!$A$18:$L$18, 0),FALSE), 'E2 Allocators'!$B$15:$W$361, MATCH('O5 Details by Class &amp; Accounts'!BE$18, 'E2 Allocators'!$B$15:$W$15, 0),FALSE)*$E74), 0, VLOOKUP(VLOOKUP($A74, 'E4 TB Allocation Details'!$A$18:$L$214, MATCH("Misc ID", 'E4 TB Allocation Details'!$A$18:$L$18, 0),FALSE), 'E2 Allocators'!$B$15:$W$361, MATCH('O5 Details by Class &amp; Accounts'!BE$18, 'E2 Allocators'!$B$15:$W$15, 0),FALSE)*$E74)</f>
        <v>0</v>
      </c>
      <c r="BF74" s="1321">
        <f>IF(ISERROR(VLOOKUP(VLOOKUP($A74, 'E4 TB Allocation Details'!$A$18:$L$214, MATCH("Misc ID", 'E4 TB Allocation Details'!$A$18:$L$18, 0),FALSE), 'E2 Allocators'!$B$15:$W$361, MATCH('O5 Details by Class &amp; Accounts'!BF$18, 'E2 Allocators'!$B$15:$W$15, 0),FALSE)*$E74), 0, VLOOKUP(VLOOKUP($A74, 'E4 TB Allocation Details'!$A$18:$L$214, MATCH("Misc ID", 'E4 TB Allocation Details'!$A$18:$L$18, 0),FALSE), 'E2 Allocators'!$B$15:$W$361, MATCH('O5 Details by Class &amp; Accounts'!BF$18, 'E2 Allocators'!$B$15:$W$15, 0),FALSE)*$E74)</f>
        <v>0</v>
      </c>
      <c r="BG74" s="1321">
        <f>IF(ISERROR(VLOOKUP(VLOOKUP($A74, 'E4 TB Allocation Details'!$A$18:$L$214, MATCH("Misc ID", 'E4 TB Allocation Details'!$A$18:$L$18, 0),FALSE), 'E2 Allocators'!$B$15:$W$361, MATCH('O5 Details by Class &amp; Accounts'!BG$18, 'E2 Allocators'!$B$15:$W$15, 0),FALSE)*$E74), 0, VLOOKUP(VLOOKUP($A74, 'E4 TB Allocation Details'!$A$18:$L$214, MATCH("Misc ID", 'E4 TB Allocation Details'!$A$18:$L$18, 0),FALSE), 'E2 Allocators'!$B$15:$W$361, MATCH('O5 Details by Class &amp; Accounts'!BG$18, 'E2 Allocators'!$B$15:$W$15, 0),FALSE)*$E74)</f>
        <v>0</v>
      </c>
      <c r="BH74" s="1321">
        <f>IF(ISERROR(VLOOKUP(VLOOKUP($A74, 'E4 TB Allocation Details'!$A$18:$L$214, MATCH("Misc ID", 'E4 TB Allocation Details'!$A$18:$L$18, 0),FALSE), 'E2 Allocators'!$B$15:$W$361, MATCH('O5 Details by Class &amp; Accounts'!BH$18, 'E2 Allocators'!$B$15:$W$15, 0),FALSE)*$E74), 0, VLOOKUP(VLOOKUP($A74, 'E4 TB Allocation Details'!$A$18:$L$214, MATCH("Misc ID", 'E4 TB Allocation Details'!$A$18:$L$18, 0),FALSE), 'E2 Allocators'!$B$15:$W$361, MATCH('O5 Details by Class &amp; Accounts'!BH$18, 'E2 Allocators'!$B$15:$W$15, 0),FALSE)*$E74)</f>
        <v>0</v>
      </c>
      <c r="BI74" s="1321">
        <f>IF(ISERROR(VLOOKUP(VLOOKUP($A74, 'E4 TB Allocation Details'!$A$18:$L$214, MATCH("Misc ID", 'E4 TB Allocation Details'!$A$18:$L$18, 0),FALSE), 'E2 Allocators'!$B$15:$W$361, MATCH('O5 Details by Class &amp; Accounts'!BI$18, 'E2 Allocators'!$B$15:$W$15, 0),FALSE)*$E74), 0, VLOOKUP(VLOOKUP($A74, 'E4 TB Allocation Details'!$A$18:$L$214, MATCH("Misc ID", 'E4 TB Allocation Details'!$A$18:$L$18, 0),FALSE), 'E2 Allocators'!$B$15:$W$361, MATCH('O5 Details by Class &amp; Accounts'!BI$18, 'E2 Allocators'!$B$15:$W$15, 0),FALSE)*$E74)</f>
        <v>0</v>
      </c>
      <c r="BJ74" s="1321">
        <f>IF(ISERROR(VLOOKUP(VLOOKUP($A74, 'E4 TB Allocation Details'!$A$18:$L$214, MATCH("Misc ID", 'E4 TB Allocation Details'!$A$18:$L$18, 0),FALSE), 'E2 Allocators'!$B$15:$W$361, MATCH('O5 Details by Class &amp; Accounts'!BJ$18, 'E2 Allocators'!$B$15:$W$15, 0),FALSE)*$E74), 0, VLOOKUP(VLOOKUP($A74, 'E4 TB Allocation Details'!$A$18:$L$214, MATCH("Misc ID", 'E4 TB Allocation Details'!$A$18:$L$18, 0),FALSE), 'E2 Allocators'!$B$15:$W$361, MATCH('O5 Details by Class &amp; Accounts'!BJ$18, 'E2 Allocators'!$B$15:$W$15, 0),FALSE)*$E74)</f>
        <v>0</v>
      </c>
      <c r="BK74" s="1321">
        <f>IF(ISERROR(VLOOKUP(VLOOKUP($A74, 'E4 TB Allocation Details'!$A$18:$L$214, MATCH("Misc ID", 'E4 TB Allocation Details'!$A$18:$L$18, 0),FALSE), 'E2 Allocators'!$B$15:$W$361, MATCH('O5 Details by Class &amp; Accounts'!BK$18, 'E2 Allocators'!$B$15:$W$15, 0),FALSE)*$E74), 0, VLOOKUP(VLOOKUP($A74, 'E4 TB Allocation Details'!$A$18:$L$214, MATCH("Misc ID", 'E4 TB Allocation Details'!$A$18:$L$18, 0),FALSE), 'E2 Allocators'!$B$15:$W$361, MATCH('O5 Details by Class &amp; Accounts'!BK$18, 'E2 Allocators'!$B$15:$W$15, 0),FALSE)*$E74)</f>
        <v>0</v>
      </c>
      <c r="BL74" s="1321">
        <f>IF(ISERROR(VLOOKUP(VLOOKUP($A74, 'E4 TB Allocation Details'!$A$18:$L$214, MATCH("Misc ID", 'E4 TB Allocation Details'!$A$18:$L$18, 0),FALSE), 'E2 Allocators'!$B$15:$W$361, MATCH('O5 Details by Class &amp; Accounts'!BL$18, 'E2 Allocators'!$B$15:$W$15, 0),FALSE)*$E74), 0, VLOOKUP(VLOOKUP($A74, 'E4 TB Allocation Details'!$A$18:$L$214, MATCH("Misc ID", 'E4 TB Allocation Details'!$A$18:$L$18, 0),FALSE), 'E2 Allocators'!$B$15:$W$361, MATCH('O5 Details by Class &amp; Accounts'!BL$18, 'E2 Allocators'!$B$15:$W$15, 0),FALSE)*$E74)</f>
        <v>0</v>
      </c>
      <c r="BM74" s="1321">
        <f>IF(ISERROR(VLOOKUP(VLOOKUP($A74, 'E4 TB Allocation Details'!$A$18:$L$214, MATCH("Misc ID", 'E4 TB Allocation Details'!$A$18:$L$18, 0),FALSE), 'E2 Allocators'!$B$15:$W$361, MATCH('O5 Details by Class &amp; Accounts'!BM$18, 'E2 Allocators'!$B$15:$W$15, 0),FALSE)*$E74), 0, VLOOKUP(VLOOKUP($A74, 'E4 TB Allocation Details'!$A$18:$L$214, MATCH("Misc ID", 'E4 TB Allocation Details'!$A$18:$L$18, 0),FALSE), 'E2 Allocators'!$B$15:$W$361, MATCH('O5 Details by Class &amp; Accounts'!BM$18, 'E2 Allocators'!$B$15:$W$15, 0),FALSE)*$E74)</f>
        <v>0</v>
      </c>
      <c r="BN74" s="1321">
        <f>IF(ISERROR(VLOOKUP(VLOOKUP($A74, 'E4 TB Allocation Details'!$A$18:$L$214, MATCH("Misc ID", 'E4 TB Allocation Details'!$A$18:$L$18, 0),FALSE), 'E2 Allocators'!$B$15:$W$361, MATCH('O5 Details by Class &amp; Accounts'!BN$18, 'E2 Allocators'!$B$15:$W$15, 0),FALSE)*$E74), 0, VLOOKUP(VLOOKUP($A74, 'E4 TB Allocation Details'!$A$18:$L$214, MATCH("Misc ID", 'E4 TB Allocation Details'!$A$18:$L$18, 0),FALSE), 'E2 Allocators'!$B$15:$W$361, MATCH('O5 Details by Class &amp; Accounts'!BN$18, 'E2 Allocators'!$B$15:$W$15, 0),FALSE)*$E74)</f>
        <v>0</v>
      </c>
      <c r="BO74" s="1321">
        <f>IF(ISERROR(VLOOKUP(VLOOKUP($A74, 'E4 TB Allocation Details'!$A$18:$L$214, MATCH("Misc ID", 'E4 TB Allocation Details'!$A$18:$L$18, 0),FALSE), 'E2 Allocators'!$B$15:$W$361, MATCH('O5 Details by Class &amp; Accounts'!BO$18, 'E2 Allocators'!$B$15:$W$15, 0),FALSE)*$E74), 0, VLOOKUP(VLOOKUP($A74, 'E4 TB Allocation Details'!$A$18:$L$214, MATCH("Misc ID", 'E4 TB Allocation Details'!$A$18:$L$18, 0),FALSE), 'E2 Allocators'!$B$15:$W$361, MATCH('O5 Details by Class &amp; Accounts'!BO$18, 'E2 Allocators'!$B$15:$W$15, 0),FALSE)*$E74)</f>
        <v>0</v>
      </c>
      <c r="BP74" s="1321">
        <f>IF(ISERROR(VLOOKUP(VLOOKUP($A74, 'E4 TB Allocation Details'!$A$18:$L$214, MATCH("Misc ID", 'E4 TB Allocation Details'!$A$18:$L$18, 0),FALSE), 'E2 Allocators'!$B$15:$W$361, MATCH('O5 Details by Class &amp; Accounts'!BP$18, 'E2 Allocators'!$B$15:$W$15, 0),FALSE)*$E74), 0, VLOOKUP(VLOOKUP($A74, 'E4 TB Allocation Details'!$A$18:$L$214, MATCH("Misc ID", 'E4 TB Allocation Details'!$A$18:$L$18, 0),FALSE), 'E2 Allocators'!$B$15:$W$361, MATCH('O5 Details by Class &amp; Accounts'!BP$18, 'E2 Allocators'!$B$15:$W$15, 0),FALSE)*$E74)</f>
        <v>0</v>
      </c>
      <c r="BQ74" s="1321">
        <f>IF(ISERROR(VLOOKUP(VLOOKUP($A74, 'E4 TB Allocation Details'!$A$18:$L$214, MATCH("Misc ID", 'E4 TB Allocation Details'!$A$18:$L$18, 0),FALSE), 'E2 Allocators'!$B$15:$W$361, MATCH('O5 Details by Class &amp; Accounts'!BQ$18, 'E2 Allocators'!$B$15:$W$15, 0),FALSE)*$E74), 0, VLOOKUP(VLOOKUP($A74, 'E4 TB Allocation Details'!$A$18:$L$214, MATCH("Misc ID", 'E4 TB Allocation Details'!$A$18:$L$18, 0),FALSE), 'E2 Allocators'!$B$15:$W$361, MATCH('O5 Details by Class &amp; Accounts'!BQ$18, 'E2 Allocators'!$B$15:$W$15, 0),FALSE)*$E74)</f>
        <v>0</v>
      </c>
      <c r="BR74" s="1321">
        <f>IF(ISERROR(VLOOKUP(VLOOKUP($A74, 'E4 TB Allocation Details'!$A$18:$L$214, MATCH("Misc ID", 'E4 TB Allocation Details'!$A$18:$L$18, 0),FALSE), 'E2 Allocators'!$B$15:$W$361, MATCH('O5 Details by Class &amp; Accounts'!BR$18, 'E2 Allocators'!$B$15:$W$15, 0),FALSE)*$E74), 0, VLOOKUP(VLOOKUP($A74, 'E4 TB Allocation Details'!$A$18:$L$214, MATCH("Misc ID", 'E4 TB Allocation Details'!$A$18:$L$18, 0),FALSE), 'E2 Allocators'!$B$15:$W$361, MATCH('O5 Details by Class &amp; Accounts'!BR$18, 'E2 Allocators'!$B$15:$W$15, 0),FALSE)*$E74)</f>
        <v>0</v>
      </c>
      <c r="BS74" s="1321">
        <f t="shared" si="11"/>
        <v>0</v>
      </c>
      <c r="BT74" s="1321">
        <f>IF(ISERROR(VLOOKUP(VLOOKUP($A74, 'E4 TB Allocation Details'!$A$18:$L$214, MATCH("A &amp; G ID", 'E4 TB Allocation Details'!$A$18:$L$18, 0),FALSE), 'E2 Allocators'!$B$15:$W$361, MATCH('O5 Details by Class &amp; Accounts'!BT$18, 'E2 Allocators'!$B$15:$W$15, 0),FALSE)*$E74), 0, VLOOKUP(VLOOKUP($A74, 'E4 TB Allocation Details'!$A$18:$L$214, MATCH("A &amp; G ID", 'E4 TB Allocation Details'!$A$18:$L$18, 0),FALSE), 'E2 Allocators'!$B$15:$W$361, MATCH('O5 Details by Class &amp; Accounts'!BT$18, 'E2 Allocators'!$B$15:$W$15, 0),FALSE)*$E74)</f>
        <v>0</v>
      </c>
      <c r="BU74" s="1321">
        <f>IF(ISERROR(VLOOKUP(VLOOKUP($A74, 'E4 TB Allocation Details'!$A$18:$L$214, MATCH("A &amp; G ID", 'E4 TB Allocation Details'!$A$18:$L$18, 0),FALSE), 'E2 Allocators'!$B$15:$W$361, MATCH('O5 Details by Class &amp; Accounts'!BU$18, 'E2 Allocators'!$B$15:$W$15, 0),FALSE)*$E74), 0, VLOOKUP(VLOOKUP($A74, 'E4 TB Allocation Details'!$A$18:$L$214, MATCH("A &amp; G ID", 'E4 TB Allocation Details'!$A$18:$L$18, 0),FALSE), 'E2 Allocators'!$B$15:$W$361, MATCH('O5 Details by Class &amp; Accounts'!BU$18, 'E2 Allocators'!$B$15:$W$15, 0),FALSE)*$E74)</f>
        <v>0</v>
      </c>
      <c r="BV74" s="1321">
        <f>IF(ISERROR(VLOOKUP(VLOOKUP($A74, 'E4 TB Allocation Details'!$A$18:$L$214, MATCH("A &amp; G ID", 'E4 TB Allocation Details'!$A$18:$L$18, 0),FALSE), 'E2 Allocators'!$B$15:$W$361, MATCH('O5 Details by Class &amp; Accounts'!BV$18, 'E2 Allocators'!$B$15:$W$15, 0),FALSE)*$E74), 0, VLOOKUP(VLOOKUP($A74, 'E4 TB Allocation Details'!$A$18:$L$214, MATCH("A &amp; G ID", 'E4 TB Allocation Details'!$A$18:$L$18, 0),FALSE), 'E2 Allocators'!$B$15:$W$361, MATCH('O5 Details by Class &amp; Accounts'!BV$18, 'E2 Allocators'!$B$15:$W$15, 0),FALSE)*$E74)</f>
        <v>0</v>
      </c>
      <c r="BW74" s="1321">
        <f>IF(ISERROR(VLOOKUP(VLOOKUP($A74, 'E4 TB Allocation Details'!$A$18:$L$214, MATCH("A &amp; G ID", 'E4 TB Allocation Details'!$A$18:$L$18, 0),FALSE), 'E2 Allocators'!$B$15:$W$361, MATCH('O5 Details by Class &amp; Accounts'!BW$18, 'E2 Allocators'!$B$15:$W$15, 0),FALSE)*$E74), 0, VLOOKUP(VLOOKUP($A74, 'E4 TB Allocation Details'!$A$18:$L$214, MATCH("A &amp; G ID", 'E4 TB Allocation Details'!$A$18:$L$18, 0),FALSE), 'E2 Allocators'!$B$15:$W$361, MATCH('O5 Details by Class &amp; Accounts'!BW$18, 'E2 Allocators'!$B$15:$W$15, 0),FALSE)*$E74)</f>
        <v>0</v>
      </c>
      <c r="BX74" s="1321">
        <f>IF(ISERROR(VLOOKUP(VLOOKUP($A74, 'E4 TB Allocation Details'!$A$18:$L$214, MATCH("A &amp; G ID", 'E4 TB Allocation Details'!$A$18:$L$18, 0),FALSE), 'E2 Allocators'!$B$15:$W$361, MATCH('O5 Details by Class &amp; Accounts'!BX$18, 'E2 Allocators'!$B$15:$W$15, 0),FALSE)*$E74), 0, VLOOKUP(VLOOKUP($A74, 'E4 TB Allocation Details'!$A$18:$L$214, MATCH("A &amp; G ID", 'E4 TB Allocation Details'!$A$18:$L$18, 0),FALSE), 'E2 Allocators'!$B$15:$W$361, MATCH('O5 Details by Class &amp; Accounts'!BX$18, 'E2 Allocators'!$B$15:$W$15, 0),FALSE)*$E74)</f>
        <v>0</v>
      </c>
      <c r="BY74" s="1321">
        <f>IF(ISERROR(VLOOKUP(VLOOKUP($A74, 'E4 TB Allocation Details'!$A$18:$L$214, MATCH("A &amp; G ID", 'E4 TB Allocation Details'!$A$18:$L$18, 0),FALSE), 'E2 Allocators'!$B$15:$W$361, MATCH('O5 Details by Class &amp; Accounts'!BY$18, 'E2 Allocators'!$B$15:$W$15, 0),FALSE)*$E74), 0, VLOOKUP(VLOOKUP($A74, 'E4 TB Allocation Details'!$A$18:$L$214, MATCH("A &amp; G ID", 'E4 TB Allocation Details'!$A$18:$L$18, 0),FALSE), 'E2 Allocators'!$B$15:$W$361, MATCH('O5 Details by Class &amp; Accounts'!BY$18, 'E2 Allocators'!$B$15:$W$15, 0),FALSE)*$E74)</f>
        <v>0</v>
      </c>
      <c r="BZ74" s="1321">
        <f>IF(ISERROR(VLOOKUP(VLOOKUP($A74, 'E4 TB Allocation Details'!$A$18:$L$214, MATCH("A &amp; G ID", 'E4 TB Allocation Details'!$A$18:$L$18, 0),FALSE), 'E2 Allocators'!$B$15:$W$361, MATCH('O5 Details by Class &amp; Accounts'!BZ$18, 'E2 Allocators'!$B$15:$W$15, 0),FALSE)*$E74), 0, VLOOKUP(VLOOKUP($A74, 'E4 TB Allocation Details'!$A$18:$L$214, MATCH("A &amp; G ID", 'E4 TB Allocation Details'!$A$18:$L$18, 0),FALSE), 'E2 Allocators'!$B$15:$W$361, MATCH('O5 Details by Class &amp; Accounts'!BZ$18, 'E2 Allocators'!$B$15:$W$15, 0),FALSE)*$E74)</f>
        <v>0</v>
      </c>
      <c r="CA74" s="1321">
        <f>IF(ISERROR(VLOOKUP(VLOOKUP($A74, 'E4 TB Allocation Details'!$A$18:$L$214, MATCH("A &amp; G ID", 'E4 TB Allocation Details'!$A$18:$L$18, 0),FALSE), 'E2 Allocators'!$B$15:$W$361, MATCH('O5 Details by Class &amp; Accounts'!CA$18, 'E2 Allocators'!$B$15:$W$15, 0),FALSE)*$E74), 0, VLOOKUP(VLOOKUP($A74, 'E4 TB Allocation Details'!$A$18:$L$214, MATCH("A &amp; G ID", 'E4 TB Allocation Details'!$A$18:$L$18, 0),FALSE), 'E2 Allocators'!$B$15:$W$361, MATCH('O5 Details by Class &amp; Accounts'!CA$18, 'E2 Allocators'!$B$15:$W$15, 0),FALSE)*$E74)</f>
        <v>0</v>
      </c>
      <c r="CB74" s="1321">
        <f>IF(ISERROR(VLOOKUP(VLOOKUP($A74, 'E4 TB Allocation Details'!$A$18:$L$214, MATCH("A &amp; G ID", 'E4 TB Allocation Details'!$A$18:$L$18, 0),FALSE), 'E2 Allocators'!$B$15:$W$361, MATCH('O5 Details by Class &amp; Accounts'!CB$18, 'E2 Allocators'!$B$15:$W$15, 0),FALSE)*$E74), 0, VLOOKUP(VLOOKUP($A74, 'E4 TB Allocation Details'!$A$18:$L$214, MATCH("A &amp; G ID", 'E4 TB Allocation Details'!$A$18:$L$18, 0),FALSE), 'E2 Allocators'!$B$15:$W$361, MATCH('O5 Details by Class &amp; Accounts'!CB$18, 'E2 Allocators'!$B$15:$W$15, 0),FALSE)*$E74)</f>
        <v>0</v>
      </c>
      <c r="CC74" s="1321">
        <f>IF(ISERROR(VLOOKUP(VLOOKUP($A74, 'E4 TB Allocation Details'!$A$18:$L$214, MATCH("A &amp; G ID", 'E4 TB Allocation Details'!$A$18:$L$18, 0),FALSE), 'E2 Allocators'!$B$15:$W$361, MATCH('O5 Details by Class &amp; Accounts'!CC$18, 'E2 Allocators'!$B$15:$W$15, 0),FALSE)*$E74), 0, VLOOKUP(VLOOKUP($A74, 'E4 TB Allocation Details'!$A$18:$L$214, MATCH("A &amp; G ID", 'E4 TB Allocation Details'!$A$18:$L$18, 0),FALSE), 'E2 Allocators'!$B$15:$W$361, MATCH('O5 Details by Class &amp; Accounts'!CC$18, 'E2 Allocators'!$B$15:$W$15, 0),FALSE)*$E74)</f>
        <v>0</v>
      </c>
      <c r="CD74" s="1321">
        <f>IF(ISERROR(VLOOKUP(VLOOKUP($A74, 'E4 TB Allocation Details'!$A$18:$L$214, MATCH("A &amp; G ID", 'E4 TB Allocation Details'!$A$18:$L$18, 0),FALSE), 'E2 Allocators'!$B$15:$W$361, MATCH('O5 Details by Class &amp; Accounts'!CD$18, 'E2 Allocators'!$B$15:$W$15, 0),FALSE)*$E74), 0, VLOOKUP(VLOOKUP($A74, 'E4 TB Allocation Details'!$A$18:$L$214, MATCH("A &amp; G ID", 'E4 TB Allocation Details'!$A$18:$L$18, 0),FALSE), 'E2 Allocators'!$B$15:$W$361, MATCH('O5 Details by Class &amp; Accounts'!CD$18, 'E2 Allocators'!$B$15:$W$15, 0),FALSE)*$E74)</f>
        <v>0</v>
      </c>
      <c r="CE74" s="1321">
        <f>IF(ISERROR(VLOOKUP(VLOOKUP($A74, 'E4 TB Allocation Details'!$A$18:$L$214, MATCH("A &amp; G ID", 'E4 TB Allocation Details'!$A$18:$L$18, 0),FALSE), 'E2 Allocators'!$B$15:$W$361, MATCH('O5 Details by Class &amp; Accounts'!CE$18, 'E2 Allocators'!$B$15:$W$15, 0),FALSE)*$E74), 0, VLOOKUP(VLOOKUP($A74, 'E4 TB Allocation Details'!$A$18:$L$214, MATCH("A &amp; G ID", 'E4 TB Allocation Details'!$A$18:$L$18, 0),FALSE), 'E2 Allocators'!$B$15:$W$361, MATCH('O5 Details by Class &amp; Accounts'!CE$18, 'E2 Allocators'!$B$15:$W$15, 0),FALSE)*$E74)</f>
        <v>0</v>
      </c>
      <c r="CF74" s="1321">
        <f>IF(ISERROR(VLOOKUP(VLOOKUP($A74, 'E4 TB Allocation Details'!$A$18:$L$214, MATCH("A &amp; G ID", 'E4 TB Allocation Details'!$A$18:$L$18, 0),FALSE), 'E2 Allocators'!$B$15:$W$361, MATCH('O5 Details by Class &amp; Accounts'!CF$18, 'E2 Allocators'!$B$15:$W$15, 0),FALSE)*$E74), 0, VLOOKUP(VLOOKUP($A74, 'E4 TB Allocation Details'!$A$18:$L$214, MATCH("A &amp; G ID", 'E4 TB Allocation Details'!$A$18:$L$18, 0),FALSE), 'E2 Allocators'!$B$15:$W$361, MATCH('O5 Details by Class &amp; Accounts'!CF$18, 'E2 Allocators'!$B$15:$W$15, 0),FALSE)*$E74)</f>
        <v>0</v>
      </c>
      <c r="CG74" s="1321">
        <f>IF(ISERROR(VLOOKUP(VLOOKUP($A74, 'E4 TB Allocation Details'!$A$18:$L$214, MATCH("A &amp; G ID", 'E4 TB Allocation Details'!$A$18:$L$18, 0),FALSE), 'E2 Allocators'!$B$15:$W$361, MATCH('O5 Details by Class &amp; Accounts'!CG$18, 'E2 Allocators'!$B$15:$W$15, 0),FALSE)*$E74), 0, VLOOKUP(VLOOKUP($A74, 'E4 TB Allocation Details'!$A$18:$L$214, MATCH("A &amp; G ID", 'E4 TB Allocation Details'!$A$18:$L$18, 0),FALSE), 'E2 Allocators'!$B$15:$W$361, MATCH('O5 Details by Class &amp; Accounts'!CG$18, 'E2 Allocators'!$B$15:$W$15, 0),FALSE)*$E74)</f>
        <v>0</v>
      </c>
      <c r="CH74" s="1321">
        <f>IF(ISERROR(VLOOKUP(VLOOKUP($A74, 'E4 TB Allocation Details'!$A$18:$L$214, MATCH("A &amp; G ID", 'E4 TB Allocation Details'!$A$18:$L$18, 0),FALSE), 'E2 Allocators'!$B$15:$W$361, MATCH('O5 Details by Class &amp; Accounts'!CH$18, 'E2 Allocators'!$B$15:$W$15, 0),FALSE)*$E74), 0, VLOOKUP(VLOOKUP($A74, 'E4 TB Allocation Details'!$A$18:$L$214, MATCH("A &amp; G ID", 'E4 TB Allocation Details'!$A$18:$L$18, 0),FALSE), 'E2 Allocators'!$B$15:$W$361, MATCH('O5 Details by Class &amp; Accounts'!CH$18, 'E2 Allocators'!$B$15:$W$15, 0),FALSE)*$E74)</f>
        <v>0</v>
      </c>
      <c r="CI74" s="1321">
        <f>IF(ISERROR(VLOOKUP(VLOOKUP($A74, 'E4 TB Allocation Details'!$A$18:$L$214, MATCH("A &amp; G ID", 'E4 TB Allocation Details'!$A$18:$L$18, 0),FALSE), 'E2 Allocators'!$B$15:$W$361, MATCH('O5 Details by Class &amp; Accounts'!CI$18, 'E2 Allocators'!$B$15:$W$15, 0),FALSE)*$E74), 0, VLOOKUP(VLOOKUP($A74, 'E4 TB Allocation Details'!$A$18:$L$214, MATCH("A &amp; G ID", 'E4 TB Allocation Details'!$A$18:$L$18, 0),FALSE), 'E2 Allocators'!$B$15:$W$361, MATCH('O5 Details by Class &amp; Accounts'!CI$18, 'E2 Allocators'!$B$15:$W$15, 0),FALSE)*$E74)</f>
        <v>0</v>
      </c>
      <c r="CJ74" s="1321">
        <f>IF(ISERROR(VLOOKUP(VLOOKUP($A74, 'E4 TB Allocation Details'!$A$18:$L$214, MATCH("A &amp; G ID", 'E4 TB Allocation Details'!$A$18:$L$18, 0),FALSE), 'E2 Allocators'!$B$15:$W$361, MATCH('O5 Details by Class &amp; Accounts'!CJ$18, 'E2 Allocators'!$B$15:$W$15, 0),FALSE)*$E74), 0, VLOOKUP(VLOOKUP($A74, 'E4 TB Allocation Details'!$A$18:$L$214, MATCH("A &amp; G ID", 'E4 TB Allocation Details'!$A$18:$L$18, 0),FALSE), 'E2 Allocators'!$B$15:$W$361, MATCH('O5 Details by Class &amp; Accounts'!CJ$18, 'E2 Allocators'!$B$15:$W$15, 0),FALSE)*$E74)</f>
        <v>0</v>
      </c>
      <c r="CK74" s="1321">
        <f>IF(ISERROR(VLOOKUP(VLOOKUP($A74, 'E4 TB Allocation Details'!$A$18:$L$214, MATCH("A &amp; G ID", 'E4 TB Allocation Details'!$A$18:$L$18, 0),FALSE), 'E2 Allocators'!$B$15:$W$361, MATCH('O5 Details by Class &amp; Accounts'!CK$18, 'E2 Allocators'!$B$15:$W$15, 0),FALSE)*$E74), 0, VLOOKUP(VLOOKUP($A74, 'E4 TB Allocation Details'!$A$18:$L$214, MATCH("A &amp; G ID", 'E4 TB Allocation Details'!$A$18:$L$18, 0),FALSE), 'E2 Allocators'!$B$15:$W$361, MATCH('O5 Details by Class &amp; Accounts'!CK$18, 'E2 Allocators'!$B$15:$W$15, 0),FALSE)*$E74)</f>
        <v>0</v>
      </c>
      <c r="CL74" s="1321">
        <f>IF(ISERROR(VLOOKUP(VLOOKUP($A74, 'E4 TB Allocation Details'!$A$18:$L$214, MATCH("A &amp; G ID", 'E4 TB Allocation Details'!$A$18:$L$18, 0),FALSE), 'E2 Allocators'!$B$15:$W$361, MATCH('O5 Details by Class &amp; Accounts'!CL$18, 'E2 Allocators'!$B$15:$W$15, 0),FALSE)*$E74), 0, VLOOKUP(VLOOKUP($A74, 'E4 TB Allocation Details'!$A$18:$L$214, MATCH("A &amp; G ID", 'E4 TB Allocation Details'!$A$18:$L$18, 0),FALSE), 'E2 Allocators'!$B$15:$W$361, MATCH('O5 Details by Class &amp; Accounts'!CL$18, 'E2 Allocators'!$B$15:$W$15, 0),FALSE)*$E74)</f>
        <v>0</v>
      </c>
      <c r="CM74" s="1321">
        <f>IF(ISERROR(VLOOKUP(VLOOKUP($A74, 'E4 TB Allocation Details'!$A$18:$L$214, MATCH("A &amp; G ID", 'E4 TB Allocation Details'!$A$18:$L$18, 0),FALSE), 'E2 Allocators'!$B$15:$W$361, MATCH('O5 Details by Class &amp; Accounts'!CM$18, 'E2 Allocators'!$B$15:$W$15, 0),FALSE)*$E74), 0, VLOOKUP(VLOOKUP($A74, 'E4 TB Allocation Details'!$A$18:$L$214, MATCH("A &amp; G ID", 'E4 TB Allocation Details'!$A$18:$L$18, 0),FALSE), 'E2 Allocators'!$B$15:$W$361, MATCH('O5 Details by Class &amp; Accounts'!CM$18, 'E2 Allocators'!$B$15:$W$15, 0),FALSE)*$E74)</f>
        <v>0</v>
      </c>
      <c r="CN74" s="1321">
        <f t="shared" si="12"/>
        <v>0</v>
      </c>
      <c r="CO74" s="1650">
        <f t="shared" si="7"/>
        <v>0</v>
      </c>
      <c r="CQ74" s="1898" t="s">
        <v>5</v>
      </c>
    </row>
    <row r="75" spans="1:95" s="64" customFormat="1" ht="25.5">
      <c r="A75" s="2156">
        <v>1975</v>
      </c>
      <c r="B75" s="2111" t="s">
        <v>1565</v>
      </c>
      <c r="C75" s="1647">
        <f>IF(ISERROR(VLOOKUP($A75,'I3 TB Data'!$A$19:$H$484,MATCH('O5 Details by Class &amp; Accounts'!$C$18, 'I3 TB Data'!$A$19:$H$19,0),0)), 0, VLOOKUP($A75,'I3 TB Data'!$A$19:$H$484,MATCH('O5 Details by Class &amp; Accounts'!$C$18,'I3 TB Data'!$A$19:$H$19,0),0))</f>
        <v>0</v>
      </c>
      <c r="D75" s="1648">
        <f>'I4 BO ASSETS'!E77</f>
        <v>0</v>
      </c>
      <c r="E75" s="1647">
        <f t="shared" si="6"/>
        <v>0</v>
      </c>
      <c r="F75" s="1649">
        <f>IF(ISERROR(VLOOKUP($A75, 'E1 Categorization'!A33:E124, MATCH("Customer Component", 'E1 Categorization'!$A$33:$E$33,0), 0)), 0, IF(VLOOKUP($A75, 'E1 Categorization'!A33:E124, MATCH("Customer Component", 'E1 Categorization'!$A$33:$E$33,0), 0)=0, 'O5 Details by Class &amp; Accounts'!$E75, IF(AND(VLOOKUP($A75, 'E1 Categorization'!A33:E124, MATCH("Customer Component", 'E1 Categorization'!$A$33:$E$33,0), 0) &gt;0, VLOOKUP($A75, 'E1 Categorization'!A33:E124, MATCH("Customer Component", 'E1 Categorization'!$A$33:$E$33,0), 0)&lt;1), 'O5 Details by Class &amp; Accounts'!$E75*(1-VLOOKUP($A75, 'E1 Categorization'!A33:E124, MATCH("Customer Component", 'E1 Categorization'!$A$33:$E$33,0), 0)), 0)))</f>
        <v>0</v>
      </c>
      <c r="G75" s="1649">
        <f>IF(ISERROR(VLOOKUP($A75, 'E1 Categorization'!A33:E124, MATCH("Customer Component", 'E1 Categorization'!$A$33:$E$33,0), 0)),0, IF(VLOOKUP($A75, 'E1 Categorization'!A33:E124, MATCH("Customer Component", 'E1 Categorization'!$A$33:$E$33,0), 0)=0, 0, IF(AND(VLOOKUP($A75, 'E1 Categorization'!A33:E124, MATCH("Customer Component", 'E1 Categorization'!$A$33:$E$33,0), 0) &gt;0, VLOOKUP($A75, 'E1 Categorization'!A33:E124, MATCH("Customer Component", 'E1 Categorization'!$A$33:$E$33,0), 0)&lt;1), 'O5 Details by Class &amp; Accounts'!$E75*(VLOOKUP($A75, 'E1 Categorization'!A33:E124, MATCH("Customer Component", 'E1 Categorization'!$A$33:$E$33,0), 0)), 'O5 Details by Class &amp; Accounts'!$E75)))</f>
        <v>0</v>
      </c>
      <c r="H75" s="1321">
        <f t="shared" si="8"/>
        <v>0</v>
      </c>
      <c r="I75" s="1321">
        <f>IF(ISERROR(VLOOKUP(VLOOKUP($A75, 'E4 TB Allocation Details'!$A$18:$L$214, MATCH("Demand ID", 'E4 TB Allocation Details'!$A$18:$L$18, 0),FALSE), 'E2 Allocators'!$B$15:$W$361, MATCH('O5 Details by Class &amp; Accounts'!I$18, 'E2 Allocators'!$B$15:$W$15, 0),FALSE)*$F75), 0, VLOOKUP(VLOOKUP($A75, 'E4 TB Allocation Details'!$A$18:$L$214, MATCH("Demand ID", 'E4 TB Allocation Details'!$A$18:$L$18, 0),FALSE), 'E2 Allocators'!$B$15:$W$361, MATCH('O5 Details by Class &amp; Accounts'!I$18, 'E2 Allocators'!$B$15:$W$15, 0),FALSE)*$F75)</f>
        <v>0</v>
      </c>
      <c r="J75" s="1321">
        <f>IF(ISERROR(VLOOKUP(VLOOKUP($A75, 'E4 TB Allocation Details'!$A$18:$L$214, MATCH("Demand ID", 'E4 TB Allocation Details'!$A$18:$L$18, 0),FALSE), 'E2 Allocators'!$B$15:$W$361, MATCH('O5 Details by Class &amp; Accounts'!J$18, 'E2 Allocators'!$B$15:$W$15, 0),FALSE)*$F75), 0, VLOOKUP(VLOOKUP($A75, 'E4 TB Allocation Details'!$A$18:$L$214, MATCH("Demand ID", 'E4 TB Allocation Details'!$A$18:$L$18, 0),FALSE), 'E2 Allocators'!$B$15:$W$361, MATCH('O5 Details by Class &amp; Accounts'!J$18, 'E2 Allocators'!$B$15:$W$15, 0),FALSE)*$F75)</f>
        <v>0</v>
      </c>
      <c r="K75" s="1321">
        <f>IF(ISERROR(VLOOKUP(VLOOKUP($A75, 'E4 TB Allocation Details'!$A$18:$L$214, MATCH("Demand ID", 'E4 TB Allocation Details'!$A$18:$L$18, 0),FALSE), 'E2 Allocators'!$B$15:$W$361, MATCH('O5 Details by Class &amp; Accounts'!K$18, 'E2 Allocators'!$B$15:$W$15, 0),FALSE)*$F75), 0, VLOOKUP(VLOOKUP($A75, 'E4 TB Allocation Details'!$A$18:$L$214, MATCH("Demand ID", 'E4 TB Allocation Details'!$A$18:$L$18, 0),FALSE), 'E2 Allocators'!$B$15:$W$361, MATCH('O5 Details by Class &amp; Accounts'!K$18, 'E2 Allocators'!$B$15:$W$15, 0),FALSE)*$F75)</f>
        <v>0</v>
      </c>
      <c r="L75" s="1321">
        <f>IF(ISERROR(VLOOKUP(VLOOKUP($A75, 'E4 TB Allocation Details'!$A$18:$L$214, MATCH("Demand ID", 'E4 TB Allocation Details'!$A$18:$L$18, 0),FALSE), 'E2 Allocators'!$B$15:$W$361, MATCH('O5 Details by Class &amp; Accounts'!L$18, 'E2 Allocators'!$B$15:$W$15, 0),FALSE)*$F75), 0, VLOOKUP(VLOOKUP($A75, 'E4 TB Allocation Details'!$A$18:$L$214, MATCH("Demand ID", 'E4 TB Allocation Details'!$A$18:$L$18, 0),FALSE), 'E2 Allocators'!$B$15:$W$361, MATCH('O5 Details by Class &amp; Accounts'!L$18, 'E2 Allocators'!$B$15:$W$15, 0),FALSE)*$F75)</f>
        <v>0</v>
      </c>
      <c r="M75" s="1321">
        <f>IF(ISERROR(VLOOKUP(VLOOKUP($A75, 'E4 TB Allocation Details'!$A$18:$L$214, MATCH("Demand ID", 'E4 TB Allocation Details'!$A$18:$L$18, 0),FALSE), 'E2 Allocators'!$B$15:$W$361, MATCH('O5 Details by Class &amp; Accounts'!M$18, 'E2 Allocators'!$B$15:$W$15, 0),FALSE)*$F75), 0, VLOOKUP(VLOOKUP($A75, 'E4 TB Allocation Details'!$A$18:$L$214, MATCH("Demand ID", 'E4 TB Allocation Details'!$A$18:$L$18, 0),FALSE), 'E2 Allocators'!$B$15:$W$361, MATCH('O5 Details by Class &amp; Accounts'!M$18, 'E2 Allocators'!$B$15:$W$15, 0),FALSE)*$F75)</f>
        <v>0</v>
      </c>
      <c r="N75" s="1321">
        <f>IF(ISERROR(VLOOKUP(VLOOKUP($A75, 'E4 TB Allocation Details'!$A$18:$L$214, MATCH("Demand ID", 'E4 TB Allocation Details'!$A$18:$L$18, 0),FALSE), 'E2 Allocators'!$B$15:$W$361, MATCH('O5 Details by Class &amp; Accounts'!N$18, 'E2 Allocators'!$B$15:$W$15, 0),FALSE)*$F75), 0, VLOOKUP(VLOOKUP($A75, 'E4 TB Allocation Details'!$A$18:$L$214, MATCH("Demand ID", 'E4 TB Allocation Details'!$A$18:$L$18, 0),FALSE), 'E2 Allocators'!$B$15:$W$361, MATCH('O5 Details by Class &amp; Accounts'!N$18, 'E2 Allocators'!$B$15:$W$15, 0),FALSE)*$F75)</f>
        <v>0</v>
      </c>
      <c r="O75" s="1321">
        <f>IF(ISERROR(VLOOKUP(VLOOKUP($A75, 'E4 TB Allocation Details'!$A$18:$L$214, MATCH("Demand ID", 'E4 TB Allocation Details'!$A$18:$L$18, 0),FALSE), 'E2 Allocators'!$B$15:$W$361, MATCH('O5 Details by Class &amp; Accounts'!O$18, 'E2 Allocators'!$B$15:$W$15, 0),FALSE)*$F75), 0, VLOOKUP(VLOOKUP($A75, 'E4 TB Allocation Details'!$A$18:$L$214, MATCH("Demand ID", 'E4 TB Allocation Details'!$A$18:$L$18, 0),FALSE), 'E2 Allocators'!$B$15:$W$361, MATCH('O5 Details by Class &amp; Accounts'!O$18, 'E2 Allocators'!$B$15:$W$15, 0),FALSE)*$F75)</f>
        <v>0</v>
      </c>
      <c r="P75" s="1321">
        <f>IF(ISERROR(VLOOKUP(VLOOKUP($A75, 'E4 TB Allocation Details'!$A$18:$L$214, MATCH("Demand ID", 'E4 TB Allocation Details'!$A$18:$L$18, 0),FALSE), 'E2 Allocators'!$B$15:$W$361, MATCH('O5 Details by Class &amp; Accounts'!P$18, 'E2 Allocators'!$B$15:$W$15, 0),FALSE)*$F75), 0, VLOOKUP(VLOOKUP($A75, 'E4 TB Allocation Details'!$A$18:$L$214, MATCH("Demand ID", 'E4 TB Allocation Details'!$A$18:$L$18, 0),FALSE), 'E2 Allocators'!$B$15:$W$361, MATCH('O5 Details by Class &amp; Accounts'!P$18, 'E2 Allocators'!$B$15:$W$15, 0),FALSE)*$F75)</f>
        <v>0</v>
      </c>
      <c r="Q75" s="1321">
        <f>IF(ISERROR(VLOOKUP(VLOOKUP($A75, 'E4 TB Allocation Details'!$A$18:$L$214, MATCH("Demand ID", 'E4 TB Allocation Details'!$A$18:$L$18, 0),FALSE), 'E2 Allocators'!$B$15:$W$361, MATCH('O5 Details by Class &amp; Accounts'!Q$18, 'E2 Allocators'!$B$15:$W$15, 0),FALSE)*$F75), 0, VLOOKUP(VLOOKUP($A75, 'E4 TB Allocation Details'!$A$18:$L$214, MATCH("Demand ID", 'E4 TB Allocation Details'!$A$18:$L$18, 0),FALSE), 'E2 Allocators'!$B$15:$W$361, MATCH('O5 Details by Class &amp; Accounts'!Q$18, 'E2 Allocators'!$B$15:$W$15, 0),FALSE)*$F75)</f>
        <v>0</v>
      </c>
      <c r="R75" s="1321">
        <f>IF(ISERROR(VLOOKUP(VLOOKUP($A75, 'E4 TB Allocation Details'!$A$18:$L$214, MATCH("Demand ID", 'E4 TB Allocation Details'!$A$18:$L$18, 0),FALSE), 'E2 Allocators'!$B$15:$W$361, MATCH('O5 Details by Class &amp; Accounts'!R$18, 'E2 Allocators'!$B$15:$W$15, 0),FALSE)*$F75), 0, VLOOKUP(VLOOKUP($A75, 'E4 TB Allocation Details'!$A$18:$L$214, MATCH("Demand ID", 'E4 TB Allocation Details'!$A$18:$L$18, 0),FALSE), 'E2 Allocators'!$B$15:$W$361, MATCH('O5 Details by Class &amp; Accounts'!R$18, 'E2 Allocators'!$B$15:$W$15, 0),FALSE)*$F75)</f>
        <v>0</v>
      </c>
      <c r="S75" s="1321">
        <f>IF(ISERROR(VLOOKUP(VLOOKUP($A75, 'E4 TB Allocation Details'!$A$18:$L$214, MATCH("Demand ID", 'E4 TB Allocation Details'!$A$18:$L$18, 0),FALSE), 'E2 Allocators'!$B$15:$W$361, MATCH('O5 Details by Class &amp; Accounts'!S$18, 'E2 Allocators'!$B$15:$W$15, 0),FALSE)*$F75), 0, VLOOKUP(VLOOKUP($A75, 'E4 TB Allocation Details'!$A$18:$L$214, MATCH("Demand ID", 'E4 TB Allocation Details'!$A$18:$L$18, 0),FALSE), 'E2 Allocators'!$B$15:$W$361, MATCH('O5 Details by Class &amp; Accounts'!S$18, 'E2 Allocators'!$B$15:$W$15, 0),FALSE)*$F75)</f>
        <v>0</v>
      </c>
      <c r="T75" s="1321">
        <f>IF(ISERROR(VLOOKUP(VLOOKUP($A75, 'E4 TB Allocation Details'!$A$18:$L$214, MATCH("Demand ID", 'E4 TB Allocation Details'!$A$18:$L$18, 0),FALSE), 'E2 Allocators'!$B$15:$W$361, MATCH('O5 Details by Class &amp; Accounts'!T$18, 'E2 Allocators'!$B$15:$W$15, 0),FALSE)*$F75), 0, VLOOKUP(VLOOKUP($A75, 'E4 TB Allocation Details'!$A$18:$L$214, MATCH("Demand ID", 'E4 TB Allocation Details'!$A$18:$L$18, 0),FALSE), 'E2 Allocators'!$B$15:$W$361, MATCH('O5 Details by Class &amp; Accounts'!T$18, 'E2 Allocators'!$B$15:$W$15, 0),FALSE)*$F75)</f>
        <v>0</v>
      </c>
      <c r="U75" s="1321">
        <f>IF(ISERROR(VLOOKUP(VLOOKUP($A75, 'E4 TB Allocation Details'!$A$18:$L$214, MATCH("Demand ID", 'E4 TB Allocation Details'!$A$18:$L$18, 0),FALSE), 'E2 Allocators'!$B$15:$W$361, MATCH('O5 Details by Class &amp; Accounts'!U$18, 'E2 Allocators'!$B$15:$W$15, 0),FALSE)*$F75), 0, VLOOKUP(VLOOKUP($A75, 'E4 TB Allocation Details'!$A$18:$L$214, MATCH("Demand ID", 'E4 TB Allocation Details'!$A$18:$L$18, 0),FALSE), 'E2 Allocators'!$B$15:$W$361, MATCH('O5 Details by Class &amp; Accounts'!U$18, 'E2 Allocators'!$B$15:$W$15, 0),FALSE)*$F75)</f>
        <v>0</v>
      </c>
      <c r="V75" s="1321">
        <f>IF(ISERROR(VLOOKUP(VLOOKUP($A75, 'E4 TB Allocation Details'!$A$18:$L$214, MATCH("Demand ID", 'E4 TB Allocation Details'!$A$18:$L$18, 0),FALSE), 'E2 Allocators'!$B$15:$W$361, MATCH('O5 Details by Class &amp; Accounts'!V$18, 'E2 Allocators'!$B$15:$W$15, 0),FALSE)*$F75), 0, VLOOKUP(VLOOKUP($A75, 'E4 TB Allocation Details'!$A$18:$L$214, MATCH("Demand ID", 'E4 TB Allocation Details'!$A$18:$L$18, 0),FALSE), 'E2 Allocators'!$B$15:$W$361, MATCH('O5 Details by Class &amp; Accounts'!V$18, 'E2 Allocators'!$B$15:$W$15, 0),FALSE)*$F75)</f>
        <v>0</v>
      </c>
      <c r="W75" s="1321">
        <f>IF(ISERROR(VLOOKUP(VLOOKUP($A75, 'E4 TB Allocation Details'!$A$18:$L$214, MATCH("Demand ID", 'E4 TB Allocation Details'!$A$18:$L$18, 0),FALSE), 'E2 Allocators'!$B$15:$W$361, MATCH('O5 Details by Class &amp; Accounts'!W$18, 'E2 Allocators'!$B$15:$W$15, 0),FALSE)*$F75), 0, VLOOKUP(VLOOKUP($A75, 'E4 TB Allocation Details'!$A$18:$L$214, MATCH("Demand ID", 'E4 TB Allocation Details'!$A$18:$L$18, 0),FALSE), 'E2 Allocators'!$B$15:$W$361, MATCH('O5 Details by Class &amp; Accounts'!W$18, 'E2 Allocators'!$B$15:$W$15, 0),FALSE)*$F75)</f>
        <v>0</v>
      </c>
      <c r="X75" s="1321">
        <f>IF(ISERROR(VLOOKUP(VLOOKUP($A75, 'E4 TB Allocation Details'!$A$18:$L$214, MATCH("Demand ID", 'E4 TB Allocation Details'!$A$18:$L$18, 0),FALSE), 'E2 Allocators'!$B$15:$W$361, MATCH('O5 Details by Class &amp; Accounts'!X$18, 'E2 Allocators'!$B$15:$W$15, 0),FALSE)*$F75), 0, VLOOKUP(VLOOKUP($A75, 'E4 TB Allocation Details'!$A$18:$L$214, MATCH("Demand ID", 'E4 TB Allocation Details'!$A$18:$L$18, 0),FALSE), 'E2 Allocators'!$B$15:$W$361, MATCH('O5 Details by Class &amp; Accounts'!X$18, 'E2 Allocators'!$B$15:$W$15, 0),FALSE)*$F75)</f>
        <v>0</v>
      </c>
      <c r="Y75" s="1321">
        <f>IF(ISERROR(VLOOKUP(VLOOKUP($A75, 'E4 TB Allocation Details'!$A$18:$L$214, MATCH("Demand ID", 'E4 TB Allocation Details'!$A$18:$L$18, 0),FALSE), 'E2 Allocators'!$B$15:$W$361, MATCH('O5 Details by Class &amp; Accounts'!Y$18, 'E2 Allocators'!$B$15:$W$15, 0),FALSE)*$F75), 0, VLOOKUP(VLOOKUP($A75, 'E4 TB Allocation Details'!$A$18:$L$214, MATCH("Demand ID", 'E4 TB Allocation Details'!$A$18:$L$18, 0),FALSE), 'E2 Allocators'!$B$15:$W$361, MATCH('O5 Details by Class &amp; Accounts'!Y$18, 'E2 Allocators'!$B$15:$W$15, 0),FALSE)*$F75)</f>
        <v>0</v>
      </c>
      <c r="Z75" s="1321">
        <f>IF(ISERROR(VLOOKUP(VLOOKUP($A75, 'E4 TB Allocation Details'!$A$18:$L$214, MATCH("Demand ID", 'E4 TB Allocation Details'!$A$18:$L$18, 0),FALSE), 'E2 Allocators'!$B$15:$W$361, MATCH('O5 Details by Class &amp; Accounts'!Z$18, 'E2 Allocators'!$B$15:$W$15, 0),FALSE)*$F75), 0, VLOOKUP(VLOOKUP($A75, 'E4 TB Allocation Details'!$A$18:$L$214, MATCH("Demand ID", 'E4 TB Allocation Details'!$A$18:$L$18, 0),FALSE), 'E2 Allocators'!$B$15:$W$361, MATCH('O5 Details by Class &amp; Accounts'!Z$18, 'E2 Allocators'!$B$15:$W$15, 0),FALSE)*$F75)</f>
        <v>0</v>
      </c>
      <c r="AA75" s="1321">
        <f>IF(ISERROR(VLOOKUP(VLOOKUP($A75, 'E4 TB Allocation Details'!$A$18:$L$214, MATCH("Demand ID", 'E4 TB Allocation Details'!$A$18:$L$18, 0),FALSE), 'E2 Allocators'!$B$15:$W$361, MATCH('O5 Details by Class &amp; Accounts'!AA$18, 'E2 Allocators'!$B$15:$W$15, 0),FALSE)*$F75), 0, VLOOKUP(VLOOKUP($A75, 'E4 TB Allocation Details'!$A$18:$L$214, MATCH("Demand ID", 'E4 TB Allocation Details'!$A$18:$L$18, 0),FALSE), 'E2 Allocators'!$B$15:$W$361, MATCH('O5 Details by Class &amp; Accounts'!AA$18, 'E2 Allocators'!$B$15:$W$15, 0),FALSE)*$F75)</f>
        <v>0</v>
      </c>
      <c r="AB75" s="1321">
        <f>IF(ISERROR(VLOOKUP(VLOOKUP($A75, 'E4 TB Allocation Details'!$A$18:$L$214, MATCH("Demand ID", 'E4 TB Allocation Details'!$A$18:$L$18, 0),FALSE), 'E2 Allocators'!$B$15:$W$361, MATCH('O5 Details by Class &amp; Accounts'!AB$18, 'E2 Allocators'!$B$15:$W$15, 0),FALSE)*$F75), 0, VLOOKUP(VLOOKUP($A75, 'E4 TB Allocation Details'!$A$18:$L$214, MATCH("Demand ID", 'E4 TB Allocation Details'!$A$18:$L$18, 0),FALSE), 'E2 Allocators'!$B$15:$W$361, MATCH('O5 Details by Class &amp; Accounts'!AB$18, 'E2 Allocators'!$B$15:$W$15, 0),FALSE)*$F75)</f>
        <v>0</v>
      </c>
      <c r="AC75" s="1321">
        <f t="shared" si="9"/>
        <v>0</v>
      </c>
      <c r="AD75" s="1321">
        <f>IF(ISERROR(VLOOKUP(VLOOKUP($A75, 'E4 TB Allocation Details'!$A$18:$L$214, MATCH("Customer ID", 'E4 TB Allocation Details'!$A$18:$L$18, 0),FALSE), 'E2 Allocators'!$B$15:$W$361, MATCH('O5 Details by Class &amp; Accounts'!AD$18, 'E2 Allocators'!$B$15:$W$15, 0),FALSE)*$G75), 0, VLOOKUP(VLOOKUP($A75, 'E4 TB Allocation Details'!$A$18:$L$214, MATCH("Customer ID", 'E4 TB Allocation Details'!$A$18:$L$18, 0),FALSE), 'E2 Allocators'!$B$15:$W$361, MATCH('O5 Details by Class &amp; Accounts'!AD$18, 'E2 Allocators'!$B$15:$W$15, 0),FALSE)*$G75)</f>
        <v>0</v>
      </c>
      <c r="AE75" s="1321">
        <f>IF(ISERROR(VLOOKUP(VLOOKUP($A75, 'E4 TB Allocation Details'!$A$18:$L$214, MATCH("Customer ID", 'E4 TB Allocation Details'!$A$18:$L$18, 0),FALSE), 'E2 Allocators'!$B$15:$W$361, MATCH('O5 Details by Class &amp; Accounts'!AE$18, 'E2 Allocators'!$B$15:$W$15, 0),FALSE)*$G75), 0, VLOOKUP(VLOOKUP($A75, 'E4 TB Allocation Details'!$A$18:$L$214, MATCH("Customer ID", 'E4 TB Allocation Details'!$A$18:$L$18, 0),FALSE), 'E2 Allocators'!$B$15:$W$361, MATCH('O5 Details by Class &amp; Accounts'!AE$18, 'E2 Allocators'!$B$15:$W$15, 0),FALSE)*$G75)</f>
        <v>0</v>
      </c>
      <c r="AF75" s="1321">
        <f>IF(ISERROR(VLOOKUP(VLOOKUP($A75, 'E4 TB Allocation Details'!$A$18:$L$214, MATCH("Customer ID", 'E4 TB Allocation Details'!$A$18:$L$18, 0),FALSE), 'E2 Allocators'!$B$15:$W$361, MATCH('O5 Details by Class &amp; Accounts'!AF$18, 'E2 Allocators'!$B$15:$W$15, 0),FALSE)*$G75), 0, VLOOKUP(VLOOKUP($A75, 'E4 TB Allocation Details'!$A$18:$L$214, MATCH("Customer ID", 'E4 TB Allocation Details'!$A$18:$L$18, 0),FALSE), 'E2 Allocators'!$B$15:$W$361, MATCH('O5 Details by Class &amp; Accounts'!AF$18, 'E2 Allocators'!$B$15:$W$15, 0),FALSE)*$G75)</f>
        <v>0</v>
      </c>
      <c r="AG75" s="1321">
        <f>IF(ISERROR(VLOOKUP(VLOOKUP($A75, 'E4 TB Allocation Details'!$A$18:$L$214, MATCH("Customer ID", 'E4 TB Allocation Details'!$A$18:$L$18, 0),FALSE), 'E2 Allocators'!$B$15:$W$361, MATCH('O5 Details by Class &amp; Accounts'!AG$18, 'E2 Allocators'!$B$15:$W$15, 0),FALSE)*$G75), 0, VLOOKUP(VLOOKUP($A75, 'E4 TB Allocation Details'!$A$18:$L$214, MATCH("Customer ID", 'E4 TB Allocation Details'!$A$18:$L$18, 0),FALSE), 'E2 Allocators'!$B$15:$W$361, MATCH('O5 Details by Class &amp; Accounts'!AG$18, 'E2 Allocators'!$B$15:$W$15, 0),FALSE)*$G75)</f>
        <v>0</v>
      </c>
      <c r="AH75" s="1321">
        <f>IF(ISERROR(VLOOKUP(VLOOKUP($A75, 'E4 TB Allocation Details'!$A$18:$L$214, MATCH("Customer ID", 'E4 TB Allocation Details'!$A$18:$L$18, 0),FALSE), 'E2 Allocators'!$B$15:$W$361, MATCH('O5 Details by Class &amp; Accounts'!AH$18, 'E2 Allocators'!$B$15:$W$15, 0),FALSE)*$G75), 0, VLOOKUP(VLOOKUP($A75, 'E4 TB Allocation Details'!$A$18:$L$214, MATCH("Customer ID", 'E4 TB Allocation Details'!$A$18:$L$18, 0),FALSE), 'E2 Allocators'!$B$15:$W$361, MATCH('O5 Details by Class &amp; Accounts'!AH$18, 'E2 Allocators'!$B$15:$W$15, 0),FALSE)*$G75)</f>
        <v>0</v>
      </c>
      <c r="AI75" s="1321">
        <f>IF(ISERROR(VLOOKUP(VLOOKUP($A75, 'E4 TB Allocation Details'!$A$18:$L$214, MATCH("Customer ID", 'E4 TB Allocation Details'!$A$18:$L$18, 0),FALSE), 'E2 Allocators'!$B$15:$W$361, MATCH('O5 Details by Class &amp; Accounts'!AI$18, 'E2 Allocators'!$B$15:$W$15, 0),FALSE)*$G75), 0, VLOOKUP(VLOOKUP($A75, 'E4 TB Allocation Details'!$A$18:$L$214, MATCH("Customer ID", 'E4 TB Allocation Details'!$A$18:$L$18, 0),FALSE), 'E2 Allocators'!$B$15:$W$361, MATCH('O5 Details by Class &amp; Accounts'!AI$18, 'E2 Allocators'!$B$15:$W$15, 0),FALSE)*$G75)</f>
        <v>0</v>
      </c>
      <c r="AJ75" s="1321">
        <f>IF(ISERROR(VLOOKUP(VLOOKUP($A75, 'E4 TB Allocation Details'!$A$18:$L$214, MATCH("Customer ID", 'E4 TB Allocation Details'!$A$18:$L$18, 0),FALSE), 'E2 Allocators'!$B$15:$W$361, MATCH('O5 Details by Class &amp; Accounts'!AJ$18, 'E2 Allocators'!$B$15:$W$15, 0),FALSE)*$G75), 0, VLOOKUP(VLOOKUP($A75, 'E4 TB Allocation Details'!$A$18:$L$214, MATCH("Customer ID", 'E4 TB Allocation Details'!$A$18:$L$18, 0),FALSE), 'E2 Allocators'!$B$15:$W$361, MATCH('O5 Details by Class &amp; Accounts'!AJ$18, 'E2 Allocators'!$B$15:$W$15, 0),FALSE)*$G75)</f>
        <v>0</v>
      </c>
      <c r="AK75" s="1321">
        <f>IF(ISERROR(VLOOKUP(VLOOKUP($A75, 'E4 TB Allocation Details'!$A$18:$L$214, MATCH("Customer ID", 'E4 TB Allocation Details'!$A$18:$L$18, 0),FALSE), 'E2 Allocators'!$B$15:$W$361, MATCH('O5 Details by Class &amp; Accounts'!AK$18, 'E2 Allocators'!$B$15:$W$15, 0),FALSE)*$G75), 0, VLOOKUP(VLOOKUP($A75, 'E4 TB Allocation Details'!$A$18:$L$214, MATCH("Customer ID", 'E4 TB Allocation Details'!$A$18:$L$18, 0),FALSE), 'E2 Allocators'!$B$15:$W$361, MATCH('O5 Details by Class &amp; Accounts'!AK$18, 'E2 Allocators'!$B$15:$W$15, 0),FALSE)*$G75)</f>
        <v>0</v>
      </c>
      <c r="AL75" s="1321">
        <f>IF(ISERROR(VLOOKUP(VLOOKUP($A75, 'E4 TB Allocation Details'!$A$18:$L$214, MATCH("Customer ID", 'E4 TB Allocation Details'!$A$18:$L$18, 0),FALSE), 'E2 Allocators'!$B$15:$W$361, MATCH('O5 Details by Class &amp; Accounts'!AL$18, 'E2 Allocators'!$B$15:$W$15, 0),FALSE)*$G75), 0, VLOOKUP(VLOOKUP($A75, 'E4 TB Allocation Details'!$A$18:$L$214, MATCH("Customer ID", 'E4 TB Allocation Details'!$A$18:$L$18, 0),FALSE), 'E2 Allocators'!$B$15:$W$361, MATCH('O5 Details by Class &amp; Accounts'!AL$18, 'E2 Allocators'!$B$15:$W$15, 0),FALSE)*$G75)</f>
        <v>0</v>
      </c>
      <c r="AM75" s="1321">
        <f>IF(ISERROR(VLOOKUP(VLOOKUP($A75, 'E4 TB Allocation Details'!$A$18:$L$214, MATCH("Customer ID", 'E4 TB Allocation Details'!$A$18:$L$18, 0),FALSE), 'E2 Allocators'!$B$15:$W$361, MATCH('O5 Details by Class &amp; Accounts'!AM$18, 'E2 Allocators'!$B$15:$W$15, 0),FALSE)*$G75), 0, VLOOKUP(VLOOKUP($A75, 'E4 TB Allocation Details'!$A$18:$L$214, MATCH("Customer ID", 'E4 TB Allocation Details'!$A$18:$L$18, 0),FALSE), 'E2 Allocators'!$B$15:$W$361, MATCH('O5 Details by Class &amp; Accounts'!AM$18, 'E2 Allocators'!$B$15:$W$15, 0),FALSE)*$G75)</f>
        <v>0</v>
      </c>
      <c r="AN75" s="1321">
        <f>IF(ISERROR(VLOOKUP(VLOOKUP($A75, 'E4 TB Allocation Details'!$A$18:$L$214, MATCH("Customer ID", 'E4 TB Allocation Details'!$A$18:$L$18, 0),FALSE), 'E2 Allocators'!$B$15:$W$361, MATCH('O5 Details by Class &amp; Accounts'!AN$18, 'E2 Allocators'!$B$15:$W$15, 0),FALSE)*$G75), 0, VLOOKUP(VLOOKUP($A75, 'E4 TB Allocation Details'!$A$18:$L$214, MATCH("Customer ID", 'E4 TB Allocation Details'!$A$18:$L$18, 0),FALSE), 'E2 Allocators'!$B$15:$W$361, MATCH('O5 Details by Class &amp; Accounts'!AN$18, 'E2 Allocators'!$B$15:$W$15, 0),FALSE)*$G75)</f>
        <v>0</v>
      </c>
      <c r="AO75" s="1321">
        <f>IF(ISERROR(VLOOKUP(VLOOKUP($A75, 'E4 TB Allocation Details'!$A$18:$L$214, MATCH("Customer ID", 'E4 TB Allocation Details'!$A$18:$L$18, 0),FALSE), 'E2 Allocators'!$B$15:$W$361, MATCH('O5 Details by Class &amp; Accounts'!AO$18, 'E2 Allocators'!$B$15:$W$15, 0),FALSE)*$G75), 0, VLOOKUP(VLOOKUP($A75, 'E4 TB Allocation Details'!$A$18:$L$214, MATCH("Customer ID", 'E4 TB Allocation Details'!$A$18:$L$18, 0),FALSE), 'E2 Allocators'!$B$15:$W$361, MATCH('O5 Details by Class &amp; Accounts'!AO$18, 'E2 Allocators'!$B$15:$W$15, 0),FALSE)*$G75)</f>
        <v>0</v>
      </c>
      <c r="AP75" s="1321">
        <f>IF(ISERROR(VLOOKUP(VLOOKUP($A75, 'E4 TB Allocation Details'!$A$18:$L$214, MATCH("Customer ID", 'E4 TB Allocation Details'!$A$18:$L$18, 0),FALSE), 'E2 Allocators'!$B$15:$W$361, MATCH('O5 Details by Class &amp; Accounts'!AP$18, 'E2 Allocators'!$B$15:$W$15, 0),FALSE)*$G75), 0, VLOOKUP(VLOOKUP($A75, 'E4 TB Allocation Details'!$A$18:$L$214, MATCH("Customer ID", 'E4 TB Allocation Details'!$A$18:$L$18, 0),FALSE), 'E2 Allocators'!$B$15:$W$361, MATCH('O5 Details by Class &amp; Accounts'!AP$18, 'E2 Allocators'!$B$15:$W$15, 0),FALSE)*$G75)</f>
        <v>0</v>
      </c>
      <c r="AQ75" s="1321">
        <f>IF(ISERROR(VLOOKUP(VLOOKUP($A75, 'E4 TB Allocation Details'!$A$18:$L$214, MATCH("Customer ID", 'E4 TB Allocation Details'!$A$18:$L$18, 0),FALSE), 'E2 Allocators'!$B$15:$W$361, MATCH('O5 Details by Class &amp; Accounts'!AQ$18, 'E2 Allocators'!$B$15:$W$15, 0),FALSE)*$G75), 0, VLOOKUP(VLOOKUP($A75, 'E4 TB Allocation Details'!$A$18:$L$214, MATCH("Customer ID", 'E4 TB Allocation Details'!$A$18:$L$18, 0),FALSE), 'E2 Allocators'!$B$15:$W$361, MATCH('O5 Details by Class &amp; Accounts'!AQ$18, 'E2 Allocators'!$B$15:$W$15, 0),FALSE)*$G75)</f>
        <v>0</v>
      </c>
      <c r="AR75" s="1321">
        <f>IF(ISERROR(VLOOKUP(VLOOKUP($A75, 'E4 TB Allocation Details'!$A$18:$L$214, MATCH("Customer ID", 'E4 TB Allocation Details'!$A$18:$L$18, 0),FALSE), 'E2 Allocators'!$B$15:$W$361, MATCH('O5 Details by Class &amp; Accounts'!AR$18, 'E2 Allocators'!$B$15:$W$15, 0),FALSE)*$G75), 0, VLOOKUP(VLOOKUP($A75, 'E4 TB Allocation Details'!$A$18:$L$214, MATCH("Customer ID", 'E4 TB Allocation Details'!$A$18:$L$18, 0),FALSE), 'E2 Allocators'!$B$15:$W$361, MATCH('O5 Details by Class &amp; Accounts'!AR$18, 'E2 Allocators'!$B$15:$W$15, 0),FALSE)*$G75)</f>
        <v>0</v>
      </c>
      <c r="AS75" s="1321">
        <f>IF(ISERROR(VLOOKUP(VLOOKUP($A75, 'E4 TB Allocation Details'!$A$18:$L$214, MATCH("Customer ID", 'E4 TB Allocation Details'!$A$18:$L$18, 0),FALSE), 'E2 Allocators'!$B$15:$W$361, MATCH('O5 Details by Class &amp; Accounts'!AS$18, 'E2 Allocators'!$B$15:$W$15, 0),FALSE)*$G75), 0, VLOOKUP(VLOOKUP($A75, 'E4 TB Allocation Details'!$A$18:$L$214, MATCH("Customer ID", 'E4 TB Allocation Details'!$A$18:$L$18, 0),FALSE), 'E2 Allocators'!$B$15:$W$361, MATCH('O5 Details by Class &amp; Accounts'!AS$18, 'E2 Allocators'!$B$15:$W$15, 0),FALSE)*$G75)</f>
        <v>0</v>
      </c>
      <c r="AT75" s="1321">
        <f>IF(ISERROR(VLOOKUP(VLOOKUP($A75, 'E4 TB Allocation Details'!$A$18:$L$214, MATCH("Customer ID", 'E4 TB Allocation Details'!$A$18:$L$18, 0),FALSE), 'E2 Allocators'!$B$15:$W$361, MATCH('O5 Details by Class &amp; Accounts'!AT$18, 'E2 Allocators'!$B$15:$W$15, 0),FALSE)*$G75), 0, VLOOKUP(VLOOKUP($A75, 'E4 TB Allocation Details'!$A$18:$L$214, MATCH("Customer ID", 'E4 TB Allocation Details'!$A$18:$L$18, 0),FALSE), 'E2 Allocators'!$B$15:$W$361, MATCH('O5 Details by Class &amp; Accounts'!AT$18, 'E2 Allocators'!$B$15:$W$15, 0),FALSE)*$G75)</f>
        <v>0</v>
      </c>
      <c r="AU75" s="1321">
        <f>IF(ISERROR(VLOOKUP(VLOOKUP($A75, 'E4 TB Allocation Details'!$A$18:$L$214, MATCH("Customer ID", 'E4 TB Allocation Details'!$A$18:$L$18, 0),FALSE), 'E2 Allocators'!$B$15:$W$361, MATCH('O5 Details by Class &amp; Accounts'!AU$18, 'E2 Allocators'!$B$15:$W$15, 0),FALSE)*$G75), 0, VLOOKUP(VLOOKUP($A75, 'E4 TB Allocation Details'!$A$18:$L$214, MATCH("Customer ID", 'E4 TB Allocation Details'!$A$18:$L$18, 0),FALSE), 'E2 Allocators'!$B$15:$W$361, MATCH('O5 Details by Class &amp; Accounts'!AU$18, 'E2 Allocators'!$B$15:$W$15, 0),FALSE)*$G75)</f>
        <v>0</v>
      </c>
      <c r="AV75" s="1321">
        <f>IF(ISERROR(VLOOKUP(VLOOKUP($A75, 'E4 TB Allocation Details'!$A$18:$L$214, MATCH("Customer ID", 'E4 TB Allocation Details'!$A$18:$L$18, 0),FALSE), 'E2 Allocators'!$B$15:$W$361, MATCH('O5 Details by Class &amp; Accounts'!AV$18, 'E2 Allocators'!$B$15:$W$15, 0),FALSE)*$G75), 0, VLOOKUP(VLOOKUP($A75, 'E4 TB Allocation Details'!$A$18:$L$214, MATCH("Customer ID", 'E4 TB Allocation Details'!$A$18:$L$18, 0),FALSE), 'E2 Allocators'!$B$15:$W$361, MATCH('O5 Details by Class &amp; Accounts'!AV$18, 'E2 Allocators'!$B$15:$W$15, 0),FALSE)*$G75)</f>
        <v>0</v>
      </c>
      <c r="AW75" s="1321">
        <f>IF(ISERROR(VLOOKUP(VLOOKUP($A75, 'E4 TB Allocation Details'!$A$18:$L$214, MATCH("Customer ID", 'E4 TB Allocation Details'!$A$18:$L$18, 0),FALSE), 'E2 Allocators'!$B$15:$W$361, MATCH('O5 Details by Class &amp; Accounts'!AW$18, 'E2 Allocators'!$B$15:$W$15, 0),FALSE)*$G75), 0, VLOOKUP(VLOOKUP($A75, 'E4 TB Allocation Details'!$A$18:$L$214, MATCH("Customer ID", 'E4 TB Allocation Details'!$A$18:$L$18, 0),FALSE), 'E2 Allocators'!$B$15:$W$361, MATCH('O5 Details by Class &amp; Accounts'!AW$18, 'E2 Allocators'!$B$15:$W$15, 0),FALSE)*$G75)</f>
        <v>0</v>
      </c>
      <c r="AX75" s="1321">
        <f t="shared" si="10"/>
        <v>0</v>
      </c>
      <c r="AY75" s="1321">
        <f>IF(ISERROR(VLOOKUP(VLOOKUP($A75, 'E4 TB Allocation Details'!$A$18:$L$214, MATCH("Misc ID", 'E4 TB Allocation Details'!$A$18:$L$18, 0),FALSE), 'E2 Allocators'!$B$15:$W$361, MATCH('O5 Details by Class &amp; Accounts'!AY$18, 'E2 Allocators'!$B$15:$W$15, 0),FALSE)*$E75), 0, VLOOKUP(VLOOKUP($A75, 'E4 TB Allocation Details'!$A$18:$L$214, MATCH("Misc ID", 'E4 TB Allocation Details'!$A$18:$L$18, 0),FALSE), 'E2 Allocators'!$B$15:$W$361, MATCH('O5 Details by Class &amp; Accounts'!AY$18, 'E2 Allocators'!$B$15:$W$15, 0),FALSE)*$E75)</f>
        <v>0</v>
      </c>
      <c r="AZ75" s="1321">
        <f>IF(ISERROR(VLOOKUP(VLOOKUP($A75, 'E4 TB Allocation Details'!$A$18:$L$214, MATCH("Misc ID", 'E4 TB Allocation Details'!$A$18:$L$18, 0),FALSE), 'E2 Allocators'!$B$15:$W$361, MATCH('O5 Details by Class &amp; Accounts'!AZ$18, 'E2 Allocators'!$B$15:$W$15, 0),FALSE)*$E75), 0, VLOOKUP(VLOOKUP($A75, 'E4 TB Allocation Details'!$A$18:$L$214, MATCH("Misc ID", 'E4 TB Allocation Details'!$A$18:$L$18, 0),FALSE), 'E2 Allocators'!$B$15:$W$361, MATCH('O5 Details by Class &amp; Accounts'!AZ$18, 'E2 Allocators'!$B$15:$W$15, 0),FALSE)*$E75)</f>
        <v>0</v>
      </c>
      <c r="BA75" s="1321">
        <f>IF(ISERROR(VLOOKUP(VLOOKUP($A75, 'E4 TB Allocation Details'!$A$18:$L$214, MATCH("Misc ID", 'E4 TB Allocation Details'!$A$18:$L$18, 0),FALSE), 'E2 Allocators'!$B$15:$W$361, MATCH('O5 Details by Class &amp; Accounts'!BA$18, 'E2 Allocators'!$B$15:$W$15, 0),FALSE)*$E75), 0, VLOOKUP(VLOOKUP($A75, 'E4 TB Allocation Details'!$A$18:$L$214, MATCH("Misc ID", 'E4 TB Allocation Details'!$A$18:$L$18, 0),FALSE), 'E2 Allocators'!$B$15:$W$361, MATCH('O5 Details by Class &amp; Accounts'!BA$18, 'E2 Allocators'!$B$15:$W$15, 0),FALSE)*$E75)</f>
        <v>0</v>
      </c>
      <c r="BB75" s="1321">
        <f>IF(ISERROR(VLOOKUP(VLOOKUP($A75, 'E4 TB Allocation Details'!$A$18:$L$214, MATCH("Misc ID", 'E4 TB Allocation Details'!$A$18:$L$18, 0),FALSE), 'E2 Allocators'!$B$15:$W$361, MATCH('O5 Details by Class &amp; Accounts'!BB$18, 'E2 Allocators'!$B$15:$W$15, 0),FALSE)*$E75), 0, VLOOKUP(VLOOKUP($A75, 'E4 TB Allocation Details'!$A$18:$L$214, MATCH("Misc ID", 'E4 TB Allocation Details'!$A$18:$L$18, 0),FALSE), 'E2 Allocators'!$B$15:$W$361, MATCH('O5 Details by Class &amp; Accounts'!BB$18, 'E2 Allocators'!$B$15:$W$15, 0),FALSE)*$E75)</f>
        <v>0</v>
      </c>
      <c r="BC75" s="1321">
        <f>IF(ISERROR(VLOOKUP(VLOOKUP($A75, 'E4 TB Allocation Details'!$A$18:$L$214, MATCH("Misc ID", 'E4 TB Allocation Details'!$A$18:$L$18, 0),FALSE), 'E2 Allocators'!$B$15:$W$361, MATCH('O5 Details by Class &amp; Accounts'!BC$18, 'E2 Allocators'!$B$15:$W$15, 0),FALSE)*$E75), 0, VLOOKUP(VLOOKUP($A75, 'E4 TB Allocation Details'!$A$18:$L$214, MATCH("Misc ID", 'E4 TB Allocation Details'!$A$18:$L$18, 0),FALSE), 'E2 Allocators'!$B$15:$W$361, MATCH('O5 Details by Class &amp; Accounts'!BC$18, 'E2 Allocators'!$B$15:$W$15, 0),FALSE)*$E75)</f>
        <v>0</v>
      </c>
      <c r="BD75" s="1321">
        <f>IF(ISERROR(VLOOKUP(VLOOKUP($A75, 'E4 TB Allocation Details'!$A$18:$L$214, MATCH("Misc ID", 'E4 TB Allocation Details'!$A$18:$L$18, 0),FALSE), 'E2 Allocators'!$B$15:$W$361, MATCH('O5 Details by Class &amp; Accounts'!BD$18, 'E2 Allocators'!$B$15:$W$15, 0),FALSE)*$E75), 0, VLOOKUP(VLOOKUP($A75, 'E4 TB Allocation Details'!$A$18:$L$214, MATCH("Misc ID", 'E4 TB Allocation Details'!$A$18:$L$18, 0),FALSE), 'E2 Allocators'!$B$15:$W$361, MATCH('O5 Details by Class &amp; Accounts'!BD$18, 'E2 Allocators'!$B$15:$W$15, 0),FALSE)*$E75)</f>
        <v>0</v>
      </c>
      <c r="BE75" s="1321">
        <f>IF(ISERROR(VLOOKUP(VLOOKUP($A75, 'E4 TB Allocation Details'!$A$18:$L$214, MATCH("Misc ID", 'E4 TB Allocation Details'!$A$18:$L$18, 0),FALSE), 'E2 Allocators'!$B$15:$W$361, MATCH('O5 Details by Class &amp; Accounts'!BE$18, 'E2 Allocators'!$B$15:$W$15, 0),FALSE)*$E75), 0, VLOOKUP(VLOOKUP($A75, 'E4 TB Allocation Details'!$A$18:$L$214, MATCH("Misc ID", 'E4 TB Allocation Details'!$A$18:$L$18, 0),FALSE), 'E2 Allocators'!$B$15:$W$361, MATCH('O5 Details by Class &amp; Accounts'!BE$18, 'E2 Allocators'!$B$15:$W$15, 0),FALSE)*$E75)</f>
        <v>0</v>
      </c>
      <c r="BF75" s="1321">
        <f>IF(ISERROR(VLOOKUP(VLOOKUP($A75, 'E4 TB Allocation Details'!$A$18:$L$214, MATCH("Misc ID", 'E4 TB Allocation Details'!$A$18:$L$18, 0),FALSE), 'E2 Allocators'!$B$15:$W$361, MATCH('O5 Details by Class &amp; Accounts'!BF$18, 'E2 Allocators'!$B$15:$W$15, 0),FALSE)*$E75), 0, VLOOKUP(VLOOKUP($A75, 'E4 TB Allocation Details'!$A$18:$L$214, MATCH("Misc ID", 'E4 TB Allocation Details'!$A$18:$L$18, 0),FALSE), 'E2 Allocators'!$B$15:$W$361, MATCH('O5 Details by Class &amp; Accounts'!BF$18, 'E2 Allocators'!$B$15:$W$15, 0),FALSE)*$E75)</f>
        <v>0</v>
      </c>
      <c r="BG75" s="1321">
        <f>IF(ISERROR(VLOOKUP(VLOOKUP($A75, 'E4 TB Allocation Details'!$A$18:$L$214, MATCH("Misc ID", 'E4 TB Allocation Details'!$A$18:$L$18, 0),FALSE), 'E2 Allocators'!$B$15:$W$361, MATCH('O5 Details by Class &amp; Accounts'!BG$18, 'E2 Allocators'!$B$15:$W$15, 0),FALSE)*$E75), 0, VLOOKUP(VLOOKUP($A75, 'E4 TB Allocation Details'!$A$18:$L$214, MATCH("Misc ID", 'E4 TB Allocation Details'!$A$18:$L$18, 0),FALSE), 'E2 Allocators'!$B$15:$W$361, MATCH('O5 Details by Class &amp; Accounts'!BG$18, 'E2 Allocators'!$B$15:$W$15, 0),FALSE)*$E75)</f>
        <v>0</v>
      </c>
      <c r="BH75" s="1321">
        <f>IF(ISERROR(VLOOKUP(VLOOKUP($A75, 'E4 TB Allocation Details'!$A$18:$L$214, MATCH("Misc ID", 'E4 TB Allocation Details'!$A$18:$L$18, 0),FALSE), 'E2 Allocators'!$B$15:$W$361, MATCH('O5 Details by Class &amp; Accounts'!BH$18, 'E2 Allocators'!$B$15:$W$15, 0),FALSE)*$E75), 0, VLOOKUP(VLOOKUP($A75, 'E4 TB Allocation Details'!$A$18:$L$214, MATCH("Misc ID", 'E4 TB Allocation Details'!$A$18:$L$18, 0),FALSE), 'E2 Allocators'!$B$15:$W$361, MATCH('O5 Details by Class &amp; Accounts'!BH$18, 'E2 Allocators'!$B$15:$W$15, 0),FALSE)*$E75)</f>
        <v>0</v>
      </c>
      <c r="BI75" s="1321">
        <f>IF(ISERROR(VLOOKUP(VLOOKUP($A75, 'E4 TB Allocation Details'!$A$18:$L$214, MATCH("Misc ID", 'E4 TB Allocation Details'!$A$18:$L$18, 0),FALSE), 'E2 Allocators'!$B$15:$W$361, MATCH('O5 Details by Class &amp; Accounts'!BI$18, 'E2 Allocators'!$B$15:$W$15, 0),FALSE)*$E75), 0, VLOOKUP(VLOOKUP($A75, 'E4 TB Allocation Details'!$A$18:$L$214, MATCH("Misc ID", 'E4 TB Allocation Details'!$A$18:$L$18, 0),FALSE), 'E2 Allocators'!$B$15:$W$361, MATCH('O5 Details by Class &amp; Accounts'!BI$18, 'E2 Allocators'!$B$15:$W$15, 0),FALSE)*$E75)</f>
        <v>0</v>
      </c>
      <c r="BJ75" s="1321">
        <f>IF(ISERROR(VLOOKUP(VLOOKUP($A75, 'E4 TB Allocation Details'!$A$18:$L$214, MATCH("Misc ID", 'E4 TB Allocation Details'!$A$18:$L$18, 0),FALSE), 'E2 Allocators'!$B$15:$W$361, MATCH('O5 Details by Class &amp; Accounts'!BJ$18, 'E2 Allocators'!$B$15:$W$15, 0),FALSE)*$E75), 0, VLOOKUP(VLOOKUP($A75, 'E4 TB Allocation Details'!$A$18:$L$214, MATCH("Misc ID", 'E4 TB Allocation Details'!$A$18:$L$18, 0),FALSE), 'E2 Allocators'!$B$15:$W$361, MATCH('O5 Details by Class &amp; Accounts'!BJ$18, 'E2 Allocators'!$B$15:$W$15, 0),FALSE)*$E75)</f>
        <v>0</v>
      </c>
      <c r="BK75" s="1321">
        <f>IF(ISERROR(VLOOKUP(VLOOKUP($A75, 'E4 TB Allocation Details'!$A$18:$L$214, MATCH("Misc ID", 'E4 TB Allocation Details'!$A$18:$L$18, 0),FALSE), 'E2 Allocators'!$B$15:$W$361, MATCH('O5 Details by Class &amp; Accounts'!BK$18, 'E2 Allocators'!$B$15:$W$15, 0),FALSE)*$E75), 0, VLOOKUP(VLOOKUP($A75, 'E4 TB Allocation Details'!$A$18:$L$214, MATCH("Misc ID", 'E4 TB Allocation Details'!$A$18:$L$18, 0),FALSE), 'E2 Allocators'!$B$15:$W$361, MATCH('O5 Details by Class &amp; Accounts'!BK$18, 'E2 Allocators'!$B$15:$W$15, 0),FALSE)*$E75)</f>
        <v>0</v>
      </c>
      <c r="BL75" s="1321">
        <f>IF(ISERROR(VLOOKUP(VLOOKUP($A75, 'E4 TB Allocation Details'!$A$18:$L$214, MATCH("Misc ID", 'E4 TB Allocation Details'!$A$18:$L$18, 0),FALSE), 'E2 Allocators'!$B$15:$W$361, MATCH('O5 Details by Class &amp; Accounts'!BL$18, 'E2 Allocators'!$B$15:$W$15, 0),FALSE)*$E75), 0, VLOOKUP(VLOOKUP($A75, 'E4 TB Allocation Details'!$A$18:$L$214, MATCH("Misc ID", 'E4 TB Allocation Details'!$A$18:$L$18, 0),FALSE), 'E2 Allocators'!$B$15:$W$361, MATCH('O5 Details by Class &amp; Accounts'!BL$18, 'E2 Allocators'!$B$15:$W$15, 0),FALSE)*$E75)</f>
        <v>0</v>
      </c>
      <c r="BM75" s="1321">
        <f>IF(ISERROR(VLOOKUP(VLOOKUP($A75, 'E4 TB Allocation Details'!$A$18:$L$214, MATCH("Misc ID", 'E4 TB Allocation Details'!$A$18:$L$18, 0),FALSE), 'E2 Allocators'!$B$15:$W$361, MATCH('O5 Details by Class &amp; Accounts'!BM$18, 'E2 Allocators'!$B$15:$W$15, 0),FALSE)*$E75), 0, VLOOKUP(VLOOKUP($A75, 'E4 TB Allocation Details'!$A$18:$L$214, MATCH("Misc ID", 'E4 TB Allocation Details'!$A$18:$L$18, 0),FALSE), 'E2 Allocators'!$B$15:$W$361, MATCH('O5 Details by Class &amp; Accounts'!BM$18, 'E2 Allocators'!$B$15:$W$15, 0),FALSE)*$E75)</f>
        <v>0</v>
      </c>
      <c r="BN75" s="1321">
        <f>IF(ISERROR(VLOOKUP(VLOOKUP($A75, 'E4 TB Allocation Details'!$A$18:$L$214, MATCH("Misc ID", 'E4 TB Allocation Details'!$A$18:$L$18, 0),FALSE), 'E2 Allocators'!$B$15:$W$361, MATCH('O5 Details by Class &amp; Accounts'!BN$18, 'E2 Allocators'!$B$15:$W$15, 0),FALSE)*$E75), 0, VLOOKUP(VLOOKUP($A75, 'E4 TB Allocation Details'!$A$18:$L$214, MATCH("Misc ID", 'E4 TB Allocation Details'!$A$18:$L$18, 0),FALSE), 'E2 Allocators'!$B$15:$W$361, MATCH('O5 Details by Class &amp; Accounts'!BN$18, 'E2 Allocators'!$B$15:$W$15, 0),FALSE)*$E75)</f>
        <v>0</v>
      </c>
      <c r="BO75" s="1321">
        <f>IF(ISERROR(VLOOKUP(VLOOKUP($A75, 'E4 TB Allocation Details'!$A$18:$L$214, MATCH("Misc ID", 'E4 TB Allocation Details'!$A$18:$L$18, 0),FALSE), 'E2 Allocators'!$B$15:$W$361, MATCH('O5 Details by Class &amp; Accounts'!BO$18, 'E2 Allocators'!$B$15:$W$15, 0),FALSE)*$E75), 0, VLOOKUP(VLOOKUP($A75, 'E4 TB Allocation Details'!$A$18:$L$214, MATCH("Misc ID", 'E4 TB Allocation Details'!$A$18:$L$18, 0),FALSE), 'E2 Allocators'!$B$15:$W$361, MATCH('O5 Details by Class &amp; Accounts'!BO$18, 'E2 Allocators'!$B$15:$W$15, 0),FALSE)*$E75)</f>
        <v>0</v>
      </c>
      <c r="BP75" s="1321">
        <f>IF(ISERROR(VLOOKUP(VLOOKUP($A75, 'E4 TB Allocation Details'!$A$18:$L$214, MATCH("Misc ID", 'E4 TB Allocation Details'!$A$18:$L$18, 0),FALSE), 'E2 Allocators'!$B$15:$W$361, MATCH('O5 Details by Class &amp; Accounts'!BP$18, 'E2 Allocators'!$B$15:$W$15, 0),FALSE)*$E75), 0, VLOOKUP(VLOOKUP($A75, 'E4 TB Allocation Details'!$A$18:$L$214, MATCH("Misc ID", 'E4 TB Allocation Details'!$A$18:$L$18, 0),FALSE), 'E2 Allocators'!$B$15:$W$361, MATCH('O5 Details by Class &amp; Accounts'!BP$18, 'E2 Allocators'!$B$15:$W$15, 0),FALSE)*$E75)</f>
        <v>0</v>
      </c>
      <c r="BQ75" s="1321">
        <f>IF(ISERROR(VLOOKUP(VLOOKUP($A75, 'E4 TB Allocation Details'!$A$18:$L$214, MATCH("Misc ID", 'E4 TB Allocation Details'!$A$18:$L$18, 0),FALSE), 'E2 Allocators'!$B$15:$W$361, MATCH('O5 Details by Class &amp; Accounts'!BQ$18, 'E2 Allocators'!$B$15:$W$15, 0),FALSE)*$E75), 0, VLOOKUP(VLOOKUP($A75, 'E4 TB Allocation Details'!$A$18:$L$214, MATCH("Misc ID", 'E4 TB Allocation Details'!$A$18:$L$18, 0),FALSE), 'E2 Allocators'!$B$15:$W$361, MATCH('O5 Details by Class &amp; Accounts'!BQ$18, 'E2 Allocators'!$B$15:$W$15, 0),FALSE)*$E75)</f>
        <v>0</v>
      </c>
      <c r="BR75" s="1321">
        <f>IF(ISERROR(VLOOKUP(VLOOKUP($A75, 'E4 TB Allocation Details'!$A$18:$L$214, MATCH("Misc ID", 'E4 TB Allocation Details'!$A$18:$L$18, 0),FALSE), 'E2 Allocators'!$B$15:$W$361, MATCH('O5 Details by Class &amp; Accounts'!BR$18, 'E2 Allocators'!$B$15:$W$15, 0),FALSE)*$E75), 0, VLOOKUP(VLOOKUP($A75, 'E4 TB Allocation Details'!$A$18:$L$214, MATCH("Misc ID", 'E4 TB Allocation Details'!$A$18:$L$18, 0),FALSE), 'E2 Allocators'!$B$15:$W$361, MATCH('O5 Details by Class &amp; Accounts'!BR$18, 'E2 Allocators'!$B$15:$W$15, 0),FALSE)*$E75)</f>
        <v>0</v>
      </c>
      <c r="BS75" s="1321">
        <f t="shared" si="11"/>
        <v>0</v>
      </c>
      <c r="BT75" s="1321">
        <f>IF(ISERROR(VLOOKUP(VLOOKUP($A75, 'E4 TB Allocation Details'!$A$18:$L$214, MATCH("A &amp; G ID", 'E4 TB Allocation Details'!$A$18:$L$18, 0),FALSE), 'E2 Allocators'!$B$15:$W$361, MATCH('O5 Details by Class &amp; Accounts'!BT$18, 'E2 Allocators'!$B$15:$W$15, 0),FALSE)*$E75), 0, VLOOKUP(VLOOKUP($A75, 'E4 TB Allocation Details'!$A$18:$L$214, MATCH("A &amp; G ID", 'E4 TB Allocation Details'!$A$18:$L$18, 0),FALSE), 'E2 Allocators'!$B$15:$W$361, MATCH('O5 Details by Class &amp; Accounts'!BT$18, 'E2 Allocators'!$B$15:$W$15, 0),FALSE)*$E75)</f>
        <v>0</v>
      </c>
      <c r="BU75" s="1321">
        <f>IF(ISERROR(VLOOKUP(VLOOKUP($A75, 'E4 TB Allocation Details'!$A$18:$L$214, MATCH("A &amp; G ID", 'E4 TB Allocation Details'!$A$18:$L$18, 0),FALSE), 'E2 Allocators'!$B$15:$W$361, MATCH('O5 Details by Class &amp; Accounts'!BU$18, 'E2 Allocators'!$B$15:$W$15, 0),FALSE)*$E75), 0, VLOOKUP(VLOOKUP($A75, 'E4 TB Allocation Details'!$A$18:$L$214, MATCH("A &amp; G ID", 'E4 TB Allocation Details'!$A$18:$L$18, 0),FALSE), 'E2 Allocators'!$B$15:$W$361, MATCH('O5 Details by Class &amp; Accounts'!BU$18, 'E2 Allocators'!$B$15:$W$15, 0),FALSE)*$E75)</f>
        <v>0</v>
      </c>
      <c r="BV75" s="1321">
        <f>IF(ISERROR(VLOOKUP(VLOOKUP($A75, 'E4 TB Allocation Details'!$A$18:$L$214, MATCH("A &amp; G ID", 'E4 TB Allocation Details'!$A$18:$L$18, 0),FALSE), 'E2 Allocators'!$B$15:$W$361, MATCH('O5 Details by Class &amp; Accounts'!BV$18, 'E2 Allocators'!$B$15:$W$15, 0),FALSE)*$E75), 0, VLOOKUP(VLOOKUP($A75, 'E4 TB Allocation Details'!$A$18:$L$214, MATCH("A &amp; G ID", 'E4 TB Allocation Details'!$A$18:$L$18, 0),FALSE), 'E2 Allocators'!$B$15:$W$361, MATCH('O5 Details by Class &amp; Accounts'!BV$18, 'E2 Allocators'!$B$15:$W$15, 0),FALSE)*$E75)</f>
        <v>0</v>
      </c>
      <c r="BW75" s="1321">
        <f>IF(ISERROR(VLOOKUP(VLOOKUP($A75, 'E4 TB Allocation Details'!$A$18:$L$214, MATCH("A &amp; G ID", 'E4 TB Allocation Details'!$A$18:$L$18, 0),FALSE), 'E2 Allocators'!$B$15:$W$361, MATCH('O5 Details by Class &amp; Accounts'!BW$18, 'E2 Allocators'!$B$15:$W$15, 0),FALSE)*$E75), 0, VLOOKUP(VLOOKUP($A75, 'E4 TB Allocation Details'!$A$18:$L$214, MATCH("A &amp; G ID", 'E4 TB Allocation Details'!$A$18:$L$18, 0),FALSE), 'E2 Allocators'!$B$15:$W$361, MATCH('O5 Details by Class &amp; Accounts'!BW$18, 'E2 Allocators'!$B$15:$W$15, 0),FALSE)*$E75)</f>
        <v>0</v>
      </c>
      <c r="BX75" s="1321">
        <f>IF(ISERROR(VLOOKUP(VLOOKUP($A75, 'E4 TB Allocation Details'!$A$18:$L$214, MATCH("A &amp; G ID", 'E4 TB Allocation Details'!$A$18:$L$18, 0),FALSE), 'E2 Allocators'!$B$15:$W$361, MATCH('O5 Details by Class &amp; Accounts'!BX$18, 'E2 Allocators'!$B$15:$W$15, 0),FALSE)*$E75), 0, VLOOKUP(VLOOKUP($A75, 'E4 TB Allocation Details'!$A$18:$L$214, MATCH("A &amp; G ID", 'E4 TB Allocation Details'!$A$18:$L$18, 0),FALSE), 'E2 Allocators'!$B$15:$W$361, MATCH('O5 Details by Class &amp; Accounts'!BX$18, 'E2 Allocators'!$B$15:$W$15, 0),FALSE)*$E75)</f>
        <v>0</v>
      </c>
      <c r="BY75" s="1321">
        <f>IF(ISERROR(VLOOKUP(VLOOKUP($A75, 'E4 TB Allocation Details'!$A$18:$L$214, MATCH("A &amp; G ID", 'E4 TB Allocation Details'!$A$18:$L$18, 0),FALSE), 'E2 Allocators'!$B$15:$W$361, MATCH('O5 Details by Class &amp; Accounts'!BY$18, 'E2 Allocators'!$B$15:$W$15, 0),FALSE)*$E75), 0, VLOOKUP(VLOOKUP($A75, 'E4 TB Allocation Details'!$A$18:$L$214, MATCH("A &amp; G ID", 'E4 TB Allocation Details'!$A$18:$L$18, 0),FALSE), 'E2 Allocators'!$B$15:$W$361, MATCH('O5 Details by Class &amp; Accounts'!BY$18, 'E2 Allocators'!$B$15:$W$15, 0),FALSE)*$E75)</f>
        <v>0</v>
      </c>
      <c r="BZ75" s="1321">
        <f>IF(ISERROR(VLOOKUP(VLOOKUP($A75, 'E4 TB Allocation Details'!$A$18:$L$214, MATCH("A &amp; G ID", 'E4 TB Allocation Details'!$A$18:$L$18, 0),FALSE), 'E2 Allocators'!$B$15:$W$361, MATCH('O5 Details by Class &amp; Accounts'!BZ$18, 'E2 Allocators'!$B$15:$W$15, 0),FALSE)*$E75), 0, VLOOKUP(VLOOKUP($A75, 'E4 TB Allocation Details'!$A$18:$L$214, MATCH("A &amp; G ID", 'E4 TB Allocation Details'!$A$18:$L$18, 0),FALSE), 'E2 Allocators'!$B$15:$W$361, MATCH('O5 Details by Class &amp; Accounts'!BZ$18, 'E2 Allocators'!$B$15:$W$15, 0),FALSE)*$E75)</f>
        <v>0</v>
      </c>
      <c r="CA75" s="1321">
        <f>IF(ISERROR(VLOOKUP(VLOOKUP($A75, 'E4 TB Allocation Details'!$A$18:$L$214, MATCH("A &amp; G ID", 'E4 TB Allocation Details'!$A$18:$L$18, 0),FALSE), 'E2 Allocators'!$B$15:$W$361, MATCH('O5 Details by Class &amp; Accounts'!CA$18, 'E2 Allocators'!$B$15:$W$15, 0),FALSE)*$E75), 0, VLOOKUP(VLOOKUP($A75, 'E4 TB Allocation Details'!$A$18:$L$214, MATCH("A &amp; G ID", 'E4 TB Allocation Details'!$A$18:$L$18, 0),FALSE), 'E2 Allocators'!$B$15:$W$361, MATCH('O5 Details by Class &amp; Accounts'!CA$18, 'E2 Allocators'!$B$15:$W$15, 0),FALSE)*$E75)</f>
        <v>0</v>
      </c>
      <c r="CB75" s="1321">
        <f>IF(ISERROR(VLOOKUP(VLOOKUP($A75, 'E4 TB Allocation Details'!$A$18:$L$214, MATCH("A &amp; G ID", 'E4 TB Allocation Details'!$A$18:$L$18, 0),FALSE), 'E2 Allocators'!$B$15:$W$361, MATCH('O5 Details by Class &amp; Accounts'!CB$18, 'E2 Allocators'!$B$15:$W$15, 0),FALSE)*$E75), 0, VLOOKUP(VLOOKUP($A75, 'E4 TB Allocation Details'!$A$18:$L$214, MATCH("A &amp; G ID", 'E4 TB Allocation Details'!$A$18:$L$18, 0),FALSE), 'E2 Allocators'!$B$15:$W$361, MATCH('O5 Details by Class &amp; Accounts'!CB$18, 'E2 Allocators'!$B$15:$W$15, 0),FALSE)*$E75)</f>
        <v>0</v>
      </c>
      <c r="CC75" s="1321">
        <f>IF(ISERROR(VLOOKUP(VLOOKUP($A75, 'E4 TB Allocation Details'!$A$18:$L$214, MATCH("A &amp; G ID", 'E4 TB Allocation Details'!$A$18:$L$18, 0),FALSE), 'E2 Allocators'!$B$15:$W$361, MATCH('O5 Details by Class &amp; Accounts'!CC$18, 'E2 Allocators'!$B$15:$W$15, 0),FALSE)*$E75), 0, VLOOKUP(VLOOKUP($A75, 'E4 TB Allocation Details'!$A$18:$L$214, MATCH("A &amp; G ID", 'E4 TB Allocation Details'!$A$18:$L$18, 0),FALSE), 'E2 Allocators'!$B$15:$W$361, MATCH('O5 Details by Class &amp; Accounts'!CC$18, 'E2 Allocators'!$B$15:$W$15, 0),FALSE)*$E75)</f>
        <v>0</v>
      </c>
      <c r="CD75" s="1321">
        <f>IF(ISERROR(VLOOKUP(VLOOKUP($A75, 'E4 TB Allocation Details'!$A$18:$L$214, MATCH("A &amp; G ID", 'E4 TB Allocation Details'!$A$18:$L$18, 0),FALSE), 'E2 Allocators'!$B$15:$W$361, MATCH('O5 Details by Class &amp; Accounts'!CD$18, 'E2 Allocators'!$B$15:$W$15, 0),FALSE)*$E75), 0, VLOOKUP(VLOOKUP($A75, 'E4 TB Allocation Details'!$A$18:$L$214, MATCH("A &amp; G ID", 'E4 TB Allocation Details'!$A$18:$L$18, 0),FALSE), 'E2 Allocators'!$B$15:$W$361, MATCH('O5 Details by Class &amp; Accounts'!CD$18, 'E2 Allocators'!$B$15:$W$15, 0),FALSE)*$E75)</f>
        <v>0</v>
      </c>
      <c r="CE75" s="1321">
        <f>IF(ISERROR(VLOOKUP(VLOOKUP($A75, 'E4 TB Allocation Details'!$A$18:$L$214, MATCH("A &amp; G ID", 'E4 TB Allocation Details'!$A$18:$L$18, 0),FALSE), 'E2 Allocators'!$B$15:$W$361, MATCH('O5 Details by Class &amp; Accounts'!CE$18, 'E2 Allocators'!$B$15:$W$15, 0),FALSE)*$E75), 0, VLOOKUP(VLOOKUP($A75, 'E4 TB Allocation Details'!$A$18:$L$214, MATCH("A &amp; G ID", 'E4 TB Allocation Details'!$A$18:$L$18, 0),FALSE), 'E2 Allocators'!$B$15:$W$361, MATCH('O5 Details by Class &amp; Accounts'!CE$18, 'E2 Allocators'!$B$15:$W$15, 0),FALSE)*$E75)</f>
        <v>0</v>
      </c>
      <c r="CF75" s="1321">
        <f>IF(ISERROR(VLOOKUP(VLOOKUP($A75, 'E4 TB Allocation Details'!$A$18:$L$214, MATCH("A &amp; G ID", 'E4 TB Allocation Details'!$A$18:$L$18, 0),FALSE), 'E2 Allocators'!$B$15:$W$361, MATCH('O5 Details by Class &amp; Accounts'!CF$18, 'E2 Allocators'!$B$15:$W$15, 0),FALSE)*$E75), 0, VLOOKUP(VLOOKUP($A75, 'E4 TB Allocation Details'!$A$18:$L$214, MATCH("A &amp; G ID", 'E4 TB Allocation Details'!$A$18:$L$18, 0),FALSE), 'E2 Allocators'!$B$15:$W$361, MATCH('O5 Details by Class &amp; Accounts'!CF$18, 'E2 Allocators'!$B$15:$W$15, 0),FALSE)*$E75)</f>
        <v>0</v>
      </c>
      <c r="CG75" s="1321">
        <f>IF(ISERROR(VLOOKUP(VLOOKUP($A75, 'E4 TB Allocation Details'!$A$18:$L$214, MATCH("A &amp; G ID", 'E4 TB Allocation Details'!$A$18:$L$18, 0),FALSE), 'E2 Allocators'!$B$15:$W$361, MATCH('O5 Details by Class &amp; Accounts'!CG$18, 'E2 Allocators'!$B$15:$W$15, 0),FALSE)*$E75), 0, VLOOKUP(VLOOKUP($A75, 'E4 TB Allocation Details'!$A$18:$L$214, MATCH("A &amp; G ID", 'E4 TB Allocation Details'!$A$18:$L$18, 0),FALSE), 'E2 Allocators'!$B$15:$W$361, MATCH('O5 Details by Class &amp; Accounts'!CG$18, 'E2 Allocators'!$B$15:$W$15, 0),FALSE)*$E75)</f>
        <v>0</v>
      </c>
      <c r="CH75" s="1321">
        <f>IF(ISERROR(VLOOKUP(VLOOKUP($A75, 'E4 TB Allocation Details'!$A$18:$L$214, MATCH("A &amp; G ID", 'E4 TB Allocation Details'!$A$18:$L$18, 0),FALSE), 'E2 Allocators'!$B$15:$W$361, MATCH('O5 Details by Class &amp; Accounts'!CH$18, 'E2 Allocators'!$B$15:$W$15, 0),FALSE)*$E75), 0, VLOOKUP(VLOOKUP($A75, 'E4 TB Allocation Details'!$A$18:$L$214, MATCH("A &amp; G ID", 'E4 TB Allocation Details'!$A$18:$L$18, 0),FALSE), 'E2 Allocators'!$B$15:$W$361, MATCH('O5 Details by Class &amp; Accounts'!CH$18, 'E2 Allocators'!$B$15:$W$15, 0),FALSE)*$E75)</f>
        <v>0</v>
      </c>
      <c r="CI75" s="1321">
        <f>IF(ISERROR(VLOOKUP(VLOOKUP($A75, 'E4 TB Allocation Details'!$A$18:$L$214, MATCH("A &amp; G ID", 'E4 TB Allocation Details'!$A$18:$L$18, 0),FALSE), 'E2 Allocators'!$B$15:$W$361, MATCH('O5 Details by Class &amp; Accounts'!CI$18, 'E2 Allocators'!$B$15:$W$15, 0),FALSE)*$E75), 0, VLOOKUP(VLOOKUP($A75, 'E4 TB Allocation Details'!$A$18:$L$214, MATCH("A &amp; G ID", 'E4 TB Allocation Details'!$A$18:$L$18, 0),FALSE), 'E2 Allocators'!$B$15:$W$361, MATCH('O5 Details by Class &amp; Accounts'!CI$18, 'E2 Allocators'!$B$15:$W$15, 0),FALSE)*$E75)</f>
        <v>0</v>
      </c>
      <c r="CJ75" s="1321">
        <f>IF(ISERROR(VLOOKUP(VLOOKUP($A75, 'E4 TB Allocation Details'!$A$18:$L$214, MATCH("A &amp; G ID", 'E4 TB Allocation Details'!$A$18:$L$18, 0),FALSE), 'E2 Allocators'!$B$15:$W$361, MATCH('O5 Details by Class &amp; Accounts'!CJ$18, 'E2 Allocators'!$B$15:$W$15, 0),FALSE)*$E75), 0, VLOOKUP(VLOOKUP($A75, 'E4 TB Allocation Details'!$A$18:$L$214, MATCH("A &amp; G ID", 'E4 TB Allocation Details'!$A$18:$L$18, 0),FALSE), 'E2 Allocators'!$B$15:$W$361, MATCH('O5 Details by Class &amp; Accounts'!CJ$18, 'E2 Allocators'!$B$15:$W$15, 0),FALSE)*$E75)</f>
        <v>0</v>
      </c>
      <c r="CK75" s="1321">
        <f>IF(ISERROR(VLOOKUP(VLOOKUP($A75, 'E4 TB Allocation Details'!$A$18:$L$214, MATCH("A &amp; G ID", 'E4 TB Allocation Details'!$A$18:$L$18, 0),FALSE), 'E2 Allocators'!$B$15:$W$361, MATCH('O5 Details by Class &amp; Accounts'!CK$18, 'E2 Allocators'!$B$15:$W$15, 0),FALSE)*$E75), 0, VLOOKUP(VLOOKUP($A75, 'E4 TB Allocation Details'!$A$18:$L$214, MATCH("A &amp; G ID", 'E4 TB Allocation Details'!$A$18:$L$18, 0),FALSE), 'E2 Allocators'!$B$15:$W$361, MATCH('O5 Details by Class &amp; Accounts'!CK$18, 'E2 Allocators'!$B$15:$W$15, 0),FALSE)*$E75)</f>
        <v>0</v>
      </c>
      <c r="CL75" s="1321">
        <f>IF(ISERROR(VLOOKUP(VLOOKUP($A75, 'E4 TB Allocation Details'!$A$18:$L$214, MATCH("A &amp; G ID", 'E4 TB Allocation Details'!$A$18:$L$18, 0),FALSE), 'E2 Allocators'!$B$15:$W$361, MATCH('O5 Details by Class &amp; Accounts'!CL$18, 'E2 Allocators'!$B$15:$W$15, 0),FALSE)*$E75), 0, VLOOKUP(VLOOKUP($A75, 'E4 TB Allocation Details'!$A$18:$L$214, MATCH("A &amp; G ID", 'E4 TB Allocation Details'!$A$18:$L$18, 0),FALSE), 'E2 Allocators'!$B$15:$W$361, MATCH('O5 Details by Class &amp; Accounts'!CL$18, 'E2 Allocators'!$B$15:$W$15, 0),FALSE)*$E75)</f>
        <v>0</v>
      </c>
      <c r="CM75" s="1321">
        <f>IF(ISERROR(VLOOKUP(VLOOKUP($A75, 'E4 TB Allocation Details'!$A$18:$L$214, MATCH("A &amp; G ID", 'E4 TB Allocation Details'!$A$18:$L$18, 0),FALSE), 'E2 Allocators'!$B$15:$W$361, MATCH('O5 Details by Class &amp; Accounts'!CM$18, 'E2 Allocators'!$B$15:$W$15, 0),FALSE)*$E75), 0, VLOOKUP(VLOOKUP($A75, 'E4 TB Allocation Details'!$A$18:$L$214, MATCH("A &amp; G ID", 'E4 TB Allocation Details'!$A$18:$L$18, 0),FALSE), 'E2 Allocators'!$B$15:$W$361, MATCH('O5 Details by Class &amp; Accounts'!CM$18, 'E2 Allocators'!$B$15:$W$15, 0),FALSE)*$E75)</f>
        <v>0</v>
      </c>
      <c r="CN75" s="1321">
        <f t="shared" si="12"/>
        <v>0</v>
      </c>
      <c r="CO75" s="1650">
        <f t="shared" si="7"/>
        <v>0</v>
      </c>
      <c r="CQ75" s="1898" t="s">
        <v>5</v>
      </c>
    </row>
    <row r="76" spans="1:95" s="64" customFormat="1" ht="12.75">
      <c r="A76" s="2156">
        <v>1980</v>
      </c>
      <c r="B76" s="2111" t="s">
        <v>1050</v>
      </c>
      <c r="C76" s="1647">
        <f>IF(ISERROR(VLOOKUP($A76,'I3 TB Data'!$A$19:$H$484,MATCH('O5 Details by Class &amp; Accounts'!$C$18, 'I3 TB Data'!$A$19:$H$19,0),0)), 0, VLOOKUP($A76,'I3 TB Data'!$A$19:$H$484,MATCH('O5 Details by Class &amp; Accounts'!$C$18,'I3 TB Data'!$A$19:$H$19,0),0))</f>
        <v>0</v>
      </c>
      <c r="D76" s="1648">
        <f>'I4 BO ASSETS'!E78</f>
        <v>0</v>
      </c>
      <c r="E76" s="1647">
        <f t="shared" si="6"/>
        <v>0</v>
      </c>
      <c r="F76" s="1649">
        <f>IF(ISERROR(VLOOKUP($A76, 'E1 Categorization'!A33:E124, MATCH("Customer Component", 'E1 Categorization'!$A$33:$E$33,0), 0)), 0, IF(VLOOKUP($A76, 'E1 Categorization'!A33:E124, MATCH("Customer Component", 'E1 Categorization'!$A$33:$E$33,0), 0)=0, 'O5 Details by Class &amp; Accounts'!$E76, IF(AND(VLOOKUP($A76, 'E1 Categorization'!A33:E124, MATCH("Customer Component", 'E1 Categorization'!$A$33:$E$33,0), 0) &gt;0, VLOOKUP($A76, 'E1 Categorization'!A33:E124, MATCH("Customer Component", 'E1 Categorization'!$A$33:$E$33,0), 0)&lt;1), 'O5 Details by Class &amp; Accounts'!$E76*(1-VLOOKUP($A76, 'E1 Categorization'!A33:E124, MATCH("Customer Component", 'E1 Categorization'!$A$33:$E$33,0), 0)), 0)))</f>
        <v>0</v>
      </c>
      <c r="G76" s="1649">
        <f>IF(ISERROR(VLOOKUP($A76, 'E1 Categorization'!A33:E124, MATCH("Customer Component", 'E1 Categorization'!$A$33:$E$33,0), 0)),0, IF(VLOOKUP($A76, 'E1 Categorization'!A33:E124, MATCH("Customer Component", 'E1 Categorization'!$A$33:$E$33,0), 0)=0, 0, IF(AND(VLOOKUP($A76, 'E1 Categorization'!A33:E124, MATCH("Customer Component", 'E1 Categorization'!$A$33:$E$33,0), 0) &gt;0, VLOOKUP($A76, 'E1 Categorization'!A33:E124, MATCH("Customer Component", 'E1 Categorization'!$A$33:$E$33,0), 0)&lt;1), 'O5 Details by Class &amp; Accounts'!$E76*(VLOOKUP($A76, 'E1 Categorization'!A33:E124, MATCH("Customer Component", 'E1 Categorization'!$A$33:$E$33,0), 0)), 'O5 Details by Class &amp; Accounts'!$E76)))</f>
        <v>0</v>
      </c>
      <c r="H76" s="1321">
        <f t="shared" si="8"/>
        <v>0</v>
      </c>
      <c r="I76" s="1321">
        <f>IF(ISERROR(VLOOKUP(VLOOKUP($A76, 'E4 TB Allocation Details'!$A$18:$L$214, MATCH("Demand ID", 'E4 TB Allocation Details'!$A$18:$L$18, 0),FALSE), 'E2 Allocators'!$B$15:$W$361, MATCH('O5 Details by Class &amp; Accounts'!I$18, 'E2 Allocators'!$B$15:$W$15, 0),FALSE)*$F76), 0, VLOOKUP(VLOOKUP($A76, 'E4 TB Allocation Details'!$A$18:$L$214, MATCH("Demand ID", 'E4 TB Allocation Details'!$A$18:$L$18, 0),FALSE), 'E2 Allocators'!$B$15:$W$361, MATCH('O5 Details by Class &amp; Accounts'!I$18, 'E2 Allocators'!$B$15:$W$15, 0),FALSE)*$F76)</f>
        <v>0</v>
      </c>
      <c r="J76" s="1321">
        <f>IF(ISERROR(VLOOKUP(VLOOKUP($A76, 'E4 TB Allocation Details'!$A$18:$L$214, MATCH("Demand ID", 'E4 TB Allocation Details'!$A$18:$L$18, 0),FALSE), 'E2 Allocators'!$B$15:$W$361, MATCH('O5 Details by Class &amp; Accounts'!J$18, 'E2 Allocators'!$B$15:$W$15, 0),FALSE)*$F76), 0, VLOOKUP(VLOOKUP($A76, 'E4 TB Allocation Details'!$A$18:$L$214, MATCH("Demand ID", 'E4 TB Allocation Details'!$A$18:$L$18, 0),FALSE), 'E2 Allocators'!$B$15:$W$361, MATCH('O5 Details by Class &amp; Accounts'!J$18, 'E2 Allocators'!$B$15:$W$15, 0),FALSE)*$F76)</f>
        <v>0</v>
      </c>
      <c r="K76" s="1321">
        <f>IF(ISERROR(VLOOKUP(VLOOKUP($A76, 'E4 TB Allocation Details'!$A$18:$L$214, MATCH("Demand ID", 'E4 TB Allocation Details'!$A$18:$L$18, 0),FALSE), 'E2 Allocators'!$B$15:$W$361, MATCH('O5 Details by Class &amp; Accounts'!K$18, 'E2 Allocators'!$B$15:$W$15, 0),FALSE)*$F76), 0, VLOOKUP(VLOOKUP($A76, 'E4 TB Allocation Details'!$A$18:$L$214, MATCH("Demand ID", 'E4 TB Allocation Details'!$A$18:$L$18, 0),FALSE), 'E2 Allocators'!$B$15:$W$361, MATCH('O5 Details by Class &amp; Accounts'!K$18, 'E2 Allocators'!$B$15:$W$15, 0),FALSE)*$F76)</f>
        <v>0</v>
      </c>
      <c r="L76" s="1321">
        <f>IF(ISERROR(VLOOKUP(VLOOKUP($A76, 'E4 TB Allocation Details'!$A$18:$L$214, MATCH("Demand ID", 'E4 TB Allocation Details'!$A$18:$L$18, 0),FALSE), 'E2 Allocators'!$B$15:$W$361, MATCH('O5 Details by Class &amp; Accounts'!L$18, 'E2 Allocators'!$B$15:$W$15, 0),FALSE)*$F76), 0, VLOOKUP(VLOOKUP($A76, 'E4 TB Allocation Details'!$A$18:$L$214, MATCH("Demand ID", 'E4 TB Allocation Details'!$A$18:$L$18, 0),FALSE), 'E2 Allocators'!$B$15:$W$361, MATCH('O5 Details by Class &amp; Accounts'!L$18, 'E2 Allocators'!$B$15:$W$15, 0),FALSE)*$F76)</f>
        <v>0</v>
      </c>
      <c r="M76" s="1321">
        <f>IF(ISERROR(VLOOKUP(VLOOKUP($A76, 'E4 TB Allocation Details'!$A$18:$L$214, MATCH("Demand ID", 'E4 TB Allocation Details'!$A$18:$L$18, 0),FALSE), 'E2 Allocators'!$B$15:$W$361, MATCH('O5 Details by Class &amp; Accounts'!M$18, 'E2 Allocators'!$B$15:$W$15, 0),FALSE)*$F76), 0, VLOOKUP(VLOOKUP($A76, 'E4 TB Allocation Details'!$A$18:$L$214, MATCH("Demand ID", 'E4 TB Allocation Details'!$A$18:$L$18, 0),FALSE), 'E2 Allocators'!$B$15:$W$361, MATCH('O5 Details by Class &amp; Accounts'!M$18, 'E2 Allocators'!$B$15:$W$15, 0),FALSE)*$F76)</f>
        <v>0</v>
      </c>
      <c r="N76" s="1321">
        <f>IF(ISERROR(VLOOKUP(VLOOKUP($A76, 'E4 TB Allocation Details'!$A$18:$L$214, MATCH("Demand ID", 'E4 TB Allocation Details'!$A$18:$L$18, 0),FALSE), 'E2 Allocators'!$B$15:$W$361, MATCH('O5 Details by Class &amp; Accounts'!N$18, 'E2 Allocators'!$B$15:$W$15, 0),FALSE)*$F76), 0, VLOOKUP(VLOOKUP($A76, 'E4 TB Allocation Details'!$A$18:$L$214, MATCH("Demand ID", 'E4 TB Allocation Details'!$A$18:$L$18, 0),FALSE), 'E2 Allocators'!$B$15:$W$361, MATCH('O5 Details by Class &amp; Accounts'!N$18, 'E2 Allocators'!$B$15:$W$15, 0),FALSE)*$F76)</f>
        <v>0</v>
      </c>
      <c r="O76" s="1321">
        <f>IF(ISERROR(VLOOKUP(VLOOKUP($A76, 'E4 TB Allocation Details'!$A$18:$L$214, MATCH("Demand ID", 'E4 TB Allocation Details'!$A$18:$L$18, 0),FALSE), 'E2 Allocators'!$B$15:$W$361, MATCH('O5 Details by Class &amp; Accounts'!O$18, 'E2 Allocators'!$B$15:$W$15, 0),FALSE)*$F76), 0, VLOOKUP(VLOOKUP($A76, 'E4 TB Allocation Details'!$A$18:$L$214, MATCH("Demand ID", 'E4 TB Allocation Details'!$A$18:$L$18, 0),FALSE), 'E2 Allocators'!$B$15:$W$361, MATCH('O5 Details by Class &amp; Accounts'!O$18, 'E2 Allocators'!$B$15:$W$15, 0),FALSE)*$F76)</f>
        <v>0</v>
      </c>
      <c r="P76" s="1321">
        <f>IF(ISERROR(VLOOKUP(VLOOKUP($A76, 'E4 TB Allocation Details'!$A$18:$L$214, MATCH("Demand ID", 'E4 TB Allocation Details'!$A$18:$L$18, 0),FALSE), 'E2 Allocators'!$B$15:$W$361, MATCH('O5 Details by Class &amp; Accounts'!P$18, 'E2 Allocators'!$B$15:$W$15, 0),FALSE)*$F76), 0, VLOOKUP(VLOOKUP($A76, 'E4 TB Allocation Details'!$A$18:$L$214, MATCH("Demand ID", 'E4 TB Allocation Details'!$A$18:$L$18, 0),FALSE), 'E2 Allocators'!$B$15:$W$361, MATCH('O5 Details by Class &amp; Accounts'!P$18, 'E2 Allocators'!$B$15:$W$15, 0),FALSE)*$F76)</f>
        <v>0</v>
      </c>
      <c r="Q76" s="1321">
        <f>IF(ISERROR(VLOOKUP(VLOOKUP($A76, 'E4 TB Allocation Details'!$A$18:$L$214, MATCH("Demand ID", 'E4 TB Allocation Details'!$A$18:$L$18, 0),FALSE), 'E2 Allocators'!$B$15:$W$361, MATCH('O5 Details by Class &amp; Accounts'!Q$18, 'E2 Allocators'!$B$15:$W$15, 0),FALSE)*$F76), 0, VLOOKUP(VLOOKUP($A76, 'E4 TB Allocation Details'!$A$18:$L$214, MATCH("Demand ID", 'E4 TB Allocation Details'!$A$18:$L$18, 0),FALSE), 'E2 Allocators'!$B$15:$W$361, MATCH('O5 Details by Class &amp; Accounts'!Q$18, 'E2 Allocators'!$B$15:$W$15, 0),FALSE)*$F76)</f>
        <v>0</v>
      </c>
      <c r="R76" s="1321">
        <f>IF(ISERROR(VLOOKUP(VLOOKUP($A76, 'E4 TB Allocation Details'!$A$18:$L$214, MATCH("Demand ID", 'E4 TB Allocation Details'!$A$18:$L$18, 0),FALSE), 'E2 Allocators'!$B$15:$W$361, MATCH('O5 Details by Class &amp; Accounts'!R$18, 'E2 Allocators'!$B$15:$W$15, 0),FALSE)*$F76), 0, VLOOKUP(VLOOKUP($A76, 'E4 TB Allocation Details'!$A$18:$L$214, MATCH("Demand ID", 'E4 TB Allocation Details'!$A$18:$L$18, 0),FALSE), 'E2 Allocators'!$B$15:$W$361, MATCH('O5 Details by Class &amp; Accounts'!R$18, 'E2 Allocators'!$B$15:$W$15, 0),FALSE)*$F76)</f>
        <v>0</v>
      </c>
      <c r="S76" s="1321">
        <f>IF(ISERROR(VLOOKUP(VLOOKUP($A76, 'E4 TB Allocation Details'!$A$18:$L$214, MATCH("Demand ID", 'E4 TB Allocation Details'!$A$18:$L$18, 0),FALSE), 'E2 Allocators'!$B$15:$W$361, MATCH('O5 Details by Class &amp; Accounts'!S$18, 'E2 Allocators'!$B$15:$W$15, 0),FALSE)*$F76), 0, VLOOKUP(VLOOKUP($A76, 'E4 TB Allocation Details'!$A$18:$L$214, MATCH("Demand ID", 'E4 TB Allocation Details'!$A$18:$L$18, 0),FALSE), 'E2 Allocators'!$B$15:$W$361, MATCH('O5 Details by Class &amp; Accounts'!S$18, 'E2 Allocators'!$B$15:$W$15, 0),FALSE)*$F76)</f>
        <v>0</v>
      </c>
      <c r="T76" s="1321">
        <f>IF(ISERROR(VLOOKUP(VLOOKUP($A76, 'E4 TB Allocation Details'!$A$18:$L$214, MATCH("Demand ID", 'E4 TB Allocation Details'!$A$18:$L$18, 0),FALSE), 'E2 Allocators'!$B$15:$W$361, MATCH('O5 Details by Class &amp; Accounts'!T$18, 'E2 Allocators'!$B$15:$W$15, 0),FALSE)*$F76), 0, VLOOKUP(VLOOKUP($A76, 'E4 TB Allocation Details'!$A$18:$L$214, MATCH("Demand ID", 'E4 TB Allocation Details'!$A$18:$L$18, 0),FALSE), 'E2 Allocators'!$B$15:$W$361, MATCH('O5 Details by Class &amp; Accounts'!T$18, 'E2 Allocators'!$B$15:$W$15, 0),FALSE)*$F76)</f>
        <v>0</v>
      </c>
      <c r="U76" s="1321">
        <f>IF(ISERROR(VLOOKUP(VLOOKUP($A76, 'E4 TB Allocation Details'!$A$18:$L$214, MATCH("Demand ID", 'E4 TB Allocation Details'!$A$18:$L$18, 0),FALSE), 'E2 Allocators'!$B$15:$W$361, MATCH('O5 Details by Class &amp; Accounts'!U$18, 'E2 Allocators'!$B$15:$W$15, 0),FALSE)*$F76), 0, VLOOKUP(VLOOKUP($A76, 'E4 TB Allocation Details'!$A$18:$L$214, MATCH("Demand ID", 'E4 TB Allocation Details'!$A$18:$L$18, 0),FALSE), 'E2 Allocators'!$B$15:$W$361, MATCH('O5 Details by Class &amp; Accounts'!U$18, 'E2 Allocators'!$B$15:$W$15, 0),FALSE)*$F76)</f>
        <v>0</v>
      </c>
      <c r="V76" s="1321">
        <f>IF(ISERROR(VLOOKUP(VLOOKUP($A76, 'E4 TB Allocation Details'!$A$18:$L$214, MATCH("Demand ID", 'E4 TB Allocation Details'!$A$18:$L$18, 0),FALSE), 'E2 Allocators'!$B$15:$W$361, MATCH('O5 Details by Class &amp; Accounts'!V$18, 'E2 Allocators'!$B$15:$W$15, 0),FALSE)*$F76), 0, VLOOKUP(VLOOKUP($A76, 'E4 TB Allocation Details'!$A$18:$L$214, MATCH("Demand ID", 'E4 TB Allocation Details'!$A$18:$L$18, 0),FALSE), 'E2 Allocators'!$B$15:$W$361, MATCH('O5 Details by Class &amp; Accounts'!V$18, 'E2 Allocators'!$B$15:$W$15, 0),FALSE)*$F76)</f>
        <v>0</v>
      </c>
      <c r="W76" s="1321">
        <f>IF(ISERROR(VLOOKUP(VLOOKUP($A76, 'E4 TB Allocation Details'!$A$18:$L$214, MATCH("Demand ID", 'E4 TB Allocation Details'!$A$18:$L$18, 0),FALSE), 'E2 Allocators'!$B$15:$W$361, MATCH('O5 Details by Class &amp; Accounts'!W$18, 'E2 Allocators'!$B$15:$W$15, 0),FALSE)*$F76), 0, VLOOKUP(VLOOKUP($A76, 'E4 TB Allocation Details'!$A$18:$L$214, MATCH("Demand ID", 'E4 TB Allocation Details'!$A$18:$L$18, 0),FALSE), 'E2 Allocators'!$B$15:$W$361, MATCH('O5 Details by Class &amp; Accounts'!W$18, 'E2 Allocators'!$B$15:$W$15, 0),FALSE)*$F76)</f>
        <v>0</v>
      </c>
      <c r="X76" s="1321">
        <f>IF(ISERROR(VLOOKUP(VLOOKUP($A76, 'E4 TB Allocation Details'!$A$18:$L$214, MATCH("Demand ID", 'E4 TB Allocation Details'!$A$18:$L$18, 0),FALSE), 'E2 Allocators'!$B$15:$W$361, MATCH('O5 Details by Class &amp; Accounts'!X$18, 'E2 Allocators'!$B$15:$W$15, 0),FALSE)*$F76), 0, VLOOKUP(VLOOKUP($A76, 'E4 TB Allocation Details'!$A$18:$L$214, MATCH("Demand ID", 'E4 TB Allocation Details'!$A$18:$L$18, 0),FALSE), 'E2 Allocators'!$B$15:$W$361, MATCH('O5 Details by Class &amp; Accounts'!X$18, 'E2 Allocators'!$B$15:$W$15, 0),FALSE)*$F76)</f>
        <v>0</v>
      </c>
      <c r="Y76" s="1321">
        <f>IF(ISERROR(VLOOKUP(VLOOKUP($A76, 'E4 TB Allocation Details'!$A$18:$L$214, MATCH("Demand ID", 'E4 TB Allocation Details'!$A$18:$L$18, 0),FALSE), 'E2 Allocators'!$B$15:$W$361, MATCH('O5 Details by Class &amp; Accounts'!Y$18, 'E2 Allocators'!$B$15:$W$15, 0),FALSE)*$F76), 0, VLOOKUP(VLOOKUP($A76, 'E4 TB Allocation Details'!$A$18:$L$214, MATCH("Demand ID", 'E4 TB Allocation Details'!$A$18:$L$18, 0),FALSE), 'E2 Allocators'!$B$15:$W$361, MATCH('O5 Details by Class &amp; Accounts'!Y$18, 'E2 Allocators'!$B$15:$W$15, 0),FALSE)*$F76)</f>
        <v>0</v>
      </c>
      <c r="Z76" s="1321">
        <f>IF(ISERROR(VLOOKUP(VLOOKUP($A76, 'E4 TB Allocation Details'!$A$18:$L$214, MATCH("Demand ID", 'E4 TB Allocation Details'!$A$18:$L$18, 0),FALSE), 'E2 Allocators'!$B$15:$W$361, MATCH('O5 Details by Class &amp; Accounts'!Z$18, 'E2 Allocators'!$B$15:$W$15, 0),FALSE)*$F76), 0, VLOOKUP(VLOOKUP($A76, 'E4 TB Allocation Details'!$A$18:$L$214, MATCH("Demand ID", 'E4 TB Allocation Details'!$A$18:$L$18, 0),FALSE), 'E2 Allocators'!$B$15:$W$361, MATCH('O5 Details by Class &amp; Accounts'!Z$18, 'E2 Allocators'!$B$15:$W$15, 0),FALSE)*$F76)</f>
        <v>0</v>
      </c>
      <c r="AA76" s="1321">
        <f>IF(ISERROR(VLOOKUP(VLOOKUP($A76, 'E4 TB Allocation Details'!$A$18:$L$214, MATCH("Demand ID", 'E4 TB Allocation Details'!$A$18:$L$18, 0),FALSE), 'E2 Allocators'!$B$15:$W$361, MATCH('O5 Details by Class &amp; Accounts'!AA$18, 'E2 Allocators'!$B$15:$W$15, 0),FALSE)*$F76), 0, VLOOKUP(VLOOKUP($A76, 'E4 TB Allocation Details'!$A$18:$L$214, MATCH("Demand ID", 'E4 TB Allocation Details'!$A$18:$L$18, 0),FALSE), 'E2 Allocators'!$B$15:$W$361, MATCH('O5 Details by Class &amp; Accounts'!AA$18, 'E2 Allocators'!$B$15:$W$15, 0),FALSE)*$F76)</f>
        <v>0</v>
      </c>
      <c r="AB76" s="1321">
        <f>IF(ISERROR(VLOOKUP(VLOOKUP($A76, 'E4 TB Allocation Details'!$A$18:$L$214, MATCH("Demand ID", 'E4 TB Allocation Details'!$A$18:$L$18, 0),FALSE), 'E2 Allocators'!$B$15:$W$361, MATCH('O5 Details by Class &amp; Accounts'!AB$18, 'E2 Allocators'!$B$15:$W$15, 0),FALSE)*$F76), 0, VLOOKUP(VLOOKUP($A76, 'E4 TB Allocation Details'!$A$18:$L$214, MATCH("Demand ID", 'E4 TB Allocation Details'!$A$18:$L$18, 0),FALSE), 'E2 Allocators'!$B$15:$W$361, MATCH('O5 Details by Class &amp; Accounts'!AB$18, 'E2 Allocators'!$B$15:$W$15, 0),FALSE)*$F76)</f>
        <v>0</v>
      </c>
      <c r="AC76" s="1321">
        <f t="shared" si="9"/>
        <v>0</v>
      </c>
      <c r="AD76" s="1321">
        <f>IF(ISERROR(VLOOKUP(VLOOKUP($A76, 'E4 TB Allocation Details'!$A$18:$L$214, MATCH("Customer ID", 'E4 TB Allocation Details'!$A$18:$L$18, 0),FALSE), 'E2 Allocators'!$B$15:$W$361, MATCH('O5 Details by Class &amp; Accounts'!AD$18, 'E2 Allocators'!$B$15:$W$15, 0),FALSE)*$G76), 0, VLOOKUP(VLOOKUP($A76, 'E4 TB Allocation Details'!$A$18:$L$214, MATCH("Customer ID", 'E4 TB Allocation Details'!$A$18:$L$18, 0),FALSE), 'E2 Allocators'!$B$15:$W$361, MATCH('O5 Details by Class &amp; Accounts'!AD$18, 'E2 Allocators'!$B$15:$W$15, 0),FALSE)*$G76)</f>
        <v>0</v>
      </c>
      <c r="AE76" s="1321">
        <f>IF(ISERROR(VLOOKUP(VLOOKUP($A76, 'E4 TB Allocation Details'!$A$18:$L$214, MATCH("Customer ID", 'E4 TB Allocation Details'!$A$18:$L$18, 0),FALSE), 'E2 Allocators'!$B$15:$W$361, MATCH('O5 Details by Class &amp; Accounts'!AE$18, 'E2 Allocators'!$B$15:$W$15, 0),FALSE)*$G76), 0, VLOOKUP(VLOOKUP($A76, 'E4 TB Allocation Details'!$A$18:$L$214, MATCH("Customer ID", 'E4 TB Allocation Details'!$A$18:$L$18, 0),FALSE), 'E2 Allocators'!$B$15:$W$361, MATCH('O5 Details by Class &amp; Accounts'!AE$18, 'E2 Allocators'!$B$15:$W$15, 0),FALSE)*$G76)</f>
        <v>0</v>
      </c>
      <c r="AF76" s="1321">
        <f>IF(ISERROR(VLOOKUP(VLOOKUP($A76, 'E4 TB Allocation Details'!$A$18:$L$214, MATCH("Customer ID", 'E4 TB Allocation Details'!$A$18:$L$18, 0),FALSE), 'E2 Allocators'!$B$15:$W$361, MATCH('O5 Details by Class &amp; Accounts'!AF$18, 'E2 Allocators'!$B$15:$W$15, 0),FALSE)*$G76), 0, VLOOKUP(VLOOKUP($A76, 'E4 TB Allocation Details'!$A$18:$L$214, MATCH("Customer ID", 'E4 TB Allocation Details'!$A$18:$L$18, 0),FALSE), 'E2 Allocators'!$B$15:$W$361, MATCH('O5 Details by Class &amp; Accounts'!AF$18, 'E2 Allocators'!$B$15:$W$15, 0),FALSE)*$G76)</f>
        <v>0</v>
      </c>
      <c r="AG76" s="1321">
        <f>IF(ISERROR(VLOOKUP(VLOOKUP($A76, 'E4 TB Allocation Details'!$A$18:$L$214, MATCH("Customer ID", 'E4 TB Allocation Details'!$A$18:$L$18, 0),FALSE), 'E2 Allocators'!$B$15:$W$361, MATCH('O5 Details by Class &amp; Accounts'!AG$18, 'E2 Allocators'!$B$15:$W$15, 0),FALSE)*$G76), 0, VLOOKUP(VLOOKUP($A76, 'E4 TB Allocation Details'!$A$18:$L$214, MATCH("Customer ID", 'E4 TB Allocation Details'!$A$18:$L$18, 0),FALSE), 'E2 Allocators'!$B$15:$W$361, MATCH('O5 Details by Class &amp; Accounts'!AG$18, 'E2 Allocators'!$B$15:$W$15, 0),FALSE)*$G76)</f>
        <v>0</v>
      </c>
      <c r="AH76" s="1321">
        <f>IF(ISERROR(VLOOKUP(VLOOKUP($A76, 'E4 TB Allocation Details'!$A$18:$L$214, MATCH("Customer ID", 'E4 TB Allocation Details'!$A$18:$L$18, 0),FALSE), 'E2 Allocators'!$B$15:$W$361, MATCH('O5 Details by Class &amp; Accounts'!AH$18, 'E2 Allocators'!$B$15:$W$15, 0),FALSE)*$G76), 0, VLOOKUP(VLOOKUP($A76, 'E4 TB Allocation Details'!$A$18:$L$214, MATCH("Customer ID", 'E4 TB Allocation Details'!$A$18:$L$18, 0),FALSE), 'E2 Allocators'!$B$15:$W$361, MATCH('O5 Details by Class &amp; Accounts'!AH$18, 'E2 Allocators'!$B$15:$W$15, 0),FALSE)*$G76)</f>
        <v>0</v>
      </c>
      <c r="AI76" s="1321">
        <f>IF(ISERROR(VLOOKUP(VLOOKUP($A76, 'E4 TB Allocation Details'!$A$18:$L$214, MATCH("Customer ID", 'E4 TB Allocation Details'!$A$18:$L$18, 0),FALSE), 'E2 Allocators'!$B$15:$W$361, MATCH('O5 Details by Class &amp; Accounts'!AI$18, 'E2 Allocators'!$B$15:$W$15, 0),FALSE)*$G76), 0, VLOOKUP(VLOOKUP($A76, 'E4 TB Allocation Details'!$A$18:$L$214, MATCH("Customer ID", 'E4 TB Allocation Details'!$A$18:$L$18, 0),FALSE), 'E2 Allocators'!$B$15:$W$361, MATCH('O5 Details by Class &amp; Accounts'!AI$18, 'E2 Allocators'!$B$15:$W$15, 0),FALSE)*$G76)</f>
        <v>0</v>
      </c>
      <c r="AJ76" s="1321">
        <f>IF(ISERROR(VLOOKUP(VLOOKUP($A76, 'E4 TB Allocation Details'!$A$18:$L$214, MATCH("Customer ID", 'E4 TB Allocation Details'!$A$18:$L$18, 0),FALSE), 'E2 Allocators'!$B$15:$W$361, MATCH('O5 Details by Class &amp; Accounts'!AJ$18, 'E2 Allocators'!$B$15:$W$15, 0),FALSE)*$G76), 0, VLOOKUP(VLOOKUP($A76, 'E4 TB Allocation Details'!$A$18:$L$214, MATCH("Customer ID", 'E4 TB Allocation Details'!$A$18:$L$18, 0),FALSE), 'E2 Allocators'!$B$15:$W$361, MATCH('O5 Details by Class &amp; Accounts'!AJ$18, 'E2 Allocators'!$B$15:$W$15, 0),FALSE)*$G76)</f>
        <v>0</v>
      </c>
      <c r="AK76" s="1321">
        <f>IF(ISERROR(VLOOKUP(VLOOKUP($A76, 'E4 TB Allocation Details'!$A$18:$L$214, MATCH("Customer ID", 'E4 TB Allocation Details'!$A$18:$L$18, 0),FALSE), 'E2 Allocators'!$B$15:$W$361, MATCH('O5 Details by Class &amp; Accounts'!AK$18, 'E2 Allocators'!$B$15:$W$15, 0),FALSE)*$G76), 0, VLOOKUP(VLOOKUP($A76, 'E4 TB Allocation Details'!$A$18:$L$214, MATCH("Customer ID", 'E4 TB Allocation Details'!$A$18:$L$18, 0),FALSE), 'E2 Allocators'!$B$15:$W$361, MATCH('O5 Details by Class &amp; Accounts'!AK$18, 'E2 Allocators'!$B$15:$W$15, 0),FALSE)*$G76)</f>
        <v>0</v>
      </c>
      <c r="AL76" s="1321">
        <f>IF(ISERROR(VLOOKUP(VLOOKUP($A76, 'E4 TB Allocation Details'!$A$18:$L$214, MATCH("Customer ID", 'E4 TB Allocation Details'!$A$18:$L$18, 0),FALSE), 'E2 Allocators'!$B$15:$W$361, MATCH('O5 Details by Class &amp; Accounts'!AL$18, 'E2 Allocators'!$B$15:$W$15, 0),FALSE)*$G76), 0, VLOOKUP(VLOOKUP($A76, 'E4 TB Allocation Details'!$A$18:$L$214, MATCH("Customer ID", 'E4 TB Allocation Details'!$A$18:$L$18, 0),FALSE), 'E2 Allocators'!$B$15:$W$361, MATCH('O5 Details by Class &amp; Accounts'!AL$18, 'E2 Allocators'!$B$15:$W$15, 0),FALSE)*$G76)</f>
        <v>0</v>
      </c>
      <c r="AM76" s="1321">
        <f>IF(ISERROR(VLOOKUP(VLOOKUP($A76, 'E4 TB Allocation Details'!$A$18:$L$214, MATCH("Customer ID", 'E4 TB Allocation Details'!$A$18:$L$18, 0),FALSE), 'E2 Allocators'!$B$15:$W$361, MATCH('O5 Details by Class &amp; Accounts'!AM$18, 'E2 Allocators'!$B$15:$W$15, 0),FALSE)*$G76), 0, VLOOKUP(VLOOKUP($A76, 'E4 TB Allocation Details'!$A$18:$L$214, MATCH("Customer ID", 'E4 TB Allocation Details'!$A$18:$L$18, 0),FALSE), 'E2 Allocators'!$B$15:$W$361, MATCH('O5 Details by Class &amp; Accounts'!AM$18, 'E2 Allocators'!$B$15:$W$15, 0),FALSE)*$G76)</f>
        <v>0</v>
      </c>
      <c r="AN76" s="1321">
        <f>IF(ISERROR(VLOOKUP(VLOOKUP($A76, 'E4 TB Allocation Details'!$A$18:$L$214, MATCH("Customer ID", 'E4 TB Allocation Details'!$A$18:$L$18, 0),FALSE), 'E2 Allocators'!$B$15:$W$361, MATCH('O5 Details by Class &amp; Accounts'!AN$18, 'E2 Allocators'!$B$15:$W$15, 0),FALSE)*$G76), 0, VLOOKUP(VLOOKUP($A76, 'E4 TB Allocation Details'!$A$18:$L$214, MATCH("Customer ID", 'E4 TB Allocation Details'!$A$18:$L$18, 0),FALSE), 'E2 Allocators'!$B$15:$W$361, MATCH('O5 Details by Class &amp; Accounts'!AN$18, 'E2 Allocators'!$B$15:$W$15, 0),FALSE)*$G76)</f>
        <v>0</v>
      </c>
      <c r="AO76" s="1321">
        <f>IF(ISERROR(VLOOKUP(VLOOKUP($A76, 'E4 TB Allocation Details'!$A$18:$L$214, MATCH("Customer ID", 'E4 TB Allocation Details'!$A$18:$L$18, 0),FALSE), 'E2 Allocators'!$B$15:$W$361, MATCH('O5 Details by Class &amp; Accounts'!AO$18, 'E2 Allocators'!$B$15:$W$15, 0),FALSE)*$G76), 0, VLOOKUP(VLOOKUP($A76, 'E4 TB Allocation Details'!$A$18:$L$214, MATCH("Customer ID", 'E4 TB Allocation Details'!$A$18:$L$18, 0),FALSE), 'E2 Allocators'!$B$15:$W$361, MATCH('O5 Details by Class &amp; Accounts'!AO$18, 'E2 Allocators'!$B$15:$W$15, 0),FALSE)*$G76)</f>
        <v>0</v>
      </c>
      <c r="AP76" s="1321">
        <f>IF(ISERROR(VLOOKUP(VLOOKUP($A76, 'E4 TB Allocation Details'!$A$18:$L$214, MATCH("Customer ID", 'E4 TB Allocation Details'!$A$18:$L$18, 0),FALSE), 'E2 Allocators'!$B$15:$W$361, MATCH('O5 Details by Class &amp; Accounts'!AP$18, 'E2 Allocators'!$B$15:$W$15, 0),FALSE)*$G76), 0, VLOOKUP(VLOOKUP($A76, 'E4 TB Allocation Details'!$A$18:$L$214, MATCH("Customer ID", 'E4 TB Allocation Details'!$A$18:$L$18, 0),FALSE), 'E2 Allocators'!$B$15:$W$361, MATCH('O5 Details by Class &amp; Accounts'!AP$18, 'E2 Allocators'!$B$15:$W$15, 0),FALSE)*$G76)</f>
        <v>0</v>
      </c>
      <c r="AQ76" s="1321">
        <f>IF(ISERROR(VLOOKUP(VLOOKUP($A76, 'E4 TB Allocation Details'!$A$18:$L$214, MATCH("Customer ID", 'E4 TB Allocation Details'!$A$18:$L$18, 0),FALSE), 'E2 Allocators'!$B$15:$W$361, MATCH('O5 Details by Class &amp; Accounts'!AQ$18, 'E2 Allocators'!$B$15:$W$15, 0),FALSE)*$G76), 0, VLOOKUP(VLOOKUP($A76, 'E4 TB Allocation Details'!$A$18:$L$214, MATCH("Customer ID", 'E4 TB Allocation Details'!$A$18:$L$18, 0),FALSE), 'E2 Allocators'!$B$15:$W$361, MATCH('O5 Details by Class &amp; Accounts'!AQ$18, 'E2 Allocators'!$B$15:$W$15, 0),FALSE)*$G76)</f>
        <v>0</v>
      </c>
      <c r="AR76" s="1321">
        <f>IF(ISERROR(VLOOKUP(VLOOKUP($A76, 'E4 TB Allocation Details'!$A$18:$L$214, MATCH("Customer ID", 'E4 TB Allocation Details'!$A$18:$L$18, 0),FALSE), 'E2 Allocators'!$B$15:$W$361, MATCH('O5 Details by Class &amp; Accounts'!AR$18, 'E2 Allocators'!$B$15:$W$15, 0),FALSE)*$G76), 0, VLOOKUP(VLOOKUP($A76, 'E4 TB Allocation Details'!$A$18:$L$214, MATCH("Customer ID", 'E4 TB Allocation Details'!$A$18:$L$18, 0),FALSE), 'E2 Allocators'!$B$15:$W$361, MATCH('O5 Details by Class &amp; Accounts'!AR$18, 'E2 Allocators'!$B$15:$W$15, 0),FALSE)*$G76)</f>
        <v>0</v>
      </c>
      <c r="AS76" s="1321">
        <f>IF(ISERROR(VLOOKUP(VLOOKUP($A76, 'E4 TB Allocation Details'!$A$18:$L$214, MATCH("Customer ID", 'E4 TB Allocation Details'!$A$18:$L$18, 0),FALSE), 'E2 Allocators'!$B$15:$W$361, MATCH('O5 Details by Class &amp; Accounts'!AS$18, 'E2 Allocators'!$B$15:$W$15, 0),FALSE)*$G76), 0, VLOOKUP(VLOOKUP($A76, 'E4 TB Allocation Details'!$A$18:$L$214, MATCH("Customer ID", 'E4 TB Allocation Details'!$A$18:$L$18, 0),FALSE), 'E2 Allocators'!$B$15:$W$361, MATCH('O5 Details by Class &amp; Accounts'!AS$18, 'E2 Allocators'!$B$15:$W$15, 0),FALSE)*$G76)</f>
        <v>0</v>
      </c>
      <c r="AT76" s="1321">
        <f>IF(ISERROR(VLOOKUP(VLOOKUP($A76, 'E4 TB Allocation Details'!$A$18:$L$214, MATCH("Customer ID", 'E4 TB Allocation Details'!$A$18:$L$18, 0),FALSE), 'E2 Allocators'!$B$15:$W$361, MATCH('O5 Details by Class &amp; Accounts'!AT$18, 'E2 Allocators'!$B$15:$W$15, 0),FALSE)*$G76), 0, VLOOKUP(VLOOKUP($A76, 'E4 TB Allocation Details'!$A$18:$L$214, MATCH("Customer ID", 'E4 TB Allocation Details'!$A$18:$L$18, 0),FALSE), 'E2 Allocators'!$B$15:$W$361, MATCH('O5 Details by Class &amp; Accounts'!AT$18, 'E2 Allocators'!$B$15:$W$15, 0),FALSE)*$G76)</f>
        <v>0</v>
      </c>
      <c r="AU76" s="1321">
        <f>IF(ISERROR(VLOOKUP(VLOOKUP($A76, 'E4 TB Allocation Details'!$A$18:$L$214, MATCH("Customer ID", 'E4 TB Allocation Details'!$A$18:$L$18, 0),FALSE), 'E2 Allocators'!$B$15:$W$361, MATCH('O5 Details by Class &amp; Accounts'!AU$18, 'E2 Allocators'!$B$15:$W$15, 0),FALSE)*$G76), 0, VLOOKUP(VLOOKUP($A76, 'E4 TB Allocation Details'!$A$18:$L$214, MATCH("Customer ID", 'E4 TB Allocation Details'!$A$18:$L$18, 0),FALSE), 'E2 Allocators'!$B$15:$W$361, MATCH('O5 Details by Class &amp; Accounts'!AU$18, 'E2 Allocators'!$B$15:$W$15, 0),FALSE)*$G76)</f>
        <v>0</v>
      </c>
      <c r="AV76" s="1321">
        <f>IF(ISERROR(VLOOKUP(VLOOKUP($A76, 'E4 TB Allocation Details'!$A$18:$L$214, MATCH("Customer ID", 'E4 TB Allocation Details'!$A$18:$L$18, 0),FALSE), 'E2 Allocators'!$B$15:$W$361, MATCH('O5 Details by Class &amp; Accounts'!AV$18, 'E2 Allocators'!$B$15:$W$15, 0),FALSE)*$G76), 0, VLOOKUP(VLOOKUP($A76, 'E4 TB Allocation Details'!$A$18:$L$214, MATCH("Customer ID", 'E4 TB Allocation Details'!$A$18:$L$18, 0),FALSE), 'E2 Allocators'!$B$15:$W$361, MATCH('O5 Details by Class &amp; Accounts'!AV$18, 'E2 Allocators'!$B$15:$W$15, 0),FALSE)*$G76)</f>
        <v>0</v>
      </c>
      <c r="AW76" s="1321">
        <f>IF(ISERROR(VLOOKUP(VLOOKUP($A76, 'E4 TB Allocation Details'!$A$18:$L$214, MATCH("Customer ID", 'E4 TB Allocation Details'!$A$18:$L$18, 0),FALSE), 'E2 Allocators'!$B$15:$W$361, MATCH('O5 Details by Class &amp; Accounts'!AW$18, 'E2 Allocators'!$B$15:$W$15, 0),FALSE)*$G76), 0, VLOOKUP(VLOOKUP($A76, 'E4 TB Allocation Details'!$A$18:$L$214, MATCH("Customer ID", 'E4 TB Allocation Details'!$A$18:$L$18, 0),FALSE), 'E2 Allocators'!$B$15:$W$361, MATCH('O5 Details by Class &amp; Accounts'!AW$18, 'E2 Allocators'!$B$15:$W$15, 0),FALSE)*$G76)</f>
        <v>0</v>
      </c>
      <c r="AX76" s="1321">
        <f t="shared" si="10"/>
        <v>0</v>
      </c>
      <c r="AY76" s="1321">
        <f>IF(ISERROR(VLOOKUP(VLOOKUP($A76, 'E4 TB Allocation Details'!$A$18:$L$214, MATCH("Misc ID", 'E4 TB Allocation Details'!$A$18:$L$18, 0),FALSE), 'E2 Allocators'!$B$15:$W$361, MATCH('O5 Details by Class &amp; Accounts'!AY$18, 'E2 Allocators'!$B$15:$W$15, 0),FALSE)*$E76), 0, VLOOKUP(VLOOKUP($A76, 'E4 TB Allocation Details'!$A$18:$L$214, MATCH("Misc ID", 'E4 TB Allocation Details'!$A$18:$L$18, 0),FALSE), 'E2 Allocators'!$B$15:$W$361, MATCH('O5 Details by Class &amp; Accounts'!AY$18, 'E2 Allocators'!$B$15:$W$15, 0),FALSE)*$E76)</f>
        <v>0</v>
      </c>
      <c r="AZ76" s="1321">
        <f>IF(ISERROR(VLOOKUP(VLOOKUP($A76, 'E4 TB Allocation Details'!$A$18:$L$214, MATCH("Misc ID", 'E4 TB Allocation Details'!$A$18:$L$18, 0),FALSE), 'E2 Allocators'!$B$15:$W$361, MATCH('O5 Details by Class &amp; Accounts'!AZ$18, 'E2 Allocators'!$B$15:$W$15, 0),FALSE)*$E76), 0, VLOOKUP(VLOOKUP($A76, 'E4 TB Allocation Details'!$A$18:$L$214, MATCH("Misc ID", 'E4 TB Allocation Details'!$A$18:$L$18, 0),FALSE), 'E2 Allocators'!$B$15:$W$361, MATCH('O5 Details by Class &amp; Accounts'!AZ$18, 'E2 Allocators'!$B$15:$W$15, 0),FALSE)*$E76)</f>
        <v>0</v>
      </c>
      <c r="BA76" s="1321">
        <f>IF(ISERROR(VLOOKUP(VLOOKUP($A76, 'E4 TB Allocation Details'!$A$18:$L$214, MATCH("Misc ID", 'E4 TB Allocation Details'!$A$18:$L$18, 0),FALSE), 'E2 Allocators'!$B$15:$W$361, MATCH('O5 Details by Class &amp; Accounts'!BA$18, 'E2 Allocators'!$B$15:$W$15, 0),FALSE)*$E76), 0, VLOOKUP(VLOOKUP($A76, 'E4 TB Allocation Details'!$A$18:$L$214, MATCH("Misc ID", 'E4 TB Allocation Details'!$A$18:$L$18, 0),FALSE), 'E2 Allocators'!$B$15:$W$361, MATCH('O5 Details by Class &amp; Accounts'!BA$18, 'E2 Allocators'!$B$15:$W$15, 0),FALSE)*$E76)</f>
        <v>0</v>
      </c>
      <c r="BB76" s="1321">
        <f>IF(ISERROR(VLOOKUP(VLOOKUP($A76, 'E4 TB Allocation Details'!$A$18:$L$214, MATCH("Misc ID", 'E4 TB Allocation Details'!$A$18:$L$18, 0),FALSE), 'E2 Allocators'!$B$15:$W$361, MATCH('O5 Details by Class &amp; Accounts'!BB$18, 'E2 Allocators'!$B$15:$W$15, 0),FALSE)*$E76), 0, VLOOKUP(VLOOKUP($A76, 'E4 TB Allocation Details'!$A$18:$L$214, MATCH("Misc ID", 'E4 TB Allocation Details'!$A$18:$L$18, 0),FALSE), 'E2 Allocators'!$B$15:$W$361, MATCH('O5 Details by Class &amp; Accounts'!BB$18, 'E2 Allocators'!$B$15:$W$15, 0),FALSE)*$E76)</f>
        <v>0</v>
      </c>
      <c r="BC76" s="1321">
        <f>IF(ISERROR(VLOOKUP(VLOOKUP($A76, 'E4 TB Allocation Details'!$A$18:$L$214, MATCH("Misc ID", 'E4 TB Allocation Details'!$A$18:$L$18, 0),FALSE), 'E2 Allocators'!$B$15:$W$361, MATCH('O5 Details by Class &amp; Accounts'!BC$18, 'E2 Allocators'!$B$15:$W$15, 0),FALSE)*$E76), 0, VLOOKUP(VLOOKUP($A76, 'E4 TB Allocation Details'!$A$18:$L$214, MATCH("Misc ID", 'E4 TB Allocation Details'!$A$18:$L$18, 0),FALSE), 'E2 Allocators'!$B$15:$W$361, MATCH('O5 Details by Class &amp; Accounts'!BC$18, 'E2 Allocators'!$B$15:$W$15, 0),FALSE)*$E76)</f>
        <v>0</v>
      </c>
      <c r="BD76" s="1321">
        <f>IF(ISERROR(VLOOKUP(VLOOKUP($A76, 'E4 TB Allocation Details'!$A$18:$L$214, MATCH("Misc ID", 'E4 TB Allocation Details'!$A$18:$L$18, 0),FALSE), 'E2 Allocators'!$B$15:$W$361, MATCH('O5 Details by Class &amp; Accounts'!BD$18, 'E2 Allocators'!$B$15:$W$15, 0),FALSE)*$E76), 0, VLOOKUP(VLOOKUP($A76, 'E4 TB Allocation Details'!$A$18:$L$214, MATCH("Misc ID", 'E4 TB Allocation Details'!$A$18:$L$18, 0),FALSE), 'E2 Allocators'!$B$15:$W$361, MATCH('O5 Details by Class &amp; Accounts'!BD$18, 'E2 Allocators'!$B$15:$W$15, 0),FALSE)*$E76)</f>
        <v>0</v>
      </c>
      <c r="BE76" s="1321">
        <f>IF(ISERROR(VLOOKUP(VLOOKUP($A76, 'E4 TB Allocation Details'!$A$18:$L$214, MATCH("Misc ID", 'E4 TB Allocation Details'!$A$18:$L$18, 0),FALSE), 'E2 Allocators'!$B$15:$W$361, MATCH('O5 Details by Class &amp; Accounts'!BE$18, 'E2 Allocators'!$B$15:$W$15, 0),FALSE)*$E76), 0, VLOOKUP(VLOOKUP($A76, 'E4 TB Allocation Details'!$A$18:$L$214, MATCH("Misc ID", 'E4 TB Allocation Details'!$A$18:$L$18, 0),FALSE), 'E2 Allocators'!$B$15:$W$361, MATCH('O5 Details by Class &amp; Accounts'!BE$18, 'E2 Allocators'!$B$15:$W$15, 0),FALSE)*$E76)</f>
        <v>0</v>
      </c>
      <c r="BF76" s="1321">
        <f>IF(ISERROR(VLOOKUP(VLOOKUP($A76, 'E4 TB Allocation Details'!$A$18:$L$214, MATCH("Misc ID", 'E4 TB Allocation Details'!$A$18:$L$18, 0),FALSE), 'E2 Allocators'!$B$15:$W$361, MATCH('O5 Details by Class &amp; Accounts'!BF$18, 'E2 Allocators'!$B$15:$W$15, 0),FALSE)*$E76), 0, VLOOKUP(VLOOKUP($A76, 'E4 TB Allocation Details'!$A$18:$L$214, MATCH("Misc ID", 'E4 TB Allocation Details'!$A$18:$L$18, 0),FALSE), 'E2 Allocators'!$B$15:$W$361, MATCH('O5 Details by Class &amp; Accounts'!BF$18, 'E2 Allocators'!$B$15:$W$15, 0),FALSE)*$E76)</f>
        <v>0</v>
      </c>
      <c r="BG76" s="1321">
        <f>IF(ISERROR(VLOOKUP(VLOOKUP($A76, 'E4 TB Allocation Details'!$A$18:$L$214, MATCH("Misc ID", 'E4 TB Allocation Details'!$A$18:$L$18, 0),FALSE), 'E2 Allocators'!$B$15:$W$361, MATCH('O5 Details by Class &amp; Accounts'!BG$18, 'E2 Allocators'!$B$15:$W$15, 0),FALSE)*$E76), 0, VLOOKUP(VLOOKUP($A76, 'E4 TB Allocation Details'!$A$18:$L$214, MATCH("Misc ID", 'E4 TB Allocation Details'!$A$18:$L$18, 0),FALSE), 'E2 Allocators'!$B$15:$W$361, MATCH('O5 Details by Class &amp; Accounts'!BG$18, 'E2 Allocators'!$B$15:$W$15, 0),FALSE)*$E76)</f>
        <v>0</v>
      </c>
      <c r="BH76" s="1321">
        <f>IF(ISERROR(VLOOKUP(VLOOKUP($A76, 'E4 TB Allocation Details'!$A$18:$L$214, MATCH("Misc ID", 'E4 TB Allocation Details'!$A$18:$L$18, 0),FALSE), 'E2 Allocators'!$B$15:$W$361, MATCH('O5 Details by Class &amp; Accounts'!BH$18, 'E2 Allocators'!$B$15:$W$15, 0),FALSE)*$E76), 0, VLOOKUP(VLOOKUP($A76, 'E4 TB Allocation Details'!$A$18:$L$214, MATCH("Misc ID", 'E4 TB Allocation Details'!$A$18:$L$18, 0),FALSE), 'E2 Allocators'!$B$15:$W$361, MATCH('O5 Details by Class &amp; Accounts'!BH$18, 'E2 Allocators'!$B$15:$W$15, 0),FALSE)*$E76)</f>
        <v>0</v>
      </c>
      <c r="BI76" s="1321">
        <f>IF(ISERROR(VLOOKUP(VLOOKUP($A76, 'E4 TB Allocation Details'!$A$18:$L$214, MATCH("Misc ID", 'E4 TB Allocation Details'!$A$18:$L$18, 0),FALSE), 'E2 Allocators'!$B$15:$W$361, MATCH('O5 Details by Class &amp; Accounts'!BI$18, 'E2 Allocators'!$B$15:$W$15, 0),FALSE)*$E76), 0, VLOOKUP(VLOOKUP($A76, 'E4 TB Allocation Details'!$A$18:$L$214, MATCH("Misc ID", 'E4 TB Allocation Details'!$A$18:$L$18, 0),FALSE), 'E2 Allocators'!$B$15:$W$361, MATCH('O5 Details by Class &amp; Accounts'!BI$18, 'E2 Allocators'!$B$15:$W$15, 0),FALSE)*$E76)</f>
        <v>0</v>
      </c>
      <c r="BJ76" s="1321">
        <f>IF(ISERROR(VLOOKUP(VLOOKUP($A76, 'E4 TB Allocation Details'!$A$18:$L$214, MATCH("Misc ID", 'E4 TB Allocation Details'!$A$18:$L$18, 0),FALSE), 'E2 Allocators'!$B$15:$W$361, MATCH('O5 Details by Class &amp; Accounts'!BJ$18, 'E2 Allocators'!$B$15:$W$15, 0),FALSE)*$E76), 0, VLOOKUP(VLOOKUP($A76, 'E4 TB Allocation Details'!$A$18:$L$214, MATCH("Misc ID", 'E4 TB Allocation Details'!$A$18:$L$18, 0),FALSE), 'E2 Allocators'!$B$15:$W$361, MATCH('O5 Details by Class &amp; Accounts'!BJ$18, 'E2 Allocators'!$B$15:$W$15, 0),FALSE)*$E76)</f>
        <v>0</v>
      </c>
      <c r="BK76" s="1321">
        <f>IF(ISERROR(VLOOKUP(VLOOKUP($A76, 'E4 TB Allocation Details'!$A$18:$L$214, MATCH("Misc ID", 'E4 TB Allocation Details'!$A$18:$L$18, 0),FALSE), 'E2 Allocators'!$B$15:$W$361, MATCH('O5 Details by Class &amp; Accounts'!BK$18, 'E2 Allocators'!$B$15:$W$15, 0),FALSE)*$E76), 0, VLOOKUP(VLOOKUP($A76, 'E4 TB Allocation Details'!$A$18:$L$214, MATCH("Misc ID", 'E4 TB Allocation Details'!$A$18:$L$18, 0),FALSE), 'E2 Allocators'!$B$15:$W$361, MATCH('O5 Details by Class &amp; Accounts'!BK$18, 'E2 Allocators'!$B$15:$W$15, 0),FALSE)*$E76)</f>
        <v>0</v>
      </c>
      <c r="BL76" s="1321">
        <f>IF(ISERROR(VLOOKUP(VLOOKUP($A76, 'E4 TB Allocation Details'!$A$18:$L$214, MATCH("Misc ID", 'E4 TB Allocation Details'!$A$18:$L$18, 0),FALSE), 'E2 Allocators'!$B$15:$W$361, MATCH('O5 Details by Class &amp; Accounts'!BL$18, 'E2 Allocators'!$B$15:$W$15, 0),FALSE)*$E76), 0, VLOOKUP(VLOOKUP($A76, 'E4 TB Allocation Details'!$A$18:$L$214, MATCH("Misc ID", 'E4 TB Allocation Details'!$A$18:$L$18, 0),FALSE), 'E2 Allocators'!$B$15:$W$361, MATCH('O5 Details by Class &amp; Accounts'!BL$18, 'E2 Allocators'!$B$15:$W$15, 0),FALSE)*$E76)</f>
        <v>0</v>
      </c>
      <c r="BM76" s="1321">
        <f>IF(ISERROR(VLOOKUP(VLOOKUP($A76, 'E4 TB Allocation Details'!$A$18:$L$214, MATCH("Misc ID", 'E4 TB Allocation Details'!$A$18:$L$18, 0),FALSE), 'E2 Allocators'!$B$15:$W$361, MATCH('O5 Details by Class &amp; Accounts'!BM$18, 'E2 Allocators'!$B$15:$W$15, 0),FALSE)*$E76), 0, VLOOKUP(VLOOKUP($A76, 'E4 TB Allocation Details'!$A$18:$L$214, MATCH("Misc ID", 'E4 TB Allocation Details'!$A$18:$L$18, 0),FALSE), 'E2 Allocators'!$B$15:$W$361, MATCH('O5 Details by Class &amp; Accounts'!BM$18, 'E2 Allocators'!$B$15:$W$15, 0),FALSE)*$E76)</f>
        <v>0</v>
      </c>
      <c r="BN76" s="1321">
        <f>IF(ISERROR(VLOOKUP(VLOOKUP($A76, 'E4 TB Allocation Details'!$A$18:$L$214, MATCH("Misc ID", 'E4 TB Allocation Details'!$A$18:$L$18, 0),FALSE), 'E2 Allocators'!$B$15:$W$361, MATCH('O5 Details by Class &amp; Accounts'!BN$18, 'E2 Allocators'!$B$15:$W$15, 0),FALSE)*$E76), 0, VLOOKUP(VLOOKUP($A76, 'E4 TB Allocation Details'!$A$18:$L$214, MATCH("Misc ID", 'E4 TB Allocation Details'!$A$18:$L$18, 0),FALSE), 'E2 Allocators'!$B$15:$W$361, MATCH('O5 Details by Class &amp; Accounts'!BN$18, 'E2 Allocators'!$B$15:$W$15, 0),FALSE)*$E76)</f>
        <v>0</v>
      </c>
      <c r="BO76" s="1321">
        <f>IF(ISERROR(VLOOKUP(VLOOKUP($A76, 'E4 TB Allocation Details'!$A$18:$L$214, MATCH("Misc ID", 'E4 TB Allocation Details'!$A$18:$L$18, 0),FALSE), 'E2 Allocators'!$B$15:$W$361, MATCH('O5 Details by Class &amp; Accounts'!BO$18, 'E2 Allocators'!$B$15:$W$15, 0),FALSE)*$E76), 0, VLOOKUP(VLOOKUP($A76, 'E4 TB Allocation Details'!$A$18:$L$214, MATCH("Misc ID", 'E4 TB Allocation Details'!$A$18:$L$18, 0),FALSE), 'E2 Allocators'!$B$15:$W$361, MATCH('O5 Details by Class &amp; Accounts'!BO$18, 'E2 Allocators'!$B$15:$W$15, 0),FALSE)*$E76)</f>
        <v>0</v>
      </c>
      <c r="BP76" s="1321">
        <f>IF(ISERROR(VLOOKUP(VLOOKUP($A76, 'E4 TB Allocation Details'!$A$18:$L$214, MATCH("Misc ID", 'E4 TB Allocation Details'!$A$18:$L$18, 0),FALSE), 'E2 Allocators'!$B$15:$W$361, MATCH('O5 Details by Class &amp; Accounts'!BP$18, 'E2 Allocators'!$B$15:$W$15, 0),FALSE)*$E76), 0, VLOOKUP(VLOOKUP($A76, 'E4 TB Allocation Details'!$A$18:$L$214, MATCH("Misc ID", 'E4 TB Allocation Details'!$A$18:$L$18, 0),FALSE), 'E2 Allocators'!$B$15:$W$361, MATCH('O5 Details by Class &amp; Accounts'!BP$18, 'E2 Allocators'!$B$15:$W$15, 0),FALSE)*$E76)</f>
        <v>0</v>
      </c>
      <c r="BQ76" s="1321">
        <f>IF(ISERROR(VLOOKUP(VLOOKUP($A76, 'E4 TB Allocation Details'!$A$18:$L$214, MATCH("Misc ID", 'E4 TB Allocation Details'!$A$18:$L$18, 0),FALSE), 'E2 Allocators'!$B$15:$W$361, MATCH('O5 Details by Class &amp; Accounts'!BQ$18, 'E2 Allocators'!$B$15:$W$15, 0),FALSE)*$E76), 0, VLOOKUP(VLOOKUP($A76, 'E4 TB Allocation Details'!$A$18:$L$214, MATCH("Misc ID", 'E4 TB Allocation Details'!$A$18:$L$18, 0),FALSE), 'E2 Allocators'!$B$15:$W$361, MATCH('O5 Details by Class &amp; Accounts'!BQ$18, 'E2 Allocators'!$B$15:$W$15, 0),FALSE)*$E76)</f>
        <v>0</v>
      </c>
      <c r="BR76" s="1321">
        <f>IF(ISERROR(VLOOKUP(VLOOKUP($A76, 'E4 TB Allocation Details'!$A$18:$L$214, MATCH("Misc ID", 'E4 TB Allocation Details'!$A$18:$L$18, 0),FALSE), 'E2 Allocators'!$B$15:$W$361, MATCH('O5 Details by Class &amp; Accounts'!BR$18, 'E2 Allocators'!$B$15:$W$15, 0),FALSE)*$E76), 0, VLOOKUP(VLOOKUP($A76, 'E4 TB Allocation Details'!$A$18:$L$214, MATCH("Misc ID", 'E4 TB Allocation Details'!$A$18:$L$18, 0),FALSE), 'E2 Allocators'!$B$15:$W$361, MATCH('O5 Details by Class &amp; Accounts'!BR$18, 'E2 Allocators'!$B$15:$W$15, 0),FALSE)*$E76)</f>
        <v>0</v>
      </c>
      <c r="BS76" s="1321">
        <f t="shared" si="11"/>
        <v>0</v>
      </c>
      <c r="BT76" s="1321">
        <f>IF(ISERROR(VLOOKUP(VLOOKUP($A76, 'E4 TB Allocation Details'!$A$18:$L$214, MATCH("A &amp; G ID", 'E4 TB Allocation Details'!$A$18:$L$18, 0),FALSE), 'E2 Allocators'!$B$15:$W$361, MATCH('O5 Details by Class &amp; Accounts'!BT$18, 'E2 Allocators'!$B$15:$W$15, 0),FALSE)*$E76), 0, VLOOKUP(VLOOKUP($A76, 'E4 TB Allocation Details'!$A$18:$L$214, MATCH("A &amp; G ID", 'E4 TB Allocation Details'!$A$18:$L$18, 0),FALSE), 'E2 Allocators'!$B$15:$W$361, MATCH('O5 Details by Class &amp; Accounts'!BT$18, 'E2 Allocators'!$B$15:$W$15, 0),FALSE)*$E76)</f>
        <v>0</v>
      </c>
      <c r="BU76" s="1321">
        <f>IF(ISERROR(VLOOKUP(VLOOKUP($A76, 'E4 TB Allocation Details'!$A$18:$L$214, MATCH("A &amp; G ID", 'E4 TB Allocation Details'!$A$18:$L$18, 0),FALSE), 'E2 Allocators'!$B$15:$W$361, MATCH('O5 Details by Class &amp; Accounts'!BU$18, 'E2 Allocators'!$B$15:$W$15, 0),FALSE)*$E76), 0, VLOOKUP(VLOOKUP($A76, 'E4 TB Allocation Details'!$A$18:$L$214, MATCH("A &amp; G ID", 'E4 TB Allocation Details'!$A$18:$L$18, 0),FALSE), 'E2 Allocators'!$B$15:$W$361, MATCH('O5 Details by Class &amp; Accounts'!BU$18, 'E2 Allocators'!$B$15:$W$15, 0),FALSE)*$E76)</f>
        <v>0</v>
      </c>
      <c r="BV76" s="1321">
        <f>IF(ISERROR(VLOOKUP(VLOOKUP($A76, 'E4 TB Allocation Details'!$A$18:$L$214, MATCH("A &amp; G ID", 'E4 TB Allocation Details'!$A$18:$L$18, 0),FALSE), 'E2 Allocators'!$B$15:$W$361, MATCH('O5 Details by Class &amp; Accounts'!BV$18, 'E2 Allocators'!$B$15:$W$15, 0),FALSE)*$E76), 0, VLOOKUP(VLOOKUP($A76, 'E4 TB Allocation Details'!$A$18:$L$214, MATCH("A &amp; G ID", 'E4 TB Allocation Details'!$A$18:$L$18, 0),FALSE), 'E2 Allocators'!$B$15:$W$361, MATCH('O5 Details by Class &amp; Accounts'!BV$18, 'E2 Allocators'!$B$15:$W$15, 0),FALSE)*$E76)</f>
        <v>0</v>
      </c>
      <c r="BW76" s="1321">
        <f>IF(ISERROR(VLOOKUP(VLOOKUP($A76, 'E4 TB Allocation Details'!$A$18:$L$214, MATCH("A &amp; G ID", 'E4 TB Allocation Details'!$A$18:$L$18, 0),FALSE), 'E2 Allocators'!$B$15:$W$361, MATCH('O5 Details by Class &amp; Accounts'!BW$18, 'E2 Allocators'!$B$15:$W$15, 0),FALSE)*$E76), 0, VLOOKUP(VLOOKUP($A76, 'E4 TB Allocation Details'!$A$18:$L$214, MATCH("A &amp; G ID", 'E4 TB Allocation Details'!$A$18:$L$18, 0),FALSE), 'E2 Allocators'!$B$15:$W$361, MATCH('O5 Details by Class &amp; Accounts'!BW$18, 'E2 Allocators'!$B$15:$W$15, 0),FALSE)*$E76)</f>
        <v>0</v>
      </c>
      <c r="BX76" s="1321">
        <f>IF(ISERROR(VLOOKUP(VLOOKUP($A76, 'E4 TB Allocation Details'!$A$18:$L$214, MATCH("A &amp; G ID", 'E4 TB Allocation Details'!$A$18:$L$18, 0),FALSE), 'E2 Allocators'!$B$15:$W$361, MATCH('O5 Details by Class &amp; Accounts'!BX$18, 'E2 Allocators'!$B$15:$W$15, 0),FALSE)*$E76), 0, VLOOKUP(VLOOKUP($A76, 'E4 TB Allocation Details'!$A$18:$L$214, MATCH("A &amp; G ID", 'E4 TB Allocation Details'!$A$18:$L$18, 0),FALSE), 'E2 Allocators'!$B$15:$W$361, MATCH('O5 Details by Class &amp; Accounts'!BX$18, 'E2 Allocators'!$B$15:$W$15, 0),FALSE)*$E76)</f>
        <v>0</v>
      </c>
      <c r="BY76" s="1321">
        <f>IF(ISERROR(VLOOKUP(VLOOKUP($A76, 'E4 TB Allocation Details'!$A$18:$L$214, MATCH("A &amp; G ID", 'E4 TB Allocation Details'!$A$18:$L$18, 0),FALSE), 'E2 Allocators'!$B$15:$W$361, MATCH('O5 Details by Class &amp; Accounts'!BY$18, 'E2 Allocators'!$B$15:$W$15, 0),FALSE)*$E76), 0, VLOOKUP(VLOOKUP($A76, 'E4 TB Allocation Details'!$A$18:$L$214, MATCH("A &amp; G ID", 'E4 TB Allocation Details'!$A$18:$L$18, 0),FALSE), 'E2 Allocators'!$B$15:$W$361, MATCH('O5 Details by Class &amp; Accounts'!BY$18, 'E2 Allocators'!$B$15:$W$15, 0),FALSE)*$E76)</f>
        <v>0</v>
      </c>
      <c r="BZ76" s="1321">
        <f>IF(ISERROR(VLOOKUP(VLOOKUP($A76, 'E4 TB Allocation Details'!$A$18:$L$214, MATCH("A &amp; G ID", 'E4 TB Allocation Details'!$A$18:$L$18, 0),FALSE), 'E2 Allocators'!$B$15:$W$361, MATCH('O5 Details by Class &amp; Accounts'!BZ$18, 'E2 Allocators'!$B$15:$W$15, 0),FALSE)*$E76), 0, VLOOKUP(VLOOKUP($A76, 'E4 TB Allocation Details'!$A$18:$L$214, MATCH("A &amp; G ID", 'E4 TB Allocation Details'!$A$18:$L$18, 0),FALSE), 'E2 Allocators'!$B$15:$W$361, MATCH('O5 Details by Class &amp; Accounts'!BZ$18, 'E2 Allocators'!$B$15:$W$15, 0),FALSE)*$E76)</f>
        <v>0</v>
      </c>
      <c r="CA76" s="1321">
        <f>IF(ISERROR(VLOOKUP(VLOOKUP($A76, 'E4 TB Allocation Details'!$A$18:$L$214, MATCH("A &amp; G ID", 'E4 TB Allocation Details'!$A$18:$L$18, 0),FALSE), 'E2 Allocators'!$B$15:$W$361, MATCH('O5 Details by Class &amp; Accounts'!CA$18, 'E2 Allocators'!$B$15:$W$15, 0),FALSE)*$E76), 0, VLOOKUP(VLOOKUP($A76, 'E4 TB Allocation Details'!$A$18:$L$214, MATCH("A &amp; G ID", 'E4 TB Allocation Details'!$A$18:$L$18, 0),FALSE), 'E2 Allocators'!$B$15:$W$361, MATCH('O5 Details by Class &amp; Accounts'!CA$18, 'E2 Allocators'!$B$15:$W$15, 0),FALSE)*$E76)</f>
        <v>0</v>
      </c>
      <c r="CB76" s="1321">
        <f>IF(ISERROR(VLOOKUP(VLOOKUP($A76, 'E4 TB Allocation Details'!$A$18:$L$214, MATCH("A &amp; G ID", 'E4 TB Allocation Details'!$A$18:$L$18, 0),FALSE), 'E2 Allocators'!$B$15:$W$361, MATCH('O5 Details by Class &amp; Accounts'!CB$18, 'E2 Allocators'!$B$15:$W$15, 0),FALSE)*$E76), 0, VLOOKUP(VLOOKUP($A76, 'E4 TB Allocation Details'!$A$18:$L$214, MATCH("A &amp; G ID", 'E4 TB Allocation Details'!$A$18:$L$18, 0),FALSE), 'E2 Allocators'!$B$15:$W$361, MATCH('O5 Details by Class &amp; Accounts'!CB$18, 'E2 Allocators'!$B$15:$W$15, 0),FALSE)*$E76)</f>
        <v>0</v>
      </c>
      <c r="CC76" s="1321">
        <f>IF(ISERROR(VLOOKUP(VLOOKUP($A76, 'E4 TB Allocation Details'!$A$18:$L$214, MATCH("A &amp; G ID", 'E4 TB Allocation Details'!$A$18:$L$18, 0),FALSE), 'E2 Allocators'!$B$15:$W$361, MATCH('O5 Details by Class &amp; Accounts'!CC$18, 'E2 Allocators'!$B$15:$W$15, 0),FALSE)*$E76), 0, VLOOKUP(VLOOKUP($A76, 'E4 TB Allocation Details'!$A$18:$L$214, MATCH("A &amp; G ID", 'E4 TB Allocation Details'!$A$18:$L$18, 0),FALSE), 'E2 Allocators'!$B$15:$W$361, MATCH('O5 Details by Class &amp; Accounts'!CC$18, 'E2 Allocators'!$B$15:$W$15, 0),FALSE)*$E76)</f>
        <v>0</v>
      </c>
      <c r="CD76" s="1321">
        <f>IF(ISERROR(VLOOKUP(VLOOKUP($A76, 'E4 TB Allocation Details'!$A$18:$L$214, MATCH("A &amp; G ID", 'E4 TB Allocation Details'!$A$18:$L$18, 0),FALSE), 'E2 Allocators'!$B$15:$W$361, MATCH('O5 Details by Class &amp; Accounts'!CD$18, 'E2 Allocators'!$B$15:$W$15, 0),FALSE)*$E76), 0, VLOOKUP(VLOOKUP($A76, 'E4 TB Allocation Details'!$A$18:$L$214, MATCH("A &amp; G ID", 'E4 TB Allocation Details'!$A$18:$L$18, 0),FALSE), 'E2 Allocators'!$B$15:$W$361, MATCH('O5 Details by Class &amp; Accounts'!CD$18, 'E2 Allocators'!$B$15:$W$15, 0),FALSE)*$E76)</f>
        <v>0</v>
      </c>
      <c r="CE76" s="1321">
        <f>IF(ISERROR(VLOOKUP(VLOOKUP($A76, 'E4 TB Allocation Details'!$A$18:$L$214, MATCH("A &amp; G ID", 'E4 TB Allocation Details'!$A$18:$L$18, 0),FALSE), 'E2 Allocators'!$B$15:$W$361, MATCH('O5 Details by Class &amp; Accounts'!CE$18, 'E2 Allocators'!$B$15:$W$15, 0),FALSE)*$E76), 0, VLOOKUP(VLOOKUP($A76, 'E4 TB Allocation Details'!$A$18:$L$214, MATCH("A &amp; G ID", 'E4 TB Allocation Details'!$A$18:$L$18, 0),FALSE), 'E2 Allocators'!$B$15:$W$361, MATCH('O5 Details by Class &amp; Accounts'!CE$18, 'E2 Allocators'!$B$15:$W$15, 0),FALSE)*$E76)</f>
        <v>0</v>
      </c>
      <c r="CF76" s="1321">
        <f>IF(ISERROR(VLOOKUP(VLOOKUP($A76, 'E4 TB Allocation Details'!$A$18:$L$214, MATCH("A &amp; G ID", 'E4 TB Allocation Details'!$A$18:$L$18, 0),FALSE), 'E2 Allocators'!$B$15:$W$361, MATCH('O5 Details by Class &amp; Accounts'!CF$18, 'E2 Allocators'!$B$15:$W$15, 0),FALSE)*$E76), 0, VLOOKUP(VLOOKUP($A76, 'E4 TB Allocation Details'!$A$18:$L$214, MATCH("A &amp; G ID", 'E4 TB Allocation Details'!$A$18:$L$18, 0),FALSE), 'E2 Allocators'!$B$15:$W$361, MATCH('O5 Details by Class &amp; Accounts'!CF$18, 'E2 Allocators'!$B$15:$W$15, 0),FALSE)*$E76)</f>
        <v>0</v>
      </c>
      <c r="CG76" s="1321">
        <f>IF(ISERROR(VLOOKUP(VLOOKUP($A76, 'E4 TB Allocation Details'!$A$18:$L$214, MATCH("A &amp; G ID", 'E4 TB Allocation Details'!$A$18:$L$18, 0),FALSE), 'E2 Allocators'!$B$15:$W$361, MATCH('O5 Details by Class &amp; Accounts'!CG$18, 'E2 Allocators'!$B$15:$W$15, 0),FALSE)*$E76), 0, VLOOKUP(VLOOKUP($A76, 'E4 TB Allocation Details'!$A$18:$L$214, MATCH("A &amp; G ID", 'E4 TB Allocation Details'!$A$18:$L$18, 0),FALSE), 'E2 Allocators'!$B$15:$W$361, MATCH('O5 Details by Class &amp; Accounts'!CG$18, 'E2 Allocators'!$B$15:$W$15, 0),FALSE)*$E76)</f>
        <v>0</v>
      </c>
      <c r="CH76" s="1321">
        <f>IF(ISERROR(VLOOKUP(VLOOKUP($A76, 'E4 TB Allocation Details'!$A$18:$L$214, MATCH("A &amp; G ID", 'E4 TB Allocation Details'!$A$18:$L$18, 0),FALSE), 'E2 Allocators'!$B$15:$W$361, MATCH('O5 Details by Class &amp; Accounts'!CH$18, 'E2 Allocators'!$B$15:$W$15, 0),FALSE)*$E76), 0, VLOOKUP(VLOOKUP($A76, 'E4 TB Allocation Details'!$A$18:$L$214, MATCH("A &amp; G ID", 'E4 TB Allocation Details'!$A$18:$L$18, 0),FALSE), 'E2 Allocators'!$B$15:$W$361, MATCH('O5 Details by Class &amp; Accounts'!CH$18, 'E2 Allocators'!$B$15:$W$15, 0),FALSE)*$E76)</f>
        <v>0</v>
      </c>
      <c r="CI76" s="1321">
        <f>IF(ISERROR(VLOOKUP(VLOOKUP($A76, 'E4 TB Allocation Details'!$A$18:$L$214, MATCH("A &amp; G ID", 'E4 TB Allocation Details'!$A$18:$L$18, 0),FALSE), 'E2 Allocators'!$B$15:$W$361, MATCH('O5 Details by Class &amp; Accounts'!CI$18, 'E2 Allocators'!$B$15:$W$15, 0),FALSE)*$E76), 0, VLOOKUP(VLOOKUP($A76, 'E4 TB Allocation Details'!$A$18:$L$214, MATCH("A &amp; G ID", 'E4 TB Allocation Details'!$A$18:$L$18, 0),FALSE), 'E2 Allocators'!$B$15:$W$361, MATCH('O5 Details by Class &amp; Accounts'!CI$18, 'E2 Allocators'!$B$15:$W$15, 0),FALSE)*$E76)</f>
        <v>0</v>
      </c>
      <c r="CJ76" s="1321">
        <f>IF(ISERROR(VLOOKUP(VLOOKUP($A76, 'E4 TB Allocation Details'!$A$18:$L$214, MATCH("A &amp; G ID", 'E4 TB Allocation Details'!$A$18:$L$18, 0),FALSE), 'E2 Allocators'!$B$15:$W$361, MATCH('O5 Details by Class &amp; Accounts'!CJ$18, 'E2 Allocators'!$B$15:$W$15, 0),FALSE)*$E76), 0, VLOOKUP(VLOOKUP($A76, 'E4 TB Allocation Details'!$A$18:$L$214, MATCH("A &amp; G ID", 'E4 TB Allocation Details'!$A$18:$L$18, 0),FALSE), 'E2 Allocators'!$B$15:$W$361, MATCH('O5 Details by Class &amp; Accounts'!CJ$18, 'E2 Allocators'!$B$15:$W$15, 0),FALSE)*$E76)</f>
        <v>0</v>
      </c>
      <c r="CK76" s="1321">
        <f>IF(ISERROR(VLOOKUP(VLOOKUP($A76, 'E4 TB Allocation Details'!$A$18:$L$214, MATCH("A &amp; G ID", 'E4 TB Allocation Details'!$A$18:$L$18, 0),FALSE), 'E2 Allocators'!$B$15:$W$361, MATCH('O5 Details by Class &amp; Accounts'!CK$18, 'E2 Allocators'!$B$15:$W$15, 0),FALSE)*$E76), 0, VLOOKUP(VLOOKUP($A76, 'E4 TB Allocation Details'!$A$18:$L$214, MATCH("A &amp; G ID", 'E4 TB Allocation Details'!$A$18:$L$18, 0),FALSE), 'E2 Allocators'!$B$15:$W$361, MATCH('O5 Details by Class &amp; Accounts'!CK$18, 'E2 Allocators'!$B$15:$W$15, 0),FALSE)*$E76)</f>
        <v>0</v>
      </c>
      <c r="CL76" s="1321">
        <f>IF(ISERROR(VLOOKUP(VLOOKUP($A76, 'E4 TB Allocation Details'!$A$18:$L$214, MATCH("A &amp; G ID", 'E4 TB Allocation Details'!$A$18:$L$18, 0),FALSE), 'E2 Allocators'!$B$15:$W$361, MATCH('O5 Details by Class &amp; Accounts'!CL$18, 'E2 Allocators'!$B$15:$W$15, 0),FALSE)*$E76), 0, VLOOKUP(VLOOKUP($A76, 'E4 TB Allocation Details'!$A$18:$L$214, MATCH("A &amp; G ID", 'E4 TB Allocation Details'!$A$18:$L$18, 0),FALSE), 'E2 Allocators'!$B$15:$W$361, MATCH('O5 Details by Class &amp; Accounts'!CL$18, 'E2 Allocators'!$B$15:$W$15, 0),FALSE)*$E76)</f>
        <v>0</v>
      </c>
      <c r="CM76" s="1321">
        <f>IF(ISERROR(VLOOKUP(VLOOKUP($A76, 'E4 TB Allocation Details'!$A$18:$L$214, MATCH("A &amp; G ID", 'E4 TB Allocation Details'!$A$18:$L$18, 0),FALSE), 'E2 Allocators'!$B$15:$W$361, MATCH('O5 Details by Class &amp; Accounts'!CM$18, 'E2 Allocators'!$B$15:$W$15, 0),FALSE)*$E76), 0, VLOOKUP(VLOOKUP($A76, 'E4 TB Allocation Details'!$A$18:$L$214, MATCH("A &amp; G ID", 'E4 TB Allocation Details'!$A$18:$L$18, 0),FALSE), 'E2 Allocators'!$B$15:$W$361, MATCH('O5 Details by Class &amp; Accounts'!CM$18, 'E2 Allocators'!$B$15:$W$15, 0),FALSE)*$E76)</f>
        <v>0</v>
      </c>
      <c r="CN76" s="1321">
        <f t="shared" si="12"/>
        <v>0</v>
      </c>
      <c r="CO76" s="1650">
        <f t="shared" si="7"/>
        <v>0</v>
      </c>
      <c r="CQ76" s="1898" t="s">
        <v>5</v>
      </c>
    </row>
    <row r="77" spans="1:95" s="64" customFormat="1" ht="12.75">
      <c r="A77" s="2156">
        <v>1990</v>
      </c>
      <c r="B77" s="2111" t="s">
        <v>1052</v>
      </c>
      <c r="C77" s="1647">
        <f>IF(ISERROR(VLOOKUP($A77,'I3 TB Data'!$A$19:$H$484,MATCH('O5 Details by Class &amp; Accounts'!$C$18, 'I3 TB Data'!$A$19:$H$19,0),0)), 0, VLOOKUP($A77,'I3 TB Data'!$A$19:$H$484,MATCH('O5 Details by Class &amp; Accounts'!$C$18,'I3 TB Data'!$A$19:$H$19,0),0))</f>
        <v>-270859</v>
      </c>
      <c r="D77" s="1648">
        <f>'I4 BO ASSETS'!E79</f>
        <v>0</v>
      </c>
      <c r="E77" s="1647">
        <f t="shared" si="6"/>
        <v>-270859</v>
      </c>
      <c r="F77" s="1649">
        <f>IF(ISERROR(VLOOKUP($A77, 'E1 Categorization'!A33:E124, MATCH("Customer Component", 'E1 Categorization'!$A$33:$E$33,0), 0)), 0, IF(VLOOKUP($A77, 'E1 Categorization'!A33:E124, MATCH("Customer Component", 'E1 Categorization'!$A$33:$E$33,0), 0)=0, 'O5 Details by Class &amp; Accounts'!$E77, IF(AND(VLOOKUP($A77, 'E1 Categorization'!A33:E124, MATCH("Customer Component", 'E1 Categorization'!$A$33:$E$33,0), 0) &gt;0, VLOOKUP($A77, 'E1 Categorization'!A33:E124, MATCH("Customer Component", 'E1 Categorization'!$A$33:$E$33,0), 0)&lt;1), 'O5 Details by Class &amp; Accounts'!$E77*(1-VLOOKUP($A77, 'E1 Categorization'!A33:E124, MATCH("Customer Component", 'E1 Categorization'!$A$33:$E$33,0), 0)), 0)))</f>
        <v>0</v>
      </c>
      <c r="G77" s="1649">
        <f>IF(ISERROR(VLOOKUP($A77, 'E1 Categorization'!A33:E124, MATCH("Customer Component", 'E1 Categorization'!$A$33:$E$33,0), 0)),0, IF(VLOOKUP($A77, 'E1 Categorization'!A33:E124, MATCH("Customer Component", 'E1 Categorization'!$A$33:$E$33,0), 0)=0, 0, IF(AND(VLOOKUP($A77, 'E1 Categorization'!A33:E124, MATCH("Customer Component", 'E1 Categorization'!$A$33:$E$33,0), 0) &gt;0, VLOOKUP($A77, 'E1 Categorization'!A33:E124, MATCH("Customer Component", 'E1 Categorization'!$A$33:$E$33,0), 0)&lt;1), 'O5 Details by Class &amp; Accounts'!$E77*(VLOOKUP($A77, 'E1 Categorization'!A33:E124, MATCH("Customer Component", 'E1 Categorization'!$A$33:$E$33,0), 0)), 'O5 Details by Class &amp; Accounts'!$E77)))</f>
        <v>0</v>
      </c>
      <c r="H77" s="1321">
        <f t="shared" si="8"/>
        <v>0</v>
      </c>
      <c r="I77" s="1321">
        <f>IF(ISERROR(VLOOKUP(VLOOKUP($A77, 'E4 TB Allocation Details'!$A$18:$L$214, MATCH("Demand ID", 'E4 TB Allocation Details'!$A$18:$L$18, 0),FALSE), 'E2 Allocators'!$B$15:$W$361, MATCH('O5 Details by Class &amp; Accounts'!I$18, 'E2 Allocators'!$B$15:$W$15, 0),FALSE)*$F77), 0, VLOOKUP(VLOOKUP($A77, 'E4 TB Allocation Details'!$A$18:$L$214, MATCH("Demand ID", 'E4 TB Allocation Details'!$A$18:$L$18, 0),FALSE), 'E2 Allocators'!$B$15:$W$361, MATCH('O5 Details by Class &amp; Accounts'!I$18, 'E2 Allocators'!$B$15:$W$15, 0),FALSE)*$F77)</f>
        <v>0</v>
      </c>
      <c r="J77" s="1321">
        <f>IF(ISERROR(VLOOKUP(VLOOKUP($A77, 'E4 TB Allocation Details'!$A$18:$L$214, MATCH("Demand ID", 'E4 TB Allocation Details'!$A$18:$L$18, 0),FALSE), 'E2 Allocators'!$B$15:$W$361, MATCH('O5 Details by Class &amp; Accounts'!J$18, 'E2 Allocators'!$B$15:$W$15, 0),FALSE)*$F77), 0, VLOOKUP(VLOOKUP($A77, 'E4 TB Allocation Details'!$A$18:$L$214, MATCH("Demand ID", 'E4 TB Allocation Details'!$A$18:$L$18, 0),FALSE), 'E2 Allocators'!$B$15:$W$361, MATCH('O5 Details by Class &amp; Accounts'!J$18, 'E2 Allocators'!$B$15:$W$15, 0),FALSE)*$F77)</f>
        <v>0</v>
      </c>
      <c r="K77" s="1321">
        <f>IF(ISERROR(VLOOKUP(VLOOKUP($A77, 'E4 TB Allocation Details'!$A$18:$L$214, MATCH("Demand ID", 'E4 TB Allocation Details'!$A$18:$L$18, 0),FALSE), 'E2 Allocators'!$B$15:$W$361, MATCH('O5 Details by Class &amp; Accounts'!K$18, 'E2 Allocators'!$B$15:$W$15, 0),FALSE)*$F77), 0, VLOOKUP(VLOOKUP($A77, 'E4 TB Allocation Details'!$A$18:$L$214, MATCH("Demand ID", 'E4 TB Allocation Details'!$A$18:$L$18, 0),FALSE), 'E2 Allocators'!$B$15:$W$361, MATCH('O5 Details by Class &amp; Accounts'!K$18, 'E2 Allocators'!$B$15:$W$15, 0),FALSE)*$F77)</f>
        <v>0</v>
      </c>
      <c r="L77" s="1321">
        <f>IF(ISERROR(VLOOKUP(VLOOKUP($A77, 'E4 TB Allocation Details'!$A$18:$L$214, MATCH("Demand ID", 'E4 TB Allocation Details'!$A$18:$L$18, 0),FALSE), 'E2 Allocators'!$B$15:$W$361, MATCH('O5 Details by Class &amp; Accounts'!L$18, 'E2 Allocators'!$B$15:$W$15, 0),FALSE)*$F77), 0, VLOOKUP(VLOOKUP($A77, 'E4 TB Allocation Details'!$A$18:$L$214, MATCH("Demand ID", 'E4 TB Allocation Details'!$A$18:$L$18, 0),FALSE), 'E2 Allocators'!$B$15:$W$361, MATCH('O5 Details by Class &amp; Accounts'!L$18, 'E2 Allocators'!$B$15:$W$15, 0),FALSE)*$F77)</f>
        <v>0</v>
      </c>
      <c r="M77" s="1321">
        <f>IF(ISERROR(VLOOKUP(VLOOKUP($A77, 'E4 TB Allocation Details'!$A$18:$L$214, MATCH("Demand ID", 'E4 TB Allocation Details'!$A$18:$L$18, 0),FALSE), 'E2 Allocators'!$B$15:$W$361, MATCH('O5 Details by Class &amp; Accounts'!M$18, 'E2 Allocators'!$B$15:$W$15, 0),FALSE)*$F77), 0, VLOOKUP(VLOOKUP($A77, 'E4 TB Allocation Details'!$A$18:$L$214, MATCH("Demand ID", 'E4 TB Allocation Details'!$A$18:$L$18, 0),FALSE), 'E2 Allocators'!$B$15:$W$361, MATCH('O5 Details by Class &amp; Accounts'!M$18, 'E2 Allocators'!$B$15:$W$15, 0),FALSE)*$F77)</f>
        <v>0</v>
      </c>
      <c r="N77" s="1321">
        <f>IF(ISERROR(VLOOKUP(VLOOKUP($A77, 'E4 TB Allocation Details'!$A$18:$L$214, MATCH("Demand ID", 'E4 TB Allocation Details'!$A$18:$L$18, 0),FALSE), 'E2 Allocators'!$B$15:$W$361, MATCH('O5 Details by Class &amp; Accounts'!N$18, 'E2 Allocators'!$B$15:$W$15, 0),FALSE)*$F77), 0, VLOOKUP(VLOOKUP($A77, 'E4 TB Allocation Details'!$A$18:$L$214, MATCH("Demand ID", 'E4 TB Allocation Details'!$A$18:$L$18, 0),FALSE), 'E2 Allocators'!$B$15:$W$361, MATCH('O5 Details by Class &amp; Accounts'!N$18, 'E2 Allocators'!$B$15:$W$15, 0),FALSE)*$F77)</f>
        <v>0</v>
      </c>
      <c r="O77" s="1321">
        <f>IF(ISERROR(VLOOKUP(VLOOKUP($A77, 'E4 TB Allocation Details'!$A$18:$L$214, MATCH("Demand ID", 'E4 TB Allocation Details'!$A$18:$L$18, 0),FALSE), 'E2 Allocators'!$B$15:$W$361, MATCH('O5 Details by Class &amp; Accounts'!O$18, 'E2 Allocators'!$B$15:$W$15, 0),FALSE)*$F77), 0, VLOOKUP(VLOOKUP($A77, 'E4 TB Allocation Details'!$A$18:$L$214, MATCH("Demand ID", 'E4 TB Allocation Details'!$A$18:$L$18, 0),FALSE), 'E2 Allocators'!$B$15:$W$361, MATCH('O5 Details by Class &amp; Accounts'!O$18, 'E2 Allocators'!$B$15:$W$15, 0),FALSE)*$F77)</f>
        <v>0</v>
      </c>
      <c r="P77" s="1321">
        <f>IF(ISERROR(VLOOKUP(VLOOKUP($A77, 'E4 TB Allocation Details'!$A$18:$L$214, MATCH("Demand ID", 'E4 TB Allocation Details'!$A$18:$L$18, 0),FALSE), 'E2 Allocators'!$B$15:$W$361, MATCH('O5 Details by Class &amp; Accounts'!P$18, 'E2 Allocators'!$B$15:$W$15, 0),FALSE)*$F77), 0, VLOOKUP(VLOOKUP($A77, 'E4 TB Allocation Details'!$A$18:$L$214, MATCH("Demand ID", 'E4 TB Allocation Details'!$A$18:$L$18, 0),FALSE), 'E2 Allocators'!$B$15:$W$361, MATCH('O5 Details by Class &amp; Accounts'!P$18, 'E2 Allocators'!$B$15:$W$15, 0),FALSE)*$F77)</f>
        <v>0</v>
      </c>
      <c r="Q77" s="1321">
        <f>IF(ISERROR(VLOOKUP(VLOOKUP($A77, 'E4 TB Allocation Details'!$A$18:$L$214, MATCH("Demand ID", 'E4 TB Allocation Details'!$A$18:$L$18, 0),FALSE), 'E2 Allocators'!$B$15:$W$361, MATCH('O5 Details by Class &amp; Accounts'!Q$18, 'E2 Allocators'!$B$15:$W$15, 0),FALSE)*$F77), 0, VLOOKUP(VLOOKUP($A77, 'E4 TB Allocation Details'!$A$18:$L$214, MATCH("Demand ID", 'E4 TB Allocation Details'!$A$18:$L$18, 0),FALSE), 'E2 Allocators'!$B$15:$W$361, MATCH('O5 Details by Class &amp; Accounts'!Q$18, 'E2 Allocators'!$B$15:$W$15, 0),FALSE)*$F77)</f>
        <v>0</v>
      </c>
      <c r="R77" s="1321">
        <f>IF(ISERROR(VLOOKUP(VLOOKUP($A77, 'E4 TB Allocation Details'!$A$18:$L$214, MATCH("Demand ID", 'E4 TB Allocation Details'!$A$18:$L$18, 0),FALSE), 'E2 Allocators'!$B$15:$W$361, MATCH('O5 Details by Class &amp; Accounts'!R$18, 'E2 Allocators'!$B$15:$W$15, 0),FALSE)*$F77), 0, VLOOKUP(VLOOKUP($A77, 'E4 TB Allocation Details'!$A$18:$L$214, MATCH("Demand ID", 'E4 TB Allocation Details'!$A$18:$L$18, 0),FALSE), 'E2 Allocators'!$B$15:$W$361, MATCH('O5 Details by Class &amp; Accounts'!R$18, 'E2 Allocators'!$B$15:$W$15, 0),FALSE)*$F77)</f>
        <v>0</v>
      </c>
      <c r="S77" s="1321">
        <f>IF(ISERROR(VLOOKUP(VLOOKUP($A77, 'E4 TB Allocation Details'!$A$18:$L$214, MATCH("Demand ID", 'E4 TB Allocation Details'!$A$18:$L$18, 0),FALSE), 'E2 Allocators'!$B$15:$W$361, MATCH('O5 Details by Class &amp; Accounts'!S$18, 'E2 Allocators'!$B$15:$W$15, 0),FALSE)*$F77), 0, VLOOKUP(VLOOKUP($A77, 'E4 TB Allocation Details'!$A$18:$L$214, MATCH("Demand ID", 'E4 TB Allocation Details'!$A$18:$L$18, 0),FALSE), 'E2 Allocators'!$B$15:$W$361, MATCH('O5 Details by Class &amp; Accounts'!S$18, 'E2 Allocators'!$B$15:$W$15, 0),FALSE)*$F77)</f>
        <v>0</v>
      </c>
      <c r="T77" s="1321">
        <f>IF(ISERROR(VLOOKUP(VLOOKUP($A77, 'E4 TB Allocation Details'!$A$18:$L$214, MATCH("Demand ID", 'E4 TB Allocation Details'!$A$18:$L$18, 0),FALSE), 'E2 Allocators'!$B$15:$W$361, MATCH('O5 Details by Class &amp; Accounts'!T$18, 'E2 Allocators'!$B$15:$W$15, 0),FALSE)*$F77), 0, VLOOKUP(VLOOKUP($A77, 'E4 TB Allocation Details'!$A$18:$L$214, MATCH("Demand ID", 'E4 TB Allocation Details'!$A$18:$L$18, 0),FALSE), 'E2 Allocators'!$B$15:$W$361, MATCH('O5 Details by Class &amp; Accounts'!T$18, 'E2 Allocators'!$B$15:$W$15, 0),FALSE)*$F77)</f>
        <v>0</v>
      </c>
      <c r="U77" s="1321">
        <f>IF(ISERROR(VLOOKUP(VLOOKUP($A77, 'E4 TB Allocation Details'!$A$18:$L$214, MATCH("Demand ID", 'E4 TB Allocation Details'!$A$18:$L$18, 0),FALSE), 'E2 Allocators'!$B$15:$W$361, MATCH('O5 Details by Class &amp; Accounts'!U$18, 'E2 Allocators'!$B$15:$W$15, 0),FALSE)*$F77), 0, VLOOKUP(VLOOKUP($A77, 'E4 TB Allocation Details'!$A$18:$L$214, MATCH("Demand ID", 'E4 TB Allocation Details'!$A$18:$L$18, 0),FALSE), 'E2 Allocators'!$B$15:$W$361, MATCH('O5 Details by Class &amp; Accounts'!U$18, 'E2 Allocators'!$B$15:$W$15, 0),FALSE)*$F77)</f>
        <v>0</v>
      </c>
      <c r="V77" s="1321">
        <f>IF(ISERROR(VLOOKUP(VLOOKUP($A77, 'E4 TB Allocation Details'!$A$18:$L$214, MATCH("Demand ID", 'E4 TB Allocation Details'!$A$18:$L$18, 0),FALSE), 'E2 Allocators'!$B$15:$W$361, MATCH('O5 Details by Class &amp; Accounts'!V$18, 'E2 Allocators'!$B$15:$W$15, 0),FALSE)*$F77), 0, VLOOKUP(VLOOKUP($A77, 'E4 TB Allocation Details'!$A$18:$L$214, MATCH("Demand ID", 'E4 TB Allocation Details'!$A$18:$L$18, 0),FALSE), 'E2 Allocators'!$B$15:$W$361, MATCH('O5 Details by Class &amp; Accounts'!V$18, 'E2 Allocators'!$B$15:$W$15, 0),FALSE)*$F77)</f>
        <v>0</v>
      </c>
      <c r="W77" s="1321">
        <f>IF(ISERROR(VLOOKUP(VLOOKUP($A77, 'E4 TB Allocation Details'!$A$18:$L$214, MATCH("Demand ID", 'E4 TB Allocation Details'!$A$18:$L$18, 0),FALSE), 'E2 Allocators'!$B$15:$W$361, MATCH('O5 Details by Class &amp; Accounts'!W$18, 'E2 Allocators'!$B$15:$W$15, 0),FALSE)*$F77), 0, VLOOKUP(VLOOKUP($A77, 'E4 TB Allocation Details'!$A$18:$L$214, MATCH("Demand ID", 'E4 TB Allocation Details'!$A$18:$L$18, 0),FALSE), 'E2 Allocators'!$B$15:$W$361, MATCH('O5 Details by Class &amp; Accounts'!W$18, 'E2 Allocators'!$B$15:$W$15, 0),FALSE)*$F77)</f>
        <v>0</v>
      </c>
      <c r="X77" s="1321">
        <f>IF(ISERROR(VLOOKUP(VLOOKUP($A77, 'E4 TB Allocation Details'!$A$18:$L$214, MATCH("Demand ID", 'E4 TB Allocation Details'!$A$18:$L$18, 0),FALSE), 'E2 Allocators'!$B$15:$W$361, MATCH('O5 Details by Class &amp; Accounts'!X$18, 'E2 Allocators'!$B$15:$W$15, 0),FALSE)*$F77), 0, VLOOKUP(VLOOKUP($A77, 'E4 TB Allocation Details'!$A$18:$L$214, MATCH("Demand ID", 'E4 TB Allocation Details'!$A$18:$L$18, 0),FALSE), 'E2 Allocators'!$B$15:$W$361, MATCH('O5 Details by Class &amp; Accounts'!X$18, 'E2 Allocators'!$B$15:$W$15, 0),FALSE)*$F77)</f>
        <v>0</v>
      </c>
      <c r="Y77" s="1321">
        <f>IF(ISERROR(VLOOKUP(VLOOKUP($A77, 'E4 TB Allocation Details'!$A$18:$L$214, MATCH("Demand ID", 'E4 TB Allocation Details'!$A$18:$L$18, 0),FALSE), 'E2 Allocators'!$B$15:$W$361, MATCH('O5 Details by Class &amp; Accounts'!Y$18, 'E2 Allocators'!$B$15:$W$15, 0),FALSE)*$F77), 0, VLOOKUP(VLOOKUP($A77, 'E4 TB Allocation Details'!$A$18:$L$214, MATCH("Demand ID", 'E4 TB Allocation Details'!$A$18:$L$18, 0),FALSE), 'E2 Allocators'!$B$15:$W$361, MATCH('O5 Details by Class &amp; Accounts'!Y$18, 'E2 Allocators'!$B$15:$W$15, 0),FALSE)*$F77)</f>
        <v>0</v>
      </c>
      <c r="Z77" s="1321">
        <f>IF(ISERROR(VLOOKUP(VLOOKUP($A77, 'E4 TB Allocation Details'!$A$18:$L$214, MATCH("Demand ID", 'E4 TB Allocation Details'!$A$18:$L$18, 0),FALSE), 'E2 Allocators'!$B$15:$W$361, MATCH('O5 Details by Class &amp; Accounts'!Z$18, 'E2 Allocators'!$B$15:$W$15, 0),FALSE)*$F77), 0, VLOOKUP(VLOOKUP($A77, 'E4 TB Allocation Details'!$A$18:$L$214, MATCH("Demand ID", 'E4 TB Allocation Details'!$A$18:$L$18, 0),FALSE), 'E2 Allocators'!$B$15:$W$361, MATCH('O5 Details by Class &amp; Accounts'!Z$18, 'E2 Allocators'!$B$15:$W$15, 0),FALSE)*$F77)</f>
        <v>0</v>
      </c>
      <c r="AA77" s="1321">
        <f>IF(ISERROR(VLOOKUP(VLOOKUP($A77, 'E4 TB Allocation Details'!$A$18:$L$214, MATCH("Demand ID", 'E4 TB Allocation Details'!$A$18:$L$18, 0),FALSE), 'E2 Allocators'!$B$15:$W$361, MATCH('O5 Details by Class &amp; Accounts'!AA$18, 'E2 Allocators'!$B$15:$W$15, 0),FALSE)*$F77), 0, VLOOKUP(VLOOKUP($A77, 'E4 TB Allocation Details'!$A$18:$L$214, MATCH("Demand ID", 'E4 TB Allocation Details'!$A$18:$L$18, 0),FALSE), 'E2 Allocators'!$B$15:$W$361, MATCH('O5 Details by Class &amp; Accounts'!AA$18, 'E2 Allocators'!$B$15:$W$15, 0),FALSE)*$F77)</f>
        <v>0</v>
      </c>
      <c r="AB77" s="1321">
        <f>IF(ISERROR(VLOOKUP(VLOOKUP($A77, 'E4 TB Allocation Details'!$A$18:$L$214, MATCH("Demand ID", 'E4 TB Allocation Details'!$A$18:$L$18, 0),FALSE), 'E2 Allocators'!$B$15:$W$361, MATCH('O5 Details by Class &amp; Accounts'!AB$18, 'E2 Allocators'!$B$15:$W$15, 0),FALSE)*$F77), 0, VLOOKUP(VLOOKUP($A77, 'E4 TB Allocation Details'!$A$18:$L$214, MATCH("Demand ID", 'E4 TB Allocation Details'!$A$18:$L$18, 0),FALSE), 'E2 Allocators'!$B$15:$W$361, MATCH('O5 Details by Class &amp; Accounts'!AB$18, 'E2 Allocators'!$B$15:$W$15, 0),FALSE)*$F77)</f>
        <v>0</v>
      </c>
      <c r="AC77" s="1321">
        <f t="shared" si="9"/>
        <v>0</v>
      </c>
      <c r="AD77" s="1321">
        <f>IF(ISERROR(VLOOKUP(VLOOKUP($A77, 'E4 TB Allocation Details'!$A$18:$L$214, MATCH("Customer ID", 'E4 TB Allocation Details'!$A$18:$L$18, 0),FALSE), 'E2 Allocators'!$B$15:$W$361, MATCH('O5 Details by Class &amp; Accounts'!AD$18, 'E2 Allocators'!$B$15:$W$15, 0),FALSE)*$G77), 0, VLOOKUP(VLOOKUP($A77, 'E4 TB Allocation Details'!$A$18:$L$214, MATCH("Customer ID", 'E4 TB Allocation Details'!$A$18:$L$18, 0),FALSE), 'E2 Allocators'!$B$15:$W$361, MATCH('O5 Details by Class &amp; Accounts'!AD$18, 'E2 Allocators'!$B$15:$W$15, 0),FALSE)*$G77)</f>
        <v>0</v>
      </c>
      <c r="AE77" s="1321">
        <f>IF(ISERROR(VLOOKUP(VLOOKUP($A77, 'E4 TB Allocation Details'!$A$18:$L$214, MATCH("Customer ID", 'E4 TB Allocation Details'!$A$18:$L$18, 0),FALSE), 'E2 Allocators'!$B$15:$W$361, MATCH('O5 Details by Class &amp; Accounts'!AE$18, 'E2 Allocators'!$B$15:$W$15, 0),FALSE)*$G77), 0, VLOOKUP(VLOOKUP($A77, 'E4 TB Allocation Details'!$A$18:$L$214, MATCH("Customer ID", 'E4 TB Allocation Details'!$A$18:$L$18, 0),FALSE), 'E2 Allocators'!$B$15:$W$361, MATCH('O5 Details by Class &amp; Accounts'!AE$18, 'E2 Allocators'!$B$15:$W$15, 0),FALSE)*$G77)</f>
        <v>0</v>
      </c>
      <c r="AF77" s="1321">
        <f>IF(ISERROR(VLOOKUP(VLOOKUP($A77, 'E4 TB Allocation Details'!$A$18:$L$214, MATCH("Customer ID", 'E4 TB Allocation Details'!$A$18:$L$18, 0),FALSE), 'E2 Allocators'!$B$15:$W$361, MATCH('O5 Details by Class &amp; Accounts'!AF$18, 'E2 Allocators'!$B$15:$W$15, 0),FALSE)*$G77), 0, VLOOKUP(VLOOKUP($A77, 'E4 TB Allocation Details'!$A$18:$L$214, MATCH("Customer ID", 'E4 TB Allocation Details'!$A$18:$L$18, 0),FALSE), 'E2 Allocators'!$B$15:$W$361, MATCH('O5 Details by Class &amp; Accounts'!AF$18, 'E2 Allocators'!$B$15:$W$15, 0),FALSE)*$G77)</f>
        <v>0</v>
      </c>
      <c r="AG77" s="1321">
        <f>IF(ISERROR(VLOOKUP(VLOOKUP($A77, 'E4 TB Allocation Details'!$A$18:$L$214, MATCH("Customer ID", 'E4 TB Allocation Details'!$A$18:$L$18, 0),FALSE), 'E2 Allocators'!$B$15:$W$361, MATCH('O5 Details by Class &amp; Accounts'!AG$18, 'E2 Allocators'!$B$15:$W$15, 0),FALSE)*$G77), 0, VLOOKUP(VLOOKUP($A77, 'E4 TB Allocation Details'!$A$18:$L$214, MATCH("Customer ID", 'E4 TB Allocation Details'!$A$18:$L$18, 0),FALSE), 'E2 Allocators'!$B$15:$W$361, MATCH('O5 Details by Class &amp; Accounts'!AG$18, 'E2 Allocators'!$B$15:$W$15, 0),FALSE)*$G77)</f>
        <v>0</v>
      </c>
      <c r="AH77" s="1321">
        <f>IF(ISERROR(VLOOKUP(VLOOKUP($A77, 'E4 TB Allocation Details'!$A$18:$L$214, MATCH("Customer ID", 'E4 TB Allocation Details'!$A$18:$L$18, 0),FALSE), 'E2 Allocators'!$B$15:$W$361, MATCH('O5 Details by Class &amp; Accounts'!AH$18, 'E2 Allocators'!$B$15:$W$15, 0),FALSE)*$G77), 0, VLOOKUP(VLOOKUP($A77, 'E4 TB Allocation Details'!$A$18:$L$214, MATCH("Customer ID", 'E4 TB Allocation Details'!$A$18:$L$18, 0),FALSE), 'E2 Allocators'!$B$15:$W$361, MATCH('O5 Details by Class &amp; Accounts'!AH$18, 'E2 Allocators'!$B$15:$W$15, 0),FALSE)*$G77)</f>
        <v>0</v>
      </c>
      <c r="AI77" s="1321">
        <f>IF(ISERROR(VLOOKUP(VLOOKUP($A77, 'E4 TB Allocation Details'!$A$18:$L$214, MATCH("Customer ID", 'E4 TB Allocation Details'!$A$18:$L$18, 0),FALSE), 'E2 Allocators'!$B$15:$W$361, MATCH('O5 Details by Class &amp; Accounts'!AI$18, 'E2 Allocators'!$B$15:$W$15, 0),FALSE)*$G77), 0, VLOOKUP(VLOOKUP($A77, 'E4 TB Allocation Details'!$A$18:$L$214, MATCH("Customer ID", 'E4 TB Allocation Details'!$A$18:$L$18, 0),FALSE), 'E2 Allocators'!$B$15:$W$361, MATCH('O5 Details by Class &amp; Accounts'!AI$18, 'E2 Allocators'!$B$15:$W$15, 0),FALSE)*$G77)</f>
        <v>0</v>
      </c>
      <c r="AJ77" s="1321">
        <f>IF(ISERROR(VLOOKUP(VLOOKUP($A77, 'E4 TB Allocation Details'!$A$18:$L$214, MATCH("Customer ID", 'E4 TB Allocation Details'!$A$18:$L$18, 0),FALSE), 'E2 Allocators'!$B$15:$W$361, MATCH('O5 Details by Class &amp; Accounts'!AJ$18, 'E2 Allocators'!$B$15:$W$15, 0),FALSE)*$G77), 0, VLOOKUP(VLOOKUP($A77, 'E4 TB Allocation Details'!$A$18:$L$214, MATCH("Customer ID", 'E4 TB Allocation Details'!$A$18:$L$18, 0),FALSE), 'E2 Allocators'!$B$15:$W$361, MATCH('O5 Details by Class &amp; Accounts'!AJ$18, 'E2 Allocators'!$B$15:$W$15, 0),FALSE)*$G77)</f>
        <v>0</v>
      </c>
      <c r="AK77" s="1321">
        <f>IF(ISERROR(VLOOKUP(VLOOKUP($A77, 'E4 TB Allocation Details'!$A$18:$L$214, MATCH("Customer ID", 'E4 TB Allocation Details'!$A$18:$L$18, 0),FALSE), 'E2 Allocators'!$B$15:$W$361, MATCH('O5 Details by Class &amp; Accounts'!AK$18, 'E2 Allocators'!$B$15:$W$15, 0),FALSE)*$G77), 0, VLOOKUP(VLOOKUP($A77, 'E4 TB Allocation Details'!$A$18:$L$214, MATCH("Customer ID", 'E4 TB Allocation Details'!$A$18:$L$18, 0),FALSE), 'E2 Allocators'!$B$15:$W$361, MATCH('O5 Details by Class &amp; Accounts'!AK$18, 'E2 Allocators'!$B$15:$W$15, 0),FALSE)*$G77)</f>
        <v>0</v>
      </c>
      <c r="AL77" s="1321">
        <f>IF(ISERROR(VLOOKUP(VLOOKUP($A77, 'E4 TB Allocation Details'!$A$18:$L$214, MATCH("Customer ID", 'E4 TB Allocation Details'!$A$18:$L$18, 0),FALSE), 'E2 Allocators'!$B$15:$W$361, MATCH('O5 Details by Class &amp; Accounts'!AL$18, 'E2 Allocators'!$B$15:$W$15, 0),FALSE)*$G77), 0, VLOOKUP(VLOOKUP($A77, 'E4 TB Allocation Details'!$A$18:$L$214, MATCH("Customer ID", 'E4 TB Allocation Details'!$A$18:$L$18, 0),FALSE), 'E2 Allocators'!$B$15:$W$361, MATCH('O5 Details by Class &amp; Accounts'!AL$18, 'E2 Allocators'!$B$15:$W$15, 0),FALSE)*$G77)</f>
        <v>0</v>
      </c>
      <c r="AM77" s="1321">
        <f>IF(ISERROR(VLOOKUP(VLOOKUP($A77, 'E4 TB Allocation Details'!$A$18:$L$214, MATCH("Customer ID", 'E4 TB Allocation Details'!$A$18:$L$18, 0),FALSE), 'E2 Allocators'!$B$15:$W$361, MATCH('O5 Details by Class &amp; Accounts'!AM$18, 'E2 Allocators'!$B$15:$W$15, 0),FALSE)*$G77), 0, VLOOKUP(VLOOKUP($A77, 'E4 TB Allocation Details'!$A$18:$L$214, MATCH("Customer ID", 'E4 TB Allocation Details'!$A$18:$L$18, 0),FALSE), 'E2 Allocators'!$B$15:$W$361, MATCH('O5 Details by Class &amp; Accounts'!AM$18, 'E2 Allocators'!$B$15:$W$15, 0),FALSE)*$G77)</f>
        <v>0</v>
      </c>
      <c r="AN77" s="1321">
        <f>IF(ISERROR(VLOOKUP(VLOOKUP($A77, 'E4 TB Allocation Details'!$A$18:$L$214, MATCH("Customer ID", 'E4 TB Allocation Details'!$A$18:$L$18, 0),FALSE), 'E2 Allocators'!$B$15:$W$361, MATCH('O5 Details by Class &amp; Accounts'!AN$18, 'E2 Allocators'!$B$15:$W$15, 0),FALSE)*$G77), 0, VLOOKUP(VLOOKUP($A77, 'E4 TB Allocation Details'!$A$18:$L$214, MATCH("Customer ID", 'E4 TB Allocation Details'!$A$18:$L$18, 0),FALSE), 'E2 Allocators'!$B$15:$W$361, MATCH('O5 Details by Class &amp; Accounts'!AN$18, 'E2 Allocators'!$B$15:$W$15, 0),FALSE)*$G77)</f>
        <v>0</v>
      </c>
      <c r="AO77" s="1321">
        <f>IF(ISERROR(VLOOKUP(VLOOKUP($A77, 'E4 TB Allocation Details'!$A$18:$L$214, MATCH("Customer ID", 'E4 TB Allocation Details'!$A$18:$L$18, 0),FALSE), 'E2 Allocators'!$B$15:$W$361, MATCH('O5 Details by Class &amp; Accounts'!AO$18, 'E2 Allocators'!$B$15:$W$15, 0),FALSE)*$G77), 0, VLOOKUP(VLOOKUP($A77, 'E4 TB Allocation Details'!$A$18:$L$214, MATCH("Customer ID", 'E4 TB Allocation Details'!$A$18:$L$18, 0),FALSE), 'E2 Allocators'!$B$15:$W$361, MATCH('O5 Details by Class &amp; Accounts'!AO$18, 'E2 Allocators'!$B$15:$W$15, 0),FALSE)*$G77)</f>
        <v>0</v>
      </c>
      <c r="AP77" s="1321">
        <f>IF(ISERROR(VLOOKUP(VLOOKUP($A77, 'E4 TB Allocation Details'!$A$18:$L$214, MATCH("Customer ID", 'E4 TB Allocation Details'!$A$18:$L$18, 0),FALSE), 'E2 Allocators'!$B$15:$W$361, MATCH('O5 Details by Class &amp; Accounts'!AP$18, 'E2 Allocators'!$B$15:$W$15, 0),FALSE)*$G77), 0, VLOOKUP(VLOOKUP($A77, 'E4 TB Allocation Details'!$A$18:$L$214, MATCH("Customer ID", 'E4 TB Allocation Details'!$A$18:$L$18, 0),FALSE), 'E2 Allocators'!$B$15:$W$361, MATCH('O5 Details by Class &amp; Accounts'!AP$18, 'E2 Allocators'!$B$15:$W$15, 0),FALSE)*$G77)</f>
        <v>0</v>
      </c>
      <c r="AQ77" s="1321">
        <f>IF(ISERROR(VLOOKUP(VLOOKUP($A77, 'E4 TB Allocation Details'!$A$18:$L$214, MATCH("Customer ID", 'E4 TB Allocation Details'!$A$18:$L$18, 0),FALSE), 'E2 Allocators'!$B$15:$W$361, MATCH('O5 Details by Class &amp; Accounts'!AQ$18, 'E2 Allocators'!$B$15:$W$15, 0),FALSE)*$G77), 0, VLOOKUP(VLOOKUP($A77, 'E4 TB Allocation Details'!$A$18:$L$214, MATCH("Customer ID", 'E4 TB Allocation Details'!$A$18:$L$18, 0),FALSE), 'E2 Allocators'!$B$15:$W$361, MATCH('O5 Details by Class &amp; Accounts'!AQ$18, 'E2 Allocators'!$B$15:$W$15, 0),FALSE)*$G77)</f>
        <v>0</v>
      </c>
      <c r="AR77" s="1321">
        <f>IF(ISERROR(VLOOKUP(VLOOKUP($A77, 'E4 TB Allocation Details'!$A$18:$L$214, MATCH("Customer ID", 'E4 TB Allocation Details'!$A$18:$L$18, 0),FALSE), 'E2 Allocators'!$B$15:$W$361, MATCH('O5 Details by Class &amp; Accounts'!AR$18, 'E2 Allocators'!$B$15:$W$15, 0),FALSE)*$G77), 0, VLOOKUP(VLOOKUP($A77, 'E4 TB Allocation Details'!$A$18:$L$214, MATCH("Customer ID", 'E4 TB Allocation Details'!$A$18:$L$18, 0),FALSE), 'E2 Allocators'!$B$15:$W$361, MATCH('O5 Details by Class &amp; Accounts'!AR$18, 'E2 Allocators'!$B$15:$W$15, 0),FALSE)*$G77)</f>
        <v>0</v>
      </c>
      <c r="AS77" s="1321">
        <f>IF(ISERROR(VLOOKUP(VLOOKUP($A77, 'E4 TB Allocation Details'!$A$18:$L$214, MATCH("Customer ID", 'E4 TB Allocation Details'!$A$18:$L$18, 0),FALSE), 'E2 Allocators'!$B$15:$W$361, MATCH('O5 Details by Class &amp; Accounts'!AS$18, 'E2 Allocators'!$B$15:$W$15, 0),FALSE)*$G77), 0, VLOOKUP(VLOOKUP($A77, 'E4 TB Allocation Details'!$A$18:$L$214, MATCH("Customer ID", 'E4 TB Allocation Details'!$A$18:$L$18, 0),FALSE), 'E2 Allocators'!$B$15:$W$361, MATCH('O5 Details by Class &amp; Accounts'!AS$18, 'E2 Allocators'!$B$15:$W$15, 0),FALSE)*$G77)</f>
        <v>0</v>
      </c>
      <c r="AT77" s="1321">
        <f>IF(ISERROR(VLOOKUP(VLOOKUP($A77, 'E4 TB Allocation Details'!$A$18:$L$214, MATCH("Customer ID", 'E4 TB Allocation Details'!$A$18:$L$18, 0),FALSE), 'E2 Allocators'!$B$15:$W$361, MATCH('O5 Details by Class &amp; Accounts'!AT$18, 'E2 Allocators'!$B$15:$W$15, 0),FALSE)*$G77), 0, VLOOKUP(VLOOKUP($A77, 'E4 TB Allocation Details'!$A$18:$L$214, MATCH("Customer ID", 'E4 TB Allocation Details'!$A$18:$L$18, 0),FALSE), 'E2 Allocators'!$B$15:$W$361, MATCH('O5 Details by Class &amp; Accounts'!AT$18, 'E2 Allocators'!$B$15:$W$15, 0),FALSE)*$G77)</f>
        <v>0</v>
      </c>
      <c r="AU77" s="1321">
        <f>IF(ISERROR(VLOOKUP(VLOOKUP($A77, 'E4 TB Allocation Details'!$A$18:$L$214, MATCH("Customer ID", 'E4 TB Allocation Details'!$A$18:$L$18, 0),FALSE), 'E2 Allocators'!$B$15:$W$361, MATCH('O5 Details by Class &amp; Accounts'!AU$18, 'E2 Allocators'!$B$15:$W$15, 0),FALSE)*$G77), 0, VLOOKUP(VLOOKUP($A77, 'E4 TB Allocation Details'!$A$18:$L$214, MATCH("Customer ID", 'E4 TB Allocation Details'!$A$18:$L$18, 0),FALSE), 'E2 Allocators'!$B$15:$W$361, MATCH('O5 Details by Class &amp; Accounts'!AU$18, 'E2 Allocators'!$B$15:$W$15, 0),FALSE)*$G77)</f>
        <v>0</v>
      </c>
      <c r="AV77" s="1321">
        <f>IF(ISERROR(VLOOKUP(VLOOKUP($A77, 'E4 TB Allocation Details'!$A$18:$L$214, MATCH("Customer ID", 'E4 TB Allocation Details'!$A$18:$L$18, 0),FALSE), 'E2 Allocators'!$B$15:$W$361, MATCH('O5 Details by Class &amp; Accounts'!AV$18, 'E2 Allocators'!$B$15:$W$15, 0),FALSE)*$G77), 0, VLOOKUP(VLOOKUP($A77, 'E4 TB Allocation Details'!$A$18:$L$214, MATCH("Customer ID", 'E4 TB Allocation Details'!$A$18:$L$18, 0),FALSE), 'E2 Allocators'!$B$15:$W$361, MATCH('O5 Details by Class &amp; Accounts'!AV$18, 'E2 Allocators'!$B$15:$W$15, 0),FALSE)*$G77)</f>
        <v>0</v>
      </c>
      <c r="AW77" s="1321">
        <f>IF(ISERROR(VLOOKUP(VLOOKUP($A77, 'E4 TB Allocation Details'!$A$18:$L$214, MATCH("Customer ID", 'E4 TB Allocation Details'!$A$18:$L$18, 0),FALSE), 'E2 Allocators'!$B$15:$W$361, MATCH('O5 Details by Class &amp; Accounts'!AW$18, 'E2 Allocators'!$B$15:$W$15, 0),FALSE)*$G77), 0, VLOOKUP(VLOOKUP($A77, 'E4 TB Allocation Details'!$A$18:$L$214, MATCH("Customer ID", 'E4 TB Allocation Details'!$A$18:$L$18, 0),FALSE), 'E2 Allocators'!$B$15:$W$361, MATCH('O5 Details by Class &amp; Accounts'!AW$18, 'E2 Allocators'!$B$15:$W$15, 0),FALSE)*$G77)</f>
        <v>0</v>
      </c>
      <c r="AX77" s="1321">
        <f t="shared" si="10"/>
        <v>0</v>
      </c>
      <c r="AY77" s="1321">
        <f>IF(ISERROR(VLOOKUP(VLOOKUP($A77, 'E4 TB Allocation Details'!$A$18:$L$214, MATCH("Misc ID", 'E4 TB Allocation Details'!$A$18:$L$18, 0),FALSE), 'E2 Allocators'!$B$15:$W$361, MATCH('O5 Details by Class &amp; Accounts'!AY$18, 'E2 Allocators'!$B$15:$W$15, 0),FALSE)*$E77), 0, VLOOKUP(VLOOKUP($A77, 'E4 TB Allocation Details'!$A$18:$L$214, MATCH("Misc ID", 'E4 TB Allocation Details'!$A$18:$L$18, 0),FALSE), 'E2 Allocators'!$B$15:$W$361, MATCH('O5 Details by Class &amp; Accounts'!AY$18, 'E2 Allocators'!$B$15:$W$15, 0),FALSE)*$E77)</f>
        <v>0</v>
      </c>
      <c r="AZ77" s="1321">
        <f>IF(ISERROR(VLOOKUP(VLOOKUP($A77, 'E4 TB Allocation Details'!$A$18:$L$214, MATCH("Misc ID", 'E4 TB Allocation Details'!$A$18:$L$18, 0),FALSE), 'E2 Allocators'!$B$15:$W$361, MATCH('O5 Details by Class &amp; Accounts'!AZ$18, 'E2 Allocators'!$B$15:$W$15, 0),FALSE)*$E77), 0, VLOOKUP(VLOOKUP($A77, 'E4 TB Allocation Details'!$A$18:$L$214, MATCH("Misc ID", 'E4 TB Allocation Details'!$A$18:$L$18, 0),FALSE), 'E2 Allocators'!$B$15:$W$361, MATCH('O5 Details by Class &amp; Accounts'!AZ$18, 'E2 Allocators'!$B$15:$W$15, 0),FALSE)*$E77)</f>
        <v>0</v>
      </c>
      <c r="BA77" s="1321">
        <f>IF(ISERROR(VLOOKUP(VLOOKUP($A77, 'E4 TB Allocation Details'!$A$18:$L$214, MATCH("Misc ID", 'E4 TB Allocation Details'!$A$18:$L$18, 0),FALSE), 'E2 Allocators'!$B$15:$W$361, MATCH('O5 Details by Class &amp; Accounts'!BA$18, 'E2 Allocators'!$B$15:$W$15, 0),FALSE)*$E77), 0, VLOOKUP(VLOOKUP($A77, 'E4 TB Allocation Details'!$A$18:$L$214, MATCH("Misc ID", 'E4 TB Allocation Details'!$A$18:$L$18, 0),FALSE), 'E2 Allocators'!$B$15:$W$361, MATCH('O5 Details by Class &amp; Accounts'!BA$18, 'E2 Allocators'!$B$15:$W$15, 0),FALSE)*$E77)</f>
        <v>0</v>
      </c>
      <c r="BB77" s="1321">
        <f>IF(ISERROR(VLOOKUP(VLOOKUP($A77, 'E4 TB Allocation Details'!$A$18:$L$214, MATCH("Misc ID", 'E4 TB Allocation Details'!$A$18:$L$18, 0),FALSE), 'E2 Allocators'!$B$15:$W$361, MATCH('O5 Details by Class &amp; Accounts'!BB$18, 'E2 Allocators'!$B$15:$W$15, 0),FALSE)*$E77), 0, VLOOKUP(VLOOKUP($A77, 'E4 TB Allocation Details'!$A$18:$L$214, MATCH("Misc ID", 'E4 TB Allocation Details'!$A$18:$L$18, 0),FALSE), 'E2 Allocators'!$B$15:$W$361, MATCH('O5 Details by Class &amp; Accounts'!BB$18, 'E2 Allocators'!$B$15:$W$15, 0),FALSE)*$E77)</f>
        <v>0</v>
      </c>
      <c r="BC77" s="1321">
        <f>IF(ISERROR(VLOOKUP(VLOOKUP($A77, 'E4 TB Allocation Details'!$A$18:$L$214, MATCH("Misc ID", 'E4 TB Allocation Details'!$A$18:$L$18, 0),FALSE), 'E2 Allocators'!$B$15:$W$361, MATCH('O5 Details by Class &amp; Accounts'!BC$18, 'E2 Allocators'!$B$15:$W$15, 0),FALSE)*$E77), 0, VLOOKUP(VLOOKUP($A77, 'E4 TB Allocation Details'!$A$18:$L$214, MATCH("Misc ID", 'E4 TB Allocation Details'!$A$18:$L$18, 0),FALSE), 'E2 Allocators'!$B$15:$W$361, MATCH('O5 Details by Class &amp; Accounts'!BC$18, 'E2 Allocators'!$B$15:$W$15, 0),FALSE)*$E77)</f>
        <v>0</v>
      </c>
      <c r="BD77" s="1321">
        <f>IF(ISERROR(VLOOKUP(VLOOKUP($A77, 'E4 TB Allocation Details'!$A$18:$L$214, MATCH("Misc ID", 'E4 TB Allocation Details'!$A$18:$L$18, 0),FALSE), 'E2 Allocators'!$B$15:$W$361, MATCH('O5 Details by Class &amp; Accounts'!BD$18, 'E2 Allocators'!$B$15:$W$15, 0),FALSE)*$E77), 0, VLOOKUP(VLOOKUP($A77, 'E4 TB Allocation Details'!$A$18:$L$214, MATCH("Misc ID", 'E4 TB Allocation Details'!$A$18:$L$18, 0),FALSE), 'E2 Allocators'!$B$15:$W$361, MATCH('O5 Details by Class &amp; Accounts'!BD$18, 'E2 Allocators'!$B$15:$W$15, 0),FALSE)*$E77)</f>
        <v>0</v>
      </c>
      <c r="BE77" s="1321">
        <f>IF(ISERROR(VLOOKUP(VLOOKUP($A77, 'E4 TB Allocation Details'!$A$18:$L$214, MATCH("Misc ID", 'E4 TB Allocation Details'!$A$18:$L$18, 0),FALSE), 'E2 Allocators'!$B$15:$W$361, MATCH('O5 Details by Class &amp; Accounts'!BE$18, 'E2 Allocators'!$B$15:$W$15, 0),FALSE)*$E77), 0, VLOOKUP(VLOOKUP($A77, 'E4 TB Allocation Details'!$A$18:$L$214, MATCH("Misc ID", 'E4 TB Allocation Details'!$A$18:$L$18, 0),FALSE), 'E2 Allocators'!$B$15:$W$361, MATCH('O5 Details by Class &amp; Accounts'!BE$18, 'E2 Allocators'!$B$15:$W$15, 0),FALSE)*$E77)</f>
        <v>0</v>
      </c>
      <c r="BF77" s="1321">
        <f>IF(ISERROR(VLOOKUP(VLOOKUP($A77, 'E4 TB Allocation Details'!$A$18:$L$214, MATCH("Misc ID", 'E4 TB Allocation Details'!$A$18:$L$18, 0),FALSE), 'E2 Allocators'!$B$15:$W$361, MATCH('O5 Details by Class &amp; Accounts'!BF$18, 'E2 Allocators'!$B$15:$W$15, 0),FALSE)*$E77), 0, VLOOKUP(VLOOKUP($A77, 'E4 TB Allocation Details'!$A$18:$L$214, MATCH("Misc ID", 'E4 TB Allocation Details'!$A$18:$L$18, 0),FALSE), 'E2 Allocators'!$B$15:$W$361, MATCH('O5 Details by Class &amp; Accounts'!BF$18, 'E2 Allocators'!$B$15:$W$15, 0),FALSE)*$E77)</f>
        <v>0</v>
      </c>
      <c r="BG77" s="1321">
        <f>IF(ISERROR(VLOOKUP(VLOOKUP($A77, 'E4 TB Allocation Details'!$A$18:$L$214, MATCH("Misc ID", 'E4 TB Allocation Details'!$A$18:$L$18, 0),FALSE), 'E2 Allocators'!$B$15:$W$361, MATCH('O5 Details by Class &amp; Accounts'!BG$18, 'E2 Allocators'!$B$15:$W$15, 0),FALSE)*$E77), 0, VLOOKUP(VLOOKUP($A77, 'E4 TB Allocation Details'!$A$18:$L$214, MATCH("Misc ID", 'E4 TB Allocation Details'!$A$18:$L$18, 0),FALSE), 'E2 Allocators'!$B$15:$W$361, MATCH('O5 Details by Class &amp; Accounts'!BG$18, 'E2 Allocators'!$B$15:$W$15, 0),FALSE)*$E77)</f>
        <v>0</v>
      </c>
      <c r="BH77" s="1321">
        <f>IF(ISERROR(VLOOKUP(VLOOKUP($A77, 'E4 TB Allocation Details'!$A$18:$L$214, MATCH("Misc ID", 'E4 TB Allocation Details'!$A$18:$L$18, 0),FALSE), 'E2 Allocators'!$B$15:$W$361, MATCH('O5 Details by Class &amp; Accounts'!BH$18, 'E2 Allocators'!$B$15:$W$15, 0),FALSE)*$E77), 0, VLOOKUP(VLOOKUP($A77, 'E4 TB Allocation Details'!$A$18:$L$214, MATCH("Misc ID", 'E4 TB Allocation Details'!$A$18:$L$18, 0),FALSE), 'E2 Allocators'!$B$15:$W$361, MATCH('O5 Details by Class &amp; Accounts'!BH$18, 'E2 Allocators'!$B$15:$W$15, 0),FALSE)*$E77)</f>
        <v>0</v>
      </c>
      <c r="BI77" s="1321">
        <f>IF(ISERROR(VLOOKUP(VLOOKUP($A77, 'E4 TB Allocation Details'!$A$18:$L$214, MATCH("Misc ID", 'E4 TB Allocation Details'!$A$18:$L$18, 0),FALSE), 'E2 Allocators'!$B$15:$W$361, MATCH('O5 Details by Class &amp; Accounts'!BI$18, 'E2 Allocators'!$B$15:$W$15, 0),FALSE)*$E77), 0, VLOOKUP(VLOOKUP($A77, 'E4 TB Allocation Details'!$A$18:$L$214, MATCH("Misc ID", 'E4 TB Allocation Details'!$A$18:$L$18, 0),FALSE), 'E2 Allocators'!$B$15:$W$361, MATCH('O5 Details by Class &amp; Accounts'!BI$18, 'E2 Allocators'!$B$15:$W$15, 0),FALSE)*$E77)</f>
        <v>0</v>
      </c>
      <c r="BJ77" s="1321">
        <f>IF(ISERROR(VLOOKUP(VLOOKUP($A77, 'E4 TB Allocation Details'!$A$18:$L$214, MATCH("Misc ID", 'E4 TB Allocation Details'!$A$18:$L$18, 0),FALSE), 'E2 Allocators'!$B$15:$W$361, MATCH('O5 Details by Class &amp; Accounts'!BJ$18, 'E2 Allocators'!$B$15:$W$15, 0),FALSE)*$E77), 0, VLOOKUP(VLOOKUP($A77, 'E4 TB Allocation Details'!$A$18:$L$214, MATCH("Misc ID", 'E4 TB Allocation Details'!$A$18:$L$18, 0),FALSE), 'E2 Allocators'!$B$15:$W$361, MATCH('O5 Details by Class &amp; Accounts'!BJ$18, 'E2 Allocators'!$B$15:$W$15, 0),FALSE)*$E77)</f>
        <v>0</v>
      </c>
      <c r="BK77" s="1321">
        <f>IF(ISERROR(VLOOKUP(VLOOKUP($A77, 'E4 TB Allocation Details'!$A$18:$L$214, MATCH("Misc ID", 'E4 TB Allocation Details'!$A$18:$L$18, 0),FALSE), 'E2 Allocators'!$B$15:$W$361, MATCH('O5 Details by Class &amp; Accounts'!BK$18, 'E2 Allocators'!$B$15:$W$15, 0),FALSE)*$E77), 0, VLOOKUP(VLOOKUP($A77, 'E4 TB Allocation Details'!$A$18:$L$214, MATCH("Misc ID", 'E4 TB Allocation Details'!$A$18:$L$18, 0),FALSE), 'E2 Allocators'!$B$15:$W$361, MATCH('O5 Details by Class &amp; Accounts'!BK$18, 'E2 Allocators'!$B$15:$W$15, 0),FALSE)*$E77)</f>
        <v>0</v>
      </c>
      <c r="BL77" s="1321">
        <f>IF(ISERROR(VLOOKUP(VLOOKUP($A77, 'E4 TB Allocation Details'!$A$18:$L$214, MATCH("Misc ID", 'E4 TB Allocation Details'!$A$18:$L$18, 0),FALSE), 'E2 Allocators'!$B$15:$W$361, MATCH('O5 Details by Class &amp; Accounts'!BL$18, 'E2 Allocators'!$B$15:$W$15, 0),FALSE)*$E77), 0, VLOOKUP(VLOOKUP($A77, 'E4 TB Allocation Details'!$A$18:$L$214, MATCH("Misc ID", 'E4 TB Allocation Details'!$A$18:$L$18, 0),FALSE), 'E2 Allocators'!$B$15:$W$361, MATCH('O5 Details by Class &amp; Accounts'!BL$18, 'E2 Allocators'!$B$15:$W$15, 0),FALSE)*$E77)</f>
        <v>0</v>
      </c>
      <c r="BM77" s="1321">
        <f>IF(ISERROR(VLOOKUP(VLOOKUP($A77, 'E4 TB Allocation Details'!$A$18:$L$214, MATCH("Misc ID", 'E4 TB Allocation Details'!$A$18:$L$18, 0),FALSE), 'E2 Allocators'!$B$15:$W$361, MATCH('O5 Details by Class &amp; Accounts'!BM$18, 'E2 Allocators'!$B$15:$W$15, 0),FALSE)*$E77), 0, VLOOKUP(VLOOKUP($A77, 'E4 TB Allocation Details'!$A$18:$L$214, MATCH("Misc ID", 'E4 TB Allocation Details'!$A$18:$L$18, 0),FALSE), 'E2 Allocators'!$B$15:$W$361, MATCH('O5 Details by Class &amp; Accounts'!BM$18, 'E2 Allocators'!$B$15:$W$15, 0),FALSE)*$E77)</f>
        <v>0</v>
      </c>
      <c r="BN77" s="1321">
        <f>IF(ISERROR(VLOOKUP(VLOOKUP($A77, 'E4 TB Allocation Details'!$A$18:$L$214, MATCH("Misc ID", 'E4 TB Allocation Details'!$A$18:$L$18, 0),FALSE), 'E2 Allocators'!$B$15:$W$361, MATCH('O5 Details by Class &amp; Accounts'!BN$18, 'E2 Allocators'!$B$15:$W$15, 0),FALSE)*$E77), 0, VLOOKUP(VLOOKUP($A77, 'E4 TB Allocation Details'!$A$18:$L$214, MATCH("Misc ID", 'E4 TB Allocation Details'!$A$18:$L$18, 0),FALSE), 'E2 Allocators'!$B$15:$W$361, MATCH('O5 Details by Class &amp; Accounts'!BN$18, 'E2 Allocators'!$B$15:$W$15, 0),FALSE)*$E77)</f>
        <v>0</v>
      </c>
      <c r="BO77" s="1321">
        <f>IF(ISERROR(VLOOKUP(VLOOKUP($A77, 'E4 TB Allocation Details'!$A$18:$L$214, MATCH("Misc ID", 'E4 TB Allocation Details'!$A$18:$L$18, 0),FALSE), 'E2 Allocators'!$B$15:$W$361, MATCH('O5 Details by Class &amp; Accounts'!BO$18, 'E2 Allocators'!$B$15:$W$15, 0),FALSE)*$E77), 0, VLOOKUP(VLOOKUP($A77, 'E4 TB Allocation Details'!$A$18:$L$214, MATCH("Misc ID", 'E4 TB Allocation Details'!$A$18:$L$18, 0),FALSE), 'E2 Allocators'!$B$15:$W$361, MATCH('O5 Details by Class &amp; Accounts'!BO$18, 'E2 Allocators'!$B$15:$W$15, 0),FALSE)*$E77)</f>
        <v>0</v>
      </c>
      <c r="BP77" s="1321">
        <f>IF(ISERROR(VLOOKUP(VLOOKUP($A77, 'E4 TB Allocation Details'!$A$18:$L$214, MATCH("Misc ID", 'E4 TB Allocation Details'!$A$18:$L$18, 0),FALSE), 'E2 Allocators'!$B$15:$W$361, MATCH('O5 Details by Class &amp; Accounts'!BP$18, 'E2 Allocators'!$B$15:$W$15, 0),FALSE)*$E77), 0, VLOOKUP(VLOOKUP($A77, 'E4 TB Allocation Details'!$A$18:$L$214, MATCH("Misc ID", 'E4 TB Allocation Details'!$A$18:$L$18, 0),FALSE), 'E2 Allocators'!$B$15:$W$361, MATCH('O5 Details by Class &amp; Accounts'!BP$18, 'E2 Allocators'!$B$15:$W$15, 0),FALSE)*$E77)</f>
        <v>0</v>
      </c>
      <c r="BQ77" s="1321">
        <f>IF(ISERROR(VLOOKUP(VLOOKUP($A77, 'E4 TB Allocation Details'!$A$18:$L$214, MATCH("Misc ID", 'E4 TB Allocation Details'!$A$18:$L$18, 0),FALSE), 'E2 Allocators'!$B$15:$W$361, MATCH('O5 Details by Class &amp; Accounts'!BQ$18, 'E2 Allocators'!$B$15:$W$15, 0),FALSE)*$E77), 0, VLOOKUP(VLOOKUP($A77, 'E4 TB Allocation Details'!$A$18:$L$214, MATCH("Misc ID", 'E4 TB Allocation Details'!$A$18:$L$18, 0),FALSE), 'E2 Allocators'!$B$15:$W$361, MATCH('O5 Details by Class &amp; Accounts'!BQ$18, 'E2 Allocators'!$B$15:$W$15, 0),FALSE)*$E77)</f>
        <v>0</v>
      </c>
      <c r="BR77" s="1321">
        <f>IF(ISERROR(VLOOKUP(VLOOKUP($A77, 'E4 TB Allocation Details'!$A$18:$L$214, MATCH("Misc ID", 'E4 TB Allocation Details'!$A$18:$L$18, 0),FALSE), 'E2 Allocators'!$B$15:$W$361, MATCH('O5 Details by Class &amp; Accounts'!BR$18, 'E2 Allocators'!$B$15:$W$15, 0),FALSE)*$E77), 0, VLOOKUP(VLOOKUP($A77, 'E4 TB Allocation Details'!$A$18:$L$214, MATCH("Misc ID", 'E4 TB Allocation Details'!$A$18:$L$18, 0),FALSE), 'E2 Allocators'!$B$15:$W$361, MATCH('O5 Details by Class &amp; Accounts'!BR$18, 'E2 Allocators'!$B$15:$W$15, 0),FALSE)*$E77)</f>
        <v>0</v>
      </c>
      <c r="BS77" s="1321">
        <f t="shared" si="11"/>
        <v>0</v>
      </c>
      <c r="BT77" s="1321">
        <f>IF(ISERROR(VLOOKUP(VLOOKUP($A77, 'E4 TB Allocation Details'!$A$18:$L$214, MATCH("A &amp; G ID", 'E4 TB Allocation Details'!$A$18:$L$18, 0),FALSE), 'E2 Allocators'!$B$15:$W$361, MATCH('O5 Details by Class &amp; Accounts'!BT$18, 'E2 Allocators'!$B$15:$W$15, 0),FALSE)*$E77), 0, VLOOKUP(VLOOKUP($A77, 'E4 TB Allocation Details'!$A$18:$L$214, MATCH("A &amp; G ID", 'E4 TB Allocation Details'!$A$18:$L$18, 0),FALSE), 'E2 Allocators'!$B$15:$W$361, MATCH('O5 Details by Class &amp; Accounts'!BT$18, 'E2 Allocators'!$B$15:$W$15, 0),FALSE)*$E77)</f>
        <v>-176848.77295541391</v>
      </c>
      <c r="BU77" s="1321">
        <f>IF(ISERROR(VLOOKUP(VLOOKUP($A77, 'E4 TB Allocation Details'!$A$18:$L$214, MATCH("A &amp; G ID", 'E4 TB Allocation Details'!$A$18:$L$18, 0),FALSE), 'E2 Allocators'!$B$15:$W$361, MATCH('O5 Details by Class &amp; Accounts'!BU$18, 'E2 Allocators'!$B$15:$W$15, 0),FALSE)*$E77), 0, VLOOKUP(VLOOKUP($A77, 'E4 TB Allocation Details'!$A$18:$L$214, MATCH("A &amp; G ID", 'E4 TB Allocation Details'!$A$18:$L$18, 0),FALSE), 'E2 Allocators'!$B$15:$W$361, MATCH('O5 Details by Class &amp; Accounts'!BU$18, 'E2 Allocators'!$B$15:$W$15, 0),FALSE)*$E77)</f>
        <v>-57927.516361494505</v>
      </c>
      <c r="BV77" s="1321">
        <f>IF(ISERROR(VLOOKUP(VLOOKUP($A77, 'E4 TB Allocation Details'!$A$18:$L$214, MATCH("A &amp; G ID", 'E4 TB Allocation Details'!$A$18:$L$18, 0),FALSE), 'E2 Allocators'!$B$15:$W$361, MATCH('O5 Details by Class &amp; Accounts'!BV$18, 'E2 Allocators'!$B$15:$W$15, 0),FALSE)*$E77), 0, VLOOKUP(VLOOKUP($A77, 'E4 TB Allocation Details'!$A$18:$L$214, MATCH("A &amp; G ID", 'E4 TB Allocation Details'!$A$18:$L$18, 0),FALSE), 'E2 Allocators'!$B$15:$W$361, MATCH('O5 Details by Class &amp; Accounts'!BV$18, 'E2 Allocators'!$B$15:$W$15, 0),FALSE)*$E77)</f>
        <v>-31408.396981485024</v>
      </c>
      <c r="BW77" s="1321">
        <f>IF(ISERROR(VLOOKUP(VLOOKUP($A77, 'E4 TB Allocation Details'!$A$18:$L$214, MATCH("A &amp; G ID", 'E4 TB Allocation Details'!$A$18:$L$18, 0),FALSE), 'E2 Allocators'!$B$15:$W$361, MATCH('O5 Details by Class &amp; Accounts'!BW$18, 'E2 Allocators'!$B$15:$W$15, 0),FALSE)*$E77), 0, VLOOKUP(VLOOKUP($A77, 'E4 TB Allocation Details'!$A$18:$L$214, MATCH("A &amp; G ID", 'E4 TB Allocation Details'!$A$18:$L$18, 0),FALSE), 'E2 Allocators'!$B$15:$W$361, MATCH('O5 Details by Class &amp; Accounts'!BW$18, 'E2 Allocators'!$B$15:$W$15, 0),FALSE)*$E77)</f>
        <v>0</v>
      </c>
      <c r="BX77" s="1321">
        <f>IF(ISERROR(VLOOKUP(VLOOKUP($A77, 'E4 TB Allocation Details'!$A$18:$L$214, MATCH("A &amp; G ID", 'E4 TB Allocation Details'!$A$18:$L$18, 0),FALSE), 'E2 Allocators'!$B$15:$W$361, MATCH('O5 Details by Class &amp; Accounts'!BX$18, 'E2 Allocators'!$B$15:$W$15, 0),FALSE)*$E77), 0, VLOOKUP(VLOOKUP($A77, 'E4 TB Allocation Details'!$A$18:$L$214, MATCH("A &amp; G ID", 'E4 TB Allocation Details'!$A$18:$L$18, 0),FALSE), 'E2 Allocators'!$B$15:$W$361, MATCH('O5 Details by Class &amp; Accounts'!BX$18, 'E2 Allocators'!$B$15:$W$15, 0),FALSE)*$E77)</f>
        <v>0</v>
      </c>
      <c r="BY77" s="1321">
        <f>IF(ISERROR(VLOOKUP(VLOOKUP($A77, 'E4 TB Allocation Details'!$A$18:$L$214, MATCH("A &amp; G ID", 'E4 TB Allocation Details'!$A$18:$L$18, 0),FALSE), 'E2 Allocators'!$B$15:$W$361, MATCH('O5 Details by Class &amp; Accounts'!BY$18, 'E2 Allocators'!$B$15:$W$15, 0),FALSE)*$E77), 0, VLOOKUP(VLOOKUP($A77, 'E4 TB Allocation Details'!$A$18:$L$214, MATCH("A &amp; G ID", 'E4 TB Allocation Details'!$A$18:$L$18, 0),FALSE), 'E2 Allocators'!$B$15:$W$361, MATCH('O5 Details by Class &amp; Accounts'!BY$18, 'E2 Allocators'!$B$15:$W$15, 0),FALSE)*$E77)</f>
        <v>0</v>
      </c>
      <c r="BZ77" s="1321">
        <f>IF(ISERROR(VLOOKUP(VLOOKUP($A77, 'E4 TB Allocation Details'!$A$18:$L$214, MATCH("A &amp; G ID", 'E4 TB Allocation Details'!$A$18:$L$18, 0),FALSE), 'E2 Allocators'!$B$15:$W$361, MATCH('O5 Details by Class &amp; Accounts'!BZ$18, 'E2 Allocators'!$B$15:$W$15, 0),FALSE)*$E77), 0, VLOOKUP(VLOOKUP($A77, 'E4 TB Allocation Details'!$A$18:$L$214, MATCH("A &amp; G ID", 'E4 TB Allocation Details'!$A$18:$L$18, 0),FALSE), 'E2 Allocators'!$B$15:$W$361, MATCH('O5 Details by Class &amp; Accounts'!BZ$18, 'E2 Allocators'!$B$15:$W$15, 0),FALSE)*$E77)</f>
        <v>-4299.5693464625601</v>
      </c>
      <c r="CA77" s="1321">
        <f>IF(ISERROR(VLOOKUP(VLOOKUP($A77, 'E4 TB Allocation Details'!$A$18:$L$214, MATCH("A &amp; G ID", 'E4 TB Allocation Details'!$A$18:$L$18, 0),FALSE), 'E2 Allocators'!$B$15:$W$361, MATCH('O5 Details by Class &amp; Accounts'!CA$18, 'E2 Allocators'!$B$15:$W$15, 0),FALSE)*$E77), 0, VLOOKUP(VLOOKUP($A77, 'E4 TB Allocation Details'!$A$18:$L$214, MATCH("A &amp; G ID", 'E4 TB Allocation Details'!$A$18:$L$18, 0),FALSE), 'E2 Allocators'!$B$15:$W$361, MATCH('O5 Details by Class &amp; Accounts'!CA$18, 'E2 Allocators'!$B$15:$W$15, 0),FALSE)*$E77)</f>
        <v>0</v>
      </c>
      <c r="CB77" s="1321">
        <f>IF(ISERROR(VLOOKUP(VLOOKUP($A77, 'E4 TB Allocation Details'!$A$18:$L$214, MATCH("A &amp; G ID", 'E4 TB Allocation Details'!$A$18:$L$18, 0),FALSE), 'E2 Allocators'!$B$15:$W$361, MATCH('O5 Details by Class &amp; Accounts'!CB$18, 'E2 Allocators'!$B$15:$W$15, 0),FALSE)*$E77), 0, VLOOKUP(VLOOKUP($A77, 'E4 TB Allocation Details'!$A$18:$L$214, MATCH("A &amp; G ID", 'E4 TB Allocation Details'!$A$18:$L$18, 0),FALSE), 'E2 Allocators'!$B$15:$W$361, MATCH('O5 Details by Class &amp; Accounts'!CB$18, 'E2 Allocators'!$B$15:$W$15, 0),FALSE)*$E77)</f>
        <v>-374.74435514402802</v>
      </c>
      <c r="CC77" s="1321">
        <f>IF(ISERROR(VLOOKUP(VLOOKUP($A77, 'E4 TB Allocation Details'!$A$18:$L$214, MATCH("A &amp; G ID", 'E4 TB Allocation Details'!$A$18:$L$18, 0),FALSE), 'E2 Allocators'!$B$15:$W$361, MATCH('O5 Details by Class &amp; Accounts'!CC$18, 'E2 Allocators'!$B$15:$W$15, 0),FALSE)*$E77), 0, VLOOKUP(VLOOKUP($A77, 'E4 TB Allocation Details'!$A$18:$L$214, MATCH("A &amp; G ID", 'E4 TB Allocation Details'!$A$18:$L$18, 0),FALSE), 'E2 Allocators'!$B$15:$W$361, MATCH('O5 Details by Class &amp; Accounts'!CC$18, 'E2 Allocators'!$B$15:$W$15, 0),FALSE)*$E77)</f>
        <v>0</v>
      </c>
      <c r="CD77" s="1321">
        <f>IF(ISERROR(VLOOKUP(VLOOKUP($A77, 'E4 TB Allocation Details'!$A$18:$L$214, MATCH("A &amp; G ID", 'E4 TB Allocation Details'!$A$18:$L$18, 0),FALSE), 'E2 Allocators'!$B$15:$W$361, MATCH('O5 Details by Class &amp; Accounts'!CD$18, 'E2 Allocators'!$B$15:$W$15, 0),FALSE)*$E77), 0, VLOOKUP(VLOOKUP($A77, 'E4 TB Allocation Details'!$A$18:$L$214, MATCH("A &amp; G ID", 'E4 TB Allocation Details'!$A$18:$L$18, 0),FALSE), 'E2 Allocators'!$B$15:$W$361, MATCH('O5 Details by Class &amp; Accounts'!CD$18, 'E2 Allocators'!$B$15:$W$15, 0),FALSE)*$E77)</f>
        <v>0</v>
      </c>
      <c r="CE77" s="1321">
        <f>IF(ISERROR(VLOOKUP(VLOOKUP($A77, 'E4 TB Allocation Details'!$A$18:$L$214, MATCH("A &amp; G ID", 'E4 TB Allocation Details'!$A$18:$L$18, 0),FALSE), 'E2 Allocators'!$B$15:$W$361, MATCH('O5 Details by Class &amp; Accounts'!CE$18, 'E2 Allocators'!$B$15:$W$15, 0),FALSE)*$E77), 0, VLOOKUP(VLOOKUP($A77, 'E4 TB Allocation Details'!$A$18:$L$214, MATCH("A &amp; G ID", 'E4 TB Allocation Details'!$A$18:$L$18, 0),FALSE), 'E2 Allocators'!$B$15:$W$361, MATCH('O5 Details by Class &amp; Accounts'!CE$18, 'E2 Allocators'!$B$15:$W$15, 0),FALSE)*$E77)</f>
        <v>0</v>
      </c>
      <c r="CF77" s="1321">
        <f>IF(ISERROR(VLOOKUP(VLOOKUP($A77, 'E4 TB Allocation Details'!$A$18:$L$214, MATCH("A &amp; G ID", 'E4 TB Allocation Details'!$A$18:$L$18, 0),FALSE), 'E2 Allocators'!$B$15:$W$361, MATCH('O5 Details by Class &amp; Accounts'!CF$18, 'E2 Allocators'!$B$15:$W$15, 0),FALSE)*$E77), 0, VLOOKUP(VLOOKUP($A77, 'E4 TB Allocation Details'!$A$18:$L$214, MATCH("A &amp; G ID", 'E4 TB Allocation Details'!$A$18:$L$18, 0),FALSE), 'E2 Allocators'!$B$15:$W$361, MATCH('O5 Details by Class &amp; Accounts'!CF$18, 'E2 Allocators'!$B$15:$W$15, 0),FALSE)*$E77)</f>
        <v>0</v>
      </c>
      <c r="CG77" s="1321">
        <f>IF(ISERROR(VLOOKUP(VLOOKUP($A77, 'E4 TB Allocation Details'!$A$18:$L$214, MATCH("A &amp; G ID", 'E4 TB Allocation Details'!$A$18:$L$18, 0),FALSE), 'E2 Allocators'!$B$15:$W$361, MATCH('O5 Details by Class &amp; Accounts'!CG$18, 'E2 Allocators'!$B$15:$W$15, 0),FALSE)*$E77), 0, VLOOKUP(VLOOKUP($A77, 'E4 TB Allocation Details'!$A$18:$L$214, MATCH("A &amp; G ID", 'E4 TB Allocation Details'!$A$18:$L$18, 0),FALSE), 'E2 Allocators'!$B$15:$W$361, MATCH('O5 Details by Class &amp; Accounts'!CG$18, 'E2 Allocators'!$B$15:$W$15, 0),FALSE)*$E77)</f>
        <v>0</v>
      </c>
      <c r="CH77" s="1321">
        <f>IF(ISERROR(VLOOKUP(VLOOKUP($A77, 'E4 TB Allocation Details'!$A$18:$L$214, MATCH("A &amp; G ID", 'E4 TB Allocation Details'!$A$18:$L$18, 0),FALSE), 'E2 Allocators'!$B$15:$W$361, MATCH('O5 Details by Class &amp; Accounts'!CH$18, 'E2 Allocators'!$B$15:$W$15, 0),FALSE)*$E77), 0, VLOOKUP(VLOOKUP($A77, 'E4 TB Allocation Details'!$A$18:$L$214, MATCH("A &amp; G ID", 'E4 TB Allocation Details'!$A$18:$L$18, 0),FALSE), 'E2 Allocators'!$B$15:$W$361, MATCH('O5 Details by Class &amp; Accounts'!CH$18, 'E2 Allocators'!$B$15:$W$15, 0),FALSE)*$E77)</f>
        <v>0</v>
      </c>
      <c r="CI77" s="1321">
        <f>IF(ISERROR(VLOOKUP(VLOOKUP($A77, 'E4 TB Allocation Details'!$A$18:$L$214, MATCH("A &amp; G ID", 'E4 TB Allocation Details'!$A$18:$L$18, 0),FALSE), 'E2 Allocators'!$B$15:$W$361, MATCH('O5 Details by Class &amp; Accounts'!CI$18, 'E2 Allocators'!$B$15:$W$15, 0),FALSE)*$E77), 0, VLOOKUP(VLOOKUP($A77, 'E4 TB Allocation Details'!$A$18:$L$214, MATCH("A &amp; G ID", 'E4 TB Allocation Details'!$A$18:$L$18, 0),FALSE), 'E2 Allocators'!$B$15:$W$361, MATCH('O5 Details by Class &amp; Accounts'!CI$18, 'E2 Allocators'!$B$15:$W$15, 0),FALSE)*$E77)</f>
        <v>0</v>
      </c>
      <c r="CJ77" s="1321">
        <f>IF(ISERROR(VLOOKUP(VLOOKUP($A77, 'E4 TB Allocation Details'!$A$18:$L$214, MATCH("A &amp; G ID", 'E4 TB Allocation Details'!$A$18:$L$18, 0),FALSE), 'E2 Allocators'!$B$15:$W$361, MATCH('O5 Details by Class &amp; Accounts'!CJ$18, 'E2 Allocators'!$B$15:$W$15, 0),FALSE)*$E77), 0, VLOOKUP(VLOOKUP($A77, 'E4 TB Allocation Details'!$A$18:$L$214, MATCH("A &amp; G ID", 'E4 TB Allocation Details'!$A$18:$L$18, 0),FALSE), 'E2 Allocators'!$B$15:$W$361, MATCH('O5 Details by Class &amp; Accounts'!CJ$18, 'E2 Allocators'!$B$15:$W$15, 0),FALSE)*$E77)</f>
        <v>0</v>
      </c>
      <c r="CK77" s="1321">
        <f>IF(ISERROR(VLOOKUP(VLOOKUP($A77, 'E4 TB Allocation Details'!$A$18:$L$214, MATCH("A &amp; G ID", 'E4 TB Allocation Details'!$A$18:$L$18, 0),FALSE), 'E2 Allocators'!$B$15:$W$361, MATCH('O5 Details by Class &amp; Accounts'!CK$18, 'E2 Allocators'!$B$15:$W$15, 0),FALSE)*$E77), 0, VLOOKUP(VLOOKUP($A77, 'E4 TB Allocation Details'!$A$18:$L$214, MATCH("A &amp; G ID", 'E4 TB Allocation Details'!$A$18:$L$18, 0),FALSE), 'E2 Allocators'!$B$15:$W$361, MATCH('O5 Details by Class &amp; Accounts'!CK$18, 'E2 Allocators'!$B$15:$W$15, 0),FALSE)*$E77)</f>
        <v>0</v>
      </c>
      <c r="CL77" s="1321">
        <f>IF(ISERROR(VLOOKUP(VLOOKUP($A77, 'E4 TB Allocation Details'!$A$18:$L$214, MATCH("A &amp; G ID", 'E4 TB Allocation Details'!$A$18:$L$18, 0),FALSE), 'E2 Allocators'!$B$15:$W$361, MATCH('O5 Details by Class &amp; Accounts'!CL$18, 'E2 Allocators'!$B$15:$W$15, 0),FALSE)*$E77), 0, VLOOKUP(VLOOKUP($A77, 'E4 TB Allocation Details'!$A$18:$L$214, MATCH("A &amp; G ID", 'E4 TB Allocation Details'!$A$18:$L$18, 0),FALSE), 'E2 Allocators'!$B$15:$W$361, MATCH('O5 Details by Class &amp; Accounts'!CL$18, 'E2 Allocators'!$B$15:$W$15, 0),FALSE)*$E77)</f>
        <v>0</v>
      </c>
      <c r="CM77" s="1321">
        <f>IF(ISERROR(VLOOKUP(VLOOKUP($A77, 'E4 TB Allocation Details'!$A$18:$L$214, MATCH("A &amp; G ID", 'E4 TB Allocation Details'!$A$18:$L$18, 0),FALSE), 'E2 Allocators'!$B$15:$W$361, MATCH('O5 Details by Class &amp; Accounts'!CM$18, 'E2 Allocators'!$B$15:$W$15, 0),FALSE)*$E77), 0, VLOOKUP(VLOOKUP($A77, 'E4 TB Allocation Details'!$A$18:$L$214, MATCH("A &amp; G ID", 'E4 TB Allocation Details'!$A$18:$L$18, 0),FALSE), 'E2 Allocators'!$B$15:$W$361, MATCH('O5 Details by Class &amp; Accounts'!CM$18, 'E2 Allocators'!$B$15:$W$15, 0),FALSE)*$E77)</f>
        <v>0</v>
      </c>
      <c r="CN77" s="1321">
        <f t="shared" si="12"/>
        <v>-270859</v>
      </c>
      <c r="CO77" s="1650">
        <f t="shared" si="7"/>
        <v>0</v>
      </c>
      <c r="CQ77" s="1898" t="s">
        <v>5</v>
      </c>
    </row>
    <row r="78" spans="1:95" s="64" customFormat="1" ht="12.75">
      <c r="A78" s="1089">
        <v>1995</v>
      </c>
      <c r="B78" s="1088" t="s">
        <v>1053</v>
      </c>
      <c r="C78" s="1647">
        <f>IF(ISERROR(VLOOKUP($A78,'I3 TB Data'!$A$19:$H$484,MATCH('O5 Details by Class &amp; Accounts'!$C$18, 'I3 TB Data'!$A$19:$H$19,0),0)), 0, VLOOKUP($A78,'I3 TB Data'!$A$19:$H$484,MATCH('O5 Details by Class &amp; Accounts'!$C$18,'I3 TB Data'!$A$19:$H$19,0),0))</f>
        <v>0</v>
      </c>
      <c r="D78" s="1648"/>
      <c r="E78" s="1647">
        <f t="shared" si="6"/>
        <v>0</v>
      </c>
      <c r="F78" s="1649"/>
      <c r="G78" s="1649"/>
      <c r="H78" s="1321">
        <f t="shared" si="8"/>
        <v>0</v>
      </c>
      <c r="I78" s="1321">
        <f>'O7 Amortization'!G82</f>
        <v>0</v>
      </c>
      <c r="J78" s="1321">
        <f>'O7 Amortization'!H82</f>
        <v>0</v>
      </c>
      <c r="K78" s="1321">
        <f>'O7 Amortization'!I82</f>
        <v>0</v>
      </c>
      <c r="L78" s="1321">
        <f>'O7 Amortization'!J82</f>
        <v>0</v>
      </c>
      <c r="M78" s="1321">
        <f>'O7 Amortization'!K82</f>
        <v>0</v>
      </c>
      <c r="N78" s="1321">
        <f>'O7 Amortization'!L82</f>
        <v>0</v>
      </c>
      <c r="O78" s="1321">
        <f>'O7 Amortization'!M82</f>
        <v>0</v>
      </c>
      <c r="P78" s="1321">
        <f>'O7 Amortization'!N82</f>
        <v>0</v>
      </c>
      <c r="Q78" s="1321">
        <f>'O7 Amortization'!O82</f>
        <v>0</v>
      </c>
      <c r="R78" s="1321">
        <f>'O7 Amortization'!P82</f>
        <v>0</v>
      </c>
      <c r="S78" s="1321">
        <f>'O7 Amortization'!Q82</f>
        <v>0</v>
      </c>
      <c r="T78" s="1321">
        <f>'O7 Amortization'!R82</f>
        <v>0</v>
      </c>
      <c r="U78" s="1321">
        <f>'O7 Amortization'!S82</f>
        <v>0</v>
      </c>
      <c r="V78" s="1321">
        <f>'O7 Amortization'!T82</f>
        <v>0</v>
      </c>
      <c r="W78" s="1321">
        <f>'O7 Amortization'!U82</f>
        <v>0</v>
      </c>
      <c r="X78" s="1321">
        <f>'O7 Amortization'!V82</f>
        <v>0</v>
      </c>
      <c r="Y78" s="1321">
        <f>'O7 Amortization'!W82</f>
        <v>0</v>
      </c>
      <c r="Z78" s="1321">
        <f>'O7 Amortization'!X82</f>
        <v>0</v>
      </c>
      <c r="AA78" s="1321">
        <f>'O7 Amortization'!Y82</f>
        <v>0</v>
      </c>
      <c r="AB78" s="1321">
        <f>'O7 Amortization'!Z82</f>
        <v>0</v>
      </c>
      <c r="AC78" s="1321">
        <f t="shared" si="9"/>
        <v>0</v>
      </c>
      <c r="AD78" s="1321">
        <f>'O7 Amortization'!AB82</f>
        <v>0</v>
      </c>
      <c r="AE78" s="1321">
        <f>'O7 Amortization'!AC82</f>
        <v>0</v>
      </c>
      <c r="AF78" s="1321">
        <f>'O7 Amortization'!AD82</f>
        <v>0</v>
      </c>
      <c r="AG78" s="1321">
        <f>'O7 Amortization'!AE82</f>
        <v>0</v>
      </c>
      <c r="AH78" s="1321">
        <f>'O7 Amortization'!AF82</f>
        <v>0</v>
      </c>
      <c r="AI78" s="1321">
        <f>'O7 Amortization'!AG82</f>
        <v>0</v>
      </c>
      <c r="AJ78" s="1321">
        <f>'O7 Amortization'!AH82</f>
        <v>0</v>
      </c>
      <c r="AK78" s="1321">
        <f>'O7 Amortization'!AI82</f>
        <v>0</v>
      </c>
      <c r="AL78" s="1321">
        <f>'O7 Amortization'!AJ82</f>
        <v>0</v>
      </c>
      <c r="AM78" s="1321">
        <f>'O7 Amortization'!AK82</f>
        <v>0</v>
      </c>
      <c r="AN78" s="1321">
        <f>'O7 Amortization'!AL82</f>
        <v>0</v>
      </c>
      <c r="AO78" s="1321">
        <f>'O7 Amortization'!AM82</f>
        <v>0</v>
      </c>
      <c r="AP78" s="1321">
        <f>'O7 Amortization'!AN82</f>
        <v>0</v>
      </c>
      <c r="AQ78" s="1321">
        <f>'O7 Amortization'!AO82</f>
        <v>0</v>
      </c>
      <c r="AR78" s="1321">
        <f>'O7 Amortization'!AP82</f>
        <v>0</v>
      </c>
      <c r="AS78" s="1321">
        <f>'O7 Amortization'!AQ82</f>
        <v>0</v>
      </c>
      <c r="AT78" s="1321">
        <f>'O7 Amortization'!AR82</f>
        <v>0</v>
      </c>
      <c r="AU78" s="1321">
        <f>'O7 Amortization'!AS82</f>
        <v>0</v>
      </c>
      <c r="AV78" s="1321">
        <f>'O7 Amortization'!AT82</f>
        <v>0</v>
      </c>
      <c r="AW78" s="1321">
        <f>'O7 Amortization'!AU82</f>
        <v>0</v>
      </c>
      <c r="AX78" s="1321">
        <f t="shared" si="10"/>
        <v>0</v>
      </c>
      <c r="AY78" s="1321"/>
      <c r="AZ78" s="1321"/>
      <c r="BA78" s="1321"/>
      <c r="BB78" s="1321"/>
      <c r="BC78" s="1321"/>
      <c r="BD78" s="1321"/>
      <c r="BE78" s="1321"/>
      <c r="BF78" s="1321"/>
      <c r="BG78" s="1321"/>
      <c r="BH78" s="1321"/>
      <c r="BI78" s="1321"/>
      <c r="BJ78" s="1321"/>
      <c r="BK78" s="1321"/>
      <c r="BL78" s="1321"/>
      <c r="BM78" s="1321"/>
      <c r="BN78" s="1321"/>
      <c r="BO78" s="1321"/>
      <c r="BP78" s="1321"/>
      <c r="BQ78" s="1321"/>
      <c r="BR78" s="1321"/>
      <c r="BS78" s="1321"/>
      <c r="BT78" s="1321">
        <f>'O7 Amortization'!AW82</f>
        <v>0</v>
      </c>
      <c r="BU78" s="1321">
        <f>'O7 Amortization'!AX82</f>
        <v>0</v>
      </c>
      <c r="BV78" s="1321">
        <f>'O7 Amortization'!AY82</f>
        <v>0</v>
      </c>
      <c r="BW78" s="1321">
        <f>'O7 Amortization'!AZ82</f>
        <v>0</v>
      </c>
      <c r="BX78" s="1321">
        <f>'O7 Amortization'!BA82</f>
        <v>0</v>
      </c>
      <c r="BY78" s="1321">
        <f>'O7 Amortization'!BB82</f>
        <v>0</v>
      </c>
      <c r="BZ78" s="1321">
        <f>'O7 Amortization'!BC82</f>
        <v>0</v>
      </c>
      <c r="CA78" s="1321">
        <f>'O7 Amortization'!BD82</f>
        <v>0</v>
      </c>
      <c r="CB78" s="1321">
        <f>'O7 Amortization'!BE82</f>
        <v>0</v>
      </c>
      <c r="CC78" s="1321">
        <f>'O7 Amortization'!BF82</f>
        <v>0</v>
      </c>
      <c r="CD78" s="1321">
        <f>'O7 Amortization'!BG82</f>
        <v>0</v>
      </c>
      <c r="CE78" s="1321">
        <f>'O7 Amortization'!BH82</f>
        <v>0</v>
      </c>
      <c r="CF78" s="1321">
        <f>'O7 Amortization'!BI82</f>
        <v>0</v>
      </c>
      <c r="CG78" s="1321">
        <f>'O7 Amortization'!BJ82</f>
        <v>0</v>
      </c>
      <c r="CH78" s="1321">
        <f>'O7 Amortization'!BK82</f>
        <v>0</v>
      </c>
      <c r="CI78" s="1321">
        <f>'O7 Amortization'!BL82</f>
        <v>0</v>
      </c>
      <c r="CJ78" s="1321">
        <f>'O7 Amortization'!BM82</f>
        <v>0</v>
      </c>
      <c r="CK78" s="1321">
        <f>'O7 Amortization'!BN82</f>
        <v>0</v>
      </c>
      <c r="CL78" s="1321">
        <f>'O7 Amortization'!BO82</f>
        <v>0</v>
      </c>
      <c r="CM78" s="1321">
        <f>'O7 Amortization'!BP82</f>
        <v>0</v>
      </c>
      <c r="CN78" s="1321">
        <f t="shared" si="12"/>
        <v>0</v>
      </c>
      <c r="CO78" s="1650">
        <f>+E78-AC78-AX78-CN78</f>
        <v>0</v>
      </c>
      <c r="CQ78" s="1898" t="s">
        <v>1616</v>
      </c>
    </row>
    <row r="79" spans="1:95" s="64" customFormat="1" ht="12.75">
      <c r="A79" s="2156">
        <v>2005</v>
      </c>
      <c r="B79" s="2111" t="s">
        <v>1054</v>
      </c>
      <c r="C79" s="1647">
        <f>IF(ISERROR(VLOOKUP($A79,'I3 TB Data'!$A$19:$H$484,MATCH('O5 Details by Class &amp; Accounts'!$C$18, 'I3 TB Data'!$A$19:$H$19,0),0)), 0, VLOOKUP($A79,'I3 TB Data'!$A$19:$H$484,MATCH('O5 Details by Class &amp; Accounts'!$C$18,'I3 TB Data'!$A$19:$H$19,0),0))</f>
        <v>0</v>
      </c>
      <c r="D79" s="1648">
        <f>'I4 BO ASSETS'!E80</f>
        <v>0</v>
      </c>
      <c r="E79" s="1647">
        <f t="shared" si="6"/>
        <v>0</v>
      </c>
      <c r="F79" s="1649">
        <f>IF(ISERROR(VLOOKUP($A79, 'E1 Categorization'!A33:E124, MATCH("Customer Component", 'E1 Categorization'!$A$33:$E$33,0), 0)), 0, IF(VLOOKUP($A79, 'E1 Categorization'!A33:E124, MATCH("Customer Component", 'E1 Categorization'!$A$33:$E$33,0), 0)=0, 'O5 Details by Class &amp; Accounts'!$E79, IF(AND(VLOOKUP($A79, 'E1 Categorization'!A33:E124, MATCH("Customer Component", 'E1 Categorization'!$A$33:$E$33,0), 0) &gt;0, VLOOKUP($A79, 'E1 Categorization'!A33:E124, MATCH("Customer Component", 'E1 Categorization'!$A$33:$E$33,0), 0)&lt;1), 'O5 Details by Class &amp; Accounts'!$E79*(1-VLOOKUP($A79, 'E1 Categorization'!A33:E124, MATCH("Customer Component", 'E1 Categorization'!$A$33:$E$33,0), 0)), 0)))</f>
        <v>0</v>
      </c>
      <c r="G79" s="1649">
        <f>IF(ISERROR(VLOOKUP($A79, 'E1 Categorization'!A33:E124, MATCH("Customer Component", 'E1 Categorization'!$A$33:$E$33,0), 0)),0, IF(VLOOKUP($A79, 'E1 Categorization'!A33:E124, MATCH("Customer Component", 'E1 Categorization'!$A$33:$E$33,0), 0)=0, 0, IF(AND(VLOOKUP($A79, 'E1 Categorization'!A33:E124, MATCH("Customer Component", 'E1 Categorization'!$A$33:$E$33,0), 0) &gt;0, VLOOKUP($A79, 'E1 Categorization'!A33:E124, MATCH("Customer Component", 'E1 Categorization'!$A$33:$E$33,0), 0)&lt;1), 'O5 Details by Class &amp; Accounts'!$E79*(VLOOKUP($A79, 'E1 Categorization'!A33:E124, MATCH("Customer Component", 'E1 Categorization'!$A$33:$E$33,0), 0)), 'O5 Details by Class &amp; Accounts'!$E79)))</f>
        <v>0</v>
      </c>
      <c r="H79" s="1321">
        <f t="shared" si="8"/>
        <v>0</v>
      </c>
      <c r="I79" s="1321">
        <f>IF(ISERROR(VLOOKUP(VLOOKUP($A79, 'E4 TB Allocation Details'!$A$18:$L$214, MATCH("Demand ID", 'E4 TB Allocation Details'!$A$18:$L$18, 0),FALSE), 'E2 Allocators'!$B$15:$W$361, MATCH('O5 Details by Class &amp; Accounts'!I$18, 'E2 Allocators'!$B$15:$W$15, 0),FALSE)*$F79), 0, VLOOKUP(VLOOKUP($A79, 'E4 TB Allocation Details'!$A$18:$L$214, MATCH("Demand ID", 'E4 TB Allocation Details'!$A$18:$L$18, 0),FALSE), 'E2 Allocators'!$B$15:$W$361, MATCH('O5 Details by Class &amp; Accounts'!I$18, 'E2 Allocators'!$B$15:$W$15, 0),FALSE)*$F79)</f>
        <v>0</v>
      </c>
      <c r="J79" s="1321">
        <f>IF(ISERROR(VLOOKUP(VLOOKUP($A79, 'E4 TB Allocation Details'!$A$18:$L$214, MATCH("Demand ID", 'E4 TB Allocation Details'!$A$18:$L$18, 0),FALSE), 'E2 Allocators'!$B$15:$W$361, MATCH('O5 Details by Class &amp; Accounts'!J$18, 'E2 Allocators'!$B$15:$W$15, 0),FALSE)*$F79), 0, VLOOKUP(VLOOKUP($A79, 'E4 TB Allocation Details'!$A$18:$L$214, MATCH("Demand ID", 'E4 TB Allocation Details'!$A$18:$L$18, 0),FALSE), 'E2 Allocators'!$B$15:$W$361, MATCH('O5 Details by Class &amp; Accounts'!J$18, 'E2 Allocators'!$B$15:$W$15, 0),FALSE)*$F79)</f>
        <v>0</v>
      </c>
      <c r="K79" s="1321">
        <f>IF(ISERROR(VLOOKUP(VLOOKUP($A79, 'E4 TB Allocation Details'!$A$18:$L$214, MATCH("Demand ID", 'E4 TB Allocation Details'!$A$18:$L$18, 0),FALSE), 'E2 Allocators'!$B$15:$W$361, MATCH('O5 Details by Class &amp; Accounts'!K$18, 'E2 Allocators'!$B$15:$W$15, 0),FALSE)*$F79), 0, VLOOKUP(VLOOKUP($A79, 'E4 TB Allocation Details'!$A$18:$L$214, MATCH("Demand ID", 'E4 TB Allocation Details'!$A$18:$L$18, 0),FALSE), 'E2 Allocators'!$B$15:$W$361, MATCH('O5 Details by Class &amp; Accounts'!K$18, 'E2 Allocators'!$B$15:$W$15, 0),FALSE)*$F79)</f>
        <v>0</v>
      </c>
      <c r="L79" s="1321">
        <f>IF(ISERROR(VLOOKUP(VLOOKUP($A79, 'E4 TB Allocation Details'!$A$18:$L$214, MATCH("Demand ID", 'E4 TB Allocation Details'!$A$18:$L$18, 0),FALSE), 'E2 Allocators'!$B$15:$W$361, MATCH('O5 Details by Class &amp; Accounts'!L$18, 'E2 Allocators'!$B$15:$W$15, 0),FALSE)*$F79), 0, VLOOKUP(VLOOKUP($A79, 'E4 TB Allocation Details'!$A$18:$L$214, MATCH("Demand ID", 'E4 TB Allocation Details'!$A$18:$L$18, 0),FALSE), 'E2 Allocators'!$B$15:$W$361, MATCH('O5 Details by Class &amp; Accounts'!L$18, 'E2 Allocators'!$B$15:$W$15, 0),FALSE)*$F79)</f>
        <v>0</v>
      </c>
      <c r="M79" s="1321">
        <f>IF(ISERROR(VLOOKUP(VLOOKUP($A79, 'E4 TB Allocation Details'!$A$18:$L$214, MATCH("Demand ID", 'E4 TB Allocation Details'!$A$18:$L$18, 0),FALSE), 'E2 Allocators'!$B$15:$W$361, MATCH('O5 Details by Class &amp; Accounts'!M$18, 'E2 Allocators'!$B$15:$W$15, 0),FALSE)*$F79), 0, VLOOKUP(VLOOKUP($A79, 'E4 TB Allocation Details'!$A$18:$L$214, MATCH("Demand ID", 'E4 TB Allocation Details'!$A$18:$L$18, 0),FALSE), 'E2 Allocators'!$B$15:$W$361, MATCH('O5 Details by Class &amp; Accounts'!M$18, 'E2 Allocators'!$B$15:$W$15, 0),FALSE)*$F79)</f>
        <v>0</v>
      </c>
      <c r="N79" s="1321">
        <f>IF(ISERROR(VLOOKUP(VLOOKUP($A79, 'E4 TB Allocation Details'!$A$18:$L$214, MATCH("Demand ID", 'E4 TB Allocation Details'!$A$18:$L$18, 0),FALSE), 'E2 Allocators'!$B$15:$W$361, MATCH('O5 Details by Class &amp; Accounts'!N$18, 'E2 Allocators'!$B$15:$W$15, 0),FALSE)*$F79), 0, VLOOKUP(VLOOKUP($A79, 'E4 TB Allocation Details'!$A$18:$L$214, MATCH("Demand ID", 'E4 TB Allocation Details'!$A$18:$L$18, 0),FALSE), 'E2 Allocators'!$B$15:$W$361, MATCH('O5 Details by Class &amp; Accounts'!N$18, 'E2 Allocators'!$B$15:$W$15, 0),FALSE)*$F79)</f>
        <v>0</v>
      </c>
      <c r="O79" s="1321">
        <f>IF(ISERROR(VLOOKUP(VLOOKUP($A79, 'E4 TB Allocation Details'!$A$18:$L$214, MATCH("Demand ID", 'E4 TB Allocation Details'!$A$18:$L$18, 0),FALSE), 'E2 Allocators'!$B$15:$W$361, MATCH('O5 Details by Class &amp; Accounts'!O$18, 'E2 Allocators'!$B$15:$W$15, 0),FALSE)*$F79), 0, VLOOKUP(VLOOKUP($A79, 'E4 TB Allocation Details'!$A$18:$L$214, MATCH("Demand ID", 'E4 TB Allocation Details'!$A$18:$L$18, 0),FALSE), 'E2 Allocators'!$B$15:$W$361, MATCH('O5 Details by Class &amp; Accounts'!O$18, 'E2 Allocators'!$B$15:$W$15, 0),FALSE)*$F79)</f>
        <v>0</v>
      </c>
      <c r="P79" s="1321">
        <f>IF(ISERROR(VLOOKUP(VLOOKUP($A79, 'E4 TB Allocation Details'!$A$18:$L$214, MATCH("Demand ID", 'E4 TB Allocation Details'!$A$18:$L$18, 0),FALSE), 'E2 Allocators'!$B$15:$W$361, MATCH('O5 Details by Class &amp; Accounts'!P$18, 'E2 Allocators'!$B$15:$W$15, 0),FALSE)*$F79), 0, VLOOKUP(VLOOKUP($A79, 'E4 TB Allocation Details'!$A$18:$L$214, MATCH("Demand ID", 'E4 TB Allocation Details'!$A$18:$L$18, 0),FALSE), 'E2 Allocators'!$B$15:$W$361, MATCH('O5 Details by Class &amp; Accounts'!P$18, 'E2 Allocators'!$B$15:$W$15, 0),FALSE)*$F79)</f>
        <v>0</v>
      </c>
      <c r="Q79" s="1321">
        <f>IF(ISERROR(VLOOKUP(VLOOKUP($A79, 'E4 TB Allocation Details'!$A$18:$L$214, MATCH("Demand ID", 'E4 TB Allocation Details'!$A$18:$L$18, 0),FALSE), 'E2 Allocators'!$B$15:$W$361, MATCH('O5 Details by Class &amp; Accounts'!Q$18, 'E2 Allocators'!$B$15:$W$15, 0),FALSE)*$F79), 0, VLOOKUP(VLOOKUP($A79, 'E4 TB Allocation Details'!$A$18:$L$214, MATCH("Demand ID", 'E4 TB Allocation Details'!$A$18:$L$18, 0),FALSE), 'E2 Allocators'!$B$15:$W$361, MATCH('O5 Details by Class &amp; Accounts'!Q$18, 'E2 Allocators'!$B$15:$W$15, 0),FALSE)*$F79)</f>
        <v>0</v>
      </c>
      <c r="R79" s="1321">
        <f>IF(ISERROR(VLOOKUP(VLOOKUP($A79, 'E4 TB Allocation Details'!$A$18:$L$214, MATCH("Demand ID", 'E4 TB Allocation Details'!$A$18:$L$18, 0),FALSE), 'E2 Allocators'!$B$15:$W$361, MATCH('O5 Details by Class &amp; Accounts'!R$18, 'E2 Allocators'!$B$15:$W$15, 0),FALSE)*$F79), 0, VLOOKUP(VLOOKUP($A79, 'E4 TB Allocation Details'!$A$18:$L$214, MATCH("Demand ID", 'E4 TB Allocation Details'!$A$18:$L$18, 0),FALSE), 'E2 Allocators'!$B$15:$W$361, MATCH('O5 Details by Class &amp; Accounts'!R$18, 'E2 Allocators'!$B$15:$W$15, 0),FALSE)*$F79)</f>
        <v>0</v>
      </c>
      <c r="S79" s="1321">
        <f>IF(ISERROR(VLOOKUP(VLOOKUP($A79, 'E4 TB Allocation Details'!$A$18:$L$214, MATCH("Demand ID", 'E4 TB Allocation Details'!$A$18:$L$18, 0),FALSE), 'E2 Allocators'!$B$15:$W$361, MATCH('O5 Details by Class &amp; Accounts'!S$18, 'E2 Allocators'!$B$15:$W$15, 0),FALSE)*$F79), 0, VLOOKUP(VLOOKUP($A79, 'E4 TB Allocation Details'!$A$18:$L$214, MATCH("Demand ID", 'E4 TB Allocation Details'!$A$18:$L$18, 0),FALSE), 'E2 Allocators'!$B$15:$W$361, MATCH('O5 Details by Class &amp; Accounts'!S$18, 'E2 Allocators'!$B$15:$W$15, 0),FALSE)*$F79)</f>
        <v>0</v>
      </c>
      <c r="T79" s="1321">
        <f>IF(ISERROR(VLOOKUP(VLOOKUP($A79, 'E4 TB Allocation Details'!$A$18:$L$214, MATCH("Demand ID", 'E4 TB Allocation Details'!$A$18:$L$18, 0),FALSE), 'E2 Allocators'!$B$15:$W$361, MATCH('O5 Details by Class &amp; Accounts'!T$18, 'E2 Allocators'!$B$15:$W$15, 0),FALSE)*$F79), 0, VLOOKUP(VLOOKUP($A79, 'E4 TB Allocation Details'!$A$18:$L$214, MATCH("Demand ID", 'E4 TB Allocation Details'!$A$18:$L$18, 0),FALSE), 'E2 Allocators'!$B$15:$W$361, MATCH('O5 Details by Class &amp; Accounts'!T$18, 'E2 Allocators'!$B$15:$W$15, 0),FALSE)*$F79)</f>
        <v>0</v>
      </c>
      <c r="U79" s="1321">
        <f>IF(ISERROR(VLOOKUP(VLOOKUP($A79, 'E4 TB Allocation Details'!$A$18:$L$214, MATCH("Demand ID", 'E4 TB Allocation Details'!$A$18:$L$18, 0),FALSE), 'E2 Allocators'!$B$15:$W$361, MATCH('O5 Details by Class &amp; Accounts'!U$18, 'E2 Allocators'!$B$15:$W$15, 0),FALSE)*$F79), 0, VLOOKUP(VLOOKUP($A79, 'E4 TB Allocation Details'!$A$18:$L$214, MATCH("Demand ID", 'E4 TB Allocation Details'!$A$18:$L$18, 0),FALSE), 'E2 Allocators'!$B$15:$W$361, MATCH('O5 Details by Class &amp; Accounts'!U$18, 'E2 Allocators'!$B$15:$W$15, 0),FALSE)*$F79)</f>
        <v>0</v>
      </c>
      <c r="V79" s="1321">
        <f>IF(ISERROR(VLOOKUP(VLOOKUP($A79, 'E4 TB Allocation Details'!$A$18:$L$214, MATCH("Demand ID", 'E4 TB Allocation Details'!$A$18:$L$18, 0),FALSE), 'E2 Allocators'!$B$15:$W$361, MATCH('O5 Details by Class &amp; Accounts'!V$18, 'E2 Allocators'!$B$15:$W$15, 0),FALSE)*$F79), 0, VLOOKUP(VLOOKUP($A79, 'E4 TB Allocation Details'!$A$18:$L$214, MATCH("Demand ID", 'E4 TB Allocation Details'!$A$18:$L$18, 0),FALSE), 'E2 Allocators'!$B$15:$W$361, MATCH('O5 Details by Class &amp; Accounts'!V$18, 'E2 Allocators'!$B$15:$W$15, 0),FALSE)*$F79)</f>
        <v>0</v>
      </c>
      <c r="W79" s="1321">
        <f>IF(ISERROR(VLOOKUP(VLOOKUP($A79, 'E4 TB Allocation Details'!$A$18:$L$214, MATCH("Demand ID", 'E4 TB Allocation Details'!$A$18:$L$18, 0),FALSE), 'E2 Allocators'!$B$15:$W$361, MATCH('O5 Details by Class &amp; Accounts'!W$18, 'E2 Allocators'!$B$15:$W$15, 0),FALSE)*$F79), 0, VLOOKUP(VLOOKUP($A79, 'E4 TB Allocation Details'!$A$18:$L$214, MATCH("Demand ID", 'E4 TB Allocation Details'!$A$18:$L$18, 0),FALSE), 'E2 Allocators'!$B$15:$W$361, MATCH('O5 Details by Class &amp; Accounts'!W$18, 'E2 Allocators'!$B$15:$W$15, 0),FALSE)*$F79)</f>
        <v>0</v>
      </c>
      <c r="X79" s="1321">
        <f>IF(ISERROR(VLOOKUP(VLOOKUP($A79, 'E4 TB Allocation Details'!$A$18:$L$214, MATCH("Demand ID", 'E4 TB Allocation Details'!$A$18:$L$18, 0),FALSE), 'E2 Allocators'!$B$15:$W$361, MATCH('O5 Details by Class &amp; Accounts'!X$18, 'E2 Allocators'!$B$15:$W$15, 0),FALSE)*$F79), 0, VLOOKUP(VLOOKUP($A79, 'E4 TB Allocation Details'!$A$18:$L$214, MATCH("Demand ID", 'E4 TB Allocation Details'!$A$18:$L$18, 0),FALSE), 'E2 Allocators'!$B$15:$W$361, MATCH('O5 Details by Class &amp; Accounts'!X$18, 'E2 Allocators'!$B$15:$W$15, 0),FALSE)*$F79)</f>
        <v>0</v>
      </c>
      <c r="Y79" s="1321">
        <f>IF(ISERROR(VLOOKUP(VLOOKUP($A79, 'E4 TB Allocation Details'!$A$18:$L$214, MATCH("Demand ID", 'E4 TB Allocation Details'!$A$18:$L$18, 0),FALSE), 'E2 Allocators'!$B$15:$W$361, MATCH('O5 Details by Class &amp; Accounts'!Y$18, 'E2 Allocators'!$B$15:$W$15, 0),FALSE)*$F79), 0, VLOOKUP(VLOOKUP($A79, 'E4 TB Allocation Details'!$A$18:$L$214, MATCH("Demand ID", 'E4 TB Allocation Details'!$A$18:$L$18, 0),FALSE), 'E2 Allocators'!$B$15:$W$361, MATCH('O5 Details by Class &amp; Accounts'!Y$18, 'E2 Allocators'!$B$15:$W$15, 0),FALSE)*$F79)</f>
        <v>0</v>
      </c>
      <c r="Z79" s="1321">
        <f>IF(ISERROR(VLOOKUP(VLOOKUP($A79, 'E4 TB Allocation Details'!$A$18:$L$214, MATCH("Demand ID", 'E4 TB Allocation Details'!$A$18:$L$18, 0),FALSE), 'E2 Allocators'!$B$15:$W$361, MATCH('O5 Details by Class &amp; Accounts'!Z$18, 'E2 Allocators'!$B$15:$W$15, 0),FALSE)*$F79), 0, VLOOKUP(VLOOKUP($A79, 'E4 TB Allocation Details'!$A$18:$L$214, MATCH("Demand ID", 'E4 TB Allocation Details'!$A$18:$L$18, 0),FALSE), 'E2 Allocators'!$B$15:$W$361, MATCH('O5 Details by Class &amp; Accounts'!Z$18, 'E2 Allocators'!$B$15:$W$15, 0),FALSE)*$F79)</f>
        <v>0</v>
      </c>
      <c r="AA79" s="1321">
        <f>IF(ISERROR(VLOOKUP(VLOOKUP($A79, 'E4 TB Allocation Details'!$A$18:$L$214, MATCH("Demand ID", 'E4 TB Allocation Details'!$A$18:$L$18, 0),FALSE), 'E2 Allocators'!$B$15:$W$361, MATCH('O5 Details by Class &amp; Accounts'!AA$18, 'E2 Allocators'!$B$15:$W$15, 0),FALSE)*$F79), 0, VLOOKUP(VLOOKUP($A79, 'E4 TB Allocation Details'!$A$18:$L$214, MATCH("Demand ID", 'E4 TB Allocation Details'!$A$18:$L$18, 0),FALSE), 'E2 Allocators'!$B$15:$W$361, MATCH('O5 Details by Class &amp; Accounts'!AA$18, 'E2 Allocators'!$B$15:$W$15, 0),FALSE)*$F79)</f>
        <v>0</v>
      </c>
      <c r="AB79" s="1321">
        <f>IF(ISERROR(VLOOKUP(VLOOKUP($A79, 'E4 TB Allocation Details'!$A$18:$L$214, MATCH("Demand ID", 'E4 TB Allocation Details'!$A$18:$L$18, 0),FALSE), 'E2 Allocators'!$B$15:$W$361, MATCH('O5 Details by Class &amp; Accounts'!AB$18, 'E2 Allocators'!$B$15:$W$15, 0),FALSE)*$F79), 0, VLOOKUP(VLOOKUP($A79, 'E4 TB Allocation Details'!$A$18:$L$214, MATCH("Demand ID", 'E4 TB Allocation Details'!$A$18:$L$18, 0),FALSE), 'E2 Allocators'!$B$15:$W$361, MATCH('O5 Details by Class &amp; Accounts'!AB$18, 'E2 Allocators'!$B$15:$W$15, 0),FALSE)*$F79)</f>
        <v>0</v>
      </c>
      <c r="AC79" s="1321">
        <f t="shared" si="9"/>
        <v>0</v>
      </c>
      <c r="AD79" s="1321">
        <f>IF(ISERROR(VLOOKUP(VLOOKUP($A79, 'E4 TB Allocation Details'!$A$18:$L$214, MATCH("Customer ID", 'E4 TB Allocation Details'!$A$18:$L$18, 0),FALSE), 'E2 Allocators'!$B$15:$W$361, MATCH('O5 Details by Class &amp; Accounts'!AD$18, 'E2 Allocators'!$B$15:$W$15, 0),FALSE)*$G79), 0, VLOOKUP(VLOOKUP($A79, 'E4 TB Allocation Details'!$A$18:$L$214, MATCH("Customer ID", 'E4 TB Allocation Details'!$A$18:$L$18, 0),FALSE), 'E2 Allocators'!$B$15:$W$361, MATCH('O5 Details by Class &amp; Accounts'!AD$18, 'E2 Allocators'!$B$15:$W$15, 0),FALSE)*$G79)</f>
        <v>0</v>
      </c>
      <c r="AE79" s="1321">
        <f>IF(ISERROR(VLOOKUP(VLOOKUP($A79, 'E4 TB Allocation Details'!$A$18:$L$214, MATCH("Customer ID", 'E4 TB Allocation Details'!$A$18:$L$18, 0),FALSE), 'E2 Allocators'!$B$15:$W$361, MATCH('O5 Details by Class &amp; Accounts'!AE$18, 'E2 Allocators'!$B$15:$W$15, 0),FALSE)*$G79), 0, VLOOKUP(VLOOKUP($A79, 'E4 TB Allocation Details'!$A$18:$L$214, MATCH("Customer ID", 'E4 TB Allocation Details'!$A$18:$L$18, 0),FALSE), 'E2 Allocators'!$B$15:$W$361, MATCH('O5 Details by Class &amp; Accounts'!AE$18, 'E2 Allocators'!$B$15:$W$15, 0),FALSE)*$G79)</f>
        <v>0</v>
      </c>
      <c r="AF79" s="1321">
        <f>IF(ISERROR(VLOOKUP(VLOOKUP($A79, 'E4 TB Allocation Details'!$A$18:$L$214, MATCH("Customer ID", 'E4 TB Allocation Details'!$A$18:$L$18, 0),FALSE), 'E2 Allocators'!$B$15:$W$361, MATCH('O5 Details by Class &amp; Accounts'!AF$18, 'E2 Allocators'!$B$15:$W$15, 0),FALSE)*$G79), 0, VLOOKUP(VLOOKUP($A79, 'E4 TB Allocation Details'!$A$18:$L$214, MATCH("Customer ID", 'E4 TB Allocation Details'!$A$18:$L$18, 0),FALSE), 'E2 Allocators'!$B$15:$W$361, MATCH('O5 Details by Class &amp; Accounts'!AF$18, 'E2 Allocators'!$B$15:$W$15, 0),FALSE)*$G79)</f>
        <v>0</v>
      </c>
      <c r="AG79" s="1321">
        <f>IF(ISERROR(VLOOKUP(VLOOKUP($A79, 'E4 TB Allocation Details'!$A$18:$L$214, MATCH("Customer ID", 'E4 TB Allocation Details'!$A$18:$L$18, 0),FALSE), 'E2 Allocators'!$B$15:$W$361, MATCH('O5 Details by Class &amp; Accounts'!AG$18, 'E2 Allocators'!$B$15:$W$15, 0),FALSE)*$G79), 0, VLOOKUP(VLOOKUP($A79, 'E4 TB Allocation Details'!$A$18:$L$214, MATCH("Customer ID", 'E4 TB Allocation Details'!$A$18:$L$18, 0),FALSE), 'E2 Allocators'!$B$15:$W$361, MATCH('O5 Details by Class &amp; Accounts'!AG$18, 'E2 Allocators'!$B$15:$W$15, 0),FALSE)*$G79)</f>
        <v>0</v>
      </c>
      <c r="AH79" s="1321">
        <f>IF(ISERROR(VLOOKUP(VLOOKUP($A79, 'E4 TB Allocation Details'!$A$18:$L$214, MATCH("Customer ID", 'E4 TB Allocation Details'!$A$18:$L$18, 0),FALSE), 'E2 Allocators'!$B$15:$W$361, MATCH('O5 Details by Class &amp; Accounts'!AH$18, 'E2 Allocators'!$B$15:$W$15, 0),FALSE)*$G79), 0, VLOOKUP(VLOOKUP($A79, 'E4 TB Allocation Details'!$A$18:$L$214, MATCH("Customer ID", 'E4 TB Allocation Details'!$A$18:$L$18, 0),FALSE), 'E2 Allocators'!$B$15:$W$361, MATCH('O5 Details by Class &amp; Accounts'!AH$18, 'E2 Allocators'!$B$15:$W$15, 0),FALSE)*$G79)</f>
        <v>0</v>
      </c>
      <c r="AI79" s="1321">
        <f>IF(ISERROR(VLOOKUP(VLOOKUP($A79, 'E4 TB Allocation Details'!$A$18:$L$214, MATCH("Customer ID", 'E4 TB Allocation Details'!$A$18:$L$18, 0),FALSE), 'E2 Allocators'!$B$15:$W$361, MATCH('O5 Details by Class &amp; Accounts'!AI$18, 'E2 Allocators'!$B$15:$W$15, 0),FALSE)*$G79), 0, VLOOKUP(VLOOKUP($A79, 'E4 TB Allocation Details'!$A$18:$L$214, MATCH("Customer ID", 'E4 TB Allocation Details'!$A$18:$L$18, 0),FALSE), 'E2 Allocators'!$B$15:$W$361, MATCH('O5 Details by Class &amp; Accounts'!AI$18, 'E2 Allocators'!$B$15:$W$15, 0),FALSE)*$G79)</f>
        <v>0</v>
      </c>
      <c r="AJ79" s="1321">
        <f>IF(ISERROR(VLOOKUP(VLOOKUP($A79, 'E4 TB Allocation Details'!$A$18:$L$214, MATCH("Customer ID", 'E4 TB Allocation Details'!$A$18:$L$18, 0),FALSE), 'E2 Allocators'!$B$15:$W$361, MATCH('O5 Details by Class &amp; Accounts'!AJ$18, 'E2 Allocators'!$B$15:$W$15, 0),FALSE)*$G79), 0, VLOOKUP(VLOOKUP($A79, 'E4 TB Allocation Details'!$A$18:$L$214, MATCH("Customer ID", 'E4 TB Allocation Details'!$A$18:$L$18, 0),FALSE), 'E2 Allocators'!$B$15:$W$361, MATCH('O5 Details by Class &amp; Accounts'!AJ$18, 'E2 Allocators'!$B$15:$W$15, 0),FALSE)*$G79)</f>
        <v>0</v>
      </c>
      <c r="AK79" s="1321">
        <f>IF(ISERROR(VLOOKUP(VLOOKUP($A79, 'E4 TB Allocation Details'!$A$18:$L$214, MATCH("Customer ID", 'E4 TB Allocation Details'!$A$18:$L$18, 0),FALSE), 'E2 Allocators'!$B$15:$W$361, MATCH('O5 Details by Class &amp; Accounts'!AK$18, 'E2 Allocators'!$B$15:$W$15, 0),FALSE)*$G79), 0, VLOOKUP(VLOOKUP($A79, 'E4 TB Allocation Details'!$A$18:$L$214, MATCH("Customer ID", 'E4 TB Allocation Details'!$A$18:$L$18, 0),FALSE), 'E2 Allocators'!$B$15:$W$361, MATCH('O5 Details by Class &amp; Accounts'!AK$18, 'E2 Allocators'!$B$15:$W$15, 0),FALSE)*$G79)</f>
        <v>0</v>
      </c>
      <c r="AL79" s="1321">
        <f>IF(ISERROR(VLOOKUP(VLOOKUP($A79, 'E4 TB Allocation Details'!$A$18:$L$214, MATCH("Customer ID", 'E4 TB Allocation Details'!$A$18:$L$18, 0),FALSE), 'E2 Allocators'!$B$15:$W$361, MATCH('O5 Details by Class &amp; Accounts'!AL$18, 'E2 Allocators'!$B$15:$W$15, 0),FALSE)*$G79), 0, VLOOKUP(VLOOKUP($A79, 'E4 TB Allocation Details'!$A$18:$L$214, MATCH("Customer ID", 'E4 TB Allocation Details'!$A$18:$L$18, 0),FALSE), 'E2 Allocators'!$B$15:$W$361, MATCH('O5 Details by Class &amp; Accounts'!AL$18, 'E2 Allocators'!$B$15:$W$15, 0),FALSE)*$G79)</f>
        <v>0</v>
      </c>
      <c r="AM79" s="1321">
        <f>IF(ISERROR(VLOOKUP(VLOOKUP($A79, 'E4 TB Allocation Details'!$A$18:$L$214, MATCH("Customer ID", 'E4 TB Allocation Details'!$A$18:$L$18, 0),FALSE), 'E2 Allocators'!$B$15:$W$361, MATCH('O5 Details by Class &amp; Accounts'!AM$18, 'E2 Allocators'!$B$15:$W$15, 0),FALSE)*$G79), 0, VLOOKUP(VLOOKUP($A79, 'E4 TB Allocation Details'!$A$18:$L$214, MATCH("Customer ID", 'E4 TB Allocation Details'!$A$18:$L$18, 0),FALSE), 'E2 Allocators'!$B$15:$W$361, MATCH('O5 Details by Class &amp; Accounts'!AM$18, 'E2 Allocators'!$B$15:$W$15, 0),FALSE)*$G79)</f>
        <v>0</v>
      </c>
      <c r="AN79" s="1321">
        <f>IF(ISERROR(VLOOKUP(VLOOKUP($A79, 'E4 TB Allocation Details'!$A$18:$L$214, MATCH("Customer ID", 'E4 TB Allocation Details'!$A$18:$L$18, 0),FALSE), 'E2 Allocators'!$B$15:$W$361, MATCH('O5 Details by Class &amp; Accounts'!AN$18, 'E2 Allocators'!$B$15:$W$15, 0),FALSE)*$G79), 0, VLOOKUP(VLOOKUP($A79, 'E4 TB Allocation Details'!$A$18:$L$214, MATCH("Customer ID", 'E4 TB Allocation Details'!$A$18:$L$18, 0),FALSE), 'E2 Allocators'!$B$15:$W$361, MATCH('O5 Details by Class &amp; Accounts'!AN$18, 'E2 Allocators'!$B$15:$W$15, 0),FALSE)*$G79)</f>
        <v>0</v>
      </c>
      <c r="AO79" s="1321">
        <f>IF(ISERROR(VLOOKUP(VLOOKUP($A79, 'E4 TB Allocation Details'!$A$18:$L$214, MATCH("Customer ID", 'E4 TB Allocation Details'!$A$18:$L$18, 0),FALSE), 'E2 Allocators'!$B$15:$W$361, MATCH('O5 Details by Class &amp; Accounts'!AO$18, 'E2 Allocators'!$B$15:$W$15, 0),FALSE)*$G79), 0, VLOOKUP(VLOOKUP($A79, 'E4 TB Allocation Details'!$A$18:$L$214, MATCH("Customer ID", 'E4 TB Allocation Details'!$A$18:$L$18, 0),FALSE), 'E2 Allocators'!$B$15:$W$361, MATCH('O5 Details by Class &amp; Accounts'!AO$18, 'E2 Allocators'!$B$15:$W$15, 0),FALSE)*$G79)</f>
        <v>0</v>
      </c>
      <c r="AP79" s="1321">
        <f>IF(ISERROR(VLOOKUP(VLOOKUP($A79, 'E4 TB Allocation Details'!$A$18:$L$214, MATCH("Customer ID", 'E4 TB Allocation Details'!$A$18:$L$18, 0),FALSE), 'E2 Allocators'!$B$15:$W$361, MATCH('O5 Details by Class &amp; Accounts'!AP$18, 'E2 Allocators'!$B$15:$W$15, 0),FALSE)*$G79), 0, VLOOKUP(VLOOKUP($A79, 'E4 TB Allocation Details'!$A$18:$L$214, MATCH("Customer ID", 'E4 TB Allocation Details'!$A$18:$L$18, 0),FALSE), 'E2 Allocators'!$B$15:$W$361, MATCH('O5 Details by Class &amp; Accounts'!AP$18, 'E2 Allocators'!$B$15:$W$15, 0),FALSE)*$G79)</f>
        <v>0</v>
      </c>
      <c r="AQ79" s="1321">
        <f>IF(ISERROR(VLOOKUP(VLOOKUP($A79, 'E4 TB Allocation Details'!$A$18:$L$214, MATCH("Customer ID", 'E4 TB Allocation Details'!$A$18:$L$18, 0),FALSE), 'E2 Allocators'!$B$15:$W$361, MATCH('O5 Details by Class &amp; Accounts'!AQ$18, 'E2 Allocators'!$B$15:$W$15, 0),FALSE)*$G79), 0, VLOOKUP(VLOOKUP($A79, 'E4 TB Allocation Details'!$A$18:$L$214, MATCH("Customer ID", 'E4 TB Allocation Details'!$A$18:$L$18, 0),FALSE), 'E2 Allocators'!$B$15:$W$361, MATCH('O5 Details by Class &amp; Accounts'!AQ$18, 'E2 Allocators'!$B$15:$W$15, 0),FALSE)*$G79)</f>
        <v>0</v>
      </c>
      <c r="AR79" s="1321">
        <f>IF(ISERROR(VLOOKUP(VLOOKUP($A79, 'E4 TB Allocation Details'!$A$18:$L$214, MATCH("Customer ID", 'E4 TB Allocation Details'!$A$18:$L$18, 0),FALSE), 'E2 Allocators'!$B$15:$W$361, MATCH('O5 Details by Class &amp; Accounts'!AR$18, 'E2 Allocators'!$B$15:$W$15, 0),FALSE)*$G79), 0, VLOOKUP(VLOOKUP($A79, 'E4 TB Allocation Details'!$A$18:$L$214, MATCH("Customer ID", 'E4 TB Allocation Details'!$A$18:$L$18, 0),FALSE), 'E2 Allocators'!$B$15:$W$361, MATCH('O5 Details by Class &amp; Accounts'!AR$18, 'E2 Allocators'!$B$15:$W$15, 0),FALSE)*$G79)</f>
        <v>0</v>
      </c>
      <c r="AS79" s="1321">
        <f>IF(ISERROR(VLOOKUP(VLOOKUP($A79, 'E4 TB Allocation Details'!$A$18:$L$214, MATCH("Customer ID", 'E4 TB Allocation Details'!$A$18:$L$18, 0),FALSE), 'E2 Allocators'!$B$15:$W$361, MATCH('O5 Details by Class &amp; Accounts'!AS$18, 'E2 Allocators'!$B$15:$W$15, 0),FALSE)*$G79), 0, VLOOKUP(VLOOKUP($A79, 'E4 TB Allocation Details'!$A$18:$L$214, MATCH("Customer ID", 'E4 TB Allocation Details'!$A$18:$L$18, 0),FALSE), 'E2 Allocators'!$B$15:$W$361, MATCH('O5 Details by Class &amp; Accounts'!AS$18, 'E2 Allocators'!$B$15:$W$15, 0),FALSE)*$G79)</f>
        <v>0</v>
      </c>
      <c r="AT79" s="1321">
        <f>IF(ISERROR(VLOOKUP(VLOOKUP($A79, 'E4 TB Allocation Details'!$A$18:$L$214, MATCH("Customer ID", 'E4 TB Allocation Details'!$A$18:$L$18, 0),FALSE), 'E2 Allocators'!$B$15:$W$361, MATCH('O5 Details by Class &amp; Accounts'!AT$18, 'E2 Allocators'!$B$15:$W$15, 0),FALSE)*$G79), 0, VLOOKUP(VLOOKUP($A79, 'E4 TB Allocation Details'!$A$18:$L$214, MATCH("Customer ID", 'E4 TB Allocation Details'!$A$18:$L$18, 0),FALSE), 'E2 Allocators'!$B$15:$W$361, MATCH('O5 Details by Class &amp; Accounts'!AT$18, 'E2 Allocators'!$B$15:$W$15, 0),FALSE)*$G79)</f>
        <v>0</v>
      </c>
      <c r="AU79" s="1321">
        <f>IF(ISERROR(VLOOKUP(VLOOKUP($A79, 'E4 TB Allocation Details'!$A$18:$L$214, MATCH("Customer ID", 'E4 TB Allocation Details'!$A$18:$L$18, 0),FALSE), 'E2 Allocators'!$B$15:$W$361, MATCH('O5 Details by Class &amp; Accounts'!AU$18, 'E2 Allocators'!$B$15:$W$15, 0),FALSE)*$G79), 0, VLOOKUP(VLOOKUP($A79, 'E4 TB Allocation Details'!$A$18:$L$214, MATCH("Customer ID", 'E4 TB Allocation Details'!$A$18:$L$18, 0),FALSE), 'E2 Allocators'!$B$15:$W$361, MATCH('O5 Details by Class &amp; Accounts'!AU$18, 'E2 Allocators'!$B$15:$W$15, 0),FALSE)*$G79)</f>
        <v>0</v>
      </c>
      <c r="AV79" s="1321">
        <f>IF(ISERROR(VLOOKUP(VLOOKUP($A79, 'E4 TB Allocation Details'!$A$18:$L$214, MATCH("Customer ID", 'E4 TB Allocation Details'!$A$18:$L$18, 0),FALSE), 'E2 Allocators'!$B$15:$W$361, MATCH('O5 Details by Class &amp; Accounts'!AV$18, 'E2 Allocators'!$B$15:$W$15, 0),FALSE)*$G79), 0, VLOOKUP(VLOOKUP($A79, 'E4 TB Allocation Details'!$A$18:$L$214, MATCH("Customer ID", 'E4 TB Allocation Details'!$A$18:$L$18, 0),FALSE), 'E2 Allocators'!$B$15:$W$361, MATCH('O5 Details by Class &amp; Accounts'!AV$18, 'E2 Allocators'!$B$15:$W$15, 0),FALSE)*$G79)</f>
        <v>0</v>
      </c>
      <c r="AW79" s="1321">
        <f>IF(ISERROR(VLOOKUP(VLOOKUP($A79, 'E4 TB Allocation Details'!$A$18:$L$214, MATCH("Customer ID", 'E4 TB Allocation Details'!$A$18:$L$18, 0),FALSE), 'E2 Allocators'!$B$15:$W$361, MATCH('O5 Details by Class &amp; Accounts'!AW$18, 'E2 Allocators'!$B$15:$W$15, 0),FALSE)*$G79), 0, VLOOKUP(VLOOKUP($A79, 'E4 TB Allocation Details'!$A$18:$L$214, MATCH("Customer ID", 'E4 TB Allocation Details'!$A$18:$L$18, 0),FALSE), 'E2 Allocators'!$B$15:$W$361, MATCH('O5 Details by Class &amp; Accounts'!AW$18, 'E2 Allocators'!$B$15:$W$15, 0),FALSE)*$G79)</f>
        <v>0</v>
      </c>
      <c r="AX79" s="1321">
        <f t="shared" si="10"/>
        <v>0</v>
      </c>
      <c r="AY79" s="1321">
        <f>IF(ISERROR(VLOOKUP(VLOOKUP($A79, 'E4 TB Allocation Details'!$A$18:$L$214, MATCH("Misc ID", 'E4 TB Allocation Details'!$A$18:$L$18, 0),FALSE), 'E2 Allocators'!$B$15:$W$361, MATCH('O5 Details by Class &amp; Accounts'!AY$18, 'E2 Allocators'!$B$15:$W$15, 0),FALSE)*$E79), 0, VLOOKUP(VLOOKUP($A79, 'E4 TB Allocation Details'!$A$18:$L$214, MATCH("Misc ID", 'E4 TB Allocation Details'!$A$18:$L$18, 0),FALSE), 'E2 Allocators'!$B$15:$W$361, MATCH('O5 Details by Class &amp; Accounts'!AY$18, 'E2 Allocators'!$B$15:$W$15, 0),FALSE)*$E79)</f>
        <v>0</v>
      </c>
      <c r="AZ79" s="1321">
        <f>IF(ISERROR(VLOOKUP(VLOOKUP($A79, 'E4 TB Allocation Details'!$A$18:$L$214, MATCH("Misc ID", 'E4 TB Allocation Details'!$A$18:$L$18, 0),FALSE), 'E2 Allocators'!$B$15:$W$361, MATCH('O5 Details by Class &amp; Accounts'!AZ$18, 'E2 Allocators'!$B$15:$W$15, 0),FALSE)*$E79), 0, VLOOKUP(VLOOKUP($A79, 'E4 TB Allocation Details'!$A$18:$L$214, MATCH("Misc ID", 'E4 TB Allocation Details'!$A$18:$L$18, 0),FALSE), 'E2 Allocators'!$B$15:$W$361, MATCH('O5 Details by Class &amp; Accounts'!AZ$18, 'E2 Allocators'!$B$15:$W$15, 0),FALSE)*$E79)</f>
        <v>0</v>
      </c>
      <c r="BA79" s="1321">
        <f>IF(ISERROR(VLOOKUP(VLOOKUP($A79, 'E4 TB Allocation Details'!$A$18:$L$214, MATCH("Misc ID", 'E4 TB Allocation Details'!$A$18:$L$18, 0),FALSE), 'E2 Allocators'!$B$15:$W$361, MATCH('O5 Details by Class &amp; Accounts'!BA$18, 'E2 Allocators'!$B$15:$W$15, 0),FALSE)*$E79), 0, VLOOKUP(VLOOKUP($A79, 'E4 TB Allocation Details'!$A$18:$L$214, MATCH("Misc ID", 'E4 TB Allocation Details'!$A$18:$L$18, 0),FALSE), 'E2 Allocators'!$B$15:$W$361, MATCH('O5 Details by Class &amp; Accounts'!BA$18, 'E2 Allocators'!$B$15:$W$15, 0),FALSE)*$E79)</f>
        <v>0</v>
      </c>
      <c r="BB79" s="1321">
        <f>IF(ISERROR(VLOOKUP(VLOOKUP($A79, 'E4 TB Allocation Details'!$A$18:$L$214, MATCH("Misc ID", 'E4 TB Allocation Details'!$A$18:$L$18, 0),FALSE), 'E2 Allocators'!$B$15:$W$361, MATCH('O5 Details by Class &amp; Accounts'!BB$18, 'E2 Allocators'!$B$15:$W$15, 0),FALSE)*$E79), 0, VLOOKUP(VLOOKUP($A79, 'E4 TB Allocation Details'!$A$18:$L$214, MATCH("Misc ID", 'E4 TB Allocation Details'!$A$18:$L$18, 0),FALSE), 'E2 Allocators'!$B$15:$W$361, MATCH('O5 Details by Class &amp; Accounts'!BB$18, 'E2 Allocators'!$B$15:$W$15, 0),FALSE)*$E79)</f>
        <v>0</v>
      </c>
      <c r="BC79" s="1321">
        <f>IF(ISERROR(VLOOKUP(VLOOKUP($A79, 'E4 TB Allocation Details'!$A$18:$L$214, MATCH("Misc ID", 'E4 TB Allocation Details'!$A$18:$L$18, 0),FALSE), 'E2 Allocators'!$B$15:$W$361, MATCH('O5 Details by Class &amp; Accounts'!BC$18, 'E2 Allocators'!$B$15:$W$15, 0),FALSE)*$E79), 0, VLOOKUP(VLOOKUP($A79, 'E4 TB Allocation Details'!$A$18:$L$214, MATCH("Misc ID", 'E4 TB Allocation Details'!$A$18:$L$18, 0),FALSE), 'E2 Allocators'!$B$15:$W$361, MATCH('O5 Details by Class &amp; Accounts'!BC$18, 'E2 Allocators'!$B$15:$W$15, 0),FALSE)*$E79)</f>
        <v>0</v>
      </c>
      <c r="BD79" s="1321">
        <f>IF(ISERROR(VLOOKUP(VLOOKUP($A79, 'E4 TB Allocation Details'!$A$18:$L$214, MATCH("Misc ID", 'E4 TB Allocation Details'!$A$18:$L$18, 0),FALSE), 'E2 Allocators'!$B$15:$W$361, MATCH('O5 Details by Class &amp; Accounts'!BD$18, 'E2 Allocators'!$B$15:$W$15, 0),FALSE)*$E79), 0, VLOOKUP(VLOOKUP($A79, 'E4 TB Allocation Details'!$A$18:$L$214, MATCH("Misc ID", 'E4 TB Allocation Details'!$A$18:$L$18, 0),FALSE), 'E2 Allocators'!$B$15:$W$361, MATCH('O5 Details by Class &amp; Accounts'!BD$18, 'E2 Allocators'!$B$15:$W$15, 0),FALSE)*$E79)</f>
        <v>0</v>
      </c>
      <c r="BE79" s="1321">
        <f>IF(ISERROR(VLOOKUP(VLOOKUP($A79, 'E4 TB Allocation Details'!$A$18:$L$214, MATCH("Misc ID", 'E4 TB Allocation Details'!$A$18:$L$18, 0),FALSE), 'E2 Allocators'!$B$15:$W$361, MATCH('O5 Details by Class &amp; Accounts'!BE$18, 'E2 Allocators'!$B$15:$W$15, 0),FALSE)*$E79), 0, VLOOKUP(VLOOKUP($A79, 'E4 TB Allocation Details'!$A$18:$L$214, MATCH("Misc ID", 'E4 TB Allocation Details'!$A$18:$L$18, 0),FALSE), 'E2 Allocators'!$B$15:$W$361, MATCH('O5 Details by Class &amp; Accounts'!BE$18, 'E2 Allocators'!$B$15:$W$15, 0),FALSE)*$E79)</f>
        <v>0</v>
      </c>
      <c r="BF79" s="1321">
        <f>IF(ISERROR(VLOOKUP(VLOOKUP($A79, 'E4 TB Allocation Details'!$A$18:$L$214, MATCH("Misc ID", 'E4 TB Allocation Details'!$A$18:$L$18, 0),FALSE), 'E2 Allocators'!$B$15:$W$361, MATCH('O5 Details by Class &amp; Accounts'!BF$18, 'E2 Allocators'!$B$15:$W$15, 0),FALSE)*$E79), 0, VLOOKUP(VLOOKUP($A79, 'E4 TB Allocation Details'!$A$18:$L$214, MATCH("Misc ID", 'E4 TB Allocation Details'!$A$18:$L$18, 0),FALSE), 'E2 Allocators'!$B$15:$W$361, MATCH('O5 Details by Class &amp; Accounts'!BF$18, 'E2 Allocators'!$B$15:$W$15, 0),FALSE)*$E79)</f>
        <v>0</v>
      </c>
      <c r="BG79" s="1321">
        <f>IF(ISERROR(VLOOKUP(VLOOKUP($A79, 'E4 TB Allocation Details'!$A$18:$L$214, MATCH("Misc ID", 'E4 TB Allocation Details'!$A$18:$L$18, 0),FALSE), 'E2 Allocators'!$B$15:$W$361, MATCH('O5 Details by Class &amp; Accounts'!BG$18, 'E2 Allocators'!$B$15:$W$15, 0),FALSE)*$E79), 0, VLOOKUP(VLOOKUP($A79, 'E4 TB Allocation Details'!$A$18:$L$214, MATCH("Misc ID", 'E4 TB Allocation Details'!$A$18:$L$18, 0),FALSE), 'E2 Allocators'!$B$15:$W$361, MATCH('O5 Details by Class &amp; Accounts'!BG$18, 'E2 Allocators'!$B$15:$W$15, 0),FALSE)*$E79)</f>
        <v>0</v>
      </c>
      <c r="BH79" s="1321">
        <f>IF(ISERROR(VLOOKUP(VLOOKUP($A79, 'E4 TB Allocation Details'!$A$18:$L$214, MATCH("Misc ID", 'E4 TB Allocation Details'!$A$18:$L$18, 0),FALSE), 'E2 Allocators'!$B$15:$W$361, MATCH('O5 Details by Class &amp; Accounts'!BH$18, 'E2 Allocators'!$B$15:$W$15, 0),FALSE)*$E79), 0, VLOOKUP(VLOOKUP($A79, 'E4 TB Allocation Details'!$A$18:$L$214, MATCH("Misc ID", 'E4 TB Allocation Details'!$A$18:$L$18, 0),FALSE), 'E2 Allocators'!$B$15:$W$361, MATCH('O5 Details by Class &amp; Accounts'!BH$18, 'E2 Allocators'!$B$15:$W$15, 0),FALSE)*$E79)</f>
        <v>0</v>
      </c>
      <c r="BI79" s="1321">
        <f>IF(ISERROR(VLOOKUP(VLOOKUP($A79, 'E4 TB Allocation Details'!$A$18:$L$214, MATCH("Misc ID", 'E4 TB Allocation Details'!$A$18:$L$18, 0),FALSE), 'E2 Allocators'!$B$15:$W$361, MATCH('O5 Details by Class &amp; Accounts'!BI$18, 'E2 Allocators'!$B$15:$W$15, 0),FALSE)*$E79), 0, VLOOKUP(VLOOKUP($A79, 'E4 TB Allocation Details'!$A$18:$L$214, MATCH("Misc ID", 'E4 TB Allocation Details'!$A$18:$L$18, 0),FALSE), 'E2 Allocators'!$B$15:$W$361, MATCH('O5 Details by Class &amp; Accounts'!BI$18, 'E2 Allocators'!$B$15:$W$15, 0),FALSE)*$E79)</f>
        <v>0</v>
      </c>
      <c r="BJ79" s="1321">
        <f>IF(ISERROR(VLOOKUP(VLOOKUP($A79, 'E4 TB Allocation Details'!$A$18:$L$214, MATCH("Misc ID", 'E4 TB Allocation Details'!$A$18:$L$18, 0),FALSE), 'E2 Allocators'!$B$15:$W$361, MATCH('O5 Details by Class &amp; Accounts'!BJ$18, 'E2 Allocators'!$B$15:$W$15, 0),FALSE)*$E79), 0, VLOOKUP(VLOOKUP($A79, 'E4 TB Allocation Details'!$A$18:$L$214, MATCH("Misc ID", 'E4 TB Allocation Details'!$A$18:$L$18, 0),FALSE), 'E2 Allocators'!$B$15:$W$361, MATCH('O5 Details by Class &amp; Accounts'!BJ$18, 'E2 Allocators'!$B$15:$W$15, 0),FALSE)*$E79)</f>
        <v>0</v>
      </c>
      <c r="BK79" s="1321">
        <f>IF(ISERROR(VLOOKUP(VLOOKUP($A79, 'E4 TB Allocation Details'!$A$18:$L$214, MATCH("Misc ID", 'E4 TB Allocation Details'!$A$18:$L$18, 0),FALSE), 'E2 Allocators'!$B$15:$W$361, MATCH('O5 Details by Class &amp; Accounts'!BK$18, 'E2 Allocators'!$B$15:$W$15, 0),FALSE)*$E79), 0, VLOOKUP(VLOOKUP($A79, 'E4 TB Allocation Details'!$A$18:$L$214, MATCH("Misc ID", 'E4 TB Allocation Details'!$A$18:$L$18, 0),FALSE), 'E2 Allocators'!$B$15:$W$361, MATCH('O5 Details by Class &amp; Accounts'!BK$18, 'E2 Allocators'!$B$15:$W$15, 0),FALSE)*$E79)</f>
        <v>0</v>
      </c>
      <c r="BL79" s="1321">
        <f>IF(ISERROR(VLOOKUP(VLOOKUP($A79, 'E4 TB Allocation Details'!$A$18:$L$214, MATCH("Misc ID", 'E4 TB Allocation Details'!$A$18:$L$18, 0),FALSE), 'E2 Allocators'!$B$15:$W$361, MATCH('O5 Details by Class &amp; Accounts'!BL$18, 'E2 Allocators'!$B$15:$W$15, 0),FALSE)*$E79), 0, VLOOKUP(VLOOKUP($A79, 'E4 TB Allocation Details'!$A$18:$L$214, MATCH("Misc ID", 'E4 TB Allocation Details'!$A$18:$L$18, 0),FALSE), 'E2 Allocators'!$B$15:$W$361, MATCH('O5 Details by Class &amp; Accounts'!BL$18, 'E2 Allocators'!$B$15:$W$15, 0),FALSE)*$E79)</f>
        <v>0</v>
      </c>
      <c r="BM79" s="1321">
        <f>IF(ISERROR(VLOOKUP(VLOOKUP($A79, 'E4 TB Allocation Details'!$A$18:$L$214, MATCH("Misc ID", 'E4 TB Allocation Details'!$A$18:$L$18, 0),FALSE), 'E2 Allocators'!$B$15:$W$361, MATCH('O5 Details by Class &amp; Accounts'!BM$18, 'E2 Allocators'!$B$15:$W$15, 0),FALSE)*$E79), 0, VLOOKUP(VLOOKUP($A79, 'E4 TB Allocation Details'!$A$18:$L$214, MATCH("Misc ID", 'E4 TB Allocation Details'!$A$18:$L$18, 0),FALSE), 'E2 Allocators'!$B$15:$W$361, MATCH('O5 Details by Class &amp; Accounts'!BM$18, 'E2 Allocators'!$B$15:$W$15, 0),FALSE)*$E79)</f>
        <v>0</v>
      </c>
      <c r="BN79" s="1321">
        <f>IF(ISERROR(VLOOKUP(VLOOKUP($A79, 'E4 TB Allocation Details'!$A$18:$L$214, MATCH("Misc ID", 'E4 TB Allocation Details'!$A$18:$L$18, 0),FALSE), 'E2 Allocators'!$B$15:$W$361, MATCH('O5 Details by Class &amp; Accounts'!BN$18, 'E2 Allocators'!$B$15:$W$15, 0),FALSE)*$E79), 0, VLOOKUP(VLOOKUP($A79, 'E4 TB Allocation Details'!$A$18:$L$214, MATCH("Misc ID", 'E4 TB Allocation Details'!$A$18:$L$18, 0),FALSE), 'E2 Allocators'!$B$15:$W$361, MATCH('O5 Details by Class &amp; Accounts'!BN$18, 'E2 Allocators'!$B$15:$W$15, 0),FALSE)*$E79)</f>
        <v>0</v>
      </c>
      <c r="BO79" s="1321">
        <f>IF(ISERROR(VLOOKUP(VLOOKUP($A79, 'E4 TB Allocation Details'!$A$18:$L$214, MATCH("Misc ID", 'E4 TB Allocation Details'!$A$18:$L$18, 0),FALSE), 'E2 Allocators'!$B$15:$W$361, MATCH('O5 Details by Class &amp; Accounts'!BO$18, 'E2 Allocators'!$B$15:$W$15, 0),FALSE)*$E79), 0, VLOOKUP(VLOOKUP($A79, 'E4 TB Allocation Details'!$A$18:$L$214, MATCH("Misc ID", 'E4 TB Allocation Details'!$A$18:$L$18, 0),FALSE), 'E2 Allocators'!$B$15:$W$361, MATCH('O5 Details by Class &amp; Accounts'!BO$18, 'E2 Allocators'!$B$15:$W$15, 0),FALSE)*$E79)</f>
        <v>0</v>
      </c>
      <c r="BP79" s="1321">
        <f>IF(ISERROR(VLOOKUP(VLOOKUP($A79, 'E4 TB Allocation Details'!$A$18:$L$214, MATCH("Misc ID", 'E4 TB Allocation Details'!$A$18:$L$18, 0),FALSE), 'E2 Allocators'!$B$15:$W$361, MATCH('O5 Details by Class &amp; Accounts'!BP$18, 'E2 Allocators'!$B$15:$W$15, 0),FALSE)*$E79), 0, VLOOKUP(VLOOKUP($A79, 'E4 TB Allocation Details'!$A$18:$L$214, MATCH("Misc ID", 'E4 TB Allocation Details'!$A$18:$L$18, 0),FALSE), 'E2 Allocators'!$B$15:$W$361, MATCH('O5 Details by Class &amp; Accounts'!BP$18, 'E2 Allocators'!$B$15:$W$15, 0),FALSE)*$E79)</f>
        <v>0</v>
      </c>
      <c r="BQ79" s="1321">
        <f>IF(ISERROR(VLOOKUP(VLOOKUP($A79, 'E4 TB Allocation Details'!$A$18:$L$214, MATCH("Misc ID", 'E4 TB Allocation Details'!$A$18:$L$18, 0),FALSE), 'E2 Allocators'!$B$15:$W$361, MATCH('O5 Details by Class &amp; Accounts'!BQ$18, 'E2 Allocators'!$B$15:$W$15, 0),FALSE)*$E79), 0, VLOOKUP(VLOOKUP($A79, 'E4 TB Allocation Details'!$A$18:$L$214, MATCH("Misc ID", 'E4 TB Allocation Details'!$A$18:$L$18, 0),FALSE), 'E2 Allocators'!$B$15:$W$361, MATCH('O5 Details by Class &amp; Accounts'!BQ$18, 'E2 Allocators'!$B$15:$W$15, 0),FALSE)*$E79)</f>
        <v>0</v>
      </c>
      <c r="BR79" s="1321">
        <f>IF(ISERROR(VLOOKUP(VLOOKUP($A79, 'E4 TB Allocation Details'!$A$18:$L$214, MATCH("Misc ID", 'E4 TB Allocation Details'!$A$18:$L$18, 0),FALSE), 'E2 Allocators'!$B$15:$W$361, MATCH('O5 Details by Class &amp; Accounts'!BR$18, 'E2 Allocators'!$B$15:$W$15, 0),FALSE)*$E79), 0, VLOOKUP(VLOOKUP($A79, 'E4 TB Allocation Details'!$A$18:$L$214, MATCH("Misc ID", 'E4 TB Allocation Details'!$A$18:$L$18, 0),FALSE), 'E2 Allocators'!$B$15:$W$361, MATCH('O5 Details by Class &amp; Accounts'!BR$18, 'E2 Allocators'!$B$15:$W$15, 0),FALSE)*$E79)</f>
        <v>0</v>
      </c>
      <c r="BS79" s="1321">
        <f t="shared" si="11"/>
        <v>0</v>
      </c>
      <c r="BT79" s="1321">
        <f>IF(ISERROR(VLOOKUP(VLOOKUP($A79, 'E4 TB Allocation Details'!$A$18:$L$214, MATCH("A &amp; G ID", 'E4 TB Allocation Details'!$A$18:$L$18, 0),FALSE), 'E2 Allocators'!$B$15:$W$361, MATCH('O5 Details by Class &amp; Accounts'!BT$18, 'E2 Allocators'!$B$15:$W$15, 0),FALSE)*$E79), 0, VLOOKUP(VLOOKUP($A79, 'E4 TB Allocation Details'!$A$18:$L$214, MATCH("A &amp; G ID", 'E4 TB Allocation Details'!$A$18:$L$18, 0),FALSE), 'E2 Allocators'!$B$15:$W$361, MATCH('O5 Details by Class &amp; Accounts'!BT$18, 'E2 Allocators'!$B$15:$W$15, 0),FALSE)*$E79)</f>
        <v>0</v>
      </c>
      <c r="BU79" s="1321">
        <f>IF(ISERROR(VLOOKUP(VLOOKUP($A79, 'E4 TB Allocation Details'!$A$18:$L$214, MATCH("A &amp; G ID", 'E4 TB Allocation Details'!$A$18:$L$18, 0),FALSE), 'E2 Allocators'!$B$15:$W$361, MATCH('O5 Details by Class &amp; Accounts'!BU$18, 'E2 Allocators'!$B$15:$W$15, 0),FALSE)*$E79), 0, VLOOKUP(VLOOKUP($A79, 'E4 TB Allocation Details'!$A$18:$L$214, MATCH("A &amp; G ID", 'E4 TB Allocation Details'!$A$18:$L$18, 0),FALSE), 'E2 Allocators'!$B$15:$W$361, MATCH('O5 Details by Class &amp; Accounts'!BU$18, 'E2 Allocators'!$B$15:$W$15, 0),FALSE)*$E79)</f>
        <v>0</v>
      </c>
      <c r="BV79" s="1321">
        <f>IF(ISERROR(VLOOKUP(VLOOKUP($A79, 'E4 TB Allocation Details'!$A$18:$L$214, MATCH("A &amp; G ID", 'E4 TB Allocation Details'!$A$18:$L$18, 0),FALSE), 'E2 Allocators'!$B$15:$W$361, MATCH('O5 Details by Class &amp; Accounts'!BV$18, 'E2 Allocators'!$B$15:$W$15, 0),FALSE)*$E79), 0, VLOOKUP(VLOOKUP($A79, 'E4 TB Allocation Details'!$A$18:$L$214, MATCH("A &amp; G ID", 'E4 TB Allocation Details'!$A$18:$L$18, 0),FALSE), 'E2 Allocators'!$B$15:$W$361, MATCH('O5 Details by Class &amp; Accounts'!BV$18, 'E2 Allocators'!$B$15:$W$15, 0),FALSE)*$E79)</f>
        <v>0</v>
      </c>
      <c r="BW79" s="1321">
        <f>IF(ISERROR(VLOOKUP(VLOOKUP($A79, 'E4 TB Allocation Details'!$A$18:$L$214, MATCH("A &amp; G ID", 'E4 TB Allocation Details'!$A$18:$L$18, 0),FALSE), 'E2 Allocators'!$B$15:$W$361, MATCH('O5 Details by Class &amp; Accounts'!BW$18, 'E2 Allocators'!$B$15:$W$15, 0),FALSE)*$E79), 0, VLOOKUP(VLOOKUP($A79, 'E4 TB Allocation Details'!$A$18:$L$214, MATCH("A &amp; G ID", 'E4 TB Allocation Details'!$A$18:$L$18, 0),FALSE), 'E2 Allocators'!$B$15:$W$361, MATCH('O5 Details by Class &amp; Accounts'!BW$18, 'E2 Allocators'!$B$15:$W$15, 0),FALSE)*$E79)</f>
        <v>0</v>
      </c>
      <c r="BX79" s="1321">
        <f>IF(ISERROR(VLOOKUP(VLOOKUP($A79, 'E4 TB Allocation Details'!$A$18:$L$214, MATCH("A &amp; G ID", 'E4 TB Allocation Details'!$A$18:$L$18, 0),FALSE), 'E2 Allocators'!$B$15:$W$361, MATCH('O5 Details by Class &amp; Accounts'!BX$18, 'E2 Allocators'!$B$15:$W$15, 0),FALSE)*$E79), 0, VLOOKUP(VLOOKUP($A79, 'E4 TB Allocation Details'!$A$18:$L$214, MATCH("A &amp; G ID", 'E4 TB Allocation Details'!$A$18:$L$18, 0),FALSE), 'E2 Allocators'!$B$15:$W$361, MATCH('O5 Details by Class &amp; Accounts'!BX$18, 'E2 Allocators'!$B$15:$W$15, 0),FALSE)*$E79)</f>
        <v>0</v>
      </c>
      <c r="BY79" s="1321">
        <f>IF(ISERROR(VLOOKUP(VLOOKUP($A79, 'E4 TB Allocation Details'!$A$18:$L$214, MATCH("A &amp; G ID", 'E4 TB Allocation Details'!$A$18:$L$18, 0),FALSE), 'E2 Allocators'!$B$15:$W$361, MATCH('O5 Details by Class &amp; Accounts'!BY$18, 'E2 Allocators'!$B$15:$W$15, 0),FALSE)*$E79), 0, VLOOKUP(VLOOKUP($A79, 'E4 TB Allocation Details'!$A$18:$L$214, MATCH("A &amp; G ID", 'E4 TB Allocation Details'!$A$18:$L$18, 0),FALSE), 'E2 Allocators'!$B$15:$W$361, MATCH('O5 Details by Class &amp; Accounts'!BY$18, 'E2 Allocators'!$B$15:$W$15, 0),FALSE)*$E79)</f>
        <v>0</v>
      </c>
      <c r="BZ79" s="1321">
        <f>IF(ISERROR(VLOOKUP(VLOOKUP($A79, 'E4 TB Allocation Details'!$A$18:$L$214, MATCH("A &amp; G ID", 'E4 TB Allocation Details'!$A$18:$L$18, 0),FALSE), 'E2 Allocators'!$B$15:$W$361, MATCH('O5 Details by Class &amp; Accounts'!BZ$18, 'E2 Allocators'!$B$15:$W$15, 0),FALSE)*$E79), 0, VLOOKUP(VLOOKUP($A79, 'E4 TB Allocation Details'!$A$18:$L$214, MATCH("A &amp; G ID", 'E4 TB Allocation Details'!$A$18:$L$18, 0),FALSE), 'E2 Allocators'!$B$15:$W$361, MATCH('O5 Details by Class &amp; Accounts'!BZ$18, 'E2 Allocators'!$B$15:$W$15, 0),FALSE)*$E79)</f>
        <v>0</v>
      </c>
      <c r="CA79" s="1321">
        <f>IF(ISERROR(VLOOKUP(VLOOKUP($A79, 'E4 TB Allocation Details'!$A$18:$L$214, MATCH("A &amp; G ID", 'E4 TB Allocation Details'!$A$18:$L$18, 0),FALSE), 'E2 Allocators'!$B$15:$W$361, MATCH('O5 Details by Class &amp; Accounts'!CA$18, 'E2 Allocators'!$B$15:$W$15, 0),FALSE)*$E79), 0, VLOOKUP(VLOOKUP($A79, 'E4 TB Allocation Details'!$A$18:$L$214, MATCH("A &amp; G ID", 'E4 TB Allocation Details'!$A$18:$L$18, 0),FALSE), 'E2 Allocators'!$B$15:$W$361, MATCH('O5 Details by Class &amp; Accounts'!CA$18, 'E2 Allocators'!$B$15:$W$15, 0),FALSE)*$E79)</f>
        <v>0</v>
      </c>
      <c r="CB79" s="1321">
        <f>IF(ISERROR(VLOOKUP(VLOOKUP($A79, 'E4 TB Allocation Details'!$A$18:$L$214, MATCH("A &amp; G ID", 'E4 TB Allocation Details'!$A$18:$L$18, 0),FALSE), 'E2 Allocators'!$B$15:$W$361, MATCH('O5 Details by Class &amp; Accounts'!CB$18, 'E2 Allocators'!$B$15:$W$15, 0),FALSE)*$E79), 0, VLOOKUP(VLOOKUP($A79, 'E4 TB Allocation Details'!$A$18:$L$214, MATCH("A &amp; G ID", 'E4 TB Allocation Details'!$A$18:$L$18, 0),FALSE), 'E2 Allocators'!$B$15:$W$361, MATCH('O5 Details by Class &amp; Accounts'!CB$18, 'E2 Allocators'!$B$15:$W$15, 0),FALSE)*$E79)</f>
        <v>0</v>
      </c>
      <c r="CC79" s="1321">
        <f>IF(ISERROR(VLOOKUP(VLOOKUP($A79, 'E4 TB Allocation Details'!$A$18:$L$214, MATCH("A &amp; G ID", 'E4 TB Allocation Details'!$A$18:$L$18, 0),FALSE), 'E2 Allocators'!$B$15:$W$361, MATCH('O5 Details by Class &amp; Accounts'!CC$18, 'E2 Allocators'!$B$15:$W$15, 0),FALSE)*$E79), 0, VLOOKUP(VLOOKUP($A79, 'E4 TB Allocation Details'!$A$18:$L$214, MATCH("A &amp; G ID", 'E4 TB Allocation Details'!$A$18:$L$18, 0),FALSE), 'E2 Allocators'!$B$15:$W$361, MATCH('O5 Details by Class &amp; Accounts'!CC$18, 'E2 Allocators'!$B$15:$W$15, 0),FALSE)*$E79)</f>
        <v>0</v>
      </c>
      <c r="CD79" s="1321">
        <f>IF(ISERROR(VLOOKUP(VLOOKUP($A79, 'E4 TB Allocation Details'!$A$18:$L$214, MATCH("A &amp; G ID", 'E4 TB Allocation Details'!$A$18:$L$18, 0),FALSE), 'E2 Allocators'!$B$15:$W$361, MATCH('O5 Details by Class &amp; Accounts'!CD$18, 'E2 Allocators'!$B$15:$W$15, 0),FALSE)*$E79), 0, VLOOKUP(VLOOKUP($A79, 'E4 TB Allocation Details'!$A$18:$L$214, MATCH("A &amp; G ID", 'E4 TB Allocation Details'!$A$18:$L$18, 0),FALSE), 'E2 Allocators'!$B$15:$W$361, MATCH('O5 Details by Class &amp; Accounts'!CD$18, 'E2 Allocators'!$B$15:$W$15, 0),FALSE)*$E79)</f>
        <v>0</v>
      </c>
      <c r="CE79" s="1321">
        <f>IF(ISERROR(VLOOKUP(VLOOKUP($A79, 'E4 TB Allocation Details'!$A$18:$L$214, MATCH("A &amp; G ID", 'E4 TB Allocation Details'!$A$18:$L$18, 0),FALSE), 'E2 Allocators'!$B$15:$W$361, MATCH('O5 Details by Class &amp; Accounts'!CE$18, 'E2 Allocators'!$B$15:$W$15, 0),FALSE)*$E79), 0, VLOOKUP(VLOOKUP($A79, 'E4 TB Allocation Details'!$A$18:$L$214, MATCH("A &amp; G ID", 'E4 TB Allocation Details'!$A$18:$L$18, 0),FALSE), 'E2 Allocators'!$B$15:$W$361, MATCH('O5 Details by Class &amp; Accounts'!CE$18, 'E2 Allocators'!$B$15:$W$15, 0),FALSE)*$E79)</f>
        <v>0</v>
      </c>
      <c r="CF79" s="1321">
        <f>IF(ISERROR(VLOOKUP(VLOOKUP($A79, 'E4 TB Allocation Details'!$A$18:$L$214, MATCH("A &amp; G ID", 'E4 TB Allocation Details'!$A$18:$L$18, 0),FALSE), 'E2 Allocators'!$B$15:$W$361, MATCH('O5 Details by Class &amp; Accounts'!CF$18, 'E2 Allocators'!$B$15:$W$15, 0),FALSE)*$E79), 0, VLOOKUP(VLOOKUP($A79, 'E4 TB Allocation Details'!$A$18:$L$214, MATCH("A &amp; G ID", 'E4 TB Allocation Details'!$A$18:$L$18, 0),FALSE), 'E2 Allocators'!$B$15:$W$361, MATCH('O5 Details by Class &amp; Accounts'!CF$18, 'E2 Allocators'!$B$15:$W$15, 0),FALSE)*$E79)</f>
        <v>0</v>
      </c>
      <c r="CG79" s="1321">
        <f>IF(ISERROR(VLOOKUP(VLOOKUP($A79, 'E4 TB Allocation Details'!$A$18:$L$214, MATCH("A &amp; G ID", 'E4 TB Allocation Details'!$A$18:$L$18, 0),FALSE), 'E2 Allocators'!$B$15:$W$361, MATCH('O5 Details by Class &amp; Accounts'!CG$18, 'E2 Allocators'!$B$15:$W$15, 0),FALSE)*$E79), 0, VLOOKUP(VLOOKUP($A79, 'E4 TB Allocation Details'!$A$18:$L$214, MATCH("A &amp; G ID", 'E4 TB Allocation Details'!$A$18:$L$18, 0),FALSE), 'E2 Allocators'!$B$15:$W$361, MATCH('O5 Details by Class &amp; Accounts'!CG$18, 'E2 Allocators'!$B$15:$W$15, 0),FALSE)*$E79)</f>
        <v>0</v>
      </c>
      <c r="CH79" s="1321">
        <f>IF(ISERROR(VLOOKUP(VLOOKUP($A79, 'E4 TB Allocation Details'!$A$18:$L$214, MATCH("A &amp; G ID", 'E4 TB Allocation Details'!$A$18:$L$18, 0),FALSE), 'E2 Allocators'!$B$15:$W$361, MATCH('O5 Details by Class &amp; Accounts'!CH$18, 'E2 Allocators'!$B$15:$W$15, 0),FALSE)*$E79), 0, VLOOKUP(VLOOKUP($A79, 'E4 TB Allocation Details'!$A$18:$L$214, MATCH("A &amp; G ID", 'E4 TB Allocation Details'!$A$18:$L$18, 0),FALSE), 'E2 Allocators'!$B$15:$W$361, MATCH('O5 Details by Class &amp; Accounts'!CH$18, 'E2 Allocators'!$B$15:$W$15, 0),FALSE)*$E79)</f>
        <v>0</v>
      </c>
      <c r="CI79" s="1321">
        <f>IF(ISERROR(VLOOKUP(VLOOKUP($A79, 'E4 TB Allocation Details'!$A$18:$L$214, MATCH("A &amp; G ID", 'E4 TB Allocation Details'!$A$18:$L$18, 0),FALSE), 'E2 Allocators'!$B$15:$W$361, MATCH('O5 Details by Class &amp; Accounts'!CI$18, 'E2 Allocators'!$B$15:$W$15, 0),FALSE)*$E79), 0, VLOOKUP(VLOOKUP($A79, 'E4 TB Allocation Details'!$A$18:$L$214, MATCH("A &amp; G ID", 'E4 TB Allocation Details'!$A$18:$L$18, 0),FALSE), 'E2 Allocators'!$B$15:$W$361, MATCH('O5 Details by Class &amp; Accounts'!CI$18, 'E2 Allocators'!$B$15:$W$15, 0),FALSE)*$E79)</f>
        <v>0</v>
      </c>
      <c r="CJ79" s="1321">
        <f>IF(ISERROR(VLOOKUP(VLOOKUP($A79, 'E4 TB Allocation Details'!$A$18:$L$214, MATCH("A &amp; G ID", 'E4 TB Allocation Details'!$A$18:$L$18, 0),FALSE), 'E2 Allocators'!$B$15:$W$361, MATCH('O5 Details by Class &amp; Accounts'!CJ$18, 'E2 Allocators'!$B$15:$W$15, 0),FALSE)*$E79), 0, VLOOKUP(VLOOKUP($A79, 'E4 TB Allocation Details'!$A$18:$L$214, MATCH("A &amp; G ID", 'E4 TB Allocation Details'!$A$18:$L$18, 0),FALSE), 'E2 Allocators'!$B$15:$W$361, MATCH('O5 Details by Class &amp; Accounts'!CJ$18, 'E2 Allocators'!$B$15:$W$15, 0),FALSE)*$E79)</f>
        <v>0</v>
      </c>
      <c r="CK79" s="1321">
        <f>IF(ISERROR(VLOOKUP(VLOOKUP($A79, 'E4 TB Allocation Details'!$A$18:$L$214, MATCH("A &amp; G ID", 'E4 TB Allocation Details'!$A$18:$L$18, 0),FALSE), 'E2 Allocators'!$B$15:$W$361, MATCH('O5 Details by Class &amp; Accounts'!CK$18, 'E2 Allocators'!$B$15:$W$15, 0),FALSE)*$E79), 0, VLOOKUP(VLOOKUP($A79, 'E4 TB Allocation Details'!$A$18:$L$214, MATCH("A &amp; G ID", 'E4 TB Allocation Details'!$A$18:$L$18, 0),FALSE), 'E2 Allocators'!$B$15:$W$361, MATCH('O5 Details by Class &amp; Accounts'!CK$18, 'E2 Allocators'!$B$15:$W$15, 0),FALSE)*$E79)</f>
        <v>0</v>
      </c>
      <c r="CL79" s="1321">
        <f>IF(ISERROR(VLOOKUP(VLOOKUP($A79, 'E4 TB Allocation Details'!$A$18:$L$214, MATCH("A &amp; G ID", 'E4 TB Allocation Details'!$A$18:$L$18, 0),FALSE), 'E2 Allocators'!$B$15:$W$361, MATCH('O5 Details by Class &amp; Accounts'!CL$18, 'E2 Allocators'!$B$15:$W$15, 0),FALSE)*$E79), 0, VLOOKUP(VLOOKUP($A79, 'E4 TB Allocation Details'!$A$18:$L$214, MATCH("A &amp; G ID", 'E4 TB Allocation Details'!$A$18:$L$18, 0),FALSE), 'E2 Allocators'!$B$15:$W$361, MATCH('O5 Details by Class &amp; Accounts'!CL$18, 'E2 Allocators'!$B$15:$W$15, 0),FALSE)*$E79)</f>
        <v>0</v>
      </c>
      <c r="CM79" s="1321">
        <f>IF(ISERROR(VLOOKUP(VLOOKUP($A79, 'E4 TB Allocation Details'!$A$18:$L$214, MATCH("A &amp; G ID", 'E4 TB Allocation Details'!$A$18:$L$18, 0),FALSE), 'E2 Allocators'!$B$15:$W$361, MATCH('O5 Details by Class &amp; Accounts'!CM$18, 'E2 Allocators'!$B$15:$W$15, 0),FALSE)*$E79), 0, VLOOKUP(VLOOKUP($A79, 'E4 TB Allocation Details'!$A$18:$L$214, MATCH("A &amp; G ID", 'E4 TB Allocation Details'!$A$18:$L$18, 0),FALSE), 'E2 Allocators'!$B$15:$W$361, MATCH('O5 Details by Class &amp; Accounts'!CM$18, 'E2 Allocators'!$B$15:$W$15, 0),FALSE)*$E79)</f>
        <v>0</v>
      </c>
      <c r="CN79" s="1321">
        <f t="shared" si="12"/>
        <v>0</v>
      </c>
      <c r="CO79" s="1650">
        <f t="shared" si="7"/>
        <v>0</v>
      </c>
      <c r="CQ79" s="1898" t="s">
        <v>5</v>
      </c>
    </row>
    <row r="80" spans="1:95" s="64" customFormat="1" ht="12.75">
      <c r="A80" s="2156">
        <v>2010</v>
      </c>
      <c r="B80" s="2111" t="s">
        <v>1055</v>
      </c>
      <c r="C80" s="1647">
        <f>IF(ISERROR(VLOOKUP($A80,'I3 TB Data'!$A$19:$H$484,MATCH('O5 Details by Class &amp; Accounts'!$C$18, 'I3 TB Data'!$A$19:$H$19,0),0)), 0, VLOOKUP($A80,'I3 TB Data'!$A$19:$H$484,MATCH('O5 Details by Class &amp; Accounts'!$C$18,'I3 TB Data'!$A$19:$H$19,0),0))</f>
        <v>0</v>
      </c>
      <c r="D80" s="1648">
        <f>'I4 BO ASSETS'!E81</f>
        <v>0</v>
      </c>
      <c r="E80" s="1647">
        <f t="shared" si="6"/>
        <v>0</v>
      </c>
      <c r="F80" s="1649">
        <f>IF(ISERROR(VLOOKUP($A80, 'E1 Categorization'!A33:E124, MATCH("Customer Component", 'E1 Categorization'!$A$33:$E$33,0), 0)), 0, IF(VLOOKUP($A80, 'E1 Categorization'!A33:E124, MATCH("Customer Component", 'E1 Categorization'!$A$33:$E$33,0), 0)=0, 'O5 Details by Class &amp; Accounts'!$E80, IF(AND(VLOOKUP($A80, 'E1 Categorization'!A33:E124, MATCH("Customer Component", 'E1 Categorization'!$A$33:$E$33,0), 0) &gt;0, VLOOKUP($A80, 'E1 Categorization'!A33:E124, MATCH("Customer Component", 'E1 Categorization'!$A$33:$E$33,0), 0)&lt;1), 'O5 Details by Class &amp; Accounts'!$E80*(1-VLOOKUP($A80, 'E1 Categorization'!A33:E124, MATCH("Customer Component", 'E1 Categorization'!$A$33:$E$33,0), 0)), 0)))</f>
        <v>0</v>
      </c>
      <c r="G80" s="1649">
        <f>IF(ISERROR(VLOOKUP($A80, 'E1 Categorization'!A33:E124, MATCH("Customer Component", 'E1 Categorization'!$A$33:$E$33,0), 0)),0, IF(VLOOKUP($A80, 'E1 Categorization'!A33:E124, MATCH("Customer Component", 'E1 Categorization'!$A$33:$E$33,0), 0)=0, 0, IF(AND(VLOOKUP($A80, 'E1 Categorization'!A33:E124, MATCH("Customer Component", 'E1 Categorization'!$A$33:$E$33,0), 0) &gt;0, VLOOKUP($A80, 'E1 Categorization'!A33:E124, MATCH("Customer Component", 'E1 Categorization'!$A$33:$E$33,0), 0)&lt;1), 'O5 Details by Class &amp; Accounts'!$E80*(VLOOKUP($A80, 'E1 Categorization'!A33:E124, MATCH("Customer Component", 'E1 Categorization'!$A$33:$E$33,0), 0)), 'O5 Details by Class &amp; Accounts'!$E80)))</f>
        <v>0</v>
      </c>
      <c r="H80" s="1321">
        <f t="shared" si="8"/>
        <v>0</v>
      </c>
      <c r="I80" s="1321">
        <f>IF(ISERROR(VLOOKUP(VLOOKUP($A80, 'E4 TB Allocation Details'!$A$18:$L$214, MATCH("Demand ID", 'E4 TB Allocation Details'!$A$18:$L$18, 0),FALSE), 'E2 Allocators'!$B$15:$W$361, MATCH('O5 Details by Class &amp; Accounts'!I$18, 'E2 Allocators'!$B$15:$W$15, 0),FALSE)*$F80), 0, VLOOKUP(VLOOKUP($A80, 'E4 TB Allocation Details'!$A$18:$L$214, MATCH("Demand ID", 'E4 TB Allocation Details'!$A$18:$L$18, 0),FALSE), 'E2 Allocators'!$B$15:$W$361, MATCH('O5 Details by Class &amp; Accounts'!I$18, 'E2 Allocators'!$B$15:$W$15, 0),FALSE)*$F80)</f>
        <v>0</v>
      </c>
      <c r="J80" s="1321">
        <f>IF(ISERROR(VLOOKUP(VLOOKUP($A80, 'E4 TB Allocation Details'!$A$18:$L$214, MATCH("Demand ID", 'E4 TB Allocation Details'!$A$18:$L$18, 0),FALSE), 'E2 Allocators'!$B$15:$W$361, MATCH('O5 Details by Class &amp; Accounts'!J$18, 'E2 Allocators'!$B$15:$W$15, 0),FALSE)*$F80), 0, VLOOKUP(VLOOKUP($A80, 'E4 TB Allocation Details'!$A$18:$L$214, MATCH("Demand ID", 'E4 TB Allocation Details'!$A$18:$L$18, 0),FALSE), 'E2 Allocators'!$B$15:$W$361, MATCH('O5 Details by Class &amp; Accounts'!J$18, 'E2 Allocators'!$B$15:$W$15, 0),FALSE)*$F80)</f>
        <v>0</v>
      </c>
      <c r="K80" s="1321">
        <f>IF(ISERROR(VLOOKUP(VLOOKUP($A80, 'E4 TB Allocation Details'!$A$18:$L$214, MATCH("Demand ID", 'E4 TB Allocation Details'!$A$18:$L$18, 0),FALSE), 'E2 Allocators'!$B$15:$W$361, MATCH('O5 Details by Class &amp; Accounts'!K$18, 'E2 Allocators'!$B$15:$W$15, 0),FALSE)*$F80), 0, VLOOKUP(VLOOKUP($A80, 'E4 TB Allocation Details'!$A$18:$L$214, MATCH("Demand ID", 'E4 TB Allocation Details'!$A$18:$L$18, 0),FALSE), 'E2 Allocators'!$B$15:$W$361, MATCH('O5 Details by Class &amp; Accounts'!K$18, 'E2 Allocators'!$B$15:$W$15, 0),FALSE)*$F80)</f>
        <v>0</v>
      </c>
      <c r="L80" s="1321">
        <f>IF(ISERROR(VLOOKUP(VLOOKUP($A80, 'E4 TB Allocation Details'!$A$18:$L$214, MATCH("Demand ID", 'E4 TB Allocation Details'!$A$18:$L$18, 0),FALSE), 'E2 Allocators'!$B$15:$W$361, MATCH('O5 Details by Class &amp; Accounts'!L$18, 'E2 Allocators'!$B$15:$W$15, 0),FALSE)*$F80), 0, VLOOKUP(VLOOKUP($A80, 'E4 TB Allocation Details'!$A$18:$L$214, MATCH("Demand ID", 'E4 TB Allocation Details'!$A$18:$L$18, 0),FALSE), 'E2 Allocators'!$B$15:$W$361, MATCH('O5 Details by Class &amp; Accounts'!L$18, 'E2 Allocators'!$B$15:$W$15, 0),FALSE)*$F80)</f>
        <v>0</v>
      </c>
      <c r="M80" s="1321">
        <f>IF(ISERROR(VLOOKUP(VLOOKUP($A80, 'E4 TB Allocation Details'!$A$18:$L$214, MATCH("Demand ID", 'E4 TB Allocation Details'!$A$18:$L$18, 0),FALSE), 'E2 Allocators'!$B$15:$W$361, MATCH('O5 Details by Class &amp; Accounts'!M$18, 'E2 Allocators'!$B$15:$W$15, 0),FALSE)*$F80), 0, VLOOKUP(VLOOKUP($A80, 'E4 TB Allocation Details'!$A$18:$L$214, MATCH("Demand ID", 'E4 TB Allocation Details'!$A$18:$L$18, 0),FALSE), 'E2 Allocators'!$B$15:$W$361, MATCH('O5 Details by Class &amp; Accounts'!M$18, 'E2 Allocators'!$B$15:$W$15, 0),FALSE)*$F80)</f>
        <v>0</v>
      </c>
      <c r="N80" s="1321">
        <f>IF(ISERROR(VLOOKUP(VLOOKUP($A80, 'E4 TB Allocation Details'!$A$18:$L$214, MATCH("Demand ID", 'E4 TB Allocation Details'!$A$18:$L$18, 0),FALSE), 'E2 Allocators'!$B$15:$W$361, MATCH('O5 Details by Class &amp; Accounts'!N$18, 'E2 Allocators'!$B$15:$W$15, 0),FALSE)*$F80), 0, VLOOKUP(VLOOKUP($A80, 'E4 TB Allocation Details'!$A$18:$L$214, MATCH("Demand ID", 'E4 TB Allocation Details'!$A$18:$L$18, 0),FALSE), 'E2 Allocators'!$B$15:$W$361, MATCH('O5 Details by Class &amp; Accounts'!N$18, 'E2 Allocators'!$B$15:$W$15, 0),FALSE)*$F80)</f>
        <v>0</v>
      </c>
      <c r="O80" s="1321">
        <f>IF(ISERROR(VLOOKUP(VLOOKUP($A80, 'E4 TB Allocation Details'!$A$18:$L$214, MATCH("Demand ID", 'E4 TB Allocation Details'!$A$18:$L$18, 0),FALSE), 'E2 Allocators'!$B$15:$W$361, MATCH('O5 Details by Class &amp; Accounts'!O$18, 'E2 Allocators'!$B$15:$W$15, 0),FALSE)*$F80), 0, VLOOKUP(VLOOKUP($A80, 'E4 TB Allocation Details'!$A$18:$L$214, MATCH("Demand ID", 'E4 TB Allocation Details'!$A$18:$L$18, 0),FALSE), 'E2 Allocators'!$B$15:$W$361, MATCH('O5 Details by Class &amp; Accounts'!O$18, 'E2 Allocators'!$B$15:$W$15, 0),FALSE)*$F80)</f>
        <v>0</v>
      </c>
      <c r="P80" s="1321">
        <f>IF(ISERROR(VLOOKUP(VLOOKUP($A80, 'E4 TB Allocation Details'!$A$18:$L$214, MATCH("Demand ID", 'E4 TB Allocation Details'!$A$18:$L$18, 0),FALSE), 'E2 Allocators'!$B$15:$W$361, MATCH('O5 Details by Class &amp; Accounts'!P$18, 'E2 Allocators'!$B$15:$W$15, 0),FALSE)*$F80), 0, VLOOKUP(VLOOKUP($A80, 'E4 TB Allocation Details'!$A$18:$L$214, MATCH("Demand ID", 'E4 TB Allocation Details'!$A$18:$L$18, 0),FALSE), 'E2 Allocators'!$B$15:$W$361, MATCH('O5 Details by Class &amp; Accounts'!P$18, 'E2 Allocators'!$B$15:$W$15, 0),FALSE)*$F80)</f>
        <v>0</v>
      </c>
      <c r="Q80" s="1321">
        <f>IF(ISERROR(VLOOKUP(VLOOKUP($A80, 'E4 TB Allocation Details'!$A$18:$L$214, MATCH("Demand ID", 'E4 TB Allocation Details'!$A$18:$L$18, 0),FALSE), 'E2 Allocators'!$B$15:$W$361, MATCH('O5 Details by Class &amp; Accounts'!Q$18, 'E2 Allocators'!$B$15:$W$15, 0),FALSE)*$F80), 0, VLOOKUP(VLOOKUP($A80, 'E4 TB Allocation Details'!$A$18:$L$214, MATCH("Demand ID", 'E4 TB Allocation Details'!$A$18:$L$18, 0),FALSE), 'E2 Allocators'!$B$15:$W$361, MATCH('O5 Details by Class &amp; Accounts'!Q$18, 'E2 Allocators'!$B$15:$W$15, 0),FALSE)*$F80)</f>
        <v>0</v>
      </c>
      <c r="R80" s="1321">
        <f>IF(ISERROR(VLOOKUP(VLOOKUP($A80, 'E4 TB Allocation Details'!$A$18:$L$214, MATCH("Demand ID", 'E4 TB Allocation Details'!$A$18:$L$18, 0),FALSE), 'E2 Allocators'!$B$15:$W$361, MATCH('O5 Details by Class &amp; Accounts'!R$18, 'E2 Allocators'!$B$15:$W$15, 0),FALSE)*$F80), 0, VLOOKUP(VLOOKUP($A80, 'E4 TB Allocation Details'!$A$18:$L$214, MATCH("Demand ID", 'E4 TB Allocation Details'!$A$18:$L$18, 0),FALSE), 'E2 Allocators'!$B$15:$W$361, MATCH('O5 Details by Class &amp; Accounts'!R$18, 'E2 Allocators'!$B$15:$W$15, 0),FALSE)*$F80)</f>
        <v>0</v>
      </c>
      <c r="S80" s="1321">
        <f>IF(ISERROR(VLOOKUP(VLOOKUP($A80, 'E4 TB Allocation Details'!$A$18:$L$214, MATCH("Demand ID", 'E4 TB Allocation Details'!$A$18:$L$18, 0),FALSE), 'E2 Allocators'!$B$15:$W$361, MATCH('O5 Details by Class &amp; Accounts'!S$18, 'E2 Allocators'!$B$15:$W$15, 0),FALSE)*$F80), 0, VLOOKUP(VLOOKUP($A80, 'E4 TB Allocation Details'!$A$18:$L$214, MATCH("Demand ID", 'E4 TB Allocation Details'!$A$18:$L$18, 0),FALSE), 'E2 Allocators'!$B$15:$W$361, MATCH('O5 Details by Class &amp; Accounts'!S$18, 'E2 Allocators'!$B$15:$W$15, 0),FALSE)*$F80)</f>
        <v>0</v>
      </c>
      <c r="T80" s="1321">
        <f>IF(ISERROR(VLOOKUP(VLOOKUP($A80, 'E4 TB Allocation Details'!$A$18:$L$214, MATCH("Demand ID", 'E4 TB Allocation Details'!$A$18:$L$18, 0),FALSE), 'E2 Allocators'!$B$15:$W$361, MATCH('O5 Details by Class &amp; Accounts'!T$18, 'E2 Allocators'!$B$15:$W$15, 0),FALSE)*$F80), 0, VLOOKUP(VLOOKUP($A80, 'E4 TB Allocation Details'!$A$18:$L$214, MATCH("Demand ID", 'E4 TB Allocation Details'!$A$18:$L$18, 0),FALSE), 'E2 Allocators'!$B$15:$W$361, MATCH('O5 Details by Class &amp; Accounts'!T$18, 'E2 Allocators'!$B$15:$W$15, 0),FALSE)*$F80)</f>
        <v>0</v>
      </c>
      <c r="U80" s="1321">
        <f>IF(ISERROR(VLOOKUP(VLOOKUP($A80, 'E4 TB Allocation Details'!$A$18:$L$214, MATCH("Demand ID", 'E4 TB Allocation Details'!$A$18:$L$18, 0),FALSE), 'E2 Allocators'!$B$15:$W$361, MATCH('O5 Details by Class &amp; Accounts'!U$18, 'E2 Allocators'!$B$15:$W$15, 0),FALSE)*$F80), 0, VLOOKUP(VLOOKUP($A80, 'E4 TB Allocation Details'!$A$18:$L$214, MATCH("Demand ID", 'E4 TB Allocation Details'!$A$18:$L$18, 0),FALSE), 'E2 Allocators'!$B$15:$W$361, MATCH('O5 Details by Class &amp; Accounts'!U$18, 'E2 Allocators'!$B$15:$W$15, 0),FALSE)*$F80)</f>
        <v>0</v>
      </c>
      <c r="V80" s="1321">
        <f>IF(ISERROR(VLOOKUP(VLOOKUP($A80, 'E4 TB Allocation Details'!$A$18:$L$214, MATCH("Demand ID", 'E4 TB Allocation Details'!$A$18:$L$18, 0),FALSE), 'E2 Allocators'!$B$15:$W$361, MATCH('O5 Details by Class &amp; Accounts'!V$18, 'E2 Allocators'!$B$15:$W$15, 0),FALSE)*$F80), 0, VLOOKUP(VLOOKUP($A80, 'E4 TB Allocation Details'!$A$18:$L$214, MATCH("Demand ID", 'E4 TB Allocation Details'!$A$18:$L$18, 0),FALSE), 'E2 Allocators'!$B$15:$W$361, MATCH('O5 Details by Class &amp; Accounts'!V$18, 'E2 Allocators'!$B$15:$W$15, 0),FALSE)*$F80)</f>
        <v>0</v>
      </c>
      <c r="W80" s="1321">
        <f>IF(ISERROR(VLOOKUP(VLOOKUP($A80, 'E4 TB Allocation Details'!$A$18:$L$214, MATCH("Demand ID", 'E4 TB Allocation Details'!$A$18:$L$18, 0),FALSE), 'E2 Allocators'!$B$15:$W$361, MATCH('O5 Details by Class &amp; Accounts'!W$18, 'E2 Allocators'!$B$15:$W$15, 0),FALSE)*$F80), 0, VLOOKUP(VLOOKUP($A80, 'E4 TB Allocation Details'!$A$18:$L$214, MATCH("Demand ID", 'E4 TB Allocation Details'!$A$18:$L$18, 0),FALSE), 'E2 Allocators'!$B$15:$W$361, MATCH('O5 Details by Class &amp; Accounts'!W$18, 'E2 Allocators'!$B$15:$W$15, 0),FALSE)*$F80)</f>
        <v>0</v>
      </c>
      <c r="X80" s="1321">
        <f>IF(ISERROR(VLOOKUP(VLOOKUP($A80, 'E4 TB Allocation Details'!$A$18:$L$214, MATCH("Demand ID", 'E4 TB Allocation Details'!$A$18:$L$18, 0),FALSE), 'E2 Allocators'!$B$15:$W$361, MATCH('O5 Details by Class &amp; Accounts'!X$18, 'E2 Allocators'!$B$15:$W$15, 0),FALSE)*$F80), 0, VLOOKUP(VLOOKUP($A80, 'E4 TB Allocation Details'!$A$18:$L$214, MATCH("Demand ID", 'E4 TB Allocation Details'!$A$18:$L$18, 0),FALSE), 'E2 Allocators'!$B$15:$W$361, MATCH('O5 Details by Class &amp; Accounts'!X$18, 'E2 Allocators'!$B$15:$W$15, 0),FALSE)*$F80)</f>
        <v>0</v>
      </c>
      <c r="Y80" s="1321">
        <f>IF(ISERROR(VLOOKUP(VLOOKUP($A80, 'E4 TB Allocation Details'!$A$18:$L$214, MATCH("Demand ID", 'E4 TB Allocation Details'!$A$18:$L$18, 0),FALSE), 'E2 Allocators'!$B$15:$W$361, MATCH('O5 Details by Class &amp; Accounts'!Y$18, 'E2 Allocators'!$B$15:$W$15, 0),FALSE)*$F80), 0, VLOOKUP(VLOOKUP($A80, 'E4 TB Allocation Details'!$A$18:$L$214, MATCH("Demand ID", 'E4 TB Allocation Details'!$A$18:$L$18, 0),FALSE), 'E2 Allocators'!$B$15:$W$361, MATCH('O5 Details by Class &amp; Accounts'!Y$18, 'E2 Allocators'!$B$15:$W$15, 0),FALSE)*$F80)</f>
        <v>0</v>
      </c>
      <c r="Z80" s="1321">
        <f>IF(ISERROR(VLOOKUP(VLOOKUP($A80, 'E4 TB Allocation Details'!$A$18:$L$214, MATCH("Demand ID", 'E4 TB Allocation Details'!$A$18:$L$18, 0),FALSE), 'E2 Allocators'!$B$15:$W$361, MATCH('O5 Details by Class &amp; Accounts'!Z$18, 'E2 Allocators'!$B$15:$W$15, 0),FALSE)*$F80), 0, VLOOKUP(VLOOKUP($A80, 'E4 TB Allocation Details'!$A$18:$L$214, MATCH("Demand ID", 'E4 TB Allocation Details'!$A$18:$L$18, 0),FALSE), 'E2 Allocators'!$B$15:$W$361, MATCH('O5 Details by Class &amp; Accounts'!Z$18, 'E2 Allocators'!$B$15:$W$15, 0),FALSE)*$F80)</f>
        <v>0</v>
      </c>
      <c r="AA80" s="1321">
        <f>IF(ISERROR(VLOOKUP(VLOOKUP($A80, 'E4 TB Allocation Details'!$A$18:$L$214, MATCH("Demand ID", 'E4 TB Allocation Details'!$A$18:$L$18, 0),FALSE), 'E2 Allocators'!$B$15:$W$361, MATCH('O5 Details by Class &amp; Accounts'!AA$18, 'E2 Allocators'!$B$15:$W$15, 0),FALSE)*$F80), 0, VLOOKUP(VLOOKUP($A80, 'E4 TB Allocation Details'!$A$18:$L$214, MATCH("Demand ID", 'E4 TB Allocation Details'!$A$18:$L$18, 0),FALSE), 'E2 Allocators'!$B$15:$W$361, MATCH('O5 Details by Class &amp; Accounts'!AA$18, 'E2 Allocators'!$B$15:$W$15, 0),FALSE)*$F80)</f>
        <v>0</v>
      </c>
      <c r="AB80" s="1321">
        <f>IF(ISERROR(VLOOKUP(VLOOKUP($A80, 'E4 TB Allocation Details'!$A$18:$L$214, MATCH("Demand ID", 'E4 TB Allocation Details'!$A$18:$L$18, 0),FALSE), 'E2 Allocators'!$B$15:$W$361, MATCH('O5 Details by Class &amp; Accounts'!AB$18, 'E2 Allocators'!$B$15:$W$15, 0),FALSE)*$F80), 0, VLOOKUP(VLOOKUP($A80, 'E4 TB Allocation Details'!$A$18:$L$214, MATCH("Demand ID", 'E4 TB Allocation Details'!$A$18:$L$18, 0),FALSE), 'E2 Allocators'!$B$15:$W$361, MATCH('O5 Details by Class &amp; Accounts'!AB$18, 'E2 Allocators'!$B$15:$W$15, 0),FALSE)*$F80)</f>
        <v>0</v>
      </c>
      <c r="AC80" s="1321">
        <f t="shared" si="9"/>
        <v>0</v>
      </c>
      <c r="AD80" s="1321">
        <f>IF(ISERROR(VLOOKUP(VLOOKUP($A80, 'E4 TB Allocation Details'!$A$18:$L$214, MATCH("Customer ID", 'E4 TB Allocation Details'!$A$18:$L$18, 0),FALSE), 'E2 Allocators'!$B$15:$W$361, MATCH('O5 Details by Class &amp; Accounts'!AD$18, 'E2 Allocators'!$B$15:$W$15, 0),FALSE)*$G80), 0, VLOOKUP(VLOOKUP($A80, 'E4 TB Allocation Details'!$A$18:$L$214, MATCH("Customer ID", 'E4 TB Allocation Details'!$A$18:$L$18, 0),FALSE), 'E2 Allocators'!$B$15:$W$361, MATCH('O5 Details by Class &amp; Accounts'!AD$18, 'E2 Allocators'!$B$15:$W$15, 0),FALSE)*$G80)</f>
        <v>0</v>
      </c>
      <c r="AE80" s="1321">
        <f>IF(ISERROR(VLOOKUP(VLOOKUP($A80, 'E4 TB Allocation Details'!$A$18:$L$214, MATCH("Customer ID", 'E4 TB Allocation Details'!$A$18:$L$18, 0),FALSE), 'E2 Allocators'!$B$15:$W$361, MATCH('O5 Details by Class &amp; Accounts'!AE$18, 'E2 Allocators'!$B$15:$W$15, 0),FALSE)*$G80), 0, VLOOKUP(VLOOKUP($A80, 'E4 TB Allocation Details'!$A$18:$L$214, MATCH("Customer ID", 'E4 TB Allocation Details'!$A$18:$L$18, 0),FALSE), 'E2 Allocators'!$B$15:$W$361, MATCH('O5 Details by Class &amp; Accounts'!AE$18, 'E2 Allocators'!$B$15:$W$15, 0),FALSE)*$G80)</f>
        <v>0</v>
      </c>
      <c r="AF80" s="1321">
        <f>IF(ISERROR(VLOOKUP(VLOOKUP($A80, 'E4 TB Allocation Details'!$A$18:$L$214, MATCH("Customer ID", 'E4 TB Allocation Details'!$A$18:$L$18, 0),FALSE), 'E2 Allocators'!$B$15:$W$361, MATCH('O5 Details by Class &amp; Accounts'!AF$18, 'E2 Allocators'!$B$15:$W$15, 0),FALSE)*$G80), 0, VLOOKUP(VLOOKUP($A80, 'E4 TB Allocation Details'!$A$18:$L$214, MATCH("Customer ID", 'E4 TB Allocation Details'!$A$18:$L$18, 0),FALSE), 'E2 Allocators'!$B$15:$W$361, MATCH('O5 Details by Class &amp; Accounts'!AF$18, 'E2 Allocators'!$B$15:$W$15, 0),FALSE)*$G80)</f>
        <v>0</v>
      </c>
      <c r="AG80" s="1321">
        <f>IF(ISERROR(VLOOKUP(VLOOKUP($A80, 'E4 TB Allocation Details'!$A$18:$L$214, MATCH("Customer ID", 'E4 TB Allocation Details'!$A$18:$L$18, 0),FALSE), 'E2 Allocators'!$B$15:$W$361, MATCH('O5 Details by Class &amp; Accounts'!AG$18, 'E2 Allocators'!$B$15:$W$15, 0),FALSE)*$G80), 0, VLOOKUP(VLOOKUP($A80, 'E4 TB Allocation Details'!$A$18:$L$214, MATCH("Customer ID", 'E4 TB Allocation Details'!$A$18:$L$18, 0),FALSE), 'E2 Allocators'!$B$15:$W$361, MATCH('O5 Details by Class &amp; Accounts'!AG$18, 'E2 Allocators'!$B$15:$W$15, 0),FALSE)*$G80)</f>
        <v>0</v>
      </c>
      <c r="AH80" s="1321">
        <f>IF(ISERROR(VLOOKUP(VLOOKUP($A80, 'E4 TB Allocation Details'!$A$18:$L$214, MATCH("Customer ID", 'E4 TB Allocation Details'!$A$18:$L$18, 0),FALSE), 'E2 Allocators'!$B$15:$W$361, MATCH('O5 Details by Class &amp; Accounts'!AH$18, 'E2 Allocators'!$B$15:$W$15, 0),FALSE)*$G80), 0, VLOOKUP(VLOOKUP($A80, 'E4 TB Allocation Details'!$A$18:$L$214, MATCH("Customer ID", 'E4 TB Allocation Details'!$A$18:$L$18, 0),FALSE), 'E2 Allocators'!$B$15:$W$361, MATCH('O5 Details by Class &amp; Accounts'!AH$18, 'E2 Allocators'!$B$15:$W$15, 0),FALSE)*$G80)</f>
        <v>0</v>
      </c>
      <c r="AI80" s="1321">
        <f>IF(ISERROR(VLOOKUP(VLOOKUP($A80, 'E4 TB Allocation Details'!$A$18:$L$214, MATCH("Customer ID", 'E4 TB Allocation Details'!$A$18:$L$18, 0),FALSE), 'E2 Allocators'!$B$15:$W$361, MATCH('O5 Details by Class &amp; Accounts'!AI$18, 'E2 Allocators'!$B$15:$W$15, 0),FALSE)*$G80), 0, VLOOKUP(VLOOKUP($A80, 'E4 TB Allocation Details'!$A$18:$L$214, MATCH("Customer ID", 'E4 TB Allocation Details'!$A$18:$L$18, 0),FALSE), 'E2 Allocators'!$B$15:$W$361, MATCH('O5 Details by Class &amp; Accounts'!AI$18, 'E2 Allocators'!$B$15:$W$15, 0),FALSE)*$G80)</f>
        <v>0</v>
      </c>
      <c r="AJ80" s="1321">
        <f>IF(ISERROR(VLOOKUP(VLOOKUP($A80, 'E4 TB Allocation Details'!$A$18:$L$214, MATCH("Customer ID", 'E4 TB Allocation Details'!$A$18:$L$18, 0),FALSE), 'E2 Allocators'!$B$15:$W$361, MATCH('O5 Details by Class &amp; Accounts'!AJ$18, 'E2 Allocators'!$B$15:$W$15, 0),FALSE)*$G80), 0, VLOOKUP(VLOOKUP($A80, 'E4 TB Allocation Details'!$A$18:$L$214, MATCH("Customer ID", 'E4 TB Allocation Details'!$A$18:$L$18, 0),FALSE), 'E2 Allocators'!$B$15:$W$361, MATCH('O5 Details by Class &amp; Accounts'!AJ$18, 'E2 Allocators'!$B$15:$W$15, 0),FALSE)*$G80)</f>
        <v>0</v>
      </c>
      <c r="AK80" s="1321">
        <f>IF(ISERROR(VLOOKUP(VLOOKUP($A80, 'E4 TB Allocation Details'!$A$18:$L$214, MATCH("Customer ID", 'E4 TB Allocation Details'!$A$18:$L$18, 0),FALSE), 'E2 Allocators'!$B$15:$W$361, MATCH('O5 Details by Class &amp; Accounts'!AK$18, 'E2 Allocators'!$B$15:$W$15, 0),FALSE)*$G80), 0, VLOOKUP(VLOOKUP($A80, 'E4 TB Allocation Details'!$A$18:$L$214, MATCH("Customer ID", 'E4 TB Allocation Details'!$A$18:$L$18, 0),FALSE), 'E2 Allocators'!$B$15:$W$361, MATCH('O5 Details by Class &amp; Accounts'!AK$18, 'E2 Allocators'!$B$15:$W$15, 0),FALSE)*$G80)</f>
        <v>0</v>
      </c>
      <c r="AL80" s="1321">
        <f>IF(ISERROR(VLOOKUP(VLOOKUP($A80, 'E4 TB Allocation Details'!$A$18:$L$214, MATCH("Customer ID", 'E4 TB Allocation Details'!$A$18:$L$18, 0),FALSE), 'E2 Allocators'!$B$15:$W$361, MATCH('O5 Details by Class &amp; Accounts'!AL$18, 'E2 Allocators'!$B$15:$W$15, 0),FALSE)*$G80), 0, VLOOKUP(VLOOKUP($A80, 'E4 TB Allocation Details'!$A$18:$L$214, MATCH("Customer ID", 'E4 TB Allocation Details'!$A$18:$L$18, 0),FALSE), 'E2 Allocators'!$B$15:$W$361, MATCH('O5 Details by Class &amp; Accounts'!AL$18, 'E2 Allocators'!$B$15:$W$15, 0),FALSE)*$G80)</f>
        <v>0</v>
      </c>
      <c r="AM80" s="1321">
        <f>IF(ISERROR(VLOOKUP(VLOOKUP($A80, 'E4 TB Allocation Details'!$A$18:$L$214, MATCH("Customer ID", 'E4 TB Allocation Details'!$A$18:$L$18, 0),FALSE), 'E2 Allocators'!$B$15:$W$361, MATCH('O5 Details by Class &amp; Accounts'!AM$18, 'E2 Allocators'!$B$15:$W$15, 0),FALSE)*$G80), 0, VLOOKUP(VLOOKUP($A80, 'E4 TB Allocation Details'!$A$18:$L$214, MATCH("Customer ID", 'E4 TB Allocation Details'!$A$18:$L$18, 0),FALSE), 'E2 Allocators'!$B$15:$W$361, MATCH('O5 Details by Class &amp; Accounts'!AM$18, 'E2 Allocators'!$B$15:$W$15, 0),FALSE)*$G80)</f>
        <v>0</v>
      </c>
      <c r="AN80" s="1321">
        <f>IF(ISERROR(VLOOKUP(VLOOKUP($A80, 'E4 TB Allocation Details'!$A$18:$L$214, MATCH("Customer ID", 'E4 TB Allocation Details'!$A$18:$L$18, 0),FALSE), 'E2 Allocators'!$B$15:$W$361, MATCH('O5 Details by Class &amp; Accounts'!AN$18, 'E2 Allocators'!$B$15:$W$15, 0),FALSE)*$G80), 0, VLOOKUP(VLOOKUP($A80, 'E4 TB Allocation Details'!$A$18:$L$214, MATCH("Customer ID", 'E4 TB Allocation Details'!$A$18:$L$18, 0),FALSE), 'E2 Allocators'!$B$15:$W$361, MATCH('O5 Details by Class &amp; Accounts'!AN$18, 'E2 Allocators'!$B$15:$W$15, 0),FALSE)*$G80)</f>
        <v>0</v>
      </c>
      <c r="AO80" s="1321">
        <f>IF(ISERROR(VLOOKUP(VLOOKUP($A80, 'E4 TB Allocation Details'!$A$18:$L$214, MATCH("Customer ID", 'E4 TB Allocation Details'!$A$18:$L$18, 0),FALSE), 'E2 Allocators'!$B$15:$W$361, MATCH('O5 Details by Class &amp; Accounts'!AO$18, 'E2 Allocators'!$B$15:$W$15, 0),FALSE)*$G80), 0, VLOOKUP(VLOOKUP($A80, 'E4 TB Allocation Details'!$A$18:$L$214, MATCH("Customer ID", 'E4 TB Allocation Details'!$A$18:$L$18, 0),FALSE), 'E2 Allocators'!$B$15:$W$361, MATCH('O5 Details by Class &amp; Accounts'!AO$18, 'E2 Allocators'!$B$15:$W$15, 0),FALSE)*$G80)</f>
        <v>0</v>
      </c>
      <c r="AP80" s="1321">
        <f>IF(ISERROR(VLOOKUP(VLOOKUP($A80, 'E4 TB Allocation Details'!$A$18:$L$214, MATCH("Customer ID", 'E4 TB Allocation Details'!$A$18:$L$18, 0),FALSE), 'E2 Allocators'!$B$15:$W$361, MATCH('O5 Details by Class &amp; Accounts'!AP$18, 'E2 Allocators'!$B$15:$W$15, 0),FALSE)*$G80), 0, VLOOKUP(VLOOKUP($A80, 'E4 TB Allocation Details'!$A$18:$L$214, MATCH("Customer ID", 'E4 TB Allocation Details'!$A$18:$L$18, 0),FALSE), 'E2 Allocators'!$B$15:$W$361, MATCH('O5 Details by Class &amp; Accounts'!AP$18, 'E2 Allocators'!$B$15:$W$15, 0),FALSE)*$G80)</f>
        <v>0</v>
      </c>
      <c r="AQ80" s="1321">
        <f>IF(ISERROR(VLOOKUP(VLOOKUP($A80, 'E4 TB Allocation Details'!$A$18:$L$214, MATCH("Customer ID", 'E4 TB Allocation Details'!$A$18:$L$18, 0),FALSE), 'E2 Allocators'!$B$15:$W$361, MATCH('O5 Details by Class &amp; Accounts'!AQ$18, 'E2 Allocators'!$B$15:$W$15, 0),FALSE)*$G80), 0, VLOOKUP(VLOOKUP($A80, 'E4 TB Allocation Details'!$A$18:$L$214, MATCH("Customer ID", 'E4 TB Allocation Details'!$A$18:$L$18, 0),FALSE), 'E2 Allocators'!$B$15:$W$361, MATCH('O5 Details by Class &amp; Accounts'!AQ$18, 'E2 Allocators'!$B$15:$W$15, 0),FALSE)*$G80)</f>
        <v>0</v>
      </c>
      <c r="AR80" s="1321">
        <f>IF(ISERROR(VLOOKUP(VLOOKUP($A80, 'E4 TB Allocation Details'!$A$18:$L$214, MATCH("Customer ID", 'E4 TB Allocation Details'!$A$18:$L$18, 0),FALSE), 'E2 Allocators'!$B$15:$W$361, MATCH('O5 Details by Class &amp; Accounts'!AR$18, 'E2 Allocators'!$B$15:$W$15, 0),FALSE)*$G80), 0, VLOOKUP(VLOOKUP($A80, 'E4 TB Allocation Details'!$A$18:$L$214, MATCH("Customer ID", 'E4 TB Allocation Details'!$A$18:$L$18, 0),FALSE), 'E2 Allocators'!$B$15:$W$361, MATCH('O5 Details by Class &amp; Accounts'!AR$18, 'E2 Allocators'!$B$15:$W$15, 0),FALSE)*$G80)</f>
        <v>0</v>
      </c>
      <c r="AS80" s="1321">
        <f>IF(ISERROR(VLOOKUP(VLOOKUP($A80, 'E4 TB Allocation Details'!$A$18:$L$214, MATCH("Customer ID", 'E4 TB Allocation Details'!$A$18:$L$18, 0),FALSE), 'E2 Allocators'!$B$15:$W$361, MATCH('O5 Details by Class &amp; Accounts'!AS$18, 'E2 Allocators'!$B$15:$W$15, 0),FALSE)*$G80), 0, VLOOKUP(VLOOKUP($A80, 'E4 TB Allocation Details'!$A$18:$L$214, MATCH("Customer ID", 'E4 TB Allocation Details'!$A$18:$L$18, 0),FALSE), 'E2 Allocators'!$B$15:$W$361, MATCH('O5 Details by Class &amp; Accounts'!AS$18, 'E2 Allocators'!$B$15:$W$15, 0),FALSE)*$G80)</f>
        <v>0</v>
      </c>
      <c r="AT80" s="1321">
        <f>IF(ISERROR(VLOOKUP(VLOOKUP($A80, 'E4 TB Allocation Details'!$A$18:$L$214, MATCH("Customer ID", 'E4 TB Allocation Details'!$A$18:$L$18, 0),FALSE), 'E2 Allocators'!$B$15:$W$361, MATCH('O5 Details by Class &amp; Accounts'!AT$18, 'E2 Allocators'!$B$15:$W$15, 0),FALSE)*$G80), 0, VLOOKUP(VLOOKUP($A80, 'E4 TB Allocation Details'!$A$18:$L$214, MATCH("Customer ID", 'E4 TB Allocation Details'!$A$18:$L$18, 0),FALSE), 'E2 Allocators'!$B$15:$W$361, MATCH('O5 Details by Class &amp; Accounts'!AT$18, 'E2 Allocators'!$B$15:$W$15, 0),FALSE)*$G80)</f>
        <v>0</v>
      </c>
      <c r="AU80" s="1321">
        <f>IF(ISERROR(VLOOKUP(VLOOKUP($A80, 'E4 TB Allocation Details'!$A$18:$L$214, MATCH("Customer ID", 'E4 TB Allocation Details'!$A$18:$L$18, 0),FALSE), 'E2 Allocators'!$B$15:$W$361, MATCH('O5 Details by Class &amp; Accounts'!AU$18, 'E2 Allocators'!$B$15:$W$15, 0),FALSE)*$G80), 0, VLOOKUP(VLOOKUP($A80, 'E4 TB Allocation Details'!$A$18:$L$214, MATCH("Customer ID", 'E4 TB Allocation Details'!$A$18:$L$18, 0),FALSE), 'E2 Allocators'!$B$15:$W$361, MATCH('O5 Details by Class &amp; Accounts'!AU$18, 'E2 Allocators'!$B$15:$W$15, 0),FALSE)*$G80)</f>
        <v>0</v>
      </c>
      <c r="AV80" s="1321">
        <f>IF(ISERROR(VLOOKUP(VLOOKUP($A80, 'E4 TB Allocation Details'!$A$18:$L$214, MATCH("Customer ID", 'E4 TB Allocation Details'!$A$18:$L$18, 0),FALSE), 'E2 Allocators'!$B$15:$W$361, MATCH('O5 Details by Class &amp; Accounts'!AV$18, 'E2 Allocators'!$B$15:$W$15, 0),FALSE)*$G80), 0, VLOOKUP(VLOOKUP($A80, 'E4 TB Allocation Details'!$A$18:$L$214, MATCH("Customer ID", 'E4 TB Allocation Details'!$A$18:$L$18, 0),FALSE), 'E2 Allocators'!$B$15:$W$361, MATCH('O5 Details by Class &amp; Accounts'!AV$18, 'E2 Allocators'!$B$15:$W$15, 0),FALSE)*$G80)</f>
        <v>0</v>
      </c>
      <c r="AW80" s="1321">
        <f>IF(ISERROR(VLOOKUP(VLOOKUP($A80, 'E4 TB Allocation Details'!$A$18:$L$214, MATCH("Customer ID", 'E4 TB Allocation Details'!$A$18:$L$18, 0),FALSE), 'E2 Allocators'!$B$15:$W$361, MATCH('O5 Details by Class &amp; Accounts'!AW$18, 'E2 Allocators'!$B$15:$W$15, 0),FALSE)*$G80), 0, VLOOKUP(VLOOKUP($A80, 'E4 TB Allocation Details'!$A$18:$L$214, MATCH("Customer ID", 'E4 TB Allocation Details'!$A$18:$L$18, 0),FALSE), 'E2 Allocators'!$B$15:$W$361, MATCH('O5 Details by Class &amp; Accounts'!AW$18, 'E2 Allocators'!$B$15:$W$15, 0),FALSE)*$G80)</f>
        <v>0</v>
      </c>
      <c r="AX80" s="1321">
        <f t="shared" si="10"/>
        <v>0</v>
      </c>
      <c r="AY80" s="1321">
        <f>IF(ISERROR(VLOOKUP(VLOOKUP($A80, 'E4 TB Allocation Details'!$A$18:$L$214, MATCH("Misc ID", 'E4 TB Allocation Details'!$A$18:$L$18, 0),FALSE), 'E2 Allocators'!$B$15:$W$361, MATCH('O5 Details by Class &amp; Accounts'!AY$18, 'E2 Allocators'!$B$15:$W$15, 0),FALSE)*$E80), 0, VLOOKUP(VLOOKUP($A80, 'E4 TB Allocation Details'!$A$18:$L$214, MATCH("Misc ID", 'E4 TB Allocation Details'!$A$18:$L$18, 0),FALSE), 'E2 Allocators'!$B$15:$W$361, MATCH('O5 Details by Class &amp; Accounts'!AY$18, 'E2 Allocators'!$B$15:$W$15, 0),FALSE)*$E80)</f>
        <v>0</v>
      </c>
      <c r="AZ80" s="1321">
        <f>IF(ISERROR(VLOOKUP(VLOOKUP($A80, 'E4 TB Allocation Details'!$A$18:$L$214, MATCH("Misc ID", 'E4 TB Allocation Details'!$A$18:$L$18, 0),FALSE), 'E2 Allocators'!$B$15:$W$361, MATCH('O5 Details by Class &amp; Accounts'!AZ$18, 'E2 Allocators'!$B$15:$W$15, 0),FALSE)*$E80), 0, VLOOKUP(VLOOKUP($A80, 'E4 TB Allocation Details'!$A$18:$L$214, MATCH("Misc ID", 'E4 TB Allocation Details'!$A$18:$L$18, 0),FALSE), 'E2 Allocators'!$B$15:$W$361, MATCH('O5 Details by Class &amp; Accounts'!AZ$18, 'E2 Allocators'!$B$15:$W$15, 0),FALSE)*$E80)</f>
        <v>0</v>
      </c>
      <c r="BA80" s="1321">
        <f>IF(ISERROR(VLOOKUP(VLOOKUP($A80, 'E4 TB Allocation Details'!$A$18:$L$214, MATCH("Misc ID", 'E4 TB Allocation Details'!$A$18:$L$18, 0),FALSE), 'E2 Allocators'!$B$15:$W$361, MATCH('O5 Details by Class &amp; Accounts'!BA$18, 'E2 Allocators'!$B$15:$W$15, 0),FALSE)*$E80), 0, VLOOKUP(VLOOKUP($A80, 'E4 TB Allocation Details'!$A$18:$L$214, MATCH("Misc ID", 'E4 TB Allocation Details'!$A$18:$L$18, 0),FALSE), 'E2 Allocators'!$B$15:$W$361, MATCH('O5 Details by Class &amp; Accounts'!BA$18, 'E2 Allocators'!$B$15:$W$15, 0),FALSE)*$E80)</f>
        <v>0</v>
      </c>
      <c r="BB80" s="1321">
        <f>IF(ISERROR(VLOOKUP(VLOOKUP($A80, 'E4 TB Allocation Details'!$A$18:$L$214, MATCH("Misc ID", 'E4 TB Allocation Details'!$A$18:$L$18, 0),FALSE), 'E2 Allocators'!$B$15:$W$361, MATCH('O5 Details by Class &amp; Accounts'!BB$18, 'E2 Allocators'!$B$15:$W$15, 0),FALSE)*$E80), 0, VLOOKUP(VLOOKUP($A80, 'E4 TB Allocation Details'!$A$18:$L$214, MATCH("Misc ID", 'E4 TB Allocation Details'!$A$18:$L$18, 0),FALSE), 'E2 Allocators'!$B$15:$W$361, MATCH('O5 Details by Class &amp; Accounts'!BB$18, 'E2 Allocators'!$B$15:$W$15, 0),FALSE)*$E80)</f>
        <v>0</v>
      </c>
      <c r="BC80" s="1321">
        <f>IF(ISERROR(VLOOKUP(VLOOKUP($A80, 'E4 TB Allocation Details'!$A$18:$L$214, MATCH("Misc ID", 'E4 TB Allocation Details'!$A$18:$L$18, 0),FALSE), 'E2 Allocators'!$B$15:$W$361, MATCH('O5 Details by Class &amp; Accounts'!BC$18, 'E2 Allocators'!$B$15:$W$15, 0),FALSE)*$E80), 0, VLOOKUP(VLOOKUP($A80, 'E4 TB Allocation Details'!$A$18:$L$214, MATCH("Misc ID", 'E4 TB Allocation Details'!$A$18:$L$18, 0),FALSE), 'E2 Allocators'!$B$15:$W$361, MATCH('O5 Details by Class &amp; Accounts'!BC$18, 'E2 Allocators'!$B$15:$W$15, 0),FALSE)*$E80)</f>
        <v>0</v>
      </c>
      <c r="BD80" s="1321">
        <f>IF(ISERROR(VLOOKUP(VLOOKUP($A80, 'E4 TB Allocation Details'!$A$18:$L$214, MATCH("Misc ID", 'E4 TB Allocation Details'!$A$18:$L$18, 0),FALSE), 'E2 Allocators'!$B$15:$W$361, MATCH('O5 Details by Class &amp; Accounts'!BD$18, 'E2 Allocators'!$B$15:$W$15, 0),FALSE)*$E80), 0, VLOOKUP(VLOOKUP($A80, 'E4 TB Allocation Details'!$A$18:$L$214, MATCH("Misc ID", 'E4 TB Allocation Details'!$A$18:$L$18, 0),FALSE), 'E2 Allocators'!$B$15:$W$361, MATCH('O5 Details by Class &amp; Accounts'!BD$18, 'E2 Allocators'!$B$15:$W$15, 0),FALSE)*$E80)</f>
        <v>0</v>
      </c>
      <c r="BE80" s="1321">
        <f>IF(ISERROR(VLOOKUP(VLOOKUP($A80, 'E4 TB Allocation Details'!$A$18:$L$214, MATCH("Misc ID", 'E4 TB Allocation Details'!$A$18:$L$18, 0),FALSE), 'E2 Allocators'!$B$15:$W$361, MATCH('O5 Details by Class &amp; Accounts'!BE$18, 'E2 Allocators'!$B$15:$W$15, 0),FALSE)*$E80), 0, VLOOKUP(VLOOKUP($A80, 'E4 TB Allocation Details'!$A$18:$L$214, MATCH("Misc ID", 'E4 TB Allocation Details'!$A$18:$L$18, 0),FALSE), 'E2 Allocators'!$B$15:$W$361, MATCH('O5 Details by Class &amp; Accounts'!BE$18, 'E2 Allocators'!$B$15:$W$15, 0),FALSE)*$E80)</f>
        <v>0</v>
      </c>
      <c r="BF80" s="1321">
        <f>IF(ISERROR(VLOOKUP(VLOOKUP($A80, 'E4 TB Allocation Details'!$A$18:$L$214, MATCH("Misc ID", 'E4 TB Allocation Details'!$A$18:$L$18, 0),FALSE), 'E2 Allocators'!$B$15:$W$361, MATCH('O5 Details by Class &amp; Accounts'!BF$18, 'E2 Allocators'!$B$15:$W$15, 0),FALSE)*$E80), 0, VLOOKUP(VLOOKUP($A80, 'E4 TB Allocation Details'!$A$18:$L$214, MATCH("Misc ID", 'E4 TB Allocation Details'!$A$18:$L$18, 0),FALSE), 'E2 Allocators'!$B$15:$W$361, MATCH('O5 Details by Class &amp; Accounts'!BF$18, 'E2 Allocators'!$B$15:$W$15, 0),FALSE)*$E80)</f>
        <v>0</v>
      </c>
      <c r="BG80" s="1321">
        <f>IF(ISERROR(VLOOKUP(VLOOKUP($A80, 'E4 TB Allocation Details'!$A$18:$L$214, MATCH("Misc ID", 'E4 TB Allocation Details'!$A$18:$L$18, 0),FALSE), 'E2 Allocators'!$B$15:$W$361, MATCH('O5 Details by Class &amp; Accounts'!BG$18, 'E2 Allocators'!$B$15:$W$15, 0),FALSE)*$E80), 0, VLOOKUP(VLOOKUP($A80, 'E4 TB Allocation Details'!$A$18:$L$214, MATCH("Misc ID", 'E4 TB Allocation Details'!$A$18:$L$18, 0),FALSE), 'E2 Allocators'!$B$15:$W$361, MATCH('O5 Details by Class &amp; Accounts'!BG$18, 'E2 Allocators'!$B$15:$W$15, 0),FALSE)*$E80)</f>
        <v>0</v>
      </c>
      <c r="BH80" s="1321">
        <f>IF(ISERROR(VLOOKUP(VLOOKUP($A80, 'E4 TB Allocation Details'!$A$18:$L$214, MATCH("Misc ID", 'E4 TB Allocation Details'!$A$18:$L$18, 0),FALSE), 'E2 Allocators'!$B$15:$W$361, MATCH('O5 Details by Class &amp; Accounts'!BH$18, 'E2 Allocators'!$B$15:$W$15, 0),FALSE)*$E80), 0, VLOOKUP(VLOOKUP($A80, 'E4 TB Allocation Details'!$A$18:$L$214, MATCH("Misc ID", 'E4 TB Allocation Details'!$A$18:$L$18, 0),FALSE), 'E2 Allocators'!$B$15:$W$361, MATCH('O5 Details by Class &amp; Accounts'!BH$18, 'E2 Allocators'!$B$15:$W$15, 0),FALSE)*$E80)</f>
        <v>0</v>
      </c>
      <c r="BI80" s="1321">
        <f>IF(ISERROR(VLOOKUP(VLOOKUP($A80, 'E4 TB Allocation Details'!$A$18:$L$214, MATCH("Misc ID", 'E4 TB Allocation Details'!$A$18:$L$18, 0),FALSE), 'E2 Allocators'!$B$15:$W$361, MATCH('O5 Details by Class &amp; Accounts'!BI$18, 'E2 Allocators'!$B$15:$W$15, 0),FALSE)*$E80), 0, VLOOKUP(VLOOKUP($A80, 'E4 TB Allocation Details'!$A$18:$L$214, MATCH("Misc ID", 'E4 TB Allocation Details'!$A$18:$L$18, 0),FALSE), 'E2 Allocators'!$B$15:$W$361, MATCH('O5 Details by Class &amp; Accounts'!BI$18, 'E2 Allocators'!$B$15:$W$15, 0),FALSE)*$E80)</f>
        <v>0</v>
      </c>
      <c r="BJ80" s="1321">
        <f>IF(ISERROR(VLOOKUP(VLOOKUP($A80, 'E4 TB Allocation Details'!$A$18:$L$214, MATCH("Misc ID", 'E4 TB Allocation Details'!$A$18:$L$18, 0),FALSE), 'E2 Allocators'!$B$15:$W$361, MATCH('O5 Details by Class &amp; Accounts'!BJ$18, 'E2 Allocators'!$B$15:$W$15, 0),FALSE)*$E80), 0, VLOOKUP(VLOOKUP($A80, 'E4 TB Allocation Details'!$A$18:$L$214, MATCH("Misc ID", 'E4 TB Allocation Details'!$A$18:$L$18, 0),FALSE), 'E2 Allocators'!$B$15:$W$361, MATCH('O5 Details by Class &amp; Accounts'!BJ$18, 'E2 Allocators'!$B$15:$W$15, 0),FALSE)*$E80)</f>
        <v>0</v>
      </c>
      <c r="BK80" s="1321">
        <f>IF(ISERROR(VLOOKUP(VLOOKUP($A80, 'E4 TB Allocation Details'!$A$18:$L$214, MATCH("Misc ID", 'E4 TB Allocation Details'!$A$18:$L$18, 0),FALSE), 'E2 Allocators'!$B$15:$W$361, MATCH('O5 Details by Class &amp; Accounts'!BK$18, 'E2 Allocators'!$B$15:$W$15, 0),FALSE)*$E80), 0, VLOOKUP(VLOOKUP($A80, 'E4 TB Allocation Details'!$A$18:$L$214, MATCH("Misc ID", 'E4 TB Allocation Details'!$A$18:$L$18, 0),FALSE), 'E2 Allocators'!$B$15:$W$361, MATCH('O5 Details by Class &amp; Accounts'!BK$18, 'E2 Allocators'!$B$15:$W$15, 0),FALSE)*$E80)</f>
        <v>0</v>
      </c>
      <c r="BL80" s="1321">
        <f>IF(ISERROR(VLOOKUP(VLOOKUP($A80, 'E4 TB Allocation Details'!$A$18:$L$214, MATCH("Misc ID", 'E4 TB Allocation Details'!$A$18:$L$18, 0),FALSE), 'E2 Allocators'!$B$15:$W$361, MATCH('O5 Details by Class &amp; Accounts'!BL$18, 'E2 Allocators'!$B$15:$W$15, 0),FALSE)*$E80), 0, VLOOKUP(VLOOKUP($A80, 'E4 TB Allocation Details'!$A$18:$L$214, MATCH("Misc ID", 'E4 TB Allocation Details'!$A$18:$L$18, 0),FALSE), 'E2 Allocators'!$B$15:$W$361, MATCH('O5 Details by Class &amp; Accounts'!BL$18, 'E2 Allocators'!$B$15:$W$15, 0),FALSE)*$E80)</f>
        <v>0</v>
      </c>
      <c r="BM80" s="1321">
        <f>IF(ISERROR(VLOOKUP(VLOOKUP($A80, 'E4 TB Allocation Details'!$A$18:$L$214, MATCH("Misc ID", 'E4 TB Allocation Details'!$A$18:$L$18, 0),FALSE), 'E2 Allocators'!$B$15:$W$361, MATCH('O5 Details by Class &amp; Accounts'!BM$18, 'E2 Allocators'!$B$15:$W$15, 0),FALSE)*$E80), 0, VLOOKUP(VLOOKUP($A80, 'E4 TB Allocation Details'!$A$18:$L$214, MATCH("Misc ID", 'E4 TB Allocation Details'!$A$18:$L$18, 0),FALSE), 'E2 Allocators'!$B$15:$W$361, MATCH('O5 Details by Class &amp; Accounts'!BM$18, 'E2 Allocators'!$B$15:$W$15, 0),FALSE)*$E80)</f>
        <v>0</v>
      </c>
      <c r="BN80" s="1321">
        <f>IF(ISERROR(VLOOKUP(VLOOKUP($A80, 'E4 TB Allocation Details'!$A$18:$L$214, MATCH("Misc ID", 'E4 TB Allocation Details'!$A$18:$L$18, 0),FALSE), 'E2 Allocators'!$B$15:$W$361, MATCH('O5 Details by Class &amp; Accounts'!BN$18, 'E2 Allocators'!$B$15:$W$15, 0),FALSE)*$E80), 0, VLOOKUP(VLOOKUP($A80, 'E4 TB Allocation Details'!$A$18:$L$214, MATCH("Misc ID", 'E4 TB Allocation Details'!$A$18:$L$18, 0),FALSE), 'E2 Allocators'!$B$15:$W$361, MATCH('O5 Details by Class &amp; Accounts'!BN$18, 'E2 Allocators'!$B$15:$W$15, 0),FALSE)*$E80)</f>
        <v>0</v>
      </c>
      <c r="BO80" s="1321">
        <f>IF(ISERROR(VLOOKUP(VLOOKUP($A80, 'E4 TB Allocation Details'!$A$18:$L$214, MATCH("Misc ID", 'E4 TB Allocation Details'!$A$18:$L$18, 0),FALSE), 'E2 Allocators'!$B$15:$W$361, MATCH('O5 Details by Class &amp; Accounts'!BO$18, 'E2 Allocators'!$B$15:$W$15, 0),FALSE)*$E80), 0, VLOOKUP(VLOOKUP($A80, 'E4 TB Allocation Details'!$A$18:$L$214, MATCH("Misc ID", 'E4 TB Allocation Details'!$A$18:$L$18, 0),FALSE), 'E2 Allocators'!$B$15:$W$361, MATCH('O5 Details by Class &amp; Accounts'!BO$18, 'E2 Allocators'!$B$15:$W$15, 0),FALSE)*$E80)</f>
        <v>0</v>
      </c>
      <c r="BP80" s="1321">
        <f>IF(ISERROR(VLOOKUP(VLOOKUP($A80, 'E4 TB Allocation Details'!$A$18:$L$214, MATCH("Misc ID", 'E4 TB Allocation Details'!$A$18:$L$18, 0),FALSE), 'E2 Allocators'!$B$15:$W$361, MATCH('O5 Details by Class &amp; Accounts'!BP$18, 'E2 Allocators'!$B$15:$W$15, 0),FALSE)*$E80), 0, VLOOKUP(VLOOKUP($A80, 'E4 TB Allocation Details'!$A$18:$L$214, MATCH("Misc ID", 'E4 TB Allocation Details'!$A$18:$L$18, 0),FALSE), 'E2 Allocators'!$B$15:$W$361, MATCH('O5 Details by Class &amp; Accounts'!BP$18, 'E2 Allocators'!$B$15:$W$15, 0),FALSE)*$E80)</f>
        <v>0</v>
      </c>
      <c r="BQ80" s="1321">
        <f>IF(ISERROR(VLOOKUP(VLOOKUP($A80, 'E4 TB Allocation Details'!$A$18:$L$214, MATCH("Misc ID", 'E4 TB Allocation Details'!$A$18:$L$18, 0),FALSE), 'E2 Allocators'!$B$15:$W$361, MATCH('O5 Details by Class &amp; Accounts'!BQ$18, 'E2 Allocators'!$B$15:$W$15, 0),FALSE)*$E80), 0, VLOOKUP(VLOOKUP($A80, 'E4 TB Allocation Details'!$A$18:$L$214, MATCH("Misc ID", 'E4 TB Allocation Details'!$A$18:$L$18, 0),FALSE), 'E2 Allocators'!$B$15:$W$361, MATCH('O5 Details by Class &amp; Accounts'!BQ$18, 'E2 Allocators'!$B$15:$W$15, 0),FALSE)*$E80)</f>
        <v>0</v>
      </c>
      <c r="BR80" s="1321">
        <f>IF(ISERROR(VLOOKUP(VLOOKUP($A80, 'E4 TB Allocation Details'!$A$18:$L$214, MATCH("Misc ID", 'E4 TB Allocation Details'!$A$18:$L$18, 0),FALSE), 'E2 Allocators'!$B$15:$W$361, MATCH('O5 Details by Class &amp; Accounts'!BR$18, 'E2 Allocators'!$B$15:$W$15, 0),FALSE)*$E80), 0, VLOOKUP(VLOOKUP($A80, 'E4 TB Allocation Details'!$A$18:$L$214, MATCH("Misc ID", 'E4 TB Allocation Details'!$A$18:$L$18, 0),FALSE), 'E2 Allocators'!$B$15:$W$361, MATCH('O5 Details by Class &amp; Accounts'!BR$18, 'E2 Allocators'!$B$15:$W$15, 0),FALSE)*$E80)</f>
        <v>0</v>
      </c>
      <c r="BS80" s="1321">
        <f t="shared" si="11"/>
        <v>0</v>
      </c>
      <c r="BT80" s="1321">
        <f>IF(ISERROR(VLOOKUP(VLOOKUP($A80, 'E4 TB Allocation Details'!$A$18:$L$214, MATCH("A &amp; G ID", 'E4 TB Allocation Details'!$A$18:$L$18, 0),FALSE), 'E2 Allocators'!$B$15:$W$361, MATCH('O5 Details by Class &amp; Accounts'!BT$18, 'E2 Allocators'!$B$15:$W$15, 0),FALSE)*$E80), 0, VLOOKUP(VLOOKUP($A80, 'E4 TB Allocation Details'!$A$18:$L$214, MATCH("A &amp; G ID", 'E4 TB Allocation Details'!$A$18:$L$18, 0),FALSE), 'E2 Allocators'!$B$15:$W$361, MATCH('O5 Details by Class &amp; Accounts'!BT$18, 'E2 Allocators'!$B$15:$W$15, 0),FALSE)*$E80)</f>
        <v>0</v>
      </c>
      <c r="BU80" s="1321">
        <f>IF(ISERROR(VLOOKUP(VLOOKUP($A80, 'E4 TB Allocation Details'!$A$18:$L$214, MATCH("A &amp; G ID", 'E4 TB Allocation Details'!$A$18:$L$18, 0),FALSE), 'E2 Allocators'!$B$15:$W$361, MATCH('O5 Details by Class &amp; Accounts'!BU$18, 'E2 Allocators'!$B$15:$W$15, 0),FALSE)*$E80), 0, VLOOKUP(VLOOKUP($A80, 'E4 TB Allocation Details'!$A$18:$L$214, MATCH("A &amp; G ID", 'E4 TB Allocation Details'!$A$18:$L$18, 0),FALSE), 'E2 Allocators'!$B$15:$W$361, MATCH('O5 Details by Class &amp; Accounts'!BU$18, 'E2 Allocators'!$B$15:$W$15, 0),FALSE)*$E80)</f>
        <v>0</v>
      </c>
      <c r="BV80" s="1321">
        <f>IF(ISERROR(VLOOKUP(VLOOKUP($A80, 'E4 TB Allocation Details'!$A$18:$L$214, MATCH("A &amp; G ID", 'E4 TB Allocation Details'!$A$18:$L$18, 0),FALSE), 'E2 Allocators'!$B$15:$W$361, MATCH('O5 Details by Class &amp; Accounts'!BV$18, 'E2 Allocators'!$B$15:$W$15, 0),FALSE)*$E80), 0, VLOOKUP(VLOOKUP($A80, 'E4 TB Allocation Details'!$A$18:$L$214, MATCH("A &amp; G ID", 'E4 TB Allocation Details'!$A$18:$L$18, 0),FALSE), 'E2 Allocators'!$B$15:$W$361, MATCH('O5 Details by Class &amp; Accounts'!BV$18, 'E2 Allocators'!$B$15:$W$15, 0),FALSE)*$E80)</f>
        <v>0</v>
      </c>
      <c r="BW80" s="1321">
        <f>IF(ISERROR(VLOOKUP(VLOOKUP($A80, 'E4 TB Allocation Details'!$A$18:$L$214, MATCH("A &amp; G ID", 'E4 TB Allocation Details'!$A$18:$L$18, 0),FALSE), 'E2 Allocators'!$B$15:$W$361, MATCH('O5 Details by Class &amp; Accounts'!BW$18, 'E2 Allocators'!$B$15:$W$15, 0),FALSE)*$E80), 0, VLOOKUP(VLOOKUP($A80, 'E4 TB Allocation Details'!$A$18:$L$214, MATCH("A &amp; G ID", 'E4 TB Allocation Details'!$A$18:$L$18, 0),FALSE), 'E2 Allocators'!$B$15:$W$361, MATCH('O5 Details by Class &amp; Accounts'!BW$18, 'E2 Allocators'!$B$15:$W$15, 0),FALSE)*$E80)</f>
        <v>0</v>
      </c>
      <c r="BX80" s="1321">
        <f>IF(ISERROR(VLOOKUP(VLOOKUP($A80, 'E4 TB Allocation Details'!$A$18:$L$214, MATCH("A &amp; G ID", 'E4 TB Allocation Details'!$A$18:$L$18, 0),FALSE), 'E2 Allocators'!$B$15:$W$361, MATCH('O5 Details by Class &amp; Accounts'!BX$18, 'E2 Allocators'!$B$15:$W$15, 0),FALSE)*$E80), 0, VLOOKUP(VLOOKUP($A80, 'E4 TB Allocation Details'!$A$18:$L$214, MATCH("A &amp; G ID", 'E4 TB Allocation Details'!$A$18:$L$18, 0),FALSE), 'E2 Allocators'!$B$15:$W$361, MATCH('O5 Details by Class &amp; Accounts'!BX$18, 'E2 Allocators'!$B$15:$W$15, 0),FALSE)*$E80)</f>
        <v>0</v>
      </c>
      <c r="BY80" s="1321">
        <f>IF(ISERROR(VLOOKUP(VLOOKUP($A80, 'E4 TB Allocation Details'!$A$18:$L$214, MATCH("A &amp; G ID", 'E4 TB Allocation Details'!$A$18:$L$18, 0),FALSE), 'E2 Allocators'!$B$15:$W$361, MATCH('O5 Details by Class &amp; Accounts'!BY$18, 'E2 Allocators'!$B$15:$W$15, 0),FALSE)*$E80), 0, VLOOKUP(VLOOKUP($A80, 'E4 TB Allocation Details'!$A$18:$L$214, MATCH("A &amp; G ID", 'E4 TB Allocation Details'!$A$18:$L$18, 0),FALSE), 'E2 Allocators'!$B$15:$W$361, MATCH('O5 Details by Class &amp; Accounts'!BY$18, 'E2 Allocators'!$B$15:$W$15, 0),FALSE)*$E80)</f>
        <v>0</v>
      </c>
      <c r="BZ80" s="1321">
        <f>IF(ISERROR(VLOOKUP(VLOOKUP($A80, 'E4 TB Allocation Details'!$A$18:$L$214, MATCH("A &amp; G ID", 'E4 TB Allocation Details'!$A$18:$L$18, 0),FALSE), 'E2 Allocators'!$B$15:$W$361, MATCH('O5 Details by Class &amp; Accounts'!BZ$18, 'E2 Allocators'!$B$15:$W$15, 0),FALSE)*$E80), 0, VLOOKUP(VLOOKUP($A80, 'E4 TB Allocation Details'!$A$18:$L$214, MATCH("A &amp; G ID", 'E4 TB Allocation Details'!$A$18:$L$18, 0),FALSE), 'E2 Allocators'!$B$15:$W$361, MATCH('O5 Details by Class &amp; Accounts'!BZ$18, 'E2 Allocators'!$B$15:$W$15, 0),FALSE)*$E80)</f>
        <v>0</v>
      </c>
      <c r="CA80" s="1321">
        <f>IF(ISERROR(VLOOKUP(VLOOKUP($A80, 'E4 TB Allocation Details'!$A$18:$L$214, MATCH("A &amp; G ID", 'E4 TB Allocation Details'!$A$18:$L$18, 0),FALSE), 'E2 Allocators'!$B$15:$W$361, MATCH('O5 Details by Class &amp; Accounts'!CA$18, 'E2 Allocators'!$B$15:$W$15, 0),FALSE)*$E80), 0, VLOOKUP(VLOOKUP($A80, 'E4 TB Allocation Details'!$A$18:$L$214, MATCH("A &amp; G ID", 'E4 TB Allocation Details'!$A$18:$L$18, 0),FALSE), 'E2 Allocators'!$B$15:$W$361, MATCH('O5 Details by Class &amp; Accounts'!CA$18, 'E2 Allocators'!$B$15:$W$15, 0),FALSE)*$E80)</f>
        <v>0</v>
      </c>
      <c r="CB80" s="1321">
        <f>IF(ISERROR(VLOOKUP(VLOOKUP($A80, 'E4 TB Allocation Details'!$A$18:$L$214, MATCH("A &amp; G ID", 'E4 TB Allocation Details'!$A$18:$L$18, 0),FALSE), 'E2 Allocators'!$B$15:$W$361, MATCH('O5 Details by Class &amp; Accounts'!CB$18, 'E2 Allocators'!$B$15:$W$15, 0),FALSE)*$E80), 0, VLOOKUP(VLOOKUP($A80, 'E4 TB Allocation Details'!$A$18:$L$214, MATCH("A &amp; G ID", 'E4 TB Allocation Details'!$A$18:$L$18, 0),FALSE), 'E2 Allocators'!$B$15:$W$361, MATCH('O5 Details by Class &amp; Accounts'!CB$18, 'E2 Allocators'!$B$15:$W$15, 0),FALSE)*$E80)</f>
        <v>0</v>
      </c>
      <c r="CC80" s="1321">
        <f>IF(ISERROR(VLOOKUP(VLOOKUP($A80, 'E4 TB Allocation Details'!$A$18:$L$214, MATCH("A &amp; G ID", 'E4 TB Allocation Details'!$A$18:$L$18, 0),FALSE), 'E2 Allocators'!$B$15:$W$361, MATCH('O5 Details by Class &amp; Accounts'!CC$18, 'E2 Allocators'!$B$15:$W$15, 0),FALSE)*$E80), 0, VLOOKUP(VLOOKUP($A80, 'E4 TB Allocation Details'!$A$18:$L$214, MATCH("A &amp; G ID", 'E4 TB Allocation Details'!$A$18:$L$18, 0),FALSE), 'E2 Allocators'!$B$15:$W$361, MATCH('O5 Details by Class &amp; Accounts'!CC$18, 'E2 Allocators'!$B$15:$W$15, 0),FALSE)*$E80)</f>
        <v>0</v>
      </c>
      <c r="CD80" s="1321">
        <f>IF(ISERROR(VLOOKUP(VLOOKUP($A80, 'E4 TB Allocation Details'!$A$18:$L$214, MATCH("A &amp; G ID", 'E4 TB Allocation Details'!$A$18:$L$18, 0),FALSE), 'E2 Allocators'!$B$15:$W$361, MATCH('O5 Details by Class &amp; Accounts'!CD$18, 'E2 Allocators'!$B$15:$W$15, 0),FALSE)*$E80), 0, VLOOKUP(VLOOKUP($A80, 'E4 TB Allocation Details'!$A$18:$L$214, MATCH("A &amp; G ID", 'E4 TB Allocation Details'!$A$18:$L$18, 0),FALSE), 'E2 Allocators'!$B$15:$W$361, MATCH('O5 Details by Class &amp; Accounts'!CD$18, 'E2 Allocators'!$B$15:$W$15, 0),FALSE)*$E80)</f>
        <v>0</v>
      </c>
      <c r="CE80" s="1321">
        <f>IF(ISERROR(VLOOKUP(VLOOKUP($A80, 'E4 TB Allocation Details'!$A$18:$L$214, MATCH("A &amp; G ID", 'E4 TB Allocation Details'!$A$18:$L$18, 0),FALSE), 'E2 Allocators'!$B$15:$W$361, MATCH('O5 Details by Class &amp; Accounts'!CE$18, 'E2 Allocators'!$B$15:$W$15, 0),FALSE)*$E80), 0, VLOOKUP(VLOOKUP($A80, 'E4 TB Allocation Details'!$A$18:$L$214, MATCH("A &amp; G ID", 'E4 TB Allocation Details'!$A$18:$L$18, 0),FALSE), 'E2 Allocators'!$B$15:$W$361, MATCH('O5 Details by Class &amp; Accounts'!CE$18, 'E2 Allocators'!$B$15:$W$15, 0),FALSE)*$E80)</f>
        <v>0</v>
      </c>
      <c r="CF80" s="1321">
        <f>IF(ISERROR(VLOOKUP(VLOOKUP($A80, 'E4 TB Allocation Details'!$A$18:$L$214, MATCH("A &amp; G ID", 'E4 TB Allocation Details'!$A$18:$L$18, 0),FALSE), 'E2 Allocators'!$B$15:$W$361, MATCH('O5 Details by Class &amp; Accounts'!CF$18, 'E2 Allocators'!$B$15:$W$15, 0),FALSE)*$E80), 0, VLOOKUP(VLOOKUP($A80, 'E4 TB Allocation Details'!$A$18:$L$214, MATCH("A &amp; G ID", 'E4 TB Allocation Details'!$A$18:$L$18, 0),FALSE), 'E2 Allocators'!$B$15:$W$361, MATCH('O5 Details by Class &amp; Accounts'!CF$18, 'E2 Allocators'!$B$15:$W$15, 0),FALSE)*$E80)</f>
        <v>0</v>
      </c>
      <c r="CG80" s="1321">
        <f>IF(ISERROR(VLOOKUP(VLOOKUP($A80, 'E4 TB Allocation Details'!$A$18:$L$214, MATCH("A &amp; G ID", 'E4 TB Allocation Details'!$A$18:$L$18, 0),FALSE), 'E2 Allocators'!$B$15:$W$361, MATCH('O5 Details by Class &amp; Accounts'!CG$18, 'E2 Allocators'!$B$15:$W$15, 0),FALSE)*$E80), 0, VLOOKUP(VLOOKUP($A80, 'E4 TB Allocation Details'!$A$18:$L$214, MATCH("A &amp; G ID", 'E4 TB Allocation Details'!$A$18:$L$18, 0),FALSE), 'E2 Allocators'!$B$15:$W$361, MATCH('O5 Details by Class &amp; Accounts'!CG$18, 'E2 Allocators'!$B$15:$W$15, 0),FALSE)*$E80)</f>
        <v>0</v>
      </c>
      <c r="CH80" s="1321">
        <f>IF(ISERROR(VLOOKUP(VLOOKUP($A80, 'E4 TB Allocation Details'!$A$18:$L$214, MATCH("A &amp; G ID", 'E4 TB Allocation Details'!$A$18:$L$18, 0),FALSE), 'E2 Allocators'!$B$15:$W$361, MATCH('O5 Details by Class &amp; Accounts'!CH$18, 'E2 Allocators'!$B$15:$W$15, 0),FALSE)*$E80), 0, VLOOKUP(VLOOKUP($A80, 'E4 TB Allocation Details'!$A$18:$L$214, MATCH("A &amp; G ID", 'E4 TB Allocation Details'!$A$18:$L$18, 0),FALSE), 'E2 Allocators'!$B$15:$W$361, MATCH('O5 Details by Class &amp; Accounts'!CH$18, 'E2 Allocators'!$B$15:$W$15, 0),FALSE)*$E80)</f>
        <v>0</v>
      </c>
      <c r="CI80" s="1321">
        <f>IF(ISERROR(VLOOKUP(VLOOKUP($A80, 'E4 TB Allocation Details'!$A$18:$L$214, MATCH("A &amp; G ID", 'E4 TB Allocation Details'!$A$18:$L$18, 0),FALSE), 'E2 Allocators'!$B$15:$W$361, MATCH('O5 Details by Class &amp; Accounts'!CI$18, 'E2 Allocators'!$B$15:$W$15, 0),FALSE)*$E80), 0, VLOOKUP(VLOOKUP($A80, 'E4 TB Allocation Details'!$A$18:$L$214, MATCH("A &amp; G ID", 'E4 TB Allocation Details'!$A$18:$L$18, 0),FALSE), 'E2 Allocators'!$B$15:$W$361, MATCH('O5 Details by Class &amp; Accounts'!CI$18, 'E2 Allocators'!$B$15:$W$15, 0),FALSE)*$E80)</f>
        <v>0</v>
      </c>
      <c r="CJ80" s="1321">
        <f>IF(ISERROR(VLOOKUP(VLOOKUP($A80, 'E4 TB Allocation Details'!$A$18:$L$214, MATCH("A &amp; G ID", 'E4 TB Allocation Details'!$A$18:$L$18, 0),FALSE), 'E2 Allocators'!$B$15:$W$361, MATCH('O5 Details by Class &amp; Accounts'!CJ$18, 'E2 Allocators'!$B$15:$W$15, 0),FALSE)*$E80), 0, VLOOKUP(VLOOKUP($A80, 'E4 TB Allocation Details'!$A$18:$L$214, MATCH("A &amp; G ID", 'E4 TB Allocation Details'!$A$18:$L$18, 0),FALSE), 'E2 Allocators'!$B$15:$W$361, MATCH('O5 Details by Class &amp; Accounts'!CJ$18, 'E2 Allocators'!$B$15:$W$15, 0),FALSE)*$E80)</f>
        <v>0</v>
      </c>
      <c r="CK80" s="1321">
        <f>IF(ISERROR(VLOOKUP(VLOOKUP($A80, 'E4 TB Allocation Details'!$A$18:$L$214, MATCH("A &amp; G ID", 'E4 TB Allocation Details'!$A$18:$L$18, 0),FALSE), 'E2 Allocators'!$B$15:$W$361, MATCH('O5 Details by Class &amp; Accounts'!CK$18, 'E2 Allocators'!$B$15:$W$15, 0),FALSE)*$E80), 0, VLOOKUP(VLOOKUP($A80, 'E4 TB Allocation Details'!$A$18:$L$214, MATCH("A &amp; G ID", 'E4 TB Allocation Details'!$A$18:$L$18, 0),FALSE), 'E2 Allocators'!$B$15:$W$361, MATCH('O5 Details by Class &amp; Accounts'!CK$18, 'E2 Allocators'!$B$15:$W$15, 0),FALSE)*$E80)</f>
        <v>0</v>
      </c>
      <c r="CL80" s="1321">
        <f>IF(ISERROR(VLOOKUP(VLOOKUP($A80, 'E4 TB Allocation Details'!$A$18:$L$214, MATCH("A &amp; G ID", 'E4 TB Allocation Details'!$A$18:$L$18, 0),FALSE), 'E2 Allocators'!$B$15:$W$361, MATCH('O5 Details by Class &amp; Accounts'!CL$18, 'E2 Allocators'!$B$15:$W$15, 0),FALSE)*$E80), 0, VLOOKUP(VLOOKUP($A80, 'E4 TB Allocation Details'!$A$18:$L$214, MATCH("A &amp; G ID", 'E4 TB Allocation Details'!$A$18:$L$18, 0),FALSE), 'E2 Allocators'!$B$15:$W$361, MATCH('O5 Details by Class &amp; Accounts'!CL$18, 'E2 Allocators'!$B$15:$W$15, 0),FALSE)*$E80)</f>
        <v>0</v>
      </c>
      <c r="CM80" s="1321">
        <f>IF(ISERROR(VLOOKUP(VLOOKUP($A80, 'E4 TB Allocation Details'!$A$18:$L$214, MATCH("A &amp; G ID", 'E4 TB Allocation Details'!$A$18:$L$18, 0),FALSE), 'E2 Allocators'!$B$15:$W$361, MATCH('O5 Details by Class &amp; Accounts'!CM$18, 'E2 Allocators'!$B$15:$W$15, 0),FALSE)*$E80), 0, VLOOKUP(VLOOKUP($A80, 'E4 TB Allocation Details'!$A$18:$L$214, MATCH("A &amp; G ID", 'E4 TB Allocation Details'!$A$18:$L$18, 0),FALSE), 'E2 Allocators'!$B$15:$W$361, MATCH('O5 Details by Class &amp; Accounts'!CM$18, 'E2 Allocators'!$B$15:$W$15, 0),FALSE)*$E80)</f>
        <v>0</v>
      </c>
      <c r="CN80" s="1321">
        <f t="shared" si="12"/>
        <v>0</v>
      </c>
      <c r="CO80" s="1650">
        <f t="shared" si="7"/>
        <v>0</v>
      </c>
      <c r="CQ80" s="1898" t="s">
        <v>5</v>
      </c>
    </row>
    <row r="81" spans="1:95" s="64" customFormat="1" ht="25.5">
      <c r="A81" s="2156">
        <v>2105</v>
      </c>
      <c r="B81" s="2111" t="s">
        <v>1600</v>
      </c>
      <c r="C81" s="1647">
        <f>IF(ISERROR(VLOOKUP($A81,'I3 TB Data'!$A$19:$H$484,MATCH('O5 Details by Class &amp; Accounts'!$C$18, 'I3 TB Data'!$A$19:$H$19,0),0)), 0, VLOOKUP($A81,'I3 TB Data'!$A$19:$H$484,MATCH('O5 Details by Class &amp; Accounts'!$C$18,'I3 TB Data'!$A$19:$H$19,0),0))</f>
        <v>-8339642</v>
      </c>
      <c r="D81" s="1648"/>
      <c r="E81" s="1647">
        <f>C81+D81</f>
        <v>-8339642</v>
      </c>
      <c r="F81" s="1649"/>
      <c r="G81" s="1649"/>
      <c r="H81" s="1321">
        <f t="shared" ref="H81:H89" si="13">F81+G81</f>
        <v>0</v>
      </c>
      <c r="I81" s="1321">
        <f>'O7 Amortization'!G224+'O7 Amortization'!G153</f>
        <v>-2516476.1611237386</v>
      </c>
      <c r="J81" s="1321">
        <f>'O7 Amortization'!H224+'O7 Amortization'!H153</f>
        <v>-1206497.2608130944</v>
      </c>
      <c r="K81" s="1321">
        <f>'O7 Amortization'!I224+'O7 Amortization'!I153</f>
        <v>-1085839.1242046275</v>
      </c>
      <c r="L81" s="1321">
        <f>'O7 Amortization'!J224+'O7 Amortization'!J153</f>
        <v>0</v>
      </c>
      <c r="M81" s="1321">
        <f>'O7 Amortization'!K224+'O7 Amortization'!K153</f>
        <v>0</v>
      </c>
      <c r="N81" s="1321">
        <f>'O7 Amortization'!L224+'O7 Amortization'!L153</f>
        <v>0</v>
      </c>
      <c r="O81" s="1321">
        <f>'O7 Amortization'!M224+'O7 Amortization'!M153</f>
        <v>-11274.412574751677</v>
      </c>
      <c r="P81" s="1321">
        <f>'O7 Amortization'!N224+'O7 Amortization'!N153</f>
        <v>0</v>
      </c>
      <c r="Q81" s="1321">
        <f>'O7 Amortization'!O224+'O7 Amortization'!O153</f>
        <v>-7874.6412837879743</v>
      </c>
      <c r="R81" s="1321">
        <f>'O7 Amortization'!P224+'O7 Amortization'!P153</f>
        <v>0</v>
      </c>
      <c r="S81" s="1321">
        <f>'O7 Amortization'!Q224+'O7 Amortization'!Q153</f>
        <v>0</v>
      </c>
      <c r="T81" s="1321">
        <f>'O7 Amortization'!R224+'O7 Amortization'!R153</f>
        <v>0</v>
      </c>
      <c r="U81" s="1321">
        <f>'O7 Amortization'!S224+'O7 Amortization'!S153</f>
        <v>0</v>
      </c>
      <c r="V81" s="1321">
        <f>'O7 Amortization'!T224+'O7 Amortization'!T153</f>
        <v>0</v>
      </c>
      <c r="W81" s="1321">
        <f>'O7 Amortization'!U224+'O7 Amortization'!U153</f>
        <v>0</v>
      </c>
      <c r="X81" s="1321">
        <f>'O7 Amortization'!V224+'O7 Amortization'!V153</f>
        <v>0</v>
      </c>
      <c r="Y81" s="1321">
        <f>'O7 Amortization'!W224+'O7 Amortization'!W153</f>
        <v>0</v>
      </c>
      <c r="Z81" s="1321">
        <f>'O7 Amortization'!X224+'O7 Amortization'!X153</f>
        <v>0</v>
      </c>
      <c r="AA81" s="1321">
        <f>'O7 Amortization'!Y224+'O7 Amortization'!Y153</f>
        <v>0</v>
      </c>
      <c r="AB81" s="1321">
        <f>'O7 Amortization'!Z224+'O7 Amortization'!Z153</f>
        <v>0</v>
      </c>
      <c r="AC81" s="1321">
        <f t="shared" ref="AC81:AC89" si="14">SUM(I81:AB81)</f>
        <v>-4827961.5999999996</v>
      </c>
      <c r="AD81" s="1321">
        <f>'O7 Amortization'!AB224+'O7 Amortization'!AB153</f>
        <v>-1986536.6020638742</v>
      </c>
      <c r="AE81" s="1321">
        <f>'O7 Amortization'!AC224+'O7 Amortization'!AC153</f>
        <v>-295559.70896549395</v>
      </c>
      <c r="AF81" s="1321">
        <f>'O7 Amortization'!AD224+'O7 Amortization'!AD153</f>
        <v>-32484.205525189507</v>
      </c>
      <c r="AG81" s="1321">
        <f>'O7 Amortization'!AE224+'O7 Amortization'!AE153</f>
        <v>0</v>
      </c>
      <c r="AH81" s="1321">
        <f>'O7 Amortization'!AF224+'O7 Amortization'!AF153</f>
        <v>0</v>
      </c>
      <c r="AI81" s="1321">
        <f>'O7 Amortization'!AG224+'O7 Amortization'!AG153</f>
        <v>0</v>
      </c>
      <c r="AJ81" s="1321">
        <f>'O7 Amortization'!AH224+'O7 Amortization'!AH153</f>
        <v>-103393.88535657567</v>
      </c>
      <c r="AK81" s="1321">
        <f>'O7 Amortization'!AI224+'O7 Amortization'!AI153</f>
        <v>0</v>
      </c>
      <c r="AL81" s="1321">
        <f>'O7 Amortization'!AJ224+'O7 Amortization'!AJ153</f>
        <v>-3177.9980888671134</v>
      </c>
      <c r="AM81" s="1321">
        <f>'O7 Amortization'!AK224+'O7 Amortization'!AK153</f>
        <v>0</v>
      </c>
      <c r="AN81" s="1321">
        <f>'O7 Amortization'!AL224+'O7 Amortization'!AL153</f>
        <v>0</v>
      </c>
      <c r="AO81" s="1321">
        <f>'O7 Amortization'!AM224+'O7 Amortization'!AM153</f>
        <v>0</v>
      </c>
      <c r="AP81" s="1321">
        <f>'O7 Amortization'!AN224+'O7 Amortization'!AN153</f>
        <v>0</v>
      </c>
      <c r="AQ81" s="1321">
        <f>'O7 Amortization'!AO224+'O7 Amortization'!AO153</f>
        <v>0</v>
      </c>
      <c r="AR81" s="1321">
        <f>'O7 Amortization'!AP224+'O7 Amortization'!AP153</f>
        <v>0</v>
      </c>
      <c r="AS81" s="1321">
        <f>'O7 Amortization'!AQ224+'O7 Amortization'!AQ153</f>
        <v>0</v>
      </c>
      <c r="AT81" s="1321">
        <f>'O7 Amortization'!AR224+'O7 Amortization'!AR153</f>
        <v>0</v>
      </c>
      <c r="AU81" s="1321">
        <f>'O7 Amortization'!AS224+'O7 Amortization'!AS153</f>
        <v>0</v>
      </c>
      <c r="AV81" s="1321">
        <f>'O7 Amortization'!AT224+'O7 Amortization'!AT153</f>
        <v>0</v>
      </c>
      <c r="AW81" s="1321">
        <f>'O7 Amortization'!AU224+'O7 Amortization'!AU153</f>
        <v>0</v>
      </c>
      <c r="AX81" s="1321">
        <f t="shared" ref="AX81:AX89" si="15">SUM(AD81:AW81)</f>
        <v>-2421152.4000000004</v>
      </c>
      <c r="AY81" s="1321"/>
      <c r="AZ81" s="1321"/>
      <c r="BA81" s="1321"/>
      <c r="BB81" s="1321"/>
      <c r="BC81" s="1321"/>
      <c r="BD81" s="1321"/>
      <c r="BE81" s="1321"/>
      <c r="BF81" s="1321"/>
      <c r="BG81" s="1321"/>
      <c r="BH81" s="1321"/>
      <c r="BI81" s="1321"/>
      <c r="BJ81" s="1321"/>
      <c r="BK81" s="1321"/>
      <c r="BL81" s="1321"/>
      <c r="BM81" s="1321"/>
      <c r="BN81" s="1321"/>
      <c r="BO81" s="1321"/>
      <c r="BP81" s="1321"/>
      <c r="BQ81" s="1321"/>
      <c r="BR81" s="1321"/>
      <c r="BS81" s="1321"/>
      <c r="BT81" s="1321">
        <f>'O7 Amortization'!AW224+'O7 Amortization'!AW153</f>
        <v>-712024.93483601674</v>
      </c>
      <c r="BU81" s="1321">
        <f>'O7 Amortization'!AX224+'O7 Amortization'!AX153</f>
        <v>-233226.58887152182</v>
      </c>
      <c r="BV81" s="1321">
        <f>'O7 Amortization'!AY224+'O7 Amortization'!AY153</f>
        <v>-126455.84948267518</v>
      </c>
      <c r="BW81" s="1321">
        <f>'O7 Amortization'!AZ224+'O7 Amortization'!AZ153</f>
        <v>0</v>
      </c>
      <c r="BX81" s="1321">
        <f>'O7 Amortization'!BA224+'O7 Amortization'!BA153</f>
        <v>0</v>
      </c>
      <c r="BY81" s="1321">
        <f>'O7 Amortization'!BB224+'O7 Amortization'!BB153</f>
        <v>0</v>
      </c>
      <c r="BZ81" s="1321">
        <f>'O7 Amortization'!BC224+'O7 Amortization'!BC153</f>
        <v>-17310.838704601938</v>
      </c>
      <c r="CA81" s="1321">
        <f>'O7 Amortization'!BD224+'O7 Amortization'!BD153</f>
        <v>0</v>
      </c>
      <c r="CB81" s="1321">
        <f>'O7 Amortization'!BE224+'O7 Amortization'!BE153</f>
        <v>-1508.7881051844367</v>
      </c>
      <c r="CC81" s="1321">
        <f>'O7 Amortization'!BF224+'O7 Amortization'!BF153</f>
        <v>0</v>
      </c>
      <c r="CD81" s="1321">
        <f>'O7 Amortization'!BG224+'O7 Amortization'!BG153</f>
        <v>0</v>
      </c>
      <c r="CE81" s="1321">
        <f>'O7 Amortization'!BH224+'O7 Amortization'!BH153</f>
        <v>0</v>
      </c>
      <c r="CF81" s="1321">
        <f>'O7 Amortization'!BI224+'O7 Amortization'!BI153</f>
        <v>0</v>
      </c>
      <c r="CG81" s="1321">
        <f>'O7 Amortization'!BJ224+'O7 Amortization'!BJ153</f>
        <v>0</v>
      </c>
      <c r="CH81" s="1321">
        <f>'O7 Amortization'!BK224+'O7 Amortization'!BK153</f>
        <v>0</v>
      </c>
      <c r="CI81" s="1321">
        <f>'O7 Amortization'!BL224+'O7 Amortization'!BL153</f>
        <v>0</v>
      </c>
      <c r="CJ81" s="1321">
        <f>'O7 Amortization'!BM224+'O7 Amortization'!BM153</f>
        <v>0</v>
      </c>
      <c r="CK81" s="1321">
        <f>'O7 Amortization'!BN224+'O7 Amortization'!BN153</f>
        <v>0</v>
      </c>
      <c r="CL81" s="1321">
        <f>'O7 Amortization'!BO224+'O7 Amortization'!BO153</f>
        <v>0</v>
      </c>
      <c r="CM81" s="1321">
        <f>'O7 Amortization'!BP224+'O7 Amortization'!BP153</f>
        <v>0</v>
      </c>
      <c r="CN81" s="1321">
        <f t="shared" ref="CN81:CN89" si="16">SUM(BT81:CM81)</f>
        <v>-1090527</v>
      </c>
      <c r="CO81" s="1650">
        <f>+E81-AC81-AX81-CN81</f>
        <v>-1</v>
      </c>
      <c r="CQ81" s="1898" t="s">
        <v>1616</v>
      </c>
    </row>
    <row r="82" spans="1:95" s="64" customFormat="1" ht="25.5">
      <c r="A82" s="2156">
        <v>2120</v>
      </c>
      <c r="B82" s="2111" t="s">
        <v>97</v>
      </c>
      <c r="C82" s="1647">
        <f>IF(ISERROR(VLOOKUP($A82,'I3 TB Data'!$A$19:$H$484,MATCH('O5 Details by Class &amp; Accounts'!$C$18, 'I3 TB Data'!$A$19:$H$19,0),0)), 0, VLOOKUP($A82,'I3 TB Data'!$A$19:$H$484,MATCH('O5 Details by Class &amp; Accounts'!$C$18,'I3 TB Data'!$A$19:$H$19,0),0))</f>
        <v>0</v>
      </c>
      <c r="D82" s="1648"/>
      <c r="E82" s="1647">
        <f>C82+D82</f>
        <v>0</v>
      </c>
      <c r="F82" s="1649"/>
      <c r="G82" s="1649"/>
      <c r="H82" s="1321">
        <f t="shared" si="13"/>
        <v>0</v>
      </c>
      <c r="I82" s="1321">
        <f>'O7 Amortization'!G295</f>
        <v>0</v>
      </c>
      <c r="J82" s="1321">
        <f>'O7 Amortization'!H295</f>
        <v>0</v>
      </c>
      <c r="K82" s="1321">
        <f>'O7 Amortization'!I295</f>
        <v>0</v>
      </c>
      <c r="L82" s="1321">
        <f>'O7 Amortization'!J295</f>
        <v>0</v>
      </c>
      <c r="M82" s="1321">
        <f>'O7 Amortization'!K295</f>
        <v>0</v>
      </c>
      <c r="N82" s="1321">
        <f>'O7 Amortization'!L295</f>
        <v>0</v>
      </c>
      <c r="O82" s="1321">
        <f>'O7 Amortization'!M295</f>
        <v>0</v>
      </c>
      <c r="P82" s="1321">
        <f>'O7 Amortization'!N295</f>
        <v>0</v>
      </c>
      <c r="Q82" s="1321">
        <f>'O7 Amortization'!O295</f>
        <v>0</v>
      </c>
      <c r="R82" s="1321">
        <f>'O7 Amortization'!P295</f>
        <v>0</v>
      </c>
      <c r="S82" s="1321">
        <f>'O7 Amortization'!Q295</f>
        <v>0</v>
      </c>
      <c r="T82" s="1321">
        <f>'O7 Amortization'!R295</f>
        <v>0</v>
      </c>
      <c r="U82" s="1321">
        <f>'O7 Amortization'!S295</f>
        <v>0</v>
      </c>
      <c r="V82" s="1321">
        <f>'O7 Amortization'!T295</f>
        <v>0</v>
      </c>
      <c r="W82" s="1321">
        <f>'O7 Amortization'!U295</f>
        <v>0</v>
      </c>
      <c r="X82" s="1321">
        <f>'O7 Amortization'!V295</f>
        <v>0</v>
      </c>
      <c r="Y82" s="1321">
        <f>'O7 Amortization'!W295</f>
        <v>0</v>
      </c>
      <c r="Z82" s="1321">
        <f>'O7 Amortization'!X295</f>
        <v>0</v>
      </c>
      <c r="AA82" s="1321">
        <f>'O7 Amortization'!Y295</f>
        <v>0</v>
      </c>
      <c r="AB82" s="1321">
        <f>'O7 Amortization'!Z295</f>
        <v>0</v>
      </c>
      <c r="AC82" s="1321">
        <f t="shared" si="14"/>
        <v>0</v>
      </c>
      <c r="AD82" s="1321">
        <f>'O7 Amortization'!AB295</f>
        <v>0</v>
      </c>
      <c r="AE82" s="1321">
        <f>'O7 Amortization'!AC295</f>
        <v>0</v>
      </c>
      <c r="AF82" s="1321">
        <f>'O7 Amortization'!AD295</f>
        <v>0</v>
      </c>
      <c r="AG82" s="1321">
        <f>'O7 Amortization'!AE295</f>
        <v>0</v>
      </c>
      <c r="AH82" s="1321">
        <f>'O7 Amortization'!AF295</f>
        <v>0</v>
      </c>
      <c r="AI82" s="1321">
        <f>'O7 Amortization'!AG295</f>
        <v>0</v>
      </c>
      <c r="AJ82" s="1321">
        <f>'O7 Amortization'!AH295</f>
        <v>0</v>
      </c>
      <c r="AK82" s="1321">
        <f>'O7 Amortization'!AI295</f>
        <v>0</v>
      </c>
      <c r="AL82" s="1321">
        <f>'O7 Amortization'!AJ295</f>
        <v>0</v>
      </c>
      <c r="AM82" s="1321">
        <f>'O7 Amortization'!AK295</f>
        <v>0</v>
      </c>
      <c r="AN82" s="1321">
        <f>'O7 Amortization'!AL295</f>
        <v>0</v>
      </c>
      <c r="AO82" s="1321">
        <f>'O7 Amortization'!AM295</f>
        <v>0</v>
      </c>
      <c r="AP82" s="1321">
        <f>'O7 Amortization'!AN295</f>
        <v>0</v>
      </c>
      <c r="AQ82" s="1321">
        <f>'O7 Amortization'!AO295</f>
        <v>0</v>
      </c>
      <c r="AR82" s="1321">
        <f>'O7 Amortization'!AP295</f>
        <v>0</v>
      </c>
      <c r="AS82" s="1321">
        <f>'O7 Amortization'!AQ295</f>
        <v>0</v>
      </c>
      <c r="AT82" s="1321">
        <f>'O7 Amortization'!AR295</f>
        <v>0</v>
      </c>
      <c r="AU82" s="1321">
        <f>'O7 Amortization'!AS295</f>
        <v>0</v>
      </c>
      <c r="AV82" s="1321">
        <f>'O7 Amortization'!AT295</f>
        <v>0</v>
      </c>
      <c r="AW82" s="1321">
        <f>'O7 Amortization'!AU295</f>
        <v>0</v>
      </c>
      <c r="AX82" s="1321">
        <f t="shared" si="15"/>
        <v>0</v>
      </c>
      <c r="AY82" s="1321"/>
      <c r="AZ82" s="1321"/>
      <c r="BA82" s="1321"/>
      <c r="BB82" s="1321"/>
      <c r="BC82" s="1321"/>
      <c r="BD82" s="1321"/>
      <c r="BE82" s="1321"/>
      <c r="BF82" s="1321"/>
      <c r="BG82" s="1321"/>
      <c r="BH82" s="1321"/>
      <c r="BI82" s="1321"/>
      <c r="BJ82" s="1321"/>
      <c r="BK82" s="1321"/>
      <c r="BL82" s="1321"/>
      <c r="BM82" s="1321"/>
      <c r="BN82" s="1321"/>
      <c r="BO82" s="1321"/>
      <c r="BP82" s="1321"/>
      <c r="BQ82" s="1321"/>
      <c r="BR82" s="1321"/>
      <c r="BS82" s="1321"/>
      <c r="BT82" s="1321">
        <f>'O7 Amortization'!AW295</f>
        <v>0</v>
      </c>
      <c r="BU82" s="1321">
        <f>'O7 Amortization'!AX295</f>
        <v>0</v>
      </c>
      <c r="BV82" s="1321">
        <f>'O7 Amortization'!AY295</f>
        <v>0</v>
      </c>
      <c r="BW82" s="1321">
        <f>'O7 Amortization'!AZ295</f>
        <v>0</v>
      </c>
      <c r="BX82" s="1321">
        <f>'O7 Amortization'!BA295</f>
        <v>0</v>
      </c>
      <c r="BY82" s="1321">
        <f>'O7 Amortization'!BB295</f>
        <v>0</v>
      </c>
      <c r="BZ82" s="1321">
        <f>'O7 Amortization'!BC295</f>
        <v>0</v>
      </c>
      <c r="CA82" s="1321">
        <f>'O7 Amortization'!BD295</f>
        <v>0</v>
      </c>
      <c r="CB82" s="1321">
        <f>'O7 Amortization'!BE295</f>
        <v>0</v>
      </c>
      <c r="CC82" s="1321">
        <f>'O7 Amortization'!BF295</f>
        <v>0</v>
      </c>
      <c r="CD82" s="1321">
        <f>'O7 Amortization'!BG295</f>
        <v>0</v>
      </c>
      <c r="CE82" s="1321">
        <f>'O7 Amortization'!BH295</f>
        <v>0</v>
      </c>
      <c r="CF82" s="1321">
        <f>'O7 Amortization'!BI295</f>
        <v>0</v>
      </c>
      <c r="CG82" s="1321">
        <f>'O7 Amortization'!BJ295</f>
        <v>0</v>
      </c>
      <c r="CH82" s="1321">
        <f>'O7 Amortization'!BK295</f>
        <v>0</v>
      </c>
      <c r="CI82" s="1321">
        <f>'O7 Amortization'!BL295</f>
        <v>0</v>
      </c>
      <c r="CJ82" s="1321">
        <f>'O7 Amortization'!BM295</f>
        <v>0</v>
      </c>
      <c r="CK82" s="1321">
        <f>'O7 Amortization'!BN295</f>
        <v>0</v>
      </c>
      <c r="CL82" s="1321">
        <f>'O7 Amortization'!BO295</f>
        <v>0</v>
      </c>
      <c r="CM82" s="1321">
        <f>'O7 Amortization'!BP295</f>
        <v>0</v>
      </c>
      <c r="CN82" s="1321">
        <f t="shared" si="16"/>
        <v>0</v>
      </c>
      <c r="CO82" s="1650">
        <f>+E82-AC82-AX82-CN82</f>
        <v>0</v>
      </c>
      <c r="CQ82" s="1898" t="s">
        <v>1616</v>
      </c>
    </row>
    <row r="83" spans="1:95" s="64" customFormat="1" ht="12.75">
      <c r="A83" s="1090">
        <v>3046</v>
      </c>
      <c r="B83" s="1091" t="s">
        <v>949</v>
      </c>
      <c r="C83" s="1647">
        <f>IF(ISERROR(VLOOKUP($A83,'I3 TB Data'!$A$19:$H$484,MATCH('O5 Details by Class &amp; Accounts'!$C$18, 'I3 TB Data'!$A$19:$H$19,0),0)), 0, VLOOKUP($A83,'I3 TB Data'!$A$19:$H$484,MATCH('O5 Details by Class &amp; Accounts'!$C$18,'I3 TB Data'!$A$19:$H$19,0),0))</f>
        <v>0</v>
      </c>
      <c r="D83" s="1648"/>
      <c r="E83" s="1647">
        <f t="shared" ref="E83:E120" si="17">C83+D83</f>
        <v>0</v>
      </c>
      <c r="F83" s="1649">
        <f>IF(ISERROR(VLOOKUP($A83, 'E1 Categorization'!A33:E124, MATCH("Customer Component", 'E1 Categorization'!$A$33:$E$33,0), 0)), 0, IF(VLOOKUP($A83, 'E1 Categorization'!A33:E124, MATCH("Customer Component", 'E1 Categorization'!$A$33:$E$33,0), 0)=0, 'O5 Details by Class &amp; Accounts'!$E83, IF(AND(VLOOKUP($A83, 'E1 Categorization'!A33:E124, MATCH("Customer Component", 'E1 Categorization'!$A$33:$E$33,0), 0) &gt;0, VLOOKUP($A83, 'E1 Categorization'!A33:E124, MATCH("Customer Component", 'E1 Categorization'!$A$33:$E$33,0), 0)&lt;1), 'O5 Details by Class &amp; Accounts'!$E83*(1-VLOOKUP($A83, 'E1 Categorization'!A33:E124, MATCH("Customer Component", 'E1 Categorization'!$A$33:$E$33,0), 0)), 0)))</f>
        <v>0</v>
      </c>
      <c r="G83" s="1649">
        <f>IF(ISERROR(VLOOKUP($A83, 'E1 Categorization'!A33:E124, MATCH("Customer Component", 'E1 Categorization'!$A$33:$E$33,0), 0)),0, IF(VLOOKUP($A83, 'E1 Categorization'!A33:E124, MATCH("Customer Component", 'E1 Categorization'!$A$33:$E$33,0), 0)=0, 0, IF(AND(VLOOKUP($A83, 'E1 Categorization'!A33:E124, MATCH("Customer Component", 'E1 Categorization'!$A$33:$E$33,0), 0) &gt;0, VLOOKUP($A83, 'E1 Categorization'!A33:E124, MATCH("Customer Component", 'E1 Categorization'!$A$33:$E$33,0), 0)&lt;1), 'O5 Details by Class &amp; Accounts'!$E83*(VLOOKUP($A83, 'E1 Categorization'!A33:E124, MATCH("Customer Component", 'E1 Categorization'!$A$33:$E$33,0), 0)), 'O5 Details by Class &amp; Accounts'!$E83)))</f>
        <v>0</v>
      </c>
      <c r="H83" s="1321">
        <f t="shared" si="13"/>
        <v>0</v>
      </c>
      <c r="I83" s="1321">
        <f>IF(ISERROR(VLOOKUP(VLOOKUP($A83, 'E4 TB Allocation Details'!$A$18:$L$214, MATCH("Demand ID", 'E4 TB Allocation Details'!$A$18:$L$18, 0),FALSE), 'E2 Allocators'!$B$15:$W$361, MATCH('O5 Details by Class &amp; Accounts'!I$18, 'E2 Allocators'!$B$15:$W$15, 0),FALSE)*$F83), 0, VLOOKUP(VLOOKUP($A83, 'E4 TB Allocation Details'!$A$18:$L$214, MATCH("Demand ID", 'E4 TB Allocation Details'!$A$18:$L$18, 0),FALSE), 'E2 Allocators'!$B$15:$W$361, MATCH('O5 Details by Class &amp; Accounts'!I$18, 'E2 Allocators'!$B$15:$W$15, 0),FALSE)*$F83)</f>
        <v>0</v>
      </c>
      <c r="J83" s="1321">
        <f>IF(ISERROR(VLOOKUP(VLOOKUP($A83, 'E4 TB Allocation Details'!$A$18:$L$214, MATCH("Demand ID", 'E4 TB Allocation Details'!$A$18:$L$18, 0),FALSE), 'E2 Allocators'!$B$15:$W$361, MATCH('O5 Details by Class &amp; Accounts'!J$18, 'E2 Allocators'!$B$15:$W$15, 0),FALSE)*$F83), 0, VLOOKUP(VLOOKUP($A83, 'E4 TB Allocation Details'!$A$18:$L$214, MATCH("Demand ID", 'E4 TB Allocation Details'!$A$18:$L$18, 0),FALSE), 'E2 Allocators'!$B$15:$W$361, MATCH('O5 Details by Class &amp; Accounts'!J$18, 'E2 Allocators'!$B$15:$W$15, 0),FALSE)*$F83)</f>
        <v>0</v>
      </c>
      <c r="K83" s="1321">
        <f>IF(ISERROR(VLOOKUP(VLOOKUP($A83, 'E4 TB Allocation Details'!$A$18:$L$214, MATCH("Demand ID", 'E4 TB Allocation Details'!$A$18:$L$18, 0),FALSE), 'E2 Allocators'!$B$15:$W$361, MATCH('O5 Details by Class &amp; Accounts'!K$18, 'E2 Allocators'!$B$15:$W$15, 0),FALSE)*$F83), 0, VLOOKUP(VLOOKUP($A83, 'E4 TB Allocation Details'!$A$18:$L$214, MATCH("Demand ID", 'E4 TB Allocation Details'!$A$18:$L$18, 0),FALSE), 'E2 Allocators'!$B$15:$W$361, MATCH('O5 Details by Class &amp; Accounts'!K$18, 'E2 Allocators'!$B$15:$W$15, 0),FALSE)*$F83)</f>
        <v>0</v>
      </c>
      <c r="L83" s="1321">
        <f>IF(ISERROR(VLOOKUP(VLOOKUP($A83, 'E4 TB Allocation Details'!$A$18:$L$214, MATCH("Demand ID", 'E4 TB Allocation Details'!$A$18:$L$18, 0),FALSE), 'E2 Allocators'!$B$15:$W$361, MATCH('O5 Details by Class &amp; Accounts'!L$18, 'E2 Allocators'!$B$15:$W$15, 0),FALSE)*$F83), 0, VLOOKUP(VLOOKUP($A83, 'E4 TB Allocation Details'!$A$18:$L$214, MATCH("Demand ID", 'E4 TB Allocation Details'!$A$18:$L$18, 0),FALSE), 'E2 Allocators'!$B$15:$W$361, MATCH('O5 Details by Class &amp; Accounts'!L$18, 'E2 Allocators'!$B$15:$W$15, 0),FALSE)*$F83)</f>
        <v>0</v>
      </c>
      <c r="M83" s="1321">
        <f>IF(ISERROR(VLOOKUP(VLOOKUP($A83, 'E4 TB Allocation Details'!$A$18:$L$214, MATCH("Demand ID", 'E4 TB Allocation Details'!$A$18:$L$18, 0),FALSE), 'E2 Allocators'!$B$15:$W$361, MATCH('O5 Details by Class &amp; Accounts'!M$18, 'E2 Allocators'!$B$15:$W$15, 0),FALSE)*$F83), 0, VLOOKUP(VLOOKUP($A83, 'E4 TB Allocation Details'!$A$18:$L$214, MATCH("Demand ID", 'E4 TB Allocation Details'!$A$18:$L$18, 0),FALSE), 'E2 Allocators'!$B$15:$W$361, MATCH('O5 Details by Class &amp; Accounts'!M$18, 'E2 Allocators'!$B$15:$W$15, 0),FALSE)*$F83)</f>
        <v>0</v>
      </c>
      <c r="N83" s="1321">
        <f>IF(ISERROR(VLOOKUP(VLOOKUP($A83, 'E4 TB Allocation Details'!$A$18:$L$214, MATCH("Demand ID", 'E4 TB Allocation Details'!$A$18:$L$18, 0),FALSE), 'E2 Allocators'!$B$15:$W$361, MATCH('O5 Details by Class &amp; Accounts'!N$18, 'E2 Allocators'!$B$15:$W$15, 0),FALSE)*$F83), 0, VLOOKUP(VLOOKUP($A83, 'E4 TB Allocation Details'!$A$18:$L$214, MATCH("Demand ID", 'E4 TB Allocation Details'!$A$18:$L$18, 0),FALSE), 'E2 Allocators'!$B$15:$W$361, MATCH('O5 Details by Class &amp; Accounts'!N$18, 'E2 Allocators'!$B$15:$W$15, 0),FALSE)*$F83)</f>
        <v>0</v>
      </c>
      <c r="O83" s="1321">
        <f>IF(ISERROR(VLOOKUP(VLOOKUP($A83, 'E4 TB Allocation Details'!$A$18:$L$214, MATCH("Demand ID", 'E4 TB Allocation Details'!$A$18:$L$18, 0),FALSE), 'E2 Allocators'!$B$15:$W$361, MATCH('O5 Details by Class &amp; Accounts'!O$18, 'E2 Allocators'!$B$15:$W$15, 0),FALSE)*$F83), 0, VLOOKUP(VLOOKUP($A83, 'E4 TB Allocation Details'!$A$18:$L$214, MATCH("Demand ID", 'E4 TB Allocation Details'!$A$18:$L$18, 0),FALSE), 'E2 Allocators'!$B$15:$W$361, MATCH('O5 Details by Class &amp; Accounts'!O$18, 'E2 Allocators'!$B$15:$W$15, 0),FALSE)*$F83)</f>
        <v>0</v>
      </c>
      <c r="P83" s="1321">
        <f>IF(ISERROR(VLOOKUP(VLOOKUP($A83, 'E4 TB Allocation Details'!$A$18:$L$214, MATCH("Demand ID", 'E4 TB Allocation Details'!$A$18:$L$18, 0),FALSE), 'E2 Allocators'!$B$15:$W$361, MATCH('O5 Details by Class &amp; Accounts'!P$18, 'E2 Allocators'!$B$15:$W$15, 0),FALSE)*$F83), 0, VLOOKUP(VLOOKUP($A83, 'E4 TB Allocation Details'!$A$18:$L$214, MATCH("Demand ID", 'E4 TB Allocation Details'!$A$18:$L$18, 0),FALSE), 'E2 Allocators'!$B$15:$W$361, MATCH('O5 Details by Class &amp; Accounts'!P$18, 'E2 Allocators'!$B$15:$W$15, 0),FALSE)*$F83)</f>
        <v>0</v>
      </c>
      <c r="Q83" s="1321">
        <f>IF(ISERROR(VLOOKUP(VLOOKUP($A83, 'E4 TB Allocation Details'!$A$18:$L$214, MATCH("Demand ID", 'E4 TB Allocation Details'!$A$18:$L$18, 0),FALSE), 'E2 Allocators'!$B$15:$W$361, MATCH('O5 Details by Class &amp; Accounts'!Q$18, 'E2 Allocators'!$B$15:$W$15, 0),FALSE)*$F83), 0, VLOOKUP(VLOOKUP($A83, 'E4 TB Allocation Details'!$A$18:$L$214, MATCH("Demand ID", 'E4 TB Allocation Details'!$A$18:$L$18, 0),FALSE), 'E2 Allocators'!$B$15:$W$361, MATCH('O5 Details by Class &amp; Accounts'!Q$18, 'E2 Allocators'!$B$15:$W$15, 0),FALSE)*$F83)</f>
        <v>0</v>
      </c>
      <c r="R83" s="1321">
        <f>IF(ISERROR(VLOOKUP(VLOOKUP($A83, 'E4 TB Allocation Details'!$A$18:$L$214, MATCH("Demand ID", 'E4 TB Allocation Details'!$A$18:$L$18, 0),FALSE), 'E2 Allocators'!$B$15:$W$361, MATCH('O5 Details by Class &amp; Accounts'!R$18, 'E2 Allocators'!$B$15:$W$15, 0),FALSE)*$F83), 0, VLOOKUP(VLOOKUP($A83, 'E4 TB Allocation Details'!$A$18:$L$214, MATCH("Demand ID", 'E4 TB Allocation Details'!$A$18:$L$18, 0),FALSE), 'E2 Allocators'!$B$15:$W$361, MATCH('O5 Details by Class &amp; Accounts'!R$18, 'E2 Allocators'!$B$15:$W$15, 0),FALSE)*$F83)</f>
        <v>0</v>
      </c>
      <c r="S83" s="1321">
        <f>IF(ISERROR(VLOOKUP(VLOOKUP($A83, 'E4 TB Allocation Details'!$A$18:$L$214, MATCH("Demand ID", 'E4 TB Allocation Details'!$A$18:$L$18, 0),FALSE), 'E2 Allocators'!$B$15:$W$361, MATCH('O5 Details by Class &amp; Accounts'!S$18, 'E2 Allocators'!$B$15:$W$15, 0),FALSE)*$F83), 0, VLOOKUP(VLOOKUP($A83, 'E4 TB Allocation Details'!$A$18:$L$214, MATCH("Demand ID", 'E4 TB Allocation Details'!$A$18:$L$18, 0),FALSE), 'E2 Allocators'!$B$15:$W$361, MATCH('O5 Details by Class &amp; Accounts'!S$18, 'E2 Allocators'!$B$15:$W$15, 0),FALSE)*$F83)</f>
        <v>0</v>
      </c>
      <c r="T83" s="1321">
        <f>IF(ISERROR(VLOOKUP(VLOOKUP($A83, 'E4 TB Allocation Details'!$A$18:$L$214, MATCH("Demand ID", 'E4 TB Allocation Details'!$A$18:$L$18, 0),FALSE), 'E2 Allocators'!$B$15:$W$361, MATCH('O5 Details by Class &amp; Accounts'!T$18, 'E2 Allocators'!$B$15:$W$15, 0),FALSE)*$F83), 0, VLOOKUP(VLOOKUP($A83, 'E4 TB Allocation Details'!$A$18:$L$214, MATCH("Demand ID", 'E4 TB Allocation Details'!$A$18:$L$18, 0),FALSE), 'E2 Allocators'!$B$15:$W$361, MATCH('O5 Details by Class &amp; Accounts'!T$18, 'E2 Allocators'!$B$15:$W$15, 0),FALSE)*$F83)</f>
        <v>0</v>
      </c>
      <c r="U83" s="1321">
        <f>IF(ISERROR(VLOOKUP(VLOOKUP($A83, 'E4 TB Allocation Details'!$A$18:$L$214, MATCH("Demand ID", 'E4 TB Allocation Details'!$A$18:$L$18, 0),FALSE), 'E2 Allocators'!$B$15:$W$361, MATCH('O5 Details by Class &amp; Accounts'!U$18, 'E2 Allocators'!$B$15:$W$15, 0),FALSE)*$F83), 0, VLOOKUP(VLOOKUP($A83, 'E4 TB Allocation Details'!$A$18:$L$214, MATCH("Demand ID", 'E4 TB Allocation Details'!$A$18:$L$18, 0),FALSE), 'E2 Allocators'!$B$15:$W$361, MATCH('O5 Details by Class &amp; Accounts'!U$18, 'E2 Allocators'!$B$15:$W$15, 0),FALSE)*$F83)</f>
        <v>0</v>
      </c>
      <c r="V83" s="1321">
        <f>IF(ISERROR(VLOOKUP(VLOOKUP($A83, 'E4 TB Allocation Details'!$A$18:$L$214, MATCH("Demand ID", 'E4 TB Allocation Details'!$A$18:$L$18, 0),FALSE), 'E2 Allocators'!$B$15:$W$361, MATCH('O5 Details by Class &amp; Accounts'!V$18, 'E2 Allocators'!$B$15:$W$15, 0),FALSE)*$F83), 0, VLOOKUP(VLOOKUP($A83, 'E4 TB Allocation Details'!$A$18:$L$214, MATCH("Demand ID", 'E4 TB Allocation Details'!$A$18:$L$18, 0),FALSE), 'E2 Allocators'!$B$15:$W$361, MATCH('O5 Details by Class &amp; Accounts'!V$18, 'E2 Allocators'!$B$15:$W$15, 0),FALSE)*$F83)</f>
        <v>0</v>
      </c>
      <c r="W83" s="1321">
        <f>IF(ISERROR(VLOOKUP(VLOOKUP($A83, 'E4 TB Allocation Details'!$A$18:$L$214, MATCH("Demand ID", 'E4 TB Allocation Details'!$A$18:$L$18, 0),FALSE), 'E2 Allocators'!$B$15:$W$361, MATCH('O5 Details by Class &amp; Accounts'!W$18, 'E2 Allocators'!$B$15:$W$15, 0),FALSE)*$F83), 0, VLOOKUP(VLOOKUP($A83, 'E4 TB Allocation Details'!$A$18:$L$214, MATCH("Demand ID", 'E4 TB Allocation Details'!$A$18:$L$18, 0),FALSE), 'E2 Allocators'!$B$15:$W$361, MATCH('O5 Details by Class &amp; Accounts'!W$18, 'E2 Allocators'!$B$15:$W$15, 0),FALSE)*$F83)</f>
        <v>0</v>
      </c>
      <c r="X83" s="1321">
        <f>IF(ISERROR(VLOOKUP(VLOOKUP($A83, 'E4 TB Allocation Details'!$A$18:$L$214, MATCH("Demand ID", 'E4 TB Allocation Details'!$A$18:$L$18, 0),FALSE), 'E2 Allocators'!$B$15:$W$361, MATCH('O5 Details by Class &amp; Accounts'!X$18, 'E2 Allocators'!$B$15:$W$15, 0),FALSE)*$F83), 0, VLOOKUP(VLOOKUP($A83, 'E4 TB Allocation Details'!$A$18:$L$214, MATCH("Demand ID", 'E4 TB Allocation Details'!$A$18:$L$18, 0),FALSE), 'E2 Allocators'!$B$15:$W$361, MATCH('O5 Details by Class &amp; Accounts'!X$18, 'E2 Allocators'!$B$15:$W$15, 0),FALSE)*$F83)</f>
        <v>0</v>
      </c>
      <c r="Y83" s="1321">
        <f>IF(ISERROR(VLOOKUP(VLOOKUP($A83, 'E4 TB Allocation Details'!$A$18:$L$214, MATCH("Demand ID", 'E4 TB Allocation Details'!$A$18:$L$18, 0),FALSE), 'E2 Allocators'!$B$15:$W$361, MATCH('O5 Details by Class &amp; Accounts'!Y$18, 'E2 Allocators'!$B$15:$W$15, 0),FALSE)*$F83), 0, VLOOKUP(VLOOKUP($A83, 'E4 TB Allocation Details'!$A$18:$L$214, MATCH("Demand ID", 'E4 TB Allocation Details'!$A$18:$L$18, 0),FALSE), 'E2 Allocators'!$B$15:$W$361, MATCH('O5 Details by Class &amp; Accounts'!Y$18, 'E2 Allocators'!$B$15:$W$15, 0),FALSE)*$F83)</f>
        <v>0</v>
      </c>
      <c r="Z83" s="1321">
        <f>IF(ISERROR(VLOOKUP(VLOOKUP($A83, 'E4 TB Allocation Details'!$A$18:$L$214, MATCH("Demand ID", 'E4 TB Allocation Details'!$A$18:$L$18, 0),FALSE), 'E2 Allocators'!$B$15:$W$361, MATCH('O5 Details by Class &amp; Accounts'!Z$18, 'E2 Allocators'!$B$15:$W$15, 0),FALSE)*$F83), 0, VLOOKUP(VLOOKUP($A83, 'E4 TB Allocation Details'!$A$18:$L$214, MATCH("Demand ID", 'E4 TB Allocation Details'!$A$18:$L$18, 0),FALSE), 'E2 Allocators'!$B$15:$W$361, MATCH('O5 Details by Class &amp; Accounts'!Z$18, 'E2 Allocators'!$B$15:$W$15, 0),FALSE)*$F83)</f>
        <v>0</v>
      </c>
      <c r="AA83" s="1321">
        <f>IF(ISERROR(VLOOKUP(VLOOKUP($A83, 'E4 TB Allocation Details'!$A$18:$L$214, MATCH("Demand ID", 'E4 TB Allocation Details'!$A$18:$L$18, 0),FALSE), 'E2 Allocators'!$B$15:$W$361, MATCH('O5 Details by Class &amp; Accounts'!AA$18, 'E2 Allocators'!$B$15:$W$15, 0),FALSE)*$F83), 0, VLOOKUP(VLOOKUP($A83, 'E4 TB Allocation Details'!$A$18:$L$214, MATCH("Demand ID", 'E4 TB Allocation Details'!$A$18:$L$18, 0),FALSE), 'E2 Allocators'!$B$15:$W$361, MATCH('O5 Details by Class &amp; Accounts'!AA$18, 'E2 Allocators'!$B$15:$W$15, 0),FALSE)*$F83)</f>
        <v>0</v>
      </c>
      <c r="AB83" s="1321">
        <f>IF(ISERROR(VLOOKUP(VLOOKUP($A83, 'E4 TB Allocation Details'!$A$18:$L$214, MATCH("Demand ID", 'E4 TB Allocation Details'!$A$18:$L$18, 0),FALSE), 'E2 Allocators'!$B$15:$W$361, MATCH('O5 Details by Class &amp; Accounts'!AB$18, 'E2 Allocators'!$B$15:$W$15, 0),FALSE)*$F83), 0, VLOOKUP(VLOOKUP($A83, 'E4 TB Allocation Details'!$A$18:$L$214, MATCH("Demand ID", 'E4 TB Allocation Details'!$A$18:$L$18, 0),FALSE), 'E2 Allocators'!$B$15:$W$361, MATCH('O5 Details by Class &amp; Accounts'!AB$18, 'E2 Allocators'!$B$15:$W$15, 0),FALSE)*$F83)</f>
        <v>0</v>
      </c>
      <c r="AC83" s="1321">
        <f t="shared" si="14"/>
        <v>0</v>
      </c>
      <c r="AD83" s="1321">
        <f>IF(ISERROR(VLOOKUP(VLOOKUP($A83, 'E4 TB Allocation Details'!$A$18:$L$214, MATCH("Customer ID", 'E4 TB Allocation Details'!$A$18:$L$18, 0),FALSE), 'E2 Allocators'!$B$15:$W$361, MATCH('O5 Details by Class &amp; Accounts'!AD$18, 'E2 Allocators'!$B$15:$W$15, 0),FALSE)*$G83), 0, VLOOKUP(VLOOKUP($A83, 'E4 TB Allocation Details'!$A$18:$L$214, MATCH("Customer ID", 'E4 TB Allocation Details'!$A$18:$L$18, 0),FALSE), 'E2 Allocators'!$B$15:$W$361, MATCH('O5 Details by Class &amp; Accounts'!AD$18, 'E2 Allocators'!$B$15:$W$15, 0),FALSE)*$G83)</f>
        <v>0</v>
      </c>
      <c r="AE83" s="1321">
        <f>IF(ISERROR(VLOOKUP(VLOOKUP($A83, 'E4 TB Allocation Details'!$A$18:$L$214, MATCH("Customer ID", 'E4 TB Allocation Details'!$A$18:$L$18, 0),FALSE), 'E2 Allocators'!$B$15:$W$361, MATCH('O5 Details by Class &amp; Accounts'!AE$18, 'E2 Allocators'!$B$15:$W$15, 0),FALSE)*$G83), 0, VLOOKUP(VLOOKUP($A83, 'E4 TB Allocation Details'!$A$18:$L$214, MATCH("Customer ID", 'E4 TB Allocation Details'!$A$18:$L$18, 0),FALSE), 'E2 Allocators'!$B$15:$W$361, MATCH('O5 Details by Class &amp; Accounts'!AE$18, 'E2 Allocators'!$B$15:$W$15, 0),FALSE)*$G83)</f>
        <v>0</v>
      </c>
      <c r="AF83" s="1321">
        <f>IF(ISERROR(VLOOKUP(VLOOKUP($A83, 'E4 TB Allocation Details'!$A$18:$L$214, MATCH("Customer ID", 'E4 TB Allocation Details'!$A$18:$L$18, 0),FALSE), 'E2 Allocators'!$B$15:$W$361, MATCH('O5 Details by Class &amp; Accounts'!AF$18, 'E2 Allocators'!$B$15:$W$15, 0),FALSE)*$G83), 0, VLOOKUP(VLOOKUP($A83, 'E4 TB Allocation Details'!$A$18:$L$214, MATCH("Customer ID", 'E4 TB Allocation Details'!$A$18:$L$18, 0),FALSE), 'E2 Allocators'!$B$15:$W$361, MATCH('O5 Details by Class &amp; Accounts'!AF$18, 'E2 Allocators'!$B$15:$W$15, 0),FALSE)*$G83)</f>
        <v>0</v>
      </c>
      <c r="AG83" s="1321">
        <f>IF(ISERROR(VLOOKUP(VLOOKUP($A83, 'E4 TB Allocation Details'!$A$18:$L$214, MATCH("Customer ID", 'E4 TB Allocation Details'!$A$18:$L$18, 0),FALSE), 'E2 Allocators'!$B$15:$W$361, MATCH('O5 Details by Class &amp; Accounts'!AG$18, 'E2 Allocators'!$B$15:$W$15, 0),FALSE)*$G83), 0, VLOOKUP(VLOOKUP($A83, 'E4 TB Allocation Details'!$A$18:$L$214, MATCH("Customer ID", 'E4 TB Allocation Details'!$A$18:$L$18, 0),FALSE), 'E2 Allocators'!$B$15:$W$361, MATCH('O5 Details by Class &amp; Accounts'!AG$18, 'E2 Allocators'!$B$15:$W$15, 0),FALSE)*$G83)</f>
        <v>0</v>
      </c>
      <c r="AH83" s="1321">
        <f>IF(ISERROR(VLOOKUP(VLOOKUP($A83, 'E4 TB Allocation Details'!$A$18:$L$214, MATCH("Customer ID", 'E4 TB Allocation Details'!$A$18:$L$18, 0),FALSE), 'E2 Allocators'!$B$15:$W$361, MATCH('O5 Details by Class &amp; Accounts'!AH$18, 'E2 Allocators'!$B$15:$W$15, 0),FALSE)*$G83), 0, VLOOKUP(VLOOKUP($A83, 'E4 TB Allocation Details'!$A$18:$L$214, MATCH("Customer ID", 'E4 TB Allocation Details'!$A$18:$L$18, 0),FALSE), 'E2 Allocators'!$B$15:$W$361, MATCH('O5 Details by Class &amp; Accounts'!AH$18, 'E2 Allocators'!$B$15:$W$15, 0),FALSE)*$G83)</f>
        <v>0</v>
      </c>
      <c r="AI83" s="1321">
        <f>IF(ISERROR(VLOOKUP(VLOOKUP($A83, 'E4 TB Allocation Details'!$A$18:$L$214, MATCH("Customer ID", 'E4 TB Allocation Details'!$A$18:$L$18, 0),FALSE), 'E2 Allocators'!$B$15:$W$361, MATCH('O5 Details by Class &amp; Accounts'!AI$18, 'E2 Allocators'!$B$15:$W$15, 0),FALSE)*$G83), 0, VLOOKUP(VLOOKUP($A83, 'E4 TB Allocation Details'!$A$18:$L$214, MATCH("Customer ID", 'E4 TB Allocation Details'!$A$18:$L$18, 0),FALSE), 'E2 Allocators'!$B$15:$W$361, MATCH('O5 Details by Class &amp; Accounts'!AI$18, 'E2 Allocators'!$B$15:$W$15, 0),FALSE)*$G83)</f>
        <v>0</v>
      </c>
      <c r="AJ83" s="1321">
        <f>IF(ISERROR(VLOOKUP(VLOOKUP($A83, 'E4 TB Allocation Details'!$A$18:$L$214, MATCH("Customer ID", 'E4 TB Allocation Details'!$A$18:$L$18, 0),FALSE), 'E2 Allocators'!$B$15:$W$361, MATCH('O5 Details by Class &amp; Accounts'!AJ$18, 'E2 Allocators'!$B$15:$W$15, 0),FALSE)*$G83), 0, VLOOKUP(VLOOKUP($A83, 'E4 TB Allocation Details'!$A$18:$L$214, MATCH("Customer ID", 'E4 TB Allocation Details'!$A$18:$L$18, 0),FALSE), 'E2 Allocators'!$B$15:$W$361, MATCH('O5 Details by Class &amp; Accounts'!AJ$18, 'E2 Allocators'!$B$15:$W$15, 0),FALSE)*$G83)</f>
        <v>0</v>
      </c>
      <c r="AK83" s="1321">
        <f>IF(ISERROR(VLOOKUP(VLOOKUP($A83, 'E4 TB Allocation Details'!$A$18:$L$214, MATCH("Customer ID", 'E4 TB Allocation Details'!$A$18:$L$18, 0),FALSE), 'E2 Allocators'!$B$15:$W$361, MATCH('O5 Details by Class &amp; Accounts'!AK$18, 'E2 Allocators'!$B$15:$W$15, 0),FALSE)*$G83), 0, VLOOKUP(VLOOKUP($A83, 'E4 TB Allocation Details'!$A$18:$L$214, MATCH("Customer ID", 'E4 TB Allocation Details'!$A$18:$L$18, 0),FALSE), 'E2 Allocators'!$B$15:$W$361, MATCH('O5 Details by Class &amp; Accounts'!AK$18, 'E2 Allocators'!$B$15:$W$15, 0),FALSE)*$G83)</f>
        <v>0</v>
      </c>
      <c r="AL83" s="1321">
        <f>IF(ISERROR(VLOOKUP(VLOOKUP($A83, 'E4 TB Allocation Details'!$A$18:$L$214, MATCH("Customer ID", 'E4 TB Allocation Details'!$A$18:$L$18, 0),FALSE), 'E2 Allocators'!$B$15:$W$361, MATCH('O5 Details by Class &amp; Accounts'!AL$18, 'E2 Allocators'!$B$15:$W$15, 0),FALSE)*$G83), 0, VLOOKUP(VLOOKUP($A83, 'E4 TB Allocation Details'!$A$18:$L$214, MATCH("Customer ID", 'E4 TB Allocation Details'!$A$18:$L$18, 0),FALSE), 'E2 Allocators'!$B$15:$W$361, MATCH('O5 Details by Class &amp; Accounts'!AL$18, 'E2 Allocators'!$B$15:$W$15, 0),FALSE)*$G83)</f>
        <v>0</v>
      </c>
      <c r="AM83" s="1321">
        <f>IF(ISERROR(VLOOKUP(VLOOKUP($A83, 'E4 TB Allocation Details'!$A$18:$L$214, MATCH("Customer ID", 'E4 TB Allocation Details'!$A$18:$L$18, 0),FALSE), 'E2 Allocators'!$B$15:$W$361, MATCH('O5 Details by Class &amp; Accounts'!AM$18, 'E2 Allocators'!$B$15:$W$15, 0),FALSE)*$G83), 0, VLOOKUP(VLOOKUP($A83, 'E4 TB Allocation Details'!$A$18:$L$214, MATCH("Customer ID", 'E4 TB Allocation Details'!$A$18:$L$18, 0),FALSE), 'E2 Allocators'!$B$15:$W$361, MATCH('O5 Details by Class &amp; Accounts'!AM$18, 'E2 Allocators'!$B$15:$W$15, 0),FALSE)*$G83)</f>
        <v>0</v>
      </c>
      <c r="AN83" s="1321">
        <f>IF(ISERROR(VLOOKUP(VLOOKUP($A83, 'E4 TB Allocation Details'!$A$18:$L$214, MATCH("Customer ID", 'E4 TB Allocation Details'!$A$18:$L$18, 0),FALSE), 'E2 Allocators'!$B$15:$W$361, MATCH('O5 Details by Class &amp; Accounts'!AN$18, 'E2 Allocators'!$B$15:$W$15, 0),FALSE)*$G83), 0, VLOOKUP(VLOOKUP($A83, 'E4 TB Allocation Details'!$A$18:$L$214, MATCH("Customer ID", 'E4 TB Allocation Details'!$A$18:$L$18, 0),FALSE), 'E2 Allocators'!$B$15:$W$361, MATCH('O5 Details by Class &amp; Accounts'!AN$18, 'E2 Allocators'!$B$15:$W$15, 0),FALSE)*$G83)</f>
        <v>0</v>
      </c>
      <c r="AO83" s="1321">
        <f>IF(ISERROR(VLOOKUP(VLOOKUP($A83, 'E4 TB Allocation Details'!$A$18:$L$214, MATCH("Customer ID", 'E4 TB Allocation Details'!$A$18:$L$18, 0),FALSE), 'E2 Allocators'!$B$15:$W$361, MATCH('O5 Details by Class &amp; Accounts'!AO$18, 'E2 Allocators'!$B$15:$W$15, 0),FALSE)*$G83), 0, VLOOKUP(VLOOKUP($A83, 'E4 TB Allocation Details'!$A$18:$L$214, MATCH("Customer ID", 'E4 TB Allocation Details'!$A$18:$L$18, 0),FALSE), 'E2 Allocators'!$B$15:$W$361, MATCH('O5 Details by Class &amp; Accounts'!AO$18, 'E2 Allocators'!$B$15:$W$15, 0),FALSE)*$G83)</f>
        <v>0</v>
      </c>
      <c r="AP83" s="1321">
        <f>IF(ISERROR(VLOOKUP(VLOOKUP($A83, 'E4 TB Allocation Details'!$A$18:$L$214, MATCH("Customer ID", 'E4 TB Allocation Details'!$A$18:$L$18, 0),FALSE), 'E2 Allocators'!$B$15:$W$361, MATCH('O5 Details by Class &amp; Accounts'!AP$18, 'E2 Allocators'!$B$15:$W$15, 0),FALSE)*$G83), 0, VLOOKUP(VLOOKUP($A83, 'E4 TB Allocation Details'!$A$18:$L$214, MATCH("Customer ID", 'E4 TB Allocation Details'!$A$18:$L$18, 0),FALSE), 'E2 Allocators'!$B$15:$W$361, MATCH('O5 Details by Class &amp; Accounts'!AP$18, 'E2 Allocators'!$B$15:$W$15, 0),FALSE)*$G83)</f>
        <v>0</v>
      </c>
      <c r="AQ83" s="1321">
        <f>IF(ISERROR(VLOOKUP(VLOOKUP($A83, 'E4 TB Allocation Details'!$A$18:$L$214, MATCH("Customer ID", 'E4 TB Allocation Details'!$A$18:$L$18, 0),FALSE), 'E2 Allocators'!$B$15:$W$361, MATCH('O5 Details by Class &amp; Accounts'!AQ$18, 'E2 Allocators'!$B$15:$W$15, 0),FALSE)*$G83), 0, VLOOKUP(VLOOKUP($A83, 'E4 TB Allocation Details'!$A$18:$L$214, MATCH("Customer ID", 'E4 TB Allocation Details'!$A$18:$L$18, 0),FALSE), 'E2 Allocators'!$B$15:$W$361, MATCH('O5 Details by Class &amp; Accounts'!AQ$18, 'E2 Allocators'!$B$15:$W$15, 0),FALSE)*$G83)</f>
        <v>0</v>
      </c>
      <c r="AR83" s="1321">
        <f>IF(ISERROR(VLOOKUP(VLOOKUP($A83, 'E4 TB Allocation Details'!$A$18:$L$214, MATCH("Customer ID", 'E4 TB Allocation Details'!$A$18:$L$18, 0),FALSE), 'E2 Allocators'!$B$15:$W$361, MATCH('O5 Details by Class &amp; Accounts'!AR$18, 'E2 Allocators'!$B$15:$W$15, 0),FALSE)*$G83), 0, VLOOKUP(VLOOKUP($A83, 'E4 TB Allocation Details'!$A$18:$L$214, MATCH("Customer ID", 'E4 TB Allocation Details'!$A$18:$L$18, 0),FALSE), 'E2 Allocators'!$B$15:$W$361, MATCH('O5 Details by Class &amp; Accounts'!AR$18, 'E2 Allocators'!$B$15:$W$15, 0),FALSE)*$G83)</f>
        <v>0</v>
      </c>
      <c r="AS83" s="1321">
        <f>IF(ISERROR(VLOOKUP(VLOOKUP($A83, 'E4 TB Allocation Details'!$A$18:$L$214, MATCH("Customer ID", 'E4 TB Allocation Details'!$A$18:$L$18, 0),FALSE), 'E2 Allocators'!$B$15:$W$361, MATCH('O5 Details by Class &amp; Accounts'!AS$18, 'E2 Allocators'!$B$15:$W$15, 0),FALSE)*$G83), 0, VLOOKUP(VLOOKUP($A83, 'E4 TB Allocation Details'!$A$18:$L$214, MATCH("Customer ID", 'E4 TB Allocation Details'!$A$18:$L$18, 0),FALSE), 'E2 Allocators'!$B$15:$W$361, MATCH('O5 Details by Class &amp; Accounts'!AS$18, 'E2 Allocators'!$B$15:$W$15, 0),FALSE)*$G83)</f>
        <v>0</v>
      </c>
      <c r="AT83" s="1321">
        <f>IF(ISERROR(VLOOKUP(VLOOKUP($A83, 'E4 TB Allocation Details'!$A$18:$L$214, MATCH("Customer ID", 'E4 TB Allocation Details'!$A$18:$L$18, 0),FALSE), 'E2 Allocators'!$B$15:$W$361, MATCH('O5 Details by Class &amp; Accounts'!AT$18, 'E2 Allocators'!$B$15:$W$15, 0),FALSE)*$G83), 0, VLOOKUP(VLOOKUP($A83, 'E4 TB Allocation Details'!$A$18:$L$214, MATCH("Customer ID", 'E4 TB Allocation Details'!$A$18:$L$18, 0),FALSE), 'E2 Allocators'!$B$15:$W$361, MATCH('O5 Details by Class &amp; Accounts'!AT$18, 'E2 Allocators'!$B$15:$W$15, 0),FALSE)*$G83)</f>
        <v>0</v>
      </c>
      <c r="AU83" s="1321">
        <f>IF(ISERROR(VLOOKUP(VLOOKUP($A83, 'E4 TB Allocation Details'!$A$18:$L$214, MATCH("Customer ID", 'E4 TB Allocation Details'!$A$18:$L$18, 0),FALSE), 'E2 Allocators'!$B$15:$W$361, MATCH('O5 Details by Class &amp; Accounts'!AU$18, 'E2 Allocators'!$B$15:$W$15, 0),FALSE)*$G83), 0, VLOOKUP(VLOOKUP($A83, 'E4 TB Allocation Details'!$A$18:$L$214, MATCH("Customer ID", 'E4 TB Allocation Details'!$A$18:$L$18, 0),FALSE), 'E2 Allocators'!$B$15:$W$361, MATCH('O5 Details by Class &amp; Accounts'!AU$18, 'E2 Allocators'!$B$15:$W$15, 0),FALSE)*$G83)</f>
        <v>0</v>
      </c>
      <c r="AV83" s="1321">
        <f>IF(ISERROR(VLOOKUP(VLOOKUP($A83, 'E4 TB Allocation Details'!$A$18:$L$214, MATCH("Customer ID", 'E4 TB Allocation Details'!$A$18:$L$18, 0),FALSE), 'E2 Allocators'!$B$15:$W$361, MATCH('O5 Details by Class &amp; Accounts'!AV$18, 'E2 Allocators'!$B$15:$W$15, 0),FALSE)*$G83), 0, VLOOKUP(VLOOKUP($A83, 'E4 TB Allocation Details'!$A$18:$L$214, MATCH("Customer ID", 'E4 TB Allocation Details'!$A$18:$L$18, 0),FALSE), 'E2 Allocators'!$B$15:$W$361, MATCH('O5 Details by Class &amp; Accounts'!AV$18, 'E2 Allocators'!$B$15:$W$15, 0),FALSE)*$G83)</f>
        <v>0</v>
      </c>
      <c r="AW83" s="1321">
        <f>IF(ISERROR(VLOOKUP(VLOOKUP($A83, 'E4 TB Allocation Details'!$A$18:$L$214, MATCH("Customer ID", 'E4 TB Allocation Details'!$A$18:$L$18, 0),FALSE), 'E2 Allocators'!$B$15:$W$361, MATCH('O5 Details by Class &amp; Accounts'!AW$18, 'E2 Allocators'!$B$15:$W$15, 0),FALSE)*$G83), 0, VLOOKUP(VLOOKUP($A83, 'E4 TB Allocation Details'!$A$18:$L$214, MATCH("Customer ID", 'E4 TB Allocation Details'!$A$18:$L$18, 0),FALSE), 'E2 Allocators'!$B$15:$W$361, MATCH('O5 Details by Class &amp; Accounts'!AW$18, 'E2 Allocators'!$B$15:$W$15, 0),FALSE)*$G83)</f>
        <v>0</v>
      </c>
      <c r="AX83" s="1321">
        <f t="shared" si="15"/>
        <v>0</v>
      </c>
      <c r="AY83" s="1321">
        <f>IF(ISERROR(VLOOKUP(VLOOKUP($A83, 'E4 TB Allocation Details'!$A$18:$L$214, MATCH("Misc ID", 'E4 TB Allocation Details'!$A$18:$L$18, 0),FALSE), 'E2 Allocators'!$B$15:$W$361, MATCH('O5 Details by Class &amp; Accounts'!AY$18, 'E2 Allocators'!$B$15:$W$15, 0),FALSE)*$E83), 0, VLOOKUP(VLOOKUP($A83, 'E4 TB Allocation Details'!$A$18:$L$214, MATCH("Misc ID", 'E4 TB Allocation Details'!$A$18:$L$18, 0),FALSE), 'E2 Allocators'!$B$15:$W$361, MATCH('O5 Details by Class &amp; Accounts'!AY$18, 'E2 Allocators'!$B$15:$W$15, 0),FALSE)*$E83)</f>
        <v>0</v>
      </c>
      <c r="AZ83" s="1321">
        <f>IF(ISERROR(VLOOKUP(VLOOKUP($A83, 'E4 TB Allocation Details'!$A$18:$L$214, MATCH("Misc ID", 'E4 TB Allocation Details'!$A$18:$L$18, 0),FALSE), 'E2 Allocators'!$B$15:$W$361, MATCH('O5 Details by Class &amp; Accounts'!AZ$18, 'E2 Allocators'!$B$15:$W$15, 0),FALSE)*$E83), 0, VLOOKUP(VLOOKUP($A83, 'E4 TB Allocation Details'!$A$18:$L$214, MATCH("Misc ID", 'E4 TB Allocation Details'!$A$18:$L$18, 0),FALSE), 'E2 Allocators'!$B$15:$W$361, MATCH('O5 Details by Class &amp; Accounts'!AZ$18, 'E2 Allocators'!$B$15:$W$15, 0),FALSE)*$E83)</f>
        <v>0</v>
      </c>
      <c r="BA83" s="1321">
        <f>IF(ISERROR(VLOOKUP(VLOOKUP($A83, 'E4 TB Allocation Details'!$A$18:$L$214, MATCH("Misc ID", 'E4 TB Allocation Details'!$A$18:$L$18, 0),FALSE), 'E2 Allocators'!$B$15:$W$361, MATCH('O5 Details by Class &amp; Accounts'!BA$18, 'E2 Allocators'!$B$15:$W$15, 0),FALSE)*$E83), 0, VLOOKUP(VLOOKUP($A83, 'E4 TB Allocation Details'!$A$18:$L$214, MATCH("Misc ID", 'E4 TB Allocation Details'!$A$18:$L$18, 0),FALSE), 'E2 Allocators'!$B$15:$W$361, MATCH('O5 Details by Class &amp; Accounts'!BA$18, 'E2 Allocators'!$B$15:$W$15, 0),FALSE)*$E83)</f>
        <v>0</v>
      </c>
      <c r="BB83" s="1321">
        <f>IF(ISERROR(VLOOKUP(VLOOKUP($A83, 'E4 TB Allocation Details'!$A$18:$L$214, MATCH("Misc ID", 'E4 TB Allocation Details'!$A$18:$L$18, 0),FALSE), 'E2 Allocators'!$B$15:$W$361, MATCH('O5 Details by Class &amp; Accounts'!BB$18, 'E2 Allocators'!$B$15:$W$15, 0),FALSE)*$E83), 0, VLOOKUP(VLOOKUP($A83, 'E4 TB Allocation Details'!$A$18:$L$214, MATCH("Misc ID", 'E4 TB Allocation Details'!$A$18:$L$18, 0),FALSE), 'E2 Allocators'!$B$15:$W$361, MATCH('O5 Details by Class &amp; Accounts'!BB$18, 'E2 Allocators'!$B$15:$W$15, 0),FALSE)*$E83)</f>
        <v>0</v>
      </c>
      <c r="BC83" s="1321">
        <f>IF(ISERROR(VLOOKUP(VLOOKUP($A83, 'E4 TB Allocation Details'!$A$18:$L$214, MATCH("Misc ID", 'E4 TB Allocation Details'!$A$18:$L$18, 0),FALSE), 'E2 Allocators'!$B$15:$W$361, MATCH('O5 Details by Class &amp; Accounts'!BC$18, 'E2 Allocators'!$B$15:$W$15, 0),FALSE)*$E83), 0, VLOOKUP(VLOOKUP($A83, 'E4 TB Allocation Details'!$A$18:$L$214, MATCH("Misc ID", 'E4 TB Allocation Details'!$A$18:$L$18, 0),FALSE), 'E2 Allocators'!$B$15:$W$361, MATCH('O5 Details by Class &amp; Accounts'!BC$18, 'E2 Allocators'!$B$15:$W$15, 0),FALSE)*$E83)</f>
        <v>0</v>
      </c>
      <c r="BD83" s="1321">
        <f>IF(ISERROR(VLOOKUP(VLOOKUP($A83, 'E4 TB Allocation Details'!$A$18:$L$214, MATCH("Misc ID", 'E4 TB Allocation Details'!$A$18:$L$18, 0),FALSE), 'E2 Allocators'!$B$15:$W$361, MATCH('O5 Details by Class &amp; Accounts'!BD$18, 'E2 Allocators'!$B$15:$W$15, 0),FALSE)*$E83), 0, VLOOKUP(VLOOKUP($A83, 'E4 TB Allocation Details'!$A$18:$L$214, MATCH("Misc ID", 'E4 TB Allocation Details'!$A$18:$L$18, 0),FALSE), 'E2 Allocators'!$B$15:$W$361, MATCH('O5 Details by Class &amp; Accounts'!BD$18, 'E2 Allocators'!$B$15:$W$15, 0),FALSE)*$E83)</f>
        <v>0</v>
      </c>
      <c r="BE83" s="1321">
        <f>IF(ISERROR(VLOOKUP(VLOOKUP($A83, 'E4 TB Allocation Details'!$A$18:$L$214, MATCH("Misc ID", 'E4 TB Allocation Details'!$A$18:$L$18, 0),FALSE), 'E2 Allocators'!$B$15:$W$361, MATCH('O5 Details by Class &amp; Accounts'!BE$18, 'E2 Allocators'!$B$15:$W$15, 0),FALSE)*$E83), 0, VLOOKUP(VLOOKUP($A83, 'E4 TB Allocation Details'!$A$18:$L$214, MATCH("Misc ID", 'E4 TB Allocation Details'!$A$18:$L$18, 0),FALSE), 'E2 Allocators'!$B$15:$W$361, MATCH('O5 Details by Class &amp; Accounts'!BE$18, 'E2 Allocators'!$B$15:$W$15, 0),FALSE)*$E83)</f>
        <v>0</v>
      </c>
      <c r="BF83" s="1321">
        <f>IF(ISERROR(VLOOKUP(VLOOKUP($A83, 'E4 TB Allocation Details'!$A$18:$L$214, MATCH("Misc ID", 'E4 TB Allocation Details'!$A$18:$L$18, 0),FALSE), 'E2 Allocators'!$B$15:$W$361, MATCH('O5 Details by Class &amp; Accounts'!BF$18, 'E2 Allocators'!$B$15:$W$15, 0),FALSE)*$E83), 0, VLOOKUP(VLOOKUP($A83, 'E4 TB Allocation Details'!$A$18:$L$214, MATCH("Misc ID", 'E4 TB Allocation Details'!$A$18:$L$18, 0),FALSE), 'E2 Allocators'!$B$15:$W$361, MATCH('O5 Details by Class &amp; Accounts'!BF$18, 'E2 Allocators'!$B$15:$W$15, 0),FALSE)*$E83)</f>
        <v>0</v>
      </c>
      <c r="BG83" s="1321">
        <f>IF(ISERROR(VLOOKUP(VLOOKUP($A83, 'E4 TB Allocation Details'!$A$18:$L$214, MATCH("Misc ID", 'E4 TB Allocation Details'!$A$18:$L$18, 0),FALSE), 'E2 Allocators'!$B$15:$W$361, MATCH('O5 Details by Class &amp; Accounts'!BG$18, 'E2 Allocators'!$B$15:$W$15, 0),FALSE)*$E83), 0, VLOOKUP(VLOOKUP($A83, 'E4 TB Allocation Details'!$A$18:$L$214, MATCH("Misc ID", 'E4 TB Allocation Details'!$A$18:$L$18, 0),FALSE), 'E2 Allocators'!$B$15:$W$361, MATCH('O5 Details by Class &amp; Accounts'!BG$18, 'E2 Allocators'!$B$15:$W$15, 0),FALSE)*$E83)</f>
        <v>0</v>
      </c>
      <c r="BH83" s="1321">
        <f>IF(ISERROR(VLOOKUP(VLOOKUP($A83, 'E4 TB Allocation Details'!$A$18:$L$214, MATCH("Misc ID", 'E4 TB Allocation Details'!$A$18:$L$18, 0),FALSE), 'E2 Allocators'!$B$15:$W$361, MATCH('O5 Details by Class &amp; Accounts'!BH$18, 'E2 Allocators'!$B$15:$W$15, 0),FALSE)*$E83), 0, VLOOKUP(VLOOKUP($A83, 'E4 TB Allocation Details'!$A$18:$L$214, MATCH("Misc ID", 'E4 TB Allocation Details'!$A$18:$L$18, 0),FALSE), 'E2 Allocators'!$B$15:$W$361, MATCH('O5 Details by Class &amp; Accounts'!BH$18, 'E2 Allocators'!$B$15:$W$15, 0),FALSE)*$E83)</f>
        <v>0</v>
      </c>
      <c r="BI83" s="1321">
        <f>IF(ISERROR(VLOOKUP(VLOOKUP($A83, 'E4 TB Allocation Details'!$A$18:$L$214, MATCH("Misc ID", 'E4 TB Allocation Details'!$A$18:$L$18, 0),FALSE), 'E2 Allocators'!$B$15:$W$361, MATCH('O5 Details by Class &amp; Accounts'!BI$18, 'E2 Allocators'!$B$15:$W$15, 0),FALSE)*$E83), 0, VLOOKUP(VLOOKUP($A83, 'E4 TB Allocation Details'!$A$18:$L$214, MATCH("Misc ID", 'E4 TB Allocation Details'!$A$18:$L$18, 0),FALSE), 'E2 Allocators'!$B$15:$W$361, MATCH('O5 Details by Class &amp; Accounts'!BI$18, 'E2 Allocators'!$B$15:$W$15, 0),FALSE)*$E83)</f>
        <v>0</v>
      </c>
      <c r="BJ83" s="1321">
        <f>IF(ISERROR(VLOOKUP(VLOOKUP($A83, 'E4 TB Allocation Details'!$A$18:$L$214, MATCH("Misc ID", 'E4 TB Allocation Details'!$A$18:$L$18, 0),FALSE), 'E2 Allocators'!$B$15:$W$361, MATCH('O5 Details by Class &amp; Accounts'!BJ$18, 'E2 Allocators'!$B$15:$W$15, 0),FALSE)*$E83), 0, VLOOKUP(VLOOKUP($A83, 'E4 TB Allocation Details'!$A$18:$L$214, MATCH("Misc ID", 'E4 TB Allocation Details'!$A$18:$L$18, 0),FALSE), 'E2 Allocators'!$B$15:$W$361, MATCH('O5 Details by Class &amp; Accounts'!BJ$18, 'E2 Allocators'!$B$15:$W$15, 0),FALSE)*$E83)</f>
        <v>0</v>
      </c>
      <c r="BK83" s="1321">
        <f>IF(ISERROR(VLOOKUP(VLOOKUP($A83, 'E4 TB Allocation Details'!$A$18:$L$214, MATCH("Misc ID", 'E4 TB Allocation Details'!$A$18:$L$18, 0),FALSE), 'E2 Allocators'!$B$15:$W$361, MATCH('O5 Details by Class &amp; Accounts'!BK$18, 'E2 Allocators'!$B$15:$W$15, 0),FALSE)*$E83), 0, VLOOKUP(VLOOKUP($A83, 'E4 TB Allocation Details'!$A$18:$L$214, MATCH("Misc ID", 'E4 TB Allocation Details'!$A$18:$L$18, 0),FALSE), 'E2 Allocators'!$B$15:$W$361, MATCH('O5 Details by Class &amp; Accounts'!BK$18, 'E2 Allocators'!$B$15:$W$15, 0),FALSE)*$E83)</f>
        <v>0</v>
      </c>
      <c r="BL83" s="1321">
        <f>IF(ISERROR(VLOOKUP(VLOOKUP($A83, 'E4 TB Allocation Details'!$A$18:$L$214, MATCH("Misc ID", 'E4 TB Allocation Details'!$A$18:$L$18, 0),FALSE), 'E2 Allocators'!$B$15:$W$361, MATCH('O5 Details by Class &amp; Accounts'!BL$18, 'E2 Allocators'!$B$15:$W$15, 0),FALSE)*$E83), 0, VLOOKUP(VLOOKUP($A83, 'E4 TB Allocation Details'!$A$18:$L$214, MATCH("Misc ID", 'E4 TB Allocation Details'!$A$18:$L$18, 0),FALSE), 'E2 Allocators'!$B$15:$W$361, MATCH('O5 Details by Class &amp; Accounts'!BL$18, 'E2 Allocators'!$B$15:$W$15, 0),FALSE)*$E83)</f>
        <v>0</v>
      </c>
      <c r="BM83" s="1321">
        <f>IF(ISERROR(VLOOKUP(VLOOKUP($A83, 'E4 TB Allocation Details'!$A$18:$L$214, MATCH("Misc ID", 'E4 TB Allocation Details'!$A$18:$L$18, 0),FALSE), 'E2 Allocators'!$B$15:$W$361, MATCH('O5 Details by Class &amp; Accounts'!BM$18, 'E2 Allocators'!$B$15:$W$15, 0),FALSE)*$E83), 0, VLOOKUP(VLOOKUP($A83, 'E4 TB Allocation Details'!$A$18:$L$214, MATCH("Misc ID", 'E4 TB Allocation Details'!$A$18:$L$18, 0),FALSE), 'E2 Allocators'!$B$15:$W$361, MATCH('O5 Details by Class &amp; Accounts'!BM$18, 'E2 Allocators'!$B$15:$W$15, 0),FALSE)*$E83)</f>
        <v>0</v>
      </c>
      <c r="BN83" s="1321">
        <f>IF(ISERROR(VLOOKUP(VLOOKUP($A83, 'E4 TB Allocation Details'!$A$18:$L$214, MATCH("Misc ID", 'E4 TB Allocation Details'!$A$18:$L$18, 0),FALSE), 'E2 Allocators'!$B$15:$W$361, MATCH('O5 Details by Class &amp; Accounts'!BN$18, 'E2 Allocators'!$B$15:$W$15, 0),FALSE)*$E83), 0, VLOOKUP(VLOOKUP($A83, 'E4 TB Allocation Details'!$A$18:$L$214, MATCH("Misc ID", 'E4 TB Allocation Details'!$A$18:$L$18, 0),FALSE), 'E2 Allocators'!$B$15:$W$361, MATCH('O5 Details by Class &amp; Accounts'!BN$18, 'E2 Allocators'!$B$15:$W$15, 0),FALSE)*$E83)</f>
        <v>0</v>
      </c>
      <c r="BO83" s="1321">
        <f>IF(ISERROR(VLOOKUP(VLOOKUP($A83, 'E4 TB Allocation Details'!$A$18:$L$214, MATCH("Misc ID", 'E4 TB Allocation Details'!$A$18:$L$18, 0),FALSE), 'E2 Allocators'!$B$15:$W$361, MATCH('O5 Details by Class &amp; Accounts'!BO$18, 'E2 Allocators'!$B$15:$W$15, 0),FALSE)*$E83), 0, VLOOKUP(VLOOKUP($A83, 'E4 TB Allocation Details'!$A$18:$L$214, MATCH("Misc ID", 'E4 TB Allocation Details'!$A$18:$L$18, 0),FALSE), 'E2 Allocators'!$B$15:$W$361, MATCH('O5 Details by Class &amp; Accounts'!BO$18, 'E2 Allocators'!$B$15:$W$15, 0),FALSE)*$E83)</f>
        <v>0</v>
      </c>
      <c r="BP83" s="1321">
        <f>IF(ISERROR(VLOOKUP(VLOOKUP($A83, 'E4 TB Allocation Details'!$A$18:$L$214, MATCH("Misc ID", 'E4 TB Allocation Details'!$A$18:$L$18, 0),FALSE), 'E2 Allocators'!$B$15:$W$361, MATCH('O5 Details by Class &amp; Accounts'!BP$18, 'E2 Allocators'!$B$15:$W$15, 0),FALSE)*$E83), 0, VLOOKUP(VLOOKUP($A83, 'E4 TB Allocation Details'!$A$18:$L$214, MATCH("Misc ID", 'E4 TB Allocation Details'!$A$18:$L$18, 0),FALSE), 'E2 Allocators'!$B$15:$W$361, MATCH('O5 Details by Class &amp; Accounts'!BP$18, 'E2 Allocators'!$B$15:$W$15, 0),FALSE)*$E83)</f>
        <v>0</v>
      </c>
      <c r="BQ83" s="1321">
        <f>IF(ISERROR(VLOOKUP(VLOOKUP($A83, 'E4 TB Allocation Details'!$A$18:$L$214, MATCH("Misc ID", 'E4 TB Allocation Details'!$A$18:$L$18, 0),FALSE), 'E2 Allocators'!$B$15:$W$361, MATCH('O5 Details by Class &amp; Accounts'!BQ$18, 'E2 Allocators'!$B$15:$W$15, 0),FALSE)*$E83), 0, VLOOKUP(VLOOKUP($A83, 'E4 TB Allocation Details'!$A$18:$L$214, MATCH("Misc ID", 'E4 TB Allocation Details'!$A$18:$L$18, 0),FALSE), 'E2 Allocators'!$B$15:$W$361, MATCH('O5 Details by Class &amp; Accounts'!BQ$18, 'E2 Allocators'!$B$15:$W$15, 0),FALSE)*$E83)</f>
        <v>0</v>
      </c>
      <c r="BR83" s="1321">
        <f>IF(ISERROR(VLOOKUP(VLOOKUP($A83, 'E4 TB Allocation Details'!$A$18:$L$214, MATCH("Misc ID", 'E4 TB Allocation Details'!$A$18:$L$18, 0),FALSE), 'E2 Allocators'!$B$15:$W$361, MATCH('O5 Details by Class &amp; Accounts'!BR$18, 'E2 Allocators'!$B$15:$W$15, 0),FALSE)*$E83), 0, VLOOKUP(VLOOKUP($A83, 'E4 TB Allocation Details'!$A$18:$L$214, MATCH("Misc ID", 'E4 TB Allocation Details'!$A$18:$L$18, 0),FALSE), 'E2 Allocators'!$B$15:$W$361, MATCH('O5 Details by Class &amp; Accounts'!BR$18, 'E2 Allocators'!$B$15:$W$15, 0),FALSE)*$E83)</f>
        <v>0</v>
      </c>
      <c r="BS83" s="1321">
        <f t="shared" ref="BS83:BS89" si="18">SUM(AY83:BR83)</f>
        <v>0</v>
      </c>
      <c r="BT83" s="1321">
        <f>IF(ISERROR(VLOOKUP(VLOOKUP($A83, 'E4 TB Allocation Details'!$A$18:$L$214, MATCH("A &amp; G ID", 'E4 TB Allocation Details'!$A$18:$L$18, 0),FALSE), 'E2 Allocators'!$B$15:$W$361, MATCH('O5 Details by Class &amp; Accounts'!BT$18, 'E2 Allocators'!$B$15:$W$15, 0),FALSE)*$E83), 0, VLOOKUP(VLOOKUP($A83, 'E4 TB Allocation Details'!$A$18:$L$214, MATCH("A &amp; G ID", 'E4 TB Allocation Details'!$A$18:$L$18, 0),FALSE), 'E2 Allocators'!$B$15:$W$361, MATCH('O5 Details by Class &amp; Accounts'!BT$18, 'E2 Allocators'!$B$15:$W$15, 0),FALSE)*$E83)</f>
        <v>0</v>
      </c>
      <c r="BU83" s="1321">
        <f>IF(ISERROR(VLOOKUP(VLOOKUP($A83, 'E4 TB Allocation Details'!$A$18:$L$214, MATCH("A &amp; G ID", 'E4 TB Allocation Details'!$A$18:$L$18, 0),FALSE), 'E2 Allocators'!$B$15:$W$361, MATCH('O5 Details by Class &amp; Accounts'!BU$18, 'E2 Allocators'!$B$15:$W$15, 0),FALSE)*$E83), 0, VLOOKUP(VLOOKUP($A83, 'E4 TB Allocation Details'!$A$18:$L$214, MATCH("A &amp; G ID", 'E4 TB Allocation Details'!$A$18:$L$18, 0),FALSE), 'E2 Allocators'!$B$15:$W$361, MATCH('O5 Details by Class &amp; Accounts'!BU$18, 'E2 Allocators'!$B$15:$W$15, 0),FALSE)*$E83)</f>
        <v>0</v>
      </c>
      <c r="BV83" s="1321">
        <f>IF(ISERROR(VLOOKUP(VLOOKUP($A83, 'E4 TB Allocation Details'!$A$18:$L$214, MATCH("A &amp; G ID", 'E4 TB Allocation Details'!$A$18:$L$18, 0),FALSE), 'E2 Allocators'!$B$15:$W$361, MATCH('O5 Details by Class &amp; Accounts'!BV$18, 'E2 Allocators'!$B$15:$W$15, 0),FALSE)*$E83), 0, VLOOKUP(VLOOKUP($A83, 'E4 TB Allocation Details'!$A$18:$L$214, MATCH("A &amp; G ID", 'E4 TB Allocation Details'!$A$18:$L$18, 0),FALSE), 'E2 Allocators'!$B$15:$W$361, MATCH('O5 Details by Class &amp; Accounts'!BV$18, 'E2 Allocators'!$B$15:$W$15, 0),FALSE)*$E83)</f>
        <v>0</v>
      </c>
      <c r="BW83" s="1321">
        <f>IF(ISERROR(VLOOKUP(VLOOKUP($A83, 'E4 TB Allocation Details'!$A$18:$L$214, MATCH("A &amp; G ID", 'E4 TB Allocation Details'!$A$18:$L$18, 0),FALSE), 'E2 Allocators'!$B$15:$W$361, MATCH('O5 Details by Class &amp; Accounts'!BW$18, 'E2 Allocators'!$B$15:$W$15, 0),FALSE)*$E83), 0, VLOOKUP(VLOOKUP($A83, 'E4 TB Allocation Details'!$A$18:$L$214, MATCH("A &amp; G ID", 'E4 TB Allocation Details'!$A$18:$L$18, 0),FALSE), 'E2 Allocators'!$B$15:$W$361, MATCH('O5 Details by Class &amp; Accounts'!BW$18, 'E2 Allocators'!$B$15:$W$15, 0),FALSE)*$E83)</f>
        <v>0</v>
      </c>
      <c r="BX83" s="1321">
        <f>IF(ISERROR(VLOOKUP(VLOOKUP($A83, 'E4 TB Allocation Details'!$A$18:$L$214, MATCH("A &amp; G ID", 'E4 TB Allocation Details'!$A$18:$L$18, 0),FALSE), 'E2 Allocators'!$B$15:$W$361, MATCH('O5 Details by Class &amp; Accounts'!BX$18, 'E2 Allocators'!$B$15:$W$15, 0),FALSE)*$E83), 0, VLOOKUP(VLOOKUP($A83, 'E4 TB Allocation Details'!$A$18:$L$214, MATCH("A &amp; G ID", 'E4 TB Allocation Details'!$A$18:$L$18, 0),FALSE), 'E2 Allocators'!$B$15:$W$361, MATCH('O5 Details by Class &amp; Accounts'!BX$18, 'E2 Allocators'!$B$15:$W$15, 0),FALSE)*$E83)</f>
        <v>0</v>
      </c>
      <c r="BY83" s="1321">
        <f>IF(ISERROR(VLOOKUP(VLOOKUP($A83, 'E4 TB Allocation Details'!$A$18:$L$214, MATCH("A &amp; G ID", 'E4 TB Allocation Details'!$A$18:$L$18, 0),FALSE), 'E2 Allocators'!$B$15:$W$361, MATCH('O5 Details by Class &amp; Accounts'!BY$18, 'E2 Allocators'!$B$15:$W$15, 0),FALSE)*$E83), 0, VLOOKUP(VLOOKUP($A83, 'E4 TB Allocation Details'!$A$18:$L$214, MATCH("A &amp; G ID", 'E4 TB Allocation Details'!$A$18:$L$18, 0),FALSE), 'E2 Allocators'!$B$15:$W$361, MATCH('O5 Details by Class &amp; Accounts'!BY$18, 'E2 Allocators'!$B$15:$W$15, 0),FALSE)*$E83)</f>
        <v>0</v>
      </c>
      <c r="BZ83" s="1321">
        <f>IF(ISERROR(VLOOKUP(VLOOKUP($A83, 'E4 TB Allocation Details'!$A$18:$L$214, MATCH("A &amp; G ID", 'E4 TB Allocation Details'!$A$18:$L$18, 0),FALSE), 'E2 Allocators'!$B$15:$W$361, MATCH('O5 Details by Class &amp; Accounts'!BZ$18, 'E2 Allocators'!$B$15:$W$15, 0),FALSE)*$E83), 0, VLOOKUP(VLOOKUP($A83, 'E4 TB Allocation Details'!$A$18:$L$214, MATCH("A &amp; G ID", 'E4 TB Allocation Details'!$A$18:$L$18, 0),FALSE), 'E2 Allocators'!$B$15:$W$361, MATCH('O5 Details by Class &amp; Accounts'!BZ$18, 'E2 Allocators'!$B$15:$W$15, 0),FALSE)*$E83)</f>
        <v>0</v>
      </c>
      <c r="CA83" s="1321">
        <f>IF(ISERROR(VLOOKUP(VLOOKUP($A83, 'E4 TB Allocation Details'!$A$18:$L$214, MATCH("A &amp; G ID", 'E4 TB Allocation Details'!$A$18:$L$18, 0),FALSE), 'E2 Allocators'!$B$15:$W$361, MATCH('O5 Details by Class &amp; Accounts'!CA$18, 'E2 Allocators'!$B$15:$W$15, 0),FALSE)*$E83), 0, VLOOKUP(VLOOKUP($A83, 'E4 TB Allocation Details'!$A$18:$L$214, MATCH("A &amp; G ID", 'E4 TB Allocation Details'!$A$18:$L$18, 0),FALSE), 'E2 Allocators'!$B$15:$W$361, MATCH('O5 Details by Class &amp; Accounts'!CA$18, 'E2 Allocators'!$B$15:$W$15, 0),FALSE)*$E83)</f>
        <v>0</v>
      </c>
      <c r="CB83" s="1321">
        <f>IF(ISERROR(VLOOKUP(VLOOKUP($A83, 'E4 TB Allocation Details'!$A$18:$L$214, MATCH("A &amp; G ID", 'E4 TB Allocation Details'!$A$18:$L$18, 0),FALSE), 'E2 Allocators'!$B$15:$W$361, MATCH('O5 Details by Class &amp; Accounts'!CB$18, 'E2 Allocators'!$B$15:$W$15, 0),FALSE)*$E83), 0, VLOOKUP(VLOOKUP($A83, 'E4 TB Allocation Details'!$A$18:$L$214, MATCH("A &amp; G ID", 'E4 TB Allocation Details'!$A$18:$L$18, 0),FALSE), 'E2 Allocators'!$B$15:$W$361, MATCH('O5 Details by Class &amp; Accounts'!CB$18, 'E2 Allocators'!$B$15:$W$15, 0),FALSE)*$E83)</f>
        <v>0</v>
      </c>
      <c r="CC83" s="1321">
        <f>IF(ISERROR(VLOOKUP(VLOOKUP($A83, 'E4 TB Allocation Details'!$A$18:$L$214, MATCH("A &amp; G ID", 'E4 TB Allocation Details'!$A$18:$L$18, 0),FALSE), 'E2 Allocators'!$B$15:$W$361, MATCH('O5 Details by Class &amp; Accounts'!CC$18, 'E2 Allocators'!$B$15:$W$15, 0),FALSE)*$E83), 0, VLOOKUP(VLOOKUP($A83, 'E4 TB Allocation Details'!$A$18:$L$214, MATCH("A &amp; G ID", 'E4 TB Allocation Details'!$A$18:$L$18, 0),FALSE), 'E2 Allocators'!$B$15:$W$361, MATCH('O5 Details by Class &amp; Accounts'!CC$18, 'E2 Allocators'!$B$15:$W$15, 0),FALSE)*$E83)</f>
        <v>0</v>
      </c>
      <c r="CD83" s="1321">
        <f>IF(ISERROR(VLOOKUP(VLOOKUP($A83, 'E4 TB Allocation Details'!$A$18:$L$214, MATCH("A &amp; G ID", 'E4 TB Allocation Details'!$A$18:$L$18, 0),FALSE), 'E2 Allocators'!$B$15:$W$361, MATCH('O5 Details by Class &amp; Accounts'!CD$18, 'E2 Allocators'!$B$15:$W$15, 0),FALSE)*$E83), 0, VLOOKUP(VLOOKUP($A83, 'E4 TB Allocation Details'!$A$18:$L$214, MATCH("A &amp; G ID", 'E4 TB Allocation Details'!$A$18:$L$18, 0),FALSE), 'E2 Allocators'!$B$15:$W$361, MATCH('O5 Details by Class &amp; Accounts'!CD$18, 'E2 Allocators'!$B$15:$W$15, 0),FALSE)*$E83)</f>
        <v>0</v>
      </c>
      <c r="CE83" s="1321">
        <f>IF(ISERROR(VLOOKUP(VLOOKUP($A83, 'E4 TB Allocation Details'!$A$18:$L$214, MATCH("A &amp; G ID", 'E4 TB Allocation Details'!$A$18:$L$18, 0),FALSE), 'E2 Allocators'!$B$15:$W$361, MATCH('O5 Details by Class &amp; Accounts'!CE$18, 'E2 Allocators'!$B$15:$W$15, 0),FALSE)*$E83), 0, VLOOKUP(VLOOKUP($A83, 'E4 TB Allocation Details'!$A$18:$L$214, MATCH("A &amp; G ID", 'E4 TB Allocation Details'!$A$18:$L$18, 0),FALSE), 'E2 Allocators'!$B$15:$W$361, MATCH('O5 Details by Class &amp; Accounts'!CE$18, 'E2 Allocators'!$B$15:$W$15, 0),FALSE)*$E83)</f>
        <v>0</v>
      </c>
      <c r="CF83" s="1321">
        <f>IF(ISERROR(VLOOKUP(VLOOKUP($A83, 'E4 TB Allocation Details'!$A$18:$L$214, MATCH("A &amp; G ID", 'E4 TB Allocation Details'!$A$18:$L$18, 0),FALSE), 'E2 Allocators'!$B$15:$W$361, MATCH('O5 Details by Class &amp; Accounts'!CF$18, 'E2 Allocators'!$B$15:$W$15, 0),FALSE)*$E83), 0, VLOOKUP(VLOOKUP($A83, 'E4 TB Allocation Details'!$A$18:$L$214, MATCH("A &amp; G ID", 'E4 TB Allocation Details'!$A$18:$L$18, 0),FALSE), 'E2 Allocators'!$B$15:$W$361, MATCH('O5 Details by Class &amp; Accounts'!CF$18, 'E2 Allocators'!$B$15:$W$15, 0),FALSE)*$E83)</f>
        <v>0</v>
      </c>
      <c r="CG83" s="1321">
        <f>IF(ISERROR(VLOOKUP(VLOOKUP($A83, 'E4 TB Allocation Details'!$A$18:$L$214, MATCH("A &amp; G ID", 'E4 TB Allocation Details'!$A$18:$L$18, 0),FALSE), 'E2 Allocators'!$B$15:$W$361, MATCH('O5 Details by Class &amp; Accounts'!CG$18, 'E2 Allocators'!$B$15:$W$15, 0),FALSE)*$E83), 0, VLOOKUP(VLOOKUP($A83, 'E4 TB Allocation Details'!$A$18:$L$214, MATCH("A &amp; G ID", 'E4 TB Allocation Details'!$A$18:$L$18, 0),FALSE), 'E2 Allocators'!$B$15:$W$361, MATCH('O5 Details by Class &amp; Accounts'!CG$18, 'E2 Allocators'!$B$15:$W$15, 0),FALSE)*$E83)</f>
        <v>0</v>
      </c>
      <c r="CH83" s="1321">
        <f>IF(ISERROR(VLOOKUP(VLOOKUP($A83, 'E4 TB Allocation Details'!$A$18:$L$214, MATCH("A &amp; G ID", 'E4 TB Allocation Details'!$A$18:$L$18, 0),FALSE), 'E2 Allocators'!$B$15:$W$361, MATCH('O5 Details by Class &amp; Accounts'!CH$18, 'E2 Allocators'!$B$15:$W$15, 0),FALSE)*$E83), 0, VLOOKUP(VLOOKUP($A83, 'E4 TB Allocation Details'!$A$18:$L$214, MATCH("A &amp; G ID", 'E4 TB Allocation Details'!$A$18:$L$18, 0),FALSE), 'E2 Allocators'!$B$15:$W$361, MATCH('O5 Details by Class &amp; Accounts'!CH$18, 'E2 Allocators'!$B$15:$W$15, 0),FALSE)*$E83)</f>
        <v>0</v>
      </c>
      <c r="CI83" s="1321">
        <f>IF(ISERROR(VLOOKUP(VLOOKUP($A83, 'E4 TB Allocation Details'!$A$18:$L$214, MATCH("A &amp; G ID", 'E4 TB Allocation Details'!$A$18:$L$18, 0),FALSE), 'E2 Allocators'!$B$15:$W$361, MATCH('O5 Details by Class &amp; Accounts'!CI$18, 'E2 Allocators'!$B$15:$W$15, 0),FALSE)*$E83), 0, VLOOKUP(VLOOKUP($A83, 'E4 TB Allocation Details'!$A$18:$L$214, MATCH("A &amp; G ID", 'E4 TB Allocation Details'!$A$18:$L$18, 0),FALSE), 'E2 Allocators'!$B$15:$W$361, MATCH('O5 Details by Class &amp; Accounts'!CI$18, 'E2 Allocators'!$B$15:$W$15, 0),FALSE)*$E83)</f>
        <v>0</v>
      </c>
      <c r="CJ83" s="1321">
        <f>IF(ISERROR(VLOOKUP(VLOOKUP($A83, 'E4 TB Allocation Details'!$A$18:$L$214, MATCH("A &amp; G ID", 'E4 TB Allocation Details'!$A$18:$L$18, 0),FALSE), 'E2 Allocators'!$B$15:$W$361, MATCH('O5 Details by Class &amp; Accounts'!CJ$18, 'E2 Allocators'!$B$15:$W$15, 0),FALSE)*$E83), 0, VLOOKUP(VLOOKUP($A83, 'E4 TB Allocation Details'!$A$18:$L$214, MATCH("A &amp; G ID", 'E4 TB Allocation Details'!$A$18:$L$18, 0),FALSE), 'E2 Allocators'!$B$15:$W$361, MATCH('O5 Details by Class &amp; Accounts'!CJ$18, 'E2 Allocators'!$B$15:$W$15, 0),FALSE)*$E83)</f>
        <v>0</v>
      </c>
      <c r="CK83" s="1321">
        <f>IF(ISERROR(VLOOKUP(VLOOKUP($A83, 'E4 TB Allocation Details'!$A$18:$L$214, MATCH("A &amp; G ID", 'E4 TB Allocation Details'!$A$18:$L$18, 0),FALSE), 'E2 Allocators'!$B$15:$W$361, MATCH('O5 Details by Class &amp; Accounts'!CK$18, 'E2 Allocators'!$B$15:$W$15, 0),FALSE)*$E83), 0, VLOOKUP(VLOOKUP($A83, 'E4 TB Allocation Details'!$A$18:$L$214, MATCH("A &amp; G ID", 'E4 TB Allocation Details'!$A$18:$L$18, 0),FALSE), 'E2 Allocators'!$B$15:$W$361, MATCH('O5 Details by Class &amp; Accounts'!CK$18, 'E2 Allocators'!$B$15:$W$15, 0),FALSE)*$E83)</f>
        <v>0</v>
      </c>
      <c r="CL83" s="1321">
        <f>IF(ISERROR(VLOOKUP(VLOOKUP($A83, 'E4 TB Allocation Details'!$A$18:$L$214, MATCH("A &amp; G ID", 'E4 TB Allocation Details'!$A$18:$L$18, 0),FALSE), 'E2 Allocators'!$B$15:$W$361, MATCH('O5 Details by Class &amp; Accounts'!CL$18, 'E2 Allocators'!$B$15:$W$15, 0),FALSE)*$E83), 0, VLOOKUP(VLOOKUP($A83, 'E4 TB Allocation Details'!$A$18:$L$214, MATCH("A &amp; G ID", 'E4 TB Allocation Details'!$A$18:$L$18, 0),FALSE), 'E2 Allocators'!$B$15:$W$361, MATCH('O5 Details by Class &amp; Accounts'!CL$18, 'E2 Allocators'!$B$15:$W$15, 0),FALSE)*$E83)</f>
        <v>0</v>
      </c>
      <c r="CM83" s="1321">
        <f>IF(ISERROR(VLOOKUP(VLOOKUP($A83, 'E4 TB Allocation Details'!$A$18:$L$214, MATCH("A &amp; G ID", 'E4 TB Allocation Details'!$A$18:$L$18, 0),FALSE), 'E2 Allocators'!$B$15:$W$361, MATCH('O5 Details by Class &amp; Accounts'!CM$18, 'E2 Allocators'!$B$15:$W$15, 0),FALSE)*$E83), 0, VLOOKUP(VLOOKUP($A83, 'E4 TB Allocation Details'!$A$18:$L$214, MATCH("A &amp; G ID", 'E4 TB Allocation Details'!$A$18:$L$18, 0),FALSE), 'E2 Allocators'!$B$15:$W$361, MATCH('O5 Details by Class &amp; Accounts'!CM$18, 'E2 Allocators'!$B$15:$W$15, 0),FALSE)*$E83)</f>
        <v>0</v>
      </c>
      <c r="CN83" s="1321">
        <f t="shared" si="16"/>
        <v>0</v>
      </c>
      <c r="CO83" s="1650">
        <f t="shared" ref="CO83:CO89" si="19">+E83-AC83-AX83-BS83-CN83</f>
        <v>0</v>
      </c>
      <c r="CQ83" s="1898" t="s">
        <v>1195</v>
      </c>
    </row>
    <row r="84" spans="1:95" s="64" customFormat="1" ht="12.75">
      <c r="A84" s="1092"/>
      <c r="B84" s="2221" t="s">
        <v>1640</v>
      </c>
      <c r="C84" s="1647"/>
      <c r="D84" s="1648"/>
      <c r="E84" s="1647"/>
      <c r="F84" s="1649"/>
      <c r="G84" s="1649"/>
      <c r="H84" s="1321"/>
      <c r="I84" s="1321"/>
      <c r="J84" s="1321"/>
      <c r="K84" s="1321"/>
      <c r="L84" s="1321"/>
      <c r="M84" s="1321"/>
      <c r="N84" s="1321"/>
      <c r="O84" s="1321"/>
      <c r="P84" s="1321"/>
      <c r="Q84" s="1321"/>
      <c r="R84" s="1321"/>
      <c r="S84" s="1321"/>
      <c r="T84" s="1321"/>
      <c r="U84" s="1321"/>
      <c r="V84" s="1321"/>
      <c r="W84" s="1321"/>
      <c r="X84" s="1321"/>
      <c r="Y84" s="1321"/>
      <c r="Z84" s="1321"/>
      <c r="AA84" s="1321"/>
      <c r="AB84" s="1321"/>
      <c r="AC84" s="1321"/>
      <c r="AD84" s="1321"/>
      <c r="AE84" s="1321"/>
      <c r="AF84" s="1321"/>
      <c r="AG84" s="1321"/>
      <c r="AH84" s="1321"/>
      <c r="AI84" s="1321"/>
      <c r="AJ84" s="1321"/>
      <c r="AK84" s="1321"/>
      <c r="AL84" s="1321"/>
      <c r="AM84" s="1321"/>
      <c r="AN84" s="1321"/>
      <c r="AO84" s="1321"/>
      <c r="AP84" s="1321"/>
      <c r="AQ84" s="1321"/>
      <c r="AR84" s="1321"/>
      <c r="AS84" s="1321"/>
      <c r="AT84" s="1321"/>
      <c r="AU84" s="1321"/>
      <c r="AV84" s="1321"/>
      <c r="AW84" s="1321"/>
      <c r="AX84" s="1321"/>
      <c r="AY84" s="1321"/>
      <c r="AZ84" s="1321"/>
      <c r="BA84" s="1321"/>
      <c r="BB84" s="1321"/>
      <c r="BC84" s="1321"/>
      <c r="BD84" s="1321"/>
      <c r="BE84" s="1321"/>
      <c r="BF84" s="1321"/>
      <c r="BG84" s="1321"/>
      <c r="BH84" s="1321"/>
      <c r="BI84" s="1321"/>
      <c r="BJ84" s="1321"/>
      <c r="BK84" s="1321"/>
      <c r="BL84" s="1321"/>
      <c r="BM84" s="1321"/>
      <c r="BN84" s="1321"/>
      <c r="BO84" s="1321"/>
      <c r="BP84" s="1321"/>
      <c r="BQ84" s="1321"/>
      <c r="BR84" s="1321"/>
      <c r="BS84" s="1321"/>
      <c r="BT84" s="1321"/>
      <c r="BU84" s="1321"/>
      <c r="BV84" s="1321"/>
      <c r="BW84" s="1321"/>
      <c r="BX84" s="1321"/>
      <c r="BY84" s="1321"/>
      <c r="BZ84" s="1321"/>
      <c r="CA84" s="1321"/>
      <c r="CB84" s="1321"/>
      <c r="CC84" s="1321"/>
      <c r="CD84" s="1321"/>
      <c r="CE84" s="1321"/>
      <c r="CF84" s="1321"/>
      <c r="CG84" s="1321"/>
      <c r="CH84" s="1321"/>
      <c r="CI84" s="1321"/>
      <c r="CJ84" s="1321"/>
      <c r="CK84" s="1321"/>
      <c r="CL84" s="1321"/>
      <c r="CM84" s="1321"/>
      <c r="CN84" s="1321"/>
      <c r="CO84" s="1650"/>
      <c r="CQ84" s="1898"/>
    </row>
    <row r="85" spans="1:95" s="64" customFormat="1" ht="12.75">
      <c r="A85" s="1092">
        <v>4080</v>
      </c>
      <c r="B85" s="1093" t="s">
        <v>1614</v>
      </c>
      <c r="C85" s="1647">
        <f>IF(ISERROR(VLOOKUP($A85,'I3 TB Data'!$A$19:$H$484,MATCH('O5 Details by Class &amp; Accounts'!$C$18, 'I3 TB Data'!$A$19:$H$19,0),0)), 0, VLOOKUP($A85,'I3 TB Data'!$A$19:$H$484,MATCH('O5 Details by Class &amp; Accounts'!$C$18,'I3 TB Data'!$A$19:$H$19,0),0))</f>
        <v>-1928929</v>
      </c>
      <c r="D85" s="1648"/>
      <c r="E85" s="1647">
        <f>C85+D85</f>
        <v>-1928929</v>
      </c>
      <c r="F85" s="1649">
        <f>IF(ISERROR(VLOOKUP($A85, 'E1 Categorization'!A34:E125, MATCH("Customer Component", 'E1 Categorization'!$A$33:$E$33,0), 0)), 0, IF(VLOOKUP($A85, 'E1 Categorization'!A34:E125, MATCH("Customer Component", 'E1 Categorization'!$A$33:$E$33,0), 0)=0, 'O5 Details by Class &amp; Accounts'!$E85, IF(AND(VLOOKUP($A85, 'E1 Categorization'!A34:E125, MATCH("Customer Component", 'E1 Categorization'!$A$33:$E$33,0), 0) &gt;0, VLOOKUP($A85, 'E1 Categorization'!A34:E125, MATCH("Customer Component", 'E1 Categorization'!$A$33:$E$33,0), 0)&lt;1), 'O5 Details by Class &amp; Accounts'!$E85*(1-VLOOKUP($A85, 'E1 Categorization'!A34:E125, MATCH("Customer Component", 'E1 Categorization'!$A$33:$E$33,0), 0)), 0)))</f>
        <v>0</v>
      </c>
      <c r="G85" s="1649">
        <f>IF(ISERROR(VLOOKUP($A85, 'E1 Categorization'!A34:E125, MATCH("Customer Component", 'E1 Categorization'!$A$33:$E$33,0), 0)),0, IF(VLOOKUP($A85, 'E1 Categorization'!A34:E125, MATCH("Customer Component", 'E1 Categorization'!$A$33:$E$33,0), 0)=0, 0, IF(AND(VLOOKUP($A85, 'E1 Categorization'!A34:E125, MATCH("Customer Component", 'E1 Categorization'!$A$33:$E$33,0), 0) &gt;0, VLOOKUP($A85, 'E1 Categorization'!A34:E125, MATCH("Customer Component", 'E1 Categorization'!$A$33:$E$33,0), 0)&lt;1), 'O5 Details by Class &amp; Accounts'!$E85*(VLOOKUP($A85, 'E1 Categorization'!A34:E125, MATCH("Customer Component", 'E1 Categorization'!$A$33:$E$33,0), 0)), 'O5 Details by Class &amp; Accounts'!$E85)))</f>
        <v>0</v>
      </c>
      <c r="H85" s="1321">
        <f>F85+G85</f>
        <v>0</v>
      </c>
      <c r="I85" s="1321">
        <f>IF(ISERROR(VLOOKUP(VLOOKUP($A85, 'E4 TB Allocation Details'!$A$18:$L$214, MATCH("Demand ID", 'E4 TB Allocation Details'!$A$18:$L$18, 0),FALSE), 'E2 Allocators'!$B$15:$W$361, MATCH('O5 Details by Class &amp; Accounts'!I$18, 'E2 Allocators'!$B$15:$W$15, 0),FALSE)*$F85), 0, VLOOKUP(VLOOKUP($A85, 'E4 TB Allocation Details'!$A$18:$L$214, MATCH("Demand ID", 'E4 TB Allocation Details'!$A$18:$L$18, 0),FALSE), 'E2 Allocators'!$B$15:$W$361, MATCH('O5 Details by Class &amp; Accounts'!I$18, 'E2 Allocators'!$B$15:$W$15, 0),FALSE)*$F85)</f>
        <v>0</v>
      </c>
      <c r="J85" s="1321">
        <f>IF(ISERROR(VLOOKUP(VLOOKUP($A85, 'E4 TB Allocation Details'!$A$18:$L$214, MATCH("Demand ID", 'E4 TB Allocation Details'!$A$18:$L$18, 0),FALSE), 'E2 Allocators'!$B$15:$W$361, MATCH('O5 Details by Class &amp; Accounts'!J$18, 'E2 Allocators'!$B$15:$W$15, 0),FALSE)*$F85), 0, VLOOKUP(VLOOKUP($A85, 'E4 TB Allocation Details'!$A$18:$L$214, MATCH("Demand ID", 'E4 TB Allocation Details'!$A$18:$L$18, 0),FALSE), 'E2 Allocators'!$B$15:$W$361, MATCH('O5 Details by Class &amp; Accounts'!J$18, 'E2 Allocators'!$B$15:$W$15, 0),FALSE)*$F85)</f>
        <v>0</v>
      </c>
      <c r="K85" s="1321">
        <f>IF(ISERROR(VLOOKUP(VLOOKUP($A85, 'E4 TB Allocation Details'!$A$18:$L$214, MATCH("Demand ID", 'E4 TB Allocation Details'!$A$18:$L$18, 0),FALSE), 'E2 Allocators'!$B$15:$W$361, MATCH('O5 Details by Class &amp; Accounts'!K$18, 'E2 Allocators'!$B$15:$W$15, 0),FALSE)*$F85), 0, VLOOKUP(VLOOKUP($A85, 'E4 TB Allocation Details'!$A$18:$L$214, MATCH("Demand ID", 'E4 TB Allocation Details'!$A$18:$L$18, 0),FALSE), 'E2 Allocators'!$B$15:$W$361, MATCH('O5 Details by Class &amp; Accounts'!K$18, 'E2 Allocators'!$B$15:$W$15, 0),FALSE)*$F85)</f>
        <v>0</v>
      </c>
      <c r="L85" s="1321">
        <f>IF(ISERROR(VLOOKUP(VLOOKUP($A85, 'E4 TB Allocation Details'!$A$18:$L$214, MATCH("Demand ID", 'E4 TB Allocation Details'!$A$18:$L$18, 0),FALSE), 'E2 Allocators'!$B$15:$W$361, MATCH('O5 Details by Class &amp; Accounts'!L$18, 'E2 Allocators'!$B$15:$W$15, 0),FALSE)*$F85), 0, VLOOKUP(VLOOKUP($A85, 'E4 TB Allocation Details'!$A$18:$L$214, MATCH("Demand ID", 'E4 TB Allocation Details'!$A$18:$L$18, 0),FALSE), 'E2 Allocators'!$B$15:$W$361, MATCH('O5 Details by Class &amp; Accounts'!L$18, 'E2 Allocators'!$B$15:$W$15, 0),FALSE)*$F85)</f>
        <v>0</v>
      </c>
      <c r="M85" s="1321">
        <f>IF(ISERROR(VLOOKUP(VLOOKUP($A85, 'E4 TB Allocation Details'!$A$18:$L$214, MATCH("Demand ID", 'E4 TB Allocation Details'!$A$18:$L$18, 0),FALSE), 'E2 Allocators'!$B$15:$W$361, MATCH('O5 Details by Class &amp; Accounts'!M$18, 'E2 Allocators'!$B$15:$W$15, 0),FALSE)*$F85), 0, VLOOKUP(VLOOKUP($A85, 'E4 TB Allocation Details'!$A$18:$L$214, MATCH("Demand ID", 'E4 TB Allocation Details'!$A$18:$L$18, 0),FALSE), 'E2 Allocators'!$B$15:$W$361, MATCH('O5 Details by Class &amp; Accounts'!M$18, 'E2 Allocators'!$B$15:$W$15, 0),FALSE)*$F85)</f>
        <v>0</v>
      </c>
      <c r="N85" s="1321">
        <f>IF(ISERROR(VLOOKUP(VLOOKUP($A85, 'E4 TB Allocation Details'!$A$18:$L$214, MATCH("Demand ID", 'E4 TB Allocation Details'!$A$18:$L$18, 0),FALSE), 'E2 Allocators'!$B$15:$W$361, MATCH('O5 Details by Class &amp; Accounts'!N$18, 'E2 Allocators'!$B$15:$W$15, 0),FALSE)*$F85), 0, VLOOKUP(VLOOKUP($A85, 'E4 TB Allocation Details'!$A$18:$L$214, MATCH("Demand ID", 'E4 TB Allocation Details'!$A$18:$L$18, 0),FALSE), 'E2 Allocators'!$B$15:$W$361, MATCH('O5 Details by Class &amp; Accounts'!N$18, 'E2 Allocators'!$B$15:$W$15, 0),FALSE)*$F85)</f>
        <v>0</v>
      </c>
      <c r="O85" s="1321">
        <f>IF(ISERROR(VLOOKUP(VLOOKUP($A85, 'E4 TB Allocation Details'!$A$18:$L$214, MATCH("Demand ID", 'E4 TB Allocation Details'!$A$18:$L$18, 0),FALSE), 'E2 Allocators'!$B$15:$W$361, MATCH('O5 Details by Class &amp; Accounts'!O$18, 'E2 Allocators'!$B$15:$W$15, 0),FALSE)*$F85), 0, VLOOKUP(VLOOKUP($A85, 'E4 TB Allocation Details'!$A$18:$L$214, MATCH("Demand ID", 'E4 TB Allocation Details'!$A$18:$L$18, 0),FALSE), 'E2 Allocators'!$B$15:$W$361, MATCH('O5 Details by Class &amp; Accounts'!O$18, 'E2 Allocators'!$B$15:$W$15, 0),FALSE)*$F85)</f>
        <v>0</v>
      </c>
      <c r="P85" s="1321">
        <f>IF(ISERROR(VLOOKUP(VLOOKUP($A85, 'E4 TB Allocation Details'!$A$18:$L$214, MATCH("Demand ID", 'E4 TB Allocation Details'!$A$18:$L$18, 0),FALSE), 'E2 Allocators'!$B$15:$W$361, MATCH('O5 Details by Class &amp; Accounts'!P$18, 'E2 Allocators'!$B$15:$W$15, 0),FALSE)*$F85), 0, VLOOKUP(VLOOKUP($A85, 'E4 TB Allocation Details'!$A$18:$L$214, MATCH("Demand ID", 'E4 TB Allocation Details'!$A$18:$L$18, 0),FALSE), 'E2 Allocators'!$B$15:$W$361, MATCH('O5 Details by Class &amp; Accounts'!P$18, 'E2 Allocators'!$B$15:$W$15, 0),FALSE)*$F85)</f>
        <v>0</v>
      </c>
      <c r="Q85" s="1321">
        <f>IF(ISERROR(VLOOKUP(VLOOKUP($A85, 'E4 TB Allocation Details'!$A$18:$L$214, MATCH("Demand ID", 'E4 TB Allocation Details'!$A$18:$L$18, 0),FALSE), 'E2 Allocators'!$B$15:$W$361, MATCH('O5 Details by Class &amp; Accounts'!Q$18, 'E2 Allocators'!$B$15:$W$15, 0),FALSE)*$F85), 0, VLOOKUP(VLOOKUP($A85, 'E4 TB Allocation Details'!$A$18:$L$214, MATCH("Demand ID", 'E4 TB Allocation Details'!$A$18:$L$18, 0),FALSE), 'E2 Allocators'!$B$15:$W$361, MATCH('O5 Details by Class &amp; Accounts'!Q$18, 'E2 Allocators'!$B$15:$W$15, 0),FALSE)*$F85)</f>
        <v>0</v>
      </c>
      <c r="R85" s="1321">
        <f>IF(ISERROR(VLOOKUP(VLOOKUP($A85, 'E4 TB Allocation Details'!$A$18:$L$214, MATCH("Demand ID", 'E4 TB Allocation Details'!$A$18:$L$18, 0),FALSE), 'E2 Allocators'!$B$15:$W$361, MATCH('O5 Details by Class &amp; Accounts'!R$18, 'E2 Allocators'!$B$15:$W$15, 0),FALSE)*$F85), 0, VLOOKUP(VLOOKUP($A85, 'E4 TB Allocation Details'!$A$18:$L$214, MATCH("Demand ID", 'E4 TB Allocation Details'!$A$18:$L$18, 0),FALSE), 'E2 Allocators'!$B$15:$W$361, MATCH('O5 Details by Class &amp; Accounts'!R$18, 'E2 Allocators'!$B$15:$W$15, 0),FALSE)*$F85)</f>
        <v>0</v>
      </c>
      <c r="S85" s="1321">
        <f>IF(ISERROR(VLOOKUP(VLOOKUP($A85, 'E4 TB Allocation Details'!$A$18:$L$214, MATCH("Demand ID", 'E4 TB Allocation Details'!$A$18:$L$18, 0),FALSE), 'E2 Allocators'!$B$15:$W$361, MATCH('O5 Details by Class &amp; Accounts'!S$18, 'E2 Allocators'!$B$15:$W$15, 0),FALSE)*$F85), 0, VLOOKUP(VLOOKUP($A85, 'E4 TB Allocation Details'!$A$18:$L$214, MATCH("Demand ID", 'E4 TB Allocation Details'!$A$18:$L$18, 0),FALSE), 'E2 Allocators'!$B$15:$W$361, MATCH('O5 Details by Class &amp; Accounts'!S$18, 'E2 Allocators'!$B$15:$W$15, 0),FALSE)*$F85)</f>
        <v>0</v>
      </c>
      <c r="T85" s="1321">
        <f>IF(ISERROR(VLOOKUP(VLOOKUP($A85, 'E4 TB Allocation Details'!$A$18:$L$214, MATCH("Demand ID", 'E4 TB Allocation Details'!$A$18:$L$18, 0),FALSE), 'E2 Allocators'!$B$15:$W$361, MATCH('O5 Details by Class &amp; Accounts'!T$18, 'E2 Allocators'!$B$15:$W$15, 0),FALSE)*$F85), 0, VLOOKUP(VLOOKUP($A85, 'E4 TB Allocation Details'!$A$18:$L$214, MATCH("Demand ID", 'E4 TB Allocation Details'!$A$18:$L$18, 0),FALSE), 'E2 Allocators'!$B$15:$W$361, MATCH('O5 Details by Class &amp; Accounts'!T$18, 'E2 Allocators'!$B$15:$W$15, 0),FALSE)*$F85)</f>
        <v>0</v>
      </c>
      <c r="U85" s="1321">
        <f>IF(ISERROR(VLOOKUP(VLOOKUP($A85, 'E4 TB Allocation Details'!$A$18:$L$214, MATCH("Demand ID", 'E4 TB Allocation Details'!$A$18:$L$18, 0),FALSE), 'E2 Allocators'!$B$15:$W$361, MATCH('O5 Details by Class &amp; Accounts'!U$18, 'E2 Allocators'!$B$15:$W$15, 0),FALSE)*$F85), 0, VLOOKUP(VLOOKUP($A85, 'E4 TB Allocation Details'!$A$18:$L$214, MATCH("Demand ID", 'E4 TB Allocation Details'!$A$18:$L$18, 0),FALSE), 'E2 Allocators'!$B$15:$W$361, MATCH('O5 Details by Class &amp; Accounts'!U$18, 'E2 Allocators'!$B$15:$W$15, 0),FALSE)*$F85)</f>
        <v>0</v>
      </c>
      <c r="V85" s="1321">
        <f>IF(ISERROR(VLOOKUP(VLOOKUP($A85, 'E4 TB Allocation Details'!$A$18:$L$214, MATCH("Demand ID", 'E4 TB Allocation Details'!$A$18:$L$18, 0),FALSE), 'E2 Allocators'!$B$15:$W$361, MATCH('O5 Details by Class &amp; Accounts'!V$18, 'E2 Allocators'!$B$15:$W$15, 0),FALSE)*$F85), 0, VLOOKUP(VLOOKUP($A85, 'E4 TB Allocation Details'!$A$18:$L$214, MATCH("Demand ID", 'E4 TB Allocation Details'!$A$18:$L$18, 0),FALSE), 'E2 Allocators'!$B$15:$W$361, MATCH('O5 Details by Class &amp; Accounts'!V$18, 'E2 Allocators'!$B$15:$W$15, 0),FALSE)*$F85)</f>
        <v>0</v>
      </c>
      <c r="W85" s="1321">
        <f>IF(ISERROR(VLOOKUP(VLOOKUP($A85, 'E4 TB Allocation Details'!$A$18:$L$214, MATCH("Demand ID", 'E4 TB Allocation Details'!$A$18:$L$18, 0),FALSE), 'E2 Allocators'!$B$15:$W$361, MATCH('O5 Details by Class &amp; Accounts'!W$18, 'E2 Allocators'!$B$15:$W$15, 0),FALSE)*$F85), 0, VLOOKUP(VLOOKUP($A85, 'E4 TB Allocation Details'!$A$18:$L$214, MATCH("Demand ID", 'E4 TB Allocation Details'!$A$18:$L$18, 0),FALSE), 'E2 Allocators'!$B$15:$W$361, MATCH('O5 Details by Class &amp; Accounts'!W$18, 'E2 Allocators'!$B$15:$W$15, 0),FALSE)*$F85)</f>
        <v>0</v>
      </c>
      <c r="X85" s="1321">
        <f>IF(ISERROR(VLOOKUP(VLOOKUP($A85, 'E4 TB Allocation Details'!$A$18:$L$214, MATCH("Demand ID", 'E4 TB Allocation Details'!$A$18:$L$18, 0),FALSE), 'E2 Allocators'!$B$15:$W$361, MATCH('O5 Details by Class &amp; Accounts'!X$18, 'E2 Allocators'!$B$15:$W$15, 0),FALSE)*$F85), 0, VLOOKUP(VLOOKUP($A85, 'E4 TB Allocation Details'!$A$18:$L$214, MATCH("Demand ID", 'E4 TB Allocation Details'!$A$18:$L$18, 0),FALSE), 'E2 Allocators'!$B$15:$W$361, MATCH('O5 Details by Class &amp; Accounts'!X$18, 'E2 Allocators'!$B$15:$W$15, 0),FALSE)*$F85)</f>
        <v>0</v>
      </c>
      <c r="Y85" s="1321">
        <f>IF(ISERROR(VLOOKUP(VLOOKUP($A85, 'E4 TB Allocation Details'!$A$18:$L$214, MATCH("Demand ID", 'E4 TB Allocation Details'!$A$18:$L$18, 0),FALSE), 'E2 Allocators'!$B$15:$W$361, MATCH('O5 Details by Class &amp; Accounts'!Y$18, 'E2 Allocators'!$B$15:$W$15, 0),FALSE)*$F85), 0, VLOOKUP(VLOOKUP($A85, 'E4 TB Allocation Details'!$A$18:$L$214, MATCH("Demand ID", 'E4 TB Allocation Details'!$A$18:$L$18, 0),FALSE), 'E2 Allocators'!$B$15:$W$361, MATCH('O5 Details by Class &amp; Accounts'!Y$18, 'E2 Allocators'!$B$15:$W$15, 0),FALSE)*$F85)</f>
        <v>0</v>
      </c>
      <c r="Z85" s="1321">
        <f>IF(ISERROR(VLOOKUP(VLOOKUP($A85, 'E4 TB Allocation Details'!$A$18:$L$214, MATCH("Demand ID", 'E4 TB Allocation Details'!$A$18:$L$18, 0),FALSE), 'E2 Allocators'!$B$15:$W$361, MATCH('O5 Details by Class &amp; Accounts'!Z$18, 'E2 Allocators'!$B$15:$W$15, 0),FALSE)*$F85), 0, VLOOKUP(VLOOKUP($A85, 'E4 TB Allocation Details'!$A$18:$L$214, MATCH("Demand ID", 'E4 TB Allocation Details'!$A$18:$L$18, 0),FALSE), 'E2 Allocators'!$B$15:$W$361, MATCH('O5 Details by Class &amp; Accounts'!Z$18, 'E2 Allocators'!$B$15:$W$15, 0),FALSE)*$F85)</f>
        <v>0</v>
      </c>
      <c r="AA85" s="1321">
        <f>IF(ISERROR(VLOOKUP(VLOOKUP($A85, 'E4 TB Allocation Details'!$A$18:$L$214, MATCH("Demand ID", 'E4 TB Allocation Details'!$A$18:$L$18, 0),FALSE), 'E2 Allocators'!$B$15:$W$361, MATCH('O5 Details by Class &amp; Accounts'!AA$18, 'E2 Allocators'!$B$15:$W$15, 0),FALSE)*$F85), 0, VLOOKUP(VLOOKUP($A85, 'E4 TB Allocation Details'!$A$18:$L$214, MATCH("Demand ID", 'E4 TB Allocation Details'!$A$18:$L$18, 0),FALSE), 'E2 Allocators'!$B$15:$W$361, MATCH('O5 Details by Class &amp; Accounts'!AA$18, 'E2 Allocators'!$B$15:$W$15, 0),FALSE)*$F85)</f>
        <v>0</v>
      </c>
      <c r="AB85" s="1321">
        <f>IF(ISERROR(VLOOKUP(VLOOKUP($A85, 'E4 TB Allocation Details'!$A$18:$L$214, MATCH("Demand ID", 'E4 TB Allocation Details'!$A$18:$L$18, 0),FALSE), 'E2 Allocators'!$B$15:$W$361, MATCH('O5 Details by Class &amp; Accounts'!AB$18, 'E2 Allocators'!$B$15:$W$15, 0),FALSE)*$F85), 0, VLOOKUP(VLOOKUP($A85, 'E4 TB Allocation Details'!$A$18:$L$214, MATCH("Demand ID", 'E4 TB Allocation Details'!$A$18:$L$18, 0),FALSE), 'E2 Allocators'!$B$15:$W$361, MATCH('O5 Details by Class &amp; Accounts'!AB$18, 'E2 Allocators'!$B$15:$W$15, 0),FALSE)*$F85)</f>
        <v>0</v>
      </c>
      <c r="AC85" s="1321">
        <f>SUM(I85:AB85)</f>
        <v>0</v>
      </c>
      <c r="AD85" s="1321">
        <f>IF(ISERROR(VLOOKUP(VLOOKUP($A85, 'E4 TB Allocation Details'!$A$18:$L$214, MATCH("Customer ID", 'E4 TB Allocation Details'!$A$18:$L$18, 0),FALSE), 'E2 Allocators'!$B$15:$W$361, MATCH('O5 Details by Class &amp; Accounts'!AD$18, 'E2 Allocators'!$B$15:$W$15, 0),FALSE)*$G85), 0, VLOOKUP(VLOOKUP($A85, 'E4 TB Allocation Details'!$A$18:$L$214, MATCH("Customer ID", 'E4 TB Allocation Details'!$A$18:$L$18, 0),FALSE), 'E2 Allocators'!$B$15:$W$361, MATCH('O5 Details by Class &amp; Accounts'!AD$18, 'E2 Allocators'!$B$15:$W$15, 0),FALSE)*$G85)</f>
        <v>0</v>
      </c>
      <c r="AE85" s="1321">
        <f>IF(ISERROR(VLOOKUP(VLOOKUP($A85, 'E4 TB Allocation Details'!$A$18:$L$214, MATCH("Customer ID", 'E4 TB Allocation Details'!$A$18:$L$18, 0),FALSE), 'E2 Allocators'!$B$15:$W$361, MATCH('O5 Details by Class &amp; Accounts'!AE$18, 'E2 Allocators'!$B$15:$W$15, 0),FALSE)*$G85), 0, VLOOKUP(VLOOKUP($A85, 'E4 TB Allocation Details'!$A$18:$L$214, MATCH("Customer ID", 'E4 TB Allocation Details'!$A$18:$L$18, 0),FALSE), 'E2 Allocators'!$B$15:$W$361, MATCH('O5 Details by Class &amp; Accounts'!AE$18, 'E2 Allocators'!$B$15:$W$15, 0),FALSE)*$G85)</f>
        <v>0</v>
      </c>
      <c r="AF85" s="1321">
        <f>IF(ISERROR(VLOOKUP(VLOOKUP($A85, 'E4 TB Allocation Details'!$A$18:$L$214, MATCH("Customer ID", 'E4 TB Allocation Details'!$A$18:$L$18, 0),FALSE), 'E2 Allocators'!$B$15:$W$361, MATCH('O5 Details by Class &amp; Accounts'!AF$18, 'E2 Allocators'!$B$15:$W$15, 0),FALSE)*$G85), 0, VLOOKUP(VLOOKUP($A85, 'E4 TB Allocation Details'!$A$18:$L$214, MATCH("Customer ID", 'E4 TB Allocation Details'!$A$18:$L$18, 0),FALSE), 'E2 Allocators'!$B$15:$W$361, MATCH('O5 Details by Class &amp; Accounts'!AF$18, 'E2 Allocators'!$B$15:$W$15, 0),FALSE)*$G85)</f>
        <v>0</v>
      </c>
      <c r="AG85" s="1321">
        <f>IF(ISERROR(VLOOKUP(VLOOKUP($A85, 'E4 TB Allocation Details'!$A$18:$L$214, MATCH("Customer ID", 'E4 TB Allocation Details'!$A$18:$L$18, 0),FALSE), 'E2 Allocators'!$B$15:$W$361, MATCH('O5 Details by Class &amp; Accounts'!AG$18, 'E2 Allocators'!$B$15:$W$15, 0),FALSE)*$G85), 0, VLOOKUP(VLOOKUP($A85, 'E4 TB Allocation Details'!$A$18:$L$214, MATCH("Customer ID", 'E4 TB Allocation Details'!$A$18:$L$18, 0),FALSE), 'E2 Allocators'!$B$15:$W$361, MATCH('O5 Details by Class &amp; Accounts'!AG$18, 'E2 Allocators'!$B$15:$W$15, 0),FALSE)*$G85)</f>
        <v>0</v>
      </c>
      <c r="AH85" s="1321">
        <f>IF(ISERROR(VLOOKUP(VLOOKUP($A85, 'E4 TB Allocation Details'!$A$18:$L$214, MATCH("Customer ID", 'E4 TB Allocation Details'!$A$18:$L$18, 0),FALSE), 'E2 Allocators'!$B$15:$W$361, MATCH('O5 Details by Class &amp; Accounts'!AH$18, 'E2 Allocators'!$B$15:$W$15, 0),FALSE)*$G85), 0, VLOOKUP(VLOOKUP($A85, 'E4 TB Allocation Details'!$A$18:$L$214, MATCH("Customer ID", 'E4 TB Allocation Details'!$A$18:$L$18, 0),FALSE), 'E2 Allocators'!$B$15:$W$361, MATCH('O5 Details by Class &amp; Accounts'!AH$18, 'E2 Allocators'!$B$15:$W$15, 0),FALSE)*$G85)</f>
        <v>0</v>
      </c>
      <c r="AI85" s="1321">
        <f>IF(ISERROR(VLOOKUP(VLOOKUP($A85, 'E4 TB Allocation Details'!$A$18:$L$214, MATCH("Customer ID", 'E4 TB Allocation Details'!$A$18:$L$18, 0),FALSE), 'E2 Allocators'!$B$15:$W$361, MATCH('O5 Details by Class &amp; Accounts'!AI$18, 'E2 Allocators'!$B$15:$W$15, 0),FALSE)*$G85), 0, VLOOKUP(VLOOKUP($A85, 'E4 TB Allocation Details'!$A$18:$L$214, MATCH("Customer ID", 'E4 TB Allocation Details'!$A$18:$L$18, 0),FALSE), 'E2 Allocators'!$B$15:$W$361, MATCH('O5 Details by Class &amp; Accounts'!AI$18, 'E2 Allocators'!$B$15:$W$15, 0),FALSE)*$G85)</f>
        <v>0</v>
      </c>
      <c r="AJ85" s="1321">
        <f>IF(ISERROR(VLOOKUP(VLOOKUP($A85, 'E4 TB Allocation Details'!$A$18:$L$214, MATCH("Customer ID", 'E4 TB Allocation Details'!$A$18:$L$18, 0),FALSE), 'E2 Allocators'!$B$15:$W$361, MATCH('O5 Details by Class &amp; Accounts'!AJ$18, 'E2 Allocators'!$B$15:$W$15, 0),FALSE)*$G85), 0, VLOOKUP(VLOOKUP($A85, 'E4 TB Allocation Details'!$A$18:$L$214, MATCH("Customer ID", 'E4 TB Allocation Details'!$A$18:$L$18, 0),FALSE), 'E2 Allocators'!$B$15:$W$361, MATCH('O5 Details by Class &amp; Accounts'!AJ$18, 'E2 Allocators'!$B$15:$W$15, 0),FALSE)*$G85)</f>
        <v>0</v>
      </c>
      <c r="AK85" s="1321">
        <f>IF(ISERROR(VLOOKUP(VLOOKUP($A85, 'E4 TB Allocation Details'!$A$18:$L$214, MATCH("Customer ID", 'E4 TB Allocation Details'!$A$18:$L$18, 0),FALSE), 'E2 Allocators'!$B$15:$W$361, MATCH('O5 Details by Class &amp; Accounts'!AK$18, 'E2 Allocators'!$B$15:$W$15, 0),FALSE)*$G85), 0, VLOOKUP(VLOOKUP($A85, 'E4 TB Allocation Details'!$A$18:$L$214, MATCH("Customer ID", 'E4 TB Allocation Details'!$A$18:$L$18, 0),FALSE), 'E2 Allocators'!$B$15:$W$361, MATCH('O5 Details by Class &amp; Accounts'!AK$18, 'E2 Allocators'!$B$15:$W$15, 0),FALSE)*$G85)</f>
        <v>0</v>
      </c>
      <c r="AL85" s="1321">
        <f>IF(ISERROR(VLOOKUP(VLOOKUP($A85, 'E4 TB Allocation Details'!$A$18:$L$214, MATCH("Customer ID", 'E4 TB Allocation Details'!$A$18:$L$18, 0),FALSE), 'E2 Allocators'!$B$15:$W$361, MATCH('O5 Details by Class &amp; Accounts'!AL$18, 'E2 Allocators'!$B$15:$W$15, 0),FALSE)*$G85), 0, VLOOKUP(VLOOKUP($A85, 'E4 TB Allocation Details'!$A$18:$L$214, MATCH("Customer ID", 'E4 TB Allocation Details'!$A$18:$L$18, 0),FALSE), 'E2 Allocators'!$B$15:$W$361, MATCH('O5 Details by Class &amp; Accounts'!AL$18, 'E2 Allocators'!$B$15:$W$15, 0),FALSE)*$G85)</f>
        <v>0</v>
      </c>
      <c r="AM85" s="1321">
        <f>IF(ISERROR(VLOOKUP(VLOOKUP($A85, 'E4 TB Allocation Details'!$A$18:$L$214, MATCH("Customer ID", 'E4 TB Allocation Details'!$A$18:$L$18, 0),FALSE), 'E2 Allocators'!$B$15:$W$361, MATCH('O5 Details by Class &amp; Accounts'!AM$18, 'E2 Allocators'!$B$15:$W$15, 0),FALSE)*$G85), 0, VLOOKUP(VLOOKUP($A85, 'E4 TB Allocation Details'!$A$18:$L$214, MATCH("Customer ID", 'E4 TB Allocation Details'!$A$18:$L$18, 0),FALSE), 'E2 Allocators'!$B$15:$W$361, MATCH('O5 Details by Class &amp; Accounts'!AM$18, 'E2 Allocators'!$B$15:$W$15, 0),FALSE)*$G85)</f>
        <v>0</v>
      </c>
      <c r="AN85" s="1321">
        <f>IF(ISERROR(VLOOKUP(VLOOKUP($A85, 'E4 TB Allocation Details'!$A$18:$L$214, MATCH("Customer ID", 'E4 TB Allocation Details'!$A$18:$L$18, 0),FALSE), 'E2 Allocators'!$B$15:$W$361, MATCH('O5 Details by Class &amp; Accounts'!AN$18, 'E2 Allocators'!$B$15:$W$15, 0),FALSE)*$G85), 0, VLOOKUP(VLOOKUP($A85, 'E4 TB Allocation Details'!$A$18:$L$214, MATCH("Customer ID", 'E4 TB Allocation Details'!$A$18:$L$18, 0),FALSE), 'E2 Allocators'!$B$15:$W$361, MATCH('O5 Details by Class &amp; Accounts'!AN$18, 'E2 Allocators'!$B$15:$W$15, 0),FALSE)*$G85)</f>
        <v>0</v>
      </c>
      <c r="AO85" s="1321">
        <f>IF(ISERROR(VLOOKUP(VLOOKUP($A85, 'E4 TB Allocation Details'!$A$18:$L$214, MATCH("Customer ID", 'E4 TB Allocation Details'!$A$18:$L$18, 0),FALSE), 'E2 Allocators'!$B$15:$W$361, MATCH('O5 Details by Class &amp; Accounts'!AO$18, 'E2 Allocators'!$B$15:$W$15, 0),FALSE)*$G85), 0, VLOOKUP(VLOOKUP($A85, 'E4 TB Allocation Details'!$A$18:$L$214, MATCH("Customer ID", 'E4 TB Allocation Details'!$A$18:$L$18, 0),FALSE), 'E2 Allocators'!$B$15:$W$361, MATCH('O5 Details by Class &amp; Accounts'!AO$18, 'E2 Allocators'!$B$15:$W$15, 0),FALSE)*$G85)</f>
        <v>0</v>
      </c>
      <c r="AP85" s="1321">
        <f>IF(ISERROR(VLOOKUP(VLOOKUP($A85, 'E4 TB Allocation Details'!$A$18:$L$214, MATCH("Customer ID", 'E4 TB Allocation Details'!$A$18:$L$18, 0),FALSE), 'E2 Allocators'!$B$15:$W$361, MATCH('O5 Details by Class &amp; Accounts'!AP$18, 'E2 Allocators'!$B$15:$W$15, 0),FALSE)*$G85), 0, VLOOKUP(VLOOKUP($A85, 'E4 TB Allocation Details'!$A$18:$L$214, MATCH("Customer ID", 'E4 TB Allocation Details'!$A$18:$L$18, 0),FALSE), 'E2 Allocators'!$B$15:$W$361, MATCH('O5 Details by Class &amp; Accounts'!AP$18, 'E2 Allocators'!$B$15:$W$15, 0),FALSE)*$G85)</f>
        <v>0</v>
      </c>
      <c r="AQ85" s="1321">
        <f>IF(ISERROR(VLOOKUP(VLOOKUP($A85, 'E4 TB Allocation Details'!$A$18:$L$214, MATCH("Customer ID", 'E4 TB Allocation Details'!$A$18:$L$18, 0),FALSE), 'E2 Allocators'!$B$15:$W$361, MATCH('O5 Details by Class &amp; Accounts'!AQ$18, 'E2 Allocators'!$B$15:$W$15, 0),FALSE)*$G85), 0, VLOOKUP(VLOOKUP($A85, 'E4 TB Allocation Details'!$A$18:$L$214, MATCH("Customer ID", 'E4 TB Allocation Details'!$A$18:$L$18, 0),FALSE), 'E2 Allocators'!$B$15:$W$361, MATCH('O5 Details by Class &amp; Accounts'!AQ$18, 'E2 Allocators'!$B$15:$W$15, 0),FALSE)*$G85)</f>
        <v>0</v>
      </c>
      <c r="AR85" s="1321">
        <f>IF(ISERROR(VLOOKUP(VLOOKUP($A85, 'E4 TB Allocation Details'!$A$18:$L$214, MATCH("Customer ID", 'E4 TB Allocation Details'!$A$18:$L$18, 0),FALSE), 'E2 Allocators'!$B$15:$W$361, MATCH('O5 Details by Class &amp; Accounts'!AR$18, 'E2 Allocators'!$B$15:$W$15, 0),FALSE)*$G85), 0, VLOOKUP(VLOOKUP($A85, 'E4 TB Allocation Details'!$A$18:$L$214, MATCH("Customer ID", 'E4 TB Allocation Details'!$A$18:$L$18, 0),FALSE), 'E2 Allocators'!$B$15:$W$361, MATCH('O5 Details by Class &amp; Accounts'!AR$18, 'E2 Allocators'!$B$15:$W$15, 0),FALSE)*$G85)</f>
        <v>0</v>
      </c>
      <c r="AS85" s="1321">
        <f>IF(ISERROR(VLOOKUP(VLOOKUP($A85, 'E4 TB Allocation Details'!$A$18:$L$214, MATCH("Customer ID", 'E4 TB Allocation Details'!$A$18:$L$18, 0),FALSE), 'E2 Allocators'!$B$15:$W$361, MATCH('O5 Details by Class &amp; Accounts'!AS$18, 'E2 Allocators'!$B$15:$W$15, 0),FALSE)*$G85), 0, VLOOKUP(VLOOKUP($A85, 'E4 TB Allocation Details'!$A$18:$L$214, MATCH("Customer ID", 'E4 TB Allocation Details'!$A$18:$L$18, 0),FALSE), 'E2 Allocators'!$B$15:$W$361, MATCH('O5 Details by Class &amp; Accounts'!AS$18, 'E2 Allocators'!$B$15:$W$15, 0),FALSE)*$G85)</f>
        <v>0</v>
      </c>
      <c r="AT85" s="1321">
        <f>IF(ISERROR(VLOOKUP(VLOOKUP($A85, 'E4 TB Allocation Details'!$A$18:$L$214, MATCH("Customer ID", 'E4 TB Allocation Details'!$A$18:$L$18, 0),FALSE), 'E2 Allocators'!$B$15:$W$361, MATCH('O5 Details by Class &amp; Accounts'!AT$18, 'E2 Allocators'!$B$15:$W$15, 0),FALSE)*$G85), 0, VLOOKUP(VLOOKUP($A85, 'E4 TB Allocation Details'!$A$18:$L$214, MATCH("Customer ID", 'E4 TB Allocation Details'!$A$18:$L$18, 0),FALSE), 'E2 Allocators'!$B$15:$W$361, MATCH('O5 Details by Class &amp; Accounts'!AT$18, 'E2 Allocators'!$B$15:$W$15, 0),FALSE)*$G85)</f>
        <v>0</v>
      </c>
      <c r="AU85" s="1321">
        <f>IF(ISERROR(VLOOKUP(VLOOKUP($A85, 'E4 TB Allocation Details'!$A$18:$L$214, MATCH("Customer ID", 'E4 TB Allocation Details'!$A$18:$L$18, 0),FALSE), 'E2 Allocators'!$B$15:$W$361, MATCH('O5 Details by Class &amp; Accounts'!AU$18, 'E2 Allocators'!$B$15:$W$15, 0),FALSE)*$G85), 0, VLOOKUP(VLOOKUP($A85, 'E4 TB Allocation Details'!$A$18:$L$214, MATCH("Customer ID", 'E4 TB Allocation Details'!$A$18:$L$18, 0),FALSE), 'E2 Allocators'!$B$15:$W$361, MATCH('O5 Details by Class &amp; Accounts'!AU$18, 'E2 Allocators'!$B$15:$W$15, 0),FALSE)*$G85)</f>
        <v>0</v>
      </c>
      <c r="AV85" s="1321">
        <f>IF(ISERROR(VLOOKUP(VLOOKUP($A85, 'E4 TB Allocation Details'!$A$18:$L$214, MATCH("Customer ID", 'E4 TB Allocation Details'!$A$18:$L$18, 0),FALSE), 'E2 Allocators'!$B$15:$W$361, MATCH('O5 Details by Class &amp; Accounts'!AV$18, 'E2 Allocators'!$B$15:$W$15, 0),FALSE)*$G85), 0, VLOOKUP(VLOOKUP($A85, 'E4 TB Allocation Details'!$A$18:$L$214, MATCH("Customer ID", 'E4 TB Allocation Details'!$A$18:$L$18, 0),FALSE), 'E2 Allocators'!$B$15:$W$361, MATCH('O5 Details by Class &amp; Accounts'!AV$18, 'E2 Allocators'!$B$15:$W$15, 0),FALSE)*$G85)</f>
        <v>0</v>
      </c>
      <c r="AW85" s="1321">
        <f>IF(ISERROR(VLOOKUP(VLOOKUP($A85, 'E4 TB Allocation Details'!$A$18:$L$214, MATCH("Customer ID", 'E4 TB Allocation Details'!$A$18:$L$18, 0),FALSE), 'E2 Allocators'!$B$15:$W$361, MATCH('O5 Details by Class &amp; Accounts'!AW$18, 'E2 Allocators'!$B$15:$W$15, 0),FALSE)*$G85), 0, VLOOKUP(VLOOKUP($A85, 'E4 TB Allocation Details'!$A$18:$L$214, MATCH("Customer ID", 'E4 TB Allocation Details'!$A$18:$L$18, 0),FALSE), 'E2 Allocators'!$B$15:$W$361, MATCH('O5 Details by Class &amp; Accounts'!AW$18, 'E2 Allocators'!$B$15:$W$15, 0),FALSE)*$G85)</f>
        <v>0</v>
      </c>
      <c r="AX85" s="1321">
        <f>SUM(AD85:AW85)</f>
        <v>0</v>
      </c>
      <c r="AY85" s="1321">
        <f>IF(ISERROR(VLOOKUP(VLOOKUP($A85, 'E4 TB Allocation Details'!$A$18:$L$214, MATCH("Misc ID", 'E4 TB Allocation Details'!$A$18:$L$18, 0),FALSE), 'E2 Allocators'!$B$15:$W$361, MATCH('O5 Details by Class &amp; Accounts'!AY$18, 'E2 Allocators'!$B$15:$W$15, 0),FALSE)*$E85), 0, VLOOKUP(VLOOKUP($A85, 'E4 TB Allocation Details'!$A$18:$L$214, MATCH("Misc ID", 'E4 TB Allocation Details'!$A$18:$L$18, 0),FALSE), 'E2 Allocators'!$B$15:$W$361, MATCH('O5 Details by Class &amp; Accounts'!AY$18, 'E2 Allocators'!$B$15:$W$15, 0),FALSE)*$E85)</f>
        <v>0</v>
      </c>
      <c r="AZ85" s="1321">
        <f>IF(ISERROR(VLOOKUP(VLOOKUP($A85, 'E4 TB Allocation Details'!$A$18:$L$214, MATCH("Misc ID", 'E4 TB Allocation Details'!$A$18:$L$18, 0),FALSE), 'E2 Allocators'!$B$15:$W$361, MATCH('O5 Details by Class &amp; Accounts'!AZ$18, 'E2 Allocators'!$B$15:$W$15, 0),FALSE)*$E85), 0, VLOOKUP(VLOOKUP($A85, 'E4 TB Allocation Details'!$A$18:$L$214, MATCH("Misc ID", 'E4 TB Allocation Details'!$A$18:$L$18, 0),FALSE), 'E2 Allocators'!$B$15:$W$361, MATCH('O5 Details by Class &amp; Accounts'!AZ$18, 'E2 Allocators'!$B$15:$W$15, 0),FALSE)*$E85)</f>
        <v>0</v>
      </c>
      <c r="BA85" s="1321">
        <f>IF(ISERROR(VLOOKUP(VLOOKUP($A85, 'E4 TB Allocation Details'!$A$18:$L$214, MATCH("Misc ID", 'E4 TB Allocation Details'!$A$18:$L$18, 0),FALSE), 'E2 Allocators'!$B$15:$W$361, MATCH('O5 Details by Class &amp; Accounts'!BA$18, 'E2 Allocators'!$B$15:$W$15, 0),FALSE)*$E85), 0, VLOOKUP(VLOOKUP($A85, 'E4 TB Allocation Details'!$A$18:$L$214, MATCH("Misc ID", 'E4 TB Allocation Details'!$A$18:$L$18, 0),FALSE), 'E2 Allocators'!$B$15:$W$361, MATCH('O5 Details by Class &amp; Accounts'!BA$18, 'E2 Allocators'!$B$15:$W$15, 0),FALSE)*$E85)</f>
        <v>0</v>
      </c>
      <c r="BB85" s="1321">
        <f>IF(ISERROR(VLOOKUP(VLOOKUP($A85, 'E4 TB Allocation Details'!$A$18:$L$214, MATCH("Misc ID", 'E4 TB Allocation Details'!$A$18:$L$18, 0),FALSE), 'E2 Allocators'!$B$15:$W$361, MATCH('O5 Details by Class &amp; Accounts'!BB$18, 'E2 Allocators'!$B$15:$W$15, 0),FALSE)*$E85), 0, VLOOKUP(VLOOKUP($A85, 'E4 TB Allocation Details'!$A$18:$L$214, MATCH("Misc ID", 'E4 TB Allocation Details'!$A$18:$L$18, 0),FALSE), 'E2 Allocators'!$B$15:$W$361, MATCH('O5 Details by Class &amp; Accounts'!BB$18, 'E2 Allocators'!$B$15:$W$15, 0),FALSE)*$E85)</f>
        <v>0</v>
      </c>
      <c r="BC85" s="1321">
        <f>IF(ISERROR(VLOOKUP(VLOOKUP($A85, 'E4 TB Allocation Details'!$A$18:$L$214, MATCH("Misc ID", 'E4 TB Allocation Details'!$A$18:$L$18, 0),FALSE), 'E2 Allocators'!$B$15:$W$361, MATCH('O5 Details by Class &amp; Accounts'!BC$18, 'E2 Allocators'!$B$15:$W$15, 0),FALSE)*$E85), 0, VLOOKUP(VLOOKUP($A85, 'E4 TB Allocation Details'!$A$18:$L$214, MATCH("Misc ID", 'E4 TB Allocation Details'!$A$18:$L$18, 0),FALSE), 'E2 Allocators'!$B$15:$W$361, MATCH('O5 Details by Class &amp; Accounts'!BC$18, 'E2 Allocators'!$B$15:$W$15, 0),FALSE)*$E85)</f>
        <v>0</v>
      </c>
      <c r="BD85" s="1321">
        <f>IF(ISERROR(VLOOKUP(VLOOKUP($A85, 'E4 TB Allocation Details'!$A$18:$L$214, MATCH("Misc ID", 'E4 TB Allocation Details'!$A$18:$L$18, 0),FALSE), 'E2 Allocators'!$B$15:$W$361, MATCH('O5 Details by Class &amp; Accounts'!BD$18, 'E2 Allocators'!$B$15:$W$15, 0),FALSE)*$E85), 0, VLOOKUP(VLOOKUP($A85, 'E4 TB Allocation Details'!$A$18:$L$214, MATCH("Misc ID", 'E4 TB Allocation Details'!$A$18:$L$18, 0),FALSE), 'E2 Allocators'!$B$15:$W$361, MATCH('O5 Details by Class &amp; Accounts'!BD$18, 'E2 Allocators'!$B$15:$W$15, 0),FALSE)*$E85)</f>
        <v>0</v>
      </c>
      <c r="BE85" s="1321">
        <f>IF(ISERROR(VLOOKUP(VLOOKUP($A85, 'E4 TB Allocation Details'!$A$18:$L$214, MATCH("Misc ID", 'E4 TB Allocation Details'!$A$18:$L$18, 0),FALSE), 'E2 Allocators'!$B$15:$W$361, MATCH('O5 Details by Class &amp; Accounts'!BE$18, 'E2 Allocators'!$B$15:$W$15, 0),FALSE)*$E85), 0, VLOOKUP(VLOOKUP($A85, 'E4 TB Allocation Details'!$A$18:$L$214, MATCH("Misc ID", 'E4 TB Allocation Details'!$A$18:$L$18, 0),FALSE), 'E2 Allocators'!$B$15:$W$361, MATCH('O5 Details by Class &amp; Accounts'!BE$18, 'E2 Allocators'!$B$15:$W$15, 0),FALSE)*$E85)</f>
        <v>0</v>
      </c>
      <c r="BF85" s="1321">
        <f>IF(ISERROR(VLOOKUP(VLOOKUP($A85, 'E4 TB Allocation Details'!$A$18:$L$214, MATCH("Misc ID", 'E4 TB Allocation Details'!$A$18:$L$18, 0),FALSE), 'E2 Allocators'!$B$15:$W$361, MATCH('O5 Details by Class &amp; Accounts'!BF$18, 'E2 Allocators'!$B$15:$W$15, 0),FALSE)*$E85), 0, VLOOKUP(VLOOKUP($A85, 'E4 TB Allocation Details'!$A$18:$L$214, MATCH("Misc ID", 'E4 TB Allocation Details'!$A$18:$L$18, 0),FALSE), 'E2 Allocators'!$B$15:$W$361, MATCH('O5 Details by Class &amp; Accounts'!BF$18, 'E2 Allocators'!$B$15:$W$15, 0),FALSE)*$E85)</f>
        <v>0</v>
      </c>
      <c r="BG85" s="1321">
        <f>IF(ISERROR(VLOOKUP(VLOOKUP($A85, 'E4 TB Allocation Details'!$A$18:$L$214, MATCH("Misc ID", 'E4 TB Allocation Details'!$A$18:$L$18, 0),FALSE), 'E2 Allocators'!$B$15:$W$361, MATCH('O5 Details by Class &amp; Accounts'!BG$18, 'E2 Allocators'!$B$15:$W$15, 0),FALSE)*$E85), 0, VLOOKUP(VLOOKUP($A85, 'E4 TB Allocation Details'!$A$18:$L$214, MATCH("Misc ID", 'E4 TB Allocation Details'!$A$18:$L$18, 0),FALSE), 'E2 Allocators'!$B$15:$W$361, MATCH('O5 Details by Class &amp; Accounts'!BG$18, 'E2 Allocators'!$B$15:$W$15, 0),FALSE)*$E85)</f>
        <v>0</v>
      </c>
      <c r="BH85" s="1321">
        <f>IF(ISERROR(VLOOKUP(VLOOKUP($A85, 'E4 TB Allocation Details'!$A$18:$L$214, MATCH("Misc ID", 'E4 TB Allocation Details'!$A$18:$L$18, 0),FALSE), 'E2 Allocators'!$B$15:$W$361, MATCH('O5 Details by Class &amp; Accounts'!BH$18, 'E2 Allocators'!$B$15:$W$15, 0),FALSE)*$E85), 0, VLOOKUP(VLOOKUP($A85, 'E4 TB Allocation Details'!$A$18:$L$214, MATCH("Misc ID", 'E4 TB Allocation Details'!$A$18:$L$18, 0),FALSE), 'E2 Allocators'!$B$15:$W$361, MATCH('O5 Details by Class &amp; Accounts'!BH$18, 'E2 Allocators'!$B$15:$W$15, 0),FALSE)*$E85)</f>
        <v>0</v>
      </c>
      <c r="BI85" s="1321">
        <f>IF(ISERROR(VLOOKUP(VLOOKUP($A85, 'E4 TB Allocation Details'!$A$18:$L$214, MATCH("Misc ID", 'E4 TB Allocation Details'!$A$18:$L$18, 0),FALSE), 'E2 Allocators'!$B$15:$W$361, MATCH('O5 Details by Class &amp; Accounts'!BI$18, 'E2 Allocators'!$B$15:$W$15, 0),FALSE)*$E85), 0, VLOOKUP(VLOOKUP($A85, 'E4 TB Allocation Details'!$A$18:$L$214, MATCH("Misc ID", 'E4 TB Allocation Details'!$A$18:$L$18, 0),FALSE), 'E2 Allocators'!$B$15:$W$361, MATCH('O5 Details by Class &amp; Accounts'!BI$18, 'E2 Allocators'!$B$15:$W$15, 0),FALSE)*$E85)</f>
        <v>0</v>
      </c>
      <c r="BJ85" s="1321">
        <f>IF(ISERROR(VLOOKUP(VLOOKUP($A85, 'E4 TB Allocation Details'!$A$18:$L$214, MATCH("Misc ID", 'E4 TB Allocation Details'!$A$18:$L$18, 0),FALSE), 'E2 Allocators'!$B$15:$W$361, MATCH('O5 Details by Class &amp; Accounts'!BJ$18, 'E2 Allocators'!$B$15:$W$15, 0),FALSE)*$E85), 0, VLOOKUP(VLOOKUP($A85, 'E4 TB Allocation Details'!$A$18:$L$214, MATCH("Misc ID", 'E4 TB Allocation Details'!$A$18:$L$18, 0),FALSE), 'E2 Allocators'!$B$15:$W$361, MATCH('O5 Details by Class &amp; Accounts'!BJ$18, 'E2 Allocators'!$B$15:$W$15, 0),FALSE)*$E85)</f>
        <v>0</v>
      </c>
      <c r="BK85" s="1321">
        <f>IF(ISERROR(VLOOKUP(VLOOKUP($A85, 'E4 TB Allocation Details'!$A$18:$L$214, MATCH("Misc ID", 'E4 TB Allocation Details'!$A$18:$L$18, 0),FALSE), 'E2 Allocators'!$B$15:$W$361, MATCH('O5 Details by Class &amp; Accounts'!BK$18, 'E2 Allocators'!$B$15:$W$15, 0),FALSE)*$E85), 0, VLOOKUP(VLOOKUP($A85, 'E4 TB Allocation Details'!$A$18:$L$214, MATCH("Misc ID", 'E4 TB Allocation Details'!$A$18:$L$18, 0),FALSE), 'E2 Allocators'!$B$15:$W$361, MATCH('O5 Details by Class &amp; Accounts'!BK$18, 'E2 Allocators'!$B$15:$W$15, 0),FALSE)*$E85)</f>
        <v>0</v>
      </c>
      <c r="BL85" s="1321">
        <f>IF(ISERROR(VLOOKUP(VLOOKUP($A85, 'E4 TB Allocation Details'!$A$18:$L$214, MATCH("Misc ID", 'E4 TB Allocation Details'!$A$18:$L$18, 0),FALSE), 'E2 Allocators'!$B$15:$W$361, MATCH('O5 Details by Class &amp; Accounts'!BL$18, 'E2 Allocators'!$B$15:$W$15, 0),FALSE)*$E85), 0, VLOOKUP(VLOOKUP($A85, 'E4 TB Allocation Details'!$A$18:$L$214, MATCH("Misc ID", 'E4 TB Allocation Details'!$A$18:$L$18, 0),FALSE), 'E2 Allocators'!$B$15:$W$361, MATCH('O5 Details by Class &amp; Accounts'!BL$18, 'E2 Allocators'!$B$15:$W$15, 0),FALSE)*$E85)</f>
        <v>0</v>
      </c>
      <c r="BM85" s="1321">
        <f>IF(ISERROR(VLOOKUP(VLOOKUP($A85, 'E4 TB Allocation Details'!$A$18:$L$214, MATCH("Misc ID", 'E4 TB Allocation Details'!$A$18:$L$18, 0),FALSE), 'E2 Allocators'!$B$15:$W$361, MATCH('O5 Details by Class &amp; Accounts'!BM$18, 'E2 Allocators'!$B$15:$W$15, 0),FALSE)*$E85), 0, VLOOKUP(VLOOKUP($A85, 'E4 TB Allocation Details'!$A$18:$L$214, MATCH("Misc ID", 'E4 TB Allocation Details'!$A$18:$L$18, 0),FALSE), 'E2 Allocators'!$B$15:$W$361, MATCH('O5 Details by Class &amp; Accounts'!BM$18, 'E2 Allocators'!$B$15:$W$15, 0),FALSE)*$E85)</f>
        <v>0</v>
      </c>
      <c r="BN85" s="1321">
        <f>IF(ISERROR(VLOOKUP(VLOOKUP($A85, 'E4 TB Allocation Details'!$A$18:$L$214, MATCH("Misc ID", 'E4 TB Allocation Details'!$A$18:$L$18, 0),FALSE), 'E2 Allocators'!$B$15:$W$361, MATCH('O5 Details by Class &amp; Accounts'!BN$18, 'E2 Allocators'!$B$15:$W$15, 0),FALSE)*$E85), 0, VLOOKUP(VLOOKUP($A85, 'E4 TB Allocation Details'!$A$18:$L$214, MATCH("Misc ID", 'E4 TB Allocation Details'!$A$18:$L$18, 0),FALSE), 'E2 Allocators'!$B$15:$W$361, MATCH('O5 Details by Class &amp; Accounts'!BN$18, 'E2 Allocators'!$B$15:$W$15, 0),FALSE)*$E85)</f>
        <v>0</v>
      </c>
      <c r="BO85" s="1321">
        <f>IF(ISERROR(VLOOKUP(VLOOKUP($A85, 'E4 TB Allocation Details'!$A$18:$L$214, MATCH("Misc ID", 'E4 TB Allocation Details'!$A$18:$L$18, 0),FALSE), 'E2 Allocators'!$B$15:$W$361, MATCH('O5 Details by Class &amp; Accounts'!BO$18, 'E2 Allocators'!$B$15:$W$15, 0),FALSE)*$E85), 0, VLOOKUP(VLOOKUP($A85, 'E4 TB Allocation Details'!$A$18:$L$214, MATCH("Misc ID", 'E4 TB Allocation Details'!$A$18:$L$18, 0),FALSE), 'E2 Allocators'!$B$15:$W$361, MATCH('O5 Details by Class &amp; Accounts'!BO$18, 'E2 Allocators'!$B$15:$W$15, 0),FALSE)*$E85)</f>
        <v>0</v>
      </c>
      <c r="BP85" s="1321">
        <f>IF(ISERROR(VLOOKUP(VLOOKUP($A85, 'E4 TB Allocation Details'!$A$18:$L$214, MATCH("Misc ID", 'E4 TB Allocation Details'!$A$18:$L$18, 0),FALSE), 'E2 Allocators'!$B$15:$W$361, MATCH('O5 Details by Class &amp; Accounts'!BP$18, 'E2 Allocators'!$B$15:$W$15, 0),FALSE)*$E85), 0, VLOOKUP(VLOOKUP($A85, 'E4 TB Allocation Details'!$A$18:$L$214, MATCH("Misc ID", 'E4 TB Allocation Details'!$A$18:$L$18, 0),FALSE), 'E2 Allocators'!$B$15:$W$361, MATCH('O5 Details by Class &amp; Accounts'!BP$18, 'E2 Allocators'!$B$15:$W$15, 0),FALSE)*$E85)</f>
        <v>0</v>
      </c>
      <c r="BQ85" s="1321">
        <f>IF(ISERROR(VLOOKUP(VLOOKUP($A85, 'E4 TB Allocation Details'!$A$18:$L$214, MATCH("Misc ID", 'E4 TB Allocation Details'!$A$18:$L$18, 0),FALSE), 'E2 Allocators'!$B$15:$W$361, MATCH('O5 Details by Class &amp; Accounts'!BQ$18, 'E2 Allocators'!$B$15:$W$15, 0),FALSE)*$E85), 0, VLOOKUP(VLOOKUP($A85, 'E4 TB Allocation Details'!$A$18:$L$214, MATCH("Misc ID", 'E4 TB Allocation Details'!$A$18:$L$18, 0),FALSE), 'E2 Allocators'!$B$15:$W$361, MATCH('O5 Details by Class &amp; Accounts'!BQ$18, 'E2 Allocators'!$B$15:$W$15, 0),FALSE)*$E85)</f>
        <v>0</v>
      </c>
      <c r="BR85" s="1321">
        <f>IF(ISERROR(VLOOKUP(VLOOKUP($A85, 'E4 TB Allocation Details'!$A$18:$L$214, MATCH("Misc ID", 'E4 TB Allocation Details'!$A$18:$L$18, 0),FALSE), 'E2 Allocators'!$B$15:$W$361, MATCH('O5 Details by Class &amp; Accounts'!BR$18, 'E2 Allocators'!$B$15:$W$15, 0),FALSE)*$E85), 0, VLOOKUP(VLOOKUP($A85, 'E4 TB Allocation Details'!$A$18:$L$214, MATCH("Misc ID", 'E4 TB Allocation Details'!$A$18:$L$18, 0),FALSE), 'E2 Allocators'!$B$15:$W$361, MATCH('O5 Details by Class &amp; Accounts'!BR$18, 'E2 Allocators'!$B$15:$W$15, 0),FALSE)*$E85)</f>
        <v>0</v>
      </c>
      <c r="BS85" s="1321">
        <f>SUM(AY85:BR85)</f>
        <v>0</v>
      </c>
      <c r="BT85" s="1321">
        <f>IF(ISERROR(VLOOKUP(VLOOKUP($A85, 'E4 TB Allocation Details'!$A$18:$L$214, MATCH("A &amp; G ID", 'E4 TB Allocation Details'!$A$18:$L$18, 0),FALSE), 'E2 Allocators'!$B$15:$W$361, MATCH('O5 Details by Class &amp; Accounts'!BT$18, 'E2 Allocators'!$B$15:$W$15, 0),FALSE)*$E85), 0, VLOOKUP(VLOOKUP($A85, 'E4 TB Allocation Details'!$A$18:$L$214, MATCH("A &amp; G ID", 'E4 TB Allocation Details'!$A$18:$L$18, 0),FALSE), 'E2 Allocators'!$B$15:$W$361, MATCH('O5 Details by Class &amp; Accounts'!BT$18, 'E2 Allocators'!$B$15:$W$15, 0),FALSE)*$E85)</f>
        <v>0</v>
      </c>
      <c r="BU85" s="1321">
        <f>IF(ISERROR(VLOOKUP(VLOOKUP($A85, 'E4 TB Allocation Details'!$A$18:$L$214, MATCH("A &amp; G ID", 'E4 TB Allocation Details'!$A$18:$L$18, 0),FALSE), 'E2 Allocators'!$B$15:$W$361, MATCH('O5 Details by Class &amp; Accounts'!BU$18, 'E2 Allocators'!$B$15:$W$15, 0),FALSE)*$E85), 0, VLOOKUP(VLOOKUP($A85, 'E4 TB Allocation Details'!$A$18:$L$214, MATCH("A &amp; G ID", 'E4 TB Allocation Details'!$A$18:$L$18, 0),FALSE), 'E2 Allocators'!$B$15:$W$361, MATCH('O5 Details by Class &amp; Accounts'!BU$18, 'E2 Allocators'!$B$15:$W$15, 0),FALSE)*$E85)</f>
        <v>0</v>
      </c>
      <c r="BV85" s="1321">
        <f>IF(ISERROR(VLOOKUP(VLOOKUP($A85, 'E4 TB Allocation Details'!$A$18:$L$214, MATCH("A &amp; G ID", 'E4 TB Allocation Details'!$A$18:$L$18, 0),FALSE), 'E2 Allocators'!$B$15:$W$361, MATCH('O5 Details by Class &amp; Accounts'!BV$18, 'E2 Allocators'!$B$15:$W$15, 0),FALSE)*$E85), 0, VLOOKUP(VLOOKUP($A85, 'E4 TB Allocation Details'!$A$18:$L$214, MATCH("A &amp; G ID", 'E4 TB Allocation Details'!$A$18:$L$18, 0),FALSE), 'E2 Allocators'!$B$15:$W$361, MATCH('O5 Details by Class &amp; Accounts'!BV$18, 'E2 Allocators'!$B$15:$W$15, 0),FALSE)*$E85)</f>
        <v>0</v>
      </c>
      <c r="BW85" s="1321">
        <f>IF(ISERROR(VLOOKUP(VLOOKUP($A85, 'E4 TB Allocation Details'!$A$18:$L$214, MATCH("A &amp; G ID", 'E4 TB Allocation Details'!$A$18:$L$18, 0),FALSE), 'E2 Allocators'!$B$15:$W$361, MATCH('O5 Details by Class &amp; Accounts'!BW$18, 'E2 Allocators'!$B$15:$W$15, 0),FALSE)*$E85), 0, VLOOKUP(VLOOKUP($A85, 'E4 TB Allocation Details'!$A$18:$L$214, MATCH("A &amp; G ID", 'E4 TB Allocation Details'!$A$18:$L$18, 0),FALSE), 'E2 Allocators'!$B$15:$W$361, MATCH('O5 Details by Class &amp; Accounts'!BW$18, 'E2 Allocators'!$B$15:$W$15, 0),FALSE)*$E85)</f>
        <v>0</v>
      </c>
      <c r="BX85" s="1321">
        <f>IF(ISERROR(VLOOKUP(VLOOKUP($A85, 'E4 TB Allocation Details'!$A$18:$L$214, MATCH("A &amp; G ID", 'E4 TB Allocation Details'!$A$18:$L$18, 0),FALSE), 'E2 Allocators'!$B$15:$W$361, MATCH('O5 Details by Class &amp; Accounts'!BX$18, 'E2 Allocators'!$B$15:$W$15, 0),FALSE)*$E85), 0, VLOOKUP(VLOOKUP($A85, 'E4 TB Allocation Details'!$A$18:$L$214, MATCH("A &amp; G ID", 'E4 TB Allocation Details'!$A$18:$L$18, 0),FALSE), 'E2 Allocators'!$B$15:$W$361, MATCH('O5 Details by Class &amp; Accounts'!BX$18, 'E2 Allocators'!$B$15:$W$15, 0),FALSE)*$E85)</f>
        <v>0</v>
      </c>
      <c r="BY85" s="1321">
        <f>IF(ISERROR(VLOOKUP(VLOOKUP($A85, 'E4 TB Allocation Details'!$A$18:$L$214, MATCH("A &amp; G ID", 'E4 TB Allocation Details'!$A$18:$L$18, 0),FALSE), 'E2 Allocators'!$B$15:$W$361, MATCH('O5 Details by Class &amp; Accounts'!BY$18, 'E2 Allocators'!$B$15:$W$15, 0),FALSE)*$E85), 0, VLOOKUP(VLOOKUP($A85, 'E4 TB Allocation Details'!$A$18:$L$214, MATCH("A &amp; G ID", 'E4 TB Allocation Details'!$A$18:$L$18, 0),FALSE), 'E2 Allocators'!$B$15:$W$361, MATCH('O5 Details by Class &amp; Accounts'!BY$18, 'E2 Allocators'!$B$15:$W$15, 0),FALSE)*$E85)</f>
        <v>0</v>
      </c>
      <c r="BZ85" s="1321">
        <f>IF(ISERROR(VLOOKUP(VLOOKUP($A85, 'E4 TB Allocation Details'!$A$18:$L$214, MATCH("A &amp; G ID", 'E4 TB Allocation Details'!$A$18:$L$18, 0),FALSE), 'E2 Allocators'!$B$15:$W$361, MATCH('O5 Details by Class &amp; Accounts'!BZ$18, 'E2 Allocators'!$B$15:$W$15, 0),FALSE)*$E85), 0, VLOOKUP(VLOOKUP($A85, 'E4 TB Allocation Details'!$A$18:$L$214, MATCH("A &amp; G ID", 'E4 TB Allocation Details'!$A$18:$L$18, 0),FALSE), 'E2 Allocators'!$B$15:$W$361, MATCH('O5 Details by Class &amp; Accounts'!BZ$18, 'E2 Allocators'!$B$15:$W$15, 0),FALSE)*$E85)</f>
        <v>0</v>
      </c>
      <c r="CA85" s="1321">
        <f>IF(ISERROR(VLOOKUP(VLOOKUP($A85, 'E4 TB Allocation Details'!$A$18:$L$214, MATCH("A &amp; G ID", 'E4 TB Allocation Details'!$A$18:$L$18, 0),FALSE), 'E2 Allocators'!$B$15:$W$361, MATCH('O5 Details by Class &amp; Accounts'!CA$18, 'E2 Allocators'!$B$15:$W$15, 0),FALSE)*$E85), 0, VLOOKUP(VLOOKUP($A85, 'E4 TB Allocation Details'!$A$18:$L$214, MATCH("A &amp; G ID", 'E4 TB Allocation Details'!$A$18:$L$18, 0),FALSE), 'E2 Allocators'!$B$15:$W$361, MATCH('O5 Details by Class &amp; Accounts'!CA$18, 'E2 Allocators'!$B$15:$W$15, 0),FALSE)*$E85)</f>
        <v>0</v>
      </c>
      <c r="CB85" s="1321">
        <f>IF(ISERROR(VLOOKUP(VLOOKUP($A85, 'E4 TB Allocation Details'!$A$18:$L$214, MATCH("A &amp; G ID", 'E4 TB Allocation Details'!$A$18:$L$18, 0),FALSE), 'E2 Allocators'!$B$15:$W$361, MATCH('O5 Details by Class &amp; Accounts'!CB$18, 'E2 Allocators'!$B$15:$W$15, 0),FALSE)*$E85), 0, VLOOKUP(VLOOKUP($A85, 'E4 TB Allocation Details'!$A$18:$L$214, MATCH("A &amp; G ID", 'E4 TB Allocation Details'!$A$18:$L$18, 0),FALSE), 'E2 Allocators'!$B$15:$W$361, MATCH('O5 Details by Class &amp; Accounts'!CB$18, 'E2 Allocators'!$B$15:$W$15, 0),FALSE)*$E85)</f>
        <v>0</v>
      </c>
      <c r="CC85" s="1321">
        <f>IF(ISERROR(VLOOKUP(VLOOKUP($A85, 'E4 TB Allocation Details'!$A$18:$L$214, MATCH("A &amp; G ID", 'E4 TB Allocation Details'!$A$18:$L$18, 0),FALSE), 'E2 Allocators'!$B$15:$W$361, MATCH('O5 Details by Class &amp; Accounts'!CC$18, 'E2 Allocators'!$B$15:$W$15, 0),FALSE)*$E85), 0, VLOOKUP(VLOOKUP($A85, 'E4 TB Allocation Details'!$A$18:$L$214, MATCH("A &amp; G ID", 'E4 TB Allocation Details'!$A$18:$L$18, 0),FALSE), 'E2 Allocators'!$B$15:$W$361, MATCH('O5 Details by Class &amp; Accounts'!CC$18, 'E2 Allocators'!$B$15:$W$15, 0),FALSE)*$E85)</f>
        <v>0</v>
      </c>
      <c r="CD85" s="1321">
        <f>IF(ISERROR(VLOOKUP(VLOOKUP($A85, 'E4 TB Allocation Details'!$A$18:$L$214, MATCH("A &amp; G ID", 'E4 TB Allocation Details'!$A$18:$L$18, 0),FALSE), 'E2 Allocators'!$B$15:$W$361, MATCH('O5 Details by Class &amp; Accounts'!CD$18, 'E2 Allocators'!$B$15:$W$15, 0),FALSE)*$E85), 0, VLOOKUP(VLOOKUP($A85, 'E4 TB Allocation Details'!$A$18:$L$214, MATCH("A &amp; G ID", 'E4 TB Allocation Details'!$A$18:$L$18, 0),FALSE), 'E2 Allocators'!$B$15:$W$361, MATCH('O5 Details by Class &amp; Accounts'!CD$18, 'E2 Allocators'!$B$15:$W$15, 0),FALSE)*$E85)</f>
        <v>0</v>
      </c>
      <c r="CE85" s="1321">
        <f>IF(ISERROR(VLOOKUP(VLOOKUP($A85, 'E4 TB Allocation Details'!$A$18:$L$214, MATCH("A &amp; G ID", 'E4 TB Allocation Details'!$A$18:$L$18, 0),FALSE), 'E2 Allocators'!$B$15:$W$361, MATCH('O5 Details by Class &amp; Accounts'!CE$18, 'E2 Allocators'!$B$15:$W$15, 0),FALSE)*$E85), 0, VLOOKUP(VLOOKUP($A85, 'E4 TB Allocation Details'!$A$18:$L$214, MATCH("A &amp; G ID", 'E4 TB Allocation Details'!$A$18:$L$18, 0),FALSE), 'E2 Allocators'!$B$15:$W$361, MATCH('O5 Details by Class &amp; Accounts'!CE$18, 'E2 Allocators'!$B$15:$W$15, 0),FALSE)*$E85)</f>
        <v>0</v>
      </c>
      <c r="CF85" s="1321">
        <f>IF(ISERROR(VLOOKUP(VLOOKUP($A85, 'E4 TB Allocation Details'!$A$18:$L$214, MATCH("A &amp; G ID", 'E4 TB Allocation Details'!$A$18:$L$18, 0),FALSE), 'E2 Allocators'!$B$15:$W$361, MATCH('O5 Details by Class &amp; Accounts'!CF$18, 'E2 Allocators'!$B$15:$W$15, 0),FALSE)*$E85), 0, VLOOKUP(VLOOKUP($A85, 'E4 TB Allocation Details'!$A$18:$L$214, MATCH("A &amp; G ID", 'E4 TB Allocation Details'!$A$18:$L$18, 0),FALSE), 'E2 Allocators'!$B$15:$W$361, MATCH('O5 Details by Class &amp; Accounts'!CF$18, 'E2 Allocators'!$B$15:$W$15, 0),FALSE)*$E85)</f>
        <v>0</v>
      </c>
      <c r="CG85" s="1321">
        <f>IF(ISERROR(VLOOKUP(VLOOKUP($A85, 'E4 TB Allocation Details'!$A$18:$L$214, MATCH("A &amp; G ID", 'E4 TB Allocation Details'!$A$18:$L$18, 0),FALSE), 'E2 Allocators'!$B$15:$W$361, MATCH('O5 Details by Class &amp; Accounts'!CG$18, 'E2 Allocators'!$B$15:$W$15, 0),FALSE)*$E85), 0, VLOOKUP(VLOOKUP($A85, 'E4 TB Allocation Details'!$A$18:$L$214, MATCH("A &amp; G ID", 'E4 TB Allocation Details'!$A$18:$L$18, 0),FALSE), 'E2 Allocators'!$B$15:$W$361, MATCH('O5 Details by Class &amp; Accounts'!CG$18, 'E2 Allocators'!$B$15:$W$15, 0),FALSE)*$E85)</f>
        <v>0</v>
      </c>
      <c r="CH85" s="1321">
        <f>IF(ISERROR(VLOOKUP(VLOOKUP($A85, 'E4 TB Allocation Details'!$A$18:$L$214, MATCH("A &amp; G ID", 'E4 TB Allocation Details'!$A$18:$L$18, 0),FALSE), 'E2 Allocators'!$B$15:$W$361, MATCH('O5 Details by Class &amp; Accounts'!CH$18, 'E2 Allocators'!$B$15:$W$15, 0),FALSE)*$E85), 0, VLOOKUP(VLOOKUP($A85, 'E4 TB Allocation Details'!$A$18:$L$214, MATCH("A &amp; G ID", 'E4 TB Allocation Details'!$A$18:$L$18, 0),FALSE), 'E2 Allocators'!$B$15:$W$361, MATCH('O5 Details by Class &amp; Accounts'!CH$18, 'E2 Allocators'!$B$15:$W$15, 0),FALSE)*$E85)</f>
        <v>0</v>
      </c>
      <c r="CI85" s="1321">
        <f>IF(ISERROR(VLOOKUP(VLOOKUP($A85, 'E4 TB Allocation Details'!$A$18:$L$214, MATCH("A &amp; G ID", 'E4 TB Allocation Details'!$A$18:$L$18, 0),FALSE), 'E2 Allocators'!$B$15:$W$361, MATCH('O5 Details by Class &amp; Accounts'!CI$18, 'E2 Allocators'!$B$15:$W$15, 0),FALSE)*$E85), 0, VLOOKUP(VLOOKUP($A85, 'E4 TB Allocation Details'!$A$18:$L$214, MATCH("A &amp; G ID", 'E4 TB Allocation Details'!$A$18:$L$18, 0),FALSE), 'E2 Allocators'!$B$15:$W$361, MATCH('O5 Details by Class &amp; Accounts'!CI$18, 'E2 Allocators'!$B$15:$W$15, 0),FALSE)*$E85)</f>
        <v>0</v>
      </c>
      <c r="CJ85" s="1321">
        <f>IF(ISERROR(VLOOKUP(VLOOKUP($A85, 'E4 TB Allocation Details'!$A$18:$L$214, MATCH("A &amp; G ID", 'E4 TB Allocation Details'!$A$18:$L$18, 0),FALSE), 'E2 Allocators'!$B$15:$W$361, MATCH('O5 Details by Class &amp; Accounts'!CJ$18, 'E2 Allocators'!$B$15:$W$15, 0),FALSE)*$E85), 0, VLOOKUP(VLOOKUP($A85, 'E4 TB Allocation Details'!$A$18:$L$214, MATCH("A &amp; G ID", 'E4 TB Allocation Details'!$A$18:$L$18, 0),FALSE), 'E2 Allocators'!$B$15:$W$361, MATCH('O5 Details by Class &amp; Accounts'!CJ$18, 'E2 Allocators'!$B$15:$W$15, 0),FALSE)*$E85)</f>
        <v>0</v>
      </c>
      <c r="CK85" s="1321">
        <f>IF(ISERROR(VLOOKUP(VLOOKUP($A85, 'E4 TB Allocation Details'!$A$18:$L$214, MATCH("A &amp; G ID", 'E4 TB Allocation Details'!$A$18:$L$18, 0),FALSE), 'E2 Allocators'!$B$15:$W$361, MATCH('O5 Details by Class &amp; Accounts'!CK$18, 'E2 Allocators'!$B$15:$W$15, 0),FALSE)*$E85), 0, VLOOKUP(VLOOKUP($A85, 'E4 TB Allocation Details'!$A$18:$L$214, MATCH("A &amp; G ID", 'E4 TB Allocation Details'!$A$18:$L$18, 0),FALSE), 'E2 Allocators'!$B$15:$W$361, MATCH('O5 Details by Class &amp; Accounts'!CK$18, 'E2 Allocators'!$B$15:$W$15, 0),FALSE)*$E85)</f>
        <v>0</v>
      </c>
      <c r="CL85" s="1321">
        <f>IF(ISERROR(VLOOKUP(VLOOKUP($A85, 'E4 TB Allocation Details'!$A$18:$L$214, MATCH("A &amp; G ID", 'E4 TB Allocation Details'!$A$18:$L$18, 0),FALSE), 'E2 Allocators'!$B$15:$W$361, MATCH('O5 Details by Class &amp; Accounts'!CL$18, 'E2 Allocators'!$B$15:$W$15, 0),FALSE)*$E85), 0, VLOOKUP(VLOOKUP($A85, 'E4 TB Allocation Details'!$A$18:$L$214, MATCH("A &amp; G ID", 'E4 TB Allocation Details'!$A$18:$L$18, 0),FALSE), 'E2 Allocators'!$B$15:$W$361, MATCH('O5 Details by Class &amp; Accounts'!CL$18, 'E2 Allocators'!$B$15:$W$15, 0),FALSE)*$E85)</f>
        <v>0</v>
      </c>
      <c r="CM85" s="1321">
        <f>IF(ISERROR(VLOOKUP(VLOOKUP($A85, 'E4 TB Allocation Details'!$A$18:$L$214, MATCH("A &amp; G ID", 'E4 TB Allocation Details'!$A$18:$L$18, 0),FALSE), 'E2 Allocators'!$B$15:$W$361, MATCH('O5 Details by Class &amp; Accounts'!CM$18, 'E2 Allocators'!$B$15:$W$15, 0),FALSE)*$E85), 0, VLOOKUP(VLOOKUP($A85, 'E4 TB Allocation Details'!$A$18:$L$214, MATCH("A &amp; G ID", 'E4 TB Allocation Details'!$A$18:$L$18, 0),FALSE), 'E2 Allocators'!$B$15:$W$361, MATCH('O5 Details by Class &amp; Accounts'!CM$18, 'E2 Allocators'!$B$15:$W$15, 0),FALSE)*$E85)</f>
        <v>0</v>
      </c>
      <c r="CN85" s="1321">
        <f>SUM(BT85:CM85)</f>
        <v>0</v>
      </c>
      <c r="CO85" s="1650">
        <f>+E85-AC85-AX85-BS85-CN85</f>
        <v>-1928929</v>
      </c>
      <c r="CQ85" s="1898" t="s">
        <v>1090</v>
      </c>
    </row>
    <row r="86" spans="1:95" s="64" customFormat="1" ht="12.75">
      <c r="A86" s="1092">
        <v>4082</v>
      </c>
      <c r="B86" s="1093" t="s">
        <v>1615</v>
      </c>
      <c r="C86" s="1647">
        <f>IF(ISERROR(VLOOKUP($A86,'I3 TB Data'!$A$19:$H$484,MATCH('O5 Details by Class &amp; Accounts'!$C$18, 'I3 TB Data'!$A$19:$H$19,0),0)), 0, VLOOKUP($A86,'I3 TB Data'!$A$19:$H$484,MATCH('O5 Details by Class &amp; Accounts'!$C$18,'I3 TB Data'!$A$19:$H$19,0),0))</f>
        <v>0</v>
      </c>
      <c r="D86" s="1648"/>
      <c r="E86" s="1647">
        <f t="shared" si="17"/>
        <v>0</v>
      </c>
      <c r="F86" s="1649">
        <f>IF(ISERROR(VLOOKUP($A86, 'E1 Categorization'!A33:E124, MATCH("Customer Component", 'E1 Categorization'!$A$33:$E$33,0), 0)), 0, IF(VLOOKUP($A86, 'E1 Categorization'!A33:E124, MATCH("Customer Component", 'E1 Categorization'!$A$33:$E$33,0), 0)=0, 'O5 Details by Class &amp; Accounts'!$E86, IF(AND(VLOOKUP($A86, 'E1 Categorization'!A33:E124, MATCH("Customer Component", 'E1 Categorization'!$A$33:$E$33,0), 0) &gt;0, VLOOKUP($A86, 'E1 Categorization'!A33:E124, MATCH("Customer Component", 'E1 Categorization'!$A$33:$E$33,0), 0)&lt;1), 'O5 Details by Class &amp; Accounts'!$E86*(1-VLOOKUP($A86, 'E1 Categorization'!A33:E124, MATCH("Customer Component", 'E1 Categorization'!$A$33:$E$33,0), 0)), 0)))</f>
        <v>0</v>
      </c>
      <c r="G86" s="1649">
        <f>IF(ISERROR(VLOOKUP($A86, 'E1 Categorization'!A33:E124, MATCH("Customer Component", 'E1 Categorization'!$A$33:$E$33,0), 0)),0, IF(VLOOKUP($A86, 'E1 Categorization'!A33:E124, MATCH("Customer Component", 'E1 Categorization'!$A$33:$E$33,0), 0)=0, 0, IF(AND(VLOOKUP($A86, 'E1 Categorization'!A33:E124, MATCH("Customer Component", 'E1 Categorization'!$A$33:$E$33,0), 0) &gt;0, VLOOKUP($A86, 'E1 Categorization'!A33:E124, MATCH("Customer Component", 'E1 Categorization'!$A$33:$E$33,0), 0)&lt;1), 'O5 Details by Class &amp; Accounts'!$E86*(VLOOKUP($A86, 'E1 Categorization'!A33:E124, MATCH("Customer Component", 'E1 Categorization'!$A$33:$E$33,0), 0)), 'O5 Details by Class &amp; Accounts'!$E86)))</f>
        <v>0</v>
      </c>
      <c r="H86" s="1321">
        <f t="shared" si="13"/>
        <v>0</v>
      </c>
      <c r="I86" s="1321">
        <f>IF(ISERROR(VLOOKUP(VLOOKUP($A86, 'E4 TB Allocation Details'!$A$18:$L$214, MATCH("Demand ID", 'E4 TB Allocation Details'!$A$18:$L$18, 0),FALSE), 'E2 Allocators'!$B$15:$W$361, MATCH('O5 Details by Class &amp; Accounts'!I$18, 'E2 Allocators'!$B$15:$W$15, 0),FALSE)*$F86), 0, VLOOKUP(VLOOKUP($A86, 'E4 TB Allocation Details'!$A$18:$L$214, MATCH("Demand ID", 'E4 TB Allocation Details'!$A$18:$L$18, 0),FALSE), 'E2 Allocators'!$B$15:$W$361, MATCH('O5 Details by Class &amp; Accounts'!I$18, 'E2 Allocators'!$B$15:$W$15, 0),FALSE)*$F86)</f>
        <v>0</v>
      </c>
      <c r="J86" s="1321">
        <f>IF(ISERROR(VLOOKUP(VLOOKUP($A86, 'E4 TB Allocation Details'!$A$18:$L$214, MATCH("Demand ID", 'E4 TB Allocation Details'!$A$18:$L$18, 0),FALSE), 'E2 Allocators'!$B$15:$W$361, MATCH('O5 Details by Class &amp; Accounts'!J$18, 'E2 Allocators'!$B$15:$W$15, 0),FALSE)*$F86), 0, VLOOKUP(VLOOKUP($A86, 'E4 TB Allocation Details'!$A$18:$L$214, MATCH("Demand ID", 'E4 TB Allocation Details'!$A$18:$L$18, 0),FALSE), 'E2 Allocators'!$B$15:$W$361, MATCH('O5 Details by Class &amp; Accounts'!J$18, 'E2 Allocators'!$B$15:$W$15, 0),FALSE)*$F86)</f>
        <v>0</v>
      </c>
      <c r="K86" s="1321">
        <f>IF(ISERROR(VLOOKUP(VLOOKUP($A86, 'E4 TB Allocation Details'!$A$18:$L$214, MATCH("Demand ID", 'E4 TB Allocation Details'!$A$18:$L$18, 0),FALSE), 'E2 Allocators'!$B$15:$W$361, MATCH('O5 Details by Class &amp; Accounts'!K$18, 'E2 Allocators'!$B$15:$W$15, 0),FALSE)*$F86), 0, VLOOKUP(VLOOKUP($A86, 'E4 TB Allocation Details'!$A$18:$L$214, MATCH("Demand ID", 'E4 TB Allocation Details'!$A$18:$L$18, 0),FALSE), 'E2 Allocators'!$B$15:$W$361, MATCH('O5 Details by Class &amp; Accounts'!K$18, 'E2 Allocators'!$B$15:$W$15, 0),FALSE)*$F86)</f>
        <v>0</v>
      </c>
      <c r="L86" s="1321">
        <f>IF(ISERROR(VLOOKUP(VLOOKUP($A86, 'E4 TB Allocation Details'!$A$18:$L$214, MATCH("Demand ID", 'E4 TB Allocation Details'!$A$18:$L$18, 0),FALSE), 'E2 Allocators'!$B$15:$W$361, MATCH('O5 Details by Class &amp; Accounts'!L$18, 'E2 Allocators'!$B$15:$W$15, 0),FALSE)*$F86), 0, VLOOKUP(VLOOKUP($A86, 'E4 TB Allocation Details'!$A$18:$L$214, MATCH("Demand ID", 'E4 TB Allocation Details'!$A$18:$L$18, 0),FALSE), 'E2 Allocators'!$B$15:$W$361, MATCH('O5 Details by Class &amp; Accounts'!L$18, 'E2 Allocators'!$B$15:$W$15, 0),FALSE)*$F86)</f>
        <v>0</v>
      </c>
      <c r="M86" s="1321">
        <f>IF(ISERROR(VLOOKUP(VLOOKUP($A86, 'E4 TB Allocation Details'!$A$18:$L$214, MATCH("Demand ID", 'E4 TB Allocation Details'!$A$18:$L$18, 0),FALSE), 'E2 Allocators'!$B$15:$W$361, MATCH('O5 Details by Class &amp; Accounts'!M$18, 'E2 Allocators'!$B$15:$W$15, 0),FALSE)*$F86), 0, VLOOKUP(VLOOKUP($A86, 'E4 TB Allocation Details'!$A$18:$L$214, MATCH("Demand ID", 'E4 TB Allocation Details'!$A$18:$L$18, 0),FALSE), 'E2 Allocators'!$B$15:$W$361, MATCH('O5 Details by Class &amp; Accounts'!M$18, 'E2 Allocators'!$B$15:$W$15, 0),FALSE)*$F86)</f>
        <v>0</v>
      </c>
      <c r="N86" s="1321">
        <f>IF(ISERROR(VLOOKUP(VLOOKUP($A86, 'E4 TB Allocation Details'!$A$18:$L$214, MATCH("Demand ID", 'E4 TB Allocation Details'!$A$18:$L$18, 0),FALSE), 'E2 Allocators'!$B$15:$W$361, MATCH('O5 Details by Class &amp; Accounts'!N$18, 'E2 Allocators'!$B$15:$W$15, 0),FALSE)*$F86), 0, VLOOKUP(VLOOKUP($A86, 'E4 TB Allocation Details'!$A$18:$L$214, MATCH("Demand ID", 'E4 TB Allocation Details'!$A$18:$L$18, 0),FALSE), 'E2 Allocators'!$B$15:$W$361, MATCH('O5 Details by Class &amp; Accounts'!N$18, 'E2 Allocators'!$B$15:$W$15, 0),FALSE)*$F86)</f>
        <v>0</v>
      </c>
      <c r="O86" s="1321">
        <f>IF(ISERROR(VLOOKUP(VLOOKUP($A86, 'E4 TB Allocation Details'!$A$18:$L$214, MATCH("Demand ID", 'E4 TB Allocation Details'!$A$18:$L$18, 0),FALSE), 'E2 Allocators'!$B$15:$W$361, MATCH('O5 Details by Class &amp; Accounts'!O$18, 'E2 Allocators'!$B$15:$W$15, 0),FALSE)*$F86), 0, VLOOKUP(VLOOKUP($A86, 'E4 TB Allocation Details'!$A$18:$L$214, MATCH("Demand ID", 'E4 TB Allocation Details'!$A$18:$L$18, 0),FALSE), 'E2 Allocators'!$B$15:$W$361, MATCH('O5 Details by Class &amp; Accounts'!O$18, 'E2 Allocators'!$B$15:$W$15, 0),FALSE)*$F86)</f>
        <v>0</v>
      </c>
      <c r="P86" s="1321">
        <f>IF(ISERROR(VLOOKUP(VLOOKUP($A86, 'E4 TB Allocation Details'!$A$18:$L$214, MATCH("Demand ID", 'E4 TB Allocation Details'!$A$18:$L$18, 0),FALSE), 'E2 Allocators'!$B$15:$W$361, MATCH('O5 Details by Class &amp; Accounts'!P$18, 'E2 Allocators'!$B$15:$W$15, 0),FALSE)*$F86), 0, VLOOKUP(VLOOKUP($A86, 'E4 TB Allocation Details'!$A$18:$L$214, MATCH("Demand ID", 'E4 TB Allocation Details'!$A$18:$L$18, 0),FALSE), 'E2 Allocators'!$B$15:$W$361, MATCH('O5 Details by Class &amp; Accounts'!P$18, 'E2 Allocators'!$B$15:$W$15, 0),FALSE)*$F86)</f>
        <v>0</v>
      </c>
      <c r="Q86" s="1321">
        <f>IF(ISERROR(VLOOKUP(VLOOKUP($A86, 'E4 TB Allocation Details'!$A$18:$L$214, MATCH("Demand ID", 'E4 TB Allocation Details'!$A$18:$L$18, 0),FALSE), 'E2 Allocators'!$B$15:$W$361, MATCH('O5 Details by Class &amp; Accounts'!Q$18, 'E2 Allocators'!$B$15:$W$15, 0),FALSE)*$F86), 0, VLOOKUP(VLOOKUP($A86, 'E4 TB Allocation Details'!$A$18:$L$214, MATCH("Demand ID", 'E4 TB Allocation Details'!$A$18:$L$18, 0),FALSE), 'E2 Allocators'!$B$15:$W$361, MATCH('O5 Details by Class &amp; Accounts'!Q$18, 'E2 Allocators'!$B$15:$W$15, 0),FALSE)*$F86)</f>
        <v>0</v>
      </c>
      <c r="R86" s="1321">
        <f>IF(ISERROR(VLOOKUP(VLOOKUP($A86, 'E4 TB Allocation Details'!$A$18:$L$214, MATCH("Demand ID", 'E4 TB Allocation Details'!$A$18:$L$18, 0),FALSE), 'E2 Allocators'!$B$15:$W$361, MATCH('O5 Details by Class &amp; Accounts'!R$18, 'E2 Allocators'!$B$15:$W$15, 0),FALSE)*$F86), 0, VLOOKUP(VLOOKUP($A86, 'E4 TB Allocation Details'!$A$18:$L$214, MATCH("Demand ID", 'E4 TB Allocation Details'!$A$18:$L$18, 0),FALSE), 'E2 Allocators'!$B$15:$W$361, MATCH('O5 Details by Class &amp; Accounts'!R$18, 'E2 Allocators'!$B$15:$W$15, 0),FALSE)*$F86)</f>
        <v>0</v>
      </c>
      <c r="S86" s="1321">
        <f>IF(ISERROR(VLOOKUP(VLOOKUP($A86, 'E4 TB Allocation Details'!$A$18:$L$214, MATCH("Demand ID", 'E4 TB Allocation Details'!$A$18:$L$18, 0),FALSE), 'E2 Allocators'!$B$15:$W$361, MATCH('O5 Details by Class &amp; Accounts'!S$18, 'E2 Allocators'!$B$15:$W$15, 0),FALSE)*$F86), 0, VLOOKUP(VLOOKUP($A86, 'E4 TB Allocation Details'!$A$18:$L$214, MATCH("Demand ID", 'E4 TB Allocation Details'!$A$18:$L$18, 0),FALSE), 'E2 Allocators'!$B$15:$W$361, MATCH('O5 Details by Class &amp; Accounts'!S$18, 'E2 Allocators'!$B$15:$W$15, 0),FALSE)*$F86)</f>
        <v>0</v>
      </c>
      <c r="T86" s="1321">
        <f>IF(ISERROR(VLOOKUP(VLOOKUP($A86, 'E4 TB Allocation Details'!$A$18:$L$214, MATCH("Demand ID", 'E4 TB Allocation Details'!$A$18:$L$18, 0),FALSE), 'E2 Allocators'!$B$15:$W$361, MATCH('O5 Details by Class &amp; Accounts'!T$18, 'E2 Allocators'!$B$15:$W$15, 0),FALSE)*$F86), 0, VLOOKUP(VLOOKUP($A86, 'E4 TB Allocation Details'!$A$18:$L$214, MATCH("Demand ID", 'E4 TB Allocation Details'!$A$18:$L$18, 0),FALSE), 'E2 Allocators'!$B$15:$W$361, MATCH('O5 Details by Class &amp; Accounts'!T$18, 'E2 Allocators'!$B$15:$W$15, 0),FALSE)*$F86)</f>
        <v>0</v>
      </c>
      <c r="U86" s="1321">
        <f>IF(ISERROR(VLOOKUP(VLOOKUP($A86, 'E4 TB Allocation Details'!$A$18:$L$214, MATCH("Demand ID", 'E4 TB Allocation Details'!$A$18:$L$18, 0),FALSE), 'E2 Allocators'!$B$15:$W$361, MATCH('O5 Details by Class &amp; Accounts'!U$18, 'E2 Allocators'!$B$15:$W$15, 0),FALSE)*$F86), 0, VLOOKUP(VLOOKUP($A86, 'E4 TB Allocation Details'!$A$18:$L$214, MATCH("Demand ID", 'E4 TB Allocation Details'!$A$18:$L$18, 0),FALSE), 'E2 Allocators'!$B$15:$W$361, MATCH('O5 Details by Class &amp; Accounts'!U$18, 'E2 Allocators'!$B$15:$W$15, 0),FALSE)*$F86)</f>
        <v>0</v>
      </c>
      <c r="V86" s="1321">
        <f>IF(ISERROR(VLOOKUP(VLOOKUP($A86, 'E4 TB Allocation Details'!$A$18:$L$214, MATCH("Demand ID", 'E4 TB Allocation Details'!$A$18:$L$18, 0),FALSE), 'E2 Allocators'!$B$15:$W$361, MATCH('O5 Details by Class &amp; Accounts'!V$18, 'E2 Allocators'!$B$15:$W$15, 0),FALSE)*$F86), 0, VLOOKUP(VLOOKUP($A86, 'E4 TB Allocation Details'!$A$18:$L$214, MATCH("Demand ID", 'E4 TB Allocation Details'!$A$18:$L$18, 0),FALSE), 'E2 Allocators'!$B$15:$W$361, MATCH('O5 Details by Class &amp; Accounts'!V$18, 'E2 Allocators'!$B$15:$W$15, 0),FALSE)*$F86)</f>
        <v>0</v>
      </c>
      <c r="W86" s="1321">
        <f>IF(ISERROR(VLOOKUP(VLOOKUP($A86, 'E4 TB Allocation Details'!$A$18:$L$214, MATCH("Demand ID", 'E4 TB Allocation Details'!$A$18:$L$18, 0),FALSE), 'E2 Allocators'!$B$15:$W$361, MATCH('O5 Details by Class &amp; Accounts'!W$18, 'E2 Allocators'!$B$15:$W$15, 0),FALSE)*$F86), 0, VLOOKUP(VLOOKUP($A86, 'E4 TB Allocation Details'!$A$18:$L$214, MATCH("Demand ID", 'E4 TB Allocation Details'!$A$18:$L$18, 0),FALSE), 'E2 Allocators'!$B$15:$W$361, MATCH('O5 Details by Class &amp; Accounts'!W$18, 'E2 Allocators'!$B$15:$W$15, 0),FALSE)*$F86)</f>
        <v>0</v>
      </c>
      <c r="X86" s="1321">
        <f>IF(ISERROR(VLOOKUP(VLOOKUP($A86, 'E4 TB Allocation Details'!$A$18:$L$214, MATCH("Demand ID", 'E4 TB Allocation Details'!$A$18:$L$18, 0),FALSE), 'E2 Allocators'!$B$15:$W$361, MATCH('O5 Details by Class &amp; Accounts'!X$18, 'E2 Allocators'!$B$15:$W$15, 0),FALSE)*$F86), 0, VLOOKUP(VLOOKUP($A86, 'E4 TB Allocation Details'!$A$18:$L$214, MATCH("Demand ID", 'E4 TB Allocation Details'!$A$18:$L$18, 0),FALSE), 'E2 Allocators'!$B$15:$W$361, MATCH('O5 Details by Class &amp; Accounts'!X$18, 'E2 Allocators'!$B$15:$W$15, 0),FALSE)*$F86)</f>
        <v>0</v>
      </c>
      <c r="Y86" s="1321">
        <f>IF(ISERROR(VLOOKUP(VLOOKUP($A86, 'E4 TB Allocation Details'!$A$18:$L$214, MATCH("Demand ID", 'E4 TB Allocation Details'!$A$18:$L$18, 0),FALSE), 'E2 Allocators'!$B$15:$W$361, MATCH('O5 Details by Class &amp; Accounts'!Y$18, 'E2 Allocators'!$B$15:$W$15, 0),FALSE)*$F86), 0, VLOOKUP(VLOOKUP($A86, 'E4 TB Allocation Details'!$A$18:$L$214, MATCH("Demand ID", 'E4 TB Allocation Details'!$A$18:$L$18, 0),FALSE), 'E2 Allocators'!$B$15:$W$361, MATCH('O5 Details by Class &amp; Accounts'!Y$18, 'E2 Allocators'!$B$15:$W$15, 0),FALSE)*$F86)</f>
        <v>0</v>
      </c>
      <c r="Z86" s="1321">
        <f>IF(ISERROR(VLOOKUP(VLOOKUP($A86, 'E4 TB Allocation Details'!$A$18:$L$214, MATCH("Demand ID", 'E4 TB Allocation Details'!$A$18:$L$18, 0),FALSE), 'E2 Allocators'!$B$15:$W$361, MATCH('O5 Details by Class &amp; Accounts'!Z$18, 'E2 Allocators'!$B$15:$W$15, 0),FALSE)*$F86), 0, VLOOKUP(VLOOKUP($A86, 'E4 TB Allocation Details'!$A$18:$L$214, MATCH("Demand ID", 'E4 TB Allocation Details'!$A$18:$L$18, 0),FALSE), 'E2 Allocators'!$B$15:$W$361, MATCH('O5 Details by Class &amp; Accounts'!Z$18, 'E2 Allocators'!$B$15:$W$15, 0),FALSE)*$F86)</f>
        <v>0</v>
      </c>
      <c r="AA86" s="1321">
        <f>IF(ISERROR(VLOOKUP(VLOOKUP($A86, 'E4 TB Allocation Details'!$A$18:$L$214, MATCH("Demand ID", 'E4 TB Allocation Details'!$A$18:$L$18, 0),FALSE), 'E2 Allocators'!$B$15:$W$361, MATCH('O5 Details by Class &amp; Accounts'!AA$18, 'E2 Allocators'!$B$15:$W$15, 0),FALSE)*$F86), 0, VLOOKUP(VLOOKUP($A86, 'E4 TB Allocation Details'!$A$18:$L$214, MATCH("Demand ID", 'E4 TB Allocation Details'!$A$18:$L$18, 0),FALSE), 'E2 Allocators'!$B$15:$W$361, MATCH('O5 Details by Class &amp; Accounts'!AA$18, 'E2 Allocators'!$B$15:$W$15, 0),FALSE)*$F86)</f>
        <v>0</v>
      </c>
      <c r="AB86" s="1321">
        <f>IF(ISERROR(VLOOKUP(VLOOKUP($A86, 'E4 TB Allocation Details'!$A$18:$L$214, MATCH("Demand ID", 'E4 TB Allocation Details'!$A$18:$L$18, 0),FALSE), 'E2 Allocators'!$B$15:$W$361, MATCH('O5 Details by Class &amp; Accounts'!AB$18, 'E2 Allocators'!$B$15:$W$15, 0),FALSE)*$F86), 0, VLOOKUP(VLOOKUP($A86, 'E4 TB Allocation Details'!$A$18:$L$214, MATCH("Demand ID", 'E4 TB Allocation Details'!$A$18:$L$18, 0),FALSE), 'E2 Allocators'!$B$15:$W$361, MATCH('O5 Details by Class &amp; Accounts'!AB$18, 'E2 Allocators'!$B$15:$W$15, 0),FALSE)*$F86)</f>
        <v>0</v>
      </c>
      <c r="AC86" s="1321">
        <f t="shared" si="14"/>
        <v>0</v>
      </c>
      <c r="AD86" s="1321">
        <f>IF(ISERROR(VLOOKUP(VLOOKUP($A86, 'E4 TB Allocation Details'!$A$18:$L$214, MATCH("Customer ID", 'E4 TB Allocation Details'!$A$18:$L$18, 0),FALSE), 'E2 Allocators'!$B$15:$W$361, MATCH('O5 Details by Class &amp; Accounts'!AD$18, 'E2 Allocators'!$B$15:$W$15, 0),FALSE)*$G86), 0, VLOOKUP(VLOOKUP($A86, 'E4 TB Allocation Details'!$A$18:$L$214, MATCH("Customer ID", 'E4 TB Allocation Details'!$A$18:$L$18, 0),FALSE), 'E2 Allocators'!$B$15:$W$361, MATCH('O5 Details by Class &amp; Accounts'!AD$18, 'E2 Allocators'!$B$15:$W$15, 0),FALSE)*$G86)</f>
        <v>0</v>
      </c>
      <c r="AE86" s="1321">
        <f>IF(ISERROR(VLOOKUP(VLOOKUP($A86, 'E4 TB Allocation Details'!$A$18:$L$214, MATCH("Customer ID", 'E4 TB Allocation Details'!$A$18:$L$18, 0),FALSE), 'E2 Allocators'!$B$15:$W$361, MATCH('O5 Details by Class &amp; Accounts'!AE$18, 'E2 Allocators'!$B$15:$W$15, 0),FALSE)*$G86), 0, VLOOKUP(VLOOKUP($A86, 'E4 TB Allocation Details'!$A$18:$L$214, MATCH("Customer ID", 'E4 TB Allocation Details'!$A$18:$L$18, 0),FALSE), 'E2 Allocators'!$B$15:$W$361, MATCH('O5 Details by Class &amp; Accounts'!AE$18, 'E2 Allocators'!$B$15:$W$15, 0),FALSE)*$G86)</f>
        <v>0</v>
      </c>
      <c r="AF86" s="1321">
        <f>IF(ISERROR(VLOOKUP(VLOOKUP($A86, 'E4 TB Allocation Details'!$A$18:$L$214, MATCH("Customer ID", 'E4 TB Allocation Details'!$A$18:$L$18, 0),FALSE), 'E2 Allocators'!$B$15:$W$361, MATCH('O5 Details by Class &amp; Accounts'!AF$18, 'E2 Allocators'!$B$15:$W$15, 0),FALSE)*$G86), 0, VLOOKUP(VLOOKUP($A86, 'E4 TB Allocation Details'!$A$18:$L$214, MATCH("Customer ID", 'E4 TB Allocation Details'!$A$18:$L$18, 0),FALSE), 'E2 Allocators'!$B$15:$W$361, MATCH('O5 Details by Class &amp; Accounts'!AF$18, 'E2 Allocators'!$B$15:$W$15, 0),FALSE)*$G86)</f>
        <v>0</v>
      </c>
      <c r="AG86" s="1321">
        <f>IF(ISERROR(VLOOKUP(VLOOKUP($A86, 'E4 TB Allocation Details'!$A$18:$L$214, MATCH("Customer ID", 'E4 TB Allocation Details'!$A$18:$L$18, 0),FALSE), 'E2 Allocators'!$B$15:$W$361, MATCH('O5 Details by Class &amp; Accounts'!AG$18, 'E2 Allocators'!$B$15:$W$15, 0),FALSE)*$G86), 0, VLOOKUP(VLOOKUP($A86, 'E4 TB Allocation Details'!$A$18:$L$214, MATCH("Customer ID", 'E4 TB Allocation Details'!$A$18:$L$18, 0),FALSE), 'E2 Allocators'!$B$15:$W$361, MATCH('O5 Details by Class &amp; Accounts'!AG$18, 'E2 Allocators'!$B$15:$W$15, 0),FALSE)*$G86)</f>
        <v>0</v>
      </c>
      <c r="AH86" s="1321">
        <f>IF(ISERROR(VLOOKUP(VLOOKUP($A86, 'E4 TB Allocation Details'!$A$18:$L$214, MATCH("Customer ID", 'E4 TB Allocation Details'!$A$18:$L$18, 0),FALSE), 'E2 Allocators'!$B$15:$W$361, MATCH('O5 Details by Class &amp; Accounts'!AH$18, 'E2 Allocators'!$B$15:$W$15, 0),FALSE)*$G86), 0, VLOOKUP(VLOOKUP($A86, 'E4 TB Allocation Details'!$A$18:$L$214, MATCH("Customer ID", 'E4 TB Allocation Details'!$A$18:$L$18, 0),FALSE), 'E2 Allocators'!$B$15:$W$361, MATCH('O5 Details by Class &amp; Accounts'!AH$18, 'E2 Allocators'!$B$15:$W$15, 0),FALSE)*$G86)</f>
        <v>0</v>
      </c>
      <c r="AI86" s="1321">
        <f>IF(ISERROR(VLOOKUP(VLOOKUP($A86, 'E4 TB Allocation Details'!$A$18:$L$214, MATCH("Customer ID", 'E4 TB Allocation Details'!$A$18:$L$18, 0),FALSE), 'E2 Allocators'!$B$15:$W$361, MATCH('O5 Details by Class &amp; Accounts'!AI$18, 'E2 Allocators'!$B$15:$W$15, 0),FALSE)*$G86), 0, VLOOKUP(VLOOKUP($A86, 'E4 TB Allocation Details'!$A$18:$L$214, MATCH("Customer ID", 'E4 TB Allocation Details'!$A$18:$L$18, 0),FALSE), 'E2 Allocators'!$B$15:$W$361, MATCH('O5 Details by Class &amp; Accounts'!AI$18, 'E2 Allocators'!$B$15:$W$15, 0),FALSE)*$G86)</f>
        <v>0</v>
      </c>
      <c r="AJ86" s="1321">
        <f>IF(ISERROR(VLOOKUP(VLOOKUP($A86, 'E4 TB Allocation Details'!$A$18:$L$214, MATCH("Customer ID", 'E4 TB Allocation Details'!$A$18:$L$18, 0),FALSE), 'E2 Allocators'!$B$15:$W$361, MATCH('O5 Details by Class &amp; Accounts'!AJ$18, 'E2 Allocators'!$B$15:$W$15, 0),FALSE)*$G86), 0, VLOOKUP(VLOOKUP($A86, 'E4 TB Allocation Details'!$A$18:$L$214, MATCH("Customer ID", 'E4 TB Allocation Details'!$A$18:$L$18, 0),FALSE), 'E2 Allocators'!$B$15:$W$361, MATCH('O5 Details by Class &amp; Accounts'!AJ$18, 'E2 Allocators'!$B$15:$W$15, 0),FALSE)*$G86)</f>
        <v>0</v>
      </c>
      <c r="AK86" s="1321">
        <f>IF(ISERROR(VLOOKUP(VLOOKUP($A86, 'E4 TB Allocation Details'!$A$18:$L$214, MATCH("Customer ID", 'E4 TB Allocation Details'!$A$18:$L$18, 0),FALSE), 'E2 Allocators'!$B$15:$W$361, MATCH('O5 Details by Class &amp; Accounts'!AK$18, 'E2 Allocators'!$B$15:$W$15, 0),FALSE)*$G86), 0, VLOOKUP(VLOOKUP($A86, 'E4 TB Allocation Details'!$A$18:$L$214, MATCH("Customer ID", 'E4 TB Allocation Details'!$A$18:$L$18, 0),FALSE), 'E2 Allocators'!$B$15:$W$361, MATCH('O5 Details by Class &amp; Accounts'!AK$18, 'E2 Allocators'!$B$15:$W$15, 0),FALSE)*$G86)</f>
        <v>0</v>
      </c>
      <c r="AL86" s="1321">
        <f>IF(ISERROR(VLOOKUP(VLOOKUP($A86, 'E4 TB Allocation Details'!$A$18:$L$214, MATCH("Customer ID", 'E4 TB Allocation Details'!$A$18:$L$18, 0),FALSE), 'E2 Allocators'!$B$15:$W$361, MATCH('O5 Details by Class &amp; Accounts'!AL$18, 'E2 Allocators'!$B$15:$W$15, 0),FALSE)*$G86), 0, VLOOKUP(VLOOKUP($A86, 'E4 TB Allocation Details'!$A$18:$L$214, MATCH("Customer ID", 'E4 TB Allocation Details'!$A$18:$L$18, 0),FALSE), 'E2 Allocators'!$B$15:$W$361, MATCH('O5 Details by Class &amp; Accounts'!AL$18, 'E2 Allocators'!$B$15:$W$15, 0),FALSE)*$G86)</f>
        <v>0</v>
      </c>
      <c r="AM86" s="1321">
        <f>IF(ISERROR(VLOOKUP(VLOOKUP($A86, 'E4 TB Allocation Details'!$A$18:$L$214, MATCH("Customer ID", 'E4 TB Allocation Details'!$A$18:$L$18, 0),FALSE), 'E2 Allocators'!$B$15:$W$361, MATCH('O5 Details by Class &amp; Accounts'!AM$18, 'E2 Allocators'!$B$15:$W$15, 0),FALSE)*$G86), 0, VLOOKUP(VLOOKUP($A86, 'E4 TB Allocation Details'!$A$18:$L$214, MATCH("Customer ID", 'E4 TB Allocation Details'!$A$18:$L$18, 0),FALSE), 'E2 Allocators'!$B$15:$W$361, MATCH('O5 Details by Class &amp; Accounts'!AM$18, 'E2 Allocators'!$B$15:$W$15, 0),FALSE)*$G86)</f>
        <v>0</v>
      </c>
      <c r="AN86" s="1321">
        <f>IF(ISERROR(VLOOKUP(VLOOKUP($A86, 'E4 TB Allocation Details'!$A$18:$L$214, MATCH("Customer ID", 'E4 TB Allocation Details'!$A$18:$L$18, 0),FALSE), 'E2 Allocators'!$B$15:$W$361, MATCH('O5 Details by Class &amp; Accounts'!AN$18, 'E2 Allocators'!$B$15:$W$15, 0),FALSE)*$G86), 0, VLOOKUP(VLOOKUP($A86, 'E4 TB Allocation Details'!$A$18:$L$214, MATCH("Customer ID", 'E4 TB Allocation Details'!$A$18:$L$18, 0),FALSE), 'E2 Allocators'!$B$15:$W$361, MATCH('O5 Details by Class &amp; Accounts'!AN$18, 'E2 Allocators'!$B$15:$W$15, 0),FALSE)*$G86)</f>
        <v>0</v>
      </c>
      <c r="AO86" s="1321">
        <f>IF(ISERROR(VLOOKUP(VLOOKUP($A86, 'E4 TB Allocation Details'!$A$18:$L$214, MATCH("Customer ID", 'E4 TB Allocation Details'!$A$18:$L$18, 0),FALSE), 'E2 Allocators'!$B$15:$W$361, MATCH('O5 Details by Class &amp; Accounts'!AO$18, 'E2 Allocators'!$B$15:$W$15, 0),FALSE)*$G86), 0, VLOOKUP(VLOOKUP($A86, 'E4 TB Allocation Details'!$A$18:$L$214, MATCH("Customer ID", 'E4 TB Allocation Details'!$A$18:$L$18, 0),FALSE), 'E2 Allocators'!$B$15:$W$361, MATCH('O5 Details by Class &amp; Accounts'!AO$18, 'E2 Allocators'!$B$15:$W$15, 0),FALSE)*$G86)</f>
        <v>0</v>
      </c>
      <c r="AP86" s="1321">
        <f>IF(ISERROR(VLOOKUP(VLOOKUP($A86, 'E4 TB Allocation Details'!$A$18:$L$214, MATCH("Customer ID", 'E4 TB Allocation Details'!$A$18:$L$18, 0),FALSE), 'E2 Allocators'!$B$15:$W$361, MATCH('O5 Details by Class &amp; Accounts'!AP$18, 'E2 Allocators'!$B$15:$W$15, 0),FALSE)*$G86), 0, VLOOKUP(VLOOKUP($A86, 'E4 TB Allocation Details'!$A$18:$L$214, MATCH("Customer ID", 'E4 TB Allocation Details'!$A$18:$L$18, 0),FALSE), 'E2 Allocators'!$B$15:$W$361, MATCH('O5 Details by Class &amp; Accounts'!AP$18, 'E2 Allocators'!$B$15:$W$15, 0),FALSE)*$G86)</f>
        <v>0</v>
      </c>
      <c r="AQ86" s="1321">
        <f>IF(ISERROR(VLOOKUP(VLOOKUP($A86, 'E4 TB Allocation Details'!$A$18:$L$214, MATCH("Customer ID", 'E4 TB Allocation Details'!$A$18:$L$18, 0),FALSE), 'E2 Allocators'!$B$15:$W$361, MATCH('O5 Details by Class &amp; Accounts'!AQ$18, 'E2 Allocators'!$B$15:$W$15, 0),FALSE)*$G86), 0, VLOOKUP(VLOOKUP($A86, 'E4 TB Allocation Details'!$A$18:$L$214, MATCH("Customer ID", 'E4 TB Allocation Details'!$A$18:$L$18, 0),FALSE), 'E2 Allocators'!$B$15:$W$361, MATCH('O5 Details by Class &amp; Accounts'!AQ$18, 'E2 Allocators'!$B$15:$W$15, 0),FALSE)*$G86)</f>
        <v>0</v>
      </c>
      <c r="AR86" s="1321">
        <f>IF(ISERROR(VLOOKUP(VLOOKUP($A86, 'E4 TB Allocation Details'!$A$18:$L$214, MATCH("Customer ID", 'E4 TB Allocation Details'!$A$18:$L$18, 0),FALSE), 'E2 Allocators'!$B$15:$W$361, MATCH('O5 Details by Class &amp; Accounts'!AR$18, 'E2 Allocators'!$B$15:$W$15, 0),FALSE)*$G86), 0, VLOOKUP(VLOOKUP($A86, 'E4 TB Allocation Details'!$A$18:$L$214, MATCH("Customer ID", 'E4 TB Allocation Details'!$A$18:$L$18, 0),FALSE), 'E2 Allocators'!$B$15:$W$361, MATCH('O5 Details by Class &amp; Accounts'!AR$18, 'E2 Allocators'!$B$15:$W$15, 0),FALSE)*$G86)</f>
        <v>0</v>
      </c>
      <c r="AS86" s="1321">
        <f>IF(ISERROR(VLOOKUP(VLOOKUP($A86, 'E4 TB Allocation Details'!$A$18:$L$214, MATCH("Customer ID", 'E4 TB Allocation Details'!$A$18:$L$18, 0),FALSE), 'E2 Allocators'!$B$15:$W$361, MATCH('O5 Details by Class &amp; Accounts'!AS$18, 'E2 Allocators'!$B$15:$W$15, 0),FALSE)*$G86), 0, VLOOKUP(VLOOKUP($A86, 'E4 TB Allocation Details'!$A$18:$L$214, MATCH("Customer ID", 'E4 TB Allocation Details'!$A$18:$L$18, 0),FALSE), 'E2 Allocators'!$B$15:$W$361, MATCH('O5 Details by Class &amp; Accounts'!AS$18, 'E2 Allocators'!$B$15:$W$15, 0),FALSE)*$G86)</f>
        <v>0</v>
      </c>
      <c r="AT86" s="1321">
        <f>IF(ISERROR(VLOOKUP(VLOOKUP($A86, 'E4 TB Allocation Details'!$A$18:$L$214, MATCH("Customer ID", 'E4 TB Allocation Details'!$A$18:$L$18, 0),FALSE), 'E2 Allocators'!$B$15:$W$361, MATCH('O5 Details by Class &amp; Accounts'!AT$18, 'E2 Allocators'!$B$15:$W$15, 0),FALSE)*$G86), 0, VLOOKUP(VLOOKUP($A86, 'E4 TB Allocation Details'!$A$18:$L$214, MATCH("Customer ID", 'E4 TB Allocation Details'!$A$18:$L$18, 0),FALSE), 'E2 Allocators'!$B$15:$W$361, MATCH('O5 Details by Class &amp; Accounts'!AT$18, 'E2 Allocators'!$B$15:$W$15, 0),FALSE)*$G86)</f>
        <v>0</v>
      </c>
      <c r="AU86" s="1321">
        <f>IF(ISERROR(VLOOKUP(VLOOKUP($A86, 'E4 TB Allocation Details'!$A$18:$L$214, MATCH("Customer ID", 'E4 TB Allocation Details'!$A$18:$L$18, 0),FALSE), 'E2 Allocators'!$B$15:$W$361, MATCH('O5 Details by Class &amp; Accounts'!AU$18, 'E2 Allocators'!$B$15:$W$15, 0),FALSE)*$G86), 0, VLOOKUP(VLOOKUP($A86, 'E4 TB Allocation Details'!$A$18:$L$214, MATCH("Customer ID", 'E4 TB Allocation Details'!$A$18:$L$18, 0),FALSE), 'E2 Allocators'!$B$15:$W$361, MATCH('O5 Details by Class &amp; Accounts'!AU$18, 'E2 Allocators'!$B$15:$W$15, 0),FALSE)*$G86)</f>
        <v>0</v>
      </c>
      <c r="AV86" s="1321">
        <f>IF(ISERROR(VLOOKUP(VLOOKUP($A86, 'E4 TB Allocation Details'!$A$18:$L$214, MATCH("Customer ID", 'E4 TB Allocation Details'!$A$18:$L$18, 0),FALSE), 'E2 Allocators'!$B$15:$W$361, MATCH('O5 Details by Class &amp; Accounts'!AV$18, 'E2 Allocators'!$B$15:$W$15, 0),FALSE)*$G86), 0, VLOOKUP(VLOOKUP($A86, 'E4 TB Allocation Details'!$A$18:$L$214, MATCH("Customer ID", 'E4 TB Allocation Details'!$A$18:$L$18, 0),FALSE), 'E2 Allocators'!$B$15:$W$361, MATCH('O5 Details by Class &amp; Accounts'!AV$18, 'E2 Allocators'!$B$15:$W$15, 0),FALSE)*$G86)</f>
        <v>0</v>
      </c>
      <c r="AW86" s="1321">
        <f>IF(ISERROR(VLOOKUP(VLOOKUP($A86, 'E4 TB Allocation Details'!$A$18:$L$214, MATCH("Customer ID", 'E4 TB Allocation Details'!$A$18:$L$18, 0),FALSE), 'E2 Allocators'!$B$15:$W$361, MATCH('O5 Details by Class &amp; Accounts'!AW$18, 'E2 Allocators'!$B$15:$W$15, 0),FALSE)*$G86), 0, VLOOKUP(VLOOKUP($A86, 'E4 TB Allocation Details'!$A$18:$L$214, MATCH("Customer ID", 'E4 TB Allocation Details'!$A$18:$L$18, 0),FALSE), 'E2 Allocators'!$B$15:$W$361, MATCH('O5 Details by Class &amp; Accounts'!AW$18, 'E2 Allocators'!$B$15:$W$15, 0),FALSE)*$G86)</f>
        <v>0</v>
      </c>
      <c r="AX86" s="1321">
        <f t="shared" si="15"/>
        <v>0</v>
      </c>
      <c r="AY86" s="1321">
        <f>IF(ISERROR(VLOOKUP(VLOOKUP($A86, 'E4 TB Allocation Details'!$A$18:$L$214, MATCH("Misc ID", 'E4 TB Allocation Details'!$A$18:$L$18, 0),FALSE), 'E2 Allocators'!$B$15:$W$361, MATCH('O5 Details by Class &amp; Accounts'!AY$18, 'E2 Allocators'!$B$15:$W$15, 0),FALSE)*$E86), 0, VLOOKUP(VLOOKUP($A86, 'E4 TB Allocation Details'!$A$18:$L$214, MATCH("Misc ID", 'E4 TB Allocation Details'!$A$18:$L$18, 0),FALSE), 'E2 Allocators'!$B$15:$W$361, MATCH('O5 Details by Class &amp; Accounts'!AY$18, 'E2 Allocators'!$B$15:$W$15, 0),FALSE)*$E86)</f>
        <v>0</v>
      </c>
      <c r="AZ86" s="1321">
        <f>IF(ISERROR(VLOOKUP(VLOOKUP($A86, 'E4 TB Allocation Details'!$A$18:$L$214, MATCH("Misc ID", 'E4 TB Allocation Details'!$A$18:$L$18, 0),FALSE), 'E2 Allocators'!$B$15:$W$361, MATCH('O5 Details by Class &amp; Accounts'!AZ$18, 'E2 Allocators'!$B$15:$W$15, 0),FALSE)*$E86), 0, VLOOKUP(VLOOKUP($A86, 'E4 TB Allocation Details'!$A$18:$L$214, MATCH("Misc ID", 'E4 TB Allocation Details'!$A$18:$L$18, 0),FALSE), 'E2 Allocators'!$B$15:$W$361, MATCH('O5 Details by Class &amp; Accounts'!AZ$18, 'E2 Allocators'!$B$15:$W$15, 0),FALSE)*$E86)</f>
        <v>0</v>
      </c>
      <c r="BA86" s="1321">
        <f>IF(ISERROR(VLOOKUP(VLOOKUP($A86, 'E4 TB Allocation Details'!$A$18:$L$214, MATCH("Misc ID", 'E4 TB Allocation Details'!$A$18:$L$18, 0),FALSE), 'E2 Allocators'!$B$15:$W$361, MATCH('O5 Details by Class &amp; Accounts'!BA$18, 'E2 Allocators'!$B$15:$W$15, 0),FALSE)*$E86), 0, VLOOKUP(VLOOKUP($A86, 'E4 TB Allocation Details'!$A$18:$L$214, MATCH("Misc ID", 'E4 TB Allocation Details'!$A$18:$L$18, 0),FALSE), 'E2 Allocators'!$B$15:$W$361, MATCH('O5 Details by Class &amp; Accounts'!BA$18, 'E2 Allocators'!$B$15:$W$15, 0),FALSE)*$E86)</f>
        <v>0</v>
      </c>
      <c r="BB86" s="1321">
        <f>IF(ISERROR(VLOOKUP(VLOOKUP($A86, 'E4 TB Allocation Details'!$A$18:$L$214, MATCH("Misc ID", 'E4 TB Allocation Details'!$A$18:$L$18, 0),FALSE), 'E2 Allocators'!$B$15:$W$361, MATCH('O5 Details by Class &amp; Accounts'!BB$18, 'E2 Allocators'!$B$15:$W$15, 0),FALSE)*$E86), 0, VLOOKUP(VLOOKUP($A86, 'E4 TB Allocation Details'!$A$18:$L$214, MATCH("Misc ID", 'E4 TB Allocation Details'!$A$18:$L$18, 0),FALSE), 'E2 Allocators'!$B$15:$W$361, MATCH('O5 Details by Class &amp; Accounts'!BB$18, 'E2 Allocators'!$B$15:$W$15, 0),FALSE)*$E86)</f>
        <v>0</v>
      </c>
      <c r="BC86" s="1321">
        <f>IF(ISERROR(VLOOKUP(VLOOKUP($A86, 'E4 TB Allocation Details'!$A$18:$L$214, MATCH("Misc ID", 'E4 TB Allocation Details'!$A$18:$L$18, 0),FALSE), 'E2 Allocators'!$B$15:$W$361, MATCH('O5 Details by Class &amp; Accounts'!BC$18, 'E2 Allocators'!$B$15:$W$15, 0),FALSE)*$E86), 0, VLOOKUP(VLOOKUP($A86, 'E4 TB Allocation Details'!$A$18:$L$214, MATCH("Misc ID", 'E4 TB Allocation Details'!$A$18:$L$18, 0),FALSE), 'E2 Allocators'!$B$15:$W$361, MATCH('O5 Details by Class &amp; Accounts'!BC$18, 'E2 Allocators'!$B$15:$W$15, 0),FALSE)*$E86)</f>
        <v>0</v>
      </c>
      <c r="BD86" s="1321">
        <f>IF(ISERROR(VLOOKUP(VLOOKUP($A86, 'E4 TB Allocation Details'!$A$18:$L$214, MATCH("Misc ID", 'E4 TB Allocation Details'!$A$18:$L$18, 0),FALSE), 'E2 Allocators'!$B$15:$W$361, MATCH('O5 Details by Class &amp; Accounts'!BD$18, 'E2 Allocators'!$B$15:$W$15, 0),FALSE)*$E86), 0, VLOOKUP(VLOOKUP($A86, 'E4 TB Allocation Details'!$A$18:$L$214, MATCH("Misc ID", 'E4 TB Allocation Details'!$A$18:$L$18, 0),FALSE), 'E2 Allocators'!$B$15:$W$361, MATCH('O5 Details by Class &amp; Accounts'!BD$18, 'E2 Allocators'!$B$15:$W$15, 0),FALSE)*$E86)</f>
        <v>0</v>
      </c>
      <c r="BE86" s="1321">
        <f>IF(ISERROR(VLOOKUP(VLOOKUP($A86, 'E4 TB Allocation Details'!$A$18:$L$214, MATCH("Misc ID", 'E4 TB Allocation Details'!$A$18:$L$18, 0),FALSE), 'E2 Allocators'!$B$15:$W$361, MATCH('O5 Details by Class &amp; Accounts'!BE$18, 'E2 Allocators'!$B$15:$W$15, 0),FALSE)*$E86), 0, VLOOKUP(VLOOKUP($A86, 'E4 TB Allocation Details'!$A$18:$L$214, MATCH("Misc ID", 'E4 TB Allocation Details'!$A$18:$L$18, 0),FALSE), 'E2 Allocators'!$B$15:$W$361, MATCH('O5 Details by Class &amp; Accounts'!BE$18, 'E2 Allocators'!$B$15:$W$15, 0),FALSE)*$E86)</f>
        <v>0</v>
      </c>
      <c r="BF86" s="1321">
        <f>IF(ISERROR(VLOOKUP(VLOOKUP($A86, 'E4 TB Allocation Details'!$A$18:$L$214, MATCH("Misc ID", 'E4 TB Allocation Details'!$A$18:$L$18, 0),FALSE), 'E2 Allocators'!$B$15:$W$361, MATCH('O5 Details by Class &amp; Accounts'!BF$18, 'E2 Allocators'!$B$15:$W$15, 0),FALSE)*$E86), 0, VLOOKUP(VLOOKUP($A86, 'E4 TB Allocation Details'!$A$18:$L$214, MATCH("Misc ID", 'E4 TB Allocation Details'!$A$18:$L$18, 0),FALSE), 'E2 Allocators'!$B$15:$W$361, MATCH('O5 Details by Class &amp; Accounts'!BF$18, 'E2 Allocators'!$B$15:$W$15, 0),FALSE)*$E86)</f>
        <v>0</v>
      </c>
      <c r="BG86" s="1321">
        <f>IF(ISERROR(VLOOKUP(VLOOKUP($A86, 'E4 TB Allocation Details'!$A$18:$L$214, MATCH("Misc ID", 'E4 TB Allocation Details'!$A$18:$L$18, 0),FALSE), 'E2 Allocators'!$B$15:$W$361, MATCH('O5 Details by Class &amp; Accounts'!BG$18, 'E2 Allocators'!$B$15:$W$15, 0),FALSE)*$E86), 0, VLOOKUP(VLOOKUP($A86, 'E4 TB Allocation Details'!$A$18:$L$214, MATCH("Misc ID", 'E4 TB Allocation Details'!$A$18:$L$18, 0),FALSE), 'E2 Allocators'!$B$15:$W$361, MATCH('O5 Details by Class &amp; Accounts'!BG$18, 'E2 Allocators'!$B$15:$W$15, 0),FALSE)*$E86)</f>
        <v>0</v>
      </c>
      <c r="BH86" s="1321">
        <f>IF(ISERROR(VLOOKUP(VLOOKUP($A86, 'E4 TB Allocation Details'!$A$18:$L$214, MATCH("Misc ID", 'E4 TB Allocation Details'!$A$18:$L$18, 0),FALSE), 'E2 Allocators'!$B$15:$W$361, MATCH('O5 Details by Class &amp; Accounts'!BH$18, 'E2 Allocators'!$B$15:$W$15, 0),FALSE)*$E86), 0, VLOOKUP(VLOOKUP($A86, 'E4 TB Allocation Details'!$A$18:$L$214, MATCH("Misc ID", 'E4 TB Allocation Details'!$A$18:$L$18, 0),FALSE), 'E2 Allocators'!$B$15:$W$361, MATCH('O5 Details by Class &amp; Accounts'!BH$18, 'E2 Allocators'!$B$15:$W$15, 0),FALSE)*$E86)</f>
        <v>0</v>
      </c>
      <c r="BI86" s="1321">
        <f>IF(ISERROR(VLOOKUP(VLOOKUP($A86, 'E4 TB Allocation Details'!$A$18:$L$214, MATCH("Misc ID", 'E4 TB Allocation Details'!$A$18:$L$18, 0),FALSE), 'E2 Allocators'!$B$15:$W$361, MATCH('O5 Details by Class &amp; Accounts'!BI$18, 'E2 Allocators'!$B$15:$W$15, 0),FALSE)*$E86), 0, VLOOKUP(VLOOKUP($A86, 'E4 TB Allocation Details'!$A$18:$L$214, MATCH("Misc ID", 'E4 TB Allocation Details'!$A$18:$L$18, 0),FALSE), 'E2 Allocators'!$B$15:$W$361, MATCH('O5 Details by Class &amp; Accounts'!BI$18, 'E2 Allocators'!$B$15:$W$15, 0),FALSE)*$E86)</f>
        <v>0</v>
      </c>
      <c r="BJ86" s="1321">
        <f>IF(ISERROR(VLOOKUP(VLOOKUP($A86, 'E4 TB Allocation Details'!$A$18:$L$214, MATCH("Misc ID", 'E4 TB Allocation Details'!$A$18:$L$18, 0),FALSE), 'E2 Allocators'!$B$15:$W$361, MATCH('O5 Details by Class &amp; Accounts'!BJ$18, 'E2 Allocators'!$B$15:$W$15, 0),FALSE)*$E86), 0, VLOOKUP(VLOOKUP($A86, 'E4 TB Allocation Details'!$A$18:$L$214, MATCH("Misc ID", 'E4 TB Allocation Details'!$A$18:$L$18, 0),FALSE), 'E2 Allocators'!$B$15:$W$361, MATCH('O5 Details by Class &amp; Accounts'!BJ$18, 'E2 Allocators'!$B$15:$W$15, 0),FALSE)*$E86)</f>
        <v>0</v>
      </c>
      <c r="BK86" s="1321">
        <f>IF(ISERROR(VLOOKUP(VLOOKUP($A86, 'E4 TB Allocation Details'!$A$18:$L$214, MATCH("Misc ID", 'E4 TB Allocation Details'!$A$18:$L$18, 0),FALSE), 'E2 Allocators'!$B$15:$W$361, MATCH('O5 Details by Class &amp; Accounts'!BK$18, 'E2 Allocators'!$B$15:$W$15, 0),FALSE)*$E86), 0, VLOOKUP(VLOOKUP($A86, 'E4 TB Allocation Details'!$A$18:$L$214, MATCH("Misc ID", 'E4 TB Allocation Details'!$A$18:$L$18, 0),FALSE), 'E2 Allocators'!$B$15:$W$361, MATCH('O5 Details by Class &amp; Accounts'!BK$18, 'E2 Allocators'!$B$15:$W$15, 0),FALSE)*$E86)</f>
        <v>0</v>
      </c>
      <c r="BL86" s="1321">
        <f>IF(ISERROR(VLOOKUP(VLOOKUP($A86, 'E4 TB Allocation Details'!$A$18:$L$214, MATCH("Misc ID", 'E4 TB Allocation Details'!$A$18:$L$18, 0),FALSE), 'E2 Allocators'!$B$15:$W$361, MATCH('O5 Details by Class &amp; Accounts'!BL$18, 'E2 Allocators'!$B$15:$W$15, 0),FALSE)*$E86), 0, VLOOKUP(VLOOKUP($A86, 'E4 TB Allocation Details'!$A$18:$L$214, MATCH("Misc ID", 'E4 TB Allocation Details'!$A$18:$L$18, 0),FALSE), 'E2 Allocators'!$B$15:$W$361, MATCH('O5 Details by Class &amp; Accounts'!BL$18, 'E2 Allocators'!$B$15:$W$15, 0),FALSE)*$E86)</f>
        <v>0</v>
      </c>
      <c r="BM86" s="1321">
        <f>IF(ISERROR(VLOOKUP(VLOOKUP($A86, 'E4 TB Allocation Details'!$A$18:$L$214, MATCH("Misc ID", 'E4 TB Allocation Details'!$A$18:$L$18, 0),FALSE), 'E2 Allocators'!$B$15:$W$361, MATCH('O5 Details by Class &amp; Accounts'!BM$18, 'E2 Allocators'!$B$15:$W$15, 0),FALSE)*$E86), 0, VLOOKUP(VLOOKUP($A86, 'E4 TB Allocation Details'!$A$18:$L$214, MATCH("Misc ID", 'E4 TB Allocation Details'!$A$18:$L$18, 0),FALSE), 'E2 Allocators'!$B$15:$W$361, MATCH('O5 Details by Class &amp; Accounts'!BM$18, 'E2 Allocators'!$B$15:$W$15, 0),FALSE)*$E86)</f>
        <v>0</v>
      </c>
      <c r="BN86" s="1321">
        <f>IF(ISERROR(VLOOKUP(VLOOKUP($A86, 'E4 TB Allocation Details'!$A$18:$L$214, MATCH("Misc ID", 'E4 TB Allocation Details'!$A$18:$L$18, 0),FALSE), 'E2 Allocators'!$B$15:$W$361, MATCH('O5 Details by Class &amp; Accounts'!BN$18, 'E2 Allocators'!$B$15:$W$15, 0),FALSE)*$E86), 0, VLOOKUP(VLOOKUP($A86, 'E4 TB Allocation Details'!$A$18:$L$214, MATCH("Misc ID", 'E4 TB Allocation Details'!$A$18:$L$18, 0),FALSE), 'E2 Allocators'!$B$15:$W$361, MATCH('O5 Details by Class &amp; Accounts'!BN$18, 'E2 Allocators'!$B$15:$W$15, 0),FALSE)*$E86)</f>
        <v>0</v>
      </c>
      <c r="BO86" s="1321">
        <f>IF(ISERROR(VLOOKUP(VLOOKUP($A86, 'E4 TB Allocation Details'!$A$18:$L$214, MATCH("Misc ID", 'E4 TB Allocation Details'!$A$18:$L$18, 0),FALSE), 'E2 Allocators'!$B$15:$W$361, MATCH('O5 Details by Class &amp; Accounts'!BO$18, 'E2 Allocators'!$B$15:$W$15, 0),FALSE)*$E86), 0, VLOOKUP(VLOOKUP($A86, 'E4 TB Allocation Details'!$A$18:$L$214, MATCH("Misc ID", 'E4 TB Allocation Details'!$A$18:$L$18, 0),FALSE), 'E2 Allocators'!$B$15:$W$361, MATCH('O5 Details by Class &amp; Accounts'!BO$18, 'E2 Allocators'!$B$15:$W$15, 0),FALSE)*$E86)</f>
        <v>0</v>
      </c>
      <c r="BP86" s="1321">
        <f>IF(ISERROR(VLOOKUP(VLOOKUP($A86, 'E4 TB Allocation Details'!$A$18:$L$214, MATCH("Misc ID", 'E4 TB Allocation Details'!$A$18:$L$18, 0),FALSE), 'E2 Allocators'!$B$15:$W$361, MATCH('O5 Details by Class &amp; Accounts'!BP$18, 'E2 Allocators'!$B$15:$W$15, 0),FALSE)*$E86), 0, VLOOKUP(VLOOKUP($A86, 'E4 TB Allocation Details'!$A$18:$L$214, MATCH("Misc ID", 'E4 TB Allocation Details'!$A$18:$L$18, 0),FALSE), 'E2 Allocators'!$B$15:$W$361, MATCH('O5 Details by Class &amp; Accounts'!BP$18, 'E2 Allocators'!$B$15:$W$15, 0),FALSE)*$E86)</f>
        <v>0</v>
      </c>
      <c r="BQ86" s="1321">
        <f>IF(ISERROR(VLOOKUP(VLOOKUP($A86, 'E4 TB Allocation Details'!$A$18:$L$214, MATCH("Misc ID", 'E4 TB Allocation Details'!$A$18:$L$18, 0),FALSE), 'E2 Allocators'!$B$15:$W$361, MATCH('O5 Details by Class &amp; Accounts'!BQ$18, 'E2 Allocators'!$B$15:$W$15, 0),FALSE)*$E86), 0, VLOOKUP(VLOOKUP($A86, 'E4 TB Allocation Details'!$A$18:$L$214, MATCH("Misc ID", 'E4 TB Allocation Details'!$A$18:$L$18, 0),FALSE), 'E2 Allocators'!$B$15:$W$361, MATCH('O5 Details by Class &amp; Accounts'!BQ$18, 'E2 Allocators'!$B$15:$W$15, 0),FALSE)*$E86)</f>
        <v>0</v>
      </c>
      <c r="BR86" s="1321">
        <f>IF(ISERROR(VLOOKUP(VLOOKUP($A86, 'E4 TB Allocation Details'!$A$18:$L$214, MATCH("Misc ID", 'E4 TB Allocation Details'!$A$18:$L$18, 0),FALSE), 'E2 Allocators'!$B$15:$W$361, MATCH('O5 Details by Class &amp; Accounts'!BR$18, 'E2 Allocators'!$B$15:$W$15, 0),FALSE)*$E86), 0, VLOOKUP(VLOOKUP($A86, 'E4 TB Allocation Details'!$A$18:$L$214, MATCH("Misc ID", 'E4 TB Allocation Details'!$A$18:$L$18, 0),FALSE), 'E2 Allocators'!$B$15:$W$361, MATCH('O5 Details by Class &amp; Accounts'!BR$18, 'E2 Allocators'!$B$15:$W$15, 0),FALSE)*$E86)</f>
        <v>0</v>
      </c>
      <c r="BS86" s="1321">
        <f t="shared" si="18"/>
        <v>0</v>
      </c>
      <c r="BT86" s="1321">
        <f>IF(ISERROR(VLOOKUP(VLOOKUP($A86, 'E4 TB Allocation Details'!$A$18:$L$214, MATCH("A &amp; G ID", 'E4 TB Allocation Details'!$A$18:$L$18, 0),FALSE), 'E2 Allocators'!$B$15:$W$361, MATCH('O5 Details by Class &amp; Accounts'!BT$18, 'E2 Allocators'!$B$15:$W$15, 0),FALSE)*$E86), 0, VLOOKUP(VLOOKUP($A86, 'E4 TB Allocation Details'!$A$18:$L$214, MATCH("A &amp; G ID", 'E4 TB Allocation Details'!$A$18:$L$18, 0),FALSE), 'E2 Allocators'!$B$15:$W$361, MATCH('O5 Details by Class &amp; Accounts'!BT$18, 'E2 Allocators'!$B$15:$W$15, 0),FALSE)*$E86)</f>
        <v>0</v>
      </c>
      <c r="BU86" s="1321">
        <f>IF(ISERROR(VLOOKUP(VLOOKUP($A86, 'E4 TB Allocation Details'!$A$18:$L$214, MATCH("A &amp; G ID", 'E4 TB Allocation Details'!$A$18:$L$18, 0),FALSE), 'E2 Allocators'!$B$15:$W$361, MATCH('O5 Details by Class &amp; Accounts'!BU$18, 'E2 Allocators'!$B$15:$W$15, 0),FALSE)*$E86), 0, VLOOKUP(VLOOKUP($A86, 'E4 TB Allocation Details'!$A$18:$L$214, MATCH("A &amp; G ID", 'E4 TB Allocation Details'!$A$18:$L$18, 0),FALSE), 'E2 Allocators'!$B$15:$W$361, MATCH('O5 Details by Class &amp; Accounts'!BU$18, 'E2 Allocators'!$B$15:$W$15, 0),FALSE)*$E86)</f>
        <v>0</v>
      </c>
      <c r="BV86" s="1321">
        <f>IF(ISERROR(VLOOKUP(VLOOKUP($A86, 'E4 TB Allocation Details'!$A$18:$L$214, MATCH("A &amp; G ID", 'E4 TB Allocation Details'!$A$18:$L$18, 0),FALSE), 'E2 Allocators'!$B$15:$W$361, MATCH('O5 Details by Class &amp; Accounts'!BV$18, 'E2 Allocators'!$B$15:$W$15, 0),FALSE)*$E86), 0, VLOOKUP(VLOOKUP($A86, 'E4 TB Allocation Details'!$A$18:$L$214, MATCH("A &amp; G ID", 'E4 TB Allocation Details'!$A$18:$L$18, 0),FALSE), 'E2 Allocators'!$B$15:$W$361, MATCH('O5 Details by Class &amp; Accounts'!BV$18, 'E2 Allocators'!$B$15:$W$15, 0),FALSE)*$E86)</f>
        <v>0</v>
      </c>
      <c r="BW86" s="1321">
        <f>IF(ISERROR(VLOOKUP(VLOOKUP($A86, 'E4 TB Allocation Details'!$A$18:$L$214, MATCH("A &amp; G ID", 'E4 TB Allocation Details'!$A$18:$L$18, 0),FALSE), 'E2 Allocators'!$B$15:$W$361, MATCH('O5 Details by Class &amp; Accounts'!BW$18, 'E2 Allocators'!$B$15:$W$15, 0),FALSE)*$E86), 0, VLOOKUP(VLOOKUP($A86, 'E4 TB Allocation Details'!$A$18:$L$214, MATCH("A &amp; G ID", 'E4 TB Allocation Details'!$A$18:$L$18, 0),FALSE), 'E2 Allocators'!$B$15:$W$361, MATCH('O5 Details by Class &amp; Accounts'!BW$18, 'E2 Allocators'!$B$15:$W$15, 0),FALSE)*$E86)</f>
        <v>0</v>
      </c>
      <c r="BX86" s="1321">
        <f>IF(ISERROR(VLOOKUP(VLOOKUP($A86, 'E4 TB Allocation Details'!$A$18:$L$214, MATCH("A &amp; G ID", 'E4 TB Allocation Details'!$A$18:$L$18, 0),FALSE), 'E2 Allocators'!$B$15:$W$361, MATCH('O5 Details by Class &amp; Accounts'!BX$18, 'E2 Allocators'!$B$15:$W$15, 0),FALSE)*$E86), 0, VLOOKUP(VLOOKUP($A86, 'E4 TB Allocation Details'!$A$18:$L$214, MATCH("A &amp; G ID", 'E4 TB Allocation Details'!$A$18:$L$18, 0),FALSE), 'E2 Allocators'!$B$15:$W$361, MATCH('O5 Details by Class &amp; Accounts'!BX$18, 'E2 Allocators'!$B$15:$W$15, 0),FALSE)*$E86)</f>
        <v>0</v>
      </c>
      <c r="BY86" s="1321">
        <f>IF(ISERROR(VLOOKUP(VLOOKUP($A86, 'E4 TB Allocation Details'!$A$18:$L$214, MATCH("A &amp; G ID", 'E4 TB Allocation Details'!$A$18:$L$18, 0),FALSE), 'E2 Allocators'!$B$15:$W$361, MATCH('O5 Details by Class &amp; Accounts'!BY$18, 'E2 Allocators'!$B$15:$W$15, 0),FALSE)*$E86), 0, VLOOKUP(VLOOKUP($A86, 'E4 TB Allocation Details'!$A$18:$L$214, MATCH("A &amp; G ID", 'E4 TB Allocation Details'!$A$18:$L$18, 0),FALSE), 'E2 Allocators'!$B$15:$W$361, MATCH('O5 Details by Class &amp; Accounts'!BY$18, 'E2 Allocators'!$B$15:$W$15, 0),FALSE)*$E86)</f>
        <v>0</v>
      </c>
      <c r="BZ86" s="1321">
        <f>IF(ISERROR(VLOOKUP(VLOOKUP($A86, 'E4 TB Allocation Details'!$A$18:$L$214, MATCH("A &amp; G ID", 'E4 TB Allocation Details'!$A$18:$L$18, 0),FALSE), 'E2 Allocators'!$B$15:$W$361, MATCH('O5 Details by Class &amp; Accounts'!BZ$18, 'E2 Allocators'!$B$15:$W$15, 0),FALSE)*$E86), 0, VLOOKUP(VLOOKUP($A86, 'E4 TB Allocation Details'!$A$18:$L$214, MATCH("A &amp; G ID", 'E4 TB Allocation Details'!$A$18:$L$18, 0),FALSE), 'E2 Allocators'!$B$15:$W$361, MATCH('O5 Details by Class &amp; Accounts'!BZ$18, 'E2 Allocators'!$B$15:$W$15, 0),FALSE)*$E86)</f>
        <v>0</v>
      </c>
      <c r="CA86" s="1321">
        <f>IF(ISERROR(VLOOKUP(VLOOKUP($A86, 'E4 TB Allocation Details'!$A$18:$L$214, MATCH("A &amp; G ID", 'E4 TB Allocation Details'!$A$18:$L$18, 0),FALSE), 'E2 Allocators'!$B$15:$W$361, MATCH('O5 Details by Class &amp; Accounts'!CA$18, 'E2 Allocators'!$B$15:$W$15, 0),FALSE)*$E86), 0, VLOOKUP(VLOOKUP($A86, 'E4 TB Allocation Details'!$A$18:$L$214, MATCH("A &amp; G ID", 'E4 TB Allocation Details'!$A$18:$L$18, 0),FALSE), 'E2 Allocators'!$B$15:$W$361, MATCH('O5 Details by Class &amp; Accounts'!CA$18, 'E2 Allocators'!$B$15:$W$15, 0),FALSE)*$E86)</f>
        <v>0</v>
      </c>
      <c r="CB86" s="1321">
        <f>IF(ISERROR(VLOOKUP(VLOOKUP($A86, 'E4 TB Allocation Details'!$A$18:$L$214, MATCH("A &amp; G ID", 'E4 TB Allocation Details'!$A$18:$L$18, 0),FALSE), 'E2 Allocators'!$B$15:$W$361, MATCH('O5 Details by Class &amp; Accounts'!CB$18, 'E2 Allocators'!$B$15:$W$15, 0),FALSE)*$E86), 0, VLOOKUP(VLOOKUP($A86, 'E4 TB Allocation Details'!$A$18:$L$214, MATCH("A &amp; G ID", 'E4 TB Allocation Details'!$A$18:$L$18, 0),FALSE), 'E2 Allocators'!$B$15:$W$361, MATCH('O5 Details by Class &amp; Accounts'!CB$18, 'E2 Allocators'!$B$15:$W$15, 0),FALSE)*$E86)</f>
        <v>0</v>
      </c>
      <c r="CC86" s="1321">
        <f>IF(ISERROR(VLOOKUP(VLOOKUP($A86, 'E4 TB Allocation Details'!$A$18:$L$214, MATCH("A &amp; G ID", 'E4 TB Allocation Details'!$A$18:$L$18, 0),FALSE), 'E2 Allocators'!$B$15:$W$361, MATCH('O5 Details by Class &amp; Accounts'!CC$18, 'E2 Allocators'!$B$15:$W$15, 0),FALSE)*$E86), 0, VLOOKUP(VLOOKUP($A86, 'E4 TB Allocation Details'!$A$18:$L$214, MATCH("A &amp; G ID", 'E4 TB Allocation Details'!$A$18:$L$18, 0),FALSE), 'E2 Allocators'!$B$15:$W$361, MATCH('O5 Details by Class &amp; Accounts'!CC$18, 'E2 Allocators'!$B$15:$W$15, 0),FALSE)*$E86)</f>
        <v>0</v>
      </c>
      <c r="CD86" s="1321">
        <f>IF(ISERROR(VLOOKUP(VLOOKUP($A86, 'E4 TB Allocation Details'!$A$18:$L$214, MATCH("A &amp; G ID", 'E4 TB Allocation Details'!$A$18:$L$18, 0),FALSE), 'E2 Allocators'!$B$15:$W$361, MATCH('O5 Details by Class &amp; Accounts'!CD$18, 'E2 Allocators'!$B$15:$W$15, 0),FALSE)*$E86), 0, VLOOKUP(VLOOKUP($A86, 'E4 TB Allocation Details'!$A$18:$L$214, MATCH("A &amp; G ID", 'E4 TB Allocation Details'!$A$18:$L$18, 0),FALSE), 'E2 Allocators'!$B$15:$W$361, MATCH('O5 Details by Class &amp; Accounts'!CD$18, 'E2 Allocators'!$B$15:$W$15, 0),FALSE)*$E86)</f>
        <v>0</v>
      </c>
      <c r="CE86" s="1321">
        <f>IF(ISERROR(VLOOKUP(VLOOKUP($A86, 'E4 TB Allocation Details'!$A$18:$L$214, MATCH("A &amp; G ID", 'E4 TB Allocation Details'!$A$18:$L$18, 0),FALSE), 'E2 Allocators'!$B$15:$W$361, MATCH('O5 Details by Class &amp; Accounts'!CE$18, 'E2 Allocators'!$B$15:$W$15, 0),FALSE)*$E86), 0, VLOOKUP(VLOOKUP($A86, 'E4 TB Allocation Details'!$A$18:$L$214, MATCH("A &amp; G ID", 'E4 TB Allocation Details'!$A$18:$L$18, 0),FALSE), 'E2 Allocators'!$B$15:$W$361, MATCH('O5 Details by Class &amp; Accounts'!CE$18, 'E2 Allocators'!$B$15:$W$15, 0),FALSE)*$E86)</f>
        <v>0</v>
      </c>
      <c r="CF86" s="1321">
        <f>IF(ISERROR(VLOOKUP(VLOOKUP($A86, 'E4 TB Allocation Details'!$A$18:$L$214, MATCH("A &amp; G ID", 'E4 TB Allocation Details'!$A$18:$L$18, 0),FALSE), 'E2 Allocators'!$B$15:$W$361, MATCH('O5 Details by Class &amp; Accounts'!CF$18, 'E2 Allocators'!$B$15:$W$15, 0),FALSE)*$E86), 0, VLOOKUP(VLOOKUP($A86, 'E4 TB Allocation Details'!$A$18:$L$214, MATCH("A &amp; G ID", 'E4 TB Allocation Details'!$A$18:$L$18, 0),FALSE), 'E2 Allocators'!$B$15:$W$361, MATCH('O5 Details by Class &amp; Accounts'!CF$18, 'E2 Allocators'!$B$15:$W$15, 0),FALSE)*$E86)</f>
        <v>0</v>
      </c>
      <c r="CG86" s="1321">
        <f>IF(ISERROR(VLOOKUP(VLOOKUP($A86, 'E4 TB Allocation Details'!$A$18:$L$214, MATCH("A &amp; G ID", 'E4 TB Allocation Details'!$A$18:$L$18, 0),FALSE), 'E2 Allocators'!$B$15:$W$361, MATCH('O5 Details by Class &amp; Accounts'!CG$18, 'E2 Allocators'!$B$15:$W$15, 0),FALSE)*$E86), 0, VLOOKUP(VLOOKUP($A86, 'E4 TB Allocation Details'!$A$18:$L$214, MATCH("A &amp; G ID", 'E4 TB Allocation Details'!$A$18:$L$18, 0),FALSE), 'E2 Allocators'!$B$15:$W$361, MATCH('O5 Details by Class &amp; Accounts'!CG$18, 'E2 Allocators'!$B$15:$W$15, 0),FALSE)*$E86)</f>
        <v>0</v>
      </c>
      <c r="CH86" s="1321">
        <f>IF(ISERROR(VLOOKUP(VLOOKUP($A86, 'E4 TB Allocation Details'!$A$18:$L$214, MATCH("A &amp; G ID", 'E4 TB Allocation Details'!$A$18:$L$18, 0),FALSE), 'E2 Allocators'!$B$15:$W$361, MATCH('O5 Details by Class &amp; Accounts'!CH$18, 'E2 Allocators'!$B$15:$W$15, 0),FALSE)*$E86), 0, VLOOKUP(VLOOKUP($A86, 'E4 TB Allocation Details'!$A$18:$L$214, MATCH("A &amp; G ID", 'E4 TB Allocation Details'!$A$18:$L$18, 0),FALSE), 'E2 Allocators'!$B$15:$W$361, MATCH('O5 Details by Class &amp; Accounts'!CH$18, 'E2 Allocators'!$B$15:$W$15, 0),FALSE)*$E86)</f>
        <v>0</v>
      </c>
      <c r="CI86" s="1321">
        <f>IF(ISERROR(VLOOKUP(VLOOKUP($A86, 'E4 TB Allocation Details'!$A$18:$L$214, MATCH("A &amp; G ID", 'E4 TB Allocation Details'!$A$18:$L$18, 0),FALSE), 'E2 Allocators'!$B$15:$W$361, MATCH('O5 Details by Class &amp; Accounts'!CI$18, 'E2 Allocators'!$B$15:$W$15, 0),FALSE)*$E86), 0, VLOOKUP(VLOOKUP($A86, 'E4 TB Allocation Details'!$A$18:$L$214, MATCH("A &amp; G ID", 'E4 TB Allocation Details'!$A$18:$L$18, 0),FALSE), 'E2 Allocators'!$B$15:$W$361, MATCH('O5 Details by Class &amp; Accounts'!CI$18, 'E2 Allocators'!$B$15:$W$15, 0),FALSE)*$E86)</f>
        <v>0</v>
      </c>
      <c r="CJ86" s="1321">
        <f>IF(ISERROR(VLOOKUP(VLOOKUP($A86, 'E4 TB Allocation Details'!$A$18:$L$214, MATCH("A &amp; G ID", 'E4 TB Allocation Details'!$A$18:$L$18, 0),FALSE), 'E2 Allocators'!$B$15:$W$361, MATCH('O5 Details by Class &amp; Accounts'!CJ$18, 'E2 Allocators'!$B$15:$W$15, 0),FALSE)*$E86), 0, VLOOKUP(VLOOKUP($A86, 'E4 TB Allocation Details'!$A$18:$L$214, MATCH("A &amp; G ID", 'E4 TB Allocation Details'!$A$18:$L$18, 0),FALSE), 'E2 Allocators'!$B$15:$W$361, MATCH('O5 Details by Class &amp; Accounts'!CJ$18, 'E2 Allocators'!$B$15:$W$15, 0),FALSE)*$E86)</f>
        <v>0</v>
      </c>
      <c r="CK86" s="1321">
        <f>IF(ISERROR(VLOOKUP(VLOOKUP($A86, 'E4 TB Allocation Details'!$A$18:$L$214, MATCH("A &amp; G ID", 'E4 TB Allocation Details'!$A$18:$L$18, 0),FALSE), 'E2 Allocators'!$B$15:$W$361, MATCH('O5 Details by Class &amp; Accounts'!CK$18, 'E2 Allocators'!$B$15:$W$15, 0),FALSE)*$E86), 0, VLOOKUP(VLOOKUP($A86, 'E4 TB Allocation Details'!$A$18:$L$214, MATCH("A &amp; G ID", 'E4 TB Allocation Details'!$A$18:$L$18, 0),FALSE), 'E2 Allocators'!$B$15:$W$361, MATCH('O5 Details by Class &amp; Accounts'!CK$18, 'E2 Allocators'!$B$15:$W$15, 0),FALSE)*$E86)</f>
        <v>0</v>
      </c>
      <c r="CL86" s="1321">
        <f>IF(ISERROR(VLOOKUP(VLOOKUP($A86, 'E4 TB Allocation Details'!$A$18:$L$214, MATCH("A &amp; G ID", 'E4 TB Allocation Details'!$A$18:$L$18, 0),FALSE), 'E2 Allocators'!$B$15:$W$361, MATCH('O5 Details by Class &amp; Accounts'!CL$18, 'E2 Allocators'!$B$15:$W$15, 0),FALSE)*$E86), 0, VLOOKUP(VLOOKUP($A86, 'E4 TB Allocation Details'!$A$18:$L$214, MATCH("A &amp; G ID", 'E4 TB Allocation Details'!$A$18:$L$18, 0),FALSE), 'E2 Allocators'!$B$15:$W$361, MATCH('O5 Details by Class &amp; Accounts'!CL$18, 'E2 Allocators'!$B$15:$W$15, 0),FALSE)*$E86)</f>
        <v>0</v>
      </c>
      <c r="CM86" s="1321">
        <f>IF(ISERROR(VLOOKUP(VLOOKUP($A86, 'E4 TB Allocation Details'!$A$18:$L$214, MATCH("A &amp; G ID", 'E4 TB Allocation Details'!$A$18:$L$18, 0),FALSE), 'E2 Allocators'!$B$15:$W$361, MATCH('O5 Details by Class &amp; Accounts'!CM$18, 'E2 Allocators'!$B$15:$W$15, 0),FALSE)*$E86), 0, VLOOKUP(VLOOKUP($A86, 'E4 TB Allocation Details'!$A$18:$L$214, MATCH("A &amp; G ID", 'E4 TB Allocation Details'!$A$18:$L$18, 0),FALSE), 'E2 Allocators'!$B$15:$W$361, MATCH('O5 Details by Class &amp; Accounts'!CM$18, 'E2 Allocators'!$B$15:$W$15, 0),FALSE)*$E86)</f>
        <v>0</v>
      </c>
      <c r="CN86" s="1321">
        <f t="shared" si="16"/>
        <v>0</v>
      </c>
      <c r="CO86" s="1650">
        <f t="shared" si="19"/>
        <v>0</v>
      </c>
      <c r="CQ86" s="1898" t="s">
        <v>1283</v>
      </c>
    </row>
    <row r="87" spans="1:95" s="64" customFormat="1" ht="25.5">
      <c r="A87" s="1092">
        <v>4084</v>
      </c>
      <c r="B87" s="1093" t="s">
        <v>520</v>
      </c>
      <c r="C87" s="1647">
        <f>IF(ISERROR(VLOOKUP($A87,'I3 TB Data'!$A$19:$H$484,MATCH('O5 Details by Class &amp; Accounts'!$C$18, 'I3 TB Data'!$A$19:$H$19,0),0)), 0, VLOOKUP($A87,'I3 TB Data'!$A$19:$H$484,MATCH('O5 Details by Class &amp; Accounts'!$C$18,'I3 TB Data'!$A$19:$H$19,0),0))</f>
        <v>0</v>
      </c>
      <c r="D87" s="1648"/>
      <c r="E87" s="1647">
        <f t="shared" si="17"/>
        <v>0</v>
      </c>
      <c r="F87" s="1649">
        <f>IF(ISERROR(VLOOKUP($A87, 'E1 Categorization'!A33:E124, MATCH("Customer Component", 'E1 Categorization'!$A$33:$E$33,0), 0)), 0, IF(VLOOKUP($A87, 'E1 Categorization'!A33:E124, MATCH("Customer Component", 'E1 Categorization'!$A$33:$E$33,0), 0)=0, 'O5 Details by Class &amp; Accounts'!$E87, IF(AND(VLOOKUP($A87, 'E1 Categorization'!A33:E124, MATCH("Customer Component", 'E1 Categorization'!$A$33:$E$33,0), 0) &gt;0, VLOOKUP($A87, 'E1 Categorization'!A33:E124, MATCH("Customer Component", 'E1 Categorization'!$A$33:$E$33,0), 0)&lt;1), 'O5 Details by Class &amp; Accounts'!$E87*(1-VLOOKUP($A87, 'E1 Categorization'!A33:E124, MATCH("Customer Component", 'E1 Categorization'!$A$33:$E$33,0), 0)), 0)))</f>
        <v>0</v>
      </c>
      <c r="G87" s="1649">
        <f>IF(ISERROR(VLOOKUP($A87, 'E1 Categorization'!A33:E124, MATCH("Customer Component", 'E1 Categorization'!$A$33:$E$33,0), 0)),0, IF(VLOOKUP($A87, 'E1 Categorization'!A33:E124, MATCH("Customer Component", 'E1 Categorization'!$A$33:$E$33,0), 0)=0, 0, IF(AND(VLOOKUP($A87, 'E1 Categorization'!A33:E124, MATCH("Customer Component", 'E1 Categorization'!$A$33:$E$33,0), 0) &gt;0, VLOOKUP($A87, 'E1 Categorization'!A33:E124, MATCH("Customer Component", 'E1 Categorization'!$A$33:$E$33,0), 0)&lt;1), 'O5 Details by Class &amp; Accounts'!$E87*(VLOOKUP($A87, 'E1 Categorization'!A33:E124, MATCH("Customer Component", 'E1 Categorization'!$A$33:$E$33,0), 0)), 'O5 Details by Class &amp; Accounts'!$E87)))</f>
        <v>0</v>
      </c>
      <c r="H87" s="1321">
        <f t="shared" si="13"/>
        <v>0</v>
      </c>
      <c r="I87" s="1321">
        <f>IF(ISERROR(VLOOKUP(VLOOKUP($A87, 'E4 TB Allocation Details'!$A$18:$L$214, MATCH("Demand ID", 'E4 TB Allocation Details'!$A$18:$L$18, 0),FALSE), 'E2 Allocators'!$B$15:$W$361, MATCH('O5 Details by Class &amp; Accounts'!I$18, 'E2 Allocators'!$B$15:$W$15, 0),FALSE)*$F87), 0, VLOOKUP(VLOOKUP($A87, 'E4 TB Allocation Details'!$A$18:$L$214, MATCH("Demand ID", 'E4 TB Allocation Details'!$A$18:$L$18, 0),FALSE), 'E2 Allocators'!$B$15:$W$361, MATCH('O5 Details by Class &amp; Accounts'!I$18, 'E2 Allocators'!$B$15:$W$15, 0),FALSE)*$F87)</f>
        <v>0</v>
      </c>
      <c r="J87" s="1321">
        <f>IF(ISERROR(VLOOKUP(VLOOKUP($A87, 'E4 TB Allocation Details'!$A$18:$L$214, MATCH("Demand ID", 'E4 TB Allocation Details'!$A$18:$L$18, 0),FALSE), 'E2 Allocators'!$B$15:$W$361, MATCH('O5 Details by Class &amp; Accounts'!J$18, 'E2 Allocators'!$B$15:$W$15, 0),FALSE)*$F87), 0, VLOOKUP(VLOOKUP($A87, 'E4 TB Allocation Details'!$A$18:$L$214, MATCH("Demand ID", 'E4 TB Allocation Details'!$A$18:$L$18, 0),FALSE), 'E2 Allocators'!$B$15:$W$361, MATCH('O5 Details by Class &amp; Accounts'!J$18, 'E2 Allocators'!$B$15:$W$15, 0),FALSE)*$F87)</f>
        <v>0</v>
      </c>
      <c r="K87" s="1321">
        <f>IF(ISERROR(VLOOKUP(VLOOKUP($A87, 'E4 TB Allocation Details'!$A$18:$L$214, MATCH("Demand ID", 'E4 TB Allocation Details'!$A$18:$L$18, 0),FALSE), 'E2 Allocators'!$B$15:$W$361, MATCH('O5 Details by Class &amp; Accounts'!K$18, 'E2 Allocators'!$B$15:$W$15, 0),FALSE)*$F87), 0, VLOOKUP(VLOOKUP($A87, 'E4 TB Allocation Details'!$A$18:$L$214, MATCH("Demand ID", 'E4 TB Allocation Details'!$A$18:$L$18, 0),FALSE), 'E2 Allocators'!$B$15:$W$361, MATCH('O5 Details by Class &amp; Accounts'!K$18, 'E2 Allocators'!$B$15:$W$15, 0),FALSE)*$F87)</f>
        <v>0</v>
      </c>
      <c r="L87" s="1321">
        <f>IF(ISERROR(VLOOKUP(VLOOKUP($A87, 'E4 TB Allocation Details'!$A$18:$L$214, MATCH("Demand ID", 'E4 TB Allocation Details'!$A$18:$L$18, 0),FALSE), 'E2 Allocators'!$B$15:$W$361, MATCH('O5 Details by Class &amp; Accounts'!L$18, 'E2 Allocators'!$B$15:$W$15, 0),FALSE)*$F87), 0, VLOOKUP(VLOOKUP($A87, 'E4 TB Allocation Details'!$A$18:$L$214, MATCH("Demand ID", 'E4 TB Allocation Details'!$A$18:$L$18, 0),FALSE), 'E2 Allocators'!$B$15:$W$361, MATCH('O5 Details by Class &amp; Accounts'!L$18, 'E2 Allocators'!$B$15:$W$15, 0),FALSE)*$F87)</f>
        <v>0</v>
      </c>
      <c r="M87" s="1321">
        <f>IF(ISERROR(VLOOKUP(VLOOKUP($A87, 'E4 TB Allocation Details'!$A$18:$L$214, MATCH("Demand ID", 'E4 TB Allocation Details'!$A$18:$L$18, 0),FALSE), 'E2 Allocators'!$B$15:$W$361, MATCH('O5 Details by Class &amp; Accounts'!M$18, 'E2 Allocators'!$B$15:$W$15, 0),FALSE)*$F87), 0, VLOOKUP(VLOOKUP($A87, 'E4 TB Allocation Details'!$A$18:$L$214, MATCH("Demand ID", 'E4 TB Allocation Details'!$A$18:$L$18, 0),FALSE), 'E2 Allocators'!$B$15:$W$361, MATCH('O5 Details by Class &amp; Accounts'!M$18, 'E2 Allocators'!$B$15:$W$15, 0),FALSE)*$F87)</f>
        <v>0</v>
      </c>
      <c r="N87" s="1321">
        <f>IF(ISERROR(VLOOKUP(VLOOKUP($A87, 'E4 TB Allocation Details'!$A$18:$L$214, MATCH("Demand ID", 'E4 TB Allocation Details'!$A$18:$L$18, 0),FALSE), 'E2 Allocators'!$B$15:$W$361, MATCH('O5 Details by Class &amp; Accounts'!N$18, 'E2 Allocators'!$B$15:$W$15, 0),FALSE)*$F87), 0, VLOOKUP(VLOOKUP($A87, 'E4 TB Allocation Details'!$A$18:$L$214, MATCH("Demand ID", 'E4 TB Allocation Details'!$A$18:$L$18, 0),FALSE), 'E2 Allocators'!$B$15:$W$361, MATCH('O5 Details by Class &amp; Accounts'!N$18, 'E2 Allocators'!$B$15:$W$15, 0),FALSE)*$F87)</f>
        <v>0</v>
      </c>
      <c r="O87" s="1321">
        <f>IF(ISERROR(VLOOKUP(VLOOKUP($A87, 'E4 TB Allocation Details'!$A$18:$L$214, MATCH("Demand ID", 'E4 TB Allocation Details'!$A$18:$L$18, 0),FALSE), 'E2 Allocators'!$B$15:$W$361, MATCH('O5 Details by Class &amp; Accounts'!O$18, 'E2 Allocators'!$B$15:$W$15, 0),FALSE)*$F87), 0, VLOOKUP(VLOOKUP($A87, 'E4 TB Allocation Details'!$A$18:$L$214, MATCH("Demand ID", 'E4 TB Allocation Details'!$A$18:$L$18, 0),FALSE), 'E2 Allocators'!$B$15:$W$361, MATCH('O5 Details by Class &amp; Accounts'!O$18, 'E2 Allocators'!$B$15:$W$15, 0),FALSE)*$F87)</f>
        <v>0</v>
      </c>
      <c r="P87" s="1321">
        <f>IF(ISERROR(VLOOKUP(VLOOKUP($A87, 'E4 TB Allocation Details'!$A$18:$L$214, MATCH("Demand ID", 'E4 TB Allocation Details'!$A$18:$L$18, 0),FALSE), 'E2 Allocators'!$B$15:$W$361, MATCH('O5 Details by Class &amp; Accounts'!P$18, 'E2 Allocators'!$B$15:$W$15, 0),FALSE)*$F87), 0, VLOOKUP(VLOOKUP($A87, 'E4 TB Allocation Details'!$A$18:$L$214, MATCH("Demand ID", 'E4 TB Allocation Details'!$A$18:$L$18, 0),FALSE), 'E2 Allocators'!$B$15:$W$361, MATCH('O5 Details by Class &amp; Accounts'!P$18, 'E2 Allocators'!$B$15:$W$15, 0),FALSE)*$F87)</f>
        <v>0</v>
      </c>
      <c r="Q87" s="1321">
        <f>IF(ISERROR(VLOOKUP(VLOOKUP($A87, 'E4 TB Allocation Details'!$A$18:$L$214, MATCH("Demand ID", 'E4 TB Allocation Details'!$A$18:$L$18, 0),FALSE), 'E2 Allocators'!$B$15:$W$361, MATCH('O5 Details by Class &amp; Accounts'!Q$18, 'E2 Allocators'!$B$15:$W$15, 0),FALSE)*$F87), 0, VLOOKUP(VLOOKUP($A87, 'E4 TB Allocation Details'!$A$18:$L$214, MATCH("Demand ID", 'E4 TB Allocation Details'!$A$18:$L$18, 0),FALSE), 'E2 Allocators'!$B$15:$W$361, MATCH('O5 Details by Class &amp; Accounts'!Q$18, 'E2 Allocators'!$B$15:$W$15, 0),FALSE)*$F87)</f>
        <v>0</v>
      </c>
      <c r="R87" s="1321">
        <f>IF(ISERROR(VLOOKUP(VLOOKUP($A87, 'E4 TB Allocation Details'!$A$18:$L$214, MATCH("Demand ID", 'E4 TB Allocation Details'!$A$18:$L$18, 0),FALSE), 'E2 Allocators'!$B$15:$W$361, MATCH('O5 Details by Class &amp; Accounts'!R$18, 'E2 Allocators'!$B$15:$W$15, 0),FALSE)*$F87), 0, VLOOKUP(VLOOKUP($A87, 'E4 TB Allocation Details'!$A$18:$L$214, MATCH("Demand ID", 'E4 TB Allocation Details'!$A$18:$L$18, 0),FALSE), 'E2 Allocators'!$B$15:$W$361, MATCH('O5 Details by Class &amp; Accounts'!R$18, 'E2 Allocators'!$B$15:$W$15, 0),FALSE)*$F87)</f>
        <v>0</v>
      </c>
      <c r="S87" s="1321">
        <f>IF(ISERROR(VLOOKUP(VLOOKUP($A87, 'E4 TB Allocation Details'!$A$18:$L$214, MATCH("Demand ID", 'E4 TB Allocation Details'!$A$18:$L$18, 0),FALSE), 'E2 Allocators'!$B$15:$W$361, MATCH('O5 Details by Class &amp; Accounts'!S$18, 'E2 Allocators'!$B$15:$W$15, 0),FALSE)*$F87), 0, VLOOKUP(VLOOKUP($A87, 'E4 TB Allocation Details'!$A$18:$L$214, MATCH("Demand ID", 'E4 TB Allocation Details'!$A$18:$L$18, 0),FALSE), 'E2 Allocators'!$B$15:$W$361, MATCH('O5 Details by Class &amp; Accounts'!S$18, 'E2 Allocators'!$B$15:$W$15, 0),FALSE)*$F87)</f>
        <v>0</v>
      </c>
      <c r="T87" s="1321">
        <f>IF(ISERROR(VLOOKUP(VLOOKUP($A87, 'E4 TB Allocation Details'!$A$18:$L$214, MATCH("Demand ID", 'E4 TB Allocation Details'!$A$18:$L$18, 0),FALSE), 'E2 Allocators'!$B$15:$W$361, MATCH('O5 Details by Class &amp; Accounts'!T$18, 'E2 Allocators'!$B$15:$W$15, 0),FALSE)*$F87), 0, VLOOKUP(VLOOKUP($A87, 'E4 TB Allocation Details'!$A$18:$L$214, MATCH("Demand ID", 'E4 TB Allocation Details'!$A$18:$L$18, 0),FALSE), 'E2 Allocators'!$B$15:$W$361, MATCH('O5 Details by Class &amp; Accounts'!T$18, 'E2 Allocators'!$B$15:$W$15, 0),FALSE)*$F87)</f>
        <v>0</v>
      </c>
      <c r="U87" s="1321">
        <f>IF(ISERROR(VLOOKUP(VLOOKUP($A87, 'E4 TB Allocation Details'!$A$18:$L$214, MATCH("Demand ID", 'E4 TB Allocation Details'!$A$18:$L$18, 0),FALSE), 'E2 Allocators'!$B$15:$W$361, MATCH('O5 Details by Class &amp; Accounts'!U$18, 'E2 Allocators'!$B$15:$W$15, 0),FALSE)*$F87), 0, VLOOKUP(VLOOKUP($A87, 'E4 TB Allocation Details'!$A$18:$L$214, MATCH("Demand ID", 'E4 TB Allocation Details'!$A$18:$L$18, 0),FALSE), 'E2 Allocators'!$B$15:$W$361, MATCH('O5 Details by Class &amp; Accounts'!U$18, 'E2 Allocators'!$B$15:$W$15, 0),FALSE)*$F87)</f>
        <v>0</v>
      </c>
      <c r="V87" s="1321">
        <f>IF(ISERROR(VLOOKUP(VLOOKUP($A87, 'E4 TB Allocation Details'!$A$18:$L$214, MATCH("Demand ID", 'E4 TB Allocation Details'!$A$18:$L$18, 0),FALSE), 'E2 Allocators'!$B$15:$W$361, MATCH('O5 Details by Class &amp; Accounts'!V$18, 'E2 Allocators'!$B$15:$W$15, 0),FALSE)*$F87), 0, VLOOKUP(VLOOKUP($A87, 'E4 TB Allocation Details'!$A$18:$L$214, MATCH("Demand ID", 'E4 TB Allocation Details'!$A$18:$L$18, 0),FALSE), 'E2 Allocators'!$B$15:$W$361, MATCH('O5 Details by Class &amp; Accounts'!V$18, 'E2 Allocators'!$B$15:$W$15, 0),FALSE)*$F87)</f>
        <v>0</v>
      </c>
      <c r="W87" s="1321">
        <f>IF(ISERROR(VLOOKUP(VLOOKUP($A87, 'E4 TB Allocation Details'!$A$18:$L$214, MATCH("Demand ID", 'E4 TB Allocation Details'!$A$18:$L$18, 0),FALSE), 'E2 Allocators'!$B$15:$W$361, MATCH('O5 Details by Class &amp; Accounts'!W$18, 'E2 Allocators'!$B$15:$W$15, 0),FALSE)*$F87), 0, VLOOKUP(VLOOKUP($A87, 'E4 TB Allocation Details'!$A$18:$L$214, MATCH("Demand ID", 'E4 TB Allocation Details'!$A$18:$L$18, 0),FALSE), 'E2 Allocators'!$B$15:$W$361, MATCH('O5 Details by Class &amp; Accounts'!W$18, 'E2 Allocators'!$B$15:$W$15, 0),FALSE)*$F87)</f>
        <v>0</v>
      </c>
      <c r="X87" s="1321">
        <f>IF(ISERROR(VLOOKUP(VLOOKUP($A87, 'E4 TB Allocation Details'!$A$18:$L$214, MATCH("Demand ID", 'E4 TB Allocation Details'!$A$18:$L$18, 0),FALSE), 'E2 Allocators'!$B$15:$W$361, MATCH('O5 Details by Class &amp; Accounts'!X$18, 'E2 Allocators'!$B$15:$W$15, 0),FALSE)*$F87), 0, VLOOKUP(VLOOKUP($A87, 'E4 TB Allocation Details'!$A$18:$L$214, MATCH("Demand ID", 'E4 TB Allocation Details'!$A$18:$L$18, 0),FALSE), 'E2 Allocators'!$B$15:$W$361, MATCH('O5 Details by Class &amp; Accounts'!X$18, 'E2 Allocators'!$B$15:$W$15, 0),FALSE)*$F87)</f>
        <v>0</v>
      </c>
      <c r="Y87" s="1321">
        <f>IF(ISERROR(VLOOKUP(VLOOKUP($A87, 'E4 TB Allocation Details'!$A$18:$L$214, MATCH("Demand ID", 'E4 TB Allocation Details'!$A$18:$L$18, 0),FALSE), 'E2 Allocators'!$B$15:$W$361, MATCH('O5 Details by Class &amp; Accounts'!Y$18, 'E2 Allocators'!$B$15:$W$15, 0),FALSE)*$F87), 0, VLOOKUP(VLOOKUP($A87, 'E4 TB Allocation Details'!$A$18:$L$214, MATCH("Demand ID", 'E4 TB Allocation Details'!$A$18:$L$18, 0),FALSE), 'E2 Allocators'!$B$15:$W$361, MATCH('O5 Details by Class &amp; Accounts'!Y$18, 'E2 Allocators'!$B$15:$W$15, 0),FALSE)*$F87)</f>
        <v>0</v>
      </c>
      <c r="Z87" s="1321">
        <f>IF(ISERROR(VLOOKUP(VLOOKUP($A87, 'E4 TB Allocation Details'!$A$18:$L$214, MATCH("Demand ID", 'E4 TB Allocation Details'!$A$18:$L$18, 0),FALSE), 'E2 Allocators'!$B$15:$W$361, MATCH('O5 Details by Class &amp; Accounts'!Z$18, 'E2 Allocators'!$B$15:$W$15, 0),FALSE)*$F87), 0, VLOOKUP(VLOOKUP($A87, 'E4 TB Allocation Details'!$A$18:$L$214, MATCH("Demand ID", 'E4 TB Allocation Details'!$A$18:$L$18, 0),FALSE), 'E2 Allocators'!$B$15:$W$361, MATCH('O5 Details by Class &amp; Accounts'!Z$18, 'E2 Allocators'!$B$15:$W$15, 0),FALSE)*$F87)</f>
        <v>0</v>
      </c>
      <c r="AA87" s="1321">
        <f>IF(ISERROR(VLOOKUP(VLOOKUP($A87, 'E4 TB Allocation Details'!$A$18:$L$214, MATCH("Demand ID", 'E4 TB Allocation Details'!$A$18:$L$18, 0),FALSE), 'E2 Allocators'!$B$15:$W$361, MATCH('O5 Details by Class &amp; Accounts'!AA$18, 'E2 Allocators'!$B$15:$W$15, 0),FALSE)*$F87), 0, VLOOKUP(VLOOKUP($A87, 'E4 TB Allocation Details'!$A$18:$L$214, MATCH("Demand ID", 'E4 TB Allocation Details'!$A$18:$L$18, 0),FALSE), 'E2 Allocators'!$B$15:$W$361, MATCH('O5 Details by Class &amp; Accounts'!AA$18, 'E2 Allocators'!$B$15:$W$15, 0),FALSE)*$F87)</f>
        <v>0</v>
      </c>
      <c r="AB87" s="1321">
        <f>IF(ISERROR(VLOOKUP(VLOOKUP($A87, 'E4 TB Allocation Details'!$A$18:$L$214, MATCH("Demand ID", 'E4 TB Allocation Details'!$A$18:$L$18, 0),FALSE), 'E2 Allocators'!$B$15:$W$361, MATCH('O5 Details by Class &amp; Accounts'!AB$18, 'E2 Allocators'!$B$15:$W$15, 0),FALSE)*$F87), 0, VLOOKUP(VLOOKUP($A87, 'E4 TB Allocation Details'!$A$18:$L$214, MATCH("Demand ID", 'E4 TB Allocation Details'!$A$18:$L$18, 0),FALSE), 'E2 Allocators'!$B$15:$W$361, MATCH('O5 Details by Class &amp; Accounts'!AB$18, 'E2 Allocators'!$B$15:$W$15, 0),FALSE)*$F87)</f>
        <v>0</v>
      </c>
      <c r="AC87" s="1321">
        <f t="shared" si="14"/>
        <v>0</v>
      </c>
      <c r="AD87" s="1321">
        <f>IF(ISERROR(VLOOKUP(VLOOKUP($A87, 'E4 TB Allocation Details'!$A$18:$L$214, MATCH("Customer ID", 'E4 TB Allocation Details'!$A$18:$L$18, 0),FALSE), 'E2 Allocators'!$B$15:$W$361, MATCH('O5 Details by Class &amp; Accounts'!AD$18, 'E2 Allocators'!$B$15:$W$15, 0),FALSE)*$G87), 0, VLOOKUP(VLOOKUP($A87, 'E4 TB Allocation Details'!$A$18:$L$214, MATCH("Customer ID", 'E4 TB Allocation Details'!$A$18:$L$18, 0),FALSE), 'E2 Allocators'!$B$15:$W$361, MATCH('O5 Details by Class &amp; Accounts'!AD$18, 'E2 Allocators'!$B$15:$W$15, 0),FALSE)*$G87)</f>
        <v>0</v>
      </c>
      <c r="AE87" s="1321">
        <f>IF(ISERROR(VLOOKUP(VLOOKUP($A87, 'E4 TB Allocation Details'!$A$18:$L$214, MATCH("Customer ID", 'E4 TB Allocation Details'!$A$18:$L$18, 0),FALSE), 'E2 Allocators'!$B$15:$W$361, MATCH('O5 Details by Class &amp; Accounts'!AE$18, 'E2 Allocators'!$B$15:$W$15, 0),FALSE)*$G87), 0, VLOOKUP(VLOOKUP($A87, 'E4 TB Allocation Details'!$A$18:$L$214, MATCH("Customer ID", 'E4 TB Allocation Details'!$A$18:$L$18, 0),FALSE), 'E2 Allocators'!$B$15:$W$361, MATCH('O5 Details by Class &amp; Accounts'!AE$18, 'E2 Allocators'!$B$15:$W$15, 0),FALSE)*$G87)</f>
        <v>0</v>
      </c>
      <c r="AF87" s="1321">
        <f>IF(ISERROR(VLOOKUP(VLOOKUP($A87, 'E4 TB Allocation Details'!$A$18:$L$214, MATCH("Customer ID", 'E4 TB Allocation Details'!$A$18:$L$18, 0),FALSE), 'E2 Allocators'!$B$15:$W$361, MATCH('O5 Details by Class &amp; Accounts'!AF$18, 'E2 Allocators'!$B$15:$W$15, 0),FALSE)*$G87), 0, VLOOKUP(VLOOKUP($A87, 'E4 TB Allocation Details'!$A$18:$L$214, MATCH("Customer ID", 'E4 TB Allocation Details'!$A$18:$L$18, 0),FALSE), 'E2 Allocators'!$B$15:$W$361, MATCH('O5 Details by Class &amp; Accounts'!AF$18, 'E2 Allocators'!$B$15:$W$15, 0),FALSE)*$G87)</f>
        <v>0</v>
      </c>
      <c r="AG87" s="1321">
        <f>IF(ISERROR(VLOOKUP(VLOOKUP($A87, 'E4 TB Allocation Details'!$A$18:$L$214, MATCH("Customer ID", 'E4 TB Allocation Details'!$A$18:$L$18, 0),FALSE), 'E2 Allocators'!$B$15:$W$361, MATCH('O5 Details by Class &amp; Accounts'!AG$18, 'E2 Allocators'!$B$15:$W$15, 0),FALSE)*$G87), 0, VLOOKUP(VLOOKUP($A87, 'E4 TB Allocation Details'!$A$18:$L$214, MATCH("Customer ID", 'E4 TB Allocation Details'!$A$18:$L$18, 0),FALSE), 'E2 Allocators'!$B$15:$W$361, MATCH('O5 Details by Class &amp; Accounts'!AG$18, 'E2 Allocators'!$B$15:$W$15, 0),FALSE)*$G87)</f>
        <v>0</v>
      </c>
      <c r="AH87" s="1321">
        <f>IF(ISERROR(VLOOKUP(VLOOKUP($A87, 'E4 TB Allocation Details'!$A$18:$L$214, MATCH("Customer ID", 'E4 TB Allocation Details'!$A$18:$L$18, 0),FALSE), 'E2 Allocators'!$B$15:$W$361, MATCH('O5 Details by Class &amp; Accounts'!AH$18, 'E2 Allocators'!$B$15:$W$15, 0),FALSE)*$G87), 0, VLOOKUP(VLOOKUP($A87, 'E4 TB Allocation Details'!$A$18:$L$214, MATCH("Customer ID", 'E4 TB Allocation Details'!$A$18:$L$18, 0),FALSE), 'E2 Allocators'!$B$15:$W$361, MATCH('O5 Details by Class &amp; Accounts'!AH$18, 'E2 Allocators'!$B$15:$W$15, 0),FALSE)*$G87)</f>
        <v>0</v>
      </c>
      <c r="AI87" s="1321">
        <f>IF(ISERROR(VLOOKUP(VLOOKUP($A87, 'E4 TB Allocation Details'!$A$18:$L$214, MATCH("Customer ID", 'E4 TB Allocation Details'!$A$18:$L$18, 0),FALSE), 'E2 Allocators'!$B$15:$W$361, MATCH('O5 Details by Class &amp; Accounts'!AI$18, 'E2 Allocators'!$B$15:$W$15, 0),FALSE)*$G87), 0, VLOOKUP(VLOOKUP($A87, 'E4 TB Allocation Details'!$A$18:$L$214, MATCH("Customer ID", 'E4 TB Allocation Details'!$A$18:$L$18, 0),FALSE), 'E2 Allocators'!$B$15:$W$361, MATCH('O5 Details by Class &amp; Accounts'!AI$18, 'E2 Allocators'!$B$15:$W$15, 0),FALSE)*$G87)</f>
        <v>0</v>
      </c>
      <c r="AJ87" s="1321">
        <f>IF(ISERROR(VLOOKUP(VLOOKUP($A87, 'E4 TB Allocation Details'!$A$18:$L$214, MATCH("Customer ID", 'E4 TB Allocation Details'!$A$18:$L$18, 0),FALSE), 'E2 Allocators'!$B$15:$W$361, MATCH('O5 Details by Class &amp; Accounts'!AJ$18, 'E2 Allocators'!$B$15:$W$15, 0),FALSE)*$G87), 0, VLOOKUP(VLOOKUP($A87, 'E4 TB Allocation Details'!$A$18:$L$214, MATCH("Customer ID", 'E4 TB Allocation Details'!$A$18:$L$18, 0),FALSE), 'E2 Allocators'!$B$15:$W$361, MATCH('O5 Details by Class &amp; Accounts'!AJ$18, 'E2 Allocators'!$B$15:$W$15, 0),FALSE)*$G87)</f>
        <v>0</v>
      </c>
      <c r="AK87" s="1321">
        <f>IF(ISERROR(VLOOKUP(VLOOKUP($A87, 'E4 TB Allocation Details'!$A$18:$L$214, MATCH("Customer ID", 'E4 TB Allocation Details'!$A$18:$L$18, 0),FALSE), 'E2 Allocators'!$B$15:$W$361, MATCH('O5 Details by Class &amp; Accounts'!AK$18, 'E2 Allocators'!$B$15:$W$15, 0),FALSE)*$G87), 0, VLOOKUP(VLOOKUP($A87, 'E4 TB Allocation Details'!$A$18:$L$214, MATCH("Customer ID", 'E4 TB Allocation Details'!$A$18:$L$18, 0),FALSE), 'E2 Allocators'!$B$15:$W$361, MATCH('O5 Details by Class &amp; Accounts'!AK$18, 'E2 Allocators'!$B$15:$W$15, 0),FALSE)*$G87)</f>
        <v>0</v>
      </c>
      <c r="AL87" s="1321">
        <f>IF(ISERROR(VLOOKUP(VLOOKUP($A87, 'E4 TB Allocation Details'!$A$18:$L$214, MATCH("Customer ID", 'E4 TB Allocation Details'!$A$18:$L$18, 0),FALSE), 'E2 Allocators'!$B$15:$W$361, MATCH('O5 Details by Class &amp; Accounts'!AL$18, 'E2 Allocators'!$B$15:$W$15, 0),FALSE)*$G87), 0, VLOOKUP(VLOOKUP($A87, 'E4 TB Allocation Details'!$A$18:$L$214, MATCH("Customer ID", 'E4 TB Allocation Details'!$A$18:$L$18, 0),FALSE), 'E2 Allocators'!$B$15:$W$361, MATCH('O5 Details by Class &amp; Accounts'!AL$18, 'E2 Allocators'!$B$15:$W$15, 0),FALSE)*$G87)</f>
        <v>0</v>
      </c>
      <c r="AM87" s="1321">
        <f>IF(ISERROR(VLOOKUP(VLOOKUP($A87, 'E4 TB Allocation Details'!$A$18:$L$214, MATCH("Customer ID", 'E4 TB Allocation Details'!$A$18:$L$18, 0),FALSE), 'E2 Allocators'!$B$15:$W$361, MATCH('O5 Details by Class &amp; Accounts'!AM$18, 'E2 Allocators'!$B$15:$W$15, 0),FALSE)*$G87), 0, VLOOKUP(VLOOKUP($A87, 'E4 TB Allocation Details'!$A$18:$L$214, MATCH("Customer ID", 'E4 TB Allocation Details'!$A$18:$L$18, 0),FALSE), 'E2 Allocators'!$B$15:$W$361, MATCH('O5 Details by Class &amp; Accounts'!AM$18, 'E2 Allocators'!$B$15:$W$15, 0),FALSE)*$G87)</f>
        <v>0</v>
      </c>
      <c r="AN87" s="1321">
        <f>IF(ISERROR(VLOOKUP(VLOOKUP($A87, 'E4 TB Allocation Details'!$A$18:$L$214, MATCH("Customer ID", 'E4 TB Allocation Details'!$A$18:$L$18, 0),FALSE), 'E2 Allocators'!$B$15:$W$361, MATCH('O5 Details by Class &amp; Accounts'!AN$18, 'E2 Allocators'!$B$15:$W$15, 0),FALSE)*$G87), 0, VLOOKUP(VLOOKUP($A87, 'E4 TB Allocation Details'!$A$18:$L$214, MATCH("Customer ID", 'E4 TB Allocation Details'!$A$18:$L$18, 0),FALSE), 'E2 Allocators'!$B$15:$W$361, MATCH('O5 Details by Class &amp; Accounts'!AN$18, 'E2 Allocators'!$B$15:$W$15, 0),FALSE)*$G87)</f>
        <v>0</v>
      </c>
      <c r="AO87" s="1321">
        <f>IF(ISERROR(VLOOKUP(VLOOKUP($A87, 'E4 TB Allocation Details'!$A$18:$L$214, MATCH("Customer ID", 'E4 TB Allocation Details'!$A$18:$L$18, 0),FALSE), 'E2 Allocators'!$B$15:$W$361, MATCH('O5 Details by Class &amp; Accounts'!AO$18, 'E2 Allocators'!$B$15:$W$15, 0),FALSE)*$G87), 0, VLOOKUP(VLOOKUP($A87, 'E4 TB Allocation Details'!$A$18:$L$214, MATCH("Customer ID", 'E4 TB Allocation Details'!$A$18:$L$18, 0),FALSE), 'E2 Allocators'!$B$15:$W$361, MATCH('O5 Details by Class &amp; Accounts'!AO$18, 'E2 Allocators'!$B$15:$W$15, 0),FALSE)*$G87)</f>
        <v>0</v>
      </c>
      <c r="AP87" s="1321">
        <f>IF(ISERROR(VLOOKUP(VLOOKUP($A87, 'E4 TB Allocation Details'!$A$18:$L$214, MATCH("Customer ID", 'E4 TB Allocation Details'!$A$18:$L$18, 0),FALSE), 'E2 Allocators'!$B$15:$W$361, MATCH('O5 Details by Class &amp; Accounts'!AP$18, 'E2 Allocators'!$B$15:$W$15, 0),FALSE)*$G87), 0, VLOOKUP(VLOOKUP($A87, 'E4 TB Allocation Details'!$A$18:$L$214, MATCH("Customer ID", 'E4 TB Allocation Details'!$A$18:$L$18, 0),FALSE), 'E2 Allocators'!$B$15:$W$361, MATCH('O5 Details by Class &amp; Accounts'!AP$18, 'E2 Allocators'!$B$15:$W$15, 0),FALSE)*$G87)</f>
        <v>0</v>
      </c>
      <c r="AQ87" s="1321">
        <f>IF(ISERROR(VLOOKUP(VLOOKUP($A87, 'E4 TB Allocation Details'!$A$18:$L$214, MATCH("Customer ID", 'E4 TB Allocation Details'!$A$18:$L$18, 0),FALSE), 'E2 Allocators'!$B$15:$W$361, MATCH('O5 Details by Class &amp; Accounts'!AQ$18, 'E2 Allocators'!$B$15:$W$15, 0),FALSE)*$G87), 0, VLOOKUP(VLOOKUP($A87, 'E4 TB Allocation Details'!$A$18:$L$214, MATCH("Customer ID", 'E4 TB Allocation Details'!$A$18:$L$18, 0),FALSE), 'E2 Allocators'!$B$15:$W$361, MATCH('O5 Details by Class &amp; Accounts'!AQ$18, 'E2 Allocators'!$B$15:$W$15, 0),FALSE)*$G87)</f>
        <v>0</v>
      </c>
      <c r="AR87" s="1321">
        <f>IF(ISERROR(VLOOKUP(VLOOKUP($A87, 'E4 TB Allocation Details'!$A$18:$L$214, MATCH("Customer ID", 'E4 TB Allocation Details'!$A$18:$L$18, 0),FALSE), 'E2 Allocators'!$B$15:$W$361, MATCH('O5 Details by Class &amp; Accounts'!AR$18, 'E2 Allocators'!$B$15:$W$15, 0),FALSE)*$G87), 0, VLOOKUP(VLOOKUP($A87, 'E4 TB Allocation Details'!$A$18:$L$214, MATCH("Customer ID", 'E4 TB Allocation Details'!$A$18:$L$18, 0),FALSE), 'E2 Allocators'!$B$15:$W$361, MATCH('O5 Details by Class &amp; Accounts'!AR$18, 'E2 Allocators'!$B$15:$W$15, 0),FALSE)*$G87)</f>
        <v>0</v>
      </c>
      <c r="AS87" s="1321">
        <f>IF(ISERROR(VLOOKUP(VLOOKUP($A87, 'E4 TB Allocation Details'!$A$18:$L$214, MATCH("Customer ID", 'E4 TB Allocation Details'!$A$18:$L$18, 0),FALSE), 'E2 Allocators'!$B$15:$W$361, MATCH('O5 Details by Class &amp; Accounts'!AS$18, 'E2 Allocators'!$B$15:$W$15, 0),FALSE)*$G87), 0, VLOOKUP(VLOOKUP($A87, 'E4 TB Allocation Details'!$A$18:$L$214, MATCH("Customer ID", 'E4 TB Allocation Details'!$A$18:$L$18, 0),FALSE), 'E2 Allocators'!$B$15:$W$361, MATCH('O5 Details by Class &amp; Accounts'!AS$18, 'E2 Allocators'!$B$15:$W$15, 0),FALSE)*$G87)</f>
        <v>0</v>
      </c>
      <c r="AT87" s="1321">
        <f>IF(ISERROR(VLOOKUP(VLOOKUP($A87, 'E4 TB Allocation Details'!$A$18:$L$214, MATCH("Customer ID", 'E4 TB Allocation Details'!$A$18:$L$18, 0),FALSE), 'E2 Allocators'!$B$15:$W$361, MATCH('O5 Details by Class &amp; Accounts'!AT$18, 'E2 Allocators'!$B$15:$W$15, 0),FALSE)*$G87), 0, VLOOKUP(VLOOKUP($A87, 'E4 TB Allocation Details'!$A$18:$L$214, MATCH("Customer ID", 'E4 TB Allocation Details'!$A$18:$L$18, 0),FALSE), 'E2 Allocators'!$B$15:$W$361, MATCH('O5 Details by Class &amp; Accounts'!AT$18, 'E2 Allocators'!$B$15:$W$15, 0),FALSE)*$G87)</f>
        <v>0</v>
      </c>
      <c r="AU87" s="1321">
        <f>IF(ISERROR(VLOOKUP(VLOOKUP($A87, 'E4 TB Allocation Details'!$A$18:$L$214, MATCH("Customer ID", 'E4 TB Allocation Details'!$A$18:$L$18, 0),FALSE), 'E2 Allocators'!$B$15:$W$361, MATCH('O5 Details by Class &amp; Accounts'!AU$18, 'E2 Allocators'!$B$15:$W$15, 0),FALSE)*$G87), 0, VLOOKUP(VLOOKUP($A87, 'E4 TB Allocation Details'!$A$18:$L$214, MATCH("Customer ID", 'E4 TB Allocation Details'!$A$18:$L$18, 0),FALSE), 'E2 Allocators'!$B$15:$W$361, MATCH('O5 Details by Class &amp; Accounts'!AU$18, 'E2 Allocators'!$B$15:$W$15, 0),FALSE)*$G87)</f>
        <v>0</v>
      </c>
      <c r="AV87" s="1321">
        <f>IF(ISERROR(VLOOKUP(VLOOKUP($A87, 'E4 TB Allocation Details'!$A$18:$L$214, MATCH("Customer ID", 'E4 TB Allocation Details'!$A$18:$L$18, 0),FALSE), 'E2 Allocators'!$B$15:$W$361, MATCH('O5 Details by Class &amp; Accounts'!AV$18, 'E2 Allocators'!$B$15:$W$15, 0),FALSE)*$G87), 0, VLOOKUP(VLOOKUP($A87, 'E4 TB Allocation Details'!$A$18:$L$214, MATCH("Customer ID", 'E4 TB Allocation Details'!$A$18:$L$18, 0),FALSE), 'E2 Allocators'!$B$15:$W$361, MATCH('O5 Details by Class &amp; Accounts'!AV$18, 'E2 Allocators'!$B$15:$W$15, 0),FALSE)*$G87)</f>
        <v>0</v>
      </c>
      <c r="AW87" s="1321">
        <f>IF(ISERROR(VLOOKUP(VLOOKUP($A87, 'E4 TB Allocation Details'!$A$18:$L$214, MATCH("Customer ID", 'E4 TB Allocation Details'!$A$18:$L$18, 0),FALSE), 'E2 Allocators'!$B$15:$W$361, MATCH('O5 Details by Class &amp; Accounts'!AW$18, 'E2 Allocators'!$B$15:$W$15, 0),FALSE)*$G87), 0, VLOOKUP(VLOOKUP($A87, 'E4 TB Allocation Details'!$A$18:$L$214, MATCH("Customer ID", 'E4 TB Allocation Details'!$A$18:$L$18, 0),FALSE), 'E2 Allocators'!$B$15:$W$361, MATCH('O5 Details by Class &amp; Accounts'!AW$18, 'E2 Allocators'!$B$15:$W$15, 0),FALSE)*$G87)</f>
        <v>0</v>
      </c>
      <c r="AX87" s="1321">
        <f t="shared" si="15"/>
        <v>0</v>
      </c>
      <c r="AY87" s="1321">
        <f>IF(ISERROR(VLOOKUP(VLOOKUP($A87, 'E4 TB Allocation Details'!$A$18:$L$214, MATCH("Misc ID", 'E4 TB Allocation Details'!$A$18:$L$18, 0),FALSE), 'E2 Allocators'!$B$15:$W$361, MATCH('O5 Details by Class &amp; Accounts'!AY$18, 'E2 Allocators'!$B$15:$W$15, 0),FALSE)*$E87), 0, VLOOKUP(VLOOKUP($A87, 'E4 TB Allocation Details'!$A$18:$L$214, MATCH("Misc ID", 'E4 TB Allocation Details'!$A$18:$L$18, 0),FALSE), 'E2 Allocators'!$B$15:$W$361, MATCH('O5 Details by Class &amp; Accounts'!AY$18, 'E2 Allocators'!$B$15:$W$15, 0),FALSE)*$E87)</f>
        <v>0</v>
      </c>
      <c r="AZ87" s="1321">
        <f>IF(ISERROR(VLOOKUP(VLOOKUP($A87, 'E4 TB Allocation Details'!$A$18:$L$214, MATCH("Misc ID", 'E4 TB Allocation Details'!$A$18:$L$18, 0),FALSE), 'E2 Allocators'!$B$15:$W$361, MATCH('O5 Details by Class &amp; Accounts'!AZ$18, 'E2 Allocators'!$B$15:$W$15, 0),FALSE)*$E87), 0, VLOOKUP(VLOOKUP($A87, 'E4 TB Allocation Details'!$A$18:$L$214, MATCH("Misc ID", 'E4 TB Allocation Details'!$A$18:$L$18, 0),FALSE), 'E2 Allocators'!$B$15:$W$361, MATCH('O5 Details by Class &amp; Accounts'!AZ$18, 'E2 Allocators'!$B$15:$W$15, 0),FALSE)*$E87)</f>
        <v>0</v>
      </c>
      <c r="BA87" s="1321">
        <f>IF(ISERROR(VLOOKUP(VLOOKUP($A87, 'E4 TB Allocation Details'!$A$18:$L$214, MATCH("Misc ID", 'E4 TB Allocation Details'!$A$18:$L$18, 0),FALSE), 'E2 Allocators'!$B$15:$W$361, MATCH('O5 Details by Class &amp; Accounts'!BA$18, 'E2 Allocators'!$B$15:$W$15, 0),FALSE)*$E87), 0, VLOOKUP(VLOOKUP($A87, 'E4 TB Allocation Details'!$A$18:$L$214, MATCH("Misc ID", 'E4 TB Allocation Details'!$A$18:$L$18, 0),FALSE), 'E2 Allocators'!$B$15:$W$361, MATCH('O5 Details by Class &amp; Accounts'!BA$18, 'E2 Allocators'!$B$15:$W$15, 0),FALSE)*$E87)</f>
        <v>0</v>
      </c>
      <c r="BB87" s="1321">
        <f>IF(ISERROR(VLOOKUP(VLOOKUP($A87, 'E4 TB Allocation Details'!$A$18:$L$214, MATCH("Misc ID", 'E4 TB Allocation Details'!$A$18:$L$18, 0),FALSE), 'E2 Allocators'!$B$15:$W$361, MATCH('O5 Details by Class &amp; Accounts'!BB$18, 'E2 Allocators'!$B$15:$W$15, 0),FALSE)*$E87), 0, VLOOKUP(VLOOKUP($A87, 'E4 TB Allocation Details'!$A$18:$L$214, MATCH("Misc ID", 'E4 TB Allocation Details'!$A$18:$L$18, 0),FALSE), 'E2 Allocators'!$B$15:$W$361, MATCH('O5 Details by Class &amp; Accounts'!BB$18, 'E2 Allocators'!$B$15:$W$15, 0),FALSE)*$E87)</f>
        <v>0</v>
      </c>
      <c r="BC87" s="1321">
        <f>IF(ISERROR(VLOOKUP(VLOOKUP($A87, 'E4 TB Allocation Details'!$A$18:$L$214, MATCH("Misc ID", 'E4 TB Allocation Details'!$A$18:$L$18, 0),FALSE), 'E2 Allocators'!$B$15:$W$361, MATCH('O5 Details by Class &amp; Accounts'!BC$18, 'E2 Allocators'!$B$15:$W$15, 0),FALSE)*$E87), 0, VLOOKUP(VLOOKUP($A87, 'E4 TB Allocation Details'!$A$18:$L$214, MATCH("Misc ID", 'E4 TB Allocation Details'!$A$18:$L$18, 0),FALSE), 'E2 Allocators'!$B$15:$W$361, MATCH('O5 Details by Class &amp; Accounts'!BC$18, 'E2 Allocators'!$B$15:$W$15, 0),FALSE)*$E87)</f>
        <v>0</v>
      </c>
      <c r="BD87" s="1321">
        <f>IF(ISERROR(VLOOKUP(VLOOKUP($A87, 'E4 TB Allocation Details'!$A$18:$L$214, MATCH("Misc ID", 'E4 TB Allocation Details'!$A$18:$L$18, 0),FALSE), 'E2 Allocators'!$B$15:$W$361, MATCH('O5 Details by Class &amp; Accounts'!BD$18, 'E2 Allocators'!$B$15:$W$15, 0),FALSE)*$E87), 0, VLOOKUP(VLOOKUP($A87, 'E4 TB Allocation Details'!$A$18:$L$214, MATCH("Misc ID", 'E4 TB Allocation Details'!$A$18:$L$18, 0),FALSE), 'E2 Allocators'!$B$15:$W$361, MATCH('O5 Details by Class &amp; Accounts'!BD$18, 'E2 Allocators'!$B$15:$W$15, 0),FALSE)*$E87)</f>
        <v>0</v>
      </c>
      <c r="BE87" s="1321">
        <f>IF(ISERROR(VLOOKUP(VLOOKUP($A87, 'E4 TB Allocation Details'!$A$18:$L$214, MATCH("Misc ID", 'E4 TB Allocation Details'!$A$18:$L$18, 0),FALSE), 'E2 Allocators'!$B$15:$W$361, MATCH('O5 Details by Class &amp; Accounts'!BE$18, 'E2 Allocators'!$B$15:$W$15, 0),FALSE)*$E87), 0, VLOOKUP(VLOOKUP($A87, 'E4 TB Allocation Details'!$A$18:$L$214, MATCH("Misc ID", 'E4 TB Allocation Details'!$A$18:$L$18, 0),FALSE), 'E2 Allocators'!$B$15:$W$361, MATCH('O5 Details by Class &amp; Accounts'!BE$18, 'E2 Allocators'!$B$15:$W$15, 0),FALSE)*$E87)</f>
        <v>0</v>
      </c>
      <c r="BF87" s="1321">
        <f>IF(ISERROR(VLOOKUP(VLOOKUP($A87, 'E4 TB Allocation Details'!$A$18:$L$214, MATCH("Misc ID", 'E4 TB Allocation Details'!$A$18:$L$18, 0),FALSE), 'E2 Allocators'!$B$15:$W$361, MATCH('O5 Details by Class &amp; Accounts'!BF$18, 'E2 Allocators'!$B$15:$W$15, 0),FALSE)*$E87), 0, VLOOKUP(VLOOKUP($A87, 'E4 TB Allocation Details'!$A$18:$L$214, MATCH("Misc ID", 'E4 TB Allocation Details'!$A$18:$L$18, 0),FALSE), 'E2 Allocators'!$B$15:$W$361, MATCH('O5 Details by Class &amp; Accounts'!BF$18, 'E2 Allocators'!$B$15:$W$15, 0),FALSE)*$E87)</f>
        <v>0</v>
      </c>
      <c r="BG87" s="1321">
        <f>IF(ISERROR(VLOOKUP(VLOOKUP($A87, 'E4 TB Allocation Details'!$A$18:$L$214, MATCH("Misc ID", 'E4 TB Allocation Details'!$A$18:$L$18, 0),FALSE), 'E2 Allocators'!$B$15:$W$361, MATCH('O5 Details by Class &amp; Accounts'!BG$18, 'E2 Allocators'!$B$15:$W$15, 0),FALSE)*$E87), 0, VLOOKUP(VLOOKUP($A87, 'E4 TB Allocation Details'!$A$18:$L$214, MATCH("Misc ID", 'E4 TB Allocation Details'!$A$18:$L$18, 0),FALSE), 'E2 Allocators'!$B$15:$W$361, MATCH('O5 Details by Class &amp; Accounts'!BG$18, 'E2 Allocators'!$B$15:$W$15, 0),FALSE)*$E87)</f>
        <v>0</v>
      </c>
      <c r="BH87" s="1321">
        <f>IF(ISERROR(VLOOKUP(VLOOKUP($A87, 'E4 TB Allocation Details'!$A$18:$L$214, MATCH("Misc ID", 'E4 TB Allocation Details'!$A$18:$L$18, 0),FALSE), 'E2 Allocators'!$B$15:$W$361, MATCH('O5 Details by Class &amp; Accounts'!BH$18, 'E2 Allocators'!$B$15:$W$15, 0),FALSE)*$E87), 0, VLOOKUP(VLOOKUP($A87, 'E4 TB Allocation Details'!$A$18:$L$214, MATCH("Misc ID", 'E4 TB Allocation Details'!$A$18:$L$18, 0),FALSE), 'E2 Allocators'!$B$15:$W$361, MATCH('O5 Details by Class &amp; Accounts'!BH$18, 'E2 Allocators'!$B$15:$W$15, 0),FALSE)*$E87)</f>
        <v>0</v>
      </c>
      <c r="BI87" s="1321">
        <f>IF(ISERROR(VLOOKUP(VLOOKUP($A87, 'E4 TB Allocation Details'!$A$18:$L$214, MATCH("Misc ID", 'E4 TB Allocation Details'!$A$18:$L$18, 0),FALSE), 'E2 Allocators'!$B$15:$W$361, MATCH('O5 Details by Class &amp; Accounts'!BI$18, 'E2 Allocators'!$B$15:$W$15, 0),FALSE)*$E87), 0, VLOOKUP(VLOOKUP($A87, 'E4 TB Allocation Details'!$A$18:$L$214, MATCH("Misc ID", 'E4 TB Allocation Details'!$A$18:$L$18, 0),FALSE), 'E2 Allocators'!$B$15:$W$361, MATCH('O5 Details by Class &amp; Accounts'!BI$18, 'E2 Allocators'!$B$15:$W$15, 0),FALSE)*$E87)</f>
        <v>0</v>
      </c>
      <c r="BJ87" s="1321">
        <f>IF(ISERROR(VLOOKUP(VLOOKUP($A87, 'E4 TB Allocation Details'!$A$18:$L$214, MATCH("Misc ID", 'E4 TB Allocation Details'!$A$18:$L$18, 0),FALSE), 'E2 Allocators'!$B$15:$W$361, MATCH('O5 Details by Class &amp; Accounts'!BJ$18, 'E2 Allocators'!$B$15:$W$15, 0),FALSE)*$E87), 0, VLOOKUP(VLOOKUP($A87, 'E4 TB Allocation Details'!$A$18:$L$214, MATCH("Misc ID", 'E4 TB Allocation Details'!$A$18:$L$18, 0),FALSE), 'E2 Allocators'!$B$15:$W$361, MATCH('O5 Details by Class &amp; Accounts'!BJ$18, 'E2 Allocators'!$B$15:$W$15, 0),FALSE)*$E87)</f>
        <v>0</v>
      </c>
      <c r="BK87" s="1321">
        <f>IF(ISERROR(VLOOKUP(VLOOKUP($A87, 'E4 TB Allocation Details'!$A$18:$L$214, MATCH("Misc ID", 'E4 TB Allocation Details'!$A$18:$L$18, 0),FALSE), 'E2 Allocators'!$B$15:$W$361, MATCH('O5 Details by Class &amp; Accounts'!BK$18, 'E2 Allocators'!$B$15:$W$15, 0),FALSE)*$E87), 0, VLOOKUP(VLOOKUP($A87, 'E4 TB Allocation Details'!$A$18:$L$214, MATCH("Misc ID", 'E4 TB Allocation Details'!$A$18:$L$18, 0),FALSE), 'E2 Allocators'!$B$15:$W$361, MATCH('O5 Details by Class &amp; Accounts'!BK$18, 'E2 Allocators'!$B$15:$W$15, 0),FALSE)*$E87)</f>
        <v>0</v>
      </c>
      <c r="BL87" s="1321">
        <f>IF(ISERROR(VLOOKUP(VLOOKUP($A87, 'E4 TB Allocation Details'!$A$18:$L$214, MATCH("Misc ID", 'E4 TB Allocation Details'!$A$18:$L$18, 0),FALSE), 'E2 Allocators'!$B$15:$W$361, MATCH('O5 Details by Class &amp; Accounts'!BL$18, 'E2 Allocators'!$B$15:$W$15, 0),FALSE)*$E87), 0, VLOOKUP(VLOOKUP($A87, 'E4 TB Allocation Details'!$A$18:$L$214, MATCH("Misc ID", 'E4 TB Allocation Details'!$A$18:$L$18, 0),FALSE), 'E2 Allocators'!$B$15:$W$361, MATCH('O5 Details by Class &amp; Accounts'!BL$18, 'E2 Allocators'!$B$15:$W$15, 0),FALSE)*$E87)</f>
        <v>0</v>
      </c>
      <c r="BM87" s="1321">
        <f>IF(ISERROR(VLOOKUP(VLOOKUP($A87, 'E4 TB Allocation Details'!$A$18:$L$214, MATCH("Misc ID", 'E4 TB Allocation Details'!$A$18:$L$18, 0),FALSE), 'E2 Allocators'!$B$15:$W$361, MATCH('O5 Details by Class &amp; Accounts'!BM$18, 'E2 Allocators'!$B$15:$W$15, 0),FALSE)*$E87), 0, VLOOKUP(VLOOKUP($A87, 'E4 TB Allocation Details'!$A$18:$L$214, MATCH("Misc ID", 'E4 TB Allocation Details'!$A$18:$L$18, 0),FALSE), 'E2 Allocators'!$B$15:$W$361, MATCH('O5 Details by Class &amp; Accounts'!BM$18, 'E2 Allocators'!$B$15:$W$15, 0),FALSE)*$E87)</f>
        <v>0</v>
      </c>
      <c r="BN87" s="1321">
        <f>IF(ISERROR(VLOOKUP(VLOOKUP($A87, 'E4 TB Allocation Details'!$A$18:$L$214, MATCH("Misc ID", 'E4 TB Allocation Details'!$A$18:$L$18, 0),FALSE), 'E2 Allocators'!$B$15:$W$361, MATCH('O5 Details by Class &amp; Accounts'!BN$18, 'E2 Allocators'!$B$15:$W$15, 0),FALSE)*$E87), 0, VLOOKUP(VLOOKUP($A87, 'E4 TB Allocation Details'!$A$18:$L$214, MATCH("Misc ID", 'E4 TB Allocation Details'!$A$18:$L$18, 0),FALSE), 'E2 Allocators'!$B$15:$W$361, MATCH('O5 Details by Class &amp; Accounts'!BN$18, 'E2 Allocators'!$B$15:$W$15, 0),FALSE)*$E87)</f>
        <v>0</v>
      </c>
      <c r="BO87" s="1321">
        <f>IF(ISERROR(VLOOKUP(VLOOKUP($A87, 'E4 TB Allocation Details'!$A$18:$L$214, MATCH("Misc ID", 'E4 TB Allocation Details'!$A$18:$L$18, 0),FALSE), 'E2 Allocators'!$B$15:$W$361, MATCH('O5 Details by Class &amp; Accounts'!BO$18, 'E2 Allocators'!$B$15:$W$15, 0),FALSE)*$E87), 0, VLOOKUP(VLOOKUP($A87, 'E4 TB Allocation Details'!$A$18:$L$214, MATCH("Misc ID", 'E4 TB Allocation Details'!$A$18:$L$18, 0),FALSE), 'E2 Allocators'!$B$15:$W$361, MATCH('O5 Details by Class &amp; Accounts'!BO$18, 'E2 Allocators'!$B$15:$W$15, 0),FALSE)*$E87)</f>
        <v>0</v>
      </c>
      <c r="BP87" s="1321">
        <f>IF(ISERROR(VLOOKUP(VLOOKUP($A87, 'E4 TB Allocation Details'!$A$18:$L$214, MATCH("Misc ID", 'E4 TB Allocation Details'!$A$18:$L$18, 0),FALSE), 'E2 Allocators'!$B$15:$W$361, MATCH('O5 Details by Class &amp; Accounts'!BP$18, 'E2 Allocators'!$B$15:$W$15, 0),FALSE)*$E87), 0, VLOOKUP(VLOOKUP($A87, 'E4 TB Allocation Details'!$A$18:$L$214, MATCH("Misc ID", 'E4 TB Allocation Details'!$A$18:$L$18, 0),FALSE), 'E2 Allocators'!$B$15:$W$361, MATCH('O5 Details by Class &amp; Accounts'!BP$18, 'E2 Allocators'!$B$15:$W$15, 0),FALSE)*$E87)</f>
        <v>0</v>
      </c>
      <c r="BQ87" s="1321">
        <f>IF(ISERROR(VLOOKUP(VLOOKUP($A87, 'E4 TB Allocation Details'!$A$18:$L$214, MATCH("Misc ID", 'E4 TB Allocation Details'!$A$18:$L$18, 0),FALSE), 'E2 Allocators'!$B$15:$W$361, MATCH('O5 Details by Class &amp; Accounts'!BQ$18, 'E2 Allocators'!$B$15:$W$15, 0),FALSE)*$E87), 0, VLOOKUP(VLOOKUP($A87, 'E4 TB Allocation Details'!$A$18:$L$214, MATCH("Misc ID", 'E4 TB Allocation Details'!$A$18:$L$18, 0),FALSE), 'E2 Allocators'!$B$15:$W$361, MATCH('O5 Details by Class &amp; Accounts'!BQ$18, 'E2 Allocators'!$B$15:$W$15, 0),FALSE)*$E87)</f>
        <v>0</v>
      </c>
      <c r="BR87" s="1321">
        <f>IF(ISERROR(VLOOKUP(VLOOKUP($A87, 'E4 TB Allocation Details'!$A$18:$L$214, MATCH("Misc ID", 'E4 TB Allocation Details'!$A$18:$L$18, 0),FALSE), 'E2 Allocators'!$B$15:$W$361, MATCH('O5 Details by Class &amp; Accounts'!BR$18, 'E2 Allocators'!$B$15:$W$15, 0),FALSE)*$E87), 0, VLOOKUP(VLOOKUP($A87, 'E4 TB Allocation Details'!$A$18:$L$214, MATCH("Misc ID", 'E4 TB Allocation Details'!$A$18:$L$18, 0),FALSE), 'E2 Allocators'!$B$15:$W$361, MATCH('O5 Details by Class &amp; Accounts'!BR$18, 'E2 Allocators'!$B$15:$W$15, 0),FALSE)*$E87)</f>
        <v>0</v>
      </c>
      <c r="BS87" s="1321">
        <f t="shared" si="18"/>
        <v>0</v>
      </c>
      <c r="BT87" s="1321">
        <f>IF(ISERROR(VLOOKUP(VLOOKUP($A87, 'E4 TB Allocation Details'!$A$18:$L$214, MATCH("A &amp; G ID", 'E4 TB Allocation Details'!$A$18:$L$18, 0),FALSE), 'E2 Allocators'!$B$15:$W$361, MATCH('O5 Details by Class &amp; Accounts'!BT$18, 'E2 Allocators'!$B$15:$W$15, 0),FALSE)*$E87), 0, VLOOKUP(VLOOKUP($A87, 'E4 TB Allocation Details'!$A$18:$L$214, MATCH("A &amp; G ID", 'E4 TB Allocation Details'!$A$18:$L$18, 0),FALSE), 'E2 Allocators'!$B$15:$W$361, MATCH('O5 Details by Class &amp; Accounts'!BT$18, 'E2 Allocators'!$B$15:$W$15, 0),FALSE)*$E87)</f>
        <v>0</v>
      </c>
      <c r="BU87" s="1321">
        <f>IF(ISERROR(VLOOKUP(VLOOKUP($A87, 'E4 TB Allocation Details'!$A$18:$L$214, MATCH("A &amp; G ID", 'E4 TB Allocation Details'!$A$18:$L$18, 0),FALSE), 'E2 Allocators'!$B$15:$W$361, MATCH('O5 Details by Class &amp; Accounts'!BU$18, 'E2 Allocators'!$B$15:$W$15, 0),FALSE)*$E87), 0, VLOOKUP(VLOOKUP($A87, 'E4 TB Allocation Details'!$A$18:$L$214, MATCH("A &amp; G ID", 'E4 TB Allocation Details'!$A$18:$L$18, 0),FALSE), 'E2 Allocators'!$B$15:$W$361, MATCH('O5 Details by Class &amp; Accounts'!BU$18, 'E2 Allocators'!$B$15:$W$15, 0),FALSE)*$E87)</f>
        <v>0</v>
      </c>
      <c r="BV87" s="1321">
        <f>IF(ISERROR(VLOOKUP(VLOOKUP($A87, 'E4 TB Allocation Details'!$A$18:$L$214, MATCH("A &amp; G ID", 'E4 TB Allocation Details'!$A$18:$L$18, 0),FALSE), 'E2 Allocators'!$B$15:$W$361, MATCH('O5 Details by Class &amp; Accounts'!BV$18, 'E2 Allocators'!$B$15:$W$15, 0),FALSE)*$E87), 0, VLOOKUP(VLOOKUP($A87, 'E4 TB Allocation Details'!$A$18:$L$214, MATCH("A &amp; G ID", 'E4 TB Allocation Details'!$A$18:$L$18, 0),FALSE), 'E2 Allocators'!$B$15:$W$361, MATCH('O5 Details by Class &amp; Accounts'!BV$18, 'E2 Allocators'!$B$15:$W$15, 0),FALSE)*$E87)</f>
        <v>0</v>
      </c>
      <c r="BW87" s="1321">
        <f>IF(ISERROR(VLOOKUP(VLOOKUP($A87, 'E4 TB Allocation Details'!$A$18:$L$214, MATCH("A &amp; G ID", 'E4 TB Allocation Details'!$A$18:$L$18, 0),FALSE), 'E2 Allocators'!$B$15:$W$361, MATCH('O5 Details by Class &amp; Accounts'!BW$18, 'E2 Allocators'!$B$15:$W$15, 0),FALSE)*$E87), 0, VLOOKUP(VLOOKUP($A87, 'E4 TB Allocation Details'!$A$18:$L$214, MATCH("A &amp; G ID", 'E4 TB Allocation Details'!$A$18:$L$18, 0),FALSE), 'E2 Allocators'!$B$15:$W$361, MATCH('O5 Details by Class &amp; Accounts'!BW$18, 'E2 Allocators'!$B$15:$W$15, 0),FALSE)*$E87)</f>
        <v>0</v>
      </c>
      <c r="BX87" s="1321">
        <f>IF(ISERROR(VLOOKUP(VLOOKUP($A87, 'E4 TB Allocation Details'!$A$18:$L$214, MATCH("A &amp; G ID", 'E4 TB Allocation Details'!$A$18:$L$18, 0),FALSE), 'E2 Allocators'!$B$15:$W$361, MATCH('O5 Details by Class &amp; Accounts'!BX$18, 'E2 Allocators'!$B$15:$W$15, 0),FALSE)*$E87), 0, VLOOKUP(VLOOKUP($A87, 'E4 TB Allocation Details'!$A$18:$L$214, MATCH("A &amp; G ID", 'E4 TB Allocation Details'!$A$18:$L$18, 0),FALSE), 'E2 Allocators'!$B$15:$W$361, MATCH('O5 Details by Class &amp; Accounts'!BX$18, 'E2 Allocators'!$B$15:$W$15, 0),FALSE)*$E87)</f>
        <v>0</v>
      </c>
      <c r="BY87" s="1321">
        <f>IF(ISERROR(VLOOKUP(VLOOKUP($A87, 'E4 TB Allocation Details'!$A$18:$L$214, MATCH("A &amp; G ID", 'E4 TB Allocation Details'!$A$18:$L$18, 0),FALSE), 'E2 Allocators'!$B$15:$W$361, MATCH('O5 Details by Class &amp; Accounts'!BY$18, 'E2 Allocators'!$B$15:$W$15, 0),FALSE)*$E87), 0, VLOOKUP(VLOOKUP($A87, 'E4 TB Allocation Details'!$A$18:$L$214, MATCH("A &amp; G ID", 'E4 TB Allocation Details'!$A$18:$L$18, 0),FALSE), 'E2 Allocators'!$B$15:$W$361, MATCH('O5 Details by Class &amp; Accounts'!BY$18, 'E2 Allocators'!$B$15:$W$15, 0),FALSE)*$E87)</f>
        <v>0</v>
      </c>
      <c r="BZ87" s="1321">
        <f>IF(ISERROR(VLOOKUP(VLOOKUP($A87, 'E4 TB Allocation Details'!$A$18:$L$214, MATCH("A &amp; G ID", 'E4 TB Allocation Details'!$A$18:$L$18, 0),FALSE), 'E2 Allocators'!$B$15:$W$361, MATCH('O5 Details by Class &amp; Accounts'!BZ$18, 'E2 Allocators'!$B$15:$W$15, 0),FALSE)*$E87), 0, VLOOKUP(VLOOKUP($A87, 'E4 TB Allocation Details'!$A$18:$L$214, MATCH("A &amp; G ID", 'E4 TB Allocation Details'!$A$18:$L$18, 0),FALSE), 'E2 Allocators'!$B$15:$W$361, MATCH('O5 Details by Class &amp; Accounts'!BZ$18, 'E2 Allocators'!$B$15:$W$15, 0),FALSE)*$E87)</f>
        <v>0</v>
      </c>
      <c r="CA87" s="1321">
        <f>IF(ISERROR(VLOOKUP(VLOOKUP($A87, 'E4 TB Allocation Details'!$A$18:$L$214, MATCH("A &amp; G ID", 'E4 TB Allocation Details'!$A$18:$L$18, 0),FALSE), 'E2 Allocators'!$B$15:$W$361, MATCH('O5 Details by Class &amp; Accounts'!CA$18, 'E2 Allocators'!$B$15:$W$15, 0),FALSE)*$E87), 0, VLOOKUP(VLOOKUP($A87, 'E4 TB Allocation Details'!$A$18:$L$214, MATCH("A &amp; G ID", 'E4 TB Allocation Details'!$A$18:$L$18, 0),FALSE), 'E2 Allocators'!$B$15:$W$361, MATCH('O5 Details by Class &amp; Accounts'!CA$18, 'E2 Allocators'!$B$15:$W$15, 0),FALSE)*$E87)</f>
        <v>0</v>
      </c>
      <c r="CB87" s="1321">
        <f>IF(ISERROR(VLOOKUP(VLOOKUP($A87, 'E4 TB Allocation Details'!$A$18:$L$214, MATCH("A &amp; G ID", 'E4 TB Allocation Details'!$A$18:$L$18, 0),FALSE), 'E2 Allocators'!$B$15:$W$361, MATCH('O5 Details by Class &amp; Accounts'!CB$18, 'E2 Allocators'!$B$15:$W$15, 0),FALSE)*$E87), 0, VLOOKUP(VLOOKUP($A87, 'E4 TB Allocation Details'!$A$18:$L$214, MATCH("A &amp; G ID", 'E4 TB Allocation Details'!$A$18:$L$18, 0),FALSE), 'E2 Allocators'!$B$15:$W$361, MATCH('O5 Details by Class &amp; Accounts'!CB$18, 'E2 Allocators'!$B$15:$W$15, 0),FALSE)*$E87)</f>
        <v>0</v>
      </c>
      <c r="CC87" s="1321">
        <f>IF(ISERROR(VLOOKUP(VLOOKUP($A87, 'E4 TB Allocation Details'!$A$18:$L$214, MATCH("A &amp; G ID", 'E4 TB Allocation Details'!$A$18:$L$18, 0),FALSE), 'E2 Allocators'!$B$15:$W$361, MATCH('O5 Details by Class &amp; Accounts'!CC$18, 'E2 Allocators'!$B$15:$W$15, 0),FALSE)*$E87), 0, VLOOKUP(VLOOKUP($A87, 'E4 TB Allocation Details'!$A$18:$L$214, MATCH("A &amp; G ID", 'E4 TB Allocation Details'!$A$18:$L$18, 0),FALSE), 'E2 Allocators'!$B$15:$W$361, MATCH('O5 Details by Class &amp; Accounts'!CC$18, 'E2 Allocators'!$B$15:$W$15, 0),FALSE)*$E87)</f>
        <v>0</v>
      </c>
      <c r="CD87" s="1321">
        <f>IF(ISERROR(VLOOKUP(VLOOKUP($A87, 'E4 TB Allocation Details'!$A$18:$L$214, MATCH("A &amp; G ID", 'E4 TB Allocation Details'!$A$18:$L$18, 0),FALSE), 'E2 Allocators'!$B$15:$W$361, MATCH('O5 Details by Class &amp; Accounts'!CD$18, 'E2 Allocators'!$B$15:$W$15, 0),FALSE)*$E87), 0, VLOOKUP(VLOOKUP($A87, 'E4 TB Allocation Details'!$A$18:$L$214, MATCH("A &amp; G ID", 'E4 TB Allocation Details'!$A$18:$L$18, 0),FALSE), 'E2 Allocators'!$B$15:$W$361, MATCH('O5 Details by Class &amp; Accounts'!CD$18, 'E2 Allocators'!$B$15:$W$15, 0),FALSE)*$E87)</f>
        <v>0</v>
      </c>
      <c r="CE87" s="1321">
        <f>IF(ISERROR(VLOOKUP(VLOOKUP($A87, 'E4 TB Allocation Details'!$A$18:$L$214, MATCH("A &amp; G ID", 'E4 TB Allocation Details'!$A$18:$L$18, 0),FALSE), 'E2 Allocators'!$B$15:$W$361, MATCH('O5 Details by Class &amp; Accounts'!CE$18, 'E2 Allocators'!$B$15:$W$15, 0),FALSE)*$E87), 0, VLOOKUP(VLOOKUP($A87, 'E4 TB Allocation Details'!$A$18:$L$214, MATCH("A &amp; G ID", 'E4 TB Allocation Details'!$A$18:$L$18, 0),FALSE), 'E2 Allocators'!$B$15:$W$361, MATCH('O5 Details by Class &amp; Accounts'!CE$18, 'E2 Allocators'!$B$15:$W$15, 0),FALSE)*$E87)</f>
        <v>0</v>
      </c>
      <c r="CF87" s="1321">
        <f>IF(ISERROR(VLOOKUP(VLOOKUP($A87, 'E4 TB Allocation Details'!$A$18:$L$214, MATCH("A &amp; G ID", 'E4 TB Allocation Details'!$A$18:$L$18, 0),FALSE), 'E2 Allocators'!$B$15:$W$361, MATCH('O5 Details by Class &amp; Accounts'!CF$18, 'E2 Allocators'!$B$15:$W$15, 0),FALSE)*$E87), 0, VLOOKUP(VLOOKUP($A87, 'E4 TB Allocation Details'!$A$18:$L$214, MATCH("A &amp; G ID", 'E4 TB Allocation Details'!$A$18:$L$18, 0),FALSE), 'E2 Allocators'!$B$15:$W$361, MATCH('O5 Details by Class &amp; Accounts'!CF$18, 'E2 Allocators'!$B$15:$W$15, 0),FALSE)*$E87)</f>
        <v>0</v>
      </c>
      <c r="CG87" s="1321">
        <f>IF(ISERROR(VLOOKUP(VLOOKUP($A87, 'E4 TB Allocation Details'!$A$18:$L$214, MATCH("A &amp; G ID", 'E4 TB Allocation Details'!$A$18:$L$18, 0),FALSE), 'E2 Allocators'!$B$15:$W$361, MATCH('O5 Details by Class &amp; Accounts'!CG$18, 'E2 Allocators'!$B$15:$W$15, 0),FALSE)*$E87), 0, VLOOKUP(VLOOKUP($A87, 'E4 TB Allocation Details'!$A$18:$L$214, MATCH("A &amp; G ID", 'E4 TB Allocation Details'!$A$18:$L$18, 0),FALSE), 'E2 Allocators'!$B$15:$W$361, MATCH('O5 Details by Class &amp; Accounts'!CG$18, 'E2 Allocators'!$B$15:$W$15, 0),FALSE)*$E87)</f>
        <v>0</v>
      </c>
      <c r="CH87" s="1321">
        <f>IF(ISERROR(VLOOKUP(VLOOKUP($A87, 'E4 TB Allocation Details'!$A$18:$L$214, MATCH("A &amp; G ID", 'E4 TB Allocation Details'!$A$18:$L$18, 0),FALSE), 'E2 Allocators'!$B$15:$W$361, MATCH('O5 Details by Class &amp; Accounts'!CH$18, 'E2 Allocators'!$B$15:$W$15, 0),FALSE)*$E87), 0, VLOOKUP(VLOOKUP($A87, 'E4 TB Allocation Details'!$A$18:$L$214, MATCH("A &amp; G ID", 'E4 TB Allocation Details'!$A$18:$L$18, 0),FALSE), 'E2 Allocators'!$B$15:$W$361, MATCH('O5 Details by Class &amp; Accounts'!CH$18, 'E2 Allocators'!$B$15:$W$15, 0),FALSE)*$E87)</f>
        <v>0</v>
      </c>
      <c r="CI87" s="1321">
        <f>IF(ISERROR(VLOOKUP(VLOOKUP($A87, 'E4 TB Allocation Details'!$A$18:$L$214, MATCH("A &amp; G ID", 'E4 TB Allocation Details'!$A$18:$L$18, 0),FALSE), 'E2 Allocators'!$B$15:$W$361, MATCH('O5 Details by Class &amp; Accounts'!CI$18, 'E2 Allocators'!$B$15:$W$15, 0),FALSE)*$E87), 0, VLOOKUP(VLOOKUP($A87, 'E4 TB Allocation Details'!$A$18:$L$214, MATCH("A &amp; G ID", 'E4 TB Allocation Details'!$A$18:$L$18, 0),FALSE), 'E2 Allocators'!$B$15:$W$361, MATCH('O5 Details by Class &amp; Accounts'!CI$18, 'E2 Allocators'!$B$15:$W$15, 0),FALSE)*$E87)</f>
        <v>0</v>
      </c>
      <c r="CJ87" s="1321">
        <f>IF(ISERROR(VLOOKUP(VLOOKUP($A87, 'E4 TB Allocation Details'!$A$18:$L$214, MATCH("A &amp; G ID", 'E4 TB Allocation Details'!$A$18:$L$18, 0),FALSE), 'E2 Allocators'!$B$15:$W$361, MATCH('O5 Details by Class &amp; Accounts'!CJ$18, 'E2 Allocators'!$B$15:$W$15, 0),FALSE)*$E87), 0, VLOOKUP(VLOOKUP($A87, 'E4 TB Allocation Details'!$A$18:$L$214, MATCH("A &amp; G ID", 'E4 TB Allocation Details'!$A$18:$L$18, 0),FALSE), 'E2 Allocators'!$B$15:$W$361, MATCH('O5 Details by Class &amp; Accounts'!CJ$18, 'E2 Allocators'!$B$15:$W$15, 0),FALSE)*$E87)</f>
        <v>0</v>
      </c>
      <c r="CK87" s="1321">
        <f>IF(ISERROR(VLOOKUP(VLOOKUP($A87, 'E4 TB Allocation Details'!$A$18:$L$214, MATCH("A &amp; G ID", 'E4 TB Allocation Details'!$A$18:$L$18, 0),FALSE), 'E2 Allocators'!$B$15:$W$361, MATCH('O5 Details by Class &amp; Accounts'!CK$18, 'E2 Allocators'!$B$15:$W$15, 0),FALSE)*$E87), 0, VLOOKUP(VLOOKUP($A87, 'E4 TB Allocation Details'!$A$18:$L$214, MATCH("A &amp; G ID", 'E4 TB Allocation Details'!$A$18:$L$18, 0),FALSE), 'E2 Allocators'!$B$15:$W$361, MATCH('O5 Details by Class &amp; Accounts'!CK$18, 'E2 Allocators'!$B$15:$W$15, 0),FALSE)*$E87)</f>
        <v>0</v>
      </c>
      <c r="CL87" s="1321">
        <f>IF(ISERROR(VLOOKUP(VLOOKUP($A87, 'E4 TB Allocation Details'!$A$18:$L$214, MATCH("A &amp; G ID", 'E4 TB Allocation Details'!$A$18:$L$18, 0),FALSE), 'E2 Allocators'!$B$15:$W$361, MATCH('O5 Details by Class &amp; Accounts'!CL$18, 'E2 Allocators'!$B$15:$W$15, 0),FALSE)*$E87), 0, VLOOKUP(VLOOKUP($A87, 'E4 TB Allocation Details'!$A$18:$L$214, MATCH("A &amp; G ID", 'E4 TB Allocation Details'!$A$18:$L$18, 0),FALSE), 'E2 Allocators'!$B$15:$W$361, MATCH('O5 Details by Class &amp; Accounts'!CL$18, 'E2 Allocators'!$B$15:$W$15, 0),FALSE)*$E87)</f>
        <v>0</v>
      </c>
      <c r="CM87" s="1321">
        <f>IF(ISERROR(VLOOKUP(VLOOKUP($A87, 'E4 TB Allocation Details'!$A$18:$L$214, MATCH("A &amp; G ID", 'E4 TB Allocation Details'!$A$18:$L$18, 0),FALSE), 'E2 Allocators'!$B$15:$W$361, MATCH('O5 Details by Class &amp; Accounts'!CM$18, 'E2 Allocators'!$B$15:$W$15, 0),FALSE)*$E87), 0, VLOOKUP(VLOOKUP($A87, 'E4 TB Allocation Details'!$A$18:$L$214, MATCH("A &amp; G ID", 'E4 TB Allocation Details'!$A$18:$L$18, 0),FALSE), 'E2 Allocators'!$B$15:$W$361, MATCH('O5 Details by Class &amp; Accounts'!CM$18, 'E2 Allocators'!$B$15:$W$15, 0),FALSE)*$E87)</f>
        <v>0</v>
      </c>
      <c r="CN87" s="1321">
        <f t="shared" si="16"/>
        <v>0</v>
      </c>
      <c r="CO87" s="1650">
        <f t="shared" si="19"/>
        <v>0</v>
      </c>
      <c r="CQ87" s="1898" t="s">
        <v>1283</v>
      </c>
    </row>
    <row r="88" spans="1:95" s="64" customFormat="1" ht="12.75">
      <c r="A88" s="1092">
        <v>4086</v>
      </c>
      <c r="B88" s="1093" t="s">
        <v>403</v>
      </c>
      <c r="C88" s="1647">
        <f>IF(ISERROR(VLOOKUP($A88,'I3 TB Data'!$A$19:$H$484,MATCH('O5 Details by Class &amp; Accounts'!$C$18, 'I3 TB Data'!$A$19:$H$19,0),0)), 0, VLOOKUP($A88,'I3 TB Data'!$A$19:$H$484,MATCH('O5 Details by Class &amp; Accounts'!$C$18,'I3 TB Data'!$A$19:$H$19,0),0))</f>
        <v>-10500</v>
      </c>
      <c r="D88" s="1648"/>
      <c r="E88" s="1647">
        <f>C88+D88</f>
        <v>-10500</v>
      </c>
      <c r="F88" s="1649">
        <f>IF(ISERROR(VLOOKUP($A88, 'E1 Categorization'!A35:E126, MATCH("Customer Component", 'E1 Categorization'!$A$33:$E$33,0), 0)), 0, IF(VLOOKUP($A88, 'E1 Categorization'!A35:E126, MATCH("Customer Component", 'E1 Categorization'!$A$33:$E$33,0), 0)=0, 'O5 Details by Class &amp; Accounts'!$E88, IF(AND(VLOOKUP($A88, 'E1 Categorization'!A35:E126, MATCH("Customer Component", 'E1 Categorization'!$A$33:$E$33,0), 0) &gt;0, VLOOKUP($A88, 'E1 Categorization'!A35:E126, MATCH("Customer Component", 'E1 Categorization'!$A$33:$E$33,0), 0)&lt;1), 'O5 Details by Class &amp; Accounts'!$E88*(1-VLOOKUP($A88, 'E1 Categorization'!A35:E126, MATCH("Customer Component", 'E1 Categorization'!$A$33:$E$33,0), 0)), 0)))</f>
        <v>0</v>
      </c>
      <c r="G88" s="1649">
        <f>IF(ISERROR(VLOOKUP($A88, 'E1 Categorization'!A35:E126, MATCH("Customer Component", 'E1 Categorization'!$A$33:$E$33,0), 0)),0, IF(VLOOKUP($A88, 'E1 Categorization'!A35:E126, MATCH("Customer Component", 'E1 Categorization'!$A$33:$E$33,0), 0)=0, 0, IF(AND(VLOOKUP($A88, 'E1 Categorization'!A35:E126, MATCH("Customer Component", 'E1 Categorization'!$A$33:$E$33,0), 0) &gt;0, VLOOKUP($A88, 'E1 Categorization'!A35:E126, MATCH("Customer Component", 'E1 Categorization'!$A$33:$E$33,0), 0)&lt;1), 'O5 Details by Class &amp; Accounts'!$E88*(VLOOKUP($A88, 'E1 Categorization'!A35:E126, MATCH("Customer Component", 'E1 Categorization'!$A$33:$E$33,0), 0)), 'O5 Details by Class &amp; Accounts'!$E88)))</f>
        <v>0</v>
      </c>
      <c r="H88" s="1321">
        <f>F88+G88</f>
        <v>0</v>
      </c>
      <c r="I88" s="1321">
        <f>IF(ISERROR(VLOOKUP(VLOOKUP($A88, 'E4 TB Allocation Details'!$A$18:$L$214, MATCH("Demand ID", 'E4 TB Allocation Details'!$A$18:$L$18, 0),FALSE), 'E2 Allocators'!$B$15:$W$361, MATCH('O5 Details by Class &amp; Accounts'!I$18, 'E2 Allocators'!$B$15:$W$15, 0),FALSE)*$F88), 0, VLOOKUP(VLOOKUP($A88, 'E4 TB Allocation Details'!$A$18:$L$214, MATCH("Demand ID", 'E4 TB Allocation Details'!$A$18:$L$18, 0),FALSE), 'E2 Allocators'!$B$15:$W$361, MATCH('O5 Details by Class &amp; Accounts'!I$18, 'E2 Allocators'!$B$15:$W$15, 0),FALSE)*$F88)</f>
        <v>0</v>
      </c>
      <c r="J88" s="1321">
        <f>IF(ISERROR(VLOOKUP(VLOOKUP($A88, 'E4 TB Allocation Details'!$A$18:$L$214, MATCH("Demand ID", 'E4 TB Allocation Details'!$A$18:$L$18, 0),FALSE), 'E2 Allocators'!$B$15:$W$361, MATCH('O5 Details by Class &amp; Accounts'!J$18, 'E2 Allocators'!$B$15:$W$15, 0),FALSE)*$F88), 0, VLOOKUP(VLOOKUP($A88, 'E4 TB Allocation Details'!$A$18:$L$214, MATCH("Demand ID", 'E4 TB Allocation Details'!$A$18:$L$18, 0),FALSE), 'E2 Allocators'!$B$15:$W$361, MATCH('O5 Details by Class &amp; Accounts'!J$18, 'E2 Allocators'!$B$15:$W$15, 0),FALSE)*$F88)</f>
        <v>0</v>
      </c>
      <c r="K88" s="1321">
        <f>IF(ISERROR(VLOOKUP(VLOOKUP($A88, 'E4 TB Allocation Details'!$A$18:$L$214, MATCH("Demand ID", 'E4 TB Allocation Details'!$A$18:$L$18, 0),FALSE), 'E2 Allocators'!$B$15:$W$361, MATCH('O5 Details by Class &amp; Accounts'!K$18, 'E2 Allocators'!$B$15:$W$15, 0),FALSE)*$F88), 0, VLOOKUP(VLOOKUP($A88, 'E4 TB Allocation Details'!$A$18:$L$214, MATCH("Demand ID", 'E4 TB Allocation Details'!$A$18:$L$18, 0),FALSE), 'E2 Allocators'!$B$15:$W$361, MATCH('O5 Details by Class &amp; Accounts'!K$18, 'E2 Allocators'!$B$15:$W$15, 0),FALSE)*$F88)</f>
        <v>0</v>
      </c>
      <c r="L88" s="1321">
        <f>IF(ISERROR(VLOOKUP(VLOOKUP($A88, 'E4 TB Allocation Details'!$A$18:$L$214, MATCH("Demand ID", 'E4 TB Allocation Details'!$A$18:$L$18, 0),FALSE), 'E2 Allocators'!$B$15:$W$361, MATCH('O5 Details by Class &amp; Accounts'!L$18, 'E2 Allocators'!$B$15:$W$15, 0),FALSE)*$F88), 0, VLOOKUP(VLOOKUP($A88, 'E4 TB Allocation Details'!$A$18:$L$214, MATCH("Demand ID", 'E4 TB Allocation Details'!$A$18:$L$18, 0),FALSE), 'E2 Allocators'!$B$15:$W$361, MATCH('O5 Details by Class &amp; Accounts'!L$18, 'E2 Allocators'!$B$15:$W$15, 0),FALSE)*$F88)</f>
        <v>0</v>
      </c>
      <c r="M88" s="1321">
        <f>IF(ISERROR(VLOOKUP(VLOOKUP($A88, 'E4 TB Allocation Details'!$A$18:$L$214, MATCH("Demand ID", 'E4 TB Allocation Details'!$A$18:$L$18, 0),FALSE), 'E2 Allocators'!$B$15:$W$361, MATCH('O5 Details by Class &amp; Accounts'!M$18, 'E2 Allocators'!$B$15:$W$15, 0),FALSE)*$F88), 0, VLOOKUP(VLOOKUP($A88, 'E4 TB Allocation Details'!$A$18:$L$214, MATCH("Demand ID", 'E4 TB Allocation Details'!$A$18:$L$18, 0),FALSE), 'E2 Allocators'!$B$15:$W$361, MATCH('O5 Details by Class &amp; Accounts'!M$18, 'E2 Allocators'!$B$15:$W$15, 0),FALSE)*$F88)</f>
        <v>0</v>
      </c>
      <c r="N88" s="1321">
        <f>IF(ISERROR(VLOOKUP(VLOOKUP($A88, 'E4 TB Allocation Details'!$A$18:$L$214, MATCH("Demand ID", 'E4 TB Allocation Details'!$A$18:$L$18, 0),FALSE), 'E2 Allocators'!$B$15:$W$361, MATCH('O5 Details by Class &amp; Accounts'!N$18, 'E2 Allocators'!$B$15:$W$15, 0),FALSE)*$F88), 0, VLOOKUP(VLOOKUP($A88, 'E4 TB Allocation Details'!$A$18:$L$214, MATCH("Demand ID", 'E4 TB Allocation Details'!$A$18:$L$18, 0),FALSE), 'E2 Allocators'!$B$15:$W$361, MATCH('O5 Details by Class &amp; Accounts'!N$18, 'E2 Allocators'!$B$15:$W$15, 0),FALSE)*$F88)</f>
        <v>0</v>
      </c>
      <c r="O88" s="1321">
        <f>IF(ISERROR(VLOOKUP(VLOOKUP($A88, 'E4 TB Allocation Details'!$A$18:$L$214, MATCH("Demand ID", 'E4 TB Allocation Details'!$A$18:$L$18, 0),FALSE), 'E2 Allocators'!$B$15:$W$361, MATCH('O5 Details by Class &amp; Accounts'!O$18, 'E2 Allocators'!$B$15:$W$15, 0),FALSE)*$F88), 0, VLOOKUP(VLOOKUP($A88, 'E4 TB Allocation Details'!$A$18:$L$214, MATCH("Demand ID", 'E4 TB Allocation Details'!$A$18:$L$18, 0),FALSE), 'E2 Allocators'!$B$15:$W$361, MATCH('O5 Details by Class &amp; Accounts'!O$18, 'E2 Allocators'!$B$15:$W$15, 0),FALSE)*$F88)</f>
        <v>0</v>
      </c>
      <c r="P88" s="1321">
        <f>IF(ISERROR(VLOOKUP(VLOOKUP($A88, 'E4 TB Allocation Details'!$A$18:$L$214, MATCH("Demand ID", 'E4 TB Allocation Details'!$A$18:$L$18, 0),FALSE), 'E2 Allocators'!$B$15:$W$361, MATCH('O5 Details by Class &amp; Accounts'!P$18, 'E2 Allocators'!$B$15:$W$15, 0),FALSE)*$F88), 0, VLOOKUP(VLOOKUP($A88, 'E4 TB Allocation Details'!$A$18:$L$214, MATCH("Demand ID", 'E4 TB Allocation Details'!$A$18:$L$18, 0),FALSE), 'E2 Allocators'!$B$15:$W$361, MATCH('O5 Details by Class &amp; Accounts'!P$18, 'E2 Allocators'!$B$15:$W$15, 0),FALSE)*$F88)</f>
        <v>0</v>
      </c>
      <c r="Q88" s="1321">
        <f>IF(ISERROR(VLOOKUP(VLOOKUP($A88, 'E4 TB Allocation Details'!$A$18:$L$214, MATCH("Demand ID", 'E4 TB Allocation Details'!$A$18:$L$18, 0),FALSE), 'E2 Allocators'!$B$15:$W$361, MATCH('O5 Details by Class &amp; Accounts'!Q$18, 'E2 Allocators'!$B$15:$W$15, 0),FALSE)*$F88), 0, VLOOKUP(VLOOKUP($A88, 'E4 TB Allocation Details'!$A$18:$L$214, MATCH("Demand ID", 'E4 TB Allocation Details'!$A$18:$L$18, 0),FALSE), 'E2 Allocators'!$B$15:$W$361, MATCH('O5 Details by Class &amp; Accounts'!Q$18, 'E2 Allocators'!$B$15:$W$15, 0),FALSE)*$F88)</f>
        <v>0</v>
      </c>
      <c r="R88" s="1321">
        <f>IF(ISERROR(VLOOKUP(VLOOKUP($A88, 'E4 TB Allocation Details'!$A$18:$L$214, MATCH("Demand ID", 'E4 TB Allocation Details'!$A$18:$L$18, 0),FALSE), 'E2 Allocators'!$B$15:$W$361, MATCH('O5 Details by Class &amp; Accounts'!R$18, 'E2 Allocators'!$B$15:$W$15, 0),FALSE)*$F88), 0, VLOOKUP(VLOOKUP($A88, 'E4 TB Allocation Details'!$A$18:$L$214, MATCH("Demand ID", 'E4 TB Allocation Details'!$A$18:$L$18, 0),FALSE), 'E2 Allocators'!$B$15:$W$361, MATCH('O5 Details by Class &amp; Accounts'!R$18, 'E2 Allocators'!$B$15:$W$15, 0),FALSE)*$F88)</f>
        <v>0</v>
      </c>
      <c r="S88" s="1321">
        <f>IF(ISERROR(VLOOKUP(VLOOKUP($A88, 'E4 TB Allocation Details'!$A$18:$L$214, MATCH("Demand ID", 'E4 TB Allocation Details'!$A$18:$L$18, 0),FALSE), 'E2 Allocators'!$B$15:$W$361, MATCH('O5 Details by Class &amp; Accounts'!S$18, 'E2 Allocators'!$B$15:$W$15, 0),FALSE)*$F88), 0, VLOOKUP(VLOOKUP($A88, 'E4 TB Allocation Details'!$A$18:$L$214, MATCH("Demand ID", 'E4 TB Allocation Details'!$A$18:$L$18, 0),FALSE), 'E2 Allocators'!$B$15:$W$361, MATCH('O5 Details by Class &amp; Accounts'!S$18, 'E2 Allocators'!$B$15:$W$15, 0),FALSE)*$F88)</f>
        <v>0</v>
      </c>
      <c r="T88" s="1321">
        <f>IF(ISERROR(VLOOKUP(VLOOKUP($A88, 'E4 TB Allocation Details'!$A$18:$L$214, MATCH("Demand ID", 'E4 TB Allocation Details'!$A$18:$L$18, 0),FALSE), 'E2 Allocators'!$B$15:$W$361, MATCH('O5 Details by Class &amp; Accounts'!T$18, 'E2 Allocators'!$B$15:$W$15, 0),FALSE)*$F88), 0, VLOOKUP(VLOOKUP($A88, 'E4 TB Allocation Details'!$A$18:$L$214, MATCH("Demand ID", 'E4 TB Allocation Details'!$A$18:$L$18, 0),FALSE), 'E2 Allocators'!$B$15:$W$361, MATCH('O5 Details by Class &amp; Accounts'!T$18, 'E2 Allocators'!$B$15:$W$15, 0),FALSE)*$F88)</f>
        <v>0</v>
      </c>
      <c r="U88" s="1321">
        <f>IF(ISERROR(VLOOKUP(VLOOKUP($A88, 'E4 TB Allocation Details'!$A$18:$L$214, MATCH("Demand ID", 'E4 TB Allocation Details'!$A$18:$L$18, 0),FALSE), 'E2 Allocators'!$B$15:$W$361, MATCH('O5 Details by Class &amp; Accounts'!U$18, 'E2 Allocators'!$B$15:$W$15, 0),FALSE)*$F88), 0, VLOOKUP(VLOOKUP($A88, 'E4 TB Allocation Details'!$A$18:$L$214, MATCH("Demand ID", 'E4 TB Allocation Details'!$A$18:$L$18, 0),FALSE), 'E2 Allocators'!$B$15:$W$361, MATCH('O5 Details by Class &amp; Accounts'!U$18, 'E2 Allocators'!$B$15:$W$15, 0),FALSE)*$F88)</f>
        <v>0</v>
      </c>
      <c r="V88" s="1321">
        <f>IF(ISERROR(VLOOKUP(VLOOKUP($A88, 'E4 TB Allocation Details'!$A$18:$L$214, MATCH("Demand ID", 'E4 TB Allocation Details'!$A$18:$L$18, 0),FALSE), 'E2 Allocators'!$B$15:$W$361, MATCH('O5 Details by Class &amp; Accounts'!V$18, 'E2 Allocators'!$B$15:$W$15, 0),FALSE)*$F88), 0, VLOOKUP(VLOOKUP($A88, 'E4 TB Allocation Details'!$A$18:$L$214, MATCH("Demand ID", 'E4 TB Allocation Details'!$A$18:$L$18, 0),FALSE), 'E2 Allocators'!$B$15:$W$361, MATCH('O5 Details by Class &amp; Accounts'!V$18, 'E2 Allocators'!$B$15:$W$15, 0),FALSE)*$F88)</f>
        <v>0</v>
      </c>
      <c r="W88" s="1321">
        <f>IF(ISERROR(VLOOKUP(VLOOKUP($A88, 'E4 TB Allocation Details'!$A$18:$L$214, MATCH("Demand ID", 'E4 TB Allocation Details'!$A$18:$L$18, 0),FALSE), 'E2 Allocators'!$B$15:$W$361, MATCH('O5 Details by Class &amp; Accounts'!W$18, 'E2 Allocators'!$B$15:$W$15, 0),FALSE)*$F88), 0, VLOOKUP(VLOOKUP($A88, 'E4 TB Allocation Details'!$A$18:$L$214, MATCH("Demand ID", 'E4 TB Allocation Details'!$A$18:$L$18, 0),FALSE), 'E2 Allocators'!$B$15:$W$361, MATCH('O5 Details by Class &amp; Accounts'!W$18, 'E2 Allocators'!$B$15:$W$15, 0),FALSE)*$F88)</f>
        <v>0</v>
      </c>
      <c r="X88" s="1321">
        <f>IF(ISERROR(VLOOKUP(VLOOKUP($A88, 'E4 TB Allocation Details'!$A$18:$L$214, MATCH("Demand ID", 'E4 TB Allocation Details'!$A$18:$L$18, 0),FALSE), 'E2 Allocators'!$B$15:$W$361, MATCH('O5 Details by Class &amp; Accounts'!X$18, 'E2 Allocators'!$B$15:$W$15, 0),FALSE)*$F88), 0, VLOOKUP(VLOOKUP($A88, 'E4 TB Allocation Details'!$A$18:$L$214, MATCH("Demand ID", 'E4 TB Allocation Details'!$A$18:$L$18, 0),FALSE), 'E2 Allocators'!$B$15:$W$361, MATCH('O5 Details by Class &amp; Accounts'!X$18, 'E2 Allocators'!$B$15:$W$15, 0),FALSE)*$F88)</f>
        <v>0</v>
      </c>
      <c r="Y88" s="1321">
        <f>IF(ISERROR(VLOOKUP(VLOOKUP($A88, 'E4 TB Allocation Details'!$A$18:$L$214, MATCH("Demand ID", 'E4 TB Allocation Details'!$A$18:$L$18, 0),FALSE), 'E2 Allocators'!$B$15:$W$361, MATCH('O5 Details by Class &amp; Accounts'!Y$18, 'E2 Allocators'!$B$15:$W$15, 0),FALSE)*$F88), 0, VLOOKUP(VLOOKUP($A88, 'E4 TB Allocation Details'!$A$18:$L$214, MATCH("Demand ID", 'E4 TB Allocation Details'!$A$18:$L$18, 0),FALSE), 'E2 Allocators'!$B$15:$W$361, MATCH('O5 Details by Class &amp; Accounts'!Y$18, 'E2 Allocators'!$B$15:$W$15, 0),FALSE)*$F88)</f>
        <v>0</v>
      </c>
      <c r="Z88" s="1321">
        <f>IF(ISERROR(VLOOKUP(VLOOKUP($A88, 'E4 TB Allocation Details'!$A$18:$L$214, MATCH("Demand ID", 'E4 TB Allocation Details'!$A$18:$L$18, 0),FALSE), 'E2 Allocators'!$B$15:$W$361, MATCH('O5 Details by Class &amp; Accounts'!Z$18, 'E2 Allocators'!$B$15:$W$15, 0),FALSE)*$F88), 0, VLOOKUP(VLOOKUP($A88, 'E4 TB Allocation Details'!$A$18:$L$214, MATCH("Demand ID", 'E4 TB Allocation Details'!$A$18:$L$18, 0),FALSE), 'E2 Allocators'!$B$15:$W$361, MATCH('O5 Details by Class &amp; Accounts'!Z$18, 'E2 Allocators'!$B$15:$W$15, 0),FALSE)*$F88)</f>
        <v>0</v>
      </c>
      <c r="AA88" s="1321">
        <f>IF(ISERROR(VLOOKUP(VLOOKUP($A88, 'E4 TB Allocation Details'!$A$18:$L$214, MATCH("Demand ID", 'E4 TB Allocation Details'!$A$18:$L$18, 0),FALSE), 'E2 Allocators'!$B$15:$W$361, MATCH('O5 Details by Class &amp; Accounts'!AA$18, 'E2 Allocators'!$B$15:$W$15, 0),FALSE)*$F88), 0, VLOOKUP(VLOOKUP($A88, 'E4 TB Allocation Details'!$A$18:$L$214, MATCH("Demand ID", 'E4 TB Allocation Details'!$A$18:$L$18, 0),FALSE), 'E2 Allocators'!$B$15:$W$361, MATCH('O5 Details by Class &amp; Accounts'!AA$18, 'E2 Allocators'!$B$15:$W$15, 0),FALSE)*$F88)</f>
        <v>0</v>
      </c>
      <c r="AB88" s="1321">
        <f>IF(ISERROR(VLOOKUP(VLOOKUP($A88, 'E4 TB Allocation Details'!$A$18:$L$214, MATCH("Demand ID", 'E4 TB Allocation Details'!$A$18:$L$18, 0),FALSE), 'E2 Allocators'!$B$15:$W$361, MATCH('O5 Details by Class &amp; Accounts'!AB$18, 'E2 Allocators'!$B$15:$W$15, 0),FALSE)*$F88), 0, VLOOKUP(VLOOKUP($A88, 'E4 TB Allocation Details'!$A$18:$L$214, MATCH("Demand ID", 'E4 TB Allocation Details'!$A$18:$L$18, 0),FALSE), 'E2 Allocators'!$B$15:$W$361, MATCH('O5 Details by Class &amp; Accounts'!AB$18, 'E2 Allocators'!$B$15:$W$15, 0),FALSE)*$F88)</f>
        <v>0</v>
      </c>
      <c r="AC88" s="1321">
        <f>SUM(I88:AB88)</f>
        <v>0</v>
      </c>
      <c r="AD88" s="1321">
        <f>IF(ISERROR(VLOOKUP(VLOOKUP($A88, 'E4 TB Allocation Details'!$A$18:$L$214, MATCH("Customer ID", 'E4 TB Allocation Details'!$A$18:$L$18, 0),FALSE), 'E2 Allocators'!$B$15:$W$361, MATCH('O5 Details by Class &amp; Accounts'!AD$18, 'E2 Allocators'!$B$15:$W$15, 0),FALSE)*$G88), 0, VLOOKUP(VLOOKUP($A88, 'E4 TB Allocation Details'!$A$18:$L$214, MATCH("Customer ID", 'E4 TB Allocation Details'!$A$18:$L$18, 0),FALSE), 'E2 Allocators'!$B$15:$W$361, MATCH('O5 Details by Class &amp; Accounts'!AD$18, 'E2 Allocators'!$B$15:$W$15, 0),FALSE)*$G88)</f>
        <v>0</v>
      </c>
      <c r="AE88" s="1321">
        <f>IF(ISERROR(VLOOKUP(VLOOKUP($A88, 'E4 TB Allocation Details'!$A$18:$L$214, MATCH("Customer ID", 'E4 TB Allocation Details'!$A$18:$L$18, 0),FALSE), 'E2 Allocators'!$B$15:$W$361, MATCH('O5 Details by Class &amp; Accounts'!AE$18, 'E2 Allocators'!$B$15:$W$15, 0),FALSE)*$G88), 0, VLOOKUP(VLOOKUP($A88, 'E4 TB Allocation Details'!$A$18:$L$214, MATCH("Customer ID", 'E4 TB Allocation Details'!$A$18:$L$18, 0),FALSE), 'E2 Allocators'!$B$15:$W$361, MATCH('O5 Details by Class &amp; Accounts'!AE$18, 'E2 Allocators'!$B$15:$W$15, 0),FALSE)*$G88)</f>
        <v>0</v>
      </c>
      <c r="AF88" s="1321">
        <f>IF(ISERROR(VLOOKUP(VLOOKUP($A88, 'E4 TB Allocation Details'!$A$18:$L$214, MATCH("Customer ID", 'E4 TB Allocation Details'!$A$18:$L$18, 0),FALSE), 'E2 Allocators'!$B$15:$W$361, MATCH('O5 Details by Class &amp; Accounts'!AF$18, 'E2 Allocators'!$B$15:$W$15, 0),FALSE)*$G88), 0, VLOOKUP(VLOOKUP($A88, 'E4 TB Allocation Details'!$A$18:$L$214, MATCH("Customer ID", 'E4 TB Allocation Details'!$A$18:$L$18, 0),FALSE), 'E2 Allocators'!$B$15:$W$361, MATCH('O5 Details by Class &amp; Accounts'!AF$18, 'E2 Allocators'!$B$15:$W$15, 0),FALSE)*$G88)</f>
        <v>0</v>
      </c>
      <c r="AG88" s="1321">
        <f>IF(ISERROR(VLOOKUP(VLOOKUP($A88, 'E4 TB Allocation Details'!$A$18:$L$214, MATCH("Customer ID", 'E4 TB Allocation Details'!$A$18:$L$18, 0),FALSE), 'E2 Allocators'!$B$15:$W$361, MATCH('O5 Details by Class &amp; Accounts'!AG$18, 'E2 Allocators'!$B$15:$W$15, 0),FALSE)*$G88), 0, VLOOKUP(VLOOKUP($A88, 'E4 TB Allocation Details'!$A$18:$L$214, MATCH("Customer ID", 'E4 TB Allocation Details'!$A$18:$L$18, 0),FALSE), 'E2 Allocators'!$B$15:$W$361, MATCH('O5 Details by Class &amp; Accounts'!AG$18, 'E2 Allocators'!$B$15:$W$15, 0),FALSE)*$G88)</f>
        <v>0</v>
      </c>
      <c r="AH88" s="1321">
        <f>IF(ISERROR(VLOOKUP(VLOOKUP($A88, 'E4 TB Allocation Details'!$A$18:$L$214, MATCH("Customer ID", 'E4 TB Allocation Details'!$A$18:$L$18, 0),FALSE), 'E2 Allocators'!$B$15:$W$361, MATCH('O5 Details by Class &amp; Accounts'!AH$18, 'E2 Allocators'!$B$15:$W$15, 0),FALSE)*$G88), 0, VLOOKUP(VLOOKUP($A88, 'E4 TB Allocation Details'!$A$18:$L$214, MATCH("Customer ID", 'E4 TB Allocation Details'!$A$18:$L$18, 0),FALSE), 'E2 Allocators'!$B$15:$W$361, MATCH('O5 Details by Class &amp; Accounts'!AH$18, 'E2 Allocators'!$B$15:$W$15, 0),FALSE)*$G88)</f>
        <v>0</v>
      </c>
      <c r="AI88" s="1321">
        <f>IF(ISERROR(VLOOKUP(VLOOKUP($A88, 'E4 TB Allocation Details'!$A$18:$L$214, MATCH("Customer ID", 'E4 TB Allocation Details'!$A$18:$L$18, 0),FALSE), 'E2 Allocators'!$B$15:$W$361, MATCH('O5 Details by Class &amp; Accounts'!AI$18, 'E2 Allocators'!$B$15:$W$15, 0),FALSE)*$G88), 0, VLOOKUP(VLOOKUP($A88, 'E4 TB Allocation Details'!$A$18:$L$214, MATCH("Customer ID", 'E4 TB Allocation Details'!$A$18:$L$18, 0),FALSE), 'E2 Allocators'!$B$15:$W$361, MATCH('O5 Details by Class &amp; Accounts'!AI$18, 'E2 Allocators'!$B$15:$W$15, 0),FALSE)*$G88)</f>
        <v>0</v>
      </c>
      <c r="AJ88" s="1321">
        <f>IF(ISERROR(VLOOKUP(VLOOKUP($A88, 'E4 TB Allocation Details'!$A$18:$L$214, MATCH("Customer ID", 'E4 TB Allocation Details'!$A$18:$L$18, 0),FALSE), 'E2 Allocators'!$B$15:$W$361, MATCH('O5 Details by Class &amp; Accounts'!AJ$18, 'E2 Allocators'!$B$15:$W$15, 0),FALSE)*$G88), 0, VLOOKUP(VLOOKUP($A88, 'E4 TB Allocation Details'!$A$18:$L$214, MATCH("Customer ID", 'E4 TB Allocation Details'!$A$18:$L$18, 0),FALSE), 'E2 Allocators'!$B$15:$W$361, MATCH('O5 Details by Class &amp; Accounts'!AJ$18, 'E2 Allocators'!$B$15:$W$15, 0),FALSE)*$G88)</f>
        <v>0</v>
      </c>
      <c r="AK88" s="1321">
        <f>IF(ISERROR(VLOOKUP(VLOOKUP($A88, 'E4 TB Allocation Details'!$A$18:$L$214, MATCH("Customer ID", 'E4 TB Allocation Details'!$A$18:$L$18, 0),FALSE), 'E2 Allocators'!$B$15:$W$361, MATCH('O5 Details by Class &amp; Accounts'!AK$18, 'E2 Allocators'!$B$15:$W$15, 0),FALSE)*$G88), 0, VLOOKUP(VLOOKUP($A88, 'E4 TB Allocation Details'!$A$18:$L$214, MATCH("Customer ID", 'E4 TB Allocation Details'!$A$18:$L$18, 0),FALSE), 'E2 Allocators'!$B$15:$W$361, MATCH('O5 Details by Class &amp; Accounts'!AK$18, 'E2 Allocators'!$B$15:$W$15, 0),FALSE)*$G88)</f>
        <v>0</v>
      </c>
      <c r="AL88" s="1321">
        <f>IF(ISERROR(VLOOKUP(VLOOKUP($A88, 'E4 TB Allocation Details'!$A$18:$L$214, MATCH("Customer ID", 'E4 TB Allocation Details'!$A$18:$L$18, 0),FALSE), 'E2 Allocators'!$B$15:$W$361, MATCH('O5 Details by Class &amp; Accounts'!AL$18, 'E2 Allocators'!$B$15:$W$15, 0),FALSE)*$G88), 0, VLOOKUP(VLOOKUP($A88, 'E4 TB Allocation Details'!$A$18:$L$214, MATCH("Customer ID", 'E4 TB Allocation Details'!$A$18:$L$18, 0),FALSE), 'E2 Allocators'!$B$15:$W$361, MATCH('O5 Details by Class &amp; Accounts'!AL$18, 'E2 Allocators'!$B$15:$W$15, 0),FALSE)*$G88)</f>
        <v>0</v>
      </c>
      <c r="AM88" s="1321">
        <f>IF(ISERROR(VLOOKUP(VLOOKUP($A88, 'E4 TB Allocation Details'!$A$18:$L$214, MATCH("Customer ID", 'E4 TB Allocation Details'!$A$18:$L$18, 0),FALSE), 'E2 Allocators'!$B$15:$W$361, MATCH('O5 Details by Class &amp; Accounts'!AM$18, 'E2 Allocators'!$B$15:$W$15, 0),FALSE)*$G88), 0, VLOOKUP(VLOOKUP($A88, 'E4 TB Allocation Details'!$A$18:$L$214, MATCH("Customer ID", 'E4 TB Allocation Details'!$A$18:$L$18, 0),FALSE), 'E2 Allocators'!$B$15:$W$361, MATCH('O5 Details by Class &amp; Accounts'!AM$18, 'E2 Allocators'!$B$15:$W$15, 0),FALSE)*$G88)</f>
        <v>0</v>
      </c>
      <c r="AN88" s="1321">
        <f>IF(ISERROR(VLOOKUP(VLOOKUP($A88, 'E4 TB Allocation Details'!$A$18:$L$214, MATCH("Customer ID", 'E4 TB Allocation Details'!$A$18:$L$18, 0),FALSE), 'E2 Allocators'!$B$15:$W$361, MATCH('O5 Details by Class &amp; Accounts'!AN$18, 'E2 Allocators'!$B$15:$W$15, 0),FALSE)*$G88), 0, VLOOKUP(VLOOKUP($A88, 'E4 TB Allocation Details'!$A$18:$L$214, MATCH("Customer ID", 'E4 TB Allocation Details'!$A$18:$L$18, 0),FALSE), 'E2 Allocators'!$B$15:$W$361, MATCH('O5 Details by Class &amp; Accounts'!AN$18, 'E2 Allocators'!$B$15:$W$15, 0),FALSE)*$G88)</f>
        <v>0</v>
      </c>
      <c r="AO88" s="1321">
        <f>IF(ISERROR(VLOOKUP(VLOOKUP($A88, 'E4 TB Allocation Details'!$A$18:$L$214, MATCH("Customer ID", 'E4 TB Allocation Details'!$A$18:$L$18, 0),FALSE), 'E2 Allocators'!$B$15:$W$361, MATCH('O5 Details by Class &amp; Accounts'!AO$18, 'E2 Allocators'!$B$15:$W$15, 0),FALSE)*$G88), 0, VLOOKUP(VLOOKUP($A88, 'E4 TB Allocation Details'!$A$18:$L$214, MATCH("Customer ID", 'E4 TB Allocation Details'!$A$18:$L$18, 0),FALSE), 'E2 Allocators'!$B$15:$W$361, MATCH('O5 Details by Class &amp; Accounts'!AO$18, 'E2 Allocators'!$B$15:$W$15, 0),FALSE)*$G88)</f>
        <v>0</v>
      </c>
      <c r="AP88" s="1321">
        <f>IF(ISERROR(VLOOKUP(VLOOKUP($A88, 'E4 TB Allocation Details'!$A$18:$L$214, MATCH("Customer ID", 'E4 TB Allocation Details'!$A$18:$L$18, 0),FALSE), 'E2 Allocators'!$B$15:$W$361, MATCH('O5 Details by Class &amp; Accounts'!AP$18, 'E2 Allocators'!$B$15:$W$15, 0),FALSE)*$G88), 0, VLOOKUP(VLOOKUP($A88, 'E4 TB Allocation Details'!$A$18:$L$214, MATCH("Customer ID", 'E4 TB Allocation Details'!$A$18:$L$18, 0),FALSE), 'E2 Allocators'!$B$15:$W$361, MATCH('O5 Details by Class &amp; Accounts'!AP$18, 'E2 Allocators'!$B$15:$W$15, 0),FALSE)*$G88)</f>
        <v>0</v>
      </c>
      <c r="AQ88" s="1321">
        <f>IF(ISERROR(VLOOKUP(VLOOKUP($A88, 'E4 TB Allocation Details'!$A$18:$L$214, MATCH("Customer ID", 'E4 TB Allocation Details'!$A$18:$L$18, 0),FALSE), 'E2 Allocators'!$B$15:$W$361, MATCH('O5 Details by Class &amp; Accounts'!AQ$18, 'E2 Allocators'!$B$15:$W$15, 0),FALSE)*$G88), 0, VLOOKUP(VLOOKUP($A88, 'E4 TB Allocation Details'!$A$18:$L$214, MATCH("Customer ID", 'E4 TB Allocation Details'!$A$18:$L$18, 0),FALSE), 'E2 Allocators'!$B$15:$W$361, MATCH('O5 Details by Class &amp; Accounts'!AQ$18, 'E2 Allocators'!$B$15:$W$15, 0),FALSE)*$G88)</f>
        <v>0</v>
      </c>
      <c r="AR88" s="1321">
        <f>IF(ISERROR(VLOOKUP(VLOOKUP($A88, 'E4 TB Allocation Details'!$A$18:$L$214, MATCH("Customer ID", 'E4 TB Allocation Details'!$A$18:$L$18, 0),FALSE), 'E2 Allocators'!$B$15:$W$361, MATCH('O5 Details by Class &amp; Accounts'!AR$18, 'E2 Allocators'!$B$15:$W$15, 0),FALSE)*$G88), 0, VLOOKUP(VLOOKUP($A88, 'E4 TB Allocation Details'!$A$18:$L$214, MATCH("Customer ID", 'E4 TB Allocation Details'!$A$18:$L$18, 0),FALSE), 'E2 Allocators'!$B$15:$W$361, MATCH('O5 Details by Class &amp; Accounts'!AR$18, 'E2 Allocators'!$B$15:$W$15, 0),FALSE)*$G88)</f>
        <v>0</v>
      </c>
      <c r="AS88" s="1321">
        <f>IF(ISERROR(VLOOKUP(VLOOKUP($A88, 'E4 TB Allocation Details'!$A$18:$L$214, MATCH("Customer ID", 'E4 TB Allocation Details'!$A$18:$L$18, 0),FALSE), 'E2 Allocators'!$B$15:$W$361, MATCH('O5 Details by Class &amp; Accounts'!AS$18, 'E2 Allocators'!$B$15:$W$15, 0),FALSE)*$G88), 0, VLOOKUP(VLOOKUP($A88, 'E4 TB Allocation Details'!$A$18:$L$214, MATCH("Customer ID", 'E4 TB Allocation Details'!$A$18:$L$18, 0),FALSE), 'E2 Allocators'!$B$15:$W$361, MATCH('O5 Details by Class &amp; Accounts'!AS$18, 'E2 Allocators'!$B$15:$W$15, 0),FALSE)*$G88)</f>
        <v>0</v>
      </c>
      <c r="AT88" s="1321">
        <f>IF(ISERROR(VLOOKUP(VLOOKUP($A88, 'E4 TB Allocation Details'!$A$18:$L$214, MATCH("Customer ID", 'E4 TB Allocation Details'!$A$18:$L$18, 0),FALSE), 'E2 Allocators'!$B$15:$W$361, MATCH('O5 Details by Class &amp; Accounts'!AT$18, 'E2 Allocators'!$B$15:$W$15, 0),FALSE)*$G88), 0, VLOOKUP(VLOOKUP($A88, 'E4 TB Allocation Details'!$A$18:$L$214, MATCH("Customer ID", 'E4 TB Allocation Details'!$A$18:$L$18, 0),FALSE), 'E2 Allocators'!$B$15:$W$361, MATCH('O5 Details by Class &amp; Accounts'!AT$18, 'E2 Allocators'!$B$15:$W$15, 0),FALSE)*$G88)</f>
        <v>0</v>
      </c>
      <c r="AU88" s="1321">
        <f>IF(ISERROR(VLOOKUP(VLOOKUP($A88, 'E4 TB Allocation Details'!$A$18:$L$214, MATCH("Customer ID", 'E4 TB Allocation Details'!$A$18:$L$18, 0),FALSE), 'E2 Allocators'!$B$15:$W$361, MATCH('O5 Details by Class &amp; Accounts'!AU$18, 'E2 Allocators'!$B$15:$W$15, 0),FALSE)*$G88), 0, VLOOKUP(VLOOKUP($A88, 'E4 TB Allocation Details'!$A$18:$L$214, MATCH("Customer ID", 'E4 TB Allocation Details'!$A$18:$L$18, 0),FALSE), 'E2 Allocators'!$B$15:$W$361, MATCH('O5 Details by Class &amp; Accounts'!AU$18, 'E2 Allocators'!$B$15:$W$15, 0),FALSE)*$G88)</f>
        <v>0</v>
      </c>
      <c r="AV88" s="1321">
        <f>IF(ISERROR(VLOOKUP(VLOOKUP($A88, 'E4 TB Allocation Details'!$A$18:$L$214, MATCH("Customer ID", 'E4 TB Allocation Details'!$A$18:$L$18, 0),FALSE), 'E2 Allocators'!$B$15:$W$361, MATCH('O5 Details by Class &amp; Accounts'!AV$18, 'E2 Allocators'!$B$15:$W$15, 0),FALSE)*$G88), 0, VLOOKUP(VLOOKUP($A88, 'E4 TB Allocation Details'!$A$18:$L$214, MATCH("Customer ID", 'E4 TB Allocation Details'!$A$18:$L$18, 0),FALSE), 'E2 Allocators'!$B$15:$W$361, MATCH('O5 Details by Class &amp; Accounts'!AV$18, 'E2 Allocators'!$B$15:$W$15, 0),FALSE)*$G88)</f>
        <v>0</v>
      </c>
      <c r="AW88" s="1321">
        <f>IF(ISERROR(VLOOKUP(VLOOKUP($A88, 'E4 TB Allocation Details'!$A$18:$L$214, MATCH("Customer ID", 'E4 TB Allocation Details'!$A$18:$L$18, 0),FALSE), 'E2 Allocators'!$B$15:$W$361, MATCH('O5 Details by Class &amp; Accounts'!AW$18, 'E2 Allocators'!$B$15:$W$15, 0),FALSE)*$G88), 0, VLOOKUP(VLOOKUP($A88, 'E4 TB Allocation Details'!$A$18:$L$214, MATCH("Customer ID", 'E4 TB Allocation Details'!$A$18:$L$18, 0),FALSE), 'E2 Allocators'!$B$15:$W$361, MATCH('O5 Details by Class &amp; Accounts'!AW$18, 'E2 Allocators'!$B$15:$W$15, 0),FALSE)*$G88)</f>
        <v>0</v>
      </c>
      <c r="AX88" s="1321">
        <f>SUM(AD88:AW88)</f>
        <v>0</v>
      </c>
      <c r="AY88" s="1321">
        <f>IF(ISERROR(VLOOKUP(VLOOKUP($A88, 'E4 TB Allocation Details'!$A$18:$L$214, MATCH("Misc ID", 'E4 TB Allocation Details'!$A$18:$L$18, 0),FALSE), 'E2 Allocators'!$B$15:$W$361, MATCH('O5 Details by Class &amp; Accounts'!AY$18, 'E2 Allocators'!$B$15:$W$15, 0),FALSE)*$E88), 0, VLOOKUP(VLOOKUP($A88, 'E4 TB Allocation Details'!$A$18:$L$214, MATCH("Misc ID", 'E4 TB Allocation Details'!$A$18:$L$18, 0),FALSE), 'E2 Allocators'!$B$15:$W$361, MATCH('O5 Details by Class &amp; Accounts'!AY$18, 'E2 Allocators'!$B$15:$W$15, 0),FALSE)*$E88)</f>
        <v>-8761.0956124778095</v>
      </c>
      <c r="AZ88" s="1321">
        <f>IF(ISERROR(VLOOKUP(VLOOKUP($A88, 'E4 TB Allocation Details'!$A$18:$L$214, MATCH("Misc ID", 'E4 TB Allocation Details'!$A$18:$L$18, 0),FALSE), 'E2 Allocators'!$B$15:$W$361, MATCH('O5 Details by Class &amp; Accounts'!AZ$18, 'E2 Allocators'!$B$15:$W$15, 0),FALSE)*$E88), 0, VLOOKUP(VLOOKUP($A88, 'E4 TB Allocation Details'!$A$18:$L$214, MATCH("Misc ID", 'E4 TB Allocation Details'!$A$18:$L$18, 0),FALSE), 'E2 Allocators'!$B$15:$W$361, MATCH('O5 Details by Class &amp; Accounts'!AZ$18, 'E2 Allocators'!$B$15:$W$15, 0),FALSE)*$E88)</f>
        <v>-1078.4935328430129</v>
      </c>
      <c r="BA88" s="1321">
        <f>IF(ISERROR(VLOOKUP(VLOOKUP($A88, 'E4 TB Allocation Details'!$A$18:$L$214, MATCH("Misc ID", 'E4 TB Allocation Details'!$A$18:$L$18, 0),FALSE), 'E2 Allocators'!$B$15:$W$361, MATCH('O5 Details by Class &amp; Accounts'!BA$18, 'E2 Allocators'!$B$15:$W$15, 0),FALSE)*$E88), 0, VLOOKUP(VLOOKUP($A88, 'E4 TB Allocation Details'!$A$18:$L$214, MATCH("Misc ID", 'E4 TB Allocation Details'!$A$18:$L$18, 0),FALSE), 'E2 Allocators'!$B$15:$W$361, MATCH('O5 Details by Class &amp; Accounts'!BA$18, 'E2 Allocators'!$B$15:$W$15, 0),FALSE)*$E88)</f>
        <v>-125.15850874968298</v>
      </c>
      <c r="BB88" s="1321">
        <f>IF(ISERROR(VLOOKUP(VLOOKUP($A88, 'E4 TB Allocation Details'!$A$18:$L$214, MATCH("Misc ID", 'E4 TB Allocation Details'!$A$18:$L$18, 0),FALSE), 'E2 Allocators'!$B$15:$W$361, MATCH('O5 Details by Class &amp; Accounts'!BB$18, 'E2 Allocators'!$B$15:$W$15, 0),FALSE)*$E88), 0, VLOOKUP(VLOOKUP($A88, 'E4 TB Allocation Details'!$A$18:$L$214, MATCH("Misc ID", 'E4 TB Allocation Details'!$A$18:$L$18, 0),FALSE), 'E2 Allocators'!$B$15:$W$361, MATCH('O5 Details by Class &amp; Accounts'!BB$18, 'E2 Allocators'!$B$15:$W$15, 0),FALSE)*$E88)</f>
        <v>0</v>
      </c>
      <c r="BC88" s="1321">
        <f>IF(ISERROR(VLOOKUP(VLOOKUP($A88, 'E4 TB Allocation Details'!$A$18:$L$214, MATCH("Misc ID", 'E4 TB Allocation Details'!$A$18:$L$18, 0),FALSE), 'E2 Allocators'!$B$15:$W$361, MATCH('O5 Details by Class &amp; Accounts'!BC$18, 'E2 Allocators'!$B$15:$W$15, 0),FALSE)*$E88), 0, VLOOKUP(VLOOKUP($A88, 'E4 TB Allocation Details'!$A$18:$L$214, MATCH("Misc ID", 'E4 TB Allocation Details'!$A$18:$L$18, 0),FALSE), 'E2 Allocators'!$B$15:$W$361, MATCH('O5 Details by Class &amp; Accounts'!BC$18, 'E2 Allocators'!$B$15:$W$15, 0),FALSE)*$E88)</f>
        <v>0</v>
      </c>
      <c r="BD88" s="1321">
        <f>IF(ISERROR(VLOOKUP(VLOOKUP($A88, 'E4 TB Allocation Details'!$A$18:$L$214, MATCH("Misc ID", 'E4 TB Allocation Details'!$A$18:$L$18, 0),FALSE), 'E2 Allocators'!$B$15:$W$361, MATCH('O5 Details by Class &amp; Accounts'!BD$18, 'E2 Allocators'!$B$15:$W$15, 0),FALSE)*$E88), 0, VLOOKUP(VLOOKUP($A88, 'E4 TB Allocation Details'!$A$18:$L$214, MATCH("Misc ID", 'E4 TB Allocation Details'!$A$18:$L$18, 0),FALSE), 'E2 Allocators'!$B$15:$W$361, MATCH('O5 Details by Class &amp; Accounts'!BD$18, 'E2 Allocators'!$B$15:$W$15, 0),FALSE)*$E88)</f>
        <v>0</v>
      </c>
      <c r="BE88" s="1321">
        <f>IF(ISERROR(VLOOKUP(VLOOKUP($A88, 'E4 TB Allocation Details'!$A$18:$L$214, MATCH("Misc ID", 'E4 TB Allocation Details'!$A$18:$L$18, 0),FALSE), 'E2 Allocators'!$B$15:$W$361, MATCH('O5 Details by Class &amp; Accounts'!BE$18, 'E2 Allocators'!$B$15:$W$15, 0),FALSE)*$E88), 0, VLOOKUP(VLOOKUP($A88, 'E4 TB Allocation Details'!$A$18:$L$214, MATCH("Misc ID", 'E4 TB Allocation Details'!$A$18:$L$18, 0),FALSE), 'E2 Allocators'!$B$15:$W$361, MATCH('O5 Details by Class &amp; Accounts'!BE$18, 'E2 Allocators'!$B$15:$W$15, 0),FALSE)*$E88)</f>
        <v>-519.27466396145064</v>
      </c>
      <c r="BF88" s="1321">
        <f>IF(ISERROR(VLOOKUP(VLOOKUP($A88, 'E4 TB Allocation Details'!$A$18:$L$214, MATCH("Misc ID", 'E4 TB Allocation Details'!$A$18:$L$18, 0),FALSE), 'E2 Allocators'!$B$15:$W$361, MATCH('O5 Details by Class &amp; Accounts'!BF$18, 'E2 Allocators'!$B$15:$W$15, 0),FALSE)*$E88), 0, VLOOKUP(VLOOKUP($A88, 'E4 TB Allocation Details'!$A$18:$L$214, MATCH("Misc ID", 'E4 TB Allocation Details'!$A$18:$L$18, 0),FALSE), 'E2 Allocators'!$B$15:$W$361, MATCH('O5 Details by Class &amp; Accounts'!BF$18, 'E2 Allocators'!$B$15:$W$15, 0),FALSE)*$E88)</f>
        <v>0</v>
      </c>
      <c r="BG88" s="1321">
        <f>IF(ISERROR(VLOOKUP(VLOOKUP($A88, 'E4 TB Allocation Details'!$A$18:$L$214, MATCH("Misc ID", 'E4 TB Allocation Details'!$A$18:$L$18, 0),FALSE), 'E2 Allocators'!$B$15:$W$361, MATCH('O5 Details by Class &amp; Accounts'!BG$18, 'E2 Allocators'!$B$15:$W$15, 0),FALSE)*$E88), 0, VLOOKUP(VLOOKUP($A88, 'E4 TB Allocation Details'!$A$18:$L$214, MATCH("Misc ID", 'E4 TB Allocation Details'!$A$18:$L$18, 0),FALSE), 'E2 Allocators'!$B$15:$W$361, MATCH('O5 Details by Class &amp; Accounts'!BG$18, 'E2 Allocators'!$B$15:$W$15, 0),FALSE)*$E88)</f>
        <v>-15.977681968044637</v>
      </c>
      <c r="BH88" s="1321">
        <f>IF(ISERROR(VLOOKUP(VLOOKUP($A88, 'E4 TB Allocation Details'!$A$18:$L$214, MATCH("Misc ID", 'E4 TB Allocation Details'!$A$18:$L$18, 0),FALSE), 'E2 Allocators'!$B$15:$W$361, MATCH('O5 Details by Class &amp; Accounts'!BH$18, 'E2 Allocators'!$B$15:$W$15, 0),FALSE)*$E88), 0, VLOOKUP(VLOOKUP($A88, 'E4 TB Allocation Details'!$A$18:$L$214, MATCH("Misc ID", 'E4 TB Allocation Details'!$A$18:$L$18, 0),FALSE), 'E2 Allocators'!$B$15:$W$361, MATCH('O5 Details by Class &amp; Accounts'!BH$18, 'E2 Allocators'!$B$15:$W$15, 0),FALSE)*$E88)</f>
        <v>0</v>
      </c>
      <c r="BI88" s="1321">
        <f>IF(ISERROR(VLOOKUP(VLOOKUP($A88, 'E4 TB Allocation Details'!$A$18:$L$214, MATCH("Misc ID", 'E4 TB Allocation Details'!$A$18:$L$18, 0),FALSE), 'E2 Allocators'!$B$15:$W$361, MATCH('O5 Details by Class &amp; Accounts'!BI$18, 'E2 Allocators'!$B$15:$W$15, 0),FALSE)*$E88), 0, VLOOKUP(VLOOKUP($A88, 'E4 TB Allocation Details'!$A$18:$L$214, MATCH("Misc ID", 'E4 TB Allocation Details'!$A$18:$L$18, 0),FALSE), 'E2 Allocators'!$B$15:$W$361, MATCH('O5 Details by Class &amp; Accounts'!BI$18, 'E2 Allocators'!$B$15:$W$15, 0),FALSE)*$E88)</f>
        <v>0</v>
      </c>
      <c r="BJ88" s="1321">
        <f>IF(ISERROR(VLOOKUP(VLOOKUP($A88, 'E4 TB Allocation Details'!$A$18:$L$214, MATCH("Misc ID", 'E4 TB Allocation Details'!$A$18:$L$18, 0),FALSE), 'E2 Allocators'!$B$15:$W$361, MATCH('O5 Details by Class &amp; Accounts'!BJ$18, 'E2 Allocators'!$B$15:$W$15, 0),FALSE)*$E88), 0, VLOOKUP(VLOOKUP($A88, 'E4 TB Allocation Details'!$A$18:$L$214, MATCH("Misc ID", 'E4 TB Allocation Details'!$A$18:$L$18, 0),FALSE), 'E2 Allocators'!$B$15:$W$361, MATCH('O5 Details by Class &amp; Accounts'!BJ$18, 'E2 Allocators'!$B$15:$W$15, 0),FALSE)*$E88)</f>
        <v>0</v>
      </c>
      <c r="BK88" s="1321">
        <f>IF(ISERROR(VLOOKUP(VLOOKUP($A88, 'E4 TB Allocation Details'!$A$18:$L$214, MATCH("Misc ID", 'E4 TB Allocation Details'!$A$18:$L$18, 0),FALSE), 'E2 Allocators'!$B$15:$W$361, MATCH('O5 Details by Class &amp; Accounts'!BK$18, 'E2 Allocators'!$B$15:$W$15, 0),FALSE)*$E88), 0, VLOOKUP(VLOOKUP($A88, 'E4 TB Allocation Details'!$A$18:$L$214, MATCH("Misc ID", 'E4 TB Allocation Details'!$A$18:$L$18, 0),FALSE), 'E2 Allocators'!$B$15:$W$361, MATCH('O5 Details by Class &amp; Accounts'!BK$18, 'E2 Allocators'!$B$15:$W$15, 0),FALSE)*$E88)</f>
        <v>0</v>
      </c>
      <c r="BL88" s="1321">
        <f>IF(ISERROR(VLOOKUP(VLOOKUP($A88, 'E4 TB Allocation Details'!$A$18:$L$214, MATCH("Misc ID", 'E4 TB Allocation Details'!$A$18:$L$18, 0),FALSE), 'E2 Allocators'!$B$15:$W$361, MATCH('O5 Details by Class &amp; Accounts'!BL$18, 'E2 Allocators'!$B$15:$W$15, 0),FALSE)*$E88), 0, VLOOKUP(VLOOKUP($A88, 'E4 TB Allocation Details'!$A$18:$L$214, MATCH("Misc ID", 'E4 TB Allocation Details'!$A$18:$L$18, 0),FALSE), 'E2 Allocators'!$B$15:$W$361, MATCH('O5 Details by Class &amp; Accounts'!BL$18, 'E2 Allocators'!$B$15:$W$15, 0),FALSE)*$E88)</f>
        <v>0</v>
      </c>
      <c r="BM88" s="1321">
        <f>IF(ISERROR(VLOOKUP(VLOOKUP($A88, 'E4 TB Allocation Details'!$A$18:$L$214, MATCH("Misc ID", 'E4 TB Allocation Details'!$A$18:$L$18, 0),FALSE), 'E2 Allocators'!$B$15:$W$361, MATCH('O5 Details by Class &amp; Accounts'!BM$18, 'E2 Allocators'!$B$15:$W$15, 0),FALSE)*$E88), 0, VLOOKUP(VLOOKUP($A88, 'E4 TB Allocation Details'!$A$18:$L$214, MATCH("Misc ID", 'E4 TB Allocation Details'!$A$18:$L$18, 0),FALSE), 'E2 Allocators'!$B$15:$W$361, MATCH('O5 Details by Class &amp; Accounts'!BM$18, 'E2 Allocators'!$B$15:$W$15, 0),FALSE)*$E88)</f>
        <v>0</v>
      </c>
      <c r="BN88" s="1321">
        <f>IF(ISERROR(VLOOKUP(VLOOKUP($A88, 'E4 TB Allocation Details'!$A$18:$L$214, MATCH("Misc ID", 'E4 TB Allocation Details'!$A$18:$L$18, 0),FALSE), 'E2 Allocators'!$B$15:$W$361, MATCH('O5 Details by Class &amp; Accounts'!BN$18, 'E2 Allocators'!$B$15:$W$15, 0),FALSE)*$E88), 0, VLOOKUP(VLOOKUP($A88, 'E4 TB Allocation Details'!$A$18:$L$214, MATCH("Misc ID", 'E4 TB Allocation Details'!$A$18:$L$18, 0),FALSE), 'E2 Allocators'!$B$15:$W$361, MATCH('O5 Details by Class &amp; Accounts'!BN$18, 'E2 Allocators'!$B$15:$W$15, 0),FALSE)*$E88)</f>
        <v>0</v>
      </c>
      <c r="BO88" s="1321">
        <f>IF(ISERROR(VLOOKUP(VLOOKUP($A88, 'E4 TB Allocation Details'!$A$18:$L$214, MATCH("Misc ID", 'E4 TB Allocation Details'!$A$18:$L$18, 0),FALSE), 'E2 Allocators'!$B$15:$W$361, MATCH('O5 Details by Class &amp; Accounts'!BO$18, 'E2 Allocators'!$B$15:$W$15, 0),FALSE)*$E88), 0, VLOOKUP(VLOOKUP($A88, 'E4 TB Allocation Details'!$A$18:$L$214, MATCH("Misc ID", 'E4 TB Allocation Details'!$A$18:$L$18, 0),FALSE), 'E2 Allocators'!$B$15:$W$361, MATCH('O5 Details by Class &amp; Accounts'!BO$18, 'E2 Allocators'!$B$15:$W$15, 0),FALSE)*$E88)</f>
        <v>0</v>
      </c>
      <c r="BP88" s="1321">
        <f>IF(ISERROR(VLOOKUP(VLOOKUP($A88, 'E4 TB Allocation Details'!$A$18:$L$214, MATCH("Misc ID", 'E4 TB Allocation Details'!$A$18:$L$18, 0),FALSE), 'E2 Allocators'!$B$15:$W$361, MATCH('O5 Details by Class &amp; Accounts'!BP$18, 'E2 Allocators'!$B$15:$W$15, 0),FALSE)*$E88), 0, VLOOKUP(VLOOKUP($A88, 'E4 TB Allocation Details'!$A$18:$L$214, MATCH("Misc ID", 'E4 TB Allocation Details'!$A$18:$L$18, 0),FALSE), 'E2 Allocators'!$B$15:$W$361, MATCH('O5 Details by Class &amp; Accounts'!BP$18, 'E2 Allocators'!$B$15:$W$15, 0),FALSE)*$E88)</f>
        <v>0</v>
      </c>
      <c r="BQ88" s="1321">
        <f>IF(ISERROR(VLOOKUP(VLOOKUP($A88, 'E4 TB Allocation Details'!$A$18:$L$214, MATCH("Misc ID", 'E4 TB Allocation Details'!$A$18:$L$18, 0),FALSE), 'E2 Allocators'!$B$15:$W$361, MATCH('O5 Details by Class &amp; Accounts'!BQ$18, 'E2 Allocators'!$B$15:$W$15, 0),FALSE)*$E88), 0, VLOOKUP(VLOOKUP($A88, 'E4 TB Allocation Details'!$A$18:$L$214, MATCH("Misc ID", 'E4 TB Allocation Details'!$A$18:$L$18, 0),FALSE), 'E2 Allocators'!$B$15:$W$361, MATCH('O5 Details by Class &amp; Accounts'!BQ$18, 'E2 Allocators'!$B$15:$W$15, 0),FALSE)*$E88)</f>
        <v>0</v>
      </c>
      <c r="BR88" s="1321">
        <f>IF(ISERROR(VLOOKUP(VLOOKUP($A88, 'E4 TB Allocation Details'!$A$18:$L$214, MATCH("Misc ID", 'E4 TB Allocation Details'!$A$18:$L$18, 0),FALSE), 'E2 Allocators'!$B$15:$W$361, MATCH('O5 Details by Class &amp; Accounts'!BR$18, 'E2 Allocators'!$B$15:$W$15, 0),FALSE)*$E88), 0, VLOOKUP(VLOOKUP($A88, 'E4 TB Allocation Details'!$A$18:$L$214, MATCH("Misc ID", 'E4 TB Allocation Details'!$A$18:$L$18, 0),FALSE), 'E2 Allocators'!$B$15:$W$361, MATCH('O5 Details by Class &amp; Accounts'!BR$18, 'E2 Allocators'!$B$15:$W$15, 0),FALSE)*$E88)</f>
        <v>0</v>
      </c>
      <c r="BS88" s="1321">
        <f>SUM(AY88:BR88)</f>
        <v>-10500</v>
      </c>
      <c r="BT88" s="1321">
        <f>IF(ISERROR(VLOOKUP(VLOOKUP($A88, 'E4 TB Allocation Details'!$A$18:$L$214, MATCH("A &amp; G ID", 'E4 TB Allocation Details'!$A$18:$L$18, 0),FALSE), 'E2 Allocators'!$B$15:$W$361, MATCH('O5 Details by Class &amp; Accounts'!BT$18, 'E2 Allocators'!$B$15:$W$15, 0),FALSE)*$E88), 0, VLOOKUP(VLOOKUP($A88, 'E4 TB Allocation Details'!$A$18:$L$214, MATCH("A &amp; G ID", 'E4 TB Allocation Details'!$A$18:$L$18, 0),FALSE), 'E2 Allocators'!$B$15:$W$361, MATCH('O5 Details by Class &amp; Accounts'!BT$18, 'E2 Allocators'!$B$15:$W$15, 0),FALSE)*$E88)</f>
        <v>0</v>
      </c>
      <c r="BU88" s="1321">
        <f>IF(ISERROR(VLOOKUP(VLOOKUP($A88, 'E4 TB Allocation Details'!$A$18:$L$214, MATCH("A &amp; G ID", 'E4 TB Allocation Details'!$A$18:$L$18, 0),FALSE), 'E2 Allocators'!$B$15:$W$361, MATCH('O5 Details by Class &amp; Accounts'!BU$18, 'E2 Allocators'!$B$15:$W$15, 0),FALSE)*$E88), 0, VLOOKUP(VLOOKUP($A88, 'E4 TB Allocation Details'!$A$18:$L$214, MATCH("A &amp; G ID", 'E4 TB Allocation Details'!$A$18:$L$18, 0),FALSE), 'E2 Allocators'!$B$15:$W$361, MATCH('O5 Details by Class &amp; Accounts'!BU$18, 'E2 Allocators'!$B$15:$W$15, 0),FALSE)*$E88)</f>
        <v>0</v>
      </c>
      <c r="BV88" s="1321">
        <f>IF(ISERROR(VLOOKUP(VLOOKUP($A88, 'E4 TB Allocation Details'!$A$18:$L$214, MATCH("A &amp; G ID", 'E4 TB Allocation Details'!$A$18:$L$18, 0),FALSE), 'E2 Allocators'!$B$15:$W$361, MATCH('O5 Details by Class &amp; Accounts'!BV$18, 'E2 Allocators'!$B$15:$W$15, 0),FALSE)*$E88), 0, VLOOKUP(VLOOKUP($A88, 'E4 TB Allocation Details'!$A$18:$L$214, MATCH("A &amp; G ID", 'E4 TB Allocation Details'!$A$18:$L$18, 0),FALSE), 'E2 Allocators'!$B$15:$W$361, MATCH('O5 Details by Class &amp; Accounts'!BV$18, 'E2 Allocators'!$B$15:$W$15, 0),FALSE)*$E88)</f>
        <v>0</v>
      </c>
      <c r="BW88" s="1321">
        <f>IF(ISERROR(VLOOKUP(VLOOKUP($A88, 'E4 TB Allocation Details'!$A$18:$L$214, MATCH("A &amp; G ID", 'E4 TB Allocation Details'!$A$18:$L$18, 0),FALSE), 'E2 Allocators'!$B$15:$W$361, MATCH('O5 Details by Class &amp; Accounts'!BW$18, 'E2 Allocators'!$B$15:$W$15, 0),FALSE)*$E88), 0, VLOOKUP(VLOOKUP($A88, 'E4 TB Allocation Details'!$A$18:$L$214, MATCH("A &amp; G ID", 'E4 TB Allocation Details'!$A$18:$L$18, 0),FALSE), 'E2 Allocators'!$B$15:$W$361, MATCH('O5 Details by Class &amp; Accounts'!BW$18, 'E2 Allocators'!$B$15:$W$15, 0),FALSE)*$E88)</f>
        <v>0</v>
      </c>
      <c r="BX88" s="1321">
        <f>IF(ISERROR(VLOOKUP(VLOOKUP($A88, 'E4 TB Allocation Details'!$A$18:$L$214, MATCH("A &amp; G ID", 'E4 TB Allocation Details'!$A$18:$L$18, 0),FALSE), 'E2 Allocators'!$B$15:$W$361, MATCH('O5 Details by Class &amp; Accounts'!BX$18, 'E2 Allocators'!$B$15:$W$15, 0),FALSE)*$E88), 0, VLOOKUP(VLOOKUP($A88, 'E4 TB Allocation Details'!$A$18:$L$214, MATCH("A &amp; G ID", 'E4 TB Allocation Details'!$A$18:$L$18, 0),FALSE), 'E2 Allocators'!$B$15:$W$361, MATCH('O5 Details by Class &amp; Accounts'!BX$18, 'E2 Allocators'!$B$15:$W$15, 0),FALSE)*$E88)</f>
        <v>0</v>
      </c>
      <c r="BY88" s="1321">
        <f>IF(ISERROR(VLOOKUP(VLOOKUP($A88, 'E4 TB Allocation Details'!$A$18:$L$214, MATCH("A &amp; G ID", 'E4 TB Allocation Details'!$A$18:$L$18, 0),FALSE), 'E2 Allocators'!$B$15:$W$361, MATCH('O5 Details by Class &amp; Accounts'!BY$18, 'E2 Allocators'!$B$15:$W$15, 0),FALSE)*$E88), 0, VLOOKUP(VLOOKUP($A88, 'E4 TB Allocation Details'!$A$18:$L$214, MATCH("A &amp; G ID", 'E4 TB Allocation Details'!$A$18:$L$18, 0),FALSE), 'E2 Allocators'!$B$15:$W$361, MATCH('O5 Details by Class &amp; Accounts'!BY$18, 'E2 Allocators'!$B$15:$W$15, 0),FALSE)*$E88)</f>
        <v>0</v>
      </c>
      <c r="BZ88" s="1321">
        <f>IF(ISERROR(VLOOKUP(VLOOKUP($A88, 'E4 TB Allocation Details'!$A$18:$L$214, MATCH("A &amp; G ID", 'E4 TB Allocation Details'!$A$18:$L$18, 0),FALSE), 'E2 Allocators'!$B$15:$W$361, MATCH('O5 Details by Class &amp; Accounts'!BZ$18, 'E2 Allocators'!$B$15:$W$15, 0),FALSE)*$E88), 0, VLOOKUP(VLOOKUP($A88, 'E4 TB Allocation Details'!$A$18:$L$214, MATCH("A &amp; G ID", 'E4 TB Allocation Details'!$A$18:$L$18, 0),FALSE), 'E2 Allocators'!$B$15:$W$361, MATCH('O5 Details by Class &amp; Accounts'!BZ$18, 'E2 Allocators'!$B$15:$W$15, 0),FALSE)*$E88)</f>
        <v>0</v>
      </c>
      <c r="CA88" s="1321">
        <f>IF(ISERROR(VLOOKUP(VLOOKUP($A88, 'E4 TB Allocation Details'!$A$18:$L$214, MATCH("A &amp; G ID", 'E4 TB Allocation Details'!$A$18:$L$18, 0),FALSE), 'E2 Allocators'!$B$15:$W$361, MATCH('O5 Details by Class &amp; Accounts'!CA$18, 'E2 Allocators'!$B$15:$W$15, 0),FALSE)*$E88), 0, VLOOKUP(VLOOKUP($A88, 'E4 TB Allocation Details'!$A$18:$L$214, MATCH("A &amp; G ID", 'E4 TB Allocation Details'!$A$18:$L$18, 0),FALSE), 'E2 Allocators'!$B$15:$W$361, MATCH('O5 Details by Class &amp; Accounts'!CA$18, 'E2 Allocators'!$B$15:$W$15, 0),FALSE)*$E88)</f>
        <v>0</v>
      </c>
      <c r="CB88" s="1321">
        <f>IF(ISERROR(VLOOKUP(VLOOKUP($A88, 'E4 TB Allocation Details'!$A$18:$L$214, MATCH("A &amp; G ID", 'E4 TB Allocation Details'!$A$18:$L$18, 0),FALSE), 'E2 Allocators'!$B$15:$W$361, MATCH('O5 Details by Class &amp; Accounts'!CB$18, 'E2 Allocators'!$B$15:$W$15, 0),FALSE)*$E88), 0, VLOOKUP(VLOOKUP($A88, 'E4 TB Allocation Details'!$A$18:$L$214, MATCH("A &amp; G ID", 'E4 TB Allocation Details'!$A$18:$L$18, 0),FALSE), 'E2 Allocators'!$B$15:$W$361, MATCH('O5 Details by Class &amp; Accounts'!CB$18, 'E2 Allocators'!$B$15:$W$15, 0),FALSE)*$E88)</f>
        <v>0</v>
      </c>
      <c r="CC88" s="1321">
        <f>IF(ISERROR(VLOOKUP(VLOOKUP($A88, 'E4 TB Allocation Details'!$A$18:$L$214, MATCH("A &amp; G ID", 'E4 TB Allocation Details'!$A$18:$L$18, 0),FALSE), 'E2 Allocators'!$B$15:$W$361, MATCH('O5 Details by Class &amp; Accounts'!CC$18, 'E2 Allocators'!$B$15:$W$15, 0),FALSE)*$E88), 0, VLOOKUP(VLOOKUP($A88, 'E4 TB Allocation Details'!$A$18:$L$214, MATCH("A &amp; G ID", 'E4 TB Allocation Details'!$A$18:$L$18, 0),FALSE), 'E2 Allocators'!$B$15:$W$361, MATCH('O5 Details by Class &amp; Accounts'!CC$18, 'E2 Allocators'!$B$15:$W$15, 0),FALSE)*$E88)</f>
        <v>0</v>
      </c>
      <c r="CD88" s="1321">
        <f>IF(ISERROR(VLOOKUP(VLOOKUP($A88, 'E4 TB Allocation Details'!$A$18:$L$214, MATCH("A &amp; G ID", 'E4 TB Allocation Details'!$A$18:$L$18, 0),FALSE), 'E2 Allocators'!$B$15:$W$361, MATCH('O5 Details by Class &amp; Accounts'!CD$18, 'E2 Allocators'!$B$15:$W$15, 0),FALSE)*$E88), 0, VLOOKUP(VLOOKUP($A88, 'E4 TB Allocation Details'!$A$18:$L$214, MATCH("A &amp; G ID", 'E4 TB Allocation Details'!$A$18:$L$18, 0),FALSE), 'E2 Allocators'!$B$15:$W$361, MATCH('O5 Details by Class &amp; Accounts'!CD$18, 'E2 Allocators'!$B$15:$W$15, 0),FALSE)*$E88)</f>
        <v>0</v>
      </c>
      <c r="CE88" s="1321">
        <f>IF(ISERROR(VLOOKUP(VLOOKUP($A88, 'E4 TB Allocation Details'!$A$18:$L$214, MATCH("A &amp; G ID", 'E4 TB Allocation Details'!$A$18:$L$18, 0),FALSE), 'E2 Allocators'!$B$15:$W$361, MATCH('O5 Details by Class &amp; Accounts'!CE$18, 'E2 Allocators'!$B$15:$W$15, 0),FALSE)*$E88), 0, VLOOKUP(VLOOKUP($A88, 'E4 TB Allocation Details'!$A$18:$L$214, MATCH("A &amp; G ID", 'E4 TB Allocation Details'!$A$18:$L$18, 0),FALSE), 'E2 Allocators'!$B$15:$W$361, MATCH('O5 Details by Class &amp; Accounts'!CE$18, 'E2 Allocators'!$B$15:$W$15, 0),FALSE)*$E88)</f>
        <v>0</v>
      </c>
      <c r="CF88" s="1321">
        <f>IF(ISERROR(VLOOKUP(VLOOKUP($A88, 'E4 TB Allocation Details'!$A$18:$L$214, MATCH("A &amp; G ID", 'E4 TB Allocation Details'!$A$18:$L$18, 0),FALSE), 'E2 Allocators'!$B$15:$W$361, MATCH('O5 Details by Class &amp; Accounts'!CF$18, 'E2 Allocators'!$B$15:$W$15, 0),FALSE)*$E88), 0, VLOOKUP(VLOOKUP($A88, 'E4 TB Allocation Details'!$A$18:$L$214, MATCH("A &amp; G ID", 'E4 TB Allocation Details'!$A$18:$L$18, 0),FALSE), 'E2 Allocators'!$B$15:$W$361, MATCH('O5 Details by Class &amp; Accounts'!CF$18, 'E2 Allocators'!$B$15:$W$15, 0),FALSE)*$E88)</f>
        <v>0</v>
      </c>
      <c r="CG88" s="1321">
        <f>IF(ISERROR(VLOOKUP(VLOOKUP($A88, 'E4 TB Allocation Details'!$A$18:$L$214, MATCH("A &amp; G ID", 'E4 TB Allocation Details'!$A$18:$L$18, 0),FALSE), 'E2 Allocators'!$B$15:$W$361, MATCH('O5 Details by Class &amp; Accounts'!CG$18, 'E2 Allocators'!$B$15:$W$15, 0),FALSE)*$E88), 0, VLOOKUP(VLOOKUP($A88, 'E4 TB Allocation Details'!$A$18:$L$214, MATCH("A &amp; G ID", 'E4 TB Allocation Details'!$A$18:$L$18, 0),FALSE), 'E2 Allocators'!$B$15:$W$361, MATCH('O5 Details by Class &amp; Accounts'!CG$18, 'E2 Allocators'!$B$15:$W$15, 0),FALSE)*$E88)</f>
        <v>0</v>
      </c>
      <c r="CH88" s="1321">
        <f>IF(ISERROR(VLOOKUP(VLOOKUP($A88, 'E4 TB Allocation Details'!$A$18:$L$214, MATCH("A &amp; G ID", 'E4 TB Allocation Details'!$A$18:$L$18, 0),FALSE), 'E2 Allocators'!$B$15:$W$361, MATCH('O5 Details by Class &amp; Accounts'!CH$18, 'E2 Allocators'!$B$15:$W$15, 0),FALSE)*$E88), 0, VLOOKUP(VLOOKUP($A88, 'E4 TB Allocation Details'!$A$18:$L$214, MATCH("A &amp; G ID", 'E4 TB Allocation Details'!$A$18:$L$18, 0),FALSE), 'E2 Allocators'!$B$15:$W$361, MATCH('O5 Details by Class &amp; Accounts'!CH$18, 'E2 Allocators'!$B$15:$W$15, 0),FALSE)*$E88)</f>
        <v>0</v>
      </c>
      <c r="CI88" s="1321">
        <f>IF(ISERROR(VLOOKUP(VLOOKUP($A88, 'E4 TB Allocation Details'!$A$18:$L$214, MATCH("A &amp; G ID", 'E4 TB Allocation Details'!$A$18:$L$18, 0),FALSE), 'E2 Allocators'!$B$15:$W$361, MATCH('O5 Details by Class &amp; Accounts'!CI$18, 'E2 Allocators'!$B$15:$W$15, 0),FALSE)*$E88), 0, VLOOKUP(VLOOKUP($A88, 'E4 TB Allocation Details'!$A$18:$L$214, MATCH("A &amp; G ID", 'E4 TB Allocation Details'!$A$18:$L$18, 0),FALSE), 'E2 Allocators'!$B$15:$W$361, MATCH('O5 Details by Class &amp; Accounts'!CI$18, 'E2 Allocators'!$B$15:$W$15, 0),FALSE)*$E88)</f>
        <v>0</v>
      </c>
      <c r="CJ88" s="1321">
        <f>IF(ISERROR(VLOOKUP(VLOOKUP($A88, 'E4 TB Allocation Details'!$A$18:$L$214, MATCH("A &amp; G ID", 'E4 TB Allocation Details'!$A$18:$L$18, 0),FALSE), 'E2 Allocators'!$B$15:$W$361, MATCH('O5 Details by Class &amp; Accounts'!CJ$18, 'E2 Allocators'!$B$15:$W$15, 0),FALSE)*$E88), 0, VLOOKUP(VLOOKUP($A88, 'E4 TB Allocation Details'!$A$18:$L$214, MATCH("A &amp; G ID", 'E4 TB Allocation Details'!$A$18:$L$18, 0),FALSE), 'E2 Allocators'!$B$15:$W$361, MATCH('O5 Details by Class &amp; Accounts'!CJ$18, 'E2 Allocators'!$B$15:$W$15, 0),FALSE)*$E88)</f>
        <v>0</v>
      </c>
      <c r="CK88" s="1321">
        <f>IF(ISERROR(VLOOKUP(VLOOKUP($A88, 'E4 TB Allocation Details'!$A$18:$L$214, MATCH("A &amp; G ID", 'E4 TB Allocation Details'!$A$18:$L$18, 0),FALSE), 'E2 Allocators'!$B$15:$W$361, MATCH('O5 Details by Class &amp; Accounts'!CK$18, 'E2 Allocators'!$B$15:$W$15, 0),FALSE)*$E88), 0, VLOOKUP(VLOOKUP($A88, 'E4 TB Allocation Details'!$A$18:$L$214, MATCH("A &amp; G ID", 'E4 TB Allocation Details'!$A$18:$L$18, 0),FALSE), 'E2 Allocators'!$B$15:$W$361, MATCH('O5 Details by Class &amp; Accounts'!CK$18, 'E2 Allocators'!$B$15:$W$15, 0),FALSE)*$E88)</f>
        <v>0</v>
      </c>
      <c r="CL88" s="1321">
        <f>IF(ISERROR(VLOOKUP(VLOOKUP($A88, 'E4 TB Allocation Details'!$A$18:$L$214, MATCH("A &amp; G ID", 'E4 TB Allocation Details'!$A$18:$L$18, 0),FALSE), 'E2 Allocators'!$B$15:$W$361, MATCH('O5 Details by Class &amp; Accounts'!CL$18, 'E2 Allocators'!$B$15:$W$15, 0),FALSE)*$E88), 0, VLOOKUP(VLOOKUP($A88, 'E4 TB Allocation Details'!$A$18:$L$214, MATCH("A &amp; G ID", 'E4 TB Allocation Details'!$A$18:$L$18, 0),FALSE), 'E2 Allocators'!$B$15:$W$361, MATCH('O5 Details by Class &amp; Accounts'!CL$18, 'E2 Allocators'!$B$15:$W$15, 0),FALSE)*$E88)</f>
        <v>0</v>
      </c>
      <c r="CM88" s="1321">
        <f>IF(ISERROR(VLOOKUP(VLOOKUP($A88, 'E4 TB Allocation Details'!$A$18:$L$214, MATCH("A &amp; G ID", 'E4 TB Allocation Details'!$A$18:$L$18, 0),FALSE), 'E2 Allocators'!$B$15:$W$361, MATCH('O5 Details by Class &amp; Accounts'!CM$18, 'E2 Allocators'!$B$15:$W$15, 0),FALSE)*$E88), 0, VLOOKUP(VLOOKUP($A88, 'E4 TB Allocation Details'!$A$18:$L$214, MATCH("A &amp; G ID", 'E4 TB Allocation Details'!$A$18:$L$18, 0),FALSE), 'E2 Allocators'!$B$15:$W$361, MATCH('O5 Details by Class &amp; Accounts'!CM$18, 'E2 Allocators'!$B$15:$W$15, 0),FALSE)*$E88)</f>
        <v>0</v>
      </c>
      <c r="CN88" s="1321">
        <f>SUM(BT88:CM88)</f>
        <v>0</v>
      </c>
      <c r="CO88" s="1650">
        <f>+E88-AC88-AX88-BS88-CN88</f>
        <v>0</v>
      </c>
      <c r="CQ88" s="1898"/>
    </row>
    <row r="89" spans="1:95" s="64" customFormat="1" ht="12.75">
      <c r="A89" s="1092">
        <v>4090</v>
      </c>
      <c r="B89" s="1093" t="s">
        <v>525</v>
      </c>
      <c r="C89" s="1647">
        <f>IF(ISERROR(VLOOKUP($A89,'I3 TB Data'!$A$19:$H$484,MATCH('O5 Details by Class &amp; Accounts'!$C$18, 'I3 TB Data'!$A$19:$H$19,0),0)), 0, VLOOKUP($A89,'I3 TB Data'!$A$19:$H$484,MATCH('O5 Details by Class &amp; Accounts'!$C$18,'I3 TB Data'!$A$19:$H$19,0),0))</f>
        <v>76467</v>
      </c>
      <c r="D89" s="1648"/>
      <c r="E89" s="1647">
        <f t="shared" si="17"/>
        <v>76467</v>
      </c>
      <c r="F89" s="1649">
        <f>IF(ISERROR(VLOOKUP($A89, 'E1 Categorization'!A33:E124, MATCH("Customer Component", 'E1 Categorization'!$A$33:$E$33,0), 0)), 0, IF(VLOOKUP($A89, 'E1 Categorization'!A33:E124, MATCH("Customer Component", 'E1 Categorization'!$A$33:$E$33,0), 0)=0, 'O5 Details by Class &amp; Accounts'!$E89, IF(AND(VLOOKUP($A89, 'E1 Categorization'!A33:E124, MATCH("Customer Component", 'E1 Categorization'!$A$33:$E$33,0), 0) &gt;0, VLOOKUP($A89, 'E1 Categorization'!A33:E124, MATCH("Customer Component", 'E1 Categorization'!$A$33:$E$33,0), 0)&lt;1), 'O5 Details by Class &amp; Accounts'!$E89*(1-VLOOKUP($A89, 'E1 Categorization'!A33:E124, MATCH("Customer Component", 'E1 Categorization'!$A$33:$E$33,0), 0)), 0)))</f>
        <v>0</v>
      </c>
      <c r="G89" s="1649">
        <f>IF(ISERROR(VLOOKUP($A89, 'E1 Categorization'!A33:E124, MATCH("Customer Component", 'E1 Categorization'!$A$33:$E$33,0), 0)),0, IF(VLOOKUP($A89, 'E1 Categorization'!A33:E124, MATCH("Customer Component", 'E1 Categorization'!$A$33:$E$33,0), 0)=0, 0, IF(AND(VLOOKUP($A89, 'E1 Categorization'!A33:E124, MATCH("Customer Component", 'E1 Categorization'!$A$33:$E$33,0), 0) &gt;0, VLOOKUP($A89, 'E1 Categorization'!A33:E124, MATCH("Customer Component", 'E1 Categorization'!$A$33:$E$33,0), 0)&lt;1), 'O5 Details by Class &amp; Accounts'!$E89*(VLOOKUP($A89, 'E1 Categorization'!A33:E124, MATCH("Customer Component", 'E1 Categorization'!$A$33:$E$33,0), 0)), 'O5 Details by Class &amp; Accounts'!$E89)))</f>
        <v>0</v>
      </c>
      <c r="H89" s="1321">
        <f t="shared" si="13"/>
        <v>0</v>
      </c>
      <c r="I89" s="1321">
        <f>IF(ISERROR(VLOOKUP(VLOOKUP($A89, 'E4 TB Allocation Details'!$A$18:$L$214, MATCH("Demand ID", 'E4 TB Allocation Details'!$A$18:$L$18, 0),FALSE), 'E2 Allocators'!$B$15:$W$361, MATCH('O5 Details by Class &amp; Accounts'!I$18, 'E2 Allocators'!$B$15:$W$15, 0),FALSE)*$F89), 0, VLOOKUP(VLOOKUP($A89, 'E4 TB Allocation Details'!$A$18:$L$214, MATCH("Demand ID", 'E4 TB Allocation Details'!$A$18:$L$18, 0),FALSE), 'E2 Allocators'!$B$15:$W$361, MATCH('O5 Details by Class &amp; Accounts'!I$18, 'E2 Allocators'!$B$15:$W$15, 0),FALSE)*$F89)</f>
        <v>0</v>
      </c>
      <c r="J89" s="1321">
        <f>IF(ISERROR(VLOOKUP(VLOOKUP($A89, 'E4 TB Allocation Details'!$A$18:$L$214, MATCH("Demand ID", 'E4 TB Allocation Details'!$A$18:$L$18, 0),FALSE), 'E2 Allocators'!$B$15:$W$361, MATCH('O5 Details by Class &amp; Accounts'!J$18, 'E2 Allocators'!$B$15:$W$15, 0),FALSE)*$F89), 0, VLOOKUP(VLOOKUP($A89, 'E4 TB Allocation Details'!$A$18:$L$214, MATCH("Demand ID", 'E4 TB Allocation Details'!$A$18:$L$18, 0),FALSE), 'E2 Allocators'!$B$15:$W$361, MATCH('O5 Details by Class &amp; Accounts'!J$18, 'E2 Allocators'!$B$15:$W$15, 0),FALSE)*$F89)</f>
        <v>0</v>
      </c>
      <c r="K89" s="1321">
        <f>IF(ISERROR(VLOOKUP(VLOOKUP($A89, 'E4 TB Allocation Details'!$A$18:$L$214, MATCH("Demand ID", 'E4 TB Allocation Details'!$A$18:$L$18, 0),FALSE), 'E2 Allocators'!$B$15:$W$361, MATCH('O5 Details by Class &amp; Accounts'!K$18, 'E2 Allocators'!$B$15:$W$15, 0),FALSE)*$F89), 0, VLOOKUP(VLOOKUP($A89, 'E4 TB Allocation Details'!$A$18:$L$214, MATCH("Demand ID", 'E4 TB Allocation Details'!$A$18:$L$18, 0),FALSE), 'E2 Allocators'!$B$15:$W$361, MATCH('O5 Details by Class &amp; Accounts'!K$18, 'E2 Allocators'!$B$15:$W$15, 0),FALSE)*$F89)</f>
        <v>0</v>
      </c>
      <c r="L89" s="1321">
        <f>IF(ISERROR(VLOOKUP(VLOOKUP($A89, 'E4 TB Allocation Details'!$A$18:$L$214, MATCH("Demand ID", 'E4 TB Allocation Details'!$A$18:$L$18, 0),FALSE), 'E2 Allocators'!$B$15:$W$361, MATCH('O5 Details by Class &amp; Accounts'!L$18, 'E2 Allocators'!$B$15:$W$15, 0),FALSE)*$F89), 0, VLOOKUP(VLOOKUP($A89, 'E4 TB Allocation Details'!$A$18:$L$214, MATCH("Demand ID", 'E4 TB Allocation Details'!$A$18:$L$18, 0),FALSE), 'E2 Allocators'!$B$15:$W$361, MATCH('O5 Details by Class &amp; Accounts'!L$18, 'E2 Allocators'!$B$15:$W$15, 0),FALSE)*$F89)</f>
        <v>0</v>
      </c>
      <c r="M89" s="1321">
        <f>IF(ISERROR(VLOOKUP(VLOOKUP($A89, 'E4 TB Allocation Details'!$A$18:$L$214, MATCH("Demand ID", 'E4 TB Allocation Details'!$A$18:$L$18, 0),FALSE), 'E2 Allocators'!$B$15:$W$361, MATCH('O5 Details by Class &amp; Accounts'!M$18, 'E2 Allocators'!$B$15:$W$15, 0),FALSE)*$F89), 0, VLOOKUP(VLOOKUP($A89, 'E4 TB Allocation Details'!$A$18:$L$214, MATCH("Demand ID", 'E4 TB Allocation Details'!$A$18:$L$18, 0),FALSE), 'E2 Allocators'!$B$15:$W$361, MATCH('O5 Details by Class &amp; Accounts'!M$18, 'E2 Allocators'!$B$15:$W$15, 0),FALSE)*$F89)</f>
        <v>0</v>
      </c>
      <c r="N89" s="1321">
        <f>IF(ISERROR(VLOOKUP(VLOOKUP($A89, 'E4 TB Allocation Details'!$A$18:$L$214, MATCH("Demand ID", 'E4 TB Allocation Details'!$A$18:$L$18, 0),FALSE), 'E2 Allocators'!$B$15:$W$361, MATCH('O5 Details by Class &amp; Accounts'!N$18, 'E2 Allocators'!$B$15:$W$15, 0),FALSE)*$F89), 0, VLOOKUP(VLOOKUP($A89, 'E4 TB Allocation Details'!$A$18:$L$214, MATCH("Demand ID", 'E4 TB Allocation Details'!$A$18:$L$18, 0),FALSE), 'E2 Allocators'!$B$15:$W$361, MATCH('O5 Details by Class &amp; Accounts'!N$18, 'E2 Allocators'!$B$15:$W$15, 0),FALSE)*$F89)</f>
        <v>0</v>
      </c>
      <c r="O89" s="1321">
        <f>IF(ISERROR(VLOOKUP(VLOOKUP($A89, 'E4 TB Allocation Details'!$A$18:$L$214, MATCH("Demand ID", 'E4 TB Allocation Details'!$A$18:$L$18, 0),FALSE), 'E2 Allocators'!$B$15:$W$361, MATCH('O5 Details by Class &amp; Accounts'!O$18, 'E2 Allocators'!$B$15:$W$15, 0),FALSE)*$F89), 0, VLOOKUP(VLOOKUP($A89, 'E4 TB Allocation Details'!$A$18:$L$214, MATCH("Demand ID", 'E4 TB Allocation Details'!$A$18:$L$18, 0),FALSE), 'E2 Allocators'!$B$15:$W$361, MATCH('O5 Details by Class &amp; Accounts'!O$18, 'E2 Allocators'!$B$15:$W$15, 0),FALSE)*$F89)</f>
        <v>0</v>
      </c>
      <c r="P89" s="1321">
        <f>IF(ISERROR(VLOOKUP(VLOOKUP($A89, 'E4 TB Allocation Details'!$A$18:$L$214, MATCH("Demand ID", 'E4 TB Allocation Details'!$A$18:$L$18, 0),FALSE), 'E2 Allocators'!$B$15:$W$361, MATCH('O5 Details by Class &amp; Accounts'!P$18, 'E2 Allocators'!$B$15:$W$15, 0),FALSE)*$F89), 0, VLOOKUP(VLOOKUP($A89, 'E4 TB Allocation Details'!$A$18:$L$214, MATCH("Demand ID", 'E4 TB Allocation Details'!$A$18:$L$18, 0),FALSE), 'E2 Allocators'!$B$15:$W$361, MATCH('O5 Details by Class &amp; Accounts'!P$18, 'E2 Allocators'!$B$15:$W$15, 0),FALSE)*$F89)</f>
        <v>0</v>
      </c>
      <c r="Q89" s="1321">
        <f>IF(ISERROR(VLOOKUP(VLOOKUP($A89, 'E4 TB Allocation Details'!$A$18:$L$214, MATCH("Demand ID", 'E4 TB Allocation Details'!$A$18:$L$18, 0),FALSE), 'E2 Allocators'!$B$15:$W$361, MATCH('O5 Details by Class &amp; Accounts'!Q$18, 'E2 Allocators'!$B$15:$W$15, 0),FALSE)*$F89), 0, VLOOKUP(VLOOKUP($A89, 'E4 TB Allocation Details'!$A$18:$L$214, MATCH("Demand ID", 'E4 TB Allocation Details'!$A$18:$L$18, 0),FALSE), 'E2 Allocators'!$B$15:$W$361, MATCH('O5 Details by Class &amp; Accounts'!Q$18, 'E2 Allocators'!$B$15:$W$15, 0),FALSE)*$F89)</f>
        <v>0</v>
      </c>
      <c r="R89" s="1321">
        <f>IF(ISERROR(VLOOKUP(VLOOKUP($A89, 'E4 TB Allocation Details'!$A$18:$L$214, MATCH("Demand ID", 'E4 TB Allocation Details'!$A$18:$L$18, 0),FALSE), 'E2 Allocators'!$B$15:$W$361, MATCH('O5 Details by Class &amp; Accounts'!R$18, 'E2 Allocators'!$B$15:$W$15, 0),FALSE)*$F89), 0, VLOOKUP(VLOOKUP($A89, 'E4 TB Allocation Details'!$A$18:$L$214, MATCH("Demand ID", 'E4 TB Allocation Details'!$A$18:$L$18, 0),FALSE), 'E2 Allocators'!$B$15:$W$361, MATCH('O5 Details by Class &amp; Accounts'!R$18, 'E2 Allocators'!$B$15:$W$15, 0),FALSE)*$F89)</f>
        <v>0</v>
      </c>
      <c r="S89" s="1321">
        <f>IF(ISERROR(VLOOKUP(VLOOKUP($A89, 'E4 TB Allocation Details'!$A$18:$L$214, MATCH("Demand ID", 'E4 TB Allocation Details'!$A$18:$L$18, 0),FALSE), 'E2 Allocators'!$B$15:$W$361, MATCH('O5 Details by Class &amp; Accounts'!S$18, 'E2 Allocators'!$B$15:$W$15, 0),FALSE)*$F89), 0, VLOOKUP(VLOOKUP($A89, 'E4 TB Allocation Details'!$A$18:$L$214, MATCH("Demand ID", 'E4 TB Allocation Details'!$A$18:$L$18, 0),FALSE), 'E2 Allocators'!$B$15:$W$361, MATCH('O5 Details by Class &amp; Accounts'!S$18, 'E2 Allocators'!$B$15:$W$15, 0),FALSE)*$F89)</f>
        <v>0</v>
      </c>
      <c r="T89" s="1321">
        <f>IF(ISERROR(VLOOKUP(VLOOKUP($A89, 'E4 TB Allocation Details'!$A$18:$L$214, MATCH("Demand ID", 'E4 TB Allocation Details'!$A$18:$L$18, 0),FALSE), 'E2 Allocators'!$B$15:$W$361, MATCH('O5 Details by Class &amp; Accounts'!T$18, 'E2 Allocators'!$B$15:$W$15, 0),FALSE)*$F89), 0, VLOOKUP(VLOOKUP($A89, 'E4 TB Allocation Details'!$A$18:$L$214, MATCH("Demand ID", 'E4 TB Allocation Details'!$A$18:$L$18, 0),FALSE), 'E2 Allocators'!$B$15:$W$361, MATCH('O5 Details by Class &amp; Accounts'!T$18, 'E2 Allocators'!$B$15:$W$15, 0),FALSE)*$F89)</f>
        <v>0</v>
      </c>
      <c r="U89" s="1321">
        <f>IF(ISERROR(VLOOKUP(VLOOKUP($A89, 'E4 TB Allocation Details'!$A$18:$L$214, MATCH("Demand ID", 'E4 TB Allocation Details'!$A$18:$L$18, 0),FALSE), 'E2 Allocators'!$B$15:$W$361, MATCH('O5 Details by Class &amp; Accounts'!U$18, 'E2 Allocators'!$B$15:$W$15, 0),FALSE)*$F89), 0, VLOOKUP(VLOOKUP($A89, 'E4 TB Allocation Details'!$A$18:$L$214, MATCH("Demand ID", 'E4 TB Allocation Details'!$A$18:$L$18, 0),FALSE), 'E2 Allocators'!$B$15:$W$361, MATCH('O5 Details by Class &amp; Accounts'!U$18, 'E2 Allocators'!$B$15:$W$15, 0),FALSE)*$F89)</f>
        <v>0</v>
      </c>
      <c r="V89" s="1321">
        <f>IF(ISERROR(VLOOKUP(VLOOKUP($A89, 'E4 TB Allocation Details'!$A$18:$L$214, MATCH("Demand ID", 'E4 TB Allocation Details'!$A$18:$L$18, 0),FALSE), 'E2 Allocators'!$B$15:$W$361, MATCH('O5 Details by Class &amp; Accounts'!V$18, 'E2 Allocators'!$B$15:$W$15, 0),FALSE)*$F89), 0, VLOOKUP(VLOOKUP($A89, 'E4 TB Allocation Details'!$A$18:$L$214, MATCH("Demand ID", 'E4 TB Allocation Details'!$A$18:$L$18, 0),FALSE), 'E2 Allocators'!$B$15:$W$361, MATCH('O5 Details by Class &amp; Accounts'!V$18, 'E2 Allocators'!$B$15:$W$15, 0),FALSE)*$F89)</f>
        <v>0</v>
      </c>
      <c r="W89" s="1321">
        <f>IF(ISERROR(VLOOKUP(VLOOKUP($A89, 'E4 TB Allocation Details'!$A$18:$L$214, MATCH("Demand ID", 'E4 TB Allocation Details'!$A$18:$L$18, 0),FALSE), 'E2 Allocators'!$B$15:$W$361, MATCH('O5 Details by Class &amp; Accounts'!W$18, 'E2 Allocators'!$B$15:$W$15, 0),FALSE)*$F89), 0, VLOOKUP(VLOOKUP($A89, 'E4 TB Allocation Details'!$A$18:$L$214, MATCH("Demand ID", 'E4 TB Allocation Details'!$A$18:$L$18, 0),FALSE), 'E2 Allocators'!$B$15:$W$361, MATCH('O5 Details by Class &amp; Accounts'!W$18, 'E2 Allocators'!$B$15:$W$15, 0),FALSE)*$F89)</f>
        <v>0</v>
      </c>
      <c r="X89" s="1321">
        <f>IF(ISERROR(VLOOKUP(VLOOKUP($A89, 'E4 TB Allocation Details'!$A$18:$L$214, MATCH("Demand ID", 'E4 TB Allocation Details'!$A$18:$L$18, 0),FALSE), 'E2 Allocators'!$B$15:$W$361, MATCH('O5 Details by Class &amp; Accounts'!X$18, 'E2 Allocators'!$B$15:$W$15, 0),FALSE)*$F89), 0, VLOOKUP(VLOOKUP($A89, 'E4 TB Allocation Details'!$A$18:$L$214, MATCH("Demand ID", 'E4 TB Allocation Details'!$A$18:$L$18, 0),FALSE), 'E2 Allocators'!$B$15:$W$361, MATCH('O5 Details by Class &amp; Accounts'!X$18, 'E2 Allocators'!$B$15:$W$15, 0),FALSE)*$F89)</f>
        <v>0</v>
      </c>
      <c r="Y89" s="1321">
        <f>IF(ISERROR(VLOOKUP(VLOOKUP($A89, 'E4 TB Allocation Details'!$A$18:$L$214, MATCH("Demand ID", 'E4 TB Allocation Details'!$A$18:$L$18, 0),FALSE), 'E2 Allocators'!$B$15:$W$361, MATCH('O5 Details by Class &amp; Accounts'!Y$18, 'E2 Allocators'!$B$15:$W$15, 0),FALSE)*$F89), 0, VLOOKUP(VLOOKUP($A89, 'E4 TB Allocation Details'!$A$18:$L$214, MATCH("Demand ID", 'E4 TB Allocation Details'!$A$18:$L$18, 0),FALSE), 'E2 Allocators'!$B$15:$W$361, MATCH('O5 Details by Class &amp; Accounts'!Y$18, 'E2 Allocators'!$B$15:$W$15, 0),FALSE)*$F89)</f>
        <v>0</v>
      </c>
      <c r="Z89" s="1321">
        <f>IF(ISERROR(VLOOKUP(VLOOKUP($A89, 'E4 TB Allocation Details'!$A$18:$L$214, MATCH("Demand ID", 'E4 TB Allocation Details'!$A$18:$L$18, 0),FALSE), 'E2 Allocators'!$B$15:$W$361, MATCH('O5 Details by Class &amp; Accounts'!Z$18, 'E2 Allocators'!$B$15:$W$15, 0),FALSE)*$F89), 0, VLOOKUP(VLOOKUP($A89, 'E4 TB Allocation Details'!$A$18:$L$214, MATCH("Demand ID", 'E4 TB Allocation Details'!$A$18:$L$18, 0),FALSE), 'E2 Allocators'!$B$15:$W$361, MATCH('O5 Details by Class &amp; Accounts'!Z$18, 'E2 Allocators'!$B$15:$W$15, 0),FALSE)*$F89)</f>
        <v>0</v>
      </c>
      <c r="AA89" s="1321">
        <f>IF(ISERROR(VLOOKUP(VLOOKUP($A89, 'E4 TB Allocation Details'!$A$18:$L$214, MATCH("Demand ID", 'E4 TB Allocation Details'!$A$18:$L$18, 0),FALSE), 'E2 Allocators'!$B$15:$W$361, MATCH('O5 Details by Class &amp; Accounts'!AA$18, 'E2 Allocators'!$B$15:$W$15, 0),FALSE)*$F89), 0, VLOOKUP(VLOOKUP($A89, 'E4 TB Allocation Details'!$A$18:$L$214, MATCH("Demand ID", 'E4 TB Allocation Details'!$A$18:$L$18, 0),FALSE), 'E2 Allocators'!$B$15:$W$361, MATCH('O5 Details by Class &amp; Accounts'!AA$18, 'E2 Allocators'!$B$15:$W$15, 0),FALSE)*$F89)</f>
        <v>0</v>
      </c>
      <c r="AB89" s="1321">
        <f>IF(ISERROR(VLOOKUP(VLOOKUP($A89, 'E4 TB Allocation Details'!$A$18:$L$214, MATCH("Demand ID", 'E4 TB Allocation Details'!$A$18:$L$18, 0),FALSE), 'E2 Allocators'!$B$15:$W$361, MATCH('O5 Details by Class &amp; Accounts'!AB$18, 'E2 Allocators'!$B$15:$W$15, 0),FALSE)*$F89), 0, VLOOKUP(VLOOKUP($A89, 'E4 TB Allocation Details'!$A$18:$L$214, MATCH("Demand ID", 'E4 TB Allocation Details'!$A$18:$L$18, 0),FALSE), 'E2 Allocators'!$B$15:$W$361, MATCH('O5 Details by Class &amp; Accounts'!AB$18, 'E2 Allocators'!$B$15:$W$15, 0),FALSE)*$F89)</f>
        <v>0</v>
      </c>
      <c r="AC89" s="1321">
        <f t="shared" si="14"/>
        <v>0</v>
      </c>
      <c r="AD89" s="1321">
        <f>IF(ISERROR(VLOOKUP(VLOOKUP($A89, 'E4 TB Allocation Details'!$A$18:$L$214, MATCH("Customer ID", 'E4 TB Allocation Details'!$A$18:$L$18, 0),FALSE), 'E2 Allocators'!$B$15:$W$361, MATCH('O5 Details by Class &amp; Accounts'!AD$18, 'E2 Allocators'!$B$15:$W$15, 0),FALSE)*$G89), 0, VLOOKUP(VLOOKUP($A89, 'E4 TB Allocation Details'!$A$18:$L$214, MATCH("Customer ID", 'E4 TB Allocation Details'!$A$18:$L$18, 0),FALSE), 'E2 Allocators'!$B$15:$W$361, MATCH('O5 Details by Class &amp; Accounts'!AD$18, 'E2 Allocators'!$B$15:$W$15, 0),FALSE)*$G89)</f>
        <v>0</v>
      </c>
      <c r="AE89" s="1321">
        <f>IF(ISERROR(VLOOKUP(VLOOKUP($A89, 'E4 TB Allocation Details'!$A$18:$L$214, MATCH("Customer ID", 'E4 TB Allocation Details'!$A$18:$L$18, 0),FALSE), 'E2 Allocators'!$B$15:$W$361, MATCH('O5 Details by Class &amp; Accounts'!AE$18, 'E2 Allocators'!$B$15:$W$15, 0),FALSE)*$G89), 0, VLOOKUP(VLOOKUP($A89, 'E4 TB Allocation Details'!$A$18:$L$214, MATCH("Customer ID", 'E4 TB Allocation Details'!$A$18:$L$18, 0),FALSE), 'E2 Allocators'!$B$15:$W$361, MATCH('O5 Details by Class &amp; Accounts'!AE$18, 'E2 Allocators'!$B$15:$W$15, 0),FALSE)*$G89)</f>
        <v>0</v>
      </c>
      <c r="AF89" s="1321">
        <f>IF(ISERROR(VLOOKUP(VLOOKUP($A89, 'E4 TB Allocation Details'!$A$18:$L$214, MATCH("Customer ID", 'E4 TB Allocation Details'!$A$18:$L$18, 0),FALSE), 'E2 Allocators'!$B$15:$W$361, MATCH('O5 Details by Class &amp; Accounts'!AF$18, 'E2 Allocators'!$B$15:$W$15, 0),FALSE)*$G89), 0, VLOOKUP(VLOOKUP($A89, 'E4 TB Allocation Details'!$A$18:$L$214, MATCH("Customer ID", 'E4 TB Allocation Details'!$A$18:$L$18, 0),FALSE), 'E2 Allocators'!$B$15:$W$361, MATCH('O5 Details by Class &amp; Accounts'!AF$18, 'E2 Allocators'!$B$15:$W$15, 0),FALSE)*$G89)</f>
        <v>0</v>
      </c>
      <c r="AG89" s="1321">
        <f>IF(ISERROR(VLOOKUP(VLOOKUP($A89, 'E4 TB Allocation Details'!$A$18:$L$214, MATCH("Customer ID", 'E4 TB Allocation Details'!$A$18:$L$18, 0),FALSE), 'E2 Allocators'!$B$15:$W$361, MATCH('O5 Details by Class &amp; Accounts'!AG$18, 'E2 Allocators'!$B$15:$W$15, 0),FALSE)*$G89), 0, VLOOKUP(VLOOKUP($A89, 'E4 TB Allocation Details'!$A$18:$L$214, MATCH("Customer ID", 'E4 TB Allocation Details'!$A$18:$L$18, 0),FALSE), 'E2 Allocators'!$B$15:$W$361, MATCH('O5 Details by Class &amp; Accounts'!AG$18, 'E2 Allocators'!$B$15:$W$15, 0),FALSE)*$G89)</f>
        <v>0</v>
      </c>
      <c r="AH89" s="1321">
        <f>IF(ISERROR(VLOOKUP(VLOOKUP($A89, 'E4 TB Allocation Details'!$A$18:$L$214, MATCH("Customer ID", 'E4 TB Allocation Details'!$A$18:$L$18, 0),FALSE), 'E2 Allocators'!$B$15:$W$361, MATCH('O5 Details by Class &amp; Accounts'!AH$18, 'E2 Allocators'!$B$15:$W$15, 0),FALSE)*$G89), 0, VLOOKUP(VLOOKUP($A89, 'E4 TB Allocation Details'!$A$18:$L$214, MATCH("Customer ID", 'E4 TB Allocation Details'!$A$18:$L$18, 0),FALSE), 'E2 Allocators'!$B$15:$W$361, MATCH('O5 Details by Class &amp; Accounts'!AH$18, 'E2 Allocators'!$B$15:$W$15, 0),FALSE)*$G89)</f>
        <v>0</v>
      </c>
      <c r="AI89" s="1321">
        <f>IF(ISERROR(VLOOKUP(VLOOKUP($A89, 'E4 TB Allocation Details'!$A$18:$L$214, MATCH("Customer ID", 'E4 TB Allocation Details'!$A$18:$L$18, 0),FALSE), 'E2 Allocators'!$B$15:$W$361, MATCH('O5 Details by Class &amp; Accounts'!AI$18, 'E2 Allocators'!$B$15:$W$15, 0),FALSE)*$G89), 0, VLOOKUP(VLOOKUP($A89, 'E4 TB Allocation Details'!$A$18:$L$214, MATCH("Customer ID", 'E4 TB Allocation Details'!$A$18:$L$18, 0),FALSE), 'E2 Allocators'!$B$15:$W$361, MATCH('O5 Details by Class &amp; Accounts'!AI$18, 'E2 Allocators'!$B$15:$W$15, 0),FALSE)*$G89)</f>
        <v>0</v>
      </c>
      <c r="AJ89" s="1321">
        <f>IF(ISERROR(VLOOKUP(VLOOKUP($A89, 'E4 TB Allocation Details'!$A$18:$L$214, MATCH("Customer ID", 'E4 TB Allocation Details'!$A$18:$L$18, 0),FALSE), 'E2 Allocators'!$B$15:$W$361, MATCH('O5 Details by Class &amp; Accounts'!AJ$18, 'E2 Allocators'!$B$15:$W$15, 0),FALSE)*$G89), 0, VLOOKUP(VLOOKUP($A89, 'E4 TB Allocation Details'!$A$18:$L$214, MATCH("Customer ID", 'E4 TB Allocation Details'!$A$18:$L$18, 0),FALSE), 'E2 Allocators'!$B$15:$W$361, MATCH('O5 Details by Class &amp; Accounts'!AJ$18, 'E2 Allocators'!$B$15:$W$15, 0),FALSE)*$G89)</f>
        <v>0</v>
      </c>
      <c r="AK89" s="1321">
        <f>IF(ISERROR(VLOOKUP(VLOOKUP($A89, 'E4 TB Allocation Details'!$A$18:$L$214, MATCH("Customer ID", 'E4 TB Allocation Details'!$A$18:$L$18, 0),FALSE), 'E2 Allocators'!$B$15:$W$361, MATCH('O5 Details by Class &amp; Accounts'!AK$18, 'E2 Allocators'!$B$15:$W$15, 0),FALSE)*$G89), 0, VLOOKUP(VLOOKUP($A89, 'E4 TB Allocation Details'!$A$18:$L$214, MATCH("Customer ID", 'E4 TB Allocation Details'!$A$18:$L$18, 0),FALSE), 'E2 Allocators'!$B$15:$W$361, MATCH('O5 Details by Class &amp; Accounts'!AK$18, 'E2 Allocators'!$B$15:$W$15, 0),FALSE)*$G89)</f>
        <v>0</v>
      </c>
      <c r="AL89" s="1321">
        <f>IF(ISERROR(VLOOKUP(VLOOKUP($A89, 'E4 TB Allocation Details'!$A$18:$L$214, MATCH("Customer ID", 'E4 TB Allocation Details'!$A$18:$L$18, 0),FALSE), 'E2 Allocators'!$B$15:$W$361, MATCH('O5 Details by Class &amp; Accounts'!AL$18, 'E2 Allocators'!$B$15:$W$15, 0),FALSE)*$G89), 0, VLOOKUP(VLOOKUP($A89, 'E4 TB Allocation Details'!$A$18:$L$214, MATCH("Customer ID", 'E4 TB Allocation Details'!$A$18:$L$18, 0),FALSE), 'E2 Allocators'!$B$15:$W$361, MATCH('O5 Details by Class &amp; Accounts'!AL$18, 'E2 Allocators'!$B$15:$W$15, 0),FALSE)*$G89)</f>
        <v>0</v>
      </c>
      <c r="AM89" s="1321">
        <f>IF(ISERROR(VLOOKUP(VLOOKUP($A89, 'E4 TB Allocation Details'!$A$18:$L$214, MATCH("Customer ID", 'E4 TB Allocation Details'!$A$18:$L$18, 0),FALSE), 'E2 Allocators'!$B$15:$W$361, MATCH('O5 Details by Class &amp; Accounts'!AM$18, 'E2 Allocators'!$B$15:$W$15, 0),FALSE)*$G89), 0, VLOOKUP(VLOOKUP($A89, 'E4 TB Allocation Details'!$A$18:$L$214, MATCH("Customer ID", 'E4 TB Allocation Details'!$A$18:$L$18, 0),FALSE), 'E2 Allocators'!$B$15:$W$361, MATCH('O5 Details by Class &amp; Accounts'!AM$18, 'E2 Allocators'!$B$15:$W$15, 0),FALSE)*$G89)</f>
        <v>0</v>
      </c>
      <c r="AN89" s="1321">
        <f>IF(ISERROR(VLOOKUP(VLOOKUP($A89, 'E4 TB Allocation Details'!$A$18:$L$214, MATCH("Customer ID", 'E4 TB Allocation Details'!$A$18:$L$18, 0),FALSE), 'E2 Allocators'!$B$15:$W$361, MATCH('O5 Details by Class &amp; Accounts'!AN$18, 'E2 Allocators'!$B$15:$W$15, 0),FALSE)*$G89), 0, VLOOKUP(VLOOKUP($A89, 'E4 TB Allocation Details'!$A$18:$L$214, MATCH("Customer ID", 'E4 TB Allocation Details'!$A$18:$L$18, 0),FALSE), 'E2 Allocators'!$B$15:$W$361, MATCH('O5 Details by Class &amp; Accounts'!AN$18, 'E2 Allocators'!$B$15:$W$15, 0),FALSE)*$G89)</f>
        <v>0</v>
      </c>
      <c r="AO89" s="1321">
        <f>IF(ISERROR(VLOOKUP(VLOOKUP($A89, 'E4 TB Allocation Details'!$A$18:$L$214, MATCH("Customer ID", 'E4 TB Allocation Details'!$A$18:$L$18, 0),FALSE), 'E2 Allocators'!$B$15:$W$361, MATCH('O5 Details by Class &amp; Accounts'!AO$18, 'E2 Allocators'!$B$15:$W$15, 0),FALSE)*$G89), 0, VLOOKUP(VLOOKUP($A89, 'E4 TB Allocation Details'!$A$18:$L$214, MATCH("Customer ID", 'E4 TB Allocation Details'!$A$18:$L$18, 0),FALSE), 'E2 Allocators'!$B$15:$W$361, MATCH('O5 Details by Class &amp; Accounts'!AO$18, 'E2 Allocators'!$B$15:$W$15, 0),FALSE)*$G89)</f>
        <v>0</v>
      </c>
      <c r="AP89" s="1321">
        <f>IF(ISERROR(VLOOKUP(VLOOKUP($A89, 'E4 TB Allocation Details'!$A$18:$L$214, MATCH("Customer ID", 'E4 TB Allocation Details'!$A$18:$L$18, 0),FALSE), 'E2 Allocators'!$B$15:$W$361, MATCH('O5 Details by Class &amp; Accounts'!AP$18, 'E2 Allocators'!$B$15:$W$15, 0),FALSE)*$G89), 0, VLOOKUP(VLOOKUP($A89, 'E4 TB Allocation Details'!$A$18:$L$214, MATCH("Customer ID", 'E4 TB Allocation Details'!$A$18:$L$18, 0),FALSE), 'E2 Allocators'!$B$15:$W$361, MATCH('O5 Details by Class &amp; Accounts'!AP$18, 'E2 Allocators'!$B$15:$W$15, 0),FALSE)*$G89)</f>
        <v>0</v>
      </c>
      <c r="AQ89" s="1321">
        <f>IF(ISERROR(VLOOKUP(VLOOKUP($A89, 'E4 TB Allocation Details'!$A$18:$L$214, MATCH("Customer ID", 'E4 TB Allocation Details'!$A$18:$L$18, 0),FALSE), 'E2 Allocators'!$B$15:$W$361, MATCH('O5 Details by Class &amp; Accounts'!AQ$18, 'E2 Allocators'!$B$15:$W$15, 0),FALSE)*$G89), 0, VLOOKUP(VLOOKUP($A89, 'E4 TB Allocation Details'!$A$18:$L$214, MATCH("Customer ID", 'E4 TB Allocation Details'!$A$18:$L$18, 0),FALSE), 'E2 Allocators'!$B$15:$W$361, MATCH('O5 Details by Class &amp; Accounts'!AQ$18, 'E2 Allocators'!$B$15:$W$15, 0),FALSE)*$G89)</f>
        <v>0</v>
      </c>
      <c r="AR89" s="1321">
        <f>IF(ISERROR(VLOOKUP(VLOOKUP($A89, 'E4 TB Allocation Details'!$A$18:$L$214, MATCH("Customer ID", 'E4 TB Allocation Details'!$A$18:$L$18, 0),FALSE), 'E2 Allocators'!$B$15:$W$361, MATCH('O5 Details by Class &amp; Accounts'!AR$18, 'E2 Allocators'!$B$15:$W$15, 0),FALSE)*$G89), 0, VLOOKUP(VLOOKUP($A89, 'E4 TB Allocation Details'!$A$18:$L$214, MATCH("Customer ID", 'E4 TB Allocation Details'!$A$18:$L$18, 0),FALSE), 'E2 Allocators'!$B$15:$W$361, MATCH('O5 Details by Class &amp; Accounts'!AR$18, 'E2 Allocators'!$B$15:$W$15, 0),FALSE)*$G89)</f>
        <v>0</v>
      </c>
      <c r="AS89" s="1321">
        <f>IF(ISERROR(VLOOKUP(VLOOKUP($A89, 'E4 TB Allocation Details'!$A$18:$L$214, MATCH("Customer ID", 'E4 TB Allocation Details'!$A$18:$L$18, 0),FALSE), 'E2 Allocators'!$B$15:$W$361, MATCH('O5 Details by Class &amp; Accounts'!AS$18, 'E2 Allocators'!$B$15:$W$15, 0),FALSE)*$G89), 0, VLOOKUP(VLOOKUP($A89, 'E4 TB Allocation Details'!$A$18:$L$214, MATCH("Customer ID", 'E4 TB Allocation Details'!$A$18:$L$18, 0),FALSE), 'E2 Allocators'!$B$15:$W$361, MATCH('O5 Details by Class &amp; Accounts'!AS$18, 'E2 Allocators'!$B$15:$W$15, 0),FALSE)*$G89)</f>
        <v>0</v>
      </c>
      <c r="AT89" s="1321">
        <f>IF(ISERROR(VLOOKUP(VLOOKUP($A89, 'E4 TB Allocation Details'!$A$18:$L$214, MATCH("Customer ID", 'E4 TB Allocation Details'!$A$18:$L$18, 0),FALSE), 'E2 Allocators'!$B$15:$W$361, MATCH('O5 Details by Class &amp; Accounts'!AT$18, 'E2 Allocators'!$B$15:$W$15, 0),FALSE)*$G89), 0, VLOOKUP(VLOOKUP($A89, 'E4 TB Allocation Details'!$A$18:$L$214, MATCH("Customer ID", 'E4 TB Allocation Details'!$A$18:$L$18, 0),FALSE), 'E2 Allocators'!$B$15:$W$361, MATCH('O5 Details by Class &amp; Accounts'!AT$18, 'E2 Allocators'!$B$15:$W$15, 0),FALSE)*$G89)</f>
        <v>0</v>
      </c>
      <c r="AU89" s="1321">
        <f>IF(ISERROR(VLOOKUP(VLOOKUP($A89, 'E4 TB Allocation Details'!$A$18:$L$214, MATCH("Customer ID", 'E4 TB Allocation Details'!$A$18:$L$18, 0),FALSE), 'E2 Allocators'!$B$15:$W$361, MATCH('O5 Details by Class &amp; Accounts'!AU$18, 'E2 Allocators'!$B$15:$W$15, 0),FALSE)*$G89), 0, VLOOKUP(VLOOKUP($A89, 'E4 TB Allocation Details'!$A$18:$L$214, MATCH("Customer ID", 'E4 TB Allocation Details'!$A$18:$L$18, 0),FALSE), 'E2 Allocators'!$B$15:$W$361, MATCH('O5 Details by Class &amp; Accounts'!AU$18, 'E2 Allocators'!$B$15:$W$15, 0),FALSE)*$G89)</f>
        <v>0</v>
      </c>
      <c r="AV89" s="1321">
        <f>IF(ISERROR(VLOOKUP(VLOOKUP($A89, 'E4 TB Allocation Details'!$A$18:$L$214, MATCH("Customer ID", 'E4 TB Allocation Details'!$A$18:$L$18, 0),FALSE), 'E2 Allocators'!$B$15:$W$361, MATCH('O5 Details by Class &amp; Accounts'!AV$18, 'E2 Allocators'!$B$15:$W$15, 0),FALSE)*$G89), 0, VLOOKUP(VLOOKUP($A89, 'E4 TB Allocation Details'!$A$18:$L$214, MATCH("Customer ID", 'E4 TB Allocation Details'!$A$18:$L$18, 0),FALSE), 'E2 Allocators'!$B$15:$W$361, MATCH('O5 Details by Class &amp; Accounts'!AV$18, 'E2 Allocators'!$B$15:$W$15, 0),FALSE)*$G89)</f>
        <v>0</v>
      </c>
      <c r="AW89" s="1321">
        <f>IF(ISERROR(VLOOKUP(VLOOKUP($A89, 'E4 TB Allocation Details'!$A$18:$L$214, MATCH("Customer ID", 'E4 TB Allocation Details'!$A$18:$L$18, 0),FALSE), 'E2 Allocators'!$B$15:$W$361, MATCH('O5 Details by Class &amp; Accounts'!AW$18, 'E2 Allocators'!$B$15:$W$15, 0),FALSE)*$G89), 0, VLOOKUP(VLOOKUP($A89, 'E4 TB Allocation Details'!$A$18:$L$214, MATCH("Customer ID", 'E4 TB Allocation Details'!$A$18:$L$18, 0),FALSE), 'E2 Allocators'!$B$15:$W$361, MATCH('O5 Details by Class &amp; Accounts'!AW$18, 'E2 Allocators'!$B$15:$W$15, 0),FALSE)*$G89)</f>
        <v>0</v>
      </c>
      <c r="AX89" s="1321">
        <f t="shared" si="15"/>
        <v>0</v>
      </c>
      <c r="AY89" s="1321">
        <f>IF(ISERROR(VLOOKUP(VLOOKUP($A89, 'E4 TB Allocation Details'!$A$18:$L$214, MATCH("Misc ID", 'E4 TB Allocation Details'!$A$18:$L$18, 0),FALSE), 'E2 Allocators'!$B$15:$W$361, MATCH('O5 Details by Class &amp; Accounts'!AY$18, 'E2 Allocators'!$B$15:$W$15, 0),FALSE)*$E89), 0, VLOOKUP(VLOOKUP($A89, 'E4 TB Allocation Details'!$A$18:$L$214, MATCH("Misc ID", 'E4 TB Allocation Details'!$A$18:$L$18, 0),FALSE), 'E2 Allocators'!$B$15:$W$361, MATCH('O5 Details by Class &amp; Accounts'!AY$18, 'E2 Allocators'!$B$15:$W$15, 0),FALSE)*$E89)</f>
        <v>52916.402328623524</v>
      </c>
      <c r="AZ89" s="1321">
        <f>IF(ISERROR(VLOOKUP(VLOOKUP($A89, 'E4 TB Allocation Details'!$A$18:$L$214, MATCH("Misc ID", 'E4 TB Allocation Details'!$A$18:$L$18, 0),FALSE), 'E2 Allocators'!$B$15:$W$361, MATCH('O5 Details by Class &amp; Accounts'!AZ$18, 'E2 Allocators'!$B$15:$W$15, 0),FALSE)*$E89), 0, VLOOKUP(VLOOKUP($A89, 'E4 TB Allocation Details'!$A$18:$L$214, MATCH("Misc ID", 'E4 TB Allocation Details'!$A$18:$L$18, 0),FALSE), 'E2 Allocators'!$B$15:$W$361, MATCH('O5 Details by Class &amp; Accounts'!AZ$18, 'E2 Allocators'!$B$15:$W$15, 0),FALSE)*$E89)</f>
        <v>14055.759040094066</v>
      </c>
      <c r="BA89" s="1321">
        <f>IF(ISERROR(VLOOKUP(VLOOKUP($A89, 'E4 TB Allocation Details'!$A$18:$L$214, MATCH("Misc ID", 'E4 TB Allocation Details'!$A$18:$L$18, 0),FALSE), 'E2 Allocators'!$B$15:$W$361, MATCH('O5 Details by Class &amp; Accounts'!BA$18, 'E2 Allocators'!$B$15:$W$15, 0),FALSE)*$E89), 0, VLOOKUP(VLOOKUP($A89, 'E4 TB Allocation Details'!$A$18:$L$214, MATCH("Misc ID", 'E4 TB Allocation Details'!$A$18:$L$18, 0),FALSE), 'E2 Allocators'!$B$15:$W$361, MATCH('O5 Details by Class &amp; Accounts'!BA$18, 'E2 Allocators'!$B$15:$W$15, 0),FALSE)*$E89)</f>
        <v>8393.2165465123271</v>
      </c>
      <c r="BB89" s="1321">
        <f>IF(ISERROR(VLOOKUP(VLOOKUP($A89, 'E4 TB Allocation Details'!$A$18:$L$214, MATCH("Misc ID", 'E4 TB Allocation Details'!$A$18:$L$18, 0),FALSE), 'E2 Allocators'!$B$15:$W$361, MATCH('O5 Details by Class &amp; Accounts'!BB$18, 'E2 Allocators'!$B$15:$W$15, 0),FALSE)*$E89), 0, VLOOKUP(VLOOKUP($A89, 'E4 TB Allocation Details'!$A$18:$L$214, MATCH("Misc ID", 'E4 TB Allocation Details'!$A$18:$L$18, 0),FALSE), 'E2 Allocators'!$B$15:$W$361, MATCH('O5 Details by Class &amp; Accounts'!BB$18, 'E2 Allocators'!$B$15:$W$15, 0),FALSE)*$E89)</f>
        <v>0</v>
      </c>
      <c r="BC89" s="1321">
        <f>IF(ISERROR(VLOOKUP(VLOOKUP($A89, 'E4 TB Allocation Details'!$A$18:$L$214, MATCH("Misc ID", 'E4 TB Allocation Details'!$A$18:$L$18, 0),FALSE), 'E2 Allocators'!$B$15:$W$361, MATCH('O5 Details by Class &amp; Accounts'!BC$18, 'E2 Allocators'!$B$15:$W$15, 0),FALSE)*$E89), 0, VLOOKUP(VLOOKUP($A89, 'E4 TB Allocation Details'!$A$18:$L$214, MATCH("Misc ID", 'E4 TB Allocation Details'!$A$18:$L$18, 0),FALSE), 'E2 Allocators'!$B$15:$W$361, MATCH('O5 Details by Class &amp; Accounts'!BC$18, 'E2 Allocators'!$B$15:$W$15, 0),FALSE)*$E89)</f>
        <v>0</v>
      </c>
      <c r="BD89" s="1321">
        <f>IF(ISERROR(VLOOKUP(VLOOKUP($A89, 'E4 TB Allocation Details'!$A$18:$L$214, MATCH("Misc ID", 'E4 TB Allocation Details'!$A$18:$L$18, 0),FALSE), 'E2 Allocators'!$B$15:$W$361, MATCH('O5 Details by Class &amp; Accounts'!BD$18, 'E2 Allocators'!$B$15:$W$15, 0),FALSE)*$E89), 0, VLOOKUP(VLOOKUP($A89, 'E4 TB Allocation Details'!$A$18:$L$214, MATCH("Misc ID", 'E4 TB Allocation Details'!$A$18:$L$18, 0),FALSE), 'E2 Allocators'!$B$15:$W$361, MATCH('O5 Details by Class &amp; Accounts'!BD$18, 'E2 Allocators'!$B$15:$W$15, 0),FALSE)*$E89)</f>
        <v>0</v>
      </c>
      <c r="BE89" s="1321">
        <f>IF(ISERROR(VLOOKUP(VLOOKUP($A89, 'E4 TB Allocation Details'!$A$18:$L$214, MATCH("Misc ID", 'E4 TB Allocation Details'!$A$18:$L$18, 0),FALSE), 'E2 Allocators'!$B$15:$W$361, MATCH('O5 Details by Class &amp; Accounts'!BE$18, 'E2 Allocators'!$B$15:$W$15, 0),FALSE)*$E89), 0, VLOOKUP(VLOOKUP($A89, 'E4 TB Allocation Details'!$A$18:$L$214, MATCH("Misc ID", 'E4 TB Allocation Details'!$A$18:$L$18, 0),FALSE), 'E2 Allocators'!$B$15:$W$361, MATCH('O5 Details by Class &amp; Accounts'!BE$18, 'E2 Allocators'!$B$15:$W$15, 0),FALSE)*$E89)</f>
        <v>991.91768346258391</v>
      </c>
      <c r="BF89" s="1321">
        <f>IF(ISERROR(VLOOKUP(VLOOKUP($A89, 'E4 TB Allocation Details'!$A$18:$L$214, MATCH("Misc ID", 'E4 TB Allocation Details'!$A$18:$L$18, 0),FALSE), 'E2 Allocators'!$B$15:$W$361, MATCH('O5 Details by Class &amp; Accounts'!BF$18, 'E2 Allocators'!$B$15:$W$15, 0),FALSE)*$E89), 0, VLOOKUP(VLOOKUP($A89, 'E4 TB Allocation Details'!$A$18:$L$214, MATCH("Misc ID", 'E4 TB Allocation Details'!$A$18:$L$18, 0),FALSE), 'E2 Allocators'!$B$15:$W$361, MATCH('O5 Details by Class &amp; Accounts'!BF$18, 'E2 Allocators'!$B$15:$W$15, 0),FALSE)*$E89)</f>
        <v>0</v>
      </c>
      <c r="BG89" s="1321">
        <f>IF(ISERROR(VLOOKUP(VLOOKUP($A89, 'E4 TB Allocation Details'!$A$18:$L$214, MATCH("Misc ID", 'E4 TB Allocation Details'!$A$18:$L$18, 0),FALSE), 'E2 Allocators'!$B$15:$W$361, MATCH('O5 Details by Class &amp; Accounts'!BG$18, 'E2 Allocators'!$B$15:$W$15, 0),FALSE)*$E89), 0, VLOOKUP(VLOOKUP($A89, 'E4 TB Allocation Details'!$A$18:$L$214, MATCH("Misc ID", 'E4 TB Allocation Details'!$A$18:$L$18, 0),FALSE), 'E2 Allocators'!$B$15:$W$361, MATCH('O5 Details by Class &amp; Accounts'!BG$18, 'E2 Allocators'!$B$15:$W$15, 0),FALSE)*$E89)</f>
        <v>109.70440130748092</v>
      </c>
      <c r="BH89" s="1321">
        <f>IF(ISERROR(VLOOKUP(VLOOKUP($A89, 'E4 TB Allocation Details'!$A$18:$L$214, MATCH("Misc ID", 'E4 TB Allocation Details'!$A$18:$L$18, 0),FALSE), 'E2 Allocators'!$B$15:$W$361, MATCH('O5 Details by Class &amp; Accounts'!BH$18, 'E2 Allocators'!$B$15:$W$15, 0),FALSE)*$E89), 0, VLOOKUP(VLOOKUP($A89, 'E4 TB Allocation Details'!$A$18:$L$214, MATCH("Misc ID", 'E4 TB Allocation Details'!$A$18:$L$18, 0),FALSE), 'E2 Allocators'!$B$15:$W$361, MATCH('O5 Details by Class &amp; Accounts'!BH$18, 'E2 Allocators'!$B$15:$W$15, 0),FALSE)*$E89)</f>
        <v>0</v>
      </c>
      <c r="BI89" s="1321">
        <f>IF(ISERROR(VLOOKUP(VLOOKUP($A89, 'E4 TB Allocation Details'!$A$18:$L$214, MATCH("Misc ID", 'E4 TB Allocation Details'!$A$18:$L$18, 0),FALSE), 'E2 Allocators'!$B$15:$W$361, MATCH('O5 Details by Class &amp; Accounts'!BI$18, 'E2 Allocators'!$B$15:$W$15, 0),FALSE)*$E89), 0, VLOOKUP(VLOOKUP($A89, 'E4 TB Allocation Details'!$A$18:$L$214, MATCH("Misc ID", 'E4 TB Allocation Details'!$A$18:$L$18, 0),FALSE), 'E2 Allocators'!$B$15:$W$361, MATCH('O5 Details by Class &amp; Accounts'!BI$18, 'E2 Allocators'!$B$15:$W$15, 0),FALSE)*$E89)</f>
        <v>0</v>
      </c>
      <c r="BJ89" s="1321">
        <f>IF(ISERROR(VLOOKUP(VLOOKUP($A89, 'E4 TB Allocation Details'!$A$18:$L$214, MATCH("Misc ID", 'E4 TB Allocation Details'!$A$18:$L$18, 0),FALSE), 'E2 Allocators'!$B$15:$W$361, MATCH('O5 Details by Class &amp; Accounts'!BJ$18, 'E2 Allocators'!$B$15:$W$15, 0),FALSE)*$E89), 0, VLOOKUP(VLOOKUP($A89, 'E4 TB Allocation Details'!$A$18:$L$214, MATCH("Misc ID", 'E4 TB Allocation Details'!$A$18:$L$18, 0),FALSE), 'E2 Allocators'!$B$15:$W$361, MATCH('O5 Details by Class &amp; Accounts'!BJ$18, 'E2 Allocators'!$B$15:$W$15, 0),FALSE)*$E89)</f>
        <v>0</v>
      </c>
      <c r="BK89" s="1321">
        <f>IF(ISERROR(VLOOKUP(VLOOKUP($A89, 'E4 TB Allocation Details'!$A$18:$L$214, MATCH("Misc ID", 'E4 TB Allocation Details'!$A$18:$L$18, 0),FALSE), 'E2 Allocators'!$B$15:$W$361, MATCH('O5 Details by Class &amp; Accounts'!BK$18, 'E2 Allocators'!$B$15:$W$15, 0),FALSE)*$E89), 0, VLOOKUP(VLOOKUP($A89, 'E4 TB Allocation Details'!$A$18:$L$214, MATCH("Misc ID", 'E4 TB Allocation Details'!$A$18:$L$18, 0),FALSE), 'E2 Allocators'!$B$15:$W$361, MATCH('O5 Details by Class &amp; Accounts'!BK$18, 'E2 Allocators'!$B$15:$W$15, 0),FALSE)*$E89)</f>
        <v>0</v>
      </c>
      <c r="BL89" s="1321">
        <f>IF(ISERROR(VLOOKUP(VLOOKUP($A89, 'E4 TB Allocation Details'!$A$18:$L$214, MATCH("Misc ID", 'E4 TB Allocation Details'!$A$18:$L$18, 0),FALSE), 'E2 Allocators'!$B$15:$W$361, MATCH('O5 Details by Class &amp; Accounts'!BL$18, 'E2 Allocators'!$B$15:$W$15, 0),FALSE)*$E89), 0, VLOOKUP(VLOOKUP($A89, 'E4 TB Allocation Details'!$A$18:$L$214, MATCH("Misc ID", 'E4 TB Allocation Details'!$A$18:$L$18, 0),FALSE), 'E2 Allocators'!$B$15:$W$361, MATCH('O5 Details by Class &amp; Accounts'!BL$18, 'E2 Allocators'!$B$15:$W$15, 0),FALSE)*$E89)</f>
        <v>0</v>
      </c>
      <c r="BM89" s="1321">
        <f>IF(ISERROR(VLOOKUP(VLOOKUP($A89, 'E4 TB Allocation Details'!$A$18:$L$214, MATCH("Misc ID", 'E4 TB Allocation Details'!$A$18:$L$18, 0),FALSE), 'E2 Allocators'!$B$15:$W$361, MATCH('O5 Details by Class &amp; Accounts'!BM$18, 'E2 Allocators'!$B$15:$W$15, 0),FALSE)*$E89), 0, VLOOKUP(VLOOKUP($A89, 'E4 TB Allocation Details'!$A$18:$L$214, MATCH("Misc ID", 'E4 TB Allocation Details'!$A$18:$L$18, 0),FALSE), 'E2 Allocators'!$B$15:$W$361, MATCH('O5 Details by Class &amp; Accounts'!BM$18, 'E2 Allocators'!$B$15:$W$15, 0),FALSE)*$E89)</f>
        <v>0</v>
      </c>
      <c r="BN89" s="1321">
        <f>IF(ISERROR(VLOOKUP(VLOOKUP($A89, 'E4 TB Allocation Details'!$A$18:$L$214, MATCH("Misc ID", 'E4 TB Allocation Details'!$A$18:$L$18, 0),FALSE), 'E2 Allocators'!$B$15:$W$361, MATCH('O5 Details by Class &amp; Accounts'!BN$18, 'E2 Allocators'!$B$15:$W$15, 0),FALSE)*$E89), 0, VLOOKUP(VLOOKUP($A89, 'E4 TB Allocation Details'!$A$18:$L$214, MATCH("Misc ID", 'E4 TB Allocation Details'!$A$18:$L$18, 0),FALSE), 'E2 Allocators'!$B$15:$W$361, MATCH('O5 Details by Class &amp; Accounts'!BN$18, 'E2 Allocators'!$B$15:$W$15, 0),FALSE)*$E89)</f>
        <v>0</v>
      </c>
      <c r="BO89" s="1321">
        <f>IF(ISERROR(VLOOKUP(VLOOKUP($A89, 'E4 TB Allocation Details'!$A$18:$L$214, MATCH("Misc ID", 'E4 TB Allocation Details'!$A$18:$L$18, 0),FALSE), 'E2 Allocators'!$B$15:$W$361, MATCH('O5 Details by Class &amp; Accounts'!BO$18, 'E2 Allocators'!$B$15:$W$15, 0),FALSE)*$E89), 0, VLOOKUP(VLOOKUP($A89, 'E4 TB Allocation Details'!$A$18:$L$214, MATCH("Misc ID", 'E4 TB Allocation Details'!$A$18:$L$18, 0),FALSE), 'E2 Allocators'!$B$15:$W$361, MATCH('O5 Details by Class &amp; Accounts'!BO$18, 'E2 Allocators'!$B$15:$W$15, 0),FALSE)*$E89)</f>
        <v>0</v>
      </c>
      <c r="BP89" s="1321">
        <f>IF(ISERROR(VLOOKUP(VLOOKUP($A89, 'E4 TB Allocation Details'!$A$18:$L$214, MATCH("Misc ID", 'E4 TB Allocation Details'!$A$18:$L$18, 0),FALSE), 'E2 Allocators'!$B$15:$W$361, MATCH('O5 Details by Class &amp; Accounts'!BP$18, 'E2 Allocators'!$B$15:$W$15, 0),FALSE)*$E89), 0, VLOOKUP(VLOOKUP($A89, 'E4 TB Allocation Details'!$A$18:$L$214, MATCH("Misc ID", 'E4 TB Allocation Details'!$A$18:$L$18, 0),FALSE), 'E2 Allocators'!$B$15:$W$361, MATCH('O5 Details by Class &amp; Accounts'!BP$18, 'E2 Allocators'!$B$15:$W$15, 0),FALSE)*$E89)</f>
        <v>0</v>
      </c>
      <c r="BQ89" s="1321">
        <f>IF(ISERROR(VLOOKUP(VLOOKUP($A89, 'E4 TB Allocation Details'!$A$18:$L$214, MATCH("Misc ID", 'E4 TB Allocation Details'!$A$18:$L$18, 0),FALSE), 'E2 Allocators'!$B$15:$W$361, MATCH('O5 Details by Class &amp; Accounts'!BQ$18, 'E2 Allocators'!$B$15:$W$15, 0),FALSE)*$E89), 0, VLOOKUP(VLOOKUP($A89, 'E4 TB Allocation Details'!$A$18:$L$214, MATCH("Misc ID", 'E4 TB Allocation Details'!$A$18:$L$18, 0),FALSE), 'E2 Allocators'!$B$15:$W$361, MATCH('O5 Details by Class &amp; Accounts'!BQ$18, 'E2 Allocators'!$B$15:$W$15, 0),FALSE)*$E89)</f>
        <v>0</v>
      </c>
      <c r="BR89" s="1321">
        <f>IF(ISERROR(VLOOKUP(VLOOKUP($A89, 'E4 TB Allocation Details'!$A$18:$L$214, MATCH("Misc ID", 'E4 TB Allocation Details'!$A$18:$L$18, 0),FALSE), 'E2 Allocators'!$B$15:$W$361, MATCH('O5 Details by Class &amp; Accounts'!BR$18, 'E2 Allocators'!$B$15:$W$15, 0),FALSE)*$E89), 0, VLOOKUP(VLOOKUP($A89, 'E4 TB Allocation Details'!$A$18:$L$214, MATCH("Misc ID", 'E4 TB Allocation Details'!$A$18:$L$18, 0),FALSE), 'E2 Allocators'!$B$15:$W$361, MATCH('O5 Details by Class &amp; Accounts'!BR$18, 'E2 Allocators'!$B$15:$W$15, 0),FALSE)*$E89)</f>
        <v>0</v>
      </c>
      <c r="BS89" s="1321">
        <f t="shared" si="18"/>
        <v>76466.999999999971</v>
      </c>
      <c r="BT89" s="1321">
        <f>IF(ISERROR(VLOOKUP(VLOOKUP($A89, 'E4 TB Allocation Details'!$A$18:$L$214, MATCH("A &amp; G ID", 'E4 TB Allocation Details'!$A$18:$L$18, 0),FALSE), 'E2 Allocators'!$B$15:$W$361, MATCH('O5 Details by Class &amp; Accounts'!BT$18, 'E2 Allocators'!$B$15:$W$15, 0),FALSE)*$E89), 0, VLOOKUP(VLOOKUP($A89, 'E4 TB Allocation Details'!$A$18:$L$214, MATCH("A &amp; G ID", 'E4 TB Allocation Details'!$A$18:$L$18, 0),FALSE), 'E2 Allocators'!$B$15:$W$361, MATCH('O5 Details by Class &amp; Accounts'!BT$18, 'E2 Allocators'!$B$15:$W$15, 0),FALSE)*$E89)</f>
        <v>0</v>
      </c>
      <c r="BU89" s="1321">
        <f>IF(ISERROR(VLOOKUP(VLOOKUP($A89, 'E4 TB Allocation Details'!$A$18:$L$214, MATCH("A &amp; G ID", 'E4 TB Allocation Details'!$A$18:$L$18, 0),FALSE), 'E2 Allocators'!$B$15:$W$361, MATCH('O5 Details by Class &amp; Accounts'!BU$18, 'E2 Allocators'!$B$15:$W$15, 0),FALSE)*$E89), 0, VLOOKUP(VLOOKUP($A89, 'E4 TB Allocation Details'!$A$18:$L$214, MATCH("A &amp; G ID", 'E4 TB Allocation Details'!$A$18:$L$18, 0),FALSE), 'E2 Allocators'!$B$15:$W$361, MATCH('O5 Details by Class &amp; Accounts'!BU$18, 'E2 Allocators'!$B$15:$W$15, 0),FALSE)*$E89)</f>
        <v>0</v>
      </c>
      <c r="BV89" s="1321">
        <f>IF(ISERROR(VLOOKUP(VLOOKUP($A89, 'E4 TB Allocation Details'!$A$18:$L$214, MATCH("A &amp; G ID", 'E4 TB Allocation Details'!$A$18:$L$18, 0),FALSE), 'E2 Allocators'!$B$15:$W$361, MATCH('O5 Details by Class &amp; Accounts'!BV$18, 'E2 Allocators'!$B$15:$W$15, 0),FALSE)*$E89), 0, VLOOKUP(VLOOKUP($A89, 'E4 TB Allocation Details'!$A$18:$L$214, MATCH("A &amp; G ID", 'E4 TB Allocation Details'!$A$18:$L$18, 0),FALSE), 'E2 Allocators'!$B$15:$W$361, MATCH('O5 Details by Class &amp; Accounts'!BV$18, 'E2 Allocators'!$B$15:$W$15, 0),FALSE)*$E89)</f>
        <v>0</v>
      </c>
      <c r="BW89" s="1321">
        <f>IF(ISERROR(VLOOKUP(VLOOKUP($A89, 'E4 TB Allocation Details'!$A$18:$L$214, MATCH("A &amp; G ID", 'E4 TB Allocation Details'!$A$18:$L$18, 0),FALSE), 'E2 Allocators'!$B$15:$W$361, MATCH('O5 Details by Class &amp; Accounts'!BW$18, 'E2 Allocators'!$B$15:$W$15, 0),FALSE)*$E89), 0, VLOOKUP(VLOOKUP($A89, 'E4 TB Allocation Details'!$A$18:$L$214, MATCH("A &amp; G ID", 'E4 TB Allocation Details'!$A$18:$L$18, 0),FALSE), 'E2 Allocators'!$B$15:$W$361, MATCH('O5 Details by Class &amp; Accounts'!BW$18, 'E2 Allocators'!$B$15:$W$15, 0),FALSE)*$E89)</f>
        <v>0</v>
      </c>
      <c r="BX89" s="1321">
        <f>IF(ISERROR(VLOOKUP(VLOOKUP($A89, 'E4 TB Allocation Details'!$A$18:$L$214, MATCH("A &amp; G ID", 'E4 TB Allocation Details'!$A$18:$L$18, 0),FALSE), 'E2 Allocators'!$B$15:$W$361, MATCH('O5 Details by Class &amp; Accounts'!BX$18, 'E2 Allocators'!$B$15:$W$15, 0),FALSE)*$E89), 0, VLOOKUP(VLOOKUP($A89, 'E4 TB Allocation Details'!$A$18:$L$214, MATCH("A &amp; G ID", 'E4 TB Allocation Details'!$A$18:$L$18, 0),FALSE), 'E2 Allocators'!$B$15:$W$361, MATCH('O5 Details by Class &amp; Accounts'!BX$18, 'E2 Allocators'!$B$15:$W$15, 0),FALSE)*$E89)</f>
        <v>0</v>
      </c>
      <c r="BY89" s="1321">
        <f>IF(ISERROR(VLOOKUP(VLOOKUP($A89, 'E4 TB Allocation Details'!$A$18:$L$214, MATCH("A &amp; G ID", 'E4 TB Allocation Details'!$A$18:$L$18, 0),FALSE), 'E2 Allocators'!$B$15:$W$361, MATCH('O5 Details by Class &amp; Accounts'!BY$18, 'E2 Allocators'!$B$15:$W$15, 0),FALSE)*$E89), 0, VLOOKUP(VLOOKUP($A89, 'E4 TB Allocation Details'!$A$18:$L$214, MATCH("A &amp; G ID", 'E4 TB Allocation Details'!$A$18:$L$18, 0),FALSE), 'E2 Allocators'!$B$15:$W$361, MATCH('O5 Details by Class &amp; Accounts'!BY$18, 'E2 Allocators'!$B$15:$W$15, 0),FALSE)*$E89)</f>
        <v>0</v>
      </c>
      <c r="BZ89" s="1321">
        <f>IF(ISERROR(VLOOKUP(VLOOKUP($A89, 'E4 TB Allocation Details'!$A$18:$L$214, MATCH("A &amp; G ID", 'E4 TB Allocation Details'!$A$18:$L$18, 0),FALSE), 'E2 Allocators'!$B$15:$W$361, MATCH('O5 Details by Class &amp; Accounts'!BZ$18, 'E2 Allocators'!$B$15:$W$15, 0),FALSE)*$E89), 0, VLOOKUP(VLOOKUP($A89, 'E4 TB Allocation Details'!$A$18:$L$214, MATCH("A &amp; G ID", 'E4 TB Allocation Details'!$A$18:$L$18, 0),FALSE), 'E2 Allocators'!$B$15:$W$361, MATCH('O5 Details by Class &amp; Accounts'!BZ$18, 'E2 Allocators'!$B$15:$W$15, 0),FALSE)*$E89)</f>
        <v>0</v>
      </c>
      <c r="CA89" s="1321">
        <f>IF(ISERROR(VLOOKUP(VLOOKUP($A89, 'E4 TB Allocation Details'!$A$18:$L$214, MATCH("A &amp; G ID", 'E4 TB Allocation Details'!$A$18:$L$18, 0),FALSE), 'E2 Allocators'!$B$15:$W$361, MATCH('O5 Details by Class &amp; Accounts'!CA$18, 'E2 Allocators'!$B$15:$W$15, 0),FALSE)*$E89), 0, VLOOKUP(VLOOKUP($A89, 'E4 TB Allocation Details'!$A$18:$L$214, MATCH("A &amp; G ID", 'E4 TB Allocation Details'!$A$18:$L$18, 0),FALSE), 'E2 Allocators'!$B$15:$W$361, MATCH('O5 Details by Class &amp; Accounts'!CA$18, 'E2 Allocators'!$B$15:$W$15, 0),FALSE)*$E89)</f>
        <v>0</v>
      </c>
      <c r="CB89" s="1321">
        <f>IF(ISERROR(VLOOKUP(VLOOKUP($A89, 'E4 TB Allocation Details'!$A$18:$L$214, MATCH("A &amp; G ID", 'E4 TB Allocation Details'!$A$18:$L$18, 0),FALSE), 'E2 Allocators'!$B$15:$W$361, MATCH('O5 Details by Class &amp; Accounts'!CB$18, 'E2 Allocators'!$B$15:$W$15, 0),FALSE)*$E89), 0, VLOOKUP(VLOOKUP($A89, 'E4 TB Allocation Details'!$A$18:$L$214, MATCH("A &amp; G ID", 'E4 TB Allocation Details'!$A$18:$L$18, 0),FALSE), 'E2 Allocators'!$B$15:$W$361, MATCH('O5 Details by Class &amp; Accounts'!CB$18, 'E2 Allocators'!$B$15:$W$15, 0),FALSE)*$E89)</f>
        <v>0</v>
      </c>
      <c r="CC89" s="1321">
        <f>IF(ISERROR(VLOOKUP(VLOOKUP($A89, 'E4 TB Allocation Details'!$A$18:$L$214, MATCH("A &amp; G ID", 'E4 TB Allocation Details'!$A$18:$L$18, 0),FALSE), 'E2 Allocators'!$B$15:$W$361, MATCH('O5 Details by Class &amp; Accounts'!CC$18, 'E2 Allocators'!$B$15:$W$15, 0),FALSE)*$E89), 0, VLOOKUP(VLOOKUP($A89, 'E4 TB Allocation Details'!$A$18:$L$214, MATCH("A &amp; G ID", 'E4 TB Allocation Details'!$A$18:$L$18, 0),FALSE), 'E2 Allocators'!$B$15:$W$361, MATCH('O5 Details by Class &amp; Accounts'!CC$18, 'E2 Allocators'!$B$15:$W$15, 0),FALSE)*$E89)</f>
        <v>0</v>
      </c>
      <c r="CD89" s="1321">
        <f>IF(ISERROR(VLOOKUP(VLOOKUP($A89, 'E4 TB Allocation Details'!$A$18:$L$214, MATCH("A &amp; G ID", 'E4 TB Allocation Details'!$A$18:$L$18, 0),FALSE), 'E2 Allocators'!$B$15:$W$361, MATCH('O5 Details by Class &amp; Accounts'!CD$18, 'E2 Allocators'!$B$15:$W$15, 0),FALSE)*$E89), 0, VLOOKUP(VLOOKUP($A89, 'E4 TB Allocation Details'!$A$18:$L$214, MATCH("A &amp; G ID", 'E4 TB Allocation Details'!$A$18:$L$18, 0),FALSE), 'E2 Allocators'!$B$15:$W$361, MATCH('O5 Details by Class &amp; Accounts'!CD$18, 'E2 Allocators'!$B$15:$W$15, 0),FALSE)*$E89)</f>
        <v>0</v>
      </c>
      <c r="CE89" s="1321">
        <f>IF(ISERROR(VLOOKUP(VLOOKUP($A89, 'E4 TB Allocation Details'!$A$18:$L$214, MATCH("A &amp; G ID", 'E4 TB Allocation Details'!$A$18:$L$18, 0),FALSE), 'E2 Allocators'!$B$15:$W$361, MATCH('O5 Details by Class &amp; Accounts'!CE$18, 'E2 Allocators'!$B$15:$W$15, 0),FALSE)*$E89), 0, VLOOKUP(VLOOKUP($A89, 'E4 TB Allocation Details'!$A$18:$L$214, MATCH("A &amp; G ID", 'E4 TB Allocation Details'!$A$18:$L$18, 0),FALSE), 'E2 Allocators'!$B$15:$W$361, MATCH('O5 Details by Class &amp; Accounts'!CE$18, 'E2 Allocators'!$B$15:$W$15, 0),FALSE)*$E89)</f>
        <v>0</v>
      </c>
      <c r="CF89" s="1321">
        <f>IF(ISERROR(VLOOKUP(VLOOKUP($A89, 'E4 TB Allocation Details'!$A$18:$L$214, MATCH("A &amp; G ID", 'E4 TB Allocation Details'!$A$18:$L$18, 0),FALSE), 'E2 Allocators'!$B$15:$W$361, MATCH('O5 Details by Class &amp; Accounts'!CF$18, 'E2 Allocators'!$B$15:$W$15, 0),FALSE)*$E89), 0, VLOOKUP(VLOOKUP($A89, 'E4 TB Allocation Details'!$A$18:$L$214, MATCH("A &amp; G ID", 'E4 TB Allocation Details'!$A$18:$L$18, 0),FALSE), 'E2 Allocators'!$B$15:$W$361, MATCH('O5 Details by Class &amp; Accounts'!CF$18, 'E2 Allocators'!$B$15:$W$15, 0),FALSE)*$E89)</f>
        <v>0</v>
      </c>
      <c r="CG89" s="1321">
        <f>IF(ISERROR(VLOOKUP(VLOOKUP($A89, 'E4 TB Allocation Details'!$A$18:$L$214, MATCH("A &amp; G ID", 'E4 TB Allocation Details'!$A$18:$L$18, 0),FALSE), 'E2 Allocators'!$B$15:$W$361, MATCH('O5 Details by Class &amp; Accounts'!CG$18, 'E2 Allocators'!$B$15:$W$15, 0),FALSE)*$E89), 0, VLOOKUP(VLOOKUP($A89, 'E4 TB Allocation Details'!$A$18:$L$214, MATCH("A &amp; G ID", 'E4 TB Allocation Details'!$A$18:$L$18, 0),FALSE), 'E2 Allocators'!$B$15:$W$361, MATCH('O5 Details by Class &amp; Accounts'!CG$18, 'E2 Allocators'!$B$15:$W$15, 0),FALSE)*$E89)</f>
        <v>0</v>
      </c>
      <c r="CH89" s="1321">
        <f>IF(ISERROR(VLOOKUP(VLOOKUP($A89, 'E4 TB Allocation Details'!$A$18:$L$214, MATCH("A &amp; G ID", 'E4 TB Allocation Details'!$A$18:$L$18, 0),FALSE), 'E2 Allocators'!$B$15:$W$361, MATCH('O5 Details by Class &amp; Accounts'!CH$18, 'E2 Allocators'!$B$15:$W$15, 0),FALSE)*$E89), 0, VLOOKUP(VLOOKUP($A89, 'E4 TB Allocation Details'!$A$18:$L$214, MATCH("A &amp; G ID", 'E4 TB Allocation Details'!$A$18:$L$18, 0),FALSE), 'E2 Allocators'!$B$15:$W$361, MATCH('O5 Details by Class &amp; Accounts'!CH$18, 'E2 Allocators'!$B$15:$W$15, 0),FALSE)*$E89)</f>
        <v>0</v>
      </c>
      <c r="CI89" s="1321">
        <f>IF(ISERROR(VLOOKUP(VLOOKUP($A89, 'E4 TB Allocation Details'!$A$18:$L$214, MATCH("A &amp; G ID", 'E4 TB Allocation Details'!$A$18:$L$18, 0),FALSE), 'E2 Allocators'!$B$15:$W$361, MATCH('O5 Details by Class &amp; Accounts'!CI$18, 'E2 Allocators'!$B$15:$W$15, 0),FALSE)*$E89), 0, VLOOKUP(VLOOKUP($A89, 'E4 TB Allocation Details'!$A$18:$L$214, MATCH("A &amp; G ID", 'E4 TB Allocation Details'!$A$18:$L$18, 0),FALSE), 'E2 Allocators'!$B$15:$W$361, MATCH('O5 Details by Class &amp; Accounts'!CI$18, 'E2 Allocators'!$B$15:$W$15, 0),FALSE)*$E89)</f>
        <v>0</v>
      </c>
      <c r="CJ89" s="1321">
        <f>IF(ISERROR(VLOOKUP(VLOOKUP($A89, 'E4 TB Allocation Details'!$A$18:$L$214, MATCH("A &amp; G ID", 'E4 TB Allocation Details'!$A$18:$L$18, 0),FALSE), 'E2 Allocators'!$B$15:$W$361, MATCH('O5 Details by Class &amp; Accounts'!CJ$18, 'E2 Allocators'!$B$15:$W$15, 0),FALSE)*$E89), 0, VLOOKUP(VLOOKUP($A89, 'E4 TB Allocation Details'!$A$18:$L$214, MATCH("A &amp; G ID", 'E4 TB Allocation Details'!$A$18:$L$18, 0),FALSE), 'E2 Allocators'!$B$15:$W$361, MATCH('O5 Details by Class &amp; Accounts'!CJ$18, 'E2 Allocators'!$B$15:$W$15, 0),FALSE)*$E89)</f>
        <v>0</v>
      </c>
      <c r="CK89" s="1321">
        <f>IF(ISERROR(VLOOKUP(VLOOKUP($A89, 'E4 TB Allocation Details'!$A$18:$L$214, MATCH("A &amp; G ID", 'E4 TB Allocation Details'!$A$18:$L$18, 0),FALSE), 'E2 Allocators'!$B$15:$W$361, MATCH('O5 Details by Class &amp; Accounts'!CK$18, 'E2 Allocators'!$B$15:$W$15, 0),FALSE)*$E89), 0, VLOOKUP(VLOOKUP($A89, 'E4 TB Allocation Details'!$A$18:$L$214, MATCH("A &amp; G ID", 'E4 TB Allocation Details'!$A$18:$L$18, 0),FALSE), 'E2 Allocators'!$B$15:$W$361, MATCH('O5 Details by Class &amp; Accounts'!CK$18, 'E2 Allocators'!$B$15:$W$15, 0),FALSE)*$E89)</f>
        <v>0</v>
      </c>
      <c r="CL89" s="1321">
        <f>IF(ISERROR(VLOOKUP(VLOOKUP($A89, 'E4 TB Allocation Details'!$A$18:$L$214, MATCH("A &amp; G ID", 'E4 TB Allocation Details'!$A$18:$L$18, 0),FALSE), 'E2 Allocators'!$B$15:$W$361, MATCH('O5 Details by Class &amp; Accounts'!CL$18, 'E2 Allocators'!$B$15:$W$15, 0),FALSE)*$E89), 0, VLOOKUP(VLOOKUP($A89, 'E4 TB Allocation Details'!$A$18:$L$214, MATCH("A &amp; G ID", 'E4 TB Allocation Details'!$A$18:$L$18, 0),FALSE), 'E2 Allocators'!$B$15:$W$361, MATCH('O5 Details by Class &amp; Accounts'!CL$18, 'E2 Allocators'!$B$15:$W$15, 0),FALSE)*$E89)</f>
        <v>0</v>
      </c>
      <c r="CM89" s="1321">
        <f>IF(ISERROR(VLOOKUP(VLOOKUP($A89, 'E4 TB Allocation Details'!$A$18:$L$214, MATCH("A &amp; G ID", 'E4 TB Allocation Details'!$A$18:$L$18, 0),FALSE), 'E2 Allocators'!$B$15:$W$361, MATCH('O5 Details by Class &amp; Accounts'!CM$18, 'E2 Allocators'!$B$15:$W$15, 0),FALSE)*$E89), 0, VLOOKUP(VLOOKUP($A89, 'E4 TB Allocation Details'!$A$18:$L$214, MATCH("A &amp; G ID", 'E4 TB Allocation Details'!$A$18:$L$18, 0),FALSE), 'E2 Allocators'!$B$15:$W$361, MATCH('O5 Details by Class &amp; Accounts'!CM$18, 'E2 Allocators'!$B$15:$W$15, 0),FALSE)*$E89)</f>
        <v>0</v>
      </c>
      <c r="CN89" s="1321">
        <f t="shared" si="16"/>
        <v>0</v>
      </c>
      <c r="CO89" s="1650">
        <f t="shared" si="19"/>
        <v>2.9103830456733704E-11</v>
      </c>
      <c r="CQ89" s="1898" t="s">
        <v>1283</v>
      </c>
    </row>
    <row r="90" spans="1:95" s="64" customFormat="1" ht="12.75">
      <c r="A90" s="1092">
        <v>4205</v>
      </c>
      <c r="B90" s="1093" t="s">
        <v>528</v>
      </c>
      <c r="C90" s="1647">
        <f>IF(ISERROR(VLOOKUP($A90,'I3 TB Data'!$A$19:$H$484,MATCH('O5 Details by Class &amp; Accounts'!$C$18, 'I3 TB Data'!$A$19:$H$19,0),0)), 0, VLOOKUP($A90,'I3 TB Data'!$A$19:$H$484,MATCH('O5 Details by Class &amp; Accounts'!$C$18,'I3 TB Data'!$A$19:$H$19,0),0))</f>
        <v>0</v>
      </c>
      <c r="D90" s="1321"/>
      <c r="E90" s="1647">
        <f t="shared" si="17"/>
        <v>0</v>
      </c>
      <c r="F90" s="1649">
        <f>IF(ISERROR(VLOOKUP($A90, 'E1 Categorization'!A33:E124, MATCH("Customer Component", 'E1 Categorization'!$A$33:$E$33,0), 0)), 0, IF(VLOOKUP($A90, 'E1 Categorization'!A33:E124, MATCH("Customer Component", 'E1 Categorization'!$A$33:$E$33,0), 0)=0, 'O5 Details by Class &amp; Accounts'!$E90, IF(AND(VLOOKUP($A90, 'E1 Categorization'!A33:E124, MATCH("Customer Component", 'E1 Categorization'!$A$33:$E$33,0), 0) &gt;0, VLOOKUP($A90, 'E1 Categorization'!A33:E124, MATCH("Customer Component", 'E1 Categorization'!$A$33:$E$33,0), 0)&lt;1), 'O5 Details by Class &amp; Accounts'!$E90*(1-VLOOKUP($A90, 'E1 Categorization'!A33:E124, MATCH("Customer Component", 'E1 Categorization'!$A$33:$E$33,0), 0)), 0)))</f>
        <v>0</v>
      </c>
      <c r="G90" s="1649">
        <f>IF(ISERROR(VLOOKUP($A90, 'E1 Categorization'!A33:E124, MATCH("Customer Component", 'E1 Categorization'!$A$33:$E$33,0), 0)),0, IF(VLOOKUP($A90, 'E1 Categorization'!A33:E124, MATCH("Customer Component", 'E1 Categorization'!$A$33:$E$33,0), 0)=0, 0, IF(AND(VLOOKUP($A90, 'E1 Categorization'!A33:E124, MATCH("Customer Component", 'E1 Categorization'!$A$33:$E$33,0), 0) &gt;0, VLOOKUP($A90, 'E1 Categorization'!A33:E124, MATCH("Customer Component", 'E1 Categorization'!$A$33:$E$33,0), 0)&lt;1), 'O5 Details by Class &amp; Accounts'!$E90*(VLOOKUP($A90, 'E1 Categorization'!A33:E124, MATCH("Customer Component", 'E1 Categorization'!$A$33:$E$33,0), 0)), 'O5 Details by Class &amp; Accounts'!$E90)))</f>
        <v>0</v>
      </c>
      <c r="H90" s="1321">
        <f t="shared" ref="H90:H113" si="20">F90+G90</f>
        <v>0</v>
      </c>
      <c r="I90" s="1321">
        <f>IF(ISERROR(VLOOKUP(VLOOKUP($A90, 'E4 TB Allocation Details'!$A$18:$L$214, MATCH("Demand ID", 'E4 TB Allocation Details'!$A$18:$L$18, 0),FALSE), 'E2 Allocators'!$B$15:$W$361, MATCH('O5 Details by Class &amp; Accounts'!I$18, 'E2 Allocators'!$B$15:$W$15, 0),FALSE)*$F90), 0, VLOOKUP(VLOOKUP($A90, 'E4 TB Allocation Details'!$A$18:$L$214, MATCH("Demand ID", 'E4 TB Allocation Details'!$A$18:$L$18, 0),FALSE), 'E2 Allocators'!$B$15:$W$361, MATCH('O5 Details by Class &amp; Accounts'!I$18, 'E2 Allocators'!$B$15:$W$15, 0),FALSE)*$F90)</f>
        <v>0</v>
      </c>
      <c r="J90" s="1321">
        <f>IF(ISERROR(VLOOKUP(VLOOKUP($A90, 'E4 TB Allocation Details'!$A$18:$L$214, MATCH("Demand ID", 'E4 TB Allocation Details'!$A$18:$L$18, 0),FALSE), 'E2 Allocators'!$B$15:$W$361, MATCH('O5 Details by Class &amp; Accounts'!J$18, 'E2 Allocators'!$B$15:$W$15, 0),FALSE)*$F90), 0, VLOOKUP(VLOOKUP($A90, 'E4 TB Allocation Details'!$A$18:$L$214, MATCH("Demand ID", 'E4 TB Allocation Details'!$A$18:$L$18, 0),FALSE), 'E2 Allocators'!$B$15:$W$361, MATCH('O5 Details by Class &amp; Accounts'!J$18, 'E2 Allocators'!$B$15:$W$15, 0),FALSE)*$F90)</f>
        <v>0</v>
      </c>
      <c r="K90" s="1321">
        <f>IF(ISERROR(VLOOKUP(VLOOKUP($A90, 'E4 TB Allocation Details'!$A$18:$L$214, MATCH("Demand ID", 'E4 TB Allocation Details'!$A$18:$L$18, 0),FALSE), 'E2 Allocators'!$B$15:$W$361, MATCH('O5 Details by Class &amp; Accounts'!K$18, 'E2 Allocators'!$B$15:$W$15, 0),FALSE)*$F90), 0, VLOOKUP(VLOOKUP($A90, 'E4 TB Allocation Details'!$A$18:$L$214, MATCH("Demand ID", 'E4 TB Allocation Details'!$A$18:$L$18, 0),FALSE), 'E2 Allocators'!$B$15:$W$361, MATCH('O5 Details by Class &amp; Accounts'!K$18, 'E2 Allocators'!$B$15:$W$15, 0),FALSE)*$F90)</f>
        <v>0</v>
      </c>
      <c r="L90" s="1321">
        <f>IF(ISERROR(VLOOKUP(VLOOKUP($A90, 'E4 TB Allocation Details'!$A$18:$L$214, MATCH("Demand ID", 'E4 TB Allocation Details'!$A$18:$L$18, 0),FALSE), 'E2 Allocators'!$B$15:$W$361, MATCH('O5 Details by Class &amp; Accounts'!L$18, 'E2 Allocators'!$B$15:$W$15, 0),FALSE)*$F90), 0, VLOOKUP(VLOOKUP($A90, 'E4 TB Allocation Details'!$A$18:$L$214, MATCH("Demand ID", 'E4 TB Allocation Details'!$A$18:$L$18, 0),FALSE), 'E2 Allocators'!$B$15:$W$361, MATCH('O5 Details by Class &amp; Accounts'!L$18, 'E2 Allocators'!$B$15:$W$15, 0),FALSE)*$F90)</f>
        <v>0</v>
      </c>
      <c r="M90" s="1321">
        <f>IF(ISERROR(VLOOKUP(VLOOKUP($A90, 'E4 TB Allocation Details'!$A$18:$L$214, MATCH("Demand ID", 'E4 TB Allocation Details'!$A$18:$L$18, 0),FALSE), 'E2 Allocators'!$B$15:$W$361, MATCH('O5 Details by Class &amp; Accounts'!M$18, 'E2 Allocators'!$B$15:$W$15, 0),FALSE)*$F90), 0, VLOOKUP(VLOOKUP($A90, 'E4 TB Allocation Details'!$A$18:$L$214, MATCH("Demand ID", 'E4 TB Allocation Details'!$A$18:$L$18, 0),FALSE), 'E2 Allocators'!$B$15:$W$361, MATCH('O5 Details by Class &amp; Accounts'!M$18, 'E2 Allocators'!$B$15:$W$15, 0),FALSE)*$F90)</f>
        <v>0</v>
      </c>
      <c r="N90" s="1321">
        <f>IF(ISERROR(VLOOKUP(VLOOKUP($A90, 'E4 TB Allocation Details'!$A$18:$L$214, MATCH("Demand ID", 'E4 TB Allocation Details'!$A$18:$L$18, 0),FALSE), 'E2 Allocators'!$B$15:$W$361, MATCH('O5 Details by Class &amp; Accounts'!N$18, 'E2 Allocators'!$B$15:$W$15, 0),FALSE)*$F90), 0, VLOOKUP(VLOOKUP($A90, 'E4 TB Allocation Details'!$A$18:$L$214, MATCH("Demand ID", 'E4 TB Allocation Details'!$A$18:$L$18, 0),FALSE), 'E2 Allocators'!$B$15:$W$361, MATCH('O5 Details by Class &amp; Accounts'!N$18, 'E2 Allocators'!$B$15:$W$15, 0),FALSE)*$F90)</f>
        <v>0</v>
      </c>
      <c r="O90" s="1321">
        <f>IF(ISERROR(VLOOKUP(VLOOKUP($A90, 'E4 TB Allocation Details'!$A$18:$L$214, MATCH("Demand ID", 'E4 TB Allocation Details'!$A$18:$L$18, 0),FALSE), 'E2 Allocators'!$B$15:$W$361, MATCH('O5 Details by Class &amp; Accounts'!O$18, 'E2 Allocators'!$B$15:$W$15, 0),FALSE)*$F90), 0, VLOOKUP(VLOOKUP($A90, 'E4 TB Allocation Details'!$A$18:$L$214, MATCH("Demand ID", 'E4 TB Allocation Details'!$A$18:$L$18, 0),FALSE), 'E2 Allocators'!$B$15:$W$361, MATCH('O5 Details by Class &amp; Accounts'!O$18, 'E2 Allocators'!$B$15:$W$15, 0),FALSE)*$F90)</f>
        <v>0</v>
      </c>
      <c r="P90" s="1321">
        <f>IF(ISERROR(VLOOKUP(VLOOKUP($A90, 'E4 TB Allocation Details'!$A$18:$L$214, MATCH("Demand ID", 'E4 TB Allocation Details'!$A$18:$L$18, 0),FALSE), 'E2 Allocators'!$B$15:$W$361, MATCH('O5 Details by Class &amp; Accounts'!P$18, 'E2 Allocators'!$B$15:$W$15, 0),FALSE)*$F90), 0, VLOOKUP(VLOOKUP($A90, 'E4 TB Allocation Details'!$A$18:$L$214, MATCH("Demand ID", 'E4 TB Allocation Details'!$A$18:$L$18, 0),FALSE), 'E2 Allocators'!$B$15:$W$361, MATCH('O5 Details by Class &amp; Accounts'!P$18, 'E2 Allocators'!$B$15:$W$15, 0),FALSE)*$F90)</f>
        <v>0</v>
      </c>
      <c r="Q90" s="1321">
        <f>IF(ISERROR(VLOOKUP(VLOOKUP($A90, 'E4 TB Allocation Details'!$A$18:$L$214, MATCH("Demand ID", 'E4 TB Allocation Details'!$A$18:$L$18, 0),FALSE), 'E2 Allocators'!$B$15:$W$361, MATCH('O5 Details by Class &amp; Accounts'!Q$18, 'E2 Allocators'!$B$15:$W$15, 0),FALSE)*$F90), 0, VLOOKUP(VLOOKUP($A90, 'E4 TB Allocation Details'!$A$18:$L$214, MATCH("Demand ID", 'E4 TB Allocation Details'!$A$18:$L$18, 0),FALSE), 'E2 Allocators'!$B$15:$W$361, MATCH('O5 Details by Class &amp; Accounts'!Q$18, 'E2 Allocators'!$B$15:$W$15, 0),FALSE)*$F90)</f>
        <v>0</v>
      </c>
      <c r="R90" s="1321">
        <f>IF(ISERROR(VLOOKUP(VLOOKUP($A90, 'E4 TB Allocation Details'!$A$18:$L$214, MATCH("Demand ID", 'E4 TB Allocation Details'!$A$18:$L$18, 0),FALSE), 'E2 Allocators'!$B$15:$W$361, MATCH('O5 Details by Class &amp; Accounts'!R$18, 'E2 Allocators'!$B$15:$W$15, 0),FALSE)*$F90), 0, VLOOKUP(VLOOKUP($A90, 'E4 TB Allocation Details'!$A$18:$L$214, MATCH("Demand ID", 'E4 TB Allocation Details'!$A$18:$L$18, 0),FALSE), 'E2 Allocators'!$B$15:$W$361, MATCH('O5 Details by Class &amp; Accounts'!R$18, 'E2 Allocators'!$B$15:$W$15, 0),FALSE)*$F90)</f>
        <v>0</v>
      </c>
      <c r="S90" s="1321">
        <f>IF(ISERROR(VLOOKUP(VLOOKUP($A90, 'E4 TB Allocation Details'!$A$18:$L$214, MATCH("Demand ID", 'E4 TB Allocation Details'!$A$18:$L$18, 0),FALSE), 'E2 Allocators'!$B$15:$W$361, MATCH('O5 Details by Class &amp; Accounts'!S$18, 'E2 Allocators'!$B$15:$W$15, 0),FALSE)*$F90), 0, VLOOKUP(VLOOKUP($A90, 'E4 TB Allocation Details'!$A$18:$L$214, MATCH("Demand ID", 'E4 TB Allocation Details'!$A$18:$L$18, 0),FALSE), 'E2 Allocators'!$B$15:$W$361, MATCH('O5 Details by Class &amp; Accounts'!S$18, 'E2 Allocators'!$B$15:$W$15, 0),FALSE)*$F90)</f>
        <v>0</v>
      </c>
      <c r="T90" s="1321">
        <f>IF(ISERROR(VLOOKUP(VLOOKUP($A90, 'E4 TB Allocation Details'!$A$18:$L$214, MATCH("Demand ID", 'E4 TB Allocation Details'!$A$18:$L$18, 0),FALSE), 'E2 Allocators'!$B$15:$W$361, MATCH('O5 Details by Class &amp; Accounts'!T$18, 'E2 Allocators'!$B$15:$W$15, 0),FALSE)*$F90), 0, VLOOKUP(VLOOKUP($A90, 'E4 TB Allocation Details'!$A$18:$L$214, MATCH("Demand ID", 'E4 TB Allocation Details'!$A$18:$L$18, 0),FALSE), 'E2 Allocators'!$B$15:$W$361, MATCH('O5 Details by Class &amp; Accounts'!T$18, 'E2 Allocators'!$B$15:$W$15, 0),FALSE)*$F90)</f>
        <v>0</v>
      </c>
      <c r="U90" s="1321">
        <f>IF(ISERROR(VLOOKUP(VLOOKUP($A90, 'E4 TB Allocation Details'!$A$18:$L$214, MATCH("Demand ID", 'E4 TB Allocation Details'!$A$18:$L$18, 0),FALSE), 'E2 Allocators'!$B$15:$W$361, MATCH('O5 Details by Class &amp; Accounts'!U$18, 'E2 Allocators'!$B$15:$W$15, 0),FALSE)*$F90), 0, VLOOKUP(VLOOKUP($A90, 'E4 TB Allocation Details'!$A$18:$L$214, MATCH("Demand ID", 'E4 TB Allocation Details'!$A$18:$L$18, 0),FALSE), 'E2 Allocators'!$B$15:$W$361, MATCH('O5 Details by Class &amp; Accounts'!U$18, 'E2 Allocators'!$B$15:$W$15, 0),FALSE)*$F90)</f>
        <v>0</v>
      </c>
      <c r="V90" s="1321">
        <f>IF(ISERROR(VLOOKUP(VLOOKUP($A90, 'E4 TB Allocation Details'!$A$18:$L$214, MATCH("Demand ID", 'E4 TB Allocation Details'!$A$18:$L$18, 0),FALSE), 'E2 Allocators'!$B$15:$W$361, MATCH('O5 Details by Class &amp; Accounts'!V$18, 'E2 Allocators'!$B$15:$W$15, 0),FALSE)*$F90), 0, VLOOKUP(VLOOKUP($A90, 'E4 TB Allocation Details'!$A$18:$L$214, MATCH("Demand ID", 'E4 TB Allocation Details'!$A$18:$L$18, 0),FALSE), 'E2 Allocators'!$B$15:$W$361, MATCH('O5 Details by Class &amp; Accounts'!V$18, 'E2 Allocators'!$B$15:$W$15, 0),FALSE)*$F90)</f>
        <v>0</v>
      </c>
      <c r="W90" s="1321">
        <f>IF(ISERROR(VLOOKUP(VLOOKUP($A90, 'E4 TB Allocation Details'!$A$18:$L$214, MATCH("Demand ID", 'E4 TB Allocation Details'!$A$18:$L$18, 0),FALSE), 'E2 Allocators'!$B$15:$W$361, MATCH('O5 Details by Class &amp; Accounts'!W$18, 'E2 Allocators'!$B$15:$W$15, 0),FALSE)*$F90), 0, VLOOKUP(VLOOKUP($A90, 'E4 TB Allocation Details'!$A$18:$L$214, MATCH("Demand ID", 'E4 TB Allocation Details'!$A$18:$L$18, 0),FALSE), 'E2 Allocators'!$B$15:$W$361, MATCH('O5 Details by Class &amp; Accounts'!W$18, 'E2 Allocators'!$B$15:$W$15, 0),FALSE)*$F90)</f>
        <v>0</v>
      </c>
      <c r="X90" s="1321">
        <f>IF(ISERROR(VLOOKUP(VLOOKUP($A90, 'E4 TB Allocation Details'!$A$18:$L$214, MATCH("Demand ID", 'E4 TB Allocation Details'!$A$18:$L$18, 0),FALSE), 'E2 Allocators'!$B$15:$W$361, MATCH('O5 Details by Class &amp; Accounts'!X$18, 'E2 Allocators'!$B$15:$W$15, 0),FALSE)*$F90), 0, VLOOKUP(VLOOKUP($A90, 'E4 TB Allocation Details'!$A$18:$L$214, MATCH("Demand ID", 'E4 TB Allocation Details'!$A$18:$L$18, 0),FALSE), 'E2 Allocators'!$B$15:$W$361, MATCH('O5 Details by Class &amp; Accounts'!X$18, 'E2 Allocators'!$B$15:$W$15, 0),FALSE)*$F90)</f>
        <v>0</v>
      </c>
      <c r="Y90" s="1321">
        <f>IF(ISERROR(VLOOKUP(VLOOKUP($A90, 'E4 TB Allocation Details'!$A$18:$L$214, MATCH("Demand ID", 'E4 TB Allocation Details'!$A$18:$L$18, 0),FALSE), 'E2 Allocators'!$B$15:$W$361, MATCH('O5 Details by Class &amp; Accounts'!Y$18, 'E2 Allocators'!$B$15:$W$15, 0),FALSE)*$F90), 0, VLOOKUP(VLOOKUP($A90, 'E4 TB Allocation Details'!$A$18:$L$214, MATCH("Demand ID", 'E4 TB Allocation Details'!$A$18:$L$18, 0),FALSE), 'E2 Allocators'!$B$15:$W$361, MATCH('O5 Details by Class &amp; Accounts'!Y$18, 'E2 Allocators'!$B$15:$W$15, 0),FALSE)*$F90)</f>
        <v>0</v>
      </c>
      <c r="Z90" s="1321">
        <f>IF(ISERROR(VLOOKUP(VLOOKUP($A90, 'E4 TB Allocation Details'!$A$18:$L$214, MATCH("Demand ID", 'E4 TB Allocation Details'!$A$18:$L$18, 0),FALSE), 'E2 Allocators'!$B$15:$W$361, MATCH('O5 Details by Class &amp; Accounts'!Z$18, 'E2 Allocators'!$B$15:$W$15, 0),FALSE)*$F90), 0, VLOOKUP(VLOOKUP($A90, 'E4 TB Allocation Details'!$A$18:$L$214, MATCH("Demand ID", 'E4 TB Allocation Details'!$A$18:$L$18, 0),FALSE), 'E2 Allocators'!$B$15:$W$361, MATCH('O5 Details by Class &amp; Accounts'!Z$18, 'E2 Allocators'!$B$15:$W$15, 0),FALSE)*$F90)</f>
        <v>0</v>
      </c>
      <c r="AA90" s="1321">
        <f>IF(ISERROR(VLOOKUP(VLOOKUP($A90, 'E4 TB Allocation Details'!$A$18:$L$214, MATCH("Demand ID", 'E4 TB Allocation Details'!$A$18:$L$18, 0),FALSE), 'E2 Allocators'!$B$15:$W$361, MATCH('O5 Details by Class &amp; Accounts'!AA$18, 'E2 Allocators'!$B$15:$W$15, 0),FALSE)*$F90), 0, VLOOKUP(VLOOKUP($A90, 'E4 TB Allocation Details'!$A$18:$L$214, MATCH("Demand ID", 'E4 TB Allocation Details'!$A$18:$L$18, 0),FALSE), 'E2 Allocators'!$B$15:$W$361, MATCH('O5 Details by Class &amp; Accounts'!AA$18, 'E2 Allocators'!$B$15:$W$15, 0),FALSE)*$F90)</f>
        <v>0</v>
      </c>
      <c r="AB90" s="1321">
        <f>IF(ISERROR(VLOOKUP(VLOOKUP($A90, 'E4 TB Allocation Details'!$A$18:$L$214, MATCH("Demand ID", 'E4 TB Allocation Details'!$A$18:$L$18, 0),FALSE), 'E2 Allocators'!$B$15:$W$361, MATCH('O5 Details by Class &amp; Accounts'!AB$18, 'E2 Allocators'!$B$15:$W$15, 0),FALSE)*$F90), 0, VLOOKUP(VLOOKUP($A90, 'E4 TB Allocation Details'!$A$18:$L$214, MATCH("Demand ID", 'E4 TB Allocation Details'!$A$18:$L$18, 0),FALSE), 'E2 Allocators'!$B$15:$W$361, MATCH('O5 Details by Class &amp; Accounts'!AB$18, 'E2 Allocators'!$B$15:$W$15, 0),FALSE)*$F90)</f>
        <v>0</v>
      </c>
      <c r="AC90" s="1321">
        <f t="shared" ref="AC90:AC113" si="21">SUM(I90:AB90)</f>
        <v>0</v>
      </c>
      <c r="AD90" s="1321">
        <f>IF(ISERROR(VLOOKUP(VLOOKUP($A90, 'E4 TB Allocation Details'!$A$18:$L$214, MATCH("Customer ID", 'E4 TB Allocation Details'!$A$18:$L$18, 0),FALSE), 'E2 Allocators'!$B$15:$W$361, MATCH('O5 Details by Class &amp; Accounts'!AD$18, 'E2 Allocators'!$B$15:$W$15, 0),FALSE)*$G90), 0, VLOOKUP(VLOOKUP($A90, 'E4 TB Allocation Details'!$A$18:$L$214, MATCH("Customer ID", 'E4 TB Allocation Details'!$A$18:$L$18, 0),FALSE), 'E2 Allocators'!$B$15:$W$361, MATCH('O5 Details by Class &amp; Accounts'!AD$18, 'E2 Allocators'!$B$15:$W$15, 0),FALSE)*$G90)</f>
        <v>0</v>
      </c>
      <c r="AE90" s="1321">
        <f>IF(ISERROR(VLOOKUP(VLOOKUP($A90, 'E4 TB Allocation Details'!$A$18:$L$214, MATCH("Customer ID", 'E4 TB Allocation Details'!$A$18:$L$18, 0),FALSE), 'E2 Allocators'!$B$15:$W$361, MATCH('O5 Details by Class &amp; Accounts'!AE$18, 'E2 Allocators'!$B$15:$W$15, 0),FALSE)*$G90), 0, VLOOKUP(VLOOKUP($A90, 'E4 TB Allocation Details'!$A$18:$L$214, MATCH("Customer ID", 'E4 TB Allocation Details'!$A$18:$L$18, 0),FALSE), 'E2 Allocators'!$B$15:$W$361, MATCH('O5 Details by Class &amp; Accounts'!AE$18, 'E2 Allocators'!$B$15:$W$15, 0),FALSE)*$G90)</f>
        <v>0</v>
      </c>
      <c r="AF90" s="1321">
        <f>IF(ISERROR(VLOOKUP(VLOOKUP($A90, 'E4 TB Allocation Details'!$A$18:$L$214, MATCH("Customer ID", 'E4 TB Allocation Details'!$A$18:$L$18, 0),FALSE), 'E2 Allocators'!$B$15:$W$361, MATCH('O5 Details by Class &amp; Accounts'!AF$18, 'E2 Allocators'!$B$15:$W$15, 0),FALSE)*$G90), 0, VLOOKUP(VLOOKUP($A90, 'E4 TB Allocation Details'!$A$18:$L$214, MATCH("Customer ID", 'E4 TB Allocation Details'!$A$18:$L$18, 0),FALSE), 'E2 Allocators'!$B$15:$W$361, MATCH('O5 Details by Class &amp; Accounts'!AF$18, 'E2 Allocators'!$B$15:$W$15, 0),FALSE)*$G90)</f>
        <v>0</v>
      </c>
      <c r="AG90" s="1321">
        <f>IF(ISERROR(VLOOKUP(VLOOKUP($A90, 'E4 TB Allocation Details'!$A$18:$L$214, MATCH("Customer ID", 'E4 TB Allocation Details'!$A$18:$L$18, 0),FALSE), 'E2 Allocators'!$B$15:$W$361, MATCH('O5 Details by Class &amp; Accounts'!AG$18, 'E2 Allocators'!$B$15:$W$15, 0),FALSE)*$G90), 0, VLOOKUP(VLOOKUP($A90, 'E4 TB Allocation Details'!$A$18:$L$214, MATCH("Customer ID", 'E4 TB Allocation Details'!$A$18:$L$18, 0),FALSE), 'E2 Allocators'!$B$15:$W$361, MATCH('O5 Details by Class &amp; Accounts'!AG$18, 'E2 Allocators'!$B$15:$W$15, 0),FALSE)*$G90)</f>
        <v>0</v>
      </c>
      <c r="AH90" s="1321">
        <f>IF(ISERROR(VLOOKUP(VLOOKUP($A90, 'E4 TB Allocation Details'!$A$18:$L$214, MATCH("Customer ID", 'E4 TB Allocation Details'!$A$18:$L$18, 0),FALSE), 'E2 Allocators'!$B$15:$W$361, MATCH('O5 Details by Class &amp; Accounts'!AH$18, 'E2 Allocators'!$B$15:$W$15, 0),FALSE)*$G90), 0, VLOOKUP(VLOOKUP($A90, 'E4 TB Allocation Details'!$A$18:$L$214, MATCH("Customer ID", 'E4 TB Allocation Details'!$A$18:$L$18, 0),FALSE), 'E2 Allocators'!$B$15:$W$361, MATCH('O5 Details by Class &amp; Accounts'!AH$18, 'E2 Allocators'!$B$15:$W$15, 0),FALSE)*$G90)</f>
        <v>0</v>
      </c>
      <c r="AI90" s="1321">
        <f>IF(ISERROR(VLOOKUP(VLOOKUP($A90, 'E4 TB Allocation Details'!$A$18:$L$214, MATCH("Customer ID", 'E4 TB Allocation Details'!$A$18:$L$18, 0),FALSE), 'E2 Allocators'!$B$15:$W$361, MATCH('O5 Details by Class &amp; Accounts'!AI$18, 'E2 Allocators'!$B$15:$W$15, 0),FALSE)*$G90), 0, VLOOKUP(VLOOKUP($A90, 'E4 TB Allocation Details'!$A$18:$L$214, MATCH("Customer ID", 'E4 TB Allocation Details'!$A$18:$L$18, 0),FALSE), 'E2 Allocators'!$B$15:$W$361, MATCH('O5 Details by Class &amp; Accounts'!AI$18, 'E2 Allocators'!$B$15:$W$15, 0),FALSE)*$G90)</f>
        <v>0</v>
      </c>
      <c r="AJ90" s="1321">
        <f>IF(ISERROR(VLOOKUP(VLOOKUP($A90, 'E4 TB Allocation Details'!$A$18:$L$214, MATCH("Customer ID", 'E4 TB Allocation Details'!$A$18:$L$18, 0),FALSE), 'E2 Allocators'!$B$15:$W$361, MATCH('O5 Details by Class &amp; Accounts'!AJ$18, 'E2 Allocators'!$B$15:$W$15, 0),FALSE)*$G90), 0, VLOOKUP(VLOOKUP($A90, 'E4 TB Allocation Details'!$A$18:$L$214, MATCH("Customer ID", 'E4 TB Allocation Details'!$A$18:$L$18, 0),FALSE), 'E2 Allocators'!$B$15:$W$361, MATCH('O5 Details by Class &amp; Accounts'!AJ$18, 'E2 Allocators'!$B$15:$W$15, 0),FALSE)*$G90)</f>
        <v>0</v>
      </c>
      <c r="AK90" s="1321">
        <f>IF(ISERROR(VLOOKUP(VLOOKUP($A90, 'E4 TB Allocation Details'!$A$18:$L$214, MATCH("Customer ID", 'E4 TB Allocation Details'!$A$18:$L$18, 0),FALSE), 'E2 Allocators'!$B$15:$W$361, MATCH('O5 Details by Class &amp; Accounts'!AK$18, 'E2 Allocators'!$B$15:$W$15, 0),FALSE)*$G90), 0, VLOOKUP(VLOOKUP($A90, 'E4 TB Allocation Details'!$A$18:$L$214, MATCH("Customer ID", 'E4 TB Allocation Details'!$A$18:$L$18, 0),FALSE), 'E2 Allocators'!$B$15:$W$361, MATCH('O5 Details by Class &amp; Accounts'!AK$18, 'E2 Allocators'!$B$15:$W$15, 0),FALSE)*$G90)</f>
        <v>0</v>
      </c>
      <c r="AL90" s="1321">
        <f>IF(ISERROR(VLOOKUP(VLOOKUP($A90, 'E4 TB Allocation Details'!$A$18:$L$214, MATCH("Customer ID", 'E4 TB Allocation Details'!$A$18:$L$18, 0),FALSE), 'E2 Allocators'!$B$15:$W$361, MATCH('O5 Details by Class &amp; Accounts'!AL$18, 'E2 Allocators'!$B$15:$W$15, 0),FALSE)*$G90), 0, VLOOKUP(VLOOKUP($A90, 'E4 TB Allocation Details'!$A$18:$L$214, MATCH("Customer ID", 'E4 TB Allocation Details'!$A$18:$L$18, 0),FALSE), 'E2 Allocators'!$B$15:$W$361, MATCH('O5 Details by Class &amp; Accounts'!AL$18, 'E2 Allocators'!$B$15:$W$15, 0),FALSE)*$G90)</f>
        <v>0</v>
      </c>
      <c r="AM90" s="1321">
        <f>IF(ISERROR(VLOOKUP(VLOOKUP($A90, 'E4 TB Allocation Details'!$A$18:$L$214, MATCH("Customer ID", 'E4 TB Allocation Details'!$A$18:$L$18, 0),FALSE), 'E2 Allocators'!$B$15:$W$361, MATCH('O5 Details by Class &amp; Accounts'!AM$18, 'E2 Allocators'!$B$15:$W$15, 0),FALSE)*$G90), 0, VLOOKUP(VLOOKUP($A90, 'E4 TB Allocation Details'!$A$18:$L$214, MATCH("Customer ID", 'E4 TB Allocation Details'!$A$18:$L$18, 0),FALSE), 'E2 Allocators'!$B$15:$W$361, MATCH('O5 Details by Class &amp; Accounts'!AM$18, 'E2 Allocators'!$B$15:$W$15, 0),FALSE)*$G90)</f>
        <v>0</v>
      </c>
      <c r="AN90" s="1321">
        <f>IF(ISERROR(VLOOKUP(VLOOKUP($A90, 'E4 TB Allocation Details'!$A$18:$L$214, MATCH("Customer ID", 'E4 TB Allocation Details'!$A$18:$L$18, 0),FALSE), 'E2 Allocators'!$B$15:$W$361, MATCH('O5 Details by Class &amp; Accounts'!AN$18, 'E2 Allocators'!$B$15:$W$15, 0),FALSE)*$G90), 0, VLOOKUP(VLOOKUP($A90, 'E4 TB Allocation Details'!$A$18:$L$214, MATCH("Customer ID", 'E4 TB Allocation Details'!$A$18:$L$18, 0),FALSE), 'E2 Allocators'!$B$15:$W$361, MATCH('O5 Details by Class &amp; Accounts'!AN$18, 'E2 Allocators'!$B$15:$W$15, 0),FALSE)*$G90)</f>
        <v>0</v>
      </c>
      <c r="AO90" s="1321">
        <f>IF(ISERROR(VLOOKUP(VLOOKUP($A90, 'E4 TB Allocation Details'!$A$18:$L$214, MATCH("Customer ID", 'E4 TB Allocation Details'!$A$18:$L$18, 0),FALSE), 'E2 Allocators'!$B$15:$W$361, MATCH('O5 Details by Class &amp; Accounts'!AO$18, 'E2 Allocators'!$B$15:$W$15, 0),FALSE)*$G90), 0, VLOOKUP(VLOOKUP($A90, 'E4 TB Allocation Details'!$A$18:$L$214, MATCH("Customer ID", 'E4 TB Allocation Details'!$A$18:$L$18, 0),FALSE), 'E2 Allocators'!$B$15:$W$361, MATCH('O5 Details by Class &amp; Accounts'!AO$18, 'E2 Allocators'!$B$15:$W$15, 0),FALSE)*$G90)</f>
        <v>0</v>
      </c>
      <c r="AP90" s="1321">
        <f>IF(ISERROR(VLOOKUP(VLOOKUP($A90, 'E4 TB Allocation Details'!$A$18:$L$214, MATCH("Customer ID", 'E4 TB Allocation Details'!$A$18:$L$18, 0),FALSE), 'E2 Allocators'!$B$15:$W$361, MATCH('O5 Details by Class &amp; Accounts'!AP$18, 'E2 Allocators'!$B$15:$W$15, 0),FALSE)*$G90), 0, VLOOKUP(VLOOKUP($A90, 'E4 TB Allocation Details'!$A$18:$L$214, MATCH("Customer ID", 'E4 TB Allocation Details'!$A$18:$L$18, 0),FALSE), 'E2 Allocators'!$B$15:$W$361, MATCH('O5 Details by Class &amp; Accounts'!AP$18, 'E2 Allocators'!$B$15:$W$15, 0),FALSE)*$G90)</f>
        <v>0</v>
      </c>
      <c r="AQ90" s="1321">
        <f>IF(ISERROR(VLOOKUP(VLOOKUP($A90, 'E4 TB Allocation Details'!$A$18:$L$214, MATCH("Customer ID", 'E4 TB Allocation Details'!$A$18:$L$18, 0),FALSE), 'E2 Allocators'!$B$15:$W$361, MATCH('O5 Details by Class &amp; Accounts'!AQ$18, 'E2 Allocators'!$B$15:$W$15, 0),FALSE)*$G90), 0, VLOOKUP(VLOOKUP($A90, 'E4 TB Allocation Details'!$A$18:$L$214, MATCH("Customer ID", 'E4 TB Allocation Details'!$A$18:$L$18, 0),FALSE), 'E2 Allocators'!$B$15:$W$361, MATCH('O5 Details by Class &amp; Accounts'!AQ$18, 'E2 Allocators'!$B$15:$W$15, 0),FALSE)*$G90)</f>
        <v>0</v>
      </c>
      <c r="AR90" s="1321">
        <f>IF(ISERROR(VLOOKUP(VLOOKUP($A90, 'E4 TB Allocation Details'!$A$18:$L$214, MATCH("Customer ID", 'E4 TB Allocation Details'!$A$18:$L$18, 0),FALSE), 'E2 Allocators'!$B$15:$W$361, MATCH('O5 Details by Class &amp; Accounts'!AR$18, 'E2 Allocators'!$B$15:$W$15, 0),FALSE)*$G90), 0, VLOOKUP(VLOOKUP($A90, 'E4 TB Allocation Details'!$A$18:$L$214, MATCH("Customer ID", 'E4 TB Allocation Details'!$A$18:$L$18, 0),FALSE), 'E2 Allocators'!$B$15:$W$361, MATCH('O5 Details by Class &amp; Accounts'!AR$18, 'E2 Allocators'!$B$15:$W$15, 0),FALSE)*$G90)</f>
        <v>0</v>
      </c>
      <c r="AS90" s="1321">
        <f>IF(ISERROR(VLOOKUP(VLOOKUP($A90, 'E4 TB Allocation Details'!$A$18:$L$214, MATCH("Customer ID", 'E4 TB Allocation Details'!$A$18:$L$18, 0),FALSE), 'E2 Allocators'!$B$15:$W$361, MATCH('O5 Details by Class &amp; Accounts'!AS$18, 'E2 Allocators'!$B$15:$W$15, 0),FALSE)*$G90), 0, VLOOKUP(VLOOKUP($A90, 'E4 TB Allocation Details'!$A$18:$L$214, MATCH("Customer ID", 'E4 TB Allocation Details'!$A$18:$L$18, 0),FALSE), 'E2 Allocators'!$B$15:$W$361, MATCH('O5 Details by Class &amp; Accounts'!AS$18, 'E2 Allocators'!$B$15:$W$15, 0),FALSE)*$G90)</f>
        <v>0</v>
      </c>
      <c r="AT90" s="1321">
        <f>IF(ISERROR(VLOOKUP(VLOOKUP($A90, 'E4 TB Allocation Details'!$A$18:$L$214, MATCH("Customer ID", 'E4 TB Allocation Details'!$A$18:$L$18, 0),FALSE), 'E2 Allocators'!$B$15:$W$361, MATCH('O5 Details by Class &amp; Accounts'!AT$18, 'E2 Allocators'!$B$15:$W$15, 0),FALSE)*$G90), 0, VLOOKUP(VLOOKUP($A90, 'E4 TB Allocation Details'!$A$18:$L$214, MATCH("Customer ID", 'E4 TB Allocation Details'!$A$18:$L$18, 0),FALSE), 'E2 Allocators'!$B$15:$W$361, MATCH('O5 Details by Class &amp; Accounts'!AT$18, 'E2 Allocators'!$B$15:$W$15, 0),FALSE)*$G90)</f>
        <v>0</v>
      </c>
      <c r="AU90" s="1321">
        <f>IF(ISERROR(VLOOKUP(VLOOKUP($A90, 'E4 TB Allocation Details'!$A$18:$L$214, MATCH("Customer ID", 'E4 TB Allocation Details'!$A$18:$L$18, 0),FALSE), 'E2 Allocators'!$B$15:$W$361, MATCH('O5 Details by Class &amp; Accounts'!AU$18, 'E2 Allocators'!$B$15:$W$15, 0),FALSE)*$G90), 0, VLOOKUP(VLOOKUP($A90, 'E4 TB Allocation Details'!$A$18:$L$214, MATCH("Customer ID", 'E4 TB Allocation Details'!$A$18:$L$18, 0),FALSE), 'E2 Allocators'!$B$15:$W$361, MATCH('O5 Details by Class &amp; Accounts'!AU$18, 'E2 Allocators'!$B$15:$W$15, 0),FALSE)*$G90)</f>
        <v>0</v>
      </c>
      <c r="AV90" s="1321">
        <f>IF(ISERROR(VLOOKUP(VLOOKUP($A90, 'E4 TB Allocation Details'!$A$18:$L$214, MATCH("Customer ID", 'E4 TB Allocation Details'!$A$18:$L$18, 0),FALSE), 'E2 Allocators'!$B$15:$W$361, MATCH('O5 Details by Class &amp; Accounts'!AV$18, 'E2 Allocators'!$B$15:$W$15, 0),FALSE)*$G90), 0, VLOOKUP(VLOOKUP($A90, 'E4 TB Allocation Details'!$A$18:$L$214, MATCH("Customer ID", 'E4 TB Allocation Details'!$A$18:$L$18, 0),FALSE), 'E2 Allocators'!$B$15:$W$361, MATCH('O5 Details by Class &amp; Accounts'!AV$18, 'E2 Allocators'!$B$15:$W$15, 0),FALSE)*$G90)</f>
        <v>0</v>
      </c>
      <c r="AW90" s="1321">
        <f>IF(ISERROR(VLOOKUP(VLOOKUP($A90, 'E4 TB Allocation Details'!$A$18:$L$214, MATCH("Customer ID", 'E4 TB Allocation Details'!$A$18:$L$18, 0),FALSE), 'E2 Allocators'!$B$15:$W$361, MATCH('O5 Details by Class &amp; Accounts'!AW$18, 'E2 Allocators'!$B$15:$W$15, 0),FALSE)*$G90), 0, VLOOKUP(VLOOKUP($A90, 'E4 TB Allocation Details'!$A$18:$L$214, MATCH("Customer ID", 'E4 TB Allocation Details'!$A$18:$L$18, 0),FALSE), 'E2 Allocators'!$B$15:$W$361, MATCH('O5 Details by Class &amp; Accounts'!AW$18, 'E2 Allocators'!$B$15:$W$15, 0),FALSE)*$G90)</f>
        <v>0</v>
      </c>
      <c r="AX90" s="1321">
        <f t="shared" ref="AX90:AX113" si="22">SUM(AD90:AW90)</f>
        <v>0</v>
      </c>
      <c r="AY90" s="1321">
        <f>IF(ISERROR(VLOOKUP(VLOOKUP($A90, 'E4 TB Allocation Details'!$A$18:$L$214, MATCH("Misc ID", 'E4 TB Allocation Details'!$A$18:$L$18, 0),FALSE), 'E2 Allocators'!$B$15:$W$361, MATCH('O5 Details by Class &amp; Accounts'!AY$18, 'E2 Allocators'!$B$15:$W$15, 0),FALSE)*$E90), 0, VLOOKUP(VLOOKUP($A90, 'E4 TB Allocation Details'!$A$18:$L$214, MATCH("Misc ID", 'E4 TB Allocation Details'!$A$18:$L$18, 0),FALSE), 'E2 Allocators'!$B$15:$W$361, MATCH('O5 Details by Class &amp; Accounts'!AY$18, 'E2 Allocators'!$B$15:$W$15, 0),FALSE)*$E90)</f>
        <v>0</v>
      </c>
      <c r="AZ90" s="1321">
        <f>IF(ISERROR(VLOOKUP(VLOOKUP($A90, 'E4 TB Allocation Details'!$A$18:$L$214, MATCH("Misc ID", 'E4 TB Allocation Details'!$A$18:$L$18, 0),FALSE), 'E2 Allocators'!$B$15:$W$361, MATCH('O5 Details by Class &amp; Accounts'!AZ$18, 'E2 Allocators'!$B$15:$W$15, 0),FALSE)*$E90), 0, VLOOKUP(VLOOKUP($A90, 'E4 TB Allocation Details'!$A$18:$L$214, MATCH("Misc ID", 'E4 TB Allocation Details'!$A$18:$L$18, 0),FALSE), 'E2 Allocators'!$B$15:$W$361, MATCH('O5 Details by Class &amp; Accounts'!AZ$18, 'E2 Allocators'!$B$15:$W$15, 0),FALSE)*$E90)</f>
        <v>0</v>
      </c>
      <c r="BA90" s="1321">
        <f>IF(ISERROR(VLOOKUP(VLOOKUP($A90, 'E4 TB Allocation Details'!$A$18:$L$214, MATCH("Misc ID", 'E4 TB Allocation Details'!$A$18:$L$18, 0),FALSE), 'E2 Allocators'!$B$15:$W$361, MATCH('O5 Details by Class &amp; Accounts'!BA$18, 'E2 Allocators'!$B$15:$W$15, 0),FALSE)*$E90), 0, VLOOKUP(VLOOKUP($A90, 'E4 TB Allocation Details'!$A$18:$L$214, MATCH("Misc ID", 'E4 TB Allocation Details'!$A$18:$L$18, 0),FALSE), 'E2 Allocators'!$B$15:$W$361, MATCH('O5 Details by Class &amp; Accounts'!BA$18, 'E2 Allocators'!$B$15:$W$15, 0),FALSE)*$E90)</f>
        <v>0</v>
      </c>
      <c r="BB90" s="1321">
        <f>IF(ISERROR(VLOOKUP(VLOOKUP($A90, 'E4 TB Allocation Details'!$A$18:$L$214, MATCH("Misc ID", 'E4 TB Allocation Details'!$A$18:$L$18, 0),FALSE), 'E2 Allocators'!$B$15:$W$361, MATCH('O5 Details by Class &amp; Accounts'!BB$18, 'E2 Allocators'!$B$15:$W$15, 0),FALSE)*$E90), 0, VLOOKUP(VLOOKUP($A90, 'E4 TB Allocation Details'!$A$18:$L$214, MATCH("Misc ID", 'E4 TB Allocation Details'!$A$18:$L$18, 0),FALSE), 'E2 Allocators'!$B$15:$W$361, MATCH('O5 Details by Class &amp; Accounts'!BB$18, 'E2 Allocators'!$B$15:$W$15, 0),FALSE)*$E90)</f>
        <v>0</v>
      </c>
      <c r="BC90" s="1321">
        <f>IF(ISERROR(VLOOKUP(VLOOKUP($A90, 'E4 TB Allocation Details'!$A$18:$L$214, MATCH("Misc ID", 'E4 TB Allocation Details'!$A$18:$L$18, 0),FALSE), 'E2 Allocators'!$B$15:$W$361, MATCH('O5 Details by Class &amp; Accounts'!BC$18, 'E2 Allocators'!$B$15:$W$15, 0),FALSE)*$E90), 0, VLOOKUP(VLOOKUP($A90, 'E4 TB Allocation Details'!$A$18:$L$214, MATCH("Misc ID", 'E4 TB Allocation Details'!$A$18:$L$18, 0),FALSE), 'E2 Allocators'!$B$15:$W$361, MATCH('O5 Details by Class &amp; Accounts'!BC$18, 'E2 Allocators'!$B$15:$W$15, 0),FALSE)*$E90)</f>
        <v>0</v>
      </c>
      <c r="BD90" s="1321">
        <f>IF(ISERROR(VLOOKUP(VLOOKUP($A90, 'E4 TB Allocation Details'!$A$18:$L$214, MATCH("Misc ID", 'E4 TB Allocation Details'!$A$18:$L$18, 0),FALSE), 'E2 Allocators'!$B$15:$W$361, MATCH('O5 Details by Class &amp; Accounts'!BD$18, 'E2 Allocators'!$B$15:$W$15, 0),FALSE)*$E90), 0, VLOOKUP(VLOOKUP($A90, 'E4 TB Allocation Details'!$A$18:$L$214, MATCH("Misc ID", 'E4 TB Allocation Details'!$A$18:$L$18, 0),FALSE), 'E2 Allocators'!$B$15:$W$361, MATCH('O5 Details by Class &amp; Accounts'!BD$18, 'E2 Allocators'!$B$15:$W$15, 0),FALSE)*$E90)</f>
        <v>0</v>
      </c>
      <c r="BE90" s="1321">
        <f>IF(ISERROR(VLOOKUP(VLOOKUP($A90, 'E4 TB Allocation Details'!$A$18:$L$214, MATCH("Misc ID", 'E4 TB Allocation Details'!$A$18:$L$18, 0),FALSE), 'E2 Allocators'!$B$15:$W$361, MATCH('O5 Details by Class &amp; Accounts'!BE$18, 'E2 Allocators'!$B$15:$W$15, 0),FALSE)*$E90), 0, VLOOKUP(VLOOKUP($A90, 'E4 TB Allocation Details'!$A$18:$L$214, MATCH("Misc ID", 'E4 TB Allocation Details'!$A$18:$L$18, 0),FALSE), 'E2 Allocators'!$B$15:$W$361, MATCH('O5 Details by Class &amp; Accounts'!BE$18, 'E2 Allocators'!$B$15:$W$15, 0),FALSE)*$E90)</f>
        <v>0</v>
      </c>
      <c r="BF90" s="1321">
        <f>IF(ISERROR(VLOOKUP(VLOOKUP($A90, 'E4 TB Allocation Details'!$A$18:$L$214, MATCH("Misc ID", 'E4 TB Allocation Details'!$A$18:$L$18, 0),FALSE), 'E2 Allocators'!$B$15:$W$361, MATCH('O5 Details by Class &amp; Accounts'!BF$18, 'E2 Allocators'!$B$15:$W$15, 0),FALSE)*$E90), 0, VLOOKUP(VLOOKUP($A90, 'E4 TB Allocation Details'!$A$18:$L$214, MATCH("Misc ID", 'E4 TB Allocation Details'!$A$18:$L$18, 0),FALSE), 'E2 Allocators'!$B$15:$W$361, MATCH('O5 Details by Class &amp; Accounts'!BF$18, 'E2 Allocators'!$B$15:$W$15, 0),FALSE)*$E90)</f>
        <v>0</v>
      </c>
      <c r="BG90" s="1321">
        <f>IF(ISERROR(VLOOKUP(VLOOKUP($A90, 'E4 TB Allocation Details'!$A$18:$L$214, MATCH("Misc ID", 'E4 TB Allocation Details'!$A$18:$L$18, 0),FALSE), 'E2 Allocators'!$B$15:$W$361, MATCH('O5 Details by Class &amp; Accounts'!BG$18, 'E2 Allocators'!$B$15:$W$15, 0),FALSE)*$E90), 0, VLOOKUP(VLOOKUP($A90, 'E4 TB Allocation Details'!$A$18:$L$214, MATCH("Misc ID", 'E4 TB Allocation Details'!$A$18:$L$18, 0),FALSE), 'E2 Allocators'!$B$15:$W$361, MATCH('O5 Details by Class &amp; Accounts'!BG$18, 'E2 Allocators'!$B$15:$W$15, 0),FALSE)*$E90)</f>
        <v>0</v>
      </c>
      <c r="BH90" s="1321">
        <f>IF(ISERROR(VLOOKUP(VLOOKUP($A90, 'E4 TB Allocation Details'!$A$18:$L$214, MATCH("Misc ID", 'E4 TB Allocation Details'!$A$18:$L$18, 0),FALSE), 'E2 Allocators'!$B$15:$W$361, MATCH('O5 Details by Class &amp; Accounts'!BH$18, 'E2 Allocators'!$B$15:$W$15, 0),FALSE)*$E90), 0, VLOOKUP(VLOOKUP($A90, 'E4 TB Allocation Details'!$A$18:$L$214, MATCH("Misc ID", 'E4 TB Allocation Details'!$A$18:$L$18, 0),FALSE), 'E2 Allocators'!$B$15:$W$361, MATCH('O5 Details by Class &amp; Accounts'!BH$18, 'E2 Allocators'!$B$15:$W$15, 0),FALSE)*$E90)</f>
        <v>0</v>
      </c>
      <c r="BI90" s="1321">
        <f>IF(ISERROR(VLOOKUP(VLOOKUP($A90, 'E4 TB Allocation Details'!$A$18:$L$214, MATCH("Misc ID", 'E4 TB Allocation Details'!$A$18:$L$18, 0),FALSE), 'E2 Allocators'!$B$15:$W$361, MATCH('O5 Details by Class &amp; Accounts'!BI$18, 'E2 Allocators'!$B$15:$W$15, 0),FALSE)*$E90), 0, VLOOKUP(VLOOKUP($A90, 'E4 TB Allocation Details'!$A$18:$L$214, MATCH("Misc ID", 'E4 TB Allocation Details'!$A$18:$L$18, 0),FALSE), 'E2 Allocators'!$B$15:$W$361, MATCH('O5 Details by Class &amp; Accounts'!BI$18, 'E2 Allocators'!$B$15:$W$15, 0),FALSE)*$E90)</f>
        <v>0</v>
      </c>
      <c r="BJ90" s="1321">
        <f>IF(ISERROR(VLOOKUP(VLOOKUP($A90, 'E4 TB Allocation Details'!$A$18:$L$214, MATCH("Misc ID", 'E4 TB Allocation Details'!$A$18:$L$18, 0),FALSE), 'E2 Allocators'!$B$15:$W$361, MATCH('O5 Details by Class &amp; Accounts'!BJ$18, 'E2 Allocators'!$B$15:$W$15, 0),FALSE)*$E90), 0, VLOOKUP(VLOOKUP($A90, 'E4 TB Allocation Details'!$A$18:$L$214, MATCH("Misc ID", 'E4 TB Allocation Details'!$A$18:$L$18, 0),FALSE), 'E2 Allocators'!$B$15:$W$361, MATCH('O5 Details by Class &amp; Accounts'!BJ$18, 'E2 Allocators'!$B$15:$W$15, 0),FALSE)*$E90)</f>
        <v>0</v>
      </c>
      <c r="BK90" s="1321">
        <f>IF(ISERROR(VLOOKUP(VLOOKUP($A90, 'E4 TB Allocation Details'!$A$18:$L$214, MATCH("Misc ID", 'E4 TB Allocation Details'!$A$18:$L$18, 0),FALSE), 'E2 Allocators'!$B$15:$W$361, MATCH('O5 Details by Class &amp; Accounts'!BK$18, 'E2 Allocators'!$B$15:$W$15, 0),FALSE)*$E90), 0, VLOOKUP(VLOOKUP($A90, 'E4 TB Allocation Details'!$A$18:$L$214, MATCH("Misc ID", 'E4 TB Allocation Details'!$A$18:$L$18, 0),FALSE), 'E2 Allocators'!$B$15:$W$361, MATCH('O5 Details by Class &amp; Accounts'!BK$18, 'E2 Allocators'!$B$15:$W$15, 0),FALSE)*$E90)</f>
        <v>0</v>
      </c>
      <c r="BL90" s="1321">
        <f>IF(ISERROR(VLOOKUP(VLOOKUP($A90, 'E4 TB Allocation Details'!$A$18:$L$214, MATCH("Misc ID", 'E4 TB Allocation Details'!$A$18:$L$18, 0),FALSE), 'E2 Allocators'!$B$15:$W$361, MATCH('O5 Details by Class &amp; Accounts'!BL$18, 'E2 Allocators'!$B$15:$W$15, 0),FALSE)*$E90), 0, VLOOKUP(VLOOKUP($A90, 'E4 TB Allocation Details'!$A$18:$L$214, MATCH("Misc ID", 'E4 TB Allocation Details'!$A$18:$L$18, 0),FALSE), 'E2 Allocators'!$B$15:$W$361, MATCH('O5 Details by Class &amp; Accounts'!BL$18, 'E2 Allocators'!$B$15:$W$15, 0),FALSE)*$E90)</f>
        <v>0</v>
      </c>
      <c r="BM90" s="1321">
        <f>IF(ISERROR(VLOOKUP(VLOOKUP($A90, 'E4 TB Allocation Details'!$A$18:$L$214, MATCH("Misc ID", 'E4 TB Allocation Details'!$A$18:$L$18, 0),FALSE), 'E2 Allocators'!$B$15:$W$361, MATCH('O5 Details by Class &amp; Accounts'!BM$18, 'E2 Allocators'!$B$15:$W$15, 0),FALSE)*$E90), 0, VLOOKUP(VLOOKUP($A90, 'E4 TB Allocation Details'!$A$18:$L$214, MATCH("Misc ID", 'E4 TB Allocation Details'!$A$18:$L$18, 0),FALSE), 'E2 Allocators'!$B$15:$W$361, MATCH('O5 Details by Class &amp; Accounts'!BM$18, 'E2 Allocators'!$B$15:$W$15, 0),FALSE)*$E90)</f>
        <v>0</v>
      </c>
      <c r="BN90" s="1321">
        <f>IF(ISERROR(VLOOKUP(VLOOKUP($A90, 'E4 TB Allocation Details'!$A$18:$L$214, MATCH("Misc ID", 'E4 TB Allocation Details'!$A$18:$L$18, 0),FALSE), 'E2 Allocators'!$B$15:$W$361, MATCH('O5 Details by Class &amp; Accounts'!BN$18, 'E2 Allocators'!$B$15:$W$15, 0),FALSE)*$E90), 0, VLOOKUP(VLOOKUP($A90, 'E4 TB Allocation Details'!$A$18:$L$214, MATCH("Misc ID", 'E4 TB Allocation Details'!$A$18:$L$18, 0),FALSE), 'E2 Allocators'!$B$15:$W$361, MATCH('O5 Details by Class &amp; Accounts'!BN$18, 'E2 Allocators'!$B$15:$W$15, 0),FALSE)*$E90)</f>
        <v>0</v>
      </c>
      <c r="BO90" s="1321">
        <f>IF(ISERROR(VLOOKUP(VLOOKUP($A90, 'E4 TB Allocation Details'!$A$18:$L$214, MATCH("Misc ID", 'E4 TB Allocation Details'!$A$18:$L$18, 0),FALSE), 'E2 Allocators'!$B$15:$W$361, MATCH('O5 Details by Class &amp; Accounts'!BO$18, 'E2 Allocators'!$B$15:$W$15, 0),FALSE)*$E90), 0, VLOOKUP(VLOOKUP($A90, 'E4 TB Allocation Details'!$A$18:$L$214, MATCH("Misc ID", 'E4 TB Allocation Details'!$A$18:$L$18, 0),FALSE), 'E2 Allocators'!$B$15:$W$361, MATCH('O5 Details by Class &amp; Accounts'!BO$18, 'E2 Allocators'!$B$15:$W$15, 0),FALSE)*$E90)</f>
        <v>0</v>
      </c>
      <c r="BP90" s="1321">
        <f>IF(ISERROR(VLOOKUP(VLOOKUP($A90, 'E4 TB Allocation Details'!$A$18:$L$214, MATCH("Misc ID", 'E4 TB Allocation Details'!$A$18:$L$18, 0),FALSE), 'E2 Allocators'!$B$15:$W$361, MATCH('O5 Details by Class &amp; Accounts'!BP$18, 'E2 Allocators'!$B$15:$W$15, 0),FALSE)*$E90), 0, VLOOKUP(VLOOKUP($A90, 'E4 TB Allocation Details'!$A$18:$L$214, MATCH("Misc ID", 'E4 TB Allocation Details'!$A$18:$L$18, 0),FALSE), 'E2 Allocators'!$B$15:$W$361, MATCH('O5 Details by Class &amp; Accounts'!BP$18, 'E2 Allocators'!$B$15:$W$15, 0),FALSE)*$E90)</f>
        <v>0</v>
      </c>
      <c r="BQ90" s="1321">
        <f>IF(ISERROR(VLOOKUP(VLOOKUP($A90, 'E4 TB Allocation Details'!$A$18:$L$214, MATCH("Misc ID", 'E4 TB Allocation Details'!$A$18:$L$18, 0),FALSE), 'E2 Allocators'!$B$15:$W$361, MATCH('O5 Details by Class &amp; Accounts'!BQ$18, 'E2 Allocators'!$B$15:$W$15, 0),FALSE)*$E90), 0, VLOOKUP(VLOOKUP($A90, 'E4 TB Allocation Details'!$A$18:$L$214, MATCH("Misc ID", 'E4 TB Allocation Details'!$A$18:$L$18, 0),FALSE), 'E2 Allocators'!$B$15:$W$361, MATCH('O5 Details by Class &amp; Accounts'!BQ$18, 'E2 Allocators'!$B$15:$W$15, 0),FALSE)*$E90)</f>
        <v>0</v>
      </c>
      <c r="BR90" s="1321">
        <f>IF(ISERROR(VLOOKUP(VLOOKUP($A90, 'E4 TB Allocation Details'!$A$18:$L$214, MATCH("Misc ID", 'E4 TB Allocation Details'!$A$18:$L$18, 0),FALSE), 'E2 Allocators'!$B$15:$W$361, MATCH('O5 Details by Class &amp; Accounts'!BR$18, 'E2 Allocators'!$B$15:$W$15, 0),FALSE)*$E90), 0, VLOOKUP(VLOOKUP($A90, 'E4 TB Allocation Details'!$A$18:$L$214, MATCH("Misc ID", 'E4 TB Allocation Details'!$A$18:$L$18, 0),FALSE), 'E2 Allocators'!$B$15:$W$361, MATCH('O5 Details by Class &amp; Accounts'!BR$18, 'E2 Allocators'!$B$15:$W$15, 0),FALSE)*$E90)</f>
        <v>0</v>
      </c>
      <c r="BS90" s="1321">
        <f t="shared" ref="BS90:BS113" si="23">SUM(AY90:BR90)</f>
        <v>0</v>
      </c>
      <c r="BT90" s="1321">
        <f>IF(ISERROR(VLOOKUP(VLOOKUP($A90, 'E4 TB Allocation Details'!$A$18:$L$214, MATCH("A &amp; G ID", 'E4 TB Allocation Details'!$A$18:$L$18, 0),FALSE), 'E2 Allocators'!$B$15:$W$361, MATCH('O5 Details by Class &amp; Accounts'!BT$18, 'E2 Allocators'!$B$15:$W$15, 0),FALSE)*$E90), 0, VLOOKUP(VLOOKUP($A90, 'E4 TB Allocation Details'!$A$18:$L$214, MATCH("A &amp; G ID", 'E4 TB Allocation Details'!$A$18:$L$18, 0),FALSE), 'E2 Allocators'!$B$15:$W$361, MATCH('O5 Details by Class &amp; Accounts'!BT$18, 'E2 Allocators'!$B$15:$W$15, 0),FALSE)*$E90)</f>
        <v>0</v>
      </c>
      <c r="BU90" s="1321">
        <f>IF(ISERROR(VLOOKUP(VLOOKUP($A90, 'E4 TB Allocation Details'!$A$18:$L$214, MATCH("A &amp; G ID", 'E4 TB Allocation Details'!$A$18:$L$18, 0),FALSE), 'E2 Allocators'!$B$15:$W$361, MATCH('O5 Details by Class &amp; Accounts'!BU$18, 'E2 Allocators'!$B$15:$W$15, 0),FALSE)*$E90), 0, VLOOKUP(VLOOKUP($A90, 'E4 TB Allocation Details'!$A$18:$L$214, MATCH("A &amp; G ID", 'E4 TB Allocation Details'!$A$18:$L$18, 0),FALSE), 'E2 Allocators'!$B$15:$W$361, MATCH('O5 Details by Class &amp; Accounts'!BU$18, 'E2 Allocators'!$B$15:$W$15, 0),FALSE)*$E90)</f>
        <v>0</v>
      </c>
      <c r="BV90" s="1321">
        <f>IF(ISERROR(VLOOKUP(VLOOKUP($A90, 'E4 TB Allocation Details'!$A$18:$L$214, MATCH("A &amp; G ID", 'E4 TB Allocation Details'!$A$18:$L$18, 0),FALSE), 'E2 Allocators'!$B$15:$W$361, MATCH('O5 Details by Class &amp; Accounts'!BV$18, 'E2 Allocators'!$B$15:$W$15, 0),FALSE)*$E90), 0, VLOOKUP(VLOOKUP($A90, 'E4 TB Allocation Details'!$A$18:$L$214, MATCH("A &amp; G ID", 'E4 TB Allocation Details'!$A$18:$L$18, 0),FALSE), 'E2 Allocators'!$B$15:$W$361, MATCH('O5 Details by Class &amp; Accounts'!BV$18, 'E2 Allocators'!$B$15:$W$15, 0),FALSE)*$E90)</f>
        <v>0</v>
      </c>
      <c r="BW90" s="1321">
        <f>IF(ISERROR(VLOOKUP(VLOOKUP($A90, 'E4 TB Allocation Details'!$A$18:$L$214, MATCH("A &amp; G ID", 'E4 TB Allocation Details'!$A$18:$L$18, 0),FALSE), 'E2 Allocators'!$B$15:$W$361, MATCH('O5 Details by Class &amp; Accounts'!BW$18, 'E2 Allocators'!$B$15:$W$15, 0),FALSE)*$E90), 0, VLOOKUP(VLOOKUP($A90, 'E4 TB Allocation Details'!$A$18:$L$214, MATCH("A &amp; G ID", 'E4 TB Allocation Details'!$A$18:$L$18, 0),FALSE), 'E2 Allocators'!$B$15:$W$361, MATCH('O5 Details by Class &amp; Accounts'!BW$18, 'E2 Allocators'!$B$15:$W$15, 0),FALSE)*$E90)</f>
        <v>0</v>
      </c>
      <c r="BX90" s="1321">
        <f>IF(ISERROR(VLOOKUP(VLOOKUP($A90, 'E4 TB Allocation Details'!$A$18:$L$214, MATCH("A &amp; G ID", 'E4 TB Allocation Details'!$A$18:$L$18, 0),FALSE), 'E2 Allocators'!$B$15:$W$361, MATCH('O5 Details by Class &amp; Accounts'!BX$18, 'E2 Allocators'!$B$15:$W$15, 0),FALSE)*$E90), 0, VLOOKUP(VLOOKUP($A90, 'E4 TB Allocation Details'!$A$18:$L$214, MATCH("A &amp; G ID", 'E4 TB Allocation Details'!$A$18:$L$18, 0),FALSE), 'E2 Allocators'!$B$15:$W$361, MATCH('O5 Details by Class &amp; Accounts'!BX$18, 'E2 Allocators'!$B$15:$W$15, 0),FALSE)*$E90)</f>
        <v>0</v>
      </c>
      <c r="BY90" s="1321">
        <f>IF(ISERROR(VLOOKUP(VLOOKUP($A90, 'E4 TB Allocation Details'!$A$18:$L$214, MATCH("A &amp; G ID", 'E4 TB Allocation Details'!$A$18:$L$18, 0),FALSE), 'E2 Allocators'!$B$15:$W$361, MATCH('O5 Details by Class &amp; Accounts'!BY$18, 'E2 Allocators'!$B$15:$W$15, 0),FALSE)*$E90), 0, VLOOKUP(VLOOKUP($A90, 'E4 TB Allocation Details'!$A$18:$L$214, MATCH("A &amp; G ID", 'E4 TB Allocation Details'!$A$18:$L$18, 0),FALSE), 'E2 Allocators'!$B$15:$W$361, MATCH('O5 Details by Class &amp; Accounts'!BY$18, 'E2 Allocators'!$B$15:$W$15, 0),FALSE)*$E90)</f>
        <v>0</v>
      </c>
      <c r="BZ90" s="1321">
        <f>IF(ISERROR(VLOOKUP(VLOOKUP($A90, 'E4 TB Allocation Details'!$A$18:$L$214, MATCH("A &amp; G ID", 'E4 TB Allocation Details'!$A$18:$L$18, 0),FALSE), 'E2 Allocators'!$B$15:$W$361, MATCH('O5 Details by Class &amp; Accounts'!BZ$18, 'E2 Allocators'!$B$15:$W$15, 0),FALSE)*$E90), 0, VLOOKUP(VLOOKUP($A90, 'E4 TB Allocation Details'!$A$18:$L$214, MATCH("A &amp; G ID", 'E4 TB Allocation Details'!$A$18:$L$18, 0),FALSE), 'E2 Allocators'!$B$15:$W$361, MATCH('O5 Details by Class &amp; Accounts'!BZ$18, 'E2 Allocators'!$B$15:$W$15, 0),FALSE)*$E90)</f>
        <v>0</v>
      </c>
      <c r="CA90" s="1321">
        <f>IF(ISERROR(VLOOKUP(VLOOKUP($A90, 'E4 TB Allocation Details'!$A$18:$L$214, MATCH("A &amp; G ID", 'E4 TB Allocation Details'!$A$18:$L$18, 0),FALSE), 'E2 Allocators'!$B$15:$W$361, MATCH('O5 Details by Class &amp; Accounts'!CA$18, 'E2 Allocators'!$B$15:$W$15, 0),FALSE)*$E90), 0, VLOOKUP(VLOOKUP($A90, 'E4 TB Allocation Details'!$A$18:$L$214, MATCH("A &amp; G ID", 'E4 TB Allocation Details'!$A$18:$L$18, 0),FALSE), 'E2 Allocators'!$B$15:$W$361, MATCH('O5 Details by Class &amp; Accounts'!CA$18, 'E2 Allocators'!$B$15:$W$15, 0),FALSE)*$E90)</f>
        <v>0</v>
      </c>
      <c r="CB90" s="1321">
        <f>IF(ISERROR(VLOOKUP(VLOOKUP($A90, 'E4 TB Allocation Details'!$A$18:$L$214, MATCH("A &amp; G ID", 'E4 TB Allocation Details'!$A$18:$L$18, 0),FALSE), 'E2 Allocators'!$B$15:$W$361, MATCH('O5 Details by Class &amp; Accounts'!CB$18, 'E2 Allocators'!$B$15:$W$15, 0),FALSE)*$E90), 0, VLOOKUP(VLOOKUP($A90, 'E4 TB Allocation Details'!$A$18:$L$214, MATCH("A &amp; G ID", 'E4 TB Allocation Details'!$A$18:$L$18, 0),FALSE), 'E2 Allocators'!$B$15:$W$361, MATCH('O5 Details by Class &amp; Accounts'!CB$18, 'E2 Allocators'!$B$15:$W$15, 0),FALSE)*$E90)</f>
        <v>0</v>
      </c>
      <c r="CC90" s="1321">
        <f>IF(ISERROR(VLOOKUP(VLOOKUP($A90, 'E4 TB Allocation Details'!$A$18:$L$214, MATCH("A &amp; G ID", 'E4 TB Allocation Details'!$A$18:$L$18, 0),FALSE), 'E2 Allocators'!$B$15:$W$361, MATCH('O5 Details by Class &amp; Accounts'!CC$18, 'E2 Allocators'!$B$15:$W$15, 0),FALSE)*$E90), 0, VLOOKUP(VLOOKUP($A90, 'E4 TB Allocation Details'!$A$18:$L$214, MATCH("A &amp; G ID", 'E4 TB Allocation Details'!$A$18:$L$18, 0),FALSE), 'E2 Allocators'!$B$15:$W$361, MATCH('O5 Details by Class &amp; Accounts'!CC$18, 'E2 Allocators'!$B$15:$W$15, 0),FALSE)*$E90)</f>
        <v>0</v>
      </c>
      <c r="CD90" s="1321">
        <f>IF(ISERROR(VLOOKUP(VLOOKUP($A90, 'E4 TB Allocation Details'!$A$18:$L$214, MATCH("A &amp; G ID", 'E4 TB Allocation Details'!$A$18:$L$18, 0),FALSE), 'E2 Allocators'!$B$15:$W$361, MATCH('O5 Details by Class &amp; Accounts'!CD$18, 'E2 Allocators'!$B$15:$W$15, 0),FALSE)*$E90), 0, VLOOKUP(VLOOKUP($A90, 'E4 TB Allocation Details'!$A$18:$L$214, MATCH("A &amp; G ID", 'E4 TB Allocation Details'!$A$18:$L$18, 0),FALSE), 'E2 Allocators'!$B$15:$W$361, MATCH('O5 Details by Class &amp; Accounts'!CD$18, 'E2 Allocators'!$B$15:$W$15, 0),FALSE)*$E90)</f>
        <v>0</v>
      </c>
      <c r="CE90" s="1321">
        <f>IF(ISERROR(VLOOKUP(VLOOKUP($A90, 'E4 TB Allocation Details'!$A$18:$L$214, MATCH("A &amp; G ID", 'E4 TB Allocation Details'!$A$18:$L$18, 0),FALSE), 'E2 Allocators'!$B$15:$W$361, MATCH('O5 Details by Class &amp; Accounts'!CE$18, 'E2 Allocators'!$B$15:$W$15, 0),FALSE)*$E90), 0, VLOOKUP(VLOOKUP($A90, 'E4 TB Allocation Details'!$A$18:$L$214, MATCH("A &amp; G ID", 'E4 TB Allocation Details'!$A$18:$L$18, 0),FALSE), 'E2 Allocators'!$B$15:$W$361, MATCH('O5 Details by Class &amp; Accounts'!CE$18, 'E2 Allocators'!$B$15:$W$15, 0),FALSE)*$E90)</f>
        <v>0</v>
      </c>
      <c r="CF90" s="1321">
        <f>IF(ISERROR(VLOOKUP(VLOOKUP($A90, 'E4 TB Allocation Details'!$A$18:$L$214, MATCH("A &amp; G ID", 'E4 TB Allocation Details'!$A$18:$L$18, 0),FALSE), 'E2 Allocators'!$B$15:$W$361, MATCH('O5 Details by Class &amp; Accounts'!CF$18, 'E2 Allocators'!$B$15:$W$15, 0),FALSE)*$E90), 0, VLOOKUP(VLOOKUP($A90, 'E4 TB Allocation Details'!$A$18:$L$214, MATCH("A &amp; G ID", 'E4 TB Allocation Details'!$A$18:$L$18, 0),FALSE), 'E2 Allocators'!$B$15:$W$361, MATCH('O5 Details by Class &amp; Accounts'!CF$18, 'E2 Allocators'!$B$15:$W$15, 0),FALSE)*$E90)</f>
        <v>0</v>
      </c>
      <c r="CG90" s="1321">
        <f>IF(ISERROR(VLOOKUP(VLOOKUP($A90, 'E4 TB Allocation Details'!$A$18:$L$214, MATCH("A &amp; G ID", 'E4 TB Allocation Details'!$A$18:$L$18, 0),FALSE), 'E2 Allocators'!$B$15:$W$361, MATCH('O5 Details by Class &amp; Accounts'!CG$18, 'E2 Allocators'!$B$15:$W$15, 0),FALSE)*$E90), 0, VLOOKUP(VLOOKUP($A90, 'E4 TB Allocation Details'!$A$18:$L$214, MATCH("A &amp; G ID", 'E4 TB Allocation Details'!$A$18:$L$18, 0),FALSE), 'E2 Allocators'!$B$15:$W$361, MATCH('O5 Details by Class &amp; Accounts'!CG$18, 'E2 Allocators'!$B$15:$W$15, 0),FALSE)*$E90)</f>
        <v>0</v>
      </c>
      <c r="CH90" s="1321">
        <f>IF(ISERROR(VLOOKUP(VLOOKUP($A90, 'E4 TB Allocation Details'!$A$18:$L$214, MATCH("A &amp; G ID", 'E4 TB Allocation Details'!$A$18:$L$18, 0),FALSE), 'E2 Allocators'!$B$15:$W$361, MATCH('O5 Details by Class &amp; Accounts'!CH$18, 'E2 Allocators'!$B$15:$W$15, 0),FALSE)*$E90), 0, VLOOKUP(VLOOKUP($A90, 'E4 TB Allocation Details'!$A$18:$L$214, MATCH("A &amp; G ID", 'E4 TB Allocation Details'!$A$18:$L$18, 0),FALSE), 'E2 Allocators'!$B$15:$W$361, MATCH('O5 Details by Class &amp; Accounts'!CH$18, 'E2 Allocators'!$B$15:$W$15, 0),FALSE)*$E90)</f>
        <v>0</v>
      </c>
      <c r="CI90" s="1321">
        <f>IF(ISERROR(VLOOKUP(VLOOKUP($A90, 'E4 TB Allocation Details'!$A$18:$L$214, MATCH("A &amp; G ID", 'E4 TB Allocation Details'!$A$18:$L$18, 0),FALSE), 'E2 Allocators'!$B$15:$W$361, MATCH('O5 Details by Class &amp; Accounts'!CI$18, 'E2 Allocators'!$B$15:$W$15, 0),FALSE)*$E90), 0, VLOOKUP(VLOOKUP($A90, 'E4 TB Allocation Details'!$A$18:$L$214, MATCH("A &amp; G ID", 'E4 TB Allocation Details'!$A$18:$L$18, 0),FALSE), 'E2 Allocators'!$B$15:$W$361, MATCH('O5 Details by Class &amp; Accounts'!CI$18, 'E2 Allocators'!$B$15:$W$15, 0),FALSE)*$E90)</f>
        <v>0</v>
      </c>
      <c r="CJ90" s="1321">
        <f>IF(ISERROR(VLOOKUP(VLOOKUP($A90, 'E4 TB Allocation Details'!$A$18:$L$214, MATCH("A &amp; G ID", 'E4 TB Allocation Details'!$A$18:$L$18, 0),FALSE), 'E2 Allocators'!$B$15:$W$361, MATCH('O5 Details by Class &amp; Accounts'!CJ$18, 'E2 Allocators'!$B$15:$W$15, 0),FALSE)*$E90), 0, VLOOKUP(VLOOKUP($A90, 'E4 TB Allocation Details'!$A$18:$L$214, MATCH("A &amp; G ID", 'E4 TB Allocation Details'!$A$18:$L$18, 0),FALSE), 'E2 Allocators'!$B$15:$W$361, MATCH('O5 Details by Class &amp; Accounts'!CJ$18, 'E2 Allocators'!$B$15:$W$15, 0),FALSE)*$E90)</f>
        <v>0</v>
      </c>
      <c r="CK90" s="1321">
        <f>IF(ISERROR(VLOOKUP(VLOOKUP($A90, 'E4 TB Allocation Details'!$A$18:$L$214, MATCH("A &amp; G ID", 'E4 TB Allocation Details'!$A$18:$L$18, 0),FALSE), 'E2 Allocators'!$B$15:$W$361, MATCH('O5 Details by Class &amp; Accounts'!CK$18, 'E2 Allocators'!$B$15:$W$15, 0),FALSE)*$E90), 0, VLOOKUP(VLOOKUP($A90, 'E4 TB Allocation Details'!$A$18:$L$214, MATCH("A &amp; G ID", 'E4 TB Allocation Details'!$A$18:$L$18, 0),FALSE), 'E2 Allocators'!$B$15:$W$361, MATCH('O5 Details by Class &amp; Accounts'!CK$18, 'E2 Allocators'!$B$15:$W$15, 0),FALSE)*$E90)</f>
        <v>0</v>
      </c>
      <c r="CL90" s="1321">
        <f>IF(ISERROR(VLOOKUP(VLOOKUP($A90, 'E4 TB Allocation Details'!$A$18:$L$214, MATCH("A &amp; G ID", 'E4 TB Allocation Details'!$A$18:$L$18, 0),FALSE), 'E2 Allocators'!$B$15:$W$361, MATCH('O5 Details by Class &amp; Accounts'!CL$18, 'E2 Allocators'!$B$15:$W$15, 0),FALSE)*$E90), 0, VLOOKUP(VLOOKUP($A90, 'E4 TB Allocation Details'!$A$18:$L$214, MATCH("A &amp; G ID", 'E4 TB Allocation Details'!$A$18:$L$18, 0),FALSE), 'E2 Allocators'!$B$15:$W$361, MATCH('O5 Details by Class &amp; Accounts'!CL$18, 'E2 Allocators'!$B$15:$W$15, 0),FALSE)*$E90)</f>
        <v>0</v>
      </c>
      <c r="CM90" s="1321">
        <f>IF(ISERROR(VLOOKUP(VLOOKUP($A90, 'E4 TB Allocation Details'!$A$18:$L$214, MATCH("A &amp; G ID", 'E4 TB Allocation Details'!$A$18:$L$18, 0),FALSE), 'E2 Allocators'!$B$15:$W$361, MATCH('O5 Details by Class &amp; Accounts'!CM$18, 'E2 Allocators'!$B$15:$W$15, 0),FALSE)*$E90), 0, VLOOKUP(VLOOKUP($A90, 'E4 TB Allocation Details'!$A$18:$L$214, MATCH("A &amp; G ID", 'E4 TB Allocation Details'!$A$18:$L$18, 0),FALSE), 'E2 Allocators'!$B$15:$W$361, MATCH('O5 Details by Class &amp; Accounts'!CM$18, 'E2 Allocators'!$B$15:$W$15, 0),FALSE)*$E90)</f>
        <v>0</v>
      </c>
      <c r="CN90" s="1321">
        <f t="shared" ref="CN90:CN113" si="24">SUM(BT90:CM90)</f>
        <v>0</v>
      </c>
      <c r="CO90" s="1650">
        <f t="shared" ref="CO90:CO120" si="25">+E90-AC90-AX90-BS90-CN90</f>
        <v>0</v>
      </c>
      <c r="CQ90" s="1898" t="s">
        <v>1195</v>
      </c>
    </row>
    <row r="91" spans="1:95" s="64" customFormat="1" ht="12.75">
      <c r="A91" s="1092">
        <v>4210</v>
      </c>
      <c r="B91" s="1093" t="s">
        <v>529</v>
      </c>
      <c r="C91" s="1647">
        <f>IF(ISERROR(VLOOKUP($A91,'I3 TB Data'!$A$19:$H$484,MATCH('O5 Details by Class &amp; Accounts'!$C$18, 'I3 TB Data'!$A$19:$H$19,0),0)), 0, VLOOKUP($A91,'I3 TB Data'!$A$19:$H$484,MATCH('O5 Details by Class &amp; Accounts'!$C$18,'I3 TB Data'!$A$19:$H$19,0),0))</f>
        <v>-47000</v>
      </c>
      <c r="D91" s="1648"/>
      <c r="E91" s="1647">
        <f t="shared" si="17"/>
        <v>-47000</v>
      </c>
      <c r="F91" s="1649">
        <f>IF(ISERROR(VLOOKUP($A91, 'E1 Categorization'!A33:E124, MATCH("Customer Component", 'E1 Categorization'!$A$33:$E$33,0), 0)), 0, IF(VLOOKUP($A91, 'E1 Categorization'!A33:E124, MATCH("Customer Component", 'E1 Categorization'!$A$33:$E$33,0), 0)=0, 'O5 Details by Class &amp; Accounts'!$E91, IF(AND(VLOOKUP($A91, 'E1 Categorization'!A33:E124, MATCH("Customer Component", 'E1 Categorization'!$A$33:$E$33,0), 0) &gt;0, VLOOKUP($A91, 'E1 Categorization'!A33:E124, MATCH("Customer Component", 'E1 Categorization'!$A$33:$E$33,0), 0)&lt;1), 'O5 Details by Class &amp; Accounts'!$E91*(1-VLOOKUP($A91, 'E1 Categorization'!A33:E124, MATCH("Customer Component", 'E1 Categorization'!$A$33:$E$33,0), 0)), 0)))</f>
        <v>0</v>
      </c>
      <c r="G91" s="1649">
        <f>IF(ISERROR(VLOOKUP($A91, 'E1 Categorization'!A33:E124, MATCH("Customer Component", 'E1 Categorization'!$A$33:$E$33,0), 0)),0, IF(VLOOKUP($A91, 'E1 Categorization'!A33:E124, MATCH("Customer Component", 'E1 Categorization'!$A$33:$E$33,0), 0)=0, 0, IF(AND(VLOOKUP($A91, 'E1 Categorization'!A33:E124, MATCH("Customer Component", 'E1 Categorization'!$A$33:$E$33,0), 0) &gt;0, VLOOKUP($A91, 'E1 Categorization'!A33:E124, MATCH("Customer Component", 'E1 Categorization'!$A$33:$E$33,0), 0)&lt;1), 'O5 Details by Class &amp; Accounts'!$E91*(VLOOKUP($A91, 'E1 Categorization'!A33:E124, MATCH("Customer Component", 'E1 Categorization'!$A$33:$E$33,0), 0)), 'O5 Details by Class &amp; Accounts'!$E91)))</f>
        <v>0</v>
      </c>
      <c r="H91" s="1321">
        <f t="shared" si="20"/>
        <v>0</v>
      </c>
      <c r="I91" s="1321">
        <f>IF(ISERROR(VLOOKUP(VLOOKUP($A91, 'E4 TB Allocation Details'!$A$18:$L$214, MATCH("Demand ID", 'E4 TB Allocation Details'!$A$18:$L$18, 0),FALSE), 'E2 Allocators'!$B$15:$W$361, MATCH('O5 Details by Class &amp; Accounts'!I$18, 'E2 Allocators'!$B$15:$W$15, 0),FALSE)*$F91), 0, VLOOKUP(VLOOKUP($A91, 'E4 TB Allocation Details'!$A$18:$L$214, MATCH("Demand ID", 'E4 TB Allocation Details'!$A$18:$L$18, 0),FALSE), 'E2 Allocators'!$B$15:$W$361, MATCH('O5 Details by Class &amp; Accounts'!I$18, 'E2 Allocators'!$B$15:$W$15, 0),FALSE)*$F91)</f>
        <v>0</v>
      </c>
      <c r="J91" s="1321">
        <f>IF(ISERROR(VLOOKUP(VLOOKUP($A91, 'E4 TB Allocation Details'!$A$18:$L$214, MATCH("Demand ID", 'E4 TB Allocation Details'!$A$18:$L$18, 0),FALSE), 'E2 Allocators'!$B$15:$W$361, MATCH('O5 Details by Class &amp; Accounts'!J$18, 'E2 Allocators'!$B$15:$W$15, 0),FALSE)*$F91), 0, VLOOKUP(VLOOKUP($A91, 'E4 TB Allocation Details'!$A$18:$L$214, MATCH("Demand ID", 'E4 TB Allocation Details'!$A$18:$L$18, 0),FALSE), 'E2 Allocators'!$B$15:$W$361, MATCH('O5 Details by Class &amp; Accounts'!J$18, 'E2 Allocators'!$B$15:$W$15, 0),FALSE)*$F91)</f>
        <v>0</v>
      </c>
      <c r="K91" s="1321">
        <f>IF(ISERROR(VLOOKUP(VLOOKUP($A91, 'E4 TB Allocation Details'!$A$18:$L$214, MATCH("Demand ID", 'E4 TB Allocation Details'!$A$18:$L$18, 0),FALSE), 'E2 Allocators'!$B$15:$W$361, MATCH('O5 Details by Class &amp; Accounts'!K$18, 'E2 Allocators'!$B$15:$W$15, 0),FALSE)*$F91), 0, VLOOKUP(VLOOKUP($A91, 'E4 TB Allocation Details'!$A$18:$L$214, MATCH("Demand ID", 'E4 TB Allocation Details'!$A$18:$L$18, 0),FALSE), 'E2 Allocators'!$B$15:$W$361, MATCH('O5 Details by Class &amp; Accounts'!K$18, 'E2 Allocators'!$B$15:$W$15, 0),FALSE)*$F91)</f>
        <v>0</v>
      </c>
      <c r="L91" s="1321">
        <f>IF(ISERROR(VLOOKUP(VLOOKUP($A91, 'E4 TB Allocation Details'!$A$18:$L$214, MATCH("Demand ID", 'E4 TB Allocation Details'!$A$18:$L$18, 0),FALSE), 'E2 Allocators'!$B$15:$W$361, MATCH('O5 Details by Class &amp; Accounts'!L$18, 'E2 Allocators'!$B$15:$W$15, 0),FALSE)*$F91), 0, VLOOKUP(VLOOKUP($A91, 'E4 TB Allocation Details'!$A$18:$L$214, MATCH("Demand ID", 'E4 TB Allocation Details'!$A$18:$L$18, 0),FALSE), 'E2 Allocators'!$B$15:$W$361, MATCH('O5 Details by Class &amp; Accounts'!L$18, 'E2 Allocators'!$B$15:$W$15, 0),FALSE)*$F91)</f>
        <v>0</v>
      </c>
      <c r="M91" s="1321">
        <f>IF(ISERROR(VLOOKUP(VLOOKUP($A91, 'E4 TB Allocation Details'!$A$18:$L$214, MATCH("Demand ID", 'E4 TB Allocation Details'!$A$18:$L$18, 0),FALSE), 'E2 Allocators'!$B$15:$W$361, MATCH('O5 Details by Class &amp; Accounts'!M$18, 'E2 Allocators'!$B$15:$W$15, 0),FALSE)*$F91), 0, VLOOKUP(VLOOKUP($A91, 'E4 TB Allocation Details'!$A$18:$L$214, MATCH("Demand ID", 'E4 TB Allocation Details'!$A$18:$L$18, 0),FALSE), 'E2 Allocators'!$B$15:$W$361, MATCH('O5 Details by Class &amp; Accounts'!M$18, 'E2 Allocators'!$B$15:$W$15, 0),FALSE)*$F91)</f>
        <v>0</v>
      </c>
      <c r="N91" s="1321">
        <f>IF(ISERROR(VLOOKUP(VLOOKUP($A91, 'E4 TB Allocation Details'!$A$18:$L$214, MATCH("Demand ID", 'E4 TB Allocation Details'!$A$18:$L$18, 0),FALSE), 'E2 Allocators'!$B$15:$W$361, MATCH('O5 Details by Class &amp; Accounts'!N$18, 'E2 Allocators'!$B$15:$W$15, 0),FALSE)*$F91), 0, VLOOKUP(VLOOKUP($A91, 'E4 TB Allocation Details'!$A$18:$L$214, MATCH("Demand ID", 'E4 TB Allocation Details'!$A$18:$L$18, 0),FALSE), 'E2 Allocators'!$B$15:$W$361, MATCH('O5 Details by Class &amp; Accounts'!N$18, 'E2 Allocators'!$B$15:$W$15, 0),FALSE)*$F91)</f>
        <v>0</v>
      </c>
      <c r="O91" s="1321">
        <f>IF(ISERROR(VLOOKUP(VLOOKUP($A91, 'E4 TB Allocation Details'!$A$18:$L$214, MATCH("Demand ID", 'E4 TB Allocation Details'!$A$18:$L$18, 0),FALSE), 'E2 Allocators'!$B$15:$W$361, MATCH('O5 Details by Class &amp; Accounts'!O$18, 'E2 Allocators'!$B$15:$W$15, 0),FALSE)*$F91), 0, VLOOKUP(VLOOKUP($A91, 'E4 TB Allocation Details'!$A$18:$L$214, MATCH("Demand ID", 'E4 TB Allocation Details'!$A$18:$L$18, 0),FALSE), 'E2 Allocators'!$B$15:$W$361, MATCH('O5 Details by Class &amp; Accounts'!O$18, 'E2 Allocators'!$B$15:$W$15, 0),FALSE)*$F91)</f>
        <v>0</v>
      </c>
      <c r="P91" s="1321">
        <f>IF(ISERROR(VLOOKUP(VLOOKUP($A91, 'E4 TB Allocation Details'!$A$18:$L$214, MATCH("Demand ID", 'E4 TB Allocation Details'!$A$18:$L$18, 0),FALSE), 'E2 Allocators'!$B$15:$W$361, MATCH('O5 Details by Class &amp; Accounts'!P$18, 'E2 Allocators'!$B$15:$W$15, 0),FALSE)*$F91), 0, VLOOKUP(VLOOKUP($A91, 'E4 TB Allocation Details'!$A$18:$L$214, MATCH("Demand ID", 'E4 TB Allocation Details'!$A$18:$L$18, 0),FALSE), 'E2 Allocators'!$B$15:$W$361, MATCH('O5 Details by Class &amp; Accounts'!P$18, 'E2 Allocators'!$B$15:$W$15, 0),FALSE)*$F91)</f>
        <v>0</v>
      </c>
      <c r="Q91" s="1321">
        <f>IF(ISERROR(VLOOKUP(VLOOKUP($A91, 'E4 TB Allocation Details'!$A$18:$L$214, MATCH("Demand ID", 'E4 TB Allocation Details'!$A$18:$L$18, 0),FALSE), 'E2 Allocators'!$B$15:$W$361, MATCH('O5 Details by Class &amp; Accounts'!Q$18, 'E2 Allocators'!$B$15:$W$15, 0),FALSE)*$F91), 0, VLOOKUP(VLOOKUP($A91, 'E4 TB Allocation Details'!$A$18:$L$214, MATCH("Demand ID", 'E4 TB Allocation Details'!$A$18:$L$18, 0),FALSE), 'E2 Allocators'!$B$15:$W$361, MATCH('O5 Details by Class &amp; Accounts'!Q$18, 'E2 Allocators'!$B$15:$W$15, 0),FALSE)*$F91)</f>
        <v>0</v>
      </c>
      <c r="R91" s="1321">
        <f>IF(ISERROR(VLOOKUP(VLOOKUP($A91, 'E4 TB Allocation Details'!$A$18:$L$214, MATCH("Demand ID", 'E4 TB Allocation Details'!$A$18:$L$18, 0),FALSE), 'E2 Allocators'!$B$15:$W$361, MATCH('O5 Details by Class &amp; Accounts'!R$18, 'E2 Allocators'!$B$15:$W$15, 0),FALSE)*$F91), 0, VLOOKUP(VLOOKUP($A91, 'E4 TB Allocation Details'!$A$18:$L$214, MATCH("Demand ID", 'E4 TB Allocation Details'!$A$18:$L$18, 0),FALSE), 'E2 Allocators'!$B$15:$W$361, MATCH('O5 Details by Class &amp; Accounts'!R$18, 'E2 Allocators'!$B$15:$W$15, 0),FALSE)*$F91)</f>
        <v>0</v>
      </c>
      <c r="S91" s="1321">
        <f>IF(ISERROR(VLOOKUP(VLOOKUP($A91, 'E4 TB Allocation Details'!$A$18:$L$214, MATCH("Demand ID", 'E4 TB Allocation Details'!$A$18:$L$18, 0),FALSE), 'E2 Allocators'!$B$15:$W$361, MATCH('O5 Details by Class &amp; Accounts'!S$18, 'E2 Allocators'!$B$15:$W$15, 0),FALSE)*$F91), 0, VLOOKUP(VLOOKUP($A91, 'E4 TB Allocation Details'!$A$18:$L$214, MATCH("Demand ID", 'E4 TB Allocation Details'!$A$18:$L$18, 0),FALSE), 'E2 Allocators'!$B$15:$W$361, MATCH('O5 Details by Class &amp; Accounts'!S$18, 'E2 Allocators'!$B$15:$W$15, 0),FALSE)*$F91)</f>
        <v>0</v>
      </c>
      <c r="T91" s="1321">
        <f>IF(ISERROR(VLOOKUP(VLOOKUP($A91, 'E4 TB Allocation Details'!$A$18:$L$214, MATCH("Demand ID", 'E4 TB Allocation Details'!$A$18:$L$18, 0),FALSE), 'E2 Allocators'!$B$15:$W$361, MATCH('O5 Details by Class &amp; Accounts'!T$18, 'E2 Allocators'!$B$15:$W$15, 0),FALSE)*$F91), 0, VLOOKUP(VLOOKUP($A91, 'E4 TB Allocation Details'!$A$18:$L$214, MATCH("Demand ID", 'E4 TB Allocation Details'!$A$18:$L$18, 0),FALSE), 'E2 Allocators'!$B$15:$W$361, MATCH('O5 Details by Class &amp; Accounts'!T$18, 'E2 Allocators'!$B$15:$W$15, 0),FALSE)*$F91)</f>
        <v>0</v>
      </c>
      <c r="U91" s="1321">
        <f>IF(ISERROR(VLOOKUP(VLOOKUP($A91, 'E4 TB Allocation Details'!$A$18:$L$214, MATCH("Demand ID", 'E4 TB Allocation Details'!$A$18:$L$18, 0),FALSE), 'E2 Allocators'!$B$15:$W$361, MATCH('O5 Details by Class &amp; Accounts'!U$18, 'E2 Allocators'!$B$15:$W$15, 0),FALSE)*$F91), 0, VLOOKUP(VLOOKUP($A91, 'E4 TB Allocation Details'!$A$18:$L$214, MATCH("Demand ID", 'E4 TB Allocation Details'!$A$18:$L$18, 0),FALSE), 'E2 Allocators'!$B$15:$W$361, MATCH('O5 Details by Class &amp; Accounts'!U$18, 'E2 Allocators'!$B$15:$W$15, 0),FALSE)*$F91)</f>
        <v>0</v>
      </c>
      <c r="V91" s="1321">
        <f>IF(ISERROR(VLOOKUP(VLOOKUP($A91, 'E4 TB Allocation Details'!$A$18:$L$214, MATCH("Demand ID", 'E4 TB Allocation Details'!$A$18:$L$18, 0),FALSE), 'E2 Allocators'!$B$15:$W$361, MATCH('O5 Details by Class &amp; Accounts'!V$18, 'E2 Allocators'!$B$15:$W$15, 0),FALSE)*$F91), 0, VLOOKUP(VLOOKUP($A91, 'E4 TB Allocation Details'!$A$18:$L$214, MATCH("Demand ID", 'E4 TB Allocation Details'!$A$18:$L$18, 0),FALSE), 'E2 Allocators'!$B$15:$W$361, MATCH('O5 Details by Class &amp; Accounts'!V$18, 'E2 Allocators'!$B$15:$W$15, 0),FALSE)*$F91)</f>
        <v>0</v>
      </c>
      <c r="W91" s="1321">
        <f>IF(ISERROR(VLOOKUP(VLOOKUP($A91, 'E4 TB Allocation Details'!$A$18:$L$214, MATCH("Demand ID", 'E4 TB Allocation Details'!$A$18:$L$18, 0),FALSE), 'E2 Allocators'!$B$15:$W$361, MATCH('O5 Details by Class &amp; Accounts'!W$18, 'E2 Allocators'!$B$15:$W$15, 0),FALSE)*$F91), 0, VLOOKUP(VLOOKUP($A91, 'E4 TB Allocation Details'!$A$18:$L$214, MATCH("Demand ID", 'E4 TB Allocation Details'!$A$18:$L$18, 0),FALSE), 'E2 Allocators'!$B$15:$W$361, MATCH('O5 Details by Class &amp; Accounts'!W$18, 'E2 Allocators'!$B$15:$W$15, 0),FALSE)*$F91)</f>
        <v>0</v>
      </c>
      <c r="X91" s="1321">
        <f>IF(ISERROR(VLOOKUP(VLOOKUP($A91, 'E4 TB Allocation Details'!$A$18:$L$214, MATCH("Demand ID", 'E4 TB Allocation Details'!$A$18:$L$18, 0),FALSE), 'E2 Allocators'!$B$15:$W$361, MATCH('O5 Details by Class &amp; Accounts'!X$18, 'E2 Allocators'!$B$15:$W$15, 0),FALSE)*$F91), 0, VLOOKUP(VLOOKUP($A91, 'E4 TB Allocation Details'!$A$18:$L$214, MATCH("Demand ID", 'E4 TB Allocation Details'!$A$18:$L$18, 0),FALSE), 'E2 Allocators'!$B$15:$W$361, MATCH('O5 Details by Class &amp; Accounts'!X$18, 'E2 Allocators'!$B$15:$W$15, 0),FALSE)*$F91)</f>
        <v>0</v>
      </c>
      <c r="Y91" s="1321">
        <f>IF(ISERROR(VLOOKUP(VLOOKUP($A91, 'E4 TB Allocation Details'!$A$18:$L$214, MATCH("Demand ID", 'E4 TB Allocation Details'!$A$18:$L$18, 0),FALSE), 'E2 Allocators'!$B$15:$W$361, MATCH('O5 Details by Class &amp; Accounts'!Y$18, 'E2 Allocators'!$B$15:$W$15, 0),FALSE)*$F91), 0, VLOOKUP(VLOOKUP($A91, 'E4 TB Allocation Details'!$A$18:$L$214, MATCH("Demand ID", 'E4 TB Allocation Details'!$A$18:$L$18, 0),FALSE), 'E2 Allocators'!$B$15:$W$361, MATCH('O5 Details by Class &amp; Accounts'!Y$18, 'E2 Allocators'!$B$15:$W$15, 0),FALSE)*$F91)</f>
        <v>0</v>
      </c>
      <c r="Z91" s="1321">
        <f>IF(ISERROR(VLOOKUP(VLOOKUP($A91, 'E4 TB Allocation Details'!$A$18:$L$214, MATCH("Demand ID", 'E4 TB Allocation Details'!$A$18:$L$18, 0),FALSE), 'E2 Allocators'!$B$15:$W$361, MATCH('O5 Details by Class &amp; Accounts'!Z$18, 'E2 Allocators'!$B$15:$W$15, 0),FALSE)*$F91), 0, VLOOKUP(VLOOKUP($A91, 'E4 TB Allocation Details'!$A$18:$L$214, MATCH("Demand ID", 'E4 TB Allocation Details'!$A$18:$L$18, 0),FALSE), 'E2 Allocators'!$B$15:$W$361, MATCH('O5 Details by Class &amp; Accounts'!Z$18, 'E2 Allocators'!$B$15:$W$15, 0),FALSE)*$F91)</f>
        <v>0</v>
      </c>
      <c r="AA91" s="1321">
        <f>IF(ISERROR(VLOOKUP(VLOOKUP($A91, 'E4 TB Allocation Details'!$A$18:$L$214, MATCH("Demand ID", 'E4 TB Allocation Details'!$A$18:$L$18, 0),FALSE), 'E2 Allocators'!$B$15:$W$361, MATCH('O5 Details by Class &amp; Accounts'!AA$18, 'E2 Allocators'!$B$15:$W$15, 0),FALSE)*$F91), 0, VLOOKUP(VLOOKUP($A91, 'E4 TB Allocation Details'!$A$18:$L$214, MATCH("Demand ID", 'E4 TB Allocation Details'!$A$18:$L$18, 0),FALSE), 'E2 Allocators'!$B$15:$W$361, MATCH('O5 Details by Class &amp; Accounts'!AA$18, 'E2 Allocators'!$B$15:$W$15, 0),FALSE)*$F91)</f>
        <v>0</v>
      </c>
      <c r="AB91" s="1321">
        <f>IF(ISERROR(VLOOKUP(VLOOKUP($A91, 'E4 TB Allocation Details'!$A$18:$L$214, MATCH("Demand ID", 'E4 TB Allocation Details'!$A$18:$L$18, 0),FALSE), 'E2 Allocators'!$B$15:$W$361, MATCH('O5 Details by Class &amp; Accounts'!AB$18, 'E2 Allocators'!$B$15:$W$15, 0),FALSE)*$F91), 0, VLOOKUP(VLOOKUP($A91, 'E4 TB Allocation Details'!$A$18:$L$214, MATCH("Demand ID", 'E4 TB Allocation Details'!$A$18:$L$18, 0),FALSE), 'E2 Allocators'!$B$15:$W$361, MATCH('O5 Details by Class &amp; Accounts'!AB$18, 'E2 Allocators'!$B$15:$W$15, 0),FALSE)*$F91)</f>
        <v>0</v>
      </c>
      <c r="AC91" s="1321">
        <f t="shared" si="21"/>
        <v>0</v>
      </c>
      <c r="AD91" s="1321">
        <f>IF(ISERROR(VLOOKUP(VLOOKUP($A91, 'E4 TB Allocation Details'!$A$18:$L$214, MATCH("Customer ID", 'E4 TB Allocation Details'!$A$18:$L$18, 0),FALSE), 'E2 Allocators'!$B$15:$W$361, MATCH('O5 Details by Class &amp; Accounts'!AD$18, 'E2 Allocators'!$B$15:$W$15, 0),FALSE)*$G91), 0, VLOOKUP(VLOOKUP($A91, 'E4 TB Allocation Details'!$A$18:$L$214, MATCH("Customer ID", 'E4 TB Allocation Details'!$A$18:$L$18, 0),FALSE), 'E2 Allocators'!$B$15:$W$361, MATCH('O5 Details by Class &amp; Accounts'!AD$18, 'E2 Allocators'!$B$15:$W$15, 0),FALSE)*$G91)</f>
        <v>0</v>
      </c>
      <c r="AE91" s="1321">
        <f>IF(ISERROR(VLOOKUP(VLOOKUP($A91, 'E4 TB Allocation Details'!$A$18:$L$214, MATCH("Customer ID", 'E4 TB Allocation Details'!$A$18:$L$18, 0),FALSE), 'E2 Allocators'!$B$15:$W$361, MATCH('O5 Details by Class &amp; Accounts'!AE$18, 'E2 Allocators'!$B$15:$W$15, 0),FALSE)*$G91), 0, VLOOKUP(VLOOKUP($A91, 'E4 TB Allocation Details'!$A$18:$L$214, MATCH("Customer ID", 'E4 TB Allocation Details'!$A$18:$L$18, 0),FALSE), 'E2 Allocators'!$B$15:$W$361, MATCH('O5 Details by Class &amp; Accounts'!AE$18, 'E2 Allocators'!$B$15:$W$15, 0),FALSE)*$G91)</f>
        <v>0</v>
      </c>
      <c r="AF91" s="1321">
        <f>IF(ISERROR(VLOOKUP(VLOOKUP($A91, 'E4 TB Allocation Details'!$A$18:$L$214, MATCH("Customer ID", 'E4 TB Allocation Details'!$A$18:$L$18, 0),FALSE), 'E2 Allocators'!$B$15:$W$361, MATCH('O5 Details by Class &amp; Accounts'!AF$18, 'E2 Allocators'!$B$15:$W$15, 0),FALSE)*$G91), 0, VLOOKUP(VLOOKUP($A91, 'E4 TB Allocation Details'!$A$18:$L$214, MATCH("Customer ID", 'E4 TB Allocation Details'!$A$18:$L$18, 0),FALSE), 'E2 Allocators'!$B$15:$W$361, MATCH('O5 Details by Class &amp; Accounts'!AF$18, 'E2 Allocators'!$B$15:$W$15, 0),FALSE)*$G91)</f>
        <v>0</v>
      </c>
      <c r="AG91" s="1321">
        <f>IF(ISERROR(VLOOKUP(VLOOKUP($A91, 'E4 TB Allocation Details'!$A$18:$L$214, MATCH("Customer ID", 'E4 TB Allocation Details'!$A$18:$L$18, 0),FALSE), 'E2 Allocators'!$B$15:$W$361, MATCH('O5 Details by Class &amp; Accounts'!AG$18, 'E2 Allocators'!$B$15:$W$15, 0),FALSE)*$G91), 0, VLOOKUP(VLOOKUP($A91, 'E4 TB Allocation Details'!$A$18:$L$214, MATCH("Customer ID", 'E4 TB Allocation Details'!$A$18:$L$18, 0),FALSE), 'E2 Allocators'!$B$15:$W$361, MATCH('O5 Details by Class &amp; Accounts'!AG$18, 'E2 Allocators'!$B$15:$W$15, 0),FALSE)*$G91)</f>
        <v>0</v>
      </c>
      <c r="AH91" s="1321">
        <f>IF(ISERROR(VLOOKUP(VLOOKUP($A91, 'E4 TB Allocation Details'!$A$18:$L$214, MATCH("Customer ID", 'E4 TB Allocation Details'!$A$18:$L$18, 0),FALSE), 'E2 Allocators'!$B$15:$W$361, MATCH('O5 Details by Class &amp; Accounts'!AH$18, 'E2 Allocators'!$B$15:$W$15, 0),FALSE)*$G91), 0, VLOOKUP(VLOOKUP($A91, 'E4 TB Allocation Details'!$A$18:$L$214, MATCH("Customer ID", 'E4 TB Allocation Details'!$A$18:$L$18, 0),FALSE), 'E2 Allocators'!$B$15:$W$361, MATCH('O5 Details by Class &amp; Accounts'!AH$18, 'E2 Allocators'!$B$15:$W$15, 0),FALSE)*$G91)</f>
        <v>0</v>
      </c>
      <c r="AI91" s="1321">
        <f>IF(ISERROR(VLOOKUP(VLOOKUP($A91, 'E4 TB Allocation Details'!$A$18:$L$214, MATCH("Customer ID", 'E4 TB Allocation Details'!$A$18:$L$18, 0),FALSE), 'E2 Allocators'!$B$15:$W$361, MATCH('O5 Details by Class &amp; Accounts'!AI$18, 'E2 Allocators'!$B$15:$W$15, 0),FALSE)*$G91), 0, VLOOKUP(VLOOKUP($A91, 'E4 TB Allocation Details'!$A$18:$L$214, MATCH("Customer ID", 'E4 TB Allocation Details'!$A$18:$L$18, 0),FALSE), 'E2 Allocators'!$B$15:$W$361, MATCH('O5 Details by Class &amp; Accounts'!AI$18, 'E2 Allocators'!$B$15:$W$15, 0),FALSE)*$G91)</f>
        <v>0</v>
      </c>
      <c r="AJ91" s="1321">
        <f>IF(ISERROR(VLOOKUP(VLOOKUP($A91, 'E4 TB Allocation Details'!$A$18:$L$214, MATCH("Customer ID", 'E4 TB Allocation Details'!$A$18:$L$18, 0),FALSE), 'E2 Allocators'!$B$15:$W$361, MATCH('O5 Details by Class &amp; Accounts'!AJ$18, 'E2 Allocators'!$B$15:$W$15, 0),FALSE)*$G91), 0, VLOOKUP(VLOOKUP($A91, 'E4 TB Allocation Details'!$A$18:$L$214, MATCH("Customer ID", 'E4 TB Allocation Details'!$A$18:$L$18, 0),FALSE), 'E2 Allocators'!$B$15:$W$361, MATCH('O5 Details by Class &amp; Accounts'!AJ$18, 'E2 Allocators'!$B$15:$W$15, 0),FALSE)*$G91)</f>
        <v>0</v>
      </c>
      <c r="AK91" s="1321">
        <f>IF(ISERROR(VLOOKUP(VLOOKUP($A91, 'E4 TB Allocation Details'!$A$18:$L$214, MATCH("Customer ID", 'E4 TB Allocation Details'!$A$18:$L$18, 0),FALSE), 'E2 Allocators'!$B$15:$W$361, MATCH('O5 Details by Class &amp; Accounts'!AK$18, 'E2 Allocators'!$B$15:$W$15, 0),FALSE)*$G91), 0, VLOOKUP(VLOOKUP($A91, 'E4 TB Allocation Details'!$A$18:$L$214, MATCH("Customer ID", 'E4 TB Allocation Details'!$A$18:$L$18, 0),FALSE), 'E2 Allocators'!$B$15:$W$361, MATCH('O5 Details by Class &amp; Accounts'!AK$18, 'E2 Allocators'!$B$15:$W$15, 0),FALSE)*$G91)</f>
        <v>0</v>
      </c>
      <c r="AL91" s="1321">
        <f>IF(ISERROR(VLOOKUP(VLOOKUP($A91, 'E4 TB Allocation Details'!$A$18:$L$214, MATCH("Customer ID", 'E4 TB Allocation Details'!$A$18:$L$18, 0),FALSE), 'E2 Allocators'!$B$15:$W$361, MATCH('O5 Details by Class &amp; Accounts'!AL$18, 'E2 Allocators'!$B$15:$W$15, 0),FALSE)*$G91), 0, VLOOKUP(VLOOKUP($A91, 'E4 TB Allocation Details'!$A$18:$L$214, MATCH("Customer ID", 'E4 TB Allocation Details'!$A$18:$L$18, 0),FALSE), 'E2 Allocators'!$B$15:$W$361, MATCH('O5 Details by Class &amp; Accounts'!AL$18, 'E2 Allocators'!$B$15:$W$15, 0),FALSE)*$G91)</f>
        <v>0</v>
      </c>
      <c r="AM91" s="1321">
        <f>IF(ISERROR(VLOOKUP(VLOOKUP($A91, 'E4 TB Allocation Details'!$A$18:$L$214, MATCH("Customer ID", 'E4 TB Allocation Details'!$A$18:$L$18, 0),FALSE), 'E2 Allocators'!$B$15:$W$361, MATCH('O5 Details by Class &amp; Accounts'!AM$18, 'E2 Allocators'!$B$15:$W$15, 0),FALSE)*$G91), 0, VLOOKUP(VLOOKUP($A91, 'E4 TB Allocation Details'!$A$18:$L$214, MATCH("Customer ID", 'E4 TB Allocation Details'!$A$18:$L$18, 0),FALSE), 'E2 Allocators'!$B$15:$W$361, MATCH('O5 Details by Class &amp; Accounts'!AM$18, 'E2 Allocators'!$B$15:$W$15, 0),FALSE)*$G91)</f>
        <v>0</v>
      </c>
      <c r="AN91" s="1321">
        <f>IF(ISERROR(VLOOKUP(VLOOKUP($A91, 'E4 TB Allocation Details'!$A$18:$L$214, MATCH("Customer ID", 'E4 TB Allocation Details'!$A$18:$L$18, 0),FALSE), 'E2 Allocators'!$B$15:$W$361, MATCH('O5 Details by Class &amp; Accounts'!AN$18, 'E2 Allocators'!$B$15:$W$15, 0),FALSE)*$G91), 0, VLOOKUP(VLOOKUP($A91, 'E4 TB Allocation Details'!$A$18:$L$214, MATCH("Customer ID", 'E4 TB Allocation Details'!$A$18:$L$18, 0),FALSE), 'E2 Allocators'!$B$15:$W$361, MATCH('O5 Details by Class &amp; Accounts'!AN$18, 'E2 Allocators'!$B$15:$W$15, 0),FALSE)*$G91)</f>
        <v>0</v>
      </c>
      <c r="AO91" s="1321">
        <f>IF(ISERROR(VLOOKUP(VLOOKUP($A91, 'E4 TB Allocation Details'!$A$18:$L$214, MATCH("Customer ID", 'E4 TB Allocation Details'!$A$18:$L$18, 0),FALSE), 'E2 Allocators'!$B$15:$W$361, MATCH('O5 Details by Class &amp; Accounts'!AO$18, 'E2 Allocators'!$B$15:$W$15, 0),FALSE)*$G91), 0, VLOOKUP(VLOOKUP($A91, 'E4 TB Allocation Details'!$A$18:$L$214, MATCH("Customer ID", 'E4 TB Allocation Details'!$A$18:$L$18, 0),FALSE), 'E2 Allocators'!$B$15:$W$361, MATCH('O5 Details by Class &amp; Accounts'!AO$18, 'E2 Allocators'!$B$15:$W$15, 0),FALSE)*$G91)</f>
        <v>0</v>
      </c>
      <c r="AP91" s="1321">
        <f>IF(ISERROR(VLOOKUP(VLOOKUP($A91, 'E4 TB Allocation Details'!$A$18:$L$214, MATCH("Customer ID", 'E4 TB Allocation Details'!$A$18:$L$18, 0),FALSE), 'E2 Allocators'!$B$15:$W$361, MATCH('O5 Details by Class &amp; Accounts'!AP$18, 'E2 Allocators'!$B$15:$W$15, 0),FALSE)*$G91), 0, VLOOKUP(VLOOKUP($A91, 'E4 TB Allocation Details'!$A$18:$L$214, MATCH("Customer ID", 'E4 TB Allocation Details'!$A$18:$L$18, 0),FALSE), 'E2 Allocators'!$B$15:$W$361, MATCH('O5 Details by Class &amp; Accounts'!AP$18, 'E2 Allocators'!$B$15:$W$15, 0),FALSE)*$G91)</f>
        <v>0</v>
      </c>
      <c r="AQ91" s="1321">
        <f>IF(ISERROR(VLOOKUP(VLOOKUP($A91, 'E4 TB Allocation Details'!$A$18:$L$214, MATCH("Customer ID", 'E4 TB Allocation Details'!$A$18:$L$18, 0),FALSE), 'E2 Allocators'!$B$15:$W$361, MATCH('O5 Details by Class &amp; Accounts'!AQ$18, 'E2 Allocators'!$B$15:$W$15, 0),FALSE)*$G91), 0, VLOOKUP(VLOOKUP($A91, 'E4 TB Allocation Details'!$A$18:$L$214, MATCH("Customer ID", 'E4 TB Allocation Details'!$A$18:$L$18, 0),FALSE), 'E2 Allocators'!$B$15:$W$361, MATCH('O5 Details by Class &amp; Accounts'!AQ$18, 'E2 Allocators'!$B$15:$W$15, 0),FALSE)*$G91)</f>
        <v>0</v>
      </c>
      <c r="AR91" s="1321">
        <f>IF(ISERROR(VLOOKUP(VLOOKUP($A91, 'E4 TB Allocation Details'!$A$18:$L$214, MATCH("Customer ID", 'E4 TB Allocation Details'!$A$18:$L$18, 0),FALSE), 'E2 Allocators'!$B$15:$W$361, MATCH('O5 Details by Class &amp; Accounts'!AR$18, 'E2 Allocators'!$B$15:$W$15, 0),FALSE)*$G91), 0, VLOOKUP(VLOOKUP($A91, 'E4 TB Allocation Details'!$A$18:$L$214, MATCH("Customer ID", 'E4 TB Allocation Details'!$A$18:$L$18, 0),FALSE), 'E2 Allocators'!$B$15:$W$361, MATCH('O5 Details by Class &amp; Accounts'!AR$18, 'E2 Allocators'!$B$15:$W$15, 0),FALSE)*$G91)</f>
        <v>0</v>
      </c>
      <c r="AS91" s="1321">
        <f>IF(ISERROR(VLOOKUP(VLOOKUP($A91, 'E4 TB Allocation Details'!$A$18:$L$214, MATCH("Customer ID", 'E4 TB Allocation Details'!$A$18:$L$18, 0),FALSE), 'E2 Allocators'!$B$15:$W$361, MATCH('O5 Details by Class &amp; Accounts'!AS$18, 'E2 Allocators'!$B$15:$W$15, 0),FALSE)*$G91), 0, VLOOKUP(VLOOKUP($A91, 'E4 TB Allocation Details'!$A$18:$L$214, MATCH("Customer ID", 'E4 TB Allocation Details'!$A$18:$L$18, 0),FALSE), 'E2 Allocators'!$B$15:$W$361, MATCH('O5 Details by Class &amp; Accounts'!AS$18, 'E2 Allocators'!$B$15:$W$15, 0),FALSE)*$G91)</f>
        <v>0</v>
      </c>
      <c r="AT91" s="1321">
        <f>IF(ISERROR(VLOOKUP(VLOOKUP($A91, 'E4 TB Allocation Details'!$A$18:$L$214, MATCH("Customer ID", 'E4 TB Allocation Details'!$A$18:$L$18, 0),FALSE), 'E2 Allocators'!$B$15:$W$361, MATCH('O5 Details by Class &amp; Accounts'!AT$18, 'E2 Allocators'!$B$15:$W$15, 0),FALSE)*$G91), 0, VLOOKUP(VLOOKUP($A91, 'E4 TB Allocation Details'!$A$18:$L$214, MATCH("Customer ID", 'E4 TB Allocation Details'!$A$18:$L$18, 0),FALSE), 'E2 Allocators'!$B$15:$W$361, MATCH('O5 Details by Class &amp; Accounts'!AT$18, 'E2 Allocators'!$B$15:$W$15, 0),FALSE)*$G91)</f>
        <v>0</v>
      </c>
      <c r="AU91" s="1321">
        <f>IF(ISERROR(VLOOKUP(VLOOKUP($A91, 'E4 TB Allocation Details'!$A$18:$L$214, MATCH("Customer ID", 'E4 TB Allocation Details'!$A$18:$L$18, 0),FALSE), 'E2 Allocators'!$B$15:$W$361, MATCH('O5 Details by Class &amp; Accounts'!AU$18, 'E2 Allocators'!$B$15:$W$15, 0),FALSE)*$G91), 0, VLOOKUP(VLOOKUP($A91, 'E4 TB Allocation Details'!$A$18:$L$214, MATCH("Customer ID", 'E4 TB Allocation Details'!$A$18:$L$18, 0),FALSE), 'E2 Allocators'!$B$15:$W$361, MATCH('O5 Details by Class &amp; Accounts'!AU$18, 'E2 Allocators'!$B$15:$W$15, 0),FALSE)*$G91)</f>
        <v>0</v>
      </c>
      <c r="AV91" s="1321">
        <f>IF(ISERROR(VLOOKUP(VLOOKUP($A91, 'E4 TB Allocation Details'!$A$18:$L$214, MATCH("Customer ID", 'E4 TB Allocation Details'!$A$18:$L$18, 0),FALSE), 'E2 Allocators'!$B$15:$W$361, MATCH('O5 Details by Class &amp; Accounts'!AV$18, 'E2 Allocators'!$B$15:$W$15, 0),FALSE)*$G91), 0, VLOOKUP(VLOOKUP($A91, 'E4 TB Allocation Details'!$A$18:$L$214, MATCH("Customer ID", 'E4 TB Allocation Details'!$A$18:$L$18, 0),FALSE), 'E2 Allocators'!$B$15:$W$361, MATCH('O5 Details by Class &amp; Accounts'!AV$18, 'E2 Allocators'!$B$15:$W$15, 0),FALSE)*$G91)</f>
        <v>0</v>
      </c>
      <c r="AW91" s="1321">
        <f>IF(ISERROR(VLOOKUP(VLOOKUP($A91, 'E4 TB Allocation Details'!$A$18:$L$214, MATCH("Customer ID", 'E4 TB Allocation Details'!$A$18:$L$18, 0),FALSE), 'E2 Allocators'!$B$15:$W$361, MATCH('O5 Details by Class &amp; Accounts'!AW$18, 'E2 Allocators'!$B$15:$W$15, 0),FALSE)*$G91), 0, VLOOKUP(VLOOKUP($A91, 'E4 TB Allocation Details'!$A$18:$L$214, MATCH("Customer ID", 'E4 TB Allocation Details'!$A$18:$L$18, 0),FALSE), 'E2 Allocators'!$B$15:$W$361, MATCH('O5 Details by Class &amp; Accounts'!AW$18, 'E2 Allocators'!$B$15:$W$15, 0),FALSE)*$G91)</f>
        <v>0</v>
      </c>
      <c r="AX91" s="1321">
        <f t="shared" si="22"/>
        <v>0</v>
      </c>
      <c r="AY91" s="1321">
        <f>IF(ISERROR(VLOOKUP(VLOOKUP($A91, 'E4 TB Allocation Details'!$A$18:$L$214, MATCH("Misc ID", 'E4 TB Allocation Details'!$A$18:$L$18, 0),FALSE), 'E2 Allocators'!$B$15:$W$361, MATCH('O5 Details by Class &amp; Accounts'!AY$18, 'E2 Allocators'!$B$15:$W$15, 0),FALSE)*$E91), 0, VLOOKUP(VLOOKUP($A91, 'E4 TB Allocation Details'!$A$18:$L$214, MATCH("Misc ID", 'E4 TB Allocation Details'!$A$18:$L$18, 0),FALSE), 'E2 Allocators'!$B$15:$W$361, MATCH('O5 Details by Class &amp; Accounts'!AY$18, 'E2 Allocators'!$B$15:$W$15, 0),FALSE)*$E91)</f>
        <v>-31617.767669988807</v>
      </c>
      <c r="AZ91" s="1321">
        <f>IF(ISERROR(VLOOKUP(VLOOKUP($A91, 'E4 TB Allocation Details'!$A$18:$L$214, MATCH("Misc ID", 'E4 TB Allocation Details'!$A$18:$L$18, 0),FALSE), 'E2 Allocators'!$B$15:$W$361, MATCH('O5 Details by Class &amp; Accounts'!AZ$18, 'E2 Allocators'!$B$15:$W$15, 0),FALSE)*$E91), 0, VLOOKUP(VLOOKUP($A91, 'E4 TB Allocation Details'!$A$18:$L$214, MATCH("Misc ID", 'E4 TB Allocation Details'!$A$18:$L$18, 0),FALSE), 'E2 Allocators'!$B$15:$W$361, MATCH('O5 Details by Class &amp; Accounts'!AZ$18, 'E2 Allocators'!$B$15:$W$15, 0),FALSE)*$E91)</f>
        <v>-10268.265826598988</v>
      </c>
      <c r="BA91" s="1321">
        <f>IF(ISERROR(VLOOKUP(VLOOKUP($A91, 'E4 TB Allocation Details'!$A$18:$L$214, MATCH("Misc ID", 'E4 TB Allocation Details'!$A$18:$L$18, 0),FALSE), 'E2 Allocators'!$B$15:$W$361, MATCH('O5 Details by Class &amp; Accounts'!BA$18, 'E2 Allocators'!$B$15:$W$15, 0),FALSE)*$E91), 0, VLOOKUP(VLOOKUP($A91, 'E4 TB Allocation Details'!$A$18:$L$214, MATCH("Misc ID", 'E4 TB Allocation Details'!$A$18:$L$18, 0),FALSE), 'E2 Allocators'!$B$15:$W$361, MATCH('O5 Details by Class &amp; Accounts'!BA$18, 'E2 Allocators'!$B$15:$W$15, 0),FALSE)*$E91)</f>
        <v>-4082.0221854837773</v>
      </c>
      <c r="BB91" s="1321">
        <f>IF(ISERROR(VLOOKUP(VLOOKUP($A91, 'E4 TB Allocation Details'!$A$18:$L$214, MATCH("Misc ID", 'E4 TB Allocation Details'!$A$18:$L$18, 0),FALSE), 'E2 Allocators'!$B$15:$W$361, MATCH('O5 Details by Class &amp; Accounts'!BB$18, 'E2 Allocators'!$B$15:$W$15, 0),FALSE)*$E91), 0, VLOOKUP(VLOOKUP($A91, 'E4 TB Allocation Details'!$A$18:$L$214, MATCH("Misc ID", 'E4 TB Allocation Details'!$A$18:$L$18, 0),FALSE), 'E2 Allocators'!$B$15:$W$361, MATCH('O5 Details by Class &amp; Accounts'!BB$18, 'E2 Allocators'!$B$15:$W$15, 0),FALSE)*$E91)</f>
        <v>0</v>
      </c>
      <c r="BC91" s="1321">
        <f>IF(ISERROR(VLOOKUP(VLOOKUP($A91, 'E4 TB Allocation Details'!$A$18:$L$214, MATCH("Misc ID", 'E4 TB Allocation Details'!$A$18:$L$18, 0),FALSE), 'E2 Allocators'!$B$15:$W$361, MATCH('O5 Details by Class &amp; Accounts'!BC$18, 'E2 Allocators'!$B$15:$W$15, 0),FALSE)*$E91), 0, VLOOKUP(VLOOKUP($A91, 'E4 TB Allocation Details'!$A$18:$L$214, MATCH("Misc ID", 'E4 TB Allocation Details'!$A$18:$L$18, 0),FALSE), 'E2 Allocators'!$B$15:$W$361, MATCH('O5 Details by Class &amp; Accounts'!BC$18, 'E2 Allocators'!$B$15:$W$15, 0),FALSE)*$E91)</f>
        <v>0</v>
      </c>
      <c r="BD91" s="1321">
        <f>IF(ISERROR(VLOOKUP(VLOOKUP($A91, 'E4 TB Allocation Details'!$A$18:$L$214, MATCH("Misc ID", 'E4 TB Allocation Details'!$A$18:$L$18, 0),FALSE), 'E2 Allocators'!$B$15:$W$361, MATCH('O5 Details by Class &amp; Accounts'!BD$18, 'E2 Allocators'!$B$15:$W$15, 0),FALSE)*$E91), 0, VLOOKUP(VLOOKUP($A91, 'E4 TB Allocation Details'!$A$18:$L$214, MATCH("Misc ID", 'E4 TB Allocation Details'!$A$18:$L$18, 0),FALSE), 'E2 Allocators'!$B$15:$W$361, MATCH('O5 Details by Class &amp; Accounts'!BD$18, 'E2 Allocators'!$B$15:$W$15, 0),FALSE)*$E91)</f>
        <v>0</v>
      </c>
      <c r="BE91" s="1321">
        <f>IF(ISERROR(VLOOKUP(VLOOKUP($A91, 'E4 TB Allocation Details'!$A$18:$L$214, MATCH("Misc ID", 'E4 TB Allocation Details'!$A$18:$L$18, 0),FALSE), 'E2 Allocators'!$B$15:$W$361, MATCH('O5 Details by Class &amp; Accounts'!BE$18, 'E2 Allocators'!$B$15:$W$15, 0),FALSE)*$E91), 0, VLOOKUP(VLOOKUP($A91, 'E4 TB Allocation Details'!$A$18:$L$214, MATCH("Misc ID", 'E4 TB Allocation Details'!$A$18:$L$18, 0),FALSE), 'E2 Allocators'!$B$15:$W$361, MATCH('O5 Details by Class &amp; Accounts'!BE$18, 'E2 Allocators'!$B$15:$W$15, 0),FALSE)*$E91)</f>
        <v>-951.52866248594887</v>
      </c>
      <c r="BF91" s="1321">
        <f>IF(ISERROR(VLOOKUP(VLOOKUP($A91, 'E4 TB Allocation Details'!$A$18:$L$214, MATCH("Misc ID", 'E4 TB Allocation Details'!$A$18:$L$18, 0),FALSE), 'E2 Allocators'!$B$15:$W$361, MATCH('O5 Details by Class &amp; Accounts'!BF$18, 'E2 Allocators'!$B$15:$W$15, 0),FALSE)*$E91), 0, VLOOKUP(VLOOKUP($A91, 'E4 TB Allocation Details'!$A$18:$L$214, MATCH("Misc ID", 'E4 TB Allocation Details'!$A$18:$L$18, 0),FALSE), 'E2 Allocators'!$B$15:$W$361, MATCH('O5 Details by Class &amp; Accounts'!BF$18, 'E2 Allocators'!$B$15:$W$15, 0),FALSE)*$E91)</f>
        <v>0</v>
      </c>
      <c r="BG91" s="1321">
        <f>IF(ISERROR(VLOOKUP(VLOOKUP($A91, 'E4 TB Allocation Details'!$A$18:$L$214, MATCH("Misc ID", 'E4 TB Allocation Details'!$A$18:$L$18, 0),FALSE), 'E2 Allocators'!$B$15:$W$361, MATCH('O5 Details by Class &amp; Accounts'!BG$18, 'E2 Allocators'!$B$15:$W$15, 0),FALSE)*$E91), 0, VLOOKUP(VLOOKUP($A91, 'E4 TB Allocation Details'!$A$18:$L$214, MATCH("Misc ID", 'E4 TB Allocation Details'!$A$18:$L$18, 0),FALSE), 'E2 Allocators'!$B$15:$W$361, MATCH('O5 Details by Class &amp; Accounts'!BG$18, 'E2 Allocators'!$B$15:$W$15, 0),FALSE)*$E91)</f>
        <v>-80.415655442470282</v>
      </c>
      <c r="BH91" s="1321">
        <f>IF(ISERROR(VLOOKUP(VLOOKUP($A91, 'E4 TB Allocation Details'!$A$18:$L$214, MATCH("Misc ID", 'E4 TB Allocation Details'!$A$18:$L$18, 0),FALSE), 'E2 Allocators'!$B$15:$W$361, MATCH('O5 Details by Class &amp; Accounts'!BH$18, 'E2 Allocators'!$B$15:$W$15, 0),FALSE)*$E91), 0, VLOOKUP(VLOOKUP($A91, 'E4 TB Allocation Details'!$A$18:$L$214, MATCH("Misc ID", 'E4 TB Allocation Details'!$A$18:$L$18, 0),FALSE), 'E2 Allocators'!$B$15:$W$361, MATCH('O5 Details by Class &amp; Accounts'!BH$18, 'E2 Allocators'!$B$15:$W$15, 0),FALSE)*$E91)</f>
        <v>0</v>
      </c>
      <c r="BI91" s="1321">
        <f>IF(ISERROR(VLOOKUP(VLOOKUP($A91, 'E4 TB Allocation Details'!$A$18:$L$214, MATCH("Misc ID", 'E4 TB Allocation Details'!$A$18:$L$18, 0),FALSE), 'E2 Allocators'!$B$15:$W$361, MATCH('O5 Details by Class &amp; Accounts'!BI$18, 'E2 Allocators'!$B$15:$W$15, 0),FALSE)*$E91), 0, VLOOKUP(VLOOKUP($A91, 'E4 TB Allocation Details'!$A$18:$L$214, MATCH("Misc ID", 'E4 TB Allocation Details'!$A$18:$L$18, 0),FALSE), 'E2 Allocators'!$B$15:$W$361, MATCH('O5 Details by Class &amp; Accounts'!BI$18, 'E2 Allocators'!$B$15:$W$15, 0),FALSE)*$E91)</f>
        <v>0</v>
      </c>
      <c r="BJ91" s="1321">
        <f>IF(ISERROR(VLOOKUP(VLOOKUP($A91, 'E4 TB Allocation Details'!$A$18:$L$214, MATCH("Misc ID", 'E4 TB Allocation Details'!$A$18:$L$18, 0),FALSE), 'E2 Allocators'!$B$15:$W$361, MATCH('O5 Details by Class &amp; Accounts'!BJ$18, 'E2 Allocators'!$B$15:$W$15, 0),FALSE)*$E91), 0, VLOOKUP(VLOOKUP($A91, 'E4 TB Allocation Details'!$A$18:$L$214, MATCH("Misc ID", 'E4 TB Allocation Details'!$A$18:$L$18, 0),FALSE), 'E2 Allocators'!$B$15:$W$361, MATCH('O5 Details by Class &amp; Accounts'!BJ$18, 'E2 Allocators'!$B$15:$W$15, 0),FALSE)*$E91)</f>
        <v>0</v>
      </c>
      <c r="BK91" s="1321">
        <f>IF(ISERROR(VLOOKUP(VLOOKUP($A91, 'E4 TB Allocation Details'!$A$18:$L$214, MATCH("Misc ID", 'E4 TB Allocation Details'!$A$18:$L$18, 0),FALSE), 'E2 Allocators'!$B$15:$W$361, MATCH('O5 Details by Class &amp; Accounts'!BK$18, 'E2 Allocators'!$B$15:$W$15, 0),FALSE)*$E91), 0, VLOOKUP(VLOOKUP($A91, 'E4 TB Allocation Details'!$A$18:$L$214, MATCH("Misc ID", 'E4 TB Allocation Details'!$A$18:$L$18, 0),FALSE), 'E2 Allocators'!$B$15:$W$361, MATCH('O5 Details by Class &amp; Accounts'!BK$18, 'E2 Allocators'!$B$15:$W$15, 0),FALSE)*$E91)</f>
        <v>0</v>
      </c>
      <c r="BL91" s="1321">
        <f>IF(ISERROR(VLOOKUP(VLOOKUP($A91, 'E4 TB Allocation Details'!$A$18:$L$214, MATCH("Misc ID", 'E4 TB Allocation Details'!$A$18:$L$18, 0),FALSE), 'E2 Allocators'!$B$15:$W$361, MATCH('O5 Details by Class &amp; Accounts'!BL$18, 'E2 Allocators'!$B$15:$W$15, 0),FALSE)*$E91), 0, VLOOKUP(VLOOKUP($A91, 'E4 TB Allocation Details'!$A$18:$L$214, MATCH("Misc ID", 'E4 TB Allocation Details'!$A$18:$L$18, 0),FALSE), 'E2 Allocators'!$B$15:$W$361, MATCH('O5 Details by Class &amp; Accounts'!BL$18, 'E2 Allocators'!$B$15:$W$15, 0),FALSE)*$E91)</f>
        <v>0</v>
      </c>
      <c r="BM91" s="1321">
        <f>IF(ISERROR(VLOOKUP(VLOOKUP($A91, 'E4 TB Allocation Details'!$A$18:$L$214, MATCH("Misc ID", 'E4 TB Allocation Details'!$A$18:$L$18, 0),FALSE), 'E2 Allocators'!$B$15:$W$361, MATCH('O5 Details by Class &amp; Accounts'!BM$18, 'E2 Allocators'!$B$15:$W$15, 0),FALSE)*$E91), 0, VLOOKUP(VLOOKUP($A91, 'E4 TB Allocation Details'!$A$18:$L$214, MATCH("Misc ID", 'E4 TB Allocation Details'!$A$18:$L$18, 0),FALSE), 'E2 Allocators'!$B$15:$W$361, MATCH('O5 Details by Class &amp; Accounts'!BM$18, 'E2 Allocators'!$B$15:$W$15, 0),FALSE)*$E91)</f>
        <v>0</v>
      </c>
      <c r="BN91" s="1321">
        <f>IF(ISERROR(VLOOKUP(VLOOKUP($A91, 'E4 TB Allocation Details'!$A$18:$L$214, MATCH("Misc ID", 'E4 TB Allocation Details'!$A$18:$L$18, 0),FALSE), 'E2 Allocators'!$B$15:$W$361, MATCH('O5 Details by Class &amp; Accounts'!BN$18, 'E2 Allocators'!$B$15:$W$15, 0),FALSE)*$E91), 0, VLOOKUP(VLOOKUP($A91, 'E4 TB Allocation Details'!$A$18:$L$214, MATCH("Misc ID", 'E4 TB Allocation Details'!$A$18:$L$18, 0),FALSE), 'E2 Allocators'!$B$15:$W$361, MATCH('O5 Details by Class &amp; Accounts'!BN$18, 'E2 Allocators'!$B$15:$W$15, 0),FALSE)*$E91)</f>
        <v>0</v>
      </c>
      <c r="BO91" s="1321">
        <f>IF(ISERROR(VLOOKUP(VLOOKUP($A91, 'E4 TB Allocation Details'!$A$18:$L$214, MATCH("Misc ID", 'E4 TB Allocation Details'!$A$18:$L$18, 0),FALSE), 'E2 Allocators'!$B$15:$W$361, MATCH('O5 Details by Class &amp; Accounts'!BO$18, 'E2 Allocators'!$B$15:$W$15, 0),FALSE)*$E91), 0, VLOOKUP(VLOOKUP($A91, 'E4 TB Allocation Details'!$A$18:$L$214, MATCH("Misc ID", 'E4 TB Allocation Details'!$A$18:$L$18, 0),FALSE), 'E2 Allocators'!$B$15:$W$361, MATCH('O5 Details by Class &amp; Accounts'!BO$18, 'E2 Allocators'!$B$15:$W$15, 0),FALSE)*$E91)</f>
        <v>0</v>
      </c>
      <c r="BP91" s="1321">
        <f>IF(ISERROR(VLOOKUP(VLOOKUP($A91, 'E4 TB Allocation Details'!$A$18:$L$214, MATCH("Misc ID", 'E4 TB Allocation Details'!$A$18:$L$18, 0),FALSE), 'E2 Allocators'!$B$15:$W$361, MATCH('O5 Details by Class &amp; Accounts'!BP$18, 'E2 Allocators'!$B$15:$W$15, 0),FALSE)*$E91), 0, VLOOKUP(VLOOKUP($A91, 'E4 TB Allocation Details'!$A$18:$L$214, MATCH("Misc ID", 'E4 TB Allocation Details'!$A$18:$L$18, 0),FALSE), 'E2 Allocators'!$B$15:$W$361, MATCH('O5 Details by Class &amp; Accounts'!BP$18, 'E2 Allocators'!$B$15:$W$15, 0),FALSE)*$E91)</f>
        <v>0</v>
      </c>
      <c r="BQ91" s="1321">
        <f>IF(ISERROR(VLOOKUP(VLOOKUP($A91, 'E4 TB Allocation Details'!$A$18:$L$214, MATCH("Misc ID", 'E4 TB Allocation Details'!$A$18:$L$18, 0),FALSE), 'E2 Allocators'!$B$15:$W$361, MATCH('O5 Details by Class &amp; Accounts'!BQ$18, 'E2 Allocators'!$B$15:$W$15, 0),FALSE)*$E91), 0, VLOOKUP(VLOOKUP($A91, 'E4 TB Allocation Details'!$A$18:$L$214, MATCH("Misc ID", 'E4 TB Allocation Details'!$A$18:$L$18, 0),FALSE), 'E2 Allocators'!$B$15:$W$361, MATCH('O5 Details by Class &amp; Accounts'!BQ$18, 'E2 Allocators'!$B$15:$W$15, 0),FALSE)*$E91)</f>
        <v>0</v>
      </c>
      <c r="BR91" s="1321">
        <f>IF(ISERROR(VLOOKUP(VLOOKUP($A91, 'E4 TB Allocation Details'!$A$18:$L$214, MATCH("Misc ID", 'E4 TB Allocation Details'!$A$18:$L$18, 0),FALSE), 'E2 Allocators'!$B$15:$W$361, MATCH('O5 Details by Class &amp; Accounts'!BR$18, 'E2 Allocators'!$B$15:$W$15, 0),FALSE)*$E91), 0, VLOOKUP(VLOOKUP($A91, 'E4 TB Allocation Details'!$A$18:$L$214, MATCH("Misc ID", 'E4 TB Allocation Details'!$A$18:$L$18, 0),FALSE), 'E2 Allocators'!$B$15:$W$361, MATCH('O5 Details by Class &amp; Accounts'!BR$18, 'E2 Allocators'!$B$15:$W$15, 0),FALSE)*$E91)</f>
        <v>0</v>
      </c>
      <c r="BS91" s="1321">
        <f t="shared" si="23"/>
        <v>-47000</v>
      </c>
      <c r="BT91" s="1321">
        <f>IF(ISERROR(VLOOKUP(VLOOKUP($A91, 'E4 TB Allocation Details'!$A$18:$L$214, MATCH("A &amp; G ID", 'E4 TB Allocation Details'!$A$18:$L$18, 0),FALSE), 'E2 Allocators'!$B$15:$W$361, MATCH('O5 Details by Class &amp; Accounts'!BT$18, 'E2 Allocators'!$B$15:$W$15, 0),FALSE)*$E91), 0, VLOOKUP(VLOOKUP($A91, 'E4 TB Allocation Details'!$A$18:$L$214, MATCH("A &amp; G ID", 'E4 TB Allocation Details'!$A$18:$L$18, 0),FALSE), 'E2 Allocators'!$B$15:$W$361, MATCH('O5 Details by Class &amp; Accounts'!BT$18, 'E2 Allocators'!$B$15:$W$15, 0),FALSE)*$E91)</f>
        <v>0</v>
      </c>
      <c r="BU91" s="1321">
        <f>IF(ISERROR(VLOOKUP(VLOOKUP($A91, 'E4 TB Allocation Details'!$A$18:$L$214, MATCH("A &amp; G ID", 'E4 TB Allocation Details'!$A$18:$L$18, 0),FALSE), 'E2 Allocators'!$B$15:$W$361, MATCH('O5 Details by Class &amp; Accounts'!BU$18, 'E2 Allocators'!$B$15:$W$15, 0),FALSE)*$E91), 0, VLOOKUP(VLOOKUP($A91, 'E4 TB Allocation Details'!$A$18:$L$214, MATCH("A &amp; G ID", 'E4 TB Allocation Details'!$A$18:$L$18, 0),FALSE), 'E2 Allocators'!$B$15:$W$361, MATCH('O5 Details by Class &amp; Accounts'!BU$18, 'E2 Allocators'!$B$15:$W$15, 0),FALSE)*$E91)</f>
        <v>0</v>
      </c>
      <c r="BV91" s="1321">
        <f>IF(ISERROR(VLOOKUP(VLOOKUP($A91, 'E4 TB Allocation Details'!$A$18:$L$214, MATCH("A &amp; G ID", 'E4 TB Allocation Details'!$A$18:$L$18, 0),FALSE), 'E2 Allocators'!$B$15:$W$361, MATCH('O5 Details by Class &amp; Accounts'!BV$18, 'E2 Allocators'!$B$15:$W$15, 0),FALSE)*$E91), 0, VLOOKUP(VLOOKUP($A91, 'E4 TB Allocation Details'!$A$18:$L$214, MATCH("A &amp; G ID", 'E4 TB Allocation Details'!$A$18:$L$18, 0),FALSE), 'E2 Allocators'!$B$15:$W$361, MATCH('O5 Details by Class &amp; Accounts'!BV$18, 'E2 Allocators'!$B$15:$W$15, 0),FALSE)*$E91)</f>
        <v>0</v>
      </c>
      <c r="BW91" s="1321">
        <f>IF(ISERROR(VLOOKUP(VLOOKUP($A91, 'E4 TB Allocation Details'!$A$18:$L$214, MATCH("A &amp; G ID", 'E4 TB Allocation Details'!$A$18:$L$18, 0),FALSE), 'E2 Allocators'!$B$15:$W$361, MATCH('O5 Details by Class &amp; Accounts'!BW$18, 'E2 Allocators'!$B$15:$W$15, 0),FALSE)*$E91), 0, VLOOKUP(VLOOKUP($A91, 'E4 TB Allocation Details'!$A$18:$L$214, MATCH("A &amp; G ID", 'E4 TB Allocation Details'!$A$18:$L$18, 0),FALSE), 'E2 Allocators'!$B$15:$W$361, MATCH('O5 Details by Class &amp; Accounts'!BW$18, 'E2 Allocators'!$B$15:$W$15, 0),FALSE)*$E91)</f>
        <v>0</v>
      </c>
      <c r="BX91" s="1321">
        <f>IF(ISERROR(VLOOKUP(VLOOKUP($A91, 'E4 TB Allocation Details'!$A$18:$L$214, MATCH("A &amp; G ID", 'E4 TB Allocation Details'!$A$18:$L$18, 0),FALSE), 'E2 Allocators'!$B$15:$W$361, MATCH('O5 Details by Class &amp; Accounts'!BX$18, 'E2 Allocators'!$B$15:$W$15, 0),FALSE)*$E91), 0, VLOOKUP(VLOOKUP($A91, 'E4 TB Allocation Details'!$A$18:$L$214, MATCH("A &amp; G ID", 'E4 TB Allocation Details'!$A$18:$L$18, 0),FALSE), 'E2 Allocators'!$B$15:$W$361, MATCH('O5 Details by Class &amp; Accounts'!BX$18, 'E2 Allocators'!$B$15:$W$15, 0),FALSE)*$E91)</f>
        <v>0</v>
      </c>
      <c r="BY91" s="1321">
        <f>IF(ISERROR(VLOOKUP(VLOOKUP($A91, 'E4 TB Allocation Details'!$A$18:$L$214, MATCH("A &amp; G ID", 'E4 TB Allocation Details'!$A$18:$L$18, 0),FALSE), 'E2 Allocators'!$B$15:$W$361, MATCH('O5 Details by Class &amp; Accounts'!BY$18, 'E2 Allocators'!$B$15:$W$15, 0),FALSE)*$E91), 0, VLOOKUP(VLOOKUP($A91, 'E4 TB Allocation Details'!$A$18:$L$214, MATCH("A &amp; G ID", 'E4 TB Allocation Details'!$A$18:$L$18, 0),FALSE), 'E2 Allocators'!$B$15:$W$361, MATCH('O5 Details by Class &amp; Accounts'!BY$18, 'E2 Allocators'!$B$15:$W$15, 0),FALSE)*$E91)</f>
        <v>0</v>
      </c>
      <c r="BZ91" s="1321">
        <f>IF(ISERROR(VLOOKUP(VLOOKUP($A91, 'E4 TB Allocation Details'!$A$18:$L$214, MATCH("A &amp; G ID", 'E4 TB Allocation Details'!$A$18:$L$18, 0),FALSE), 'E2 Allocators'!$B$15:$W$361, MATCH('O5 Details by Class &amp; Accounts'!BZ$18, 'E2 Allocators'!$B$15:$W$15, 0),FALSE)*$E91), 0, VLOOKUP(VLOOKUP($A91, 'E4 TB Allocation Details'!$A$18:$L$214, MATCH("A &amp; G ID", 'E4 TB Allocation Details'!$A$18:$L$18, 0),FALSE), 'E2 Allocators'!$B$15:$W$361, MATCH('O5 Details by Class &amp; Accounts'!BZ$18, 'E2 Allocators'!$B$15:$W$15, 0),FALSE)*$E91)</f>
        <v>0</v>
      </c>
      <c r="CA91" s="1321">
        <f>IF(ISERROR(VLOOKUP(VLOOKUP($A91, 'E4 TB Allocation Details'!$A$18:$L$214, MATCH("A &amp; G ID", 'E4 TB Allocation Details'!$A$18:$L$18, 0),FALSE), 'E2 Allocators'!$B$15:$W$361, MATCH('O5 Details by Class &amp; Accounts'!CA$18, 'E2 Allocators'!$B$15:$W$15, 0),FALSE)*$E91), 0, VLOOKUP(VLOOKUP($A91, 'E4 TB Allocation Details'!$A$18:$L$214, MATCH("A &amp; G ID", 'E4 TB Allocation Details'!$A$18:$L$18, 0),FALSE), 'E2 Allocators'!$B$15:$W$361, MATCH('O5 Details by Class &amp; Accounts'!CA$18, 'E2 Allocators'!$B$15:$W$15, 0),FALSE)*$E91)</f>
        <v>0</v>
      </c>
      <c r="CB91" s="1321">
        <f>IF(ISERROR(VLOOKUP(VLOOKUP($A91, 'E4 TB Allocation Details'!$A$18:$L$214, MATCH("A &amp; G ID", 'E4 TB Allocation Details'!$A$18:$L$18, 0),FALSE), 'E2 Allocators'!$B$15:$W$361, MATCH('O5 Details by Class &amp; Accounts'!CB$18, 'E2 Allocators'!$B$15:$W$15, 0),FALSE)*$E91), 0, VLOOKUP(VLOOKUP($A91, 'E4 TB Allocation Details'!$A$18:$L$214, MATCH("A &amp; G ID", 'E4 TB Allocation Details'!$A$18:$L$18, 0),FALSE), 'E2 Allocators'!$B$15:$W$361, MATCH('O5 Details by Class &amp; Accounts'!CB$18, 'E2 Allocators'!$B$15:$W$15, 0),FALSE)*$E91)</f>
        <v>0</v>
      </c>
      <c r="CC91" s="1321">
        <f>IF(ISERROR(VLOOKUP(VLOOKUP($A91, 'E4 TB Allocation Details'!$A$18:$L$214, MATCH("A &amp; G ID", 'E4 TB Allocation Details'!$A$18:$L$18, 0),FALSE), 'E2 Allocators'!$B$15:$W$361, MATCH('O5 Details by Class &amp; Accounts'!CC$18, 'E2 Allocators'!$B$15:$W$15, 0),FALSE)*$E91), 0, VLOOKUP(VLOOKUP($A91, 'E4 TB Allocation Details'!$A$18:$L$214, MATCH("A &amp; G ID", 'E4 TB Allocation Details'!$A$18:$L$18, 0),FALSE), 'E2 Allocators'!$B$15:$W$361, MATCH('O5 Details by Class &amp; Accounts'!CC$18, 'E2 Allocators'!$B$15:$W$15, 0),FALSE)*$E91)</f>
        <v>0</v>
      </c>
      <c r="CD91" s="1321">
        <f>IF(ISERROR(VLOOKUP(VLOOKUP($A91, 'E4 TB Allocation Details'!$A$18:$L$214, MATCH("A &amp; G ID", 'E4 TB Allocation Details'!$A$18:$L$18, 0),FALSE), 'E2 Allocators'!$B$15:$W$361, MATCH('O5 Details by Class &amp; Accounts'!CD$18, 'E2 Allocators'!$B$15:$W$15, 0),FALSE)*$E91), 0, VLOOKUP(VLOOKUP($A91, 'E4 TB Allocation Details'!$A$18:$L$214, MATCH("A &amp; G ID", 'E4 TB Allocation Details'!$A$18:$L$18, 0),FALSE), 'E2 Allocators'!$B$15:$W$361, MATCH('O5 Details by Class &amp; Accounts'!CD$18, 'E2 Allocators'!$B$15:$W$15, 0),FALSE)*$E91)</f>
        <v>0</v>
      </c>
      <c r="CE91" s="1321">
        <f>IF(ISERROR(VLOOKUP(VLOOKUP($A91, 'E4 TB Allocation Details'!$A$18:$L$214, MATCH("A &amp; G ID", 'E4 TB Allocation Details'!$A$18:$L$18, 0),FALSE), 'E2 Allocators'!$B$15:$W$361, MATCH('O5 Details by Class &amp; Accounts'!CE$18, 'E2 Allocators'!$B$15:$W$15, 0),FALSE)*$E91), 0, VLOOKUP(VLOOKUP($A91, 'E4 TB Allocation Details'!$A$18:$L$214, MATCH("A &amp; G ID", 'E4 TB Allocation Details'!$A$18:$L$18, 0),FALSE), 'E2 Allocators'!$B$15:$W$361, MATCH('O5 Details by Class &amp; Accounts'!CE$18, 'E2 Allocators'!$B$15:$W$15, 0),FALSE)*$E91)</f>
        <v>0</v>
      </c>
      <c r="CF91" s="1321">
        <f>IF(ISERROR(VLOOKUP(VLOOKUP($A91, 'E4 TB Allocation Details'!$A$18:$L$214, MATCH("A &amp; G ID", 'E4 TB Allocation Details'!$A$18:$L$18, 0),FALSE), 'E2 Allocators'!$B$15:$W$361, MATCH('O5 Details by Class &amp; Accounts'!CF$18, 'E2 Allocators'!$B$15:$W$15, 0),FALSE)*$E91), 0, VLOOKUP(VLOOKUP($A91, 'E4 TB Allocation Details'!$A$18:$L$214, MATCH("A &amp; G ID", 'E4 TB Allocation Details'!$A$18:$L$18, 0),FALSE), 'E2 Allocators'!$B$15:$W$361, MATCH('O5 Details by Class &amp; Accounts'!CF$18, 'E2 Allocators'!$B$15:$W$15, 0),FALSE)*$E91)</f>
        <v>0</v>
      </c>
      <c r="CG91" s="1321">
        <f>IF(ISERROR(VLOOKUP(VLOOKUP($A91, 'E4 TB Allocation Details'!$A$18:$L$214, MATCH("A &amp; G ID", 'E4 TB Allocation Details'!$A$18:$L$18, 0),FALSE), 'E2 Allocators'!$B$15:$W$361, MATCH('O5 Details by Class &amp; Accounts'!CG$18, 'E2 Allocators'!$B$15:$W$15, 0),FALSE)*$E91), 0, VLOOKUP(VLOOKUP($A91, 'E4 TB Allocation Details'!$A$18:$L$214, MATCH("A &amp; G ID", 'E4 TB Allocation Details'!$A$18:$L$18, 0),FALSE), 'E2 Allocators'!$B$15:$W$361, MATCH('O5 Details by Class &amp; Accounts'!CG$18, 'E2 Allocators'!$B$15:$W$15, 0),FALSE)*$E91)</f>
        <v>0</v>
      </c>
      <c r="CH91" s="1321">
        <f>IF(ISERROR(VLOOKUP(VLOOKUP($A91, 'E4 TB Allocation Details'!$A$18:$L$214, MATCH("A &amp; G ID", 'E4 TB Allocation Details'!$A$18:$L$18, 0),FALSE), 'E2 Allocators'!$B$15:$W$361, MATCH('O5 Details by Class &amp; Accounts'!CH$18, 'E2 Allocators'!$B$15:$W$15, 0),FALSE)*$E91), 0, VLOOKUP(VLOOKUP($A91, 'E4 TB Allocation Details'!$A$18:$L$214, MATCH("A &amp; G ID", 'E4 TB Allocation Details'!$A$18:$L$18, 0),FALSE), 'E2 Allocators'!$B$15:$W$361, MATCH('O5 Details by Class &amp; Accounts'!CH$18, 'E2 Allocators'!$B$15:$W$15, 0),FALSE)*$E91)</f>
        <v>0</v>
      </c>
      <c r="CI91" s="1321">
        <f>IF(ISERROR(VLOOKUP(VLOOKUP($A91, 'E4 TB Allocation Details'!$A$18:$L$214, MATCH("A &amp; G ID", 'E4 TB Allocation Details'!$A$18:$L$18, 0),FALSE), 'E2 Allocators'!$B$15:$W$361, MATCH('O5 Details by Class &amp; Accounts'!CI$18, 'E2 Allocators'!$B$15:$W$15, 0),FALSE)*$E91), 0, VLOOKUP(VLOOKUP($A91, 'E4 TB Allocation Details'!$A$18:$L$214, MATCH("A &amp; G ID", 'E4 TB Allocation Details'!$A$18:$L$18, 0),FALSE), 'E2 Allocators'!$B$15:$W$361, MATCH('O5 Details by Class &amp; Accounts'!CI$18, 'E2 Allocators'!$B$15:$W$15, 0),FALSE)*$E91)</f>
        <v>0</v>
      </c>
      <c r="CJ91" s="1321">
        <f>IF(ISERROR(VLOOKUP(VLOOKUP($A91, 'E4 TB Allocation Details'!$A$18:$L$214, MATCH("A &amp; G ID", 'E4 TB Allocation Details'!$A$18:$L$18, 0),FALSE), 'E2 Allocators'!$B$15:$W$361, MATCH('O5 Details by Class &amp; Accounts'!CJ$18, 'E2 Allocators'!$B$15:$W$15, 0),FALSE)*$E91), 0, VLOOKUP(VLOOKUP($A91, 'E4 TB Allocation Details'!$A$18:$L$214, MATCH("A &amp; G ID", 'E4 TB Allocation Details'!$A$18:$L$18, 0),FALSE), 'E2 Allocators'!$B$15:$W$361, MATCH('O5 Details by Class &amp; Accounts'!CJ$18, 'E2 Allocators'!$B$15:$W$15, 0),FALSE)*$E91)</f>
        <v>0</v>
      </c>
      <c r="CK91" s="1321">
        <f>IF(ISERROR(VLOOKUP(VLOOKUP($A91, 'E4 TB Allocation Details'!$A$18:$L$214, MATCH("A &amp; G ID", 'E4 TB Allocation Details'!$A$18:$L$18, 0),FALSE), 'E2 Allocators'!$B$15:$W$361, MATCH('O5 Details by Class &amp; Accounts'!CK$18, 'E2 Allocators'!$B$15:$W$15, 0),FALSE)*$E91), 0, VLOOKUP(VLOOKUP($A91, 'E4 TB Allocation Details'!$A$18:$L$214, MATCH("A &amp; G ID", 'E4 TB Allocation Details'!$A$18:$L$18, 0),FALSE), 'E2 Allocators'!$B$15:$W$361, MATCH('O5 Details by Class &amp; Accounts'!CK$18, 'E2 Allocators'!$B$15:$W$15, 0),FALSE)*$E91)</f>
        <v>0</v>
      </c>
      <c r="CL91" s="1321">
        <f>IF(ISERROR(VLOOKUP(VLOOKUP($A91, 'E4 TB Allocation Details'!$A$18:$L$214, MATCH("A &amp; G ID", 'E4 TB Allocation Details'!$A$18:$L$18, 0),FALSE), 'E2 Allocators'!$B$15:$W$361, MATCH('O5 Details by Class &amp; Accounts'!CL$18, 'E2 Allocators'!$B$15:$W$15, 0),FALSE)*$E91), 0, VLOOKUP(VLOOKUP($A91, 'E4 TB Allocation Details'!$A$18:$L$214, MATCH("A &amp; G ID", 'E4 TB Allocation Details'!$A$18:$L$18, 0),FALSE), 'E2 Allocators'!$B$15:$W$361, MATCH('O5 Details by Class &amp; Accounts'!CL$18, 'E2 Allocators'!$B$15:$W$15, 0),FALSE)*$E91)</f>
        <v>0</v>
      </c>
      <c r="CM91" s="1321">
        <f>IF(ISERROR(VLOOKUP(VLOOKUP($A91, 'E4 TB Allocation Details'!$A$18:$L$214, MATCH("A &amp; G ID", 'E4 TB Allocation Details'!$A$18:$L$18, 0),FALSE), 'E2 Allocators'!$B$15:$W$361, MATCH('O5 Details by Class &amp; Accounts'!CM$18, 'E2 Allocators'!$B$15:$W$15, 0),FALSE)*$E91), 0, VLOOKUP(VLOOKUP($A91, 'E4 TB Allocation Details'!$A$18:$L$214, MATCH("A &amp; G ID", 'E4 TB Allocation Details'!$A$18:$L$18, 0),FALSE), 'E2 Allocators'!$B$15:$W$361, MATCH('O5 Details by Class &amp; Accounts'!CM$18, 'E2 Allocators'!$B$15:$W$15, 0),FALSE)*$E91)</f>
        <v>0</v>
      </c>
      <c r="CN91" s="1321">
        <f t="shared" si="24"/>
        <v>0</v>
      </c>
      <c r="CO91" s="1650">
        <f t="shared" si="25"/>
        <v>0</v>
      </c>
      <c r="CQ91" s="1898" t="s">
        <v>1195</v>
      </c>
    </row>
    <row r="92" spans="1:95" s="64" customFormat="1" ht="12.75">
      <c r="A92" s="1092">
        <v>4215</v>
      </c>
      <c r="B92" s="1093" t="s">
        <v>530</v>
      </c>
      <c r="C92" s="1647">
        <f>IF(ISERROR(VLOOKUP($A92,'I3 TB Data'!$A$19:$H$484,MATCH('O5 Details by Class &amp; Accounts'!$C$18, 'I3 TB Data'!$A$19:$H$19,0),0)), 0, VLOOKUP($A92,'I3 TB Data'!$A$19:$H$484,MATCH('O5 Details by Class &amp; Accounts'!$C$18,'I3 TB Data'!$A$19:$H$19,0),0))</f>
        <v>0</v>
      </c>
      <c r="D92" s="1648"/>
      <c r="E92" s="1647">
        <f t="shared" si="17"/>
        <v>0</v>
      </c>
      <c r="F92" s="1649">
        <f>IF(ISERROR(VLOOKUP($A92, 'E1 Categorization'!A33:E124, MATCH("Customer Component", 'E1 Categorization'!$A$33:$E$33,0), 0)), 0, IF(VLOOKUP($A92, 'E1 Categorization'!A33:E124, MATCH("Customer Component", 'E1 Categorization'!$A$33:$E$33,0), 0)=0, 'O5 Details by Class &amp; Accounts'!$E92, IF(AND(VLOOKUP($A92, 'E1 Categorization'!A33:E124, MATCH("Customer Component", 'E1 Categorization'!$A$33:$E$33,0), 0) &gt;0, VLOOKUP($A92, 'E1 Categorization'!A33:E124, MATCH("Customer Component", 'E1 Categorization'!$A$33:$E$33,0), 0)&lt;1), 'O5 Details by Class &amp; Accounts'!$E92*(1-VLOOKUP($A92, 'E1 Categorization'!A33:E124, MATCH("Customer Component", 'E1 Categorization'!$A$33:$E$33,0), 0)), 0)))</f>
        <v>0</v>
      </c>
      <c r="G92" s="1649">
        <f>IF(ISERROR(VLOOKUP($A92, 'E1 Categorization'!A33:E124, MATCH("Customer Component", 'E1 Categorization'!$A$33:$E$33,0), 0)),0, IF(VLOOKUP($A92, 'E1 Categorization'!A33:E124, MATCH("Customer Component", 'E1 Categorization'!$A$33:$E$33,0), 0)=0, 0, IF(AND(VLOOKUP($A92, 'E1 Categorization'!A33:E124, MATCH("Customer Component", 'E1 Categorization'!$A$33:$E$33,0), 0) &gt;0, VLOOKUP($A92, 'E1 Categorization'!A33:E124, MATCH("Customer Component", 'E1 Categorization'!$A$33:$E$33,0), 0)&lt;1), 'O5 Details by Class &amp; Accounts'!$E92*(VLOOKUP($A92, 'E1 Categorization'!A33:E124, MATCH("Customer Component", 'E1 Categorization'!$A$33:$E$33,0), 0)), 'O5 Details by Class &amp; Accounts'!$E92)))</f>
        <v>0</v>
      </c>
      <c r="H92" s="1321">
        <f t="shared" si="20"/>
        <v>0</v>
      </c>
      <c r="I92" s="1321">
        <f>IF(ISERROR(VLOOKUP(VLOOKUP($A92, 'E4 TB Allocation Details'!$A$18:$L$214, MATCH("Demand ID", 'E4 TB Allocation Details'!$A$18:$L$18, 0),FALSE), 'E2 Allocators'!$B$15:$W$361, MATCH('O5 Details by Class &amp; Accounts'!I$18, 'E2 Allocators'!$B$15:$W$15, 0),FALSE)*$F92), 0, VLOOKUP(VLOOKUP($A92, 'E4 TB Allocation Details'!$A$18:$L$214, MATCH("Demand ID", 'E4 TB Allocation Details'!$A$18:$L$18, 0),FALSE), 'E2 Allocators'!$B$15:$W$361, MATCH('O5 Details by Class &amp; Accounts'!I$18, 'E2 Allocators'!$B$15:$W$15, 0),FALSE)*$F92)</f>
        <v>0</v>
      </c>
      <c r="J92" s="1321">
        <f>IF(ISERROR(VLOOKUP(VLOOKUP($A92, 'E4 TB Allocation Details'!$A$18:$L$214, MATCH("Demand ID", 'E4 TB Allocation Details'!$A$18:$L$18, 0),FALSE), 'E2 Allocators'!$B$15:$W$361, MATCH('O5 Details by Class &amp; Accounts'!J$18, 'E2 Allocators'!$B$15:$W$15, 0),FALSE)*$F92), 0, VLOOKUP(VLOOKUP($A92, 'E4 TB Allocation Details'!$A$18:$L$214, MATCH("Demand ID", 'E4 TB Allocation Details'!$A$18:$L$18, 0),FALSE), 'E2 Allocators'!$B$15:$W$361, MATCH('O5 Details by Class &amp; Accounts'!J$18, 'E2 Allocators'!$B$15:$W$15, 0),FALSE)*$F92)</f>
        <v>0</v>
      </c>
      <c r="K92" s="1321">
        <f>IF(ISERROR(VLOOKUP(VLOOKUP($A92, 'E4 TB Allocation Details'!$A$18:$L$214, MATCH("Demand ID", 'E4 TB Allocation Details'!$A$18:$L$18, 0),FALSE), 'E2 Allocators'!$B$15:$W$361, MATCH('O5 Details by Class &amp; Accounts'!K$18, 'E2 Allocators'!$B$15:$W$15, 0),FALSE)*$F92), 0, VLOOKUP(VLOOKUP($A92, 'E4 TB Allocation Details'!$A$18:$L$214, MATCH("Demand ID", 'E4 TB Allocation Details'!$A$18:$L$18, 0),FALSE), 'E2 Allocators'!$B$15:$W$361, MATCH('O5 Details by Class &amp; Accounts'!K$18, 'E2 Allocators'!$B$15:$W$15, 0),FALSE)*$F92)</f>
        <v>0</v>
      </c>
      <c r="L92" s="1321">
        <f>IF(ISERROR(VLOOKUP(VLOOKUP($A92, 'E4 TB Allocation Details'!$A$18:$L$214, MATCH("Demand ID", 'E4 TB Allocation Details'!$A$18:$L$18, 0),FALSE), 'E2 Allocators'!$B$15:$W$361, MATCH('O5 Details by Class &amp; Accounts'!L$18, 'E2 Allocators'!$B$15:$W$15, 0),FALSE)*$F92), 0, VLOOKUP(VLOOKUP($A92, 'E4 TB Allocation Details'!$A$18:$L$214, MATCH("Demand ID", 'E4 TB Allocation Details'!$A$18:$L$18, 0),FALSE), 'E2 Allocators'!$B$15:$W$361, MATCH('O5 Details by Class &amp; Accounts'!L$18, 'E2 Allocators'!$B$15:$W$15, 0),FALSE)*$F92)</f>
        <v>0</v>
      </c>
      <c r="M92" s="1321">
        <f>IF(ISERROR(VLOOKUP(VLOOKUP($A92, 'E4 TB Allocation Details'!$A$18:$L$214, MATCH("Demand ID", 'E4 TB Allocation Details'!$A$18:$L$18, 0),FALSE), 'E2 Allocators'!$B$15:$W$361, MATCH('O5 Details by Class &amp; Accounts'!M$18, 'E2 Allocators'!$B$15:$W$15, 0),FALSE)*$F92), 0, VLOOKUP(VLOOKUP($A92, 'E4 TB Allocation Details'!$A$18:$L$214, MATCH("Demand ID", 'E4 TB Allocation Details'!$A$18:$L$18, 0),FALSE), 'E2 Allocators'!$B$15:$W$361, MATCH('O5 Details by Class &amp; Accounts'!M$18, 'E2 Allocators'!$B$15:$W$15, 0),FALSE)*$F92)</f>
        <v>0</v>
      </c>
      <c r="N92" s="1321">
        <f>IF(ISERROR(VLOOKUP(VLOOKUP($A92, 'E4 TB Allocation Details'!$A$18:$L$214, MATCH("Demand ID", 'E4 TB Allocation Details'!$A$18:$L$18, 0),FALSE), 'E2 Allocators'!$B$15:$W$361, MATCH('O5 Details by Class &amp; Accounts'!N$18, 'E2 Allocators'!$B$15:$W$15, 0),FALSE)*$F92), 0, VLOOKUP(VLOOKUP($A92, 'E4 TB Allocation Details'!$A$18:$L$214, MATCH("Demand ID", 'E4 TB Allocation Details'!$A$18:$L$18, 0),FALSE), 'E2 Allocators'!$B$15:$W$361, MATCH('O5 Details by Class &amp; Accounts'!N$18, 'E2 Allocators'!$B$15:$W$15, 0),FALSE)*$F92)</f>
        <v>0</v>
      </c>
      <c r="O92" s="1321">
        <f>IF(ISERROR(VLOOKUP(VLOOKUP($A92, 'E4 TB Allocation Details'!$A$18:$L$214, MATCH("Demand ID", 'E4 TB Allocation Details'!$A$18:$L$18, 0),FALSE), 'E2 Allocators'!$B$15:$W$361, MATCH('O5 Details by Class &amp; Accounts'!O$18, 'E2 Allocators'!$B$15:$W$15, 0),FALSE)*$F92), 0, VLOOKUP(VLOOKUP($A92, 'E4 TB Allocation Details'!$A$18:$L$214, MATCH("Demand ID", 'E4 TB Allocation Details'!$A$18:$L$18, 0),FALSE), 'E2 Allocators'!$B$15:$W$361, MATCH('O5 Details by Class &amp; Accounts'!O$18, 'E2 Allocators'!$B$15:$W$15, 0),FALSE)*$F92)</f>
        <v>0</v>
      </c>
      <c r="P92" s="1321">
        <f>IF(ISERROR(VLOOKUP(VLOOKUP($A92, 'E4 TB Allocation Details'!$A$18:$L$214, MATCH("Demand ID", 'E4 TB Allocation Details'!$A$18:$L$18, 0),FALSE), 'E2 Allocators'!$B$15:$W$361, MATCH('O5 Details by Class &amp; Accounts'!P$18, 'E2 Allocators'!$B$15:$W$15, 0),FALSE)*$F92), 0, VLOOKUP(VLOOKUP($A92, 'E4 TB Allocation Details'!$A$18:$L$214, MATCH("Demand ID", 'E4 TB Allocation Details'!$A$18:$L$18, 0),FALSE), 'E2 Allocators'!$B$15:$W$361, MATCH('O5 Details by Class &amp; Accounts'!P$18, 'E2 Allocators'!$B$15:$W$15, 0),FALSE)*$F92)</f>
        <v>0</v>
      </c>
      <c r="Q92" s="1321">
        <f>IF(ISERROR(VLOOKUP(VLOOKUP($A92, 'E4 TB Allocation Details'!$A$18:$L$214, MATCH("Demand ID", 'E4 TB Allocation Details'!$A$18:$L$18, 0),FALSE), 'E2 Allocators'!$B$15:$W$361, MATCH('O5 Details by Class &amp; Accounts'!Q$18, 'E2 Allocators'!$B$15:$W$15, 0),FALSE)*$F92), 0, VLOOKUP(VLOOKUP($A92, 'E4 TB Allocation Details'!$A$18:$L$214, MATCH("Demand ID", 'E4 TB Allocation Details'!$A$18:$L$18, 0),FALSE), 'E2 Allocators'!$B$15:$W$361, MATCH('O5 Details by Class &amp; Accounts'!Q$18, 'E2 Allocators'!$B$15:$W$15, 0),FALSE)*$F92)</f>
        <v>0</v>
      </c>
      <c r="R92" s="1321">
        <f>IF(ISERROR(VLOOKUP(VLOOKUP($A92, 'E4 TB Allocation Details'!$A$18:$L$214, MATCH("Demand ID", 'E4 TB Allocation Details'!$A$18:$L$18, 0),FALSE), 'E2 Allocators'!$B$15:$W$361, MATCH('O5 Details by Class &amp; Accounts'!R$18, 'E2 Allocators'!$B$15:$W$15, 0),FALSE)*$F92), 0, VLOOKUP(VLOOKUP($A92, 'E4 TB Allocation Details'!$A$18:$L$214, MATCH("Demand ID", 'E4 TB Allocation Details'!$A$18:$L$18, 0),FALSE), 'E2 Allocators'!$B$15:$W$361, MATCH('O5 Details by Class &amp; Accounts'!R$18, 'E2 Allocators'!$B$15:$W$15, 0),FALSE)*$F92)</f>
        <v>0</v>
      </c>
      <c r="S92" s="1321">
        <f>IF(ISERROR(VLOOKUP(VLOOKUP($A92, 'E4 TB Allocation Details'!$A$18:$L$214, MATCH("Demand ID", 'E4 TB Allocation Details'!$A$18:$L$18, 0),FALSE), 'E2 Allocators'!$B$15:$W$361, MATCH('O5 Details by Class &amp; Accounts'!S$18, 'E2 Allocators'!$B$15:$W$15, 0),FALSE)*$F92), 0, VLOOKUP(VLOOKUP($A92, 'E4 TB Allocation Details'!$A$18:$L$214, MATCH("Demand ID", 'E4 TB Allocation Details'!$A$18:$L$18, 0),FALSE), 'E2 Allocators'!$B$15:$W$361, MATCH('O5 Details by Class &amp; Accounts'!S$18, 'E2 Allocators'!$B$15:$W$15, 0),FALSE)*$F92)</f>
        <v>0</v>
      </c>
      <c r="T92" s="1321">
        <f>IF(ISERROR(VLOOKUP(VLOOKUP($A92, 'E4 TB Allocation Details'!$A$18:$L$214, MATCH("Demand ID", 'E4 TB Allocation Details'!$A$18:$L$18, 0),FALSE), 'E2 Allocators'!$B$15:$W$361, MATCH('O5 Details by Class &amp; Accounts'!T$18, 'E2 Allocators'!$B$15:$W$15, 0),FALSE)*$F92), 0, VLOOKUP(VLOOKUP($A92, 'E4 TB Allocation Details'!$A$18:$L$214, MATCH("Demand ID", 'E4 TB Allocation Details'!$A$18:$L$18, 0),FALSE), 'E2 Allocators'!$B$15:$W$361, MATCH('O5 Details by Class &amp; Accounts'!T$18, 'E2 Allocators'!$B$15:$W$15, 0),FALSE)*$F92)</f>
        <v>0</v>
      </c>
      <c r="U92" s="1321">
        <f>IF(ISERROR(VLOOKUP(VLOOKUP($A92, 'E4 TB Allocation Details'!$A$18:$L$214, MATCH("Demand ID", 'E4 TB Allocation Details'!$A$18:$L$18, 0),FALSE), 'E2 Allocators'!$B$15:$W$361, MATCH('O5 Details by Class &amp; Accounts'!U$18, 'E2 Allocators'!$B$15:$W$15, 0),FALSE)*$F92), 0, VLOOKUP(VLOOKUP($A92, 'E4 TB Allocation Details'!$A$18:$L$214, MATCH("Demand ID", 'E4 TB Allocation Details'!$A$18:$L$18, 0),FALSE), 'E2 Allocators'!$B$15:$W$361, MATCH('O5 Details by Class &amp; Accounts'!U$18, 'E2 Allocators'!$B$15:$W$15, 0),FALSE)*$F92)</f>
        <v>0</v>
      </c>
      <c r="V92" s="1321">
        <f>IF(ISERROR(VLOOKUP(VLOOKUP($A92, 'E4 TB Allocation Details'!$A$18:$L$214, MATCH("Demand ID", 'E4 TB Allocation Details'!$A$18:$L$18, 0),FALSE), 'E2 Allocators'!$B$15:$W$361, MATCH('O5 Details by Class &amp; Accounts'!V$18, 'E2 Allocators'!$B$15:$W$15, 0),FALSE)*$F92), 0, VLOOKUP(VLOOKUP($A92, 'E4 TB Allocation Details'!$A$18:$L$214, MATCH("Demand ID", 'E4 TB Allocation Details'!$A$18:$L$18, 0),FALSE), 'E2 Allocators'!$B$15:$W$361, MATCH('O5 Details by Class &amp; Accounts'!V$18, 'E2 Allocators'!$B$15:$W$15, 0),FALSE)*$F92)</f>
        <v>0</v>
      </c>
      <c r="W92" s="1321">
        <f>IF(ISERROR(VLOOKUP(VLOOKUP($A92, 'E4 TB Allocation Details'!$A$18:$L$214, MATCH("Demand ID", 'E4 TB Allocation Details'!$A$18:$L$18, 0),FALSE), 'E2 Allocators'!$B$15:$W$361, MATCH('O5 Details by Class &amp; Accounts'!W$18, 'E2 Allocators'!$B$15:$W$15, 0),FALSE)*$F92), 0, VLOOKUP(VLOOKUP($A92, 'E4 TB Allocation Details'!$A$18:$L$214, MATCH("Demand ID", 'E4 TB Allocation Details'!$A$18:$L$18, 0),FALSE), 'E2 Allocators'!$B$15:$W$361, MATCH('O5 Details by Class &amp; Accounts'!W$18, 'E2 Allocators'!$B$15:$W$15, 0),FALSE)*$F92)</f>
        <v>0</v>
      </c>
      <c r="X92" s="1321">
        <f>IF(ISERROR(VLOOKUP(VLOOKUP($A92, 'E4 TB Allocation Details'!$A$18:$L$214, MATCH("Demand ID", 'E4 TB Allocation Details'!$A$18:$L$18, 0),FALSE), 'E2 Allocators'!$B$15:$W$361, MATCH('O5 Details by Class &amp; Accounts'!X$18, 'E2 Allocators'!$B$15:$W$15, 0),FALSE)*$F92), 0, VLOOKUP(VLOOKUP($A92, 'E4 TB Allocation Details'!$A$18:$L$214, MATCH("Demand ID", 'E4 TB Allocation Details'!$A$18:$L$18, 0),FALSE), 'E2 Allocators'!$B$15:$W$361, MATCH('O5 Details by Class &amp; Accounts'!X$18, 'E2 Allocators'!$B$15:$W$15, 0),FALSE)*$F92)</f>
        <v>0</v>
      </c>
      <c r="Y92" s="1321">
        <f>IF(ISERROR(VLOOKUP(VLOOKUP($A92, 'E4 TB Allocation Details'!$A$18:$L$214, MATCH("Demand ID", 'E4 TB Allocation Details'!$A$18:$L$18, 0),FALSE), 'E2 Allocators'!$B$15:$W$361, MATCH('O5 Details by Class &amp; Accounts'!Y$18, 'E2 Allocators'!$B$15:$W$15, 0),FALSE)*$F92), 0, VLOOKUP(VLOOKUP($A92, 'E4 TB Allocation Details'!$A$18:$L$214, MATCH("Demand ID", 'E4 TB Allocation Details'!$A$18:$L$18, 0),FALSE), 'E2 Allocators'!$B$15:$W$361, MATCH('O5 Details by Class &amp; Accounts'!Y$18, 'E2 Allocators'!$B$15:$W$15, 0),FALSE)*$F92)</f>
        <v>0</v>
      </c>
      <c r="Z92" s="1321">
        <f>IF(ISERROR(VLOOKUP(VLOOKUP($A92, 'E4 TB Allocation Details'!$A$18:$L$214, MATCH("Demand ID", 'E4 TB Allocation Details'!$A$18:$L$18, 0),FALSE), 'E2 Allocators'!$B$15:$W$361, MATCH('O5 Details by Class &amp; Accounts'!Z$18, 'E2 Allocators'!$B$15:$W$15, 0),FALSE)*$F92), 0, VLOOKUP(VLOOKUP($A92, 'E4 TB Allocation Details'!$A$18:$L$214, MATCH("Demand ID", 'E4 TB Allocation Details'!$A$18:$L$18, 0),FALSE), 'E2 Allocators'!$B$15:$W$361, MATCH('O5 Details by Class &amp; Accounts'!Z$18, 'E2 Allocators'!$B$15:$W$15, 0),FALSE)*$F92)</f>
        <v>0</v>
      </c>
      <c r="AA92" s="1321">
        <f>IF(ISERROR(VLOOKUP(VLOOKUP($A92, 'E4 TB Allocation Details'!$A$18:$L$214, MATCH("Demand ID", 'E4 TB Allocation Details'!$A$18:$L$18, 0),FALSE), 'E2 Allocators'!$B$15:$W$361, MATCH('O5 Details by Class &amp; Accounts'!AA$18, 'E2 Allocators'!$B$15:$W$15, 0),FALSE)*$F92), 0, VLOOKUP(VLOOKUP($A92, 'E4 TB Allocation Details'!$A$18:$L$214, MATCH("Demand ID", 'E4 TB Allocation Details'!$A$18:$L$18, 0),FALSE), 'E2 Allocators'!$B$15:$W$361, MATCH('O5 Details by Class &amp; Accounts'!AA$18, 'E2 Allocators'!$B$15:$W$15, 0),FALSE)*$F92)</f>
        <v>0</v>
      </c>
      <c r="AB92" s="1321">
        <f>IF(ISERROR(VLOOKUP(VLOOKUP($A92, 'E4 TB Allocation Details'!$A$18:$L$214, MATCH("Demand ID", 'E4 TB Allocation Details'!$A$18:$L$18, 0),FALSE), 'E2 Allocators'!$B$15:$W$361, MATCH('O5 Details by Class &amp; Accounts'!AB$18, 'E2 Allocators'!$B$15:$W$15, 0),FALSE)*$F92), 0, VLOOKUP(VLOOKUP($A92, 'E4 TB Allocation Details'!$A$18:$L$214, MATCH("Demand ID", 'E4 TB Allocation Details'!$A$18:$L$18, 0),FALSE), 'E2 Allocators'!$B$15:$W$361, MATCH('O5 Details by Class &amp; Accounts'!AB$18, 'E2 Allocators'!$B$15:$W$15, 0),FALSE)*$F92)</f>
        <v>0</v>
      </c>
      <c r="AC92" s="1321">
        <f t="shared" si="21"/>
        <v>0</v>
      </c>
      <c r="AD92" s="1321">
        <f>IF(ISERROR(VLOOKUP(VLOOKUP($A92, 'E4 TB Allocation Details'!$A$18:$L$214, MATCH("Customer ID", 'E4 TB Allocation Details'!$A$18:$L$18, 0),FALSE), 'E2 Allocators'!$B$15:$W$361, MATCH('O5 Details by Class &amp; Accounts'!AD$18, 'E2 Allocators'!$B$15:$W$15, 0),FALSE)*$G92), 0, VLOOKUP(VLOOKUP($A92, 'E4 TB Allocation Details'!$A$18:$L$214, MATCH("Customer ID", 'E4 TB Allocation Details'!$A$18:$L$18, 0),FALSE), 'E2 Allocators'!$B$15:$W$361, MATCH('O5 Details by Class &amp; Accounts'!AD$18, 'E2 Allocators'!$B$15:$W$15, 0),FALSE)*$G92)</f>
        <v>0</v>
      </c>
      <c r="AE92" s="1321">
        <f>IF(ISERROR(VLOOKUP(VLOOKUP($A92, 'E4 TB Allocation Details'!$A$18:$L$214, MATCH("Customer ID", 'E4 TB Allocation Details'!$A$18:$L$18, 0),FALSE), 'E2 Allocators'!$B$15:$W$361, MATCH('O5 Details by Class &amp; Accounts'!AE$18, 'E2 Allocators'!$B$15:$W$15, 0),FALSE)*$G92), 0, VLOOKUP(VLOOKUP($A92, 'E4 TB Allocation Details'!$A$18:$L$214, MATCH("Customer ID", 'E4 TB Allocation Details'!$A$18:$L$18, 0),FALSE), 'E2 Allocators'!$B$15:$W$361, MATCH('O5 Details by Class &amp; Accounts'!AE$18, 'E2 Allocators'!$B$15:$W$15, 0),FALSE)*$G92)</f>
        <v>0</v>
      </c>
      <c r="AF92" s="1321">
        <f>IF(ISERROR(VLOOKUP(VLOOKUP($A92, 'E4 TB Allocation Details'!$A$18:$L$214, MATCH("Customer ID", 'E4 TB Allocation Details'!$A$18:$L$18, 0),FALSE), 'E2 Allocators'!$B$15:$W$361, MATCH('O5 Details by Class &amp; Accounts'!AF$18, 'E2 Allocators'!$B$15:$W$15, 0),FALSE)*$G92), 0, VLOOKUP(VLOOKUP($A92, 'E4 TB Allocation Details'!$A$18:$L$214, MATCH("Customer ID", 'E4 TB Allocation Details'!$A$18:$L$18, 0),FALSE), 'E2 Allocators'!$B$15:$W$361, MATCH('O5 Details by Class &amp; Accounts'!AF$18, 'E2 Allocators'!$B$15:$W$15, 0),FALSE)*$G92)</f>
        <v>0</v>
      </c>
      <c r="AG92" s="1321">
        <f>IF(ISERROR(VLOOKUP(VLOOKUP($A92, 'E4 TB Allocation Details'!$A$18:$L$214, MATCH("Customer ID", 'E4 TB Allocation Details'!$A$18:$L$18, 0),FALSE), 'E2 Allocators'!$B$15:$W$361, MATCH('O5 Details by Class &amp; Accounts'!AG$18, 'E2 Allocators'!$B$15:$W$15, 0),FALSE)*$G92), 0, VLOOKUP(VLOOKUP($A92, 'E4 TB Allocation Details'!$A$18:$L$214, MATCH("Customer ID", 'E4 TB Allocation Details'!$A$18:$L$18, 0),FALSE), 'E2 Allocators'!$B$15:$W$361, MATCH('O5 Details by Class &amp; Accounts'!AG$18, 'E2 Allocators'!$B$15:$W$15, 0),FALSE)*$G92)</f>
        <v>0</v>
      </c>
      <c r="AH92" s="1321">
        <f>IF(ISERROR(VLOOKUP(VLOOKUP($A92, 'E4 TB Allocation Details'!$A$18:$L$214, MATCH("Customer ID", 'E4 TB Allocation Details'!$A$18:$L$18, 0),FALSE), 'E2 Allocators'!$B$15:$W$361, MATCH('O5 Details by Class &amp; Accounts'!AH$18, 'E2 Allocators'!$B$15:$W$15, 0),FALSE)*$G92), 0, VLOOKUP(VLOOKUP($A92, 'E4 TB Allocation Details'!$A$18:$L$214, MATCH("Customer ID", 'E4 TB Allocation Details'!$A$18:$L$18, 0),FALSE), 'E2 Allocators'!$B$15:$W$361, MATCH('O5 Details by Class &amp; Accounts'!AH$18, 'E2 Allocators'!$B$15:$W$15, 0),FALSE)*$G92)</f>
        <v>0</v>
      </c>
      <c r="AI92" s="1321">
        <f>IF(ISERROR(VLOOKUP(VLOOKUP($A92, 'E4 TB Allocation Details'!$A$18:$L$214, MATCH("Customer ID", 'E4 TB Allocation Details'!$A$18:$L$18, 0),FALSE), 'E2 Allocators'!$B$15:$W$361, MATCH('O5 Details by Class &amp; Accounts'!AI$18, 'E2 Allocators'!$B$15:$W$15, 0),FALSE)*$G92), 0, VLOOKUP(VLOOKUP($A92, 'E4 TB Allocation Details'!$A$18:$L$214, MATCH("Customer ID", 'E4 TB Allocation Details'!$A$18:$L$18, 0),FALSE), 'E2 Allocators'!$B$15:$W$361, MATCH('O5 Details by Class &amp; Accounts'!AI$18, 'E2 Allocators'!$B$15:$W$15, 0),FALSE)*$G92)</f>
        <v>0</v>
      </c>
      <c r="AJ92" s="1321">
        <f>IF(ISERROR(VLOOKUP(VLOOKUP($A92, 'E4 TB Allocation Details'!$A$18:$L$214, MATCH("Customer ID", 'E4 TB Allocation Details'!$A$18:$L$18, 0),FALSE), 'E2 Allocators'!$B$15:$W$361, MATCH('O5 Details by Class &amp; Accounts'!AJ$18, 'E2 Allocators'!$B$15:$W$15, 0),FALSE)*$G92), 0, VLOOKUP(VLOOKUP($A92, 'E4 TB Allocation Details'!$A$18:$L$214, MATCH("Customer ID", 'E4 TB Allocation Details'!$A$18:$L$18, 0),FALSE), 'E2 Allocators'!$B$15:$W$361, MATCH('O5 Details by Class &amp; Accounts'!AJ$18, 'E2 Allocators'!$B$15:$W$15, 0),FALSE)*$G92)</f>
        <v>0</v>
      </c>
      <c r="AK92" s="1321">
        <f>IF(ISERROR(VLOOKUP(VLOOKUP($A92, 'E4 TB Allocation Details'!$A$18:$L$214, MATCH("Customer ID", 'E4 TB Allocation Details'!$A$18:$L$18, 0),FALSE), 'E2 Allocators'!$B$15:$W$361, MATCH('O5 Details by Class &amp; Accounts'!AK$18, 'E2 Allocators'!$B$15:$W$15, 0),FALSE)*$G92), 0, VLOOKUP(VLOOKUP($A92, 'E4 TB Allocation Details'!$A$18:$L$214, MATCH("Customer ID", 'E4 TB Allocation Details'!$A$18:$L$18, 0),FALSE), 'E2 Allocators'!$B$15:$W$361, MATCH('O5 Details by Class &amp; Accounts'!AK$18, 'E2 Allocators'!$B$15:$W$15, 0),FALSE)*$G92)</f>
        <v>0</v>
      </c>
      <c r="AL92" s="1321">
        <f>IF(ISERROR(VLOOKUP(VLOOKUP($A92, 'E4 TB Allocation Details'!$A$18:$L$214, MATCH("Customer ID", 'E4 TB Allocation Details'!$A$18:$L$18, 0),FALSE), 'E2 Allocators'!$B$15:$W$361, MATCH('O5 Details by Class &amp; Accounts'!AL$18, 'E2 Allocators'!$B$15:$W$15, 0),FALSE)*$G92), 0, VLOOKUP(VLOOKUP($A92, 'E4 TB Allocation Details'!$A$18:$L$214, MATCH("Customer ID", 'E4 TB Allocation Details'!$A$18:$L$18, 0),FALSE), 'E2 Allocators'!$B$15:$W$361, MATCH('O5 Details by Class &amp; Accounts'!AL$18, 'E2 Allocators'!$B$15:$W$15, 0),FALSE)*$G92)</f>
        <v>0</v>
      </c>
      <c r="AM92" s="1321">
        <f>IF(ISERROR(VLOOKUP(VLOOKUP($A92, 'E4 TB Allocation Details'!$A$18:$L$214, MATCH("Customer ID", 'E4 TB Allocation Details'!$A$18:$L$18, 0),FALSE), 'E2 Allocators'!$B$15:$W$361, MATCH('O5 Details by Class &amp; Accounts'!AM$18, 'E2 Allocators'!$B$15:$W$15, 0),FALSE)*$G92), 0, VLOOKUP(VLOOKUP($A92, 'E4 TB Allocation Details'!$A$18:$L$214, MATCH("Customer ID", 'E4 TB Allocation Details'!$A$18:$L$18, 0),FALSE), 'E2 Allocators'!$B$15:$W$361, MATCH('O5 Details by Class &amp; Accounts'!AM$18, 'E2 Allocators'!$B$15:$W$15, 0),FALSE)*$G92)</f>
        <v>0</v>
      </c>
      <c r="AN92" s="1321">
        <f>IF(ISERROR(VLOOKUP(VLOOKUP($A92, 'E4 TB Allocation Details'!$A$18:$L$214, MATCH("Customer ID", 'E4 TB Allocation Details'!$A$18:$L$18, 0),FALSE), 'E2 Allocators'!$B$15:$W$361, MATCH('O5 Details by Class &amp; Accounts'!AN$18, 'E2 Allocators'!$B$15:$W$15, 0),FALSE)*$G92), 0, VLOOKUP(VLOOKUP($A92, 'E4 TB Allocation Details'!$A$18:$L$214, MATCH("Customer ID", 'E4 TB Allocation Details'!$A$18:$L$18, 0),FALSE), 'E2 Allocators'!$B$15:$W$361, MATCH('O5 Details by Class &amp; Accounts'!AN$18, 'E2 Allocators'!$B$15:$W$15, 0),FALSE)*$G92)</f>
        <v>0</v>
      </c>
      <c r="AO92" s="1321">
        <f>IF(ISERROR(VLOOKUP(VLOOKUP($A92, 'E4 TB Allocation Details'!$A$18:$L$214, MATCH("Customer ID", 'E4 TB Allocation Details'!$A$18:$L$18, 0),FALSE), 'E2 Allocators'!$B$15:$W$361, MATCH('O5 Details by Class &amp; Accounts'!AO$18, 'E2 Allocators'!$B$15:$W$15, 0),FALSE)*$G92), 0, VLOOKUP(VLOOKUP($A92, 'E4 TB Allocation Details'!$A$18:$L$214, MATCH("Customer ID", 'E4 TB Allocation Details'!$A$18:$L$18, 0),FALSE), 'E2 Allocators'!$B$15:$W$361, MATCH('O5 Details by Class &amp; Accounts'!AO$18, 'E2 Allocators'!$B$15:$W$15, 0),FALSE)*$G92)</f>
        <v>0</v>
      </c>
      <c r="AP92" s="1321">
        <f>IF(ISERROR(VLOOKUP(VLOOKUP($A92, 'E4 TB Allocation Details'!$A$18:$L$214, MATCH("Customer ID", 'E4 TB Allocation Details'!$A$18:$L$18, 0),FALSE), 'E2 Allocators'!$B$15:$W$361, MATCH('O5 Details by Class &amp; Accounts'!AP$18, 'E2 Allocators'!$B$15:$W$15, 0),FALSE)*$G92), 0, VLOOKUP(VLOOKUP($A92, 'E4 TB Allocation Details'!$A$18:$L$214, MATCH("Customer ID", 'E4 TB Allocation Details'!$A$18:$L$18, 0),FALSE), 'E2 Allocators'!$B$15:$W$361, MATCH('O5 Details by Class &amp; Accounts'!AP$18, 'E2 Allocators'!$B$15:$W$15, 0),FALSE)*$G92)</f>
        <v>0</v>
      </c>
      <c r="AQ92" s="1321">
        <f>IF(ISERROR(VLOOKUP(VLOOKUP($A92, 'E4 TB Allocation Details'!$A$18:$L$214, MATCH("Customer ID", 'E4 TB Allocation Details'!$A$18:$L$18, 0),FALSE), 'E2 Allocators'!$B$15:$W$361, MATCH('O5 Details by Class &amp; Accounts'!AQ$18, 'E2 Allocators'!$B$15:$W$15, 0),FALSE)*$G92), 0, VLOOKUP(VLOOKUP($A92, 'E4 TB Allocation Details'!$A$18:$L$214, MATCH("Customer ID", 'E4 TB Allocation Details'!$A$18:$L$18, 0),FALSE), 'E2 Allocators'!$B$15:$W$361, MATCH('O5 Details by Class &amp; Accounts'!AQ$18, 'E2 Allocators'!$B$15:$W$15, 0),FALSE)*$G92)</f>
        <v>0</v>
      </c>
      <c r="AR92" s="1321">
        <f>IF(ISERROR(VLOOKUP(VLOOKUP($A92, 'E4 TB Allocation Details'!$A$18:$L$214, MATCH("Customer ID", 'E4 TB Allocation Details'!$A$18:$L$18, 0),FALSE), 'E2 Allocators'!$B$15:$W$361, MATCH('O5 Details by Class &amp; Accounts'!AR$18, 'E2 Allocators'!$B$15:$W$15, 0),FALSE)*$G92), 0, VLOOKUP(VLOOKUP($A92, 'E4 TB Allocation Details'!$A$18:$L$214, MATCH("Customer ID", 'E4 TB Allocation Details'!$A$18:$L$18, 0),FALSE), 'E2 Allocators'!$B$15:$W$361, MATCH('O5 Details by Class &amp; Accounts'!AR$18, 'E2 Allocators'!$B$15:$W$15, 0),FALSE)*$G92)</f>
        <v>0</v>
      </c>
      <c r="AS92" s="1321">
        <f>IF(ISERROR(VLOOKUP(VLOOKUP($A92, 'E4 TB Allocation Details'!$A$18:$L$214, MATCH("Customer ID", 'E4 TB Allocation Details'!$A$18:$L$18, 0),FALSE), 'E2 Allocators'!$B$15:$W$361, MATCH('O5 Details by Class &amp; Accounts'!AS$18, 'E2 Allocators'!$B$15:$W$15, 0),FALSE)*$G92), 0, VLOOKUP(VLOOKUP($A92, 'E4 TB Allocation Details'!$A$18:$L$214, MATCH("Customer ID", 'E4 TB Allocation Details'!$A$18:$L$18, 0),FALSE), 'E2 Allocators'!$B$15:$W$361, MATCH('O5 Details by Class &amp; Accounts'!AS$18, 'E2 Allocators'!$B$15:$W$15, 0),FALSE)*$G92)</f>
        <v>0</v>
      </c>
      <c r="AT92" s="1321">
        <f>IF(ISERROR(VLOOKUP(VLOOKUP($A92, 'E4 TB Allocation Details'!$A$18:$L$214, MATCH("Customer ID", 'E4 TB Allocation Details'!$A$18:$L$18, 0),FALSE), 'E2 Allocators'!$B$15:$W$361, MATCH('O5 Details by Class &amp; Accounts'!AT$18, 'E2 Allocators'!$B$15:$W$15, 0),FALSE)*$G92), 0, VLOOKUP(VLOOKUP($A92, 'E4 TB Allocation Details'!$A$18:$L$214, MATCH("Customer ID", 'E4 TB Allocation Details'!$A$18:$L$18, 0),FALSE), 'E2 Allocators'!$B$15:$W$361, MATCH('O5 Details by Class &amp; Accounts'!AT$18, 'E2 Allocators'!$B$15:$W$15, 0),FALSE)*$G92)</f>
        <v>0</v>
      </c>
      <c r="AU92" s="1321">
        <f>IF(ISERROR(VLOOKUP(VLOOKUP($A92, 'E4 TB Allocation Details'!$A$18:$L$214, MATCH("Customer ID", 'E4 TB Allocation Details'!$A$18:$L$18, 0),FALSE), 'E2 Allocators'!$B$15:$W$361, MATCH('O5 Details by Class &amp; Accounts'!AU$18, 'E2 Allocators'!$B$15:$W$15, 0),FALSE)*$G92), 0, VLOOKUP(VLOOKUP($A92, 'E4 TB Allocation Details'!$A$18:$L$214, MATCH("Customer ID", 'E4 TB Allocation Details'!$A$18:$L$18, 0),FALSE), 'E2 Allocators'!$B$15:$W$361, MATCH('O5 Details by Class &amp; Accounts'!AU$18, 'E2 Allocators'!$B$15:$W$15, 0),FALSE)*$G92)</f>
        <v>0</v>
      </c>
      <c r="AV92" s="1321">
        <f>IF(ISERROR(VLOOKUP(VLOOKUP($A92, 'E4 TB Allocation Details'!$A$18:$L$214, MATCH("Customer ID", 'E4 TB Allocation Details'!$A$18:$L$18, 0),FALSE), 'E2 Allocators'!$B$15:$W$361, MATCH('O5 Details by Class &amp; Accounts'!AV$18, 'E2 Allocators'!$B$15:$W$15, 0),FALSE)*$G92), 0, VLOOKUP(VLOOKUP($A92, 'E4 TB Allocation Details'!$A$18:$L$214, MATCH("Customer ID", 'E4 TB Allocation Details'!$A$18:$L$18, 0),FALSE), 'E2 Allocators'!$B$15:$W$361, MATCH('O5 Details by Class &amp; Accounts'!AV$18, 'E2 Allocators'!$B$15:$W$15, 0),FALSE)*$G92)</f>
        <v>0</v>
      </c>
      <c r="AW92" s="1321">
        <f>IF(ISERROR(VLOOKUP(VLOOKUP($A92, 'E4 TB Allocation Details'!$A$18:$L$214, MATCH("Customer ID", 'E4 TB Allocation Details'!$A$18:$L$18, 0),FALSE), 'E2 Allocators'!$B$15:$W$361, MATCH('O5 Details by Class &amp; Accounts'!AW$18, 'E2 Allocators'!$B$15:$W$15, 0),FALSE)*$G92), 0, VLOOKUP(VLOOKUP($A92, 'E4 TB Allocation Details'!$A$18:$L$214, MATCH("Customer ID", 'E4 TB Allocation Details'!$A$18:$L$18, 0),FALSE), 'E2 Allocators'!$B$15:$W$361, MATCH('O5 Details by Class &amp; Accounts'!AW$18, 'E2 Allocators'!$B$15:$W$15, 0),FALSE)*$G92)</f>
        <v>0</v>
      </c>
      <c r="AX92" s="1321">
        <f t="shared" si="22"/>
        <v>0</v>
      </c>
      <c r="AY92" s="1321">
        <f>IF(ISERROR(VLOOKUP(VLOOKUP($A92, 'E4 TB Allocation Details'!$A$18:$L$214, MATCH("Misc ID", 'E4 TB Allocation Details'!$A$18:$L$18, 0),FALSE), 'E2 Allocators'!$B$15:$W$361, MATCH('O5 Details by Class &amp; Accounts'!AY$18, 'E2 Allocators'!$B$15:$W$15, 0),FALSE)*$E92), 0, VLOOKUP(VLOOKUP($A92, 'E4 TB Allocation Details'!$A$18:$L$214, MATCH("Misc ID", 'E4 TB Allocation Details'!$A$18:$L$18, 0),FALSE), 'E2 Allocators'!$B$15:$W$361, MATCH('O5 Details by Class &amp; Accounts'!AY$18, 'E2 Allocators'!$B$15:$W$15, 0),FALSE)*$E92)</f>
        <v>0</v>
      </c>
      <c r="AZ92" s="1321">
        <f>IF(ISERROR(VLOOKUP(VLOOKUP($A92, 'E4 TB Allocation Details'!$A$18:$L$214, MATCH("Misc ID", 'E4 TB Allocation Details'!$A$18:$L$18, 0),FALSE), 'E2 Allocators'!$B$15:$W$361, MATCH('O5 Details by Class &amp; Accounts'!AZ$18, 'E2 Allocators'!$B$15:$W$15, 0),FALSE)*$E92), 0, VLOOKUP(VLOOKUP($A92, 'E4 TB Allocation Details'!$A$18:$L$214, MATCH("Misc ID", 'E4 TB Allocation Details'!$A$18:$L$18, 0),FALSE), 'E2 Allocators'!$B$15:$W$361, MATCH('O5 Details by Class &amp; Accounts'!AZ$18, 'E2 Allocators'!$B$15:$W$15, 0),FALSE)*$E92)</f>
        <v>0</v>
      </c>
      <c r="BA92" s="1321">
        <f>IF(ISERROR(VLOOKUP(VLOOKUP($A92, 'E4 TB Allocation Details'!$A$18:$L$214, MATCH("Misc ID", 'E4 TB Allocation Details'!$A$18:$L$18, 0),FALSE), 'E2 Allocators'!$B$15:$W$361, MATCH('O5 Details by Class &amp; Accounts'!BA$18, 'E2 Allocators'!$B$15:$W$15, 0),FALSE)*$E92), 0, VLOOKUP(VLOOKUP($A92, 'E4 TB Allocation Details'!$A$18:$L$214, MATCH("Misc ID", 'E4 TB Allocation Details'!$A$18:$L$18, 0),FALSE), 'E2 Allocators'!$B$15:$W$361, MATCH('O5 Details by Class &amp; Accounts'!BA$18, 'E2 Allocators'!$B$15:$W$15, 0),FALSE)*$E92)</f>
        <v>0</v>
      </c>
      <c r="BB92" s="1321">
        <f>IF(ISERROR(VLOOKUP(VLOOKUP($A92, 'E4 TB Allocation Details'!$A$18:$L$214, MATCH("Misc ID", 'E4 TB Allocation Details'!$A$18:$L$18, 0),FALSE), 'E2 Allocators'!$B$15:$W$361, MATCH('O5 Details by Class &amp; Accounts'!BB$18, 'E2 Allocators'!$B$15:$W$15, 0),FALSE)*$E92), 0, VLOOKUP(VLOOKUP($A92, 'E4 TB Allocation Details'!$A$18:$L$214, MATCH("Misc ID", 'E4 TB Allocation Details'!$A$18:$L$18, 0),FALSE), 'E2 Allocators'!$B$15:$W$361, MATCH('O5 Details by Class &amp; Accounts'!BB$18, 'E2 Allocators'!$B$15:$W$15, 0),FALSE)*$E92)</f>
        <v>0</v>
      </c>
      <c r="BC92" s="1321">
        <f>IF(ISERROR(VLOOKUP(VLOOKUP($A92, 'E4 TB Allocation Details'!$A$18:$L$214, MATCH("Misc ID", 'E4 TB Allocation Details'!$A$18:$L$18, 0),FALSE), 'E2 Allocators'!$B$15:$W$361, MATCH('O5 Details by Class &amp; Accounts'!BC$18, 'E2 Allocators'!$B$15:$W$15, 0),FALSE)*$E92), 0, VLOOKUP(VLOOKUP($A92, 'E4 TB Allocation Details'!$A$18:$L$214, MATCH("Misc ID", 'E4 TB Allocation Details'!$A$18:$L$18, 0),FALSE), 'E2 Allocators'!$B$15:$W$361, MATCH('O5 Details by Class &amp; Accounts'!BC$18, 'E2 Allocators'!$B$15:$W$15, 0),FALSE)*$E92)</f>
        <v>0</v>
      </c>
      <c r="BD92" s="1321">
        <f>IF(ISERROR(VLOOKUP(VLOOKUP($A92, 'E4 TB Allocation Details'!$A$18:$L$214, MATCH("Misc ID", 'E4 TB Allocation Details'!$A$18:$L$18, 0),FALSE), 'E2 Allocators'!$B$15:$W$361, MATCH('O5 Details by Class &amp; Accounts'!BD$18, 'E2 Allocators'!$B$15:$W$15, 0),FALSE)*$E92), 0, VLOOKUP(VLOOKUP($A92, 'E4 TB Allocation Details'!$A$18:$L$214, MATCH("Misc ID", 'E4 TB Allocation Details'!$A$18:$L$18, 0),FALSE), 'E2 Allocators'!$B$15:$W$361, MATCH('O5 Details by Class &amp; Accounts'!BD$18, 'E2 Allocators'!$B$15:$W$15, 0),FALSE)*$E92)</f>
        <v>0</v>
      </c>
      <c r="BE92" s="1321">
        <f>IF(ISERROR(VLOOKUP(VLOOKUP($A92, 'E4 TB Allocation Details'!$A$18:$L$214, MATCH("Misc ID", 'E4 TB Allocation Details'!$A$18:$L$18, 0),FALSE), 'E2 Allocators'!$B$15:$W$361, MATCH('O5 Details by Class &amp; Accounts'!BE$18, 'E2 Allocators'!$B$15:$W$15, 0),FALSE)*$E92), 0, VLOOKUP(VLOOKUP($A92, 'E4 TB Allocation Details'!$A$18:$L$214, MATCH("Misc ID", 'E4 TB Allocation Details'!$A$18:$L$18, 0),FALSE), 'E2 Allocators'!$B$15:$W$361, MATCH('O5 Details by Class &amp; Accounts'!BE$18, 'E2 Allocators'!$B$15:$W$15, 0),FALSE)*$E92)</f>
        <v>0</v>
      </c>
      <c r="BF92" s="1321">
        <f>IF(ISERROR(VLOOKUP(VLOOKUP($A92, 'E4 TB Allocation Details'!$A$18:$L$214, MATCH("Misc ID", 'E4 TB Allocation Details'!$A$18:$L$18, 0),FALSE), 'E2 Allocators'!$B$15:$W$361, MATCH('O5 Details by Class &amp; Accounts'!BF$18, 'E2 Allocators'!$B$15:$W$15, 0),FALSE)*$E92), 0, VLOOKUP(VLOOKUP($A92, 'E4 TB Allocation Details'!$A$18:$L$214, MATCH("Misc ID", 'E4 TB Allocation Details'!$A$18:$L$18, 0),FALSE), 'E2 Allocators'!$B$15:$W$361, MATCH('O5 Details by Class &amp; Accounts'!BF$18, 'E2 Allocators'!$B$15:$W$15, 0),FALSE)*$E92)</f>
        <v>0</v>
      </c>
      <c r="BG92" s="1321">
        <f>IF(ISERROR(VLOOKUP(VLOOKUP($A92, 'E4 TB Allocation Details'!$A$18:$L$214, MATCH("Misc ID", 'E4 TB Allocation Details'!$A$18:$L$18, 0),FALSE), 'E2 Allocators'!$B$15:$W$361, MATCH('O5 Details by Class &amp; Accounts'!BG$18, 'E2 Allocators'!$B$15:$W$15, 0),FALSE)*$E92), 0, VLOOKUP(VLOOKUP($A92, 'E4 TB Allocation Details'!$A$18:$L$214, MATCH("Misc ID", 'E4 TB Allocation Details'!$A$18:$L$18, 0),FALSE), 'E2 Allocators'!$B$15:$W$361, MATCH('O5 Details by Class &amp; Accounts'!BG$18, 'E2 Allocators'!$B$15:$W$15, 0),FALSE)*$E92)</f>
        <v>0</v>
      </c>
      <c r="BH92" s="1321">
        <f>IF(ISERROR(VLOOKUP(VLOOKUP($A92, 'E4 TB Allocation Details'!$A$18:$L$214, MATCH("Misc ID", 'E4 TB Allocation Details'!$A$18:$L$18, 0),FALSE), 'E2 Allocators'!$B$15:$W$361, MATCH('O5 Details by Class &amp; Accounts'!BH$18, 'E2 Allocators'!$B$15:$W$15, 0),FALSE)*$E92), 0, VLOOKUP(VLOOKUP($A92, 'E4 TB Allocation Details'!$A$18:$L$214, MATCH("Misc ID", 'E4 TB Allocation Details'!$A$18:$L$18, 0),FALSE), 'E2 Allocators'!$B$15:$W$361, MATCH('O5 Details by Class &amp; Accounts'!BH$18, 'E2 Allocators'!$B$15:$W$15, 0),FALSE)*$E92)</f>
        <v>0</v>
      </c>
      <c r="BI92" s="1321">
        <f>IF(ISERROR(VLOOKUP(VLOOKUP($A92, 'E4 TB Allocation Details'!$A$18:$L$214, MATCH("Misc ID", 'E4 TB Allocation Details'!$A$18:$L$18, 0),FALSE), 'E2 Allocators'!$B$15:$W$361, MATCH('O5 Details by Class &amp; Accounts'!BI$18, 'E2 Allocators'!$B$15:$W$15, 0),FALSE)*$E92), 0, VLOOKUP(VLOOKUP($A92, 'E4 TB Allocation Details'!$A$18:$L$214, MATCH("Misc ID", 'E4 TB Allocation Details'!$A$18:$L$18, 0),FALSE), 'E2 Allocators'!$B$15:$W$361, MATCH('O5 Details by Class &amp; Accounts'!BI$18, 'E2 Allocators'!$B$15:$W$15, 0),FALSE)*$E92)</f>
        <v>0</v>
      </c>
      <c r="BJ92" s="1321">
        <f>IF(ISERROR(VLOOKUP(VLOOKUP($A92, 'E4 TB Allocation Details'!$A$18:$L$214, MATCH("Misc ID", 'E4 TB Allocation Details'!$A$18:$L$18, 0),FALSE), 'E2 Allocators'!$B$15:$W$361, MATCH('O5 Details by Class &amp; Accounts'!BJ$18, 'E2 Allocators'!$B$15:$W$15, 0),FALSE)*$E92), 0, VLOOKUP(VLOOKUP($A92, 'E4 TB Allocation Details'!$A$18:$L$214, MATCH("Misc ID", 'E4 TB Allocation Details'!$A$18:$L$18, 0),FALSE), 'E2 Allocators'!$B$15:$W$361, MATCH('O5 Details by Class &amp; Accounts'!BJ$18, 'E2 Allocators'!$B$15:$W$15, 0),FALSE)*$E92)</f>
        <v>0</v>
      </c>
      <c r="BK92" s="1321">
        <f>IF(ISERROR(VLOOKUP(VLOOKUP($A92, 'E4 TB Allocation Details'!$A$18:$L$214, MATCH("Misc ID", 'E4 TB Allocation Details'!$A$18:$L$18, 0),FALSE), 'E2 Allocators'!$B$15:$W$361, MATCH('O5 Details by Class &amp; Accounts'!BK$18, 'E2 Allocators'!$B$15:$W$15, 0),FALSE)*$E92), 0, VLOOKUP(VLOOKUP($A92, 'E4 TB Allocation Details'!$A$18:$L$214, MATCH("Misc ID", 'E4 TB Allocation Details'!$A$18:$L$18, 0),FALSE), 'E2 Allocators'!$B$15:$W$361, MATCH('O5 Details by Class &amp; Accounts'!BK$18, 'E2 Allocators'!$B$15:$W$15, 0),FALSE)*$E92)</f>
        <v>0</v>
      </c>
      <c r="BL92" s="1321">
        <f>IF(ISERROR(VLOOKUP(VLOOKUP($A92, 'E4 TB Allocation Details'!$A$18:$L$214, MATCH("Misc ID", 'E4 TB Allocation Details'!$A$18:$L$18, 0),FALSE), 'E2 Allocators'!$B$15:$W$361, MATCH('O5 Details by Class &amp; Accounts'!BL$18, 'E2 Allocators'!$B$15:$W$15, 0),FALSE)*$E92), 0, VLOOKUP(VLOOKUP($A92, 'E4 TB Allocation Details'!$A$18:$L$214, MATCH("Misc ID", 'E4 TB Allocation Details'!$A$18:$L$18, 0),FALSE), 'E2 Allocators'!$B$15:$W$361, MATCH('O5 Details by Class &amp; Accounts'!BL$18, 'E2 Allocators'!$B$15:$W$15, 0),FALSE)*$E92)</f>
        <v>0</v>
      </c>
      <c r="BM92" s="1321">
        <f>IF(ISERROR(VLOOKUP(VLOOKUP($A92, 'E4 TB Allocation Details'!$A$18:$L$214, MATCH("Misc ID", 'E4 TB Allocation Details'!$A$18:$L$18, 0),FALSE), 'E2 Allocators'!$B$15:$W$361, MATCH('O5 Details by Class &amp; Accounts'!BM$18, 'E2 Allocators'!$B$15:$W$15, 0),FALSE)*$E92), 0, VLOOKUP(VLOOKUP($A92, 'E4 TB Allocation Details'!$A$18:$L$214, MATCH("Misc ID", 'E4 TB Allocation Details'!$A$18:$L$18, 0),FALSE), 'E2 Allocators'!$B$15:$W$361, MATCH('O5 Details by Class &amp; Accounts'!BM$18, 'E2 Allocators'!$B$15:$W$15, 0),FALSE)*$E92)</f>
        <v>0</v>
      </c>
      <c r="BN92" s="1321">
        <f>IF(ISERROR(VLOOKUP(VLOOKUP($A92, 'E4 TB Allocation Details'!$A$18:$L$214, MATCH("Misc ID", 'E4 TB Allocation Details'!$A$18:$L$18, 0),FALSE), 'E2 Allocators'!$B$15:$W$361, MATCH('O5 Details by Class &amp; Accounts'!BN$18, 'E2 Allocators'!$B$15:$W$15, 0),FALSE)*$E92), 0, VLOOKUP(VLOOKUP($A92, 'E4 TB Allocation Details'!$A$18:$L$214, MATCH("Misc ID", 'E4 TB Allocation Details'!$A$18:$L$18, 0),FALSE), 'E2 Allocators'!$B$15:$W$361, MATCH('O5 Details by Class &amp; Accounts'!BN$18, 'E2 Allocators'!$B$15:$W$15, 0),FALSE)*$E92)</f>
        <v>0</v>
      </c>
      <c r="BO92" s="1321">
        <f>IF(ISERROR(VLOOKUP(VLOOKUP($A92, 'E4 TB Allocation Details'!$A$18:$L$214, MATCH("Misc ID", 'E4 TB Allocation Details'!$A$18:$L$18, 0),FALSE), 'E2 Allocators'!$B$15:$W$361, MATCH('O5 Details by Class &amp; Accounts'!BO$18, 'E2 Allocators'!$B$15:$W$15, 0),FALSE)*$E92), 0, VLOOKUP(VLOOKUP($A92, 'E4 TB Allocation Details'!$A$18:$L$214, MATCH("Misc ID", 'E4 TB Allocation Details'!$A$18:$L$18, 0),FALSE), 'E2 Allocators'!$B$15:$W$361, MATCH('O5 Details by Class &amp; Accounts'!BO$18, 'E2 Allocators'!$B$15:$W$15, 0),FALSE)*$E92)</f>
        <v>0</v>
      </c>
      <c r="BP92" s="1321">
        <f>IF(ISERROR(VLOOKUP(VLOOKUP($A92, 'E4 TB Allocation Details'!$A$18:$L$214, MATCH("Misc ID", 'E4 TB Allocation Details'!$A$18:$L$18, 0),FALSE), 'E2 Allocators'!$B$15:$W$361, MATCH('O5 Details by Class &amp; Accounts'!BP$18, 'E2 Allocators'!$B$15:$W$15, 0),FALSE)*$E92), 0, VLOOKUP(VLOOKUP($A92, 'E4 TB Allocation Details'!$A$18:$L$214, MATCH("Misc ID", 'E4 TB Allocation Details'!$A$18:$L$18, 0),FALSE), 'E2 Allocators'!$B$15:$W$361, MATCH('O5 Details by Class &amp; Accounts'!BP$18, 'E2 Allocators'!$B$15:$W$15, 0),FALSE)*$E92)</f>
        <v>0</v>
      </c>
      <c r="BQ92" s="1321">
        <f>IF(ISERROR(VLOOKUP(VLOOKUP($A92, 'E4 TB Allocation Details'!$A$18:$L$214, MATCH("Misc ID", 'E4 TB Allocation Details'!$A$18:$L$18, 0),FALSE), 'E2 Allocators'!$B$15:$W$361, MATCH('O5 Details by Class &amp; Accounts'!BQ$18, 'E2 Allocators'!$B$15:$W$15, 0),FALSE)*$E92), 0, VLOOKUP(VLOOKUP($A92, 'E4 TB Allocation Details'!$A$18:$L$214, MATCH("Misc ID", 'E4 TB Allocation Details'!$A$18:$L$18, 0),FALSE), 'E2 Allocators'!$B$15:$W$361, MATCH('O5 Details by Class &amp; Accounts'!BQ$18, 'E2 Allocators'!$B$15:$W$15, 0),FALSE)*$E92)</f>
        <v>0</v>
      </c>
      <c r="BR92" s="1321">
        <f>IF(ISERROR(VLOOKUP(VLOOKUP($A92, 'E4 TB Allocation Details'!$A$18:$L$214, MATCH("Misc ID", 'E4 TB Allocation Details'!$A$18:$L$18, 0),FALSE), 'E2 Allocators'!$B$15:$W$361, MATCH('O5 Details by Class &amp; Accounts'!BR$18, 'E2 Allocators'!$B$15:$W$15, 0),FALSE)*$E92), 0, VLOOKUP(VLOOKUP($A92, 'E4 TB Allocation Details'!$A$18:$L$214, MATCH("Misc ID", 'E4 TB Allocation Details'!$A$18:$L$18, 0),FALSE), 'E2 Allocators'!$B$15:$W$361, MATCH('O5 Details by Class &amp; Accounts'!BR$18, 'E2 Allocators'!$B$15:$W$15, 0),FALSE)*$E92)</f>
        <v>0</v>
      </c>
      <c r="BS92" s="1321">
        <f t="shared" si="23"/>
        <v>0</v>
      </c>
      <c r="BT92" s="1321">
        <f>IF(ISERROR(VLOOKUP(VLOOKUP($A92, 'E4 TB Allocation Details'!$A$18:$L$214, MATCH("A &amp; G ID", 'E4 TB Allocation Details'!$A$18:$L$18, 0),FALSE), 'E2 Allocators'!$B$15:$W$361, MATCH('O5 Details by Class &amp; Accounts'!BT$18, 'E2 Allocators'!$B$15:$W$15, 0),FALSE)*$E92), 0, VLOOKUP(VLOOKUP($A92, 'E4 TB Allocation Details'!$A$18:$L$214, MATCH("A &amp; G ID", 'E4 TB Allocation Details'!$A$18:$L$18, 0),FALSE), 'E2 Allocators'!$B$15:$W$361, MATCH('O5 Details by Class &amp; Accounts'!BT$18, 'E2 Allocators'!$B$15:$W$15, 0),FALSE)*$E92)</f>
        <v>0</v>
      </c>
      <c r="BU92" s="1321">
        <f>IF(ISERROR(VLOOKUP(VLOOKUP($A92, 'E4 TB Allocation Details'!$A$18:$L$214, MATCH("A &amp; G ID", 'E4 TB Allocation Details'!$A$18:$L$18, 0),FALSE), 'E2 Allocators'!$B$15:$W$361, MATCH('O5 Details by Class &amp; Accounts'!BU$18, 'E2 Allocators'!$B$15:$W$15, 0),FALSE)*$E92), 0, VLOOKUP(VLOOKUP($A92, 'E4 TB Allocation Details'!$A$18:$L$214, MATCH("A &amp; G ID", 'E4 TB Allocation Details'!$A$18:$L$18, 0),FALSE), 'E2 Allocators'!$B$15:$W$361, MATCH('O5 Details by Class &amp; Accounts'!BU$18, 'E2 Allocators'!$B$15:$W$15, 0),FALSE)*$E92)</f>
        <v>0</v>
      </c>
      <c r="BV92" s="1321">
        <f>IF(ISERROR(VLOOKUP(VLOOKUP($A92, 'E4 TB Allocation Details'!$A$18:$L$214, MATCH("A &amp; G ID", 'E4 TB Allocation Details'!$A$18:$L$18, 0),FALSE), 'E2 Allocators'!$B$15:$W$361, MATCH('O5 Details by Class &amp; Accounts'!BV$18, 'E2 Allocators'!$B$15:$W$15, 0),FALSE)*$E92), 0, VLOOKUP(VLOOKUP($A92, 'E4 TB Allocation Details'!$A$18:$L$214, MATCH("A &amp; G ID", 'E4 TB Allocation Details'!$A$18:$L$18, 0),FALSE), 'E2 Allocators'!$B$15:$W$361, MATCH('O5 Details by Class &amp; Accounts'!BV$18, 'E2 Allocators'!$B$15:$W$15, 0),FALSE)*$E92)</f>
        <v>0</v>
      </c>
      <c r="BW92" s="1321">
        <f>IF(ISERROR(VLOOKUP(VLOOKUP($A92, 'E4 TB Allocation Details'!$A$18:$L$214, MATCH("A &amp; G ID", 'E4 TB Allocation Details'!$A$18:$L$18, 0),FALSE), 'E2 Allocators'!$B$15:$W$361, MATCH('O5 Details by Class &amp; Accounts'!BW$18, 'E2 Allocators'!$B$15:$W$15, 0),FALSE)*$E92), 0, VLOOKUP(VLOOKUP($A92, 'E4 TB Allocation Details'!$A$18:$L$214, MATCH("A &amp; G ID", 'E4 TB Allocation Details'!$A$18:$L$18, 0),FALSE), 'E2 Allocators'!$B$15:$W$361, MATCH('O5 Details by Class &amp; Accounts'!BW$18, 'E2 Allocators'!$B$15:$W$15, 0),FALSE)*$E92)</f>
        <v>0</v>
      </c>
      <c r="BX92" s="1321">
        <f>IF(ISERROR(VLOOKUP(VLOOKUP($A92, 'E4 TB Allocation Details'!$A$18:$L$214, MATCH("A &amp; G ID", 'E4 TB Allocation Details'!$A$18:$L$18, 0),FALSE), 'E2 Allocators'!$B$15:$W$361, MATCH('O5 Details by Class &amp; Accounts'!BX$18, 'E2 Allocators'!$B$15:$W$15, 0),FALSE)*$E92), 0, VLOOKUP(VLOOKUP($A92, 'E4 TB Allocation Details'!$A$18:$L$214, MATCH("A &amp; G ID", 'E4 TB Allocation Details'!$A$18:$L$18, 0),FALSE), 'E2 Allocators'!$B$15:$W$361, MATCH('O5 Details by Class &amp; Accounts'!BX$18, 'E2 Allocators'!$B$15:$W$15, 0),FALSE)*$E92)</f>
        <v>0</v>
      </c>
      <c r="BY92" s="1321">
        <f>IF(ISERROR(VLOOKUP(VLOOKUP($A92, 'E4 TB Allocation Details'!$A$18:$L$214, MATCH("A &amp; G ID", 'E4 TB Allocation Details'!$A$18:$L$18, 0),FALSE), 'E2 Allocators'!$B$15:$W$361, MATCH('O5 Details by Class &amp; Accounts'!BY$18, 'E2 Allocators'!$B$15:$W$15, 0),FALSE)*$E92), 0, VLOOKUP(VLOOKUP($A92, 'E4 TB Allocation Details'!$A$18:$L$214, MATCH("A &amp; G ID", 'E4 TB Allocation Details'!$A$18:$L$18, 0),FALSE), 'E2 Allocators'!$B$15:$W$361, MATCH('O5 Details by Class &amp; Accounts'!BY$18, 'E2 Allocators'!$B$15:$W$15, 0),FALSE)*$E92)</f>
        <v>0</v>
      </c>
      <c r="BZ92" s="1321">
        <f>IF(ISERROR(VLOOKUP(VLOOKUP($A92, 'E4 TB Allocation Details'!$A$18:$L$214, MATCH("A &amp; G ID", 'E4 TB Allocation Details'!$A$18:$L$18, 0),FALSE), 'E2 Allocators'!$B$15:$W$361, MATCH('O5 Details by Class &amp; Accounts'!BZ$18, 'E2 Allocators'!$B$15:$W$15, 0),FALSE)*$E92), 0, VLOOKUP(VLOOKUP($A92, 'E4 TB Allocation Details'!$A$18:$L$214, MATCH("A &amp; G ID", 'E4 TB Allocation Details'!$A$18:$L$18, 0),FALSE), 'E2 Allocators'!$B$15:$W$361, MATCH('O5 Details by Class &amp; Accounts'!BZ$18, 'E2 Allocators'!$B$15:$W$15, 0),FALSE)*$E92)</f>
        <v>0</v>
      </c>
      <c r="CA92" s="1321">
        <f>IF(ISERROR(VLOOKUP(VLOOKUP($A92, 'E4 TB Allocation Details'!$A$18:$L$214, MATCH("A &amp; G ID", 'E4 TB Allocation Details'!$A$18:$L$18, 0),FALSE), 'E2 Allocators'!$B$15:$W$361, MATCH('O5 Details by Class &amp; Accounts'!CA$18, 'E2 Allocators'!$B$15:$W$15, 0),FALSE)*$E92), 0, VLOOKUP(VLOOKUP($A92, 'E4 TB Allocation Details'!$A$18:$L$214, MATCH("A &amp; G ID", 'E4 TB Allocation Details'!$A$18:$L$18, 0),FALSE), 'E2 Allocators'!$B$15:$W$361, MATCH('O5 Details by Class &amp; Accounts'!CA$18, 'E2 Allocators'!$B$15:$W$15, 0),FALSE)*$E92)</f>
        <v>0</v>
      </c>
      <c r="CB92" s="1321">
        <f>IF(ISERROR(VLOOKUP(VLOOKUP($A92, 'E4 TB Allocation Details'!$A$18:$L$214, MATCH("A &amp; G ID", 'E4 TB Allocation Details'!$A$18:$L$18, 0),FALSE), 'E2 Allocators'!$B$15:$W$361, MATCH('O5 Details by Class &amp; Accounts'!CB$18, 'E2 Allocators'!$B$15:$W$15, 0),FALSE)*$E92), 0, VLOOKUP(VLOOKUP($A92, 'E4 TB Allocation Details'!$A$18:$L$214, MATCH("A &amp; G ID", 'E4 TB Allocation Details'!$A$18:$L$18, 0),FALSE), 'E2 Allocators'!$B$15:$W$361, MATCH('O5 Details by Class &amp; Accounts'!CB$18, 'E2 Allocators'!$B$15:$W$15, 0),FALSE)*$E92)</f>
        <v>0</v>
      </c>
      <c r="CC92" s="1321">
        <f>IF(ISERROR(VLOOKUP(VLOOKUP($A92, 'E4 TB Allocation Details'!$A$18:$L$214, MATCH("A &amp; G ID", 'E4 TB Allocation Details'!$A$18:$L$18, 0),FALSE), 'E2 Allocators'!$B$15:$W$361, MATCH('O5 Details by Class &amp; Accounts'!CC$18, 'E2 Allocators'!$B$15:$W$15, 0),FALSE)*$E92), 0, VLOOKUP(VLOOKUP($A92, 'E4 TB Allocation Details'!$A$18:$L$214, MATCH("A &amp; G ID", 'E4 TB Allocation Details'!$A$18:$L$18, 0),FALSE), 'E2 Allocators'!$B$15:$W$361, MATCH('O5 Details by Class &amp; Accounts'!CC$18, 'E2 Allocators'!$B$15:$W$15, 0),FALSE)*$E92)</f>
        <v>0</v>
      </c>
      <c r="CD92" s="1321">
        <f>IF(ISERROR(VLOOKUP(VLOOKUP($A92, 'E4 TB Allocation Details'!$A$18:$L$214, MATCH("A &amp; G ID", 'E4 TB Allocation Details'!$A$18:$L$18, 0),FALSE), 'E2 Allocators'!$B$15:$W$361, MATCH('O5 Details by Class &amp; Accounts'!CD$18, 'E2 Allocators'!$B$15:$W$15, 0),FALSE)*$E92), 0, VLOOKUP(VLOOKUP($A92, 'E4 TB Allocation Details'!$A$18:$L$214, MATCH("A &amp; G ID", 'E4 TB Allocation Details'!$A$18:$L$18, 0),FALSE), 'E2 Allocators'!$B$15:$W$361, MATCH('O5 Details by Class &amp; Accounts'!CD$18, 'E2 Allocators'!$B$15:$W$15, 0),FALSE)*$E92)</f>
        <v>0</v>
      </c>
      <c r="CE92" s="1321">
        <f>IF(ISERROR(VLOOKUP(VLOOKUP($A92, 'E4 TB Allocation Details'!$A$18:$L$214, MATCH("A &amp; G ID", 'E4 TB Allocation Details'!$A$18:$L$18, 0),FALSE), 'E2 Allocators'!$B$15:$W$361, MATCH('O5 Details by Class &amp; Accounts'!CE$18, 'E2 Allocators'!$B$15:$W$15, 0),FALSE)*$E92), 0, VLOOKUP(VLOOKUP($A92, 'E4 TB Allocation Details'!$A$18:$L$214, MATCH("A &amp; G ID", 'E4 TB Allocation Details'!$A$18:$L$18, 0),FALSE), 'E2 Allocators'!$B$15:$W$361, MATCH('O5 Details by Class &amp; Accounts'!CE$18, 'E2 Allocators'!$B$15:$W$15, 0),FALSE)*$E92)</f>
        <v>0</v>
      </c>
      <c r="CF92" s="1321">
        <f>IF(ISERROR(VLOOKUP(VLOOKUP($A92, 'E4 TB Allocation Details'!$A$18:$L$214, MATCH("A &amp; G ID", 'E4 TB Allocation Details'!$A$18:$L$18, 0),FALSE), 'E2 Allocators'!$B$15:$W$361, MATCH('O5 Details by Class &amp; Accounts'!CF$18, 'E2 Allocators'!$B$15:$W$15, 0),FALSE)*$E92), 0, VLOOKUP(VLOOKUP($A92, 'E4 TB Allocation Details'!$A$18:$L$214, MATCH("A &amp; G ID", 'E4 TB Allocation Details'!$A$18:$L$18, 0),FALSE), 'E2 Allocators'!$B$15:$W$361, MATCH('O5 Details by Class &amp; Accounts'!CF$18, 'E2 Allocators'!$B$15:$W$15, 0),FALSE)*$E92)</f>
        <v>0</v>
      </c>
      <c r="CG92" s="1321">
        <f>IF(ISERROR(VLOOKUP(VLOOKUP($A92, 'E4 TB Allocation Details'!$A$18:$L$214, MATCH("A &amp; G ID", 'E4 TB Allocation Details'!$A$18:$L$18, 0),FALSE), 'E2 Allocators'!$B$15:$W$361, MATCH('O5 Details by Class &amp; Accounts'!CG$18, 'E2 Allocators'!$B$15:$W$15, 0),FALSE)*$E92), 0, VLOOKUP(VLOOKUP($A92, 'E4 TB Allocation Details'!$A$18:$L$214, MATCH("A &amp; G ID", 'E4 TB Allocation Details'!$A$18:$L$18, 0),FALSE), 'E2 Allocators'!$B$15:$W$361, MATCH('O5 Details by Class &amp; Accounts'!CG$18, 'E2 Allocators'!$B$15:$W$15, 0),FALSE)*$E92)</f>
        <v>0</v>
      </c>
      <c r="CH92" s="1321">
        <f>IF(ISERROR(VLOOKUP(VLOOKUP($A92, 'E4 TB Allocation Details'!$A$18:$L$214, MATCH("A &amp; G ID", 'E4 TB Allocation Details'!$A$18:$L$18, 0),FALSE), 'E2 Allocators'!$B$15:$W$361, MATCH('O5 Details by Class &amp; Accounts'!CH$18, 'E2 Allocators'!$B$15:$W$15, 0),FALSE)*$E92), 0, VLOOKUP(VLOOKUP($A92, 'E4 TB Allocation Details'!$A$18:$L$214, MATCH("A &amp; G ID", 'E4 TB Allocation Details'!$A$18:$L$18, 0),FALSE), 'E2 Allocators'!$B$15:$W$361, MATCH('O5 Details by Class &amp; Accounts'!CH$18, 'E2 Allocators'!$B$15:$W$15, 0),FALSE)*$E92)</f>
        <v>0</v>
      </c>
      <c r="CI92" s="1321">
        <f>IF(ISERROR(VLOOKUP(VLOOKUP($A92, 'E4 TB Allocation Details'!$A$18:$L$214, MATCH("A &amp; G ID", 'E4 TB Allocation Details'!$A$18:$L$18, 0),FALSE), 'E2 Allocators'!$B$15:$W$361, MATCH('O5 Details by Class &amp; Accounts'!CI$18, 'E2 Allocators'!$B$15:$W$15, 0),FALSE)*$E92), 0, VLOOKUP(VLOOKUP($A92, 'E4 TB Allocation Details'!$A$18:$L$214, MATCH("A &amp; G ID", 'E4 TB Allocation Details'!$A$18:$L$18, 0),FALSE), 'E2 Allocators'!$B$15:$W$361, MATCH('O5 Details by Class &amp; Accounts'!CI$18, 'E2 Allocators'!$B$15:$W$15, 0),FALSE)*$E92)</f>
        <v>0</v>
      </c>
      <c r="CJ92" s="1321">
        <f>IF(ISERROR(VLOOKUP(VLOOKUP($A92, 'E4 TB Allocation Details'!$A$18:$L$214, MATCH("A &amp; G ID", 'E4 TB Allocation Details'!$A$18:$L$18, 0),FALSE), 'E2 Allocators'!$B$15:$W$361, MATCH('O5 Details by Class &amp; Accounts'!CJ$18, 'E2 Allocators'!$B$15:$W$15, 0),FALSE)*$E92), 0, VLOOKUP(VLOOKUP($A92, 'E4 TB Allocation Details'!$A$18:$L$214, MATCH("A &amp; G ID", 'E4 TB Allocation Details'!$A$18:$L$18, 0),FALSE), 'E2 Allocators'!$B$15:$W$361, MATCH('O5 Details by Class &amp; Accounts'!CJ$18, 'E2 Allocators'!$B$15:$W$15, 0),FALSE)*$E92)</f>
        <v>0</v>
      </c>
      <c r="CK92" s="1321">
        <f>IF(ISERROR(VLOOKUP(VLOOKUP($A92, 'E4 TB Allocation Details'!$A$18:$L$214, MATCH("A &amp; G ID", 'E4 TB Allocation Details'!$A$18:$L$18, 0),FALSE), 'E2 Allocators'!$B$15:$W$361, MATCH('O5 Details by Class &amp; Accounts'!CK$18, 'E2 Allocators'!$B$15:$W$15, 0),FALSE)*$E92), 0, VLOOKUP(VLOOKUP($A92, 'E4 TB Allocation Details'!$A$18:$L$214, MATCH("A &amp; G ID", 'E4 TB Allocation Details'!$A$18:$L$18, 0),FALSE), 'E2 Allocators'!$B$15:$W$361, MATCH('O5 Details by Class &amp; Accounts'!CK$18, 'E2 Allocators'!$B$15:$W$15, 0),FALSE)*$E92)</f>
        <v>0</v>
      </c>
      <c r="CL92" s="1321">
        <f>IF(ISERROR(VLOOKUP(VLOOKUP($A92, 'E4 TB Allocation Details'!$A$18:$L$214, MATCH("A &amp; G ID", 'E4 TB Allocation Details'!$A$18:$L$18, 0),FALSE), 'E2 Allocators'!$B$15:$W$361, MATCH('O5 Details by Class &amp; Accounts'!CL$18, 'E2 Allocators'!$B$15:$W$15, 0),FALSE)*$E92), 0, VLOOKUP(VLOOKUP($A92, 'E4 TB Allocation Details'!$A$18:$L$214, MATCH("A &amp; G ID", 'E4 TB Allocation Details'!$A$18:$L$18, 0),FALSE), 'E2 Allocators'!$B$15:$W$361, MATCH('O5 Details by Class &amp; Accounts'!CL$18, 'E2 Allocators'!$B$15:$W$15, 0),FALSE)*$E92)</f>
        <v>0</v>
      </c>
      <c r="CM92" s="1321">
        <f>IF(ISERROR(VLOOKUP(VLOOKUP($A92, 'E4 TB Allocation Details'!$A$18:$L$214, MATCH("A &amp; G ID", 'E4 TB Allocation Details'!$A$18:$L$18, 0),FALSE), 'E2 Allocators'!$B$15:$W$361, MATCH('O5 Details by Class &amp; Accounts'!CM$18, 'E2 Allocators'!$B$15:$W$15, 0),FALSE)*$E92), 0, VLOOKUP(VLOOKUP($A92, 'E4 TB Allocation Details'!$A$18:$L$214, MATCH("A &amp; G ID", 'E4 TB Allocation Details'!$A$18:$L$18, 0),FALSE), 'E2 Allocators'!$B$15:$W$361, MATCH('O5 Details by Class &amp; Accounts'!CM$18, 'E2 Allocators'!$B$15:$W$15, 0),FALSE)*$E92)</f>
        <v>0</v>
      </c>
      <c r="CN92" s="1321">
        <f t="shared" si="24"/>
        <v>0</v>
      </c>
      <c r="CO92" s="1650">
        <f t="shared" si="25"/>
        <v>0</v>
      </c>
      <c r="CQ92" s="1898" t="s">
        <v>1195</v>
      </c>
    </row>
    <row r="93" spans="1:95" s="64" customFormat="1" ht="12.75">
      <c r="A93" s="1092">
        <v>4220</v>
      </c>
      <c r="B93" s="1093" t="s">
        <v>531</v>
      </c>
      <c r="C93" s="1647">
        <f>IF(ISERROR(VLOOKUP($A93,'I3 TB Data'!$A$19:$H$484,MATCH('O5 Details by Class &amp; Accounts'!$C$18, 'I3 TB Data'!$A$19:$H$19,0),0)), 0, VLOOKUP($A93,'I3 TB Data'!$A$19:$H$484,MATCH('O5 Details by Class &amp; Accounts'!$C$18,'I3 TB Data'!$A$19:$H$19,0),0))</f>
        <v>0</v>
      </c>
      <c r="D93" s="1648"/>
      <c r="E93" s="1647">
        <f t="shared" si="17"/>
        <v>0</v>
      </c>
      <c r="F93" s="1649">
        <f>IF(ISERROR(VLOOKUP($A93, 'E1 Categorization'!A33:E124, MATCH("Customer Component", 'E1 Categorization'!$A$33:$E$33,0), 0)), 0, IF(VLOOKUP($A93, 'E1 Categorization'!A33:E124, MATCH("Customer Component", 'E1 Categorization'!$A$33:$E$33,0), 0)=0, 'O5 Details by Class &amp; Accounts'!$E93, IF(AND(VLOOKUP($A93, 'E1 Categorization'!A33:E124, MATCH("Customer Component", 'E1 Categorization'!$A$33:$E$33,0), 0) &gt;0, VLOOKUP($A93, 'E1 Categorization'!A33:E124, MATCH("Customer Component", 'E1 Categorization'!$A$33:$E$33,0), 0)&lt;1), 'O5 Details by Class &amp; Accounts'!$E93*(1-VLOOKUP($A93, 'E1 Categorization'!A33:E124, MATCH("Customer Component", 'E1 Categorization'!$A$33:$E$33,0), 0)), 0)))</f>
        <v>0</v>
      </c>
      <c r="G93" s="1649">
        <f>IF(ISERROR(VLOOKUP($A93, 'E1 Categorization'!A33:E124, MATCH("Customer Component", 'E1 Categorization'!$A$33:$E$33,0), 0)),0, IF(VLOOKUP($A93, 'E1 Categorization'!A33:E124, MATCH("Customer Component", 'E1 Categorization'!$A$33:$E$33,0), 0)=0, 0, IF(AND(VLOOKUP($A93, 'E1 Categorization'!A33:E124, MATCH("Customer Component", 'E1 Categorization'!$A$33:$E$33,0), 0) &gt;0, VLOOKUP($A93, 'E1 Categorization'!A33:E124, MATCH("Customer Component", 'E1 Categorization'!$A$33:$E$33,0), 0)&lt;1), 'O5 Details by Class &amp; Accounts'!$E93*(VLOOKUP($A93, 'E1 Categorization'!A33:E124, MATCH("Customer Component", 'E1 Categorization'!$A$33:$E$33,0), 0)), 'O5 Details by Class &amp; Accounts'!$E93)))</f>
        <v>0</v>
      </c>
      <c r="H93" s="1321">
        <f t="shared" si="20"/>
        <v>0</v>
      </c>
      <c r="I93" s="1321">
        <f>IF(ISERROR(VLOOKUP(VLOOKUP($A93, 'E4 TB Allocation Details'!$A$18:$L$214, MATCH("Demand ID", 'E4 TB Allocation Details'!$A$18:$L$18, 0),FALSE), 'E2 Allocators'!$B$15:$W$361, MATCH('O5 Details by Class &amp; Accounts'!I$18, 'E2 Allocators'!$B$15:$W$15, 0),FALSE)*$F93), 0, VLOOKUP(VLOOKUP($A93, 'E4 TB Allocation Details'!$A$18:$L$214, MATCH("Demand ID", 'E4 TB Allocation Details'!$A$18:$L$18, 0),FALSE), 'E2 Allocators'!$B$15:$W$361, MATCH('O5 Details by Class &amp; Accounts'!I$18, 'E2 Allocators'!$B$15:$W$15, 0),FALSE)*$F93)</f>
        <v>0</v>
      </c>
      <c r="J93" s="1321">
        <f>IF(ISERROR(VLOOKUP(VLOOKUP($A93, 'E4 TB Allocation Details'!$A$18:$L$214, MATCH("Demand ID", 'E4 TB Allocation Details'!$A$18:$L$18, 0),FALSE), 'E2 Allocators'!$B$15:$W$361, MATCH('O5 Details by Class &amp; Accounts'!J$18, 'E2 Allocators'!$B$15:$W$15, 0),FALSE)*$F93), 0, VLOOKUP(VLOOKUP($A93, 'E4 TB Allocation Details'!$A$18:$L$214, MATCH("Demand ID", 'E4 TB Allocation Details'!$A$18:$L$18, 0),FALSE), 'E2 Allocators'!$B$15:$W$361, MATCH('O5 Details by Class &amp; Accounts'!J$18, 'E2 Allocators'!$B$15:$W$15, 0),FALSE)*$F93)</f>
        <v>0</v>
      </c>
      <c r="K93" s="1321">
        <f>IF(ISERROR(VLOOKUP(VLOOKUP($A93, 'E4 TB Allocation Details'!$A$18:$L$214, MATCH("Demand ID", 'E4 TB Allocation Details'!$A$18:$L$18, 0),FALSE), 'E2 Allocators'!$B$15:$W$361, MATCH('O5 Details by Class &amp; Accounts'!K$18, 'E2 Allocators'!$B$15:$W$15, 0),FALSE)*$F93), 0, VLOOKUP(VLOOKUP($A93, 'E4 TB Allocation Details'!$A$18:$L$214, MATCH("Demand ID", 'E4 TB Allocation Details'!$A$18:$L$18, 0),FALSE), 'E2 Allocators'!$B$15:$W$361, MATCH('O5 Details by Class &amp; Accounts'!K$18, 'E2 Allocators'!$B$15:$W$15, 0),FALSE)*$F93)</f>
        <v>0</v>
      </c>
      <c r="L93" s="1321">
        <f>IF(ISERROR(VLOOKUP(VLOOKUP($A93, 'E4 TB Allocation Details'!$A$18:$L$214, MATCH("Demand ID", 'E4 TB Allocation Details'!$A$18:$L$18, 0),FALSE), 'E2 Allocators'!$B$15:$W$361, MATCH('O5 Details by Class &amp; Accounts'!L$18, 'E2 Allocators'!$B$15:$W$15, 0),FALSE)*$F93), 0, VLOOKUP(VLOOKUP($A93, 'E4 TB Allocation Details'!$A$18:$L$214, MATCH("Demand ID", 'E4 TB Allocation Details'!$A$18:$L$18, 0),FALSE), 'E2 Allocators'!$B$15:$W$361, MATCH('O5 Details by Class &amp; Accounts'!L$18, 'E2 Allocators'!$B$15:$W$15, 0),FALSE)*$F93)</f>
        <v>0</v>
      </c>
      <c r="M93" s="1321">
        <f>IF(ISERROR(VLOOKUP(VLOOKUP($A93, 'E4 TB Allocation Details'!$A$18:$L$214, MATCH("Demand ID", 'E4 TB Allocation Details'!$A$18:$L$18, 0),FALSE), 'E2 Allocators'!$B$15:$W$361, MATCH('O5 Details by Class &amp; Accounts'!M$18, 'E2 Allocators'!$B$15:$W$15, 0),FALSE)*$F93), 0, VLOOKUP(VLOOKUP($A93, 'E4 TB Allocation Details'!$A$18:$L$214, MATCH("Demand ID", 'E4 TB Allocation Details'!$A$18:$L$18, 0),FALSE), 'E2 Allocators'!$B$15:$W$361, MATCH('O5 Details by Class &amp; Accounts'!M$18, 'E2 Allocators'!$B$15:$W$15, 0),FALSE)*$F93)</f>
        <v>0</v>
      </c>
      <c r="N93" s="1321">
        <f>IF(ISERROR(VLOOKUP(VLOOKUP($A93, 'E4 TB Allocation Details'!$A$18:$L$214, MATCH("Demand ID", 'E4 TB Allocation Details'!$A$18:$L$18, 0),FALSE), 'E2 Allocators'!$B$15:$W$361, MATCH('O5 Details by Class &amp; Accounts'!N$18, 'E2 Allocators'!$B$15:$W$15, 0),FALSE)*$F93), 0, VLOOKUP(VLOOKUP($A93, 'E4 TB Allocation Details'!$A$18:$L$214, MATCH("Demand ID", 'E4 TB Allocation Details'!$A$18:$L$18, 0),FALSE), 'E2 Allocators'!$B$15:$W$361, MATCH('O5 Details by Class &amp; Accounts'!N$18, 'E2 Allocators'!$B$15:$W$15, 0),FALSE)*$F93)</f>
        <v>0</v>
      </c>
      <c r="O93" s="1321">
        <f>IF(ISERROR(VLOOKUP(VLOOKUP($A93, 'E4 TB Allocation Details'!$A$18:$L$214, MATCH("Demand ID", 'E4 TB Allocation Details'!$A$18:$L$18, 0),FALSE), 'E2 Allocators'!$B$15:$W$361, MATCH('O5 Details by Class &amp; Accounts'!O$18, 'E2 Allocators'!$B$15:$W$15, 0),FALSE)*$F93), 0, VLOOKUP(VLOOKUP($A93, 'E4 TB Allocation Details'!$A$18:$L$214, MATCH("Demand ID", 'E4 TB Allocation Details'!$A$18:$L$18, 0),FALSE), 'E2 Allocators'!$B$15:$W$361, MATCH('O5 Details by Class &amp; Accounts'!O$18, 'E2 Allocators'!$B$15:$W$15, 0),FALSE)*$F93)</f>
        <v>0</v>
      </c>
      <c r="P93" s="1321">
        <f>IF(ISERROR(VLOOKUP(VLOOKUP($A93, 'E4 TB Allocation Details'!$A$18:$L$214, MATCH("Demand ID", 'E4 TB Allocation Details'!$A$18:$L$18, 0),FALSE), 'E2 Allocators'!$B$15:$W$361, MATCH('O5 Details by Class &amp; Accounts'!P$18, 'E2 Allocators'!$B$15:$W$15, 0),FALSE)*$F93), 0, VLOOKUP(VLOOKUP($A93, 'E4 TB Allocation Details'!$A$18:$L$214, MATCH("Demand ID", 'E4 TB Allocation Details'!$A$18:$L$18, 0),FALSE), 'E2 Allocators'!$B$15:$W$361, MATCH('O5 Details by Class &amp; Accounts'!P$18, 'E2 Allocators'!$B$15:$W$15, 0),FALSE)*$F93)</f>
        <v>0</v>
      </c>
      <c r="Q93" s="1321">
        <f>IF(ISERROR(VLOOKUP(VLOOKUP($A93, 'E4 TB Allocation Details'!$A$18:$L$214, MATCH("Demand ID", 'E4 TB Allocation Details'!$A$18:$L$18, 0),FALSE), 'E2 Allocators'!$B$15:$W$361, MATCH('O5 Details by Class &amp; Accounts'!Q$18, 'E2 Allocators'!$B$15:$W$15, 0),FALSE)*$F93), 0, VLOOKUP(VLOOKUP($A93, 'E4 TB Allocation Details'!$A$18:$L$214, MATCH("Demand ID", 'E4 TB Allocation Details'!$A$18:$L$18, 0),FALSE), 'E2 Allocators'!$B$15:$W$361, MATCH('O5 Details by Class &amp; Accounts'!Q$18, 'E2 Allocators'!$B$15:$W$15, 0),FALSE)*$F93)</f>
        <v>0</v>
      </c>
      <c r="R93" s="1321">
        <f>IF(ISERROR(VLOOKUP(VLOOKUP($A93, 'E4 TB Allocation Details'!$A$18:$L$214, MATCH("Demand ID", 'E4 TB Allocation Details'!$A$18:$L$18, 0),FALSE), 'E2 Allocators'!$B$15:$W$361, MATCH('O5 Details by Class &amp; Accounts'!R$18, 'E2 Allocators'!$B$15:$W$15, 0),FALSE)*$F93), 0, VLOOKUP(VLOOKUP($A93, 'E4 TB Allocation Details'!$A$18:$L$214, MATCH("Demand ID", 'E4 TB Allocation Details'!$A$18:$L$18, 0),FALSE), 'E2 Allocators'!$B$15:$W$361, MATCH('O5 Details by Class &amp; Accounts'!R$18, 'E2 Allocators'!$B$15:$W$15, 0),FALSE)*$F93)</f>
        <v>0</v>
      </c>
      <c r="S93" s="1321">
        <f>IF(ISERROR(VLOOKUP(VLOOKUP($A93, 'E4 TB Allocation Details'!$A$18:$L$214, MATCH("Demand ID", 'E4 TB Allocation Details'!$A$18:$L$18, 0),FALSE), 'E2 Allocators'!$B$15:$W$361, MATCH('O5 Details by Class &amp; Accounts'!S$18, 'E2 Allocators'!$B$15:$W$15, 0),FALSE)*$F93), 0, VLOOKUP(VLOOKUP($A93, 'E4 TB Allocation Details'!$A$18:$L$214, MATCH("Demand ID", 'E4 TB Allocation Details'!$A$18:$L$18, 0),FALSE), 'E2 Allocators'!$B$15:$W$361, MATCH('O5 Details by Class &amp; Accounts'!S$18, 'E2 Allocators'!$B$15:$W$15, 0),FALSE)*$F93)</f>
        <v>0</v>
      </c>
      <c r="T93" s="1321">
        <f>IF(ISERROR(VLOOKUP(VLOOKUP($A93, 'E4 TB Allocation Details'!$A$18:$L$214, MATCH("Demand ID", 'E4 TB Allocation Details'!$A$18:$L$18, 0),FALSE), 'E2 Allocators'!$B$15:$W$361, MATCH('O5 Details by Class &amp; Accounts'!T$18, 'E2 Allocators'!$B$15:$W$15, 0),FALSE)*$F93), 0, VLOOKUP(VLOOKUP($A93, 'E4 TB Allocation Details'!$A$18:$L$214, MATCH("Demand ID", 'E4 TB Allocation Details'!$A$18:$L$18, 0),FALSE), 'E2 Allocators'!$B$15:$W$361, MATCH('O5 Details by Class &amp; Accounts'!T$18, 'E2 Allocators'!$B$15:$W$15, 0),FALSE)*$F93)</f>
        <v>0</v>
      </c>
      <c r="U93" s="1321">
        <f>IF(ISERROR(VLOOKUP(VLOOKUP($A93, 'E4 TB Allocation Details'!$A$18:$L$214, MATCH("Demand ID", 'E4 TB Allocation Details'!$A$18:$L$18, 0),FALSE), 'E2 Allocators'!$B$15:$W$361, MATCH('O5 Details by Class &amp; Accounts'!U$18, 'E2 Allocators'!$B$15:$W$15, 0),FALSE)*$F93), 0, VLOOKUP(VLOOKUP($A93, 'E4 TB Allocation Details'!$A$18:$L$214, MATCH("Demand ID", 'E4 TB Allocation Details'!$A$18:$L$18, 0),FALSE), 'E2 Allocators'!$B$15:$W$361, MATCH('O5 Details by Class &amp; Accounts'!U$18, 'E2 Allocators'!$B$15:$W$15, 0),FALSE)*$F93)</f>
        <v>0</v>
      </c>
      <c r="V93" s="1321">
        <f>IF(ISERROR(VLOOKUP(VLOOKUP($A93, 'E4 TB Allocation Details'!$A$18:$L$214, MATCH("Demand ID", 'E4 TB Allocation Details'!$A$18:$L$18, 0),FALSE), 'E2 Allocators'!$B$15:$W$361, MATCH('O5 Details by Class &amp; Accounts'!V$18, 'E2 Allocators'!$B$15:$W$15, 0),FALSE)*$F93), 0, VLOOKUP(VLOOKUP($A93, 'E4 TB Allocation Details'!$A$18:$L$214, MATCH("Demand ID", 'E4 TB Allocation Details'!$A$18:$L$18, 0),FALSE), 'E2 Allocators'!$B$15:$W$361, MATCH('O5 Details by Class &amp; Accounts'!V$18, 'E2 Allocators'!$B$15:$W$15, 0),FALSE)*$F93)</f>
        <v>0</v>
      </c>
      <c r="W93" s="1321">
        <f>IF(ISERROR(VLOOKUP(VLOOKUP($A93, 'E4 TB Allocation Details'!$A$18:$L$214, MATCH("Demand ID", 'E4 TB Allocation Details'!$A$18:$L$18, 0),FALSE), 'E2 Allocators'!$B$15:$W$361, MATCH('O5 Details by Class &amp; Accounts'!W$18, 'E2 Allocators'!$B$15:$W$15, 0),FALSE)*$F93), 0, VLOOKUP(VLOOKUP($A93, 'E4 TB Allocation Details'!$A$18:$L$214, MATCH("Demand ID", 'E4 TB Allocation Details'!$A$18:$L$18, 0),FALSE), 'E2 Allocators'!$B$15:$W$361, MATCH('O5 Details by Class &amp; Accounts'!W$18, 'E2 Allocators'!$B$15:$W$15, 0),FALSE)*$F93)</f>
        <v>0</v>
      </c>
      <c r="X93" s="1321">
        <f>IF(ISERROR(VLOOKUP(VLOOKUP($A93, 'E4 TB Allocation Details'!$A$18:$L$214, MATCH("Demand ID", 'E4 TB Allocation Details'!$A$18:$L$18, 0),FALSE), 'E2 Allocators'!$B$15:$W$361, MATCH('O5 Details by Class &amp; Accounts'!X$18, 'E2 Allocators'!$B$15:$W$15, 0),FALSE)*$F93), 0, VLOOKUP(VLOOKUP($A93, 'E4 TB Allocation Details'!$A$18:$L$214, MATCH("Demand ID", 'E4 TB Allocation Details'!$A$18:$L$18, 0),FALSE), 'E2 Allocators'!$B$15:$W$361, MATCH('O5 Details by Class &amp; Accounts'!X$18, 'E2 Allocators'!$B$15:$W$15, 0),FALSE)*$F93)</f>
        <v>0</v>
      </c>
      <c r="Y93" s="1321">
        <f>IF(ISERROR(VLOOKUP(VLOOKUP($A93, 'E4 TB Allocation Details'!$A$18:$L$214, MATCH("Demand ID", 'E4 TB Allocation Details'!$A$18:$L$18, 0),FALSE), 'E2 Allocators'!$B$15:$W$361, MATCH('O5 Details by Class &amp; Accounts'!Y$18, 'E2 Allocators'!$B$15:$W$15, 0),FALSE)*$F93), 0, VLOOKUP(VLOOKUP($A93, 'E4 TB Allocation Details'!$A$18:$L$214, MATCH("Demand ID", 'E4 TB Allocation Details'!$A$18:$L$18, 0),FALSE), 'E2 Allocators'!$B$15:$W$361, MATCH('O5 Details by Class &amp; Accounts'!Y$18, 'E2 Allocators'!$B$15:$W$15, 0),FALSE)*$F93)</f>
        <v>0</v>
      </c>
      <c r="Z93" s="1321">
        <f>IF(ISERROR(VLOOKUP(VLOOKUP($A93, 'E4 TB Allocation Details'!$A$18:$L$214, MATCH("Demand ID", 'E4 TB Allocation Details'!$A$18:$L$18, 0),FALSE), 'E2 Allocators'!$B$15:$W$361, MATCH('O5 Details by Class &amp; Accounts'!Z$18, 'E2 Allocators'!$B$15:$W$15, 0),FALSE)*$F93), 0, VLOOKUP(VLOOKUP($A93, 'E4 TB Allocation Details'!$A$18:$L$214, MATCH("Demand ID", 'E4 TB Allocation Details'!$A$18:$L$18, 0),FALSE), 'E2 Allocators'!$B$15:$W$361, MATCH('O5 Details by Class &amp; Accounts'!Z$18, 'E2 Allocators'!$B$15:$W$15, 0),FALSE)*$F93)</f>
        <v>0</v>
      </c>
      <c r="AA93" s="1321">
        <f>IF(ISERROR(VLOOKUP(VLOOKUP($A93, 'E4 TB Allocation Details'!$A$18:$L$214, MATCH("Demand ID", 'E4 TB Allocation Details'!$A$18:$L$18, 0),FALSE), 'E2 Allocators'!$B$15:$W$361, MATCH('O5 Details by Class &amp; Accounts'!AA$18, 'E2 Allocators'!$B$15:$W$15, 0),FALSE)*$F93), 0, VLOOKUP(VLOOKUP($A93, 'E4 TB Allocation Details'!$A$18:$L$214, MATCH("Demand ID", 'E4 TB Allocation Details'!$A$18:$L$18, 0),FALSE), 'E2 Allocators'!$B$15:$W$361, MATCH('O5 Details by Class &amp; Accounts'!AA$18, 'E2 Allocators'!$B$15:$W$15, 0),FALSE)*$F93)</f>
        <v>0</v>
      </c>
      <c r="AB93" s="1321">
        <f>IF(ISERROR(VLOOKUP(VLOOKUP($A93, 'E4 TB Allocation Details'!$A$18:$L$214, MATCH("Demand ID", 'E4 TB Allocation Details'!$A$18:$L$18, 0),FALSE), 'E2 Allocators'!$B$15:$W$361, MATCH('O5 Details by Class &amp; Accounts'!AB$18, 'E2 Allocators'!$B$15:$W$15, 0),FALSE)*$F93), 0, VLOOKUP(VLOOKUP($A93, 'E4 TB Allocation Details'!$A$18:$L$214, MATCH("Demand ID", 'E4 TB Allocation Details'!$A$18:$L$18, 0),FALSE), 'E2 Allocators'!$B$15:$W$361, MATCH('O5 Details by Class &amp; Accounts'!AB$18, 'E2 Allocators'!$B$15:$W$15, 0),FALSE)*$F93)</f>
        <v>0</v>
      </c>
      <c r="AC93" s="1321">
        <f t="shared" si="21"/>
        <v>0</v>
      </c>
      <c r="AD93" s="1321">
        <f>IF(ISERROR(VLOOKUP(VLOOKUP($A93, 'E4 TB Allocation Details'!$A$18:$L$214, MATCH("Customer ID", 'E4 TB Allocation Details'!$A$18:$L$18, 0),FALSE), 'E2 Allocators'!$B$15:$W$361, MATCH('O5 Details by Class &amp; Accounts'!AD$18, 'E2 Allocators'!$B$15:$W$15, 0),FALSE)*$G93), 0, VLOOKUP(VLOOKUP($A93, 'E4 TB Allocation Details'!$A$18:$L$214, MATCH("Customer ID", 'E4 TB Allocation Details'!$A$18:$L$18, 0),FALSE), 'E2 Allocators'!$B$15:$W$361, MATCH('O5 Details by Class &amp; Accounts'!AD$18, 'E2 Allocators'!$B$15:$W$15, 0),FALSE)*$G93)</f>
        <v>0</v>
      </c>
      <c r="AE93" s="1321">
        <f>IF(ISERROR(VLOOKUP(VLOOKUP($A93, 'E4 TB Allocation Details'!$A$18:$L$214, MATCH("Customer ID", 'E4 TB Allocation Details'!$A$18:$L$18, 0),FALSE), 'E2 Allocators'!$B$15:$W$361, MATCH('O5 Details by Class &amp; Accounts'!AE$18, 'E2 Allocators'!$B$15:$W$15, 0),FALSE)*$G93), 0, VLOOKUP(VLOOKUP($A93, 'E4 TB Allocation Details'!$A$18:$L$214, MATCH("Customer ID", 'E4 TB Allocation Details'!$A$18:$L$18, 0),FALSE), 'E2 Allocators'!$B$15:$W$361, MATCH('O5 Details by Class &amp; Accounts'!AE$18, 'E2 Allocators'!$B$15:$W$15, 0),FALSE)*$G93)</f>
        <v>0</v>
      </c>
      <c r="AF93" s="1321">
        <f>IF(ISERROR(VLOOKUP(VLOOKUP($A93, 'E4 TB Allocation Details'!$A$18:$L$214, MATCH("Customer ID", 'E4 TB Allocation Details'!$A$18:$L$18, 0),FALSE), 'E2 Allocators'!$B$15:$W$361, MATCH('O5 Details by Class &amp; Accounts'!AF$18, 'E2 Allocators'!$B$15:$W$15, 0),FALSE)*$G93), 0, VLOOKUP(VLOOKUP($A93, 'E4 TB Allocation Details'!$A$18:$L$214, MATCH("Customer ID", 'E4 TB Allocation Details'!$A$18:$L$18, 0),FALSE), 'E2 Allocators'!$B$15:$W$361, MATCH('O5 Details by Class &amp; Accounts'!AF$18, 'E2 Allocators'!$B$15:$W$15, 0),FALSE)*$G93)</f>
        <v>0</v>
      </c>
      <c r="AG93" s="1321">
        <f>IF(ISERROR(VLOOKUP(VLOOKUP($A93, 'E4 TB Allocation Details'!$A$18:$L$214, MATCH("Customer ID", 'E4 TB Allocation Details'!$A$18:$L$18, 0),FALSE), 'E2 Allocators'!$B$15:$W$361, MATCH('O5 Details by Class &amp; Accounts'!AG$18, 'E2 Allocators'!$B$15:$W$15, 0),FALSE)*$G93), 0, VLOOKUP(VLOOKUP($A93, 'E4 TB Allocation Details'!$A$18:$L$214, MATCH("Customer ID", 'E4 TB Allocation Details'!$A$18:$L$18, 0),FALSE), 'E2 Allocators'!$B$15:$W$361, MATCH('O5 Details by Class &amp; Accounts'!AG$18, 'E2 Allocators'!$B$15:$W$15, 0),FALSE)*$G93)</f>
        <v>0</v>
      </c>
      <c r="AH93" s="1321">
        <f>IF(ISERROR(VLOOKUP(VLOOKUP($A93, 'E4 TB Allocation Details'!$A$18:$L$214, MATCH("Customer ID", 'E4 TB Allocation Details'!$A$18:$L$18, 0),FALSE), 'E2 Allocators'!$B$15:$W$361, MATCH('O5 Details by Class &amp; Accounts'!AH$18, 'E2 Allocators'!$B$15:$W$15, 0),FALSE)*$G93), 0, VLOOKUP(VLOOKUP($A93, 'E4 TB Allocation Details'!$A$18:$L$214, MATCH("Customer ID", 'E4 TB Allocation Details'!$A$18:$L$18, 0),FALSE), 'E2 Allocators'!$B$15:$W$361, MATCH('O5 Details by Class &amp; Accounts'!AH$18, 'E2 Allocators'!$B$15:$W$15, 0),FALSE)*$G93)</f>
        <v>0</v>
      </c>
      <c r="AI93" s="1321">
        <f>IF(ISERROR(VLOOKUP(VLOOKUP($A93, 'E4 TB Allocation Details'!$A$18:$L$214, MATCH("Customer ID", 'E4 TB Allocation Details'!$A$18:$L$18, 0),FALSE), 'E2 Allocators'!$B$15:$W$361, MATCH('O5 Details by Class &amp; Accounts'!AI$18, 'E2 Allocators'!$B$15:$W$15, 0),FALSE)*$G93), 0, VLOOKUP(VLOOKUP($A93, 'E4 TB Allocation Details'!$A$18:$L$214, MATCH("Customer ID", 'E4 TB Allocation Details'!$A$18:$L$18, 0),FALSE), 'E2 Allocators'!$B$15:$W$361, MATCH('O5 Details by Class &amp; Accounts'!AI$18, 'E2 Allocators'!$B$15:$W$15, 0),FALSE)*$G93)</f>
        <v>0</v>
      </c>
      <c r="AJ93" s="1321">
        <f>IF(ISERROR(VLOOKUP(VLOOKUP($A93, 'E4 TB Allocation Details'!$A$18:$L$214, MATCH("Customer ID", 'E4 TB Allocation Details'!$A$18:$L$18, 0),FALSE), 'E2 Allocators'!$B$15:$W$361, MATCH('O5 Details by Class &amp; Accounts'!AJ$18, 'E2 Allocators'!$B$15:$W$15, 0),FALSE)*$G93), 0, VLOOKUP(VLOOKUP($A93, 'E4 TB Allocation Details'!$A$18:$L$214, MATCH("Customer ID", 'E4 TB Allocation Details'!$A$18:$L$18, 0),FALSE), 'E2 Allocators'!$B$15:$W$361, MATCH('O5 Details by Class &amp; Accounts'!AJ$18, 'E2 Allocators'!$B$15:$W$15, 0),FALSE)*$G93)</f>
        <v>0</v>
      </c>
      <c r="AK93" s="1321">
        <f>IF(ISERROR(VLOOKUP(VLOOKUP($A93, 'E4 TB Allocation Details'!$A$18:$L$214, MATCH("Customer ID", 'E4 TB Allocation Details'!$A$18:$L$18, 0),FALSE), 'E2 Allocators'!$B$15:$W$361, MATCH('O5 Details by Class &amp; Accounts'!AK$18, 'E2 Allocators'!$B$15:$W$15, 0),FALSE)*$G93), 0, VLOOKUP(VLOOKUP($A93, 'E4 TB Allocation Details'!$A$18:$L$214, MATCH("Customer ID", 'E4 TB Allocation Details'!$A$18:$L$18, 0),FALSE), 'E2 Allocators'!$B$15:$W$361, MATCH('O5 Details by Class &amp; Accounts'!AK$18, 'E2 Allocators'!$B$15:$W$15, 0),FALSE)*$G93)</f>
        <v>0</v>
      </c>
      <c r="AL93" s="1321">
        <f>IF(ISERROR(VLOOKUP(VLOOKUP($A93, 'E4 TB Allocation Details'!$A$18:$L$214, MATCH("Customer ID", 'E4 TB Allocation Details'!$A$18:$L$18, 0),FALSE), 'E2 Allocators'!$B$15:$W$361, MATCH('O5 Details by Class &amp; Accounts'!AL$18, 'E2 Allocators'!$B$15:$W$15, 0),FALSE)*$G93), 0, VLOOKUP(VLOOKUP($A93, 'E4 TB Allocation Details'!$A$18:$L$214, MATCH("Customer ID", 'E4 TB Allocation Details'!$A$18:$L$18, 0),FALSE), 'E2 Allocators'!$B$15:$W$361, MATCH('O5 Details by Class &amp; Accounts'!AL$18, 'E2 Allocators'!$B$15:$W$15, 0),FALSE)*$G93)</f>
        <v>0</v>
      </c>
      <c r="AM93" s="1321">
        <f>IF(ISERROR(VLOOKUP(VLOOKUP($A93, 'E4 TB Allocation Details'!$A$18:$L$214, MATCH("Customer ID", 'E4 TB Allocation Details'!$A$18:$L$18, 0),FALSE), 'E2 Allocators'!$B$15:$W$361, MATCH('O5 Details by Class &amp; Accounts'!AM$18, 'E2 Allocators'!$B$15:$W$15, 0),FALSE)*$G93), 0, VLOOKUP(VLOOKUP($A93, 'E4 TB Allocation Details'!$A$18:$L$214, MATCH("Customer ID", 'E4 TB Allocation Details'!$A$18:$L$18, 0),FALSE), 'E2 Allocators'!$B$15:$W$361, MATCH('O5 Details by Class &amp; Accounts'!AM$18, 'E2 Allocators'!$B$15:$W$15, 0),FALSE)*$G93)</f>
        <v>0</v>
      </c>
      <c r="AN93" s="1321">
        <f>IF(ISERROR(VLOOKUP(VLOOKUP($A93, 'E4 TB Allocation Details'!$A$18:$L$214, MATCH("Customer ID", 'E4 TB Allocation Details'!$A$18:$L$18, 0),FALSE), 'E2 Allocators'!$B$15:$W$361, MATCH('O5 Details by Class &amp; Accounts'!AN$18, 'E2 Allocators'!$B$15:$W$15, 0),FALSE)*$G93), 0, VLOOKUP(VLOOKUP($A93, 'E4 TB Allocation Details'!$A$18:$L$214, MATCH("Customer ID", 'E4 TB Allocation Details'!$A$18:$L$18, 0),FALSE), 'E2 Allocators'!$B$15:$W$361, MATCH('O5 Details by Class &amp; Accounts'!AN$18, 'E2 Allocators'!$B$15:$W$15, 0),FALSE)*$G93)</f>
        <v>0</v>
      </c>
      <c r="AO93" s="1321">
        <f>IF(ISERROR(VLOOKUP(VLOOKUP($A93, 'E4 TB Allocation Details'!$A$18:$L$214, MATCH("Customer ID", 'E4 TB Allocation Details'!$A$18:$L$18, 0),FALSE), 'E2 Allocators'!$B$15:$W$361, MATCH('O5 Details by Class &amp; Accounts'!AO$18, 'E2 Allocators'!$B$15:$W$15, 0),FALSE)*$G93), 0, VLOOKUP(VLOOKUP($A93, 'E4 TB Allocation Details'!$A$18:$L$214, MATCH("Customer ID", 'E4 TB Allocation Details'!$A$18:$L$18, 0),FALSE), 'E2 Allocators'!$B$15:$W$361, MATCH('O5 Details by Class &amp; Accounts'!AO$18, 'E2 Allocators'!$B$15:$W$15, 0),FALSE)*$G93)</f>
        <v>0</v>
      </c>
      <c r="AP93" s="1321">
        <f>IF(ISERROR(VLOOKUP(VLOOKUP($A93, 'E4 TB Allocation Details'!$A$18:$L$214, MATCH("Customer ID", 'E4 TB Allocation Details'!$A$18:$L$18, 0),FALSE), 'E2 Allocators'!$B$15:$W$361, MATCH('O5 Details by Class &amp; Accounts'!AP$18, 'E2 Allocators'!$B$15:$W$15, 0),FALSE)*$G93), 0, VLOOKUP(VLOOKUP($A93, 'E4 TB Allocation Details'!$A$18:$L$214, MATCH("Customer ID", 'E4 TB Allocation Details'!$A$18:$L$18, 0),FALSE), 'E2 Allocators'!$B$15:$W$361, MATCH('O5 Details by Class &amp; Accounts'!AP$18, 'E2 Allocators'!$B$15:$W$15, 0),FALSE)*$G93)</f>
        <v>0</v>
      </c>
      <c r="AQ93" s="1321">
        <f>IF(ISERROR(VLOOKUP(VLOOKUP($A93, 'E4 TB Allocation Details'!$A$18:$L$214, MATCH("Customer ID", 'E4 TB Allocation Details'!$A$18:$L$18, 0),FALSE), 'E2 Allocators'!$B$15:$W$361, MATCH('O5 Details by Class &amp; Accounts'!AQ$18, 'E2 Allocators'!$B$15:$W$15, 0),FALSE)*$G93), 0, VLOOKUP(VLOOKUP($A93, 'E4 TB Allocation Details'!$A$18:$L$214, MATCH("Customer ID", 'E4 TB Allocation Details'!$A$18:$L$18, 0),FALSE), 'E2 Allocators'!$B$15:$W$361, MATCH('O5 Details by Class &amp; Accounts'!AQ$18, 'E2 Allocators'!$B$15:$W$15, 0),FALSE)*$G93)</f>
        <v>0</v>
      </c>
      <c r="AR93" s="1321">
        <f>IF(ISERROR(VLOOKUP(VLOOKUP($A93, 'E4 TB Allocation Details'!$A$18:$L$214, MATCH("Customer ID", 'E4 TB Allocation Details'!$A$18:$L$18, 0),FALSE), 'E2 Allocators'!$B$15:$W$361, MATCH('O5 Details by Class &amp; Accounts'!AR$18, 'E2 Allocators'!$B$15:$W$15, 0),FALSE)*$G93), 0, VLOOKUP(VLOOKUP($A93, 'E4 TB Allocation Details'!$A$18:$L$214, MATCH("Customer ID", 'E4 TB Allocation Details'!$A$18:$L$18, 0),FALSE), 'E2 Allocators'!$B$15:$W$361, MATCH('O5 Details by Class &amp; Accounts'!AR$18, 'E2 Allocators'!$B$15:$W$15, 0),FALSE)*$G93)</f>
        <v>0</v>
      </c>
      <c r="AS93" s="1321">
        <f>IF(ISERROR(VLOOKUP(VLOOKUP($A93, 'E4 TB Allocation Details'!$A$18:$L$214, MATCH("Customer ID", 'E4 TB Allocation Details'!$A$18:$L$18, 0),FALSE), 'E2 Allocators'!$B$15:$W$361, MATCH('O5 Details by Class &amp; Accounts'!AS$18, 'E2 Allocators'!$B$15:$W$15, 0),FALSE)*$G93), 0, VLOOKUP(VLOOKUP($A93, 'E4 TB Allocation Details'!$A$18:$L$214, MATCH("Customer ID", 'E4 TB Allocation Details'!$A$18:$L$18, 0),FALSE), 'E2 Allocators'!$B$15:$W$361, MATCH('O5 Details by Class &amp; Accounts'!AS$18, 'E2 Allocators'!$B$15:$W$15, 0),FALSE)*$G93)</f>
        <v>0</v>
      </c>
      <c r="AT93" s="1321">
        <f>IF(ISERROR(VLOOKUP(VLOOKUP($A93, 'E4 TB Allocation Details'!$A$18:$L$214, MATCH("Customer ID", 'E4 TB Allocation Details'!$A$18:$L$18, 0),FALSE), 'E2 Allocators'!$B$15:$W$361, MATCH('O5 Details by Class &amp; Accounts'!AT$18, 'E2 Allocators'!$B$15:$W$15, 0),FALSE)*$G93), 0, VLOOKUP(VLOOKUP($A93, 'E4 TB Allocation Details'!$A$18:$L$214, MATCH("Customer ID", 'E4 TB Allocation Details'!$A$18:$L$18, 0),FALSE), 'E2 Allocators'!$B$15:$W$361, MATCH('O5 Details by Class &amp; Accounts'!AT$18, 'E2 Allocators'!$B$15:$W$15, 0),FALSE)*$G93)</f>
        <v>0</v>
      </c>
      <c r="AU93" s="1321">
        <f>IF(ISERROR(VLOOKUP(VLOOKUP($A93, 'E4 TB Allocation Details'!$A$18:$L$214, MATCH("Customer ID", 'E4 TB Allocation Details'!$A$18:$L$18, 0),FALSE), 'E2 Allocators'!$B$15:$W$361, MATCH('O5 Details by Class &amp; Accounts'!AU$18, 'E2 Allocators'!$B$15:$W$15, 0),FALSE)*$G93), 0, VLOOKUP(VLOOKUP($A93, 'E4 TB Allocation Details'!$A$18:$L$214, MATCH("Customer ID", 'E4 TB Allocation Details'!$A$18:$L$18, 0),FALSE), 'E2 Allocators'!$B$15:$W$361, MATCH('O5 Details by Class &amp; Accounts'!AU$18, 'E2 Allocators'!$B$15:$W$15, 0),FALSE)*$G93)</f>
        <v>0</v>
      </c>
      <c r="AV93" s="1321">
        <f>IF(ISERROR(VLOOKUP(VLOOKUP($A93, 'E4 TB Allocation Details'!$A$18:$L$214, MATCH("Customer ID", 'E4 TB Allocation Details'!$A$18:$L$18, 0),FALSE), 'E2 Allocators'!$B$15:$W$361, MATCH('O5 Details by Class &amp; Accounts'!AV$18, 'E2 Allocators'!$B$15:$W$15, 0),FALSE)*$G93), 0, VLOOKUP(VLOOKUP($A93, 'E4 TB Allocation Details'!$A$18:$L$214, MATCH("Customer ID", 'E4 TB Allocation Details'!$A$18:$L$18, 0),FALSE), 'E2 Allocators'!$B$15:$W$361, MATCH('O5 Details by Class &amp; Accounts'!AV$18, 'E2 Allocators'!$B$15:$W$15, 0),FALSE)*$G93)</f>
        <v>0</v>
      </c>
      <c r="AW93" s="1321">
        <f>IF(ISERROR(VLOOKUP(VLOOKUP($A93, 'E4 TB Allocation Details'!$A$18:$L$214, MATCH("Customer ID", 'E4 TB Allocation Details'!$A$18:$L$18, 0),FALSE), 'E2 Allocators'!$B$15:$W$361, MATCH('O5 Details by Class &amp; Accounts'!AW$18, 'E2 Allocators'!$B$15:$W$15, 0),FALSE)*$G93), 0, VLOOKUP(VLOOKUP($A93, 'E4 TB Allocation Details'!$A$18:$L$214, MATCH("Customer ID", 'E4 TB Allocation Details'!$A$18:$L$18, 0),FALSE), 'E2 Allocators'!$B$15:$W$361, MATCH('O5 Details by Class &amp; Accounts'!AW$18, 'E2 Allocators'!$B$15:$W$15, 0),FALSE)*$G93)</f>
        <v>0</v>
      </c>
      <c r="AX93" s="1321">
        <f t="shared" si="22"/>
        <v>0</v>
      </c>
      <c r="AY93" s="1321">
        <f>IF(ISERROR(VLOOKUP(VLOOKUP($A93, 'E4 TB Allocation Details'!$A$18:$L$214, MATCH("Misc ID", 'E4 TB Allocation Details'!$A$18:$L$18, 0),FALSE), 'E2 Allocators'!$B$15:$W$361, MATCH('O5 Details by Class &amp; Accounts'!AY$18, 'E2 Allocators'!$B$15:$W$15, 0),FALSE)*$E93), 0, VLOOKUP(VLOOKUP($A93, 'E4 TB Allocation Details'!$A$18:$L$214, MATCH("Misc ID", 'E4 TB Allocation Details'!$A$18:$L$18, 0),FALSE), 'E2 Allocators'!$B$15:$W$361, MATCH('O5 Details by Class &amp; Accounts'!AY$18, 'E2 Allocators'!$B$15:$W$15, 0),FALSE)*$E93)</f>
        <v>0</v>
      </c>
      <c r="AZ93" s="1321">
        <f>IF(ISERROR(VLOOKUP(VLOOKUP($A93, 'E4 TB Allocation Details'!$A$18:$L$214, MATCH("Misc ID", 'E4 TB Allocation Details'!$A$18:$L$18, 0),FALSE), 'E2 Allocators'!$B$15:$W$361, MATCH('O5 Details by Class &amp; Accounts'!AZ$18, 'E2 Allocators'!$B$15:$W$15, 0),FALSE)*$E93), 0, VLOOKUP(VLOOKUP($A93, 'E4 TB Allocation Details'!$A$18:$L$214, MATCH("Misc ID", 'E4 TB Allocation Details'!$A$18:$L$18, 0),FALSE), 'E2 Allocators'!$B$15:$W$361, MATCH('O5 Details by Class &amp; Accounts'!AZ$18, 'E2 Allocators'!$B$15:$W$15, 0),FALSE)*$E93)</f>
        <v>0</v>
      </c>
      <c r="BA93" s="1321">
        <f>IF(ISERROR(VLOOKUP(VLOOKUP($A93, 'E4 TB Allocation Details'!$A$18:$L$214, MATCH("Misc ID", 'E4 TB Allocation Details'!$A$18:$L$18, 0),FALSE), 'E2 Allocators'!$B$15:$W$361, MATCH('O5 Details by Class &amp; Accounts'!BA$18, 'E2 Allocators'!$B$15:$W$15, 0),FALSE)*$E93), 0, VLOOKUP(VLOOKUP($A93, 'E4 TB Allocation Details'!$A$18:$L$214, MATCH("Misc ID", 'E4 TB Allocation Details'!$A$18:$L$18, 0),FALSE), 'E2 Allocators'!$B$15:$W$361, MATCH('O5 Details by Class &amp; Accounts'!BA$18, 'E2 Allocators'!$B$15:$W$15, 0),FALSE)*$E93)</f>
        <v>0</v>
      </c>
      <c r="BB93" s="1321">
        <f>IF(ISERROR(VLOOKUP(VLOOKUP($A93, 'E4 TB Allocation Details'!$A$18:$L$214, MATCH("Misc ID", 'E4 TB Allocation Details'!$A$18:$L$18, 0),FALSE), 'E2 Allocators'!$B$15:$W$361, MATCH('O5 Details by Class &amp; Accounts'!BB$18, 'E2 Allocators'!$B$15:$W$15, 0),FALSE)*$E93), 0, VLOOKUP(VLOOKUP($A93, 'E4 TB Allocation Details'!$A$18:$L$214, MATCH("Misc ID", 'E4 TB Allocation Details'!$A$18:$L$18, 0),FALSE), 'E2 Allocators'!$B$15:$W$361, MATCH('O5 Details by Class &amp; Accounts'!BB$18, 'E2 Allocators'!$B$15:$W$15, 0),FALSE)*$E93)</f>
        <v>0</v>
      </c>
      <c r="BC93" s="1321">
        <f>IF(ISERROR(VLOOKUP(VLOOKUP($A93, 'E4 TB Allocation Details'!$A$18:$L$214, MATCH("Misc ID", 'E4 TB Allocation Details'!$A$18:$L$18, 0),FALSE), 'E2 Allocators'!$B$15:$W$361, MATCH('O5 Details by Class &amp; Accounts'!BC$18, 'E2 Allocators'!$B$15:$W$15, 0),FALSE)*$E93), 0, VLOOKUP(VLOOKUP($A93, 'E4 TB Allocation Details'!$A$18:$L$214, MATCH("Misc ID", 'E4 TB Allocation Details'!$A$18:$L$18, 0),FALSE), 'E2 Allocators'!$B$15:$W$361, MATCH('O5 Details by Class &amp; Accounts'!BC$18, 'E2 Allocators'!$B$15:$W$15, 0),FALSE)*$E93)</f>
        <v>0</v>
      </c>
      <c r="BD93" s="1321">
        <f>IF(ISERROR(VLOOKUP(VLOOKUP($A93, 'E4 TB Allocation Details'!$A$18:$L$214, MATCH("Misc ID", 'E4 TB Allocation Details'!$A$18:$L$18, 0),FALSE), 'E2 Allocators'!$B$15:$W$361, MATCH('O5 Details by Class &amp; Accounts'!BD$18, 'E2 Allocators'!$B$15:$W$15, 0),FALSE)*$E93), 0, VLOOKUP(VLOOKUP($A93, 'E4 TB Allocation Details'!$A$18:$L$214, MATCH("Misc ID", 'E4 TB Allocation Details'!$A$18:$L$18, 0),FALSE), 'E2 Allocators'!$B$15:$W$361, MATCH('O5 Details by Class &amp; Accounts'!BD$18, 'E2 Allocators'!$B$15:$W$15, 0),FALSE)*$E93)</f>
        <v>0</v>
      </c>
      <c r="BE93" s="1321">
        <f>IF(ISERROR(VLOOKUP(VLOOKUP($A93, 'E4 TB Allocation Details'!$A$18:$L$214, MATCH("Misc ID", 'E4 TB Allocation Details'!$A$18:$L$18, 0),FALSE), 'E2 Allocators'!$B$15:$W$361, MATCH('O5 Details by Class &amp; Accounts'!BE$18, 'E2 Allocators'!$B$15:$W$15, 0),FALSE)*$E93), 0, VLOOKUP(VLOOKUP($A93, 'E4 TB Allocation Details'!$A$18:$L$214, MATCH("Misc ID", 'E4 TB Allocation Details'!$A$18:$L$18, 0),FALSE), 'E2 Allocators'!$B$15:$W$361, MATCH('O5 Details by Class &amp; Accounts'!BE$18, 'E2 Allocators'!$B$15:$W$15, 0),FALSE)*$E93)</f>
        <v>0</v>
      </c>
      <c r="BF93" s="1321">
        <f>IF(ISERROR(VLOOKUP(VLOOKUP($A93, 'E4 TB Allocation Details'!$A$18:$L$214, MATCH("Misc ID", 'E4 TB Allocation Details'!$A$18:$L$18, 0),FALSE), 'E2 Allocators'!$B$15:$W$361, MATCH('O5 Details by Class &amp; Accounts'!BF$18, 'E2 Allocators'!$B$15:$W$15, 0),FALSE)*$E93), 0, VLOOKUP(VLOOKUP($A93, 'E4 TB Allocation Details'!$A$18:$L$214, MATCH("Misc ID", 'E4 TB Allocation Details'!$A$18:$L$18, 0),FALSE), 'E2 Allocators'!$B$15:$W$361, MATCH('O5 Details by Class &amp; Accounts'!BF$18, 'E2 Allocators'!$B$15:$W$15, 0),FALSE)*$E93)</f>
        <v>0</v>
      </c>
      <c r="BG93" s="1321">
        <f>IF(ISERROR(VLOOKUP(VLOOKUP($A93, 'E4 TB Allocation Details'!$A$18:$L$214, MATCH("Misc ID", 'E4 TB Allocation Details'!$A$18:$L$18, 0),FALSE), 'E2 Allocators'!$B$15:$W$361, MATCH('O5 Details by Class &amp; Accounts'!BG$18, 'E2 Allocators'!$B$15:$W$15, 0),FALSE)*$E93), 0, VLOOKUP(VLOOKUP($A93, 'E4 TB Allocation Details'!$A$18:$L$214, MATCH("Misc ID", 'E4 TB Allocation Details'!$A$18:$L$18, 0),FALSE), 'E2 Allocators'!$B$15:$W$361, MATCH('O5 Details by Class &amp; Accounts'!BG$18, 'E2 Allocators'!$B$15:$W$15, 0),FALSE)*$E93)</f>
        <v>0</v>
      </c>
      <c r="BH93" s="1321">
        <f>IF(ISERROR(VLOOKUP(VLOOKUP($A93, 'E4 TB Allocation Details'!$A$18:$L$214, MATCH("Misc ID", 'E4 TB Allocation Details'!$A$18:$L$18, 0),FALSE), 'E2 Allocators'!$B$15:$W$361, MATCH('O5 Details by Class &amp; Accounts'!BH$18, 'E2 Allocators'!$B$15:$W$15, 0),FALSE)*$E93), 0, VLOOKUP(VLOOKUP($A93, 'E4 TB Allocation Details'!$A$18:$L$214, MATCH("Misc ID", 'E4 TB Allocation Details'!$A$18:$L$18, 0),FALSE), 'E2 Allocators'!$B$15:$W$361, MATCH('O5 Details by Class &amp; Accounts'!BH$18, 'E2 Allocators'!$B$15:$W$15, 0),FALSE)*$E93)</f>
        <v>0</v>
      </c>
      <c r="BI93" s="1321">
        <f>IF(ISERROR(VLOOKUP(VLOOKUP($A93, 'E4 TB Allocation Details'!$A$18:$L$214, MATCH("Misc ID", 'E4 TB Allocation Details'!$A$18:$L$18, 0),FALSE), 'E2 Allocators'!$B$15:$W$361, MATCH('O5 Details by Class &amp; Accounts'!BI$18, 'E2 Allocators'!$B$15:$W$15, 0),FALSE)*$E93), 0, VLOOKUP(VLOOKUP($A93, 'E4 TB Allocation Details'!$A$18:$L$214, MATCH("Misc ID", 'E4 TB Allocation Details'!$A$18:$L$18, 0),FALSE), 'E2 Allocators'!$B$15:$W$361, MATCH('O5 Details by Class &amp; Accounts'!BI$18, 'E2 Allocators'!$B$15:$W$15, 0),FALSE)*$E93)</f>
        <v>0</v>
      </c>
      <c r="BJ93" s="1321">
        <f>IF(ISERROR(VLOOKUP(VLOOKUP($A93, 'E4 TB Allocation Details'!$A$18:$L$214, MATCH("Misc ID", 'E4 TB Allocation Details'!$A$18:$L$18, 0),FALSE), 'E2 Allocators'!$B$15:$W$361, MATCH('O5 Details by Class &amp; Accounts'!BJ$18, 'E2 Allocators'!$B$15:$W$15, 0),FALSE)*$E93), 0, VLOOKUP(VLOOKUP($A93, 'E4 TB Allocation Details'!$A$18:$L$214, MATCH("Misc ID", 'E4 TB Allocation Details'!$A$18:$L$18, 0),FALSE), 'E2 Allocators'!$B$15:$W$361, MATCH('O5 Details by Class &amp; Accounts'!BJ$18, 'E2 Allocators'!$B$15:$W$15, 0),FALSE)*$E93)</f>
        <v>0</v>
      </c>
      <c r="BK93" s="1321">
        <f>IF(ISERROR(VLOOKUP(VLOOKUP($A93, 'E4 TB Allocation Details'!$A$18:$L$214, MATCH("Misc ID", 'E4 TB Allocation Details'!$A$18:$L$18, 0),FALSE), 'E2 Allocators'!$B$15:$W$361, MATCH('O5 Details by Class &amp; Accounts'!BK$18, 'E2 Allocators'!$B$15:$W$15, 0),FALSE)*$E93), 0, VLOOKUP(VLOOKUP($A93, 'E4 TB Allocation Details'!$A$18:$L$214, MATCH("Misc ID", 'E4 TB Allocation Details'!$A$18:$L$18, 0),FALSE), 'E2 Allocators'!$B$15:$W$361, MATCH('O5 Details by Class &amp; Accounts'!BK$18, 'E2 Allocators'!$B$15:$W$15, 0),FALSE)*$E93)</f>
        <v>0</v>
      </c>
      <c r="BL93" s="1321">
        <f>IF(ISERROR(VLOOKUP(VLOOKUP($A93, 'E4 TB Allocation Details'!$A$18:$L$214, MATCH("Misc ID", 'E4 TB Allocation Details'!$A$18:$L$18, 0),FALSE), 'E2 Allocators'!$B$15:$W$361, MATCH('O5 Details by Class &amp; Accounts'!BL$18, 'E2 Allocators'!$B$15:$W$15, 0),FALSE)*$E93), 0, VLOOKUP(VLOOKUP($A93, 'E4 TB Allocation Details'!$A$18:$L$214, MATCH("Misc ID", 'E4 TB Allocation Details'!$A$18:$L$18, 0),FALSE), 'E2 Allocators'!$B$15:$W$361, MATCH('O5 Details by Class &amp; Accounts'!BL$18, 'E2 Allocators'!$B$15:$W$15, 0),FALSE)*$E93)</f>
        <v>0</v>
      </c>
      <c r="BM93" s="1321">
        <f>IF(ISERROR(VLOOKUP(VLOOKUP($A93, 'E4 TB Allocation Details'!$A$18:$L$214, MATCH("Misc ID", 'E4 TB Allocation Details'!$A$18:$L$18, 0),FALSE), 'E2 Allocators'!$B$15:$W$361, MATCH('O5 Details by Class &amp; Accounts'!BM$18, 'E2 Allocators'!$B$15:$W$15, 0),FALSE)*$E93), 0, VLOOKUP(VLOOKUP($A93, 'E4 TB Allocation Details'!$A$18:$L$214, MATCH("Misc ID", 'E4 TB Allocation Details'!$A$18:$L$18, 0),FALSE), 'E2 Allocators'!$B$15:$W$361, MATCH('O5 Details by Class &amp; Accounts'!BM$18, 'E2 Allocators'!$B$15:$W$15, 0),FALSE)*$E93)</f>
        <v>0</v>
      </c>
      <c r="BN93" s="1321">
        <f>IF(ISERROR(VLOOKUP(VLOOKUP($A93, 'E4 TB Allocation Details'!$A$18:$L$214, MATCH("Misc ID", 'E4 TB Allocation Details'!$A$18:$L$18, 0),FALSE), 'E2 Allocators'!$B$15:$W$361, MATCH('O5 Details by Class &amp; Accounts'!BN$18, 'E2 Allocators'!$B$15:$W$15, 0),FALSE)*$E93), 0, VLOOKUP(VLOOKUP($A93, 'E4 TB Allocation Details'!$A$18:$L$214, MATCH("Misc ID", 'E4 TB Allocation Details'!$A$18:$L$18, 0),FALSE), 'E2 Allocators'!$B$15:$W$361, MATCH('O5 Details by Class &amp; Accounts'!BN$18, 'E2 Allocators'!$B$15:$W$15, 0),FALSE)*$E93)</f>
        <v>0</v>
      </c>
      <c r="BO93" s="1321">
        <f>IF(ISERROR(VLOOKUP(VLOOKUP($A93, 'E4 TB Allocation Details'!$A$18:$L$214, MATCH("Misc ID", 'E4 TB Allocation Details'!$A$18:$L$18, 0),FALSE), 'E2 Allocators'!$B$15:$W$361, MATCH('O5 Details by Class &amp; Accounts'!BO$18, 'E2 Allocators'!$B$15:$W$15, 0),FALSE)*$E93), 0, VLOOKUP(VLOOKUP($A93, 'E4 TB Allocation Details'!$A$18:$L$214, MATCH("Misc ID", 'E4 TB Allocation Details'!$A$18:$L$18, 0),FALSE), 'E2 Allocators'!$B$15:$W$361, MATCH('O5 Details by Class &amp; Accounts'!BO$18, 'E2 Allocators'!$B$15:$W$15, 0),FALSE)*$E93)</f>
        <v>0</v>
      </c>
      <c r="BP93" s="1321">
        <f>IF(ISERROR(VLOOKUP(VLOOKUP($A93, 'E4 TB Allocation Details'!$A$18:$L$214, MATCH("Misc ID", 'E4 TB Allocation Details'!$A$18:$L$18, 0),FALSE), 'E2 Allocators'!$B$15:$W$361, MATCH('O5 Details by Class &amp; Accounts'!BP$18, 'E2 Allocators'!$B$15:$W$15, 0),FALSE)*$E93), 0, VLOOKUP(VLOOKUP($A93, 'E4 TB Allocation Details'!$A$18:$L$214, MATCH("Misc ID", 'E4 TB Allocation Details'!$A$18:$L$18, 0),FALSE), 'E2 Allocators'!$B$15:$W$361, MATCH('O5 Details by Class &amp; Accounts'!BP$18, 'E2 Allocators'!$B$15:$W$15, 0),FALSE)*$E93)</f>
        <v>0</v>
      </c>
      <c r="BQ93" s="1321">
        <f>IF(ISERROR(VLOOKUP(VLOOKUP($A93, 'E4 TB Allocation Details'!$A$18:$L$214, MATCH("Misc ID", 'E4 TB Allocation Details'!$A$18:$L$18, 0),FALSE), 'E2 Allocators'!$B$15:$W$361, MATCH('O5 Details by Class &amp; Accounts'!BQ$18, 'E2 Allocators'!$B$15:$W$15, 0),FALSE)*$E93), 0, VLOOKUP(VLOOKUP($A93, 'E4 TB Allocation Details'!$A$18:$L$214, MATCH("Misc ID", 'E4 TB Allocation Details'!$A$18:$L$18, 0),FALSE), 'E2 Allocators'!$B$15:$W$361, MATCH('O5 Details by Class &amp; Accounts'!BQ$18, 'E2 Allocators'!$B$15:$W$15, 0),FALSE)*$E93)</f>
        <v>0</v>
      </c>
      <c r="BR93" s="1321">
        <f>IF(ISERROR(VLOOKUP(VLOOKUP($A93, 'E4 TB Allocation Details'!$A$18:$L$214, MATCH("Misc ID", 'E4 TB Allocation Details'!$A$18:$L$18, 0),FALSE), 'E2 Allocators'!$B$15:$W$361, MATCH('O5 Details by Class &amp; Accounts'!BR$18, 'E2 Allocators'!$B$15:$W$15, 0),FALSE)*$E93), 0, VLOOKUP(VLOOKUP($A93, 'E4 TB Allocation Details'!$A$18:$L$214, MATCH("Misc ID", 'E4 TB Allocation Details'!$A$18:$L$18, 0),FALSE), 'E2 Allocators'!$B$15:$W$361, MATCH('O5 Details by Class &amp; Accounts'!BR$18, 'E2 Allocators'!$B$15:$W$15, 0),FALSE)*$E93)</f>
        <v>0</v>
      </c>
      <c r="BS93" s="1321">
        <f t="shared" si="23"/>
        <v>0</v>
      </c>
      <c r="BT93" s="1321">
        <f>IF(ISERROR(VLOOKUP(VLOOKUP($A93, 'E4 TB Allocation Details'!$A$18:$L$214, MATCH("A &amp; G ID", 'E4 TB Allocation Details'!$A$18:$L$18, 0),FALSE), 'E2 Allocators'!$B$15:$W$361, MATCH('O5 Details by Class &amp; Accounts'!BT$18, 'E2 Allocators'!$B$15:$W$15, 0),FALSE)*$E93), 0, VLOOKUP(VLOOKUP($A93, 'E4 TB Allocation Details'!$A$18:$L$214, MATCH("A &amp; G ID", 'E4 TB Allocation Details'!$A$18:$L$18, 0),FALSE), 'E2 Allocators'!$B$15:$W$361, MATCH('O5 Details by Class &amp; Accounts'!BT$18, 'E2 Allocators'!$B$15:$W$15, 0),FALSE)*$E93)</f>
        <v>0</v>
      </c>
      <c r="BU93" s="1321">
        <f>IF(ISERROR(VLOOKUP(VLOOKUP($A93, 'E4 TB Allocation Details'!$A$18:$L$214, MATCH("A &amp; G ID", 'E4 TB Allocation Details'!$A$18:$L$18, 0),FALSE), 'E2 Allocators'!$B$15:$W$361, MATCH('O5 Details by Class &amp; Accounts'!BU$18, 'E2 Allocators'!$B$15:$W$15, 0),FALSE)*$E93), 0, VLOOKUP(VLOOKUP($A93, 'E4 TB Allocation Details'!$A$18:$L$214, MATCH("A &amp; G ID", 'E4 TB Allocation Details'!$A$18:$L$18, 0),FALSE), 'E2 Allocators'!$B$15:$W$361, MATCH('O5 Details by Class &amp; Accounts'!BU$18, 'E2 Allocators'!$B$15:$W$15, 0),FALSE)*$E93)</f>
        <v>0</v>
      </c>
      <c r="BV93" s="1321">
        <f>IF(ISERROR(VLOOKUP(VLOOKUP($A93, 'E4 TB Allocation Details'!$A$18:$L$214, MATCH("A &amp; G ID", 'E4 TB Allocation Details'!$A$18:$L$18, 0),FALSE), 'E2 Allocators'!$B$15:$W$361, MATCH('O5 Details by Class &amp; Accounts'!BV$18, 'E2 Allocators'!$B$15:$W$15, 0),FALSE)*$E93), 0, VLOOKUP(VLOOKUP($A93, 'E4 TB Allocation Details'!$A$18:$L$214, MATCH("A &amp; G ID", 'E4 TB Allocation Details'!$A$18:$L$18, 0),FALSE), 'E2 Allocators'!$B$15:$W$361, MATCH('O5 Details by Class &amp; Accounts'!BV$18, 'E2 Allocators'!$B$15:$W$15, 0),FALSE)*$E93)</f>
        <v>0</v>
      </c>
      <c r="BW93" s="1321">
        <f>IF(ISERROR(VLOOKUP(VLOOKUP($A93, 'E4 TB Allocation Details'!$A$18:$L$214, MATCH("A &amp; G ID", 'E4 TB Allocation Details'!$A$18:$L$18, 0),FALSE), 'E2 Allocators'!$B$15:$W$361, MATCH('O5 Details by Class &amp; Accounts'!BW$18, 'E2 Allocators'!$B$15:$W$15, 0),FALSE)*$E93), 0, VLOOKUP(VLOOKUP($A93, 'E4 TB Allocation Details'!$A$18:$L$214, MATCH("A &amp; G ID", 'E4 TB Allocation Details'!$A$18:$L$18, 0),FALSE), 'E2 Allocators'!$B$15:$W$361, MATCH('O5 Details by Class &amp; Accounts'!BW$18, 'E2 Allocators'!$B$15:$W$15, 0),FALSE)*$E93)</f>
        <v>0</v>
      </c>
      <c r="BX93" s="1321">
        <f>IF(ISERROR(VLOOKUP(VLOOKUP($A93, 'E4 TB Allocation Details'!$A$18:$L$214, MATCH("A &amp; G ID", 'E4 TB Allocation Details'!$A$18:$L$18, 0),FALSE), 'E2 Allocators'!$B$15:$W$361, MATCH('O5 Details by Class &amp; Accounts'!BX$18, 'E2 Allocators'!$B$15:$W$15, 0),FALSE)*$E93), 0, VLOOKUP(VLOOKUP($A93, 'E4 TB Allocation Details'!$A$18:$L$214, MATCH("A &amp; G ID", 'E4 TB Allocation Details'!$A$18:$L$18, 0),FALSE), 'E2 Allocators'!$B$15:$W$361, MATCH('O5 Details by Class &amp; Accounts'!BX$18, 'E2 Allocators'!$B$15:$W$15, 0),FALSE)*$E93)</f>
        <v>0</v>
      </c>
      <c r="BY93" s="1321">
        <f>IF(ISERROR(VLOOKUP(VLOOKUP($A93, 'E4 TB Allocation Details'!$A$18:$L$214, MATCH("A &amp; G ID", 'E4 TB Allocation Details'!$A$18:$L$18, 0),FALSE), 'E2 Allocators'!$B$15:$W$361, MATCH('O5 Details by Class &amp; Accounts'!BY$18, 'E2 Allocators'!$B$15:$W$15, 0),FALSE)*$E93), 0, VLOOKUP(VLOOKUP($A93, 'E4 TB Allocation Details'!$A$18:$L$214, MATCH("A &amp; G ID", 'E4 TB Allocation Details'!$A$18:$L$18, 0),FALSE), 'E2 Allocators'!$B$15:$W$361, MATCH('O5 Details by Class &amp; Accounts'!BY$18, 'E2 Allocators'!$B$15:$W$15, 0),FALSE)*$E93)</f>
        <v>0</v>
      </c>
      <c r="BZ93" s="1321">
        <f>IF(ISERROR(VLOOKUP(VLOOKUP($A93, 'E4 TB Allocation Details'!$A$18:$L$214, MATCH("A &amp; G ID", 'E4 TB Allocation Details'!$A$18:$L$18, 0),FALSE), 'E2 Allocators'!$B$15:$W$361, MATCH('O5 Details by Class &amp; Accounts'!BZ$18, 'E2 Allocators'!$B$15:$W$15, 0),FALSE)*$E93), 0, VLOOKUP(VLOOKUP($A93, 'E4 TB Allocation Details'!$A$18:$L$214, MATCH("A &amp; G ID", 'E4 TB Allocation Details'!$A$18:$L$18, 0),FALSE), 'E2 Allocators'!$B$15:$W$361, MATCH('O5 Details by Class &amp; Accounts'!BZ$18, 'E2 Allocators'!$B$15:$W$15, 0),FALSE)*$E93)</f>
        <v>0</v>
      </c>
      <c r="CA93" s="1321">
        <f>IF(ISERROR(VLOOKUP(VLOOKUP($A93, 'E4 TB Allocation Details'!$A$18:$L$214, MATCH("A &amp; G ID", 'E4 TB Allocation Details'!$A$18:$L$18, 0),FALSE), 'E2 Allocators'!$B$15:$W$361, MATCH('O5 Details by Class &amp; Accounts'!CA$18, 'E2 Allocators'!$B$15:$W$15, 0),FALSE)*$E93), 0, VLOOKUP(VLOOKUP($A93, 'E4 TB Allocation Details'!$A$18:$L$214, MATCH("A &amp; G ID", 'E4 TB Allocation Details'!$A$18:$L$18, 0),FALSE), 'E2 Allocators'!$B$15:$W$361, MATCH('O5 Details by Class &amp; Accounts'!CA$18, 'E2 Allocators'!$B$15:$W$15, 0),FALSE)*$E93)</f>
        <v>0</v>
      </c>
      <c r="CB93" s="1321">
        <f>IF(ISERROR(VLOOKUP(VLOOKUP($A93, 'E4 TB Allocation Details'!$A$18:$L$214, MATCH("A &amp; G ID", 'E4 TB Allocation Details'!$A$18:$L$18, 0),FALSE), 'E2 Allocators'!$B$15:$W$361, MATCH('O5 Details by Class &amp; Accounts'!CB$18, 'E2 Allocators'!$B$15:$W$15, 0),FALSE)*$E93), 0, VLOOKUP(VLOOKUP($A93, 'E4 TB Allocation Details'!$A$18:$L$214, MATCH("A &amp; G ID", 'E4 TB Allocation Details'!$A$18:$L$18, 0),FALSE), 'E2 Allocators'!$B$15:$W$361, MATCH('O5 Details by Class &amp; Accounts'!CB$18, 'E2 Allocators'!$B$15:$W$15, 0),FALSE)*$E93)</f>
        <v>0</v>
      </c>
      <c r="CC93" s="1321">
        <f>IF(ISERROR(VLOOKUP(VLOOKUP($A93, 'E4 TB Allocation Details'!$A$18:$L$214, MATCH("A &amp; G ID", 'E4 TB Allocation Details'!$A$18:$L$18, 0),FALSE), 'E2 Allocators'!$B$15:$W$361, MATCH('O5 Details by Class &amp; Accounts'!CC$18, 'E2 Allocators'!$B$15:$W$15, 0),FALSE)*$E93), 0, VLOOKUP(VLOOKUP($A93, 'E4 TB Allocation Details'!$A$18:$L$214, MATCH("A &amp; G ID", 'E4 TB Allocation Details'!$A$18:$L$18, 0),FALSE), 'E2 Allocators'!$B$15:$W$361, MATCH('O5 Details by Class &amp; Accounts'!CC$18, 'E2 Allocators'!$B$15:$W$15, 0),FALSE)*$E93)</f>
        <v>0</v>
      </c>
      <c r="CD93" s="1321">
        <f>IF(ISERROR(VLOOKUP(VLOOKUP($A93, 'E4 TB Allocation Details'!$A$18:$L$214, MATCH("A &amp; G ID", 'E4 TB Allocation Details'!$A$18:$L$18, 0),FALSE), 'E2 Allocators'!$B$15:$W$361, MATCH('O5 Details by Class &amp; Accounts'!CD$18, 'E2 Allocators'!$B$15:$W$15, 0),FALSE)*$E93), 0, VLOOKUP(VLOOKUP($A93, 'E4 TB Allocation Details'!$A$18:$L$214, MATCH("A &amp; G ID", 'E4 TB Allocation Details'!$A$18:$L$18, 0),FALSE), 'E2 Allocators'!$B$15:$W$361, MATCH('O5 Details by Class &amp; Accounts'!CD$18, 'E2 Allocators'!$B$15:$W$15, 0),FALSE)*$E93)</f>
        <v>0</v>
      </c>
      <c r="CE93" s="1321">
        <f>IF(ISERROR(VLOOKUP(VLOOKUP($A93, 'E4 TB Allocation Details'!$A$18:$L$214, MATCH("A &amp; G ID", 'E4 TB Allocation Details'!$A$18:$L$18, 0),FALSE), 'E2 Allocators'!$B$15:$W$361, MATCH('O5 Details by Class &amp; Accounts'!CE$18, 'E2 Allocators'!$B$15:$W$15, 0),FALSE)*$E93), 0, VLOOKUP(VLOOKUP($A93, 'E4 TB Allocation Details'!$A$18:$L$214, MATCH("A &amp; G ID", 'E4 TB Allocation Details'!$A$18:$L$18, 0),FALSE), 'E2 Allocators'!$B$15:$W$361, MATCH('O5 Details by Class &amp; Accounts'!CE$18, 'E2 Allocators'!$B$15:$W$15, 0),FALSE)*$E93)</f>
        <v>0</v>
      </c>
      <c r="CF93" s="1321">
        <f>IF(ISERROR(VLOOKUP(VLOOKUP($A93, 'E4 TB Allocation Details'!$A$18:$L$214, MATCH("A &amp; G ID", 'E4 TB Allocation Details'!$A$18:$L$18, 0),FALSE), 'E2 Allocators'!$B$15:$W$361, MATCH('O5 Details by Class &amp; Accounts'!CF$18, 'E2 Allocators'!$B$15:$W$15, 0),FALSE)*$E93), 0, VLOOKUP(VLOOKUP($A93, 'E4 TB Allocation Details'!$A$18:$L$214, MATCH("A &amp; G ID", 'E4 TB Allocation Details'!$A$18:$L$18, 0),FALSE), 'E2 Allocators'!$B$15:$W$361, MATCH('O5 Details by Class &amp; Accounts'!CF$18, 'E2 Allocators'!$B$15:$W$15, 0),FALSE)*$E93)</f>
        <v>0</v>
      </c>
      <c r="CG93" s="1321">
        <f>IF(ISERROR(VLOOKUP(VLOOKUP($A93, 'E4 TB Allocation Details'!$A$18:$L$214, MATCH("A &amp; G ID", 'E4 TB Allocation Details'!$A$18:$L$18, 0),FALSE), 'E2 Allocators'!$B$15:$W$361, MATCH('O5 Details by Class &amp; Accounts'!CG$18, 'E2 Allocators'!$B$15:$W$15, 0),FALSE)*$E93), 0, VLOOKUP(VLOOKUP($A93, 'E4 TB Allocation Details'!$A$18:$L$214, MATCH("A &amp; G ID", 'E4 TB Allocation Details'!$A$18:$L$18, 0),FALSE), 'E2 Allocators'!$B$15:$W$361, MATCH('O5 Details by Class &amp; Accounts'!CG$18, 'E2 Allocators'!$B$15:$W$15, 0),FALSE)*$E93)</f>
        <v>0</v>
      </c>
      <c r="CH93" s="1321">
        <f>IF(ISERROR(VLOOKUP(VLOOKUP($A93, 'E4 TB Allocation Details'!$A$18:$L$214, MATCH("A &amp; G ID", 'E4 TB Allocation Details'!$A$18:$L$18, 0),FALSE), 'E2 Allocators'!$B$15:$W$361, MATCH('O5 Details by Class &amp; Accounts'!CH$18, 'E2 Allocators'!$B$15:$W$15, 0),FALSE)*$E93), 0, VLOOKUP(VLOOKUP($A93, 'E4 TB Allocation Details'!$A$18:$L$214, MATCH("A &amp; G ID", 'E4 TB Allocation Details'!$A$18:$L$18, 0),FALSE), 'E2 Allocators'!$B$15:$W$361, MATCH('O5 Details by Class &amp; Accounts'!CH$18, 'E2 Allocators'!$B$15:$W$15, 0),FALSE)*$E93)</f>
        <v>0</v>
      </c>
      <c r="CI93" s="1321">
        <f>IF(ISERROR(VLOOKUP(VLOOKUP($A93, 'E4 TB Allocation Details'!$A$18:$L$214, MATCH("A &amp; G ID", 'E4 TB Allocation Details'!$A$18:$L$18, 0),FALSE), 'E2 Allocators'!$B$15:$W$361, MATCH('O5 Details by Class &amp; Accounts'!CI$18, 'E2 Allocators'!$B$15:$W$15, 0),FALSE)*$E93), 0, VLOOKUP(VLOOKUP($A93, 'E4 TB Allocation Details'!$A$18:$L$214, MATCH("A &amp; G ID", 'E4 TB Allocation Details'!$A$18:$L$18, 0),FALSE), 'E2 Allocators'!$B$15:$W$361, MATCH('O5 Details by Class &amp; Accounts'!CI$18, 'E2 Allocators'!$B$15:$W$15, 0),FALSE)*$E93)</f>
        <v>0</v>
      </c>
      <c r="CJ93" s="1321">
        <f>IF(ISERROR(VLOOKUP(VLOOKUP($A93, 'E4 TB Allocation Details'!$A$18:$L$214, MATCH("A &amp; G ID", 'E4 TB Allocation Details'!$A$18:$L$18, 0),FALSE), 'E2 Allocators'!$B$15:$W$361, MATCH('O5 Details by Class &amp; Accounts'!CJ$18, 'E2 Allocators'!$B$15:$W$15, 0),FALSE)*$E93), 0, VLOOKUP(VLOOKUP($A93, 'E4 TB Allocation Details'!$A$18:$L$214, MATCH("A &amp; G ID", 'E4 TB Allocation Details'!$A$18:$L$18, 0),FALSE), 'E2 Allocators'!$B$15:$W$361, MATCH('O5 Details by Class &amp; Accounts'!CJ$18, 'E2 Allocators'!$B$15:$W$15, 0),FALSE)*$E93)</f>
        <v>0</v>
      </c>
      <c r="CK93" s="1321">
        <f>IF(ISERROR(VLOOKUP(VLOOKUP($A93, 'E4 TB Allocation Details'!$A$18:$L$214, MATCH("A &amp; G ID", 'E4 TB Allocation Details'!$A$18:$L$18, 0),FALSE), 'E2 Allocators'!$B$15:$W$361, MATCH('O5 Details by Class &amp; Accounts'!CK$18, 'E2 Allocators'!$B$15:$W$15, 0),FALSE)*$E93), 0, VLOOKUP(VLOOKUP($A93, 'E4 TB Allocation Details'!$A$18:$L$214, MATCH("A &amp; G ID", 'E4 TB Allocation Details'!$A$18:$L$18, 0),FALSE), 'E2 Allocators'!$B$15:$W$361, MATCH('O5 Details by Class &amp; Accounts'!CK$18, 'E2 Allocators'!$B$15:$W$15, 0),FALSE)*$E93)</f>
        <v>0</v>
      </c>
      <c r="CL93" s="1321">
        <f>IF(ISERROR(VLOOKUP(VLOOKUP($A93, 'E4 TB Allocation Details'!$A$18:$L$214, MATCH("A &amp; G ID", 'E4 TB Allocation Details'!$A$18:$L$18, 0),FALSE), 'E2 Allocators'!$B$15:$W$361, MATCH('O5 Details by Class &amp; Accounts'!CL$18, 'E2 Allocators'!$B$15:$W$15, 0),FALSE)*$E93), 0, VLOOKUP(VLOOKUP($A93, 'E4 TB Allocation Details'!$A$18:$L$214, MATCH("A &amp; G ID", 'E4 TB Allocation Details'!$A$18:$L$18, 0),FALSE), 'E2 Allocators'!$B$15:$W$361, MATCH('O5 Details by Class &amp; Accounts'!CL$18, 'E2 Allocators'!$B$15:$W$15, 0),FALSE)*$E93)</f>
        <v>0</v>
      </c>
      <c r="CM93" s="1321">
        <f>IF(ISERROR(VLOOKUP(VLOOKUP($A93, 'E4 TB Allocation Details'!$A$18:$L$214, MATCH("A &amp; G ID", 'E4 TB Allocation Details'!$A$18:$L$18, 0),FALSE), 'E2 Allocators'!$B$15:$W$361, MATCH('O5 Details by Class &amp; Accounts'!CM$18, 'E2 Allocators'!$B$15:$W$15, 0),FALSE)*$E93), 0, VLOOKUP(VLOOKUP($A93, 'E4 TB Allocation Details'!$A$18:$L$214, MATCH("A &amp; G ID", 'E4 TB Allocation Details'!$A$18:$L$18, 0),FALSE), 'E2 Allocators'!$B$15:$W$361, MATCH('O5 Details by Class &amp; Accounts'!CM$18, 'E2 Allocators'!$B$15:$W$15, 0),FALSE)*$E93)</f>
        <v>0</v>
      </c>
      <c r="CN93" s="1321">
        <f t="shared" si="24"/>
        <v>0</v>
      </c>
      <c r="CO93" s="1650">
        <f t="shared" si="25"/>
        <v>0</v>
      </c>
      <c r="CQ93" s="1898" t="s">
        <v>1195</v>
      </c>
    </row>
    <row r="94" spans="1:95" s="64" customFormat="1" ht="12.75">
      <c r="A94" s="1092">
        <v>4225</v>
      </c>
      <c r="B94" s="1093" t="s">
        <v>532</v>
      </c>
      <c r="C94" s="1647">
        <f>IF(ISERROR(VLOOKUP($A94,'I3 TB Data'!$A$19:$H$484,MATCH('O5 Details by Class &amp; Accounts'!$C$18, 'I3 TB Data'!$A$19:$H$19,0),0)), 0, VLOOKUP($A94,'I3 TB Data'!$A$19:$H$484,MATCH('O5 Details by Class &amp; Accounts'!$C$18,'I3 TB Data'!$A$19:$H$19,0),0))</f>
        <v>-23000</v>
      </c>
      <c r="D94" s="1648"/>
      <c r="E94" s="1647">
        <f t="shared" si="17"/>
        <v>-23000</v>
      </c>
      <c r="F94" s="1649">
        <f>IF(ISERROR(VLOOKUP($A94, 'E1 Categorization'!A33:E124, MATCH("Customer Component", 'E1 Categorization'!$A$33:$E$33,0), 0)), 0, IF(VLOOKUP($A94, 'E1 Categorization'!A33:E124, MATCH("Customer Component", 'E1 Categorization'!$A$33:$E$33,0), 0)=0, 'O5 Details by Class &amp; Accounts'!$E94, IF(AND(VLOOKUP($A94, 'E1 Categorization'!A33:E124, MATCH("Customer Component", 'E1 Categorization'!$A$33:$E$33,0), 0) &gt;0, VLOOKUP($A94, 'E1 Categorization'!A33:E124, MATCH("Customer Component", 'E1 Categorization'!$A$33:$E$33,0), 0)&lt;1), 'O5 Details by Class &amp; Accounts'!$E94*(1-VLOOKUP($A94, 'E1 Categorization'!A33:E124, MATCH("Customer Component", 'E1 Categorization'!$A$33:$E$33,0), 0)), 0)))</f>
        <v>0</v>
      </c>
      <c r="G94" s="1649">
        <f>IF(ISERROR(VLOOKUP($A94, 'E1 Categorization'!A33:E124, MATCH("Customer Component", 'E1 Categorization'!$A$33:$E$33,0), 0)),0, IF(VLOOKUP($A94, 'E1 Categorization'!A33:E124, MATCH("Customer Component", 'E1 Categorization'!$A$33:$E$33,0), 0)=0, 0, IF(AND(VLOOKUP($A94, 'E1 Categorization'!A33:E124, MATCH("Customer Component", 'E1 Categorization'!$A$33:$E$33,0), 0) &gt;0, VLOOKUP($A94, 'E1 Categorization'!A33:E124, MATCH("Customer Component", 'E1 Categorization'!$A$33:$E$33,0), 0)&lt;1), 'O5 Details by Class &amp; Accounts'!$E94*(VLOOKUP($A94, 'E1 Categorization'!A33:E124, MATCH("Customer Component", 'E1 Categorization'!$A$33:$E$33,0), 0)), 'O5 Details by Class &amp; Accounts'!$E94)))</f>
        <v>0</v>
      </c>
      <c r="H94" s="1321">
        <f t="shared" si="20"/>
        <v>0</v>
      </c>
      <c r="I94" s="1321">
        <f>IF(ISERROR(VLOOKUP(VLOOKUP($A94, 'E4 TB Allocation Details'!$A$18:$L$214, MATCH("Demand ID", 'E4 TB Allocation Details'!$A$18:$L$18, 0),FALSE), 'E2 Allocators'!$B$15:$W$361, MATCH('O5 Details by Class &amp; Accounts'!I$18, 'E2 Allocators'!$B$15:$W$15, 0),FALSE)*$F94), 0, VLOOKUP(VLOOKUP($A94, 'E4 TB Allocation Details'!$A$18:$L$214, MATCH("Demand ID", 'E4 TB Allocation Details'!$A$18:$L$18, 0),FALSE), 'E2 Allocators'!$B$15:$W$361, MATCH('O5 Details by Class &amp; Accounts'!I$18, 'E2 Allocators'!$B$15:$W$15, 0),FALSE)*$F94)</f>
        <v>0</v>
      </c>
      <c r="J94" s="1321">
        <f>IF(ISERROR(VLOOKUP(VLOOKUP($A94, 'E4 TB Allocation Details'!$A$18:$L$214, MATCH("Demand ID", 'E4 TB Allocation Details'!$A$18:$L$18, 0),FALSE), 'E2 Allocators'!$B$15:$W$361, MATCH('O5 Details by Class &amp; Accounts'!J$18, 'E2 Allocators'!$B$15:$W$15, 0),FALSE)*$F94), 0, VLOOKUP(VLOOKUP($A94, 'E4 TB Allocation Details'!$A$18:$L$214, MATCH("Demand ID", 'E4 TB Allocation Details'!$A$18:$L$18, 0),FALSE), 'E2 Allocators'!$B$15:$W$361, MATCH('O5 Details by Class &amp; Accounts'!J$18, 'E2 Allocators'!$B$15:$W$15, 0),FALSE)*$F94)</f>
        <v>0</v>
      </c>
      <c r="K94" s="1321">
        <f>IF(ISERROR(VLOOKUP(VLOOKUP($A94, 'E4 TB Allocation Details'!$A$18:$L$214, MATCH("Demand ID", 'E4 TB Allocation Details'!$A$18:$L$18, 0),FALSE), 'E2 Allocators'!$B$15:$W$361, MATCH('O5 Details by Class &amp; Accounts'!K$18, 'E2 Allocators'!$B$15:$W$15, 0),FALSE)*$F94), 0, VLOOKUP(VLOOKUP($A94, 'E4 TB Allocation Details'!$A$18:$L$214, MATCH("Demand ID", 'E4 TB Allocation Details'!$A$18:$L$18, 0),FALSE), 'E2 Allocators'!$B$15:$W$361, MATCH('O5 Details by Class &amp; Accounts'!K$18, 'E2 Allocators'!$B$15:$W$15, 0),FALSE)*$F94)</f>
        <v>0</v>
      </c>
      <c r="L94" s="1321">
        <f>IF(ISERROR(VLOOKUP(VLOOKUP($A94, 'E4 TB Allocation Details'!$A$18:$L$214, MATCH("Demand ID", 'E4 TB Allocation Details'!$A$18:$L$18, 0),FALSE), 'E2 Allocators'!$B$15:$W$361, MATCH('O5 Details by Class &amp; Accounts'!L$18, 'E2 Allocators'!$B$15:$W$15, 0),FALSE)*$F94), 0, VLOOKUP(VLOOKUP($A94, 'E4 TB Allocation Details'!$A$18:$L$214, MATCH("Demand ID", 'E4 TB Allocation Details'!$A$18:$L$18, 0),FALSE), 'E2 Allocators'!$B$15:$W$361, MATCH('O5 Details by Class &amp; Accounts'!L$18, 'E2 Allocators'!$B$15:$W$15, 0),FALSE)*$F94)</f>
        <v>0</v>
      </c>
      <c r="M94" s="1321">
        <f>IF(ISERROR(VLOOKUP(VLOOKUP($A94, 'E4 TB Allocation Details'!$A$18:$L$214, MATCH("Demand ID", 'E4 TB Allocation Details'!$A$18:$L$18, 0),FALSE), 'E2 Allocators'!$B$15:$W$361, MATCH('O5 Details by Class &amp; Accounts'!M$18, 'E2 Allocators'!$B$15:$W$15, 0),FALSE)*$F94), 0, VLOOKUP(VLOOKUP($A94, 'E4 TB Allocation Details'!$A$18:$L$214, MATCH("Demand ID", 'E4 TB Allocation Details'!$A$18:$L$18, 0),FALSE), 'E2 Allocators'!$B$15:$W$361, MATCH('O5 Details by Class &amp; Accounts'!M$18, 'E2 Allocators'!$B$15:$W$15, 0),FALSE)*$F94)</f>
        <v>0</v>
      </c>
      <c r="N94" s="1321">
        <f>IF(ISERROR(VLOOKUP(VLOOKUP($A94, 'E4 TB Allocation Details'!$A$18:$L$214, MATCH("Demand ID", 'E4 TB Allocation Details'!$A$18:$L$18, 0),FALSE), 'E2 Allocators'!$B$15:$W$361, MATCH('O5 Details by Class &amp; Accounts'!N$18, 'E2 Allocators'!$B$15:$W$15, 0),FALSE)*$F94), 0, VLOOKUP(VLOOKUP($A94, 'E4 TB Allocation Details'!$A$18:$L$214, MATCH("Demand ID", 'E4 TB Allocation Details'!$A$18:$L$18, 0),FALSE), 'E2 Allocators'!$B$15:$W$361, MATCH('O5 Details by Class &amp; Accounts'!N$18, 'E2 Allocators'!$B$15:$W$15, 0),FALSE)*$F94)</f>
        <v>0</v>
      </c>
      <c r="O94" s="1321">
        <f>IF(ISERROR(VLOOKUP(VLOOKUP($A94, 'E4 TB Allocation Details'!$A$18:$L$214, MATCH("Demand ID", 'E4 TB Allocation Details'!$A$18:$L$18, 0),FALSE), 'E2 Allocators'!$B$15:$W$361, MATCH('O5 Details by Class &amp; Accounts'!O$18, 'E2 Allocators'!$B$15:$W$15, 0),FALSE)*$F94), 0, VLOOKUP(VLOOKUP($A94, 'E4 TB Allocation Details'!$A$18:$L$214, MATCH("Demand ID", 'E4 TB Allocation Details'!$A$18:$L$18, 0),FALSE), 'E2 Allocators'!$B$15:$W$361, MATCH('O5 Details by Class &amp; Accounts'!O$18, 'E2 Allocators'!$B$15:$W$15, 0),FALSE)*$F94)</f>
        <v>0</v>
      </c>
      <c r="P94" s="1321">
        <f>IF(ISERROR(VLOOKUP(VLOOKUP($A94, 'E4 TB Allocation Details'!$A$18:$L$214, MATCH("Demand ID", 'E4 TB Allocation Details'!$A$18:$L$18, 0),FALSE), 'E2 Allocators'!$B$15:$W$361, MATCH('O5 Details by Class &amp; Accounts'!P$18, 'E2 Allocators'!$B$15:$W$15, 0),FALSE)*$F94), 0, VLOOKUP(VLOOKUP($A94, 'E4 TB Allocation Details'!$A$18:$L$214, MATCH("Demand ID", 'E4 TB Allocation Details'!$A$18:$L$18, 0),FALSE), 'E2 Allocators'!$B$15:$W$361, MATCH('O5 Details by Class &amp; Accounts'!P$18, 'E2 Allocators'!$B$15:$W$15, 0),FALSE)*$F94)</f>
        <v>0</v>
      </c>
      <c r="Q94" s="1321">
        <f>IF(ISERROR(VLOOKUP(VLOOKUP($A94, 'E4 TB Allocation Details'!$A$18:$L$214, MATCH("Demand ID", 'E4 TB Allocation Details'!$A$18:$L$18, 0),FALSE), 'E2 Allocators'!$B$15:$W$361, MATCH('O5 Details by Class &amp; Accounts'!Q$18, 'E2 Allocators'!$B$15:$W$15, 0),FALSE)*$F94), 0, VLOOKUP(VLOOKUP($A94, 'E4 TB Allocation Details'!$A$18:$L$214, MATCH("Demand ID", 'E4 TB Allocation Details'!$A$18:$L$18, 0),FALSE), 'E2 Allocators'!$B$15:$W$361, MATCH('O5 Details by Class &amp; Accounts'!Q$18, 'E2 Allocators'!$B$15:$W$15, 0),FALSE)*$F94)</f>
        <v>0</v>
      </c>
      <c r="R94" s="1321">
        <f>IF(ISERROR(VLOOKUP(VLOOKUP($A94, 'E4 TB Allocation Details'!$A$18:$L$214, MATCH("Demand ID", 'E4 TB Allocation Details'!$A$18:$L$18, 0),FALSE), 'E2 Allocators'!$B$15:$W$361, MATCH('O5 Details by Class &amp; Accounts'!R$18, 'E2 Allocators'!$B$15:$W$15, 0),FALSE)*$F94), 0, VLOOKUP(VLOOKUP($A94, 'E4 TB Allocation Details'!$A$18:$L$214, MATCH("Demand ID", 'E4 TB Allocation Details'!$A$18:$L$18, 0),FALSE), 'E2 Allocators'!$B$15:$W$361, MATCH('O5 Details by Class &amp; Accounts'!R$18, 'E2 Allocators'!$B$15:$W$15, 0),FALSE)*$F94)</f>
        <v>0</v>
      </c>
      <c r="S94" s="1321">
        <f>IF(ISERROR(VLOOKUP(VLOOKUP($A94, 'E4 TB Allocation Details'!$A$18:$L$214, MATCH("Demand ID", 'E4 TB Allocation Details'!$A$18:$L$18, 0),FALSE), 'E2 Allocators'!$B$15:$W$361, MATCH('O5 Details by Class &amp; Accounts'!S$18, 'E2 Allocators'!$B$15:$W$15, 0),FALSE)*$F94), 0, VLOOKUP(VLOOKUP($A94, 'E4 TB Allocation Details'!$A$18:$L$214, MATCH("Demand ID", 'E4 TB Allocation Details'!$A$18:$L$18, 0),FALSE), 'E2 Allocators'!$B$15:$W$361, MATCH('O5 Details by Class &amp; Accounts'!S$18, 'E2 Allocators'!$B$15:$W$15, 0),FALSE)*$F94)</f>
        <v>0</v>
      </c>
      <c r="T94" s="1321">
        <f>IF(ISERROR(VLOOKUP(VLOOKUP($A94, 'E4 TB Allocation Details'!$A$18:$L$214, MATCH("Demand ID", 'E4 TB Allocation Details'!$A$18:$L$18, 0),FALSE), 'E2 Allocators'!$B$15:$W$361, MATCH('O5 Details by Class &amp; Accounts'!T$18, 'E2 Allocators'!$B$15:$W$15, 0),FALSE)*$F94), 0, VLOOKUP(VLOOKUP($A94, 'E4 TB Allocation Details'!$A$18:$L$214, MATCH("Demand ID", 'E4 TB Allocation Details'!$A$18:$L$18, 0),FALSE), 'E2 Allocators'!$B$15:$W$361, MATCH('O5 Details by Class &amp; Accounts'!T$18, 'E2 Allocators'!$B$15:$W$15, 0),FALSE)*$F94)</f>
        <v>0</v>
      </c>
      <c r="U94" s="1321">
        <f>IF(ISERROR(VLOOKUP(VLOOKUP($A94, 'E4 TB Allocation Details'!$A$18:$L$214, MATCH("Demand ID", 'E4 TB Allocation Details'!$A$18:$L$18, 0),FALSE), 'E2 Allocators'!$B$15:$W$361, MATCH('O5 Details by Class &amp; Accounts'!U$18, 'E2 Allocators'!$B$15:$W$15, 0),FALSE)*$F94), 0, VLOOKUP(VLOOKUP($A94, 'E4 TB Allocation Details'!$A$18:$L$214, MATCH("Demand ID", 'E4 TB Allocation Details'!$A$18:$L$18, 0),FALSE), 'E2 Allocators'!$B$15:$W$361, MATCH('O5 Details by Class &amp; Accounts'!U$18, 'E2 Allocators'!$B$15:$W$15, 0),FALSE)*$F94)</f>
        <v>0</v>
      </c>
      <c r="V94" s="1321">
        <f>IF(ISERROR(VLOOKUP(VLOOKUP($A94, 'E4 TB Allocation Details'!$A$18:$L$214, MATCH("Demand ID", 'E4 TB Allocation Details'!$A$18:$L$18, 0),FALSE), 'E2 Allocators'!$B$15:$W$361, MATCH('O5 Details by Class &amp; Accounts'!V$18, 'E2 Allocators'!$B$15:$W$15, 0),FALSE)*$F94), 0, VLOOKUP(VLOOKUP($A94, 'E4 TB Allocation Details'!$A$18:$L$214, MATCH("Demand ID", 'E4 TB Allocation Details'!$A$18:$L$18, 0),FALSE), 'E2 Allocators'!$B$15:$W$361, MATCH('O5 Details by Class &amp; Accounts'!V$18, 'E2 Allocators'!$B$15:$W$15, 0),FALSE)*$F94)</f>
        <v>0</v>
      </c>
      <c r="W94" s="1321">
        <f>IF(ISERROR(VLOOKUP(VLOOKUP($A94, 'E4 TB Allocation Details'!$A$18:$L$214, MATCH("Demand ID", 'E4 TB Allocation Details'!$A$18:$L$18, 0),FALSE), 'E2 Allocators'!$B$15:$W$361, MATCH('O5 Details by Class &amp; Accounts'!W$18, 'E2 Allocators'!$B$15:$W$15, 0),FALSE)*$F94), 0, VLOOKUP(VLOOKUP($A94, 'E4 TB Allocation Details'!$A$18:$L$214, MATCH("Demand ID", 'E4 TB Allocation Details'!$A$18:$L$18, 0),FALSE), 'E2 Allocators'!$B$15:$W$361, MATCH('O5 Details by Class &amp; Accounts'!W$18, 'E2 Allocators'!$B$15:$W$15, 0),FALSE)*$F94)</f>
        <v>0</v>
      </c>
      <c r="X94" s="1321">
        <f>IF(ISERROR(VLOOKUP(VLOOKUP($A94, 'E4 TB Allocation Details'!$A$18:$L$214, MATCH("Demand ID", 'E4 TB Allocation Details'!$A$18:$L$18, 0),FALSE), 'E2 Allocators'!$B$15:$W$361, MATCH('O5 Details by Class &amp; Accounts'!X$18, 'E2 Allocators'!$B$15:$W$15, 0),FALSE)*$F94), 0, VLOOKUP(VLOOKUP($A94, 'E4 TB Allocation Details'!$A$18:$L$214, MATCH("Demand ID", 'E4 TB Allocation Details'!$A$18:$L$18, 0),FALSE), 'E2 Allocators'!$B$15:$W$361, MATCH('O5 Details by Class &amp; Accounts'!X$18, 'E2 Allocators'!$B$15:$W$15, 0),FALSE)*$F94)</f>
        <v>0</v>
      </c>
      <c r="Y94" s="1321">
        <f>IF(ISERROR(VLOOKUP(VLOOKUP($A94, 'E4 TB Allocation Details'!$A$18:$L$214, MATCH("Demand ID", 'E4 TB Allocation Details'!$A$18:$L$18, 0),FALSE), 'E2 Allocators'!$B$15:$W$361, MATCH('O5 Details by Class &amp; Accounts'!Y$18, 'E2 Allocators'!$B$15:$W$15, 0),FALSE)*$F94), 0, VLOOKUP(VLOOKUP($A94, 'E4 TB Allocation Details'!$A$18:$L$214, MATCH("Demand ID", 'E4 TB Allocation Details'!$A$18:$L$18, 0),FALSE), 'E2 Allocators'!$B$15:$W$361, MATCH('O5 Details by Class &amp; Accounts'!Y$18, 'E2 Allocators'!$B$15:$W$15, 0),FALSE)*$F94)</f>
        <v>0</v>
      </c>
      <c r="Z94" s="1321">
        <f>IF(ISERROR(VLOOKUP(VLOOKUP($A94, 'E4 TB Allocation Details'!$A$18:$L$214, MATCH("Demand ID", 'E4 TB Allocation Details'!$A$18:$L$18, 0),FALSE), 'E2 Allocators'!$B$15:$W$361, MATCH('O5 Details by Class &amp; Accounts'!Z$18, 'E2 Allocators'!$B$15:$W$15, 0),FALSE)*$F94), 0, VLOOKUP(VLOOKUP($A94, 'E4 TB Allocation Details'!$A$18:$L$214, MATCH("Demand ID", 'E4 TB Allocation Details'!$A$18:$L$18, 0),FALSE), 'E2 Allocators'!$B$15:$W$361, MATCH('O5 Details by Class &amp; Accounts'!Z$18, 'E2 Allocators'!$B$15:$W$15, 0),FALSE)*$F94)</f>
        <v>0</v>
      </c>
      <c r="AA94" s="1321">
        <f>IF(ISERROR(VLOOKUP(VLOOKUP($A94, 'E4 TB Allocation Details'!$A$18:$L$214, MATCH("Demand ID", 'E4 TB Allocation Details'!$A$18:$L$18, 0),FALSE), 'E2 Allocators'!$B$15:$W$361, MATCH('O5 Details by Class &amp; Accounts'!AA$18, 'E2 Allocators'!$B$15:$W$15, 0),FALSE)*$F94), 0, VLOOKUP(VLOOKUP($A94, 'E4 TB Allocation Details'!$A$18:$L$214, MATCH("Demand ID", 'E4 TB Allocation Details'!$A$18:$L$18, 0),FALSE), 'E2 Allocators'!$B$15:$W$361, MATCH('O5 Details by Class &amp; Accounts'!AA$18, 'E2 Allocators'!$B$15:$W$15, 0),FALSE)*$F94)</f>
        <v>0</v>
      </c>
      <c r="AB94" s="1321">
        <f>IF(ISERROR(VLOOKUP(VLOOKUP($A94, 'E4 TB Allocation Details'!$A$18:$L$214, MATCH("Demand ID", 'E4 TB Allocation Details'!$A$18:$L$18, 0),FALSE), 'E2 Allocators'!$B$15:$W$361, MATCH('O5 Details by Class &amp; Accounts'!AB$18, 'E2 Allocators'!$B$15:$W$15, 0),FALSE)*$F94), 0, VLOOKUP(VLOOKUP($A94, 'E4 TB Allocation Details'!$A$18:$L$214, MATCH("Demand ID", 'E4 TB Allocation Details'!$A$18:$L$18, 0),FALSE), 'E2 Allocators'!$B$15:$W$361, MATCH('O5 Details by Class &amp; Accounts'!AB$18, 'E2 Allocators'!$B$15:$W$15, 0),FALSE)*$F94)</f>
        <v>0</v>
      </c>
      <c r="AC94" s="1321">
        <f t="shared" si="21"/>
        <v>0</v>
      </c>
      <c r="AD94" s="1321">
        <f>IF(ISERROR(VLOOKUP(VLOOKUP($A94, 'E4 TB Allocation Details'!$A$18:$L$214, MATCH("Customer ID", 'E4 TB Allocation Details'!$A$18:$L$18, 0),FALSE), 'E2 Allocators'!$B$15:$W$361, MATCH('O5 Details by Class &amp; Accounts'!AD$18, 'E2 Allocators'!$B$15:$W$15, 0),FALSE)*$G94), 0, VLOOKUP(VLOOKUP($A94, 'E4 TB Allocation Details'!$A$18:$L$214, MATCH("Customer ID", 'E4 TB Allocation Details'!$A$18:$L$18, 0),FALSE), 'E2 Allocators'!$B$15:$W$361, MATCH('O5 Details by Class &amp; Accounts'!AD$18, 'E2 Allocators'!$B$15:$W$15, 0),FALSE)*$G94)</f>
        <v>0</v>
      </c>
      <c r="AE94" s="1321">
        <f>IF(ISERROR(VLOOKUP(VLOOKUP($A94, 'E4 TB Allocation Details'!$A$18:$L$214, MATCH("Customer ID", 'E4 TB Allocation Details'!$A$18:$L$18, 0),FALSE), 'E2 Allocators'!$B$15:$W$361, MATCH('O5 Details by Class &amp; Accounts'!AE$18, 'E2 Allocators'!$B$15:$W$15, 0),FALSE)*$G94), 0, VLOOKUP(VLOOKUP($A94, 'E4 TB Allocation Details'!$A$18:$L$214, MATCH("Customer ID", 'E4 TB Allocation Details'!$A$18:$L$18, 0),FALSE), 'E2 Allocators'!$B$15:$W$361, MATCH('O5 Details by Class &amp; Accounts'!AE$18, 'E2 Allocators'!$B$15:$W$15, 0),FALSE)*$G94)</f>
        <v>0</v>
      </c>
      <c r="AF94" s="1321">
        <f>IF(ISERROR(VLOOKUP(VLOOKUP($A94, 'E4 TB Allocation Details'!$A$18:$L$214, MATCH("Customer ID", 'E4 TB Allocation Details'!$A$18:$L$18, 0),FALSE), 'E2 Allocators'!$B$15:$W$361, MATCH('O5 Details by Class &amp; Accounts'!AF$18, 'E2 Allocators'!$B$15:$W$15, 0),FALSE)*$G94), 0, VLOOKUP(VLOOKUP($A94, 'E4 TB Allocation Details'!$A$18:$L$214, MATCH("Customer ID", 'E4 TB Allocation Details'!$A$18:$L$18, 0),FALSE), 'E2 Allocators'!$B$15:$W$361, MATCH('O5 Details by Class &amp; Accounts'!AF$18, 'E2 Allocators'!$B$15:$W$15, 0),FALSE)*$G94)</f>
        <v>0</v>
      </c>
      <c r="AG94" s="1321">
        <f>IF(ISERROR(VLOOKUP(VLOOKUP($A94, 'E4 TB Allocation Details'!$A$18:$L$214, MATCH("Customer ID", 'E4 TB Allocation Details'!$A$18:$L$18, 0),FALSE), 'E2 Allocators'!$B$15:$W$361, MATCH('O5 Details by Class &amp; Accounts'!AG$18, 'E2 Allocators'!$B$15:$W$15, 0),FALSE)*$G94), 0, VLOOKUP(VLOOKUP($A94, 'E4 TB Allocation Details'!$A$18:$L$214, MATCH("Customer ID", 'E4 TB Allocation Details'!$A$18:$L$18, 0),FALSE), 'E2 Allocators'!$B$15:$W$361, MATCH('O5 Details by Class &amp; Accounts'!AG$18, 'E2 Allocators'!$B$15:$W$15, 0),FALSE)*$G94)</f>
        <v>0</v>
      </c>
      <c r="AH94" s="1321">
        <f>IF(ISERROR(VLOOKUP(VLOOKUP($A94, 'E4 TB Allocation Details'!$A$18:$L$214, MATCH("Customer ID", 'E4 TB Allocation Details'!$A$18:$L$18, 0),FALSE), 'E2 Allocators'!$B$15:$W$361, MATCH('O5 Details by Class &amp; Accounts'!AH$18, 'E2 Allocators'!$B$15:$W$15, 0),FALSE)*$G94), 0, VLOOKUP(VLOOKUP($A94, 'E4 TB Allocation Details'!$A$18:$L$214, MATCH("Customer ID", 'E4 TB Allocation Details'!$A$18:$L$18, 0),FALSE), 'E2 Allocators'!$B$15:$W$361, MATCH('O5 Details by Class &amp; Accounts'!AH$18, 'E2 Allocators'!$B$15:$W$15, 0),FALSE)*$G94)</f>
        <v>0</v>
      </c>
      <c r="AI94" s="1321">
        <f>IF(ISERROR(VLOOKUP(VLOOKUP($A94, 'E4 TB Allocation Details'!$A$18:$L$214, MATCH("Customer ID", 'E4 TB Allocation Details'!$A$18:$L$18, 0),FALSE), 'E2 Allocators'!$B$15:$W$361, MATCH('O5 Details by Class &amp; Accounts'!AI$18, 'E2 Allocators'!$B$15:$W$15, 0),FALSE)*$G94), 0, VLOOKUP(VLOOKUP($A94, 'E4 TB Allocation Details'!$A$18:$L$214, MATCH("Customer ID", 'E4 TB Allocation Details'!$A$18:$L$18, 0),FALSE), 'E2 Allocators'!$B$15:$W$361, MATCH('O5 Details by Class &amp; Accounts'!AI$18, 'E2 Allocators'!$B$15:$W$15, 0),FALSE)*$G94)</f>
        <v>0</v>
      </c>
      <c r="AJ94" s="1321">
        <f>IF(ISERROR(VLOOKUP(VLOOKUP($A94, 'E4 TB Allocation Details'!$A$18:$L$214, MATCH("Customer ID", 'E4 TB Allocation Details'!$A$18:$L$18, 0),FALSE), 'E2 Allocators'!$B$15:$W$361, MATCH('O5 Details by Class &amp; Accounts'!AJ$18, 'E2 Allocators'!$B$15:$W$15, 0),FALSE)*$G94), 0, VLOOKUP(VLOOKUP($A94, 'E4 TB Allocation Details'!$A$18:$L$214, MATCH("Customer ID", 'E4 TB Allocation Details'!$A$18:$L$18, 0),FALSE), 'E2 Allocators'!$B$15:$W$361, MATCH('O5 Details by Class &amp; Accounts'!AJ$18, 'E2 Allocators'!$B$15:$W$15, 0),FALSE)*$G94)</f>
        <v>0</v>
      </c>
      <c r="AK94" s="1321">
        <f>IF(ISERROR(VLOOKUP(VLOOKUP($A94, 'E4 TB Allocation Details'!$A$18:$L$214, MATCH("Customer ID", 'E4 TB Allocation Details'!$A$18:$L$18, 0),FALSE), 'E2 Allocators'!$B$15:$W$361, MATCH('O5 Details by Class &amp; Accounts'!AK$18, 'E2 Allocators'!$B$15:$W$15, 0),FALSE)*$G94), 0, VLOOKUP(VLOOKUP($A94, 'E4 TB Allocation Details'!$A$18:$L$214, MATCH("Customer ID", 'E4 TB Allocation Details'!$A$18:$L$18, 0),FALSE), 'E2 Allocators'!$B$15:$W$361, MATCH('O5 Details by Class &amp; Accounts'!AK$18, 'E2 Allocators'!$B$15:$W$15, 0),FALSE)*$G94)</f>
        <v>0</v>
      </c>
      <c r="AL94" s="1321">
        <f>IF(ISERROR(VLOOKUP(VLOOKUP($A94, 'E4 TB Allocation Details'!$A$18:$L$214, MATCH("Customer ID", 'E4 TB Allocation Details'!$A$18:$L$18, 0),FALSE), 'E2 Allocators'!$B$15:$W$361, MATCH('O5 Details by Class &amp; Accounts'!AL$18, 'E2 Allocators'!$B$15:$W$15, 0),FALSE)*$G94), 0, VLOOKUP(VLOOKUP($A94, 'E4 TB Allocation Details'!$A$18:$L$214, MATCH("Customer ID", 'E4 TB Allocation Details'!$A$18:$L$18, 0),FALSE), 'E2 Allocators'!$B$15:$W$361, MATCH('O5 Details by Class &amp; Accounts'!AL$18, 'E2 Allocators'!$B$15:$W$15, 0),FALSE)*$G94)</f>
        <v>0</v>
      </c>
      <c r="AM94" s="1321">
        <f>IF(ISERROR(VLOOKUP(VLOOKUP($A94, 'E4 TB Allocation Details'!$A$18:$L$214, MATCH("Customer ID", 'E4 TB Allocation Details'!$A$18:$L$18, 0),FALSE), 'E2 Allocators'!$B$15:$W$361, MATCH('O5 Details by Class &amp; Accounts'!AM$18, 'E2 Allocators'!$B$15:$W$15, 0),FALSE)*$G94), 0, VLOOKUP(VLOOKUP($A94, 'E4 TB Allocation Details'!$A$18:$L$214, MATCH("Customer ID", 'E4 TB Allocation Details'!$A$18:$L$18, 0),FALSE), 'E2 Allocators'!$B$15:$W$361, MATCH('O5 Details by Class &amp; Accounts'!AM$18, 'E2 Allocators'!$B$15:$W$15, 0),FALSE)*$G94)</f>
        <v>0</v>
      </c>
      <c r="AN94" s="1321">
        <f>IF(ISERROR(VLOOKUP(VLOOKUP($A94, 'E4 TB Allocation Details'!$A$18:$L$214, MATCH("Customer ID", 'E4 TB Allocation Details'!$A$18:$L$18, 0),FALSE), 'E2 Allocators'!$B$15:$W$361, MATCH('O5 Details by Class &amp; Accounts'!AN$18, 'E2 Allocators'!$B$15:$W$15, 0),FALSE)*$G94), 0, VLOOKUP(VLOOKUP($A94, 'E4 TB Allocation Details'!$A$18:$L$214, MATCH("Customer ID", 'E4 TB Allocation Details'!$A$18:$L$18, 0),FALSE), 'E2 Allocators'!$B$15:$W$361, MATCH('O5 Details by Class &amp; Accounts'!AN$18, 'E2 Allocators'!$B$15:$W$15, 0),FALSE)*$G94)</f>
        <v>0</v>
      </c>
      <c r="AO94" s="1321">
        <f>IF(ISERROR(VLOOKUP(VLOOKUP($A94, 'E4 TB Allocation Details'!$A$18:$L$214, MATCH("Customer ID", 'E4 TB Allocation Details'!$A$18:$L$18, 0),FALSE), 'E2 Allocators'!$B$15:$W$361, MATCH('O5 Details by Class &amp; Accounts'!AO$18, 'E2 Allocators'!$B$15:$W$15, 0),FALSE)*$G94), 0, VLOOKUP(VLOOKUP($A94, 'E4 TB Allocation Details'!$A$18:$L$214, MATCH("Customer ID", 'E4 TB Allocation Details'!$A$18:$L$18, 0),FALSE), 'E2 Allocators'!$B$15:$W$361, MATCH('O5 Details by Class &amp; Accounts'!AO$18, 'E2 Allocators'!$B$15:$W$15, 0),FALSE)*$G94)</f>
        <v>0</v>
      </c>
      <c r="AP94" s="1321">
        <f>IF(ISERROR(VLOOKUP(VLOOKUP($A94, 'E4 TB Allocation Details'!$A$18:$L$214, MATCH("Customer ID", 'E4 TB Allocation Details'!$A$18:$L$18, 0),FALSE), 'E2 Allocators'!$B$15:$W$361, MATCH('O5 Details by Class &amp; Accounts'!AP$18, 'E2 Allocators'!$B$15:$W$15, 0),FALSE)*$G94), 0, VLOOKUP(VLOOKUP($A94, 'E4 TB Allocation Details'!$A$18:$L$214, MATCH("Customer ID", 'E4 TB Allocation Details'!$A$18:$L$18, 0),FALSE), 'E2 Allocators'!$B$15:$W$361, MATCH('O5 Details by Class &amp; Accounts'!AP$18, 'E2 Allocators'!$B$15:$W$15, 0),FALSE)*$G94)</f>
        <v>0</v>
      </c>
      <c r="AQ94" s="1321">
        <f>IF(ISERROR(VLOOKUP(VLOOKUP($A94, 'E4 TB Allocation Details'!$A$18:$L$214, MATCH("Customer ID", 'E4 TB Allocation Details'!$A$18:$L$18, 0),FALSE), 'E2 Allocators'!$B$15:$W$361, MATCH('O5 Details by Class &amp; Accounts'!AQ$18, 'E2 Allocators'!$B$15:$W$15, 0),FALSE)*$G94), 0, VLOOKUP(VLOOKUP($A94, 'E4 TB Allocation Details'!$A$18:$L$214, MATCH("Customer ID", 'E4 TB Allocation Details'!$A$18:$L$18, 0),FALSE), 'E2 Allocators'!$B$15:$W$361, MATCH('O5 Details by Class &amp; Accounts'!AQ$18, 'E2 Allocators'!$B$15:$W$15, 0),FALSE)*$G94)</f>
        <v>0</v>
      </c>
      <c r="AR94" s="1321">
        <f>IF(ISERROR(VLOOKUP(VLOOKUP($A94, 'E4 TB Allocation Details'!$A$18:$L$214, MATCH("Customer ID", 'E4 TB Allocation Details'!$A$18:$L$18, 0),FALSE), 'E2 Allocators'!$B$15:$W$361, MATCH('O5 Details by Class &amp; Accounts'!AR$18, 'E2 Allocators'!$B$15:$W$15, 0),FALSE)*$G94), 0, VLOOKUP(VLOOKUP($A94, 'E4 TB Allocation Details'!$A$18:$L$214, MATCH("Customer ID", 'E4 TB Allocation Details'!$A$18:$L$18, 0),FALSE), 'E2 Allocators'!$B$15:$W$361, MATCH('O5 Details by Class &amp; Accounts'!AR$18, 'E2 Allocators'!$B$15:$W$15, 0),FALSE)*$G94)</f>
        <v>0</v>
      </c>
      <c r="AS94" s="1321">
        <f>IF(ISERROR(VLOOKUP(VLOOKUP($A94, 'E4 TB Allocation Details'!$A$18:$L$214, MATCH("Customer ID", 'E4 TB Allocation Details'!$A$18:$L$18, 0),FALSE), 'E2 Allocators'!$B$15:$W$361, MATCH('O5 Details by Class &amp; Accounts'!AS$18, 'E2 Allocators'!$B$15:$W$15, 0),FALSE)*$G94), 0, VLOOKUP(VLOOKUP($A94, 'E4 TB Allocation Details'!$A$18:$L$214, MATCH("Customer ID", 'E4 TB Allocation Details'!$A$18:$L$18, 0),FALSE), 'E2 Allocators'!$B$15:$W$361, MATCH('O5 Details by Class &amp; Accounts'!AS$18, 'E2 Allocators'!$B$15:$W$15, 0),FALSE)*$G94)</f>
        <v>0</v>
      </c>
      <c r="AT94" s="1321">
        <f>IF(ISERROR(VLOOKUP(VLOOKUP($A94, 'E4 TB Allocation Details'!$A$18:$L$214, MATCH("Customer ID", 'E4 TB Allocation Details'!$A$18:$L$18, 0),FALSE), 'E2 Allocators'!$B$15:$W$361, MATCH('O5 Details by Class &amp; Accounts'!AT$18, 'E2 Allocators'!$B$15:$W$15, 0),FALSE)*$G94), 0, VLOOKUP(VLOOKUP($A94, 'E4 TB Allocation Details'!$A$18:$L$214, MATCH("Customer ID", 'E4 TB Allocation Details'!$A$18:$L$18, 0),FALSE), 'E2 Allocators'!$B$15:$W$361, MATCH('O5 Details by Class &amp; Accounts'!AT$18, 'E2 Allocators'!$B$15:$W$15, 0),FALSE)*$G94)</f>
        <v>0</v>
      </c>
      <c r="AU94" s="1321">
        <f>IF(ISERROR(VLOOKUP(VLOOKUP($A94, 'E4 TB Allocation Details'!$A$18:$L$214, MATCH("Customer ID", 'E4 TB Allocation Details'!$A$18:$L$18, 0),FALSE), 'E2 Allocators'!$B$15:$W$361, MATCH('O5 Details by Class &amp; Accounts'!AU$18, 'E2 Allocators'!$B$15:$W$15, 0),FALSE)*$G94), 0, VLOOKUP(VLOOKUP($A94, 'E4 TB Allocation Details'!$A$18:$L$214, MATCH("Customer ID", 'E4 TB Allocation Details'!$A$18:$L$18, 0),FALSE), 'E2 Allocators'!$B$15:$W$361, MATCH('O5 Details by Class &amp; Accounts'!AU$18, 'E2 Allocators'!$B$15:$W$15, 0),FALSE)*$G94)</f>
        <v>0</v>
      </c>
      <c r="AV94" s="1321">
        <f>IF(ISERROR(VLOOKUP(VLOOKUP($A94, 'E4 TB Allocation Details'!$A$18:$L$214, MATCH("Customer ID", 'E4 TB Allocation Details'!$A$18:$L$18, 0),FALSE), 'E2 Allocators'!$B$15:$W$361, MATCH('O5 Details by Class &amp; Accounts'!AV$18, 'E2 Allocators'!$B$15:$W$15, 0),FALSE)*$G94), 0, VLOOKUP(VLOOKUP($A94, 'E4 TB Allocation Details'!$A$18:$L$214, MATCH("Customer ID", 'E4 TB Allocation Details'!$A$18:$L$18, 0),FALSE), 'E2 Allocators'!$B$15:$W$361, MATCH('O5 Details by Class &amp; Accounts'!AV$18, 'E2 Allocators'!$B$15:$W$15, 0),FALSE)*$G94)</f>
        <v>0</v>
      </c>
      <c r="AW94" s="1321">
        <f>IF(ISERROR(VLOOKUP(VLOOKUP($A94, 'E4 TB Allocation Details'!$A$18:$L$214, MATCH("Customer ID", 'E4 TB Allocation Details'!$A$18:$L$18, 0),FALSE), 'E2 Allocators'!$B$15:$W$361, MATCH('O5 Details by Class &amp; Accounts'!AW$18, 'E2 Allocators'!$B$15:$W$15, 0),FALSE)*$G94), 0, VLOOKUP(VLOOKUP($A94, 'E4 TB Allocation Details'!$A$18:$L$214, MATCH("Customer ID", 'E4 TB Allocation Details'!$A$18:$L$18, 0),FALSE), 'E2 Allocators'!$B$15:$W$361, MATCH('O5 Details by Class &amp; Accounts'!AW$18, 'E2 Allocators'!$B$15:$W$15, 0),FALSE)*$G94)</f>
        <v>0</v>
      </c>
      <c r="AX94" s="1321">
        <f t="shared" si="22"/>
        <v>0</v>
      </c>
      <c r="AY94" s="1321">
        <f>IF(ISERROR(VLOOKUP(VLOOKUP($A94, 'E4 TB Allocation Details'!$A$18:$L$214, MATCH("Misc ID", 'E4 TB Allocation Details'!$A$18:$L$18, 0),FALSE), 'E2 Allocators'!$B$15:$W$361, MATCH('O5 Details by Class &amp; Accounts'!AY$18, 'E2 Allocators'!$B$15:$W$15, 0),FALSE)*$E94), 0, VLOOKUP(VLOOKUP($A94, 'E4 TB Allocation Details'!$A$18:$L$214, MATCH("Misc ID", 'E4 TB Allocation Details'!$A$18:$L$18, 0),FALSE), 'E2 Allocators'!$B$15:$W$361, MATCH('O5 Details by Class &amp; Accounts'!AY$18, 'E2 Allocators'!$B$15:$W$15, 0),FALSE)*$E94)</f>
        <v>-16099.450374382668</v>
      </c>
      <c r="AZ94" s="1321">
        <f>IF(ISERROR(VLOOKUP(VLOOKUP($A94, 'E4 TB Allocation Details'!$A$18:$L$214, MATCH("Misc ID", 'E4 TB Allocation Details'!$A$18:$L$18, 0),FALSE), 'E2 Allocators'!$B$15:$W$361, MATCH('O5 Details by Class &amp; Accounts'!AZ$18, 'E2 Allocators'!$B$15:$W$15, 0),FALSE)*$E94), 0, VLOOKUP(VLOOKUP($A94, 'E4 TB Allocation Details'!$A$18:$L$214, MATCH("Misc ID", 'E4 TB Allocation Details'!$A$18:$L$18, 0),FALSE), 'E2 Allocators'!$B$15:$W$361, MATCH('O5 Details by Class &amp; Accounts'!AZ$18, 'E2 Allocators'!$B$15:$W$15, 0),FALSE)*$E94)</f>
        <v>-4599.4503743826672</v>
      </c>
      <c r="BA94" s="1321">
        <f>IF(ISERROR(VLOOKUP(VLOOKUP($A94, 'E4 TB Allocation Details'!$A$18:$L$214, MATCH("Misc ID", 'E4 TB Allocation Details'!$A$18:$L$18, 0),FALSE), 'E2 Allocators'!$B$15:$W$361, MATCH('O5 Details by Class &amp; Accounts'!BA$18, 'E2 Allocators'!$B$15:$W$15, 0),FALSE)*$E94), 0, VLOOKUP(VLOOKUP($A94, 'E4 TB Allocation Details'!$A$18:$L$214, MATCH("Misc ID", 'E4 TB Allocation Details'!$A$18:$L$18, 0),FALSE), 'E2 Allocators'!$B$15:$W$361, MATCH('O5 Details by Class &amp; Accounts'!BA$18, 'E2 Allocators'!$B$15:$W$15, 0),FALSE)*$E94)</f>
        <v>-2301.0992512346666</v>
      </c>
      <c r="BB94" s="1321">
        <f>IF(ISERROR(VLOOKUP(VLOOKUP($A94, 'E4 TB Allocation Details'!$A$18:$L$214, MATCH("Misc ID", 'E4 TB Allocation Details'!$A$18:$L$18, 0),FALSE), 'E2 Allocators'!$B$15:$W$361, MATCH('O5 Details by Class &amp; Accounts'!BB$18, 'E2 Allocators'!$B$15:$W$15, 0),FALSE)*$E94), 0, VLOOKUP(VLOOKUP($A94, 'E4 TB Allocation Details'!$A$18:$L$214, MATCH("Misc ID", 'E4 TB Allocation Details'!$A$18:$L$18, 0),FALSE), 'E2 Allocators'!$B$15:$W$361, MATCH('O5 Details by Class &amp; Accounts'!BB$18, 'E2 Allocators'!$B$15:$W$15, 0),FALSE)*$E94)</f>
        <v>0</v>
      </c>
      <c r="BC94" s="1321">
        <f>IF(ISERROR(VLOOKUP(VLOOKUP($A94, 'E4 TB Allocation Details'!$A$18:$L$214, MATCH("Misc ID", 'E4 TB Allocation Details'!$A$18:$L$18, 0),FALSE), 'E2 Allocators'!$B$15:$W$361, MATCH('O5 Details by Class &amp; Accounts'!BC$18, 'E2 Allocators'!$B$15:$W$15, 0),FALSE)*$E94), 0, VLOOKUP(VLOOKUP($A94, 'E4 TB Allocation Details'!$A$18:$L$214, MATCH("Misc ID", 'E4 TB Allocation Details'!$A$18:$L$18, 0),FALSE), 'E2 Allocators'!$B$15:$W$361, MATCH('O5 Details by Class &amp; Accounts'!BC$18, 'E2 Allocators'!$B$15:$W$15, 0),FALSE)*$E94)</f>
        <v>0</v>
      </c>
      <c r="BD94" s="1321">
        <f>IF(ISERROR(VLOOKUP(VLOOKUP($A94, 'E4 TB Allocation Details'!$A$18:$L$214, MATCH("Misc ID", 'E4 TB Allocation Details'!$A$18:$L$18, 0),FALSE), 'E2 Allocators'!$B$15:$W$361, MATCH('O5 Details by Class &amp; Accounts'!BD$18, 'E2 Allocators'!$B$15:$W$15, 0),FALSE)*$E94), 0, VLOOKUP(VLOOKUP($A94, 'E4 TB Allocation Details'!$A$18:$L$214, MATCH("Misc ID", 'E4 TB Allocation Details'!$A$18:$L$18, 0),FALSE), 'E2 Allocators'!$B$15:$W$361, MATCH('O5 Details by Class &amp; Accounts'!BD$18, 'E2 Allocators'!$B$15:$W$15, 0),FALSE)*$E94)</f>
        <v>0</v>
      </c>
      <c r="BE94" s="1321">
        <f>IF(ISERROR(VLOOKUP(VLOOKUP($A94, 'E4 TB Allocation Details'!$A$18:$L$214, MATCH("Misc ID", 'E4 TB Allocation Details'!$A$18:$L$18, 0),FALSE), 'E2 Allocators'!$B$15:$W$361, MATCH('O5 Details by Class &amp; Accounts'!BE$18, 'E2 Allocators'!$B$15:$W$15, 0),FALSE)*$E94), 0, VLOOKUP(VLOOKUP($A94, 'E4 TB Allocation Details'!$A$18:$L$214, MATCH("Misc ID", 'E4 TB Allocation Details'!$A$18:$L$18, 0),FALSE), 'E2 Allocators'!$B$15:$W$361, MATCH('O5 Details by Class &amp; Accounts'!BE$18, 'E2 Allocators'!$B$15:$W$15, 0),FALSE)*$E94)</f>
        <v>0</v>
      </c>
      <c r="BF94" s="1321">
        <f>IF(ISERROR(VLOOKUP(VLOOKUP($A94, 'E4 TB Allocation Details'!$A$18:$L$214, MATCH("Misc ID", 'E4 TB Allocation Details'!$A$18:$L$18, 0),FALSE), 'E2 Allocators'!$B$15:$W$361, MATCH('O5 Details by Class &amp; Accounts'!BF$18, 'E2 Allocators'!$B$15:$W$15, 0),FALSE)*$E94), 0, VLOOKUP(VLOOKUP($A94, 'E4 TB Allocation Details'!$A$18:$L$214, MATCH("Misc ID", 'E4 TB Allocation Details'!$A$18:$L$18, 0),FALSE), 'E2 Allocators'!$B$15:$W$361, MATCH('O5 Details by Class &amp; Accounts'!BF$18, 'E2 Allocators'!$B$15:$W$15, 0),FALSE)*$E94)</f>
        <v>0</v>
      </c>
      <c r="BG94" s="1321">
        <f>IF(ISERROR(VLOOKUP(VLOOKUP($A94, 'E4 TB Allocation Details'!$A$18:$L$214, MATCH("Misc ID", 'E4 TB Allocation Details'!$A$18:$L$18, 0),FALSE), 'E2 Allocators'!$B$15:$W$361, MATCH('O5 Details by Class &amp; Accounts'!BG$18, 'E2 Allocators'!$B$15:$W$15, 0),FALSE)*$E94), 0, VLOOKUP(VLOOKUP($A94, 'E4 TB Allocation Details'!$A$18:$L$214, MATCH("Misc ID", 'E4 TB Allocation Details'!$A$18:$L$18, 0),FALSE), 'E2 Allocators'!$B$15:$W$361, MATCH('O5 Details by Class &amp; Accounts'!BG$18, 'E2 Allocators'!$B$15:$W$15, 0),FALSE)*$E94)</f>
        <v>0</v>
      </c>
      <c r="BH94" s="1321">
        <f>IF(ISERROR(VLOOKUP(VLOOKUP($A94, 'E4 TB Allocation Details'!$A$18:$L$214, MATCH("Misc ID", 'E4 TB Allocation Details'!$A$18:$L$18, 0),FALSE), 'E2 Allocators'!$B$15:$W$361, MATCH('O5 Details by Class &amp; Accounts'!BH$18, 'E2 Allocators'!$B$15:$W$15, 0),FALSE)*$E94), 0, VLOOKUP(VLOOKUP($A94, 'E4 TB Allocation Details'!$A$18:$L$214, MATCH("Misc ID", 'E4 TB Allocation Details'!$A$18:$L$18, 0),FALSE), 'E2 Allocators'!$B$15:$W$361, MATCH('O5 Details by Class &amp; Accounts'!BH$18, 'E2 Allocators'!$B$15:$W$15, 0),FALSE)*$E94)</f>
        <v>0</v>
      </c>
      <c r="BI94" s="1321">
        <f>IF(ISERROR(VLOOKUP(VLOOKUP($A94, 'E4 TB Allocation Details'!$A$18:$L$214, MATCH("Misc ID", 'E4 TB Allocation Details'!$A$18:$L$18, 0),FALSE), 'E2 Allocators'!$B$15:$W$361, MATCH('O5 Details by Class &amp; Accounts'!BI$18, 'E2 Allocators'!$B$15:$W$15, 0),FALSE)*$E94), 0, VLOOKUP(VLOOKUP($A94, 'E4 TB Allocation Details'!$A$18:$L$214, MATCH("Misc ID", 'E4 TB Allocation Details'!$A$18:$L$18, 0),FALSE), 'E2 Allocators'!$B$15:$W$361, MATCH('O5 Details by Class &amp; Accounts'!BI$18, 'E2 Allocators'!$B$15:$W$15, 0),FALSE)*$E94)</f>
        <v>0</v>
      </c>
      <c r="BJ94" s="1321">
        <f>IF(ISERROR(VLOOKUP(VLOOKUP($A94, 'E4 TB Allocation Details'!$A$18:$L$214, MATCH("Misc ID", 'E4 TB Allocation Details'!$A$18:$L$18, 0),FALSE), 'E2 Allocators'!$B$15:$W$361, MATCH('O5 Details by Class &amp; Accounts'!BJ$18, 'E2 Allocators'!$B$15:$W$15, 0),FALSE)*$E94), 0, VLOOKUP(VLOOKUP($A94, 'E4 TB Allocation Details'!$A$18:$L$214, MATCH("Misc ID", 'E4 TB Allocation Details'!$A$18:$L$18, 0),FALSE), 'E2 Allocators'!$B$15:$W$361, MATCH('O5 Details by Class &amp; Accounts'!BJ$18, 'E2 Allocators'!$B$15:$W$15, 0),FALSE)*$E94)</f>
        <v>0</v>
      </c>
      <c r="BK94" s="1321">
        <f>IF(ISERROR(VLOOKUP(VLOOKUP($A94, 'E4 TB Allocation Details'!$A$18:$L$214, MATCH("Misc ID", 'E4 TB Allocation Details'!$A$18:$L$18, 0),FALSE), 'E2 Allocators'!$B$15:$W$361, MATCH('O5 Details by Class &amp; Accounts'!BK$18, 'E2 Allocators'!$B$15:$W$15, 0),FALSE)*$E94), 0, VLOOKUP(VLOOKUP($A94, 'E4 TB Allocation Details'!$A$18:$L$214, MATCH("Misc ID", 'E4 TB Allocation Details'!$A$18:$L$18, 0),FALSE), 'E2 Allocators'!$B$15:$W$361, MATCH('O5 Details by Class &amp; Accounts'!BK$18, 'E2 Allocators'!$B$15:$W$15, 0),FALSE)*$E94)</f>
        <v>0</v>
      </c>
      <c r="BL94" s="1321">
        <f>IF(ISERROR(VLOOKUP(VLOOKUP($A94, 'E4 TB Allocation Details'!$A$18:$L$214, MATCH("Misc ID", 'E4 TB Allocation Details'!$A$18:$L$18, 0),FALSE), 'E2 Allocators'!$B$15:$W$361, MATCH('O5 Details by Class &amp; Accounts'!BL$18, 'E2 Allocators'!$B$15:$W$15, 0),FALSE)*$E94), 0, VLOOKUP(VLOOKUP($A94, 'E4 TB Allocation Details'!$A$18:$L$214, MATCH("Misc ID", 'E4 TB Allocation Details'!$A$18:$L$18, 0),FALSE), 'E2 Allocators'!$B$15:$W$361, MATCH('O5 Details by Class &amp; Accounts'!BL$18, 'E2 Allocators'!$B$15:$W$15, 0),FALSE)*$E94)</f>
        <v>0</v>
      </c>
      <c r="BM94" s="1321">
        <f>IF(ISERROR(VLOOKUP(VLOOKUP($A94, 'E4 TB Allocation Details'!$A$18:$L$214, MATCH("Misc ID", 'E4 TB Allocation Details'!$A$18:$L$18, 0),FALSE), 'E2 Allocators'!$B$15:$W$361, MATCH('O5 Details by Class &amp; Accounts'!BM$18, 'E2 Allocators'!$B$15:$W$15, 0),FALSE)*$E94), 0, VLOOKUP(VLOOKUP($A94, 'E4 TB Allocation Details'!$A$18:$L$214, MATCH("Misc ID", 'E4 TB Allocation Details'!$A$18:$L$18, 0),FALSE), 'E2 Allocators'!$B$15:$W$361, MATCH('O5 Details by Class &amp; Accounts'!BM$18, 'E2 Allocators'!$B$15:$W$15, 0),FALSE)*$E94)</f>
        <v>0</v>
      </c>
      <c r="BN94" s="1321">
        <f>IF(ISERROR(VLOOKUP(VLOOKUP($A94, 'E4 TB Allocation Details'!$A$18:$L$214, MATCH("Misc ID", 'E4 TB Allocation Details'!$A$18:$L$18, 0),FALSE), 'E2 Allocators'!$B$15:$W$361, MATCH('O5 Details by Class &amp; Accounts'!BN$18, 'E2 Allocators'!$B$15:$W$15, 0),FALSE)*$E94), 0, VLOOKUP(VLOOKUP($A94, 'E4 TB Allocation Details'!$A$18:$L$214, MATCH("Misc ID", 'E4 TB Allocation Details'!$A$18:$L$18, 0),FALSE), 'E2 Allocators'!$B$15:$W$361, MATCH('O5 Details by Class &amp; Accounts'!BN$18, 'E2 Allocators'!$B$15:$W$15, 0),FALSE)*$E94)</f>
        <v>0</v>
      </c>
      <c r="BO94" s="1321">
        <f>IF(ISERROR(VLOOKUP(VLOOKUP($A94, 'E4 TB Allocation Details'!$A$18:$L$214, MATCH("Misc ID", 'E4 TB Allocation Details'!$A$18:$L$18, 0),FALSE), 'E2 Allocators'!$B$15:$W$361, MATCH('O5 Details by Class &amp; Accounts'!BO$18, 'E2 Allocators'!$B$15:$W$15, 0),FALSE)*$E94), 0, VLOOKUP(VLOOKUP($A94, 'E4 TB Allocation Details'!$A$18:$L$214, MATCH("Misc ID", 'E4 TB Allocation Details'!$A$18:$L$18, 0),FALSE), 'E2 Allocators'!$B$15:$W$361, MATCH('O5 Details by Class &amp; Accounts'!BO$18, 'E2 Allocators'!$B$15:$W$15, 0),FALSE)*$E94)</f>
        <v>0</v>
      </c>
      <c r="BP94" s="1321">
        <f>IF(ISERROR(VLOOKUP(VLOOKUP($A94, 'E4 TB Allocation Details'!$A$18:$L$214, MATCH("Misc ID", 'E4 TB Allocation Details'!$A$18:$L$18, 0),FALSE), 'E2 Allocators'!$B$15:$W$361, MATCH('O5 Details by Class &amp; Accounts'!BP$18, 'E2 Allocators'!$B$15:$W$15, 0),FALSE)*$E94), 0, VLOOKUP(VLOOKUP($A94, 'E4 TB Allocation Details'!$A$18:$L$214, MATCH("Misc ID", 'E4 TB Allocation Details'!$A$18:$L$18, 0),FALSE), 'E2 Allocators'!$B$15:$W$361, MATCH('O5 Details by Class &amp; Accounts'!BP$18, 'E2 Allocators'!$B$15:$W$15, 0),FALSE)*$E94)</f>
        <v>0</v>
      </c>
      <c r="BQ94" s="1321">
        <f>IF(ISERROR(VLOOKUP(VLOOKUP($A94, 'E4 TB Allocation Details'!$A$18:$L$214, MATCH("Misc ID", 'E4 TB Allocation Details'!$A$18:$L$18, 0),FALSE), 'E2 Allocators'!$B$15:$W$361, MATCH('O5 Details by Class &amp; Accounts'!BQ$18, 'E2 Allocators'!$B$15:$W$15, 0),FALSE)*$E94), 0, VLOOKUP(VLOOKUP($A94, 'E4 TB Allocation Details'!$A$18:$L$214, MATCH("Misc ID", 'E4 TB Allocation Details'!$A$18:$L$18, 0),FALSE), 'E2 Allocators'!$B$15:$W$361, MATCH('O5 Details by Class &amp; Accounts'!BQ$18, 'E2 Allocators'!$B$15:$W$15, 0),FALSE)*$E94)</f>
        <v>0</v>
      </c>
      <c r="BR94" s="1321">
        <f>IF(ISERROR(VLOOKUP(VLOOKUP($A94, 'E4 TB Allocation Details'!$A$18:$L$214, MATCH("Misc ID", 'E4 TB Allocation Details'!$A$18:$L$18, 0),FALSE), 'E2 Allocators'!$B$15:$W$361, MATCH('O5 Details by Class &amp; Accounts'!BR$18, 'E2 Allocators'!$B$15:$W$15, 0),FALSE)*$E94), 0, VLOOKUP(VLOOKUP($A94, 'E4 TB Allocation Details'!$A$18:$L$214, MATCH("Misc ID", 'E4 TB Allocation Details'!$A$18:$L$18, 0),FALSE), 'E2 Allocators'!$B$15:$W$361, MATCH('O5 Details by Class &amp; Accounts'!BR$18, 'E2 Allocators'!$B$15:$W$15, 0),FALSE)*$E94)</f>
        <v>0</v>
      </c>
      <c r="BS94" s="1321">
        <f t="shared" si="23"/>
        <v>-23000.000000000004</v>
      </c>
      <c r="BT94" s="1321">
        <f>IF(ISERROR(VLOOKUP(VLOOKUP($A94, 'E4 TB Allocation Details'!$A$18:$L$214, MATCH("A &amp; G ID", 'E4 TB Allocation Details'!$A$18:$L$18, 0),FALSE), 'E2 Allocators'!$B$15:$W$361, MATCH('O5 Details by Class &amp; Accounts'!BT$18, 'E2 Allocators'!$B$15:$W$15, 0),FALSE)*$E94), 0, VLOOKUP(VLOOKUP($A94, 'E4 TB Allocation Details'!$A$18:$L$214, MATCH("A &amp; G ID", 'E4 TB Allocation Details'!$A$18:$L$18, 0),FALSE), 'E2 Allocators'!$B$15:$W$361, MATCH('O5 Details by Class &amp; Accounts'!BT$18, 'E2 Allocators'!$B$15:$W$15, 0),FALSE)*$E94)</f>
        <v>0</v>
      </c>
      <c r="BU94" s="1321">
        <f>IF(ISERROR(VLOOKUP(VLOOKUP($A94, 'E4 TB Allocation Details'!$A$18:$L$214, MATCH("A &amp; G ID", 'E4 TB Allocation Details'!$A$18:$L$18, 0),FALSE), 'E2 Allocators'!$B$15:$W$361, MATCH('O5 Details by Class &amp; Accounts'!BU$18, 'E2 Allocators'!$B$15:$W$15, 0),FALSE)*$E94), 0, VLOOKUP(VLOOKUP($A94, 'E4 TB Allocation Details'!$A$18:$L$214, MATCH("A &amp; G ID", 'E4 TB Allocation Details'!$A$18:$L$18, 0),FALSE), 'E2 Allocators'!$B$15:$W$361, MATCH('O5 Details by Class &amp; Accounts'!BU$18, 'E2 Allocators'!$B$15:$W$15, 0),FALSE)*$E94)</f>
        <v>0</v>
      </c>
      <c r="BV94" s="1321">
        <f>IF(ISERROR(VLOOKUP(VLOOKUP($A94, 'E4 TB Allocation Details'!$A$18:$L$214, MATCH("A &amp; G ID", 'E4 TB Allocation Details'!$A$18:$L$18, 0),FALSE), 'E2 Allocators'!$B$15:$W$361, MATCH('O5 Details by Class &amp; Accounts'!BV$18, 'E2 Allocators'!$B$15:$W$15, 0),FALSE)*$E94), 0, VLOOKUP(VLOOKUP($A94, 'E4 TB Allocation Details'!$A$18:$L$214, MATCH("A &amp; G ID", 'E4 TB Allocation Details'!$A$18:$L$18, 0),FALSE), 'E2 Allocators'!$B$15:$W$361, MATCH('O5 Details by Class &amp; Accounts'!BV$18, 'E2 Allocators'!$B$15:$W$15, 0),FALSE)*$E94)</f>
        <v>0</v>
      </c>
      <c r="BW94" s="1321">
        <f>IF(ISERROR(VLOOKUP(VLOOKUP($A94, 'E4 TB Allocation Details'!$A$18:$L$214, MATCH("A &amp; G ID", 'E4 TB Allocation Details'!$A$18:$L$18, 0),FALSE), 'E2 Allocators'!$B$15:$W$361, MATCH('O5 Details by Class &amp; Accounts'!BW$18, 'E2 Allocators'!$B$15:$W$15, 0),FALSE)*$E94), 0, VLOOKUP(VLOOKUP($A94, 'E4 TB Allocation Details'!$A$18:$L$214, MATCH("A &amp; G ID", 'E4 TB Allocation Details'!$A$18:$L$18, 0),FALSE), 'E2 Allocators'!$B$15:$W$361, MATCH('O5 Details by Class &amp; Accounts'!BW$18, 'E2 Allocators'!$B$15:$W$15, 0),FALSE)*$E94)</f>
        <v>0</v>
      </c>
      <c r="BX94" s="1321">
        <f>IF(ISERROR(VLOOKUP(VLOOKUP($A94, 'E4 TB Allocation Details'!$A$18:$L$214, MATCH("A &amp; G ID", 'E4 TB Allocation Details'!$A$18:$L$18, 0),FALSE), 'E2 Allocators'!$B$15:$W$361, MATCH('O5 Details by Class &amp; Accounts'!BX$18, 'E2 Allocators'!$B$15:$W$15, 0),FALSE)*$E94), 0, VLOOKUP(VLOOKUP($A94, 'E4 TB Allocation Details'!$A$18:$L$214, MATCH("A &amp; G ID", 'E4 TB Allocation Details'!$A$18:$L$18, 0),FALSE), 'E2 Allocators'!$B$15:$W$361, MATCH('O5 Details by Class &amp; Accounts'!BX$18, 'E2 Allocators'!$B$15:$W$15, 0),FALSE)*$E94)</f>
        <v>0</v>
      </c>
      <c r="BY94" s="1321">
        <f>IF(ISERROR(VLOOKUP(VLOOKUP($A94, 'E4 TB Allocation Details'!$A$18:$L$214, MATCH("A &amp; G ID", 'E4 TB Allocation Details'!$A$18:$L$18, 0),FALSE), 'E2 Allocators'!$B$15:$W$361, MATCH('O5 Details by Class &amp; Accounts'!BY$18, 'E2 Allocators'!$B$15:$W$15, 0),FALSE)*$E94), 0, VLOOKUP(VLOOKUP($A94, 'E4 TB Allocation Details'!$A$18:$L$214, MATCH("A &amp; G ID", 'E4 TB Allocation Details'!$A$18:$L$18, 0),FALSE), 'E2 Allocators'!$B$15:$W$361, MATCH('O5 Details by Class &amp; Accounts'!BY$18, 'E2 Allocators'!$B$15:$W$15, 0),FALSE)*$E94)</f>
        <v>0</v>
      </c>
      <c r="BZ94" s="1321">
        <f>IF(ISERROR(VLOOKUP(VLOOKUP($A94, 'E4 TB Allocation Details'!$A$18:$L$214, MATCH("A &amp; G ID", 'E4 TB Allocation Details'!$A$18:$L$18, 0),FALSE), 'E2 Allocators'!$B$15:$W$361, MATCH('O5 Details by Class &amp; Accounts'!BZ$18, 'E2 Allocators'!$B$15:$W$15, 0),FALSE)*$E94), 0, VLOOKUP(VLOOKUP($A94, 'E4 TB Allocation Details'!$A$18:$L$214, MATCH("A &amp; G ID", 'E4 TB Allocation Details'!$A$18:$L$18, 0),FALSE), 'E2 Allocators'!$B$15:$W$361, MATCH('O5 Details by Class &amp; Accounts'!BZ$18, 'E2 Allocators'!$B$15:$W$15, 0),FALSE)*$E94)</f>
        <v>0</v>
      </c>
      <c r="CA94" s="1321">
        <f>IF(ISERROR(VLOOKUP(VLOOKUP($A94, 'E4 TB Allocation Details'!$A$18:$L$214, MATCH("A &amp; G ID", 'E4 TB Allocation Details'!$A$18:$L$18, 0),FALSE), 'E2 Allocators'!$B$15:$W$361, MATCH('O5 Details by Class &amp; Accounts'!CA$18, 'E2 Allocators'!$B$15:$W$15, 0),FALSE)*$E94), 0, VLOOKUP(VLOOKUP($A94, 'E4 TB Allocation Details'!$A$18:$L$214, MATCH("A &amp; G ID", 'E4 TB Allocation Details'!$A$18:$L$18, 0),FALSE), 'E2 Allocators'!$B$15:$W$361, MATCH('O5 Details by Class &amp; Accounts'!CA$18, 'E2 Allocators'!$B$15:$W$15, 0),FALSE)*$E94)</f>
        <v>0</v>
      </c>
      <c r="CB94" s="1321">
        <f>IF(ISERROR(VLOOKUP(VLOOKUP($A94, 'E4 TB Allocation Details'!$A$18:$L$214, MATCH("A &amp; G ID", 'E4 TB Allocation Details'!$A$18:$L$18, 0),FALSE), 'E2 Allocators'!$B$15:$W$361, MATCH('O5 Details by Class &amp; Accounts'!CB$18, 'E2 Allocators'!$B$15:$W$15, 0),FALSE)*$E94), 0, VLOOKUP(VLOOKUP($A94, 'E4 TB Allocation Details'!$A$18:$L$214, MATCH("A &amp; G ID", 'E4 TB Allocation Details'!$A$18:$L$18, 0),FALSE), 'E2 Allocators'!$B$15:$W$361, MATCH('O5 Details by Class &amp; Accounts'!CB$18, 'E2 Allocators'!$B$15:$W$15, 0),FALSE)*$E94)</f>
        <v>0</v>
      </c>
      <c r="CC94" s="1321">
        <f>IF(ISERROR(VLOOKUP(VLOOKUP($A94, 'E4 TB Allocation Details'!$A$18:$L$214, MATCH("A &amp; G ID", 'E4 TB Allocation Details'!$A$18:$L$18, 0),FALSE), 'E2 Allocators'!$B$15:$W$361, MATCH('O5 Details by Class &amp; Accounts'!CC$18, 'E2 Allocators'!$B$15:$W$15, 0),FALSE)*$E94), 0, VLOOKUP(VLOOKUP($A94, 'E4 TB Allocation Details'!$A$18:$L$214, MATCH("A &amp; G ID", 'E4 TB Allocation Details'!$A$18:$L$18, 0),FALSE), 'E2 Allocators'!$B$15:$W$361, MATCH('O5 Details by Class &amp; Accounts'!CC$18, 'E2 Allocators'!$B$15:$W$15, 0),FALSE)*$E94)</f>
        <v>0</v>
      </c>
      <c r="CD94" s="1321">
        <f>IF(ISERROR(VLOOKUP(VLOOKUP($A94, 'E4 TB Allocation Details'!$A$18:$L$214, MATCH("A &amp; G ID", 'E4 TB Allocation Details'!$A$18:$L$18, 0),FALSE), 'E2 Allocators'!$B$15:$W$361, MATCH('O5 Details by Class &amp; Accounts'!CD$18, 'E2 Allocators'!$B$15:$W$15, 0),FALSE)*$E94), 0, VLOOKUP(VLOOKUP($A94, 'E4 TB Allocation Details'!$A$18:$L$214, MATCH("A &amp; G ID", 'E4 TB Allocation Details'!$A$18:$L$18, 0),FALSE), 'E2 Allocators'!$B$15:$W$361, MATCH('O5 Details by Class &amp; Accounts'!CD$18, 'E2 Allocators'!$B$15:$W$15, 0),FALSE)*$E94)</f>
        <v>0</v>
      </c>
      <c r="CE94" s="1321">
        <f>IF(ISERROR(VLOOKUP(VLOOKUP($A94, 'E4 TB Allocation Details'!$A$18:$L$214, MATCH("A &amp; G ID", 'E4 TB Allocation Details'!$A$18:$L$18, 0),FALSE), 'E2 Allocators'!$B$15:$W$361, MATCH('O5 Details by Class &amp; Accounts'!CE$18, 'E2 Allocators'!$B$15:$W$15, 0),FALSE)*$E94), 0, VLOOKUP(VLOOKUP($A94, 'E4 TB Allocation Details'!$A$18:$L$214, MATCH("A &amp; G ID", 'E4 TB Allocation Details'!$A$18:$L$18, 0),FALSE), 'E2 Allocators'!$B$15:$W$361, MATCH('O5 Details by Class &amp; Accounts'!CE$18, 'E2 Allocators'!$B$15:$W$15, 0),FALSE)*$E94)</f>
        <v>0</v>
      </c>
      <c r="CF94" s="1321">
        <f>IF(ISERROR(VLOOKUP(VLOOKUP($A94, 'E4 TB Allocation Details'!$A$18:$L$214, MATCH("A &amp; G ID", 'E4 TB Allocation Details'!$A$18:$L$18, 0),FALSE), 'E2 Allocators'!$B$15:$W$361, MATCH('O5 Details by Class &amp; Accounts'!CF$18, 'E2 Allocators'!$B$15:$W$15, 0),FALSE)*$E94), 0, VLOOKUP(VLOOKUP($A94, 'E4 TB Allocation Details'!$A$18:$L$214, MATCH("A &amp; G ID", 'E4 TB Allocation Details'!$A$18:$L$18, 0),FALSE), 'E2 Allocators'!$B$15:$W$361, MATCH('O5 Details by Class &amp; Accounts'!CF$18, 'E2 Allocators'!$B$15:$W$15, 0),FALSE)*$E94)</f>
        <v>0</v>
      </c>
      <c r="CG94" s="1321">
        <f>IF(ISERROR(VLOOKUP(VLOOKUP($A94, 'E4 TB Allocation Details'!$A$18:$L$214, MATCH("A &amp; G ID", 'E4 TB Allocation Details'!$A$18:$L$18, 0),FALSE), 'E2 Allocators'!$B$15:$W$361, MATCH('O5 Details by Class &amp; Accounts'!CG$18, 'E2 Allocators'!$B$15:$W$15, 0),FALSE)*$E94), 0, VLOOKUP(VLOOKUP($A94, 'E4 TB Allocation Details'!$A$18:$L$214, MATCH("A &amp; G ID", 'E4 TB Allocation Details'!$A$18:$L$18, 0),FALSE), 'E2 Allocators'!$B$15:$W$361, MATCH('O5 Details by Class &amp; Accounts'!CG$18, 'E2 Allocators'!$B$15:$W$15, 0),FALSE)*$E94)</f>
        <v>0</v>
      </c>
      <c r="CH94" s="1321">
        <f>IF(ISERROR(VLOOKUP(VLOOKUP($A94, 'E4 TB Allocation Details'!$A$18:$L$214, MATCH("A &amp; G ID", 'E4 TB Allocation Details'!$A$18:$L$18, 0),FALSE), 'E2 Allocators'!$B$15:$W$361, MATCH('O5 Details by Class &amp; Accounts'!CH$18, 'E2 Allocators'!$B$15:$W$15, 0),FALSE)*$E94), 0, VLOOKUP(VLOOKUP($A94, 'E4 TB Allocation Details'!$A$18:$L$214, MATCH("A &amp; G ID", 'E4 TB Allocation Details'!$A$18:$L$18, 0),FALSE), 'E2 Allocators'!$B$15:$W$361, MATCH('O5 Details by Class &amp; Accounts'!CH$18, 'E2 Allocators'!$B$15:$W$15, 0),FALSE)*$E94)</f>
        <v>0</v>
      </c>
      <c r="CI94" s="1321">
        <f>IF(ISERROR(VLOOKUP(VLOOKUP($A94, 'E4 TB Allocation Details'!$A$18:$L$214, MATCH("A &amp; G ID", 'E4 TB Allocation Details'!$A$18:$L$18, 0),FALSE), 'E2 Allocators'!$B$15:$W$361, MATCH('O5 Details by Class &amp; Accounts'!CI$18, 'E2 Allocators'!$B$15:$W$15, 0),FALSE)*$E94), 0, VLOOKUP(VLOOKUP($A94, 'E4 TB Allocation Details'!$A$18:$L$214, MATCH("A &amp; G ID", 'E4 TB Allocation Details'!$A$18:$L$18, 0),FALSE), 'E2 Allocators'!$B$15:$W$361, MATCH('O5 Details by Class &amp; Accounts'!CI$18, 'E2 Allocators'!$B$15:$W$15, 0),FALSE)*$E94)</f>
        <v>0</v>
      </c>
      <c r="CJ94" s="1321">
        <f>IF(ISERROR(VLOOKUP(VLOOKUP($A94, 'E4 TB Allocation Details'!$A$18:$L$214, MATCH("A &amp; G ID", 'E4 TB Allocation Details'!$A$18:$L$18, 0),FALSE), 'E2 Allocators'!$B$15:$W$361, MATCH('O5 Details by Class &amp; Accounts'!CJ$18, 'E2 Allocators'!$B$15:$W$15, 0),FALSE)*$E94), 0, VLOOKUP(VLOOKUP($A94, 'E4 TB Allocation Details'!$A$18:$L$214, MATCH("A &amp; G ID", 'E4 TB Allocation Details'!$A$18:$L$18, 0),FALSE), 'E2 Allocators'!$B$15:$W$361, MATCH('O5 Details by Class &amp; Accounts'!CJ$18, 'E2 Allocators'!$B$15:$W$15, 0),FALSE)*$E94)</f>
        <v>0</v>
      </c>
      <c r="CK94" s="1321">
        <f>IF(ISERROR(VLOOKUP(VLOOKUP($A94, 'E4 TB Allocation Details'!$A$18:$L$214, MATCH("A &amp; G ID", 'E4 TB Allocation Details'!$A$18:$L$18, 0),FALSE), 'E2 Allocators'!$B$15:$W$361, MATCH('O5 Details by Class &amp; Accounts'!CK$18, 'E2 Allocators'!$B$15:$W$15, 0),FALSE)*$E94), 0, VLOOKUP(VLOOKUP($A94, 'E4 TB Allocation Details'!$A$18:$L$214, MATCH("A &amp; G ID", 'E4 TB Allocation Details'!$A$18:$L$18, 0),FALSE), 'E2 Allocators'!$B$15:$W$361, MATCH('O5 Details by Class &amp; Accounts'!CK$18, 'E2 Allocators'!$B$15:$W$15, 0),FALSE)*$E94)</f>
        <v>0</v>
      </c>
      <c r="CL94" s="1321">
        <f>IF(ISERROR(VLOOKUP(VLOOKUP($A94, 'E4 TB Allocation Details'!$A$18:$L$214, MATCH("A &amp; G ID", 'E4 TB Allocation Details'!$A$18:$L$18, 0),FALSE), 'E2 Allocators'!$B$15:$W$361, MATCH('O5 Details by Class &amp; Accounts'!CL$18, 'E2 Allocators'!$B$15:$W$15, 0),FALSE)*$E94), 0, VLOOKUP(VLOOKUP($A94, 'E4 TB Allocation Details'!$A$18:$L$214, MATCH("A &amp; G ID", 'E4 TB Allocation Details'!$A$18:$L$18, 0),FALSE), 'E2 Allocators'!$B$15:$W$361, MATCH('O5 Details by Class &amp; Accounts'!CL$18, 'E2 Allocators'!$B$15:$W$15, 0),FALSE)*$E94)</f>
        <v>0</v>
      </c>
      <c r="CM94" s="1321">
        <f>IF(ISERROR(VLOOKUP(VLOOKUP($A94, 'E4 TB Allocation Details'!$A$18:$L$214, MATCH("A &amp; G ID", 'E4 TB Allocation Details'!$A$18:$L$18, 0),FALSE), 'E2 Allocators'!$B$15:$W$361, MATCH('O5 Details by Class &amp; Accounts'!CM$18, 'E2 Allocators'!$B$15:$W$15, 0),FALSE)*$E94), 0, VLOOKUP(VLOOKUP($A94, 'E4 TB Allocation Details'!$A$18:$L$214, MATCH("A &amp; G ID", 'E4 TB Allocation Details'!$A$18:$L$18, 0),FALSE), 'E2 Allocators'!$B$15:$W$361, MATCH('O5 Details by Class &amp; Accounts'!CM$18, 'E2 Allocators'!$B$15:$W$15, 0),FALSE)*$E94)</f>
        <v>0</v>
      </c>
      <c r="CN94" s="1321">
        <f t="shared" si="24"/>
        <v>0</v>
      </c>
      <c r="CO94" s="1650">
        <f t="shared" si="25"/>
        <v>3.637978807091713E-12</v>
      </c>
      <c r="CQ94" s="1898" t="s">
        <v>1359</v>
      </c>
    </row>
    <row r="95" spans="1:95" s="64" customFormat="1" ht="12.75">
      <c r="A95" s="1092">
        <v>4235</v>
      </c>
      <c r="B95" s="1093" t="s">
        <v>534</v>
      </c>
      <c r="C95" s="1647">
        <f>IF(ISERROR(VLOOKUP($A95,'I3 TB Data'!$A$19:$H$484,MATCH('O5 Details by Class &amp; Accounts'!$C$18, 'I3 TB Data'!$A$19:$H$19,0),0)), 0, VLOOKUP($A95,'I3 TB Data'!$A$19:$H$484,MATCH('O5 Details by Class &amp; Accounts'!$C$18,'I3 TB Data'!$A$19:$H$19,0),0))</f>
        <v>-8000</v>
      </c>
      <c r="D95" s="1648"/>
      <c r="E95" s="1647">
        <f t="shared" si="17"/>
        <v>-8000</v>
      </c>
      <c r="F95" s="1649">
        <f>IF(ISERROR(VLOOKUP($A95, 'E1 Categorization'!A33:E124, MATCH("Customer Component", 'E1 Categorization'!$A$33:$E$33,0), 0)), 0, IF(VLOOKUP($A95, 'E1 Categorization'!A33:E124, MATCH("Customer Component", 'E1 Categorization'!$A$33:$E$33,0), 0)=0, 'O5 Details by Class &amp; Accounts'!$E95, IF(AND(VLOOKUP($A95, 'E1 Categorization'!A33:E124, MATCH("Customer Component", 'E1 Categorization'!$A$33:$E$33,0), 0) &gt;0, VLOOKUP($A95, 'E1 Categorization'!A33:E124, MATCH("Customer Component", 'E1 Categorization'!$A$33:$E$33,0), 0)&lt;1), 'O5 Details by Class &amp; Accounts'!$E95*(1-VLOOKUP($A95, 'E1 Categorization'!A33:E124, MATCH("Customer Component", 'E1 Categorization'!$A$33:$E$33,0), 0)), 0)))</f>
        <v>0</v>
      </c>
      <c r="G95" s="1649">
        <f>IF(ISERROR(VLOOKUP($A95, 'E1 Categorization'!A33:E124, MATCH("Customer Component", 'E1 Categorization'!$A$33:$E$33,0), 0)),0, IF(VLOOKUP($A95, 'E1 Categorization'!A33:E124, MATCH("Customer Component", 'E1 Categorization'!$A$33:$E$33,0), 0)=0, 0, IF(AND(VLOOKUP($A95, 'E1 Categorization'!A33:E124, MATCH("Customer Component", 'E1 Categorization'!$A$33:$E$33,0), 0) &gt;0, VLOOKUP($A95, 'E1 Categorization'!A33:E124, MATCH("Customer Component", 'E1 Categorization'!$A$33:$E$33,0), 0)&lt;1), 'O5 Details by Class &amp; Accounts'!$E95*(VLOOKUP($A95, 'E1 Categorization'!A33:E124, MATCH("Customer Component", 'E1 Categorization'!$A$33:$E$33,0), 0)), 'O5 Details by Class &amp; Accounts'!$E95)))</f>
        <v>0</v>
      </c>
      <c r="H95" s="1321">
        <f t="shared" si="20"/>
        <v>0</v>
      </c>
      <c r="I95" s="1321">
        <f>IF(ISERROR(VLOOKUP(VLOOKUP($A95, 'E4 TB Allocation Details'!$A$18:$L$214, MATCH("Demand ID", 'E4 TB Allocation Details'!$A$18:$L$18, 0),FALSE), 'E2 Allocators'!$B$15:$W$361, MATCH('O5 Details by Class &amp; Accounts'!I$18, 'E2 Allocators'!$B$15:$W$15, 0),FALSE)*$F95), 0, VLOOKUP(VLOOKUP($A95, 'E4 TB Allocation Details'!$A$18:$L$214, MATCH("Demand ID", 'E4 TB Allocation Details'!$A$18:$L$18, 0),FALSE), 'E2 Allocators'!$B$15:$W$361, MATCH('O5 Details by Class &amp; Accounts'!I$18, 'E2 Allocators'!$B$15:$W$15, 0),FALSE)*$F95)</f>
        <v>0</v>
      </c>
      <c r="J95" s="1321">
        <f>IF(ISERROR(VLOOKUP(VLOOKUP($A95, 'E4 TB Allocation Details'!$A$18:$L$214, MATCH("Demand ID", 'E4 TB Allocation Details'!$A$18:$L$18, 0),FALSE), 'E2 Allocators'!$B$15:$W$361, MATCH('O5 Details by Class &amp; Accounts'!J$18, 'E2 Allocators'!$B$15:$W$15, 0),FALSE)*$F95), 0, VLOOKUP(VLOOKUP($A95, 'E4 TB Allocation Details'!$A$18:$L$214, MATCH("Demand ID", 'E4 TB Allocation Details'!$A$18:$L$18, 0),FALSE), 'E2 Allocators'!$B$15:$W$361, MATCH('O5 Details by Class &amp; Accounts'!J$18, 'E2 Allocators'!$B$15:$W$15, 0),FALSE)*$F95)</f>
        <v>0</v>
      </c>
      <c r="K95" s="1321">
        <f>IF(ISERROR(VLOOKUP(VLOOKUP($A95, 'E4 TB Allocation Details'!$A$18:$L$214, MATCH("Demand ID", 'E4 TB Allocation Details'!$A$18:$L$18, 0),FALSE), 'E2 Allocators'!$B$15:$W$361, MATCH('O5 Details by Class &amp; Accounts'!K$18, 'E2 Allocators'!$B$15:$W$15, 0),FALSE)*$F95), 0, VLOOKUP(VLOOKUP($A95, 'E4 TB Allocation Details'!$A$18:$L$214, MATCH("Demand ID", 'E4 TB Allocation Details'!$A$18:$L$18, 0),FALSE), 'E2 Allocators'!$B$15:$W$361, MATCH('O5 Details by Class &amp; Accounts'!K$18, 'E2 Allocators'!$B$15:$W$15, 0),FALSE)*$F95)</f>
        <v>0</v>
      </c>
      <c r="L95" s="1321">
        <f>IF(ISERROR(VLOOKUP(VLOOKUP($A95, 'E4 TB Allocation Details'!$A$18:$L$214, MATCH("Demand ID", 'E4 TB Allocation Details'!$A$18:$L$18, 0),FALSE), 'E2 Allocators'!$B$15:$W$361, MATCH('O5 Details by Class &amp; Accounts'!L$18, 'E2 Allocators'!$B$15:$W$15, 0),FALSE)*$F95), 0, VLOOKUP(VLOOKUP($A95, 'E4 TB Allocation Details'!$A$18:$L$214, MATCH("Demand ID", 'E4 TB Allocation Details'!$A$18:$L$18, 0),FALSE), 'E2 Allocators'!$B$15:$W$361, MATCH('O5 Details by Class &amp; Accounts'!L$18, 'E2 Allocators'!$B$15:$W$15, 0),FALSE)*$F95)</f>
        <v>0</v>
      </c>
      <c r="M95" s="1321">
        <f>IF(ISERROR(VLOOKUP(VLOOKUP($A95, 'E4 TB Allocation Details'!$A$18:$L$214, MATCH("Demand ID", 'E4 TB Allocation Details'!$A$18:$L$18, 0),FALSE), 'E2 Allocators'!$B$15:$W$361, MATCH('O5 Details by Class &amp; Accounts'!M$18, 'E2 Allocators'!$B$15:$W$15, 0),FALSE)*$F95), 0, VLOOKUP(VLOOKUP($A95, 'E4 TB Allocation Details'!$A$18:$L$214, MATCH("Demand ID", 'E4 TB Allocation Details'!$A$18:$L$18, 0),FALSE), 'E2 Allocators'!$B$15:$W$361, MATCH('O5 Details by Class &amp; Accounts'!M$18, 'E2 Allocators'!$B$15:$W$15, 0),FALSE)*$F95)</f>
        <v>0</v>
      </c>
      <c r="N95" s="1321">
        <f>IF(ISERROR(VLOOKUP(VLOOKUP($A95, 'E4 TB Allocation Details'!$A$18:$L$214, MATCH("Demand ID", 'E4 TB Allocation Details'!$A$18:$L$18, 0),FALSE), 'E2 Allocators'!$B$15:$W$361, MATCH('O5 Details by Class &amp; Accounts'!N$18, 'E2 Allocators'!$B$15:$W$15, 0),FALSE)*$F95), 0, VLOOKUP(VLOOKUP($A95, 'E4 TB Allocation Details'!$A$18:$L$214, MATCH("Demand ID", 'E4 TB Allocation Details'!$A$18:$L$18, 0),FALSE), 'E2 Allocators'!$B$15:$W$361, MATCH('O5 Details by Class &amp; Accounts'!N$18, 'E2 Allocators'!$B$15:$W$15, 0),FALSE)*$F95)</f>
        <v>0</v>
      </c>
      <c r="O95" s="1321">
        <f>IF(ISERROR(VLOOKUP(VLOOKUP($A95, 'E4 TB Allocation Details'!$A$18:$L$214, MATCH("Demand ID", 'E4 TB Allocation Details'!$A$18:$L$18, 0),FALSE), 'E2 Allocators'!$B$15:$W$361, MATCH('O5 Details by Class &amp; Accounts'!O$18, 'E2 Allocators'!$B$15:$W$15, 0),FALSE)*$F95), 0, VLOOKUP(VLOOKUP($A95, 'E4 TB Allocation Details'!$A$18:$L$214, MATCH("Demand ID", 'E4 TB Allocation Details'!$A$18:$L$18, 0),FALSE), 'E2 Allocators'!$B$15:$W$361, MATCH('O5 Details by Class &amp; Accounts'!O$18, 'E2 Allocators'!$B$15:$W$15, 0),FALSE)*$F95)</f>
        <v>0</v>
      </c>
      <c r="P95" s="1321">
        <f>IF(ISERROR(VLOOKUP(VLOOKUP($A95, 'E4 TB Allocation Details'!$A$18:$L$214, MATCH("Demand ID", 'E4 TB Allocation Details'!$A$18:$L$18, 0),FALSE), 'E2 Allocators'!$B$15:$W$361, MATCH('O5 Details by Class &amp; Accounts'!P$18, 'E2 Allocators'!$B$15:$W$15, 0),FALSE)*$F95), 0, VLOOKUP(VLOOKUP($A95, 'E4 TB Allocation Details'!$A$18:$L$214, MATCH("Demand ID", 'E4 TB Allocation Details'!$A$18:$L$18, 0),FALSE), 'E2 Allocators'!$B$15:$W$361, MATCH('O5 Details by Class &amp; Accounts'!P$18, 'E2 Allocators'!$B$15:$W$15, 0),FALSE)*$F95)</f>
        <v>0</v>
      </c>
      <c r="Q95" s="1321">
        <f>IF(ISERROR(VLOOKUP(VLOOKUP($A95, 'E4 TB Allocation Details'!$A$18:$L$214, MATCH("Demand ID", 'E4 TB Allocation Details'!$A$18:$L$18, 0),FALSE), 'E2 Allocators'!$B$15:$W$361, MATCH('O5 Details by Class &amp; Accounts'!Q$18, 'E2 Allocators'!$B$15:$W$15, 0),FALSE)*$F95), 0, VLOOKUP(VLOOKUP($A95, 'E4 TB Allocation Details'!$A$18:$L$214, MATCH("Demand ID", 'E4 TB Allocation Details'!$A$18:$L$18, 0),FALSE), 'E2 Allocators'!$B$15:$W$361, MATCH('O5 Details by Class &amp; Accounts'!Q$18, 'E2 Allocators'!$B$15:$W$15, 0),FALSE)*$F95)</f>
        <v>0</v>
      </c>
      <c r="R95" s="1321">
        <f>IF(ISERROR(VLOOKUP(VLOOKUP($A95, 'E4 TB Allocation Details'!$A$18:$L$214, MATCH("Demand ID", 'E4 TB Allocation Details'!$A$18:$L$18, 0),FALSE), 'E2 Allocators'!$B$15:$W$361, MATCH('O5 Details by Class &amp; Accounts'!R$18, 'E2 Allocators'!$B$15:$W$15, 0),FALSE)*$F95), 0, VLOOKUP(VLOOKUP($A95, 'E4 TB Allocation Details'!$A$18:$L$214, MATCH("Demand ID", 'E4 TB Allocation Details'!$A$18:$L$18, 0),FALSE), 'E2 Allocators'!$B$15:$W$361, MATCH('O5 Details by Class &amp; Accounts'!R$18, 'E2 Allocators'!$B$15:$W$15, 0),FALSE)*$F95)</f>
        <v>0</v>
      </c>
      <c r="S95" s="1321">
        <f>IF(ISERROR(VLOOKUP(VLOOKUP($A95, 'E4 TB Allocation Details'!$A$18:$L$214, MATCH("Demand ID", 'E4 TB Allocation Details'!$A$18:$L$18, 0),FALSE), 'E2 Allocators'!$B$15:$W$361, MATCH('O5 Details by Class &amp; Accounts'!S$18, 'E2 Allocators'!$B$15:$W$15, 0),FALSE)*$F95), 0, VLOOKUP(VLOOKUP($A95, 'E4 TB Allocation Details'!$A$18:$L$214, MATCH("Demand ID", 'E4 TB Allocation Details'!$A$18:$L$18, 0),FALSE), 'E2 Allocators'!$B$15:$W$361, MATCH('O5 Details by Class &amp; Accounts'!S$18, 'E2 Allocators'!$B$15:$W$15, 0),FALSE)*$F95)</f>
        <v>0</v>
      </c>
      <c r="T95" s="1321">
        <f>IF(ISERROR(VLOOKUP(VLOOKUP($A95, 'E4 TB Allocation Details'!$A$18:$L$214, MATCH("Demand ID", 'E4 TB Allocation Details'!$A$18:$L$18, 0),FALSE), 'E2 Allocators'!$B$15:$W$361, MATCH('O5 Details by Class &amp; Accounts'!T$18, 'E2 Allocators'!$B$15:$W$15, 0),FALSE)*$F95), 0, VLOOKUP(VLOOKUP($A95, 'E4 TB Allocation Details'!$A$18:$L$214, MATCH("Demand ID", 'E4 TB Allocation Details'!$A$18:$L$18, 0),FALSE), 'E2 Allocators'!$B$15:$W$361, MATCH('O5 Details by Class &amp; Accounts'!T$18, 'E2 Allocators'!$B$15:$W$15, 0),FALSE)*$F95)</f>
        <v>0</v>
      </c>
      <c r="U95" s="1321">
        <f>IF(ISERROR(VLOOKUP(VLOOKUP($A95, 'E4 TB Allocation Details'!$A$18:$L$214, MATCH("Demand ID", 'E4 TB Allocation Details'!$A$18:$L$18, 0),FALSE), 'E2 Allocators'!$B$15:$W$361, MATCH('O5 Details by Class &amp; Accounts'!U$18, 'E2 Allocators'!$B$15:$W$15, 0),FALSE)*$F95), 0, VLOOKUP(VLOOKUP($A95, 'E4 TB Allocation Details'!$A$18:$L$214, MATCH("Demand ID", 'E4 TB Allocation Details'!$A$18:$L$18, 0),FALSE), 'E2 Allocators'!$B$15:$W$361, MATCH('O5 Details by Class &amp; Accounts'!U$18, 'E2 Allocators'!$B$15:$W$15, 0),FALSE)*$F95)</f>
        <v>0</v>
      </c>
      <c r="V95" s="1321">
        <f>IF(ISERROR(VLOOKUP(VLOOKUP($A95, 'E4 TB Allocation Details'!$A$18:$L$214, MATCH("Demand ID", 'E4 TB Allocation Details'!$A$18:$L$18, 0),FALSE), 'E2 Allocators'!$B$15:$W$361, MATCH('O5 Details by Class &amp; Accounts'!V$18, 'E2 Allocators'!$B$15:$W$15, 0),FALSE)*$F95), 0, VLOOKUP(VLOOKUP($A95, 'E4 TB Allocation Details'!$A$18:$L$214, MATCH("Demand ID", 'E4 TB Allocation Details'!$A$18:$L$18, 0),FALSE), 'E2 Allocators'!$B$15:$W$361, MATCH('O5 Details by Class &amp; Accounts'!V$18, 'E2 Allocators'!$B$15:$W$15, 0),FALSE)*$F95)</f>
        <v>0</v>
      </c>
      <c r="W95" s="1321">
        <f>IF(ISERROR(VLOOKUP(VLOOKUP($A95, 'E4 TB Allocation Details'!$A$18:$L$214, MATCH("Demand ID", 'E4 TB Allocation Details'!$A$18:$L$18, 0),FALSE), 'E2 Allocators'!$B$15:$W$361, MATCH('O5 Details by Class &amp; Accounts'!W$18, 'E2 Allocators'!$B$15:$W$15, 0),FALSE)*$F95), 0, VLOOKUP(VLOOKUP($A95, 'E4 TB Allocation Details'!$A$18:$L$214, MATCH("Demand ID", 'E4 TB Allocation Details'!$A$18:$L$18, 0),FALSE), 'E2 Allocators'!$B$15:$W$361, MATCH('O5 Details by Class &amp; Accounts'!W$18, 'E2 Allocators'!$B$15:$W$15, 0),FALSE)*$F95)</f>
        <v>0</v>
      </c>
      <c r="X95" s="1321">
        <f>IF(ISERROR(VLOOKUP(VLOOKUP($A95, 'E4 TB Allocation Details'!$A$18:$L$214, MATCH("Demand ID", 'E4 TB Allocation Details'!$A$18:$L$18, 0),FALSE), 'E2 Allocators'!$B$15:$W$361, MATCH('O5 Details by Class &amp; Accounts'!X$18, 'E2 Allocators'!$B$15:$W$15, 0),FALSE)*$F95), 0, VLOOKUP(VLOOKUP($A95, 'E4 TB Allocation Details'!$A$18:$L$214, MATCH("Demand ID", 'E4 TB Allocation Details'!$A$18:$L$18, 0),FALSE), 'E2 Allocators'!$B$15:$W$361, MATCH('O5 Details by Class &amp; Accounts'!X$18, 'E2 Allocators'!$B$15:$W$15, 0),FALSE)*$F95)</f>
        <v>0</v>
      </c>
      <c r="Y95" s="1321">
        <f>IF(ISERROR(VLOOKUP(VLOOKUP($A95, 'E4 TB Allocation Details'!$A$18:$L$214, MATCH("Demand ID", 'E4 TB Allocation Details'!$A$18:$L$18, 0),FALSE), 'E2 Allocators'!$B$15:$W$361, MATCH('O5 Details by Class &amp; Accounts'!Y$18, 'E2 Allocators'!$B$15:$W$15, 0),FALSE)*$F95), 0, VLOOKUP(VLOOKUP($A95, 'E4 TB Allocation Details'!$A$18:$L$214, MATCH("Demand ID", 'E4 TB Allocation Details'!$A$18:$L$18, 0),FALSE), 'E2 Allocators'!$B$15:$W$361, MATCH('O5 Details by Class &amp; Accounts'!Y$18, 'E2 Allocators'!$B$15:$W$15, 0),FALSE)*$F95)</f>
        <v>0</v>
      </c>
      <c r="Z95" s="1321">
        <f>IF(ISERROR(VLOOKUP(VLOOKUP($A95, 'E4 TB Allocation Details'!$A$18:$L$214, MATCH("Demand ID", 'E4 TB Allocation Details'!$A$18:$L$18, 0),FALSE), 'E2 Allocators'!$B$15:$W$361, MATCH('O5 Details by Class &amp; Accounts'!Z$18, 'E2 Allocators'!$B$15:$W$15, 0),FALSE)*$F95), 0, VLOOKUP(VLOOKUP($A95, 'E4 TB Allocation Details'!$A$18:$L$214, MATCH("Demand ID", 'E4 TB Allocation Details'!$A$18:$L$18, 0),FALSE), 'E2 Allocators'!$B$15:$W$361, MATCH('O5 Details by Class &amp; Accounts'!Z$18, 'E2 Allocators'!$B$15:$W$15, 0),FALSE)*$F95)</f>
        <v>0</v>
      </c>
      <c r="AA95" s="1321">
        <f>IF(ISERROR(VLOOKUP(VLOOKUP($A95, 'E4 TB Allocation Details'!$A$18:$L$214, MATCH("Demand ID", 'E4 TB Allocation Details'!$A$18:$L$18, 0),FALSE), 'E2 Allocators'!$B$15:$W$361, MATCH('O5 Details by Class &amp; Accounts'!AA$18, 'E2 Allocators'!$B$15:$W$15, 0),FALSE)*$F95), 0, VLOOKUP(VLOOKUP($A95, 'E4 TB Allocation Details'!$A$18:$L$214, MATCH("Demand ID", 'E4 TB Allocation Details'!$A$18:$L$18, 0),FALSE), 'E2 Allocators'!$B$15:$W$361, MATCH('O5 Details by Class &amp; Accounts'!AA$18, 'E2 Allocators'!$B$15:$W$15, 0),FALSE)*$F95)</f>
        <v>0</v>
      </c>
      <c r="AB95" s="1321">
        <f>IF(ISERROR(VLOOKUP(VLOOKUP($A95, 'E4 TB Allocation Details'!$A$18:$L$214, MATCH("Demand ID", 'E4 TB Allocation Details'!$A$18:$L$18, 0),FALSE), 'E2 Allocators'!$B$15:$W$361, MATCH('O5 Details by Class &amp; Accounts'!AB$18, 'E2 Allocators'!$B$15:$W$15, 0),FALSE)*$F95), 0, VLOOKUP(VLOOKUP($A95, 'E4 TB Allocation Details'!$A$18:$L$214, MATCH("Demand ID", 'E4 TB Allocation Details'!$A$18:$L$18, 0),FALSE), 'E2 Allocators'!$B$15:$W$361, MATCH('O5 Details by Class &amp; Accounts'!AB$18, 'E2 Allocators'!$B$15:$W$15, 0),FALSE)*$F95)</f>
        <v>0</v>
      </c>
      <c r="AC95" s="1321">
        <f t="shared" si="21"/>
        <v>0</v>
      </c>
      <c r="AD95" s="1321">
        <f>IF(ISERROR(VLOOKUP(VLOOKUP($A95, 'E4 TB Allocation Details'!$A$18:$L$214, MATCH("Customer ID", 'E4 TB Allocation Details'!$A$18:$L$18, 0),FALSE), 'E2 Allocators'!$B$15:$W$361, MATCH('O5 Details by Class &amp; Accounts'!AD$18, 'E2 Allocators'!$B$15:$W$15, 0),FALSE)*$G95), 0, VLOOKUP(VLOOKUP($A95, 'E4 TB Allocation Details'!$A$18:$L$214, MATCH("Customer ID", 'E4 TB Allocation Details'!$A$18:$L$18, 0),FALSE), 'E2 Allocators'!$B$15:$W$361, MATCH('O5 Details by Class &amp; Accounts'!AD$18, 'E2 Allocators'!$B$15:$W$15, 0),FALSE)*$G95)</f>
        <v>0</v>
      </c>
      <c r="AE95" s="1321">
        <f>IF(ISERROR(VLOOKUP(VLOOKUP($A95, 'E4 TB Allocation Details'!$A$18:$L$214, MATCH("Customer ID", 'E4 TB Allocation Details'!$A$18:$L$18, 0),FALSE), 'E2 Allocators'!$B$15:$W$361, MATCH('O5 Details by Class &amp; Accounts'!AE$18, 'E2 Allocators'!$B$15:$W$15, 0),FALSE)*$G95), 0, VLOOKUP(VLOOKUP($A95, 'E4 TB Allocation Details'!$A$18:$L$214, MATCH("Customer ID", 'E4 TB Allocation Details'!$A$18:$L$18, 0),FALSE), 'E2 Allocators'!$B$15:$W$361, MATCH('O5 Details by Class &amp; Accounts'!AE$18, 'E2 Allocators'!$B$15:$W$15, 0),FALSE)*$G95)</f>
        <v>0</v>
      </c>
      <c r="AF95" s="1321">
        <f>IF(ISERROR(VLOOKUP(VLOOKUP($A95, 'E4 TB Allocation Details'!$A$18:$L$214, MATCH("Customer ID", 'E4 TB Allocation Details'!$A$18:$L$18, 0),FALSE), 'E2 Allocators'!$B$15:$W$361, MATCH('O5 Details by Class &amp; Accounts'!AF$18, 'E2 Allocators'!$B$15:$W$15, 0),FALSE)*$G95), 0, VLOOKUP(VLOOKUP($A95, 'E4 TB Allocation Details'!$A$18:$L$214, MATCH("Customer ID", 'E4 TB Allocation Details'!$A$18:$L$18, 0),FALSE), 'E2 Allocators'!$B$15:$W$361, MATCH('O5 Details by Class &amp; Accounts'!AF$18, 'E2 Allocators'!$B$15:$W$15, 0),FALSE)*$G95)</f>
        <v>0</v>
      </c>
      <c r="AG95" s="1321">
        <f>IF(ISERROR(VLOOKUP(VLOOKUP($A95, 'E4 TB Allocation Details'!$A$18:$L$214, MATCH("Customer ID", 'E4 TB Allocation Details'!$A$18:$L$18, 0),FALSE), 'E2 Allocators'!$B$15:$W$361, MATCH('O5 Details by Class &amp; Accounts'!AG$18, 'E2 Allocators'!$B$15:$W$15, 0),FALSE)*$G95), 0, VLOOKUP(VLOOKUP($A95, 'E4 TB Allocation Details'!$A$18:$L$214, MATCH("Customer ID", 'E4 TB Allocation Details'!$A$18:$L$18, 0),FALSE), 'E2 Allocators'!$B$15:$W$361, MATCH('O5 Details by Class &amp; Accounts'!AG$18, 'E2 Allocators'!$B$15:$W$15, 0),FALSE)*$G95)</f>
        <v>0</v>
      </c>
      <c r="AH95" s="1321">
        <f>IF(ISERROR(VLOOKUP(VLOOKUP($A95, 'E4 TB Allocation Details'!$A$18:$L$214, MATCH("Customer ID", 'E4 TB Allocation Details'!$A$18:$L$18, 0),FALSE), 'E2 Allocators'!$B$15:$W$361, MATCH('O5 Details by Class &amp; Accounts'!AH$18, 'E2 Allocators'!$B$15:$W$15, 0),FALSE)*$G95), 0, VLOOKUP(VLOOKUP($A95, 'E4 TB Allocation Details'!$A$18:$L$214, MATCH("Customer ID", 'E4 TB Allocation Details'!$A$18:$L$18, 0),FALSE), 'E2 Allocators'!$B$15:$W$361, MATCH('O5 Details by Class &amp; Accounts'!AH$18, 'E2 Allocators'!$B$15:$W$15, 0),FALSE)*$G95)</f>
        <v>0</v>
      </c>
      <c r="AI95" s="1321">
        <f>IF(ISERROR(VLOOKUP(VLOOKUP($A95, 'E4 TB Allocation Details'!$A$18:$L$214, MATCH("Customer ID", 'E4 TB Allocation Details'!$A$18:$L$18, 0),FALSE), 'E2 Allocators'!$B$15:$W$361, MATCH('O5 Details by Class &amp; Accounts'!AI$18, 'E2 Allocators'!$B$15:$W$15, 0),FALSE)*$G95), 0, VLOOKUP(VLOOKUP($A95, 'E4 TB Allocation Details'!$A$18:$L$214, MATCH("Customer ID", 'E4 TB Allocation Details'!$A$18:$L$18, 0),FALSE), 'E2 Allocators'!$B$15:$W$361, MATCH('O5 Details by Class &amp; Accounts'!AI$18, 'E2 Allocators'!$B$15:$W$15, 0),FALSE)*$G95)</f>
        <v>0</v>
      </c>
      <c r="AJ95" s="1321">
        <f>IF(ISERROR(VLOOKUP(VLOOKUP($A95, 'E4 TB Allocation Details'!$A$18:$L$214, MATCH("Customer ID", 'E4 TB Allocation Details'!$A$18:$L$18, 0),FALSE), 'E2 Allocators'!$B$15:$W$361, MATCH('O5 Details by Class &amp; Accounts'!AJ$18, 'E2 Allocators'!$B$15:$W$15, 0),FALSE)*$G95), 0, VLOOKUP(VLOOKUP($A95, 'E4 TB Allocation Details'!$A$18:$L$214, MATCH("Customer ID", 'E4 TB Allocation Details'!$A$18:$L$18, 0),FALSE), 'E2 Allocators'!$B$15:$W$361, MATCH('O5 Details by Class &amp; Accounts'!AJ$18, 'E2 Allocators'!$B$15:$W$15, 0),FALSE)*$G95)</f>
        <v>0</v>
      </c>
      <c r="AK95" s="1321">
        <f>IF(ISERROR(VLOOKUP(VLOOKUP($A95, 'E4 TB Allocation Details'!$A$18:$L$214, MATCH("Customer ID", 'E4 TB Allocation Details'!$A$18:$L$18, 0),FALSE), 'E2 Allocators'!$B$15:$W$361, MATCH('O5 Details by Class &amp; Accounts'!AK$18, 'E2 Allocators'!$B$15:$W$15, 0),FALSE)*$G95), 0, VLOOKUP(VLOOKUP($A95, 'E4 TB Allocation Details'!$A$18:$L$214, MATCH("Customer ID", 'E4 TB Allocation Details'!$A$18:$L$18, 0),FALSE), 'E2 Allocators'!$B$15:$W$361, MATCH('O5 Details by Class &amp; Accounts'!AK$18, 'E2 Allocators'!$B$15:$W$15, 0),FALSE)*$G95)</f>
        <v>0</v>
      </c>
      <c r="AL95" s="1321">
        <f>IF(ISERROR(VLOOKUP(VLOOKUP($A95, 'E4 TB Allocation Details'!$A$18:$L$214, MATCH("Customer ID", 'E4 TB Allocation Details'!$A$18:$L$18, 0),FALSE), 'E2 Allocators'!$B$15:$W$361, MATCH('O5 Details by Class &amp; Accounts'!AL$18, 'E2 Allocators'!$B$15:$W$15, 0),FALSE)*$G95), 0, VLOOKUP(VLOOKUP($A95, 'E4 TB Allocation Details'!$A$18:$L$214, MATCH("Customer ID", 'E4 TB Allocation Details'!$A$18:$L$18, 0),FALSE), 'E2 Allocators'!$B$15:$W$361, MATCH('O5 Details by Class &amp; Accounts'!AL$18, 'E2 Allocators'!$B$15:$W$15, 0),FALSE)*$G95)</f>
        <v>0</v>
      </c>
      <c r="AM95" s="1321">
        <f>IF(ISERROR(VLOOKUP(VLOOKUP($A95, 'E4 TB Allocation Details'!$A$18:$L$214, MATCH("Customer ID", 'E4 TB Allocation Details'!$A$18:$L$18, 0),FALSE), 'E2 Allocators'!$B$15:$W$361, MATCH('O5 Details by Class &amp; Accounts'!AM$18, 'E2 Allocators'!$B$15:$W$15, 0),FALSE)*$G95), 0, VLOOKUP(VLOOKUP($A95, 'E4 TB Allocation Details'!$A$18:$L$214, MATCH("Customer ID", 'E4 TB Allocation Details'!$A$18:$L$18, 0),FALSE), 'E2 Allocators'!$B$15:$W$361, MATCH('O5 Details by Class &amp; Accounts'!AM$18, 'E2 Allocators'!$B$15:$W$15, 0),FALSE)*$G95)</f>
        <v>0</v>
      </c>
      <c r="AN95" s="1321">
        <f>IF(ISERROR(VLOOKUP(VLOOKUP($A95, 'E4 TB Allocation Details'!$A$18:$L$214, MATCH("Customer ID", 'E4 TB Allocation Details'!$A$18:$L$18, 0),FALSE), 'E2 Allocators'!$B$15:$W$361, MATCH('O5 Details by Class &amp; Accounts'!AN$18, 'E2 Allocators'!$B$15:$W$15, 0),FALSE)*$G95), 0, VLOOKUP(VLOOKUP($A95, 'E4 TB Allocation Details'!$A$18:$L$214, MATCH("Customer ID", 'E4 TB Allocation Details'!$A$18:$L$18, 0),FALSE), 'E2 Allocators'!$B$15:$W$361, MATCH('O5 Details by Class &amp; Accounts'!AN$18, 'E2 Allocators'!$B$15:$W$15, 0),FALSE)*$G95)</f>
        <v>0</v>
      </c>
      <c r="AO95" s="1321">
        <f>IF(ISERROR(VLOOKUP(VLOOKUP($A95, 'E4 TB Allocation Details'!$A$18:$L$214, MATCH("Customer ID", 'E4 TB Allocation Details'!$A$18:$L$18, 0),FALSE), 'E2 Allocators'!$B$15:$W$361, MATCH('O5 Details by Class &amp; Accounts'!AO$18, 'E2 Allocators'!$B$15:$W$15, 0),FALSE)*$G95), 0, VLOOKUP(VLOOKUP($A95, 'E4 TB Allocation Details'!$A$18:$L$214, MATCH("Customer ID", 'E4 TB Allocation Details'!$A$18:$L$18, 0),FALSE), 'E2 Allocators'!$B$15:$W$361, MATCH('O5 Details by Class &amp; Accounts'!AO$18, 'E2 Allocators'!$B$15:$W$15, 0),FALSE)*$G95)</f>
        <v>0</v>
      </c>
      <c r="AP95" s="1321">
        <f>IF(ISERROR(VLOOKUP(VLOOKUP($A95, 'E4 TB Allocation Details'!$A$18:$L$214, MATCH("Customer ID", 'E4 TB Allocation Details'!$A$18:$L$18, 0),FALSE), 'E2 Allocators'!$B$15:$W$361, MATCH('O5 Details by Class &amp; Accounts'!AP$18, 'E2 Allocators'!$B$15:$W$15, 0),FALSE)*$G95), 0, VLOOKUP(VLOOKUP($A95, 'E4 TB Allocation Details'!$A$18:$L$214, MATCH("Customer ID", 'E4 TB Allocation Details'!$A$18:$L$18, 0),FALSE), 'E2 Allocators'!$B$15:$W$361, MATCH('O5 Details by Class &amp; Accounts'!AP$18, 'E2 Allocators'!$B$15:$W$15, 0),FALSE)*$G95)</f>
        <v>0</v>
      </c>
      <c r="AQ95" s="1321">
        <f>IF(ISERROR(VLOOKUP(VLOOKUP($A95, 'E4 TB Allocation Details'!$A$18:$L$214, MATCH("Customer ID", 'E4 TB Allocation Details'!$A$18:$L$18, 0),FALSE), 'E2 Allocators'!$B$15:$W$361, MATCH('O5 Details by Class &amp; Accounts'!AQ$18, 'E2 Allocators'!$B$15:$W$15, 0),FALSE)*$G95), 0, VLOOKUP(VLOOKUP($A95, 'E4 TB Allocation Details'!$A$18:$L$214, MATCH("Customer ID", 'E4 TB Allocation Details'!$A$18:$L$18, 0),FALSE), 'E2 Allocators'!$B$15:$W$361, MATCH('O5 Details by Class &amp; Accounts'!AQ$18, 'E2 Allocators'!$B$15:$W$15, 0),FALSE)*$G95)</f>
        <v>0</v>
      </c>
      <c r="AR95" s="1321">
        <f>IF(ISERROR(VLOOKUP(VLOOKUP($A95, 'E4 TB Allocation Details'!$A$18:$L$214, MATCH("Customer ID", 'E4 TB Allocation Details'!$A$18:$L$18, 0),FALSE), 'E2 Allocators'!$B$15:$W$361, MATCH('O5 Details by Class &amp; Accounts'!AR$18, 'E2 Allocators'!$B$15:$W$15, 0),FALSE)*$G95), 0, VLOOKUP(VLOOKUP($A95, 'E4 TB Allocation Details'!$A$18:$L$214, MATCH("Customer ID", 'E4 TB Allocation Details'!$A$18:$L$18, 0),FALSE), 'E2 Allocators'!$B$15:$W$361, MATCH('O5 Details by Class &amp; Accounts'!AR$18, 'E2 Allocators'!$B$15:$W$15, 0),FALSE)*$G95)</f>
        <v>0</v>
      </c>
      <c r="AS95" s="1321">
        <f>IF(ISERROR(VLOOKUP(VLOOKUP($A95, 'E4 TB Allocation Details'!$A$18:$L$214, MATCH("Customer ID", 'E4 TB Allocation Details'!$A$18:$L$18, 0),FALSE), 'E2 Allocators'!$B$15:$W$361, MATCH('O5 Details by Class &amp; Accounts'!AS$18, 'E2 Allocators'!$B$15:$W$15, 0),FALSE)*$G95), 0, VLOOKUP(VLOOKUP($A95, 'E4 TB Allocation Details'!$A$18:$L$214, MATCH("Customer ID", 'E4 TB Allocation Details'!$A$18:$L$18, 0),FALSE), 'E2 Allocators'!$B$15:$W$361, MATCH('O5 Details by Class &amp; Accounts'!AS$18, 'E2 Allocators'!$B$15:$W$15, 0),FALSE)*$G95)</f>
        <v>0</v>
      </c>
      <c r="AT95" s="1321">
        <f>IF(ISERROR(VLOOKUP(VLOOKUP($A95, 'E4 TB Allocation Details'!$A$18:$L$214, MATCH("Customer ID", 'E4 TB Allocation Details'!$A$18:$L$18, 0),FALSE), 'E2 Allocators'!$B$15:$W$361, MATCH('O5 Details by Class &amp; Accounts'!AT$18, 'E2 Allocators'!$B$15:$W$15, 0),FALSE)*$G95), 0, VLOOKUP(VLOOKUP($A95, 'E4 TB Allocation Details'!$A$18:$L$214, MATCH("Customer ID", 'E4 TB Allocation Details'!$A$18:$L$18, 0),FALSE), 'E2 Allocators'!$B$15:$W$361, MATCH('O5 Details by Class &amp; Accounts'!AT$18, 'E2 Allocators'!$B$15:$W$15, 0),FALSE)*$G95)</f>
        <v>0</v>
      </c>
      <c r="AU95" s="1321">
        <f>IF(ISERROR(VLOOKUP(VLOOKUP($A95, 'E4 TB Allocation Details'!$A$18:$L$214, MATCH("Customer ID", 'E4 TB Allocation Details'!$A$18:$L$18, 0),FALSE), 'E2 Allocators'!$B$15:$W$361, MATCH('O5 Details by Class &amp; Accounts'!AU$18, 'E2 Allocators'!$B$15:$W$15, 0),FALSE)*$G95), 0, VLOOKUP(VLOOKUP($A95, 'E4 TB Allocation Details'!$A$18:$L$214, MATCH("Customer ID", 'E4 TB Allocation Details'!$A$18:$L$18, 0),FALSE), 'E2 Allocators'!$B$15:$W$361, MATCH('O5 Details by Class &amp; Accounts'!AU$18, 'E2 Allocators'!$B$15:$W$15, 0),FALSE)*$G95)</f>
        <v>0</v>
      </c>
      <c r="AV95" s="1321">
        <f>IF(ISERROR(VLOOKUP(VLOOKUP($A95, 'E4 TB Allocation Details'!$A$18:$L$214, MATCH("Customer ID", 'E4 TB Allocation Details'!$A$18:$L$18, 0),FALSE), 'E2 Allocators'!$B$15:$W$361, MATCH('O5 Details by Class &amp; Accounts'!AV$18, 'E2 Allocators'!$B$15:$W$15, 0),FALSE)*$G95), 0, VLOOKUP(VLOOKUP($A95, 'E4 TB Allocation Details'!$A$18:$L$214, MATCH("Customer ID", 'E4 TB Allocation Details'!$A$18:$L$18, 0),FALSE), 'E2 Allocators'!$B$15:$W$361, MATCH('O5 Details by Class &amp; Accounts'!AV$18, 'E2 Allocators'!$B$15:$W$15, 0),FALSE)*$G95)</f>
        <v>0</v>
      </c>
      <c r="AW95" s="1321">
        <f>IF(ISERROR(VLOOKUP(VLOOKUP($A95, 'E4 TB Allocation Details'!$A$18:$L$214, MATCH("Customer ID", 'E4 TB Allocation Details'!$A$18:$L$18, 0),FALSE), 'E2 Allocators'!$B$15:$W$361, MATCH('O5 Details by Class &amp; Accounts'!AW$18, 'E2 Allocators'!$B$15:$W$15, 0),FALSE)*$G95), 0, VLOOKUP(VLOOKUP($A95, 'E4 TB Allocation Details'!$A$18:$L$214, MATCH("Customer ID", 'E4 TB Allocation Details'!$A$18:$L$18, 0),FALSE), 'E2 Allocators'!$B$15:$W$361, MATCH('O5 Details by Class &amp; Accounts'!AW$18, 'E2 Allocators'!$B$15:$W$15, 0),FALSE)*$G95)</f>
        <v>0</v>
      </c>
      <c r="AX95" s="1321">
        <f t="shared" si="22"/>
        <v>0</v>
      </c>
      <c r="AY95" s="1321">
        <f>IF(ISERROR(VLOOKUP(VLOOKUP($A95, 'E4 TB Allocation Details'!$A$18:$L$214, MATCH("Misc ID", 'E4 TB Allocation Details'!$A$18:$L$18, 0),FALSE), 'E2 Allocators'!$B$15:$W$361, MATCH('O5 Details by Class &amp; Accounts'!AY$18, 'E2 Allocators'!$B$15:$W$15, 0),FALSE)*$E95), 0, VLOOKUP(VLOOKUP($A95, 'E4 TB Allocation Details'!$A$18:$L$214, MATCH("Misc ID", 'E4 TB Allocation Details'!$A$18:$L$18, 0),FALSE), 'E2 Allocators'!$B$15:$W$361, MATCH('O5 Details by Class &amp; Accounts'!AY$18, 'E2 Allocators'!$B$15:$W$15, 0),FALSE)*$E95)</f>
        <v>0</v>
      </c>
      <c r="AZ95" s="1321">
        <f>IF(ISERROR(VLOOKUP(VLOOKUP($A95, 'E4 TB Allocation Details'!$A$18:$L$214, MATCH("Misc ID", 'E4 TB Allocation Details'!$A$18:$L$18, 0),FALSE), 'E2 Allocators'!$B$15:$W$361, MATCH('O5 Details by Class &amp; Accounts'!AZ$18, 'E2 Allocators'!$B$15:$W$15, 0),FALSE)*$E95), 0, VLOOKUP(VLOOKUP($A95, 'E4 TB Allocation Details'!$A$18:$L$214, MATCH("Misc ID", 'E4 TB Allocation Details'!$A$18:$L$18, 0),FALSE), 'E2 Allocators'!$B$15:$W$361, MATCH('O5 Details by Class &amp; Accounts'!AZ$18, 'E2 Allocators'!$B$15:$W$15, 0),FALSE)*$E95)</f>
        <v>0</v>
      </c>
      <c r="BA95" s="1321">
        <f>IF(ISERROR(VLOOKUP(VLOOKUP($A95, 'E4 TB Allocation Details'!$A$18:$L$214, MATCH("Misc ID", 'E4 TB Allocation Details'!$A$18:$L$18, 0),FALSE), 'E2 Allocators'!$B$15:$W$361, MATCH('O5 Details by Class &amp; Accounts'!BA$18, 'E2 Allocators'!$B$15:$W$15, 0),FALSE)*$E95), 0, VLOOKUP(VLOOKUP($A95, 'E4 TB Allocation Details'!$A$18:$L$214, MATCH("Misc ID", 'E4 TB Allocation Details'!$A$18:$L$18, 0),FALSE), 'E2 Allocators'!$B$15:$W$361, MATCH('O5 Details by Class &amp; Accounts'!BA$18, 'E2 Allocators'!$B$15:$W$15, 0),FALSE)*$E95)</f>
        <v>0</v>
      </c>
      <c r="BB95" s="1321">
        <f>IF(ISERROR(VLOOKUP(VLOOKUP($A95, 'E4 TB Allocation Details'!$A$18:$L$214, MATCH("Misc ID", 'E4 TB Allocation Details'!$A$18:$L$18, 0),FALSE), 'E2 Allocators'!$B$15:$W$361, MATCH('O5 Details by Class &amp; Accounts'!BB$18, 'E2 Allocators'!$B$15:$W$15, 0),FALSE)*$E95), 0, VLOOKUP(VLOOKUP($A95, 'E4 TB Allocation Details'!$A$18:$L$214, MATCH("Misc ID", 'E4 TB Allocation Details'!$A$18:$L$18, 0),FALSE), 'E2 Allocators'!$B$15:$W$361, MATCH('O5 Details by Class &amp; Accounts'!BB$18, 'E2 Allocators'!$B$15:$W$15, 0),FALSE)*$E95)</f>
        <v>0</v>
      </c>
      <c r="BC95" s="1321">
        <f>IF(ISERROR(VLOOKUP(VLOOKUP($A95, 'E4 TB Allocation Details'!$A$18:$L$214, MATCH("Misc ID", 'E4 TB Allocation Details'!$A$18:$L$18, 0),FALSE), 'E2 Allocators'!$B$15:$W$361, MATCH('O5 Details by Class &amp; Accounts'!BC$18, 'E2 Allocators'!$B$15:$W$15, 0),FALSE)*$E95), 0, VLOOKUP(VLOOKUP($A95, 'E4 TB Allocation Details'!$A$18:$L$214, MATCH("Misc ID", 'E4 TB Allocation Details'!$A$18:$L$18, 0),FALSE), 'E2 Allocators'!$B$15:$W$361, MATCH('O5 Details by Class &amp; Accounts'!BC$18, 'E2 Allocators'!$B$15:$W$15, 0),FALSE)*$E95)</f>
        <v>0</v>
      </c>
      <c r="BD95" s="1321">
        <f>IF(ISERROR(VLOOKUP(VLOOKUP($A95, 'E4 TB Allocation Details'!$A$18:$L$214, MATCH("Misc ID", 'E4 TB Allocation Details'!$A$18:$L$18, 0),FALSE), 'E2 Allocators'!$B$15:$W$361, MATCH('O5 Details by Class &amp; Accounts'!BD$18, 'E2 Allocators'!$B$15:$W$15, 0),FALSE)*$E95), 0, VLOOKUP(VLOOKUP($A95, 'E4 TB Allocation Details'!$A$18:$L$214, MATCH("Misc ID", 'E4 TB Allocation Details'!$A$18:$L$18, 0),FALSE), 'E2 Allocators'!$B$15:$W$361, MATCH('O5 Details by Class &amp; Accounts'!BD$18, 'E2 Allocators'!$B$15:$W$15, 0),FALSE)*$E95)</f>
        <v>0</v>
      </c>
      <c r="BE95" s="1321">
        <f>IF(ISERROR(VLOOKUP(VLOOKUP($A95, 'E4 TB Allocation Details'!$A$18:$L$214, MATCH("Misc ID", 'E4 TB Allocation Details'!$A$18:$L$18, 0),FALSE), 'E2 Allocators'!$B$15:$W$361, MATCH('O5 Details by Class &amp; Accounts'!BE$18, 'E2 Allocators'!$B$15:$W$15, 0),FALSE)*$E95), 0, VLOOKUP(VLOOKUP($A95, 'E4 TB Allocation Details'!$A$18:$L$214, MATCH("Misc ID", 'E4 TB Allocation Details'!$A$18:$L$18, 0),FALSE), 'E2 Allocators'!$B$15:$W$361, MATCH('O5 Details by Class &amp; Accounts'!BE$18, 'E2 Allocators'!$B$15:$W$15, 0),FALSE)*$E95)</f>
        <v>0</v>
      </c>
      <c r="BF95" s="1321">
        <f>IF(ISERROR(VLOOKUP(VLOOKUP($A95, 'E4 TB Allocation Details'!$A$18:$L$214, MATCH("Misc ID", 'E4 TB Allocation Details'!$A$18:$L$18, 0),FALSE), 'E2 Allocators'!$B$15:$W$361, MATCH('O5 Details by Class &amp; Accounts'!BF$18, 'E2 Allocators'!$B$15:$W$15, 0),FALSE)*$E95), 0, VLOOKUP(VLOOKUP($A95, 'E4 TB Allocation Details'!$A$18:$L$214, MATCH("Misc ID", 'E4 TB Allocation Details'!$A$18:$L$18, 0),FALSE), 'E2 Allocators'!$B$15:$W$361, MATCH('O5 Details by Class &amp; Accounts'!BF$18, 'E2 Allocators'!$B$15:$W$15, 0),FALSE)*$E95)</f>
        <v>0</v>
      </c>
      <c r="BG95" s="1321">
        <f>IF(ISERROR(VLOOKUP(VLOOKUP($A95, 'E4 TB Allocation Details'!$A$18:$L$214, MATCH("Misc ID", 'E4 TB Allocation Details'!$A$18:$L$18, 0),FALSE), 'E2 Allocators'!$B$15:$W$361, MATCH('O5 Details by Class &amp; Accounts'!BG$18, 'E2 Allocators'!$B$15:$W$15, 0),FALSE)*$E95), 0, VLOOKUP(VLOOKUP($A95, 'E4 TB Allocation Details'!$A$18:$L$214, MATCH("Misc ID", 'E4 TB Allocation Details'!$A$18:$L$18, 0),FALSE), 'E2 Allocators'!$B$15:$W$361, MATCH('O5 Details by Class &amp; Accounts'!BG$18, 'E2 Allocators'!$B$15:$W$15, 0),FALSE)*$E95)</f>
        <v>0</v>
      </c>
      <c r="BH95" s="1321">
        <f>IF(ISERROR(VLOOKUP(VLOOKUP($A95, 'E4 TB Allocation Details'!$A$18:$L$214, MATCH("Misc ID", 'E4 TB Allocation Details'!$A$18:$L$18, 0),FALSE), 'E2 Allocators'!$B$15:$W$361, MATCH('O5 Details by Class &amp; Accounts'!BH$18, 'E2 Allocators'!$B$15:$W$15, 0),FALSE)*$E95), 0, VLOOKUP(VLOOKUP($A95, 'E4 TB Allocation Details'!$A$18:$L$214, MATCH("Misc ID", 'E4 TB Allocation Details'!$A$18:$L$18, 0),FALSE), 'E2 Allocators'!$B$15:$W$361, MATCH('O5 Details by Class &amp; Accounts'!BH$18, 'E2 Allocators'!$B$15:$W$15, 0),FALSE)*$E95)</f>
        <v>0</v>
      </c>
      <c r="BI95" s="1321">
        <f>IF(ISERROR(VLOOKUP(VLOOKUP($A95, 'E4 TB Allocation Details'!$A$18:$L$214, MATCH("Misc ID", 'E4 TB Allocation Details'!$A$18:$L$18, 0),FALSE), 'E2 Allocators'!$B$15:$W$361, MATCH('O5 Details by Class &amp; Accounts'!BI$18, 'E2 Allocators'!$B$15:$W$15, 0),FALSE)*$E95), 0, VLOOKUP(VLOOKUP($A95, 'E4 TB Allocation Details'!$A$18:$L$214, MATCH("Misc ID", 'E4 TB Allocation Details'!$A$18:$L$18, 0),FALSE), 'E2 Allocators'!$B$15:$W$361, MATCH('O5 Details by Class &amp; Accounts'!BI$18, 'E2 Allocators'!$B$15:$W$15, 0),FALSE)*$E95)</f>
        <v>0</v>
      </c>
      <c r="BJ95" s="1321">
        <f>IF(ISERROR(VLOOKUP(VLOOKUP($A95, 'E4 TB Allocation Details'!$A$18:$L$214, MATCH("Misc ID", 'E4 TB Allocation Details'!$A$18:$L$18, 0),FALSE), 'E2 Allocators'!$B$15:$W$361, MATCH('O5 Details by Class &amp; Accounts'!BJ$18, 'E2 Allocators'!$B$15:$W$15, 0),FALSE)*$E95), 0, VLOOKUP(VLOOKUP($A95, 'E4 TB Allocation Details'!$A$18:$L$214, MATCH("Misc ID", 'E4 TB Allocation Details'!$A$18:$L$18, 0),FALSE), 'E2 Allocators'!$B$15:$W$361, MATCH('O5 Details by Class &amp; Accounts'!BJ$18, 'E2 Allocators'!$B$15:$W$15, 0),FALSE)*$E95)</f>
        <v>0</v>
      </c>
      <c r="BK95" s="1321">
        <f>IF(ISERROR(VLOOKUP(VLOOKUP($A95, 'E4 TB Allocation Details'!$A$18:$L$214, MATCH("Misc ID", 'E4 TB Allocation Details'!$A$18:$L$18, 0),FALSE), 'E2 Allocators'!$B$15:$W$361, MATCH('O5 Details by Class &amp; Accounts'!BK$18, 'E2 Allocators'!$B$15:$W$15, 0),FALSE)*$E95), 0, VLOOKUP(VLOOKUP($A95, 'E4 TB Allocation Details'!$A$18:$L$214, MATCH("Misc ID", 'E4 TB Allocation Details'!$A$18:$L$18, 0),FALSE), 'E2 Allocators'!$B$15:$W$361, MATCH('O5 Details by Class &amp; Accounts'!BK$18, 'E2 Allocators'!$B$15:$W$15, 0),FALSE)*$E95)</f>
        <v>0</v>
      </c>
      <c r="BL95" s="1321">
        <f>IF(ISERROR(VLOOKUP(VLOOKUP($A95, 'E4 TB Allocation Details'!$A$18:$L$214, MATCH("Misc ID", 'E4 TB Allocation Details'!$A$18:$L$18, 0),FALSE), 'E2 Allocators'!$B$15:$W$361, MATCH('O5 Details by Class &amp; Accounts'!BL$18, 'E2 Allocators'!$B$15:$W$15, 0),FALSE)*$E95), 0, VLOOKUP(VLOOKUP($A95, 'E4 TB Allocation Details'!$A$18:$L$214, MATCH("Misc ID", 'E4 TB Allocation Details'!$A$18:$L$18, 0),FALSE), 'E2 Allocators'!$B$15:$W$361, MATCH('O5 Details by Class &amp; Accounts'!BL$18, 'E2 Allocators'!$B$15:$W$15, 0),FALSE)*$E95)</f>
        <v>0</v>
      </c>
      <c r="BM95" s="1321">
        <f>IF(ISERROR(VLOOKUP(VLOOKUP($A95, 'E4 TB Allocation Details'!$A$18:$L$214, MATCH("Misc ID", 'E4 TB Allocation Details'!$A$18:$L$18, 0),FALSE), 'E2 Allocators'!$B$15:$W$361, MATCH('O5 Details by Class &amp; Accounts'!BM$18, 'E2 Allocators'!$B$15:$W$15, 0),FALSE)*$E95), 0, VLOOKUP(VLOOKUP($A95, 'E4 TB Allocation Details'!$A$18:$L$214, MATCH("Misc ID", 'E4 TB Allocation Details'!$A$18:$L$18, 0),FALSE), 'E2 Allocators'!$B$15:$W$361, MATCH('O5 Details by Class &amp; Accounts'!BM$18, 'E2 Allocators'!$B$15:$W$15, 0),FALSE)*$E95)</f>
        <v>0</v>
      </c>
      <c r="BN95" s="1321">
        <f>IF(ISERROR(VLOOKUP(VLOOKUP($A95, 'E4 TB Allocation Details'!$A$18:$L$214, MATCH("Misc ID", 'E4 TB Allocation Details'!$A$18:$L$18, 0),FALSE), 'E2 Allocators'!$B$15:$W$361, MATCH('O5 Details by Class &amp; Accounts'!BN$18, 'E2 Allocators'!$B$15:$W$15, 0),FALSE)*$E95), 0, VLOOKUP(VLOOKUP($A95, 'E4 TB Allocation Details'!$A$18:$L$214, MATCH("Misc ID", 'E4 TB Allocation Details'!$A$18:$L$18, 0),FALSE), 'E2 Allocators'!$B$15:$W$361, MATCH('O5 Details by Class &amp; Accounts'!BN$18, 'E2 Allocators'!$B$15:$W$15, 0),FALSE)*$E95)</f>
        <v>0</v>
      </c>
      <c r="BO95" s="1321">
        <f>IF(ISERROR(VLOOKUP(VLOOKUP($A95, 'E4 TB Allocation Details'!$A$18:$L$214, MATCH("Misc ID", 'E4 TB Allocation Details'!$A$18:$L$18, 0),FALSE), 'E2 Allocators'!$B$15:$W$361, MATCH('O5 Details by Class &amp; Accounts'!BO$18, 'E2 Allocators'!$B$15:$W$15, 0),FALSE)*$E95), 0, VLOOKUP(VLOOKUP($A95, 'E4 TB Allocation Details'!$A$18:$L$214, MATCH("Misc ID", 'E4 TB Allocation Details'!$A$18:$L$18, 0),FALSE), 'E2 Allocators'!$B$15:$W$361, MATCH('O5 Details by Class &amp; Accounts'!BO$18, 'E2 Allocators'!$B$15:$W$15, 0),FALSE)*$E95)</f>
        <v>0</v>
      </c>
      <c r="BP95" s="1321">
        <f>IF(ISERROR(VLOOKUP(VLOOKUP($A95, 'E4 TB Allocation Details'!$A$18:$L$214, MATCH("Misc ID", 'E4 TB Allocation Details'!$A$18:$L$18, 0),FALSE), 'E2 Allocators'!$B$15:$W$361, MATCH('O5 Details by Class &amp; Accounts'!BP$18, 'E2 Allocators'!$B$15:$W$15, 0),FALSE)*$E95), 0, VLOOKUP(VLOOKUP($A95, 'E4 TB Allocation Details'!$A$18:$L$214, MATCH("Misc ID", 'E4 TB Allocation Details'!$A$18:$L$18, 0),FALSE), 'E2 Allocators'!$B$15:$W$361, MATCH('O5 Details by Class &amp; Accounts'!BP$18, 'E2 Allocators'!$B$15:$W$15, 0),FALSE)*$E95)</f>
        <v>0</v>
      </c>
      <c r="BQ95" s="1321">
        <f>IF(ISERROR(VLOOKUP(VLOOKUP($A95, 'E4 TB Allocation Details'!$A$18:$L$214, MATCH("Misc ID", 'E4 TB Allocation Details'!$A$18:$L$18, 0),FALSE), 'E2 Allocators'!$B$15:$W$361, MATCH('O5 Details by Class &amp; Accounts'!BQ$18, 'E2 Allocators'!$B$15:$W$15, 0),FALSE)*$E95), 0, VLOOKUP(VLOOKUP($A95, 'E4 TB Allocation Details'!$A$18:$L$214, MATCH("Misc ID", 'E4 TB Allocation Details'!$A$18:$L$18, 0),FALSE), 'E2 Allocators'!$B$15:$W$361, MATCH('O5 Details by Class &amp; Accounts'!BQ$18, 'E2 Allocators'!$B$15:$W$15, 0),FALSE)*$E95)</f>
        <v>0</v>
      </c>
      <c r="BR95" s="1321">
        <f>IF(ISERROR(VLOOKUP(VLOOKUP($A95, 'E4 TB Allocation Details'!$A$18:$L$214, MATCH("Misc ID", 'E4 TB Allocation Details'!$A$18:$L$18, 0),FALSE), 'E2 Allocators'!$B$15:$W$361, MATCH('O5 Details by Class &amp; Accounts'!BR$18, 'E2 Allocators'!$B$15:$W$15, 0),FALSE)*$E95), 0, VLOOKUP(VLOOKUP($A95, 'E4 TB Allocation Details'!$A$18:$L$214, MATCH("Misc ID", 'E4 TB Allocation Details'!$A$18:$L$18, 0),FALSE), 'E2 Allocators'!$B$15:$W$361, MATCH('O5 Details by Class &amp; Accounts'!BR$18, 'E2 Allocators'!$B$15:$W$15, 0),FALSE)*$E95)</f>
        <v>0</v>
      </c>
      <c r="BS95" s="1321">
        <f t="shared" si="23"/>
        <v>0</v>
      </c>
      <c r="BT95" s="1321">
        <f>IF(ISERROR(VLOOKUP(VLOOKUP($A95, 'E4 TB Allocation Details'!$A$18:$L$214, MATCH("A &amp; G ID", 'E4 TB Allocation Details'!$A$18:$L$18, 0),FALSE), 'E2 Allocators'!$B$15:$W$361, MATCH('O5 Details by Class &amp; Accounts'!BT$18, 'E2 Allocators'!$B$15:$W$15, 0),FALSE)*$E95), 0, VLOOKUP(VLOOKUP($A95, 'E4 TB Allocation Details'!$A$18:$L$214, MATCH("A &amp; G ID", 'E4 TB Allocation Details'!$A$18:$L$18, 0),FALSE), 'E2 Allocators'!$B$15:$W$361, MATCH('O5 Details by Class &amp; Accounts'!BT$18, 'E2 Allocators'!$B$15:$W$15, 0),FALSE)*$E95)</f>
        <v>0</v>
      </c>
      <c r="BU95" s="1321">
        <f>IF(ISERROR(VLOOKUP(VLOOKUP($A95, 'E4 TB Allocation Details'!$A$18:$L$214, MATCH("A &amp; G ID", 'E4 TB Allocation Details'!$A$18:$L$18, 0),FALSE), 'E2 Allocators'!$B$15:$W$361, MATCH('O5 Details by Class &amp; Accounts'!BU$18, 'E2 Allocators'!$B$15:$W$15, 0),FALSE)*$E95), 0, VLOOKUP(VLOOKUP($A95, 'E4 TB Allocation Details'!$A$18:$L$214, MATCH("A &amp; G ID", 'E4 TB Allocation Details'!$A$18:$L$18, 0),FALSE), 'E2 Allocators'!$B$15:$W$361, MATCH('O5 Details by Class &amp; Accounts'!BU$18, 'E2 Allocators'!$B$15:$W$15, 0),FALSE)*$E95)</f>
        <v>0</v>
      </c>
      <c r="BV95" s="1321">
        <f>IF(ISERROR(VLOOKUP(VLOOKUP($A95, 'E4 TB Allocation Details'!$A$18:$L$214, MATCH("A &amp; G ID", 'E4 TB Allocation Details'!$A$18:$L$18, 0),FALSE), 'E2 Allocators'!$B$15:$W$361, MATCH('O5 Details by Class &amp; Accounts'!BV$18, 'E2 Allocators'!$B$15:$W$15, 0),FALSE)*$E95), 0, VLOOKUP(VLOOKUP($A95, 'E4 TB Allocation Details'!$A$18:$L$214, MATCH("A &amp; G ID", 'E4 TB Allocation Details'!$A$18:$L$18, 0),FALSE), 'E2 Allocators'!$B$15:$W$361, MATCH('O5 Details by Class &amp; Accounts'!BV$18, 'E2 Allocators'!$B$15:$W$15, 0),FALSE)*$E95)</f>
        <v>0</v>
      </c>
      <c r="BW95" s="1321">
        <f>IF(ISERROR(VLOOKUP(VLOOKUP($A95, 'E4 TB Allocation Details'!$A$18:$L$214, MATCH("A &amp; G ID", 'E4 TB Allocation Details'!$A$18:$L$18, 0),FALSE), 'E2 Allocators'!$B$15:$W$361, MATCH('O5 Details by Class &amp; Accounts'!BW$18, 'E2 Allocators'!$B$15:$W$15, 0),FALSE)*$E95), 0, VLOOKUP(VLOOKUP($A95, 'E4 TB Allocation Details'!$A$18:$L$214, MATCH("A &amp; G ID", 'E4 TB Allocation Details'!$A$18:$L$18, 0),FALSE), 'E2 Allocators'!$B$15:$W$361, MATCH('O5 Details by Class &amp; Accounts'!BW$18, 'E2 Allocators'!$B$15:$W$15, 0),FALSE)*$E95)</f>
        <v>0</v>
      </c>
      <c r="BX95" s="1321">
        <f>IF(ISERROR(VLOOKUP(VLOOKUP($A95, 'E4 TB Allocation Details'!$A$18:$L$214, MATCH("A &amp; G ID", 'E4 TB Allocation Details'!$A$18:$L$18, 0),FALSE), 'E2 Allocators'!$B$15:$W$361, MATCH('O5 Details by Class &amp; Accounts'!BX$18, 'E2 Allocators'!$B$15:$W$15, 0),FALSE)*$E95), 0, VLOOKUP(VLOOKUP($A95, 'E4 TB Allocation Details'!$A$18:$L$214, MATCH("A &amp; G ID", 'E4 TB Allocation Details'!$A$18:$L$18, 0),FALSE), 'E2 Allocators'!$B$15:$W$361, MATCH('O5 Details by Class &amp; Accounts'!BX$18, 'E2 Allocators'!$B$15:$W$15, 0),FALSE)*$E95)</f>
        <v>0</v>
      </c>
      <c r="BY95" s="1321">
        <f>IF(ISERROR(VLOOKUP(VLOOKUP($A95, 'E4 TB Allocation Details'!$A$18:$L$214, MATCH("A &amp; G ID", 'E4 TB Allocation Details'!$A$18:$L$18, 0),FALSE), 'E2 Allocators'!$B$15:$W$361, MATCH('O5 Details by Class &amp; Accounts'!BY$18, 'E2 Allocators'!$B$15:$W$15, 0),FALSE)*$E95), 0, VLOOKUP(VLOOKUP($A95, 'E4 TB Allocation Details'!$A$18:$L$214, MATCH("A &amp; G ID", 'E4 TB Allocation Details'!$A$18:$L$18, 0),FALSE), 'E2 Allocators'!$B$15:$W$361, MATCH('O5 Details by Class &amp; Accounts'!BY$18, 'E2 Allocators'!$B$15:$W$15, 0),FALSE)*$E95)</f>
        <v>0</v>
      </c>
      <c r="BZ95" s="1321">
        <f>IF(ISERROR(VLOOKUP(VLOOKUP($A95, 'E4 TB Allocation Details'!$A$18:$L$214, MATCH("A &amp; G ID", 'E4 TB Allocation Details'!$A$18:$L$18, 0),FALSE), 'E2 Allocators'!$B$15:$W$361, MATCH('O5 Details by Class &amp; Accounts'!BZ$18, 'E2 Allocators'!$B$15:$W$15, 0),FALSE)*$E95), 0, VLOOKUP(VLOOKUP($A95, 'E4 TB Allocation Details'!$A$18:$L$214, MATCH("A &amp; G ID", 'E4 TB Allocation Details'!$A$18:$L$18, 0),FALSE), 'E2 Allocators'!$B$15:$W$361, MATCH('O5 Details by Class &amp; Accounts'!BZ$18, 'E2 Allocators'!$B$15:$W$15, 0),FALSE)*$E95)</f>
        <v>0</v>
      </c>
      <c r="CA95" s="1321">
        <f>IF(ISERROR(VLOOKUP(VLOOKUP($A95, 'E4 TB Allocation Details'!$A$18:$L$214, MATCH("A &amp; G ID", 'E4 TB Allocation Details'!$A$18:$L$18, 0),FALSE), 'E2 Allocators'!$B$15:$W$361, MATCH('O5 Details by Class &amp; Accounts'!CA$18, 'E2 Allocators'!$B$15:$W$15, 0),FALSE)*$E95), 0, VLOOKUP(VLOOKUP($A95, 'E4 TB Allocation Details'!$A$18:$L$214, MATCH("A &amp; G ID", 'E4 TB Allocation Details'!$A$18:$L$18, 0),FALSE), 'E2 Allocators'!$B$15:$W$361, MATCH('O5 Details by Class &amp; Accounts'!CA$18, 'E2 Allocators'!$B$15:$W$15, 0),FALSE)*$E95)</f>
        <v>0</v>
      </c>
      <c r="CB95" s="1321">
        <f>IF(ISERROR(VLOOKUP(VLOOKUP($A95, 'E4 TB Allocation Details'!$A$18:$L$214, MATCH("A &amp; G ID", 'E4 TB Allocation Details'!$A$18:$L$18, 0),FALSE), 'E2 Allocators'!$B$15:$W$361, MATCH('O5 Details by Class &amp; Accounts'!CB$18, 'E2 Allocators'!$B$15:$W$15, 0),FALSE)*$E95), 0, VLOOKUP(VLOOKUP($A95, 'E4 TB Allocation Details'!$A$18:$L$214, MATCH("A &amp; G ID", 'E4 TB Allocation Details'!$A$18:$L$18, 0),FALSE), 'E2 Allocators'!$B$15:$W$361, MATCH('O5 Details by Class &amp; Accounts'!CB$18, 'E2 Allocators'!$B$15:$W$15, 0),FALSE)*$E95)</f>
        <v>0</v>
      </c>
      <c r="CC95" s="1321">
        <f>IF(ISERROR(VLOOKUP(VLOOKUP($A95, 'E4 TB Allocation Details'!$A$18:$L$214, MATCH("A &amp; G ID", 'E4 TB Allocation Details'!$A$18:$L$18, 0),FALSE), 'E2 Allocators'!$B$15:$W$361, MATCH('O5 Details by Class &amp; Accounts'!CC$18, 'E2 Allocators'!$B$15:$W$15, 0),FALSE)*$E95), 0, VLOOKUP(VLOOKUP($A95, 'E4 TB Allocation Details'!$A$18:$L$214, MATCH("A &amp; G ID", 'E4 TB Allocation Details'!$A$18:$L$18, 0),FALSE), 'E2 Allocators'!$B$15:$W$361, MATCH('O5 Details by Class &amp; Accounts'!CC$18, 'E2 Allocators'!$B$15:$W$15, 0),FALSE)*$E95)</f>
        <v>0</v>
      </c>
      <c r="CD95" s="1321">
        <f>IF(ISERROR(VLOOKUP(VLOOKUP($A95, 'E4 TB Allocation Details'!$A$18:$L$214, MATCH("A &amp; G ID", 'E4 TB Allocation Details'!$A$18:$L$18, 0),FALSE), 'E2 Allocators'!$B$15:$W$361, MATCH('O5 Details by Class &amp; Accounts'!CD$18, 'E2 Allocators'!$B$15:$W$15, 0),FALSE)*$E95), 0, VLOOKUP(VLOOKUP($A95, 'E4 TB Allocation Details'!$A$18:$L$214, MATCH("A &amp; G ID", 'E4 TB Allocation Details'!$A$18:$L$18, 0),FALSE), 'E2 Allocators'!$B$15:$W$361, MATCH('O5 Details by Class &amp; Accounts'!CD$18, 'E2 Allocators'!$B$15:$W$15, 0),FALSE)*$E95)</f>
        <v>0</v>
      </c>
      <c r="CE95" s="1321">
        <f>IF(ISERROR(VLOOKUP(VLOOKUP($A95, 'E4 TB Allocation Details'!$A$18:$L$214, MATCH("A &amp; G ID", 'E4 TB Allocation Details'!$A$18:$L$18, 0),FALSE), 'E2 Allocators'!$B$15:$W$361, MATCH('O5 Details by Class &amp; Accounts'!CE$18, 'E2 Allocators'!$B$15:$W$15, 0),FALSE)*$E95), 0, VLOOKUP(VLOOKUP($A95, 'E4 TB Allocation Details'!$A$18:$L$214, MATCH("A &amp; G ID", 'E4 TB Allocation Details'!$A$18:$L$18, 0),FALSE), 'E2 Allocators'!$B$15:$W$361, MATCH('O5 Details by Class &amp; Accounts'!CE$18, 'E2 Allocators'!$B$15:$W$15, 0),FALSE)*$E95)</f>
        <v>0</v>
      </c>
      <c r="CF95" s="1321">
        <f>IF(ISERROR(VLOOKUP(VLOOKUP($A95, 'E4 TB Allocation Details'!$A$18:$L$214, MATCH("A &amp; G ID", 'E4 TB Allocation Details'!$A$18:$L$18, 0),FALSE), 'E2 Allocators'!$B$15:$W$361, MATCH('O5 Details by Class &amp; Accounts'!CF$18, 'E2 Allocators'!$B$15:$W$15, 0),FALSE)*$E95), 0, VLOOKUP(VLOOKUP($A95, 'E4 TB Allocation Details'!$A$18:$L$214, MATCH("A &amp; G ID", 'E4 TB Allocation Details'!$A$18:$L$18, 0),FALSE), 'E2 Allocators'!$B$15:$W$361, MATCH('O5 Details by Class &amp; Accounts'!CF$18, 'E2 Allocators'!$B$15:$W$15, 0),FALSE)*$E95)</f>
        <v>0</v>
      </c>
      <c r="CG95" s="1321">
        <f>IF(ISERROR(VLOOKUP(VLOOKUP($A95, 'E4 TB Allocation Details'!$A$18:$L$214, MATCH("A &amp; G ID", 'E4 TB Allocation Details'!$A$18:$L$18, 0),FALSE), 'E2 Allocators'!$B$15:$W$361, MATCH('O5 Details by Class &amp; Accounts'!CG$18, 'E2 Allocators'!$B$15:$W$15, 0),FALSE)*$E95), 0, VLOOKUP(VLOOKUP($A95, 'E4 TB Allocation Details'!$A$18:$L$214, MATCH("A &amp; G ID", 'E4 TB Allocation Details'!$A$18:$L$18, 0),FALSE), 'E2 Allocators'!$B$15:$W$361, MATCH('O5 Details by Class &amp; Accounts'!CG$18, 'E2 Allocators'!$B$15:$W$15, 0),FALSE)*$E95)</f>
        <v>0</v>
      </c>
      <c r="CH95" s="1321">
        <f>IF(ISERROR(VLOOKUP(VLOOKUP($A95, 'E4 TB Allocation Details'!$A$18:$L$214, MATCH("A &amp; G ID", 'E4 TB Allocation Details'!$A$18:$L$18, 0),FALSE), 'E2 Allocators'!$B$15:$W$361, MATCH('O5 Details by Class &amp; Accounts'!CH$18, 'E2 Allocators'!$B$15:$W$15, 0),FALSE)*$E95), 0, VLOOKUP(VLOOKUP($A95, 'E4 TB Allocation Details'!$A$18:$L$214, MATCH("A &amp; G ID", 'E4 TB Allocation Details'!$A$18:$L$18, 0),FALSE), 'E2 Allocators'!$B$15:$W$361, MATCH('O5 Details by Class &amp; Accounts'!CH$18, 'E2 Allocators'!$B$15:$W$15, 0),FALSE)*$E95)</f>
        <v>0</v>
      </c>
      <c r="CI95" s="1321">
        <f>IF(ISERROR(VLOOKUP(VLOOKUP($A95, 'E4 TB Allocation Details'!$A$18:$L$214, MATCH("A &amp; G ID", 'E4 TB Allocation Details'!$A$18:$L$18, 0),FALSE), 'E2 Allocators'!$B$15:$W$361, MATCH('O5 Details by Class &amp; Accounts'!CI$18, 'E2 Allocators'!$B$15:$W$15, 0),FALSE)*$E95), 0, VLOOKUP(VLOOKUP($A95, 'E4 TB Allocation Details'!$A$18:$L$214, MATCH("A &amp; G ID", 'E4 TB Allocation Details'!$A$18:$L$18, 0),FALSE), 'E2 Allocators'!$B$15:$W$361, MATCH('O5 Details by Class &amp; Accounts'!CI$18, 'E2 Allocators'!$B$15:$W$15, 0),FALSE)*$E95)</f>
        <v>0</v>
      </c>
      <c r="CJ95" s="1321">
        <f>IF(ISERROR(VLOOKUP(VLOOKUP($A95, 'E4 TB Allocation Details'!$A$18:$L$214, MATCH("A &amp; G ID", 'E4 TB Allocation Details'!$A$18:$L$18, 0),FALSE), 'E2 Allocators'!$B$15:$W$361, MATCH('O5 Details by Class &amp; Accounts'!CJ$18, 'E2 Allocators'!$B$15:$W$15, 0),FALSE)*$E95), 0, VLOOKUP(VLOOKUP($A95, 'E4 TB Allocation Details'!$A$18:$L$214, MATCH("A &amp; G ID", 'E4 TB Allocation Details'!$A$18:$L$18, 0),FALSE), 'E2 Allocators'!$B$15:$W$361, MATCH('O5 Details by Class &amp; Accounts'!CJ$18, 'E2 Allocators'!$B$15:$W$15, 0),FALSE)*$E95)</f>
        <v>0</v>
      </c>
      <c r="CK95" s="1321">
        <f>IF(ISERROR(VLOOKUP(VLOOKUP($A95, 'E4 TB Allocation Details'!$A$18:$L$214, MATCH("A &amp; G ID", 'E4 TB Allocation Details'!$A$18:$L$18, 0),FALSE), 'E2 Allocators'!$B$15:$W$361, MATCH('O5 Details by Class &amp; Accounts'!CK$18, 'E2 Allocators'!$B$15:$W$15, 0),FALSE)*$E95), 0, VLOOKUP(VLOOKUP($A95, 'E4 TB Allocation Details'!$A$18:$L$214, MATCH("A &amp; G ID", 'E4 TB Allocation Details'!$A$18:$L$18, 0),FALSE), 'E2 Allocators'!$B$15:$W$361, MATCH('O5 Details by Class &amp; Accounts'!CK$18, 'E2 Allocators'!$B$15:$W$15, 0),FALSE)*$E95)</f>
        <v>0</v>
      </c>
      <c r="CL95" s="1321">
        <f>IF(ISERROR(VLOOKUP(VLOOKUP($A95, 'E4 TB Allocation Details'!$A$18:$L$214, MATCH("A &amp; G ID", 'E4 TB Allocation Details'!$A$18:$L$18, 0),FALSE), 'E2 Allocators'!$B$15:$W$361, MATCH('O5 Details by Class &amp; Accounts'!CL$18, 'E2 Allocators'!$B$15:$W$15, 0),FALSE)*$E95), 0, VLOOKUP(VLOOKUP($A95, 'E4 TB Allocation Details'!$A$18:$L$214, MATCH("A &amp; G ID", 'E4 TB Allocation Details'!$A$18:$L$18, 0),FALSE), 'E2 Allocators'!$B$15:$W$361, MATCH('O5 Details by Class &amp; Accounts'!CL$18, 'E2 Allocators'!$B$15:$W$15, 0),FALSE)*$E95)</f>
        <v>0</v>
      </c>
      <c r="CM95" s="1321">
        <f>IF(ISERROR(VLOOKUP(VLOOKUP($A95, 'E4 TB Allocation Details'!$A$18:$L$214, MATCH("A &amp; G ID", 'E4 TB Allocation Details'!$A$18:$L$18, 0),FALSE), 'E2 Allocators'!$B$15:$W$361, MATCH('O5 Details by Class &amp; Accounts'!CM$18, 'E2 Allocators'!$B$15:$W$15, 0),FALSE)*$E95), 0, VLOOKUP(VLOOKUP($A95, 'E4 TB Allocation Details'!$A$18:$L$214, MATCH("A &amp; G ID", 'E4 TB Allocation Details'!$A$18:$L$18, 0),FALSE), 'E2 Allocators'!$B$15:$W$361, MATCH('O5 Details by Class &amp; Accounts'!CM$18, 'E2 Allocators'!$B$15:$W$15, 0),FALSE)*$E95)</f>
        <v>0</v>
      </c>
      <c r="CN95" s="1321">
        <f t="shared" si="24"/>
        <v>0</v>
      </c>
      <c r="CO95" s="1650">
        <f t="shared" si="25"/>
        <v>-8000</v>
      </c>
      <c r="CQ95" s="1898" t="s">
        <v>1283</v>
      </c>
    </row>
    <row r="96" spans="1:95" s="64" customFormat="1" ht="12.75">
      <c r="A96" s="1092" t="s">
        <v>1309</v>
      </c>
      <c r="B96" s="1093" t="s">
        <v>1311</v>
      </c>
      <c r="C96" s="1647">
        <f>IF(ISERROR(VLOOKUP($A96,'I3 TB Data'!$A$19:$H$484,MATCH('O5 Details by Class &amp; Accounts'!$C$18, 'I3 TB Data'!$A$19:$H$19,0),0)), 0, VLOOKUP($A96,'I3 TB Data'!$A$19:$H$484,MATCH('O5 Details by Class &amp; Accounts'!$C$18,'I3 TB Data'!$A$19:$H$19,0),0))</f>
        <v>0</v>
      </c>
      <c r="D96" s="1648"/>
      <c r="E96" s="1647">
        <f>C96+D96</f>
        <v>0</v>
      </c>
      <c r="F96" s="1649">
        <f>IF(ISERROR(VLOOKUP($A96, 'E1 Categorization'!A34:E125, MATCH("Customer Component", 'E1 Categorization'!$A$33:$E$33,0), 0)), 0, IF(VLOOKUP($A96, 'E1 Categorization'!A34:E125, MATCH("Customer Component", 'E1 Categorization'!$A$33:$E$33,0), 0)=0, 'O5 Details by Class &amp; Accounts'!$E96, IF(AND(VLOOKUP($A96, 'E1 Categorization'!A34:E125, MATCH("Customer Component", 'E1 Categorization'!$A$33:$E$33,0), 0) &gt;0, VLOOKUP($A96, 'E1 Categorization'!A34:E125, MATCH("Customer Component", 'E1 Categorization'!$A$33:$E$33,0), 0)&lt;1), 'O5 Details by Class &amp; Accounts'!$E96*(1-VLOOKUP($A96, 'E1 Categorization'!A34:E125, MATCH("Customer Component", 'E1 Categorization'!$A$33:$E$33,0), 0)), 0)))</f>
        <v>0</v>
      </c>
      <c r="G96" s="1649">
        <f>IF(ISERROR(VLOOKUP($A96, 'E1 Categorization'!A34:E125, MATCH("Customer Component", 'E1 Categorization'!$A$33:$E$33,0), 0)),0, IF(VLOOKUP($A96, 'E1 Categorization'!A34:E125, MATCH("Customer Component", 'E1 Categorization'!$A$33:$E$33,0), 0)=0, 0, IF(AND(VLOOKUP($A96, 'E1 Categorization'!A34:E125, MATCH("Customer Component", 'E1 Categorization'!$A$33:$E$33,0), 0) &gt;0, VLOOKUP($A96, 'E1 Categorization'!A34:E125, MATCH("Customer Component", 'E1 Categorization'!$A$33:$E$33,0), 0)&lt;1), 'O5 Details by Class &amp; Accounts'!$E96*(VLOOKUP($A96, 'E1 Categorization'!A34:E125, MATCH("Customer Component", 'E1 Categorization'!$A$33:$E$33,0), 0)), 'O5 Details by Class &amp; Accounts'!$E96)))</f>
        <v>0</v>
      </c>
      <c r="H96" s="1321">
        <f>F96+G96</f>
        <v>0</v>
      </c>
      <c r="I96" s="1321">
        <f>IF(ISERROR(VLOOKUP(VLOOKUP($A96, 'E4 TB Allocation Details'!$A$18:$L$214, MATCH("Demand ID", 'E4 TB Allocation Details'!$A$18:$L$18, 0),FALSE), 'E2 Allocators'!$B$15:$W$361, MATCH('O5 Details by Class &amp; Accounts'!I$18, 'E2 Allocators'!$B$15:$W$15, 0),FALSE)*$F96), 0, VLOOKUP(VLOOKUP($A96, 'E4 TB Allocation Details'!$A$18:$L$214, MATCH("Demand ID", 'E4 TB Allocation Details'!$A$18:$L$18, 0),FALSE), 'E2 Allocators'!$B$15:$W$361, MATCH('O5 Details by Class &amp; Accounts'!I$18, 'E2 Allocators'!$B$15:$W$15, 0),FALSE)*$F96)</f>
        <v>0</v>
      </c>
      <c r="J96" s="1321">
        <f>IF(ISERROR(VLOOKUP(VLOOKUP($A96, 'E4 TB Allocation Details'!$A$18:$L$214, MATCH("Demand ID", 'E4 TB Allocation Details'!$A$18:$L$18, 0),FALSE), 'E2 Allocators'!$B$15:$W$361, MATCH('O5 Details by Class &amp; Accounts'!J$18, 'E2 Allocators'!$B$15:$W$15, 0),FALSE)*$F96), 0, VLOOKUP(VLOOKUP($A96, 'E4 TB Allocation Details'!$A$18:$L$214, MATCH("Demand ID", 'E4 TB Allocation Details'!$A$18:$L$18, 0),FALSE), 'E2 Allocators'!$B$15:$W$361, MATCH('O5 Details by Class &amp; Accounts'!J$18, 'E2 Allocators'!$B$15:$W$15, 0),FALSE)*$F96)</f>
        <v>0</v>
      </c>
      <c r="K96" s="1321">
        <f>IF(ISERROR(VLOOKUP(VLOOKUP($A96, 'E4 TB Allocation Details'!$A$18:$L$214, MATCH("Demand ID", 'E4 TB Allocation Details'!$A$18:$L$18, 0),FALSE), 'E2 Allocators'!$B$15:$W$361, MATCH('O5 Details by Class &amp; Accounts'!K$18, 'E2 Allocators'!$B$15:$W$15, 0),FALSE)*$F96), 0, VLOOKUP(VLOOKUP($A96, 'E4 TB Allocation Details'!$A$18:$L$214, MATCH("Demand ID", 'E4 TB Allocation Details'!$A$18:$L$18, 0),FALSE), 'E2 Allocators'!$B$15:$W$361, MATCH('O5 Details by Class &amp; Accounts'!K$18, 'E2 Allocators'!$B$15:$W$15, 0),FALSE)*$F96)</f>
        <v>0</v>
      </c>
      <c r="L96" s="1321">
        <f>IF(ISERROR(VLOOKUP(VLOOKUP($A96, 'E4 TB Allocation Details'!$A$18:$L$214, MATCH("Demand ID", 'E4 TB Allocation Details'!$A$18:$L$18, 0),FALSE), 'E2 Allocators'!$B$15:$W$361, MATCH('O5 Details by Class &amp; Accounts'!L$18, 'E2 Allocators'!$B$15:$W$15, 0),FALSE)*$F96), 0, VLOOKUP(VLOOKUP($A96, 'E4 TB Allocation Details'!$A$18:$L$214, MATCH("Demand ID", 'E4 TB Allocation Details'!$A$18:$L$18, 0),FALSE), 'E2 Allocators'!$B$15:$W$361, MATCH('O5 Details by Class &amp; Accounts'!L$18, 'E2 Allocators'!$B$15:$W$15, 0),FALSE)*$F96)</f>
        <v>0</v>
      </c>
      <c r="M96" s="1321">
        <f>IF(ISERROR(VLOOKUP(VLOOKUP($A96, 'E4 TB Allocation Details'!$A$18:$L$214, MATCH("Demand ID", 'E4 TB Allocation Details'!$A$18:$L$18, 0),FALSE), 'E2 Allocators'!$B$15:$W$361, MATCH('O5 Details by Class &amp; Accounts'!M$18, 'E2 Allocators'!$B$15:$W$15, 0),FALSE)*$F96), 0, VLOOKUP(VLOOKUP($A96, 'E4 TB Allocation Details'!$A$18:$L$214, MATCH("Demand ID", 'E4 TB Allocation Details'!$A$18:$L$18, 0),FALSE), 'E2 Allocators'!$B$15:$W$361, MATCH('O5 Details by Class &amp; Accounts'!M$18, 'E2 Allocators'!$B$15:$W$15, 0),FALSE)*$F96)</f>
        <v>0</v>
      </c>
      <c r="N96" s="1321">
        <f>IF(ISERROR(VLOOKUP(VLOOKUP($A96, 'E4 TB Allocation Details'!$A$18:$L$214, MATCH("Demand ID", 'E4 TB Allocation Details'!$A$18:$L$18, 0),FALSE), 'E2 Allocators'!$B$15:$W$361, MATCH('O5 Details by Class &amp; Accounts'!N$18, 'E2 Allocators'!$B$15:$W$15, 0),FALSE)*$F96), 0, VLOOKUP(VLOOKUP($A96, 'E4 TB Allocation Details'!$A$18:$L$214, MATCH("Demand ID", 'E4 TB Allocation Details'!$A$18:$L$18, 0),FALSE), 'E2 Allocators'!$B$15:$W$361, MATCH('O5 Details by Class &amp; Accounts'!N$18, 'E2 Allocators'!$B$15:$W$15, 0),FALSE)*$F96)</f>
        <v>0</v>
      </c>
      <c r="O96" s="1321">
        <f>IF(ISERROR(VLOOKUP(VLOOKUP($A96, 'E4 TB Allocation Details'!$A$18:$L$214, MATCH("Demand ID", 'E4 TB Allocation Details'!$A$18:$L$18, 0),FALSE), 'E2 Allocators'!$B$15:$W$361, MATCH('O5 Details by Class &amp; Accounts'!O$18, 'E2 Allocators'!$B$15:$W$15, 0),FALSE)*$F96), 0, VLOOKUP(VLOOKUP($A96, 'E4 TB Allocation Details'!$A$18:$L$214, MATCH("Demand ID", 'E4 TB Allocation Details'!$A$18:$L$18, 0),FALSE), 'E2 Allocators'!$B$15:$W$361, MATCH('O5 Details by Class &amp; Accounts'!O$18, 'E2 Allocators'!$B$15:$W$15, 0),FALSE)*$F96)</f>
        <v>0</v>
      </c>
      <c r="P96" s="1321">
        <f>IF(ISERROR(VLOOKUP(VLOOKUP($A96, 'E4 TB Allocation Details'!$A$18:$L$214, MATCH("Demand ID", 'E4 TB Allocation Details'!$A$18:$L$18, 0),FALSE), 'E2 Allocators'!$B$15:$W$361, MATCH('O5 Details by Class &amp; Accounts'!P$18, 'E2 Allocators'!$B$15:$W$15, 0),FALSE)*$F96), 0, VLOOKUP(VLOOKUP($A96, 'E4 TB Allocation Details'!$A$18:$L$214, MATCH("Demand ID", 'E4 TB Allocation Details'!$A$18:$L$18, 0),FALSE), 'E2 Allocators'!$B$15:$W$361, MATCH('O5 Details by Class &amp; Accounts'!P$18, 'E2 Allocators'!$B$15:$W$15, 0),FALSE)*$F96)</f>
        <v>0</v>
      </c>
      <c r="Q96" s="1321">
        <f>IF(ISERROR(VLOOKUP(VLOOKUP($A96, 'E4 TB Allocation Details'!$A$18:$L$214, MATCH("Demand ID", 'E4 TB Allocation Details'!$A$18:$L$18, 0),FALSE), 'E2 Allocators'!$B$15:$W$361, MATCH('O5 Details by Class &amp; Accounts'!Q$18, 'E2 Allocators'!$B$15:$W$15, 0),FALSE)*$F96), 0, VLOOKUP(VLOOKUP($A96, 'E4 TB Allocation Details'!$A$18:$L$214, MATCH("Demand ID", 'E4 TB Allocation Details'!$A$18:$L$18, 0),FALSE), 'E2 Allocators'!$B$15:$W$361, MATCH('O5 Details by Class &amp; Accounts'!Q$18, 'E2 Allocators'!$B$15:$W$15, 0),FALSE)*$F96)</f>
        <v>0</v>
      </c>
      <c r="R96" s="1321">
        <f>IF(ISERROR(VLOOKUP(VLOOKUP($A96, 'E4 TB Allocation Details'!$A$18:$L$214, MATCH("Demand ID", 'E4 TB Allocation Details'!$A$18:$L$18, 0),FALSE), 'E2 Allocators'!$B$15:$W$361, MATCH('O5 Details by Class &amp; Accounts'!R$18, 'E2 Allocators'!$B$15:$W$15, 0),FALSE)*$F96), 0, VLOOKUP(VLOOKUP($A96, 'E4 TB Allocation Details'!$A$18:$L$214, MATCH("Demand ID", 'E4 TB Allocation Details'!$A$18:$L$18, 0),FALSE), 'E2 Allocators'!$B$15:$W$361, MATCH('O5 Details by Class &amp; Accounts'!R$18, 'E2 Allocators'!$B$15:$W$15, 0),FALSE)*$F96)</f>
        <v>0</v>
      </c>
      <c r="S96" s="1321">
        <f>IF(ISERROR(VLOOKUP(VLOOKUP($A96, 'E4 TB Allocation Details'!$A$18:$L$214, MATCH("Demand ID", 'E4 TB Allocation Details'!$A$18:$L$18, 0),FALSE), 'E2 Allocators'!$B$15:$W$361, MATCH('O5 Details by Class &amp; Accounts'!S$18, 'E2 Allocators'!$B$15:$W$15, 0),FALSE)*$F96), 0, VLOOKUP(VLOOKUP($A96, 'E4 TB Allocation Details'!$A$18:$L$214, MATCH("Demand ID", 'E4 TB Allocation Details'!$A$18:$L$18, 0),FALSE), 'E2 Allocators'!$B$15:$W$361, MATCH('O5 Details by Class &amp; Accounts'!S$18, 'E2 Allocators'!$B$15:$W$15, 0),FALSE)*$F96)</f>
        <v>0</v>
      </c>
      <c r="T96" s="1321">
        <f>IF(ISERROR(VLOOKUP(VLOOKUP($A96, 'E4 TB Allocation Details'!$A$18:$L$214, MATCH("Demand ID", 'E4 TB Allocation Details'!$A$18:$L$18, 0),FALSE), 'E2 Allocators'!$B$15:$W$361, MATCH('O5 Details by Class &amp; Accounts'!T$18, 'E2 Allocators'!$B$15:$W$15, 0),FALSE)*$F96), 0, VLOOKUP(VLOOKUP($A96, 'E4 TB Allocation Details'!$A$18:$L$214, MATCH("Demand ID", 'E4 TB Allocation Details'!$A$18:$L$18, 0),FALSE), 'E2 Allocators'!$B$15:$W$361, MATCH('O5 Details by Class &amp; Accounts'!T$18, 'E2 Allocators'!$B$15:$W$15, 0),FALSE)*$F96)</f>
        <v>0</v>
      </c>
      <c r="U96" s="1321">
        <f>IF(ISERROR(VLOOKUP(VLOOKUP($A96, 'E4 TB Allocation Details'!$A$18:$L$214, MATCH("Demand ID", 'E4 TB Allocation Details'!$A$18:$L$18, 0),FALSE), 'E2 Allocators'!$B$15:$W$361, MATCH('O5 Details by Class &amp; Accounts'!U$18, 'E2 Allocators'!$B$15:$W$15, 0),FALSE)*$F96), 0, VLOOKUP(VLOOKUP($A96, 'E4 TB Allocation Details'!$A$18:$L$214, MATCH("Demand ID", 'E4 TB Allocation Details'!$A$18:$L$18, 0),FALSE), 'E2 Allocators'!$B$15:$W$361, MATCH('O5 Details by Class &amp; Accounts'!U$18, 'E2 Allocators'!$B$15:$W$15, 0),FALSE)*$F96)</f>
        <v>0</v>
      </c>
      <c r="V96" s="1321">
        <f>IF(ISERROR(VLOOKUP(VLOOKUP($A96, 'E4 TB Allocation Details'!$A$18:$L$214, MATCH("Demand ID", 'E4 TB Allocation Details'!$A$18:$L$18, 0),FALSE), 'E2 Allocators'!$B$15:$W$361, MATCH('O5 Details by Class &amp; Accounts'!V$18, 'E2 Allocators'!$B$15:$W$15, 0),FALSE)*$F96), 0, VLOOKUP(VLOOKUP($A96, 'E4 TB Allocation Details'!$A$18:$L$214, MATCH("Demand ID", 'E4 TB Allocation Details'!$A$18:$L$18, 0),FALSE), 'E2 Allocators'!$B$15:$W$361, MATCH('O5 Details by Class &amp; Accounts'!V$18, 'E2 Allocators'!$B$15:$W$15, 0),FALSE)*$F96)</f>
        <v>0</v>
      </c>
      <c r="W96" s="1321">
        <f>IF(ISERROR(VLOOKUP(VLOOKUP($A96, 'E4 TB Allocation Details'!$A$18:$L$214, MATCH("Demand ID", 'E4 TB Allocation Details'!$A$18:$L$18, 0),FALSE), 'E2 Allocators'!$B$15:$W$361, MATCH('O5 Details by Class &amp; Accounts'!W$18, 'E2 Allocators'!$B$15:$W$15, 0),FALSE)*$F96), 0, VLOOKUP(VLOOKUP($A96, 'E4 TB Allocation Details'!$A$18:$L$214, MATCH("Demand ID", 'E4 TB Allocation Details'!$A$18:$L$18, 0),FALSE), 'E2 Allocators'!$B$15:$W$361, MATCH('O5 Details by Class &amp; Accounts'!W$18, 'E2 Allocators'!$B$15:$W$15, 0),FALSE)*$F96)</f>
        <v>0</v>
      </c>
      <c r="X96" s="1321">
        <f>IF(ISERROR(VLOOKUP(VLOOKUP($A96, 'E4 TB Allocation Details'!$A$18:$L$214, MATCH("Demand ID", 'E4 TB Allocation Details'!$A$18:$L$18, 0),FALSE), 'E2 Allocators'!$B$15:$W$361, MATCH('O5 Details by Class &amp; Accounts'!X$18, 'E2 Allocators'!$B$15:$W$15, 0),FALSE)*$F96), 0, VLOOKUP(VLOOKUP($A96, 'E4 TB Allocation Details'!$A$18:$L$214, MATCH("Demand ID", 'E4 TB Allocation Details'!$A$18:$L$18, 0),FALSE), 'E2 Allocators'!$B$15:$W$361, MATCH('O5 Details by Class &amp; Accounts'!X$18, 'E2 Allocators'!$B$15:$W$15, 0),FALSE)*$F96)</f>
        <v>0</v>
      </c>
      <c r="Y96" s="1321">
        <f>IF(ISERROR(VLOOKUP(VLOOKUP($A96, 'E4 TB Allocation Details'!$A$18:$L$214, MATCH("Demand ID", 'E4 TB Allocation Details'!$A$18:$L$18, 0),FALSE), 'E2 Allocators'!$B$15:$W$361, MATCH('O5 Details by Class &amp; Accounts'!Y$18, 'E2 Allocators'!$B$15:$W$15, 0),FALSE)*$F96), 0, VLOOKUP(VLOOKUP($A96, 'E4 TB Allocation Details'!$A$18:$L$214, MATCH("Demand ID", 'E4 TB Allocation Details'!$A$18:$L$18, 0),FALSE), 'E2 Allocators'!$B$15:$W$361, MATCH('O5 Details by Class &amp; Accounts'!Y$18, 'E2 Allocators'!$B$15:$W$15, 0),FALSE)*$F96)</f>
        <v>0</v>
      </c>
      <c r="Z96" s="1321">
        <f>IF(ISERROR(VLOOKUP(VLOOKUP($A96, 'E4 TB Allocation Details'!$A$18:$L$214, MATCH("Demand ID", 'E4 TB Allocation Details'!$A$18:$L$18, 0),FALSE), 'E2 Allocators'!$B$15:$W$361, MATCH('O5 Details by Class &amp; Accounts'!Z$18, 'E2 Allocators'!$B$15:$W$15, 0),FALSE)*$F96), 0, VLOOKUP(VLOOKUP($A96, 'E4 TB Allocation Details'!$A$18:$L$214, MATCH("Demand ID", 'E4 TB Allocation Details'!$A$18:$L$18, 0),FALSE), 'E2 Allocators'!$B$15:$W$361, MATCH('O5 Details by Class &amp; Accounts'!Z$18, 'E2 Allocators'!$B$15:$W$15, 0),FALSE)*$F96)</f>
        <v>0</v>
      </c>
      <c r="AA96" s="1321">
        <f>IF(ISERROR(VLOOKUP(VLOOKUP($A96, 'E4 TB Allocation Details'!$A$18:$L$214, MATCH("Demand ID", 'E4 TB Allocation Details'!$A$18:$L$18, 0),FALSE), 'E2 Allocators'!$B$15:$W$361, MATCH('O5 Details by Class &amp; Accounts'!AA$18, 'E2 Allocators'!$B$15:$W$15, 0),FALSE)*$F96), 0, VLOOKUP(VLOOKUP($A96, 'E4 TB Allocation Details'!$A$18:$L$214, MATCH("Demand ID", 'E4 TB Allocation Details'!$A$18:$L$18, 0),FALSE), 'E2 Allocators'!$B$15:$W$361, MATCH('O5 Details by Class &amp; Accounts'!AA$18, 'E2 Allocators'!$B$15:$W$15, 0),FALSE)*$F96)</f>
        <v>0</v>
      </c>
      <c r="AB96" s="1321">
        <f>IF(ISERROR(VLOOKUP(VLOOKUP($A96, 'E4 TB Allocation Details'!$A$18:$L$214, MATCH("Demand ID", 'E4 TB Allocation Details'!$A$18:$L$18, 0),FALSE), 'E2 Allocators'!$B$15:$W$361, MATCH('O5 Details by Class &amp; Accounts'!AB$18, 'E2 Allocators'!$B$15:$W$15, 0),FALSE)*$F96), 0, VLOOKUP(VLOOKUP($A96, 'E4 TB Allocation Details'!$A$18:$L$214, MATCH("Demand ID", 'E4 TB Allocation Details'!$A$18:$L$18, 0),FALSE), 'E2 Allocators'!$B$15:$W$361, MATCH('O5 Details by Class &amp; Accounts'!AB$18, 'E2 Allocators'!$B$15:$W$15, 0),FALSE)*$F96)</f>
        <v>0</v>
      </c>
      <c r="AC96" s="1321">
        <f>SUM(I96:AB96)</f>
        <v>0</v>
      </c>
      <c r="AD96" s="1321">
        <f>IF(ISERROR(VLOOKUP(VLOOKUP($A96, 'E4 TB Allocation Details'!$A$18:$L$214, MATCH("Customer ID", 'E4 TB Allocation Details'!$A$18:$L$18, 0),FALSE), 'E2 Allocators'!$B$15:$W$361, MATCH('O5 Details by Class &amp; Accounts'!AD$18, 'E2 Allocators'!$B$15:$W$15, 0),FALSE)*$G96), 0, VLOOKUP(VLOOKUP($A96, 'E4 TB Allocation Details'!$A$18:$L$214, MATCH("Customer ID", 'E4 TB Allocation Details'!$A$18:$L$18, 0),FALSE), 'E2 Allocators'!$B$15:$W$361, MATCH('O5 Details by Class &amp; Accounts'!AD$18, 'E2 Allocators'!$B$15:$W$15, 0),FALSE)*$G96)</f>
        <v>0</v>
      </c>
      <c r="AE96" s="1321">
        <f>IF(ISERROR(VLOOKUP(VLOOKUP($A96, 'E4 TB Allocation Details'!$A$18:$L$214, MATCH("Customer ID", 'E4 TB Allocation Details'!$A$18:$L$18, 0),FALSE), 'E2 Allocators'!$B$15:$W$361, MATCH('O5 Details by Class &amp; Accounts'!AE$18, 'E2 Allocators'!$B$15:$W$15, 0),FALSE)*$G96), 0, VLOOKUP(VLOOKUP($A96, 'E4 TB Allocation Details'!$A$18:$L$214, MATCH("Customer ID", 'E4 TB Allocation Details'!$A$18:$L$18, 0),FALSE), 'E2 Allocators'!$B$15:$W$361, MATCH('O5 Details by Class &amp; Accounts'!AE$18, 'E2 Allocators'!$B$15:$W$15, 0),FALSE)*$G96)</f>
        <v>0</v>
      </c>
      <c r="AF96" s="1321">
        <f>IF(ISERROR(VLOOKUP(VLOOKUP($A96, 'E4 TB Allocation Details'!$A$18:$L$214, MATCH("Customer ID", 'E4 TB Allocation Details'!$A$18:$L$18, 0),FALSE), 'E2 Allocators'!$B$15:$W$361, MATCH('O5 Details by Class &amp; Accounts'!AF$18, 'E2 Allocators'!$B$15:$W$15, 0),FALSE)*$G96), 0, VLOOKUP(VLOOKUP($A96, 'E4 TB Allocation Details'!$A$18:$L$214, MATCH("Customer ID", 'E4 TB Allocation Details'!$A$18:$L$18, 0),FALSE), 'E2 Allocators'!$B$15:$W$361, MATCH('O5 Details by Class &amp; Accounts'!AF$18, 'E2 Allocators'!$B$15:$W$15, 0),FALSE)*$G96)</f>
        <v>0</v>
      </c>
      <c r="AG96" s="1321">
        <f>IF(ISERROR(VLOOKUP(VLOOKUP($A96, 'E4 TB Allocation Details'!$A$18:$L$214, MATCH("Customer ID", 'E4 TB Allocation Details'!$A$18:$L$18, 0),FALSE), 'E2 Allocators'!$B$15:$W$361, MATCH('O5 Details by Class &amp; Accounts'!AG$18, 'E2 Allocators'!$B$15:$W$15, 0),FALSE)*$G96), 0, VLOOKUP(VLOOKUP($A96, 'E4 TB Allocation Details'!$A$18:$L$214, MATCH("Customer ID", 'E4 TB Allocation Details'!$A$18:$L$18, 0),FALSE), 'E2 Allocators'!$B$15:$W$361, MATCH('O5 Details by Class &amp; Accounts'!AG$18, 'E2 Allocators'!$B$15:$W$15, 0),FALSE)*$G96)</f>
        <v>0</v>
      </c>
      <c r="AH96" s="1321">
        <f>IF(ISERROR(VLOOKUP(VLOOKUP($A96, 'E4 TB Allocation Details'!$A$18:$L$214, MATCH("Customer ID", 'E4 TB Allocation Details'!$A$18:$L$18, 0),FALSE), 'E2 Allocators'!$B$15:$W$361, MATCH('O5 Details by Class &amp; Accounts'!AH$18, 'E2 Allocators'!$B$15:$W$15, 0),FALSE)*$G96), 0, VLOOKUP(VLOOKUP($A96, 'E4 TB Allocation Details'!$A$18:$L$214, MATCH("Customer ID", 'E4 TB Allocation Details'!$A$18:$L$18, 0),FALSE), 'E2 Allocators'!$B$15:$W$361, MATCH('O5 Details by Class &amp; Accounts'!AH$18, 'E2 Allocators'!$B$15:$W$15, 0),FALSE)*$G96)</f>
        <v>0</v>
      </c>
      <c r="AI96" s="1321">
        <f>IF(ISERROR(VLOOKUP(VLOOKUP($A96, 'E4 TB Allocation Details'!$A$18:$L$214, MATCH("Customer ID", 'E4 TB Allocation Details'!$A$18:$L$18, 0),FALSE), 'E2 Allocators'!$B$15:$W$361, MATCH('O5 Details by Class &amp; Accounts'!AI$18, 'E2 Allocators'!$B$15:$W$15, 0),FALSE)*$G96), 0, VLOOKUP(VLOOKUP($A96, 'E4 TB Allocation Details'!$A$18:$L$214, MATCH("Customer ID", 'E4 TB Allocation Details'!$A$18:$L$18, 0),FALSE), 'E2 Allocators'!$B$15:$W$361, MATCH('O5 Details by Class &amp; Accounts'!AI$18, 'E2 Allocators'!$B$15:$W$15, 0),FALSE)*$G96)</f>
        <v>0</v>
      </c>
      <c r="AJ96" s="1321">
        <f>IF(ISERROR(VLOOKUP(VLOOKUP($A96, 'E4 TB Allocation Details'!$A$18:$L$214, MATCH("Customer ID", 'E4 TB Allocation Details'!$A$18:$L$18, 0),FALSE), 'E2 Allocators'!$B$15:$W$361, MATCH('O5 Details by Class &amp; Accounts'!AJ$18, 'E2 Allocators'!$B$15:$W$15, 0),FALSE)*$G96), 0, VLOOKUP(VLOOKUP($A96, 'E4 TB Allocation Details'!$A$18:$L$214, MATCH("Customer ID", 'E4 TB Allocation Details'!$A$18:$L$18, 0),FALSE), 'E2 Allocators'!$B$15:$W$361, MATCH('O5 Details by Class &amp; Accounts'!AJ$18, 'E2 Allocators'!$B$15:$W$15, 0),FALSE)*$G96)</f>
        <v>0</v>
      </c>
      <c r="AK96" s="1321">
        <f>IF(ISERROR(VLOOKUP(VLOOKUP($A96, 'E4 TB Allocation Details'!$A$18:$L$214, MATCH("Customer ID", 'E4 TB Allocation Details'!$A$18:$L$18, 0),FALSE), 'E2 Allocators'!$B$15:$W$361, MATCH('O5 Details by Class &amp; Accounts'!AK$18, 'E2 Allocators'!$B$15:$W$15, 0),FALSE)*$G96), 0, VLOOKUP(VLOOKUP($A96, 'E4 TB Allocation Details'!$A$18:$L$214, MATCH("Customer ID", 'E4 TB Allocation Details'!$A$18:$L$18, 0),FALSE), 'E2 Allocators'!$B$15:$W$361, MATCH('O5 Details by Class &amp; Accounts'!AK$18, 'E2 Allocators'!$B$15:$W$15, 0),FALSE)*$G96)</f>
        <v>0</v>
      </c>
      <c r="AL96" s="1321">
        <f>IF(ISERROR(VLOOKUP(VLOOKUP($A96, 'E4 TB Allocation Details'!$A$18:$L$214, MATCH("Customer ID", 'E4 TB Allocation Details'!$A$18:$L$18, 0),FALSE), 'E2 Allocators'!$B$15:$W$361, MATCH('O5 Details by Class &amp; Accounts'!AL$18, 'E2 Allocators'!$B$15:$W$15, 0),FALSE)*$G96), 0, VLOOKUP(VLOOKUP($A96, 'E4 TB Allocation Details'!$A$18:$L$214, MATCH("Customer ID", 'E4 TB Allocation Details'!$A$18:$L$18, 0),FALSE), 'E2 Allocators'!$B$15:$W$361, MATCH('O5 Details by Class &amp; Accounts'!AL$18, 'E2 Allocators'!$B$15:$W$15, 0),FALSE)*$G96)</f>
        <v>0</v>
      </c>
      <c r="AM96" s="1321">
        <f>IF(ISERROR(VLOOKUP(VLOOKUP($A96, 'E4 TB Allocation Details'!$A$18:$L$214, MATCH("Customer ID", 'E4 TB Allocation Details'!$A$18:$L$18, 0),FALSE), 'E2 Allocators'!$B$15:$W$361, MATCH('O5 Details by Class &amp; Accounts'!AM$18, 'E2 Allocators'!$B$15:$W$15, 0),FALSE)*$G96), 0, VLOOKUP(VLOOKUP($A96, 'E4 TB Allocation Details'!$A$18:$L$214, MATCH("Customer ID", 'E4 TB Allocation Details'!$A$18:$L$18, 0),FALSE), 'E2 Allocators'!$B$15:$W$361, MATCH('O5 Details by Class &amp; Accounts'!AM$18, 'E2 Allocators'!$B$15:$W$15, 0),FALSE)*$G96)</f>
        <v>0</v>
      </c>
      <c r="AN96" s="1321">
        <f>IF(ISERROR(VLOOKUP(VLOOKUP($A96, 'E4 TB Allocation Details'!$A$18:$L$214, MATCH("Customer ID", 'E4 TB Allocation Details'!$A$18:$L$18, 0),FALSE), 'E2 Allocators'!$B$15:$W$361, MATCH('O5 Details by Class &amp; Accounts'!AN$18, 'E2 Allocators'!$B$15:$W$15, 0),FALSE)*$G96), 0, VLOOKUP(VLOOKUP($A96, 'E4 TB Allocation Details'!$A$18:$L$214, MATCH("Customer ID", 'E4 TB Allocation Details'!$A$18:$L$18, 0),FALSE), 'E2 Allocators'!$B$15:$W$361, MATCH('O5 Details by Class &amp; Accounts'!AN$18, 'E2 Allocators'!$B$15:$W$15, 0),FALSE)*$G96)</f>
        <v>0</v>
      </c>
      <c r="AO96" s="1321">
        <f>IF(ISERROR(VLOOKUP(VLOOKUP($A96, 'E4 TB Allocation Details'!$A$18:$L$214, MATCH("Customer ID", 'E4 TB Allocation Details'!$A$18:$L$18, 0),FALSE), 'E2 Allocators'!$B$15:$W$361, MATCH('O5 Details by Class &amp; Accounts'!AO$18, 'E2 Allocators'!$B$15:$W$15, 0),FALSE)*$G96), 0, VLOOKUP(VLOOKUP($A96, 'E4 TB Allocation Details'!$A$18:$L$214, MATCH("Customer ID", 'E4 TB Allocation Details'!$A$18:$L$18, 0),FALSE), 'E2 Allocators'!$B$15:$W$361, MATCH('O5 Details by Class &amp; Accounts'!AO$18, 'E2 Allocators'!$B$15:$W$15, 0),FALSE)*$G96)</f>
        <v>0</v>
      </c>
      <c r="AP96" s="1321">
        <f>IF(ISERROR(VLOOKUP(VLOOKUP($A96, 'E4 TB Allocation Details'!$A$18:$L$214, MATCH("Customer ID", 'E4 TB Allocation Details'!$A$18:$L$18, 0),FALSE), 'E2 Allocators'!$B$15:$W$361, MATCH('O5 Details by Class &amp; Accounts'!AP$18, 'E2 Allocators'!$B$15:$W$15, 0),FALSE)*$G96), 0, VLOOKUP(VLOOKUP($A96, 'E4 TB Allocation Details'!$A$18:$L$214, MATCH("Customer ID", 'E4 TB Allocation Details'!$A$18:$L$18, 0),FALSE), 'E2 Allocators'!$B$15:$W$361, MATCH('O5 Details by Class &amp; Accounts'!AP$18, 'E2 Allocators'!$B$15:$W$15, 0),FALSE)*$G96)</f>
        <v>0</v>
      </c>
      <c r="AQ96" s="1321">
        <f>IF(ISERROR(VLOOKUP(VLOOKUP($A96, 'E4 TB Allocation Details'!$A$18:$L$214, MATCH("Customer ID", 'E4 TB Allocation Details'!$A$18:$L$18, 0),FALSE), 'E2 Allocators'!$B$15:$W$361, MATCH('O5 Details by Class &amp; Accounts'!AQ$18, 'E2 Allocators'!$B$15:$W$15, 0),FALSE)*$G96), 0, VLOOKUP(VLOOKUP($A96, 'E4 TB Allocation Details'!$A$18:$L$214, MATCH("Customer ID", 'E4 TB Allocation Details'!$A$18:$L$18, 0),FALSE), 'E2 Allocators'!$B$15:$W$361, MATCH('O5 Details by Class &amp; Accounts'!AQ$18, 'E2 Allocators'!$B$15:$W$15, 0),FALSE)*$G96)</f>
        <v>0</v>
      </c>
      <c r="AR96" s="1321">
        <f>IF(ISERROR(VLOOKUP(VLOOKUP($A96, 'E4 TB Allocation Details'!$A$18:$L$214, MATCH("Customer ID", 'E4 TB Allocation Details'!$A$18:$L$18, 0),FALSE), 'E2 Allocators'!$B$15:$W$361, MATCH('O5 Details by Class &amp; Accounts'!AR$18, 'E2 Allocators'!$B$15:$W$15, 0),FALSE)*$G96), 0, VLOOKUP(VLOOKUP($A96, 'E4 TB Allocation Details'!$A$18:$L$214, MATCH("Customer ID", 'E4 TB Allocation Details'!$A$18:$L$18, 0),FALSE), 'E2 Allocators'!$B$15:$W$361, MATCH('O5 Details by Class &amp; Accounts'!AR$18, 'E2 Allocators'!$B$15:$W$15, 0),FALSE)*$G96)</f>
        <v>0</v>
      </c>
      <c r="AS96" s="1321">
        <f>IF(ISERROR(VLOOKUP(VLOOKUP($A96, 'E4 TB Allocation Details'!$A$18:$L$214, MATCH("Customer ID", 'E4 TB Allocation Details'!$A$18:$L$18, 0),FALSE), 'E2 Allocators'!$B$15:$W$361, MATCH('O5 Details by Class &amp; Accounts'!AS$18, 'E2 Allocators'!$B$15:$W$15, 0),FALSE)*$G96), 0, VLOOKUP(VLOOKUP($A96, 'E4 TB Allocation Details'!$A$18:$L$214, MATCH("Customer ID", 'E4 TB Allocation Details'!$A$18:$L$18, 0),FALSE), 'E2 Allocators'!$B$15:$W$361, MATCH('O5 Details by Class &amp; Accounts'!AS$18, 'E2 Allocators'!$B$15:$W$15, 0),FALSE)*$G96)</f>
        <v>0</v>
      </c>
      <c r="AT96" s="1321">
        <f>IF(ISERROR(VLOOKUP(VLOOKUP($A96, 'E4 TB Allocation Details'!$A$18:$L$214, MATCH("Customer ID", 'E4 TB Allocation Details'!$A$18:$L$18, 0),FALSE), 'E2 Allocators'!$B$15:$W$361, MATCH('O5 Details by Class &amp; Accounts'!AT$18, 'E2 Allocators'!$B$15:$W$15, 0),FALSE)*$G96), 0, VLOOKUP(VLOOKUP($A96, 'E4 TB Allocation Details'!$A$18:$L$214, MATCH("Customer ID", 'E4 TB Allocation Details'!$A$18:$L$18, 0),FALSE), 'E2 Allocators'!$B$15:$W$361, MATCH('O5 Details by Class &amp; Accounts'!AT$18, 'E2 Allocators'!$B$15:$W$15, 0),FALSE)*$G96)</f>
        <v>0</v>
      </c>
      <c r="AU96" s="1321">
        <f>IF(ISERROR(VLOOKUP(VLOOKUP($A96, 'E4 TB Allocation Details'!$A$18:$L$214, MATCH("Customer ID", 'E4 TB Allocation Details'!$A$18:$L$18, 0),FALSE), 'E2 Allocators'!$B$15:$W$361, MATCH('O5 Details by Class &amp; Accounts'!AU$18, 'E2 Allocators'!$B$15:$W$15, 0),FALSE)*$G96), 0, VLOOKUP(VLOOKUP($A96, 'E4 TB Allocation Details'!$A$18:$L$214, MATCH("Customer ID", 'E4 TB Allocation Details'!$A$18:$L$18, 0),FALSE), 'E2 Allocators'!$B$15:$W$361, MATCH('O5 Details by Class &amp; Accounts'!AU$18, 'E2 Allocators'!$B$15:$W$15, 0),FALSE)*$G96)</f>
        <v>0</v>
      </c>
      <c r="AV96" s="1321">
        <f>IF(ISERROR(VLOOKUP(VLOOKUP($A96, 'E4 TB Allocation Details'!$A$18:$L$214, MATCH("Customer ID", 'E4 TB Allocation Details'!$A$18:$L$18, 0),FALSE), 'E2 Allocators'!$B$15:$W$361, MATCH('O5 Details by Class &amp; Accounts'!AV$18, 'E2 Allocators'!$B$15:$W$15, 0),FALSE)*$G96), 0, VLOOKUP(VLOOKUP($A96, 'E4 TB Allocation Details'!$A$18:$L$214, MATCH("Customer ID", 'E4 TB Allocation Details'!$A$18:$L$18, 0),FALSE), 'E2 Allocators'!$B$15:$W$361, MATCH('O5 Details by Class &amp; Accounts'!AV$18, 'E2 Allocators'!$B$15:$W$15, 0),FALSE)*$G96)</f>
        <v>0</v>
      </c>
      <c r="AW96" s="1321">
        <f>IF(ISERROR(VLOOKUP(VLOOKUP($A96, 'E4 TB Allocation Details'!$A$18:$L$214, MATCH("Customer ID", 'E4 TB Allocation Details'!$A$18:$L$18, 0),FALSE), 'E2 Allocators'!$B$15:$W$361, MATCH('O5 Details by Class &amp; Accounts'!AW$18, 'E2 Allocators'!$B$15:$W$15, 0),FALSE)*$G96), 0, VLOOKUP(VLOOKUP($A96, 'E4 TB Allocation Details'!$A$18:$L$214, MATCH("Customer ID", 'E4 TB Allocation Details'!$A$18:$L$18, 0),FALSE), 'E2 Allocators'!$B$15:$W$361, MATCH('O5 Details by Class &amp; Accounts'!AW$18, 'E2 Allocators'!$B$15:$W$15, 0),FALSE)*$G96)</f>
        <v>0</v>
      </c>
      <c r="AX96" s="1321">
        <f>SUM(AD96:AW96)</f>
        <v>0</v>
      </c>
      <c r="AY96" s="1321">
        <f>IF(ISERROR(VLOOKUP(VLOOKUP($A96, 'E4 TB Allocation Details'!$A$18:$L$214, MATCH("Misc ID", 'E4 TB Allocation Details'!$A$18:$L$18, 0),FALSE), 'E2 Allocators'!$B$15:$W$361, MATCH('O5 Details by Class &amp; Accounts'!AY$18, 'E2 Allocators'!$B$15:$W$15, 0),FALSE)*$E96), 0, VLOOKUP(VLOOKUP($A96, 'E4 TB Allocation Details'!$A$18:$L$214, MATCH("Misc ID", 'E4 TB Allocation Details'!$A$18:$L$18, 0),FALSE), 'E2 Allocators'!$B$15:$W$361, MATCH('O5 Details by Class &amp; Accounts'!AY$18, 'E2 Allocators'!$B$15:$W$15, 0),FALSE)*$E96)</f>
        <v>0</v>
      </c>
      <c r="AZ96" s="1321">
        <f>IF(ISERROR(VLOOKUP(VLOOKUP($A96, 'E4 TB Allocation Details'!$A$18:$L$214, MATCH("Misc ID", 'E4 TB Allocation Details'!$A$18:$L$18, 0),FALSE), 'E2 Allocators'!$B$15:$W$361, MATCH('O5 Details by Class &amp; Accounts'!AZ$18, 'E2 Allocators'!$B$15:$W$15, 0),FALSE)*$E96), 0, VLOOKUP(VLOOKUP($A96, 'E4 TB Allocation Details'!$A$18:$L$214, MATCH("Misc ID", 'E4 TB Allocation Details'!$A$18:$L$18, 0),FALSE), 'E2 Allocators'!$B$15:$W$361, MATCH('O5 Details by Class &amp; Accounts'!AZ$18, 'E2 Allocators'!$B$15:$W$15, 0),FALSE)*$E96)</f>
        <v>0</v>
      </c>
      <c r="BA96" s="1321">
        <f>IF(ISERROR(VLOOKUP(VLOOKUP($A96, 'E4 TB Allocation Details'!$A$18:$L$214, MATCH("Misc ID", 'E4 TB Allocation Details'!$A$18:$L$18, 0),FALSE), 'E2 Allocators'!$B$15:$W$361, MATCH('O5 Details by Class &amp; Accounts'!BA$18, 'E2 Allocators'!$B$15:$W$15, 0),FALSE)*$E96), 0, VLOOKUP(VLOOKUP($A96, 'E4 TB Allocation Details'!$A$18:$L$214, MATCH("Misc ID", 'E4 TB Allocation Details'!$A$18:$L$18, 0),FALSE), 'E2 Allocators'!$B$15:$W$361, MATCH('O5 Details by Class &amp; Accounts'!BA$18, 'E2 Allocators'!$B$15:$W$15, 0),FALSE)*$E96)</f>
        <v>0</v>
      </c>
      <c r="BB96" s="1321">
        <f>IF(ISERROR(VLOOKUP(VLOOKUP($A96, 'E4 TB Allocation Details'!$A$18:$L$214, MATCH("Misc ID", 'E4 TB Allocation Details'!$A$18:$L$18, 0),FALSE), 'E2 Allocators'!$B$15:$W$361, MATCH('O5 Details by Class &amp; Accounts'!BB$18, 'E2 Allocators'!$B$15:$W$15, 0),FALSE)*$E96), 0, VLOOKUP(VLOOKUP($A96, 'E4 TB Allocation Details'!$A$18:$L$214, MATCH("Misc ID", 'E4 TB Allocation Details'!$A$18:$L$18, 0),FALSE), 'E2 Allocators'!$B$15:$W$361, MATCH('O5 Details by Class &amp; Accounts'!BB$18, 'E2 Allocators'!$B$15:$W$15, 0),FALSE)*$E96)</f>
        <v>0</v>
      </c>
      <c r="BC96" s="1321">
        <f>IF(ISERROR(VLOOKUP(VLOOKUP($A96, 'E4 TB Allocation Details'!$A$18:$L$214, MATCH("Misc ID", 'E4 TB Allocation Details'!$A$18:$L$18, 0),FALSE), 'E2 Allocators'!$B$15:$W$361, MATCH('O5 Details by Class &amp; Accounts'!BC$18, 'E2 Allocators'!$B$15:$W$15, 0),FALSE)*$E96), 0, VLOOKUP(VLOOKUP($A96, 'E4 TB Allocation Details'!$A$18:$L$214, MATCH("Misc ID", 'E4 TB Allocation Details'!$A$18:$L$18, 0),FALSE), 'E2 Allocators'!$B$15:$W$361, MATCH('O5 Details by Class &amp; Accounts'!BC$18, 'E2 Allocators'!$B$15:$W$15, 0),FALSE)*$E96)</f>
        <v>0</v>
      </c>
      <c r="BD96" s="1321">
        <f>IF(ISERROR(VLOOKUP(VLOOKUP($A96, 'E4 TB Allocation Details'!$A$18:$L$214, MATCH("Misc ID", 'E4 TB Allocation Details'!$A$18:$L$18, 0),FALSE), 'E2 Allocators'!$B$15:$W$361, MATCH('O5 Details by Class &amp; Accounts'!BD$18, 'E2 Allocators'!$B$15:$W$15, 0),FALSE)*$E96), 0, VLOOKUP(VLOOKUP($A96, 'E4 TB Allocation Details'!$A$18:$L$214, MATCH("Misc ID", 'E4 TB Allocation Details'!$A$18:$L$18, 0),FALSE), 'E2 Allocators'!$B$15:$W$361, MATCH('O5 Details by Class &amp; Accounts'!BD$18, 'E2 Allocators'!$B$15:$W$15, 0),FALSE)*$E96)</f>
        <v>0</v>
      </c>
      <c r="BE96" s="1321">
        <f>IF(ISERROR(VLOOKUP(VLOOKUP($A96, 'E4 TB Allocation Details'!$A$18:$L$214, MATCH("Misc ID", 'E4 TB Allocation Details'!$A$18:$L$18, 0),FALSE), 'E2 Allocators'!$B$15:$W$361, MATCH('O5 Details by Class &amp; Accounts'!BE$18, 'E2 Allocators'!$B$15:$W$15, 0),FALSE)*$E96), 0, VLOOKUP(VLOOKUP($A96, 'E4 TB Allocation Details'!$A$18:$L$214, MATCH("Misc ID", 'E4 TB Allocation Details'!$A$18:$L$18, 0),FALSE), 'E2 Allocators'!$B$15:$W$361, MATCH('O5 Details by Class &amp; Accounts'!BE$18, 'E2 Allocators'!$B$15:$W$15, 0),FALSE)*$E96)</f>
        <v>0</v>
      </c>
      <c r="BF96" s="1321">
        <f>IF(ISERROR(VLOOKUP(VLOOKUP($A96, 'E4 TB Allocation Details'!$A$18:$L$214, MATCH("Misc ID", 'E4 TB Allocation Details'!$A$18:$L$18, 0),FALSE), 'E2 Allocators'!$B$15:$W$361, MATCH('O5 Details by Class &amp; Accounts'!BF$18, 'E2 Allocators'!$B$15:$W$15, 0),FALSE)*$E96), 0, VLOOKUP(VLOOKUP($A96, 'E4 TB Allocation Details'!$A$18:$L$214, MATCH("Misc ID", 'E4 TB Allocation Details'!$A$18:$L$18, 0),FALSE), 'E2 Allocators'!$B$15:$W$361, MATCH('O5 Details by Class &amp; Accounts'!BF$18, 'E2 Allocators'!$B$15:$W$15, 0),FALSE)*$E96)</f>
        <v>0</v>
      </c>
      <c r="BG96" s="1321">
        <f>IF(ISERROR(VLOOKUP(VLOOKUP($A96, 'E4 TB Allocation Details'!$A$18:$L$214, MATCH("Misc ID", 'E4 TB Allocation Details'!$A$18:$L$18, 0),FALSE), 'E2 Allocators'!$B$15:$W$361, MATCH('O5 Details by Class &amp; Accounts'!BG$18, 'E2 Allocators'!$B$15:$W$15, 0),FALSE)*$E96), 0, VLOOKUP(VLOOKUP($A96, 'E4 TB Allocation Details'!$A$18:$L$214, MATCH("Misc ID", 'E4 TB Allocation Details'!$A$18:$L$18, 0),FALSE), 'E2 Allocators'!$B$15:$W$361, MATCH('O5 Details by Class &amp; Accounts'!BG$18, 'E2 Allocators'!$B$15:$W$15, 0),FALSE)*$E96)</f>
        <v>0</v>
      </c>
      <c r="BH96" s="1321">
        <f>IF(ISERROR(VLOOKUP(VLOOKUP($A96, 'E4 TB Allocation Details'!$A$18:$L$214, MATCH("Misc ID", 'E4 TB Allocation Details'!$A$18:$L$18, 0),FALSE), 'E2 Allocators'!$B$15:$W$361, MATCH('O5 Details by Class &amp; Accounts'!BH$18, 'E2 Allocators'!$B$15:$W$15, 0),FALSE)*$E96), 0, VLOOKUP(VLOOKUP($A96, 'E4 TB Allocation Details'!$A$18:$L$214, MATCH("Misc ID", 'E4 TB Allocation Details'!$A$18:$L$18, 0),FALSE), 'E2 Allocators'!$B$15:$W$361, MATCH('O5 Details by Class &amp; Accounts'!BH$18, 'E2 Allocators'!$B$15:$W$15, 0),FALSE)*$E96)</f>
        <v>0</v>
      </c>
      <c r="BI96" s="1321">
        <f>IF(ISERROR(VLOOKUP(VLOOKUP($A96, 'E4 TB Allocation Details'!$A$18:$L$214, MATCH("Misc ID", 'E4 TB Allocation Details'!$A$18:$L$18, 0),FALSE), 'E2 Allocators'!$B$15:$W$361, MATCH('O5 Details by Class &amp; Accounts'!BI$18, 'E2 Allocators'!$B$15:$W$15, 0),FALSE)*$E96), 0, VLOOKUP(VLOOKUP($A96, 'E4 TB Allocation Details'!$A$18:$L$214, MATCH("Misc ID", 'E4 TB Allocation Details'!$A$18:$L$18, 0),FALSE), 'E2 Allocators'!$B$15:$W$361, MATCH('O5 Details by Class &amp; Accounts'!BI$18, 'E2 Allocators'!$B$15:$W$15, 0),FALSE)*$E96)</f>
        <v>0</v>
      </c>
      <c r="BJ96" s="1321">
        <f>IF(ISERROR(VLOOKUP(VLOOKUP($A96, 'E4 TB Allocation Details'!$A$18:$L$214, MATCH("Misc ID", 'E4 TB Allocation Details'!$A$18:$L$18, 0),FALSE), 'E2 Allocators'!$B$15:$W$361, MATCH('O5 Details by Class &amp; Accounts'!BJ$18, 'E2 Allocators'!$B$15:$W$15, 0),FALSE)*$E96), 0, VLOOKUP(VLOOKUP($A96, 'E4 TB Allocation Details'!$A$18:$L$214, MATCH("Misc ID", 'E4 TB Allocation Details'!$A$18:$L$18, 0),FALSE), 'E2 Allocators'!$B$15:$W$361, MATCH('O5 Details by Class &amp; Accounts'!BJ$18, 'E2 Allocators'!$B$15:$W$15, 0),FALSE)*$E96)</f>
        <v>0</v>
      </c>
      <c r="BK96" s="1321">
        <f>IF(ISERROR(VLOOKUP(VLOOKUP($A96, 'E4 TB Allocation Details'!$A$18:$L$214, MATCH("Misc ID", 'E4 TB Allocation Details'!$A$18:$L$18, 0),FALSE), 'E2 Allocators'!$B$15:$W$361, MATCH('O5 Details by Class &amp; Accounts'!BK$18, 'E2 Allocators'!$B$15:$W$15, 0),FALSE)*$E96), 0, VLOOKUP(VLOOKUP($A96, 'E4 TB Allocation Details'!$A$18:$L$214, MATCH("Misc ID", 'E4 TB Allocation Details'!$A$18:$L$18, 0),FALSE), 'E2 Allocators'!$B$15:$W$361, MATCH('O5 Details by Class &amp; Accounts'!BK$18, 'E2 Allocators'!$B$15:$W$15, 0),FALSE)*$E96)</f>
        <v>0</v>
      </c>
      <c r="BL96" s="1321">
        <f>IF(ISERROR(VLOOKUP(VLOOKUP($A96, 'E4 TB Allocation Details'!$A$18:$L$214, MATCH("Misc ID", 'E4 TB Allocation Details'!$A$18:$L$18, 0),FALSE), 'E2 Allocators'!$B$15:$W$361, MATCH('O5 Details by Class &amp; Accounts'!BL$18, 'E2 Allocators'!$B$15:$W$15, 0),FALSE)*$E96), 0, VLOOKUP(VLOOKUP($A96, 'E4 TB Allocation Details'!$A$18:$L$214, MATCH("Misc ID", 'E4 TB Allocation Details'!$A$18:$L$18, 0),FALSE), 'E2 Allocators'!$B$15:$W$361, MATCH('O5 Details by Class &amp; Accounts'!BL$18, 'E2 Allocators'!$B$15:$W$15, 0),FALSE)*$E96)</f>
        <v>0</v>
      </c>
      <c r="BM96" s="1321">
        <f>IF(ISERROR(VLOOKUP(VLOOKUP($A96, 'E4 TB Allocation Details'!$A$18:$L$214, MATCH("Misc ID", 'E4 TB Allocation Details'!$A$18:$L$18, 0),FALSE), 'E2 Allocators'!$B$15:$W$361, MATCH('O5 Details by Class &amp; Accounts'!BM$18, 'E2 Allocators'!$B$15:$W$15, 0),FALSE)*$E96), 0, VLOOKUP(VLOOKUP($A96, 'E4 TB Allocation Details'!$A$18:$L$214, MATCH("Misc ID", 'E4 TB Allocation Details'!$A$18:$L$18, 0),FALSE), 'E2 Allocators'!$B$15:$W$361, MATCH('O5 Details by Class &amp; Accounts'!BM$18, 'E2 Allocators'!$B$15:$W$15, 0),FALSE)*$E96)</f>
        <v>0</v>
      </c>
      <c r="BN96" s="1321">
        <f>IF(ISERROR(VLOOKUP(VLOOKUP($A96, 'E4 TB Allocation Details'!$A$18:$L$214, MATCH("Misc ID", 'E4 TB Allocation Details'!$A$18:$L$18, 0),FALSE), 'E2 Allocators'!$B$15:$W$361, MATCH('O5 Details by Class &amp; Accounts'!BN$18, 'E2 Allocators'!$B$15:$W$15, 0),FALSE)*$E96), 0, VLOOKUP(VLOOKUP($A96, 'E4 TB Allocation Details'!$A$18:$L$214, MATCH("Misc ID", 'E4 TB Allocation Details'!$A$18:$L$18, 0),FALSE), 'E2 Allocators'!$B$15:$W$361, MATCH('O5 Details by Class &amp; Accounts'!BN$18, 'E2 Allocators'!$B$15:$W$15, 0),FALSE)*$E96)</f>
        <v>0</v>
      </c>
      <c r="BO96" s="1321">
        <f>IF(ISERROR(VLOOKUP(VLOOKUP($A96, 'E4 TB Allocation Details'!$A$18:$L$214, MATCH("Misc ID", 'E4 TB Allocation Details'!$A$18:$L$18, 0),FALSE), 'E2 Allocators'!$B$15:$W$361, MATCH('O5 Details by Class &amp; Accounts'!BO$18, 'E2 Allocators'!$B$15:$W$15, 0),FALSE)*$E96), 0, VLOOKUP(VLOOKUP($A96, 'E4 TB Allocation Details'!$A$18:$L$214, MATCH("Misc ID", 'E4 TB Allocation Details'!$A$18:$L$18, 0),FALSE), 'E2 Allocators'!$B$15:$W$361, MATCH('O5 Details by Class &amp; Accounts'!BO$18, 'E2 Allocators'!$B$15:$W$15, 0),FALSE)*$E96)</f>
        <v>0</v>
      </c>
      <c r="BP96" s="1321">
        <f>IF(ISERROR(VLOOKUP(VLOOKUP($A96, 'E4 TB Allocation Details'!$A$18:$L$214, MATCH("Misc ID", 'E4 TB Allocation Details'!$A$18:$L$18, 0),FALSE), 'E2 Allocators'!$B$15:$W$361, MATCH('O5 Details by Class &amp; Accounts'!BP$18, 'E2 Allocators'!$B$15:$W$15, 0),FALSE)*$E96), 0, VLOOKUP(VLOOKUP($A96, 'E4 TB Allocation Details'!$A$18:$L$214, MATCH("Misc ID", 'E4 TB Allocation Details'!$A$18:$L$18, 0),FALSE), 'E2 Allocators'!$B$15:$W$361, MATCH('O5 Details by Class &amp; Accounts'!BP$18, 'E2 Allocators'!$B$15:$W$15, 0),FALSE)*$E96)</f>
        <v>0</v>
      </c>
      <c r="BQ96" s="1321">
        <f>IF(ISERROR(VLOOKUP(VLOOKUP($A96, 'E4 TB Allocation Details'!$A$18:$L$214, MATCH("Misc ID", 'E4 TB Allocation Details'!$A$18:$L$18, 0),FALSE), 'E2 Allocators'!$B$15:$W$361, MATCH('O5 Details by Class &amp; Accounts'!BQ$18, 'E2 Allocators'!$B$15:$W$15, 0),FALSE)*$E96), 0, VLOOKUP(VLOOKUP($A96, 'E4 TB Allocation Details'!$A$18:$L$214, MATCH("Misc ID", 'E4 TB Allocation Details'!$A$18:$L$18, 0),FALSE), 'E2 Allocators'!$B$15:$W$361, MATCH('O5 Details by Class &amp; Accounts'!BQ$18, 'E2 Allocators'!$B$15:$W$15, 0),FALSE)*$E96)</f>
        <v>0</v>
      </c>
      <c r="BR96" s="1321">
        <f>IF(ISERROR(VLOOKUP(VLOOKUP($A96, 'E4 TB Allocation Details'!$A$18:$L$214, MATCH("Misc ID", 'E4 TB Allocation Details'!$A$18:$L$18, 0),FALSE), 'E2 Allocators'!$B$15:$W$361, MATCH('O5 Details by Class &amp; Accounts'!BR$18, 'E2 Allocators'!$B$15:$W$15, 0),FALSE)*$E96), 0, VLOOKUP(VLOOKUP($A96, 'E4 TB Allocation Details'!$A$18:$L$214, MATCH("Misc ID", 'E4 TB Allocation Details'!$A$18:$L$18, 0),FALSE), 'E2 Allocators'!$B$15:$W$361, MATCH('O5 Details by Class &amp; Accounts'!BR$18, 'E2 Allocators'!$B$15:$W$15, 0),FALSE)*$E96)</f>
        <v>0</v>
      </c>
      <c r="BS96" s="1321">
        <f>SUM(AY96:BR96)</f>
        <v>0</v>
      </c>
      <c r="BT96" s="1321">
        <f>IF(ISERROR(VLOOKUP(VLOOKUP($A96, 'E4 TB Allocation Details'!$A$18:$L$214, MATCH("A &amp; G ID", 'E4 TB Allocation Details'!$A$18:$L$18, 0),FALSE), 'E2 Allocators'!$B$15:$W$361, MATCH('O5 Details by Class &amp; Accounts'!BT$18, 'E2 Allocators'!$B$15:$W$15, 0),FALSE)*$E96), 0, VLOOKUP(VLOOKUP($A96, 'E4 TB Allocation Details'!$A$18:$L$214, MATCH("A &amp; G ID", 'E4 TB Allocation Details'!$A$18:$L$18, 0),FALSE), 'E2 Allocators'!$B$15:$W$361, MATCH('O5 Details by Class &amp; Accounts'!BT$18, 'E2 Allocators'!$B$15:$W$15, 0),FALSE)*$E96)</f>
        <v>0</v>
      </c>
      <c r="BU96" s="1321">
        <f>IF(ISERROR(VLOOKUP(VLOOKUP($A96, 'E4 TB Allocation Details'!$A$18:$L$214, MATCH("A &amp; G ID", 'E4 TB Allocation Details'!$A$18:$L$18, 0),FALSE), 'E2 Allocators'!$B$15:$W$361, MATCH('O5 Details by Class &amp; Accounts'!BU$18, 'E2 Allocators'!$B$15:$W$15, 0),FALSE)*$E96), 0, VLOOKUP(VLOOKUP($A96, 'E4 TB Allocation Details'!$A$18:$L$214, MATCH("A &amp; G ID", 'E4 TB Allocation Details'!$A$18:$L$18, 0),FALSE), 'E2 Allocators'!$B$15:$W$361, MATCH('O5 Details by Class &amp; Accounts'!BU$18, 'E2 Allocators'!$B$15:$W$15, 0),FALSE)*$E96)</f>
        <v>0</v>
      </c>
      <c r="BV96" s="1321">
        <f>IF(ISERROR(VLOOKUP(VLOOKUP($A96, 'E4 TB Allocation Details'!$A$18:$L$214, MATCH("A &amp; G ID", 'E4 TB Allocation Details'!$A$18:$L$18, 0),FALSE), 'E2 Allocators'!$B$15:$W$361, MATCH('O5 Details by Class &amp; Accounts'!BV$18, 'E2 Allocators'!$B$15:$W$15, 0),FALSE)*$E96), 0, VLOOKUP(VLOOKUP($A96, 'E4 TB Allocation Details'!$A$18:$L$214, MATCH("A &amp; G ID", 'E4 TB Allocation Details'!$A$18:$L$18, 0),FALSE), 'E2 Allocators'!$B$15:$W$361, MATCH('O5 Details by Class &amp; Accounts'!BV$18, 'E2 Allocators'!$B$15:$W$15, 0),FALSE)*$E96)</f>
        <v>0</v>
      </c>
      <c r="BW96" s="1321">
        <f>IF(ISERROR(VLOOKUP(VLOOKUP($A96, 'E4 TB Allocation Details'!$A$18:$L$214, MATCH("A &amp; G ID", 'E4 TB Allocation Details'!$A$18:$L$18, 0),FALSE), 'E2 Allocators'!$B$15:$W$361, MATCH('O5 Details by Class &amp; Accounts'!BW$18, 'E2 Allocators'!$B$15:$W$15, 0),FALSE)*$E96), 0, VLOOKUP(VLOOKUP($A96, 'E4 TB Allocation Details'!$A$18:$L$214, MATCH("A &amp; G ID", 'E4 TB Allocation Details'!$A$18:$L$18, 0),FALSE), 'E2 Allocators'!$B$15:$W$361, MATCH('O5 Details by Class &amp; Accounts'!BW$18, 'E2 Allocators'!$B$15:$W$15, 0),FALSE)*$E96)</f>
        <v>0</v>
      </c>
      <c r="BX96" s="1321">
        <f>IF(ISERROR(VLOOKUP(VLOOKUP($A96, 'E4 TB Allocation Details'!$A$18:$L$214, MATCH("A &amp; G ID", 'E4 TB Allocation Details'!$A$18:$L$18, 0),FALSE), 'E2 Allocators'!$B$15:$W$361, MATCH('O5 Details by Class &amp; Accounts'!BX$18, 'E2 Allocators'!$B$15:$W$15, 0),FALSE)*$E96), 0, VLOOKUP(VLOOKUP($A96, 'E4 TB Allocation Details'!$A$18:$L$214, MATCH("A &amp; G ID", 'E4 TB Allocation Details'!$A$18:$L$18, 0),FALSE), 'E2 Allocators'!$B$15:$W$361, MATCH('O5 Details by Class &amp; Accounts'!BX$18, 'E2 Allocators'!$B$15:$W$15, 0),FALSE)*$E96)</f>
        <v>0</v>
      </c>
      <c r="BY96" s="1321">
        <f>IF(ISERROR(VLOOKUP(VLOOKUP($A96, 'E4 TB Allocation Details'!$A$18:$L$214, MATCH("A &amp; G ID", 'E4 TB Allocation Details'!$A$18:$L$18, 0),FALSE), 'E2 Allocators'!$B$15:$W$361, MATCH('O5 Details by Class &amp; Accounts'!BY$18, 'E2 Allocators'!$B$15:$W$15, 0),FALSE)*$E96), 0, VLOOKUP(VLOOKUP($A96, 'E4 TB Allocation Details'!$A$18:$L$214, MATCH("A &amp; G ID", 'E4 TB Allocation Details'!$A$18:$L$18, 0),FALSE), 'E2 Allocators'!$B$15:$W$361, MATCH('O5 Details by Class &amp; Accounts'!BY$18, 'E2 Allocators'!$B$15:$W$15, 0),FALSE)*$E96)</f>
        <v>0</v>
      </c>
      <c r="BZ96" s="1321">
        <f>IF(ISERROR(VLOOKUP(VLOOKUP($A96, 'E4 TB Allocation Details'!$A$18:$L$214, MATCH("A &amp; G ID", 'E4 TB Allocation Details'!$A$18:$L$18, 0),FALSE), 'E2 Allocators'!$B$15:$W$361, MATCH('O5 Details by Class &amp; Accounts'!BZ$18, 'E2 Allocators'!$B$15:$W$15, 0),FALSE)*$E96), 0, VLOOKUP(VLOOKUP($A96, 'E4 TB Allocation Details'!$A$18:$L$214, MATCH("A &amp; G ID", 'E4 TB Allocation Details'!$A$18:$L$18, 0),FALSE), 'E2 Allocators'!$B$15:$W$361, MATCH('O5 Details by Class &amp; Accounts'!BZ$18, 'E2 Allocators'!$B$15:$W$15, 0),FALSE)*$E96)</f>
        <v>0</v>
      </c>
      <c r="CA96" s="1321">
        <f>IF(ISERROR(VLOOKUP(VLOOKUP($A96, 'E4 TB Allocation Details'!$A$18:$L$214, MATCH("A &amp; G ID", 'E4 TB Allocation Details'!$A$18:$L$18, 0),FALSE), 'E2 Allocators'!$B$15:$W$361, MATCH('O5 Details by Class &amp; Accounts'!CA$18, 'E2 Allocators'!$B$15:$W$15, 0),FALSE)*$E96), 0, VLOOKUP(VLOOKUP($A96, 'E4 TB Allocation Details'!$A$18:$L$214, MATCH("A &amp; G ID", 'E4 TB Allocation Details'!$A$18:$L$18, 0),FALSE), 'E2 Allocators'!$B$15:$W$361, MATCH('O5 Details by Class &amp; Accounts'!CA$18, 'E2 Allocators'!$B$15:$W$15, 0),FALSE)*$E96)</f>
        <v>0</v>
      </c>
      <c r="CB96" s="1321">
        <f>IF(ISERROR(VLOOKUP(VLOOKUP($A96, 'E4 TB Allocation Details'!$A$18:$L$214, MATCH("A &amp; G ID", 'E4 TB Allocation Details'!$A$18:$L$18, 0),FALSE), 'E2 Allocators'!$B$15:$W$361, MATCH('O5 Details by Class &amp; Accounts'!CB$18, 'E2 Allocators'!$B$15:$W$15, 0),FALSE)*$E96), 0, VLOOKUP(VLOOKUP($A96, 'E4 TB Allocation Details'!$A$18:$L$214, MATCH("A &amp; G ID", 'E4 TB Allocation Details'!$A$18:$L$18, 0),FALSE), 'E2 Allocators'!$B$15:$W$361, MATCH('O5 Details by Class &amp; Accounts'!CB$18, 'E2 Allocators'!$B$15:$W$15, 0),FALSE)*$E96)</f>
        <v>0</v>
      </c>
      <c r="CC96" s="1321">
        <f>IF(ISERROR(VLOOKUP(VLOOKUP($A96, 'E4 TB Allocation Details'!$A$18:$L$214, MATCH("A &amp; G ID", 'E4 TB Allocation Details'!$A$18:$L$18, 0),FALSE), 'E2 Allocators'!$B$15:$W$361, MATCH('O5 Details by Class &amp; Accounts'!CC$18, 'E2 Allocators'!$B$15:$W$15, 0),FALSE)*$E96), 0, VLOOKUP(VLOOKUP($A96, 'E4 TB Allocation Details'!$A$18:$L$214, MATCH("A &amp; G ID", 'E4 TB Allocation Details'!$A$18:$L$18, 0),FALSE), 'E2 Allocators'!$B$15:$W$361, MATCH('O5 Details by Class &amp; Accounts'!CC$18, 'E2 Allocators'!$B$15:$W$15, 0),FALSE)*$E96)</f>
        <v>0</v>
      </c>
      <c r="CD96" s="1321">
        <f>IF(ISERROR(VLOOKUP(VLOOKUP($A96, 'E4 TB Allocation Details'!$A$18:$L$214, MATCH("A &amp; G ID", 'E4 TB Allocation Details'!$A$18:$L$18, 0),FALSE), 'E2 Allocators'!$B$15:$W$361, MATCH('O5 Details by Class &amp; Accounts'!CD$18, 'E2 Allocators'!$B$15:$W$15, 0),FALSE)*$E96), 0, VLOOKUP(VLOOKUP($A96, 'E4 TB Allocation Details'!$A$18:$L$214, MATCH("A &amp; G ID", 'E4 TB Allocation Details'!$A$18:$L$18, 0),FALSE), 'E2 Allocators'!$B$15:$W$361, MATCH('O5 Details by Class &amp; Accounts'!CD$18, 'E2 Allocators'!$B$15:$W$15, 0),FALSE)*$E96)</f>
        <v>0</v>
      </c>
      <c r="CE96" s="1321">
        <f>IF(ISERROR(VLOOKUP(VLOOKUP($A96, 'E4 TB Allocation Details'!$A$18:$L$214, MATCH("A &amp; G ID", 'E4 TB Allocation Details'!$A$18:$L$18, 0),FALSE), 'E2 Allocators'!$B$15:$W$361, MATCH('O5 Details by Class &amp; Accounts'!CE$18, 'E2 Allocators'!$B$15:$W$15, 0),FALSE)*$E96), 0, VLOOKUP(VLOOKUP($A96, 'E4 TB Allocation Details'!$A$18:$L$214, MATCH("A &amp; G ID", 'E4 TB Allocation Details'!$A$18:$L$18, 0),FALSE), 'E2 Allocators'!$B$15:$W$361, MATCH('O5 Details by Class &amp; Accounts'!CE$18, 'E2 Allocators'!$B$15:$W$15, 0),FALSE)*$E96)</f>
        <v>0</v>
      </c>
      <c r="CF96" s="1321">
        <f>IF(ISERROR(VLOOKUP(VLOOKUP($A96, 'E4 TB Allocation Details'!$A$18:$L$214, MATCH("A &amp; G ID", 'E4 TB Allocation Details'!$A$18:$L$18, 0),FALSE), 'E2 Allocators'!$B$15:$W$361, MATCH('O5 Details by Class &amp; Accounts'!CF$18, 'E2 Allocators'!$B$15:$W$15, 0),FALSE)*$E96), 0, VLOOKUP(VLOOKUP($A96, 'E4 TB Allocation Details'!$A$18:$L$214, MATCH("A &amp; G ID", 'E4 TB Allocation Details'!$A$18:$L$18, 0),FALSE), 'E2 Allocators'!$B$15:$W$361, MATCH('O5 Details by Class &amp; Accounts'!CF$18, 'E2 Allocators'!$B$15:$W$15, 0),FALSE)*$E96)</f>
        <v>0</v>
      </c>
      <c r="CG96" s="1321">
        <f>IF(ISERROR(VLOOKUP(VLOOKUP($A96, 'E4 TB Allocation Details'!$A$18:$L$214, MATCH("A &amp; G ID", 'E4 TB Allocation Details'!$A$18:$L$18, 0),FALSE), 'E2 Allocators'!$B$15:$W$361, MATCH('O5 Details by Class &amp; Accounts'!CG$18, 'E2 Allocators'!$B$15:$W$15, 0),FALSE)*$E96), 0, VLOOKUP(VLOOKUP($A96, 'E4 TB Allocation Details'!$A$18:$L$214, MATCH("A &amp; G ID", 'E4 TB Allocation Details'!$A$18:$L$18, 0),FALSE), 'E2 Allocators'!$B$15:$W$361, MATCH('O5 Details by Class &amp; Accounts'!CG$18, 'E2 Allocators'!$B$15:$W$15, 0),FALSE)*$E96)</f>
        <v>0</v>
      </c>
      <c r="CH96" s="1321">
        <f>IF(ISERROR(VLOOKUP(VLOOKUP($A96, 'E4 TB Allocation Details'!$A$18:$L$214, MATCH("A &amp; G ID", 'E4 TB Allocation Details'!$A$18:$L$18, 0),FALSE), 'E2 Allocators'!$B$15:$W$361, MATCH('O5 Details by Class &amp; Accounts'!CH$18, 'E2 Allocators'!$B$15:$W$15, 0),FALSE)*$E96), 0, VLOOKUP(VLOOKUP($A96, 'E4 TB Allocation Details'!$A$18:$L$214, MATCH("A &amp; G ID", 'E4 TB Allocation Details'!$A$18:$L$18, 0),FALSE), 'E2 Allocators'!$B$15:$W$361, MATCH('O5 Details by Class &amp; Accounts'!CH$18, 'E2 Allocators'!$B$15:$W$15, 0),FALSE)*$E96)</f>
        <v>0</v>
      </c>
      <c r="CI96" s="1321">
        <f>IF(ISERROR(VLOOKUP(VLOOKUP($A96, 'E4 TB Allocation Details'!$A$18:$L$214, MATCH("A &amp; G ID", 'E4 TB Allocation Details'!$A$18:$L$18, 0),FALSE), 'E2 Allocators'!$B$15:$W$361, MATCH('O5 Details by Class &amp; Accounts'!CI$18, 'E2 Allocators'!$B$15:$W$15, 0),FALSE)*$E96), 0, VLOOKUP(VLOOKUP($A96, 'E4 TB Allocation Details'!$A$18:$L$214, MATCH("A &amp; G ID", 'E4 TB Allocation Details'!$A$18:$L$18, 0),FALSE), 'E2 Allocators'!$B$15:$W$361, MATCH('O5 Details by Class &amp; Accounts'!CI$18, 'E2 Allocators'!$B$15:$W$15, 0),FALSE)*$E96)</f>
        <v>0</v>
      </c>
      <c r="CJ96" s="1321">
        <f>IF(ISERROR(VLOOKUP(VLOOKUP($A96, 'E4 TB Allocation Details'!$A$18:$L$214, MATCH("A &amp; G ID", 'E4 TB Allocation Details'!$A$18:$L$18, 0),FALSE), 'E2 Allocators'!$B$15:$W$361, MATCH('O5 Details by Class &amp; Accounts'!CJ$18, 'E2 Allocators'!$B$15:$W$15, 0),FALSE)*$E96), 0, VLOOKUP(VLOOKUP($A96, 'E4 TB Allocation Details'!$A$18:$L$214, MATCH("A &amp; G ID", 'E4 TB Allocation Details'!$A$18:$L$18, 0),FALSE), 'E2 Allocators'!$B$15:$W$361, MATCH('O5 Details by Class &amp; Accounts'!CJ$18, 'E2 Allocators'!$B$15:$W$15, 0),FALSE)*$E96)</f>
        <v>0</v>
      </c>
      <c r="CK96" s="1321">
        <f>IF(ISERROR(VLOOKUP(VLOOKUP($A96, 'E4 TB Allocation Details'!$A$18:$L$214, MATCH("A &amp; G ID", 'E4 TB Allocation Details'!$A$18:$L$18, 0),FALSE), 'E2 Allocators'!$B$15:$W$361, MATCH('O5 Details by Class &amp; Accounts'!CK$18, 'E2 Allocators'!$B$15:$W$15, 0),FALSE)*$E96), 0, VLOOKUP(VLOOKUP($A96, 'E4 TB Allocation Details'!$A$18:$L$214, MATCH("A &amp; G ID", 'E4 TB Allocation Details'!$A$18:$L$18, 0),FALSE), 'E2 Allocators'!$B$15:$W$361, MATCH('O5 Details by Class &amp; Accounts'!CK$18, 'E2 Allocators'!$B$15:$W$15, 0),FALSE)*$E96)</f>
        <v>0</v>
      </c>
      <c r="CL96" s="1321">
        <f>IF(ISERROR(VLOOKUP(VLOOKUP($A96, 'E4 TB Allocation Details'!$A$18:$L$214, MATCH("A &amp; G ID", 'E4 TB Allocation Details'!$A$18:$L$18, 0),FALSE), 'E2 Allocators'!$B$15:$W$361, MATCH('O5 Details by Class &amp; Accounts'!CL$18, 'E2 Allocators'!$B$15:$W$15, 0),FALSE)*$E96), 0, VLOOKUP(VLOOKUP($A96, 'E4 TB Allocation Details'!$A$18:$L$214, MATCH("A &amp; G ID", 'E4 TB Allocation Details'!$A$18:$L$18, 0),FALSE), 'E2 Allocators'!$B$15:$W$361, MATCH('O5 Details by Class &amp; Accounts'!CL$18, 'E2 Allocators'!$B$15:$W$15, 0),FALSE)*$E96)</f>
        <v>0</v>
      </c>
      <c r="CM96" s="1321">
        <f>IF(ISERROR(VLOOKUP(VLOOKUP($A96, 'E4 TB Allocation Details'!$A$18:$L$214, MATCH("A &amp; G ID", 'E4 TB Allocation Details'!$A$18:$L$18, 0),FALSE), 'E2 Allocators'!$B$15:$W$361, MATCH('O5 Details by Class &amp; Accounts'!CM$18, 'E2 Allocators'!$B$15:$W$15, 0),FALSE)*$E96), 0, VLOOKUP(VLOOKUP($A96, 'E4 TB Allocation Details'!$A$18:$L$214, MATCH("A &amp; G ID", 'E4 TB Allocation Details'!$A$18:$L$18, 0),FALSE), 'E2 Allocators'!$B$15:$W$361, MATCH('O5 Details by Class &amp; Accounts'!CM$18, 'E2 Allocators'!$B$15:$W$15, 0),FALSE)*$E96)</f>
        <v>0</v>
      </c>
      <c r="CN96" s="1321">
        <f>SUM(BT96:CM96)</f>
        <v>0</v>
      </c>
      <c r="CO96" s="1650">
        <f>+E96-AC96-AX96-BS96-CN96</f>
        <v>0</v>
      </c>
      <c r="CQ96" s="1898"/>
    </row>
    <row r="97" spans="1:95" s="64" customFormat="1" ht="12.75">
      <c r="A97" s="1092" t="s">
        <v>433</v>
      </c>
      <c r="B97" s="1093" t="s">
        <v>1310</v>
      </c>
      <c r="C97" s="1647">
        <f>IF(ISERROR(VLOOKUP($A97,'I3 TB Data'!$A$19:$H$484,MATCH('O5 Details by Class &amp; Accounts'!$C$18, 'I3 TB Data'!$A$19:$H$19,0),0)), 0, VLOOKUP($A97,'I3 TB Data'!$A$19:$H$484,MATCH('O5 Details by Class &amp; Accounts'!$C$18,'I3 TB Data'!$A$19:$H$19,0),0))</f>
        <v>-13000</v>
      </c>
      <c r="D97" s="1648"/>
      <c r="E97" s="1647">
        <f>C97+D97</f>
        <v>-13000</v>
      </c>
      <c r="F97" s="1649">
        <f>IF(ISERROR(VLOOKUP($A97, 'E1 Categorization'!A36:E127, MATCH("Customer Component", 'E1 Categorization'!$A$33:$E$33,0), 0)), 0, IF(VLOOKUP($A97, 'E1 Categorization'!A36:E127, MATCH("Customer Component", 'E1 Categorization'!$A$33:$E$33,0), 0)=0, 'O5 Details by Class &amp; Accounts'!$E97, IF(AND(VLOOKUP($A97, 'E1 Categorization'!A36:E127, MATCH("Customer Component", 'E1 Categorization'!$A$33:$E$33,0), 0) &gt;0, VLOOKUP($A97, 'E1 Categorization'!A36:E127, MATCH("Customer Component", 'E1 Categorization'!$A$33:$E$33,0), 0)&lt;1), 'O5 Details by Class &amp; Accounts'!$E97*(1-VLOOKUP($A97, 'E1 Categorization'!A36:E127, MATCH("Customer Component", 'E1 Categorization'!$A$33:$E$33,0), 0)), 0)))</f>
        <v>0</v>
      </c>
      <c r="G97" s="1649">
        <f>IF(ISERROR(VLOOKUP($A97, 'E1 Categorization'!A36:E127, MATCH("Customer Component", 'E1 Categorization'!$A$33:$E$33,0), 0)),0, IF(VLOOKUP($A97, 'E1 Categorization'!A36:E127, MATCH("Customer Component", 'E1 Categorization'!$A$33:$E$33,0), 0)=0, 0, IF(AND(VLOOKUP($A97, 'E1 Categorization'!A36:E127, MATCH("Customer Component", 'E1 Categorization'!$A$33:$E$33,0), 0) &gt;0, VLOOKUP($A97, 'E1 Categorization'!A36:E127, MATCH("Customer Component", 'E1 Categorization'!$A$33:$E$33,0), 0)&lt;1), 'O5 Details by Class &amp; Accounts'!$E97*(VLOOKUP($A97, 'E1 Categorization'!A36:E127, MATCH("Customer Component", 'E1 Categorization'!$A$33:$E$33,0), 0)), 'O5 Details by Class &amp; Accounts'!$E97)))</f>
        <v>0</v>
      </c>
      <c r="H97" s="1321">
        <f>F97+G97</f>
        <v>0</v>
      </c>
      <c r="I97" s="1321">
        <f>IF(ISERROR(VLOOKUP(VLOOKUP($A97, 'E4 TB Allocation Details'!$A$18:$L$214, MATCH("Demand ID", 'E4 TB Allocation Details'!$A$18:$L$18, 0),FALSE), 'E2 Allocators'!$B$15:$W$361, MATCH('O5 Details by Class &amp; Accounts'!I$18, 'E2 Allocators'!$B$15:$W$15, 0),FALSE)*$F97), 0, VLOOKUP(VLOOKUP($A97, 'E4 TB Allocation Details'!$A$18:$L$214, MATCH("Demand ID", 'E4 TB Allocation Details'!$A$18:$L$18, 0),FALSE), 'E2 Allocators'!$B$15:$W$361, MATCH('O5 Details by Class &amp; Accounts'!I$18, 'E2 Allocators'!$B$15:$W$15, 0),FALSE)*$F97)</f>
        <v>0</v>
      </c>
      <c r="J97" s="1321">
        <f>IF(ISERROR(VLOOKUP(VLOOKUP($A97, 'E4 TB Allocation Details'!$A$18:$L$214, MATCH("Demand ID", 'E4 TB Allocation Details'!$A$18:$L$18, 0),FALSE), 'E2 Allocators'!$B$15:$W$361, MATCH('O5 Details by Class &amp; Accounts'!J$18, 'E2 Allocators'!$B$15:$W$15, 0),FALSE)*$F97), 0, VLOOKUP(VLOOKUP($A97, 'E4 TB Allocation Details'!$A$18:$L$214, MATCH("Demand ID", 'E4 TB Allocation Details'!$A$18:$L$18, 0),FALSE), 'E2 Allocators'!$B$15:$W$361, MATCH('O5 Details by Class &amp; Accounts'!J$18, 'E2 Allocators'!$B$15:$W$15, 0),FALSE)*$F97)</f>
        <v>0</v>
      </c>
      <c r="K97" s="1321">
        <f>IF(ISERROR(VLOOKUP(VLOOKUP($A97, 'E4 TB Allocation Details'!$A$18:$L$214, MATCH("Demand ID", 'E4 TB Allocation Details'!$A$18:$L$18, 0),FALSE), 'E2 Allocators'!$B$15:$W$361, MATCH('O5 Details by Class &amp; Accounts'!K$18, 'E2 Allocators'!$B$15:$W$15, 0),FALSE)*$F97), 0, VLOOKUP(VLOOKUP($A97, 'E4 TB Allocation Details'!$A$18:$L$214, MATCH("Demand ID", 'E4 TB Allocation Details'!$A$18:$L$18, 0),FALSE), 'E2 Allocators'!$B$15:$W$361, MATCH('O5 Details by Class &amp; Accounts'!K$18, 'E2 Allocators'!$B$15:$W$15, 0),FALSE)*$F97)</f>
        <v>0</v>
      </c>
      <c r="L97" s="1321">
        <f>IF(ISERROR(VLOOKUP(VLOOKUP($A97, 'E4 TB Allocation Details'!$A$18:$L$214, MATCH("Demand ID", 'E4 TB Allocation Details'!$A$18:$L$18, 0),FALSE), 'E2 Allocators'!$B$15:$W$361, MATCH('O5 Details by Class &amp; Accounts'!L$18, 'E2 Allocators'!$B$15:$W$15, 0),FALSE)*$F97), 0, VLOOKUP(VLOOKUP($A97, 'E4 TB Allocation Details'!$A$18:$L$214, MATCH("Demand ID", 'E4 TB Allocation Details'!$A$18:$L$18, 0),FALSE), 'E2 Allocators'!$B$15:$W$361, MATCH('O5 Details by Class &amp; Accounts'!L$18, 'E2 Allocators'!$B$15:$W$15, 0),FALSE)*$F97)</f>
        <v>0</v>
      </c>
      <c r="M97" s="1321">
        <f>IF(ISERROR(VLOOKUP(VLOOKUP($A97, 'E4 TB Allocation Details'!$A$18:$L$214, MATCH("Demand ID", 'E4 TB Allocation Details'!$A$18:$L$18, 0),FALSE), 'E2 Allocators'!$B$15:$W$361, MATCH('O5 Details by Class &amp; Accounts'!M$18, 'E2 Allocators'!$B$15:$W$15, 0),FALSE)*$F97), 0, VLOOKUP(VLOOKUP($A97, 'E4 TB Allocation Details'!$A$18:$L$214, MATCH("Demand ID", 'E4 TB Allocation Details'!$A$18:$L$18, 0),FALSE), 'E2 Allocators'!$B$15:$W$361, MATCH('O5 Details by Class &amp; Accounts'!M$18, 'E2 Allocators'!$B$15:$W$15, 0),FALSE)*$F97)</f>
        <v>0</v>
      </c>
      <c r="N97" s="1321">
        <f>IF(ISERROR(VLOOKUP(VLOOKUP($A97, 'E4 TB Allocation Details'!$A$18:$L$214, MATCH("Demand ID", 'E4 TB Allocation Details'!$A$18:$L$18, 0),FALSE), 'E2 Allocators'!$B$15:$W$361, MATCH('O5 Details by Class &amp; Accounts'!N$18, 'E2 Allocators'!$B$15:$W$15, 0),FALSE)*$F97), 0, VLOOKUP(VLOOKUP($A97, 'E4 TB Allocation Details'!$A$18:$L$214, MATCH("Demand ID", 'E4 TB Allocation Details'!$A$18:$L$18, 0),FALSE), 'E2 Allocators'!$B$15:$W$361, MATCH('O5 Details by Class &amp; Accounts'!N$18, 'E2 Allocators'!$B$15:$W$15, 0),FALSE)*$F97)</f>
        <v>0</v>
      </c>
      <c r="O97" s="1321">
        <f>IF(ISERROR(VLOOKUP(VLOOKUP($A97, 'E4 TB Allocation Details'!$A$18:$L$214, MATCH("Demand ID", 'E4 TB Allocation Details'!$A$18:$L$18, 0),FALSE), 'E2 Allocators'!$B$15:$W$361, MATCH('O5 Details by Class &amp; Accounts'!O$18, 'E2 Allocators'!$B$15:$W$15, 0),FALSE)*$F97), 0, VLOOKUP(VLOOKUP($A97, 'E4 TB Allocation Details'!$A$18:$L$214, MATCH("Demand ID", 'E4 TB Allocation Details'!$A$18:$L$18, 0),FALSE), 'E2 Allocators'!$B$15:$W$361, MATCH('O5 Details by Class &amp; Accounts'!O$18, 'E2 Allocators'!$B$15:$W$15, 0),FALSE)*$F97)</f>
        <v>0</v>
      </c>
      <c r="P97" s="1321">
        <f>IF(ISERROR(VLOOKUP(VLOOKUP($A97, 'E4 TB Allocation Details'!$A$18:$L$214, MATCH("Demand ID", 'E4 TB Allocation Details'!$A$18:$L$18, 0),FALSE), 'E2 Allocators'!$B$15:$W$361, MATCH('O5 Details by Class &amp; Accounts'!P$18, 'E2 Allocators'!$B$15:$W$15, 0),FALSE)*$F97), 0, VLOOKUP(VLOOKUP($A97, 'E4 TB Allocation Details'!$A$18:$L$214, MATCH("Demand ID", 'E4 TB Allocation Details'!$A$18:$L$18, 0),FALSE), 'E2 Allocators'!$B$15:$W$361, MATCH('O5 Details by Class &amp; Accounts'!P$18, 'E2 Allocators'!$B$15:$W$15, 0),FALSE)*$F97)</f>
        <v>0</v>
      </c>
      <c r="Q97" s="1321">
        <f>IF(ISERROR(VLOOKUP(VLOOKUP($A97, 'E4 TB Allocation Details'!$A$18:$L$214, MATCH("Demand ID", 'E4 TB Allocation Details'!$A$18:$L$18, 0),FALSE), 'E2 Allocators'!$B$15:$W$361, MATCH('O5 Details by Class &amp; Accounts'!Q$18, 'E2 Allocators'!$B$15:$W$15, 0),FALSE)*$F97), 0, VLOOKUP(VLOOKUP($A97, 'E4 TB Allocation Details'!$A$18:$L$214, MATCH("Demand ID", 'E4 TB Allocation Details'!$A$18:$L$18, 0),FALSE), 'E2 Allocators'!$B$15:$W$361, MATCH('O5 Details by Class &amp; Accounts'!Q$18, 'E2 Allocators'!$B$15:$W$15, 0),FALSE)*$F97)</f>
        <v>0</v>
      </c>
      <c r="R97" s="1321">
        <f>IF(ISERROR(VLOOKUP(VLOOKUP($A97, 'E4 TB Allocation Details'!$A$18:$L$214, MATCH("Demand ID", 'E4 TB Allocation Details'!$A$18:$L$18, 0),FALSE), 'E2 Allocators'!$B$15:$W$361, MATCH('O5 Details by Class &amp; Accounts'!R$18, 'E2 Allocators'!$B$15:$W$15, 0),FALSE)*$F97), 0, VLOOKUP(VLOOKUP($A97, 'E4 TB Allocation Details'!$A$18:$L$214, MATCH("Demand ID", 'E4 TB Allocation Details'!$A$18:$L$18, 0),FALSE), 'E2 Allocators'!$B$15:$W$361, MATCH('O5 Details by Class &amp; Accounts'!R$18, 'E2 Allocators'!$B$15:$W$15, 0),FALSE)*$F97)</f>
        <v>0</v>
      </c>
      <c r="S97" s="1321">
        <f>IF(ISERROR(VLOOKUP(VLOOKUP($A97, 'E4 TB Allocation Details'!$A$18:$L$214, MATCH("Demand ID", 'E4 TB Allocation Details'!$A$18:$L$18, 0),FALSE), 'E2 Allocators'!$B$15:$W$361, MATCH('O5 Details by Class &amp; Accounts'!S$18, 'E2 Allocators'!$B$15:$W$15, 0),FALSE)*$F97), 0, VLOOKUP(VLOOKUP($A97, 'E4 TB Allocation Details'!$A$18:$L$214, MATCH("Demand ID", 'E4 TB Allocation Details'!$A$18:$L$18, 0),FALSE), 'E2 Allocators'!$B$15:$W$361, MATCH('O5 Details by Class &amp; Accounts'!S$18, 'E2 Allocators'!$B$15:$W$15, 0),FALSE)*$F97)</f>
        <v>0</v>
      </c>
      <c r="T97" s="1321">
        <f>IF(ISERROR(VLOOKUP(VLOOKUP($A97, 'E4 TB Allocation Details'!$A$18:$L$214, MATCH("Demand ID", 'E4 TB Allocation Details'!$A$18:$L$18, 0),FALSE), 'E2 Allocators'!$B$15:$W$361, MATCH('O5 Details by Class &amp; Accounts'!T$18, 'E2 Allocators'!$B$15:$W$15, 0),FALSE)*$F97), 0, VLOOKUP(VLOOKUP($A97, 'E4 TB Allocation Details'!$A$18:$L$214, MATCH("Demand ID", 'E4 TB Allocation Details'!$A$18:$L$18, 0),FALSE), 'E2 Allocators'!$B$15:$W$361, MATCH('O5 Details by Class &amp; Accounts'!T$18, 'E2 Allocators'!$B$15:$W$15, 0),FALSE)*$F97)</f>
        <v>0</v>
      </c>
      <c r="U97" s="1321">
        <f>IF(ISERROR(VLOOKUP(VLOOKUP($A97, 'E4 TB Allocation Details'!$A$18:$L$214, MATCH("Demand ID", 'E4 TB Allocation Details'!$A$18:$L$18, 0),FALSE), 'E2 Allocators'!$B$15:$W$361, MATCH('O5 Details by Class &amp; Accounts'!U$18, 'E2 Allocators'!$B$15:$W$15, 0),FALSE)*$F97), 0, VLOOKUP(VLOOKUP($A97, 'E4 TB Allocation Details'!$A$18:$L$214, MATCH("Demand ID", 'E4 TB Allocation Details'!$A$18:$L$18, 0),FALSE), 'E2 Allocators'!$B$15:$W$361, MATCH('O5 Details by Class &amp; Accounts'!U$18, 'E2 Allocators'!$B$15:$W$15, 0),FALSE)*$F97)</f>
        <v>0</v>
      </c>
      <c r="V97" s="1321">
        <f>IF(ISERROR(VLOOKUP(VLOOKUP($A97, 'E4 TB Allocation Details'!$A$18:$L$214, MATCH("Demand ID", 'E4 TB Allocation Details'!$A$18:$L$18, 0),FALSE), 'E2 Allocators'!$B$15:$W$361, MATCH('O5 Details by Class &amp; Accounts'!V$18, 'E2 Allocators'!$B$15:$W$15, 0),FALSE)*$F97), 0, VLOOKUP(VLOOKUP($A97, 'E4 TB Allocation Details'!$A$18:$L$214, MATCH("Demand ID", 'E4 TB Allocation Details'!$A$18:$L$18, 0),FALSE), 'E2 Allocators'!$B$15:$W$361, MATCH('O5 Details by Class &amp; Accounts'!V$18, 'E2 Allocators'!$B$15:$W$15, 0),FALSE)*$F97)</f>
        <v>0</v>
      </c>
      <c r="W97" s="1321">
        <f>IF(ISERROR(VLOOKUP(VLOOKUP($A97, 'E4 TB Allocation Details'!$A$18:$L$214, MATCH("Demand ID", 'E4 TB Allocation Details'!$A$18:$L$18, 0),FALSE), 'E2 Allocators'!$B$15:$W$361, MATCH('O5 Details by Class &amp; Accounts'!W$18, 'E2 Allocators'!$B$15:$W$15, 0),FALSE)*$F97), 0, VLOOKUP(VLOOKUP($A97, 'E4 TB Allocation Details'!$A$18:$L$214, MATCH("Demand ID", 'E4 TB Allocation Details'!$A$18:$L$18, 0),FALSE), 'E2 Allocators'!$B$15:$W$361, MATCH('O5 Details by Class &amp; Accounts'!W$18, 'E2 Allocators'!$B$15:$W$15, 0),FALSE)*$F97)</f>
        <v>0</v>
      </c>
      <c r="X97" s="1321">
        <f>IF(ISERROR(VLOOKUP(VLOOKUP($A97, 'E4 TB Allocation Details'!$A$18:$L$214, MATCH("Demand ID", 'E4 TB Allocation Details'!$A$18:$L$18, 0),FALSE), 'E2 Allocators'!$B$15:$W$361, MATCH('O5 Details by Class &amp; Accounts'!X$18, 'E2 Allocators'!$B$15:$W$15, 0),FALSE)*$F97), 0, VLOOKUP(VLOOKUP($A97, 'E4 TB Allocation Details'!$A$18:$L$214, MATCH("Demand ID", 'E4 TB Allocation Details'!$A$18:$L$18, 0),FALSE), 'E2 Allocators'!$B$15:$W$361, MATCH('O5 Details by Class &amp; Accounts'!X$18, 'E2 Allocators'!$B$15:$W$15, 0),FALSE)*$F97)</f>
        <v>0</v>
      </c>
      <c r="Y97" s="1321">
        <f>IF(ISERROR(VLOOKUP(VLOOKUP($A97, 'E4 TB Allocation Details'!$A$18:$L$214, MATCH("Demand ID", 'E4 TB Allocation Details'!$A$18:$L$18, 0),FALSE), 'E2 Allocators'!$B$15:$W$361, MATCH('O5 Details by Class &amp; Accounts'!Y$18, 'E2 Allocators'!$B$15:$W$15, 0),FALSE)*$F97), 0, VLOOKUP(VLOOKUP($A97, 'E4 TB Allocation Details'!$A$18:$L$214, MATCH("Demand ID", 'E4 TB Allocation Details'!$A$18:$L$18, 0),FALSE), 'E2 Allocators'!$B$15:$W$361, MATCH('O5 Details by Class &amp; Accounts'!Y$18, 'E2 Allocators'!$B$15:$W$15, 0),FALSE)*$F97)</f>
        <v>0</v>
      </c>
      <c r="Z97" s="1321">
        <f>IF(ISERROR(VLOOKUP(VLOOKUP($A97, 'E4 TB Allocation Details'!$A$18:$L$214, MATCH("Demand ID", 'E4 TB Allocation Details'!$A$18:$L$18, 0),FALSE), 'E2 Allocators'!$B$15:$W$361, MATCH('O5 Details by Class &amp; Accounts'!Z$18, 'E2 Allocators'!$B$15:$W$15, 0),FALSE)*$F97), 0, VLOOKUP(VLOOKUP($A97, 'E4 TB Allocation Details'!$A$18:$L$214, MATCH("Demand ID", 'E4 TB Allocation Details'!$A$18:$L$18, 0),FALSE), 'E2 Allocators'!$B$15:$W$361, MATCH('O5 Details by Class &amp; Accounts'!Z$18, 'E2 Allocators'!$B$15:$W$15, 0),FALSE)*$F97)</f>
        <v>0</v>
      </c>
      <c r="AA97" s="1321">
        <f>IF(ISERROR(VLOOKUP(VLOOKUP($A97, 'E4 TB Allocation Details'!$A$18:$L$214, MATCH("Demand ID", 'E4 TB Allocation Details'!$A$18:$L$18, 0),FALSE), 'E2 Allocators'!$B$15:$W$361, MATCH('O5 Details by Class &amp; Accounts'!AA$18, 'E2 Allocators'!$B$15:$W$15, 0),FALSE)*$F97), 0, VLOOKUP(VLOOKUP($A97, 'E4 TB Allocation Details'!$A$18:$L$214, MATCH("Demand ID", 'E4 TB Allocation Details'!$A$18:$L$18, 0),FALSE), 'E2 Allocators'!$B$15:$W$361, MATCH('O5 Details by Class &amp; Accounts'!AA$18, 'E2 Allocators'!$B$15:$W$15, 0),FALSE)*$F97)</f>
        <v>0</v>
      </c>
      <c r="AB97" s="1321">
        <f>IF(ISERROR(VLOOKUP(VLOOKUP($A97, 'E4 TB Allocation Details'!$A$18:$L$214, MATCH("Demand ID", 'E4 TB Allocation Details'!$A$18:$L$18, 0),FALSE), 'E2 Allocators'!$B$15:$W$361, MATCH('O5 Details by Class &amp; Accounts'!AB$18, 'E2 Allocators'!$B$15:$W$15, 0),FALSE)*$F97), 0, VLOOKUP(VLOOKUP($A97, 'E4 TB Allocation Details'!$A$18:$L$214, MATCH("Demand ID", 'E4 TB Allocation Details'!$A$18:$L$18, 0),FALSE), 'E2 Allocators'!$B$15:$W$361, MATCH('O5 Details by Class &amp; Accounts'!AB$18, 'E2 Allocators'!$B$15:$W$15, 0),FALSE)*$F97)</f>
        <v>0</v>
      </c>
      <c r="AC97" s="1321">
        <f>SUM(I97:AB97)</f>
        <v>0</v>
      </c>
      <c r="AD97" s="1321">
        <f>IF(ISERROR(VLOOKUP(VLOOKUP($A97, 'E4 TB Allocation Details'!$A$18:$L$214, MATCH("Customer ID", 'E4 TB Allocation Details'!$A$18:$L$18, 0),FALSE), 'E2 Allocators'!$B$15:$W$361, MATCH('O5 Details by Class &amp; Accounts'!AD$18, 'E2 Allocators'!$B$15:$W$15, 0),FALSE)*$G97), 0, VLOOKUP(VLOOKUP($A97, 'E4 TB Allocation Details'!$A$18:$L$214, MATCH("Customer ID", 'E4 TB Allocation Details'!$A$18:$L$18, 0),FALSE), 'E2 Allocators'!$B$15:$W$361, MATCH('O5 Details by Class &amp; Accounts'!AD$18, 'E2 Allocators'!$B$15:$W$15, 0),FALSE)*$G97)</f>
        <v>0</v>
      </c>
      <c r="AE97" s="1321">
        <f>IF(ISERROR(VLOOKUP(VLOOKUP($A97, 'E4 TB Allocation Details'!$A$18:$L$214, MATCH("Customer ID", 'E4 TB Allocation Details'!$A$18:$L$18, 0),FALSE), 'E2 Allocators'!$B$15:$W$361, MATCH('O5 Details by Class &amp; Accounts'!AE$18, 'E2 Allocators'!$B$15:$W$15, 0),FALSE)*$G97), 0, VLOOKUP(VLOOKUP($A97, 'E4 TB Allocation Details'!$A$18:$L$214, MATCH("Customer ID", 'E4 TB Allocation Details'!$A$18:$L$18, 0),FALSE), 'E2 Allocators'!$B$15:$W$361, MATCH('O5 Details by Class &amp; Accounts'!AE$18, 'E2 Allocators'!$B$15:$W$15, 0),FALSE)*$G97)</f>
        <v>0</v>
      </c>
      <c r="AF97" s="1321">
        <f>IF(ISERROR(VLOOKUP(VLOOKUP($A97, 'E4 TB Allocation Details'!$A$18:$L$214, MATCH("Customer ID", 'E4 TB Allocation Details'!$A$18:$L$18, 0),FALSE), 'E2 Allocators'!$B$15:$W$361, MATCH('O5 Details by Class &amp; Accounts'!AF$18, 'E2 Allocators'!$B$15:$W$15, 0),FALSE)*$G97), 0, VLOOKUP(VLOOKUP($A97, 'E4 TB Allocation Details'!$A$18:$L$214, MATCH("Customer ID", 'E4 TB Allocation Details'!$A$18:$L$18, 0),FALSE), 'E2 Allocators'!$B$15:$W$361, MATCH('O5 Details by Class &amp; Accounts'!AF$18, 'E2 Allocators'!$B$15:$W$15, 0),FALSE)*$G97)</f>
        <v>0</v>
      </c>
      <c r="AG97" s="1321">
        <f>IF(ISERROR(VLOOKUP(VLOOKUP($A97, 'E4 TB Allocation Details'!$A$18:$L$214, MATCH("Customer ID", 'E4 TB Allocation Details'!$A$18:$L$18, 0),FALSE), 'E2 Allocators'!$B$15:$W$361, MATCH('O5 Details by Class &amp; Accounts'!AG$18, 'E2 Allocators'!$B$15:$W$15, 0),FALSE)*$G97), 0, VLOOKUP(VLOOKUP($A97, 'E4 TB Allocation Details'!$A$18:$L$214, MATCH("Customer ID", 'E4 TB Allocation Details'!$A$18:$L$18, 0),FALSE), 'E2 Allocators'!$B$15:$W$361, MATCH('O5 Details by Class &amp; Accounts'!AG$18, 'E2 Allocators'!$B$15:$W$15, 0),FALSE)*$G97)</f>
        <v>0</v>
      </c>
      <c r="AH97" s="1321">
        <f>IF(ISERROR(VLOOKUP(VLOOKUP($A97, 'E4 TB Allocation Details'!$A$18:$L$214, MATCH("Customer ID", 'E4 TB Allocation Details'!$A$18:$L$18, 0),FALSE), 'E2 Allocators'!$B$15:$W$361, MATCH('O5 Details by Class &amp; Accounts'!AH$18, 'E2 Allocators'!$B$15:$W$15, 0),FALSE)*$G97), 0, VLOOKUP(VLOOKUP($A97, 'E4 TB Allocation Details'!$A$18:$L$214, MATCH("Customer ID", 'E4 TB Allocation Details'!$A$18:$L$18, 0),FALSE), 'E2 Allocators'!$B$15:$W$361, MATCH('O5 Details by Class &amp; Accounts'!AH$18, 'E2 Allocators'!$B$15:$W$15, 0),FALSE)*$G97)</f>
        <v>0</v>
      </c>
      <c r="AI97" s="1321">
        <f>IF(ISERROR(VLOOKUP(VLOOKUP($A97, 'E4 TB Allocation Details'!$A$18:$L$214, MATCH("Customer ID", 'E4 TB Allocation Details'!$A$18:$L$18, 0),FALSE), 'E2 Allocators'!$B$15:$W$361, MATCH('O5 Details by Class &amp; Accounts'!AI$18, 'E2 Allocators'!$B$15:$W$15, 0),FALSE)*$G97), 0, VLOOKUP(VLOOKUP($A97, 'E4 TB Allocation Details'!$A$18:$L$214, MATCH("Customer ID", 'E4 TB Allocation Details'!$A$18:$L$18, 0),FALSE), 'E2 Allocators'!$B$15:$W$361, MATCH('O5 Details by Class &amp; Accounts'!AI$18, 'E2 Allocators'!$B$15:$W$15, 0),FALSE)*$G97)</f>
        <v>0</v>
      </c>
      <c r="AJ97" s="1321">
        <f>IF(ISERROR(VLOOKUP(VLOOKUP($A97, 'E4 TB Allocation Details'!$A$18:$L$214, MATCH("Customer ID", 'E4 TB Allocation Details'!$A$18:$L$18, 0),FALSE), 'E2 Allocators'!$B$15:$W$361, MATCH('O5 Details by Class &amp; Accounts'!AJ$18, 'E2 Allocators'!$B$15:$W$15, 0),FALSE)*$G97), 0, VLOOKUP(VLOOKUP($A97, 'E4 TB Allocation Details'!$A$18:$L$214, MATCH("Customer ID", 'E4 TB Allocation Details'!$A$18:$L$18, 0),FALSE), 'E2 Allocators'!$B$15:$W$361, MATCH('O5 Details by Class &amp; Accounts'!AJ$18, 'E2 Allocators'!$B$15:$W$15, 0),FALSE)*$G97)</f>
        <v>0</v>
      </c>
      <c r="AK97" s="1321">
        <f>IF(ISERROR(VLOOKUP(VLOOKUP($A97, 'E4 TB Allocation Details'!$A$18:$L$214, MATCH("Customer ID", 'E4 TB Allocation Details'!$A$18:$L$18, 0),FALSE), 'E2 Allocators'!$B$15:$W$361, MATCH('O5 Details by Class &amp; Accounts'!AK$18, 'E2 Allocators'!$B$15:$W$15, 0),FALSE)*$G97), 0, VLOOKUP(VLOOKUP($A97, 'E4 TB Allocation Details'!$A$18:$L$214, MATCH("Customer ID", 'E4 TB Allocation Details'!$A$18:$L$18, 0),FALSE), 'E2 Allocators'!$B$15:$W$361, MATCH('O5 Details by Class &amp; Accounts'!AK$18, 'E2 Allocators'!$B$15:$W$15, 0),FALSE)*$G97)</f>
        <v>0</v>
      </c>
      <c r="AL97" s="1321">
        <f>IF(ISERROR(VLOOKUP(VLOOKUP($A97, 'E4 TB Allocation Details'!$A$18:$L$214, MATCH("Customer ID", 'E4 TB Allocation Details'!$A$18:$L$18, 0),FALSE), 'E2 Allocators'!$B$15:$W$361, MATCH('O5 Details by Class &amp; Accounts'!AL$18, 'E2 Allocators'!$B$15:$W$15, 0),FALSE)*$G97), 0, VLOOKUP(VLOOKUP($A97, 'E4 TB Allocation Details'!$A$18:$L$214, MATCH("Customer ID", 'E4 TB Allocation Details'!$A$18:$L$18, 0),FALSE), 'E2 Allocators'!$B$15:$W$361, MATCH('O5 Details by Class &amp; Accounts'!AL$18, 'E2 Allocators'!$B$15:$W$15, 0),FALSE)*$G97)</f>
        <v>0</v>
      </c>
      <c r="AM97" s="1321">
        <f>IF(ISERROR(VLOOKUP(VLOOKUP($A97, 'E4 TB Allocation Details'!$A$18:$L$214, MATCH("Customer ID", 'E4 TB Allocation Details'!$A$18:$L$18, 0),FALSE), 'E2 Allocators'!$B$15:$W$361, MATCH('O5 Details by Class &amp; Accounts'!AM$18, 'E2 Allocators'!$B$15:$W$15, 0),FALSE)*$G97), 0, VLOOKUP(VLOOKUP($A97, 'E4 TB Allocation Details'!$A$18:$L$214, MATCH("Customer ID", 'E4 TB Allocation Details'!$A$18:$L$18, 0),FALSE), 'E2 Allocators'!$B$15:$W$361, MATCH('O5 Details by Class &amp; Accounts'!AM$18, 'E2 Allocators'!$B$15:$W$15, 0),FALSE)*$G97)</f>
        <v>0</v>
      </c>
      <c r="AN97" s="1321">
        <f>IF(ISERROR(VLOOKUP(VLOOKUP($A97, 'E4 TB Allocation Details'!$A$18:$L$214, MATCH("Customer ID", 'E4 TB Allocation Details'!$A$18:$L$18, 0),FALSE), 'E2 Allocators'!$B$15:$W$361, MATCH('O5 Details by Class &amp; Accounts'!AN$18, 'E2 Allocators'!$B$15:$W$15, 0),FALSE)*$G97), 0, VLOOKUP(VLOOKUP($A97, 'E4 TB Allocation Details'!$A$18:$L$214, MATCH("Customer ID", 'E4 TB Allocation Details'!$A$18:$L$18, 0),FALSE), 'E2 Allocators'!$B$15:$W$361, MATCH('O5 Details by Class &amp; Accounts'!AN$18, 'E2 Allocators'!$B$15:$W$15, 0),FALSE)*$G97)</f>
        <v>0</v>
      </c>
      <c r="AO97" s="1321">
        <f>IF(ISERROR(VLOOKUP(VLOOKUP($A97, 'E4 TB Allocation Details'!$A$18:$L$214, MATCH("Customer ID", 'E4 TB Allocation Details'!$A$18:$L$18, 0),FALSE), 'E2 Allocators'!$B$15:$W$361, MATCH('O5 Details by Class &amp; Accounts'!AO$18, 'E2 Allocators'!$B$15:$W$15, 0),FALSE)*$G97), 0, VLOOKUP(VLOOKUP($A97, 'E4 TB Allocation Details'!$A$18:$L$214, MATCH("Customer ID", 'E4 TB Allocation Details'!$A$18:$L$18, 0),FALSE), 'E2 Allocators'!$B$15:$W$361, MATCH('O5 Details by Class &amp; Accounts'!AO$18, 'E2 Allocators'!$B$15:$W$15, 0),FALSE)*$G97)</f>
        <v>0</v>
      </c>
      <c r="AP97" s="1321">
        <f>IF(ISERROR(VLOOKUP(VLOOKUP($A97, 'E4 TB Allocation Details'!$A$18:$L$214, MATCH("Customer ID", 'E4 TB Allocation Details'!$A$18:$L$18, 0),FALSE), 'E2 Allocators'!$B$15:$W$361, MATCH('O5 Details by Class &amp; Accounts'!AP$18, 'E2 Allocators'!$B$15:$W$15, 0),FALSE)*$G97), 0, VLOOKUP(VLOOKUP($A97, 'E4 TB Allocation Details'!$A$18:$L$214, MATCH("Customer ID", 'E4 TB Allocation Details'!$A$18:$L$18, 0),FALSE), 'E2 Allocators'!$B$15:$W$361, MATCH('O5 Details by Class &amp; Accounts'!AP$18, 'E2 Allocators'!$B$15:$W$15, 0),FALSE)*$G97)</f>
        <v>0</v>
      </c>
      <c r="AQ97" s="1321">
        <f>IF(ISERROR(VLOOKUP(VLOOKUP($A97, 'E4 TB Allocation Details'!$A$18:$L$214, MATCH("Customer ID", 'E4 TB Allocation Details'!$A$18:$L$18, 0),FALSE), 'E2 Allocators'!$B$15:$W$361, MATCH('O5 Details by Class &amp; Accounts'!AQ$18, 'E2 Allocators'!$B$15:$W$15, 0),FALSE)*$G97), 0, VLOOKUP(VLOOKUP($A97, 'E4 TB Allocation Details'!$A$18:$L$214, MATCH("Customer ID", 'E4 TB Allocation Details'!$A$18:$L$18, 0),FALSE), 'E2 Allocators'!$B$15:$W$361, MATCH('O5 Details by Class &amp; Accounts'!AQ$18, 'E2 Allocators'!$B$15:$W$15, 0),FALSE)*$G97)</f>
        <v>0</v>
      </c>
      <c r="AR97" s="1321">
        <f>IF(ISERROR(VLOOKUP(VLOOKUP($A97, 'E4 TB Allocation Details'!$A$18:$L$214, MATCH("Customer ID", 'E4 TB Allocation Details'!$A$18:$L$18, 0),FALSE), 'E2 Allocators'!$B$15:$W$361, MATCH('O5 Details by Class &amp; Accounts'!AR$18, 'E2 Allocators'!$B$15:$W$15, 0),FALSE)*$G97), 0, VLOOKUP(VLOOKUP($A97, 'E4 TB Allocation Details'!$A$18:$L$214, MATCH("Customer ID", 'E4 TB Allocation Details'!$A$18:$L$18, 0),FALSE), 'E2 Allocators'!$B$15:$W$361, MATCH('O5 Details by Class &amp; Accounts'!AR$18, 'E2 Allocators'!$B$15:$W$15, 0),FALSE)*$G97)</f>
        <v>0</v>
      </c>
      <c r="AS97" s="1321">
        <f>IF(ISERROR(VLOOKUP(VLOOKUP($A97, 'E4 TB Allocation Details'!$A$18:$L$214, MATCH("Customer ID", 'E4 TB Allocation Details'!$A$18:$L$18, 0),FALSE), 'E2 Allocators'!$B$15:$W$361, MATCH('O5 Details by Class &amp; Accounts'!AS$18, 'E2 Allocators'!$B$15:$W$15, 0),FALSE)*$G97), 0, VLOOKUP(VLOOKUP($A97, 'E4 TB Allocation Details'!$A$18:$L$214, MATCH("Customer ID", 'E4 TB Allocation Details'!$A$18:$L$18, 0),FALSE), 'E2 Allocators'!$B$15:$W$361, MATCH('O5 Details by Class &amp; Accounts'!AS$18, 'E2 Allocators'!$B$15:$W$15, 0),FALSE)*$G97)</f>
        <v>0</v>
      </c>
      <c r="AT97" s="1321">
        <f>IF(ISERROR(VLOOKUP(VLOOKUP($A97, 'E4 TB Allocation Details'!$A$18:$L$214, MATCH("Customer ID", 'E4 TB Allocation Details'!$A$18:$L$18, 0),FALSE), 'E2 Allocators'!$B$15:$W$361, MATCH('O5 Details by Class &amp; Accounts'!AT$18, 'E2 Allocators'!$B$15:$W$15, 0),FALSE)*$G97), 0, VLOOKUP(VLOOKUP($A97, 'E4 TB Allocation Details'!$A$18:$L$214, MATCH("Customer ID", 'E4 TB Allocation Details'!$A$18:$L$18, 0),FALSE), 'E2 Allocators'!$B$15:$W$361, MATCH('O5 Details by Class &amp; Accounts'!AT$18, 'E2 Allocators'!$B$15:$W$15, 0),FALSE)*$G97)</f>
        <v>0</v>
      </c>
      <c r="AU97" s="1321">
        <f>IF(ISERROR(VLOOKUP(VLOOKUP($A97, 'E4 TB Allocation Details'!$A$18:$L$214, MATCH("Customer ID", 'E4 TB Allocation Details'!$A$18:$L$18, 0),FALSE), 'E2 Allocators'!$B$15:$W$361, MATCH('O5 Details by Class &amp; Accounts'!AU$18, 'E2 Allocators'!$B$15:$W$15, 0),FALSE)*$G97), 0, VLOOKUP(VLOOKUP($A97, 'E4 TB Allocation Details'!$A$18:$L$214, MATCH("Customer ID", 'E4 TB Allocation Details'!$A$18:$L$18, 0),FALSE), 'E2 Allocators'!$B$15:$W$361, MATCH('O5 Details by Class &amp; Accounts'!AU$18, 'E2 Allocators'!$B$15:$W$15, 0),FALSE)*$G97)</f>
        <v>0</v>
      </c>
      <c r="AV97" s="1321">
        <f>IF(ISERROR(VLOOKUP(VLOOKUP($A97, 'E4 TB Allocation Details'!$A$18:$L$214, MATCH("Customer ID", 'E4 TB Allocation Details'!$A$18:$L$18, 0),FALSE), 'E2 Allocators'!$B$15:$W$361, MATCH('O5 Details by Class &amp; Accounts'!AV$18, 'E2 Allocators'!$B$15:$W$15, 0),FALSE)*$G97), 0, VLOOKUP(VLOOKUP($A97, 'E4 TB Allocation Details'!$A$18:$L$214, MATCH("Customer ID", 'E4 TB Allocation Details'!$A$18:$L$18, 0),FALSE), 'E2 Allocators'!$B$15:$W$361, MATCH('O5 Details by Class &amp; Accounts'!AV$18, 'E2 Allocators'!$B$15:$W$15, 0),FALSE)*$G97)</f>
        <v>0</v>
      </c>
      <c r="AW97" s="1321">
        <f>IF(ISERROR(VLOOKUP(VLOOKUP($A97, 'E4 TB Allocation Details'!$A$18:$L$214, MATCH("Customer ID", 'E4 TB Allocation Details'!$A$18:$L$18, 0),FALSE), 'E2 Allocators'!$B$15:$W$361, MATCH('O5 Details by Class &amp; Accounts'!AW$18, 'E2 Allocators'!$B$15:$W$15, 0),FALSE)*$G97), 0, VLOOKUP(VLOOKUP($A97, 'E4 TB Allocation Details'!$A$18:$L$214, MATCH("Customer ID", 'E4 TB Allocation Details'!$A$18:$L$18, 0),FALSE), 'E2 Allocators'!$B$15:$W$361, MATCH('O5 Details by Class &amp; Accounts'!AW$18, 'E2 Allocators'!$B$15:$W$15, 0),FALSE)*$G97)</f>
        <v>0</v>
      </c>
      <c r="AX97" s="1321">
        <f>SUM(AD97:AW97)</f>
        <v>0</v>
      </c>
      <c r="AY97" s="1321">
        <f>IF(ISERROR(VLOOKUP(VLOOKUP($A97, 'E4 TB Allocation Details'!$A$18:$L$214, MATCH("Misc ID", 'E4 TB Allocation Details'!$A$18:$L$18, 0),FALSE), 'E2 Allocators'!$B$15:$W$361, MATCH('O5 Details by Class &amp; Accounts'!AY$18, 'E2 Allocators'!$B$15:$W$15, 0),FALSE)*$E97), 0, VLOOKUP(VLOOKUP($A97, 'E4 TB Allocation Details'!$A$18:$L$214, MATCH("Misc ID", 'E4 TB Allocation Details'!$A$18:$L$18, 0),FALSE), 'E2 Allocators'!$B$15:$W$361, MATCH('O5 Details by Class &amp; Accounts'!AY$18, 'E2 Allocators'!$B$15:$W$15, 0),FALSE)*$E97)</f>
        <v>-8996.2105257445146</v>
      </c>
      <c r="AZ97" s="1321">
        <f>IF(ISERROR(VLOOKUP(VLOOKUP($A97, 'E4 TB Allocation Details'!$A$18:$L$214, MATCH("Misc ID", 'E4 TB Allocation Details'!$A$18:$L$18, 0),FALSE), 'E2 Allocators'!$B$15:$W$361, MATCH('O5 Details by Class &amp; Accounts'!AZ$18, 'E2 Allocators'!$B$15:$W$15, 0),FALSE)*$E97), 0, VLOOKUP(VLOOKUP($A97, 'E4 TB Allocation Details'!$A$18:$L$214, MATCH("Misc ID", 'E4 TB Allocation Details'!$A$18:$L$18, 0),FALSE), 'E2 Allocators'!$B$15:$W$361, MATCH('O5 Details by Class &amp; Accounts'!AZ$18, 'E2 Allocators'!$B$15:$W$15, 0),FALSE)*$E97)</f>
        <v>-2389.591163785984</v>
      </c>
      <c r="BA97" s="1321">
        <f>IF(ISERROR(VLOOKUP(VLOOKUP($A97, 'E4 TB Allocation Details'!$A$18:$L$214, MATCH("Misc ID", 'E4 TB Allocation Details'!$A$18:$L$18, 0),FALSE), 'E2 Allocators'!$B$15:$W$361, MATCH('O5 Details by Class &amp; Accounts'!BA$18, 'E2 Allocators'!$B$15:$W$15, 0),FALSE)*$E97), 0, VLOOKUP(VLOOKUP($A97, 'E4 TB Allocation Details'!$A$18:$L$214, MATCH("Misc ID", 'E4 TB Allocation Details'!$A$18:$L$18, 0),FALSE), 'E2 Allocators'!$B$15:$W$361, MATCH('O5 Details by Class &amp; Accounts'!BA$18, 'E2 Allocators'!$B$15:$W$15, 0),FALSE)*$E97)</f>
        <v>-1426.9137680915983</v>
      </c>
      <c r="BB97" s="1321">
        <f>IF(ISERROR(VLOOKUP(VLOOKUP($A97, 'E4 TB Allocation Details'!$A$18:$L$214, MATCH("Misc ID", 'E4 TB Allocation Details'!$A$18:$L$18, 0),FALSE), 'E2 Allocators'!$B$15:$W$361, MATCH('O5 Details by Class &amp; Accounts'!BB$18, 'E2 Allocators'!$B$15:$W$15, 0),FALSE)*$E97), 0, VLOOKUP(VLOOKUP($A97, 'E4 TB Allocation Details'!$A$18:$L$214, MATCH("Misc ID", 'E4 TB Allocation Details'!$A$18:$L$18, 0),FALSE), 'E2 Allocators'!$B$15:$W$361, MATCH('O5 Details by Class &amp; Accounts'!BB$18, 'E2 Allocators'!$B$15:$W$15, 0),FALSE)*$E97)</f>
        <v>0</v>
      </c>
      <c r="BC97" s="1321">
        <f>IF(ISERROR(VLOOKUP(VLOOKUP($A97, 'E4 TB Allocation Details'!$A$18:$L$214, MATCH("Misc ID", 'E4 TB Allocation Details'!$A$18:$L$18, 0),FALSE), 'E2 Allocators'!$B$15:$W$361, MATCH('O5 Details by Class &amp; Accounts'!BC$18, 'E2 Allocators'!$B$15:$W$15, 0),FALSE)*$E97), 0, VLOOKUP(VLOOKUP($A97, 'E4 TB Allocation Details'!$A$18:$L$214, MATCH("Misc ID", 'E4 TB Allocation Details'!$A$18:$L$18, 0),FALSE), 'E2 Allocators'!$B$15:$W$361, MATCH('O5 Details by Class &amp; Accounts'!BC$18, 'E2 Allocators'!$B$15:$W$15, 0),FALSE)*$E97)</f>
        <v>0</v>
      </c>
      <c r="BD97" s="1321">
        <f>IF(ISERROR(VLOOKUP(VLOOKUP($A97, 'E4 TB Allocation Details'!$A$18:$L$214, MATCH("Misc ID", 'E4 TB Allocation Details'!$A$18:$L$18, 0),FALSE), 'E2 Allocators'!$B$15:$W$361, MATCH('O5 Details by Class &amp; Accounts'!BD$18, 'E2 Allocators'!$B$15:$W$15, 0),FALSE)*$E97), 0, VLOOKUP(VLOOKUP($A97, 'E4 TB Allocation Details'!$A$18:$L$214, MATCH("Misc ID", 'E4 TB Allocation Details'!$A$18:$L$18, 0),FALSE), 'E2 Allocators'!$B$15:$W$361, MATCH('O5 Details by Class &amp; Accounts'!BD$18, 'E2 Allocators'!$B$15:$W$15, 0),FALSE)*$E97)</f>
        <v>0</v>
      </c>
      <c r="BE97" s="1321">
        <f>IF(ISERROR(VLOOKUP(VLOOKUP($A97, 'E4 TB Allocation Details'!$A$18:$L$214, MATCH("Misc ID", 'E4 TB Allocation Details'!$A$18:$L$18, 0),FALSE), 'E2 Allocators'!$B$15:$W$361, MATCH('O5 Details by Class &amp; Accounts'!BE$18, 'E2 Allocators'!$B$15:$W$15, 0),FALSE)*$E97), 0, VLOOKUP(VLOOKUP($A97, 'E4 TB Allocation Details'!$A$18:$L$214, MATCH("Misc ID", 'E4 TB Allocation Details'!$A$18:$L$18, 0),FALSE), 'E2 Allocators'!$B$15:$W$361, MATCH('O5 Details by Class &amp; Accounts'!BE$18, 'E2 Allocators'!$B$15:$W$15, 0),FALSE)*$E97)</f>
        <v>-168.63391901099286</v>
      </c>
      <c r="BF97" s="1321">
        <f>IF(ISERROR(VLOOKUP(VLOOKUP($A97, 'E4 TB Allocation Details'!$A$18:$L$214, MATCH("Misc ID", 'E4 TB Allocation Details'!$A$18:$L$18, 0),FALSE), 'E2 Allocators'!$B$15:$W$361, MATCH('O5 Details by Class &amp; Accounts'!BF$18, 'E2 Allocators'!$B$15:$W$15, 0),FALSE)*$E97), 0, VLOOKUP(VLOOKUP($A97, 'E4 TB Allocation Details'!$A$18:$L$214, MATCH("Misc ID", 'E4 TB Allocation Details'!$A$18:$L$18, 0),FALSE), 'E2 Allocators'!$B$15:$W$361, MATCH('O5 Details by Class &amp; Accounts'!BF$18, 'E2 Allocators'!$B$15:$W$15, 0),FALSE)*$E97)</f>
        <v>0</v>
      </c>
      <c r="BG97" s="1321">
        <f>IF(ISERROR(VLOOKUP(VLOOKUP($A97, 'E4 TB Allocation Details'!$A$18:$L$214, MATCH("Misc ID", 'E4 TB Allocation Details'!$A$18:$L$18, 0),FALSE), 'E2 Allocators'!$B$15:$W$361, MATCH('O5 Details by Class &amp; Accounts'!BG$18, 'E2 Allocators'!$B$15:$W$15, 0),FALSE)*$E97), 0, VLOOKUP(VLOOKUP($A97, 'E4 TB Allocation Details'!$A$18:$L$214, MATCH("Misc ID", 'E4 TB Allocation Details'!$A$18:$L$18, 0),FALSE), 'E2 Allocators'!$B$15:$W$361, MATCH('O5 Details by Class &amp; Accounts'!BG$18, 'E2 Allocators'!$B$15:$W$15, 0),FALSE)*$E97)</f>
        <v>-18.650623366906665</v>
      </c>
      <c r="BH97" s="1321">
        <f>IF(ISERROR(VLOOKUP(VLOOKUP($A97, 'E4 TB Allocation Details'!$A$18:$L$214, MATCH("Misc ID", 'E4 TB Allocation Details'!$A$18:$L$18, 0),FALSE), 'E2 Allocators'!$B$15:$W$361, MATCH('O5 Details by Class &amp; Accounts'!BH$18, 'E2 Allocators'!$B$15:$W$15, 0),FALSE)*$E97), 0, VLOOKUP(VLOOKUP($A97, 'E4 TB Allocation Details'!$A$18:$L$214, MATCH("Misc ID", 'E4 TB Allocation Details'!$A$18:$L$18, 0),FALSE), 'E2 Allocators'!$B$15:$W$361, MATCH('O5 Details by Class &amp; Accounts'!BH$18, 'E2 Allocators'!$B$15:$W$15, 0),FALSE)*$E97)</f>
        <v>0</v>
      </c>
      <c r="BI97" s="1321">
        <f>IF(ISERROR(VLOOKUP(VLOOKUP($A97, 'E4 TB Allocation Details'!$A$18:$L$214, MATCH("Misc ID", 'E4 TB Allocation Details'!$A$18:$L$18, 0),FALSE), 'E2 Allocators'!$B$15:$W$361, MATCH('O5 Details by Class &amp; Accounts'!BI$18, 'E2 Allocators'!$B$15:$W$15, 0),FALSE)*$E97), 0, VLOOKUP(VLOOKUP($A97, 'E4 TB Allocation Details'!$A$18:$L$214, MATCH("Misc ID", 'E4 TB Allocation Details'!$A$18:$L$18, 0),FALSE), 'E2 Allocators'!$B$15:$W$361, MATCH('O5 Details by Class &amp; Accounts'!BI$18, 'E2 Allocators'!$B$15:$W$15, 0),FALSE)*$E97)</f>
        <v>0</v>
      </c>
      <c r="BJ97" s="1321">
        <f>IF(ISERROR(VLOOKUP(VLOOKUP($A97, 'E4 TB Allocation Details'!$A$18:$L$214, MATCH("Misc ID", 'E4 TB Allocation Details'!$A$18:$L$18, 0),FALSE), 'E2 Allocators'!$B$15:$W$361, MATCH('O5 Details by Class &amp; Accounts'!BJ$18, 'E2 Allocators'!$B$15:$W$15, 0),FALSE)*$E97), 0, VLOOKUP(VLOOKUP($A97, 'E4 TB Allocation Details'!$A$18:$L$214, MATCH("Misc ID", 'E4 TB Allocation Details'!$A$18:$L$18, 0),FALSE), 'E2 Allocators'!$B$15:$W$361, MATCH('O5 Details by Class &amp; Accounts'!BJ$18, 'E2 Allocators'!$B$15:$W$15, 0),FALSE)*$E97)</f>
        <v>0</v>
      </c>
      <c r="BK97" s="1321">
        <f>IF(ISERROR(VLOOKUP(VLOOKUP($A97, 'E4 TB Allocation Details'!$A$18:$L$214, MATCH("Misc ID", 'E4 TB Allocation Details'!$A$18:$L$18, 0),FALSE), 'E2 Allocators'!$B$15:$W$361, MATCH('O5 Details by Class &amp; Accounts'!BK$18, 'E2 Allocators'!$B$15:$W$15, 0),FALSE)*$E97), 0, VLOOKUP(VLOOKUP($A97, 'E4 TB Allocation Details'!$A$18:$L$214, MATCH("Misc ID", 'E4 TB Allocation Details'!$A$18:$L$18, 0),FALSE), 'E2 Allocators'!$B$15:$W$361, MATCH('O5 Details by Class &amp; Accounts'!BK$18, 'E2 Allocators'!$B$15:$W$15, 0),FALSE)*$E97)</f>
        <v>0</v>
      </c>
      <c r="BL97" s="1321">
        <f>IF(ISERROR(VLOOKUP(VLOOKUP($A97, 'E4 TB Allocation Details'!$A$18:$L$214, MATCH("Misc ID", 'E4 TB Allocation Details'!$A$18:$L$18, 0),FALSE), 'E2 Allocators'!$B$15:$W$361, MATCH('O5 Details by Class &amp; Accounts'!BL$18, 'E2 Allocators'!$B$15:$W$15, 0),FALSE)*$E97), 0, VLOOKUP(VLOOKUP($A97, 'E4 TB Allocation Details'!$A$18:$L$214, MATCH("Misc ID", 'E4 TB Allocation Details'!$A$18:$L$18, 0),FALSE), 'E2 Allocators'!$B$15:$W$361, MATCH('O5 Details by Class &amp; Accounts'!BL$18, 'E2 Allocators'!$B$15:$W$15, 0),FALSE)*$E97)</f>
        <v>0</v>
      </c>
      <c r="BM97" s="1321">
        <f>IF(ISERROR(VLOOKUP(VLOOKUP($A97, 'E4 TB Allocation Details'!$A$18:$L$214, MATCH("Misc ID", 'E4 TB Allocation Details'!$A$18:$L$18, 0),FALSE), 'E2 Allocators'!$B$15:$W$361, MATCH('O5 Details by Class &amp; Accounts'!BM$18, 'E2 Allocators'!$B$15:$W$15, 0),FALSE)*$E97), 0, VLOOKUP(VLOOKUP($A97, 'E4 TB Allocation Details'!$A$18:$L$214, MATCH("Misc ID", 'E4 TB Allocation Details'!$A$18:$L$18, 0),FALSE), 'E2 Allocators'!$B$15:$W$361, MATCH('O5 Details by Class &amp; Accounts'!BM$18, 'E2 Allocators'!$B$15:$W$15, 0),FALSE)*$E97)</f>
        <v>0</v>
      </c>
      <c r="BN97" s="1321">
        <f>IF(ISERROR(VLOOKUP(VLOOKUP($A97, 'E4 TB Allocation Details'!$A$18:$L$214, MATCH("Misc ID", 'E4 TB Allocation Details'!$A$18:$L$18, 0),FALSE), 'E2 Allocators'!$B$15:$W$361, MATCH('O5 Details by Class &amp; Accounts'!BN$18, 'E2 Allocators'!$B$15:$W$15, 0),FALSE)*$E97), 0, VLOOKUP(VLOOKUP($A97, 'E4 TB Allocation Details'!$A$18:$L$214, MATCH("Misc ID", 'E4 TB Allocation Details'!$A$18:$L$18, 0),FALSE), 'E2 Allocators'!$B$15:$W$361, MATCH('O5 Details by Class &amp; Accounts'!BN$18, 'E2 Allocators'!$B$15:$W$15, 0),FALSE)*$E97)</f>
        <v>0</v>
      </c>
      <c r="BO97" s="1321">
        <f>IF(ISERROR(VLOOKUP(VLOOKUP($A97, 'E4 TB Allocation Details'!$A$18:$L$214, MATCH("Misc ID", 'E4 TB Allocation Details'!$A$18:$L$18, 0),FALSE), 'E2 Allocators'!$B$15:$W$361, MATCH('O5 Details by Class &amp; Accounts'!BO$18, 'E2 Allocators'!$B$15:$W$15, 0),FALSE)*$E97), 0, VLOOKUP(VLOOKUP($A97, 'E4 TB Allocation Details'!$A$18:$L$214, MATCH("Misc ID", 'E4 TB Allocation Details'!$A$18:$L$18, 0),FALSE), 'E2 Allocators'!$B$15:$W$361, MATCH('O5 Details by Class &amp; Accounts'!BO$18, 'E2 Allocators'!$B$15:$W$15, 0),FALSE)*$E97)</f>
        <v>0</v>
      </c>
      <c r="BP97" s="1321">
        <f>IF(ISERROR(VLOOKUP(VLOOKUP($A97, 'E4 TB Allocation Details'!$A$18:$L$214, MATCH("Misc ID", 'E4 TB Allocation Details'!$A$18:$L$18, 0),FALSE), 'E2 Allocators'!$B$15:$W$361, MATCH('O5 Details by Class &amp; Accounts'!BP$18, 'E2 Allocators'!$B$15:$W$15, 0),FALSE)*$E97), 0, VLOOKUP(VLOOKUP($A97, 'E4 TB Allocation Details'!$A$18:$L$214, MATCH("Misc ID", 'E4 TB Allocation Details'!$A$18:$L$18, 0),FALSE), 'E2 Allocators'!$B$15:$W$361, MATCH('O5 Details by Class &amp; Accounts'!BP$18, 'E2 Allocators'!$B$15:$W$15, 0),FALSE)*$E97)</f>
        <v>0</v>
      </c>
      <c r="BQ97" s="1321">
        <f>IF(ISERROR(VLOOKUP(VLOOKUP($A97, 'E4 TB Allocation Details'!$A$18:$L$214, MATCH("Misc ID", 'E4 TB Allocation Details'!$A$18:$L$18, 0),FALSE), 'E2 Allocators'!$B$15:$W$361, MATCH('O5 Details by Class &amp; Accounts'!BQ$18, 'E2 Allocators'!$B$15:$W$15, 0),FALSE)*$E97), 0, VLOOKUP(VLOOKUP($A97, 'E4 TB Allocation Details'!$A$18:$L$214, MATCH("Misc ID", 'E4 TB Allocation Details'!$A$18:$L$18, 0),FALSE), 'E2 Allocators'!$B$15:$W$361, MATCH('O5 Details by Class &amp; Accounts'!BQ$18, 'E2 Allocators'!$B$15:$W$15, 0),FALSE)*$E97)</f>
        <v>0</v>
      </c>
      <c r="BR97" s="1321">
        <f>IF(ISERROR(VLOOKUP(VLOOKUP($A97, 'E4 TB Allocation Details'!$A$18:$L$214, MATCH("Misc ID", 'E4 TB Allocation Details'!$A$18:$L$18, 0),FALSE), 'E2 Allocators'!$B$15:$W$361, MATCH('O5 Details by Class &amp; Accounts'!BR$18, 'E2 Allocators'!$B$15:$W$15, 0),FALSE)*$E97), 0, VLOOKUP(VLOOKUP($A97, 'E4 TB Allocation Details'!$A$18:$L$214, MATCH("Misc ID", 'E4 TB Allocation Details'!$A$18:$L$18, 0),FALSE), 'E2 Allocators'!$B$15:$W$361, MATCH('O5 Details by Class &amp; Accounts'!BR$18, 'E2 Allocators'!$B$15:$W$15, 0),FALSE)*$E97)</f>
        <v>0</v>
      </c>
      <c r="BS97" s="1321">
        <f>SUM(AY97:BR97)</f>
        <v>-12999.999999999995</v>
      </c>
      <c r="BT97" s="1321">
        <f>IF(ISERROR(VLOOKUP(VLOOKUP($A97, 'E4 TB Allocation Details'!$A$18:$L$214, MATCH("A &amp; G ID", 'E4 TB Allocation Details'!$A$18:$L$18, 0),FALSE), 'E2 Allocators'!$B$15:$W$361, MATCH('O5 Details by Class &amp; Accounts'!BT$18, 'E2 Allocators'!$B$15:$W$15, 0),FALSE)*$E97), 0, VLOOKUP(VLOOKUP($A97, 'E4 TB Allocation Details'!$A$18:$L$214, MATCH("A &amp; G ID", 'E4 TB Allocation Details'!$A$18:$L$18, 0),FALSE), 'E2 Allocators'!$B$15:$W$361, MATCH('O5 Details by Class &amp; Accounts'!BT$18, 'E2 Allocators'!$B$15:$W$15, 0),FALSE)*$E97)</f>
        <v>0</v>
      </c>
      <c r="BU97" s="1321">
        <f>IF(ISERROR(VLOOKUP(VLOOKUP($A97, 'E4 TB Allocation Details'!$A$18:$L$214, MATCH("A &amp; G ID", 'E4 TB Allocation Details'!$A$18:$L$18, 0),FALSE), 'E2 Allocators'!$B$15:$W$361, MATCH('O5 Details by Class &amp; Accounts'!BU$18, 'E2 Allocators'!$B$15:$W$15, 0),FALSE)*$E97), 0, VLOOKUP(VLOOKUP($A97, 'E4 TB Allocation Details'!$A$18:$L$214, MATCH("A &amp; G ID", 'E4 TB Allocation Details'!$A$18:$L$18, 0),FALSE), 'E2 Allocators'!$B$15:$W$361, MATCH('O5 Details by Class &amp; Accounts'!BU$18, 'E2 Allocators'!$B$15:$W$15, 0),FALSE)*$E97)</f>
        <v>0</v>
      </c>
      <c r="BV97" s="1321">
        <f>IF(ISERROR(VLOOKUP(VLOOKUP($A97, 'E4 TB Allocation Details'!$A$18:$L$214, MATCH("A &amp; G ID", 'E4 TB Allocation Details'!$A$18:$L$18, 0),FALSE), 'E2 Allocators'!$B$15:$W$361, MATCH('O5 Details by Class &amp; Accounts'!BV$18, 'E2 Allocators'!$B$15:$W$15, 0),FALSE)*$E97), 0, VLOOKUP(VLOOKUP($A97, 'E4 TB Allocation Details'!$A$18:$L$214, MATCH("A &amp; G ID", 'E4 TB Allocation Details'!$A$18:$L$18, 0),FALSE), 'E2 Allocators'!$B$15:$W$361, MATCH('O5 Details by Class &amp; Accounts'!BV$18, 'E2 Allocators'!$B$15:$W$15, 0),FALSE)*$E97)</f>
        <v>0</v>
      </c>
      <c r="BW97" s="1321">
        <f>IF(ISERROR(VLOOKUP(VLOOKUP($A97, 'E4 TB Allocation Details'!$A$18:$L$214, MATCH("A &amp; G ID", 'E4 TB Allocation Details'!$A$18:$L$18, 0),FALSE), 'E2 Allocators'!$B$15:$W$361, MATCH('O5 Details by Class &amp; Accounts'!BW$18, 'E2 Allocators'!$B$15:$W$15, 0),FALSE)*$E97), 0, VLOOKUP(VLOOKUP($A97, 'E4 TB Allocation Details'!$A$18:$L$214, MATCH("A &amp; G ID", 'E4 TB Allocation Details'!$A$18:$L$18, 0),FALSE), 'E2 Allocators'!$B$15:$W$361, MATCH('O5 Details by Class &amp; Accounts'!BW$18, 'E2 Allocators'!$B$15:$W$15, 0),FALSE)*$E97)</f>
        <v>0</v>
      </c>
      <c r="BX97" s="1321">
        <f>IF(ISERROR(VLOOKUP(VLOOKUP($A97, 'E4 TB Allocation Details'!$A$18:$L$214, MATCH("A &amp; G ID", 'E4 TB Allocation Details'!$A$18:$L$18, 0),FALSE), 'E2 Allocators'!$B$15:$W$361, MATCH('O5 Details by Class &amp; Accounts'!BX$18, 'E2 Allocators'!$B$15:$W$15, 0),FALSE)*$E97), 0, VLOOKUP(VLOOKUP($A97, 'E4 TB Allocation Details'!$A$18:$L$214, MATCH("A &amp; G ID", 'E4 TB Allocation Details'!$A$18:$L$18, 0),FALSE), 'E2 Allocators'!$B$15:$W$361, MATCH('O5 Details by Class &amp; Accounts'!BX$18, 'E2 Allocators'!$B$15:$W$15, 0),FALSE)*$E97)</f>
        <v>0</v>
      </c>
      <c r="BY97" s="1321">
        <f>IF(ISERROR(VLOOKUP(VLOOKUP($A97, 'E4 TB Allocation Details'!$A$18:$L$214, MATCH("A &amp; G ID", 'E4 TB Allocation Details'!$A$18:$L$18, 0),FALSE), 'E2 Allocators'!$B$15:$W$361, MATCH('O5 Details by Class &amp; Accounts'!BY$18, 'E2 Allocators'!$B$15:$W$15, 0),FALSE)*$E97), 0, VLOOKUP(VLOOKUP($A97, 'E4 TB Allocation Details'!$A$18:$L$214, MATCH("A &amp; G ID", 'E4 TB Allocation Details'!$A$18:$L$18, 0),FALSE), 'E2 Allocators'!$B$15:$W$361, MATCH('O5 Details by Class &amp; Accounts'!BY$18, 'E2 Allocators'!$B$15:$W$15, 0),FALSE)*$E97)</f>
        <v>0</v>
      </c>
      <c r="BZ97" s="1321">
        <f>IF(ISERROR(VLOOKUP(VLOOKUP($A97, 'E4 TB Allocation Details'!$A$18:$L$214, MATCH("A &amp; G ID", 'E4 TB Allocation Details'!$A$18:$L$18, 0),FALSE), 'E2 Allocators'!$B$15:$W$361, MATCH('O5 Details by Class &amp; Accounts'!BZ$18, 'E2 Allocators'!$B$15:$W$15, 0),FALSE)*$E97), 0, VLOOKUP(VLOOKUP($A97, 'E4 TB Allocation Details'!$A$18:$L$214, MATCH("A &amp; G ID", 'E4 TB Allocation Details'!$A$18:$L$18, 0),FALSE), 'E2 Allocators'!$B$15:$W$361, MATCH('O5 Details by Class &amp; Accounts'!BZ$18, 'E2 Allocators'!$B$15:$W$15, 0),FALSE)*$E97)</f>
        <v>0</v>
      </c>
      <c r="CA97" s="1321">
        <f>IF(ISERROR(VLOOKUP(VLOOKUP($A97, 'E4 TB Allocation Details'!$A$18:$L$214, MATCH("A &amp; G ID", 'E4 TB Allocation Details'!$A$18:$L$18, 0),FALSE), 'E2 Allocators'!$B$15:$W$361, MATCH('O5 Details by Class &amp; Accounts'!CA$18, 'E2 Allocators'!$B$15:$W$15, 0),FALSE)*$E97), 0, VLOOKUP(VLOOKUP($A97, 'E4 TB Allocation Details'!$A$18:$L$214, MATCH("A &amp; G ID", 'E4 TB Allocation Details'!$A$18:$L$18, 0),FALSE), 'E2 Allocators'!$B$15:$W$361, MATCH('O5 Details by Class &amp; Accounts'!CA$18, 'E2 Allocators'!$B$15:$W$15, 0),FALSE)*$E97)</f>
        <v>0</v>
      </c>
      <c r="CB97" s="1321">
        <f>IF(ISERROR(VLOOKUP(VLOOKUP($A97, 'E4 TB Allocation Details'!$A$18:$L$214, MATCH("A &amp; G ID", 'E4 TB Allocation Details'!$A$18:$L$18, 0),FALSE), 'E2 Allocators'!$B$15:$W$361, MATCH('O5 Details by Class &amp; Accounts'!CB$18, 'E2 Allocators'!$B$15:$W$15, 0),FALSE)*$E97), 0, VLOOKUP(VLOOKUP($A97, 'E4 TB Allocation Details'!$A$18:$L$214, MATCH("A &amp; G ID", 'E4 TB Allocation Details'!$A$18:$L$18, 0),FALSE), 'E2 Allocators'!$B$15:$W$361, MATCH('O5 Details by Class &amp; Accounts'!CB$18, 'E2 Allocators'!$B$15:$W$15, 0),FALSE)*$E97)</f>
        <v>0</v>
      </c>
      <c r="CC97" s="1321">
        <f>IF(ISERROR(VLOOKUP(VLOOKUP($A97, 'E4 TB Allocation Details'!$A$18:$L$214, MATCH("A &amp; G ID", 'E4 TB Allocation Details'!$A$18:$L$18, 0),FALSE), 'E2 Allocators'!$B$15:$W$361, MATCH('O5 Details by Class &amp; Accounts'!CC$18, 'E2 Allocators'!$B$15:$W$15, 0),FALSE)*$E97), 0, VLOOKUP(VLOOKUP($A97, 'E4 TB Allocation Details'!$A$18:$L$214, MATCH("A &amp; G ID", 'E4 TB Allocation Details'!$A$18:$L$18, 0),FALSE), 'E2 Allocators'!$B$15:$W$361, MATCH('O5 Details by Class &amp; Accounts'!CC$18, 'E2 Allocators'!$B$15:$W$15, 0),FALSE)*$E97)</f>
        <v>0</v>
      </c>
      <c r="CD97" s="1321">
        <f>IF(ISERROR(VLOOKUP(VLOOKUP($A97, 'E4 TB Allocation Details'!$A$18:$L$214, MATCH("A &amp; G ID", 'E4 TB Allocation Details'!$A$18:$L$18, 0),FALSE), 'E2 Allocators'!$B$15:$W$361, MATCH('O5 Details by Class &amp; Accounts'!CD$18, 'E2 Allocators'!$B$15:$W$15, 0),FALSE)*$E97), 0, VLOOKUP(VLOOKUP($A97, 'E4 TB Allocation Details'!$A$18:$L$214, MATCH("A &amp; G ID", 'E4 TB Allocation Details'!$A$18:$L$18, 0),FALSE), 'E2 Allocators'!$B$15:$W$361, MATCH('O5 Details by Class &amp; Accounts'!CD$18, 'E2 Allocators'!$B$15:$W$15, 0),FALSE)*$E97)</f>
        <v>0</v>
      </c>
      <c r="CE97" s="1321">
        <f>IF(ISERROR(VLOOKUP(VLOOKUP($A97, 'E4 TB Allocation Details'!$A$18:$L$214, MATCH("A &amp; G ID", 'E4 TB Allocation Details'!$A$18:$L$18, 0),FALSE), 'E2 Allocators'!$B$15:$W$361, MATCH('O5 Details by Class &amp; Accounts'!CE$18, 'E2 Allocators'!$B$15:$W$15, 0),FALSE)*$E97), 0, VLOOKUP(VLOOKUP($A97, 'E4 TB Allocation Details'!$A$18:$L$214, MATCH("A &amp; G ID", 'E4 TB Allocation Details'!$A$18:$L$18, 0),FALSE), 'E2 Allocators'!$B$15:$W$361, MATCH('O5 Details by Class &amp; Accounts'!CE$18, 'E2 Allocators'!$B$15:$W$15, 0),FALSE)*$E97)</f>
        <v>0</v>
      </c>
      <c r="CF97" s="1321">
        <f>IF(ISERROR(VLOOKUP(VLOOKUP($A97, 'E4 TB Allocation Details'!$A$18:$L$214, MATCH("A &amp; G ID", 'E4 TB Allocation Details'!$A$18:$L$18, 0),FALSE), 'E2 Allocators'!$B$15:$W$361, MATCH('O5 Details by Class &amp; Accounts'!CF$18, 'E2 Allocators'!$B$15:$W$15, 0),FALSE)*$E97), 0, VLOOKUP(VLOOKUP($A97, 'E4 TB Allocation Details'!$A$18:$L$214, MATCH("A &amp; G ID", 'E4 TB Allocation Details'!$A$18:$L$18, 0),FALSE), 'E2 Allocators'!$B$15:$W$361, MATCH('O5 Details by Class &amp; Accounts'!CF$18, 'E2 Allocators'!$B$15:$W$15, 0),FALSE)*$E97)</f>
        <v>0</v>
      </c>
      <c r="CG97" s="1321">
        <f>IF(ISERROR(VLOOKUP(VLOOKUP($A97, 'E4 TB Allocation Details'!$A$18:$L$214, MATCH("A &amp; G ID", 'E4 TB Allocation Details'!$A$18:$L$18, 0),FALSE), 'E2 Allocators'!$B$15:$W$361, MATCH('O5 Details by Class &amp; Accounts'!CG$18, 'E2 Allocators'!$B$15:$W$15, 0),FALSE)*$E97), 0, VLOOKUP(VLOOKUP($A97, 'E4 TB Allocation Details'!$A$18:$L$214, MATCH("A &amp; G ID", 'E4 TB Allocation Details'!$A$18:$L$18, 0),FALSE), 'E2 Allocators'!$B$15:$W$361, MATCH('O5 Details by Class &amp; Accounts'!CG$18, 'E2 Allocators'!$B$15:$W$15, 0),FALSE)*$E97)</f>
        <v>0</v>
      </c>
      <c r="CH97" s="1321">
        <f>IF(ISERROR(VLOOKUP(VLOOKUP($A97, 'E4 TB Allocation Details'!$A$18:$L$214, MATCH("A &amp; G ID", 'E4 TB Allocation Details'!$A$18:$L$18, 0),FALSE), 'E2 Allocators'!$B$15:$W$361, MATCH('O5 Details by Class &amp; Accounts'!CH$18, 'E2 Allocators'!$B$15:$W$15, 0),FALSE)*$E97), 0, VLOOKUP(VLOOKUP($A97, 'E4 TB Allocation Details'!$A$18:$L$214, MATCH("A &amp; G ID", 'E4 TB Allocation Details'!$A$18:$L$18, 0),FALSE), 'E2 Allocators'!$B$15:$W$361, MATCH('O5 Details by Class &amp; Accounts'!CH$18, 'E2 Allocators'!$B$15:$W$15, 0),FALSE)*$E97)</f>
        <v>0</v>
      </c>
      <c r="CI97" s="1321">
        <f>IF(ISERROR(VLOOKUP(VLOOKUP($A97, 'E4 TB Allocation Details'!$A$18:$L$214, MATCH("A &amp; G ID", 'E4 TB Allocation Details'!$A$18:$L$18, 0),FALSE), 'E2 Allocators'!$B$15:$W$361, MATCH('O5 Details by Class &amp; Accounts'!CI$18, 'E2 Allocators'!$B$15:$W$15, 0),FALSE)*$E97), 0, VLOOKUP(VLOOKUP($A97, 'E4 TB Allocation Details'!$A$18:$L$214, MATCH("A &amp; G ID", 'E4 TB Allocation Details'!$A$18:$L$18, 0),FALSE), 'E2 Allocators'!$B$15:$W$361, MATCH('O5 Details by Class &amp; Accounts'!CI$18, 'E2 Allocators'!$B$15:$W$15, 0),FALSE)*$E97)</f>
        <v>0</v>
      </c>
      <c r="CJ97" s="1321">
        <f>IF(ISERROR(VLOOKUP(VLOOKUP($A97, 'E4 TB Allocation Details'!$A$18:$L$214, MATCH("A &amp; G ID", 'E4 TB Allocation Details'!$A$18:$L$18, 0),FALSE), 'E2 Allocators'!$B$15:$W$361, MATCH('O5 Details by Class &amp; Accounts'!CJ$18, 'E2 Allocators'!$B$15:$W$15, 0),FALSE)*$E97), 0, VLOOKUP(VLOOKUP($A97, 'E4 TB Allocation Details'!$A$18:$L$214, MATCH("A &amp; G ID", 'E4 TB Allocation Details'!$A$18:$L$18, 0),FALSE), 'E2 Allocators'!$B$15:$W$361, MATCH('O5 Details by Class &amp; Accounts'!CJ$18, 'E2 Allocators'!$B$15:$W$15, 0),FALSE)*$E97)</f>
        <v>0</v>
      </c>
      <c r="CK97" s="1321">
        <f>IF(ISERROR(VLOOKUP(VLOOKUP($A97, 'E4 TB Allocation Details'!$A$18:$L$214, MATCH("A &amp; G ID", 'E4 TB Allocation Details'!$A$18:$L$18, 0),FALSE), 'E2 Allocators'!$B$15:$W$361, MATCH('O5 Details by Class &amp; Accounts'!CK$18, 'E2 Allocators'!$B$15:$W$15, 0),FALSE)*$E97), 0, VLOOKUP(VLOOKUP($A97, 'E4 TB Allocation Details'!$A$18:$L$214, MATCH("A &amp; G ID", 'E4 TB Allocation Details'!$A$18:$L$18, 0),FALSE), 'E2 Allocators'!$B$15:$W$361, MATCH('O5 Details by Class &amp; Accounts'!CK$18, 'E2 Allocators'!$B$15:$W$15, 0),FALSE)*$E97)</f>
        <v>0</v>
      </c>
      <c r="CL97" s="1321">
        <f>IF(ISERROR(VLOOKUP(VLOOKUP($A97, 'E4 TB Allocation Details'!$A$18:$L$214, MATCH("A &amp; G ID", 'E4 TB Allocation Details'!$A$18:$L$18, 0),FALSE), 'E2 Allocators'!$B$15:$W$361, MATCH('O5 Details by Class &amp; Accounts'!CL$18, 'E2 Allocators'!$B$15:$W$15, 0),FALSE)*$E97), 0, VLOOKUP(VLOOKUP($A97, 'E4 TB Allocation Details'!$A$18:$L$214, MATCH("A &amp; G ID", 'E4 TB Allocation Details'!$A$18:$L$18, 0),FALSE), 'E2 Allocators'!$B$15:$W$361, MATCH('O5 Details by Class &amp; Accounts'!CL$18, 'E2 Allocators'!$B$15:$W$15, 0),FALSE)*$E97)</f>
        <v>0</v>
      </c>
      <c r="CM97" s="1321">
        <f>IF(ISERROR(VLOOKUP(VLOOKUP($A97, 'E4 TB Allocation Details'!$A$18:$L$214, MATCH("A &amp; G ID", 'E4 TB Allocation Details'!$A$18:$L$18, 0),FALSE), 'E2 Allocators'!$B$15:$W$361, MATCH('O5 Details by Class &amp; Accounts'!CM$18, 'E2 Allocators'!$B$15:$W$15, 0),FALSE)*$E97), 0, VLOOKUP(VLOOKUP($A97, 'E4 TB Allocation Details'!$A$18:$L$214, MATCH("A &amp; G ID", 'E4 TB Allocation Details'!$A$18:$L$18, 0),FALSE), 'E2 Allocators'!$B$15:$W$361, MATCH('O5 Details by Class &amp; Accounts'!CM$18, 'E2 Allocators'!$B$15:$W$15, 0),FALSE)*$E97)</f>
        <v>0</v>
      </c>
      <c r="CN97" s="1321">
        <f>SUM(BT97:CM97)</f>
        <v>0</v>
      </c>
      <c r="CO97" s="1650">
        <f>+E97-AC97-AX97-BS97-CN97</f>
        <v>-5.4569682106375694E-12</v>
      </c>
      <c r="CQ97" s="1898"/>
    </row>
    <row r="98" spans="1:95" s="64" customFormat="1" ht="12.75">
      <c r="A98" s="1090">
        <v>4240</v>
      </c>
      <c r="B98" s="1091" t="s">
        <v>535</v>
      </c>
      <c r="C98" s="1647">
        <f>IF(ISERROR(VLOOKUP($A98,'I3 TB Data'!$A$19:$H$484,MATCH('O5 Details by Class &amp; Accounts'!$C$18, 'I3 TB Data'!$A$19:$H$19,0),0)), 0, VLOOKUP($A98,'I3 TB Data'!$A$19:$H$484,MATCH('O5 Details by Class &amp; Accounts'!$C$18,'I3 TB Data'!$A$19:$H$19,0),0))</f>
        <v>0</v>
      </c>
      <c r="D98" s="1648"/>
      <c r="E98" s="1647">
        <f t="shared" si="17"/>
        <v>0</v>
      </c>
      <c r="F98" s="1649">
        <f>IF(ISERROR(VLOOKUP($A98, 'E1 Categorization'!A33:E124, MATCH("Customer Component", 'E1 Categorization'!$A$33:$E$33,0), 0)), 0, IF(VLOOKUP($A98, 'E1 Categorization'!A33:E124, MATCH("Customer Component", 'E1 Categorization'!$A$33:$E$33,0), 0)=0, 'O5 Details by Class &amp; Accounts'!$E98, IF(AND(VLOOKUP($A98, 'E1 Categorization'!A33:E124, MATCH("Customer Component", 'E1 Categorization'!$A$33:$E$33,0), 0) &gt;0, VLOOKUP($A98, 'E1 Categorization'!A33:E124, MATCH("Customer Component", 'E1 Categorization'!$A$33:$E$33,0), 0)&lt;1), 'O5 Details by Class &amp; Accounts'!$E98*(1-VLOOKUP($A98, 'E1 Categorization'!A33:E124, MATCH("Customer Component", 'E1 Categorization'!$A$33:$E$33,0), 0)), 0)))</f>
        <v>0</v>
      </c>
      <c r="G98" s="1649">
        <f>IF(ISERROR(VLOOKUP($A98, 'E1 Categorization'!A33:E124, MATCH("Customer Component", 'E1 Categorization'!$A$33:$E$33,0), 0)),0, IF(VLOOKUP($A98, 'E1 Categorization'!A33:E124, MATCH("Customer Component", 'E1 Categorization'!$A$33:$E$33,0), 0)=0, 0, IF(AND(VLOOKUP($A98, 'E1 Categorization'!A33:E124, MATCH("Customer Component", 'E1 Categorization'!$A$33:$E$33,0), 0) &gt;0, VLOOKUP($A98, 'E1 Categorization'!A33:E124, MATCH("Customer Component", 'E1 Categorization'!$A$33:$E$33,0), 0)&lt;1), 'O5 Details by Class &amp; Accounts'!$E98*(VLOOKUP($A98, 'E1 Categorization'!A33:E124, MATCH("Customer Component", 'E1 Categorization'!$A$33:$E$33,0), 0)), 'O5 Details by Class &amp; Accounts'!$E98)))</f>
        <v>0</v>
      </c>
      <c r="H98" s="1321">
        <f t="shared" si="20"/>
        <v>0</v>
      </c>
      <c r="I98" s="1321">
        <f>IF(ISERROR(VLOOKUP(VLOOKUP($A98, 'E4 TB Allocation Details'!$A$18:$L$214, MATCH("Demand ID", 'E4 TB Allocation Details'!$A$18:$L$18, 0),FALSE), 'E2 Allocators'!$B$15:$W$361, MATCH('O5 Details by Class &amp; Accounts'!I$18, 'E2 Allocators'!$B$15:$W$15, 0),FALSE)*$F98), 0, VLOOKUP(VLOOKUP($A98, 'E4 TB Allocation Details'!$A$18:$L$214, MATCH("Demand ID", 'E4 TB Allocation Details'!$A$18:$L$18, 0),FALSE), 'E2 Allocators'!$B$15:$W$361, MATCH('O5 Details by Class &amp; Accounts'!I$18, 'E2 Allocators'!$B$15:$W$15, 0),FALSE)*$F98)</f>
        <v>0</v>
      </c>
      <c r="J98" s="1321">
        <f>IF(ISERROR(VLOOKUP(VLOOKUP($A98, 'E4 TB Allocation Details'!$A$18:$L$214, MATCH("Demand ID", 'E4 TB Allocation Details'!$A$18:$L$18, 0),FALSE), 'E2 Allocators'!$B$15:$W$361, MATCH('O5 Details by Class &amp; Accounts'!J$18, 'E2 Allocators'!$B$15:$W$15, 0),FALSE)*$F98), 0, VLOOKUP(VLOOKUP($A98, 'E4 TB Allocation Details'!$A$18:$L$214, MATCH("Demand ID", 'E4 TB Allocation Details'!$A$18:$L$18, 0),FALSE), 'E2 Allocators'!$B$15:$W$361, MATCH('O5 Details by Class &amp; Accounts'!J$18, 'E2 Allocators'!$B$15:$W$15, 0),FALSE)*$F98)</f>
        <v>0</v>
      </c>
      <c r="K98" s="1321">
        <f>IF(ISERROR(VLOOKUP(VLOOKUP($A98, 'E4 TB Allocation Details'!$A$18:$L$214, MATCH("Demand ID", 'E4 TB Allocation Details'!$A$18:$L$18, 0),FALSE), 'E2 Allocators'!$B$15:$W$361, MATCH('O5 Details by Class &amp; Accounts'!K$18, 'E2 Allocators'!$B$15:$W$15, 0),FALSE)*$F98), 0, VLOOKUP(VLOOKUP($A98, 'E4 TB Allocation Details'!$A$18:$L$214, MATCH("Demand ID", 'E4 TB Allocation Details'!$A$18:$L$18, 0),FALSE), 'E2 Allocators'!$B$15:$W$361, MATCH('O5 Details by Class &amp; Accounts'!K$18, 'E2 Allocators'!$B$15:$W$15, 0),FALSE)*$F98)</f>
        <v>0</v>
      </c>
      <c r="L98" s="1321">
        <f>IF(ISERROR(VLOOKUP(VLOOKUP($A98, 'E4 TB Allocation Details'!$A$18:$L$214, MATCH("Demand ID", 'E4 TB Allocation Details'!$A$18:$L$18, 0),FALSE), 'E2 Allocators'!$B$15:$W$361, MATCH('O5 Details by Class &amp; Accounts'!L$18, 'E2 Allocators'!$B$15:$W$15, 0),FALSE)*$F98), 0, VLOOKUP(VLOOKUP($A98, 'E4 TB Allocation Details'!$A$18:$L$214, MATCH("Demand ID", 'E4 TB Allocation Details'!$A$18:$L$18, 0),FALSE), 'E2 Allocators'!$B$15:$W$361, MATCH('O5 Details by Class &amp; Accounts'!L$18, 'E2 Allocators'!$B$15:$W$15, 0),FALSE)*$F98)</f>
        <v>0</v>
      </c>
      <c r="M98" s="1321"/>
      <c r="N98" s="1321"/>
      <c r="O98" s="1321"/>
      <c r="P98" s="1321"/>
      <c r="Q98" s="1321"/>
      <c r="R98" s="1321"/>
      <c r="S98" s="1321"/>
      <c r="T98" s="1321"/>
      <c r="U98" s="1321"/>
      <c r="V98" s="1321"/>
      <c r="W98" s="1321"/>
      <c r="X98" s="1321"/>
      <c r="Y98" s="1321"/>
      <c r="Z98" s="1321"/>
      <c r="AA98" s="1321"/>
      <c r="AB98" s="1321"/>
      <c r="AC98" s="1321">
        <f t="shared" si="21"/>
        <v>0</v>
      </c>
      <c r="AD98" s="1321">
        <f>IF(ISERROR(VLOOKUP(VLOOKUP($A98, 'E4 TB Allocation Details'!$A$18:$L$214, MATCH("Customer ID", 'E4 TB Allocation Details'!$A$18:$L$18, 0),FALSE), 'E2 Allocators'!$B$15:$W$361, MATCH('O5 Details by Class &amp; Accounts'!AD$18, 'E2 Allocators'!$B$15:$W$15, 0),FALSE)*$G98), 0, VLOOKUP(VLOOKUP($A98, 'E4 TB Allocation Details'!$A$18:$L$214, MATCH("Customer ID", 'E4 TB Allocation Details'!$A$18:$L$18, 0),FALSE), 'E2 Allocators'!$B$15:$W$361, MATCH('O5 Details by Class &amp; Accounts'!AD$18, 'E2 Allocators'!$B$15:$W$15, 0),FALSE)*$G98)</f>
        <v>0</v>
      </c>
      <c r="AE98" s="1321">
        <f>IF(ISERROR(VLOOKUP(VLOOKUP($A98, 'E4 TB Allocation Details'!$A$18:$L$214, MATCH("Customer ID", 'E4 TB Allocation Details'!$A$18:$L$18, 0),FALSE), 'E2 Allocators'!$B$15:$W$361, MATCH('O5 Details by Class &amp; Accounts'!AE$18, 'E2 Allocators'!$B$15:$W$15, 0),FALSE)*$G98), 0, VLOOKUP(VLOOKUP($A98, 'E4 TB Allocation Details'!$A$18:$L$214, MATCH("Customer ID", 'E4 TB Allocation Details'!$A$18:$L$18, 0),FALSE), 'E2 Allocators'!$B$15:$W$361, MATCH('O5 Details by Class &amp; Accounts'!AE$18, 'E2 Allocators'!$B$15:$W$15, 0),FALSE)*$G98)</f>
        <v>0</v>
      </c>
      <c r="AF98" s="1321">
        <f>IF(ISERROR(VLOOKUP(VLOOKUP($A98, 'E4 TB Allocation Details'!$A$18:$L$214, MATCH("Customer ID", 'E4 TB Allocation Details'!$A$18:$L$18, 0),FALSE), 'E2 Allocators'!$B$15:$W$361, MATCH('O5 Details by Class &amp; Accounts'!AF$18, 'E2 Allocators'!$B$15:$W$15, 0),FALSE)*$G98), 0, VLOOKUP(VLOOKUP($A98, 'E4 TB Allocation Details'!$A$18:$L$214, MATCH("Customer ID", 'E4 TB Allocation Details'!$A$18:$L$18, 0),FALSE), 'E2 Allocators'!$B$15:$W$361, MATCH('O5 Details by Class &amp; Accounts'!AF$18, 'E2 Allocators'!$B$15:$W$15, 0),FALSE)*$G98)</f>
        <v>0</v>
      </c>
      <c r="AG98" s="1321">
        <f>IF(ISERROR(VLOOKUP(VLOOKUP($A98, 'E4 TB Allocation Details'!$A$18:$L$214, MATCH("Customer ID", 'E4 TB Allocation Details'!$A$18:$L$18, 0),FALSE), 'E2 Allocators'!$B$15:$W$361, MATCH('O5 Details by Class &amp; Accounts'!AG$18, 'E2 Allocators'!$B$15:$W$15, 0),FALSE)*$G98), 0, VLOOKUP(VLOOKUP($A98, 'E4 TB Allocation Details'!$A$18:$L$214, MATCH("Customer ID", 'E4 TB Allocation Details'!$A$18:$L$18, 0),FALSE), 'E2 Allocators'!$B$15:$W$361, MATCH('O5 Details by Class &amp; Accounts'!AG$18, 'E2 Allocators'!$B$15:$W$15, 0),FALSE)*$G98)</f>
        <v>0</v>
      </c>
      <c r="AH98" s="1321">
        <f>IF(ISERROR(VLOOKUP(VLOOKUP($A98, 'E4 TB Allocation Details'!$A$18:$L$214, MATCH("Customer ID", 'E4 TB Allocation Details'!$A$18:$L$18, 0),FALSE), 'E2 Allocators'!$B$15:$W$361, MATCH('O5 Details by Class &amp; Accounts'!AH$18, 'E2 Allocators'!$B$15:$W$15, 0),FALSE)*$G98), 0, VLOOKUP(VLOOKUP($A98, 'E4 TB Allocation Details'!$A$18:$L$214, MATCH("Customer ID", 'E4 TB Allocation Details'!$A$18:$L$18, 0),FALSE), 'E2 Allocators'!$B$15:$W$361, MATCH('O5 Details by Class &amp; Accounts'!AH$18, 'E2 Allocators'!$B$15:$W$15, 0),FALSE)*$G98)</f>
        <v>0</v>
      </c>
      <c r="AI98" s="1321">
        <f>IF(ISERROR(VLOOKUP(VLOOKUP($A98, 'E4 TB Allocation Details'!$A$18:$L$214, MATCH("Customer ID", 'E4 TB Allocation Details'!$A$18:$L$18, 0),FALSE), 'E2 Allocators'!$B$15:$W$361, MATCH('O5 Details by Class &amp; Accounts'!AI$18, 'E2 Allocators'!$B$15:$W$15, 0),FALSE)*$G98), 0, VLOOKUP(VLOOKUP($A98, 'E4 TB Allocation Details'!$A$18:$L$214, MATCH("Customer ID", 'E4 TB Allocation Details'!$A$18:$L$18, 0),FALSE), 'E2 Allocators'!$B$15:$W$361, MATCH('O5 Details by Class &amp; Accounts'!AI$18, 'E2 Allocators'!$B$15:$W$15, 0),FALSE)*$G98)</f>
        <v>0</v>
      </c>
      <c r="AJ98" s="1321">
        <f>IF(ISERROR(VLOOKUP(VLOOKUP($A98, 'E4 TB Allocation Details'!$A$18:$L$214, MATCH("Customer ID", 'E4 TB Allocation Details'!$A$18:$L$18, 0),FALSE), 'E2 Allocators'!$B$15:$W$361, MATCH('O5 Details by Class &amp; Accounts'!AJ$18, 'E2 Allocators'!$B$15:$W$15, 0),FALSE)*$G98), 0, VLOOKUP(VLOOKUP($A98, 'E4 TB Allocation Details'!$A$18:$L$214, MATCH("Customer ID", 'E4 TB Allocation Details'!$A$18:$L$18, 0),FALSE), 'E2 Allocators'!$B$15:$W$361, MATCH('O5 Details by Class &amp; Accounts'!AJ$18, 'E2 Allocators'!$B$15:$W$15, 0),FALSE)*$G98)</f>
        <v>0</v>
      </c>
      <c r="AK98" s="1321">
        <f>IF(ISERROR(VLOOKUP(VLOOKUP($A98, 'E4 TB Allocation Details'!$A$18:$L$214, MATCH("Customer ID", 'E4 TB Allocation Details'!$A$18:$L$18, 0),FALSE), 'E2 Allocators'!$B$15:$W$361, MATCH('O5 Details by Class &amp; Accounts'!AK$18, 'E2 Allocators'!$B$15:$W$15, 0),FALSE)*$G98), 0, VLOOKUP(VLOOKUP($A98, 'E4 TB Allocation Details'!$A$18:$L$214, MATCH("Customer ID", 'E4 TB Allocation Details'!$A$18:$L$18, 0),FALSE), 'E2 Allocators'!$B$15:$W$361, MATCH('O5 Details by Class &amp; Accounts'!AK$18, 'E2 Allocators'!$B$15:$W$15, 0),FALSE)*$G98)</f>
        <v>0</v>
      </c>
      <c r="AL98" s="1321">
        <f>IF(ISERROR(VLOOKUP(VLOOKUP($A98, 'E4 TB Allocation Details'!$A$18:$L$214, MATCH("Customer ID", 'E4 TB Allocation Details'!$A$18:$L$18, 0),FALSE), 'E2 Allocators'!$B$15:$W$361, MATCH('O5 Details by Class &amp; Accounts'!AL$18, 'E2 Allocators'!$B$15:$W$15, 0),FALSE)*$G98), 0, VLOOKUP(VLOOKUP($A98, 'E4 TB Allocation Details'!$A$18:$L$214, MATCH("Customer ID", 'E4 TB Allocation Details'!$A$18:$L$18, 0),FALSE), 'E2 Allocators'!$B$15:$W$361, MATCH('O5 Details by Class &amp; Accounts'!AL$18, 'E2 Allocators'!$B$15:$W$15, 0),FALSE)*$G98)</f>
        <v>0</v>
      </c>
      <c r="AM98" s="1321">
        <f>IF(ISERROR(VLOOKUP(VLOOKUP($A98, 'E4 TB Allocation Details'!$A$18:$L$214, MATCH("Customer ID", 'E4 TB Allocation Details'!$A$18:$L$18, 0),FALSE), 'E2 Allocators'!$B$15:$W$361, MATCH('O5 Details by Class &amp; Accounts'!AM$18, 'E2 Allocators'!$B$15:$W$15, 0),FALSE)*$G98), 0, VLOOKUP(VLOOKUP($A98, 'E4 TB Allocation Details'!$A$18:$L$214, MATCH("Customer ID", 'E4 TB Allocation Details'!$A$18:$L$18, 0),FALSE), 'E2 Allocators'!$B$15:$W$361, MATCH('O5 Details by Class &amp; Accounts'!AM$18, 'E2 Allocators'!$B$15:$W$15, 0),FALSE)*$G98)</f>
        <v>0</v>
      </c>
      <c r="AN98" s="1321">
        <f>IF(ISERROR(VLOOKUP(VLOOKUP($A98, 'E4 TB Allocation Details'!$A$18:$L$214, MATCH("Customer ID", 'E4 TB Allocation Details'!$A$18:$L$18, 0),FALSE), 'E2 Allocators'!$B$15:$W$361, MATCH('O5 Details by Class &amp; Accounts'!AN$18, 'E2 Allocators'!$B$15:$W$15, 0),FALSE)*$G98), 0, VLOOKUP(VLOOKUP($A98, 'E4 TB Allocation Details'!$A$18:$L$214, MATCH("Customer ID", 'E4 TB Allocation Details'!$A$18:$L$18, 0),FALSE), 'E2 Allocators'!$B$15:$W$361, MATCH('O5 Details by Class &amp; Accounts'!AN$18, 'E2 Allocators'!$B$15:$W$15, 0),FALSE)*$G98)</f>
        <v>0</v>
      </c>
      <c r="AO98" s="1321">
        <f>IF(ISERROR(VLOOKUP(VLOOKUP($A98, 'E4 TB Allocation Details'!$A$18:$L$214, MATCH("Customer ID", 'E4 TB Allocation Details'!$A$18:$L$18, 0),FALSE), 'E2 Allocators'!$B$15:$W$361, MATCH('O5 Details by Class &amp; Accounts'!AO$18, 'E2 Allocators'!$B$15:$W$15, 0),FALSE)*$G98), 0, VLOOKUP(VLOOKUP($A98, 'E4 TB Allocation Details'!$A$18:$L$214, MATCH("Customer ID", 'E4 TB Allocation Details'!$A$18:$L$18, 0),FALSE), 'E2 Allocators'!$B$15:$W$361, MATCH('O5 Details by Class &amp; Accounts'!AO$18, 'E2 Allocators'!$B$15:$W$15, 0),FALSE)*$G98)</f>
        <v>0</v>
      </c>
      <c r="AP98" s="1321">
        <f>IF(ISERROR(VLOOKUP(VLOOKUP($A98, 'E4 TB Allocation Details'!$A$18:$L$214, MATCH("Customer ID", 'E4 TB Allocation Details'!$A$18:$L$18, 0),FALSE), 'E2 Allocators'!$B$15:$W$361, MATCH('O5 Details by Class &amp; Accounts'!AP$18, 'E2 Allocators'!$B$15:$W$15, 0),FALSE)*$G98), 0, VLOOKUP(VLOOKUP($A98, 'E4 TB Allocation Details'!$A$18:$L$214, MATCH("Customer ID", 'E4 TB Allocation Details'!$A$18:$L$18, 0),FALSE), 'E2 Allocators'!$B$15:$W$361, MATCH('O5 Details by Class &amp; Accounts'!AP$18, 'E2 Allocators'!$B$15:$W$15, 0),FALSE)*$G98)</f>
        <v>0</v>
      </c>
      <c r="AQ98" s="1321">
        <f>IF(ISERROR(VLOOKUP(VLOOKUP($A98, 'E4 TB Allocation Details'!$A$18:$L$214, MATCH("Customer ID", 'E4 TB Allocation Details'!$A$18:$L$18, 0),FALSE), 'E2 Allocators'!$B$15:$W$361, MATCH('O5 Details by Class &amp; Accounts'!AQ$18, 'E2 Allocators'!$B$15:$W$15, 0),FALSE)*$G98), 0, VLOOKUP(VLOOKUP($A98, 'E4 TB Allocation Details'!$A$18:$L$214, MATCH("Customer ID", 'E4 TB Allocation Details'!$A$18:$L$18, 0),FALSE), 'E2 Allocators'!$B$15:$W$361, MATCH('O5 Details by Class &amp; Accounts'!AQ$18, 'E2 Allocators'!$B$15:$W$15, 0),FALSE)*$G98)</f>
        <v>0</v>
      </c>
      <c r="AR98" s="1321">
        <f>IF(ISERROR(VLOOKUP(VLOOKUP($A98, 'E4 TB Allocation Details'!$A$18:$L$214, MATCH("Customer ID", 'E4 TB Allocation Details'!$A$18:$L$18, 0),FALSE), 'E2 Allocators'!$B$15:$W$361, MATCH('O5 Details by Class &amp; Accounts'!AR$18, 'E2 Allocators'!$B$15:$W$15, 0),FALSE)*$G98), 0, VLOOKUP(VLOOKUP($A98, 'E4 TB Allocation Details'!$A$18:$L$214, MATCH("Customer ID", 'E4 TB Allocation Details'!$A$18:$L$18, 0),FALSE), 'E2 Allocators'!$B$15:$W$361, MATCH('O5 Details by Class &amp; Accounts'!AR$18, 'E2 Allocators'!$B$15:$W$15, 0),FALSE)*$G98)</f>
        <v>0</v>
      </c>
      <c r="AS98" s="1321">
        <f>IF(ISERROR(VLOOKUP(VLOOKUP($A98, 'E4 TB Allocation Details'!$A$18:$L$214, MATCH("Customer ID", 'E4 TB Allocation Details'!$A$18:$L$18, 0),FALSE), 'E2 Allocators'!$B$15:$W$361, MATCH('O5 Details by Class &amp; Accounts'!AS$18, 'E2 Allocators'!$B$15:$W$15, 0),FALSE)*$G98), 0, VLOOKUP(VLOOKUP($A98, 'E4 TB Allocation Details'!$A$18:$L$214, MATCH("Customer ID", 'E4 TB Allocation Details'!$A$18:$L$18, 0),FALSE), 'E2 Allocators'!$B$15:$W$361, MATCH('O5 Details by Class &amp; Accounts'!AS$18, 'E2 Allocators'!$B$15:$W$15, 0),FALSE)*$G98)</f>
        <v>0</v>
      </c>
      <c r="AT98" s="1321">
        <f>IF(ISERROR(VLOOKUP(VLOOKUP($A98, 'E4 TB Allocation Details'!$A$18:$L$214, MATCH("Customer ID", 'E4 TB Allocation Details'!$A$18:$L$18, 0),FALSE), 'E2 Allocators'!$B$15:$W$361, MATCH('O5 Details by Class &amp; Accounts'!AT$18, 'E2 Allocators'!$B$15:$W$15, 0),FALSE)*$G98), 0, VLOOKUP(VLOOKUP($A98, 'E4 TB Allocation Details'!$A$18:$L$214, MATCH("Customer ID", 'E4 TB Allocation Details'!$A$18:$L$18, 0),FALSE), 'E2 Allocators'!$B$15:$W$361, MATCH('O5 Details by Class &amp; Accounts'!AT$18, 'E2 Allocators'!$B$15:$W$15, 0),FALSE)*$G98)</f>
        <v>0</v>
      </c>
      <c r="AU98" s="1321">
        <f>IF(ISERROR(VLOOKUP(VLOOKUP($A98, 'E4 TB Allocation Details'!$A$18:$L$214, MATCH("Customer ID", 'E4 TB Allocation Details'!$A$18:$L$18, 0),FALSE), 'E2 Allocators'!$B$15:$W$361, MATCH('O5 Details by Class &amp; Accounts'!AU$18, 'E2 Allocators'!$B$15:$W$15, 0),FALSE)*$G98), 0, VLOOKUP(VLOOKUP($A98, 'E4 TB Allocation Details'!$A$18:$L$214, MATCH("Customer ID", 'E4 TB Allocation Details'!$A$18:$L$18, 0),FALSE), 'E2 Allocators'!$B$15:$W$361, MATCH('O5 Details by Class &amp; Accounts'!AU$18, 'E2 Allocators'!$B$15:$W$15, 0),FALSE)*$G98)</f>
        <v>0</v>
      </c>
      <c r="AV98" s="1321">
        <f>IF(ISERROR(VLOOKUP(VLOOKUP($A98, 'E4 TB Allocation Details'!$A$18:$L$214, MATCH("Customer ID", 'E4 TB Allocation Details'!$A$18:$L$18, 0),FALSE), 'E2 Allocators'!$B$15:$W$361, MATCH('O5 Details by Class &amp; Accounts'!AV$18, 'E2 Allocators'!$B$15:$W$15, 0),FALSE)*$G98), 0, VLOOKUP(VLOOKUP($A98, 'E4 TB Allocation Details'!$A$18:$L$214, MATCH("Customer ID", 'E4 TB Allocation Details'!$A$18:$L$18, 0),FALSE), 'E2 Allocators'!$B$15:$W$361, MATCH('O5 Details by Class &amp; Accounts'!AV$18, 'E2 Allocators'!$B$15:$W$15, 0),FALSE)*$G98)</f>
        <v>0</v>
      </c>
      <c r="AW98" s="1321">
        <f>IF(ISERROR(VLOOKUP(VLOOKUP($A98, 'E4 TB Allocation Details'!$A$18:$L$214, MATCH("Customer ID", 'E4 TB Allocation Details'!$A$18:$L$18, 0),FALSE), 'E2 Allocators'!$B$15:$W$361, MATCH('O5 Details by Class &amp; Accounts'!AW$18, 'E2 Allocators'!$B$15:$W$15, 0),FALSE)*$G98), 0, VLOOKUP(VLOOKUP($A98, 'E4 TB Allocation Details'!$A$18:$L$214, MATCH("Customer ID", 'E4 TB Allocation Details'!$A$18:$L$18, 0),FALSE), 'E2 Allocators'!$B$15:$W$361, MATCH('O5 Details by Class &amp; Accounts'!AW$18, 'E2 Allocators'!$B$15:$W$15, 0),FALSE)*$G98)</f>
        <v>0</v>
      </c>
      <c r="AX98" s="1321">
        <f t="shared" si="22"/>
        <v>0</v>
      </c>
      <c r="AY98" s="1321">
        <f>IF(ISERROR(VLOOKUP(VLOOKUP($A98, 'E4 TB Allocation Details'!$A$18:$L$214, MATCH("Misc ID", 'E4 TB Allocation Details'!$A$18:$L$18, 0),FALSE), 'E2 Allocators'!$B$15:$W$361, MATCH('O5 Details by Class &amp; Accounts'!AY$18, 'E2 Allocators'!$B$15:$W$15, 0),FALSE)*$E98), 0, VLOOKUP(VLOOKUP($A98, 'E4 TB Allocation Details'!$A$18:$L$214, MATCH("Misc ID", 'E4 TB Allocation Details'!$A$18:$L$18, 0),FALSE), 'E2 Allocators'!$B$15:$W$361, MATCH('O5 Details by Class &amp; Accounts'!AY$18, 'E2 Allocators'!$B$15:$W$15, 0),FALSE)*$E98)</f>
        <v>0</v>
      </c>
      <c r="AZ98" s="1321">
        <f>IF(ISERROR(VLOOKUP(VLOOKUP($A98, 'E4 TB Allocation Details'!$A$18:$L$214, MATCH("Misc ID", 'E4 TB Allocation Details'!$A$18:$L$18, 0),FALSE), 'E2 Allocators'!$B$15:$W$361, MATCH('O5 Details by Class &amp; Accounts'!AZ$18, 'E2 Allocators'!$B$15:$W$15, 0),FALSE)*$E98), 0, VLOOKUP(VLOOKUP($A98, 'E4 TB Allocation Details'!$A$18:$L$214, MATCH("Misc ID", 'E4 TB Allocation Details'!$A$18:$L$18, 0),FALSE), 'E2 Allocators'!$B$15:$W$361, MATCH('O5 Details by Class &amp; Accounts'!AZ$18, 'E2 Allocators'!$B$15:$W$15, 0),FALSE)*$E98)</f>
        <v>0</v>
      </c>
      <c r="BA98" s="1321">
        <f>IF(ISERROR(VLOOKUP(VLOOKUP($A98, 'E4 TB Allocation Details'!$A$18:$L$214, MATCH("Misc ID", 'E4 TB Allocation Details'!$A$18:$L$18, 0),FALSE), 'E2 Allocators'!$B$15:$W$361, MATCH('O5 Details by Class &amp; Accounts'!BA$18, 'E2 Allocators'!$B$15:$W$15, 0),FALSE)*$E98), 0, VLOOKUP(VLOOKUP($A98, 'E4 TB Allocation Details'!$A$18:$L$214, MATCH("Misc ID", 'E4 TB Allocation Details'!$A$18:$L$18, 0),FALSE), 'E2 Allocators'!$B$15:$W$361, MATCH('O5 Details by Class &amp; Accounts'!BA$18, 'E2 Allocators'!$B$15:$W$15, 0),FALSE)*$E98)</f>
        <v>0</v>
      </c>
      <c r="BB98" s="1321">
        <f>IF(ISERROR(VLOOKUP(VLOOKUP($A98, 'E4 TB Allocation Details'!$A$18:$L$214, MATCH("Misc ID", 'E4 TB Allocation Details'!$A$18:$L$18, 0),FALSE), 'E2 Allocators'!$B$15:$W$361, MATCH('O5 Details by Class &amp; Accounts'!BB$18, 'E2 Allocators'!$B$15:$W$15, 0),FALSE)*$E98), 0, VLOOKUP(VLOOKUP($A98, 'E4 TB Allocation Details'!$A$18:$L$214, MATCH("Misc ID", 'E4 TB Allocation Details'!$A$18:$L$18, 0),FALSE), 'E2 Allocators'!$B$15:$W$361, MATCH('O5 Details by Class &amp; Accounts'!BB$18, 'E2 Allocators'!$B$15:$W$15, 0),FALSE)*$E98)</f>
        <v>0</v>
      </c>
      <c r="BC98" s="1321">
        <f>IF(ISERROR(VLOOKUP(VLOOKUP($A98, 'E4 TB Allocation Details'!$A$18:$L$214, MATCH("Misc ID", 'E4 TB Allocation Details'!$A$18:$L$18, 0),FALSE), 'E2 Allocators'!$B$15:$W$361, MATCH('O5 Details by Class &amp; Accounts'!BC$18, 'E2 Allocators'!$B$15:$W$15, 0),FALSE)*$E98), 0, VLOOKUP(VLOOKUP($A98, 'E4 TB Allocation Details'!$A$18:$L$214, MATCH("Misc ID", 'E4 TB Allocation Details'!$A$18:$L$18, 0),FALSE), 'E2 Allocators'!$B$15:$W$361, MATCH('O5 Details by Class &amp; Accounts'!BC$18, 'E2 Allocators'!$B$15:$W$15, 0),FALSE)*$E98)</f>
        <v>0</v>
      </c>
      <c r="BD98" s="1321">
        <f>IF(ISERROR(VLOOKUP(VLOOKUP($A98, 'E4 TB Allocation Details'!$A$18:$L$214, MATCH("Misc ID", 'E4 TB Allocation Details'!$A$18:$L$18, 0),FALSE), 'E2 Allocators'!$B$15:$W$361, MATCH('O5 Details by Class &amp; Accounts'!BD$18, 'E2 Allocators'!$B$15:$W$15, 0),FALSE)*$E98), 0, VLOOKUP(VLOOKUP($A98, 'E4 TB Allocation Details'!$A$18:$L$214, MATCH("Misc ID", 'E4 TB Allocation Details'!$A$18:$L$18, 0),FALSE), 'E2 Allocators'!$B$15:$W$361, MATCH('O5 Details by Class &amp; Accounts'!BD$18, 'E2 Allocators'!$B$15:$W$15, 0),FALSE)*$E98)</f>
        <v>0</v>
      </c>
      <c r="BE98" s="1321">
        <f>IF(ISERROR(VLOOKUP(VLOOKUP($A98, 'E4 TB Allocation Details'!$A$18:$L$214, MATCH("Misc ID", 'E4 TB Allocation Details'!$A$18:$L$18, 0),FALSE), 'E2 Allocators'!$B$15:$W$361, MATCH('O5 Details by Class &amp; Accounts'!BE$18, 'E2 Allocators'!$B$15:$W$15, 0),FALSE)*$E98), 0, VLOOKUP(VLOOKUP($A98, 'E4 TB Allocation Details'!$A$18:$L$214, MATCH("Misc ID", 'E4 TB Allocation Details'!$A$18:$L$18, 0),FALSE), 'E2 Allocators'!$B$15:$W$361, MATCH('O5 Details by Class &amp; Accounts'!BE$18, 'E2 Allocators'!$B$15:$W$15, 0),FALSE)*$E98)</f>
        <v>0</v>
      </c>
      <c r="BF98" s="1321">
        <f>IF(ISERROR(VLOOKUP(VLOOKUP($A98, 'E4 TB Allocation Details'!$A$18:$L$214, MATCH("Misc ID", 'E4 TB Allocation Details'!$A$18:$L$18, 0),FALSE), 'E2 Allocators'!$B$15:$W$361, MATCH('O5 Details by Class &amp; Accounts'!BF$18, 'E2 Allocators'!$B$15:$W$15, 0),FALSE)*$E98), 0, VLOOKUP(VLOOKUP($A98, 'E4 TB Allocation Details'!$A$18:$L$214, MATCH("Misc ID", 'E4 TB Allocation Details'!$A$18:$L$18, 0),FALSE), 'E2 Allocators'!$B$15:$W$361, MATCH('O5 Details by Class &amp; Accounts'!BF$18, 'E2 Allocators'!$B$15:$W$15, 0),FALSE)*$E98)</f>
        <v>0</v>
      </c>
      <c r="BG98" s="1321">
        <f>IF(ISERROR(VLOOKUP(VLOOKUP($A98, 'E4 TB Allocation Details'!$A$18:$L$214, MATCH("Misc ID", 'E4 TB Allocation Details'!$A$18:$L$18, 0),FALSE), 'E2 Allocators'!$B$15:$W$361, MATCH('O5 Details by Class &amp; Accounts'!BG$18, 'E2 Allocators'!$B$15:$W$15, 0),FALSE)*$E98), 0, VLOOKUP(VLOOKUP($A98, 'E4 TB Allocation Details'!$A$18:$L$214, MATCH("Misc ID", 'E4 TB Allocation Details'!$A$18:$L$18, 0),FALSE), 'E2 Allocators'!$B$15:$W$361, MATCH('O5 Details by Class &amp; Accounts'!BG$18, 'E2 Allocators'!$B$15:$W$15, 0),FALSE)*$E98)</f>
        <v>0</v>
      </c>
      <c r="BH98" s="1321">
        <f>IF(ISERROR(VLOOKUP(VLOOKUP($A98, 'E4 TB Allocation Details'!$A$18:$L$214, MATCH("Misc ID", 'E4 TB Allocation Details'!$A$18:$L$18, 0),FALSE), 'E2 Allocators'!$B$15:$W$361, MATCH('O5 Details by Class &amp; Accounts'!BH$18, 'E2 Allocators'!$B$15:$W$15, 0),FALSE)*$E98), 0, VLOOKUP(VLOOKUP($A98, 'E4 TB Allocation Details'!$A$18:$L$214, MATCH("Misc ID", 'E4 TB Allocation Details'!$A$18:$L$18, 0),FALSE), 'E2 Allocators'!$B$15:$W$361, MATCH('O5 Details by Class &amp; Accounts'!BH$18, 'E2 Allocators'!$B$15:$W$15, 0),FALSE)*$E98)</f>
        <v>0</v>
      </c>
      <c r="BI98" s="1321">
        <f>IF(ISERROR(VLOOKUP(VLOOKUP($A98, 'E4 TB Allocation Details'!$A$18:$L$214, MATCH("Misc ID", 'E4 TB Allocation Details'!$A$18:$L$18, 0),FALSE), 'E2 Allocators'!$B$15:$W$361, MATCH('O5 Details by Class &amp; Accounts'!BI$18, 'E2 Allocators'!$B$15:$W$15, 0),FALSE)*$E98), 0, VLOOKUP(VLOOKUP($A98, 'E4 TB Allocation Details'!$A$18:$L$214, MATCH("Misc ID", 'E4 TB Allocation Details'!$A$18:$L$18, 0),FALSE), 'E2 Allocators'!$B$15:$W$361, MATCH('O5 Details by Class &amp; Accounts'!BI$18, 'E2 Allocators'!$B$15:$W$15, 0),FALSE)*$E98)</f>
        <v>0</v>
      </c>
      <c r="BJ98" s="1321">
        <f>IF(ISERROR(VLOOKUP(VLOOKUP($A98, 'E4 TB Allocation Details'!$A$18:$L$214, MATCH("Misc ID", 'E4 TB Allocation Details'!$A$18:$L$18, 0),FALSE), 'E2 Allocators'!$B$15:$W$361, MATCH('O5 Details by Class &amp; Accounts'!BJ$18, 'E2 Allocators'!$B$15:$W$15, 0),FALSE)*$E98), 0, VLOOKUP(VLOOKUP($A98, 'E4 TB Allocation Details'!$A$18:$L$214, MATCH("Misc ID", 'E4 TB Allocation Details'!$A$18:$L$18, 0),FALSE), 'E2 Allocators'!$B$15:$W$361, MATCH('O5 Details by Class &amp; Accounts'!BJ$18, 'E2 Allocators'!$B$15:$W$15, 0),FALSE)*$E98)</f>
        <v>0</v>
      </c>
      <c r="BK98" s="1321">
        <f>IF(ISERROR(VLOOKUP(VLOOKUP($A98, 'E4 TB Allocation Details'!$A$18:$L$214, MATCH("Misc ID", 'E4 TB Allocation Details'!$A$18:$L$18, 0),FALSE), 'E2 Allocators'!$B$15:$W$361, MATCH('O5 Details by Class &amp; Accounts'!BK$18, 'E2 Allocators'!$B$15:$W$15, 0),FALSE)*$E98), 0, VLOOKUP(VLOOKUP($A98, 'E4 TB Allocation Details'!$A$18:$L$214, MATCH("Misc ID", 'E4 TB Allocation Details'!$A$18:$L$18, 0),FALSE), 'E2 Allocators'!$B$15:$W$361, MATCH('O5 Details by Class &amp; Accounts'!BK$18, 'E2 Allocators'!$B$15:$W$15, 0),FALSE)*$E98)</f>
        <v>0</v>
      </c>
      <c r="BL98" s="1321">
        <f>IF(ISERROR(VLOOKUP(VLOOKUP($A98, 'E4 TB Allocation Details'!$A$18:$L$214, MATCH("Misc ID", 'E4 TB Allocation Details'!$A$18:$L$18, 0),FALSE), 'E2 Allocators'!$B$15:$W$361, MATCH('O5 Details by Class &amp; Accounts'!BL$18, 'E2 Allocators'!$B$15:$W$15, 0),FALSE)*$E98), 0, VLOOKUP(VLOOKUP($A98, 'E4 TB Allocation Details'!$A$18:$L$214, MATCH("Misc ID", 'E4 TB Allocation Details'!$A$18:$L$18, 0),FALSE), 'E2 Allocators'!$B$15:$W$361, MATCH('O5 Details by Class &amp; Accounts'!BL$18, 'E2 Allocators'!$B$15:$W$15, 0),FALSE)*$E98)</f>
        <v>0</v>
      </c>
      <c r="BM98" s="1321">
        <f>IF(ISERROR(VLOOKUP(VLOOKUP($A98, 'E4 TB Allocation Details'!$A$18:$L$214, MATCH("Misc ID", 'E4 TB Allocation Details'!$A$18:$L$18, 0),FALSE), 'E2 Allocators'!$B$15:$W$361, MATCH('O5 Details by Class &amp; Accounts'!BM$18, 'E2 Allocators'!$B$15:$W$15, 0),FALSE)*$E98), 0, VLOOKUP(VLOOKUP($A98, 'E4 TB Allocation Details'!$A$18:$L$214, MATCH("Misc ID", 'E4 TB Allocation Details'!$A$18:$L$18, 0),FALSE), 'E2 Allocators'!$B$15:$W$361, MATCH('O5 Details by Class &amp; Accounts'!BM$18, 'E2 Allocators'!$B$15:$W$15, 0),FALSE)*$E98)</f>
        <v>0</v>
      </c>
      <c r="BN98" s="1321">
        <f>IF(ISERROR(VLOOKUP(VLOOKUP($A98, 'E4 TB Allocation Details'!$A$18:$L$214, MATCH("Misc ID", 'E4 TB Allocation Details'!$A$18:$L$18, 0),FALSE), 'E2 Allocators'!$B$15:$W$361, MATCH('O5 Details by Class &amp; Accounts'!BN$18, 'E2 Allocators'!$B$15:$W$15, 0),FALSE)*$E98), 0, VLOOKUP(VLOOKUP($A98, 'E4 TB Allocation Details'!$A$18:$L$214, MATCH("Misc ID", 'E4 TB Allocation Details'!$A$18:$L$18, 0),FALSE), 'E2 Allocators'!$B$15:$W$361, MATCH('O5 Details by Class &amp; Accounts'!BN$18, 'E2 Allocators'!$B$15:$W$15, 0),FALSE)*$E98)</f>
        <v>0</v>
      </c>
      <c r="BO98" s="1321">
        <f>IF(ISERROR(VLOOKUP(VLOOKUP($A98, 'E4 TB Allocation Details'!$A$18:$L$214, MATCH("Misc ID", 'E4 TB Allocation Details'!$A$18:$L$18, 0),FALSE), 'E2 Allocators'!$B$15:$W$361, MATCH('O5 Details by Class &amp; Accounts'!BO$18, 'E2 Allocators'!$B$15:$W$15, 0),FALSE)*$E98), 0, VLOOKUP(VLOOKUP($A98, 'E4 TB Allocation Details'!$A$18:$L$214, MATCH("Misc ID", 'E4 TB Allocation Details'!$A$18:$L$18, 0),FALSE), 'E2 Allocators'!$B$15:$W$361, MATCH('O5 Details by Class &amp; Accounts'!BO$18, 'E2 Allocators'!$B$15:$W$15, 0),FALSE)*$E98)</f>
        <v>0</v>
      </c>
      <c r="BP98" s="1321">
        <f>IF(ISERROR(VLOOKUP(VLOOKUP($A98, 'E4 TB Allocation Details'!$A$18:$L$214, MATCH("Misc ID", 'E4 TB Allocation Details'!$A$18:$L$18, 0),FALSE), 'E2 Allocators'!$B$15:$W$361, MATCH('O5 Details by Class &amp; Accounts'!BP$18, 'E2 Allocators'!$B$15:$W$15, 0),FALSE)*$E98), 0, VLOOKUP(VLOOKUP($A98, 'E4 TB Allocation Details'!$A$18:$L$214, MATCH("Misc ID", 'E4 TB Allocation Details'!$A$18:$L$18, 0),FALSE), 'E2 Allocators'!$B$15:$W$361, MATCH('O5 Details by Class &amp; Accounts'!BP$18, 'E2 Allocators'!$B$15:$W$15, 0),FALSE)*$E98)</f>
        <v>0</v>
      </c>
      <c r="BQ98" s="1321">
        <f>IF(ISERROR(VLOOKUP(VLOOKUP($A98, 'E4 TB Allocation Details'!$A$18:$L$214, MATCH("Misc ID", 'E4 TB Allocation Details'!$A$18:$L$18, 0),FALSE), 'E2 Allocators'!$B$15:$W$361, MATCH('O5 Details by Class &amp; Accounts'!BQ$18, 'E2 Allocators'!$B$15:$W$15, 0),FALSE)*$E98), 0, VLOOKUP(VLOOKUP($A98, 'E4 TB Allocation Details'!$A$18:$L$214, MATCH("Misc ID", 'E4 TB Allocation Details'!$A$18:$L$18, 0),FALSE), 'E2 Allocators'!$B$15:$W$361, MATCH('O5 Details by Class &amp; Accounts'!BQ$18, 'E2 Allocators'!$B$15:$W$15, 0),FALSE)*$E98)</f>
        <v>0</v>
      </c>
      <c r="BR98" s="1321">
        <f>IF(ISERROR(VLOOKUP(VLOOKUP($A98, 'E4 TB Allocation Details'!$A$18:$L$214, MATCH("Misc ID", 'E4 TB Allocation Details'!$A$18:$L$18, 0),FALSE), 'E2 Allocators'!$B$15:$W$361, MATCH('O5 Details by Class &amp; Accounts'!BR$18, 'E2 Allocators'!$B$15:$W$15, 0),FALSE)*$E98), 0, VLOOKUP(VLOOKUP($A98, 'E4 TB Allocation Details'!$A$18:$L$214, MATCH("Misc ID", 'E4 TB Allocation Details'!$A$18:$L$18, 0),FALSE), 'E2 Allocators'!$B$15:$W$361, MATCH('O5 Details by Class &amp; Accounts'!BR$18, 'E2 Allocators'!$B$15:$W$15, 0),FALSE)*$E98)</f>
        <v>0</v>
      </c>
      <c r="BS98" s="1321">
        <f t="shared" si="23"/>
        <v>0</v>
      </c>
      <c r="BT98" s="1321">
        <f>IF(ISERROR(VLOOKUP(VLOOKUP($A98, 'E4 TB Allocation Details'!$A$18:$L$214, MATCH("A &amp; G ID", 'E4 TB Allocation Details'!$A$18:$L$18, 0),FALSE), 'E2 Allocators'!$B$15:$W$361, MATCH('O5 Details by Class &amp; Accounts'!BT$18, 'E2 Allocators'!$B$15:$W$15, 0),FALSE)*$E98), 0, VLOOKUP(VLOOKUP($A98, 'E4 TB Allocation Details'!$A$18:$L$214, MATCH("A &amp; G ID", 'E4 TB Allocation Details'!$A$18:$L$18, 0),FALSE), 'E2 Allocators'!$B$15:$W$361, MATCH('O5 Details by Class &amp; Accounts'!BT$18, 'E2 Allocators'!$B$15:$W$15, 0),FALSE)*$E98)</f>
        <v>0</v>
      </c>
      <c r="BU98" s="1321">
        <f>IF(ISERROR(VLOOKUP(VLOOKUP($A98, 'E4 TB Allocation Details'!$A$18:$L$214, MATCH("A &amp; G ID", 'E4 TB Allocation Details'!$A$18:$L$18, 0),FALSE), 'E2 Allocators'!$B$15:$W$361, MATCH('O5 Details by Class &amp; Accounts'!BU$18, 'E2 Allocators'!$B$15:$W$15, 0),FALSE)*$E98), 0, VLOOKUP(VLOOKUP($A98, 'E4 TB Allocation Details'!$A$18:$L$214, MATCH("A &amp; G ID", 'E4 TB Allocation Details'!$A$18:$L$18, 0),FALSE), 'E2 Allocators'!$B$15:$W$361, MATCH('O5 Details by Class &amp; Accounts'!BU$18, 'E2 Allocators'!$B$15:$W$15, 0),FALSE)*$E98)</f>
        <v>0</v>
      </c>
      <c r="BV98" s="1321">
        <f>IF(ISERROR(VLOOKUP(VLOOKUP($A98, 'E4 TB Allocation Details'!$A$18:$L$214, MATCH("A &amp; G ID", 'E4 TB Allocation Details'!$A$18:$L$18, 0),FALSE), 'E2 Allocators'!$B$15:$W$361, MATCH('O5 Details by Class &amp; Accounts'!BV$18, 'E2 Allocators'!$B$15:$W$15, 0),FALSE)*$E98), 0, VLOOKUP(VLOOKUP($A98, 'E4 TB Allocation Details'!$A$18:$L$214, MATCH("A &amp; G ID", 'E4 TB Allocation Details'!$A$18:$L$18, 0),FALSE), 'E2 Allocators'!$B$15:$W$361, MATCH('O5 Details by Class &amp; Accounts'!BV$18, 'E2 Allocators'!$B$15:$W$15, 0),FALSE)*$E98)</f>
        <v>0</v>
      </c>
      <c r="BW98" s="1321">
        <f>IF(ISERROR(VLOOKUP(VLOOKUP($A98, 'E4 TB Allocation Details'!$A$18:$L$214, MATCH("A &amp; G ID", 'E4 TB Allocation Details'!$A$18:$L$18, 0),FALSE), 'E2 Allocators'!$B$15:$W$361, MATCH('O5 Details by Class &amp; Accounts'!BW$18, 'E2 Allocators'!$B$15:$W$15, 0),FALSE)*$E98), 0, VLOOKUP(VLOOKUP($A98, 'E4 TB Allocation Details'!$A$18:$L$214, MATCH("A &amp; G ID", 'E4 TB Allocation Details'!$A$18:$L$18, 0),FALSE), 'E2 Allocators'!$B$15:$W$361, MATCH('O5 Details by Class &amp; Accounts'!BW$18, 'E2 Allocators'!$B$15:$W$15, 0),FALSE)*$E98)</f>
        <v>0</v>
      </c>
      <c r="BX98" s="1321">
        <f>IF(ISERROR(VLOOKUP(VLOOKUP($A98, 'E4 TB Allocation Details'!$A$18:$L$214, MATCH("A &amp; G ID", 'E4 TB Allocation Details'!$A$18:$L$18, 0),FALSE), 'E2 Allocators'!$B$15:$W$361, MATCH('O5 Details by Class &amp; Accounts'!BX$18, 'E2 Allocators'!$B$15:$W$15, 0),FALSE)*$E98), 0, VLOOKUP(VLOOKUP($A98, 'E4 TB Allocation Details'!$A$18:$L$214, MATCH("A &amp; G ID", 'E4 TB Allocation Details'!$A$18:$L$18, 0),FALSE), 'E2 Allocators'!$B$15:$W$361, MATCH('O5 Details by Class &amp; Accounts'!BX$18, 'E2 Allocators'!$B$15:$W$15, 0),FALSE)*$E98)</f>
        <v>0</v>
      </c>
      <c r="BY98" s="1321">
        <f>IF(ISERROR(VLOOKUP(VLOOKUP($A98, 'E4 TB Allocation Details'!$A$18:$L$214, MATCH("A &amp; G ID", 'E4 TB Allocation Details'!$A$18:$L$18, 0),FALSE), 'E2 Allocators'!$B$15:$W$361, MATCH('O5 Details by Class &amp; Accounts'!BY$18, 'E2 Allocators'!$B$15:$W$15, 0),FALSE)*$E98), 0, VLOOKUP(VLOOKUP($A98, 'E4 TB Allocation Details'!$A$18:$L$214, MATCH("A &amp; G ID", 'E4 TB Allocation Details'!$A$18:$L$18, 0),FALSE), 'E2 Allocators'!$B$15:$W$361, MATCH('O5 Details by Class &amp; Accounts'!BY$18, 'E2 Allocators'!$B$15:$W$15, 0),FALSE)*$E98)</f>
        <v>0</v>
      </c>
      <c r="BZ98" s="1321">
        <f>IF(ISERROR(VLOOKUP(VLOOKUP($A98, 'E4 TB Allocation Details'!$A$18:$L$214, MATCH("A &amp; G ID", 'E4 TB Allocation Details'!$A$18:$L$18, 0),FALSE), 'E2 Allocators'!$B$15:$W$361, MATCH('O5 Details by Class &amp; Accounts'!BZ$18, 'E2 Allocators'!$B$15:$W$15, 0),FALSE)*$E98), 0, VLOOKUP(VLOOKUP($A98, 'E4 TB Allocation Details'!$A$18:$L$214, MATCH("A &amp; G ID", 'E4 TB Allocation Details'!$A$18:$L$18, 0),FALSE), 'E2 Allocators'!$B$15:$W$361, MATCH('O5 Details by Class &amp; Accounts'!BZ$18, 'E2 Allocators'!$B$15:$W$15, 0),FALSE)*$E98)</f>
        <v>0</v>
      </c>
      <c r="CA98" s="1321">
        <f>IF(ISERROR(VLOOKUP(VLOOKUP($A98, 'E4 TB Allocation Details'!$A$18:$L$214, MATCH("A &amp; G ID", 'E4 TB Allocation Details'!$A$18:$L$18, 0),FALSE), 'E2 Allocators'!$B$15:$W$361, MATCH('O5 Details by Class &amp; Accounts'!CA$18, 'E2 Allocators'!$B$15:$W$15, 0),FALSE)*$E98), 0, VLOOKUP(VLOOKUP($A98, 'E4 TB Allocation Details'!$A$18:$L$214, MATCH("A &amp; G ID", 'E4 TB Allocation Details'!$A$18:$L$18, 0),FALSE), 'E2 Allocators'!$B$15:$W$361, MATCH('O5 Details by Class &amp; Accounts'!CA$18, 'E2 Allocators'!$B$15:$W$15, 0),FALSE)*$E98)</f>
        <v>0</v>
      </c>
      <c r="CB98" s="1321">
        <f>IF(ISERROR(VLOOKUP(VLOOKUP($A98, 'E4 TB Allocation Details'!$A$18:$L$214, MATCH("A &amp; G ID", 'E4 TB Allocation Details'!$A$18:$L$18, 0),FALSE), 'E2 Allocators'!$B$15:$W$361, MATCH('O5 Details by Class &amp; Accounts'!CB$18, 'E2 Allocators'!$B$15:$W$15, 0),FALSE)*$E98), 0, VLOOKUP(VLOOKUP($A98, 'E4 TB Allocation Details'!$A$18:$L$214, MATCH("A &amp; G ID", 'E4 TB Allocation Details'!$A$18:$L$18, 0),FALSE), 'E2 Allocators'!$B$15:$W$361, MATCH('O5 Details by Class &amp; Accounts'!CB$18, 'E2 Allocators'!$B$15:$W$15, 0),FALSE)*$E98)</f>
        <v>0</v>
      </c>
      <c r="CC98" s="1321">
        <f>IF(ISERROR(VLOOKUP(VLOOKUP($A98, 'E4 TB Allocation Details'!$A$18:$L$214, MATCH("A &amp; G ID", 'E4 TB Allocation Details'!$A$18:$L$18, 0),FALSE), 'E2 Allocators'!$B$15:$W$361, MATCH('O5 Details by Class &amp; Accounts'!CC$18, 'E2 Allocators'!$B$15:$W$15, 0),FALSE)*$E98), 0, VLOOKUP(VLOOKUP($A98, 'E4 TB Allocation Details'!$A$18:$L$214, MATCH("A &amp; G ID", 'E4 TB Allocation Details'!$A$18:$L$18, 0),FALSE), 'E2 Allocators'!$B$15:$W$361, MATCH('O5 Details by Class &amp; Accounts'!CC$18, 'E2 Allocators'!$B$15:$W$15, 0),FALSE)*$E98)</f>
        <v>0</v>
      </c>
      <c r="CD98" s="1321">
        <f>IF(ISERROR(VLOOKUP(VLOOKUP($A98, 'E4 TB Allocation Details'!$A$18:$L$214, MATCH("A &amp; G ID", 'E4 TB Allocation Details'!$A$18:$L$18, 0),FALSE), 'E2 Allocators'!$B$15:$W$361, MATCH('O5 Details by Class &amp; Accounts'!CD$18, 'E2 Allocators'!$B$15:$W$15, 0),FALSE)*$E98), 0, VLOOKUP(VLOOKUP($A98, 'E4 TB Allocation Details'!$A$18:$L$214, MATCH("A &amp; G ID", 'E4 TB Allocation Details'!$A$18:$L$18, 0),FALSE), 'E2 Allocators'!$B$15:$W$361, MATCH('O5 Details by Class &amp; Accounts'!CD$18, 'E2 Allocators'!$B$15:$W$15, 0),FALSE)*$E98)</f>
        <v>0</v>
      </c>
      <c r="CE98" s="1321">
        <f>IF(ISERROR(VLOOKUP(VLOOKUP($A98, 'E4 TB Allocation Details'!$A$18:$L$214, MATCH("A &amp; G ID", 'E4 TB Allocation Details'!$A$18:$L$18, 0),FALSE), 'E2 Allocators'!$B$15:$W$361, MATCH('O5 Details by Class &amp; Accounts'!CE$18, 'E2 Allocators'!$B$15:$W$15, 0),FALSE)*$E98), 0, VLOOKUP(VLOOKUP($A98, 'E4 TB Allocation Details'!$A$18:$L$214, MATCH("A &amp; G ID", 'E4 TB Allocation Details'!$A$18:$L$18, 0),FALSE), 'E2 Allocators'!$B$15:$W$361, MATCH('O5 Details by Class &amp; Accounts'!CE$18, 'E2 Allocators'!$B$15:$W$15, 0),FALSE)*$E98)</f>
        <v>0</v>
      </c>
      <c r="CF98" s="1321">
        <f>IF(ISERROR(VLOOKUP(VLOOKUP($A98, 'E4 TB Allocation Details'!$A$18:$L$214, MATCH("A &amp; G ID", 'E4 TB Allocation Details'!$A$18:$L$18, 0),FALSE), 'E2 Allocators'!$B$15:$W$361, MATCH('O5 Details by Class &amp; Accounts'!CF$18, 'E2 Allocators'!$B$15:$W$15, 0),FALSE)*$E98), 0, VLOOKUP(VLOOKUP($A98, 'E4 TB Allocation Details'!$A$18:$L$214, MATCH("A &amp; G ID", 'E4 TB Allocation Details'!$A$18:$L$18, 0),FALSE), 'E2 Allocators'!$B$15:$W$361, MATCH('O5 Details by Class &amp; Accounts'!CF$18, 'E2 Allocators'!$B$15:$W$15, 0),FALSE)*$E98)</f>
        <v>0</v>
      </c>
      <c r="CG98" s="1321">
        <f>IF(ISERROR(VLOOKUP(VLOOKUP($A98, 'E4 TB Allocation Details'!$A$18:$L$214, MATCH("A &amp; G ID", 'E4 TB Allocation Details'!$A$18:$L$18, 0),FALSE), 'E2 Allocators'!$B$15:$W$361, MATCH('O5 Details by Class &amp; Accounts'!CG$18, 'E2 Allocators'!$B$15:$W$15, 0),FALSE)*$E98), 0, VLOOKUP(VLOOKUP($A98, 'E4 TB Allocation Details'!$A$18:$L$214, MATCH("A &amp; G ID", 'E4 TB Allocation Details'!$A$18:$L$18, 0),FALSE), 'E2 Allocators'!$B$15:$W$361, MATCH('O5 Details by Class &amp; Accounts'!CG$18, 'E2 Allocators'!$B$15:$W$15, 0),FALSE)*$E98)</f>
        <v>0</v>
      </c>
      <c r="CH98" s="1321">
        <f>IF(ISERROR(VLOOKUP(VLOOKUP($A98, 'E4 TB Allocation Details'!$A$18:$L$214, MATCH("A &amp; G ID", 'E4 TB Allocation Details'!$A$18:$L$18, 0),FALSE), 'E2 Allocators'!$B$15:$W$361, MATCH('O5 Details by Class &amp; Accounts'!CH$18, 'E2 Allocators'!$B$15:$W$15, 0),FALSE)*$E98), 0, VLOOKUP(VLOOKUP($A98, 'E4 TB Allocation Details'!$A$18:$L$214, MATCH("A &amp; G ID", 'E4 TB Allocation Details'!$A$18:$L$18, 0),FALSE), 'E2 Allocators'!$B$15:$W$361, MATCH('O5 Details by Class &amp; Accounts'!CH$18, 'E2 Allocators'!$B$15:$W$15, 0),FALSE)*$E98)</f>
        <v>0</v>
      </c>
      <c r="CI98" s="1321">
        <f>IF(ISERROR(VLOOKUP(VLOOKUP($A98, 'E4 TB Allocation Details'!$A$18:$L$214, MATCH("A &amp; G ID", 'E4 TB Allocation Details'!$A$18:$L$18, 0),FALSE), 'E2 Allocators'!$B$15:$W$361, MATCH('O5 Details by Class &amp; Accounts'!CI$18, 'E2 Allocators'!$B$15:$W$15, 0),FALSE)*$E98), 0, VLOOKUP(VLOOKUP($A98, 'E4 TB Allocation Details'!$A$18:$L$214, MATCH("A &amp; G ID", 'E4 TB Allocation Details'!$A$18:$L$18, 0),FALSE), 'E2 Allocators'!$B$15:$W$361, MATCH('O5 Details by Class &amp; Accounts'!CI$18, 'E2 Allocators'!$B$15:$W$15, 0),FALSE)*$E98)</f>
        <v>0</v>
      </c>
      <c r="CJ98" s="1321">
        <f>IF(ISERROR(VLOOKUP(VLOOKUP($A98, 'E4 TB Allocation Details'!$A$18:$L$214, MATCH("A &amp; G ID", 'E4 TB Allocation Details'!$A$18:$L$18, 0),FALSE), 'E2 Allocators'!$B$15:$W$361, MATCH('O5 Details by Class &amp; Accounts'!CJ$18, 'E2 Allocators'!$B$15:$W$15, 0),FALSE)*$E98), 0, VLOOKUP(VLOOKUP($A98, 'E4 TB Allocation Details'!$A$18:$L$214, MATCH("A &amp; G ID", 'E4 TB Allocation Details'!$A$18:$L$18, 0),FALSE), 'E2 Allocators'!$B$15:$W$361, MATCH('O5 Details by Class &amp; Accounts'!CJ$18, 'E2 Allocators'!$B$15:$W$15, 0),FALSE)*$E98)</f>
        <v>0</v>
      </c>
      <c r="CK98" s="1321">
        <f>IF(ISERROR(VLOOKUP(VLOOKUP($A98, 'E4 TB Allocation Details'!$A$18:$L$214, MATCH("A &amp; G ID", 'E4 TB Allocation Details'!$A$18:$L$18, 0),FALSE), 'E2 Allocators'!$B$15:$W$361, MATCH('O5 Details by Class &amp; Accounts'!CK$18, 'E2 Allocators'!$B$15:$W$15, 0),FALSE)*$E98), 0, VLOOKUP(VLOOKUP($A98, 'E4 TB Allocation Details'!$A$18:$L$214, MATCH("A &amp; G ID", 'E4 TB Allocation Details'!$A$18:$L$18, 0),FALSE), 'E2 Allocators'!$B$15:$W$361, MATCH('O5 Details by Class &amp; Accounts'!CK$18, 'E2 Allocators'!$B$15:$W$15, 0),FALSE)*$E98)</f>
        <v>0</v>
      </c>
      <c r="CL98" s="1321">
        <f>IF(ISERROR(VLOOKUP(VLOOKUP($A98, 'E4 TB Allocation Details'!$A$18:$L$214, MATCH("A &amp; G ID", 'E4 TB Allocation Details'!$A$18:$L$18, 0),FALSE), 'E2 Allocators'!$B$15:$W$361, MATCH('O5 Details by Class &amp; Accounts'!CL$18, 'E2 Allocators'!$B$15:$W$15, 0),FALSE)*$E98), 0, VLOOKUP(VLOOKUP($A98, 'E4 TB Allocation Details'!$A$18:$L$214, MATCH("A &amp; G ID", 'E4 TB Allocation Details'!$A$18:$L$18, 0),FALSE), 'E2 Allocators'!$B$15:$W$361, MATCH('O5 Details by Class &amp; Accounts'!CL$18, 'E2 Allocators'!$B$15:$W$15, 0),FALSE)*$E98)</f>
        <v>0</v>
      </c>
      <c r="CM98" s="1321">
        <f>IF(ISERROR(VLOOKUP(VLOOKUP($A98, 'E4 TB Allocation Details'!$A$18:$L$214, MATCH("A &amp; G ID", 'E4 TB Allocation Details'!$A$18:$L$18, 0),FALSE), 'E2 Allocators'!$B$15:$W$361, MATCH('O5 Details by Class &amp; Accounts'!CM$18, 'E2 Allocators'!$B$15:$W$15, 0),FALSE)*$E98), 0, VLOOKUP(VLOOKUP($A98, 'E4 TB Allocation Details'!$A$18:$L$214, MATCH("A &amp; G ID", 'E4 TB Allocation Details'!$A$18:$L$18, 0),FALSE), 'E2 Allocators'!$B$15:$W$361, MATCH('O5 Details by Class &amp; Accounts'!CM$18, 'E2 Allocators'!$B$15:$W$15, 0),FALSE)*$E98)</f>
        <v>0</v>
      </c>
      <c r="CN98" s="1321">
        <f t="shared" si="24"/>
        <v>0</v>
      </c>
      <c r="CO98" s="1650">
        <f t="shared" si="25"/>
        <v>0</v>
      </c>
      <c r="CQ98" s="1898" t="s">
        <v>1195</v>
      </c>
    </row>
    <row r="99" spans="1:95" s="64" customFormat="1" ht="25.5">
      <c r="A99" s="1092">
        <v>4245</v>
      </c>
      <c r="B99" s="1093" t="s">
        <v>536</v>
      </c>
      <c r="C99" s="1647">
        <f>IF(ISERROR(VLOOKUP($A99,'I3 TB Data'!$A$19:$H$484,MATCH('O5 Details by Class &amp; Accounts'!$C$18, 'I3 TB Data'!$A$19:$H$19,0),0)), 0, VLOOKUP($A99,'I3 TB Data'!$A$19:$H$484,MATCH('O5 Details by Class &amp; Accounts'!$C$18,'I3 TB Data'!$A$19:$H$19,0),0))</f>
        <v>0</v>
      </c>
      <c r="D99" s="1648"/>
      <c r="E99" s="1647">
        <f t="shared" si="17"/>
        <v>0</v>
      </c>
      <c r="F99" s="1649">
        <f>IF(ISERROR(VLOOKUP($A99, 'E1 Categorization'!A33:E124, MATCH("Customer Component", 'E1 Categorization'!$A$33:$E$33,0), 0)), 0, IF(VLOOKUP($A99, 'E1 Categorization'!A33:E124, MATCH("Customer Component", 'E1 Categorization'!$A$33:$E$33,0), 0)=0, 'O5 Details by Class &amp; Accounts'!$E99, IF(AND(VLOOKUP($A99, 'E1 Categorization'!A33:E124, MATCH("Customer Component", 'E1 Categorization'!$A$33:$E$33,0), 0) &gt;0, VLOOKUP($A99, 'E1 Categorization'!A33:E124, MATCH("Customer Component", 'E1 Categorization'!$A$33:$E$33,0), 0)&lt;1), 'O5 Details by Class &amp; Accounts'!$E99*(1-VLOOKUP($A99, 'E1 Categorization'!A33:E124, MATCH("Customer Component", 'E1 Categorization'!$A$33:$E$33,0), 0)), 0)))</f>
        <v>0</v>
      </c>
      <c r="G99" s="1649">
        <f>IF(ISERROR(VLOOKUP($A99, 'E1 Categorization'!A33:E124, MATCH("Customer Component", 'E1 Categorization'!$A$33:$E$33,0), 0)),0, IF(VLOOKUP($A99, 'E1 Categorization'!A33:E124, MATCH("Customer Component", 'E1 Categorization'!$A$33:$E$33,0), 0)=0, 0, IF(AND(VLOOKUP($A99, 'E1 Categorization'!A33:E124, MATCH("Customer Component", 'E1 Categorization'!$A$33:$E$33,0), 0) &gt;0, VLOOKUP($A99, 'E1 Categorization'!A33:E124, MATCH("Customer Component", 'E1 Categorization'!$A$33:$E$33,0), 0)&lt;1), 'O5 Details by Class &amp; Accounts'!$E99*(VLOOKUP($A99, 'E1 Categorization'!A33:E124, MATCH("Customer Component", 'E1 Categorization'!$A$33:$E$33,0), 0)), 'O5 Details by Class &amp; Accounts'!$E99)))</f>
        <v>0</v>
      </c>
      <c r="H99" s="1321">
        <f t="shared" si="20"/>
        <v>0</v>
      </c>
      <c r="I99" s="1321">
        <f>IF(ISERROR(VLOOKUP(VLOOKUP($A99, 'E4 TB Allocation Details'!$A$18:$L$214, MATCH("Demand ID", 'E4 TB Allocation Details'!$A$18:$L$18, 0),FALSE), 'E2 Allocators'!$B$15:$W$361, MATCH('O5 Details by Class &amp; Accounts'!I$18, 'E2 Allocators'!$B$15:$W$15, 0),FALSE)*$F99), 0, VLOOKUP(VLOOKUP($A99, 'E4 TB Allocation Details'!$A$18:$L$214, MATCH("Demand ID", 'E4 TB Allocation Details'!$A$18:$L$18, 0),FALSE), 'E2 Allocators'!$B$15:$W$361, MATCH('O5 Details by Class &amp; Accounts'!I$18, 'E2 Allocators'!$B$15:$W$15, 0),FALSE)*$F99)</f>
        <v>0</v>
      </c>
      <c r="J99" s="1321">
        <f>IF(ISERROR(VLOOKUP(VLOOKUP($A99, 'E4 TB Allocation Details'!$A$18:$L$214, MATCH("Demand ID", 'E4 TB Allocation Details'!$A$18:$L$18, 0),FALSE), 'E2 Allocators'!$B$15:$W$361, MATCH('O5 Details by Class &amp; Accounts'!J$18, 'E2 Allocators'!$B$15:$W$15, 0),FALSE)*$F99), 0, VLOOKUP(VLOOKUP($A99, 'E4 TB Allocation Details'!$A$18:$L$214, MATCH("Demand ID", 'E4 TB Allocation Details'!$A$18:$L$18, 0),FALSE), 'E2 Allocators'!$B$15:$W$361, MATCH('O5 Details by Class &amp; Accounts'!J$18, 'E2 Allocators'!$B$15:$W$15, 0),FALSE)*$F99)</f>
        <v>0</v>
      </c>
      <c r="K99" s="1321">
        <f>IF(ISERROR(VLOOKUP(VLOOKUP($A99, 'E4 TB Allocation Details'!$A$18:$L$214, MATCH("Demand ID", 'E4 TB Allocation Details'!$A$18:$L$18, 0),FALSE), 'E2 Allocators'!$B$15:$W$361, MATCH('O5 Details by Class &amp; Accounts'!K$18, 'E2 Allocators'!$B$15:$W$15, 0),FALSE)*$F99), 0, VLOOKUP(VLOOKUP($A99, 'E4 TB Allocation Details'!$A$18:$L$214, MATCH("Demand ID", 'E4 TB Allocation Details'!$A$18:$L$18, 0),FALSE), 'E2 Allocators'!$B$15:$W$361, MATCH('O5 Details by Class &amp; Accounts'!K$18, 'E2 Allocators'!$B$15:$W$15, 0),FALSE)*$F99)</f>
        <v>0</v>
      </c>
      <c r="L99" s="1321">
        <f>IF(ISERROR(VLOOKUP(VLOOKUP($A99, 'E4 TB Allocation Details'!$A$18:$L$214, MATCH("Demand ID", 'E4 TB Allocation Details'!$A$18:$L$18, 0),FALSE), 'E2 Allocators'!$B$15:$W$361, MATCH('O5 Details by Class &amp; Accounts'!L$18, 'E2 Allocators'!$B$15:$W$15, 0),FALSE)*$F99), 0, VLOOKUP(VLOOKUP($A99, 'E4 TB Allocation Details'!$A$18:$L$214, MATCH("Demand ID", 'E4 TB Allocation Details'!$A$18:$L$18, 0),FALSE), 'E2 Allocators'!$B$15:$W$361, MATCH('O5 Details by Class &amp; Accounts'!L$18, 'E2 Allocators'!$B$15:$W$15, 0),FALSE)*$F99)</f>
        <v>0</v>
      </c>
      <c r="M99" s="1321">
        <f>IF(ISERROR(VLOOKUP(VLOOKUP($A99, 'E4 TB Allocation Details'!$A$18:$L$214, MATCH("Demand ID", 'E4 TB Allocation Details'!$A$18:$L$18, 0),FALSE), 'E2 Allocators'!$B$15:$W$361, MATCH('O5 Details by Class &amp; Accounts'!M$18, 'E2 Allocators'!$B$15:$W$15, 0),FALSE)*$F99), 0, VLOOKUP(VLOOKUP($A99, 'E4 TB Allocation Details'!$A$18:$L$214, MATCH("Demand ID", 'E4 TB Allocation Details'!$A$18:$L$18, 0),FALSE), 'E2 Allocators'!$B$15:$W$361, MATCH('O5 Details by Class &amp; Accounts'!M$18, 'E2 Allocators'!$B$15:$W$15, 0),FALSE)*$F99)</f>
        <v>0</v>
      </c>
      <c r="N99" s="1321">
        <f>IF(ISERROR(VLOOKUP(VLOOKUP($A99, 'E4 TB Allocation Details'!$A$18:$L$214, MATCH("Demand ID", 'E4 TB Allocation Details'!$A$18:$L$18, 0),FALSE), 'E2 Allocators'!$B$15:$W$361, MATCH('O5 Details by Class &amp; Accounts'!N$18, 'E2 Allocators'!$B$15:$W$15, 0),FALSE)*$F99), 0, VLOOKUP(VLOOKUP($A99, 'E4 TB Allocation Details'!$A$18:$L$214, MATCH("Demand ID", 'E4 TB Allocation Details'!$A$18:$L$18, 0),FALSE), 'E2 Allocators'!$B$15:$W$361, MATCH('O5 Details by Class &amp; Accounts'!N$18, 'E2 Allocators'!$B$15:$W$15, 0),FALSE)*$F99)</f>
        <v>0</v>
      </c>
      <c r="O99" s="1321">
        <f>IF(ISERROR(VLOOKUP(VLOOKUP($A99, 'E4 TB Allocation Details'!$A$18:$L$214, MATCH("Demand ID", 'E4 TB Allocation Details'!$A$18:$L$18, 0),FALSE), 'E2 Allocators'!$B$15:$W$361, MATCH('O5 Details by Class &amp; Accounts'!O$18, 'E2 Allocators'!$B$15:$W$15, 0),FALSE)*$F99), 0, VLOOKUP(VLOOKUP($A99, 'E4 TB Allocation Details'!$A$18:$L$214, MATCH("Demand ID", 'E4 TB Allocation Details'!$A$18:$L$18, 0),FALSE), 'E2 Allocators'!$B$15:$W$361, MATCH('O5 Details by Class &amp; Accounts'!O$18, 'E2 Allocators'!$B$15:$W$15, 0),FALSE)*$F99)</f>
        <v>0</v>
      </c>
      <c r="P99" s="1321">
        <f>IF(ISERROR(VLOOKUP(VLOOKUP($A99, 'E4 TB Allocation Details'!$A$18:$L$214, MATCH("Demand ID", 'E4 TB Allocation Details'!$A$18:$L$18, 0),FALSE), 'E2 Allocators'!$B$15:$W$361, MATCH('O5 Details by Class &amp; Accounts'!P$18, 'E2 Allocators'!$B$15:$W$15, 0),FALSE)*$F99), 0, VLOOKUP(VLOOKUP($A99, 'E4 TB Allocation Details'!$A$18:$L$214, MATCH("Demand ID", 'E4 TB Allocation Details'!$A$18:$L$18, 0),FALSE), 'E2 Allocators'!$B$15:$W$361, MATCH('O5 Details by Class &amp; Accounts'!P$18, 'E2 Allocators'!$B$15:$W$15, 0),FALSE)*$F99)</f>
        <v>0</v>
      </c>
      <c r="Q99" s="1321">
        <f>IF(ISERROR(VLOOKUP(VLOOKUP($A99, 'E4 TB Allocation Details'!$A$18:$L$214, MATCH("Demand ID", 'E4 TB Allocation Details'!$A$18:$L$18, 0),FALSE), 'E2 Allocators'!$B$15:$W$361, MATCH('O5 Details by Class &amp; Accounts'!Q$18, 'E2 Allocators'!$B$15:$W$15, 0),FALSE)*$F99), 0, VLOOKUP(VLOOKUP($A99, 'E4 TB Allocation Details'!$A$18:$L$214, MATCH("Demand ID", 'E4 TB Allocation Details'!$A$18:$L$18, 0),FALSE), 'E2 Allocators'!$B$15:$W$361, MATCH('O5 Details by Class &amp; Accounts'!Q$18, 'E2 Allocators'!$B$15:$W$15, 0),FALSE)*$F99)</f>
        <v>0</v>
      </c>
      <c r="R99" s="1321">
        <f>IF(ISERROR(VLOOKUP(VLOOKUP($A99, 'E4 TB Allocation Details'!$A$18:$L$214, MATCH("Demand ID", 'E4 TB Allocation Details'!$A$18:$L$18, 0),FALSE), 'E2 Allocators'!$B$15:$W$361, MATCH('O5 Details by Class &amp; Accounts'!R$18, 'E2 Allocators'!$B$15:$W$15, 0),FALSE)*$F99), 0, VLOOKUP(VLOOKUP($A99, 'E4 TB Allocation Details'!$A$18:$L$214, MATCH("Demand ID", 'E4 TB Allocation Details'!$A$18:$L$18, 0),FALSE), 'E2 Allocators'!$B$15:$W$361, MATCH('O5 Details by Class &amp; Accounts'!R$18, 'E2 Allocators'!$B$15:$W$15, 0),FALSE)*$F99)</f>
        <v>0</v>
      </c>
      <c r="S99" s="1321">
        <f>IF(ISERROR(VLOOKUP(VLOOKUP($A99, 'E4 TB Allocation Details'!$A$18:$L$214, MATCH("Demand ID", 'E4 TB Allocation Details'!$A$18:$L$18, 0),FALSE), 'E2 Allocators'!$B$15:$W$361, MATCH('O5 Details by Class &amp; Accounts'!S$18, 'E2 Allocators'!$B$15:$W$15, 0),FALSE)*$F99), 0, VLOOKUP(VLOOKUP($A99, 'E4 TB Allocation Details'!$A$18:$L$214, MATCH("Demand ID", 'E4 TB Allocation Details'!$A$18:$L$18, 0),FALSE), 'E2 Allocators'!$B$15:$W$361, MATCH('O5 Details by Class &amp; Accounts'!S$18, 'E2 Allocators'!$B$15:$W$15, 0),FALSE)*$F99)</f>
        <v>0</v>
      </c>
      <c r="T99" s="1321">
        <f>IF(ISERROR(VLOOKUP(VLOOKUP($A99, 'E4 TB Allocation Details'!$A$18:$L$214, MATCH("Demand ID", 'E4 TB Allocation Details'!$A$18:$L$18, 0),FALSE), 'E2 Allocators'!$B$15:$W$361, MATCH('O5 Details by Class &amp; Accounts'!T$18, 'E2 Allocators'!$B$15:$W$15, 0),FALSE)*$F99), 0, VLOOKUP(VLOOKUP($A99, 'E4 TB Allocation Details'!$A$18:$L$214, MATCH("Demand ID", 'E4 TB Allocation Details'!$A$18:$L$18, 0),FALSE), 'E2 Allocators'!$B$15:$W$361, MATCH('O5 Details by Class &amp; Accounts'!T$18, 'E2 Allocators'!$B$15:$W$15, 0),FALSE)*$F99)</f>
        <v>0</v>
      </c>
      <c r="U99" s="1321">
        <f>IF(ISERROR(VLOOKUP(VLOOKUP($A99, 'E4 TB Allocation Details'!$A$18:$L$214, MATCH("Demand ID", 'E4 TB Allocation Details'!$A$18:$L$18, 0),FALSE), 'E2 Allocators'!$B$15:$W$361, MATCH('O5 Details by Class &amp; Accounts'!U$18, 'E2 Allocators'!$B$15:$W$15, 0),FALSE)*$F99), 0, VLOOKUP(VLOOKUP($A99, 'E4 TB Allocation Details'!$A$18:$L$214, MATCH("Demand ID", 'E4 TB Allocation Details'!$A$18:$L$18, 0),FALSE), 'E2 Allocators'!$B$15:$W$361, MATCH('O5 Details by Class &amp; Accounts'!U$18, 'E2 Allocators'!$B$15:$W$15, 0),FALSE)*$F99)</f>
        <v>0</v>
      </c>
      <c r="V99" s="1321">
        <f>IF(ISERROR(VLOOKUP(VLOOKUP($A99, 'E4 TB Allocation Details'!$A$18:$L$214, MATCH("Demand ID", 'E4 TB Allocation Details'!$A$18:$L$18, 0),FALSE), 'E2 Allocators'!$B$15:$W$361, MATCH('O5 Details by Class &amp; Accounts'!V$18, 'E2 Allocators'!$B$15:$W$15, 0),FALSE)*$F99), 0, VLOOKUP(VLOOKUP($A99, 'E4 TB Allocation Details'!$A$18:$L$214, MATCH("Demand ID", 'E4 TB Allocation Details'!$A$18:$L$18, 0),FALSE), 'E2 Allocators'!$B$15:$W$361, MATCH('O5 Details by Class &amp; Accounts'!V$18, 'E2 Allocators'!$B$15:$W$15, 0),FALSE)*$F99)</f>
        <v>0</v>
      </c>
      <c r="W99" s="1321">
        <f>IF(ISERROR(VLOOKUP(VLOOKUP($A99, 'E4 TB Allocation Details'!$A$18:$L$214, MATCH("Demand ID", 'E4 TB Allocation Details'!$A$18:$L$18, 0),FALSE), 'E2 Allocators'!$B$15:$W$361, MATCH('O5 Details by Class &amp; Accounts'!W$18, 'E2 Allocators'!$B$15:$W$15, 0),FALSE)*$F99), 0, VLOOKUP(VLOOKUP($A99, 'E4 TB Allocation Details'!$A$18:$L$214, MATCH("Demand ID", 'E4 TB Allocation Details'!$A$18:$L$18, 0),FALSE), 'E2 Allocators'!$B$15:$W$361, MATCH('O5 Details by Class &amp; Accounts'!W$18, 'E2 Allocators'!$B$15:$W$15, 0),FALSE)*$F99)</f>
        <v>0</v>
      </c>
      <c r="X99" s="1321">
        <f>IF(ISERROR(VLOOKUP(VLOOKUP($A99, 'E4 TB Allocation Details'!$A$18:$L$214, MATCH("Demand ID", 'E4 TB Allocation Details'!$A$18:$L$18, 0),FALSE), 'E2 Allocators'!$B$15:$W$361, MATCH('O5 Details by Class &amp; Accounts'!X$18, 'E2 Allocators'!$B$15:$W$15, 0),FALSE)*$F99), 0, VLOOKUP(VLOOKUP($A99, 'E4 TB Allocation Details'!$A$18:$L$214, MATCH("Demand ID", 'E4 TB Allocation Details'!$A$18:$L$18, 0),FALSE), 'E2 Allocators'!$B$15:$W$361, MATCH('O5 Details by Class &amp; Accounts'!X$18, 'E2 Allocators'!$B$15:$W$15, 0),FALSE)*$F99)</f>
        <v>0</v>
      </c>
      <c r="Y99" s="1321">
        <f>IF(ISERROR(VLOOKUP(VLOOKUP($A99, 'E4 TB Allocation Details'!$A$18:$L$214, MATCH("Demand ID", 'E4 TB Allocation Details'!$A$18:$L$18, 0),FALSE), 'E2 Allocators'!$B$15:$W$361, MATCH('O5 Details by Class &amp; Accounts'!Y$18, 'E2 Allocators'!$B$15:$W$15, 0),FALSE)*$F99), 0, VLOOKUP(VLOOKUP($A99, 'E4 TB Allocation Details'!$A$18:$L$214, MATCH("Demand ID", 'E4 TB Allocation Details'!$A$18:$L$18, 0),FALSE), 'E2 Allocators'!$B$15:$W$361, MATCH('O5 Details by Class &amp; Accounts'!Y$18, 'E2 Allocators'!$B$15:$W$15, 0),FALSE)*$F99)</f>
        <v>0</v>
      </c>
      <c r="Z99" s="1321">
        <f>IF(ISERROR(VLOOKUP(VLOOKUP($A99, 'E4 TB Allocation Details'!$A$18:$L$214, MATCH("Demand ID", 'E4 TB Allocation Details'!$A$18:$L$18, 0),FALSE), 'E2 Allocators'!$B$15:$W$361, MATCH('O5 Details by Class &amp; Accounts'!Z$18, 'E2 Allocators'!$B$15:$W$15, 0),FALSE)*$F99), 0, VLOOKUP(VLOOKUP($A99, 'E4 TB Allocation Details'!$A$18:$L$214, MATCH("Demand ID", 'E4 TB Allocation Details'!$A$18:$L$18, 0),FALSE), 'E2 Allocators'!$B$15:$W$361, MATCH('O5 Details by Class &amp; Accounts'!Z$18, 'E2 Allocators'!$B$15:$W$15, 0),FALSE)*$F99)</f>
        <v>0</v>
      </c>
      <c r="AA99" s="1321">
        <f>IF(ISERROR(VLOOKUP(VLOOKUP($A99, 'E4 TB Allocation Details'!$A$18:$L$214, MATCH("Demand ID", 'E4 TB Allocation Details'!$A$18:$L$18, 0),FALSE), 'E2 Allocators'!$B$15:$W$361, MATCH('O5 Details by Class &amp; Accounts'!AA$18, 'E2 Allocators'!$B$15:$W$15, 0),FALSE)*$F99), 0, VLOOKUP(VLOOKUP($A99, 'E4 TB Allocation Details'!$A$18:$L$214, MATCH("Demand ID", 'E4 TB Allocation Details'!$A$18:$L$18, 0),FALSE), 'E2 Allocators'!$B$15:$W$361, MATCH('O5 Details by Class &amp; Accounts'!AA$18, 'E2 Allocators'!$B$15:$W$15, 0),FALSE)*$F99)</f>
        <v>0</v>
      </c>
      <c r="AB99" s="1321">
        <f>IF(ISERROR(VLOOKUP(VLOOKUP($A99, 'E4 TB Allocation Details'!$A$18:$L$214, MATCH("Demand ID", 'E4 TB Allocation Details'!$A$18:$L$18, 0),FALSE), 'E2 Allocators'!$B$15:$W$361, MATCH('O5 Details by Class &amp; Accounts'!AB$18, 'E2 Allocators'!$B$15:$W$15, 0),FALSE)*$F99), 0, VLOOKUP(VLOOKUP($A99, 'E4 TB Allocation Details'!$A$18:$L$214, MATCH("Demand ID", 'E4 TB Allocation Details'!$A$18:$L$18, 0),FALSE), 'E2 Allocators'!$B$15:$W$361, MATCH('O5 Details by Class &amp; Accounts'!AB$18, 'E2 Allocators'!$B$15:$W$15, 0),FALSE)*$F99)</f>
        <v>0</v>
      </c>
      <c r="AC99" s="1321">
        <f t="shared" si="21"/>
        <v>0</v>
      </c>
      <c r="AD99" s="1321">
        <f>IF(ISERROR(VLOOKUP(VLOOKUP($A99, 'E4 TB Allocation Details'!$A$18:$L$214, MATCH("Customer ID", 'E4 TB Allocation Details'!$A$18:$L$18, 0),FALSE), 'E2 Allocators'!$B$15:$W$361, MATCH('O5 Details by Class &amp; Accounts'!AD$18, 'E2 Allocators'!$B$15:$W$15, 0),FALSE)*$G99), 0, VLOOKUP(VLOOKUP($A99, 'E4 TB Allocation Details'!$A$18:$L$214, MATCH("Customer ID", 'E4 TB Allocation Details'!$A$18:$L$18, 0),FALSE), 'E2 Allocators'!$B$15:$W$361, MATCH('O5 Details by Class &amp; Accounts'!AD$18, 'E2 Allocators'!$B$15:$W$15, 0),FALSE)*$G99)</f>
        <v>0</v>
      </c>
      <c r="AE99" s="1321">
        <f>IF(ISERROR(VLOOKUP(VLOOKUP($A99, 'E4 TB Allocation Details'!$A$18:$L$214, MATCH("Customer ID", 'E4 TB Allocation Details'!$A$18:$L$18, 0),FALSE), 'E2 Allocators'!$B$15:$W$361, MATCH('O5 Details by Class &amp; Accounts'!AE$18, 'E2 Allocators'!$B$15:$W$15, 0),FALSE)*$G99), 0, VLOOKUP(VLOOKUP($A99, 'E4 TB Allocation Details'!$A$18:$L$214, MATCH("Customer ID", 'E4 TB Allocation Details'!$A$18:$L$18, 0),FALSE), 'E2 Allocators'!$B$15:$W$361, MATCH('O5 Details by Class &amp; Accounts'!AE$18, 'E2 Allocators'!$B$15:$W$15, 0),FALSE)*$G99)</f>
        <v>0</v>
      </c>
      <c r="AF99" s="1321">
        <f>IF(ISERROR(VLOOKUP(VLOOKUP($A99, 'E4 TB Allocation Details'!$A$18:$L$214, MATCH("Customer ID", 'E4 TB Allocation Details'!$A$18:$L$18, 0),FALSE), 'E2 Allocators'!$B$15:$W$361, MATCH('O5 Details by Class &amp; Accounts'!AF$18, 'E2 Allocators'!$B$15:$W$15, 0),FALSE)*$G99), 0, VLOOKUP(VLOOKUP($A99, 'E4 TB Allocation Details'!$A$18:$L$214, MATCH("Customer ID", 'E4 TB Allocation Details'!$A$18:$L$18, 0),FALSE), 'E2 Allocators'!$B$15:$W$361, MATCH('O5 Details by Class &amp; Accounts'!AF$18, 'E2 Allocators'!$B$15:$W$15, 0),FALSE)*$G99)</f>
        <v>0</v>
      </c>
      <c r="AG99" s="1321">
        <f>IF(ISERROR(VLOOKUP(VLOOKUP($A99, 'E4 TB Allocation Details'!$A$18:$L$214, MATCH("Customer ID", 'E4 TB Allocation Details'!$A$18:$L$18, 0),FALSE), 'E2 Allocators'!$B$15:$W$361, MATCH('O5 Details by Class &amp; Accounts'!AG$18, 'E2 Allocators'!$B$15:$W$15, 0),FALSE)*$G99), 0, VLOOKUP(VLOOKUP($A99, 'E4 TB Allocation Details'!$A$18:$L$214, MATCH("Customer ID", 'E4 TB Allocation Details'!$A$18:$L$18, 0),FALSE), 'E2 Allocators'!$B$15:$W$361, MATCH('O5 Details by Class &amp; Accounts'!AG$18, 'E2 Allocators'!$B$15:$W$15, 0),FALSE)*$G99)</f>
        <v>0</v>
      </c>
      <c r="AH99" s="1321">
        <f>IF(ISERROR(VLOOKUP(VLOOKUP($A99, 'E4 TB Allocation Details'!$A$18:$L$214, MATCH("Customer ID", 'E4 TB Allocation Details'!$A$18:$L$18, 0),FALSE), 'E2 Allocators'!$B$15:$W$361, MATCH('O5 Details by Class &amp; Accounts'!AH$18, 'E2 Allocators'!$B$15:$W$15, 0),FALSE)*$G99), 0, VLOOKUP(VLOOKUP($A99, 'E4 TB Allocation Details'!$A$18:$L$214, MATCH("Customer ID", 'E4 TB Allocation Details'!$A$18:$L$18, 0),FALSE), 'E2 Allocators'!$B$15:$W$361, MATCH('O5 Details by Class &amp; Accounts'!AH$18, 'E2 Allocators'!$B$15:$W$15, 0),FALSE)*$G99)</f>
        <v>0</v>
      </c>
      <c r="AI99" s="1321">
        <f>IF(ISERROR(VLOOKUP(VLOOKUP($A99, 'E4 TB Allocation Details'!$A$18:$L$214, MATCH("Customer ID", 'E4 TB Allocation Details'!$A$18:$L$18, 0),FALSE), 'E2 Allocators'!$B$15:$W$361, MATCH('O5 Details by Class &amp; Accounts'!AI$18, 'E2 Allocators'!$B$15:$W$15, 0),FALSE)*$G99), 0, VLOOKUP(VLOOKUP($A99, 'E4 TB Allocation Details'!$A$18:$L$214, MATCH("Customer ID", 'E4 TB Allocation Details'!$A$18:$L$18, 0),FALSE), 'E2 Allocators'!$B$15:$W$361, MATCH('O5 Details by Class &amp; Accounts'!AI$18, 'E2 Allocators'!$B$15:$W$15, 0),FALSE)*$G99)</f>
        <v>0</v>
      </c>
      <c r="AJ99" s="1321">
        <f>IF(ISERROR(VLOOKUP(VLOOKUP($A99, 'E4 TB Allocation Details'!$A$18:$L$214, MATCH("Customer ID", 'E4 TB Allocation Details'!$A$18:$L$18, 0),FALSE), 'E2 Allocators'!$B$15:$W$361, MATCH('O5 Details by Class &amp; Accounts'!AJ$18, 'E2 Allocators'!$B$15:$W$15, 0),FALSE)*$G99), 0, VLOOKUP(VLOOKUP($A99, 'E4 TB Allocation Details'!$A$18:$L$214, MATCH("Customer ID", 'E4 TB Allocation Details'!$A$18:$L$18, 0),FALSE), 'E2 Allocators'!$B$15:$W$361, MATCH('O5 Details by Class &amp; Accounts'!AJ$18, 'E2 Allocators'!$B$15:$W$15, 0),FALSE)*$G99)</f>
        <v>0</v>
      </c>
      <c r="AK99" s="1321">
        <f>IF(ISERROR(VLOOKUP(VLOOKUP($A99, 'E4 TB Allocation Details'!$A$18:$L$214, MATCH("Customer ID", 'E4 TB Allocation Details'!$A$18:$L$18, 0),FALSE), 'E2 Allocators'!$B$15:$W$361, MATCH('O5 Details by Class &amp; Accounts'!AK$18, 'E2 Allocators'!$B$15:$W$15, 0),FALSE)*$G99), 0, VLOOKUP(VLOOKUP($A99, 'E4 TB Allocation Details'!$A$18:$L$214, MATCH("Customer ID", 'E4 TB Allocation Details'!$A$18:$L$18, 0),FALSE), 'E2 Allocators'!$B$15:$W$361, MATCH('O5 Details by Class &amp; Accounts'!AK$18, 'E2 Allocators'!$B$15:$W$15, 0),FALSE)*$G99)</f>
        <v>0</v>
      </c>
      <c r="AL99" s="1321">
        <f>IF(ISERROR(VLOOKUP(VLOOKUP($A99, 'E4 TB Allocation Details'!$A$18:$L$214, MATCH("Customer ID", 'E4 TB Allocation Details'!$A$18:$L$18, 0),FALSE), 'E2 Allocators'!$B$15:$W$361, MATCH('O5 Details by Class &amp; Accounts'!AL$18, 'E2 Allocators'!$B$15:$W$15, 0),FALSE)*$G99), 0, VLOOKUP(VLOOKUP($A99, 'E4 TB Allocation Details'!$A$18:$L$214, MATCH("Customer ID", 'E4 TB Allocation Details'!$A$18:$L$18, 0),FALSE), 'E2 Allocators'!$B$15:$W$361, MATCH('O5 Details by Class &amp; Accounts'!AL$18, 'E2 Allocators'!$B$15:$W$15, 0),FALSE)*$G99)</f>
        <v>0</v>
      </c>
      <c r="AM99" s="1321">
        <f>IF(ISERROR(VLOOKUP(VLOOKUP($A99, 'E4 TB Allocation Details'!$A$18:$L$214, MATCH("Customer ID", 'E4 TB Allocation Details'!$A$18:$L$18, 0),FALSE), 'E2 Allocators'!$B$15:$W$361, MATCH('O5 Details by Class &amp; Accounts'!AM$18, 'E2 Allocators'!$B$15:$W$15, 0),FALSE)*$G99), 0, VLOOKUP(VLOOKUP($A99, 'E4 TB Allocation Details'!$A$18:$L$214, MATCH("Customer ID", 'E4 TB Allocation Details'!$A$18:$L$18, 0),FALSE), 'E2 Allocators'!$B$15:$W$361, MATCH('O5 Details by Class &amp; Accounts'!AM$18, 'E2 Allocators'!$B$15:$W$15, 0),FALSE)*$G99)</f>
        <v>0</v>
      </c>
      <c r="AN99" s="1321">
        <f>IF(ISERROR(VLOOKUP(VLOOKUP($A99, 'E4 TB Allocation Details'!$A$18:$L$214, MATCH("Customer ID", 'E4 TB Allocation Details'!$A$18:$L$18, 0),FALSE), 'E2 Allocators'!$B$15:$W$361, MATCH('O5 Details by Class &amp; Accounts'!AN$18, 'E2 Allocators'!$B$15:$W$15, 0),FALSE)*$G99), 0, VLOOKUP(VLOOKUP($A99, 'E4 TB Allocation Details'!$A$18:$L$214, MATCH("Customer ID", 'E4 TB Allocation Details'!$A$18:$L$18, 0),FALSE), 'E2 Allocators'!$B$15:$W$361, MATCH('O5 Details by Class &amp; Accounts'!AN$18, 'E2 Allocators'!$B$15:$W$15, 0),FALSE)*$G99)</f>
        <v>0</v>
      </c>
      <c r="AO99" s="1321">
        <f>IF(ISERROR(VLOOKUP(VLOOKUP($A99, 'E4 TB Allocation Details'!$A$18:$L$214, MATCH("Customer ID", 'E4 TB Allocation Details'!$A$18:$L$18, 0),FALSE), 'E2 Allocators'!$B$15:$W$361, MATCH('O5 Details by Class &amp; Accounts'!AO$18, 'E2 Allocators'!$B$15:$W$15, 0),FALSE)*$G99), 0, VLOOKUP(VLOOKUP($A99, 'E4 TB Allocation Details'!$A$18:$L$214, MATCH("Customer ID", 'E4 TB Allocation Details'!$A$18:$L$18, 0),FALSE), 'E2 Allocators'!$B$15:$W$361, MATCH('O5 Details by Class &amp; Accounts'!AO$18, 'E2 Allocators'!$B$15:$W$15, 0),FALSE)*$G99)</f>
        <v>0</v>
      </c>
      <c r="AP99" s="1321">
        <f>IF(ISERROR(VLOOKUP(VLOOKUP($A99, 'E4 TB Allocation Details'!$A$18:$L$214, MATCH("Customer ID", 'E4 TB Allocation Details'!$A$18:$L$18, 0),FALSE), 'E2 Allocators'!$B$15:$W$361, MATCH('O5 Details by Class &amp; Accounts'!AP$18, 'E2 Allocators'!$B$15:$W$15, 0),FALSE)*$G99), 0, VLOOKUP(VLOOKUP($A99, 'E4 TB Allocation Details'!$A$18:$L$214, MATCH("Customer ID", 'E4 TB Allocation Details'!$A$18:$L$18, 0),FALSE), 'E2 Allocators'!$B$15:$W$361, MATCH('O5 Details by Class &amp; Accounts'!AP$18, 'E2 Allocators'!$B$15:$W$15, 0),FALSE)*$G99)</f>
        <v>0</v>
      </c>
      <c r="AQ99" s="1321">
        <f>IF(ISERROR(VLOOKUP(VLOOKUP($A99, 'E4 TB Allocation Details'!$A$18:$L$214, MATCH("Customer ID", 'E4 TB Allocation Details'!$A$18:$L$18, 0),FALSE), 'E2 Allocators'!$B$15:$W$361, MATCH('O5 Details by Class &amp; Accounts'!AQ$18, 'E2 Allocators'!$B$15:$W$15, 0),FALSE)*$G99), 0, VLOOKUP(VLOOKUP($A99, 'E4 TB Allocation Details'!$A$18:$L$214, MATCH("Customer ID", 'E4 TB Allocation Details'!$A$18:$L$18, 0),FALSE), 'E2 Allocators'!$B$15:$W$361, MATCH('O5 Details by Class &amp; Accounts'!AQ$18, 'E2 Allocators'!$B$15:$W$15, 0),FALSE)*$G99)</f>
        <v>0</v>
      </c>
      <c r="AR99" s="1321">
        <f>IF(ISERROR(VLOOKUP(VLOOKUP($A99, 'E4 TB Allocation Details'!$A$18:$L$214, MATCH("Customer ID", 'E4 TB Allocation Details'!$A$18:$L$18, 0),FALSE), 'E2 Allocators'!$B$15:$W$361, MATCH('O5 Details by Class &amp; Accounts'!AR$18, 'E2 Allocators'!$B$15:$W$15, 0),FALSE)*$G99), 0, VLOOKUP(VLOOKUP($A99, 'E4 TB Allocation Details'!$A$18:$L$214, MATCH("Customer ID", 'E4 TB Allocation Details'!$A$18:$L$18, 0),FALSE), 'E2 Allocators'!$B$15:$W$361, MATCH('O5 Details by Class &amp; Accounts'!AR$18, 'E2 Allocators'!$B$15:$W$15, 0),FALSE)*$G99)</f>
        <v>0</v>
      </c>
      <c r="AS99" s="1321">
        <f>IF(ISERROR(VLOOKUP(VLOOKUP($A99, 'E4 TB Allocation Details'!$A$18:$L$214, MATCH("Customer ID", 'E4 TB Allocation Details'!$A$18:$L$18, 0),FALSE), 'E2 Allocators'!$B$15:$W$361, MATCH('O5 Details by Class &amp; Accounts'!AS$18, 'E2 Allocators'!$B$15:$W$15, 0),FALSE)*$G99), 0, VLOOKUP(VLOOKUP($A99, 'E4 TB Allocation Details'!$A$18:$L$214, MATCH("Customer ID", 'E4 TB Allocation Details'!$A$18:$L$18, 0),FALSE), 'E2 Allocators'!$B$15:$W$361, MATCH('O5 Details by Class &amp; Accounts'!AS$18, 'E2 Allocators'!$B$15:$W$15, 0),FALSE)*$G99)</f>
        <v>0</v>
      </c>
      <c r="AT99" s="1321">
        <f>IF(ISERROR(VLOOKUP(VLOOKUP($A99, 'E4 TB Allocation Details'!$A$18:$L$214, MATCH("Customer ID", 'E4 TB Allocation Details'!$A$18:$L$18, 0),FALSE), 'E2 Allocators'!$B$15:$W$361, MATCH('O5 Details by Class &amp; Accounts'!AT$18, 'E2 Allocators'!$B$15:$W$15, 0),FALSE)*$G99), 0, VLOOKUP(VLOOKUP($A99, 'E4 TB Allocation Details'!$A$18:$L$214, MATCH("Customer ID", 'E4 TB Allocation Details'!$A$18:$L$18, 0),FALSE), 'E2 Allocators'!$B$15:$W$361, MATCH('O5 Details by Class &amp; Accounts'!AT$18, 'E2 Allocators'!$B$15:$W$15, 0),FALSE)*$G99)</f>
        <v>0</v>
      </c>
      <c r="AU99" s="1321">
        <f>IF(ISERROR(VLOOKUP(VLOOKUP($A99, 'E4 TB Allocation Details'!$A$18:$L$214, MATCH("Customer ID", 'E4 TB Allocation Details'!$A$18:$L$18, 0),FALSE), 'E2 Allocators'!$B$15:$W$361, MATCH('O5 Details by Class &amp; Accounts'!AU$18, 'E2 Allocators'!$B$15:$W$15, 0),FALSE)*$G99), 0, VLOOKUP(VLOOKUP($A99, 'E4 TB Allocation Details'!$A$18:$L$214, MATCH("Customer ID", 'E4 TB Allocation Details'!$A$18:$L$18, 0),FALSE), 'E2 Allocators'!$B$15:$W$361, MATCH('O5 Details by Class &amp; Accounts'!AU$18, 'E2 Allocators'!$B$15:$W$15, 0),FALSE)*$G99)</f>
        <v>0</v>
      </c>
      <c r="AV99" s="1321">
        <f>IF(ISERROR(VLOOKUP(VLOOKUP($A99, 'E4 TB Allocation Details'!$A$18:$L$214, MATCH("Customer ID", 'E4 TB Allocation Details'!$A$18:$L$18, 0),FALSE), 'E2 Allocators'!$B$15:$W$361, MATCH('O5 Details by Class &amp; Accounts'!AV$18, 'E2 Allocators'!$B$15:$W$15, 0),FALSE)*$G99), 0, VLOOKUP(VLOOKUP($A99, 'E4 TB Allocation Details'!$A$18:$L$214, MATCH("Customer ID", 'E4 TB Allocation Details'!$A$18:$L$18, 0),FALSE), 'E2 Allocators'!$B$15:$W$361, MATCH('O5 Details by Class &amp; Accounts'!AV$18, 'E2 Allocators'!$B$15:$W$15, 0),FALSE)*$G99)</f>
        <v>0</v>
      </c>
      <c r="AW99" s="1321">
        <f>IF(ISERROR(VLOOKUP(VLOOKUP($A99, 'E4 TB Allocation Details'!$A$18:$L$214, MATCH("Customer ID", 'E4 TB Allocation Details'!$A$18:$L$18, 0),FALSE), 'E2 Allocators'!$B$15:$W$361, MATCH('O5 Details by Class &amp; Accounts'!AW$18, 'E2 Allocators'!$B$15:$W$15, 0),FALSE)*$G99), 0, VLOOKUP(VLOOKUP($A99, 'E4 TB Allocation Details'!$A$18:$L$214, MATCH("Customer ID", 'E4 TB Allocation Details'!$A$18:$L$18, 0),FALSE), 'E2 Allocators'!$B$15:$W$361, MATCH('O5 Details by Class &amp; Accounts'!AW$18, 'E2 Allocators'!$B$15:$W$15, 0),FALSE)*$G99)</f>
        <v>0</v>
      </c>
      <c r="AX99" s="1321">
        <f t="shared" si="22"/>
        <v>0</v>
      </c>
      <c r="AY99" s="1321">
        <f>IF(ISERROR(VLOOKUP(VLOOKUP($A99, 'E4 TB Allocation Details'!$A$18:$L$214, MATCH("Misc ID", 'E4 TB Allocation Details'!$A$18:$L$18, 0),FALSE), 'E2 Allocators'!$B$15:$W$361, MATCH('O5 Details by Class &amp; Accounts'!AY$18, 'E2 Allocators'!$B$15:$W$15, 0),FALSE)*$E99), 0, VLOOKUP(VLOOKUP($A99, 'E4 TB Allocation Details'!$A$18:$L$214, MATCH("Misc ID", 'E4 TB Allocation Details'!$A$18:$L$18, 0),FALSE), 'E2 Allocators'!$B$15:$W$361, MATCH('O5 Details by Class &amp; Accounts'!AY$18, 'E2 Allocators'!$B$15:$W$15, 0),FALSE)*$E99)</f>
        <v>0</v>
      </c>
      <c r="AZ99" s="1321">
        <f>IF(ISERROR(VLOOKUP(VLOOKUP($A99, 'E4 TB Allocation Details'!$A$18:$L$214, MATCH("Misc ID", 'E4 TB Allocation Details'!$A$18:$L$18, 0),FALSE), 'E2 Allocators'!$B$15:$W$361, MATCH('O5 Details by Class &amp; Accounts'!AZ$18, 'E2 Allocators'!$B$15:$W$15, 0),FALSE)*$E99), 0, VLOOKUP(VLOOKUP($A99, 'E4 TB Allocation Details'!$A$18:$L$214, MATCH("Misc ID", 'E4 TB Allocation Details'!$A$18:$L$18, 0),FALSE), 'E2 Allocators'!$B$15:$W$361, MATCH('O5 Details by Class &amp; Accounts'!AZ$18, 'E2 Allocators'!$B$15:$W$15, 0),FALSE)*$E99)</f>
        <v>0</v>
      </c>
      <c r="BA99" s="1321">
        <f>IF(ISERROR(VLOOKUP(VLOOKUP($A99, 'E4 TB Allocation Details'!$A$18:$L$214, MATCH("Misc ID", 'E4 TB Allocation Details'!$A$18:$L$18, 0),FALSE), 'E2 Allocators'!$B$15:$W$361, MATCH('O5 Details by Class &amp; Accounts'!BA$18, 'E2 Allocators'!$B$15:$W$15, 0),FALSE)*$E99), 0, VLOOKUP(VLOOKUP($A99, 'E4 TB Allocation Details'!$A$18:$L$214, MATCH("Misc ID", 'E4 TB Allocation Details'!$A$18:$L$18, 0),FALSE), 'E2 Allocators'!$B$15:$W$361, MATCH('O5 Details by Class &amp; Accounts'!BA$18, 'E2 Allocators'!$B$15:$W$15, 0),FALSE)*$E99)</f>
        <v>0</v>
      </c>
      <c r="BB99" s="1321">
        <f>IF(ISERROR(VLOOKUP(VLOOKUP($A99, 'E4 TB Allocation Details'!$A$18:$L$214, MATCH("Misc ID", 'E4 TB Allocation Details'!$A$18:$L$18, 0),FALSE), 'E2 Allocators'!$B$15:$W$361, MATCH('O5 Details by Class &amp; Accounts'!BB$18, 'E2 Allocators'!$B$15:$W$15, 0),FALSE)*$E99), 0, VLOOKUP(VLOOKUP($A99, 'E4 TB Allocation Details'!$A$18:$L$214, MATCH("Misc ID", 'E4 TB Allocation Details'!$A$18:$L$18, 0),FALSE), 'E2 Allocators'!$B$15:$W$361, MATCH('O5 Details by Class &amp; Accounts'!BB$18, 'E2 Allocators'!$B$15:$W$15, 0),FALSE)*$E99)</f>
        <v>0</v>
      </c>
      <c r="BC99" s="1321">
        <f>IF(ISERROR(VLOOKUP(VLOOKUP($A99, 'E4 TB Allocation Details'!$A$18:$L$214, MATCH("Misc ID", 'E4 TB Allocation Details'!$A$18:$L$18, 0),FALSE), 'E2 Allocators'!$B$15:$W$361, MATCH('O5 Details by Class &amp; Accounts'!BC$18, 'E2 Allocators'!$B$15:$W$15, 0),FALSE)*$E99), 0, VLOOKUP(VLOOKUP($A99, 'E4 TB Allocation Details'!$A$18:$L$214, MATCH("Misc ID", 'E4 TB Allocation Details'!$A$18:$L$18, 0),FALSE), 'E2 Allocators'!$B$15:$W$361, MATCH('O5 Details by Class &amp; Accounts'!BC$18, 'E2 Allocators'!$B$15:$W$15, 0),FALSE)*$E99)</f>
        <v>0</v>
      </c>
      <c r="BD99" s="1321">
        <f>IF(ISERROR(VLOOKUP(VLOOKUP($A99, 'E4 TB Allocation Details'!$A$18:$L$214, MATCH("Misc ID", 'E4 TB Allocation Details'!$A$18:$L$18, 0),FALSE), 'E2 Allocators'!$B$15:$W$361, MATCH('O5 Details by Class &amp; Accounts'!BD$18, 'E2 Allocators'!$B$15:$W$15, 0),FALSE)*$E99), 0, VLOOKUP(VLOOKUP($A99, 'E4 TB Allocation Details'!$A$18:$L$214, MATCH("Misc ID", 'E4 TB Allocation Details'!$A$18:$L$18, 0),FALSE), 'E2 Allocators'!$B$15:$W$361, MATCH('O5 Details by Class &amp; Accounts'!BD$18, 'E2 Allocators'!$B$15:$W$15, 0),FALSE)*$E99)</f>
        <v>0</v>
      </c>
      <c r="BE99" s="1321">
        <f>IF(ISERROR(VLOOKUP(VLOOKUP($A99, 'E4 TB Allocation Details'!$A$18:$L$214, MATCH("Misc ID", 'E4 TB Allocation Details'!$A$18:$L$18, 0),FALSE), 'E2 Allocators'!$B$15:$W$361, MATCH('O5 Details by Class &amp; Accounts'!BE$18, 'E2 Allocators'!$B$15:$W$15, 0),FALSE)*$E99), 0, VLOOKUP(VLOOKUP($A99, 'E4 TB Allocation Details'!$A$18:$L$214, MATCH("Misc ID", 'E4 TB Allocation Details'!$A$18:$L$18, 0),FALSE), 'E2 Allocators'!$B$15:$W$361, MATCH('O5 Details by Class &amp; Accounts'!BE$18, 'E2 Allocators'!$B$15:$W$15, 0),FALSE)*$E99)</f>
        <v>0</v>
      </c>
      <c r="BF99" s="1321">
        <f>IF(ISERROR(VLOOKUP(VLOOKUP($A99, 'E4 TB Allocation Details'!$A$18:$L$214, MATCH("Misc ID", 'E4 TB Allocation Details'!$A$18:$L$18, 0),FALSE), 'E2 Allocators'!$B$15:$W$361, MATCH('O5 Details by Class &amp; Accounts'!BF$18, 'E2 Allocators'!$B$15:$W$15, 0),FALSE)*$E99), 0, VLOOKUP(VLOOKUP($A99, 'E4 TB Allocation Details'!$A$18:$L$214, MATCH("Misc ID", 'E4 TB Allocation Details'!$A$18:$L$18, 0),FALSE), 'E2 Allocators'!$B$15:$W$361, MATCH('O5 Details by Class &amp; Accounts'!BF$18, 'E2 Allocators'!$B$15:$W$15, 0),FALSE)*$E99)</f>
        <v>0</v>
      </c>
      <c r="BG99" s="1321">
        <f>IF(ISERROR(VLOOKUP(VLOOKUP($A99, 'E4 TB Allocation Details'!$A$18:$L$214, MATCH("Misc ID", 'E4 TB Allocation Details'!$A$18:$L$18, 0),FALSE), 'E2 Allocators'!$B$15:$W$361, MATCH('O5 Details by Class &amp; Accounts'!BG$18, 'E2 Allocators'!$B$15:$W$15, 0),FALSE)*$E99), 0, VLOOKUP(VLOOKUP($A99, 'E4 TB Allocation Details'!$A$18:$L$214, MATCH("Misc ID", 'E4 TB Allocation Details'!$A$18:$L$18, 0),FALSE), 'E2 Allocators'!$B$15:$W$361, MATCH('O5 Details by Class &amp; Accounts'!BG$18, 'E2 Allocators'!$B$15:$W$15, 0),FALSE)*$E99)</f>
        <v>0</v>
      </c>
      <c r="BH99" s="1321">
        <f>IF(ISERROR(VLOOKUP(VLOOKUP($A99, 'E4 TB Allocation Details'!$A$18:$L$214, MATCH("Misc ID", 'E4 TB Allocation Details'!$A$18:$L$18, 0),FALSE), 'E2 Allocators'!$B$15:$W$361, MATCH('O5 Details by Class &amp; Accounts'!BH$18, 'E2 Allocators'!$B$15:$W$15, 0),FALSE)*$E99), 0, VLOOKUP(VLOOKUP($A99, 'E4 TB Allocation Details'!$A$18:$L$214, MATCH("Misc ID", 'E4 TB Allocation Details'!$A$18:$L$18, 0),FALSE), 'E2 Allocators'!$B$15:$W$361, MATCH('O5 Details by Class &amp; Accounts'!BH$18, 'E2 Allocators'!$B$15:$W$15, 0),FALSE)*$E99)</f>
        <v>0</v>
      </c>
      <c r="BI99" s="1321">
        <f>IF(ISERROR(VLOOKUP(VLOOKUP($A99, 'E4 TB Allocation Details'!$A$18:$L$214, MATCH("Misc ID", 'E4 TB Allocation Details'!$A$18:$L$18, 0),FALSE), 'E2 Allocators'!$B$15:$W$361, MATCH('O5 Details by Class &amp; Accounts'!BI$18, 'E2 Allocators'!$B$15:$W$15, 0),FALSE)*$E99), 0, VLOOKUP(VLOOKUP($A99, 'E4 TB Allocation Details'!$A$18:$L$214, MATCH("Misc ID", 'E4 TB Allocation Details'!$A$18:$L$18, 0),FALSE), 'E2 Allocators'!$B$15:$W$361, MATCH('O5 Details by Class &amp; Accounts'!BI$18, 'E2 Allocators'!$B$15:$W$15, 0),FALSE)*$E99)</f>
        <v>0</v>
      </c>
      <c r="BJ99" s="1321">
        <f>IF(ISERROR(VLOOKUP(VLOOKUP($A99, 'E4 TB Allocation Details'!$A$18:$L$214, MATCH("Misc ID", 'E4 TB Allocation Details'!$A$18:$L$18, 0),FALSE), 'E2 Allocators'!$B$15:$W$361, MATCH('O5 Details by Class &amp; Accounts'!BJ$18, 'E2 Allocators'!$B$15:$W$15, 0),FALSE)*$E99), 0, VLOOKUP(VLOOKUP($A99, 'E4 TB Allocation Details'!$A$18:$L$214, MATCH("Misc ID", 'E4 TB Allocation Details'!$A$18:$L$18, 0),FALSE), 'E2 Allocators'!$B$15:$W$361, MATCH('O5 Details by Class &amp; Accounts'!BJ$18, 'E2 Allocators'!$B$15:$W$15, 0),FALSE)*$E99)</f>
        <v>0</v>
      </c>
      <c r="BK99" s="1321">
        <f>IF(ISERROR(VLOOKUP(VLOOKUP($A99, 'E4 TB Allocation Details'!$A$18:$L$214, MATCH("Misc ID", 'E4 TB Allocation Details'!$A$18:$L$18, 0),FALSE), 'E2 Allocators'!$B$15:$W$361, MATCH('O5 Details by Class &amp; Accounts'!BK$18, 'E2 Allocators'!$B$15:$W$15, 0),FALSE)*$E99), 0, VLOOKUP(VLOOKUP($A99, 'E4 TB Allocation Details'!$A$18:$L$214, MATCH("Misc ID", 'E4 TB Allocation Details'!$A$18:$L$18, 0),FALSE), 'E2 Allocators'!$B$15:$W$361, MATCH('O5 Details by Class &amp; Accounts'!BK$18, 'E2 Allocators'!$B$15:$W$15, 0),FALSE)*$E99)</f>
        <v>0</v>
      </c>
      <c r="BL99" s="1321">
        <f>IF(ISERROR(VLOOKUP(VLOOKUP($A99, 'E4 TB Allocation Details'!$A$18:$L$214, MATCH("Misc ID", 'E4 TB Allocation Details'!$A$18:$L$18, 0),FALSE), 'E2 Allocators'!$B$15:$W$361, MATCH('O5 Details by Class &amp; Accounts'!BL$18, 'E2 Allocators'!$B$15:$W$15, 0),FALSE)*$E99), 0, VLOOKUP(VLOOKUP($A99, 'E4 TB Allocation Details'!$A$18:$L$214, MATCH("Misc ID", 'E4 TB Allocation Details'!$A$18:$L$18, 0),FALSE), 'E2 Allocators'!$B$15:$W$361, MATCH('O5 Details by Class &amp; Accounts'!BL$18, 'E2 Allocators'!$B$15:$W$15, 0),FALSE)*$E99)</f>
        <v>0</v>
      </c>
      <c r="BM99" s="1321">
        <f>IF(ISERROR(VLOOKUP(VLOOKUP($A99, 'E4 TB Allocation Details'!$A$18:$L$214, MATCH("Misc ID", 'E4 TB Allocation Details'!$A$18:$L$18, 0),FALSE), 'E2 Allocators'!$B$15:$W$361, MATCH('O5 Details by Class &amp; Accounts'!BM$18, 'E2 Allocators'!$B$15:$W$15, 0),FALSE)*$E99), 0, VLOOKUP(VLOOKUP($A99, 'E4 TB Allocation Details'!$A$18:$L$214, MATCH("Misc ID", 'E4 TB Allocation Details'!$A$18:$L$18, 0),FALSE), 'E2 Allocators'!$B$15:$W$361, MATCH('O5 Details by Class &amp; Accounts'!BM$18, 'E2 Allocators'!$B$15:$W$15, 0),FALSE)*$E99)</f>
        <v>0</v>
      </c>
      <c r="BN99" s="1321">
        <f>IF(ISERROR(VLOOKUP(VLOOKUP($A99, 'E4 TB Allocation Details'!$A$18:$L$214, MATCH("Misc ID", 'E4 TB Allocation Details'!$A$18:$L$18, 0),FALSE), 'E2 Allocators'!$B$15:$W$361, MATCH('O5 Details by Class &amp; Accounts'!BN$18, 'E2 Allocators'!$B$15:$W$15, 0),FALSE)*$E99), 0, VLOOKUP(VLOOKUP($A99, 'E4 TB Allocation Details'!$A$18:$L$214, MATCH("Misc ID", 'E4 TB Allocation Details'!$A$18:$L$18, 0),FALSE), 'E2 Allocators'!$B$15:$W$361, MATCH('O5 Details by Class &amp; Accounts'!BN$18, 'E2 Allocators'!$B$15:$W$15, 0),FALSE)*$E99)</f>
        <v>0</v>
      </c>
      <c r="BO99" s="1321">
        <f>IF(ISERROR(VLOOKUP(VLOOKUP($A99, 'E4 TB Allocation Details'!$A$18:$L$214, MATCH("Misc ID", 'E4 TB Allocation Details'!$A$18:$L$18, 0),FALSE), 'E2 Allocators'!$B$15:$W$361, MATCH('O5 Details by Class &amp; Accounts'!BO$18, 'E2 Allocators'!$B$15:$W$15, 0),FALSE)*$E99), 0, VLOOKUP(VLOOKUP($A99, 'E4 TB Allocation Details'!$A$18:$L$214, MATCH("Misc ID", 'E4 TB Allocation Details'!$A$18:$L$18, 0),FALSE), 'E2 Allocators'!$B$15:$W$361, MATCH('O5 Details by Class &amp; Accounts'!BO$18, 'E2 Allocators'!$B$15:$W$15, 0),FALSE)*$E99)</f>
        <v>0</v>
      </c>
      <c r="BP99" s="1321">
        <f>IF(ISERROR(VLOOKUP(VLOOKUP($A99, 'E4 TB Allocation Details'!$A$18:$L$214, MATCH("Misc ID", 'E4 TB Allocation Details'!$A$18:$L$18, 0),FALSE), 'E2 Allocators'!$B$15:$W$361, MATCH('O5 Details by Class &amp; Accounts'!BP$18, 'E2 Allocators'!$B$15:$W$15, 0),FALSE)*$E99), 0, VLOOKUP(VLOOKUP($A99, 'E4 TB Allocation Details'!$A$18:$L$214, MATCH("Misc ID", 'E4 TB Allocation Details'!$A$18:$L$18, 0),FALSE), 'E2 Allocators'!$B$15:$W$361, MATCH('O5 Details by Class &amp; Accounts'!BP$18, 'E2 Allocators'!$B$15:$W$15, 0),FALSE)*$E99)</f>
        <v>0</v>
      </c>
      <c r="BQ99" s="1321">
        <f>IF(ISERROR(VLOOKUP(VLOOKUP($A99, 'E4 TB Allocation Details'!$A$18:$L$214, MATCH("Misc ID", 'E4 TB Allocation Details'!$A$18:$L$18, 0),FALSE), 'E2 Allocators'!$B$15:$W$361, MATCH('O5 Details by Class &amp; Accounts'!BQ$18, 'E2 Allocators'!$B$15:$W$15, 0),FALSE)*$E99), 0, VLOOKUP(VLOOKUP($A99, 'E4 TB Allocation Details'!$A$18:$L$214, MATCH("Misc ID", 'E4 TB Allocation Details'!$A$18:$L$18, 0),FALSE), 'E2 Allocators'!$B$15:$W$361, MATCH('O5 Details by Class &amp; Accounts'!BQ$18, 'E2 Allocators'!$B$15:$W$15, 0),FALSE)*$E99)</f>
        <v>0</v>
      </c>
      <c r="BR99" s="1321">
        <f>IF(ISERROR(VLOOKUP(VLOOKUP($A99, 'E4 TB Allocation Details'!$A$18:$L$214, MATCH("Misc ID", 'E4 TB Allocation Details'!$A$18:$L$18, 0),FALSE), 'E2 Allocators'!$B$15:$W$361, MATCH('O5 Details by Class &amp; Accounts'!BR$18, 'E2 Allocators'!$B$15:$W$15, 0),FALSE)*$E99), 0, VLOOKUP(VLOOKUP($A99, 'E4 TB Allocation Details'!$A$18:$L$214, MATCH("Misc ID", 'E4 TB Allocation Details'!$A$18:$L$18, 0),FALSE), 'E2 Allocators'!$B$15:$W$361, MATCH('O5 Details by Class &amp; Accounts'!BR$18, 'E2 Allocators'!$B$15:$W$15, 0),FALSE)*$E99)</f>
        <v>0</v>
      </c>
      <c r="BS99" s="1321">
        <f t="shared" si="23"/>
        <v>0</v>
      </c>
      <c r="BT99" s="1321">
        <f>IF(ISERROR(VLOOKUP(VLOOKUP($A99, 'E4 TB Allocation Details'!$A$18:$L$214, MATCH("A &amp; G ID", 'E4 TB Allocation Details'!$A$18:$L$18, 0),FALSE), 'E2 Allocators'!$B$15:$W$361, MATCH('O5 Details by Class &amp; Accounts'!BT$18, 'E2 Allocators'!$B$15:$W$15, 0),FALSE)*$E99), 0, VLOOKUP(VLOOKUP($A99, 'E4 TB Allocation Details'!$A$18:$L$214, MATCH("A &amp; G ID", 'E4 TB Allocation Details'!$A$18:$L$18, 0),FALSE), 'E2 Allocators'!$B$15:$W$361, MATCH('O5 Details by Class &amp; Accounts'!BT$18, 'E2 Allocators'!$B$15:$W$15, 0),FALSE)*$E99)</f>
        <v>0</v>
      </c>
      <c r="BU99" s="1321">
        <f>IF(ISERROR(VLOOKUP(VLOOKUP($A99, 'E4 TB Allocation Details'!$A$18:$L$214, MATCH("A &amp; G ID", 'E4 TB Allocation Details'!$A$18:$L$18, 0),FALSE), 'E2 Allocators'!$B$15:$W$361, MATCH('O5 Details by Class &amp; Accounts'!BU$18, 'E2 Allocators'!$B$15:$W$15, 0),FALSE)*$E99), 0, VLOOKUP(VLOOKUP($A99, 'E4 TB Allocation Details'!$A$18:$L$214, MATCH("A &amp; G ID", 'E4 TB Allocation Details'!$A$18:$L$18, 0),FALSE), 'E2 Allocators'!$B$15:$W$361, MATCH('O5 Details by Class &amp; Accounts'!BU$18, 'E2 Allocators'!$B$15:$W$15, 0),FALSE)*$E99)</f>
        <v>0</v>
      </c>
      <c r="BV99" s="1321">
        <f>IF(ISERROR(VLOOKUP(VLOOKUP($A99, 'E4 TB Allocation Details'!$A$18:$L$214, MATCH("A &amp; G ID", 'E4 TB Allocation Details'!$A$18:$L$18, 0),FALSE), 'E2 Allocators'!$B$15:$W$361, MATCH('O5 Details by Class &amp; Accounts'!BV$18, 'E2 Allocators'!$B$15:$W$15, 0),FALSE)*$E99), 0, VLOOKUP(VLOOKUP($A99, 'E4 TB Allocation Details'!$A$18:$L$214, MATCH("A &amp; G ID", 'E4 TB Allocation Details'!$A$18:$L$18, 0),FALSE), 'E2 Allocators'!$B$15:$W$361, MATCH('O5 Details by Class &amp; Accounts'!BV$18, 'E2 Allocators'!$B$15:$W$15, 0),FALSE)*$E99)</f>
        <v>0</v>
      </c>
      <c r="BW99" s="1321">
        <f>IF(ISERROR(VLOOKUP(VLOOKUP($A99, 'E4 TB Allocation Details'!$A$18:$L$214, MATCH("A &amp; G ID", 'E4 TB Allocation Details'!$A$18:$L$18, 0),FALSE), 'E2 Allocators'!$B$15:$W$361, MATCH('O5 Details by Class &amp; Accounts'!BW$18, 'E2 Allocators'!$B$15:$W$15, 0),FALSE)*$E99), 0, VLOOKUP(VLOOKUP($A99, 'E4 TB Allocation Details'!$A$18:$L$214, MATCH("A &amp; G ID", 'E4 TB Allocation Details'!$A$18:$L$18, 0),FALSE), 'E2 Allocators'!$B$15:$W$361, MATCH('O5 Details by Class &amp; Accounts'!BW$18, 'E2 Allocators'!$B$15:$W$15, 0),FALSE)*$E99)</f>
        <v>0</v>
      </c>
      <c r="BX99" s="1321">
        <f>IF(ISERROR(VLOOKUP(VLOOKUP($A99, 'E4 TB Allocation Details'!$A$18:$L$214, MATCH("A &amp; G ID", 'E4 TB Allocation Details'!$A$18:$L$18, 0),FALSE), 'E2 Allocators'!$B$15:$W$361, MATCH('O5 Details by Class &amp; Accounts'!BX$18, 'E2 Allocators'!$B$15:$W$15, 0),FALSE)*$E99), 0, VLOOKUP(VLOOKUP($A99, 'E4 TB Allocation Details'!$A$18:$L$214, MATCH("A &amp; G ID", 'E4 TB Allocation Details'!$A$18:$L$18, 0),FALSE), 'E2 Allocators'!$B$15:$W$361, MATCH('O5 Details by Class &amp; Accounts'!BX$18, 'E2 Allocators'!$B$15:$W$15, 0),FALSE)*$E99)</f>
        <v>0</v>
      </c>
      <c r="BY99" s="1321">
        <f>IF(ISERROR(VLOOKUP(VLOOKUP($A99, 'E4 TB Allocation Details'!$A$18:$L$214, MATCH("A &amp; G ID", 'E4 TB Allocation Details'!$A$18:$L$18, 0),FALSE), 'E2 Allocators'!$B$15:$W$361, MATCH('O5 Details by Class &amp; Accounts'!BY$18, 'E2 Allocators'!$B$15:$W$15, 0),FALSE)*$E99), 0, VLOOKUP(VLOOKUP($A99, 'E4 TB Allocation Details'!$A$18:$L$214, MATCH("A &amp; G ID", 'E4 TB Allocation Details'!$A$18:$L$18, 0),FALSE), 'E2 Allocators'!$B$15:$W$361, MATCH('O5 Details by Class &amp; Accounts'!BY$18, 'E2 Allocators'!$B$15:$W$15, 0),FALSE)*$E99)</f>
        <v>0</v>
      </c>
      <c r="BZ99" s="1321">
        <f>IF(ISERROR(VLOOKUP(VLOOKUP($A99, 'E4 TB Allocation Details'!$A$18:$L$214, MATCH("A &amp; G ID", 'E4 TB Allocation Details'!$A$18:$L$18, 0),FALSE), 'E2 Allocators'!$B$15:$W$361, MATCH('O5 Details by Class &amp; Accounts'!BZ$18, 'E2 Allocators'!$B$15:$W$15, 0),FALSE)*$E99), 0, VLOOKUP(VLOOKUP($A99, 'E4 TB Allocation Details'!$A$18:$L$214, MATCH("A &amp; G ID", 'E4 TB Allocation Details'!$A$18:$L$18, 0),FALSE), 'E2 Allocators'!$B$15:$W$361, MATCH('O5 Details by Class &amp; Accounts'!BZ$18, 'E2 Allocators'!$B$15:$W$15, 0),FALSE)*$E99)</f>
        <v>0</v>
      </c>
      <c r="CA99" s="1321">
        <f>IF(ISERROR(VLOOKUP(VLOOKUP($A99, 'E4 TB Allocation Details'!$A$18:$L$214, MATCH("A &amp; G ID", 'E4 TB Allocation Details'!$A$18:$L$18, 0),FALSE), 'E2 Allocators'!$B$15:$W$361, MATCH('O5 Details by Class &amp; Accounts'!CA$18, 'E2 Allocators'!$B$15:$W$15, 0),FALSE)*$E99), 0, VLOOKUP(VLOOKUP($A99, 'E4 TB Allocation Details'!$A$18:$L$214, MATCH("A &amp; G ID", 'E4 TB Allocation Details'!$A$18:$L$18, 0),FALSE), 'E2 Allocators'!$B$15:$W$361, MATCH('O5 Details by Class &amp; Accounts'!CA$18, 'E2 Allocators'!$B$15:$W$15, 0),FALSE)*$E99)</f>
        <v>0</v>
      </c>
      <c r="CB99" s="1321">
        <f>IF(ISERROR(VLOOKUP(VLOOKUP($A99, 'E4 TB Allocation Details'!$A$18:$L$214, MATCH("A &amp; G ID", 'E4 TB Allocation Details'!$A$18:$L$18, 0),FALSE), 'E2 Allocators'!$B$15:$W$361, MATCH('O5 Details by Class &amp; Accounts'!CB$18, 'E2 Allocators'!$B$15:$W$15, 0),FALSE)*$E99), 0, VLOOKUP(VLOOKUP($A99, 'E4 TB Allocation Details'!$A$18:$L$214, MATCH("A &amp; G ID", 'E4 TB Allocation Details'!$A$18:$L$18, 0),FALSE), 'E2 Allocators'!$B$15:$W$361, MATCH('O5 Details by Class &amp; Accounts'!CB$18, 'E2 Allocators'!$B$15:$W$15, 0),FALSE)*$E99)</f>
        <v>0</v>
      </c>
      <c r="CC99" s="1321">
        <f>IF(ISERROR(VLOOKUP(VLOOKUP($A99, 'E4 TB Allocation Details'!$A$18:$L$214, MATCH("A &amp; G ID", 'E4 TB Allocation Details'!$A$18:$L$18, 0),FALSE), 'E2 Allocators'!$B$15:$W$361, MATCH('O5 Details by Class &amp; Accounts'!CC$18, 'E2 Allocators'!$B$15:$W$15, 0),FALSE)*$E99), 0, VLOOKUP(VLOOKUP($A99, 'E4 TB Allocation Details'!$A$18:$L$214, MATCH("A &amp; G ID", 'E4 TB Allocation Details'!$A$18:$L$18, 0),FALSE), 'E2 Allocators'!$B$15:$W$361, MATCH('O5 Details by Class &amp; Accounts'!CC$18, 'E2 Allocators'!$B$15:$W$15, 0),FALSE)*$E99)</f>
        <v>0</v>
      </c>
      <c r="CD99" s="1321">
        <f>IF(ISERROR(VLOOKUP(VLOOKUP($A99, 'E4 TB Allocation Details'!$A$18:$L$214, MATCH("A &amp; G ID", 'E4 TB Allocation Details'!$A$18:$L$18, 0),FALSE), 'E2 Allocators'!$B$15:$W$361, MATCH('O5 Details by Class &amp; Accounts'!CD$18, 'E2 Allocators'!$B$15:$W$15, 0),FALSE)*$E99), 0, VLOOKUP(VLOOKUP($A99, 'E4 TB Allocation Details'!$A$18:$L$214, MATCH("A &amp; G ID", 'E4 TB Allocation Details'!$A$18:$L$18, 0),FALSE), 'E2 Allocators'!$B$15:$W$361, MATCH('O5 Details by Class &amp; Accounts'!CD$18, 'E2 Allocators'!$B$15:$W$15, 0),FALSE)*$E99)</f>
        <v>0</v>
      </c>
      <c r="CE99" s="1321">
        <f>IF(ISERROR(VLOOKUP(VLOOKUP($A99, 'E4 TB Allocation Details'!$A$18:$L$214, MATCH("A &amp; G ID", 'E4 TB Allocation Details'!$A$18:$L$18, 0),FALSE), 'E2 Allocators'!$B$15:$W$361, MATCH('O5 Details by Class &amp; Accounts'!CE$18, 'E2 Allocators'!$B$15:$W$15, 0),FALSE)*$E99), 0, VLOOKUP(VLOOKUP($A99, 'E4 TB Allocation Details'!$A$18:$L$214, MATCH("A &amp; G ID", 'E4 TB Allocation Details'!$A$18:$L$18, 0),FALSE), 'E2 Allocators'!$B$15:$W$361, MATCH('O5 Details by Class &amp; Accounts'!CE$18, 'E2 Allocators'!$B$15:$W$15, 0),FALSE)*$E99)</f>
        <v>0</v>
      </c>
      <c r="CF99" s="1321">
        <f>IF(ISERROR(VLOOKUP(VLOOKUP($A99, 'E4 TB Allocation Details'!$A$18:$L$214, MATCH("A &amp; G ID", 'E4 TB Allocation Details'!$A$18:$L$18, 0),FALSE), 'E2 Allocators'!$B$15:$W$361, MATCH('O5 Details by Class &amp; Accounts'!CF$18, 'E2 Allocators'!$B$15:$W$15, 0),FALSE)*$E99), 0, VLOOKUP(VLOOKUP($A99, 'E4 TB Allocation Details'!$A$18:$L$214, MATCH("A &amp; G ID", 'E4 TB Allocation Details'!$A$18:$L$18, 0),FALSE), 'E2 Allocators'!$B$15:$W$361, MATCH('O5 Details by Class &amp; Accounts'!CF$18, 'E2 Allocators'!$B$15:$W$15, 0),FALSE)*$E99)</f>
        <v>0</v>
      </c>
      <c r="CG99" s="1321">
        <f>IF(ISERROR(VLOOKUP(VLOOKUP($A99, 'E4 TB Allocation Details'!$A$18:$L$214, MATCH("A &amp; G ID", 'E4 TB Allocation Details'!$A$18:$L$18, 0),FALSE), 'E2 Allocators'!$B$15:$W$361, MATCH('O5 Details by Class &amp; Accounts'!CG$18, 'E2 Allocators'!$B$15:$W$15, 0),FALSE)*$E99), 0, VLOOKUP(VLOOKUP($A99, 'E4 TB Allocation Details'!$A$18:$L$214, MATCH("A &amp; G ID", 'E4 TB Allocation Details'!$A$18:$L$18, 0),FALSE), 'E2 Allocators'!$B$15:$W$361, MATCH('O5 Details by Class &amp; Accounts'!CG$18, 'E2 Allocators'!$B$15:$W$15, 0),FALSE)*$E99)</f>
        <v>0</v>
      </c>
      <c r="CH99" s="1321">
        <f>IF(ISERROR(VLOOKUP(VLOOKUP($A99, 'E4 TB Allocation Details'!$A$18:$L$214, MATCH("A &amp; G ID", 'E4 TB Allocation Details'!$A$18:$L$18, 0),FALSE), 'E2 Allocators'!$B$15:$W$361, MATCH('O5 Details by Class &amp; Accounts'!CH$18, 'E2 Allocators'!$B$15:$W$15, 0),FALSE)*$E99), 0, VLOOKUP(VLOOKUP($A99, 'E4 TB Allocation Details'!$A$18:$L$214, MATCH("A &amp; G ID", 'E4 TB Allocation Details'!$A$18:$L$18, 0),FALSE), 'E2 Allocators'!$B$15:$W$361, MATCH('O5 Details by Class &amp; Accounts'!CH$18, 'E2 Allocators'!$B$15:$W$15, 0),FALSE)*$E99)</f>
        <v>0</v>
      </c>
      <c r="CI99" s="1321">
        <f>IF(ISERROR(VLOOKUP(VLOOKUP($A99, 'E4 TB Allocation Details'!$A$18:$L$214, MATCH("A &amp; G ID", 'E4 TB Allocation Details'!$A$18:$L$18, 0),FALSE), 'E2 Allocators'!$B$15:$W$361, MATCH('O5 Details by Class &amp; Accounts'!CI$18, 'E2 Allocators'!$B$15:$W$15, 0),FALSE)*$E99), 0, VLOOKUP(VLOOKUP($A99, 'E4 TB Allocation Details'!$A$18:$L$214, MATCH("A &amp; G ID", 'E4 TB Allocation Details'!$A$18:$L$18, 0),FALSE), 'E2 Allocators'!$B$15:$W$361, MATCH('O5 Details by Class &amp; Accounts'!CI$18, 'E2 Allocators'!$B$15:$W$15, 0),FALSE)*$E99)</f>
        <v>0</v>
      </c>
      <c r="CJ99" s="1321">
        <f>IF(ISERROR(VLOOKUP(VLOOKUP($A99, 'E4 TB Allocation Details'!$A$18:$L$214, MATCH("A &amp; G ID", 'E4 TB Allocation Details'!$A$18:$L$18, 0),FALSE), 'E2 Allocators'!$B$15:$W$361, MATCH('O5 Details by Class &amp; Accounts'!CJ$18, 'E2 Allocators'!$B$15:$W$15, 0),FALSE)*$E99), 0, VLOOKUP(VLOOKUP($A99, 'E4 TB Allocation Details'!$A$18:$L$214, MATCH("A &amp; G ID", 'E4 TB Allocation Details'!$A$18:$L$18, 0),FALSE), 'E2 Allocators'!$B$15:$W$361, MATCH('O5 Details by Class &amp; Accounts'!CJ$18, 'E2 Allocators'!$B$15:$W$15, 0),FALSE)*$E99)</f>
        <v>0</v>
      </c>
      <c r="CK99" s="1321">
        <f>IF(ISERROR(VLOOKUP(VLOOKUP($A99, 'E4 TB Allocation Details'!$A$18:$L$214, MATCH("A &amp; G ID", 'E4 TB Allocation Details'!$A$18:$L$18, 0),FALSE), 'E2 Allocators'!$B$15:$W$361, MATCH('O5 Details by Class &amp; Accounts'!CK$18, 'E2 Allocators'!$B$15:$W$15, 0),FALSE)*$E99), 0, VLOOKUP(VLOOKUP($A99, 'E4 TB Allocation Details'!$A$18:$L$214, MATCH("A &amp; G ID", 'E4 TB Allocation Details'!$A$18:$L$18, 0),FALSE), 'E2 Allocators'!$B$15:$W$361, MATCH('O5 Details by Class &amp; Accounts'!CK$18, 'E2 Allocators'!$B$15:$W$15, 0),FALSE)*$E99)</f>
        <v>0</v>
      </c>
      <c r="CL99" s="1321">
        <f>IF(ISERROR(VLOOKUP(VLOOKUP($A99, 'E4 TB Allocation Details'!$A$18:$L$214, MATCH("A &amp; G ID", 'E4 TB Allocation Details'!$A$18:$L$18, 0),FALSE), 'E2 Allocators'!$B$15:$W$361, MATCH('O5 Details by Class &amp; Accounts'!CL$18, 'E2 Allocators'!$B$15:$W$15, 0),FALSE)*$E99), 0, VLOOKUP(VLOOKUP($A99, 'E4 TB Allocation Details'!$A$18:$L$214, MATCH("A &amp; G ID", 'E4 TB Allocation Details'!$A$18:$L$18, 0),FALSE), 'E2 Allocators'!$B$15:$W$361, MATCH('O5 Details by Class &amp; Accounts'!CL$18, 'E2 Allocators'!$B$15:$W$15, 0),FALSE)*$E99)</f>
        <v>0</v>
      </c>
      <c r="CM99" s="1321">
        <f>IF(ISERROR(VLOOKUP(VLOOKUP($A99, 'E4 TB Allocation Details'!$A$18:$L$214, MATCH("A &amp; G ID", 'E4 TB Allocation Details'!$A$18:$L$18, 0),FALSE), 'E2 Allocators'!$B$15:$W$361, MATCH('O5 Details by Class &amp; Accounts'!CM$18, 'E2 Allocators'!$B$15:$W$15, 0),FALSE)*$E99), 0, VLOOKUP(VLOOKUP($A99, 'E4 TB Allocation Details'!$A$18:$L$214, MATCH("A &amp; G ID", 'E4 TB Allocation Details'!$A$18:$L$18, 0),FALSE), 'E2 Allocators'!$B$15:$W$361, MATCH('O5 Details by Class &amp; Accounts'!CM$18, 'E2 Allocators'!$B$15:$W$15, 0),FALSE)*$E99)</f>
        <v>0</v>
      </c>
      <c r="CN99" s="1321">
        <f t="shared" si="24"/>
        <v>0</v>
      </c>
      <c r="CO99" s="1650">
        <f t="shared" si="25"/>
        <v>0</v>
      </c>
      <c r="CQ99" s="1898" t="s">
        <v>1195</v>
      </c>
    </row>
    <row r="100" spans="1:95" s="64" customFormat="1" ht="12.75">
      <c r="A100" s="1090">
        <v>4305</v>
      </c>
      <c r="B100" s="1091" t="s">
        <v>1408</v>
      </c>
      <c r="C100" s="1647">
        <f>IF(ISERROR(VLOOKUP($A100,'I3 TB Data'!$A$19:$H$484,MATCH('O5 Details by Class &amp; Accounts'!$C$18, 'I3 TB Data'!$A$19:$H$19,0),0)), 0, VLOOKUP($A100,'I3 TB Data'!$A$19:$H$484,MATCH('O5 Details by Class &amp; Accounts'!$C$18,'I3 TB Data'!$A$19:$H$19,0),0))</f>
        <v>0</v>
      </c>
      <c r="D100" s="1648"/>
      <c r="E100" s="1647">
        <f t="shared" si="17"/>
        <v>0</v>
      </c>
      <c r="F100" s="1649">
        <f>IF(ISERROR(VLOOKUP($A100, 'E1 Categorization'!A33:E124, MATCH("Customer Component", 'E1 Categorization'!$A$33:$E$33,0), 0)), 0, IF(VLOOKUP($A100, 'E1 Categorization'!A33:E124, MATCH("Customer Component", 'E1 Categorization'!$A$33:$E$33,0), 0)=0, 'O5 Details by Class &amp; Accounts'!$E100, IF(AND(VLOOKUP($A100, 'E1 Categorization'!A33:E124, MATCH("Customer Component", 'E1 Categorization'!$A$33:$E$33,0), 0) &gt;0, VLOOKUP($A100, 'E1 Categorization'!A33:E124, MATCH("Customer Component", 'E1 Categorization'!$A$33:$E$33,0), 0)&lt;1), 'O5 Details by Class &amp; Accounts'!$E100*(1-VLOOKUP($A100, 'E1 Categorization'!A33:E124, MATCH("Customer Component", 'E1 Categorization'!$A$33:$E$33,0), 0)), 0)))</f>
        <v>0</v>
      </c>
      <c r="G100" s="1649">
        <f>IF(ISERROR(VLOOKUP($A100, 'E1 Categorization'!A33:E124, MATCH("Customer Component", 'E1 Categorization'!$A$33:$E$33,0), 0)),0, IF(VLOOKUP($A100, 'E1 Categorization'!A33:E124, MATCH("Customer Component", 'E1 Categorization'!$A$33:$E$33,0), 0)=0, 0, IF(AND(VLOOKUP($A100, 'E1 Categorization'!A33:E124, MATCH("Customer Component", 'E1 Categorization'!$A$33:$E$33,0), 0) &gt;0, VLOOKUP($A100, 'E1 Categorization'!A33:E124, MATCH("Customer Component", 'E1 Categorization'!$A$33:$E$33,0), 0)&lt;1), 'O5 Details by Class &amp; Accounts'!$E100*(VLOOKUP($A100, 'E1 Categorization'!A33:E124, MATCH("Customer Component", 'E1 Categorization'!$A$33:$E$33,0), 0)), 'O5 Details by Class &amp; Accounts'!$E100)))</f>
        <v>0</v>
      </c>
      <c r="H100" s="1321">
        <f t="shared" si="20"/>
        <v>0</v>
      </c>
      <c r="I100" s="1321">
        <f>IF(ISERROR(VLOOKUP(VLOOKUP($A100, 'E4 TB Allocation Details'!$A$18:$L$214, MATCH("Demand ID", 'E4 TB Allocation Details'!$A$18:$L$18, 0),FALSE), 'E2 Allocators'!$B$15:$W$361, MATCH('O5 Details by Class &amp; Accounts'!I$18, 'E2 Allocators'!$B$15:$W$15, 0),FALSE)*$F100), 0, VLOOKUP(VLOOKUP($A100, 'E4 TB Allocation Details'!$A$18:$L$214, MATCH("Demand ID", 'E4 TB Allocation Details'!$A$18:$L$18, 0),FALSE), 'E2 Allocators'!$B$15:$W$361, MATCH('O5 Details by Class &amp; Accounts'!I$18, 'E2 Allocators'!$B$15:$W$15, 0),FALSE)*$F100)</f>
        <v>0</v>
      </c>
      <c r="J100" s="1321">
        <f>IF(ISERROR(VLOOKUP(VLOOKUP($A100, 'E4 TB Allocation Details'!$A$18:$L$214, MATCH("Demand ID", 'E4 TB Allocation Details'!$A$18:$L$18, 0),FALSE), 'E2 Allocators'!$B$15:$W$361, MATCH('O5 Details by Class &amp; Accounts'!J$18, 'E2 Allocators'!$B$15:$W$15, 0),FALSE)*$F100), 0, VLOOKUP(VLOOKUP($A100, 'E4 TB Allocation Details'!$A$18:$L$214, MATCH("Demand ID", 'E4 TB Allocation Details'!$A$18:$L$18, 0),FALSE), 'E2 Allocators'!$B$15:$W$361, MATCH('O5 Details by Class &amp; Accounts'!J$18, 'E2 Allocators'!$B$15:$W$15, 0),FALSE)*$F100)</f>
        <v>0</v>
      </c>
      <c r="K100" s="1321">
        <f>IF(ISERROR(VLOOKUP(VLOOKUP($A100, 'E4 TB Allocation Details'!$A$18:$L$214, MATCH("Demand ID", 'E4 TB Allocation Details'!$A$18:$L$18, 0),FALSE), 'E2 Allocators'!$B$15:$W$361, MATCH('O5 Details by Class &amp; Accounts'!K$18, 'E2 Allocators'!$B$15:$W$15, 0),FALSE)*$F100), 0, VLOOKUP(VLOOKUP($A100, 'E4 TB Allocation Details'!$A$18:$L$214, MATCH("Demand ID", 'E4 TB Allocation Details'!$A$18:$L$18, 0),FALSE), 'E2 Allocators'!$B$15:$W$361, MATCH('O5 Details by Class &amp; Accounts'!K$18, 'E2 Allocators'!$B$15:$W$15, 0),FALSE)*$F100)</f>
        <v>0</v>
      </c>
      <c r="L100" s="1321">
        <f>IF(ISERROR(VLOOKUP(VLOOKUP($A100, 'E4 TB Allocation Details'!$A$18:$L$214, MATCH("Demand ID", 'E4 TB Allocation Details'!$A$18:$L$18, 0),FALSE), 'E2 Allocators'!$B$15:$W$361, MATCH('O5 Details by Class &amp; Accounts'!L$18, 'E2 Allocators'!$B$15:$W$15, 0),FALSE)*$F100), 0, VLOOKUP(VLOOKUP($A100, 'E4 TB Allocation Details'!$A$18:$L$214, MATCH("Demand ID", 'E4 TB Allocation Details'!$A$18:$L$18, 0),FALSE), 'E2 Allocators'!$B$15:$W$361, MATCH('O5 Details by Class &amp; Accounts'!L$18, 'E2 Allocators'!$B$15:$W$15, 0),FALSE)*$F100)</f>
        <v>0</v>
      </c>
      <c r="M100" s="1321"/>
      <c r="N100" s="1321"/>
      <c r="O100" s="1321"/>
      <c r="P100" s="1321"/>
      <c r="Q100" s="1321"/>
      <c r="R100" s="1321"/>
      <c r="S100" s="1321"/>
      <c r="T100" s="1321"/>
      <c r="U100" s="1321"/>
      <c r="V100" s="1321"/>
      <c r="W100" s="1321"/>
      <c r="X100" s="1321"/>
      <c r="Y100" s="1321"/>
      <c r="Z100" s="1321"/>
      <c r="AA100" s="1321"/>
      <c r="AB100" s="1321"/>
      <c r="AC100" s="1321">
        <f t="shared" si="21"/>
        <v>0</v>
      </c>
      <c r="AD100" s="1321">
        <f>IF(ISERROR(VLOOKUP(VLOOKUP($A100, 'E4 TB Allocation Details'!$A$18:$L$214, MATCH("Customer ID", 'E4 TB Allocation Details'!$A$18:$L$18, 0),FALSE), 'E2 Allocators'!$B$15:$W$361, MATCH('O5 Details by Class &amp; Accounts'!AD$18, 'E2 Allocators'!$B$15:$W$15, 0),FALSE)*$G100), 0, VLOOKUP(VLOOKUP($A100, 'E4 TB Allocation Details'!$A$18:$L$214, MATCH("Customer ID", 'E4 TB Allocation Details'!$A$18:$L$18, 0),FALSE), 'E2 Allocators'!$B$15:$W$361, MATCH('O5 Details by Class &amp; Accounts'!AD$18, 'E2 Allocators'!$B$15:$W$15, 0),FALSE)*$G100)</f>
        <v>0</v>
      </c>
      <c r="AE100" s="1321">
        <f>IF(ISERROR(VLOOKUP(VLOOKUP($A100, 'E4 TB Allocation Details'!$A$18:$L$214, MATCH("Customer ID", 'E4 TB Allocation Details'!$A$18:$L$18, 0),FALSE), 'E2 Allocators'!$B$15:$W$361, MATCH('O5 Details by Class &amp; Accounts'!AE$18, 'E2 Allocators'!$B$15:$W$15, 0),FALSE)*$G100), 0, VLOOKUP(VLOOKUP($A100, 'E4 TB Allocation Details'!$A$18:$L$214, MATCH("Customer ID", 'E4 TB Allocation Details'!$A$18:$L$18, 0),FALSE), 'E2 Allocators'!$B$15:$W$361, MATCH('O5 Details by Class &amp; Accounts'!AE$18, 'E2 Allocators'!$B$15:$W$15, 0),FALSE)*$G100)</f>
        <v>0</v>
      </c>
      <c r="AF100" s="1321">
        <f>IF(ISERROR(VLOOKUP(VLOOKUP($A100, 'E4 TB Allocation Details'!$A$18:$L$214, MATCH("Customer ID", 'E4 TB Allocation Details'!$A$18:$L$18, 0),FALSE), 'E2 Allocators'!$B$15:$W$361, MATCH('O5 Details by Class &amp; Accounts'!AF$18, 'E2 Allocators'!$B$15:$W$15, 0),FALSE)*$G100), 0, VLOOKUP(VLOOKUP($A100, 'E4 TB Allocation Details'!$A$18:$L$214, MATCH("Customer ID", 'E4 TB Allocation Details'!$A$18:$L$18, 0),FALSE), 'E2 Allocators'!$B$15:$W$361, MATCH('O5 Details by Class &amp; Accounts'!AF$18, 'E2 Allocators'!$B$15:$W$15, 0),FALSE)*$G100)</f>
        <v>0</v>
      </c>
      <c r="AG100" s="1321">
        <f>IF(ISERROR(VLOOKUP(VLOOKUP($A100, 'E4 TB Allocation Details'!$A$18:$L$214, MATCH("Customer ID", 'E4 TB Allocation Details'!$A$18:$L$18, 0),FALSE), 'E2 Allocators'!$B$15:$W$361, MATCH('O5 Details by Class &amp; Accounts'!AG$18, 'E2 Allocators'!$B$15:$W$15, 0),FALSE)*$G100), 0, VLOOKUP(VLOOKUP($A100, 'E4 TB Allocation Details'!$A$18:$L$214, MATCH("Customer ID", 'E4 TB Allocation Details'!$A$18:$L$18, 0),FALSE), 'E2 Allocators'!$B$15:$W$361, MATCH('O5 Details by Class &amp; Accounts'!AG$18, 'E2 Allocators'!$B$15:$W$15, 0),FALSE)*$G100)</f>
        <v>0</v>
      </c>
      <c r="AH100" s="1321">
        <f>IF(ISERROR(VLOOKUP(VLOOKUP($A100, 'E4 TB Allocation Details'!$A$18:$L$214, MATCH("Customer ID", 'E4 TB Allocation Details'!$A$18:$L$18, 0),FALSE), 'E2 Allocators'!$B$15:$W$361, MATCH('O5 Details by Class &amp; Accounts'!AH$18, 'E2 Allocators'!$B$15:$W$15, 0),FALSE)*$G100), 0, VLOOKUP(VLOOKUP($A100, 'E4 TB Allocation Details'!$A$18:$L$214, MATCH("Customer ID", 'E4 TB Allocation Details'!$A$18:$L$18, 0),FALSE), 'E2 Allocators'!$B$15:$W$361, MATCH('O5 Details by Class &amp; Accounts'!AH$18, 'E2 Allocators'!$B$15:$W$15, 0),FALSE)*$G100)</f>
        <v>0</v>
      </c>
      <c r="AI100" s="1321">
        <f>IF(ISERROR(VLOOKUP(VLOOKUP($A100, 'E4 TB Allocation Details'!$A$18:$L$214, MATCH("Customer ID", 'E4 TB Allocation Details'!$A$18:$L$18, 0),FALSE), 'E2 Allocators'!$B$15:$W$361, MATCH('O5 Details by Class &amp; Accounts'!AI$18, 'E2 Allocators'!$B$15:$W$15, 0),FALSE)*$G100), 0, VLOOKUP(VLOOKUP($A100, 'E4 TB Allocation Details'!$A$18:$L$214, MATCH("Customer ID", 'E4 TB Allocation Details'!$A$18:$L$18, 0),FALSE), 'E2 Allocators'!$B$15:$W$361, MATCH('O5 Details by Class &amp; Accounts'!AI$18, 'E2 Allocators'!$B$15:$W$15, 0),FALSE)*$G100)</f>
        <v>0</v>
      </c>
      <c r="AJ100" s="1321">
        <f>IF(ISERROR(VLOOKUP(VLOOKUP($A100, 'E4 TB Allocation Details'!$A$18:$L$214, MATCH("Customer ID", 'E4 TB Allocation Details'!$A$18:$L$18, 0),FALSE), 'E2 Allocators'!$B$15:$W$361, MATCH('O5 Details by Class &amp; Accounts'!AJ$18, 'E2 Allocators'!$B$15:$W$15, 0),FALSE)*$G100), 0, VLOOKUP(VLOOKUP($A100, 'E4 TB Allocation Details'!$A$18:$L$214, MATCH("Customer ID", 'E4 TB Allocation Details'!$A$18:$L$18, 0),FALSE), 'E2 Allocators'!$B$15:$W$361, MATCH('O5 Details by Class &amp; Accounts'!AJ$18, 'E2 Allocators'!$B$15:$W$15, 0),FALSE)*$G100)</f>
        <v>0</v>
      </c>
      <c r="AK100" s="1321">
        <f>IF(ISERROR(VLOOKUP(VLOOKUP($A100, 'E4 TB Allocation Details'!$A$18:$L$214, MATCH("Customer ID", 'E4 TB Allocation Details'!$A$18:$L$18, 0),FALSE), 'E2 Allocators'!$B$15:$W$361, MATCH('O5 Details by Class &amp; Accounts'!AK$18, 'E2 Allocators'!$B$15:$W$15, 0),FALSE)*$G100), 0, VLOOKUP(VLOOKUP($A100, 'E4 TB Allocation Details'!$A$18:$L$214, MATCH("Customer ID", 'E4 TB Allocation Details'!$A$18:$L$18, 0),FALSE), 'E2 Allocators'!$B$15:$W$361, MATCH('O5 Details by Class &amp; Accounts'!AK$18, 'E2 Allocators'!$B$15:$W$15, 0),FALSE)*$G100)</f>
        <v>0</v>
      </c>
      <c r="AL100" s="1321">
        <f>IF(ISERROR(VLOOKUP(VLOOKUP($A100, 'E4 TB Allocation Details'!$A$18:$L$214, MATCH("Customer ID", 'E4 TB Allocation Details'!$A$18:$L$18, 0),FALSE), 'E2 Allocators'!$B$15:$W$361, MATCH('O5 Details by Class &amp; Accounts'!AL$18, 'E2 Allocators'!$B$15:$W$15, 0),FALSE)*$G100), 0, VLOOKUP(VLOOKUP($A100, 'E4 TB Allocation Details'!$A$18:$L$214, MATCH("Customer ID", 'E4 TB Allocation Details'!$A$18:$L$18, 0),FALSE), 'E2 Allocators'!$B$15:$W$361, MATCH('O5 Details by Class &amp; Accounts'!AL$18, 'E2 Allocators'!$B$15:$W$15, 0),FALSE)*$G100)</f>
        <v>0</v>
      </c>
      <c r="AM100" s="1321">
        <f>IF(ISERROR(VLOOKUP(VLOOKUP($A100, 'E4 TB Allocation Details'!$A$18:$L$214, MATCH("Customer ID", 'E4 TB Allocation Details'!$A$18:$L$18, 0),FALSE), 'E2 Allocators'!$B$15:$W$361, MATCH('O5 Details by Class &amp; Accounts'!AM$18, 'E2 Allocators'!$B$15:$W$15, 0),FALSE)*$G100), 0, VLOOKUP(VLOOKUP($A100, 'E4 TB Allocation Details'!$A$18:$L$214, MATCH("Customer ID", 'E4 TB Allocation Details'!$A$18:$L$18, 0),FALSE), 'E2 Allocators'!$B$15:$W$361, MATCH('O5 Details by Class &amp; Accounts'!AM$18, 'E2 Allocators'!$B$15:$W$15, 0),FALSE)*$G100)</f>
        <v>0</v>
      </c>
      <c r="AN100" s="1321">
        <f>IF(ISERROR(VLOOKUP(VLOOKUP($A100, 'E4 TB Allocation Details'!$A$18:$L$214, MATCH("Customer ID", 'E4 TB Allocation Details'!$A$18:$L$18, 0),FALSE), 'E2 Allocators'!$B$15:$W$361, MATCH('O5 Details by Class &amp; Accounts'!AN$18, 'E2 Allocators'!$B$15:$W$15, 0),FALSE)*$G100), 0, VLOOKUP(VLOOKUP($A100, 'E4 TB Allocation Details'!$A$18:$L$214, MATCH("Customer ID", 'E4 TB Allocation Details'!$A$18:$L$18, 0),FALSE), 'E2 Allocators'!$B$15:$W$361, MATCH('O5 Details by Class &amp; Accounts'!AN$18, 'E2 Allocators'!$B$15:$W$15, 0),FALSE)*$G100)</f>
        <v>0</v>
      </c>
      <c r="AO100" s="1321">
        <f>IF(ISERROR(VLOOKUP(VLOOKUP($A100, 'E4 TB Allocation Details'!$A$18:$L$214, MATCH("Customer ID", 'E4 TB Allocation Details'!$A$18:$L$18, 0),FALSE), 'E2 Allocators'!$B$15:$W$361, MATCH('O5 Details by Class &amp; Accounts'!AO$18, 'E2 Allocators'!$B$15:$W$15, 0),FALSE)*$G100), 0, VLOOKUP(VLOOKUP($A100, 'E4 TB Allocation Details'!$A$18:$L$214, MATCH("Customer ID", 'E4 TB Allocation Details'!$A$18:$L$18, 0),FALSE), 'E2 Allocators'!$B$15:$W$361, MATCH('O5 Details by Class &amp; Accounts'!AO$18, 'E2 Allocators'!$B$15:$W$15, 0),FALSE)*$G100)</f>
        <v>0</v>
      </c>
      <c r="AP100" s="1321">
        <f>IF(ISERROR(VLOOKUP(VLOOKUP($A100, 'E4 TB Allocation Details'!$A$18:$L$214, MATCH("Customer ID", 'E4 TB Allocation Details'!$A$18:$L$18, 0),FALSE), 'E2 Allocators'!$B$15:$W$361, MATCH('O5 Details by Class &amp; Accounts'!AP$18, 'E2 Allocators'!$B$15:$W$15, 0),FALSE)*$G100), 0, VLOOKUP(VLOOKUP($A100, 'E4 TB Allocation Details'!$A$18:$L$214, MATCH("Customer ID", 'E4 TB Allocation Details'!$A$18:$L$18, 0),FALSE), 'E2 Allocators'!$B$15:$W$361, MATCH('O5 Details by Class &amp; Accounts'!AP$18, 'E2 Allocators'!$B$15:$W$15, 0),FALSE)*$G100)</f>
        <v>0</v>
      </c>
      <c r="AQ100" s="1321">
        <f>IF(ISERROR(VLOOKUP(VLOOKUP($A100, 'E4 TB Allocation Details'!$A$18:$L$214, MATCH("Customer ID", 'E4 TB Allocation Details'!$A$18:$L$18, 0),FALSE), 'E2 Allocators'!$B$15:$W$361, MATCH('O5 Details by Class &amp; Accounts'!AQ$18, 'E2 Allocators'!$B$15:$W$15, 0),FALSE)*$G100), 0, VLOOKUP(VLOOKUP($A100, 'E4 TB Allocation Details'!$A$18:$L$214, MATCH("Customer ID", 'E4 TB Allocation Details'!$A$18:$L$18, 0),FALSE), 'E2 Allocators'!$B$15:$W$361, MATCH('O5 Details by Class &amp; Accounts'!AQ$18, 'E2 Allocators'!$B$15:$W$15, 0),FALSE)*$G100)</f>
        <v>0</v>
      </c>
      <c r="AR100" s="1321">
        <f>IF(ISERROR(VLOOKUP(VLOOKUP($A100, 'E4 TB Allocation Details'!$A$18:$L$214, MATCH("Customer ID", 'E4 TB Allocation Details'!$A$18:$L$18, 0),FALSE), 'E2 Allocators'!$B$15:$W$361, MATCH('O5 Details by Class &amp; Accounts'!AR$18, 'E2 Allocators'!$B$15:$W$15, 0),FALSE)*$G100), 0, VLOOKUP(VLOOKUP($A100, 'E4 TB Allocation Details'!$A$18:$L$214, MATCH("Customer ID", 'E4 TB Allocation Details'!$A$18:$L$18, 0),FALSE), 'E2 Allocators'!$B$15:$W$361, MATCH('O5 Details by Class &amp; Accounts'!AR$18, 'E2 Allocators'!$B$15:$W$15, 0),FALSE)*$G100)</f>
        <v>0</v>
      </c>
      <c r="AS100" s="1321">
        <f>IF(ISERROR(VLOOKUP(VLOOKUP($A100, 'E4 TB Allocation Details'!$A$18:$L$214, MATCH("Customer ID", 'E4 TB Allocation Details'!$A$18:$L$18, 0),FALSE), 'E2 Allocators'!$B$15:$W$361, MATCH('O5 Details by Class &amp; Accounts'!AS$18, 'E2 Allocators'!$B$15:$W$15, 0),FALSE)*$G100), 0, VLOOKUP(VLOOKUP($A100, 'E4 TB Allocation Details'!$A$18:$L$214, MATCH("Customer ID", 'E4 TB Allocation Details'!$A$18:$L$18, 0),FALSE), 'E2 Allocators'!$B$15:$W$361, MATCH('O5 Details by Class &amp; Accounts'!AS$18, 'E2 Allocators'!$B$15:$W$15, 0),FALSE)*$G100)</f>
        <v>0</v>
      </c>
      <c r="AT100" s="1321">
        <f>IF(ISERROR(VLOOKUP(VLOOKUP($A100, 'E4 TB Allocation Details'!$A$18:$L$214, MATCH("Customer ID", 'E4 TB Allocation Details'!$A$18:$L$18, 0),FALSE), 'E2 Allocators'!$B$15:$W$361, MATCH('O5 Details by Class &amp; Accounts'!AT$18, 'E2 Allocators'!$B$15:$W$15, 0),FALSE)*$G100), 0, VLOOKUP(VLOOKUP($A100, 'E4 TB Allocation Details'!$A$18:$L$214, MATCH("Customer ID", 'E4 TB Allocation Details'!$A$18:$L$18, 0),FALSE), 'E2 Allocators'!$B$15:$W$361, MATCH('O5 Details by Class &amp; Accounts'!AT$18, 'E2 Allocators'!$B$15:$W$15, 0),FALSE)*$G100)</f>
        <v>0</v>
      </c>
      <c r="AU100" s="1321">
        <f>IF(ISERROR(VLOOKUP(VLOOKUP($A100, 'E4 TB Allocation Details'!$A$18:$L$214, MATCH("Customer ID", 'E4 TB Allocation Details'!$A$18:$L$18, 0),FALSE), 'E2 Allocators'!$B$15:$W$361, MATCH('O5 Details by Class &amp; Accounts'!AU$18, 'E2 Allocators'!$B$15:$W$15, 0),FALSE)*$G100), 0, VLOOKUP(VLOOKUP($A100, 'E4 TB Allocation Details'!$A$18:$L$214, MATCH("Customer ID", 'E4 TB Allocation Details'!$A$18:$L$18, 0),FALSE), 'E2 Allocators'!$B$15:$W$361, MATCH('O5 Details by Class &amp; Accounts'!AU$18, 'E2 Allocators'!$B$15:$W$15, 0),FALSE)*$G100)</f>
        <v>0</v>
      </c>
      <c r="AV100" s="1321">
        <f>IF(ISERROR(VLOOKUP(VLOOKUP($A100, 'E4 TB Allocation Details'!$A$18:$L$214, MATCH("Customer ID", 'E4 TB Allocation Details'!$A$18:$L$18, 0),FALSE), 'E2 Allocators'!$B$15:$W$361, MATCH('O5 Details by Class &amp; Accounts'!AV$18, 'E2 Allocators'!$B$15:$W$15, 0),FALSE)*$G100), 0, VLOOKUP(VLOOKUP($A100, 'E4 TB Allocation Details'!$A$18:$L$214, MATCH("Customer ID", 'E4 TB Allocation Details'!$A$18:$L$18, 0),FALSE), 'E2 Allocators'!$B$15:$W$361, MATCH('O5 Details by Class &amp; Accounts'!AV$18, 'E2 Allocators'!$B$15:$W$15, 0),FALSE)*$G100)</f>
        <v>0</v>
      </c>
      <c r="AW100" s="1321">
        <f>IF(ISERROR(VLOOKUP(VLOOKUP($A100, 'E4 TB Allocation Details'!$A$18:$L$214, MATCH("Customer ID", 'E4 TB Allocation Details'!$A$18:$L$18, 0),FALSE), 'E2 Allocators'!$B$15:$W$361, MATCH('O5 Details by Class &amp; Accounts'!AW$18, 'E2 Allocators'!$B$15:$W$15, 0),FALSE)*$G100), 0, VLOOKUP(VLOOKUP($A100, 'E4 TB Allocation Details'!$A$18:$L$214, MATCH("Customer ID", 'E4 TB Allocation Details'!$A$18:$L$18, 0),FALSE), 'E2 Allocators'!$B$15:$W$361, MATCH('O5 Details by Class &amp; Accounts'!AW$18, 'E2 Allocators'!$B$15:$W$15, 0),FALSE)*$G100)</f>
        <v>0</v>
      </c>
      <c r="AX100" s="1321">
        <f t="shared" si="22"/>
        <v>0</v>
      </c>
      <c r="AY100" s="1321">
        <f>IF(ISERROR(VLOOKUP(VLOOKUP($A100, 'E4 TB Allocation Details'!$A$18:$L$214, MATCH("Misc ID", 'E4 TB Allocation Details'!$A$18:$L$18, 0),FALSE), 'E2 Allocators'!$B$15:$W$361, MATCH('O5 Details by Class &amp; Accounts'!AY$18, 'E2 Allocators'!$B$15:$W$15, 0),FALSE)*$E100), 0, VLOOKUP(VLOOKUP($A100, 'E4 TB Allocation Details'!$A$18:$L$214, MATCH("Misc ID", 'E4 TB Allocation Details'!$A$18:$L$18, 0),FALSE), 'E2 Allocators'!$B$15:$W$361, MATCH('O5 Details by Class &amp; Accounts'!AY$18, 'E2 Allocators'!$B$15:$W$15, 0),FALSE)*$E100)</f>
        <v>0</v>
      </c>
      <c r="AZ100" s="1321">
        <f>IF(ISERROR(VLOOKUP(VLOOKUP($A100, 'E4 TB Allocation Details'!$A$18:$L$214, MATCH("Misc ID", 'E4 TB Allocation Details'!$A$18:$L$18, 0),FALSE), 'E2 Allocators'!$B$15:$W$361, MATCH('O5 Details by Class &amp; Accounts'!AZ$18, 'E2 Allocators'!$B$15:$W$15, 0),FALSE)*$E100), 0, VLOOKUP(VLOOKUP($A100, 'E4 TB Allocation Details'!$A$18:$L$214, MATCH("Misc ID", 'E4 TB Allocation Details'!$A$18:$L$18, 0),FALSE), 'E2 Allocators'!$B$15:$W$361, MATCH('O5 Details by Class &amp; Accounts'!AZ$18, 'E2 Allocators'!$B$15:$W$15, 0),FALSE)*$E100)</f>
        <v>0</v>
      </c>
      <c r="BA100" s="1321">
        <f>IF(ISERROR(VLOOKUP(VLOOKUP($A100, 'E4 TB Allocation Details'!$A$18:$L$214, MATCH("Misc ID", 'E4 TB Allocation Details'!$A$18:$L$18, 0),FALSE), 'E2 Allocators'!$B$15:$W$361, MATCH('O5 Details by Class &amp; Accounts'!BA$18, 'E2 Allocators'!$B$15:$W$15, 0),FALSE)*$E100), 0, VLOOKUP(VLOOKUP($A100, 'E4 TB Allocation Details'!$A$18:$L$214, MATCH("Misc ID", 'E4 TB Allocation Details'!$A$18:$L$18, 0),FALSE), 'E2 Allocators'!$B$15:$W$361, MATCH('O5 Details by Class &amp; Accounts'!BA$18, 'E2 Allocators'!$B$15:$W$15, 0),FALSE)*$E100)</f>
        <v>0</v>
      </c>
      <c r="BB100" s="1321">
        <f>IF(ISERROR(VLOOKUP(VLOOKUP($A100, 'E4 TB Allocation Details'!$A$18:$L$214, MATCH("Misc ID", 'E4 TB Allocation Details'!$A$18:$L$18, 0),FALSE), 'E2 Allocators'!$B$15:$W$361, MATCH('O5 Details by Class &amp; Accounts'!BB$18, 'E2 Allocators'!$B$15:$W$15, 0),FALSE)*$E100), 0, VLOOKUP(VLOOKUP($A100, 'E4 TB Allocation Details'!$A$18:$L$214, MATCH("Misc ID", 'E4 TB Allocation Details'!$A$18:$L$18, 0),FALSE), 'E2 Allocators'!$B$15:$W$361, MATCH('O5 Details by Class &amp; Accounts'!BB$18, 'E2 Allocators'!$B$15:$W$15, 0),FALSE)*$E100)</f>
        <v>0</v>
      </c>
      <c r="BC100" s="1321">
        <f>IF(ISERROR(VLOOKUP(VLOOKUP($A100, 'E4 TB Allocation Details'!$A$18:$L$214, MATCH("Misc ID", 'E4 TB Allocation Details'!$A$18:$L$18, 0),FALSE), 'E2 Allocators'!$B$15:$W$361, MATCH('O5 Details by Class &amp; Accounts'!BC$18, 'E2 Allocators'!$B$15:$W$15, 0),FALSE)*$E100), 0, VLOOKUP(VLOOKUP($A100, 'E4 TB Allocation Details'!$A$18:$L$214, MATCH("Misc ID", 'E4 TB Allocation Details'!$A$18:$L$18, 0),FALSE), 'E2 Allocators'!$B$15:$W$361, MATCH('O5 Details by Class &amp; Accounts'!BC$18, 'E2 Allocators'!$B$15:$W$15, 0),FALSE)*$E100)</f>
        <v>0</v>
      </c>
      <c r="BD100" s="1321">
        <f>IF(ISERROR(VLOOKUP(VLOOKUP($A100, 'E4 TB Allocation Details'!$A$18:$L$214, MATCH("Misc ID", 'E4 TB Allocation Details'!$A$18:$L$18, 0),FALSE), 'E2 Allocators'!$B$15:$W$361, MATCH('O5 Details by Class &amp; Accounts'!BD$18, 'E2 Allocators'!$B$15:$W$15, 0),FALSE)*$E100), 0, VLOOKUP(VLOOKUP($A100, 'E4 TB Allocation Details'!$A$18:$L$214, MATCH("Misc ID", 'E4 TB Allocation Details'!$A$18:$L$18, 0),FALSE), 'E2 Allocators'!$B$15:$W$361, MATCH('O5 Details by Class &amp; Accounts'!BD$18, 'E2 Allocators'!$B$15:$W$15, 0),FALSE)*$E100)</f>
        <v>0</v>
      </c>
      <c r="BE100" s="1321">
        <f>IF(ISERROR(VLOOKUP(VLOOKUP($A100, 'E4 TB Allocation Details'!$A$18:$L$214, MATCH("Misc ID", 'E4 TB Allocation Details'!$A$18:$L$18, 0),FALSE), 'E2 Allocators'!$B$15:$W$361, MATCH('O5 Details by Class &amp; Accounts'!BE$18, 'E2 Allocators'!$B$15:$W$15, 0),FALSE)*$E100), 0, VLOOKUP(VLOOKUP($A100, 'E4 TB Allocation Details'!$A$18:$L$214, MATCH("Misc ID", 'E4 TB Allocation Details'!$A$18:$L$18, 0),FALSE), 'E2 Allocators'!$B$15:$W$361, MATCH('O5 Details by Class &amp; Accounts'!BE$18, 'E2 Allocators'!$B$15:$W$15, 0),FALSE)*$E100)</f>
        <v>0</v>
      </c>
      <c r="BF100" s="1321">
        <f>IF(ISERROR(VLOOKUP(VLOOKUP($A100, 'E4 TB Allocation Details'!$A$18:$L$214, MATCH("Misc ID", 'E4 TB Allocation Details'!$A$18:$L$18, 0),FALSE), 'E2 Allocators'!$B$15:$W$361, MATCH('O5 Details by Class &amp; Accounts'!BF$18, 'E2 Allocators'!$B$15:$W$15, 0),FALSE)*$E100), 0, VLOOKUP(VLOOKUP($A100, 'E4 TB Allocation Details'!$A$18:$L$214, MATCH("Misc ID", 'E4 TB Allocation Details'!$A$18:$L$18, 0),FALSE), 'E2 Allocators'!$B$15:$W$361, MATCH('O5 Details by Class &amp; Accounts'!BF$18, 'E2 Allocators'!$B$15:$W$15, 0),FALSE)*$E100)</f>
        <v>0</v>
      </c>
      <c r="BG100" s="1321">
        <f>IF(ISERROR(VLOOKUP(VLOOKUP($A100, 'E4 TB Allocation Details'!$A$18:$L$214, MATCH("Misc ID", 'E4 TB Allocation Details'!$A$18:$L$18, 0),FALSE), 'E2 Allocators'!$B$15:$W$361, MATCH('O5 Details by Class &amp; Accounts'!BG$18, 'E2 Allocators'!$B$15:$W$15, 0),FALSE)*$E100), 0, VLOOKUP(VLOOKUP($A100, 'E4 TB Allocation Details'!$A$18:$L$214, MATCH("Misc ID", 'E4 TB Allocation Details'!$A$18:$L$18, 0),FALSE), 'E2 Allocators'!$B$15:$W$361, MATCH('O5 Details by Class &amp; Accounts'!BG$18, 'E2 Allocators'!$B$15:$W$15, 0),FALSE)*$E100)</f>
        <v>0</v>
      </c>
      <c r="BH100" s="1321">
        <f>IF(ISERROR(VLOOKUP(VLOOKUP($A100, 'E4 TB Allocation Details'!$A$18:$L$214, MATCH("Misc ID", 'E4 TB Allocation Details'!$A$18:$L$18, 0),FALSE), 'E2 Allocators'!$B$15:$W$361, MATCH('O5 Details by Class &amp; Accounts'!BH$18, 'E2 Allocators'!$B$15:$W$15, 0),FALSE)*$E100), 0, VLOOKUP(VLOOKUP($A100, 'E4 TB Allocation Details'!$A$18:$L$214, MATCH("Misc ID", 'E4 TB Allocation Details'!$A$18:$L$18, 0),FALSE), 'E2 Allocators'!$B$15:$W$361, MATCH('O5 Details by Class &amp; Accounts'!BH$18, 'E2 Allocators'!$B$15:$W$15, 0),FALSE)*$E100)</f>
        <v>0</v>
      </c>
      <c r="BI100" s="1321">
        <f>IF(ISERROR(VLOOKUP(VLOOKUP($A100, 'E4 TB Allocation Details'!$A$18:$L$214, MATCH("Misc ID", 'E4 TB Allocation Details'!$A$18:$L$18, 0),FALSE), 'E2 Allocators'!$B$15:$W$361, MATCH('O5 Details by Class &amp; Accounts'!BI$18, 'E2 Allocators'!$B$15:$W$15, 0),FALSE)*$E100), 0, VLOOKUP(VLOOKUP($A100, 'E4 TB Allocation Details'!$A$18:$L$214, MATCH("Misc ID", 'E4 TB Allocation Details'!$A$18:$L$18, 0),FALSE), 'E2 Allocators'!$B$15:$W$361, MATCH('O5 Details by Class &amp; Accounts'!BI$18, 'E2 Allocators'!$B$15:$W$15, 0),FALSE)*$E100)</f>
        <v>0</v>
      </c>
      <c r="BJ100" s="1321">
        <f>IF(ISERROR(VLOOKUP(VLOOKUP($A100, 'E4 TB Allocation Details'!$A$18:$L$214, MATCH("Misc ID", 'E4 TB Allocation Details'!$A$18:$L$18, 0),FALSE), 'E2 Allocators'!$B$15:$W$361, MATCH('O5 Details by Class &amp; Accounts'!BJ$18, 'E2 Allocators'!$B$15:$W$15, 0),FALSE)*$E100), 0, VLOOKUP(VLOOKUP($A100, 'E4 TB Allocation Details'!$A$18:$L$214, MATCH("Misc ID", 'E4 TB Allocation Details'!$A$18:$L$18, 0),FALSE), 'E2 Allocators'!$B$15:$W$361, MATCH('O5 Details by Class &amp; Accounts'!BJ$18, 'E2 Allocators'!$B$15:$W$15, 0),FALSE)*$E100)</f>
        <v>0</v>
      </c>
      <c r="BK100" s="1321">
        <f>IF(ISERROR(VLOOKUP(VLOOKUP($A100, 'E4 TB Allocation Details'!$A$18:$L$214, MATCH("Misc ID", 'E4 TB Allocation Details'!$A$18:$L$18, 0),FALSE), 'E2 Allocators'!$B$15:$W$361, MATCH('O5 Details by Class &amp; Accounts'!BK$18, 'E2 Allocators'!$B$15:$W$15, 0),FALSE)*$E100), 0, VLOOKUP(VLOOKUP($A100, 'E4 TB Allocation Details'!$A$18:$L$214, MATCH("Misc ID", 'E4 TB Allocation Details'!$A$18:$L$18, 0),FALSE), 'E2 Allocators'!$B$15:$W$361, MATCH('O5 Details by Class &amp; Accounts'!BK$18, 'E2 Allocators'!$B$15:$W$15, 0),FALSE)*$E100)</f>
        <v>0</v>
      </c>
      <c r="BL100" s="1321">
        <f>IF(ISERROR(VLOOKUP(VLOOKUP($A100, 'E4 TB Allocation Details'!$A$18:$L$214, MATCH("Misc ID", 'E4 TB Allocation Details'!$A$18:$L$18, 0),FALSE), 'E2 Allocators'!$B$15:$W$361, MATCH('O5 Details by Class &amp; Accounts'!BL$18, 'E2 Allocators'!$B$15:$W$15, 0),FALSE)*$E100), 0, VLOOKUP(VLOOKUP($A100, 'E4 TB Allocation Details'!$A$18:$L$214, MATCH("Misc ID", 'E4 TB Allocation Details'!$A$18:$L$18, 0),FALSE), 'E2 Allocators'!$B$15:$W$361, MATCH('O5 Details by Class &amp; Accounts'!BL$18, 'E2 Allocators'!$B$15:$W$15, 0),FALSE)*$E100)</f>
        <v>0</v>
      </c>
      <c r="BM100" s="1321">
        <f>IF(ISERROR(VLOOKUP(VLOOKUP($A100, 'E4 TB Allocation Details'!$A$18:$L$214, MATCH("Misc ID", 'E4 TB Allocation Details'!$A$18:$L$18, 0),FALSE), 'E2 Allocators'!$B$15:$W$361, MATCH('O5 Details by Class &amp; Accounts'!BM$18, 'E2 Allocators'!$B$15:$W$15, 0),FALSE)*$E100), 0, VLOOKUP(VLOOKUP($A100, 'E4 TB Allocation Details'!$A$18:$L$214, MATCH("Misc ID", 'E4 TB Allocation Details'!$A$18:$L$18, 0),FALSE), 'E2 Allocators'!$B$15:$W$361, MATCH('O5 Details by Class &amp; Accounts'!BM$18, 'E2 Allocators'!$B$15:$W$15, 0),FALSE)*$E100)</f>
        <v>0</v>
      </c>
      <c r="BN100" s="1321">
        <f>IF(ISERROR(VLOOKUP(VLOOKUP($A100, 'E4 TB Allocation Details'!$A$18:$L$214, MATCH("Misc ID", 'E4 TB Allocation Details'!$A$18:$L$18, 0),FALSE), 'E2 Allocators'!$B$15:$W$361, MATCH('O5 Details by Class &amp; Accounts'!BN$18, 'E2 Allocators'!$B$15:$W$15, 0),FALSE)*$E100), 0, VLOOKUP(VLOOKUP($A100, 'E4 TB Allocation Details'!$A$18:$L$214, MATCH("Misc ID", 'E4 TB Allocation Details'!$A$18:$L$18, 0),FALSE), 'E2 Allocators'!$B$15:$W$361, MATCH('O5 Details by Class &amp; Accounts'!BN$18, 'E2 Allocators'!$B$15:$W$15, 0),FALSE)*$E100)</f>
        <v>0</v>
      </c>
      <c r="BO100" s="1321">
        <f>IF(ISERROR(VLOOKUP(VLOOKUP($A100, 'E4 TB Allocation Details'!$A$18:$L$214, MATCH("Misc ID", 'E4 TB Allocation Details'!$A$18:$L$18, 0),FALSE), 'E2 Allocators'!$B$15:$W$361, MATCH('O5 Details by Class &amp; Accounts'!BO$18, 'E2 Allocators'!$B$15:$W$15, 0),FALSE)*$E100), 0, VLOOKUP(VLOOKUP($A100, 'E4 TB Allocation Details'!$A$18:$L$214, MATCH("Misc ID", 'E4 TB Allocation Details'!$A$18:$L$18, 0),FALSE), 'E2 Allocators'!$B$15:$W$361, MATCH('O5 Details by Class &amp; Accounts'!BO$18, 'E2 Allocators'!$B$15:$W$15, 0),FALSE)*$E100)</f>
        <v>0</v>
      </c>
      <c r="BP100" s="1321">
        <f>IF(ISERROR(VLOOKUP(VLOOKUP($A100, 'E4 TB Allocation Details'!$A$18:$L$214, MATCH("Misc ID", 'E4 TB Allocation Details'!$A$18:$L$18, 0),FALSE), 'E2 Allocators'!$B$15:$W$361, MATCH('O5 Details by Class &amp; Accounts'!BP$18, 'E2 Allocators'!$B$15:$W$15, 0),FALSE)*$E100), 0, VLOOKUP(VLOOKUP($A100, 'E4 TB Allocation Details'!$A$18:$L$214, MATCH("Misc ID", 'E4 TB Allocation Details'!$A$18:$L$18, 0),FALSE), 'E2 Allocators'!$B$15:$W$361, MATCH('O5 Details by Class &amp; Accounts'!BP$18, 'E2 Allocators'!$B$15:$W$15, 0),FALSE)*$E100)</f>
        <v>0</v>
      </c>
      <c r="BQ100" s="1321">
        <f>IF(ISERROR(VLOOKUP(VLOOKUP($A100, 'E4 TB Allocation Details'!$A$18:$L$214, MATCH("Misc ID", 'E4 TB Allocation Details'!$A$18:$L$18, 0),FALSE), 'E2 Allocators'!$B$15:$W$361, MATCH('O5 Details by Class &amp; Accounts'!BQ$18, 'E2 Allocators'!$B$15:$W$15, 0),FALSE)*$E100), 0, VLOOKUP(VLOOKUP($A100, 'E4 TB Allocation Details'!$A$18:$L$214, MATCH("Misc ID", 'E4 TB Allocation Details'!$A$18:$L$18, 0),FALSE), 'E2 Allocators'!$B$15:$W$361, MATCH('O5 Details by Class &amp; Accounts'!BQ$18, 'E2 Allocators'!$B$15:$W$15, 0),FALSE)*$E100)</f>
        <v>0</v>
      </c>
      <c r="BR100" s="1321">
        <f>IF(ISERROR(VLOOKUP(VLOOKUP($A100, 'E4 TB Allocation Details'!$A$18:$L$214, MATCH("Misc ID", 'E4 TB Allocation Details'!$A$18:$L$18, 0),FALSE), 'E2 Allocators'!$B$15:$W$361, MATCH('O5 Details by Class &amp; Accounts'!BR$18, 'E2 Allocators'!$B$15:$W$15, 0),FALSE)*$E100), 0, VLOOKUP(VLOOKUP($A100, 'E4 TB Allocation Details'!$A$18:$L$214, MATCH("Misc ID", 'E4 TB Allocation Details'!$A$18:$L$18, 0),FALSE), 'E2 Allocators'!$B$15:$W$361, MATCH('O5 Details by Class &amp; Accounts'!BR$18, 'E2 Allocators'!$B$15:$W$15, 0),FALSE)*$E100)</f>
        <v>0</v>
      </c>
      <c r="BS100" s="1321">
        <f t="shared" si="23"/>
        <v>0</v>
      </c>
      <c r="BT100" s="1321">
        <f>IF(ISERROR(VLOOKUP(VLOOKUP($A100, 'E4 TB Allocation Details'!$A$18:$L$214, MATCH("A &amp; G ID", 'E4 TB Allocation Details'!$A$18:$L$18, 0),FALSE), 'E2 Allocators'!$B$15:$W$361, MATCH('O5 Details by Class &amp; Accounts'!BT$18, 'E2 Allocators'!$B$15:$W$15, 0),FALSE)*$E100), 0, VLOOKUP(VLOOKUP($A100, 'E4 TB Allocation Details'!$A$18:$L$214, MATCH("A &amp; G ID", 'E4 TB Allocation Details'!$A$18:$L$18, 0),FALSE), 'E2 Allocators'!$B$15:$W$361, MATCH('O5 Details by Class &amp; Accounts'!BT$18, 'E2 Allocators'!$B$15:$W$15, 0),FALSE)*$E100)</f>
        <v>0</v>
      </c>
      <c r="BU100" s="1321">
        <f>IF(ISERROR(VLOOKUP(VLOOKUP($A100, 'E4 TB Allocation Details'!$A$18:$L$214, MATCH("A &amp; G ID", 'E4 TB Allocation Details'!$A$18:$L$18, 0),FALSE), 'E2 Allocators'!$B$15:$W$361, MATCH('O5 Details by Class &amp; Accounts'!BU$18, 'E2 Allocators'!$B$15:$W$15, 0),FALSE)*$E100), 0, VLOOKUP(VLOOKUP($A100, 'E4 TB Allocation Details'!$A$18:$L$214, MATCH("A &amp; G ID", 'E4 TB Allocation Details'!$A$18:$L$18, 0),FALSE), 'E2 Allocators'!$B$15:$W$361, MATCH('O5 Details by Class &amp; Accounts'!BU$18, 'E2 Allocators'!$B$15:$W$15, 0),FALSE)*$E100)</f>
        <v>0</v>
      </c>
      <c r="BV100" s="1321">
        <f>IF(ISERROR(VLOOKUP(VLOOKUP($A100, 'E4 TB Allocation Details'!$A$18:$L$214, MATCH("A &amp; G ID", 'E4 TB Allocation Details'!$A$18:$L$18, 0),FALSE), 'E2 Allocators'!$B$15:$W$361, MATCH('O5 Details by Class &amp; Accounts'!BV$18, 'E2 Allocators'!$B$15:$W$15, 0),FALSE)*$E100), 0, VLOOKUP(VLOOKUP($A100, 'E4 TB Allocation Details'!$A$18:$L$214, MATCH("A &amp; G ID", 'E4 TB Allocation Details'!$A$18:$L$18, 0),FALSE), 'E2 Allocators'!$B$15:$W$361, MATCH('O5 Details by Class &amp; Accounts'!BV$18, 'E2 Allocators'!$B$15:$W$15, 0),FALSE)*$E100)</f>
        <v>0</v>
      </c>
      <c r="BW100" s="1321">
        <f>IF(ISERROR(VLOOKUP(VLOOKUP($A100, 'E4 TB Allocation Details'!$A$18:$L$214, MATCH("A &amp; G ID", 'E4 TB Allocation Details'!$A$18:$L$18, 0),FALSE), 'E2 Allocators'!$B$15:$W$361, MATCH('O5 Details by Class &amp; Accounts'!BW$18, 'E2 Allocators'!$B$15:$W$15, 0),FALSE)*$E100), 0, VLOOKUP(VLOOKUP($A100, 'E4 TB Allocation Details'!$A$18:$L$214, MATCH("A &amp; G ID", 'E4 TB Allocation Details'!$A$18:$L$18, 0),FALSE), 'E2 Allocators'!$B$15:$W$361, MATCH('O5 Details by Class &amp; Accounts'!BW$18, 'E2 Allocators'!$B$15:$W$15, 0),FALSE)*$E100)</f>
        <v>0</v>
      </c>
      <c r="BX100" s="1321">
        <f>IF(ISERROR(VLOOKUP(VLOOKUP($A100, 'E4 TB Allocation Details'!$A$18:$L$214, MATCH("A &amp; G ID", 'E4 TB Allocation Details'!$A$18:$L$18, 0),FALSE), 'E2 Allocators'!$B$15:$W$361, MATCH('O5 Details by Class &amp; Accounts'!BX$18, 'E2 Allocators'!$B$15:$W$15, 0),FALSE)*$E100), 0, VLOOKUP(VLOOKUP($A100, 'E4 TB Allocation Details'!$A$18:$L$214, MATCH("A &amp; G ID", 'E4 TB Allocation Details'!$A$18:$L$18, 0),FALSE), 'E2 Allocators'!$B$15:$W$361, MATCH('O5 Details by Class &amp; Accounts'!BX$18, 'E2 Allocators'!$B$15:$W$15, 0),FALSE)*$E100)</f>
        <v>0</v>
      </c>
      <c r="BY100" s="1321">
        <f>IF(ISERROR(VLOOKUP(VLOOKUP($A100, 'E4 TB Allocation Details'!$A$18:$L$214, MATCH("A &amp; G ID", 'E4 TB Allocation Details'!$A$18:$L$18, 0),FALSE), 'E2 Allocators'!$B$15:$W$361, MATCH('O5 Details by Class &amp; Accounts'!BY$18, 'E2 Allocators'!$B$15:$W$15, 0),FALSE)*$E100), 0, VLOOKUP(VLOOKUP($A100, 'E4 TB Allocation Details'!$A$18:$L$214, MATCH("A &amp; G ID", 'E4 TB Allocation Details'!$A$18:$L$18, 0),FALSE), 'E2 Allocators'!$B$15:$W$361, MATCH('O5 Details by Class &amp; Accounts'!BY$18, 'E2 Allocators'!$B$15:$W$15, 0),FALSE)*$E100)</f>
        <v>0</v>
      </c>
      <c r="BZ100" s="1321">
        <f>IF(ISERROR(VLOOKUP(VLOOKUP($A100, 'E4 TB Allocation Details'!$A$18:$L$214, MATCH("A &amp; G ID", 'E4 TB Allocation Details'!$A$18:$L$18, 0),FALSE), 'E2 Allocators'!$B$15:$W$361, MATCH('O5 Details by Class &amp; Accounts'!BZ$18, 'E2 Allocators'!$B$15:$W$15, 0),FALSE)*$E100), 0, VLOOKUP(VLOOKUP($A100, 'E4 TB Allocation Details'!$A$18:$L$214, MATCH("A &amp; G ID", 'E4 TB Allocation Details'!$A$18:$L$18, 0),FALSE), 'E2 Allocators'!$B$15:$W$361, MATCH('O5 Details by Class &amp; Accounts'!BZ$18, 'E2 Allocators'!$B$15:$W$15, 0),FALSE)*$E100)</f>
        <v>0</v>
      </c>
      <c r="CA100" s="1321">
        <f>IF(ISERROR(VLOOKUP(VLOOKUP($A100, 'E4 TB Allocation Details'!$A$18:$L$214, MATCH("A &amp; G ID", 'E4 TB Allocation Details'!$A$18:$L$18, 0),FALSE), 'E2 Allocators'!$B$15:$W$361, MATCH('O5 Details by Class &amp; Accounts'!CA$18, 'E2 Allocators'!$B$15:$W$15, 0),FALSE)*$E100), 0, VLOOKUP(VLOOKUP($A100, 'E4 TB Allocation Details'!$A$18:$L$214, MATCH("A &amp; G ID", 'E4 TB Allocation Details'!$A$18:$L$18, 0),FALSE), 'E2 Allocators'!$B$15:$W$361, MATCH('O5 Details by Class &amp; Accounts'!CA$18, 'E2 Allocators'!$B$15:$W$15, 0),FALSE)*$E100)</f>
        <v>0</v>
      </c>
      <c r="CB100" s="1321">
        <f>IF(ISERROR(VLOOKUP(VLOOKUP($A100, 'E4 TB Allocation Details'!$A$18:$L$214, MATCH("A &amp; G ID", 'E4 TB Allocation Details'!$A$18:$L$18, 0),FALSE), 'E2 Allocators'!$B$15:$W$361, MATCH('O5 Details by Class &amp; Accounts'!CB$18, 'E2 Allocators'!$B$15:$W$15, 0),FALSE)*$E100), 0, VLOOKUP(VLOOKUP($A100, 'E4 TB Allocation Details'!$A$18:$L$214, MATCH("A &amp; G ID", 'E4 TB Allocation Details'!$A$18:$L$18, 0),FALSE), 'E2 Allocators'!$B$15:$W$361, MATCH('O5 Details by Class &amp; Accounts'!CB$18, 'E2 Allocators'!$B$15:$W$15, 0),FALSE)*$E100)</f>
        <v>0</v>
      </c>
      <c r="CC100" s="1321">
        <f>IF(ISERROR(VLOOKUP(VLOOKUP($A100, 'E4 TB Allocation Details'!$A$18:$L$214, MATCH("A &amp; G ID", 'E4 TB Allocation Details'!$A$18:$L$18, 0),FALSE), 'E2 Allocators'!$B$15:$W$361, MATCH('O5 Details by Class &amp; Accounts'!CC$18, 'E2 Allocators'!$B$15:$W$15, 0),FALSE)*$E100), 0, VLOOKUP(VLOOKUP($A100, 'E4 TB Allocation Details'!$A$18:$L$214, MATCH("A &amp; G ID", 'E4 TB Allocation Details'!$A$18:$L$18, 0),FALSE), 'E2 Allocators'!$B$15:$W$361, MATCH('O5 Details by Class &amp; Accounts'!CC$18, 'E2 Allocators'!$B$15:$W$15, 0),FALSE)*$E100)</f>
        <v>0</v>
      </c>
      <c r="CD100" s="1321">
        <f>IF(ISERROR(VLOOKUP(VLOOKUP($A100, 'E4 TB Allocation Details'!$A$18:$L$214, MATCH("A &amp; G ID", 'E4 TB Allocation Details'!$A$18:$L$18, 0),FALSE), 'E2 Allocators'!$B$15:$W$361, MATCH('O5 Details by Class &amp; Accounts'!CD$18, 'E2 Allocators'!$B$15:$W$15, 0),FALSE)*$E100), 0, VLOOKUP(VLOOKUP($A100, 'E4 TB Allocation Details'!$A$18:$L$214, MATCH("A &amp; G ID", 'E4 TB Allocation Details'!$A$18:$L$18, 0),FALSE), 'E2 Allocators'!$B$15:$W$361, MATCH('O5 Details by Class &amp; Accounts'!CD$18, 'E2 Allocators'!$B$15:$W$15, 0),FALSE)*$E100)</f>
        <v>0</v>
      </c>
      <c r="CE100" s="1321">
        <f>IF(ISERROR(VLOOKUP(VLOOKUP($A100, 'E4 TB Allocation Details'!$A$18:$L$214, MATCH("A &amp; G ID", 'E4 TB Allocation Details'!$A$18:$L$18, 0),FALSE), 'E2 Allocators'!$B$15:$W$361, MATCH('O5 Details by Class &amp; Accounts'!CE$18, 'E2 Allocators'!$B$15:$W$15, 0),FALSE)*$E100), 0, VLOOKUP(VLOOKUP($A100, 'E4 TB Allocation Details'!$A$18:$L$214, MATCH("A &amp; G ID", 'E4 TB Allocation Details'!$A$18:$L$18, 0),FALSE), 'E2 Allocators'!$B$15:$W$361, MATCH('O5 Details by Class &amp; Accounts'!CE$18, 'E2 Allocators'!$B$15:$W$15, 0),FALSE)*$E100)</f>
        <v>0</v>
      </c>
      <c r="CF100" s="1321">
        <f>IF(ISERROR(VLOOKUP(VLOOKUP($A100, 'E4 TB Allocation Details'!$A$18:$L$214, MATCH("A &amp; G ID", 'E4 TB Allocation Details'!$A$18:$L$18, 0),FALSE), 'E2 Allocators'!$B$15:$W$361, MATCH('O5 Details by Class &amp; Accounts'!CF$18, 'E2 Allocators'!$B$15:$W$15, 0),FALSE)*$E100), 0, VLOOKUP(VLOOKUP($A100, 'E4 TB Allocation Details'!$A$18:$L$214, MATCH("A &amp; G ID", 'E4 TB Allocation Details'!$A$18:$L$18, 0),FALSE), 'E2 Allocators'!$B$15:$W$361, MATCH('O5 Details by Class &amp; Accounts'!CF$18, 'E2 Allocators'!$B$15:$W$15, 0),FALSE)*$E100)</f>
        <v>0</v>
      </c>
      <c r="CG100" s="1321">
        <f>IF(ISERROR(VLOOKUP(VLOOKUP($A100, 'E4 TB Allocation Details'!$A$18:$L$214, MATCH("A &amp; G ID", 'E4 TB Allocation Details'!$A$18:$L$18, 0),FALSE), 'E2 Allocators'!$B$15:$W$361, MATCH('O5 Details by Class &amp; Accounts'!CG$18, 'E2 Allocators'!$B$15:$W$15, 0),FALSE)*$E100), 0, VLOOKUP(VLOOKUP($A100, 'E4 TB Allocation Details'!$A$18:$L$214, MATCH("A &amp; G ID", 'E4 TB Allocation Details'!$A$18:$L$18, 0),FALSE), 'E2 Allocators'!$B$15:$W$361, MATCH('O5 Details by Class &amp; Accounts'!CG$18, 'E2 Allocators'!$B$15:$W$15, 0),FALSE)*$E100)</f>
        <v>0</v>
      </c>
      <c r="CH100" s="1321">
        <f>IF(ISERROR(VLOOKUP(VLOOKUP($A100, 'E4 TB Allocation Details'!$A$18:$L$214, MATCH("A &amp; G ID", 'E4 TB Allocation Details'!$A$18:$L$18, 0),FALSE), 'E2 Allocators'!$B$15:$W$361, MATCH('O5 Details by Class &amp; Accounts'!CH$18, 'E2 Allocators'!$B$15:$W$15, 0),FALSE)*$E100), 0, VLOOKUP(VLOOKUP($A100, 'E4 TB Allocation Details'!$A$18:$L$214, MATCH("A &amp; G ID", 'E4 TB Allocation Details'!$A$18:$L$18, 0),FALSE), 'E2 Allocators'!$B$15:$W$361, MATCH('O5 Details by Class &amp; Accounts'!CH$18, 'E2 Allocators'!$B$15:$W$15, 0),FALSE)*$E100)</f>
        <v>0</v>
      </c>
      <c r="CI100" s="1321">
        <f>IF(ISERROR(VLOOKUP(VLOOKUP($A100, 'E4 TB Allocation Details'!$A$18:$L$214, MATCH("A &amp; G ID", 'E4 TB Allocation Details'!$A$18:$L$18, 0),FALSE), 'E2 Allocators'!$B$15:$W$361, MATCH('O5 Details by Class &amp; Accounts'!CI$18, 'E2 Allocators'!$B$15:$W$15, 0),FALSE)*$E100), 0, VLOOKUP(VLOOKUP($A100, 'E4 TB Allocation Details'!$A$18:$L$214, MATCH("A &amp; G ID", 'E4 TB Allocation Details'!$A$18:$L$18, 0),FALSE), 'E2 Allocators'!$B$15:$W$361, MATCH('O5 Details by Class &amp; Accounts'!CI$18, 'E2 Allocators'!$B$15:$W$15, 0),FALSE)*$E100)</f>
        <v>0</v>
      </c>
      <c r="CJ100" s="1321">
        <f>IF(ISERROR(VLOOKUP(VLOOKUP($A100, 'E4 TB Allocation Details'!$A$18:$L$214, MATCH("A &amp; G ID", 'E4 TB Allocation Details'!$A$18:$L$18, 0),FALSE), 'E2 Allocators'!$B$15:$W$361, MATCH('O5 Details by Class &amp; Accounts'!CJ$18, 'E2 Allocators'!$B$15:$W$15, 0),FALSE)*$E100), 0, VLOOKUP(VLOOKUP($A100, 'E4 TB Allocation Details'!$A$18:$L$214, MATCH("A &amp; G ID", 'E4 TB Allocation Details'!$A$18:$L$18, 0),FALSE), 'E2 Allocators'!$B$15:$W$361, MATCH('O5 Details by Class &amp; Accounts'!CJ$18, 'E2 Allocators'!$B$15:$W$15, 0),FALSE)*$E100)</f>
        <v>0</v>
      </c>
      <c r="CK100" s="1321">
        <f>IF(ISERROR(VLOOKUP(VLOOKUP($A100, 'E4 TB Allocation Details'!$A$18:$L$214, MATCH("A &amp; G ID", 'E4 TB Allocation Details'!$A$18:$L$18, 0),FALSE), 'E2 Allocators'!$B$15:$W$361, MATCH('O5 Details by Class &amp; Accounts'!CK$18, 'E2 Allocators'!$B$15:$W$15, 0),FALSE)*$E100), 0, VLOOKUP(VLOOKUP($A100, 'E4 TB Allocation Details'!$A$18:$L$214, MATCH("A &amp; G ID", 'E4 TB Allocation Details'!$A$18:$L$18, 0),FALSE), 'E2 Allocators'!$B$15:$W$361, MATCH('O5 Details by Class &amp; Accounts'!CK$18, 'E2 Allocators'!$B$15:$W$15, 0),FALSE)*$E100)</f>
        <v>0</v>
      </c>
      <c r="CL100" s="1321">
        <f>IF(ISERROR(VLOOKUP(VLOOKUP($A100, 'E4 TB Allocation Details'!$A$18:$L$214, MATCH("A &amp; G ID", 'E4 TB Allocation Details'!$A$18:$L$18, 0),FALSE), 'E2 Allocators'!$B$15:$W$361, MATCH('O5 Details by Class &amp; Accounts'!CL$18, 'E2 Allocators'!$B$15:$W$15, 0),FALSE)*$E100), 0, VLOOKUP(VLOOKUP($A100, 'E4 TB Allocation Details'!$A$18:$L$214, MATCH("A &amp; G ID", 'E4 TB Allocation Details'!$A$18:$L$18, 0),FALSE), 'E2 Allocators'!$B$15:$W$361, MATCH('O5 Details by Class &amp; Accounts'!CL$18, 'E2 Allocators'!$B$15:$W$15, 0),FALSE)*$E100)</f>
        <v>0</v>
      </c>
      <c r="CM100" s="1321">
        <f>IF(ISERROR(VLOOKUP(VLOOKUP($A100, 'E4 TB Allocation Details'!$A$18:$L$214, MATCH("A &amp; G ID", 'E4 TB Allocation Details'!$A$18:$L$18, 0),FALSE), 'E2 Allocators'!$B$15:$W$361, MATCH('O5 Details by Class &amp; Accounts'!CM$18, 'E2 Allocators'!$B$15:$W$15, 0),FALSE)*$E100), 0, VLOOKUP(VLOOKUP($A100, 'E4 TB Allocation Details'!$A$18:$L$214, MATCH("A &amp; G ID", 'E4 TB Allocation Details'!$A$18:$L$18, 0),FALSE), 'E2 Allocators'!$B$15:$W$361, MATCH('O5 Details by Class &amp; Accounts'!CM$18, 'E2 Allocators'!$B$15:$W$15, 0),FALSE)*$E100)</f>
        <v>0</v>
      </c>
      <c r="CN100" s="1321">
        <f t="shared" si="24"/>
        <v>0</v>
      </c>
      <c r="CO100" s="1650">
        <f t="shared" si="25"/>
        <v>0</v>
      </c>
      <c r="CQ100" s="1898" t="s">
        <v>1195</v>
      </c>
    </row>
    <row r="101" spans="1:95" s="64" customFormat="1" ht="12.75">
      <c r="A101" s="1090">
        <v>4310</v>
      </c>
      <c r="B101" s="1091" t="s">
        <v>1409</v>
      </c>
      <c r="C101" s="1647">
        <f>IF(ISERROR(VLOOKUP($A101,'I3 TB Data'!$A$19:$H$484,MATCH('O5 Details by Class &amp; Accounts'!$C$18, 'I3 TB Data'!$A$19:$H$19,0),0)), 0, VLOOKUP($A101,'I3 TB Data'!$A$19:$H$484,MATCH('O5 Details by Class &amp; Accounts'!$C$18,'I3 TB Data'!$A$19:$H$19,0),0))</f>
        <v>0</v>
      </c>
      <c r="D101" s="1648"/>
      <c r="E101" s="1647">
        <f t="shared" si="17"/>
        <v>0</v>
      </c>
      <c r="F101" s="1649">
        <f>IF(ISERROR(VLOOKUP($A101, 'E1 Categorization'!A33:E124, MATCH("Customer Component", 'E1 Categorization'!$A$33:$E$33,0), 0)), 0, IF(VLOOKUP($A101, 'E1 Categorization'!A33:E124, MATCH("Customer Component", 'E1 Categorization'!$A$33:$E$33,0), 0)=0, 'O5 Details by Class &amp; Accounts'!$E101, IF(AND(VLOOKUP($A101, 'E1 Categorization'!A33:E124, MATCH("Customer Component", 'E1 Categorization'!$A$33:$E$33,0), 0) &gt;0, VLOOKUP($A101, 'E1 Categorization'!A33:E124, MATCH("Customer Component", 'E1 Categorization'!$A$33:$E$33,0), 0)&lt;1), 'O5 Details by Class &amp; Accounts'!$E101*(1-VLOOKUP($A101, 'E1 Categorization'!A33:E124, MATCH("Customer Component", 'E1 Categorization'!$A$33:$E$33,0), 0)), 0)))</f>
        <v>0</v>
      </c>
      <c r="G101" s="1649">
        <f>IF(ISERROR(VLOOKUP($A101, 'E1 Categorization'!A33:E124, MATCH("Customer Component", 'E1 Categorization'!$A$33:$E$33,0), 0)),0, IF(VLOOKUP($A101, 'E1 Categorization'!A33:E124, MATCH("Customer Component", 'E1 Categorization'!$A$33:$E$33,0), 0)=0, 0, IF(AND(VLOOKUP($A101, 'E1 Categorization'!A33:E124, MATCH("Customer Component", 'E1 Categorization'!$A$33:$E$33,0), 0) &gt;0, VLOOKUP($A101, 'E1 Categorization'!A33:E124, MATCH("Customer Component", 'E1 Categorization'!$A$33:$E$33,0), 0)&lt;1), 'O5 Details by Class &amp; Accounts'!$E101*(VLOOKUP($A101, 'E1 Categorization'!A33:E124, MATCH("Customer Component", 'E1 Categorization'!$A$33:$E$33,0), 0)), 'O5 Details by Class &amp; Accounts'!$E101)))</f>
        <v>0</v>
      </c>
      <c r="H101" s="1321">
        <f t="shared" si="20"/>
        <v>0</v>
      </c>
      <c r="I101" s="1321">
        <f>IF(ISERROR(VLOOKUP(VLOOKUP($A101, 'E4 TB Allocation Details'!$A$18:$L$214, MATCH("Demand ID", 'E4 TB Allocation Details'!$A$18:$L$18, 0),FALSE), 'E2 Allocators'!$B$15:$W$361, MATCH('O5 Details by Class &amp; Accounts'!I$18, 'E2 Allocators'!$B$15:$W$15, 0),FALSE)*$F101), 0, VLOOKUP(VLOOKUP($A101, 'E4 TB Allocation Details'!$A$18:$L$214, MATCH("Demand ID", 'E4 TB Allocation Details'!$A$18:$L$18, 0),FALSE), 'E2 Allocators'!$B$15:$W$361, MATCH('O5 Details by Class &amp; Accounts'!I$18, 'E2 Allocators'!$B$15:$W$15, 0),FALSE)*$F101)</f>
        <v>0</v>
      </c>
      <c r="J101" s="1321">
        <f>IF(ISERROR(VLOOKUP(VLOOKUP($A101, 'E4 TB Allocation Details'!$A$18:$L$214, MATCH("Demand ID", 'E4 TB Allocation Details'!$A$18:$L$18, 0),FALSE), 'E2 Allocators'!$B$15:$W$361, MATCH('O5 Details by Class &amp; Accounts'!J$18, 'E2 Allocators'!$B$15:$W$15, 0),FALSE)*$F101), 0, VLOOKUP(VLOOKUP($A101, 'E4 TB Allocation Details'!$A$18:$L$214, MATCH("Demand ID", 'E4 TB Allocation Details'!$A$18:$L$18, 0),FALSE), 'E2 Allocators'!$B$15:$W$361, MATCH('O5 Details by Class &amp; Accounts'!J$18, 'E2 Allocators'!$B$15:$W$15, 0),FALSE)*$F101)</f>
        <v>0</v>
      </c>
      <c r="K101" s="1321">
        <f>IF(ISERROR(VLOOKUP(VLOOKUP($A101, 'E4 TB Allocation Details'!$A$18:$L$214, MATCH("Demand ID", 'E4 TB Allocation Details'!$A$18:$L$18, 0),FALSE), 'E2 Allocators'!$B$15:$W$361, MATCH('O5 Details by Class &amp; Accounts'!K$18, 'E2 Allocators'!$B$15:$W$15, 0),FALSE)*$F101), 0, VLOOKUP(VLOOKUP($A101, 'E4 TB Allocation Details'!$A$18:$L$214, MATCH("Demand ID", 'E4 TB Allocation Details'!$A$18:$L$18, 0),FALSE), 'E2 Allocators'!$B$15:$W$361, MATCH('O5 Details by Class &amp; Accounts'!K$18, 'E2 Allocators'!$B$15:$W$15, 0),FALSE)*$F101)</f>
        <v>0</v>
      </c>
      <c r="L101" s="1321">
        <f>IF(ISERROR(VLOOKUP(VLOOKUP($A101, 'E4 TB Allocation Details'!$A$18:$L$214, MATCH("Demand ID", 'E4 TB Allocation Details'!$A$18:$L$18, 0),FALSE), 'E2 Allocators'!$B$15:$W$361, MATCH('O5 Details by Class &amp; Accounts'!L$18, 'E2 Allocators'!$B$15:$W$15, 0),FALSE)*$F101), 0, VLOOKUP(VLOOKUP($A101, 'E4 TB Allocation Details'!$A$18:$L$214, MATCH("Demand ID", 'E4 TB Allocation Details'!$A$18:$L$18, 0),FALSE), 'E2 Allocators'!$B$15:$W$361, MATCH('O5 Details by Class &amp; Accounts'!L$18, 'E2 Allocators'!$B$15:$W$15, 0),FALSE)*$F101)</f>
        <v>0</v>
      </c>
      <c r="M101" s="1321"/>
      <c r="N101" s="1321"/>
      <c r="O101" s="1321"/>
      <c r="P101" s="1321"/>
      <c r="Q101" s="1321"/>
      <c r="R101" s="1321"/>
      <c r="S101" s="1321"/>
      <c r="T101" s="1321"/>
      <c r="U101" s="1321"/>
      <c r="V101" s="1321"/>
      <c r="W101" s="1321"/>
      <c r="X101" s="1321"/>
      <c r="Y101" s="1321"/>
      <c r="Z101" s="1321"/>
      <c r="AA101" s="1321"/>
      <c r="AB101" s="1321"/>
      <c r="AC101" s="1321">
        <f t="shared" si="21"/>
        <v>0</v>
      </c>
      <c r="AD101" s="1321">
        <f>IF(ISERROR(VLOOKUP(VLOOKUP($A101, 'E4 TB Allocation Details'!$A$18:$L$214, MATCH("Customer ID", 'E4 TB Allocation Details'!$A$18:$L$18, 0),FALSE), 'E2 Allocators'!$B$15:$W$361, MATCH('O5 Details by Class &amp; Accounts'!AD$18, 'E2 Allocators'!$B$15:$W$15, 0),FALSE)*$G101), 0, VLOOKUP(VLOOKUP($A101, 'E4 TB Allocation Details'!$A$18:$L$214, MATCH("Customer ID", 'E4 TB Allocation Details'!$A$18:$L$18, 0),FALSE), 'E2 Allocators'!$B$15:$W$361, MATCH('O5 Details by Class &amp; Accounts'!AD$18, 'E2 Allocators'!$B$15:$W$15, 0),FALSE)*$G101)</f>
        <v>0</v>
      </c>
      <c r="AE101" s="1321">
        <f>IF(ISERROR(VLOOKUP(VLOOKUP($A101, 'E4 TB Allocation Details'!$A$18:$L$214, MATCH("Customer ID", 'E4 TB Allocation Details'!$A$18:$L$18, 0),FALSE), 'E2 Allocators'!$B$15:$W$361, MATCH('O5 Details by Class &amp; Accounts'!AE$18, 'E2 Allocators'!$B$15:$W$15, 0),FALSE)*$G101), 0, VLOOKUP(VLOOKUP($A101, 'E4 TB Allocation Details'!$A$18:$L$214, MATCH("Customer ID", 'E4 TB Allocation Details'!$A$18:$L$18, 0),FALSE), 'E2 Allocators'!$B$15:$W$361, MATCH('O5 Details by Class &amp; Accounts'!AE$18, 'E2 Allocators'!$B$15:$W$15, 0),FALSE)*$G101)</f>
        <v>0</v>
      </c>
      <c r="AF101" s="1321">
        <f>IF(ISERROR(VLOOKUP(VLOOKUP($A101, 'E4 TB Allocation Details'!$A$18:$L$214, MATCH("Customer ID", 'E4 TB Allocation Details'!$A$18:$L$18, 0),FALSE), 'E2 Allocators'!$B$15:$W$361, MATCH('O5 Details by Class &amp; Accounts'!AF$18, 'E2 Allocators'!$B$15:$W$15, 0),FALSE)*$G101), 0, VLOOKUP(VLOOKUP($A101, 'E4 TB Allocation Details'!$A$18:$L$214, MATCH("Customer ID", 'E4 TB Allocation Details'!$A$18:$L$18, 0),FALSE), 'E2 Allocators'!$B$15:$W$361, MATCH('O5 Details by Class &amp; Accounts'!AF$18, 'E2 Allocators'!$B$15:$W$15, 0),FALSE)*$G101)</f>
        <v>0</v>
      </c>
      <c r="AG101" s="1321">
        <f>IF(ISERROR(VLOOKUP(VLOOKUP($A101, 'E4 TB Allocation Details'!$A$18:$L$214, MATCH("Customer ID", 'E4 TB Allocation Details'!$A$18:$L$18, 0),FALSE), 'E2 Allocators'!$B$15:$W$361, MATCH('O5 Details by Class &amp; Accounts'!AG$18, 'E2 Allocators'!$B$15:$W$15, 0),FALSE)*$G101), 0, VLOOKUP(VLOOKUP($A101, 'E4 TB Allocation Details'!$A$18:$L$214, MATCH("Customer ID", 'E4 TB Allocation Details'!$A$18:$L$18, 0),FALSE), 'E2 Allocators'!$B$15:$W$361, MATCH('O5 Details by Class &amp; Accounts'!AG$18, 'E2 Allocators'!$B$15:$W$15, 0),FALSE)*$G101)</f>
        <v>0</v>
      </c>
      <c r="AH101" s="1321">
        <f>IF(ISERROR(VLOOKUP(VLOOKUP($A101, 'E4 TB Allocation Details'!$A$18:$L$214, MATCH("Customer ID", 'E4 TB Allocation Details'!$A$18:$L$18, 0),FALSE), 'E2 Allocators'!$B$15:$W$361, MATCH('O5 Details by Class &amp; Accounts'!AH$18, 'E2 Allocators'!$B$15:$W$15, 0),FALSE)*$G101), 0, VLOOKUP(VLOOKUP($A101, 'E4 TB Allocation Details'!$A$18:$L$214, MATCH("Customer ID", 'E4 TB Allocation Details'!$A$18:$L$18, 0),FALSE), 'E2 Allocators'!$B$15:$W$361, MATCH('O5 Details by Class &amp; Accounts'!AH$18, 'E2 Allocators'!$B$15:$W$15, 0),FALSE)*$G101)</f>
        <v>0</v>
      </c>
      <c r="AI101" s="1321">
        <f>IF(ISERROR(VLOOKUP(VLOOKUP($A101, 'E4 TB Allocation Details'!$A$18:$L$214, MATCH("Customer ID", 'E4 TB Allocation Details'!$A$18:$L$18, 0),FALSE), 'E2 Allocators'!$B$15:$W$361, MATCH('O5 Details by Class &amp; Accounts'!AI$18, 'E2 Allocators'!$B$15:$W$15, 0),FALSE)*$G101), 0, VLOOKUP(VLOOKUP($A101, 'E4 TB Allocation Details'!$A$18:$L$214, MATCH("Customer ID", 'E4 TB Allocation Details'!$A$18:$L$18, 0),FALSE), 'E2 Allocators'!$B$15:$W$361, MATCH('O5 Details by Class &amp; Accounts'!AI$18, 'E2 Allocators'!$B$15:$W$15, 0),FALSE)*$G101)</f>
        <v>0</v>
      </c>
      <c r="AJ101" s="1321">
        <f>IF(ISERROR(VLOOKUP(VLOOKUP($A101, 'E4 TB Allocation Details'!$A$18:$L$214, MATCH("Customer ID", 'E4 TB Allocation Details'!$A$18:$L$18, 0),FALSE), 'E2 Allocators'!$B$15:$W$361, MATCH('O5 Details by Class &amp; Accounts'!AJ$18, 'E2 Allocators'!$B$15:$W$15, 0),FALSE)*$G101), 0, VLOOKUP(VLOOKUP($A101, 'E4 TB Allocation Details'!$A$18:$L$214, MATCH("Customer ID", 'E4 TB Allocation Details'!$A$18:$L$18, 0),FALSE), 'E2 Allocators'!$B$15:$W$361, MATCH('O5 Details by Class &amp; Accounts'!AJ$18, 'E2 Allocators'!$B$15:$W$15, 0),FALSE)*$G101)</f>
        <v>0</v>
      </c>
      <c r="AK101" s="1321">
        <f>IF(ISERROR(VLOOKUP(VLOOKUP($A101, 'E4 TB Allocation Details'!$A$18:$L$214, MATCH("Customer ID", 'E4 TB Allocation Details'!$A$18:$L$18, 0),FALSE), 'E2 Allocators'!$B$15:$W$361, MATCH('O5 Details by Class &amp; Accounts'!AK$18, 'E2 Allocators'!$B$15:$W$15, 0),FALSE)*$G101), 0, VLOOKUP(VLOOKUP($A101, 'E4 TB Allocation Details'!$A$18:$L$214, MATCH("Customer ID", 'E4 TB Allocation Details'!$A$18:$L$18, 0),FALSE), 'E2 Allocators'!$B$15:$W$361, MATCH('O5 Details by Class &amp; Accounts'!AK$18, 'E2 Allocators'!$B$15:$W$15, 0),FALSE)*$G101)</f>
        <v>0</v>
      </c>
      <c r="AL101" s="1321">
        <f>IF(ISERROR(VLOOKUP(VLOOKUP($A101, 'E4 TB Allocation Details'!$A$18:$L$214, MATCH("Customer ID", 'E4 TB Allocation Details'!$A$18:$L$18, 0),FALSE), 'E2 Allocators'!$B$15:$W$361, MATCH('O5 Details by Class &amp; Accounts'!AL$18, 'E2 Allocators'!$B$15:$W$15, 0),FALSE)*$G101), 0, VLOOKUP(VLOOKUP($A101, 'E4 TB Allocation Details'!$A$18:$L$214, MATCH("Customer ID", 'E4 TB Allocation Details'!$A$18:$L$18, 0),FALSE), 'E2 Allocators'!$B$15:$W$361, MATCH('O5 Details by Class &amp; Accounts'!AL$18, 'E2 Allocators'!$B$15:$W$15, 0),FALSE)*$G101)</f>
        <v>0</v>
      </c>
      <c r="AM101" s="1321">
        <f>IF(ISERROR(VLOOKUP(VLOOKUP($A101, 'E4 TB Allocation Details'!$A$18:$L$214, MATCH("Customer ID", 'E4 TB Allocation Details'!$A$18:$L$18, 0),FALSE), 'E2 Allocators'!$B$15:$W$361, MATCH('O5 Details by Class &amp; Accounts'!AM$18, 'E2 Allocators'!$B$15:$W$15, 0),FALSE)*$G101), 0, VLOOKUP(VLOOKUP($A101, 'E4 TB Allocation Details'!$A$18:$L$214, MATCH("Customer ID", 'E4 TB Allocation Details'!$A$18:$L$18, 0),FALSE), 'E2 Allocators'!$B$15:$W$361, MATCH('O5 Details by Class &amp; Accounts'!AM$18, 'E2 Allocators'!$B$15:$W$15, 0),FALSE)*$G101)</f>
        <v>0</v>
      </c>
      <c r="AN101" s="1321">
        <f>IF(ISERROR(VLOOKUP(VLOOKUP($A101, 'E4 TB Allocation Details'!$A$18:$L$214, MATCH("Customer ID", 'E4 TB Allocation Details'!$A$18:$L$18, 0),FALSE), 'E2 Allocators'!$B$15:$W$361, MATCH('O5 Details by Class &amp; Accounts'!AN$18, 'E2 Allocators'!$B$15:$W$15, 0),FALSE)*$G101), 0, VLOOKUP(VLOOKUP($A101, 'E4 TB Allocation Details'!$A$18:$L$214, MATCH("Customer ID", 'E4 TB Allocation Details'!$A$18:$L$18, 0),FALSE), 'E2 Allocators'!$B$15:$W$361, MATCH('O5 Details by Class &amp; Accounts'!AN$18, 'E2 Allocators'!$B$15:$W$15, 0),FALSE)*$G101)</f>
        <v>0</v>
      </c>
      <c r="AO101" s="1321">
        <f>IF(ISERROR(VLOOKUP(VLOOKUP($A101, 'E4 TB Allocation Details'!$A$18:$L$214, MATCH("Customer ID", 'E4 TB Allocation Details'!$A$18:$L$18, 0),FALSE), 'E2 Allocators'!$B$15:$W$361, MATCH('O5 Details by Class &amp; Accounts'!AO$18, 'E2 Allocators'!$B$15:$W$15, 0),FALSE)*$G101), 0, VLOOKUP(VLOOKUP($A101, 'E4 TB Allocation Details'!$A$18:$L$214, MATCH("Customer ID", 'E4 TB Allocation Details'!$A$18:$L$18, 0),FALSE), 'E2 Allocators'!$B$15:$W$361, MATCH('O5 Details by Class &amp; Accounts'!AO$18, 'E2 Allocators'!$B$15:$W$15, 0),FALSE)*$G101)</f>
        <v>0</v>
      </c>
      <c r="AP101" s="1321">
        <f>IF(ISERROR(VLOOKUP(VLOOKUP($A101, 'E4 TB Allocation Details'!$A$18:$L$214, MATCH("Customer ID", 'E4 TB Allocation Details'!$A$18:$L$18, 0),FALSE), 'E2 Allocators'!$B$15:$W$361, MATCH('O5 Details by Class &amp; Accounts'!AP$18, 'E2 Allocators'!$B$15:$W$15, 0),FALSE)*$G101), 0, VLOOKUP(VLOOKUP($A101, 'E4 TB Allocation Details'!$A$18:$L$214, MATCH("Customer ID", 'E4 TB Allocation Details'!$A$18:$L$18, 0),FALSE), 'E2 Allocators'!$B$15:$W$361, MATCH('O5 Details by Class &amp; Accounts'!AP$18, 'E2 Allocators'!$B$15:$W$15, 0),FALSE)*$G101)</f>
        <v>0</v>
      </c>
      <c r="AQ101" s="1321">
        <f>IF(ISERROR(VLOOKUP(VLOOKUP($A101, 'E4 TB Allocation Details'!$A$18:$L$214, MATCH("Customer ID", 'E4 TB Allocation Details'!$A$18:$L$18, 0),FALSE), 'E2 Allocators'!$B$15:$W$361, MATCH('O5 Details by Class &amp; Accounts'!AQ$18, 'E2 Allocators'!$B$15:$W$15, 0),FALSE)*$G101), 0, VLOOKUP(VLOOKUP($A101, 'E4 TB Allocation Details'!$A$18:$L$214, MATCH("Customer ID", 'E4 TB Allocation Details'!$A$18:$L$18, 0),FALSE), 'E2 Allocators'!$B$15:$W$361, MATCH('O5 Details by Class &amp; Accounts'!AQ$18, 'E2 Allocators'!$B$15:$W$15, 0),FALSE)*$G101)</f>
        <v>0</v>
      </c>
      <c r="AR101" s="1321">
        <f>IF(ISERROR(VLOOKUP(VLOOKUP($A101, 'E4 TB Allocation Details'!$A$18:$L$214, MATCH("Customer ID", 'E4 TB Allocation Details'!$A$18:$L$18, 0),FALSE), 'E2 Allocators'!$B$15:$W$361, MATCH('O5 Details by Class &amp; Accounts'!AR$18, 'E2 Allocators'!$B$15:$W$15, 0),FALSE)*$G101), 0, VLOOKUP(VLOOKUP($A101, 'E4 TB Allocation Details'!$A$18:$L$214, MATCH("Customer ID", 'E4 TB Allocation Details'!$A$18:$L$18, 0),FALSE), 'E2 Allocators'!$B$15:$W$361, MATCH('O5 Details by Class &amp; Accounts'!AR$18, 'E2 Allocators'!$B$15:$W$15, 0),FALSE)*$G101)</f>
        <v>0</v>
      </c>
      <c r="AS101" s="1321">
        <f>IF(ISERROR(VLOOKUP(VLOOKUP($A101, 'E4 TB Allocation Details'!$A$18:$L$214, MATCH("Customer ID", 'E4 TB Allocation Details'!$A$18:$L$18, 0),FALSE), 'E2 Allocators'!$B$15:$W$361, MATCH('O5 Details by Class &amp; Accounts'!AS$18, 'E2 Allocators'!$B$15:$W$15, 0),FALSE)*$G101), 0, VLOOKUP(VLOOKUP($A101, 'E4 TB Allocation Details'!$A$18:$L$214, MATCH("Customer ID", 'E4 TB Allocation Details'!$A$18:$L$18, 0),FALSE), 'E2 Allocators'!$B$15:$W$361, MATCH('O5 Details by Class &amp; Accounts'!AS$18, 'E2 Allocators'!$B$15:$W$15, 0),FALSE)*$G101)</f>
        <v>0</v>
      </c>
      <c r="AT101" s="1321">
        <f>IF(ISERROR(VLOOKUP(VLOOKUP($A101, 'E4 TB Allocation Details'!$A$18:$L$214, MATCH("Customer ID", 'E4 TB Allocation Details'!$A$18:$L$18, 0),FALSE), 'E2 Allocators'!$B$15:$W$361, MATCH('O5 Details by Class &amp; Accounts'!AT$18, 'E2 Allocators'!$B$15:$W$15, 0),FALSE)*$G101), 0, VLOOKUP(VLOOKUP($A101, 'E4 TB Allocation Details'!$A$18:$L$214, MATCH("Customer ID", 'E4 TB Allocation Details'!$A$18:$L$18, 0),FALSE), 'E2 Allocators'!$B$15:$W$361, MATCH('O5 Details by Class &amp; Accounts'!AT$18, 'E2 Allocators'!$B$15:$W$15, 0),FALSE)*$G101)</f>
        <v>0</v>
      </c>
      <c r="AU101" s="1321">
        <f>IF(ISERROR(VLOOKUP(VLOOKUP($A101, 'E4 TB Allocation Details'!$A$18:$L$214, MATCH("Customer ID", 'E4 TB Allocation Details'!$A$18:$L$18, 0),FALSE), 'E2 Allocators'!$B$15:$W$361, MATCH('O5 Details by Class &amp; Accounts'!AU$18, 'E2 Allocators'!$B$15:$W$15, 0),FALSE)*$G101), 0, VLOOKUP(VLOOKUP($A101, 'E4 TB Allocation Details'!$A$18:$L$214, MATCH("Customer ID", 'E4 TB Allocation Details'!$A$18:$L$18, 0),FALSE), 'E2 Allocators'!$B$15:$W$361, MATCH('O5 Details by Class &amp; Accounts'!AU$18, 'E2 Allocators'!$B$15:$W$15, 0),FALSE)*$G101)</f>
        <v>0</v>
      </c>
      <c r="AV101" s="1321">
        <f>IF(ISERROR(VLOOKUP(VLOOKUP($A101, 'E4 TB Allocation Details'!$A$18:$L$214, MATCH("Customer ID", 'E4 TB Allocation Details'!$A$18:$L$18, 0),FALSE), 'E2 Allocators'!$B$15:$W$361, MATCH('O5 Details by Class &amp; Accounts'!AV$18, 'E2 Allocators'!$B$15:$W$15, 0),FALSE)*$G101), 0, VLOOKUP(VLOOKUP($A101, 'E4 TB Allocation Details'!$A$18:$L$214, MATCH("Customer ID", 'E4 TB Allocation Details'!$A$18:$L$18, 0),FALSE), 'E2 Allocators'!$B$15:$W$361, MATCH('O5 Details by Class &amp; Accounts'!AV$18, 'E2 Allocators'!$B$15:$W$15, 0),FALSE)*$G101)</f>
        <v>0</v>
      </c>
      <c r="AW101" s="1321">
        <f>IF(ISERROR(VLOOKUP(VLOOKUP($A101, 'E4 TB Allocation Details'!$A$18:$L$214, MATCH("Customer ID", 'E4 TB Allocation Details'!$A$18:$L$18, 0),FALSE), 'E2 Allocators'!$B$15:$W$361, MATCH('O5 Details by Class &amp; Accounts'!AW$18, 'E2 Allocators'!$B$15:$W$15, 0),FALSE)*$G101), 0, VLOOKUP(VLOOKUP($A101, 'E4 TB Allocation Details'!$A$18:$L$214, MATCH("Customer ID", 'E4 TB Allocation Details'!$A$18:$L$18, 0),FALSE), 'E2 Allocators'!$B$15:$W$361, MATCH('O5 Details by Class &amp; Accounts'!AW$18, 'E2 Allocators'!$B$15:$W$15, 0),FALSE)*$G101)</f>
        <v>0</v>
      </c>
      <c r="AX101" s="1321">
        <f t="shared" si="22"/>
        <v>0</v>
      </c>
      <c r="AY101" s="1321">
        <f>IF(ISERROR(VLOOKUP(VLOOKUP($A101, 'E4 TB Allocation Details'!$A$18:$L$214, MATCH("Misc ID", 'E4 TB Allocation Details'!$A$18:$L$18, 0),FALSE), 'E2 Allocators'!$B$15:$W$361, MATCH('O5 Details by Class &amp; Accounts'!AY$18, 'E2 Allocators'!$B$15:$W$15, 0),FALSE)*$E101), 0, VLOOKUP(VLOOKUP($A101, 'E4 TB Allocation Details'!$A$18:$L$214, MATCH("Misc ID", 'E4 TB Allocation Details'!$A$18:$L$18, 0),FALSE), 'E2 Allocators'!$B$15:$W$361, MATCH('O5 Details by Class &amp; Accounts'!AY$18, 'E2 Allocators'!$B$15:$W$15, 0),FALSE)*$E101)</f>
        <v>0</v>
      </c>
      <c r="AZ101" s="1321">
        <f>IF(ISERROR(VLOOKUP(VLOOKUP($A101, 'E4 TB Allocation Details'!$A$18:$L$214, MATCH("Misc ID", 'E4 TB Allocation Details'!$A$18:$L$18, 0),FALSE), 'E2 Allocators'!$B$15:$W$361, MATCH('O5 Details by Class &amp; Accounts'!AZ$18, 'E2 Allocators'!$B$15:$W$15, 0),FALSE)*$E101), 0, VLOOKUP(VLOOKUP($A101, 'E4 TB Allocation Details'!$A$18:$L$214, MATCH("Misc ID", 'E4 TB Allocation Details'!$A$18:$L$18, 0),FALSE), 'E2 Allocators'!$B$15:$W$361, MATCH('O5 Details by Class &amp; Accounts'!AZ$18, 'E2 Allocators'!$B$15:$W$15, 0),FALSE)*$E101)</f>
        <v>0</v>
      </c>
      <c r="BA101" s="1321">
        <f>IF(ISERROR(VLOOKUP(VLOOKUP($A101, 'E4 TB Allocation Details'!$A$18:$L$214, MATCH("Misc ID", 'E4 TB Allocation Details'!$A$18:$L$18, 0),FALSE), 'E2 Allocators'!$B$15:$W$361, MATCH('O5 Details by Class &amp; Accounts'!BA$18, 'E2 Allocators'!$B$15:$W$15, 0),FALSE)*$E101), 0, VLOOKUP(VLOOKUP($A101, 'E4 TB Allocation Details'!$A$18:$L$214, MATCH("Misc ID", 'E4 TB Allocation Details'!$A$18:$L$18, 0),FALSE), 'E2 Allocators'!$B$15:$W$361, MATCH('O5 Details by Class &amp; Accounts'!BA$18, 'E2 Allocators'!$B$15:$W$15, 0),FALSE)*$E101)</f>
        <v>0</v>
      </c>
      <c r="BB101" s="1321">
        <f>IF(ISERROR(VLOOKUP(VLOOKUP($A101, 'E4 TB Allocation Details'!$A$18:$L$214, MATCH("Misc ID", 'E4 TB Allocation Details'!$A$18:$L$18, 0),FALSE), 'E2 Allocators'!$B$15:$W$361, MATCH('O5 Details by Class &amp; Accounts'!BB$18, 'E2 Allocators'!$B$15:$W$15, 0),FALSE)*$E101), 0, VLOOKUP(VLOOKUP($A101, 'E4 TB Allocation Details'!$A$18:$L$214, MATCH("Misc ID", 'E4 TB Allocation Details'!$A$18:$L$18, 0),FALSE), 'E2 Allocators'!$B$15:$W$361, MATCH('O5 Details by Class &amp; Accounts'!BB$18, 'E2 Allocators'!$B$15:$W$15, 0),FALSE)*$E101)</f>
        <v>0</v>
      </c>
      <c r="BC101" s="1321">
        <f>IF(ISERROR(VLOOKUP(VLOOKUP($A101, 'E4 TB Allocation Details'!$A$18:$L$214, MATCH("Misc ID", 'E4 TB Allocation Details'!$A$18:$L$18, 0),FALSE), 'E2 Allocators'!$B$15:$W$361, MATCH('O5 Details by Class &amp; Accounts'!BC$18, 'E2 Allocators'!$B$15:$W$15, 0),FALSE)*$E101), 0, VLOOKUP(VLOOKUP($A101, 'E4 TB Allocation Details'!$A$18:$L$214, MATCH("Misc ID", 'E4 TB Allocation Details'!$A$18:$L$18, 0),FALSE), 'E2 Allocators'!$B$15:$W$361, MATCH('O5 Details by Class &amp; Accounts'!BC$18, 'E2 Allocators'!$B$15:$W$15, 0),FALSE)*$E101)</f>
        <v>0</v>
      </c>
      <c r="BD101" s="1321">
        <f>IF(ISERROR(VLOOKUP(VLOOKUP($A101, 'E4 TB Allocation Details'!$A$18:$L$214, MATCH("Misc ID", 'E4 TB Allocation Details'!$A$18:$L$18, 0),FALSE), 'E2 Allocators'!$B$15:$W$361, MATCH('O5 Details by Class &amp; Accounts'!BD$18, 'E2 Allocators'!$B$15:$W$15, 0),FALSE)*$E101), 0, VLOOKUP(VLOOKUP($A101, 'E4 TB Allocation Details'!$A$18:$L$214, MATCH("Misc ID", 'E4 TB Allocation Details'!$A$18:$L$18, 0),FALSE), 'E2 Allocators'!$B$15:$W$361, MATCH('O5 Details by Class &amp; Accounts'!BD$18, 'E2 Allocators'!$B$15:$W$15, 0),FALSE)*$E101)</f>
        <v>0</v>
      </c>
      <c r="BE101" s="1321">
        <f>IF(ISERROR(VLOOKUP(VLOOKUP($A101, 'E4 TB Allocation Details'!$A$18:$L$214, MATCH("Misc ID", 'E4 TB Allocation Details'!$A$18:$L$18, 0),FALSE), 'E2 Allocators'!$B$15:$W$361, MATCH('O5 Details by Class &amp; Accounts'!BE$18, 'E2 Allocators'!$B$15:$W$15, 0),FALSE)*$E101), 0, VLOOKUP(VLOOKUP($A101, 'E4 TB Allocation Details'!$A$18:$L$214, MATCH("Misc ID", 'E4 TB Allocation Details'!$A$18:$L$18, 0),FALSE), 'E2 Allocators'!$B$15:$W$361, MATCH('O5 Details by Class &amp; Accounts'!BE$18, 'E2 Allocators'!$B$15:$W$15, 0),FALSE)*$E101)</f>
        <v>0</v>
      </c>
      <c r="BF101" s="1321">
        <f>IF(ISERROR(VLOOKUP(VLOOKUP($A101, 'E4 TB Allocation Details'!$A$18:$L$214, MATCH("Misc ID", 'E4 TB Allocation Details'!$A$18:$L$18, 0),FALSE), 'E2 Allocators'!$B$15:$W$361, MATCH('O5 Details by Class &amp; Accounts'!BF$18, 'E2 Allocators'!$B$15:$W$15, 0),FALSE)*$E101), 0, VLOOKUP(VLOOKUP($A101, 'E4 TB Allocation Details'!$A$18:$L$214, MATCH("Misc ID", 'E4 TB Allocation Details'!$A$18:$L$18, 0),FALSE), 'E2 Allocators'!$B$15:$W$361, MATCH('O5 Details by Class &amp; Accounts'!BF$18, 'E2 Allocators'!$B$15:$W$15, 0),FALSE)*$E101)</f>
        <v>0</v>
      </c>
      <c r="BG101" s="1321">
        <f>IF(ISERROR(VLOOKUP(VLOOKUP($A101, 'E4 TB Allocation Details'!$A$18:$L$214, MATCH("Misc ID", 'E4 TB Allocation Details'!$A$18:$L$18, 0),FALSE), 'E2 Allocators'!$B$15:$W$361, MATCH('O5 Details by Class &amp; Accounts'!BG$18, 'E2 Allocators'!$B$15:$W$15, 0),FALSE)*$E101), 0, VLOOKUP(VLOOKUP($A101, 'E4 TB Allocation Details'!$A$18:$L$214, MATCH("Misc ID", 'E4 TB Allocation Details'!$A$18:$L$18, 0),FALSE), 'E2 Allocators'!$B$15:$W$361, MATCH('O5 Details by Class &amp; Accounts'!BG$18, 'E2 Allocators'!$B$15:$W$15, 0),FALSE)*$E101)</f>
        <v>0</v>
      </c>
      <c r="BH101" s="1321">
        <f>IF(ISERROR(VLOOKUP(VLOOKUP($A101, 'E4 TB Allocation Details'!$A$18:$L$214, MATCH("Misc ID", 'E4 TB Allocation Details'!$A$18:$L$18, 0),FALSE), 'E2 Allocators'!$B$15:$W$361, MATCH('O5 Details by Class &amp; Accounts'!BH$18, 'E2 Allocators'!$B$15:$W$15, 0),FALSE)*$E101), 0, VLOOKUP(VLOOKUP($A101, 'E4 TB Allocation Details'!$A$18:$L$214, MATCH("Misc ID", 'E4 TB Allocation Details'!$A$18:$L$18, 0),FALSE), 'E2 Allocators'!$B$15:$W$361, MATCH('O5 Details by Class &amp; Accounts'!BH$18, 'E2 Allocators'!$B$15:$W$15, 0),FALSE)*$E101)</f>
        <v>0</v>
      </c>
      <c r="BI101" s="1321">
        <f>IF(ISERROR(VLOOKUP(VLOOKUP($A101, 'E4 TB Allocation Details'!$A$18:$L$214, MATCH("Misc ID", 'E4 TB Allocation Details'!$A$18:$L$18, 0),FALSE), 'E2 Allocators'!$B$15:$W$361, MATCH('O5 Details by Class &amp; Accounts'!BI$18, 'E2 Allocators'!$B$15:$W$15, 0),FALSE)*$E101), 0, VLOOKUP(VLOOKUP($A101, 'E4 TB Allocation Details'!$A$18:$L$214, MATCH("Misc ID", 'E4 TB Allocation Details'!$A$18:$L$18, 0),FALSE), 'E2 Allocators'!$B$15:$W$361, MATCH('O5 Details by Class &amp; Accounts'!BI$18, 'E2 Allocators'!$B$15:$W$15, 0),FALSE)*$E101)</f>
        <v>0</v>
      </c>
      <c r="BJ101" s="1321">
        <f>IF(ISERROR(VLOOKUP(VLOOKUP($A101, 'E4 TB Allocation Details'!$A$18:$L$214, MATCH("Misc ID", 'E4 TB Allocation Details'!$A$18:$L$18, 0),FALSE), 'E2 Allocators'!$B$15:$W$361, MATCH('O5 Details by Class &amp; Accounts'!BJ$18, 'E2 Allocators'!$B$15:$W$15, 0),FALSE)*$E101), 0, VLOOKUP(VLOOKUP($A101, 'E4 TB Allocation Details'!$A$18:$L$214, MATCH("Misc ID", 'E4 TB Allocation Details'!$A$18:$L$18, 0),FALSE), 'E2 Allocators'!$B$15:$W$361, MATCH('O5 Details by Class &amp; Accounts'!BJ$18, 'E2 Allocators'!$B$15:$W$15, 0),FALSE)*$E101)</f>
        <v>0</v>
      </c>
      <c r="BK101" s="1321">
        <f>IF(ISERROR(VLOOKUP(VLOOKUP($A101, 'E4 TB Allocation Details'!$A$18:$L$214, MATCH("Misc ID", 'E4 TB Allocation Details'!$A$18:$L$18, 0),FALSE), 'E2 Allocators'!$B$15:$W$361, MATCH('O5 Details by Class &amp; Accounts'!BK$18, 'E2 Allocators'!$B$15:$W$15, 0),FALSE)*$E101), 0, VLOOKUP(VLOOKUP($A101, 'E4 TB Allocation Details'!$A$18:$L$214, MATCH("Misc ID", 'E4 TB Allocation Details'!$A$18:$L$18, 0),FALSE), 'E2 Allocators'!$B$15:$W$361, MATCH('O5 Details by Class &amp; Accounts'!BK$18, 'E2 Allocators'!$B$15:$W$15, 0),FALSE)*$E101)</f>
        <v>0</v>
      </c>
      <c r="BL101" s="1321">
        <f>IF(ISERROR(VLOOKUP(VLOOKUP($A101, 'E4 TB Allocation Details'!$A$18:$L$214, MATCH("Misc ID", 'E4 TB Allocation Details'!$A$18:$L$18, 0),FALSE), 'E2 Allocators'!$B$15:$W$361, MATCH('O5 Details by Class &amp; Accounts'!BL$18, 'E2 Allocators'!$B$15:$W$15, 0),FALSE)*$E101), 0, VLOOKUP(VLOOKUP($A101, 'E4 TB Allocation Details'!$A$18:$L$214, MATCH("Misc ID", 'E4 TB Allocation Details'!$A$18:$L$18, 0),FALSE), 'E2 Allocators'!$B$15:$W$361, MATCH('O5 Details by Class &amp; Accounts'!BL$18, 'E2 Allocators'!$B$15:$W$15, 0),FALSE)*$E101)</f>
        <v>0</v>
      </c>
      <c r="BM101" s="1321">
        <f>IF(ISERROR(VLOOKUP(VLOOKUP($A101, 'E4 TB Allocation Details'!$A$18:$L$214, MATCH("Misc ID", 'E4 TB Allocation Details'!$A$18:$L$18, 0),FALSE), 'E2 Allocators'!$B$15:$W$361, MATCH('O5 Details by Class &amp; Accounts'!BM$18, 'E2 Allocators'!$B$15:$W$15, 0),FALSE)*$E101), 0, VLOOKUP(VLOOKUP($A101, 'E4 TB Allocation Details'!$A$18:$L$214, MATCH("Misc ID", 'E4 TB Allocation Details'!$A$18:$L$18, 0),FALSE), 'E2 Allocators'!$B$15:$W$361, MATCH('O5 Details by Class &amp; Accounts'!BM$18, 'E2 Allocators'!$B$15:$W$15, 0),FALSE)*$E101)</f>
        <v>0</v>
      </c>
      <c r="BN101" s="1321">
        <f>IF(ISERROR(VLOOKUP(VLOOKUP($A101, 'E4 TB Allocation Details'!$A$18:$L$214, MATCH("Misc ID", 'E4 TB Allocation Details'!$A$18:$L$18, 0),FALSE), 'E2 Allocators'!$B$15:$W$361, MATCH('O5 Details by Class &amp; Accounts'!BN$18, 'E2 Allocators'!$B$15:$W$15, 0),FALSE)*$E101), 0, VLOOKUP(VLOOKUP($A101, 'E4 TB Allocation Details'!$A$18:$L$214, MATCH("Misc ID", 'E4 TB Allocation Details'!$A$18:$L$18, 0),FALSE), 'E2 Allocators'!$B$15:$W$361, MATCH('O5 Details by Class &amp; Accounts'!BN$18, 'E2 Allocators'!$B$15:$W$15, 0),FALSE)*$E101)</f>
        <v>0</v>
      </c>
      <c r="BO101" s="1321">
        <f>IF(ISERROR(VLOOKUP(VLOOKUP($A101, 'E4 TB Allocation Details'!$A$18:$L$214, MATCH("Misc ID", 'E4 TB Allocation Details'!$A$18:$L$18, 0),FALSE), 'E2 Allocators'!$B$15:$W$361, MATCH('O5 Details by Class &amp; Accounts'!BO$18, 'E2 Allocators'!$B$15:$W$15, 0),FALSE)*$E101), 0, VLOOKUP(VLOOKUP($A101, 'E4 TB Allocation Details'!$A$18:$L$214, MATCH("Misc ID", 'E4 TB Allocation Details'!$A$18:$L$18, 0),FALSE), 'E2 Allocators'!$B$15:$W$361, MATCH('O5 Details by Class &amp; Accounts'!BO$18, 'E2 Allocators'!$B$15:$W$15, 0),FALSE)*$E101)</f>
        <v>0</v>
      </c>
      <c r="BP101" s="1321">
        <f>IF(ISERROR(VLOOKUP(VLOOKUP($A101, 'E4 TB Allocation Details'!$A$18:$L$214, MATCH("Misc ID", 'E4 TB Allocation Details'!$A$18:$L$18, 0),FALSE), 'E2 Allocators'!$B$15:$W$361, MATCH('O5 Details by Class &amp; Accounts'!BP$18, 'E2 Allocators'!$B$15:$W$15, 0),FALSE)*$E101), 0, VLOOKUP(VLOOKUP($A101, 'E4 TB Allocation Details'!$A$18:$L$214, MATCH("Misc ID", 'E4 TB Allocation Details'!$A$18:$L$18, 0),FALSE), 'E2 Allocators'!$B$15:$W$361, MATCH('O5 Details by Class &amp; Accounts'!BP$18, 'E2 Allocators'!$B$15:$W$15, 0),FALSE)*$E101)</f>
        <v>0</v>
      </c>
      <c r="BQ101" s="1321">
        <f>IF(ISERROR(VLOOKUP(VLOOKUP($A101, 'E4 TB Allocation Details'!$A$18:$L$214, MATCH("Misc ID", 'E4 TB Allocation Details'!$A$18:$L$18, 0),FALSE), 'E2 Allocators'!$B$15:$W$361, MATCH('O5 Details by Class &amp; Accounts'!BQ$18, 'E2 Allocators'!$B$15:$W$15, 0),FALSE)*$E101), 0, VLOOKUP(VLOOKUP($A101, 'E4 TB Allocation Details'!$A$18:$L$214, MATCH("Misc ID", 'E4 TB Allocation Details'!$A$18:$L$18, 0),FALSE), 'E2 Allocators'!$B$15:$W$361, MATCH('O5 Details by Class &amp; Accounts'!BQ$18, 'E2 Allocators'!$B$15:$W$15, 0),FALSE)*$E101)</f>
        <v>0</v>
      </c>
      <c r="BR101" s="1321">
        <f>IF(ISERROR(VLOOKUP(VLOOKUP($A101, 'E4 TB Allocation Details'!$A$18:$L$214, MATCH("Misc ID", 'E4 TB Allocation Details'!$A$18:$L$18, 0),FALSE), 'E2 Allocators'!$B$15:$W$361, MATCH('O5 Details by Class &amp; Accounts'!BR$18, 'E2 Allocators'!$B$15:$W$15, 0),FALSE)*$E101), 0, VLOOKUP(VLOOKUP($A101, 'E4 TB Allocation Details'!$A$18:$L$214, MATCH("Misc ID", 'E4 TB Allocation Details'!$A$18:$L$18, 0),FALSE), 'E2 Allocators'!$B$15:$W$361, MATCH('O5 Details by Class &amp; Accounts'!BR$18, 'E2 Allocators'!$B$15:$W$15, 0),FALSE)*$E101)</f>
        <v>0</v>
      </c>
      <c r="BS101" s="1321">
        <f t="shared" si="23"/>
        <v>0</v>
      </c>
      <c r="BT101" s="1321">
        <f>IF(ISERROR(VLOOKUP(VLOOKUP($A101, 'E4 TB Allocation Details'!$A$18:$L$214, MATCH("A &amp; G ID", 'E4 TB Allocation Details'!$A$18:$L$18, 0),FALSE), 'E2 Allocators'!$B$15:$W$361, MATCH('O5 Details by Class &amp; Accounts'!BT$18, 'E2 Allocators'!$B$15:$W$15, 0),FALSE)*$E101), 0, VLOOKUP(VLOOKUP($A101, 'E4 TB Allocation Details'!$A$18:$L$214, MATCH("A &amp; G ID", 'E4 TB Allocation Details'!$A$18:$L$18, 0),FALSE), 'E2 Allocators'!$B$15:$W$361, MATCH('O5 Details by Class &amp; Accounts'!BT$18, 'E2 Allocators'!$B$15:$W$15, 0),FALSE)*$E101)</f>
        <v>0</v>
      </c>
      <c r="BU101" s="1321">
        <f>IF(ISERROR(VLOOKUP(VLOOKUP($A101, 'E4 TB Allocation Details'!$A$18:$L$214, MATCH("A &amp; G ID", 'E4 TB Allocation Details'!$A$18:$L$18, 0),FALSE), 'E2 Allocators'!$B$15:$W$361, MATCH('O5 Details by Class &amp; Accounts'!BU$18, 'E2 Allocators'!$B$15:$W$15, 0),FALSE)*$E101), 0, VLOOKUP(VLOOKUP($A101, 'E4 TB Allocation Details'!$A$18:$L$214, MATCH("A &amp; G ID", 'E4 TB Allocation Details'!$A$18:$L$18, 0),FALSE), 'E2 Allocators'!$B$15:$W$361, MATCH('O5 Details by Class &amp; Accounts'!BU$18, 'E2 Allocators'!$B$15:$W$15, 0),FALSE)*$E101)</f>
        <v>0</v>
      </c>
      <c r="BV101" s="1321">
        <f>IF(ISERROR(VLOOKUP(VLOOKUP($A101, 'E4 TB Allocation Details'!$A$18:$L$214, MATCH("A &amp; G ID", 'E4 TB Allocation Details'!$A$18:$L$18, 0),FALSE), 'E2 Allocators'!$B$15:$W$361, MATCH('O5 Details by Class &amp; Accounts'!BV$18, 'E2 Allocators'!$B$15:$W$15, 0),FALSE)*$E101), 0, VLOOKUP(VLOOKUP($A101, 'E4 TB Allocation Details'!$A$18:$L$214, MATCH("A &amp; G ID", 'E4 TB Allocation Details'!$A$18:$L$18, 0),FALSE), 'E2 Allocators'!$B$15:$W$361, MATCH('O5 Details by Class &amp; Accounts'!BV$18, 'E2 Allocators'!$B$15:$W$15, 0),FALSE)*$E101)</f>
        <v>0</v>
      </c>
      <c r="BW101" s="1321">
        <f>IF(ISERROR(VLOOKUP(VLOOKUP($A101, 'E4 TB Allocation Details'!$A$18:$L$214, MATCH("A &amp; G ID", 'E4 TB Allocation Details'!$A$18:$L$18, 0),FALSE), 'E2 Allocators'!$B$15:$W$361, MATCH('O5 Details by Class &amp; Accounts'!BW$18, 'E2 Allocators'!$B$15:$W$15, 0),FALSE)*$E101), 0, VLOOKUP(VLOOKUP($A101, 'E4 TB Allocation Details'!$A$18:$L$214, MATCH("A &amp; G ID", 'E4 TB Allocation Details'!$A$18:$L$18, 0),FALSE), 'E2 Allocators'!$B$15:$W$361, MATCH('O5 Details by Class &amp; Accounts'!BW$18, 'E2 Allocators'!$B$15:$W$15, 0),FALSE)*$E101)</f>
        <v>0</v>
      </c>
      <c r="BX101" s="1321">
        <f>IF(ISERROR(VLOOKUP(VLOOKUP($A101, 'E4 TB Allocation Details'!$A$18:$L$214, MATCH("A &amp; G ID", 'E4 TB Allocation Details'!$A$18:$L$18, 0),FALSE), 'E2 Allocators'!$B$15:$W$361, MATCH('O5 Details by Class &amp; Accounts'!BX$18, 'E2 Allocators'!$B$15:$W$15, 0),FALSE)*$E101), 0, VLOOKUP(VLOOKUP($A101, 'E4 TB Allocation Details'!$A$18:$L$214, MATCH("A &amp; G ID", 'E4 TB Allocation Details'!$A$18:$L$18, 0),FALSE), 'E2 Allocators'!$B$15:$W$361, MATCH('O5 Details by Class &amp; Accounts'!BX$18, 'E2 Allocators'!$B$15:$W$15, 0),FALSE)*$E101)</f>
        <v>0</v>
      </c>
      <c r="BY101" s="1321">
        <f>IF(ISERROR(VLOOKUP(VLOOKUP($A101, 'E4 TB Allocation Details'!$A$18:$L$214, MATCH("A &amp; G ID", 'E4 TB Allocation Details'!$A$18:$L$18, 0),FALSE), 'E2 Allocators'!$B$15:$W$361, MATCH('O5 Details by Class &amp; Accounts'!BY$18, 'E2 Allocators'!$B$15:$W$15, 0),FALSE)*$E101), 0, VLOOKUP(VLOOKUP($A101, 'E4 TB Allocation Details'!$A$18:$L$214, MATCH("A &amp; G ID", 'E4 TB Allocation Details'!$A$18:$L$18, 0),FALSE), 'E2 Allocators'!$B$15:$W$361, MATCH('O5 Details by Class &amp; Accounts'!BY$18, 'E2 Allocators'!$B$15:$W$15, 0),FALSE)*$E101)</f>
        <v>0</v>
      </c>
      <c r="BZ101" s="1321">
        <f>IF(ISERROR(VLOOKUP(VLOOKUP($A101, 'E4 TB Allocation Details'!$A$18:$L$214, MATCH("A &amp; G ID", 'E4 TB Allocation Details'!$A$18:$L$18, 0),FALSE), 'E2 Allocators'!$B$15:$W$361, MATCH('O5 Details by Class &amp; Accounts'!BZ$18, 'E2 Allocators'!$B$15:$W$15, 0),FALSE)*$E101), 0, VLOOKUP(VLOOKUP($A101, 'E4 TB Allocation Details'!$A$18:$L$214, MATCH("A &amp; G ID", 'E4 TB Allocation Details'!$A$18:$L$18, 0),FALSE), 'E2 Allocators'!$B$15:$W$361, MATCH('O5 Details by Class &amp; Accounts'!BZ$18, 'E2 Allocators'!$B$15:$W$15, 0),FALSE)*$E101)</f>
        <v>0</v>
      </c>
      <c r="CA101" s="1321">
        <f>IF(ISERROR(VLOOKUP(VLOOKUP($A101, 'E4 TB Allocation Details'!$A$18:$L$214, MATCH("A &amp; G ID", 'E4 TB Allocation Details'!$A$18:$L$18, 0),FALSE), 'E2 Allocators'!$B$15:$W$361, MATCH('O5 Details by Class &amp; Accounts'!CA$18, 'E2 Allocators'!$B$15:$W$15, 0),FALSE)*$E101), 0, VLOOKUP(VLOOKUP($A101, 'E4 TB Allocation Details'!$A$18:$L$214, MATCH("A &amp; G ID", 'E4 TB Allocation Details'!$A$18:$L$18, 0),FALSE), 'E2 Allocators'!$B$15:$W$361, MATCH('O5 Details by Class &amp; Accounts'!CA$18, 'E2 Allocators'!$B$15:$W$15, 0),FALSE)*$E101)</f>
        <v>0</v>
      </c>
      <c r="CB101" s="1321">
        <f>IF(ISERROR(VLOOKUP(VLOOKUP($A101, 'E4 TB Allocation Details'!$A$18:$L$214, MATCH("A &amp; G ID", 'E4 TB Allocation Details'!$A$18:$L$18, 0),FALSE), 'E2 Allocators'!$B$15:$W$361, MATCH('O5 Details by Class &amp; Accounts'!CB$18, 'E2 Allocators'!$B$15:$W$15, 0),FALSE)*$E101), 0, VLOOKUP(VLOOKUP($A101, 'E4 TB Allocation Details'!$A$18:$L$214, MATCH("A &amp; G ID", 'E4 TB Allocation Details'!$A$18:$L$18, 0),FALSE), 'E2 Allocators'!$B$15:$W$361, MATCH('O5 Details by Class &amp; Accounts'!CB$18, 'E2 Allocators'!$B$15:$W$15, 0),FALSE)*$E101)</f>
        <v>0</v>
      </c>
      <c r="CC101" s="1321">
        <f>IF(ISERROR(VLOOKUP(VLOOKUP($A101, 'E4 TB Allocation Details'!$A$18:$L$214, MATCH("A &amp; G ID", 'E4 TB Allocation Details'!$A$18:$L$18, 0),FALSE), 'E2 Allocators'!$B$15:$W$361, MATCH('O5 Details by Class &amp; Accounts'!CC$18, 'E2 Allocators'!$B$15:$W$15, 0),FALSE)*$E101), 0, VLOOKUP(VLOOKUP($A101, 'E4 TB Allocation Details'!$A$18:$L$214, MATCH("A &amp; G ID", 'E4 TB Allocation Details'!$A$18:$L$18, 0),FALSE), 'E2 Allocators'!$B$15:$W$361, MATCH('O5 Details by Class &amp; Accounts'!CC$18, 'E2 Allocators'!$B$15:$W$15, 0),FALSE)*$E101)</f>
        <v>0</v>
      </c>
      <c r="CD101" s="1321">
        <f>IF(ISERROR(VLOOKUP(VLOOKUP($A101, 'E4 TB Allocation Details'!$A$18:$L$214, MATCH("A &amp; G ID", 'E4 TB Allocation Details'!$A$18:$L$18, 0),FALSE), 'E2 Allocators'!$B$15:$W$361, MATCH('O5 Details by Class &amp; Accounts'!CD$18, 'E2 Allocators'!$B$15:$W$15, 0),FALSE)*$E101), 0, VLOOKUP(VLOOKUP($A101, 'E4 TB Allocation Details'!$A$18:$L$214, MATCH("A &amp; G ID", 'E4 TB Allocation Details'!$A$18:$L$18, 0),FALSE), 'E2 Allocators'!$B$15:$W$361, MATCH('O5 Details by Class &amp; Accounts'!CD$18, 'E2 Allocators'!$B$15:$W$15, 0),FALSE)*$E101)</f>
        <v>0</v>
      </c>
      <c r="CE101" s="1321">
        <f>IF(ISERROR(VLOOKUP(VLOOKUP($A101, 'E4 TB Allocation Details'!$A$18:$L$214, MATCH("A &amp; G ID", 'E4 TB Allocation Details'!$A$18:$L$18, 0),FALSE), 'E2 Allocators'!$B$15:$W$361, MATCH('O5 Details by Class &amp; Accounts'!CE$18, 'E2 Allocators'!$B$15:$W$15, 0),FALSE)*$E101), 0, VLOOKUP(VLOOKUP($A101, 'E4 TB Allocation Details'!$A$18:$L$214, MATCH("A &amp; G ID", 'E4 TB Allocation Details'!$A$18:$L$18, 0),FALSE), 'E2 Allocators'!$B$15:$W$361, MATCH('O5 Details by Class &amp; Accounts'!CE$18, 'E2 Allocators'!$B$15:$W$15, 0),FALSE)*$E101)</f>
        <v>0</v>
      </c>
      <c r="CF101" s="1321">
        <f>IF(ISERROR(VLOOKUP(VLOOKUP($A101, 'E4 TB Allocation Details'!$A$18:$L$214, MATCH("A &amp; G ID", 'E4 TB Allocation Details'!$A$18:$L$18, 0),FALSE), 'E2 Allocators'!$B$15:$W$361, MATCH('O5 Details by Class &amp; Accounts'!CF$18, 'E2 Allocators'!$B$15:$W$15, 0),FALSE)*$E101), 0, VLOOKUP(VLOOKUP($A101, 'E4 TB Allocation Details'!$A$18:$L$214, MATCH("A &amp; G ID", 'E4 TB Allocation Details'!$A$18:$L$18, 0),FALSE), 'E2 Allocators'!$B$15:$W$361, MATCH('O5 Details by Class &amp; Accounts'!CF$18, 'E2 Allocators'!$B$15:$W$15, 0),FALSE)*$E101)</f>
        <v>0</v>
      </c>
      <c r="CG101" s="1321">
        <f>IF(ISERROR(VLOOKUP(VLOOKUP($A101, 'E4 TB Allocation Details'!$A$18:$L$214, MATCH("A &amp; G ID", 'E4 TB Allocation Details'!$A$18:$L$18, 0),FALSE), 'E2 Allocators'!$B$15:$W$361, MATCH('O5 Details by Class &amp; Accounts'!CG$18, 'E2 Allocators'!$B$15:$W$15, 0),FALSE)*$E101), 0, VLOOKUP(VLOOKUP($A101, 'E4 TB Allocation Details'!$A$18:$L$214, MATCH("A &amp; G ID", 'E4 TB Allocation Details'!$A$18:$L$18, 0),FALSE), 'E2 Allocators'!$B$15:$W$361, MATCH('O5 Details by Class &amp; Accounts'!CG$18, 'E2 Allocators'!$B$15:$W$15, 0),FALSE)*$E101)</f>
        <v>0</v>
      </c>
      <c r="CH101" s="1321">
        <f>IF(ISERROR(VLOOKUP(VLOOKUP($A101, 'E4 TB Allocation Details'!$A$18:$L$214, MATCH("A &amp; G ID", 'E4 TB Allocation Details'!$A$18:$L$18, 0),FALSE), 'E2 Allocators'!$B$15:$W$361, MATCH('O5 Details by Class &amp; Accounts'!CH$18, 'E2 Allocators'!$B$15:$W$15, 0),FALSE)*$E101), 0, VLOOKUP(VLOOKUP($A101, 'E4 TB Allocation Details'!$A$18:$L$214, MATCH("A &amp; G ID", 'E4 TB Allocation Details'!$A$18:$L$18, 0),FALSE), 'E2 Allocators'!$B$15:$W$361, MATCH('O5 Details by Class &amp; Accounts'!CH$18, 'E2 Allocators'!$B$15:$W$15, 0),FALSE)*$E101)</f>
        <v>0</v>
      </c>
      <c r="CI101" s="1321">
        <f>IF(ISERROR(VLOOKUP(VLOOKUP($A101, 'E4 TB Allocation Details'!$A$18:$L$214, MATCH("A &amp; G ID", 'E4 TB Allocation Details'!$A$18:$L$18, 0),FALSE), 'E2 Allocators'!$B$15:$W$361, MATCH('O5 Details by Class &amp; Accounts'!CI$18, 'E2 Allocators'!$B$15:$W$15, 0),FALSE)*$E101), 0, VLOOKUP(VLOOKUP($A101, 'E4 TB Allocation Details'!$A$18:$L$214, MATCH("A &amp; G ID", 'E4 TB Allocation Details'!$A$18:$L$18, 0),FALSE), 'E2 Allocators'!$B$15:$W$361, MATCH('O5 Details by Class &amp; Accounts'!CI$18, 'E2 Allocators'!$B$15:$W$15, 0),FALSE)*$E101)</f>
        <v>0</v>
      </c>
      <c r="CJ101" s="1321">
        <f>IF(ISERROR(VLOOKUP(VLOOKUP($A101, 'E4 TB Allocation Details'!$A$18:$L$214, MATCH("A &amp; G ID", 'E4 TB Allocation Details'!$A$18:$L$18, 0),FALSE), 'E2 Allocators'!$B$15:$W$361, MATCH('O5 Details by Class &amp; Accounts'!CJ$18, 'E2 Allocators'!$B$15:$W$15, 0),FALSE)*$E101), 0, VLOOKUP(VLOOKUP($A101, 'E4 TB Allocation Details'!$A$18:$L$214, MATCH("A &amp; G ID", 'E4 TB Allocation Details'!$A$18:$L$18, 0),FALSE), 'E2 Allocators'!$B$15:$W$361, MATCH('O5 Details by Class &amp; Accounts'!CJ$18, 'E2 Allocators'!$B$15:$W$15, 0),FALSE)*$E101)</f>
        <v>0</v>
      </c>
      <c r="CK101" s="1321">
        <f>IF(ISERROR(VLOOKUP(VLOOKUP($A101, 'E4 TB Allocation Details'!$A$18:$L$214, MATCH("A &amp; G ID", 'E4 TB Allocation Details'!$A$18:$L$18, 0),FALSE), 'E2 Allocators'!$B$15:$W$361, MATCH('O5 Details by Class &amp; Accounts'!CK$18, 'E2 Allocators'!$B$15:$W$15, 0),FALSE)*$E101), 0, VLOOKUP(VLOOKUP($A101, 'E4 TB Allocation Details'!$A$18:$L$214, MATCH("A &amp; G ID", 'E4 TB Allocation Details'!$A$18:$L$18, 0),FALSE), 'E2 Allocators'!$B$15:$W$361, MATCH('O5 Details by Class &amp; Accounts'!CK$18, 'E2 Allocators'!$B$15:$W$15, 0),FALSE)*$E101)</f>
        <v>0</v>
      </c>
      <c r="CL101" s="1321">
        <f>IF(ISERROR(VLOOKUP(VLOOKUP($A101, 'E4 TB Allocation Details'!$A$18:$L$214, MATCH("A &amp; G ID", 'E4 TB Allocation Details'!$A$18:$L$18, 0),FALSE), 'E2 Allocators'!$B$15:$W$361, MATCH('O5 Details by Class &amp; Accounts'!CL$18, 'E2 Allocators'!$B$15:$W$15, 0),FALSE)*$E101), 0, VLOOKUP(VLOOKUP($A101, 'E4 TB Allocation Details'!$A$18:$L$214, MATCH("A &amp; G ID", 'E4 TB Allocation Details'!$A$18:$L$18, 0),FALSE), 'E2 Allocators'!$B$15:$W$361, MATCH('O5 Details by Class &amp; Accounts'!CL$18, 'E2 Allocators'!$B$15:$W$15, 0),FALSE)*$E101)</f>
        <v>0</v>
      </c>
      <c r="CM101" s="1321">
        <f>IF(ISERROR(VLOOKUP(VLOOKUP($A101, 'E4 TB Allocation Details'!$A$18:$L$214, MATCH("A &amp; G ID", 'E4 TB Allocation Details'!$A$18:$L$18, 0),FALSE), 'E2 Allocators'!$B$15:$W$361, MATCH('O5 Details by Class &amp; Accounts'!CM$18, 'E2 Allocators'!$B$15:$W$15, 0),FALSE)*$E101), 0, VLOOKUP(VLOOKUP($A101, 'E4 TB Allocation Details'!$A$18:$L$214, MATCH("A &amp; G ID", 'E4 TB Allocation Details'!$A$18:$L$18, 0),FALSE), 'E2 Allocators'!$B$15:$W$361, MATCH('O5 Details by Class &amp; Accounts'!CM$18, 'E2 Allocators'!$B$15:$W$15, 0),FALSE)*$E101)</f>
        <v>0</v>
      </c>
      <c r="CN101" s="1321">
        <f t="shared" si="24"/>
        <v>0</v>
      </c>
      <c r="CO101" s="1650">
        <f t="shared" si="25"/>
        <v>0</v>
      </c>
      <c r="CQ101" s="1898" t="s">
        <v>1195</v>
      </c>
    </row>
    <row r="102" spans="1:95" s="64" customFormat="1" ht="25.5">
      <c r="A102" s="1092">
        <v>4315</v>
      </c>
      <c r="B102" s="1093" t="s">
        <v>1410</v>
      </c>
      <c r="C102" s="1647">
        <f>IF(ISERROR(VLOOKUP($A102,'I3 TB Data'!$A$19:$H$484,MATCH('O5 Details by Class &amp; Accounts'!$C$18, 'I3 TB Data'!$A$19:$H$19,0),0)), 0, VLOOKUP($A102,'I3 TB Data'!$A$19:$H$484,MATCH('O5 Details by Class &amp; Accounts'!$C$18,'I3 TB Data'!$A$19:$H$19,0),0))</f>
        <v>0</v>
      </c>
      <c r="D102" s="1648"/>
      <c r="E102" s="1647">
        <f t="shared" si="17"/>
        <v>0</v>
      </c>
      <c r="F102" s="1649">
        <f>IF(ISERROR(VLOOKUP($A102, 'E1 Categorization'!A33:E124, MATCH("Customer Component", 'E1 Categorization'!$A$33:$E$33,0), 0)), 0, IF(VLOOKUP($A102, 'E1 Categorization'!A33:E124, MATCH("Customer Component", 'E1 Categorization'!$A$33:$E$33,0), 0)=0, 'O5 Details by Class &amp; Accounts'!$E102, IF(AND(VLOOKUP($A102, 'E1 Categorization'!A33:E124, MATCH("Customer Component", 'E1 Categorization'!$A$33:$E$33,0), 0) &gt;0, VLOOKUP($A102, 'E1 Categorization'!A33:E124, MATCH("Customer Component", 'E1 Categorization'!$A$33:$E$33,0), 0)&lt;1), 'O5 Details by Class &amp; Accounts'!$E102*(1-VLOOKUP($A102, 'E1 Categorization'!A33:E124, MATCH("Customer Component", 'E1 Categorization'!$A$33:$E$33,0), 0)), 0)))</f>
        <v>0</v>
      </c>
      <c r="G102" s="1649">
        <f>IF(ISERROR(VLOOKUP($A102, 'E1 Categorization'!A33:E124, MATCH("Customer Component", 'E1 Categorization'!$A$33:$E$33,0), 0)),0, IF(VLOOKUP($A102, 'E1 Categorization'!A33:E124, MATCH("Customer Component", 'E1 Categorization'!$A$33:$E$33,0), 0)=0, 0, IF(AND(VLOOKUP($A102, 'E1 Categorization'!A33:E124, MATCH("Customer Component", 'E1 Categorization'!$A$33:$E$33,0), 0) &gt;0, VLOOKUP($A102, 'E1 Categorization'!A33:E124, MATCH("Customer Component", 'E1 Categorization'!$A$33:$E$33,0), 0)&lt;1), 'O5 Details by Class &amp; Accounts'!$E102*(VLOOKUP($A102, 'E1 Categorization'!A33:E124, MATCH("Customer Component", 'E1 Categorization'!$A$33:$E$33,0), 0)), 'O5 Details by Class &amp; Accounts'!$E102)))</f>
        <v>0</v>
      </c>
      <c r="H102" s="1321">
        <f t="shared" si="20"/>
        <v>0</v>
      </c>
      <c r="I102" s="1321">
        <f>IF(ISERROR(VLOOKUP(VLOOKUP($A102, 'E4 TB Allocation Details'!$A$18:$L$214, MATCH("Demand ID", 'E4 TB Allocation Details'!$A$18:$L$18, 0),FALSE), 'E2 Allocators'!$B$15:$W$361, MATCH('O5 Details by Class &amp; Accounts'!I$18, 'E2 Allocators'!$B$15:$W$15, 0),FALSE)*$F102), 0, VLOOKUP(VLOOKUP($A102, 'E4 TB Allocation Details'!$A$18:$L$214, MATCH("Demand ID", 'E4 TB Allocation Details'!$A$18:$L$18, 0),FALSE), 'E2 Allocators'!$B$15:$W$361, MATCH('O5 Details by Class &amp; Accounts'!I$18, 'E2 Allocators'!$B$15:$W$15, 0),FALSE)*$F102)</f>
        <v>0</v>
      </c>
      <c r="J102" s="1321">
        <f>IF(ISERROR(VLOOKUP(VLOOKUP($A102, 'E4 TB Allocation Details'!$A$18:$L$214, MATCH("Demand ID", 'E4 TB Allocation Details'!$A$18:$L$18, 0),FALSE), 'E2 Allocators'!$B$15:$W$361, MATCH('O5 Details by Class &amp; Accounts'!J$18, 'E2 Allocators'!$B$15:$W$15, 0),FALSE)*$F102), 0, VLOOKUP(VLOOKUP($A102, 'E4 TB Allocation Details'!$A$18:$L$214, MATCH("Demand ID", 'E4 TB Allocation Details'!$A$18:$L$18, 0),FALSE), 'E2 Allocators'!$B$15:$W$361, MATCH('O5 Details by Class &amp; Accounts'!J$18, 'E2 Allocators'!$B$15:$W$15, 0),FALSE)*$F102)</f>
        <v>0</v>
      </c>
      <c r="K102" s="1321">
        <f>IF(ISERROR(VLOOKUP(VLOOKUP($A102, 'E4 TB Allocation Details'!$A$18:$L$214, MATCH("Demand ID", 'E4 TB Allocation Details'!$A$18:$L$18, 0),FALSE), 'E2 Allocators'!$B$15:$W$361, MATCH('O5 Details by Class &amp; Accounts'!K$18, 'E2 Allocators'!$B$15:$W$15, 0),FALSE)*$F102), 0, VLOOKUP(VLOOKUP($A102, 'E4 TB Allocation Details'!$A$18:$L$214, MATCH("Demand ID", 'E4 TB Allocation Details'!$A$18:$L$18, 0),FALSE), 'E2 Allocators'!$B$15:$W$361, MATCH('O5 Details by Class &amp; Accounts'!K$18, 'E2 Allocators'!$B$15:$W$15, 0),FALSE)*$F102)</f>
        <v>0</v>
      </c>
      <c r="L102" s="1321">
        <f>IF(ISERROR(VLOOKUP(VLOOKUP($A102, 'E4 TB Allocation Details'!$A$18:$L$214, MATCH("Demand ID", 'E4 TB Allocation Details'!$A$18:$L$18, 0),FALSE), 'E2 Allocators'!$B$15:$W$361, MATCH('O5 Details by Class &amp; Accounts'!L$18, 'E2 Allocators'!$B$15:$W$15, 0),FALSE)*$F102), 0, VLOOKUP(VLOOKUP($A102, 'E4 TB Allocation Details'!$A$18:$L$214, MATCH("Demand ID", 'E4 TB Allocation Details'!$A$18:$L$18, 0),FALSE), 'E2 Allocators'!$B$15:$W$361, MATCH('O5 Details by Class &amp; Accounts'!L$18, 'E2 Allocators'!$B$15:$W$15, 0),FALSE)*$F102)</f>
        <v>0</v>
      </c>
      <c r="M102" s="1321">
        <f>IF(ISERROR(VLOOKUP(VLOOKUP($A102, 'E4 TB Allocation Details'!$A$18:$L$214, MATCH("Demand ID", 'E4 TB Allocation Details'!$A$18:$L$18, 0),FALSE), 'E2 Allocators'!$B$15:$W$361, MATCH('O5 Details by Class &amp; Accounts'!M$18, 'E2 Allocators'!$B$15:$W$15, 0),FALSE)*$F102), 0, VLOOKUP(VLOOKUP($A102, 'E4 TB Allocation Details'!$A$18:$L$214, MATCH("Demand ID", 'E4 TB Allocation Details'!$A$18:$L$18, 0),FALSE), 'E2 Allocators'!$B$15:$W$361, MATCH('O5 Details by Class &amp; Accounts'!M$18, 'E2 Allocators'!$B$15:$W$15, 0),FALSE)*$F102)</f>
        <v>0</v>
      </c>
      <c r="N102" s="1321">
        <f>IF(ISERROR(VLOOKUP(VLOOKUP($A102, 'E4 TB Allocation Details'!$A$18:$L$214, MATCH("Demand ID", 'E4 TB Allocation Details'!$A$18:$L$18, 0),FALSE), 'E2 Allocators'!$B$15:$W$361, MATCH('O5 Details by Class &amp; Accounts'!N$18, 'E2 Allocators'!$B$15:$W$15, 0),FALSE)*$F102), 0, VLOOKUP(VLOOKUP($A102, 'E4 TB Allocation Details'!$A$18:$L$214, MATCH("Demand ID", 'E4 TB Allocation Details'!$A$18:$L$18, 0),FALSE), 'E2 Allocators'!$B$15:$W$361, MATCH('O5 Details by Class &amp; Accounts'!N$18, 'E2 Allocators'!$B$15:$W$15, 0),FALSE)*$F102)</f>
        <v>0</v>
      </c>
      <c r="O102" s="1321">
        <f>IF(ISERROR(VLOOKUP(VLOOKUP($A102, 'E4 TB Allocation Details'!$A$18:$L$214, MATCH("Demand ID", 'E4 TB Allocation Details'!$A$18:$L$18, 0),FALSE), 'E2 Allocators'!$B$15:$W$361, MATCH('O5 Details by Class &amp; Accounts'!O$18, 'E2 Allocators'!$B$15:$W$15, 0),FALSE)*$F102), 0, VLOOKUP(VLOOKUP($A102, 'E4 TB Allocation Details'!$A$18:$L$214, MATCH("Demand ID", 'E4 TB Allocation Details'!$A$18:$L$18, 0),FALSE), 'E2 Allocators'!$B$15:$W$361, MATCH('O5 Details by Class &amp; Accounts'!O$18, 'E2 Allocators'!$B$15:$W$15, 0),FALSE)*$F102)</f>
        <v>0</v>
      </c>
      <c r="P102" s="1321">
        <f>IF(ISERROR(VLOOKUP(VLOOKUP($A102, 'E4 TB Allocation Details'!$A$18:$L$214, MATCH("Demand ID", 'E4 TB Allocation Details'!$A$18:$L$18, 0),FALSE), 'E2 Allocators'!$B$15:$W$361, MATCH('O5 Details by Class &amp; Accounts'!P$18, 'E2 Allocators'!$B$15:$W$15, 0),FALSE)*$F102), 0, VLOOKUP(VLOOKUP($A102, 'E4 TB Allocation Details'!$A$18:$L$214, MATCH("Demand ID", 'E4 TB Allocation Details'!$A$18:$L$18, 0),FALSE), 'E2 Allocators'!$B$15:$W$361, MATCH('O5 Details by Class &amp; Accounts'!P$18, 'E2 Allocators'!$B$15:$W$15, 0),FALSE)*$F102)</f>
        <v>0</v>
      </c>
      <c r="Q102" s="1321">
        <f>IF(ISERROR(VLOOKUP(VLOOKUP($A102, 'E4 TB Allocation Details'!$A$18:$L$214, MATCH("Demand ID", 'E4 TB Allocation Details'!$A$18:$L$18, 0),FALSE), 'E2 Allocators'!$B$15:$W$361, MATCH('O5 Details by Class &amp; Accounts'!Q$18, 'E2 Allocators'!$B$15:$W$15, 0),FALSE)*$F102), 0, VLOOKUP(VLOOKUP($A102, 'E4 TB Allocation Details'!$A$18:$L$214, MATCH("Demand ID", 'E4 TB Allocation Details'!$A$18:$L$18, 0),FALSE), 'E2 Allocators'!$B$15:$W$361, MATCH('O5 Details by Class &amp; Accounts'!Q$18, 'E2 Allocators'!$B$15:$W$15, 0),FALSE)*$F102)</f>
        <v>0</v>
      </c>
      <c r="R102" s="1321">
        <f>IF(ISERROR(VLOOKUP(VLOOKUP($A102, 'E4 TB Allocation Details'!$A$18:$L$214, MATCH("Demand ID", 'E4 TB Allocation Details'!$A$18:$L$18, 0),FALSE), 'E2 Allocators'!$B$15:$W$361, MATCH('O5 Details by Class &amp; Accounts'!R$18, 'E2 Allocators'!$B$15:$W$15, 0),FALSE)*$F102), 0, VLOOKUP(VLOOKUP($A102, 'E4 TB Allocation Details'!$A$18:$L$214, MATCH("Demand ID", 'E4 TB Allocation Details'!$A$18:$L$18, 0),FALSE), 'E2 Allocators'!$B$15:$W$361, MATCH('O5 Details by Class &amp; Accounts'!R$18, 'E2 Allocators'!$B$15:$W$15, 0),FALSE)*$F102)</f>
        <v>0</v>
      </c>
      <c r="S102" s="1321">
        <f>IF(ISERROR(VLOOKUP(VLOOKUP($A102, 'E4 TB Allocation Details'!$A$18:$L$214, MATCH("Demand ID", 'E4 TB Allocation Details'!$A$18:$L$18, 0),FALSE), 'E2 Allocators'!$B$15:$W$361, MATCH('O5 Details by Class &amp; Accounts'!S$18, 'E2 Allocators'!$B$15:$W$15, 0),FALSE)*$F102), 0, VLOOKUP(VLOOKUP($A102, 'E4 TB Allocation Details'!$A$18:$L$214, MATCH("Demand ID", 'E4 TB Allocation Details'!$A$18:$L$18, 0),FALSE), 'E2 Allocators'!$B$15:$W$361, MATCH('O5 Details by Class &amp; Accounts'!S$18, 'E2 Allocators'!$B$15:$W$15, 0),FALSE)*$F102)</f>
        <v>0</v>
      </c>
      <c r="T102" s="1321">
        <f>IF(ISERROR(VLOOKUP(VLOOKUP($A102, 'E4 TB Allocation Details'!$A$18:$L$214, MATCH("Demand ID", 'E4 TB Allocation Details'!$A$18:$L$18, 0),FALSE), 'E2 Allocators'!$B$15:$W$361, MATCH('O5 Details by Class &amp; Accounts'!T$18, 'E2 Allocators'!$B$15:$W$15, 0),FALSE)*$F102), 0, VLOOKUP(VLOOKUP($A102, 'E4 TB Allocation Details'!$A$18:$L$214, MATCH("Demand ID", 'E4 TB Allocation Details'!$A$18:$L$18, 0),FALSE), 'E2 Allocators'!$B$15:$W$361, MATCH('O5 Details by Class &amp; Accounts'!T$18, 'E2 Allocators'!$B$15:$W$15, 0),FALSE)*$F102)</f>
        <v>0</v>
      </c>
      <c r="U102" s="1321">
        <f>IF(ISERROR(VLOOKUP(VLOOKUP($A102, 'E4 TB Allocation Details'!$A$18:$L$214, MATCH("Demand ID", 'E4 TB Allocation Details'!$A$18:$L$18, 0),FALSE), 'E2 Allocators'!$B$15:$W$361, MATCH('O5 Details by Class &amp; Accounts'!U$18, 'E2 Allocators'!$B$15:$W$15, 0),FALSE)*$F102), 0, VLOOKUP(VLOOKUP($A102, 'E4 TB Allocation Details'!$A$18:$L$214, MATCH("Demand ID", 'E4 TB Allocation Details'!$A$18:$L$18, 0),FALSE), 'E2 Allocators'!$B$15:$W$361, MATCH('O5 Details by Class &amp; Accounts'!U$18, 'E2 Allocators'!$B$15:$W$15, 0),FALSE)*$F102)</f>
        <v>0</v>
      </c>
      <c r="V102" s="1321">
        <f>IF(ISERROR(VLOOKUP(VLOOKUP($A102, 'E4 TB Allocation Details'!$A$18:$L$214, MATCH("Demand ID", 'E4 TB Allocation Details'!$A$18:$L$18, 0),FALSE), 'E2 Allocators'!$B$15:$W$361, MATCH('O5 Details by Class &amp; Accounts'!V$18, 'E2 Allocators'!$B$15:$W$15, 0),FALSE)*$F102), 0, VLOOKUP(VLOOKUP($A102, 'E4 TB Allocation Details'!$A$18:$L$214, MATCH("Demand ID", 'E4 TB Allocation Details'!$A$18:$L$18, 0),FALSE), 'E2 Allocators'!$B$15:$W$361, MATCH('O5 Details by Class &amp; Accounts'!V$18, 'E2 Allocators'!$B$15:$W$15, 0),FALSE)*$F102)</f>
        <v>0</v>
      </c>
      <c r="W102" s="1321">
        <f>IF(ISERROR(VLOOKUP(VLOOKUP($A102, 'E4 TB Allocation Details'!$A$18:$L$214, MATCH("Demand ID", 'E4 TB Allocation Details'!$A$18:$L$18, 0),FALSE), 'E2 Allocators'!$B$15:$W$361, MATCH('O5 Details by Class &amp; Accounts'!W$18, 'E2 Allocators'!$B$15:$W$15, 0),FALSE)*$F102), 0, VLOOKUP(VLOOKUP($A102, 'E4 TB Allocation Details'!$A$18:$L$214, MATCH("Demand ID", 'E4 TB Allocation Details'!$A$18:$L$18, 0),FALSE), 'E2 Allocators'!$B$15:$W$361, MATCH('O5 Details by Class &amp; Accounts'!W$18, 'E2 Allocators'!$B$15:$W$15, 0),FALSE)*$F102)</f>
        <v>0</v>
      </c>
      <c r="X102" s="1321">
        <f>IF(ISERROR(VLOOKUP(VLOOKUP($A102, 'E4 TB Allocation Details'!$A$18:$L$214, MATCH("Demand ID", 'E4 TB Allocation Details'!$A$18:$L$18, 0),FALSE), 'E2 Allocators'!$B$15:$W$361, MATCH('O5 Details by Class &amp; Accounts'!X$18, 'E2 Allocators'!$B$15:$W$15, 0),FALSE)*$F102), 0, VLOOKUP(VLOOKUP($A102, 'E4 TB Allocation Details'!$A$18:$L$214, MATCH("Demand ID", 'E4 TB Allocation Details'!$A$18:$L$18, 0),FALSE), 'E2 Allocators'!$B$15:$W$361, MATCH('O5 Details by Class &amp; Accounts'!X$18, 'E2 Allocators'!$B$15:$W$15, 0),FALSE)*$F102)</f>
        <v>0</v>
      </c>
      <c r="Y102" s="1321">
        <f>IF(ISERROR(VLOOKUP(VLOOKUP($A102, 'E4 TB Allocation Details'!$A$18:$L$214, MATCH("Demand ID", 'E4 TB Allocation Details'!$A$18:$L$18, 0),FALSE), 'E2 Allocators'!$B$15:$W$361, MATCH('O5 Details by Class &amp; Accounts'!Y$18, 'E2 Allocators'!$B$15:$W$15, 0),FALSE)*$F102), 0, VLOOKUP(VLOOKUP($A102, 'E4 TB Allocation Details'!$A$18:$L$214, MATCH("Demand ID", 'E4 TB Allocation Details'!$A$18:$L$18, 0),FALSE), 'E2 Allocators'!$B$15:$W$361, MATCH('O5 Details by Class &amp; Accounts'!Y$18, 'E2 Allocators'!$B$15:$W$15, 0),FALSE)*$F102)</f>
        <v>0</v>
      </c>
      <c r="Z102" s="1321">
        <f>IF(ISERROR(VLOOKUP(VLOOKUP($A102, 'E4 TB Allocation Details'!$A$18:$L$214, MATCH("Demand ID", 'E4 TB Allocation Details'!$A$18:$L$18, 0),FALSE), 'E2 Allocators'!$B$15:$W$361, MATCH('O5 Details by Class &amp; Accounts'!Z$18, 'E2 Allocators'!$B$15:$W$15, 0),FALSE)*$F102), 0, VLOOKUP(VLOOKUP($A102, 'E4 TB Allocation Details'!$A$18:$L$214, MATCH("Demand ID", 'E4 TB Allocation Details'!$A$18:$L$18, 0),FALSE), 'E2 Allocators'!$B$15:$W$361, MATCH('O5 Details by Class &amp; Accounts'!Z$18, 'E2 Allocators'!$B$15:$W$15, 0),FALSE)*$F102)</f>
        <v>0</v>
      </c>
      <c r="AA102" s="1321">
        <f>IF(ISERROR(VLOOKUP(VLOOKUP($A102, 'E4 TB Allocation Details'!$A$18:$L$214, MATCH("Demand ID", 'E4 TB Allocation Details'!$A$18:$L$18, 0),FALSE), 'E2 Allocators'!$B$15:$W$361, MATCH('O5 Details by Class &amp; Accounts'!AA$18, 'E2 Allocators'!$B$15:$W$15, 0),FALSE)*$F102), 0, VLOOKUP(VLOOKUP($A102, 'E4 TB Allocation Details'!$A$18:$L$214, MATCH("Demand ID", 'E4 TB Allocation Details'!$A$18:$L$18, 0),FALSE), 'E2 Allocators'!$B$15:$W$361, MATCH('O5 Details by Class &amp; Accounts'!AA$18, 'E2 Allocators'!$B$15:$W$15, 0),FALSE)*$F102)</f>
        <v>0</v>
      </c>
      <c r="AB102" s="1321">
        <f>IF(ISERROR(VLOOKUP(VLOOKUP($A102, 'E4 TB Allocation Details'!$A$18:$L$214, MATCH("Demand ID", 'E4 TB Allocation Details'!$A$18:$L$18, 0),FALSE), 'E2 Allocators'!$B$15:$W$361, MATCH('O5 Details by Class &amp; Accounts'!AB$18, 'E2 Allocators'!$B$15:$W$15, 0),FALSE)*$F102), 0, VLOOKUP(VLOOKUP($A102, 'E4 TB Allocation Details'!$A$18:$L$214, MATCH("Demand ID", 'E4 TB Allocation Details'!$A$18:$L$18, 0),FALSE), 'E2 Allocators'!$B$15:$W$361, MATCH('O5 Details by Class &amp; Accounts'!AB$18, 'E2 Allocators'!$B$15:$W$15, 0),FALSE)*$F102)</f>
        <v>0</v>
      </c>
      <c r="AC102" s="1321">
        <f t="shared" si="21"/>
        <v>0</v>
      </c>
      <c r="AD102" s="1321">
        <f>IF(ISERROR(VLOOKUP(VLOOKUP($A102, 'E4 TB Allocation Details'!$A$18:$L$214, MATCH("Customer ID", 'E4 TB Allocation Details'!$A$18:$L$18, 0),FALSE), 'E2 Allocators'!$B$15:$W$361, MATCH('O5 Details by Class &amp; Accounts'!AD$18, 'E2 Allocators'!$B$15:$W$15, 0),FALSE)*$G102), 0, VLOOKUP(VLOOKUP($A102, 'E4 TB Allocation Details'!$A$18:$L$214, MATCH("Customer ID", 'E4 TB Allocation Details'!$A$18:$L$18, 0),FALSE), 'E2 Allocators'!$B$15:$W$361, MATCH('O5 Details by Class &amp; Accounts'!AD$18, 'E2 Allocators'!$B$15:$W$15, 0),FALSE)*$G102)</f>
        <v>0</v>
      </c>
      <c r="AE102" s="1321">
        <f>IF(ISERROR(VLOOKUP(VLOOKUP($A102, 'E4 TB Allocation Details'!$A$18:$L$214, MATCH("Customer ID", 'E4 TB Allocation Details'!$A$18:$L$18, 0),FALSE), 'E2 Allocators'!$B$15:$W$361, MATCH('O5 Details by Class &amp; Accounts'!AE$18, 'E2 Allocators'!$B$15:$W$15, 0),FALSE)*$G102), 0, VLOOKUP(VLOOKUP($A102, 'E4 TB Allocation Details'!$A$18:$L$214, MATCH("Customer ID", 'E4 TB Allocation Details'!$A$18:$L$18, 0),FALSE), 'E2 Allocators'!$B$15:$W$361, MATCH('O5 Details by Class &amp; Accounts'!AE$18, 'E2 Allocators'!$B$15:$W$15, 0),FALSE)*$G102)</f>
        <v>0</v>
      </c>
      <c r="AF102" s="1321">
        <f>IF(ISERROR(VLOOKUP(VLOOKUP($A102, 'E4 TB Allocation Details'!$A$18:$L$214, MATCH("Customer ID", 'E4 TB Allocation Details'!$A$18:$L$18, 0),FALSE), 'E2 Allocators'!$B$15:$W$361, MATCH('O5 Details by Class &amp; Accounts'!AF$18, 'E2 Allocators'!$B$15:$W$15, 0),FALSE)*$G102), 0, VLOOKUP(VLOOKUP($A102, 'E4 TB Allocation Details'!$A$18:$L$214, MATCH("Customer ID", 'E4 TB Allocation Details'!$A$18:$L$18, 0),FALSE), 'E2 Allocators'!$B$15:$W$361, MATCH('O5 Details by Class &amp; Accounts'!AF$18, 'E2 Allocators'!$B$15:$W$15, 0),FALSE)*$G102)</f>
        <v>0</v>
      </c>
      <c r="AG102" s="1321">
        <f>IF(ISERROR(VLOOKUP(VLOOKUP($A102, 'E4 TB Allocation Details'!$A$18:$L$214, MATCH("Customer ID", 'E4 TB Allocation Details'!$A$18:$L$18, 0),FALSE), 'E2 Allocators'!$B$15:$W$361, MATCH('O5 Details by Class &amp; Accounts'!AG$18, 'E2 Allocators'!$B$15:$W$15, 0),FALSE)*$G102), 0, VLOOKUP(VLOOKUP($A102, 'E4 TB Allocation Details'!$A$18:$L$214, MATCH("Customer ID", 'E4 TB Allocation Details'!$A$18:$L$18, 0),FALSE), 'E2 Allocators'!$B$15:$W$361, MATCH('O5 Details by Class &amp; Accounts'!AG$18, 'E2 Allocators'!$B$15:$W$15, 0),FALSE)*$G102)</f>
        <v>0</v>
      </c>
      <c r="AH102" s="1321">
        <f>IF(ISERROR(VLOOKUP(VLOOKUP($A102, 'E4 TB Allocation Details'!$A$18:$L$214, MATCH("Customer ID", 'E4 TB Allocation Details'!$A$18:$L$18, 0),FALSE), 'E2 Allocators'!$B$15:$W$361, MATCH('O5 Details by Class &amp; Accounts'!AH$18, 'E2 Allocators'!$B$15:$W$15, 0),FALSE)*$G102), 0, VLOOKUP(VLOOKUP($A102, 'E4 TB Allocation Details'!$A$18:$L$214, MATCH("Customer ID", 'E4 TB Allocation Details'!$A$18:$L$18, 0),FALSE), 'E2 Allocators'!$B$15:$W$361, MATCH('O5 Details by Class &amp; Accounts'!AH$18, 'E2 Allocators'!$B$15:$W$15, 0),FALSE)*$G102)</f>
        <v>0</v>
      </c>
      <c r="AI102" s="1321">
        <f>IF(ISERROR(VLOOKUP(VLOOKUP($A102, 'E4 TB Allocation Details'!$A$18:$L$214, MATCH("Customer ID", 'E4 TB Allocation Details'!$A$18:$L$18, 0),FALSE), 'E2 Allocators'!$B$15:$W$361, MATCH('O5 Details by Class &amp; Accounts'!AI$18, 'E2 Allocators'!$B$15:$W$15, 0),FALSE)*$G102), 0, VLOOKUP(VLOOKUP($A102, 'E4 TB Allocation Details'!$A$18:$L$214, MATCH("Customer ID", 'E4 TB Allocation Details'!$A$18:$L$18, 0),FALSE), 'E2 Allocators'!$B$15:$W$361, MATCH('O5 Details by Class &amp; Accounts'!AI$18, 'E2 Allocators'!$B$15:$W$15, 0),FALSE)*$G102)</f>
        <v>0</v>
      </c>
      <c r="AJ102" s="1321">
        <f>IF(ISERROR(VLOOKUP(VLOOKUP($A102, 'E4 TB Allocation Details'!$A$18:$L$214, MATCH("Customer ID", 'E4 TB Allocation Details'!$A$18:$L$18, 0),FALSE), 'E2 Allocators'!$B$15:$W$361, MATCH('O5 Details by Class &amp; Accounts'!AJ$18, 'E2 Allocators'!$B$15:$W$15, 0),FALSE)*$G102), 0, VLOOKUP(VLOOKUP($A102, 'E4 TB Allocation Details'!$A$18:$L$214, MATCH("Customer ID", 'E4 TB Allocation Details'!$A$18:$L$18, 0),FALSE), 'E2 Allocators'!$B$15:$W$361, MATCH('O5 Details by Class &amp; Accounts'!AJ$18, 'E2 Allocators'!$B$15:$W$15, 0),FALSE)*$G102)</f>
        <v>0</v>
      </c>
      <c r="AK102" s="1321">
        <f>IF(ISERROR(VLOOKUP(VLOOKUP($A102, 'E4 TB Allocation Details'!$A$18:$L$214, MATCH("Customer ID", 'E4 TB Allocation Details'!$A$18:$L$18, 0),FALSE), 'E2 Allocators'!$B$15:$W$361, MATCH('O5 Details by Class &amp; Accounts'!AK$18, 'E2 Allocators'!$B$15:$W$15, 0),FALSE)*$G102), 0, VLOOKUP(VLOOKUP($A102, 'E4 TB Allocation Details'!$A$18:$L$214, MATCH("Customer ID", 'E4 TB Allocation Details'!$A$18:$L$18, 0),FALSE), 'E2 Allocators'!$B$15:$W$361, MATCH('O5 Details by Class &amp; Accounts'!AK$18, 'E2 Allocators'!$B$15:$W$15, 0),FALSE)*$G102)</f>
        <v>0</v>
      </c>
      <c r="AL102" s="1321">
        <f>IF(ISERROR(VLOOKUP(VLOOKUP($A102, 'E4 TB Allocation Details'!$A$18:$L$214, MATCH("Customer ID", 'E4 TB Allocation Details'!$A$18:$L$18, 0),FALSE), 'E2 Allocators'!$B$15:$W$361, MATCH('O5 Details by Class &amp; Accounts'!AL$18, 'E2 Allocators'!$B$15:$W$15, 0),FALSE)*$G102), 0, VLOOKUP(VLOOKUP($A102, 'E4 TB Allocation Details'!$A$18:$L$214, MATCH("Customer ID", 'E4 TB Allocation Details'!$A$18:$L$18, 0),FALSE), 'E2 Allocators'!$B$15:$W$361, MATCH('O5 Details by Class &amp; Accounts'!AL$18, 'E2 Allocators'!$B$15:$W$15, 0),FALSE)*$G102)</f>
        <v>0</v>
      </c>
      <c r="AM102" s="1321">
        <f>IF(ISERROR(VLOOKUP(VLOOKUP($A102, 'E4 TB Allocation Details'!$A$18:$L$214, MATCH("Customer ID", 'E4 TB Allocation Details'!$A$18:$L$18, 0),FALSE), 'E2 Allocators'!$B$15:$W$361, MATCH('O5 Details by Class &amp; Accounts'!AM$18, 'E2 Allocators'!$B$15:$W$15, 0),FALSE)*$G102), 0, VLOOKUP(VLOOKUP($A102, 'E4 TB Allocation Details'!$A$18:$L$214, MATCH("Customer ID", 'E4 TB Allocation Details'!$A$18:$L$18, 0),FALSE), 'E2 Allocators'!$B$15:$W$361, MATCH('O5 Details by Class &amp; Accounts'!AM$18, 'E2 Allocators'!$B$15:$W$15, 0),FALSE)*$G102)</f>
        <v>0</v>
      </c>
      <c r="AN102" s="1321">
        <f>IF(ISERROR(VLOOKUP(VLOOKUP($A102, 'E4 TB Allocation Details'!$A$18:$L$214, MATCH("Customer ID", 'E4 TB Allocation Details'!$A$18:$L$18, 0),FALSE), 'E2 Allocators'!$B$15:$W$361, MATCH('O5 Details by Class &amp; Accounts'!AN$18, 'E2 Allocators'!$B$15:$W$15, 0),FALSE)*$G102), 0, VLOOKUP(VLOOKUP($A102, 'E4 TB Allocation Details'!$A$18:$L$214, MATCH("Customer ID", 'E4 TB Allocation Details'!$A$18:$L$18, 0),FALSE), 'E2 Allocators'!$B$15:$W$361, MATCH('O5 Details by Class &amp; Accounts'!AN$18, 'E2 Allocators'!$B$15:$W$15, 0),FALSE)*$G102)</f>
        <v>0</v>
      </c>
      <c r="AO102" s="1321">
        <f>IF(ISERROR(VLOOKUP(VLOOKUP($A102, 'E4 TB Allocation Details'!$A$18:$L$214, MATCH("Customer ID", 'E4 TB Allocation Details'!$A$18:$L$18, 0),FALSE), 'E2 Allocators'!$B$15:$W$361, MATCH('O5 Details by Class &amp; Accounts'!AO$18, 'E2 Allocators'!$B$15:$W$15, 0),FALSE)*$G102), 0, VLOOKUP(VLOOKUP($A102, 'E4 TB Allocation Details'!$A$18:$L$214, MATCH("Customer ID", 'E4 TB Allocation Details'!$A$18:$L$18, 0),FALSE), 'E2 Allocators'!$B$15:$W$361, MATCH('O5 Details by Class &amp; Accounts'!AO$18, 'E2 Allocators'!$B$15:$W$15, 0),FALSE)*$G102)</f>
        <v>0</v>
      </c>
      <c r="AP102" s="1321">
        <f>IF(ISERROR(VLOOKUP(VLOOKUP($A102, 'E4 TB Allocation Details'!$A$18:$L$214, MATCH("Customer ID", 'E4 TB Allocation Details'!$A$18:$L$18, 0),FALSE), 'E2 Allocators'!$B$15:$W$361, MATCH('O5 Details by Class &amp; Accounts'!AP$18, 'E2 Allocators'!$B$15:$W$15, 0),FALSE)*$G102), 0, VLOOKUP(VLOOKUP($A102, 'E4 TB Allocation Details'!$A$18:$L$214, MATCH("Customer ID", 'E4 TB Allocation Details'!$A$18:$L$18, 0),FALSE), 'E2 Allocators'!$B$15:$W$361, MATCH('O5 Details by Class &amp; Accounts'!AP$18, 'E2 Allocators'!$B$15:$W$15, 0),FALSE)*$G102)</f>
        <v>0</v>
      </c>
      <c r="AQ102" s="1321">
        <f>IF(ISERROR(VLOOKUP(VLOOKUP($A102, 'E4 TB Allocation Details'!$A$18:$L$214, MATCH("Customer ID", 'E4 TB Allocation Details'!$A$18:$L$18, 0),FALSE), 'E2 Allocators'!$B$15:$W$361, MATCH('O5 Details by Class &amp; Accounts'!AQ$18, 'E2 Allocators'!$B$15:$W$15, 0),FALSE)*$G102), 0, VLOOKUP(VLOOKUP($A102, 'E4 TB Allocation Details'!$A$18:$L$214, MATCH("Customer ID", 'E4 TB Allocation Details'!$A$18:$L$18, 0),FALSE), 'E2 Allocators'!$B$15:$W$361, MATCH('O5 Details by Class &amp; Accounts'!AQ$18, 'E2 Allocators'!$B$15:$W$15, 0),FALSE)*$G102)</f>
        <v>0</v>
      </c>
      <c r="AR102" s="1321">
        <f>IF(ISERROR(VLOOKUP(VLOOKUP($A102, 'E4 TB Allocation Details'!$A$18:$L$214, MATCH("Customer ID", 'E4 TB Allocation Details'!$A$18:$L$18, 0),FALSE), 'E2 Allocators'!$B$15:$W$361, MATCH('O5 Details by Class &amp; Accounts'!AR$18, 'E2 Allocators'!$B$15:$W$15, 0),FALSE)*$G102), 0, VLOOKUP(VLOOKUP($A102, 'E4 TB Allocation Details'!$A$18:$L$214, MATCH("Customer ID", 'E4 TB Allocation Details'!$A$18:$L$18, 0),FALSE), 'E2 Allocators'!$B$15:$W$361, MATCH('O5 Details by Class &amp; Accounts'!AR$18, 'E2 Allocators'!$B$15:$W$15, 0),FALSE)*$G102)</f>
        <v>0</v>
      </c>
      <c r="AS102" s="1321">
        <f>IF(ISERROR(VLOOKUP(VLOOKUP($A102, 'E4 TB Allocation Details'!$A$18:$L$214, MATCH("Customer ID", 'E4 TB Allocation Details'!$A$18:$L$18, 0),FALSE), 'E2 Allocators'!$B$15:$W$361, MATCH('O5 Details by Class &amp; Accounts'!AS$18, 'E2 Allocators'!$B$15:$W$15, 0),FALSE)*$G102), 0, VLOOKUP(VLOOKUP($A102, 'E4 TB Allocation Details'!$A$18:$L$214, MATCH("Customer ID", 'E4 TB Allocation Details'!$A$18:$L$18, 0),FALSE), 'E2 Allocators'!$B$15:$W$361, MATCH('O5 Details by Class &amp; Accounts'!AS$18, 'E2 Allocators'!$B$15:$W$15, 0),FALSE)*$G102)</f>
        <v>0</v>
      </c>
      <c r="AT102" s="1321">
        <f>IF(ISERROR(VLOOKUP(VLOOKUP($A102, 'E4 TB Allocation Details'!$A$18:$L$214, MATCH("Customer ID", 'E4 TB Allocation Details'!$A$18:$L$18, 0),FALSE), 'E2 Allocators'!$B$15:$W$361, MATCH('O5 Details by Class &amp; Accounts'!AT$18, 'E2 Allocators'!$B$15:$W$15, 0),FALSE)*$G102), 0, VLOOKUP(VLOOKUP($A102, 'E4 TB Allocation Details'!$A$18:$L$214, MATCH("Customer ID", 'E4 TB Allocation Details'!$A$18:$L$18, 0),FALSE), 'E2 Allocators'!$B$15:$W$361, MATCH('O5 Details by Class &amp; Accounts'!AT$18, 'E2 Allocators'!$B$15:$W$15, 0),FALSE)*$G102)</f>
        <v>0</v>
      </c>
      <c r="AU102" s="1321">
        <f>IF(ISERROR(VLOOKUP(VLOOKUP($A102, 'E4 TB Allocation Details'!$A$18:$L$214, MATCH("Customer ID", 'E4 TB Allocation Details'!$A$18:$L$18, 0),FALSE), 'E2 Allocators'!$B$15:$W$361, MATCH('O5 Details by Class &amp; Accounts'!AU$18, 'E2 Allocators'!$B$15:$W$15, 0),FALSE)*$G102), 0, VLOOKUP(VLOOKUP($A102, 'E4 TB Allocation Details'!$A$18:$L$214, MATCH("Customer ID", 'E4 TB Allocation Details'!$A$18:$L$18, 0),FALSE), 'E2 Allocators'!$B$15:$W$361, MATCH('O5 Details by Class &amp; Accounts'!AU$18, 'E2 Allocators'!$B$15:$W$15, 0),FALSE)*$G102)</f>
        <v>0</v>
      </c>
      <c r="AV102" s="1321">
        <f>IF(ISERROR(VLOOKUP(VLOOKUP($A102, 'E4 TB Allocation Details'!$A$18:$L$214, MATCH("Customer ID", 'E4 TB Allocation Details'!$A$18:$L$18, 0),FALSE), 'E2 Allocators'!$B$15:$W$361, MATCH('O5 Details by Class &amp; Accounts'!AV$18, 'E2 Allocators'!$B$15:$W$15, 0),FALSE)*$G102), 0, VLOOKUP(VLOOKUP($A102, 'E4 TB Allocation Details'!$A$18:$L$214, MATCH("Customer ID", 'E4 TB Allocation Details'!$A$18:$L$18, 0),FALSE), 'E2 Allocators'!$B$15:$W$361, MATCH('O5 Details by Class &amp; Accounts'!AV$18, 'E2 Allocators'!$B$15:$W$15, 0),FALSE)*$G102)</f>
        <v>0</v>
      </c>
      <c r="AW102" s="1321">
        <f>IF(ISERROR(VLOOKUP(VLOOKUP($A102, 'E4 TB Allocation Details'!$A$18:$L$214, MATCH("Customer ID", 'E4 TB Allocation Details'!$A$18:$L$18, 0),FALSE), 'E2 Allocators'!$B$15:$W$361, MATCH('O5 Details by Class &amp; Accounts'!AW$18, 'E2 Allocators'!$B$15:$W$15, 0),FALSE)*$G102), 0, VLOOKUP(VLOOKUP($A102, 'E4 TB Allocation Details'!$A$18:$L$214, MATCH("Customer ID", 'E4 TB Allocation Details'!$A$18:$L$18, 0),FALSE), 'E2 Allocators'!$B$15:$W$361, MATCH('O5 Details by Class &amp; Accounts'!AW$18, 'E2 Allocators'!$B$15:$W$15, 0),FALSE)*$G102)</f>
        <v>0</v>
      </c>
      <c r="AX102" s="1321">
        <f t="shared" si="22"/>
        <v>0</v>
      </c>
      <c r="AY102" s="1321">
        <f>IF(ISERROR(VLOOKUP(VLOOKUP($A102, 'E4 TB Allocation Details'!$A$18:$L$214, MATCH("Misc ID", 'E4 TB Allocation Details'!$A$18:$L$18, 0),FALSE), 'E2 Allocators'!$B$15:$W$361, MATCH('O5 Details by Class &amp; Accounts'!AY$18, 'E2 Allocators'!$B$15:$W$15, 0),FALSE)*$E102), 0, VLOOKUP(VLOOKUP($A102, 'E4 TB Allocation Details'!$A$18:$L$214, MATCH("Misc ID", 'E4 TB Allocation Details'!$A$18:$L$18, 0),FALSE), 'E2 Allocators'!$B$15:$W$361, MATCH('O5 Details by Class &amp; Accounts'!AY$18, 'E2 Allocators'!$B$15:$W$15, 0),FALSE)*$E102)</f>
        <v>0</v>
      </c>
      <c r="AZ102" s="1321">
        <f>IF(ISERROR(VLOOKUP(VLOOKUP($A102, 'E4 TB Allocation Details'!$A$18:$L$214, MATCH("Misc ID", 'E4 TB Allocation Details'!$A$18:$L$18, 0),FALSE), 'E2 Allocators'!$B$15:$W$361, MATCH('O5 Details by Class &amp; Accounts'!AZ$18, 'E2 Allocators'!$B$15:$W$15, 0),FALSE)*$E102), 0, VLOOKUP(VLOOKUP($A102, 'E4 TB Allocation Details'!$A$18:$L$214, MATCH("Misc ID", 'E4 TB Allocation Details'!$A$18:$L$18, 0),FALSE), 'E2 Allocators'!$B$15:$W$361, MATCH('O5 Details by Class &amp; Accounts'!AZ$18, 'E2 Allocators'!$B$15:$W$15, 0),FALSE)*$E102)</f>
        <v>0</v>
      </c>
      <c r="BA102" s="1321">
        <f>IF(ISERROR(VLOOKUP(VLOOKUP($A102, 'E4 TB Allocation Details'!$A$18:$L$214, MATCH("Misc ID", 'E4 TB Allocation Details'!$A$18:$L$18, 0),FALSE), 'E2 Allocators'!$B$15:$W$361, MATCH('O5 Details by Class &amp; Accounts'!BA$18, 'E2 Allocators'!$B$15:$W$15, 0),FALSE)*$E102), 0, VLOOKUP(VLOOKUP($A102, 'E4 TB Allocation Details'!$A$18:$L$214, MATCH("Misc ID", 'E4 TB Allocation Details'!$A$18:$L$18, 0),FALSE), 'E2 Allocators'!$B$15:$W$361, MATCH('O5 Details by Class &amp; Accounts'!BA$18, 'E2 Allocators'!$B$15:$W$15, 0),FALSE)*$E102)</f>
        <v>0</v>
      </c>
      <c r="BB102" s="1321">
        <f>IF(ISERROR(VLOOKUP(VLOOKUP($A102, 'E4 TB Allocation Details'!$A$18:$L$214, MATCH("Misc ID", 'E4 TB Allocation Details'!$A$18:$L$18, 0),FALSE), 'E2 Allocators'!$B$15:$W$361, MATCH('O5 Details by Class &amp; Accounts'!BB$18, 'E2 Allocators'!$B$15:$W$15, 0),FALSE)*$E102), 0, VLOOKUP(VLOOKUP($A102, 'E4 TB Allocation Details'!$A$18:$L$214, MATCH("Misc ID", 'E4 TB Allocation Details'!$A$18:$L$18, 0),FALSE), 'E2 Allocators'!$B$15:$W$361, MATCH('O5 Details by Class &amp; Accounts'!BB$18, 'E2 Allocators'!$B$15:$W$15, 0),FALSE)*$E102)</f>
        <v>0</v>
      </c>
      <c r="BC102" s="1321">
        <f>IF(ISERROR(VLOOKUP(VLOOKUP($A102, 'E4 TB Allocation Details'!$A$18:$L$214, MATCH("Misc ID", 'E4 TB Allocation Details'!$A$18:$L$18, 0),FALSE), 'E2 Allocators'!$B$15:$W$361, MATCH('O5 Details by Class &amp; Accounts'!BC$18, 'E2 Allocators'!$B$15:$W$15, 0),FALSE)*$E102), 0, VLOOKUP(VLOOKUP($A102, 'E4 TB Allocation Details'!$A$18:$L$214, MATCH("Misc ID", 'E4 TB Allocation Details'!$A$18:$L$18, 0),FALSE), 'E2 Allocators'!$B$15:$W$361, MATCH('O5 Details by Class &amp; Accounts'!BC$18, 'E2 Allocators'!$B$15:$W$15, 0),FALSE)*$E102)</f>
        <v>0</v>
      </c>
      <c r="BD102" s="1321">
        <f>IF(ISERROR(VLOOKUP(VLOOKUP($A102, 'E4 TB Allocation Details'!$A$18:$L$214, MATCH("Misc ID", 'E4 TB Allocation Details'!$A$18:$L$18, 0),FALSE), 'E2 Allocators'!$B$15:$W$361, MATCH('O5 Details by Class &amp; Accounts'!BD$18, 'E2 Allocators'!$B$15:$W$15, 0),FALSE)*$E102), 0, VLOOKUP(VLOOKUP($A102, 'E4 TB Allocation Details'!$A$18:$L$214, MATCH("Misc ID", 'E4 TB Allocation Details'!$A$18:$L$18, 0),FALSE), 'E2 Allocators'!$B$15:$W$361, MATCH('O5 Details by Class &amp; Accounts'!BD$18, 'E2 Allocators'!$B$15:$W$15, 0),FALSE)*$E102)</f>
        <v>0</v>
      </c>
      <c r="BE102" s="1321">
        <f>IF(ISERROR(VLOOKUP(VLOOKUP($A102, 'E4 TB Allocation Details'!$A$18:$L$214, MATCH("Misc ID", 'E4 TB Allocation Details'!$A$18:$L$18, 0),FALSE), 'E2 Allocators'!$B$15:$W$361, MATCH('O5 Details by Class &amp; Accounts'!BE$18, 'E2 Allocators'!$B$15:$W$15, 0),FALSE)*$E102), 0, VLOOKUP(VLOOKUP($A102, 'E4 TB Allocation Details'!$A$18:$L$214, MATCH("Misc ID", 'E4 TB Allocation Details'!$A$18:$L$18, 0),FALSE), 'E2 Allocators'!$B$15:$W$361, MATCH('O5 Details by Class &amp; Accounts'!BE$18, 'E2 Allocators'!$B$15:$W$15, 0),FALSE)*$E102)</f>
        <v>0</v>
      </c>
      <c r="BF102" s="1321">
        <f>IF(ISERROR(VLOOKUP(VLOOKUP($A102, 'E4 TB Allocation Details'!$A$18:$L$214, MATCH("Misc ID", 'E4 TB Allocation Details'!$A$18:$L$18, 0),FALSE), 'E2 Allocators'!$B$15:$W$361, MATCH('O5 Details by Class &amp; Accounts'!BF$18, 'E2 Allocators'!$B$15:$W$15, 0),FALSE)*$E102), 0, VLOOKUP(VLOOKUP($A102, 'E4 TB Allocation Details'!$A$18:$L$214, MATCH("Misc ID", 'E4 TB Allocation Details'!$A$18:$L$18, 0),FALSE), 'E2 Allocators'!$B$15:$W$361, MATCH('O5 Details by Class &amp; Accounts'!BF$18, 'E2 Allocators'!$B$15:$W$15, 0),FALSE)*$E102)</f>
        <v>0</v>
      </c>
      <c r="BG102" s="1321">
        <f>IF(ISERROR(VLOOKUP(VLOOKUP($A102, 'E4 TB Allocation Details'!$A$18:$L$214, MATCH("Misc ID", 'E4 TB Allocation Details'!$A$18:$L$18, 0),FALSE), 'E2 Allocators'!$B$15:$W$361, MATCH('O5 Details by Class &amp; Accounts'!BG$18, 'E2 Allocators'!$B$15:$W$15, 0),FALSE)*$E102), 0, VLOOKUP(VLOOKUP($A102, 'E4 TB Allocation Details'!$A$18:$L$214, MATCH("Misc ID", 'E4 TB Allocation Details'!$A$18:$L$18, 0),FALSE), 'E2 Allocators'!$B$15:$W$361, MATCH('O5 Details by Class &amp; Accounts'!BG$18, 'E2 Allocators'!$B$15:$W$15, 0),FALSE)*$E102)</f>
        <v>0</v>
      </c>
      <c r="BH102" s="1321">
        <f>IF(ISERROR(VLOOKUP(VLOOKUP($A102, 'E4 TB Allocation Details'!$A$18:$L$214, MATCH("Misc ID", 'E4 TB Allocation Details'!$A$18:$L$18, 0),FALSE), 'E2 Allocators'!$B$15:$W$361, MATCH('O5 Details by Class &amp; Accounts'!BH$18, 'E2 Allocators'!$B$15:$W$15, 0),FALSE)*$E102), 0, VLOOKUP(VLOOKUP($A102, 'E4 TB Allocation Details'!$A$18:$L$214, MATCH("Misc ID", 'E4 TB Allocation Details'!$A$18:$L$18, 0),FALSE), 'E2 Allocators'!$B$15:$W$361, MATCH('O5 Details by Class &amp; Accounts'!BH$18, 'E2 Allocators'!$B$15:$W$15, 0),FALSE)*$E102)</f>
        <v>0</v>
      </c>
      <c r="BI102" s="1321">
        <f>IF(ISERROR(VLOOKUP(VLOOKUP($A102, 'E4 TB Allocation Details'!$A$18:$L$214, MATCH("Misc ID", 'E4 TB Allocation Details'!$A$18:$L$18, 0),FALSE), 'E2 Allocators'!$B$15:$W$361, MATCH('O5 Details by Class &amp; Accounts'!BI$18, 'E2 Allocators'!$B$15:$W$15, 0),FALSE)*$E102), 0, VLOOKUP(VLOOKUP($A102, 'E4 TB Allocation Details'!$A$18:$L$214, MATCH("Misc ID", 'E4 TB Allocation Details'!$A$18:$L$18, 0),FALSE), 'E2 Allocators'!$B$15:$W$361, MATCH('O5 Details by Class &amp; Accounts'!BI$18, 'E2 Allocators'!$B$15:$W$15, 0),FALSE)*$E102)</f>
        <v>0</v>
      </c>
      <c r="BJ102" s="1321">
        <f>IF(ISERROR(VLOOKUP(VLOOKUP($A102, 'E4 TB Allocation Details'!$A$18:$L$214, MATCH("Misc ID", 'E4 TB Allocation Details'!$A$18:$L$18, 0),FALSE), 'E2 Allocators'!$B$15:$W$361, MATCH('O5 Details by Class &amp; Accounts'!BJ$18, 'E2 Allocators'!$B$15:$W$15, 0),FALSE)*$E102), 0, VLOOKUP(VLOOKUP($A102, 'E4 TB Allocation Details'!$A$18:$L$214, MATCH("Misc ID", 'E4 TB Allocation Details'!$A$18:$L$18, 0),FALSE), 'E2 Allocators'!$B$15:$W$361, MATCH('O5 Details by Class &amp; Accounts'!BJ$18, 'E2 Allocators'!$B$15:$W$15, 0),FALSE)*$E102)</f>
        <v>0</v>
      </c>
      <c r="BK102" s="1321">
        <f>IF(ISERROR(VLOOKUP(VLOOKUP($A102, 'E4 TB Allocation Details'!$A$18:$L$214, MATCH("Misc ID", 'E4 TB Allocation Details'!$A$18:$L$18, 0),FALSE), 'E2 Allocators'!$B$15:$W$361, MATCH('O5 Details by Class &amp; Accounts'!BK$18, 'E2 Allocators'!$B$15:$W$15, 0),FALSE)*$E102), 0, VLOOKUP(VLOOKUP($A102, 'E4 TB Allocation Details'!$A$18:$L$214, MATCH("Misc ID", 'E4 TB Allocation Details'!$A$18:$L$18, 0),FALSE), 'E2 Allocators'!$B$15:$W$361, MATCH('O5 Details by Class &amp; Accounts'!BK$18, 'E2 Allocators'!$B$15:$W$15, 0),FALSE)*$E102)</f>
        <v>0</v>
      </c>
      <c r="BL102" s="1321">
        <f>IF(ISERROR(VLOOKUP(VLOOKUP($A102, 'E4 TB Allocation Details'!$A$18:$L$214, MATCH("Misc ID", 'E4 TB Allocation Details'!$A$18:$L$18, 0),FALSE), 'E2 Allocators'!$B$15:$W$361, MATCH('O5 Details by Class &amp; Accounts'!BL$18, 'E2 Allocators'!$B$15:$W$15, 0),FALSE)*$E102), 0, VLOOKUP(VLOOKUP($A102, 'E4 TB Allocation Details'!$A$18:$L$214, MATCH("Misc ID", 'E4 TB Allocation Details'!$A$18:$L$18, 0),FALSE), 'E2 Allocators'!$B$15:$W$361, MATCH('O5 Details by Class &amp; Accounts'!BL$18, 'E2 Allocators'!$B$15:$W$15, 0),FALSE)*$E102)</f>
        <v>0</v>
      </c>
      <c r="BM102" s="1321">
        <f>IF(ISERROR(VLOOKUP(VLOOKUP($A102, 'E4 TB Allocation Details'!$A$18:$L$214, MATCH("Misc ID", 'E4 TB Allocation Details'!$A$18:$L$18, 0),FALSE), 'E2 Allocators'!$B$15:$W$361, MATCH('O5 Details by Class &amp; Accounts'!BM$18, 'E2 Allocators'!$B$15:$W$15, 0),FALSE)*$E102), 0, VLOOKUP(VLOOKUP($A102, 'E4 TB Allocation Details'!$A$18:$L$214, MATCH("Misc ID", 'E4 TB Allocation Details'!$A$18:$L$18, 0),FALSE), 'E2 Allocators'!$B$15:$W$361, MATCH('O5 Details by Class &amp; Accounts'!BM$18, 'E2 Allocators'!$B$15:$W$15, 0),FALSE)*$E102)</f>
        <v>0</v>
      </c>
      <c r="BN102" s="1321">
        <f>IF(ISERROR(VLOOKUP(VLOOKUP($A102, 'E4 TB Allocation Details'!$A$18:$L$214, MATCH("Misc ID", 'E4 TB Allocation Details'!$A$18:$L$18, 0),FALSE), 'E2 Allocators'!$B$15:$W$361, MATCH('O5 Details by Class &amp; Accounts'!BN$18, 'E2 Allocators'!$B$15:$W$15, 0),FALSE)*$E102), 0, VLOOKUP(VLOOKUP($A102, 'E4 TB Allocation Details'!$A$18:$L$214, MATCH("Misc ID", 'E4 TB Allocation Details'!$A$18:$L$18, 0),FALSE), 'E2 Allocators'!$B$15:$W$361, MATCH('O5 Details by Class &amp; Accounts'!BN$18, 'E2 Allocators'!$B$15:$W$15, 0),FALSE)*$E102)</f>
        <v>0</v>
      </c>
      <c r="BO102" s="1321">
        <f>IF(ISERROR(VLOOKUP(VLOOKUP($A102, 'E4 TB Allocation Details'!$A$18:$L$214, MATCH("Misc ID", 'E4 TB Allocation Details'!$A$18:$L$18, 0),FALSE), 'E2 Allocators'!$B$15:$W$361, MATCH('O5 Details by Class &amp; Accounts'!BO$18, 'E2 Allocators'!$B$15:$W$15, 0),FALSE)*$E102), 0, VLOOKUP(VLOOKUP($A102, 'E4 TB Allocation Details'!$A$18:$L$214, MATCH("Misc ID", 'E4 TB Allocation Details'!$A$18:$L$18, 0),FALSE), 'E2 Allocators'!$B$15:$W$361, MATCH('O5 Details by Class &amp; Accounts'!BO$18, 'E2 Allocators'!$B$15:$W$15, 0),FALSE)*$E102)</f>
        <v>0</v>
      </c>
      <c r="BP102" s="1321">
        <f>IF(ISERROR(VLOOKUP(VLOOKUP($A102, 'E4 TB Allocation Details'!$A$18:$L$214, MATCH("Misc ID", 'E4 TB Allocation Details'!$A$18:$L$18, 0),FALSE), 'E2 Allocators'!$B$15:$W$361, MATCH('O5 Details by Class &amp; Accounts'!BP$18, 'E2 Allocators'!$B$15:$W$15, 0),FALSE)*$E102), 0, VLOOKUP(VLOOKUP($A102, 'E4 TB Allocation Details'!$A$18:$L$214, MATCH("Misc ID", 'E4 TB Allocation Details'!$A$18:$L$18, 0),FALSE), 'E2 Allocators'!$B$15:$W$361, MATCH('O5 Details by Class &amp; Accounts'!BP$18, 'E2 Allocators'!$B$15:$W$15, 0),FALSE)*$E102)</f>
        <v>0</v>
      </c>
      <c r="BQ102" s="1321">
        <f>IF(ISERROR(VLOOKUP(VLOOKUP($A102, 'E4 TB Allocation Details'!$A$18:$L$214, MATCH("Misc ID", 'E4 TB Allocation Details'!$A$18:$L$18, 0),FALSE), 'E2 Allocators'!$B$15:$W$361, MATCH('O5 Details by Class &amp; Accounts'!BQ$18, 'E2 Allocators'!$B$15:$W$15, 0),FALSE)*$E102), 0, VLOOKUP(VLOOKUP($A102, 'E4 TB Allocation Details'!$A$18:$L$214, MATCH("Misc ID", 'E4 TB Allocation Details'!$A$18:$L$18, 0),FALSE), 'E2 Allocators'!$B$15:$W$361, MATCH('O5 Details by Class &amp; Accounts'!BQ$18, 'E2 Allocators'!$B$15:$W$15, 0),FALSE)*$E102)</f>
        <v>0</v>
      </c>
      <c r="BR102" s="1321">
        <f>IF(ISERROR(VLOOKUP(VLOOKUP($A102, 'E4 TB Allocation Details'!$A$18:$L$214, MATCH("Misc ID", 'E4 TB Allocation Details'!$A$18:$L$18, 0),FALSE), 'E2 Allocators'!$B$15:$W$361, MATCH('O5 Details by Class &amp; Accounts'!BR$18, 'E2 Allocators'!$B$15:$W$15, 0),FALSE)*$E102), 0, VLOOKUP(VLOOKUP($A102, 'E4 TB Allocation Details'!$A$18:$L$214, MATCH("Misc ID", 'E4 TB Allocation Details'!$A$18:$L$18, 0),FALSE), 'E2 Allocators'!$B$15:$W$361, MATCH('O5 Details by Class &amp; Accounts'!BR$18, 'E2 Allocators'!$B$15:$W$15, 0),FALSE)*$E102)</f>
        <v>0</v>
      </c>
      <c r="BS102" s="1321">
        <f t="shared" si="23"/>
        <v>0</v>
      </c>
      <c r="BT102" s="1321">
        <f>IF(ISERROR(VLOOKUP(VLOOKUP($A102, 'E4 TB Allocation Details'!$A$18:$L$214, MATCH("A &amp; G ID", 'E4 TB Allocation Details'!$A$18:$L$18, 0),FALSE), 'E2 Allocators'!$B$15:$W$361, MATCH('O5 Details by Class &amp; Accounts'!BT$18, 'E2 Allocators'!$B$15:$W$15, 0),FALSE)*$E102), 0, VLOOKUP(VLOOKUP($A102, 'E4 TB Allocation Details'!$A$18:$L$214, MATCH("A &amp; G ID", 'E4 TB Allocation Details'!$A$18:$L$18, 0),FALSE), 'E2 Allocators'!$B$15:$W$361, MATCH('O5 Details by Class &amp; Accounts'!BT$18, 'E2 Allocators'!$B$15:$W$15, 0),FALSE)*$E102)</f>
        <v>0</v>
      </c>
      <c r="BU102" s="1321">
        <f>IF(ISERROR(VLOOKUP(VLOOKUP($A102, 'E4 TB Allocation Details'!$A$18:$L$214, MATCH("A &amp; G ID", 'E4 TB Allocation Details'!$A$18:$L$18, 0),FALSE), 'E2 Allocators'!$B$15:$W$361, MATCH('O5 Details by Class &amp; Accounts'!BU$18, 'E2 Allocators'!$B$15:$W$15, 0),FALSE)*$E102), 0, VLOOKUP(VLOOKUP($A102, 'E4 TB Allocation Details'!$A$18:$L$214, MATCH("A &amp; G ID", 'E4 TB Allocation Details'!$A$18:$L$18, 0),FALSE), 'E2 Allocators'!$B$15:$W$361, MATCH('O5 Details by Class &amp; Accounts'!BU$18, 'E2 Allocators'!$B$15:$W$15, 0),FALSE)*$E102)</f>
        <v>0</v>
      </c>
      <c r="BV102" s="1321">
        <f>IF(ISERROR(VLOOKUP(VLOOKUP($A102, 'E4 TB Allocation Details'!$A$18:$L$214, MATCH("A &amp; G ID", 'E4 TB Allocation Details'!$A$18:$L$18, 0),FALSE), 'E2 Allocators'!$B$15:$W$361, MATCH('O5 Details by Class &amp; Accounts'!BV$18, 'E2 Allocators'!$B$15:$W$15, 0),FALSE)*$E102), 0, VLOOKUP(VLOOKUP($A102, 'E4 TB Allocation Details'!$A$18:$L$214, MATCH("A &amp; G ID", 'E4 TB Allocation Details'!$A$18:$L$18, 0),FALSE), 'E2 Allocators'!$B$15:$W$361, MATCH('O5 Details by Class &amp; Accounts'!BV$18, 'E2 Allocators'!$B$15:$W$15, 0),FALSE)*$E102)</f>
        <v>0</v>
      </c>
      <c r="BW102" s="1321">
        <f>IF(ISERROR(VLOOKUP(VLOOKUP($A102, 'E4 TB Allocation Details'!$A$18:$L$214, MATCH("A &amp; G ID", 'E4 TB Allocation Details'!$A$18:$L$18, 0),FALSE), 'E2 Allocators'!$B$15:$W$361, MATCH('O5 Details by Class &amp; Accounts'!BW$18, 'E2 Allocators'!$B$15:$W$15, 0),FALSE)*$E102), 0, VLOOKUP(VLOOKUP($A102, 'E4 TB Allocation Details'!$A$18:$L$214, MATCH("A &amp; G ID", 'E4 TB Allocation Details'!$A$18:$L$18, 0),FALSE), 'E2 Allocators'!$B$15:$W$361, MATCH('O5 Details by Class &amp; Accounts'!BW$18, 'E2 Allocators'!$B$15:$W$15, 0),FALSE)*$E102)</f>
        <v>0</v>
      </c>
      <c r="BX102" s="1321">
        <f>IF(ISERROR(VLOOKUP(VLOOKUP($A102, 'E4 TB Allocation Details'!$A$18:$L$214, MATCH("A &amp; G ID", 'E4 TB Allocation Details'!$A$18:$L$18, 0),FALSE), 'E2 Allocators'!$B$15:$W$361, MATCH('O5 Details by Class &amp; Accounts'!BX$18, 'E2 Allocators'!$B$15:$W$15, 0),FALSE)*$E102), 0, VLOOKUP(VLOOKUP($A102, 'E4 TB Allocation Details'!$A$18:$L$214, MATCH("A &amp; G ID", 'E4 TB Allocation Details'!$A$18:$L$18, 0),FALSE), 'E2 Allocators'!$B$15:$W$361, MATCH('O5 Details by Class &amp; Accounts'!BX$18, 'E2 Allocators'!$B$15:$W$15, 0),FALSE)*$E102)</f>
        <v>0</v>
      </c>
      <c r="BY102" s="1321">
        <f>IF(ISERROR(VLOOKUP(VLOOKUP($A102, 'E4 TB Allocation Details'!$A$18:$L$214, MATCH("A &amp; G ID", 'E4 TB Allocation Details'!$A$18:$L$18, 0),FALSE), 'E2 Allocators'!$B$15:$W$361, MATCH('O5 Details by Class &amp; Accounts'!BY$18, 'E2 Allocators'!$B$15:$W$15, 0),FALSE)*$E102), 0, VLOOKUP(VLOOKUP($A102, 'E4 TB Allocation Details'!$A$18:$L$214, MATCH("A &amp; G ID", 'E4 TB Allocation Details'!$A$18:$L$18, 0),FALSE), 'E2 Allocators'!$B$15:$W$361, MATCH('O5 Details by Class &amp; Accounts'!BY$18, 'E2 Allocators'!$B$15:$W$15, 0),FALSE)*$E102)</f>
        <v>0</v>
      </c>
      <c r="BZ102" s="1321">
        <f>IF(ISERROR(VLOOKUP(VLOOKUP($A102, 'E4 TB Allocation Details'!$A$18:$L$214, MATCH("A &amp; G ID", 'E4 TB Allocation Details'!$A$18:$L$18, 0),FALSE), 'E2 Allocators'!$B$15:$W$361, MATCH('O5 Details by Class &amp; Accounts'!BZ$18, 'E2 Allocators'!$B$15:$W$15, 0),FALSE)*$E102), 0, VLOOKUP(VLOOKUP($A102, 'E4 TB Allocation Details'!$A$18:$L$214, MATCH("A &amp; G ID", 'E4 TB Allocation Details'!$A$18:$L$18, 0),FALSE), 'E2 Allocators'!$B$15:$W$361, MATCH('O5 Details by Class &amp; Accounts'!BZ$18, 'E2 Allocators'!$B$15:$W$15, 0),FALSE)*$E102)</f>
        <v>0</v>
      </c>
      <c r="CA102" s="1321">
        <f>IF(ISERROR(VLOOKUP(VLOOKUP($A102, 'E4 TB Allocation Details'!$A$18:$L$214, MATCH("A &amp; G ID", 'E4 TB Allocation Details'!$A$18:$L$18, 0),FALSE), 'E2 Allocators'!$B$15:$W$361, MATCH('O5 Details by Class &amp; Accounts'!CA$18, 'E2 Allocators'!$B$15:$W$15, 0),FALSE)*$E102), 0, VLOOKUP(VLOOKUP($A102, 'E4 TB Allocation Details'!$A$18:$L$214, MATCH("A &amp; G ID", 'E4 TB Allocation Details'!$A$18:$L$18, 0),FALSE), 'E2 Allocators'!$B$15:$W$361, MATCH('O5 Details by Class &amp; Accounts'!CA$18, 'E2 Allocators'!$B$15:$W$15, 0),FALSE)*$E102)</f>
        <v>0</v>
      </c>
      <c r="CB102" s="1321">
        <f>IF(ISERROR(VLOOKUP(VLOOKUP($A102, 'E4 TB Allocation Details'!$A$18:$L$214, MATCH("A &amp; G ID", 'E4 TB Allocation Details'!$A$18:$L$18, 0),FALSE), 'E2 Allocators'!$B$15:$W$361, MATCH('O5 Details by Class &amp; Accounts'!CB$18, 'E2 Allocators'!$B$15:$W$15, 0),FALSE)*$E102), 0, VLOOKUP(VLOOKUP($A102, 'E4 TB Allocation Details'!$A$18:$L$214, MATCH("A &amp; G ID", 'E4 TB Allocation Details'!$A$18:$L$18, 0),FALSE), 'E2 Allocators'!$B$15:$W$361, MATCH('O5 Details by Class &amp; Accounts'!CB$18, 'E2 Allocators'!$B$15:$W$15, 0),FALSE)*$E102)</f>
        <v>0</v>
      </c>
      <c r="CC102" s="1321">
        <f>IF(ISERROR(VLOOKUP(VLOOKUP($A102, 'E4 TB Allocation Details'!$A$18:$L$214, MATCH("A &amp; G ID", 'E4 TB Allocation Details'!$A$18:$L$18, 0),FALSE), 'E2 Allocators'!$B$15:$W$361, MATCH('O5 Details by Class &amp; Accounts'!CC$18, 'E2 Allocators'!$B$15:$W$15, 0),FALSE)*$E102), 0, VLOOKUP(VLOOKUP($A102, 'E4 TB Allocation Details'!$A$18:$L$214, MATCH("A &amp; G ID", 'E4 TB Allocation Details'!$A$18:$L$18, 0),FALSE), 'E2 Allocators'!$B$15:$W$361, MATCH('O5 Details by Class &amp; Accounts'!CC$18, 'E2 Allocators'!$B$15:$W$15, 0),FALSE)*$E102)</f>
        <v>0</v>
      </c>
      <c r="CD102" s="1321">
        <f>IF(ISERROR(VLOOKUP(VLOOKUP($A102, 'E4 TB Allocation Details'!$A$18:$L$214, MATCH("A &amp; G ID", 'E4 TB Allocation Details'!$A$18:$L$18, 0),FALSE), 'E2 Allocators'!$B$15:$W$361, MATCH('O5 Details by Class &amp; Accounts'!CD$18, 'E2 Allocators'!$B$15:$W$15, 0),FALSE)*$E102), 0, VLOOKUP(VLOOKUP($A102, 'E4 TB Allocation Details'!$A$18:$L$214, MATCH("A &amp; G ID", 'E4 TB Allocation Details'!$A$18:$L$18, 0),FALSE), 'E2 Allocators'!$B$15:$W$361, MATCH('O5 Details by Class &amp; Accounts'!CD$18, 'E2 Allocators'!$B$15:$W$15, 0),FALSE)*$E102)</f>
        <v>0</v>
      </c>
      <c r="CE102" s="1321">
        <f>IF(ISERROR(VLOOKUP(VLOOKUP($A102, 'E4 TB Allocation Details'!$A$18:$L$214, MATCH("A &amp; G ID", 'E4 TB Allocation Details'!$A$18:$L$18, 0),FALSE), 'E2 Allocators'!$B$15:$W$361, MATCH('O5 Details by Class &amp; Accounts'!CE$18, 'E2 Allocators'!$B$15:$W$15, 0),FALSE)*$E102), 0, VLOOKUP(VLOOKUP($A102, 'E4 TB Allocation Details'!$A$18:$L$214, MATCH("A &amp; G ID", 'E4 TB Allocation Details'!$A$18:$L$18, 0),FALSE), 'E2 Allocators'!$B$15:$W$361, MATCH('O5 Details by Class &amp; Accounts'!CE$18, 'E2 Allocators'!$B$15:$W$15, 0),FALSE)*$E102)</f>
        <v>0</v>
      </c>
      <c r="CF102" s="1321">
        <f>IF(ISERROR(VLOOKUP(VLOOKUP($A102, 'E4 TB Allocation Details'!$A$18:$L$214, MATCH("A &amp; G ID", 'E4 TB Allocation Details'!$A$18:$L$18, 0),FALSE), 'E2 Allocators'!$B$15:$W$361, MATCH('O5 Details by Class &amp; Accounts'!CF$18, 'E2 Allocators'!$B$15:$W$15, 0),FALSE)*$E102), 0, VLOOKUP(VLOOKUP($A102, 'E4 TB Allocation Details'!$A$18:$L$214, MATCH("A &amp; G ID", 'E4 TB Allocation Details'!$A$18:$L$18, 0),FALSE), 'E2 Allocators'!$B$15:$W$361, MATCH('O5 Details by Class &amp; Accounts'!CF$18, 'E2 Allocators'!$B$15:$W$15, 0),FALSE)*$E102)</f>
        <v>0</v>
      </c>
      <c r="CG102" s="1321">
        <f>IF(ISERROR(VLOOKUP(VLOOKUP($A102, 'E4 TB Allocation Details'!$A$18:$L$214, MATCH("A &amp; G ID", 'E4 TB Allocation Details'!$A$18:$L$18, 0),FALSE), 'E2 Allocators'!$B$15:$W$361, MATCH('O5 Details by Class &amp; Accounts'!CG$18, 'E2 Allocators'!$B$15:$W$15, 0),FALSE)*$E102), 0, VLOOKUP(VLOOKUP($A102, 'E4 TB Allocation Details'!$A$18:$L$214, MATCH("A &amp; G ID", 'E4 TB Allocation Details'!$A$18:$L$18, 0),FALSE), 'E2 Allocators'!$B$15:$W$361, MATCH('O5 Details by Class &amp; Accounts'!CG$18, 'E2 Allocators'!$B$15:$W$15, 0),FALSE)*$E102)</f>
        <v>0</v>
      </c>
      <c r="CH102" s="1321">
        <f>IF(ISERROR(VLOOKUP(VLOOKUP($A102, 'E4 TB Allocation Details'!$A$18:$L$214, MATCH("A &amp; G ID", 'E4 TB Allocation Details'!$A$18:$L$18, 0),FALSE), 'E2 Allocators'!$B$15:$W$361, MATCH('O5 Details by Class &amp; Accounts'!CH$18, 'E2 Allocators'!$B$15:$W$15, 0),FALSE)*$E102), 0, VLOOKUP(VLOOKUP($A102, 'E4 TB Allocation Details'!$A$18:$L$214, MATCH("A &amp; G ID", 'E4 TB Allocation Details'!$A$18:$L$18, 0),FALSE), 'E2 Allocators'!$B$15:$W$361, MATCH('O5 Details by Class &amp; Accounts'!CH$18, 'E2 Allocators'!$B$15:$W$15, 0),FALSE)*$E102)</f>
        <v>0</v>
      </c>
      <c r="CI102" s="1321">
        <f>IF(ISERROR(VLOOKUP(VLOOKUP($A102, 'E4 TB Allocation Details'!$A$18:$L$214, MATCH("A &amp; G ID", 'E4 TB Allocation Details'!$A$18:$L$18, 0),FALSE), 'E2 Allocators'!$B$15:$W$361, MATCH('O5 Details by Class &amp; Accounts'!CI$18, 'E2 Allocators'!$B$15:$W$15, 0),FALSE)*$E102), 0, VLOOKUP(VLOOKUP($A102, 'E4 TB Allocation Details'!$A$18:$L$214, MATCH("A &amp; G ID", 'E4 TB Allocation Details'!$A$18:$L$18, 0),FALSE), 'E2 Allocators'!$B$15:$W$361, MATCH('O5 Details by Class &amp; Accounts'!CI$18, 'E2 Allocators'!$B$15:$W$15, 0),FALSE)*$E102)</f>
        <v>0</v>
      </c>
      <c r="CJ102" s="1321">
        <f>IF(ISERROR(VLOOKUP(VLOOKUP($A102, 'E4 TB Allocation Details'!$A$18:$L$214, MATCH("A &amp; G ID", 'E4 TB Allocation Details'!$A$18:$L$18, 0),FALSE), 'E2 Allocators'!$B$15:$W$361, MATCH('O5 Details by Class &amp; Accounts'!CJ$18, 'E2 Allocators'!$B$15:$W$15, 0),FALSE)*$E102), 0, VLOOKUP(VLOOKUP($A102, 'E4 TB Allocation Details'!$A$18:$L$214, MATCH("A &amp; G ID", 'E4 TB Allocation Details'!$A$18:$L$18, 0),FALSE), 'E2 Allocators'!$B$15:$W$361, MATCH('O5 Details by Class &amp; Accounts'!CJ$18, 'E2 Allocators'!$B$15:$W$15, 0),FALSE)*$E102)</f>
        <v>0</v>
      </c>
      <c r="CK102" s="1321">
        <f>IF(ISERROR(VLOOKUP(VLOOKUP($A102, 'E4 TB Allocation Details'!$A$18:$L$214, MATCH("A &amp; G ID", 'E4 TB Allocation Details'!$A$18:$L$18, 0),FALSE), 'E2 Allocators'!$B$15:$W$361, MATCH('O5 Details by Class &amp; Accounts'!CK$18, 'E2 Allocators'!$B$15:$W$15, 0),FALSE)*$E102), 0, VLOOKUP(VLOOKUP($A102, 'E4 TB Allocation Details'!$A$18:$L$214, MATCH("A &amp; G ID", 'E4 TB Allocation Details'!$A$18:$L$18, 0),FALSE), 'E2 Allocators'!$B$15:$W$361, MATCH('O5 Details by Class &amp; Accounts'!CK$18, 'E2 Allocators'!$B$15:$W$15, 0),FALSE)*$E102)</f>
        <v>0</v>
      </c>
      <c r="CL102" s="1321">
        <f>IF(ISERROR(VLOOKUP(VLOOKUP($A102, 'E4 TB Allocation Details'!$A$18:$L$214, MATCH("A &amp; G ID", 'E4 TB Allocation Details'!$A$18:$L$18, 0),FALSE), 'E2 Allocators'!$B$15:$W$361, MATCH('O5 Details by Class &amp; Accounts'!CL$18, 'E2 Allocators'!$B$15:$W$15, 0),FALSE)*$E102), 0, VLOOKUP(VLOOKUP($A102, 'E4 TB Allocation Details'!$A$18:$L$214, MATCH("A &amp; G ID", 'E4 TB Allocation Details'!$A$18:$L$18, 0),FALSE), 'E2 Allocators'!$B$15:$W$361, MATCH('O5 Details by Class &amp; Accounts'!CL$18, 'E2 Allocators'!$B$15:$W$15, 0),FALSE)*$E102)</f>
        <v>0</v>
      </c>
      <c r="CM102" s="1321">
        <f>IF(ISERROR(VLOOKUP(VLOOKUP($A102, 'E4 TB Allocation Details'!$A$18:$L$214, MATCH("A &amp; G ID", 'E4 TB Allocation Details'!$A$18:$L$18, 0),FALSE), 'E2 Allocators'!$B$15:$W$361, MATCH('O5 Details by Class &amp; Accounts'!CM$18, 'E2 Allocators'!$B$15:$W$15, 0),FALSE)*$E102), 0, VLOOKUP(VLOOKUP($A102, 'E4 TB Allocation Details'!$A$18:$L$214, MATCH("A &amp; G ID", 'E4 TB Allocation Details'!$A$18:$L$18, 0),FALSE), 'E2 Allocators'!$B$15:$W$361, MATCH('O5 Details by Class &amp; Accounts'!CM$18, 'E2 Allocators'!$B$15:$W$15, 0),FALSE)*$E102)</f>
        <v>0</v>
      </c>
      <c r="CN102" s="1321">
        <f t="shared" si="24"/>
        <v>0</v>
      </c>
      <c r="CO102" s="1650">
        <f t="shared" si="25"/>
        <v>0</v>
      </c>
      <c r="CQ102" s="1898" t="s">
        <v>1195</v>
      </c>
    </row>
    <row r="103" spans="1:95" s="64" customFormat="1" ht="12.75">
      <c r="A103" s="1092">
        <v>4320</v>
      </c>
      <c r="B103" s="1093" t="s">
        <v>1414</v>
      </c>
      <c r="C103" s="1647">
        <f>IF(ISERROR(VLOOKUP($A103,'I3 TB Data'!$A$19:$H$484,MATCH('O5 Details by Class &amp; Accounts'!$C$18, 'I3 TB Data'!$A$19:$H$19,0),0)), 0, VLOOKUP($A103,'I3 TB Data'!$A$19:$H$484,MATCH('O5 Details by Class &amp; Accounts'!$C$18,'I3 TB Data'!$A$19:$H$19,0),0))</f>
        <v>0</v>
      </c>
      <c r="D103" s="1321"/>
      <c r="E103" s="1647">
        <f t="shared" si="17"/>
        <v>0</v>
      </c>
      <c r="F103" s="1649">
        <f>IF(ISERROR(VLOOKUP($A103, 'E1 Categorization'!A33:E124, MATCH("Customer Component", 'E1 Categorization'!$A$33:$E$33,0), 0)), 0, IF(VLOOKUP($A103, 'E1 Categorization'!A33:E124, MATCH("Customer Component", 'E1 Categorization'!$A$33:$E$33,0), 0)=0, 'O5 Details by Class &amp; Accounts'!$E103, IF(AND(VLOOKUP($A103, 'E1 Categorization'!A33:E124, MATCH("Customer Component", 'E1 Categorization'!$A$33:$E$33,0), 0) &gt;0, VLOOKUP($A103, 'E1 Categorization'!A33:E124, MATCH("Customer Component", 'E1 Categorization'!$A$33:$E$33,0), 0)&lt;1), 'O5 Details by Class &amp; Accounts'!$E103*(1-VLOOKUP($A103, 'E1 Categorization'!A33:E124, MATCH("Customer Component", 'E1 Categorization'!$A$33:$E$33,0), 0)), 0)))</f>
        <v>0</v>
      </c>
      <c r="G103" s="1649">
        <f>IF(ISERROR(VLOOKUP($A103, 'E1 Categorization'!A33:E124, MATCH("Customer Component", 'E1 Categorization'!$A$33:$E$33,0), 0)),0, IF(VLOOKUP($A103, 'E1 Categorization'!A33:E124, MATCH("Customer Component", 'E1 Categorization'!$A$33:$E$33,0), 0)=0, 0, IF(AND(VLOOKUP($A103, 'E1 Categorization'!A33:E124, MATCH("Customer Component", 'E1 Categorization'!$A$33:$E$33,0), 0) &gt;0, VLOOKUP($A103, 'E1 Categorization'!A33:E124, MATCH("Customer Component", 'E1 Categorization'!$A$33:$E$33,0), 0)&lt;1), 'O5 Details by Class &amp; Accounts'!$E103*(VLOOKUP($A103, 'E1 Categorization'!A33:E124, MATCH("Customer Component", 'E1 Categorization'!$A$33:$E$33,0), 0)), 'O5 Details by Class &amp; Accounts'!$E103)))</f>
        <v>0</v>
      </c>
      <c r="H103" s="1321">
        <f t="shared" si="20"/>
        <v>0</v>
      </c>
      <c r="I103" s="1321">
        <f>IF(ISERROR(VLOOKUP(VLOOKUP($A103, 'E4 TB Allocation Details'!$A$18:$L$214, MATCH("Demand ID", 'E4 TB Allocation Details'!$A$18:$L$18, 0),FALSE), 'E2 Allocators'!$B$15:$W$361, MATCH('O5 Details by Class &amp; Accounts'!I$18, 'E2 Allocators'!$B$15:$W$15, 0),FALSE)*$F103), 0, VLOOKUP(VLOOKUP($A103, 'E4 TB Allocation Details'!$A$18:$L$214, MATCH("Demand ID", 'E4 TB Allocation Details'!$A$18:$L$18, 0),FALSE), 'E2 Allocators'!$B$15:$W$361, MATCH('O5 Details by Class &amp; Accounts'!I$18, 'E2 Allocators'!$B$15:$W$15, 0),FALSE)*$F103)</f>
        <v>0</v>
      </c>
      <c r="J103" s="1321">
        <f>IF(ISERROR(VLOOKUP(VLOOKUP($A103, 'E4 TB Allocation Details'!$A$18:$L$214, MATCH("Demand ID", 'E4 TB Allocation Details'!$A$18:$L$18, 0),FALSE), 'E2 Allocators'!$B$15:$W$361, MATCH('O5 Details by Class &amp; Accounts'!J$18, 'E2 Allocators'!$B$15:$W$15, 0),FALSE)*$F103), 0, VLOOKUP(VLOOKUP($A103, 'E4 TB Allocation Details'!$A$18:$L$214, MATCH("Demand ID", 'E4 TB Allocation Details'!$A$18:$L$18, 0),FALSE), 'E2 Allocators'!$B$15:$W$361, MATCH('O5 Details by Class &amp; Accounts'!J$18, 'E2 Allocators'!$B$15:$W$15, 0),FALSE)*$F103)</f>
        <v>0</v>
      </c>
      <c r="K103" s="1321">
        <f>IF(ISERROR(VLOOKUP(VLOOKUP($A103, 'E4 TB Allocation Details'!$A$18:$L$214, MATCH("Demand ID", 'E4 TB Allocation Details'!$A$18:$L$18, 0),FALSE), 'E2 Allocators'!$B$15:$W$361, MATCH('O5 Details by Class &amp; Accounts'!K$18, 'E2 Allocators'!$B$15:$W$15, 0),FALSE)*$F103), 0, VLOOKUP(VLOOKUP($A103, 'E4 TB Allocation Details'!$A$18:$L$214, MATCH("Demand ID", 'E4 TB Allocation Details'!$A$18:$L$18, 0),FALSE), 'E2 Allocators'!$B$15:$W$361, MATCH('O5 Details by Class &amp; Accounts'!K$18, 'E2 Allocators'!$B$15:$W$15, 0),FALSE)*$F103)</f>
        <v>0</v>
      </c>
      <c r="L103" s="1321">
        <f>IF(ISERROR(VLOOKUP(VLOOKUP($A103, 'E4 TB Allocation Details'!$A$18:$L$214, MATCH("Demand ID", 'E4 TB Allocation Details'!$A$18:$L$18, 0),FALSE), 'E2 Allocators'!$B$15:$W$361, MATCH('O5 Details by Class &amp; Accounts'!L$18, 'E2 Allocators'!$B$15:$W$15, 0),FALSE)*$F103), 0, VLOOKUP(VLOOKUP($A103, 'E4 TB Allocation Details'!$A$18:$L$214, MATCH("Demand ID", 'E4 TB Allocation Details'!$A$18:$L$18, 0),FALSE), 'E2 Allocators'!$B$15:$W$361, MATCH('O5 Details by Class &amp; Accounts'!L$18, 'E2 Allocators'!$B$15:$W$15, 0),FALSE)*$F103)</f>
        <v>0</v>
      </c>
      <c r="M103" s="1321">
        <f>IF(ISERROR(VLOOKUP(VLOOKUP($A103, 'E4 TB Allocation Details'!$A$18:$L$214, MATCH("Demand ID", 'E4 TB Allocation Details'!$A$18:$L$18, 0),FALSE), 'E2 Allocators'!$B$15:$W$361, MATCH('O5 Details by Class &amp; Accounts'!M$18, 'E2 Allocators'!$B$15:$W$15, 0),FALSE)*$F103), 0, VLOOKUP(VLOOKUP($A103, 'E4 TB Allocation Details'!$A$18:$L$214, MATCH("Demand ID", 'E4 TB Allocation Details'!$A$18:$L$18, 0),FALSE), 'E2 Allocators'!$B$15:$W$361, MATCH('O5 Details by Class &amp; Accounts'!M$18, 'E2 Allocators'!$B$15:$W$15, 0),FALSE)*$F103)</f>
        <v>0</v>
      </c>
      <c r="N103" s="1321">
        <f>IF(ISERROR(VLOOKUP(VLOOKUP($A103, 'E4 TB Allocation Details'!$A$18:$L$214, MATCH("Demand ID", 'E4 TB Allocation Details'!$A$18:$L$18, 0),FALSE), 'E2 Allocators'!$B$15:$W$361, MATCH('O5 Details by Class &amp; Accounts'!N$18, 'E2 Allocators'!$B$15:$W$15, 0),FALSE)*$F103), 0, VLOOKUP(VLOOKUP($A103, 'E4 TB Allocation Details'!$A$18:$L$214, MATCH("Demand ID", 'E4 TB Allocation Details'!$A$18:$L$18, 0),FALSE), 'E2 Allocators'!$B$15:$W$361, MATCH('O5 Details by Class &amp; Accounts'!N$18, 'E2 Allocators'!$B$15:$W$15, 0),FALSE)*$F103)</f>
        <v>0</v>
      </c>
      <c r="O103" s="1321">
        <f>IF(ISERROR(VLOOKUP(VLOOKUP($A103, 'E4 TB Allocation Details'!$A$18:$L$214, MATCH("Demand ID", 'E4 TB Allocation Details'!$A$18:$L$18, 0),FALSE), 'E2 Allocators'!$B$15:$W$361, MATCH('O5 Details by Class &amp; Accounts'!O$18, 'E2 Allocators'!$B$15:$W$15, 0),FALSE)*$F103), 0, VLOOKUP(VLOOKUP($A103, 'E4 TB Allocation Details'!$A$18:$L$214, MATCH("Demand ID", 'E4 TB Allocation Details'!$A$18:$L$18, 0),FALSE), 'E2 Allocators'!$B$15:$W$361, MATCH('O5 Details by Class &amp; Accounts'!O$18, 'E2 Allocators'!$B$15:$W$15, 0),FALSE)*$F103)</f>
        <v>0</v>
      </c>
      <c r="P103" s="1321">
        <f>IF(ISERROR(VLOOKUP(VLOOKUP($A103, 'E4 TB Allocation Details'!$A$18:$L$214, MATCH("Demand ID", 'E4 TB Allocation Details'!$A$18:$L$18, 0),FALSE), 'E2 Allocators'!$B$15:$W$361, MATCH('O5 Details by Class &amp; Accounts'!P$18, 'E2 Allocators'!$B$15:$W$15, 0),FALSE)*$F103), 0, VLOOKUP(VLOOKUP($A103, 'E4 TB Allocation Details'!$A$18:$L$214, MATCH("Demand ID", 'E4 TB Allocation Details'!$A$18:$L$18, 0),FALSE), 'E2 Allocators'!$B$15:$W$361, MATCH('O5 Details by Class &amp; Accounts'!P$18, 'E2 Allocators'!$B$15:$W$15, 0),FALSE)*$F103)</f>
        <v>0</v>
      </c>
      <c r="Q103" s="1321">
        <f>IF(ISERROR(VLOOKUP(VLOOKUP($A103, 'E4 TB Allocation Details'!$A$18:$L$214, MATCH("Demand ID", 'E4 TB Allocation Details'!$A$18:$L$18, 0),FALSE), 'E2 Allocators'!$B$15:$W$361, MATCH('O5 Details by Class &amp; Accounts'!Q$18, 'E2 Allocators'!$B$15:$W$15, 0),FALSE)*$F103), 0, VLOOKUP(VLOOKUP($A103, 'E4 TB Allocation Details'!$A$18:$L$214, MATCH("Demand ID", 'E4 TB Allocation Details'!$A$18:$L$18, 0),FALSE), 'E2 Allocators'!$B$15:$W$361, MATCH('O5 Details by Class &amp; Accounts'!Q$18, 'E2 Allocators'!$B$15:$W$15, 0),FALSE)*$F103)</f>
        <v>0</v>
      </c>
      <c r="R103" s="1321">
        <f>IF(ISERROR(VLOOKUP(VLOOKUP($A103, 'E4 TB Allocation Details'!$A$18:$L$214, MATCH("Demand ID", 'E4 TB Allocation Details'!$A$18:$L$18, 0),FALSE), 'E2 Allocators'!$B$15:$W$361, MATCH('O5 Details by Class &amp; Accounts'!R$18, 'E2 Allocators'!$B$15:$W$15, 0),FALSE)*$F103), 0, VLOOKUP(VLOOKUP($A103, 'E4 TB Allocation Details'!$A$18:$L$214, MATCH("Demand ID", 'E4 TB Allocation Details'!$A$18:$L$18, 0),FALSE), 'E2 Allocators'!$B$15:$W$361, MATCH('O5 Details by Class &amp; Accounts'!R$18, 'E2 Allocators'!$B$15:$W$15, 0),FALSE)*$F103)</f>
        <v>0</v>
      </c>
      <c r="S103" s="1321">
        <f>IF(ISERROR(VLOOKUP(VLOOKUP($A103, 'E4 TB Allocation Details'!$A$18:$L$214, MATCH("Demand ID", 'E4 TB Allocation Details'!$A$18:$L$18, 0),FALSE), 'E2 Allocators'!$B$15:$W$361, MATCH('O5 Details by Class &amp; Accounts'!S$18, 'E2 Allocators'!$B$15:$W$15, 0),FALSE)*$F103), 0, VLOOKUP(VLOOKUP($A103, 'E4 TB Allocation Details'!$A$18:$L$214, MATCH("Demand ID", 'E4 TB Allocation Details'!$A$18:$L$18, 0),FALSE), 'E2 Allocators'!$B$15:$W$361, MATCH('O5 Details by Class &amp; Accounts'!S$18, 'E2 Allocators'!$B$15:$W$15, 0),FALSE)*$F103)</f>
        <v>0</v>
      </c>
      <c r="T103" s="1321">
        <f>IF(ISERROR(VLOOKUP(VLOOKUP($A103, 'E4 TB Allocation Details'!$A$18:$L$214, MATCH("Demand ID", 'E4 TB Allocation Details'!$A$18:$L$18, 0),FALSE), 'E2 Allocators'!$B$15:$W$361, MATCH('O5 Details by Class &amp; Accounts'!T$18, 'E2 Allocators'!$B$15:$W$15, 0),FALSE)*$F103), 0, VLOOKUP(VLOOKUP($A103, 'E4 TB Allocation Details'!$A$18:$L$214, MATCH("Demand ID", 'E4 TB Allocation Details'!$A$18:$L$18, 0),FALSE), 'E2 Allocators'!$B$15:$W$361, MATCH('O5 Details by Class &amp; Accounts'!T$18, 'E2 Allocators'!$B$15:$W$15, 0),FALSE)*$F103)</f>
        <v>0</v>
      </c>
      <c r="U103" s="1321">
        <f>IF(ISERROR(VLOOKUP(VLOOKUP($A103, 'E4 TB Allocation Details'!$A$18:$L$214, MATCH("Demand ID", 'E4 TB Allocation Details'!$A$18:$L$18, 0),FALSE), 'E2 Allocators'!$B$15:$W$361, MATCH('O5 Details by Class &amp; Accounts'!U$18, 'E2 Allocators'!$B$15:$W$15, 0),FALSE)*$F103), 0, VLOOKUP(VLOOKUP($A103, 'E4 TB Allocation Details'!$A$18:$L$214, MATCH("Demand ID", 'E4 TB Allocation Details'!$A$18:$L$18, 0),FALSE), 'E2 Allocators'!$B$15:$W$361, MATCH('O5 Details by Class &amp; Accounts'!U$18, 'E2 Allocators'!$B$15:$W$15, 0),FALSE)*$F103)</f>
        <v>0</v>
      </c>
      <c r="V103" s="1321">
        <f>IF(ISERROR(VLOOKUP(VLOOKUP($A103, 'E4 TB Allocation Details'!$A$18:$L$214, MATCH("Demand ID", 'E4 TB Allocation Details'!$A$18:$L$18, 0),FALSE), 'E2 Allocators'!$B$15:$W$361, MATCH('O5 Details by Class &amp; Accounts'!V$18, 'E2 Allocators'!$B$15:$W$15, 0),FALSE)*$F103), 0, VLOOKUP(VLOOKUP($A103, 'E4 TB Allocation Details'!$A$18:$L$214, MATCH("Demand ID", 'E4 TB Allocation Details'!$A$18:$L$18, 0),FALSE), 'E2 Allocators'!$B$15:$W$361, MATCH('O5 Details by Class &amp; Accounts'!V$18, 'E2 Allocators'!$B$15:$W$15, 0),FALSE)*$F103)</f>
        <v>0</v>
      </c>
      <c r="W103" s="1321">
        <f>IF(ISERROR(VLOOKUP(VLOOKUP($A103, 'E4 TB Allocation Details'!$A$18:$L$214, MATCH("Demand ID", 'E4 TB Allocation Details'!$A$18:$L$18, 0),FALSE), 'E2 Allocators'!$B$15:$W$361, MATCH('O5 Details by Class &amp; Accounts'!W$18, 'E2 Allocators'!$B$15:$W$15, 0),FALSE)*$F103), 0, VLOOKUP(VLOOKUP($A103, 'E4 TB Allocation Details'!$A$18:$L$214, MATCH("Demand ID", 'E4 TB Allocation Details'!$A$18:$L$18, 0),FALSE), 'E2 Allocators'!$B$15:$W$361, MATCH('O5 Details by Class &amp; Accounts'!W$18, 'E2 Allocators'!$B$15:$W$15, 0),FALSE)*$F103)</f>
        <v>0</v>
      </c>
      <c r="X103" s="1321">
        <f>IF(ISERROR(VLOOKUP(VLOOKUP($A103, 'E4 TB Allocation Details'!$A$18:$L$214, MATCH("Demand ID", 'E4 TB Allocation Details'!$A$18:$L$18, 0),FALSE), 'E2 Allocators'!$B$15:$W$361, MATCH('O5 Details by Class &amp; Accounts'!X$18, 'E2 Allocators'!$B$15:$W$15, 0),FALSE)*$F103), 0, VLOOKUP(VLOOKUP($A103, 'E4 TB Allocation Details'!$A$18:$L$214, MATCH("Demand ID", 'E4 TB Allocation Details'!$A$18:$L$18, 0),FALSE), 'E2 Allocators'!$B$15:$W$361, MATCH('O5 Details by Class &amp; Accounts'!X$18, 'E2 Allocators'!$B$15:$W$15, 0),FALSE)*$F103)</f>
        <v>0</v>
      </c>
      <c r="Y103" s="1321">
        <f>IF(ISERROR(VLOOKUP(VLOOKUP($A103, 'E4 TB Allocation Details'!$A$18:$L$214, MATCH("Demand ID", 'E4 TB Allocation Details'!$A$18:$L$18, 0),FALSE), 'E2 Allocators'!$B$15:$W$361, MATCH('O5 Details by Class &amp; Accounts'!Y$18, 'E2 Allocators'!$B$15:$W$15, 0),FALSE)*$F103), 0, VLOOKUP(VLOOKUP($A103, 'E4 TB Allocation Details'!$A$18:$L$214, MATCH("Demand ID", 'E4 TB Allocation Details'!$A$18:$L$18, 0),FALSE), 'E2 Allocators'!$B$15:$W$361, MATCH('O5 Details by Class &amp; Accounts'!Y$18, 'E2 Allocators'!$B$15:$W$15, 0),FALSE)*$F103)</f>
        <v>0</v>
      </c>
      <c r="Z103" s="1321">
        <f>IF(ISERROR(VLOOKUP(VLOOKUP($A103, 'E4 TB Allocation Details'!$A$18:$L$214, MATCH("Demand ID", 'E4 TB Allocation Details'!$A$18:$L$18, 0),FALSE), 'E2 Allocators'!$B$15:$W$361, MATCH('O5 Details by Class &amp; Accounts'!Z$18, 'E2 Allocators'!$B$15:$W$15, 0),FALSE)*$F103), 0, VLOOKUP(VLOOKUP($A103, 'E4 TB Allocation Details'!$A$18:$L$214, MATCH("Demand ID", 'E4 TB Allocation Details'!$A$18:$L$18, 0),FALSE), 'E2 Allocators'!$B$15:$W$361, MATCH('O5 Details by Class &amp; Accounts'!Z$18, 'E2 Allocators'!$B$15:$W$15, 0),FALSE)*$F103)</f>
        <v>0</v>
      </c>
      <c r="AA103" s="1321">
        <f>IF(ISERROR(VLOOKUP(VLOOKUP($A103, 'E4 TB Allocation Details'!$A$18:$L$214, MATCH("Demand ID", 'E4 TB Allocation Details'!$A$18:$L$18, 0),FALSE), 'E2 Allocators'!$B$15:$W$361, MATCH('O5 Details by Class &amp; Accounts'!AA$18, 'E2 Allocators'!$B$15:$W$15, 0),FALSE)*$F103), 0, VLOOKUP(VLOOKUP($A103, 'E4 TB Allocation Details'!$A$18:$L$214, MATCH("Demand ID", 'E4 TB Allocation Details'!$A$18:$L$18, 0),FALSE), 'E2 Allocators'!$B$15:$W$361, MATCH('O5 Details by Class &amp; Accounts'!AA$18, 'E2 Allocators'!$B$15:$W$15, 0),FALSE)*$F103)</f>
        <v>0</v>
      </c>
      <c r="AB103" s="1321">
        <f>IF(ISERROR(VLOOKUP(VLOOKUP($A103, 'E4 TB Allocation Details'!$A$18:$L$214, MATCH("Demand ID", 'E4 TB Allocation Details'!$A$18:$L$18, 0),FALSE), 'E2 Allocators'!$B$15:$W$361, MATCH('O5 Details by Class &amp; Accounts'!AB$18, 'E2 Allocators'!$B$15:$W$15, 0),FALSE)*$F103), 0, VLOOKUP(VLOOKUP($A103, 'E4 TB Allocation Details'!$A$18:$L$214, MATCH("Demand ID", 'E4 TB Allocation Details'!$A$18:$L$18, 0),FALSE), 'E2 Allocators'!$B$15:$W$361, MATCH('O5 Details by Class &amp; Accounts'!AB$18, 'E2 Allocators'!$B$15:$W$15, 0),FALSE)*$F103)</f>
        <v>0</v>
      </c>
      <c r="AC103" s="1321">
        <f t="shared" si="21"/>
        <v>0</v>
      </c>
      <c r="AD103" s="1321">
        <f>IF(ISERROR(VLOOKUP(VLOOKUP($A103, 'E4 TB Allocation Details'!$A$18:$L$214, MATCH("Customer ID", 'E4 TB Allocation Details'!$A$18:$L$18, 0),FALSE), 'E2 Allocators'!$B$15:$W$361, MATCH('O5 Details by Class &amp; Accounts'!AD$18, 'E2 Allocators'!$B$15:$W$15, 0),FALSE)*$G103), 0, VLOOKUP(VLOOKUP($A103, 'E4 TB Allocation Details'!$A$18:$L$214, MATCH("Customer ID", 'E4 TB Allocation Details'!$A$18:$L$18, 0),FALSE), 'E2 Allocators'!$B$15:$W$361, MATCH('O5 Details by Class &amp; Accounts'!AD$18, 'E2 Allocators'!$B$15:$W$15, 0),FALSE)*$G103)</f>
        <v>0</v>
      </c>
      <c r="AE103" s="1321">
        <f>IF(ISERROR(VLOOKUP(VLOOKUP($A103, 'E4 TB Allocation Details'!$A$18:$L$214, MATCH("Customer ID", 'E4 TB Allocation Details'!$A$18:$L$18, 0),FALSE), 'E2 Allocators'!$B$15:$W$361, MATCH('O5 Details by Class &amp; Accounts'!AE$18, 'E2 Allocators'!$B$15:$W$15, 0),FALSE)*$G103), 0, VLOOKUP(VLOOKUP($A103, 'E4 TB Allocation Details'!$A$18:$L$214, MATCH("Customer ID", 'E4 TB Allocation Details'!$A$18:$L$18, 0),FALSE), 'E2 Allocators'!$B$15:$W$361, MATCH('O5 Details by Class &amp; Accounts'!AE$18, 'E2 Allocators'!$B$15:$W$15, 0),FALSE)*$G103)</f>
        <v>0</v>
      </c>
      <c r="AF103" s="1321">
        <f>IF(ISERROR(VLOOKUP(VLOOKUP($A103, 'E4 TB Allocation Details'!$A$18:$L$214, MATCH("Customer ID", 'E4 TB Allocation Details'!$A$18:$L$18, 0),FALSE), 'E2 Allocators'!$B$15:$W$361, MATCH('O5 Details by Class &amp; Accounts'!AF$18, 'E2 Allocators'!$B$15:$W$15, 0),FALSE)*$G103), 0, VLOOKUP(VLOOKUP($A103, 'E4 TB Allocation Details'!$A$18:$L$214, MATCH("Customer ID", 'E4 TB Allocation Details'!$A$18:$L$18, 0),FALSE), 'E2 Allocators'!$B$15:$W$361, MATCH('O5 Details by Class &amp; Accounts'!AF$18, 'E2 Allocators'!$B$15:$W$15, 0),FALSE)*$G103)</f>
        <v>0</v>
      </c>
      <c r="AG103" s="1321">
        <f>IF(ISERROR(VLOOKUP(VLOOKUP($A103, 'E4 TB Allocation Details'!$A$18:$L$214, MATCH("Customer ID", 'E4 TB Allocation Details'!$A$18:$L$18, 0),FALSE), 'E2 Allocators'!$B$15:$W$361, MATCH('O5 Details by Class &amp; Accounts'!AG$18, 'E2 Allocators'!$B$15:$W$15, 0),FALSE)*$G103), 0, VLOOKUP(VLOOKUP($A103, 'E4 TB Allocation Details'!$A$18:$L$214, MATCH("Customer ID", 'E4 TB Allocation Details'!$A$18:$L$18, 0),FALSE), 'E2 Allocators'!$B$15:$W$361, MATCH('O5 Details by Class &amp; Accounts'!AG$18, 'E2 Allocators'!$B$15:$W$15, 0),FALSE)*$G103)</f>
        <v>0</v>
      </c>
      <c r="AH103" s="1321">
        <f>IF(ISERROR(VLOOKUP(VLOOKUP($A103, 'E4 TB Allocation Details'!$A$18:$L$214, MATCH("Customer ID", 'E4 TB Allocation Details'!$A$18:$L$18, 0),FALSE), 'E2 Allocators'!$B$15:$W$361, MATCH('O5 Details by Class &amp; Accounts'!AH$18, 'E2 Allocators'!$B$15:$W$15, 0),FALSE)*$G103), 0, VLOOKUP(VLOOKUP($A103, 'E4 TB Allocation Details'!$A$18:$L$214, MATCH("Customer ID", 'E4 TB Allocation Details'!$A$18:$L$18, 0),FALSE), 'E2 Allocators'!$B$15:$W$361, MATCH('O5 Details by Class &amp; Accounts'!AH$18, 'E2 Allocators'!$B$15:$W$15, 0),FALSE)*$G103)</f>
        <v>0</v>
      </c>
      <c r="AI103" s="1321">
        <f>IF(ISERROR(VLOOKUP(VLOOKUP($A103, 'E4 TB Allocation Details'!$A$18:$L$214, MATCH("Customer ID", 'E4 TB Allocation Details'!$A$18:$L$18, 0),FALSE), 'E2 Allocators'!$B$15:$W$361, MATCH('O5 Details by Class &amp; Accounts'!AI$18, 'E2 Allocators'!$B$15:$W$15, 0),FALSE)*$G103), 0, VLOOKUP(VLOOKUP($A103, 'E4 TB Allocation Details'!$A$18:$L$214, MATCH("Customer ID", 'E4 TB Allocation Details'!$A$18:$L$18, 0),FALSE), 'E2 Allocators'!$B$15:$W$361, MATCH('O5 Details by Class &amp; Accounts'!AI$18, 'E2 Allocators'!$B$15:$W$15, 0),FALSE)*$G103)</f>
        <v>0</v>
      </c>
      <c r="AJ103" s="1321">
        <f>IF(ISERROR(VLOOKUP(VLOOKUP($A103, 'E4 TB Allocation Details'!$A$18:$L$214, MATCH("Customer ID", 'E4 TB Allocation Details'!$A$18:$L$18, 0),FALSE), 'E2 Allocators'!$B$15:$W$361, MATCH('O5 Details by Class &amp; Accounts'!AJ$18, 'E2 Allocators'!$B$15:$W$15, 0),FALSE)*$G103), 0, VLOOKUP(VLOOKUP($A103, 'E4 TB Allocation Details'!$A$18:$L$214, MATCH("Customer ID", 'E4 TB Allocation Details'!$A$18:$L$18, 0),FALSE), 'E2 Allocators'!$B$15:$W$361, MATCH('O5 Details by Class &amp; Accounts'!AJ$18, 'E2 Allocators'!$B$15:$W$15, 0),FALSE)*$G103)</f>
        <v>0</v>
      </c>
      <c r="AK103" s="1321">
        <f>IF(ISERROR(VLOOKUP(VLOOKUP($A103, 'E4 TB Allocation Details'!$A$18:$L$214, MATCH("Customer ID", 'E4 TB Allocation Details'!$A$18:$L$18, 0),FALSE), 'E2 Allocators'!$B$15:$W$361, MATCH('O5 Details by Class &amp; Accounts'!AK$18, 'E2 Allocators'!$B$15:$W$15, 0),FALSE)*$G103), 0, VLOOKUP(VLOOKUP($A103, 'E4 TB Allocation Details'!$A$18:$L$214, MATCH("Customer ID", 'E4 TB Allocation Details'!$A$18:$L$18, 0),FALSE), 'E2 Allocators'!$B$15:$W$361, MATCH('O5 Details by Class &amp; Accounts'!AK$18, 'E2 Allocators'!$B$15:$W$15, 0),FALSE)*$G103)</f>
        <v>0</v>
      </c>
      <c r="AL103" s="1321">
        <f>IF(ISERROR(VLOOKUP(VLOOKUP($A103, 'E4 TB Allocation Details'!$A$18:$L$214, MATCH("Customer ID", 'E4 TB Allocation Details'!$A$18:$L$18, 0),FALSE), 'E2 Allocators'!$B$15:$W$361, MATCH('O5 Details by Class &amp; Accounts'!AL$18, 'E2 Allocators'!$B$15:$W$15, 0),FALSE)*$G103), 0, VLOOKUP(VLOOKUP($A103, 'E4 TB Allocation Details'!$A$18:$L$214, MATCH("Customer ID", 'E4 TB Allocation Details'!$A$18:$L$18, 0),FALSE), 'E2 Allocators'!$B$15:$W$361, MATCH('O5 Details by Class &amp; Accounts'!AL$18, 'E2 Allocators'!$B$15:$W$15, 0),FALSE)*$G103)</f>
        <v>0</v>
      </c>
      <c r="AM103" s="1321">
        <f>IF(ISERROR(VLOOKUP(VLOOKUP($A103, 'E4 TB Allocation Details'!$A$18:$L$214, MATCH("Customer ID", 'E4 TB Allocation Details'!$A$18:$L$18, 0),FALSE), 'E2 Allocators'!$B$15:$W$361, MATCH('O5 Details by Class &amp; Accounts'!AM$18, 'E2 Allocators'!$B$15:$W$15, 0),FALSE)*$G103), 0, VLOOKUP(VLOOKUP($A103, 'E4 TB Allocation Details'!$A$18:$L$214, MATCH("Customer ID", 'E4 TB Allocation Details'!$A$18:$L$18, 0),FALSE), 'E2 Allocators'!$B$15:$W$361, MATCH('O5 Details by Class &amp; Accounts'!AM$18, 'E2 Allocators'!$B$15:$W$15, 0),FALSE)*$G103)</f>
        <v>0</v>
      </c>
      <c r="AN103" s="1321">
        <f>IF(ISERROR(VLOOKUP(VLOOKUP($A103, 'E4 TB Allocation Details'!$A$18:$L$214, MATCH("Customer ID", 'E4 TB Allocation Details'!$A$18:$L$18, 0),FALSE), 'E2 Allocators'!$B$15:$W$361, MATCH('O5 Details by Class &amp; Accounts'!AN$18, 'E2 Allocators'!$B$15:$W$15, 0),FALSE)*$G103), 0, VLOOKUP(VLOOKUP($A103, 'E4 TB Allocation Details'!$A$18:$L$214, MATCH("Customer ID", 'E4 TB Allocation Details'!$A$18:$L$18, 0),FALSE), 'E2 Allocators'!$B$15:$W$361, MATCH('O5 Details by Class &amp; Accounts'!AN$18, 'E2 Allocators'!$B$15:$W$15, 0),FALSE)*$G103)</f>
        <v>0</v>
      </c>
      <c r="AO103" s="1321">
        <f>IF(ISERROR(VLOOKUP(VLOOKUP($A103, 'E4 TB Allocation Details'!$A$18:$L$214, MATCH("Customer ID", 'E4 TB Allocation Details'!$A$18:$L$18, 0),FALSE), 'E2 Allocators'!$B$15:$W$361, MATCH('O5 Details by Class &amp; Accounts'!AO$18, 'E2 Allocators'!$B$15:$W$15, 0),FALSE)*$G103), 0, VLOOKUP(VLOOKUP($A103, 'E4 TB Allocation Details'!$A$18:$L$214, MATCH("Customer ID", 'E4 TB Allocation Details'!$A$18:$L$18, 0),FALSE), 'E2 Allocators'!$B$15:$W$361, MATCH('O5 Details by Class &amp; Accounts'!AO$18, 'E2 Allocators'!$B$15:$W$15, 0),FALSE)*$G103)</f>
        <v>0</v>
      </c>
      <c r="AP103" s="1321">
        <f>IF(ISERROR(VLOOKUP(VLOOKUP($A103, 'E4 TB Allocation Details'!$A$18:$L$214, MATCH("Customer ID", 'E4 TB Allocation Details'!$A$18:$L$18, 0),FALSE), 'E2 Allocators'!$B$15:$W$361, MATCH('O5 Details by Class &amp; Accounts'!AP$18, 'E2 Allocators'!$B$15:$W$15, 0),FALSE)*$G103), 0, VLOOKUP(VLOOKUP($A103, 'E4 TB Allocation Details'!$A$18:$L$214, MATCH("Customer ID", 'E4 TB Allocation Details'!$A$18:$L$18, 0),FALSE), 'E2 Allocators'!$B$15:$W$361, MATCH('O5 Details by Class &amp; Accounts'!AP$18, 'E2 Allocators'!$B$15:$W$15, 0),FALSE)*$G103)</f>
        <v>0</v>
      </c>
      <c r="AQ103" s="1321">
        <f>IF(ISERROR(VLOOKUP(VLOOKUP($A103, 'E4 TB Allocation Details'!$A$18:$L$214, MATCH("Customer ID", 'E4 TB Allocation Details'!$A$18:$L$18, 0),FALSE), 'E2 Allocators'!$B$15:$W$361, MATCH('O5 Details by Class &amp; Accounts'!AQ$18, 'E2 Allocators'!$B$15:$W$15, 0),FALSE)*$G103), 0, VLOOKUP(VLOOKUP($A103, 'E4 TB Allocation Details'!$A$18:$L$214, MATCH("Customer ID", 'E4 TB Allocation Details'!$A$18:$L$18, 0),FALSE), 'E2 Allocators'!$B$15:$W$361, MATCH('O5 Details by Class &amp; Accounts'!AQ$18, 'E2 Allocators'!$B$15:$W$15, 0),FALSE)*$G103)</f>
        <v>0</v>
      </c>
      <c r="AR103" s="1321">
        <f>IF(ISERROR(VLOOKUP(VLOOKUP($A103, 'E4 TB Allocation Details'!$A$18:$L$214, MATCH("Customer ID", 'E4 TB Allocation Details'!$A$18:$L$18, 0),FALSE), 'E2 Allocators'!$B$15:$W$361, MATCH('O5 Details by Class &amp; Accounts'!AR$18, 'E2 Allocators'!$B$15:$W$15, 0),FALSE)*$G103), 0, VLOOKUP(VLOOKUP($A103, 'E4 TB Allocation Details'!$A$18:$L$214, MATCH("Customer ID", 'E4 TB Allocation Details'!$A$18:$L$18, 0),FALSE), 'E2 Allocators'!$B$15:$W$361, MATCH('O5 Details by Class &amp; Accounts'!AR$18, 'E2 Allocators'!$B$15:$W$15, 0),FALSE)*$G103)</f>
        <v>0</v>
      </c>
      <c r="AS103" s="1321">
        <f>IF(ISERROR(VLOOKUP(VLOOKUP($A103, 'E4 TB Allocation Details'!$A$18:$L$214, MATCH("Customer ID", 'E4 TB Allocation Details'!$A$18:$L$18, 0),FALSE), 'E2 Allocators'!$B$15:$W$361, MATCH('O5 Details by Class &amp; Accounts'!AS$18, 'E2 Allocators'!$B$15:$W$15, 0),FALSE)*$G103), 0, VLOOKUP(VLOOKUP($A103, 'E4 TB Allocation Details'!$A$18:$L$214, MATCH("Customer ID", 'E4 TB Allocation Details'!$A$18:$L$18, 0),FALSE), 'E2 Allocators'!$B$15:$W$361, MATCH('O5 Details by Class &amp; Accounts'!AS$18, 'E2 Allocators'!$B$15:$W$15, 0),FALSE)*$G103)</f>
        <v>0</v>
      </c>
      <c r="AT103" s="1321">
        <f>IF(ISERROR(VLOOKUP(VLOOKUP($A103, 'E4 TB Allocation Details'!$A$18:$L$214, MATCH("Customer ID", 'E4 TB Allocation Details'!$A$18:$L$18, 0),FALSE), 'E2 Allocators'!$B$15:$W$361, MATCH('O5 Details by Class &amp; Accounts'!AT$18, 'E2 Allocators'!$B$15:$W$15, 0),FALSE)*$G103), 0, VLOOKUP(VLOOKUP($A103, 'E4 TB Allocation Details'!$A$18:$L$214, MATCH("Customer ID", 'E4 TB Allocation Details'!$A$18:$L$18, 0),FALSE), 'E2 Allocators'!$B$15:$W$361, MATCH('O5 Details by Class &amp; Accounts'!AT$18, 'E2 Allocators'!$B$15:$W$15, 0),FALSE)*$G103)</f>
        <v>0</v>
      </c>
      <c r="AU103" s="1321">
        <f>IF(ISERROR(VLOOKUP(VLOOKUP($A103, 'E4 TB Allocation Details'!$A$18:$L$214, MATCH("Customer ID", 'E4 TB Allocation Details'!$A$18:$L$18, 0),FALSE), 'E2 Allocators'!$B$15:$W$361, MATCH('O5 Details by Class &amp; Accounts'!AU$18, 'E2 Allocators'!$B$15:$W$15, 0),FALSE)*$G103), 0, VLOOKUP(VLOOKUP($A103, 'E4 TB Allocation Details'!$A$18:$L$214, MATCH("Customer ID", 'E4 TB Allocation Details'!$A$18:$L$18, 0),FALSE), 'E2 Allocators'!$B$15:$W$361, MATCH('O5 Details by Class &amp; Accounts'!AU$18, 'E2 Allocators'!$B$15:$W$15, 0),FALSE)*$G103)</f>
        <v>0</v>
      </c>
      <c r="AV103" s="1321">
        <f>IF(ISERROR(VLOOKUP(VLOOKUP($A103, 'E4 TB Allocation Details'!$A$18:$L$214, MATCH("Customer ID", 'E4 TB Allocation Details'!$A$18:$L$18, 0),FALSE), 'E2 Allocators'!$B$15:$W$361, MATCH('O5 Details by Class &amp; Accounts'!AV$18, 'E2 Allocators'!$B$15:$W$15, 0),FALSE)*$G103), 0, VLOOKUP(VLOOKUP($A103, 'E4 TB Allocation Details'!$A$18:$L$214, MATCH("Customer ID", 'E4 TB Allocation Details'!$A$18:$L$18, 0),FALSE), 'E2 Allocators'!$B$15:$W$361, MATCH('O5 Details by Class &amp; Accounts'!AV$18, 'E2 Allocators'!$B$15:$W$15, 0),FALSE)*$G103)</f>
        <v>0</v>
      </c>
      <c r="AW103" s="1321">
        <f>IF(ISERROR(VLOOKUP(VLOOKUP($A103, 'E4 TB Allocation Details'!$A$18:$L$214, MATCH("Customer ID", 'E4 TB Allocation Details'!$A$18:$L$18, 0),FALSE), 'E2 Allocators'!$B$15:$W$361, MATCH('O5 Details by Class &amp; Accounts'!AW$18, 'E2 Allocators'!$B$15:$W$15, 0),FALSE)*$G103), 0, VLOOKUP(VLOOKUP($A103, 'E4 TB Allocation Details'!$A$18:$L$214, MATCH("Customer ID", 'E4 TB Allocation Details'!$A$18:$L$18, 0),FALSE), 'E2 Allocators'!$B$15:$W$361, MATCH('O5 Details by Class &amp; Accounts'!AW$18, 'E2 Allocators'!$B$15:$W$15, 0),FALSE)*$G103)</f>
        <v>0</v>
      </c>
      <c r="AX103" s="1321">
        <f t="shared" si="22"/>
        <v>0</v>
      </c>
      <c r="AY103" s="1321">
        <f>IF(ISERROR(VLOOKUP(VLOOKUP($A103, 'E4 TB Allocation Details'!$A$18:$L$214, MATCH("Misc ID", 'E4 TB Allocation Details'!$A$18:$L$18, 0),FALSE), 'E2 Allocators'!$B$15:$W$361, MATCH('O5 Details by Class &amp; Accounts'!AY$18, 'E2 Allocators'!$B$15:$W$15, 0),FALSE)*$E103), 0, VLOOKUP(VLOOKUP($A103, 'E4 TB Allocation Details'!$A$18:$L$214, MATCH("Misc ID", 'E4 TB Allocation Details'!$A$18:$L$18, 0),FALSE), 'E2 Allocators'!$B$15:$W$361, MATCH('O5 Details by Class &amp; Accounts'!AY$18, 'E2 Allocators'!$B$15:$W$15, 0),FALSE)*$E103)</f>
        <v>0</v>
      </c>
      <c r="AZ103" s="1321">
        <f>IF(ISERROR(VLOOKUP(VLOOKUP($A103, 'E4 TB Allocation Details'!$A$18:$L$214, MATCH("Misc ID", 'E4 TB Allocation Details'!$A$18:$L$18, 0),FALSE), 'E2 Allocators'!$B$15:$W$361, MATCH('O5 Details by Class &amp; Accounts'!AZ$18, 'E2 Allocators'!$B$15:$W$15, 0),FALSE)*$E103), 0, VLOOKUP(VLOOKUP($A103, 'E4 TB Allocation Details'!$A$18:$L$214, MATCH("Misc ID", 'E4 TB Allocation Details'!$A$18:$L$18, 0),FALSE), 'E2 Allocators'!$B$15:$W$361, MATCH('O5 Details by Class &amp; Accounts'!AZ$18, 'E2 Allocators'!$B$15:$W$15, 0),FALSE)*$E103)</f>
        <v>0</v>
      </c>
      <c r="BA103" s="1321">
        <f>IF(ISERROR(VLOOKUP(VLOOKUP($A103, 'E4 TB Allocation Details'!$A$18:$L$214, MATCH("Misc ID", 'E4 TB Allocation Details'!$A$18:$L$18, 0),FALSE), 'E2 Allocators'!$B$15:$W$361, MATCH('O5 Details by Class &amp; Accounts'!BA$18, 'E2 Allocators'!$B$15:$W$15, 0),FALSE)*$E103), 0, VLOOKUP(VLOOKUP($A103, 'E4 TB Allocation Details'!$A$18:$L$214, MATCH("Misc ID", 'E4 TB Allocation Details'!$A$18:$L$18, 0),FALSE), 'E2 Allocators'!$B$15:$W$361, MATCH('O5 Details by Class &amp; Accounts'!BA$18, 'E2 Allocators'!$B$15:$W$15, 0),FALSE)*$E103)</f>
        <v>0</v>
      </c>
      <c r="BB103" s="1321">
        <f>IF(ISERROR(VLOOKUP(VLOOKUP($A103, 'E4 TB Allocation Details'!$A$18:$L$214, MATCH("Misc ID", 'E4 TB Allocation Details'!$A$18:$L$18, 0),FALSE), 'E2 Allocators'!$B$15:$W$361, MATCH('O5 Details by Class &amp; Accounts'!BB$18, 'E2 Allocators'!$B$15:$W$15, 0),FALSE)*$E103), 0, VLOOKUP(VLOOKUP($A103, 'E4 TB Allocation Details'!$A$18:$L$214, MATCH("Misc ID", 'E4 TB Allocation Details'!$A$18:$L$18, 0),FALSE), 'E2 Allocators'!$B$15:$W$361, MATCH('O5 Details by Class &amp; Accounts'!BB$18, 'E2 Allocators'!$B$15:$W$15, 0),FALSE)*$E103)</f>
        <v>0</v>
      </c>
      <c r="BC103" s="1321">
        <f>IF(ISERROR(VLOOKUP(VLOOKUP($A103, 'E4 TB Allocation Details'!$A$18:$L$214, MATCH("Misc ID", 'E4 TB Allocation Details'!$A$18:$L$18, 0),FALSE), 'E2 Allocators'!$B$15:$W$361, MATCH('O5 Details by Class &amp; Accounts'!BC$18, 'E2 Allocators'!$B$15:$W$15, 0),FALSE)*$E103), 0, VLOOKUP(VLOOKUP($A103, 'E4 TB Allocation Details'!$A$18:$L$214, MATCH("Misc ID", 'E4 TB Allocation Details'!$A$18:$L$18, 0),FALSE), 'E2 Allocators'!$B$15:$W$361, MATCH('O5 Details by Class &amp; Accounts'!BC$18, 'E2 Allocators'!$B$15:$W$15, 0),FALSE)*$E103)</f>
        <v>0</v>
      </c>
      <c r="BD103" s="1321">
        <f>IF(ISERROR(VLOOKUP(VLOOKUP($A103, 'E4 TB Allocation Details'!$A$18:$L$214, MATCH("Misc ID", 'E4 TB Allocation Details'!$A$18:$L$18, 0),FALSE), 'E2 Allocators'!$B$15:$W$361, MATCH('O5 Details by Class &amp; Accounts'!BD$18, 'E2 Allocators'!$B$15:$W$15, 0),FALSE)*$E103), 0, VLOOKUP(VLOOKUP($A103, 'E4 TB Allocation Details'!$A$18:$L$214, MATCH("Misc ID", 'E4 TB Allocation Details'!$A$18:$L$18, 0),FALSE), 'E2 Allocators'!$B$15:$W$361, MATCH('O5 Details by Class &amp; Accounts'!BD$18, 'E2 Allocators'!$B$15:$W$15, 0),FALSE)*$E103)</f>
        <v>0</v>
      </c>
      <c r="BE103" s="1321">
        <f>IF(ISERROR(VLOOKUP(VLOOKUP($A103, 'E4 TB Allocation Details'!$A$18:$L$214, MATCH("Misc ID", 'E4 TB Allocation Details'!$A$18:$L$18, 0),FALSE), 'E2 Allocators'!$B$15:$W$361, MATCH('O5 Details by Class &amp; Accounts'!BE$18, 'E2 Allocators'!$B$15:$W$15, 0),FALSE)*$E103), 0, VLOOKUP(VLOOKUP($A103, 'E4 TB Allocation Details'!$A$18:$L$214, MATCH("Misc ID", 'E4 TB Allocation Details'!$A$18:$L$18, 0),FALSE), 'E2 Allocators'!$B$15:$W$361, MATCH('O5 Details by Class &amp; Accounts'!BE$18, 'E2 Allocators'!$B$15:$W$15, 0),FALSE)*$E103)</f>
        <v>0</v>
      </c>
      <c r="BF103" s="1321">
        <f>IF(ISERROR(VLOOKUP(VLOOKUP($A103, 'E4 TB Allocation Details'!$A$18:$L$214, MATCH("Misc ID", 'E4 TB Allocation Details'!$A$18:$L$18, 0),FALSE), 'E2 Allocators'!$B$15:$W$361, MATCH('O5 Details by Class &amp; Accounts'!BF$18, 'E2 Allocators'!$B$15:$W$15, 0),FALSE)*$E103), 0, VLOOKUP(VLOOKUP($A103, 'E4 TB Allocation Details'!$A$18:$L$214, MATCH("Misc ID", 'E4 TB Allocation Details'!$A$18:$L$18, 0),FALSE), 'E2 Allocators'!$B$15:$W$361, MATCH('O5 Details by Class &amp; Accounts'!BF$18, 'E2 Allocators'!$B$15:$W$15, 0),FALSE)*$E103)</f>
        <v>0</v>
      </c>
      <c r="BG103" s="1321">
        <f>IF(ISERROR(VLOOKUP(VLOOKUP($A103, 'E4 TB Allocation Details'!$A$18:$L$214, MATCH("Misc ID", 'E4 TB Allocation Details'!$A$18:$L$18, 0),FALSE), 'E2 Allocators'!$B$15:$W$361, MATCH('O5 Details by Class &amp; Accounts'!BG$18, 'E2 Allocators'!$B$15:$W$15, 0),FALSE)*$E103), 0, VLOOKUP(VLOOKUP($A103, 'E4 TB Allocation Details'!$A$18:$L$214, MATCH("Misc ID", 'E4 TB Allocation Details'!$A$18:$L$18, 0),FALSE), 'E2 Allocators'!$B$15:$W$361, MATCH('O5 Details by Class &amp; Accounts'!BG$18, 'E2 Allocators'!$B$15:$W$15, 0),FALSE)*$E103)</f>
        <v>0</v>
      </c>
      <c r="BH103" s="1321">
        <f>IF(ISERROR(VLOOKUP(VLOOKUP($A103, 'E4 TB Allocation Details'!$A$18:$L$214, MATCH("Misc ID", 'E4 TB Allocation Details'!$A$18:$L$18, 0),FALSE), 'E2 Allocators'!$B$15:$W$361, MATCH('O5 Details by Class &amp; Accounts'!BH$18, 'E2 Allocators'!$B$15:$W$15, 0),FALSE)*$E103), 0, VLOOKUP(VLOOKUP($A103, 'E4 TB Allocation Details'!$A$18:$L$214, MATCH("Misc ID", 'E4 TB Allocation Details'!$A$18:$L$18, 0),FALSE), 'E2 Allocators'!$B$15:$W$361, MATCH('O5 Details by Class &amp; Accounts'!BH$18, 'E2 Allocators'!$B$15:$W$15, 0),FALSE)*$E103)</f>
        <v>0</v>
      </c>
      <c r="BI103" s="1321">
        <f>IF(ISERROR(VLOOKUP(VLOOKUP($A103, 'E4 TB Allocation Details'!$A$18:$L$214, MATCH("Misc ID", 'E4 TB Allocation Details'!$A$18:$L$18, 0),FALSE), 'E2 Allocators'!$B$15:$W$361, MATCH('O5 Details by Class &amp; Accounts'!BI$18, 'E2 Allocators'!$B$15:$W$15, 0),FALSE)*$E103), 0, VLOOKUP(VLOOKUP($A103, 'E4 TB Allocation Details'!$A$18:$L$214, MATCH("Misc ID", 'E4 TB Allocation Details'!$A$18:$L$18, 0),FALSE), 'E2 Allocators'!$B$15:$W$361, MATCH('O5 Details by Class &amp; Accounts'!BI$18, 'E2 Allocators'!$B$15:$W$15, 0),FALSE)*$E103)</f>
        <v>0</v>
      </c>
      <c r="BJ103" s="1321">
        <f>IF(ISERROR(VLOOKUP(VLOOKUP($A103, 'E4 TB Allocation Details'!$A$18:$L$214, MATCH("Misc ID", 'E4 TB Allocation Details'!$A$18:$L$18, 0),FALSE), 'E2 Allocators'!$B$15:$W$361, MATCH('O5 Details by Class &amp; Accounts'!BJ$18, 'E2 Allocators'!$B$15:$W$15, 0),FALSE)*$E103), 0, VLOOKUP(VLOOKUP($A103, 'E4 TB Allocation Details'!$A$18:$L$214, MATCH("Misc ID", 'E4 TB Allocation Details'!$A$18:$L$18, 0),FALSE), 'E2 Allocators'!$B$15:$W$361, MATCH('O5 Details by Class &amp; Accounts'!BJ$18, 'E2 Allocators'!$B$15:$W$15, 0),FALSE)*$E103)</f>
        <v>0</v>
      </c>
      <c r="BK103" s="1321">
        <f>IF(ISERROR(VLOOKUP(VLOOKUP($A103, 'E4 TB Allocation Details'!$A$18:$L$214, MATCH("Misc ID", 'E4 TB Allocation Details'!$A$18:$L$18, 0),FALSE), 'E2 Allocators'!$B$15:$W$361, MATCH('O5 Details by Class &amp; Accounts'!BK$18, 'E2 Allocators'!$B$15:$W$15, 0),FALSE)*$E103), 0, VLOOKUP(VLOOKUP($A103, 'E4 TB Allocation Details'!$A$18:$L$214, MATCH("Misc ID", 'E4 TB Allocation Details'!$A$18:$L$18, 0),FALSE), 'E2 Allocators'!$B$15:$W$361, MATCH('O5 Details by Class &amp; Accounts'!BK$18, 'E2 Allocators'!$B$15:$W$15, 0),FALSE)*$E103)</f>
        <v>0</v>
      </c>
      <c r="BL103" s="1321">
        <f>IF(ISERROR(VLOOKUP(VLOOKUP($A103, 'E4 TB Allocation Details'!$A$18:$L$214, MATCH("Misc ID", 'E4 TB Allocation Details'!$A$18:$L$18, 0),FALSE), 'E2 Allocators'!$B$15:$W$361, MATCH('O5 Details by Class &amp; Accounts'!BL$18, 'E2 Allocators'!$B$15:$W$15, 0),FALSE)*$E103), 0, VLOOKUP(VLOOKUP($A103, 'E4 TB Allocation Details'!$A$18:$L$214, MATCH("Misc ID", 'E4 TB Allocation Details'!$A$18:$L$18, 0),FALSE), 'E2 Allocators'!$B$15:$W$361, MATCH('O5 Details by Class &amp; Accounts'!BL$18, 'E2 Allocators'!$B$15:$W$15, 0),FALSE)*$E103)</f>
        <v>0</v>
      </c>
      <c r="BM103" s="1321">
        <f>IF(ISERROR(VLOOKUP(VLOOKUP($A103, 'E4 TB Allocation Details'!$A$18:$L$214, MATCH("Misc ID", 'E4 TB Allocation Details'!$A$18:$L$18, 0),FALSE), 'E2 Allocators'!$B$15:$W$361, MATCH('O5 Details by Class &amp; Accounts'!BM$18, 'E2 Allocators'!$B$15:$W$15, 0),FALSE)*$E103), 0, VLOOKUP(VLOOKUP($A103, 'E4 TB Allocation Details'!$A$18:$L$214, MATCH("Misc ID", 'E4 TB Allocation Details'!$A$18:$L$18, 0),FALSE), 'E2 Allocators'!$B$15:$W$361, MATCH('O5 Details by Class &amp; Accounts'!BM$18, 'E2 Allocators'!$B$15:$W$15, 0),FALSE)*$E103)</f>
        <v>0</v>
      </c>
      <c r="BN103" s="1321">
        <f>IF(ISERROR(VLOOKUP(VLOOKUP($A103, 'E4 TB Allocation Details'!$A$18:$L$214, MATCH("Misc ID", 'E4 TB Allocation Details'!$A$18:$L$18, 0),FALSE), 'E2 Allocators'!$B$15:$W$361, MATCH('O5 Details by Class &amp; Accounts'!BN$18, 'E2 Allocators'!$B$15:$W$15, 0),FALSE)*$E103), 0, VLOOKUP(VLOOKUP($A103, 'E4 TB Allocation Details'!$A$18:$L$214, MATCH("Misc ID", 'E4 TB Allocation Details'!$A$18:$L$18, 0),FALSE), 'E2 Allocators'!$B$15:$W$361, MATCH('O5 Details by Class &amp; Accounts'!BN$18, 'E2 Allocators'!$B$15:$W$15, 0),FALSE)*$E103)</f>
        <v>0</v>
      </c>
      <c r="BO103" s="1321">
        <f>IF(ISERROR(VLOOKUP(VLOOKUP($A103, 'E4 TB Allocation Details'!$A$18:$L$214, MATCH("Misc ID", 'E4 TB Allocation Details'!$A$18:$L$18, 0),FALSE), 'E2 Allocators'!$B$15:$W$361, MATCH('O5 Details by Class &amp; Accounts'!BO$18, 'E2 Allocators'!$B$15:$W$15, 0),FALSE)*$E103), 0, VLOOKUP(VLOOKUP($A103, 'E4 TB Allocation Details'!$A$18:$L$214, MATCH("Misc ID", 'E4 TB Allocation Details'!$A$18:$L$18, 0),FALSE), 'E2 Allocators'!$B$15:$W$361, MATCH('O5 Details by Class &amp; Accounts'!BO$18, 'E2 Allocators'!$B$15:$W$15, 0),FALSE)*$E103)</f>
        <v>0</v>
      </c>
      <c r="BP103" s="1321">
        <f>IF(ISERROR(VLOOKUP(VLOOKUP($A103, 'E4 TB Allocation Details'!$A$18:$L$214, MATCH("Misc ID", 'E4 TB Allocation Details'!$A$18:$L$18, 0),FALSE), 'E2 Allocators'!$B$15:$W$361, MATCH('O5 Details by Class &amp; Accounts'!BP$18, 'E2 Allocators'!$B$15:$W$15, 0),FALSE)*$E103), 0, VLOOKUP(VLOOKUP($A103, 'E4 TB Allocation Details'!$A$18:$L$214, MATCH("Misc ID", 'E4 TB Allocation Details'!$A$18:$L$18, 0),FALSE), 'E2 Allocators'!$B$15:$W$361, MATCH('O5 Details by Class &amp; Accounts'!BP$18, 'E2 Allocators'!$B$15:$W$15, 0),FALSE)*$E103)</f>
        <v>0</v>
      </c>
      <c r="BQ103" s="1321">
        <f>IF(ISERROR(VLOOKUP(VLOOKUP($A103, 'E4 TB Allocation Details'!$A$18:$L$214, MATCH("Misc ID", 'E4 TB Allocation Details'!$A$18:$L$18, 0),FALSE), 'E2 Allocators'!$B$15:$W$361, MATCH('O5 Details by Class &amp; Accounts'!BQ$18, 'E2 Allocators'!$B$15:$W$15, 0),FALSE)*$E103), 0, VLOOKUP(VLOOKUP($A103, 'E4 TB Allocation Details'!$A$18:$L$214, MATCH("Misc ID", 'E4 TB Allocation Details'!$A$18:$L$18, 0),FALSE), 'E2 Allocators'!$B$15:$W$361, MATCH('O5 Details by Class &amp; Accounts'!BQ$18, 'E2 Allocators'!$B$15:$W$15, 0),FALSE)*$E103)</f>
        <v>0</v>
      </c>
      <c r="BR103" s="1321">
        <f>IF(ISERROR(VLOOKUP(VLOOKUP($A103, 'E4 TB Allocation Details'!$A$18:$L$214, MATCH("Misc ID", 'E4 TB Allocation Details'!$A$18:$L$18, 0),FALSE), 'E2 Allocators'!$B$15:$W$361, MATCH('O5 Details by Class &amp; Accounts'!BR$18, 'E2 Allocators'!$B$15:$W$15, 0),FALSE)*$E103), 0, VLOOKUP(VLOOKUP($A103, 'E4 TB Allocation Details'!$A$18:$L$214, MATCH("Misc ID", 'E4 TB Allocation Details'!$A$18:$L$18, 0),FALSE), 'E2 Allocators'!$B$15:$W$361, MATCH('O5 Details by Class &amp; Accounts'!BR$18, 'E2 Allocators'!$B$15:$W$15, 0),FALSE)*$E103)</f>
        <v>0</v>
      </c>
      <c r="BS103" s="1321">
        <f t="shared" si="23"/>
        <v>0</v>
      </c>
      <c r="BT103" s="1321">
        <f>IF(ISERROR(VLOOKUP(VLOOKUP($A103, 'E4 TB Allocation Details'!$A$18:$L$214, MATCH("A &amp; G ID", 'E4 TB Allocation Details'!$A$18:$L$18, 0),FALSE), 'E2 Allocators'!$B$15:$W$361, MATCH('O5 Details by Class &amp; Accounts'!BT$18, 'E2 Allocators'!$B$15:$W$15, 0),FALSE)*$E103), 0, VLOOKUP(VLOOKUP($A103, 'E4 TB Allocation Details'!$A$18:$L$214, MATCH("A &amp; G ID", 'E4 TB Allocation Details'!$A$18:$L$18, 0),FALSE), 'E2 Allocators'!$B$15:$W$361, MATCH('O5 Details by Class &amp; Accounts'!BT$18, 'E2 Allocators'!$B$15:$W$15, 0),FALSE)*$E103)</f>
        <v>0</v>
      </c>
      <c r="BU103" s="1321">
        <f>IF(ISERROR(VLOOKUP(VLOOKUP($A103, 'E4 TB Allocation Details'!$A$18:$L$214, MATCH("A &amp; G ID", 'E4 TB Allocation Details'!$A$18:$L$18, 0),FALSE), 'E2 Allocators'!$B$15:$W$361, MATCH('O5 Details by Class &amp; Accounts'!BU$18, 'E2 Allocators'!$B$15:$W$15, 0),FALSE)*$E103), 0, VLOOKUP(VLOOKUP($A103, 'E4 TB Allocation Details'!$A$18:$L$214, MATCH("A &amp; G ID", 'E4 TB Allocation Details'!$A$18:$L$18, 0),FALSE), 'E2 Allocators'!$B$15:$W$361, MATCH('O5 Details by Class &amp; Accounts'!BU$18, 'E2 Allocators'!$B$15:$W$15, 0),FALSE)*$E103)</f>
        <v>0</v>
      </c>
      <c r="BV103" s="1321">
        <f>IF(ISERROR(VLOOKUP(VLOOKUP($A103, 'E4 TB Allocation Details'!$A$18:$L$214, MATCH("A &amp; G ID", 'E4 TB Allocation Details'!$A$18:$L$18, 0),FALSE), 'E2 Allocators'!$B$15:$W$361, MATCH('O5 Details by Class &amp; Accounts'!BV$18, 'E2 Allocators'!$B$15:$W$15, 0),FALSE)*$E103), 0, VLOOKUP(VLOOKUP($A103, 'E4 TB Allocation Details'!$A$18:$L$214, MATCH("A &amp; G ID", 'E4 TB Allocation Details'!$A$18:$L$18, 0),FALSE), 'E2 Allocators'!$B$15:$W$361, MATCH('O5 Details by Class &amp; Accounts'!BV$18, 'E2 Allocators'!$B$15:$W$15, 0),FALSE)*$E103)</f>
        <v>0</v>
      </c>
      <c r="BW103" s="1321">
        <f>IF(ISERROR(VLOOKUP(VLOOKUP($A103, 'E4 TB Allocation Details'!$A$18:$L$214, MATCH("A &amp; G ID", 'E4 TB Allocation Details'!$A$18:$L$18, 0),FALSE), 'E2 Allocators'!$B$15:$W$361, MATCH('O5 Details by Class &amp; Accounts'!BW$18, 'E2 Allocators'!$B$15:$W$15, 0),FALSE)*$E103), 0, VLOOKUP(VLOOKUP($A103, 'E4 TB Allocation Details'!$A$18:$L$214, MATCH("A &amp; G ID", 'E4 TB Allocation Details'!$A$18:$L$18, 0),FALSE), 'E2 Allocators'!$B$15:$W$361, MATCH('O5 Details by Class &amp; Accounts'!BW$18, 'E2 Allocators'!$B$15:$W$15, 0),FALSE)*$E103)</f>
        <v>0</v>
      </c>
      <c r="BX103" s="1321">
        <f>IF(ISERROR(VLOOKUP(VLOOKUP($A103, 'E4 TB Allocation Details'!$A$18:$L$214, MATCH("A &amp; G ID", 'E4 TB Allocation Details'!$A$18:$L$18, 0),FALSE), 'E2 Allocators'!$B$15:$W$361, MATCH('O5 Details by Class &amp; Accounts'!BX$18, 'E2 Allocators'!$B$15:$W$15, 0),FALSE)*$E103), 0, VLOOKUP(VLOOKUP($A103, 'E4 TB Allocation Details'!$A$18:$L$214, MATCH("A &amp; G ID", 'E4 TB Allocation Details'!$A$18:$L$18, 0),FALSE), 'E2 Allocators'!$B$15:$W$361, MATCH('O5 Details by Class &amp; Accounts'!BX$18, 'E2 Allocators'!$B$15:$W$15, 0),FALSE)*$E103)</f>
        <v>0</v>
      </c>
      <c r="BY103" s="1321">
        <f>IF(ISERROR(VLOOKUP(VLOOKUP($A103, 'E4 TB Allocation Details'!$A$18:$L$214, MATCH("A &amp; G ID", 'E4 TB Allocation Details'!$A$18:$L$18, 0),FALSE), 'E2 Allocators'!$B$15:$W$361, MATCH('O5 Details by Class &amp; Accounts'!BY$18, 'E2 Allocators'!$B$15:$W$15, 0),FALSE)*$E103), 0, VLOOKUP(VLOOKUP($A103, 'E4 TB Allocation Details'!$A$18:$L$214, MATCH("A &amp; G ID", 'E4 TB Allocation Details'!$A$18:$L$18, 0),FALSE), 'E2 Allocators'!$B$15:$W$361, MATCH('O5 Details by Class &amp; Accounts'!BY$18, 'E2 Allocators'!$B$15:$W$15, 0),FALSE)*$E103)</f>
        <v>0</v>
      </c>
      <c r="BZ103" s="1321">
        <f>IF(ISERROR(VLOOKUP(VLOOKUP($A103, 'E4 TB Allocation Details'!$A$18:$L$214, MATCH("A &amp; G ID", 'E4 TB Allocation Details'!$A$18:$L$18, 0),FALSE), 'E2 Allocators'!$B$15:$W$361, MATCH('O5 Details by Class &amp; Accounts'!BZ$18, 'E2 Allocators'!$B$15:$W$15, 0),FALSE)*$E103), 0, VLOOKUP(VLOOKUP($A103, 'E4 TB Allocation Details'!$A$18:$L$214, MATCH("A &amp; G ID", 'E4 TB Allocation Details'!$A$18:$L$18, 0),FALSE), 'E2 Allocators'!$B$15:$W$361, MATCH('O5 Details by Class &amp; Accounts'!BZ$18, 'E2 Allocators'!$B$15:$W$15, 0),FALSE)*$E103)</f>
        <v>0</v>
      </c>
      <c r="CA103" s="1321">
        <f>IF(ISERROR(VLOOKUP(VLOOKUP($A103, 'E4 TB Allocation Details'!$A$18:$L$214, MATCH("A &amp; G ID", 'E4 TB Allocation Details'!$A$18:$L$18, 0),FALSE), 'E2 Allocators'!$B$15:$W$361, MATCH('O5 Details by Class &amp; Accounts'!CA$18, 'E2 Allocators'!$B$15:$W$15, 0),FALSE)*$E103), 0, VLOOKUP(VLOOKUP($A103, 'E4 TB Allocation Details'!$A$18:$L$214, MATCH("A &amp; G ID", 'E4 TB Allocation Details'!$A$18:$L$18, 0),FALSE), 'E2 Allocators'!$B$15:$W$361, MATCH('O5 Details by Class &amp; Accounts'!CA$18, 'E2 Allocators'!$B$15:$W$15, 0),FALSE)*$E103)</f>
        <v>0</v>
      </c>
      <c r="CB103" s="1321">
        <f>IF(ISERROR(VLOOKUP(VLOOKUP($A103, 'E4 TB Allocation Details'!$A$18:$L$214, MATCH("A &amp; G ID", 'E4 TB Allocation Details'!$A$18:$L$18, 0),FALSE), 'E2 Allocators'!$B$15:$W$361, MATCH('O5 Details by Class &amp; Accounts'!CB$18, 'E2 Allocators'!$B$15:$W$15, 0),FALSE)*$E103), 0, VLOOKUP(VLOOKUP($A103, 'E4 TB Allocation Details'!$A$18:$L$214, MATCH("A &amp; G ID", 'E4 TB Allocation Details'!$A$18:$L$18, 0),FALSE), 'E2 Allocators'!$B$15:$W$361, MATCH('O5 Details by Class &amp; Accounts'!CB$18, 'E2 Allocators'!$B$15:$W$15, 0),FALSE)*$E103)</f>
        <v>0</v>
      </c>
      <c r="CC103" s="1321">
        <f>IF(ISERROR(VLOOKUP(VLOOKUP($A103, 'E4 TB Allocation Details'!$A$18:$L$214, MATCH("A &amp; G ID", 'E4 TB Allocation Details'!$A$18:$L$18, 0),FALSE), 'E2 Allocators'!$B$15:$W$361, MATCH('O5 Details by Class &amp; Accounts'!CC$18, 'E2 Allocators'!$B$15:$W$15, 0),FALSE)*$E103), 0, VLOOKUP(VLOOKUP($A103, 'E4 TB Allocation Details'!$A$18:$L$214, MATCH("A &amp; G ID", 'E4 TB Allocation Details'!$A$18:$L$18, 0),FALSE), 'E2 Allocators'!$B$15:$W$361, MATCH('O5 Details by Class &amp; Accounts'!CC$18, 'E2 Allocators'!$B$15:$W$15, 0),FALSE)*$E103)</f>
        <v>0</v>
      </c>
      <c r="CD103" s="1321">
        <f>IF(ISERROR(VLOOKUP(VLOOKUP($A103, 'E4 TB Allocation Details'!$A$18:$L$214, MATCH("A &amp; G ID", 'E4 TB Allocation Details'!$A$18:$L$18, 0),FALSE), 'E2 Allocators'!$B$15:$W$361, MATCH('O5 Details by Class &amp; Accounts'!CD$18, 'E2 Allocators'!$B$15:$W$15, 0),FALSE)*$E103), 0, VLOOKUP(VLOOKUP($A103, 'E4 TB Allocation Details'!$A$18:$L$214, MATCH("A &amp; G ID", 'E4 TB Allocation Details'!$A$18:$L$18, 0),FALSE), 'E2 Allocators'!$B$15:$W$361, MATCH('O5 Details by Class &amp; Accounts'!CD$18, 'E2 Allocators'!$B$15:$W$15, 0),FALSE)*$E103)</f>
        <v>0</v>
      </c>
      <c r="CE103" s="1321">
        <f>IF(ISERROR(VLOOKUP(VLOOKUP($A103, 'E4 TB Allocation Details'!$A$18:$L$214, MATCH("A &amp; G ID", 'E4 TB Allocation Details'!$A$18:$L$18, 0),FALSE), 'E2 Allocators'!$B$15:$W$361, MATCH('O5 Details by Class &amp; Accounts'!CE$18, 'E2 Allocators'!$B$15:$W$15, 0),FALSE)*$E103), 0, VLOOKUP(VLOOKUP($A103, 'E4 TB Allocation Details'!$A$18:$L$214, MATCH("A &amp; G ID", 'E4 TB Allocation Details'!$A$18:$L$18, 0),FALSE), 'E2 Allocators'!$B$15:$W$361, MATCH('O5 Details by Class &amp; Accounts'!CE$18, 'E2 Allocators'!$B$15:$W$15, 0),FALSE)*$E103)</f>
        <v>0</v>
      </c>
      <c r="CF103" s="1321">
        <f>IF(ISERROR(VLOOKUP(VLOOKUP($A103, 'E4 TB Allocation Details'!$A$18:$L$214, MATCH("A &amp; G ID", 'E4 TB Allocation Details'!$A$18:$L$18, 0),FALSE), 'E2 Allocators'!$B$15:$W$361, MATCH('O5 Details by Class &amp; Accounts'!CF$18, 'E2 Allocators'!$B$15:$W$15, 0),FALSE)*$E103), 0, VLOOKUP(VLOOKUP($A103, 'E4 TB Allocation Details'!$A$18:$L$214, MATCH("A &amp; G ID", 'E4 TB Allocation Details'!$A$18:$L$18, 0),FALSE), 'E2 Allocators'!$B$15:$W$361, MATCH('O5 Details by Class &amp; Accounts'!CF$18, 'E2 Allocators'!$B$15:$W$15, 0),FALSE)*$E103)</f>
        <v>0</v>
      </c>
      <c r="CG103" s="1321">
        <f>IF(ISERROR(VLOOKUP(VLOOKUP($A103, 'E4 TB Allocation Details'!$A$18:$L$214, MATCH("A &amp; G ID", 'E4 TB Allocation Details'!$A$18:$L$18, 0),FALSE), 'E2 Allocators'!$B$15:$W$361, MATCH('O5 Details by Class &amp; Accounts'!CG$18, 'E2 Allocators'!$B$15:$W$15, 0),FALSE)*$E103), 0, VLOOKUP(VLOOKUP($A103, 'E4 TB Allocation Details'!$A$18:$L$214, MATCH("A &amp; G ID", 'E4 TB Allocation Details'!$A$18:$L$18, 0),FALSE), 'E2 Allocators'!$B$15:$W$361, MATCH('O5 Details by Class &amp; Accounts'!CG$18, 'E2 Allocators'!$B$15:$W$15, 0),FALSE)*$E103)</f>
        <v>0</v>
      </c>
      <c r="CH103" s="1321">
        <f>IF(ISERROR(VLOOKUP(VLOOKUP($A103, 'E4 TB Allocation Details'!$A$18:$L$214, MATCH("A &amp; G ID", 'E4 TB Allocation Details'!$A$18:$L$18, 0),FALSE), 'E2 Allocators'!$B$15:$W$361, MATCH('O5 Details by Class &amp; Accounts'!CH$18, 'E2 Allocators'!$B$15:$W$15, 0),FALSE)*$E103), 0, VLOOKUP(VLOOKUP($A103, 'E4 TB Allocation Details'!$A$18:$L$214, MATCH("A &amp; G ID", 'E4 TB Allocation Details'!$A$18:$L$18, 0),FALSE), 'E2 Allocators'!$B$15:$W$361, MATCH('O5 Details by Class &amp; Accounts'!CH$18, 'E2 Allocators'!$B$15:$W$15, 0),FALSE)*$E103)</f>
        <v>0</v>
      </c>
      <c r="CI103" s="1321">
        <f>IF(ISERROR(VLOOKUP(VLOOKUP($A103, 'E4 TB Allocation Details'!$A$18:$L$214, MATCH("A &amp; G ID", 'E4 TB Allocation Details'!$A$18:$L$18, 0),FALSE), 'E2 Allocators'!$B$15:$W$361, MATCH('O5 Details by Class &amp; Accounts'!CI$18, 'E2 Allocators'!$B$15:$W$15, 0),FALSE)*$E103), 0, VLOOKUP(VLOOKUP($A103, 'E4 TB Allocation Details'!$A$18:$L$214, MATCH("A &amp; G ID", 'E4 TB Allocation Details'!$A$18:$L$18, 0),FALSE), 'E2 Allocators'!$B$15:$W$361, MATCH('O5 Details by Class &amp; Accounts'!CI$18, 'E2 Allocators'!$B$15:$W$15, 0),FALSE)*$E103)</f>
        <v>0</v>
      </c>
      <c r="CJ103" s="1321">
        <f>IF(ISERROR(VLOOKUP(VLOOKUP($A103, 'E4 TB Allocation Details'!$A$18:$L$214, MATCH("A &amp; G ID", 'E4 TB Allocation Details'!$A$18:$L$18, 0),FALSE), 'E2 Allocators'!$B$15:$W$361, MATCH('O5 Details by Class &amp; Accounts'!CJ$18, 'E2 Allocators'!$B$15:$W$15, 0),FALSE)*$E103), 0, VLOOKUP(VLOOKUP($A103, 'E4 TB Allocation Details'!$A$18:$L$214, MATCH("A &amp; G ID", 'E4 TB Allocation Details'!$A$18:$L$18, 0),FALSE), 'E2 Allocators'!$B$15:$W$361, MATCH('O5 Details by Class &amp; Accounts'!CJ$18, 'E2 Allocators'!$B$15:$W$15, 0),FALSE)*$E103)</f>
        <v>0</v>
      </c>
      <c r="CK103" s="1321">
        <f>IF(ISERROR(VLOOKUP(VLOOKUP($A103, 'E4 TB Allocation Details'!$A$18:$L$214, MATCH("A &amp; G ID", 'E4 TB Allocation Details'!$A$18:$L$18, 0),FALSE), 'E2 Allocators'!$B$15:$W$361, MATCH('O5 Details by Class &amp; Accounts'!CK$18, 'E2 Allocators'!$B$15:$W$15, 0),FALSE)*$E103), 0, VLOOKUP(VLOOKUP($A103, 'E4 TB Allocation Details'!$A$18:$L$214, MATCH("A &amp; G ID", 'E4 TB Allocation Details'!$A$18:$L$18, 0),FALSE), 'E2 Allocators'!$B$15:$W$361, MATCH('O5 Details by Class &amp; Accounts'!CK$18, 'E2 Allocators'!$B$15:$W$15, 0),FALSE)*$E103)</f>
        <v>0</v>
      </c>
      <c r="CL103" s="1321">
        <f>IF(ISERROR(VLOOKUP(VLOOKUP($A103, 'E4 TB Allocation Details'!$A$18:$L$214, MATCH("A &amp; G ID", 'E4 TB Allocation Details'!$A$18:$L$18, 0),FALSE), 'E2 Allocators'!$B$15:$W$361, MATCH('O5 Details by Class &amp; Accounts'!CL$18, 'E2 Allocators'!$B$15:$W$15, 0),FALSE)*$E103), 0, VLOOKUP(VLOOKUP($A103, 'E4 TB Allocation Details'!$A$18:$L$214, MATCH("A &amp; G ID", 'E4 TB Allocation Details'!$A$18:$L$18, 0),FALSE), 'E2 Allocators'!$B$15:$W$361, MATCH('O5 Details by Class &amp; Accounts'!CL$18, 'E2 Allocators'!$B$15:$W$15, 0),FALSE)*$E103)</f>
        <v>0</v>
      </c>
      <c r="CM103" s="1321">
        <f>IF(ISERROR(VLOOKUP(VLOOKUP($A103, 'E4 TB Allocation Details'!$A$18:$L$214, MATCH("A &amp; G ID", 'E4 TB Allocation Details'!$A$18:$L$18, 0),FALSE), 'E2 Allocators'!$B$15:$W$361, MATCH('O5 Details by Class &amp; Accounts'!CM$18, 'E2 Allocators'!$B$15:$W$15, 0),FALSE)*$E103), 0, VLOOKUP(VLOOKUP($A103, 'E4 TB Allocation Details'!$A$18:$L$214, MATCH("A &amp; G ID", 'E4 TB Allocation Details'!$A$18:$L$18, 0),FALSE), 'E2 Allocators'!$B$15:$W$361, MATCH('O5 Details by Class &amp; Accounts'!CM$18, 'E2 Allocators'!$B$15:$W$15, 0),FALSE)*$E103)</f>
        <v>0</v>
      </c>
      <c r="CN103" s="1321">
        <f t="shared" si="24"/>
        <v>0</v>
      </c>
      <c r="CO103" s="1650">
        <f t="shared" si="25"/>
        <v>0</v>
      </c>
      <c r="CQ103" s="1898" t="s">
        <v>1195</v>
      </c>
    </row>
    <row r="104" spans="1:95" s="64" customFormat="1" ht="12.75">
      <c r="A104" s="1092">
        <v>4325</v>
      </c>
      <c r="B104" s="1093" t="s">
        <v>1400</v>
      </c>
      <c r="C104" s="1647">
        <f>IF(ISERROR(VLOOKUP($A104,'I3 TB Data'!$A$19:$H$484,MATCH('O5 Details by Class &amp; Accounts'!$C$18, 'I3 TB Data'!$A$19:$H$19,0),0)), 0, VLOOKUP($A104,'I3 TB Data'!$A$19:$H$484,MATCH('O5 Details by Class &amp; Accounts'!$C$18,'I3 TB Data'!$A$19:$H$19,0),0))</f>
        <v>-45000</v>
      </c>
      <c r="D104" s="1648"/>
      <c r="E104" s="1647">
        <f t="shared" si="17"/>
        <v>-45000</v>
      </c>
      <c r="F104" s="1649">
        <f>IF(ISERROR(VLOOKUP($A104, 'E1 Categorization'!A33:E124, MATCH("Customer Component", 'E1 Categorization'!$A$33:$E$33,0), 0)), 0, IF(VLOOKUP($A104, 'E1 Categorization'!A33:E124, MATCH("Customer Component", 'E1 Categorization'!$A$33:$E$33,0), 0)=0, 'O5 Details by Class &amp; Accounts'!$E104, IF(AND(VLOOKUP($A104, 'E1 Categorization'!A33:E124, MATCH("Customer Component", 'E1 Categorization'!$A$33:$E$33,0), 0) &gt;0, VLOOKUP($A104, 'E1 Categorization'!A33:E124, MATCH("Customer Component", 'E1 Categorization'!$A$33:$E$33,0), 0)&lt;1), 'O5 Details by Class &amp; Accounts'!$E104*(1-VLOOKUP($A104, 'E1 Categorization'!A33:E124, MATCH("Customer Component", 'E1 Categorization'!$A$33:$E$33,0), 0)), 0)))</f>
        <v>0</v>
      </c>
      <c r="G104" s="1649">
        <f>IF(ISERROR(VLOOKUP($A104, 'E1 Categorization'!A33:E124, MATCH("Customer Component", 'E1 Categorization'!$A$33:$E$33,0), 0)),0, IF(VLOOKUP($A104, 'E1 Categorization'!A33:E124, MATCH("Customer Component", 'E1 Categorization'!$A$33:$E$33,0), 0)=0, 0, IF(AND(VLOOKUP($A104, 'E1 Categorization'!A33:E124, MATCH("Customer Component", 'E1 Categorization'!$A$33:$E$33,0), 0) &gt;0, VLOOKUP($A104, 'E1 Categorization'!A33:E124, MATCH("Customer Component", 'E1 Categorization'!$A$33:$E$33,0), 0)&lt;1), 'O5 Details by Class &amp; Accounts'!$E104*(VLOOKUP($A104, 'E1 Categorization'!A33:E124, MATCH("Customer Component", 'E1 Categorization'!$A$33:$E$33,0), 0)), 'O5 Details by Class &amp; Accounts'!$E104)))</f>
        <v>0</v>
      </c>
      <c r="H104" s="1321">
        <f t="shared" si="20"/>
        <v>0</v>
      </c>
      <c r="I104" s="1321">
        <f>IF(ISERROR(VLOOKUP(VLOOKUP($A104, 'E4 TB Allocation Details'!$A$18:$L$214, MATCH("Demand ID", 'E4 TB Allocation Details'!$A$18:$L$18, 0),FALSE), 'E2 Allocators'!$B$15:$W$361, MATCH('O5 Details by Class &amp; Accounts'!I$18, 'E2 Allocators'!$B$15:$W$15, 0),FALSE)*$F104), 0, VLOOKUP(VLOOKUP($A104, 'E4 TB Allocation Details'!$A$18:$L$214, MATCH("Demand ID", 'E4 TB Allocation Details'!$A$18:$L$18, 0),FALSE), 'E2 Allocators'!$B$15:$W$361, MATCH('O5 Details by Class &amp; Accounts'!I$18, 'E2 Allocators'!$B$15:$W$15, 0),FALSE)*$F104)</f>
        <v>0</v>
      </c>
      <c r="J104" s="1321">
        <f>IF(ISERROR(VLOOKUP(VLOOKUP($A104, 'E4 TB Allocation Details'!$A$18:$L$214, MATCH("Demand ID", 'E4 TB Allocation Details'!$A$18:$L$18, 0),FALSE), 'E2 Allocators'!$B$15:$W$361, MATCH('O5 Details by Class &amp; Accounts'!J$18, 'E2 Allocators'!$B$15:$W$15, 0),FALSE)*$F104), 0, VLOOKUP(VLOOKUP($A104, 'E4 TB Allocation Details'!$A$18:$L$214, MATCH("Demand ID", 'E4 TB Allocation Details'!$A$18:$L$18, 0),FALSE), 'E2 Allocators'!$B$15:$W$361, MATCH('O5 Details by Class &amp; Accounts'!J$18, 'E2 Allocators'!$B$15:$W$15, 0),FALSE)*$F104)</f>
        <v>0</v>
      </c>
      <c r="K104" s="1321">
        <f>IF(ISERROR(VLOOKUP(VLOOKUP($A104, 'E4 TB Allocation Details'!$A$18:$L$214, MATCH("Demand ID", 'E4 TB Allocation Details'!$A$18:$L$18, 0),FALSE), 'E2 Allocators'!$B$15:$W$361, MATCH('O5 Details by Class &amp; Accounts'!K$18, 'E2 Allocators'!$B$15:$W$15, 0),FALSE)*$F104), 0, VLOOKUP(VLOOKUP($A104, 'E4 TB Allocation Details'!$A$18:$L$214, MATCH("Demand ID", 'E4 TB Allocation Details'!$A$18:$L$18, 0),FALSE), 'E2 Allocators'!$B$15:$W$361, MATCH('O5 Details by Class &amp; Accounts'!K$18, 'E2 Allocators'!$B$15:$W$15, 0),FALSE)*$F104)</f>
        <v>0</v>
      </c>
      <c r="L104" s="1321">
        <f>IF(ISERROR(VLOOKUP(VLOOKUP($A104, 'E4 TB Allocation Details'!$A$18:$L$214, MATCH("Demand ID", 'E4 TB Allocation Details'!$A$18:$L$18, 0),FALSE), 'E2 Allocators'!$B$15:$W$361, MATCH('O5 Details by Class &amp; Accounts'!L$18, 'E2 Allocators'!$B$15:$W$15, 0),FALSE)*$F104), 0, VLOOKUP(VLOOKUP($A104, 'E4 TB Allocation Details'!$A$18:$L$214, MATCH("Demand ID", 'E4 TB Allocation Details'!$A$18:$L$18, 0),FALSE), 'E2 Allocators'!$B$15:$W$361, MATCH('O5 Details by Class &amp; Accounts'!L$18, 'E2 Allocators'!$B$15:$W$15, 0),FALSE)*$F104)</f>
        <v>0</v>
      </c>
      <c r="M104" s="1321">
        <f>IF(ISERROR(VLOOKUP(VLOOKUP($A104, 'E4 TB Allocation Details'!$A$18:$L$214, MATCH("Demand ID", 'E4 TB Allocation Details'!$A$18:$L$18, 0),FALSE), 'E2 Allocators'!$B$15:$W$361, MATCH('O5 Details by Class &amp; Accounts'!M$18, 'E2 Allocators'!$B$15:$W$15, 0),FALSE)*$F104), 0, VLOOKUP(VLOOKUP($A104, 'E4 TB Allocation Details'!$A$18:$L$214, MATCH("Demand ID", 'E4 TB Allocation Details'!$A$18:$L$18, 0),FALSE), 'E2 Allocators'!$B$15:$W$361, MATCH('O5 Details by Class &amp; Accounts'!M$18, 'E2 Allocators'!$B$15:$W$15, 0),FALSE)*$F104)</f>
        <v>0</v>
      </c>
      <c r="N104" s="1321">
        <f>IF(ISERROR(VLOOKUP(VLOOKUP($A104, 'E4 TB Allocation Details'!$A$18:$L$214, MATCH("Demand ID", 'E4 TB Allocation Details'!$A$18:$L$18, 0),FALSE), 'E2 Allocators'!$B$15:$W$361, MATCH('O5 Details by Class &amp; Accounts'!N$18, 'E2 Allocators'!$B$15:$W$15, 0),FALSE)*$F104), 0, VLOOKUP(VLOOKUP($A104, 'E4 TB Allocation Details'!$A$18:$L$214, MATCH("Demand ID", 'E4 TB Allocation Details'!$A$18:$L$18, 0),FALSE), 'E2 Allocators'!$B$15:$W$361, MATCH('O5 Details by Class &amp; Accounts'!N$18, 'E2 Allocators'!$B$15:$W$15, 0),FALSE)*$F104)</f>
        <v>0</v>
      </c>
      <c r="O104" s="1321">
        <f>IF(ISERROR(VLOOKUP(VLOOKUP($A104, 'E4 TB Allocation Details'!$A$18:$L$214, MATCH("Demand ID", 'E4 TB Allocation Details'!$A$18:$L$18, 0),FALSE), 'E2 Allocators'!$B$15:$W$361, MATCH('O5 Details by Class &amp; Accounts'!O$18, 'E2 Allocators'!$B$15:$W$15, 0),FALSE)*$F104), 0, VLOOKUP(VLOOKUP($A104, 'E4 TB Allocation Details'!$A$18:$L$214, MATCH("Demand ID", 'E4 TB Allocation Details'!$A$18:$L$18, 0),FALSE), 'E2 Allocators'!$B$15:$W$361, MATCH('O5 Details by Class &amp; Accounts'!O$18, 'E2 Allocators'!$B$15:$W$15, 0),FALSE)*$F104)</f>
        <v>0</v>
      </c>
      <c r="P104" s="1321">
        <f>IF(ISERROR(VLOOKUP(VLOOKUP($A104, 'E4 TB Allocation Details'!$A$18:$L$214, MATCH("Demand ID", 'E4 TB Allocation Details'!$A$18:$L$18, 0),FALSE), 'E2 Allocators'!$B$15:$W$361, MATCH('O5 Details by Class &amp; Accounts'!P$18, 'E2 Allocators'!$B$15:$W$15, 0),FALSE)*$F104), 0, VLOOKUP(VLOOKUP($A104, 'E4 TB Allocation Details'!$A$18:$L$214, MATCH("Demand ID", 'E4 TB Allocation Details'!$A$18:$L$18, 0),FALSE), 'E2 Allocators'!$B$15:$W$361, MATCH('O5 Details by Class &amp; Accounts'!P$18, 'E2 Allocators'!$B$15:$W$15, 0),FALSE)*$F104)</f>
        <v>0</v>
      </c>
      <c r="Q104" s="1321">
        <f>IF(ISERROR(VLOOKUP(VLOOKUP($A104, 'E4 TB Allocation Details'!$A$18:$L$214, MATCH("Demand ID", 'E4 TB Allocation Details'!$A$18:$L$18, 0),FALSE), 'E2 Allocators'!$B$15:$W$361, MATCH('O5 Details by Class &amp; Accounts'!Q$18, 'E2 Allocators'!$B$15:$W$15, 0),FALSE)*$F104), 0, VLOOKUP(VLOOKUP($A104, 'E4 TB Allocation Details'!$A$18:$L$214, MATCH("Demand ID", 'E4 TB Allocation Details'!$A$18:$L$18, 0),FALSE), 'E2 Allocators'!$B$15:$W$361, MATCH('O5 Details by Class &amp; Accounts'!Q$18, 'E2 Allocators'!$B$15:$W$15, 0),FALSE)*$F104)</f>
        <v>0</v>
      </c>
      <c r="R104" s="1321">
        <f>IF(ISERROR(VLOOKUP(VLOOKUP($A104, 'E4 TB Allocation Details'!$A$18:$L$214, MATCH("Demand ID", 'E4 TB Allocation Details'!$A$18:$L$18, 0),FALSE), 'E2 Allocators'!$B$15:$W$361, MATCH('O5 Details by Class &amp; Accounts'!R$18, 'E2 Allocators'!$B$15:$W$15, 0),FALSE)*$F104), 0, VLOOKUP(VLOOKUP($A104, 'E4 TB Allocation Details'!$A$18:$L$214, MATCH("Demand ID", 'E4 TB Allocation Details'!$A$18:$L$18, 0),FALSE), 'E2 Allocators'!$B$15:$W$361, MATCH('O5 Details by Class &amp; Accounts'!R$18, 'E2 Allocators'!$B$15:$W$15, 0),FALSE)*$F104)</f>
        <v>0</v>
      </c>
      <c r="S104" s="1321">
        <f>IF(ISERROR(VLOOKUP(VLOOKUP($A104, 'E4 TB Allocation Details'!$A$18:$L$214, MATCH("Demand ID", 'E4 TB Allocation Details'!$A$18:$L$18, 0),FALSE), 'E2 Allocators'!$B$15:$W$361, MATCH('O5 Details by Class &amp; Accounts'!S$18, 'E2 Allocators'!$B$15:$W$15, 0),FALSE)*$F104), 0, VLOOKUP(VLOOKUP($A104, 'E4 TB Allocation Details'!$A$18:$L$214, MATCH("Demand ID", 'E4 TB Allocation Details'!$A$18:$L$18, 0),FALSE), 'E2 Allocators'!$B$15:$W$361, MATCH('O5 Details by Class &amp; Accounts'!S$18, 'E2 Allocators'!$B$15:$W$15, 0),FALSE)*$F104)</f>
        <v>0</v>
      </c>
      <c r="T104" s="1321">
        <f>IF(ISERROR(VLOOKUP(VLOOKUP($A104, 'E4 TB Allocation Details'!$A$18:$L$214, MATCH("Demand ID", 'E4 TB Allocation Details'!$A$18:$L$18, 0),FALSE), 'E2 Allocators'!$B$15:$W$361, MATCH('O5 Details by Class &amp; Accounts'!T$18, 'E2 Allocators'!$B$15:$W$15, 0),FALSE)*$F104), 0, VLOOKUP(VLOOKUP($A104, 'E4 TB Allocation Details'!$A$18:$L$214, MATCH("Demand ID", 'E4 TB Allocation Details'!$A$18:$L$18, 0),FALSE), 'E2 Allocators'!$B$15:$W$361, MATCH('O5 Details by Class &amp; Accounts'!T$18, 'E2 Allocators'!$B$15:$W$15, 0),FALSE)*$F104)</f>
        <v>0</v>
      </c>
      <c r="U104" s="1321">
        <f>IF(ISERROR(VLOOKUP(VLOOKUP($A104, 'E4 TB Allocation Details'!$A$18:$L$214, MATCH("Demand ID", 'E4 TB Allocation Details'!$A$18:$L$18, 0),FALSE), 'E2 Allocators'!$B$15:$W$361, MATCH('O5 Details by Class &amp; Accounts'!U$18, 'E2 Allocators'!$B$15:$W$15, 0),FALSE)*$F104), 0, VLOOKUP(VLOOKUP($A104, 'E4 TB Allocation Details'!$A$18:$L$214, MATCH("Demand ID", 'E4 TB Allocation Details'!$A$18:$L$18, 0),FALSE), 'E2 Allocators'!$B$15:$W$361, MATCH('O5 Details by Class &amp; Accounts'!U$18, 'E2 Allocators'!$B$15:$W$15, 0),FALSE)*$F104)</f>
        <v>0</v>
      </c>
      <c r="V104" s="1321">
        <f>IF(ISERROR(VLOOKUP(VLOOKUP($A104, 'E4 TB Allocation Details'!$A$18:$L$214, MATCH("Demand ID", 'E4 TB Allocation Details'!$A$18:$L$18, 0),FALSE), 'E2 Allocators'!$B$15:$W$361, MATCH('O5 Details by Class &amp; Accounts'!V$18, 'E2 Allocators'!$B$15:$W$15, 0),FALSE)*$F104), 0, VLOOKUP(VLOOKUP($A104, 'E4 TB Allocation Details'!$A$18:$L$214, MATCH("Demand ID", 'E4 TB Allocation Details'!$A$18:$L$18, 0),FALSE), 'E2 Allocators'!$B$15:$W$361, MATCH('O5 Details by Class &amp; Accounts'!V$18, 'E2 Allocators'!$B$15:$W$15, 0),FALSE)*$F104)</f>
        <v>0</v>
      </c>
      <c r="W104" s="1321">
        <f>IF(ISERROR(VLOOKUP(VLOOKUP($A104, 'E4 TB Allocation Details'!$A$18:$L$214, MATCH("Demand ID", 'E4 TB Allocation Details'!$A$18:$L$18, 0),FALSE), 'E2 Allocators'!$B$15:$W$361, MATCH('O5 Details by Class &amp; Accounts'!W$18, 'E2 Allocators'!$B$15:$W$15, 0),FALSE)*$F104), 0, VLOOKUP(VLOOKUP($A104, 'E4 TB Allocation Details'!$A$18:$L$214, MATCH("Demand ID", 'E4 TB Allocation Details'!$A$18:$L$18, 0),FALSE), 'E2 Allocators'!$B$15:$W$361, MATCH('O5 Details by Class &amp; Accounts'!W$18, 'E2 Allocators'!$B$15:$W$15, 0),FALSE)*$F104)</f>
        <v>0</v>
      </c>
      <c r="X104" s="1321">
        <f>IF(ISERROR(VLOOKUP(VLOOKUP($A104, 'E4 TB Allocation Details'!$A$18:$L$214, MATCH("Demand ID", 'E4 TB Allocation Details'!$A$18:$L$18, 0),FALSE), 'E2 Allocators'!$B$15:$W$361, MATCH('O5 Details by Class &amp; Accounts'!X$18, 'E2 Allocators'!$B$15:$W$15, 0),FALSE)*$F104), 0, VLOOKUP(VLOOKUP($A104, 'E4 TB Allocation Details'!$A$18:$L$214, MATCH("Demand ID", 'E4 TB Allocation Details'!$A$18:$L$18, 0),FALSE), 'E2 Allocators'!$B$15:$W$361, MATCH('O5 Details by Class &amp; Accounts'!X$18, 'E2 Allocators'!$B$15:$W$15, 0),FALSE)*$F104)</f>
        <v>0</v>
      </c>
      <c r="Y104" s="1321">
        <f>IF(ISERROR(VLOOKUP(VLOOKUP($A104, 'E4 TB Allocation Details'!$A$18:$L$214, MATCH("Demand ID", 'E4 TB Allocation Details'!$A$18:$L$18, 0),FALSE), 'E2 Allocators'!$B$15:$W$361, MATCH('O5 Details by Class &amp; Accounts'!Y$18, 'E2 Allocators'!$B$15:$W$15, 0),FALSE)*$F104), 0, VLOOKUP(VLOOKUP($A104, 'E4 TB Allocation Details'!$A$18:$L$214, MATCH("Demand ID", 'E4 TB Allocation Details'!$A$18:$L$18, 0),FALSE), 'E2 Allocators'!$B$15:$W$361, MATCH('O5 Details by Class &amp; Accounts'!Y$18, 'E2 Allocators'!$B$15:$W$15, 0),FALSE)*$F104)</f>
        <v>0</v>
      </c>
      <c r="Z104" s="1321">
        <f>IF(ISERROR(VLOOKUP(VLOOKUP($A104, 'E4 TB Allocation Details'!$A$18:$L$214, MATCH("Demand ID", 'E4 TB Allocation Details'!$A$18:$L$18, 0),FALSE), 'E2 Allocators'!$B$15:$W$361, MATCH('O5 Details by Class &amp; Accounts'!Z$18, 'E2 Allocators'!$B$15:$W$15, 0),FALSE)*$F104), 0, VLOOKUP(VLOOKUP($A104, 'E4 TB Allocation Details'!$A$18:$L$214, MATCH("Demand ID", 'E4 TB Allocation Details'!$A$18:$L$18, 0),FALSE), 'E2 Allocators'!$B$15:$W$361, MATCH('O5 Details by Class &amp; Accounts'!Z$18, 'E2 Allocators'!$B$15:$W$15, 0),FALSE)*$F104)</f>
        <v>0</v>
      </c>
      <c r="AA104" s="1321">
        <f>IF(ISERROR(VLOOKUP(VLOOKUP($A104, 'E4 TB Allocation Details'!$A$18:$L$214, MATCH("Demand ID", 'E4 TB Allocation Details'!$A$18:$L$18, 0),FALSE), 'E2 Allocators'!$B$15:$W$361, MATCH('O5 Details by Class &amp; Accounts'!AA$18, 'E2 Allocators'!$B$15:$W$15, 0),FALSE)*$F104), 0, VLOOKUP(VLOOKUP($A104, 'E4 TB Allocation Details'!$A$18:$L$214, MATCH("Demand ID", 'E4 TB Allocation Details'!$A$18:$L$18, 0),FALSE), 'E2 Allocators'!$B$15:$W$361, MATCH('O5 Details by Class &amp; Accounts'!AA$18, 'E2 Allocators'!$B$15:$W$15, 0),FALSE)*$F104)</f>
        <v>0</v>
      </c>
      <c r="AB104" s="1321">
        <f>IF(ISERROR(VLOOKUP(VLOOKUP($A104, 'E4 TB Allocation Details'!$A$18:$L$214, MATCH("Demand ID", 'E4 TB Allocation Details'!$A$18:$L$18, 0),FALSE), 'E2 Allocators'!$B$15:$W$361, MATCH('O5 Details by Class &amp; Accounts'!AB$18, 'E2 Allocators'!$B$15:$W$15, 0),FALSE)*$F104), 0, VLOOKUP(VLOOKUP($A104, 'E4 TB Allocation Details'!$A$18:$L$214, MATCH("Demand ID", 'E4 TB Allocation Details'!$A$18:$L$18, 0),FALSE), 'E2 Allocators'!$B$15:$W$361, MATCH('O5 Details by Class &amp; Accounts'!AB$18, 'E2 Allocators'!$B$15:$W$15, 0),FALSE)*$F104)</f>
        <v>0</v>
      </c>
      <c r="AC104" s="1321">
        <f t="shared" si="21"/>
        <v>0</v>
      </c>
      <c r="AD104" s="1321">
        <f>IF(ISERROR(VLOOKUP(VLOOKUP($A104, 'E4 TB Allocation Details'!$A$18:$L$214, MATCH("Customer ID", 'E4 TB Allocation Details'!$A$18:$L$18, 0),FALSE), 'E2 Allocators'!$B$15:$W$361, MATCH('O5 Details by Class &amp; Accounts'!AD$18, 'E2 Allocators'!$B$15:$W$15, 0),FALSE)*$G104), 0, VLOOKUP(VLOOKUP($A104, 'E4 TB Allocation Details'!$A$18:$L$214, MATCH("Customer ID", 'E4 TB Allocation Details'!$A$18:$L$18, 0),FALSE), 'E2 Allocators'!$B$15:$W$361, MATCH('O5 Details by Class &amp; Accounts'!AD$18, 'E2 Allocators'!$B$15:$W$15, 0),FALSE)*$G104)</f>
        <v>0</v>
      </c>
      <c r="AE104" s="1321">
        <f>IF(ISERROR(VLOOKUP(VLOOKUP($A104, 'E4 TB Allocation Details'!$A$18:$L$214, MATCH("Customer ID", 'E4 TB Allocation Details'!$A$18:$L$18, 0),FALSE), 'E2 Allocators'!$B$15:$W$361, MATCH('O5 Details by Class &amp; Accounts'!AE$18, 'E2 Allocators'!$B$15:$W$15, 0),FALSE)*$G104), 0, VLOOKUP(VLOOKUP($A104, 'E4 TB Allocation Details'!$A$18:$L$214, MATCH("Customer ID", 'E4 TB Allocation Details'!$A$18:$L$18, 0),FALSE), 'E2 Allocators'!$B$15:$W$361, MATCH('O5 Details by Class &amp; Accounts'!AE$18, 'E2 Allocators'!$B$15:$W$15, 0),FALSE)*$G104)</f>
        <v>0</v>
      </c>
      <c r="AF104" s="1321">
        <f>IF(ISERROR(VLOOKUP(VLOOKUP($A104, 'E4 TB Allocation Details'!$A$18:$L$214, MATCH("Customer ID", 'E4 TB Allocation Details'!$A$18:$L$18, 0),FALSE), 'E2 Allocators'!$B$15:$W$361, MATCH('O5 Details by Class &amp; Accounts'!AF$18, 'E2 Allocators'!$B$15:$W$15, 0),FALSE)*$G104), 0, VLOOKUP(VLOOKUP($A104, 'E4 TB Allocation Details'!$A$18:$L$214, MATCH("Customer ID", 'E4 TB Allocation Details'!$A$18:$L$18, 0),FALSE), 'E2 Allocators'!$B$15:$W$361, MATCH('O5 Details by Class &amp; Accounts'!AF$18, 'E2 Allocators'!$B$15:$W$15, 0),FALSE)*$G104)</f>
        <v>0</v>
      </c>
      <c r="AG104" s="1321">
        <f>IF(ISERROR(VLOOKUP(VLOOKUP($A104, 'E4 TB Allocation Details'!$A$18:$L$214, MATCH("Customer ID", 'E4 TB Allocation Details'!$A$18:$L$18, 0),FALSE), 'E2 Allocators'!$B$15:$W$361, MATCH('O5 Details by Class &amp; Accounts'!AG$18, 'E2 Allocators'!$B$15:$W$15, 0),FALSE)*$G104), 0, VLOOKUP(VLOOKUP($A104, 'E4 TB Allocation Details'!$A$18:$L$214, MATCH("Customer ID", 'E4 TB Allocation Details'!$A$18:$L$18, 0),FALSE), 'E2 Allocators'!$B$15:$W$361, MATCH('O5 Details by Class &amp; Accounts'!AG$18, 'E2 Allocators'!$B$15:$W$15, 0),FALSE)*$G104)</f>
        <v>0</v>
      </c>
      <c r="AH104" s="1321">
        <f>IF(ISERROR(VLOOKUP(VLOOKUP($A104, 'E4 TB Allocation Details'!$A$18:$L$214, MATCH("Customer ID", 'E4 TB Allocation Details'!$A$18:$L$18, 0),FALSE), 'E2 Allocators'!$B$15:$W$361, MATCH('O5 Details by Class &amp; Accounts'!AH$18, 'E2 Allocators'!$B$15:$W$15, 0),FALSE)*$G104), 0, VLOOKUP(VLOOKUP($A104, 'E4 TB Allocation Details'!$A$18:$L$214, MATCH("Customer ID", 'E4 TB Allocation Details'!$A$18:$L$18, 0),FALSE), 'E2 Allocators'!$B$15:$W$361, MATCH('O5 Details by Class &amp; Accounts'!AH$18, 'E2 Allocators'!$B$15:$W$15, 0),FALSE)*$G104)</f>
        <v>0</v>
      </c>
      <c r="AI104" s="1321">
        <f>IF(ISERROR(VLOOKUP(VLOOKUP($A104, 'E4 TB Allocation Details'!$A$18:$L$214, MATCH("Customer ID", 'E4 TB Allocation Details'!$A$18:$L$18, 0),FALSE), 'E2 Allocators'!$B$15:$W$361, MATCH('O5 Details by Class &amp; Accounts'!AI$18, 'E2 Allocators'!$B$15:$W$15, 0),FALSE)*$G104), 0, VLOOKUP(VLOOKUP($A104, 'E4 TB Allocation Details'!$A$18:$L$214, MATCH("Customer ID", 'E4 TB Allocation Details'!$A$18:$L$18, 0),FALSE), 'E2 Allocators'!$B$15:$W$361, MATCH('O5 Details by Class &amp; Accounts'!AI$18, 'E2 Allocators'!$B$15:$W$15, 0),FALSE)*$G104)</f>
        <v>0</v>
      </c>
      <c r="AJ104" s="1321">
        <f>IF(ISERROR(VLOOKUP(VLOOKUP($A104, 'E4 TB Allocation Details'!$A$18:$L$214, MATCH("Customer ID", 'E4 TB Allocation Details'!$A$18:$L$18, 0),FALSE), 'E2 Allocators'!$B$15:$W$361, MATCH('O5 Details by Class &amp; Accounts'!AJ$18, 'E2 Allocators'!$B$15:$W$15, 0),FALSE)*$G104), 0, VLOOKUP(VLOOKUP($A104, 'E4 TB Allocation Details'!$A$18:$L$214, MATCH("Customer ID", 'E4 TB Allocation Details'!$A$18:$L$18, 0),FALSE), 'E2 Allocators'!$B$15:$W$361, MATCH('O5 Details by Class &amp; Accounts'!AJ$18, 'E2 Allocators'!$B$15:$W$15, 0),FALSE)*$G104)</f>
        <v>0</v>
      </c>
      <c r="AK104" s="1321">
        <f>IF(ISERROR(VLOOKUP(VLOOKUP($A104, 'E4 TB Allocation Details'!$A$18:$L$214, MATCH("Customer ID", 'E4 TB Allocation Details'!$A$18:$L$18, 0),FALSE), 'E2 Allocators'!$B$15:$W$361, MATCH('O5 Details by Class &amp; Accounts'!AK$18, 'E2 Allocators'!$B$15:$W$15, 0),FALSE)*$G104), 0, VLOOKUP(VLOOKUP($A104, 'E4 TB Allocation Details'!$A$18:$L$214, MATCH("Customer ID", 'E4 TB Allocation Details'!$A$18:$L$18, 0),FALSE), 'E2 Allocators'!$B$15:$W$361, MATCH('O5 Details by Class &amp; Accounts'!AK$18, 'E2 Allocators'!$B$15:$W$15, 0),FALSE)*$G104)</f>
        <v>0</v>
      </c>
      <c r="AL104" s="1321">
        <f>IF(ISERROR(VLOOKUP(VLOOKUP($A104, 'E4 TB Allocation Details'!$A$18:$L$214, MATCH("Customer ID", 'E4 TB Allocation Details'!$A$18:$L$18, 0),FALSE), 'E2 Allocators'!$B$15:$W$361, MATCH('O5 Details by Class &amp; Accounts'!AL$18, 'E2 Allocators'!$B$15:$W$15, 0),FALSE)*$G104), 0, VLOOKUP(VLOOKUP($A104, 'E4 TB Allocation Details'!$A$18:$L$214, MATCH("Customer ID", 'E4 TB Allocation Details'!$A$18:$L$18, 0),FALSE), 'E2 Allocators'!$B$15:$W$361, MATCH('O5 Details by Class &amp; Accounts'!AL$18, 'E2 Allocators'!$B$15:$W$15, 0),FALSE)*$G104)</f>
        <v>0</v>
      </c>
      <c r="AM104" s="1321">
        <f>IF(ISERROR(VLOOKUP(VLOOKUP($A104, 'E4 TB Allocation Details'!$A$18:$L$214, MATCH("Customer ID", 'E4 TB Allocation Details'!$A$18:$L$18, 0),FALSE), 'E2 Allocators'!$B$15:$W$361, MATCH('O5 Details by Class &amp; Accounts'!AM$18, 'E2 Allocators'!$B$15:$W$15, 0),FALSE)*$G104), 0, VLOOKUP(VLOOKUP($A104, 'E4 TB Allocation Details'!$A$18:$L$214, MATCH("Customer ID", 'E4 TB Allocation Details'!$A$18:$L$18, 0),FALSE), 'E2 Allocators'!$B$15:$W$361, MATCH('O5 Details by Class &amp; Accounts'!AM$18, 'E2 Allocators'!$B$15:$W$15, 0),FALSE)*$G104)</f>
        <v>0</v>
      </c>
      <c r="AN104" s="1321">
        <f>IF(ISERROR(VLOOKUP(VLOOKUP($A104, 'E4 TB Allocation Details'!$A$18:$L$214, MATCH("Customer ID", 'E4 TB Allocation Details'!$A$18:$L$18, 0),FALSE), 'E2 Allocators'!$B$15:$W$361, MATCH('O5 Details by Class &amp; Accounts'!AN$18, 'E2 Allocators'!$B$15:$W$15, 0),FALSE)*$G104), 0, VLOOKUP(VLOOKUP($A104, 'E4 TB Allocation Details'!$A$18:$L$214, MATCH("Customer ID", 'E4 TB Allocation Details'!$A$18:$L$18, 0),FALSE), 'E2 Allocators'!$B$15:$W$361, MATCH('O5 Details by Class &amp; Accounts'!AN$18, 'E2 Allocators'!$B$15:$W$15, 0),FALSE)*$G104)</f>
        <v>0</v>
      </c>
      <c r="AO104" s="1321">
        <f>IF(ISERROR(VLOOKUP(VLOOKUP($A104, 'E4 TB Allocation Details'!$A$18:$L$214, MATCH("Customer ID", 'E4 TB Allocation Details'!$A$18:$L$18, 0),FALSE), 'E2 Allocators'!$B$15:$W$361, MATCH('O5 Details by Class &amp; Accounts'!AO$18, 'E2 Allocators'!$B$15:$W$15, 0),FALSE)*$G104), 0, VLOOKUP(VLOOKUP($A104, 'E4 TB Allocation Details'!$A$18:$L$214, MATCH("Customer ID", 'E4 TB Allocation Details'!$A$18:$L$18, 0),FALSE), 'E2 Allocators'!$B$15:$W$361, MATCH('O5 Details by Class &amp; Accounts'!AO$18, 'E2 Allocators'!$B$15:$W$15, 0),FALSE)*$G104)</f>
        <v>0</v>
      </c>
      <c r="AP104" s="1321">
        <f>IF(ISERROR(VLOOKUP(VLOOKUP($A104, 'E4 TB Allocation Details'!$A$18:$L$214, MATCH("Customer ID", 'E4 TB Allocation Details'!$A$18:$L$18, 0),FALSE), 'E2 Allocators'!$B$15:$W$361, MATCH('O5 Details by Class &amp; Accounts'!AP$18, 'E2 Allocators'!$B$15:$W$15, 0),FALSE)*$G104), 0, VLOOKUP(VLOOKUP($A104, 'E4 TB Allocation Details'!$A$18:$L$214, MATCH("Customer ID", 'E4 TB Allocation Details'!$A$18:$L$18, 0),FALSE), 'E2 Allocators'!$B$15:$W$361, MATCH('O5 Details by Class &amp; Accounts'!AP$18, 'E2 Allocators'!$B$15:$W$15, 0),FALSE)*$G104)</f>
        <v>0</v>
      </c>
      <c r="AQ104" s="1321">
        <f>IF(ISERROR(VLOOKUP(VLOOKUP($A104, 'E4 TB Allocation Details'!$A$18:$L$214, MATCH("Customer ID", 'E4 TB Allocation Details'!$A$18:$L$18, 0),FALSE), 'E2 Allocators'!$B$15:$W$361, MATCH('O5 Details by Class &amp; Accounts'!AQ$18, 'E2 Allocators'!$B$15:$W$15, 0),FALSE)*$G104), 0, VLOOKUP(VLOOKUP($A104, 'E4 TB Allocation Details'!$A$18:$L$214, MATCH("Customer ID", 'E4 TB Allocation Details'!$A$18:$L$18, 0),FALSE), 'E2 Allocators'!$B$15:$W$361, MATCH('O5 Details by Class &amp; Accounts'!AQ$18, 'E2 Allocators'!$B$15:$W$15, 0),FALSE)*$G104)</f>
        <v>0</v>
      </c>
      <c r="AR104" s="1321">
        <f>IF(ISERROR(VLOOKUP(VLOOKUP($A104, 'E4 TB Allocation Details'!$A$18:$L$214, MATCH("Customer ID", 'E4 TB Allocation Details'!$A$18:$L$18, 0),FALSE), 'E2 Allocators'!$B$15:$W$361, MATCH('O5 Details by Class &amp; Accounts'!AR$18, 'E2 Allocators'!$B$15:$W$15, 0),FALSE)*$G104), 0, VLOOKUP(VLOOKUP($A104, 'E4 TB Allocation Details'!$A$18:$L$214, MATCH("Customer ID", 'E4 TB Allocation Details'!$A$18:$L$18, 0),FALSE), 'E2 Allocators'!$B$15:$W$361, MATCH('O5 Details by Class &amp; Accounts'!AR$18, 'E2 Allocators'!$B$15:$W$15, 0),FALSE)*$G104)</f>
        <v>0</v>
      </c>
      <c r="AS104" s="1321">
        <f>IF(ISERROR(VLOOKUP(VLOOKUP($A104, 'E4 TB Allocation Details'!$A$18:$L$214, MATCH("Customer ID", 'E4 TB Allocation Details'!$A$18:$L$18, 0),FALSE), 'E2 Allocators'!$B$15:$W$361, MATCH('O5 Details by Class &amp; Accounts'!AS$18, 'E2 Allocators'!$B$15:$W$15, 0),FALSE)*$G104), 0, VLOOKUP(VLOOKUP($A104, 'E4 TB Allocation Details'!$A$18:$L$214, MATCH("Customer ID", 'E4 TB Allocation Details'!$A$18:$L$18, 0),FALSE), 'E2 Allocators'!$B$15:$W$361, MATCH('O5 Details by Class &amp; Accounts'!AS$18, 'E2 Allocators'!$B$15:$W$15, 0),FALSE)*$G104)</f>
        <v>0</v>
      </c>
      <c r="AT104" s="1321">
        <f>IF(ISERROR(VLOOKUP(VLOOKUP($A104, 'E4 TB Allocation Details'!$A$18:$L$214, MATCH("Customer ID", 'E4 TB Allocation Details'!$A$18:$L$18, 0),FALSE), 'E2 Allocators'!$B$15:$W$361, MATCH('O5 Details by Class &amp; Accounts'!AT$18, 'E2 Allocators'!$B$15:$W$15, 0),FALSE)*$G104), 0, VLOOKUP(VLOOKUP($A104, 'E4 TB Allocation Details'!$A$18:$L$214, MATCH("Customer ID", 'E4 TB Allocation Details'!$A$18:$L$18, 0),FALSE), 'E2 Allocators'!$B$15:$W$361, MATCH('O5 Details by Class &amp; Accounts'!AT$18, 'E2 Allocators'!$B$15:$W$15, 0),FALSE)*$G104)</f>
        <v>0</v>
      </c>
      <c r="AU104" s="1321">
        <f>IF(ISERROR(VLOOKUP(VLOOKUP($A104, 'E4 TB Allocation Details'!$A$18:$L$214, MATCH("Customer ID", 'E4 TB Allocation Details'!$A$18:$L$18, 0),FALSE), 'E2 Allocators'!$B$15:$W$361, MATCH('O5 Details by Class &amp; Accounts'!AU$18, 'E2 Allocators'!$B$15:$W$15, 0),FALSE)*$G104), 0, VLOOKUP(VLOOKUP($A104, 'E4 TB Allocation Details'!$A$18:$L$214, MATCH("Customer ID", 'E4 TB Allocation Details'!$A$18:$L$18, 0),FALSE), 'E2 Allocators'!$B$15:$W$361, MATCH('O5 Details by Class &amp; Accounts'!AU$18, 'E2 Allocators'!$B$15:$W$15, 0),FALSE)*$G104)</f>
        <v>0</v>
      </c>
      <c r="AV104" s="1321">
        <f>IF(ISERROR(VLOOKUP(VLOOKUP($A104, 'E4 TB Allocation Details'!$A$18:$L$214, MATCH("Customer ID", 'E4 TB Allocation Details'!$A$18:$L$18, 0),FALSE), 'E2 Allocators'!$B$15:$W$361, MATCH('O5 Details by Class &amp; Accounts'!AV$18, 'E2 Allocators'!$B$15:$W$15, 0),FALSE)*$G104), 0, VLOOKUP(VLOOKUP($A104, 'E4 TB Allocation Details'!$A$18:$L$214, MATCH("Customer ID", 'E4 TB Allocation Details'!$A$18:$L$18, 0),FALSE), 'E2 Allocators'!$B$15:$W$361, MATCH('O5 Details by Class &amp; Accounts'!AV$18, 'E2 Allocators'!$B$15:$W$15, 0),FALSE)*$G104)</f>
        <v>0</v>
      </c>
      <c r="AW104" s="1321">
        <f>IF(ISERROR(VLOOKUP(VLOOKUP($A104, 'E4 TB Allocation Details'!$A$18:$L$214, MATCH("Customer ID", 'E4 TB Allocation Details'!$A$18:$L$18, 0),FALSE), 'E2 Allocators'!$B$15:$W$361, MATCH('O5 Details by Class &amp; Accounts'!AW$18, 'E2 Allocators'!$B$15:$W$15, 0),FALSE)*$G104), 0, VLOOKUP(VLOOKUP($A104, 'E4 TB Allocation Details'!$A$18:$L$214, MATCH("Customer ID", 'E4 TB Allocation Details'!$A$18:$L$18, 0),FALSE), 'E2 Allocators'!$B$15:$W$361, MATCH('O5 Details by Class &amp; Accounts'!AW$18, 'E2 Allocators'!$B$15:$W$15, 0),FALSE)*$G104)</f>
        <v>0</v>
      </c>
      <c r="AX104" s="1321">
        <f t="shared" si="22"/>
        <v>0</v>
      </c>
      <c r="AY104" s="1321">
        <f>IF(ISERROR(VLOOKUP(VLOOKUP($A104, 'E4 TB Allocation Details'!$A$18:$L$214, MATCH("Misc ID", 'E4 TB Allocation Details'!$A$18:$L$18, 0),FALSE), 'E2 Allocators'!$B$15:$W$361, MATCH('O5 Details by Class &amp; Accounts'!AY$18, 'E2 Allocators'!$B$15:$W$15, 0),FALSE)*$E104), 0, VLOOKUP(VLOOKUP($A104, 'E4 TB Allocation Details'!$A$18:$L$214, MATCH("Misc ID", 'E4 TB Allocation Details'!$A$18:$L$18, 0),FALSE), 'E2 Allocators'!$B$15:$W$361, MATCH('O5 Details by Class &amp; Accounts'!AY$18, 'E2 Allocators'!$B$15:$W$15, 0),FALSE)*$E104)</f>
        <v>-31173.597721278322</v>
      </c>
      <c r="AZ104" s="1321">
        <f>IF(ISERROR(VLOOKUP(VLOOKUP($A104, 'E4 TB Allocation Details'!$A$18:$L$214, MATCH("Misc ID", 'E4 TB Allocation Details'!$A$18:$L$18, 0),FALSE), 'E2 Allocators'!$B$15:$W$361, MATCH('O5 Details by Class &amp; Accounts'!AZ$18, 'E2 Allocators'!$B$15:$W$15, 0),FALSE)*$E104), 0, VLOOKUP(VLOOKUP($A104, 'E4 TB Allocation Details'!$A$18:$L$214, MATCH("Misc ID", 'E4 TB Allocation Details'!$A$18:$L$18, 0),FALSE), 'E2 Allocators'!$B$15:$W$361, MATCH('O5 Details by Class &amp; Accounts'!AZ$18, 'E2 Allocators'!$B$15:$W$15, 0),FALSE)*$E104)</f>
        <v>-8246.3981790616381</v>
      </c>
      <c r="BA104" s="1321">
        <f>IF(ISERROR(VLOOKUP(VLOOKUP($A104, 'E4 TB Allocation Details'!$A$18:$L$214, MATCH("Misc ID", 'E4 TB Allocation Details'!$A$18:$L$18, 0),FALSE), 'E2 Allocators'!$B$15:$W$361, MATCH('O5 Details by Class &amp; Accounts'!BA$18, 'E2 Allocators'!$B$15:$W$15, 0),FALSE)*$E104), 0, VLOOKUP(VLOOKUP($A104, 'E4 TB Allocation Details'!$A$18:$L$214, MATCH("Misc ID", 'E4 TB Allocation Details'!$A$18:$L$18, 0),FALSE), 'E2 Allocators'!$B$15:$W$361, MATCH('O5 Details by Class &amp; Accounts'!BA$18, 'E2 Allocators'!$B$15:$W$15, 0),FALSE)*$E104)</f>
        <v>-4934.1081248310738</v>
      </c>
      <c r="BB104" s="1321">
        <f>IF(ISERROR(VLOOKUP(VLOOKUP($A104, 'E4 TB Allocation Details'!$A$18:$L$214, MATCH("Misc ID", 'E4 TB Allocation Details'!$A$18:$L$18, 0),FALSE), 'E2 Allocators'!$B$15:$W$361, MATCH('O5 Details by Class &amp; Accounts'!BB$18, 'E2 Allocators'!$B$15:$W$15, 0),FALSE)*$E104), 0, VLOOKUP(VLOOKUP($A104, 'E4 TB Allocation Details'!$A$18:$L$214, MATCH("Misc ID", 'E4 TB Allocation Details'!$A$18:$L$18, 0),FALSE), 'E2 Allocators'!$B$15:$W$361, MATCH('O5 Details by Class &amp; Accounts'!BB$18, 'E2 Allocators'!$B$15:$W$15, 0),FALSE)*$E104)</f>
        <v>0</v>
      </c>
      <c r="BC104" s="1321">
        <f>IF(ISERROR(VLOOKUP(VLOOKUP($A104, 'E4 TB Allocation Details'!$A$18:$L$214, MATCH("Misc ID", 'E4 TB Allocation Details'!$A$18:$L$18, 0),FALSE), 'E2 Allocators'!$B$15:$W$361, MATCH('O5 Details by Class &amp; Accounts'!BC$18, 'E2 Allocators'!$B$15:$W$15, 0),FALSE)*$E104), 0, VLOOKUP(VLOOKUP($A104, 'E4 TB Allocation Details'!$A$18:$L$214, MATCH("Misc ID", 'E4 TB Allocation Details'!$A$18:$L$18, 0),FALSE), 'E2 Allocators'!$B$15:$W$361, MATCH('O5 Details by Class &amp; Accounts'!BC$18, 'E2 Allocators'!$B$15:$W$15, 0),FALSE)*$E104)</f>
        <v>0</v>
      </c>
      <c r="BD104" s="1321">
        <f>IF(ISERROR(VLOOKUP(VLOOKUP($A104, 'E4 TB Allocation Details'!$A$18:$L$214, MATCH("Misc ID", 'E4 TB Allocation Details'!$A$18:$L$18, 0),FALSE), 'E2 Allocators'!$B$15:$W$361, MATCH('O5 Details by Class &amp; Accounts'!BD$18, 'E2 Allocators'!$B$15:$W$15, 0),FALSE)*$E104), 0, VLOOKUP(VLOOKUP($A104, 'E4 TB Allocation Details'!$A$18:$L$214, MATCH("Misc ID", 'E4 TB Allocation Details'!$A$18:$L$18, 0),FALSE), 'E2 Allocators'!$B$15:$W$361, MATCH('O5 Details by Class &amp; Accounts'!BD$18, 'E2 Allocators'!$B$15:$W$15, 0),FALSE)*$E104)</f>
        <v>0</v>
      </c>
      <c r="BE104" s="1321">
        <f>IF(ISERROR(VLOOKUP(VLOOKUP($A104, 'E4 TB Allocation Details'!$A$18:$L$214, MATCH("Misc ID", 'E4 TB Allocation Details'!$A$18:$L$18, 0),FALSE), 'E2 Allocators'!$B$15:$W$361, MATCH('O5 Details by Class &amp; Accounts'!BE$18, 'E2 Allocators'!$B$15:$W$15, 0),FALSE)*$E104), 0, VLOOKUP(VLOOKUP($A104, 'E4 TB Allocation Details'!$A$18:$L$214, MATCH("Misc ID", 'E4 TB Allocation Details'!$A$18:$L$18, 0),FALSE), 'E2 Allocators'!$B$15:$W$361, MATCH('O5 Details by Class &amp; Accounts'!BE$18, 'E2 Allocators'!$B$15:$W$15, 0),FALSE)*$E104)</f>
        <v>-581.29314653033873</v>
      </c>
      <c r="BF104" s="1321">
        <f>IF(ISERROR(VLOOKUP(VLOOKUP($A104, 'E4 TB Allocation Details'!$A$18:$L$214, MATCH("Misc ID", 'E4 TB Allocation Details'!$A$18:$L$18, 0),FALSE), 'E2 Allocators'!$B$15:$W$361, MATCH('O5 Details by Class &amp; Accounts'!BF$18, 'E2 Allocators'!$B$15:$W$15, 0),FALSE)*$E104), 0, VLOOKUP(VLOOKUP($A104, 'E4 TB Allocation Details'!$A$18:$L$214, MATCH("Misc ID", 'E4 TB Allocation Details'!$A$18:$L$18, 0),FALSE), 'E2 Allocators'!$B$15:$W$361, MATCH('O5 Details by Class &amp; Accounts'!BF$18, 'E2 Allocators'!$B$15:$W$15, 0),FALSE)*$E104)</f>
        <v>0</v>
      </c>
      <c r="BG104" s="1321">
        <f>IF(ISERROR(VLOOKUP(VLOOKUP($A104, 'E4 TB Allocation Details'!$A$18:$L$214, MATCH("Misc ID", 'E4 TB Allocation Details'!$A$18:$L$18, 0),FALSE), 'E2 Allocators'!$B$15:$W$361, MATCH('O5 Details by Class &amp; Accounts'!BG$18, 'E2 Allocators'!$B$15:$W$15, 0),FALSE)*$E104), 0, VLOOKUP(VLOOKUP($A104, 'E4 TB Allocation Details'!$A$18:$L$214, MATCH("Misc ID", 'E4 TB Allocation Details'!$A$18:$L$18, 0),FALSE), 'E2 Allocators'!$B$15:$W$361, MATCH('O5 Details by Class &amp; Accounts'!BG$18, 'E2 Allocators'!$B$15:$W$15, 0),FALSE)*$E104)</f>
        <v>-64.602828298634947</v>
      </c>
      <c r="BH104" s="1321">
        <f>IF(ISERROR(VLOOKUP(VLOOKUP($A104, 'E4 TB Allocation Details'!$A$18:$L$214, MATCH("Misc ID", 'E4 TB Allocation Details'!$A$18:$L$18, 0),FALSE), 'E2 Allocators'!$B$15:$W$361, MATCH('O5 Details by Class &amp; Accounts'!BH$18, 'E2 Allocators'!$B$15:$W$15, 0),FALSE)*$E104), 0, VLOOKUP(VLOOKUP($A104, 'E4 TB Allocation Details'!$A$18:$L$214, MATCH("Misc ID", 'E4 TB Allocation Details'!$A$18:$L$18, 0),FALSE), 'E2 Allocators'!$B$15:$W$361, MATCH('O5 Details by Class &amp; Accounts'!BH$18, 'E2 Allocators'!$B$15:$W$15, 0),FALSE)*$E104)</f>
        <v>0</v>
      </c>
      <c r="BI104" s="1321">
        <f>IF(ISERROR(VLOOKUP(VLOOKUP($A104, 'E4 TB Allocation Details'!$A$18:$L$214, MATCH("Misc ID", 'E4 TB Allocation Details'!$A$18:$L$18, 0),FALSE), 'E2 Allocators'!$B$15:$W$361, MATCH('O5 Details by Class &amp; Accounts'!BI$18, 'E2 Allocators'!$B$15:$W$15, 0),FALSE)*$E104), 0, VLOOKUP(VLOOKUP($A104, 'E4 TB Allocation Details'!$A$18:$L$214, MATCH("Misc ID", 'E4 TB Allocation Details'!$A$18:$L$18, 0),FALSE), 'E2 Allocators'!$B$15:$W$361, MATCH('O5 Details by Class &amp; Accounts'!BI$18, 'E2 Allocators'!$B$15:$W$15, 0),FALSE)*$E104)</f>
        <v>0</v>
      </c>
      <c r="BJ104" s="1321">
        <f>IF(ISERROR(VLOOKUP(VLOOKUP($A104, 'E4 TB Allocation Details'!$A$18:$L$214, MATCH("Misc ID", 'E4 TB Allocation Details'!$A$18:$L$18, 0),FALSE), 'E2 Allocators'!$B$15:$W$361, MATCH('O5 Details by Class &amp; Accounts'!BJ$18, 'E2 Allocators'!$B$15:$W$15, 0),FALSE)*$E104), 0, VLOOKUP(VLOOKUP($A104, 'E4 TB Allocation Details'!$A$18:$L$214, MATCH("Misc ID", 'E4 TB Allocation Details'!$A$18:$L$18, 0),FALSE), 'E2 Allocators'!$B$15:$W$361, MATCH('O5 Details by Class &amp; Accounts'!BJ$18, 'E2 Allocators'!$B$15:$W$15, 0),FALSE)*$E104)</f>
        <v>0</v>
      </c>
      <c r="BK104" s="1321">
        <f>IF(ISERROR(VLOOKUP(VLOOKUP($A104, 'E4 TB Allocation Details'!$A$18:$L$214, MATCH("Misc ID", 'E4 TB Allocation Details'!$A$18:$L$18, 0),FALSE), 'E2 Allocators'!$B$15:$W$361, MATCH('O5 Details by Class &amp; Accounts'!BK$18, 'E2 Allocators'!$B$15:$W$15, 0),FALSE)*$E104), 0, VLOOKUP(VLOOKUP($A104, 'E4 TB Allocation Details'!$A$18:$L$214, MATCH("Misc ID", 'E4 TB Allocation Details'!$A$18:$L$18, 0),FALSE), 'E2 Allocators'!$B$15:$W$361, MATCH('O5 Details by Class &amp; Accounts'!BK$18, 'E2 Allocators'!$B$15:$W$15, 0),FALSE)*$E104)</f>
        <v>0</v>
      </c>
      <c r="BL104" s="1321">
        <f>IF(ISERROR(VLOOKUP(VLOOKUP($A104, 'E4 TB Allocation Details'!$A$18:$L$214, MATCH("Misc ID", 'E4 TB Allocation Details'!$A$18:$L$18, 0),FALSE), 'E2 Allocators'!$B$15:$W$361, MATCH('O5 Details by Class &amp; Accounts'!BL$18, 'E2 Allocators'!$B$15:$W$15, 0),FALSE)*$E104), 0, VLOOKUP(VLOOKUP($A104, 'E4 TB Allocation Details'!$A$18:$L$214, MATCH("Misc ID", 'E4 TB Allocation Details'!$A$18:$L$18, 0),FALSE), 'E2 Allocators'!$B$15:$W$361, MATCH('O5 Details by Class &amp; Accounts'!BL$18, 'E2 Allocators'!$B$15:$W$15, 0),FALSE)*$E104)</f>
        <v>0</v>
      </c>
      <c r="BM104" s="1321">
        <f>IF(ISERROR(VLOOKUP(VLOOKUP($A104, 'E4 TB Allocation Details'!$A$18:$L$214, MATCH("Misc ID", 'E4 TB Allocation Details'!$A$18:$L$18, 0),FALSE), 'E2 Allocators'!$B$15:$W$361, MATCH('O5 Details by Class &amp; Accounts'!BM$18, 'E2 Allocators'!$B$15:$W$15, 0),FALSE)*$E104), 0, VLOOKUP(VLOOKUP($A104, 'E4 TB Allocation Details'!$A$18:$L$214, MATCH("Misc ID", 'E4 TB Allocation Details'!$A$18:$L$18, 0),FALSE), 'E2 Allocators'!$B$15:$W$361, MATCH('O5 Details by Class &amp; Accounts'!BM$18, 'E2 Allocators'!$B$15:$W$15, 0),FALSE)*$E104)</f>
        <v>0</v>
      </c>
      <c r="BN104" s="1321">
        <f>IF(ISERROR(VLOOKUP(VLOOKUP($A104, 'E4 TB Allocation Details'!$A$18:$L$214, MATCH("Misc ID", 'E4 TB Allocation Details'!$A$18:$L$18, 0),FALSE), 'E2 Allocators'!$B$15:$W$361, MATCH('O5 Details by Class &amp; Accounts'!BN$18, 'E2 Allocators'!$B$15:$W$15, 0),FALSE)*$E104), 0, VLOOKUP(VLOOKUP($A104, 'E4 TB Allocation Details'!$A$18:$L$214, MATCH("Misc ID", 'E4 TB Allocation Details'!$A$18:$L$18, 0),FALSE), 'E2 Allocators'!$B$15:$W$361, MATCH('O5 Details by Class &amp; Accounts'!BN$18, 'E2 Allocators'!$B$15:$W$15, 0),FALSE)*$E104)</f>
        <v>0</v>
      </c>
      <c r="BO104" s="1321">
        <f>IF(ISERROR(VLOOKUP(VLOOKUP($A104, 'E4 TB Allocation Details'!$A$18:$L$214, MATCH("Misc ID", 'E4 TB Allocation Details'!$A$18:$L$18, 0),FALSE), 'E2 Allocators'!$B$15:$W$361, MATCH('O5 Details by Class &amp; Accounts'!BO$18, 'E2 Allocators'!$B$15:$W$15, 0),FALSE)*$E104), 0, VLOOKUP(VLOOKUP($A104, 'E4 TB Allocation Details'!$A$18:$L$214, MATCH("Misc ID", 'E4 TB Allocation Details'!$A$18:$L$18, 0),FALSE), 'E2 Allocators'!$B$15:$W$361, MATCH('O5 Details by Class &amp; Accounts'!BO$18, 'E2 Allocators'!$B$15:$W$15, 0),FALSE)*$E104)</f>
        <v>0</v>
      </c>
      <c r="BP104" s="1321">
        <f>IF(ISERROR(VLOOKUP(VLOOKUP($A104, 'E4 TB Allocation Details'!$A$18:$L$214, MATCH("Misc ID", 'E4 TB Allocation Details'!$A$18:$L$18, 0),FALSE), 'E2 Allocators'!$B$15:$W$361, MATCH('O5 Details by Class &amp; Accounts'!BP$18, 'E2 Allocators'!$B$15:$W$15, 0),FALSE)*$E104), 0, VLOOKUP(VLOOKUP($A104, 'E4 TB Allocation Details'!$A$18:$L$214, MATCH("Misc ID", 'E4 TB Allocation Details'!$A$18:$L$18, 0),FALSE), 'E2 Allocators'!$B$15:$W$361, MATCH('O5 Details by Class &amp; Accounts'!BP$18, 'E2 Allocators'!$B$15:$W$15, 0),FALSE)*$E104)</f>
        <v>0</v>
      </c>
      <c r="BQ104" s="1321">
        <f>IF(ISERROR(VLOOKUP(VLOOKUP($A104, 'E4 TB Allocation Details'!$A$18:$L$214, MATCH("Misc ID", 'E4 TB Allocation Details'!$A$18:$L$18, 0),FALSE), 'E2 Allocators'!$B$15:$W$361, MATCH('O5 Details by Class &amp; Accounts'!BQ$18, 'E2 Allocators'!$B$15:$W$15, 0),FALSE)*$E104), 0, VLOOKUP(VLOOKUP($A104, 'E4 TB Allocation Details'!$A$18:$L$214, MATCH("Misc ID", 'E4 TB Allocation Details'!$A$18:$L$18, 0),FALSE), 'E2 Allocators'!$B$15:$W$361, MATCH('O5 Details by Class &amp; Accounts'!BQ$18, 'E2 Allocators'!$B$15:$W$15, 0),FALSE)*$E104)</f>
        <v>0</v>
      </c>
      <c r="BR104" s="1321">
        <f>IF(ISERROR(VLOOKUP(VLOOKUP($A104, 'E4 TB Allocation Details'!$A$18:$L$214, MATCH("Misc ID", 'E4 TB Allocation Details'!$A$18:$L$18, 0),FALSE), 'E2 Allocators'!$B$15:$W$361, MATCH('O5 Details by Class &amp; Accounts'!BR$18, 'E2 Allocators'!$B$15:$W$15, 0),FALSE)*$E104), 0, VLOOKUP(VLOOKUP($A104, 'E4 TB Allocation Details'!$A$18:$L$214, MATCH("Misc ID", 'E4 TB Allocation Details'!$A$18:$L$18, 0),FALSE), 'E2 Allocators'!$B$15:$W$361, MATCH('O5 Details by Class &amp; Accounts'!BR$18, 'E2 Allocators'!$B$15:$W$15, 0),FALSE)*$E104)</f>
        <v>0</v>
      </c>
      <c r="BS104" s="1321">
        <f t="shared" si="23"/>
        <v>-45000.000000000007</v>
      </c>
      <c r="BT104" s="1321">
        <f>IF(ISERROR(VLOOKUP(VLOOKUP($A104, 'E4 TB Allocation Details'!$A$18:$L$214, MATCH("A &amp; G ID", 'E4 TB Allocation Details'!$A$18:$L$18, 0),FALSE), 'E2 Allocators'!$B$15:$W$361, MATCH('O5 Details by Class &amp; Accounts'!BT$18, 'E2 Allocators'!$B$15:$W$15, 0),FALSE)*$E104), 0, VLOOKUP(VLOOKUP($A104, 'E4 TB Allocation Details'!$A$18:$L$214, MATCH("A &amp; G ID", 'E4 TB Allocation Details'!$A$18:$L$18, 0),FALSE), 'E2 Allocators'!$B$15:$W$361, MATCH('O5 Details by Class &amp; Accounts'!BT$18, 'E2 Allocators'!$B$15:$W$15, 0),FALSE)*$E104)</f>
        <v>0</v>
      </c>
      <c r="BU104" s="1321">
        <f>IF(ISERROR(VLOOKUP(VLOOKUP($A104, 'E4 TB Allocation Details'!$A$18:$L$214, MATCH("A &amp; G ID", 'E4 TB Allocation Details'!$A$18:$L$18, 0),FALSE), 'E2 Allocators'!$B$15:$W$361, MATCH('O5 Details by Class &amp; Accounts'!BU$18, 'E2 Allocators'!$B$15:$W$15, 0),FALSE)*$E104), 0, VLOOKUP(VLOOKUP($A104, 'E4 TB Allocation Details'!$A$18:$L$214, MATCH("A &amp; G ID", 'E4 TB Allocation Details'!$A$18:$L$18, 0),FALSE), 'E2 Allocators'!$B$15:$W$361, MATCH('O5 Details by Class &amp; Accounts'!BU$18, 'E2 Allocators'!$B$15:$W$15, 0),FALSE)*$E104)</f>
        <v>0</v>
      </c>
      <c r="BV104" s="1321">
        <f>IF(ISERROR(VLOOKUP(VLOOKUP($A104, 'E4 TB Allocation Details'!$A$18:$L$214, MATCH("A &amp; G ID", 'E4 TB Allocation Details'!$A$18:$L$18, 0),FALSE), 'E2 Allocators'!$B$15:$W$361, MATCH('O5 Details by Class &amp; Accounts'!BV$18, 'E2 Allocators'!$B$15:$W$15, 0),FALSE)*$E104), 0, VLOOKUP(VLOOKUP($A104, 'E4 TB Allocation Details'!$A$18:$L$214, MATCH("A &amp; G ID", 'E4 TB Allocation Details'!$A$18:$L$18, 0),FALSE), 'E2 Allocators'!$B$15:$W$361, MATCH('O5 Details by Class &amp; Accounts'!BV$18, 'E2 Allocators'!$B$15:$W$15, 0),FALSE)*$E104)</f>
        <v>0</v>
      </c>
      <c r="BW104" s="1321">
        <f>IF(ISERROR(VLOOKUP(VLOOKUP($A104, 'E4 TB Allocation Details'!$A$18:$L$214, MATCH("A &amp; G ID", 'E4 TB Allocation Details'!$A$18:$L$18, 0),FALSE), 'E2 Allocators'!$B$15:$W$361, MATCH('O5 Details by Class &amp; Accounts'!BW$18, 'E2 Allocators'!$B$15:$W$15, 0),FALSE)*$E104), 0, VLOOKUP(VLOOKUP($A104, 'E4 TB Allocation Details'!$A$18:$L$214, MATCH("A &amp; G ID", 'E4 TB Allocation Details'!$A$18:$L$18, 0),FALSE), 'E2 Allocators'!$B$15:$W$361, MATCH('O5 Details by Class &amp; Accounts'!BW$18, 'E2 Allocators'!$B$15:$W$15, 0),FALSE)*$E104)</f>
        <v>0</v>
      </c>
      <c r="BX104" s="1321">
        <f>IF(ISERROR(VLOOKUP(VLOOKUP($A104, 'E4 TB Allocation Details'!$A$18:$L$214, MATCH("A &amp; G ID", 'E4 TB Allocation Details'!$A$18:$L$18, 0),FALSE), 'E2 Allocators'!$B$15:$W$361, MATCH('O5 Details by Class &amp; Accounts'!BX$18, 'E2 Allocators'!$B$15:$W$15, 0),FALSE)*$E104), 0, VLOOKUP(VLOOKUP($A104, 'E4 TB Allocation Details'!$A$18:$L$214, MATCH("A &amp; G ID", 'E4 TB Allocation Details'!$A$18:$L$18, 0),FALSE), 'E2 Allocators'!$B$15:$W$361, MATCH('O5 Details by Class &amp; Accounts'!BX$18, 'E2 Allocators'!$B$15:$W$15, 0),FALSE)*$E104)</f>
        <v>0</v>
      </c>
      <c r="BY104" s="1321">
        <f>IF(ISERROR(VLOOKUP(VLOOKUP($A104, 'E4 TB Allocation Details'!$A$18:$L$214, MATCH("A &amp; G ID", 'E4 TB Allocation Details'!$A$18:$L$18, 0),FALSE), 'E2 Allocators'!$B$15:$W$361, MATCH('O5 Details by Class &amp; Accounts'!BY$18, 'E2 Allocators'!$B$15:$W$15, 0),FALSE)*$E104), 0, VLOOKUP(VLOOKUP($A104, 'E4 TB Allocation Details'!$A$18:$L$214, MATCH("A &amp; G ID", 'E4 TB Allocation Details'!$A$18:$L$18, 0),FALSE), 'E2 Allocators'!$B$15:$W$361, MATCH('O5 Details by Class &amp; Accounts'!BY$18, 'E2 Allocators'!$B$15:$W$15, 0),FALSE)*$E104)</f>
        <v>0</v>
      </c>
      <c r="BZ104" s="1321">
        <f>IF(ISERROR(VLOOKUP(VLOOKUP($A104, 'E4 TB Allocation Details'!$A$18:$L$214, MATCH("A &amp; G ID", 'E4 TB Allocation Details'!$A$18:$L$18, 0),FALSE), 'E2 Allocators'!$B$15:$W$361, MATCH('O5 Details by Class &amp; Accounts'!BZ$18, 'E2 Allocators'!$B$15:$W$15, 0),FALSE)*$E104), 0, VLOOKUP(VLOOKUP($A104, 'E4 TB Allocation Details'!$A$18:$L$214, MATCH("A &amp; G ID", 'E4 TB Allocation Details'!$A$18:$L$18, 0),FALSE), 'E2 Allocators'!$B$15:$W$361, MATCH('O5 Details by Class &amp; Accounts'!BZ$18, 'E2 Allocators'!$B$15:$W$15, 0),FALSE)*$E104)</f>
        <v>0</v>
      </c>
      <c r="CA104" s="1321">
        <f>IF(ISERROR(VLOOKUP(VLOOKUP($A104, 'E4 TB Allocation Details'!$A$18:$L$214, MATCH("A &amp; G ID", 'E4 TB Allocation Details'!$A$18:$L$18, 0),FALSE), 'E2 Allocators'!$B$15:$W$361, MATCH('O5 Details by Class &amp; Accounts'!CA$18, 'E2 Allocators'!$B$15:$W$15, 0),FALSE)*$E104), 0, VLOOKUP(VLOOKUP($A104, 'E4 TB Allocation Details'!$A$18:$L$214, MATCH("A &amp; G ID", 'E4 TB Allocation Details'!$A$18:$L$18, 0),FALSE), 'E2 Allocators'!$B$15:$W$361, MATCH('O5 Details by Class &amp; Accounts'!CA$18, 'E2 Allocators'!$B$15:$W$15, 0),FALSE)*$E104)</f>
        <v>0</v>
      </c>
      <c r="CB104" s="1321">
        <f>IF(ISERROR(VLOOKUP(VLOOKUP($A104, 'E4 TB Allocation Details'!$A$18:$L$214, MATCH("A &amp; G ID", 'E4 TB Allocation Details'!$A$18:$L$18, 0),FALSE), 'E2 Allocators'!$B$15:$W$361, MATCH('O5 Details by Class &amp; Accounts'!CB$18, 'E2 Allocators'!$B$15:$W$15, 0),FALSE)*$E104), 0, VLOOKUP(VLOOKUP($A104, 'E4 TB Allocation Details'!$A$18:$L$214, MATCH("A &amp; G ID", 'E4 TB Allocation Details'!$A$18:$L$18, 0),FALSE), 'E2 Allocators'!$B$15:$W$361, MATCH('O5 Details by Class &amp; Accounts'!CB$18, 'E2 Allocators'!$B$15:$W$15, 0),FALSE)*$E104)</f>
        <v>0</v>
      </c>
      <c r="CC104" s="1321">
        <f>IF(ISERROR(VLOOKUP(VLOOKUP($A104, 'E4 TB Allocation Details'!$A$18:$L$214, MATCH("A &amp; G ID", 'E4 TB Allocation Details'!$A$18:$L$18, 0),FALSE), 'E2 Allocators'!$B$15:$W$361, MATCH('O5 Details by Class &amp; Accounts'!CC$18, 'E2 Allocators'!$B$15:$W$15, 0),FALSE)*$E104), 0, VLOOKUP(VLOOKUP($A104, 'E4 TB Allocation Details'!$A$18:$L$214, MATCH("A &amp; G ID", 'E4 TB Allocation Details'!$A$18:$L$18, 0),FALSE), 'E2 Allocators'!$B$15:$W$361, MATCH('O5 Details by Class &amp; Accounts'!CC$18, 'E2 Allocators'!$B$15:$W$15, 0),FALSE)*$E104)</f>
        <v>0</v>
      </c>
      <c r="CD104" s="1321">
        <f>IF(ISERROR(VLOOKUP(VLOOKUP($A104, 'E4 TB Allocation Details'!$A$18:$L$214, MATCH("A &amp; G ID", 'E4 TB Allocation Details'!$A$18:$L$18, 0),FALSE), 'E2 Allocators'!$B$15:$W$361, MATCH('O5 Details by Class &amp; Accounts'!CD$18, 'E2 Allocators'!$B$15:$W$15, 0),FALSE)*$E104), 0, VLOOKUP(VLOOKUP($A104, 'E4 TB Allocation Details'!$A$18:$L$214, MATCH("A &amp; G ID", 'E4 TB Allocation Details'!$A$18:$L$18, 0),FALSE), 'E2 Allocators'!$B$15:$W$361, MATCH('O5 Details by Class &amp; Accounts'!CD$18, 'E2 Allocators'!$B$15:$W$15, 0),FALSE)*$E104)</f>
        <v>0</v>
      </c>
      <c r="CE104" s="1321">
        <f>IF(ISERROR(VLOOKUP(VLOOKUP($A104, 'E4 TB Allocation Details'!$A$18:$L$214, MATCH("A &amp; G ID", 'E4 TB Allocation Details'!$A$18:$L$18, 0),FALSE), 'E2 Allocators'!$B$15:$W$361, MATCH('O5 Details by Class &amp; Accounts'!CE$18, 'E2 Allocators'!$B$15:$W$15, 0),FALSE)*$E104), 0, VLOOKUP(VLOOKUP($A104, 'E4 TB Allocation Details'!$A$18:$L$214, MATCH("A &amp; G ID", 'E4 TB Allocation Details'!$A$18:$L$18, 0),FALSE), 'E2 Allocators'!$B$15:$W$361, MATCH('O5 Details by Class &amp; Accounts'!CE$18, 'E2 Allocators'!$B$15:$W$15, 0),FALSE)*$E104)</f>
        <v>0</v>
      </c>
      <c r="CF104" s="1321">
        <f>IF(ISERROR(VLOOKUP(VLOOKUP($A104, 'E4 TB Allocation Details'!$A$18:$L$214, MATCH("A &amp; G ID", 'E4 TB Allocation Details'!$A$18:$L$18, 0),FALSE), 'E2 Allocators'!$B$15:$W$361, MATCH('O5 Details by Class &amp; Accounts'!CF$18, 'E2 Allocators'!$B$15:$W$15, 0),FALSE)*$E104), 0, VLOOKUP(VLOOKUP($A104, 'E4 TB Allocation Details'!$A$18:$L$214, MATCH("A &amp; G ID", 'E4 TB Allocation Details'!$A$18:$L$18, 0),FALSE), 'E2 Allocators'!$B$15:$W$361, MATCH('O5 Details by Class &amp; Accounts'!CF$18, 'E2 Allocators'!$B$15:$W$15, 0),FALSE)*$E104)</f>
        <v>0</v>
      </c>
      <c r="CG104" s="1321">
        <f>IF(ISERROR(VLOOKUP(VLOOKUP($A104, 'E4 TB Allocation Details'!$A$18:$L$214, MATCH("A &amp; G ID", 'E4 TB Allocation Details'!$A$18:$L$18, 0),FALSE), 'E2 Allocators'!$B$15:$W$361, MATCH('O5 Details by Class &amp; Accounts'!CG$18, 'E2 Allocators'!$B$15:$W$15, 0),FALSE)*$E104), 0, VLOOKUP(VLOOKUP($A104, 'E4 TB Allocation Details'!$A$18:$L$214, MATCH("A &amp; G ID", 'E4 TB Allocation Details'!$A$18:$L$18, 0),FALSE), 'E2 Allocators'!$B$15:$W$361, MATCH('O5 Details by Class &amp; Accounts'!CG$18, 'E2 Allocators'!$B$15:$W$15, 0),FALSE)*$E104)</f>
        <v>0</v>
      </c>
      <c r="CH104" s="1321">
        <f>IF(ISERROR(VLOOKUP(VLOOKUP($A104, 'E4 TB Allocation Details'!$A$18:$L$214, MATCH("A &amp; G ID", 'E4 TB Allocation Details'!$A$18:$L$18, 0),FALSE), 'E2 Allocators'!$B$15:$W$361, MATCH('O5 Details by Class &amp; Accounts'!CH$18, 'E2 Allocators'!$B$15:$W$15, 0),FALSE)*$E104), 0, VLOOKUP(VLOOKUP($A104, 'E4 TB Allocation Details'!$A$18:$L$214, MATCH("A &amp; G ID", 'E4 TB Allocation Details'!$A$18:$L$18, 0),FALSE), 'E2 Allocators'!$B$15:$W$361, MATCH('O5 Details by Class &amp; Accounts'!CH$18, 'E2 Allocators'!$B$15:$W$15, 0),FALSE)*$E104)</f>
        <v>0</v>
      </c>
      <c r="CI104" s="1321">
        <f>IF(ISERROR(VLOOKUP(VLOOKUP($A104, 'E4 TB Allocation Details'!$A$18:$L$214, MATCH("A &amp; G ID", 'E4 TB Allocation Details'!$A$18:$L$18, 0),FALSE), 'E2 Allocators'!$B$15:$W$361, MATCH('O5 Details by Class &amp; Accounts'!CI$18, 'E2 Allocators'!$B$15:$W$15, 0),FALSE)*$E104), 0, VLOOKUP(VLOOKUP($A104, 'E4 TB Allocation Details'!$A$18:$L$214, MATCH("A &amp; G ID", 'E4 TB Allocation Details'!$A$18:$L$18, 0),FALSE), 'E2 Allocators'!$B$15:$W$361, MATCH('O5 Details by Class &amp; Accounts'!CI$18, 'E2 Allocators'!$B$15:$W$15, 0),FALSE)*$E104)</f>
        <v>0</v>
      </c>
      <c r="CJ104" s="1321">
        <f>IF(ISERROR(VLOOKUP(VLOOKUP($A104, 'E4 TB Allocation Details'!$A$18:$L$214, MATCH("A &amp; G ID", 'E4 TB Allocation Details'!$A$18:$L$18, 0),FALSE), 'E2 Allocators'!$B$15:$W$361, MATCH('O5 Details by Class &amp; Accounts'!CJ$18, 'E2 Allocators'!$B$15:$W$15, 0),FALSE)*$E104), 0, VLOOKUP(VLOOKUP($A104, 'E4 TB Allocation Details'!$A$18:$L$214, MATCH("A &amp; G ID", 'E4 TB Allocation Details'!$A$18:$L$18, 0),FALSE), 'E2 Allocators'!$B$15:$W$361, MATCH('O5 Details by Class &amp; Accounts'!CJ$18, 'E2 Allocators'!$B$15:$W$15, 0),FALSE)*$E104)</f>
        <v>0</v>
      </c>
      <c r="CK104" s="1321">
        <f>IF(ISERROR(VLOOKUP(VLOOKUP($A104, 'E4 TB Allocation Details'!$A$18:$L$214, MATCH("A &amp; G ID", 'E4 TB Allocation Details'!$A$18:$L$18, 0),FALSE), 'E2 Allocators'!$B$15:$W$361, MATCH('O5 Details by Class &amp; Accounts'!CK$18, 'E2 Allocators'!$B$15:$W$15, 0),FALSE)*$E104), 0, VLOOKUP(VLOOKUP($A104, 'E4 TB Allocation Details'!$A$18:$L$214, MATCH("A &amp; G ID", 'E4 TB Allocation Details'!$A$18:$L$18, 0),FALSE), 'E2 Allocators'!$B$15:$W$361, MATCH('O5 Details by Class &amp; Accounts'!CK$18, 'E2 Allocators'!$B$15:$W$15, 0),FALSE)*$E104)</f>
        <v>0</v>
      </c>
      <c r="CL104" s="1321">
        <f>IF(ISERROR(VLOOKUP(VLOOKUP($A104, 'E4 TB Allocation Details'!$A$18:$L$214, MATCH("A &amp; G ID", 'E4 TB Allocation Details'!$A$18:$L$18, 0),FALSE), 'E2 Allocators'!$B$15:$W$361, MATCH('O5 Details by Class &amp; Accounts'!CL$18, 'E2 Allocators'!$B$15:$W$15, 0),FALSE)*$E104), 0, VLOOKUP(VLOOKUP($A104, 'E4 TB Allocation Details'!$A$18:$L$214, MATCH("A &amp; G ID", 'E4 TB Allocation Details'!$A$18:$L$18, 0),FALSE), 'E2 Allocators'!$B$15:$W$361, MATCH('O5 Details by Class &amp; Accounts'!CL$18, 'E2 Allocators'!$B$15:$W$15, 0),FALSE)*$E104)</f>
        <v>0</v>
      </c>
      <c r="CM104" s="1321">
        <f>IF(ISERROR(VLOOKUP(VLOOKUP($A104, 'E4 TB Allocation Details'!$A$18:$L$214, MATCH("A &amp; G ID", 'E4 TB Allocation Details'!$A$18:$L$18, 0),FALSE), 'E2 Allocators'!$B$15:$W$361, MATCH('O5 Details by Class &amp; Accounts'!CM$18, 'E2 Allocators'!$B$15:$W$15, 0),FALSE)*$E104), 0, VLOOKUP(VLOOKUP($A104, 'E4 TB Allocation Details'!$A$18:$L$214, MATCH("A &amp; G ID", 'E4 TB Allocation Details'!$A$18:$L$18, 0),FALSE), 'E2 Allocators'!$B$15:$W$361, MATCH('O5 Details by Class &amp; Accounts'!CM$18, 'E2 Allocators'!$B$15:$W$15, 0),FALSE)*$E104)</f>
        <v>0</v>
      </c>
      <c r="CN104" s="1321">
        <f t="shared" si="24"/>
        <v>0</v>
      </c>
      <c r="CO104" s="1650">
        <f t="shared" si="25"/>
        <v>7.2759576141834259E-12</v>
      </c>
      <c r="CQ104" s="1898" t="s">
        <v>1195</v>
      </c>
    </row>
    <row r="105" spans="1:95" s="64" customFormat="1" ht="25.5">
      <c r="A105" s="1092">
        <v>4330</v>
      </c>
      <c r="B105" s="1093" t="s">
        <v>1401</v>
      </c>
      <c r="C105" s="1647">
        <f>IF(ISERROR(VLOOKUP($A105,'I3 TB Data'!$A$19:$H$484,MATCH('O5 Details by Class &amp; Accounts'!$C$18, 'I3 TB Data'!$A$19:$H$19,0),0)), 0, VLOOKUP($A105,'I3 TB Data'!$A$19:$H$484,MATCH('O5 Details by Class &amp; Accounts'!$C$18,'I3 TB Data'!$A$19:$H$19,0),0))</f>
        <v>42000</v>
      </c>
      <c r="D105" s="1648"/>
      <c r="E105" s="1647">
        <f t="shared" si="17"/>
        <v>42000</v>
      </c>
      <c r="F105" s="1649">
        <f>IF(ISERROR(VLOOKUP($A105, 'E1 Categorization'!A33:E124, MATCH("Customer Component", 'E1 Categorization'!$A$33:$E$33,0), 0)), 0, IF(VLOOKUP($A105, 'E1 Categorization'!A33:E124, MATCH("Customer Component", 'E1 Categorization'!$A$33:$E$33,0), 0)=0, 'O5 Details by Class &amp; Accounts'!$E105, IF(AND(VLOOKUP($A105, 'E1 Categorization'!A33:E124, MATCH("Customer Component", 'E1 Categorization'!$A$33:$E$33,0), 0) &gt;0, VLOOKUP($A105, 'E1 Categorization'!A33:E124, MATCH("Customer Component", 'E1 Categorization'!$A$33:$E$33,0), 0)&lt;1), 'O5 Details by Class &amp; Accounts'!$E105*(1-VLOOKUP($A105, 'E1 Categorization'!A33:E124, MATCH("Customer Component", 'E1 Categorization'!$A$33:$E$33,0), 0)), 0)))</f>
        <v>0</v>
      </c>
      <c r="G105" s="1649">
        <f>IF(ISERROR(VLOOKUP($A105, 'E1 Categorization'!A33:E124, MATCH("Customer Component", 'E1 Categorization'!$A$33:$E$33,0), 0)),0, IF(VLOOKUP($A105, 'E1 Categorization'!A33:E124, MATCH("Customer Component", 'E1 Categorization'!$A$33:$E$33,0), 0)=0, 0, IF(AND(VLOOKUP($A105, 'E1 Categorization'!A33:E124, MATCH("Customer Component", 'E1 Categorization'!$A$33:$E$33,0), 0) &gt;0, VLOOKUP($A105, 'E1 Categorization'!A33:E124, MATCH("Customer Component", 'E1 Categorization'!$A$33:$E$33,0), 0)&lt;1), 'O5 Details by Class &amp; Accounts'!$E105*(VLOOKUP($A105, 'E1 Categorization'!A33:E124, MATCH("Customer Component", 'E1 Categorization'!$A$33:$E$33,0), 0)), 'O5 Details by Class &amp; Accounts'!$E105)))</f>
        <v>0</v>
      </c>
      <c r="H105" s="1321">
        <f t="shared" si="20"/>
        <v>0</v>
      </c>
      <c r="I105" s="1321">
        <f>IF(ISERROR(VLOOKUP(VLOOKUP($A105, 'E4 TB Allocation Details'!$A$18:$L$214, MATCH("Demand ID", 'E4 TB Allocation Details'!$A$18:$L$18, 0),FALSE), 'E2 Allocators'!$B$15:$W$361, MATCH('O5 Details by Class &amp; Accounts'!I$18, 'E2 Allocators'!$B$15:$W$15, 0),FALSE)*$F105), 0, VLOOKUP(VLOOKUP($A105, 'E4 TB Allocation Details'!$A$18:$L$214, MATCH("Demand ID", 'E4 TB Allocation Details'!$A$18:$L$18, 0),FALSE), 'E2 Allocators'!$B$15:$W$361, MATCH('O5 Details by Class &amp; Accounts'!I$18, 'E2 Allocators'!$B$15:$W$15, 0),FALSE)*$F105)</f>
        <v>0</v>
      </c>
      <c r="J105" s="1321">
        <f>IF(ISERROR(VLOOKUP(VLOOKUP($A105, 'E4 TB Allocation Details'!$A$18:$L$214, MATCH("Demand ID", 'E4 TB Allocation Details'!$A$18:$L$18, 0),FALSE), 'E2 Allocators'!$B$15:$W$361, MATCH('O5 Details by Class &amp; Accounts'!J$18, 'E2 Allocators'!$B$15:$W$15, 0),FALSE)*$F105), 0, VLOOKUP(VLOOKUP($A105, 'E4 TB Allocation Details'!$A$18:$L$214, MATCH("Demand ID", 'E4 TB Allocation Details'!$A$18:$L$18, 0),FALSE), 'E2 Allocators'!$B$15:$W$361, MATCH('O5 Details by Class &amp; Accounts'!J$18, 'E2 Allocators'!$B$15:$W$15, 0),FALSE)*$F105)</f>
        <v>0</v>
      </c>
      <c r="K105" s="1321">
        <f>IF(ISERROR(VLOOKUP(VLOOKUP($A105, 'E4 TB Allocation Details'!$A$18:$L$214, MATCH("Demand ID", 'E4 TB Allocation Details'!$A$18:$L$18, 0),FALSE), 'E2 Allocators'!$B$15:$W$361, MATCH('O5 Details by Class &amp; Accounts'!K$18, 'E2 Allocators'!$B$15:$W$15, 0),FALSE)*$F105), 0, VLOOKUP(VLOOKUP($A105, 'E4 TB Allocation Details'!$A$18:$L$214, MATCH("Demand ID", 'E4 TB Allocation Details'!$A$18:$L$18, 0),FALSE), 'E2 Allocators'!$B$15:$W$361, MATCH('O5 Details by Class &amp; Accounts'!K$18, 'E2 Allocators'!$B$15:$W$15, 0),FALSE)*$F105)</f>
        <v>0</v>
      </c>
      <c r="L105" s="1321">
        <f>IF(ISERROR(VLOOKUP(VLOOKUP($A105, 'E4 TB Allocation Details'!$A$18:$L$214, MATCH("Demand ID", 'E4 TB Allocation Details'!$A$18:$L$18, 0),FALSE), 'E2 Allocators'!$B$15:$W$361, MATCH('O5 Details by Class &amp; Accounts'!L$18, 'E2 Allocators'!$B$15:$W$15, 0),FALSE)*$F105), 0, VLOOKUP(VLOOKUP($A105, 'E4 TB Allocation Details'!$A$18:$L$214, MATCH("Demand ID", 'E4 TB Allocation Details'!$A$18:$L$18, 0),FALSE), 'E2 Allocators'!$B$15:$W$361, MATCH('O5 Details by Class &amp; Accounts'!L$18, 'E2 Allocators'!$B$15:$W$15, 0),FALSE)*$F105)</f>
        <v>0</v>
      </c>
      <c r="M105" s="1321">
        <f>IF(ISERROR(VLOOKUP(VLOOKUP($A105, 'E4 TB Allocation Details'!$A$18:$L$214, MATCH("Demand ID", 'E4 TB Allocation Details'!$A$18:$L$18, 0),FALSE), 'E2 Allocators'!$B$15:$W$361, MATCH('O5 Details by Class &amp; Accounts'!M$18, 'E2 Allocators'!$B$15:$W$15, 0),FALSE)*$F105), 0, VLOOKUP(VLOOKUP($A105, 'E4 TB Allocation Details'!$A$18:$L$214, MATCH("Demand ID", 'E4 TB Allocation Details'!$A$18:$L$18, 0),FALSE), 'E2 Allocators'!$B$15:$W$361, MATCH('O5 Details by Class &amp; Accounts'!M$18, 'E2 Allocators'!$B$15:$W$15, 0),FALSE)*$F105)</f>
        <v>0</v>
      </c>
      <c r="N105" s="1321">
        <f>IF(ISERROR(VLOOKUP(VLOOKUP($A105, 'E4 TB Allocation Details'!$A$18:$L$214, MATCH("Demand ID", 'E4 TB Allocation Details'!$A$18:$L$18, 0),FALSE), 'E2 Allocators'!$B$15:$W$361, MATCH('O5 Details by Class &amp; Accounts'!N$18, 'E2 Allocators'!$B$15:$W$15, 0),FALSE)*$F105), 0, VLOOKUP(VLOOKUP($A105, 'E4 TB Allocation Details'!$A$18:$L$214, MATCH("Demand ID", 'E4 TB Allocation Details'!$A$18:$L$18, 0),FALSE), 'E2 Allocators'!$B$15:$W$361, MATCH('O5 Details by Class &amp; Accounts'!N$18, 'E2 Allocators'!$B$15:$W$15, 0),FALSE)*$F105)</f>
        <v>0</v>
      </c>
      <c r="O105" s="1321">
        <f>IF(ISERROR(VLOOKUP(VLOOKUP($A105, 'E4 TB Allocation Details'!$A$18:$L$214, MATCH("Demand ID", 'E4 TB Allocation Details'!$A$18:$L$18, 0),FALSE), 'E2 Allocators'!$B$15:$W$361, MATCH('O5 Details by Class &amp; Accounts'!O$18, 'E2 Allocators'!$B$15:$W$15, 0),FALSE)*$F105), 0, VLOOKUP(VLOOKUP($A105, 'E4 TB Allocation Details'!$A$18:$L$214, MATCH("Demand ID", 'E4 TB Allocation Details'!$A$18:$L$18, 0),FALSE), 'E2 Allocators'!$B$15:$W$361, MATCH('O5 Details by Class &amp; Accounts'!O$18, 'E2 Allocators'!$B$15:$W$15, 0),FALSE)*$F105)</f>
        <v>0</v>
      </c>
      <c r="P105" s="1321">
        <f>IF(ISERROR(VLOOKUP(VLOOKUP($A105, 'E4 TB Allocation Details'!$A$18:$L$214, MATCH("Demand ID", 'E4 TB Allocation Details'!$A$18:$L$18, 0),FALSE), 'E2 Allocators'!$B$15:$W$361, MATCH('O5 Details by Class &amp; Accounts'!P$18, 'E2 Allocators'!$B$15:$W$15, 0),FALSE)*$F105), 0, VLOOKUP(VLOOKUP($A105, 'E4 TB Allocation Details'!$A$18:$L$214, MATCH("Demand ID", 'E4 TB Allocation Details'!$A$18:$L$18, 0),FALSE), 'E2 Allocators'!$B$15:$W$361, MATCH('O5 Details by Class &amp; Accounts'!P$18, 'E2 Allocators'!$B$15:$W$15, 0),FALSE)*$F105)</f>
        <v>0</v>
      </c>
      <c r="Q105" s="1321">
        <f>IF(ISERROR(VLOOKUP(VLOOKUP($A105, 'E4 TB Allocation Details'!$A$18:$L$214, MATCH("Demand ID", 'E4 TB Allocation Details'!$A$18:$L$18, 0),FALSE), 'E2 Allocators'!$B$15:$W$361, MATCH('O5 Details by Class &amp; Accounts'!Q$18, 'E2 Allocators'!$B$15:$W$15, 0),FALSE)*$F105), 0, VLOOKUP(VLOOKUP($A105, 'E4 TB Allocation Details'!$A$18:$L$214, MATCH("Demand ID", 'E4 TB Allocation Details'!$A$18:$L$18, 0),FALSE), 'E2 Allocators'!$B$15:$W$361, MATCH('O5 Details by Class &amp; Accounts'!Q$18, 'E2 Allocators'!$B$15:$W$15, 0),FALSE)*$F105)</f>
        <v>0</v>
      </c>
      <c r="R105" s="1321">
        <f>IF(ISERROR(VLOOKUP(VLOOKUP($A105, 'E4 TB Allocation Details'!$A$18:$L$214, MATCH("Demand ID", 'E4 TB Allocation Details'!$A$18:$L$18, 0),FALSE), 'E2 Allocators'!$B$15:$W$361, MATCH('O5 Details by Class &amp; Accounts'!R$18, 'E2 Allocators'!$B$15:$W$15, 0),FALSE)*$F105), 0, VLOOKUP(VLOOKUP($A105, 'E4 TB Allocation Details'!$A$18:$L$214, MATCH("Demand ID", 'E4 TB Allocation Details'!$A$18:$L$18, 0),FALSE), 'E2 Allocators'!$B$15:$W$361, MATCH('O5 Details by Class &amp; Accounts'!R$18, 'E2 Allocators'!$B$15:$W$15, 0),FALSE)*$F105)</f>
        <v>0</v>
      </c>
      <c r="S105" s="1321">
        <f>IF(ISERROR(VLOOKUP(VLOOKUP($A105, 'E4 TB Allocation Details'!$A$18:$L$214, MATCH("Demand ID", 'E4 TB Allocation Details'!$A$18:$L$18, 0),FALSE), 'E2 Allocators'!$B$15:$W$361, MATCH('O5 Details by Class &amp; Accounts'!S$18, 'E2 Allocators'!$B$15:$W$15, 0),FALSE)*$F105), 0, VLOOKUP(VLOOKUP($A105, 'E4 TB Allocation Details'!$A$18:$L$214, MATCH("Demand ID", 'E4 TB Allocation Details'!$A$18:$L$18, 0),FALSE), 'E2 Allocators'!$B$15:$W$361, MATCH('O5 Details by Class &amp; Accounts'!S$18, 'E2 Allocators'!$B$15:$W$15, 0),FALSE)*$F105)</f>
        <v>0</v>
      </c>
      <c r="T105" s="1321">
        <f>IF(ISERROR(VLOOKUP(VLOOKUP($A105, 'E4 TB Allocation Details'!$A$18:$L$214, MATCH("Demand ID", 'E4 TB Allocation Details'!$A$18:$L$18, 0),FALSE), 'E2 Allocators'!$B$15:$W$361, MATCH('O5 Details by Class &amp; Accounts'!T$18, 'E2 Allocators'!$B$15:$W$15, 0),FALSE)*$F105), 0, VLOOKUP(VLOOKUP($A105, 'E4 TB Allocation Details'!$A$18:$L$214, MATCH("Demand ID", 'E4 TB Allocation Details'!$A$18:$L$18, 0),FALSE), 'E2 Allocators'!$B$15:$W$361, MATCH('O5 Details by Class &amp; Accounts'!T$18, 'E2 Allocators'!$B$15:$W$15, 0),FALSE)*$F105)</f>
        <v>0</v>
      </c>
      <c r="U105" s="1321">
        <f>IF(ISERROR(VLOOKUP(VLOOKUP($A105, 'E4 TB Allocation Details'!$A$18:$L$214, MATCH("Demand ID", 'E4 TB Allocation Details'!$A$18:$L$18, 0),FALSE), 'E2 Allocators'!$B$15:$W$361, MATCH('O5 Details by Class &amp; Accounts'!U$18, 'E2 Allocators'!$B$15:$W$15, 0),FALSE)*$F105), 0, VLOOKUP(VLOOKUP($A105, 'E4 TB Allocation Details'!$A$18:$L$214, MATCH("Demand ID", 'E4 TB Allocation Details'!$A$18:$L$18, 0),FALSE), 'E2 Allocators'!$B$15:$W$361, MATCH('O5 Details by Class &amp; Accounts'!U$18, 'E2 Allocators'!$B$15:$W$15, 0),FALSE)*$F105)</f>
        <v>0</v>
      </c>
      <c r="V105" s="1321">
        <f>IF(ISERROR(VLOOKUP(VLOOKUP($A105, 'E4 TB Allocation Details'!$A$18:$L$214, MATCH("Demand ID", 'E4 TB Allocation Details'!$A$18:$L$18, 0),FALSE), 'E2 Allocators'!$B$15:$W$361, MATCH('O5 Details by Class &amp; Accounts'!V$18, 'E2 Allocators'!$B$15:$W$15, 0),FALSE)*$F105), 0, VLOOKUP(VLOOKUP($A105, 'E4 TB Allocation Details'!$A$18:$L$214, MATCH("Demand ID", 'E4 TB Allocation Details'!$A$18:$L$18, 0),FALSE), 'E2 Allocators'!$B$15:$W$361, MATCH('O5 Details by Class &amp; Accounts'!V$18, 'E2 Allocators'!$B$15:$W$15, 0),FALSE)*$F105)</f>
        <v>0</v>
      </c>
      <c r="W105" s="1321">
        <f>IF(ISERROR(VLOOKUP(VLOOKUP($A105, 'E4 TB Allocation Details'!$A$18:$L$214, MATCH("Demand ID", 'E4 TB Allocation Details'!$A$18:$L$18, 0),FALSE), 'E2 Allocators'!$B$15:$W$361, MATCH('O5 Details by Class &amp; Accounts'!W$18, 'E2 Allocators'!$B$15:$W$15, 0),FALSE)*$F105), 0, VLOOKUP(VLOOKUP($A105, 'E4 TB Allocation Details'!$A$18:$L$214, MATCH("Demand ID", 'E4 TB Allocation Details'!$A$18:$L$18, 0),FALSE), 'E2 Allocators'!$B$15:$W$361, MATCH('O5 Details by Class &amp; Accounts'!W$18, 'E2 Allocators'!$B$15:$W$15, 0),FALSE)*$F105)</f>
        <v>0</v>
      </c>
      <c r="X105" s="1321">
        <f>IF(ISERROR(VLOOKUP(VLOOKUP($A105, 'E4 TB Allocation Details'!$A$18:$L$214, MATCH("Demand ID", 'E4 TB Allocation Details'!$A$18:$L$18, 0),FALSE), 'E2 Allocators'!$B$15:$W$361, MATCH('O5 Details by Class &amp; Accounts'!X$18, 'E2 Allocators'!$B$15:$W$15, 0),FALSE)*$F105), 0, VLOOKUP(VLOOKUP($A105, 'E4 TB Allocation Details'!$A$18:$L$214, MATCH("Demand ID", 'E4 TB Allocation Details'!$A$18:$L$18, 0),FALSE), 'E2 Allocators'!$B$15:$W$361, MATCH('O5 Details by Class &amp; Accounts'!X$18, 'E2 Allocators'!$B$15:$W$15, 0),FALSE)*$F105)</f>
        <v>0</v>
      </c>
      <c r="Y105" s="1321">
        <f>IF(ISERROR(VLOOKUP(VLOOKUP($A105, 'E4 TB Allocation Details'!$A$18:$L$214, MATCH("Demand ID", 'E4 TB Allocation Details'!$A$18:$L$18, 0),FALSE), 'E2 Allocators'!$B$15:$W$361, MATCH('O5 Details by Class &amp; Accounts'!Y$18, 'E2 Allocators'!$B$15:$W$15, 0),FALSE)*$F105), 0, VLOOKUP(VLOOKUP($A105, 'E4 TB Allocation Details'!$A$18:$L$214, MATCH("Demand ID", 'E4 TB Allocation Details'!$A$18:$L$18, 0),FALSE), 'E2 Allocators'!$B$15:$W$361, MATCH('O5 Details by Class &amp; Accounts'!Y$18, 'E2 Allocators'!$B$15:$W$15, 0),FALSE)*$F105)</f>
        <v>0</v>
      </c>
      <c r="Z105" s="1321">
        <f>IF(ISERROR(VLOOKUP(VLOOKUP($A105, 'E4 TB Allocation Details'!$A$18:$L$214, MATCH("Demand ID", 'E4 TB Allocation Details'!$A$18:$L$18, 0),FALSE), 'E2 Allocators'!$B$15:$W$361, MATCH('O5 Details by Class &amp; Accounts'!Z$18, 'E2 Allocators'!$B$15:$W$15, 0),FALSE)*$F105), 0, VLOOKUP(VLOOKUP($A105, 'E4 TB Allocation Details'!$A$18:$L$214, MATCH("Demand ID", 'E4 TB Allocation Details'!$A$18:$L$18, 0),FALSE), 'E2 Allocators'!$B$15:$W$361, MATCH('O5 Details by Class &amp; Accounts'!Z$18, 'E2 Allocators'!$B$15:$W$15, 0),FALSE)*$F105)</f>
        <v>0</v>
      </c>
      <c r="AA105" s="1321">
        <f>IF(ISERROR(VLOOKUP(VLOOKUP($A105, 'E4 TB Allocation Details'!$A$18:$L$214, MATCH("Demand ID", 'E4 TB Allocation Details'!$A$18:$L$18, 0),FALSE), 'E2 Allocators'!$B$15:$W$361, MATCH('O5 Details by Class &amp; Accounts'!AA$18, 'E2 Allocators'!$B$15:$W$15, 0),FALSE)*$F105), 0, VLOOKUP(VLOOKUP($A105, 'E4 TB Allocation Details'!$A$18:$L$214, MATCH("Demand ID", 'E4 TB Allocation Details'!$A$18:$L$18, 0),FALSE), 'E2 Allocators'!$B$15:$W$361, MATCH('O5 Details by Class &amp; Accounts'!AA$18, 'E2 Allocators'!$B$15:$W$15, 0),FALSE)*$F105)</f>
        <v>0</v>
      </c>
      <c r="AB105" s="1321">
        <f>IF(ISERROR(VLOOKUP(VLOOKUP($A105, 'E4 TB Allocation Details'!$A$18:$L$214, MATCH("Demand ID", 'E4 TB Allocation Details'!$A$18:$L$18, 0),FALSE), 'E2 Allocators'!$B$15:$W$361, MATCH('O5 Details by Class &amp; Accounts'!AB$18, 'E2 Allocators'!$B$15:$W$15, 0),FALSE)*$F105), 0, VLOOKUP(VLOOKUP($A105, 'E4 TB Allocation Details'!$A$18:$L$214, MATCH("Demand ID", 'E4 TB Allocation Details'!$A$18:$L$18, 0),FALSE), 'E2 Allocators'!$B$15:$W$361, MATCH('O5 Details by Class &amp; Accounts'!AB$18, 'E2 Allocators'!$B$15:$W$15, 0),FALSE)*$F105)</f>
        <v>0</v>
      </c>
      <c r="AC105" s="1321">
        <f t="shared" si="21"/>
        <v>0</v>
      </c>
      <c r="AD105" s="1321">
        <f>IF(ISERROR(VLOOKUP(VLOOKUP($A105, 'E4 TB Allocation Details'!$A$18:$L$214, MATCH("Customer ID", 'E4 TB Allocation Details'!$A$18:$L$18, 0),FALSE), 'E2 Allocators'!$B$15:$W$361, MATCH('O5 Details by Class &amp; Accounts'!AD$18, 'E2 Allocators'!$B$15:$W$15, 0),FALSE)*$G105), 0, VLOOKUP(VLOOKUP($A105, 'E4 TB Allocation Details'!$A$18:$L$214, MATCH("Customer ID", 'E4 TB Allocation Details'!$A$18:$L$18, 0),FALSE), 'E2 Allocators'!$B$15:$W$361, MATCH('O5 Details by Class &amp; Accounts'!AD$18, 'E2 Allocators'!$B$15:$W$15, 0),FALSE)*$G105)</f>
        <v>0</v>
      </c>
      <c r="AE105" s="1321">
        <f>IF(ISERROR(VLOOKUP(VLOOKUP($A105, 'E4 TB Allocation Details'!$A$18:$L$214, MATCH("Customer ID", 'E4 TB Allocation Details'!$A$18:$L$18, 0),FALSE), 'E2 Allocators'!$B$15:$W$361, MATCH('O5 Details by Class &amp; Accounts'!AE$18, 'E2 Allocators'!$B$15:$W$15, 0),FALSE)*$G105), 0, VLOOKUP(VLOOKUP($A105, 'E4 TB Allocation Details'!$A$18:$L$214, MATCH("Customer ID", 'E4 TB Allocation Details'!$A$18:$L$18, 0),FALSE), 'E2 Allocators'!$B$15:$W$361, MATCH('O5 Details by Class &amp; Accounts'!AE$18, 'E2 Allocators'!$B$15:$W$15, 0),FALSE)*$G105)</f>
        <v>0</v>
      </c>
      <c r="AF105" s="1321">
        <f>IF(ISERROR(VLOOKUP(VLOOKUP($A105, 'E4 TB Allocation Details'!$A$18:$L$214, MATCH("Customer ID", 'E4 TB Allocation Details'!$A$18:$L$18, 0),FALSE), 'E2 Allocators'!$B$15:$W$361, MATCH('O5 Details by Class &amp; Accounts'!AF$18, 'E2 Allocators'!$B$15:$W$15, 0),FALSE)*$G105), 0, VLOOKUP(VLOOKUP($A105, 'E4 TB Allocation Details'!$A$18:$L$214, MATCH("Customer ID", 'E4 TB Allocation Details'!$A$18:$L$18, 0),FALSE), 'E2 Allocators'!$B$15:$W$361, MATCH('O5 Details by Class &amp; Accounts'!AF$18, 'E2 Allocators'!$B$15:$W$15, 0),FALSE)*$G105)</f>
        <v>0</v>
      </c>
      <c r="AG105" s="1321">
        <f>IF(ISERROR(VLOOKUP(VLOOKUP($A105, 'E4 TB Allocation Details'!$A$18:$L$214, MATCH("Customer ID", 'E4 TB Allocation Details'!$A$18:$L$18, 0),FALSE), 'E2 Allocators'!$B$15:$W$361, MATCH('O5 Details by Class &amp; Accounts'!AG$18, 'E2 Allocators'!$B$15:$W$15, 0),FALSE)*$G105), 0, VLOOKUP(VLOOKUP($A105, 'E4 TB Allocation Details'!$A$18:$L$214, MATCH("Customer ID", 'E4 TB Allocation Details'!$A$18:$L$18, 0),FALSE), 'E2 Allocators'!$B$15:$W$361, MATCH('O5 Details by Class &amp; Accounts'!AG$18, 'E2 Allocators'!$B$15:$W$15, 0),FALSE)*$G105)</f>
        <v>0</v>
      </c>
      <c r="AH105" s="1321">
        <f>IF(ISERROR(VLOOKUP(VLOOKUP($A105, 'E4 TB Allocation Details'!$A$18:$L$214, MATCH("Customer ID", 'E4 TB Allocation Details'!$A$18:$L$18, 0),FALSE), 'E2 Allocators'!$B$15:$W$361, MATCH('O5 Details by Class &amp; Accounts'!AH$18, 'E2 Allocators'!$B$15:$W$15, 0),FALSE)*$G105), 0, VLOOKUP(VLOOKUP($A105, 'E4 TB Allocation Details'!$A$18:$L$214, MATCH("Customer ID", 'E4 TB Allocation Details'!$A$18:$L$18, 0),FALSE), 'E2 Allocators'!$B$15:$W$361, MATCH('O5 Details by Class &amp; Accounts'!AH$18, 'E2 Allocators'!$B$15:$W$15, 0),FALSE)*$G105)</f>
        <v>0</v>
      </c>
      <c r="AI105" s="1321">
        <f>IF(ISERROR(VLOOKUP(VLOOKUP($A105, 'E4 TB Allocation Details'!$A$18:$L$214, MATCH("Customer ID", 'E4 TB Allocation Details'!$A$18:$L$18, 0),FALSE), 'E2 Allocators'!$B$15:$W$361, MATCH('O5 Details by Class &amp; Accounts'!AI$18, 'E2 Allocators'!$B$15:$W$15, 0),FALSE)*$G105), 0, VLOOKUP(VLOOKUP($A105, 'E4 TB Allocation Details'!$A$18:$L$214, MATCH("Customer ID", 'E4 TB Allocation Details'!$A$18:$L$18, 0),FALSE), 'E2 Allocators'!$B$15:$W$361, MATCH('O5 Details by Class &amp; Accounts'!AI$18, 'E2 Allocators'!$B$15:$W$15, 0),FALSE)*$G105)</f>
        <v>0</v>
      </c>
      <c r="AJ105" s="1321">
        <f>IF(ISERROR(VLOOKUP(VLOOKUP($A105, 'E4 TB Allocation Details'!$A$18:$L$214, MATCH("Customer ID", 'E4 TB Allocation Details'!$A$18:$L$18, 0),FALSE), 'E2 Allocators'!$B$15:$W$361, MATCH('O5 Details by Class &amp; Accounts'!AJ$18, 'E2 Allocators'!$B$15:$W$15, 0),FALSE)*$G105), 0, VLOOKUP(VLOOKUP($A105, 'E4 TB Allocation Details'!$A$18:$L$214, MATCH("Customer ID", 'E4 TB Allocation Details'!$A$18:$L$18, 0),FALSE), 'E2 Allocators'!$B$15:$W$361, MATCH('O5 Details by Class &amp; Accounts'!AJ$18, 'E2 Allocators'!$B$15:$W$15, 0),FALSE)*$G105)</f>
        <v>0</v>
      </c>
      <c r="AK105" s="1321">
        <f>IF(ISERROR(VLOOKUP(VLOOKUP($A105, 'E4 TB Allocation Details'!$A$18:$L$214, MATCH("Customer ID", 'E4 TB Allocation Details'!$A$18:$L$18, 0),FALSE), 'E2 Allocators'!$B$15:$W$361, MATCH('O5 Details by Class &amp; Accounts'!AK$18, 'E2 Allocators'!$B$15:$W$15, 0),FALSE)*$G105), 0, VLOOKUP(VLOOKUP($A105, 'E4 TB Allocation Details'!$A$18:$L$214, MATCH("Customer ID", 'E4 TB Allocation Details'!$A$18:$L$18, 0),FALSE), 'E2 Allocators'!$B$15:$W$361, MATCH('O5 Details by Class &amp; Accounts'!AK$18, 'E2 Allocators'!$B$15:$W$15, 0),FALSE)*$G105)</f>
        <v>0</v>
      </c>
      <c r="AL105" s="1321">
        <f>IF(ISERROR(VLOOKUP(VLOOKUP($A105, 'E4 TB Allocation Details'!$A$18:$L$214, MATCH("Customer ID", 'E4 TB Allocation Details'!$A$18:$L$18, 0),FALSE), 'E2 Allocators'!$B$15:$W$361, MATCH('O5 Details by Class &amp; Accounts'!AL$18, 'E2 Allocators'!$B$15:$W$15, 0),FALSE)*$G105), 0, VLOOKUP(VLOOKUP($A105, 'E4 TB Allocation Details'!$A$18:$L$214, MATCH("Customer ID", 'E4 TB Allocation Details'!$A$18:$L$18, 0),FALSE), 'E2 Allocators'!$B$15:$W$361, MATCH('O5 Details by Class &amp; Accounts'!AL$18, 'E2 Allocators'!$B$15:$W$15, 0),FALSE)*$G105)</f>
        <v>0</v>
      </c>
      <c r="AM105" s="1321">
        <f>IF(ISERROR(VLOOKUP(VLOOKUP($A105, 'E4 TB Allocation Details'!$A$18:$L$214, MATCH("Customer ID", 'E4 TB Allocation Details'!$A$18:$L$18, 0),FALSE), 'E2 Allocators'!$B$15:$W$361, MATCH('O5 Details by Class &amp; Accounts'!AM$18, 'E2 Allocators'!$B$15:$W$15, 0),FALSE)*$G105), 0, VLOOKUP(VLOOKUP($A105, 'E4 TB Allocation Details'!$A$18:$L$214, MATCH("Customer ID", 'E4 TB Allocation Details'!$A$18:$L$18, 0),FALSE), 'E2 Allocators'!$B$15:$W$361, MATCH('O5 Details by Class &amp; Accounts'!AM$18, 'E2 Allocators'!$B$15:$W$15, 0),FALSE)*$G105)</f>
        <v>0</v>
      </c>
      <c r="AN105" s="1321">
        <f>IF(ISERROR(VLOOKUP(VLOOKUP($A105, 'E4 TB Allocation Details'!$A$18:$L$214, MATCH("Customer ID", 'E4 TB Allocation Details'!$A$18:$L$18, 0),FALSE), 'E2 Allocators'!$B$15:$W$361, MATCH('O5 Details by Class &amp; Accounts'!AN$18, 'E2 Allocators'!$B$15:$W$15, 0),FALSE)*$G105), 0, VLOOKUP(VLOOKUP($A105, 'E4 TB Allocation Details'!$A$18:$L$214, MATCH("Customer ID", 'E4 TB Allocation Details'!$A$18:$L$18, 0),FALSE), 'E2 Allocators'!$B$15:$W$361, MATCH('O5 Details by Class &amp; Accounts'!AN$18, 'E2 Allocators'!$B$15:$W$15, 0),FALSE)*$G105)</f>
        <v>0</v>
      </c>
      <c r="AO105" s="1321">
        <f>IF(ISERROR(VLOOKUP(VLOOKUP($A105, 'E4 TB Allocation Details'!$A$18:$L$214, MATCH("Customer ID", 'E4 TB Allocation Details'!$A$18:$L$18, 0),FALSE), 'E2 Allocators'!$B$15:$W$361, MATCH('O5 Details by Class &amp; Accounts'!AO$18, 'E2 Allocators'!$B$15:$W$15, 0),FALSE)*$G105), 0, VLOOKUP(VLOOKUP($A105, 'E4 TB Allocation Details'!$A$18:$L$214, MATCH("Customer ID", 'E4 TB Allocation Details'!$A$18:$L$18, 0),FALSE), 'E2 Allocators'!$B$15:$W$361, MATCH('O5 Details by Class &amp; Accounts'!AO$18, 'E2 Allocators'!$B$15:$W$15, 0),FALSE)*$G105)</f>
        <v>0</v>
      </c>
      <c r="AP105" s="1321">
        <f>IF(ISERROR(VLOOKUP(VLOOKUP($A105, 'E4 TB Allocation Details'!$A$18:$L$214, MATCH("Customer ID", 'E4 TB Allocation Details'!$A$18:$L$18, 0),FALSE), 'E2 Allocators'!$B$15:$W$361, MATCH('O5 Details by Class &amp; Accounts'!AP$18, 'E2 Allocators'!$B$15:$W$15, 0),FALSE)*$G105), 0, VLOOKUP(VLOOKUP($A105, 'E4 TB Allocation Details'!$A$18:$L$214, MATCH("Customer ID", 'E4 TB Allocation Details'!$A$18:$L$18, 0),FALSE), 'E2 Allocators'!$B$15:$W$361, MATCH('O5 Details by Class &amp; Accounts'!AP$18, 'E2 Allocators'!$B$15:$W$15, 0),FALSE)*$G105)</f>
        <v>0</v>
      </c>
      <c r="AQ105" s="1321">
        <f>IF(ISERROR(VLOOKUP(VLOOKUP($A105, 'E4 TB Allocation Details'!$A$18:$L$214, MATCH("Customer ID", 'E4 TB Allocation Details'!$A$18:$L$18, 0),FALSE), 'E2 Allocators'!$B$15:$W$361, MATCH('O5 Details by Class &amp; Accounts'!AQ$18, 'E2 Allocators'!$B$15:$W$15, 0),FALSE)*$G105), 0, VLOOKUP(VLOOKUP($A105, 'E4 TB Allocation Details'!$A$18:$L$214, MATCH("Customer ID", 'E4 TB Allocation Details'!$A$18:$L$18, 0),FALSE), 'E2 Allocators'!$B$15:$W$361, MATCH('O5 Details by Class &amp; Accounts'!AQ$18, 'E2 Allocators'!$B$15:$W$15, 0),FALSE)*$G105)</f>
        <v>0</v>
      </c>
      <c r="AR105" s="1321">
        <f>IF(ISERROR(VLOOKUP(VLOOKUP($A105, 'E4 TB Allocation Details'!$A$18:$L$214, MATCH("Customer ID", 'E4 TB Allocation Details'!$A$18:$L$18, 0),FALSE), 'E2 Allocators'!$B$15:$W$361, MATCH('O5 Details by Class &amp; Accounts'!AR$18, 'E2 Allocators'!$B$15:$W$15, 0),FALSE)*$G105), 0, VLOOKUP(VLOOKUP($A105, 'E4 TB Allocation Details'!$A$18:$L$214, MATCH("Customer ID", 'E4 TB Allocation Details'!$A$18:$L$18, 0),FALSE), 'E2 Allocators'!$B$15:$W$361, MATCH('O5 Details by Class &amp; Accounts'!AR$18, 'E2 Allocators'!$B$15:$W$15, 0),FALSE)*$G105)</f>
        <v>0</v>
      </c>
      <c r="AS105" s="1321">
        <f>IF(ISERROR(VLOOKUP(VLOOKUP($A105, 'E4 TB Allocation Details'!$A$18:$L$214, MATCH("Customer ID", 'E4 TB Allocation Details'!$A$18:$L$18, 0),FALSE), 'E2 Allocators'!$B$15:$W$361, MATCH('O5 Details by Class &amp; Accounts'!AS$18, 'E2 Allocators'!$B$15:$W$15, 0),FALSE)*$G105), 0, VLOOKUP(VLOOKUP($A105, 'E4 TB Allocation Details'!$A$18:$L$214, MATCH("Customer ID", 'E4 TB Allocation Details'!$A$18:$L$18, 0),FALSE), 'E2 Allocators'!$B$15:$W$361, MATCH('O5 Details by Class &amp; Accounts'!AS$18, 'E2 Allocators'!$B$15:$W$15, 0),FALSE)*$G105)</f>
        <v>0</v>
      </c>
      <c r="AT105" s="1321">
        <f>IF(ISERROR(VLOOKUP(VLOOKUP($A105, 'E4 TB Allocation Details'!$A$18:$L$214, MATCH("Customer ID", 'E4 TB Allocation Details'!$A$18:$L$18, 0),FALSE), 'E2 Allocators'!$B$15:$W$361, MATCH('O5 Details by Class &amp; Accounts'!AT$18, 'E2 Allocators'!$B$15:$W$15, 0),FALSE)*$G105), 0, VLOOKUP(VLOOKUP($A105, 'E4 TB Allocation Details'!$A$18:$L$214, MATCH("Customer ID", 'E4 TB Allocation Details'!$A$18:$L$18, 0),FALSE), 'E2 Allocators'!$B$15:$W$361, MATCH('O5 Details by Class &amp; Accounts'!AT$18, 'E2 Allocators'!$B$15:$W$15, 0),FALSE)*$G105)</f>
        <v>0</v>
      </c>
      <c r="AU105" s="1321">
        <f>IF(ISERROR(VLOOKUP(VLOOKUP($A105, 'E4 TB Allocation Details'!$A$18:$L$214, MATCH("Customer ID", 'E4 TB Allocation Details'!$A$18:$L$18, 0),FALSE), 'E2 Allocators'!$B$15:$W$361, MATCH('O5 Details by Class &amp; Accounts'!AU$18, 'E2 Allocators'!$B$15:$W$15, 0),FALSE)*$G105), 0, VLOOKUP(VLOOKUP($A105, 'E4 TB Allocation Details'!$A$18:$L$214, MATCH("Customer ID", 'E4 TB Allocation Details'!$A$18:$L$18, 0),FALSE), 'E2 Allocators'!$B$15:$W$361, MATCH('O5 Details by Class &amp; Accounts'!AU$18, 'E2 Allocators'!$B$15:$W$15, 0),FALSE)*$G105)</f>
        <v>0</v>
      </c>
      <c r="AV105" s="1321">
        <f>IF(ISERROR(VLOOKUP(VLOOKUP($A105, 'E4 TB Allocation Details'!$A$18:$L$214, MATCH("Customer ID", 'E4 TB Allocation Details'!$A$18:$L$18, 0),FALSE), 'E2 Allocators'!$B$15:$W$361, MATCH('O5 Details by Class &amp; Accounts'!AV$18, 'E2 Allocators'!$B$15:$W$15, 0),FALSE)*$G105), 0, VLOOKUP(VLOOKUP($A105, 'E4 TB Allocation Details'!$A$18:$L$214, MATCH("Customer ID", 'E4 TB Allocation Details'!$A$18:$L$18, 0),FALSE), 'E2 Allocators'!$B$15:$W$361, MATCH('O5 Details by Class &amp; Accounts'!AV$18, 'E2 Allocators'!$B$15:$W$15, 0),FALSE)*$G105)</f>
        <v>0</v>
      </c>
      <c r="AW105" s="1321">
        <f>IF(ISERROR(VLOOKUP(VLOOKUP($A105, 'E4 TB Allocation Details'!$A$18:$L$214, MATCH("Customer ID", 'E4 TB Allocation Details'!$A$18:$L$18, 0),FALSE), 'E2 Allocators'!$B$15:$W$361, MATCH('O5 Details by Class &amp; Accounts'!AW$18, 'E2 Allocators'!$B$15:$W$15, 0),FALSE)*$G105), 0, VLOOKUP(VLOOKUP($A105, 'E4 TB Allocation Details'!$A$18:$L$214, MATCH("Customer ID", 'E4 TB Allocation Details'!$A$18:$L$18, 0),FALSE), 'E2 Allocators'!$B$15:$W$361, MATCH('O5 Details by Class &amp; Accounts'!AW$18, 'E2 Allocators'!$B$15:$W$15, 0),FALSE)*$G105)</f>
        <v>0</v>
      </c>
      <c r="AX105" s="1321">
        <f t="shared" si="22"/>
        <v>0</v>
      </c>
      <c r="AY105" s="1321">
        <f>IF(ISERROR(VLOOKUP(VLOOKUP($A105, 'E4 TB Allocation Details'!$A$18:$L$214, MATCH("Misc ID", 'E4 TB Allocation Details'!$A$18:$L$18, 0),FALSE), 'E2 Allocators'!$B$15:$W$361, MATCH('O5 Details by Class &amp; Accounts'!AY$18, 'E2 Allocators'!$B$15:$W$15, 0),FALSE)*$E105), 0, VLOOKUP(VLOOKUP($A105, 'E4 TB Allocation Details'!$A$18:$L$214, MATCH("Misc ID", 'E4 TB Allocation Details'!$A$18:$L$18, 0),FALSE), 'E2 Allocators'!$B$15:$W$361, MATCH('O5 Details by Class &amp; Accounts'!AY$18, 'E2 Allocators'!$B$15:$W$15, 0),FALSE)*$E105)</f>
        <v>29064.680160097665</v>
      </c>
      <c r="AZ105" s="1321">
        <f>IF(ISERROR(VLOOKUP(VLOOKUP($A105, 'E4 TB Allocation Details'!$A$18:$L$214, MATCH("Misc ID", 'E4 TB Allocation Details'!$A$18:$L$18, 0),FALSE), 'E2 Allocators'!$B$15:$W$361, MATCH('O5 Details by Class &amp; Accounts'!AZ$18, 'E2 Allocators'!$B$15:$W$15, 0),FALSE)*$E105), 0, VLOOKUP(VLOOKUP($A105, 'E4 TB Allocation Details'!$A$18:$L$214, MATCH("Misc ID", 'E4 TB Allocation Details'!$A$18:$L$18, 0),FALSE), 'E2 Allocators'!$B$15:$W$361, MATCH('O5 Details by Class &amp; Accounts'!AZ$18, 'E2 Allocators'!$B$15:$W$15, 0),FALSE)*$E105)</f>
        <v>7720.2176060777947</v>
      </c>
      <c r="BA105" s="1321">
        <f>IF(ISERROR(VLOOKUP(VLOOKUP($A105, 'E4 TB Allocation Details'!$A$18:$L$214, MATCH("Misc ID", 'E4 TB Allocation Details'!$A$18:$L$18, 0),FALSE), 'E2 Allocators'!$B$15:$W$361, MATCH('O5 Details by Class &amp; Accounts'!BA$18, 'E2 Allocators'!$B$15:$W$15, 0),FALSE)*$E105), 0, VLOOKUP(VLOOKUP($A105, 'E4 TB Allocation Details'!$A$18:$L$214, MATCH("Misc ID", 'E4 TB Allocation Details'!$A$18:$L$18, 0),FALSE), 'E2 Allocators'!$B$15:$W$361, MATCH('O5 Details by Class &amp; Accounts'!BA$18, 'E2 Allocators'!$B$15:$W$15, 0),FALSE)*$E105)</f>
        <v>4610.0290969113175</v>
      </c>
      <c r="BB105" s="1321">
        <f>IF(ISERROR(VLOOKUP(VLOOKUP($A105, 'E4 TB Allocation Details'!$A$18:$L$214, MATCH("Misc ID", 'E4 TB Allocation Details'!$A$18:$L$18, 0),FALSE), 'E2 Allocators'!$B$15:$W$361, MATCH('O5 Details by Class &amp; Accounts'!BB$18, 'E2 Allocators'!$B$15:$W$15, 0),FALSE)*$E105), 0, VLOOKUP(VLOOKUP($A105, 'E4 TB Allocation Details'!$A$18:$L$214, MATCH("Misc ID", 'E4 TB Allocation Details'!$A$18:$L$18, 0),FALSE), 'E2 Allocators'!$B$15:$W$361, MATCH('O5 Details by Class &amp; Accounts'!BB$18, 'E2 Allocators'!$B$15:$W$15, 0),FALSE)*$E105)</f>
        <v>0</v>
      </c>
      <c r="BC105" s="1321">
        <f>IF(ISERROR(VLOOKUP(VLOOKUP($A105, 'E4 TB Allocation Details'!$A$18:$L$214, MATCH("Misc ID", 'E4 TB Allocation Details'!$A$18:$L$18, 0),FALSE), 'E2 Allocators'!$B$15:$W$361, MATCH('O5 Details by Class &amp; Accounts'!BC$18, 'E2 Allocators'!$B$15:$W$15, 0),FALSE)*$E105), 0, VLOOKUP(VLOOKUP($A105, 'E4 TB Allocation Details'!$A$18:$L$214, MATCH("Misc ID", 'E4 TB Allocation Details'!$A$18:$L$18, 0),FALSE), 'E2 Allocators'!$B$15:$W$361, MATCH('O5 Details by Class &amp; Accounts'!BC$18, 'E2 Allocators'!$B$15:$W$15, 0),FALSE)*$E105)</f>
        <v>0</v>
      </c>
      <c r="BD105" s="1321">
        <f>IF(ISERROR(VLOOKUP(VLOOKUP($A105, 'E4 TB Allocation Details'!$A$18:$L$214, MATCH("Misc ID", 'E4 TB Allocation Details'!$A$18:$L$18, 0),FALSE), 'E2 Allocators'!$B$15:$W$361, MATCH('O5 Details by Class &amp; Accounts'!BD$18, 'E2 Allocators'!$B$15:$W$15, 0),FALSE)*$E105), 0, VLOOKUP(VLOOKUP($A105, 'E4 TB Allocation Details'!$A$18:$L$214, MATCH("Misc ID", 'E4 TB Allocation Details'!$A$18:$L$18, 0),FALSE), 'E2 Allocators'!$B$15:$W$361, MATCH('O5 Details by Class &amp; Accounts'!BD$18, 'E2 Allocators'!$B$15:$W$15, 0),FALSE)*$E105)</f>
        <v>0</v>
      </c>
      <c r="BE105" s="1321">
        <f>IF(ISERROR(VLOOKUP(VLOOKUP($A105, 'E4 TB Allocation Details'!$A$18:$L$214, MATCH("Misc ID", 'E4 TB Allocation Details'!$A$18:$L$18, 0),FALSE), 'E2 Allocators'!$B$15:$W$361, MATCH('O5 Details by Class &amp; Accounts'!BE$18, 'E2 Allocators'!$B$15:$W$15, 0),FALSE)*$E105), 0, VLOOKUP(VLOOKUP($A105, 'E4 TB Allocation Details'!$A$18:$L$214, MATCH("Misc ID", 'E4 TB Allocation Details'!$A$18:$L$18, 0),FALSE), 'E2 Allocators'!$B$15:$W$361, MATCH('O5 Details by Class &amp; Accounts'!BE$18, 'E2 Allocators'!$B$15:$W$15, 0),FALSE)*$E105)</f>
        <v>544.81727680474614</v>
      </c>
      <c r="BF105" s="1321">
        <f>IF(ISERROR(VLOOKUP(VLOOKUP($A105, 'E4 TB Allocation Details'!$A$18:$L$214, MATCH("Misc ID", 'E4 TB Allocation Details'!$A$18:$L$18, 0),FALSE), 'E2 Allocators'!$B$15:$W$361, MATCH('O5 Details by Class &amp; Accounts'!BF$18, 'E2 Allocators'!$B$15:$W$15, 0),FALSE)*$E105), 0, VLOOKUP(VLOOKUP($A105, 'E4 TB Allocation Details'!$A$18:$L$214, MATCH("Misc ID", 'E4 TB Allocation Details'!$A$18:$L$18, 0),FALSE), 'E2 Allocators'!$B$15:$W$361, MATCH('O5 Details by Class &amp; Accounts'!BF$18, 'E2 Allocators'!$B$15:$W$15, 0),FALSE)*$E105)</f>
        <v>0</v>
      </c>
      <c r="BG105" s="1321">
        <f>IF(ISERROR(VLOOKUP(VLOOKUP($A105, 'E4 TB Allocation Details'!$A$18:$L$214, MATCH("Misc ID", 'E4 TB Allocation Details'!$A$18:$L$18, 0),FALSE), 'E2 Allocators'!$B$15:$W$361, MATCH('O5 Details by Class &amp; Accounts'!BG$18, 'E2 Allocators'!$B$15:$W$15, 0),FALSE)*$E105), 0, VLOOKUP(VLOOKUP($A105, 'E4 TB Allocation Details'!$A$18:$L$214, MATCH("Misc ID", 'E4 TB Allocation Details'!$A$18:$L$18, 0),FALSE), 'E2 Allocators'!$B$15:$W$361, MATCH('O5 Details by Class &amp; Accounts'!BG$18, 'E2 Allocators'!$B$15:$W$15, 0),FALSE)*$E105)</f>
        <v>60.255860108467694</v>
      </c>
      <c r="BH105" s="1321">
        <f>IF(ISERROR(VLOOKUP(VLOOKUP($A105, 'E4 TB Allocation Details'!$A$18:$L$214, MATCH("Misc ID", 'E4 TB Allocation Details'!$A$18:$L$18, 0),FALSE), 'E2 Allocators'!$B$15:$W$361, MATCH('O5 Details by Class &amp; Accounts'!BH$18, 'E2 Allocators'!$B$15:$W$15, 0),FALSE)*$E105), 0, VLOOKUP(VLOOKUP($A105, 'E4 TB Allocation Details'!$A$18:$L$214, MATCH("Misc ID", 'E4 TB Allocation Details'!$A$18:$L$18, 0),FALSE), 'E2 Allocators'!$B$15:$W$361, MATCH('O5 Details by Class &amp; Accounts'!BH$18, 'E2 Allocators'!$B$15:$W$15, 0),FALSE)*$E105)</f>
        <v>0</v>
      </c>
      <c r="BI105" s="1321">
        <f>IF(ISERROR(VLOOKUP(VLOOKUP($A105, 'E4 TB Allocation Details'!$A$18:$L$214, MATCH("Misc ID", 'E4 TB Allocation Details'!$A$18:$L$18, 0),FALSE), 'E2 Allocators'!$B$15:$W$361, MATCH('O5 Details by Class &amp; Accounts'!BI$18, 'E2 Allocators'!$B$15:$W$15, 0),FALSE)*$E105), 0, VLOOKUP(VLOOKUP($A105, 'E4 TB Allocation Details'!$A$18:$L$214, MATCH("Misc ID", 'E4 TB Allocation Details'!$A$18:$L$18, 0),FALSE), 'E2 Allocators'!$B$15:$W$361, MATCH('O5 Details by Class &amp; Accounts'!BI$18, 'E2 Allocators'!$B$15:$W$15, 0),FALSE)*$E105)</f>
        <v>0</v>
      </c>
      <c r="BJ105" s="1321">
        <f>IF(ISERROR(VLOOKUP(VLOOKUP($A105, 'E4 TB Allocation Details'!$A$18:$L$214, MATCH("Misc ID", 'E4 TB Allocation Details'!$A$18:$L$18, 0),FALSE), 'E2 Allocators'!$B$15:$W$361, MATCH('O5 Details by Class &amp; Accounts'!BJ$18, 'E2 Allocators'!$B$15:$W$15, 0),FALSE)*$E105), 0, VLOOKUP(VLOOKUP($A105, 'E4 TB Allocation Details'!$A$18:$L$214, MATCH("Misc ID", 'E4 TB Allocation Details'!$A$18:$L$18, 0),FALSE), 'E2 Allocators'!$B$15:$W$361, MATCH('O5 Details by Class &amp; Accounts'!BJ$18, 'E2 Allocators'!$B$15:$W$15, 0),FALSE)*$E105)</f>
        <v>0</v>
      </c>
      <c r="BK105" s="1321">
        <f>IF(ISERROR(VLOOKUP(VLOOKUP($A105, 'E4 TB Allocation Details'!$A$18:$L$214, MATCH("Misc ID", 'E4 TB Allocation Details'!$A$18:$L$18, 0),FALSE), 'E2 Allocators'!$B$15:$W$361, MATCH('O5 Details by Class &amp; Accounts'!BK$18, 'E2 Allocators'!$B$15:$W$15, 0),FALSE)*$E105), 0, VLOOKUP(VLOOKUP($A105, 'E4 TB Allocation Details'!$A$18:$L$214, MATCH("Misc ID", 'E4 TB Allocation Details'!$A$18:$L$18, 0),FALSE), 'E2 Allocators'!$B$15:$W$361, MATCH('O5 Details by Class &amp; Accounts'!BK$18, 'E2 Allocators'!$B$15:$W$15, 0),FALSE)*$E105)</f>
        <v>0</v>
      </c>
      <c r="BL105" s="1321">
        <f>IF(ISERROR(VLOOKUP(VLOOKUP($A105, 'E4 TB Allocation Details'!$A$18:$L$214, MATCH("Misc ID", 'E4 TB Allocation Details'!$A$18:$L$18, 0),FALSE), 'E2 Allocators'!$B$15:$W$361, MATCH('O5 Details by Class &amp; Accounts'!BL$18, 'E2 Allocators'!$B$15:$W$15, 0),FALSE)*$E105), 0, VLOOKUP(VLOOKUP($A105, 'E4 TB Allocation Details'!$A$18:$L$214, MATCH("Misc ID", 'E4 TB Allocation Details'!$A$18:$L$18, 0),FALSE), 'E2 Allocators'!$B$15:$W$361, MATCH('O5 Details by Class &amp; Accounts'!BL$18, 'E2 Allocators'!$B$15:$W$15, 0),FALSE)*$E105)</f>
        <v>0</v>
      </c>
      <c r="BM105" s="1321">
        <f>IF(ISERROR(VLOOKUP(VLOOKUP($A105, 'E4 TB Allocation Details'!$A$18:$L$214, MATCH("Misc ID", 'E4 TB Allocation Details'!$A$18:$L$18, 0),FALSE), 'E2 Allocators'!$B$15:$W$361, MATCH('O5 Details by Class &amp; Accounts'!BM$18, 'E2 Allocators'!$B$15:$W$15, 0),FALSE)*$E105), 0, VLOOKUP(VLOOKUP($A105, 'E4 TB Allocation Details'!$A$18:$L$214, MATCH("Misc ID", 'E4 TB Allocation Details'!$A$18:$L$18, 0),FALSE), 'E2 Allocators'!$B$15:$W$361, MATCH('O5 Details by Class &amp; Accounts'!BM$18, 'E2 Allocators'!$B$15:$W$15, 0),FALSE)*$E105)</f>
        <v>0</v>
      </c>
      <c r="BN105" s="1321">
        <f>IF(ISERROR(VLOOKUP(VLOOKUP($A105, 'E4 TB Allocation Details'!$A$18:$L$214, MATCH("Misc ID", 'E4 TB Allocation Details'!$A$18:$L$18, 0),FALSE), 'E2 Allocators'!$B$15:$W$361, MATCH('O5 Details by Class &amp; Accounts'!BN$18, 'E2 Allocators'!$B$15:$W$15, 0),FALSE)*$E105), 0, VLOOKUP(VLOOKUP($A105, 'E4 TB Allocation Details'!$A$18:$L$214, MATCH("Misc ID", 'E4 TB Allocation Details'!$A$18:$L$18, 0),FALSE), 'E2 Allocators'!$B$15:$W$361, MATCH('O5 Details by Class &amp; Accounts'!BN$18, 'E2 Allocators'!$B$15:$W$15, 0),FALSE)*$E105)</f>
        <v>0</v>
      </c>
      <c r="BO105" s="1321">
        <f>IF(ISERROR(VLOOKUP(VLOOKUP($A105, 'E4 TB Allocation Details'!$A$18:$L$214, MATCH("Misc ID", 'E4 TB Allocation Details'!$A$18:$L$18, 0),FALSE), 'E2 Allocators'!$B$15:$W$361, MATCH('O5 Details by Class &amp; Accounts'!BO$18, 'E2 Allocators'!$B$15:$W$15, 0),FALSE)*$E105), 0, VLOOKUP(VLOOKUP($A105, 'E4 TB Allocation Details'!$A$18:$L$214, MATCH("Misc ID", 'E4 TB Allocation Details'!$A$18:$L$18, 0),FALSE), 'E2 Allocators'!$B$15:$W$361, MATCH('O5 Details by Class &amp; Accounts'!BO$18, 'E2 Allocators'!$B$15:$W$15, 0),FALSE)*$E105)</f>
        <v>0</v>
      </c>
      <c r="BP105" s="1321">
        <f>IF(ISERROR(VLOOKUP(VLOOKUP($A105, 'E4 TB Allocation Details'!$A$18:$L$214, MATCH("Misc ID", 'E4 TB Allocation Details'!$A$18:$L$18, 0),FALSE), 'E2 Allocators'!$B$15:$W$361, MATCH('O5 Details by Class &amp; Accounts'!BP$18, 'E2 Allocators'!$B$15:$W$15, 0),FALSE)*$E105), 0, VLOOKUP(VLOOKUP($A105, 'E4 TB Allocation Details'!$A$18:$L$214, MATCH("Misc ID", 'E4 TB Allocation Details'!$A$18:$L$18, 0),FALSE), 'E2 Allocators'!$B$15:$W$361, MATCH('O5 Details by Class &amp; Accounts'!BP$18, 'E2 Allocators'!$B$15:$W$15, 0),FALSE)*$E105)</f>
        <v>0</v>
      </c>
      <c r="BQ105" s="1321">
        <f>IF(ISERROR(VLOOKUP(VLOOKUP($A105, 'E4 TB Allocation Details'!$A$18:$L$214, MATCH("Misc ID", 'E4 TB Allocation Details'!$A$18:$L$18, 0),FALSE), 'E2 Allocators'!$B$15:$W$361, MATCH('O5 Details by Class &amp; Accounts'!BQ$18, 'E2 Allocators'!$B$15:$W$15, 0),FALSE)*$E105), 0, VLOOKUP(VLOOKUP($A105, 'E4 TB Allocation Details'!$A$18:$L$214, MATCH("Misc ID", 'E4 TB Allocation Details'!$A$18:$L$18, 0),FALSE), 'E2 Allocators'!$B$15:$W$361, MATCH('O5 Details by Class &amp; Accounts'!BQ$18, 'E2 Allocators'!$B$15:$W$15, 0),FALSE)*$E105)</f>
        <v>0</v>
      </c>
      <c r="BR105" s="1321">
        <f>IF(ISERROR(VLOOKUP(VLOOKUP($A105, 'E4 TB Allocation Details'!$A$18:$L$214, MATCH("Misc ID", 'E4 TB Allocation Details'!$A$18:$L$18, 0),FALSE), 'E2 Allocators'!$B$15:$W$361, MATCH('O5 Details by Class &amp; Accounts'!BR$18, 'E2 Allocators'!$B$15:$W$15, 0),FALSE)*$E105), 0, VLOOKUP(VLOOKUP($A105, 'E4 TB Allocation Details'!$A$18:$L$214, MATCH("Misc ID", 'E4 TB Allocation Details'!$A$18:$L$18, 0),FALSE), 'E2 Allocators'!$B$15:$W$361, MATCH('O5 Details by Class &amp; Accounts'!BR$18, 'E2 Allocators'!$B$15:$W$15, 0),FALSE)*$E105)</f>
        <v>0</v>
      </c>
      <c r="BS105" s="1321">
        <f t="shared" si="23"/>
        <v>41999.999999999993</v>
      </c>
      <c r="BT105" s="1321">
        <f>IF(ISERROR(VLOOKUP(VLOOKUP($A105, 'E4 TB Allocation Details'!$A$18:$L$214, MATCH("A &amp; G ID", 'E4 TB Allocation Details'!$A$18:$L$18, 0),FALSE), 'E2 Allocators'!$B$15:$W$361, MATCH('O5 Details by Class &amp; Accounts'!BT$18, 'E2 Allocators'!$B$15:$W$15, 0),FALSE)*$E105), 0, VLOOKUP(VLOOKUP($A105, 'E4 TB Allocation Details'!$A$18:$L$214, MATCH("A &amp; G ID", 'E4 TB Allocation Details'!$A$18:$L$18, 0),FALSE), 'E2 Allocators'!$B$15:$W$361, MATCH('O5 Details by Class &amp; Accounts'!BT$18, 'E2 Allocators'!$B$15:$W$15, 0),FALSE)*$E105)</f>
        <v>0</v>
      </c>
      <c r="BU105" s="1321">
        <f>IF(ISERROR(VLOOKUP(VLOOKUP($A105, 'E4 TB Allocation Details'!$A$18:$L$214, MATCH("A &amp; G ID", 'E4 TB Allocation Details'!$A$18:$L$18, 0),FALSE), 'E2 Allocators'!$B$15:$W$361, MATCH('O5 Details by Class &amp; Accounts'!BU$18, 'E2 Allocators'!$B$15:$W$15, 0),FALSE)*$E105), 0, VLOOKUP(VLOOKUP($A105, 'E4 TB Allocation Details'!$A$18:$L$214, MATCH("A &amp; G ID", 'E4 TB Allocation Details'!$A$18:$L$18, 0),FALSE), 'E2 Allocators'!$B$15:$W$361, MATCH('O5 Details by Class &amp; Accounts'!BU$18, 'E2 Allocators'!$B$15:$W$15, 0),FALSE)*$E105)</f>
        <v>0</v>
      </c>
      <c r="BV105" s="1321">
        <f>IF(ISERROR(VLOOKUP(VLOOKUP($A105, 'E4 TB Allocation Details'!$A$18:$L$214, MATCH("A &amp; G ID", 'E4 TB Allocation Details'!$A$18:$L$18, 0),FALSE), 'E2 Allocators'!$B$15:$W$361, MATCH('O5 Details by Class &amp; Accounts'!BV$18, 'E2 Allocators'!$B$15:$W$15, 0),FALSE)*$E105), 0, VLOOKUP(VLOOKUP($A105, 'E4 TB Allocation Details'!$A$18:$L$214, MATCH("A &amp; G ID", 'E4 TB Allocation Details'!$A$18:$L$18, 0),FALSE), 'E2 Allocators'!$B$15:$W$361, MATCH('O5 Details by Class &amp; Accounts'!BV$18, 'E2 Allocators'!$B$15:$W$15, 0),FALSE)*$E105)</f>
        <v>0</v>
      </c>
      <c r="BW105" s="1321">
        <f>IF(ISERROR(VLOOKUP(VLOOKUP($A105, 'E4 TB Allocation Details'!$A$18:$L$214, MATCH("A &amp; G ID", 'E4 TB Allocation Details'!$A$18:$L$18, 0),FALSE), 'E2 Allocators'!$B$15:$W$361, MATCH('O5 Details by Class &amp; Accounts'!BW$18, 'E2 Allocators'!$B$15:$W$15, 0),FALSE)*$E105), 0, VLOOKUP(VLOOKUP($A105, 'E4 TB Allocation Details'!$A$18:$L$214, MATCH("A &amp; G ID", 'E4 TB Allocation Details'!$A$18:$L$18, 0),FALSE), 'E2 Allocators'!$B$15:$W$361, MATCH('O5 Details by Class &amp; Accounts'!BW$18, 'E2 Allocators'!$B$15:$W$15, 0),FALSE)*$E105)</f>
        <v>0</v>
      </c>
      <c r="BX105" s="1321">
        <f>IF(ISERROR(VLOOKUP(VLOOKUP($A105, 'E4 TB Allocation Details'!$A$18:$L$214, MATCH("A &amp; G ID", 'E4 TB Allocation Details'!$A$18:$L$18, 0),FALSE), 'E2 Allocators'!$B$15:$W$361, MATCH('O5 Details by Class &amp; Accounts'!BX$18, 'E2 Allocators'!$B$15:$W$15, 0),FALSE)*$E105), 0, VLOOKUP(VLOOKUP($A105, 'E4 TB Allocation Details'!$A$18:$L$214, MATCH("A &amp; G ID", 'E4 TB Allocation Details'!$A$18:$L$18, 0),FALSE), 'E2 Allocators'!$B$15:$W$361, MATCH('O5 Details by Class &amp; Accounts'!BX$18, 'E2 Allocators'!$B$15:$W$15, 0),FALSE)*$E105)</f>
        <v>0</v>
      </c>
      <c r="BY105" s="1321">
        <f>IF(ISERROR(VLOOKUP(VLOOKUP($A105, 'E4 TB Allocation Details'!$A$18:$L$214, MATCH("A &amp; G ID", 'E4 TB Allocation Details'!$A$18:$L$18, 0),FALSE), 'E2 Allocators'!$B$15:$W$361, MATCH('O5 Details by Class &amp; Accounts'!BY$18, 'E2 Allocators'!$B$15:$W$15, 0),FALSE)*$E105), 0, VLOOKUP(VLOOKUP($A105, 'E4 TB Allocation Details'!$A$18:$L$214, MATCH("A &amp; G ID", 'E4 TB Allocation Details'!$A$18:$L$18, 0),FALSE), 'E2 Allocators'!$B$15:$W$361, MATCH('O5 Details by Class &amp; Accounts'!BY$18, 'E2 Allocators'!$B$15:$W$15, 0),FALSE)*$E105)</f>
        <v>0</v>
      </c>
      <c r="BZ105" s="1321">
        <f>IF(ISERROR(VLOOKUP(VLOOKUP($A105, 'E4 TB Allocation Details'!$A$18:$L$214, MATCH("A &amp; G ID", 'E4 TB Allocation Details'!$A$18:$L$18, 0),FALSE), 'E2 Allocators'!$B$15:$W$361, MATCH('O5 Details by Class &amp; Accounts'!BZ$18, 'E2 Allocators'!$B$15:$W$15, 0),FALSE)*$E105), 0, VLOOKUP(VLOOKUP($A105, 'E4 TB Allocation Details'!$A$18:$L$214, MATCH("A &amp; G ID", 'E4 TB Allocation Details'!$A$18:$L$18, 0),FALSE), 'E2 Allocators'!$B$15:$W$361, MATCH('O5 Details by Class &amp; Accounts'!BZ$18, 'E2 Allocators'!$B$15:$W$15, 0),FALSE)*$E105)</f>
        <v>0</v>
      </c>
      <c r="CA105" s="1321">
        <f>IF(ISERROR(VLOOKUP(VLOOKUP($A105, 'E4 TB Allocation Details'!$A$18:$L$214, MATCH("A &amp; G ID", 'E4 TB Allocation Details'!$A$18:$L$18, 0),FALSE), 'E2 Allocators'!$B$15:$W$361, MATCH('O5 Details by Class &amp; Accounts'!CA$18, 'E2 Allocators'!$B$15:$W$15, 0),FALSE)*$E105), 0, VLOOKUP(VLOOKUP($A105, 'E4 TB Allocation Details'!$A$18:$L$214, MATCH("A &amp; G ID", 'E4 TB Allocation Details'!$A$18:$L$18, 0),FALSE), 'E2 Allocators'!$B$15:$W$361, MATCH('O5 Details by Class &amp; Accounts'!CA$18, 'E2 Allocators'!$B$15:$W$15, 0),FALSE)*$E105)</f>
        <v>0</v>
      </c>
      <c r="CB105" s="1321">
        <f>IF(ISERROR(VLOOKUP(VLOOKUP($A105, 'E4 TB Allocation Details'!$A$18:$L$214, MATCH("A &amp; G ID", 'E4 TB Allocation Details'!$A$18:$L$18, 0),FALSE), 'E2 Allocators'!$B$15:$W$361, MATCH('O5 Details by Class &amp; Accounts'!CB$18, 'E2 Allocators'!$B$15:$W$15, 0),FALSE)*$E105), 0, VLOOKUP(VLOOKUP($A105, 'E4 TB Allocation Details'!$A$18:$L$214, MATCH("A &amp; G ID", 'E4 TB Allocation Details'!$A$18:$L$18, 0),FALSE), 'E2 Allocators'!$B$15:$W$361, MATCH('O5 Details by Class &amp; Accounts'!CB$18, 'E2 Allocators'!$B$15:$W$15, 0),FALSE)*$E105)</f>
        <v>0</v>
      </c>
      <c r="CC105" s="1321">
        <f>IF(ISERROR(VLOOKUP(VLOOKUP($A105, 'E4 TB Allocation Details'!$A$18:$L$214, MATCH("A &amp; G ID", 'E4 TB Allocation Details'!$A$18:$L$18, 0),FALSE), 'E2 Allocators'!$B$15:$W$361, MATCH('O5 Details by Class &amp; Accounts'!CC$18, 'E2 Allocators'!$B$15:$W$15, 0),FALSE)*$E105), 0, VLOOKUP(VLOOKUP($A105, 'E4 TB Allocation Details'!$A$18:$L$214, MATCH("A &amp; G ID", 'E4 TB Allocation Details'!$A$18:$L$18, 0),FALSE), 'E2 Allocators'!$B$15:$W$361, MATCH('O5 Details by Class &amp; Accounts'!CC$18, 'E2 Allocators'!$B$15:$W$15, 0),FALSE)*$E105)</f>
        <v>0</v>
      </c>
      <c r="CD105" s="1321">
        <f>IF(ISERROR(VLOOKUP(VLOOKUP($A105, 'E4 TB Allocation Details'!$A$18:$L$214, MATCH("A &amp; G ID", 'E4 TB Allocation Details'!$A$18:$L$18, 0),FALSE), 'E2 Allocators'!$B$15:$W$361, MATCH('O5 Details by Class &amp; Accounts'!CD$18, 'E2 Allocators'!$B$15:$W$15, 0),FALSE)*$E105), 0, VLOOKUP(VLOOKUP($A105, 'E4 TB Allocation Details'!$A$18:$L$214, MATCH("A &amp; G ID", 'E4 TB Allocation Details'!$A$18:$L$18, 0),FALSE), 'E2 Allocators'!$B$15:$W$361, MATCH('O5 Details by Class &amp; Accounts'!CD$18, 'E2 Allocators'!$B$15:$W$15, 0),FALSE)*$E105)</f>
        <v>0</v>
      </c>
      <c r="CE105" s="1321">
        <f>IF(ISERROR(VLOOKUP(VLOOKUP($A105, 'E4 TB Allocation Details'!$A$18:$L$214, MATCH("A &amp; G ID", 'E4 TB Allocation Details'!$A$18:$L$18, 0),FALSE), 'E2 Allocators'!$B$15:$W$361, MATCH('O5 Details by Class &amp; Accounts'!CE$18, 'E2 Allocators'!$B$15:$W$15, 0),FALSE)*$E105), 0, VLOOKUP(VLOOKUP($A105, 'E4 TB Allocation Details'!$A$18:$L$214, MATCH("A &amp; G ID", 'E4 TB Allocation Details'!$A$18:$L$18, 0),FALSE), 'E2 Allocators'!$B$15:$W$361, MATCH('O5 Details by Class &amp; Accounts'!CE$18, 'E2 Allocators'!$B$15:$W$15, 0),FALSE)*$E105)</f>
        <v>0</v>
      </c>
      <c r="CF105" s="1321">
        <f>IF(ISERROR(VLOOKUP(VLOOKUP($A105, 'E4 TB Allocation Details'!$A$18:$L$214, MATCH("A &amp; G ID", 'E4 TB Allocation Details'!$A$18:$L$18, 0),FALSE), 'E2 Allocators'!$B$15:$W$361, MATCH('O5 Details by Class &amp; Accounts'!CF$18, 'E2 Allocators'!$B$15:$W$15, 0),FALSE)*$E105), 0, VLOOKUP(VLOOKUP($A105, 'E4 TB Allocation Details'!$A$18:$L$214, MATCH("A &amp; G ID", 'E4 TB Allocation Details'!$A$18:$L$18, 0),FALSE), 'E2 Allocators'!$B$15:$W$361, MATCH('O5 Details by Class &amp; Accounts'!CF$18, 'E2 Allocators'!$B$15:$W$15, 0),FALSE)*$E105)</f>
        <v>0</v>
      </c>
      <c r="CG105" s="1321">
        <f>IF(ISERROR(VLOOKUP(VLOOKUP($A105, 'E4 TB Allocation Details'!$A$18:$L$214, MATCH("A &amp; G ID", 'E4 TB Allocation Details'!$A$18:$L$18, 0),FALSE), 'E2 Allocators'!$B$15:$W$361, MATCH('O5 Details by Class &amp; Accounts'!CG$18, 'E2 Allocators'!$B$15:$W$15, 0),FALSE)*$E105), 0, VLOOKUP(VLOOKUP($A105, 'E4 TB Allocation Details'!$A$18:$L$214, MATCH("A &amp; G ID", 'E4 TB Allocation Details'!$A$18:$L$18, 0),FALSE), 'E2 Allocators'!$B$15:$W$361, MATCH('O5 Details by Class &amp; Accounts'!CG$18, 'E2 Allocators'!$B$15:$W$15, 0),FALSE)*$E105)</f>
        <v>0</v>
      </c>
      <c r="CH105" s="1321">
        <f>IF(ISERROR(VLOOKUP(VLOOKUP($A105, 'E4 TB Allocation Details'!$A$18:$L$214, MATCH("A &amp; G ID", 'E4 TB Allocation Details'!$A$18:$L$18, 0),FALSE), 'E2 Allocators'!$B$15:$W$361, MATCH('O5 Details by Class &amp; Accounts'!CH$18, 'E2 Allocators'!$B$15:$W$15, 0),FALSE)*$E105), 0, VLOOKUP(VLOOKUP($A105, 'E4 TB Allocation Details'!$A$18:$L$214, MATCH("A &amp; G ID", 'E4 TB Allocation Details'!$A$18:$L$18, 0),FALSE), 'E2 Allocators'!$B$15:$W$361, MATCH('O5 Details by Class &amp; Accounts'!CH$18, 'E2 Allocators'!$B$15:$W$15, 0),FALSE)*$E105)</f>
        <v>0</v>
      </c>
      <c r="CI105" s="1321">
        <f>IF(ISERROR(VLOOKUP(VLOOKUP($A105, 'E4 TB Allocation Details'!$A$18:$L$214, MATCH("A &amp; G ID", 'E4 TB Allocation Details'!$A$18:$L$18, 0),FALSE), 'E2 Allocators'!$B$15:$W$361, MATCH('O5 Details by Class &amp; Accounts'!CI$18, 'E2 Allocators'!$B$15:$W$15, 0),FALSE)*$E105), 0, VLOOKUP(VLOOKUP($A105, 'E4 TB Allocation Details'!$A$18:$L$214, MATCH("A &amp; G ID", 'E4 TB Allocation Details'!$A$18:$L$18, 0),FALSE), 'E2 Allocators'!$B$15:$W$361, MATCH('O5 Details by Class &amp; Accounts'!CI$18, 'E2 Allocators'!$B$15:$W$15, 0),FALSE)*$E105)</f>
        <v>0</v>
      </c>
      <c r="CJ105" s="1321">
        <f>IF(ISERROR(VLOOKUP(VLOOKUP($A105, 'E4 TB Allocation Details'!$A$18:$L$214, MATCH("A &amp; G ID", 'E4 TB Allocation Details'!$A$18:$L$18, 0),FALSE), 'E2 Allocators'!$B$15:$W$361, MATCH('O5 Details by Class &amp; Accounts'!CJ$18, 'E2 Allocators'!$B$15:$W$15, 0),FALSE)*$E105), 0, VLOOKUP(VLOOKUP($A105, 'E4 TB Allocation Details'!$A$18:$L$214, MATCH("A &amp; G ID", 'E4 TB Allocation Details'!$A$18:$L$18, 0),FALSE), 'E2 Allocators'!$B$15:$W$361, MATCH('O5 Details by Class &amp; Accounts'!CJ$18, 'E2 Allocators'!$B$15:$W$15, 0),FALSE)*$E105)</f>
        <v>0</v>
      </c>
      <c r="CK105" s="1321">
        <f>IF(ISERROR(VLOOKUP(VLOOKUP($A105, 'E4 TB Allocation Details'!$A$18:$L$214, MATCH("A &amp; G ID", 'E4 TB Allocation Details'!$A$18:$L$18, 0),FALSE), 'E2 Allocators'!$B$15:$W$361, MATCH('O5 Details by Class &amp; Accounts'!CK$18, 'E2 Allocators'!$B$15:$W$15, 0),FALSE)*$E105), 0, VLOOKUP(VLOOKUP($A105, 'E4 TB Allocation Details'!$A$18:$L$214, MATCH("A &amp; G ID", 'E4 TB Allocation Details'!$A$18:$L$18, 0),FALSE), 'E2 Allocators'!$B$15:$W$361, MATCH('O5 Details by Class &amp; Accounts'!CK$18, 'E2 Allocators'!$B$15:$W$15, 0),FALSE)*$E105)</f>
        <v>0</v>
      </c>
      <c r="CL105" s="1321">
        <f>IF(ISERROR(VLOOKUP(VLOOKUP($A105, 'E4 TB Allocation Details'!$A$18:$L$214, MATCH("A &amp; G ID", 'E4 TB Allocation Details'!$A$18:$L$18, 0),FALSE), 'E2 Allocators'!$B$15:$W$361, MATCH('O5 Details by Class &amp; Accounts'!CL$18, 'E2 Allocators'!$B$15:$W$15, 0),FALSE)*$E105), 0, VLOOKUP(VLOOKUP($A105, 'E4 TB Allocation Details'!$A$18:$L$214, MATCH("A &amp; G ID", 'E4 TB Allocation Details'!$A$18:$L$18, 0),FALSE), 'E2 Allocators'!$B$15:$W$361, MATCH('O5 Details by Class &amp; Accounts'!CL$18, 'E2 Allocators'!$B$15:$W$15, 0),FALSE)*$E105)</f>
        <v>0</v>
      </c>
      <c r="CM105" s="1321">
        <f>IF(ISERROR(VLOOKUP(VLOOKUP($A105, 'E4 TB Allocation Details'!$A$18:$L$214, MATCH("A &amp; G ID", 'E4 TB Allocation Details'!$A$18:$L$18, 0),FALSE), 'E2 Allocators'!$B$15:$W$361, MATCH('O5 Details by Class &amp; Accounts'!CM$18, 'E2 Allocators'!$B$15:$W$15, 0),FALSE)*$E105), 0, VLOOKUP(VLOOKUP($A105, 'E4 TB Allocation Details'!$A$18:$L$214, MATCH("A &amp; G ID", 'E4 TB Allocation Details'!$A$18:$L$18, 0),FALSE), 'E2 Allocators'!$B$15:$W$361, MATCH('O5 Details by Class &amp; Accounts'!CM$18, 'E2 Allocators'!$B$15:$W$15, 0),FALSE)*$E105)</f>
        <v>0</v>
      </c>
      <c r="CN105" s="1321">
        <f t="shared" si="24"/>
        <v>0</v>
      </c>
      <c r="CO105" s="1650">
        <f t="shared" si="25"/>
        <v>7.2759576141834259E-12</v>
      </c>
      <c r="CQ105" s="1898" t="s">
        <v>1195</v>
      </c>
    </row>
    <row r="106" spans="1:95" s="64" customFormat="1" ht="25.5">
      <c r="A106" s="1092">
        <v>4335</v>
      </c>
      <c r="B106" s="1093" t="s">
        <v>1404</v>
      </c>
      <c r="C106" s="1647">
        <f>IF(ISERROR(VLOOKUP($A106,'I3 TB Data'!$A$19:$H$484,MATCH('O5 Details by Class &amp; Accounts'!$C$18, 'I3 TB Data'!$A$19:$H$19,0),0)), 0, VLOOKUP($A106,'I3 TB Data'!$A$19:$H$484,MATCH('O5 Details by Class &amp; Accounts'!$C$18,'I3 TB Data'!$A$19:$H$19,0),0))</f>
        <v>0</v>
      </c>
      <c r="D106" s="1648"/>
      <c r="E106" s="1647">
        <f t="shared" si="17"/>
        <v>0</v>
      </c>
      <c r="F106" s="1649">
        <f>IF(ISERROR(VLOOKUP($A106, 'E1 Categorization'!A33:E124, MATCH("Customer Component", 'E1 Categorization'!$A$33:$E$33,0), 0)), 0, IF(VLOOKUP($A106, 'E1 Categorization'!A33:E124, MATCH("Customer Component", 'E1 Categorization'!$A$33:$E$33,0), 0)=0, 'O5 Details by Class &amp; Accounts'!$E106, IF(AND(VLOOKUP($A106, 'E1 Categorization'!A33:E124, MATCH("Customer Component", 'E1 Categorization'!$A$33:$E$33,0), 0) &gt;0, VLOOKUP($A106, 'E1 Categorization'!A33:E124, MATCH("Customer Component", 'E1 Categorization'!$A$33:$E$33,0), 0)&lt;1), 'O5 Details by Class &amp; Accounts'!$E106*(1-VLOOKUP($A106, 'E1 Categorization'!A33:E124, MATCH("Customer Component", 'E1 Categorization'!$A$33:$E$33,0), 0)), 0)))</f>
        <v>0</v>
      </c>
      <c r="G106" s="1649">
        <f>IF(ISERROR(VLOOKUP($A106, 'E1 Categorization'!A33:E124, MATCH("Customer Component", 'E1 Categorization'!$A$33:$E$33,0), 0)),0, IF(VLOOKUP($A106, 'E1 Categorization'!A33:E124, MATCH("Customer Component", 'E1 Categorization'!$A$33:$E$33,0), 0)=0, 0, IF(AND(VLOOKUP($A106, 'E1 Categorization'!A33:E124, MATCH("Customer Component", 'E1 Categorization'!$A$33:$E$33,0), 0) &gt;0, VLOOKUP($A106, 'E1 Categorization'!A33:E124, MATCH("Customer Component", 'E1 Categorization'!$A$33:$E$33,0), 0)&lt;1), 'O5 Details by Class &amp; Accounts'!$E106*(VLOOKUP($A106, 'E1 Categorization'!A33:E124, MATCH("Customer Component", 'E1 Categorization'!$A$33:$E$33,0), 0)), 'O5 Details by Class &amp; Accounts'!$E106)))</f>
        <v>0</v>
      </c>
      <c r="H106" s="1321">
        <f t="shared" si="20"/>
        <v>0</v>
      </c>
      <c r="I106" s="1321">
        <f>IF(ISERROR(VLOOKUP(VLOOKUP($A106, 'E4 TB Allocation Details'!$A$18:$L$214, MATCH("Demand ID", 'E4 TB Allocation Details'!$A$18:$L$18, 0),FALSE), 'E2 Allocators'!$B$15:$W$361, MATCH('O5 Details by Class &amp; Accounts'!I$18, 'E2 Allocators'!$B$15:$W$15, 0),FALSE)*$F106), 0, VLOOKUP(VLOOKUP($A106, 'E4 TB Allocation Details'!$A$18:$L$214, MATCH("Demand ID", 'E4 TB Allocation Details'!$A$18:$L$18, 0),FALSE), 'E2 Allocators'!$B$15:$W$361, MATCH('O5 Details by Class &amp; Accounts'!I$18, 'E2 Allocators'!$B$15:$W$15, 0),FALSE)*$F106)</f>
        <v>0</v>
      </c>
      <c r="J106" s="1321">
        <f>IF(ISERROR(VLOOKUP(VLOOKUP($A106, 'E4 TB Allocation Details'!$A$18:$L$214, MATCH("Demand ID", 'E4 TB Allocation Details'!$A$18:$L$18, 0),FALSE), 'E2 Allocators'!$B$15:$W$361, MATCH('O5 Details by Class &amp; Accounts'!J$18, 'E2 Allocators'!$B$15:$W$15, 0),FALSE)*$F106), 0, VLOOKUP(VLOOKUP($A106, 'E4 TB Allocation Details'!$A$18:$L$214, MATCH("Demand ID", 'E4 TB Allocation Details'!$A$18:$L$18, 0),FALSE), 'E2 Allocators'!$B$15:$W$361, MATCH('O5 Details by Class &amp; Accounts'!J$18, 'E2 Allocators'!$B$15:$W$15, 0),FALSE)*$F106)</f>
        <v>0</v>
      </c>
      <c r="K106" s="1321">
        <f>IF(ISERROR(VLOOKUP(VLOOKUP($A106, 'E4 TB Allocation Details'!$A$18:$L$214, MATCH("Demand ID", 'E4 TB Allocation Details'!$A$18:$L$18, 0),FALSE), 'E2 Allocators'!$B$15:$W$361, MATCH('O5 Details by Class &amp; Accounts'!K$18, 'E2 Allocators'!$B$15:$W$15, 0),FALSE)*$F106), 0, VLOOKUP(VLOOKUP($A106, 'E4 TB Allocation Details'!$A$18:$L$214, MATCH("Demand ID", 'E4 TB Allocation Details'!$A$18:$L$18, 0),FALSE), 'E2 Allocators'!$B$15:$W$361, MATCH('O5 Details by Class &amp; Accounts'!K$18, 'E2 Allocators'!$B$15:$W$15, 0),FALSE)*$F106)</f>
        <v>0</v>
      </c>
      <c r="L106" s="1321">
        <f>IF(ISERROR(VLOOKUP(VLOOKUP($A106, 'E4 TB Allocation Details'!$A$18:$L$214, MATCH("Demand ID", 'E4 TB Allocation Details'!$A$18:$L$18, 0),FALSE), 'E2 Allocators'!$B$15:$W$361, MATCH('O5 Details by Class &amp; Accounts'!L$18, 'E2 Allocators'!$B$15:$W$15, 0),FALSE)*$F106), 0, VLOOKUP(VLOOKUP($A106, 'E4 TB Allocation Details'!$A$18:$L$214, MATCH("Demand ID", 'E4 TB Allocation Details'!$A$18:$L$18, 0),FALSE), 'E2 Allocators'!$B$15:$W$361, MATCH('O5 Details by Class &amp; Accounts'!L$18, 'E2 Allocators'!$B$15:$W$15, 0),FALSE)*$F106)</f>
        <v>0</v>
      </c>
      <c r="M106" s="1321">
        <f>IF(ISERROR(VLOOKUP(VLOOKUP($A106, 'E4 TB Allocation Details'!$A$18:$L$214, MATCH("Demand ID", 'E4 TB Allocation Details'!$A$18:$L$18, 0),FALSE), 'E2 Allocators'!$B$15:$W$361, MATCH('O5 Details by Class &amp; Accounts'!M$18, 'E2 Allocators'!$B$15:$W$15, 0),FALSE)*$F106), 0, VLOOKUP(VLOOKUP($A106, 'E4 TB Allocation Details'!$A$18:$L$214, MATCH("Demand ID", 'E4 TB Allocation Details'!$A$18:$L$18, 0),FALSE), 'E2 Allocators'!$B$15:$W$361, MATCH('O5 Details by Class &amp; Accounts'!M$18, 'E2 Allocators'!$B$15:$W$15, 0),FALSE)*$F106)</f>
        <v>0</v>
      </c>
      <c r="N106" s="1321">
        <f>IF(ISERROR(VLOOKUP(VLOOKUP($A106, 'E4 TB Allocation Details'!$A$18:$L$214, MATCH("Demand ID", 'E4 TB Allocation Details'!$A$18:$L$18, 0),FALSE), 'E2 Allocators'!$B$15:$W$361, MATCH('O5 Details by Class &amp; Accounts'!N$18, 'E2 Allocators'!$B$15:$W$15, 0),FALSE)*$F106), 0, VLOOKUP(VLOOKUP($A106, 'E4 TB Allocation Details'!$A$18:$L$214, MATCH("Demand ID", 'E4 TB Allocation Details'!$A$18:$L$18, 0),FALSE), 'E2 Allocators'!$B$15:$W$361, MATCH('O5 Details by Class &amp; Accounts'!N$18, 'E2 Allocators'!$B$15:$W$15, 0),FALSE)*$F106)</f>
        <v>0</v>
      </c>
      <c r="O106" s="1321">
        <f>IF(ISERROR(VLOOKUP(VLOOKUP($A106, 'E4 TB Allocation Details'!$A$18:$L$214, MATCH("Demand ID", 'E4 TB Allocation Details'!$A$18:$L$18, 0),FALSE), 'E2 Allocators'!$B$15:$W$361, MATCH('O5 Details by Class &amp; Accounts'!O$18, 'E2 Allocators'!$B$15:$W$15, 0),FALSE)*$F106), 0, VLOOKUP(VLOOKUP($A106, 'E4 TB Allocation Details'!$A$18:$L$214, MATCH("Demand ID", 'E4 TB Allocation Details'!$A$18:$L$18, 0),FALSE), 'E2 Allocators'!$B$15:$W$361, MATCH('O5 Details by Class &amp; Accounts'!O$18, 'E2 Allocators'!$B$15:$W$15, 0),FALSE)*$F106)</f>
        <v>0</v>
      </c>
      <c r="P106" s="1321">
        <f>IF(ISERROR(VLOOKUP(VLOOKUP($A106, 'E4 TB Allocation Details'!$A$18:$L$214, MATCH("Demand ID", 'E4 TB Allocation Details'!$A$18:$L$18, 0),FALSE), 'E2 Allocators'!$B$15:$W$361, MATCH('O5 Details by Class &amp; Accounts'!P$18, 'E2 Allocators'!$B$15:$W$15, 0),FALSE)*$F106), 0, VLOOKUP(VLOOKUP($A106, 'E4 TB Allocation Details'!$A$18:$L$214, MATCH("Demand ID", 'E4 TB Allocation Details'!$A$18:$L$18, 0),FALSE), 'E2 Allocators'!$B$15:$W$361, MATCH('O5 Details by Class &amp; Accounts'!P$18, 'E2 Allocators'!$B$15:$W$15, 0),FALSE)*$F106)</f>
        <v>0</v>
      </c>
      <c r="Q106" s="1321">
        <f>IF(ISERROR(VLOOKUP(VLOOKUP($A106, 'E4 TB Allocation Details'!$A$18:$L$214, MATCH("Demand ID", 'E4 TB Allocation Details'!$A$18:$L$18, 0),FALSE), 'E2 Allocators'!$B$15:$W$361, MATCH('O5 Details by Class &amp; Accounts'!Q$18, 'E2 Allocators'!$B$15:$W$15, 0),FALSE)*$F106), 0, VLOOKUP(VLOOKUP($A106, 'E4 TB Allocation Details'!$A$18:$L$214, MATCH("Demand ID", 'E4 TB Allocation Details'!$A$18:$L$18, 0),FALSE), 'E2 Allocators'!$B$15:$W$361, MATCH('O5 Details by Class &amp; Accounts'!Q$18, 'E2 Allocators'!$B$15:$W$15, 0),FALSE)*$F106)</f>
        <v>0</v>
      </c>
      <c r="R106" s="1321">
        <f>IF(ISERROR(VLOOKUP(VLOOKUP($A106, 'E4 TB Allocation Details'!$A$18:$L$214, MATCH("Demand ID", 'E4 TB Allocation Details'!$A$18:$L$18, 0),FALSE), 'E2 Allocators'!$B$15:$W$361, MATCH('O5 Details by Class &amp; Accounts'!R$18, 'E2 Allocators'!$B$15:$W$15, 0),FALSE)*$F106), 0, VLOOKUP(VLOOKUP($A106, 'E4 TB Allocation Details'!$A$18:$L$214, MATCH("Demand ID", 'E4 TB Allocation Details'!$A$18:$L$18, 0),FALSE), 'E2 Allocators'!$B$15:$W$361, MATCH('O5 Details by Class &amp; Accounts'!R$18, 'E2 Allocators'!$B$15:$W$15, 0),FALSE)*$F106)</f>
        <v>0</v>
      </c>
      <c r="S106" s="1321">
        <f>IF(ISERROR(VLOOKUP(VLOOKUP($A106, 'E4 TB Allocation Details'!$A$18:$L$214, MATCH("Demand ID", 'E4 TB Allocation Details'!$A$18:$L$18, 0),FALSE), 'E2 Allocators'!$B$15:$W$361, MATCH('O5 Details by Class &amp; Accounts'!S$18, 'E2 Allocators'!$B$15:$W$15, 0),FALSE)*$F106), 0, VLOOKUP(VLOOKUP($A106, 'E4 TB Allocation Details'!$A$18:$L$214, MATCH("Demand ID", 'E4 TB Allocation Details'!$A$18:$L$18, 0),FALSE), 'E2 Allocators'!$B$15:$W$361, MATCH('O5 Details by Class &amp; Accounts'!S$18, 'E2 Allocators'!$B$15:$W$15, 0),FALSE)*$F106)</f>
        <v>0</v>
      </c>
      <c r="T106" s="1321">
        <f>IF(ISERROR(VLOOKUP(VLOOKUP($A106, 'E4 TB Allocation Details'!$A$18:$L$214, MATCH("Demand ID", 'E4 TB Allocation Details'!$A$18:$L$18, 0),FALSE), 'E2 Allocators'!$B$15:$W$361, MATCH('O5 Details by Class &amp; Accounts'!T$18, 'E2 Allocators'!$B$15:$W$15, 0),FALSE)*$F106), 0, VLOOKUP(VLOOKUP($A106, 'E4 TB Allocation Details'!$A$18:$L$214, MATCH("Demand ID", 'E4 TB Allocation Details'!$A$18:$L$18, 0),FALSE), 'E2 Allocators'!$B$15:$W$361, MATCH('O5 Details by Class &amp; Accounts'!T$18, 'E2 Allocators'!$B$15:$W$15, 0),FALSE)*$F106)</f>
        <v>0</v>
      </c>
      <c r="U106" s="1321">
        <f>IF(ISERROR(VLOOKUP(VLOOKUP($A106, 'E4 TB Allocation Details'!$A$18:$L$214, MATCH("Demand ID", 'E4 TB Allocation Details'!$A$18:$L$18, 0),FALSE), 'E2 Allocators'!$B$15:$W$361, MATCH('O5 Details by Class &amp; Accounts'!U$18, 'E2 Allocators'!$B$15:$W$15, 0),FALSE)*$F106), 0, VLOOKUP(VLOOKUP($A106, 'E4 TB Allocation Details'!$A$18:$L$214, MATCH("Demand ID", 'E4 TB Allocation Details'!$A$18:$L$18, 0),FALSE), 'E2 Allocators'!$B$15:$W$361, MATCH('O5 Details by Class &amp; Accounts'!U$18, 'E2 Allocators'!$B$15:$W$15, 0),FALSE)*$F106)</f>
        <v>0</v>
      </c>
      <c r="V106" s="1321">
        <f>IF(ISERROR(VLOOKUP(VLOOKUP($A106, 'E4 TB Allocation Details'!$A$18:$L$214, MATCH("Demand ID", 'E4 TB Allocation Details'!$A$18:$L$18, 0),FALSE), 'E2 Allocators'!$B$15:$W$361, MATCH('O5 Details by Class &amp; Accounts'!V$18, 'E2 Allocators'!$B$15:$W$15, 0),FALSE)*$F106), 0, VLOOKUP(VLOOKUP($A106, 'E4 TB Allocation Details'!$A$18:$L$214, MATCH("Demand ID", 'E4 TB Allocation Details'!$A$18:$L$18, 0),FALSE), 'E2 Allocators'!$B$15:$W$361, MATCH('O5 Details by Class &amp; Accounts'!V$18, 'E2 Allocators'!$B$15:$W$15, 0),FALSE)*$F106)</f>
        <v>0</v>
      </c>
      <c r="W106" s="1321">
        <f>IF(ISERROR(VLOOKUP(VLOOKUP($A106, 'E4 TB Allocation Details'!$A$18:$L$214, MATCH("Demand ID", 'E4 TB Allocation Details'!$A$18:$L$18, 0),FALSE), 'E2 Allocators'!$B$15:$W$361, MATCH('O5 Details by Class &amp; Accounts'!W$18, 'E2 Allocators'!$B$15:$W$15, 0),FALSE)*$F106), 0, VLOOKUP(VLOOKUP($A106, 'E4 TB Allocation Details'!$A$18:$L$214, MATCH("Demand ID", 'E4 TB Allocation Details'!$A$18:$L$18, 0),FALSE), 'E2 Allocators'!$B$15:$W$361, MATCH('O5 Details by Class &amp; Accounts'!W$18, 'E2 Allocators'!$B$15:$W$15, 0),FALSE)*$F106)</f>
        <v>0</v>
      </c>
      <c r="X106" s="1321">
        <f>IF(ISERROR(VLOOKUP(VLOOKUP($A106, 'E4 TB Allocation Details'!$A$18:$L$214, MATCH("Demand ID", 'E4 TB Allocation Details'!$A$18:$L$18, 0),FALSE), 'E2 Allocators'!$B$15:$W$361, MATCH('O5 Details by Class &amp; Accounts'!X$18, 'E2 Allocators'!$B$15:$W$15, 0),FALSE)*$F106), 0, VLOOKUP(VLOOKUP($A106, 'E4 TB Allocation Details'!$A$18:$L$214, MATCH("Demand ID", 'E4 TB Allocation Details'!$A$18:$L$18, 0),FALSE), 'E2 Allocators'!$B$15:$W$361, MATCH('O5 Details by Class &amp; Accounts'!X$18, 'E2 Allocators'!$B$15:$W$15, 0),FALSE)*$F106)</f>
        <v>0</v>
      </c>
      <c r="Y106" s="1321">
        <f>IF(ISERROR(VLOOKUP(VLOOKUP($A106, 'E4 TB Allocation Details'!$A$18:$L$214, MATCH("Demand ID", 'E4 TB Allocation Details'!$A$18:$L$18, 0),FALSE), 'E2 Allocators'!$B$15:$W$361, MATCH('O5 Details by Class &amp; Accounts'!Y$18, 'E2 Allocators'!$B$15:$W$15, 0),FALSE)*$F106), 0, VLOOKUP(VLOOKUP($A106, 'E4 TB Allocation Details'!$A$18:$L$214, MATCH("Demand ID", 'E4 TB Allocation Details'!$A$18:$L$18, 0),FALSE), 'E2 Allocators'!$B$15:$W$361, MATCH('O5 Details by Class &amp; Accounts'!Y$18, 'E2 Allocators'!$B$15:$W$15, 0),FALSE)*$F106)</f>
        <v>0</v>
      </c>
      <c r="Z106" s="1321">
        <f>IF(ISERROR(VLOOKUP(VLOOKUP($A106, 'E4 TB Allocation Details'!$A$18:$L$214, MATCH("Demand ID", 'E4 TB Allocation Details'!$A$18:$L$18, 0),FALSE), 'E2 Allocators'!$B$15:$W$361, MATCH('O5 Details by Class &amp; Accounts'!Z$18, 'E2 Allocators'!$B$15:$W$15, 0),FALSE)*$F106), 0, VLOOKUP(VLOOKUP($A106, 'E4 TB Allocation Details'!$A$18:$L$214, MATCH("Demand ID", 'E4 TB Allocation Details'!$A$18:$L$18, 0),FALSE), 'E2 Allocators'!$B$15:$W$361, MATCH('O5 Details by Class &amp; Accounts'!Z$18, 'E2 Allocators'!$B$15:$W$15, 0),FALSE)*$F106)</f>
        <v>0</v>
      </c>
      <c r="AA106" s="1321">
        <f>IF(ISERROR(VLOOKUP(VLOOKUP($A106, 'E4 TB Allocation Details'!$A$18:$L$214, MATCH("Demand ID", 'E4 TB Allocation Details'!$A$18:$L$18, 0),FALSE), 'E2 Allocators'!$B$15:$W$361, MATCH('O5 Details by Class &amp; Accounts'!AA$18, 'E2 Allocators'!$B$15:$W$15, 0),FALSE)*$F106), 0, VLOOKUP(VLOOKUP($A106, 'E4 TB Allocation Details'!$A$18:$L$214, MATCH("Demand ID", 'E4 TB Allocation Details'!$A$18:$L$18, 0),FALSE), 'E2 Allocators'!$B$15:$W$361, MATCH('O5 Details by Class &amp; Accounts'!AA$18, 'E2 Allocators'!$B$15:$W$15, 0),FALSE)*$F106)</f>
        <v>0</v>
      </c>
      <c r="AB106" s="1321">
        <f>IF(ISERROR(VLOOKUP(VLOOKUP($A106, 'E4 TB Allocation Details'!$A$18:$L$214, MATCH("Demand ID", 'E4 TB Allocation Details'!$A$18:$L$18, 0),FALSE), 'E2 Allocators'!$B$15:$W$361, MATCH('O5 Details by Class &amp; Accounts'!AB$18, 'E2 Allocators'!$B$15:$W$15, 0),FALSE)*$F106), 0, VLOOKUP(VLOOKUP($A106, 'E4 TB Allocation Details'!$A$18:$L$214, MATCH("Demand ID", 'E4 TB Allocation Details'!$A$18:$L$18, 0),FALSE), 'E2 Allocators'!$B$15:$W$361, MATCH('O5 Details by Class &amp; Accounts'!AB$18, 'E2 Allocators'!$B$15:$W$15, 0),FALSE)*$F106)</f>
        <v>0</v>
      </c>
      <c r="AC106" s="1321">
        <f t="shared" si="21"/>
        <v>0</v>
      </c>
      <c r="AD106" s="1321">
        <f>IF(ISERROR(VLOOKUP(VLOOKUP($A106, 'E4 TB Allocation Details'!$A$18:$L$214, MATCH("Customer ID", 'E4 TB Allocation Details'!$A$18:$L$18, 0),FALSE), 'E2 Allocators'!$B$15:$W$361, MATCH('O5 Details by Class &amp; Accounts'!AD$18, 'E2 Allocators'!$B$15:$W$15, 0),FALSE)*$G106), 0, VLOOKUP(VLOOKUP($A106, 'E4 TB Allocation Details'!$A$18:$L$214, MATCH("Customer ID", 'E4 TB Allocation Details'!$A$18:$L$18, 0),FALSE), 'E2 Allocators'!$B$15:$W$361, MATCH('O5 Details by Class &amp; Accounts'!AD$18, 'E2 Allocators'!$B$15:$W$15, 0),FALSE)*$G106)</f>
        <v>0</v>
      </c>
      <c r="AE106" s="1321">
        <f>IF(ISERROR(VLOOKUP(VLOOKUP($A106, 'E4 TB Allocation Details'!$A$18:$L$214, MATCH("Customer ID", 'E4 TB Allocation Details'!$A$18:$L$18, 0),FALSE), 'E2 Allocators'!$B$15:$W$361, MATCH('O5 Details by Class &amp; Accounts'!AE$18, 'E2 Allocators'!$B$15:$W$15, 0),FALSE)*$G106), 0, VLOOKUP(VLOOKUP($A106, 'E4 TB Allocation Details'!$A$18:$L$214, MATCH("Customer ID", 'E4 TB Allocation Details'!$A$18:$L$18, 0),FALSE), 'E2 Allocators'!$B$15:$W$361, MATCH('O5 Details by Class &amp; Accounts'!AE$18, 'E2 Allocators'!$B$15:$W$15, 0),FALSE)*$G106)</f>
        <v>0</v>
      </c>
      <c r="AF106" s="1321">
        <f>IF(ISERROR(VLOOKUP(VLOOKUP($A106, 'E4 TB Allocation Details'!$A$18:$L$214, MATCH("Customer ID", 'E4 TB Allocation Details'!$A$18:$L$18, 0),FALSE), 'E2 Allocators'!$B$15:$W$361, MATCH('O5 Details by Class &amp; Accounts'!AF$18, 'E2 Allocators'!$B$15:$W$15, 0),FALSE)*$G106), 0, VLOOKUP(VLOOKUP($A106, 'E4 TB Allocation Details'!$A$18:$L$214, MATCH("Customer ID", 'E4 TB Allocation Details'!$A$18:$L$18, 0),FALSE), 'E2 Allocators'!$B$15:$W$361, MATCH('O5 Details by Class &amp; Accounts'!AF$18, 'E2 Allocators'!$B$15:$W$15, 0),FALSE)*$G106)</f>
        <v>0</v>
      </c>
      <c r="AG106" s="1321">
        <f>IF(ISERROR(VLOOKUP(VLOOKUP($A106, 'E4 TB Allocation Details'!$A$18:$L$214, MATCH("Customer ID", 'E4 TB Allocation Details'!$A$18:$L$18, 0),FALSE), 'E2 Allocators'!$B$15:$W$361, MATCH('O5 Details by Class &amp; Accounts'!AG$18, 'E2 Allocators'!$B$15:$W$15, 0),FALSE)*$G106), 0, VLOOKUP(VLOOKUP($A106, 'E4 TB Allocation Details'!$A$18:$L$214, MATCH("Customer ID", 'E4 TB Allocation Details'!$A$18:$L$18, 0),FALSE), 'E2 Allocators'!$B$15:$W$361, MATCH('O5 Details by Class &amp; Accounts'!AG$18, 'E2 Allocators'!$B$15:$W$15, 0),FALSE)*$G106)</f>
        <v>0</v>
      </c>
      <c r="AH106" s="1321">
        <f>IF(ISERROR(VLOOKUP(VLOOKUP($A106, 'E4 TB Allocation Details'!$A$18:$L$214, MATCH("Customer ID", 'E4 TB Allocation Details'!$A$18:$L$18, 0),FALSE), 'E2 Allocators'!$B$15:$W$361, MATCH('O5 Details by Class &amp; Accounts'!AH$18, 'E2 Allocators'!$B$15:$W$15, 0),FALSE)*$G106), 0, VLOOKUP(VLOOKUP($A106, 'E4 TB Allocation Details'!$A$18:$L$214, MATCH("Customer ID", 'E4 TB Allocation Details'!$A$18:$L$18, 0),FALSE), 'E2 Allocators'!$B$15:$W$361, MATCH('O5 Details by Class &amp; Accounts'!AH$18, 'E2 Allocators'!$B$15:$W$15, 0),FALSE)*$G106)</f>
        <v>0</v>
      </c>
      <c r="AI106" s="1321">
        <f>IF(ISERROR(VLOOKUP(VLOOKUP($A106, 'E4 TB Allocation Details'!$A$18:$L$214, MATCH("Customer ID", 'E4 TB Allocation Details'!$A$18:$L$18, 0),FALSE), 'E2 Allocators'!$B$15:$W$361, MATCH('O5 Details by Class &amp; Accounts'!AI$18, 'E2 Allocators'!$B$15:$W$15, 0),FALSE)*$G106), 0, VLOOKUP(VLOOKUP($A106, 'E4 TB Allocation Details'!$A$18:$L$214, MATCH("Customer ID", 'E4 TB Allocation Details'!$A$18:$L$18, 0),FALSE), 'E2 Allocators'!$B$15:$W$361, MATCH('O5 Details by Class &amp; Accounts'!AI$18, 'E2 Allocators'!$B$15:$W$15, 0),FALSE)*$G106)</f>
        <v>0</v>
      </c>
      <c r="AJ106" s="1321">
        <f>IF(ISERROR(VLOOKUP(VLOOKUP($A106, 'E4 TB Allocation Details'!$A$18:$L$214, MATCH("Customer ID", 'E4 TB Allocation Details'!$A$18:$L$18, 0),FALSE), 'E2 Allocators'!$B$15:$W$361, MATCH('O5 Details by Class &amp; Accounts'!AJ$18, 'E2 Allocators'!$B$15:$W$15, 0),FALSE)*$G106), 0, VLOOKUP(VLOOKUP($A106, 'E4 TB Allocation Details'!$A$18:$L$214, MATCH("Customer ID", 'E4 TB Allocation Details'!$A$18:$L$18, 0),FALSE), 'E2 Allocators'!$B$15:$W$361, MATCH('O5 Details by Class &amp; Accounts'!AJ$18, 'E2 Allocators'!$B$15:$W$15, 0),FALSE)*$G106)</f>
        <v>0</v>
      </c>
      <c r="AK106" s="1321">
        <f>IF(ISERROR(VLOOKUP(VLOOKUP($A106, 'E4 TB Allocation Details'!$A$18:$L$214, MATCH("Customer ID", 'E4 TB Allocation Details'!$A$18:$L$18, 0),FALSE), 'E2 Allocators'!$B$15:$W$361, MATCH('O5 Details by Class &amp; Accounts'!AK$18, 'E2 Allocators'!$B$15:$W$15, 0),FALSE)*$G106), 0, VLOOKUP(VLOOKUP($A106, 'E4 TB Allocation Details'!$A$18:$L$214, MATCH("Customer ID", 'E4 TB Allocation Details'!$A$18:$L$18, 0),FALSE), 'E2 Allocators'!$B$15:$W$361, MATCH('O5 Details by Class &amp; Accounts'!AK$18, 'E2 Allocators'!$B$15:$W$15, 0),FALSE)*$G106)</f>
        <v>0</v>
      </c>
      <c r="AL106" s="1321">
        <f>IF(ISERROR(VLOOKUP(VLOOKUP($A106, 'E4 TB Allocation Details'!$A$18:$L$214, MATCH("Customer ID", 'E4 TB Allocation Details'!$A$18:$L$18, 0),FALSE), 'E2 Allocators'!$B$15:$W$361, MATCH('O5 Details by Class &amp; Accounts'!AL$18, 'E2 Allocators'!$B$15:$W$15, 0),FALSE)*$G106), 0, VLOOKUP(VLOOKUP($A106, 'E4 TB Allocation Details'!$A$18:$L$214, MATCH("Customer ID", 'E4 TB Allocation Details'!$A$18:$L$18, 0),FALSE), 'E2 Allocators'!$B$15:$W$361, MATCH('O5 Details by Class &amp; Accounts'!AL$18, 'E2 Allocators'!$B$15:$W$15, 0),FALSE)*$G106)</f>
        <v>0</v>
      </c>
      <c r="AM106" s="1321">
        <f>IF(ISERROR(VLOOKUP(VLOOKUP($A106, 'E4 TB Allocation Details'!$A$18:$L$214, MATCH("Customer ID", 'E4 TB Allocation Details'!$A$18:$L$18, 0),FALSE), 'E2 Allocators'!$B$15:$W$361, MATCH('O5 Details by Class &amp; Accounts'!AM$18, 'E2 Allocators'!$B$15:$W$15, 0),FALSE)*$G106), 0, VLOOKUP(VLOOKUP($A106, 'E4 TB Allocation Details'!$A$18:$L$214, MATCH("Customer ID", 'E4 TB Allocation Details'!$A$18:$L$18, 0),FALSE), 'E2 Allocators'!$B$15:$W$361, MATCH('O5 Details by Class &amp; Accounts'!AM$18, 'E2 Allocators'!$B$15:$W$15, 0),FALSE)*$G106)</f>
        <v>0</v>
      </c>
      <c r="AN106" s="1321">
        <f>IF(ISERROR(VLOOKUP(VLOOKUP($A106, 'E4 TB Allocation Details'!$A$18:$L$214, MATCH("Customer ID", 'E4 TB Allocation Details'!$A$18:$L$18, 0),FALSE), 'E2 Allocators'!$B$15:$W$361, MATCH('O5 Details by Class &amp; Accounts'!AN$18, 'E2 Allocators'!$B$15:$W$15, 0),FALSE)*$G106), 0, VLOOKUP(VLOOKUP($A106, 'E4 TB Allocation Details'!$A$18:$L$214, MATCH("Customer ID", 'E4 TB Allocation Details'!$A$18:$L$18, 0),FALSE), 'E2 Allocators'!$B$15:$W$361, MATCH('O5 Details by Class &amp; Accounts'!AN$18, 'E2 Allocators'!$B$15:$W$15, 0),FALSE)*$G106)</f>
        <v>0</v>
      </c>
      <c r="AO106" s="1321">
        <f>IF(ISERROR(VLOOKUP(VLOOKUP($A106, 'E4 TB Allocation Details'!$A$18:$L$214, MATCH("Customer ID", 'E4 TB Allocation Details'!$A$18:$L$18, 0),FALSE), 'E2 Allocators'!$B$15:$W$361, MATCH('O5 Details by Class &amp; Accounts'!AO$18, 'E2 Allocators'!$B$15:$W$15, 0),FALSE)*$G106), 0, VLOOKUP(VLOOKUP($A106, 'E4 TB Allocation Details'!$A$18:$L$214, MATCH("Customer ID", 'E4 TB Allocation Details'!$A$18:$L$18, 0),FALSE), 'E2 Allocators'!$B$15:$W$361, MATCH('O5 Details by Class &amp; Accounts'!AO$18, 'E2 Allocators'!$B$15:$W$15, 0),FALSE)*$G106)</f>
        <v>0</v>
      </c>
      <c r="AP106" s="1321">
        <f>IF(ISERROR(VLOOKUP(VLOOKUP($A106, 'E4 TB Allocation Details'!$A$18:$L$214, MATCH("Customer ID", 'E4 TB Allocation Details'!$A$18:$L$18, 0),FALSE), 'E2 Allocators'!$B$15:$W$361, MATCH('O5 Details by Class &amp; Accounts'!AP$18, 'E2 Allocators'!$B$15:$W$15, 0),FALSE)*$G106), 0, VLOOKUP(VLOOKUP($A106, 'E4 TB Allocation Details'!$A$18:$L$214, MATCH("Customer ID", 'E4 TB Allocation Details'!$A$18:$L$18, 0),FALSE), 'E2 Allocators'!$B$15:$W$361, MATCH('O5 Details by Class &amp; Accounts'!AP$18, 'E2 Allocators'!$B$15:$W$15, 0),FALSE)*$G106)</f>
        <v>0</v>
      </c>
      <c r="AQ106" s="1321">
        <f>IF(ISERROR(VLOOKUP(VLOOKUP($A106, 'E4 TB Allocation Details'!$A$18:$L$214, MATCH("Customer ID", 'E4 TB Allocation Details'!$A$18:$L$18, 0),FALSE), 'E2 Allocators'!$B$15:$W$361, MATCH('O5 Details by Class &amp; Accounts'!AQ$18, 'E2 Allocators'!$B$15:$W$15, 0),FALSE)*$G106), 0, VLOOKUP(VLOOKUP($A106, 'E4 TB Allocation Details'!$A$18:$L$214, MATCH("Customer ID", 'E4 TB Allocation Details'!$A$18:$L$18, 0),FALSE), 'E2 Allocators'!$B$15:$W$361, MATCH('O5 Details by Class &amp; Accounts'!AQ$18, 'E2 Allocators'!$B$15:$W$15, 0),FALSE)*$G106)</f>
        <v>0</v>
      </c>
      <c r="AR106" s="1321">
        <f>IF(ISERROR(VLOOKUP(VLOOKUP($A106, 'E4 TB Allocation Details'!$A$18:$L$214, MATCH("Customer ID", 'E4 TB Allocation Details'!$A$18:$L$18, 0),FALSE), 'E2 Allocators'!$B$15:$W$361, MATCH('O5 Details by Class &amp; Accounts'!AR$18, 'E2 Allocators'!$B$15:$W$15, 0),FALSE)*$G106), 0, VLOOKUP(VLOOKUP($A106, 'E4 TB Allocation Details'!$A$18:$L$214, MATCH("Customer ID", 'E4 TB Allocation Details'!$A$18:$L$18, 0),FALSE), 'E2 Allocators'!$B$15:$W$361, MATCH('O5 Details by Class &amp; Accounts'!AR$18, 'E2 Allocators'!$B$15:$W$15, 0),FALSE)*$G106)</f>
        <v>0</v>
      </c>
      <c r="AS106" s="1321">
        <f>IF(ISERROR(VLOOKUP(VLOOKUP($A106, 'E4 TB Allocation Details'!$A$18:$L$214, MATCH("Customer ID", 'E4 TB Allocation Details'!$A$18:$L$18, 0),FALSE), 'E2 Allocators'!$B$15:$W$361, MATCH('O5 Details by Class &amp; Accounts'!AS$18, 'E2 Allocators'!$B$15:$W$15, 0),FALSE)*$G106), 0, VLOOKUP(VLOOKUP($A106, 'E4 TB Allocation Details'!$A$18:$L$214, MATCH("Customer ID", 'E4 TB Allocation Details'!$A$18:$L$18, 0),FALSE), 'E2 Allocators'!$B$15:$W$361, MATCH('O5 Details by Class &amp; Accounts'!AS$18, 'E2 Allocators'!$B$15:$W$15, 0),FALSE)*$G106)</f>
        <v>0</v>
      </c>
      <c r="AT106" s="1321">
        <f>IF(ISERROR(VLOOKUP(VLOOKUP($A106, 'E4 TB Allocation Details'!$A$18:$L$214, MATCH("Customer ID", 'E4 TB Allocation Details'!$A$18:$L$18, 0),FALSE), 'E2 Allocators'!$B$15:$W$361, MATCH('O5 Details by Class &amp; Accounts'!AT$18, 'E2 Allocators'!$B$15:$W$15, 0),FALSE)*$G106), 0, VLOOKUP(VLOOKUP($A106, 'E4 TB Allocation Details'!$A$18:$L$214, MATCH("Customer ID", 'E4 TB Allocation Details'!$A$18:$L$18, 0),FALSE), 'E2 Allocators'!$B$15:$W$361, MATCH('O5 Details by Class &amp; Accounts'!AT$18, 'E2 Allocators'!$B$15:$W$15, 0),FALSE)*$G106)</f>
        <v>0</v>
      </c>
      <c r="AU106" s="1321">
        <f>IF(ISERROR(VLOOKUP(VLOOKUP($A106, 'E4 TB Allocation Details'!$A$18:$L$214, MATCH("Customer ID", 'E4 TB Allocation Details'!$A$18:$L$18, 0),FALSE), 'E2 Allocators'!$B$15:$W$361, MATCH('O5 Details by Class &amp; Accounts'!AU$18, 'E2 Allocators'!$B$15:$W$15, 0),FALSE)*$G106), 0, VLOOKUP(VLOOKUP($A106, 'E4 TB Allocation Details'!$A$18:$L$214, MATCH("Customer ID", 'E4 TB Allocation Details'!$A$18:$L$18, 0),FALSE), 'E2 Allocators'!$B$15:$W$361, MATCH('O5 Details by Class &amp; Accounts'!AU$18, 'E2 Allocators'!$B$15:$W$15, 0),FALSE)*$G106)</f>
        <v>0</v>
      </c>
      <c r="AV106" s="1321">
        <f>IF(ISERROR(VLOOKUP(VLOOKUP($A106, 'E4 TB Allocation Details'!$A$18:$L$214, MATCH("Customer ID", 'E4 TB Allocation Details'!$A$18:$L$18, 0),FALSE), 'E2 Allocators'!$B$15:$W$361, MATCH('O5 Details by Class &amp; Accounts'!AV$18, 'E2 Allocators'!$B$15:$W$15, 0),FALSE)*$G106), 0, VLOOKUP(VLOOKUP($A106, 'E4 TB Allocation Details'!$A$18:$L$214, MATCH("Customer ID", 'E4 TB Allocation Details'!$A$18:$L$18, 0),FALSE), 'E2 Allocators'!$B$15:$W$361, MATCH('O5 Details by Class &amp; Accounts'!AV$18, 'E2 Allocators'!$B$15:$W$15, 0),FALSE)*$G106)</f>
        <v>0</v>
      </c>
      <c r="AW106" s="1321">
        <f>IF(ISERROR(VLOOKUP(VLOOKUP($A106, 'E4 TB Allocation Details'!$A$18:$L$214, MATCH("Customer ID", 'E4 TB Allocation Details'!$A$18:$L$18, 0),FALSE), 'E2 Allocators'!$B$15:$W$361, MATCH('O5 Details by Class &amp; Accounts'!AW$18, 'E2 Allocators'!$B$15:$W$15, 0),FALSE)*$G106), 0, VLOOKUP(VLOOKUP($A106, 'E4 TB Allocation Details'!$A$18:$L$214, MATCH("Customer ID", 'E4 TB Allocation Details'!$A$18:$L$18, 0),FALSE), 'E2 Allocators'!$B$15:$W$361, MATCH('O5 Details by Class &amp; Accounts'!AW$18, 'E2 Allocators'!$B$15:$W$15, 0),FALSE)*$G106)</f>
        <v>0</v>
      </c>
      <c r="AX106" s="1321">
        <f t="shared" si="22"/>
        <v>0</v>
      </c>
      <c r="AY106" s="1321">
        <f>IF(ISERROR(VLOOKUP(VLOOKUP($A106, 'E4 TB Allocation Details'!$A$18:$L$214, MATCH("Misc ID", 'E4 TB Allocation Details'!$A$18:$L$18, 0),FALSE), 'E2 Allocators'!$B$15:$W$361, MATCH('O5 Details by Class &amp; Accounts'!AY$18, 'E2 Allocators'!$B$15:$W$15, 0),FALSE)*$E106), 0, VLOOKUP(VLOOKUP($A106, 'E4 TB Allocation Details'!$A$18:$L$214, MATCH("Misc ID", 'E4 TB Allocation Details'!$A$18:$L$18, 0),FALSE), 'E2 Allocators'!$B$15:$W$361, MATCH('O5 Details by Class &amp; Accounts'!AY$18, 'E2 Allocators'!$B$15:$W$15, 0),FALSE)*$E106)</f>
        <v>0</v>
      </c>
      <c r="AZ106" s="1321">
        <f>IF(ISERROR(VLOOKUP(VLOOKUP($A106, 'E4 TB Allocation Details'!$A$18:$L$214, MATCH("Misc ID", 'E4 TB Allocation Details'!$A$18:$L$18, 0),FALSE), 'E2 Allocators'!$B$15:$W$361, MATCH('O5 Details by Class &amp; Accounts'!AZ$18, 'E2 Allocators'!$B$15:$W$15, 0),FALSE)*$E106), 0, VLOOKUP(VLOOKUP($A106, 'E4 TB Allocation Details'!$A$18:$L$214, MATCH("Misc ID", 'E4 TB Allocation Details'!$A$18:$L$18, 0),FALSE), 'E2 Allocators'!$B$15:$W$361, MATCH('O5 Details by Class &amp; Accounts'!AZ$18, 'E2 Allocators'!$B$15:$W$15, 0),FALSE)*$E106)</f>
        <v>0</v>
      </c>
      <c r="BA106" s="1321">
        <f>IF(ISERROR(VLOOKUP(VLOOKUP($A106, 'E4 TB Allocation Details'!$A$18:$L$214, MATCH("Misc ID", 'E4 TB Allocation Details'!$A$18:$L$18, 0),FALSE), 'E2 Allocators'!$B$15:$W$361, MATCH('O5 Details by Class &amp; Accounts'!BA$18, 'E2 Allocators'!$B$15:$W$15, 0),FALSE)*$E106), 0, VLOOKUP(VLOOKUP($A106, 'E4 TB Allocation Details'!$A$18:$L$214, MATCH("Misc ID", 'E4 TB Allocation Details'!$A$18:$L$18, 0),FALSE), 'E2 Allocators'!$B$15:$W$361, MATCH('O5 Details by Class &amp; Accounts'!BA$18, 'E2 Allocators'!$B$15:$W$15, 0),FALSE)*$E106)</f>
        <v>0</v>
      </c>
      <c r="BB106" s="1321">
        <f>IF(ISERROR(VLOOKUP(VLOOKUP($A106, 'E4 TB Allocation Details'!$A$18:$L$214, MATCH("Misc ID", 'E4 TB Allocation Details'!$A$18:$L$18, 0),FALSE), 'E2 Allocators'!$B$15:$W$361, MATCH('O5 Details by Class &amp; Accounts'!BB$18, 'E2 Allocators'!$B$15:$W$15, 0),FALSE)*$E106), 0, VLOOKUP(VLOOKUP($A106, 'E4 TB Allocation Details'!$A$18:$L$214, MATCH("Misc ID", 'E4 TB Allocation Details'!$A$18:$L$18, 0),FALSE), 'E2 Allocators'!$B$15:$W$361, MATCH('O5 Details by Class &amp; Accounts'!BB$18, 'E2 Allocators'!$B$15:$W$15, 0),FALSE)*$E106)</f>
        <v>0</v>
      </c>
      <c r="BC106" s="1321">
        <f>IF(ISERROR(VLOOKUP(VLOOKUP($A106, 'E4 TB Allocation Details'!$A$18:$L$214, MATCH("Misc ID", 'E4 TB Allocation Details'!$A$18:$L$18, 0),FALSE), 'E2 Allocators'!$B$15:$W$361, MATCH('O5 Details by Class &amp; Accounts'!BC$18, 'E2 Allocators'!$B$15:$W$15, 0),FALSE)*$E106), 0, VLOOKUP(VLOOKUP($A106, 'E4 TB Allocation Details'!$A$18:$L$214, MATCH("Misc ID", 'E4 TB Allocation Details'!$A$18:$L$18, 0),FALSE), 'E2 Allocators'!$B$15:$W$361, MATCH('O5 Details by Class &amp; Accounts'!BC$18, 'E2 Allocators'!$B$15:$W$15, 0),FALSE)*$E106)</f>
        <v>0</v>
      </c>
      <c r="BD106" s="1321">
        <f>IF(ISERROR(VLOOKUP(VLOOKUP($A106, 'E4 TB Allocation Details'!$A$18:$L$214, MATCH("Misc ID", 'E4 TB Allocation Details'!$A$18:$L$18, 0),FALSE), 'E2 Allocators'!$B$15:$W$361, MATCH('O5 Details by Class &amp; Accounts'!BD$18, 'E2 Allocators'!$B$15:$W$15, 0),FALSE)*$E106), 0, VLOOKUP(VLOOKUP($A106, 'E4 TB Allocation Details'!$A$18:$L$214, MATCH("Misc ID", 'E4 TB Allocation Details'!$A$18:$L$18, 0),FALSE), 'E2 Allocators'!$B$15:$W$361, MATCH('O5 Details by Class &amp; Accounts'!BD$18, 'E2 Allocators'!$B$15:$W$15, 0),FALSE)*$E106)</f>
        <v>0</v>
      </c>
      <c r="BE106" s="1321">
        <f>IF(ISERROR(VLOOKUP(VLOOKUP($A106, 'E4 TB Allocation Details'!$A$18:$L$214, MATCH("Misc ID", 'E4 TB Allocation Details'!$A$18:$L$18, 0),FALSE), 'E2 Allocators'!$B$15:$W$361, MATCH('O5 Details by Class &amp; Accounts'!BE$18, 'E2 Allocators'!$B$15:$W$15, 0),FALSE)*$E106), 0, VLOOKUP(VLOOKUP($A106, 'E4 TB Allocation Details'!$A$18:$L$214, MATCH("Misc ID", 'E4 TB Allocation Details'!$A$18:$L$18, 0),FALSE), 'E2 Allocators'!$B$15:$W$361, MATCH('O5 Details by Class &amp; Accounts'!BE$18, 'E2 Allocators'!$B$15:$W$15, 0),FALSE)*$E106)</f>
        <v>0</v>
      </c>
      <c r="BF106" s="1321">
        <f>IF(ISERROR(VLOOKUP(VLOOKUP($A106, 'E4 TB Allocation Details'!$A$18:$L$214, MATCH("Misc ID", 'E4 TB Allocation Details'!$A$18:$L$18, 0),FALSE), 'E2 Allocators'!$B$15:$W$361, MATCH('O5 Details by Class &amp; Accounts'!BF$18, 'E2 Allocators'!$B$15:$W$15, 0),FALSE)*$E106), 0, VLOOKUP(VLOOKUP($A106, 'E4 TB Allocation Details'!$A$18:$L$214, MATCH("Misc ID", 'E4 TB Allocation Details'!$A$18:$L$18, 0),FALSE), 'E2 Allocators'!$B$15:$W$361, MATCH('O5 Details by Class &amp; Accounts'!BF$18, 'E2 Allocators'!$B$15:$W$15, 0),FALSE)*$E106)</f>
        <v>0</v>
      </c>
      <c r="BG106" s="1321">
        <f>IF(ISERROR(VLOOKUP(VLOOKUP($A106, 'E4 TB Allocation Details'!$A$18:$L$214, MATCH("Misc ID", 'E4 TB Allocation Details'!$A$18:$L$18, 0),FALSE), 'E2 Allocators'!$B$15:$W$361, MATCH('O5 Details by Class &amp; Accounts'!BG$18, 'E2 Allocators'!$B$15:$W$15, 0),FALSE)*$E106), 0, VLOOKUP(VLOOKUP($A106, 'E4 TB Allocation Details'!$A$18:$L$214, MATCH("Misc ID", 'E4 TB Allocation Details'!$A$18:$L$18, 0),FALSE), 'E2 Allocators'!$B$15:$W$361, MATCH('O5 Details by Class &amp; Accounts'!BG$18, 'E2 Allocators'!$B$15:$W$15, 0),FALSE)*$E106)</f>
        <v>0</v>
      </c>
      <c r="BH106" s="1321">
        <f>IF(ISERROR(VLOOKUP(VLOOKUP($A106, 'E4 TB Allocation Details'!$A$18:$L$214, MATCH("Misc ID", 'E4 TB Allocation Details'!$A$18:$L$18, 0),FALSE), 'E2 Allocators'!$B$15:$W$361, MATCH('O5 Details by Class &amp; Accounts'!BH$18, 'E2 Allocators'!$B$15:$W$15, 0),FALSE)*$E106), 0, VLOOKUP(VLOOKUP($A106, 'E4 TB Allocation Details'!$A$18:$L$214, MATCH("Misc ID", 'E4 TB Allocation Details'!$A$18:$L$18, 0),FALSE), 'E2 Allocators'!$B$15:$W$361, MATCH('O5 Details by Class &amp; Accounts'!BH$18, 'E2 Allocators'!$B$15:$W$15, 0),FALSE)*$E106)</f>
        <v>0</v>
      </c>
      <c r="BI106" s="1321">
        <f>IF(ISERROR(VLOOKUP(VLOOKUP($A106, 'E4 TB Allocation Details'!$A$18:$L$214, MATCH("Misc ID", 'E4 TB Allocation Details'!$A$18:$L$18, 0),FALSE), 'E2 Allocators'!$B$15:$W$361, MATCH('O5 Details by Class &amp; Accounts'!BI$18, 'E2 Allocators'!$B$15:$W$15, 0),FALSE)*$E106), 0, VLOOKUP(VLOOKUP($A106, 'E4 TB Allocation Details'!$A$18:$L$214, MATCH("Misc ID", 'E4 TB Allocation Details'!$A$18:$L$18, 0),FALSE), 'E2 Allocators'!$B$15:$W$361, MATCH('O5 Details by Class &amp; Accounts'!BI$18, 'E2 Allocators'!$B$15:$W$15, 0),FALSE)*$E106)</f>
        <v>0</v>
      </c>
      <c r="BJ106" s="1321">
        <f>IF(ISERROR(VLOOKUP(VLOOKUP($A106, 'E4 TB Allocation Details'!$A$18:$L$214, MATCH("Misc ID", 'E4 TB Allocation Details'!$A$18:$L$18, 0),FALSE), 'E2 Allocators'!$B$15:$W$361, MATCH('O5 Details by Class &amp; Accounts'!BJ$18, 'E2 Allocators'!$B$15:$W$15, 0),FALSE)*$E106), 0, VLOOKUP(VLOOKUP($A106, 'E4 TB Allocation Details'!$A$18:$L$214, MATCH("Misc ID", 'E4 TB Allocation Details'!$A$18:$L$18, 0),FALSE), 'E2 Allocators'!$B$15:$W$361, MATCH('O5 Details by Class &amp; Accounts'!BJ$18, 'E2 Allocators'!$B$15:$W$15, 0),FALSE)*$E106)</f>
        <v>0</v>
      </c>
      <c r="BK106" s="1321">
        <f>IF(ISERROR(VLOOKUP(VLOOKUP($A106, 'E4 TB Allocation Details'!$A$18:$L$214, MATCH("Misc ID", 'E4 TB Allocation Details'!$A$18:$L$18, 0),FALSE), 'E2 Allocators'!$B$15:$W$361, MATCH('O5 Details by Class &amp; Accounts'!BK$18, 'E2 Allocators'!$B$15:$W$15, 0),FALSE)*$E106), 0, VLOOKUP(VLOOKUP($A106, 'E4 TB Allocation Details'!$A$18:$L$214, MATCH("Misc ID", 'E4 TB Allocation Details'!$A$18:$L$18, 0),FALSE), 'E2 Allocators'!$B$15:$W$361, MATCH('O5 Details by Class &amp; Accounts'!BK$18, 'E2 Allocators'!$B$15:$W$15, 0),FALSE)*$E106)</f>
        <v>0</v>
      </c>
      <c r="BL106" s="1321">
        <f>IF(ISERROR(VLOOKUP(VLOOKUP($A106, 'E4 TB Allocation Details'!$A$18:$L$214, MATCH("Misc ID", 'E4 TB Allocation Details'!$A$18:$L$18, 0),FALSE), 'E2 Allocators'!$B$15:$W$361, MATCH('O5 Details by Class &amp; Accounts'!BL$18, 'E2 Allocators'!$B$15:$W$15, 0),FALSE)*$E106), 0, VLOOKUP(VLOOKUP($A106, 'E4 TB Allocation Details'!$A$18:$L$214, MATCH("Misc ID", 'E4 TB Allocation Details'!$A$18:$L$18, 0),FALSE), 'E2 Allocators'!$B$15:$W$361, MATCH('O5 Details by Class &amp; Accounts'!BL$18, 'E2 Allocators'!$B$15:$W$15, 0),FALSE)*$E106)</f>
        <v>0</v>
      </c>
      <c r="BM106" s="1321">
        <f>IF(ISERROR(VLOOKUP(VLOOKUP($A106, 'E4 TB Allocation Details'!$A$18:$L$214, MATCH("Misc ID", 'E4 TB Allocation Details'!$A$18:$L$18, 0),FALSE), 'E2 Allocators'!$B$15:$W$361, MATCH('O5 Details by Class &amp; Accounts'!BM$18, 'E2 Allocators'!$B$15:$W$15, 0),FALSE)*$E106), 0, VLOOKUP(VLOOKUP($A106, 'E4 TB Allocation Details'!$A$18:$L$214, MATCH("Misc ID", 'E4 TB Allocation Details'!$A$18:$L$18, 0),FALSE), 'E2 Allocators'!$B$15:$W$361, MATCH('O5 Details by Class &amp; Accounts'!BM$18, 'E2 Allocators'!$B$15:$W$15, 0),FALSE)*$E106)</f>
        <v>0</v>
      </c>
      <c r="BN106" s="1321">
        <f>IF(ISERROR(VLOOKUP(VLOOKUP($A106, 'E4 TB Allocation Details'!$A$18:$L$214, MATCH("Misc ID", 'E4 TB Allocation Details'!$A$18:$L$18, 0),FALSE), 'E2 Allocators'!$B$15:$W$361, MATCH('O5 Details by Class &amp; Accounts'!BN$18, 'E2 Allocators'!$B$15:$W$15, 0),FALSE)*$E106), 0, VLOOKUP(VLOOKUP($A106, 'E4 TB Allocation Details'!$A$18:$L$214, MATCH("Misc ID", 'E4 TB Allocation Details'!$A$18:$L$18, 0),FALSE), 'E2 Allocators'!$B$15:$W$361, MATCH('O5 Details by Class &amp; Accounts'!BN$18, 'E2 Allocators'!$B$15:$W$15, 0),FALSE)*$E106)</f>
        <v>0</v>
      </c>
      <c r="BO106" s="1321">
        <f>IF(ISERROR(VLOOKUP(VLOOKUP($A106, 'E4 TB Allocation Details'!$A$18:$L$214, MATCH("Misc ID", 'E4 TB Allocation Details'!$A$18:$L$18, 0),FALSE), 'E2 Allocators'!$B$15:$W$361, MATCH('O5 Details by Class &amp; Accounts'!BO$18, 'E2 Allocators'!$B$15:$W$15, 0),FALSE)*$E106), 0, VLOOKUP(VLOOKUP($A106, 'E4 TB Allocation Details'!$A$18:$L$214, MATCH("Misc ID", 'E4 TB Allocation Details'!$A$18:$L$18, 0),FALSE), 'E2 Allocators'!$B$15:$W$361, MATCH('O5 Details by Class &amp; Accounts'!BO$18, 'E2 Allocators'!$B$15:$W$15, 0),FALSE)*$E106)</f>
        <v>0</v>
      </c>
      <c r="BP106" s="1321">
        <f>IF(ISERROR(VLOOKUP(VLOOKUP($A106, 'E4 TB Allocation Details'!$A$18:$L$214, MATCH("Misc ID", 'E4 TB Allocation Details'!$A$18:$L$18, 0),FALSE), 'E2 Allocators'!$B$15:$W$361, MATCH('O5 Details by Class &amp; Accounts'!BP$18, 'E2 Allocators'!$B$15:$W$15, 0),FALSE)*$E106), 0, VLOOKUP(VLOOKUP($A106, 'E4 TB Allocation Details'!$A$18:$L$214, MATCH("Misc ID", 'E4 TB Allocation Details'!$A$18:$L$18, 0),FALSE), 'E2 Allocators'!$B$15:$W$361, MATCH('O5 Details by Class &amp; Accounts'!BP$18, 'E2 Allocators'!$B$15:$W$15, 0),FALSE)*$E106)</f>
        <v>0</v>
      </c>
      <c r="BQ106" s="1321">
        <f>IF(ISERROR(VLOOKUP(VLOOKUP($A106, 'E4 TB Allocation Details'!$A$18:$L$214, MATCH("Misc ID", 'E4 TB Allocation Details'!$A$18:$L$18, 0),FALSE), 'E2 Allocators'!$B$15:$W$361, MATCH('O5 Details by Class &amp; Accounts'!BQ$18, 'E2 Allocators'!$B$15:$W$15, 0),FALSE)*$E106), 0, VLOOKUP(VLOOKUP($A106, 'E4 TB Allocation Details'!$A$18:$L$214, MATCH("Misc ID", 'E4 TB Allocation Details'!$A$18:$L$18, 0),FALSE), 'E2 Allocators'!$B$15:$W$361, MATCH('O5 Details by Class &amp; Accounts'!BQ$18, 'E2 Allocators'!$B$15:$W$15, 0),FALSE)*$E106)</f>
        <v>0</v>
      </c>
      <c r="BR106" s="1321">
        <f>IF(ISERROR(VLOOKUP(VLOOKUP($A106, 'E4 TB Allocation Details'!$A$18:$L$214, MATCH("Misc ID", 'E4 TB Allocation Details'!$A$18:$L$18, 0),FALSE), 'E2 Allocators'!$B$15:$W$361, MATCH('O5 Details by Class &amp; Accounts'!BR$18, 'E2 Allocators'!$B$15:$W$15, 0),FALSE)*$E106), 0, VLOOKUP(VLOOKUP($A106, 'E4 TB Allocation Details'!$A$18:$L$214, MATCH("Misc ID", 'E4 TB Allocation Details'!$A$18:$L$18, 0),FALSE), 'E2 Allocators'!$B$15:$W$361, MATCH('O5 Details by Class &amp; Accounts'!BR$18, 'E2 Allocators'!$B$15:$W$15, 0),FALSE)*$E106)</f>
        <v>0</v>
      </c>
      <c r="BS106" s="1321">
        <f t="shared" si="23"/>
        <v>0</v>
      </c>
      <c r="BT106" s="1321">
        <f>IF(ISERROR(VLOOKUP(VLOOKUP($A106, 'E4 TB Allocation Details'!$A$18:$L$214, MATCH("A &amp; G ID", 'E4 TB Allocation Details'!$A$18:$L$18, 0),FALSE), 'E2 Allocators'!$B$15:$W$361, MATCH('O5 Details by Class &amp; Accounts'!BT$18, 'E2 Allocators'!$B$15:$W$15, 0),FALSE)*$E106), 0, VLOOKUP(VLOOKUP($A106, 'E4 TB Allocation Details'!$A$18:$L$214, MATCH("A &amp; G ID", 'E4 TB Allocation Details'!$A$18:$L$18, 0),FALSE), 'E2 Allocators'!$B$15:$W$361, MATCH('O5 Details by Class &amp; Accounts'!BT$18, 'E2 Allocators'!$B$15:$W$15, 0),FALSE)*$E106)</f>
        <v>0</v>
      </c>
      <c r="BU106" s="1321">
        <f>IF(ISERROR(VLOOKUP(VLOOKUP($A106, 'E4 TB Allocation Details'!$A$18:$L$214, MATCH("A &amp; G ID", 'E4 TB Allocation Details'!$A$18:$L$18, 0),FALSE), 'E2 Allocators'!$B$15:$W$361, MATCH('O5 Details by Class &amp; Accounts'!BU$18, 'E2 Allocators'!$B$15:$W$15, 0),FALSE)*$E106), 0, VLOOKUP(VLOOKUP($A106, 'E4 TB Allocation Details'!$A$18:$L$214, MATCH("A &amp; G ID", 'E4 TB Allocation Details'!$A$18:$L$18, 0),FALSE), 'E2 Allocators'!$B$15:$W$361, MATCH('O5 Details by Class &amp; Accounts'!BU$18, 'E2 Allocators'!$B$15:$W$15, 0),FALSE)*$E106)</f>
        <v>0</v>
      </c>
      <c r="BV106" s="1321">
        <f>IF(ISERROR(VLOOKUP(VLOOKUP($A106, 'E4 TB Allocation Details'!$A$18:$L$214, MATCH("A &amp; G ID", 'E4 TB Allocation Details'!$A$18:$L$18, 0),FALSE), 'E2 Allocators'!$B$15:$W$361, MATCH('O5 Details by Class &amp; Accounts'!BV$18, 'E2 Allocators'!$B$15:$W$15, 0),FALSE)*$E106), 0, VLOOKUP(VLOOKUP($A106, 'E4 TB Allocation Details'!$A$18:$L$214, MATCH("A &amp; G ID", 'E4 TB Allocation Details'!$A$18:$L$18, 0),FALSE), 'E2 Allocators'!$B$15:$W$361, MATCH('O5 Details by Class &amp; Accounts'!BV$18, 'E2 Allocators'!$B$15:$W$15, 0),FALSE)*$E106)</f>
        <v>0</v>
      </c>
      <c r="BW106" s="1321">
        <f>IF(ISERROR(VLOOKUP(VLOOKUP($A106, 'E4 TB Allocation Details'!$A$18:$L$214, MATCH("A &amp; G ID", 'E4 TB Allocation Details'!$A$18:$L$18, 0),FALSE), 'E2 Allocators'!$B$15:$W$361, MATCH('O5 Details by Class &amp; Accounts'!BW$18, 'E2 Allocators'!$B$15:$W$15, 0),FALSE)*$E106), 0, VLOOKUP(VLOOKUP($A106, 'E4 TB Allocation Details'!$A$18:$L$214, MATCH("A &amp; G ID", 'E4 TB Allocation Details'!$A$18:$L$18, 0),FALSE), 'E2 Allocators'!$B$15:$W$361, MATCH('O5 Details by Class &amp; Accounts'!BW$18, 'E2 Allocators'!$B$15:$W$15, 0),FALSE)*$E106)</f>
        <v>0</v>
      </c>
      <c r="BX106" s="1321">
        <f>IF(ISERROR(VLOOKUP(VLOOKUP($A106, 'E4 TB Allocation Details'!$A$18:$L$214, MATCH("A &amp; G ID", 'E4 TB Allocation Details'!$A$18:$L$18, 0),FALSE), 'E2 Allocators'!$B$15:$W$361, MATCH('O5 Details by Class &amp; Accounts'!BX$18, 'E2 Allocators'!$B$15:$W$15, 0),FALSE)*$E106), 0, VLOOKUP(VLOOKUP($A106, 'E4 TB Allocation Details'!$A$18:$L$214, MATCH("A &amp; G ID", 'E4 TB Allocation Details'!$A$18:$L$18, 0),FALSE), 'E2 Allocators'!$B$15:$W$361, MATCH('O5 Details by Class &amp; Accounts'!BX$18, 'E2 Allocators'!$B$15:$W$15, 0),FALSE)*$E106)</f>
        <v>0</v>
      </c>
      <c r="BY106" s="1321">
        <f>IF(ISERROR(VLOOKUP(VLOOKUP($A106, 'E4 TB Allocation Details'!$A$18:$L$214, MATCH("A &amp; G ID", 'E4 TB Allocation Details'!$A$18:$L$18, 0),FALSE), 'E2 Allocators'!$B$15:$W$361, MATCH('O5 Details by Class &amp; Accounts'!BY$18, 'E2 Allocators'!$B$15:$W$15, 0),FALSE)*$E106), 0, VLOOKUP(VLOOKUP($A106, 'E4 TB Allocation Details'!$A$18:$L$214, MATCH("A &amp; G ID", 'E4 TB Allocation Details'!$A$18:$L$18, 0),FALSE), 'E2 Allocators'!$B$15:$W$361, MATCH('O5 Details by Class &amp; Accounts'!BY$18, 'E2 Allocators'!$B$15:$W$15, 0),FALSE)*$E106)</f>
        <v>0</v>
      </c>
      <c r="BZ106" s="1321">
        <f>IF(ISERROR(VLOOKUP(VLOOKUP($A106, 'E4 TB Allocation Details'!$A$18:$L$214, MATCH("A &amp; G ID", 'E4 TB Allocation Details'!$A$18:$L$18, 0),FALSE), 'E2 Allocators'!$B$15:$W$361, MATCH('O5 Details by Class &amp; Accounts'!BZ$18, 'E2 Allocators'!$B$15:$W$15, 0),FALSE)*$E106), 0, VLOOKUP(VLOOKUP($A106, 'E4 TB Allocation Details'!$A$18:$L$214, MATCH("A &amp; G ID", 'E4 TB Allocation Details'!$A$18:$L$18, 0),FALSE), 'E2 Allocators'!$B$15:$W$361, MATCH('O5 Details by Class &amp; Accounts'!BZ$18, 'E2 Allocators'!$B$15:$W$15, 0),FALSE)*$E106)</f>
        <v>0</v>
      </c>
      <c r="CA106" s="1321">
        <f>IF(ISERROR(VLOOKUP(VLOOKUP($A106, 'E4 TB Allocation Details'!$A$18:$L$214, MATCH("A &amp; G ID", 'E4 TB Allocation Details'!$A$18:$L$18, 0),FALSE), 'E2 Allocators'!$B$15:$W$361, MATCH('O5 Details by Class &amp; Accounts'!CA$18, 'E2 Allocators'!$B$15:$W$15, 0),FALSE)*$E106), 0, VLOOKUP(VLOOKUP($A106, 'E4 TB Allocation Details'!$A$18:$L$214, MATCH("A &amp; G ID", 'E4 TB Allocation Details'!$A$18:$L$18, 0),FALSE), 'E2 Allocators'!$B$15:$W$361, MATCH('O5 Details by Class &amp; Accounts'!CA$18, 'E2 Allocators'!$B$15:$W$15, 0),FALSE)*$E106)</f>
        <v>0</v>
      </c>
      <c r="CB106" s="1321">
        <f>IF(ISERROR(VLOOKUP(VLOOKUP($A106, 'E4 TB Allocation Details'!$A$18:$L$214, MATCH("A &amp; G ID", 'E4 TB Allocation Details'!$A$18:$L$18, 0),FALSE), 'E2 Allocators'!$B$15:$W$361, MATCH('O5 Details by Class &amp; Accounts'!CB$18, 'E2 Allocators'!$B$15:$W$15, 0),FALSE)*$E106), 0, VLOOKUP(VLOOKUP($A106, 'E4 TB Allocation Details'!$A$18:$L$214, MATCH("A &amp; G ID", 'E4 TB Allocation Details'!$A$18:$L$18, 0),FALSE), 'E2 Allocators'!$B$15:$W$361, MATCH('O5 Details by Class &amp; Accounts'!CB$18, 'E2 Allocators'!$B$15:$W$15, 0),FALSE)*$E106)</f>
        <v>0</v>
      </c>
      <c r="CC106" s="1321">
        <f>IF(ISERROR(VLOOKUP(VLOOKUP($A106, 'E4 TB Allocation Details'!$A$18:$L$214, MATCH("A &amp; G ID", 'E4 TB Allocation Details'!$A$18:$L$18, 0),FALSE), 'E2 Allocators'!$B$15:$W$361, MATCH('O5 Details by Class &amp; Accounts'!CC$18, 'E2 Allocators'!$B$15:$W$15, 0),FALSE)*$E106), 0, VLOOKUP(VLOOKUP($A106, 'E4 TB Allocation Details'!$A$18:$L$214, MATCH("A &amp; G ID", 'E4 TB Allocation Details'!$A$18:$L$18, 0),FALSE), 'E2 Allocators'!$B$15:$W$361, MATCH('O5 Details by Class &amp; Accounts'!CC$18, 'E2 Allocators'!$B$15:$W$15, 0),FALSE)*$E106)</f>
        <v>0</v>
      </c>
      <c r="CD106" s="1321">
        <f>IF(ISERROR(VLOOKUP(VLOOKUP($A106, 'E4 TB Allocation Details'!$A$18:$L$214, MATCH("A &amp; G ID", 'E4 TB Allocation Details'!$A$18:$L$18, 0),FALSE), 'E2 Allocators'!$B$15:$W$361, MATCH('O5 Details by Class &amp; Accounts'!CD$18, 'E2 Allocators'!$B$15:$W$15, 0),FALSE)*$E106), 0, VLOOKUP(VLOOKUP($A106, 'E4 TB Allocation Details'!$A$18:$L$214, MATCH("A &amp; G ID", 'E4 TB Allocation Details'!$A$18:$L$18, 0),FALSE), 'E2 Allocators'!$B$15:$W$361, MATCH('O5 Details by Class &amp; Accounts'!CD$18, 'E2 Allocators'!$B$15:$W$15, 0),FALSE)*$E106)</f>
        <v>0</v>
      </c>
      <c r="CE106" s="1321">
        <f>IF(ISERROR(VLOOKUP(VLOOKUP($A106, 'E4 TB Allocation Details'!$A$18:$L$214, MATCH("A &amp; G ID", 'E4 TB Allocation Details'!$A$18:$L$18, 0),FALSE), 'E2 Allocators'!$B$15:$W$361, MATCH('O5 Details by Class &amp; Accounts'!CE$18, 'E2 Allocators'!$B$15:$W$15, 0),FALSE)*$E106), 0, VLOOKUP(VLOOKUP($A106, 'E4 TB Allocation Details'!$A$18:$L$214, MATCH("A &amp; G ID", 'E4 TB Allocation Details'!$A$18:$L$18, 0),FALSE), 'E2 Allocators'!$B$15:$W$361, MATCH('O5 Details by Class &amp; Accounts'!CE$18, 'E2 Allocators'!$B$15:$W$15, 0),FALSE)*$E106)</f>
        <v>0</v>
      </c>
      <c r="CF106" s="1321">
        <f>IF(ISERROR(VLOOKUP(VLOOKUP($A106, 'E4 TB Allocation Details'!$A$18:$L$214, MATCH("A &amp; G ID", 'E4 TB Allocation Details'!$A$18:$L$18, 0),FALSE), 'E2 Allocators'!$B$15:$W$361, MATCH('O5 Details by Class &amp; Accounts'!CF$18, 'E2 Allocators'!$B$15:$W$15, 0),FALSE)*$E106), 0, VLOOKUP(VLOOKUP($A106, 'E4 TB Allocation Details'!$A$18:$L$214, MATCH("A &amp; G ID", 'E4 TB Allocation Details'!$A$18:$L$18, 0),FALSE), 'E2 Allocators'!$B$15:$W$361, MATCH('O5 Details by Class &amp; Accounts'!CF$18, 'E2 Allocators'!$B$15:$W$15, 0),FALSE)*$E106)</f>
        <v>0</v>
      </c>
      <c r="CG106" s="1321">
        <f>IF(ISERROR(VLOOKUP(VLOOKUP($A106, 'E4 TB Allocation Details'!$A$18:$L$214, MATCH("A &amp; G ID", 'E4 TB Allocation Details'!$A$18:$L$18, 0),FALSE), 'E2 Allocators'!$B$15:$W$361, MATCH('O5 Details by Class &amp; Accounts'!CG$18, 'E2 Allocators'!$B$15:$W$15, 0),FALSE)*$E106), 0, VLOOKUP(VLOOKUP($A106, 'E4 TB Allocation Details'!$A$18:$L$214, MATCH("A &amp; G ID", 'E4 TB Allocation Details'!$A$18:$L$18, 0),FALSE), 'E2 Allocators'!$B$15:$W$361, MATCH('O5 Details by Class &amp; Accounts'!CG$18, 'E2 Allocators'!$B$15:$W$15, 0),FALSE)*$E106)</f>
        <v>0</v>
      </c>
      <c r="CH106" s="1321">
        <f>IF(ISERROR(VLOOKUP(VLOOKUP($A106, 'E4 TB Allocation Details'!$A$18:$L$214, MATCH("A &amp; G ID", 'E4 TB Allocation Details'!$A$18:$L$18, 0),FALSE), 'E2 Allocators'!$B$15:$W$361, MATCH('O5 Details by Class &amp; Accounts'!CH$18, 'E2 Allocators'!$B$15:$W$15, 0),FALSE)*$E106), 0, VLOOKUP(VLOOKUP($A106, 'E4 TB Allocation Details'!$A$18:$L$214, MATCH("A &amp; G ID", 'E4 TB Allocation Details'!$A$18:$L$18, 0),FALSE), 'E2 Allocators'!$B$15:$W$361, MATCH('O5 Details by Class &amp; Accounts'!CH$18, 'E2 Allocators'!$B$15:$W$15, 0),FALSE)*$E106)</f>
        <v>0</v>
      </c>
      <c r="CI106" s="1321">
        <f>IF(ISERROR(VLOOKUP(VLOOKUP($A106, 'E4 TB Allocation Details'!$A$18:$L$214, MATCH("A &amp; G ID", 'E4 TB Allocation Details'!$A$18:$L$18, 0),FALSE), 'E2 Allocators'!$B$15:$W$361, MATCH('O5 Details by Class &amp; Accounts'!CI$18, 'E2 Allocators'!$B$15:$W$15, 0),FALSE)*$E106), 0, VLOOKUP(VLOOKUP($A106, 'E4 TB Allocation Details'!$A$18:$L$214, MATCH("A &amp; G ID", 'E4 TB Allocation Details'!$A$18:$L$18, 0),FALSE), 'E2 Allocators'!$B$15:$W$361, MATCH('O5 Details by Class &amp; Accounts'!CI$18, 'E2 Allocators'!$B$15:$W$15, 0),FALSE)*$E106)</f>
        <v>0</v>
      </c>
      <c r="CJ106" s="1321">
        <f>IF(ISERROR(VLOOKUP(VLOOKUP($A106, 'E4 TB Allocation Details'!$A$18:$L$214, MATCH("A &amp; G ID", 'E4 TB Allocation Details'!$A$18:$L$18, 0),FALSE), 'E2 Allocators'!$B$15:$W$361, MATCH('O5 Details by Class &amp; Accounts'!CJ$18, 'E2 Allocators'!$B$15:$W$15, 0),FALSE)*$E106), 0, VLOOKUP(VLOOKUP($A106, 'E4 TB Allocation Details'!$A$18:$L$214, MATCH("A &amp; G ID", 'E4 TB Allocation Details'!$A$18:$L$18, 0),FALSE), 'E2 Allocators'!$B$15:$W$361, MATCH('O5 Details by Class &amp; Accounts'!CJ$18, 'E2 Allocators'!$B$15:$W$15, 0),FALSE)*$E106)</f>
        <v>0</v>
      </c>
      <c r="CK106" s="1321">
        <f>IF(ISERROR(VLOOKUP(VLOOKUP($A106, 'E4 TB Allocation Details'!$A$18:$L$214, MATCH("A &amp; G ID", 'E4 TB Allocation Details'!$A$18:$L$18, 0),FALSE), 'E2 Allocators'!$B$15:$W$361, MATCH('O5 Details by Class &amp; Accounts'!CK$18, 'E2 Allocators'!$B$15:$W$15, 0),FALSE)*$E106), 0, VLOOKUP(VLOOKUP($A106, 'E4 TB Allocation Details'!$A$18:$L$214, MATCH("A &amp; G ID", 'E4 TB Allocation Details'!$A$18:$L$18, 0),FALSE), 'E2 Allocators'!$B$15:$W$361, MATCH('O5 Details by Class &amp; Accounts'!CK$18, 'E2 Allocators'!$B$15:$W$15, 0),FALSE)*$E106)</f>
        <v>0</v>
      </c>
      <c r="CL106" s="1321">
        <f>IF(ISERROR(VLOOKUP(VLOOKUP($A106, 'E4 TB Allocation Details'!$A$18:$L$214, MATCH("A &amp; G ID", 'E4 TB Allocation Details'!$A$18:$L$18, 0),FALSE), 'E2 Allocators'!$B$15:$W$361, MATCH('O5 Details by Class &amp; Accounts'!CL$18, 'E2 Allocators'!$B$15:$W$15, 0),FALSE)*$E106), 0, VLOOKUP(VLOOKUP($A106, 'E4 TB Allocation Details'!$A$18:$L$214, MATCH("A &amp; G ID", 'E4 TB Allocation Details'!$A$18:$L$18, 0),FALSE), 'E2 Allocators'!$B$15:$W$361, MATCH('O5 Details by Class &amp; Accounts'!CL$18, 'E2 Allocators'!$B$15:$W$15, 0),FALSE)*$E106)</f>
        <v>0</v>
      </c>
      <c r="CM106" s="1321">
        <f>IF(ISERROR(VLOOKUP(VLOOKUP($A106, 'E4 TB Allocation Details'!$A$18:$L$214, MATCH("A &amp; G ID", 'E4 TB Allocation Details'!$A$18:$L$18, 0),FALSE), 'E2 Allocators'!$B$15:$W$361, MATCH('O5 Details by Class &amp; Accounts'!CM$18, 'E2 Allocators'!$B$15:$W$15, 0),FALSE)*$E106), 0, VLOOKUP(VLOOKUP($A106, 'E4 TB Allocation Details'!$A$18:$L$214, MATCH("A &amp; G ID", 'E4 TB Allocation Details'!$A$18:$L$18, 0),FALSE), 'E2 Allocators'!$B$15:$W$361, MATCH('O5 Details by Class &amp; Accounts'!CM$18, 'E2 Allocators'!$B$15:$W$15, 0),FALSE)*$E106)</f>
        <v>0</v>
      </c>
      <c r="CN106" s="1321">
        <f t="shared" si="24"/>
        <v>0</v>
      </c>
      <c r="CO106" s="1650">
        <f t="shared" si="25"/>
        <v>0</v>
      </c>
      <c r="CQ106" s="1898" t="s">
        <v>1195</v>
      </c>
    </row>
    <row r="107" spans="1:95" s="64" customFormat="1" ht="25.5">
      <c r="A107" s="1092">
        <v>4340</v>
      </c>
      <c r="B107" s="1093" t="s">
        <v>1405</v>
      </c>
      <c r="C107" s="1647">
        <f>IF(ISERROR(VLOOKUP($A107,'I3 TB Data'!$A$19:$H$484,MATCH('O5 Details by Class &amp; Accounts'!$C$18, 'I3 TB Data'!$A$19:$H$19,0),0)), 0, VLOOKUP($A107,'I3 TB Data'!$A$19:$H$484,MATCH('O5 Details by Class &amp; Accounts'!$C$18,'I3 TB Data'!$A$19:$H$19,0),0))</f>
        <v>0</v>
      </c>
      <c r="D107" s="1648"/>
      <c r="E107" s="1647">
        <f t="shared" si="17"/>
        <v>0</v>
      </c>
      <c r="F107" s="1649">
        <f>IF(ISERROR(VLOOKUP($A107, 'E1 Categorization'!A33:E124, MATCH("Customer Component", 'E1 Categorization'!$A$33:$E$33,0), 0)), 0, IF(VLOOKUP($A107, 'E1 Categorization'!A33:E124, MATCH("Customer Component", 'E1 Categorization'!$A$33:$E$33,0), 0)=0, 'O5 Details by Class &amp; Accounts'!$E107, IF(AND(VLOOKUP($A107, 'E1 Categorization'!A33:E124, MATCH("Customer Component", 'E1 Categorization'!$A$33:$E$33,0), 0) &gt;0, VLOOKUP($A107, 'E1 Categorization'!A33:E124, MATCH("Customer Component", 'E1 Categorization'!$A$33:$E$33,0), 0)&lt;1), 'O5 Details by Class &amp; Accounts'!$E107*(1-VLOOKUP($A107, 'E1 Categorization'!A33:E124, MATCH("Customer Component", 'E1 Categorization'!$A$33:$E$33,0), 0)), 0)))</f>
        <v>0</v>
      </c>
      <c r="G107" s="1649">
        <f>IF(ISERROR(VLOOKUP($A107, 'E1 Categorization'!A33:E124, MATCH("Customer Component", 'E1 Categorization'!$A$33:$E$33,0), 0)),0, IF(VLOOKUP($A107, 'E1 Categorization'!A33:E124, MATCH("Customer Component", 'E1 Categorization'!$A$33:$E$33,0), 0)=0, 0, IF(AND(VLOOKUP($A107, 'E1 Categorization'!A33:E124, MATCH("Customer Component", 'E1 Categorization'!$A$33:$E$33,0), 0) &gt;0, VLOOKUP($A107, 'E1 Categorization'!A33:E124, MATCH("Customer Component", 'E1 Categorization'!$A$33:$E$33,0), 0)&lt;1), 'O5 Details by Class &amp; Accounts'!$E107*(VLOOKUP($A107, 'E1 Categorization'!A33:E124, MATCH("Customer Component", 'E1 Categorization'!$A$33:$E$33,0), 0)), 'O5 Details by Class &amp; Accounts'!$E107)))</f>
        <v>0</v>
      </c>
      <c r="H107" s="1321">
        <f t="shared" si="20"/>
        <v>0</v>
      </c>
      <c r="I107" s="1321">
        <f>IF(ISERROR(VLOOKUP(VLOOKUP($A107, 'E4 TB Allocation Details'!$A$18:$L$214, MATCH("Demand ID", 'E4 TB Allocation Details'!$A$18:$L$18, 0),FALSE), 'E2 Allocators'!$B$15:$W$361, MATCH('O5 Details by Class &amp; Accounts'!I$18, 'E2 Allocators'!$B$15:$W$15, 0),FALSE)*$F107), 0, VLOOKUP(VLOOKUP($A107, 'E4 TB Allocation Details'!$A$18:$L$214, MATCH("Demand ID", 'E4 TB Allocation Details'!$A$18:$L$18, 0),FALSE), 'E2 Allocators'!$B$15:$W$361, MATCH('O5 Details by Class &amp; Accounts'!I$18, 'E2 Allocators'!$B$15:$W$15, 0),FALSE)*$F107)</f>
        <v>0</v>
      </c>
      <c r="J107" s="1321">
        <f>IF(ISERROR(VLOOKUP(VLOOKUP($A107, 'E4 TB Allocation Details'!$A$18:$L$214, MATCH("Demand ID", 'E4 TB Allocation Details'!$A$18:$L$18, 0),FALSE), 'E2 Allocators'!$B$15:$W$361, MATCH('O5 Details by Class &amp; Accounts'!J$18, 'E2 Allocators'!$B$15:$W$15, 0),FALSE)*$F107), 0, VLOOKUP(VLOOKUP($A107, 'E4 TB Allocation Details'!$A$18:$L$214, MATCH("Demand ID", 'E4 TB Allocation Details'!$A$18:$L$18, 0),FALSE), 'E2 Allocators'!$B$15:$W$361, MATCH('O5 Details by Class &amp; Accounts'!J$18, 'E2 Allocators'!$B$15:$W$15, 0),FALSE)*$F107)</f>
        <v>0</v>
      </c>
      <c r="K107" s="1321">
        <f>IF(ISERROR(VLOOKUP(VLOOKUP($A107, 'E4 TB Allocation Details'!$A$18:$L$214, MATCH("Demand ID", 'E4 TB Allocation Details'!$A$18:$L$18, 0),FALSE), 'E2 Allocators'!$B$15:$W$361, MATCH('O5 Details by Class &amp; Accounts'!K$18, 'E2 Allocators'!$B$15:$W$15, 0),FALSE)*$F107), 0, VLOOKUP(VLOOKUP($A107, 'E4 TB Allocation Details'!$A$18:$L$214, MATCH("Demand ID", 'E4 TB Allocation Details'!$A$18:$L$18, 0),FALSE), 'E2 Allocators'!$B$15:$W$361, MATCH('O5 Details by Class &amp; Accounts'!K$18, 'E2 Allocators'!$B$15:$W$15, 0),FALSE)*$F107)</f>
        <v>0</v>
      </c>
      <c r="L107" s="1321">
        <f>IF(ISERROR(VLOOKUP(VLOOKUP($A107, 'E4 TB Allocation Details'!$A$18:$L$214, MATCH("Demand ID", 'E4 TB Allocation Details'!$A$18:$L$18, 0),FALSE), 'E2 Allocators'!$B$15:$W$361, MATCH('O5 Details by Class &amp; Accounts'!L$18, 'E2 Allocators'!$B$15:$W$15, 0),FALSE)*$F107), 0, VLOOKUP(VLOOKUP($A107, 'E4 TB Allocation Details'!$A$18:$L$214, MATCH("Demand ID", 'E4 TB Allocation Details'!$A$18:$L$18, 0),FALSE), 'E2 Allocators'!$B$15:$W$361, MATCH('O5 Details by Class &amp; Accounts'!L$18, 'E2 Allocators'!$B$15:$W$15, 0),FALSE)*$F107)</f>
        <v>0</v>
      </c>
      <c r="M107" s="1321">
        <f>IF(ISERROR(VLOOKUP(VLOOKUP($A107, 'E4 TB Allocation Details'!$A$18:$L$214, MATCH("Demand ID", 'E4 TB Allocation Details'!$A$18:$L$18, 0),FALSE), 'E2 Allocators'!$B$15:$W$361, MATCH('O5 Details by Class &amp; Accounts'!M$18, 'E2 Allocators'!$B$15:$W$15, 0),FALSE)*$F107), 0, VLOOKUP(VLOOKUP($A107, 'E4 TB Allocation Details'!$A$18:$L$214, MATCH("Demand ID", 'E4 TB Allocation Details'!$A$18:$L$18, 0),FALSE), 'E2 Allocators'!$B$15:$W$361, MATCH('O5 Details by Class &amp; Accounts'!M$18, 'E2 Allocators'!$B$15:$W$15, 0),FALSE)*$F107)</f>
        <v>0</v>
      </c>
      <c r="N107" s="1321">
        <f>IF(ISERROR(VLOOKUP(VLOOKUP($A107, 'E4 TB Allocation Details'!$A$18:$L$214, MATCH("Demand ID", 'E4 TB Allocation Details'!$A$18:$L$18, 0),FALSE), 'E2 Allocators'!$B$15:$W$361, MATCH('O5 Details by Class &amp; Accounts'!N$18, 'E2 Allocators'!$B$15:$W$15, 0),FALSE)*$F107), 0, VLOOKUP(VLOOKUP($A107, 'E4 TB Allocation Details'!$A$18:$L$214, MATCH("Demand ID", 'E4 TB Allocation Details'!$A$18:$L$18, 0),FALSE), 'E2 Allocators'!$B$15:$W$361, MATCH('O5 Details by Class &amp; Accounts'!N$18, 'E2 Allocators'!$B$15:$W$15, 0),FALSE)*$F107)</f>
        <v>0</v>
      </c>
      <c r="O107" s="1321">
        <f>IF(ISERROR(VLOOKUP(VLOOKUP($A107, 'E4 TB Allocation Details'!$A$18:$L$214, MATCH("Demand ID", 'E4 TB Allocation Details'!$A$18:$L$18, 0),FALSE), 'E2 Allocators'!$B$15:$W$361, MATCH('O5 Details by Class &amp; Accounts'!O$18, 'E2 Allocators'!$B$15:$W$15, 0),FALSE)*$F107), 0, VLOOKUP(VLOOKUP($A107, 'E4 TB Allocation Details'!$A$18:$L$214, MATCH("Demand ID", 'E4 TB Allocation Details'!$A$18:$L$18, 0),FALSE), 'E2 Allocators'!$B$15:$W$361, MATCH('O5 Details by Class &amp; Accounts'!O$18, 'E2 Allocators'!$B$15:$W$15, 0),FALSE)*$F107)</f>
        <v>0</v>
      </c>
      <c r="P107" s="1321">
        <f>IF(ISERROR(VLOOKUP(VLOOKUP($A107, 'E4 TB Allocation Details'!$A$18:$L$214, MATCH("Demand ID", 'E4 TB Allocation Details'!$A$18:$L$18, 0),FALSE), 'E2 Allocators'!$B$15:$W$361, MATCH('O5 Details by Class &amp; Accounts'!P$18, 'E2 Allocators'!$B$15:$W$15, 0),FALSE)*$F107), 0, VLOOKUP(VLOOKUP($A107, 'E4 TB Allocation Details'!$A$18:$L$214, MATCH("Demand ID", 'E4 TB Allocation Details'!$A$18:$L$18, 0),FALSE), 'E2 Allocators'!$B$15:$W$361, MATCH('O5 Details by Class &amp; Accounts'!P$18, 'E2 Allocators'!$B$15:$W$15, 0),FALSE)*$F107)</f>
        <v>0</v>
      </c>
      <c r="Q107" s="1321">
        <f>IF(ISERROR(VLOOKUP(VLOOKUP($A107, 'E4 TB Allocation Details'!$A$18:$L$214, MATCH("Demand ID", 'E4 TB Allocation Details'!$A$18:$L$18, 0),FALSE), 'E2 Allocators'!$B$15:$W$361, MATCH('O5 Details by Class &amp; Accounts'!Q$18, 'E2 Allocators'!$B$15:$W$15, 0),FALSE)*$F107), 0, VLOOKUP(VLOOKUP($A107, 'E4 TB Allocation Details'!$A$18:$L$214, MATCH("Demand ID", 'E4 TB Allocation Details'!$A$18:$L$18, 0),FALSE), 'E2 Allocators'!$B$15:$W$361, MATCH('O5 Details by Class &amp; Accounts'!Q$18, 'E2 Allocators'!$B$15:$W$15, 0),FALSE)*$F107)</f>
        <v>0</v>
      </c>
      <c r="R107" s="1321">
        <f>IF(ISERROR(VLOOKUP(VLOOKUP($A107, 'E4 TB Allocation Details'!$A$18:$L$214, MATCH("Demand ID", 'E4 TB Allocation Details'!$A$18:$L$18, 0),FALSE), 'E2 Allocators'!$B$15:$W$361, MATCH('O5 Details by Class &amp; Accounts'!R$18, 'E2 Allocators'!$B$15:$W$15, 0),FALSE)*$F107), 0, VLOOKUP(VLOOKUP($A107, 'E4 TB Allocation Details'!$A$18:$L$214, MATCH("Demand ID", 'E4 TB Allocation Details'!$A$18:$L$18, 0),FALSE), 'E2 Allocators'!$B$15:$W$361, MATCH('O5 Details by Class &amp; Accounts'!R$18, 'E2 Allocators'!$B$15:$W$15, 0),FALSE)*$F107)</f>
        <v>0</v>
      </c>
      <c r="S107" s="1321">
        <f>IF(ISERROR(VLOOKUP(VLOOKUP($A107, 'E4 TB Allocation Details'!$A$18:$L$214, MATCH("Demand ID", 'E4 TB Allocation Details'!$A$18:$L$18, 0),FALSE), 'E2 Allocators'!$B$15:$W$361, MATCH('O5 Details by Class &amp; Accounts'!S$18, 'E2 Allocators'!$B$15:$W$15, 0),FALSE)*$F107), 0, VLOOKUP(VLOOKUP($A107, 'E4 TB Allocation Details'!$A$18:$L$214, MATCH("Demand ID", 'E4 TB Allocation Details'!$A$18:$L$18, 0),FALSE), 'E2 Allocators'!$B$15:$W$361, MATCH('O5 Details by Class &amp; Accounts'!S$18, 'E2 Allocators'!$B$15:$W$15, 0),FALSE)*$F107)</f>
        <v>0</v>
      </c>
      <c r="T107" s="1321">
        <f>IF(ISERROR(VLOOKUP(VLOOKUP($A107, 'E4 TB Allocation Details'!$A$18:$L$214, MATCH("Demand ID", 'E4 TB Allocation Details'!$A$18:$L$18, 0),FALSE), 'E2 Allocators'!$B$15:$W$361, MATCH('O5 Details by Class &amp; Accounts'!T$18, 'E2 Allocators'!$B$15:$W$15, 0),FALSE)*$F107), 0, VLOOKUP(VLOOKUP($A107, 'E4 TB Allocation Details'!$A$18:$L$214, MATCH("Demand ID", 'E4 TB Allocation Details'!$A$18:$L$18, 0),FALSE), 'E2 Allocators'!$B$15:$W$361, MATCH('O5 Details by Class &amp; Accounts'!T$18, 'E2 Allocators'!$B$15:$W$15, 0),FALSE)*$F107)</f>
        <v>0</v>
      </c>
      <c r="U107" s="1321">
        <f>IF(ISERROR(VLOOKUP(VLOOKUP($A107, 'E4 TB Allocation Details'!$A$18:$L$214, MATCH("Demand ID", 'E4 TB Allocation Details'!$A$18:$L$18, 0),FALSE), 'E2 Allocators'!$B$15:$W$361, MATCH('O5 Details by Class &amp; Accounts'!U$18, 'E2 Allocators'!$B$15:$W$15, 0),FALSE)*$F107), 0, VLOOKUP(VLOOKUP($A107, 'E4 TB Allocation Details'!$A$18:$L$214, MATCH("Demand ID", 'E4 TB Allocation Details'!$A$18:$L$18, 0),FALSE), 'E2 Allocators'!$B$15:$W$361, MATCH('O5 Details by Class &amp; Accounts'!U$18, 'E2 Allocators'!$B$15:$W$15, 0),FALSE)*$F107)</f>
        <v>0</v>
      </c>
      <c r="V107" s="1321">
        <f>IF(ISERROR(VLOOKUP(VLOOKUP($A107, 'E4 TB Allocation Details'!$A$18:$L$214, MATCH("Demand ID", 'E4 TB Allocation Details'!$A$18:$L$18, 0),FALSE), 'E2 Allocators'!$B$15:$W$361, MATCH('O5 Details by Class &amp; Accounts'!V$18, 'E2 Allocators'!$B$15:$W$15, 0),FALSE)*$F107), 0, VLOOKUP(VLOOKUP($A107, 'E4 TB Allocation Details'!$A$18:$L$214, MATCH("Demand ID", 'E4 TB Allocation Details'!$A$18:$L$18, 0),FALSE), 'E2 Allocators'!$B$15:$W$361, MATCH('O5 Details by Class &amp; Accounts'!V$18, 'E2 Allocators'!$B$15:$W$15, 0),FALSE)*$F107)</f>
        <v>0</v>
      </c>
      <c r="W107" s="1321">
        <f>IF(ISERROR(VLOOKUP(VLOOKUP($A107, 'E4 TB Allocation Details'!$A$18:$L$214, MATCH("Demand ID", 'E4 TB Allocation Details'!$A$18:$L$18, 0),FALSE), 'E2 Allocators'!$B$15:$W$361, MATCH('O5 Details by Class &amp; Accounts'!W$18, 'E2 Allocators'!$B$15:$W$15, 0),FALSE)*$F107), 0, VLOOKUP(VLOOKUP($A107, 'E4 TB Allocation Details'!$A$18:$L$214, MATCH("Demand ID", 'E4 TB Allocation Details'!$A$18:$L$18, 0),FALSE), 'E2 Allocators'!$B$15:$W$361, MATCH('O5 Details by Class &amp; Accounts'!W$18, 'E2 Allocators'!$B$15:$W$15, 0),FALSE)*$F107)</f>
        <v>0</v>
      </c>
      <c r="X107" s="1321">
        <f>IF(ISERROR(VLOOKUP(VLOOKUP($A107, 'E4 TB Allocation Details'!$A$18:$L$214, MATCH("Demand ID", 'E4 TB Allocation Details'!$A$18:$L$18, 0),FALSE), 'E2 Allocators'!$B$15:$W$361, MATCH('O5 Details by Class &amp; Accounts'!X$18, 'E2 Allocators'!$B$15:$W$15, 0),FALSE)*$F107), 0, VLOOKUP(VLOOKUP($A107, 'E4 TB Allocation Details'!$A$18:$L$214, MATCH("Demand ID", 'E4 TB Allocation Details'!$A$18:$L$18, 0),FALSE), 'E2 Allocators'!$B$15:$W$361, MATCH('O5 Details by Class &amp; Accounts'!X$18, 'E2 Allocators'!$B$15:$W$15, 0),FALSE)*$F107)</f>
        <v>0</v>
      </c>
      <c r="Y107" s="1321">
        <f>IF(ISERROR(VLOOKUP(VLOOKUP($A107, 'E4 TB Allocation Details'!$A$18:$L$214, MATCH("Demand ID", 'E4 TB Allocation Details'!$A$18:$L$18, 0),FALSE), 'E2 Allocators'!$B$15:$W$361, MATCH('O5 Details by Class &amp; Accounts'!Y$18, 'E2 Allocators'!$B$15:$W$15, 0),FALSE)*$F107), 0, VLOOKUP(VLOOKUP($A107, 'E4 TB Allocation Details'!$A$18:$L$214, MATCH("Demand ID", 'E4 TB Allocation Details'!$A$18:$L$18, 0),FALSE), 'E2 Allocators'!$B$15:$W$361, MATCH('O5 Details by Class &amp; Accounts'!Y$18, 'E2 Allocators'!$B$15:$W$15, 0),FALSE)*$F107)</f>
        <v>0</v>
      </c>
      <c r="Z107" s="1321">
        <f>IF(ISERROR(VLOOKUP(VLOOKUP($A107, 'E4 TB Allocation Details'!$A$18:$L$214, MATCH("Demand ID", 'E4 TB Allocation Details'!$A$18:$L$18, 0),FALSE), 'E2 Allocators'!$B$15:$W$361, MATCH('O5 Details by Class &amp; Accounts'!Z$18, 'E2 Allocators'!$B$15:$W$15, 0),FALSE)*$F107), 0, VLOOKUP(VLOOKUP($A107, 'E4 TB Allocation Details'!$A$18:$L$214, MATCH("Demand ID", 'E4 TB Allocation Details'!$A$18:$L$18, 0),FALSE), 'E2 Allocators'!$B$15:$W$361, MATCH('O5 Details by Class &amp; Accounts'!Z$18, 'E2 Allocators'!$B$15:$W$15, 0),FALSE)*$F107)</f>
        <v>0</v>
      </c>
      <c r="AA107" s="1321">
        <f>IF(ISERROR(VLOOKUP(VLOOKUP($A107, 'E4 TB Allocation Details'!$A$18:$L$214, MATCH("Demand ID", 'E4 TB Allocation Details'!$A$18:$L$18, 0),FALSE), 'E2 Allocators'!$B$15:$W$361, MATCH('O5 Details by Class &amp; Accounts'!AA$18, 'E2 Allocators'!$B$15:$W$15, 0),FALSE)*$F107), 0, VLOOKUP(VLOOKUP($A107, 'E4 TB Allocation Details'!$A$18:$L$214, MATCH("Demand ID", 'E4 TB Allocation Details'!$A$18:$L$18, 0),FALSE), 'E2 Allocators'!$B$15:$W$361, MATCH('O5 Details by Class &amp; Accounts'!AA$18, 'E2 Allocators'!$B$15:$W$15, 0),FALSE)*$F107)</f>
        <v>0</v>
      </c>
      <c r="AB107" s="1321">
        <f>IF(ISERROR(VLOOKUP(VLOOKUP($A107, 'E4 TB Allocation Details'!$A$18:$L$214, MATCH("Demand ID", 'E4 TB Allocation Details'!$A$18:$L$18, 0),FALSE), 'E2 Allocators'!$B$15:$W$361, MATCH('O5 Details by Class &amp; Accounts'!AB$18, 'E2 Allocators'!$B$15:$W$15, 0),FALSE)*$F107), 0, VLOOKUP(VLOOKUP($A107, 'E4 TB Allocation Details'!$A$18:$L$214, MATCH("Demand ID", 'E4 TB Allocation Details'!$A$18:$L$18, 0),FALSE), 'E2 Allocators'!$B$15:$W$361, MATCH('O5 Details by Class &amp; Accounts'!AB$18, 'E2 Allocators'!$B$15:$W$15, 0),FALSE)*$F107)</f>
        <v>0</v>
      </c>
      <c r="AC107" s="1321">
        <f t="shared" si="21"/>
        <v>0</v>
      </c>
      <c r="AD107" s="1321">
        <f>IF(ISERROR(VLOOKUP(VLOOKUP($A107, 'E4 TB Allocation Details'!$A$18:$L$214, MATCH("Customer ID", 'E4 TB Allocation Details'!$A$18:$L$18, 0),FALSE), 'E2 Allocators'!$B$15:$W$361, MATCH('O5 Details by Class &amp; Accounts'!AD$18, 'E2 Allocators'!$B$15:$W$15, 0),FALSE)*$G107), 0, VLOOKUP(VLOOKUP($A107, 'E4 TB Allocation Details'!$A$18:$L$214, MATCH("Customer ID", 'E4 TB Allocation Details'!$A$18:$L$18, 0),FALSE), 'E2 Allocators'!$B$15:$W$361, MATCH('O5 Details by Class &amp; Accounts'!AD$18, 'E2 Allocators'!$B$15:$W$15, 0),FALSE)*$G107)</f>
        <v>0</v>
      </c>
      <c r="AE107" s="1321">
        <f>IF(ISERROR(VLOOKUP(VLOOKUP($A107, 'E4 TB Allocation Details'!$A$18:$L$214, MATCH("Customer ID", 'E4 TB Allocation Details'!$A$18:$L$18, 0),FALSE), 'E2 Allocators'!$B$15:$W$361, MATCH('O5 Details by Class &amp; Accounts'!AE$18, 'E2 Allocators'!$B$15:$W$15, 0),FALSE)*$G107), 0, VLOOKUP(VLOOKUP($A107, 'E4 TB Allocation Details'!$A$18:$L$214, MATCH("Customer ID", 'E4 TB Allocation Details'!$A$18:$L$18, 0),FALSE), 'E2 Allocators'!$B$15:$W$361, MATCH('O5 Details by Class &amp; Accounts'!AE$18, 'E2 Allocators'!$B$15:$W$15, 0),FALSE)*$G107)</f>
        <v>0</v>
      </c>
      <c r="AF107" s="1321">
        <f>IF(ISERROR(VLOOKUP(VLOOKUP($A107, 'E4 TB Allocation Details'!$A$18:$L$214, MATCH("Customer ID", 'E4 TB Allocation Details'!$A$18:$L$18, 0),FALSE), 'E2 Allocators'!$B$15:$W$361, MATCH('O5 Details by Class &amp; Accounts'!AF$18, 'E2 Allocators'!$B$15:$W$15, 0),FALSE)*$G107), 0, VLOOKUP(VLOOKUP($A107, 'E4 TB Allocation Details'!$A$18:$L$214, MATCH("Customer ID", 'E4 TB Allocation Details'!$A$18:$L$18, 0),FALSE), 'E2 Allocators'!$B$15:$W$361, MATCH('O5 Details by Class &amp; Accounts'!AF$18, 'E2 Allocators'!$B$15:$W$15, 0),FALSE)*$G107)</f>
        <v>0</v>
      </c>
      <c r="AG107" s="1321">
        <f>IF(ISERROR(VLOOKUP(VLOOKUP($A107, 'E4 TB Allocation Details'!$A$18:$L$214, MATCH("Customer ID", 'E4 TB Allocation Details'!$A$18:$L$18, 0),FALSE), 'E2 Allocators'!$B$15:$W$361, MATCH('O5 Details by Class &amp; Accounts'!AG$18, 'E2 Allocators'!$B$15:$W$15, 0),FALSE)*$G107), 0, VLOOKUP(VLOOKUP($A107, 'E4 TB Allocation Details'!$A$18:$L$214, MATCH("Customer ID", 'E4 TB Allocation Details'!$A$18:$L$18, 0),FALSE), 'E2 Allocators'!$B$15:$W$361, MATCH('O5 Details by Class &amp; Accounts'!AG$18, 'E2 Allocators'!$B$15:$W$15, 0),FALSE)*$G107)</f>
        <v>0</v>
      </c>
      <c r="AH107" s="1321">
        <f>IF(ISERROR(VLOOKUP(VLOOKUP($A107, 'E4 TB Allocation Details'!$A$18:$L$214, MATCH("Customer ID", 'E4 TB Allocation Details'!$A$18:$L$18, 0),FALSE), 'E2 Allocators'!$B$15:$W$361, MATCH('O5 Details by Class &amp; Accounts'!AH$18, 'E2 Allocators'!$B$15:$W$15, 0),FALSE)*$G107), 0, VLOOKUP(VLOOKUP($A107, 'E4 TB Allocation Details'!$A$18:$L$214, MATCH("Customer ID", 'E4 TB Allocation Details'!$A$18:$L$18, 0),FALSE), 'E2 Allocators'!$B$15:$W$361, MATCH('O5 Details by Class &amp; Accounts'!AH$18, 'E2 Allocators'!$B$15:$W$15, 0),FALSE)*$G107)</f>
        <v>0</v>
      </c>
      <c r="AI107" s="1321">
        <f>IF(ISERROR(VLOOKUP(VLOOKUP($A107, 'E4 TB Allocation Details'!$A$18:$L$214, MATCH("Customer ID", 'E4 TB Allocation Details'!$A$18:$L$18, 0),FALSE), 'E2 Allocators'!$B$15:$W$361, MATCH('O5 Details by Class &amp; Accounts'!AI$18, 'E2 Allocators'!$B$15:$W$15, 0),FALSE)*$G107), 0, VLOOKUP(VLOOKUP($A107, 'E4 TB Allocation Details'!$A$18:$L$214, MATCH("Customer ID", 'E4 TB Allocation Details'!$A$18:$L$18, 0),FALSE), 'E2 Allocators'!$B$15:$W$361, MATCH('O5 Details by Class &amp; Accounts'!AI$18, 'E2 Allocators'!$B$15:$W$15, 0),FALSE)*$G107)</f>
        <v>0</v>
      </c>
      <c r="AJ107" s="1321">
        <f>IF(ISERROR(VLOOKUP(VLOOKUP($A107, 'E4 TB Allocation Details'!$A$18:$L$214, MATCH("Customer ID", 'E4 TB Allocation Details'!$A$18:$L$18, 0),FALSE), 'E2 Allocators'!$B$15:$W$361, MATCH('O5 Details by Class &amp; Accounts'!AJ$18, 'E2 Allocators'!$B$15:$W$15, 0),FALSE)*$G107), 0, VLOOKUP(VLOOKUP($A107, 'E4 TB Allocation Details'!$A$18:$L$214, MATCH("Customer ID", 'E4 TB Allocation Details'!$A$18:$L$18, 0),FALSE), 'E2 Allocators'!$B$15:$W$361, MATCH('O5 Details by Class &amp; Accounts'!AJ$18, 'E2 Allocators'!$B$15:$W$15, 0),FALSE)*$G107)</f>
        <v>0</v>
      </c>
      <c r="AK107" s="1321">
        <f>IF(ISERROR(VLOOKUP(VLOOKUP($A107, 'E4 TB Allocation Details'!$A$18:$L$214, MATCH("Customer ID", 'E4 TB Allocation Details'!$A$18:$L$18, 0),FALSE), 'E2 Allocators'!$B$15:$W$361, MATCH('O5 Details by Class &amp; Accounts'!AK$18, 'E2 Allocators'!$B$15:$W$15, 0),FALSE)*$G107), 0, VLOOKUP(VLOOKUP($A107, 'E4 TB Allocation Details'!$A$18:$L$214, MATCH("Customer ID", 'E4 TB Allocation Details'!$A$18:$L$18, 0),FALSE), 'E2 Allocators'!$B$15:$W$361, MATCH('O5 Details by Class &amp; Accounts'!AK$18, 'E2 Allocators'!$B$15:$W$15, 0),FALSE)*$G107)</f>
        <v>0</v>
      </c>
      <c r="AL107" s="1321">
        <f>IF(ISERROR(VLOOKUP(VLOOKUP($A107, 'E4 TB Allocation Details'!$A$18:$L$214, MATCH("Customer ID", 'E4 TB Allocation Details'!$A$18:$L$18, 0),FALSE), 'E2 Allocators'!$B$15:$W$361, MATCH('O5 Details by Class &amp; Accounts'!AL$18, 'E2 Allocators'!$B$15:$W$15, 0),FALSE)*$G107), 0, VLOOKUP(VLOOKUP($A107, 'E4 TB Allocation Details'!$A$18:$L$214, MATCH("Customer ID", 'E4 TB Allocation Details'!$A$18:$L$18, 0),FALSE), 'E2 Allocators'!$B$15:$W$361, MATCH('O5 Details by Class &amp; Accounts'!AL$18, 'E2 Allocators'!$B$15:$W$15, 0),FALSE)*$G107)</f>
        <v>0</v>
      </c>
      <c r="AM107" s="1321">
        <f>IF(ISERROR(VLOOKUP(VLOOKUP($A107, 'E4 TB Allocation Details'!$A$18:$L$214, MATCH("Customer ID", 'E4 TB Allocation Details'!$A$18:$L$18, 0),FALSE), 'E2 Allocators'!$B$15:$W$361, MATCH('O5 Details by Class &amp; Accounts'!AM$18, 'E2 Allocators'!$B$15:$W$15, 0),FALSE)*$G107), 0, VLOOKUP(VLOOKUP($A107, 'E4 TB Allocation Details'!$A$18:$L$214, MATCH("Customer ID", 'E4 TB Allocation Details'!$A$18:$L$18, 0),FALSE), 'E2 Allocators'!$B$15:$W$361, MATCH('O5 Details by Class &amp; Accounts'!AM$18, 'E2 Allocators'!$B$15:$W$15, 0),FALSE)*$G107)</f>
        <v>0</v>
      </c>
      <c r="AN107" s="1321">
        <f>IF(ISERROR(VLOOKUP(VLOOKUP($A107, 'E4 TB Allocation Details'!$A$18:$L$214, MATCH("Customer ID", 'E4 TB Allocation Details'!$A$18:$L$18, 0),FALSE), 'E2 Allocators'!$B$15:$W$361, MATCH('O5 Details by Class &amp; Accounts'!AN$18, 'E2 Allocators'!$B$15:$W$15, 0),FALSE)*$G107), 0, VLOOKUP(VLOOKUP($A107, 'E4 TB Allocation Details'!$A$18:$L$214, MATCH("Customer ID", 'E4 TB Allocation Details'!$A$18:$L$18, 0),FALSE), 'E2 Allocators'!$B$15:$W$361, MATCH('O5 Details by Class &amp; Accounts'!AN$18, 'E2 Allocators'!$B$15:$W$15, 0),FALSE)*$G107)</f>
        <v>0</v>
      </c>
      <c r="AO107" s="1321">
        <f>IF(ISERROR(VLOOKUP(VLOOKUP($A107, 'E4 TB Allocation Details'!$A$18:$L$214, MATCH("Customer ID", 'E4 TB Allocation Details'!$A$18:$L$18, 0),FALSE), 'E2 Allocators'!$B$15:$W$361, MATCH('O5 Details by Class &amp; Accounts'!AO$18, 'E2 Allocators'!$B$15:$W$15, 0),FALSE)*$G107), 0, VLOOKUP(VLOOKUP($A107, 'E4 TB Allocation Details'!$A$18:$L$214, MATCH("Customer ID", 'E4 TB Allocation Details'!$A$18:$L$18, 0),FALSE), 'E2 Allocators'!$B$15:$W$361, MATCH('O5 Details by Class &amp; Accounts'!AO$18, 'E2 Allocators'!$B$15:$W$15, 0),FALSE)*$G107)</f>
        <v>0</v>
      </c>
      <c r="AP107" s="1321">
        <f>IF(ISERROR(VLOOKUP(VLOOKUP($A107, 'E4 TB Allocation Details'!$A$18:$L$214, MATCH("Customer ID", 'E4 TB Allocation Details'!$A$18:$L$18, 0),FALSE), 'E2 Allocators'!$B$15:$W$361, MATCH('O5 Details by Class &amp; Accounts'!AP$18, 'E2 Allocators'!$B$15:$W$15, 0),FALSE)*$G107), 0, VLOOKUP(VLOOKUP($A107, 'E4 TB Allocation Details'!$A$18:$L$214, MATCH("Customer ID", 'E4 TB Allocation Details'!$A$18:$L$18, 0),FALSE), 'E2 Allocators'!$B$15:$W$361, MATCH('O5 Details by Class &amp; Accounts'!AP$18, 'E2 Allocators'!$B$15:$W$15, 0),FALSE)*$G107)</f>
        <v>0</v>
      </c>
      <c r="AQ107" s="1321">
        <f>IF(ISERROR(VLOOKUP(VLOOKUP($A107, 'E4 TB Allocation Details'!$A$18:$L$214, MATCH("Customer ID", 'E4 TB Allocation Details'!$A$18:$L$18, 0),FALSE), 'E2 Allocators'!$B$15:$W$361, MATCH('O5 Details by Class &amp; Accounts'!AQ$18, 'E2 Allocators'!$B$15:$W$15, 0),FALSE)*$G107), 0, VLOOKUP(VLOOKUP($A107, 'E4 TB Allocation Details'!$A$18:$L$214, MATCH("Customer ID", 'E4 TB Allocation Details'!$A$18:$L$18, 0),FALSE), 'E2 Allocators'!$B$15:$W$361, MATCH('O5 Details by Class &amp; Accounts'!AQ$18, 'E2 Allocators'!$B$15:$W$15, 0),FALSE)*$G107)</f>
        <v>0</v>
      </c>
      <c r="AR107" s="1321">
        <f>IF(ISERROR(VLOOKUP(VLOOKUP($A107, 'E4 TB Allocation Details'!$A$18:$L$214, MATCH("Customer ID", 'E4 TB Allocation Details'!$A$18:$L$18, 0),FALSE), 'E2 Allocators'!$B$15:$W$361, MATCH('O5 Details by Class &amp; Accounts'!AR$18, 'E2 Allocators'!$B$15:$W$15, 0),FALSE)*$G107), 0, VLOOKUP(VLOOKUP($A107, 'E4 TB Allocation Details'!$A$18:$L$214, MATCH("Customer ID", 'E4 TB Allocation Details'!$A$18:$L$18, 0),FALSE), 'E2 Allocators'!$B$15:$W$361, MATCH('O5 Details by Class &amp; Accounts'!AR$18, 'E2 Allocators'!$B$15:$W$15, 0),FALSE)*$G107)</f>
        <v>0</v>
      </c>
      <c r="AS107" s="1321">
        <f>IF(ISERROR(VLOOKUP(VLOOKUP($A107, 'E4 TB Allocation Details'!$A$18:$L$214, MATCH("Customer ID", 'E4 TB Allocation Details'!$A$18:$L$18, 0),FALSE), 'E2 Allocators'!$B$15:$W$361, MATCH('O5 Details by Class &amp; Accounts'!AS$18, 'E2 Allocators'!$B$15:$W$15, 0),FALSE)*$G107), 0, VLOOKUP(VLOOKUP($A107, 'E4 TB Allocation Details'!$A$18:$L$214, MATCH("Customer ID", 'E4 TB Allocation Details'!$A$18:$L$18, 0),FALSE), 'E2 Allocators'!$B$15:$W$361, MATCH('O5 Details by Class &amp; Accounts'!AS$18, 'E2 Allocators'!$B$15:$W$15, 0),FALSE)*$G107)</f>
        <v>0</v>
      </c>
      <c r="AT107" s="1321">
        <f>IF(ISERROR(VLOOKUP(VLOOKUP($A107, 'E4 TB Allocation Details'!$A$18:$L$214, MATCH("Customer ID", 'E4 TB Allocation Details'!$A$18:$L$18, 0),FALSE), 'E2 Allocators'!$B$15:$W$361, MATCH('O5 Details by Class &amp; Accounts'!AT$18, 'E2 Allocators'!$B$15:$W$15, 0),FALSE)*$G107), 0, VLOOKUP(VLOOKUP($A107, 'E4 TB Allocation Details'!$A$18:$L$214, MATCH("Customer ID", 'E4 TB Allocation Details'!$A$18:$L$18, 0),FALSE), 'E2 Allocators'!$B$15:$W$361, MATCH('O5 Details by Class &amp; Accounts'!AT$18, 'E2 Allocators'!$B$15:$W$15, 0),FALSE)*$G107)</f>
        <v>0</v>
      </c>
      <c r="AU107" s="1321">
        <f>IF(ISERROR(VLOOKUP(VLOOKUP($A107, 'E4 TB Allocation Details'!$A$18:$L$214, MATCH("Customer ID", 'E4 TB Allocation Details'!$A$18:$L$18, 0),FALSE), 'E2 Allocators'!$B$15:$W$361, MATCH('O5 Details by Class &amp; Accounts'!AU$18, 'E2 Allocators'!$B$15:$W$15, 0),FALSE)*$G107), 0, VLOOKUP(VLOOKUP($A107, 'E4 TB Allocation Details'!$A$18:$L$214, MATCH("Customer ID", 'E4 TB Allocation Details'!$A$18:$L$18, 0),FALSE), 'E2 Allocators'!$B$15:$W$361, MATCH('O5 Details by Class &amp; Accounts'!AU$18, 'E2 Allocators'!$B$15:$W$15, 0),FALSE)*$G107)</f>
        <v>0</v>
      </c>
      <c r="AV107" s="1321">
        <f>IF(ISERROR(VLOOKUP(VLOOKUP($A107, 'E4 TB Allocation Details'!$A$18:$L$214, MATCH("Customer ID", 'E4 TB Allocation Details'!$A$18:$L$18, 0),FALSE), 'E2 Allocators'!$B$15:$W$361, MATCH('O5 Details by Class &amp; Accounts'!AV$18, 'E2 Allocators'!$B$15:$W$15, 0),FALSE)*$G107), 0, VLOOKUP(VLOOKUP($A107, 'E4 TB Allocation Details'!$A$18:$L$214, MATCH("Customer ID", 'E4 TB Allocation Details'!$A$18:$L$18, 0),FALSE), 'E2 Allocators'!$B$15:$W$361, MATCH('O5 Details by Class &amp; Accounts'!AV$18, 'E2 Allocators'!$B$15:$W$15, 0),FALSE)*$G107)</f>
        <v>0</v>
      </c>
      <c r="AW107" s="1321">
        <f>IF(ISERROR(VLOOKUP(VLOOKUP($A107, 'E4 TB Allocation Details'!$A$18:$L$214, MATCH("Customer ID", 'E4 TB Allocation Details'!$A$18:$L$18, 0),FALSE), 'E2 Allocators'!$B$15:$W$361, MATCH('O5 Details by Class &amp; Accounts'!AW$18, 'E2 Allocators'!$B$15:$W$15, 0),FALSE)*$G107), 0, VLOOKUP(VLOOKUP($A107, 'E4 TB Allocation Details'!$A$18:$L$214, MATCH("Customer ID", 'E4 TB Allocation Details'!$A$18:$L$18, 0),FALSE), 'E2 Allocators'!$B$15:$W$361, MATCH('O5 Details by Class &amp; Accounts'!AW$18, 'E2 Allocators'!$B$15:$W$15, 0),FALSE)*$G107)</f>
        <v>0</v>
      </c>
      <c r="AX107" s="1321">
        <f t="shared" si="22"/>
        <v>0</v>
      </c>
      <c r="AY107" s="1321">
        <f>IF(ISERROR(VLOOKUP(VLOOKUP($A107, 'E4 TB Allocation Details'!$A$18:$L$214, MATCH("Misc ID", 'E4 TB Allocation Details'!$A$18:$L$18, 0),FALSE), 'E2 Allocators'!$B$15:$W$361, MATCH('O5 Details by Class &amp; Accounts'!AY$18, 'E2 Allocators'!$B$15:$W$15, 0),FALSE)*$E107), 0, VLOOKUP(VLOOKUP($A107, 'E4 TB Allocation Details'!$A$18:$L$214, MATCH("Misc ID", 'E4 TB Allocation Details'!$A$18:$L$18, 0),FALSE), 'E2 Allocators'!$B$15:$W$361, MATCH('O5 Details by Class &amp; Accounts'!AY$18, 'E2 Allocators'!$B$15:$W$15, 0),FALSE)*$E107)</f>
        <v>0</v>
      </c>
      <c r="AZ107" s="1321">
        <f>IF(ISERROR(VLOOKUP(VLOOKUP($A107, 'E4 TB Allocation Details'!$A$18:$L$214, MATCH("Misc ID", 'E4 TB Allocation Details'!$A$18:$L$18, 0),FALSE), 'E2 Allocators'!$B$15:$W$361, MATCH('O5 Details by Class &amp; Accounts'!AZ$18, 'E2 Allocators'!$B$15:$W$15, 0),FALSE)*$E107), 0, VLOOKUP(VLOOKUP($A107, 'E4 TB Allocation Details'!$A$18:$L$214, MATCH("Misc ID", 'E4 TB Allocation Details'!$A$18:$L$18, 0),FALSE), 'E2 Allocators'!$B$15:$W$361, MATCH('O5 Details by Class &amp; Accounts'!AZ$18, 'E2 Allocators'!$B$15:$W$15, 0),FALSE)*$E107)</f>
        <v>0</v>
      </c>
      <c r="BA107" s="1321">
        <f>IF(ISERROR(VLOOKUP(VLOOKUP($A107, 'E4 TB Allocation Details'!$A$18:$L$214, MATCH("Misc ID", 'E4 TB Allocation Details'!$A$18:$L$18, 0),FALSE), 'E2 Allocators'!$B$15:$W$361, MATCH('O5 Details by Class &amp; Accounts'!BA$18, 'E2 Allocators'!$B$15:$W$15, 0),FALSE)*$E107), 0, VLOOKUP(VLOOKUP($A107, 'E4 TB Allocation Details'!$A$18:$L$214, MATCH("Misc ID", 'E4 TB Allocation Details'!$A$18:$L$18, 0),FALSE), 'E2 Allocators'!$B$15:$W$361, MATCH('O5 Details by Class &amp; Accounts'!BA$18, 'E2 Allocators'!$B$15:$W$15, 0),FALSE)*$E107)</f>
        <v>0</v>
      </c>
      <c r="BB107" s="1321">
        <f>IF(ISERROR(VLOOKUP(VLOOKUP($A107, 'E4 TB Allocation Details'!$A$18:$L$214, MATCH("Misc ID", 'E4 TB Allocation Details'!$A$18:$L$18, 0),FALSE), 'E2 Allocators'!$B$15:$W$361, MATCH('O5 Details by Class &amp; Accounts'!BB$18, 'E2 Allocators'!$B$15:$W$15, 0),FALSE)*$E107), 0, VLOOKUP(VLOOKUP($A107, 'E4 TB Allocation Details'!$A$18:$L$214, MATCH("Misc ID", 'E4 TB Allocation Details'!$A$18:$L$18, 0),FALSE), 'E2 Allocators'!$B$15:$W$361, MATCH('O5 Details by Class &amp; Accounts'!BB$18, 'E2 Allocators'!$B$15:$W$15, 0),FALSE)*$E107)</f>
        <v>0</v>
      </c>
      <c r="BC107" s="1321">
        <f>IF(ISERROR(VLOOKUP(VLOOKUP($A107, 'E4 TB Allocation Details'!$A$18:$L$214, MATCH("Misc ID", 'E4 TB Allocation Details'!$A$18:$L$18, 0),FALSE), 'E2 Allocators'!$B$15:$W$361, MATCH('O5 Details by Class &amp; Accounts'!BC$18, 'E2 Allocators'!$B$15:$W$15, 0),FALSE)*$E107), 0, VLOOKUP(VLOOKUP($A107, 'E4 TB Allocation Details'!$A$18:$L$214, MATCH("Misc ID", 'E4 TB Allocation Details'!$A$18:$L$18, 0),FALSE), 'E2 Allocators'!$B$15:$W$361, MATCH('O5 Details by Class &amp; Accounts'!BC$18, 'E2 Allocators'!$B$15:$W$15, 0),FALSE)*$E107)</f>
        <v>0</v>
      </c>
      <c r="BD107" s="1321">
        <f>IF(ISERROR(VLOOKUP(VLOOKUP($A107, 'E4 TB Allocation Details'!$A$18:$L$214, MATCH("Misc ID", 'E4 TB Allocation Details'!$A$18:$L$18, 0),FALSE), 'E2 Allocators'!$B$15:$W$361, MATCH('O5 Details by Class &amp; Accounts'!BD$18, 'E2 Allocators'!$B$15:$W$15, 0),FALSE)*$E107), 0, VLOOKUP(VLOOKUP($A107, 'E4 TB Allocation Details'!$A$18:$L$214, MATCH("Misc ID", 'E4 TB Allocation Details'!$A$18:$L$18, 0),FALSE), 'E2 Allocators'!$B$15:$W$361, MATCH('O5 Details by Class &amp; Accounts'!BD$18, 'E2 Allocators'!$B$15:$W$15, 0),FALSE)*$E107)</f>
        <v>0</v>
      </c>
      <c r="BE107" s="1321">
        <f>IF(ISERROR(VLOOKUP(VLOOKUP($A107, 'E4 TB Allocation Details'!$A$18:$L$214, MATCH("Misc ID", 'E4 TB Allocation Details'!$A$18:$L$18, 0),FALSE), 'E2 Allocators'!$B$15:$W$361, MATCH('O5 Details by Class &amp; Accounts'!BE$18, 'E2 Allocators'!$B$15:$W$15, 0),FALSE)*$E107), 0, VLOOKUP(VLOOKUP($A107, 'E4 TB Allocation Details'!$A$18:$L$214, MATCH("Misc ID", 'E4 TB Allocation Details'!$A$18:$L$18, 0),FALSE), 'E2 Allocators'!$B$15:$W$361, MATCH('O5 Details by Class &amp; Accounts'!BE$18, 'E2 Allocators'!$B$15:$W$15, 0),FALSE)*$E107)</f>
        <v>0</v>
      </c>
      <c r="BF107" s="1321">
        <f>IF(ISERROR(VLOOKUP(VLOOKUP($A107, 'E4 TB Allocation Details'!$A$18:$L$214, MATCH("Misc ID", 'E4 TB Allocation Details'!$A$18:$L$18, 0),FALSE), 'E2 Allocators'!$B$15:$W$361, MATCH('O5 Details by Class &amp; Accounts'!BF$18, 'E2 Allocators'!$B$15:$W$15, 0),FALSE)*$E107), 0, VLOOKUP(VLOOKUP($A107, 'E4 TB Allocation Details'!$A$18:$L$214, MATCH("Misc ID", 'E4 TB Allocation Details'!$A$18:$L$18, 0),FALSE), 'E2 Allocators'!$B$15:$W$361, MATCH('O5 Details by Class &amp; Accounts'!BF$18, 'E2 Allocators'!$B$15:$W$15, 0),FALSE)*$E107)</f>
        <v>0</v>
      </c>
      <c r="BG107" s="1321">
        <f>IF(ISERROR(VLOOKUP(VLOOKUP($A107, 'E4 TB Allocation Details'!$A$18:$L$214, MATCH("Misc ID", 'E4 TB Allocation Details'!$A$18:$L$18, 0),FALSE), 'E2 Allocators'!$B$15:$W$361, MATCH('O5 Details by Class &amp; Accounts'!BG$18, 'E2 Allocators'!$B$15:$W$15, 0),FALSE)*$E107), 0, VLOOKUP(VLOOKUP($A107, 'E4 TB Allocation Details'!$A$18:$L$214, MATCH("Misc ID", 'E4 TB Allocation Details'!$A$18:$L$18, 0),FALSE), 'E2 Allocators'!$B$15:$W$361, MATCH('O5 Details by Class &amp; Accounts'!BG$18, 'E2 Allocators'!$B$15:$W$15, 0),FALSE)*$E107)</f>
        <v>0</v>
      </c>
      <c r="BH107" s="1321">
        <f>IF(ISERROR(VLOOKUP(VLOOKUP($A107, 'E4 TB Allocation Details'!$A$18:$L$214, MATCH("Misc ID", 'E4 TB Allocation Details'!$A$18:$L$18, 0),FALSE), 'E2 Allocators'!$B$15:$W$361, MATCH('O5 Details by Class &amp; Accounts'!BH$18, 'E2 Allocators'!$B$15:$W$15, 0),FALSE)*$E107), 0, VLOOKUP(VLOOKUP($A107, 'E4 TB Allocation Details'!$A$18:$L$214, MATCH("Misc ID", 'E4 TB Allocation Details'!$A$18:$L$18, 0),FALSE), 'E2 Allocators'!$B$15:$W$361, MATCH('O5 Details by Class &amp; Accounts'!BH$18, 'E2 Allocators'!$B$15:$W$15, 0),FALSE)*$E107)</f>
        <v>0</v>
      </c>
      <c r="BI107" s="1321">
        <f>IF(ISERROR(VLOOKUP(VLOOKUP($A107, 'E4 TB Allocation Details'!$A$18:$L$214, MATCH("Misc ID", 'E4 TB Allocation Details'!$A$18:$L$18, 0),FALSE), 'E2 Allocators'!$B$15:$W$361, MATCH('O5 Details by Class &amp; Accounts'!BI$18, 'E2 Allocators'!$B$15:$W$15, 0),FALSE)*$E107), 0, VLOOKUP(VLOOKUP($A107, 'E4 TB Allocation Details'!$A$18:$L$214, MATCH("Misc ID", 'E4 TB Allocation Details'!$A$18:$L$18, 0),FALSE), 'E2 Allocators'!$B$15:$W$361, MATCH('O5 Details by Class &amp; Accounts'!BI$18, 'E2 Allocators'!$B$15:$W$15, 0),FALSE)*$E107)</f>
        <v>0</v>
      </c>
      <c r="BJ107" s="1321">
        <f>IF(ISERROR(VLOOKUP(VLOOKUP($A107, 'E4 TB Allocation Details'!$A$18:$L$214, MATCH("Misc ID", 'E4 TB Allocation Details'!$A$18:$L$18, 0),FALSE), 'E2 Allocators'!$B$15:$W$361, MATCH('O5 Details by Class &amp; Accounts'!BJ$18, 'E2 Allocators'!$B$15:$W$15, 0),FALSE)*$E107), 0, VLOOKUP(VLOOKUP($A107, 'E4 TB Allocation Details'!$A$18:$L$214, MATCH("Misc ID", 'E4 TB Allocation Details'!$A$18:$L$18, 0),FALSE), 'E2 Allocators'!$B$15:$W$361, MATCH('O5 Details by Class &amp; Accounts'!BJ$18, 'E2 Allocators'!$B$15:$W$15, 0),FALSE)*$E107)</f>
        <v>0</v>
      </c>
      <c r="BK107" s="1321">
        <f>IF(ISERROR(VLOOKUP(VLOOKUP($A107, 'E4 TB Allocation Details'!$A$18:$L$214, MATCH("Misc ID", 'E4 TB Allocation Details'!$A$18:$L$18, 0),FALSE), 'E2 Allocators'!$B$15:$W$361, MATCH('O5 Details by Class &amp; Accounts'!BK$18, 'E2 Allocators'!$B$15:$W$15, 0),FALSE)*$E107), 0, VLOOKUP(VLOOKUP($A107, 'E4 TB Allocation Details'!$A$18:$L$214, MATCH("Misc ID", 'E4 TB Allocation Details'!$A$18:$L$18, 0),FALSE), 'E2 Allocators'!$B$15:$W$361, MATCH('O5 Details by Class &amp; Accounts'!BK$18, 'E2 Allocators'!$B$15:$W$15, 0),FALSE)*$E107)</f>
        <v>0</v>
      </c>
      <c r="BL107" s="1321">
        <f>IF(ISERROR(VLOOKUP(VLOOKUP($A107, 'E4 TB Allocation Details'!$A$18:$L$214, MATCH("Misc ID", 'E4 TB Allocation Details'!$A$18:$L$18, 0),FALSE), 'E2 Allocators'!$B$15:$W$361, MATCH('O5 Details by Class &amp; Accounts'!BL$18, 'E2 Allocators'!$B$15:$W$15, 0),FALSE)*$E107), 0, VLOOKUP(VLOOKUP($A107, 'E4 TB Allocation Details'!$A$18:$L$214, MATCH("Misc ID", 'E4 TB Allocation Details'!$A$18:$L$18, 0),FALSE), 'E2 Allocators'!$B$15:$W$361, MATCH('O5 Details by Class &amp; Accounts'!BL$18, 'E2 Allocators'!$B$15:$W$15, 0),FALSE)*$E107)</f>
        <v>0</v>
      </c>
      <c r="BM107" s="1321">
        <f>IF(ISERROR(VLOOKUP(VLOOKUP($A107, 'E4 TB Allocation Details'!$A$18:$L$214, MATCH("Misc ID", 'E4 TB Allocation Details'!$A$18:$L$18, 0),FALSE), 'E2 Allocators'!$B$15:$W$361, MATCH('O5 Details by Class &amp; Accounts'!BM$18, 'E2 Allocators'!$B$15:$W$15, 0),FALSE)*$E107), 0, VLOOKUP(VLOOKUP($A107, 'E4 TB Allocation Details'!$A$18:$L$214, MATCH("Misc ID", 'E4 TB Allocation Details'!$A$18:$L$18, 0),FALSE), 'E2 Allocators'!$B$15:$W$361, MATCH('O5 Details by Class &amp; Accounts'!BM$18, 'E2 Allocators'!$B$15:$W$15, 0),FALSE)*$E107)</f>
        <v>0</v>
      </c>
      <c r="BN107" s="1321">
        <f>IF(ISERROR(VLOOKUP(VLOOKUP($A107, 'E4 TB Allocation Details'!$A$18:$L$214, MATCH("Misc ID", 'E4 TB Allocation Details'!$A$18:$L$18, 0),FALSE), 'E2 Allocators'!$B$15:$W$361, MATCH('O5 Details by Class &amp; Accounts'!BN$18, 'E2 Allocators'!$B$15:$W$15, 0),FALSE)*$E107), 0, VLOOKUP(VLOOKUP($A107, 'E4 TB Allocation Details'!$A$18:$L$214, MATCH("Misc ID", 'E4 TB Allocation Details'!$A$18:$L$18, 0),FALSE), 'E2 Allocators'!$B$15:$W$361, MATCH('O5 Details by Class &amp; Accounts'!BN$18, 'E2 Allocators'!$B$15:$W$15, 0),FALSE)*$E107)</f>
        <v>0</v>
      </c>
      <c r="BO107" s="1321">
        <f>IF(ISERROR(VLOOKUP(VLOOKUP($A107, 'E4 TB Allocation Details'!$A$18:$L$214, MATCH("Misc ID", 'E4 TB Allocation Details'!$A$18:$L$18, 0),FALSE), 'E2 Allocators'!$B$15:$W$361, MATCH('O5 Details by Class &amp; Accounts'!BO$18, 'E2 Allocators'!$B$15:$W$15, 0),FALSE)*$E107), 0, VLOOKUP(VLOOKUP($A107, 'E4 TB Allocation Details'!$A$18:$L$214, MATCH("Misc ID", 'E4 TB Allocation Details'!$A$18:$L$18, 0),FALSE), 'E2 Allocators'!$B$15:$W$361, MATCH('O5 Details by Class &amp; Accounts'!BO$18, 'E2 Allocators'!$B$15:$W$15, 0),FALSE)*$E107)</f>
        <v>0</v>
      </c>
      <c r="BP107" s="1321">
        <f>IF(ISERROR(VLOOKUP(VLOOKUP($A107, 'E4 TB Allocation Details'!$A$18:$L$214, MATCH("Misc ID", 'E4 TB Allocation Details'!$A$18:$L$18, 0),FALSE), 'E2 Allocators'!$B$15:$W$361, MATCH('O5 Details by Class &amp; Accounts'!BP$18, 'E2 Allocators'!$B$15:$W$15, 0),FALSE)*$E107), 0, VLOOKUP(VLOOKUP($A107, 'E4 TB Allocation Details'!$A$18:$L$214, MATCH("Misc ID", 'E4 TB Allocation Details'!$A$18:$L$18, 0),FALSE), 'E2 Allocators'!$B$15:$W$361, MATCH('O5 Details by Class &amp; Accounts'!BP$18, 'E2 Allocators'!$B$15:$W$15, 0),FALSE)*$E107)</f>
        <v>0</v>
      </c>
      <c r="BQ107" s="1321">
        <f>IF(ISERROR(VLOOKUP(VLOOKUP($A107, 'E4 TB Allocation Details'!$A$18:$L$214, MATCH("Misc ID", 'E4 TB Allocation Details'!$A$18:$L$18, 0),FALSE), 'E2 Allocators'!$B$15:$W$361, MATCH('O5 Details by Class &amp; Accounts'!BQ$18, 'E2 Allocators'!$B$15:$W$15, 0),FALSE)*$E107), 0, VLOOKUP(VLOOKUP($A107, 'E4 TB Allocation Details'!$A$18:$L$214, MATCH("Misc ID", 'E4 TB Allocation Details'!$A$18:$L$18, 0),FALSE), 'E2 Allocators'!$B$15:$W$361, MATCH('O5 Details by Class &amp; Accounts'!BQ$18, 'E2 Allocators'!$B$15:$W$15, 0),FALSE)*$E107)</f>
        <v>0</v>
      </c>
      <c r="BR107" s="1321">
        <f>IF(ISERROR(VLOOKUP(VLOOKUP($A107, 'E4 TB Allocation Details'!$A$18:$L$214, MATCH("Misc ID", 'E4 TB Allocation Details'!$A$18:$L$18, 0),FALSE), 'E2 Allocators'!$B$15:$W$361, MATCH('O5 Details by Class &amp; Accounts'!BR$18, 'E2 Allocators'!$B$15:$W$15, 0),FALSE)*$E107), 0, VLOOKUP(VLOOKUP($A107, 'E4 TB Allocation Details'!$A$18:$L$214, MATCH("Misc ID", 'E4 TB Allocation Details'!$A$18:$L$18, 0),FALSE), 'E2 Allocators'!$B$15:$W$361, MATCH('O5 Details by Class &amp; Accounts'!BR$18, 'E2 Allocators'!$B$15:$W$15, 0),FALSE)*$E107)</f>
        <v>0</v>
      </c>
      <c r="BS107" s="1321">
        <f t="shared" si="23"/>
        <v>0</v>
      </c>
      <c r="BT107" s="1321">
        <f>IF(ISERROR(VLOOKUP(VLOOKUP($A107, 'E4 TB Allocation Details'!$A$18:$L$214, MATCH("A &amp; G ID", 'E4 TB Allocation Details'!$A$18:$L$18, 0),FALSE), 'E2 Allocators'!$B$15:$W$361, MATCH('O5 Details by Class &amp; Accounts'!BT$18, 'E2 Allocators'!$B$15:$W$15, 0),FALSE)*$E107), 0, VLOOKUP(VLOOKUP($A107, 'E4 TB Allocation Details'!$A$18:$L$214, MATCH("A &amp; G ID", 'E4 TB Allocation Details'!$A$18:$L$18, 0),FALSE), 'E2 Allocators'!$B$15:$W$361, MATCH('O5 Details by Class &amp; Accounts'!BT$18, 'E2 Allocators'!$B$15:$W$15, 0),FALSE)*$E107)</f>
        <v>0</v>
      </c>
      <c r="BU107" s="1321">
        <f>IF(ISERROR(VLOOKUP(VLOOKUP($A107, 'E4 TB Allocation Details'!$A$18:$L$214, MATCH("A &amp; G ID", 'E4 TB Allocation Details'!$A$18:$L$18, 0),FALSE), 'E2 Allocators'!$B$15:$W$361, MATCH('O5 Details by Class &amp; Accounts'!BU$18, 'E2 Allocators'!$B$15:$W$15, 0),FALSE)*$E107), 0, VLOOKUP(VLOOKUP($A107, 'E4 TB Allocation Details'!$A$18:$L$214, MATCH("A &amp; G ID", 'E4 TB Allocation Details'!$A$18:$L$18, 0),FALSE), 'E2 Allocators'!$B$15:$W$361, MATCH('O5 Details by Class &amp; Accounts'!BU$18, 'E2 Allocators'!$B$15:$W$15, 0),FALSE)*$E107)</f>
        <v>0</v>
      </c>
      <c r="BV107" s="1321">
        <f>IF(ISERROR(VLOOKUP(VLOOKUP($A107, 'E4 TB Allocation Details'!$A$18:$L$214, MATCH("A &amp; G ID", 'E4 TB Allocation Details'!$A$18:$L$18, 0),FALSE), 'E2 Allocators'!$B$15:$W$361, MATCH('O5 Details by Class &amp; Accounts'!BV$18, 'E2 Allocators'!$B$15:$W$15, 0),FALSE)*$E107), 0, VLOOKUP(VLOOKUP($A107, 'E4 TB Allocation Details'!$A$18:$L$214, MATCH("A &amp; G ID", 'E4 TB Allocation Details'!$A$18:$L$18, 0),FALSE), 'E2 Allocators'!$B$15:$W$361, MATCH('O5 Details by Class &amp; Accounts'!BV$18, 'E2 Allocators'!$B$15:$W$15, 0),FALSE)*$E107)</f>
        <v>0</v>
      </c>
      <c r="BW107" s="1321">
        <f>IF(ISERROR(VLOOKUP(VLOOKUP($A107, 'E4 TB Allocation Details'!$A$18:$L$214, MATCH("A &amp; G ID", 'E4 TB Allocation Details'!$A$18:$L$18, 0),FALSE), 'E2 Allocators'!$B$15:$W$361, MATCH('O5 Details by Class &amp; Accounts'!BW$18, 'E2 Allocators'!$B$15:$W$15, 0),FALSE)*$E107), 0, VLOOKUP(VLOOKUP($A107, 'E4 TB Allocation Details'!$A$18:$L$214, MATCH("A &amp; G ID", 'E4 TB Allocation Details'!$A$18:$L$18, 0),FALSE), 'E2 Allocators'!$B$15:$W$361, MATCH('O5 Details by Class &amp; Accounts'!BW$18, 'E2 Allocators'!$B$15:$W$15, 0),FALSE)*$E107)</f>
        <v>0</v>
      </c>
      <c r="BX107" s="1321">
        <f>IF(ISERROR(VLOOKUP(VLOOKUP($A107, 'E4 TB Allocation Details'!$A$18:$L$214, MATCH("A &amp; G ID", 'E4 TB Allocation Details'!$A$18:$L$18, 0),FALSE), 'E2 Allocators'!$B$15:$W$361, MATCH('O5 Details by Class &amp; Accounts'!BX$18, 'E2 Allocators'!$B$15:$W$15, 0),FALSE)*$E107), 0, VLOOKUP(VLOOKUP($A107, 'E4 TB Allocation Details'!$A$18:$L$214, MATCH("A &amp; G ID", 'E4 TB Allocation Details'!$A$18:$L$18, 0),FALSE), 'E2 Allocators'!$B$15:$W$361, MATCH('O5 Details by Class &amp; Accounts'!BX$18, 'E2 Allocators'!$B$15:$W$15, 0),FALSE)*$E107)</f>
        <v>0</v>
      </c>
      <c r="BY107" s="1321">
        <f>IF(ISERROR(VLOOKUP(VLOOKUP($A107, 'E4 TB Allocation Details'!$A$18:$L$214, MATCH("A &amp; G ID", 'E4 TB Allocation Details'!$A$18:$L$18, 0),FALSE), 'E2 Allocators'!$B$15:$W$361, MATCH('O5 Details by Class &amp; Accounts'!BY$18, 'E2 Allocators'!$B$15:$W$15, 0),FALSE)*$E107), 0, VLOOKUP(VLOOKUP($A107, 'E4 TB Allocation Details'!$A$18:$L$214, MATCH("A &amp; G ID", 'E4 TB Allocation Details'!$A$18:$L$18, 0),FALSE), 'E2 Allocators'!$B$15:$W$361, MATCH('O5 Details by Class &amp; Accounts'!BY$18, 'E2 Allocators'!$B$15:$W$15, 0),FALSE)*$E107)</f>
        <v>0</v>
      </c>
      <c r="BZ107" s="1321">
        <f>IF(ISERROR(VLOOKUP(VLOOKUP($A107, 'E4 TB Allocation Details'!$A$18:$L$214, MATCH("A &amp; G ID", 'E4 TB Allocation Details'!$A$18:$L$18, 0),FALSE), 'E2 Allocators'!$B$15:$W$361, MATCH('O5 Details by Class &amp; Accounts'!BZ$18, 'E2 Allocators'!$B$15:$W$15, 0),FALSE)*$E107), 0, VLOOKUP(VLOOKUP($A107, 'E4 TB Allocation Details'!$A$18:$L$214, MATCH("A &amp; G ID", 'E4 TB Allocation Details'!$A$18:$L$18, 0),FALSE), 'E2 Allocators'!$B$15:$W$361, MATCH('O5 Details by Class &amp; Accounts'!BZ$18, 'E2 Allocators'!$B$15:$W$15, 0),FALSE)*$E107)</f>
        <v>0</v>
      </c>
      <c r="CA107" s="1321">
        <f>IF(ISERROR(VLOOKUP(VLOOKUP($A107, 'E4 TB Allocation Details'!$A$18:$L$214, MATCH("A &amp; G ID", 'E4 TB Allocation Details'!$A$18:$L$18, 0),FALSE), 'E2 Allocators'!$B$15:$W$361, MATCH('O5 Details by Class &amp; Accounts'!CA$18, 'E2 Allocators'!$B$15:$W$15, 0),FALSE)*$E107), 0, VLOOKUP(VLOOKUP($A107, 'E4 TB Allocation Details'!$A$18:$L$214, MATCH("A &amp; G ID", 'E4 TB Allocation Details'!$A$18:$L$18, 0),FALSE), 'E2 Allocators'!$B$15:$W$361, MATCH('O5 Details by Class &amp; Accounts'!CA$18, 'E2 Allocators'!$B$15:$W$15, 0),FALSE)*$E107)</f>
        <v>0</v>
      </c>
      <c r="CB107" s="1321">
        <f>IF(ISERROR(VLOOKUP(VLOOKUP($A107, 'E4 TB Allocation Details'!$A$18:$L$214, MATCH("A &amp; G ID", 'E4 TB Allocation Details'!$A$18:$L$18, 0),FALSE), 'E2 Allocators'!$B$15:$W$361, MATCH('O5 Details by Class &amp; Accounts'!CB$18, 'E2 Allocators'!$B$15:$W$15, 0),FALSE)*$E107), 0, VLOOKUP(VLOOKUP($A107, 'E4 TB Allocation Details'!$A$18:$L$214, MATCH("A &amp; G ID", 'E4 TB Allocation Details'!$A$18:$L$18, 0),FALSE), 'E2 Allocators'!$B$15:$W$361, MATCH('O5 Details by Class &amp; Accounts'!CB$18, 'E2 Allocators'!$B$15:$W$15, 0),FALSE)*$E107)</f>
        <v>0</v>
      </c>
      <c r="CC107" s="1321">
        <f>IF(ISERROR(VLOOKUP(VLOOKUP($A107, 'E4 TB Allocation Details'!$A$18:$L$214, MATCH("A &amp; G ID", 'E4 TB Allocation Details'!$A$18:$L$18, 0),FALSE), 'E2 Allocators'!$B$15:$W$361, MATCH('O5 Details by Class &amp; Accounts'!CC$18, 'E2 Allocators'!$B$15:$W$15, 0),FALSE)*$E107), 0, VLOOKUP(VLOOKUP($A107, 'E4 TB Allocation Details'!$A$18:$L$214, MATCH("A &amp; G ID", 'E4 TB Allocation Details'!$A$18:$L$18, 0),FALSE), 'E2 Allocators'!$B$15:$W$361, MATCH('O5 Details by Class &amp; Accounts'!CC$18, 'E2 Allocators'!$B$15:$W$15, 0),FALSE)*$E107)</f>
        <v>0</v>
      </c>
      <c r="CD107" s="1321">
        <f>IF(ISERROR(VLOOKUP(VLOOKUP($A107, 'E4 TB Allocation Details'!$A$18:$L$214, MATCH("A &amp; G ID", 'E4 TB Allocation Details'!$A$18:$L$18, 0),FALSE), 'E2 Allocators'!$B$15:$W$361, MATCH('O5 Details by Class &amp; Accounts'!CD$18, 'E2 Allocators'!$B$15:$W$15, 0),FALSE)*$E107), 0, VLOOKUP(VLOOKUP($A107, 'E4 TB Allocation Details'!$A$18:$L$214, MATCH("A &amp; G ID", 'E4 TB Allocation Details'!$A$18:$L$18, 0),FALSE), 'E2 Allocators'!$B$15:$W$361, MATCH('O5 Details by Class &amp; Accounts'!CD$18, 'E2 Allocators'!$B$15:$W$15, 0),FALSE)*$E107)</f>
        <v>0</v>
      </c>
      <c r="CE107" s="1321">
        <f>IF(ISERROR(VLOOKUP(VLOOKUP($A107, 'E4 TB Allocation Details'!$A$18:$L$214, MATCH("A &amp; G ID", 'E4 TB Allocation Details'!$A$18:$L$18, 0),FALSE), 'E2 Allocators'!$B$15:$W$361, MATCH('O5 Details by Class &amp; Accounts'!CE$18, 'E2 Allocators'!$B$15:$W$15, 0),FALSE)*$E107), 0, VLOOKUP(VLOOKUP($A107, 'E4 TB Allocation Details'!$A$18:$L$214, MATCH("A &amp; G ID", 'E4 TB Allocation Details'!$A$18:$L$18, 0),FALSE), 'E2 Allocators'!$B$15:$W$361, MATCH('O5 Details by Class &amp; Accounts'!CE$18, 'E2 Allocators'!$B$15:$W$15, 0),FALSE)*$E107)</f>
        <v>0</v>
      </c>
      <c r="CF107" s="1321">
        <f>IF(ISERROR(VLOOKUP(VLOOKUP($A107, 'E4 TB Allocation Details'!$A$18:$L$214, MATCH("A &amp; G ID", 'E4 TB Allocation Details'!$A$18:$L$18, 0),FALSE), 'E2 Allocators'!$B$15:$W$361, MATCH('O5 Details by Class &amp; Accounts'!CF$18, 'E2 Allocators'!$B$15:$W$15, 0),FALSE)*$E107), 0, VLOOKUP(VLOOKUP($A107, 'E4 TB Allocation Details'!$A$18:$L$214, MATCH("A &amp; G ID", 'E4 TB Allocation Details'!$A$18:$L$18, 0),FALSE), 'E2 Allocators'!$B$15:$W$361, MATCH('O5 Details by Class &amp; Accounts'!CF$18, 'E2 Allocators'!$B$15:$W$15, 0),FALSE)*$E107)</f>
        <v>0</v>
      </c>
      <c r="CG107" s="1321">
        <f>IF(ISERROR(VLOOKUP(VLOOKUP($A107, 'E4 TB Allocation Details'!$A$18:$L$214, MATCH("A &amp; G ID", 'E4 TB Allocation Details'!$A$18:$L$18, 0),FALSE), 'E2 Allocators'!$B$15:$W$361, MATCH('O5 Details by Class &amp; Accounts'!CG$18, 'E2 Allocators'!$B$15:$W$15, 0),FALSE)*$E107), 0, VLOOKUP(VLOOKUP($A107, 'E4 TB Allocation Details'!$A$18:$L$214, MATCH("A &amp; G ID", 'E4 TB Allocation Details'!$A$18:$L$18, 0),FALSE), 'E2 Allocators'!$B$15:$W$361, MATCH('O5 Details by Class &amp; Accounts'!CG$18, 'E2 Allocators'!$B$15:$W$15, 0),FALSE)*$E107)</f>
        <v>0</v>
      </c>
      <c r="CH107" s="1321">
        <f>IF(ISERROR(VLOOKUP(VLOOKUP($A107, 'E4 TB Allocation Details'!$A$18:$L$214, MATCH("A &amp; G ID", 'E4 TB Allocation Details'!$A$18:$L$18, 0),FALSE), 'E2 Allocators'!$B$15:$W$361, MATCH('O5 Details by Class &amp; Accounts'!CH$18, 'E2 Allocators'!$B$15:$W$15, 0),FALSE)*$E107), 0, VLOOKUP(VLOOKUP($A107, 'E4 TB Allocation Details'!$A$18:$L$214, MATCH("A &amp; G ID", 'E4 TB Allocation Details'!$A$18:$L$18, 0),FALSE), 'E2 Allocators'!$B$15:$W$361, MATCH('O5 Details by Class &amp; Accounts'!CH$18, 'E2 Allocators'!$B$15:$W$15, 0),FALSE)*$E107)</f>
        <v>0</v>
      </c>
      <c r="CI107" s="1321">
        <f>IF(ISERROR(VLOOKUP(VLOOKUP($A107, 'E4 TB Allocation Details'!$A$18:$L$214, MATCH("A &amp; G ID", 'E4 TB Allocation Details'!$A$18:$L$18, 0),FALSE), 'E2 Allocators'!$B$15:$W$361, MATCH('O5 Details by Class &amp; Accounts'!CI$18, 'E2 Allocators'!$B$15:$W$15, 0),FALSE)*$E107), 0, VLOOKUP(VLOOKUP($A107, 'E4 TB Allocation Details'!$A$18:$L$214, MATCH("A &amp; G ID", 'E4 TB Allocation Details'!$A$18:$L$18, 0),FALSE), 'E2 Allocators'!$B$15:$W$361, MATCH('O5 Details by Class &amp; Accounts'!CI$18, 'E2 Allocators'!$B$15:$W$15, 0),FALSE)*$E107)</f>
        <v>0</v>
      </c>
      <c r="CJ107" s="1321">
        <f>IF(ISERROR(VLOOKUP(VLOOKUP($A107, 'E4 TB Allocation Details'!$A$18:$L$214, MATCH("A &amp; G ID", 'E4 TB Allocation Details'!$A$18:$L$18, 0),FALSE), 'E2 Allocators'!$B$15:$W$361, MATCH('O5 Details by Class &amp; Accounts'!CJ$18, 'E2 Allocators'!$B$15:$W$15, 0),FALSE)*$E107), 0, VLOOKUP(VLOOKUP($A107, 'E4 TB Allocation Details'!$A$18:$L$214, MATCH("A &amp; G ID", 'E4 TB Allocation Details'!$A$18:$L$18, 0),FALSE), 'E2 Allocators'!$B$15:$W$361, MATCH('O5 Details by Class &amp; Accounts'!CJ$18, 'E2 Allocators'!$B$15:$W$15, 0),FALSE)*$E107)</f>
        <v>0</v>
      </c>
      <c r="CK107" s="1321">
        <f>IF(ISERROR(VLOOKUP(VLOOKUP($A107, 'E4 TB Allocation Details'!$A$18:$L$214, MATCH("A &amp; G ID", 'E4 TB Allocation Details'!$A$18:$L$18, 0),FALSE), 'E2 Allocators'!$B$15:$W$361, MATCH('O5 Details by Class &amp; Accounts'!CK$18, 'E2 Allocators'!$B$15:$W$15, 0),FALSE)*$E107), 0, VLOOKUP(VLOOKUP($A107, 'E4 TB Allocation Details'!$A$18:$L$214, MATCH("A &amp; G ID", 'E4 TB Allocation Details'!$A$18:$L$18, 0),FALSE), 'E2 Allocators'!$B$15:$W$361, MATCH('O5 Details by Class &amp; Accounts'!CK$18, 'E2 Allocators'!$B$15:$W$15, 0),FALSE)*$E107)</f>
        <v>0</v>
      </c>
      <c r="CL107" s="1321">
        <f>IF(ISERROR(VLOOKUP(VLOOKUP($A107, 'E4 TB Allocation Details'!$A$18:$L$214, MATCH("A &amp; G ID", 'E4 TB Allocation Details'!$A$18:$L$18, 0),FALSE), 'E2 Allocators'!$B$15:$W$361, MATCH('O5 Details by Class &amp; Accounts'!CL$18, 'E2 Allocators'!$B$15:$W$15, 0),FALSE)*$E107), 0, VLOOKUP(VLOOKUP($A107, 'E4 TB Allocation Details'!$A$18:$L$214, MATCH("A &amp; G ID", 'E4 TB Allocation Details'!$A$18:$L$18, 0),FALSE), 'E2 Allocators'!$B$15:$W$361, MATCH('O5 Details by Class &amp; Accounts'!CL$18, 'E2 Allocators'!$B$15:$W$15, 0),FALSE)*$E107)</f>
        <v>0</v>
      </c>
      <c r="CM107" s="1321">
        <f>IF(ISERROR(VLOOKUP(VLOOKUP($A107, 'E4 TB Allocation Details'!$A$18:$L$214, MATCH("A &amp; G ID", 'E4 TB Allocation Details'!$A$18:$L$18, 0),FALSE), 'E2 Allocators'!$B$15:$W$361, MATCH('O5 Details by Class &amp; Accounts'!CM$18, 'E2 Allocators'!$B$15:$W$15, 0),FALSE)*$E107), 0, VLOOKUP(VLOOKUP($A107, 'E4 TB Allocation Details'!$A$18:$L$214, MATCH("A &amp; G ID", 'E4 TB Allocation Details'!$A$18:$L$18, 0),FALSE), 'E2 Allocators'!$B$15:$W$361, MATCH('O5 Details by Class &amp; Accounts'!CM$18, 'E2 Allocators'!$B$15:$W$15, 0),FALSE)*$E107)</f>
        <v>0</v>
      </c>
      <c r="CN107" s="1321">
        <f t="shared" si="24"/>
        <v>0</v>
      </c>
      <c r="CO107" s="1650">
        <f t="shared" si="25"/>
        <v>0</v>
      </c>
      <c r="CQ107" s="1898" t="s">
        <v>1195</v>
      </c>
    </row>
    <row r="108" spans="1:95" s="64" customFormat="1" ht="25.5">
      <c r="A108" s="1092">
        <v>4345</v>
      </c>
      <c r="B108" s="1093" t="s">
        <v>1406</v>
      </c>
      <c r="C108" s="1647">
        <f>IF(ISERROR(VLOOKUP($A108,'I3 TB Data'!$A$19:$H$484,MATCH('O5 Details by Class &amp; Accounts'!$C$18, 'I3 TB Data'!$A$19:$H$19,0),0)), 0, VLOOKUP($A108,'I3 TB Data'!$A$19:$H$484,MATCH('O5 Details by Class &amp; Accounts'!$C$18,'I3 TB Data'!$A$19:$H$19,0),0))</f>
        <v>0</v>
      </c>
      <c r="D108" s="1648"/>
      <c r="E108" s="1647">
        <f t="shared" si="17"/>
        <v>0</v>
      </c>
      <c r="F108" s="1649">
        <f>IF(ISERROR(VLOOKUP($A108, 'E1 Categorization'!A33:E124, MATCH("Customer Component", 'E1 Categorization'!$A$33:$E$33,0), 0)), 0, IF(VLOOKUP($A108, 'E1 Categorization'!A33:E124, MATCH("Customer Component", 'E1 Categorization'!$A$33:$E$33,0), 0)=0, 'O5 Details by Class &amp; Accounts'!$E108, IF(AND(VLOOKUP($A108, 'E1 Categorization'!A33:E124, MATCH("Customer Component", 'E1 Categorization'!$A$33:$E$33,0), 0) &gt;0, VLOOKUP($A108, 'E1 Categorization'!A33:E124, MATCH("Customer Component", 'E1 Categorization'!$A$33:$E$33,0), 0)&lt;1), 'O5 Details by Class &amp; Accounts'!$E108*(1-VLOOKUP($A108, 'E1 Categorization'!A33:E124, MATCH("Customer Component", 'E1 Categorization'!$A$33:$E$33,0), 0)), 0)))</f>
        <v>0</v>
      </c>
      <c r="G108" s="1649">
        <f>IF(ISERROR(VLOOKUP($A108, 'E1 Categorization'!A33:E124, MATCH("Customer Component", 'E1 Categorization'!$A$33:$E$33,0), 0)),0, IF(VLOOKUP($A108, 'E1 Categorization'!A33:E124, MATCH("Customer Component", 'E1 Categorization'!$A$33:$E$33,0), 0)=0, 0, IF(AND(VLOOKUP($A108, 'E1 Categorization'!A33:E124, MATCH("Customer Component", 'E1 Categorization'!$A$33:$E$33,0), 0) &gt;0, VLOOKUP($A108, 'E1 Categorization'!A33:E124, MATCH("Customer Component", 'E1 Categorization'!$A$33:$E$33,0), 0)&lt;1), 'O5 Details by Class &amp; Accounts'!$E108*(VLOOKUP($A108, 'E1 Categorization'!A33:E124, MATCH("Customer Component", 'E1 Categorization'!$A$33:$E$33,0), 0)), 'O5 Details by Class &amp; Accounts'!$E108)))</f>
        <v>0</v>
      </c>
      <c r="H108" s="1321">
        <f t="shared" si="20"/>
        <v>0</v>
      </c>
      <c r="I108" s="1321">
        <f>IF(ISERROR(VLOOKUP(VLOOKUP($A108, 'E4 TB Allocation Details'!$A$18:$L$214, MATCH("Demand ID", 'E4 TB Allocation Details'!$A$18:$L$18, 0),FALSE), 'E2 Allocators'!$B$15:$W$361, MATCH('O5 Details by Class &amp; Accounts'!I$18, 'E2 Allocators'!$B$15:$W$15, 0),FALSE)*$F108), 0, VLOOKUP(VLOOKUP($A108, 'E4 TB Allocation Details'!$A$18:$L$214, MATCH("Demand ID", 'E4 TB Allocation Details'!$A$18:$L$18, 0),FALSE), 'E2 Allocators'!$B$15:$W$361, MATCH('O5 Details by Class &amp; Accounts'!I$18, 'E2 Allocators'!$B$15:$W$15, 0),FALSE)*$F108)</f>
        <v>0</v>
      </c>
      <c r="J108" s="1321">
        <f>IF(ISERROR(VLOOKUP(VLOOKUP($A108, 'E4 TB Allocation Details'!$A$18:$L$214, MATCH("Demand ID", 'E4 TB Allocation Details'!$A$18:$L$18, 0),FALSE), 'E2 Allocators'!$B$15:$W$361, MATCH('O5 Details by Class &amp; Accounts'!J$18, 'E2 Allocators'!$B$15:$W$15, 0),FALSE)*$F108), 0, VLOOKUP(VLOOKUP($A108, 'E4 TB Allocation Details'!$A$18:$L$214, MATCH("Demand ID", 'E4 TB Allocation Details'!$A$18:$L$18, 0),FALSE), 'E2 Allocators'!$B$15:$W$361, MATCH('O5 Details by Class &amp; Accounts'!J$18, 'E2 Allocators'!$B$15:$W$15, 0),FALSE)*$F108)</f>
        <v>0</v>
      </c>
      <c r="K108" s="1321">
        <f>IF(ISERROR(VLOOKUP(VLOOKUP($A108, 'E4 TB Allocation Details'!$A$18:$L$214, MATCH("Demand ID", 'E4 TB Allocation Details'!$A$18:$L$18, 0),FALSE), 'E2 Allocators'!$B$15:$W$361, MATCH('O5 Details by Class &amp; Accounts'!K$18, 'E2 Allocators'!$B$15:$W$15, 0),FALSE)*$F108), 0, VLOOKUP(VLOOKUP($A108, 'E4 TB Allocation Details'!$A$18:$L$214, MATCH("Demand ID", 'E4 TB Allocation Details'!$A$18:$L$18, 0),FALSE), 'E2 Allocators'!$B$15:$W$361, MATCH('O5 Details by Class &amp; Accounts'!K$18, 'E2 Allocators'!$B$15:$W$15, 0),FALSE)*$F108)</f>
        <v>0</v>
      </c>
      <c r="L108" s="1321">
        <f>IF(ISERROR(VLOOKUP(VLOOKUP($A108, 'E4 TB Allocation Details'!$A$18:$L$214, MATCH("Demand ID", 'E4 TB Allocation Details'!$A$18:$L$18, 0),FALSE), 'E2 Allocators'!$B$15:$W$361, MATCH('O5 Details by Class &amp; Accounts'!L$18, 'E2 Allocators'!$B$15:$W$15, 0),FALSE)*$F108), 0, VLOOKUP(VLOOKUP($A108, 'E4 TB Allocation Details'!$A$18:$L$214, MATCH("Demand ID", 'E4 TB Allocation Details'!$A$18:$L$18, 0),FALSE), 'E2 Allocators'!$B$15:$W$361, MATCH('O5 Details by Class &amp; Accounts'!L$18, 'E2 Allocators'!$B$15:$W$15, 0),FALSE)*$F108)</f>
        <v>0</v>
      </c>
      <c r="M108" s="1321">
        <f>IF(ISERROR(VLOOKUP(VLOOKUP($A108, 'E4 TB Allocation Details'!$A$18:$L$214, MATCH("Demand ID", 'E4 TB Allocation Details'!$A$18:$L$18, 0),FALSE), 'E2 Allocators'!$B$15:$W$361, MATCH('O5 Details by Class &amp; Accounts'!M$18, 'E2 Allocators'!$B$15:$W$15, 0),FALSE)*$F108), 0, VLOOKUP(VLOOKUP($A108, 'E4 TB Allocation Details'!$A$18:$L$214, MATCH("Demand ID", 'E4 TB Allocation Details'!$A$18:$L$18, 0),FALSE), 'E2 Allocators'!$B$15:$W$361, MATCH('O5 Details by Class &amp; Accounts'!M$18, 'E2 Allocators'!$B$15:$W$15, 0),FALSE)*$F108)</f>
        <v>0</v>
      </c>
      <c r="N108" s="1321">
        <f>IF(ISERROR(VLOOKUP(VLOOKUP($A108, 'E4 TB Allocation Details'!$A$18:$L$214, MATCH("Demand ID", 'E4 TB Allocation Details'!$A$18:$L$18, 0),FALSE), 'E2 Allocators'!$B$15:$W$361, MATCH('O5 Details by Class &amp; Accounts'!N$18, 'E2 Allocators'!$B$15:$W$15, 0),FALSE)*$F108), 0, VLOOKUP(VLOOKUP($A108, 'E4 TB Allocation Details'!$A$18:$L$214, MATCH("Demand ID", 'E4 TB Allocation Details'!$A$18:$L$18, 0),FALSE), 'E2 Allocators'!$B$15:$W$361, MATCH('O5 Details by Class &amp; Accounts'!N$18, 'E2 Allocators'!$B$15:$W$15, 0),FALSE)*$F108)</f>
        <v>0</v>
      </c>
      <c r="O108" s="1321">
        <f>IF(ISERROR(VLOOKUP(VLOOKUP($A108, 'E4 TB Allocation Details'!$A$18:$L$214, MATCH("Demand ID", 'E4 TB Allocation Details'!$A$18:$L$18, 0),FALSE), 'E2 Allocators'!$B$15:$W$361, MATCH('O5 Details by Class &amp; Accounts'!O$18, 'E2 Allocators'!$B$15:$W$15, 0),FALSE)*$F108), 0, VLOOKUP(VLOOKUP($A108, 'E4 TB Allocation Details'!$A$18:$L$214, MATCH("Demand ID", 'E4 TB Allocation Details'!$A$18:$L$18, 0),FALSE), 'E2 Allocators'!$B$15:$W$361, MATCH('O5 Details by Class &amp; Accounts'!O$18, 'E2 Allocators'!$B$15:$W$15, 0),FALSE)*$F108)</f>
        <v>0</v>
      </c>
      <c r="P108" s="1321">
        <f>IF(ISERROR(VLOOKUP(VLOOKUP($A108, 'E4 TB Allocation Details'!$A$18:$L$214, MATCH("Demand ID", 'E4 TB Allocation Details'!$A$18:$L$18, 0),FALSE), 'E2 Allocators'!$B$15:$W$361, MATCH('O5 Details by Class &amp; Accounts'!P$18, 'E2 Allocators'!$B$15:$W$15, 0),FALSE)*$F108), 0, VLOOKUP(VLOOKUP($A108, 'E4 TB Allocation Details'!$A$18:$L$214, MATCH("Demand ID", 'E4 TB Allocation Details'!$A$18:$L$18, 0),FALSE), 'E2 Allocators'!$B$15:$W$361, MATCH('O5 Details by Class &amp; Accounts'!P$18, 'E2 Allocators'!$B$15:$W$15, 0),FALSE)*$F108)</f>
        <v>0</v>
      </c>
      <c r="Q108" s="1321">
        <f>IF(ISERROR(VLOOKUP(VLOOKUP($A108, 'E4 TB Allocation Details'!$A$18:$L$214, MATCH("Demand ID", 'E4 TB Allocation Details'!$A$18:$L$18, 0),FALSE), 'E2 Allocators'!$B$15:$W$361, MATCH('O5 Details by Class &amp; Accounts'!Q$18, 'E2 Allocators'!$B$15:$W$15, 0),FALSE)*$F108), 0, VLOOKUP(VLOOKUP($A108, 'E4 TB Allocation Details'!$A$18:$L$214, MATCH("Demand ID", 'E4 TB Allocation Details'!$A$18:$L$18, 0),FALSE), 'E2 Allocators'!$B$15:$W$361, MATCH('O5 Details by Class &amp; Accounts'!Q$18, 'E2 Allocators'!$B$15:$W$15, 0),FALSE)*$F108)</f>
        <v>0</v>
      </c>
      <c r="R108" s="1321">
        <f>IF(ISERROR(VLOOKUP(VLOOKUP($A108, 'E4 TB Allocation Details'!$A$18:$L$214, MATCH("Demand ID", 'E4 TB Allocation Details'!$A$18:$L$18, 0),FALSE), 'E2 Allocators'!$B$15:$W$361, MATCH('O5 Details by Class &amp; Accounts'!R$18, 'E2 Allocators'!$B$15:$W$15, 0),FALSE)*$F108), 0, VLOOKUP(VLOOKUP($A108, 'E4 TB Allocation Details'!$A$18:$L$214, MATCH("Demand ID", 'E4 TB Allocation Details'!$A$18:$L$18, 0),FALSE), 'E2 Allocators'!$B$15:$W$361, MATCH('O5 Details by Class &amp; Accounts'!R$18, 'E2 Allocators'!$B$15:$W$15, 0),FALSE)*$F108)</f>
        <v>0</v>
      </c>
      <c r="S108" s="1321">
        <f>IF(ISERROR(VLOOKUP(VLOOKUP($A108, 'E4 TB Allocation Details'!$A$18:$L$214, MATCH("Demand ID", 'E4 TB Allocation Details'!$A$18:$L$18, 0),FALSE), 'E2 Allocators'!$B$15:$W$361, MATCH('O5 Details by Class &amp; Accounts'!S$18, 'E2 Allocators'!$B$15:$W$15, 0),FALSE)*$F108), 0, VLOOKUP(VLOOKUP($A108, 'E4 TB Allocation Details'!$A$18:$L$214, MATCH("Demand ID", 'E4 TB Allocation Details'!$A$18:$L$18, 0),FALSE), 'E2 Allocators'!$B$15:$W$361, MATCH('O5 Details by Class &amp; Accounts'!S$18, 'E2 Allocators'!$B$15:$W$15, 0),FALSE)*$F108)</f>
        <v>0</v>
      </c>
      <c r="T108" s="1321">
        <f>IF(ISERROR(VLOOKUP(VLOOKUP($A108, 'E4 TB Allocation Details'!$A$18:$L$214, MATCH("Demand ID", 'E4 TB Allocation Details'!$A$18:$L$18, 0),FALSE), 'E2 Allocators'!$B$15:$W$361, MATCH('O5 Details by Class &amp; Accounts'!T$18, 'E2 Allocators'!$B$15:$W$15, 0),FALSE)*$F108), 0, VLOOKUP(VLOOKUP($A108, 'E4 TB Allocation Details'!$A$18:$L$214, MATCH("Demand ID", 'E4 TB Allocation Details'!$A$18:$L$18, 0),FALSE), 'E2 Allocators'!$B$15:$W$361, MATCH('O5 Details by Class &amp; Accounts'!T$18, 'E2 Allocators'!$B$15:$W$15, 0),FALSE)*$F108)</f>
        <v>0</v>
      </c>
      <c r="U108" s="1321">
        <f>IF(ISERROR(VLOOKUP(VLOOKUP($A108, 'E4 TB Allocation Details'!$A$18:$L$214, MATCH("Demand ID", 'E4 TB Allocation Details'!$A$18:$L$18, 0),FALSE), 'E2 Allocators'!$B$15:$W$361, MATCH('O5 Details by Class &amp; Accounts'!U$18, 'E2 Allocators'!$B$15:$W$15, 0),FALSE)*$F108), 0, VLOOKUP(VLOOKUP($A108, 'E4 TB Allocation Details'!$A$18:$L$214, MATCH("Demand ID", 'E4 TB Allocation Details'!$A$18:$L$18, 0),FALSE), 'E2 Allocators'!$B$15:$W$361, MATCH('O5 Details by Class &amp; Accounts'!U$18, 'E2 Allocators'!$B$15:$W$15, 0),FALSE)*$F108)</f>
        <v>0</v>
      </c>
      <c r="V108" s="1321">
        <f>IF(ISERROR(VLOOKUP(VLOOKUP($A108, 'E4 TB Allocation Details'!$A$18:$L$214, MATCH("Demand ID", 'E4 TB Allocation Details'!$A$18:$L$18, 0),FALSE), 'E2 Allocators'!$B$15:$W$361, MATCH('O5 Details by Class &amp; Accounts'!V$18, 'E2 Allocators'!$B$15:$W$15, 0),FALSE)*$F108), 0, VLOOKUP(VLOOKUP($A108, 'E4 TB Allocation Details'!$A$18:$L$214, MATCH("Demand ID", 'E4 TB Allocation Details'!$A$18:$L$18, 0),FALSE), 'E2 Allocators'!$B$15:$W$361, MATCH('O5 Details by Class &amp; Accounts'!V$18, 'E2 Allocators'!$B$15:$W$15, 0),FALSE)*$F108)</f>
        <v>0</v>
      </c>
      <c r="W108" s="1321">
        <f>IF(ISERROR(VLOOKUP(VLOOKUP($A108, 'E4 TB Allocation Details'!$A$18:$L$214, MATCH("Demand ID", 'E4 TB Allocation Details'!$A$18:$L$18, 0),FALSE), 'E2 Allocators'!$B$15:$W$361, MATCH('O5 Details by Class &amp; Accounts'!W$18, 'E2 Allocators'!$B$15:$W$15, 0),FALSE)*$F108), 0, VLOOKUP(VLOOKUP($A108, 'E4 TB Allocation Details'!$A$18:$L$214, MATCH("Demand ID", 'E4 TB Allocation Details'!$A$18:$L$18, 0),FALSE), 'E2 Allocators'!$B$15:$W$361, MATCH('O5 Details by Class &amp; Accounts'!W$18, 'E2 Allocators'!$B$15:$W$15, 0),FALSE)*$F108)</f>
        <v>0</v>
      </c>
      <c r="X108" s="1321">
        <f>IF(ISERROR(VLOOKUP(VLOOKUP($A108, 'E4 TB Allocation Details'!$A$18:$L$214, MATCH("Demand ID", 'E4 TB Allocation Details'!$A$18:$L$18, 0),FALSE), 'E2 Allocators'!$B$15:$W$361, MATCH('O5 Details by Class &amp; Accounts'!X$18, 'E2 Allocators'!$B$15:$W$15, 0),FALSE)*$F108), 0, VLOOKUP(VLOOKUP($A108, 'E4 TB Allocation Details'!$A$18:$L$214, MATCH("Demand ID", 'E4 TB Allocation Details'!$A$18:$L$18, 0),FALSE), 'E2 Allocators'!$B$15:$W$361, MATCH('O5 Details by Class &amp; Accounts'!X$18, 'E2 Allocators'!$B$15:$W$15, 0),FALSE)*$F108)</f>
        <v>0</v>
      </c>
      <c r="Y108" s="1321">
        <f>IF(ISERROR(VLOOKUP(VLOOKUP($A108, 'E4 TB Allocation Details'!$A$18:$L$214, MATCH("Demand ID", 'E4 TB Allocation Details'!$A$18:$L$18, 0),FALSE), 'E2 Allocators'!$B$15:$W$361, MATCH('O5 Details by Class &amp; Accounts'!Y$18, 'E2 Allocators'!$B$15:$W$15, 0),FALSE)*$F108), 0, VLOOKUP(VLOOKUP($A108, 'E4 TB Allocation Details'!$A$18:$L$214, MATCH("Demand ID", 'E4 TB Allocation Details'!$A$18:$L$18, 0),FALSE), 'E2 Allocators'!$B$15:$W$361, MATCH('O5 Details by Class &amp; Accounts'!Y$18, 'E2 Allocators'!$B$15:$W$15, 0),FALSE)*$F108)</f>
        <v>0</v>
      </c>
      <c r="Z108" s="1321">
        <f>IF(ISERROR(VLOOKUP(VLOOKUP($A108, 'E4 TB Allocation Details'!$A$18:$L$214, MATCH("Demand ID", 'E4 TB Allocation Details'!$A$18:$L$18, 0),FALSE), 'E2 Allocators'!$B$15:$W$361, MATCH('O5 Details by Class &amp; Accounts'!Z$18, 'E2 Allocators'!$B$15:$W$15, 0),FALSE)*$F108), 0, VLOOKUP(VLOOKUP($A108, 'E4 TB Allocation Details'!$A$18:$L$214, MATCH("Demand ID", 'E4 TB Allocation Details'!$A$18:$L$18, 0),FALSE), 'E2 Allocators'!$B$15:$W$361, MATCH('O5 Details by Class &amp; Accounts'!Z$18, 'E2 Allocators'!$B$15:$W$15, 0),FALSE)*$F108)</f>
        <v>0</v>
      </c>
      <c r="AA108" s="1321">
        <f>IF(ISERROR(VLOOKUP(VLOOKUP($A108, 'E4 TB Allocation Details'!$A$18:$L$214, MATCH("Demand ID", 'E4 TB Allocation Details'!$A$18:$L$18, 0),FALSE), 'E2 Allocators'!$B$15:$W$361, MATCH('O5 Details by Class &amp; Accounts'!AA$18, 'E2 Allocators'!$B$15:$W$15, 0),FALSE)*$F108), 0, VLOOKUP(VLOOKUP($A108, 'E4 TB Allocation Details'!$A$18:$L$214, MATCH("Demand ID", 'E4 TB Allocation Details'!$A$18:$L$18, 0),FALSE), 'E2 Allocators'!$B$15:$W$361, MATCH('O5 Details by Class &amp; Accounts'!AA$18, 'E2 Allocators'!$B$15:$W$15, 0),FALSE)*$F108)</f>
        <v>0</v>
      </c>
      <c r="AB108" s="1321">
        <f>IF(ISERROR(VLOOKUP(VLOOKUP($A108, 'E4 TB Allocation Details'!$A$18:$L$214, MATCH("Demand ID", 'E4 TB Allocation Details'!$A$18:$L$18, 0),FALSE), 'E2 Allocators'!$B$15:$W$361, MATCH('O5 Details by Class &amp; Accounts'!AB$18, 'E2 Allocators'!$B$15:$W$15, 0),FALSE)*$F108), 0, VLOOKUP(VLOOKUP($A108, 'E4 TB Allocation Details'!$A$18:$L$214, MATCH("Demand ID", 'E4 TB Allocation Details'!$A$18:$L$18, 0),FALSE), 'E2 Allocators'!$B$15:$W$361, MATCH('O5 Details by Class &amp; Accounts'!AB$18, 'E2 Allocators'!$B$15:$W$15, 0),FALSE)*$F108)</f>
        <v>0</v>
      </c>
      <c r="AC108" s="1321">
        <f t="shared" si="21"/>
        <v>0</v>
      </c>
      <c r="AD108" s="1321">
        <f>IF(ISERROR(VLOOKUP(VLOOKUP($A108, 'E4 TB Allocation Details'!$A$18:$L$214, MATCH("Customer ID", 'E4 TB Allocation Details'!$A$18:$L$18, 0),FALSE), 'E2 Allocators'!$B$15:$W$361, MATCH('O5 Details by Class &amp; Accounts'!AD$18, 'E2 Allocators'!$B$15:$W$15, 0),FALSE)*$G108), 0, VLOOKUP(VLOOKUP($A108, 'E4 TB Allocation Details'!$A$18:$L$214, MATCH("Customer ID", 'E4 TB Allocation Details'!$A$18:$L$18, 0),FALSE), 'E2 Allocators'!$B$15:$W$361, MATCH('O5 Details by Class &amp; Accounts'!AD$18, 'E2 Allocators'!$B$15:$W$15, 0),FALSE)*$G108)</f>
        <v>0</v>
      </c>
      <c r="AE108" s="1321">
        <f>IF(ISERROR(VLOOKUP(VLOOKUP($A108, 'E4 TB Allocation Details'!$A$18:$L$214, MATCH("Customer ID", 'E4 TB Allocation Details'!$A$18:$L$18, 0),FALSE), 'E2 Allocators'!$B$15:$W$361, MATCH('O5 Details by Class &amp; Accounts'!AE$18, 'E2 Allocators'!$B$15:$W$15, 0),FALSE)*$G108), 0, VLOOKUP(VLOOKUP($A108, 'E4 TB Allocation Details'!$A$18:$L$214, MATCH("Customer ID", 'E4 TB Allocation Details'!$A$18:$L$18, 0),FALSE), 'E2 Allocators'!$B$15:$W$361, MATCH('O5 Details by Class &amp; Accounts'!AE$18, 'E2 Allocators'!$B$15:$W$15, 0),FALSE)*$G108)</f>
        <v>0</v>
      </c>
      <c r="AF108" s="1321">
        <f>IF(ISERROR(VLOOKUP(VLOOKUP($A108, 'E4 TB Allocation Details'!$A$18:$L$214, MATCH("Customer ID", 'E4 TB Allocation Details'!$A$18:$L$18, 0),FALSE), 'E2 Allocators'!$B$15:$W$361, MATCH('O5 Details by Class &amp; Accounts'!AF$18, 'E2 Allocators'!$B$15:$W$15, 0),FALSE)*$G108), 0, VLOOKUP(VLOOKUP($A108, 'E4 TB Allocation Details'!$A$18:$L$214, MATCH("Customer ID", 'E4 TB Allocation Details'!$A$18:$L$18, 0),FALSE), 'E2 Allocators'!$B$15:$W$361, MATCH('O5 Details by Class &amp; Accounts'!AF$18, 'E2 Allocators'!$B$15:$W$15, 0),FALSE)*$G108)</f>
        <v>0</v>
      </c>
      <c r="AG108" s="1321">
        <f>IF(ISERROR(VLOOKUP(VLOOKUP($A108, 'E4 TB Allocation Details'!$A$18:$L$214, MATCH("Customer ID", 'E4 TB Allocation Details'!$A$18:$L$18, 0),FALSE), 'E2 Allocators'!$B$15:$W$361, MATCH('O5 Details by Class &amp; Accounts'!AG$18, 'E2 Allocators'!$B$15:$W$15, 0),FALSE)*$G108), 0, VLOOKUP(VLOOKUP($A108, 'E4 TB Allocation Details'!$A$18:$L$214, MATCH("Customer ID", 'E4 TB Allocation Details'!$A$18:$L$18, 0),FALSE), 'E2 Allocators'!$B$15:$W$361, MATCH('O5 Details by Class &amp; Accounts'!AG$18, 'E2 Allocators'!$B$15:$W$15, 0),FALSE)*$G108)</f>
        <v>0</v>
      </c>
      <c r="AH108" s="1321">
        <f>IF(ISERROR(VLOOKUP(VLOOKUP($A108, 'E4 TB Allocation Details'!$A$18:$L$214, MATCH("Customer ID", 'E4 TB Allocation Details'!$A$18:$L$18, 0),FALSE), 'E2 Allocators'!$B$15:$W$361, MATCH('O5 Details by Class &amp; Accounts'!AH$18, 'E2 Allocators'!$B$15:$W$15, 0),FALSE)*$G108), 0, VLOOKUP(VLOOKUP($A108, 'E4 TB Allocation Details'!$A$18:$L$214, MATCH("Customer ID", 'E4 TB Allocation Details'!$A$18:$L$18, 0),FALSE), 'E2 Allocators'!$B$15:$W$361, MATCH('O5 Details by Class &amp; Accounts'!AH$18, 'E2 Allocators'!$B$15:$W$15, 0),FALSE)*$G108)</f>
        <v>0</v>
      </c>
      <c r="AI108" s="1321">
        <f>IF(ISERROR(VLOOKUP(VLOOKUP($A108, 'E4 TB Allocation Details'!$A$18:$L$214, MATCH("Customer ID", 'E4 TB Allocation Details'!$A$18:$L$18, 0),FALSE), 'E2 Allocators'!$B$15:$W$361, MATCH('O5 Details by Class &amp; Accounts'!AI$18, 'E2 Allocators'!$B$15:$W$15, 0),FALSE)*$G108), 0, VLOOKUP(VLOOKUP($A108, 'E4 TB Allocation Details'!$A$18:$L$214, MATCH("Customer ID", 'E4 TB Allocation Details'!$A$18:$L$18, 0),FALSE), 'E2 Allocators'!$B$15:$W$361, MATCH('O5 Details by Class &amp; Accounts'!AI$18, 'E2 Allocators'!$B$15:$W$15, 0),FALSE)*$G108)</f>
        <v>0</v>
      </c>
      <c r="AJ108" s="1321">
        <f>IF(ISERROR(VLOOKUP(VLOOKUP($A108, 'E4 TB Allocation Details'!$A$18:$L$214, MATCH("Customer ID", 'E4 TB Allocation Details'!$A$18:$L$18, 0),FALSE), 'E2 Allocators'!$B$15:$W$361, MATCH('O5 Details by Class &amp; Accounts'!AJ$18, 'E2 Allocators'!$B$15:$W$15, 0),FALSE)*$G108), 0, VLOOKUP(VLOOKUP($A108, 'E4 TB Allocation Details'!$A$18:$L$214, MATCH("Customer ID", 'E4 TB Allocation Details'!$A$18:$L$18, 0),FALSE), 'E2 Allocators'!$B$15:$W$361, MATCH('O5 Details by Class &amp; Accounts'!AJ$18, 'E2 Allocators'!$B$15:$W$15, 0),FALSE)*$G108)</f>
        <v>0</v>
      </c>
      <c r="AK108" s="1321">
        <f>IF(ISERROR(VLOOKUP(VLOOKUP($A108, 'E4 TB Allocation Details'!$A$18:$L$214, MATCH("Customer ID", 'E4 TB Allocation Details'!$A$18:$L$18, 0),FALSE), 'E2 Allocators'!$B$15:$W$361, MATCH('O5 Details by Class &amp; Accounts'!AK$18, 'E2 Allocators'!$B$15:$W$15, 0),FALSE)*$G108), 0, VLOOKUP(VLOOKUP($A108, 'E4 TB Allocation Details'!$A$18:$L$214, MATCH("Customer ID", 'E4 TB Allocation Details'!$A$18:$L$18, 0),FALSE), 'E2 Allocators'!$B$15:$W$361, MATCH('O5 Details by Class &amp; Accounts'!AK$18, 'E2 Allocators'!$B$15:$W$15, 0),FALSE)*$G108)</f>
        <v>0</v>
      </c>
      <c r="AL108" s="1321">
        <f>IF(ISERROR(VLOOKUP(VLOOKUP($A108, 'E4 TB Allocation Details'!$A$18:$L$214, MATCH("Customer ID", 'E4 TB Allocation Details'!$A$18:$L$18, 0),FALSE), 'E2 Allocators'!$B$15:$W$361, MATCH('O5 Details by Class &amp; Accounts'!AL$18, 'E2 Allocators'!$B$15:$W$15, 0),FALSE)*$G108), 0, VLOOKUP(VLOOKUP($A108, 'E4 TB Allocation Details'!$A$18:$L$214, MATCH("Customer ID", 'E4 TB Allocation Details'!$A$18:$L$18, 0),FALSE), 'E2 Allocators'!$B$15:$W$361, MATCH('O5 Details by Class &amp; Accounts'!AL$18, 'E2 Allocators'!$B$15:$W$15, 0),FALSE)*$G108)</f>
        <v>0</v>
      </c>
      <c r="AM108" s="1321">
        <f>IF(ISERROR(VLOOKUP(VLOOKUP($A108, 'E4 TB Allocation Details'!$A$18:$L$214, MATCH("Customer ID", 'E4 TB Allocation Details'!$A$18:$L$18, 0),FALSE), 'E2 Allocators'!$B$15:$W$361, MATCH('O5 Details by Class &amp; Accounts'!AM$18, 'E2 Allocators'!$B$15:$W$15, 0),FALSE)*$G108), 0, VLOOKUP(VLOOKUP($A108, 'E4 TB Allocation Details'!$A$18:$L$214, MATCH("Customer ID", 'E4 TB Allocation Details'!$A$18:$L$18, 0),FALSE), 'E2 Allocators'!$B$15:$W$361, MATCH('O5 Details by Class &amp; Accounts'!AM$18, 'E2 Allocators'!$B$15:$W$15, 0),FALSE)*$G108)</f>
        <v>0</v>
      </c>
      <c r="AN108" s="1321">
        <f>IF(ISERROR(VLOOKUP(VLOOKUP($A108, 'E4 TB Allocation Details'!$A$18:$L$214, MATCH("Customer ID", 'E4 TB Allocation Details'!$A$18:$L$18, 0),FALSE), 'E2 Allocators'!$B$15:$W$361, MATCH('O5 Details by Class &amp; Accounts'!AN$18, 'E2 Allocators'!$B$15:$W$15, 0),FALSE)*$G108), 0, VLOOKUP(VLOOKUP($A108, 'E4 TB Allocation Details'!$A$18:$L$214, MATCH("Customer ID", 'E4 TB Allocation Details'!$A$18:$L$18, 0),FALSE), 'E2 Allocators'!$B$15:$W$361, MATCH('O5 Details by Class &amp; Accounts'!AN$18, 'E2 Allocators'!$B$15:$W$15, 0),FALSE)*$G108)</f>
        <v>0</v>
      </c>
      <c r="AO108" s="1321">
        <f>IF(ISERROR(VLOOKUP(VLOOKUP($A108, 'E4 TB Allocation Details'!$A$18:$L$214, MATCH("Customer ID", 'E4 TB Allocation Details'!$A$18:$L$18, 0),FALSE), 'E2 Allocators'!$B$15:$W$361, MATCH('O5 Details by Class &amp; Accounts'!AO$18, 'E2 Allocators'!$B$15:$W$15, 0),FALSE)*$G108), 0, VLOOKUP(VLOOKUP($A108, 'E4 TB Allocation Details'!$A$18:$L$214, MATCH("Customer ID", 'E4 TB Allocation Details'!$A$18:$L$18, 0),FALSE), 'E2 Allocators'!$B$15:$W$361, MATCH('O5 Details by Class &amp; Accounts'!AO$18, 'E2 Allocators'!$B$15:$W$15, 0),FALSE)*$G108)</f>
        <v>0</v>
      </c>
      <c r="AP108" s="1321">
        <f>IF(ISERROR(VLOOKUP(VLOOKUP($A108, 'E4 TB Allocation Details'!$A$18:$L$214, MATCH("Customer ID", 'E4 TB Allocation Details'!$A$18:$L$18, 0),FALSE), 'E2 Allocators'!$B$15:$W$361, MATCH('O5 Details by Class &amp; Accounts'!AP$18, 'E2 Allocators'!$B$15:$W$15, 0),FALSE)*$G108), 0, VLOOKUP(VLOOKUP($A108, 'E4 TB Allocation Details'!$A$18:$L$214, MATCH("Customer ID", 'E4 TB Allocation Details'!$A$18:$L$18, 0),FALSE), 'E2 Allocators'!$B$15:$W$361, MATCH('O5 Details by Class &amp; Accounts'!AP$18, 'E2 Allocators'!$B$15:$W$15, 0),FALSE)*$G108)</f>
        <v>0</v>
      </c>
      <c r="AQ108" s="1321">
        <f>IF(ISERROR(VLOOKUP(VLOOKUP($A108, 'E4 TB Allocation Details'!$A$18:$L$214, MATCH("Customer ID", 'E4 TB Allocation Details'!$A$18:$L$18, 0),FALSE), 'E2 Allocators'!$B$15:$W$361, MATCH('O5 Details by Class &amp; Accounts'!AQ$18, 'E2 Allocators'!$B$15:$W$15, 0),FALSE)*$G108), 0, VLOOKUP(VLOOKUP($A108, 'E4 TB Allocation Details'!$A$18:$L$214, MATCH("Customer ID", 'E4 TB Allocation Details'!$A$18:$L$18, 0),FALSE), 'E2 Allocators'!$B$15:$W$361, MATCH('O5 Details by Class &amp; Accounts'!AQ$18, 'E2 Allocators'!$B$15:$W$15, 0),FALSE)*$G108)</f>
        <v>0</v>
      </c>
      <c r="AR108" s="1321">
        <f>IF(ISERROR(VLOOKUP(VLOOKUP($A108, 'E4 TB Allocation Details'!$A$18:$L$214, MATCH("Customer ID", 'E4 TB Allocation Details'!$A$18:$L$18, 0),FALSE), 'E2 Allocators'!$B$15:$W$361, MATCH('O5 Details by Class &amp; Accounts'!AR$18, 'E2 Allocators'!$B$15:$W$15, 0),FALSE)*$G108), 0, VLOOKUP(VLOOKUP($A108, 'E4 TB Allocation Details'!$A$18:$L$214, MATCH("Customer ID", 'E4 TB Allocation Details'!$A$18:$L$18, 0),FALSE), 'E2 Allocators'!$B$15:$W$361, MATCH('O5 Details by Class &amp; Accounts'!AR$18, 'E2 Allocators'!$B$15:$W$15, 0),FALSE)*$G108)</f>
        <v>0</v>
      </c>
      <c r="AS108" s="1321">
        <f>IF(ISERROR(VLOOKUP(VLOOKUP($A108, 'E4 TB Allocation Details'!$A$18:$L$214, MATCH("Customer ID", 'E4 TB Allocation Details'!$A$18:$L$18, 0),FALSE), 'E2 Allocators'!$B$15:$W$361, MATCH('O5 Details by Class &amp; Accounts'!AS$18, 'E2 Allocators'!$B$15:$W$15, 0),FALSE)*$G108), 0, VLOOKUP(VLOOKUP($A108, 'E4 TB Allocation Details'!$A$18:$L$214, MATCH("Customer ID", 'E4 TB Allocation Details'!$A$18:$L$18, 0),FALSE), 'E2 Allocators'!$B$15:$W$361, MATCH('O5 Details by Class &amp; Accounts'!AS$18, 'E2 Allocators'!$B$15:$W$15, 0),FALSE)*$G108)</f>
        <v>0</v>
      </c>
      <c r="AT108" s="1321">
        <f>IF(ISERROR(VLOOKUP(VLOOKUP($A108, 'E4 TB Allocation Details'!$A$18:$L$214, MATCH("Customer ID", 'E4 TB Allocation Details'!$A$18:$L$18, 0),FALSE), 'E2 Allocators'!$B$15:$W$361, MATCH('O5 Details by Class &amp; Accounts'!AT$18, 'E2 Allocators'!$B$15:$W$15, 0),FALSE)*$G108), 0, VLOOKUP(VLOOKUP($A108, 'E4 TB Allocation Details'!$A$18:$L$214, MATCH("Customer ID", 'E4 TB Allocation Details'!$A$18:$L$18, 0),FALSE), 'E2 Allocators'!$B$15:$W$361, MATCH('O5 Details by Class &amp; Accounts'!AT$18, 'E2 Allocators'!$B$15:$W$15, 0),FALSE)*$G108)</f>
        <v>0</v>
      </c>
      <c r="AU108" s="1321">
        <f>IF(ISERROR(VLOOKUP(VLOOKUP($A108, 'E4 TB Allocation Details'!$A$18:$L$214, MATCH("Customer ID", 'E4 TB Allocation Details'!$A$18:$L$18, 0),FALSE), 'E2 Allocators'!$B$15:$W$361, MATCH('O5 Details by Class &amp; Accounts'!AU$18, 'E2 Allocators'!$B$15:$W$15, 0),FALSE)*$G108), 0, VLOOKUP(VLOOKUP($A108, 'E4 TB Allocation Details'!$A$18:$L$214, MATCH("Customer ID", 'E4 TB Allocation Details'!$A$18:$L$18, 0),FALSE), 'E2 Allocators'!$B$15:$W$361, MATCH('O5 Details by Class &amp; Accounts'!AU$18, 'E2 Allocators'!$B$15:$W$15, 0),FALSE)*$G108)</f>
        <v>0</v>
      </c>
      <c r="AV108" s="1321">
        <f>IF(ISERROR(VLOOKUP(VLOOKUP($A108, 'E4 TB Allocation Details'!$A$18:$L$214, MATCH("Customer ID", 'E4 TB Allocation Details'!$A$18:$L$18, 0),FALSE), 'E2 Allocators'!$B$15:$W$361, MATCH('O5 Details by Class &amp; Accounts'!AV$18, 'E2 Allocators'!$B$15:$W$15, 0),FALSE)*$G108), 0, VLOOKUP(VLOOKUP($A108, 'E4 TB Allocation Details'!$A$18:$L$214, MATCH("Customer ID", 'E4 TB Allocation Details'!$A$18:$L$18, 0),FALSE), 'E2 Allocators'!$B$15:$W$361, MATCH('O5 Details by Class &amp; Accounts'!AV$18, 'E2 Allocators'!$B$15:$W$15, 0),FALSE)*$G108)</f>
        <v>0</v>
      </c>
      <c r="AW108" s="1321">
        <f>IF(ISERROR(VLOOKUP(VLOOKUP($A108, 'E4 TB Allocation Details'!$A$18:$L$214, MATCH("Customer ID", 'E4 TB Allocation Details'!$A$18:$L$18, 0),FALSE), 'E2 Allocators'!$B$15:$W$361, MATCH('O5 Details by Class &amp; Accounts'!AW$18, 'E2 Allocators'!$B$15:$W$15, 0),FALSE)*$G108), 0, VLOOKUP(VLOOKUP($A108, 'E4 TB Allocation Details'!$A$18:$L$214, MATCH("Customer ID", 'E4 TB Allocation Details'!$A$18:$L$18, 0),FALSE), 'E2 Allocators'!$B$15:$W$361, MATCH('O5 Details by Class &amp; Accounts'!AW$18, 'E2 Allocators'!$B$15:$W$15, 0),FALSE)*$G108)</f>
        <v>0</v>
      </c>
      <c r="AX108" s="1321">
        <f t="shared" si="22"/>
        <v>0</v>
      </c>
      <c r="AY108" s="1321">
        <f>IF(ISERROR(VLOOKUP(VLOOKUP($A108, 'E4 TB Allocation Details'!$A$18:$L$214, MATCH("Misc ID", 'E4 TB Allocation Details'!$A$18:$L$18, 0),FALSE), 'E2 Allocators'!$B$15:$W$361, MATCH('O5 Details by Class &amp; Accounts'!AY$18, 'E2 Allocators'!$B$15:$W$15, 0),FALSE)*$E108), 0, VLOOKUP(VLOOKUP($A108, 'E4 TB Allocation Details'!$A$18:$L$214, MATCH("Misc ID", 'E4 TB Allocation Details'!$A$18:$L$18, 0),FALSE), 'E2 Allocators'!$B$15:$W$361, MATCH('O5 Details by Class &amp; Accounts'!AY$18, 'E2 Allocators'!$B$15:$W$15, 0),FALSE)*$E108)</f>
        <v>0</v>
      </c>
      <c r="AZ108" s="1321">
        <f>IF(ISERROR(VLOOKUP(VLOOKUP($A108, 'E4 TB Allocation Details'!$A$18:$L$214, MATCH("Misc ID", 'E4 TB Allocation Details'!$A$18:$L$18, 0),FALSE), 'E2 Allocators'!$B$15:$W$361, MATCH('O5 Details by Class &amp; Accounts'!AZ$18, 'E2 Allocators'!$B$15:$W$15, 0),FALSE)*$E108), 0, VLOOKUP(VLOOKUP($A108, 'E4 TB Allocation Details'!$A$18:$L$214, MATCH("Misc ID", 'E4 TB Allocation Details'!$A$18:$L$18, 0),FALSE), 'E2 Allocators'!$B$15:$W$361, MATCH('O5 Details by Class &amp; Accounts'!AZ$18, 'E2 Allocators'!$B$15:$W$15, 0),FALSE)*$E108)</f>
        <v>0</v>
      </c>
      <c r="BA108" s="1321">
        <f>IF(ISERROR(VLOOKUP(VLOOKUP($A108, 'E4 TB Allocation Details'!$A$18:$L$214, MATCH("Misc ID", 'E4 TB Allocation Details'!$A$18:$L$18, 0),FALSE), 'E2 Allocators'!$B$15:$W$361, MATCH('O5 Details by Class &amp; Accounts'!BA$18, 'E2 Allocators'!$B$15:$W$15, 0),FALSE)*$E108), 0, VLOOKUP(VLOOKUP($A108, 'E4 TB Allocation Details'!$A$18:$L$214, MATCH("Misc ID", 'E4 TB Allocation Details'!$A$18:$L$18, 0),FALSE), 'E2 Allocators'!$B$15:$W$361, MATCH('O5 Details by Class &amp; Accounts'!BA$18, 'E2 Allocators'!$B$15:$W$15, 0),FALSE)*$E108)</f>
        <v>0</v>
      </c>
      <c r="BB108" s="1321">
        <f>IF(ISERROR(VLOOKUP(VLOOKUP($A108, 'E4 TB Allocation Details'!$A$18:$L$214, MATCH("Misc ID", 'E4 TB Allocation Details'!$A$18:$L$18, 0),FALSE), 'E2 Allocators'!$B$15:$W$361, MATCH('O5 Details by Class &amp; Accounts'!BB$18, 'E2 Allocators'!$B$15:$W$15, 0),FALSE)*$E108), 0, VLOOKUP(VLOOKUP($A108, 'E4 TB Allocation Details'!$A$18:$L$214, MATCH("Misc ID", 'E4 TB Allocation Details'!$A$18:$L$18, 0),FALSE), 'E2 Allocators'!$B$15:$W$361, MATCH('O5 Details by Class &amp; Accounts'!BB$18, 'E2 Allocators'!$B$15:$W$15, 0),FALSE)*$E108)</f>
        <v>0</v>
      </c>
      <c r="BC108" s="1321">
        <f>IF(ISERROR(VLOOKUP(VLOOKUP($A108, 'E4 TB Allocation Details'!$A$18:$L$214, MATCH("Misc ID", 'E4 TB Allocation Details'!$A$18:$L$18, 0),FALSE), 'E2 Allocators'!$B$15:$W$361, MATCH('O5 Details by Class &amp; Accounts'!BC$18, 'E2 Allocators'!$B$15:$W$15, 0),FALSE)*$E108), 0, VLOOKUP(VLOOKUP($A108, 'E4 TB Allocation Details'!$A$18:$L$214, MATCH("Misc ID", 'E4 TB Allocation Details'!$A$18:$L$18, 0),FALSE), 'E2 Allocators'!$B$15:$W$361, MATCH('O5 Details by Class &amp; Accounts'!BC$18, 'E2 Allocators'!$B$15:$W$15, 0),FALSE)*$E108)</f>
        <v>0</v>
      </c>
      <c r="BD108" s="1321">
        <f>IF(ISERROR(VLOOKUP(VLOOKUP($A108, 'E4 TB Allocation Details'!$A$18:$L$214, MATCH("Misc ID", 'E4 TB Allocation Details'!$A$18:$L$18, 0),FALSE), 'E2 Allocators'!$B$15:$W$361, MATCH('O5 Details by Class &amp; Accounts'!BD$18, 'E2 Allocators'!$B$15:$W$15, 0),FALSE)*$E108), 0, VLOOKUP(VLOOKUP($A108, 'E4 TB Allocation Details'!$A$18:$L$214, MATCH("Misc ID", 'E4 TB Allocation Details'!$A$18:$L$18, 0),FALSE), 'E2 Allocators'!$B$15:$W$361, MATCH('O5 Details by Class &amp; Accounts'!BD$18, 'E2 Allocators'!$B$15:$W$15, 0),FALSE)*$E108)</f>
        <v>0</v>
      </c>
      <c r="BE108" s="1321">
        <f>IF(ISERROR(VLOOKUP(VLOOKUP($A108, 'E4 TB Allocation Details'!$A$18:$L$214, MATCH("Misc ID", 'E4 TB Allocation Details'!$A$18:$L$18, 0),FALSE), 'E2 Allocators'!$B$15:$W$361, MATCH('O5 Details by Class &amp; Accounts'!BE$18, 'E2 Allocators'!$B$15:$W$15, 0),FALSE)*$E108), 0, VLOOKUP(VLOOKUP($A108, 'E4 TB Allocation Details'!$A$18:$L$214, MATCH("Misc ID", 'E4 TB Allocation Details'!$A$18:$L$18, 0),FALSE), 'E2 Allocators'!$B$15:$W$361, MATCH('O5 Details by Class &amp; Accounts'!BE$18, 'E2 Allocators'!$B$15:$W$15, 0),FALSE)*$E108)</f>
        <v>0</v>
      </c>
      <c r="BF108" s="1321">
        <f>IF(ISERROR(VLOOKUP(VLOOKUP($A108, 'E4 TB Allocation Details'!$A$18:$L$214, MATCH("Misc ID", 'E4 TB Allocation Details'!$A$18:$L$18, 0),FALSE), 'E2 Allocators'!$B$15:$W$361, MATCH('O5 Details by Class &amp; Accounts'!BF$18, 'E2 Allocators'!$B$15:$W$15, 0),FALSE)*$E108), 0, VLOOKUP(VLOOKUP($A108, 'E4 TB Allocation Details'!$A$18:$L$214, MATCH("Misc ID", 'E4 TB Allocation Details'!$A$18:$L$18, 0),FALSE), 'E2 Allocators'!$B$15:$W$361, MATCH('O5 Details by Class &amp; Accounts'!BF$18, 'E2 Allocators'!$B$15:$W$15, 0),FALSE)*$E108)</f>
        <v>0</v>
      </c>
      <c r="BG108" s="1321">
        <f>IF(ISERROR(VLOOKUP(VLOOKUP($A108, 'E4 TB Allocation Details'!$A$18:$L$214, MATCH("Misc ID", 'E4 TB Allocation Details'!$A$18:$L$18, 0),FALSE), 'E2 Allocators'!$B$15:$W$361, MATCH('O5 Details by Class &amp; Accounts'!BG$18, 'E2 Allocators'!$B$15:$W$15, 0),FALSE)*$E108), 0, VLOOKUP(VLOOKUP($A108, 'E4 TB Allocation Details'!$A$18:$L$214, MATCH("Misc ID", 'E4 TB Allocation Details'!$A$18:$L$18, 0),FALSE), 'E2 Allocators'!$B$15:$W$361, MATCH('O5 Details by Class &amp; Accounts'!BG$18, 'E2 Allocators'!$B$15:$W$15, 0),FALSE)*$E108)</f>
        <v>0</v>
      </c>
      <c r="BH108" s="1321">
        <f>IF(ISERROR(VLOOKUP(VLOOKUP($A108, 'E4 TB Allocation Details'!$A$18:$L$214, MATCH("Misc ID", 'E4 TB Allocation Details'!$A$18:$L$18, 0),FALSE), 'E2 Allocators'!$B$15:$W$361, MATCH('O5 Details by Class &amp; Accounts'!BH$18, 'E2 Allocators'!$B$15:$W$15, 0),FALSE)*$E108), 0, VLOOKUP(VLOOKUP($A108, 'E4 TB Allocation Details'!$A$18:$L$214, MATCH("Misc ID", 'E4 TB Allocation Details'!$A$18:$L$18, 0),FALSE), 'E2 Allocators'!$B$15:$W$361, MATCH('O5 Details by Class &amp; Accounts'!BH$18, 'E2 Allocators'!$B$15:$W$15, 0),FALSE)*$E108)</f>
        <v>0</v>
      </c>
      <c r="BI108" s="1321">
        <f>IF(ISERROR(VLOOKUP(VLOOKUP($A108, 'E4 TB Allocation Details'!$A$18:$L$214, MATCH("Misc ID", 'E4 TB Allocation Details'!$A$18:$L$18, 0),FALSE), 'E2 Allocators'!$B$15:$W$361, MATCH('O5 Details by Class &amp; Accounts'!BI$18, 'E2 Allocators'!$B$15:$W$15, 0),FALSE)*$E108), 0, VLOOKUP(VLOOKUP($A108, 'E4 TB Allocation Details'!$A$18:$L$214, MATCH("Misc ID", 'E4 TB Allocation Details'!$A$18:$L$18, 0),FALSE), 'E2 Allocators'!$B$15:$W$361, MATCH('O5 Details by Class &amp; Accounts'!BI$18, 'E2 Allocators'!$B$15:$W$15, 0),FALSE)*$E108)</f>
        <v>0</v>
      </c>
      <c r="BJ108" s="1321">
        <f>IF(ISERROR(VLOOKUP(VLOOKUP($A108, 'E4 TB Allocation Details'!$A$18:$L$214, MATCH("Misc ID", 'E4 TB Allocation Details'!$A$18:$L$18, 0),FALSE), 'E2 Allocators'!$B$15:$W$361, MATCH('O5 Details by Class &amp; Accounts'!BJ$18, 'E2 Allocators'!$B$15:$W$15, 0),FALSE)*$E108), 0, VLOOKUP(VLOOKUP($A108, 'E4 TB Allocation Details'!$A$18:$L$214, MATCH("Misc ID", 'E4 TB Allocation Details'!$A$18:$L$18, 0),FALSE), 'E2 Allocators'!$B$15:$W$361, MATCH('O5 Details by Class &amp; Accounts'!BJ$18, 'E2 Allocators'!$B$15:$W$15, 0),FALSE)*$E108)</f>
        <v>0</v>
      </c>
      <c r="BK108" s="1321">
        <f>IF(ISERROR(VLOOKUP(VLOOKUP($A108, 'E4 TB Allocation Details'!$A$18:$L$214, MATCH("Misc ID", 'E4 TB Allocation Details'!$A$18:$L$18, 0),FALSE), 'E2 Allocators'!$B$15:$W$361, MATCH('O5 Details by Class &amp; Accounts'!BK$18, 'E2 Allocators'!$B$15:$W$15, 0),FALSE)*$E108), 0, VLOOKUP(VLOOKUP($A108, 'E4 TB Allocation Details'!$A$18:$L$214, MATCH("Misc ID", 'E4 TB Allocation Details'!$A$18:$L$18, 0),FALSE), 'E2 Allocators'!$B$15:$W$361, MATCH('O5 Details by Class &amp; Accounts'!BK$18, 'E2 Allocators'!$B$15:$W$15, 0),FALSE)*$E108)</f>
        <v>0</v>
      </c>
      <c r="BL108" s="1321">
        <f>IF(ISERROR(VLOOKUP(VLOOKUP($A108, 'E4 TB Allocation Details'!$A$18:$L$214, MATCH("Misc ID", 'E4 TB Allocation Details'!$A$18:$L$18, 0),FALSE), 'E2 Allocators'!$B$15:$W$361, MATCH('O5 Details by Class &amp; Accounts'!BL$18, 'E2 Allocators'!$B$15:$W$15, 0),FALSE)*$E108), 0, VLOOKUP(VLOOKUP($A108, 'E4 TB Allocation Details'!$A$18:$L$214, MATCH("Misc ID", 'E4 TB Allocation Details'!$A$18:$L$18, 0),FALSE), 'E2 Allocators'!$B$15:$W$361, MATCH('O5 Details by Class &amp; Accounts'!BL$18, 'E2 Allocators'!$B$15:$W$15, 0),FALSE)*$E108)</f>
        <v>0</v>
      </c>
      <c r="BM108" s="1321">
        <f>IF(ISERROR(VLOOKUP(VLOOKUP($A108, 'E4 TB Allocation Details'!$A$18:$L$214, MATCH("Misc ID", 'E4 TB Allocation Details'!$A$18:$L$18, 0),FALSE), 'E2 Allocators'!$B$15:$W$361, MATCH('O5 Details by Class &amp; Accounts'!BM$18, 'E2 Allocators'!$B$15:$W$15, 0),FALSE)*$E108), 0, VLOOKUP(VLOOKUP($A108, 'E4 TB Allocation Details'!$A$18:$L$214, MATCH("Misc ID", 'E4 TB Allocation Details'!$A$18:$L$18, 0),FALSE), 'E2 Allocators'!$B$15:$W$361, MATCH('O5 Details by Class &amp; Accounts'!BM$18, 'E2 Allocators'!$B$15:$W$15, 0),FALSE)*$E108)</f>
        <v>0</v>
      </c>
      <c r="BN108" s="1321">
        <f>IF(ISERROR(VLOOKUP(VLOOKUP($A108, 'E4 TB Allocation Details'!$A$18:$L$214, MATCH("Misc ID", 'E4 TB Allocation Details'!$A$18:$L$18, 0),FALSE), 'E2 Allocators'!$B$15:$W$361, MATCH('O5 Details by Class &amp; Accounts'!BN$18, 'E2 Allocators'!$B$15:$W$15, 0),FALSE)*$E108), 0, VLOOKUP(VLOOKUP($A108, 'E4 TB Allocation Details'!$A$18:$L$214, MATCH("Misc ID", 'E4 TB Allocation Details'!$A$18:$L$18, 0),FALSE), 'E2 Allocators'!$B$15:$W$361, MATCH('O5 Details by Class &amp; Accounts'!BN$18, 'E2 Allocators'!$B$15:$W$15, 0),FALSE)*$E108)</f>
        <v>0</v>
      </c>
      <c r="BO108" s="1321">
        <f>IF(ISERROR(VLOOKUP(VLOOKUP($A108, 'E4 TB Allocation Details'!$A$18:$L$214, MATCH("Misc ID", 'E4 TB Allocation Details'!$A$18:$L$18, 0),FALSE), 'E2 Allocators'!$B$15:$W$361, MATCH('O5 Details by Class &amp; Accounts'!BO$18, 'E2 Allocators'!$B$15:$W$15, 0),FALSE)*$E108), 0, VLOOKUP(VLOOKUP($A108, 'E4 TB Allocation Details'!$A$18:$L$214, MATCH("Misc ID", 'E4 TB Allocation Details'!$A$18:$L$18, 0),FALSE), 'E2 Allocators'!$B$15:$W$361, MATCH('O5 Details by Class &amp; Accounts'!BO$18, 'E2 Allocators'!$B$15:$W$15, 0),FALSE)*$E108)</f>
        <v>0</v>
      </c>
      <c r="BP108" s="1321">
        <f>IF(ISERROR(VLOOKUP(VLOOKUP($A108, 'E4 TB Allocation Details'!$A$18:$L$214, MATCH("Misc ID", 'E4 TB Allocation Details'!$A$18:$L$18, 0),FALSE), 'E2 Allocators'!$B$15:$W$361, MATCH('O5 Details by Class &amp; Accounts'!BP$18, 'E2 Allocators'!$B$15:$W$15, 0),FALSE)*$E108), 0, VLOOKUP(VLOOKUP($A108, 'E4 TB Allocation Details'!$A$18:$L$214, MATCH("Misc ID", 'E4 TB Allocation Details'!$A$18:$L$18, 0),FALSE), 'E2 Allocators'!$B$15:$W$361, MATCH('O5 Details by Class &amp; Accounts'!BP$18, 'E2 Allocators'!$B$15:$W$15, 0),FALSE)*$E108)</f>
        <v>0</v>
      </c>
      <c r="BQ108" s="1321">
        <f>IF(ISERROR(VLOOKUP(VLOOKUP($A108, 'E4 TB Allocation Details'!$A$18:$L$214, MATCH("Misc ID", 'E4 TB Allocation Details'!$A$18:$L$18, 0),FALSE), 'E2 Allocators'!$B$15:$W$361, MATCH('O5 Details by Class &amp; Accounts'!BQ$18, 'E2 Allocators'!$B$15:$W$15, 0),FALSE)*$E108), 0, VLOOKUP(VLOOKUP($A108, 'E4 TB Allocation Details'!$A$18:$L$214, MATCH("Misc ID", 'E4 TB Allocation Details'!$A$18:$L$18, 0),FALSE), 'E2 Allocators'!$B$15:$W$361, MATCH('O5 Details by Class &amp; Accounts'!BQ$18, 'E2 Allocators'!$B$15:$W$15, 0),FALSE)*$E108)</f>
        <v>0</v>
      </c>
      <c r="BR108" s="1321">
        <f>IF(ISERROR(VLOOKUP(VLOOKUP($A108, 'E4 TB Allocation Details'!$A$18:$L$214, MATCH("Misc ID", 'E4 TB Allocation Details'!$A$18:$L$18, 0),FALSE), 'E2 Allocators'!$B$15:$W$361, MATCH('O5 Details by Class &amp; Accounts'!BR$18, 'E2 Allocators'!$B$15:$W$15, 0),FALSE)*$E108), 0, VLOOKUP(VLOOKUP($A108, 'E4 TB Allocation Details'!$A$18:$L$214, MATCH("Misc ID", 'E4 TB Allocation Details'!$A$18:$L$18, 0),FALSE), 'E2 Allocators'!$B$15:$W$361, MATCH('O5 Details by Class &amp; Accounts'!BR$18, 'E2 Allocators'!$B$15:$W$15, 0),FALSE)*$E108)</f>
        <v>0</v>
      </c>
      <c r="BS108" s="1321">
        <f t="shared" si="23"/>
        <v>0</v>
      </c>
      <c r="BT108" s="1321">
        <f>IF(ISERROR(VLOOKUP(VLOOKUP($A108, 'E4 TB Allocation Details'!$A$18:$L$214, MATCH("A &amp; G ID", 'E4 TB Allocation Details'!$A$18:$L$18, 0),FALSE), 'E2 Allocators'!$B$15:$W$361, MATCH('O5 Details by Class &amp; Accounts'!BT$18, 'E2 Allocators'!$B$15:$W$15, 0),FALSE)*$E108), 0, VLOOKUP(VLOOKUP($A108, 'E4 TB Allocation Details'!$A$18:$L$214, MATCH("A &amp; G ID", 'E4 TB Allocation Details'!$A$18:$L$18, 0),FALSE), 'E2 Allocators'!$B$15:$W$361, MATCH('O5 Details by Class &amp; Accounts'!BT$18, 'E2 Allocators'!$B$15:$W$15, 0),FALSE)*$E108)</f>
        <v>0</v>
      </c>
      <c r="BU108" s="1321">
        <f>IF(ISERROR(VLOOKUP(VLOOKUP($A108, 'E4 TB Allocation Details'!$A$18:$L$214, MATCH("A &amp; G ID", 'E4 TB Allocation Details'!$A$18:$L$18, 0),FALSE), 'E2 Allocators'!$B$15:$W$361, MATCH('O5 Details by Class &amp; Accounts'!BU$18, 'E2 Allocators'!$B$15:$W$15, 0),FALSE)*$E108), 0, VLOOKUP(VLOOKUP($A108, 'E4 TB Allocation Details'!$A$18:$L$214, MATCH("A &amp; G ID", 'E4 TB Allocation Details'!$A$18:$L$18, 0),FALSE), 'E2 Allocators'!$B$15:$W$361, MATCH('O5 Details by Class &amp; Accounts'!BU$18, 'E2 Allocators'!$B$15:$W$15, 0),FALSE)*$E108)</f>
        <v>0</v>
      </c>
      <c r="BV108" s="1321">
        <f>IF(ISERROR(VLOOKUP(VLOOKUP($A108, 'E4 TB Allocation Details'!$A$18:$L$214, MATCH("A &amp; G ID", 'E4 TB Allocation Details'!$A$18:$L$18, 0),FALSE), 'E2 Allocators'!$B$15:$W$361, MATCH('O5 Details by Class &amp; Accounts'!BV$18, 'E2 Allocators'!$B$15:$W$15, 0),FALSE)*$E108), 0, VLOOKUP(VLOOKUP($A108, 'E4 TB Allocation Details'!$A$18:$L$214, MATCH("A &amp; G ID", 'E4 TB Allocation Details'!$A$18:$L$18, 0),FALSE), 'E2 Allocators'!$B$15:$W$361, MATCH('O5 Details by Class &amp; Accounts'!BV$18, 'E2 Allocators'!$B$15:$W$15, 0),FALSE)*$E108)</f>
        <v>0</v>
      </c>
      <c r="BW108" s="1321">
        <f>IF(ISERROR(VLOOKUP(VLOOKUP($A108, 'E4 TB Allocation Details'!$A$18:$L$214, MATCH("A &amp; G ID", 'E4 TB Allocation Details'!$A$18:$L$18, 0),FALSE), 'E2 Allocators'!$B$15:$W$361, MATCH('O5 Details by Class &amp; Accounts'!BW$18, 'E2 Allocators'!$B$15:$W$15, 0),FALSE)*$E108), 0, VLOOKUP(VLOOKUP($A108, 'E4 TB Allocation Details'!$A$18:$L$214, MATCH("A &amp; G ID", 'E4 TB Allocation Details'!$A$18:$L$18, 0),FALSE), 'E2 Allocators'!$B$15:$W$361, MATCH('O5 Details by Class &amp; Accounts'!BW$18, 'E2 Allocators'!$B$15:$W$15, 0),FALSE)*$E108)</f>
        <v>0</v>
      </c>
      <c r="BX108" s="1321">
        <f>IF(ISERROR(VLOOKUP(VLOOKUP($A108, 'E4 TB Allocation Details'!$A$18:$L$214, MATCH("A &amp; G ID", 'E4 TB Allocation Details'!$A$18:$L$18, 0),FALSE), 'E2 Allocators'!$B$15:$W$361, MATCH('O5 Details by Class &amp; Accounts'!BX$18, 'E2 Allocators'!$B$15:$W$15, 0),FALSE)*$E108), 0, VLOOKUP(VLOOKUP($A108, 'E4 TB Allocation Details'!$A$18:$L$214, MATCH("A &amp; G ID", 'E4 TB Allocation Details'!$A$18:$L$18, 0),FALSE), 'E2 Allocators'!$B$15:$W$361, MATCH('O5 Details by Class &amp; Accounts'!BX$18, 'E2 Allocators'!$B$15:$W$15, 0),FALSE)*$E108)</f>
        <v>0</v>
      </c>
      <c r="BY108" s="1321">
        <f>IF(ISERROR(VLOOKUP(VLOOKUP($A108, 'E4 TB Allocation Details'!$A$18:$L$214, MATCH("A &amp; G ID", 'E4 TB Allocation Details'!$A$18:$L$18, 0),FALSE), 'E2 Allocators'!$B$15:$W$361, MATCH('O5 Details by Class &amp; Accounts'!BY$18, 'E2 Allocators'!$B$15:$W$15, 0),FALSE)*$E108), 0, VLOOKUP(VLOOKUP($A108, 'E4 TB Allocation Details'!$A$18:$L$214, MATCH("A &amp; G ID", 'E4 TB Allocation Details'!$A$18:$L$18, 0),FALSE), 'E2 Allocators'!$B$15:$W$361, MATCH('O5 Details by Class &amp; Accounts'!BY$18, 'E2 Allocators'!$B$15:$W$15, 0),FALSE)*$E108)</f>
        <v>0</v>
      </c>
      <c r="BZ108" s="1321">
        <f>IF(ISERROR(VLOOKUP(VLOOKUP($A108, 'E4 TB Allocation Details'!$A$18:$L$214, MATCH("A &amp; G ID", 'E4 TB Allocation Details'!$A$18:$L$18, 0),FALSE), 'E2 Allocators'!$B$15:$W$361, MATCH('O5 Details by Class &amp; Accounts'!BZ$18, 'E2 Allocators'!$B$15:$W$15, 0),FALSE)*$E108), 0, VLOOKUP(VLOOKUP($A108, 'E4 TB Allocation Details'!$A$18:$L$214, MATCH("A &amp; G ID", 'E4 TB Allocation Details'!$A$18:$L$18, 0),FALSE), 'E2 Allocators'!$B$15:$W$361, MATCH('O5 Details by Class &amp; Accounts'!BZ$18, 'E2 Allocators'!$B$15:$W$15, 0),FALSE)*$E108)</f>
        <v>0</v>
      </c>
      <c r="CA108" s="1321">
        <f>IF(ISERROR(VLOOKUP(VLOOKUP($A108, 'E4 TB Allocation Details'!$A$18:$L$214, MATCH("A &amp; G ID", 'E4 TB Allocation Details'!$A$18:$L$18, 0),FALSE), 'E2 Allocators'!$B$15:$W$361, MATCH('O5 Details by Class &amp; Accounts'!CA$18, 'E2 Allocators'!$B$15:$W$15, 0),FALSE)*$E108), 0, VLOOKUP(VLOOKUP($A108, 'E4 TB Allocation Details'!$A$18:$L$214, MATCH("A &amp; G ID", 'E4 TB Allocation Details'!$A$18:$L$18, 0),FALSE), 'E2 Allocators'!$B$15:$W$361, MATCH('O5 Details by Class &amp; Accounts'!CA$18, 'E2 Allocators'!$B$15:$W$15, 0),FALSE)*$E108)</f>
        <v>0</v>
      </c>
      <c r="CB108" s="1321">
        <f>IF(ISERROR(VLOOKUP(VLOOKUP($A108, 'E4 TB Allocation Details'!$A$18:$L$214, MATCH("A &amp; G ID", 'E4 TB Allocation Details'!$A$18:$L$18, 0),FALSE), 'E2 Allocators'!$B$15:$W$361, MATCH('O5 Details by Class &amp; Accounts'!CB$18, 'E2 Allocators'!$B$15:$W$15, 0),FALSE)*$E108), 0, VLOOKUP(VLOOKUP($A108, 'E4 TB Allocation Details'!$A$18:$L$214, MATCH("A &amp; G ID", 'E4 TB Allocation Details'!$A$18:$L$18, 0),FALSE), 'E2 Allocators'!$B$15:$W$361, MATCH('O5 Details by Class &amp; Accounts'!CB$18, 'E2 Allocators'!$B$15:$W$15, 0),FALSE)*$E108)</f>
        <v>0</v>
      </c>
      <c r="CC108" s="1321">
        <f>IF(ISERROR(VLOOKUP(VLOOKUP($A108, 'E4 TB Allocation Details'!$A$18:$L$214, MATCH("A &amp; G ID", 'E4 TB Allocation Details'!$A$18:$L$18, 0),FALSE), 'E2 Allocators'!$B$15:$W$361, MATCH('O5 Details by Class &amp; Accounts'!CC$18, 'E2 Allocators'!$B$15:$W$15, 0),FALSE)*$E108), 0, VLOOKUP(VLOOKUP($A108, 'E4 TB Allocation Details'!$A$18:$L$214, MATCH("A &amp; G ID", 'E4 TB Allocation Details'!$A$18:$L$18, 0),FALSE), 'E2 Allocators'!$B$15:$W$361, MATCH('O5 Details by Class &amp; Accounts'!CC$18, 'E2 Allocators'!$B$15:$W$15, 0),FALSE)*$E108)</f>
        <v>0</v>
      </c>
      <c r="CD108" s="1321">
        <f>IF(ISERROR(VLOOKUP(VLOOKUP($A108, 'E4 TB Allocation Details'!$A$18:$L$214, MATCH("A &amp; G ID", 'E4 TB Allocation Details'!$A$18:$L$18, 0),FALSE), 'E2 Allocators'!$B$15:$W$361, MATCH('O5 Details by Class &amp; Accounts'!CD$18, 'E2 Allocators'!$B$15:$W$15, 0),FALSE)*$E108), 0, VLOOKUP(VLOOKUP($A108, 'E4 TB Allocation Details'!$A$18:$L$214, MATCH("A &amp; G ID", 'E4 TB Allocation Details'!$A$18:$L$18, 0),FALSE), 'E2 Allocators'!$B$15:$W$361, MATCH('O5 Details by Class &amp; Accounts'!CD$18, 'E2 Allocators'!$B$15:$W$15, 0),FALSE)*$E108)</f>
        <v>0</v>
      </c>
      <c r="CE108" s="1321">
        <f>IF(ISERROR(VLOOKUP(VLOOKUP($A108, 'E4 TB Allocation Details'!$A$18:$L$214, MATCH("A &amp; G ID", 'E4 TB Allocation Details'!$A$18:$L$18, 0),FALSE), 'E2 Allocators'!$B$15:$W$361, MATCH('O5 Details by Class &amp; Accounts'!CE$18, 'E2 Allocators'!$B$15:$W$15, 0),FALSE)*$E108), 0, VLOOKUP(VLOOKUP($A108, 'E4 TB Allocation Details'!$A$18:$L$214, MATCH("A &amp; G ID", 'E4 TB Allocation Details'!$A$18:$L$18, 0),FALSE), 'E2 Allocators'!$B$15:$W$361, MATCH('O5 Details by Class &amp; Accounts'!CE$18, 'E2 Allocators'!$B$15:$W$15, 0),FALSE)*$E108)</f>
        <v>0</v>
      </c>
      <c r="CF108" s="1321">
        <f>IF(ISERROR(VLOOKUP(VLOOKUP($A108, 'E4 TB Allocation Details'!$A$18:$L$214, MATCH("A &amp; G ID", 'E4 TB Allocation Details'!$A$18:$L$18, 0),FALSE), 'E2 Allocators'!$B$15:$W$361, MATCH('O5 Details by Class &amp; Accounts'!CF$18, 'E2 Allocators'!$B$15:$W$15, 0),FALSE)*$E108), 0, VLOOKUP(VLOOKUP($A108, 'E4 TB Allocation Details'!$A$18:$L$214, MATCH("A &amp; G ID", 'E4 TB Allocation Details'!$A$18:$L$18, 0),FALSE), 'E2 Allocators'!$B$15:$W$361, MATCH('O5 Details by Class &amp; Accounts'!CF$18, 'E2 Allocators'!$B$15:$W$15, 0),FALSE)*$E108)</f>
        <v>0</v>
      </c>
      <c r="CG108" s="1321">
        <f>IF(ISERROR(VLOOKUP(VLOOKUP($A108, 'E4 TB Allocation Details'!$A$18:$L$214, MATCH("A &amp; G ID", 'E4 TB Allocation Details'!$A$18:$L$18, 0),FALSE), 'E2 Allocators'!$B$15:$W$361, MATCH('O5 Details by Class &amp; Accounts'!CG$18, 'E2 Allocators'!$B$15:$W$15, 0),FALSE)*$E108), 0, VLOOKUP(VLOOKUP($A108, 'E4 TB Allocation Details'!$A$18:$L$214, MATCH("A &amp; G ID", 'E4 TB Allocation Details'!$A$18:$L$18, 0),FALSE), 'E2 Allocators'!$B$15:$W$361, MATCH('O5 Details by Class &amp; Accounts'!CG$18, 'E2 Allocators'!$B$15:$W$15, 0),FALSE)*$E108)</f>
        <v>0</v>
      </c>
      <c r="CH108" s="1321">
        <f>IF(ISERROR(VLOOKUP(VLOOKUP($A108, 'E4 TB Allocation Details'!$A$18:$L$214, MATCH("A &amp; G ID", 'E4 TB Allocation Details'!$A$18:$L$18, 0),FALSE), 'E2 Allocators'!$B$15:$W$361, MATCH('O5 Details by Class &amp; Accounts'!CH$18, 'E2 Allocators'!$B$15:$W$15, 0),FALSE)*$E108), 0, VLOOKUP(VLOOKUP($A108, 'E4 TB Allocation Details'!$A$18:$L$214, MATCH("A &amp; G ID", 'E4 TB Allocation Details'!$A$18:$L$18, 0),FALSE), 'E2 Allocators'!$B$15:$W$361, MATCH('O5 Details by Class &amp; Accounts'!CH$18, 'E2 Allocators'!$B$15:$W$15, 0),FALSE)*$E108)</f>
        <v>0</v>
      </c>
      <c r="CI108" s="1321">
        <f>IF(ISERROR(VLOOKUP(VLOOKUP($A108, 'E4 TB Allocation Details'!$A$18:$L$214, MATCH("A &amp; G ID", 'E4 TB Allocation Details'!$A$18:$L$18, 0),FALSE), 'E2 Allocators'!$B$15:$W$361, MATCH('O5 Details by Class &amp; Accounts'!CI$18, 'E2 Allocators'!$B$15:$W$15, 0),FALSE)*$E108), 0, VLOOKUP(VLOOKUP($A108, 'E4 TB Allocation Details'!$A$18:$L$214, MATCH("A &amp; G ID", 'E4 TB Allocation Details'!$A$18:$L$18, 0),FALSE), 'E2 Allocators'!$B$15:$W$361, MATCH('O5 Details by Class &amp; Accounts'!CI$18, 'E2 Allocators'!$B$15:$W$15, 0),FALSE)*$E108)</f>
        <v>0</v>
      </c>
      <c r="CJ108" s="1321">
        <f>IF(ISERROR(VLOOKUP(VLOOKUP($A108, 'E4 TB Allocation Details'!$A$18:$L$214, MATCH("A &amp; G ID", 'E4 TB Allocation Details'!$A$18:$L$18, 0),FALSE), 'E2 Allocators'!$B$15:$W$361, MATCH('O5 Details by Class &amp; Accounts'!CJ$18, 'E2 Allocators'!$B$15:$W$15, 0),FALSE)*$E108), 0, VLOOKUP(VLOOKUP($A108, 'E4 TB Allocation Details'!$A$18:$L$214, MATCH("A &amp; G ID", 'E4 TB Allocation Details'!$A$18:$L$18, 0),FALSE), 'E2 Allocators'!$B$15:$W$361, MATCH('O5 Details by Class &amp; Accounts'!CJ$18, 'E2 Allocators'!$B$15:$W$15, 0),FALSE)*$E108)</f>
        <v>0</v>
      </c>
      <c r="CK108" s="1321">
        <f>IF(ISERROR(VLOOKUP(VLOOKUP($A108, 'E4 TB Allocation Details'!$A$18:$L$214, MATCH("A &amp; G ID", 'E4 TB Allocation Details'!$A$18:$L$18, 0),FALSE), 'E2 Allocators'!$B$15:$W$361, MATCH('O5 Details by Class &amp; Accounts'!CK$18, 'E2 Allocators'!$B$15:$W$15, 0),FALSE)*$E108), 0, VLOOKUP(VLOOKUP($A108, 'E4 TB Allocation Details'!$A$18:$L$214, MATCH("A &amp; G ID", 'E4 TB Allocation Details'!$A$18:$L$18, 0),FALSE), 'E2 Allocators'!$B$15:$W$361, MATCH('O5 Details by Class &amp; Accounts'!CK$18, 'E2 Allocators'!$B$15:$W$15, 0),FALSE)*$E108)</f>
        <v>0</v>
      </c>
      <c r="CL108" s="1321">
        <f>IF(ISERROR(VLOOKUP(VLOOKUP($A108, 'E4 TB Allocation Details'!$A$18:$L$214, MATCH("A &amp; G ID", 'E4 TB Allocation Details'!$A$18:$L$18, 0),FALSE), 'E2 Allocators'!$B$15:$W$361, MATCH('O5 Details by Class &amp; Accounts'!CL$18, 'E2 Allocators'!$B$15:$W$15, 0),FALSE)*$E108), 0, VLOOKUP(VLOOKUP($A108, 'E4 TB Allocation Details'!$A$18:$L$214, MATCH("A &amp; G ID", 'E4 TB Allocation Details'!$A$18:$L$18, 0),FALSE), 'E2 Allocators'!$B$15:$W$361, MATCH('O5 Details by Class &amp; Accounts'!CL$18, 'E2 Allocators'!$B$15:$W$15, 0),FALSE)*$E108)</f>
        <v>0</v>
      </c>
      <c r="CM108" s="1321">
        <f>IF(ISERROR(VLOOKUP(VLOOKUP($A108, 'E4 TB Allocation Details'!$A$18:$L$214, MATCH("A &amp; G ID", 'E4 TB Allocation Details'!$A$18:$L$18, 0),FALSE), 'E2 Allocators'!$B$15:$W$361, MATCH('O5 Details by Class &amp; Accounts'!CM$18, 'E2 Allocators'!$B$15:$W$15, 0),FALSE)*$E108), 0, VLOOKUP(VLOOKUP($A108, 'E4 TB Allocation Details'!$A$18:$L$214, MATCH("A &amp; G ID", 'E4 TB Allocation Details'!$A$18:$L$18, 0),FALSE), 'E2 Allocators'!$B$15:$W$361, MATCH('O5 Details by Class &amp; Accounts'!CM$18, 'E2 Allocators'!$B$15:$W$15, 0),FALSE)*$E108)</f>
        <v>0</v>
      </c>
      <c r="CN108" s="1321">
        <f t="shared" si="24"/>
        <v>0</v>
      </c>
      <c r="CO108" s="1650">
        <f t="shared" si="25"/>
        <v>0</v>
      </c>
      <c r="CQ108" s="1898" t="s">
        <v>1195</v>
      </c>
    </row>
    <row r="109" spans="1:95" s="64" customFormat="1" ht="25.5">
      <c r="A109" s="1092">
        <v>4350</v>
      </c>
      <c r="B109" s="1093" t="s">
        <v>1407</v>
      </c>
      <c r="C109" s="1647">
        <f>IF(ISERROR(VLOOKUP($A109,'I3 TB Data'!$A$19:$H$484,MATCH('O5 Details by Class &amp; Accounts'!$C$18, 'I3 TB Data'!$A$19:$H$19,0),0)), 0, VLOOKUP($A109,'I3 TB Data'!$A$19:$H$484,MATCH('O5 Details by Class &amp; Accounts'!$C$18,'I3 TB Data'!$A$19:$H$19,0),0))</f>
        <v>0</v>
      </c>
      <c r="D109" s="1321"/>
      <c r="E109" s="1647">
        <f t="shared" si="17"/>
        <v>0</v>
      </c>
      <c r="F109" s="1649">
        <f>IF(ISERROR(VLOOKUP($A109, 'E1 Categorization'!A33:E124, MATCH("Customer Component", 'E1 Categorization'!$A$33:$E$33,0), 0)), 0, IF(VLOOKUP($A109, 'E1 Categorization'!A33:E124, MATCH("Customer Component", 'E1 Categorization'!$A$33:$E$33,0), 0)=0, 'O5 Details by Class &amp; Accounts'!$E109, IF(AND(VLOOKUP($A109, 'E1 Categorization'!A33:E124, MATCH("Customer Component", 'E1 Categorization'!$A$33:$E$33,0), 0) &gt;0, VLOOKUP($A109, 'E1 Categorization'!A33:E124, MATCH("Customer Component", 'E1 Categorization'!$A$33:$E$33,0), 0)&lt;1), 'O5 Details by Class &amp; Accounts'!$E109*(1-VLOOKUP($A109, 'E1 Categorization'!A33:E124, MATCH("Customer Component", 'E1 Categorization'!$A$33:$E$33,0), 0)), 0)))</f>
        <v>0</v>
      </c>
      <c r="G109" s="1649">
        <f>IF(ISERROR(VLOOKUP($A109, 'E1 Categorization'!A33:E124, MATCH("Customer Component", 'E1 Categorization'!$A$33:$E$33,0), 0)),0, IF(VLOOKUP($A109, 'E1 Categorization'!A33:E124, MATCH("Customer Component", 'E1 Categorization'!$A$33:$E$33,0), 0)=0, 0, IF(AND(VLOOKUP($A109, 'E1 Categorization'!A33:E124, MATCH("Customer Component", 'E1 Categorization'!$A$33:$E$33,0), 0) &gt;0, VLOOKUP($A109, 'E1 Categorization'!A33:E124, MATCH("Customer Component", 'E1 Categorization'!$A$33:$E$33,0), 0)&lt;1), 'O5 Details by Class &amp; Accounts'!$E109*(VLOOKUP($A109, 'E1 Categorization'!A33:E124, MATCH("Customer Component", 'E1 Categorization'!$A$33:$E$33,0), 0)), 'O5 Details by Class &amp; Accounts'!$E109)))</f>
        <v>0</v>
      </c>
      <c r="H109" s="1321">
        <f t="shared" si="20"/>
        <v>0</v>
      </c>
      <c r="I109" s="1321">
        <f>IF(ISERROR(VLOOKUP(VLOOKUP($A109, 'E4 TB Allocation Details'!$A$18:$L$214, MATCH("Demand ID", 'E4 TB Allocation Details'!$A$18:$L$18, 0),FALSE), 'E2 Allocators'!$B$15:$W$361, MATCH('O5 Details by Class &amp; Accounts'!I$18, 'E2 Allocators'!$B$15:$W$15, 0),FALSE)*$F109), 0, VLOOKUP(VLOOKUP($A109, 'E4 TB Allocation Details'!$A$18:$L$214, MATCH("Demand ID", 'E4 TB Allocation Details'!$A$18:$L$18, 0),FALSE), 'E2 Allocators'!$B$15:$W$361, MATCH('O5 Details by Class &amp; Accounts'!I$18, 'E2 Allocators'!$B$15:$W$15, 0),FALSE)*$F109)</f>
        <v>0</v>
      </c>
      <c r="J109" s="1321">
        <f>IF(ISERROR(VLOOKUP(VLOOKUP($A109, 'E4 TB Allocation Details'!$A$18:$L$214, MATCH("Demand ID", 'E4 TB Allocation Details'!$A$18:$L$18, 0),FALSE), 'E2 Allocators'!$B$15:$W$361, MATCH('O5 Details by Class &amp; Accounts'!J$18, 'E2 Allocators'!$B$15:$W$15, 0),FALSE)*$F109), 0, VLOOKUP(VLOOKUP($A109, 'E4 TB Allocation Details'!$A$18:$L$214, MATCH("Demand ID", 'E4 TB Allocation Details'!$A$18:$L$18, 0),FALSE), 'E2 Allocators'!$B$15:$W$361, MATCH('O5 Details by Class &amp; Accounts'!J$18, 'E2 Allocators'!$B$15:$W$15, 0),FALSE)*$F109)</f>
        <v>0</v>
      </c>
      <c r="K109" s="1321">
        <f>IF(ISERROR(VLOOKUP(VLOOKUP($A109, 'E4 TB Allocation Details'!$A$18:$L$214, MATCH("Demand ID", 'E4 TB Allocation Details'!$A$18:$L$18, 0),FALSE), 'E2 Allocators'!$B$15:$W$361, MATCH('O5 Details by Class &amp; Accounts'!K$18, 'E2 Allocators'!$B$15:$W$15, 0),FALSE)*$F109), 0, VLOOKUP(VLOOKUP($A109, 'E4 TB Allocation Details'!$A$18:$L$214, MATCH("Demand ID", 'E4 TB Allocation Details'!$A$18:$L$18, 0),FALSE), 'E2 Allocators'!$B$15:$W$361, MATCH('O5 Details by Class &amp; Accounts'!K$18, 'E2 Allocators'!$B$15:$W$15, 0),FALSE)*$F109)</f>
        <v>0</v>
      </c>
      <c r="L109" s="1321">
        <f>IF(ISERROR(VLOOKUP(VLOOKUP($A109, 'E4 TB Allocation Details'!$A$18:$L$214, MATCH("Demand ID", 'E4 TB Allocation Details'!$A$18:$L$18, 0),FALSE), 'E2 Allocators'!$B$15:$W$361, MATCH('O5 Details by Class &amp; Accounts'!L$18, 'E2 Allocators'!$B$15:$W$15, 0),FALSE)*$F109), 0, VLOOKUP(VLOOKUP($A109, 'E4 TB Allocation Details'!$A$18:$L$214, MATCH("Demand ID", 'E4 TB Allocation Details'!$A$18:$L$18, 0),FALSE), 'E2 Allocators'!$B$15:$W$361, MATCH('O5 Details by Class &amp; Accounts'!L$18, 'E2 Allocators'!$B$15:$W$15, 0),FALSE)*$F109)</f>
        <v>0</v>
      </c>
      <c r="M109" s="1321">
        <f>IF(ISERROR(VLOOKUP(VLOOKUP($A109, 'E4 TB Allocation Details'!$A$18:$L$214, MATCH("Demand ID", 'E4 TB Allocation Details'!$A$18:$L$18, 0),FALSE), 'E2 Allocators'!$B$15:$W$361, MATCH('O5 Details by Class &amp; Accounts'!M$18, 'E2 Allocators'!$B$15:$W$15, 0),FALSE)*$F109), 0, VLOOKUP(VLOOKUP($A109, 'E4 TB Allocation Details'!$A$18:$L$214, MATCH("Demand ID", 'E4 TB Allocation Details'!$A$18:$L$18, 0),FALSE), 'E2 Allocators'!$B$15:$W$361, MATCH('O5 Details by Class &amp; Accounts'!M$18, 'E2 Allocators'!$B$15:$W$15, 0),FALSE)*$F109)</f>
        <v>0</v>
      </c>
      <c r="N109" s="1321">
        <f>IF(ISERROR(VLOOKUP(VLOOKUP($A109, 'E4 TB Allocation Details'!$A$18:$L$214, MATCH("Demand ID", 'E4 TB Allocation Details'!$A$18:$L$18, 0),FALSE), 'E2 Allocators'!$B$15:$W$361, MATCH('O5 Details by Class &amp; Accounts'!N$18, 'E2 Allocators'!$B$15:$W$15, 0),FALSE)*$F109), 0, VLOOKUP(VLOOKUP($A109, 'E4 TB Allocation Details'!$A$18:$L$214, MATCH("Demand ID", 'E4 TB Allocation Details'!$A$18:$L$18, 0),FALSE), 'E2 Allocators'!$B$15:$W$361, MATCH('O5 Details by Class &amp; Accounts'!N$18, 'E2 Allocators'!$B$15:$W$15, 0),FALSE)*$F109)</f>
        <v>0</v>
      </c>
      <c r="O109" s="1321">
        <f>IF(ISERROR(VLOOKUP(VLOOKUP($A109, 'E4 TB Allocation Details'!$A$18:$L$214, MATCH("Demand ID", 'E4 TB Allocation Details'!$A$18:$L$18, 0),FALSE), 'E2 Allocators'!$B$15:$W$361, MATCH('O5 Details by Class &amp; Accounts'!O$18, 'E2 Allocators'!$B$15:$W$15, 0),FALSE)*$F109), 0, VLOOKUP(VLOOKUP($A109, 'E4 TB Allocation Details'!$A$18:$L$214, MATCH("Demand ID", 'E4 TB Allocation Details'!$A$18:$L$18, 0),FALSE), 'E2 Allocators'!$B$15:$W$361, MATCH('O5 Details by Class &amp; Accounts'!O$18, 'E2 Allocators'!$B$15:$W$15, 0),FALSE)*$F109)</f>
        <v>0</v>
      </c>
      <c r="P109" s="1321">
        <f>IF(ISERROR(VLOOKUP(VLOOKUP($A109, 'E4 TB Allocation Details'!$A$18:$L$214, MATCH("Demand ID", 'E4 TB Allocation Details'!$A$18:$L$18, 0),FALSE), 'E2 Allocators'!$B$15:$W$361, MATCH('O5 Details by Class &amp; Accounts'!P$18, 'E2 Allocators'!$B$15:$W$15, 0),FALSE)*$F109), 0, VLOOKUP(VLOOKUP($A109, 'E4 TB Allocation Details'!$A$18:$L$214, MATCH("Demand ID", 'E4 TB Allocation Details'!$A$18:$L$18, 0),FALSE), 'E2 Allocators'!$B$15:$W$361, MATCH('O5 Details by Class &amp; Accounts'!P$18, 'E2 Allocators'!$B$15:$W$15, 0),FALSE)*$F109)</f>
        <v>0</v>
      </c>
      <c r="Q109" s="1321">
        <f>IF(ISERROR(VLOOKUP(VLOOKUP($A109, 'E4 TB Allocation Details'!$A$18:$L$214, MATCH("Demand ID", 'E4 TB Allocation Details'!$A$18:$L$18, 0),FALSE), 'E2 Allocators'!$B$15:$W$361, MATCH('O5 Details by Class &amp; Accounts'!Q$18, 'E2 Allocators'!$B$15:$W$15, 0),FALSE)*$F109), 0, VLOOKUP(VLOOKUP($A109, 'E4 TB Allocation Details'!$A$18:$L$214, MATCH("Demand ID", 'E4 TB Allocation Details'!$A$18:$L$18, 0),FALSE), 'E2 Allocators'!$B$15:$W$361, MATCH('O5 Details by Class &amp; Accounts'!Q$18, 'E2 Allocators'!$B$15:$W$15, 0),FALSE)*$F109)</f>
        <v>0</v>
      </c>
      <c r="R109" s="1321">
        <f>IF(ISERROR(VLOOKUP(VLOOKUP($A109, 'E4 TB Allocation Details'!$A$18:$L$214, MATCH("Demand ID", 'E4 TB Allocation Details'!$A$18:$L$18, 0),FALSE), 'E2 Allocators'!$B$15:$W$361, MATCH('O5 Details by Class &amp; Accounts'!R$18, 'E2 Allocators'!$B$15:$W$15, 0),FALSE)*$F109), 0, VLOOKUP(VLOOKUP($A109, 'E4 TB Allocation Details'!$A$18:$L$214, MATCH("Demand ID", 'E4 TB Allocation Details'!$A$18:$L$18, 0),FALSE), 'E2 Allocators'!$B$15:$W$361, MATCH('O5 Details by Class &amp; Accounts'!R$18, 'E2 Allocators'!$B$15:$W$15, 0),FALSE)*$F109)</f>
        <v>0</v>
      </c>
      <c r="S109" s="1321">
        <f>IF(ISERROR(VLOOKUP(VLOOKUP($A109, 'E4 TB Allocation Details'!$A$18:$L$214, MATCH("Demand ID", 'E4 TB Allocation Details'!$A$18:$L$18, 0),FALSE), 'E2 Allocators'!$B$15:$W$361, MATCH('O5 Details by Class &amp; Accounts'!S$18, 'E2 Allocators'!$B$15:$W$15, 0),FALSE)*$F109), 0, VLOOKUP(VLOOKUP($A109, 'E4 TB Allocation Details'!$A$18:$L$214, MATCH("Demand ID", 'E4 TB Allocation Details'!$A$18:$L$18, 0),FALSE), 'E2 Allocators'!$B$15:$W$361, MATCH('O5 Details by Class &amp; Accounts'!S$18, 'E2 Allocators'!$B$15:$W$15, 0),FALSE)*$F109)</f>
        <v>0</v>
      </c>
      <c r="T109" s="1321">
        <f>IF(ISERROR(VLOOKUP(VLOOKUP($A109, 'E4 TB Allocation Details'!$A$18:$L$214, MATCH("Demand ID", 'E4 TB Allocation Details'!$A$18:$L$18, 0),FALSE), 'E2 Allocators'!$B$15:$W$361, MATCH('O5 Details by Class &amp; Accounts'!T$18, 'E2 Allocators'!$B$15:$W$15, 0),FALSE)*$F109), 0, VLOOKUP(VLOOKUP($A109, 'E4 TB Allocation Details'!$A$18:$L$214, MATCH("Demand ID", 'E4 TB Allocation Details'!$A$18:$L$18, 0),FALSE), 'E2 Allocators'!$B$15:$W$361, MATCH('O5 Details by Class &amp; Accounts'!T$18, 'E2 Allocators'!$B$15:$W$15, 0),FALSE)*$F109)</f>
        <v>0</v>
      </c>
      <c r="U109" s="1321">
        <f>IF(ISERROR(VLOOKUP(VLOOKUP($A109, 'E4 TB Allocation Details'!$A$18:$L$214, MATCH("Demand ID", 'E4 TB Allocation Details'!$A$18:$L$18, 0),FALSE), 'E2 Allocators'!$B$15:$W$361, MATCH('O5 Details by Class &amp; Accounts'!U$18, 'E2 Allocators'!$B$15:$W$15, 0),FALSE)*$F109), 0, VLOOKUP(VLOOKUP($A109, 'E4 TB Allocation Details'!$A$18:$L$214, MATCH("Demand ID", 'E4 TB Allocation Details'!$A$18:$L$18, 0),FALSE), 'E2 Allocators'!$B$15:$W$361, MATCH('O5 Details by Class &amp; Accounts'!U$18, 'E2 Allocators'!$B$15:$W$15, 0),FALSE)*$F109)</f>
        <v>0</v>
      </c>
      <c r="V109" s="1321">
        <f>IF(ISERROR(VLOOKUP(VLOOKUP($A109, 'E4 TB Allocation Details'!$A$18:$L$214, MATCH("Demand ID", 'E4 TB Allocation Details'!$A$18:$L$18, 0),FALSE), 'E2 Allocators'!$B$15:$W$361, MATCH('O5 Details by Class &amp; Accounts'!V$18, 'E2 Allocators'!$B$15:$W$15, 0),FALSE)*$F109), 0, VLOOKUP(VLOOKUP($A109, 'E4 TB Allocation Details'!$A$18:$L$214, MATCH("Demand ID", 'E4 TB Allocation Details'!$A$18:$L$18, 0),FALSE), 'E2 Allocators'!$B$15:$W$361, MATCH('O5 Details by Class &amp; Accounts'!V$18, 'E2 Allocators'!$B$15:$W$15, 0),FALSE)*$F109)</f>
        <v>0</v>
      </c>
      <c r="W109" s="1321">
        <f>IF(ISERROR(VLOOKUP(VLOOKUP($A109, 'E4 TB Allocation Details'!$A$18:$L$214, MATCH("Demand ID", 'E4 TB Allocation Details'!$A$18:$L$18, 0),FALSE), 'E2 Allocators'!$B$15:$W$361, MATCH('O5 Details by Class &amp; Accounts'!W$18, 'E2 Allocators'!$B$15:$W$15, 0),FALSE)*$F109), 0, VLOOKUP(VLOOKUP($A109, 'E4 TB Allocation Details'!$A$18:$L$214, MATCH("Demand ID", 'E4 TB Allocation Details'!$A$18:$L$18, 0),FALSE), 'E2 Allocators'!$B$15:$W$361, MATCH('O5 Details by Class &amp; Accounts'!W$18, 'E2 Allocators'!$B$15:$W$15, 0),FALSE)*$F109)</f>
        <v>0</v>
      </c>
      <c r="X109" s="1321">
        <f>IF(ISERROR(VLOOKUP(VLOOKUP($A109, 'E4 TB Allocation Details'!$A$18:$L$214, MATCH("Demand ID", 'E4 TB Allocation Details'!$A$18:$L$18, 0),FALSE), 'E2 Allocators'!$B$15:$W$361, MATCH('O5 Details by Class &amp; Accounts'!X$18, 'E2 Allocators'!$B$15:$W$15, 0),FALSE)*$F109), 0, VLOOKUP(VLOOKUP($A109, 'E4 TB Allocation Details'!$A$18:$L$214, MATCH("Demand ID", 'E4 TB Allocation Details'!$A$18:$L$18, 0),FALSE), 'E2 Allocators'!$B$15:$W$361, MATCH('O5 Details by Class &amp; Accounts'!X$18, 'E2 Allocators'!$B$15:$W$15, 0),FALSE)*$F109)</f>
        <v>0</v>
      </c>
      <c r="Y109" s="1321">
        <f>IF(ISERROR(VLOOKUP(VLOOKUP($A109, 'E4 TB Allocation Details'!$A$18:$L$214, MATCH("Demand ID", 'E4 TB Allocation Details'!$A$18:$L$18, 0),FALSE), 'E2 Allocators'!$B$15:$W$361, MATCH('O5 Details by Class &amp; Accounts'!Y$18, 'E2 Allocators'!$B$15:$W$15, 0),FALSE)*$F109), 0, VLOOKUP(VLOOKUP($A109, 'E4 TB Allocation Details'!$A$18:$L$214, MATCH("Demand ID", 'E4 TB Allocation Details'!$A$18:$L$18, 0),FALSE), 'E2 Allocators'!$B$15:$W$361, MATCH('O5 Details by Class &amp; Accounts'!Y$18, 'E2 Allocators'!$B$15:$W$15, 0),FALSE)*$F109)</f>
        <v>0</v>
      </c>
      <c r="Z109" s="1321">
        <f>IF(ISERROR(VLOOKUP(VLOOKUP($A109, 'E4 TB Allocation Details'!$A$18:$L$214, MATCH("Demand ID", 'E4 TB Allocation Details'!$A$18:$L$18, 0),FALSE), 'E2 Allocators'!$B$15:$W$361, MATCH('O5 Details by Class &amp; Accounts'!Z$18, 'E2 Allocators'!$B$15:$W$15, 0),FALSE)*$F109), 0, VLOOKUP(VLOOKUP($A109, 'E4 TB Allocation Details'!$A$18:$L$214, MATCH("Demand ID", 'E4 TB Allocation Details'!$A$18:$L$18, 0),FALSE), 'E2 Allocators'!$B$15:$W$361, MATCH('O5 Details by Class &amp; Accounts'!Z$18, 'E2 Allocators'!$B$15:$W$15, 0),FALSE)*$F109)</f>
        <v>0</v>
      </c>
      <c r="AA109" s="1321">
        <f>IF(ISERROR(VLOOKUP(VLOOKUP($A109, 'E4 TB Allocation Details'!$A$18:$L$214, MATCH("Demand ID", 'E4 TB Allocation Details'!$A$18:$L$18, 0),FALSE), 'E2 Allocators'!$B$15:$W$361, MATCH('O5 Details by Class &amp; Accounts'!AA$18, 'E2 Allocators'!$B$15:$W$15, 0),FALSE)*$F109), 0, VLOOKUP(VLOOKUP($A109, 'E4 TB Allocation Details'!$A$18:$L$214, MATCH("Demand ID", 'E4 TB Allocation Details'!$A$18:$L$18, 0),FALSE), 'E2 Allocators'!$B$15:$W$361, MATCH('O5 Details by Class &amp; Accounts'!AA$18, 'E2 Allocators'!$B$15:$W$15, 0),FALSE)*$F109)</f>
        <v>0</v>
      </c>
      <c r="AB109" s="1321">
        <f>IF(ISERROR(VLOOKUP(VLOOKUP($A109, 'E4 TB Allocation Details'!$A$18:$L$214, MATCH("Demand ID", 'E4 TB Allocation Details'!$A$18:$L$18, 0),FALSE), 'E2 Allocators'!$B$15:$W$361, MATCH('O5 Details by Class &amp; Accounts'!AB$18, 'E2 Allocators'!$B$15:$W$15, 0),FALSE)*$F109), 0, VLOOKUP(VLOOKUP($A109, 'E4 TB Allocation Details'!$A$18:$L$214, MATCH("Demand ID", 'E4 TB Allocation Details'!$A$18:$L$18, 0),FALSE), 'E2 Allocators'!$B$15:$W$361, MATCH('O5 Details by Class &amp; Accounts'!AB$18, 'E2 Allocators'!$B$15:$W$15, 0),FALSE)*$F109)</f>
        <v>0</v>
      </c>
      <c r="AC109" s="1321">
        <f t="shared" si="21"/>
        <v>0</v>
      </c>
      <c r="AD109" s="1321">
        <f>IF(ISERROR(VLOOKUP(VLOOKUP($A109, 'E4 TB Allocation Details'!$A$18:$L$214, MATCH("Customer ID", 'E4 TB Allocation Details'!$A$18:$L$18, 0),FALSE), 'E2 Allocators'!$B$15:$W$361, MATCH('O5 Details by Class &amp; Accounts'!AD$18, 'E2 Allocators'!$B$15:$W$15, 0),FALSE)*$G109), 0, VLOOKUP(VLOOKUP($A109, 'E4 TB Allocation Details'!$A$18:$L$214, MATCH("Customer ID", 'E4 TB Allocation Details'!$A$18:$L$18, 0),FALSE), 'E2 Allocators'!$B$15:$W$361, MATCH('O5 Details by Class &amp; Accounts'!AD$18, 'E2 Allocators'!$B$15:$W$15, 0),FALSE)*$G109)</f>
        <v>0</v>
      </c>
      <c r="AE109" s="1321">
        <f>IF(ISERROR(VLOOKUP(VLOOKUP($A109, 'E4 TB Allocation Details'!$A$18:$L$214, MATCH("Customer ID", 'E4 TB Allocation Details'!$A$18:$L$18, 0),FALSE), 'E2 Allocators'!$B$15:$W$361, MATCH('O5 Details by Class &amp; Accounts'!AE$18, 'E2 Allocators'!$B$15:$W$15, 0),FALSE)*$G109), 0, VLOOKUP(VLOOKUP($A109, 'E4 TB Allocation Details'!$A$18:$L$214, MATCH("Customer ID", 'E4 TB Allocation Details'!$A$18:$L$18, 0),FALSE), 'E2 Allocators'!$B$15:$W$361, MATCH('O5 Details by Class &amp; Accounts'!AE$18, 'E2 Allocators'!$B$15:$W$15, 0),FALSE)*$G109)</f>
        <v>0</v>
      </c>
      <c r="AF109" s="1321">
        <f>IF(ISERROR(VLOOKUP(VLOOKUP($A109, 'E4 TB Allocation Details'!$A$18:$L$214, MATCH("Customer ID", 'E4 TB Allocation Details'!$A$18:$L$18, 0),FALSE), 'E2 Allocators'!$B$15:$W$361, MATCH('O5 Details by Class &amp; Accounts'!AF$18, 'E2 Allocators'!$B$15:$W$15, 0),FALSE)*$G109), 0, VLOOKUP(VLOOKUP($A109, 'E4 TB Allocation Details'!$A$18:$L$214, MATCH("Customer ID", 'E4 TB Allocation Details'!$A$18:$L$18, 0),FALSE), 'E2 Allocators'!$B$15:$W$361, MATCH('O5 Details by Class &amp; Accounts'!AF$18, 'E2 Allocators'!$B$15:$W$15, 0),FALSE)*$G109)</f>
        <v>0</v>
      </c>
      <c r="AG109" s="1321">
        <f>IF(ISERROR(VLOOKUP(VLOOKUP($A109, 'E4 TB Allocation Details'!$A$18:$L$214, MATCH("Customer ID", 'E4 TB Allocation Details'!$A$18:$L$18, 0),FALSE), 'E2 Allocators'!$B$15:$W$361, MATCH('O5 Details by Class &amp; Accounts'!AG$18, 'E2 Allocators'!$B$15:$W$15, 0),FALSE)*$G109), 0, VLOOKUP(VLOOKUP($A109, 'E4 TB Allocation Details'!$A$18:$L$214, MATCH("Customer ID", 'E4 TB Allocation Details'!$A$18:$L$18, 0),FALSE), 'E2 Allocators'!$B$15:$W$361, MATCH('O5 Details by Class &amp; Accounts'!AG$18, 'E2 Allocators'!$B$15:$W$15, 0),FALSE)*$G109)</f>
        <v>0</v>
      </c>
      <c r="AH109" s="1321">
        <f>IF(ISERROR(VLOOKUP(VLOOKUP($A109, 'E4 TB Allocation Details'!$A$18:$L$214, MATCH("Customer ID", 'E4 TB Allocation Details'!$A$18:$L$18, 0),FALSE), 'E2 Allocators'!$B$15:$W$361, MATCH('O5 Details by Class &amp; Accounts'!AH$18, 'E2 Allocators'!$B$15:$W$15, 0),FALSE)*$G109), 0, VLOOKUP(VLOOKUP($A109, 'E4 TB Allocation Details'!$A$18:$L$214, MATCH("Customer ID", 'E4 TB Allocation Details'!$A$18:$L$18, 0),FALSE), 'E2 Allocators'!$B$15:$W$361, MATCH('O5 Details by Class &amp; Accounts'!AH$18, 'E2 Allocators'!$B$15:$W$15, 0),FALSE)*$G109)</f>
        <v>0</v>
      </c>
      <c r="AI109" s="1321">
        <f>IF(ISERROR(VLOOKUP(VLOOKUP($A109, 'E4 TB Allocation Details'!$A$18:$L$214, MATCH("Customer ID", 'E4 TB Allocation Details'!$A$18:$L$18, 0),FALSE), 'E2 Allocators'!$B$15:$W$361, MATCH('O5 Details by Class &amp; Accounts'!AI$18, 'E2 Allocators'!$B$15:$W$15, 0),FALSE)*$G109), 0, VLOOKUP(VLOOKUP($A109, 'E4 TB Allocation Details'!$A$18:$L$214, MATCH("Customer ID", 'E4 TB Allocation Details'!$A$18:$L$18, 0),FALSE), 'E2 Allocators'!$B$15:$W$361, MATCH('O5 Details by Class &amp; Accounts'!AI$18, 'E2 Allocators'!$B$15:$W$15, 0),FALSE)*$G109)</f>
        <v>0</v>
      </c>
      <c r="AJ109" s="1321">
        <f>IF(ISERROR(VLOOKUP(VLOOKUP($A109, 'E4 TB Allocation Details'!$A$18:$L$214, MATCH("Customer ID", 'E4 TB Allocation Details'!$A$18:$L$18, 0),FALSE), 'E2 Allocators'!$B$15:$W$361, MATCH('O5 Details by Class &amp; Accounts'!AJ$18, 'E2 Allocators'!$B$15:$W$15, 0),FALSE)*$G109), 0, VLOOKUP(VLOOKUP($A109, 'E4 TB Allocation Details'!$A$18:$L$214, MATCH("Customer ID", 'E4 TB Allocation Details'!$A$18:$L$18, 0),FALSE), 'E2 Allocators'!$B$15:$W$361, MATCH('O5 Details by Class &amp; Accounts'!AJ$18, 'E2 Allocators'!$B$15:$W$15, 0),FALSE)*$G109)</f>
        <v>0</v>
      </c>
      <c r="AK109" s="1321">
        <f>IF(ISERROR(VLOOKUP(VLOOKUP($A109, 'E4 TB Allocation Details'!$A$18:$L$214, MATCH("Customer ID", 'E4 TB Allocation Details'!$A$18:$L$18, 0),FALSE), 'E2 Allocators'!$B$15:$W$361, MATCH('O5 Details by Class &amp; Accounts'!AK$18, 'E2 Allocators'!$B$15:$W$15, 0),FALSE)*$G109), 0, VLOOKUP(VLOOKUP($A109, 'E4 TB Allocation Details'!$A$18:$L$214, MATCH("Customer ID", 'E4 TB Allocation Details'!$A$18:$L$18, 0),FALSE), 'E2 Allocators'!$B$15:$W$361, MATCH('O5 Details by Class &amp; Accounts'!AK$18, 'E2 Allocators'!$B$15:$W$15, 0),FALSE)*$G109)</f>
        <v>0</v>
      </c>
      <c r="AL109" s="1321">
        <f>IF(ISERROR(VLOOKUP(VLOOKUP($A109, 'E4 TB Allocation Details'!$A$18:$L$214, MATCH("Customer ID", 'E4 TB Allocation Details'!$A$18:$L$18, 0),FALSE), 'E2 Allocators'!$B$15:$W$361, MATCH('O5 Details by Class &amp; Accounts'!AL$18, 'E2 Allocators'!$B$15:$W$15, 0),FALSE)*$G109), 0, VLOOKUP(VLOOKUP($A109, 'E4 TB Allocation Details'!$A$18:$L$214, MATCH("Customer ID", 'E4 TB Allocation Details'!$A$18:$L$18, 0),FALSE), 'E2 Allocators'!$B$15:$W$361, MATCH('O5 Details by Class &amp; Accounts'!AL$18, 'E2 Allocators'!$B$15:$W$15, 0),FALSE)*$G109)</f>
        <v>0</v>
      </c>
      <c r="AM109" s="1321">
        <f>IF(ISERROR(VLOOKUP(VLOOKUP($A109, 'E4 TB Allocation Details'!$A$18:$L$214, MATCH("Customer ID", 'E4 TB Allocation Details'!$A$18:$L$18, 0),FALSE), 'E2 Allocators'!$B$15:$W$361, MATCH('O5 Details by Class &amp; Accounts'!AM$18, 'E2 Allocators'!$B$15:$W$15, 0),FALSE)*$G109), 0, VLOOKUP(VLOOKUP($A109, 'E4 TB Allocation Details'!$A$18:$L$214, MATCH("Customer ID", 'E4 TB Allocation Details'!$A$18:$L$18, 0),FALSE), 'E2 Allocators'!$B$15:$W$361, MATCH('O5 Details by Class &amp; Accounts'!AM$18, 'E2 Allocators'!$B$15:$W$15, 0),FALSE)*$G109)</f>
        <v>0</v>
      </c>
      <c r="AN109" s="1321">
        <f>IF(ISERROR(VLOOKUP(VLOOKUP($A109, 'E4 TB Allocation Details'!$A$18:$L$214, MATCH("Customer ID", 'E4 TB Allocation Details'!$A$18:$L$18, 0),FALSE), 'E2 Allocators'!$B$15:$W$361, MATCH('O5 Details by Class &amp; Accounts'!AN$18, 'E2 Allocators'!$B$15:$W$15, 0),FALSE)*$G109), 0, VLOOKUP(VLOOKUP($A109, 'E4 TB Allocation Details'!$A$18:$L$214, MATCH("Customer ID", 'E4 TB Allocation Details'!$A$18:$L$18, 0),FALSE), 'E2 Allocators'!$B$15:$W$361, MATCH('O5 Details by Class &amp; Accounts'!AN$18, 'E2 Allocators'!$B$15:$W$15, 0),FALSE)*$G109)</f>
        <v>0</v>
      </c>
      <c r="AO109" s="1321">
        <f>IF(ISERROR(VLOOKUP(VLOOKUP($A109, 'E4 TB Allocation Details'!$A$18:$L$214, MATCH("Customer ID", 'E4 TB Allocation Details'!$A$18:$L$18, 0),FALSE), 'E2 Allocators'!$B$15:$W$361, MATCH('O5 Details by Class &amp; Accounts'!AO$18, 'E2 Allocators'!$B$15:$W$15, 0),FALSE)*$G109), 0, VLOOKUP(VLOOKUP($A109, 'E4 TB Allocation Details'!$A$18:$L$214, MATCH("Customer ID", 'E4 TB Allocation Details'!$A$18:$L$18, 0),FALSE), 'E2 Allocators'!$B$15:$W$361, MATCH('O5 Details by Class &amp; Accounts'!AO$18, 'E2 Allocators'!$B$15:$W$15, 0),FALSE)*$G109)</f>
        <v>0</v>
      </c>
      <c r="AP109" s="1321">
        <f>IF(ISERROR(VLOOKUP(VLOOKUP($A109, 'E4 TB Allocation Details'!$A$18:$L$214, MATCH("Customer ID", 'E4 TB Allocation Details'!$A$18:$L$18, 0),FALSE), 'E2 Allocators'!$B$15:$W$361, MATCH('O5 Details by Class &amp; Accounts'!AP$18, 'E2 Allocators'!$B$15:$W$15, 0),FALSE)*$G109), 0, VLOOKUP(VLOOKUP($A109, 'E4 TB Allocation Details'!$A$18:$L$214, MATCH("Customer ID", 'E4 TB Allocation Details'!$A$18:$L$18, 0),FALSE), 'E2 Allocators'!$B$15:$W$361, MATCH('O5 Details by Class &amp; Accounts'!AP$18, 'E2 Allocators'!$B$15:$W$15, 0),FALSE)*$G109)</f>
        <v>0</v>
      </c>
      <c r="AQ109" s="1321">
        <f>IF(ISERROR(VLOOKUP(VLOOKUP($A109, 'E4 TB Allocation Details'!$A$18:$L$214, MATCH("Customer ID", 'E4 TB Allocation Details'!$A$18:$L$18, 0),FALSE), 'E2 Allocators'!$B$15:$W$361, MATCH('O5 Details by Class &amp; Accounts'!AQ$18, 'E2 Allocators'!$B$15:$W$15, 0),FALSE)*$G109), 0, VLOOKUP(VLOOKUP($A109, 'E4 TB Allocation Details'!$A$18:$L$214, MATCH("Customer ID", 'E4 TB Allocation Details'!$A$18:$L$18, 0),FALSE), 'E2 Allocators'!$B$15:$W$361, MATCH('O5 Details by Class &amp; Accounts'!AQ$18, 'E2 Allocators'!$B$15:$W$15, 0),FALSE)*$G109)</f>
        <v>0</v>
      </c>
      <c r="AR109" s="1321">
        <f>IF(ISERROR(VLOOKUP(VLOOKUP($A109, 'E4 TB Allocation Details'!$A$18:$L$214, MATCH("Customer ID", 'E4 TB Allocation Details'!$A$18:$L$18, 0),FALSE), 'E2 Allocators'!$B$15:$W$361, MATCH('O5 Details by Class &amp; Accounts'!AR$18, 'E2 Allocators'!$B$15:$W$15, 0),FALSE)*$G109), 0, VLOOKUP(VLOOKUP($A109, 'E4 TB Allocation Details'!$A$18:$L$214, MATCH("Customer ID", 'E4 TB Allocation Details'!$A$18:$L$18, 0),FALSE), 'E2 Allocators'!$B$15:$W$361, MATCH('O5 Details by Class &amp; Accounts'!AR$18, 'E2 Allocators'!$B$15:$W$15, 0),FALSE)*$G109)</f>
        <v>0</v>
      </c>
      <c r="AS109" s="1321">
        <f>IF(ISERROR(VLOOKUP(VLOOKUP($A109, 'E4 TB Allocation Details'!$A$18:$L$214, MATCH("Customer ID", 'E4 TB Allocation Details'!$A$18:$L$18, 0),FALSE), 'E2 Allocators'!$B$15:$W$361, MATCH('O5 Details by Class &amp; Accounts'!AS$18, 'E2 Allocators'!$B$15:$W$15, 0),FALSE)*$G109), 0, VLOOKUP(VLOOKUP($A109, 'E4 TB Allocation Details'!$A$18:$L$214, MATCH("Customer ID", 'E4 TB Allocation Details'!$A$18:$L$18, 0),FALSE), 'E2 Allocators'!$B$15:$W$361, MATCH('O5 Details by Class &amp; Accounts'!AS$18, 'E2 Allocators'!$B$15:$W$15, 0),FALSE)*$G109)</f>
        <v>0</v>
      </c>
      <c r="AT109" s="1321">
        <f>IF(ISERROR(VLOOKUP(VLOOKUP($A109, 'E4 TB Allocation Details'!$A$18:$L$214, MATCH("Customer ID", 'E4 TB Allocation Details'!$A$18:$L$18, 0),FALSE), 'E2 Allocators'!$B$15:$W$361, MATCH('O5 Details by Class &amp; Accounts'!AT$18, 'E2 Allocators'!$B$15:$W$15, 0),FALSE)*$G109), 0, VLOOKUP(VLOOKUP($A109, 'E4 TB Allocation Details'!$A$18:$L$214, MATCH("Customer ID", 'E4 TB Allocation Details'!$A$18:$L$18, 0),FALSE), 'E2 Allocators'!$B$15:$W$361, MATCH('O5 Details by Class &amp; Accounts'!AT$18, 'E2 Allocators'!$B$15:$W$15, 0),FALSE)*$G109)</f>
        <v>0</v>
      </c>
      <c r="AU109" s="1321">
        <f>IF(ISERROR(VLOOKUP(VLOOKUP($A109, 'E4 TB Allocation Details'!$A$18:$L$214, MATCH("Customer ID", 'E4 TB Allocation Details'!$A$18:$L$18, 0),FALSE), 'E2 Allocators'!$B$15:$W$361, MATCH('O5 Details by Class &amp; Accounts'!AU$18, 'E2 Allocators'!$B$15:$W$15, 0),FALSE)*$G109), 0, VLOOKUP(VLOOKUP($A109, 'E4 TB Allocation Details'!$A$18:$L$214, MATCH("Customer ID", 'E4 TB Allocation Details'!$A$18:$L$18, 0),FALSE), 'E2 Allocators'!$B$15:$W$361, MATCH('O5 Details by Class &amp; Accounts'!AU$18, 'E2 Allocators'!$B$15:$W$15, 0),FALSE)*$G109)</f>
        <v>0</v>
      </c>
      <c r="AV109" s="1321">
        <f>IF(ISERROR(VLOOKUP(VLOOKUP($A109, 'E4 TB Allocation Details'!$A$18:$L$214, MATCH("Customer ID", 'E4 TB Allocation Details'!$A$18:$L$18, 0),FALSE), 'E2 Allocators'!$B$15:$W$361, MATCH('O5 Details by Class &amp; Accounts'!AV$18, 'E2 Allocators'!$B$15:$W$15, 0),FALSE)*$G109), 0, VLOOKUP(VLOOKUP($A109, 'E4 TB Allocation Details'!$A$18:$L$214, MATCH("Customer ID", 'E4 TB Allocation Details'!$A$18:$L$18, 0),FALSE), 'E2 Allocators'!$B$15:$W$361, MATCH('O5 Details by Class &amp; Accounts'!AV$18, 'E2 Allocators'!$B$15:$W$15, 0),FALSE)*$G109)</f>
        <v>0</v>
      </c>
      <c r="AW109" s="1321">
        <f>IF(ISERROR(VLOOKUP(VLOOKUP($A109, 'E4 TB Allocation Details'!$A$18:$L$214, MATCH("Customer ID", 'E4 TB Allocation Details'!$A$18:$L$18, 0),FALSE), 'E2 Allocators'!$B$15:$W$361, MATCH('O5 Details by Class &amp; Accounts'!AW$18, 'E2 Allocators'!$B$15:$W$15, 0),FALSE)*$G109), 0, VLOOKUP(VLOOKUP($A109, 'E4 TB Allocation Details'!$A$18:$L$214, MATCH("Customer ID", 'E4 TB Allocation Details'!$A$18:$L$18, 0),FALSE), 'E2 Allocators'!$B$15:$W$361, MATCH('O5 Details by Class &amp; Accounts'!AW$18, 'E2 Allocators'!$B$15:$W$15, 0),FALSE)*$G109)</f>
        <v>0</v>
      </c>
      <c r="AX109" s="1321">
        <f t="shared" si="22"/>
        <v>0</v>
      </c>
      <c r="AY109" s="1321">
        <f>IF(ISERROR(VLOOKUP(VLOOKUP($A109, 'E4 TB Allocation Details'!$A$18:$L$214, MATCH("Misc ID", 'E4 TB Allocation Details'!$A$18:$L$18, 0),FALSE), 'E2 Allocators'!$B$15:$W$361, MATCH('O5 Details by Class &amp; Accounts'!AY$18, 'E2 Allocators'!$B$15:$W$15, 0),FALSE)*$E109), 0, VLOOKUP(VLOOKUP($A109, 'E4 TB Allocation Details'!$A$18:$L$214, MATCH("Misc ID", 'E4 TB Allocation Details'!$A$18:$L$18, 0),FALSE), 'E2 Allocators'!$B$15:$W$361, MATCH('O5 Details by Class &amp; Accounts'!AY$18, 'E2 Allocators'!$B$15:$W$15, 0),FALSE)*$E109)</f>
        <v>0</v>
      </c>
      <c r="AZ109" s="1321">
        <f>IF(ISERROR(VLOOKUP(VLOOKUP($A109, 'E4 TB Allocation Details'!$A$18:$L$214, MATCH("Misc ID", 'E4 TB Allocation Details'!$A$18:$L$18, 0),FALSE), 'E2 Allocators'!$B$15:$W$361, MATCH('O5 Details by Class &amp; Accounts'!AZ$18, 'E2 Allocators'!$B$15:$W$15, 0),FALSE)*$E109), 0, VLOOKUP(VLOOKUP($A109, 'E4 TB Allocation Details'!$A$18:$L$214, MATCH("Misc ID", 'E4 TB Allocation Details'!$A$18:$L$18, 0),FALSE), 'E2 Allocators'!$B$15:$W$361, MATCH('O5 Details by Class &amp; Accounts'!AZ$18, 'E2 Allocators'!$B$15:$W$15, 0),FALSE)*$E109)</f>
        <v>0</v>
      </c>
      <c r="BA109" s="1321">
        <f>IF(ISERROR(VLOOKUP(VLOOKUP($A109, 'E4 TB Allocation Details'!$A$18:$L$214, MATCH("Misc ID", 'E4 TB Allocation Details'!$A$18:$L$18, 0),FALSE), 'E2 Allocators'!$B$15:$W$361, MATCH('O5 Details by Class &amp; Accounts'!BA$18, 'E2 Allocators'!$B$15:$W$15, 0),FALSE)*$E109), 0, VLOOKUP(VLOOKUP($A109, 'E4 TB Allocation Details'!$A$18:$L$214, MATCH("Misc ID", 'E4 TB Allocation Details'!$A$18:$L$18, 0),FALSE), 'E2 Allocators'!$B$15:$W$361, MATCH('O5 Details by Class &amp; Accounts'!BA$18, 'E2 Allocators'!$B$15:$W$15, 0),FALSE)*$E109)</f>
        <v>0</v>
      </c>
      <c r="BB109" s="1321">
        <f>IF(ISERROR(VLOOKUP(VLOOKUP($A109, 'E4 TB Allocation Details'!$A$18:$L$214, MATCH("Misc ID", 'E4 TB Allocation Details'!$A$18:$L$18, 0),FALSE), 'E2 Allocators'!$B$15:$W$361, MATCH('O5 Details by Class &amp; Accounts'!BB$18, 'E2 Allocators'!$B$15:$W$15, 0),FALSE)*$E109), 0, VLOOKUP(VLOOKUP($A109, 'E4 TB Allocation Details'!$A$18:$L$214, MATCH("Misc ID", 'E4 TB Allocation Details'!$A$18:$L$18, 0),FALSE), 'E2 Allocators'!$B$15:$W$361, MATCH('O5 Details by Class &amp; Accounts'!BB$18, 'E2 Allocators'!$B$15:$W$15, 0),FALSE)*$E109)</f>
        <v>0</v>
      </c>
      <c r="BC109" s="1321">
        <f>IF(ISERROR(VLOOKUP(VLOOKUP($A109, 'E4 TB Allocation Details'!$A$18:$L$214, MATCH("Misc ID", 'E4 TB Allocation Details'!$A$18:$L$18, 0),FALSE), 'E2 Allocators'!$B$15:$W$361, MATCH('O5 Details by Class &amp; Accounts'!BC$18, 'E2 Allocators'!$B$15:$W$15, 0),FALSE)*$E109), 0, VLOOKUP(VLOOKUP($A109, 'E4 TB Allocation Details'!$A$18:$L$214, MATCH("Misc ID", 'E4 TB Allocation Details'!$A$18:$L$18, 0),FALSE), 'E2 Allocators'!$B$15:$W$361, MATCH('O5 Details by Class &amp; Accounts'!BC$18, 'E2 Allocators'!$B$15:$W$15, 0),FALSE)*$E109)</f>
        <v>0</v>
      </c>
      <c r="BD109" s="1321">
        <f>IF(ISERROR(VLOOKUP(VLOOKUP($A109, 'E4 TB Allocation Details'!$A$18:$L$214, MATCH("Misc ID", 'E4 TB Allocation Details'!$A$18:$L$18, 0),FALSE), 'E2 Allocators'!$B$15:$W$361, MATCH('O5 Details by Class &amp; Accounts'!BD$18, 'E2 Allocators'!$B$15:$W$15, 0),FALSE)*$E109), 0, VLOOKUP(VLOOKUP($A109, 'E4 TB Allocation Details'!$A$18:$L$214, MATCH("Misc ID", 'E4 TB Allocation Details'!$A$18:$L$18, 0),FALSE), 'E2 Allocators'!$B$15:$W$361, MATCH('O5 Details by Class &amp; Accounts'!BD$18, 'E2 Allocators'!$B$15:$W$15, 0),FALSE)*$E109)</f>
        <v>0</v>
      </c>
      <c r="BE109" s="1321">
        <f>IF(ISERROR(VLOOKUP(VLOOKUP($A109, 'E4 TB Allocation Details'!$A$18:$L$214, MATCH("Misc ID", 'E4 TB Allocation Details'!$A$18:$L$18, 0),FALSE), 'E2 Allocators'!$B$15:$W$361, MATCH('O5 Details by Class &amp; Accounts'!BE$18, 'E2 Allocators'!$B$15:$W$15, 0),FALSE)*$E109), 0, VLOOKUP(VLOOKUP($A109, 'E4 TB Allocation Details'!$A$18:$L$214, MATCH("Misc ID", 'E4 TB Allocation Details'!$A$18:$L$18, 0),FALSE), 'E2 Allocators'!$B$15:$W$361, MATCH('O5 Details by Class &amp; Accounts'!BE$18, 'E2 Allocators'!$B$15:$W$15, 0),FALSE)*$E109)</f>
        <v>0</v>
      </c>
      <c r="BF109" s="1321">
        <f>IF(ISERROR(VLOOKUP(VLOOKUP($A109, 'E4 TB Allocation Details'!$A$18:$L$214, MATCH("Misc ID", 'E4 TB Allocation Details'!$A$18:$L$18, 0),FALSE), 'E2 Allocators'!$B$15:$W$361, MATCH('O5 Details by Class &amp; Accounts'!BF$18, 'E2 Allocators'!$B$15:$W$15, 0),FALSE)*$E109), 0, VLOOKUP(VLOOKUP($A109, 'E4 TB Allocation Details'!$A$18:$L$214, MATCH("Misc ID", 'E4 TB Allocation Details'!$A$18:$L$18, 0),FALSE), 'E2 Allocators'!$B$15:$W$361, MATCH('O5 Details by Class &amp; Accounts'!BF$18, 'E2 Allocators'!$B$15:$W$15, 0),FALSE)*$E109)</f>
        <v>0</v>
      </c>
      <c r="BG109" s="1321">
        <f>IF(ISERROR(VLOOKUP(VLOOKUP($A109, 'E4 TB Allocation Details'!$A$18:$L$214, MATCH("Misc ID", 'E4 TB Allocation Details'!$A$18:$L$18, 0),FALSE), 'E2 Allocators'!$B$15:$W$361, MATCH('O5 Details by Class &amp; Accounts'!BG$18, 'E2 Allocators'!$B$15:$W$15, 0),FALSE)*$E109), 0, VLOOKUP(VLOOKUP($A109, 'E4 TB Allocation Details'!$A$18:$L$214, MATCH("Misc ID", 'E4 TB Allocation Details'!$A$18:$L$18, 0),FALSE), 'E2 Allocators'!$B$15:$W$361, MATCH('O5 Details by Class &amp; Accounts'!BG$18, 'E2 Allocators'!$B$15:$W$15, 0),FALSE)*$E109)</f>
        <v>0</v>
      </c>
      <c r="BH109" s="1321">
        <f>IF(ISERROR(VLOOKUP(VLOOKUP($A109, 'E4 TB Allocation Details'!$A$18:$L$214, MATCH("Misc ID", 'E4 TB Allocation Details'!$A$18:$L$18, 0),FALSE), 'E2 Allocators'!$B$15:$W$361, MATCH('O5 Details by Class &amp; Accounts'!BH$18, 'E2 Allocators'!$B$15:$W$15, 0),FALSE)*$E109), 0, VLOOKUP(VLOOKUP($A109, 'E4 TB Allocation Details'!$A$18:$L$214, MATCH("Misc ID", 'E4 TB Allocation Details'!$A$18:$L$18, 0),FALSE), 'E2 Allocators'!$B$15:$W$361, MATCH('O5 Details by Class &amp; Accounts'!BH$18, 'E2 Allocators'!$B$15:$W$15, 0),FALSE)*$E109)</f>
        <v>0</v>
      </c>
      <c r="BI109" s="1321">
        <f>IF(ISERROR(VLOOKUP(VLOOKUP($A109, 'E4 TB Allocation Details'!$A$18:$L$214, MATCH("Misc ID", 'E4 TB Allocation Details'!$A$18:$L$18, 0),FALSE), 'E2 Allocators'!$B$15:$W$361, MATCH('O5 Details by Class &amp; Accounts'!BI$18, 'E2 Allocators'!$B$15:$W$15, 0),FALSE)*$E109), 0, VLOOKUP(VLOOKUP($A109, 'E4 TB Allocation Details'!$A$18:$L$214, MATCH("Misc ID", 'E4 TB Allocation Details'!$A$18:$L$18, 0),FALSE), 'E2 Allocators'!$B$15:$W$361, MATCH('O5 Details by Class &amp; Accounts'!BI$18, 'E2 Allocators'!$B$15:$W$15, 0),FALSE)*$E109)</f>
        <v>0</v>
      </c>
      <c r="BJ109" s="1321">
        <f>IF(ISERROR(VLOOKUP(VLOOKUP($A109, 'E4 TB Allocation Details'!$A$18:$L$214, MATCH("Misc ID", 'E4 TB Allocation Details'!$A$18:$L$18, 0),FALSE), 'E2 Allocators'!$B$15:$W$361, MATCH('O5 Details by Class &amp; Accounts'!BJ$18, 'E2 Allocators'!$B$15:$W$15, 0),FALSE)*$E109), 0, VLOOKUP(VLOOKUP($A109, 'E4 TB Allocation Details'!$A$18:$L$214, MATCH("Misc ID", 'E4 TB Allocation Details'!$A$18:$L$18, 0),FALSE), 'E2 Allocators'!$B$15:$W$361, MATCH('O5 Details by Class &amp; Accounts'!BJ$18, 'E2 Allocators'!$B$15:$W$15, 0),FALSE)*$E109)</f>
        <v>0</v>
      </c>
      <c r="BK109" s="1321">
        <f>IF(ISERROR(VLOOKUP(VLOOKUP($A109, 'E4 TB Allocation Details'!$A$18:$L$214, MATCH("Misc ID", 'E4 TB Allocation Details'!$A$18:$L$18, 0),FALSE), 'E2 Allocators'!$B$15:$W$361, MATCH('O5 Details by Class &amp; Accounts'!BK$18, 'E2 Allocators'!$B$15:$W$15, 0),FALSE)*$E109), 0, VLOOKUP(VLOOKUP($A109, 'E4 TB Allocation Details'!$A$18:$L$214, MATCH("Misc ID", 'E4 TB Allocation Details'!$A$18:$L$18, 0),FALSE), 'E2 Allocators'!$B$15:$W$361, MATCH('O5 Details by Class &amp; Accounts'!BK$18, 'E2 Allocators'!$B$15:$W$15, 0),FALSE)*$E109)</f>
        <v>0</v>
      </c>
      <c r="BL109" s="1321">
        <f>IF(ISERROR(VLOOKUP(VLOOKUP($A109, 'E4 TB Allocation Details'!$A$18:$L$214, MATCH("Misc ID", 'E4 TB Allocation Details'!$A$18:$L$18, 0),FALSE), 'E2 Allocators'!$B$15:$W$361, MATCH('O5 Details by Class &amp; Accounts'!BL$18, 'E2 Allocators'!$B$15:$W$15, 0),FALSE)*$E109), 0, VLOOKUP(VLOOKUP($A109, 'E4 TB Allocation Details'!$A$18:$L$214, MATCH("Misc ID", 'E4 TB Allocation Details'!$A$18:$L$18, 0),FALSE), 'E2 Allocators'!$B$15:$W$361, MATCH('O5 Details by Class &amp; Accounts'!BL$18, 'E2 Allocators'!$B$15:$W$15, 0),FALSE)*$E109)</f>
        <v>0</v>
      </c>
      <c r="BM109" s="1321">
        <f>IF(ISERROR(VLOOKUP(VLOOKUP($A109, 'E4 TB Allocation Details'!$A$18:$L$214, MATCH("Misc ID", 'E4 TB Allocation Details'!$A$18:$L$18, 0),FALSE), 'E2 Allocators'!$B$15:$W$361, MATCH('O5 Details by Class &amp; Accounts'!BM$18, 'E2 Allocators'!$B$15:$W$15, 0),FALSE)*$E109), 0, VLOOKUP(VLOOKUP($A109, 'E4 TB Allocation Details'!$A$18:$L$214, MATCH("Misc ID", 'E4 TB Allocation Details'!$A$18:$L$18, 0),FALSE), 'E2 Allocators'!$B$15:$W$361, MATCH('O5 Details by Class &amp; Accounts'!BM$18, 'E2 Allocators'!$B$15:$W$15, 0),FALSE)*$E109)</f>
        <v>0</v>
      </c>
      <c r="BN109" s="1321">
        <f>IF(ISERROR(VLOOKUP(VLOOKUP($A109, 'E4 TB Allocation Details'!$A$18:$L$214, MATCH("Misc ID", 'E4 TB Allocation Details'!$A$18:$L$18, 0),FALSE), 'E2 Allocators'!$B$15:$W$361, MATCH('O5 Details by Class &amp; Accounts'!BN$18, 'E2 Allocators'!$B$15:$W$15, 0),FALSE)*$E109), 0, VLOOKUP(VLOOKUP($A109, 'E4 TB Allocation Details'!$A$18:$L$214, MATCH("Misc ID", 'E4 TB Allocation Details'!$A$18:$L$18, 0),FALSE), 'E2 Allocators'!$B$15:$W$361, MATCH('O5 Details by Class &amp; Accounts'!BN$18, 'E2 Allocators'!$B$15:$W$15, 0),FALSE)*$E109)</f>
        <v>0</v>
      </c>
      <c r="BO109" s="1321">
        <f>IF(ISERROR(VLOOKUP(VLOOKUP($A109, 'E4 TB Allocation Details'!$A$18:$L$214, MATCH("Misc ID", 'E4 TB Allocation Details'!$A$18:$L$18, 0),FALSE), 'E2 Allocators'!$B$15:$W$361, MATCH('O5 Details by Class &amp; Accounts'!BO$18, 'E2 Allocators'!$B$15:$W$15, 0),FALSE)*$E109), 0, VLOOKUP(VLOOKUP($A109, 'E4 TB Allocation Details'!$A$18:$L$214, MATCH("Misc ID", 'E4 TB Allocation Details'!$A$18:$L$18, 0),FALSE), 'E2 Allocators'!$B$15:$W$361, MATCH('O5 Details by Class &amp; Accounts'!BO$18, 'E2 Allocators'!$B$15:$W$15, 0),FALSE)*$E109)</f>
        <v>0</v>
      </c>
      <c r="BP109" s="1321">
        <f>IF(ISERROR(VLOOKUP(VLOOKUP($A109, 'E4 TB Allocation Details'!$A$18:$L$214, MATCH("Misc ID", 'E4 TB Allocation Details'!$A$18:$L$18, 0),FALSE), 'E2 Allocators'!$B$15:$W$361, MATCH('O5 Details by Class &amp; Accounts'!BP$18, 'E2 Allocators'!$B$15:$W$15, 0),FALSE)*$E109), 0, VLOOKUP(VLOOKUP($A109, 'E4 TB Allocation Details'!$A$18:$L$214, MATCH("Misc ID", 'E4 TB Allocation Details'!$A$18:$L$18, 0),FALSE), 'E2 Allocators'!$B$15:$W$361, MATCH('O5 Details by Class &amp; Accounts'!BP$18, 'E2 Allocators'!$B$15:$W$15, 0),FALSE)*$E109)</f>
        <v>0</v>
      </c>
      <c r="BQ109" s="1321">
        <f>IF(ISERROR(VLOOKUP(VLOOKUP($A109, 'E4 TB Allocation Details'!$A$18:$L$214, MATCH("Misc ID", 'E4 TB Allocation Details'!$A$18:$L$18, 0),FALSE), 'E2 Allocators'!$B$15:$W$361, MATCH('O5 Details by Class &amp; Accounts'!BQ$18, 'E2 Allocators'!$B$15:$W$15, 0),FALSE)*$E109), 0, VLOOKUP(VLOOKUP($A109, 'E4 TB Allocation Details'!$A$18:$L$214, MATCH("Misc ID", 'E4 TB Allocation Details'!$A$18:$L$18, 0),FALSE), 'E2 Allocators'!$B$15:$W$361, MATCH('O5 Details by Class &amp; Accounts'!BQ$18, 'E2 Allocators'!$B$15:$W$15, 0),FALSE)*$E109)</f>
        <v>0</v>
      </c>
      <c r="BR109" s="1321">
        <f>IF(ISERROR(VLOOKUP(VLOOKUP($A109, 'E4 TB Allocation Details'!$A$18:$L$214, MATCH("Misc ID", 'E4 TB Allocation Details'!$A$18:$L$18, 0),FALSE), 'E2 Allocators'!$B$15:$W$361, MATCH('O5 Details by Class &amp; Accounts'!BR$18, 'E2 Allocators'!$B$15:$W$15, 0),FALSE)*$E109), 0, VLOOKUP(VLOOKUP($A109, 'E4 TB Allocation Details'!$A$18:$L$214, MATCH("Misc ID", 'E4 TB Allocation Details'!$A$18:$L$18, 0),FALSE), 'E2 Allocators'!$B$15:$W$361, MATCH('O5 Details by Class &amp; Accounts'!BR$18, 'E2 Allocators'!$B$15:$W$15, 0),FALSE)*$E109)</f>
        <v>0</v>
      </c>
      <c r="BS109" s="1321">
        <f t="shared" si="23"/>
        <v>0</v>
      </c>
      <c r="BT109" s="1321">
        <f>IF(ISERROR(VLOOKUP(VLOOKUP($A109, 'E4 TB Allocation Details'!$A$18:$L$214, MATCH("A &amp; G ID", 'E4 TB Allocation Details'!$A$18:$L$18, 0),FALSE), 'E2 Allocators'!$B$15:$W$361, MATCH('O5 Details by Class &amp; Accounts'!BT$18, 'E2 Allocators'!$B$15:$W$15, 0),FALSE)*$E109), 0, VLOOKUP(VLOOKUP($A109, 'E4 TB Allocation Details'!$A$18:$L$214, MATCH("A &amp; G ID", 'E4 TB Allocation Details'!$A$18:$L$18, 0),FALSE), 'E2 Allocators'!$B$15:$W$361, MATCH('O5 Details by Class &amp; Accounts'!BT$18, 'E2 Allocators'!$B$15:$W$15, 0),FALSE)*$E109)</f>
        <v>0</v>
      </c>
      <c r="BU109" s="1321">
        <f>IF(ISERROR(VLOOKUP(VLOOKUP($A109, 'E4 TB Allocation Details'!$A$18:$L$214, MATCH("A &amp; G ID", 'E4 TB Allocation Details'!$A$18:$L$18, 0),FALSE), 'E2 Allocators'!$B$15:$W$361, MATCH('O5 Details by Class &amp; Accounts'!BU$18, 'E2 Allocators'!$B$15:$W$15, 0),FALSE)*$E109), 0, VLOOKUP(VLOOKUP($A109, 'E4 TB Allocation Details'!$A$18:$L$214, MATCH("A &amp; G ID", 'E4 TB Allocation Details'!$A$18:$L$18, 0),FALSE), 'E2 Allocators'!$B$15:$W$361, MATCH('O5 Details by Class &amp; Accounts'!BU$18, 'E2 Allocators'!$B$15:$W$15, 0),FALSE)*$E109)</f>
        <v>0</v>
      </c>
      <c r="BV109" s="1321">
        <f>IF(ISERROR(VLOOKUP(VLOOKUP($A109, 'E4 TB Allocation Details'!$A$18:$L$214, MATCH("A &amp; G ID", 'E4 TB Allocation Details'!$A$18:$L$18, 0),FALSE), 'E2 Allocators'!$B$15:$W$361, MATCH('O5 Details by Class &amp; Accounts'!BV$18, 'E2 Allocators'!$B$15:$W$15, 0),FALSE)*$E109), 0, VLOOKUP(VLOOKUP($A109, 'E4 TB Allocation Details'!$A$18:$L$214, MATCH("A &amp; G ID", 'E4 TB Allocation Details'!$A$18:$L$18, 0),FALSE), 'E2 Allocators'!$B$15:$W$361, MATCH('O5 Details by Class &amp; Accounts'!BV$18, 'E2 Allocators'!$B$15:$W$15, 0),FALSE)*$E109)</f>
        <v>0</v>
      </c>
      <c r="BW109" s="1321">
        <f>IF(ISERROR(VLOOKUP(VLOOKUP($A109, 'E4 TB Allocation Details'!$A$18:$L$214, MATCH("A &amp; G ID", 'E4 TB Allocation Details'!$A$18:$L$18, 0),FALSE), 'E2 Allocators'!$B$15:$W$361, MATCH('O5 Details by Class &amp; Accounts'!BW$18, 'E2 Allocators'!$B$15:$W$15, 0),FALSE)*$E109), 0, VLOOKUP(VLOOKUP($A109, 'E4 TB Allocation Details'!$A$18:$L$214, MATCH("A &amp; G ID", 'E4 TB Allocation Details'!$A$18:$L$18, 0),FALSE), 'E2 Allocators'!$B$15:$W$361, MATCH('O5 Details by Class &amp; Accounts'!BW$18, 'E2 Allocators'!$B$15:$W$15, 0),FALSE)*$E109)</f>
        <v>0</v>
      </c>
      <c r="BX109" s="1321">
        <f>IF(ISERROR(VLOOKUP(VLOOKUP($A109, 'E4 TB Allocation Details'!$A$18:$L$214, MATCH("A &amp; G ID", 'E4 TB Allocation Details'!$A$18:$L$18, 0),FALSE), 'E2 Allocators'!$B$15:$W$361, MATCH('O5 Details by Class &amp; Accounts'!BX$18, 'E2 Allocators'!$B$15:$W$15, 0),FALSE)*$E109), 0, VLOOKUP(VLOOKUP($A109, 'E4 TB Allocation Details'!$A$18:$L$214, MATCH("A &amp; G ID", 'E4 TB Allocation Details'!$A$18:$L$18, 0),FALSE), 'E2 Allocators'!$B$15:$W$361, MATCH('O5 Details by Class &amp; Accounts'!BX$18, 'E2 Allocators'!$B$15:$W$15, 0),FALSE)*$E109)</f>
        <v>0</v>
      </c>
      <c r="BY109" s="1321">
        <f>IF(ISERROR(VLOOKUP(VLOOKUP($A109, 'E4 TB Allocation Details'!$A$18:$L$214, MATCH("A &amp; G ID", 'E4 TB Allocation Details'!$A$18:$L$18, 0),FALSE), 'E2 Allocators'!$B$15:$W$361, MATCH('O5 Details by Class &amp; Accounts'!BY$18, 'E2 Allocators'!$B$15:$W$15, 0),FALSE)*$E109), 0, VLOOKUP(VLOOKUP($A109, 'E4 TB Allocation Details'!$A$18:$L$214, MATCH("A &amp; G ID", 'E4 TB Allocation Details'!$A$18:$L$18, 0),FALSE), 'E2 Allocators'!$B$15:$W$361, MATCH('O5 Details by Class &amp; Accounts'!BY$18, 'E2 Allocators'!$B$15:$W$15, 0),FALSE)*$E109)</f>
        <v>0</v>
      </c>
      <c r="BZ109" s="1321">
        <f>IF(ISERROR(VLOOKUP(VLOOKUP($A109, 'E4 TB Allocation Details'!$A$18:$L$214, MATCH("A &amp; G ID", 'E4 TB Allocation Details'!$A$18:$L$18, 0),FALSE), 'E2 Allocators'!$B$15:$W$361, MATCH('O5 Details by Class &amp; Accounts'!BZ$18, 'E2 Allocators'!$B$15:$W$15, 0),FALSE)*$E109), 0, VLOOKUP(VLOOKUP($A109, 'E4 TB Allocation Details'!$A$18:$L$214, MATCH("A &amp; G ID", 'E4 TB Allocation Details'!$A$18:$L$18, 0),FALSE), 'E2 Allocators'!$B$15:$W$361, MATCH('O5 Details by Class &amp; Accounts'!BZ$18, 'E2 Allocators'!$B$15:$W$15, 0),FALSE)*$E109)</f>
        <v>0</v>
      </c>
      <c r="CA109" s="1321">
        <f>IF(ISERROR(VLOOKUP(VLOOKUP($A109, 'E4 TB Allocation Details'!$A$18:$L$214, MATCH("A &amp; G ID", 'E4 TB Allocation Details'!$A$18:$L$18, 0),FALSE), 'E2 Allocators'!$B$15:$W$361, MATCH('O5 Details by Class &amp; Accounts'!CA$18, 'E2 Allocators'!$B$15:$W$15, 0),FALSE)*$E109), 0, VLOOKUP(VLOOKUP($A109, 'E4 TB Allocation Details'!$A$18:$L$214, MATCH("A &amp; G ID", 'E4 TB Allocation Details'!$A$18:$L$18, 0),FALSE), 'E2 Allocators'!$B$15:$W$361, MATCH('O5 Details by Class &amp; Accounts'!CA$18, 'E2 Allocators'!$B$15:$W$15, 0),FALSE)*$E109)</f>
        <v>0</v>
      </c>
      <c r="CB109" s="1321">
        <f>IF(ISERROR(VLOOKUP(VLOOKUP($A109, 'E4 TB Allocation Details'!$A$18:$L$214, MATCH("A &amp; G ID", 'E4 TB Allocation Details'!$A$18:$L$18, 0),FALSE), 'E2 Allocators'!$B$15:$W$361, MATCH('O5 Details by Class &amp; Accounts'!CB$18, 'E2 Allocators'!$B$15:$W$15, 0),FALSE)*$E109), 0, VLOOKUP(VLOOKUP($A109, 'E4 TB Allocation Details'!$A$18:$L$214, MATCH("A &amp; G ID", 'E4 TB Allocation Details'!$A$18:$L$18, 0),FALSE), 'E2 Allocators'!$B$15:$W$361, MATCH('O5 Details by Class &amp; Accounts'!CB$18, 'E2 Allocators'!$B$15:$W$15, 0),FALSE)*$E109)</f>
        <v>0</v>
      </c>
      <c r="CC109" s="1321">
        <f>IF(ISERROR(VLOOKUP(VLOOKUP($A109, 'E4 TB Allocation Details'!$A$18:$L$214, MATCH("A &amp; G ID", 'E4 TB Allocation Details'!$A$18:$L$18, 0),FALSE), 'E2 Allocators'!$B$15:$W$361, MATCH('O5 Details by Class &amp; Accounts'!CC$18, 'E2 Allocators'!$B$15:$W$15, 0),FALSE)*$E109), 0, VLOOKUP(VLOOKUP($A109, 'E4 TB Allocation Details'!$A$18:$L$214, MATCH("A &amp; G ID", 'E4 TB Allocation Details'!$A$18:$L$18, 0),FALSE), 'E2 Allocators'!$B$15:$W$361, MATCH('O5 Details by Class &amp; Accounts'!CC$18, 'E2 Allocators'!$B$15:$W$15, 0),FALSE)*$E109)</f>
        <v>0</v>
      </c>
      <c r="CD109" s="1321">
        <f>IF(ISERROR(VLOOKUP(VLOOKUP($A109, 'E4 TB Allocation Details'!$A$18:$L$214, MATCH("A &amp; G ID", 'E4 TB Allocation Details'!$A$18:$L$18, 0),FALSE), 'E2 Allocators'!$B$15:$W$361, MATCH('O5 Details by Class &amp; Accounts'!CD$18, 'E2 Allocators'!$B$15:$W$15, 0),FALSE)*$E109), 0, VLOOKUP(VLOOKUP($A109, 'E4 TB Allocation Details'!$A$18:$L$214, MATCH("A &amp; G ID", 'E4 TB Allocation Details'!$A$18:$L$18, 0),FALSE), 'E2 Allocators'!$B$15:$W$361, MATCH('O5 Details by Class &amp; Accounts'!CD$18, 'E2 Allocators'!$B$15:$W$15, 0),FALSE)*$E109)</f>
        <v>0</v>
      </c>
      <c r="CE109" s="1321">
        <f>IF(ISERROR(VLOOKUP(VLOOKUP($A109, 'E4 TB Allocation Details'!$A$18:$L$214, MATCH("A &amp; G ID", 'E4 TB Allocation Details'!$A$18:$L$18, 0),FALSE), 'E2 Allocators'!$B$15:$W$361, MATCH('O5 Details by Class &amp; Accounts'!CE$18, 'E2 Allocators'!$B$15:$W$15, 0),FALSE)*$E109), 0, VLOOKUP(VLOOKUP($A109, 'E4 TB Allocation Details'!$A$18:$L$214, MATCH("A &amp; G ID", 'E4 TB Allocation Details'!$A$18:$L$18, 0),FALSE), 'E2 Allocators'!$B$15:$W$361, MATCH('O5 Details by Class &amp; Accounts'!CE$18, 'E2 Allocators'!$B$15:$W$15, 0),FALSE)*$E109)</f>
        <v>0</v>
      </c>
      <c r="CF109" s="1321">
        <f>IF(ISERROR(VLOOKUP(VLOOKUP($A109, 'E4 TB Allocation Details'!$A$18:$L$214, MATCH("A &amp; G ID", 'E4 TB Allocation Details'!$A$18:$L$18, 0),FALSE), 'E2 Allocators'!$B$15:$W$361, MATCH('O5 Details by Class &amp; Accounts'!CF$18, 'E2 Allocators'!$B$15:$W$15, 0),FALSE)*$E109), 0, VLOOKUP(VLOOKUP($A109, 'E4 TB Allocation Details'!$A$18:$L$214, MATCH("A &amp; G ID", 'E4 TB Allocation Details'!$A$18:$L$18, 0),FALSE), 'E2 Allocators'!$B$15:$W$361, MATCH('O5 Details by Class &amp; Accounts'!CF$18, 'E2 Allocators'!$B$15:$W$15, 0),FALSE)*$E109)</f>
        <v>0</v>
      </c>
      <c r="CG109" s="1321">
        <f>IF(ISERROR(VLOOKUP(VLOOKUP($A109, 'E4 TB Allocation Details'!$A$18:$L$214, MATCH("A &amp; G ID", 'E4 TB Allocation Details'!$A$18:$L$18, 0),FALSE), 'E2 Allocators'!$B$15:$W$361, MATCH('O5 Details by Class &amp; Accounts'!CG$18, 'E2 Allocators'!$B$15:$W$15, 0),FALSE)*$E109), 0, VLOOKUP(VLOOKUP($A109, 'E4 TB Allocation Details'!$A$18:$L$214, MATCH("A &amp; G ID", 'E4 TB Allocation Details'!$A$18:$L$18, 0),FALSE), 'E2 Allocators'!$B$15:$W$361, MATCH('O5 Details by Class &amp; Accounts'!CG$18, 'E2 Allocators'!$B$15:$W$15, 0),FALSE)*$E109)</f>
        <v>0</v>
      </c>
      <c r="CH109" s="1321">
        <f>IF(ISERROR(VLOOKUP(VLOOKUP($A109, 'E4 TB Allocation Details'!$A$18:$L$214, MATCH("A &amp; G ID", 'E4 TB Allocation Details'!$A$18:$L$18, 0),FALSE), 'E2 Allocators'!$B$15:$W$361, MATCH('O5 Details by Class &amp; Accounts'!CH$18, 'E2 Allocators'!$B$15:$W$15, 0),FALSE)*$E109), 0, VLOOKUP(VLOOKUP($A109, 'E4 TB Allocation Details'!$A$18:$L$214, MATCH("A &amp; G ID", 'E4 TB Allocation Details'!$A$18:$L$18, 0),FALSE), 'E2 Allocators'!$B$15:$W$361, MATCH('O5 Details by Class &amp; Accounts'!CH$18, 'E2 Allocators'!$B$15:$W$15, 0),FALSE)*$E109)</f>
        <v>0</v>
      </c>
      <c r="CI109" s="1321">
        <f>IF(ISERROR(VLOOKUP(VLOOKUP($A109, 'E4 TB Allocation Details'!$A$18:$L$214, MATCH("A &amp; G ID", 'E4 TB Allocation Details'!$A$18:$L$18, 0),FALSE), 'E2 Allocators'!$B$15:$W$361, MATCH('O5 Details by Class &amp; Accounts'!CI$18, 'E2 Allocators'!$B$15:$W$15, 0),FALSE)*$E109), 0, VLOOKUP(VLOOKUP($A109, 'E4 TB Allocation Details'!$A$18:$L$214, MATCH("A &amp; G ID", 'E4 TB Allocation Details'!$A$18:$L$18, 0),FALSE), 'E2 Allocators'!$B$15:$W$361, MATCH('O5 Details by Class &amp; Accounts'!CI$18, 'E2 Allocators'!$B$15:$W$15, 0),FALSE)*$E109)</f>
        <v>0</v>
      </c>
      <c r="CJ109" s="1321">
        <f>IF(ISERROR(VLOOKUP(VLOOKUP($A109, 'E4 TB Allocation Details'!$A$18:$L$214, MATCH("A &amp; G ID", 'E4 TB Allocation Details'!$A$18:$L$18, 0),FALSE), 'E2 Allocators'!$B$15:$W$361, MATCH('O5 Details by Class &amp; Accounts'!CJ$18, 'E2 Allocators'!$B$15:$W$15, 0),FALSE)*$E109), 0, VLOOKUP(VLOOKUP($A109, 'E4 TB Allocation Details'!$A$18:$L$214, MATCH("A &amp; G ID", 'E4 TB Allocation Details'!$A$18:$L$18, 0),FALSE), 'E2 Allocators'!$B$15:$W$361, MATCH('O5 Details by Class &amp; Accounts'!CJ$18, 'E2 Allocators'!$B$15:$W$15, 0),FALSE)*$E109)</f>
        <v>0</v>
      </c>
      <c r="CK109" s="1321">
        <f>IF(ISERROR(VLOOKUP(VLOOKUP($A109, 'E4 TB Allocation Details'!$A$18:$L$214, MATCH("A &amp; G ID", 'E4 TB Allocation Details'!$A$18:$L$18, 0),FALSE), 'E2 Allocators'!$B$15:$W$361, MATCH('O5 Details by Class &amp; Accounts'!CK$18, 'E2 Allocators'!$B$15:$W$15, 0),FALSE)*$E109), 0, VLOOKUP(VLOOKUP($A109, 'E4 TB Allocation Details'!$A$18:$L$214, MATCH("A &amp; G ID", 'E4 TB Allocation Details'!$A$18:$L$18, 0),FALSE), 'E2 Allocators'!$B$15:$W$361, MATCH('O5 Details by Class &amp; Accounts'!CK$18, 'E2 Allocators'!$B$15:$W$15, 0),FALSE)*$E109)</f>
        <v>0</v>
      </c>
      <c r="CL109" s="1321">
        <f>IF(ISERROR(VLOOKUP(VLOOKUP($A109, 'E4 TB Allocation Details'!$A$18:$L$214, MATCH("A &amp; G ID", 'E4 TB Allocation Details'!$A$18:$L$18, 0),FALSE), 'E2 Allocators'!$B$15:$W$361, MATCH('O5 Details by Class &amp; Accounts'!CL$18, 'E2 Allocators'!$B$15:$W$15, 0),FALSE)*$E109), 0, VLOOKUP(VLOOKUP($A109, 'E4 TB Allocation Details'!$A$18:$L$214, MATCH("A &amp; G ID", 'E4 TB Allocation Details'!$A$18:$L$18, 0),FALSE), 'E2 Allocators'!$B$15:$W$361, MATCH('O5 Details by Class &amp; Accounts'!CL$18, 'E2 Allocators'!$B$15:$W$15, 0),FALSE)*$E109)</f>
        <v>0</v>
      </c>
      <c r="CM109" s="1321">
        <f>IF(ISERROR(VLOOKUP(VLOOKUP($A109, 'E4 TB Allocation Details'!$A$18:$L$214, MATCH("A &amp; G ID", 'E4 TB Allocation Details'!$A$18:$L$18, 0),FALSE), 'E2 Allocators'!$B$15:$W$361, MATCH('O5 Details by Class &amp; Accounts'!CM$18, 'E2 Allocators'!$B$15:$W$15, 0),FALSE)*$E109), 0, VLOOKUP(VLOOKUP($A109, 'E4 TB Allocation Details'!$A$18:$L$214, MATCH("A &amp; G ID", 'E4 TB Allocation Details'!$A$18:$L$18, 0),FALSE), 'E2 Allocators'!$B$15:$W$361, MATCH('O5 Details by Class &amp; Accounts'!CM$18, 'E2 Allocators'!$B$15:$W$15, 0),FALSE)*$E109)</f>
        <v>0</v>
      </c>
      <c r="CN109" s="1321">
        <f t="shared" si="24"/>
        <v>0</v>
      </c>
      <c r="CO109" s="1650">
        <f t="shared" si="25"/>
        <v>0</v>
      </c>
      <c r="CQ109" s="1898" t="s">
        <v>1195</v>
      </c>
    </row>
    <row r="110" spans="1:95" s="64" customFormat="1" ht="25.5">
      <c r="A110" s="1092">
        <v>4355</v>
      </c>
      <c r="B110" s="1093" t="s">
        <v>986</v>
      </c>
      <c r="C110" s="1647">
        <f>IF(ISERROR(VLOOKUP($A110,'I3 TB Data'!$A$19:$H$484,MATCH('O5 Details by Class &amp; Accounts'!$C$18, 'I3 TB Data'!$A$19:$H$19,0),0)), 0, VLOOKUP($A110,'I3 TB Data'!$A$19:$H$484,MATCH('O5 Details by Class &amp; Accounts'!$C$18,'I3 TB Data'!$A$19:$H$19,0),0))</f>
        <v>0</v>
      </c>
      <c r="D110" s="1648"/>
      <c r="E110" s="1647">
        <f t="shared" si="17"/>
        <v>0</v>
      </c>
      <c r="F110" s="1649">
        <f>IF(ISERROR(VLOOKUP($A110, 'E1 Categorization'!A33:E124, MATCH("Customer Component", 'E1 Categorization'!$A$33:$E$33,0), 0)), 0, IF(VLOOKUP($A110, 'E1 Categorization'!A33:E124, MATCH("Customer Component", 'E1 Categorization'!$A$33:$E$33,0), 0)=0, 'O5 Details by Class &amp; Accounts'!$E110, IF(AND(VLOOKUP($A110, 'E1 Categorization'!A33:E124, MATCH("Customer Component", 'E1 Categorization'!$A$33:$E$33,0), 0) &gt;0, VLOOKUP($A110, 'E1 Categorization'!A33:E124, MATCH("Customer Component", 'E1 Categorization'!$A$33:$E$33,0), 0)&lt;1), 'O5 Details by Class &amp; Accounts'!$E110*(1-VLOOKUP($A110, 'E1 Categorization'!A33:E124, MATCH("Customer Component", 'E1 Categorization'!$A$33:$E$33,0), 0)), 0)))</f>
        <v>0</v>
      </c>
      <c r="G110" s="1649">
        <f>IF(ISERROR(VLOOKUP($A110, 'E1 Categorization'!A33:E124, MATCH("Customer Component", 'E1 Categorization'!$A$33:$E$33,0), 0)),0, IF(VLOOKUP($A110, 'E1 Categorization'!A33:E124, MATCH("Customer Component", 'E1 Categorization'!$A$33:$E$33,0), 0)=0, 0, IF(AND(VLOOKUP($A110, 'E1 Categorization'!A33:E124, MATCH("Customer Component", 'E1 Categorization'!$A$33:$E$33,0), 0) &gt;0, VLOOKUP($A110, 'E1 Categorization'!A33:E124, MATCH("Customer Component", 'E1 Categorization'!$A$33:$E$33,0), 0)&lt;1), 'O5 Details by Class &amp; Accounts'!$E110*(VLOOKUP($A110, 'E1 Categorization'!A33:E124, MATCH("Customer Component", 'E1 Categorization'!$A$33:$E$33,0), 0)), 'O5 Details by Class &amp; Accounts'!$E110)))</f>
        <v>0</v>
      </c>
      <c r="H110" s="1321">
        <f t="shared" si="20"/>
        <v>0</v>
      </c>
      <c r="I110" s="1321">
        <f>IF(ISERROR(VLOOKUP(VLOOKUP($A110, 'E4 TB Allocation Details'!$A$18:$L$214, MATCH("Demand ID", 'E4 TB Allocation Details'!$A$18:$L$18, 0),FALSE), 'E2 Allocators'!$B$15:$W$361, MATCH('O5 Details by Class &amp; Accounts'!I$18, 'E2 Allocators'!$B$15:$W$15, 0),FALSE)*$F110), 0, VLOOKUP(VLOOKUP($A110, 'E4 TB Allocation Details'!$A$18:$L$214, MATCH("Demand ID", 'E4 TB Allocation Details'!$A$18:$L$18, 0),FALSE), 'E2 Allocators'!$B$15:$W$361, MATCH('O5 Details by Class &amp; Accounts'!I$18, 'E2 Allocators'!$B$15:$W$15, 0),FALSE)*$F110)</f>
        <v>0</v>
      </c>
      <c r="J110" s="1321">
        <f>IF(ISERROR(VLOOKUP(VLOOKUP($A110, 'E4 TB Allocation Details'!$A$18:$L$214, MATCH("Demand ID", 'E4 TB Allocation Details'!$A$18:$L$18, 0),FALSE), 'E2 Allocators'!$B$15:$W$361, MATCH('O5 Details by Class &amp; Accounts'!J$18, 'E2 Allocators'!$B$15:$W$15, 0),FALSE)*$F110), 0, VLOOKUP(VLOOKUP($A110, 'E4 TB Allocation Details'!$A$18:$L$214, MATCH("Demand ID", 'E4 TB Allocation Details'!$A$18:$L$18, 0),FALSE), 'E2 Allocators'!$B$15:$W$361, MATCH('O5 Details by Class &amp; Accounts'!J$18, 'E2 Allocators'!$B$15:$W$15, 0),FALSE)*$F110)</f>
        <v>0</v>
      </c>
      <c r="K110" s="1321">
        <f>IF(ISERROR(VLOOKUP(VLOOKUP($A110, 'E4 TB Allocation Details'!$A$18:$L$214, MATCH("Demand ID", 'E4 TB Allocation Details'!$A$18:$L$18, 0),FALSE), 'E2 Allocators'!$B$15:$W$361, MATCH('O5 Details by Class &amp; Accounts'!K$18, 'E2 Allocators'!$B$15:$W$15, 0),FALSE)*$F110), 0, VLOOKUP(VLOOKUP($A110, 'E4 TB Allocation Details'!$A$18:$L$214, MATCH("Demand ID", 'E4 TB Allocation Details'!$A$18:$L$18, 0),FALSE), 'E2 Allocators'!$B$15:$W$361, MATCH('O5 Details by Class &amp; Accounts'!K$18, 'E2 Allocators'!$B$15:$W$15, 0),FALSE)*$F110)</f>
        <v>0</v>
      </c>
      <c r="L110" s="1321">
        <f>IF(ISERROR(VLOOKUP(VLOOKUP($A110, 'E4 TB Allocation Details'!$A$18:$L$214, MATCH("Demand ID", 'E4 TB Allocation Details'!$A$18:$L$18, 0),FALSE), 'E2 Allocators'!$B$15:$W$361, MATCH('O5 Details by Class &amp; Accounts'!L$18, 'E2 Allocators'!$B$15:$W$15, 0),FALSE)*$F110), 0, VLOOKUP(VLOOKUP($A110, 'E4 TB Allocation Details'!$A$18:$L$214, MATCH("Demand ID", 'E4 TB Allocation Details'!$A$18:$L$18, 0),FALSE), 'E2 Allocators'!$B$15:$W$361, MATCH('O5 Details by Class &amp; Accounts'!L$18, 'E2 Allocators'!$B$15:$W$15, 0),FALSE)*$F110)</f>
        <v>0</v>
      </c>
      <c r="M110" s="1321">
        <f>IF(ISERROR(VLOOKUP(VLOOKUP($A110, 'E4 TB Allocation Details'!$A$18:$L$214, MATCH("Demand ID", 'E4 TB Allocation Details'!$A$18:$L$18, 0),FALSE), 'E2 Allocators'!$B$15:$W$361, MATCH('O5 Details by Class &amp; Accounts'!M$18, 'E2 Allocators'!$B$15:$W$15, 0),FALSE)*$F110), 0, VLOOKUP(VLOOKUP($A110, 'E4 TB Allocation Details'!$A$18:$L$214, MATCH("Demand ID", 'E4 TB Allocation Details'!$A$18:$L$18, 0),FALSE), 'E2 Allocators'!$B$15:$W$361, MATCH('O5 Details by Class &amp; Accounts'!M$18, 'E2 Allocators'!$B$15:$W$15, 0),FALSE)*$F110)</f>
        <v>0</v>
      </c>
      <c r="N110" s="1321">
        <f>IF(ISERROR(VLOOKUP(VLOOKUP($A110, 'E4 TB Allocation Details'!$A$18:$L$214, MATCH("Demand ID", 'E4 TB Allocation Details'!$A$18:$L$18, 0),FALSE), 'E2 Allocators'!$B$15:$W$361, MATCH('O5 Details by Class &amp; Accounts'!N$18, 'E2 Allocators'!$B$15:$W$15, 0),FALSE)*$F110), 0, VLOOKUP(VLOOKUP($A110, 'E4 TB Allocation Details'!$A$18:$L$214, MATCH("Demand ID", 'E4 TB Allocation Details'!$A$18:$L$18, 0),FALSE), 'E2 Allocators'!$B$15:$W$361, MATCH('O5 Details by Class &amp; Accounts'!N$18, 'E2 Allocators'!$B$15:$W$15, 0),FALSE)*$F110)</f>
        <v>0</v>
      </c>
      <c r="O110" s="1321">
        <f>IF(ISERROR(VLOOKUP(VLOOKUP($A110, 'E4 TB Allocation Details'!$A$18:$L$214, MATCH("Demand ID", 'E4 TB Allocation Details'!$A$18:$L$18, 0),FALSE), 'E2 Allocators'!$B$15:$W$361, MATCH('O5 Details by Class &amp; Accounts'!O$18, 'E2 Allocators'!$B$15:$W$15, 0),FALSE)*$F110), 0, VLOOKUP(VLOOKUP($A110, 'E4 TB Allocation Details'!$A$18:$L$214, MATCH("Demand ID", 'E4 TB Allocation Details'!$A$18:$L$18, 0),FALSE), 'E2 Allocators'!$B$15:$W$361, MATCH('O5 Details by Class &amp; Accounts'!O$18, 'E2 Allocators'!$B$15:$W$15, 0),FALSE)*$F110)</f>
        <v>0</v>
      </c>
      <c r="P110" s="1321">
        <f>IF(ISERROR(VLOOKUP(VLOOKUP($A110, 'E4 TB Allocation Details'!$A$18:$L$214, MATCH("Demand ID", 'E4 TB Allocation Details'!$A$18:$L$18, 0),FALSE), 'E2 Allocators'!$B$15:$W$361, MATCH('O5 Details by Class &amp; Accounts'!P$18, 'E2 Allocators'!$B$15:$W$15, 0),FALSE)*$F110), 0, VLOOKUP(VLOOKUP($A110, 'E4 TB Allocation Details'!$A$18:$L$214, MATCH("Demand ID", 'E4 TB Allocation Details'!$A$18:$L$18, 0),FALSE), 'E2 Allocators'!$B$15:$W$361, MATCH('O5 Details by Class &amp; Accounts'!P$18, 'E2 Allocators'!$B$15:$W$15, 0),FALSE)*$F110)</f>
        <v>0</v>
      </c>
      <c r="Q110" s="1321">
        <f>IF(ISERROR(VLOOKUP(VLOOKUP($A110, 'E4 TB Allocation Details'!$A$18:$L$214, MATCH("Demand ID", 'E4 TB Allocation Details'!$A$18:$L$18, 0),FALSE), 'E2 Allocators'!$B$15:$W$361, MATCH('O5 Details by Class &amp; Accounts'!Q$18, 'E2 Allocators'!$B$15:$W$15, 0),FALSE)*$F110), 0, VLOOKUP(VLOOKUP($A110, 'E4 TB Allocation Details'!$A$18:$L$214, MATCH("Demand ID", 'E4 TB Allocation Details'!$A$18:$L$18, 0),FALSE), 'E2 Allocators'!$B$15:$W$361, MATCH('O5 Details by Class &amp; Accounts'!Q$18, 'E2 Allocators'!$B$15:$W$15, 0),FALSE)*$F110)</f>
        <v>0</v>
      </c>
      <c r="R110" s="1321">
        <f>IF(ISERROR(VLOOKUP(VLOOKUP($A110, 'E4 TB Allocation Details'!$A$18:$L$214, MATCH("Demand ID", 'E4 TB Allocation Details'!$A$18:$L$18, 0),FALSE), 'E2 Allocators'!$B$15:$W$361, MATCH('O5 Details by Class &amp; Accounts'!R$18, 'E2 Allocators'!$B$15:$W$15, 0),FALSE)*$F110), 0, VLOOKUP(VLOOKUP($A110, 'E4 TB Allocation Details'!$A$18:$L$214, MATCH("Demand ID", 'E4 TB Allocation Details'!$A$18:$L$18, 0),FALSE), 'E2 Allocators'!$B$15:$W$361, MATCH('O5 Details by Class &amp; Accounts'!R$18, 'E2 Allocators'!$B$15:$W$15, 0),FALSE)*$F110)</f>
        <v>0</v>
      </c>
      <c r="S110" s="1321">
        <f>IF(ISERROR(VLOOKUP(VLOOKUP($A110, 'E4 TB Allocation Details'!$A$18:$L$214, MATCH("Demand ID", 'E4 TB Allocation Details'!$A$18:$L$18, 0),FALSE), 'E2 Allocators'!$B$15:$W$361, MATCH('O5 Details by Class &amp; Accounts'!S$18, 'E2 Allocators'!$B$15:$W$15, 0),FALSE)*$F110), 0, VLOOKUP(VLOOKUP($A110, 'E4 TB Allocation Details'!$A$18:$L$214, MATCH("Demand ID", 'E4 TB Allocation Details'!$A$18:$L$18, 0),FALSE), 'E2 Allocators'!$B$15:$W$361, MATCH('O5 Details by Class &amp; Accounts'!S$18, 'E2 Allocators'!$B$15:$W$15, 0),FALSE)*$F110)</f>
        <v>0</v>
      </c>
      <c r="T110" s="1321">
        <f>IF(ISERROR(VLOOKUP(VLOOKUP($A110, 'E4 TB Allocation Details'!$A$18:$L$214, MATCH("Demand ID", 'E4 TB Allocation Details'!$A$18:$L$18, 0),FALSE), 'E2 Allocators'!$B$15:$W$361, MATCH('O5 Details by Class &amp; Accounts'!T$18, 'E2 Allocators'!$B$15:$W$15, 0),FALSE)*$F110), 0, VLOOKUP(VLOOKUP($A110, 'E4 TB Allocation Details'!$A$18:$L$214, MATCH("Demand ID", 'E4 TB Allocation Details'!$A$18:$L$18, 0),FALSE), 'E2 Allocators'!$B$15:$W$361, MATCH('O5 Details by Class &amp; Accounts'!T$18, 'E2 Allocators'!$B$15:$W$15, 0),FALSE)*$F110)</f>
        <v>0</v>
      </c>
      <c r="U110" s="1321">
        <f>IF(ISERROR(VLOOKUP(VLOOKUP($A110, 'E4 TB Allocation Details'!$A$18:$L$214, MATCH("Demand ID", 'E4 TB Allocation Details'!$A$18:$L$18, 0),FALSE), 'E2 Allocators'!$B$15:$W$361, MATCH('O5 Details by Class &amp; Accounts'!U$18, 'E2 Allocators'!$B$15:$W$15, 0),FALSE)*$F110), 0, VLOOKUP(VLOOKUP($A110, 'E4 TB Allocation Details'!$A$18:$L$214, MATCH("Demand ID", 'E4 TB Allocation Details'!$A$18:$L$18, 0),FALSE), 'E2 Allocators'!$B$15:$W$361, MATCH('O5 Details by Class &amp; Accounts'!U$18, 'E2 Allocators'!$B$15:$W$15, 0),FALSE)*$F110)</f>
        <v>0</v>
      </c>
      <c r="V110" s="1321">
        <f>IF(ISERROR(VLOOKUP(VLOOKUP($A110, 'E4 TB Allocation Details'!$A$18:$L$214, MATCH("Demand ID", 'E4 TB Allocation Details'!$A$18:$L$18, 0),FALSE), 'E2 Allocators'!$B$15:$W$361, MATCH('O5 Details by Class &amp; Accounts'!V$18, 'E2 Allocators'!$B$15:$W$15, 0),FALSE)*$F110), 0, VLOOKUP(VLOOKUP($A110, 'E4 TB Allocation Details'!$A$18:$L$214, MATCH("Demand ID", 'E4 TB Allocation Details'!$A$18:$L$18, 0),FALSE), 'E2 Allocators'!$B$15:$W$361, MATCH('O5 Details by Class &amp; Accounts'!V$18, 'E2 Allocators'!$B$15:$W$15, 0),FALSE)*$F110)</f>
        <v>0</v>
      </c>
      <c r="W110" s="1321">
        <f>IF(ISERROR(VLOOKUP(VLOOKUP($A110, 'E4 TB Allocation Details'!$A$18:$L$214, MATCH("Demand ID", 'E4 TB Allocation Details'!$A$18:$L$18, 0),FALSE), 'E2 Allocators'!$B$15:$W$361, MATCH('O5 Details by Class &amp; Accounts'!W$18, 'E2 Allocators'!$B$15:$W$15, 0),FALSE)*$F110), 0, VLOOKUP(VLOOKUP($A110, 'E4 TB Allocation Details'!$A$18:$L$214, MATCH("Demand ID", 'E4 TB Allocation Details'!$A$18:$L$18, 0),FALSE), 'E2 Allocators'!$B$15:$W$361, MATCH('O5 Details by Class &amp; Accounts'!W$18, 'E2 Allocators'!$B$15:$W$15, 0),FALSE)*$F110)</f>
        <v>0</v>
      </c>
      <c r="X110" s="1321">
        <f>IF(ISERROR(VLOOKUP(VLOOKUP($A110, 'E4 TB Allocation Details'!$A$18:$L$214, MATCH("Demand ID", 'E4 TB Allocation Details'!$A$18:$L$18, 0),FALSE), 'E2 Allocators'!$B$15:$W$361, MATCH('O5 Details by Class &amp; Accounts'!X$18, 'E2 Allocators'!$B$15:$W$15, 0),FALSE)*$F110), 0, VLOOKUP(VLOOKUP($A110, 'E4 TB Allocation Details'!$A$18:$L$214, MATCH("Demand ID", 'E4 TB Allocation Details'!$A$18:$L$18, 0),FALSE), 'E2 Allocators'!$B$15:$W$361, MATCH('O5 Details by Class &amp; Accounts'!X$18, 'E2 Allocators'!$B$15:$W$15, 0),FALSE)*$F110)</f>
        <v>0</v>
      </c>
      <c r="Y110" s="1321">
        <f>IF(ISERROR(VLOOKUP(VLOOKUP($A110, 'E4 TB Allocation Details'!$A$18:$L$214, MATCH("Demand ID", 'E4 TB Allocation Details'!$A$18:$L$18, 0),FALSE), 'E2 Allocators'!$B$15:$W$361, MATCH('O5 Details by Class &amp; Accounts'!Y$18, 'E2 Allocators'!$B$15:$W$15, 0),FALSE)*$F110), 0, VLOOKUP(VLOOKUP($A110, 'E4 TB Allocation Details'!$A$18:$L$214, MATCH("Demand ID", 'E4 TB Allocation Details'!$A$18:$L$18, 0),FALSE), 'E2 Allocators'!$B$15:$W$361, MATCH('O5 Details by Class &amp; Accounts'!Y$18, 'E2 Allocators'!$B$15:$W$15, 0),FALSE)*$F110)</f>
        <v>0</v>
      </c>
      <c r="Z110" s="1321">
        <f>IF(ISERROR(VLOOKUP(VLOOKUP($A110, 'E4 TB Allocation Details'!$A$18:$L$214, MATCH("Demand ID", 'E4 TB Allocation Details'!$A$18:$L$18, 0),FALSE), 'E2 Allocators'!$B$15:$W$361, MATCH('O5 Details by Class &amp; Accounts'!Z$18, 'E2 Allocators'!$B$15:$W$15, 0),FALSE)*$F110), 0, VLOOKUP(VLOOKUP($A110, 'E4 TB Allocation Details'!$A$18:$L$214, MATCH("Demand ID", 'E4 TB Allocation Details'!$A$18:$L$18, 0),FALSE), 'E2 Allocators'!$B$15:$W$361, MATCH('O5 Details by Class &amp; Accounts'!Z$18, 'E2 Allocators'!$B$15:$W$15, 0),FALSE)*$F110)</f>
        <v>0</v>
      </c>
      <c r="AA110" s="1321">
        <f>IF(ISERROR(VLOOKUP(VLOOKUP($A110, 'E4 TB Allocation Details'!$A$18:$L$214, MATCH("Demand ID", 'E4 TB Allocation Details'!$A$18:$L$18, 0),FALSE), 'E2 Allocators'!$B$15:$W$361, MATCH('O5 Details by Class &amp; Accounts'!AA$18, 'E2 Allocators'!$B$15:$W$15, 0),FALSE)*$F110), 0, VLOOKUP(VLOOKUP($A110, 'E4 TB Allocation Details'!$A$18:$L$214, MATCH("Demand ID", 'E4 TB Allocation Details'!$A$18:$L$18, 0),FALSE), 'E2 Allocators'!$B$15:$W$361, MATCH('O5 Details by Class &amp; Accounts'!AA$18, 'E2 Allocators'!$B$15:$W$15, 0),FALSE)*$F110)</f>
        <v>0</v>
      </c>
      <c r="AB110" s="1321">
        <f>IF(ISERROR(VLOOKUP(VLOOKUP($A110, 'E4 TB Allocation Details'!$A$18:$L$214, MATCH("Demand ID", 'E4 TB Allocation Details'!$A$18:$L$18, 0),FALSE), 'E2 Allocators'!$B$15:$W$361, MATCH('O5 Details by Class &amp; Accounts'!AB$18, 'E2 Allocators'!$B$15:$W$15, 0),FALSE)*$F110), 0, VLOOKUP(VLOOKUP($A110, 'E4 TB Allocation Details'!$A$18:$L$214, MATCH("Demand ID", 'E4 TB Allocation Details'!$A$18:$L$18, 0),FALSE), 'E2 Allocators'!$B$15:$W$361, MATCH('O5 Details by Class &amp; Accounts'!AB$18, 'E2 Allocators'!$B$15:$W$15, 0),FALSE)*$F110)</f>
        <v>0</v>
      </c>
      <c r="AC110" s="1321">
        <f t="shared" si="21"/>
        <v>0</v>
      </c>
      <c r="AD110" s="1321">
        <f>IF(ISERROR(VLOOKUP(VLOOKUP($A110, 'E4 TB Allocation Details'!$A$18:$L$214, MATCH("Customer ID", 'E4 TB Allocation Details'!$A$18:$L$18, 0),FALSE), 'E2 Allocators'!$B$15:$W$361, MATCH('O5 Details by Class &amp; Accounts'!AD$18, 'E2 Allocators'!$B$15:$W$15, 0),FALSE)*$G110), 0, VLOOKUP(VLOOKUP($A110, 'E4 TB Allocation Details'!$A$18:$L$214, MATCH("Customer ID", 'E4 TB Allocation Details'!$A$18:$L$18, 0),FALSE), 'E2 Allocators'!$B$15:$W$361, MATCH('O5 Details by Class &amp; Accounts'!AD$18, 'E2 Allocators'!$B$15:$W$15, 0),FALSE)*$G110)</f>
        <v>0</v>
      </c>
      <c r="AE110" s="1321">
        <f>IF(ISERROR(VLOOKUP(VLOOKUP($A110, 'E4 TB Allocation Details'!$A$18:$L$214, MATCH("Customer ID", 'E4 TB Allocation Details'!$A$18:$L$18, 0),FALSE), 'E2 Allocators'!$B$15:$W$361, MATCH('O5 Details by Class &amp; Accounts'!AE$18, 'E2 Allocators'!$B$15:$W$15, 0),FALSE)*$G110), 0, VLOOKUP(VLOOKUP($A110, 'E4 TB Allocation Details'!$A$18:$L$214, MATCH("Customer ID", 'E4 TB Allocation Details'!$A$18:$L$18, 0),FALSE), 'E2 Allocators'!$B$15:$W$361, MATCH('O5 Details by Class &amp; Accounts'!AE$18, 'E2 Allocators'!$B$15:$W$15, 0),FALSE)*$G110)</f>
        <v>0</v>
      </c>
      <c r="AF110" s="1321">
        <f>IF(ISERROR(VLOOKUP(VLOOKUP($A110, 'E4 TB Allocation Details'!$A$18:$L$214, MATCH("Customer ID", 'E4 TB Allocation Details'!$A$18:$L$18, 0),FALSE), 'E2 Allocators'!$B$15:$W$361, MATCH('O5 Details by Class &amp; Accounts'!AF$18, 'E2 Allocators'!$B$15:$W$15, 0),FALSE)*$G110), 0, VLOOKUP(VLOOKUP($A110, 'E4 TB Allocation Details'!$A$18:$L$214, MATCH("Customer ID", 'E4 TB Allocation Details'!$A$18:$L$18, 0),FALSE), 'E2 Allocators'!$B$15:$W$361, MATCH('O5 Details by Class &amp; Accounts'!AF$18, 'E2 Allocators'!$B$15:$W$15, 0),FALSE)*$G110)</f>
        <v>0</v>
      </c>
      <c r="AG110" s="1321">
        <f>IF(ISERROR(VLOOKUP(VLOOKUP($A110, 'E4 TB Allocation Details'!$A$18:$L$214, MATCH("Customer ID", 'E4 TB Allocation Details'!$A$18:$L$18, 0),FALSE), 'E2 Allocators'!$B$15:$W$361, MATCH('O5 Details by Class &amp; Accounts'!AG$18, 'E2 Allocators'!$B$15:$W$15, 0),FALSE)*$G110), 0, VLOOKUP(VLOOKUP($A110, 'E4 TB Allocation Details'!$A$18:$L$214, MATCH("Customer ID", 'E4 TB Allocation Details'!$A$18:$L$18, 0),FALSE), 'E2 Allocators'!$B$15:$W$361, MATCH('O5 Details by Class &amp; Accounts'!AG$18, 'E2 Allocators'!$B$15:$W$15, 0),FALSE)*$G110)</f>
        <v>0</v>
      </c>
      <c r="AH110" s="1321">
        <f>IF(ISERROR(VLOOKUP(VLOOKUP($A110, 'E4 TB Allocation Details'!$A$18:$L$214, MATCH("Customer ID", 'E4 TB Allocation Details'!$A$18:$L$18, 0),FALSE), 'E2 Allocators'!$B$15:$W$361, MATCH('O5 Details by Class &amp; Accounts'!AH$18, 'E2 Allocators'!$B$15:$W$15, 0),FALSE)*$G110), 0, VLOOKUP(VLOOKUP($A110, 'E4 TB Allocation Details'!$A$18:$L$214, MATCH("Customer ID", 'E4 TB Allocation Details'!$A$18:$L$18, 0),FALSE), 'E2 Allocators'!$B$15:$W$361, MATCH('O5 Details by Class &amp; Accounts'!AH$18, 'E2 Allocators'!$B$15:$W$15, 0),FALSE)*$G110)</f>
        <v>0</v>
      </c>
      <c r="AI110" s="1321">
        <f>IF(ISERROR(VLOOKUP(VLOOKUP($A110, 'E4 TB Allocation Details'!$A$18:$L$214, MATCH("Customer ID", 'E4 TB Allocation Details'!$A$18:$L$18, 0),FALSE), 'E2 Allocators'!$B$15:$W$361, MATCH('O5 Details by Class &amp; Accounts'!AI$18, 'E2 Allocators'!$B$15:$W$15, 0),FALSE)*$G110), 0, VLOOKUP(VLOOKUP($A110, 'E4 TB Allocation Details'!$A$18:$L$214, MATCH("Customer ID", 'E4 TB Allocation Details'!$A$18:$L$18, 0),FALSE), 'E2 Allocators'!$B$15:$W$361, MATCH('O5 Details by Class &amp; Accounts'!AI$18, 'E2 Allocators'!$B$15:$W$15, 0),FALSE)*$G110)</f>
        <v>0</v>
      </c>
      <c r="AJ110" s="1321">
        <f>IF(ISERROR(VLOOKUP(VLOOKUP($A110, 'E4 TB Allocation Details'!$A$18:$L$214, MATCH("Customer ID", 'E4 TB Allocation Details'!$A$18:$L$18, 0),FALSE), 'E2 Allocators'!$B$15:$W$361, MATCH('O5 Details by Class &amp; Accounts'!AJ$18, 'E2 Allocators'!$B$15:$W$15, 0),FALSE)*$G110), 0, VLOOKUP(VLOOKUP($A110, 'E4 TB Allocation Details'!$A$18:$L$214, MATCH("Customer ID", 'E4 TB Allocation Details'!$A$18:$L$18, 0),FALSE), 'E2 Allocators'!$B$15:$W$361, MATCH('O5 Details by Class &amp; Accounts'!AJ$18, 'E2 Allocators'!$B$15:$W$15, 0),FALSE)*$G110)</f>
        <v>0</v>
      </c>
      <c r="AK110" s="1321">
        <f>IF(ISERROR(VLOOKUP(VLOOKUP($A110, 'E4 TB Allocation Details'!$A$18:$L$214, MATCH("Customer ID", 'E4 TB Allocation Details'!$A$18:$L$18, 0),FALSE), 'E2 Allocators'!$B$15:$W$361, MATCH('O5 Details by Class &amp; Accounts'!AK$18, 'E2 Allocators'!$B$15:$W$15, 0),FALSE)*$G110), 0, VLOOKUP(VLOOKUP($A110, 'E4 TB Allocation Details'!$A$18:$L$214, MATCH("Customer ID", 'E4 TB Allocation Details'!$A$18:$L$18, 0),FALSE), 'E2 Allocators'!$B$15:$W$361, MATCH('O5 Details by Class &amp; Accounts'!AK$18, 'E2 Allocators'!$B$15:$W$15, 0),FALSE)*$G110)</f>
        <v>0</v>
      </c>
      <c r="AL110" s="1321">
        <f>IF(ISERROR(VLOOKUP(VLOOKUP($A110, 'E4 TB Allocation Details'!$A$18:$L$214, MATCH("Customer ID", 'E4 TB Allocation Details'!$A$18:$L$18, 0),FALSE), 'E2 Allocators'!$B$15:$W$361, MATCH('O5 Details by Class &amp; Accounts'!AL$18, 'E2 Allocators'!$B$15:$W$15, 0),FALSE)*$G110), 0, VLOOKUP(VLOOKUP($A110, 'E4 TB Allocation Details'!$A$18:$L$214, MATCH("Customer ID", 'E4 TB Allocation Details'!$A$18:$L$18, 0),FALSE), 'E2 Allocators'!$B$15:$W$361, MATCH('O5 Details by Class &amp; Accounts'!AL$18, 'E2 Allocators'!$B$15:$W$15, 0),FALSE)*$G110)</f>
        <v>0</v>
      </c>
      <c r="AM110" s="1321">
        <f>IF(ISERROR(VLOOKUP(VLOOKUP($A110, 'E4 TB Allocation Details'!$A$18:$L$214, MATCH("Customer ID", 'E4 TB Allocation Details'!$A$18:$L$18, 0),FALSE), 'E2 Allocators'!$B$15:$W$361, MATCH('O5 Details by Class &amp; Accounts'!AM$18, 'E2 Allocators'!$B$15:$W$15, 0),FALSE)*$G110), 0, VLOOKUP(VLOOKUP($A110, 'E4 TB Allocation Details'!$A$18:$L$214, MATCH("Customer ID", 'E4 TB Allocation Details'!$A$18:$L$18, 0),FALSE), 'E2 Allocators'!$B$15:$W$361, MATCH('O5 Details by Class &amp; Accounts'!AM$18, 'E2 Allocators'!$B$15:$W$15, 0),FALSE)*$G110)</f>
        <v>0</v>
      </c>
      <c r="AN110" s="1321">
        <f>IF(ISERROR(VLOOKUP(VLOOKUP($A110, 'E4 TB Allocation Details'!$A$18:$L$214, MATCH("Customer ID", 'E4 TB Allocation Details'!$A$18:$L$18, 0),FALSE), 'E2 Allocators'!$B$15:$W$361, MATCH('O5 Details by Class &amp; Accounts'!AN$18, 'E2 Allocators'!$B$15:$W$15, 0),FALSE)*$G110), 0, VLOOKUP(VLOOKUP($A110, 'E4 TB Allocation Details'!$A$18:$L$214, MATCH("Customer ID", 'E4 TB Allocation Details'!$A$18:$L$18, 0),FALSE), 'E2 Allocators'!$B$15:$W$361, MATCH('O5 Details by Class &amp; Accounts'!AN$18, 'E2 Allocators'!$B$15:$W$15, 0),FALSE)*$G110)</f>
        <v>0</v>
      </c>
      <c r="AO110" s="1321">
        <f>IF(ISERROR(VLOOKUP(VLOOKUP($A110, 'E4 TB Allocation Details'!$A$18:$L$214, MATCH("Customer ID", 'E4 TB Allocation Details'!$A$18:$L$18, 0),FALSE), 'E2 Allocators'!$B$15:$W$361, MATCH('O5 Details by Class &amp; Accounts'!AO$18, 'E2 Allocators'!$B$15:$W$15, 0),FALSE)*$G110), 0, VLOOKUP(VLOOKUP($A110, 'E4 TB Allocation Details'!$A$18:$L$214, MATCH("Customer ID", 'E4 TB Allocation Details'!$A$18:$L$18, 0),FALSE), 'E2 Allocators'!$B$15:$W$361, MATCH('O5 Details by Class &amp; Accounts'!AO$18, 'E2 Allocators'!$B$15:$W$15, 0),FALSE)*$G110)</f>
        <v>0</v>
      </c>
      <c r="AP110" s="1321">
        <f>IF(ISERROR(VLOOKUP(VLOOKUP($A110, 'E4 TB Allocation Details'!$A$18:$L$214, MATCH("Customer ID", 'E4 TB Allocation Details'!$A$18:$L$18, 0),FALSE), 'E2 Allocators'!$B$15:$W$361, MATCH('O5 Details by Class &amp; Accounts'!AP$18, 'E2 Allocators'!$B$15:$W$15, 0),FALSE)*$G110), 0, VLOOKUP(VLOOKUP($A110, 'E4 TB Allocation Details'!$A$18:$L$214, MATCH("Customer ID", 'E4 TB Allocation Details'!$A$18:$L$18, 0),FALSE), 'E2 Allocators'!$B$15:$W$361, MATCH('O5 Details by Class &amp; Accounts'!AP$18, 'E2 Allocators'!$B$15:$W$15, 0),FALSE)*$G110)</f>
        <v>0</v>
      </c>
      <c r="AQ110" s="1321">
        <f>IF(ISERROR(VLOOKUP(VLOOKUP($A110, 'E4 TB Allocation Details'!$A$18:$L$214, MATCH("Customer ID", 'E4 TB Allocation Details'!$A$18:$L$18, 0),FALSE), 'E2 Allocators'!$B$15:$W$361, MATCH('O5 Details by Class &amp; Accounts'!AQ$18, 'E2 Allocators'!$B$15:$W$15, 0),FALSE)*$G110), 0, VLOOKUP(VLOOKUP($A110, 'E4 TB Allocation Details'!$A$18:$L$214, MATCH("Customer ID", 'E4 TB Allocation Details'!$A$18:$L$18, 0),FALSE), 'E2 Allocators'!$B$15:$W$361, MATCH('O5 Details by Class &amp; Accounts'!AQ$18, 'E2 Allocators'!$B$15:$W$15, 0),FALSE)*$G110)</f>
        <v>0</v>
      </c>
      <c r="AR110" s="1321">
        <f>IF(ISERROR(VLOOKUP(VLOOKUP($A110, 'E4 TB Allocation Details'!$A$18:$L$214, MATCH("Customer ID", 'E4 TB Allocation Details'!$A$18:$L$18, 0),FALSE), 'E2 Allocators'!$B$15:$W$361, MATCH('O5 Details by Class &amp; Accounts'!AR$18, 'E2 Allocators'!$B$15:$W$15, 0),FALSE)*$G110), 0, VLOOKUP(VLOOKUP($A110, 'E4 TB Allocation Details'!$A$18:$L$214, MATCH("Customer ID", 'E4 TB Allocation Details'!$A$18:$L$18, 0),FALSE), 'E2 Allocators'!$B$15:$W$361, MATCH('O5 Details by Class &amp; Accounts'!AR$18, 'E2 Allocators'!$B$15:$W$15, 0),FALSE)*$G110)</f>
        <v>0</v>
      </c>
      <c r="AS110" s="1321">
        <f>IF(ISERROR(VLOOKUP(VLOOKUP($A110, 'E4 TB Allocation Details'!$A$18:$L$214, MATCH("Customer ID", 'E4 TB Allocation Details'!$A$18:$L$18, 0),FALSE), 'E2 Allocators'!$B$15:$W$361, MATCH('O5 Details by Class &amp; Accounts'!AS$18, 'E2 Allocators'!$B$15:$W$15, 0),FALSE)*$G110), 0, VLOOKUP(VLOOKUP($A110, 'E4 TB Allocation Details'!$A$18:$L$214, MATCH("Customer ID", 'E4 TB Allocation Details'!$A$18:$L$18, 0),FALSE), 'E2 Allocators'!$B$15:$W$361, MATCH('O5 Details by Class &amp; Accounts'!AS$18, 'E2 Allocators'!$B$15:$W$15, 0),FALSE)*$G110)</f>
        <v>0</v>
      </c>
      <c r="AT110" s="1321">
        <f>IF(ISERROR(VLOOKUP(VLOOKUP($A110, 'E4 TB Allocation Details'!$A$18:$L$214, MATCH("Customer ID", 'E4 TB Allocation Details'!$A$18:$L$18, 0),FALSE), 'E2 Allocators'!$B$15:$W$361, MATCH('O5 Details by Class &amp; Accounts'!AT$18, 'E2 Allocators'!$B$15:$W$15, 0),FALSE)*$G110), 0, VLOOKUP(VLOOKUP($A110, 'E4 TB Allocation Details'!$A$18:$L$214, MATCH("Customer ID", 'E4 TB Allocation Details'!$A$18:$L$18, 0),FALSE), 'E2 Allocators'!$B$15:$W$361, MATCH('O5 Details by Class &amp; Accounts'!AT$18, 'E2 Allocators'!$B$15:$W$15, 0),FALSE)*$G110)</f>
        <v>0</v>
      </c>
      <c r="AU110" s="1321">
        <f>IF(ISERROR(VLOOKUP(VLOOKUP($A110, 'E4 TB Allocation Details'!$A$18:$L$214, MATCH("Customer ID", 'E4 TB Allocation Details'!$A$18:$L$18, 0),FALSE), 'E2 Allocators'!$B$15:$W$361, MATCH('O5 Details by Class &amp; Accounts'!AU$18, 'E2 Allocators'!$B$15:$W$15, 0),FALSE)*$G110), 0, VLOOKUP(VLOOKUP($A110, 'E4 TB Allocation Details'!$A$18:$L$214, MATCH("Customer ID", 'E4 TB Allocation Details'!$A$18:$L$18, 0),FALSE), 'E2 Allocators'!$B$15:$W$361, MATCH('O5 Details by Class &amp; Accounts'!AU$18, 'E2 Allocators'!$B$15:$W$15, 0),FALSE)*$G110)</f>
        <v>0</v>
      </c>
      <c r="AV110" s="1321">
        <f>IF(ISERROR(VLOOKUP(VLOOKUP($A110, 'E4 TB Allocation Details'!$A$18:$L$214, MATCH("Customer ID", 'E4 TB Allocation Details'!$A$18:$L$18, 0),FALSE), 'E2 Allocators'!$B$15:$W$361, MATCH('O5 Details by Class &amp; Accounts'!AV$18, 'E2 Allocators'!$B$15:$W$15, 0),FALSE)*$G110), 0, VLOOKUP(VLOOKUP($A110, 'E4 TB Allocation Details'!$A$18:$L$214, MATCH("Customer ID", 'E4 TB Allocation Details'!$A$18:$L$18, 0),FALSE), 'E2 Allocators'!$B$15:$W$361, MATCH('O5 Details by Class &amp; Accounts'!AV$18, 'E2 Allocators'!$B$15:$W$15, 0),FALSE)*$G110)</f>
        <v>0</v>
      </c>
      <c r="AW110" s="1321">
        <f>IF(ISERROR(VLOOKUP(VLOOKUP($A110, 'E4 TB Allocation Details'!$A$18:$L$214, MATCH("Customer ID", 'E4 TB Allocation Details'!$A$18:$L$18, 0),FALSE), 'E2 Allocators'!$B$15:$W$361, MATCH('O5 Details by Class &amp; Accounts'!AW$18, 'E2 Allocators'!$B$15:$W$15, 0),FALSE)*$G110), 0, VLOOKUP(VLOOKUP($A110, 'E4 TB Allocation Details'!$A$18:$L$214, MATCH("Customer ID", 'E4 TB Allocation Details'!$A$18:$L$18, 0),FALSE), 'E2 Allocators'!$B$15:$W$361, MATCH('O5 Details by Class &amp; Accounts'!AW$18, 'E2 Allocators'!$B$15:$W$15, 0),FALSE)*$G110)</f>
        <v>0</v>
      </c>
      <c r="AX110" s="1321">
        <f t="shared" si="22"/>
        <v>0</v>
      </c>
      <c r="AY110" s="1321">
        <f>IF(ISERROR(VLOOKUP(VLOOKUP($A110, 'E4 TB Allocation Details'!$A$18:$L$214, MATCH("Misc ID", 'E4 TB Allocation Details'!$A$18:$L$18, 0),FALSE), 'E2 Allocators'!$B$15:$W$361, MATCH('O5 Details by Class &amp; Accounts'!AY$18, 'E2 Allocators'!$B$15:$W$15, 0),FALSE)*$E110), 0, VLOOKUP(VLOOKUP($A110, 'E4 TB Allocation Details'!$A$18:$L$214, MATCH("Misc ID", 'E4 TB Allocation Details'!$A$18:$L$18, 0),FALSE), 'E2 Allocators'!$B$15:$W$361, MATCH('O5 Details by Class &amp; Accounts'!AY$18, 'E2 Allocators'!$B$15:$W$15, 0),FALSE)*$E110)</f>
        <v>0</v>
      </c>
      <c r="AZ110" s="1321">
        <f>IF(ISERROR(VLOOKUP(VLOOKUP($A110, 'E4 TB Allocation Details'!$A$18:$L$214, MATCH("Misc ID", 'E4 TB Allocation Details'!$A$18:$L$18, 0),FALSE), 'E2 Allocators'!$B$15:$W$361, MATCH('O5 Details by Class &amp; Accounts'!AZ$18, 'E2 Allocators'!$B$15:$W$15, 0),FALSE)*$E110), 0, VLOOKUP(VLOOKUP($A110, 'E4 TB Allocation Details'!$A$18:$L$214, MATCH("Misc ID", 'E4 TB Allocation Details'!$A$18:$L$18, 0),FALSE), 'E2 Allocators'!$B$15:$W$361, MATCH('O5 Details by Class &amp; Accounts'!AZ$18, 'E2 Allocators'!$B$15:$W$15, 0),FALSE)*$E110)</f>
        <v>0</v>
      </c>
      <c r="BA110" s="1321">
        <f>IF(ISERROR(VLOOKUP(VLOOKUP($A110, 'E4 TB Allocation Details'!$A$18:$L$214, MATCH("Misc ID", 'E4 TB Allocation Details'!$A$18:$L$18, 0),FALSE), 'E2 Allocators'!$B$15:$W$361, MATCH('O5 Details by Class &amp; Accounts'!BA$18, 'E2 Allocators'!$B$15:$W$15, 0),FALSE)*$E110), 0, VLOOKUP(VLOOKUP($A110, 'E4 TB Allocation Details'!$A$18:$L$214, MATCH("Misc ID", 'E4 TB Allocation Details'!$A$18:$L$18, 0),FALSE), 'E2 Allocators'!$B$15:$W$361, MATCH('O5 Details by Class &amp; Accounts'!BA$18, 'E2 Allocators'!$B$15:$W$15, 0),FALSE)*$E110)</f>
        <v>0</v>
      </c>
      <c r="BB110" s="1321">
        <f>IF(ISERROR(VLOOKUP(VLOOKUP($A110, 'E4 TB Allocation Details'!$A$18:$L$214, MATCH("Misc ID", 'E4 TB Allocation Details'!$A$18:$L$18, 0),FALSE), 'E2 Allocators'!$B$15:$W$361, MATCH('O5 Details by Class &amp; Accounts'!BB$18, 'E2 Allocators'!$B$15:$W$15, 0),FALSE)*$E110), 0, VLOOKUP(VLOOKUP($A110, 'E4 TB Allocation Details'!$A$18:$L$214, MATCH("Misc ID", 'E4 TB Allocation Details'!$A$18:$L$18, 0),FALSE), 'E2 Allocators'!$B$15:$W$361, MATCH('O5 Details by Class &amp; Accounts'!BB$18, 'E2 Allocators'!$B$15:$W$15, 0),FALSE)*$E110)</f>
        <v>0</v>
      </c>
      <c r="BC110" s="1321">
        <f>IF(ISERROR(VLOOKUP(VLOOKUP($A110, 'E4 TB Allocation Details'!$A$18:$L$214, MATCH("Misc ID", 'E4 TB Allocation Details'!$A$18:$L$18, 0),FALSE), 'E2 Allocators'!$B$15:$W$361, MATCH('O5 Details by Class &amp; Accounts'!BC$18, 'E2 Allocators'!$B$15:$W$15, 0),FALSE)*$E110), 0, VLOOKUP(VLOOKUP($A110, 'E4 TB Allocation Details'!$A$18:$L$214, MATCH("Misc ID", 'E4 TB Allocation Details'!$A$18:$L$18, 0),FALSE), 'E2 Allocators'!$B$15:$W$361, MATCH('O5 Details by Class &amp; Accounts'!BC$18, 'E2 Allocators'!$B$15:$W$15, 0),FALSE)*$E110)</f>
        <v>0</v>
      </c>
      <c r="BD110" s="1321">
        <f>IF(ISERROR(VLOOKUP(VLOOKUP($A110, 'E4 TB Allocation Details'!$A$18:$L$214, MATCH("Misc ID", 'E4 TB Allocation Details'!$A$18:$L$18, 0),FALSE), 'E2 Allocators'!$B$15:$W$361, MATCH('O5 Details by Class &amp; Accounts'!BD$18, 'E2 Allocators'!$B$15:$W$15, 0),FALSE)*$E110), 0, VLOOKUP(VLOOKUP($A110, 'E4 TB Allocation Details'!$A$18:$L$214, MATCH("Misc ID", 'E4 TB Allocation Details'!$A$18:$L$18, 0),FALSE), 'E2 Allocators'!$B$15:$W$361, MATCH('O5 Details by Class &amp; Accounts'!BD$18, 'E2 Allocators'!$B$15:$W$15, 0),FALSE)*$E110)</f>
        <v>0</v>
      </c>
      <c r="BE110" s="1321">
        <f>IF(ISERROR(VLOOKUP(VLOOKUP($A110, 'E4 TB Allocation Details'!$A$18:$L$214, MATCH("Misc ID", 'E4 TB Allocation Details'!$A$18:$L$18, 0),FALSE), 'E2 Allocators'!$B$15:$W$361, MATCH('O5 Details by Class &amp; Accounts'!BE$18, 'E2 Allocators'!$B$15:$W$15, 0),FALSE)*$E110), 0, VLOOKUP(VLOOKUP($A110, 'E4 TB Allocation Details'!$A$18:$L$214, MATCH("Misc ID", 'E4 TB Allocation Details'!$A$18:$L$18, 0),FALSE), 'E2 Allocators'!$B$15:$W$361, MATCH('O5 Details by Class &amp; Accounts'!BE$18, 'E2 Allocators'!$B$15:$W$15, 0),FALSE)*$E110)</f>
        <v>0</v>
      </c>
      <c r="BF110" s="1321">
        <f>IF(ISERROR(VLOOKUP(VLOOKUP($A110, 'E4 TB Allocation Details'!$A$18:$L$214, MATCH("Misc ID", 'E4 TB Allocation Details'!$A$18:$L$18, 0),FALSE), 'E2 Allocators'!$B$15:$W$361, MATCH('O5 Details by Class &amp; Accounts'!BF$18, 'E2 Allocators'!$B$15:$W$15, 0),FALSE)*$E110), 0, VLOOKUP(VLOOKUP($A110, 'E4 TB Allocation Details'!$A$18:$L$214, MATCH("Misc ID", 'E4 TB Allocation Details'!$A$18:$L$18, 0),FALSE), 'E2 Allocators'!$B$15:$W$361, MATCH('O5 Details by Class &amp; Accounts'!BF$18, 'E2 Allocators'!$B$15:$W$15, 0),FALSE)*$E110)</f>
        <v>0</v>
      </c>
      <c r="BG110" s="1321">
        <f>IF(ISERROR(VLOOKUP(VLOOKUP($A110, 'E4 TB Allocation Details'!$A$18:$L$214, MATCH("Misc ID", 'E4 TB Allocation Details'!$A$18:$L$18, 0),FALSE), 'E2 Allocators'!$B$15:$W$361, MATCH('O5 Details by Class &amp; Accounts'!BG$18, 'E2 Allocators'!$B$15:$W$15, 0),FALSE)*$E110), 0, VLOOKUP(VLOOKUP($A110, 'E4 TB Allocation Details'!$A$18:$L$214, MATCH("Misc ID", 'E4 TB Allocation Details'!$A$18:$L$18, 0),FALSE), 'E2 Allocators'!$B$15:$W$361, MATCH('O5 Details by Class &amp; Accounts'!BG$18, 'E2 Allocators'!$B$15:$W$15, 0),FALSE)*$E110)</f>
        <v>0</v>
      </c>
      <c r="BH110" s="1321">
        <f>IF(ISERROR(VLOOKUP(VLOOKUP($A110, 'E4 TB Allocation Details'!$A$18:$L$214, MATCH("Misc ID", 'E4 TB Allocation Details'!$A$18:$L$18, 0),FALSE), 'E2 Allocators'!$B$15:$W$361, MATCH('O5 Details by Class &amp; Accounts'!BH$18, 'E2 Allocators'!$B$15:$W$15, 0),FALSE)*$E110), 0, VLOOKUP(VLOOKUP($A110, 'E4 TB Allocation Details'!$A$18:$L$214, MATCH("Misc ID", 'E4 TB Allocation Details'!$A$18:$L$18, 0),FALSE), 'E2 Allocators'!$B$15:$W$361, MATCH('O5 Details by Class &amp; Accounts'!BH$18, 'E2 Allocators'!$B$15:$W$15, 0),FALSE)*$E110)</f>
        <v>0</v>
      </c>
      <c r="BI110" s="1321">
        <f>IF(ISERROR(VLOOKUP(VLOOKUP($A110, 'E4 TB Allocation Details'!$A$18:$L$214, MATCH("Misc ID", 'E4 TB Allocation Details'!$A$18:$L$18, 0),FALSE), 'E2 Allocators'!$B$15:$W$361, MATCH('O5 Details by Class &amp; Accounts'!BI$18, 'E2 Allocators'!$B$15:$W$15, 0),FALSE)*$E110), 0, VLOOKUP(VLOOKUP($A110, 'E4 TB Allocation Details'!$A$18:$L$214, MATCH("Misc ID", 'E4 TB Allocation Details'!$A$18:$L$18, 0),FALSE), 'E2 Allocators'!$B$15:$W$361, MATCH('O5 Details by Class &amp; Accounts'!BI$18, 'E2 Allocators'!$B$15:$W$15, 0),FALSE)*$E110)</f>
        <v>0</v>
      </c>
      <c r="BJ110" s="1321">
        <f>IF(ISERROR(VLOOKUP(VLOOKUP($A110, 'E4 TB Allocation Details'!$A$18:$L$214, MATCH("Misc ID", 'E4 TB Allocation Details'!$A$18:$L$18, 0),FALSE), 'E2 Allocators'!$B$15:$W$361, MATCH('O5 Details by Class &amp; Accounts'!BJ$18, 'E2 Allocators'!$B$15:$W$15, 0),FALSE)*$E110), 0, VLOOKUP(VLOOKUP($A110, 'E4 TB Allocation Details'!$A$18:$L$214, MATCH("Misc ID", 'E4 TB Allocation Details'!$A$18:$L$18, 0),FALSE), 'E2 Allocators'!$B$15:$W$361, MATCH('O5 Details by Class &amp; Accounts'!BJ$18, 'E2 Allocators'!$B$15:$W$15, 0),FALSE)*$E110)</f>
        <v>0</v>
      </c>
      <c r="BK110" s="1321">
        <f>IF(ISERROR(VLOOKUP(VLOOKUP($A110, 'E4 TB Allocation Details'!$A$18:$L$214, MATCH("Misc ID", 'E4 TB Allocation Details'!$A$18:$L$18, 0),FALSE), 'E2 Allocators'!$B$15:$W$361, MATCH('O5 Details by Class &amp; Accounts'!BK$18, 'E2 Allocators'!$B$15:$W$15, 0),FALSE)*$E110), 0, VLOOKUP(VLOOKUP($A110, 'E4 TB Allocation Details'!$A$18:$L$214, MATCH("Misc ID", 'E4 TB Allocation Details'!$A$18:$L$18, 0),FALSE), 'E2 Allocators'!$B$15:$W$361, MATCH('O5 Details by Class &amp; Accounts'!BK$18, 'E2 Allocators'!$B$15:$W$15, 0),FALSE)*$E110)</f>
        <v>0</v>
      </c>
      <c r="BL110" s="1321">
        <f>IF(ISERROR(VLOOKUP(VLOOKUP($A110, 'E4 TB Allocation Details'!$A$18:$L$214, MATCH("Misc ID", 'E4 TB Allocation Details'!$A$18:$L$18, 0),FALSE), 'E2 Allocators'!$B$15:$W$361, MATCH('O5 Details by Class &amp; Accounts'!BL$18, 'E2 Allocators'!$B$15:$W$15, 0),FALSE)*$E110), 0, VLOOKUP(VLOOKUP($A110, 'E4 TB Allocation Details'!$A$18:$L$214, MATCH("Misc ID", 'E4 TB Allocation Details'!$A$18:$L$18, 0),FALSE), 'E2 Allocators'!$B$15:$W$361, MATCH('O5 Details by Class &amp; Accounts'!BL$18, 'E2 Allocators'!$B$15:$W$15, 0),FALSE)*$E110)</f>
        <v>0</v>
      </c>
      <c r="BM110" s="1321">
        <f>IF(ISERROR(VLOOKUP(VLOOKUP($A110, 'E4 TB Allocation Details'!$A$18:$L$214, MATCH("Misc ID", 'E4 TB Allocation Details'!$A$18:$L$18, 0),FALSE), 'E2 Allocators'!$B$15:$W$361, MATCH('O5 Details by Class &amp; Accounts'!BM$18, 'E2 Allocators'!$B$15:$W$15, 0),FALSE)*$E110), 0, VLOOKUP(VLOOKUP($A110, 'E4 TB Allocation Details'!$A$18:$L$214, MATCH("Misc ID", 'E4 TB Allocation Details'!$A$18:$L$18, 0),FALSE), 'E2 Allocators'!$B$15:$W$361, MATCH('O5 Details by Class &amp; Accounts'!BM$18, 'E2 Allocators'!$B$15:$W$15, 0),FALSE)*$E110)</f>
        <v>0</v>
      </c>
      <c r="BN110" s="1321">
        <f>IF(ISERROR(VLOOKUP(VLOOKUP($A110, 'E4 TB Allocation Details'!$A$18:$L$214, MATCH("Misc ID", 'E4 TB Allocation Details'!$A$18:$L$18, 0),FALSE), 'E2 Allocators'!$B$15:$W$361, MATCH('O5 Details by Class &amp; Accounts'!BN$18, 'E2 Allocators'!$B$15:$W$15, 0),FALSE)*$E110), 0, VLOOKUP(VLOOKUP($A110, 'E4 TB Allocation Details'!$A$18:$L$214, MATCH("Misc ID", 'E4 TB Allocation Details'!$A$18:$L$18, 0),FALSE), 'E2 Allocators'!$B$15:$W$361, MATCH('O5 Details by Class &amp; Accounts'!BN$18, 'E2 Allocators'!$B$15:$W$15, 0),FALSE)*$E110)</f>
        <v>0</v>
      </c>
      <c r="BO110" s="1321">
        <f>IF(ISERROR(VLOOKUP(VLOOKUP($A110, 'E4 TB Allocation Details'!$A$18:$L$214, MATCH("Misc ID", 'E4 TB Allocation Details'!$A$18:$L$18, 0),FALSE), 'E2 Allocators'!$B$15:$W$361, MATCH('O5 Details by Class &amp; Accounts'!BO$18, 'E2 Allocators'!$B$15:$W$15, 0),FALSE)*$E110), 0, VLOOKUP(VLOOKUP($A110, 'E4 TB Allocation Details'!$A$18:$L$214, MATCH("Misc ID", 'E4 TB Allocation Details'!$A$18:$L$18, 0),FALSE), 'E2 Allocators'!$B$15:$W$361, MATCH('O5 Details by Class &amp; Accounts'!BO$18, 'E2 Allocators'!$B$15:$W$15, 0),FALSE)*$E110)</f>
        <v>0</v>
      </c>
      <c r="BP110" s="1321">
        <f>IF(ISERROR(VLOOKUP(VLOOKUP($A110, 'E4 TB Allocation Details'!$A$18:$L$214, MATCH("Misc ID", 'E4 TB Allocation Details'!$A$18:$L$18, 0),FALSE), 'E2 Allocators'!$B$15:$W$361, MATCH('O5 Details by Class &amp; Accounts'!BP$18, 'E2 Allocators'!$B$15:$W$15, 0),FALSE)*$E110), 0, VLOOKUP(VLOOKUP($A110, 'E4 TB Allocation Details'!$A$18:$L$214, MATCH("Misc ID", 'E4 TB Allocation Details'!$A$18:$L$18, 0),FALSE), 'E2 Allocators'!$B$15:$W$361, MATCH('O5 Details by Class &amp; Accounts'!BP$18, 'E2 Allocators'!$B$15:$W$15, 0),FALSE)*$E110)</f>
        <v>0</v>
      </c>
      <c r="BQ110" s="1321">
        <f>IF(ISERROR(VLOOKUP(VLOOKUP($A110, 'E4 TB Allocation Details'!$A$18:$L$214, MATCH("Misc ID", 'E4 TB Allocation Details'!$A$18:$L$18, 0),FALSE), 'E2 Allocators'!$B$15:$W$361, MATCH('O5 Details by Class &amp; Accounts'!BQ$18, 'E2 Allocators'!$B$15:$W$15, 0),FALSE)*$E110), 0, VLOOKUP(VLOOKUP($A110, 'E4 TB Allocation Details'!$A$18:$L$214, MATCH("Misc ID", 'E4 TB Allocation Details'!$A$18:$L$18, 0),FALSE), 'E2 Allocators'!$B$15:$W$361, MATCH('O5 Details by Class &amp; Accounts'!BQ$18, 'E2 Allocators'!$B$15:$W$15, 0),FALSE)*$E110)</f>
        <v>0</v>
      </c>
      <c r="BR110" s="1321">
        <f>IF(ISERROR(VLOOKUP(VLOOKUP($A110, 'E4 TB Allocation Details'!$A$18:$L$214, MATCH("Misc ID", 'E4 TB Allocation Details'!$A$18:$L$18, 0),FALSE), 'E2 Allocators'!$B$15:$W$361, MATCH('O5 Details by Class &amp; Accounts'!BR$18, 'E2 Allocators'!$B$15:$W$15, 0),FALSE)*$E110), 0, VLOOKUP(VLOOKUP($A110, 'E4 TB Allocation Details'!$A$18:$L$214, MATCH("Misc ID", 'E4 TB Allocation Details'!$A$18:$L$18, 0),FALSE), 'E2 Allocators'!$B$15:$W$361, MATCH('O5 Details by Class &amp; Accounts'!BR$18, 'E2 Allocators'!$B$15:$W$15, 0),FALSE)*$E110)</f>
        <v>0</v>
      </c>
      <c r="BS110" s="1321">
        <f t="shared" si="23"/>
        <v>0</v>
      </c>
      <c r="BT110" s="1321">
        <f>IF(ISERROR(VLOOKUP(VLOOKUP($A110, 'E4 TB Allocation Details'!$A$18:$L$214, MATCH("A &amp; G ID", 'E4 TB Allocation Details'!$A$18:$L$18, 0),FALSE), 'E2 Allocators'!$B$15:$W$361, MATCH('O5 Details by Class &amp; Accounts'!BT$18, 'E2 Allocators'!$B$15:$W$15, 0),FALSE)*$E110), 0, VLOOKUP(VLOOKUP($A110, 'E4 TB Allocation Details'!$A$18:$L$214, MATCH("A &amp; G ID", 'E4 TB Allocation Details'!$A$18:$L$18, 0),FALSE), 'E2 Allocators'!$B$15:$W$361, MATCH('O5 Details by Class &amp; Accounts'!BT$18, 'E2 Allocators'!$B$15:$W$15, 0),FALSE)*$E110)</f>
        <v>0</v>
      </c>
      <c r="BU110" s="1321">
        <f>IF(ISERROR(VLOOKUP(VLOOKUP($A110, 'E4 TB Allocation Details'!$A$18:$L$214, MATCH("A &amp; G ID", 'E4 TB Allocation Details'!$A$18:$L$18, 0),FALSE), 'E2 Allocators'!$B$15:$W$361, MATCH('O5 Details by Class &amp; Accounts'!BU$18, 'E2 Allocators'!$B$15:$W$15, 0),FALSE)*$E110), 0, VLOOKUP(VLOOKUP($A110, 'E4 TB Allocation Details'!$A$18:$L$214, MATCH("A &amp; G ID", 'E4 TB Allocation Details'!$A$18:$L$18, 0),FALSE), 'E2 Allocators'!$B$15:$W$361, MATCH('O5 Details by Class &amp; Accounts'!BU$18, 'E2 Allocators'!$B$15:$W$15, 0),FALSE)*$E110)</f>
        <v>0</v>
      </c>
      <c r="BV110" s="1321">
        <f>IF(ISERROR(VLOOKUP(VLOOKUP($A110, 'E4 TB Allocation Details'!$A$18:$L$214, MATCH("A &amp; G ID", 'E4 TB Allocation Details'!$A$18:$L$18, 0),FALSE), 'E2 Allocators'!$B$15:$W$361, MATCH('O5 Details by Class &amp; Accounts'!BV$18, 'E2 Allocators'!$B$15:$W$15, 0),FALSE)*$E110), 0, VLOOKUP(VLOOKUP($A110, 'E4 TB Allocation Details'!$A$18:$L$214, MATCH("A &amp; G ID", 'E4 TB Allocation Details'!$A$18:$L$18, 0),FALSE), 'E2 Allocators'!$B$15:$W$361, MATCH('O5 Details by Class &amp; Accounts'!BV$18, 'E2 Allocators'!$B$15:$W$15, 0),FALSE)*$E110)</f>
        <v>0</v>
      </c>
      <c r="BW110" s="1321">
        <f>IF(ISERROR(VLOOKUP(VLOOKUP($A110, 'E4 TB Allocation Details'!$A$18:$L$214, MATCH("A &amp; G ID", 'E4 TB Allocation Details'!$A$18:$L$18, 0),FALSE), 'E2 Allocators'!$B$15:$W$361, MATCH('O5 Details by Class &amp; Accounts'!BW$18, 'E2 Allocators'!$B$15:$W$15, 0),FALSE)*$E110), 0, VLOOKUP(VLOOKUP($A110, 'E4 TB Allocation Details'!$A$18:$L$214, MATCH("A &amp; G ID", 'E4 TB Allocation Details'!$A$18:$L$18, 0),FALSE), 'E2 Allocators'!$B$15:$W$361, MATCH('O5 Details by Class &amp; Accounts'!BW$18, 'E2 Allocators'!$B$15:$W$15, 0),FALSE)*$E110)</f>
        <v>0</v>
      </c>
      <c r="BX110" s="1321">
        <f>IF(ISERROR(VLOOKUP(VLOOKUP($A110, 'E4 TB Allocation Details'!$A$18:$L$214, MATCH("A &amp; G ID", 'E4 TB Allocation Details'!$A$18:$L$18, 0),FALSE), 'E2 Allocators'!$B$15:$W$361, MATCH('O5 Details by Class &amp; Accounts'!BX$18, 'E2 Allocators'!$B$15:$W$15, 0),FALSE)*$E110), 0, VLOOKUP(VLOOKUP($A110, 'E4 TB Allocation Details'!$A$18:$L$214, MATCH("A &amp; G ID", 'E4 TB Allocation Details'!$A$18:$L$18, 0),FALSE), 'E2 Allocators'!$B$15:$W$361, MATCH('O5 Details by Class &amp; Accounts'!BX$18, 'E2 Allocators'!$B$15:$W$15, 0),FALSE)*$E110)</f>
        <v>0</v>
      </c>
      <c r="BY110" s="1321">
        <f>IF(ISERROR(VLOOKUP(VLOOKUP($A110, 'E4 TB Allocation Details'!$A$18:$L$214, MATCH("A &amp; G ID", 'E4 TB Allocation Details'!$A$18:$L$18, 0),FALSE), 'E2 Allocators'!$B$15:$W$361, MATCH('O5 Details by Class &amp; Accounts'!BY$18, 'E2 Allocators'!$B$15:$W$15, 0),FALSE)*$E110), 0, VLOOKUP(VLOOKUP($A110, 'E4 TB Allocation Details'!$A$18:$L$214, MATCH("A &amp; G ID", 'E4 TB Allocation Details'!$A$18:$L$18, 0),FALSE), 'E2 Allocators'!$B$15:$W$361, MATCH('O5 Details by Class &amp; Accounts'!BY$18, 'E2 Allocators'!$B$15:$W$15, 0),FALSE)*$E110)</f>
        <v>0</v>
      </c>
      <c r="BZ110" s="1321">
        <f>IF(ISERROR(VLOOKUP(VLOOKUP($A110, 'E4 TB Allocation Details'!$A$18:$L$214, MATCH("A &amp; G ID", 'E4 TB Allocation Details'!$A$18:$L$18, 0),FALSE), 'E2 Allocators'!$B$15:$W$361, MATCH('O5 Details by Class &amp; Accounts'!BZ$18, 'E2 Allocators'!$B$15:$W$15, 0),FALSE)*$E110), 0, VLOOKUP(VLOOKUP($A110, 'E4 TB Allocation Details'!$A$18:$L$214, MATCH("A &amp; G ID", 'E4 TB Allocation Details'!$A$18:$L$18, 0),FALSE), 'E2 Allocators'!$B$15:$W$361, MATCH('O5 Details by Class &amp; Accounts'!BZ$18, 'E2 Allocators'!$B$15:$W$15, 0),FALSE)*$E110)</f>
        <v>0</v>
      </c>
      <c r="CA110" s="1321">
        <f>IF(ISERROR(VLOOKUP(VLOOKUP($A110, 'E4 TB Allocation Details'!$A$18:$L$214, MATCH("A &amp; G ID", 'E4 TB Allocation Details'!$A$18:$L$18, 0),FALSE), 'E2 Allocators'!$B$15:$W$361, MATCH('O5 Details by Class &amp; Accounts'!CA$18, 'E2 Allocators'!$B$15:$W$15, 0),FALSE)*$E110), 0, VLOOKUP(VLOOKUP($A110, 'E4 TB Allocation Details'!$A$18:$L$214, MATCH("A &amp; G ID", 'E4 TB Allocation Details'!$A$18:$L$18, 0),FALSE), 'E2 Allocators'!$B$15:$W$361, MATCH('O5 Details by Class &amp; Accounts'!CA$18, 'E2 Allocators'!$B$15:$W$15, 0),FALSE)*$E110)</f>
        <v>0</v>
      </c>
      <c r="CB110" s="1321">
        <f>IF(ISERROR(VLOOKUP(VLOOKUP($A110, 'E4 TB Allocation Details'!$A$18:$L$214, MATCH("A &amp; G ID", 'E4 TB Allocation Details'!$A$18:$L$18, 0),FALSE), 'E2 Allocators'!$B$15:$W$361, MATCH('O5 Details by Class &amp; Accounts'!CB$18, 'E2 Allocators'!$B$15:$W$15, 0),FALSE)*$E110), 0, VLOOKUP(VLOOKUP($A110, 'E4 TB Allocation Details'!$A$18:$L$214, MATCH("A &amp; G ID", 'E4 TB Allocation Details'!$A$18:$L$18, 0),FALSE), 'E2 Allocators'!$B$15:$W$361, MATCH('O5 Details by Class &amp; Accounts'!CB$18, 'E2 Allocators'!$B$15:$W$15, 0),FALSE)*$E110)</f>
        <v>0</v>
      </c>
      <c r="CC110" s="1321">
        <f>IF(ISERROR(VLOOKUP(VLOOKUP($A110, 'E4 TB Allocation Details'!$A$18:$L$214, MATCH("A &amp; G ID", 'E4 TB Allocation Details'!$A$18:$L$18, 0),FALSE), 'E2 Allocators'!$B$15:$W$361, MATCH('O5 Details by Class &amp; Accounts'!CC$18, 'E2 Allocators'!$B$15:$W$15, 0),FALSE)*$E110), 0, VLOOKUP(VLOOKUP($A110, 'E4 TB Allocation Details'!$A$18:$L$214, MATCH("A &amp; G ID", 'E4 TB Allocation Details'!$A$18:$L$18, 0),FALSE), 'E2 Allocators'!$B$15:$W$361, MATCH('O5 Details by Class &amp; Accounts'!CC$18, 'E2 Allocators'!$B$15:$W$15, 0),FALSE)*$E110)</f>
        <v>0</v>
      </c>
      <c r="CD110" s="1321">
        <f>IF(ISERROR(VLOOKUP(VLOOKUP($A110, 'E4 TB Allocation Details'!$A$18:$L$214, MATCH("A &amp; G ID", 'E4 TB Allocation Details'!$A$18:$L$18, 0),FALSE), 'E2 Allocators'!$B$15:$W$361, MATCH('O5 Details by Class &amp; Accounts'!CD$18, 'E2 Allocators'!$B$15:$W$15, 0),FALSE)*$E110), 0, VLOOKUP(VLOOKUP($A110, 'E4 TB Allocation Details'!$A$18:$L$214, MATCH("A &amp; G ID", 'E4 TB Allocation Details'!$A$18:$L$18, 0),FALSE), 'E2 Allocators'!$B$15:$W$361, MATCH('O5 Details by Class &amp; Accounts'!CD$18, 'E2 Allocators'!$B$15:$W$15, 0),FALSE)*$E110)</f>
        <v>0</v>
      </c>
      <c r="CE110" s="1321">
        <f>IF(ISERROR(VLOOKUP(VLOOKUP($A110, 'E4 TB Allocation Details'!$A$18:$L$214, MATCH("A &amp; G ID", 'E4 TB Allocation Details'!$A$18:$L$18, 0),FALSE), 'E2 Allocators'!$B$15:$W$361, MATCH('O5 Details by Class &amp; Accounts'!CE$18, 'E2 Allocators'!$B$15:$W$15, 0),FALSE)*$E110), 0, VLOOKUP(VLOOKUP($A110, 'E4 TB Allocation Details'!$A$18:$L$214, MATCH("A &amp; G ID", 'E4 TB Allocation Details'!$A$18:$L$18, 0),FALSE), 'E2 Allocators'!$B$15:$W$361, MATCH('O5 Details by Class &amp; Accounts'!CE$18, 'E2 Allocators'!$B$15:$W$15, 0),FALSE)*$E110)</f>
        <v>0</v>
      </c>
      <c r="CF110" s="1321">
        <f>IF(ISERROR(VLOOKUP(VLOOKUP($A110, 'E4 TB Allocation Details'!$A$18:$L$214, MATCH("A &amp; G ID", 'E4 TB Allocation Details'!$A$18:$L$18, 0),FALSE), 'E2 Allocators'!$B$15:$W$361, MATCH('O5 Details by Class &amp; Accounts'!CF$18, 'E2 Allocators'!$B$15:$W$15, 0),FALSE)*$E110), 0, VLOOKUP(VLOOKUP($A110, 'E4 TB Allocation Details'!$A$18:$L$214, MATCH("A &amp; G ID", 'E4 TB Allocation Details'!$A$18:$L$18, 0),FALSE), 'E2 Allocators'!$B$15:$W$361, MATCH('O5 Details by Class &amp; Accounts'!CF$18, 'E2 Allocators'!$B$15:$W$15, 0),FALSE)*$E110)</f>
        <v>0</v>
      </c>
      <c r="CG110" s="1321">
        <f>IF(ISERROR(VLOOKUP(VLOOKUP($A110, 'E4 TB Allocation Details'!$A$18:$L$214, MATCH("A &amp; G ID", 'E4 TB Allocation Details'!$A$18:$L$18, 0),FALSE), 'E2 Allocators'!$B$15:$W$361, MATCH('O5 Details by Class &amp; Accounts'!CG$18, 'E2 Allocators'!$B$15:$W$15, 0),FALSE)*$E110), 0, VLOOKUP(VLOOKUP($A110, 'E4 TB Allocation Details'!$A$18:$L$214, MATCH("A &amp; G ID", 'E4 TB Allocation Details'!$A$18:$L$18, 0),FALSE), 'E2 Allocators'!$B$15:$W$361, MATCH('O5 Details by Class &amp; Accounts'!CG$18, 'E2 Allocators'!$B$15:$W$15, 0),FALSE)*$E110)</f>
        <v>0</v>
      </c>
      <c r="CH110" s="1321">
        <f>IF(ISERROR(VLOOKUP(VLOOKUP($A110, 'E4 TB Allocation Details'!$A$18:$L$214, MATCH("A &amp; G ID", 'E4 TB Allocation Details'!$A$18:$L$18, 0),FALSE), 'E2 Allocators'!$B$15:$W$361, MATCH('O5 Details by Class &amp; Accounts'!CH$18, 'E2 Allocators'!$B$15:$W$15, 0),FALSE)*$E110), 0, VLOOKUP(VLOOKUP($A110, 'E4 TB Allocation Details'!$A$18:$L$214, MATCH("A &amp; G ID", 'E4 TB Allocation Details'!$A$18:$L$18, 0),FALSE), 'E2 Allocators'!$B$15:$W$361, MATCH('O5 Details by Class &amp; Accounts'!CH$18, 'E2 Allocators'!$B$15:$W$15, 0),FALSE)*$E110)</f>
        <v>0</v>
      </c>
      <c r="CI110" s="1321">
        <f>IF(ISERROR(VLOOKUP(VLOOKUP($A110, 'E4 TB Allocation Details'!$A$18:$L$214, MATCH("A &amp; G ID", 'E4 TB Allocation Details'!$A$18:$L$18, 0),FALSE), 'E2 Allocators'!$B$15:$W$361, MATCH('O5 Details by Class &amp; Accounts'!CI$18, 'E2 Allocators'!$B$15:$W$15, 0),FALSE)*$E110), 0, VLOOKUP(VLOOKUP($A110, 'E4 TB Allocation Details'!$A$18:$L$214, MATCH("A &amp; G ID", 'E4 TB Allocation Details'!$A$18:$L$18, 0),FALSE), 'E2 Allocators'!$B$15:$W$361, MATCH('O5 Details by Class &amp; Accounts'!CI$18, 'E2 Allocators'!$B$15:$W$15, 0),FALSE)*$E110)</f>
        <v>0</v>
      </c>
      <c r="CJ110" s="1321">
        <f>IF(ISERROR(VLOOKUP(VLOOKUP($A110, 'E4 TB Allocation Details'!$A$18:$L$214, MATCH("A &amp; G ID", 'E4 TB Allocation Details'!$A$18:$L$18, 0),FALSE), 'E2 Allocators'!$B$15:$W$361, MATCH('O5 Details by Class &amp; Accounts'!CJ$18, 'E2 Allocators'!$B$15:$W$15, 0),FALSE)*$E110), 0, VLOOKUP(VLOOKUP($A110, 'E4 TB Allocation Details'!$A$18:$L$214, MATCH("A &amp; G ID", 'E4 TB Allocation Details'!$A$18:$L$18, 0),FALSE), 'E2 Allocators'!$B$15:$W$361, MATCH('O5 Details by Class &amp; Accounts'!CJ$18, 'E2 Allocators'!$B$15:$W$15, 0),FALSE)*$E110)</f>
        <v>0</v>
      </c>
      <c r="CK110" s="1321">
        <f>IF(ISERROR(VLOOKUP(VLOOKUP($A110, 'E4 TB Allocation Details'!$A$18:$L$214, MATCH("A &amp; G ID", 'E4 TB Allocation Details'!$A$18:$L$18, 0),FALSE), 'E2 Allocators'!$B$15:$W$361, MATCH('O5 Details by Class &amp; Accounts'!CK$18, 'E2 Allocators'!$B$15:$W$15, 0),FALSE)*$E110), 0, VLOOKUP(VLOOKUP($A110, 'E4 TB Allocation Details'!$A$18:$L$214, MATCH("A &amp; G ID", 'E4 TB Allocation Details'!$A$18:$L$18, 0),FALSE), 'E2 Allocators'!$B$15:$W$361, MATCH('O5 Details by Class &amp; Accounts'!CK$18, 'E2 Allocators'!$B$15:$W$15, 0),FALSE)*$E110)</f>
        <v>0</v>
      </c>
      <c r="CL110" s="1321">
        <f>IF(ISERROR(VLOOKUP(VLOOKUP($A110, 'E4 TB Allocation Details'!$A$18:$L$214, MATCH("A &amp; G ID", 'E4 TB Allocation Details'!$A$18:$L$18, 0),FALSE), 'E2 Allocators'!$B$15:$W$361, MATCH('O5 Details by Class &amp; Accounts'!CL$18, 'E2 Allocators'!$B$15:$W$15, 0),FALSE)*$E110), 0, VLOOKUP(VLOOKUP($A110, 'E4 TB Allocation Details'!$A$18:$L$214, MATCH("A &amp; G ID", 'E4 TB Allocation Details'!$A$18:$L$18, 0),FALSE), 'E2 Allocators'!$B$15:$W$361, MATCH('O5 Details by Class &amp; Accounts'!CL$18, 'E2 Allocators'!$B$15:$W$15, 0),FALSE)*$E110)</f>
        <v>0</v>
      </c>
      <c r="CM110" s="1321">
        <f>IF(ISERROR(VLOOKUP(VLOOKUP($A110, 'E4 TB Allocation Details'!$A$18:$L$214, MATCH("A &amp; G ID", 'E4 TB Allocation Details'!$A$18:$L$18, 0),FALSE), 'E2 Allocators'!$B$15:$W$361, MATCH('O5 Details by Class &amp; Accounts'!CM$18, 'E2 Allocators'!$B$15:$W$15, 0),FALSE)*$E110), 0, VLOOKUP(VLOOKUP($A110, 'E4 TB Allocation Details'!$A$18:$L$214, MATCH("A &amp; G ID", 'E4 TB Allocation Details'!$A$18:$L$18, 0),FALSE), 'E2 Allocators'!$B$15:$W$361, MATCH('O5 Details by Class &amp; Accounts'!CM$18, 'E2 Allocators'!$B$15:$W$15, 0),FALSE)*$E110)</f>
        <v>0</v>
      </c>
      <c r="CN110" s="1321">
        <f t="shared" si="24"/>
        <v>0</v>
      </c>
      <c r="CO110" s="1650">
        <f t="shared" si="25"/>
        <v>0</v>
      </c>
      <c r="CQ110" s="1898" t="s">
        <v>1195</v>
      </c>
    </row>
    <row r="111" spans="1:95" s="64" customFormat="1" ht="25.5">
      <c r="A111" s="1092">
        <v>4360</v>
      </c>
      <c r="B111" s="1093" t="s">
        <v>967</v>
      </c>
      <c r="C111" s="1647">
        <f>IF(ISERROR(VLOOKUP($A111,'I3 TB Data'!$A$19:$H$484,MATCH('O5 Details by Class &amp; Accounts'!$C$18, 'I3 TB Data'!$A$19:$H$19,0),0)), 0, VLOOKUP($A111,'I3 TB Data'!$A$19:$H$484,MATCH('O5 Details by Class &amp; Accounts'!$C$18,'I3 TB Data'!$A$19:$H$19,0),0))</f>
        <v>0</v>
      </c>
      <c r="D111" s="1648"/>
      <c r="E111" s="1647">
        <f t="shared" si="17"/>
        <v>0</v>
      </c>
      <c r="F111" s="1649">
        <f>IF(ISERROR(VLOOKUP($A111, 'E1 Categorization'!A33:E124, MATCH("Customer Component", 'E1 Categorization'!$A$33:$E$33,0), 0)), 0, IF(VLOOKUP($A111, 'E1 Categorization'!A33:E124, MATCH("Customer Component", 'E1 Categorization'!$A$33:$E$33,0), 0)=0, 'O5 Details by Class &amp; Accounts'!$E111, IF(AND(VLOOKUP($A111, 'E1 Categorization'!A33:E124, MATCH("Customer Component", 'E1 Categorization'!$A$33:$E$33,0), 0) &gt;0, VLOOKUP($A111, 'E1 Categorization'!A33:E124, MATCH("Customer Component", 'E1 Categorization'!$A$33:$E$33,0), 0)&lt;1), 'O5 Details by Class &amp; Accounts'!$E111*(1-VLOOKUP($A111, 'E1 Categorization'!A33:E124, MATCH("Customer Component", 'E1 Categorization'!$A$33:$E$33,0), 0)), 0)))</f>
        <v>0</v>
      </c>
      <c r="G111" s="1649">
        <f>IF(ISERROR(VLOOKUP($A111, 'E1 Categorization'!A33:E124, MATCH("Customer Component", 'E1 Categorization'!$A$33:$E$33,0), 0)),0, IF(VLOOKUP($A111, 'E1 Categorization'!A33:E124, MATCH("Customer Component", 'E1 Categorization'!$A$33:$E$33,0), 0)=0, 0, IF(AND(VLOOKUP($A111, 'E1 Categorization'!A33:E124, MATCH("Customer Component", 'E1 Categorization'!$A$33:$E$33,0), 0) &gt;0, VLOOKUP($A111, 'E1 Categorization'!A33:E124, MATCH("Customer Component", 'E1 Categorization'!$A$33:$E$33,0), 0)&lt;1), 'O5 Details by Class &amp; Accounts'!$E111*(VLOOKUP($A111, 'E1 Categorization'!A33:E124, MATCH("Customer Component", 'E1 Categorization'!$A$33:$E$33,0), 0)), 'O5 Details by Class &amp; Accounts'!$E111)))</f>
        <v>0</v>
      </c>
      <c r="H111" s="1321">
        <f t="shared" si="20"/>
        <v>0</v>
      </c>
      <c r="I111" s="1321">
        <f>IF(ISERROR(VLOOKUP(VLOOKUP($A111, 'E4 TB Allocation Details'!$A$18:$L$214, MATCH("Demand ID", 'E4 TB Allocation Details'!$A$18:$L$18, 0),FALSE), 'E2 Allocators'!$B$15:$W$361, MATCH('O5 Details by Class &amp; Accounts'!I$18, 'E2 Allocators'!$B$15:$W$15, 0),FALSE)*$F111), 0, VLOOKUP(VLOOKUP($A111, 'E4 TB Allocation Details'!$A$18:$L$214, MATCH("Demand ID", 'E4 TB Allocation Details'!$A$18:$L$18, 0),FALSE), 'E2 Allocators'!$B$15:$W$361, MATCH('O5 Details by Class &amp; Accounts'!I$18, 'E2 Allocators'!$B$15:$W$15, 0),FALSE)*$F111)</f>
        <v>0</v>
      </c>
      <c r="J111" s="1321">
        <f>IF(ISERROR(VLOOKUP(VLOOKUP($A111, 'E4 TB Allocation Details'!$A$18:$L$214, MATCH("Demand ID", 'E4 TB Allocation Details'!$A$18:$L$18, 0),FALSE), 'E2 Allocators'!$B$15:$W$361, MATCH('O5 Details by Class &amp; Accounts'!J$18, 'E2 Allocators'!$B$15:$W$15, 0),FALSE)*$F111), 0, VLOOKUP(VLOOKUP($A111, 'E4 TB Allocation Details'!$A$18:$L$214, MATCH("Demand ID", 'E4 TB Allocation Details'!$A$18:$L$18, 0),FALSE), 'E2 Allocators'!$B$15:$W$361, MATCH('O5 Details by Class &amp; Accounts'!J$18, 'E2 Allocators'!$B$15:$W$15, 0),FALSE)*$F111)</f>
        <v>0</v>
      </c>
      <c r="K111" s="1321">
        <f>IF(ISERROR(VLOOKUP(VLOOKUP($A111, 'E4 TB Allocation Details'!$A$18:$L$214, MATCH("Demand ID", 'E4 TB Allocation Details'!$A$18:$L$18, 0),FALSE), 'E2 Allocators'!$B$15:$W$361, MATCH('O5 Details by Class &amp; Accounts'!K$18, 'E2 Allocators'!$B$15:$W$15, 0),FALSE)*$F111), 0, VLOOKUP(VLOOKUP($A111, 'E4 TB Allocation Details'!$A$18:$L$214, MATCH("Demand ID", 'E4 TB Allocation Details'!$A$18:$L$18, 0),FALSE), 'E2 Allocators'!$B$15:$W$361, MATCH('O5 Details by Class &amp; Accounts'!K$18, 'E2 Allocators'!$B$15:$W$15, 0),FALSE)*$F111)</f>
        <v>0</v>
      </c>
      <c r="L111" s="1321">
        <f>IF(ISERROR(VLOOKUP(VLOOKUP($A111, 'E4 TB Allocation Details'!$A$18:$L$214, MATCH("Demand ID", 'E4 TB Allocation Details'!$A$18:$L$18, 0),FALSE), 'E2 Allocators'!$B$15:$W$361, MATCH('O5 Details by Class &amp; Accounts'!L$18, 'E2 Allocators'!$B$15:$W$15, 0),FALSE)*$F111), 0, VLOOKUP(VLOOKUP($A111, 'E4 TB Allocation Details'!$A$18:$L$214, MATCH("Demand ID", 'E4 TB Allocation Details'!$A$18:$L$18, 0),FALSE), 'E2 Allocators'!$B$15:$W$361, MATCH('O5 Details by Class &amp; Accounts'!L$18, 'E2 Allocators'!$B$15:$W$15, 0),FALSE)*$F111)</f>
        <v>0</v>
      </c>
      <c r="M111" s="1321">
        <f>IF(ISERROR(VLOOKUP(VLOOKUP($A111, 'E4 TB Allocation Details'!$A$18:$L$214, MATCH("Demand ID", 'E4 TB Allocation Details'!$A$18:$L$18, 0),FALSE), 'E2 Allocators'!$B$15:$W$361, MATCH('O5 Details by Class &amp; Accounts'!M$18, 'E2 Allocators'!$B$15:$W$15, 0),FALSE)*$F111), 0, VLOOKUP(VLOOKUP($A111, 'E4 TB Allocation Details'!$A$18:$L$214, MATCH("Demand ID", 'E4 TB Allocation Details'!$A$18:$L$18, 0),FALSE), 'E2 Allocators'!$B$15:$W$361, MATCH('O5 Details by Class &amp; Accounts'!M$18, 'E2 Allocators'!$B$15:$W$15, 0),FALSE)*$F111)</f>
        <v>0</v>
      </c>
      <c r="N111" s="1321">
        <f>IF(ISERROR(VLOOKUP(VLOOKUP($A111, 'E4 TB Allocation Details'!$A$18:$L$214, MATCH("Demand ID", 'E4 TB Allocation Details'!$A$18:$L$18, 0),FALSE), 'E2 Allocators'!$B$15:$W$361, MATCH('O5 Details by Class &amp; Accounts'!N$18, 'E2 Allocators'!$B$15:$W$15, 0),FALSE)*$F111), 0, VLOOKUP(VLOOKUP($A111, 'E4 TB Allocation Details'!$A$18:$L$214, MATCH("Demand ID", 'E4 TB Allocation Details'!$A$18:$L$18, 0),FALSE), 'E2 Allocators'!$B$15:$W$361, MATCH('O5 Details by Class &amp; Accounts'!N$18, 'E2 Allocators'!$B$15:$W$15, 0),FALSE)*$F111)</f>
        <v>0</v>
      </c>
      <c r="O111" s="1321">
        <f>IF(ISERROR(VLOOKUP(VLOOKUP($A111, 'E4 TB Allocation Details'!$A$18:$L$214, MATCH("Demand ID", 'E4 TB Allocation Details'!$A$18:$L$18, 0),FALSE), 'E2 Allocators'!$B$15:$W$361, MATCH('O5 Details by Class &amp; Accounts'!O$18, 'E2 Allocators'!$B$15:$W$15, 0),FALSE)*$F111), 0, VLOOKUP(VLOOKUP($A111, 'E4 TB Allocation Details'!$A$18:$L$214, MATCH("Demand ID", 'E4 TB Allocation Details'!$A$18:$L$18, 0),FALSE), 'E2 Allocators'!$B$15:$W$361, MATCH('O5 Details by Class &amp; Accounts'!O$18, 'E2 Allocators'!$B$15:$W$15, 0),FALSE)*$F111)</f>
        <v>0</v>
      </c>
      <c r="P111" s="1321">
        <f>IF(ISERROR(VLOOKUP(VLOOKUP($A111, 'E4 TB Allocation Details'!$A$18:$L$214, MATCH("Demand ID", 'E4 TB Allocation Details'!$A$18:$L$18, 0),FALSE), 'E2 Allocators'!$B$15:$W$361, MATCH('O5 Details by Class &amp; Accounts'!P$18, 'E2 Allocators'!$B$15:$W$15, 0),FALSE)*$F111), 0, VLOOKUP(VLOOKUP($A111, 'E4 TB Allocation Details'!$A$18:$L$214, MATCH("Demand ID", 'E4 TB Allocation Details'!$A$18:$L$18, 0),FALSE), 'E2 Allocators'!$B$15:$W$361, MATCH('O5 Details by Class &amp; Accounts'!P$18, 'E2 Allocators'!$B$15:$W$15, 0),FALSE)*$F111)</f>
        <v>0</v>
      </c>
      <c r="Q111" s="1321">
        <f>IF(ISERROR(VLOOKUP(VLOOKUP($A111, 'E4 TB Allocation Details'!$A$18:$L$214, MATCH("Demand ID", 'E4 TB Allocation Details'!$A$18:$L$18, 0),FALSE), 'E2 Allocators'!$B$15:$W$361, MATCH('O5 Details by Class &amp; Accounts'!Q$18, 'E2 Allocators'!$B$15:$W$15, 0),FALSE)*$F111), 0, VLOOKUP(VLOOKUP($A111, 'E4 TB Allocation Details'!$A$18:$L$214, MATCH("Demand ID", 'E4 TB Allocation Details'!$A$18:$L$18, 0),FALSE), 'E2 Allocators'!$B$15:$W$361, MATCH('O5 Details by Class &amp; Accounts'!Q$18, 'E2 Allocators'!$B$15:$W$15, 0),FALSE)*$F111)</f>
        <v>0</v>
      </c>
      <c r="R111" s="1321">
        <f>IF(ISERROR(VLOOKUP(VLOOKUP($A111, 'E4 TB Allocation Details'!$A$18:$L$214, MATCH("Demand ID", 'E4 TB Allocation Details'!$A$18:$L$18, 0),FALSE), 'E2 Allocators'!$B$15:$W$361, MATCH('O5 Details by Class &amp; Accounts'!R$18, 'E2 Allocators'!$B$15:$W$15, 0),FALSE)*$F111), 0, VLOOKUP(VLOOKUP($A111, 'E4 TB Allocation Details'!$A$18:$L$214, MATCH("Demand ID", 'E4 TB Allocation Details'!$A$18:$L$18, 0),FALSE), 'E2 Allocators'!$B$15:$W$361, MATCH('O5 Details by Class &amp; Accounts'!R$18, 'E2 Allocators'!$B$15:$W$15, 0),FALSE)*$F111)</f>
        <v>0</v>
      </c>
      <c r="S111" s="1321">
        <f>IF(ISERROR(VLOOKUP(VLOOKUP($A111, 'E4 TB Allocation Details'!$A$18:$L$214, MATCH("Demand ID", 'E4 TB Allocation Details'!$A$18:$L$18, 0),FALSE), 'E2 Allocators'!$B$15:$W$361, MATCH('O5 Details by Class &amp; Accounts'!S$18, 'E2 Allocators'!$B$15:$W$15, 0),FALSE)*$F111), 0, VLOOKUP(VLOOKUP($A111, 'E4 TB Allocation Details'!$A$18:$L$214, MATCH("Demand ID", 'E4 TB Allocation Details'!$A$18:$L$18, 0),FALSE), 'E2 Allocators'!$B$15:$W$361, MATCH('O5 Details by Class &amp; Accounts'!S$18, 'E2 Allocators'!$B$15:$W$15, 0),FALSE)*$F111)</f>
        <v>0</v>
      </c>
      <c r="T111" s="1321">
        <f>IF(ISERROR(VLOOKUP(VLOOKUP($A111, 'E4 TB Allocation Details'!$A$18:$L$214, MATCH("Demand ID", 'E4 TB Allocation Details'!$A$18:$L$18, 0),FALSE), 'E2 Allocators'!$B$15:$W$361, MATCH('O5 Details by Class &amp; Accounts'!T$18, 'E2 Allocators'!$B$15:$W$15, 0),FALSE)*$F111), 0, VLOOKUP(VLOOKUP($A111, 'E4 TB Allocation Details'!$A$18:$L$214, MATCH("Demand ID", 'E4 TB Allocation Details'!$A$18:$L$18, 0),FALSE), 'E2 Allocators'!$B$15:$W$361, MATCH('O5 Details by Class &amp; Accounts'!T$18, 'E2 Allocators'!$B$15:$W$15, 0),FALSE)*$F111)</f>
        <v>0</v>
      </c>
      <c r="U111" s="1321">
        <f>IF(ISERROR(VLOOKUP(VLOOKUP($A111, 'E4 TB Allocation Details'!$A$18:$L$214, MATCH("Demand ID", 'E4 TB Allocation Details'!$A$18:$L$18, 0),FALSE), 'E2 Allocators'!$B$15:$W$361, MATCH('O5 Details by Class &amp; Accounts'!U$18, 'E2 Allocators'!$B$15:$W$15, 0),FALSE)*$F111), 0, VLOOKUP(VLOOKUP($A111, 'E4 TB Allocation Details'!$A$18:$L$214, MATCH("Demand ID", 'E4 TB Allocation Details'!$A$18:$L$18, 0),FALSE), 'E2 Allocators'!$B$15:$W$361, MATCH('O5 Details by Class &amp; Accounts'!U$18, 'E2 Allocators'!$B$15:$W$15, 0),FALSE)*$F111)</f>
        <v>0</v>
      </c>
      <c r="V111" s="1321">
        <f>IF(ISERROR(VLOOKUP(VLOOKUP($A111, 'E4 TB Allocation Details'!$A$18:$L$214, MATCH("Demand ID", 'E4 TB Allocation Details'!$A$18:$L$18, 0),FALSE), 'E2 Allocators'!$B$15:$W$361, MATCH('O5 Details by Class &amp; Accounts'!V$18, 'E2 Allocators'!$B$15:$W$15, 0),FALSE)*$F111), 0, VLOOKUP(VLOOKUP($A111, 'E4 TB Allocation Details'!$A$18:$L$214, MATCH("Demand ID", 'E4 TB Allocation Details'!$A$18:$L$18, 0),FALSE), 'E2 Allocators'!$B$15:$W$361, MATCH('O5 Details by Class &amp; Accounts'!V$18, 'E2 Allocators'!$B$15:$W$15, 0),FALSE)*$F111)</f>
        <v>0</v>
      </c>
      <c r="W111" s="1321">
        <f>IF(ISERROR(VLOOKUP(VLOOKUP($A111, 'E4 TB Allocation Details'!$A$18:$L$214, MATCH("Demand ID", 'E4 TB Allocation Details'!$A$18:$L$18, 0),FALSE), 'E2 Allocators'!$B$15:$W$361, MATCH('O5 Details by Class &amp; Accounts'!W$18, 'E2 Allocators'!$B$15:$W$15, 0),FALSE)*$F111), 0, VLOOKUP(VLOOKUP($A111, 'E4 TB Allocation Details'!$A$18:$L$214, MATCH("Demand ID", 'E4 TB Allocation Details'!$A$18:$L$18, 0),FALSE), 'E2 Allocators'!$B$15:$W$361, MATCH('O5 Details by Class &amp; Accounts'!W$18, 'E2 Allocators'!$B$15:$W$15, 0),FALSE)*$F111)</f>
        <v>0</v>
      </c>
      <c r="X111" s="1321">
        <f>IF(ISERROR(VLOOKUP(VLOOKUP($A111, 'E4 TB Allocation Details'!$A$18:$L$214, MATCH("Demand ID", 'E4 TB Allocation Details'!$A$18:$L$18, 0),FALSE), 'E2 Allocators'!$B$15:$W$361, MATCH('O5 Details by Class &amp; Accounts'!X$18, 'E2 Allocators'!$B$15:$W$15, 0),FALSE)*$F111), 0, VLOOKUP(VLOOKUP($A111, 'E4 TB Allocation Details'!$A$18:$L$214, MATCH("Demand ID", 'E4 TB Allocation Details'!$A$18:$L$18, 0),FALSE), 'E2 Allocators'!$B$15:$W$361, MATCH('O5 Details by Class &amp; Accounts'!X$18, 'E2 Allocators'!$B$15:$W$15, 0),FALSE)*$F111)</f>
        <v>0</v>
      </c>
      <c r="Y111" s="1321">
        <f>IF(ISERROR(VLOOKUP(VLOOKUP($A111, 'E4 TB Allocation Details'!$A$18:$L$214, MATCH("Demand ID", 'E4 TB Allocation Details'!$A$18:$L$18, 0),FALSE), 'E2 Allocators'!$B$15:$W$361, MATCH('O5 Details by Class &amp; Accounts'!Y$18, 'E2 Allocators'!$B$15:$W$15, 0),FALSE)*$F111), 0, VLOOKUP(VLOOKUP($A111, 'E4 TB Allocation Details'!$A$18:$L$214, MATCH("Demand ID", 'E4 TB Allocation Details'!$A$18:$L$18, 0),FALSE), 'E2 Allocators'!$B$15:$W$361, MATCH('O5 Details by Class &amp; Accounts'!Y$18, 'E2 Allocators'!$B$15:$W$15, 0),FALSE)*$F111)</f>
        <v>0</v>
      </c>
      <c r="Z111" s="1321">
        <f>IF(ISERROR(VLOOKUP(VLOOKUP($A111, 'E4 TB Allocation Details'!$A$18:$L$214, MATCH("Demand ID", 'E4 TB Allocation Details'!$A$18:$L$18, 0),FALSE), 'E2 Allocators'!$B$15:$W$361, MATCH('O5 Details by Class &amp; Accounts'!Z$18, 'E2 Allocators'!$B$15:$W$15, 0),FALSE)*$F111), 0, VLOOKUP(VLOOKUP($A111, 'E4 TB Allocation Details'!$A$18:$L$214, MATCH("Demand ID", 'E4 TB Allocation Details'!$A$18:$L$18, 0),FALSE), 'E2 Allocators'!$B$15:$W$361, MATCH('O5 Details by Class &amp; Accounts'!Z$18, 'E2 Allocators'!$B$15:$W$15, 0),FALSE)*$F111)</f>
        <v>0</v>
      </c>
      <c r="AA111" s="1321">
        <f>IF(ISERROR(VLOOKUP(VLOOKUP($A111, 'E4 TB Allocation Details'!$A$18:$L$214, MATCH("Demand ID", 'E4 TB Allocation Details'!$A$18:$L$18, 0),FALSE), 'E2 Allocators'!$B$15:$W$361, MATCH('O5 Details by Class &amp; Accounts'!AA$18, 'E2 Allocators'!$B$15:$W$15, 0),FALSE)*$F111), 0, VLOOKUP(VLOOKUP($A111, 'E4 TB Allocation Details'!$A$18:$L$214, MATCH("Demand ID", 'E4 TB Allocation Details'!$A$18:$L$18, 0),FALSE), 'E2 Allocators'!$B$15:$W$361, MATCH('O5 Details by Class &amp; Accounts'!AA$18, 'E2 Allocators'!$B$15:$W$15, 0),FALSE)*$F111)</f>
        <v>0</v>
      </c>
      <c r="AB111" s="1321">
        <f>IF(ISERROR(VLOOKUP(VLOOKUP($A111, 'E4 TB Allocation Details'!$A$18:$L$214, MATCH("Demand ID", 'E4 TB Allocation Details'!$A$18:$L$18, 0),FALSE), 'E2 Allocators'!$B$15:$W$361, MATCH('O5 Details by Class &amp; Accounts'!AB$18, 'E2 Allocators'!$B$15:$W$15, 0),FALSE)*$F111), 0, VLOOKUP(VLOOKUP($A111, 'E4 TB Allocation Details'!$A$18:$L$214, MATCH("Demand ID", 'E4 TB Allocation Details'!$A$18:$L$18, 0),FALSE), 'E2 Allocators'!$B$15:$W$361, MATCH('O5 Details by Class &amp; Accounts'!AB$18, 'E2 Allocators'!$B$15:$W$15, 0),FALSE)*$F111)</f>
        <v>0</v>
      </c>
      <c r="AC111" s="1321">
        <f t="shared" si="21"/>
        <v>0</v>
      </c>
      <c r="AD111" s="1321">
        <f>IF(ISERROR(VLOOKUP(VLOOKUP($A111, 'E4 TB Allocation Details'!$A$18:$L$214, MATCH("Customer ID", 'E4 TB Allocation Details'!$A$18:$L$18, 0),FALSE), 'E2 Allocators'!$B$15:$W$361, MATCH('O5 Details by Class &amp; Accounts'!AD$18, 'E2 Allocators'!$B$15:$W$15, 0),FALSE)*$G111), 0, VLOOKUP(VLOOKUP($A111, 'E4 TB Allocation Details'!$A$18:$L$214, MATCH("Customer ID", 'E4 TB Allocation Details'!$A$18:$L$18, 0),FALSE), 'E2 Allocators'!$B$15:$W$361, MATCH('O5 Details by Class &amp; Accounts'!AD$18, 'E2 Allocators'!$B$15:$W$15, 0),FALSE)*$G111)</f>
        <v>0</v>
      </c>
      <c r="AE111" s="1321">
        <f>IF(ISERROR(VLOOKUP(VLOOKUP($A111, 'E4 TB Allocation Details'!$A$18:$L$214, MATCH("Customer ID", 'E4 TB Allocation Details'!$A$18:$L$18, 0),FALSE), 'E2 Allocators'!$B$15:$W$361, MATCH('O5 Details by Class &amp; Accounts'!AE$18, 'E2 Allocators'!$B$15:$W$15, 0),FALSE)*$G111), 0, VLOOKUP(VLOOKUP($A111, 'E4 TB Allocation Details'!$A$18:$L$214, MATCH("Customer ID", 'E4 TB Allocation Details'!$A$18:$L$18, 0),FALSE), 'E2 Allocators'!$B$15:$W$361, MATCH('O5 Details by Class &amp; Accounts'!AE$18, 'E2 Allocators'!$B$15:$W$15, 0),FALSE)*$G111)</f>
        <v>0</v>
      </c>
      <c r="AF111" s="1321">
        <f>IF(ISERROR(VLOOKUP(VLOOKUP($A111, 'E4 TB Allocation Details'!$A$18:$L$214, MATCH("Customer ID", 'E4 TB Allocation Details'!$A$18:$L$18, 0),FALSE), 'E2 Allocators'!$B$15:$W$361, MATCH('O5 Details by Class &amp; Accounts'!AF$18, 'E2 Allocators'!$B$15:$W$15, 0),FALSE)*$G111), 0, VLOOKUP(VLOOKUP($A111, 'E4 TB Allocation Details'!$A$18:$L$214, MATCH("Customer ID", 'E4 TB Allocation Details'!$A$18:$L$18, 0),FALSE), 'E2 Allocators'!$B$15:$W$361, MATCH('O5 Details by Class &amp; Accounts'!AF$18, 'E2 Allocators'!$B$15:$W$15, 0),FALSE)*$G111)</f>
        <v>0</v>
      </c>
      <c r="AG111" s="1321">
        <f>IF(ISERROR(VLOOKUP(VLOOKUP($A111, 'E4 TB Allocation Details'!$A$18:$L$214, MATCH("Customer ID", 'E4 TB Allocation Details'!$A$18:$L$18, 0),FALSE), 'E2 Allocators'!$B$15:$W$361, MATCH('O5 Details by Class &amp; Accounts'!AG$18, 'E2 Allocators'!$B$15:$W$15, 0),FALSE)*$G111), 0, VLOOKUP(VLOOKUP($A111, 'E4 TB Allocation Details'!$A$18:$L$214, MATCH("Customer ID", 'E4 TB Allocation Details'!$A$18:$L$18, 0),FALSE), 'E2 Allocators'!$B$15:$W$361, MATCH('O5 Details by Class &amp; Accounts'!AG$18, 'E2 Allocators'!$B$15:$W$15, 0),FALSE)*$G111)</f>
        <v>0</v>
      </c>
      <c r="AH111" s="1321">
        <f>IF(ISERROR(VLOOKUP(VLOOKUP($A111, 'E4 TB Allocation Details'!$A$18:$L$214, MATCH("Customer ID", 'E4 TB Allocation Details'!$A$18:$L$18, 0),FALSE), 'E2 Allocators'!$B$15:$W$361, MATCH('O5 Details by Class &amp; Accounts'!AH$18, 'E2 Allocators'!$B$15:$W$15, 0),FALSE)*$G111), 0, VLOOKUP(VLOOKUP($A111, 'E4 TB Allocation Details'!$A$18:$L$214, MATCH("Customer ID", 'E4 TB Allocation Details'!$A$18:$L$18, 0),FALSE), 'E2 Allocators'!$B$15:$W$361, MATCH('O5 Details by Class &amp; Accounts'!AH$18, 'E2 Allocators'!$B$15:$W$15, 0),FALSE)*$G111)</f>
        <v>0</v>
      </c>
      <c r="AI111" s="1321">
        <f>IF(ISERROR(VLOOKUP(VLOOKUP($A111, 'E4 TB Allocation Details'!$A$18:$L$214, MATCH("Customer ID", 'E4 TB Allocation Details'!$A$18:$L$18, 0),FALSE), 'E2 Allocators'!$B$15:$W$361, MATCH('O5 Details by Class &amp; Accounts'!AI$18, 'E2 Allocators'!$B$15:$W$15, 0),FALSE)*$G111), 0, VLOOKUP(VLOOKUP($A111, 'E4 TB Allocation Details'!$A$18:$L$214, MATCH("Customer ID", 'E4 TB Allocation Details'!$A$18:$L$18, 0),FALSE), 'E2 Allocators'!$B$15:$W$361, MATCH('O5 Details by Class &amp; Accounts'!AI$18, 'E2 Allocators'!$B$15:$W$15, 0),FALSE)*$G111)</f>
        <v>0</v>
      </c>
      <c r="AJ111" s="1321">
        <f>IF(ISERROR(VLOOKUP(VLOOKUP($A111, 'E4 TB Allocation Details'!$A$18:$L$214, MATCH("Customer ID", 'E4 TB Allocation Details'!$A$18:$L$18, 0),FALSE), 'E2 Allocators'!$B$15:$W$361, MATCH('O5 Details by Class &amp; Accounts'!AJ$18, 'E2 Allocators'!$B$15:$W$15, 0),FALSE)*$G111), 0, VLOOKUP(VLOOKUP($A111, 'E4 TB Allocation Details'!$A$18:$L$214, MATCH("Customer ID", 'E4 TB Allocation Details'!$A$18:$L$18, 0),FALSE), 'E2 Allocators'!$B$15:$W$361, MATCH('O5 Details by Class &amp; Accounts'!AJ$18, 'E2 Allocators'!$B$15:$W$15, 0),FALSE)*$G111)</f>
        <v>0</v>
      </c>
      <c r="AK111" s="1321">
        <f>IF(ISERROR(VLOOKUP(VLOOKUP($A111, 'E4 TB Allocation Details'!$A$18:$L$214, MATCH("Customer ID", 'E4 TB Allocation Details'!$A$18:$L$18, 0),FALSE), 'E2 Allocators'!$B$15:$W$361, MATCH('O5 Details by Class &amp; Accounts'!AK$18, 'E2 Allocators'!$B$15:$W$15, 0),FALSE)*$G111), 0, VLOOKUP(VLOOKUP($A111, 'E4 TB Allocation Details'!$A$18:$L$214, MATCH("Customer ID", 'E4 TB Allocation Details'!$A$18:$L$18, 0),FALSE), 'E2 Allocators'!$B$15:$W$361, MATCH('O5 Details by Class &amp; Accounts'!AK$18, 'E2 Allocators'!$B$15:$W$15, 0),FALSE)*$G111)</f>
        <v>0</v>
      </c>
      <c r="AL111" s="1321">
        <f>IF(ISERROR(VLOOKUP(VLOOKUP($A111, 'E4 TB Allocation Details'!$A$18:$L$214, MATCH("Customer ID", 'E4 TB Allocation Details'!$A$18:$L$18, 0),FALSE), 'E2 Allocators'!$B$15:$W$361, MATCH('O5 Details by Class &amp; Accounts'!AL$18, 'E2 Allocators'!$B$15:$W$15, 0),FALSE)*$G111), 0, VLOOKUP(VLOOKUP($A111, 'E4 TB Allocation Details'!$A$18:$L$214, MATCH("Customer ID", 'E4 TB Allocation Details'!$A$18:$L$18, 0),FALSE), 'E2 Allocators'!$B$15:$W$361, MATCH('O5 Details by Class &amp; Accounts'!AL$18, 'E2 Allocators'!$B$15:$W$15, 0),FALSE)*$G111)</f>
        <v>0</v>
      </c>
      <c r="AM111" s="1321">
        <f>IF(ISERROR(VLOOKUP(VLOOKUP($A111, 'E4 TB Allocation Details'!$A$18:$L$214, MATCH("Customer ID", 'E4 TB Allocation Details'!$A$18:$L$18, 0),FALSE), 'E2 Allocators'!$B$15:$W$361, MATCH('O5 Details by Class &amp; Accounts'!AM$18, 'E2 Allocators'!$B$15:$W$15, 0),FALSE)*$G111), 0, VLOOKUP(VLOOKUP($A111, 'E4 TB Allocation Details'!$A$18:$L$214, MATCH("Customer ID", 'E4 TB Allocation Details'!$A$18:$L$18, 0),FALSE), 'E2 Allocators'!$B$15:$W$361, MATCH('O5 Details by Class &amp; Accounts'!AM$18, 'E2 Allocators'!$B$15:$W$15, 0),FALSE)*$G111)</f>
        <v>0</v>
      </c>
      <c r="AN111" s="1321">
        <f>IF(ISERROR(VLOOKUP(VLOOKUP($A111, 'E4 TB Allocation Details'!$A$18:$L$214, MATCH("Customer ID", 'E4 TB Allocation Details'!$A$18:$L$18, 0),FALSE), 'E2 Allocators'!$B$15:$W$361, MATCH('O5 Details by Class &amp; Accounts'!AN$18, 'E2 Allocators'!$B$15:$W$15, 0),FALSE)*$G111), 0, VLOOKUP(VLOOKUP($A111, 'E4 TB Allocation Details'!$A$18:$L$214, MATCH("Customer ID", 'E4 TB Allocation Details'!$A$18:$L$18, 0),FALSE), 'E2 Allocators'!$B$15:$W$361, MATCH('O5 Details by Class &amp; Accounts'!AN$18, 'E2 Allocators'!$B$15:$W$15, 0),FALSE)*$G111)</f>
        <v>0</v>
      </c>
      <c r="AO111" s="1321">
        <f>IF(ISERROR(VLOOKUP(VLOOKUP($A111, 'E4 TB Allocation Details'!$A$18:$L$214, MATCH("Customer ID", 'E4 TB Allocation Details'!$A$18:$L$18, 0),FALSE), 'E2 Allocators'!$B$15:$W$361, MATCH('O5 Details by Class &amp; Accounts'!AO$18, 'E2 Allocators'!$B$15:$W$15, 0),FALSE)*$G111), 0, VLOOKUP(VLOOKUP($A111, 'E4 TB Allocation Details'!$A$18:$L$214, MATCH("Customer ID", 'E4 TB Allocation Details'!$A$18:$L$18, 0),FALSE), 'E2 Allocators'!$B$15:$W$361, MATCH('O5 Details by Class &amp; Accounts'!AO$18, 'E2 Allocators'!$B$15:$W$15, 0),FALSE)*$G111)</f>
        <v>0</v>
      </c>
      <c r="AP111" s="1321">
        <f>IF(ISERROR(VLOOKUP(VLOOKUP($A111, 'E4 TB Allocation Details'!$A$18:$L$214, MATCH("Customer ID", 'E4 TB Allocation Details'!$A$18:$L$18, 0),FALSE), 'E2 Allocators'!$B$15:$W$361, MATCH('O5 Details by Class &amp; Accounts'!AP$18, 'E2 Allocators'!$B$15:$W$15, 0),FALSE)*$G111), 0, VLOOKUP(VLOOKUP($A111, 'E4 TB Allocation Details'!$A$18:$L$214, MATCH("Customer ID", 'E4 TB Allocation Details'!$A$18:$L$18, 0),FALSE), 'E2 Allocators'!$B$15:$W$361, MATCH('O5 Details by Class &amp; Accounts'!AP$18, 'E2 Allocators'!$B$15:$W$15, 0),FALSE)*$G111)</f>
        <v>0</v>
      </c>
      <c r="AQ111" s="1321">
        <f>IF(ISERROR(VLOOKUP(VLOOKUP($A111, 'E4 TB Allocation Details'!$A$18:$L$214, MATCH("Customer ID", 'E4 TB Allocation Details'!$A$18:$L$18, 0),FALSE), 'E2 Allocators'!$B$15:$W$361, MATCH('O5 Details by Class &amp; Accounts'!AQ$18, 'E2 Allocators'!$B$15:$W$15, 0),FALSE)*$G111), 0, VLOOKUP(VLOOKUP($A111, 'E4 TB Allocation Details'!$A$18:$L$214, MATCH("Customer ID", 'E4 TB Allocation Details'!$A$18:$L$18, 0),FALSE), 'E2 Allocators'!$B$15:$W$361, MATCH('O5 Details by Class &amp; Accounts'!AQ$18, 'E2 Allocators'!$B$15:$W$15, 0),FALSE)*$G111)</f>
        <v>0</v>
      </c>
      <c r="AR111" s="1321">
        <f>IF(ISERROR(VLOOKUP(VLOOKUP($A111, 'E4 TB Allocation Details'!$A$18:$L$214, MATCH("Customer ID", 'E4 TB Allocation Details'!$A$18:$L$18, 0),FALSE), 'E2 Allocators'!$B$15:$W$361, MATCH('O5 Details by Class &amp; Accounts'!AR$18, 'E2 Allocators'!$B$15:$W$15, 0),FALSE)*$G111), 0, VLOOKUP(VLOOKUP($A111, 'E4 TB Allocation Details'!$A$18:$L$214, MATCH("Customer ID", 'E4 TB Allocation Details'!$A$18:$L$18, 0),FALSE), 'E2 Allocators'!$B$15:$W$361, MATCH('O5 Details by Class &amp; Accounts'!AR$18, 'E2 Allocators'!$B$15:$W$15, 0),FALSE)*$G111)</f>
        <v>0</v>
      </c>
      <c r="AS111" s="1321">
        <f>IF(ISERROR(VLOOKUP(VLOOKUP($A111, 'E4 TB Allocation Details'!$A$18:$L$214, MATCH("Customer ID", 'E4 TB Allocation Details'!$A$18:$L$18, 0),FALSE), 'E2 Allocators'!$B$15:$W$361, MATCH('O5 Details by Class &amp; Accounts'!AS$18, 'E2 Allocators'!$B$15:$W$15, 0),FALSE)*$G111), 0, VLOOKUP(VLOOKUP($A111, 'E4 TB Allocation Details'!$A$18:$L$214, MATCH("Customer ID", 'E4 TB Allocation Details'!$A$18:$L$18, 0),FALSE), 'E2 Allocators'!$B$15:$W$361, MATCH('O5 Details by Class &amp; Accounts'!AS$18, 'E2 Allocators'!$B$15:$W$15, 0),FALSE)*$G111)</f>
        <v>0</v>
      </c>
      <c r="AT111" s="1321">
        <f>IF(ISERROR(VLOOKUP(VLOOKUP($A111, 'E4 TB Allocation Details'!$A$18:$L$214, MATCH("Customer ID", 'E4 TB Allocation Details'!$A$18:$L$18, 0),FALSE), 'E2 Allocators'!$B$15:$W$361, MATCH('O5 Details by Class &amp; Accounts'!AT$18, 'E2 Allocators'!$B$15:$W$15, 0),FALSE)*$G111), 0, VLOOKUP(VLOOKUP($A111, 'E4 TB Allocation Details'!$A$18:$L$214, MATCH("Customer ID", 'E4 TB Allocation Details'!$A$18:$L$18, 0),FALSE), 'E2 Allocators'!$B$15:$W$361, MATCH('O5 Details by Class &amp; Accounts'!AT$18, 'E2 Allocators'!$B$15:$W$15, 0),FALSE)*$G111)</f>
        <v>0</v>
      </c>
      <c r="AU111" s="1321">
        <f>IF(ISERROR(VLOOKUP(VLOOKUP($A111, 'E4 TB Allocation Details'!$A$18:$L$214, MATCH("Customer ID", 'E4 TB Allocation Details'!$A$18:$L$18, 0),FALSE), 'E2 Allocators'!$B$15:$W$361, MATCH('O5 Details by Class &amp; Accounts'!AU$18, 'E2 Allocators'!$B$15:$W$15, 0),FALSE)*$G111), 0, VLOOKUP(VLOOKUP($A111, 'E4 TB Allocation Details'!$A$18:$L$214, MATCH("Customer ID", 'E4 TB Allocation Details'!$A$18:$L$18, 0),FALSE), 'E2 Allocators'!$B$15:$W$361, MATCH('O5 Details by Class &amp; Accounts'!AU$18, 'E2 Allocators'!$B$15:$W$15, 0),FALSE)*$G111)</f>
        <v>0</v>
      </c>
      <c r="AV111" s="1321">
        <f>IF(ISERROR(VLOOKUP(VLOOKUP($A111, 'E4 TB Allocation Details'!$A$18:$L$214, MATCH("Customer ID", 'E4 TB Allocation Details'!$A$18:$L$18, 0),FALSE), 'E2 Allocators'!$B$15:$W$361, MATCH('O5 Details by Class &amp; Accounts'!AV$18, 'E2 Allocators'!$B$15:$W$15, 0),FALSE)*$G111), 0, VLOOKUP(VLOOKUP($A111, 'E4 TB Allocation Details'!$A$18:$L$214, MATCH("Customer ID", 'E4 TB Allocation Details'!$A$18:$L$18, 0),FALSE), 'E2 Allocators'!$B$15:$W$361, MATCH('O5 Details by Class &amp; Accounts'!AV$18, 'E2 Allocators'!$B$15:$W$15, 0),FALSE)*$G111)</f>
        <v>0</v>
      </c>
      <c r="AW111" s="1321">
        <f>IF(ISERROR(VLOOKUP(VLOOKUP($A111, 'E4 TB Allocation Details'!$A$18:$L$214, MATCH("Customer ID", 'E4 TB Allocation Details'!$A$18:$L$18, 0),FALSE), 'E2 Allocators'!$B$15:$W$361, MATCH('O5 Details by Class &amp; Accounts'!AW$18, 'E2 Allocators'!$B$15:$W$15, 0),FALSE)*$G111), 0, VLOOKUP(VLOOKUP($A111, 'E4 TB Allocation Details'!$A$18:$L$214, MATCH("Customer ID", 'E4 TB Allocation Details'!$A$18:$L$18, 0),FALSE), 'E2 Allocators'!$B$15:$W$361, MATCH('O5 Details by Class &amp; Accounts'!AW$18, 'E2 Allocators'!$B$15:$W$15, 0),FALSE)*$G111)</f>
        <v>0</v>
      </c>
      <c r="AX111" s="1321">
        <f t="shared" si="22"/>
        <v>0</v>
      </c>
      <c r="AY111" s="1321">
        <f>IF(ISERROR(VLOOKUP(VLOOKUP($A111, 'E4 TB Allocation Details'!$A$18:$L$214, MATCH("Misc ID", 'E4 TB Allocation Details'!$A$18:$L$18, 0),FALSE), 'E2 Allocators'!$B$15:$W$361, MATCH('O5 Details by Class &amp; Accounts'!AY$18, 'E2 Allocators'!$B$15:$W$15, 0),FALSE)*$E111), 0, VLOOKUP(VLOOKUP($A111, 'E4 TB Allocation Details'!$A$18:$L$214, MATCH("Misc ID", 'E4 TB Allocation Details'!$A$18:$L$18, 0),FALSE), 'E2 Allocators'!$B$15:$W$361, MATCH('O5 Details by Class &amp; Accounts'!AY$18, 'E2 Allocators'!$B$15:$W$15, 0),FALSE)*$E111)</f>
        <v>0</v>
      </c>
      <c r="AZ111" s="1321">
        <f>IF(ISERROR(VLOOKUP(VLOOKUP($A111, 'E4 TB Allocation Details'!$A$18:$L$214, MATCH("Misc ID", 'E4 TB Allocation Details'!$A$18:$L$18, 0),FALSE), 'E2 Allocators'!$B$15:$W$361, MATCH('O5 Details by Class &amp; Accounts'!AZ$18, 'E2 Allocators'!$B$15:$W$15, 0),FALSE)*$E111), 0, VLOOKUP(VLOOKUP($A111, 'E4 TB Allocation Details'!$A$18:$L$214, MATCH("Misc ID", 'E4 TB Allocation Details'!$A$18:$L$18, 0),FALSE), 'E2 Allocators'!$B$15:$W$361, MATCH('O5 Details by Class &amp; Accounts'!AZ$18, 'E2 Allocators'!$B$15:$W$15, 0),FALSE)*$E111)</f>
        <v>0</v>
      </c>
      <c r="BA111" s="1321">
        <f>IF(ISERROR(VLOOKUP(VLOOKUP($A111, 'E4 TB Allocation Details'!$A$18:$L$214, MATCH("Misc ID", 'E4 TB Allocation Details'!$A$18:$L$18, 0),FALSE), 'E2 Allocators'!$B$15:$W$361, MATCH('O5 Details by Class &amp; Accounts'!BA$18, 'E2 Allocators'!$B$15:$W$15, 0),FALSE)*$E111), 0, VLOOKUP(VLOOKUP($A111, 'E4 TB Allocation Details'!$A$18:$L$214, MATCH("Misc ID", 'E4 TB Allocation Details'!$A$18:$L$18, 0),FALSE), 'E2 Allocators'!$B$15:$W$361, MATCH('O5 Details by Class &amp; Accounts'!BA$18, 'E2 Allocators'!$B$15:$W$15, 0),FALSE)*$E111)</f>
        <v>0</v>
      </c>
      <c r="BB111" s="1321">
        <f>IF(ISERROR(VLOOKUP(VLOOKUP($A111, 'E4 TB Allocation Details'!$A$18:$L$214, MATCH("Misc ID", 'E4 TB Allocation Details'!$A$18:$L$18, 0),FALSE), 'E2 Allocators'!$B$15:$W$361, MATCH('O5 Details by Class &amp; Accounts'!BB$18, 'E2 Allocators'!$B$15:$W$15, 0),FALSE)*$E111), 0, VLOOKUP(VLOOKUP($A111, 'E4 TB Allocation Details'!$A$18:$L$214, MATCH("Misc ID", 'E4 TB Allocation Details'!$A$18:$L$18, 0),FALSE), 'E2 Allocators'!$B$15:$W$361, MATCH('O5 Details by Class &amp; Accounts'!BB$18, 'E2 Allocators'!$B$15:$W$15, 0),FALSE)*$E111)</f>
        <v>0</v>
      </c>
      <c r="BC111" s="1321">
        <f>IF(ISERROR(VLOOKUP(VLOOKUP($A111, 'E4 TB Allocation Details'!$A$18:$L$214, MATCH("Misc ID", 'E4 TB Allocation Details'!$A$18:$L$18, 0),FALSE), 'E2 Allocators'!$B$15:$W$361, MATCH('O5 Details by Class &amp; Accounts'!BC$18, 'E2 Allocators'!$B$15:$W$15, 0),FALSE)*$E111), 0, VLOOKUP(VLOOKUP($A111, 'E4 TB Allocation Details'!$A$18:$L$214, MATCH("Misc ID", 'E4 TB Allocation Details'!$A$18:$L$18, 0),FALSE), 'E2 Allocators'!$B$15:$W$361, MATCH('O5 Details by Class &amp; Accounts'!BC$18, 'E2 Allocators'!$B$15:$W$15, 0),FALSE)*$E111)</f>
        <v>0</v>
      </c>
      <c r="BD111" s="1321">
        <f>IF(ISERROR(VLOOKUP(VLOOKUP($A111, 'E4 TB Allocation Details'!$A$18:$L$214, MATCH("Misc ID", 'E4 TB Allocation Details'!$A$18:$L$18, 0),FALSE), 'E2 Allocators'!$B$15:$W$361, MATCH('O5 Details by Class &amp; Accounts'!BD$18, 'E2 Allocators'!$B$15:$W$15, 0),FALSE)*$E111), 0, VLOOKUP(VLOOKUP($A111, 'E4 TB Allocation Details'!$A$18:$L$214, MATCH("Misc ID", 'E4 TB Allocation Details'!$A$18:$L$18, 0),FALSE), 'E2 Allocators'!$B$15:$W$361, MATCH('O5 Details by Class &amp; Accounts'!BD$18, 'E2 Allocators'!$B$15:$W$15, 0),FALSE)*$E111)</f>
        <v>0</v>
      </c>
      <c r="BE111" s="1321">
        <f>IF(ISERROR(VLOOKUP(VLOOKUP($A111, 'E4 TB Allocation Details'!$A$18:$L$214, MATCH("Misc ID", 'E4 TB Allocation Details'!$A$18:$L$18, 0),FALSE), 'E2 Allocators'!$B$15:$W$361, MATCH('O5 Details by Class &amp; Accounts'!BE$18, 'E2 Allocators'!$B$15:$W$15, 0),FALSE)*$E111), 0, VLOOKUP(VLOOKUP($A111, 'E4 TB Allocation Details'!$A$18:$L$214, MATCH("Misc ID", 'E4 TB Allocation Details'!$A$18:$L$18, 0),FALSE), 'E2 Allocators'!$B$15:$W$361, MATCH('O5 Details by Class &amp; Accounts'!BE$18, 'E2 Allocators'!$B$15:$W$15, 0),FALSE)*$E111)</f>
        <v>0</v>
      </c>
      <c r="BF111" s="1321">
        <f>IF(ISERROR(VLOOKUP(VLOOKUP($A111, 'E4 TB Allocation Details'!$A$18:$L$214, MATCH("Misc ID", 'E4 TB Allocation Details'!$A$18:$L$18, 0),FALSE), 'E2 Allocators'!$B$15:$W$361, MATCH('O5 Details by Class &amp; Accounts'!BF$18, 'E2 Allocators'!$B$15:$W$15, 0),FALSE)*$E111), 0, VLOOKUP(VLOOKUP($A111, 'E4 TB Allocation Details'!$A$18:$L$214, MATCH("Misc ID", 'E4 TB Allocation Details'!$A$18:$L$18, 0),FALSE), 'E2 Allocators'!$B$15:$W$361, MATCH('O5 Details by Class &amp; Accounts'!BF$18, 'E2 Allocators'!$B$15:$W$15, 0),FALSE)*$E111)</f>
        <v>0</v>
      </c>
      <c r="BG111" s="1321">
        <f>IF(ISERROR(VLOOKUP(VLOOKUP($A111, 'E4 TB Allocation Details'!$A$18:$L$214, MATCH("Misc ID", 'E4 TB Allocation Details'!$A$18:$L$18, 0),FALSE), 'E2 Allocators'!$B$15:$W$361, MATCH('O5 Details by Class &amp; Accounts'!BG$18, 'E2 Allocators'!$B$15:$W$15, 0),FALSE)*$E111), 0, VLOOKUP(VLOOKUP($A111, 'E4 TB Allocation Details'!$A$18:$L$214, MATCH("Misc ID", 'E4 TB Allocation Details'!$A$18:$L$18, 0),FALSE), 'E2 Allocators'!$B$15:$W$361, MATCH('O5 Details by Class &amp; Accounts'!BG$18, 'E2 Allocators'!$B$15:$W$15, 0),FALSE)*$E111)</f>
        <v>0</v>
      </c>
      <c r="BH111" s="1321">
        <f>IF(ISERROR(VLOOKUP(VLOOKUP($A111, 'E4 TB Allocation Details'!$A$18:$L$214, MATCH("Misc ID", 'E4 TB Allocation Details'!$A$18:$L$18, 0),FALSE), 'E2 Allocators'!$B$15:$W$361, MATCH('O5 Details by Class &amp; Accounts'!BH$18, 'E2 Allocators'!$B$15:$W$15, 0),FALSE)*$E111), 0, VLOOKUP(VLOOKUP($A111, 'E4 TB Allocation Details'!$A$18:$L$214, MATCH("Misc ID", 'E4 TB Allocation Details'!$A$18:$L$18, 0),FALSE), 'E2 Allocators'!$B$15:$W$361, MATCH('O5 Details by Class &amp; Accounts'!BH$18, 'E2 Allocators'!$B$15:$W$15, 0),FALSE)*$E111)</f>
        <v>0</v>
      </c>
      <c r="BI111" s="1321">
        <f>IF(ISERROR(VLOOKUP(VLOOKUP($A111, 'E4 TB Allocation Details'!$A$18:$L$214, MATCH("Misc ID", 'E4 TB Allocation Details'!$A$18:$L$18, 0),FALSE), 'E2 Allocators'!$B$15:$W$361, MATCH('O5 Details by Class &amp; Accounts'!BI$18, 'E2 Allocators'!$B$15:$W$15, 0),FALSE)*$E111), 0, VLOOKUP(VLOOKUP($A111, 'E4 TB Allocation Details'!$A$18:$L$214, MATCH("Misc ID", 'E4 TB Allocation Details'!$A$18:$L$18, 0),FALSE), 'E2 Allocators'!$B$15:$W$361, MATCH('O5 Details by Class &amp; Accounts'!BI$18, 'E2 Allocators'!$B$15:$W$15, 0),FALSE)*$E111)</f>
        <v>0</v>
      </c>
      <c r="BJ111" s="1321">
        <f>IF(ISERROR(VLOOKUP(VLOOKUP($A111, 'E4 TB Allocation Details'!$A$18:$L$214, MATCH("Misc ID", 'E4 TB Allocation Details'!$A$18:$L$18, 0),FALSE), 'E2 Allocators'!$B$15:$W$361, MATCH('O5 Details by Class &amp; Accounts'!BJ$18, 'E2 Allocators'!$B$15:$W$15, 0),FALSE)*$E111), 0, VLOOKUP(VLOOKUP($A111, 'E4 TB Allocation Details'!$A$18:$L$214, MATCH("Misc ID", 'E4 TB Allocation Details'!$A$18:$L$18, 0),FALSE), 'E2 Allocators'!$B$15:$W$361, MATCH('O5 Details by Class &amp; Accounts'!BJ$18, 'E2 Allocators'!$B$15:$W$15, 0),FALSE)*$E111)</f>
        <v>0</v>
      </c>
      <c r="BK111" s="1321">
        <f>IF(ISERROR(VLOOKUP(VLOOKUP($A111, 'E4 TB Allocation Details'!$A$18:$L$214, MATCH("Misc ID", 'E4 TB Allocation Details'!$A$18:$L$18, 0),FALSE), 'E2 Allocators'!$B$15:$W$361, MATCH('O5 Details by Class &amp; Accounts'!BK$18, 'E2 Allocators'!$B$15:$W$15, 0),FALSE)*$E111), 0, VLOOKUP(VLOOKUP($A111, 'E4 TB Allocation Details'!$A$18:$L$214, MATCH("Misc ID", 'E4 TB Allocation Details'!$A$18:$L$18, 0),FALSE), 'E2 Allocators'!$B$15:$W$361, MATCH('O5 Details by Class &amp; Accounts'!BK$18, 'E2 Allocators'!$B$15:$W$15, 0),FALSE)*$E111)</f>
        <v>0</v>
      </c>
      <c r="BL111" s="1321">
        <f>IF(ISERROR(VLOOKUP(VLOOKUP($A111, 'E4 TB Allocation Details'!$A$18:$L$214, MATCH("Misc ID", 'E4 TB Allocation Details'!$A$18:$L$18, 0),FALSE), 'E2 Allocators'!$B$15:$W$361, MATCH('O5 Details by Class &amp; Accounts'!BL$18, 'E2 Allocators'!$B$15:$W$15, 0),FALSE)*$E111), 0, VLOOKUP(VLOOKUP($A111, 'E4 TB Allocation Details'!$A$18:$L$214, MATCH("Misc ID", 'E4 TB Allocation Details'!$A$18:$L$18, 0),FALSE), 'E2 Allocators'!$B$15:$W$361, MATCH('O5 Details by Class &amp; Accounts'!BL$18, 'E2 Allocators'!$B$15:$W$15, 0),FALSE)*$E111)</f>
        <v>0</v>
      </c>
      <c r="BM111" s="1321">
        <f>IF(ISERROR(VLOOKUP(VLOOKUP($A111, 'E4 TB Allocation Details'!$A$18:$L$214, MATCH("Misc ID", 'E4 TB Allocation Details'!$A$18:$L$18, 0),FALSE), 'E2 Allocators'!$B$15:$W$361, MATCH('O5 Details by Class &amp; Accounts'!BM$18, 'E2 Allocators'!$B$15:$W$15, 0),FALSE)*$E111), 0, VLOOKUP(VLOOKUP($A111, 'E4 TB Allocation Details'!$A$18:$L$214, MATCH("Misc ID", 'E4 TB Allocation Details'!$A$18:$L$18, 0),FALSE), 'E2 Allocators'!$B$15:$W$361, MATCH('O5 Details by Class &amp; Accounts'!BM$18, 'E2 Allocators'!$B$15:$W$15, 0),FALSE)*$E111)</f>
        <v>0</v>
      </c>
      <c r="BN111" s="1321">
        <f>IF(ISERROR(VLOOKUP(VLOOKUP($A111, 'E4 TB Allocation Details'!$A$18:$L$214, MATCH("Misc ID", 'E4 TB Allocation Details'!$A$18:$L$18, 0),FALSE), 'E2 Allocators'!$B$15:$W$361, MATCH('O5 Details by Class &amp; Accounts'!BN$18, 'E2 Allocators'!$B$15:$W$15, 0),FALSE)*$E111), 0, VLOOKUP(VLOOKUP($A111, 'E4 TB Allocation Details'!$A$18:$L$214, MATCH("Misc ID", 'E4 TB Allocation Details'!$A$18:$L$18, 0),FALSE), 'E2 Allocators'!$B$15:$W$361, MATCH('O5 Details by Class &amp; Accounts'!BN$18, 'E2 Allocators'!$B$15:$W$15, 0),FALSE)*$E111)</f>
        <v>0</v>
      </c>
      <c r="BO111" s="1321">
        <f>IF(ISERROR(VLOOKUP(VLOOKUP($A111, 'E4 TB Allocation Details'!$A$18:$L$214, MATCH("Misc ID", 'E4 TB Allocation Details'!$A$18:$L$18, 0),FALSE), 'E2 Allocators'!$B$15:$W$361, MATCH('O5 Details by Class &amp; Accounts'!BO$18, 'E2 Allocators'!$B$15:$W$15, 0),FALSE)*$E111), 0, VLOOKUP(VLOOKUP($A111, 'E4 TB Allocation Details'!$A$18:$L$214, MATCH("Misc ID", 'E4 TB Allocation Details'!$A$18:$L$18, 0),FALSE), 'E2 Allocators'!$B$15:$W$361, MATCH('O5 Details by Class &amp; Accounts'!BO$18, 'E2 Allocators'!$B$15:$W$15, 0),FALSE)*$E111)</f>
        <v>0</v>
      </c>
      <c r="BP111" s="1321">
        <f>IF(ISERROR(VLOOKUP(VLOOKUP($A111, 'E4 TB Allocation Details'!$A$18:$L$214, MATCH("Misc ID", 'E4 TB Allocation Details'!$A$18:$L$18, 0),FALSE), 'E2 Allocators'!$B$15:$W$361, MATCH('O5 Details by Class &amp; Accounts'!BP$18, 'E2 Allocators'!$B$15:$W$15, 0),FALSE)*$E111), 0, VLOOKUP(VLOOKUP($A111, 'E4 TB Allocation Details'!$A$18:$L$214, MATCH("Misc ID", 'E4 TB Allocation Details'!$A$18:$L$18, 0),FALSE), 'E2 Allocators'!$B$15:$W$361, MATCH('O5 Details by Class &amp; Accounts'!BP$18, 'E2 Allocators'!$B$15:$W$15, 0),FALSE)*$E111)</f>
        <v>0</v>
      </c>
      <c r="BQ111" s="1321">
        <f>IF(ISERROR(VLOOKUP(VLOOKUP($A111, 'E4 TB Allocation Details'!$A$18:$L$214, MATCH("Misc ID", 'E4 TB Allocation Details'!$A$18:$L$18, 0),FALSE), 'E2 Allocators'!$B$15:$W$361, MATCH('O5 Details by Class &amp; Accounts'!BQ$18, 'E2 Allocators'!$B$15:$W$15, 0),FALSE)*$E111), 0, VLOOKUP(VLOOKUP($A111, 'E4 TB Allocation Details'!$A$18:$L$214, MATCH("Misc ID", 'E4 TB Allocation Details'!$A$18:$L$18, 0),FALSE), 'E2 Allocators'!$B$15:$W$361, MATCH('O5 Details by Class &amp; Accounts'!BQ$18, 'E2 Allocators'!$B$15:$W$15, 0),FALSE)*$E111)</f>
        <v>0</v>
      </c>
      <c r="BR111" s="1321">
        <f>IF(ISERROR(VLOOKUP(VLOOKUP($A111, 'E4 TB Allocation Details'!$A$18:$L$214, MATCH("Misc ID", 'E4 TB Allocation Details'!$A$18:$L$18, 0),FALSE), 'E2 Allocators'!$B$15:$W$361, MATCH('O5 Details by Class &amp; Accounts'!BR$18, 'E2 Allocators'!$B$15:$W$15, 0),FALSE)*$E111), 0, VLOOKUP(VLOOKUP($A111, 'E4 TB Allocation Details'!$A$18:$L$214, MATCH("Misc ID", 'E4 TB Allocation Details'!$A$18:$L$18, 0),FALSE), 'E2 Allocators'!$B$15:$W$361, MATCH('O5 Details by Class &amp; Accounts'!BR$18, 'E2 Allocators'!$B$15:$W$15, 0),FALSE)*$E111)</f>
        <v>0</v>
      </c>
      <c r="BS111" s="1321">
        <f t="shared" si="23"/>
        <v>0</v>
      </c>
      <c r="BT111" s="1321">
        <f>IF(ISERROR(VLOOKUP(VLOOKUP($A111, 'E4 TB Allocation Details'!$A$18:$L$214, MATCH("A &amp; G ID", 'E4 TB Allocation Details'!$A$18:$L$18, 0),FALSE), 'E2 Allocators'!$B$15:$W$361, MATCH('O5 Details by Class &amp; Accounts'!BT$18, 'E2 Allocators'!$B$15:$W$15, 0),FALSE)*$E111), 0, VLOOKUP(VLOOKUP($A111, 'E4 TB Allocation Details'!$A$18:$L$214, MATCH("A &amp; G ID", 'E4 TB Allocation Details'!$A$18:$L$18, 0),FALSE), 'E2 Allocators'!$B$15:$W$361, MATCH('O5 Details by Class &amp; Accounts'!BT$18, 'E2 Allocators'!$B$15:$W$15, 0),FALSE)*$E111)</f>
        <v>0</v>
      </c>
      <c r="BU111" s="1321">
        <f>IF(ISERROR(VLOOKUP(VLOOKUP($A111, 'E4 TB Allocation Details'!$A$18:$L$214, MATCH("A &amp; G ID", 'E4 TB Allocation Details'!$A$18:$L$18, 0),FALSE), 'E2 Allocators'!$B$15:$W$361, MATCH('O5 Details by Class &amp; Accounts'!BU$18, 'E2 Allocators'!$B$15:$W$15, 0),FALSE)*$E111), 0, VLOOKUP(VLOOKUP($A111, 'E4 TB Allocation Details'!$A$18:$L$214, MATCH("A &amp; G ID", 'E4 TB Allocation Details'!$A$18:$L$18, 0),FALSE), 'E2 Allocators'!$B$15:$W$361, MATCH('O5 Details by Class &amp; Accounts'!BU$18, 'E2 Allocators'!$B$15:$W$15, 0),FALSE)*$E111)</f>
        <v>0</v>
      </c>
      <c r="BV111" s="1321">
        <f>IF(ISERROR(VLOOKUP(VLOOKUP($A111, 'E4 TB Allocation Details'!$A$18:$L$214, MATCH("A &amp; G ID", 'E4 TB Allocation Details'!$A$18:$L$18, 0),FALSE), 'E2 Allocators'!$B$15:$W$361, MATCH('O5 Details by Class &amp; Accounts'!BV$18, 'E2 Allocators'!$B$15:$W$15, 0),FALSE)*$E111), 0, VLOOKUP(VLOOKUP($A111, 'E4 TB Allocation Details'!$A$18:$L$214, MATCH("A &amp; G ID", 'E4 TB Allocation Details'!$A$18:$L$18, 0),FALSE), 'E2 Allocators'!$B$15:$W$361, MATCH('O5 Details by Class &amp; Accounts'!BV$18, 'E2 Allocators'!$B$15:$W$15, 0),FALSE)*$E111)</f>
        <v>0</v>
      </c>
      <c r="BW111" s="1321">
        <f>IF(ISERROR(VLOOKUP(VLOOKUP($A111, 'E4 TB Allocation Details'!$A$18:$L$214, MATCH("A &amp; G ID", 'E4 TB Allocation Details'!$A$18:$L$18, 0),FALSE), 'E2 Allocators'!$B$15:$W$361, MATCH('O5 Details by Class &amp; Accounts'!BW$18, 'E2 Allocators'!$B$15:$W$15, 0),FALSE)*$E111), 0, VLOOKUP(VLOOKUP($A111, 'E4 TB Allocation Details'!$A$18:$L$214, MATCH("A &amp; G ID", 'E4 TB Allocation Details'!$A$18:$L$18, 0),FALSE), 'E2 Allocators'!$B$15:$W$361, MATCH('O5 Details by Class &amp; Accounts'!BW$18, 'E2 Allocators'!$B$15:$W$15, 0),FALSE)*$E111)</f>
        <v>0</v>
      </c>
      <c r="BX111" s="1321">
        <f>IF(ISERROR(VLOOKUP(VLOOKUP($A111, 'E4 TB Allocation Details'!$A$18:$L$214, MATCH("A &amp; G ID", 'E4 TB Allocation Details'!$A$18:$L$18, 0),FALSE), 'E2 Allocators'!$B$15:$W$361, MATCH('O5 Details by Class &amp; Accounts'!BX$18, 'E2 Allocators'!$B$15:$W$15, 0),FALSE)*$E111), 0, VLOOKUP(VLOOKUP($A111, 'E4 TB Allocation Details'!$A$18:$L$214, MATCH("A &amp; G ID", 'E4 TB Allocation Details'!$A$18:$L$18, 0),FALSE), 'E2 Allocators'!$B$15:$W$361, MATCH('O5 Details by Class &amp; Accounts'!BX$18, 'E2 Allocators'!$B$15:$W$15, 0),FALSE)*$E111)</f>
        <v>0</v>
      </c>
      <c r="BY111" s="1321">
        <f>IF(ISERROR(VLOOKUP(VLOOKUP($A111, 'E4 TB Allocation Details'!$A$18:$L$214, MATCH("A &amp; G ID", 'E4 TB Allocation Details'!$A$18:$L$18, 0),FALSE), 'E2 Allocators'!$B$15:$W$361, MATCH('O5 Details by Class &amp; Accounts'!BY$18, 'E2 Allocators'!$B$15:$W$15, 0),FALSE)*$E111), 0, VLOOKUP(VLOOKUP($A111, 'E4 TB Allocation Details'!$A$18:$L$214, MATCH("A &amp; G ID", 'E4 TB Allocation Details'!$A$18:$L$18, 0),FALSE), 'E2 Allocators'!$B$15:$W$361, MATCH('O5 Details by Class &amp; Accounts'!BY$18, 'E2 Allocators'!$B$15:$W$15, 0),FALSE)*$E111)</f>
        <v>0</v>
      </c>
      <c r="BZ111" s="1321">
        <f>IF(ISERROR(VLOOKUP(VLOOKUP($A111, 'E4 TB Allocation Details'!$A$18:$L$214, MATCH("A &amp; G ID", 'E4 TB Allocation Details'!$A$18:$L$18, 0),FALSE), 'E2 Allocators'!$B$15:$W$361, MATCH('O5 Details by Class &amp; Accounts'!BZ$18, 'E2 Allocators'!$B$15:$W$15, 0),FALSE)*$E111), 0, VLOOKUP(VLOOKUP($A111, 'E4 TB Allocation Details'!$A$18:$L$214, MATCH("A &amp; G ID", 'E4 TB Allocation Details'!$A$18:$L$18, 0),FALSE), 'E2 Allocators'!$B$15:$W$361, MATCH('O5 Details by Class &amp; Accounts'!BZ$18, 'E2 Allocators'!$B$15:$W$15, 0),FALSE)*$E111)</f>
        <v>0</v>
      </c>
      <c r="CA111" s="1321">
        <f>IF(ISERROR(VLOOKUP(VLOOKUP($A111, 'E4 TB Allocation Details'!$A$18:$L$214, MATCH("A &amp; G ID", 'E4 TB Allocation Details'!$A$18:$L$18, 0),FALSE), 'E2 Allocators'!$B$15:$W$361, MATCH('O5 Details by Class &amp; Accounts'!CA$18, 'E2 Allocators'!$B$15:$W$15, 0),FALSE)*$E111), 0, VLOOKUP(VLOOKUP($A111, 'E4 TB Allocation Details'!$A$18:$L$214, MATCH("A &amp; G ID", 'E4 TB Allocation Details'!$A$18:$L$18, 0),FALSE), 'E2 Allocators'!$B$15:$W$361, MATCH('O5 Details by Class &amp; Accounts'!CA$18, 'E2 Allocators'!$B$15:$W$15, 0),FALSE)*$E111)</f>
        <v>0</v>
      </c>
      <c r="CB111" s="1321">
        <f>IF(ISERROR(VLOOKUP(VLOOKUP($A111, 'E4 TB Allocation Details'!$A$18:$L$214, MATCH("A &amp; G ID", 'E4 TB Allocation Details'!$A$18:$L$18, 0),FALSE), 'E2 Allocators'!$B$15:$W$361, MATCH('O5 Details by Class &amp; Accounts'!CB$18, 'E2 Allocators'!$B$15:$W$15, 0),FALSE)*$E111), 0, VLOOKUP(VLOOKUP($A111, 'E4 TB Allocation Details'!$A$18:$L$214, MATCH("A &amp; G ID", 'E4 TB Allocation Details'!$A$18:$L$18, 0),FALSE), 'E2 Allocators'!$B$15:$W$361, MATCH('O5 Details by Class &amp; Accounts'!CB$18, 'E2 Allocators'!$B$15:$W$15, 0),FALSE)*$E111)</f>
        <v>0</v>
      </c>
      <c r="CC111" s="1321">
        <f>IF(ISERROR(VLOOKUP(VLOOKUP($A111, 'E4 TB Allocation Details'!$A$18:$L$214, MATCH("A &amp; G ID", 'E4 TB Allocation Details'!$A$18:$L$18, 0),FALSE), 'E2 Allocators'!$B$15:$W$361, MATCH('O5 Details by Class &amp; Accounts'!CC$18, 'E2 Allocators'!$B$15:$W$15, 0),FALSE)*$E111), 0, VLOOKUP(VLOOKUP($A111, 'E4 TB Allocation Details'!$A$18:$L$214, MATCH("A &amp; G ID", 'E4 TB Allocation Details'!$A$18:$L$18, 0),FALSE), 'E2 Allocators'!$B$15:$W$361, MATCH('O5 Details by Class &amp; Accounts'!CC$18, 'E2 Allocators'!$B$15:$W$15, 0),FALSE)*$E111)</f>
        <v>0</v>
      </c>
      <c r="CD111" s="1321">
        <f>IF(ISERROR(VLOOKUP(VLOOKUP($A111, 'E4 TB Allocation Details'!$A$18:$L$214, MATCH("A &amp; G ID", 'E4 TB Allocation Details'!$A$18:$L$18, 0),FALSE), 'E2 Allocators'!$B$15:$W$361, MATCH('O5 Details by Class &amp; Accounts'!CD$18, 'E2 Allocators'!$B$15:$W$15, 0),FALSE)*$E111), 0, VLOOKUP(VLOOKUP($A111, 'E4 TB Allocation Details'!$A$18:$L$214, MATCH("A &amp; G ID", 'E4 TB Allocation Details'!$A$18:$L$18, 0),FALSE), 'E2 Allocators'!$B$15:$W$361, MATCH('O5 Details by Class &amp; Accounts'!CD$18, 'E2 Allocators'!$B$15:$W$15, 0),FALSE)*$E111)</f>
        <v>0</v>
      </c>
      <c r="CE111" s="1321">
        <f>IF(ISERROR(VLOOKUP(VLOOKUP($A111, 'E4 TB Allocation Details'!$A$18:$L$214, MATCH("A &amp; G ID", 'E4 TB Allocation Details'!$A$18:$L$18, 0),FALSE), 'E2 Allocators'!$B$15:$W$361, MATCH('O5 Details by Class &amp; Accounts'!CE$18, 'E2 Allocators'!$B$15:$W$15, 0),FALSE)*$E111), 0, VLOOKUP(VLOOKUP($A111, 'E4 TB Allocation Details'!$A$18:$L$214, MATCH("A &amp; G ID", 'E4 TB Allocation Details'!$A$18:$L$18, 0),FALSE), 'E2 Allocators'!$B$15:$W$361, MATCH('O5 Details by Class &amp; Accounts'!CE$18, 'E2 Allocators'!$B$15:$W$15, 0),FALSE)*$E111)</f>
        <v>0</v>
      </c>
      <c r="CF111" s="1321">
        <f>IF(ISERROR(VLOOKUP(VLOOKUP($A111, 'E4 TB Allocation Details'!$A$18:$L$214, MATCH("A &amp; G ID", 'E4 TB Allocation Details'!$A$18:$L$18, 0),FALSE), 'E2 Allocators'!$B$15:$W$361, MATCH('O5 Details by Class &amp; Accounts'!CF$18, 'E2 Allocators'!$B$15:$W$15, 0),FALSE)*$E111), 0, VLOOKUP(VLOOKUP($A111, 'E4 TB Allocation Details'!$A$18:$L$214, MATCH("A &amp; G ID", 'E4 TB Allocation Details'!$A$18:$L$18, 0),FALSE), 'E2 Allocators'!$B$15:$W$361, MATCH('O5 Details by Class &amp; Accounts'!CF$18, 'E2 Allocators'!$B$15:$W$15, 0),FALSE)*$E111)</f>
        <v>0</v>
      </c>
      <c r="CG111" s="1321">
        <f>IF(ISERROR(VLOOKUP(VLOOKUP($A111, 'E4 TB Allocation Details'!$A$18:$L$214, MATCH("A &amp; G ID", 'E4 TB Allocation Details'!$A$18:$L$18, 0),FALSE), 'E2 Allocators'!$B$15:$W$361, MATCH('O5 Details by Class &amp; Accounts'!CG$18, 'E2 Allocators'!$B$15:$W$15, 0),FALSE)*$E111), 0, VLOOKUP(VLOOKUP($A111, 'E4 TB Allocation Details'!$A$18:$L$214, MATCH("A &amp; G ID", 'E4 TB Allocation Details'!$A$18:$L$18, 0),FALSE), 'E2 Allocators'!$B$15:$W$361, MATCH('O5 Details by Class &amp; Accounts'!CG$18, 'E2 Allocators'!$B$15:$W$15, 0),FALSE)*$E111)</f>
        <v>0</v>
      </c>
      <c r="CH111" s="1321">
        <f>IF(ISERROR(VLOOKUP(VLOOKUP($A111, 'E4 TB Allocation Details'!$A$18:$L$214, MATCH("A &amp; G ID", 'E4 TB Allocation Details'!$A$18:$L$18, 0),FALSE), 'E2 Allocators'!$B$15:$W$361, MATCH('O5 Details by Class &amp; Accounts'!CH$18, 'E2 Allocators'!$B$15:$W$15, 0),FALSE)*$E111), 0, VLOOKUP(VLOOKUP($A111, 'E4 TB Allocation Details'!$A$18:$L$214, MATCH("A &amp; G ID", 'E4 TB Allocation Details'!$A$18:$L$18, 0),FALSE), 'E2 Allocators'!$B$15:$W$361, MATCH('O5 Details by Class &amp; Accounts'!CH$18, 'E2 Allocators'!$B$15:$W$15, 0),FALSE)*$E111)</f>
        <v>0</v>
      </c>
      <c r="CI111" s="1321">
        <f>IF(ISERROR(VLOOKUP(VLOOKUP($A111, 'E4 TB Allocation Details'!$A$18:$L$214, MATCH("A &amp; G ID", 'E4 TB Allocation Details'!$A$18:$L$18, 0),FALSE), 'E2 Allocators'!$B$15:$W$361, MATCH('O5 Details by Class &amp; Accounts'!CI$18, 'E2 Allocators'!$B$15:$W$15, 0),FALSE)*$E111), 0, VLOOKUP(VLOOKUP($A111, 'E4 TB Allocation Details'!$A$18:$L$214, MATCH("A &amp; G ID", 'E4 TB Allocation Details'!$A$18:$L$18, 0),FALSE), 'E2 Allocators'!$B$15:$W$361, MATCH('O5 Details by Class &amp; Accounts'!CI$18, 'E2 Allocators'!$B$15:$W$15, 0),FALSE)*$E111)</f>
        <v>0</v>
      </c>
      <c r="CJ111" s="1321">
        <f>IF(ISERROR(VLOOKUP(VLOOKUP($A111, 'E4 TB Allocation Details'!$A$18:$L$214, MATCH("A &amp; G ID", 'E4 TB Allocation Details'!$A$18:$L$18, 0),FALSE), 'E2 Allocators'!$B$15:$W$361, MATCH('O5 Details by Class &amp; Accounts'!CJ$18, 'E2 Allocators'!$B$15:$W$15, 0),FALSE)*$E111), 0, VLOOKUP(VLOOKUP($A111, 'E4 TB Allocation Details'!$A$18:$L$214, MATCH("A &amp; G ID", 'E4 TB Allocation Details'!$A$18:$L$18, 0),FALSE), 'E2 Allocators'!$B$15:$W$361, MATCH('O5 Details by Class &amp; Accounts'!CJ$18, 'E2 Allocators'!$B$15:$W$15, 0),FALSE)*$E111)</f>
        <v>0</v>
      </c>
      <c r="CK111" s="1321">
        <f>IF(ISERROR(VLOOKUP(VLOOKUP($A111, 'E4 TB Allocation Details'!$A$18:$L$214, MATCH("A &amp; G ID", 'E4 TB Allocation Details'!$A$18:$L$18, 0),FALSE), 'E2 Allocators'!$B$15:$W$361, MATCH('O5 Details by Class &amp; Accounts'!CK$18, 'E2 Allocators'!$B$15:$W$15, 0),FALSE)*$E111), 0, VLOOKUP(VLOOKUP($A111, 'E4 TB Allocation Details'!$A$18:$L$214, MATCH("A &amp; G ID", 'E4 TB Allocation Details'!$A$18:$L$18, 0),FALSE), 'E2 Allocators'!$B$15:$W$361, MATCH('O5 Details by Class &amp; Accounts'!CK$18, 'E2 Allocators'!$B$15:$W$15, 0),FALSE)*$E111)</f>
        <v>0</v>
      </c>
      <c r="CL111" s="1321">
        <f>IF(ISERROR(VLOOKUP(VLOOKUP($A111, 'E4 TB Allocation Details'!$A$18:$L$214, MATCH("A &amp; G ID", 'E4 TB Allocation Details'!$A$18:$L$18, 0),FALSE), 'E2 Allocators'!$B$15:$W$361, MATCH('O5 Details by Class &amp; Accounts'!CL$18, 'E2 Allocators'!$B$15:$W$15, 0),FALSE)*$E111), 0, VLOOKUP(VLOOKUP($A111, 'E4 TB Allocation Details'!$A$18:$L$214, MATCH("A &amp; G ID", 'E4 TB Allocation Details'!$A$18:$L$18, 0),FALSE), 'E2 Allocators'!$B$15:$W$361, MATCH('O5 Details by Class &amp; Accounts'!CL$18, 'E2 Allocators'!$B$15:$W$15, 0),FALSE)*$E111)</f>
        <v>0</v>
      </c>
      <c r="CM111" s="1321">
        <f>IF(ISERROR(VLOOKUP(VLOOKUP($A111, 'E4 TB Allocation Details'!$A$18:$L$214, MATCH("A &amp; G ID", 'E4 TB Allocation Details'!$A$18:$L$18, 0),FALSE), 'E2 Allocators'!$B$15:$W$361, MATCH('O5 Details by Class &amp; Accounts'!CM$18, 'E2 Allocators'!$B$15:$W$15, 0),FALSE)*$E111), 0, VLOOKUP(VLOOKUP($A111, 'E4 TB Allocation Details'!$A$18:$L$214, MATCH("A &amp; G ID", 'E4 TB Allocation Details'!$A$18:$L$18, 0),FALSE), 'E2 Allocators'!$B$15:$W$361, MATCH('O5 Details by Class &amp; Accounts'!CM$18, 'E2 Allocators'!$B$15:$W$15, 0),FALSE)*$E111)</f>
        <v>0</v>
      </c>
      <c r="CN111" s="1321">
        <f t="shared" si="24"/>
        <v>0</v>
      </c>
      <c r="CO111" s="1650">
        <f t="shared" si="25"/>
        <v>0</v>
      </c>
      <c r="CQ111" s="1898" t="s">
        <v>1195</v>
      </c>
    </row>
    <row r="112" spans="1:95" s="64" customFormat="1" ht="25.5">
      <c r="A112" s="1092">
        <v>4365</v>
      </c>
      <c r="B112" s="1093" t="s">
        <v>968</v>
      </c>
      <c r="C112" s="1647">
        <f>IF(ISERROR(VLOOKUP($A112,'I3 TB Data'!$A$19:$H$484,MATCH('O5 Details by Class &amp; Accounts'!$C$18, 'I3 TB Data'!$A$19:$H$19,0),0)), 0, VLOOKUP($A112,'I3 TB Data'!$A$19:$H$484,MATCH('O5 Details by Class &amp; Accounts'!$C$18,'I3 TB Data'!$A$19:$H$19,0),0))</f>
        <v>0</v>
      </c>
      <c r="D112" s="1648"/>
      <c r="E112" s="1647">
        <f t="shared" si="17"/>
        <v>0</v>
      </c>
      <c r="F112" s="1649">
        <f>IF(ISERROR(VLOOKUP($A112, 'E1 Categorization'!A33:E124, MATCH("Customer Component", 'E1 Categorization'!$A$33:$E$33,0), 0)), 0, IF(VLOOKUP($A112, 'E1 Categorization'!A33:E124, MATCH("Customer Component", 'E1 Categorization'!$A$33:$E$33,0), 0)=0, 'O5 Details by Class &amp; Accounts'!$E112, IF(AND(VLOOKUP($A112, 'E1 Categorization'!A33:E124, MATCH("Customer Component", 'E1 Categorization'!$A$33:$E$33,0), 0) &gt;0, VLOOKUP($A112, 'E1 Categorization'!A33:E124, MATCH("Customer Component", 'E1 Categorization'!$A$33:$E$33,0), 0)&lt;1), 'O5 Details by Class &amp; Accounts'!$E112*(1-VLOOKUP($A112, 'E1 Categorization'!A33:E124, MATCH("Customer Component", 'E1 Categorization'!$A$33:$E$33,0), 0)), 0)))</f>
        <v>0</v>
      </c>
      <c r="G112" s="1649">
        <f>IF(ISERROR(VLOOKUP($A112, 'E1 Categorization'!A33:E124, MATCH("Customer Component", 'E1 Categorization'!$A$33:$E$33,0), 0)),0, IF(VLOOKUP($A112, 'E1 Categorization'!A33:E124, MATCH("Customer Component", 'E1 Categorization'!$A$33:$E$33,0), 0)=0, 0, IF(AND(VLOOKUP($A112, 'E1 Categorization'!A33:E124, MATCH("Customer Component", 'E1 Categorization'!$A$33:$E$33,0), 0) &gt;0, VLOOKUP($A112, 'E1 Categorization'!A33:E124, MATCH("Customer Component", 'E1 Categorization'!$A$33:$E$33,0), 0)&lt;1), 'O5 Details by Class &amp; Accounts'!$E112*(VLOOKUP($A112, 'E1 Categorization'!A33:E124, MATCH("Customer Component", 'E1 Categorization'!$A$33:$E$33,0), 0)), 'O5 Details by Class &amp; Accounts'!$E112)))</f>
        <v>0</v>
      </c>
      <c r="H112" s="1321">
        <f t="shared" si="20"/>
        <v>0</v>
      </c>
      <c r="I112" s="1321">
        <f>IF(ISERROR(VLOOKUP(VLOOKUP($A112, 'E4 TB Allocation Details'!$A$18:$L$214, MATCH("Demand ID", 'E4 TB Allocation Details'!$A$18:$L$18, 0),FALSE), 'E2 Allocators'!$B$15:$W$361, MATCH('O5 Details by Class &amp; Accounts'!I$18, 'E2 Allocators'!$B$15:$W$15, 0),FALSE)*$F112), 0, VLOOKUP(VLOOKUP($A112, 'E4 TB Allocation Details'!$A$18:$L$214, MATCH("Demand ID", 'E4 TB Allocation Details'!$A$18:$L$18, 0),FALSE), 'E2 Allocators'!$B$15:$W$361, MATCH('O5 Details by Class &amp; Accounts'!I$18, 'E2 Allocators'!$B$15:$W$15, 0),FALSE)*$F112)</f>
        <v>0</v>
      </c>
      <c r="J112" s="1321">
        <f>IF(ISERROR(VLOOKUP(VLOOKUP($A112, 'E4 TB Allocation Details'!$A$18:$L$214, MATCH("Demand ID", 'E4 TB Allocation Details'!$A$18:$L$18, 0),FALSE), 'E2 Allocators'!$B$15:$W$361, MATCH('O5 Details by Class &amp; Accounts'!J$18, 'E2 Allocators'!$B$15:$W$15, 0),FALSE)*$F112), 0, VLOOKUP(VLOOKUP($A112, 'E4 TB Allocation Details'!$A$18:$L$214, MATCH("Demand ID", 'E4 TB Allocation Details'!$A$18:$L$18, 0),FALSE), 'E2 Allocators'!$B$15:$W$361, MATCH('O5 Details by Class &amp; Accounts'!J$18, 'E2 Allocators'!$B$15:$W$15, 0),FALSE)*$F112)</f>
        <v>0</v>
      </c>
      <c r="K112" s="1321">
        <f>IF(ISERROR(VLOOKUP(VLOOKUP($A112, 'E4 TB Allocation Details'!$A$18:$L$214, MATCH("Demand ID", 'E4 TB Allocation Details'!$A$18:$L$18, 0),FALSE), 'E2 Allocators'!$B$15:$W$361, MATCH('O5 Details by Class &amp; Accounts'!K$18, 'E2 Allocators'!$B$15:$W$15, 0),FALSE)*$F112), 0, VLOOKUP(VLOOKUP($A112, 'E4 TB Allocation Details'!$A$18:$L$214, MATCH("Demand ID", 'E4 TB Allocation Details'!$A$18:$L$18, 0),FALSE), 'E2 Allocators'!$B$15:$W$361, MATCH('O5 Details by Class &amp; Accounts'!K$18, 'E2 Allocators'!$B$15:$W$15, 0),FALSE)*$F112)</f>
        <v>0</v>
      </c>
      <c r="L112" s="1321">
        <f>IF(ISERROR(VLOOKUP(VLOOKUP($A112, 'E4 TB Allocation Details'!$A$18:$L$214, MATCH("Demand ID", 'E4 TB Allocation Details'!$A$18:$L$18, 0),FALSE), 'E2 Allocators'!$B$15:$W$361, MATCH('O5 Details by Class &amp; Accounts'!L$18, 'E2 Allocators'!$B$15:$W$15, 0),FALSE)*$F112), 0, VLOOKUP(VLOOKUP($A112, 'E4 TB Allocation Details'!$A$18:$L$214, MATCH("Demand ID", 'E4 TB Allocation Details'!$A$18:$L$18, 0),FALSE), 'E2 Allocators'!$B$15:$W$361, MATCH('O5 Details by Class &amp; Accounts'!L$18, 'E2 Allocators'!$B$15:$W$15, 0),FALSE)*$F112)</f>
        <v>0</v>
      </c>
      <c r="M112" s="1321">
        <f>IF(ISERROR(VLOOKUP(VLOOKUP($A112, 'E4 TB Allocation Details'!$A$18:$L$214, MATCH("Demand ID", 'E4 TB Allocation Details'!$A$18:$L$18, 0),FALSE), 'E2 Allocators'!$B$15:$W$361, MATCH('O5 Details by Class &amp; Accounts'!M$18, 'E2 Allocators'!$B$15:$W$15, 0),FALSE)*$F112), 0, VLOOKUP(VLOOKUP($A112, 'E4 TB Allocation Details'!$A$18:$L$214, MATCH("Demand ID", 'E4 TB Allocation Details'!$A$18:$L$18, 0),FALSE), 'E2 Allocators'!$B$15:$W$361, MATCH('O5 Details by Class &amp; Accounts'!M$18, 'E2 Allocators'!$B$15:$W$15, 0),FALSE)*$F112)</f>
        <v>0</v>
      </c>
      <c r="N112" s="1321">
        <f>IF(ISERROR(VLOOKUP(VLOOKUP($A112, 'E4 TB Allocation Details'!$A$18:$L$214, MATCH("Demand ID", 'E4 TB Allocation Details'!$A$18:$L$18, 0),FALSE), 'E2 Allocators'!$B$15:$W$361, MATCH('O5 Details by Class &amp; Accounts'!N$18, 'E2 Allocators'!$B$15:$W$15, 0),FALSE)*$F112), 0, VLOOKUP(VLOOKUP($A112, 'E4 TB Allocation Details'!$A$18:$L$214, MATCH("Demand ID", 'E4 TB Allocation Details'!$A$18:$L$18, 0),FALSE), 'E2 Allocators'!$B$15:$W$361, MATCH('O5 Details by Class &amp; Accounts'!N$18, 'E2 Allocators'!$B$15:$W$15, 0),FALSE)*$F112)</f>
        <v>0</v>
      </c>
      <c r="O112" s="1321">
        <f>IF(ISERROR(VLOOKUP(VLOOKUP($A112, 'E4 TB Allocation Details'!$A$18:$L$214, MATCH("Demand ID", 'E4 TB Allocation Details'!$A$18:$L$18, 0),FALSE), 'E2 Allocators'!$B$15:$W$361, MATCH('O5 Details by Class &amp; Accounts'!O$18, 'E2 Allocators'!$B$15:$W$15, 0),FALSE)*$F112), 0, VLOOKUP(VLOOKUP($A112, 'E4 TB Allocation Details'!$A$18:$L$214, MATCH("Demand ID", 'E4 TB Allocation Details'!$A$18:$L$18, 0),FALSE), 'E2 Allocators'!$B$15:$W$361, MATCH('O5 Details by Class &amp; Accounts'!O$18, 'E2 Allocators'!$B$15:$W$15, 0),FALSE)*$F112)</f>
        <v>0</v>
      </c>
      <c r="P112" s="1321">
        <f>IF(ISERROR(VLOOKUP(VLOOKUP($A112, 'E4 TB Allocation Details'!$A$18:$L$214, MATCH("Demand ID", 'E4 TB Allocation Details'!$A$18:$L$18, 0),FALSE), 'E2 Allocators'!$B$15:$W$361, MATCH('O5 Details by Class &amp; Accounts'!P$18, 'E2 Allocators'!$B$15:$W$15, 0),FALSE)*$F112), 0, VLOOKUP(VLOOKUP($A112, 'E4 TB Allocation Details'!$A$18:$L$214, MATCH("Demand ID", 'E4 TB Allocation Details'!$A$18:$L$18, 0),FALSE), 'E2 Allocators'!$B$15:$W$361, MATCH('O5 Details by Class &amp; Accounts'!P$18, 'E2 Allocators'!$B$15:$W$15, 0),FALSE)*$F112)</f>
        <v>0</v>
      </c>
      <c r="Q112" s="1321">
        <f>IF(ISERROR(VLOOKUP(VLOOKUP($A112, 'E4 TB Allocation Details'!$A$18:$L$214, MATCH("Demand ID", 'E4 TB Allocation Details'!$A$18:$L$18, 0),FALSE), 'E2 Allocators'!$B$15:$W$361, MATCH('O5 Details by Class &amp; Accounts'!Q$18, 'E2 Allocators'!$B$15:$W$15, 0),FALSE)*$F112), 0, VLOOKUP(VLOOKUP($A112, 'E4 TB Allocation Details'!$A$18:$L$214, MATCH("Demand ID", 'E4 TB Allocation Details'!$A$18:$L$18, 0),FALSE), 'E2 Allocators'!$B$15:$W$361, MATCH('O5 Details by Class &amp; Accounts'!Q$18, 'E2 Allocators'!$B$15:$W$15, 0),FALSE)*$F112)</f>
        <v>0</v>
      </c>
      <c r="R112" s="1321">
        <f>IF(ISERROR(VLOOKUP(VLOOKUP($A112, 'E4 TB Allocation Details'!$A$18:$L$214, MATCH("Demand ID", 'E4 TB Allocation Details'!$A$18:$L$18, 0),FALSE), 'E2 Allocators'!$B$15:$W$361, MATCH('O5 Details by Class &amp; Accounts'!R$18, 'E2 Allocators'!$B$15:$W$15, 0),FALSE)*$F112), 0, VLOOKUP(VLOOKUP($A112, 'E4 TB Allocation Details'!$A$18:$L$214, MATCH("Demand ID", 'E4 TB Allocation Details'!$A$18:$L$18, 0),FALSE), 'E2 Allocators'!$B$15:$W$361, MATCH('O5 Details by Class &amp; Accounts'!R$18, 'E2 Allocators'!$B$15:$W$15, 0),FALSE)*$F112)</f>
        <v>0</v>
      </c>
      <c r="S112" s="1321">
        <f>IF(ISERROR(VLOOKUP(VLOOKUP($A112, 'E4 TB Allocation Details'!$A$18:$L$214, MATCH("Demand ID", 'E4 TB Allocation Details'!$A$18:$L$18, 0),FALSE), 'E2 Allocators'!$B$15:$W$361, MATCH('O5 Details by Class &amp; Accounts'!S$18, 'E2 Allocators'!$B$15:$W$15, 0),FALSE)*$F112), 0, VLOOKUP(VLOOKUP($A112, 'E4 TB Allocation Details'!$A$18:$L$214, MATCH("Demand ID", 'E4 TB Allocation Details'!$A$18:$L$18, 0),FALSE), 'E2 Allocators'!$B$15:$W$361, MATCH('O5 Details by Class &amp; Accounts'!S$18, 'E2 Allocators'!$B$15:$W$15, 0),FALSE)*$F112)</f>
        <v>0</v>
      </c>
      <c r="T112" s="1321">
        <f>IF(ISERROR(VLOOKUP(VLOOKUP($A112, 'E4 TB Allocation Details'!$A$18:$L$214, MATCH("Demand ID", 'E4 TB Allocation Details'!$A$18:$L$18, 0),FALSE), 'E2 Allocators'!$B$15:$W$361, MATCH('O5 Details by Class &amp; Accounts'!T$18, 'E2 Allocators'!$B$15:$W$15, 0),FALSE)*$F112), 0, VLOOKUP(VLOOKUP($A112, 'E4 TB Allocation Details'!$A$18:$L$214, MATCH("Demand ID", 'E4 TB Allocation Details'!$A$18:$L$18, 0),FALSE), 'E2 Allocators'!$B$15:$W$361, MATCH('O5 Details by Class &amp; Accounts'!T$18, 'E2 Allocators'!$B$15:$W$15, 0),FALSE)*$F112)</f>
        <v>0</v>
      </c>
      <c r="U112" s="1321">
        <f>IF(ISERROR(VLOOKUP(VLOOKUP($A112, 'E4 TB Allocation Details'!$A$18:$L$214, MATCH("Demand ID", 'E4 TB Allocation Details'!$A$18:$L$18, 0),FALSE), 'E2 Allocators'!$B$15:$W$361, MATCH('O5 Details by Class &amp; Accounts'!U$18, 'E2 Allocators'!$B$15:$W$15, 0),FALSE)*$F112), 0, VLOOKUP(VLOOKUP($A112, 'E4 TB Allocation Details'!$A$18:$L$214, MATCH("Demand ID", 'E4 TB Allocation Details'!$A$18:$L$18, 0),FALSE), 'E2 Allocators'!$B$15:$W$361, MATCH('O5 Details by Class &amp; Accounts'!U$18, 'E2 Allocators'!$B$15:$W$15, 0),FALSE)*$F112)</f>
        <v>0</v>
      </c>
      <c r="V112" s="1321">
        <f>IF(ISERROR(VLOOKUP(VLOOKUP($A112, 'E4 TB Allocation Details'!$A$18:$L$214, MATCH("Demand ID", 'E4 TB Allocation Details'!$A$18:$L$18, 0),FALSE), 'E2 Allocators'!$B$15:$W$361, MATCH('O5 Details by Class &amp; Accounts'!V$18, 'E2 Allocators'!$B$15:$W$15, 0),FALSE)*$F112), 0, VLOOKUP(VLOOKUP($A112, 'E4 TB Allocation Details'!$A$18:$L$214, MATCH("Demand ID", 'E4 TB Allocation Details'!$A$18:$L$18, 0),FALSE), 'E2 Allocators'!$B$15:$W$361, MATCH('O5 Details by Class &amp; Accounts'!V$18, 'E2 Allocators'!$B$15:$W$15, 0),FALSE)*$F112)</f>
        <v>0</v>
      </c>
      <c r="W112" s="1321">
        <f>IF(ISERROR(VLOOKUP(VLOOKUP($A112, 'E4 TB Allocation Details'!$A$18:$L$214, MATCH("Demand ID", 'E4 TB Allocation Details'!$A$18:$L$18, 0),FALSE), 'E2 Allocators'!$B$15:$W$361, MATCH('O5 Details by Class &amp; Accounts'!W$18, 'E2 Allocators'!$B$15:$W$15, 0),FALSE)*$F112), 0, VLOOKUP(VLOOKUP($A112, 'E4 TB Allocation Details'!$A$18:$L$214, MATCH("Demand ID", 'E4 TB Allocation Details'!$A$18:$L$18, 0),FALSE), 'E2 Allocators'!$B$15:$W$361, MATCH('O5 Details by Class &amp; Accounts'!W$18, 'E2 Allocators'!$B$15:$W$15, 0),FALSE)*$F112)</f>
        <v>0</v>
      </c>
      <c r="X112" s="1321">
        <f>IF(ISERROR(VLOOKUP(VLOOKUP($A112, 'E4 TB Allocation Details'!$A$18:$L$214, MATCH("Demand ID", 'E4 TB Allocation Details'!$A$18:$L$18, 0),FALSE), 'E2 Allocators'!$B$15:$W$361, MATCH('O5 Details by Class &amp; Accounts'!X$18, 'E2 Allocators'!$B$15:$W$15, 0),FALSE)*$F112), 0, VLOOKUP(VLOOKUP($A112, 'E4 TB Allocation Details'!$A$18:$L$214, MATCH("Demand ID", 'E4 TB Allocation Details'!$A$18:$L$18, 0),FALSE), 'E2 Allocators'!$B$15:$W$361, MATCH('O5 Details by Class &amp; Accounts'!X$18, 'E2 Allocators'!$B$15:$W$15, 0),FALSE)*$F112)</f>
        <v>0</v>
      </c>
      <c r="Y112" s="1321">
        <f>IF(ISERROR(VLOOKUP(VLOOKUP($A112, 'E4 TB Allocation Details'!$A$18:$L$214, MATCH("Demand ID", 'E4 TB Allocation Details'!$A$18:$L$18, 0),FALSE), 'E2 Allocators'!$B$15:$W$361, MATCH('O5 Details by Class &amp; Accounts'!Y$18, 'E2 Allocators'!$B$15:$W$15, 0),FALSE)*$F112), 0, VLOOKUP(VLOOKUP($A112, 'E4 TB Allocation Details'!$A$18:$L$214, MATCH("Demand ID", 'E4 TB Allocation Details'!$A$18:$L$18, 0),FALSE), 'E2 Allocators'!$B$15:$W$361, MATCH('O5 Details by Class &amp; Accounts'!Y$18, 'E2 Allocators'!$B$15:$W$15, 0),FALSE)*$F112)</f>
        <v>0</v>
      </c>
      <c r="Z112" s="1321">
        <f>IF(ISERROR(VLOOKUP(VLOOKUP($A112, 'E4 TB Allocation Details'!$A$18:$L$214, MATCH("Demand ID", 'E4 TB Allocation Details'!$A$18:$L$18, 0),FALSE), 'E2 Allocators'!$B$15:$W$361, MATCH('O5 Details by Class &amp; Accounts'!Z$18, 'E2 Allocators'!$B$15:$W$15, 0),FALSE)*$F112), 0, VLOOKUP(VLOOKUP($A112, 'E4 TB Allocation Details'!$A$18:$L$214, MATCH("Demand ID", 'E4 TB Allocation Details'!$A$18:$L$18, 0),FALSE), 'E2 Allocators'!$B$15:$W$361, MATCH('O5 Details by Class &amp; Accounts'!Z$18, 'E2 Allocators'!$B$15:$W$15, 0),FALSE)*$F112)</f>
        <v>0</v>
      </c>
      <c r="AA112" s="1321">
        <f>IF(ISERROR(VLOOKUP(VLOOKUP($A112, 'E4 TB Allocation Details'!$A$18:$L$214, MATCH("Demand ID", 'E4 TB Allocation Details'!$A$18:$L$18, 0),FALSE), 'E2 Allocators'!$B$15:$W$361, MATCH('O5 Details by Class &amp; Accounts'!AA$18, 'E2 Allocators'!$B$15:$W$15, 0),FALSE)*$F112), 0, VLOOKUP(VLOOKUP($A112, 'E4 TB Allocation Details'!$A$18:$L$214, MATCH("Demand ID", 'E4 TB Allocation Details'!$A$18:$L$18, 0),FALSE), 'E2 Allocators'!$B$15:$W$361, MATCH('O5 Details by Class &amp; Accounts'!AA$18, 'E2 Allocators'!$B$15:$W$15, 0),FALSE)*$F112)</f>
        <v>0</v>
      </c>
      <c r="AB112" s="1321">
        <f>IF(ISERROR(VLOOKUP(VLOOKUP($A112, 'E4 TB Allocation Details'!$A$18:$L$214, MATCH("Demand ID", 'E4 TB Allocation Details'!$A$18:$L$18, 0),FALSE), 'E2 Allocators'!$B$15:$W$361, MATCH('O5 Details by Class &amp; Accounts'!AB$18, 'E2 Allocators'!$B$15:$W$15, 0),FALSE)*$F112), 0, VLOOKUP(VLOOKUP($A112, 'E4 TB Allocation Details'!$A$18:$L$214, MATCH("Demand ID", 'E4 TB Allocation Details'!$A$18:$L$18, 0),FALSE), 'E2 Allocators'!$B$15:$W$361, MATCH('O5 Details by Class &amp; Accounts'!AB$18, 'E2 Allocators'!$B$15:$W$15, 0),FALSE)*$F112)</f>
        <v>0</v>
      </c>
      <c r="AC112" s="1321">
        <f t="shared" si="21"/>
        <v>0</v>
      </c>
      <c r="AD112" s="1321">
        <f>IF(ISERROR(VLOOKUP(VLOOKUP($A112, 'E4 TB Allocation Details'!$A$18:$L$214, MATCH("Customer ID", 'E4 TB Allocation Details'!$A$18:$L$18, 0),FALSE), 'E2 Allocators'!$B$15:$W$361, MATCH('O5 Details by Class &amp; Accounts'!AD$18, 'E2 Allocators'!$B$15:$W$15, 0),FALSE)*$G112), 0, VLOOKUP(VLOOKUP($A112, 'E4 TB Allocation Details'!$A$18:$L$214, MATCH("Customer ID", 'E4 TB Allocation Details'!$A$18:$L$18, 0),FALSE), 'E2 Allocators'!$B$15:$W$361, MATCH('O5 Details by Class &amp; Accounts'!AD$18, 'E2 Allocators'!$B$15:$W$15, 0),FALSE)*$G112)</f>
        <v>0</v>
      </c>
      <c r="AE112" s="1321">
        <f>IF(ISERROR(VLOOKUP(VLOOKUP($A112, 'E4 TB Allocation Details'!$A$18:$L$214, MATCH("Customer ID", 'E4 TB Allocation Details'!$A$18:$L$18, 0),FALSE), 'E2 Allocators'!$B$15:$W$361, MATCH('O5 Details by Class &amp; Accounts'!AE$18, 'E2 Allocators'!$B$15:$W$15, 0),FALSE)*$G112), 0, VLOOKUP(VLOOKUP($A112, 'E4 TB Allocation Details'!$A$18:$L$214, MATCH("Customer ID", 'E4 TB Allocation Details'!$A$18:$L$18, 0),FALSE), 'E2 Allocators'!$B$15:$W$361, MATCH('O5 Details by Class &amp; Accounts'!AE$18, 'E2 Allocators'!$B$15:$W$15, 0),FALSE)*$G112)</f>
        <v>0</v>
      </c>
      <c r="AF112" s="1321">
        <f>IF(ISERROR(VLOOKUP(VLOOKUP($A112, 'E4 TB Allocation Details'!$A$18:$L$214, MATCH("Customer ID", 'E4 TB Allocation Details'!$A$18:$L$18, 0),FALSE), 'E2 Allocators'!$B$15:$W$361, MATCH('O5 Details by Class &amp; Accounts'!AF$18, 'E2 Allocators'!$B$15:$W$15, 0),FALSE)*$G112), 0, VLOOKUP(VLOOKUP($A112, 'E4 TB Allocation Details'!$A$18:$L$214, MATCH("Customer ID", 'E4 TB Allocation Details'!$A$18:$L$18, 0),FALSE), 'E2 Allocators'!$B$15:$W$361, MATCH('O5 Details by Class &amp; Accounts'!AF$18, 'E2 Allocators'!$B$15:$W$15, 0),FALSE)*$G112)</f>
        <v>0</v>
      </c>
      <c r="AG112" s="1321">
        <f>IF(ISERROR(VLOOKUP(VLOOKUP($A112, 'E4 TB Allocation Details'!$A$18:$L$214, MATCH("Customer ID", 'E4 TB Allocation Details'!$A$18:$L$18, 0),FALSE), 'E2 Allocators'!$B$15:$W$361, MATCH('O5 Details by Class &amp; Accounts'!AG$18, 'E2 Allocators'!$B$15:$W$15, 0),FALSE)*$G112), 0, VLOOKUP(VLOOKUP($A112, 'E4 TB Allocation Details'!$A$18:$L$214, MATCH("Customer ID", 'E4 TB Allocation Details'!$A$18:$L$18, 0),FALSE), 'E2 Allocators'!$B$15:$W$361, MATCH('O5 Details by Class &amp; Accounts'!AG$18, 'E2 Allocators'!$B$15:$W$15, 0),FALSE)*$G112)</f>
        <v>0</v>
      </c>
      <c r="AH112" s="1321">
        <f>IF(ISERROR(VLOOKUP(VLOOKUP($A112, 'E4 TB Allocation Details'!$A$18:$L$214, MATCH("Customer ID", 'E4 TB Allocation Details'!$A$18:$L$18, 0),FALSE), 'E2 Allocators'!$B$15:$W$361, MATCH('O5 Details by Class &amp; Accounts'!AH$18, 'E2 Allocators'!$B$15:$W$15, 0),FALSE)*$G112), 0, VLOOKUP(VLOOKUP($A112, 'E4 TB Allocation Details'!$A$18:$L$214, MATCH("Customer ID", 'E4 TB Allocation Details'!$A$18:$L$18, 0),FALSE), 'E2 Allocators'!$B$15:$W$361, MATCH('O5 Details by Class &amp; Accounts'!AH$18, 'E2 Allocators'!$B$15:$W$15, 0),FALSE)*$G112)</f>
        <v>0</v>
      </c>
      <c r="AI112" s="1321">
        <f>IF(ISERROR(VLOOKUP(VLOOKUP($A112, 'E4 TB Allocation Details'!$A$18:$L$214, MATCH("Customer ID", 'E4 TB Allocation Details'!$A$18:$L$18, 0),FALSE), 'E2 Allocators'!$B$15:$W$361, MATCH('O5 Details by Class &amp; Accounts'!AI$18, 'E2 Allocators'!$B$15:$W$15, 0),FALSE)*$G112), 0, VLOOKUP(VLOOKUP($A112, 'E4 TB Allocation Details'!$A$18:$L$214, MATCH("Customer ID", 'E4 TB Allocation Details'!$A$18:$L$18, 0),FALSE), 'E2 Allocators'!$B$15:$W$361, MATCH('O5 Details by Class &amp; Accounts'!AI$18, 'E2 Allocators'!$B$15:$W$15, 0),FALSE)*$G112)</f>
        <v>0</v>
      </c>
      <c r="AJ112" s="1321">
        <f>IF(ISERROR(VLOOKUP(VLOOKUP($A112, 'E4 TB Allocation Details'!$A$18:$L$214, MATCH("Customer ID", 'E4 TB Allocation Details'!$A$18:$L$18, 0),FALSE), 'E2 Allocators'!$B$15:$W$361, MATCH('O5 Details by Class &amp; Accounts'!AJ$18, 'E2 Allocators'!$B$15:$W$15, 0),FALSE)*$G112), 0, VLOOKUP(VLOOKUP($A112, 'E4 TB Allocation Details'!$A$18:$L$214, MATCH("Customer ID", 'E4 TB Allocation Details'!$A$18:$L$18, 0),FALSE), 'E2 Allocators'!$B$15:$W$361, MATCH('O5 Details by Class &amp; Accounts'!AJ$18, 'E2 Allocators'!$B$15:$W$15, 0),FALSE)*$G112)</f>
        <v>0</v>
      </c>
      <c r="AK112" s="1321">
        <f>IF(ISERROR(VLOOKUP(VLOOKUP($A112, 'E4 TB Allocation Details'!$A$18:$L$214, MATCH("Customer ID", 'E4 TB Allocation Details'!$A$18:$L$18, 0),FALSE), 'E2 Allocators'!$B$15:$W$361, MATCH('O5 Details by Class &amp; Accounts'!AK$18, 'E2 Allocators'!$B$15:$W$15, 0),FALSE)*$G112), 0, VLOOKUP(VLOOKUP($A112, 'E4 TB Allocation Details'!$A$18:$L$214, MATCH("Customer ID", 'E4 TB Allocation Details'!$A$18:$L$18, 0),FALSE), 'E2 Allocators'!$B$15:$W$361, MATCH('O5 Details by Class &amp; Accounts'!AK$18, 'E2 Allocators'!$B$15:$W$15, 0),FALSE)*$G112)</f>
        <v>0</v>
      </c>
      <c r="AL112" s="1321">
        <f>IF(ISERROR(VLOOKUP(VLOOKUP($A112, 'E4 TB Allocation Details'!$A$18:$L$214, MATCH("Customer ID", 'E4 TB Allocation Details'!$A$18:$L$18, 0),FALSE), 'E2 Allocators'!$B$15:$W$361, MATCH('O5 Details by Class &amp; Accounts'!AL$18, 'E2 Allocators'!$B$15:$W$15, 0),FALSE)*$G112), 0, VLOOKUP(VLOOKUP($A112, 'E4 TB Allocation Details'!$A$18:$L$214, MATCH("Customer ID", 'E4 TB Allocation Details'!$A$18:$L$18, 0),FALSE), 'E2 Allocators'!$B$15:$W$361, MATCH('O5 Details by Class &amp; Accounts'!AL$18, 'E2 Allocators'!$B$15:$W$15, 0),FALSE)*$G112)</f>
        <v>0</v>
      </c>
      <c r="AM112" s="1321">
        <f>IF(ISERROR(VLOOKUP(VLOOKUP($A112, 'E4 TB Allocation Details'!$A$18:$L$214, MATCH("Customer ID", 'E4 TB Allocation Details'!$A$18:$L$18, 0),FALSE), 'E2 Allocators'!$B$15:$W$361, MATCH('O5 Details by Class &amp; Accounts'!AM$18, 'E2 Allocators'!$B$15:$W$15, 0),FALSE)*$G112), 0, VLOOKUP(VLOOKUP($A112, 'E4 TB Allocation Details'!$A$18:$L$214, MATCH("Customer ID", 'E4 TB Allocation Details'!$A$18:$L$18, 0),FALSE), 'E2 Allocators'!$B$15:$W$361, MATCH('O5 Details by Class &amp; Accounts'!AM$18, 'E2 Allocators'!$B$15:$W$15, 0),FALSE)*$G112)</f>
        <v>0</v>
      </c>
      <c r="AN112" s="1321">
        <f>IF(ISERROR(VLOOKUP(VLOOKUP($A112, 'E4 TB Allocation Details'!$A$18:$L$214, MATCH("Customer ID", 'E4 TB Allocation Details'!$A$18:$L$18, 0),FALSE), 'E2 Allocators'!$B$15:$W$361, MATCH('O5 Details by Class &amp; Accounts'!AN$18, 'E2 Allocators'!$B$15:$W$15, 0),FALSE)*$G112), 0, VLOOKUP(VLOOKUP($A112, 'E4 TB Allocation Details'!$A$18:$L$214, MATCH("Customer ID", 'E4 TB Allocation Details'!$A$18:$L$18, 0),FALSE), 'E2 Allocators'!$B$15:$W$361, MATCH('O5 Details by Class &amp; Accounts'!AN$18, 'E2 Allocators'!$B$15:$W$15, 0),FALSE)*$G112)</f>
        <v>0</v>
      </c>
      <c r="AO112" s="1321">
        <f>IF(ISERROR(VLOOKUP(VLOOKUP($A112, 'E4 TB Allocation Details'!$A$18:$L$214, MATCH("Customer ID", 'E4 TB Allocation Details'!$A$18:$L$18, 0),FALSE), 'E2 Allocators'!$B$15:$W$361, MATCH('O5 Details by Class &amp; Accounts'!AO$18, 'E2 Allocators'!$B$15:$W$15, 0),FALSE)*$G112), 0, VLOOKUP(VLOOKUP($A112, 'E4 TB Allocation Details'!$A$18:$L$214, MATCH("Customer ID", 'E4 TB Allocation Details'!$A$18:$L$18, 0),FALSE), 'E2 Allocators'!$B$15:$W$361, MATCH('O5 Details by Class &amp; Accounts'!AO$18, 'E2 Allocators'!$B$15:$W$15, 0),FALSE)*$G112)</f>
        <v>0</v>
      </c>
      <c r="AP112" s="1321">
        <f>IF(ISERROR(VLOOKUP(VLOOKUP($A112, 'E4 TB Allocation Details'!$A$18:$L$214, MATCH("Customer ID", 'E4 TB Allocation Details'!$A$18:$L$18, 0),FALSE), 'E2 Allocators'!$B$15:$W$361, MATCH('O5 Details by Class &amp; Accounts'!AP$18, 'E2 Allocators'!$B$15:$W$15, 0),FALSE)*$G112), 0, VLOOKUP(VLOOKUP($A112, 'E4 TB Allocation Details'!$A$18:$L$214, MATCH("Customer ID", 'E4 TB Allocation Details'!$A$18:$L$18, 0),FALSE), 'E2 Allocators'!$B$15:$W$361, MATCH('O5 Details by Class &amp; Accounts'!AP$18, 'E2 Allocators'!$B$15:$W$15, 0),FALSE)*$G112)</f>
        <v>0</v>
      </c>
      <c r="AQ112" s="1321">
        <f>IF(ISERROR(VLOOKUP(VLOOKUP($A112, 'E4 TB Allocation Details'!$A$18:$L$214, MATCH("Customer ID", 'E4 TB Allocation Details'!$A$18:$L$18, 0),FALSE), 'E2 Allocators'!$B$15:$W$361, MATCH('O5 Details by Class &amp; Accounts'!AQ$18, 'E2 Allocators'!$B$15:$W$15, 0),FALSE)*$G112), 0, VLOOKUP(VLOOKUP($A112, 'E4 TB Allocation Details'!$A$18:$L$214, MATCH("Customer ID", 'E4 TB Allocation Details'!$A$18:$L$18, 0),FALSE), 'E2 Allocators'!$B$15:$W$361, MATCH('O5 Details by Class &amp; Accounts'!AQ$18, 'E2 Allocators'!$B$15:$W$15, 0),FALSE)*$G112)</f>
        <v>0</v>
      </c>
      <c r="AR112" s="1321">
        <f>IF(ISERROR(VLOOKUP(VLOOKUP($A112, 'E4 TB Allocation Details'!$A$18:$L$214, MATCH("Customer ID", 'E4 TB Allocation Details'!$A$18:$L$18, 0),FALSE), 'E2 Allocators'!$B$15:$W$361, MATCH('O5 Details by Class &amp; Accounts'!AR$18, 'E2 Allocators'!$B$15:$W$15, 0),FALSE)*$G112), 0, VLOOKUP(VLOOKUP($A112, 'E4 TB Allocation Details'!$A$18:$L$214, MATCH("Customer ID", 'E4 TB Allocation Details'!$A$18:$L$18, 0),FALSE), 'E2 Allocators'!$B$15:$W$361, MATCH('O5 Details by Class &amp; Accounts'!AR$18, 'E2 Allocators'!$B$15:$W$15, 0),FALSE)*$G112)</f>
        <v>0</v>
      </c>
      <c r="AS112" s="1321">
        <f>IF(ISERROR(VLOOKUP(VLOOKUP($A112, 'E4 TB Allocation Details'!$A$18:$L$214, MATCH("Customer ID", 'E4 TB Allocation Details'!$A$18:$L$18, 0),FALSE), 'E2 Allocators'!$B$15:$W$361, MATCH('O5 Details by Class &amp; Accounts'!AS$18, 'E2 Allocators'!$B$15:$W$15, 0),FALSE)*$G112), 0, VLOOKUP(VLOOKUP($A112, 'E4 TB Allocation Details'!$A$18:$L$214, MATCH("Customer ID", 'E4 TB Allocation Details'!$A$18:$L$18, 0),FALSE), 'E2 Allocators'!$B$15:$W$361, MATCH('O5 Details by Class &amp; Accounts'!AS$18, 'E2 Allocators'!$B$15:$W$15, 0),FALSE)*$G112)</f>
        <v>0</v>
      </c>
      <c r="AT112" s="1321">
        <f>IF(ISERROR(VLOOKUP(VLOOKUP($A112, 'E4 TB Allocation Details'!$A$18:$L$214, MATCH("Customer ID", 'E4 TB Allocation Details'!$A$18:$L$18, 0),FALSE), 'E2 Allocators'!$B$15:$W$361, MATCH('O5 Details by Class &amp; Accounts'!AT$18, 'E2 Allocators'!$B$15:$W$15, 0),FALSE)*$G112), 0, VLOOKUP(VLOOKUP($A112, 'E4 TB Allocation Details'!$A$18:$L$214, MATCH("Customer ID", 'E4 TB Allocation Details'!$A$18:$L$18, 0),FALSE), 'E2 Allocators'!$B$15:$W$361, MATCH('O5 Details by Class &amp; Accounts'!AT$18, 'E2 Allocators'!$B$15:$W$15, 0),FALSE)*$G112)</f>
        <v>0</v>
      </c>
      <c r="AU112" s="1321">
        <f>IF(ISERROR(VLOOKUP(VLOOKUP($A112, 'E4 TB Allocation Details'!$A$18:$L$214, MATCH("Customer ID", 'E4 TB Allocation Details'!$A$18:$L$18, 0),FALSE), 'E2 Allocators'!$B$15:$W$361, MATCH('O5 Details by Class &amp; Accounts'!AU$18, 'E2 Allocators'!$B$15:$W$15, 0),FALSE)*$G112), 0, VLOOKUP(VLOOKUP($A112, 'E4 TB Allocation Details'!$A$18:$L$214, MATCH("Customer ID", 'E4 TB Allocation Details'!$A$18:$L$18, 0),FALSE), 'E2 Allocators'!$B$15:$W$361, MATCH('O5 Details by Class &amp; Accounts'!AU$18, 'E2 Allocators'!$B$15:$W$15, 0),FALSE)*$G112)</f>
        <v>0</v>
      </c>
      <c r="AV112" s="1321">
        <f>IF(ISERROR(VLOOKUP(VLOOKUP($A112, 'E4 TB Allocation Details'!$A$18:$L$214, MATCH("Customer ID", 'E4 TB Allocation Details'!$A$18:$L$18, 0),FALSE), 'E2 Allocators'!$B$15:$W$361, MATCH('O5 Details by Class &amp; Accounts'!AV$18, 'E2 Allocators'!$B$15:$W$15, 0),FALSE)*$G112), 0, VLOOKUP(VLOOKUP($A112, 'E4 TB Allocation Details'!$A$18:$L$214, MATCH("Customer ID", 'E4 TB Allocation Details'!$A$18:$L$18, 0),FALSE), 'E2 Allocators'!$B$15:$W$361, MATCH('O5 Details by Class &amp; Accounts'!AV$18, 'E2 Allocators'!$B$15:$W$15, 0),FALSE)*$G112)</f>
        <v>0</v>
      </c>
      <c r="AW112" s="1321">
        <f>IF(ISERROR(VLOOKUP(VLOOKUP($A112, 'E4 TB Allocation Details'!$A$18:$L$214, MATCH("Customer ID", 'E4 TB Allocation Details'!$A$18:$L$18, 0),FALSE), 'E2 Allocators'!$B$15:$W$361, MATCH('O5 Details by Class &amp; Accounts'!AW$18, 'E2 Allocators'!$B$15:$W$15, 0),FALSE)*$G112), 0, VLOOKUP(VLOOKUP($A112, 'E4 TB Allocation Details'!$A$18:$L$214, MATCH("Customer ID", 'E4 TB Allocation Details'!$A$18:$L$18, 0),FALSE), 'E2 Allocators'!$B$15:$W$361, MATCH('O5 Details by Class &amp; Accounts'!AW$18, 'E2 Allocators'!$B$15:$W$15, 0),FALSE)*$G112)</f>
        <v>0</v>
      </c>
      <c r="AX112" s="1321">
        <f t="shared" si="22"/>
        <v>0</v>
      </c>
      <c r="AY112" s="1321">
        <f>IF(ISERROR(VLOOKUP(VLOOKUP($A112, 'E4 TB Allocation Details'!$A$18:$L$214, MATCH("Misc ID", 'E4 TB Allocation Details'!$A$18:$L$18, 0),FALSE), 'E2 Allocators'!$B$15:$W$361, MATCH('O5 Details by Class &amp; Accounts'!AY$18, 'E2 Allocators'!$B$15:$W$15, 0),FALSE)*$E112), 0, VLOOKUP(VLOOKUP($A112, 'E4 TB Allocation Details'!$A$18:$L$214, MATCH("Misc ID", 'E4 TB Allocation Details'!$A$18:$L$18, 0),FALSE), 'E2 Allocators'!$B$15:$W$361, MATCH('O5 Details by Class &amp; Accounts'!AY$18, 'E2 Allocators'!$B$15:$W$15, 0),FALSE)*$E112)</f>
        <v>0</v>
      </c>
      <c r="AZ112" s="1321">
        <f>IF(ISERROR(VLOOKUP(VLOOKUP($A112, 'E4 TB Allocation Details'!$A$18:$L$214, MATCH("Misc ID", 'E4 TB Allocation Details'!$A$18:$L$18, 0),FALSE), 'E2 Allocators'!$B$15:$W$361, MATCH('O5 Details by Class &amp; Accounts'!AZ$18, 'E2 Allocators'!$B$15:$W$15, 0),FALSE)*$E112), 0, VLOOKUP(VLOOKUP($A112, 'E4 TB Allocation Details'!$A$18:$L$214, MATCH("Misc ID", 'E4 TB Allocation Details'!$A$18:$L$18, 0),FALSE), 'E2 Allocators'!$B$15:$W$361, MATCH('O5 Details by Class &amp; Accounts'!AZ$18, 'E2 Allocators'!$B$15:$W$15, 0),FALSE)*$E112)</f>
        <v>0</v>
      </c>
      <c r="BA112" s="1321">
        <f>IF(ISERROR(VLOOKUP(VLOOKUP($A112, 'E4 TB Allocation Details'!$A$18:$L$214, MATCH("Misc ID", 'E4 TB Allocation Details'!$A$18:$L$18, 0),FALSE), 'E2 Allocators'!$B$15:$W$361, MATCH('O5 Details by Class &amp; Accounts'!BA$18, 'E2 Allocators'!$B$15:$W$15, 0),FALSE)*$E112), 0, VLOOKUP(VLOOKUP($A112, 'E4 TB Allocation Details'!$A$18:$L$214, MATCH("Misc ID", 'E4 TB Allocation Details'!$A$18:$L$18, 0),FALSE), 'E2 Allocators'!$B$15:$W$361, MATCH('O5 Details by Class &amp; Accounts'!BA$18, 'E2 Allocators'!$B$15:$W$15, 0),FALSE)*$E112)</f>
        <v>0</v>
      </c>
      <c r="BB112" s="1321">
        <f>IF(ISERROR(VLOOKUP(VLOOKUP($A112, 'E4 TB Allocation Details'!$A$18:$L$214, MATCH("Misc ID", 'E4 TB Allocation Details'!$A$18:$L$18, 0),FALSE), 'E2 Allocators'!$B$15:$W$361, MATCH('O5 Details by Class &amp; Accounts'!BB$18, 'E2 Allocators'!$B$15:$W$15, 0),FALSE)*$E112), 0, VLOOKUP(VLOOKUP($A112, 'E4 TB Allocation Details'!$A$18:$L$214, MATCH("Misc ID", 'E4 TB Allocation Details'!$A$18:$L$18, 0),FALSE), 'E2 Allocators'!$B$15:$W$361, MATCH('O5 Details by Class &amp; Accounts'!BB$18, 'E2 Allocators'!$B$15:$W$15, 0),FALSE)*$E112)</f>
        <v>0</v>
      </c>
      <c r="BC112" s="1321">
        <f>IF(ISERROR(VLOOKUP(VLOOKUP($A112, 'E4 TB Allocation Details'!$A$18:$L$214, MATCH("Misc ID", 'E4 TB Allocation Details'!$A$18:$L$18, 0),FALSE), 'E2 Allocators'!$B$15:$W$361, MATCH('O5 Details by Class &amp; Accounts'!BC$18, 'E2 Allocators'!$B$15:$W$15, 0),FALSE)*$E112), 0, VLOOKUP(VLOOKUP($A112, 'E4 TB Allocation Details'!$A$18:$L$214, MATCH("Misc ID", 'E4 TB Allocation Details'!$A$18:$L$18, 0),FALSE), 'E2 Allocators'!$B$15:$W$361, MATCH('O5 Details by Class &amp; Accounts'!BC$18, 'E2 Allocators'!$B$15:$W$15, 0),FALSE)*$E112)</f>
        <v>0</v>
      </c>
      <c r="BD112" s="1321">
        <f>IF(ISERROR(VLOOKUP(VLOOKUP($A112, 'E4 TB Allocation Details'!$A$18:$L$214, MATCH("Misc ID", 'E4 TB Allocation Details'!$A$18:$L$18, 0),FALSE), 'E2 Allocators'!$B$15:$W$361, MATCH('O5 Details by Class &amp; Accounts'!BD$18, 'E2 Allocators'!$B$15:$W$15, 0),FALSE)*$E112), 0, VLOOKUP(VLOOKUP($A112, 'E4 TB Allocation Details'!$A$18:$L$214, MATCH("Misc ID", 'E4 TB Allocation Details'!$A$18:$L$18, 0),FALSE), 'E2 Allocators'!$B$15:$W$361, MATCH('O5 Details by Class &amp; Accounts'!BD$18, 'E2 Allocators'!$B$15:$W$15, 0),FALSE)*$E112)</f>
        <v>0</v>
      </c>
      <c r="BE112" s="1321">
        <f>IF(ISERROR(VLOOKUP(VLOOKUP($A112, 'E4 TB Allocation Details'!$A$18:$L$214, MATCH("Misc ID", 'E4 TB Allocation Details'!$A$18:$L$18, 0),FALSE), 'E2 Allocators'!$B$15:$W$361, MATCH('O5 Details by Class &amp; Accounts'!BE$18, 'E2 Allocators'!$B$15:$W$15, 0),FALSE)*$E112), 0, VLOOKUP(VLOOKUP($A112, 'E4 TB Allocation Details'!$A$18:$L$214, MATCH("Misc ID", 'E4 TB Allocation Details'!$A$18:$L$18, 0),FALSE), 'E2 Allocators'!$B$15:$W$361, MATCH('O5 Details by Class &amp; Accounts'!BE$18, 'E2 Allocators'!$B$15:$W$15, 0),FALSE)*$E112)</f>
        <v>0</v>
      </c>
      <c r="BF112" s="1321">
        <f>IF(ISERROR(VLOOKUP(VLOOKUP($A112, 'E4 TB Allocation Details'!$A$18:$L$214, MATCH("Misc ID", 'E4 TB Allocation Details'!$A$18:$L$18, 0),FALSE), 'E2 Allocators'!$B$15:$W$361, MATCH('O5 Details by Class &amp; Accounts'!BF$18, 'E2 Allocators'!$B$15:$W$15, 0),FALSE)*$E112), 0, VLOOKUP(VLOOKUP($A112, 'E4 TB Allocation Details'!$A$18:$L$214, MATCH("Misc ID", 'E4 TB Allocation Details'!$A$18:$L$18, 0),FALSE), 'E2 Allocators'!$B$15:$W$361, MATCH('O5 Details by Class &amp; Accounts'!BF$18, 'E2 Allocators'!$B$15:$W$15, 0),FALSE)*$E112)</f>
        <v>0</v>
      </c>
      <c r="BG112" s="1321">
        <f>IF(ISERROR(VLOOKUP(VLOOKUP($A112, 'E4 TB Allocation Details'!$A$18:$L$214, MATCH("Misc ID", 'E4 TB Allocation Details'!$A$18:$L$18, 0),FALSE), 'E2 Allocators'!$B$15:$W$361, MATCH('O5 Details by Class &amp; Accounts'!BG$18, 'E2 Allocators'!$B$15:$W$15, 0),FALSE)*$E112), 0, VLOOKUP(VLOOKUP($A112, 'E4 TB Allocation Details'!$A$18:$L$214, MATCH("Misc ID", 'E4 TB Allocation Details'!$A$18:$L$18, 0),FALSE), 'E2 Allocators'!$B$15:$W$361, MATCH('O5 Details by Class &amp; Accounts'!BG$18, 'E2 Allocators'!$B$15:$W$15, 0),FALSE)*$E112)</f>
        <v>0</v>
      </c>
      <c r="BH112" s="1321">
        <f>IF(ISERROR(VLOOKUP(VLOOKUP($A112, 'E4 TB Allocation Details'!$A$18:$L$214, MATCH("Misc ID", 'E4 TB Allocation Details'!$A$18:$L$18, 0),FALSE), 'E2 Allocators'!$B$15:$W$361, MATCH('O5 Details by Class &amp; Accounts'!BH$18, 'E2 Allocators'!$B$15:$W$15, 0),FALSE)*$E112), 0, VLOOKUP(VLOOKUP($A112, 'E4 TB Allocation Details'!$A$18:$L$214, MATCH("Misc ID", 'E4 TB Allocation Details'!$A$18:$L$18, 0),FALSE), 'E2 Allocators'!$B$15:$W$361, MATCH('O5 Details by Class &amp; Accounts'!BH$18, 'E2 Allocators'!$B$15:$W$15, 0),FALSE)*$E112)</f>
        <v>0</v>
      </c>
      <c r="BI112" s="1321">
        <f>IF(ISERROR(VLOOKUP(VLOOKUP($A112, 'E4 TB Allocation Details'!$A$18:$L$214, MATCH("Misc ID", 'E4 TB Allocation Details'!$A$18:$L$18, 0),FALSE), 'E2 Allocators'!$B$15:$W$361, MATCH('O5 Details by Class &amp; Accounts'!BI$18, 'E2 Allocators'!$B$15:$W$15, 0),FALSE)*$E112), 0, VLOOKUP(VLOOKUP($A112, 'E4 TB Allocation Details'!$A$18:$L$214, MATCH("Misc ID", 'E4 TB Allocation Details'!$A$18:$L$18, 0),FALSE), 'E2 Allocators'!$B$15:$W$361, MATCH('O5 Details by Class &amp; Accounts'!BI$18, 'E2 Allocators'!$B$15:$W$15, 0),FALSE)*$E112)</f>
        <v>0</v>
      </c>
      <c r="BJ112" s="1321">
        <f>IF(ISERROR(VLOOKUP(VLOOKUP($A112, 'E4 TB Allocation Details'!$A$18:$L$214, MATCH("Misc ID", 'E4 TB Allocation Details'!$A$18:$L$18, 0),FALSE), 'E2 Allocators'!$B$15:$W$361, MATCH('O5 Details by Class &amp; Accounts'!BJ$18, 'E2 Allocators'!$B$15:$W$15, 0),FALSE)*$E112), 0, VLOOKUP(VLOOKUP($A112, 'E4 TB Allocation Details'!$A$18:$L$214, MATCH("Misc ID", 'E4 TB Allocation Details'!$A$18:$L$18, 0),FALSE), 'E2 Allocators'!$B$15:$W$361, MATCH('O5 Details by Class &amp; Accounts'!BJ$18, 'E2 Allocators'!$B$15:$W$15, 0),FALSE)*$E112)</f>
        <v>0</v>
      </c>
      <c r="BK112" s="1321">
        <f>IF(ISERROR(VLOOKUP(VLOOKUP($A112, 'E4 TB Allocation Details'!$A$18:$L$214, MATCH("Misc ID", 'E4 TB Allocation Details'!$A$18:$L$18, 0),FALSE), 'E2 Allocators'!$B$15:$W$361, MATCH('O5 Details by Class &amp; Accounts'!BK$18, 'E2 Allocators'!$B$15:$W$15, 0),FALSE)*$E112), 0, VLOOKUP(VLOOKUP($A112, 'E4 TB Allocation Details'!$A$18:$L$214, MATCH("Misc ID", 'E4 TB Allocation Details'!$A$18:$L$18, 0),FALSE), 'E2 Allocators'!$B$15:$W$361, MATCH('O5 Details by Class &amp; Accounts'!BK$18, 'E2 Allocators'!$B$15:$W$15, 0),FALSE)*$E112)</f>
        <v>0</v>
      </c>
      <c r="BL112" s="1321">
        <f>IF(ISERROR(VLOOKUP(VLOOKUP($A112, 'E4 TB Allocation Details'!$A$18:$L$214, MATCH("Misc ID", 'E4 TB Allocation Details'!$A$18:$L$18, 0),FALSE), 'E2 Allocators'!$B$15:$W$361, MATCH('O5 Details by Class &amp; Accounts'!BL$18, 'E2 Allocators'!$B$15:$W$15, 0),FALSE)*$E112), 0, VLOOKUP(VLOOKUP($A112, 'E4 TB Allocation Details'!$A$18:$L$214, MATCH("Misc ID", 'E4 TB Allocation Details'!$A$18:$L$18, 0),FALSE), 'E2 Allocators'!$B$15:$W$361, MATCH('O5 Details by Class &amp; Accounts'!BL$18, 'E2 Allocators'!$B$15:$W$15, 0),FALSE)*$E112)</f>
        <v>0</v>
      </c>
      <c r="BM112" s="1321">
        <f>IF(ISERROR(VLOOKUP(VLOOKUP($A112, 'E4 TB Allocation Details'!$A$18:$L$214, MATCH("Misc ID", 'E4 TB Allocation Details'!$A$18:$L$18, 0),FALSE), 'E2 Allocators'!$B$15:$W$361, MATCH('O5 Details by Class &amp; Accounts'!BM$18, 'E2 Allocators'!$B$15:$W$15, 0),FALSE)*$E112), 0, VLOOKUP(VLOOKUP($A112, 'E4 TB Allocation Details'!$A$18:$L$214, MATCH("Misc ID", 'E4 TB Allocation Details'!$A$18:$L$18, 0),FALSE), 'E2 Allocators'!$B$15:$W$361, MATCH('O5 Details by Class &amp; Accounts'!BM$18, 'E2 Allocators'!$B$15:$W$15, 0),FALSE)*$E112)</f>
        <v>0</v>
      </c>
      <c r="BN112" s="1321">
        <f>IF(ISERROR(VLOOKUP(VLOOKUP($A112, 'E4 TB Allocation Details'!$A$18:$L$214, MATCH("Misc ID", 'E4 TB Allocation Details'!$A$18:$L$18, 0),FALSE), 'E2 Allocators'!$B$15:$W$361, MATCH('O5 Details by Class &amp; Accounts'!BN$18, 'E2 Allocators'!$B$15:$W$15, 0),FALSE)*$E112), 0, VLOOKUP(VLOOKUP($A112, 'E4 TB Allocation Details'!$A$18:$L$214, MATCH("Misc ID", 'E4 TB Allocation Details'!$A$18:$L$18, 0),FALSE), 'E2 Allocators'!$B$15:$W$361, MATCH('O5 Details by Class &amp; Accounts'!BN$18, 'E2 Allocators'!$B$15:$W$15, 0),FALSE)*$E112)</f>
        <v>0</v>
      </c>
      <c r="BO112" s="1321">
        <f>IF(ISERROR(VLOOKUP(VLOOKUP($A112, 'E4 TB Allocation Details'!$A$18:$L$214, MATCH("Misc ID", 'E4 TB Allocation Details'!$A$18:$L$18, 0),FALSE), 'E2 Allocators'!$B$15:$W$361, MATCH('O5 Details by Class &amp; Accounts'!BO$18, 'E2 Allocators'!$B$15:$W$15, 0),FALSE)*$E112), 0, VLOOKUP(VLOOKUP($A112, 'E4 TB Allocation Details'!$A$18:$L$214, MATCH("Misc ID", 'E4 TB Allocation Details'!$A$18:$L$18, 0),FALSE), 'E2 Allocators'!$B$15:$W$361, MATCH('O5 Details by Class &amp; Accounts'!BO$18, 'E2 Allocators'!$B$15:$W$15, 0),FALSE)*$E112)</f>
        <v>0</v>
      </c>
      <c r="BP112" s="1321">
        <f>IF(ISERROR(VLOOKUP(VLOOKUP($A112, 'E4 TB Allocation Details'!$A$18:$L$214, MATCH("Misc ID", 'E4 TB Allocation Details'!$A$18:$L$18, 0),FALSE), 'E2 Allocators'!$B$15:$W$361, MATCH('O5 Details by Class &amp; Accounts'!BP$18, 'E2 Allocators'!$B$15:$W$15, 0),FALSE)*$E112), 0, VLOOKUP(VLOOKUP($A112, 'E4 TB Allocation Details'!$A$18:$L$214, MATCH("Misc ID", 'E4 TB Allocation Details'!$A$18:$L$18, 0),FALSE), 'E2 Allocators'!$B$15:$W$361, MATCH('O5 Details by Class &amp; Accounts'!BP$18, 'E2 Allocators'!$B$15:$W$15, 0),FALSE)*$E112)</f>
        <v>0</v>
      </c>
      <c r="BQ112" s="1321">
        <f>IF(ISERROR(VLOOKUP(VLOOKUP($A112, 'E4 TB Allocation Details'!$A$18:$L$214, MATCH("Misc ID", 'E4 TB Allocation Details'!$A$18:$L$18, 0),FALSE), 'E2 Allocators'!$B$15:$W$361, MATCH('O5 Details by Class &amp; Accounts'!BQ$18, 'E2 Allocators'!$B$15:$W$15, 0),FALSE)*$E112), 0, VLOOKUP(VLOOKUP($A112, 'E4 TB Allocation Details'!$A$18:$L$214, MATCH("Misc ID", 'E4 TB Allocation Details'!$A$18:$L$18, 0),FALSE), 'E2 Allocators'!$B$15:$W$361, MATCH('O5 Details by Class &amp; Accounts'!BQ$18, 'E2 Allocators'!$B$15:$W$15, 0),FALSE)*$E112)</f>
        <v>0</v>
      </c>
      <c r="BR112" s="1321">
        <f>IF(ISERROR(VLOOKUP(VLOOKUP($A112, 'E4 TB Allocation Details'!$A$18:$L$214, MATCH("Misc ID", 'E4 TB Allocation Details'!$A$18:$L$18, 0),FALSE), 'E2 Allocators'!$B$15:$W$361, MATCH('O5 Details by Class &amp; Accounts'!BR$18, 'E2 Allocators'!$B$15:$W$15, 0),FALSE)*$E112), 0, VLOOKUP(VLOOKUP($A112, 'E4 TB Allocation Details'!$A$18:$L$214, MATCH("Misc ID", 'E4 TB Allocation Details'!$A$18:$L$18, 0),FALSE), 'E2 Allocators'!$B$15:$W$361, MATCH('O5 Details by Class &amp; Accounts'!BR$18, 'E2 Allocators'!$B$15:$W$15, 0),FALSE)*$E112)</f>
        <v>0</v>
      </c>
      <c r="BS112" s="1321">
        <f t="shared" si="23"/>
        <v>0</v>
      </c>
      <c r="BT112" s="1321">
        <f>IF(ISERROR(VLOOKUP(VLOOKUP($A112, 'E4 TB Allocation Details'!$A$18:$L$214, MATCH("A &amp; G ID", 'E4 TB Allocation Details'!$A$18:$L$18, 0),FALSE), 'E2 Allocators'!$B$15:$W$361, MATCH('O5 Details by Class &amp; Accounts'!BT$18, 'E2 Allocators'!$B$15:$W$15, 0),FALSE)*$E112), 0, VLOOKUP(VLOOKUP($A112, 'E4 TB Allocation Details'!$A$18:$L$214, MATCH("A &amp; G ID", 'E4 TB Allocation Details'!$A$18:$L$18, 0),FALSE), 'E2 Allocators'!$B$15:$W$361, MATCH('O5 Details by Class &amp; Accounts'!BT$18, 'E2 Allocators'!$B$15:$W$15, 0),FALSE)*$E112)</f>
        <v>0</v>
      </c>
      <c r="BU112" s="1321">
        <f>IF(ISERROR(VLOOKUP(VLOOKUP($A112, 'E4 TB Allocation Details'!$A$18:$L$214, MATCH("A &amp; G ID", 'E4 TB Allocation Details'!$A$18:$L$18, 0),FALSE), 'E2 Allocators'!$B$15:$W$361, MATCH('O5 Details by Class &amp; Accounts'!BU$18, 'E2 Allocators'!$B$15:$W$15, 0),FALSE)*$E112), 0, VLOOKUP(VLOOKUP($A112, 'E4 TB Allocation Details'!$A$18:$L$214, MATCH("A &amp; G ID", 'E4 TB Allocation Details'!$A$18:$L$18, 0),FALSE), 'E2 Allocators'!$B$15:$W$361, MATCH('O5 Details by Class &amp; Accounts'!BU$18, 'E2 Allocators'!$B$15:$W$15, 0),FALSE)*$E112)</f>
        <v>0</v>
      </c>
      <c r="BV112" s="1321">
        <f>IF(ISERROR(VLOOKUP(VLOOKUP($A112, 'E4 TB Allocation Details'!$A$18:$L$214, MATCH("A &amp; G ID", 'E4 TB Allocation Details'!$A$18:$L$18, 0),FALSE), 'E2 Allocators'!$B$15:$W$361, MATCH('O5 Details by Class &amp; Accounts'!BV$18, 'E2 Allocators'!$B$15:$W$15, 0),FALSE)*$E112), 0, VLOOKUP(VLOOKUP($A112, 'E4 TB Allocation Details'!$A$18:$L$214, MATCH("A &amp; G ID", 'E4 TB Allocation Details'!$A$18:$L$18, 0),FALSE), 'E2 Allocators'!$B$15:$W$361, MATCH('O5 Details by Class &amp; Accounts'!BV$18, 'E2 Allocators'!$B$15:$W$15, 0),FALSE)*$E112)</f>
        <v>0</v>
      </c>
      <c r="BW112" s="1321">
        <f>IF(ISERROR(VLOOKUP(VLOOKUP($A112, 'E4 TB Allocation Details'!$A$18:$L$214, MATCH("A &amp; G ID", 'E4 TB Allocation Details'!$A$18:$L$18, 0),FALSE), 'E2 Allocators'!$B$15:$W$361, MATCH('O5 Details by Class &amp; Accounts'!BW$18, 'E2 Allocators'!$B$15:$W$15, 0),FALSE)*$E112), 0, VLOOKUP(VLOOKUP($A112, 'E4 TB Allocation Details'!$A$18:$L$214, MATCH("A &amp; G ID", 'E4 TB Allocation Details'!$A$18:$L$18, 0),FALSE), 'E2 Allocators'!$B$15:$W$361, MATCH('O5 Details by Class &amp; Accounts'!BW$18, 'E2 Allocators'!$B$15:$W$15, 0),FALSE)*$E112)</f>
        <v>0</v>
      </c>
      <c r="BX112" s="1321">
        <f>IF(ISERROR(VLOOKUP(VLOOKUP($A112, 'E4 TB Allocation Details'!$A$18:$L$214, MATCH("A &amp; G ID", 'E4 TB Allocation Details'!$A$18:$L$18, 0),FALSE), 'E2 Allocators'!$B$15:$W$361, MATCH('O5 Details by Class &amp; Accounts'!BX$18, 'E2 Allocators'!$B$15:$W$15, 0),FALSE)*$E112), 0, VLOOKUP(VLOOKUP($A112, 'E4 TB Allocation Details'!$A$18:$L$214, MATCH("A &amp; G ID", 'E4 TB Allocation Details'!$A$18:$L$18, 0),FALSE), 'E2 Allocators'!$B$15:$W$361, MATCH('O5 Details by Class &amp; Accounts'!BX$18, 'E2 Allocators'!$B$15:$W$15, 0),FALSE)*$E112)</f>
        <v>0</v>
      </c>
      <c r="BY112" s="1321">
        <f>IF(ISERROR(VLOOKUP(VLOOKUP($A112, 'E4 TB Allocation Details'!$A$18:$L$214, MATCH("A &amp; G ID", 'E4 TB Allocation Details'!$A$18:$L$18, 0),FALSE), 'E2 Allocators'!$B$15:$W$361, MATCH('O5 Details by Class &amp; Accounts'!BY$18, 'E2 Allocators'!$B$15:$W$15, 0),FALSE)*$E112), 0, VLOOKUP(VLOOKUP($A112, 'E4 TB Allocation Details'!$A$18:$L$214, MATCH("A &amp; G ID", 'E4 TB Allocation Details'!$A$18:$L$18, 0),FALSE), 'E2 Allocators'!$B$15:$W$361, MATCH('O5 Details by Class &amp; Accounts'!BY$18, 'E2 Allocators'!$B$15:$W$15, 0),FALSE)*$E112)</f>
        <v>0</v>
      </c>
      <c r="BZ112" s="1321">
        <f>IF(ISERROR(VLOOKUP(VLOOKUP($A112, 'E4 TB Allocation Details'!$A$18:$L$214, MATCH("A &amp; G ID", 'E4 TB Allocation Details'!$A$18:$L$18, 0),FALSE), 'E2 Allocators'!$B$15:$W$361, MATCH('O5 Details by Class &amp; Accounts'!BZ$18, 'E2 Allocators'!$B$15:$W$15, 0),FALSE)*$E112), 0, VLOOKUP(VLOOKUP($A112, 'E4 TB Allocation Details'!$A$18:$L$214, MATCH("A &amp; G ID", 'E4 TB Allocation Details'!$A$18:$L$18, 0),FALSE), 'E2 Allocators'!$B$15:$W$361, MATCH('O5 Details by Class &amp; Accounts'!BZ$18, 'E2 Allocators'!$B$15:$W$15, 0),FALSE)*$E112)</f>
        <v>0</v>
      </c>
      <c r="CA112" s="1321">
        <f>IF(ISERROR(VLOOKUP(VLOOKUP($A112, 'E4 TB Allocation Details'!$A$18:$L$214, MATCH("A &amp; G ID", 'E4 TB Allocation Details'!$A$18:$L$18, 0),FALSE), 'E2 Allocators'!$B$15:$W$361, MATCH('O5 Details by Class &amp; Accounts'!CA$18, 'E2 Allocators'!$B$15:$W$15, 0),FALSE)*$E112), 0, VLOOKUP(VLOOKUP($A112, 'E4 TB Allocation Details'!$A$18:$L$214, MATCH("A &amp; G ID", 'E4 TB Allocation Details'!$A$18:$L$18, 0),FALSE), 'E2 Allocators'!$B$15:$W$361, MATCH('O5 Details by Class &amp; Accounts'!CA$18, 'E2 Allocators'!$B$15:$W$15, 0),FALSE)*$E112)</f>
        <v>0</v>
      </c>
      <c r="CB112" s="1321">
        <f>IF(ISERROR(VLOOKUP(VLOOKUP($A112, 'E4 TB Allocation Details'!$A$18:$L$214, MATCH("A &amp; G ID", 'E4 TB Allocation Details'!$A$18:$L$18, 0),FALSE), 'E2 Allocators'!$B$15:$W$361, MATCH('O5 Details by Class &amp; Accounts'!CB$18, 'E2 Allocators'!$B$15:$W$15, 0),FALSE)*$E112), 0, VLOOKUP(VLOOKUP($A112, 'E4 TB Allocation Details'!$A$18:$L$214, MATCH("A &amp; G ID", 'E4 TB Allocation Details'!$A$18:$L$18, 0),FALSE), 'E2 Allocators'!$B$15:$W$361, MATCH('O5 Details by Class &amp; Accounts'!CB$18, 'E2 Allocators'!$B$15:$W$15, 0),FALSE)*$E112)</f>
        <v>0</v>
      </c>
      <c r="CC112" s="1321">
        <f>IF(ISERROR(VLOOKUP(VLOOKUP($A112, 'E4 TB Allocation Details'!$A$18:$L$214, MATCH("A &amp; G ID", 'E4 TB Allocation Details'!$A$18:$L$18, 0),FALSE), 'E2 Allocators'!$B$15:$W$361, MATCH('O5 Details by Class &amp; Accounts'!CC$18, 'E2 Allocators'!$B$15:$W$15, 0),FALSE)*$E112), 0, VLOOKUP(VLOOKUP($A112, 'E4 TB Allocation Details'!$A$18:$L$214, MATCH("A &amp; G ID", 'E4 TB Allocation Details'!$A$18:$L$18, 0),FALSE), 'E2 Allocators'!$B$15:$W$361, MATCH('O5 Details by Class &amp; Accounts'!CC$18, 'E2 Allocators'!$B$15:$W$15, 0),FALSE)*$E112)</f>
        <v>0</v>
      </c>
      <c r="CD112" s="1321">
        <f>IF(ISERROR(VLOOKUP(VLOOKUP($A112, 'E4 TB Allocation Details'!$A$18:$L$214, MATCH("A &amp; G ID", 'E4 TB Allocation Details'!$A$18:$L$18, 0),FALSE), 'E2 Allocators'!$B$15:$W$361, MATCH('O5 Details by Class &amp; Accounts'!CD$18, 'E2 Allocators'!$B$15:$W$15, 0),FALSE)*$E112), 0, VLOOKUP(VLOOKUP($A112, 'E4 TB Allocation Details'!$A$18:$L$214, MATCH("A &amp; G ID", 'E4 TB Allocation Details'!$A$18:$L$18, 0),FALSE), 'E2 Allocators'!$B$15:$W$361, MATCH('O5 Details by Class &amp; Accounts'!CD$18, 'E2 Allocators'!$B$15:$W$15, 0),FALSE)*$E112)</f>
        <v>0</v>
      </c>
      <c r="CE112" s="1321">
        <f>IF(ISERROR(VLOOKUP(VLOOKUP($A112, 'E4 TB Allocation Details'!$A$18:$L$214, MATCH("A &amp; G ID", 'E4 TB Allocation Details'!$A$18:$L$18, 0),FALSE), 'E2 Allocators'!$B$15:$W$361, MATCH('O5 Details by Class &amp; Accounts'!CE$18, 'E2 Allocators'!$B$15:$W$15, 0),FALSE)*$E112), 0, VLOOKUP(VLOOKUP($A112, 'E4 TB Allocation Details'!$A$18:$L$214, MATCH("A &amp; G ID", 'E4 TB Allocation Details'!$A$18:$L$18, 0),FALSE), 'E2 Allocators'!$B$15:$W$361, MATCH('O5 Details by Class &amp; Accounts'!CE$18, 'E2 Allocators'!$B$15:$W$15, 0),FALSE)*$E112)</f>
        <v>0</v>
      </c>
      <c r="CF112" s="1321">
        <f>IF(ISERROR(VLOOKUP(VLOOKUP($A112, 'E4 TB Allocation Details'!$A$18:$L$214, MATCH("A &amp; G ID", 'E4 TB Allocation Details'!$A$18:$L$18, 0),FALSE), 'E2 Allocators'!$B$15:$W$361, MATCH('O5 Details by Class &amp; Accounts'!CF$18, 'E2 Allocators'!$B$15:$W$15, 0),FALSE)*$E112), 0, VLOOKUP(VLOOKUP($A112, 'E4 TB Allocation Details'!$A$18:$L$214, MATCH("A &amp; G ID", 'E4 TB Allocation Details'!$A$18:$L$18, 0),FALSE), 'E2 Allocators'!$B$15:$W$361, MATCH('O5 Details by Class &amp; Accounts'!CF$18, 'E2 Allocators'!$B$15:$W$15, 0),FALSE)*$E112)</f>
        <v>0</v>
      </c>
      <c r="CG112" s="1321">
        <f>IF(ISERROR(VLOOKUP(VLOOKUP($A112, 'E4 TB Allocation Details'!$A$18:$L$214, MATCH("A &amp; G ID", 'E4 TB Allocation Details'!$A$18:$L$18, 0),FALSE), 'E2 Allocators'!$B$15:$W$361, MATCH('O5 Details by Class &amp; Accounts'!CG$18, 'E2 Allocators'!$B$15:$W$15, 0),FALSE)*$E112), 0, VLOOKUP(VLOOKUP($A112, 'E4 TB Allocation Details'!$A$18:$L$214, MATCH("A &amp; G ID", 'E4 TB Allocation Details'!$A$18:$L$18, 0),FALSE), 'E2 Allocators'!$B$15:$W$361, MATCH('O5 Details by Class &amp; Accounts'!CG$18, 'E2 Allocators'!$B$15:$W$15, 0),FALSE)*$E112)</f>
        <v>0</v>
      </c>
      <c r="CH112" s="1321">
        <f>IF(ISERROR(VLOOKUP(VLOOKUP($A112, 'E4 TB Allocation Details'!$A$18:$L$214, MATCH("A &amp; G ID", 'E4 TB Allocation Details'!$A$18:$L$18, 0),FALSE), 'E2 Allocators'!$B$15:$W$361, MATCH('O5 Details by Class &amp; Accounts'!CH$18, 'E2 Allocators'!$B$15:$W$15, 0),FALSE)*$E112), 0, VLOOKUP(VLOOKUP($A112, 'E4 TB Allocation Details'!$A$18:$L$214, MATCH("A &amp; G ID", 'E4 TB Allocation Details'!$A$18:$L$18, 0),FALSE), 'E2 Allocators'!$B$15:$W$361, MATCH('O5 Details by Class &amp; Accounts'!CH$18, 'E2 Allocators'!$B$15:$W$15, 0),FALSE)*$E112)</f>
        <v>0</v>
      </c>
      <c r="CI112" s="1321">
        <f>IF(ISERROR(VLOOKUP(VLOOKUP($A112, 'E4 TB Allocation Details'!$A$18:$L$214, MATCH("A &amp; G ID", 'E4 TB Allocation Details'!$A$18:$L$18, 0),FALSE), 'E2 Allocators'!$B$15:$W$361, MATCH('O5 Details by Class &amp; Accounts'!CI$18, 'E2 Allocators'!$B$15:$W$15, 0),FALSE)*$E112), 0, VLOOKUP(VLOOKUP($A112, 'E4 TB Allocation Details'!$A$18:$L$214, MATCH("A &amp; G ID", 'E4 TB Allocation Details'!$A$18:$L$18, 0),FALSE), 'E2 Allocators'!$B$15:$W$361, MATCH('O5 Details by Class &amp; Accounts'!CI$18, 'E2 Allocators'!$B$15:$W$15, 0),FALSE)*$E112)</f>
        <v>0</v>
      </c>
      <c r="CJ112" s="1321">
        <f>IF(ISERROR(VLOOKUP(VLOOKUP($A112, 'E4 TB Allocation Details'!$A$18:$L$214, MATCH("A &amp; G ID", 'E4 TB Allocation Details'!$A$18:$L$18, 0),FALSE), 'E2 Allocators'!$B$15:$W$361, MATCH('O5 Details by Class &amp; Accounts'!CJ$18, 'E2 Allocators'!$B$15:$W$15, 0),FALSE)*$E112), 0, VLOOKUP(VLOOKUP($A112, 'E4 TB Allocation Details'!$A$18:$L$214, MATCH("A &amp; G ID", 'E4 TB Allocation Details'!$A$18:$L$18, 0),FALSE), 'E2 Allocators'!$B$15:$W$361, MATCH('O5 Details by Class &amp; Accounts'!CJ$18, 'E2 Allocators'!$B$15:$W$15, 0),FALSE)*$E112)</f>
        <v>0</v>
      </c>
      <c r="CK112" s="1321">
        <f>IF(ISERROR(VLOOKUP(VLOOKUP($A112, 'E4 TB Allocation Details'!$A$18:$L$214, MATCH("A &amp; G ID", 'E4 TB Allocation Details'!$A$18:$L$18, 0),FALSE), 'E2 Allocators'!$B$15:$W$361, MATCH('O5 Details by Class &amp; Accounts'!CK$18, 'E2 Allocators'!$B$15:$W$15, 0),FALSE)*$E112), 0, VLOOKUP(VLOOKUP($A112, 'E4 TB Allocation Details'!$A$18:$L$214, MATCH("A &amp; G ID", 'E4 TB Allocation Details'!$A$18:$L$18, 0),FALSE), 'E2 Allocators'!$B$15:$W$361, MATCH('O5 Details by Class &amp; Accounts'!CK$18, 'E2 Allocators'!$B$15:$W$15, 0),FALSE)*$E112)</f>
        <v>0</v>
      </c>
      <c r="CL112" s="1321">
        <f>IF(ISERROR(VLOOKUP(VLOOKUP($A112, 'E4 TB Allocation Details'!$A$18:$L$214, MATCH("A &amp; G ID", 'E4 TB Allocation Details'!$A$18:$L$18, 0),FALSE), 'E2 Allocators'!$B$15:$W$361, MATCH('O5 Details by Class &amp; Accounts'!CL$18, 'E2 Allocators'!$B$15:$W$15, 0),FALSE)*$E112), 0, VLOOKUP(VLOOKUP($A112, 'E4 TB Allocation Details'!$A$18:$L$214, MATCH("A &amp; G ID", 'E4 TB Allocation Details'!$A$18:$L$18, 0),FALSE), 'E2 Allocators'!$B$15:$W$361, MATCH('O5 Details by Class &amp; Accounts'!CL$18, 'E2 Allocators'!$B$15:$W$15, 0),FALSE)*$E112)</f>
        <v>0</v>
      </c>
      <c r="CM112" s="1321">
        <f>IF(ISERROR(VLOOKUP(VLOOKUP($A112, 'E4 TB Allocation Details'!$A$18:$L$214, MATCH("A &amp; G ID", 'E4 TB Allocation Details'!$A$18:$L$18, 0),FALSE), 'E2 Allocators'!$B$15:$W$361, MATCH('O5 Details by Class &amp; Accounts'!CM$18, 'E2 Allocators'!$B$15:$W$15, 0),FALSE)*$E112), 0, VLOOKUP(VLOOKUP($A112, 'E4 TB Allocation Details'!$A$18:$L$214, MATCH("A &amp; G ID", 'E4 TB Allocation Details'!$A$18:$L$18, 0),FALSE), 'E2 Allocators'!$B$15:$W$361, MATCH('O5 Details by Class &amp; Accounts'!CM$18, 'E2 Allocators'!$B$15:$W$15, 0),FALSE)*$E112)</f>
        <v>0</v>
      </c>
      <c r="CN112" s="1321">
        <f t="shared" si="24"/>
        <v>0</v>
      </c>
      <c r="CO112" s="1650">
        <f t="shared" si="25"/>
        <v>0</v>
      </c>
      <c r="CQ112" s="1898" t="s">
        <v>1195</v>
      </c>
    </row>
    <row r="113" spans="1:95" s="64" customFormat="1" ht="25.5">
      <c r="A113" s="1092">
        <v>4370</v>
      </c>
      <c r="B113" s="1093" t="s">
        <v>1415</v>
      </c>
      <c r="C113" s="1647">
        <f>IF(ISERROR(VLOOKUP($A113,'I3 TB Data'!$A$19:$H$484,MATCH('O5 Details by Class &amp; Accounts'!$C$18, 'I3 TB Data'!$A$19:$H$19,0),0)), 0, VLOOKUP($A113,'I3 TB Data'!$A$19:$H$484,MATCH('O5 Details by Class &amp; Accounts'!$C$18,'I3 TB Data'!$A$19:$H$19,0),0))</f>
        <v>0</v>
      </c>
      <c r="D113" s="1648"/>
      <c r="E113" s="1647">
        <f t="shared" si="17"/>
        <v>0</v>
      </c>
      <c r="F113" s="1649">
        <f>IF(ISERROR(VLOOKUP($A113, 'E1 Categorization'!A33:E124, MATCH("Customer Component", 'E1 Categorization'!$A$33:$E$33,0), 0)), 0, IF(VLOOKUP($A113, 'E1 Categorization'!A33:E124, MATCH("Customer Component", 'E1 Categorization'!$A$33:$E$33,0), 0)=0, 'O5 Details by Class &amp; Accounts'!$E113, IF(AND(VLOOKUP($A113, 'E1 Categorization'!A33:E124, MATCH("Customer Component", 'E1 Categorization'!$A$33:$E$33,0), 0) &gt;0, VLOOKUP($A113, 'E1 Categorization'!A33:E124, MATCH("Customer Component", 'E1 Categorization'!$A$33:$E$33,0), 0)&lt;1), 'O5 Details by Class &amp; Accounts'!$E113*(1-VLOOKUP($A113, 'E1 Categorization'!A33:E124, MATCH("Customer Component", 'E1 Categorization'!$A$33:$E$33,0), 0)), 0)))</f>
        <v>0</v>
      </c>
      <c r="G113" s="1649">
        <f>IF(ISERROR(VLOOKUP($A113, 'E1 Categorization'!A33:E124, MATCH("Customer Component", 'E1 Categorization'!$A$33:$E$33,0), 0)),0, IF(VLOOKUP($A113, 'E1 Categorization'!A33:E124, MATCH("Customer Component", 'E1 Categorization'!$A$33:$E$33,0), 0)=0, 0, IF(AND(VLOOKUP($A113, 'E1 Categorization'!A33:E124, MATCH("Customer Component", 'E1 Categorization'!$A$33:$E$33,0), 0) &gt;0, VLOOKUP($A113, 'E1 Categorization'!A33:E124, MATCH("Customer Component", 'E1 Categorization'!$A$33:$E$33,0), 0)&lt;1), 'O5 Details by Class &amp; Accounts'!$E113*(VLOOKUP($A113, 'E1 Categorization'!A33:E124, MATCH("Customer Component", 'E1 Categorization'!$A$33:$E$33,0), 0)), 'O5 Details by Class &amp; Accounts'!$E113)))</f>
        <v>0</v>
      </c>
      <c r="H113" s="1321">
        <f t="shared" si="20"/>
        <v>0</v>
      </c>
      <c r="I113" s="1321">
        <f>IF(ISERROR(VLOOKUP(VLOOKUP($A113, 'E4 TB Allocation Details'!$A$18:$L$214, MATCH("Demand ID", 'E4 TB Allocation Details'!$A$18:$L$18, 0),FALSE), 'E2 Allocators'!$B$15:$W$361, MATCH('O5 Details by Class &amp; Accounts'!I$18, 'E2 Allocators'!$B$15:$W$15, 0),FALSE)*$F113), 0, VLOOKUP(VLOOKUP($A113, 'E4 TB Allocation Details'!$A$18:$L$214, MATCH("Demand ID", 'E4 TB Allocation Details'!$A$18:$L$18, 0),FALSE), 'E2 Allocators'!$B$15:$W$361, MATCH('O5 Details by Class &amp; Accounts'!I$18, 'E2 Allocators'!$B$15:$W$15, 0),FALSE)*$F113)</f>
        <v>0</v>
      </c>
      <c r="J113" s="1321">
        <f>IF(ISERROR(VLOOKUP(VLOOKUP($A113, 'E4 TB Allocation Details'!$A$18:$L$214, MATCH("Demand ID", 'E4 TB Allocation Details'!$A$18:$L$18, 0),FALSE), 'E2 Allocators'!$B$15:$W$361, MATCH('O5 Details by Class &amp; Accounts'!J$18, 'E2 Allocators'!$B$15:$W$15, 0),FALSE)*$F113), 0, VLOOKUP(VLOOKUP($A113, 'E4 TB Allocation Details'!$A$18:$L$214, MATCH("Demand ID", 'E4 TB Allocation Details'!$A$18:$L$18, 0),FALSE), 'E2 Allocators'!$B$15:$W$361, MATCH('O5 Details by Class &amp; Accounts'!J$18, 'E2 Allocators'!$B$15:$W$15, 0),FALSE)*$F113)</f>
        <v>0</v>
      </c>
      <c r="K113" s="1321">
        <f>IF(ISERROR(VLOOKUP(VLOOKUP($A113, 'E4 TB Allocation Details'!$A$18:$L$214, MATCH("Demand ID", 'E4 TB Allocation Details'!$A$18:$L$18, 0),FALSE), 'E2 Allocators'!$B$15:$W$361, MATCH('O5 Details by Class &amp; Accounts'!K$18, 'E2 Allocators'!$B$15:$W$15, 0),FALSE)*$F113), 0, VLOOKUP(VLOOKUP($A113, 'E4 TB Allocation Details'!$A$18:$L$214, MATCH("Demand ID", 'E4 TB Allocation Details'!$A$18:$L$18, 0),FALSE), 'E2 Allocators'!$B$15:$W$361, MATCH('O5 Details by Class &amp; Accounts'!K$18, 'E2 Allocators'!$B$15:$W$15, 0),FALSE)*$F113)</f>
        <v>0</v>
      </c>
      <c r="L113" s="1321">
        <f>IF(ISERROR(VLOOKUP(VLOOKUP($A113, 'E4 TB Allocation Details'!$A$18:$L$214, MATCH("Demand ID", 'E4 TB Allocation Details'!$A$18:$L$18, 0),FALSE), 'E2 Allocators'!$B$15:$W$361, MATCH('O5 Details by Class &amp; Accounts'!L$18, 'E2 Allocators'!$B$15:$W$15, 0),FALSE)*$F113), 0, VLOOKUP(VLOOKUP($A113, 'E4 TB Allocation Details'!$A$18:$L$214, MATCH("Demand ID", 'E4 TB Allocation Details'!$A$18:$L$18, 0),FALSE), 'E2 Allocators'!$B$15:$W$361, MATCH('O5 Details by Class &amp; Accounts'!L$18, 'E2 Allocators'!$B$15:$W$15, 0),FALSE)*$F113)</f>
        <v>0</v>
      </c>
      <c r="M113" s="1321">
        <f>IF(ISERROR(VLOOKUP(VLOOKUP($A113, 'E4 TB Allocation Details'!$A$18:$L$214, MATCH("Demand ID", 'E4 TB Allocation Details'!$A$18:$L$18, 0),FALSE), 'E2 Allocators'!$B$15:$W$361, MATCH('O5 Details by Class &amp; Accounts'!M$18, 'E2 Allocators'!$B$15:$W$15, 0),FALSE)*$F113), 0, VLOOKUP(VLOOKUP($A113, 'E4 TB Allocation Details'!$A$18:$L$214, MATCH("Demand ID", 'E4 TB Allocation Details'!$A$18:$L$18, 0),FALSE), 'E2 Allocators'!$B$15:$W$361, MATCH('O5 Details by Class &amp; Accounts'!M$18, 'E2 Allocators'!$B$15:$W$15, 0),FALSE)*$F113)</f>
        <v>0</v>
      </c>
      <c r="N113" s="1321">
        <f>IF(ISERROR(VLOOKUP(VLOOKUP($A113, 'E4 TB Allocation Details'!$A$18:$L$214, MATCH("Demand ID", 'E4 TB Allocation Details'!$A$18:$L$18, 0),FALSE), 'E2 Allocators'!$B$15:$W$361, MATCH('O5 Details by Class &amp; Accounts'!N$18, 'E2 Allocators'!$B$15:$W$15, 0),FALSE)*$F113), 0, VLOOKUP(VLOOKUP($A113, 'E4 TB Allocation Details'!$A$18:$L$214, MATCH("Demand ID", 'E4 TB Allocation Details'!$A$18:$L$18, 0),FALSE), 'E2 Allocators'!$B$15:$W$361, MATCH('O5 Details by Class &amp; Accounts'!N$18, 'E2 Allocators'!$B$15:$W$15, 0),FALSE)*$F113)</f>
        <v>0</v>
      </c>
      <c r="O113" s="1321">
        <f>IF(ISERROR(VLOOKUP(VLOOKUP($A113, 'E4 TB Allocation Details'!$A$18:$L$214, MATCH("Demand ID", 'E4 TB Allocation Details'!$A$18:$L$18, 0),FALSE), 'E2 Allocators'!$B$15:$W$361, MATCH('O5 Details by Class &amp; Accounts'!O$18, 'E2 Allocators'!$B$15:$W$15, 0),FALSE)*$F113), 0, VLOOKUP(VLOOKUP($A113, 'E4 TB Allocation Details'!$A$18:$L$214, MATCH("Demand ID", 'E4 TB Allocation Details'!$A$18:$L$18, 0),FALSE), 'E2 Allocators'!$B$15:$W$361, MATCH('O5 Details by Class &amp; Accounts'!O$18, 'E2 Allocators'!$B$15:$W$15, 0),FALSE)*$F113)</f>
        <v>0</v>
      </c>
      <c r="P113" s="1321">
        <f>IF(ISERROR(VLOOKUP(VLOOKUP($A113, 'E4 TB Allocation Details'!$A$18:$L$214, MATCH("Demand ID", 'E4 TB Allocation Details'!$A$18:$L$18, 0),FALSE), 'E2 Allocators'!$B$15:$W$361, MATCH('O5 Details by Class &amp; Accounts'!P$18, 'E2 Allocators'!$B$15:$W$15, 0),FALSE)*$F113), 0, VLOOKUP(VLOOKUP($A113, 'E4 TB Allocation Details'!$A$18:$L$214, MATCH("Demand ID", 'E4 TB Allocation Details'!$A$18:$L$18, 0),FALSE), 'E2 Allocators'!$B$15:$W$361, MATCH('O5 Details by Class &amp; Accounts'!P$18, 'E2 Allocators'!$B$15:$W$15, 0),FALSE)*$F113)</f>
        <v>0</v>
      </c>
      <c r="Q113" s="1321">
        <f>IF(ISERROR(VLOOKUP(VLOOKUP($A113, 'E4 TB Allocation Details'!$A$18:$L$214, MATCH("Demand ID", 'E4 TB Allocation Details'!$A$18:$L$18, 0),FALSE), 'E2 Allocators'!$B$15:$W$361, MATCH('O5 Details by Class &amp; Accounts'!Q$18, 'E2 Allocators'!$B$15:$W$15, 0),FALSE)*$F113), 0, VLOOKUP(VLOOKUP($A113, 'E4 TB Allocation Details'!$A$18:$L$214, MATCH("Demand ID", 'E4 TB Allocation Details'!$A$18:$L$18, 0),FALSE), 'E2 Allocators'!$B$15:$W$361, MATCH('O5 Details by Class &amp; Accounts'!Q$18, 'E2 Allocators'!$B$15:$W$15, 0),FALSE)*$F113)</f>
        <v>0</v>
      </c>
      <c r="R113" s="1321">
        <f>IF(ISERROR(VLOOKUP(VLOOKUP($A113, 'E4 TB Allocation Details'!$A$18:$L$214, MATCH("Demand ID", 'E4 TB Allocation Details'!$A$18:$L$18, 0),FALSE), 'E2 Allocators'!$B$15:$W$361, MATCH('O5 Details by Class &amp; Accounts'!R$18, 'E2 Allocators'!$B$15:$W$15, 0),FALSE)*$F113), 0, VLOOKUP(VLOOKUP($A113, 'E4 TB Allocation Details'!$A$18:$L$214, MATCH("Demand ID", 'E4 TB Allocation Details'!$A$18:$L$18, 0),FALSE), 'E2 Allocators'!$B$15:$W$361, MATCH('O5 Details by Class &amp; Accounts'!R$18, 'E2 Allocators'!$B$15:$W$15, 0),FALSE)*$F113)</f>
        <v>0</v>
      </c>
      <c r="S113" s="1321">
        <f>IF(ISERROR(VLOOKUP(VLOOKUP($A113, 'E4 TB Allocation Details'!$A$18:$L$214, MATCH("Demand ID", 'E4 TB Allocation Details'!$A$18:$L$18, 0),FALSE), 'E2 Allocators'!$B$15:$W$361, MATCH('O5 Details by Class &amp; Accounts'!S$18, 'E2 Allocators'!$B$15:$W$15, 0),FALSE)*$F113), 0, VLOOKUP(VLOOKUP($A113, 'E4 TB Allocation Details'!$A$18:$L$214, MATCH("Demand ID", 'E4 TB Allocation Details'!$A$18:$L$18, 0),FALSE), 'E2 Allocators'!$B$15:$W$361, MATCH('O5 Details by Class &amp; Accounts'!S$18, 'E2 Allocators'!$B$15:$W$15, 0),FALSE)*$F113)</f>
        <v>0</v>
      </c>
      <c r="T113" s="1321">
        <f>IF(ISERROR(VLOOKUP(VLOOKUP($A113, 'E4 TB Allocation Details'!$A$18:$L$214, MATCH("Demand ID", 'E4 TB Allocation Details'!$A$18:$L$18, 0),FALSE), 'E2 Allocators'!$B$15:$W$361, MATCH('O5 Details by Class &amp; Accounts'!T$18, 'E2 Allocators'!$B$15:$W$15, 0),FALSE)*$F113), 0, VLOOKUP(VLOOKUP($A113, 'E4 TB Allocation Details'!$A$18:$L$214, MATCH("Demand ID", 'E4 TB Allocation Details'!$A$18:$L$18, 0),FALSE), 'E2 Allocators'!$B$15:$W$361, MATCH('O5 Details by Class &amp; Accounts'!T$18, 'E2 Allocators'!$B$15:$W$15, 0),FALSE)*$F113)</f>
        <v>0</v>
      </c>
      <c r="U113" s="1321">
        <f>IF(ISERROR(VLOOKUP(VLOOKUP($A113, 'E4 TB Allocation Details'!$A$18:$L$214, MATCH("Demand ID", 'E4 TB Allocation Details'!$A$18:$L$18, 0),FALSE), 'E2 Allocators'!$B$15:$W$361, MATCH('O5 Details by Class &amp; Accounts'!U$18, 'E2 Allocators'!$B$15:$W$15, 0),FALSE)*$F113), 0, VLOOKUP(VLOOKUP($A113, 'E4 TB Allocation Details'!$A$18:$L$214, MATCH("Demand ID", 'E4 TB Allocation Details'!$A$18:$L$18, 0),FALSE), 'E2 Allocators'!$B$15:$W$361, MATCH('O5 Details by Class &amp; Accounts'!U$18, 'E2 Allocators'!$B$15:$W$15, 0),FALSE)*$F113)</f>
        <v>0</v>
      </c>
      <c r="V113" s="1321">
        <f>IF(ISERROR(VLOOKUP(VLOOKUP($A113, 'E4 TB Allocation Details'!$A$18:$L$214, MATCH("Demand ID", 'E4 TB Allocation Details'!$A$18:$L$18, 0),FALSE), 'E2 Allocators'!$B$15:$W$361, MATCH('O5 Details by Class &amp; Accounts'!V$18, 'E2 Allocators'!$B$15:$W$15, 0),FALSE)*$F113), 0, VLOOKUP(VLOOKUP($A113, 'E4 TB Allocation Details'!$A$18:$L$214, MATCH("Demand ID", 'E4 TB Allocation Details'!$A$18:$L$18, 0),FALSE), 'E2 Allocators'!$B$15:$W$361, MATCH('O5 Details by Class &amp; Accounts'!V$18, 'E2 Allocators'!$B$15:$W$15, 0),FALSE)*$F113)</f>
        <v>0</v>
      </c>
      <c r="W113" s="1321">
        <f>IF(ISERROR(VLOOKUP(VLOOKUP($A113, 'E4 TB Allocation Details'!$A$18:$L$214, MATCH("Demand ID", 'E4 TB Allocation Details'!$A$18:$L$18, 0),FALSE), 'E2 Allocators'!$B$15:$W$361, MATCH('O5 Details by Class &amp; Accounts'!W$18, 'E2 Allocators'!$B$15:$W$15, 0),FALSE)*$F113), 0, VLOOKUP(VLOOKUP($A113, 'E4 TB Allocation Details'!$A$18:$L$214, MATCH("Demand ID", 'E4 TB Allocation Details'!$A$18:$L$18, 0),FALSE), 'E2 Allocators'!$B$15:$W$361, MATCH('O5 Details by Class &amp; Accounts'!W$18, 'E2 Allocators'!$B$15:$W$15, 0),FALSE)*$F113)</f>
        <v>0</v>
      </c>
      <c r="X113" s="1321">
        <f>IF(ISERROR(VLOOKUP(VLOOKUP($A113, 'E4 TB Allocation Details'!$A$18:$L$214, MATCH("Demand ID", 'E4 TB Allocation Details'!$A$18:$L$18, 0),FALSE), 'E2 Allocators'!$B$15:$W$361, MATCH('O5 Details by Class &amp; Accounts'!X$18, 'E2 Allocators'!$B$15:$W$15, 0),FALSE)*$F113), 0, VLOOKUP(VLOOKUP($A113, 'E4 TB Allocation Details'!$A$18:$L$214, MATCH("Demand ID", 'E4 TB Allocation Details'!$A$18:$L$18, 0),FALSE), 'E2 Allocators'!$B$15:$W$361, MATCH('O5 Details by Class &amp; Accounts'!X$18, 'E2 Allocators'!$B$15:$W$15, 0),FALSE)*$F113)</f>
        <v>0</v>
      </c>
      <c r="Y113" s="1321">
        <f>IF(ISERROR(VLOOKUP(VLOOKUP($A113, 'E4 TB Allocation Details'!$A$18:$L$214, MATCH("Demand ID", 'E4 TB Allocation Details'!$A$18:$L$18, 0),FALSE), 'E2 Allocators'!$B$15:$W$361, MATCH('O5 Details by Class &amp; Accounts'!Y$18, 'E2 Allocators'!$B$15:$W$15, 0),FALSE)*$F113), 0, VLOOKUP(VLOOKUP($A113, 'E4 TB Allocation Details'!$A$18:$L$214, MATCH("Demand ID", 'E4 TB Allocation Details'!$A$18:$L$18, 0),FALSE), 'E2 Allocators'!$B$15:$W$361, MATCH('O5 Details by Class &amp; Accounts'!Y$18, 'E2 Allocators'!$B$15:$W$15, 0),FALSE)*$F113)</f>
        <v>0</v>
      </c>
      <c r="Z113" s="1321">
        <f>IF(ISERROR(VLOOKUP(VLOOKUP($A113, 'E4 TB Allocation Details'!$A$18:$L$214, MATCH("Demand ID", 'E4 TB Allocation Details'!$A$18:$L$18, 0),FALSE), 'E2 Allocators'!$B$15:$W$361, MATCH('O5 Details by Class &amp; Accounts'!Z$18, 'E2 Allocators'!$B$15:$W$15, 0),FALSE)*$F113), 0, VLOOKUP(VLOOKUP($A113, 'E4 TB Allocation Details'!$A$18:$L$214, MATCH("Demand ID", 'E4 TB Allocation Details'!$A$18:$L$18, 0),FALSE), 'E2 Allocators'!$B$15:$W$361, MATCH('O5 Details by Class &amp; Accounts'!Z$18, 'E2 Allocators'!$B$15:$W$15, 0),FALSE)*$F113)</f>
        <v>0</v>
      </c>
      <c r="AA113" s="1321">
        <f>IF(ISERROR(VLOOKUP(VLOOKUP($A113, 'E4 TB Allocation Details'!$A$18:$L$214, MATCH("Demand ID", 'E4 TB Allocation Details'!$A$18:$L$18, 0),FALSE), 'E2 Allocators'!$B$15:$W$361, MATCH('O5 Details by Class &amp; Accounts'!AA$18, 'E2 Allocators'!$B$15:$W$15, 0),FALSE)*$F113), 0, VLOOKUP(VLOOKUP($A113, 'E4 TB Allocation Details'!$A$18:$L$214, MATCH("Demand ID", 'E4 TB Allocation Details'!$A$18:$L$18, 0),FALSE), 'E2 Allocators'!$B$15:$W$361, MATCH('O5 Details by Class &amp; Accounts'!AA$18, 'E2 Allocators'!$B$15:$W$15, 0),FALSE)*$F113)</f>
        <v>0</v>
      </c>
      <c r="AB113" s="1321">
        <f>IF(ISERROR(VLOOKUP(VLOOKUP($A113, 'E4 TB Allocation Details'!$A$18:$L$214, MATCH("Demand ID", 'E4 TB Allocation Details'!$A$18:$L$18, 0),FALSE), 'E2 Allocators'!$B$15:$W$361, MATCH('O5 Details by Class &amp; Accounts'!AB$18, 'E2 Allocators'!$B$15:$W$15, 0),FALSE)*$F113), 0, VLOOKUP(VLOOKUP($A113, 'E4 TB Allocation Details'!$A$18:$L$214, MATCH("Demand ID", 'E4 TB Allocation Details'!$A$18:$L$18, 0),FALSE), 'E2 Allocators'!$B$15:$W$361, MATCH('O5 Details by Class &amp; Accounts'!AB$18, 'E2 Allocators'!$B$15:$W$15, 0),FALSE)*$F113)</f>
        <v>0</v>
      </c>
      <c r="AC113" s="1321">
        <f t="shared" si="21"/>
        <v>0</v>
      </c>
      <c r="AD113" s="1321">
        <f>IF(ISERROR(VLOOKUP(VLOOKUP($A113, 'E4 TB Allocation Details'!$A$18:$L$214, MATCH("Customer ID", 'E4 TB Allocation Details'!$A$18:$L$18, 0),FALSE), 'E2 Allocators'!$B$15:$W$361, MATCH('O5 Details by Class &amp; Accounts'!AD$18, 'E2 Allocators'!$B$15:$W$15, 0),FALSE)*$G113), 0, VLOOKUP(VLOOKUP($A113, 'E4 TB Allocation Details'!$A$18:$L$214, MATCH("Customer ID", 'E4 TB Allocation Details'!$A$18:$L$18, 0),FALSE), 'E2 Allocators'!$B$15:$W$361, MATCH('O5 Details by Class &amp; Accounts'!AD$18, 'E2 Allocators'!$B$15:$W$15, 0),FALSE)*$G113)</f>
        <v>0</v>
      </c>
      <c r="AE113" s="1321">
        <f>IF(ISERROR(VLOOKUP(VLOOKUP($A113, 'E4 TB Allocation Details'!$A$18:$L$214, MATCH("Customer ID", 'E4 TB Allocation Details'!$A$18:$L$18, 0),FALSE), 'E2 Allocators'!$B$15:$W$361, MATCH('O5 Details by Class &amp; Accounts'!AE$18, 'E2 Allocators'!$B$15:$W$15, 0),FALSE)*$G113), 0, VLOOKUP(VLOOKUP($A113, 'E4 TB Allocation Details'!$A$18:$L$214, MATCH("Customer ID", 'E4 TB Allocation Details'!$A$18:$L$18, 0),FALSE), 'E2 Allocators'!$B$15:$W$361, MATCH('O5 Details by Class &amp; Accounts'!AE$18, 'E2 Allocators'!$B$15:$W$15, 0),FALSE)*$G113)</f>
        <v>0</v>
      </c>
      <c r="AF113" s="1321">
        <f>IF(ISERROR(VLOOKUP(VLOOKUP($A113, 'E4 TB Allocation Details'!$A$18:$L$214, MATCH("Customer ID", 'E4 TB Allocation Details'!$A$18:$L$18, 0),FALSE), 'E2 Allocators'!$B$15:$W$361, MATCH('O5 Details by Class &amp; Accounts'!AF$18, 'E2 Allocators'!$B$15:$W$15, 0),FALSE)*$G113), 0, VLOOKUP(VLOOKUP($A113, 'E4 TB Allocation Details'!$A$18:$L$214, MATCH("Customer ID", 'E4 TB Allocation Details'!$A$18:$L$18, 0),FALSE), 'E2 Allocators'!$B$15:$W$361, MATCH('O5 Details by Class &amp; Accounts'!AF$18, 'E2 Allocators'!$B$15:$W$15, 0),FALSE)*$G113)</f>
        <v>0</v>
      </c>
      <c r="AG113" s="1321">
        <f>IF(ISERROR(VLOOKUP(VLOOKUP($A113, 'E4 TB Allocation Details'!$A$18:$L$214, MATCH("Customer ID", 'E4 TB Allocation Details'!$A$18:$L$18, 0),FALSE), 'E2 Allocators'!$B$15:$W$361, MATCH('O5 Details by Class &amp; Accounts'!AG$18, 'E2 Allocators'!$B$15:$W$15, 0),FALSE)*$G113), 0, VLOOKUP(VLOOKUP($A113, 'E4 TB Allocation Details'!$A$18:$L$214, MATCH("Customer ID", 'E4 TB Allocation Details'!$A$18:$L$18, 0),FALSE), 'E2 Allocators'!$B$15:$W$361, MATCH('O5 Details by Class &amp; Accounts'!AG$18, 'E2 Allocators'!$B$15:$W$15, 0),FALSE)*$G113)</f>
        <v>0</v>
      </c>
      <c r="AH113" s="1321">
        <f>IF(ISERROR(VLOOKUP(VLOOKUP($A113, 'E4 TB Allocation Details'!$A$18:$L$214, MATCH("Customer ID", 'E4 TB Allocation Details'!$A$18:$L$18, 0),FALSE), 'E2 Allocators'!$B$15:$W$361, MATCH('O5 Details by Class &amp; Accounts'!AH$18, 'E2 Allocators'!$B$15:$W$15, 0),FALSE)*$G113), 0, VLOOKUP(VLOOKUP($A113, 'E4 TB Allocation Details'!$A$18:$L$214, MATCH("Customer ID", 'E4 TB Allocation Details'!$A$18:$L$18, 0),FALSE), 'E2 Allocators'!$B$15:$W$361, MATCH('O5 Details by Class &amp; Accounts'!AH$18, 'E2 Allocators'!$B$15:$W$15, 0),FALSE)*$G113)</f>
        <v>0</v>
      </c>
      <c r="AI113" s="1321">
        <f>IF(ISERROR(VLOOKUP(VLOOKUP($A113, 'E4 TB Allocation Details'!$A$18:$L$214, MATCH("Customer ID", 'E4 TB Allocation Details'!$A$18:$L$18, 0),FALSE), 'E2 Allocators'!$B$15:$W$361, MATCH('O5 Details by Class &amp; Accounts'!AI$18, 'E2 Allocators'!$B$15:$W$15, 0),FALSE)*$G113), 0, VLOOKUP(VLOOKUP($A113, 'E4 TB Allocation Details'!$A$18:$L$214, MATCH("Customer ID", 'E4 TB Allocation Details'!$A$18:$L$18, 0),FALSE), 'E2 Allocators'!$B$15:$W$361, MATCH('O5 Details by Class &amp; Accounts'!AI$18, 'E2 Allocators'!$B$15:$W$15, 0),FALSE)*$G113)</f>
        <v>0</v>
      </c>
      <c r="AJ113" s="1321">
        <f>IF(ISERROR(VLOOKUP(VLOOKUP($A113, 'E4 TB Allocation Details'!$A$18:$L$214, MATCH("Customer ID", 'E4 TB Allocation Details'!$A$18:$L$18, 0),FALSE), 'E2 Allocators'!$B$15:$W$361, MATCH('O5 Details by Class &amp; Accounts'!AJ$18, 'E2 Allocators'!$B$15:$W$15, 0),FALSE)*$G113), 0, VLOOKUP(VLOOKUP($A113, 'E4 TB Allocation Details'!$A$18:$L$214, MATCH("Customer ID", 'E4 TB Allocation Details'!$A$18:$L$18, 0),FALSE), 'E2 Allocators'!$B$15:$W$361, MATCH('O5 Details by Class &amp; Accounts'!AJ$18, 'E2 Allocators'!$B$15:$W$15, 0),FALSE)*$G113)</f>
        <v>0</v>
      </c>
      <c r="AK113" s="1321">
        <f>IF(ISERROR(VLOOKUP(VLOOKUP($A113, 'E4 TB Allocation Details'!$A$18:$L$214, MATCH("Customer ID", 'E4 TB Allocation Details'!$A$18:$L$18, 0),FALSE), 'E2 Allocators'!$B$15:$W$361, MATCH('O5 Details by Class &amp; Accounts'!AK$18, 'E2 Allocators'!$B$15:$W$15, 0),FALSE)*$G113), 0, VLOOKUP(VLOOKUP($A113, 'E4 TB Allocation Details'!$A$18:$L$214, MATCH("Customer ID", 'E4 TB Allocation Details'!$A$18:$L$18, 0),FALSE), 'E2 Allocators'!$B$15:$W$361, MATCH('O5 Details by Class &amp; Accounts'!AK$18, 'E2 Allocators'!$B$15:$W$15, 0),FALSE)*$G113)</f>
        <v>0</v>
      </c>
      <c r="AL113" s="1321">
        <f>IF(ISERROR(VLOOKUP(VLOOKUP($A113, 'E4 TB Allocation Details'!$A$18:$L$214, MATCH("Customer ID", 'E4 TB Allocation Details'!$A$18:$L$18, 0),FALSE), 'E2 Allocators'!$B$15:$W$361, MATCH('O5 Details by Class &amp; Accounts'!AL$18, 'E2 Allocators'!$B$15:$W$15, 0),FALSE)*$G113), 0, VLOOKUP(VLOOKUP($A113, 'E4 TB Allocation Details'!$A$18:$L$214, MATCH("Customer ID", 'E4 TB Allocation Details'!$A$18:$L$18, 0),FALSE), 'E2 Allocators'!$B$15:$W$361, MATCH('O5 Details by Class &amp; Accounts'!AL$18, 'E2 Allocators'!$B$15:$W$15, 0),FALSE)*$G113)</f>
        <v>0</v>
      </c>
      <c r="AM113" s="1321">
        <f>IF(ISERROR(VLOOKUP(VLOOKUP($A113, 'E4 TB Allocation Details'!$A$18:$L$214, MATCH("Customer ID", 'E4 TB Allocation Details'!$A$18:$L$18, 0),FALSE), 'E2 Allocators'!$B$15:$W$361, MATCH('O5 Details by Class &amp; Accounts'!AM$18, 'E2 Allocators'!$B$15:$W$15, 0),FALSE)*$G113), 0, VLOOKUP(VLOOKUP($A113, 'E4 TB Allocation Details'!$A$18:$L$214, MATCH("Customer ID", 'E4 TB Allocation Details'!$A$18:$L$18, 0),FALSE), 'E2 Allocators'!$B$15:$W$361, MATCH('O5 Details by Class &amp; Accounts'!AM$18, 'E2 Allocators'!$B$15:$W$15, 0),FALSE)*$G113)</f>
        <v>0</v>
      </c>
      <c r="AN113" s="1321">
        <f>IF(ISERROR(VLOOKUP(VLOOKUP($A113, 'E4 TB Allocation Details'!$A$18:$L$214, MATCH("Customer ID", 'E4 TB Allocation Details'!$A$18:$L$18, 0),FALSE), 'E2 Allocators'!$B$15:$W$361, MATCH('O5 Details by Class &amp; Accounts'!AN$18, 'E2 Allocators'!$B$15:$W$15, 0),FALSE)*$G113), 0, VLOOKUP(VLOOKUP($A113, 'E4 TB Allocation Details'!$A$18:$L$214, MATCH("Customer ID", 'E4 TB Allocation Details'!$A$18:$L$18, 0),FALSE), 'E2 Allocators'!$B$15:$W$361, MATCH('O5 Details by Class &amp; Accounts'!AN$18, 'E2 Allocators'!$B$15:$W$15, 0),FALSE)*$G113)</f>
        <v>0</v>
      </c>
      <c r="AO113" s="1321">
        <f>IF(ISERROR(VLOOKUP(VLOOKUP($A113, 'E4 TB Allocation Details'!$A$18:$L$214, MATCH("Customer ID", 'E4 TB Allocation Details'!$A$18:$L$18, 0),FALSE), 'E2 Allocators'!$B$15:$W$361, MATCH('O5 Details by Class &amp; Accounts'!AO$18, 'E2 Allocators'!$B$15:$W$15, 0),FALSE)*$G113), 0, VLOOKUP(VLOOKUP($A113, 'E4 TB Allocation Details'!$A$18:$L$214, MATCH("Customer ID", 'E4 TB Allocation Details'!$A$18:$L$18, 0),FALSE), 'E2 Allocators'!$B$15:$W$361, MATCH('O5 Details by Class &amp; Accounts'!AO$18, 'E2 Allocators'!$B$15:$W$15, 0),FALSE)*$G113)</f>
        <v>0</v>
      </c>
      <c r="AP113" s="1321">
        <f>IF(ISERROR(VLOOKUP(VLOOKUP($A113, 'E4 TB Allocation Details'!$A$18:$L$214, MATCH("Customer ID", 'E4 TB Allocation Details'!$A$18:$L$18, 0),FALSE), 'E2 Allocators'!$B$15:$W$361, MATCH('O5 Details by Class &amp; Accounts'!AP$18, 'E2 Allocators'!$B$15:$W$15, 0),FALSE)*$G113), 0, VLOOKUP(VLOOKUP($A113, 'E4 TB Allocation Details'!$A$18:$L$214, MATCH("Customer ID", 'E4 TB Allocation Details'!$A$18:$L$18, 0),FALSE), 'E2 Allocators'!$B$15:$W$361, MATCH('O5 Details by Class &amp; Accounts'!AP$18, 'E2 Allocators'!$B$15:$W$15, 0),FALSE)*$G113)</f>
        <v>0</v>
      </c>
      <c r="AQ113" s="1321">
        <f>IF(ISERROR(VLOOKUP(VLOOKUP($A113, 'E4 TB Allocation Details'!$A$18:$L$214, MATCH("Customer ID", 'E4 TB Allocation Details'!$A$18:$L$18, 0),FALSE), 'E2 Allocators'!$B$15:$W$361, MATCH('O5 Details by Class &amp; Accounts'!AQ$18, 'E2 Allocators'!$B$15:$W$15, 0),FALSE)*$G113), 0, VLOOKUP(VLOOKUP($A113, 'E4 TB Allocation Details'!$A$18:$L$214, MATCH("Customer ID", 'E4 TB Allocation Details'!$A$18:$L$18, 0),FALSE), 'E2 Allocators'!$B$15:$W$361, MATCH('O5 Details by Class &amp; Accounts'!AQ$18, 'E2 Allocators'!$B$15:$W$15, 0),FALSE)*$G113)</f>
        <v>0</v>
      </c>
      <c r="AR113" s="1321">
        <f>IF(ISERROR(VLOOKUP(VLOOKUP($A113, 'E4 TB Allocation Details'!$A$18:$L$214, MATCH("Customer ID", 'E4 TB Allocation Details'!$A$18:$L$18, 0),FALSE), 'E2 Allocators'!$B$15:$W$361, MATCH('O5 Details by Class &amp; Accounts'!AR$18, 'E2 Allocators'!$B$15:$W$15, 0),FALSE)*$G113), 0, VLOOKUP(VLOOKUP($A113, 'E4 TB Allocation Details'!$A$18:$L$214, MATCH("Customer ID", 'E4 TB Allocation Details'!$A$18:$L$18, 0),FALSE), 'E2 Allocators'!$B$15:$W$361, MATCH('O5 Details by Class &amp; Accounts'!AR$18, 'E2 Allocators'!$B$15:$W$15, 0),FALSE)*$G113)</f>
        <v>0</v>
      </c>
      <c r="AS113" s="1321">
        <f>IF(ISERROR(VLOOKUP(VLOOKUP($A113, 'E4 TB Allocation Details'!$A$18:$L$214, MATCH("Customer ID", 'E4 TB Allocation Details'!$A$18:$L$18, 0),FALSE), 'E2 Allocators'!$B$15:$W$361, MATCH('O5 Details by Class &amp; Accounts'!AS$18, 'E2 Allocators'!$B$15:$W$15, 0),FALSE)*$G113), 0, VLOOKUP(VLOOKUP($A113, 'E4 TB Allocation Details'!$A$18:$L$214, MATCH("Customer ID", 'E4 TB Allocation Details'!$A$18:$L$18, 0),FALSE), 'E2 Allocators'!$B$15:$W$361, MATCH('O5 Details by Class &amp; Accounts'!AS$18, 'E2 Allocators'!$B$15:$W$15, 0),FALSE)*$G113)</f>
        <v>0</v>
      </c>
      <c r="AT113" s="1321">
        <f>IF(ISERROR(VLOOKUP(VLOOKUP($A113, 'E4 TB Allocation Details'!$A$18:$L$214, MATCH("Customer ID", 'E4 TB Allocation Details'!$A$18:$L$18, 0),FALSE), 'E2 Allocators'!$B$15:$W$361, MATCH('O5 Details by Class &amp; Accounts'!AT$18, 'E2 Allocators'!$B$15:$W$15, 0),FALSE)*$G113), 0, VLOOKUP(VLOOKUP($A113, 'E4 TB Allocation Details'!$A$18:$L$214, MATCH("Customer ID", 'E4 TB Allocation Details'!$A$18:$L$18, 0),FALSE), 'E2 Allocators'!$B$15:$W$361, MATCH('O5 Details by Class &amp; Accounts'!AT$18, 'E2 Allocators'!$B$15:$W$15, 0),FALSE)*$G113)</f>
        <v>0</v>
      </c>
      <c r="AU113" s="1321">
        <f>IF(ISERROR(VLOOKUP(VLOOKUP($A113, 'E4 TB Allocation Details'!$A$18:$L$214, MATCH("Customer ID", 'E4 TB Allocation Details'!$A$18:$L$18, 0),FALSE), 'E2 Allocators'!$B$15:$W$361, MATCH('O5 Details by Class &amp; Accounts'!AU$18, 'E2 Allocators'!$B$15:$W$15, 0),FALSE)*$G113), 0, VLOOKUP(VLOOKUP($A113, 'E4 TB Allocation Details'!$A$18:$L$214, MATCH("Customer ID", 'E4 TB Allocation Details'!$A$18:$L$18, 0),FALSE), 'E2 Allocators'!$B$15:$W$361, MATCH('O5 Details by Class &amp; Accounts'!AU$18, 'E2 Allocators'!$B$15:$W$15, 0),FALSE)*$G113)</f>
        <v>0</v>
      </c>
      <c r="AV113" s="1321">
        <f>IF(ISERROR(VLOOKUP(VLOOKUP($A113, 'E4 TB Allocation Details'!$A$18:$L$214, MATCH("Customer ID", 'E4 TB Allocation Details'!$A$18:$L$18, 0),FALSE), 'E2 Allocators'!$B$15:$W$361, MATCH('O5 Details by Class &amp; Accounts'!AV$18, 'E2 Allocators'!$B$15:$W$15, 0),FALSE)*$G113), 0, VLOOKUP(VLOOKUP($A113, 'E4 TB Allocation Details'!$A$18:$L$214, MATCH("Customer ID", 'E4 TB Allocation Details'!$A$18:$L$18, 0),FALSE), 'E2 Allocators'!$B$15:$W$361, MATCH('O5 Details by Class &amp; Accounts'!AV$18, 'E2 Allocators'!$B$15:$W$15, 0),FALSE)*$G113)</f>
        <v>0</v>
      </c>
      <c r="AW113" s="1321">
        <f>IF(ISERROR(VLOOKUP(VLOOKUP($A113, 'E4 TB Allocation Details'!$A$18:$L$214, MATCH("Customer ID", 'E4 TB Allocation Details'!$A$18:$L$18, 0),FALSE), 'E2 Allocators'!$B$15:$W$361, MATCH('O5 Details by Class &amp; Accounts'!AW$18, 'E2 Allocators'!$B$15:$W$15, 0),FALSE)*$G113), 0, VLOOKUP(VLOOKUP($A113, 'E4 TB Allocation Details'!$A$18:$L$214, MATCH("Customer ID", 'E4 TB Allocation Details'!$A$18:$L$18, 0),FALSE), 'E2 Allocators'!$B$15:$W$361, MATCH('O5 Details by Class &amp; Accounts'!AW$18, 'E2 Allocators'!$B$15:$W$15, 0),FALSE)*$G113)</f>
        <v>0</v>
      </c>
      <c r="AX113" s="1321">
        <f t="shared" si="22"/>
        <v>0</v>
      </c>
      <c r="AY113" s="1321">
        <f>IF(ISERROR(VLOOKUP(VLOOKUP($A113, 'E4 TB Allocation Details'!$A$18:$L$214, MATCH("Misc ID", 'E4 TB Allocation Details'!$A$18:$L$18, 0),FALSE), 'E2 Allocators'!$B$15:$W$361, MATCH('O5 Details by Class &amp; Accounts'!AY$18, 'E2 Allocators'!$B$15:$W$15, 0),FALSE)*$E113), 0, VLOOKUP(VLOOKUP($A113, 'E4 TB Allocation Details'!$A$18:$L$214, MATCH("Misc ID", 'E4 TB Allocation Details'!$A$18:$L$18, 0),FALSE), 'E2 Allocators'!$B$15:$W$361, MATCH('O5 Details by Class &amp; Accounts'!AY$18, 'E2 Allocators'!$B$15:$W$15, 0),FALSE)*$E113)</f>
        <v>0</v>
      </c>
      <c r="AZ113" s="1321">
        <f>IF(ISERROR(VLOOKUP(VLOOKUP($A113, 'E4 TB Allocation Details'!$A$18:$L$214, MATCH("Misc ID", 'E4 TB Allocation Details'!$A$18:$L$18, 0),FALSE), 'E2 Allocators'!$B$15:$W$361, MATCH('O5 Details by Class &amp; Accounts'!AZ$18, 'E2 Allocators'!$B$15:$W$15, 0),FALSE)*$E113), 0, VLOOKUP(VLOOKUP($A113, 'E4 TB Allocation Details'!$A$18:$L$214, MATCH("Misc ID", 'E4 TB Allocation Details'!$A$18:$L$18, 0),FALSE), 'E2 Allocators'!$B$15:$W$361, MATCH('O5 Details by Class &amp; Accounts'!AZ$18, 'E2 Allocators'!$B$15:$W$15, 0),FALSE)*$E113)</f>
        <v>0</v>
      </c>
      <c r="BA113" s="1321">
        <f>IF(ISERROR(VLOOKUP(VLOOKUP($A113, 'E4 TB Allocation Details'!$A$18:$L$214, MATCH("Misc ID", 'E4 TB Allocation Details'!$A$18:$L$18, 0),FALSE), 'E2 Allocators'!$B$15:$W$361, MATCH('O5 Details by Class &amp; Accounts'!BA$18, 'E2 Allocators'!$B$15:$W$15, 0),FALSE)*$E113), 0, VLOOKUP(VLOOKUP($A113, 'E4 TB Allocation Details'!$A$18:$L$214, MATCH("Misc ID", 'E4 TB Allocation Details'!$A$18:$L$18, 0),FALSE), 'E2 Allocators'!$B$15:$W$361, MATCH('O5 Details by Class &amp; Accounts'!BA$18, 'E2 Allocators'!$B$15:$W$15, 0),FALSE)*$E113)</f>
        <v>0</v>
      </c>
      <c r="BB113" s="1321">
        <f>IF(ISERROR(VLOOKUP(VLOOKUP($A113, 'E4 TB Allocation Details'!$A$18:$L$214, MATCH("Misc ID", 'E4 TB Allocation Details'!$A$18:$L$18, 0),FALSE), 'E2 Allocators'!$B$15:$W$361, MATCH('O5 Details by Class &amp; Accounts'!BB$18, 'E2 Allocators'!$B$15:$W$15, 0),FALSE)*$E113), 0, VLOOKUP(VLOOKUP($A113, 'E4 TB Allocation Details'!$A$18:$L$214, MATCH("Misc ID", 'E4 TB Allocation Details'!$A$18:$L$18, 0),FALSE), 'E2 Allocators'!$B$15:$W$361, MATCH('O5 Details by Class &amp; Accounts'!BB$18, 'E2 Allocators'!$B$15:$W$15, 0),FALSE)*$E113)</f>
        <v>0</v>
      </c>
      <c r="BC113" s="1321">
        <f>IF(ISERROR(VLOOKUP(VLOOKUP($A113, 'E4 TB Allocation Details'!$A$18:$L$214, MATCH("Misc ID", 'E4 TB Allocation Details'!$A$18:$L$18, 0),FALSE), 'E2 Allocators'!$B$15:$W$361, MATCH('O5 Details by Class &amp; Accounts'!BC$18, 'E2 Allocators'!$B$15:$W$15, 0),FALSE)*$E113), 0, VLOOKUP(VLOOKUP($A113, 'E4 TB Allocation Details'!$A$18:$L$214, MATCH("Misc ID", 'E4 TB Allocation Details'!$A$18:$L$18, 0),FALSE), 'E2 Allocators'!$B$15:$W$361, MATCH('O5 Details by Class &amp; Accounts'!BC$18, 'E2 Allocators'!$B$15:$W$15, 0),FALSE)*$E113)</f>
        <v>0</v>
      </c>
      <c r="BD113" s="1321">
        <f>IF(ISERROR(VLOOKUP(VLOOKUP($A113, 'E4 TB Allocation Details'!$A$18:$L$214, MATCH("Misc ID", 'E4 TB Allocation Details'!$A$18:$L$18, 0),FALSE), 'E2 Allocators'!$B$15:$W$361, MATCH('O5 Details by Class &amp; Accounts'!BD$18, 'E2 Allocators'!$B$15:$W$15, 0),FALSE)*$E113), 0, VLOOKUP(VLOOKUP($A113, 'E4 TB Allocation Details'!$A$18:$L$214, MATCH("Misc ID", 'E4 TB Allocation Details'!$A$18:$L$18, 0),FALSE), 'E2 Allocators'!$B$15:$W$361, MATCH('O5 Details by Class &amp; Accounts'!BD$18, 'E2 Allocators'!$B$15:$W$15, 0),FALSE)*$E113)</f>
        <v>0</v>
      </c>
      <c r="BE113" s="1321">
        <f>IF(ISERROR(VLOOKUP(VLOOKUP($A113, 'E4 TB Allocation Details'!$A$18:$L$214, MATCH("Misc ID", 'E4 TB Allocation Details'!$A$18:$L$18, 0),FALSE), 'E2 Allocators'!$B$15:$W$361, MATCH('O5 Details by Class &amp; Accounts'!BE$18, 'E2 Allocators'!$B$15:$W$15, 0),FALSE)*$E113), 0, VLOOKUP(VLOOKUP($A113, 'E4 TB Allocation Details'!$A$18:$L$214, MATCH("Misc ID", 'E4 TB Allocation Details'!$A$18:$L$18, 0),FALSE), 'E2 Allocators'!$B$15:$W$361, MATCH('O5 Details by Class &amp; Accounts'!BE$18, 'E2 Allocators'!$B$15:$W$15, 0),FALSE)*$E113)</f>
        <v>0</v>
      </c>
      <c r="BF113" s="1321">
        <f>IF(ISERROR(VLOOKUP(VLOOKUP($A113, 'E4 TB Allocation Details'!$A$18:$L$214, MATCH("Misc ID", 'E4 TB Allocation Details'!$A$18:$L$18, 0),FALSE), 'E2 Allocators'!$B$15:$W$361, MATCH('O5 Details by Class &amp; Accounts'!BF$18, 'E2 Allocators'!$B$15:$W$15, 0),FALSE)*$E113), 0, VLOOKUP(VLOOKUP($A113, 'E4 TB Allocation Details'!$A$18:$L$214, MATCH("Misc ID", 'E4 TB Allocation Details'!$A$18:$L$18, 0),FALSE), 'E2 Allocators'!$B$15:$W$361, MATCH('O5 Details by Class &amp; Accounts'!BF$18, 'E2 Allocators'!$B$15:$W$15, 0),FALSE)*$E113)</f>
        <v>0</v>
      </c>
      <c r="BG113" s="1321">
        <f>IF(ISERROR(VLOOKUP(VLOOKUP($A113, 'E4 TB Allocation Details'!$A$18:$L$214, MATCH("Misc ID", 'E4 TB Allocation Details'!$A$18:$L$18, 0),FALSE), 'E2 Allocators'!$B$15:$W$361, MATCH('O5 Details by Class &amp; Accounts'!BG$18, 'E2 Allocators'!$B$15:$W$15, 0),FALSE)*$E113), 0, VLOOKUP(VLOOKUP($A113, 'E4 TB Allocation Details'!$A$18:$L$214, MATCH("Misc ID", 'E4 TB Allocation Details'!$A$18:$L$18, 0),FALSE), 'E2 Allocators'!$B$15:$W$361, MATCH('O5 Details by Class &amp; Accounts'!BG$18, 'E2 Allocators'!$B$15:$W$15, 0),FALSE)*$E113)</f>
        <v>0</v>
      </c>
      <c r="BH113" s="1321">
        <f>IF(ISERROR(VLOOKUP(VLOOKUP($A113, 'E4 TB Allocation Details'!$A$18:$L$214, MATCH("Misc ID", 'E4 TB Allocation Details'!$A$18:$L$18, 0),FALSE), 'E2 Allocators'!$B$15:$W$361, MATCH('O5 Details by Class &amp; Accounts'!BH$18, 'E2 Allocators'!$B$15:$W$15, 0),FALSE)*$E113), 0, VLOOKUP(VLOOKUP($A113, 'E4 TB Allocation Details'!$A$18:$L$214, MATCH("Misc ID", 'E4 TB Allocation Details'!$A$18:$L$18, 0),FALSE), 'E2 Allocators'!$B$15:$W$361, MATCH('O5 Details by Class &amp; Accounts'!BH$18, 'E2 Allocators'!$B$15:$W$15, 0),FALSE)*$E113)</f>
        <v>0</v>
      </c>
      <c r="BI113" s="1321">
        <f>IF(ISERROR(VLOOKUP(VLOOKUP($A113, 'E4 TB Allocation Details'!$A$18:$L$214, MATCH("Misc ID", 'E4 TB Allocation Details'!$A$18:$L$18, 0),FALSE), 'E2 Allocators'!$B$15:$W$361, MATCH('O5 Details by Class &amp; Accounts'!BI$18, 'E2 Allocators'!$B$15:$W$15, 0),FALSE)*$E113), 0, VLOOKUP(VLOOKUP($A113, 'E4 TB Allocation Details'!$A$18:$L$214, MATCH("Misc ID", 'E4 TB Allocation Details'!$A$18:$L$18, 0),FALSE), 'E2 Allocators'!$B$15:$W$361, MATCH('O5 Details by Class &amp; Accounts'!BI$18, 'E2 Allocators'!$B$15:$W$15, 0),FALSE)*$E113)</f>
        <v>0</v>
      </c>
      <c r="BJ113" s="1321">
        <f>IF(ISERROR(VLOOKUP(VLOOKUP($A113, 'E4 TB Allocation Details'!$A$18:$L$214, MATCH("Misc ID", 'E4 TB Allocation Details'!$A$18:$L$18, 0),FALSE), 'E2 Allocators'!$B$15:$W$361, MATCH('O5 Details by Class &amp; Accounts'!BJ$18, 'E2 Allocators'!$B$15:$W$15, 0),FALSE)*$E113), 0, VLOOKUP(VLOOKUP($A113, 'E4 TB Allocation Details'!$A$18:$L$214, MATCH("Misc ID", 'E4 TB Allocation Details'!$A$18:$L$18, 0),FALSE), 'E2 Allocators'!$B$15:$W$361, MATCH('O5 Details by Class &amp; Accounts'!BJ$18, 'E2 Allocators'!$B$15:$W$15, 0),FALSE)*$E113)</f>
        <v>0</v>
      </c>
      <c r="BK113" s="1321">
        <f>IF(ISERROR(VLOOKUP(VLOOKUP($A113, 'E4 TB Allocation Details'!$A$18:$L$214, MATCH("Misc ID", 'E4 TB Allocation Details'!$A$18:$L$18, 0),FALSE), 'E2 Allocators'!$B$15:$W$361, MATCH('O5 Details by Class &amp; Accounts'!BK$18, 'E2 Allocators'!$B$15:$W$15, 0),FALSE)*$E113), 0, VLOOKUP(VLOOKUP($A113, 'E4 TB Allocation Details'!$A$18:$L$214, MATCH("Misc ID", 'E4 TB Allocation Details'!$A$18:$L$18, 0),FALSE), 'E2 Allocators'!$B$15:$W$361, MATCH('O5 Details by Class &amp; Accounts'!BK$18, 'E2 Allocators'!$B$15:$W$15, 0),FALSE)*$E113)</f>
        <v>0</v>
      </c>
      <c r="BL113" s="1321">
        <f>IF(ISERROR(VLOOKUP(VLOOKUP($A113, 'E4 TB Allocation Details'!$A$18:$L$214, MATCH("Misc ID", 'E4 TB Allocation Details'!$A$18:$L$18, 0),FALSE), 'E2 Allocators'!$B$15:$W$361, MATCH('O5 Details by Class &amp; Accounts'!BL$18, 'E2 Allocators'!$B$15:$W$15, 0),FALSE)*$E113), 0, VLOOKUP(VLOOKUP($A113, 'E4 TB Allocation Details'!$A$18:$L$214, MATCH("Misc ID", 'E4 TB Allocation Details'!$A$18:$L$18, 0),FALSE), 'E2 Allocators'!$B$15:$W$361, MATCH('O5 Details by Class &amp; Accounts'!BL$18, 'E2 Allocators'!$B$15:$W$15, 0),FALSE)*$E113)</f>
        <v>0</v>
      </c>
      <c r="BM113" s="1321">
        <f>IF(ISERROR(VLOOKUP(VLOOKUP($A113, 'E4 TB Allocation Details'!$A$18:$L$214, MATCH("Misc ID", 'E4 TB Allocation Details'!$A$18:$L$18, 0),FALSE), 'E2 Allocators'!$B$15:$W$361, MATCH('O5 Details by Class &amp; Accounts'!BM$18, 'E2 Allocators'!$B$15:$W$15, 0),FALSE)*$E113), 0, VLOOKUP(VLOOKUP($A113, 'E4 TB Allocation Details'!$A$18:$L$214, MATCH("Misc ID", 'E4 TB Allocation Details'!$A$18:$L$18, 0),FALSE), 'E2 Allocators'!$B$15:$W$361, MATCH('O5 Details by Class &amp; Accounts'!BM$18, 'E2 Allocators'!$B$15:$W$15, 0),FALSE)*$E113)</f>
        <v>0</v>
      </c>
      <c r="BN113" s="1321">
        <f>IF(ISERROR(VLOOKUP(VLOOKUP($A113, 'E4 TB Allocation Details'!$A$18:$L$214, MATCH("Misc ID", 'E4 TB Allocation Details'!$A$18:$L$18, 0),FALSE), 'E2 Allocators'!$B$15:$W$361, MATCH('O5 Details by Class &amp; Accounts'!BN$18, 'E2 Allocators'!$B$15:$W$15, 0),FALSE)*$E113), 0, VLOOKUP(VLOOKUP($A113, 'E4 TB Allocation Details'!$A$18:$L$214, MATCH("Misc ID", 'E4 TB Allocation Details'!$A$18:$L$18, 0),FALSE), 'E2 Allocators'!$B$15:$W$361, MATCH('O5 Details by Class &amp; Accounts'!BN$18, 'E2 Allocators'!$B$15:$W$15, 0),FALSE)*$E113)</f>
        <v>0</v>
      </c>
      <c r="BO113" s="1321">
        <f>IF(ISERROR(VLOOKUP(VLOOKUP($A113, 'E4 TB Allocation Details'!$A$18:$L$214, MATCH("Misc ID", 'E4 TB Allocation Details'!$A$18:$L$18, 0),FALSE), 'E2 Allocators'!$B$15:$W$361, MATCH('O5 Details by Class &amp; Accounts'!BO$18, 'E2 Allocators'!$B$15:$W$15, 0),FALSE)*$E113), 0, VLOOKUP(VLOOKUP($A113, 'E4 TB Allocation Details'!$A$18:$L$214, MATCH("Misc ID", 'E4 TB Allocation Details'!$A$18:$L$18, 0),FALSE), 'E2 Allocators'!$B$15:$W$361, MATCH('O5 Details by Class &amp; Accounts'!BO$18, 'E2 Allocators'!$B$15:$W$15, 0),FALSE)*$E113)</f>
        <v>0</v>
      </c>
      <c r="BP113" s="1321">
        <f>IF(ISERROR(VLOOKUP(VLOOKUP($A113, 'E4 TB Allocation Details'!$A$18:$L$214, MATCH("Misc ID", 'E4 TB Allocation Details'!$A$18:$L$18, 0),FALSE), 'E2 Allocators'!$B$15:$W$361, MATCH('O5 Details by Class &amp; Accounts'!BP$18, 'E2 Allocators'!$B$15:$W$15, 0),FALSE)*$E113), 0, VLOOKUP(VLOOKUP($A113, 'E4 TB Allocation Details'!$A$18:$L$214, MATCH("Misc ID", 'E4 TB Allocation Details'!$A$18:$L$18, 0),FALSE), 'E2 Allocators'!$B$15:$W$361, MATCH('O5 Details by Class &amp; Accounts'!BP$18, 'E2 Allocators'!$B$15:$W$15, 0),FALSE)*$E113)</f>
        <v>0</v>
      </c>
      <c r="BQ113" s="1321">
        <f>IF(ISERROR(VLOOKUP(VLOOKUP($A113, 'E4 TB Allocation Details'!$A$18:$L$214, MATCH("Misc ID", 'E4 TB Allocation Details'!$A$18:$L$18, 0),FALSE), 'E2 Allocators'!$B$15:$W$361, MATCH('O5 Details by Class &amp; Accounts'!BQ$18, 'E2 Allocators'!$B$15:$W$15, 0),FALSE)*$E113), 0, VLOOKUP(VLOOKUP($A113, 'E4 TB Allocation Details'!$A$18:$L$214, MATCH("Misc ID", 'E4 TB Allocation Details'!$A$18:$L$18, 0),FALSE), 'E2 Allocators'!$B$15:$W$361, MATCH('O5 Details by Class &amp; Accounts'!BQ$18, 'E2 Allocators'!$B$15:$W$15, 0),FALSE)*$E113)</f>
        <v>0</v>
      </c>
      <c r="BR113" s="1321">
        <f>IF(ISERROR(VLOOKUP(VLOOKUP($A113, 'E4 TB Allocation Details'!$A$18:$L$214, MATCH("Misc ID", 'E4 TB Allocation Details'!$A$18:$L$18, 0),FALSE), 'E2 Allocators'!$B$15:$W$361, MATCH('O5 Details by Class &amp; Accounts'!BR$18, 'E2 Allocators'!$B$15:$W$15, 0),FALSE)*$E113), 0, VLOOKUP(VLOOKUP($A113, 'E4 TB Allocation Details'!$A$18:$L$214, MATCH("Misc ID", 'E4 TB Allocation Details'!$A$18:$L$18, 0),FALSE), 'E2 Allocators'!$B$15:$W$361, MATCH('O5 Details by Class &amp; Accounts'!BR$18, 'E2 Allocators'!$B$15:$W$15, 0),FALSE)*$E113)</f>
        <v>0</v>
      </c>
      <c r="BS113" s="1321">
        <f t="shared" si="23"/>
        <v>0</v>
      </c>
      <c r="BT113" s="1321">
        <f>IF(ISERROR(VLOOKUP(VLOOKUP($A113, 'E4 TB Allocation Details'!$A$18:$L$214, MATCH("A &amp; G ID", 'E4 TB Allocation Details'!$A$18:$L$18, 0),FALSE), 'E2 Allocators'!$B$15:$W$361, MATCH('O5 Details by Class &amp; Accounts'!BT$18, 'E2 Allocators'!$B$15:$W$15, 0),FALSE)*$E113), 0, VLOOKUP(VLOOKUP($A113, 'E4 TB Allocation Details'!$A$18:$L$214, MATCH("A &amp; G ID", 'E4 TB Allocation Details'!$A$18:$L$18, 0),FALSE), 'E2 Allocators'!$B$15:$W$361, MATCH('O5 Details by Class &amp; Accounts'!BT$18, 'E2 Allocators'!$B$15:$W$15, 0),FALSE)*$E113)</f>
        <v>0</v>
      </c>
      <c r="BU113" s="1321">
        <f>IF(ISERROR(VLOOKUP(VLOOKUP($A113, 'E4 TB Allocation Details'!$A$18:$L$214, MATCH("A &amp; G ID", 'E4 TB Allocation Details'!$A$18:$L$18, 0),FALSE), 'E2 Allocators'!$B$15:$W$361, MATCH('O5 Details by Class &amp; Accounts'!BU$18, 'E2 Allocators'!$B$15:$W$15, 0),FALSE)*$E113), 0, VLOOKUP(VLOOKUP($A113, 'E4 TB Allocation Details'!$A$18:$L$214, MATCH("A &amp; G ID", 'E4 TB Allocation Details'!$A$18:$L$18, 0),FALSE), 'E2 Allocators'!$B$15:$W$361, MATCH('O5 Details by Class &amp; Accounts'!BU$18, 'E2 Allocators'!$B$15:$W$15, 0),FALSE)*$E113)</f>
        <v>0</v>
      </c>
      <c r="BV113" s="1321">
        <f>IF(ISERROR(VLOOKUP(VLOOKUP($A113, 'E4 TB Allocation Details'!$A$18:$L$214, MATCH("A &amp; G ID", 'E4 TB Allocation Details'!$A$18:$L$18, 0),FALSE), 'E2 Allocators'!$B$15:$W$361, MATCH('O5 Details by Class &amp; Accounts'!BV$18, 'E2 Allocators'!$B$15:$W$15, 0),FALSE)*$E113), 0, VLOOKUP(VLOOKUP($A113, 'E4 TB Allocation Details'!$A$18:$L$214, MATCH("A &amp; G ID", 'E4 TB Allocation Details'!$A$18:$L$18, 0),FALSE), 'E2 Allocators'!$B$15:$W$361, MATCH('O5 Details by Class &amp; Accounts'!BV$18, 'E2 Allocators'!$B$15:$W$15, 0),FALSE)*$E113)</f>
        <v>0</v>
      </c>
      <c r="BW113" s="1321">
        <f>IF(ISERROR(VLOOKUP(VLOOKUP($A113, 'E4 TB Allocation Details'!$A$18:$L$214, MATCH("A &amp; G ID", 'E4 TB Allocation Details'!$A$18:$L$18, 0),FALSE), 'E2 Allocators'!$B$15:$W$361, MATCH('O5 Details by Class &amp; Accounts'!BW$18, 'E2 Allocators'!$B$15:$W$15, 0),FALSE)*$E113), 0, VLOOKUP(VLOOKUP($A113, 'E4 TB Allocation Details'!$A$18:$L$214, MATCH("A &amp; G ID", 'E4 TB Allocation Details'!$A$18:$L$18, 0),FALSE), 'E2 Allocators'!$B$15:$W$361, MATCH('O5 Details by Class &amp; Accounts'!BW$18, 'E2 Allocators'!$B$15:$W$15, 0),FALSE)*$E113)</f>
        <v>0</v>
      </c>
      <c r="BX113" s="1321">
        <f>IF(ISERROR(VLOOKUP(VLOOKUP($A113, 'E4 TB Allocation Details'!$A$18:$L$214, MATCH("A &amp; G ID", 'E4 TB Allocation Details'!$A$18:$L$18, 0),FALSE), 'E2 Allocators'!$B$15:$W$361, MATCH('O5 Details by Class &amp; Accounts'!BX$18, 'E2 Allocators'!$B$15:$W$15, 0),FALSE)*$E113), 0, VLOOKUP(VLOOKUP($A113, 'E4 TB Allocation Details'!$A$18:$L$214, MATCH("A &amp; G ID", 'E4 TB Allocation Details'!$A$18:$L$18, 0),FALSE), 'E2 Allocators'!$B$15:$W$361, MATCH('O5 Details by Class &amp; Accounts'!BX$18, 'E2 Allocators'!$B$15:$W$15, 0),FALSE)*$E113)</f>
        <v>0</v>
      </c>
      <c r="BY113" s="1321">
        <f>IF(ISERROR(VLOOKUP(VLOOKUP($A113, 'E4 TB Allocation Details'!$A$18:$L$214, MATCH("A &amp; G ID", 'E4 TB Allocation Details'!$A$18:$L$18, 0),FALSE), 'E2 Allocators'!$B$15:$W$361, MATCH('O5 Details by Class &amp; Accounts'!BY$18, 'E2 Allocators'!$B$15:$W$15, 0),FALSE)*$E113), 0, VLOOKUP(VLOOKUP($A113, 'E4 TB Allocation Details'!$A$18:$L$214, MATCH("A &amp; G ID", 'E4 TB Allocation Details'!$A$18:$L$18, 0),FALSE), 'E2 Allocators'!$B$15:$W$361, MATCH('O5 Details by Class &amp; Accounts'!BY$18, 'E2 Allocators'!$B$15:$W$15, 0),FALSE)*$E113)</f>
        <v>0</v>
      </c>
      <c r="BZ113" s="1321">
        <f>IF(ISERROR(VLOOKUP(VLOOKUP($A113, 'E4 TB Allocation Details'!$A$18:$L$214, MATCH("A &amp; G ID", 'E4 TB Allocation Details'!$A$18:$L$18, 0),FALSE), 'E2 Allocators'!$B$15:$W$361, MATCH('O5 Details by Class &amp; Accounts'!BZ$18, 'E2 Allocators'!$B$15:$W$15, 0),FALSE)*$E113), 0, VLOOKUP(VLOOKUP($A113, 'E4 TB Allocation Details'!$A$18:$L$214, MATCH("A &amp; G ID", 'E4 TB Allocation Details'!$A$18:$L$18, 0),FALSE), 'E2 Allocators'!$B$15:$W$361, MATCH('O5 Details by Class &amp; Accounts'!BZ$18, 'E2 Allocators'!$B$15:$W$15, 0),FALSE)*$E113)</f>
        <v>0</v>
      </c>
      <c r="CA113" s="1321">
        <f>IF(ISERROR(VLOOKUP(VLOOKUP($A113, 'E4 TB Allocation Details'!$A$18:$L$214, MATCH("A &amp; G ID", 'E4 TB Allocation Details'!$A$18:$L$18, 0),FALSE), 'E2 Allocators'!$B$15:$W$361, MATCH('O5 Details by Class &amp; Accounts'!CA$18, 'E2 Allocators'!$B$15:$W$15, 0),FALSE)*$E113), 0, VLOOKUP(VLOOKUP($A113, 'E4 TB Allocation Details'!$A$18:$L$214, MATCH("A &amp; G ID", 'E4 TB Allocation Details'!$A$18:$L$18, 0),FALSE), 'E2 Allocators'!$B$15:$W$361, MATCH('O5 Details by Class &amp; Accounts'!CA$18, 'E2 Allocators'!$B$15:$W$15, 0),FALSE)*$E113)</f>
        <v>0</v>
      </c>
      <c r="CB113" s="1321">
        <f>IF(ISERROR(VLOOKUP(VLOOKUP($A113, 'E4 TB Allocation Details'!$A$18:$L$214, MATCH("A &amp; G ID", 'E4 TB Allocation Details'!$A$18:$L$18, 0),FALSE), 'E2 Allocators'!$B$15:$W$361, MATCH('O5 Details by Class &amp; Accounts'!CB$18, 'E2 Allocators'!$B$15:$W$15, 0),FALSE)*$E113), 0, VLOOKUP(VLOOKUP($A113, 'E4 TB Allocation Details'!$A$18:$L$214, MATCH("A &amp; G ID", 'E4 TB Allocation Details'!$A$18:$L$18, 0),FALSE), 'E2 Allocators'!$B$15:$W$361, MATCH('O5 Details by Class &amp; Accounts'!CB$18, 'E2 Allocators'!$B$15:$W$15, 0),FALSE)*$E113)</f>
        <v>0</v>
      </c>
      <c r="CC113" s="1321">
        <f>IF(ISERROR(VLOOKUP(VLOOKUP($A113, 'E4 TB Allocation Details'!$A$18:$L$214, MATCH("A &amp; G ID", 'E4 TB Allocation Details'!$A$18:$L$18, 0),FALSE), 'E2 Allocators'!$B$15:$W$361, MATCH('O5 Details by Class &amp; Accounts'!CC$18, 'E2 Allocators'!$B$15:$W$15, 0),FALSE)*$E113), 0, VLOOKUP(VLOOKUP($A113, 'E4 TB Allocation Details'!$A$18:$L$214, MATCH("A &amp; G ID", 'E4 TB Allocation Details'!$A$18:$L$18, 0),FALSE), 'E2 Allocators'!$B$15:$W$361, MATCH('O5 Details by Class &amp; Accounts'!CC$18, 'E2 Allocators'!$B$15:$W$15, 0),FALSE)*$E113)</f>
        <v>0</v>
      </c>
      <c r="CD113" s="1321">
        <f>IF(ISERROR(VLOOKUP(VLOOKUP($A113, 'E4 TB Allocation Details'!$A$18:$L$214, MATCH("A &amp; G ID", 'E4 TB Allocation Details'!$A$18:$L$18, 0),FALSE), 'E2 Allocators'!$B$15:$W$361, MATCH('O5 Details by Class &amp; Accounts'!CD$18, 'E2 Allocators'!$B$15:$W$15, 0),FALSE)*$E113), 0, VLOOKUP(VLOOKUP($A113, 'E4 TB Allocation Details'!$A$18:$L$214, MATCH("A &amp; G ID", 'E4 TB Allocation Details'!$A$18:$L$18, 0),FALSE), 'E2 Allocators'!$B$15:$W$361, MATCH('O5 Details by Class &amp; Accounts'!CD$18, 'E2 Allocators'!$B$15:$W$15, 0),FALSE)*$E113)</f>
        <v>0</v>
      </c>
      <c r="CE113" s="1321">
        <f>IF(ISERROR(VLOOKUP(VLOOKUP($A113, 'E4 TB Allocation Details'!$A$18:$L$214, MATCH("A &amp; G ID", 'E4 TB Allocation Details'!$A$18:$L$18, 0),FALSE), 'E2 Allocators'!$B$15:$W$361, MATCH('O5 Details by Class &amp; Accounts'!CE$18, 'E2 Allocators'!$B$15:$W$15, 0),FALSE)*$E113), 0, VLOOKUP(VLOOKUP($A113, 'E4 TB Allocation Details'!$A$18:$L$214, MATCH("A &amp; G ID", 'E4 TB Allocation Details'!$A$18:$L$18, 0),FALSE), 'E2 Allocators'!$B$15:$W$361, MATCH('O5 Details by Class &amp; Accounts'!CE$18, 'E2 Allocators'!$B$15:$W$15, 0),FALSE)*$E113)</f>
        <v>0</v>
      </c>
      <c r="CF113" s="1321">
        <f>IF(ISERROR(VLOOKUP(VLOOKUP($A113, 'E4 TB Allocation Details'!$A$18:$L$214, MATCH("A &amp; G ID", 'E4 TB Allocation Details'!$A$18:$L$18, 0),FALSE), 'E2 Allocators'!$B$15:$W$361, MATCH('O5 Details by Class &amp; Accounts'!CF$18, 'E2 Allocators'!$B$15:$W$15, 0),FALSE)*$E113), 0, VLOOKUP(VLOOKUP($A113, 'E4 TB Allocation Details'!$A$18:$L$214, MATCH("A &amp; G ID", 'E4 TB Allocation Details'!$A$18:$L$18, 0),FALSE), 'E2 Allocators'!$B$15:$W$361, MATCH('O5 Details by Class &amp; Accounts'!CF$18, 'E2 Allocators'!$B$15:$W$15, 0),FALSE)*$E113)</f>
        <v>0</v>
      </c>
      <c r="CG113" s="1321">
        <f>IF(ISERROR(VLOOKUP(VLOOKUP($A113, 'E4 TB Allocation Details'!$A$18:$L$214, MATCH("A &amp; G ID", 'E4 TB Allocation Details'!$A$18:$L$18, 0),FALSE), 'E2 Allocators'!$B$15:$W$361, MATCH('O5 Details by Class &amp; Accounts'!CG$18, 'E2 Allocators'!$B$15:$W$15, 0),FALSE)*$E113), 0, VLOOKUP(VLOOKUP($A113, 'E4 TB Allocation Details'!$A$18:$L$214, MATCH("A &amp; G ID", 'E4 TB Allocation Details'!$A$18:$L$18, 0),FALSE), 'E2 Allocators'!$B$15:$W$361, MATCH('O5 Details by Class &amp; Accounts'!CG$18, 'E2 Allocators'!$B$15:$W$15, 0),FALSE)*$E113)</f>
        <v>0</v>
      </c>
      <c r="CH113" s="1321">
        <f>IF(ISERROR(VLOOKUP(VLOOKUP($A113, 'E4 TB Allocation Details'!$A$18:$L$214, MATCH("A &amp; G ID", 'E4 TB Allocation Details'!$A$18:$L$18, 0),FALSE), 'E2 Allocators'!$B$15:$W$361, MATCH('O5 Details by Class &amp; Accounts'!CH$18, 'E2 Allocators'!$B$15:$W$15, 0),FALSE)*$E113), 0, VLOOKUP(VLOOKUP($A113, 'E4 TB Allocation Details'!$A$18:$L$214, MATCH("A &amp; G ID", 'E4 TB Allocation Details'!$A$18:$L$18, 0),FALSE), 'E2 Allocators'!$B$15:$W$361, MATCH('O5 Details by Class &amp; Accounts'!CH$18, 'E2 Allocators'!$B$15:$W$15, 0),FALSE)*$E113)</f>
        <v>0</v>
      </c>
      <c r="CI113" s="1321">
        <f>IF(ISERROR(VLOOKUP(VLOOKUP($A113, 'E4 TB Allocation Details'!$A$18:$L$214, MATCH("A &amp; G ID", 'E4 TB Allocation Details'!$A$18:$L$18, 0),FALSE), 'E2 Allocators'!$B$15:$W$361, MATCH('O5 Details by Class &amp; Accounts'!CI$18, 'E2 Allocators'!$B$15:$W$15, 0),FALSE)*$E113), 0, VLOOKUP(VLOOKUP($A113, 'E4 TB Allocation Details'!$A$18:$L$214, MATCH("A &amp; G ID", 'E4 TB Allocation Details'!$A$18:$L$18, 0),FALSE), 'E2 Allocators'!$B$15:$W$361, MATCH('O5 Details by Class &amp; Accounts'!CI$18, 'E2 Allocators'!$B$15:$W$15, 0),FALSE)*$E113)</f>
        <v>0</v>
      </c>
      <c r="CJ113" s="1321">
        <f>IF(ISERROR(VLOOKUP(VLOOKUP($A113, 'E4 TB Allocation Details'!$A$18:$L$214, MATCH("A &amp; G ID", 'E4 TB Allocation Details'!$A$18:$L$18, 0),FALSE), 'E2 Allocators'!$B$15:$W$361, MATCH('O5 Details by Class &amp; Accounts'!CJ$18, 'E2 Allocators'!$B$15:$W$15, 0),FALSE)*$E113), 0, VLOOKUP(VLOOKUP($A113, 'E4 TB Allocation Details'!$A$18:$L$214, MATCH("A &amp; G ID", 'E4 TB Allocation Details'!$A$18:$L$18, 0),FALSE), 'E2 Allocators'!$B$15:$W$361, MATCH('O5 Details by Class &amp; Accounts'!CJ$18, 'E2 Allocators'!$B$15:$W$15, 0),FALSE)*$E113)</f>
        <v>0</v>
      </c>
      <c r="CK113" s="1321">
        <f>IF(ISERROR(VLOOKUP(VLOOKUP($A113, 'E4 TB Allocation Details'!$A$18:$L$214, MATCH("A &amp; G ID", 'E4 TB Allocation Details'!$A$18:$L$18, 0),FALSE), 'E2 Allocators'!$B$15:$W$361, MATCH('O5 Details by Class &amp; Accounts'!CK$18, 'E2 Allocators'!$B$15:$W$15, 0),FALSE)*$E113), 0, VLOOKUP(VLOOKUP($A113, 'E4 TB Allocation Details'!$A$18:$L$214, MATCH("A &amp; G ID", 'E4 TB Allocation Details'!$A$18:$L$18, 0),FALSE), 'E2 Allocators'!$B$15:$W$361, MATCH('O5 Details by Class &amp; Accounts'!CK$18, 'E2 Allocators'!$B$15:$W$15, 0),FALSE)*$E113)</f>
        <v>0</v>
      </c>
      <c r="CL113" s="1321">
        <f>IF(ISERROR(VLOOKUP(VLOOKUP($A113, 'E4 TB Allocation Details'!$A$18:$L$214, MATCH("A &amp; G ID", 'E4 TB Allocation Details'!$A$18:$L$18, 0),FALSE), 'E2 Allocators'!$B$15:$W$361, MATCH('O5 Details by Class &amp; Accounts'!CL$18, 'E2 Allocators'!$B$15:$W$15, 0),FALSE)*$E113), 0, VLOOKUP(VLOOKUP($A113, 'E4 TB Allocation Details'!$A$18:$L$214, MATCH("A &amp; G ID", 'E4 TB Allocation Details'!$A$18:$L$18, 0),FALSE), 'E2 Allocators'!$B$15:$W$361, MATCH('O5 Details by Class &amp; Accounts'!CL$18, 'E2 Allocators'!$B$15:$W$15, 0),FALSE)*$E113)</f>
        <v>0</v>
      </c>
      <c r="CM113" s="1321">
        <f>IF(ISERROR(VLOOKUP(VLOOKUP($A113, 'E4 TB Allocation Details'!$A$18:$L$214, MATCH("A &amp; G ID", 'E4 TB Allocation Details'!$A$18:$L$18, 0),FALSE), 'E2 Allocators'!$B$15:$W$361, MATCH('O5 Details by Class &amp; Accounts'!CM$18, 'E2 Allocators'!$B$15:$W$15, 0),FALSE)*$E113), 0, VLOOKUP(VLOOKUP($A113, 'E4 TB Allocation Details'!$A$18:$L$214, MATCH("A &amp; G ID", 'E4 TB Allocation Details'!$A$18:$L$18, 0),FALSE), 'E2 Allocators'!$B$15:$W$361, MATCH('O5 Details by Class &amp; Accounts'!CM$18, 'E2 Allocators'!$B$15:$W$15, 0),FALSE)*$E113)</f>
        <v>0</v>
      </c>
      <c r="CN113" s="1321">
        <f t="shared" si="24"/>
        <v>0</v>
      </c>
      <c r="CO113" s="1650">
        <f t="shared" si="25"/>
        <v>0</v>
      </c>
      <c r="CQ113" s="1898" t="s">
        <v>1195</v>
      </c>
    </row>
    <row r="114" spans="1:95" s="64" customFormat="1" ht="12.75">
      <c r="A114" s="1092">
        <v>4375</v>
      </c>
      <c r="B114" s="1093" t="s">
        <v>1416</v>
      </c>
      <c r="C114" s="1647">
        <f>IF(ISERROR(VLOOKUP($A114,'I3 TB Data'!$A$19:$H$484,MATCH('O5 Details by Class &amp; Accounts'!$C$18, 'I3 TB Data'!$A$19:$H$19,0),0)), 0, VLOOKUP($A114,'I3 TB Data'!$A$19:$H$484,MATCH('O5 Details by Class &amp; Accounts'!$C$18,'I3 TB Data'!$A$19:$H$19,0),0))</f>
        <v>-60000</v>
      </c>
      <c r="D114" s="1648"/>
      <c r="E114" s="1647">
        <f>C114+D114</f>
        <v>-60000</v>
      </c>
      <c r="F114" s="1649">
        <f>IF(ISERROR(VLOOKUP($A114, 'E1 Categorization'!A34:E125, MATCH("Customer Component", 'E1 Categorization'!$A$33:$E$33,0), 0)), 0, IF(VLOOKUP($A114, 'E1 Categorization'!A34:E125, MATCH("Customer Component", 'E1 Categorization'!$A$33:$E$33,0), 0)=0, 'O5 Details by Class &amp; Accounts'!$E114, IF(AND(VLOOKUP($A114, 'E1 Categorization'!A34:E125, MATCH("Customer Component", 'E1 Categorization'!$A$33:$E$33,0), 0) &gt;0, VLOOKUP($A114, 'E1 Categorization'!A34:E125, MATCH("Customer Component", 'E1 Categorization'!$A$33:$E$33,0), 0)&lt;1), 'O5 Details by Class &amp; Accounts'!$E114*(1-VLOOKUP($A114, 'E1 Categorization'!A34:E125, MATCH("Customer Component", 'E1 Categorization'!$A$33:$E$33,0), 0)), 0)))</f>
        <v>0</v>
      </c>
      <c r="G114" s="1649">
        <f>IF(ISERROR(VLOOKUP($A114, 'E1 Categorization'!A34:E125, MATCH("Customer Component", 'E1 Categorization'!$A$33:$E$33,0), 0)),0, IF(VLOOKUP($A114, 'E1 Categorization'!A34:E125, MATCH("Customer Component", 'E1 Categorization'!$A$33:$E$33,0), 0)=0, 0, IF(AND(VLOOKUP($A114, 'E1 Categorization'!A34:E125, MATCH("Customer Component", 'E1 Categorization'!$A$33:$E$33,0), 0) &gt;0, VLOOKUP($A114, 'E1 Categorization'!A34:E125, MATCH("Customer Component", 'E1 Categorization'!$A$33:$E$33,0), 0)&lt;1), 'O5 Details by Class &amp; Accounts'!$E114*(VLOOKUP($A114, 'E1 Categorization'!A34:E125, MATCH("Customer Component", 'E1 Categorization'!$A$33:$E$33,0), 0)), 'O5 Details by Class &amp; Accounts'!$E114)))</f>
        <v>0</v>
      </c>
      <c r="H114" s="1321">
        <f t="shared" ref="H114:H120" si="26">F114+G114</f>
        <v>0</v>
      </c>
      <c r="I114" s="1321">
        <f>IF(ISERROR(VLOOKUP(VLOOKUP($A114, 'E4 TB Allocation Details'!$A$18:$L$214, MATCH("Demand ID", 'E4 TB Allocation Details'!$A$18:$L$18, 0),FALSE), 'E2 Allocators'!$B$15:$W$361, MATCH('O5 Details by Class &amp; Accounts'!I$18, 'E2 Allocators'!$B$15:$W$15, 0),FALSE)*$F114), 0, VLOOKUP(VLOOKUP($A114, 'E4 TB Allocation Details'!$A$18:$L$214, MATCH("Demand ID", 'E4 TB Allocation Details'!$A$18:$L$18, 0),FALSE), 'E2 Allocators'!$B$15:$W$361, MATCH('O5 Details by Class &amp; Accounts'!I$18, 'E2 Allocators'!$B$15:$W$15, 0),FALSE)*$F114)</f>
        <v>0</v>
      </c>
      <c r="J114" s="1321">
        <f>IF(ISERROR(VLOOKUP(VLOOKUP($A114, 'E4 TB Allocation Details'!$A$18:$L$214, MATCH("Demand ID", 'E4 TB Allocation Details'!$A$18:$L$18, 0),FALSE), 'E2 Allocators'!$B$15:$W$361, MATCH('O5 Details by Class &amp; Accounts'!J$18, 'E2 Allocators'!$B$15:$W$15, 0),FALSE)*$F114), 0, VLOOKUP(VLOOKUP($A114, 'E4 TB Allocation Details'!$A$18:$L$214, MATCH("Demand ID", 'E4 TB Allocation Details'!$A$18:$L$18, 0),FALSE), 'E2 Allocators'!$B$15:$W$361, MATCH('O5 Details by Class &amp; Accounts'!J$18, 'E2 Allocators'!$B$15:$W$15, 0),FALSE)*$F114)</f>
        <v>0</v>
      </c>
      <c r="K114" s="1321">
        <f>IF(ISERROR(VLOOKUP(VLOOKUP($A114, 'E4 TB Allocation Details'!$A$18:$L$214, MATCH("Demand ID", 'E4 TB Allocation Details'!$A$18:$L$18, 0),FALSE), 'E2 Allocators'!$B$15:$W$361, MATCH('O5 Details by Class &amp; Accounts'!K$18, 'E2 Allocators'!$B$15:$W$15, 0),FALSE)*$F114), 0, VLOOKUP(VLOOKUP($A114, 'E4 TB Allocation Details'!$A$18:$L$214, MATCH("Demand ID", 'E4 TB Allocation Details'!$A$18:$L$18, 0),FALSE), 'E2 Allocators'!$B$15:$W$361, MATCH('O5 Details by Class &amp; Accounts'!K$18, 'E2 Allocators'!$B$15:$W$15, 0),FALSE)*$F114)</f>
        <v>0</v>
      </c>
      <c r="L114" s="1321">
        <f>IF(ISERROR(VLOOKUP(VLOOKUP($A114, 'E4 TB Allocation Details'!$A$18:$L$214, MATCH("Demand ID", 'E4 TB Allocation Details'!$A$18:$L$18, 0),FALSE), 'E2 Allocators'!$B$15:$W$361, MATCH('O5 Details by Class &amp; Accounts'!L$18, 'E2 Allocators'!$B$15:$W$15, 0),FALSE)*$F114), 0, VLOOKUP(VLOOKUP($A114, 'E4 TB Allocation Details'!$A$18:$L$214, MATCH("Demand ID", 'E4 TB Allocation Details'!$A$18:$L$18, 0),FALSE), 'E2 Allocators'!$B$15:$W$361, MATCH('O5 Details by Class &amp; Accounts'!L$18, 'E2 Allocators'!$B$15:$W$15, 0),FALSE)*$F114)</f>
        <v>0</v>
      </c>
      <c r="M114" s="1321">
        <f>IF(ISERROR(VLOOKUP(VLOOKUP($A114, 'E4 TB Allocation Details'!$A$18:$L$214, MATCH("Demand ID", 'E4 TB Allocation Details'!$A$18:$L$18, 0),FALSE), 'E2 Allocators'!$B$15:$W$361, MATCH('O5 Details by Class &amp; Accounts'!M$18, 'E2 Allocators'!$B$15:$W$15, 0),FALSE)*$F114), 0, VLOOKUP(VLOOKUP($A114, 'E4 TB Allocation Details'!$A$18:$L$214, MATCH("Demand ID", 'E4 TB Allocation Details'!$A$18:$L$18, 0),FALSE), 'E2 Allocators'!$B$15:$W$361, MATCH('O5 Details by Class &amp; Accounts'!M$18, 'E2 Allocators'!$B$15:$W$15, 0),FALSE)*$F114)</f>
        <v>0</v>
      </c>
      <c r="N114" s="1321">
        <f>IF(ISERROR(VLOOKUP(VLOOKUP($A114, 'E4 TB Allocation Details'!$A$18:$L$214, MATCH("Demand ID", 'E4 TB Allocation Details'!$A$18:$L$18, 0),FALSE), 'E2 Allocators'!$B$15:$W$361, MATCH('O5 Details by Class &amp; Accounts'!N$18, 'E2 Allocators'!$B$15:$W$15, 0),FALSE)*$F114), 0, VLOOKUP(VLOOKUP($A114, 'E4 TB Allocation Details'!$A$18:$L$214, MATCH("Demand ID", 'E4 TB Allocation Details'!$A$18:$L$18, 0),FALSE), 'E2 Allocators'!$B$15:$W$361, MATCH('O5 Details by Class &amp; Accounts'!N$18, 'E2 Allocators'!$B$15:$W$15, 0),FALSE)*$F114)</f>
        <v>0</v>
      </c>
      <c r="O114" s="1321">
        <f>IF(ISERROR(VLOOKUP(VLOOKUP($A114, 'E4 TB Allocation Details'!$A$18:$L$214, MATCH("Demand ID", 'E4 TB Allocation Details'!$A$18:$L$18, 0),FALSE), 'E2 Allocators'!$B$15:$W$361, MATCH('O5 Details by Class &amp; Accounts'!O$18, 'E2 Allocators'!$B$15:$W$15, 0),FALSE)*$F114), 0, VLOOKUP(VLOOKUP($A114, 'E4 TB Allocation Details'!$A$18:$L$214, MATCH("Demand ID", 'E4 TB Allocation Details'!$A$18:$L$18, 0),FALSE), 'E2 Allocators'!$B$15:$W$361, MATCH('O5 Details by Class &amp; Accounts'!O$18, 'E2 Allocators'!$B$15:$W$15, 0),FALSE)*$F114)</f>
        <v>0</v>
      </c>
      <c r="P114" s="1321">
        <f>IF(ISERROR(VLOOKUP(VLOOKUP($A114, 'E4 TB Allocation Details'!$A$18:$L$214, MATCH("Demand ID", 'E4 TB Allocation Details'!$A$18:$L$18, 0),FALSE), 'E2 Allocators'!$B$15:$W$361, MATCH('O5 Details by Class &amp; Accounts'!P$18, 'E2 Allocators'!$B$15:$W$15, 0),FALSE)*$F114), 0, VLOOKUP(VLOOKUP($A114, 'E4 TB Allocation Details'!$A$18:$L$214, MATCH("Demand ID", 'E4 TB Allocation Details'!$A$18:$L$18, 0),FALSE), 'E2 Allocators'!$B$15:$W$361, MATCH('O5 Details by Class &amp; Accounts'!P$18, 'E2 Allocators'!$B$15:$W$15, 0),FALSE)*$F114)</f>
        <v>0</v>
      </c>
      <c r="Q114" s="1321">
        <f>IF(ISERROR(VLOOKUP(VLOOKUP($A114, 'E4 TB Allocation Details'!$A$18:$L$214, MATCH("Demand ID", 'E4 TB Allocation Details'!$A$18:$L$18, 0),FALSE), 'E2 Allocators'!$B$15:$W$361, MATCH('O5 Details by Class &amp; Accounts'!Q$18, 'E2 Allocators'!$B$15:$W$15, 0),FALSE)*$F114), 0, VLOOKUP(VLOOKUP($A114, 'E4 TB Allocation Details'!$A$18:$L$214, MATCH("Demand ID", 'E4 TB Allocation Details'!$A$18:$L$18, 0),FALSE), 'E2 Allocators'!$B$15:$W$361, MATCH('O5 Details by Class &amp; Accounts'!Q$18, 'E2 Allocators'!$B$15:$W$15, 0),FALSE)*$F114)</f>
        <v>0</v>
      </c>
      <c r="R114" s="1321">
        <f>IF(ISERROR(VLOOKUP(VLOOKUP($A114, 'E4 TB Allocation Details'!$A$18:$L$214, MATCH("Demand ID", 'E4 TB Allocation Details'!$A$18:$L$18, 0),FALSE), 'E2 Allocators'!$B$15:$W$361, MATCH('O5 Details by Class &amp; Accounts'!R$18, 'E2 Allocators'!$B$15:$W$15, 0),FALSE)*$F114), 0, VLOOKUP(VLOOKUP($A114, 'E4 TB Allocation Details'!$A$18:$L$214, MATCH("Demand ID", 'E4 TB Allocation Details'!$A$18:$L$18, 0),FALSE), 'E2 Allocators'!$B$15:$W$361, MATCH('O5 Details by Class &amp; Accounts'!R$18, 'E2 Allocators'!$B$15:$W$15, 0),FALSE)*$F114)</f>
        <v>0</v>
      </c>
      <c r="S114" s="1321">
        <f>IF(ISERROR(VLOOKUP(VLOOKUP($A114, 'E4 TB Allocation Details'!$A$18:$L$214, MATCH("Demand ID", 'E4 TB Allocation Details'!$A$18:$L$18, 0),FALSE), 'E2 Allocators'!$B$15:$W$361, MATCH('O5 Details by Class &amp; Accounts'!S$18, 'E2 Allocators'!$B$15:$W$15, 0),FALSE)*$F114), 0, VLOOKUP(VLOOKUP($A114, 'E4 TB Allocation Details'!$A$18:$L$214, MATCH("Demand ID", 'E4 TB Allocation Details'!$A$18:$L$18, 0),FALSE), 'E2 Allocators'!$B$15:$W$361, MATCH('O5 Details by Class &amp; Accounts'!S$18, 'E2 Allocators'!$B$15:$W$15, 0),FALSE)*$F114)</f>
        <v>0</v>
      </c>
      <c r="T114" s="1321">
        <f>IF(ISERROR(VLOOKUP(VLOOKUP($A114, 'E4 TB Allocation Details'!$A$18:$L$214, MATCH("Demand ID", 'E4 TB Allocation Details'!$A$18:$L$18, 0),FALSE), 'E2 Allocators'!$B$15:$W$361, MATCH('O5 Details by Class &amp; Accounts'!T$18, 'E2 Allocators'!$B$15:$W$15, 0),FALSE)*$F114), 0, VLOOKUP(VLOOKUP($A114, 'E4 TB Allocation Details'!$A$18:$L$214, MATCH("Demand ID", 'E4 TB Allocation Details'!$A$18:$L$18, 0),FALSE), 'E2 Allocators'!$B$15:$W$361, MATCH('O5 Details by Class &amp; Accounts'!T$18, 'E2 Allocators'!$B$15:$W$15, 0),FALSE)*$F114)</f>
        <v>0</v>
      </c>
      <c r="U114" s="1321">
        <f>IF(ISERROR(VLOOKUP(VLOOKUP($A114, 'E4 TB Allocation Details'!$A$18:$L$214, MATCH("Demand ID", 'E4 TB Allocation Details'!$A$18:$L$18, 0),FALSE), 'E2 Allocators'!$B$15:$W$361, MATCH('O5 Details by Class &amp; Accounts'!U$18, 'E2 Allocators'!$B$15:$W$15, 0),FALSE)*$F114), 0, VLOOKUP(VLOOKUP($A114, 'E4 TB Allocation Details'!$A$18:$L$214, MATCH("Demand ID", 'E4 TB Allocation Details'!$A$18:$L$18, 0),FALSE), 'E2 Allocators'!$B$15:$W$361, MATCH('O5 Details by Class &amp; Accounts'!U$18, 'E2 Allocators'!$B$15:$W$15, 0),FALSE)*$F114)</f>
        <v>0</v>
      </c>
      <c r="V114" s="1321">
        <f>IF(ISERROR(VLOOKUP(VLOOKUP($A114, 'E4 TB Allocation Details'!$A$18:$L$214, MATCH("Demand ID", 'E4 TB Allocation Details'!$A$18:$L$18, 0),FALSE), 'E2 Allocators'!$B$15:$W$361, MATCH('O5 Details by Class &amp; Accounts'!V$18, 'E2 Allocators'!$B$15:$W$15, 0),FALSE)*$F114), 0, VLOOKUP(VLOOKUP($A114, 'E4 TB Allocation Details'!$A$18:$L$214, MATCH("Demand ID", 'E4 TB Allocation Details'!$A$18:$L$18, 0),FALSE), 'E2 Allocators'!$B$15:$W$361, MATCH('O5 Details by Class &amp; Accounts'!V$18, 'E2 Allocators'!$B$15:$W$15, 0),FALSE)*$F114)</f>
        <v>0</v>
      </c>
      <c r="W114" s="1321">
        <f>IF(ISERROR(VLOOKUP(VLOOKUP($A114, 'E4 TB Allocation Details'!$A$18:$L$214, MATCH("Demand ID", 'E4 TB Allocation Details'!$A$18:$L$18, 0),FALSE), 'E2 Allocators'!$B$15:$W$361, MATCH('O5 Details by Class &amp; Accounts'!W$18, 'E2 Allocators'!$B$15:$W$15, 0),FALSE)*$F114), 0, VLOOKUP(VLOOKUP($A114, 'E4 TB Allocation Details'!$A$18:$L$214, MATCH("Demand ID", 'E4 TB Allocation Details'!$A$18:$L$18, 0),FALSE), 'E2 Allocators'!$B$15:$W$361, MATCH('O5 Details by Class &amp; Accounts'!W$18, 'E2 Allocators'!$B$15:$W$15, 0),FALSE)*$F114)</f>
        <v>0</v>
      </c>
      <c r="X114" s="1321">
        <f>IF(ISERROR(VLOOKUP(VLOOKUP($A114, 'E4 TB Allocation Details'!$A$18:$L$214, MATCH("Demand ID", 'E4 TB Allocation Details'!$A$18:$L$18, 0),FALSE), 'E2 Allocators'!$B$15:$W$361, MATCH('O5 Details by Class &amp; Accounts'!X$18, 'E2 Allocators'!$B$15:$W$15, 0),FALSE)*$F114), 0, VLOOKUP(VLOOKUP($A114, 'E4 TB Allocation Details'!$A$18:$L$214, MATCH("Demand ID", 'E4 TB Allocation Details'!$A$18:$L$18, 0),FALSE), 'E2 Allocators'!$B$15:$W$361, MATCH('O5 Details by Class &amp; Accounts'!X$18, 'E2 Allocators'!$B$15:$W$15, 0),FALSE)*$F114)</f>
        <v>0</v>
      </c>
      <c r="Y114" s="1321">
        <f>IF(ISERROR(VLOOKUP(VLOOKUP($A114, 'E4 TB Allocation Details'!$A$18:$L$214, MATCH("Demand ID", 'E4 TB Allocation Details'!$A$18:$L$18, 0),FALSE), 'E2 Allocators'!$B$15:$W$361, MATCH('O5 Details by Class &amp; Accounts'!Y$18, 'E2 Allocators'!$B$15:$W$15, 0),FALSE)*$F114), 0, VLOOKUP(VLOOKUP($A114, 'E4 TB Allocation Details'!$A$18:$L$214, MATCH("Demand ID", 'E4 TB Allocation Details'!$A$18:$L$18, 0),FALSE), 'E2 Allocators'!$B$15:$W$361, MATCH('O5 Details by Class &amp; Accounts'!Y$18, 'E2 Allocators'!$B$15:$W$15, 0),FALSE)*$F114)</f>
        <v>0</v>
      </c>
      <c r="Z114" s="1321">
        <f>IF(ISERROR(VLOOKUP(VLOOKUP($A114, 'E4 TB Allocation Details'!$A$18:$L$214, MATCH("Demand ID", 'E4 TB Allocation Details'!$A$18:$L$18, 0),FALSE), 'E2 Allocators'!$B$15:$W$361, MATCH('O5 Details by Class &amp; Accounts'!Z$18, 'E2 Allocators'!$B$15:$W$15, 0),FALSE)*$F114), 0, VLOOKUP(VLOOKUP($A114, 'E4 TB Allocation Details'!$A$18:$L$214, MATCH("Demand ID", 'E4 TB Allocation Details'!$A$18:$L$18, 0),FALSE), 'E2 Allocators'!$B$15:$W$361, MATCH('O5 Details by Class &amp; Accounts'!Z$18, 'E2 Allocators'!$B$15:$W$15, 0),FALSE)*$F114)</f>
        <v>0</v>
      </c>
      <c r="AA114" s="1321">
        <f>IF(ISERROR(VLOOKUP(VLOOKUP($A114, 'E4 TB Allocation Details'!$A$18:$L$214, MATCH("Demand ID", 'E4 TB Allocation Details'!$A$18:$L$18, 0),FALSE), 'E2 Allocators'!$B$15:$W$361, MATCH('O5 Details by Class &amp; Accounts'!AA$18, 'E2 Allocators'!$B$15:$W$15, 0),FALSE)*$F114), 0, VLOOKUP(VLOOKUP($A114, 'E4 TB Allocation Details'!$A$18:$L$214, MATCH("Demand ID", 'E4 TB Allocation Details'!$A$18:$L$18, 0),FALSE), 'E2 Allocators'!$B$15:$W$361, MATCH('O5 Details by Class &amp; Accounts'!AA$18, 'E2 Allocators'!$B$15:$W$15, 0),FALSE)*$F114)</f>
        <v>0</v>
      </c>
      <c r="AB114" s="1321">
        <f>IF(ISERROR(VLOOKUP(VLOOKUP($A114, 'E4 TB Allocation Details'!$A$18:$L$214, MATCH("Demand ID", 'E4 TB Allocation Details'!$A$18:$L$18, 0),FALSE), 'E2 Allocators'!$B$15:$W$361, MATCH('O5 Details by Class &amp; Accounts'!AB$18, 'E2 Allocators'!$B$15:$W$15, 0),FALSE)*$F114), 0, VLOOKUP(VLOOKUP($A114, 'E4 TB Allocation Details'!$A$18:$L$214, MATCH("Demand ID", 'E4 TB Allocation Details'!$A$18:$L$18, 0),FALSE), 'E2 Allocators'!$B$15:$W$361, MATCH('O5 Details by Class &amp; Accounts'!AB$18, 'E2 Allocators'!$B$15:$W$15, 0),FALSE)*$F114)</f>
        <v>0</v>
      </c>
      <c r="AC114" s="1321">
        <f t="shared" ref="AC114:AC120" si="27">SUM(I114:AB114)</f>
        <v>0</v>
      </c>
      <c r="AD114" s="1321">
        <f>IF(ISERROR(VLOOKUP(VLOOKUP($A114, 'E4 TB Allocation Details'!$A$18:$L$214, MATCH("Customer ID", 'E4 TB Allocation Details'!$A$18:$L$18, 0),FALSE), 'E2 Allocators'!$B$15:$W$361, MATCH('O5 Details by Class &amp; Accounts'!AD$18, 'E2 Allocators'!$B$15:$W$15, 0),FALSE)*$G114), 0, VLOOKUP(VLOOKUP($A114, 'E4 TB Allocation Details'!$A$18:$L$214, MATCH("Customer ID", 'E4 TB Allocation Details'!$A$18:$L$18, 0),FALSE), 'E2 Allocators'!$B$15:$W$361, MATCH('O5 Details by Class &amp; Accounts'!AD$18, 'E2 Allocators'!$B$15:$W$15, 0),FALSE)*$G114)</f>
        <v>0</v>
      </c>
      <c r="AE114" s="1321">
        <f>IF(ISERROR(VLOOKUP(VLOOKUP($A114, 'E4 TB Allocation Details'!$A$18:$L$214, MATCH("Customer ID", 'E4 TB Allocation Details'!$A$18:$L$18, 0),FALSE), 'E2 Allocators'!$B$15:$W$361, MATCH('O5 Details by Class &amp; Accounts'!AE$18, 'E2 Allocators'!$B$15:$W$15, 0),FALSE)*$G114), 0, VLOOKUP(VLOOKUP($A114, 'E4 TB Allocation Details'!$A$18:$L$214, MATCH("Customer ID", 'E4 TB Allocation Details'!$A$18:$L$18, 0),FALSE), 'E2 Allocators'!$B$15:$W$361, MATCH('O5 Details by Class &amp; Accounts'!AE$18, 'E2 Allocators'!$B$15:$W$15, 0),FALSE)*$G114)</f>
        <v>0</v>
      </c>
      <c r="AF114" s="1321">
        <f>IF(ISERROR(VLOOKUP(VLOOKUP($A114, 'E4 TB Allocation Details'!$A$18:$L$214, MATCH("Customer ID", 'E4 TB Allocation Details'!$A$18:$L$18, 0),FALSE), 'E2 Allocators'!$B$15:$W$361, MATCH('O5 Details by Class &amp; Accounts'!AF$18, 'E2 Allocators'!$B$15:$W$15, 0),FALSE)*$G114), 0, VLOOKUP(VLOOKUP($A114, 'E4 TB Allocation Details'!$A$18:$L$214, MATCH("Customer ID", 'E4 TB Allocation Details'!$A$18:$L$18, 0),FALSE), 'E2 Allocators'!$B$15:$W$361, MATCH('O5 Details by Class &amp; Accounts'!AF$18, 'E2 Allocators'!$B$15:$W$15, 0),FALSE)*$G114)</f>
        <v>0</v>
      </c>
      <c r="AG114" s="1321">
        <f>IF(ISERROR(VLOOKUP(VLOOKUP($A114, 'E4 TB Allocation Details'!$A$18:$L$214, MATCH("Customer ID", 'E4 TB Allocation Details'!$A$18:$L$18, 0),FALSE), 'E2 Allocators'!$B$15:$W$361, MATCH('O5 Details by Class &amp; Accounts'!AG$18, 'E2 Allocators'!$B$15:$W$15, 0),FALSE)*$G114), 0, VLOOKUP(VLOOKUP($A114, 'E4 TB Allocation Details'!$A$18:$L$214, MATCH("Customer ID", 'E4 TB Allocation Details'!$A$18:$L$18, 0),FALSE), 'E2 Allocators'!$B$15:$W$361, MATCH('O5 Details by Class &amp; Accounts'!AG$18, 'E2 Allocators'!$B$15:$W$15, 0),FALSE)*$G114)</f>
        <v>0</v>
      </c>
      <c r="AH114" s="1321">
        <f>IF(ISERROR(VLOOKUP(VLOOKUP($A114, 'E4 TB Allocation Details'!$A$18:$L$214, MATCH("Customer ID", 'E4 TB Allocation Details'!$A$18:$L$18, 0),FALSE), 'E2 Allocators'!$B$15:$W$361, MATCH('O5 Details by Class &amp; Accounts'!AH$18, 'E2 Allocators'!$B$15:$W$15, 0),FALSE)*$G114), 0, VLOOKUP(VLOOKUP($A114, 'E4 TB Allocation Details'!$A$18:$L$214, MATCH("Customer ID", 'E4 TB Allocation Details'!$A$18:$L$18, 0),FALSE), 'E2 Allocators'!$B$15:$W$361, MATCH('O5 Details by Class &amp; Accounts'!AH$18, 'E2 Allocators'!$B$15:$W$15, 0),FALSE)*$G114)</f>
        <v>0</v>
      </c>
      <c r="AI114" s="1321">
        <f>IF(ISERROR(VLOOKUP(VLOOKUP($A114, 'E4 TB Allocation Details'!$A$18:$L$214, MATCH("Customer ID", 'E4 TB Allocation Details'!$A$18:$L$18, 0),FALSE), 'E2 Allocators'!$B$15:$W$361, MATCH('O5 Details by Class &amp; Accounts'!AI$18, 'E2 Allocators'!$B$15:$W$15, 0),FALSE)*$G114), 0, VLOOKUP(VLOOKUP($A114, 'E4 TB Allocation Details'!$A$18:$L$214, MATCH("Customer ID", 'E4 TB Allocation Details'!$A$18:$L$18, 0),FALSE), 'E2 Allocators'!$B$15:$W$361, MATCH('O5 Details by Class &amp; Accounts'!AI$18, 'E2 Allocators'!$B$15:$W$15, 0),FALSE)*$G114)</f>
        <v>0</v>
      </c>
      <c r="AJ114" s="1321">
        <f>IF(ISERROR(VLOOKUP(VLOOKUP($A114, 'E4 TB Allocation Details'!$A$18:$L$214, MATCH("Customer ID", 'E4 TB Allocation Details'!$A$18:$L$18, 0),FALSE), 'E2 Allocators'!$B$15:$W$361, MATCH('O5 Details by Class &amp; Accounts'!AJ$18, 'E2 Allocators'!$B$15:$W$15, 0),FALSE)*$G114), 0, VLOOKUP(VLOOKUP($A114, 'E4 TB Allocation Details'!$A$18:$L$214, MATCH("Customer ID", 'E4 TB Allocation Details'!$A$18:$L$18, 0),FALSE), 'E2 Allocators'!$B$15:$W$361, MATCH('O5 Details by Class &amp; Accounts'!AJ$18, 'E2 Allocators'!$B$15:$W$15, 0),FALSE)*$G114)</f>
        <v>0</v>
      </c>
      <c r="AK114" s="1321">
        <f>IF(ISERROR(VLOOKUP(VLOOKUP($A114, 'E4 TB Allocation Details'!$A$18:$L$214, MATCH("Customer ID", 'E4 TB Allocation Details'!$A$18:$L$18, 0),FALSE), 'E2 Allocators'!$B$15:$W$361, MATCH('O5 Details by Class &amp; Accounts'!AK$18, 'E2 Allocators'!$B$15:$W$15, 0),FALSE)*$G114), 0, VLOOKUP(VLOOKUP($A114, 'E4 TB Allocation Details'!$A$18:$L$214, MATCH("Customer ID", 'E4 TB Allocation Details'!$A$18:$L$18, 0),FALSE), 'E2 Allocators'!$B$15:$W$361, MATCH('O5 Details by Class &amp; Accounts'!AK$18, 'E2 Allocators'!$B$15:$W$15, 0),FALSE)*$G114)</f>
        <v>0</v>
      </c>
      <c r="AL114" s="1321">
        <f>IF(ISERROR(VLOOKUP(VLOOKUP($A114, 'E4 TB Allocation Details'!$A$18:$L$214, MATCH("Customer ID", 'E4 TB Allocation Details'!$A$18:$L$18, 0),FALSE), 'E2 Allocators'!$B$15:$W$361, MATCH('O5 Details by Class &amp; Accounts'!AL$18, 'E2 Allocators'!$B$15:$W$15, 0),FALSE)*$G114), 0, VLOOKUP(VLOOKUP($A114, 'E4 TB Allocation Details'!$A$18:$L$214, MATCH("Customer ID", 'E4 TB Allocation Details'!$A$18:$L$18, 0),FALSE), 'E2 Allocators'!$B$15:$W$361, MATCH('O5 Details by Class &amp; Accounts'!AL$18, 'E2 Allocators'!$B$15:$W$15, 0),FALSE)*$G114)</f>
        <v>0</v>
      </c>
      <c r="AM114" s="1321">
        <f>IF(ISERROR(VLOOKUP(VLOOKUP($A114, 'E4 TB Allocation Details'!$A$18:$L$214, MATCH("Customer ID", 'E4 TB Allocation Details'!$A$18:$L$18, 0),FALSE), 'E2 Allocators'!$B$15:$W$361, MATCH('O5 Details by Class &amp; Accounts'!AM$18, 'E2 Allocators'!$B$15:$W$15, 0),FALSE)*$G114), 0, VLOOKUP(VLOOKUP($A114, 'E4 TB Allocation Details'!$A$18:$L$214, MATCH("Customer ID", 'E4 TB Allocation Details'!$A$18:$L$18, 0),FALSE), 'E2 Allocators'!$B$15:$W$361, MATCH('O5 Details by Class &amp; Accounts'!AM$18, 'E2 Allocators'!$B$15:$W$15, 0),FALSE)*$G114)</f>
        <v>0</v>
      </c>
      <c r="AN114" s="1321">
        <f>IF(ISERROR(VLOOKUP(VLOOKUP($A114, 'E4 TB Allocation Details'!$A$18:$L$214, MATCH("Customer ID", 'E4 TB Allocation Details'!$A$18:$L$18, 0),FALSE), 'E2 Allocators'!$B$15:$W$361, MATCH('O5 Details by Class &amp; Accounts'!AN$18, 'E2 Allocators'!$B$15:$W$15, 0),FALSE)*$G114), 0, VLOOKUP(VLOOKUP($A114, 'E4 TB Allocation Details'!$A$18:$L$214, MATCH("Customer ID", 'E4 TB Allocation Details'!$A$18:$L$18, 0),FALSE), 'E2 Allocators'!$B$15:$W$361, MATCH('O5 Details by Class &amp; Accounts'!AN$18, 'E2 Allocators'!$B$15:$W$15, 0),FALSE)*$G114)</f>
        <v>0</v>
      </c>
      <c r="AO114" s="1321">
        <f>IF(ISERROR(VLOOKUP(VLOOKUP($A114, 'E4 TB Allocation Details'!$A$18:$L$214, MATCH("Customer ID", 'E4 TB Allocation Details'!$A$18:$L$18, 0),FALSE), 'E2 Allocators'!$B$15:$W$361, MATCH('O5 Details by Class &amp; Accounts'!AO$18, 'E2 Allocators'!$B$15:$W$15, 0),FALSE)*$G114), 0, VLOOKUP(VLOOKUP($A114, 'E4 TB Allocation Details'!$A$18:$L$214, MATCH("Customer ID", 'E4 TB Allocation Details'!$A$18:$L$18, 0),FALSE), 'E2 Allocators'!$B$15:$W$361, MATCH('O5 Details by Class &amp; Accounts'!AO$18, 'E2 Allocators'!$B$15:$W$15, 0),FALSE)*$G114)</f>
        <v>0</v>
      </c>
      <c r="AP114" s="1321">
        <f>IF(ISERROR(VLOOKUP(VLOOKUP($A114, 'E4 TB Allocation Details'!$A$18:$L$214, MATCH("Customer ID", 'E4 TB Allocation Details'!$A$18:$L$18, 0),FALSE), 'E2 Allocators'!$B$15:$W$361, MATCH('O5 Details by Class &amp; Accounts'!AP$18, 'E2 Allocators'!$B$15:$W$15, 0),FALSE)*$G114), 0, VLOOKUP(VLOOKUP($A114, 'E4 TB Allocation Details'!$A$18:$L$214, MATCH("Customer ID", 'E4 TB Allocation Details'!$A$18:$L$18, 0),FALSE), 'E2 Allocators'!$B$15:$W$361, MATCH('O5 Details by Class &amp; Accounts'!AP$18, 'E2 Allocators'!$B$15:$W$15, 0),FALSE)*$G114)</f>
        <v>0</v>
      </c>
      <c r="AQ114" s="1321">
        <f>IF(ISERROR(VLOOKUP(VLOOKUP($A114, 'E4 TB Allocation Details'!$A$18:$L$214, MATCH("Customer ID", 'E4 TB Allocation Details'!$A$18:$L$18, 0),FALSE), 'E2 Allocators'!$B$15:$W$361, MATCH('O5 Details by Class &amp; Accounts'!AQ$18, 'E2 Allocators'!$B$15:$W$15, 0),FALSE)*$G114), 0, VLOOKUP(VLOOKUP($A114, 'E4 TB Allocation Details'!$A$18:$L$214, MATCH("Customer ID", 'E4 TB Allocation Details'!$A$18:$L$18, 0),FALSE), 'E2 Allocators'!$B$15:$W$361, MATCH('O5 Details by Class &amp; Accounts'!AQ$18, 'E2 Allocators'!$B$15:$W$15, 0),FALSE)*$G114)</f>
        <v>0</v>
      </c>
      <c r="AR114" s="1321">
        <f>IF(ISERROR(VLOOKUP(VLOOKUP($A114, 'E4 TB Allocation Details'!$A$18:$L$214, MATCH("Customer ID", 'E4 TB Allocation Details'!$A$18:$L$18, 0),FALSE), 'E2 Allocators'!$B$15:$W$361, MATCH('O5 Details by Class &amp; Accounts'!AR$18, 'E2 Allocators'!$B$15:$W$15, 0),FALSE)*$G114), 0, VLOOKUP(VLOOKUP($A114, 'E4 TB Allocation Details'!$A$18:$L$214, MATCH("Customer ID", 'E4 TB Allocation Details'!$A$18:$L$18, 0),FALSE), 'E2 Allocators'!$B$15:$W$361, MATCH('O5 Details by Class &amp; Accounts'!AR$18, 'E2 Allocators'!$B$15:$W$15, 0),FALSE)*$G114)</f>
        <v>0</v>
      </c>
      <c r="AS114" s="1321">
        <f>IF(ISERROR(VLOOKUP(VLOOKUP($A114, 'E4 TB Allocation Details'!$A$18:$L$214, MATCH("Customer ID", 'E4 TB Allocation Details'!$A$18:$L$18, 0),FALSE), 'E2 Allocators'!$B$15:$W$361, MATCH('O5 Details by Class &amp; Accounts'!AS$18, 'E2 Allocators'!$B$15:$W$15, 0),FALSE)*$G114), 0, VLOOKUP(VLOOKUP($A114, 'E4 TB Allocation Details'!$A$18:$L$214, MATCH("Customer ID", 'E4 TB Allocation Details'!$A$18:$L$18, 0),FALSE), 'E2 Allocators'!$B$15:$W$361, MATCH('O5 Details by Class &amp; Accounts'!AS$18, 'E2 Allocators'!$B$15:$W$15, 0),FALSE)*$G114)</f>
        <v>0</v>
      </c>
      <c r="AT114" s="1321">
        <f>IF(ISERROR(VLOOKUP(VLOOKUP($A114, 'E4 TB Allocation Details'!$A$18:$L$214, MATCH("Customer ID", 'E4 TB Allocation Details'!$A$18:$L$18, 0),FALSE), 'E2 Allocators'!$B$15:$W$361, MATCH('O5 Details by Class &amp; Accounts'!AT$18, 'E2 Allocators'!$B$15:$W$15, 0),FALSE)*$G114), 0, VLOOKUP(VLOOKUP($A114, 'E4 TB Allocation Details'!$A$18:$L$214, MATCH("Customer ID", 'E4 TB Allocation Details'!$A$18:$L$18, 0),FALSE), 'E2 Allocators'!$B$15:$W$361, MATCH('O5 Details by Class &amp; Accounts'!AT$18, 'E2 Allocators'!$B$15:$W$15, 0),FALSE)*$G114)</f>
        <v>0</v>
      </c>
      <c r="AU114" s="1321">
        <f>IF(ISERROR(VLOOKUP(VLOOKUP($A114, 'E4 TB Allocation Details'!$A$18:$L$214, MATCH("Customer ID", 'E4 TB Allocation Details'!$A$18:$L$18, 0),FALSE), 'E2 Allocators'!$B$15:$W$361, MATCH('O5 Details by Class &amp; Accounts'!AU$18, 'E2 Allocators'!$B$15:$W$15, 0),FALSE)*$G114), 0, VLOOKUP(VLOOKUP($A114, 'E4 TB Allocation Details'!$A$18:$L$214, MATCH("Customer ID", 'E4 TB Allocation Details'!$A$18:$L$18, 0),FALSE), 'E2 Allocators'!$B$15:$W$361, MATCH('O5 Details by Class &amp; Accounts'!AU$18, 'E2 Allocators'!$B$15:$W$15, 0),FALSE)*$G114)</f>
        <v>0</v>
      </c>
      <c r="AV114" s="1321">
        <f>IF(ISERROR(VLOOKUP(VLOOKUP($A114, 'E4 TB Allocation Details'!$A$18:$L$214, MATCH("Customer ID", 'E4 TB Allocation Details'!$A$18:$L$18, 0),FALSE), 'E2 Allocators'!$B$15:$W$361, MATCH('O5 Details by Class &amp; Accounts'!AV$18, 'E2 Allocators'!$B$15:$W$15, 0),FALSE)*$G114), 0, VLOOKUP(VLOOKUP($A114, 'E4 TB Allocation Details'!$A$18:$L$214, MATCH("Customer ID", 'E4 TB Allocation Details'!$A$18:$L$18, 0),FALSE), 'E2 Allocators'!$B$15:$W$361, MATCH('O5 Details by Class &amp; Accounts'!AV$18, 'E2 Allocators'!$B$15:$W$15, 0),FALSE)*$G114)</f>
        <v>0</v>
      </c>
      <c r="AW114" s="1321">
        <f>IF(ISERROR(VLOOKUP(VLOOKUP($A114, 'E4 TB Allocation Details'!$A$18:$L$214, MATCH("Customer ID", 'E4 TB Allocation Details'!$A$18:$L$18, 0),FALSE), 'E2 Allocators'!$B$15:$W$361, MATCH('O5 Details by Class &amp; Accounts'!AW$18, 'E2 Allocators'!$B$15:$W$15, 0),FALSE)*$G114), 0, VLOOKUP(VLOOKUP($A114, 'E4 TB Allocation Details'!$A$18:$L$214, MATCH("Customer ID", 'E4 TB Allocation Details'!$A$18:$L$18, 0),FALSE), 'E2 Allocators'!$B$15:$W$361, MATCH('O5 Details by Class &amp; Accounts'!AW$18, 'E2 Allocators'!$B$15:$W$15, 0),FALSE)*$G114)</f>
        <v>0</v>
      </c>
      <c r="AX114" s="1321">
        <f t="shared" ref="AX114:AX120" si="28">SUM(AD114:AW114)</f>
        <v>0</v>
      </c>
      <c r="AY114" s="1321">
        <f>IF(ISERROR(VLOOKUP(VLOOKUP($A114, 'E4 TB Allocation Details'!$A$18:$L$214, MATCH("Misc ID", 'E4 TB Allocation Details'!$A$18:$L$18, 0),FALSE), 'E2 Allocators'!$B$15:$W$361, MATCH('O5 Details by Class &amp; Accounts'!AY$18, 'E2 Allocators'!$B$15:$W$15, 0),FALSE)*$E114), 0, VLOOKUP(VLOOKUP($A114, 'E4 TB Allocation Details'!$A$18:$L$214, MATCH("Misc ID", 'E4 TB Allocation Details'!$A$18:$L$18, 0),FALSE), 'E2 Allocators'!$B$15:$W$361, MATCH('O5 Details by Class &amp; Accounts'!AY$18, 'E2 Allocators'!$B$15:$W$15, 0),FALSE)*$E114)</f>
        <v>-41564.796961704429</v>
      </c>
      <c r="AZ114" s="1321">
        <f>IF(ISERROR(VLOOKUP(VLOOKUP($A114, 'E4 TB Allocation Details'!$A$18:$L$214, MATCH("Misc ID", 'E4 TB Allocation Details'!$A$18:$L$18, 0),FALSE), 'E2 Allocators'!$B$15:$W$361, MATCH('O5 Details by Class &amp; Accounts'!AZ$18, 'E2 Allocators'!$B$15:$W$15, 0),FALSE)*$E114), 0, VLOOKUP(VLOOKUP($A114, 'E4 TB Allocation Details'!$A$18:$L$214, MATCH("Misc ID", 'E4 TB Allocation Details'!$A$18:$L$18, 0),FALSE), 'E2 Allocators'!$B$15:$W$361, MATCH('O5 Details by Class &amp; Accounts'!AZ$18, 'E2 Allocators'!$B$15:$W$15, 0),FALSE)*$E114)</f>
        <v>-10995.197572082185</v>
      </c>
      <c r="BA114" s="1321">
        <f>IF(ISERROR(VLOOKUP(VLOOKUP($A114, 'E4 TB Allocation Details'!$A$18:$L$214, MATCH("Misc ID", 'E4 TB Allocation Details'!$A$18:$L$18, 0),FALSE), 'E2 Allocators'!$B$15:$W$361, MATCH('O5 Details by Class &amp; Accounts'!BA$18, 'E2 Allocators'!$B$15:$W$15, 0),FALSE)*$E114), 0, VLOOKUP(VLOOKUP($A114, 'E4 TB Allocation Details'!$A$18:$L$214, MATCH("Misc ID", 'E4 TB Allocation Details'!$A$18:$L$18, 0),FALSE), 'E2 Allocators'!$B$15:$W$361, MATCH('O5 Details by Class &amp; Accounts'!BA$18, 'E2 Allocators'!$B$15:$W$15, 0),FALSE)*$E114)</f>
        <v>-6578.8108331080984</v>
      </c>
      <c r="BB114" s="1321">
        <f>IF(ISERROR(VLOOKUP(VLOOKUP($A114, 'E4 TB Allocation Details'!$A$18:$L$214, MATCH("Misc ID", 'E4 TB Allocation Details'!$A$18:$L$18, 0),FALSE), 'E2 Allocators'!$B$15:$W$361, MATCH('O5 Details by Class &amp; Accounts'!BB$18, 'E2 Allocators'!$B$15:$W$15, 0),FALSE)*$E114), 0, VLOOKUP(VLOOKUP($A114, 'E4 TB Allocation Details'!$A$18:$L$214, MATCH("Misc ID", 'E4 TB Allocation Details'!$A$18:$L$18, 0),FALSE), 'E2 Allocators'!$B$15:$W$361, MATCH('O5 Details by Class &amp; Accounts'!BB$18, 'E2 Allocators'!$B$15:$W$15, 0),FALSE)*$E114)</f>
        <v>0</v>
      </c>
      <c r="BC114" s="1321">
        <f>IF(ISERROR(VLOOKUP(VLOOKUP($A114, 'E4 TB Allocation Details'!$A$18:$L$214, MATCH("Misc ID", 'E4 TB Allocation Details'!$A$18:$L$18, 0),FALSE), 'E2 Allocators'!$B$15:$W$361, MATCH('O5 Details by Class &amp; Accounts'!BC$18, 'E2 Allocators'!$B$15:$W$15, 0),FALSE)*$E114), 0, VLOOKUP(VLOOKUP($A114, 'E4 TB Allocation Details'!$A$18:$L$214, MATCH("Misc ID", 'E4 TB Allocation Details'!$A$18:$L$18, 0),FALSE), 'E2 Allocators'!$B$15:$W$361, MATCH('O5 Details by Class &amp; Accounts'!BC$18, 'E2 Allocators'!$B$15:$W$15, 0),FALSE)*$E114)</f>
        <v>0</v>
      </c>
      <c r="BD114" s="1321">
        <f>IF(ISERROR(VLOOKUP(VLOOKUP($A114, 'E4 TB Allocation Details'!$A$18:$L$214, MATCH("Misc ID", 'E4 TB Allocation Details'!$A$18:$L$18, 0),FALSE), 'E2 Allocators'!$B$15:$W$361, MATCH('O5 Details by Class &amp; Accounts'!BD$18, 'E2 Allocators'!$B$15:$W$15, 0),FALSE)*$E114), 0, VLOOKUP(VLOOKUP($A114, 'E4 TB Allocation Details'!$A$18:$L$214, MATCH("Misc ID", 'E4 TB Allocation Details'!$A$18:$L$18, 0),FALSE), 'E2 Allocators'!$B$15:$W$361, MATCH('O5 Details by Class &amp; Accounts'!BD$18, 'E2 Allocators'!$B$15:$W$15, 0),FALSE)*$E114)</f>
        <v>0</v>
      </c>
      <c r="BE114" s="1321">
        <f>IF(ISERROR(VLOOKUP(VLOOKUP($A114, 'E4 TB Allocation Details'!$A$18:$L$214, MATCH("Misc ID", 'E4 TB Allocation Details'!$A$18:$L$18, 0),FALSE), 'E2 Allocators'!$B$15:$W$361, MATCH('O5 Details by Class &amp; Accounts'!BE$18, 'E2 Allocators'!$B$15:$W$15, 0),FALSE)*$E114), 0, VLOOKUP(VLOOKUP($A114, 'E4 TB Allocation Details'!$A$18:$L$214, MATCH("Misc ID", 'E4 TB Allocation Details'!$A$18:$L$18, 0),FALSE), 'E2 Allocators'!$B$15:$W$361, MATCH('O5 Details by Class &amp; Accounts'!BE$18, 'E2 Allocators'!$B$15:$W$15, 0),FALSE)*$E114)</f>
        <v>-775.05752870711831</v>
      </c>
      <c r="BF114" s="1321">
        <f>IF(ISERROR(VLOOKUP(VLOOKUP($A114, 'E4 TB Allocation Details'!$A$18:$L$214, MATCH("Misc ID", 'E4 TB Allocation Details'!$A$18:$L$18, 0),FALSE), 'E2 Allocators'!$B$15:$W$361, MATCH('O5 Details by Class &amp; Accounts'!BF$18, 'E2 Allocators'!$B$15:$W$15, 0),FALSE)*$E114), 0, VLOOKUP(VLOOKUP($A114, 'E4 TB Allocation Details'!$A$18:$L$214, MATCH("Misc ID", 'E4 TB Allocation Details'!$A$18:$L$18, 0),FALSE), 'E2 Allocators'!$B$15:$W$361, MATCH('O5 Details by Class &amp; Accounts'!BF$18, 'E2 Allocators'!$B$15:$W$15, 0),FALSE)*$E114)</f>
        <v>0</v>
      </c>
      <c r="BG114" s="1321">
        <f>IF(ISERROR(VLOOKUP(VLOOKUP($A114, 'E4 TB Allocation Details'!$A$18:$L$214, MATCH("Misc ID", 'E4 TB Allocation Details'!$A$18:$L$18, 0),FALSE), 'E2 Allocators'!$B$15:$W$361, MATCH('O5 Details by Class &amp; Accounts'!BG$18, 'E2 Allocators'!$B$15:$W$15, 0),FALSE)*$E114), 0, VLOOKUP(VLOOKUP($A114, 'E4 TB Allocation Details'!$A$18:$L$214, MATCH("Misc ID", 'E4 TB Allocation Details'!$A$18:$L$18, 0),FALSE), 'E2 Allocators'!$B$15:$W$361, MATCH('O5 Details by Class &amp; Accounts'!BG$18, 'E2 Allocators'!$B$15:$W$15, 0),FALSE)*$E114)</f>
        <v>-86.137104398179929</v>
      </c>
      <c r="BH114" s="1321">
        <f>IF(ISERROR(VLOOKUP(VLOOKUP($A114, 'E4 TB Allocation Details'!$A$18:$L$214, MATCH("Misc ID", 'E4 TB Allocation Details'!$A$18:$L$18, 0),FALSE), 'E2 Allocators'!$B$15:$W$361, MATCH('O5 Details by Class &amp; Accounts'!BH$18, 'E2 Allocators'!$B$15:$W$15, 0),FALSE)*$E114), 0, VLOOKUP(VLOOKUP($A114, 'E4 TB Allocation Details'!$A$18:$L$214, MATCH("Misc ID", 'E4 TB Allocation Details'!$A$18:$L$18, 0),FALSE), 'E2 Allocators'!$B$15:$W$361, MATCH('O5 Details by Class &amp; Accounts'!BH$18, 'E2 Allocators'!$B$15:$W$15, 0),FALSE)*$E114)</f>
        <v>0</v>
      </c>
      <c r="BI114" s="1321">
        <f>IF(ISERROR(VLOOKUP(VLOOKUP($A114, 'E4 TB Allocation Details'!$A$18:$L$214, MATCH("Misc ID", 'E4 TB Allocation Details'!$A$18:$L$18, 0),FALSE), 'E2 Allocators'!$B$15:$W$361, MATCH('O5 Details by Class &amp; Accounts'!BI$18, 'E2 Allocators'!$B$15:$W$15, 0),FALSE)*$E114), 0, VLOOKUP(VLOOKUP($A114, 'E4 TB Allocation Details'!$A$18:$L$214, MATCH("Misc ID", 'E4 TB Allocation Details'!$A$18:$L$18, 0),FALSE), 'E2 Allocators'!$B$15:$W$361, MATCH('O5 Details by Class &amp; Accounts'!BI$18, 'E2 Allocators'!$B$15:$W$15, 0),FALSE)*$E114)</f>
        <v>0</v>
      </c>
      <c r="BJ114" s="1321">
        <f>IF(ISERROR(VLOOKUP(VLOOKUP($A114, 'E4 TB Allocation Details'!$A$18:$L$214, MATCH("Misc ID", 'E4 TB Allocation Details'!$A$18:$L$18, 0),FALSE), 'E2 Allocators'!$B$15:$W$361, MATCH('O5 Details by Class &amp; Accounts'!BJ$18, 'E2 Allocators'!$B$15:$W$15, 0),FALSE)*$E114), 0, VLOOKUP(VLOOKUP($A114, 'E4 TB Allocation Details'!$A$18:$L$214, MATCH("Misc ID", 'E4 TB Allocation Details'!$A$18:$L$18, 0),FALSE), 'E2 Allocators'!$B$15:$W$361, MATCH('O5 Details by Class &amp; Accounts'!BJ$18, 'E2 Allocators'!$B$15:$W$15, 0),FALSE)*$E114)</f>
        <v>0</v>
      </c>
      <c r="BK114" s="1321">
        <f>IF(ISERROR(VLOOKUP(VLOOKUP($A114, 'E4 TB Allocation Details'!$A$18:$L$214, MATCH("Misc ID", 'E4 TB Allocation Details'!$A$18:$L$18, 0),FALSE), 'E2 Allocators'!$B$15:$W$361, MATCH('O5 Details by Class &amp; Accounts'!BK$18, 'E2 Allocators'!$B$15:$W$15, 0),FALSE)*$E114), 0, VLOOKUP(VLOOKUP($A114, 'E4 TB Allocation Details'!$A$18:$L$214, MATCH("Misc ID", 'E4 TB Allocation Details'!$A$18:$L$18, 0),FALSE), 'E2 Allocators'!$B$15:$W$361, MATCH('O5 Details by Class &amp; Accounts'!BK$18, 'E2 Allocators'!$B$15:$W$15, 0),FALSE)*$E114)</f>
        <v>0</v>
      </c>
      <c r="BL114" s="1321">
        <f>IF(ISERROR(VLOOKUP(VLOOKUP($A114, 'E4 TB Allocation Details'!$A$18:$L$214, MATCH("Misc ID", 'E4 TB Allocation Details'!$A$18:$L$18, 0),FALSE), 'E2 Allocators'!$B$15:$W$361, MATCH('O5 Details by Class &amp; Accounts'!BL$18, 'E2 Allocators'!$B$15:$W$15, 0),FALSE)*$E114), 0, VLOOKUP(VLOOKUP($A114, 'E4 TB Allocation Details'!$A$18:$L$214, MATCH("Misc ID", 'E4 TB Allocation Details'!$A$18:$L$18, 0),FALSE), 'E2 Allocators'!$B$15:$W$361, MATCH('O5 Details by Class &amp; Accounts'!BL$18, 'E2 Allocators'!$B$15:$W$15, 0),FALSE)*$E114)</f>
        <v>0</v>
      </c>
      <c r="BM114" s="1321">
        <f>IF(ISERROR(VLOOKUP(VLOOKUP($A114, 'E4 TB Allocation Details'!$A$18:$L$214, MATCH("Misc ID", 'E4 TB Allocation Details'!$A$18:$L$18, 0),FALSE), 'E2 Allocators'!$B$15:$W$361, MATCH('O5 Details by Class &amp; Accounts'!BM$18, 'E2 Allocators'!$B$15:$W$15, 0),FALSE)*$E114), 0, VLOOKUP(VLOOKUP($A114, 'E4 TB Allocation Details'!$A$18:$L$214, MATCH("Misc ID", 'E4 TB Allocation Details'!$A$18:$L$18, 0),FALSE), 'E2 Allocators'!$B$15:$W$361, MATCH('O5 Details by Class &amp; Accounts'!BM$18, 'E2 Allocators'!$B$15:$W$15, 0),FALSE)*$E114)</f>
        <v>0</v>
      </c>
      <c r="BN114" s="1321">
        <f>IF(ISERROR(VLOOKUP(VLOOKUP($A114, 'E4 TB Allocation Details'!$A$18:$L$214, MATCH("Misc ID", 'E4 TB Allocation Details'!$A$18:$L$18, 0),FALSE), 'E2 Allocators'!$B$15:$W$361, MATCH('O5 Details by Class &amp; Accounts'!BN$18, 'E2 Allocators'!$B$15:$W$15, 0),FALSE)*$E114), 0, VLOOKUP(VLOOKUP($A114, 'E4 TB Allocation Details'!$A$18:$L$214, MATCH("Misc ID", 'E4 TB Allocation Details'!$A$18:$L$18, 0),FALSE), 'E2 Allocators'!$B$15:$W$361, MATCH('O5 Details by Class &amp; Accounts'!BN$18, 'E2 Allocators'!$B$15:$W$15, 0),FALSE)*$E114)</f>
        <v>0</v>
      </c>
      <c r="BO114" s="1321">
        <f>IF(ISERROR(VLOOKUP(VLOOKUP($A114, 'E4 TB Allocation Details'!$A$18:$L$214, MATCH("Misc ID", 'E4 TB Allocation Details'!$A$18:$L$18, 0),FALSE), 'E2 Allocators'!$B$15:$W$361, MATCH('O5 Details by Class &amp; Accounts'!BO$18, 'E2 Allocators'!$B$15:$W$15, 0),FALSE)*$E114), 0, VLOOKUP(VLOOKUP($A114, 'E4 TB Allocation Details'!$A$18:$L$214, MATCH("Misc ID", 'E4 TB Allocation Details'!$A$18:$L$18, 0),FALSE), 'E2 Allocators'!$B$15:$W$361, MATCH('O5 Details by Class &amp; Accounts'!BO$18, 'E2 Allocators'!$B$15:$W$15, 0),FALSE)*$E114)</f>
        <v>0</v>
      </c>
      <c r="BP114" s="1321">
        <f>IF(ISERROR(VLOOKUP(VLOOKUP($A114, 'E4 TB Allocation Details'!$A$18:$L$214, MATCH("Misc ID", 'E4 TB Allocation Details'!$A$18:$L$18, 0),FALSE), 'E2 Allocators'!$B$15:$W$361, MATCH('O5 Details by Class &amp; Accounts'!BP$18, 'E2 Allocators'!$B$15:$W$15, 0),FALSE)*$E114), 0, VLOOKUP(VLOOKUP($A114, 'E4 TB Allocation Details'!$A$18:$L$214, MATCH("Misc ID", 'E4 TB Allocation Details'!$A$18:$L$18, 0),FALSE), 'E2 Allocators'!$B$15:$W$361, MATCH('O5 Details by Class &amp; Accounts'!BP$18, 'E2 Allocators'!$B$15:$W$15, 0),FALSE)*$E114)</f>
        <v>0</v>
      </c>
      <c r="BQ114" s="1321">
        <f>IF(ISERROR(VLOOKUP(VLOOKUP($A114, 'E4 TB Allocation Details'!$A$18:$L$214, MATCH("Misc ID", 'E4 TB Allocation Details'!$A$18:$L$18, 0),FALSE), 'E2 Allocators'!$B$15:$W$361, MATCH('O5 Details by Class &amp; Accounts'!BQ$18, 'E2 Allocators'!$B$15:$W$15, 0),FALSE)*$E114), 0, VLOOKUP(VLOOKUP($A114, 'E4 TB Allocation Details'!$A$18:$L$214, MATCH("Misc ID", 'E4 TB Allocation Details'!$A$18:$L$18, 0),FALSE), 'E2 Allocators'!$B$15:$W$361, MATCH('O5 Details by Class &amp; Accounts'!BQ$18, 'E2 Allocators'!$B$15:$W$15, 0),FALSE)*$E114)</f>
        <v>0</v>
      </c>
      <c r="BR114" s="1321">
        <f>IF(ISERROR(VLOOKUP(VLOOKUP($A114, 'E4 TB Allocation Details'!$A$18:$L$214, MATCH("Misc ID", 'E4 TB Allocation Details'!$A$18:$L$18, 0),FALSE), 'E2 Allocators'!$B$15:$W$361, MATCH('O5 Details by Class &amp; Accounts'!BR$18, 'E2 Allocators'!$B$15:$W$15, 0),FALSE)*$E114), 0, VLOOKUP(VLOOKUP($A114, 'E4 TB Allocation Details'!$A$18:$L$214, MATCH("Misc ID", 'E4 TB Allocation Details'!$A$18:$L$18, 0),FALSE), 'E2 Allocators'!$B$15:$W$361, MATCH('O5 Details by Class &amp; Accounts'!BR$18, 'E2 Allocators'!$B$15:$W$15, 0),FALSE)*$E114)</f>
        <v>0</v>
      </c>
      <c r="BS114" s="1321">
        <f t="shared" ref="BS114:BS120" si="29">SUM(AY114:BR114)</f>
        <v>-60000.000000000007</v>
      </c>
      <c r="BT114" s="1321">
        <f>IF(ISERROR(VLOOKUP(VLOOKUP($A114, 'E4 TB Allocation Details'!$A$18:$L$214, MATCH("A &amp; G ID", 'E4 TB Allocation Details'!$A$18:$L$18, 0),FALSE), 'E2 Allocators'!$B$15:$W$361, MATCH('O5 Details by Class &amp; Accounts'!BT$18, 'E2 Allocators'!$B$15:$W$15, 0),FALSE)*$E114), 0, VLOOKUP(VLOOKUP($A114, 'E4 TB Allocation Details'!$A$18:$L$214, MATCH("A &amp; G ID", 'E4 TB Allocation Details'!$A$18:$L$18, 0),FALSE), 'E2 Allocators'!$B$15:$W$361, MATCH('O5 Details by Class &amp; Accounts'!BT$18, 'E2 Allocators'!$B$15:$W$15, 0),FALSE)*$E114)</f>
        <v>0</v>
      </c>
      <c r="BU114" s="1321">
        <f>IF(ISERROR(VLOOKUP(VLOOKUP($A114, 'E4 TB Allocation Details'!$A$18:$L$214, MATCH("A &amp; G ID", 'E4 TB Allocation Details'!$A$18:$L$18, 0),FALSE), 'E2 Allocators'!$B$15:$W$361, MATCH('O5 Details by Class &amp; Accounts'!BU$18, 'E2 Allocators'!$B$15:$W$15, 0),FALSE)*$E114), 0, VLOOKUP(VLOOKUP($A114, 'E4 TB Allocation Details'!$A$18:$L$214, MATCH("A &amp; G ID", 'E4 TB Allocation Details'!$A$18:$L$18, 0),FALSE), 'E2 Allocators'!$B$15:$W$361, MATCH('O5 Details by Class &amp; Accounts'!BU$18, 'E2 Allocators'!$B$15:$W$15, 0),FALSE)*$E114)</f>
        <v>0</v>
      </c>
      <c r="BV114" s="1321">
        <f>IF(ISERROR(VLOOKUP(VLOOKUP($A114, 'E4 TB Allocation Details'!$A$18:$L$214, MATCH("A &amp; G ID", 'E4 TB Allocation Details'!$A$18:$L$18, 0),FALSE), 'E2 Allocators'!$B$15:$W$361, MATCH('O5 Details by Class &amp; Accounts'!BV$18, 'E2 Allocators'!$B$15:$W$15, 0),FALSE)*$E114), 0, VLOOKUP(VLOOKUP($A114, 'E4 TB Allocation Details'!$A$18:$L$214, MATCH("A &amp; G ID", 'E4 TB Allocation Details'!$A$18:$L$18, 0),FALSE), 'E2 Allocators'!$B$15:$W$361, MATCH('O5 Details by Class &amp; Accounts'!BV$18, 'E2 Allocators'!$B$15:$W$15, 0),FALSE)*$E114)</f>
        <v>0</v>
      </c>
      <c r="BW114" s="1321">
        <f>IF(ISERROR(VLOOKUP(VLOOKUP($A114, 'E4 TB Allocation Details'!$A$18:$L$214, MATCH("A &amp; G ID", 'E4 TB Allocation Details'!$A$18:$L$18, 0),FALSE), 'E2 Allocators'!$B$15:$W$361, MATCH('O5 Details by Class &amp; Accounts'!BW$18, 'E2 Allocators'!$B$15:$W$15, 0),FALSE)*$E114), 0, VLOOKUP(VLOOKUP($A114, 'E4 TB Allocation Details'!$A$18:$L$214, MATCH("A &amp; G ID", 'E4 TB Allocation Details'!$A$18:$L$18, 0),FALSE), 'E2 Allocators'!$B$15:$W$361, MATCH('O5 Details by Class &amp; Accounts'!BW$18, 'E2 Allocators'!$B$15:$W$15, 0),FALSE)*$E114)</f>
        <v>0</v>
      </c>
      <c r="BX114" s="1321">
        <f>IF(ISERROR(VLOOKUP(VLOOKUP($A114, 'E4 TB Allocation Details'!$A$18:$L$214, MATCH("A &amp; G ID", 'E4 TB Allocation Details'!$A$18:$L$18, 0),FALSE), 'E2 Allocators'!$B$15:$W$361, MATCH('O5 Details by Class &amp; Accounts'!BX$18, 'E2 Allocators'!$B$15:$W$15, 0),FALSE)*$E114), 0, VLOOKUP(VLOOKUP($A114, 'E4 TB Allocation Details'!$A$18:$L$214, MATCH("A &amp; G ID", 'E4 TB Allocation Details'!$A$18:$L$18, 0),FALSE), 'E2 Allocators'!$B$15:$W$361, MATCH('O5 Details by Class &amp; Accounts'!BX$18, 'E2 Allocators'!$B$15:$W$15, 0),FALSE)*$E114)</f>
        <v>0</v>
      </c>
      <c r="BY114" s="1321">
        <f>IF(ISERROR(VLOOKUP(VLOOKUP($A114, 'E4 TB Allocation Details'!$A$18:$L$214, MATCH("A &amp; G ID", 'E4 TB Allocation Details'!$A$18:$L$18, 0),FALSE), 'E2 Allocators'!$B$15:$W$361, MATCH('O5 Details by Class &amp; Accounts'!BY$18, 'E2 Allocators'!$B$15:$W$15, 0),FALSE)*$E114), 0, VLOOKUP(VLOOKUP($A114, 'E4 TB Allocation Details'!$A$18:$L$214, MATCH("A &amp; G ID", 'E4 TB Allocation Details'!$A$18:$L$18, 0),FALSE), 'E2 Allocators'!$B$15:$W$361, MATCH('O5 Details by Class &amp; Accounts'!BY$18, 'E2 Allocators'!$B$15:$W$15, 0),FALSE)*$E114)</f>
        <v>0</v>
      </c>
      <c r="BZ114" s="1321">
        <f>IF(ISERROR(VLOOKUP(VLOOKUP($A114, 'E4 TB Allocation Details'!$A$18:$L$214, MATCH("A &amp; G ID", 'E4 TB Allocation Details'!$A$18:$L$18, 0),FALSE), 'E2 Allocators'!$B$15:$W$361, MATCH('O5 Details by Class &amp; Accounts'!BZ$18, 'E2 Allocators'!$B$15:$W$15, 0),FALSE)*$E114), 0, VLOOKUP(VLOOKUP($A114, 'E4 TB Allocation Details'!$A$18:$L$214, MATCH("A &amp; G ID", 'E4 TB Allocation Details'!$A$18:$L$18, 0),FALSE), 'E2 Allocators'!$B$15:$W$361, MATCH('O5 Details by Class &amp; Accounts'!BZ$18, 'E2 Allocators'!$B$15:$W$15, 0),FALSE)*$E114)</f>
        <v>0</v>
      </c>
      <c r="CA114" s="1321">
        <f>IF(ISERROR(VLOOKUP(VLOOKUP($A114, 'E4 TB Allocation Details'!$A$18:$L$214, MATCH("A &amp; G ID", 'E4 TB Allocation Details'!$A$18:$L$18, 0),FALSE), 'E2 Allocators'!$B$15:$W$361, MATCH('O5 Details by Class &amp; Accounts'!CA$18, 'E2 Allocators'!$B$15:$W$15, 0),FALSE)*$E114), 0, VLOOKUP(VLOOKUP($A114, 'E4 TB Allocation Details'!$A$18:$L$214, MATCH("A &amp; G ID", 'E4 TB Allocation Details'!$A$18:$L$18, 0),FALSE), 'E2 Allocators'!$B$15:$W$361, MATCH('O5 Details by Class &amp; Accounts'!CA$18, 'E2 Allocators'!$B$15:$W$15, 0),FALSE)*$E114)</f>
        <v>0</v>
      </c>
      <c r="CB114" s="1321">
        <f>IF(ISERROR(VLOOKUP(VLOOKUP($A114, 'E4 TB Allocation Details'!$A$18:$L$214, MATCH("A &amp; G ID", 'E4 TB Allocation Details'!$A$18:$L$18, 0),FALSE), 'E2 Allocators'!$B$15:$W$361, MATCH('O5 Details by Class &amp; Accounts'!CB$18, 'E2 Allocators'!$B$15:$W$15, 0),FALSE)*$E114), 0, VLOOKUP(VLOOKUP($A114, 'E4 TB Allocation Details'!$A$18:$L$214, MATCH("A &amp; G ID", 'E4 TB Allocation Details'!$A$18:$L$18, 0),FALSE), 'E2 Allocators'!$B$15:$W$361, MATCH('O5 Details by Class &amp; Accounts'!CB$18, 'E2 Allocators'!$B$15:$W$15, 0),FALSE)*$E114)</f>
        <v>0</v>
      </c>
      <c r="CC114" s="1321">
        <f>IF(ISERROR(VLOOKUP(VLOOKUP($A114, 'E4 TB Allocation Details'!$A$18:$L$214, MATCH("A &amp; G ID", 'E4 TB Allocation Details'!$A$18:$L$18, 0),FALSE), 'E2 Allocators'!$B$15:$W$361, MATCH('O5 Details by Class &amp; Accounts'!CC$18, 'E2 Allocators'!$B$15:$W$15, 0),FALSE)*$E114), 0, VLOOKUP(VLOOKUP($A114, 'E4 TB Allocation Details'!$A$18:$L$214, MATCH("A &amp; G ID", 'E4 TB Allocation Details'!$A$18:$L$18, 0),FALSE), 'E2 Allocators'!$B$15:$W$361, MATCH('O5 Details by Class &amp; Accounts'!CC$18, 'E2 Allocators'!$B$15:$W$15, 0),FALSE)*$E114)</f>
        <v>0</v>
      </c>
      <c r="CD114" s="1321">
        <f>IF(ISERROR(VLOOKUP(VLOOKUP($A114, 'E4 TB Allocation Details'!$A$18:$L$214, MATCH("A &amp; G ID", 'E4 TB Allocation Details'!$A$18:$L$18, 0),FALSE), 'E2 Allocators'!$B$15:$W$361, MATCH('O5 Details by Class &amp; Accounts'!CD$18, 'E2 Allocators'!$B$15:$W$15, 0),FALSE)*$E114), 0, VLOOKUP(VLOOKUP($A114, 'E4 TB Allocation Details'!$A$18:$L$214, MATCH("A &amp; G ID", 'E4 TB Allocation Details'!$A$18:$L$18, 0),FALSE), 'E2 Allocators'!$B$15:$W$361, MATCH('O5 Details by Class &amp; Accounts'!CD$18, 'E2 Allocators'!$B$15:$W$15, 0),FALSE)*$E114)</f>
        <v>0</v>
      </c>
      <c r="CE114" s="1321">
        <f>IF(ISERROR(VLOOKUP(VLOOKUP($A114, 'E4 TB Allocation Details'!$A$18:$L$214, MATCH("A &amp; G ID", 'E4 TB Allocation Details'!$A$18:$L$18, 0),FALSE), 'E2 Allocators'!$B$15:$W$361, MATCH('O5 Details by Class &amp; Accounts'!CE$18, 'E2 Allocators'!$B$15:$W$15, 0),FALSE)*$E114), 0, VLOOKUP(VLOOKUP($A114, 'E4 TB Allocation Details'!$A$18:$L$214, MATCH("A &amp; G ID", 'E4 TB Allocation Details'!$A$18:$L$18, 0),FALSE), 'E2 Allocators'!$B$15:$W$361, MATCH('O5 Details by Class &amp; Accounts'!CE$18, 'E2 Allocators'!$B$15:$W$15, 0),FALSE)*$E114)</f>
        <v>0</v>
      </c>
      <c r="CF114" s="1321">
        <f>IF(ISERROR(VLOOKUP(VLOOKUP($A114, 'E4 TB Allocation Details'!$A$18:$L$214, MATCH("A &amp; G ID", 'E4 TB Allocation Details'!$A$18:$L$18, 0),FALSE), 'E2 Allocators'!$B$15:$W$361, MATCH('O5 Details by Class &amp; Accounts'!CF$18, 'E2 Allocators'!$B$15:$W$15, 0),FALSE)*$E114), 0, VLOOKUP(VLOOKUP($A114, 'E4 TB Allocation Details'!$A$18:$L$214, MATCH("A &amp; G ID", 'E4 TB Allocation Details'!$A$18:$L$18, 0),FALSE), 'E2 Allocators'!$B$15:$W$361, MATCH('O5 Details by Class &amp; Accounts'!CF$18, 'E2 Allocators'!$B$15:$W$15, 0),FALSE)*$E114)</f>
        <v>0</v>
      </c>
      <c r="CG114" s="1321">
        <f>IF(ISERROR(VLOOKUP(VLOOKUP($A114, 'E4 TB Allocation Details'!$A$18:$L$214, MATCH("A &amp; G ID", 'E4 TB Allocation Details'!$A$18:$L$18, 0),FALSE), 'E2 Allocators'!$B$15:$W$361, MATCH('O5 Details by Class &amp; Accounts'!CG$18, 'E2 Allocators'!$B$15:$W$15, 0),FALSE)*$E114), 0, VLOOKUP(VLOOKUP($A114, 'E4 TB Allocation Details'!$A$18:$L$214, MATCH("A &amp; G ID", 'E4 TB Allocation Details'!$A$18:$L$18, 0),FALSE), 'E2 Allocators'!$B$15:$W$361, MATCH('O5 Details by Class &amp; Accounts'!CG$18, 'E2 Allocators'!$B$15:$W$15, 0),FALSE)*$E114)</f>
        <v>0</v>
      </c>
      <c r="CH114" s="1321">
        <f>IF(ISERROR(VLOOKUP(VLOOKUP($A114, 'E4 TB Allocation Details'!$A$18:$L$214, MATCH("A &amp; G ID", 'E4 TB Allocation Details'!$A$18:$L$18, 0),FALSE), 'E2 Allocators'!$B$15:$W$361, MATCH('O5 Details by Class &amp; Accounts'!CH$18, 'E2 Allocators'!$B$15:$W$15, 0),FALSE)*$E114), 0, VLOOKUP(VLOOKUP($A114, 'E4 TB Allocation Details'!$A$18:$L$214, MATCH("A &amp; G ID", 'E4 TB Allocation Details'!$A$18:$L$18, 0),FALSE), 'E2 Allocators'!$B$15:$W$361, MATCH('O5 Details by Class &amp; Accounts'!CH$18, 'E2 Allocators'!$B$15:$W$15, 0),FALSE)*$E114)</f>
        <v>0</v>
      </c>
      <c r="CI114" s="1321">
        <f>IF(ISERROR(VLOOKUP(VLOOKUP($A114, 'E4 TB Allocation Details'!$A$18:$L$214, MATCH("A &amp; G ID", 'E4 TB Allocation Details'!$A$18:$L$18, 0),FALSE), 'E2 Allocators'!$B$15:$W$361, MATCH('O5 Details by Class &amp; Accounts'!CI$18, 'E2 Allocators'!$B$15:$W$15, 0),FALSE)*$E114), 0, VLOOKUP(VLOOKUP($A114, 'E4 TB Allocation Details'!$A$18:$L$214, MATCH("A &amp; G ID", 'E4 TB Allocation Details'!$A$18:$L$18, 0),FALSE), 'E2 Allocators'!$B$15:$W$361, MATCH('O5 Details by Class &amp; Accounts'!CI$18, 'E2 Allocators'!$B$15:$W$15, 0),FALSE)*$E114)</f>
        <v>0</v>
      </c>
      <c r="CJ114" s="1321">
        <f>IF(ISERROR(VLOOKUP(VLOOKUP($A114, 'E4 TB Allocation Details'!$A$18:$L$214, MATCH("A &amp; G ID", 'E4 TB Allocation Details'!$A$18:$L$18, 0),FALSE), 'E2 Allocators'!$B$15:$W$361, MATCH('O5 Details by Class &amp; Accounts'!CJ$18, 'E2 Allocators'!$B$15:$W$15, 0),FALSE)*$E114), 0, VLOOKUP(VLOOKUP($A114, 'E4 TB Allocation Details'!$A$18:$L$214, MATCH("A &amp; G ID", 'E4 TB Allocation Details'!$A$18:$L$18, 0),FALSE), 'E2 Allocators'!$B$15:$W$361, MATCH('O5 Details by Class &amp; Accounts'!CJ$18, 'E2 Allocators'!$B$15:$W$15, 0),FALSE)*$E114)</f>
        <v>0</v>
      </c>
      <c r="CK114" s="1321">
        <f>IF(ISERROR(VLOOKUP(VLOOKUP($A114, 'E4 TB Allocation Details'!$A$18:$L$214, MATCH("A &amp; G ID", 'E4 TB Allocation Details'!$A$18:$L$18, 0),FALSE), 'E2 Allocators'!$B$15:$W$361, MATCH('O5 Details by Class &amp; Accounts'!CK$18, 'E2 Allocators'!$B$15:$W$15, 0),FALSE)*$E114), 0, VLOOKUP(VLOOKUP($A114, 'E4 TB Allocation Details'!$A$18:$L$214, MATCH("A &amp; G ID", 'E4 TB Allocation Details'!$A$18:$L$18, 0),FALSE), 'E2 Allocators'!$B$15:$W$361, MATCH('O5 Details by Class &amp; Accounts'!CK$18, 'E2 Allocators'!$B$15:$W$15, 0),FALSE)*$E114)</f>
        <v>0</v>
      </c>
      <c r="CL114" s="1321">
        <f>IF(ISERROR(VLOOKUP(VLOOKUP($A114, 'E4 TB Allocation Details'!$A$18:$L$214, MATCH("A &amp; G ID", 'E4 TB Allocation Details'!$A$18:$L$18, 0),FALSE), 'E2 Allocators'!$B$15:$W$361, MATCH('O5 Details by Class &amp; Accounts'!CL$18, 'E2 Allocators'!$B$15:$W$15, 0),FALSE)*$E114), 0, VLOOKUP(VLOOKUP($A114, 'E4 TB Allocation Details'!$A$18:$L$214, MATCH("A &amp; G ID", 'E4 TB Allocation Details'!$A$18:$L$18, 0),FALSE), 'E2 Allocators'!$B$15:$W$361, MATCH('O5 Details by Class &amp; Accounts'!CL$18, 'E2 Allocators'!$B$15:$W$15, 0),FALSE)*$E114)</f>
        <v>0</v>
      </c>
      <c r="CM114" s="1321">
        <f>IF(ISERROR(VLOOKUP(VLOOKUP($A114, 'E4 TB Allocation Details'!$A$18:$L$214, MATCH("A &amp; G ID", 'E4 TB Allocation Details'!$A$18:$L$18, 0),FALSE), 'E2 Allocators'!$B$15:$W$361, MATCH('O5 Details by Class &amp; Accounts'!CM$18, 'E2 Allocators'!$B$15:$W$15, 0),FALSE)*$E114), 0, VLOOKUP(VLOOKUP($A114, 'E4 TB Allocation Details'!$A$18:$L$214, MATCH("A &amp; G ID", 'E4 TB Allocation Details'!$A$18:$L$18, 0),FALSE), 'E2 Allocators'!$B$15:$W$361, MATCH('O5 Details by Class &amp; Accounts'!CM$18, 'E2 Allocators'!$B$15:$W$15, 0),FALSE)*$E114)</f>
        <v>0</v>
      </c>
      <c r="CN114" s="1321">
        <f t="shared" ref="CN114:CN120" si="30">SUM(BT114:CM114)</f>
        <v>0</v>
      </c>
      <c r="CO114" s="1650">
        <f>+E114-AC114-AX114-BS114-CN114</f>
        <v>7.2759576141834259E-12</v>
      </c>
      <c r="CQ114" s="1898"/>
    </row>
    <row r="115" spans="1:95" s="64" customFormat="1" ht="12.75">
      <c r="A115" s="1092">
        <v>4380</v>
      </c>
      <c r="B115" s="1093" t="s">
        <v>1388</v>
      </c>
      <c r="C115" s="1647">
        <f>IF(ISERROR(VLOOKUP($A115,'I3 TB Data'!$A$19:$H$484,MATCH('O5 Details by Class &amp; Accounts'!$C$18, 'I3 TB Data'!$A$19:$H$19,0),0)), 0, VLOOKUP($A115,'I3 TB Data'!$A$19:$H$484,MATCH('O5 Details by Class &amp; Accounts'!$C$18,'I3 TB Data'!$A$19:$H$19,0),0))</f>
        <v>57000</v>
      </c>
      <c r="D115" s="1648"/>
      <c r="E115" s="1647">
        <f>C115+D115</f>
        <v>57000</v>
      </c>
      <c r="F115" s="1649">
        <f>IF(ISERROR(VLOOKUP($A115, 'E1 Categorization'!A35:E126, MATCH("Customer Component", 'E1 Categorization'!$A$33:$E$33,0), 0)), 0, IF(VLOOKUP($A115, 'E1 Categorization'!A35:E126, MATCH("Customer Component", 'E1 Categorization'!$A$33:$E$33,0), 0)=0, 'O5 Details by Class &amp; Accounts'!$E115, IF(AND(VLOOKUP($A115, 'E1 Categorization'!A35:E126, MATCH("Customer Component", 'E1 Categorization'!$A$33:$E$33,0), 0) &gt;0, VLOOKUP($A115, 'E1 Categorization'!A35:E126, MATCH("Customer Component", 'E1 Categorization'!$A$33:$E$33,0), 0)&lt;1), 'O5 Details by Class &amp; Accounts'!$E115*(1-VLOOKUP($A115, 'E1 Categorization'!A35:E126, MATCH("Customer Component", 'E1 Categorization'!$A$33:$E$33,0), 0)), 0)))</f>
        <v>0</v>
      </c>
      <c r="G115" s="1649">
        <f>IF(ISERROR(VLOOKUP($A115, 'E1 Categorization'!A35:E126, MATCH("Customer Component", 'E1 Categorization'!$A$33:$E$33,0), 0)),0, IF(VLOOKUP($A115, 'E1 Categorization'!A35:E126, MATCH("Customer Component", 'E1 Categorization'!$A$33:$E$33,0), 0)=0, 0, IF(AND(VLOOKUP($A115, 'E1 Categorization'!A35:E126, MATCH("Customer Component", 'E1 Categorization'!$A$33:$E$33,0), 0) &gt;0, VLOOKUP($A115, 'E1 Categorization'!A35:E126, MATCH("Customer Component", 'E1 Categorization'!$A$33:$E$33,0), 0)&lt;1), 'O5 Details by Class &amp; Accounts'!$E115*(VLOOKUP($A115, 'E1 Categorization'!A35:E126, MATCH("Customer Component", 'E1 Categorization'!$A$33:$E$33,0), 0)), 'O5 Details by Class &amp; Accounts'!$E115)))</f>
        <v>0</v>
      </c>
      <c r="H115" s="1321">
        <f t="shared" si="26"/>
        <v>0</v>
      </c>
      <c r="I115" s="1321">
        <f>IF(ISERROR(VLOOKUP(VLOOKUP($A115, 'E4 TB Allocation Details'!$A$18:$L$214, MATCH("Demand ID", 'E4 TB Allocation Details'!$A$18:$L$18, 0),FALSE), 'E2 Allocators'!$B$15:$W$361, MATCH('O5 Details by Class &amp; Accounts'!I$18, 'E2 Allocators'!$B$15:$W$15, 0),FALSE)*$F115), 0, VLOOKUP(VLOOKUP($A115, 'E4 TB Allocation Details'!$A$18:$L$214, MATCH("Demand ID", 'E4 TB Allocation Details'!$A$18:$L$18, 0),FALSE), 'E2 Allocators'!$B$15:$W$361, MATCH('O5 Details by Class &amp; Accounts'!I$18, 'E2 Allocators'!$B$15:$W$15, 0),FALSE)*$F115)</f>
        <v>0</v>
      </c>
      <c r="J115" s="1321">
        <f>IF(ISERROR(VLOOKUP(VLOOKUP($A115, 'E4 TB Allocation Details'!$A$18:$L$214, MATCH("Demand ID", 'E4 TB Allocation Details'!$A$18:$L$18, 0),FALSE), 'E2 Allocators'!$B$15:$W$361, MATCH('O5 Details by Class &amp; Accounts'!J$18, 'E2 Allocators'!$B$15:$W$15, 0),FALSE)*$F115), 0, VLOOKUP(VLOOKUP($A115, 'E4 TB Allocation Details'!$A$18:$L$214, MATCH("Demand ID", 'E4 TB Allocation Details'!$A$18:$L$18, 0),FALSE), 'E2 Allocators'!$B$15:$W$361, MATCH('O5 Details by Class &amp; Accounts'!J$18, 'E2 Allocators'!$B$15:$W$15, 0),FALSE)*$F115)</f>
        <v>0</v>
      </c>
      <c r="K115" s="1321">
        <f>IF(ISERROR(VLOOKUP(VLOOKUP($A115, 'E4 TB Allocation Details'!$A$18:$L$214, MATCH("Demand ID", 'E4 TB Allocation Details'!$A$18:$L$18, 0),FALSE), 'E2 Allocators'!$B$15:$W$361, MATCH('O5 Details by Class &amp; Accounts'!K$18, 'E2 Allocators'!$B$15:$W$15, 0),FALSE)*$F115), 0, VLOOKUP(VLOOKUP($A115, 'E4 TB Allocation Details'!$A$18:$L$214, MATCH("Demand ID", 'E4 TB Allocation Details'!$A$18:$L$18, 0),FALSE), 'E2 Allocators'!$B$15:$W$361, MATCH('O5 Details by Class &amp; Accounts'!K$18, 'E2 Allocators'!$B$15:$W$15, 0),FALSE)*$F115)</f>
        <v>0</v>
      </c>
      <c r="L115" s="1321">
        <f>IF(ISERROR(VLOOKUP(VLOOKUP($A115, 'E4 TB Allocation Details'!$A$18:$L$214, MATCH("Demand ID", 'E4 TB Allocation Details'!$A$18:$L$18, 0),FALSE), 'E2 Allocators'!$B$15:$W$361, MATCH('O5 Details by Class &amp; Accounts'!L$18, 'E2 Allocators'!$B$15:$W$15, 0),FALSE)*$F115), 0, VLOOKUP(VLOOKUP($A115, 'E4 TB Allocation Details'!$A$18:$L$214, MATCH("Demand ID", 'E4 TB Allocation Details'!$A$18:$L$18, 0),FALSE), 'E2 Allocators'!$B$15:$W$361, MATCH('O5 Details by Class &amp; Accounts'!L$18, 'E2 Allocators'!$B$15:$W$15, 0),FALSE)*$F115)</f>
        <v>0</v>
      </c>
      <c r="M115" s="1321">
        <f>IF(ISERROR(VLOOKUP(VLOOKUP($A115, 'E4 TB Allocation Details'!$A$18:$L$214, MATCH("Demand ID", 'E4 TB Allocation Details'!$A$18:$L$18, 0),FALSE), 'E2 Allocators'!$B$15:$W$361, MATCH('O5 Details by Class &amp; Accounts'!M$18, 'E2 Allocators'!$B$15:$W$15, 0),FALSE)*$F115), 0, VLOOKUP(VLOOKUP($A115, 'E4 TB Allocation Details'!$A$18:$L$214, MATCH("Demand ID", 'E4 TB Allocation Details'!$A$18:$L$18, 0),FALSE), 'E2 Allocators'!$B$15:$W$361, MATCH('O5 Details by Class &amp; Accounts'!M$18, 'E2 Allocators'!$B$15:$W$15, 0),FALSE)*$F115)</f>
        <v>0</v>
      </c>
      <c r="N115" s="1321">
        <f>IF(ISERROR(VLOOKUP(VLOOKUP($A115, 'E4 TB Allocation Details'!$A$18:$L$214, MATCH("Demand ID", 'E4 TB Allocation Details'!$A$18:$L$18, 0),FALSE), 'E2 Allocators'!$B$15:$W$361, MATCH('O5 Details by Class &amp; Accounts'!N$18, 'E2 Allocators'!$B$15:$W$15, 0),FALSE)*$F115), 0, VLOOKUP(VLOOKUP($A115, 'E4 TB Allocation Details'!$A$18:$L$214, MATCH("Demand ID", 'E4 TB Allocation Details'!$A$18:$L$18, 0),FALSE), 'E2 Allocators'!$B$15:$W$361, MATCH('O5 Details by Class &amp; Accounts'!N$18, 'E2 Allocators'!$B$15:$W$15, 0),FALSE)*$F115)</f>
        <v>0</v>
      </c>
      <c r="O115" s="1321">
        <f>IF(ISERROR(VLOOKUP(VLOOKUP($A115, 'E4 TB Allocation Details'!$A$18:$L$214, MATCH("Demand ID", 'E4 TB Allocation Details'!$A$18:$L$18, 0),FALSE), 'E2 Allocators'!$B$15:$W$361, MATCH('O5 Details by Class &amp; Accounts'!O$18, 'E2 Allocators'!$B$15:$W$15, 0),FALSE)*$F115), 0, VLOOKUP(VLOOKUP($A115, 'E4 TB Allocation Details'!$A$18:$L$214, MATCH("Demand ID", 'E4 TB Allocation Details'!$A$18:$L$18, 0),FALSE), 'E2 Allocators'!$B$15:$W$361, MATCH('O5 Details by Class &amp; Accounts'!O$18, 'E2 Allocators'!$B$15:$W$15, 0),FALSE)*$F115)</f>
        <v>0</v>
      </c>
      <c r="P115" s="1321">
        <f>IF(ISERROR(VLOOKUP(VLOOKUP($A115, 'E4 TB Allocation Details'!$A$18:$L$214, MATCH("Demand ID", 'E4 TB Allocation Details'!$A$18:$L$18, 0),FALSE), 'E2 Allocators'!$B$15:$W$361, MATCH('O5 Details by Class &amp; Accounts'!P$18, 'E2 Allocators'!$B$15:$W$15, 0),FALSE)*$F115), 0, VLOOKUP(VLOOKUP($A115, 'E4 TB Allocation Details'!$A$18:$L$214, MATCH("Demand ID", 'E4 TB Allocation Details'!$A$18:$L$18, 0),FALSE), 'E2 Allocators'!$B$15:$W$361, MATCH('O5 Details by Class &amp; Accounts'!P$18, 'E2 Allocators'!$B$15:$W$15, 0),FALSE)*$F115)</f>
        <v>0</v>
      </c>
      <c r="Q115" s="1321">
        <f>IF(ISERROR(VLOOKUP(VLOOKUP($A115, 'E4 TB Allocation Details'!$A$18:$L$214, MATCH("Demand ID", 'E4 TB Allocation Details'!$A$18:$L$18, 0),FALSE), 'E2 Allocators'!$B$15:$W$361, MATCH('O5 Details by Class &amp; Accounts'!Q$18, 'E2 Allocators'!$B$15:$W$15, 0),FALSE)*$F115), 0, VLOOKUP(VLOOKUP($A115, 'E4 TB Allocation Details'!$A$18:$L$214, MATCH("Demand ID", 'E4 TB Allocation Details'!$A$18:$L$18, 0),FALSE), 'E2 Allocators'!$B$15:$W$361, MATCH('O5 Details by Class &amp; Accounts'!Q$18, 'E2 Allocators'!$B$15:$W$15, 0),FALSE)*$F115)</f>
        <v>0</v>
      </c>
      <c r="R115" s="1321">
        <f>IF(ISERROR(VLOOKUP(VLOOKUP($A115, 'E4 TB Allocation Details'!$A$18:$L$214, MATCH("Demand ID", 'E4 TB Allocation Details'!$A$18:$L$18, 0),FALSE), 'E2 Allocators'!$B$15:$W$361, MATCH('O5 Details by Class &amp; Accounts'!R$18, 'E2 Allocators'!$B$15:$W$15, 0),FALSE)*$F115), 0, VLOOKUP(VLOOKUP($A115, 'E4 TB Allocation Details'!$A$18:$L$214, MATCH("Demand ID", 'E4 TB Allocation Details'!$A$18:$L$18, 0),FALSE), 'E2 Allocators'!$B$15:$W$361, MATCH('O5 Details by Class &amp; Accounts'!R$18, 'E2 Allocators'!$B$15:$W$15, 0),FALSE)*$F115)</f>
        <v>0</v>
      </c>
      <c r="S115" s="1321">
        <f>IF(ISERROR(VLOOKUP(VLOOKUP($A115, 'E4 TB Allocation Details'!$A$18:$L$214, MATCH("Demand ID", 'E4 TB Allocation Details'!$A$18:$L$18, 0),FALSE), 'E2 Allocators'!$B$15:$W$361, MATCH('O5 Details by Class &amp; Accounts'!S$18, 'E2 Allocators'!$B$15:$W$15, 0),FALSE)*$F115), 0, VLOOKUP(VLOOKUP($A115, 'E4 TB Allocation Details'!$A$18:$L$214, MATCH("Demand ID", 'E4 TB Allocation Details'!$A$18:$L$18, 0),FALSE), 'E2 Allocators'!$B$15:$W$361, MATCH('O5 Details by Class &amp; Accounts'!S$18, 'E2 Allocators'!$B$15:$W$15, 0),FALSE)*$F115)</f>
        <v>0</v>
      </c>
      <c r="T115" s="1321">
        <f>IF(ISERROR(VLOOKUP(VLOOKUP($A115, 'E4 TB Allocation Details'!$A$18:$L$214, MATCH("Demand ID", 'E4 TB Allocation Details'!$A$18:$L$18, 0),FALSE), 'E2 Allocators'!$B$15:$W$361, MATCH('O5 Details by Class &amp; Accounts'!T$18, 'E2 Allocators'!$B$15:$W$15, 0),FALSE)*$F115), 0, VLOOKUP(VLOOKUP($A115, 'E4 TB Allocation Details'!$A$18:$L$214, MATCH("Demand ID", 'E4 TB Allocation Details'!$A$18:$L$18, 0),FALSE), 'E2 Allocators'!$B$15:$W$361, MATCH('O5 Details by Class &amp; Accounts'!T$18, 'E2 Allocators'!$B$15:$W$15, 0),FALSE)*$F115)</f>
        <v>0</v>
      </c>
      <c r="U115" s="1321">
        <f>IF(ISERROR(VLOOKUP(VLOOKUP($A115, 'E4 TB Allocation Details'!$A$18:$L$214, MATCH("Demand ID", 'E4 TB Allocation Details'!$A$18:$L$18, 0),FALSE), 'E2 Allocators'!$B$15:$W$361, MATCH('O5 Details by Class &amp; Accounts'!U$18, 'E2 Allocators'!$B$15:$W$15, 0),FALSE)*$F115), 0, VLOOKUP(VLOOKUP($A115, 'E4 TB Allocation Details'!$A$18:$L$214, MATCH("Demand ID", 'E4 TB Allocation Details'!$A$18:$L$18, 0),FALSE), 'E2 Allocators'!$B$15:$W$361, MATCH('O5 Details by Class &amp; Accounts'!U$18, 'E2 Allocators'!$B$15:$W$15, 0),FALSE)*$F115)</f>
        <v>0</v>
      </c>
      <c r="V115" s="1321">
        <f>IF(ISERROR(VLOOKUP(VLOOKUP($A115, 'E4 TB Allocation Details'!$A$18:$L$214, MATCH("Demand ID", 'E4 TB Allocation Details'!$A$18:$L$18, 0),FALSE), 'E2 Allocators'!$B$15:$W$361, MATCH('O5 Details by Class &amp; Accounts'!V$18, 'E2 Allocators'!$B$15:$W$15, 0),FALSE)*$F115), 0, VLOOKUP(VLOOKUP($A115, 'E4 TB Allocation Details'!$A$18:$L$214, MATCH("Demand ID", 'E4 TB Allocation Details'!$A$18:$L$18, 0),FALSE), 'E2 Allocators'!$B$15:$W$361, MATCH('O5 Details by Class &amp; Accounts'!V$18, 'E2 Allocators'!$B$15:$W$15, 0),FALSE)*$F115)</f>
        <v>0</v>
      </c>
      <c r="W115" s="1321">
        <f>IF(ISERROR(VLOOKUP(VLOOKUP($A115, 'E4 TB Allocation Details'!$A$18:$L$214, MATCH("Demand ID", 'E4 TB Allocation Details'!$A$18:$L$18, 0),FALSE), 'E2 Allocators'!$B$15:$W$361, MATCH('O5 Details by Class &amp; Accounts'!W$18, 'E2 Allocators'!$B$15:$W$15, 0),FALSE)*$F115), 0, VLOOKUP(VLOOKUP($A115, 'E4 TB Allocation Details'!$A$18:$L$214, MATCH("Demand ID", 'E4 TB Allocation Details'!$A$18:$L$18, 0),FALSE), 'E2 Allocators'!$B$15:$W$361, MATCH('O5 Details by Class &amp; Accounts'!W$18, 'E2 Allocators'!$B$15:$W$15, 0),FALSE)*$F115)</f>
        <v>0</v>
      </c>
      <c r="X115" s="1321">
        <f>IF(ISERROR(VLOOKUP(VLOOKUP($A115, 'E4 TB Allocation Details'!$A$18:$L$214, MATCH("Demand ID", 'E4 TB Allocation Details'!$A$18:$L$18, 0),FALSE), 'E2 Allocators'!$B$15:$W$361, MATCH('O5 Details by Class &amp; Accounts'!X$18, 'E2 Allocators'!$B$15:$W$15, 0),FALSE)*$F115), 0, VLOOKUP(VLOOKUP($A115, 'E4 TB Allocation Details'!$A$18:$L$214, MATCH("Demand ID", 'E4 TB Allocation Details'!$A$18:$L$18, 0),FALSE), 'E2 Allocators'!$B$15:$W$361, MATCH('O5 Details by Class &amp; Accounts'!X$18, 'E2 Allocators'!$B$15:$W$15, 0),FALSE)*$F115)</f>
        <v>0</v>
      </c>
      <c r="Y115" s="1321">
        <f>IF(ISERROR(VLOOKUP(VLOOKUP($A115, 'E4 TB Allocation Details'!$A$18:$L$214, MATCH("Demand ID", 'E4 TB Allocation Details'!$A$18:$L$18, 0),FALSE), 'E2 Allocators'!$B$15:$W$361, MATCH('O5 Details by Class &amp; Accounts'!Y$18, 'E2 Allocators'!$B$15:$W$15, 0),FALSE)*$F115), 0, VLOOKUP(VLOOKUP($A115, 'E4 TB Allocation Details'!$A$18:$L$214, MATCH("Demand ID", 'E4 TB Allocation Details'!$A$18:$L$18, 0),FALSE), 'E2 Allocators'!$B$15:$W$361, MATCH('O5 Details by Class &amp; Accounts'!Y$18, 'E2 Allocators'!$B$15:$W$15, 0),FALSE)*$F115)</f>
        <v>0</v>
      </c>
      <c r="Z115" s="1321">
        <f>IF(ISERROR(VLOOKUP(VLOOKUP($A115, 'E4 TB Allocation Details'!$A$18:$L$214, MATCH("Demand ID", 'E4 TB Allocation Details'!$A$18:$L$18, 0),FALSE), 'E2 Allocators'!$B$15:$W$361, MATCH('O5 Details by Class &amp; Accounts'!Z$18, 'E2 Allocators'!$B$15:$W$15, 0),FALSE)*$F115), 0, VLOOKUP(VLOOKUP($A115, 'E4 TB Allocation Details'!$A$18:$L$214, MATCH("Demand ID", 'E4 TB Allocation Details'!$A$18:$L$18, 0),FALSE), 'E2 Allocators'!$B$15:$W$361, MATCH('O5 Details by Class &amp; Accounts'!Z$18, 'E2 Allocators'!$B$15:$W$15, 0),FALSE)*$F115)</f>
        <v>0</v>
      </c>
      <c r="AA115" s="1321">
        <f>IF(ISERROR(VLOOKUP(VLOOKUP($A115, 'E4 TB Allocation Details'!$A$18:$L$214, MATCH("Demand ID", 'E4 TB Allocation Details'!$A$18:$L$18, 0),FALSE), 'E2 Allocators'!$B$15:$W$361, MATCH('O5 Details by Class &amp; Accounts'!AA$18, 'E2 Allocators'!$B$15:$W$15, 0),FALSE)*$F115), 0, VLOOKUP(VLOOKUP($A115, 'E4 TB Allocation Details'!$A$18:$L$214, MATCH("Demand ID", 'E4 TB Allocation Details'!$A$18:$L$18, 0),FALSE), 'E2 Allocators'!$B$15:$W$361, MATCH('O5 Details by Class &amp; Accounts'!AA$18, 'E2 Allocators'!$B$15:$W$15, 0),FALSE)*$F115)</f>
        <v>0</v>
      </c>
      <c r="AB115" s="1321">
        <f>IF(ISERROR(VLOOKUP(VLOOKUP($A115, 'E4 TB Allocation Details'!$A$18:$L$214, MATCH("Demand ID", 'E4 TB Allocation Details'!$A$18:$L$18, 0),FALSE), 'E2 Allocators'!$B$15:$W$361, MATCH('O5 Details by Class &amp; Accounts'!AB$18, 'E2 Allocators'!$B$15:$W$15, 0),FALSE)*$F115), 0, VLOOKUP(VLOOKUP($A115, 'E4 TB Allocation Details'!$A$18:$L$214, MATCH("Demand ID", 'E4 TB Allocation Details'!$A$18:$L$18, 0),FALSE), 'E2 Allocators'!$B$15:$W$361, MATCH('O5 Details by Class &amp; Accounts'!AB$18, 'E2 Allocators'!$B$15:$W$15, 0),FALSE)*$F115)</f>
        <v>0</v>
      </c>
      <c r="AC115" s="1321">
        <f t="shared" si="27"/>
        <v>0</v>
      </c>
      <c r="AD115" s="1321">
        <f>IF(ISERROR(VLOOKUP(VLOOKUP($A115, 'E4 TB Allocation Details'!$A$18:$L$214, MATCH("Customer ID", 'E4 TB Allocation Details'!$A$18:$L$18, 0),FALSE), 'E2 Allocators'!$B$15:$W$361, MATCH('O5 Details by Class &amp; Accounts'!AD$18, 'E2 Allocators'!$B$15:$W$15, 0),FALSE)*$G115), 0, VLOOKUP(VLOOKUP($A115, 'E4 TB Allocation Details'!$A$18:$L$214, MATCH("Customer ID", 'E4 TB Allocation Details'!$A$18:$L$18, 0),FALSE), 'E2 Allocators'!$B$15:$W$361, MATCH('O5 Details by Class &amp; Accounts'!AD$18, 'E2 Allocators'!$B$15:$W$15, 0),FALSE)*$G115)</f>
        <v>0</v>
      </c>
      <c r="AE115" s="1321">
        <f>IF(ISERROR(VLOOKUP(VLOOKUP($A115, 'E4 TB Allocation Details'!$A$18:$L$214, MATCH("Customer ID", 'E4 TB Allocation Details'!$A$18:$L$18, 0),FALSE), 'E2 Allocators'!$B$15:$W$361, MATCH('O5 Details by Class &amp; Accounts'!AE$18, 'E2 Allocators'!$B$15:$W$15, 0),FALSE)*$G115), 0, VLOOKUP(VLOOKUP($A115, 'E4 TB Allocation Details'!$A$18:$L$214, MATCH("Customer ID", 'E4 TB Allocation Details'!$A$18:$L$18, 0),FALSE), 'E2 Allocators'!$B$15:$W$361, MATCH('O5 Details by Class &amp; Accounts'!AE$18, 'E2 Allocators'!$B$15:$W$15, 0),FALSE)*$G115)</f>
        <v>0</v>
      </c>
      <c r="AF115" s="1321">
        <f>IF(ISERROR(VLOOKUP(VLOOKUP($A115, 'E4 TB Allocation Details'!$A$18:$L$214, MATCH("Customer ID", 'E4 TB Allocation Details'!$A$18:$L$18, 0),FALSE), 'E2 Allocators'!$B$15:$W$361, MATCH('O5 Details by Class &amp; Accounts'!AF$18, 'E2 Allocators'!$B$15:$W$15, 0),FALSE)*$G115), 0, VLOOKUP(VLOOKUP($A115, 'E4 TB Allocation Details'!$A$18:$L$214, MATCH("Customer ID", 'E4 TB Allocation Details'!$A$18:$L$18, 0),FALSE), 'E2 Allocators'!$B$15:$W$361, MATCH('O5 Details by Class &amp; Accounts'!AF$18, 'E2 Allocators'!$B$15:$W$15, 0),FALSE)*$G115)</f>
        <v>0</v>
      </c>
      <c r="AG115" s="1321">
        <f>IF(ISERROR(VLOOKUP(VLOOKUP($A115, 'E4 TB Allocation Details'!$A$18:$L$214, MATCH("Customer ID", 'E4 TB Allocation Details'!$A$18:$L$18, 0),FALSE), 'E2 Allocators'!$B$15:$W$361, MATCH('O5 Details by Class &amp; Accounts'!AG$18, 'E2 Allocators'!$B$15:$W$15, 0),FALSE)*$G115), 0, VLOOKUP(VLOOKUP($A115, 'E4 TB Allocation Details'!$A$18:$L$214, MATCH("Customer ID", 'E4 TB Allocation Details'!$A$18:$L$18, 0),FALSE), 'E2 Allocators'!$B$15:$W$361, MATCH('O5 Details by Class &amp; Accounts'!AG$18, 'E2 Allocators'!$B$15:$W$15, 0),FALSE)*$G115)</f>
        <v>0</v>
      </c>
      <c r="AH115" s="1321">
        <f>IF(ISERROR(VLOOKUP(VLOOKUP($A115, 'E4 TB Allocation Details'!$A$18:$L$214, MATCH("Customer ID", 'E4 TB Allocation Details'!$A$18:$L$18, 0),FALSE), 'E2 Allocators'!$B$15:$W$361, MATCH('O5 Details by Class &amp; Accounts'!AH$18, 'E2 Allocators'!$B$15:$W$15, 0),FALSE)*$G115), 0, VLOOKUP(VLOOKUP($A115, 'E4 TB Allocation Details'!$A$18:$L$214, MATCH("Customer ID", 'E4 TB Allocation Details'!$A$18:$L$18, 0),FALSE), 'E2 Allocators'!$B$15:$W$361, MATCH('O5 Details by Class &amp; Accounts'!AH$18, 'E2 Allocators'!$B$15:$W$15, 0),FALSE)*$G115)</f>
        <v>0</v>
      </c>
      <c r="AI115" s="1321">
        <f>IF(ISERROR(VLOOKUP(VLOOKUP($A115, 'E4 TB Allocation Details'!$A$18:$L$214, MATCH("Customer ID", 'E4 TB Allocation Details'!$A$18:$L$18, 0),FALSE), 'E2 Allocators'!$B$15:$W$361, MATCH('O5 Details by Class &amp; Accounts'!AI$18, 'E2 Allocators'!$B$15:$W$15, 0),FALSE)*$G115), 0, VLOOKUP(VLOOKUP($A115, 'E4 TB Allocation Details'!$A$18:$L$214, MATCH("Customer ID", 'E4 TB Allocation Details'!$A$18:$L$18, 0),FALSE), 'E2 Allocators'!$B$15:$W$361, MATCH('O5 Details by Class &amp; Accounts'!AI$18, 'E2 Allocators'!$B$15:$W$15, 0),FALSE)*$G115)</f>
        <v>0</v>
      </c>
      <c r="AJ115" s="1321">
        <f>IF(ISERROR(VLOOKUP(VLOOKUP($A115, 'E4 TB Allocation Details'!$A$18:$L$214, MATCH("Customer ID", 'E4 TB Allocation Details'!$A$18:$L$18, 0),FALSE), 'E2 Allocators'!$B$15:$W$361, MATCH('O5 Details by Class &amp; Accounts'!AJ$18, 'E2 Allocators'!$B$15:$W$15, 0),FALSE)*$G115), 0, VLOOKUP(VLOOKUP($A115, 'E4 TB Allocation Details'!$A$18:$L$214, MATCH("Customer ID", 'E4 TB Allocation Details'!$A$18:$L$18, 0),FALSE), 'E2 Allocators'!$B$15:$W$361, MATCH('O5 Details by Class &amp; Accounts'!AJ$18, 'E2 Allocators'!$B$15:$W$15, 0),FALSE)*$G115)</f>
        <v>0</v>
      </c>
      <c r="AK115" s="1321">
        <f>IF(ISERROR(VLOOKUP(VLOOKUP($A115, 'E4 TB Allocation Details'!$A$18:$L$214, MATCH("Customer ID", 'E4 TB Allocation Details'!$A$18:$L$18, 0),FALSE), 'E2 Allocators'!$B$15:$W$361, MATCH('O5 Details by Class &amp; Accounts'!AK$18, 'E2 Allocators'!$B$15:$W$15, 0),FALSE)*$G115), 0, VLOOKUP(VLOOKUP($A115, 'E4 TB Allocation Details'!$A$18:$L$214, MATCH("Customer ID", 'E4 TB Allocation Details'!$A$18:$L$18, 0),FALSE), 'E2 Allocators'!$B$15:$W$361, MATCH('O5 Details by Class &amp; Accounts'!AK$18, 'E2 Allocators'!$B$15:$W$15, 0),FALSE)*$G115)</f>
        <v>0</v>
      </c>
      <c r="AL115" s="1321">
        <f>IF(ISERROR(VLOOKUP(VLOOKUP($A115, 'E4 TB Allocation Details'!$A$18:$L$214, MATCH("Customer ID", 'E4 TB Allocation Details'!$A$18:$L$18, 0),FALSE), 'E2 Allocators'!$B$15:$W$361, MATCH('O5 Details by Class &amp; Accounts'!AL$18, 'E2 Allocators'!$B$15:$W$15, 0),FALSE)*$G115), 0, VLOOKUP(VLOOKUP($A115, 'E4 TB Allocation Details'!$A$18:$L$214, MATCH("Customer ID", 'E4 TB Allocation Details'!$A$18:$L$18, 0),FALSE), 'E2 Allocators'!$B$15:$W$361, MATCH('O5 Details by Class &amp; Accounts'!AL$18, 'E2 Allocators'!$B$15:$W$15, 0),FALSE)*$G115)</f>
        <v>0</v>
      </c>
      <c r="AM115" s="1321">
        <f>IF(ISERROR(VLOOKUP(VLOOKUP($A115, 'E4 TB Allocation Details'!$A$18:$L$214, MATCH("Customer ID", 'E4 TB Allocation Details'!$A$18:$L$18, 0),FALSE), 'E2 Allocators'!$B$15:$W$361, MATCH('O5 Details by Class &amp; Accounts'!AM$18, 'E2 Allocators'!$B$15:$W$15, 0),FALSE)*$G115), 0, VLOOKUP(VLOOKUP($A115, 'E4 TB Allocation Details'!$A$18:$L$214, MATCH("Customer ID", 'E4 TB Allocation Details'!$A$18:$L$18, 0),FALSE), 'E2 Allocators'!$B$15:$W$361, MATCH('O5 Details by Class &amp; Accounts'!AM$18, 'E2 Allocators'!$B$15:$W$15, 0),FALSE)*$G115)</f>
        <v>0</v>
      </c>
      <c r="AN115" s="1321">
        <f>IF(ISERROR(VLOOKUP(VLOOKUP($A115, 'E4 TB Allocation Details'!$A$18:$L$214, MATCH("Customer ID", 'E4 TB Allocation Details'!$A$18:$L$18, 0),FALSE), 'E2 Allocators'!$B$15:$W$361, MATCH('O5 Details by Class &amp; Accounts'!AN$18, 'E2 Allocators'!$B$15:$W$15, 0),FALSE)*$G115), 0, VLOOKUP(VLOOKUP($A115, 'E4 TB Allocation Details'!$A$18:$L$214, MATCH("Customer ID", 'E4 TB Allocation Details'!$A$18:$L$18, 0),FALSE), 'E2 Allocators'!$B$15:$W$361, MATCH('O5 Details by Class &amp; Accounts'!AN$18, 'E2 Allocators'!$B$15:$W$15, 0),FALSE)*$G115)</f>
        <v>0</v>
      </c>
      <c r="AO115" s="1321">
        <f>IF(ISERROR(VLOOKUP(VLOOKUP($A115, 'E4 TB Allocation Details'!$A$18:$L$214, MATCH("Customer ID", 'E4 TB Allocation Details'!$A$18:$L$18, 0),FALSE), 'E2 Allocators'!$B$15:$W$361, MATCH('O5 Details by Class &amp; Accounts'!AO$18, 'E2 Allocators'!$B$15:$W$15, 0),FALSE)*$G115), 0, VLOOKUP(VLOOKUP($A115, 'E4 TB Allocation Details'!$A$18:$L$214, MATCH("Customer ID", 'E4 TB Allocation Details'!$A$18:$L$18, 0),FALSE), 'E2 Allocators'!$B$15:$W$361, MATCH('O5 Details by Class &amp; Accounts'!AO$18, 'E2 Allocators'!$B$15:$W$15, 0),FALSE)*$G115)</f>
        <v>0</v>
      </c>
      <c r="AP115" s="1321">
        <f>IF(ISERROR(VLOOKUP(VLOOKUP($A115, 'E4 TB Allocation Details'!$A$18:$L$214, MATCH("Customer ID", 'E4 TB Allocation Details'!$A$18:$L$18, 0),FALSE), 'E2 Allocators'!$B$15:$W$361, MATCH('O5 Details by Class &amp; Accounts'!AP$18, 'E2 Allocators'!$B$15:$W$15, 0),FALSE)*$G115), 0, VLOOKUP(VLOOKUP($A115, 'E4 TB Allocation Details'!$A$18:$L$214, MATCH("Customer ID", 'E4 TB Allocation Details'!$A$18:$L$18, 0),FALSE), 'E2 Allocators'!$B$15:$W$361, MATCH('O5 Details by Class &amp; Accounts'!AP$18, 'E2 Allocators'!$B$15:$W$15, 0),FALSE)*$G115)</f>
        <v>0</v>
      </c>
      <c r="AQ115" s="1321">
        <f>IF(ISERROR(VLOOKUP(VLOOKUP($A115, 'E4 TB Allocation Details'!$A$18:$L$214, MATCH("Customer ID", 'E4 TB Allocation Details'!$A$18:$L$18, 0),FALSE), 'E2 Allocators'!$B$15:$W$361, MATCH('O5 Details by Class &amp; Accounts'!AQ$18, 'E2 Allocators'!$B$15:$W$15, 0),FALSE)*$G115), 0, VLOOKUP(VLOOKUP($A115, 'E4 TB Allocation Details'!$A$18:$L$214, MATCH("Customer ID", 'E4 TB Allocation Details'!$A$18:$L$18, 0),FALSE), 'E2 Allocators'!$B$15:$W$361, MATCH('O5 Details by Class &amp; Accounts'!AQ$18, 'E2 Allocators'!$B$15:$W$15, 0),FALSE)*$G115)</f>
        <v>0</v>
      </c>
      <c r="AR115" s="1321">
        <f>IF(ISERROR(VLOOKUP(VLOOKUP($A115, 'E4 TB Allocation Details'!$A$18:$L$214, MATCH("Customer ID", 'E4 TB Allocation Details'!$A$18:$L$18, 0),FALSE), 'E2 Allocators'!$B$15:$W$361, MATCH('O5 Details by Class &amp; Accounts'!AR$18, 'E2 Allocators'!$B$15:$W$15, 0),FALSE)*$G115), 0, VLOOKUP(VLOOKUP($A115, 'E4 TB Allocation Details'!$A$18:$L$214, MATCH("Customer ID", 'E4 TB Allocation Details'!$A$18:$L$18, 0),FALSE), 'E2 Allocators'!$B$15:$W$361, MATCH('O5 Details by Class &amp; Accounts'!AR$18, 'E2 Allocators'!$B$15:$W$15, 0),FALSE)*$G115)</f>
        <v>0</v>
      </c>
      <c r="AS115" s="1321">
        <f>IF(ISERROR(VLOOKUP(VLOOKUP($A115, 'E4 TB Allocation Details'!$A$18:$L$214, MATCH("Customer ID", 'E4 TB Allocation Details'!$A$18:$L$18, 0),FALSE), 'E2 Allocators'!$B$15:$W$361, MATCH('O5 Details by Class &amp; Accounts'!AS$18, 'E2 Allocators'!$B$15:$W$15, 0),FALSE)*$G115), 0, VLOOKUP(VLOOKUP($A115, 'E4 TB Allocation Details'!$A$18:$L$214, MATCH("Customer ID", 'E4 TB Allocation Details'!$A$18:$L$18, 0),FALSE), 'E2 Allocators'!$B$15:$W$361, MATCH('O5 Details by Class &amp; Accounts'!AS$18, 'E2 Allocators'!$B$15:$W$15, 0),FALSE)*$G115)</f>
        <v>0</v>
      </c>
      <c r="AT115" s="1321">
        <f>IF(ISERROR(VLOOKUP(VLOOKUP($A115, 'E4 TB Allocation Details'!$A$18:$L$214, MATCH("Customer ID", 'E4 TB Allocation Details'!$A$18:$L$18, 0),FALSE), 'E2 Allocators'!$B$15:$W$361, MATCH('O5 Details by Class &amp; Accounts'!AT$18, 'E2 Allocators'!$B$15:$W$15, 0),FALSE)*$G115), 0, VLOOKUP(VLOOKUP($A115, 'E4 TB Allocation Details'!$A$18:$L$214, MATCH("Customer ID", 'E4 TB Allocation Details'!$A$18:$L$18, 0),FALSE), 'E2 Allocators'!$B$15:$W$361, MATCH('O5 Details by Class &amp; Accounts'!AT$18, 'E2 Allocators'!$B$15:$W$15, 0),FALSE)*$G115)</f>
        <v>0</v>
      </c>
      <c r="AU115" s="1321">
        <f>IF(ISERROR(VLOOKUP(VLOOKUP($A115, 'E4 TB Allocation Details'!$A$18:$L$214, MATCH("Customer ID", 'E4 TB Allocation Details'!$A$18:$L$18, 0),FALSE), 'E2 Allocators'!$B$15:$W$361, MATCH('O5 Details by Class &amp; Accounts'!AU$18, 'E2 Allocators'!$B$15:$W$15, 0),FALSE)*$G115), 0, VLOOKUP(VLOOKUP($A115, 'E4 TB Allocation Details'!$A$18:$L$214, MATCH("Customer ID", 'E4 TB Allocation Details'!$A$18:$L$18, 0),FALSE), 'E2 Allocators'!$B$15:$W$361, MATCH('O5 Details by Class &amp; Accounts'!AU$18, 'E2 Allocators'!$B$15:$W$15, 0),FALSE)*$G115)</f>
        <v>0</v>
      </c>
      <c r="AV115" s="1321">
        <f>IF(ISERROR(VLOOKUP(VLOOKUP($A115, 'E4 TB Allocation Details'!$A$18:$L$214, MATCH("Customer ID", 'E4 TB Allocation Details'!$A$18:$L$18, 0),FALSE), 'E2 Allocators'!$B$15:$W$361, MATCH('O5 Details by Class &amp; Accounts'!AV$18, 'E2 Allocators'!$B$15:$W$15, 0),FALSE)*$G115), 0, VLOOKUP(VLOOKUP($A115, 'E4 TB Allocation Details'!$A$18:$L$214, MATCH("Customer ID", 'E4 TB Allocation Details'!$A$18:$L$18, 0),FALSE), 'E2 Allocators'!$B$15:$W$361, MATCH('O5 Details by Class &amp; Accounts'!AV$18, 'E2 Allocators'!$B$15:$W$15, 0),FALSE)*$G115)</f>
        <v>0</v>
      </c>
      <c r="AW115" s="1321">
        <f>IF(ISERROR(VLOOKUP(VLOOKUP($A115, 'E4 TB Allocation Details'!$A$18:$L$214, MATCH("Customer ID", 'E4 TB Allocation Details'!$A$18:$L$18, 0),FALSE), 'E2 Allocators'!$B$15:$W$361, MATCH('O5 Details by Class &amp; Accounts'!AW$18, 'E2 Allocators'!$B$15:$W$15, 0),FALSE)*$G115), 0, VLOOKUP(VLOOKUP($A115, 'E4 TB Allocation Details'!$A$18:$L$214, MATCH("Customer ID", 'E4 TB Allocation Details'!$A$18:$L$18, 0),FALSE), 'E2 Allocators'!$B$15:$W$361, MATCH('O5 Details by Class &amp; Accounts'!AW$18, 'E2 Allocators'!$B$15:$W$15, 0),FALSE)*$G115)</f>
        <v>0</v>
      </c>
      <c r="AX115" s="1321">
        <f t="shared" si="28"/>
        <v>0</v>
      </c>
      <c r="AY115" s="1321">
        <f>IF(ISERROR(VLOOKUP(VLOOKUP($A115, 'E4 TB Allocation Details'!$A$18:$L$214, MATCH("Misc ID", 'E4 TB Allocation Details'!$A$18:$L$18, 0),FALSE), 'E2 Allocators'!$B$15:$W$361, MATCH('O5 Details by Class &amp; Accounts'!AY$18, 'E2 Allocators'!$B$15:$W$15, 0),FALSE)*$E115), 0, VLOOKUP(VLOOKUP($A115, 'E4 TB Allocation Details'!$A$18:$L$214, MATCH("Misc ID", 'E4 TB Allocation Details'!$A$18:$L$18, 0),FALSE), 'E2 Allocators'!$B$15:$W$361, MATCH('O5 Details by Class &amp; Accounts'!AY$18, 'E2 Allocators'!$B$15:$W$15, 0),FALSE)*$E115)</f>
        <v>39444.923074418257</v>
      </c>
      <c r="AZ115" s="1321">
        <f>IF(ISERROR(VLOOKUP(VLOOKUP($A115, 'E4 TB Allocation Details'!$A$18:$L$214, MATCH("Misc ID", 'E4 TB Allocation Details'!$A$18:$L$18, 0),FALSE), 'E2 Allocators'!$B$15:$W$361, MATCH('O5 Details by Class &amp; Accounts'!AZ$18, 'E2 Allocators'!$B$15:$W$15, 0),FALSE)*$E115), 0, VLOOKUP(VLOOKUP($A115, 'E4 TB Allocation Details'!$A$18:$L$214, MATCH("Misc ID", 'E4 TB Allocation Details'!$A$18:$L$18, 0),FALSE), 'E2 Allocators'!$B$15:$W$361, MATCH('O5 Details by Class &amp; Accounts'!AZ$18, 'E2 Allocators'!$B$15:$W$15, 0),FALSE)*$E115)</f>
        <v>10477.438179677007</v>
      </c>
      <c r="BA115" s="1321">
        <f>IF(ISERROR(VLOOKUP(VLOOKUP($A115, 'E4 TB Allocation Details'!$A$18:$L$214, MATCH("Misc ID", 'E4 TB Allocation Details'!$A$18:$L$18, 0),FALSE), 'E2 Allocators'!$B$15:$W$361, MATCH('O5 Details by Class &amp; Accounts'!BA$18, 'E2 Allocators'!$B$15:$W$15, 0),FALSE)*$E115), 0, VLOOKUP(VLOOKUP($A115, 'E4 TB Allocation Details'!$A$18:$L$214, MATCH("Misc ID", 'E4 TB Allocation Details'!$A$18:$L$18, 0),FALSE), 'E2 Allocators'!$B$15:$W$361, MATCH('O5 Details by Class &amp; Accounts'!BA$18, 'E2 Allocators'!$B$15:$W$15, 0),FALSE)*$E115)</f>
        <v>6256.4680600939309</v>
      </c>
      <c r="BB115" s="1321">
        <f>IF(ISERROR(VLOOKUP(VLOOKUP($A115, 'E4 TB Allocation Details'!$A$18:$L$214, MATCH("Misc ID", 'E4 TB Allocation Details'!$A$18:$L$18, 0),FALSE), 'E2 Allocators'!$B$15:$W$361, MATCH('O5 Details by Class &amp; Accounts'!BB$18, 'E2 Allocators'!$B$15:$W$15, 0),FALSE)*$E115), 0, VLOOKUP(VLOOKUP($A115, 'E4 TB Allocation Details'!$A$18:$L$214, MATCH("Misc ID", 'E4 TB Allocation Details'!$A$18:$L$18, 0),FALSE), 'E2 Allocators'!$B$15:$W$361, MATCH('O5 Details by Class &amp; Accounts'!BB$18, 'E2 Allocators'!$B$15:$W$15, 0),FALSE)*$E115)</f>
        <v>0</v>
      </c>
      <c r="BC115" s="1321">
        <f>IF(ISERROR(VLOOKUP(VLOOKUP($A115, 'E4 TB Allocation Details'!$A$18:$L$214, MATCH("Misc ID", 'E4 TB Allocation Details'!$A$18:$L$18, 0),FALSE), 'E2 Allocators'!$B$15:$W$361, MATCH('O5 Details by Class &amp; Accounts'!BC$18, 'E2 Allocators'!$B$15:$W$15, 0),FALSE)*$E115), 0, VLOOKUP(VLOOKUP($A115, 'E4 TB Allocation Details'!$A$18:$L$214, MATCH("Misc ID", 'E4 TB Allocation Details'!$A$18:$L$18, 0),FALSE), 'E2 Allocators'!$B$15:$W$361, MATCH('O5 Details by Class &amp; Accounts'!BC$18, 'E2 Allocators'!$B$15:$W$15, 0),FALSE)*$E115)</f>
        <v>0</v>
      </c>
      <c r="BD115" s="1321">
        <f>IF(ISERROR(VLOOKUP(VLOOKUP($A115, 'E4 TB Allocation Details'!$A$18:$L$214, MATCH("Misc ID", 'E4 TB Allocation Details'!$A$18:$L$18, 0),FALSE), 'E2 Allocators'!$B$15:$W$361, MATCH('O5 Details by Class &amp; Accounts'!BD$18, 'E2 Allocators'!$B$15:$W$15, 0),FALSE)*$E115), 0, VLOOKUP(VLOOKUP($A115, 'E4 TB Allocation Details'!$A$18:$L$214, MATCH("Misc ID", 'E4 TB Allocation Details'!$A$18:$L$18, 0),FALSE), 'E2 Allocators'!$B$15:$W$361, MATCH('O5 Details by Class &amp; Accounts'!BD$18, 'E2 Allocators'!$B$15:$W$15, 0),FALSE)*$E115)</f>
        <v>0</v>
      </c>
      <c r="BE115" s="1321">
        <f>IF(ISERROR(VLOOKUP(VLOOKUP($A115, 'E4 TB Allocation Details'!$A$18:$L$214, MATCH("Misc ID", 'E4 TB Allocation Details'!$A$18:$L$18, 0),FALSE), 'E2 Allocators'!$B$15:$W$361, MATCH('O5 Details by Class &amp; Accounts'!BE$18, 'E2 Allocators'!$B$15:$W$15, 0),FALSE)*$E115), 0, VLOOKUP(VLOOKUP($A115, 'E4 TB Allocation Details'!$A$18:$L$214, MATCH("Misc ID", 'E4 TB Allocation Details'!$A$18:$L$18, 0),FALSE), 'E2 Allocators'!$B$15:$W$361, MATCH('O5 Details by Class &amp; Accounts'!BE$18, 'E2 Allocators'!$B$15:$W$15, 0),FALSE)*$E115)</f>
        <v>739.39487566358412</v>
      </c>
      <c r="BF115" s="1321">
        <f>IF(ISERROR(VLOOKUP(VLOOKUP($A115, 'E4 TB Allocation Details'!$A$18:$L$214, MATCH("Misc ID", 'E4 TB Allocation Details'!$A$18:$L$18, 0),FALSE), 'E2 Allocators'!$B$15:$W$361, MATCH('O5 Details by Class &amp; Accounts'!BF$18, 'E2 Allocators'!$B$15:$W$15, 0),FALSE)*$E115), 0, VLOOKUP(VLOOKUP($A115, 'E4 TB Allocation Details'!$A$18:$L$214, MATCH("Misc ID", 'E4 TB Allocation Details'!$A$18:$L$18, 0),FALSE), 'E2 Allocators'!$B$15:$W$361, MATCH('O5 Details by Class &amp; Accounts'!BF$18, 'E2 Allocators'!$B$15:$W$15, 0),FALSE)*$E115)</f>
        <v>0</v>
      </c>
      <c r="BG115" s="1321">
        <f>IF(ISERROR(VLOOKUP(VLOOKUP($A115, 'E4 TB Allocation Details'!$A$18:$L$214, MATCH("Misc ID", 'E4 TB Allocation Details'!$A$18:$L$18, 0),FALSE), 'E2 Allocators'!$B$15:$W$361, MATCH('O5 Details by Class &amp; Accounts'!BG$18, 'E2 Allocators'!$B$15:$W$15, 0),FALSE)*$E115), 0, VLOOKUP(VLOOKUP($A115, 'E4 TB Allocation Details'!$A$18:$L$214, MATCH("Misc ID", 'E4 TB Allocation Details'!$A$18:$L$18, 0),FALSE), 'E2 Allocators'!$B$15:$W$361, MATCH('O5 Details by Class &amp; Accounts'!BG$18, 'E2 Allocators'!$B$15:$W$15, 0),FALSE)*$E115)</f>
        <v>81.775810147206158</v>
      </c>
      <c r="BH115" s="1321">
        <f>IF(ISERROR(VLOOKUP(VLOOKUP($A115, 'E4 TB Allocation Details'!$A$18:$L$214, MATCH("Misc ID", 'E4 TB Allocation Details'!$A$18:$L$18, 0),FALSE), 'E2 Allocators'!$B$15:$W$361, MATCH('O5 Details by Class &amp; Accounts'!BH$18, 'E2 Allocators'!$B$15:$W$15, 0),FALSE)*$E115), 0, VLOOKUP(VLOOKUP($A115, 'E4 TB Allocation Details'!$A$18:$L$214, MATCH("Misc ID", 'E4 TB Allocation Details'!$A$18:$L$18, 0),FALSE), 'E2 Allocators'!$B$15:$W$361, MATCH('O5 Details by Class &amp; Accounts'!BH$18, 'E2 Allocators'!$B$15:$W$15, 0),FALSE)*$E115)</f>
        <v>0</v>
      </c>
      <c r="BI115" s="1321">
        <f>IF(ISERROR(VLOOKUP(VLOOKUP($A115, 'E4 TB Allocation Details'!$A$18:$L$214, MATCH("Misc ID", 'E4 TB Allocation Details'!$A$18:$L$18, 0),FALSE), 'E2 Allocators'!$B$15:$W$361, MATCH('O5 Details by Class &amp; Accounts'!BI$18, 'E2 Allocators'!$B$15:$W$15, 0),FALSE)*$E115), 0, VLOOKUP(VLOOKUP($A115, 'E4 TB Allocation Details'!$A$18:$L$214, MATCH("Misc ID", 'E4 TB Allocation Details'!$A$18:$L$18, 0),FALSE), 'E2 Allocators'!$B$15:$W$361, MATCH('O5 Details by Class &amp; Accounts'!BI$18, 'E2 Allocators'!$B$15:$W$15, 0),FALSE)*$E115)</f>
        <v>0</v>
      </c>
      <c r="BJ115" s="1321">
        <f>IF(ISERROR(VLOOKUP(VLOOKUP($A115, 'E4 TB Allocation Details'!$A$18:$L$214, MATCH("Misc ID", 'E4 TB Allocation Details'!$A$18:$L$18, 0),FALSE), 'E2 Allocators'!$B$15:$W$361, MATCH('O5 Details by Class &amp; Accounts'!BJ$18, 'E2 Allocators'!$B$15:$W$15, 0),FALSE)*$E115), 0, VLOOKUP(VLOOKUP($A115, 'E4 TB Allocation Details'!$A$18:$L$214, MATCH("Misc ID", 'E4 TB Allocation Details'!$A$18:$L$18, 0),FALSE), 'E2 Allocators'!$B$15:$W$361, MATCH('O5 Details by Class &amp; Accounts'!BJ$18, 'E2 Allocators'!$B$15:$W$15, 0),FALSE)*$E115)</f>
        <v>0</v>
      </c>
      <c r="BK115" s="1321">
        <f>IF(ISERROR(VLOOKUP(VLOOKUP($A115, 'E4 TB Allocation Details'!$A$18:$L$214, MATCH("Misc ID", 'E4 TB Allocation Details'!$A$18:$L$18, 0),FALSE), 'E2 Allocators'!$B$15:$W$361, MATCH('O5 Details by Class &amp; Accounts'!BK$18, 'E2 Allocators'!$B$15:$W$15, 0),FALSE)*$E115), 0, VLOOKUP(VLOOKUP($A115, 'E4 TB Allocation Details'!$A$18:$L$214, MATCH("Misc ID", 'E4 TB Allocation Details'!$A$18:$L$18, 0),FALSE), 'E2 Allocators'!$B$15:$W$361, MATCH('O5 Details by Class &amp; Accounts'!BK$18, 'E2 Allocators'!$B$15:$W$15, 0),FALSE)*$E115)</f>
        <v>0</v>
      </c>
      <c r="BL115" s="1321">
        <f>IF(ISERROR(VLOOKUP(VLOOKUP($A115, 'E4 TB Allocation Details'!$A$18:$L$214, MATCH("Misc ID", 'E4 TB Allocation Details'!$A$18:$L$18, 0),FALSE), 'E2 Allocators'!$B$15:$W$361, MATCH('O5 Details by Class &amp; Accounts'!BL$18, 'E2 Allocators'!$B$15:$W$15, 0),FALSE)*$E115), 0, VLOOKUP(VLOOKUP($A115, 'E4 TB Allocation Details'!$A$18:$L$214, MATCH("Misc ID", 'E4 TB Allocation Details'!$A$18:$L$18, 0),FALSE), 'E2 Allocators'!$B$15:$W$361, MATCH('O5 Details by Class &amp; Accounts'!BL$18, 'E2 Allocators'!$B$15:$W$15, 0),FALSE)*$E115)</f>
        <v>0</v>
      </c>
      <c r="BM115" s="1321">
        <f>IF(ISERROR(VLOOKUP(VLOOKUP($A115, 'E4 TB Allocation Details'!$A$18:$L$214, MATCH("Misc ID", 'E4 TB Allocation Details'!$A$18:$L$18, 0),FALSE), 'E2 Allocators'!$B$15:$W$361, MATCH('O5 Details by Class &amp; Accounts'!BM$18, 'E2 Allocators'!$B$15:$W$15, 0),FALSE)*$E115), 0, VLOOKUP(VLOOKUP($A115, 'E4 TB Allocation Details'!$A$18:$L$214, MATCH("Misc ID", 'E4 TB Allocation Details'!$A$18:$L$18, 0),FALSE), 'E2 Allocators'!$B$15:$W$361, MATCH('O5 Details by Class &amp; Accounts'!BM$18, 'E2 Allocators'!$B$15:$W$15, 0),FALSE)*$E115)</f>
        <v>0</v>
      </c>
      <c r="BN115" s="1321">
        <f>IF(ISERROR(VLOOKUP(VLOOKUP($A115, 'E4 TB Allocation Details'!$A$18:$L$214, MATCH("Misc ID", 'E4 TB Allocation Details'!$A$18:$L$18, 0),FALSE), 'E2 Allocators'!$B$15:$W$361, MATCH('O5 Details by Class &amp; Accounts'!BN$18, 'E2 Allocators'!$B$15:$W$15, 0),FALSE)*$E115), 0, VLOOKUP(VLOOKUP($A115, 'E4 TB Allocation Details'!$A$18:$L$214, MATCH("Misc ID", 'E4 TB Allocation Details'!$A$18:$L$18, 0),FALSE), 'E2 Allocators'!$B$15:$W$361, MATCH('O5 Details by Class &amp; Accounts'!BN$18, 'E2 Allocators'!$B$15:$W$15, 0),FALSE)*$E115)</f>
        <v>0</v>
      </c>
      <c r="BO115" s="1321">
        <f>IF(ISERROR(VLOOKUP(VLOOKUP($A115, 'E4 TB Allocation Details'!$A$18:$L$214, MATCH("Misc ID", 'E4 TB Allocation Details'!$A$18:$L$18, 0),FALSE), 'E2 Allocators'!$B$15:$W$361, MATCH('O5 Details by Class &amp; Accounts'!BO$18, 'E2 Allocators'!$B$15:$W$15, 0),FALSE)*$E115), 0, VLOOKUP(VLOOKUP($A115, 'E4 TB Allocation Details'!$A$18:$L$214, MATCH("Misc ID", 'E4 TB Allocation Details'!$A$18:$L$18, 0),FALSE), 'E2 Allocators'!$B$15:$W$361, MATCH('O5 Details by Class &amp; Accounts'!BO$18, 'E2 Allocators'!$B$15:$W$15, 0),FALSE)*$E115)</f>
        <v>0</v>
      </c>
      <c r="BP115" s="1321">
        <f>IF(ISERROR(VLOOKUP(VLOOKUP($A115, 'E4 TB Allocation Details'!$A$18:$L$214, MATCH("Misc ID", 'E4 TB Allocation Details'!$A$18:$L$18, 0),FALSE), 'E2 Allocators'!$B$15:$W$361, MATCH('O5 Details by Class &amp; Accounts'!BP$18, 'E2 Allocators'!$B$15:$W$15, 0),FALSE)*$E115), 0, VLOOKUP(VLOOKUP($A115, 'E4 TB Allocation Details'!$A$18:$L$214, MATCH("Misc ID", 'E4 TB Allocation Details'!$A$18:$L$18, 0),FALSE), 'E2 Allocators'!$B$15:$W$361, MATCH('O5 Details by Class &amp; Accounts'!BP$18, 'E2 Allocators'!$B$15:$W$15, 0),FALSE)*$E115)</f>
        <v>0</v>
      </c>
      <c r="BQ115" s="1321">
        <f>IF(ISERROR(VLOOKUP(VLOOKUP($A115, 'E4 TB Allocation Details'!$A$18:$L$214, MATCH("Misc ID", 'E4 TB Allocation Details'!$A$18:$L$18, 0),FALSE), 'E2 Allocators'!$B$15:$W$361, MATCH('O5 Details by Class &amp; Accounts'!BQ$18, 'E2 Allocators'!$B$15:$W$15, 0),FALSE)*$E115), 0, VLOOKUP(VLOOKUP($A115, 'E4 TB Allocation Details'!$A$18:$L$214, MATCH("Misc ID", 'E4 TB Allocation Details'!$A$18:$L$18, 0),FALSE), 'E2 Allocators'!$B$15:$W$361, MATCH('O5 Details by Class &amp; Accounts'!BQ$18, 'E2 Allocators'!$B$15:$W$15, 0),FALSE)*$E115)</f>
        <v>0</v>
      </c>
      <c r="BR115" s="1321">
        <f>IF(ISERROR(VLOOKUP(VLOOKUP($A115, 'E4 TB Allocation Details'!$A$18:$L$214, MATCH("Misc ID", 'E4 TB Allocation Details'!$A$18:$L$18, 0),FALSE), 'E2 Allocators'!$B$15:$W$361, MATCH('O5 Details by Class &amp; Accounts'!BR$18, 'E2 Allocators'!$B$15:$W$15, 0),FALSE)*$E115), 0, VLOOKUP(VLOOKUP($A115, 'E4 TB Allocation Details'!$A$18:$L$214, MATCH("Misc ID", 'E4 TB Allocation Details'!$A$18:$L$18, 0),FALSE), 'E2 Allocators'!$B$15:$W$361, MATCH('O5 Details by Class &amp; Accounts'!BR$18, 'E2 Allocators'!$B$15:$W$15, 0),FALSE)*$E115)</f>
        <v>0</v>
      </c>
      <c r="BS115" s="1321">
        <f t="shared" si="29"/>
        <v>56999.999999999985</v>
      </c>
      <c r="BT115" s="1321">
        <f>IF(ISERROR(VLOOKUP(VLOOKUP($A115, 'E4 TB Allocation Details'!$A$18:$L$214, MATCH("A &amp; G ID", 'E4 TB Allocation Details'!$A$18:$L$18, 0),FALSE), 'E2 Allocators'!$B$15:$W$361, MATCH('O5 Details by Class &amp; Accounts'!BT$18, 'E2 Allocators'!$B$15:$W$15, 0),FALSE)*$E115), 0, VLOOKUP(VLOOKUP($A115, 'E4 TB Allocation Details'!$A$18:$L$214, MATCH("A &amp; G ID", 'E4 TB Allocation Details'!$A$18:$L$18, 0),FALSE), 'E2 Allocators'!$B$15:$W$361, MATCH('O5 Details by Class &amp; Accounts'!BT$18, 'E2 Allocators'!$B$15:$W$15, 0),FALSE)*$E115)</f>
        <v>0</v>
      </c>
      <c r="BU115" s="1321">
        <f>IF(ISERROR(VLOOKUP(VLOOKUP($A115, 'E4 TB Allocation Details'!$A$18:$L$214, MATCH("A &amp; G ID", 'E4 TB Allocation Details'!$A$18:$L$18, 0),FALSE), 'E2 Allocators'!$B$15:$W$361, MATCH('O5 Details by Class &amp; Accounts'!BU$18, 'E2 Allocators'!$B$15:$W$15, 0),FALSE)*$E115), 0, VLOOKUP(VLOOKUP($A115, 'E4 TB Allocation Details'!$A$18:$L$214, MATCH("A &amp; G ID", 'E4 TB Allocation Details'!$A$18:$L$18, 0),FALSE), 'E2 Allocators'!$B$15:$W$361, MATCH('O5 Details by Class &amp; Accounts'!BU$18, 'E2 Allocators'!$B$15:$W$15, 0),FALSE)*$E115)</f>
        <v>0</v>
      </c>
      <c r="BV115" s="1321">
        <f>IF(ISERROR(VLOOKUP(VLOOKUP($A115, 'E4 TB Allocation Details'!$A$18:$L$214, MATCH("A &amp; G ID", 'E4 TB Allocation Details'!$A$18:$L$18, 0),FALSE), 'E2 Allocators'!$B$15:$W$361, MATCH('O5 Details by Class &amp; Accounts'!BV$18, 'E2 Allocators'!$B$15:$W$15, 0),FALSE)*$E115), 0, VLOOKUP(VLOOKUP($A115, 'E4 TB Allocation Details'!$A$18:$L$214, MATCH("A &amp; G ID", 'E4 TB Allocation Details'!$A$18:$L$18, 0),FALSE), 'E2 Allocators'!$B$15:$W$361, MATCH('O5 Details by Class &amp; Accounts'!BV$18, 'E2 Allocators'!$B$15:$W$15, 0),FALSE)*$E115)</f>
        <v>0</v>
      </c>
      <c r="BW115" s="1321">
        <f>IF(ISERROR(VLOOKUP(VLOOKUP($A115, 'E4 TB Allocation Details'!$A$18:$L$214, MATCH("A &amp; G ID", 'E4 TB Allocation Details'!$A$18:$L$18, 0),FALSE), 'E2 Allocators'!$B$15:$W$361, MATCH('O5 Details by Class &amp; Accounts'!BW$18, 'E2 Allocators'!$B$15:$W$15, 0),FALSE)*$E115), 0, VLOOKUP(VLOOKUP($A115, 'E4 TB Allocation Details'!$A$18:$L$214, MATCH("A &amp; G ID", 'E4 TB Allocation Details'!$A$18:$L$18, 0),FALSE), 'E2 Allocators'!$B$15:$W$361, MATCH('O5 Details by Class &amp; Accounts'!BW$18, 'E2 Allocators'!$B$15:$W$15, 0),FALSE)*$E115)</f>
        <v>0</v>
      </c>
      <c r="BX115" s="1321">
        <f>IF(ISERROR(VLOOKUP(VLOOKUP($A115, 'E4 TB Allocation Details'!$A$18:$L$214, MATCH("A &amp; G ID", 'E4 TB Allocation Details'!$A$18:$L$18, 0),FALSE), 'E2 Allocators'!$B$15:$W$361, MATCH('O5 Details by Class &amp; Accounts'!BX$18, 'E2 Allocators'!$B$15:$W$15, 0),FALSE)*$E115), 0, VLOOKUP(VLOOKUP($A115, 'E4 TB Allocation Details'!$A$18:$L$214, MATCH("A &amp; G ID", 'E4 TB Allocation Details'!$A$18:$L$18, 0),FALSE), 'E2 Allocators'!$B$15:$W$361, MATCH('O5 Details by Class &amp; Accounts'!BX$18, 'E2 Allocators'!$B$15:$W$15, 0),FALSE)*$E115)</f>
        <v>0</v>
      </c>
      <c r="BY115" s="1321">
        <f>IF(ISERROR(VLOOKUP(VLOOKUP($A115, 'E4 TB Allocation Details'!$A$18:$L$214, MATCH("A &amp; G ID", 'E4 TB Allocation Details'!$A$18:$L$18, 0),FALSE), 'E2 Allocators'!$B$15:$W$361, MATCH('O5 Details by Class &amp; Accounts'!BY$18, 'E2 Allocators'!$B$15:$W$15, 0),FALSE)*$E115), 0, VLOOKUP(VLOOKUP($A115, 'E4 TB Allocation Details'!$A$18:$L$214, MATCH("A &amp; G ID", 'E4 TB Allocation Details'!$A$18:$L$18, 0),FALSE), 'E2 Allocators'!$B$15:$W$361, MATCH('O5 Details by Class &amp; Accounts'!BY$18, 'E2 Allocators'!$B$15:$W$15, 0),FALSE)*$E115)</f>
        <v>0</v>
      </c>
      <c r="BZ115" s="1321">
        <f>IF(ISERROR(VLOOKUP(VLOOKUP($A115, 'E4 TB Allocation Details'!$A$18:$L$214, MATCH("A &amp; G ID", 'E4 TB Allocation Details'!$A$18:$L$18, 0),FALSE), 'E2 Allocators'!$B$15:$W$361, MATCH('O5 Details by Class &amp; Accounts'!BZ$18, 'E2 Allocators'!$B$15:$W$15, 0),FALSE)*$E115), 0, VLOOKUP(VLOOKUP($A115, 'E4 TB Allocation Details'!$A$18:$L$214, MATCH("A &amp; G ID", 'E4 TB Allocation Details'!$A$18:$L$18, 0),FALSE), 'E2 Allocators'!$B$15:$W$361, MATCH('O5 Details by Class &amp; Accounts'!BZ$18, 'E2 Allocators'!$B$15:$W$15, 0),FALSE)*$E115)</f>
        <v>0</v>
      </c>
      <c r="CA115" s="1321">
        <f>IF(ISERROR(VLOOKUP(VLOOKUP($A115, 'E4 TB Allocation Details'!$A$18:$L$214, MATCH("A &amp; G ID", 'E4 TB Allocation Details'!$A$18:$L$18, 0),FALSE), 'E2 Allocators'!$B$15:$W$361, MATCH('O5 Details by Class &amp; Accounts'!CA$18, 'E2 Allocators'!$B$15:$W$15, 0),FALSE)*$E115), 0, VLOOKUP(VLOOKUP($A115, 'E4 TB Allocation Details'!$A$18:$L$214, MATCH("A &amp; G ID", 'E4 TB Allocation Details'!$A$18:$L$18, 0),FALSE), 'E2 Allocators'!$B$15:$W$361, MATCH('O5 Details by Class &amp; Accounts'!CA$18, 'E2 Allocators'!$B$15:$W$15, 0),FALSE)*$E115)</f>
        <v>0</v>
      </c>
      <c r="CB115" s="1321">
        <f>IF(ISERROR(VLOOKUP(VLOOKUP($A115, 'E4 TB Allocation Details'!$A$18:$L$214, MATCH("A &amp; G ID", 'E4 TB Allocation Details'!$A$18:$L$18, 0),FALSE), 'E2 Allocators'!$B$15:$W$361, MATCH('O5 Details by Class &amp; Accounts'!CB$18, 'E2 Allocators'!$B$15:$W$15, 0),FALSE)*$E115), 0, VLOOKUP(VLOOKUP($A115, 'E4 TB Allocation Details'!$A$18:$L$214, MATCH("A &amp; G ID", 'E4 TB Allocation Details'!$A$18:$L$18, 0),FALSE), 'E2 Allocators'!$B$15:$W$361, MATCH('O5 Details by Class &amp; Accounts'!CB$18, 'E2 Allocators'!$B$15:$W$15, 0),FALSE)*$E115)</f>
        <v>0</v>
      </c>
      <c r="CC115" s="1321">
        <f>IF(ISERROR(VLOOKUP(VLOOKUP($A115, 'E4 TB Allocation Details'!$A$18:$L$214, MATCH("A &amp; G ID", 'E4 TB Allocation Details'!$A$18:$L$18, 0),FALSE), 'E2 Allocators'!$B$15:$W$361, MATCH('O5 Details by Class &amp; Accounts'!CC$18, 'E2 Allocators'!$B$15:$W$15, 0),FALSE)*$E115), 0, VLOOKUP(VLOOKUP($A115, 'E4 TB Allocation Details'!$A$18:$L$214, MATCH("A &amp; G ID", 'E4 TB Allocation Details'!$A$18:$L$18, 0),FALSE), 'E2 Allocators'!$B$15:$W$361, MATCH('O5 Details by Class &amp; Accounts'!CC$18, 'E2 Allocators'!$B$15:$W$15, 0),FALSE)*$E115)</f>
        <v>0</v>
      </c>
      <c r="CD115" s="1321">
        <f>IF(ISERROR(VLOOKUP(VLOOKUP($A115, 'E4 TB Allocation Details'!$A$18:$L$214, MATCH("A &amp; G ID", 'E4 TB Allocation Details'!$A$18:$L$18, 0),FALSE), 'E2 Allocators'!$B$15:$W$361, MATCH('O5 Details by Class &amp; Accounts'!CD$18, 'E2 Allocators'!$B$15:$W$15, 0),FALSE)*$E115), 0, VLOOKUP(VLOOKUP($A115, 'E4 TB Allocation Details'!$A$18:$L$214, MATCH("A &amp; G ID", 'E4 TB Allocation Details'!$A$18:$L$18, 0),FALSE), 'E2 Allocators'!$B$15:$W$361, MATCH('O5 Details by Class &amp; Accounts'!CD$18, 'E2 Allocators'!$B$15:$W$15, 0),FALSE)*$E115)</f>
        <v>0</v>
      </c>
      <c r="CE115" s="1321">
        <f>IF(ISERROR(VLOOKUP(VLOOKUP($A115, 'E4 TB Allocation Details'!$A$18:$L$214, MATCH("A &amp; G ID", 'E4 TB Allocation Details'!$A$18:$L$18, 0),FALSE), 'E2 Allocators'!$B$15:$W$361, MATCH('O5 Details by Class &amp; Accounts'!CE$18, 'E2 Allocators'!$B$15:$W$15, 0),FALSE)*$E115), 0, VLOOKUP(VLOOKUP($A115, 'E4 TB Allocation Details'!$A$18:$L$214, MATCH("A &amp; G ID", 'E4 TB Allocation Details'!$A$18:$L$18, 0),FALSE), 'E2 Allocators'!$B$15:$W$361, MATCH('O5 Details by Class &amp; Accounts'!CE$18, 'E2 Allocators'!$B$15:$W$15, 0),FALSE)*$E115)</f>
        <v>0</v>
      </c>
      <c r="CF115" s="1321">
        <f>IF(ISERROR(VLOOKUP(VLOOKUP($A115, 'E4 TB Allocation Details'!$A$18:$L$214, MATCH("A &amp; G ID", 'E4 TB Allocation Details'!$A$18:$L$18, 0),FALSE), 'E2 Allocators'!$B$15:$W$361, MATCH('O5 Details by Class &amp; Accounts'!CF$18, 'E2 Allocators'!$B$15:$W$15, 0),FALSE)*$E115), 0, VLOOKUP(VLOOKUP($A115, 'E4 TB Allocation Details'!$A$18:$L$214, MATCH("A &amp; G ID", 'E4 TB Allocation Details'!$A$18:$L$18, 0),FALSE), 'E2 Allocators'!$B$15:$W$361, MATCH('O5 Details by Class &amp; Accounts'!CF$18, 'E2 Allocators'!$B$15:$W$15, 0),FALSE)*$E115)</f>
        <v>0</v>
      </c>
      <c r="CG115" s="1321">
        <f>IF(ISERROR(VLOOKUP(VLOOKUP($A115, 'E4 TB Allocation Details'!$A$18:$L$214, MATCH("A &amp; G ID", 'E4 TB Allocation Details'!$A$18:$L$18, 0),FALSE), 'E2 Allocators'!$B$15:$W$361, MATCH('O5 Details by Class &amp; Accounts'!CG$18, 'E2 Allocators'!$B$15:$W$15, 0),FALSE)*$E115), 0, VLOOKUP(VLOOKUP($A115, 'E4 TB Allocation Details'!$A$18:$L$214, MATCH("A &amp; G ID", 'E4 TB Allocation Details'!$A$18:$L$18, 0),FALSE), 'E2 Allocators'!$B$15:$W$361, MATCH('O5 Details by Class &amp; Accounts'!CG$18, 'E2 Allocators'!$B$15:$W$15, 0),FALSE)*$E115)</f>
        <v>0</v>
      </c>
      <c r="CH115" s="1321">
        <f>IF(ISERROR(VLOOKUP(VLOOKUP($A115, 'E4 TB Allocation Details'!$A$18:$L$214, MATCH("A &amp; G ID", 'E4 TB Allocation Details'!$A$18:$L$18, 0),FALSE), 'E2 Allocators'!$B$15:$W$361, MATCH('O5 Details by Class &amp; Accounts'!CH$18, 'E2 Allocators'!$B$15:$W$15, 0),FALSE)*$E115), 0, VLOOKUP(VLOOKUP($A115, 'E4 TB Allocation Details'!$A$18:$L$214, MATCH("A &amp; G ID", 'E4 TB Allocation Details'!$A$18:$L$18, 0),FALSE), 'E2 Allocators'!$B$15:$W$361, MATCH('O5 Details by Class &amp; Accounts'!CH$18, 'E2 Allocators'!$B$15:$W$15, 0),FALSE)*$E115)</f>
        <v>0</v>
      </c>
      <c r="CI115" s="1321">
        <f>IF(ISERROR(VLOOKUP(VLOOKUP($A115, 'E4 TB Allocation Details'!$A$18:$L$214, MATCH("A &amp; G ID", 'E4 TB Allocation Details'!$A$18:$L$18, 0),FALSE), 'E2 Allocators'!$B$15:$W$361, MATCH('O5 Details by Class &amp; Accounts'!CI$18, 'E2 Allocators'!$B$15:$W$15, 0),FALSE)*$E115), 0, VLOOKUP(VLOOKUP($A115, 'E4 TB Allocation Details'!$A$18:$L$214, MATCH("A &amp; G ID", 'E4 TB Allocation Details'!$A$18:$L$18, 0),FALSE), 'E2 Allocators'!$B$15:$W$361, MATCH('O5 Details by Class &amp; Accounts'!CI$18, 'E2 Allocators'!$B$15:$W$15, 0),FALSE)*$E115)</f>
        <v>0</v>
      </c>
      <c r="CJ115" s="1321">
        <f>IF(ISERROR(VLOOKUP(VLOOKUP($A115, 'E4 TB Allocation Details'!$A$18:$L$214, MATCH("A &amp; G ID", 'E4 TB Allocation Details'!$A$18:$L$18, 0),FALSE), 'E2 Allocators'!$B$15:$W$361, MATCH('O5 Details by Class &amp; Accounts'!CJ$18, 'E2 Allocators'!$B$15:$W$15, 0),FALSE)*$E115), 0, VLOOKUP(VLOOKUP($A115, 'E4 TB Allocation Details'!$A$18:$L$214, MATCH("A &amp; G ID", 'E4 TB Allocation Details'!$A$18:$L$18, 0),FALSE), 'E2 Allocators'!$B$15:$W$361, MATCH('O5 Details by Class &amp; Accounts'!CJ$18, 'E2 Allocators'!$B$15:$W$15, 0),FALSE)*$E115)</f>
        <v>0</v>
      </c>
      <c r="CK115" s="1321">
        <f>IF(ISERROR(VLOOKUP(VLOOKUP($A115, 'E4 TB Allocation Details'!$A$18:$L$214, MATCH("A &amp; G ID", 'E4 TB Allocation Details'!$A$18:$L$18, 0),FALSE), 'E2 Allocators'!$B$15:$W$361, MATCH('O5 Details by Class &amp; Accounts'!CK$18, 'E2 Allocators'!$B$15:$W$15, 0),FALSE)*$E115), 0, VLOOKUP(VLOOKUP($A115, 'E4 TB Allocation Details'!$A$18:$L$214, MATCH("A &amp; G ID", 'E4 TB Allocation Details'!$A$18:$L$18, 0),FALSE), 'E2 Allocators'!$B$15:$W$361, MATCH('O5 Details by Class &amp; Accounts'!CK$18, 'E2 Allocators'!$B$15:$W$15, 0),FALSE)*$E115)</f>
        <v>0</v>
      </c>
      <c r="CL115" s="1321">
        <f>IF(ISERROR(VLOOKUP(VLOOKUP($A115, 'E4 TB Allocation Details'!$A$18:$L$214, MATCH("A &amp; G ID", 'E4 TB Allocation Details'!$A$18:$L$18, 0),FALSE), 'E2 Allocators'!$B$15:$W$361, MATCH('O5 Details by Class &amp; Accounts'!CL$18, 'E2 Allocators'!$B$15:$W$15, 0),FALSE)*$E115), 0, VLOOKUP(VLOOKUP($A115, 'E4 TB Allocation Details'!$A$18:$L$214, MATCH("A &amp; G ID", 'E4 TB Allocation Details'!$A$18:$L$18, 0),FALSE), 'E2 Allocators'!$B$15:$W$361, MATCH('O5 Details by Class &amp; Accounts'!CL$18, 'E2 Allocators'!$B$15:$W$15, 0),FALSE)*$E115)</f>
        <v>0</v>
      </c>
      <c r="CM115" s="1321">
        <f>IF(ISERROR(VLOOKUP(VLOOKUP($A115, 'E4 TB Allocation Details'!$A$18:$L$214, MATCH("A &amp; G ID", 'E4 TB Allocation Details'!$A$18:$L$18, 0),FALSE), 'E2 Allocators'!$B$15:$W$361, MATCH('O5 Details by Class &amp; Accounts'!CM$18, 'E2 Allocators'!$B$15:$W$15, 0),FALSE)*$E115), 0, VLOOKUP(VLOOKUP($A115, 'E4 TB Allocation Details'!$A$18:$L$214, MATCH("A &amp; G ID", 'E4 TB Allocation Details'!$A$18:$L$18, 0),FALSE), 'E2 Allocators'!$B$15:$W$361, MATCH('O5 Details by Class &amp; Accounts'!CM$18, 'E2 Allocators'!$B$15:$W$15, 0),FALSE)*$E115)</f>
        <v>0</v>
      </c>
      <c r="CN115" s="1321">
        <f t="shared" si="30"/>
        <v>0</v>
      </c>
      <c r="CO115" s="1650">
        <f>+E115-AC115-AX115-BS115-CN115</f>
        <v>1.4551915228366852E-11</v>
      </c>
      <c r="CQ115" s="1898"/>
    </row>
    <row r="116" spans="1:95" s="64" customFormat="1" ht="12.75">
      <c r="A116" s="1092">
        <v>4390</v>
      </c>
      <c r="B116" s="1093" t="s">
        <v>1390</v>
      </c>
      <c r="C116" s="1647">
        <f>IF(ISERROR(VLOOKUP($A116,'I3 TB Data'!$A$19:$H$484,MATCH('O5 Details by Class &amp; Accounts'!$C$18, 'I3 TB Data'!$A$19:$H$19,0),0)), 0, VLOOKUP($A116,'I3 TB Data'!$A$19:$H$484,MATCH('O5 Details by Class &amp; Accounts'!$C$18,'I3 TB Data'!$A$19:$H$19,0),0))</f>
        <v>-10000</v>
      </c>
      <c r="D116" s="1648"/>
      <c r="E116" s="1647">
        <f t="shared" si="17"/>
        <v>-10000</v>
      </c>
      <c r="F116" s="1649">
        <f>IF(ISERROR(VLOOKUP($A116, 'E1 Categorization'!A33:E124, MATCH("Customer Component", 'E1 Categorization'!$A$33:$E$33,0), 0)), 0, IF(VLOOKUP($A116, 'E1 Categorization'!A33:E124, MATCH("Customer Component", 'E1 Categorization'!$A$33:$E$33,0), 0)=0, 'O5 Details by Class &amp; Accounts'!$E116, IF(AND(VLOOKUP($A116, 'E1 Categorization'!A33:E124, MATCH("Customer Component", 'E1 Categorization'!$A$33:$E$33,0), 0) &gt;0, VLOOKUP($A116, 'E1 Categorization'!A33:E124, MATCH("Customer Component", 'E1 Categorization'!$A$33:$E$33,0), 0)&lt;1), 'O5 Details by Class &amp; Accounts'!$E116*(1-VLOOKUP($A116, 'E1 Categorization'!A33:E124, MATCH("Customer Component", 'E1 Categorization'!$A$33:$E$33,0), 0)), 0)))</f>
        <v>0</v>
      </c>
      <c r="G116" s="1649">
        <f>IF(ISERROR(VLOOKUP($A116, 'E1 Categorization'!A33:E124, MATCH("Customer Component", 'E1 Categorization'!$A$33:$E$33,0), 0)),0, IF(VLOOKUP($A116, 'E1 Categorization'!A33:E124, MATCH("Customer Component", 'E1 Categorization'!$A$33:$E$33,0), 0)=0, 0, IF(AND(VLOOKUP($A116, 'E1 Categorization'!A33:E124, MATCH("Customer Component", 'E1 Categorization'!$A$33:$E$33,0), 0) &gt;0, VLOOKUP($A116, 'E1 Categorization'!A33:E124, MATCH("Customer Component", 'E1 Categorization'!$A$33:$E$33,0), 0)&lt;1), 'O5 Details by Class &amp; Accounts'!$E116*(VLOOKUP($A116, 'E1 Categorization'!A33:E124, MATCH("Customer Component", 'E1 Categorization'!$A$33:$E$33,0), 0)), 'O5 Details by Class &amp; Accounts'!$E116)))</f>
        <v>0</v>
      </c>
      <c r="H116" s="1321">
        <f t="shared" si="26"/>
        <v>0</v>
      </c>
      <c r="I116" s="1321">
        <f>IF(ISERROR(VLOOKUP(VLOOKUP($A116, 'E4 TB Allocation Details'!$A$18:$L$214, MATCH("Demand ID", 'E4 TB Allocation Details'!$A$18:$L$18, 0),FALSE), 'E2 Allocators'!$B$15:$W$361, MATCH('O5 Details by Class &amp; Accounts'!I$18, 'E2 Allocators'!$B$15:$W$15, 0),FALSE)*$F116), 0, VLOOKUP(VLOOKUP($A116, 'E4 TB Allocation Details'!$A$18:$L$214, MATCH("Demand ID", 'E4 TB Allocation Details'!$A$18:$L$18, 0),FALSE), 'E2 Allocators'!$B$15:$W$361, MATCH('O5 Details by Class &amp; Accounts'!I$18, 'E2 Allocators'!$B$15:$W$15, 0),FALSE)*$F116)</f>
        <v>0</v>
      </c>
      <c r="J116" s="1321">
        <f>IF(ISERROR(VLOOKUP(VLOOKUP($A116, 'E4 TB Allocation Details'!$A$18:$L$214, MATCH("Demand ID", 'E4 TB Allocation Details'!$A$18:$L$18, 0),FALSE), 'E2 Allocators'!$B$15:$W$361, MATCH('O5 Details by Class &amp; Accounts'!J$18, 'E2 Allocators'!$B$15:$W$15, 0),FALSE)*$F116), 0, VLOOKUP(VLOOKUP($A116, 'E4 TB Allocation Details'!$A$18:$L$214, MATCH("Demand ID", 'E4 TB Allocation Details'!$A$18:$L$18, 0),FALSE), 'E2 Allocators'!$B$15:$W$361, MATCH('O5 Details by Class &amp; Accounts'!J$18, 'E2 Allocators'!$B$15:$W$15, 0),FALSE)*$F116)</f>
        <v>0</v>
      </c>
      <c r="K116" s="1321">
        <f>IF(ISERROR(VLOOKUP(VLOOKUP($A116, 'E4 TB Allocation Details'!$A$18:$L$214, MATCH("Demand ID", 'E4 TB Allocation Details'!$A$18:$L$18, 0),FALSE), 'E2 Allocators'!$B$15:$W$361, MATCH('O5 Details by Class &amp; Accounts'!K$18, 'E2 Allocators'!$B$15:$W$15, 0),FALSE)*$F116), 0, VLOOKUP(VLOOKUP($A116, 'E4 TB Allocation Details'!$A$18:$L$214, MATCH("Demand ID", 'E4 TB Allocation Details'!$A$18:$L$18, 0),FALSE), 'E2 Allocators'!$B$15:$W$361, MATCH('O5 Details by Class &amp; Accounts'!K$18, 'E2 Allocators'!$B$15:$W$15, 0),FALSE)*$F116)</f>
        <v>0</v>
      </c>
      <c r="L116" s="1321">
        <f>IF(ISERROR(VLOOKUP(VLOOKUP($A116, 'E4 TB Allocation Details'!$A$18:$L$214, MATCH("Demand ID", 'E4 TB Allocation Details'!$A$18:$L$18, 0),FALSE), 'E2 Allocators'!$B$15:$W$361, MATCH('O5 Details by Class &amp; Accounts'!L$18, 'E2 Allocators'!$B$15:$W$15, 0),FALSE)*$F116), 0, VLOOKUP(VLOOKUP($A116, 'E4 TB Allocation Details'!$A$18:$L$214, MATCH("Demand ID", 'E4 TB Allocation Details'!$A$18:$L$18, 0),FALSE), 'E2 Allocators'!$B$15:$W$361, MATCH('O5 Details by Class &amp; Accounts'!L$18, 'E2 Allocators'!$B$15:$W$15, 0),FALSE)*$F116)</f>
        <v>0</v>
      </c>
      <c r="M116" s="1321">
        <f>IF(ISERROR(VLOOKUP(VLOOKUP($A116, 'E4 TB Allocation Details'!$A$18:$L$214, MATCH("Demand ID", 'E4 TB Allocation Details'!$A$18:$L$18, 0),FALSE), 'E2 Allocators'!$B$15:$W$361, MATCH('O5 Details by Class &amp; Accounts'!M$18, 'E2 Allocators'!$B$15:$W$15, 0),FALSE)*$F116), 0, VLOOKUP(VLOOKUP($A116, 'E4 TB Allocation Details'!$A$18:$L$214, MATCH("Demand ID", 'E4 TB Allocation Details'!$A$18:$L$18, 0),FALSE), 'E2 Allocators'!$B$15:$W$361, MATCH('O5 Details by Class &amp; Accounts'!M$18, 'E2 Allocators'!$B$15:$W$15, 0),FALSE)*$F116)</f>
        <v>0</v>
      </c>
      <c r="N116" s="1321">
        <f>IF(ISERROR(VLOOKUP(VLOOKUP($A116, 'E4 TB Allocation Details'!$A$18:$L$214, MATCH("Demand ID", 'E4 TB Allocation Details'!$A$18:$L$18, 0),FALSE), 'E2 Allocators'!$B$15:$W$361, MATCH('O5 Details by Class &amp; Accounts'!N$18, 'E2 Allocators'!$B$15:$W$15, 0),FALSE)*$F116), 0, VLOOKUP(VLOOKUP($A116, 'E4 TB Allocation Details'!$A$18:$L$214, MATCH("Demand ID", 'E4 TB Allocation Details'!$A$18:$L$18, 0),FALSE), 'E2 Allocators'!$B$15:$W$361, MATCH('O5 Details by Class &amp; Accounts'!N$18, 'E2 Allocators'!$B$15:$W$15, 0),FALSE)*$F116)</f>
        <v>0</v>
      </c>
      <c r="O116" s="1321">
        <f>IF(ISERROR(VLOOKUP(VLOOKUP($A116, 'E4 TB Allocation Details'!$A$18:$L$214, MATCH("Demand ID", 'E4 TB Allocation Details'!$A$18:$L$18, 0),FALSE), 'E2 Allocators'!$B$15:$W$361, MATCH('O5 Details by Class &amp; Accounts'!O$18, 'E2 Allocators'!$B$15:$W$15, 0),FALSE)*$F116), 0, VLOOKUP(VLOOKUP($A116, 'E4 TB Allocation Details'!$A$18:$L$214, MATCH("Demand ID", 'E4 TB Allocation Details'!$A$18:$L$18, 0),FALSE), 'E2 Allocators'!$B$15:$W$361, MATCH('O5 Details by Class &amp; Accounts'!O$18, 'E2 Allocators'!$B$15:$W$15, 0),FALSE)*$F116)</f>
        <v>0</v>
      </c>
      <c r="P116" s="1321">
        <f>IF(ISERROR(VLOOKUP(VLOOKUP($A116, 'E4 TB Allocation Details'!$A$18:$L$214, MATCH("Demand ID", 'E4 TB Allocation Details'!$A$18:$L$18, 0),FALSE), 'E2 Allocators'!$B$15:$W$361, MATCH('O5 Details by Class &amp; Accounts'!P$18, 'E2 Allocators'!$B$15:$W$15, 0),FALSE)*$F116), 0, VLOOKUP(VLOOKUP($A116, 'E4 TB Allocation Details'!$A$18:$L$214, MATCH("Demand ID", 'E4 TB Allocation Details'!$A$18:$L$18, 0),FALSE), 'E2 Allocators'!$B$15:$W$361, MATCH('O5 Details by Class &amp; Accounts'!P$18, 'E2 Allocators'!$B$15:$W$15, 0),FALSE)*$F116)</f>
        <v>0</v>
      </c>
      <c r="Q116" s="1321">
        <f>IF(ISERROR(VLOOKUP(VLOOKUP($A116, 'E4 TB Allocation Details'!$A$18:$L$214, MATCH("Demand ID", 'E4 TB Allocation Details'!$A$18:$L$18, 0),FALSE), 'E2 Allocators'!$B$15:$W$361, MATCH('O5 Details by Class &amp; Accounts'!Q$18, 'E2 Allocators'!$B$15:$W$15, 0),FALSE)*$F116), 0, VLOOKUP(VLOOKUP($A116, 'E4 TB Allocation Details'!$A$18:$L$214, MATCH("Demand ID", 'E4 TB Allocation Details'!$A$18:$L$18, 0),FALSE), 'E2 Allocators'!$B$15:$W$361, MATCH('O5 Details by Class &amp; Accounts'!Q$18, 'E2 Allocators'!$B$15:$W$15, 0),FALSE)*$F116)</f>
        <v>0</v>
      </c>
      <c r="R116" s="1321">
        <f>IF(ISERROR(VLOOKUP(VLOOKUP($A116, 'E4 TB Allocation Details'!$A$18:$L$214, MATCH("Demand ID", 'E4 TB Allocation Details'!$A$18:$L$18, 0),FALSE), 'E2 Allocators'!$B$15:$W$361, MATCH('O5 Details by Class &amp; Accounts'!R$18, 'E2 Allocators'!$B$15:$W$15, 0),FALSE)*$F116), 0, VLOOKUP(VLOOKUP($A116, 'E4 TB Allocation Details'!$A$18:$L$214, MATCH("Demand ID", 'E4 TB Allocation Details'!$A$18:$L$18, 0),FALSE), 'E2 Allocators'!$B$15:$W$361, MATCH('O5 Details by Class &amp; Accounts'!R$18, 'E2 Allocators'!$B$15:$W$15, 0),FALSE)*$F116)</f>
        <v>0</v>
      </c>
      <c r="S116" s="1321">
        <f>IF(ISERROR(VLOOKUP(VLOOKUP($A116, 'E4 TB Allocation Details'!$A$18:$L$214, MATCH("Demand ID", 'E4 TB Allocation Details'!$A$18:$L$18, 0),FALSE), 'E2 Allocators'!$B$15:$W$361, MATCH('O5 Details by Class &amp; Accounts'!S$18, 'E2 Allocators'!$B$15:$W$15, 0),FALSE)*$F116), 0, VLOOKUP(VLOOKUP($A116, 'E4 TB Allocation Details'!$A$18:$L$214, MATCH("Demand ID", 'E4 TB Allocation Details'!$A$18:$L$18, 0),FALSE), 'E2 Allocators'!$B$15:$W$361, MATCH('O5 Details by Class &amp; Accounts'!S$18, 'E2 Allocators'!$B$15:$W$15, 0),FALSE)*$F116)</f>
        <v>0</v>
      </c>
      <c r="T116" s="1321">
        <f>IF(ISERROR(VLOOKUP(VLOOKUP($A116, 'E4 TB Allocation Details'!$A$18:$L$214, MATCH("Demand ID", 'E4 TB Allocation Details'!$A$18:$L$18, 0),FALSE), 'E2 Allocators'!$B$15:$W$361, MATCH('O5 Details by Class &amp; Accounts'!T$18, 'E2 Allocators'!$B$15:$W$15, 0),FALSE)*$F116), 0, VLOOKUP(VLOOKUP($A116, 'E4 TB Allocation Details'!$A$18:$L$214, MATCH("Demand ID", 'E4 TB Allocation Details'!$A$18:$L$18, 0),FALSE), 'E2 Allocators'!$B$15:$W$361, MATCH('O5 Details by Class &amp; Accounts'!T$18, 'E2 Allocators'!$B$15:$W$15, 0),FALSE)*$F116)</f>
        <v>0</v>
      </c>
      <c r="U116" s="1321">
        <f>IF(ISERROR(VLOOKUP(VLOOKUP($A116, 'E4 TB Allocation Details'!$A$18:$L$214, MATCH("Demand ID", 'E4 TB Allocation Details'!$A$18:$L$18, 0),FALSE), 'E2 Allocators'!$B$15:$W$361, MATCH('O5 Details by Class &amp; Accounts'!U$18, 'E2 Allocators'!$B$15:$W$15, 0),FALSE)*$F116), 0, VLOOKUP(VLOOKUP($A116, 'E4 TB Allocation Details'!$A$18:$L$214, MATCH("Demand ID", 'E4 TB Allocation Details'!$A$18:$L$18, 0),FALSE), 'E2 Allocators'!$B$15:$W$361, MATCH('O5 Details by Class &amp; Accounts'!U$18, 'E2 Allocators'!$B$15:$W$15, 0),FALSE)*$F116)</f>
        <v>0</v>
      </c>
      <c r="V116" s="1321">
        <f>IF(ISERROR(VLOOKUP(VLOOKUP($A116, 'E4 TB Allocation Details'!$A$18:$L$214, MATCH("Demand ID", 'E4 TB Allocation Details'!$A$18:$L$18, 0),FALSE), 'E2 Allocators'!$B$15:$W$361, MATCH('O5 Details by Class &amp; Accounts'!V$18, 'E2 Allocators'!$B$15:$W$15, 0),FALSE)*$F116), 0, VLOOKUP(VLOOKUP($A116, 'E4 TB Allocation Details'!$A$18:$L$214, MATCH("Demand ID", 'E4 TB Allocation Details'!$A$18:$L$18, 0),FALSE), 'E2 Allocators'!$B$15:$W$361, MATCH('O5 Details by Class &amp; Accounts'!V$18, 'E2 Allocators'!$B$15:$W$15, 0),FALSE)*$F116)</f>
        <v>0</v>
      </c>
      <c r="W116" s="1321">
        <f>IF(ISERROR(VLOOKUP(VLOOKUP($A116, 'E4 TB Allocation Details'!$A$18:$L$214, MATCH("Demand ID", 'E4 TB Allocation Details'!$A$18:$L$18, 0),FALSE), 'E2 Allocators'!$B$15:$W$361, MATCH('O5 Details by Class &amp; Accounts'!W$18, 'E2 Allocators'!$B$15:$W$15, 0),FALSE)*$F116), 0, VLOOKUP(VLOOKUP($A116, 'E4 TB Allocation Details'!$A$18:$L$214, MATCH("Demand ID", 'E4 TB Allocation Details'!$A$18:$L$18, 0),FALSE), 'E2 Allocators'!$B$15:$W$361, MATCH('O5 Details by Class &amp; Accounts'!W$18, 'E2 Allocators'!$B$15:$W$15, 0),FALSE)*$F116)</f>
        <v>0</v>
      </c>
      <c r="X116" s="1321">
        <f>IF(ISERROR(VLOOKUP(VLOOKUP($A116, 'E4 TB Allocation Details'!$A$18:$L$214, MATCH("Demand ID", 'E4 TB Allocation Details'!$A$18:$L$18, 0),FALSE), 'E2 Allocators'!$B$15:$W$361, MATCH('O5 Details by Class &amp; Accounts'!X$18, 'E2 Allocators'!$B$15:$W$15, 0),FALSE)*$F116), 0, VLOOKUP(VLOOKUP($A116, 'E4 TB Allocation Details'!$A$18:$L$214, MATCH("Demand ID", 'E4 TB Allocation Details'!$A$18:$L$18, 0),FALSE), 'E2 Allocators'!$B$15:$W$361, MATCH('O5 Details by Class &amp; Accounts'!X$18, 'E2 Allocators'!$B$15:$W$15, 0),FALSE)*$F116)</f>
        <v>0</v>
      </c>
      <c r="Y116" s="1321">
        <f>IF(ISERROR(VLOOKUP(VLOOKUP($A116, 'E4 TB Allocation Details'!$A$18:$L$214, MATCH("Demand ID", 'E4 TB Allocation Details'!$A$18:$L$18, 0),FALSE), 'E2 Allocators'!$B$15:$W$361, MATCH('O5 Details by Class &amp; Accounts'!Y$18, 'E2 Allocators'!$B$15:$W$15, 0),FALSE)*$F116), 0, VLOOKUP(VLOOKUP($A116, 'E4 TB Allocation Details'!$A$18:$L$214, MATCH("Demand ID", 'E4 TB Allocation Details'!$A$18:$L$18, 0),FALSE), 'E2 Allocators'!$B$15:$W$361, MATCH('O5 Details by Class &amp; Accounts'!Y$18, 'E2 Allocators'!$B$15:$W$15, 0),FALSE)*$F116)</f>
        <v>0</v>
      </c>
      <c r="Z116" s="1321">
        <f>IF(ISERROR(VLOOKUP(VLOOKUP($A116, 'E4 TB Allocation Details'!$A$18:$L$214, MATCH("Demand ID", 'E4 TB Allocation Details'!$A$18:$L$18, 0),FALSE), 'E2 Allocators'!$B$15:$W$361, MATCH('O5 Details by Class &amp; Accounts'!Z$18, 'E2 Allocators'!$B$15:$W$15, 0),FALSE)*$F116), 0, VLOOKUP(VLOOKUP($A116, 'E4 TB Allocation Details'!$A$18:$L$214, MATCH("Demand ID", 'E4 TB Allocation Details'!$A$18:$L$18, 0),FALSE), 'E2 Allocators'!$B$15:$W$361, MATCH('O5 Details by Class &amp; Accounts'!Z$18, 'E2 Allocators'!$B$15:$W$15, 0),FALSE)*$F116)</f>
        <v>0</v>
      </c>
      <c r="AA116" s="1321">
        <f>IF(ISERROR(VLOOKUP(VLOOKUP($A116, 'E4 TB Allocation Details'!$A$18:$L$214, MATCH("Demand ID", 'E4 TB Allocation Details'!$A$18:$L$18, 0),FALSE), 'E2 Allocators'!$B$15:$W$361, MATCH('O5 Details by Class &amp; Accounts'!AA$18, 'E2 Allocators'!$B$15:$W$15, 0),FALSE)*$F116), 0, VLOOKUP(VLOOKUP($A116, 'E4 TB Allocation Details'!$A$18:$L$214, MATCH("Demand ID", 'E4 TB Allocation Details'!$A$18:$L$18, 0),FALSE), 'E2 Allocators'!$B$15:$W$361, MATCH('O5 Details by Class &amp; Accounts'!AA$18, 'E2 Allocators'!$B$15:$W$15, 0),FALSE)*$F116)</f>
        <v>0</v>
      </c>
      <c r="AB116" s="1321">
        <f>IF(ISERROR(VLOOKUP(VLOOKUP($A116, 'E4 TB Allocation Details'!$A$18:$L$214, MATCH("Demand ID", 'E4 TB Allocation Details'!$A$18:$L$18, 0),FALSE), 'E2 Allocators'!$B$15:$W$361, MATCH('O5 Details by Class &amp; Accounts'!AB$18, 'E2 Allocators'!$B$15:$W$15, 0),FALSE)*$F116), 0, VLOOKUP(VLOOKUP($A116, 'E4 TB Allocation Details'!$A$18:$L$214, MATCH("Demand ID", 'E4 TB Allocation Details'!$A$18:$L$18, 0),FALSE), 'E2 Allocators'!$B$15:$W$361, MATCH('O5 Details by Class &amp; Accounts'!AB$18, 'E2 Allocators'!$B$15:$W$15, 0),FALSE)*$F116)</f>
        <v>0</v>
      </c>
      <c r="AC116" s="1321">
        <f t="shared" si="27"/>
        <v>0</v>
      </c>
      <c r="AD116" s="1321">
        <f>IF(ISERROR(VLOOKUP(VLOOKUP($A116, 'E4 TB Allocation Details'!$A$18:$L$214, MATCH("Customer ID", 'E4 TB Allocation Details'!$A$18:$L$18, 0),FALSE), 'E2 Allocators'!$B$15:$W$361, MATCH('O5 Details by Class &amp; Accounts'!AD$18, 'E2 Allocators'!$B$15:$W$15, 0),FALSE)*$G116), 0, VLOOKUP(VLOOKUP($A116, 'E4 TB Allocation Details'!$A$18:$L$214, MATCH("Customer ID", 'E4 TB Allocation Details'!$A$18:$L$18, 0),FALSE), 'E2 Allocators'!$B$15:$W$361, MATCH('O5 Details by Class &amp; Accounts'!AD$18, 'E2 Allocators'!$B$15:$W$15, 0),FALSE)*$G116)</f>
        <v>0</v>
      </c>
      <c r="AE116" s="1321">
        <f>IF(ISERROR(VLOOKUP(VLOOKUP($A116, 'E4 TB Allocation Details'!$A$18:$L$214, MATCH("Customer ID", 'E4 TB Allocation Details'!$A$18:$L$18, 0),FALSE), 'E2 Allocators'!$B$15:$W$361, MATCH('O5 Details by Class &amp; Accounts'!AE$18, 'E2 Allocators'!$B$15:$W$15, 0),FALSE)*$G116), 0, VLOOKUP(VLOOKUP($A116, 'E4 TB Allocation Details'!$A$18:$L$214, MATCH("Customer ID", 'E4 TB Allocation Details'!$A$18:$L$18, 0),FALSE), 'E2 Allocators'!$B$15:$W$361, MATCH('O5 Details by Class &amp; Accounts'!AE$18, 'E2 Allocators'!$B$15:$W$15, 0),FALSE)*$G116)</f>
        <v>0</v>
      </c>
      <c r="AF116" s="1321">
        <f>IF(ISERROR(VLOOKUP(VLOOKUP($A116, 'E4 TB Allocation Details'!$A$18:$L$214, MATCH("Customer ID", 'E4 TB Allocation Details'!$A$18:$L$18, 0),FALSE), 'E2 Allocators'!$B$15:$W$361, MATCH('O5 Details by Class &amp; Accounts'!AF$18, 'E2 Allocators'!$B$15:$W$15, 0),FALSE)*$G116), 0, VLOOKUP(VLOOKUP($A116, 'E4 TB Allocation Details'!$A$18:$L$214, MATCH("Customer ID", 'E4 TB Allocation Details'!$A$18:$L$18, 0),FALSE), 'E2 Allocators'!$B$15:$W$361, MATCH('O5 Details by Class &amp; Accounts'!AF$18, 'E2 Allocators'!$B$15:$W$15, 0),FALSE)*$G116)</f>
        <v>0</v>
      </c>
      <c r="AG116" s="1321">
        <f>IF(ISERROR(VLOOKUP(VLOOKUP($A116, 'E4 TB Allocation Details'!$A$18:$L$214, MATCH("Customer ID", 'E4 TB Allocation Details'!$A$18:$L$18, 0),FALSE), 'E2 Allocators'!$B$15:$W$361, MATCH('O5 Details by Class &amp; Accounts'!AG$18, 'E2 Allocators'!$B$15:$W$15, 0),FALSE)*$G116), 0, VLOOKUP(VLOOKUP($A116, 'E4 TB Allocation Details'!$A$18:$L$214, MATCH("Customer ID", 'E4 TB Allocation Details'!$A$18:$L$18, 0),FALSE), 'E2 Allocators'!$B$15:$W$361, MATCH('O5 Details by Class &amp; Accounts'!AG$18, 'E2 Allocators'!$B$15:$W$15, 0),FALSE)*$G116)</f>
        <v>0</v>
      </c>
      <c r="AH116" s="1321">
        <f>IF(ISERROR(VLOOKUP(VLOOKUP($A116, 'E4 TB Allocation Details'!$A$18:$L$214, MATCH("Customer ID", 'E4 TB Allocation Details'!$A$18:$L$18, 0),FALSE), 'E2 Allocators'!$B$15:$W$361, MATCH('O5 Details by Class &amp; Accounts'!AH$18, 'E2 Allocators'!$B$15:$W$15, 0),FALSE)*$G116), 0, VLOOKUP(VLOOKUP($A116, 'E4 TB Allocation Details'!$A$18:$L$214, MATCH("Customer ID", 'E4 TB Allocation Details'!$A$18:$L$18, 0),FALSE), 'E2 Allocators'!$B$15:$W$361, MATCH('O5 Details by Class &amp; Accounts'!AH$18, 'E2 Allocators'!$B$15:$W$15, 0),FALSE)*$G116)</f>
        <v>0</v>
      </c>
      <c r="AI116" s="1321">
        <f>IF(ISERROR(VLOOKUP(VLOOKUP($A116, 'E4 TB Allocation Details'!$A$18:$L$214, MATCH("Customer ID", 'E4 TB Allocation Details'!$A$18:$L$18, 0),FALSE), 'E2 Allocators'!$B$15:$W$361, MATCH('O5 Details by Class &amp; Accounts'!AI$18, 'E2 Allocators'!$B$15:$W$15, 0),FALSE)*$G116), 0, VLOOKUP(VLOOKUP($A116, 'E4 TB Allocation Details'!$A$18:$L$214, MATCH("Customer ID", 'E4 TB Allocation Details'!$A$18:$L$18, 0),FALSE), 'E2 Allocators'!$B$15:$W$361, MATCH('O5 Details by Class &amp; Accounts'!AI$18, 'E2 Allocators'!$B$15:$W$15, 0),FALSE)*$G116)</f>
        <v>0</v>
      </c>
      <c r="AJ116" s="1321">
        <f>IF(ISERROR(VLOOKUP(VLOOKUP($A116, 'E4 TB Allocation Details'!$A$18:$L$214, MATCH("Customer ID", 'E4 TB Allocation Details'!$A$18:$L$18, 0),FALSE), 'E2 Allocators'!$B$15:$W$361, MATCH('O5 Details by Class &amp; Accounts'!AJ$18, 'E2 Allocators'!$B$15:$W$15, 0),FALSE)*$G116), 0, VLOOKUP(VLOOKUP($A116, 'E4 TB Allocation Details'!$A$18:$L$214, MATCH("Customer ID", 'E4 TB Allocation Details'!$A$18:$L$18, 0),FALSE), 'E2 Allocators'!$B$15:$W$361, MATCH('O5 Details by Class &amp; Accounts'!AJ$18, 'E2 Allocators'!$B$15:$W$15, 0),FALSE)*$G116)</f>
        <v>0</v>
      </c>
      <c r="AK116" s="1321">
        <f>IF(ISERROR(VLOOKUP(VLOOKUP($A116, 'E4 TB Allocation Details'!$A$18:$L$214, MATCH("Customer ID", 'E4 TB Allocation Details'!$A$18:$L$18, 0),FALSE), 'E2 Allocators'!$B$15:$W$361, MATCH('O5 Details by Class &amp; Accounts'!AK$18, 'E2 Allocators'!$B$15:$W$15, 0),FALSE)*$G116), 0, VLOOKUP(VLOOKUP($A116, 'E4 TB Allocation Details'!$A$18:$L$214, MATCH("Customer ID", 'E4 TB Allocation Details'!$A$18:$L$18, 0),FALSE), 'E2 Allocators'!$B$15:$W$361, MATCH('O5 Details by Class &amp; Accounts'!AK$18, 'E2 Allocators'!$B$15:$W$15, 0),FALSE)*$G116)</f>
        <v>0</v>
      </c>
      <c r="AL116" s="1321">
        <f>IF(ISERROR(VLOOKUP(VLOOKUP($A116, 'E4 TB Allocation Details'!$A$18:$L$214, MATCH("Customer ID", 'E4 TB Allocation Details'!$A$18:$L$18, 0),FALSE), 'E2 Allocators'!$B$15:$W$361, MATCH('O5 Details by Class &amp; Accounts'!AL$18, 'E2 Allocators'!$B$15:$W$15, 0),FALSE)*$G116), 0, VLOOKUP(VLOOKUP($A116, 'E4 TB Allocation Details'!$A$18:$L$214, MATCH("Customer ID", 'E4 TB Allocation Details'!$A$18:$L$18, 0),FALSE), 'E2 Allocators'!$B$15:$W$361, MATCH('O5 Details by Class &amp; Accounts'!AL$18, 'E2 Allocators'!$B$15:$W$15, 0),FALSE)*$G116)</f>
        <v>0</v>
      </c>
      <c r="AM116" s="1321">
        <f>IF(ISERROR(VLOOKUP(VLOOKUP($A116, 'E4 TB Allocation Details'!$A$18:$L$214, MATCH("Customer ID", 'E4 TB Allocation Details'!$A$18:$L$18, 0),FALSE), 'E2 Allocators'!$B$15:$W$361, MATCH('O5 Details by Class &amp; Accounts'!AM$18, 'E2 Allocators'!$B$15:$W$15, 0),FALSE)*$G116), 0, VLOOKUP(VLOOKUP($A116, 'E4 TB Allocation Details'!$A$18:$L$214, MATCH("Customer ID", 'E4 TB Allocation Details'!$A$18:$L$18, 0),FALSE), 'E2 Allocators'!$B$15:$W$361, MATCH('O5 Details by Class &amp; Accounts'!AM$18, 'E2 Allocators'!$B$15:$W$15, 0),FALSE)*$G116)</f>
        <v>0</v>
      </c>
      <c r="AN116" s="1321">
        <f>IF(ISERROR(VLOOKUP(VLOOKUP($A116, 'E4 TB Allocation Details'!$A$18:$L$214, MATCH("Customer ID", 'E4 TB Allocation Details'!$A$18:$L$18, 0),FALSE), 'E2 Allocators'!$B$15:$W$361, MATCH('O5 Details by Class &amp; Accounts'!AN$18, 'E2 Allocators'!$B$15:$W$15, 0),FALSE)*$G116), 0, VLOOKUP(VLOOKUP($A116, 'E4 TB Allocation Details'!$A$18:$L$214, MATCH("Customer ID", 'E4 TB Allocation Details'!$A$18:$L$18, 0),FALSE), 'E2 Allocators'!$B$15:$W$361, MATCH('O5 Details by Class &amp; Accounts'!AN$18, 'E2 Allocators'!$B$15:$W$15, 0),FALSE)*$G116)</f>
        <v>0</v>
      </c>
      <c r="AO116" s="1321">
        <f>IF(ISERROR(VLOOKUP(VLOOKUP($A116, 'E4 TB Allocation Details'!$A$18:$L$214, MATCH("Customer ID", 'E4 TB Allocation Details'!$A$18:$L$18, 0),FALSE), 'E2 Allocators'!$B$15:$W$361, MATCH('O5 Details by Class &amp; Accounts'!AO$18, 'E2 Allocators'!$B$15:$W$15, 0),FALSE)*$G116), 0, VLOOKUP(VLOOKUP($A116, 'E4 TB Allocation Details'!$A$18:$L$214, MATCH("Customer ID", 'E4 TB Allocation Details'!$A$18:$L$18, 0),FALSE), 'E2 Allocators'!$B$15:$W$361, MATCH('O5 Details by Class &amp; Accounts'!AO$18, 'E2 Allocators'!$B$15:$W$15, 0),FALSE)*$G116)</f>
        <v>0</v>
      </c>
      <c r="AP116" s="1321">
        <f>IF(ISERROR(VLOOKUP(VLOOKUP($A116, 'E4 TB Allocation Details'!$A$18:$L$214, MATCH("Customer ID", 'E4 TB Allocation Details'!$A$18:$L$18, 0),FALSE), 'E2 Allocators'!$B$15:$W$361, MATCH('O5 Details by Class &amp; Accounts'!AP$18, 'E2 Allocators'!$B$15:$W$15, 0),FALSE)*$G116), 0, VLOOKUP(VLOOKUP($A116, 'E4 TB Allocation Details'!$A$18:$L$214, MATCH("Customer ID", 'E4 TB Allocation Details'!$A$18:$L$18, 0),FALSE), 'E2 Allocators'!$B$15:$W$361, MATCH('O5 Details by Class &amp; Accounts'!AP$18, 'E2 Allocators'!$B$15:$W$15, 0),FALSE)*$G116)</f>
        <v>0</v>
      </c>
      <c r="AQ116" s="1321">
        <f>IF(ISERROR(VLOOKUP(VLOOKUP($A116, 'E4 TB Allocation Details'!$A$18:$L$214, MATCH("Customer ID", 'E4 TB Allocation Details'!$A$18:$L$18, 0),FALSE), 'E2 Allocators'!$B$15:$W$361, MATCH('O5 Details by Class &amp; Accounts'!AQ$18, 'E2 Allocators'!$B$15:$W$15, 0),FALSE)*$G116), 0, VLOOKUP(VLOOKUP($A116, 'E4 TB Allocation Details'!$A$18:$L$214, MATCH("Customer ID", 'E4 TB Allocation Details'!$A$18:$L$18, 0),FALSE), 'E2 Allocators'!$B$15:$W$361, MATCH('O5 Details by Class &amp; Accounts'!AQ$18, 'E2 Allocators'!$B$15:$W$15, 0),FALSE)*$G116)</f>
        <v>0</v>
      </c>
      <c r="AR116" s="1321">
        <f>IF(ISERROR(VLOOKUP(VLOOKUP($A116, 'E4 TB Allocation Details'!$A$18:$L$214, MATCH("Customer ID", 'E4 TB Allocation Details'!$A$18:$L$18, 0),FALSE), 'E2 Allocators'!$B$15:$W$361, MATCH('O5 Details by Class &amp; Accounts'!AR$18, 'E2 Allocators'!$B$15:$W$15, 0),FALSE)*$G116), 0, VLOOKUP(VLOOKUP($A116, 'E4 TB Allocation Details'!$A$18:$L$214, MATCH("Customer ID", 'E4 TB Allocation Details'!$A$18:$L$18, 0),FALSE), 'E2 Allocators'!$B$15:$W$361, MATCH('O5 Details by Class &amp; Accounts'!AR$18, 'E2 Allocators'!$B$15:$W$15, 0),FALSE)*$G116)</f>
        <v>0</v>
      </c>
      <c r="AS116" s="1321">
        <f>IF(ISERROR(VLOOKUP(VLOOKUP($A116, 'E4 TB Allocation Details'!$A$18:$L$214, MATCH("Customer ID", 'E4 TB Allocation Details'!$A$18:$L$18, 0),FALSE), 'E2 Allocators'!$B$15:$W$361, MATCH('O5 Details by Class &amp; Accounts'!AS$18, 'E2 Allocators'!$B$15:$W$15, 0),FALSE)*$G116), 0, VLOOKUP(VLOOKUP($A116, 'E4 TB Allocation Details'!$A$18:$L$214, MATCH("Customer ID", 'E4 TB Allocation Details'!$A$18:$L$18, 0),FALSE), 'E2 Allocators'!$B$15:$W$361, MATCH('O5 Details by Class &amp; Accounts'!AS$18, 'E2 Allocators'!$B$15:$W$15, 0),FALSE)*$G116)</f>
        <v>0</v>
      </c>
      <c r="AT116" s="1321">
        <f>IF(ISERROR(VLOOKUP(VLOOKUP($A116, 'E4 TB Allocation Details'!$A$18:$L$214, MATCH("Customer ID", 'E4 TB Allocation Details'!$A$18:$L$18, 0),FALSE), 'E2 Allocators'!$B$15:$W$361, MATCH('O5 Details by Class &amp; Accounts'!AT$18, 'E2 Allocators'!$B$15:$W$15, 0),FALSE)*$G116), 0, VLOOKUP(VLOOKUP($A116, 'E4 TB Allocation Details'!$A$18:$L$214, MATCH("Customer ID", 'E4 TB Allocation Details'!$A$18:$L$18, 0),FALSE), 'E2 Allocators'!$B$15:$W$361, MATCH('O5 Details by Class &amp; Accounts'!AT$18, 'E2 Allocators'!$B$15:$W$15, 0),FALSE)*$G116)</f>
        <v>0</v>
      </c>
      <c r="AU116" s="1321">
        <f>IF(ISERROR(VLOOKUP(VLOOKUP($A116, 'E4 TB Allocation Details'!$A$18:$L$214, MATCH("Customer ID", 'E4 TB Allocation Details'!$A$18:$L$18, 0),FALSE), 'E2 Allocators'!$B$15:$W$361, MATCH('O5 Details by Class &amp; Accounts'!AU$18, 'E2 Allocators'!$B$15:$W$15, 0),FALSE)*$G116), 0, VLOOKUP(VLOOKUP($A116, 'E4 TB Allocation Details'!$A$18:$L$214, MATCH("Customer ID", 'E4 TB Allocation Details'!$A$18:$L$18, 0),FALSE), 'E2 Allocators'!$B$15:$W$361, MATCH('O5 Details by Class &amp; Accounts'!AU$18, 'E2 Allocators'!$B$15:$W$15, 0),FALSE)*$G116)</f>
        <v>0</v>
      </c>
      <c r="AV116" s="1321">
        <f>IF(ISERROR(VLOOKUP(VLOOKUP($A116, 'E4 TB Allocation Details'!$A$18:$L$214, MATCH("Customer ID", 'E4 TB Allocation Details'!$A$18:$L$18, 0),FALSE), 'E2 Allocators'!$B$15:$W$361, MATCH('O5 Details by Class &amp; Accounts'!AV$18, 'E2 Allocators'!$B$15:$W$15, 0),FALSE)*$G116), 0, VLOOKUP(VLOOKUP($A116, 'E4 TB Allocation Details'!$A$18:$L$214, MATCH("Customer ID", 'E4 TB Allocation Details'!$A$18:$L$18, 0),FALSE), 'E2 Allocators'!$B$15:$W$361, MATCH('O5 Details by Class &amp; Accounts'!AV$18, 'E2 Allocators'!$B$15:$W$15, 0),FALSE)*$G116)</f>
        <v>0</v>
      </c>
      <c r="AW116" s="1321">
        <f>IF(ISERROR(VLOOKUP(VLOOKUP($A116, 'E4 TB Allocation Details'!$A$18:$L$214, MATCH("Customer ID", 'E4 TB Allocation Details'!$A$18:$L$18, 0),FALSE), 'E2 Allocators'!$B$15:$W$361, MATCH('O5 Details by Class &amp; Accounts'!AW$18, 'E2 Allocators'!$B$15:$W$15, 0),FALSE)*$G116), 0, VLOOKUP(VLOOKUP($A116, 'E4 TB Allocation Details'!$A$18:$L$214, MATCH("Customer ID", 'E4 TB Allocation Details'!$A$18:$L$18, 0),FALSE), 'E2 Allocators'!$B$15:$W$361, MATCH('O5 Details by Class &amp; Accounts'!AW$18, 'E2 Allocators'!$B$15:$W$15, 0),FALSE)*$G116)</f>
        <v>0</v>
      </c>
      <c r="AX116" s="1321">
        <f t="shared" si="28"/>
        <v>0</v>
      </c>
      <c r="AY116" s="1321">
        <f>IF(ISERROR(VLOOKUP(VLOOKUP($A116, 'E4 TB Allocation Details'!$A$18:$L$214, MATCH("Misc ID", 'E4 TB Allocation Details'!$A$18:$L$18, 0),FALSE), 'E2 Allocators'!$B$15:$W$361, MATCH('O5 Details by Class &amp; Accounts'!AY$18, 'E2 Allocators'!$B$15:$W$15, 0),FALSE)*$E116), 0, VLOOKUP(VLOOKUP($A116, 'E4 TB Allocation Details'!$A$18:$L$214, MATCH("Misc ID", 'E4 TB Allocation Details'!$A$18:$L$18, 0),FALSE), 'E2 Allocators'!$B$15:$W$361, MATCH('O5 Details by Class &amp; Accounts'!AY$18, 'E2 Allocators'!$B$15:$W$15, 0),FALSE)*$E116)</f>
        <v>-6920.1619428803961</v>
      </c>
      <c r="AZ116" s="1321">
        <f>IF(ISERROR(VLOOKUP(VLOOKUP($A116, 'E4 TB Allocation Details'!$A$18:$L$214, MATCH("Misc ID", 'E4 TB Allocation Details'!$A$18:$L$18, 0),FALSE), 'E2 Allocators'!$B$15:$W$361, MATCH('O5 Details by Class &amp; Accounts'!AZ$18, 'E2 Allocators'!$B$15:$W$15, 0),FALSE)*$E116), 0, VLOOKUP(VLOOKUP($A116, 'E4 TB Allocation Details'!$A$18:$L$214, MATCH("Misc ID", 'E4 TB Allocation Details'!$A$18:$L$18, 0),FALSE), 'E2 Allocators'!$B$15:$W$361, MATCH('O5 Details by Class &amp; Accounts'!AZ$18, 'E2 Allocators'!$B$15:$W$15, 0),FALSE)*$E116)</f>
        <v>-1838.1470490661418</v>
      </c>
      <c r="BA116" s="1321">
        <f>IF(ISERROR(VLOOKUP(VLOOKUP($A116, 'E4 TB Allocation Details'!$A$18:$L$214, MATCH("Misc ID", 'E4 TB Allocation Details'!$A$18:$L$18, 0),FALSE), 'E2 Allocators'!$B$15:$W$361, MATCH('O5 Details by Class &amp; Accounts'!BA$18, 'E2 Allocators'!$B$15:$W$15, 0),FALSE)*$E116), 0, VLOOKUP(VLOOKUP($A116, 'E4 TB Allocation Details'!$A$18:$L$214, MATCH("Misc ID", 'E4 TB Allocation Details'!$A$18:$L$18, 0),FALSE), 'E2 Allocators'!$B$15:$W$361, MATCH('O5 Details by Class &amp; Accounts'!BA$18, 'E2 Allocators'!$B$15:$W$15, 0),FALSE)*$E116)</f>
        <v>-1097.6259754550756</v>
      </c>
      <c r="BB116" s="1321">
        <f>IF(ISERROR(VLOOKUP(VLOOKUP($A116, 'E4 TB Allocation Details'!$A$18:$L$214, MATCH("Misc ID", 'E4 TB Allocation Details'!$A$18:$L$18, 0),FALSE), 'E2 Allocators'!$B$15:$W$361, MATCH('O5 Details by Class &amp; Accounts'!BB$18, 'E2 Allocators'!$B$15:$W$15, 0),FALSE)*$E116), 0, VLOOKUP(VLOOKUP($A116, 'E4 TB Allocation Details'!$A$18:$L$214, MATCH("Misc ID", 'E4 TB Allocation Details'!$A$18:$L$18, 0),FALSE), 'E2 Allocators'!$B$15:$W$361, MATCH('O5 Details by Class &amp; Accounts'!BB$18, 'E2 Allocators'!$B$15:$W$15, 0),FALSE)*$E116)</f>
        <v>0</v>
      </c>
      <c r="BC116" s="1321">
        <f>IF(ISERROR(VLOOKUP(VLOOKUP($A116, 'E4 TB Allocation Details'!$A$18:$L$214, MATCH("Misc ID", 'E4 TB Allocation Details'!$A$18:$L$18, 0),FALSE), 'E2 Allocators'!$B$15:$W$361, MATCH('O5 Details by Class &amp; Accounts'!BC$18, 'E2 Allocators'!$B$15:$W$15, 0),FALSE)*$E116), 0, VLOOKUP(VLOOKUP($A116, 'E4 TB Allocation Details'!$A$18:$L$214, MATCH("Misc ID", 'E4 TB Allocation Details'!$A$18:$L$18, 0),FALSE), 'E2 Allocators'!$B$15:$W$361, MATCH('O5 Details by Class &amp; Accounts'!BC$18, 'E2 Allocators'!$B$15:$W$15, 0),FALSE)*$E116)</f>
        <v>0</v>
      </c>
      <c r="BD116" s="1321">
        <f>IF(ISERROR(VLOOKUP(VLOOKUP($A116, 'E4 TB Allocation Details'!$A$18:$L$214, MATCH("Misc ID", 'E4 TB Allocation Details'!$A$18:$L$18, 0),FALSE), 'E2 Allocators'!$B$15:$W$361, MATCH('O5 Details by Class &amp; Accounts'!BD$18, 'E2 Allocators'!$B$15:$W$15, 0),FALSE)*$E116), 0, VLOOKUP(VLOOKUP($A116, 'E4 TB Allocation Details'!$A$18:$L$214, MATCH("Misc ID", 'E4 TB Allocation Details'!$A$18:$L$18, 0),FALSE), 'E2 Allocators'!$B$15:$W$361, MATCH('O5 Details by Class &amp; Accounts'!BD$18, 'E2 Allocators'!$B$15:$W$15, 0),FALSE)*$E116)</f>
        <v>0</v>
      </c>
      <c r="BE116" s="1321">
        <f>IF(ISERROR(VLOOKUP(VLOOKUP($A116, 'E4 TB Allocation Details'!$A$18:$L$214, MATCH("Misc ID", 'E4 TB Allocation Details'!$A$18:$L$18, 0),FALSE), 'E2 Allocators'!$B$15:$W$361, MATCH('O5 Details by Class &amp; Accounts'!BE$18, 'E2 Allocators'!$B$15:$W$15, 0),FALSE)*$E116), 0, VLOOKUP(VLOOKUP($A116, 'E4 TB Allocation Details'!$A$18:$L$214, MATCH("Misc ID", 'E4 TB Allocation Details'!$A$18:$L$18, 0),FALSE), 'E2 Allocators'!$B$15:$W$361, MATCH('O5 Details by Class &amp; Accounts'!BE$18, 'E2 Allocators'!$B$15:$W$15, 0),FALSE)*$E116)</f>
        <v>-129.71839923922528</v>
      </c>
      <c r="BF116" s="1321">
        <f>IF(ISERROR(VLOOKUP(VLOOKUP($A116, 'E4 TB Allocation Details'!$A$18:$L$214, MATCH("Misc ID", 'E4 TB Allocation Details'!$A$18:$L$18, 0),FALSE), 'E2 Allocators'!$B$15:$W$361, MATCH('O5 Details by Class &amp; Accounts'!BF$18, 'E2 Allocators'!$B$15:$W$15, 0),FALSE)*$E116), 0, VLOOKUP(VLOOKUP($A116, 'E4 TB Allocation Details'!$A$18:$L$214, MATCH("Misc ID", 'E4 TB Allocation Details'!$A$18:$L$18, 0),FALSE), 'E2 Allocators'!$B$15:$W$361, MATCH('O5 Details by Class &amp; Accounts'!BF$18, 'E2 Allocators'!$B$15:$W$15, 0),FALSE)*$E116)</f>
        <v>0</v>
      </c>
      <c r="BG116" s="1321">
        <f>IF(ISERROR(VLOOKUP(VLOOKUP($A116, 'E4 TB Allocation Details'!$A$18:$L$214, MATCH("Misc ID", 'E4 TB Allocation Details'!$A$18:$L$18, 0),FALSE), 'E2 Allocators'!$B$15:$W$361, MATCH('O5 Details by Class &amp; Accounts'!BG$18, 'E2 Allocators'!$B$15:$W$15, 0),FALSE)*$E116), 0, VLOOKUP(VLOOKUP($A116, 'E4 TB Allocation Details'!$A$18:$L$214, MATCH("Misc ID", 'E4 TB Allocation Details'!$A$18:$L$18, 0),FALSE), 'E2 Allocators'!$B$15:$W$361, MATCH('O5 Details by Class &amp; Accounts'!BG$18, 'E2 Allocators'!$B$15:$W$15, 0),FALSE)*$E116)</f>
        <v>-14.346633359158973</v>
      </c>
      <c r="BH116" s="1321">
        <f>IF(ISERROR(VLOOKUP(VLOOKUP($A116, 'E4 TB Allocation Details'!$A$18:$L$214, MATCH("Misc ID", 'E4 TB Allocation Details'!$A$18:$L$18, 0),FALSE), 'E2 Allocators'!$B$15:$W$361, MATCH('O5 Details by Class &amp; Accounts'!BH$18, 'E2 Allocators'!$B$15:$W$15, 0),FALSE)*$E116), 0, VLOOKUP(VLOOKUP($A116, 'E4 TB Allocation Details'!$A$18:$L$214, MATCH("Misc ID", 'E4 TB Allocation Details'!$A$18:$L$18, 0),FALSE), 'E2 Allocators'!$B$15:$W$361, MATCH('O5 Details by Class &amp; Accounts'!BH$18, 'E2 Allocators'!$B$15:$W$15, 0),FALSE)*$E116)</f>
        <v>0</v>
      </c>
      <c r="BI116" s="1321">
        <f>IF(ISERROR(VLOOKUP(VLOOKUP($A116, 'E4 TB Allocation Details'!$A$18:$L$214, MATCH("Misc ID", 'E4 TB Allocation Details'!$A$18:$L$18, 0),FALSE), 'E2 Allocators'!$B$15:$W$361, MATCH('O5 Details by Class &amp; Accounts'!BI$18, 'E2 Allocators'!$B$15:$W$15, 0),FALSE)*$E116), 0, VLOOKUP(VLOOKUP($A116, 'E4 TB Allocation Details'!$A$18:$L$214, MATCH("Misc ID", 'E4 TB Allocation Details'!$A$18:$L$18, 0),FALSE), 'E2 Allocators'!$B$15:$W$361, MATCH('O5 Details by Class &amp; Accounts'!BI$18, 'E2 Allocators'!$B$15:$W$15, 0),FALSE)*$E116)</f>
        <v>0</v>
      </c>
      <c r="BJ116" s="1321">
        <f>IF(ISERROR(VLOOKUP(VLOOKUP($A116, 'E4 TB Allocation Details'!$A$18:$L$214, MATCH("Misc ID", 'E4 TB Allocation Details'!$A$18:$L$18, 0),FALSE), 'E2 Allocators'!$B$15:$W$361, MATCH('O5 Details by Class &amp; Accounts'!BJ$18, 'E2 Allocators'!$B$15:$W$15, 0),FALSE)*$E116), 0, VLOOKUP(VLOOKUP($A116, 'E4 TB Allocation Details'!$A$18:$L$214, MATCH("Misc ID", 'E4 TB Allocation Details'!$A$18:$L$18, 0),FALSE), 'E2 Allocators'!$B$15:$W$361, MATCH('O5 Details by Class &amp; Accounts'!BJ$18, 'E2 Allocators'!$B$15:$W$15, 0),FALSE)*$E116)</f>
        <v>0</v>
      </c>
      <c r="BK116" s="1321">
        <f>IF(ISERROR(VLOOKUP(VLOOKUP($A116, 'E4 TB Allocation Details'!$A$18:$L$214, MATCH("Misc ID", 'E4 TB Allocation Details'!$A$18:$L$18, 0),FALSE), 'E2 Allocators'!$B$15:$W$361, MATCH('O5 Details by Class &amp; Accounts'!BK$18, 'E2 Allocators'!$B$15:$W$15, 0),FALSE)*$E116), 0, VLOOKUP(VLOOKUP($A116, 'E4 TB Allocation Details'!$A$18:$L$214, MATCH("Misc ID", 'E4 TB Allocation Details'!$A$18:$L$18, 0),FALSE), 'E2 Allocators'!$B$15:$W$361, MATCH('O5 Details by Class &amp; Accounts'!BK$18, 'E2 Allocators'!$B$15:$W$15, 0),FALSE)*$E116)</f>
        <v>0</v>
      </c>
      <c r="BL116" s="1321">
        <f>IF(ISERROR(VLOOKUP(VLOOKUP($A116, 'E4 TB Allocation Details'!$A$18:$L$214, MATCH("Misc ID", 'E4 TB Allocation Details'!$A$18:$L$18, 0),FALSE), 'E2 Allocators'!$B$15:$W$361, MATCH('O5 Details by Class &amp; Accounts'!BL$18, 'E2 Allocators'!$B$15:$W$15, 0),FALSE)*$E116), 0, VLOOKUP(VLOOKUP($A116, 'E4 TB Allocation Details'!$A$18:$L$214, MATCH("Misc ID", 'E4 TB Allocation Details'!$A$18:$L$18, 0),FALSE), 'E2 Allocators'!$B$15:$W$361, MATCH('O5 Details by Class &amp; Accounts'!BL$18, 'E2 Allocators'!$B$15:$W$15, 0),FALSE)*$E116)</f>
        <v>0</v>
      </c>
      <c r="BM116" s="1321">
        <f>IF(ISERROR(VLOOKUP(VLOOKUP($A116, 'E4 TB Allocation Details'!$A$18:$L$214, MATCH("Misc ID", 'E4 TB Allocation Details'!$A$18:$L$18, 0),FALSE), 'E2 Allocators'!$B$15:$W$361, MATCH('O5 Details by Class &amp; Accounts'!BM$18, 'E2 Allocators'!$B$15:$W$15, 0),FALSE)*$E116), 0, VLOOKUP(VLOOKUP($A116, 'E4 TB Allocation Details'!$A$18:$L$214, MATCH("Misc ID", 'E4 TB Allocation Details'!$A$18:$L$18, 0),FALSE), 'E2 Allocators'!$B$15:$W$361, MATCH('O5 Details by Class &amp; Accounts'!BM$18, 'E2 Allocators'!$B$15:$W$15, 0),FALSE)*$E116)</f>
        <v>0</v>
      </c>
      <c r="BN116" s="1321">
        <f>IF(ISERROR(VLOOKUP(VLOOKUP($A116, 'E4 TB Allocation Details'!$A$18:$L$214, MATCH("Misc ID", 'E4 TB Allocation Details'!$A$18:$L$18, 0),FALSE), 'E2 Allocators'!$B$15:$W$361, MATCH('O5 Details by Class &amp; Accounts'!BN$18, 'E2 Allocators'!$B$15:$W$15, 0),FALSE)*$E116), 0, VLOOKUP(VLOOKUP($A116, 'E4 TB Allocation Details'!$A$18:$L$214, MATCH("Misc ID", 'E4 TB Allocation Details'!$A$18:$L$18, 0),FALSE), 'E2 Allocators'!$B$15:$W$361, MATCH('O5 Details by Class &amp; Accounts'!BN$18, 'E2 Allocators'!$B$15:$W$15, 0),FALSE)*$E116)</f>
        <v>0</v>
      </c>
      <c r="BO116" s="1321">
        <f>IF(ISERROR(VLOOKUP(VLOOKUP($A116, 'E4 TB Allocation Details'!$A$18:$L$214, MATCH("Misc ID", 'E4 TB Allocation Details'!$A$18:$L$18, 0),FALSE), 'E2 Allocators'!$B$15:$W$361, MATCH('O5 Details by Class &amp; Accounts'!BO$18, 'E2 Allocators'!$B$15:$W$15, 0),FALSE)*$E116), 0, VLOOKUP(VLOOKUP($A116, 'E4 TB Allocation Details'!$A$18:$L$214, MATCH("Misc ID", 'E4 TB Allocation Details'!$A$18:$L$18, 0),FALSE), 'E2 Allocators'!$B$15:$W$361, MATCH('O5 Details by Class &amp; Accounts'!BO$18, 'E2 Allocators'!$B$15:$W$15, 0),FALSE)*$E116)</f>
        <v>0</v>
      </c>
      <c r="BP116" s="1321">
        <f>IF(ISERROR(VLOOKUP(VLOOKUP($A116, 'E4 TB Allocation Details'!$A$18:$L$214, MATCH("Misc ID", 'E4 TB Allocation Details'!$A$18:$L$18, 0),FALSE), 'E2 Allocators'!$B$15:$W$361, MATCH('O5 Details by Class &amp; Accounts'!BP$18, 'E2 Allocators'!$B$15:$W$15, 0),FALSE)*$E116), 0, VLOOKUP(VLOOKUP($A116, 'E4 TB Allocation Details'!$A$18:$L$214, MATCH("Misc ID", 'E4 TB Allocation Details'!$A$18:$L$18, 0),FALSE), 'E2 Allocators'!$B$15:$W$361, MATCH('O5 Details by Class &amp; Accounts'!BP$18, 'E2 Allocators'!$B$15:$W$15, 0),FALSE)*$E116)</f>
        <v>0</v>
      </c>
      <c r="BQ116" s="1321">
        <f>IF(ISERROR(VLOOKUP(VLOOKUP($A116, 'E4 TB Allocation Details'!$A$18:$L$214, MATCH("Misc ID", 'E4 TB Allocation Details'!$A$18:$L$18, 0),FALSE), 'E2 Allocators'!$B$15:$W$361, MATCH('O5 Details by Class &amp; Accounts'!BQ$18, 'E2 Allocators'!$B$15:$W$15, 0),FALSE)*$E116), 0, VLOOKUP(VLOOKUP($A116, 'E4 TB Allocation Details'!$A$18:$L$214, MATCH("Misc ID", 'E4 TB Allocation Details'!$A$18:$L$18, 0),FALSE), 'E2 Allocators'!$B$15:$W$361, MATCH('O5 Details by Class &amp; Accounts'!BQ$18, 'E2 Allocators'!$B$15:$W$15, 0),FALSE)*$E116)</f>
        <v>0</v>
      </c>
      <c r="BR116" s="1321">
        <f>IF(ISERROR(VLOOKUP(VLOOKUP($A116, 'E4 TB Allocation Details'!$A$18:$L$214, MATCH("Misc ID", 'E4 TB Allocation Details'!$A$18:$L$18, 0),FALSE), 'E2 Allocators'!$B$15:$W$361, MATCH('O5 Details by Class &amp; Accounts'!BR$18, 'E2 Allocators'!$B$15:$W$15, 0),FALSE)*$E116), 0, VLOOKUP(VLOOKUP($A116, 'E4 TB Allocation Details'!$A$18:$L$214, MATCH("Misc ID", 'E4 TB Allocation Details'!$A$18:$L$18, 0),FALSE), 'E2 Allocators'!$B$15:$W$361, MATCH('O5 Details by Class &amp; Accounts'!BR$18, 'E2 Allocators'!$B$15:$W$15, 0),FALSE)*$E116)</f>
        <v>0</v>
      </c>
      <c r="BS116" s="1321">
        <f t="shared" si="29"/>
        <v>-9999.9999999999982</v>
      </c>
      <c r="BT116" s="1321">
        <f>IF(ISERROR(VLOOKUP(VLOOKUP($A116, 'E4 TB Allocation Details'!$A$18:$L$214, MATCH("A &amp; G ID", 'E4 TB Allocation Details'!$A$18:$L$18, 0),FALSE), 'E2 Allocators'!$B$15:$W$361, MATCH('O5 Details by Class &amp; Accounts'!BT$18, 'E2 Allocators'!$B$15:$W$15, 0),FALSE)*$E116), 0, VLOOKUP(VLOOKUP($A116, 'E4 TB Allocation Details'!$A$18:$L$214, MATCH("A &amp; G ID", 'E4 TB Allocation Details'!$A$18:$L$18, 0),FALSE), 'E2 Allocators'!$B$15:$W$361, MATCH('O5 Details by Class &amp; Accounts'!BT$18, 'E2 Allocators'!$B$15:$W$15, 0),FALSE)*$E116)</f>
        <v>0</v>
      </c>
      <c r="BU116" s="1321">
        <f>IF(ISERROR(VLOOKUP(VLOOKUP($A116, 'E4 TB Allocation Details'!$A$18:$L$214, MATCH("A &amp; G ID", 'E4 TB Allocation Details'!$A$18:$L$18, 0),FALSE), 'E2 Allocators'!$B$15:$W$361, MATCH('O5 Details by Class &amp; Accounts'!BU$18, 'E2 Allocators'!$B$15:$W$15, 0),FALSE)*$E116), 0, VLOOKUP(VLOOKUP($A116, 'E4 TB Allocation Details'!$A$18:$L$214, MATCH("A &amp; G ID", 'E4 TB Allocation Details'!$A$18:$L$18, 0),FALSE), 'E2 Allocators'!$B$15:$W$361, MATCH('O5 Details by Class &amp; Accounts'!BU$18, 'E2 Allocators'!$B$15:$W$15, 0),FALSE)*$E116)</f>
        <v>0</v>
      </c>
      <c r="BV116" s="1321">
        <f>IF(ISERROR(VLOOKUP(VLOOKUP($A116, 'E4 TB Allocation Details'!$A$18:$L$214, MATCH("A &amp; G ID", 'E4 TB Allocation Details'!$A$18:$L$18, 0),FALSE), 'E2 Allocators'!$B$15:$W$361, MATCH('O5 Details by Class &amp; Accounts'!BV$18, 'E2 Allocators'!$B$15:$W$15, 0),FALSE)*$E116), 0, VLOOKUP(VLOOKUP($A116, 'E4 TB Allocation Details'!$A$18:$L$214, MATCH("A &amp; G ID", 'E4 TB Allocation Details'!$A$18:$L$18, 0),FALSE), 'E2 Allocators'!$B$15:$W$361, MATCH('O5 Details by Class &amp; Accounts'!BV$18, 'E2 Allocators'!$B$15:$W$15, 0),FALSE)*$E116)</f>
        <v>0</v>
      </c>
      <c r="BW116" s="1321">
        <f>IF(ISERROR(VLOOKUP(VLOOKUP($A116, 'E4 TB Allocation Details'!$A$18:$L$214, MATCH("A &amp; G ID", 'E4 TB Allocation Details'!$A$18:$L$18, 0),FALSE), 'E2 Allocators'!$B$15:$W$361, MATCH('O5 Details by Class &amp; Accounts'!BW$18, 'E2 Allocators'!$B$15:$W$15, 0),FALSE)*$E116), 0, VLOOKUP(VLOOKUP($A116, 'E4 TB Allocation Details'!$A$18:$L$214, MATCH("A &amp; G ID", 'E4 TB Allocation Details'!$A$18:$L$18, 0),FALSE), 'E2 Allocators'!$B$15:$W$361, MATCH('O5 Details by Class &amp; Accounts'!BW$18, 'E2 Allocators'!$B$15:$W$15, 0),FALSE)*$E116)</f>
        <v>0</v>
      </c>
      <c r="BX116" s="1321">
        <f>IF(ISERROR(VLOOKUP(VLOOKUP($A116, 'E4 TB Allocation Details'!$A$18:$L$214, MATCH("A &amp; G ID", 'E4 TB Allocation Details'!$A$18:$L$18, 0),FALSE), 'E2 Allocators'!$B$15:$W$361, MATCH('O5 Details by Class &amp; Accounts'!BX$18, 'E2 Allocators'!$B$15:$W$15, 0),FALSE)*$E116), 0, VLOOKUP(VLOOKUP($A116, 'E4 TB Allocation Details'!$A$18:$L$214, MATCH("A &amp; G ID", 'E4 TB Allocation Details'!$A$18:$L$18, 0),FALSE), 'E2 Allocators'!$B$15:$W$361, MATCH('O5 Details by Class &amp; Accounts'!BX$18, 'E2 Allocators'!$B$15:$W$15, 0),FALSE)*$E116)</f>
        <v>0</v>
      </c>
      <c r="BY116" s="1321">
        <f>IF(ISERROR(VLOOKUP(VLOOKUP($A116, 'E4 TB Allocation Details'!$A$18:$L$214, MATCH("A &amp; G ID", 'E4 TB Allocation Details'!$A$18:$L$18, 0),FALSE), 'E2 Allocators'!$B$15:$W$361, MATCH('O5 Details by Class &amp; Accounts'!BY$18, 'E2 Allocators'!$B$15:$W$15, 0),FALSE)*$E116), 0, VLOOKUP(VLOOKUP($A116, 'E4 TB Allocation Details'!$A$18:$L$214, MATCH("A &amp; G ID", 'E4 TB Allocation Details'!$A$18:$L$18, 0),FALSE), 'E2 Allocators'!$B$15:$W$361, MATCH('O5 Details by Class &amp; Accounts'!BY$18, 'E2 Allocators'!$B$15:$W$15, 0),FALSE)*$E116)</f>
        <v>0</v>
      </c>
      <c r="BZ116" s="1321">
        <f>IF(ISERROR(VLOOKUP(VLOOKUP($A116, 'E4 TB Allocation Details'!$A$18:$L$214, MATCH("A &amp; G ID", 'E4 TB Allocation Details'!$A$18:$L$18, 0),FALSE), 'E2 Allocators'!$B$15:$W$361, MATCH('O5 Details by Class &amp; Accounts'!BZ$18, 'E2 Allocators'!$B$15:$W$15, 0),FALSE)*$E116), 0, VLOOKUP(VLOOKUP($A116, 'E4 TB Allocation Details'!$A$18:$L$214, MATCH("A &amp; G ID", 'E4 TB Allocation Details'!$A$18:$L$18, 0),FALSE), 'E2 Allocators'!$B$15:$W$361, MATCH('O5 Details by Class &amp; Accounts'!BZ$18, 'E2 Allocators'!$B$15:$W$15, 0),FALSE)*$E116)</f>
        <v>0</v>
      </c>
      <c r="CA116" s="1321">
        <f>IF(ISERROR(VLOOKUP(VLOOKUP($A116, 'E4 TB Allocation Details'!$A$18:$L$214, MATCH("A &amp; G ID", 'E4 TB Allocation Details'!$A$18:$L$18, 0),FALSE), 'E2 Allocators'!$B$15:$W$361, MATCH('O5 Details by Class &amp; Accounts'!CA$18, 'E2 Allocators'!$B$15:$W$15, 0),FALSE)*$E116), 0, VLOOKUP(VLOOKUP($A116, 'E4 TB Allocation Details'!$A$18:$L$214, MATCH("A &amp; G ID", 'E4 TB Allocation Details'!$A$18:$L$18, 0),FALSE), 'E2 Allocators'!$B$15:$W$361, MATCH('O5 Details by Class &amp; Accounts'!CA$18, 'E2 Allocators'!$B$15:$W$15, 0),FALSE)*$E116)</f>
        <v>0</v>
      </c>
      <c r="CB116" s="1321">
        <f>IF(ISERROR(VLOOKUP(VLOOKUP($A116, 'E4 TB Allocation Details'!$A$18:$L$214, MATCH("A &amp; G ID", 'E4 TB Allocation Details'!$A$18:$L$18, 0),FALSE), 'E2 Allocators'!$B$15:$W$361, MATCH('O5 Details by Class &amp; Accounts'!CB$18, 'E2 Allocators'!$B$15:$W$15, 0),FALSE)*$E116), 0, VLOOKUP(VLOOKUP($A116, 'E4 TB Allocation Details'!$A$18:$L$214, MATCH("A &amp; G ID", 'E4 TB Allocation Details'!$A$18:$L$18, 0),FALSE), 'E2 Allocators'!$B$15:$W$361, MATCH('O5 Details by Class &amp; Accounts'!CB$18, 'E2 Allocators'!$B$15:$W$15, 0),FALSE)*$E116)</f>
        <v>0</v>
      </c>
      <c r="CC116" s="1321">
        <f>IF(ISERROR(VLOOKUP(VLOOKUP($A116, 'E4 TB Allocation Details'!$A$18:$L$214, MATCH("A &amp; G ID", 'E4 TB Allocation Details'!$A$18:$L$18, 0),FALSE), 'E2 Allocators'!$B$15:$W$361, MATCH('O5 Details by Class &amp; Accounts'!CC$18, 'E2 Allocators'!$B$15:$W$15, 0),FALSE)*$E116), 0, VLOOKUP(VLOOKUP($A116, 'E4 TB Allocation Details'!$A$18:$L$214, MATCH("A &amp; G ID", 'E4 TB Allocation Details'!$A$18:$L$18, 0),FALSE), 'E2 Allocators'!$B$15:$W$361, MATCH('O5 Details by Class &amp; Accounts'!CC$18, 'E2 Allocators'!$B$15:$W$15, 0),FALSE)*$E116)</f>
        <v>0</v>
      </c>
      <c r="CD116" s="1321">
        <f>IF(ISERROR(VLOOKUP(VLOOKUP($A116, 'E4 TB Allocation Details'!$A$18:$L$214, MATCH("A &amp; G ID", 'E4 TB Allocation Details'!$A$18:$L$18, 0),FALSE), 'E2 Allocators'!$B$15:$W$361, MATCH('O5 Details by Class &amp; Accounts'!CD$18, 'E2 Allocators'!$B$15:$W$15, 0),FALSE)*$E116), 0, VLOOKUP(VLOOKUP($A116, 'E4 TB Allocation Details'!$A$18:$L$214, MATCH("A &amp; G ID", 'E4 TB Allocation Details'!$A$18:$L$18, 0),FALSE), 'E2 Allocators'!$B$15:$W$361, MATCH('O5 Details by Class &amp; Accounts'!CD$18, 'E2 Allocators'!$B$15:$W$15, 0),FALSE)*$E116)</f>
        <v>0</v>
      </c>
      <c r="CE116" s="1321">
        <f>IF(ISERROR(VLOOKUP(VLOOKUP($A116, 'E4 TB Allocation Details'!$A$18:$L$214, MATCH("A &amp; G ID", 'E4 TB Allocation Details'!$A$18:$L$18, 0),FALSE), 'E2 Allocators'!$B$15:$W$361, MATCH('O5 Details by Class &amp; Accounts'!CE$18, 'E2 Allocators'!$B$15:$W$15, 0),FALSE)*$E116), 0, VLOOKUP(VLOOKUP($A116, 'E4 TB Allocation Details'!$A$18:$L$214, MATCH("A &amp; G ID", 'E4 TB Allocation Details'!$A$18:$L$18, 0),FALSE), 'E2 Allocators'!$B$15:$W$361, MATCH('O5 Details by Class &amp; Accounts'!CE$18, 'E2 Allocators'!$B$15:$W$15, 0),FALSE)*$E116)</f>
        <v>0</v>
      </c>
      <c r="CF116" s="1321">
        <f>IF(ISERROR(VLOOKUP(VLOOKUP($A116, 'E4 TB Allocation Details'!$A$18:$L$214, MATCH("A &amp; G ID", 'E4 TB Allocation Details'!$A$18:$L$18, 0),FALSE), 'E2 Allocators'!$B$15:$W$361, MATCH('O5 Details by Class &amp; Accounts'!CF$18, 'E2 Allocators'!$B$15:$W$15, 0),FALSE)*$E116), 0, VLOOKUP(VLOOKUP($A116, 'E4 TB Allocation Details'!$A$18:$L$214, MATCH("A &amp; G ID", 'E4 TB Allocation Details'!$A$18:$L$18, 0),FALSE), 'E2 Allocators'!$B$15:$W$361, MATCH('O5 Details by Class &amp; Accounts'!CF$18, 'E2 Allocators'!$B$15:$W$15, 0),FALSE)*$E116)</f>
        <v>0</v>
      </c>
      <c r="CG116" s="1321">
        <f>IF(ISERROR(VLOOKUP(VLOOKUP($A116, 'E4 TB Allocation Details'!$A$18:$L$214, MATCH("A &amp; G ID", 'E4 TB Allocation Details'!$A$18:$L$18, 0),FALSE), 'E2 Allocators'!$B$15:$W$361, MATCH('O5 Details by Class &amp; Accounts'!CG$18, 'E2 Allocators'!$B$15:$W$15, 0),FALSE)*$E116), 0, VLOOKUP(VLOOKUP($A116, 'E4 TB Allocation Details'!$A$18:$L$214, MATCH("A &amp; G ID", 'E4 TB Allocation Details'!$A$18:$L$18, 0),FALSE), 'E2 Allocators'!$B$15:$W$361, MATCH('O5 Details by Class &amp; Accounts'!CG$18, 'E2 Allocators'!$B$15:$W$15, 0),FALSE)*$E116)</f>
        <v>0</v>
      </c>
      <c r="CH116" s="1321">
        <f>IF(ISERROR(VLOOKUP(VLOOKUP($A116, 'E4 TB Allocation Details'!$A$18:$L$214, MATCH("A &amp; G ID", 'E4 TB Allocation Details'!$A$18:$L$18, 0),FALSE), 'E2 Allocators'!$B$15:$W$361, MATCH('O5 Details by Class &amp; Accounts'!CH$18, 'E2 Allocators'!$B$15:$W$15, 0),FALSE)*$E116), 0, VLOOKUP(VLOOKUP($A116, 'E4 TB Allocation Details'!$A$18:$L$214, MATCH("A &amp; G ID", 'E4 TB Allocation Details'!$A$18:$L$18, 0),FALSE), 'E2 Allocators'!$B$15:$W$361, MATCH('O5 Details by Class &amp; Accounts'!CH$18, 'E2 Allocators'!$B$15:$W$15, 0),FALSE)*$E116)</f>
        <v>0</v>
      </c>
      <c r="CI116" s="1321">
        <f>IF(ISERROR(VLOOKUP(VLOOKUP($A116, 'E4 TB Allocation Details'!$A$18:$L$214, MATCH("A &amp; G ID", 'E4 TB Allocation Details'!$A$18:$L$18, 0),FALSE), 'E2 Allocators'!$B$15:$W$361, MATCH('O5 Details by Class &amp; Accounts'!CI$18, 'E2 Allocators'!$B$15:$W$15, 0),FALSE)*$E116), 0, VLOOKUP(VLOOKUP($A116, 'E4 TB Allocation Details'!$A$18:$L$214, MATCH("A &amp; G ID", 'E4 TB Allocation Details'!$A$18:$L$18, 0),FALSE), 'E2 Allocators'!$B$15:$W$361, MATCH('O5 Details by Class &amp; Accounts'!CI$18, 'E2 Allocators'!$B$15:$W$15, 0),FALSE)*$E116)</f>
        <v>0</v>
      </c>
      <c r="CJ116" s="1321">
        <f>IF(ISERROR(VLOOKUP(VLOOKUP($A116, 'E4 TB Allocation Details'!$A$18:$L$214, MATCH("A &amp; G ID", 'E4 TB Allocation Details'!$A$18:$L$18, 0),FALSE), 'E2 Allocators'!$B$15:$W$361, MATCH('O5 Details by Class &amp; Accounts'!CJ$18, 'E2 Allocators'!$B$15:$W$15, 0),FALSE)*$E116), 0, VLOOKUP(VLOOKUP($A116, 'E4 TB Allocation Details'!$A$18:$L$214, MATCH("A &amp; G ID", 'E4 TB Allocation Details'!$A$18:$L$18, 0),FALSE), 'E2 Allocators'!$B$15:$W$361, MATCH('O5 Details by Class &amp; Accounts'!CJ$18, 'E2 Allocators'!$B$15:$W$15, 0),FALSE)*$E116)</f>
        <v>0</v>
      </c>
      <c r="CK116" s="1321">
        <f>IF(ISERROR(VLOOKUP(VLOOKUP($A116, 'E4 TB Allocation Details'!$A$18:$L$214, MATCH("A &amp; G ID", 'E4 TB Allocation Details'!$A$18:$L$18, 0),FALSE), 'E2 Allocators'!$B$15:$W$361, MATCH('O5 Details by Class &amp; Accounts'!CK$18, 'E2 Allocators'!$B$15:$W$15, 0),FALSE)*$E116), 0, VLOOKUP(VLOOKUP($A116, 'E4 TB Allocation Details'!$A$18:$L$214, MATCH("A &amp; G ID", 'E4 TB Allocation Details'!$A$18:$L$18, 0),FALSE), 'E2 Allocators'!$B$15:$W$361, MATCH('O5 Details by Class &amp; Accounts'!CK$18, 'E2 Allocators'!$B$15:$W$15, 0),FALSE)*$E116)</f>
        <v>0</v>
      </c>
      <c r="CL116" s="1321">
        <f>IF(ISERROR(VLOOKUP(VLOOKUP($A116, 'E4 TB Allocation Details'!$A$18:$L$214, MATCH("A &amp; G ID", 'E4 TB Allocation Details'!$A$18:$L$18, 0),FALSE), 'E2 Allocators'!$B$15:$W$361, MATCH('O5 Details by Class &amp; Accounts'!CL$18, 'E2 Allocators'!$B$15:$W$15, 0),FALSE)*$E116), 0, VLOOKUP(VLOOKUP($A116, 'E4 TB Allocation Details'!$A$18:$L$214, MATCH("A &amp; G ID", 'E4 TB Allocation Details'!$A$18:$L$18, 0),FALSE), 'E2 Allocators'!$B$15:$W$361, MATCH('O5 Details by Class &amp; Accounts'!CL$18, 'E2 Allocators'!$B$15:$W$15, 0),FALSE)*$E116)</f>
        <v>0</v>
      </c>
      <c r="CM116" s="1321">
        <f>IF(ISERROR(VLOOKUP(VLOOKUP($A116, 'E4 TB Allocation Details'!$A$18:$L$214, MATCH("A &amp; G ID", 'E4 TB Allocation Details'!$A$18:$L$18, 0),FALSE), 'E2 Allocators'!$B$15:$W$361, MATCH('O5 Details by Class &amp; Accounts'!CM$18, 'E2 Allocators'!$B$15:$W$15, 0),FALSE)*$E116), 0, VLOOKUP(VLOOKUP($A116, 'E4 TB Allocation Details'!$A$18:$L$214, MATCH("A &amp; G ID", 'E4 TB Allocation Details'!$A$18:$L$18, 0),FALSE), 'E2 Allocators'!$B$15:$W$361, MATCH('O5 Details by Class &amp; Accounts'!CM$18, 'E2 Allocators'!$B$15:$W$15, 0),FALSE)*$E116)</f>
        <v>0</v>
      </c>
      <c r="CN116" s="1321">
        <f t="shared" si="30"/>
        <v>0</v>
      </c>
      <c r="CO116" s="1650">
        <f t="shared" si="25"/>
        <v>-1.8189894035458565E-12</v>
      </c>
      <c r="CQ116" s="1898" t="s">
        <v>1195</v>
      </c>
    </row>
    <row r="117" spans="1:95" s="64" customFormat="1" ht="12.75">
      <c r="A117" s="1092">
        <v>4395</v>
      </c>
      <c r="B117" s="1093" t="s">
        <v>1448</v>
      </c>
      <c r="C117" s="1647">
        <f>IF(ISERROR(VLOOKUP($A117,'I3 TB Data'!$A$19:$H$484,MATCH('O5 Details by Class &amp; Accounts'!$C$18, 'I3 TB Data'!$A$19:$H$19,0),0)), 0, VLOOKUP($A117,'I3 TB Data'!$A$19:$H$484,MATCH('O5 Details by Class &amp; Accounts'!$C$18,'I3 TB Data'!$A$19:$H$19,0),0))</f>
        <v>0</v>
      </c>
      <c r="D117" s="1648"/>
      <c r="E117" s="1647">
        <f t="shared" si="17"/>
        <v>0</v>
      </c>
      <c r="F117" s="1649">
        <f>IF(ISERROR(VLOOKUP($A117, 'E1 Categorization'!A33:E124, MATCH("Customer Component", 'E1 Categorization'!$A$33:$E$33,0), 0)), 0, IF(VLOOKUP($A117, 'E1 Categorization'!A33:E124, MATCH("Customer Component", 'E1 Categorization'!$A$33:$E$33,0), 0)=0, 'O5 Details by Class &amp; Accounts'!$E117, IF(AND(VLOOKUP($A117, 'E1 Categorization'!A33:E124, MATCH("Customer Component", 'E1 Categorization'!$A$33:$E$33,0), 0) &gt;0, VLOOKUP($A117, 'E1 Categorization'!A33:E124, MATCH("Customer Component", 'E1 Categorization'!$A$33:$E$33,0), 0)&lt;1), 'O5 Details by Class &amp; Accounts'!$E117*(1-VLOOKUP($A117, 'E1 Categorization'!A33:E124, MATCH("Customer Component", 'E1 Categorization'!$A$33:$E$33,0), 0)), 0)))</f>
        <v>0</v>
      </c>
      <c r="G117" s="1649">
        <f>IF(ISERROR(VLOOKUP($A117, 'E1 Categorization'!A33:E124, MATCH("Customer Component", 'E1 Categorization'!$A$33:$E$33,0), 0)),0, IF(VLOOKUP($A117, 'E1 Categorization'!A33:E124, MATCH("Customer Component", 'E1 Categorization'!$A$33:$E$33,0), 0)=0, 0, IF(AND(VLOOKUP($A117, 'E1 Categorization'!A33:E124, MATCH("Customer Component", 'E1 Categorization'!$A$33:$E$33,0), 0) &gt;0, VLOOKUP($A117, 'E1 Categorization'!A33:E124, MATCH("Customer Component", 'E1 Categorization'!$A$33:$E$33,0), 0)&lt;1), 'O5 Details by Class &amp; Accounts'!$E117*(VLOOKUP($A117, 'E1 Categorization'!A33:E124, MATCH("Customer Component", 'E1 Categorization'!$A$33:$E$33,0), 0)), 'O5 Details by Class &amp; Accounts'!$E117)))</f>
        <v>0</v>
      </c>
      <c r="H117" s="1321">
        <f t="shared" si="26"/>
        <v>0</v>
      </c>
      <c r="I117" s="1321">
        <f>IF(ISERROR(VLOOKUP(VLOOKUP($A117, 'E4 TB Allocation Details'!$A$18:$L$214, MATCH("Demand ID", 'E4 TB Allocation Details'!$A$18:$L$18, 0),FALSE), 'E2 Allocators'!$B$15:$W$361, MATCH('O5 Details by Class &amp; Accounts'!I$18, 'E2 Allocators'!$B$15:$W$15, 0),FALSE)*$F117), 0, VLOOKUP(VLOOKUP($A117, 'E4 TB Allocation Details'!$A$18:$L$214, MATCH("Demand ID", 'E4 TB Allocation Details'!$A$18:$L$18, 0),FALSE), 'E2 Allocators'!$B$15:$W$361, MATCH('O5 Details by Class &amp; Accounts'!I$18, 'E2 Allocators'!$B$15:$W$15, 0),FALSE)*$F117)</f>
        <v>0</v>
      </c>
      <c r="J117" s="1321">
        <f>IF(ISERROR(VLOOKUP(VLOOKUP($A117, 'E4 TB Allocation Details'!$A$18:$L$214, MATCH("Demand ID", 'E4 TB Allocation Details'!$A$18:$L$18, 0),FALSE), 'E2 Allocators'!$B$15:$W$361, MATCH('O5 Details by Class &amp; Accounts'!J$18, 'E2 Allocators'!$B$15:$W$15, 0),FALSE)*$F117), 0, VLOOKUP(VLOOKUP($A117, 'E4 TB Allocation Details'!$A$18:$L$214, MATCH("Demand ID", 'E4 TB Allocation Details'!$A$18:$L$18, 0),FALSE), 'E2 Allocators'!$B$15:$W$361, MATCH('O5 Details by Class &amp; Accounts'!J$18, 'E2 Allocators'!$B$15:$W$15, 0),FALSE)*$F117)</f>
        <v>0</v>
      </c>
      <c r="K117" s="1321">
        <f>IF(ISERROR(VLOOKUP(VLOOKUP($A117, 'E4 TB Allocation Details'!$A$18:$L$214, MATCH("Demand ID", 'E4 TB Allocation Details'!$A$18:$L$18, 0),FALSE), 'E2 Allocators'!$B$15:$W$361, MATCH('O5 Details by Class &amp; Accounts'!K$18, 'E2 Allocators'!$B$15:$W$15, 0),FALSE)*$F117), 0, VLOOKUP(VLOOKUP($A117, 'E4 TB Allocation Details'!$A$18:$L$214, MATCH("Demand ID", 'E4 TB Allocation Details'!$A$18:$L$18, 0),FALSE), 'E2 Allocators'!$B$15:$W$361, MATCH('O5 Details by Class &amp; Accounts'!K$18, 'E2 Allocators'!$B$15:$W$15, 0),FALSE)*$F117)</f>
        <v>0</v>
      </c>
      <c r="L117" s="1321">
        <f>IF(ISERROR(VLOOKUP(VLOOKUP($A117, 'E4 TB Allocation Details'!$A$18:$L$214, MATCH("Demand ID", 'E4 TB Allocation Details'!$A$18:$L$18, 0),FALSE), 'E2 Allocators'!$B$15:$W$361, MATCH('O5 Details by Class &amp; Accounts'!L$18, 'E2 Allocators'!$B$15:$W$15, 0),FALSE)*$F117), 0, VLOOKUP(VLOOKUP($A117, 'E4 TB Allocation Details'!$A$18:$L$214, MATCH("Demand ID", 'E4 TB Allocation Details'!$A$18:$L$18, 0),FALSE), 'E2 Allocators'!$B$15:$W$361, MATCH('O5 Details by Class &amp; Accounts'!L$18, 'E2 Allocators'!$B$15:$W$15, 0),FALSE)*$F117)</f>
        <v>0</v>
      </c>
      <c r="M117" s="1321">
        <f>IF(ISERROR(VLOOKUP(VLOOKUP($A117, 'E4 TB Allocation Details'!$A$18:$L$214, MATCH("Demand ID", 'E4 TB Allocation Details'!$A$18:$L$18, 0),FALSE), 'E2 Allocators'!$B$15:$W$361, MATCH('O5 Details by Class &amp; Accounts'!M$18, 'E2 Allocators'!$B$15:$W$15, 0),FALSE)*$F117), 0, VLOOKUP(VLOOKUP($A117, 'E4 TB Allocation Details'!$A$18:$L$214, MATCH("Demand ID", 'E4 TB Allocation Details'!$A$18:$L$18, 0),FALSE), 'E2 Allocators'!$B$15:$W$361, MATCH('O5 Details by Class &amp; Accounts'!M$18, 'E2 Allocators'!$B$15:$W$15, 0),FALSE)*$F117)</f>
        <v>0</v>
      </c>
      <c r="N117" s="1321">
        <f>IF(ISERROR(VLOOKUP(VLOOKUP($A117, 'E4 TB Allocation Details'!$A$18:$L$214, MATCH("Demand ID", 'E4 TB Allocation Details'!$A$18:$L$18, 0),FALSE), 'E2 Allocators'!$B$15:$W$361, MATCH('O5 Details by Class &amp; Accounts'!N$18, 'E2 Allocators'!$B$15:$W$15, 0),FALSE)*$F117), 0, VLOOKUP(VLOOKUP($A117, 'E4 TB Allocation Details'!$A$18:$L$214, MATCH("Demand ID", 'E4 TB Allocation Details'!$A$18:$L$18, 0),FALSE), 'E2 Allocators'!$B$15:$W$361, MATCH('O5 Details by Class &amp; Accounts'!N$18, 'E2 Allocators'!$B$15:$W$15, 0),FALSE)*$F117)</f>
        <v>0</v>
      </c>
      <c r="O117" s="1321">
        <f>IF(ISERROR(VLOOKUP(VLOOKUP($A117, 'E4 TB Allocation Details'!$A$18:$L$214, MATCH("Demand ID", 'E4 TB Allocation Details'!$A$18:$L$18, 0),FALSE), 'E2 Allocators'!$B$15:$W$361, MATCH('O5 Details by Class &amp; Accounts'!O$18, 'E2 Allocators'!$B$15:$W$15, 0),FALSE)*$F117), 0, VLOOKUP(VLOOKUP($A117, 'E4 TB Allocation Details'!$A$18:$L$214, MATCH("Demand ID", 'E4 TB Allocation Details'!$A$18:$L$18, 0),FALSE), 'E2 Allocators'!$B$15:$W$361, MATCH('O5 Details by Class &amp; Accounts'!O$18, 'E2 Allocators'!$B$15:$W$15, 0),FALSE)*$F117)</f>
        <v>0</v>
      </c>
      <c r="P117" s="1321">
        <f>IF(ISERROR(VLOOKUP(VLOOKUP($A117, 'E4 TB Allocation Details'!$A$18:$L$214, MATCH("Demand ID", 'E4 TB Allocation Details'!$A$18:$L$18, 0),FALSE), 'E2 Allocators'!$B$15:$W$361, MATCH('O5 Details by Class &amp; Accounts'!P$18, 'E2 Allocators'!$B$15:$W$15, 0),FALSE)*$F117), 0, VLOOKUP(VLOOKUP($A117, 'E4 TB Allocation Details'!$A$18:$L$214, MATCH("Demand ID", 'E4 TB Allocation Details'!$A$18:$L$18, 0),FALSE), 'E2 Allocators'!$B$15:$W$361, MATCH('O5 Details by Class &amp; Accounts'!P$18, 'E2 Allocators'!$B$15:$W$15, 0),FALSE)*$F117)</f>
        <v>0</v>
      </c>
      <c r="Q117" s="1321">
        <f>IF(ISERROR(VLOOKUP(VLOOKUP($A117, 'E4 TB Allocation Details'!$A$18:$L$214, MATCH("Demand ID", 'E4 TB Allocation Details'!$A$18:$L$18, 0),FALSE), 'E2 Allocators'!$B$15:$W$361, MATCH('O5 Details by Class &amp; Accounts'!Q$18, 'E2 Allocators'!$B$15:$W$15, 0),FALSE)*$F117), 0, VLOOKUP(VLOOKUP($A117, 'E4 TB Allocation Details'!$A$18:$L$214, MATCH("Demand ID", 'E4 TB Allocation Details'!$A$18:$L$18, 0),FALSE), 'E2 Allocators'!$B$15:$W$361, MATCH('O5 Details by Class &amp; Accounts'!Q$18, 'E2 Allocators'!$B$15:$W$15, 0),FALSE)*$F117)</f>
        <v>0</v>
      </c>
      <c r="R117" s="1321">
        <f>IF(ISERROR(VLOOKUP(VLOOKUP($A117, 'E4 TB Allocation Details'!$A$18:$L$214, MATCH("Demand ID", 'E4 TB Allocation Details'!$A$18:$L$18, 0),FALSE), 'E2 Allocators'!$B$15:$W$361, MATCH('O5 Details by Class &amp; Accounts'!R$18, 'E2 Allocators'!$B$15:$W$15, 0),FALSE)*$F117), 0, VLOOKUP(VLOOKUP($A117, 'E4 TB Allocation Details'!$A$18:$L$214, MATCH("Demand ID", 'E4 TB Allocation Details'!$A$18:$L$18, 0),FALSE), 'E2 Allocators'!$B$15:$W$361, MATCH('O5 Details by Class &amp; Accounts'!R$18, 'E2 Allocators'!$B$15:$W$15, 0),FALSE)*$F117)</f>
        <v>0</v>
      </c>
      <c r="S117" s="1321">
        <f>IF(ISERROR(VLOOKUP(VLOOKUP($A117, 'E4 TB Allocation Details'!$A$18:$L$214, MATCH("Demand ID", 'E4 TB Allocation Details'!$A$18:$L$18, 0),FALSE), 'E2 Allocators'!$B$15:$W$361, MATCH('O5 Details by Class &amp; Accounts'!S$18, 'E2 Allocators'!$B$15:$W$15, 0),FALSE)*$F117), 0, VLOOKUP(VLOOKUP($A117, 'E4 TB Allocation Details'!$A$18:$L$214, MATCH("Demand ID", 'E4 TB Allocation Details'!$A$18:$L$18, 0),FALSE), 'E2 Allocators'!$B$15:$W$361, MATCH('O5 Details by Class &amp; Accounts'!S$18, 'E2 Allocators'!$B$15:$W$15, 0),FALSE)*$F117)</f>
        <v>0</v>
      </c>
      <c r="T117" s="1321">
        <f>IF(ISERROR(VLOOKUP(VLOOKUP($A117, 'E4 TB Allocation Details'!$A$18:$L$214, MATCH("Demand ID", 'E4 TB Allocation Details'!$A$18:$L$18, 0),FALSE), 'E2 Allocators'!$B$15:$W$361, MATCH('O5 Details by Class &amp; Accounts'!T$18, 'E2 Allocators'!$B$15:$W$15, 0),FALSE)*$F117), 0, VLOOKUP(VLOOKUP($A117, 'E4 TB Allocation Details'!$A$18:$L$214, MATCH("Demand ID", 'E4 TB Allocation Details'!$A$18:$L$18, 0),FALSE), 'E2 Allocators'!$B$15:$W$361, MATCH('O5 Details by Class &amp; Accounts'!T$18, 'E2 Allocators'!$B$15:$W$15, 0),FALSE)*$F117)</f>
        <v>0</v>
      </c>
      <c r="U117" s="1321">
        <f>IF(ISERROR(VLOOKUP(VLOOKUP($A117, 'E4 TB Allocation Details'!$A$18:$L$214, MATCH("Demand ID", 'E4 TB Allocation Details'!$A$18:$L$18, 0),FALSE), 'E2 Allocators'!$B$15:$W$361, MATCH('O5 Details by Class &amp; Accounts'!U$18, 'E2 Allocators'!$B$15:$W$15, 0),FALSE)*$F117), 0, VLOOKUP(VLOOKUP($A117, 'E4 TB Allocation Details'!$A$18:$L$214, MATCH("Demand ID", 'E4 TB Allocation Details'!$A$18:$L$18, 0),FALSE), 'E2 Allocators'!$B$15:$W$361, MATCH('O5 Details by Class &amp; Accounts'!U$18, 'E2 Allocators'!$B$15:$W$15, 0),FALSE)*$F117)</f>
        <v>0</v>
      </c>
      <c r="V117" s="1321">
        <f>IF(ISERROR(VLOOKUP(VLOOKUP($A117, 'E4 TB Allocation Details'!$A$18:$L$214, MATCH("Demand ID", 'E4 TB Allocation Details'!$A$18:$L$18, 0),FALSE), 'E2 Allocators'!$B$15:$W$361, MATCH('O5 Details by Class &amp; Accounts'!V$18, 'E2 Allocators'!$B$15:$W$15, 0),FALSE)*$F117), 0, VLOOKUP(VLOOKUP($A117, 'E4 TB Allocation Details'!$A$18:$L$214, MATCH("Demand ID", 'E4 TB Allocation Details'!$A$18:$L$18, 0),FALSE), 'E2 Allocators'!$B$15:$W$361, MATCH('O5 Details by Class &amp; Accounts'!V$18, 'E2 Allocators'!$B$15:$W$15, 0),FALSE)*$F117)</f>
        <v>0</v>
      </c>
      <c r="W117" s="1321">
        <f>IF(ISERROR(VLOOKUP(VLOOKUP($A117, 'E4 TB Allocation Details'!$A$18:$L$214, MATCH("Demand ID", 'E4 TB Allocation Details'!$A$18:$L$18, 0),FALSE), 'E2 Allocators'!$B$15:$W$361, MATCH('O5 Details by Class &amp; Accounts'!W$18, 'E2 Allocators'!$B$15:$W$15, 0),FALSE)*$F117), 0, VLOOKUP(VLOOKUP($A117, 'E4 TB Allocation Details'!$A$18:$L$214, MATCH("Demand ID", 'E4 TB Allocation Details'!$A$18:$L$18, 0),FALSE), 'E2 Allocators'!$B$15:$W$361, MATCH('O5 Details by Class &amp; Accounts'!W$18, 'E2 Allocators'!$B$15:$W$15, 0),FALSE)*$F117)</f>
        <v>0</v>
      </c>
      <c r="X117" s="1321">
        <f>IF(ISERROR(VLOOKUP(VLOOKUP($A117, 'E4 TB Allocation Details'!$A$18:$L$214, MATCH("Demand ID", 'E4 TB Allocation Details'!$A$18:$L$18, 0),FALSE), 'E2 Allocators'!$B$15:$W$361, MATCH('O5 Details by Class &amp; Accounts'!X$18, 'E2 Allocators'!$B$15:$W$15, 0),FALSE)*$F117), 0, VLOOKUP(VLOOKUP($A117, 'E4 TB Allocation Details'!$A$18:$L$214, MATCH("Demand ID", 'E4 TB Allocation Details'!$A$18:$L$18, 0),FALSE), 'E2 Allocators'!$B$15:$W$361, MATCH('O5 Details by Class &amp; Accounts'!X$18, 'E2 Allocators'!$B$15:$W$15, 0),FALSE)*$F117)</f>
        <v>0</v>
      </c>
      <c r="Y117" s="1321">
        <f>IF(ISERROR(VLOOKUP(VLOOKUP($A117, 'E4 TB Allocation Details'!$A$18:$L$214, MATCH("Demand ID", 'E4 TB Allocation Details'!$A$18:$L$18, 0),FALSE), 'E2 Allocators'!$B$15:$W$361, MATCH('O5 Details by Class &amp; Accounts'!Y$18, 'E2 Allocators'!$B$15:$W$15, 0),FALSE)*$F117), 0, VLOOKUP(VLOOKUP($A117, 'E4 TB Allocation Details'!$A$18:$L$214, MATCH("Demand ID", 'E4 TB Allocation Details'!$A$18:$L$18, 0),FALSE), 'E2 Allocators'!$B$15:$W$361, MATCH('O5 Details by Class &amp; Accounts'!Y$18, 'E2 Allocators'!$B$15:$W$15, 0),FALSE)*$F117)</f>
        <v>0</v>
      </c>
      <c r="Z117" s="1321">
        <f>IF(ISERROR(VLOOKUP(VLOOKUP($A117, 'E4 TB Allocation Details'!$A$18:$L$214, MATCH("Demand ID", 'E4 TB Allocation Details'!$A$18:$L$18, 0),FALSE), 'E2 Allocators'!$B$15:$W$361, MATCH('O5 Details by Class &amp; Accounts'!Z$18, 'E2 Allocators'!$B$15:$W$15, 0),FALSE)*$F117), 0, VLOOKUP(VLOOKUP($A117, 'E4 TB Allocation Details'!$A$18:$L$214, MATCH("Demand ID", 'E4 TB Allocation Details'!$A$18:$L$18, 0),FALSE), 'E2 Allocators'!$B$15:$W$361, MATCH('O5 Details by Class &amp; Accounts'!Z$18, 'E2 Allocators'!$B$15:$W$15, 0),FALSE)*$F117)</f>
        <v>0</v>
      </c>
      <c r="AA117" s="1321">
        <f>IF(ISERROR(VLOOKUP(VLOOKUP($A117, 'E4 TB Allocation Details'!$A$18:$L$214, MATCH("Demand ID", 'E4 TB Allocation Details'!$A$18:$L$18, 0),FALSE), 'E2 Allocators'!$B$15:$W$361, MATCH('O5 Details by Class &amp; Accounts'!AA$18, 'E2 Allocators'!$B$15:$W$15, 0),FALSE)*$F117), 0, VLOOKUP(VLOOKUP($A117, 'E4 TB Allocation Details'!$A$18:$L$214, MATCH("Demand ID", 'E4 TB Allocation Details'!$A$18:$L$18, 0),FALSE), 'E2 Allocators'!$B$15:$W$361, MATCH('O5 Details by Class &amp; Accounts'!AA$18, 'E2 Allocators'!$B$15:$W$15, 0),FALSE)*$F117)</f>
        <v>0</v>
      </c>
      <c r="AB117" s="1321">
        <f>IF(ISERROR(VLOOKUP(VLOOKUP($A117, 'E4 TB Allocation Details'!$A$18:$L$214, MATCH("Demand ID", 'E4 TB Allocation Details'!$A$18:$L$18, 0),FALSE), 'E2 Allocators'!$B$15:$W$361, MATCH('O5 Details by Class &amp; Accounts'!AB$18, 'E2 Allocators'!$B$15:$W$15, 0),FALSE)*$F117), 0, VLOOKUP(VLOOKUP($A117, 'E4 TB Allocation Details'!$A$18:$L$214, MATCH("Demand ID", 'E4 TB Allocation Details'!$A$18:$L$18, 0),FALSE), 'E2 Allocators'!$B$15:$W$361, MATCH('O5 Details by Class &amp; Accounts'!AB$18, 'E2 Allocators'!$B$15:$W$15, 0),FALSE)*$F117)</f>
        <v>0</v>
      </c>
      <c r="AC117" s="1321">
        <f t="shared" si="27"/>
        <v>0</v>
      </c>
      <c r="AD117" s="1321">
        <f>IF(ISERROR(VLOOKUP(VLOOKUP($A117, 'E4 TB Allocation Details'!$A$18:$L$214, MATCH("Customer ID", 'E4 TB Allocation Details'!$A$18:$L$18, 0),FALSE), 'E2 Allocators'!$B$15:$W$361, MATCH('O5 Details by Class &amp; Accounts'!AD$18, 'E2 Allocators'!$B$15:$W$15, 0),FALSE)*$G117), 0, VLOOKUP(VLOOKUP($A117, 'E4 TB Allocation Details'!$A$18:$L$214, MATCH("Customer ID", 'E4 TB Allocation Details'!$A$18:$L$18, 0),FALSE), 'E2 Allocators'!$B$15:$W$361, MATCH('O5 Details by Class &amp; Accounts'!AD$18, 'E2 Allocators'!$B$15:$W$15, 0),FALSE)*$G117)</f>
        <v>0</v>
      </c>
      <c r="AE117" s="1321">
        <f>IF(ISERROR(VLOOKUP(VLOOKUP($A117, 'E4 TB Allocation Details'!$A$18:$L$214, MATCH("Customer ID", 'E4 TB Allocation Details'!$A$18:$L$18, 0),FALSE), 'E2 Allocators'!$B$15:$W$361, MATCH('O5 Details by Class &amp; Accounts'!AE$18, 'E2 Allocators'!$B$15:$W$15, 0),FALSE)*$G117), 0, VLOOKUP(VLOOKUP($A117, 'E4 TB Allocation Details'!$A$18:$L$214, MATCH("Customer ID", 'E4 TB Allocation Details'!$A$18:$L$18, 0),FALSE), 'E2 Allocators'!$B$15:$W$361, MATCH('O5 Details by Class &amp; Accounts'!AE$18, 'E2 Allocators'!$B$15:$W$15, 0),FALSE)*$G117)</f>
        <v>0</v>
      </c>
      <c r="AF117" s="1321">
        <f>IF(ISERROR(VLOOKUP(VLOOKUP($A117, 'E4 TB Allocation Details'!$A$18:$L$214, MATCH("Customer ID", 'E4 TB Allocation Details'!$A$18:$L$18, 0),FALSE), 'E2 Allocators'!$B$15:$W$361, MATCH('O5 Details by Class &amp; Accounts'!AF$18, 'E2 Allocators'!$B$15:$W$15, 0),FALSE)*$G117), 0, VLOOKUP(VLOOKUP($A117, 'E4 TB Allocation Details'!$A$18:$L$214, MATCH("Customer ID", 'E4 TB Allocation Details'!$A$18:$L$18, 0),FALSE), 'E2 Allocators'!$B$15:$W$361, MATCH('O5 Details by Class &amp; Accounts'!AF$18, 'E2 Allocators'!$B$15:$W$15, 0),FALSE)*$G117)</f>
        <v>0</v>
      </c>
      <c r="AG117" s="1321">
        <f>IF(ISERROR(VLOOKUP(VLOOKUP($A117, 'E4 TB Allocation Details'!$A$18:$L$214, MATCH("Customer ID", 'E4 TB Allocation Details'!$A$18:$L$18, 0),FALSE), 'E2 Allocators'!$B$15:$W$361, MATCH('O5 Details by Class &amp; Accounts'!AG$18, 'E2 Allocators'!$B$15:$W$15, 0),FALSE)*$G117), 0, VLOOKUP(VLOOKUP($A117, 'E4 TB Allocation Details'!$A$18:$L$214, MATCH("Customer ID", 'E4 TB Allocation Details'!$A$18:$L$18, 0),FALSE), 'E2 Allocators'!$B$15:$W$361, MATCH('O5 Details by Class &amp; Accounts'!AG$18, 'E2 Allocators'!$B$15:$W$15, 0),FALSE)*$G117)</f>
        <v>0</v>
      </c>
      <c r="AH117" s="1321">
        <f>IF(ISERROR(VLOOKUP(VLOOKUP($A117, 'E4 TB Allocation Details'!$A$18:$L$214, MATCH("Customer ID", 'E4 TB Allocation Details'!$A$18:$L$18, 0),FALSE), 'E2 Allocators'!$B$15:$W$361, MATCH('O5 Details by Class &amp; Accounts'!AH$18, 'E2 Allocators'!$B$15:$W$15, 0),FALSE)*$G117), 0, VLOOKUP(VLOOKUP($A117, 'E4 TB Allocation Details'!$A$18:$L$214, MATCH("Customer ID", 'E4 TB Allocation Details'!$A$18:$L$18, 0),FALSE), 'E2 Allocators'!$B$15:$W$361, MATCH('O5 Details by Class &amp; Accounts'!AH$18, 'E2 Allocators'!$B$15:$W$15, 0),FALSE)*$G117)</f>
        <v>0</v>
      </c>
      <c r="AI117" s="1321">
        <f>IF(ISERROR(VLOOKUP(VLOOKUP($A117, 'E4 TB Allocation Details'!$A$18:$L$214, MATCH("Customer ID", 'E4 TB Allocation Details'!$A$18:$L$18, 0),FALSE), 'E2 Allocators'!$B$15:$W$361, MATCH('O5 Details by Class &amp; Accounts'!AI$18, 'E2 Allocators'!$B$15:$W$15, 0),FALSE)*$G117), 0, VLOOKUP(VLOOKUP($A117, 'E4 TB Allocation Details'!$A$18:$L$214, MATCH("Customer ID", 'E4 TB Allocation Details'!$A$18:$L$18, 0),FALSE), 'E2 Allocators'!$B$15:$W$361, MATCH('O5 Details by Class &amp; Accounts'!AI$18, 'E2 Allocators'!$B$15:$W$15, 0),FALSE)*$G117)</f>
        <v>0</v>
      </c>
      <c r="AJ117" s="1321">
        <f>IF(ISERROR(VLOOKUP(VLOOKUP($A117, 'E4 TB Allocation Details'!$A$18:$L$214, MATCH("Customer ID", 'E4 TB Allocation Details'!$A$18:$L$18, 0),FALSE), 'E2 Allocators'!$B$15:$W$361, MATCH('O5 Details by Class &amp; Accounts'!AJ$18, 'E2 Allocators'!$B$15:$W$15, 0),FALSE)*$G117), 0, VLOOKUP(VLOOKUP($A117, 'E4 TB Allocation Details'!$A$18:$L$214, MATCH("Customer ID", 'E4 TB Allocation Details'!$A$18:$L$18, 0),FALSE), 'E2 Allocators'!$B$15:$W$361, MATCH('O5 Details by Class &amp; Accounts'!AJ$18, 'E2 Allocators'!$B$15:$W$15, 0),FALSE)*$G117)</f>
        <v>0</v>
      </c>
      <c r="AK117" s="1321">
        <f>IF(ISERROR(VLOOKUP(VLOOKUP($A117, 'E4 TB Allocation Details'!$A$18:$L$214, MATCH("Customer ID", 'E4 TB Allocation Details'!$A$18:$L$18, 0),FALSE), 'E2 Allocators'!$B$15:$W$361, MATCH('O5 Details by Class &amp; Accounts'!AK$18, 'E2 Allocators'!$B$15:$W$15, 0),FALSE)*$G117), 0, VLOOKUP(VLOOKUP($A117, 'E4 TB Allocation Details'!$A$18:$L$214, MATCH("Customer ID", 'E4 TB Allocation Details'!$A$18:$L$18, 0),FALSE), 'E2 Allocators'!$B$15:$W$361, MATCH('O5 Details by Class &amp; Accounts'!AK$18, 'E2 Allocators'!$B$15:$W$15, 0),FALSE)*$G117)</f>
        <v>0</v>
      </c>
      <c r="AL117" s="1321">
        <f>IF(ISERROR(VLOOKUP(VLOOKUP($A117, 'E4 TB Allocation Details'!$A$18:$L$214, MATCH("Customer ID", 'E4 TB Allocation Details'!$A$18:$L$18, 0),FALSE), 'E2 Allocators'!$B$15:$W$361, MATCH('O5 Details by Class &amp; Accounts'!AL$18, 'E2 Allocators'!$B$15:$W$15, 0),FALSE)*$G117), 0, VLOOKUP(VLOOKUP($A117, 'E4 TB Allocation Details'!$A$18:$L$214, MATCH("Customer ID", 'E4 TB Allocation Details'!$A$18:$L$18, 0),FALSE), 'E2 Allocators'!$B$15:$W$361, MATCH('O5 Details by Class &amp; Accounts'!AL$18, 'E2 Allocators'!$B$15:$W$15, 0),FALSE)*$G117)</f>
        <v>0</v>
      </c>
      <c r="AM117" s="1321">
        <f>IF(ISERROR(VLOOKUP(VLOOKUP($A117, 'E4 TB Allocation Details'!$A$18:$L$214, MATCH("Customer ID", 'E4 TB Allocation Details'!$A$18:$L$18, 0),FALSE), 'E2 Allocators'!$B$15:$W$361, MATCH('O5 Details by Class &amp; Accounts'!AM$18, 'E2 Allocators'!$B$15:$W$15, 0),FALSE)*$G117), 0, VLOOKUP(VLOOKUP($A117, 'E4 TB Allocation Details'!$A$18:$L$214, MATCH("Customer ID", 'E4 TB Allocation Details'!$A$18:$L$18, 0),FALSE), 'E2 Allocators'!$B$15:$W$361, MATCH('O5 Details by Class &amp; Accounts'!AM$18, 'E2 Allocators'!$B$15:$W$15, 0),FALSE)*$G117)</f>
        <v>0</v>
      </c>
      <c r="AN117" s="1321">
        <f>IF(ISERROR(VLOOKUP(VLOOKUP($A117, 'E4 TB Allocation Details'!$A$18:$L$214, MATCH("Customer ID", 'E4 TB Allocation Details'!$A$18:$L$18, 0),FALSE), 'E2 Allocators'!$B$15:$W$361, MATCH('O5 Details by Class &amp; Accounts'!AN$18, 'E2 Allocators'!$B$15:$W$15, 0),FALSE)*$G117), 0, VLOOKUP(VLOOKUP($A117, 'E4 TB Allocation Details'!$A$18:$L$214, MATCH("Customer ID", 'E4 TB Allocation Details'!$A$18:$L$18, 0),FALSE), 'E2 Allocators'!$B$15:$W$361, MATCH('O5 Details by Class &amp; Accounts'!AN$18, 'E2 Allocators'!$B$15:$W$15, 0),FALSE)*$G117)</f>
        <v>0</v>
      </c>
      <c r="AO117" s="1321">
        <f>IF(ISERROR(VLOOKUP(VLOOKUP($A117, 'E4 TB Allocation Details'!$A$18:$L$214, MATCH("Customer ID", 'E4 TB Allocation Details'!$A$18:$L$18, 0),FALSE), 'E2 Allocators'!$B$15:$W$361, MATCH('O5 Details by Class &amp; Accounts'!AO$18, 'E2 Allocators'!$B$15:$W$15, 0),FALSE)*$G117), 0, VLOOKUP(VLOOKUP($A117, 'E4 TB Allocation Details'!$A$18:$L$214, MATCH("Customer ID", 'E4 TB Allocation Details'!$A$18:$L$18, 0),FALSE), 'E2 Allocators'!$B$15:$W$361, MATCH('O5 Details by Class &amp; Accounts'!AO$18, 'E2 Allocators'!$B$15:$W$15, 0),FALSE)*$G117)</f>
        <v>0</v>
      </c>
      <c r="AP117" s="1321">
        <f>IF(ISERROR(VLOOKUP(VLOOKUP($A117, 'E4 TB Allocation Details'!$A$18:$L$214, MATCH("Customer ID", 'E4 TB Allocation Details'!$A$18:$L$18, 0),FALSE), 'E2 Allocators'!$B$15:$W$361, MATCH('O5 Details by Class &amp; Accounts'!AP$18, 'E2 Allocators'!$B$15:$W$15, 0),FALSE)*$G117), 0, VLOOKUP(VLOOKUP($A117, 'E4 TB Allocation Details'!$A$18:$L$214, MATCH("Customer ID", 'E4 TB Allocation Details'!$A$18:$L$18, 0),FALSE), 'E2 Allocators'!$B$15:$W$361, MATCH('O5 Details by Class &amp; Accounts'!AP$18, 'E2 Allocators'!$B$15:$W$15, 0),FALSE)*$G117)</f>
        <v>0</v>
      </c>
      <c r="AQ117" s="1321">
        <f>IF(ISERROR(VLOOKUP(VLOOKUP($A117, 'E4 TB Allocation Details'!$A$18:$L$214, MATCH("Customer ID", 'E4 TB Allocation Details'!$A$18:$L$18, 0),FALSE), 'E2 Allocators'!$B$15:$W$361, MATCH('O5 Details by Class &amp; Accounts'!AQ$18, 'E2 Allocators'!$B$15:$W$15, 0),FALSE)*$G117), 0, VLOOKUP(VLOOKUP($A117, 'E4 TB Allocation Details'!$A$18:$L$214, MATCH("Customer ID", 'E4 TB Allocation Details'!$A$18:$L$18, 0),FALSE), 'E2 Allocators'!$B$15:$W$361, MATCH('O5 Details by Class &amp; Accounts'!AQ$18, 'E2 Allocators'!$B$15:$W$15, 0),FALSE)*$G117)</f>
        <v>0</v>
      </c>
      <c r="AR117" s="1321">
        <f>IF(ISERROR(VLOOKUP(VLOOKUP($A117, 'E4 TB Allocation Details'!$A$18:$L$214, MATCH("Customer ID", 'E4 TB Allocation Details'!$A$18:$L$18, 0),FALSE), 'E2 Allocators'!$B$15:$W$361, MATCH('O5 Details by Class &amp; Accounts'!AR$18, 'E2 Allocators'!$B$15:$W$15, 0),FALSE)*$G117), 0, VLOOKUP(VLOOKUP($A117, 'E4 TB Allocation Details'!$A$18:$L$214, MATCH("Customer ID", 'E4 TB Allocation Details'!$A$18:$L$18, 0),FALSE), 'E2 Allocators'!$B$15:$W$361, MATCH('O5 Details by Class &amp; Accounts'!AR$18, 'E2 Allocators'!$B$15:$W$15, 0),FALSE)*$G117)</f>
        <v>0</v>
      </c>
      <c r="AS117" s="1321">
        <f>IF(ISERROR(VLOOKUP(VLOOKUP($A117, 'E4 TB Allocation Details'!$A$18:$L$214, MATCH("Customer ID", 'E4 TB Allocation Details'!$A$18:$L$18, 0),FALSE), 'E2 Allocators'!$B$15:$W$361, MATCH('O5 Details by Class &amp; Accounts'!AS$18, 'E2 Allocators'!$B$15:$W$15, 0),FALSE)*$G117), 0, VLOOKUP(VLOOKUP($A117, 'E4 TB Allocation Details'!$A$18:$L$214, MATCH("Customer ID", 'E4 TB Allocation Details'!$A$18:$L$18, 0),FALSE), 'E2 Allocators'!$B$15:$W$361, MATCH('O5 Details by Class &amp; Accounts'!AS$18, 'E2 Allocators'!$B$15:$W$15, 0),FALSE)*$G117)</f>
        <v>0</v>
      </c>
      <c r="AT117" s="1321">
        <f>IF(ISERROR(VLOOKUP(VLOOKUP($A117, 'E4 TB Allocation Details'!$A$18:$L$214, MATCH("Customer ID", 'E4 TB Allocation Details'!$A$18:$L$18, 0),FALSE), 'E2 Allocators'!$B$15:$W$361, MATCH('O5 Details by Class &amp; Accounts'!AT$18, 'E2 Allocators'!$B$15:$W$15, 0),FALSE)*$G117), 0, VLOOKUP(VLOOKUP($A117, 'E4 TB Allocation Details'!$A$18:$L$214, MATCH("Customer ID", 'E4 TB Allocation Details'!$A$18:$L$18, 0),FALSE), 'E2 Allocators'!$B$15:$W$361, MATCH('O5 Details by Class &amp; Accounts'!AT$18, 'E2 Allocators'!$B$15:$W$15, 0),FALSE)*$G117)</f>
        <v>0</v>
      </c>
      <c r="AU117" s="1321">
        <f>IF(ISERROR(VLOOKUP(VLOOKUP($A117, 'E4 TB Allocation Details'!$A$18:$L$214, MATCH("Customer ID", 'E4 TB Allocation Details'!$A$18:$L$18, 0),FALSE), 'E2 Allocators'!$B$15:$W$361, MATCH('O5 Details by Class &amp; Accounts'!AU$18, 'E2 Allocators'!$B$15:$W$15, 0),FALSE)*$G117), 0, VLOOKUP(VLOOKUP($A117, 'E4 TB Allocation Details'!$A$18:$L$214, MATCH("Customer ID", 'E4 TB Allocation Details'!$A$18:$L$18, 0),FALSE), 'E2 Allocators'!$B$15:$W$361, MATCH('O5 Details by Class &amp; Accounts'!AU$18, 'E2 Allocators'!$B$15:$W$15, 0),FALSE)*$G117)</f>
        <v>0</v>
      </c>
      <c r="AV117" s="1321">
        <f>IF(ISERROR(VLOOKUP(VLOOKUP($A117, 'E4 TB Allocation Details'!$A$18:$L$214, MATCH("Customer ID", 'E4 TB Allocation Details'!$A$18:$L$18, 0),FALSE), 'E2 Allocators'!$B$15:$W$361, MATCH('O5 Details by Class &amp; Accounts'!AV$18, 'E2 Allocators'!$B$15:$W$15, 0),FALSE)*$G117), 0, VLOOKUP(VLOOKUP($A117, 'E4 TB Allocation Details'!$A$18:$L$214, MATCH("Customer ID", 'E4 TB Allocation Details'!$A$18:$L$18, 0),FALSE), 'E2 Allocators'!$B$15:$W$361, MATCH('O5 Details by Class &amp; Accounts'!AV$18, 'E2 Allocators'!$B$15:$W$15, 0),FALSE)*$G117)</f>
        <v>0</v>
      </c>
      <c r="AW117" s="1321">
        <f>IF(ISERROR(VLOOKUP(VLOOKUP($A117, 'E4 TB Allocation Details'!$A$18:$L$214, MATCH("Customer ID", 'E4 TB Allocation Details'!$A$18:$L$18, 0),FALSE), 'E2 Allocators'!$B$15:$W$361, MATCH('O5 Details by Class &amp; Accounts'!AW$18, 'E2 Allocators'!$B$15:$W$15, 0),FALSE)*$G117), 0, VLOOKUP(VLOOKUP($A117, 'E4 TB Allocation Details'!$A$18:$L$214, MATCH("Customer ID", 'E4 TB Allocation Details'!$A$18:$L$18, 0),FALSE), 'E2 Allocators'!$B$15:$W$361, MATCH('O5 Details by Class &amp; Accounts'!AW$18, 'E2 Allocators'!$B$15:$W$15, 0),FALSE)*$G117)</f>
        <v>0</v>
      </c>
      <c r="AX117" s="1321">
        <f t="shared" si="28"/>
        <v>0</v>
      </c>
      <c r="AY117" s="1321">
        <f>IF(ISERROR(VLOOKUP(VLOOKUP($A117, 'E4 TB Allocation Details'!$A$18:$L$214, MATCH("Misc ID", 'E4 TB Allocation Details'!$A$18:$L$18, 0),FALSE), 'E2 Allocators'!$B$15:$W$361, MATCH('O5 Details by Class &amp; Accounts'!AY$18, 'E2 Allocators'!$B$15:$W$15, 0),FALSE)*$E117), 0, VLOOKUP(VLOOKUP($A117, 'E4 TB Allocation Details'!$A$18:$L$214, MATCH("Misc ID", 'E4 TB Allocation Details'!$A$18:$L$18, 0),FALSE), 'E2 Allocators'!$B$15:$W$361, MATCH('O5 Details by Class &amp; Accounts'!AY$18, 'E2 Allocators'!$B$15:$W$15, 0),FALSE)*$E117)</f>
        <v>0</v>
      </c>
      <c r="AZ117" s="1321">
        <f>IF(ISERROR(VLOOKUP(VLOOKUP($A117, 'E4 TB Allocation Details'!$A$18:$L$214, MATCH("Misc ID", 'E4 TB Allocation Details'!$A$18:$L$18, 0),FALSE), 'E2 Allocators'!$B$15:$W$361, MATCH('O5 Details by Class &amp; Accounts'!AZ$18, 'E2 Allocators'!$B$15:$W$15, 0),FALSE)*$E117), 0, VLOOKUP(VLOOKUP($A117, 'E4 TB Allocation Details'!$A$18:$L$214, MATCH("Misc ID", 'E4 TB Allocation Details'!$A$18:$L$18, 0),FALSE), 'E2 Allocators'!$B$15:$W$361, MATCH('O5 Details by Class &amp; Accounts'!AZ$18, 'E2 Allocators'!$B$15:$W$15, 0),FALSE)*$E117)</f>
        <v>0</v>
      </c>
      <c r="BA117" s="1321">
        <f>IF(ISERROR(VLOOKUP(VLOOKUP($A117, 'E4 TB Allocation Details'!$A$18:$L$214, MATCH("Misc ID", 'E4 TB Allocation Details'!$A$18:$L$18, 0),FALSE), 'E2 Allocators'!$B$15:$W$361, MATCH('O5 Details by Class &amp; Accounts'!BA$18, 'E2 Allocators'!$B$15:$W$15, 0),FALSE)*$E117), 0, VLOOKUP(VLOOKUP($A117, 'E4 TB Allocation Details'!$A$18:$L$214, MATCH("Misc ID", 'E4 TB Allocation Details'!$A$18:$L$18, 0),FALSE), 'E2 Allocators'!$B$15:$W$361, MATCH('O5 Details by Class &amp; Accounts'!BA$18, 'E2 Allocators'!$B$15:$W$15, 0),FALSE)*$E117)</f>
        <v>0</v>
      </c>
      <c r="BB117" s="1321">
        <f>IF(ISERROR(VLOOKUP(VLOOKUP($A117, 'E4 TB Allocation Details'!$A$18:$L$214, MATCH("Misc ID", 'E4 TB Allocation Details'!$A$18:$L$18, 0),FALSE), 'E2 Allocators'!$B$15:$W$361, MATCH('O5 Details by Class &amp; Accounts'!BB$18, 'E2 Allocators'!$B$15:$W$15, 0),FALSE)*$E117), 0, VLOOKUP(VLOOKUP($A117, 'E4 TB Allocation Details'!$A$18:$L$214, MATCH("Misc ID", 'E4 TB Allocation Details'!$A$18:$L$18, 0),FALSE), 'E2 Allocators'!$B$15:$W$361, MATCH('O5 Details by Class &amp; Accounts'!BB$18, 'E2 Allocators'!$B$15:$W$15, 0),FALSE)*$E117)</f>
        <v>0</v>
      </c>
      <c r="BC117" s="1321">
        <f>IF(ISERROR(VLOOKUP(VLOOKUP($A117, 'E4 TB Allocation Details'!$A$18:$L$214, MATCH("Misc ID", 'E4 TB Allocation Details'!$A$18:$L$18, 0),FALSE), 'E2 Allocators'!$B$15:$W$361, MATCH('O5 Details by Class &amp; Accounts'!BC$18, 'E2 Allocators'!$B$15:$W$15, 0),FALSE)*$E117), 0, VLOOKUP(VLOOKUP($A117, 'E4 TB Allocation Details'!$A$18:$L$214, MATCH("Misc ID", 'E4 TB Allocation Details'!$A$18:$L$18, 0),FALSE), 'E2 Allocators'!$B$15:$W$361, MATCH('O5 Details by Class &amp; Accounts'!BC$18, 'E2 Allocators'!$B$15:$W$15, 0),FALSE)*$E117)</f>
        <v>0</v>
      </c>
      <c r="BD117" s="1321">
        <f>IF(ISERROR(VLOOKUP(VLOOKUP($A117, 'E4 TB Allocation Details'!$A$18:$L$214, MATCH("Misc ID", 'E4 TB Allocation Details'!$A$18:$L$18, 0),FALSE), 'E2 Allocators'!$B$15:$W$361, MATCH('O5 Details by Class &amp; Accounts'!BD$18, 'E2 Allocators'!$B$15:$W$15, 0),FALSE)*$E117), 0, VLOOKUP(VLOOKUP($A117, 'E4 TB Allocation Details'!$A$18:$L$214, MATCH("Misc ID", 'E4 TB Allocation Details'!$A$18:$L$18, 0),FALSE), 'E2 Allocators'!$B$15:$W$361, MATCH('O5 Details by Class &amp; Accounts'!BD$18, 'E2 Allocators'!$B$15:$W$15, 0),FALSE)*$E117)</f>
        <v>0</v>
      </c>
      <c r="BE117" s="1321">
        <f>IF(ISERROR(VLOOKUP(VLOOKUP($A117, 'E4 TB Allocation Details'!$A$18:$L$214, MATCH("Misc ID", 'E4 TB Allocation Details'!$A$18:$L$18, 0),FALSE), 'E2 Allocators'!$B$15:$W$361, MATCH('O5 Details by Class &amp; Accounts'!BE$18, 'E2 Allocators'!$B$15:$W$15, 0),FALSE)*$E117), 0, VLOOKUP(VLOOKUP($A117, 'E4 TB Allocation Details'!$A$18:$L$214, MATCH("Misc ID", 'E4 TB Allocation Details'!$A$18:$L$18, 0),FALSE), 'E2 Allocators'!$B$15:$W$361, MATCH('O5 Details by Class &amp; Accounts'!BE$18, 'E2 Allocators'!$B$15:$W$15, 0),FALSE)*$E117)</f>
        <v>0</v>
      </c>
      <c r="BF117" s="1321">
        <f>IF(ISERROR(VLOOKUP(VLOOKUP($A117, 'E4 TB Allocation Details'!$A$18:$L$214, MATCH("Misc ID", 'E4 TB Allocation Details'!$A$18:$L$18, 0),FALSE), 'E2 Allocators'!$B$15:$W$361, MATCH('O5 Details by Class &amp; Accounts'!BF$18, 'E2 Allocators'!$B$15:$W$15, 0),FALSE)*$E117), 0, VLOOKUP(VLOOKUP($A117, 'E4 TB Allocation Details'!$A$18:$L$214, MATCH("Misc ID", 'E4 TB Allocation Details'!$A$18:$L$18, 0),FALSE), 'E2 Allocators'!$B$15:$W$361, MATCH('O5 Details by Class &amp; Accounts'!BF$18, 'E2 Allocators'!$B$15:$W$15, 0),FALSE)*$E117)</f>
        <v>0</v>
      </c>
      <c r="BG117" s="1321">
        <f>IF(ISERROR(VLOOKUP(VLOOKUP($A117, 'E4 TB Allocation Details'!$A$18:$L$214, MATCH("Misc ID", 'E4 TB Allocation Details'!$A$18:$L$18, 0),FALSE), 'E2 Allocators'!$B$15:$W$361, MATCH('O5 Details by Class &amp; Accounts'!BG$18, 'E2 Allocators'!$B$15:$W$15, 0),FALSE)*$E117), 0, VLOOKUP(VLOOKUP($A117, 'E4 TB Allocation Details'!$A$18:$L$214, MATCH("Misc ID", 'E4 TB Allocation Details'!$A$18:$L$18, 0),FALSE), 'E2 Allocators'!$B$15:$W$361, MATCH('O5 Details by Class &amp; Accounts'!BG$18, 'E2 Allocators'!$B$15:$W$15, 0),FALSE)*$E117)</f>
        <v>0</v>
      </c>
      <c r="BH117" s="1321">
        <f>IF(ISERROR(VLOOKUP(VLOOKUP($A117, 'E4 TB Allocation Details'!$A$18:$L$214, MATCH("Misc ID", 'E4 TB Allocation Details'!$A$18:$L$18, 0),FALSE), 'E2 Allocators'!$B$15:$W$361, MATCH('O5 Details by Class &amp; Accounts'!BH$18, 'E2 Allocators'!$B$15:$W$15, 0),FALSE)*$E117), 0, VLOOKUP(VLOOKUP($A117, 'E4 TB Allocation Details'!$A$18:$L$214, MATCH("Misc ID", 'E4 TB Allocation Details'!$A$18:$L$18, 0),FALSE), 'E2 Allocators'!$B$15:$W$361, MATCH('O5 Details by Class &amp; Accounts'!BH$18, 'E2 Allocators'!$B$15:$W$15, 0),FALSE)*$E117)</f>
        <v>0</v>
      </c>
      <c r="BI117" s="1321">
        <f>IF(ISERROR(VLOOKUP(VLOOKUP($A117, 'E4 TB Allocation Details'!$A$18:$L$214, MATCH("Misc ID", 'E4 TB Allocation Details'!$A$18:$L$18, 0),FALSE), 'E2 Allocators'!$B$15:$W$361, MATCH('O5 Details by Class &amp; Accounts'!BI$18, 'E2 Allocators'!$B$15:$W$15, 0),FALSE)*$E117), 0, VLOOKUP(VLOOKUP($A117, 'E4 TB Allocation Details'!$A$18:$L$214, MATCH("Misc ID", 'E4 TB Allocation Details'!$A$18:$L$18, 0),FALSE), 'E2 Allocators'!$B$15:$W$361, MATCH('O5 Details by Class &amp; Accounts'!BI$18, 'E2 Allocators'!$B$15:$W$15, 0),FALSE)*$E117)</f>
        <v>0</v>
      </c>
      <c r="BJ117" s="1321">
        <f>IF(ISERROR(VLOOKUP(VLOOKUP($A117, 'E4 TB Allocation Details'!$A$18:$L$214, MATCH("Misc ID", 'E4 TB Allocation Details'!$A$18:$L$18, 0),FALSE), 'E2 Allocators'!$B$15:$W$361, MATCH('O5 Details by Class &amp; Accounts'!BJ$18, 'E2 Allocators'!$B$15:$W$15, 0),FALSE)*$E117), 0, VLOOKUP(VLOOKUP($A117, 'E4 TB Allocation Details'!$A$18:$L$214, MATCH("Misc ID", 'E4 TB Allocation Details'!$A$18:$L$18, 0),FALSE), 'E2 Allocators'!$B$15:$W$361, MATCH('O5 Details by Class &amp; Accounts'!BJ$18, 'E2 Allocators'!$B$15:$W$15, 0),FALSE)*$E117)</f>
        <v>0</v>
      </c>
      <c r="BK117" s="1321">
        <f>IF(ISERROR(VLOOKUP(VLOOKUP($A117, 'E4 TB Allocation Details'!$A$18:$L$214, MATCH("Misc ID", 'E4 TB Allocation Details'!$A$18:$L$18, 0),FALSE), 'E2 Allocators'!$B$15:$W$361, MATCH('O5 Details by Class &amp; Accounts'!BK$18, 'E2 Allocators'!$B$15:$W$15, 0),FALSE)*$E117), 0, VLOOKUP(VLOOKUP($A117, 'E4 TB Allocation Details'!$A$18:$L$214, MATCH("Misc ID", 'E4 TB Allocation Details'!$A$18:$L$18, 0),FALSE), 'E2 Allocators'!$B$15:$W$361, MATCH('O5 Details by Class &amp; Accounts'!BK$18, 'E2 Allocators'!$B$15:$W$15, 0),FALSE)*$E117)</f>
        <v>0</v>
      </c>
      <c r="BL117" s="1321">
        <f>IF(ISERROR(VLOOKUP(VLOOKUP($A117, 'E4 TB Allocation Details'!$A$18:$L$214, MATCH("Misc ID", 'E4 TB Allocation Details'!$A$18:$L$18, 0),FALSE), 'E2 Allocators'!$B$15:$W$361, MATCH('O5 Details by Class &amp; Accounts'!BL$18, 'E2 Allocators'!$B$15:$W$15, 0),FALSE)*$E117), 0, VLOOKUP(VLOOKUP($A117, 'E4 TB Allocation Details'!$A$18:$L$214, MATCH("Misc ID", 'E4 TB Allocation Details'!$A$18:$L$18, 0),FALSE), 'E2 Allocators'!$B$15:$W$361, MATCH('O5 Details by Class &amp; Accounts'!BL$18, 'E2 Allocators'!$B$15:$W$15, 0),FALSE)*$E117)</f>
        <v>0</v>
      </c>
      <c r="BM117" s="1321">
        <f>IF(ISERROR(VLOOKUP(VLOOKUP($A117, 'E4 TB Allocation Details'!$A$18:$L$214, MATCH("Misc ID", 'E4 TB Allocation Details'!$A$18:$L$18, 0),FALSE), 'E2 Allocators'!$B$15:$W$361, MATCH('O5 Details by Class &amp; Accounts'!BM$18, 'E2 Allocators'!$B$15:$W$15, 0),FALSE)*$E117), 0, VLOOKUP(VLOOKUP($A117, 'E4 TB Allocation Details'!$A$18:$L$214, MATCH("Misc ID", 'E4 TB Allocation Details'!$A$18:$L$18, 0),FALSE), 'E2 Allocators'!$B$15:$W$361, MATCH('O5 Details by Class &amp; Accounts'!BM$18, 'E2 Allocators'!$B$15:$W$15, 0),FALSE)*$E117)</f>
        <v>0</v>
      </c>
      <c r="BN117" s="1321">
        <f>IF(ISERROR(VLOOKUP(VLOOKUP($A117, 'E4 TB Allocation Details'!$A$18:$L$214, MATCH("Misc ID", 'E4 TB Allocation Details'!$A$18:$L$18, 0),FALSE), 'E2 Allocators'!$B$15:$W$361, MATCH('O5 Details by Class &amp; Accounts'!BN$18, 'E2 Allocators'!$B$15:$W$15, 0),FALSE)*$E117), 0, VLOOKUP(VLOOKUP($A117, 'E4 TB Allocation Details'!$A$18:$L$214, MATCH("Misc ID", 'E4 TB Allocation Details'!$A$18:$L$18, 0),FALSE), 'E2 Allocators'!$B$15:$W$361, MATCH('O5 Details by Class &amp; Accounts'!BN$18, 'E2 Allocators'!$B$15:$W$15, 0),FALSE)*$E117)</f>
        <v>0</v>
      </c>
      <c r="BO117" s="1321">
        <f>IF(ISERROR(VLOOKUP(VLOOKUP($A117, 'E4 TB Allocation Details'!$A$18:$L$214, MATCH("Misc ID", 'E4 TB Allocation Details'!$A$18:$L$18, 0),FALSE), 'E2 Allocators'!$B$15:$W$361, MATCH('O5 Details by Class &amp; Accounts'!BO$18, 'E2 Allocators'!$B$15:$W$15, 0),FALSE)*$E117), 0, VLOOKUP(VLOOKUP($A117, 'E4 TB Allocation Details'!$A$18:$L$214, MATCH("Misc ID", 'E4 TB Allocation Details'!$A$18:$L$18, 0),FALSE), 'E2 Allocators'!$B$15:$W$361, MATCH('O5 Details by Class &amp; Accounts'!BO$18, 'E2 Allocators'!$B$15:$W$15, 0),FALSE)*$E117)</f>
        <v>0</v>
      </c>
      <c r="BP117" s="1321">
        <f>IF(ISERROR(VLOOKUP(VLOOKUP($A117, 'E4 TB Allocation Details'!$A$18:$L$214, MATCH("Misc ID", 'E4 TB Allocation Details'!$A$18:$L$18, 0),FALSE), 'E2 Allocators'!$B$15:$W$361, MATCH('O5 Details by Class &amp; Accounts'!BP$18, 'E2 Allocators'!$B$15:$W$15, 0),FALSE)*$E117), 0, VLOOKUP(VLOOKUP($A117, 'E4 TB Allocation Details'!$A$18:$L$214, MATCH("Misc ID", 'E4 TB Allocation Details'!$A$18:$L$18, 0),FALSE), 'E2 Allocators'!$B$15:$W$361, MATCH('O5 Details by Class &amp; Accounts'!BP$18, 'E2 Allocators'!$B$15:$W$15, 0),FALSE)*$E117)</f>
        <v>0</v>
      </c>
      <c r="BQ117" s="1321">
        <f>IF(ISERROR(VLOOKUP(VLOOKUP($A117, 'E4 TB Allocation Details'!$A$18:$L$214, MATCH("Misc ID", 'E4 TB Allocation Details'!$A$18:$L$18, 0),FALSE), 'E2 Allocators'!$B$15:$W$361, MATCH('O5 Details by Class &amp; Accounts'!BQ$18, 'E2 Allocators'!$B$15:$W$15, 0),FALSE)*$E117), 0, VLOOKUP(VLOOKUP($A117, 'E4 TB Allocation Details'!$A$18:$L$214, MATCH("Misc ID", 'E4 TB Allocation Details'!$A$18:$L$18, 0),FALSE), 'E2 Allocators'!$B$15:$W$361, MATCH('O5 Details by Class &amp; Accounts'!BQ$18, 'E2 Allocators'!$B$15:$W$15, 0),FALSE)*$E117)</f>
        <v>0</v>
      </c>
      <c r="BR117" s="1321">
        <f>IF(ISERROR(VLOOKUP(VLOOKUP($A117, 'E4 TB Allocation Details'!$A$18:$L$214, MATCH("Misc ID", 'E4 TB Allocation Details'!$A$18:$L$18, 0),FALSE), 'E2 Allocators'!$B$15:$W$361, MATCH('O5 Details by Class &amp; Accounts'!BR$18, 'E2 Allocators'!$B$15:$W$15, 0),FALSE)*$E117), 0, VLOOKUP(VLOOKUP($A117, 'E4 TB Allocation Details'!$A$18:$L$214, MATCH("Misc ID", 'E4 TB Allocation Details'!$A$18:$L$18, 0),FALSE), 'E2 Allocators'!$B$15:$W$361, MATCH('O5 Details by Class &amp; Accounts'!BR$18, 'E2 Allocators'!$B$15:$W$15, 0),FALSE)*$E117)</f>
        <v>0</v>
      </c>
      <c r="BS117" s="1321">
        <f t="shared" si="29"/>
        <v>0</v>
      </c>
      <c r="BT117" s="1321">
        <f>IF(ISERROR(VLOOKUP(VLOOKUP($A117, 'E4 TB Allocation Details'!$A$18:$L$214, MATCH("A &amp; G ID", 'E4 TB Allocation Details'!$A$18:$L$18, 0),FALSE), 'E2 Allocators'!$B$15:$W$361, MATCH('O5 Details by Class &amp; Accounts'!BT$18, 'E2 Allocators'!$B$15:$W$15, 0),FALSE)*$E117), 0, VLOOKUP(VLOOKUP($A117, 'E4 TB Allocation Details'!$A$18:$L$214, MATCH("A &amp; G ID", 'E4 TB Allocation Details'!$A$18:$L$18, 0),FALSE), 'E2 Allocators'!$B$15:$W$361, MATCH('O5 Details by Class &amp; Accounts'!BT$18, 'E2 Allocators'!$B$15:$W$15, 0),FALSE)*$E117)</f>
        <v>0</v>
      </c>
      <c r="BU117" s="1321">
        <f>IF(ISERROR(VLOOKUP(VLOOKUP($A117, 'E4 TB Allocation Details'!$A$18:$L$214, MATCH("A &amp; G ID", 'E4 TB Allocation Details'!$A$18:$L$18, 0),FALSE), 'E2 Allocators'!$B$15:$W$361, MATCH('O5 Details by Class &amp; Accounts'!BU$18, 'E2 Allocators'!$B$15:$W$15, 0),FALSE)*$E117), 0, VLOOKUP(VLOOKUP($A117, 'E4 TB Allocation Details'!$A$18:$L$214, MATCH("A &amp; G ID", 'E4 TB Allocation Details'!$A$18:$L$18, 0),FALSE), 'E2 Allocators'!$B$15:$W$361, MATCH('O5 Details by Class &amp; Accounts'!BU$18, 'E2 Allocators'!$B$15:$W$15, 0),FALSE)*$E117)</f>
        <v>0</v>
      </c>
      <c r="BV117" s="1321">
        <f>IF(ISERROR(VLOOKUP(VLOOKUP($A117, 'E4 TB Allocation Details'!$A$18:$L$214, MATCH("A &amp; G ID", 'E4 TB Allocation Details'!$A$18:$L$18, 0),FALSE), 'E2 Allocators'!$B$15:$W$361, MATCH('O5 Details by Class &amp; Accounts'!BV$18, 'E2 Allocators'!$B$15:$W$15, 0),FALSE)*$E117), 0, VLOOKUP(VLOOKUP($A117, 'E4 TB Allocation Details'!$A$18:$L$214, MATCH("A &amp; G ID", 'E4 TB Allocation Details'!$A$18:$L$18, 0),FALSE), 'E2 Allocators'!$B$15:$W$361, MATCH('O5 Details by Class &amp; Accounts'!BV$18, 'E2 Allocators'!$B$15:$W$15, 0),FALSE)*$E117)</f>
        <v>0</v>
      </c>
      <c r="BW117" s="1321">
        <f>IF(ISERROR(VLOOKUP(VLOOKUP($A117, 'E4 TB Allocation Details'!$A$18:$L$214, MATCH("A &amp; G ID", 'E4 TB Allocation Details'!$A$18:$L$18, 0),FALSE), 'E2 Allocators'!$B$15:$W$361, MATCH('O5 Details by Class &amp; Accounts'!BW$18, 'E2 Allocators'!$B$15:$W$15, 0),FALSE)*$E117), 0, VLOOKUP(VLOOKUP($A117, 'E4 TB Allocation Details'!$A$18:$L$214, MATCH("A &amp; G ID", 'E4 TB Allocation Details'!$A$18:$L$18, 0),FALSE), 'E2 Allocators'!$B$15:$W$361, MATCH('O5 Details by Class &amp; Accounts'!BW$18, 'E2 Allocators'!$B$15:$W$15, 0),FALSE)*$E117)</f>
        <v>0</v>
      </c>
      <c r="BX117" s="1321">
        <f>IF(ISERROR(VLOOKUP(VLOOKUP($A117, 'E4 TB Allocation Details'!$A$18:$L$214, MATCH("A &amp; G ID", 'E4 TB Allocation Details'!$A$18:$L$18, 0),FALSE), 'E2 Allocators'!$B$15:$W$361, MATCH('O5 Details by Class &amp; Accounts'!BX$18, 'E2 Allocators'!$B$15:$W$15, 0),FALSE)*$E117), 0, VLOOKUP(VLOOKUP($A117, 'E4 TB Allocation Details'!$A$18:$L$214, MATCH("A &amp; G ID", 'E4 TB Allocation Details'!$A$18:$L$18, 0),FALSE), 'E2 Allocators'!$B$15:$W$361, MATCH('O5 Details by Class &amp; Accounts'!BX$18, 'E2 Allocators'!$B$15:$W$15, 0),FALSE)*$E117)</f>
        <v>0</v>
      </c>
      <c r="BY117" s="1321">
        <f>IF(ISERROR(VLOOKUP(VLOOKUP($A117, 'E4 TB Allocation Details'!$A$18:$L$214, MATCH("A &amp; G ID", 'E4 TB Allocation Details'!$A$18:$L$18, 0),FALSE), 'E2 Allocators'!$B$15:$W$361, MATCH('O5 Details by Class &amp; Accounts'!BY$18, 'E2 Allocators'!$B$15:$W$15, 0),FALSE)*$E117), 0, VLOOKUP(VLOOKUP($A117, 'E4 TB Allocation Details'!$A$18:$L$214, MATCH("A &amp; G ID", 'E4 TB Allocation Details'!$A$18:$L$18, 0),FALSE), 'E2 Allocators'!$B$15:$W$361, MATCH('O5 Details by Class &amp; Accounts'!BY$18, 'E2 Allocators'!$B$15:$W$15, 0),FALSE)*$E117)</f>
        <v>0</v>
      </c>
      <c r="BZ117" s="1321">
        <f>IF(ISERROR(VLOOKUP(VLOOKUP($A117, 'E4 TB Allocation Details'!$A$18:$L$214, MATCH("A &amp; G ID", 'E4 TB Allocation Details'!$A$18:$L$18, 0),FALSE), 'E2 Allocators'!$B$15:$W$361, MATCH('O5 Details by Class &amp; Accounts'!BZ$18, 'E2 Allocators'!$B$15:$W$15, 0),FALSE)*$E117), 0, VLOOKUP(VLOOKUP($A117, 'E4 TB Allocation Details'!$A$18:$L$214, MATCH("A &amp; G ID", 'E4 TB Allocation Details'!$A$18:$L$18, 0),FALSE), 'E2 Allocators'!$B$15:$W$361, MATCH('O5 Details by Class &amp; Accounts'!BZ$18, 'E2 Allocators'!$B$15:$W$15, 0),FALSE)*$E117)</f>
        <v>0</v>
      </c>
      <c r="CA117" s="1321">
        <f>IF(ISERROR(VLOOKUP(VLOOKUP($A117, 'E4 TB Allocation Details'!$A$18:$L$214, MATCH("A &amp; G ID", 'E4 TB Allocation Details'!$A$18:$L$18, 0),FALSE), 'E2 Allocators'!$B$15:$W$361, MATCH('O5 Details by Class &amp; Accounts'!CA$18, 'E2 Allocators'!$B$15:$W$15, 0),FALSE)*$E117), 0, VLOOKUP(VLOOKUP($A117, 'E4 TB Allocation Details'!$A$18:$L$214, MATCH("A &amp; G ID", 'E4 TB Allocation Details'!$A$18:$L$18, 0),FALSE), 'E2 Allocators'!$B$15:$W$361, MATCH('O5 Details by Class &amp; Accounts'!CA$18, 'E2 Allocators'!$B$15:$W$15, 0),FALSE)*$E117)</f>
        <v>0</v>
      </c>
      <c r="CB117" s="1321">
        <f>IF(ISERROR(VLOOKUP(VLOOKUP($A117, 'E4 TB Allocation Details'!$A$18:$L$214, MATCH("A &amp; G ID", 'E4 TB Allocation Details'!$A$18:$L$18, 0),FALSE), 'E2 Allocators'!$B$15:$W$361, MATCH('O5 Details by Class &amp; Accounts'!CB$18, 'E2 Allocators'!$B$15:$W$15, 0),FALSE)*$E117), 0, VLOOKUP(VLOOKUP($A117, 'E4 TB Allocation Details'!$A$18:$L$214, MATCH("A &amp; G ID", 'E4 TB Allocation Details'!$A$18:$L$18, 0),FALSE), 'E2 Allocators'!$B$15:$W$361, MATCH('O5 Details by Class &amp; Accounts'!CB$18, 'E2 Allocators'!$B$15:$W$15, 0),FALSE)*$E117)</f>
        <v>0</v>
      </c>
      <c r="CC117" s="1321">
        <f>IF(ISERROR(VLOOKUP(VLOOKUP($A117, 'E4 TB Allocation Details'!$A$18:$L$214, MATCH("A &amp; G ID", 'E4 TB Allocation Details'!$A$18:$L$18, 0),FALSE), 'E2 Allocators'!$B$15:$W$361, MATCH('O5 Details by Class &amp; Accounts'!CC$18, 'E2 Allocators'!$B$15:$W$15, 0),FALSE)*$E117), 0, VLOOKUP(VLOOKUP($A117, 'E4 TB Allocation Details'!$A$18:$L$214, MATCH("A &amp; G ID", 'E4 TB Allocation Details'!$A$18:$L$18, 0),FALSE), 'E2 Allocators'!$B$15:$W$361, MATCH('O5 Details by Class &amp; Accounts'!CC$18, 'E2 Allocators'!$B$15:$W$15, 0),FALSE)*$E117)</f>
        <v>0</v>
      </c>
      <c r="CD117" s="1321">
        <f>IF(ISERROR(VLOOKUP(VLOOKUP($A117, 'E4 TB Allocation Details'!$A$18:$L$214, MATCH("A &amp; G ID", 'E4 TB Allocation Details'!$A$18:$L$18, 0),FALSE), 'E2 Allocators'!$B$15:$W$361, MATCH('O5 Details by Class &amp; Accounts'!CD$18, 'E2 Allocators'!$B$15:$W$15, 0),FALSE)*$E117), 0, VLOOKUP(VLOOKUP($A117, 'E4 TB Allocation Details'!$A$18:$L$214, MATCH("A &amp; G ID", 'E4 TB Allocation Details'!$A$18:$L$18, 0),FALSE), 'E2 Allocators'!$B$15:$W$361, MATCH('O5 Details by Class &amp; Accounts'!CD$18, 'E2 Allocators'!$B$15:$W$15, 0),FALSE)*$E117)</f>
        <v>0</v>
      </c>
      <c r="CE117" s="1321">
        <f>IF(ISERROR(VLOOKUP(VLOOKUP($A117, 'E4 TB Allocation Details'!$A$18:$L$214, MATCH("A &amp; G ID", 'E4 TB Allocation Details'!$A$18:$L$18, 0),FALSE), 'E2 Allocators'!$B$15:$W$361, MATCH('O5 Details by Class &amp; Accounts'!CE$18, 'E2 Allocators'!$B$15:$W$15, 0),FALSE)*$E117), 0, VLOOKUP(VLOOKUP($A117, 'E4 TB Allocation Details'!$A$18:$L$214, MATCH("A &amp; G ID", 'E4 TB Allocation Details'!$A$18:$L$18, 0),FALSE), 'E2 Allocators'!$B$15:$W$361, MATCH('O5 Details by Class &amp; Accounts'!CE$18, 'E2 Allocators'!$B$15:$W$15, 0),FALSE)*$E117)</f>
        <v>0</v>
      </c>
      <c r="CF117" s="1321">
        <f>IF(ISERROR(VLOOKUP(VLOOKUP($A117, 'E4 TB Allocation Details'!$A$18:$L$214, MATCH("A &amp; G ID", 'E4 TB Allocation Details'!$A$18:$L$18, 0),FALSE), 'E2 Allocators'!$B$15:$W$361, MATCH('O5 Details by Class &amp; Accounts'!CF$18, 'E2 Allocators'!$B$15:$W$15, 0),FALSE)*$E117), 0, VLOOKUP(VLOOKUP($A117, 'E4 TB Allocation Details'!$A$18:$L$214, MATCH("A &amp; G ID", 'E4 TB Allocation Details'!$A$18:$L$18, 0),FALSE), 'E2 Allocators'!$B$15:$W$361, MATCH('O5 Details by Class &amp; Accounts'!CF$18, 'E2 Allocators'!$B$15:$W$15, 0),FALSE)*$E117)</f>
        <v>0</v>
      </c>
      <c r="CG117" s="1321">
        <f>IF(ISERROR(VLOOKUP(VLOOKUP($A117, 'E4 TB Allocation Details'!$A$18:$L$214, MATCH("A &amp; G ID", 'E4 TB Allocation Details'!$A$18:$L$18, 0),FALSE), 'E2 Allocators'!$B$15:$W$361, MATCH('O5 Details by Class &amp; Accounts'!CG$18, 'E2 Allocators'!$B$15:$W$15, 0),FALSE)*$E117), 0, VLOOKUP(VLOOKUP($A117, 'E4 TB Allocation Details'!$A$18:$L$214, MATCH("A &amp; G ID", 'E4 TB Allocation Details'!$A$18:$L$18, 0),FALSE), 'E2 Allocators'!$B$15:$W$361, MATCH('O5 Details by Class &amp; Accounts'!CG$18, 'E2 Allocators'!$B$15:$W$15, 0),FALSE)*$E117)</f>
        <v>0</v>
      </c>
      <c r="CH117" s="1321">
        <f>IF(ISERROR(VLOOKUP(VLOOKUP($A117, 'E4 TB Allocation Details'!$A$18:$L$214, MATCH("A &amp; G ID", 'E4 TB Allocation Details'!$A$18:$L$18, 0),FALSE), 'E2 Allocators'!$B$15:$W$361, MATCH('O5 Details by Class &amp; Accounts'!CH$18, 'E2 Allocators'!$B$15:$W$15, 0),FALSE)*$E117), 0, VLOOKUP(VLOOKUP($A117, 'E4 TB Allocation Details'!$A$18:$L$214, MATCH("A &amp; G ID", 'E4 TB Allocation Details'!$A$18:$L$18, 0),FALSE), 'E2 Allocators'!$B$15:$W$361, MATCH('O5 Details by Class &amp; Accounts'!CH$18, 'E2 Allocators'!$B$15:$W$15, 0),FALSE)*$E117)</f>
        <v>0</v>
      </c>
      <c r="CI117" s="1321">
        <f>IF(ISERROR(VLOOKUP(VLOOKUP($A117, 'E4 TB Allocation Details'!$A$18:$L$214, MATCH("A &amp; G ID", 'E4 TB Allocation Details'!$A$18:$L$18, 0),FALSE), 'E2 Allocators'!$B$15:$W$361, MATCH('O5 Details by Class &amp; Accounts'!CI$18, 'E2 Allocators'!$B$15:$W$15, 0),FALSE)*$E117), 0, VLOOKUP(VLOOKUP($A117, 'E4 TB Allocation Details'!$A$18:$L$214, MATCH("A &amp; G ID", 'E4 TB Allocation Details'!$A$18:$L$18, 0),FALSE), 'E2 Allocators'!$B$15:$W$361, MATCH('O5 Details by Class &amp; Accounts'!CI$18, 'E2 Allocators'!$B$15:$W$15, 0),FALSE)*$E117)</f>
        <v>0</v>
      </c>
      <c r="CJ117" s="1321">
        <f>IF(ISERROR(VLOOKUP(VLOOKUP($A117, 'E4 TB Allocation Details'!$A$18:$L$214, MATCH("A &amp; G ID", 'E4 TB Allocation Details'!$A$18:$L$18, 0),FALSE), 'E2 Allocators'!$B$15:$W$361, MATCH('O5 Details by Class &amp; Accounts'!CJ$18, 'E2 Allocators'!$B$15:$W$15, 0),FALSE)*$E117), 0, VLOOKUP(VLOOKUP($A117, 'E4 TB Allocation Details'!$A$18:$L$214, MATCH("A &amp; G ID", 'E4 TB Allocation Details'!$A$18:$L$18, 0),FALSE), 'E2 Allocators'!$B$15:$W$361, MATCH('O5 Details by Class &amp; Accounts'!CJ$18, 'E2 Allocators'!$B$15:$W$15, 0),FALSE)*$E117)</f>
        <v>0</v>
      </c>
      <c r="CK117" s="1321">
        <f>IF(ISERROR(VLOOKUP(VLOOKUP($A117, 'E4 TB Allocation Details'!$A$18:$L$214, MATCH("A &amp; G ID", 'E4 TB Allocation Details'!$A$18:$L$18, 0),FALSE), 'E2 Allocators'!$B$15:$W$361, MATCH('O5 Details by Class &amp; Accounts'!CK$18, 'E2 Allocators'!$B$15:$W$15, 0),FALSE)*$E117), 0, VLOOKUP(VLOOKUP($A117, 'E4 TB Allocation Details'!$A$18:$L$214, MATCH("A &amp; G ID", 'E4 TB Allocation Details'!$A$18:$L$18, 0),FALSE), 'E2 Allocators'!$B$15:$W$361, MATCH('O5 Details by Class &amp; Accounts'!CK$18, 'E2 Allocators'!$B$15:$W$15, 0),FALSE)*$E117)</f>
        <v>0</v>
      </c>
      <c r="CL117" s="1321">
        <f>IF(ISERROR(VLOOKUP(VLOOKUP($A117, 'E4 TB Allocation Details'!$A$18:$L$214, MATCH("A &amp; G ID", 'E4 TB Allocation Details'!$A$18:$L$18, 0),FALSE), 'E2 Allocators'!$B$15:$W$361, MATCH('O5 Details by Class &amp; Accounts'!CL$18, 'E2 Allocators'!$B$15:$W$15, 0),FALSE)*$E117), 0, VLOOKUP(VLOOKUP($A117, 'E4 TB Allocation Details'!$A$18:$L$214, MATCH("A &amp; G ID", 'E4 TB Allocation Details'!$A$18:$L$18, 0),FALSE), 'E2 Allocators'!$B$15:$W$361, MATCH('O5 Details by Class &amp; Accounts'!CL$18, 'E2 Allocators'!$B$15:$W$15, 0),FALSE)*$E117)</f>
        <v>0</v>
      </c>
      <c r="CM117" s="1321">
        <f>IF(ISERROR(VLOOKUP(VLOOKUP($A117, 'E4 TB Allocation Details'!$A$18:$L$214, MATCH("A &amp; G ID", 'E4 TB Allocation Details'!$A$18:$L$18, 0),FALSE), 'E2 Allocators'!$B$15:$W$361, MATCH('O5 Details by Class &amp; Accounts'!CM$18, 'E2 Allocators'!$B$15:$W$15, 0),FALSE)*$E117), 0, VLOOKUP(VLOOKUP($A117, 'E4 TB Allocation Details'!$A$18:$L$214, MATCH("A &amp; G ID", 'E4 TB Allocation Details'!$A$18:$L$18, 0),FALSE), 'E2 Allocators'!$B$15:$W$361, MATCH('O5 Details by Class &amp; Accounts'!CM$18, 'E2 Allocators'!$B$15:$W$15, 0),FALSE)*$E117)</f>
        <v>0</v>
      </c>
      <c r="CN117" s="1321">
        <f t="shared" si="30"/>
        <v>0</v>
      </c>
      <c r="CO117" s="1650">
        <f t="shared" si="25"/>
        <v>0</v>
      </c>
      <c r="CQ117" s="1898" t="s">
        <v>1195</v>
      </c>
    </row>
    <row r="118" spans="1:95" s="64" customFormat="1" ht="25.5">
      <c r="A118" s="1092">
        <v>4398</v>
      </c>
      <c r="B118" s="1093" t="s">
        <v>988</v>
      </c>
      <c r="C118" s="1647">
        <f>IF(ISERROR(VLOOKUP($A118,'I3 TB Data'!$A$19:$H$484,MATCH('O5 Details by Class &amp; Accounts'!$C$18, 'I3 TB Data'!$A$19:$H$19,0),0)), 0, VLOOKUP($A118,'I3 TB Data'!$A$19:$H$484,MATCH('O5 Details by Class &amp; Accounts'!$C$18,'I3 TB Data'!$A$19:$H$19,0),0))</f>
        <v>0</v>
      </c>
      <c r="D118" s="1648"/>
      <c r="E118" s="1647">
        <f t="shared" si="17"/>
        <v>0</v>
      </c>
      <c r="F118" s="1649">
        <f>IF(ISERROR(VLOOKUP($A118, 'E1 Categorization'!A33:E124, MATCH("Customer Component", 'E1 Categorization'!$A$33:$E$33,0), 0)), 0, IF(VLOOKUP($A118, 'E1 Categorization'!A33:E124, MATCH("Customer Component", 'E1 Categorization'!$A$33:$E$33,0), 0)=0, 'O5 Details by Class &amp; Accounts'!$E118, IF(AND(VLOOKUP($A118, 'E1 Categorization'!A33:E124, MATCH("Customer Component", 'E1 Categorization'!$A$33:$E$33,0), 0) &gt;0, VLOOKUP($A118, 'E1 Categorization'!A33:E124, MATCH("Customer Component", 'E1 Categorization'!$A$33:$E$33,0), 0)&lt;1), 'O5 Details by Class &amp; Accounts'!$E118*(1-VLOOKUP($A118, 'E1 Categorization'!A33:E124, MATCH("Customer Component", 'E1 Categorization'!$A$33:$E$33,0), 0)), 0)))</f>
        <v>0</v>
      </c>
      <c r="G118" s="1649">
        <f>IF(ISERROR(VLOOKUP($A118, 'E1 Categorization'!A33:E124, MATCH("Customer Component", 'E1 Categorization'!$A$33:$E$33,0), 0)),0, IF(VLOOKUP($A118, 'E1 Categorization'!A33:E124, MATCH("Customer Component", 'E1 Categorization'!$A$33:$E$33,0), 0)=0, 0, IF(AND(VLOOKUP($A118, 'E1 Categorization'!A33:E124, MATCH("Customer Component", 'E1 Categorization'!$A$33:$E$33,0), 0) &gt;0, VLOOKUP($A118, 'E1 Categorization'!A33:E124, MATCH("Customer Component", 'E1 Categorization'!$A$33:$E$33,0), 0)&lt;1), 'O5 Details by Class &amp; Accounts'!$E118*(VLOOKUP($A118, 'E1 Categorization'!A33:E124, MATCH("Customer Component", 'E1 Categorization'!$A$33:$E$33,0), 0)), 'O5 Details by Class &amp; Accounts'!$E118)))</f>
        <v>0</v>
      </c>
      <c r="H118" s="1321">
        <f t="shared" si="26"/>
        <v>0</v>
      </c>
      <c r="I118" s="1321">
        <f>IF(ISERROR(VLOOKUP(VLOOKUP($A118, 'E4 TB Allocation Details'!$A$18:$L$214, MATCH("Demand ID", 'E4 TB Allocation Details'!$A$18:$L$18, 0),FALSE), 'E2 Allocators'!$B$15:$W$361, MATCH('O5 Details by Class &amp; Accounts'!I$18, 'E2 Allocators'!$B$15:$W$15, 0),FALSE)*$F118), 0, VLOOKUP(VLOOKUP($A118, 'E4 TB Allocation Details'!$A$18:$L$214, MATCH("Demand ID", 'E4 TB Allocation Details'!$A$18:$L$18, 0),FALSE), 'E2 Allocators'!$B$15:$W$361, MATCH('O5 Details by Class &amp; Accounts'!I$18, 'E2 Allocators'!$B$15:$W$15, 0),FALSE)*$F118)</f>
        <v>0</v>
      </c>
      <c r="J118" s="1321">
        <f>IF(ISERROR(VLOOKUP(VLOOKUP($A118, 'E4 TB Allocation Details'!$A$18:$L$214, MATCH("Demand ID", 'E4 TB Allocation Details'!$A$18:$L$18, 0),FALSE), 'E2 Allocators'!$B$15:$W$361, MATCH('O5 Details by Class &amp; Accounts'!J$18, 'E2 Allocators'!$B$15:$W$15, 0),FALSE)*$F118), 0, VLOOKUP(VLOOKUP($A118, 'E4 TB Allocation Details'!$A$18:$L$214, MATCH("Demand ID", 'E4 TB Allocation Details'!$A$18:$L$18, 0),FALSE), 'E2 Allocators'!$B$15:$W$361, MATCH('O5 Details by Class &amp; Accounts'!J$18, 'E2 Allocators'!$B$15:$W$15, 0),FALSE)*$F118)</f>
        <v>0</v>
      </c>
      <c r="K118" s="1321">
        <f>IF(ISERROR(VLOOKUP(VLOOKUP($A118, 'E4 TB Allocation Details'!$A$18:$L$214, MATCH("Demand ID", 'E4 TB Allocation Details'!$A$18:$L$18, 0),FALSE), 'E2 Allocators'!$B$15:$W$361, MATCH('O5 Details by Class &amp; Accounts'!K$18, 'E2 Allocators'!$B$15:$W$15, 0),FALSE)*$F118), 0, VLOOKUP(VLOOKUP($A118, 'E4 TB Allocation Details'!$A$18:$L$214, MATCH("Demand ID", 'E4 TB Allocation Details'!$A$18:$L$18, 0),FALSE), 'E2 Allocators'!$B$15:$W$361, MATCH('O5 Details by Class &amp; Accounts'!K$18, 'E2 Allocators'!$B$15:$W$15, 0),FALSE)*$F118)</f>
        <v>0</v>
      </c>
      <c r="L118" s="1321">
        <f>IF(ISERROR(VLOOKUP(VLOOKUP($A118, 'E4 TB Allocation Details'!$A$18:$L$214, MATCH("Demand ID", 'E4 TB Allocation Details'!$A$18:$L$18, 0),FALSE), 'E2 Allocators'!$B$15:$W$361, MATCH('O5 Details by Class &amp; Accounts'!L$18, 'E2 Allocators'!$B$15:$W$15, 0),FALSE)*$F118), 0, VLOOKUP(VLOOKUP($A118, 'E4 TB Allocation Details'!$A$18:$L$214, MATCH("Demand ID", 'E4 TB Allocation Details'!$A$18:$L$18, 0),FALSE), 'E2 Allocators'!$B$15:$W$361, MATCH('O5 Details by Class &amp; Accounts'!L$18, 'E2 Allocators'!$B$15:$W$15, 0),FALSE)*$F118)</f>
        <v>0</v>
      </c>
      <c r="M118" s="1321">
        <f>IF(ISERROR(VLOOKUP(VLOOKUP($A118, 'E4 TB Allocation Details'!$A$18:$L$214, MATCH("Demand ID", 'E4 TB Allocation Details'!$A$18:$L$18, 0),FALSE), 'E2 Allocators'!$B$15:$W$361, MATCH('O5 Details by Class &amp; Accounts'!M$18, 'E2 Allocators'!$B$15:$W$15, 0),FALSE)*$F118), 0, VLOOKUP(VLOOKUP($A118, 'E4 TB Allocation Details'!$A$18:$L$214, MATCH("Demand ID", 'E4 TB Allocation Details'!$A$18:$L$18, 0),FALSE), 'E2 Allocators'!$B$15:$W$361, MATCH('O5 Details by Class &amp; Accounts'!M$18, 'E2 Allocators'!$B$15:$W$15, 0),FALSE)*$F118)</f>
        <v>0</v>
      </c>
      <c r="N118" s="1321">
        <f>IF(ISERROR(VLOOKUP(VLOOKUP($A118, 'E4 TB Allocation Details'!$A$18:$L$214, MATCH("Demand ID", 'E4 TB Allocation Details'!$A$18:$L$18, 0),FALSE), 'E2 Allocators'!$B$15:$W$361, MATCH('O5 Details by Class &amp; Accounts'!N$18, 'E2 Allocators'!$B$15:$W$15, 0),FALSE)*$F118), 0, VLOOKUP(VLOOKUP($A118, 'E4 TB Allocation Details'!$A$18:$L$214, MATCH("Demand ID", 'E4 TB Allocation Details'!$A$18:$L$18, 0),FALSE), 'E2 Allocators'!$B$15:$W$361, MATCH('O5 Details by Class &amp; Accounts'!N$18, 'E2 Allocators'!$B$15:$W$15, 0),FALSE)*$F118)</f>
        <v>0</v>
      </c>
      <c r="O118" s="1321">
        <f>IF(ISERROR(VLOOKUP(VLOOKUP($A118, 'E4 TB Allocation Details'!$A$18:$L$214, MATCH("Demand ID", 'E4 TB Allocation Details'!$A$18:$L$18, 0),FALSE), 'E2 Allocators'!$B$15:$W$361, MATCH('O5 Details by Class &amp; Accounts'!O$18, 'E2 Allocators'!$B$15:$W$15, 0),FALSE)*$F118), 0, VLOOKUP(VLOOKUP($A118, 'E4 TB Allocation Details'!$A$18:$L$214, MATCH("Demand ID", 'E4 TB Allocation Details'!$A$18:$L$18, 0),FALSE), 'E2 Allocators'!$B$15:$W$361, MATCH('O5 Details by Class &amp; Accounts'!O$18, 'E2 Allocators'!$B$15:$W$15, 0),FALSE)*$F118)</f>
        <v>0</v>
      </c>
      <c r="P118" s="1321">
        <f>IF(ISERROR(VLOOKUP(VLOOKUP($A118, 'E4 TB Allocation Details'!$A$18:$L$214, MATCH("Demand ID", 'E4 TB Allocation Details'!$A$18:$L$18, 0),FALSE), 'E2 Allocators'!$B$15:$W$361, MATCH('O5 Details by Class &amp; Accounts'!P$18, 'E2 Allocators'!$B$15:$W$15, 0),FALSE)*$F118), 0, VLOOKUP(VLOOKUP($A118, 'E4 TB Allocation Details'!$A$18:$L$214, MATCH("Demand ID", 'E4 TB Allocation Details'!$A$18:$L$18, 0),FALSE), 'E2 Allocators'!$B$15:$W$361, MATCH('O5 Details by Class &amp; Accounts'!P$18, 'E2 Allocators'!$B$15:$W$15, 0),FALSE)*$F118)</f>
        <v>0</v>
      </c>
      <c r="Q118" s="1321">
        <f>IF(ISERROR(VLOOKUP(VLOOKUP($A118, 'E4 TB Allocation Details'!$A$18:$L$214, MATCH("Demand ID", 'E4 TB Allocation Details'!$A$18:$L$18, 0),FALSE), 'E2 Allocators'!$B$15:$W$361, MATCH('O5 Details by Class &amp; Accounts'!Q$18, 'E2 Allocators'!$B$15:$W$15, 0),FALSE)*$F118), 0, VLOOKUP(VLOOKUP($A118, 'E4 TB Allocation Details'!$A$18:$L$214, MATCH("Demand ID", 'E4 TB Allocation Details'!$A$18:$L$18, 0),FALSE), 'E2 Allocators'!$B$15:$W$361, MATCH('O5 Details by Class &amp; Accounts'!Q$18, 'E2 Allocators'!$B$15:$W$15, 0),FALSE)*$F118)</f>
        <v>0</v>
      </c>
      <c r="R118" s="1321">
        <f>IF(ISERROR(VLOOKUP(VLOOKUP($A118, 'E4 TB Allocation Details'!$A$18:$L$214, MATCH("Demand ID", 'E4 TB Allocation Details'!$A$18:$L$18, 0),FALSE), 'E2 Allocators'!$B$15:$W$361, MATCH('O5 Details by Class &amp; Accounts'!R$18, 'E2 Allocators'!$B$15:$W$15, 0),FALSE)*$F118), 0, VLOOKUP(VLOOKUP($A118, 'E4 TB Allocation Details'!$A$18:$L$214, MATCH("Demand ID", 'E4 TB Allocation Details'!$A$18:$L$18, 0),FALSE), 'E2 Allocators'!$B$15:$W$361, MATCH('O5 Details by Class &amp; Accounts'!R$18, 'E2 Allocators'!$B$15:$W$15, 0),FALSE)*$F118)</f>
        <v>0</v>
      </c>
      <c r="S118" s="1321">
        <f>IF(ISERROR(VLOOKUP(VLOOKUP($A118, 'E4 TB Allocation Details'!$A$18:$L$214, MATCH("Demand ID", 'E4 TB Allocation Details'!$A$18:$L$18, 0),FALSE), 'E2 Allocators'!$B$15:$W$361, MATCH('O5 Details by Class &amp; Accounts'!S$18, 'E2 Allocators'!$B$15:$W$15, 0),FALSE)*$F118), 0, VLOOKUP(VLOOKUP($A118, 'E4 TB Allocation Details'!$A$18:$L$214, MATCH("Demand ID", 'E4 TB Allocation Details'!$A$18:$L$18, 0),FALSE), 'E2 Allocators'!$B$15:$W$361, MATCH('O5 Details by Class &amp; Accounts'!S$18, 'E2 Allocators'!$B$15:$W$15, 0),FALSE)*$F118)</f>
        <v>0</v>
      </c>
      <c r="T118" s="1321">
        <f>IF(ISERROR(VLOOKUP(VLOOKUP($A118, 'E4 TB Allocation Details'!$A$18:$L$214, MATCH("Demand ID", 'E4 TB Allocation Details'!$A$18:$L$18, 0),FALSE), 'E2 Allocators'!$B$15:$W$361, MATCH('O5 Details by Class &amp; Accounts'!T$18, 'E2 Allocators'!$B$15:$W$15, 0),FALSE)*$F118), 0, VLOOKUP(VLOOKUP($A118, 'E4 TB Allocation Details'!$A$18:$L$214, MATCH("Demand ID", 'E4 TB Allocation Details'!$A$18:$L$18, 0),FALSE), 'E2 Allocators'!$B$15:$W$361, MATCH('O5 Details by Class &amp; Accounts'!T$18, 'E2 Allocators'!$B$15:$W$15, 0),FALSE)*$F118)</f>
        <v>0</v>
      </c>
      <c r="U118" s="1321">
        <f>IF(ISERROR(VLOOKUP(VLOOKUP($A118, 'E4 TB Allocation Details'!$A$18:$L$214, MATCH("Demand ID", 'E4 TB Allocation Details'!$A$18:$L$18, 0),FALSE), 'E2 Allocators'!$B$15:$W$361, MATCH('O5 Details by Class &amp; Accounts'!U$18, 'E2 Allocators'!$B$15:$W$15, 0),FALSE)*$F118), 0, VLOOKUP(VLOOKUP($A118, 'E4 TB Allocation Details'!$A$18:$L$214, MATCH("Demand ID", 'E4 TB Allocation Details'!$A$18:$L$18, 0),FALSE), 'E2 Allocators'!$B$15:$W$361, MATCH('O5 Details by Class &amp; Accounts'!U$18, 'E2 Allocators'!$B$15:$W$15, 0),FALSE)*$F118)</f>
        <v>0</v>
      </c>
      <c r="V118" s="1321">
        <f>IF(ISERROR(VLOOKUP(VLOOKUP($A118, 'E4 TB Allocation Details'!$A$18:$L$214, MATCH("Demand ID", 'E4 TB Allocation Details'!$A$18:$L$18, 0),FALSE), 'E2 Allocators'!$B$15:$W$361, MATCH('O5 Details by Class &amp; Accounts'!V$18, 'E2 Allocators'!$B$15:$W$15, 0),FALSE)*$F118), 0, VLOOKUP(VLOOKUP($A118, 'E4 TB Allocation Details'!$A$18:$L$214, MATCH("Demand ID", 'E4 TB Allocation Details'!$A$18:$L$18, 0),FALSE), 'E2 Allocators'!$B$15:$W$361, MATCH('O5 Details by Class &amp; Accounts'!V$18, 'E2 Allocators'!$B$15:$W$15, 0),FALSE)*$F118)</f>
        <v>0</v>
      </c>
      <c r="W118" s="1321">
        <f>IF(ISERROR(VLOOKUP(VLOOKUP($A118, 'E4 TB Allocation Details'!$A$18:$L$214, MATCH("Demand ID", 'E4 TB Allocation Details'!$A$18:$L$18, 0),FALSE), 'E2 Allocators'!$B$15:$W$361, MATCH('O5 Details by Class &amp; Accounts'!W$18, 'E2 Allocators'!$B$15:$W$15, 0),FALSE)*$F118), 0, VLOOKUP(VLOOKUP($A118, 'E4 TB Allocation Details'!$A$18:$L$214, MATCH("Demand ID", 'E4 TB Allocation Details'!$A$18:$L$18, 0),FALSE), 'E2 Allocators'!$B$15:$W$361, MATCH('O5 Details by Class &amp; Accounts'!W$18, 'E2 Allocators'!$B$15:$W$15, 0),FALSE)*$F118)</f>
        <v>0</v>
      </c>
      <c r="X118" s="1321">
        <f>IF(ISERROR(VLOOKUP(VLOOKUP($A118, 'E4 TB Allocation Details'!$A$18:$L$214, MATCH("Demand ID", 'E4 TB Allocation Details'!$A$18:$L$18, 0),FALSE), 'E2 Allocators'!$B$15:$W$361, MATCH('O5 Details by Class &amp; Accounts'!X$18, 'E2 Allocators'!$B$15:$W$15, 0),FALSE)*$F118), 0, VLOOKUP(VLOOKUP($A118, 'E4 TB Allocation Details'!$A$18:$L$214, MATCH("Demand ID", 'E4 TB Allocation Details'!$A$18:$L$18, 0),FALSE), 'E2 Allocators'!$B$15:$W$361, MATCH('O5 Details by Class &amp; Accounts'!X$18, 'E2 Allocators'!$B$15:$W$15, 0),FALSE)*$F118)</f>
        <v>0</v>
      </c>
      <c r="Y118" s="1321">
        <f>IF(ISERROR(VLOOKUP(VLOOKUP($A118, 'E4 TB Allocation Details'!$A$18:$L$214, MATCH("Demand ID", 'E4 TB Allocation Details'!$A$18:$L$18, 0),FALSE), 'E2 Allocators'!$B$15:$W$361, MATCH('O5 Details by Class &amp; Accounts'!Y$18, 'E2 Allocators'!$B$15:$W$15, 0),FALSE)*$F118), 0, VLOOKUP(VLOOKUP($A118, 'E4 TB Allocation Details'!$A$18:$L$214, MATCH("Demand ID", 'E4 TB Allocation Details'!$A$18:$L$18, 0),FALSE), 'E2 Allocators'!$B$15:$W$361, MATCH('O5 Details by Class &amp; Accounts'!Y$18, 'E2 Allocators'!$B$15:$W$15, 0),FALSE)*$F118)</f>
        <v>0</v>
      </c>
      <c r="Z118" s="1321">
        <f>IF(ISERROR(VLOOKUP(VLOOKUP($A118, 'E4 TB Allocation Details'!$A$18:$L$214, MATCH("Demand ID", 'E4 TB Allocation Details'!$A$18:$L$18, 0),FALSE), 'E2 Allocators'!$B$15:$W$361, MATCH('O5 Details by Class &amp; Accounts'!Z$18, 'E2 Allocators'!$B$15:$W$15, 0),FALSE)*$F118), 0, VLOOKUP(VLOOKUP($A118, 'E4 TB Allocation Details'!$A$18:$L$214, MATCH("Demand ID", 'E4 TB Allocation Details'!$A$18:$L$18, 0),FALSE), 'E2 Allocators'!$B$15:$W$361, MATCH('O5 Details by Class &amp; Accounts'!Z$18, 'E2 Allocators'!$B$15:$W$15, 0),FALSE)*$F118)</f>
        <v>0</v>
      </c>
      <c r="AA118" s="1321">
        <f>IF(ISERROR(VLOOKUP(VLOOKUP($A118, 'E4 TB Allocation Details'!$A$18:$L$214, MATCH("Demand ID", 'E4 TB Allocation Details'!$A$18:$L$18, 0),FALSE), 'E2 Allocators'!$B$15:$W$361, MATCH('O5 Details by Class &amp; Accounts'!AA$18, 'E2 Allocators'!$B$15:$W$15, 0),FALSE)*$F118), 0, VLOOKUP(VLOOKUP($A118, 'E4 TB Allocation Details'!$A$18:$L$214, MATCH("Demand ID", 'E4 TB Allocation Details'!$A$18:$L$18, 0),FALSE), 'E2 Allocators'!$B$15:$W$361, MATCH('O5 Details by Class &amp; Accounts'!AA$18, 'E2 Allocators'!$B$15:$W$15, 0),FALSE)*$F118)</f>
        <v>0</v>
      </c>
      <c r="AB118" s="1321">
        <f>IF(ISERROR(VLOOKUP(VLOOKUP($A118, 'E4 TB Allocation Details'!$A$18:$L$214, MATCH("Demand ID", 'E4 TB Allocation Details'!$A$18:$L$18, 0),FALSE), 'E2 Allocators'!$B$15:$W$361, MATCH('O5 Details by Class &amp; Accounts'!AB$18, 'E2 Allocators'!$B$15:$W$15, 0),FALSE)*$F118), 0, VLOOKUP(VLOOKUP($A118, 'E4 TB Allocation Details'!$A$18:$L$214, MATCH("Demand ID", 'E4 TB Allocation Details'!$A$18:$L$18, 0),FALSE), 'E2 Allocators'!$B$15:$W$361, MATCH('O5 Details by Class &amp; Accounts'!AB$18, 'E2 Allocators'!$B$15:$W$15, 0),FALSE)*$F118)</f>
        <v>0</v>
      </c>
      <c r="AC118" s="1321">
        <f t="shared" si="27"/>
        <v>0</v>
      </c>
      <c r="AD118" s="1321">
        <f>IF(ISERROR(VLOOKUP(VLOOKUP($A118, 'E4 TB Allocation Details'!$A$18:$L$214, MATCH("Customer ID", 'E4 TB Allocation Details'!$A$18:$L$18, 0),FALSE), 'E2 Allocators'!$B$15:$W$361, MATCH('O5 Details by Class &amp; Accounts'!AD$18, 'E2 Allocators'!$B$15:$W$15, 0),FALSE)*$G118), 0, VLOOKUP(VLOOKUP($A118, 'E4 TB Allocation Details'!$A$18:$L$214, MATCH("Customer ID", 'E4 TB Allocation Details'!$A$18:$L$18, 0),FALSE), 'E2 Allocators'!$B$15:$W$361, MATCH('O5 Details by Class &amp; Accounts'!AD$18, 'E2 Allocators'!$B$15:$W$15, 0),FALSE)*$G118)</f>
        <v>0</v>
      </c>
      <c r="AE118" s="1321">
        <f>IF(ISERROR(VLOOKUP(VLOOKUP($A118, 'E4 TB Allocation Details'!$A$18:$L$214, MATCH("Customer ID", 'E4 TB Allocation Details'!$A$18:$L$18, 0),FALSE), 'E2 Allocators'!$B$15:$W$361, MATCH('O5 Details by Class &amp; Accounts'!AE$18, 'E2 Allocators'!$B$15:$W$15, 0),FALSE)*$G118), 0, VLOOKUP(VLOOKUP($A118, 'E4 TB Allocation Details'!$A$18:$L$214, MATCH("Customer ID", 'E4 TB Allocation Details'!$A$18:$L$18, 0),FALSE), 'E2 Allocators'!$B$15:$W$361, MATCH('O5 Details by Class &amp; Accounts'!AE$18, 'E2 Allocators'!$B$15:$W$15, 0),FALSE)*$G118)</f>
        <v>0</v>
      </c>
      <c r="AF118" s="1321">
        <f>IF(ISERROR(VLOOKUP(VLOOKUP($A118, 'E4 TB Allocation Details'!$A$18:$L$214, MATCH("Customer ID", 'E4 TB Allocation Details'!$A$18:$L$18, 0),FALSE), 'E2 Allocators'!$B$15:$W$361, MATCH('O5 Details by Class &amp; Accounts'!AF$18, 'E2 Allocators'!$B$15:$W$15, 0),FALSE)*$G118), 0, VLOOKUP(VLOOKUP($A118, 'E4 TB Allocation Details'!$A$18:$L$214, MATCH("Customer ID", 'E4 TB Allocation Details'!$A$18:$L$18, 0),FALSE), 'E2 Allocators'!$B$15:$W$361, MATCH('O5 Details by Class &amp; Accounts'!AF$18, 'E2 Allocators'!$B$15:$W$15, 0),FALSE)*$G118)</f>
        <v>0</v>
      </c>
      <c r="AG118" s="1321">
        <f>IF(ISERROR(VLOOKUP(VLOOKUP($A118, 'E4 TB Allocation Details'!$A$18:$L$214, MATCH("Customer ID", 'E4 TB Allocation Details'!$A$18:$L$18, 0),FALSE), 'E2 Allocators'!$B$15:$W$361, MATCH('O5 Details by Class &amp; Accounts'!AG$18, 'E2 Allocators'!$B$15:$W$15, 0),FALSE)*$G118), 0, VLOOKUP(VLOOKUP($A118, 'E4 TB Allocation Details'!$A$18:$L$214, MATCH("Customer ID", 'E4 TB Allocation Details'!$A$18:$L$18, 0),FALSE), 'E2 Allocators'!$B$15:$W$361, MATCH('O5 Details by Class &amp; Accounts'!AG$18, 'E2 Allocators'!$B$15:$W$15, 0),FALSE)*$G118)</f>
        <v>0</v>
      </c>
      <c r="AH118" s="1321">
        <f>IF(ISERROR(VLOOKUP(VLOOKUP($A118, 'E4 TB Allocation Details'!$A$18:$L$214, MATCH("Customer ID", 'E4 TB Allocation Details'!$A$18:$L$18, 0),FALSE), 'E2 Allocators'!$B$15:$W$361, MATCH('O5 Details by Class &amp; Accounts'!AH$18, 'E2 Allocators'!$B$15:$W$15, 0),FALSE)*$G118), 0, VLOOKUP(VLOOKUP($A118, 'E4 TB Allocation Details'!$A$18:$L$214, MATCH("Customer ID", 'E4 TB Allocation Details'!$A$18:$L$18, 0),FALSE), 'E2 Allocators'!$B$15:$W$361, MATCH('O5 Details by Class &amp; Accounts'!AH$18, 'E2 Allocators'!$B$15:$W$15, 0),FALSE)*$G118)</f>
        <v>0</v>
      </c>
      <c r="AI118" s="1321">
        <f>IF(ISERROR(VLOOKUP(VLOOKUP($A118, 'E4 TB Allocation Details'!$A$18:$L$214, MATCH("Customer ID", 'E4 TB Allocation Details'!$A$18:$L$18, 0),FALSE), 'E2 Allocators'!$B$15:$W$361, MATCH('O5 Details by Class &amp; Accounts'!AI$18, 'E2 Allocators'!$B$15:$W$15, 0),FALSE)*$G118), 0, VLOOKUP(VLOOKUP($A118, 'E4 TB Allocation Details'!$A$18:$L$214, MATCH("Customer ID", 'E4 TB Allocation Details'!$A$18:$L$18, 0),FALSE), 'E2 Allocators'!$B$15:$W$361, MATCH('O5 Details by Class &amp; Accounts'!AI$18, 'E2 Allocators'!$B$15:$W$15, 0),FALSE)*$G118)</f>
        <v>0</v>
      </c>
      <c r="AJ118" s="1321">
        <f>IF(ISERROR(VLOOKUP(VLOOKUP($A118, 'E4 TB Allocation Details'!$A$18:$L$214, MATCH("Customer ID", 'E4 TB Allocation Details'!$A$18:$L$18, 0),FALSE), 'E2 Allocators'!$B$15:$W$361, MATCH('O5 Details by Class &amp; Accounts'!AJ$18, 'E2 Allocators'!$B$15:$W$15, 0),FALSE)*$G118), 0, VLOOKUP(VLOOKUP($A118, 'E4 TB Allocation Details'!$A$18:$L$214, MATCH("Customer ID", 'E4 TB Allocation Details'!$A$18:$L$18, 0),FALSE), 'E2 Allocators'!$B$15:$W$361, MATCH('O5 Details by Class &amp; Accounts'!AJ$18, 'E2 Allocators'!$B$15:$W$15, 0),FALSE)*$G118)</f>
        <v>0</v>
      </c>
      <c r="AK118" s="1321">
        <f>IF(ISERROR(VLOOKUP(VLOOKUP($A118, 'E4 TB Allocation Details'!$A$18:$L$214, MATCH("Customer ID", 'E4 TB Allocation Details'!$A$18:$L$18, 0),FALSE), 'E2 Allocators'!$B$15:$W$361, MATCH('O5 Details by Class &amp; Accounts'!AK$18, 'E2 Allocators'!$B$15:$W$15, 0),FALSE)*$G118), 0, VLOOKUP(VLOOKUP($A118, 'E4 TB Allocation Details'!$A$18:$L$214, MATCH("Customer ID", 'E4 TB Allocation Details'!$A$18:$L$18, 0),FALSE), 'E2 Allocators'!$B$15:$W$361, MATCH('O5 Details by Class &amp; Accounts'!AK$18, 'E2 Allocators'!$B$15:$W$15, 0),FALSE)*$G118)</f>
        <v>0</v>
      </c>
      <c r="AL118" s="1321">
        <f>IF(ISERROR(VLOOKUP(VLOOKUP($A118, 'E4 TB Allocation Details'!$A$18:$L$214, MATCH("Customer ID", 'E4 TB Allocation Details'!$A$18:$L$18, 0),FALSE), 'E2 Allocators'!$B$15:$W$361, MATCH('O5 Details by Class &amp; Accounts'!AL$18, 'E2 Allocators'!$B$15:$W$15, 0),FALSE)*$G118), 0, VLOOKUP(VLOOKUP($A118, 'E4 TB Allocation Details'!$A$18:$L$214, MATCH("Customer ID", 'E4 TB Allocation Details'!$A$18:$L$18, 0),FALSE), 'E2 Allocators'!$B$15:$W$361, MATCH('O5 Details by Class &amp; Accounts'!AL$18, 'E2 Allocators'!$B$15:$W$15, 0),FALSE)*$G118)</f>
        <v>0</v>
      </c>
      <c r="AM118" s="1321">
        <f>IF(ISERROR(VLOOKUP(VLOOKUP($A118, 'E4 TB Allocation Details'!$A$18:$L$214, MATCH("Customer ID", 'E4 TB Allocation Details'!$A$18:$L$18, 0),FALSE), 'E2 Allocators'!$B$15:$W$361, MATCH('O5 Details by Class &amp; Accounts'!AM$18, 'E2 Allocators'!$B$15:$W$15, 0),FALSE)*$G118), 0, VLOOKUP(VLOOKUP($A118, 'E4 TB Allocation Details'!$A$18:$L$214, MATCH("Customer ID", 'E4 TB Allocation Details'!$A$18:$L$18, 0),FALSE), 'E2 Allocators'!$B$15:$W$361, MATCH('O5 Details by Class &amp; Accounts'!AM$18, 'E2 Allocators'!$B$15:$W$15, 0),FALSE)*$G118)</f>
        <v>0</v>
      </c>
      <c r="AN118" s="1321">
        <f>IF(ISERROR(VLOOKUP(VLOOKUP($A118, 'E4 TB Allocation Details'!$A$18:$L$214, MATCH("Customer ID", 'E4 TB Allocation Details'!$A$18:$L$18, 0),FALSE), 'E2 Allocators'!$B$15:$W$361, MATCH('O5 Details by Class &amp; Accounts'!AN$18, 'E2 Allocators'!$B$15:$W$15, 0),FALSE)*$G118), 0, VLOOKUP(VLOOKUP($A118, 'E4 TB Allocation Details'!$A$18:$L$214, MATCH("Customer ID", 'E4 TB Allocation Details'!$A$18:$L$18, 0),FALSE), 'E2 Allocators'!$B$15:$W$361, MATCH('O5 Details by Class &amp; Accounts'!AN$18, 'E2 Allocators'!$B$15:$W$15, 0),FALSE)*$G118)</f>
        <v>0</v>
      </c>
      <c r="AO118" s="1321">
        <f>IF(ISERROR(VLOOKUP(VLOOKUP($A118, 'E4 TB Allocation Details'!$A$18:$L$214, MATCH("Customer ID", 'E4 TB Allocation Details'!$A$18:$L$18, 0),FALSE), 'E2 Allocators'!$B$15:$W$361, MATCH('O5 Details by Class &amp; Accounts'!AO$18, 'E2 Allocators'!$B$15:$W$15, 0),FALSE)*$G118), 0, VLOOKUP(VLOOKUP($A118, 'E4 TB Allocation Details'!$A$18:$L$214, MATCH("Customer ID", 'E4 TB Allocation Details'!$A$18:$L$18, 0),FALSE), 'E2 Allocators'!$B$15:$W$361, MATCH('O5 Details by Class &amp; Accounts'!AO$18, 'E2 Allocators'!$B$15:$W$15, 0),FALSE)*$G118)</f>
        <v>0</v>
      </c>
      <c r="AP118" s="1321">
        <f>IF(ISERROR(VLOOKUP(VLOOKUP($A118, 'E4 TB Allocation Details'!$A$18:$L$214, MATCH("Customer ID", 'E4 TB Allocation Details'!$A$18:$L$18, 0),FALSE), 'E2 Allocators'!$B$15:$W$361, MATCH('O5 Details by Class &amp; Accounts'!AP$18, 'E2 Allocators'!$B$15:$W$15, 0),FALSE)*$G118), 0, VLOOKUP(VLOOKUP($A118, 'E4 TB Allocation Details'!$A$18:$L$214, MATCH("Customer ID", 'E4 TB Allocation Details'!$A$18:$L$18, 0),FALSE), 'E2 Allocators'!$B$15:$W$361, MATCH('O5 Details by Class &amp; Accounts'!AP$18, 'E2 Allocators'!$B$15:$W$15, 0),FALSE)*$G118)</f>
        <v>0</v>
      </c>
      <c r="AQ118" s="1321">
        <f>IF(ISERROR(VLOOKUP(VLOOKUP($A118, 'E4 TB Allocation Details'!$A$18:$L$214, MATCH("Customer ID", 'E4 TB Allocation Details'!$A$18:$L$18, 0),FALSE), 'E2 Allocators'!$B$15:$W$361, MATCH('O5 Details by Class &amp; Accounts'!AQ$18, 'E2 Allocators'!$B$15:$W$15, 0),FALSE)*$G118), 0, VLOOKUP(VLOOKUP($A118, 'E4 TB Allocation Details'!$A$18:$L$214, MATCH("Customer ID", 'E4 TB Allocation Details'!$A$18:$L$18, 0),FALSE), 'E2 Allocators'!$B$15:$W$361, MATCH('O5 Details by Class &amp; Accounts'!AQ$18, 'E2 Allocators'!$B$15:$W$15, 0),FALSE)*$G118)</f>
        <v>0</v>
      </c>
      <c r="AR118" s="1321">
        <f>IF(ISERROR(VLOOKUP(VLOOKUP($A118, 'E4 TB Allocation Details'!$A$18:$L$214, MATCH("Customer ID", 'E4 TB Allocation Details'!$A$18:$L$18, 0),FALSE), 'E2 Allocators'!$B$15:$W$361, MATCH('O5 Details by Class &amp; Accounts'!AR$18, 'E2 Allocators'!$B$15:$W$15, 0),FALSE)*$G118), 0, VLOOKUP(VLOOKUP($A118, 'E4 TB Allocation Details'!$A$18:$L$214, MATCH("Customer ID", 'E4 TB Allocation Details'!$A$18:$L$18, 0),FALSE), 'E2 Allocators'!$B$15:$W$361, MATCH('O5 Details by Class &amp; Accounts'!AR$18, 'E2 Allocators'!$B$15:$W$15, 0),FALSE)*$G118)</f>
        <v>0</v>
      </c>
      <c r="AS118" s="1321">
        <f>IF(ISERROR(VLOOKUP(VLOOKUP($A118, 'E4 TB Allocation Details'!$A$18:$L$214, MATCH("Customer ID", 'E4 TB Allocation Details'!$A$18:$L$18, 0),FALSE), 'E2 Allocators'!$B$15:$W$361, MATCH('O5 Details by Class &amp; Accounts'!AS$18, 'E2 Allocators'!$B$15:$W$15, 0),FALSE)*$G118), 0, VLOOKUP(VLOOKUP($A118, 'E4 TB Allocation Details'!$A$18:$L$214, MATCH("Customer ID", 'E4 TB Allocation Details'!$A$18:$L$18, 0),FALSE), 'E2 Allocators'!$B$15:$W$361, MATCH('O5 Details by Class &amp; Accounts'!AS$18, 'E2 Allocators'!$B$15:$W$15, 0),FALSE)*$G118)</f>
        <v>0</v>
      </c>
      <c r="AT118" s="1321">
        <f>IF(ISERROR(VLOOKUP(VLOOKUP($A118, 'E4 TB Allocation Details'!$A$18:$L$214, MATCH("Customer ID", 'E4 TB Allocation Details'!$A$18:$L$18, 0),FALSE), 'E2 Allocators'!$B$15:$W$361, MATCH('O5 Details by Class &amp; Accounts'!AT$18, 'E2 Allocators'!$B$15:$W$15, 0),FALSE)*$G118), 0, VLOOKUP(VLOOKUP($A118, 'E4 TB Allocation Details'!$A$18:$L$214, MATCH("Customer ID", 'E4 TB Allocation Details'!$A$18:$L$18, 0),FALSE), 'E2 Allocators'!$B$15:$W$361, MATCH('O5 Details by Class &amp; Accounts'!AT$18, 'E2 Allocators'!$B$15:$W$15, 0),FALSE)*$G118)</f>
        <v>0</v>
      </c>
      <c r="AU118" s="1321">
        <f>IF(ISERROR(VLOOKUP(VLOOKUP($A118, 'E4 TB Allocation Details'!$A$18:$L$214, MATCH("Customer ID", 'E4 TB Allocation Details'!$A$18:$L$18, 0),FALSE), 'E2 Allocators'!$B$15:$W$361, MATCH('O5 Details by Class &amp; Accounts'!AU$18, 'E2 Allocators'!$B$15:$W$15, 0),FALSE)*$G118), 0, VLOOKUP(VLOOKUP($A118, 'E4 TB Allocation Details'!$A$18:$L$214, MATCH("Customer ID", 'E4 TB Allocation Details'!$A$18:$L$18, 0),FALSE), 'E2 Allocators'!$B$15:$W$361, MATCH('O5 Details by Class &amp; Accounts'!AU$18, 'E2 Allocators'!$B$15:$W$15, 0),FALSE)*$G118)</f>
        <v>0</v>
      </c>
      <c r="AV118" s="1321">
        <f>IF(ISERROR(VLOOKUP(VLOOKUP($A118, 'E4 TB Allocation Details'!$A$18:$L$214, MATCH("Customer ID", 'E4 TB Allocation Details'!$A$18:$L$18, 0),FALSE), 'E2 Allocators'!$B$15:$W$361, MATCH('O5 Details by Class &amp; Accounts'!AV$18, 'E2 Allocators'!$B$15:$W$15, 0),FALSE)*$G118), 0, VLOOKUP(VLOOKUP($A118, 'E4 TB Allocation Details'!$A$18:$L$214, MATCH("Customer ID", 'E4 TB Allocation Details'!$A$18:$L$18, 0),FALSE), 'E2 Allocators'!$B$15:$W$361, MATCH('O5 Details by Class &amp; Accounts'!AV$18, 'E2 Allocators'!$B$15:$W$15, 0),FALSE)*$G118)</f>
        <v>0</v>
      </c>
      <c r="AW118" s="1321">
        <f>IF(ISERROR(VLOOKUP(VLOOKUP($A118, 'E4 TB Allocation Details'!$A$18:$L$214, MATCH("Customer ID", 'E4 TB Allocation Details'!$A$18:$L$18, 0),FALSE), 'E2 Allocators'!$B$15:$W$361, MATCH('O5 Details by Class &amp; Accounts'!AW$18, 'E2 Allocators'!$B$15:$W$15, 0),FALSE)*$G118), 0, VLOOKUP(VLOOKUP($A118, 'E4 TB Allocation Details'!$A$18:$L$214, MATCH("Customer ID", 'E4 TB Allocation Details'!$A$18:$L$18, 0),FALSE), 'E2 Allocators'!$B$15:$W$361, MATCH('O5 Details by Class &amp; Accounts'!AW$18, 'E2 Allocators'!$B$15:$W$15, 0),FALSE)*$G118)</f>
        <v>0</v>
      </c>
      <c r="AX118" s="1321">
        <f t="shared" si="28"/>
        <v>0</v>
      </c>
      <c r="AY118" s="1321">
        <f>IF(ISERROR(VLOOKUP(VLOOKUP($A118, 'E4 TB Allocation Details'!$A$18:$L$214, MATCH("Misc ID", 'E4 TB Allocation Details'!$A$18:$L$18, 0),FALSE), 'E2 Allocators'!$B$15:$W$361, MATCH('O5 Details by Class &amp; Accounts'!AY$18, 'E2 Allocators'!$B$15:$W$15, 0),FALSE)*$E118), 0, VLOOKUP(VLOOKUP($A118, 'E4 TB Allocation Details'!$A$18:$L$214, MATCH("Misc ID", 'E4 TB Allocation Details'!$A$18:$L$18, 0),FALSE), 'E2 Allocators'!$B$15:$W$361, MATCH('O5 Details by Class &amp; Accounts'!AY$18, 'E2 Allocators'!$B$15:$W$15, 0),FALSE)*$E118)</f>
        <v>0</v>
      </c>
      <c r="AZ118" s="1321">
        <f>IF(ISERROR(VLOOKUP(VLOOKUP($A118, 'E4 TB Allocation Details'!$A$18:$L$214, MATCH("Misc ID", 'E4 TB Allocation Details'!$A$18:$L$18, 0),FALSE), 'E2 Allocators'!$B$15:$W$361, MATCH('O5 Details by Class &amp; Accounts'!AZ$18, 'E2 Allocators'!$B$15:$W$15, 0),FALSE)*$E118), 0, VLOOKUP(VLOOKUP($A118, 'E4 TB Allocation Details'!$A$18:$L$214, MATCH("Misc ID", 'E4 TB Allocation Details'!$A$18:$L$18, 0),FALSE), 'E2 Allocators'!$B$15:$W$361, MATCH('O5 Details by Class &amp; Accounts'!AZ$18, 'E2 Allocators'!$B$15:$W$15, 0),FALSE)*$E118)</f>
        <v>0</v>
      </c>
      <c r="BA118" s="1321">
        <f>IF(ISERROR(VLOOKUP(VLOOKUP($A118, 'E4 TB Allocation Details'!$A$18:$L$214, MATCH("Misc ID", 'E4 TB Allocation Details'!$A$18:$L$18, 0),FALSE), 'E2 Allocators'!$B$15:$W$361, MATCH('O5 Details by Class &amp; Accounts'!BA$18, 'E2 Allocators'!$B$15:$W$15, 0),FALSE)*$E118), 0, VLOOKUP(VLOOKUP($A118, 'E4 TB Allocation Details'!$A$18:$L$214, MATCH("Misc ID", 'E4 TB Allocation Details'!$A$18:$L$18, 0),FALSE), 'E2 Allocators'!$B$15:$W$361, MATCH('O5 Details by Class &amp; Accounts'!BA$18, 'E2 Allocators'!$B$15:$W$15, 0),FALSE)*$E118)</f>
        <v>0</v>
      </c>
      <c r="BB118" s="1321">
        <f>IF(ISERROR(VLOOKUP(VLOOKUP($A118, 'E4 TB Allocation Details'!$A$18:$L$214, MATCH("Misc ID", 'E4 TB Allocation Details'!$A$18:$L$18, 0),FALSE), 'E2 Allocators'!$B$15:$W$361, MATCH('O5 Details by Class &amp; Accounts'!BB$18, 'E2 Allocators'!$B$15:$W$15, 0),FALSE)*$E118), 0, VLOOKUP(VLOOKUP($A118, 'E4 TB Allocation Details'!$A$18:$L$214, MATCH("Misc ID", 'E4 TB Allocation Details'!$A$18:$L$18, 0),FALSE), 'E2 Allocators'!$B$15:$W$361, MATCH('O5 Details by Class &amp; Accounts'!BB$18, 'E2 Allocators'!$B$15:$W$15, 0),FALSE)*$E118)</f>
        <v>0</v>
      </c>
      <c r="BC118" s="1321">
        <f>IF(ISERROR(VLOOKUP(VLOOKUP($A118, 'E4 TB Allocation Details'!$A$18:$L$214, MATCH("Misc ID", 'E4 TB Allocation Details'!$A$18:$L$18, 0),FALSE), 'E2 Allocators'!$B$15:$W$361, MATCH('O5 Details by Class &amp; Accounts'!BC$18, 'E2 Allocators'!$B$15:$W$15, 0),FALSE)*$E118), 0, VLOOKUP(VLOOKUP($A118, 'E4 TB Allocation Details'!$A$18:$L$214, MATCH("Misc ID", 'E4 TB Allocation Details'!$A$18:$L$18, 0),FALSE), 'E2 Allocators'!$B$15:$W$361, MATCH('O5 Details by Class &amp; Accounts'!BC$18, 'E2 Allocators'!$B$15:$W$15, 0),FALSE)*$E118)</f>
        <v>0</v>
      </c>
      <c r="BD118" s="1321">
        <f>IF(ISERROR(VLOOKUP(VLOOKUP($A118, 'E4 TB Allocation Details'!$A$18:$L$214, MATCH("Misc ID", 'E4 TB Allocation Details'!$A$18:$L$18, 0),FALSE), 'E2 Allocators'!$B$15:$W$361, MATCH('O5 Details by Class &amp; Accounts'!BD$18, 'E2 Allocators'!$B$15:$W$15, 0),FALSE)*$E118), 0, VLOOKUP(VLOOKUP($A118, 'E4 TB Allocation Details'!$A$18:$L$214, MATCH("Misc ID", 'E4 TB Allocation Details'!$A$18:$L$18, 0),FALSE), 'E2 Allocators'!$B$15:$W$361, MATCH('O5 Details by Class &amp; Accounts'!BD$18, 'E2 Allocators'!$B$15:$W$15, 0),FALSE)*$E118)</f>
        <v>0</v>
      </c>
      <c r="BE118" s="1321">
        <f>IF(ISERROR(VLOOKUP(VLOOKUP($A118, 'E4 TB Allocation Details'!$A$18:$L$214, MATCH("Misc ID", 'E4 TB Allocation Details'!$A$18:$L$18, 0),FALSE), 'E2 Allocators'!$B$15:$W$361, MATCH('O5 Details by Class &amp; Accounts'!BE$18, 'E2 Allocators'!$B$15:$W$15, 0),FALSE)*$E118), 0, VLOOKUP(VLOOKUP($A118, 'E4 TB Allocation Details'!$A$18:$L$214, MATCH("Misc ID", 'E4 TB Allocation Details'!$A$18:$L$18, 0),FALSE), 'E2 Allocators'!$B$15:$W$361, MATCH('O5 Details by Class &amp; Accounts'!BE$18, 'E2 Allocators'!$B$15:$W$15, 0),FALSE)*$E118)</f>
        <v>0</v>
      </c>
      <c r="BF118" s="1321">
        <f>IF(ISERROR(VLOOKUP(VLOOKUP($A118, 'E4 TB Allocation Details'!$A$18:$L$214, MATCH("Misc ID", 'E4 TB Allocation Details'!$A$18:$L$18, 0),FALSE), 'E2 Allocators'!$B$15:$W$361, MATCH('O5 Details by Class &amp; Accounts'!BF$18, 'E2 Allocators'!$B$15:$W$15, 0),FALSE)*$E118), 0, VLOOKUP(VLOOKUP($A118, 'E4 TB Allocation Details'!$A$18:$L$214, MATCH("Misc ID", 'E4 TB Allocation Details'!$A$18:$L$18, 0),FALSE), 'E2 Allocators'!$B$15:$W$361, MATCH('O5 Details by Class &amp; Accounts'!BF$18, 'E2 Allocators'!$B$15:$W$15, 0),FALSE)*$E118)</f>
        <v>0</v>
      </c>
      <c r="BG118" s="1321">
        <f>IF(ISERROR(VLOOKUP(VLOOKUP($A118, 'E4 TB Allocation Details'!$A$18:$L$214, MATCH("Misc ID", 'E4 TB Allocation Details'!$A$18:$L$18, 0),FALSE), 'E2 Allocators'!$B$15:$W$361, MATCH('O5 Details by Class &amp; Accounts'!BG$18, 'E2 Allocators'!$B$15:$W$15, 0),FALSE)*$E118), 0, VLOOKUP(VLOOKUP($A118, 'E4 TB Allocation Details'!$A$18:$L$214, MATCH("Misc ID", 'E4 TB Allocation Details'!$A$18:$L$18, 0),FALSE), 'E2 Allocators'!$B$15:$W$361, MATCH('O5 Details by Class &amp; Accounts'!BG$18, 'E2 Allocators'!$B$15:$W$15, 0),FALSE)*$E118)</f>
        <v>0</v>
      </c>
      <c r="BH118" s="1321">
        <f>IF(ISERROR(VLOOKUP(VLOOKUP($A118, 'E4 TB Allocation Details'!$A$18:$L$214, MATCH("Misc ID", 'E4 TB Allocation Details'!$A$18:$L$18, 0),FALSE), 'E2 Allocators'!$B$15:$W$361, MATCH('O5 Details by Class &amp; Accounts'!BH$18, 'E2 Allocators'!$B$15:$W$15, 0),FALSE)*$E118), 0, VLOOKUP(VLOOKUP($A118, 'E4 TB Allocation Details'!$A$18:$L$214, MATCH("Misc ID", 'E4 TB Allocation Details'!$A$18:$L$18, 0),FALSE), 'E2 Allocators'!$B$15:$W$361, MATCH('O5 Details by Class &amp; Accounts'!BH$18, 'E2 Allocators'!$B$15:$W$15, 0),FALSE)*$E118)</f>
        <v>0</v>
      </c>
      <c r="BI118" s="1321">
        <f>IF(ISERROR(VLOOKUP(VLOOKUP($A118, 'E4 TB Allocation Details'!$A$18:$L$214, MATCH("Misc ID", 'E4 TB Allocation Details'!$A$18:$L$18, 0),FALSE), 'E2 Allocators'!$B$15:$W$361, MATCH('O5 Details by Class &amp; Accounts'!BI$18, 'E2 Allocators'!$B$15:$W$15, 0),FALSE)*$E118), 0, VLOOKUP(VLOOKUP($A118, 'E4 TB Allocation Details'!$A$18:$L$214, MATCH("Misc ID", 'E4 TB Allocation Details'!$A$18:$L$18, 0),FALSE), 'E2 Allocators'!$B$15:$W$361, MATCH('O5 Details by Class &amp; Accounts'!BI$18, 'E2 Allocators'!$B$15:$W$15, 0),FALSE)*$E118)</f>
        <v>0</v>
      </c>
      <c r="BJ118" s="1321">
        <f>IF(ISERROR(VLOOKUP(VLOOKUP($A118, 'E4 TB Allocation Details'!$A$18:$L$214, MATCH("Misc ID", 'E4 TB Allocation Details'!$A$18:$L$18, 0),FALSE), 'E2 Allocators'!$B$15:$W$361, MATCH('O5 Details by Class &amp; Accounts'!BJ$18, 'E2 Allocators'!$B$15:$W$15, 0),FALSE)*$E118), 0, VLOOKUP(VLOOKUP($A118, 'E4 TB Allocation Details'!$A$18:$L$214, MATCH("Misc ID", 'E4 TB Allocation Details'!$A$18:$L$18, 0),FALSE), 'E2 Allocators'!$B$15:$W$361, MATCH('O5 Details by Class &amp; Accounts'!BJ$18, 'E2 Allocators'!$B$15:$W$15, 0),FALSE)*$E118)</f>
        <v>0</v>
      </c>
      <c r="BK118" s="1321">
        <f>IF(ISERROR(VLOOKUP(VLOOKUP($A118, 'E4 TB Allocation Details'!$A$18:$L$214, MATCH("Misc ID", 'E4 TB Allocation Details'!$A$18:$L$18, 0),FALSE), 'E2 Allocators'!$B$15:$W$361, MATCH('O5 Details by Class &amp; Accounts'!BK$18, 'E2 Allocators'!$B$15:$W$15, 0),FALSE)*$E118), 0, VLOOKUP(VLOOKUP($A118, 'E4 TB Allocation Details'!$A$18:$L$214, MATCH("Misc ID", 'E4 TB Allocation Details'!$A$18:$L$18, 0),FALSE), 'E2 Allocators'!$B$15:$W$361, MATCH('O5 Details by Class &amp; Accounts'!BK$18, 'E2 Allocators'!$B$15:$W$15, 0),FALSE)*$E118)</f>
        <v>0</v>
      </c>
      <c r="BL118" s="1321">
        <f>IF(ISERROR(VLOOKUP(VLOOKUP($A118, 'E4 TB Allocation Details'!$A$18:$L$214, MATCH("Misc ID", 'E4 TB Allocation Details'!$A$18:$L$18, 0),FALSE), 'E2 Allocators'!$B$15:$W$361, MATCH('O5 Details by Class &amp; Accounts'!BL$18, 'E2 Allocators'!$B$15:$W$15, 0),FALSE)*$E118), 0, VLOOKUP(VLOOKUP($A118, 'E4 TB Allocation Details'!$A$18:$L$214, MATCH("Misc ID", 'E4 TB Allocation Details'!$A$18:$L$18, 0),FALSE), 'E2 Allocators'!$B$15:$W$361, MATCH('O5 Details by Class &amp; Accounts'!BL$18, 'E2 Allocators'!$B$15:$W$15, 0),FALSE)*$E118)</f>
        <v>0</v>
      </c>
      <c r="BM118" s="1321">
        <f>IF(ISERROR(VLOOKUP(VLOOKUP($A118, 'E4 TB Allocation Details'!$A$18:$L$214, MATCH("Misc ID", 'E4 TB Allocation Details'!$A$18:$L$18, 0),FALSE), 'E2 Allocators'!$B$15:$W$361, MATCH('O5 Details by Class &amp; Accounts'!BM$18, 'E2 Allocators'!$B$15:$W$15, 0),FALSE)*$E118), 0, VLOOKUP(VLOOKUP($A118, 'E4 TB Allocation Details'!$A$18:$L$214, MATCH("Misc ID", 'E4 TB Allocation Details'!$A$18:$L$18, 0),FALSE), 'E2 Allocators'!$B$15:$W$361, MATCH('O5 Details by Class &amp; Accounts'!BM$18, 'E2 Allocators'!$B$15:$W$15, 0),FALSE)*$E118)</f>
        <v>0</v>
      </c>
      <c r="BN118" s="1321">
        <f>IF(ISERROR(VLOOKUP(VLOOKUP($A118, 'E4 TB Allocation Details'!$A$18:$L$214, MATCH("Misc ID", 'E4 TB Allocation Details'!$A$18:$L$18, 0),FALSE), 'E2 Allocators'!$B$15:$W$361, MATCH('O5 Details by Class &amp; Accounts'!BN$18, 'E2 Allocators'!$B$15:$W$15, 0),FALSE)*$E118), 0, VLOOKUP(VLOOKUP($A118, 'E4 TB Allocation Details'!$A$18:$L$214, MATCH("Misc ID", 'E4 TB Allocation Details'!$A$18:$L$18, 0),FALSE), 'E2 Allocators'!$B$15:$W$361, MATCH('O5 Details by Class &amp; Accounts'!BN$18, 'E2 Allocators'!$B$15:$W$15, 0),FALSE)*$E118)</f>
        <v>0</v>
      </c>
      <c r="BO118" s="1321">
        <f>IF(ISERROR(VLOOKUP(VLOOKUP($A118, 'E4 TB Allocation Details'!$A$18:$L$214, MATCH("Misc ID", 'E4 TB Allocation Details'!$A$18:$L$18, 0),FALSE), 'E2 Allocators'!$B$15:$W$361, MATCH('O5 Details by Class &amp; Accounts'!BO$18, 'E2 Allocators'!$B$15:$W$15, 0),FALSE)*$E118), 0, VLOOKUP(VLOOKUP($A118, 'E4 TB Allocation Details'!$A$18:$L$214, MATCH("Misc ID", 'E4 TB Allocation Details'!$A$18:$L$18, 0),FALSE), 'E2 Allocators'!$B$15:$W$361, MATCH('O5 Details by Class &amp; Accounts'!BO$18, 'E2 Allocators'!$B$15:$W$15, 0),FALSE)*$E118)</f>
        <v>0</v>
      </c>
      <c r="BP118" s="1321">
        <f>IF(ISERROR(VLOOKUP(VLOOKUP($A118, 'E4 TB Allocation Details'!$A$18:$L$214, MATCH("Misc ID", 'E4 TB Allocation Details'!$A$18:$L$18, 0),FALSE), 'E2 Allocators'!$B$15:$W$361, MATCH('O5 Details by Class &amp; Accounts'!BP$18, 'E2 Allocators'!$B$15:$W$15, 0),FALSE)*$E118), 0, VLOOKUP(VLOOKUP($A118, 'E4 TB Allocation Details'!$A$18:$L$214, MATCH("Misc ID", 'E4 TB Allocation Details'!$A$18:$L$18, 0),FALSE), 'E2 Allocators'!$B$15:$W$361, MATCH('O5 Details by Class &amp; Accounts'!BP$18, 'E2 Allocators'!$B$15:$W$15, 0),FALSE)*$E118)</f>
        <v>0</v>
      </c>
      <c r="BQ118" s="1321">
        <f>IF(ISERROR(VLOOKUP(VLOOKUP($A118, 'E4 TB Allocation Details'!$A$18:$L$214, MATCH("Misc ID", 'E4 TB Allocation Details'!$A$18:$L$18, 0),FALSE), 'E2 Allocators'!$B$15:$W$361, MATCH('O5 Details by Class &amp; Accounts'!BQ$18, 'E2 Allocators'!$B$15:$W$15, 0),FALSE)*$E118), 0, VLOOKUP(VLOOKUP($A118, 'E4 TB Allocation Details'!$A$18:$L$214, MATCH("Misc ID", 'E4 TB Allocation Details'!$A$18:$L$18, 0),FALSE), 'E2 Allocators'!$B$15:$W$361, MATCH('O5 Details by Class &amp; Accounts'!BQ$18, 'E2 Allocators'!$B$15:$W$15, 0),FALSE)*$E118)</f>
        <v>0</v>
      </c>
      <c r="BR118" s="1321">
        <f>IF(ISERROR(VLOOKUP(VLOOKUP($A118, 'E4 TB Allocation Details'!$A$18:$L$214, MATCH("Misc ID", 'E4 TB Allocation Details'!$A$18:$L$18, 0),FALSE), 'E2 Allocators'!$B$15:$W$361, MATCH('O5 Details by Class &amp; Accounts'!BR$18, 'E2 Allocators'!$B$15:$W$15, 0),FALSE)*$E118), 0, VLOOKUP(VLOOKUP($A118, 'E4 TB Allocation Details'!$A$18:$L$214, MATCH("Misc ID", 'E4 TB Allocation Details'!$A$18:$L$18, 0),FALSE), 'E2 Allocators'!$B$15:$W$361, MATCH('O5 Details by Class &amp; Accounts'!BR$18, 'E2 Allocators'!$B$15:$W$15, 0),FALSE)*$E118)</f>
        <v>0</v>
      </c>
      <c r="BS118" s="1321">
        <f t="shared" si="29"/>
        <v>0</v>
      </c>
      <c r="BT118" s="1321">
        <f>IF(ISERROR(VLOOKUP(VLOOKUP($A118, 'E4 TB Allocation Details'!$A$18:$L$214, MATCH("A &amp; G ID", 'E4 TB Allocation Details'!$A$18:$L$18, 0),FALSE), 'E2 Allocators'!$B$15:$W$361, MATCH('O5 Details by Class &amp; Accounts'!BT$18, 'E2 Allocators'!$B$15:$W$15, 0),FALSE)*$E118), 0, VLOOKUP(VLOOKUP($A118, 'E4 TB Allocation Details'!$A$18:$L$214, MATCH("A &amp; G ID", 'E4 TB Allocation Details'!$A$18:$L$18, 0),FALSE), 'E2 Allocators'!$B$15:$W$361, MATCH('O5 Details by Class &amp; Accounts'!BT$18, 'E2 Allocators'!$B$15:$W$15, 0),FALSE)*$E118)</f>
        <v>0</v>
      </c>
      <c r="BU118" s="1321">
        <f>IF(ISERROR(VLOOKUP(VLOOKUP($A118, 'E4 TB Allocation Details'!$A$18:$L$214, MATCH("A &amp; G ID", 'E4 TB Allocation Details'!$A$18:$L$18, 0),FALSE), 'E2 Allocators'!$B$15:$W$361, MATCH('O5 Details by Class &amp; Accounts'!BU$18, 'E2 Allocators'!$B$15:$W$15, 0),FALSE)*$E118), 0, VLOOKUP(VLOOKUP($A118, 'E4 TB Allocation Details'!$A$18:$L$214, MATCH("A &amp; G ID", 'E4 TB Allocation Details'!$A$18:$L$18, 0),FALSE), 'E2 Allocators'!$B$15:$W$361, MATCH('O5 Details by Class &amp; Accounts'!BU$18, 'E2 Allocators'!$B$15:$W$15, 0),FALSE)*$E118)</f>
        <v>0</v>
      </c>
      <c r="BV118" s="1321">
        <f>IF(ISERROR(VLOOKUP(VLOOKUP($A118, 'E4 TB Allocation Details'!$A$18:$L$214, MATCH("A &amp; G ID", 'E4 TB Allocation Details'!$A$18:$L$18, 0),FALSE), 'E2 Allocators'!$B$15:$W$361, MATCH('O5 Details by Class &amp; Accounts'!BV$18, 'E2 Allocators'!$B$15:$W$15, 0),FALSE)*$E118), 0, VLOOKUP(VLOOKUP($A118, 'E4 TB Allocation Details'!$A$18:$L$214, MATCH("A &amp; G ID", 'E4 TB Allocation Details'!$A$18:$L$18, 0),FALSE), 'E2 Allocators'!$B$15:$W$361, MATCH('O5 Details by Class &amp; Accounts'!BV$18, 'E2 Allocators'!$B$15:$W$15, 0),FALSE)*$E118)</f>
        <v>0</v>
      </c>
      <c r="BW118" s="1321">
        <f>IF(ISERROR(VLOOKUP(VLOOKUP($A118, 'E4 TB Allocation Details'!$A$18:$L$214, MATCH("A &amp; G ID", 'E4 TB Allocation Details'!$A$18:$L$18, 0),FALSE), 'E2 Allocators'!$B$15:$W$361, MATCH('O5 Details by Class &amp; Accounts'!BW$18, 'E2 Allocators'!$B$15:$W$15, 0),FALSE)*$E118), 0, VLOOKUP(VLOOKUP($A118, 'E4 TB Allocation Details'!$A$18:$L$214, MATCH("A &amp; G ID", 'E4 TB Allocation Details'!$A$18:$L$18, 0),FALSE), 'E2 Allocators'!$B$15:$W$361, MATCH('O5 Details by Class &amp; Accounts'!BW$18, 'E2 Allocators'!$B$15:$W$15, 0),FALSE)*$E118)</f>
        <v>0</v>
      </c>
      <c r="BX118" s="1321">
        <f>IF(ISERROR(VLOOKUP(VLOOKUP($A118, 'E4 TB Allocation Details'!$A$18:$L$214, MATCH("A &amp; G ID", 'E4 TB Allocation Details'!$A$18:$L$18, 0),FALSE), 'E2 Allocators'!$B$15:$W$361, MATCH('O5 Details by Class &amp; Accounts'!BX$18, 'E2 Allocators'!$B$15:$W$15, 0),FALSE)*$E118), 0, VLOOKUP(VLOOKUP($A118, 'E4 TB Allocation Details'!$A$18:$L$214, MATCH("A &amp; G ID", 'E4 TB Allocation Details'!$A$18:$L$18, 0),FALSE), 'E2 Allocators'!$B$15:$W$361, MATCH('O5 Details by Class &amp; Accounts'!BX$18, 'E2 Allocators'!$B$15:$W$15, 0),FALSE)*$E118)</f>
        <v>0</v>
      </c>
      <c r="BY118" s="1321">
        <f>IF(ISERROR(VLOOKUP(VLOOKUP($A118, 'E4 TB Allocation Details'!$A$18:$L$214, MATCH("A &amp; G ID", 'E4 TB Allocation Details'!$A$18:$L$18, 0),FALSE), 'E2 Allocators'!$B$15:$W$361, MATCH('O5 Details by Class &amp; Accounts'!BY$18, 'E2 Allocators'!$B$15:$W$15, 0),FALSE)*$E118), 0, VLOOKUP(VLOOKUP($A118, 'E4 TB Allocation Details'!$A$18:$L$214, MATCH("A &amp; G ID", 'E4 TB Allocation Details'!$A$18:$L$18, 0),FALSE), 'E2 Allocators'!$B$15:$W$361, MATCH('O5 Details by Class &amp; Accounts'!BY$18, 'E2 Allocators'!$B$15:$W$15, 0),FALSE)*$E118)</f>
        <v>0</v>
      </c>
      <c r="BZ118" s="1321">
        <f>IF(ISERROR(VLOOKUP(VLOOKUP($A118, 'E4 TB Allocation Details'!$A$18:$L$214, MATCH("A &amp; G ID", 'E4 TB Allocation Details'!$A$18:$L$18, 0),FALSE), 'E2 Allocators'!$B$15:$W$361, MATCH('O5 Details by Class &amp; Accounts'!BZ$18, 'E2 Allocators'!$B$15:$W$15, 0),FALSE)*$E118), 0, VLOOKUP(VLOOKUP($A118, 'E4 TB Allocation Details'!$A$18:$L$214, MATCH("A &amp; G ID", 'E4 TB Allocation Details'!$A$18:$L$18, 0),FALSE), 'E2 Allocators'!$B$15:$W$361, MATCH('O5 Details by Class &amp; Accounts'!BZ$18, 'E2 Allocators'!$B$15:$W$15, 0),FALSE)*$E118)</f>
        <v>0</v>
      </c>
      <c r="CA118" s="1321">
        <f>IF(ISERROR(VLOOKUP(VLOOKUP($A118, 'E4 TB Allocation Details'!$A$18:$L$214, MATCH("A &amp; G ID", 'E4 TB Allocation Details'!$A$18:$L$18, 0),FALSE), 'E2 Allocators'!$B$15:$W$361, MATCH('O5 Details by Class &amp; Accounts'!CA$18, 'E2 Allocators'!$B$15:$W$15, 0),FALSE)*$E118), 0, VLOOKUP(VLOOKUP($A118, 'E4 TB Allocation Details'!$A$18:$L$214, MATCH("A &amp; G ID", 'E4 TB Allocation Details'!$A$18:$L$18, 0),FALSE), 'E2 Allocators'!$B$15:$W$361, MATCH('O5 Details by Class &amp; Accounts'!CA$18, 'E2 Allocators'!$B$15:$W$15, 0),FALSE)*$E118)</f>
        <v>0</v>
      </c>
      <c r="CB118" s="1321">
        <f>IF(ISERROR(VLOOKUP(VLOOKUP($A118, 'E4 TB Allocation Details'!$A$18:$L$214, MATCH("A &amp; G ID", 'E4 TB Allocation Details'!$A$18:$L$18, 0),FALSE), 'E2 Allocators'!$B$15:$W$361, MATCH('O5 Details by Class &amp; Accounts'!CB$18, 'E2 Allocators'!$B$15:$W$15, 0),FALSE)*$E118), 0, VLOOKUP(VLOOKUP($A118, 'E4 TB Allocation Details'!$A$18:$L$214, MATCH("A &amp; G ID", 'E4 TB Allocation Details'!$A$18:$L$18, 0),FALSE), 'E2 Allocators'!$B$15:$W$361, MATCH('O5 Details by Class &amp; Accounts'!CB$18, 'E2 Allocators'!$B$15:$W$15, 0),FALSE)*$E118)</f>
        <v>0</v>
      </c>
      <c r="CC118" s="1321">
        <f>IF(ISERROR(VLOOKUP(VLOOKUP($A118, 'E4 TB Allocation Details'!$A$18:$L$214, MATCH("A &amp; G ID", 'E4 TB Allocation Details'!$A$18:$L$18, 0),FALSE), 'E2 Allocators'!$B$15:$W$361, MATCH('O5 Details by Class &amp; Accounts'!CC$18, 'E2 Allocators'!$B$15:$W$15, 0),FALSE)*$E118), 0, VLOOKUP(VLOOKUP($A118, 'E4 TB Allocation Details'!$A$18:$L$214, MATCH("A &amp; G ID", 'E4 TB Allocation Details'!$A$18:$L$18, 0),FALSE), 'E2 Allocators'!$B$15:$W$361, MATCH('O5 Details by Class &amp; Accounts'!CC$18, 'E2 Allocators'!$B$15:$W$15, 0),FALSE)*$E118)</f>
        <v>0</v>
      </c>
      <c r="CD118" s="1321">
        <f>IF(ISERROR(VLOOKUP(VLOOKUP($A118, 'E4 TB Allocation Details'!$A$18:$L$214, MATCH("A &amp; G ID", 'E4 TB Allocation Details'!$A$18:$L$18, 0),FALSE), 'E2 Allocators'!$B$15:$W$361, MATCH('O5 Details by Class &amp; Accounts'!CD$18, 'E2 Allocators'!$B$15:$W$15, 0),FALSE)*$E118), 0, VLOOKUP(VLOOKUP($A118, 'E4 TB Allocation Details'!$A$18:$L$214, MATCH("A &amp; G ID", 'E4 TB Allocation Details'!$A$18:$L$18, 0),FALSE), 'E2 Allocators'!$B$15:$W$361, MATCH('O5 Details by Class &amp; Accounts'!CD$18, 'E2 Allocators'!$B$15:$W$15, 0),FALSE)*$E118)</f>
        <v>0</v>
      </c>
      <c r="CE118" s="1321">
        <f>IF(ISERROR(VLOOKUP(VLOOKUP($A118, 'E4 TB Allocation Details'!$A$18:$L$214, MATCH("A &amp; G ID", 'E4 TB Allocation Details'!$A$18:$L$18, 0),FALSE), 'E2 Allocators'!$B$15:$W$361, MATCH('O5 Details by Class &amp; Accounts'!CE$18, 'E2 Allocators'!$B$15:$W$15, 0),FALSE)*$E118), 0, VLOOKUP(VLOOKUP($A118, 'E4 TB Allocation Details'!$A$18:$L$214, MATCH("A &amp; G ID", 'E4 TB Allocation Details'!$A$18:$L$18, 0),FALSE), 'E2 Allocators'!$B$15:$W$361, MATCH('O5 Details by Class &amp; Accounts'!CE$18, 'E2 Allocators'!$B$15:$W$15, 0),FALSE)*$E118)</f>
        <v>0</v>
      </c>
      <c r="CF118" s="1321">
        <f>IF(ISERROR(VLOOKUP(VLOOKUP($A118, 'E4 TB Allocation Details'!$A$18:$L$214, MATCH("A &amp; G ID", 'E4 TB Allocation Details'!$A$18:$L$18, 0),FALSE), 'E2 Allocators'!$B$15:$W$361, MATCH('O5 Details by Class &amp; Accounts'!CF$18, 'E2 Allocators'!$B$15:$W$15, 0),FALSE)*$E118), 0, VLOOKUP(VLOOKUP($A118, 'E4 TB Allocation Details'!$A$18:$L$214, MATCH("A &amp; G ID", 'E4 TB Allocation Details'!$A$18:$L$18, 0),FALSE), 'E2 Allocators'!$B$15:$W$361, MATCH('O5 Details by Class &amp; Accounts'!CF$18, 'E2 Allocators'!$B$15:$W$15, 0),FALSE)*$E118)</f>
        <v>0</v>
      </c>
      <c r="CG118" s="1321">
        <f>IF(ISERROR(VLOOKUP(VLOOKUP($A118, 'E4 TB Allocation Details'!$A$18:$L$214, MATCH("A &amp; G ID", 'E4 TB Allocation Details'!$A$18:$L$18, 0),FALSE), 'E2 Allocators'!$B$15:$W$361, MATCH('O5 Details by Class &amp; Accounts'!CG$18, 'E2 Allocators'!$B$15:$W$15, 0),FALSE)*$E118), 0, VLOOKUP(VLOOKUP($A118, 'E4 TB Allocation Details'!$A$18:$L$214, MATCH("A &amp; G ID", 'E4 TB Allocation Details'!$A$18:$L$18, 0),FALSE), 'E2 Allocators'!$B$15:$W$361, MATCH('O5 Details by Class &amp; Accounts'!CG$18, 'E2 Allocators'!$B$15:$W$15, 0),FALSE)*$E118)</f>
        <v>0</v>
      </c>
      <c r="CH118" s="1321">
        <f>IF(ISERROR(VLOOKUP(VLOOKUP($A118, 'E4 TB Allocation Details'!$A$18:$L$214, MATCH("A &amp; G ID", 'E4 TB Allocation Details'!$A$18:$L$18, 0),FALSE), 'E2 Allocators'!$B$15:$W$361, MATCH('O5 Details by Class &amp; Accounts'!CH$18, 'E2 Allocators'!$B$15:$W$15, 0),FALSE)*$E118), 0, VLOOKUP(VLOOKUP($A118, 'E4 TB Allocation Details'!$A$18:$L$214, MATCH("A &amp; G ID", 'E4 TB Allocation Details'!$A$18:$L$18, 0),FALSE), 'E2 Allocators'!$B$15:$W$361, MATCH('O5 Details by Class &amp; Accounts'!CH$18, 'E2 Allocators'!$B$15:$W$15, 0),FALSE)*$E118)</f>
        <v>0</v>
      </c>
      <c r="CI118" s="1321">
        <f>IF(ISERROR(VLOOKUP(VLOOKUP($A118, 'E4 TB Allocation Details'!$A$18:$L$214, MATCH("A &amp; G ID", 'E4 TB Allocation Details'!$A$18:$L$18, 0),FALSE), 'E2 Allocators'!$B$15:$W$361, MATCH('O5 Details by Class &amp; Accounts'!CI$18, 'E2 Allocators'!$B$15:$W$15, 0),FALSE)*$E118), 0, VLOOKUP(VLOOKUP($A118, 'E4 TB Allocation Details'!$A$18:$L$214, MATCH("A &amp; G ID", 'E4 TB Allocation Details'!$A$18:$L$18, 0),FALSE), 'E2 Allocators'!$B$15:$W$361, MATCH('O5 Details by Class &amp; Accounts'!CI$18, 'E2 Allocators'!$B$15:$W$15, 0),FALSE)*$E118)</f>
        <v>0</v>
      </c>
      <c r="CJ118" s="1321">
        <f>IF(ISERROR(VLOOKUP(VLOOKUP($A118, 'E4 TB Allocation Details'!$A$18:$L$214, MATCH("A &amp; G ID", 'E4 TB Allocation Details'!$A$18:$L$18, 0),FALSE), 'E2 Allocators'!$B$15:$W$361, MATCH('O5 Details by Class &amp; Accounts'!CJ$18, 'E2 Allocators'!$B$15:$W$15, 0),FALSE)*$E118), 0, VLOOKUP(VLOOKUP($A118, 'E4 TB Allocation Details'!$A$18:$L$214, MATCH("A &amp; G ID", 'E4 TB Allocation Details'!$A$18:$L$18, 0),FALSE), 'E2 Allocators'!$B$15:$W$361, MATCH('O5 Details by Class &amp; Accounts'!CJ$18, 'E2 Allocators'!$B$15:$W$15, 0),FALSE)*$E118)</f>
        <v>0</v>
      </c>
      <c r="CK118" s="1321">
        <f>IF(ISERROR(VLOOKUP(VLOOKUP($A118, 'E4 TB Allocation Details'!$A$18:$L$214, MATCH("A &amp; G ID", 'E4 TB Allocation Details'!$A$18:$L$18, 0),FALSE), 'E2 Allocators'!$B$15:$W$361, MATCH('O5 Details by Class &amp; Accounts'!CK$18, 'E2 Allocators'!$B$15:$W$15, 0),FALSE)*$E118), 0, VLOOKUP(VLOOKUP($A118, 'E4 TB Allocation Details'!$A$18:$L$214, MATCH("A &amp; G ID", 'E4 TB Allocation Details'!$A$18:$L$18, 0),FALSE), 'E2 Allocators'!$B$15:$W$361, MATCH('O5 Details by Class &amp; Accounts'!CK$18, 'E2 Allocators'!$B$15:$W$15, 0),FALSE)*$E118)</f>
        <v>0</v>
      </c>
      <c r="CL118" s="1321">
        <f>IF(ISERROR(VLOOKUP(VLOOKUP($A118, 'E4 TB Allocation Details'!$A$18:$L$214, MATCH("A &amp; G ID", 'E4 TB Allocation Details'!$A$18:$L$18, 0),FALSE), 'E2 Allocators'!$B$15:$W$361, MATCH('O5 Details by Class &amp; Accounts'!CL$18, 'E2 Allocators'!$B$15:$W$15, 0),FALSE)*$E118), 0, VLOOKUP(VLOOKUP($A118, 'E4 TB Allocation Details'!$A$18:$L$214, MATCH("A &amp; G ID", 'E4 TB Allocation Details'!$A$18:$L$18, 0),FALSE), 'E2 Allocators'!$B$15:$W$361, MATCH('O5 Details by Class &amp; Accounts'!CL$18, 'E2 Allocators'!$B$15:$W$15, 0),FALSE)*$E118)</f>
        <v>0</v>
      </c>
      <c r="CM118" s="1321">
        <f>IF(ISERROR(VLOOKUP(VLOOKUP($A118, 'E4 TB Allocation Details'!$A$18:$L$214, MATCH("A &amp; G ID", 'E4 TB Allocation Details'!$A$18:$L$18, 0),FALSE), 'E2 Allocators'!$B$15:$W$361, MATCH('O5 Details by Class &amp; Accounts'!CM$18, 'E2 Allocators'!$B$15:$W$15, 0),FALSE)*$E118), 0, VLOOKUP(VLOOKUP($A118, 'E4 TB Allocation Details'!$A$18:$L$214, MATCH("A &amp; G ID", 'E4 TB Allocation Details'!$A$18:$L$18, 0),FALSE), 'E2 Allocators'!$B$15:$W$361, MATCH('O5 Details by Class &amp; Accounts'!CM$18, 'E2 Allocators'!$B$15:$W$15, 0),FALSE)*$E118)</f>
        <v>0</v>
      </c>
      <c r="CN118" s="1321">
        <f t="shared" si="30"/>
        <v>0</v>
      </c>
      <c r="CO118" s="1650">
        <f t="shared" si="25"/>
        <v>0</v>
      </c>
      <c r="CQ118" s="1898" t="s">
        <v>1195</v>
      </c>
    </row>
    <row r="119" spans="1:95" s="64" customFormat="1" ht="12.75">
      <c r="A119" s="1092">
        <v>4405</v>
      </c>
      <c r="B119" s="1093" t="s">
        <v>989</v>
      </c>
      <c r="C119" s="1647">
        <f>IF(ISERROR(VLOOKUP($A119,'I3 TB Data'!$A$19:$H$484,MATCH('O5 Details by Class &amp; Accounts'!$C$18, 'I3 TB Data'!$A$19:$H$19,0),0)), 0, VLOOKUP($A119,'I3 TB Data'!$A$19:$H$484,MATCH('O5 Details by Class &amp; Accounts'!$C$18,'I3 TB Data'!$A$19:$H$19,0),0))</f>
        <v>-70000</v>
      </c>
      <c r="D119" s="1648"/>
      <c r="E119" s="1647">
        <f t="shared" si="17"/>
        <v>-70000</v>
      </c>
      <c r="F119" s="1649">
        <f>IF(ISERROR(VLOOKUP($A119, 'E1 Categorization'!A33:E124, MATCH("Customer Component", 'E1 Categorization'!$A$33:$E$33,0), 0)), 0, IF(VLOOKUP($A119, 'E1 Categorization'!A33:E124, MATCH("Customer Component", 'E1 Categorization'!$A$33:$E$33,0), 0)=0, 'O5 Details by Class &amp; Accounts'!$E119, IF(AND(VLOOKUP($A119, 'E1 Categorization'!A33:E124, MATCH("Customer Component", 'E1 Categorization'!$A$33:$E$33,0), 0) &gt;0, VLOOKUP($A119, 'E1 Categorization'!A33:E124, MATCH("Customer Component", 'E1 Categorization'!$A$33:$E$33,0), 0)&lt;1), 'O5 Details by Class &amp; Accounts'!$E119*(1-VLOOKUP($A119, 'E1 Categorization'!A33:E124, MATCH("Customer Component", 'E1 Categorization'!$A$33:$E$33,0), 0)), 0)))</f>
        <v>0</v>
      </c>
      <c r="G119" s="1649">
        <f>IF(ISERROR(VLOOKUP($A119, 'E1 Categorization'!A33:E124, MATCH("Customer Component", 'E1 Categorization'!$A$33:$E$33,0), 0)),0, IF(VLOOKUP($A119, 'E1 Categorization'!A33:E124, MATCH("Customer Component", 'E1 Categorization'!$A$33:$E$33,0), 0)=0, 0, IF(AND(VLOOKUP($A119, 'E1 Categorization'!A33:E124, MATCH("Customer Component", 'E1 Categorization'!$A$33:$E$33,0), 0) &gt;0, VLOOKUP($A119, 'E1 Categorization'!A33:E124, MATCH("Customer Component", 'E1 Categorization'!$A$33:$E$33,0), 0)&lt;1), 'O5 Details by Class &amp; Accounts'!$E119*(VLOOKUP($A119, 'E1 Categorization'!A33:E124, MATCH("Customer Component", 'E1 Categorization'!$A$33:$E$33,0), 0)), 'O5 Details by Class &amp; Accounts'!$E119)))</f>
        <v>0</v>
      </c>
      <c r="H119" s="1321">
        <f t="shared" si="26"/>
        <v>0</v>
      </c>
      <c r="I119" s="1321">
        <f>IF(ISERROR(VLOOKUP(VLOOKUP($A119, 'E4 TB Allocation Details'!$A$18:$L$214, MATCH("Demand ID", 'E4 TB Allocation Details'!$A$18:$L$18, 0),FALSE), 'E2 Allocators'!$B$15:$W$361, MATCH('O5 Details by Class &amp; Accounts'!I$18, 'E2 Allocators'!$B$15:$W$15, 0),FALSE)*$F119), 0, VLOOKUP(VLOOKUP($A119, 'E4 TB Allocation Details'!$A$18:$L$214, MATCH("Demand ID", 'E4 TB Allocation Details'!$A$18:$L$18, 0),FALSE), 'E2 Allocators'!$B$15:$W$361, MATCH('O5 Details by Class &amp; Accounts'!I$18, 'E2 Allocators'!$B$15:$W$15, 0),FALSE)*$F119)</f>
        <v>0</v>
      </c>
      <c r="J119" s="1321">
        <f>IF(ISERROR(VLOOKUP(VLOOKUP($A119, 'E4 TB Allocation Details'!$A$18:$L$214, MATCH("Demand ID", 'E4 TB Allocation Details'!$A$18:$L$18, 0),FALSE), 'E2 Allocators'!$B$15:$W$361, MATCH('O5 Details by Class &amp; Accounts'!J$18, 'E2 Allocators'!$B$15:$W$15, 0),FALSE)*$F119), 0, VLOOKUP(VLOOKUP($A119, 'E4 TB Allocation Details'!$A$18:$L$214, MATCH("Demand ID", 'E4 TB Allocation Details'!$A$18:$L$18, 0),FALSE), 'E2 Allocators'!$B$15:$W$361, MATCH('O5 Details by Class &amp; Accounts'!J$18, 'E2 Allocators'!$B$15:$W$15, 0),FALSE)*$F119)</f>
        <v>0</v>
      </c>
      <c r="K119" s="1321">
        <f>IF(ISERROR(VLOOKUP(VLOOKUP($A119, 'E4 TB Allocation Details'!$A$18:$L$214, MATCH("Demand ID", 'E4 TB Allocation Details'!$A$18:$L$18, 0),FALSE), 'E2 Allocators'!$B$15:$W$361, MATCH('O5 Details by Class &amp; Accounts'!K$18, 'E2 Allocators'!$B$15:$W$15, 0),FALSE)*$F119), 0, VLOOKUP(VLOOKUP($A119, 'E4 TB Allocation Details'!$A$18:$L$214, MATCH("Demand ID", 'E4 TB Allocation Details'!$A$18:$L$18, 0),FALSE), 'E2 Allocators'!$B$15:$W$361, MATCH('O5 Details by Class &amp; Accounts'!K$18, 'E2 Allocators'!$B$15:$W$15, 0),FALSE)*$F119)</f>
        <v>0</v>
      </c>
      <c r="L119" s="1321">
        <f>IF(ISERROR(VLOOKUP(VLOOKUP($A119, 'E4 TB Allocation Details'!$A$18:$L$214, MATCH("Demand ID", 'E4 TB Allocation Details'!$A$18:$L$18, 0),FALSE), 'E2 Allocators'!$B$15:$W$361, MATCH('O5 Details by Class &amp; Accounts'!L$18, 'E2 Allocators'!$B$15:$W$15, 0),FALSE)*$F119), 0, VLOOKUP(VLOOKUP($A119, 'E4 TB Allocation Details'!$A$18:$L$214, MATCH("Demand ID", 'E4 TB Allocation Details'!$A$18:$L$18, 0),FALSE), 'E2 Allocators'!$B$15:$W$361, MATCH('O5 Details by Class &amp; Accounts'!L$18, 'E2 Allocators'!$B$15:$W$15, 0),FALSE)*$F119)</f>
        <v>0</v>
      </c>
      <c r="M119" s="1321">
        <f>IF(ISERROR(VLOOKUP(VLOOKUP($A119, 'E4 TB Allocation Details'!$A$18:$L$214, MATCH("Demand ID", 'E4 TB Allocation Details'!$A$18:$L$18, 0),FALSE), 'E2 Allocators'!$B$15:$W$361, MATCH('O5 Details by Class &amp; Accounts'!M$18, 'E2 Allocators'!$B$15:$W$15, 0),FALSE)*$F119), 0, VLOOKUP(VLOOKUP($A119, 'E4 TB Allocation Details'!$A$18:$L$214, MATCH("Demand ID", 'E4 TB Allocation Details'!$A$18:$L$18, 0),FALSE), 'E2 Allocators'!$B$15:$W$361, MATCH('O5 Details by Class &amp; Accounts'!M$18, 'E2 Allocators'!$B$15:$W$15, 0),FALSE)*$F119)</f>
        <v>0</v>
      </c>
      <c r="N119" s="1321">
        <f>IF(ISERROR(VLOOKUP(VLOOKUP($A119, 'E4 TB Allocation Details'!$A$18:$L$214, MATCH("Demand ID", 'E4 TB Allocation Details'!$A$18:$L$18, 0),FALSE), 'E2 Allocators'!$B$15:$W$361, MATCH('O5 Details by Class &amp; Accounts'!N$18, 'E2 Allocators'!$B$15:$W$15, 0),FALSE)*$F119), 0, VLOOKUP(VLOOKUP($A119, 'E4 TB Allocation Details'!$A$18:$L$214, MATCH("Demand ID", 'E4 TB Allocation Details'!$A$18:$L$18, 0),FALSE), 'E2 Allocators'!$B$15:$W$361, MATCH('O5 Details by Class &amp; Accounts'!N$18, 'E2 Allocators'!$B$15:$W$15, 0),FALSE)*$F119)</f>
        <v>0</v>
      </c>
      <c r="O119" s="1321">
        <f>IF(ISERROR(VLOOKUP(VLOOKUP($A119, 'E4 TB Allocation Details'!$A$18:$L$214, MATCH("Demand ID", 'E4 TB Allocation Details'!$A$18:$L$18, 0),FALSE), 'E2 Allocators'!$B$15:$W$361, MATCH('O5 Details by Class &amp; Accounts'!O$18, 'E2 Allocators'!$B$15:$W$15, 0),FALSE)*$F119), 0, VLOOKUP(VLOOKUP($A119, 'E4 TB Allocation Details'!$A$18:$L$214, MATCH("Demand ID", 'E4 TB Allocation Details'!$A$18:$L$18, 0),FALSE), 'E2 Allocators'!$B$15:$W$361, MATCH('O5 Details by Class &amp; Accounts'!O$18, 'E2 Allocators'!$B$15:$W$15, 0),FALSE)*$F119)</f>
        <v>0</v>
      </c>
      <c r="P119" s="1321">
        <f>IF(ISERROR(VLOOKUP(VLOOKUP($A119, 'E4 TB Allocation Details'!$A$18:$L$214, MATCH("Demand ID", 'E4 TB Allocation Details'!$A$18:$L$18, 0),FALSE), 'E2 Allocators'!$B$15:$W$361, MATCH('O5 Details by Class &amp; Accounts'!P$18, 'E2 Allocators'!$B$15:$W$15, 0),FALSE)*$F119), 0, VLOOKUP(VLOOKUP($A119, 'E4 TB Allocation Details'!$A$18:$L$214, MATCH("Demand ID", 'E4 TB Allocation Details'!$A$18:$L$18, 0),FALSE), 'E2 Allocators'!$B$15:$W$361, MATCH('O5 Details by Class &amp; Accounts'!P$18, 'E2 Allocators'!$B$15:$W$15, 0),FALSE)*$F119)</f>
        <v>0</v>
      </c>
      <c r="Q119" s="1321">
        <f>IF(ISERROR(VLOOKUP(VLOOKUP($A119, 'E4 TB Allocation Details'!$A$18:$L$214, MATCH("Demand ID", 'E4 TB Allocation Details'!$A$18:$L$18, 0),FALSE), 'E2 Allocators'!$B$15:$W$361, MATCH('O5 Details by Class &amp; Accounts'!Q$18, 'E2 Allocators'!$B$15:$W$15, 0),FALSE)*$F119), 0, VLOOKUP(VLOOKUP($A119, 'E4 TB Allocation Details'!$A$18:$L$214, MATCH("Demand ID", 'E4 TB Allocation Details'!$A$18:$L$18, 0),FALSE), 'E2 Allocators'!$B$15:$W$361, MATCH('O5 Details by Class &amp; Accounts'!Q$18, 'E2 Allocators'!$B$15:$W$15, 0),FALSE)*$F119)</f>
        <v>0</v>
      </c>
      <c r="R119" s="1321">
        <f>IF(ISERROR(VLOOKUP(VLOOKUP($A119, 'E4 TB Allocation Details'!$A$18:$L$214, MATCH("Demand ID", 'E4 TB Allocation Details'!$A$18:$L$18, 0),FALSE), 'E2 Allocators'!$B$15:$W$361, MATCH('O5 Details by Class &amp; Accounts'!R$18, 'E2 Allocators'!$B$15:$W$15, 0),FALSE)*$F119), 0, VLOOKUP(VLOOKUP($A119, 'E4 TB Allocation Details'!$A$18:$L$214, MATCH("Demand ID", 'E4 TB Allocation Details'!$A$18:$L$18, 0),FALSE), 'E2 Allocators'!$B$15:$W$361, MATCH('O5 Details by Class &amp; Accounts'!R$18, 'E2 Allocators'!$B$15:$W$15, 0),FALSE)*$F119)</f>
        <v>0</v>
      </c>
      <c r="S119" s="1321">
        <f>IF(ISERROR(VLOOKUP(VLOOKUP($A119, 'E4 TB Allocation Details'!$A$18:$L$214, MATCH("Demand ID", 'E4 TB Allocation Details'!$A$18:$L$18, 0),FALSE), 'E2 Allocators'!$B$15:$W$361, MATCH('O5 Details by Class &amp; Accounts'!S$18, 'E2 Allocators'!$B$15:$W$15, 0),FALSE)*$F119), 0, VLOOKUP(VLOOKUP($A119, 'E4 TB Allocation Details'!$A$18:$L$214, MATCH("Demand ID", 'E4 TB Allocation Details'!$A$18:$L$18, 0),FALSE), 'E2 Allocators'!$B$15:$W$361, MATCH('O5 Details by Class &amp; Accounts'!S$18, 'E2 Allocators'!$B$15:$W$15, 0),FALSE)*$F119)</f>
        <v>0</v>
      </c>
      <c r="T119" s="1321">
        <f>IF(ISERROR(VLOOKUP(VLOOKUP($A119, 'E4 TB Allocation Details'!$A$18:$L$214, MATCH("Demand ID", 'E4 TB Allocation Details'!$A$18:$L$18, 0),FALSE), 'E2 Allocators'!$B$15:$W$361, MATCH('O5 Details by Class &amp; Accounts'!T$18, 'E2 Allocators'!$B$15:$W$15, 0),FALSE)*$F119), 0, VLOOKUP(VLOOKUP($A119, 'E4 TB Allocation Details'!$A$18:$L$214, MATCH("Demand ID", 'E4 TB Allocation Details'!$A$18:$L$18, 0),FALSE), 'E2 Allocators'!$B$15:$W$361, MATCH('O5 Details by Class &amp; Accounts'!T$18, 'E2 Allocators'!$B$15:$W$15, 0),FALSE)*$F119)</f>
        <v>0</v>
      </c>
      <c r="U119" s="1321">
        <f>IF(ISERROR(VLOOKUP(VLOOKUP($A119, 'E4 TB Allocation Details'!$A$18:$L$214, MATCH("Demand ID", 'E4 TB Allocation Details'!$A$18:$L$18, 0),FALSE), 'E2 Allocators'!$B$15:$W$361, MATCH('O5 Details by Class &amp; Accounts'!U$18, 'E2 Allocators'!$B$15:$W$15, 0),FALSE)*$F119), 0, VLOOKUP(VLOOKUP($A119, 'E4 TB Allocation Details'!$A$18:$L$214, MATCH("Demand ID", 'E4 TB Allocation Details'!$A$18:$L$18, 0),FALSE), 'E2 Allocators'!$B$15:$W$361, MATCH('O5 Details by Class &amp; Accounts'!U$18, 'E2 Allocators'!$B$15:$W$15, 0),FALSE)*$F119)</f>
        <v>0</v>
      </c>
      <c r="V119" s="1321">
        <f>IF(ISERROR(VLOOKUP(VLOOKUP($A119, 'E4 TB Allocation Details'!$A$18:$L$214, MATCH("Demand ID", 'E4 TB Allocation Details'!$A$18:$L$18, 0),FALSE), 'E2 Allocators'!$B$15:$W$361, MATCH('O5 Details by Class &amp; Accounts'!V$18, 'E2 Allocators'!$B$15:$W$15, 0),FALSE)*$F119), 0, VLOOKUP(VLOOKUP($A119, 'E4 TB Allocation Details'!$A$18:$L$214, MATCH("Demand ID", 'E4 TB Allocation Details'!$A$18:$L$18, 0),FALSE), 'E2 Allocators'!$B$15:$W$361, MATCH('O5 Details by Class &amp; Accounts'!V$18, 'E2 Allocators'!$B$15:$W$15, 0),FALSE)*$F119)</f>
        <v>0</v>
      </c>
      <c r="W119" s="1321">
        <f>IF(ISERROR(VLOOKUP(VLOOKUP($A119, 'E4 TB Allocation Details'!$A$18:$L$214, MATCH("Demand ID", 'E4 TB Allocation Details'!$A$18:$L$18, 0),FALSE), 'E2 Allocators'!$B$15:$W$361, MATCH('O5 Details by Class &amp; Accounts'!W$18, 'E2 Allocators'!$B$15:$W$15, 0),FALSE)*$F119), 0, VLOOKUP(VLOOKUP($A119, 'E4 TB Allocation Details'!$A$18:$L$214, MATCH("Demand ID", 'E4 TB Allocation Details'!$A$18:$L$18, 0),FALSE), 'E2 Allocators'!$B$15:$W$361, MATCH('O5 Details by Class &amp; Accounts'!W$18, 'E2 Allocators'!$B$15:$W$15, 0),FALSE)*$F119)</f>
        <v>0</v>
      </c>
      <c r="X119" s="1321">
        <f>IF(ISERROR(VLOOKUP(VLOOKUP($A119, 'E4 TB Allocation Details'!$A$18:$L$214, MATCH("Demand ID", 'E4 TB Allocation Details'!$A$18:$L$18, 0),FALSE), 'E2 Allocators'!$B$15:$W$361, MATCH('O5 Details by Class &amp; Accounts'!X$18, 'E2 Allocators'!$B$15:$W$15, 0),FALSE)*$F119), 0, VLOOKUP(VLOOKUP($A119, 'E4 TB Allocation Details'!$A$18:$L$214, MATCH("Demand ID", 'E4 TB Allocation Details'!$A$18:$L$18, 0),FALSE), 'E2 Allocators'!$B$15:$W$361, MATCH('O5 Details by Class &amp; Accounts'!X$18, 'E2 Allocators'!$B$15:$W$15, 0),FALSE)*$F119)</f>
        <v>0</v>
      </c>
      <c r="Y119" s="1321">
        <f>IF(ISERROR(VLOOKUP(VLOOKUP($A119, 'E4 TB Allocation Details'!$A$18:$L$214, MATCH("Demand ID", 'E4 TB Allocation Details'!$A$18:$L$18, 0),FALSE), 'E2 Allocators'!$B$15:$W$361, MATCH('O5 Details by Class &amp; Accounts'!Y$18, 'E2 Allocators'!$B$15:$W$15, 0),FALSE)*$F119), 0, VLOOKUP(VLOOKUP($A119, 'E4 TB Allocation Details'!$A$18:$L$214, MATCH("Demand ID", 'E4 TB Allocation Details'!$A$18:$L$18, 0),FALSE), 'E2 Allocators'!$B$15:$W$361, MATCH('O5 Details by Class &amp; Accounts'!Y$18, 'E2 Allocators'!$B$15:$W$15, 0),FALSE)*$F119)</f>
        <v>0</v>
      </c>
      <c r="Z119" s="1321">
        <f>IF(ISERROR(VLOOKUP(VLOOKUP($A119, 'E4 TB Allocation Details'!$A$18:$L$214, MATCH("Demand ID", 'E4 TB Allocation Details'!$A$18:$L$18, 0),FALSE), 'E2 Allocators'!$B$15:$W$361, MATCH('O5 Details by Class &amp; Accounts'!Z$18, 'E2 Allocators'!$B$15:$W$15, 0),FALSE)*$F119), 0, VLOOKUP(VLOOKUP($A119, 'E4 TB Allocation Details'!$A$18:$L$214, MATCH("Demand ID", 'E4 TB Allocation Details'!$A$18:$L$18, 0),FALSE), 'E2 Allocators'!$B$15:$W$361, MATCH('O5 Details by Class &amp; Accounts'!Z$18, 'E2 Allocators'!$B$15:$W$15, 0),FALSE)*$F119)</f>
        <v>0</v>
      </c>
      <c r="AA119" s="1321">
        <f>IF(ISERROR(VLOOKUP(VLOOKUP($A119, 'E4 TB Allocation Details'!$A$18:$L$214, MATCH("Demand ID", 'E4 TB Allocation Details'!$A$18:$L$18, 0),FALSE), 'E2 Allocators'!$B$15:$W$361, MATCH('O5 Details by Class &amp; Accounts'!AA$18, 'E2 Allocators'!$B$15:$W$15, 0),FALSE)*$F119), 0, VLOOKUP(VLOOKUP($A119, 'E4 TB Allocation Details'!$A$18:$L$214, MATCH("Demand ID", 'E4 TB Allocation Details'!$A$18:$L$18, 0),FALSE), 'E2 Allocators'!$B$15:$W$361, MATCH('O5 Details by Class &amp; Accounts'!AA$18, 'E2 Allocators'!$B$15:$W$15, 0),FALSE)*$F119)</f>
        <v>0</v>
      </c>
      <c r="AB119" s="1321">
        <f>IF(ISERROR(VLOOKUP(VLOOKUP($A119, 'E4 TB Allocation Details'!$A$18:$L$214, MATCH("Demand ID", 'E4 TB Allocation Details'!$A$18:$L$18, 0),FALSE), 'E2 Allocators'!$B$15:$W$361, MATCH('O5 Details by Class &amp; Accounts'!AB$18, 'E2 Allocators'!$B$15:$W$15, 0),FALSE)*$F119), 0, VLOOKUP(VLOOKUP($A119, 'E4 TB Allocation Details'!$A$18:$L$214, MATCH("Demand ID", 'E4 TB Allocation Details'!$A$18:$L$18, 0),FALSE), 'E2 Allocators'!$B$15:$W$361, MATCH('O5 Details by Class &amp; Accounts'!AB$18, 'E2 Allocators'!$B$15:$W$15, 0),FALSE)*$F119)</f>
        <v>0</v>
      </c>
      <c r="AC119" s="1321">
        <f t="shared" si="27"/>
        <v>0</v>
      </c>
      <c r="AD119" s="1321">
        <f>IF(ISERROR(VLOOKUP(VLOOKUP($A119, 'E4 TB Allocation Details'!$A$18:$L$214, MATCH("Customer ID", 'E4 TB Allocation Details'!$A$18:$L$18, 0),FALSE), 'E2 Allocators'!$B$15:$W$361, MATCH('O5 Details by Class &amp; Accounts'!AD$18, 'E2 Allocators'!$B$15:$W$15, 0),FALSE)*$G119), 0, VLOOKUP(VLOOKUP($A119, 'E4 TB Allocation Details'!$A$18:$L$214, MATCH("Customer ID", 'E4 TB Allocation Details'!$A$18:$L$18, 0),FALSE), 'E2 Allocators'!$B$15:$W$361, MATCH('O5 Details by Class &amp; Accounts'!AD$18, 'E2 Allocators'!$B$15:$W$15, 0),FALSE)*$G119)</f>
        <v>0</v>
      </c>
      <c r="AE119" s="1321">
        <f>IF(ISERROR(VLOOKUP(VLOOKUP($A119, 'E4 TB Allocation Details'!$A$18:$L$214, MATCH("Customer ID", 'E4 TB Allocation Details'!$A$18:$L$18, 0),FALSE), 'E2 Allocators'!$B$15:$W$361, MATCH('O5 Details by Class &amp; Accounts'!AE$18, 'E2 Allocators'!$B$15:$W$15, 0),FALSE)*$G119), 0, VLOOKUP(VLOOKUP($A119, 'E4 TB Allocation Details'!$A$18:$L$214, MATCH("Customer ID", 'E4 TB Allocation Details'!$A$18:$L$18, 0),FALSE), 'E2 Allocators'!$B$15:$W$361, MATCH('O5 Details by Class &amp; Accounts'!AE$18, 'E2 Allocators'!$B$15:$W$15, 0),FALSE)*$G119)</f>
        <v>0</v>
      </c>
      <c r="AF119" s="1321">
        <f>IF(ISERROR(VLOOKUP(VLOOKUP($A119, 'E4 TB Allocation Details'!$A$18:$L$214, MATCH("Customer ID", 'E4 TB Allocation Details'!$A$18:$L$18, 0),FALSE), 'E2 Allocators'!$B$15:$W$361, MATCH('O5 Details by Class &amp; Accounts'!AF$18, 'E2 Allocators'!$B$15:$W$15, 0),FALSE)*$G119), 0, VLOOKUP(VLOOKUP($A119, 'E4 TB Allocation Details'!$A$18:$L$214, MATCH("Customer ID", 'E4 TB Allocation Details'!$A$18:$L$18, 0),FALSE), 'E2 Allocators'!$B$15:$W$361, MATCH('O5 Details by Class &amp; Accounts'!AF$18, 'E2 Allocators'!$B$15:$W$15, 0),FALSE)*$G119)</f>
        <v>0</v>
      </c>
      <c r="AG119" s="1321">
        <f>IF(ISERROR(VLOOKUP(VLOOKUP($A119, 'E4 TB Allocation Details'!$A$18:$L$214, MATCH("Customer ID", 'E4 TB Allocation Details'!$A$18:$L$18, 0),FALSE), 'E2 Allocators'!$B$15:$W$361, MATCH('O5 Details by Class &amp; Accounts'!AG$18, 'E2 Allocators'!$B$15:$W$15, 0),FALSE)*$G119), 0, VLOOKUP(VLOOKUP($A119, 'E4 TB Allocation Details'!$A$18:$L$214, MATCH("Customer ID", 'E4 TB Allocation Details'!$A$18:$L$18, 0),FALSE), 'E2 Allocators'!$B$15:$W$361, MATCH('O5 Details by Class &amp; Accounts'!AG$18, 'E2 Allocators'!$B$15:$W$15, 0),FALSE)*$G119)</f>
        <v>0</v>
      </c>
      <c r="AH119" s="1321">
        <f>IF(ISERROR(VLOOKUP(VLOOKUP($A119, 'E4 TB Allocation Details'!$A$18:$L$214, MATCH("Customer ID", 'E4 TB Allocation Details'!$A$18:$L$18, 0),FALSE), 'E2 Allocators'!$B$15:$W$361, MATCH('O5 Details by Class &amp; Accounts'!AH$18, 'E2 Allocators'!$B$15:$W$15, 0),FALSE)*$G119), 0, VLOOKUP(VLOOKUP($A119, 'E4 TB Allocation Details'!$A$18:$L$214, MATCH("Customer ID", 'E4 TB Allocation Details'!$A$18:$L$18, 0),FALSE), 'E2 Allocators'!$B$15:$W$361, MATCH('O5 Details by Class &amp; Accounts'!AH$18, 'E2 Allocators'!$B$15:$W$15, 0),FALSE)*$G119)</f>
        <v>0</v>
      </c>
      <c r="AI119" s="1321">
        <f>IF(ISERROR(VLOOKUP(VLOOKUP($A119, 'E4 TB Allocation Details'!$A$18:$L$214, MATCH("Customer ID", 'E4 TB Allocation Details'!$A$18:$L$18, 0),FALSE), 'E2 Allocators'!$B$15:$W$361, MATCH('O5 Details by Class &amp; Accounts'!AI$18, 'E2 Allocators'!$B$15:$W$15, 0),FALSE)*$G119), 0, VLOOKUP(VLOOKUP($A119, 'E4 TB Allocation Details'!$A$18:$L$214, MATCH("Customer ID", 'E4 TB Allocation Details'!$A$18:$L$18, 0),FALSE), 'E2 Allocators'!$B$15:$W$361, MATCH('O5 Details by Class &amp; Accounts'!AI$18, 'E2 Allocators'!$B$15:$W$15, 0),FALSE)*$G119)</f>
        <v>0</v>
      </c>
      <c r="AJ119" s="1321">
        <f>IF(ISERROR(VLOOKUP(VLOOKUP($A119, 'E4 TB Allocation Details'!$A$18:$L$214, MATCH("Customer ID", 'E4 TB Allocation Details'!$A$18:$L$18, 0),FALSE), 'E2 Allocators'!$B$15:$W$361, MATCH('O5 Details by Class &amp; Accounts'!AJ$18, 'E2 Allocators'!$B$15:$W$15, 0),FALSE)*$G119), 0, VLOOKUP(VLOOKUP($A119, 'E4 TB Allocation Details'!$A$18:$L$214, MATCH("Customer ID", 'E4 TB Allocation Details'!$A$18:$L$18, 0),FALSE), 'E2 Allocators'!$B$15:$W$361, MATCH('O5 Details by Class &amp; Accounts'!AJ$18, 'E2 Allocators'!$B$15:$W$15, 0),FALSE)*$G119)</f>
        <v>0</v>
      </c>
      <c r="AK119" s="1321">
        <f>IF(ISERROR(VLOOKUP(VLOOKUP($A119, 'E4 TB Allocation Details'!$A$18:$L$214, MATCH("Customer ID", 'E4 TB Allocation Details'!$A$18:$L$18, 0),FALSE), 'E2 Allocators'!$B$15:$W$361, MATCH('O5 Details by Class &amp; Accounts'!AK$18, 'E2 Allocators'!$B$15:$W$15, 0),FALSE)*$G119), 0, VLOOKUP(VLOOKUP($A119, 'E4 TB Allocation Details'!$A$18:$L$214, MATCH("Customer ID", 'E4 TB Allocation Details'!$A$18:$L$18, 0),FALSE), 'E2 Allocators'!$B$15:$W$361, MATCH('O5 Details by Class &amp; Accounts'!AK$18, 'E2 Allocators'!$B$15:$W$15, 0),FALSE)*$G119)</f>
        <v>0</v>
      </c>
      <c r="AL119" s="1321">
        <f>IF(ISERROR(VLOOKUP(VLOOKUP($A119, 'E4 TB Allocation Details'!$A$18:$L$214, MATCH("Customer ID", 'E4 TB Allocation Details'!$A$18:$L$18, 0),FALSE), 'E2 Allocators'!$B$15:$W$361, MATCH('O5 Details by Class &amp; Accounts'!AL$18, 'E2 Allocators'!$B$15:$W$15, 0),FALSE)*$G119), 0, VLOOKUP(VLOOKUP($A119, 'E4 TB Allocation Details'!$A$18:$L$214, MATCH("Customer ID", 'E4 TB Allocation Details'!$A$18:$L$18, 0),FALSE), 'E2 Allocators'!$B$15:$W$361, MATCH('O5 Details by Class &amp; Accounts'!AL$18, 'E2 Allocators'!$B$15:$W$15, 0),FALSE)*$G119)</f>
        <v>0</v>
      </c>
      <c r="AM119" s="1321">
        <f>IF(ISERROR(VLOOKUP(VLOOKUP($A119, 'E4 TB Allocation Details'!$A$18:$L$214, MATCH("Customer ID", 'E4 TB Allocation Details'!$A$18:$L$18, 0),FALSE), 'E2 Allocators'!$B$15:$W$361, MATCH('O5 Details by Class &amp; Accounts'!AM$18, 'E2 Allocators'!$B$15:$W$15, 0),FALSE)*$G119), 0, VLOOKUP(VLOOKUP($A119, 'E4 TB Allocation Details'!$A$18:$L$214, MATCH("Customer ID", 'E4 TB Allocation Details'!$A$18:$L$18, 0),FALSE), 'E2 Allocators'!$B$15:$W$361, MATCH('O5 Details by Class &amp; Accounts'!AM$18, 'E2 Allocators'!$B$15:$W$15, 0),FALSE)*$G119)</f>
        <v>0</v>
      </c>
      <c r="AN119" s="1321">
        <f>IF(ISERROR(VLOOKUP(VLOOKUP($A119, 'E4 TB Allocation Details'!$A$18:$L$214, MATCH("Customer ID", 'E4 TB Allocation Details'!$A$18:$L$18, 0),FALSE), 'E2 Allocators'!$B$15:$W$361, MATCH('O5 Details by Class &amp; Accounts'!AN$18, 'E2 Allocators'!$B$15:$W$15, 0),FALSE)*$G119), 0, VLOOKUP(VLOOKUP($A119, 'E4 TB Allocation Details'!$A$18:$L$214, MATCH("Customer ID", 'E4 TB Allocation Details'!$A$18:$L$18, 0),FALSE), 'E2 Allocators'!$B$15:$W$361, MATCH('O5 Details by Class &amp; Accounts'!AN$18, 'E2 Allocators'!$B$15:$W$15, 0),FALSE)*$G119)</f>
        <v>0</v>
      </c>
      <c r="AO119" s="1321">
        <f>IF(ISERROR(VLOOKUP(VLOOKUP($A119, 'E4 TB Allocation Details'!$A$18:$L$214, MATCH("Customer ID", 'E4 TB Allocation Details'!$A$18:$L$18, 0),FALSE), 'E2 Allocators'!$B$15:$W$361, MATCH('O5 Details by Class &amp; Accounts'!AO$18, 'E2 Allocators'!$B$15:$W$15, 0),FALSE)*$G119), 0, VLOOKUP(VLOOKUP($A119, 'E4 TB Allocation Details'!$A$18:$L$214, MATCH("Customer ID", 'E4 TB Allocation Details'!$A$18:$L$18, 0),FALSE), 'E2 Allocators'!$B$15:$W$361, MATCH('O5 Details by Class &amp; Accounts'!AO$18, 'E2 Allocators'!$B$15:$W$15, 0),FALSE)*$G119)</f>
        <v>0</v>
      </c>
      <c r="AP119" s="1321">
        <f>IF(ISERROR(VLOOKUP(VLOOKUP($A119, 'E4 TB Allocation Details'!$A$18:$L$214, MATCH("Customer ID", 'E4 TB Allocation Details'!$A$18:$L$18, 0),FALSE), 'E2 Allocators'!$B$15:$W$361, MATCH('O5 Details by Class &amp; Accounts'!AP$18, 'E2 Allocators'!$B$15:$W$15, 0),FALSE)*$G119), 0, VLOOKUP(VLOOKUP($A119, 'E4 TB Allocation Details'!$A$18:$L$214, MATCH("Customer ID", 'E4 TB Allocation Details'!$A$18:$L$18, 0),FALSE), 'E2 Allocators'!$B$15:$W$361, MATCH('O5 Details by Class &amp; Accounts'!AP$18, 'E2 Allocators'!$B$15:$W$15, 0),FALSE)*$G119)</f>
        <v>0</v>
      </c>
      <c r="AQ119" s="1321">
        <f>IF(ISERROR(VLOOKUP(VLOOKUP($A119, 'E4 TB Allocation Details'!$A$18:$L$214, MATCH("Customer ID", 'E4 TB Allocation Details'!$A$18:$L$18, 0),FALSE), 'E2 Allocators'!$B$15:$W$361, MATCH('O5 Details by Class &amp; Accounts'!AQ$18, 'E2 Allocators'!$B$15:$W$15, 0),FALSE)*$G119), 0, VLOOKUP(VLOOKUP($A119, 'E4 TB Allocation Details'!$A$18:$L$214, MATCH("Customer ID", 'E4 TB Allocation Details'!$A$18:$L$18, 0),FALSE), 'E2 Allocators'!$B$15:$W$361, MATCH('O5 Details by Class &amp; Accounts'!AQ$18, 'E2 Allocators'!$B$15:$W$15, 0),FALSE)*$G119)</f>
        <v>0</v>
      </c>
      <c r="AR119" s="1321">
        <f>IF(ISERROR(VLOOKUP(VLOOKUP($A119, 'E4 TB Allocation Details'!$A$18:$L$214, MATCH("Customer ID", 'E4 TB Allocation Details'!$A$18:$L$18, 0),FALSE), 'E2 Allocators'!$B$15:$W$361, MATCH('O5 Details by Class &amp; Accounts'!AR$18, 'E2 Allocators'!$B$15:$W$15, 0),FALSE)*$G119), 0, VLOOKUP(VLOOKUP($A119, 'E4 TB Allocation Details'!$A$18:$L$214, MATCH("Customer ID", 'E4 TB Allocation Details'!$A$18:$L$18, 0),FALSE), 'E2 Allocators'!$B$15:$W$361, MATCH('O5 Details by Class &amp; Accounts'!AR$18, 'E2 Allocators'!$B$15:$W$15, 0),FALSE)*$G119)</f>
        <v>0</v>
      </c>
      <c r="AS119" s="1321">
        <f>IF(ISERROR(VLOOKUP(VLOOKUP($A119, 'E4 TB Allocation Details'!$A$18:$L$214, MATCH("Customer ID", 'E4 TB Allocation Details'!$A$18:$L$18, 0),FALSE), 'E2 Allocators'!$B$15:$W$361, MATCH('O5 Details by Class &amp; Accounts'!AS$18, 'E2 Allocators'!$B$15:$W$15, 0),FALSE)*$G119), 0, VLOOKUP(VLOOKUP($A119, 'E4 TB Allocation Details'!$A$18:$L$214, MATCH("Customer ID", 'E4 TB Allocation Details'!$A$18:$L$18, 0),FALSE), 'E2 Allocators'!$B$15:$W$361, MATCH('O5 Details by Class &amp; Accounts'!AS$18, 'E2 Allocators'!$B$15:$W$15, 0),FALSE)*$G119)</f>
        <v>0</v>
      </c>
      <c r="AT119" s="1321">
        <f>IF(ISERROR(VLOOKUP(VLOOKUP($A119, 'E4 TB Allocation Details'!$A$18:$L$214, MATCH("Customer ID", 'E4 TB Allocation Details'!$A$18:$L$18, 0),FALSE), 'E2 Allocators'!$B$15:$W$361, MATCH('O5 Details by Class &amp; Accounts'!AT$18, 'E2 Allocators'!$B$15:$W$15, 0),FALSE)*$G119), 0, VLOOKUP(VLOOKUP($A119, 'E4 TB Allocation Details'!$A$18:$L$214, MATCH("Customer ID", 'E4 TB Allocation Details'!$A$18:$L$18, 0),FALSE), 'E2 Allocators'!$B$15:$W$361, MATCH('O5 Details by Class &amp; Accounts'!AT$18, 'E2 Allocators'!$B$15:$W$15, 0),FALSE)*$G119)</f>
        <v>0</v>
      </c>
      <c r="AU119" s="1321">
        <f>IF(ISERROR(VLOOKUP(VLOOKUP($A119, 'E4 TB Allocation Details'!$A$18:$L$214, MATCH("Customer ID", 'E4 TB Allocation Details'!$A$18:$L$18, 0),FALSE), 'E2 Allocators'!$B$15:$W$361, MATCH('O5 Details by Class &amp; Accounts'!AU$18, 'E2 Allocators'!$B$15:$W$15, 0),FALSE)*$G119), 0, VLOOKUP(VLOOKUP($A119, 'E4 TB Allocation Details'!$A$18:$L$214, MATCH("Customer ID", 'E4 TB Allocation Details'!$A$18:$L$18, 0),FALSE), 'E2 Allocators'!$B$15:$W$361, MATCH('O5 Details by Class &amp; Accounts'!AU$18, 'E2 Allocators'!$B$15:$W$15, 0),FALSE)*$G119)</f>
        <v>0</v>
      </c>
      <c r="AV119" s="1321">
        <f>IF(ISERROR(VLOOKUP(VLOOKUP($A119, 'E4 TB Allocation Details'!$A$18:$L$214, MATCH("Customer ID", 'E4 TB Allocation Details'!$A$18:$L$18, 0),FALSE), 'E2 Allocators'!$B$15:$W$361, MATCH('O5 Details by Class &amp; Accounts'!AV$18, 'E2 Allocators'!$B$15:$W$15, 0),FALSE)*$G119), 0, VLOOKUP(VLOOKUP($A119, 'E4 TB Allocation Details'!$A$18:$L$214, MATCH("Customer ID", 'E4 TB Allocation Details'!$A$18:$L$18, 0),FALSE), 'E2 Allocators'!$B$15:$W$361, MATCH('O5 Details by Class &amp; Accounts'!AV$18, 'E2 Allocators'!$B$15:$W$15, 0),FALSE)*$G119)</f>
        <v>0</v>
      </c>
      <c r="AW119" s="1321">
        <f>IF(ISERROR(VLOOKUP(VLOOKUP($A119, 'E4 TB Allocation Details'!$A$18:$L$214, MATCH("Customer ID", 'E4 TB Allocation Details'!$A$18:$L$18, 0),FALSE), 'E2 Allocators'!$B$15:$W$361, MATCH('O5 Details by Class &amp; Accounts'!AW$18, 'E2 Allocators'!$B$15:$W$15, 0),FALSE)*$G119), 0, VLOOKUP(VLOOKUP($A119, 'E4 TB Allocation Details'!$A$18:$L$214, MATCH("Customer ID", 'E4 TB Allocation Details'!$A$18:$L$18, 0),FALSE), 'E2 Allocators'!$B$15:$W$361, MATCH('O5 Details by Class &amp; Accounts'!AW$18, 'E2 Allocators'!$B$15:$W$15, 0),FALSE)*$G119)</f>
        <v>0</v>
      </c>
      <c r="AX119" s="1321">
        <f t="shared" si="28"/>
        <v>0</v>
      </c>
      <c r="AY119" s="1321">
        <f>IF(ISERROR(VLOOKUP(VLOOKUP($A119, 'E4 TB Allocation Details'!$A$18:$L$214, MATCH("Misc ID", 'E4 TB Allocation Details'!$A$18:$L$18, 0),FALSE), 'E2 Allocators'!$B$15:$W$361, MATCH('O5 Details by Class &amp; Accounts'!AY$18, 'E2 Allocators'!$B$15:$W$15, 0),FALSE)*$E119), 0, VLOOKUP(VLOOKUP($A119, 'E4 TB Allocation Details'!$A$18:$L$214, MATCH("Misc ID", 'E4 TB Allocation Details'!$A$18:$L$18, 0),FALSE), 'E2 Allocators'!$B$15:$W$361, MATCH('O5 Details by Class &amp; Accounts'!AY$18, 'E2 Allocators'!$B$15:$W$15, 0),FALSE)*$E119)</f>
        <v>-48441.133600162771</v>
      </c>
      <c r="AZ119" s="1321">
        <f>IF(ISERROR(VLOOKUP(VLOOKUP($A119, 'E4 TB Allocation Details'!$A$18:$L$214, MATCH("Misc ID", 'E4 TB Allocation Details'!$A$18:$L$18, 0),FALSE), 'E2 Allocators'!$B$15:$W$361, MATCH('O5 Details by Class &amp; Accounts'!AZ$18, 'E2 Allocators'!$B$15:$W$15, 0),FALSE)*$E119), 0, VLOOKUP(VLOOKUP($A119, 'E4 TB Allocation Details'!$A$18:$L$214, MATCH("Misc ID", 'E4 TB Allocation Details'!$A$18:$L$18, 0),FALSE), 'E2 Allocators'!$B$15:$W$361, MATCH('O5 Details by Class &amp; Accounts'!AZ$18, 'E2 Allocators'!$B$15:$W$15, 0),FALSE)*$E119)</f>
        <v>-12867.029343462991</v>
      </c>
      <c r="BA119" s="1321">
        <f>IF(ISERROR(VLOOKUP(VLOOKUP($A119, 'E4 TB Allocation Details'!$A$18:$L$214, MATCH("Misc ID", 'E4 TB Allocation Details'!$A$18:$L$18, 0),FALSE), 'E2 Allocators'!$B$15:$W$361, MATCH('O5 Details by Class &amp; Accounts'!BA$18, 'E2 Allocators'!$B$15:$W$15, 0),FALSE)*$E119), 0, VLOOKUP(VLOOKUP($A119, 'E4 TB Allocation Details'!$A$18:$L$214, MATCH("Misc ID", 'E4 TB Allocation Details'!$A$18:$L$18, 0),FALSE), 'E2 Allocators'!$B$15:$W$361, MATCH('O5 Details by Class &amp; Accounts'!BA$18, 'E2 Allocators'!$B$15:$W$15, 0),FALSE)*$E119)</f>
        <v>-7683.3818281855292</v>
      </c>
      <c r="BB119" s="1321">
        <f>IF(ISERROR(VLOOKUP(VLOOKUP($A119, 'E4 TB Allocation Details'!$A$18:$L$214, MATCH("Misc ID", 'E4 TB Allocation Details'!$A$18:$L$18, 0),FALSE), 'E2 Allocators'!$B$15:$W$361, MATCH('O5 Details by Class &amp; Accounts'!BB$18, 'E2 Allocators'!$B$15:$W$15, 0),FALSE)*$E119), 0, VLOOKUP(VLOOKUP($A119, 'E4 TB Allocation Details'!$A$18:$L$214, MATCH("Misc ID", 'E4 TB Allocation Details'!$A$18:$L$18, 0),FALSE), 'E2 Allocators'!$B$15:$W$361, MATCH('O5 Details by Class &amp; Accounts'!BB$18, 'E2 Allocators'!$B$15:$W$15, 0),FALSE)*$E119)</f>
        <v>0</v>
      </c>
      <c r="BC119" s="1321">
        <f>IF(ISERROR(VLOOKUP(VLOOKUP($A119, 'E4 TB Allocation Details'!$A$18:$L$214, MATCH("Misc ID", 'E4 TB Allocation Details'!$A$18:$L$18, 0),FALSE), 'E2 Allocators'!$B$15:$W$361, MATCH('O5 Details by Class &amp; Accounts'!BC$18, 'E2 Allocators'!$B$15:$W$15, 0),FALSE)*$E119), 0, VLOOKUP(VLOOKUP($A119, 'E4 TB Allocation Details'!$A$18:$L$214, MATCH("Misc ID", 'E4 TB Allocation Details'!$A$18:$L$18, 0),FALSE), 'E2 Allocators'!$B$15:$W$361, MATCH('O5 Details by Class &amp; Accounts'!BC$18, 'E2 Allocators'!$B$15:$W$15, 0),FALSE)*$E119)</f>
        <v>0</v>
      </c>
      <c r="BD119" s="1321">
        <f>IF(ISERROR(VLOOKUP(VLOOKUP($A119, 'E4 TB Allocation Details'!$A$18:$L$214, MATCH("Misc ID", 'E4 TB Allocation Details'!$A$18:$L$18, 0),FALSE), 'E2 Allocators'!$B$15:$W$361, MATCH('O5 Details by Class &amp; Accounts'!BD$18, 'E2 Allocators'!$B$15:$W$15, 0),FALSE)*$E119), 0, VLOOKUP(VLOOKUP($A119, 'E4 TB Allocation Details'!$A$18:$L$214, MATCH("Misc ID", 'E4 TB Allocation Details'!$A$18:$L$18, 0),FALSE), 'E2 Allocators'!$B$15:$W$361, MATCH('O5 Details by Class &amp; Accounts'!BD$18, 'E2 Allocators'!$B$15:$W$15, 0),FALSE)*$E119)</f>
        <v>0</v>
      </c>
      <c r="BE119" s="1321">
        <f>IF(ISERROR(VLOOKUP(VLOOKUP($A119, 'E4 TB Allocation Details'!$A$18:$L$214, MATCH("Misc ID", 'E4 TB Allocation Details'!$A$18:$L$18, 0),FALSE), 'E2 Allocators'!$B$15:$W$361, MATCH('O5 Details by Class &amp; Accounts'!BE$18, 'E2 Allocators'!$B$15:$W$15, 0),FALSE)*$E119), 0, VLOOKUP(VLOOKUP($A119, 'E4 TB Allocation Details'!$A$18:$L$214, MATCH("Misc ID", 'E4 TB Allocation Details'!$A$18:$L$18, 0),FALSE), 'E2 Allocators'!$B$15:$W$361, MATCH('O5 Details by Class &amp; Accounts'!BE$18, 'E2 Allocators'!$B$15:$W$15, 0),FALSE)*$E119)</f>
        <v>-908.02879467457694</v>
      </c>
      <c r="BF119" s="1321">
        <f>IF(ISERROR(VLOOKUP(VLOOKUP($A119, 'E4 TB Allocation Details'!$A$18:$L$214, MATCH("Misc ID", 'E4 TB Allocation Details'!$A$18:$L$18, 0),FALSE), 'E2 Allocators'!$B$15:$W$361, MATCH('O5 Details by Class &amp; Accounts'!BF$18, 'E2 Allocators'!$B$15:$W$15, 0),FALSE)*$E119), 0, VLOOKUP(VLOOKUP($A119, 'E4 TB Allocation Details'!$A$18:$L$214, MATCH("Misc ID", 'E4 TB Allocation Details'!$A$18:$L$18, 0),FALSE), 'E2 Allocators'!$B$15:$W$361, MATCH('O5 Details by Class &amp; Accounts'!BF$18, 'E2 Allocators'!$B$15:$W$15, 0),FALSE)*$E119)</f>
        <v>0</v>
      </c>
      <c r="BG119" s="1321">
        <f>IF(ISERROR(VLOOKUP(VLOOKUP($A119, 'E4 TB Allocation Details'!$A$18:$L$214, MATCH("Misc ID", 'E4 TB Allocation Details'!$A$18:$L$18, 0),FALSE), 'E2 Allocators'!$B$15:$W$361, MATCH('O5 Details by Class &amp; Accounts'!BG$18, 'E2 Allocators'!$B$15:$W$15, 0),FALSE)*$E119), 0, VLOOKUP(VLOOKUP($A119, 'E4 TB Allocation Details'!$A$18:$L$214, MATCH("Misc ID", 'E4 TB Allocation Details'!$A$18:$L$18, 0),FALSE), 'E2 Allocators'!$B$15:$W$361, MATCH('O5 Details by Class &amp; Accounts'!BG$18, 'E2 Allocators'!$B$15:$W$15, 0),FALSE)*$E119)</f>
        <v>-100.42643351411282</v>
      </c>
      <c r="BH119" s="1321">
        <f>IF(ISERROR(VLOOKUP(VLOOKUP($A119, 'E4 TB Allocation Details'!$A$18:$L$214, MATCH("Misc ID", 'E4 TB Allocation Details'!$A$18:$L$18, 0),FALSE), 'E2 Allocators'!$B$15:$W$361, MATCH('O5 Details by Class &amp; Accounts'!BH$18, 'E2 Allocators'!$B$15:$W$15, 0),FALSE)*$E119), 0, VLOOKUP(VLOOKUP($A119, 'E4 TB Allocation Details'!$A$18:$L$214, MATCH("Misc ID", 'E4 TB Allocation Details'!$A$18:$L$18, 0),FALSE), 'E2 Allocators'!$B$15:$W$361, MATCH('O5 Details by Class &amp; Accounts'!BH$18, 'E2 Allocators'!$B$15:$W$15, 0),FALSE)*$E119)</f>
        <v>0</v>
      </c>
      <c r="BI119" s="1321">
        <f>IF(ISERROR(VLOOKUP(VLOOKUP($A119, 'E4 TB Allocation Details'!$A$18:$L$214, MATCH("Misc ID", 'E4 TB Allocation Details'!$A$18:$L$18, 0),FALSE), 'E2 Allocators'!$B$15:$W$361, MATCH('O5 Details by Class &amp; Accounts'!BI$18, 'E2 Allocators'!$B$15:$W$15, 0),FALSE)*$E119), 0, VLOOKUP(VLOOKUP($A119, 'E4 TB Allocation Details'!$A$18:$L$214, MATCH("Misc ID", 'E4 TB Allocation Details'!$A$18:$L$18, 0),FALSE), 'E2 Allocators'!$B$15:$W$361, MATCH('O5 Details by Class &amp; Accounts'!BI$18, 'E2 Allocators'!$B$15:$W$15, 0),FALSE)*$E119)</f>
        <v>0</v>
      </c>
      <c r="BJ119" s="1321">
        <f>IF(ISERROR(VLOOKUP(VLOOKUP($A119, 'E4 TB Allocation Details'!$A$18:$L$214, MATCH("Misc ID", 'E4 TB Allocation Details'!$A$18:$L$18, 0),FALSE), 'E2 Allocators'!$B$15:$W$361, MATCH('O5 Details by Class &amp; Accounts'!BJ$18, 'E2 Allocators'!$B$15:$W$15, 0),FALSE)*$E119), 0, VLOOKUP(VLOOKUP($A119, 'E4 TB Allocation Details'!$A$18:$L$214, MATCH("Misc ID", 'E4 TB Allocation Details'!$A$18:$L$18, 0),FALSE), 'E2 Allocators'!$B$15:$W$361, MATCH('O5 Details by Class &amp; Accounts'!BJ$18, 'E2 Allocators'!$B$15:$W$15, 0),FALSE)*$E119)</f>
        <v>0</v>
      </c>
      <c r="BK119" s="1321">
        <f>IF(ISERROR(VLOOKUP(VLOOKUP($A119, 'E4 TB Allocation Details'!$A$18:$L$214, MATCH("Misc ID", 'E4 TB Allocation Details'!$A$18:$L$18, 0),FALSE), 'E2 Allocators'!$B$15:$W$361, MATCH('O5 Details by Class &amp; Accounts'!BK$18, 'E2 Allocators'!$B$15:$W$15, 0),FALSE)*$E119), 0, VLOOKUP(VLOOKUP($A119, 'E4 TB Allocation Details'!$A$18:$L$214, MATCH("Misc ID", 'E4 TB Allocation Details'!$A$18:$L$18, 0),FALSE), 'E2 Allocators'!$B$15:$W$361, MATCH('O5 Details by Class &amp; Accounts'!BK$18, 'E2 Allocators'!$B$15:$W$15, 0),FALSE)*$E119)</f>
        <v>0</v>
      </c>
      <c r="BL119" s="1321">
        <f>IF(ISERROR(VLOOKUP(VLOOKUP($A119, 'E4 TB Allocation Details'!$A$18:$L$214, MATCH("Misc ID", 'E4 TB Allocation Details'!$A$18:$L$18, 0),FALSE), 'E2 Allocators'!$B$15:$W$361, MATCH('O5 Details by Class &amp; Accounts'!BL$18, 'E2 Allocators'!$B$15:$W$15, 0),FALSE)*$E119), 0, VLOOKUP(VLOOKUP($A119, 'E4 TB Allocation Details'!$A$18:$L$214, MATCH("Misc ID", 'E4 TB Allocation Details'!$A$18:$L$18, 0),FALSE), 'E2 Allocators'!$B$15:$W$361, MATCH('O5 Details by Class &amp; Accounts'!BL$18, 'E2 Allocators'!$B$15:$W$15, 0),FALSE)*$E119)</f>
        <v>0</v>
      </c>
      <c r="BM119" s="1321">
        <f>IF(ISERROR(VLOOKUP(VLOOKUP($A119, 'E4 TB Allocation Details'!$A$18:$L$214, MATCH("Misc ID", 'E4 TB Allocation Details'!$A$18:$L$18, 0),FALSE), 'E2 Allocators'!$B$15:$W$361, MATCH('O5 Details by Class &amp; Accounts'!BM$18, 'E2 Allocators'!$B$15:$W$15, 0),FALSE)*$E119), 0, VLOOKUP(VLOOKUP($A119, 'E4 TB Allocation Details'!$A$18:$L$214, MATCH("Misc ID", 'E4 TB Allocation Details'!$A$18:$L$18, 0),FALSE), 'E2 Allocators'!$B$15:$W$361, MATCH('O5 Details by Class &amp; Accounts'!BM$18, 'E2 Allocators'!$B$15:$W$15, 0),FALSE)*$E119)</f>
        <v>0</v>
      </c>
      <c r="BN119" s="1321">
        <f>IF(ISERROR(VLOOKUP(VLOOKUP($A119, 'E4 TB Allocation Details'!$A$18:$L$214, MATCH("Misc ID", 'E4 TB Allocation Details'!$A$18:$L$18, 0),FALSE), 'E2 Allocators'!$B$15:$W$361, MATCH('O5 Details by Class &amp; Accounts'!BN$18, 'E2 Allocators'!$B$15:$W$15, 0),FALSE)*$E119), 0, VLOOKUP(VLOOKUP($A119, 'E4 TB Allocation Details'!$A$18:$L$214, MATCH("Misc ID", 'E4 TB Allocation Details'!$A$18:$L$18, 0),FALSE), 'E2 Allocators'!$B$15:$W$361, MATCH('O5 Details by Class &amp; Accounts'!BN$18, 'E2 Allocators'!$B$15:$W$15, 0),FALSE)*$E119)</f>
        <v>0</v>
      </c>
      <c r="BO119" s="1321">
        <f>IF(ISERROR(VLOOKUP(VLOOKUP($A119, 'E4 TB Allocation Details'!$A$18:$L$214, MATCH("Misc ID", 'E4 TB Allocation Details'!$A$18:$L$18, 0),FALSE), 'E2 Allocators'!$B$15:$W$361, MATCH('O5 Details by Class &amp; Accounts'!BO$18, 'E2 Allocators'!$B$15:$W$15, 0),FALSE)*$E119), 0, VLOOKUP(VLOOKUP($A119, 'E4 TB Allocation Details'!$A$18:$L$214, MATCH("Misc ID", 'E4 TB Allocation Details'!$A$18:$L$18, 0),FALSE), 'E2 Allocators'!$B$15:$W$361, MATCH('O5 Details by Class &amp; Accounts'!BO$18, 'E2 Allocators'!$B$15:$W$15, 0),FALSE)*$E119)</f>
        <v>0</v>
      </c>
      <c r="BP119" s="1321">
        <f>IF(ISERROR(VLOOKUP(VLOOKUP($A119, 'E4 TB Allocation Details'!$A$18:$L$214, MATCH("Misc ID", 'E4 TB Allocation Details'!$A$18:$L$18, 0),FALSE), 'E2 Allocators'!$B$15:$W$361, MATCH('O5 Details by Class &amp; Accounts'!BP$18, 'E2 Allocators'!$B$15:$W$15, 0),FALSE)*$E119), 0, VLOOKUP(VLOOKUP($A119, 'E4 TB Allocation Details'!$A$18:$L$214, MATCH("Misc ID", 'E4 TB Allocation Details'!$A$18:$L$18, 0),FALSE), 'E2 Allocators'!$B$15:$W$361, MATCH('O5 Details by Class &amp; Accounts'!BP$18, 'E2 Allocators'!$B$15:$W$15, 0),FALSE)*$E119)</f>
        <v>0</v>
      </c>
      <c r="BQ119" s="1321">
        <f>IF(ISERROR(VLOOKUP(VLOOKUP($A119, 'E4 TB Allocation Details'!$A$18:$L$214, MATCH("Misc ID", 'E4 TB Allocation Details'!$A$18:$L$18, 0),FALSE), 'E2 Allocators'!$B$15:$W$361, MATCH('O5 Details by Class &amp; Accounts'!BQ$18, 'E2 Allocators'!$B$15:$W$15, 0),FALSE)*$E119), 0, VLOOKUP(VLOOKUP($A119, 'E4 TB Allocation Details'!$A$18:$L$214, MATCH("Misc ID", 'E4 TB Allocation Details'!$A$18:$L$18, 0),FALSE), 'E2 Allocators'!$B$15:$W$361, MATCH('O5 Details by Class &amp; Accounts'!BQ$18, 'E2 Allocators'!$B$15:$W$15, 0),FALSE)*$E119)</f>
        <v>0</v>
      </c>
      <c r="BR119" s="1321">
        <f>IF(ISERROR(VLOOKUP(VLOOKUP($A119, 'E4 TB Allocation Details'!$A$18:$L$214, MATCH("Misc ID", 'E4 TB Allocation Details'!$A$18:$L$18, 0),FALSE), 'E2 Allocators'!$B$15:$W$361, MATCH('O5 Details by Class &amp; Accounts'!BR$18, 'E2 Allocators'!$B$15:$W$15, 0),FALSE)*$E119), 0, VLOOKUP(VLOOKUP($A119, 'E4 TB Allocation Details'!$A$18:$L$214, MATCH("Misc ID", 'E4 TB Allocation Details'!$A$18:$L$18, 0),FALSE), 'E2 Allocators'!$B$15:$W$361, MATCH('O5 Details by Class &amp; Accounts'!BR$18, 'E2 Allocators'!$B$15:$W$15, 0),FALSE)*$E119)</f>
        <v>0</v>
      </c>
      <c r="BS119" s="1321">
        <f t="shared" si="29"/>
        <v>-70000</v>
      </c>
      <c r="BT119" s="1321">
        <f>IF(ISERROR(VLOOKUP(VLOOKUP($A119, 'E4 TB Allocation Details'!$A$18:$L$214, MATCH("A &amp; G ID", 'E4 TB Allocation Details'!$A$18:$L$18, 0),FALSE), 'E2 Allocators'!$B$15:$W$361, MATCH('O5 Details by Class &amp; Accounts'!BT$18, 'E2 Allocators'!$B$15:$W$15, 0),FALSE)*$E119), 0, VLOOKUP(VLOOKUP($A119, 'E4 TB Allocation Details'!$A$18:$L$214, MATCH("A &amp; G ID", 'E4 TB Allocation Details'!$A$18:$L$18, 0),FALSE), 'E2 Allocators'!$B$15:$W$361, MATCH('O5 Details by Class &amp; Accounts'!BT$18, 'E2 Allocators'!$B$15:$W$15, 0),FALSE)*$E119)</f>
        <v>0</v>
      </c>
      <c r="BU119" s="1321">
        <f>IF(ISERROR(VLOOKUP(VLOOKUP($A119, 'E4 TB Allocation Details'!$A$18:$L$214, MATCH("A &amp; G ID", 'E4 TB Allocation Details'!$A$18:$L$18, 0),FALSE), 'E2 Allocators'!$B$15:$W$361, MATCH('O5 Details by Class &amp; Accounts'!BU$18, 'E2 Allocators'!$B$15:$W$15, 0),FALSE)*$E119), 0, VLOOKUP(VLOOKUP($A119, 'E4 TB Allocation Details'!$A$18:$L$214, MATCH("A &amp; G ID", 'E4 TB Allocation Details'!$A$18:$L$18, 0),FALSE), 'E2 Allocators'!$B$15:$W$361, MATCH('O5 Details by Class &amp; Accounts'!BU$18, 'E2 Allocators'!$B$15:$W$15, 0),FALSE)*$E119)</f>
        <v>0</v>
      </c>
      <c r="BV119" s="1321">
        <f>IF(ISERROR(VLOOKUP(VLOOKUP($A119, 'E4 TB Allocation Details'!$A$18:$L$214, MATCH("A &amp; G ID", 'E4 TB Allocation Details'!$A$18:$L$18, 0),FALSE), 'E2 Allocators'!$B$15:$W$361, MATCH('O5 Details by Class &amp; Accounts'!BV$18, 'E2 Allocators'!$B$15:$W$15, 0),FALSE)*$E119), 0, VLOOKUP(VLOOKUP($A119, 'E4 TB Allocation Details'!$A$18:$L$214, MATCH("A &amp; G ID", 'E4 TB Allocation Details'!$A$18:$L$18, 0),FALSE), 'E2 Allocators'!$B$15:$W$361, MATCH('O5 Details by Class &amp; Accounts'!BV$18, 'E2 Allocators'!$B$15:$W$15, 0),FALSE)*$E119)</f>
        <v>0</v>
      </c>
      <c r="BW119" s="1321">
        <f>IF(ISERROR(VLOOKUP(VLOOKUP($A119, 'E4 TB Allocation Details'!$A$18:$L$214, MATCH("A &amp; G ID", 'E4 TB Allocation Details'!$A$18:$L$18, 0),FALSE), 'E2 Allocators'!$B$15:$W$361, MATCH('O5 Details by Class &amp; Accounts'!BW$18, 'E2 Allocators'!$B$15:$W$15, 0),FALSE)*$E119), 0, VLOOKUP(VLOOKUP($A119, 'E4 TB Allocation Details'!$A$18:$L$214, MATCH("A &amp; G ID", 'E4 TB Allocation Details'!$A$18:$L$18, 0),FALSE), 'E2 Allocators'!$B$15:$W$361, MATCH('O5 Details by Class &amp; Accounts'!BW$18, 'E2 Allocators'!$B$15:$W$15, 0),FALSE)*$E119)</f>
        <v>0</v>
      </c>
      <c r="BX119" s="1321">
        <f>IF(ISERROR(VLOOKUP(VLOOKUP($A119, 'E4 TB Allocation Details'!$A$18:$L$214, MATCH("A &amp; G ID", 'E4 TB Allocation Details'!$A$18:$L$18, 0),FALSE), 'E2 Allocators'!$B$15:$W$361, MATCH('O5 Details by Class &amp; Accounts'!BX$18, 'E2 Allocators'!$B$15:$W$15, 0),FALSE)*$E119), 0, VLOOKUP(VLOOKUP($A119, 'E4 TB Allocation Details'!$A$18:$L$214, MATCH("A &amp; G ID", 'E4 TB Allocation Details'!$A$18:$L$18, 0),FALSE), 'E2 Allocators'!$B$15:$W$361, MATCH('O5 Details by Class &amp; Accounts'!BX$18, 'E2 Allocators'!$B$15:$W$15, 0),FALSE)*$E119)</f>
        <v>0</v>
      </c>
      <c r="BY119" s="1321">
        <f>IF(ISERROR(VLOOKUP(VLOOKUP($A119, 'E4 TB Allocation Details'!$A$18:$L$214, MATCH("A &amp; G ID", 'E4 TB Allocation Details'!$A$18:$L$18, 0),FALSE), 'E2 Allocators'!$B$15:$W$361, MATCH('O5 Details by Class &amp; Accounts'!BY$18, 'E2 Allocators'!$B$15:$W$15, 0),FALSE)*$E119), 0, VLOOKUP(VLOOKUP($A119, 'E4 TB Allocation Details'!$A$18:$L$214, MATCH("A &amp; G ID", 'E4 TB Allocation Details'!$A$18:$L$18, 0),FALSE), 'E2 Allocators'!$B$15:$W$361, MATCH('O5 Details by Class &amp; Accounts'!BY$18, 'E2 Allocators'!$B$15:$W$15, 0),FALSE)*$E119)</f>
        <v>0</v>
      </c>
      <c r="BZ119" s="1321">
        <f>IF(ISERROR(VLOOKUP(VLOOKUP($A119, 'E4 TB Allocation Details'!$A$18:$L$214, MATCH("A &amp; G ID", 'E4 TB Allocation Details'!$A$18:$L$18, 0),FALSE), 'E2 Allocators'!$B$15:$W$361, MATCH('O5 Details by Class &amp; Accounts'!BZ$18, 'E2 Allocators'!$B$15:$W$15, 0),FALSE)*$E119), 0, VLOOKUP(VLOOKUP($A119, 'E4 TB Allocation Details'!$A$18:$L$214, MATCH("A &amp; G ID", 'E4 TB Allocation Details'!$A$18:$L$18, 0),FALSE), 'E2 Allocators'!$B$15:$W$361, MATCH('O5 Details by Class &amp; Accounts'!BZ$18, 'E2 Allocators'!$B$15:$W$15, 0),FALSE)*$E119)</f>
        <v>0</v>
      </c>
      <c r="CA119" s="1321">
        <f>IF(ISERROR(VLOOKUP(VLOOKUP($A119, 'E4 TB Allocation Details'!$A$18:$L$214, MATCH("A &amp; G ID", 'E4 TB Allocation Details'!$A$18:$L$18, 0),FALSE), 'E2 Allocators'!$B$15:$W$361, MATCH('O5 Details by Class &amp; Accounts'!CA$18, 'E2 Allocators'!$B$15:$W$15, 0),FALSE)*$E119), 0, VLOOKUP(VLOOKUP($A119, 'E4 TB Allocation Details'!$A$18:$L$214, MATCH("A &amp; G ID", 'E4 TB Allocation Details'!$A$18:$L$18, 0),FALSE), 'E2 Allocators'!$B$15:$W$361, MATCH('O5 Details by Class &amp; Accounts'!CA$18, 'E2 Allocators'!$B$15:$W$15, 0),FALSE)*$E119)</f>
        <v>0</v>
      </c>
      <c r="CB119" s="1321">
        <f>IF(ISERROR(VLOOKUP(VLOOKUP($A119, 'E4 TB Allocation Details'!$A$18:$L$214, MATCH("A &amp; G ID", 'E4 TB Allocation Details'!$A$18:$L$18, 0),FALSE), 'E2 Allocators'!$B$15:$W$361, MATCH('O5 Details by Class &amp; Accounts'!CB$18, 'E2 Allocators'!$B$15:$W$15, 0),FALSE)*$E119), 0, VLOOKUP(VLOOKUP($A119, 'E4 TB Allocation Details'!$A$18:$L$214, MATCH("A &amp; G ID", 'E4 TB Allocation Details'!$A$18:$L$18, 0),FALSE), 'E2 Allocators'!$B$15:$W$361, MATCH('O5 Details by Class &amp; Accounts'!CB$18, 'E2 Allocators'!$B$15:$W$15, 0),FALSE)*$E119)</f>
        <v>0</v>
      </c>
      <c r="CC119" s="1321">
        <f>IF(ISERROR(VLOOKUP(VLOOKUP($A119, 'E4 TB Allocation Details'!$A$18:$L$214, MATCH("A &amp; G ID", 'E4 TB Allocation Details'!$A$18:$L$18, 0),FALSE), 'E2 Allocators'!$B$15:$W$361, MATCH('O5 Details by Class &amp; Accounts'!CC$18, 'E2 Allocators'!$B$15:$W$15, 0),FALSE)*$E119), 0, VLOOKUP(VLOOKUP($A119, 'E4 TB Allocation Details'!$A$18:$L$214, MATCH("A &amp; G ID", 'E4 TB Allocation Details'!$A$18:$L$18, 0),FALSE), 'E2 Allocators'!$B$15:$W$361, MATCH('O5 Details by Class &amp; Accounts'!CC$18, 'E2 Allocators'!$B$15:$W$15, 0),FALSE)*$E119)</f>
        <v>0</v>
      </c>
      <c r="CD119" s="1321">
        <f>IF(ISERROR(VLOOKUP(VLOOKUP($A119, 'E4 TB Allocation Details'!$A$18:$L$214, MATCH("A &amp; G ID", 'E4 TB Allocation Details'!$A$18:$L$18, 0),FALSE), 'E2 Allocators'!$B$15:$W$361, MATCH('O5 Details by Class &amp; Accounts'!CD$18, 'E2 Allocators'!$B$15:$W$15, 0),FALSE)*$E119), 0, VLOOKUP(VLOOKUP($A119, 'E4 TB Allocation Details'!$A$18:$L$214, MATCH("A &amp; G ID", 'E4 TB Allocation Details'!$A$18:$L$18, 0),FALSE), 'E2 Allocators'!$B$15:$W$361, MATCH('O5 Details by Class &amp; Accounts'!CD$18, 'E2 Allocators'!$B$15:$W$15, 0),FALSE)*$E119)</f>
        <v>0</v>
      </c>
      <c r="CE119" s="1321">
        <f>IF(ISERROR(VLOOKUP(VLOOKUP($A119, 'E4 TB Allocation Details'!$A$18:$L$214, MATCH("A &amp; G ID", 'E4 TB Allocation Details'!$A$18:$L$18, 0),FALSE), 'E2 Allocators'!$B$15:$W$361, MATCH('O5 Details by Class &amp; Accounts'!CE$18, 'E2 Allocators'!$B$15:$W$15, 0),FALSE)*$E119), 0, VLOOKUP(VLOOKUP($A119, 'E4 TB Allocation Details'!$A$18:$L$214, MATCH("A &amp; G ID", 'E4 TB Allocation Details'!$A$18:$L$18, 0),FALSE), 'E2 Allocators'!$B$15:$W$361, MATCH('O5 Details by Class &amp; Accounts'!CE$18, 'E2 Allocators'!$B$15:$W$15, 0),FALSE)*$E119)</f>
        <v>0</v>
      </c>
      <c r="CF119" s="1321">
        <f>IF(ISERROR(VLOOKUP(VLOOKUP($A119, 'E4 TB Allocation Details'!$A$18:$L$214, MATCH("A &amp; G ID", 'E4 TB Allocation Details'!$A$18:$L$18, 0),FALSE), 'E2 Allocators'!$B$15:$W$361, MATCH('O5 Details by Class &amp; Accounts'!CF$18, 'E2 Allocators'!$B$15:$W$15, 0),FALSE)*$E119), 0, VLOOKUP(VLOOKUP($A119, 'E4 TB Allocation Details'!$A$18:$L$214, MATCH("A &amp; G ID", 'E4 TB Allocation Details'!$A$18:$L$18, 0),FALSE), 'E2 Allocators'!$B$15:$W$361, MATCH('O5 Details by Class &amp; Accounts'!CF$18, 'E2 Allocators'!$B$15:$W$15, 0),FALSE)*$E119)</f>
        <v>0</v>
      </c>
      <c r="CG119" s="1321">
        <f>IF(ISERROR(VLOOKUP(VLOOKUP($A119, 'E4 TB Allocation Details'!$A$18:$L$214, MATCH("A &amp; G ID", 'E4 TB Allocation Details'!$A$18:$L$18, 0),FALSE), 'E2 Allocators'!$B$15:$W$361, MATCH('O5 Details by Class &amp; Accounts'!CG$18, 'E2 Allocators'!$B$15:$W$15, 0),FALSE)*$E119), 0, VLOOKUP(VLOOKUP($A119, 'E4 TB Allocation Details'!$A$18:$L$214, MATCH("A &amp; G ID", 'E4 TB Allocation Details'!$A$18:$L$18, 0),FALSE), 'E2 Allocators'!$B$15:$W$361, MATCH('O5 Details by Class &amp; Accounts'!CG$18, 'E2 Allocators'!$B$15:$W$15, 0),FALSE)*$E119)</f>
        <v>0</v>
      </c>
      <c r="CH119" s="1321">
        <f>IF(ISERROR(VLOOKUP(VLOOKUP($A119, 'E4 TB Allocation Details'!$A$18:$L$214, MATCH("A &amp; G ID", 'E4 TB Allocation Details'!$A$18:$L$18, 0),FALSE), 'E2 Allocators'!$B$15:$W$361, MATCH('O5 Details by Class &amp; Accounts'!CH$18, 'E2 Allocators'!$B$15:$W$15, 0),FALSE)*$E119), 0, VLOOKUP(VLOOKUP($A119, 'E4 TB Allocation Details'!$A$18:$L$214, MATCH("A &amp; G ID", 'E4 TB Allocation Details'!$A$18:$L$18, 0),FALSE), 'E2 Allocators'!$B$15:$W$361, MATCH('O5 Details by Class &amp; Accounts'!CH$18, 'E2 Allocators'!$B$15:$W$15, 0),FALSE)*$E119)</f>
        <v>0</v>
      </c>
      <c r="CI119" s="1321">
        <f>IF(ISERROR(VLOOKUP(VLOOKUP($A119, 'E4 TB Allocation Details'!$A$18:$L$214, MATCH("A &amp; G ID", 'E4 TB Allocation Details'!$A$18:$L$18, 0),FALSE), 'E2 Allocators'!$B$15:$W$361, MATCH('O5 Details by Class &amp; Accounts'!CI$18, 'E2 Allocators'!$B$15:$W$15, 0),FALSE)*$E119), 0, VLOOKUP(VLOOKUP($A119, 'E4 TB Allocation Details'!$A$18:$L$214, MATCH("A &amp; G ID", 'E4 TB Allocation Details'!$A$18:$L$18, 0),FALSE), 'E2 Allocators'!$B$15:$W$361, MATCH('O5 Details by Class &amp; Accounts'!CI$18, 'E2 Allocators'!$B$15:$W$15, 0),FALSE)*$E119)</f>
        <v>0</v>
      </c>
      <c r="CJ119" s="1321">
        <f>IF(ISERROR(VLOOKUP(VLOOKUP($A119, 'E4 TB Allocation Details'!$A$18:$L$214, MATCH("A &amp; G ID", 'E4 TB Allocation Details'!$A$18:$L$18, 0),FALSE), 'E2 Allocators'!$B$15:$W$361, MATCH('O5 Details by Class &amp; Accounts'!CJ$18, 'E2 Allocators'!$B$15:$W$15, 0),FALSE)*$E119), 0, VLOOKUP(VLOOKUP($A119, 'E4 TB Allocation Details'!$A$18:$L$214, MATCH("A &amp; G ID", 'E4 TB Allocation Details'!$A$18:$L$18, 0),FALSE), 'E2 Allocators'!$B$15:$W$361, MATCH('O5 Details by Class &amp; Accounts'!CJ$18, 'E2 Allocators'!$B$15:$W$15, 0),FALSE)*$E119)</f>
        <v>0</v>
      </c>
      <c r="CK119" s="1321">
        <f>IF(ISERROR(VLOOKUP(VLOOKUP($A119, 'E4 TB Allocation Details'!$A$18:$L$214, MATCH("A &amp; G ID", 'E4 TB Allocation Details'!$A$18:$L$18, 0),FALSE), 'E2 Allocators'!$B$15:$W$361, MATCH('O5 Details by Class &amp; Accounts'!CK$18, 'E2 Allocators'!$B$15:$W$15, 0),FALSE)*$E119), 0, VLOOKUP(VLOOKUP($A119, 'E4 TB Allocation Details'!$A$18:$L$214, MATCH("A &amp; G ID", 'E4 TB Allocation Details'!$A$18:$L$18, 0),FALSE), 'E2 Allocators'!$B$15:$W$361, MATCH('O5 Details by Class &amp; Accounts'!CK$18, 'E2 Allocators'!$B$15:$W$15, 0),FALSE)*$E119)</f>
        <v>0</v>
      </c>
      <c r="CL119" s="1321">
        <f>IF(ISERROR(VLOOKUP(VLOOKUP($A119, 'E4 TB Allocation Details'!$A$18:$L$214, MATCH("A &amp; G ID", 'E4 TB Allocation Details'!$A$18:$L$18, 0),FALSE), 'E2 Allocators'!$B$15:$W$361, MATCH('O5 Details by Class &amp; Accounts'!CL$18, 'E2 Allocators'!$B$15:$W$15, 0),FALSE)*$E119), 0, VLOOKUP(VLOOKUP($A119, 'E4 TB Allocation Details'!$A$18:$L$214, MATCH("A &amp; G ID", 'E4 TB Allocation Details'!$A$18:$L$18, 0),FALSE), 'E2 Allocators'!$B$15:$W$361, MATCH('O5 Details by Class &amp; Accounts'!CL$18, 'E2 Allocators'!$B$15:$W$15, 0),FALSE)*$E119)</f>
        <v>0</v>
      </c>
      <c r="CM119" s="1321">
        <f>IF(ISERROR(VLOOKUP(VLOOKUP($A119, 'E4 TB Allocation Details'!$A$18:$L$214, MATCH("A &amp; G ID", 'E4 TB Allocation Details'!$A$18:$L$18, 0),FALSE), 'E2 Allocators'!$B$15:$W$361, MATCH('O5 Details by Class &amp; Accounts'!CM$18, 'E2 Allocators'!$B$15:$W$15, 0),FALSE)*$E119), 0, VLOOKUP(VLOOKUP($A119, 'E4 TB Allocation Details'!$A$18:$L$214, MATCH("A &amp; G ID", 'E4 TB Allocation Details'!$A$18:$L$18, 0),FALSE), 'E2 Allocators'!$B$15:$W$361, MATCH('O5 Details by Class &amp; Accounts'!CM$18, 'E2 Allocators'!$B$15:$W$15, 0),FALSE)*$E119)</f>
        <v>0</v>
      </c>
      <c r="CN119" s="1321">
        <f t="shared" si="30"/>
        <v>0</v>
      </c>
      <c r="CO119" s="1650">
        <f t="shared" si="25"/>
        <v>0</v>
      </c>
      <c r="CQ119" s="1898" t="s">
        <v>1195</v>
      </c>
    </row>
    <row r="120" spans="1:95" s="64" customFormat="1" ht="12.75">
      <c r="A120" s="1092">
        <v>4415</v>
      </c>
      <c r="B120" s="1093" t="s">
        <v>990</v>
      </c>
      <c r="C120" s="1647">
        <f>IF(ISERROR(VLOOKUP($A120,'I3 TB Data'!$A$19:$H$484,MATCH('O5 Details by Class &amp; Accounts'!$C$18, 'I3 TB Data'!$A$19:$H$19,0),0)), 0, VLOOKUP($A120,'I3 TB Data'!$A$19:$H$484,MATCH('O5 Details by Class &amp; Accounts'!$C$18,'I3 TB Data'!$A$19:$H$19,0),0))</f>
        <v>0</v>
      </c>
      <c r="D120" s="1648"/>
      <c r="E120" s="1647">
        <f t="shared" si="17"/>
        <v>0</v>
      </c>
      <c r="F120" s="1649">
        <f>IF(ISERROR(VLOOKUP($A120, 'E1 Categorization'!A33:E124, MATCH("Customer Component", 'E1 Categorization'!$A$33:$E$33,0), 0)), 0, IF(VLOOKUP($A120, 'E1 Categorization'!A33:E124, MATCH("Customer Component", 'E1 Categorization'!$A$33:$E$33,0), 0)=0, 'O5 Details by Class &amp; Accounts'!$E120, IF(AND(VLOOKUP($A120, 'E1 Categorization'!A33:E124, MATCH("Customer Component", 'E1 Categorization'!$A$33:$E$33,0), 0) &gt;0, VLOOKUP($A120, 'E1 Categorization'!A33:E124, MATCH("Customer Component", 'E1 Categorization'!$A$33:$E$33,0), 0)&lt;1), 'O5 Details by Class &amp; Accounts'!$E120*(1-VLOOKUP($A120, 'E1 Categorization'!A33:E124, MATCH("Customer Component", 'E1 Categorization'!$A$33:$E$33,0), 0)), 0)))</f>
        <v>0</v>
      </c>
      <c r="G120" s="1649">
        <f>IF(ISERROR(VLOOKUP($A120, 'E1 Categorization'!A33:E124, MATCH("Customer Component", 'E1 Categorization'!$A$33:$E$33,0), 0)),0, IF(VLOOKUP($A120, 'E1 Categorization'!A33:E124, MATCH("Customer Component", 'E1 Categorization'!$A$33:$E$33,0), 0)=0, 0, IF(AND(VLOOKUP($A120, 'E1 Categorization'!A33:E124, MATCH("Customer Component", 'E1 Categorization'!$A$33:$E$33,0), 0) &gt;0, VLOOKUP($A120, 'E1 Categorization'!A33:E124, MATCH("Customer Component", 'E1 Categorization'!$A$33:$E$33,0), 0)&lt;1), 'O5 Details by Class &amp; Accounts'!$E120*(VLOOKUP($A120, 'E1 Categorization'!A33:E124, MATCH("Customer Component", 'E1 Categorization'!$A$33:$E$33,0), 0)), 'O5 Details by Class &amp; Accounts'!$E120)))</f>
        <v>0</v>
      </c>
      <c r="H120" s="1321">
        <f t="shared" si="26"/>
        <v>0</v>
      </c>
      <c r="I120" s="1321">
        <f>IF(ISERROR(VLOOKUP(VLOOKUP($A120, 'E4 TB Allocation Details'!$A$18:$L$214, MATCH("Demand ID", 'E4 TB Allocation Details'!$A$18:$L$18, 0),FALSE), 'E2 Allocators'!$B$15:$W$361, MATCH('O5 Details by Class &amp; Accounts'!I$18, 'E2 Allocators'!$B$15:$W$15, 0),FALSE)*$F120), 0, VLOOKUP(VLOOKUP($A120, 'E4 TB Allocation Details'!$A$18:$L$214, MATCH("Demand ID", 'E4 TB Allocation Details'!$A$18:$L$18, 0),FALSE), 'E2 Allocators'!$B$15:$W$361, MATCH('O5 Details by Class &amp; Accounts'!I$18, 'E2 Allocators'!$B$15:$W$15, 0),FALSE)*$F120)</f>
        <v>0</v>
      </c>
      <c r="J120" s="1321">
        <f>IF(ISERROR(VLOOKUP(VLOOKUP($A120, 'E4 TB Allocation Details'!$A$18:$L$214, MATCH("Demand ID", 'E4 TB Allocation Details'!$A$18:$L$18, 0),FALSE), 'E2 Allocators'!$B$15:$W$361, MATCH('O5 Details by Class &amp; Accounts'!J$18, 'E2 Allocators'!$B$15:$W$15, 0),FALSE)*$F120), 0, VLOOKUP(VLOOKUP($A120, 'E4 TB Allocation Details'!$A$18:$L$214, MATCH("Demand ID", 'E4 TB Allocation Details'!$A$18:$L$18, 0),FALSE), 'E2 Allocators'!$B$15:$W$361, MATCH('O5 Details by Class &amp; Accounts'!J$18, 'E2 Allocators'!$B$15:$W$15, 0),FALSE)*$F120)</f>
        <v>0</v>
      </c>
      <c r="K120" s="1321">
        <f>IF(ISERROR(VLOOKUP(VLOOKUP($A120, 'E4 TB Allocation Details'!$A$18:$L$214, MATCH("Demand ID", 'E4 TB Allocation Details'!$A$18:$L$18, 0),FALSE), 'E2 Allocators'!$B$15:$W$361, MATCH('O5 Details by Class &amp; Accounts'!K$18, 'E2 Allocators'!$B$15:$W$15, 0),FALSE)*$F120), 0, VLOOKUP(VLOOKUP($A120, 'E4 TB Allocation Details'!$A$18:$L$214, MATCH("Demand ID", 'E4 TB Allocation Details'!$A$18:$L$18, 0),FALSE), 'E2 Allocators'!$B$15:$W$361, MATCH('O5 Details by Class &amp; Accounts'!K$18, 'E2 Allocators'!$B$15:$W$15, 0),FALSE)*$F120)</f>
        <v>0</v>
      </c>
      <c r="L120" s="1321">
        <f>IF(ISERROR(VLOOKUP(VLOOKUP($A120, 'E4 TB Allocation Details'!$A$18:$L$214, MATCH("Demand ID", 'E4 TB Allocation Details'!$A$18:$L$18, 0),FALSE), 'E2 Allocators'!$B$15:$W$361, MATCH('O5 Details by Class &amp; Accounts'!L$18, 'E2 Allocators'!$B$15:$W$15, 0),FALSE)*$F120), 0, VLOOKUP(VLOOKUP($A120, 'E4 TB Allocation Details'!$A$18:$L$214, MATCH("Demand ID", 'E4 TB Allocation Details'!$A$18:$L$18, 0),FALSE), 'E2 Allocators'!$B$15:$W$361, MATCH('O5 Details by Class &amp; Accounts'!L$18, 'E2 Allocators'!$B$15:$W$15, 0),FALSE)*$F120)</f>
        <v>0</v>
      </c>
      <c r="M120" s="1321">
        <f>IF(ISERROR(VLOOKUP(VLOOKUP($A120, 'E4 TB Allocation Details'!$A$18:$L$214, MATCH("Demand ID", 'E4 TB Allocation Details'!$A$18:$L$18, 0),FALSE), 'E2 Allocators'!$B$15:$W$361, MATCH('O5 Details by Class &amp; Accounts'!M$18, 'E2 Allocators'!$B$15:$W$15, 0),FALSE)*$F120), 0, VLOOKUP(VLOOKUP($A120, 'E4 TB Allocation Details'!$A$18:$L$214, MATCH("Demand ID", 'E4 TB Allocation Details'!$A$18:$L$18, 0),FALSE), 'E2 Allocators'!$B$15:$W$361, MATCH('O5 Details by Class &amp; Accounts'!M$18, 'E2 Allocators'!$B$15:$W$15, 0),FALSE)*$F120)</f>
        <v>0</v>
      </c>
      <c r="N120" s="1321">
        <f>IF(ISERROR(VLOOKUP(VLOOKUP($A120, 'E4 TB Allocation Details'!$A$18:$L$214, MATCH("Demand ID", 'E4 TB Allocation Details'!$A$18:$L$18, 0),FALSE), 'E2 Allocators'!$B$15:$W$361, MATCH('O5 Details by Class &amp; Accounts'!N$18, 'E2 Allocators'!$B$15:$W$15, 0),FALSE)*$F120), 0, VLOOKUP(VLOOKUP($A120, 'E4 TB Allocation Details'!$A$18:$L$214, MATCH("Demand ID", 'E4 TB Allocation Details'!$A$18:$L$18, 0),FALSE), 'E2 Allocators'!$B$15:$W$361, MATCH('O5 Details by Class &amp; Accounts'!N$18, 'E2 Allocators'!$B$15:$W$15, 0),FALSE)*$F120)</f>
        <v>0</v>
      </c>
      <c r="O120" s="1321">
        <f>IF(ISERROR(VLOOKUP(VLOOKUP($A120, 'E4 TB Allocation Details'!$A$18:$L$214, MATCH("Demand ID", 'E4 TB Allocation Details'!$A$18:$L$18, 0),FALSE), 'E2 Allocators'!$B$15:$W$361, MATCH('O5 Details by Class &amp; Accounts'!O$18, 'E2 Allocators'!$B$15:$W$15, 0),FALSE)*$F120), 0, VLOOKUP(VLOOKUP($A120, 'E4 TB Allocation Details'!$A$18:$L$214, MATCH("Demand ID", 'E4 TB Allocation Details'!$A$18:$L$18, 0),FALSE), 'E2 Allocators'!$B$15:$W$361, MATCH('O5 Details by Class &amp; Accounts'!O$18, 'E2 Allocators'!$B$15:$W$15, 0),FALSE)*$F120)</f>
        <v>0</v>
      </c>
      <c r="P120" s="1321">
        <f>IF(ISERROR(VLOOKUP(VLOOKUP($A120, 'E4 TB Allocation Details'!$A$18:$L$214, MATCH("Demand ID", 'E4 TB Allocation Details'!$A$18:$L$18, 0),FALSE), 'E2 Allocators'!$B$15:$W$361, MATCH('O5 Details by Class &amp; Accounts'!P$18, 'E2 Allocators'!$B$15:$W$15, 0),FALSE)*$F120), 0, VLOOKUP(VLOOKUP($A120, 'E4 TB Allocation Details'!$A$18:$L$214, MATCH("Demand ID", 'E4 TB Allocation Details'!$A$18:$L$18, 0),FALSE), 'E2 Allocators'!$B$15:$W$361, MATCH('O5 Details by Class &amp; Accounts'!P$18, 'E2 Allocators'!$B$15:$W$15, 0),FALSE)*$F120)</f>
        <v>0</v>
      </c>
      <c r="Q120" s="1321">
        <f>IF(ISERROR(VLOOKUP(VLOOKUP($A120, 'E4 TB Allocation Details'!$A$18:$L$214, MATCH("Demand ID", 'E4 TB Allocation Details'!$A$18:$L$18, 0),FALSE), 'E2 Allocators'!$B$15:$W$361, MATCH('O5 Details by Class &amp; Accounts'!Q$18, 'E2 Allocators'!$B$15:$W$15, 0),FALSE)*$F120), 0, VLOOKUP(VLOOKUP($A120, 'E4 TB Allocation Details'!$A$18:$L$214, MATCH("Demand ID", 'E4 TB Allocation Details'!$A$18:$L$18, 0),FALSE), 'E2 Allocators'!$B$15:$W$361, MATCH('O5 Details by Class &amp; Accounts'!Q$18, 'E2 Allocators'!$B$15:$W$15, 0),FALSE)*$F120)</f>
        <v>0</v>
      </c>
      <c r="R120" s="1321">
        <f>IF(ISERROR(VLOOKUP(VLOOKUP($A120, 'E4 TB Allocation Details'!$A$18:$L$214, MATCH("Demand ID", 'E4 TB Allocation Details'!$A$18:$L$18, 0),FALSE), 'E2 Allocators'!$B$15:$W$361, MATCH('O5 Details by Class &amp; Accounts'!R$18, 'E2 Allocators'!$B$15:$W$15, 0),FALSE)*$F120), 0, VLOOKUP(VLOOKUP($A120, 'E4 TB Allocation Details'!$A$18:$L$214, MATCH("Demand ID", 'E4 TB Allocation Details'!$A$18:$L$18, 0),FALSE), 'E2 Allocators'!$B$15:$W$361, MATCH('O5 Details by Class &amp; Accounts'!R$18, 'E2 Allocators'!$B$15:$W$15, 0),FALSE)*$F120)</f>
        <v>0</v>
      </c>
      <c r="S120" s="1321">
        <f>IF(ISERROR(VLOOKUP(VLOOKUP($A120, 'E4 TB Allocation Details'!$A$18:$L$214, MATCH("Demand ID", 'E4 TB Allocation Details'!$A$18:$L$18, 0),FALSE), 'E2 Allocators'!$B$15:$W$361, MATCH('O5 Details by Class &amp; Accounts'!S$18, 'E2 Allocators'!$B$15:$W$15, 0),FALSE)*$F120), 0, VLOOKUP(VLOOKUP($A120, 'E4 TB Allocation Details'!$A$18:$L$214, MATCH("Demand ID", 'E4 TB Allocation Details'!$A$18:$L$18, 0),FALSE), 'E2 Allocators'!$B$15:$W$361, MATCH('O5 Details by Class &amp; Accounts'!S$18, 'E2 Allocators'!$B$15:$W$15, 0),FALSE)*$F120)</f>
        <v>0</v>
      </c>
      <c r="T120" s="1321">
        <f>IF(ISERROR(VLOOKUP(VLOOKUP($A120, 'E4 TB Allocation Details'!$A$18:$L$214, MATCH("Demand ID", 'E4 TB Allocation Details'!$A$18:$L$18, 0),FALSE), 'E2 Allocators'!$B$15:$W$361, MATCH('O5 Details by Class &amp; Accounts'!T$18, 'E2 Allocators'!$B$15:$W$15, 0),FALSE)*$F120), 0, VLOOKUP(VLOOKUP($A120, 'E4 TB Allocation Details'!$A$18:$L$214, MATCH("Demand ID", 'E4 TB Allocation Details'!$A$18:$L$18, 0),FALSE), 'E2 Allocators'!$B$15:$W$361, MATCH('O5 Details by Class &amp; Accounts'!T$18, 'E2 Allocators'!$B$15:$W$15, 0),FALSE)*$F120)</f>
        <v>0</v>
      </c>
      <c r="U120" s="1321">
        <f>IF(ISERROR(VLOOKUP(VLOOKUP($A120, 'E4 TB Allocation Details'!$A$18:$L$214, MATCH("Demand ID", 'E4 TB Allocation Details'!$A$18:$L$18, 0),FALSE), 'E2 Allocators'!$B$15:$W$361, MATCH('O5 Details by Class &amp; Accounts'!U$18, 'E2 Allocators'!$B$15:$W$15, 0),FALSE)*$F120), 0, VLOOKUP(VLOOKUP($A120, 'E4 TB Allocation Details'!$A$18:$L$214, MATCH("Demand ID", 'E4 TB Allocation Details'!$A$18:$L$18, 0),FALSE), 'E2 Allocators'!$B$15:$W$361, MATCH('O5 Details by Class &amp; Accounts'!U$18, 'E2 Allocators'!$B$15:$W$15, 0),FALSE)*$F120)</f>
        <v>0</v>
      </c>
      <c r="V120" s="1321">
        <f>IF(ISERROR(VLOOKUP(VLOOKUP($A120, 'E4 TB Allocation Details'!$A$18:$L$214, MATCH("Demand ID", 'E4 TB Allocation Details'!$A$18:$L$18, 0),FALSE), 'E2 Allocators'!$B$15:$W$361, MATCH('O5 Details by Class &amp; Accounts'!V$18, 'E2 Allocators'!$B$15:$W$15, 0),FALSE)*$F120), 0, VLOOKUP(VLOOKUP($A120, 'E4 TB Allocation Details'!$A$18:$L$214, MATCH("Demand ID", 'E4 TB Allocation Details'!$A$18:$L$18, 0),FALSE), 'E2 Allocators'!$B$15:$W$361, MATCH('O5 Details by Class &amp; Accounts'!V$18, 'E2 Allocators'!$B$15:$W$15, 0),FALSE)*$F120)</f>
        <v>0</v>
      </c>
      <c r="W120" s="1321">
        <f>IF(ISERROR(VLOOKUP(VLOOKUP($A120, 'E4 TB Allocation Details'!$A$18:$L$214, MATCH("Demand ID", 'E4 TB Allocation Details'!$A$18:$L$18, 0),FALSE), 'E2 Allocators'!$B$15:$W$361, MATCH('O5 Details by Class &amp; Accounts'!W$18, 'E2 Allocators'!$B$15:$W$15, 0),FALSE)*$F120), 0, VLOOKUP(VLOOKUP($A120, 'E4 TB Allocation Details'!$A$18:$L$214, MATCH("Demand ID", 'E4 TB Allocation Details'!$A$18:$L$18, 0),FALSE), 'E2 Allocators'!$B$15:$W$361, MATCH('O5 Details by Class &amp; Accounts'!W$18, 'E2 Allocators'!$B$15:$W$15, 0),FALSE)*$F120)</f>
        <v>0</v>
      </c>
      <c r="X120" s="1321">
        <f>IF(ISERROR(VLOOKUP(VLOOKUP($A120, 'E4 TB Allocation Details'!$A$18:$L$214, MATCH("Demand ID", 'E4 TB Allocation Details'!$A$18:$L$18, 0),FALSE), 'E2 Allocators'!$B$15:$W$361, MATCH('O5 Details by Class &amp; Accounts'!X$18, 'E2 Allocators'!$B$15:$W$15, 0),FALSE)*$F120), 0, VLOOKUP(VLOOKUP($A120, 'E4 TB Allocation Details'!$A$18:$L$214, MATCH("Demand ID", 'E4 TB Allocation Details'!$A$18:$L$18, 0),FALSE), 'E2 Allocators'!$B$15:$W$361, MATCH('O5 Details by Class &amp; Accounts'!X$18, 'E2 Allocators'!$B$15:$W$15, 0),FALSE)*$F120)</f>
        <v>0</v>
      </c>
      <c r="Y120" s="1321">
        <f>IF(ISERROR(VLOOKUP(VLOOKUP($A120, 'E4 TB Allocation Details'!$A$18:$L$214, MATCH("Demand ID", 'E4 TB Allocation Details'!$A$18:$L$18, 0),FALSE), 'E2 Allocators'!$B$15:$W$361, MATCH('O5 Details by Class &amp; Accounts'!Y$18, 'E2 Allocators'!$B$15:$W$15, 0),FALSE)*$F120), 0, VLOOKUP(VLOOKUP($A120, 'E4 TB Allocation Details'!$A$18:$L$214, MATCH("Demand ID", 'E4 TB Allocation Details'!$A$18:$L$18, 0),FALSE), 'E2 Allocators'!$B$15:$W$361, MATCH('O5 Details by Class &amp; Accounts'!Y$18, 'E2 Allocators'!$B$15:$W$15, 0),FALSE)*$F120)</f>
        <v>0</v>
      </c>
      <c r="Z120" s="1321">
        <f>IF(ISERROR(VLOOKUP(VLOOKUP($A120, 'E4 TB Allocation Details'!$A$18:$L$214, MATCH("Demand ID", 'E4 TB Allocation Details'!$A$18:$L$18, 0),FALSE), 'E2 Allocators'!$B$15:$W$361, MATCH('O5 Details by Class &amp; Accounts'!Z$18, 'E2 Allocators'!$B$15:$W$15, 0),FALSE)*$F120), 0, VLOOKUP(VLOOKUP($A120, 'E4 TB Allocation Details'!$A$18:$L$214, MATCH("Demand ID", 'E4 TB Allocation Details'!$A$18:$L$18, 0),FALSE), 'E2 Allocators'!$B$15:$W$361, MATCH('O5 Details by Class &amp; Accounts'!Z$18, 'E2 Allocators'!$B$15:$W$15, 0),FALSE)*$F120)</f>
        <v>0</v>
      </c>
      <c r="AA120" s="1321">
        <f>IF(ISERROR(VLOOKUP(VLOOKUP($A120, 'E4 TB Allocation Details'!$A$18:$L$214, MATCH("Demand ID", 'E4 TB Allocation Details'!$A$18:$L$18, 0),FALSE), 'E2 Allocators'!$B$15:$W$361, MATCH('O5 Details by Class &amp; Accounts'!AA$18, 'E2 Allocators'!$B$15:$W$15, 0),FALSE)*$F120), 0, VLOOKUP(VLOOKUP($A120, 'E4 TB Allocation Details'!$A$18:$L$214, MATCH("Demand ID", 'E4 TB Allocation Details'!$A$18:$L$18, 0),FALSE), 'E2 Allocators'!$B$15:$W$361, MATCH('O5 Details by Class &amp; Accounts'!AA$18, 'E2 Allocators'!$B$15:$W$15, 0),FALSE)*$F120)</f>
        <v>0</v>
      </c>
      <c r="AB120" s="1321">
        <f>IF(ISERROR(VLOOKUP(VLOOKUP($A120, 'E4 TB Allocation Details'!$A$18:$L$214, MATCH("Demand ID", 'E4 TB Allocation Details'!$A$18:$L$18, 0),FALSE), 'E2 Allocators'!$B$15:$W$361, MATCH('O5 Details by Class &amp; Accounts'!AB$18, 'E2 Allocators'!$B$15:$W$15, 0),FALSE)*$F120), 0, VLOOKUP(VLOOKUP($A120, 'E4 TB Allocation Details'!$A$18:$L$214, MATCH("Demand ID", 'E4 TB Allocation Details'!$A$18:$L$18, 0),FALSE), 'E2 Allocators'!$B$15:$W$361, MATCH('O5 Details by Class &amp; Accounts'!AB$18, 'E2 Allocators'!$B$15:$W$15, 0),FALSE)*$F120)</f>
        <v>0</v>
      </c>
      <c r="AC120" s="1321">
        <f t="shared" si="27"/>
        <v>0</v>
      </c>
      <c r="AD120" s="1321">
        <f>IF(ISERROR(VLOOKUP(VLOOKUP($A120, 'E4 TB Allocation Details'!$A$18:$L$214, MATCH("Customer ID", 'E4 TB Allocation Details'!$A$18:$L$18, 0),FALSE), 'E2 Allocators'!$B$15:$W$361, MATCH('O5 Details by Class &amp; Accounts'!AD$18, 'E2 Allocators'!$B$15:$W$15, 0),FALSE)*$G120), 0, VLOOKUP(VLOOKUP($A120, 'E4 TB Allocation Details'!$A$18:$L$214, MATCH("Customer ID", 'E4 TB Allocation Details'!$A$18:$L$18, 0),FALSE), 'E2 Allocators'!$B$15:$W$361, MATCH('O5 Details by Class &amp; Accounts'!AD$18, 'E2 Allocators'!$B$15:$W$15, 0),FALSE)*$G120)</f>
        <v>0</v>
      </c>
      <c r="AE120" s="1321">
        <f>IF(ISERROR(VLOOKUP(VLOOKUP($A120, 'E4 TB Allocation Details'!$A$18:$L$214, MATCH("Customer ID", 'E4 TB Allocation Details'!$A$18:$L$18, 0),FALSE), 'E2 Allocators'!$B$15:$W$361, MATCH('O5 Details by Class &amp; Accounts'!AE$18, 'E2 Allocators'!$B$15:$W$15, 0),FALSE)*$G120), 0, VLOOKUP(VLOOKUP($A120, 'E4 TB Allocation Details'!$A$18:$L$214, MATCH("Customer ID", 'E4 TB Allocation Details'!$A$18:$L$18, 0),FALSE), 'E2 Allocators'!$B$15:$W$361, MATCH('O5 Details by Class &amp; Accounts'!AE$18, 'E2 Allocators'!$B$15:$W$15, 0),FALSE)*$G120)</f>
        <v>0</v>
      </c>
      <c r="AF120" s="1321">
        <f>IF(ISERROR(VLOOKUP(VLOOKUP($A120, 'E4 TB Allocation Details'!$A$18:$L$214, MATCH("Customer ID", 'E4 TB Allocation Details'!$A$18:$L$18, 0),FALSE), 'E2 Allocators'!$B$15:$W$361, MATCH('O5 Details by Class &amp; Accounts'!AF$18, 'E2 Allocators'!$B$15:$W$15, 0),FALSE)*$G120), 0, VLOOKUP(VLOOKUP($A120, 'E4 TB Allocation Details'!$A$18:$L$214, MATCH("Customer ID", 'E4 TB Allocation Details'!$A$18:$L$18, 0),FALSE), 'E2 Allocators'!$B$15:$W$361, MATCH('O5 Details by Class &amp; Accounts'!AF$18, 'E2 Allocators'!$B$15:$W$15, 0),FALSE)*$G120)</f>
        <v>0</v>
      </c>
      <c r="AG120" s="1321">
        <f>IF(ISERROR(VLOOKUP(VLOOKUP($A120, 'E4 TB Allocation Details'!$A$18:$L$214, MATCH("Customer ID", 'E4 TB Allocation Details'!$A$18:$L$18, 0),FALSE), 'E2 Allocators'!$B$15:$W$361, MATCH('O5 Details by Class &amp; Accounts'!AG$18, 'E2 Allocators'!$B$15:$W$15, 0),FALSE)*$G120), 0, VLOOKUP(VLOOKUP($A120, 'E4 TB Allocation Details'!$A$18:$L$214, MATCH("Customer ID", 'E4 TB Allocation Details'!$A$18:$L$18, 0),FALSE), 'E2 Allocators'!$B$15:$W$361, MATCH('O5 Details by Class &amp; Accounts'!AG$18, 'E2 Allocators'!$B$15:$W$15, 0),FALSE)*$G120)</f>
        <v>0</v>
      </c>
      <c r="AH120" s="1321">
        <f>IF(ISERROR(VLOOKUP(VLOOKUP($A120, 'E4 TB Allocation Details'!$A$18:$L$214, MATCH("Customer ID", 'E4 TB Allocation Details'!$A$18:$L$18, 0),FALSE), 'E2 Allocators'!$B$15:$W$361, MATCH('O5 Details by Class &amp; Accounts'!AH$18, 'E2 Allocators'!$B$15:$W$15, 0),FALSE)*$G120), 0, VLOOKUP(VLOOKUP($A120, 'E4 TB Allocation Details'!$A$18:$L$214, MATCH("Customer ID", 'E4 TB Allocation Details'!$A$18:$L$18, 0),FALSE), 'E2 Allocators'!$B$15:$W$361, MATCH('O5 Details by Class &amp; Accounts'!AH$18, 'E2 Allocators'!$B$15:$W$15, 0),FALSE)*$G120)</f>
        <v>0</v>
      </c>
      <c r="AI120" s="1321">
        <f>IF(ISERROR(VLOOKUP(VLOOKUP($A120, 'E4 TB Allocation Details'!$A$18:$L$214, MATCH("Customer ID", 'E4 TB Allocation Details'!$A$18:$L$18, 0),FALSE), 'E2 Allocators'!$B$15:$W$361, MATCH('O5 Details by Class &amp; Accounts'!AI$18, 'E2 Allocators'!$B$15:$W$15, 0),FALSE)*$G120), 0, VLOOKUP(VLOOKUP($A120, 'E4 TB Allocation Details'!$A$18:$L$214, MATCH("Customer ID", 'E4 TB Allocation Details'!$A$18:$L$18, 0),FALSE), 'E2 Allocators'!$B$15:$W$361, MATCH('O5 Details by Class &amp; Accounts'!AI$18, 'E2 Allocators'!$B$15:$W$15, 0),FALSE)*$G120)</f>
        <v>0</v>
      </c>
      <c r="AJ120" s="1321">
        <f>IF(ISERROR(VLOOKUP(VLOOKUP($A120, 'E4 TB Allocation Details'!$A$18:$L$214, MATCH("Customer ID", 'E4 TB Allocation Details'!$A$18:$L$18, 0),FALSE), 'E2 Allocators'!$B$15:$W$361, MATCH('O5 Details by Class &amp; Accounts'!AJ$18, 'E2 Allocators'!$B$15:$W$15, 0),FALSE)*$G120), 0, VLOOKUP(VLOOKUP($A120, 'E4 TB Allocation Details'!$A$18:$L$214, MATCH("Customer ID", 'E4 TB Allocation Details'!$A$18:$L$18, 0),FALSE), 'E2 Allocators'!$B$15:$W$361, MATCH('O5 Details by Class &amp; Accounts'!AJ$18, 'E2 Allocators'!$B$15:$W$15, 0),FALSE)*$G120)</f>
        <v>0</v>
      </c>
      <c r="AK120" s="1321">
        <f>IF(ISERROR(VLOOKUP(VLOOKUP($A120, 'E4 TB Allocation Details'!$A$18:$L$214, MATCH("Customer ID", 'E4 TB Allocation Details'!$A$18:$L$18, 0),FALSE), 'E2 Allocators'!$B$15:$W$361, MATCH('O5 Details by Class &amp; Accounts'!AK$18, 'E2 Allocators'!$B$15:$W$15, 0),FALSE)*$G120), 0, VLOOKUP(VLOOKUP($A120, 'E4 TB Allocation Details'!$A$18:$L$214, MATCH("Customer ID", 'E4 TB Allocation Details'!$A$18:$L$18, 0),FALSE), 'E2 Allocators'!$B$15:$W$361, MATCH('O5 Details by Class &amp; Accounts'!AK$18, 'E2 Allocators'!$B$15:$W$15, 0),FALSE)*$G120)</f>
        <v>0</v>
      </c>
      <c r="AL120" s="1321">
        <f>IF(ISERROR(VLOOKUP(VLOOKUP($A120, 'E4 TB Allocation Details'!$A$18:$L$214, MATCH("Customer ID", 'E4 TB Allocation Details'!$A$18:$L$18, 0),FALSE), 'E2 Allocators'!$B$15:$W$361, MATCH('O5 Details by Class &amp; Accounts'!AL$18, 'E2 Allocators'!$B$15:$W$15, 0),FALSE)*$G120), 0, VLOOKUP(VLOOKUP($A120, 'E4 TB Allocation Details'!$A$18:$L$214, MATCH("Customer ID", 'E4 TB Allocation Details'!$A$18:$L$18, 0),FALSE), 'E2 Allocators'!$B$15:$W$361, MATCH('O5 Details by Class &amp; Accounts'!AL$18, 'E2 Allocators'!$B$15:$W$15, 0),FALSE)*$G120)</f>
        <v>0</v>
      </c>
      <c r="AM120" s="1321">
        <f>IF(ISERROR(VLOOKUP(VLOOKUP($A120, 'E4 TB Allocation Details'!$A$18:$L$214, MATCH("Customer ID", 'E4 TB Allocation Details'!$A$18:$L$18, 0),FALSE), 'E2 Allocators'!$B$15:$W$361, MATCH('O5 Details by Class &amp; Accounts'!AM$18, 'E2 Allocators'!$B$15:$W$15, 0),FALSE)*$G120), 0, VLOOKUP(VLOOKUP($A120, 'E4 TB Allocation Details'!$A$18:$L$214, MATCH("Customer ID", 'E4 TB Allocation Details'!$A$18:$L$18, 0),FALSE), 'E2 Allocators'!$B$15:$W$361, MATCH('O5 Details by Class &amp; Accounts'!AM$18, 'E2 Allocators'!$B$15:$W$15, 0),FALSE)*$G120)</f>
        <v>0</v>
      </c>
      <c r="AN120" s="1321">
        <f>IF(ISERROR(VLOOKUP(VLOOKUP($A120, 'E4 TB Allocation Details'!$A$18:$L$214, MATCH("Customer ID", 'E4 TB Allocation Details'!$A$18:$L$18, 0),FALSE), 'E2 Allocators'!$B$15:$W$361, MATCH('O5 Details by Class &amp; Accounts'!AN$18, 'E2 Allocators'!$B$15:$W$15, 0),FALSE)*$G120), 0, VLOOKUP(VLOOKUP($A120, 'E4 TB Allocation Details'!$A$18:$L$214, MATCH("Customer ID", 'E4 TB Allocation Details'!$A$18:$L$18, 0),FALSE), 'E2 Allocators'!$B$15:$W$361, MATCH('O5 Details by Class &amp; Accounts'!AN$18, 'E2 Allocators'!$B$15:$W$15, 0),FALSE)*$G120)</f>
        <v>0</v>
      </c>
      <c r="AO120" s="1321">
        <f>IF(ISERROR(VLOOKUP(VLOOKUP($A120, 'E4 TB Allocation Details'!$A$18:$L$214, MATCH("Customer ID", 'E4 TB Allocation Details'!$A$18:$L$18, 0),FALSE), 'E2 Allocators'!$B$15:$W$361, MATCH('O5 Details by Class &amp; Accounts'!AO$18, 'E2 Allocators'!$B$15:$W$15, 0),FALSE)*$G120), 0, VLOOKUP(VLOOKUP($A120, 'E4 TB Allocation Details'!$A$18:$L$214, MATCH("Customer ID", 'E4 TB Allocation Details'!$A$18:$L$18, 0),FALSE), 'E2 Allocators'!$B$15:$W$361, MATCH('O5 Details by Class &amp; Accounts'!AO$18, 'E2 Allocators'!$B$15:$W$15, 0),FALSE)*$G120)</f>
        <v>0</v>
      </c>
      <c r="AP120" s="1321">
        <f>IF(ISERROR(VLOOKUP(VLOOKUP($A120, 'E4 TB Allocation Details'!$A$18:$L$214, MATCH("Customer ID", 'E4 TB Allocation Details'!$A$18:$L$18, 0),FALSE), 'E2 Allocators'!$B$15:$W$361, MATCH('O5 Details by Class &amp; Accounts'!AP$18, 'E2 Allocators'!$B$15:$W$15, 0),FALSE)*$G120), 0, VLOOKUP(VLOOKUP($A120, 'E4 TB Allocation Details'!$A$18:$L$214, MATCH("Customer ID", 'E4 TB Allocation Details'!$A$18:$L$18, 0),FALSE), 'E2 Allocators'!$B$15:$W$361, MATCH('O5 Details by Class &amp; Accounts'!AP$18, 'E2 Allocators'!$B$15:$W$15, 0),FALSE)*$G120)</f>
        <v>0</v>
      </c>
      <c r="AQ120" s="1321">
        <f>IF(ISERROR(VLOOKUP(VLOOKUP($A120, 'E4 TB Allocation Details'!$A$18:$L$214, MATCH("Customer ID", 'E4 TB Allocation Details'!$A$18:$L$18, 0),FALSE), 'E2 Allocators'!$B$15:$W$361, MATCH('O5 Details by Class &amp; Accounts'!AQ$18, 'E2 Allocators'!$B$15:$W$15, 0),FALSE)*$G120), 0, VLOOKUP(VLOOKUP($A120, 'E4 TB Allocation Details'!$A$18:$L$214, MATCH("Customer ID", 'E4 TB Allocation Details'!$A$18:$L$18, 0),FALSE), 'E2 Allocators'!$B$15:$W$361, MATCH('O5 Details by Class &amp; Accounts'!AQ$18, 'E2 Allocators'!$B$15:$W$15, 0),FALSE)*$G120)</f>
        <v>0</v>
      </c>
      <c r="AR120" s="1321">
        <f>IF(ISERROR(VLOOKUP(VLOOKUP($A120, 'E4 TB Allocation Details'!$A$18:$L$214, MATCH("Customer ID", 'E4 TB Allocation Details'!$A$18:$L$18, 0),FALSE), 'E2 Allocators'!$B$15:$W$361, MATCH('O5 Details by Class &amp; Accounts'!AR$18, 'E2 Allocators'!$B$15:$W$15, 0),FALSE)*$G120), 0, VLOOKUP(VLOOKUP($A120, 'E4 TB Allocation Details'!$A$18:$L$214, MATCH("Customer ID", 'E4 TB Allocation Details'!$A$18:$L$18, 0),FALSE), 'E2 Allocators'!$B$15:$W$361, MATCH('O5 Details by Class &amp; Accounts'!AR$18, 'E2 Allocators'!$B$15:$W$15, 0),FALSE)*$G120)</f>
        <v>0</v>
      </c>
      <c r="AS120" s="1321">
        <f>IF(ISERROR(VLOOKUP(VLOOKUP($A120, 'E4 TB Allocation Details'!$A$18:$L$214, MATCH("Customer ID", 'E4 TB Allocation Details'!$A$18:$L$18, 0),FALSE), 'E2 Allocators'!$B$15:$W$361, MATCH('O5 Details by Class &amp; Accounts'!AS$18, 'E2 Allocators'!$B$15:$W$15, 0),FALSE)*$G120), 0, VLOOKUP(VLOOKUP($A120, 'E4 TB Allocation Details'!$A$18:$L$214, MATCH("Customer ID", 'E4 TB Allocation Details'!$A$18:$L$18, 0),FALSE), 'E2 Allocators'!$B$15:$W$361, MATCH('O5 Details by Class &amp; Accounts'!AS$18, 'E2 Allocators'!$B$15:$W$15, 0),FALSE)*$G120)</f>
        <v>0</v>
      </c>
      <c r="AT120" s="1321">
        <f>IF(ISERROR(VLOOKUP(VLOOKUP($A120, 'E4 TB Allocation Details'!$A$18:$L$214, MATCH("Customer ID", 'E4 TB Allocation Details'!$A$18:$L$18, 0),FALSE), 'E2 Allocators'!$B$15:$W$361, MATCH('O5 Details by Class &amp; Accounts'!AT$18, 'E2 Allocators'!$B$15:$W$15, 0),FALSE)*$G120), 0, VLOOKUP(VLOOKUP($A120, 'E4 TB Allocation Details'!$A$18:$L$214, MATCH("Customer ID", 'E4 TB Allocation Details'!$A$18:$L$18, 0),FALSE), 'E2 Allocators'!$B$15:$W$361, MATCH('O5 Details by Class &amp; Accounts'!AT$18, 'E2 Allocators'!$B$15:$W$15, 0),FALSE)*$G120)</f>
        <v>0</v>
      </c>
      <c r="AU120" s="1321">
        <f>IF(ISERROR(VLOOKUP(VLOOKUP($A120, 'E4 TB Allocation Details'!$A$18:$L$214, MATCH("Customer ID", 'E4 TB Allocation Details'!$A$18:$L$18, 0),FALSE), 'E2 Allocators'!$B$15:$W$361, MATCH('O5 Details by Class &amp; Accounts'!AU$18, 'E2 Allocators'!$B$15:$W$15, 0),FALSE)*$G120), 0, VLOOKUP(VLOOKUP($A120, 'E4 TB Allocation Details'!$A$18:$L$214, MATCH("Customer ID", 'E4 TB Allocation Details'!$A$18:$L$18, 0),FALSE), 'E2 Allocators'!$B$15:$W$361, MATCH('O5 Details by Class &amp; Accounts'!AU$18, 'E2 Allocators'!$B$15:$W$15, 0),FALSE)*$G120)</f>
        <v>0</v>
      </c>
      <c r="AV120" s="1321">
        <f>IF(ISERROR(VLOOKUP(VLOOKUP($A120, 'E4 TB Allocation Details'!$A$18:$L$214, MATCH("Customer ID", 'E4 TB Allocation Details'!$A$18:$L$18, 0),FALSE), 'E2 Allocators'!$B$15:$W$361, MATCH('O5 Details by Class &amp; Accounts'!AV$18, 'E2 Allocators'!$B$15:$W$15, 0),FALSE)*$G120), 0, VLOOKUP(VLOOKUP($A120, 'E4 TB Allocation Details'!$A$18:$L$214, MATCH("Customer ID", 'E4 TB Allocation Details'!$A$18:$L$18, 0),FALSE), 'E2 Allocators'!$B$15:$W$361, MATCH('O5 Details by Class &amp; Accounts'!AV$18, 'E2 Allocators'!$B$15:$W$15, 0),FALSE)*$G120)</f>
        <v>0</v>
      </c>
      <c r="AW120" s="1321">
        <f>IF(ISERROR(VLOOKUP(VLOOKUP($A120, 'E4 TB Allocation Details'!$A$18:$L$214, MATCH("Customer ID", 'E4 TB Allocation Details'!$A$18:$L$18, 0),FALSE), 'E2 Allocators'!$B$15:$W$361, MATCH('O5 Details by Class &amp; Accounts'!AW$18, 'E2 Allocators'!$B$15:$W$15, 0),FALSE)*$G120), 0, VLOOKUP(VLOOKUP($A120, 'E4 TB Allocation Details'!$A$18:$L$214, MATCH("Customer ID", 'E4 TB Allocation Details'!$A$18:$L$18, 0),FALSE), 'E2 Allocators'!$B$15:$W$361, MATCH('O5 Details by Class &amp; Accounts'!AW$18, 'E2 Allocators'!$B$15:$W$15, 0),FALSE)*$G120)</f>
        <v>0</v>
      </c>
      <c r="AX120" s="1321">
        <f t="shared" si="28"/>
        <v>0</v>
      </c>
      <c r="AY120" s="1321">
        <f>IF(ISERROR(VLOOKUP(VLOOKUP($A120, 'E4 TB Allocation Details'!$A$18:$L$214, MATCH("Misc ID", 'E4 TB Allocation Details'!$A$18:$L$18, 0),FALSE), 'E2 Allocators'!$B$15:$W$361, MATCH('O5 Details by Class &amp; Accounts'!AY$18, 'E2 Allocators'!$B$15:$W$15, 0),FALSE)*$E120), 0, VLOOKUP(VLOOKUP($A120, 'E4 TB Allocation Details'!$A$18:$L$214, MATCH("Misc ID", 'E4 TB Allocation Details'!$A$18:$L$18, 0),FALSE), 'E2 Allocators'!$B$15:$W$361, MATCH('O5 Details by Class &amp; Accounts'!AY$18, 'E2 Allocators'!$B$15:$W$15, 0),FALSE)*$E120)</f>
        <v>0</v>
      </c>
      <c r="AZ120" s="1321">
        <f>IF(ISERROR(VLOOKUP(VLOOKUP($A120, 'E4 TB Allocation Details'!$A$18:$L$214, MATCH("Misc ID", 'E4 TB Allocation Details'!$A$18:$L$18, 0),FALSE), 'E2 Allocators'!$B$15:$W$361, MATCH('O5 Details by Class &amp; Accounts'!AZ$18, 'E2 Allocators'!$B$15:$W$15, 0),FALSE)*$E120), 0, VLOOKUP(VLOOKUP($A120, 'E4 TB Allocation Details'!$A$18:$L$214, MATCH("Misc ID", 'E4 TB Allocation Details'!$A$18:$L$18, 0),FALSE), 'E2 Allocators'!$B$15:$W$361, MATCH('O5 Details by Class &amp; Accounts'!AZ$18, 'E2 Allocators'!$B$15:$W$15, 0),FALSE)*$E120)</f>
        <v>0</v>
      </c>
      <c r="BA120" s="1321">
        <f>IF(ISERROR(VLOOKUP(VLOOKUP($A120, 'E4 TB Allocation Details'!$A$18:$L$214, MATCH("Misc ID", 'E4 TB Allocation Details'!$A$18:$L$18, 0),FALSE), 'E2 Allocators'!$B$15:$W$361, MATCH('O5 Details by Class &amp; Accounts'!BA$18, 'E2 Allocators'!$B$15:$W$15, 0),FALSE)*$E120), 0, VLOOKUP(VLOOKUP($A120, 'E4 TB Allocation Details'!$A$18:$L$214, MATCH("Misc ID", 'E4 TB Allocation Details'!$A$18:$L$18, 0),FALSE), 'E2 Allocators'!$B$15:$W$361, MATCH('O5 Details by Class &amp; Accounts'!BA$18, 'E2 Allocators'!$B$15:$W$15, 0),FALSE)*$E120)</f>
        <v>0</v>
      </c>
      <c r="BB120" s="1321">
        <f>IF(ISERROR(VLOOKUP(VLOOKUP($A120, 'E4 TB Allocation Details'!$A$18:$L$214, MATCH("Misc ID", 'E4 TB Allocation Details'!$A$18:$L$18, 0),FALSE), 'E2 Allocators'!$B$15:$W$361, MATCH('O5 Details by Class &amp; Accounts'!BB$18, 'E2 Allocators'!$B$15:$W$15, 0),FALSE)*$E120), 0, VLOOKUP(VLOOKUP($A120, 'E4 TB Allocation Details'!$A$18:$L$214, MATCH("Misc ID", 'E4 TB Allocation Details'!$A$18:$L$18, 0),FALSE), 'E2 Allocators'!$B$15:$W$361, MATCH('O5 Details by Class &amp; Accounts'!BB$18, 'E2 Allocators'!$B$15:$W$15, 0),FALSE)*$E120)</f>
        <v>0</v>
      </c>
      <c r="BC120" s="1321">
        <f>IF(ISERROR(VLOOKUP(VLOOKUP($A120, 'E4 TB Allocation Details'!$A$18:$L$214, MATCH("Misc ID", 'E4 TB Allocation Details'!$A$18:$L$18, 0),FALSE), 'E2 Allocators'!$B$15:$W$361, MATCH('O5 Details by Class &amp; Accounts'!BC$18, 'E2 Allocators'!$B$15:$W$15, 0),FALSE)*$E120), 0, VLOOKUP(VLOOKUP($A120, 'E4 TB Allocation Details'!$A$18:$L$214, MATCH("Misc ID", 'E4 TB Allocation Details'!$A$18:$L$18, 0),FALSE), 'E2 Allocators'!$B$15:$W$361, MATCH('O5 Details by Class &amp; Accounts'!BC$18, 'E2 Allocators'!$B$15:$W$15, 0),FALSE)*$E120)</f>
        <v>0</v>
      </c>
      <c r="BD120" s="1321">
        <f>IF(ISERROR(VLOOKUP(VLOOKUP($A120, 'E4 TB Allocation Details'!$A$18:$L$214, MATCH("Misc ID", 'E4 TB Allocation Details'!$A$18:$L$18, 0),FALSE), 'E2 Allocators'!$B$15:$W$361, MATCH('O5 Details by Class &amp; Accounts'!BD$18, 'E2 Allocators'!$B$15:$W$15, 0),FALSE)*$E120), 0, VLOOKUP(VLOOKUP($A120, 'E4 TB Allocation Details'!$A$18:$L$214, MATCH("Misc ID", 'E4 TB Allocation Details'!$A$18:$L$18, 0),FALSE), 'E2 Allocators'!$B$15:$W$361, MATCH('O5 Details by Class &amp; Accounts'!BD$18, 'E2 Allocators'!$B$15:$W$15, 0),FALSE)*$E120)</f>
        <v>0</v>
      </c>
      <c r="BE120" s="1321">
        <f>IF(ISERROR(VLOOKUP(VLOOKUP($A120, 'E4 TB Allocation Details'!$A$18:$L$214, MATCH("Misc ID", 'E4 TB Allocation Details'!$A$18:$L$18, 0),FALSE), 'E2 Allocators'!$B$15:$W$361, MATCH('O5 Details by Class &amp; Accounts'!BE$18, 'E2 Allocators'!$B$15:$W$15, 0),FALSE)*$E120), 0, VLOOKUP(VLOOKUP($A120, 'E4 TB Allocation Details'!$A$18:$L$214, MATCH("Misc ID", 'E4 TB Allocation Details'!$A$18:$L$18, 0),FALSE), 'E2 Allocators'!$B$15:$W$361, MATCH('O5 Details by Class &amp; Accounts'!BE$18, 'E2 Allocators'!$B$15:$W$15, 0),FALSE)*$E120)</f>
        <v>0</v>
      </c>
      <c r="BF120" s="1321">
        <f>IF(ISERROR(VLOOKUP(VLOOKUP($A120, 'E4 TB Allocation Details'!$A$18:$L$214, MATCH("Misc ID", 'E4 TB Allocation Details'!$A$18:$L$18, 0),FALSE), 'E2 Allocators'!$B$15:$W$361, MATCH('O5 Details by Class &amp; Accounts'!BF$18, 'E2 Allocators'!$B$15:$W$15, 0),FALSE)*$E120), 0, VLOOKUP(VLOOKUP($A120, 'E4 TB Allocation Details'!$A$18:$L$214, MATCH("Misc ID", 'E4 TB Allocation Details'!$A$18:$L$18, 0),FALSE), 'E2 Allocators'!$B$15:$W$361, MATCH('O5 Details by Class &amp; Accounts'!BF$18, 'E2 Allocators'!$B$15:$W$15, 0),FALSE)*$E120)</f>
        <v>0</v>
      </c>
      <c r="BG120" s="1321">
        <f>IF(ISERROR(VLOOKUP(VLOOKUP($A120, 'E4 TB Allocation Details'!$A$18:$L$214, MATCH("Misc ID", 'E4 TB Allocation Details'!$A$18:$L$18, 0),FALSE), 'E2 Allocators'!$B$15:$W$361, MATCH('O5 Details by Class &amp; Accounts'!BG$18, 'E2 Allocators'!$B$15:$W$15, 0),FALSE)*$E120), 0, VLOOKUP(VLOOKUP($A120, 'E4 TB Allocation Details'!$A$18:$L$214, MATCH("Misc ID", 'E4 TB Allocation Details'!$A$18:$L$18, 0),FALSE), 'E2 Allocators'!$B$15:$W$361, MATCH('O5 Details by Class &amp; Accounts'!BG$18, 'E2 Allocators'!$B$15:$W$15, 0),FALSE)*$E120)</f>
        <v>0</v>
      </c>
      <c r="BH120" s="1321">
        <f>IF(ISERROR(VLOOKUP(VLOOKUP($A120, 'E4 TB Allocation Details'!$A$18:$L$214, MATCH("Misc ID", 'E4 TB Allocation Details'!$A$18:$L$18, 0),FALSE), 'E2 Allocators'!$B$15:$W$361, MATCH('O5 Details by Class &amp; Accounts'!BH$18, 'E2 Allocators'!$B$15:$W$15, 0),FALSE)*$E120), 0, VLOOKUP(VLOOKUP($A120, 'E4 TB Allocation Details'!$A$18:$L$214, MATCH("Misc ID", 'E4 TB Allocation Details'!$A$18:$L$18, 0),FALSE), 'E2 Allocators'!$B$15:$W$361, MATCH('O5 Details by Class &amp; Accounts'!BH$18, 'E2 Allocators'!$B$15:$W$15, 0),FALSE)*$E120)</f>
        <v>0</v>
      </c>
      <c r="BI120" s="1321">
        <f>IF(ISERROR(VLOOKUP(VLOOKUP($A120, 'E4 TB Allocation Details'!$A$18:$L$214, MATCH("Misc ID", 'E4 TB Allocation Details'!$A$18:$L$18, 0),FALSE), 'E2 Allocators'!$B$15:$W$361, MATCH('O5 Details by Class &amp; Accounts'!BI$18, 'E2 Allocators'!$B$15:$W$15, 0),FALSE)*$E120), 0, VLOOKUP(VLOOKUP($A120, 'E4 TB Allocation Details'!$A$18:$L$214, MATCH("Misc ID", 'E4 TB Allocation Details'!$A$18:$L$18, 0),FALSE), 'E2 Allocators'!$B$15:$W$361, MATCH('O5 Details by Class &amp; Accounts'!BI$18, 'E2 Allocators'!$B$15:$W$15, 0),FALSE)*$E120)</f>
        <v>0</v>
      </c>
      <c r="BJ120" s="1321">
        <f>IF(ISERROR(VLOOKUP(VLOOKUP($A120, 'E4 TB Allocation Details'!$A$18:$L$214, MATCH("Misc ID", 'E4 TB Allocation Details'!$A$18:$L$18, 0),FALSE), 'E2 Allocators'!$B$15:$W$361, MATCH('O5 Details by Class &amp; Accounts'!BJ$18, 'E2 Allocators'!$B$15:$W$15, 0),FALSE)*$E120), 0, VLOOKUP(VLOOKUP($A120, 'E4 TB Allocation Details'!$A$18:$L$214, MATCH("Misc ID", 'E4 TB Allocation Details'!$A$18:$L$18, 0),FALSE), 'E2 Allocators'!$B$15:$W$361, MATCH('O5 Details by Class &amp; Accounts'!BJ$18, 'E2 Allocators'!$B$15:$W$15, 0),FALSE)*$E120)</f>
        <v>0</v>
      </c>
      <c r="BK120" s="1321">
        <f>IF(ISERROR(VLOOKUP(VLOOKUP($A120, 'E4 TB Allocation Details'!$A$18:$L$214, MATCH("Misc ID", 'E4 TB Allocation Details'!$A$18:$L$18, 0),FALSE), 'E2 Allocators'!$B$15:$W$361, MATCH('O5 Details by Class &amp; Accounts'!BK$18, 'E2 Allocators'!$B$15:$W$15, 0),FALSE)*$E120), 0, VLOOKUP(VLOOKUP($A120, 'E4 TB Allocation Details'!$A$18:$L$214, MATCH("Misc ID", 'E4 TB Allocation Details'!$A$18:$L$18, 0),FALSE), 'E2 Allocators'!$B$15:$W$361, MATCH('O5 Details by Class &amp; Accounts'!BK$18, 'E2 Allocators'!$B$15:$W$15, 0),FALSE)*$E120)</f>
        <v>0</v>
      </c>
      <c r="BL120" s="1321">
        <f>IF(ISERROR(VLOOKUP(VLOOKUP($A120, 'E4 TB Allocation Details'!$A$18:$L$214, MATCH("Misc ID", 'E4 TB Allocation Details'!$A$18:$L$18, 0),FALSE), 'E2 Allocators'!$B$15:$W$361, MATCH('O5 Details by Class &amp; Accounts'!BL$18, 'E2 Allocators'!$B$15:$W$15, 0),FALSE)*$E120), 0, VLOOKUP(VLOOKUP($A120, 'E4 TB Allocation Details'!$A$18:$L$214, MATCH("Misc ID", 'E4 TB Allocation Details'!$A$18:$L$18, 0),FALSE), 'E2 Allocators'!$B$15:$W$361, MATCH('O5 Details by Class &amp; Accounts'!BL$18, 'E2 Allocators'!$B$15:$W$15, 0),FALSE)*$E120)</f>
        <v>0</v>
      </c>
      <c r="BM120" s="1321">
        <f>IF(ISERROR(VLOOKUP(VLOOKUP($A120, 'E4 TB Allocation Details'!$A$18:$L$214, MATCH("Misc ID", 'E4 TB Allocation Details'!$A$18:$L$18, 0),FALSE), 'E2 Allocators'!$B$15:$W$361, MATCH('O5 Details by Class &amp; Accounts'!BM$18, 'E2 Allocators'!$B$15:$W$15, 0),FALSE)*$E120), 0, VLOOKUP(VLOOKUP($A120, 'E4 TB Allocation Details'!$A$18:$L$214, MATCH("Misc ID", 'E4 TB Allocation Details'!$A$18:$L$18, 0),FALSE), 'E2 Allocators'!$B$15:$W$361, MATCH('O5 Details by Class &amp; Accounts'!BM$18, 'E2 Allocators'!$B$15:$W$15, 0),FALSE)*$E120)</f>
        <v>0</v>
      </c>
      <c r="BN120" s="1321">
        <f>IF(ISERROR(VLOOKUP(VLOOKUP($A120, 'E4 TB Allocation Details'!$A$18:$L$214, MATCH("Misc ID", 'E4 TB Allocation Details'!$A$18:$L$18, 0),FALSE), 'E2 Allocators'!$B$15:$W$361, MATCH('O5 Details by Class &amp; Accounts'!BN$18, 'E2 Allocators'!$B$15:$W$15, 0),FALSE)*$E120), 0, VLOOKUP(VLOOKUP($A120, 'E4 TB Allocation Details'!$A$18:$L$214, MATCH("Misc ID", 'E4 TB Allocation Details'!$A$18:$L$18, 0),FALSE), 'E2 Allocators'!$B$15:$W$361, MATCH('O5 Details by Class &amp; Accounts'!BN$18, 'E2 Allocators'!$B$15:$W$15, 0),FALSE)*$E120)</f>
        <v>0</v>
      </c>
      <c r="BO120" s="1321">
        <f>IF(ISERROR(VLOOKUP(VLOOKUP($A120, 'E4 TB Allocation Details'!$A$18:$L$214, MATCH("Misc ID", 'E4 TB Allocation Details'!$A$18:$L$18, 0),FALSE), 'E2 Allocators'!$B$15:$W$361, MATCH('O5 Details by Class &amp; Accounts'!BO$18, 'E2 Allocators'!$B$15:$W$15, 0),FALSE)*$E120), 0, VLOOKUP(VLOOKUP($A120, 'E4 TB Allocation Details'!$A$18:$L$214, MATCH("Misc ID", 'E4 TB Allocation Details'!$A$18:$L$18, 0),FALSE), 'E2 Allocators'!$B$15:$W$361, MATCH('O5 Details by Class &amp; Accounts'!BO$18, 'E2 Allocators'!$B$15:$W$15, 0),FALSE)*$E120)</f>
        <v>0</v>
      </c>
      <c r="BP120" s="1321">
        <f>IF(ISERROR(VLOOKUP(VLOOKUP($A120, 'E4 TB Allocation Details'!$A$18:$L$214, MATCH("Misc ID", 'E4 TB Allocation Details'!$A$18:$L$18, 0),FALSE), 'E2 Allocators'!$B$15:$W$361, MATCH('O5 Details by Class &amp; Accounts'!BP$18, 'E2 Allocators'!$B$15:$W$15, 0),FALSE)*$E120), 0, VLOOKUP(VLOOKUP($A120, 'E4 TB Allocation Details'!$A$18:$L$214, MATCH("Misc ID", 'E4 TB Allocation Details'!$A$18:$L$18, 0),FALSE), 'E2 Allocators'!$B$15:$W$361, MATCH('O5 Details by Class &amp; Accounts'!BP$18, 'E2 Allocators'!$B$15:$W$15, 0),FALSE)*$E120)</f>
        <v>0</v>
      </c>
      <c r="BQ120" s="1321">
        <f>IF(ISERROR(VLOOKUP(VLOOKUP($A120, 'E4 TB Allocation Details'!$A$18:$L$214, MATCH("Misc ID", 'E4 TB Allocation Details'!$A$18:$L$18, 0),FALSE), 'E2 Allocators'!$B$15:$W$361, MATCH('O5 Details by Class &amp; Accounts'!BQ$18, 'E2 Allocators'!$B$15:$W$15, 0),FALSE)*$E120), 0, VLOOKUP(VLOOKUP($A120, 'E4 TB Allocation Details'!$A$18:$L$214, MATCH("Misc ID", 'E4 TB Allocation Details'!$A$18:$L$18, 0),FALSE), 'E2 Allocators'!$B$15:$W$361, MATCH('O5 Details by Class &amp; Accounts'!BQ$18, 'E2 Allocators'!$B$15:$W$15, 0),FALSE)*$E120)</f>
        <v>0</v>
      </c>
      <c r="BR120" s="1321">
        <f>IF(ISERROR(VLOOKUP(VLOOKUP($A120, 'E4 TB Allocation Details'!$A$18:$L$214, MATCH("Misc ID", 'E4 TB Allocation Details'!$A$18:$L$18, 0),FALSE), 'E2 Allocators'!$B$15:$W$361, MATCH('O5 Details by Class &amp; Accounts'!BR$18, 'E2 Allocators'!$B$15:$W$15, 0),FALSE)*$E120), 0, VLOOKUP(VLOOKUP($A120, 'E4 TB Allocation Details'!$A$18:$L$214, MATCH("Misc ID", 'E4 TB Allocation Details'!$A$18:$L$18, 0),FALSE), 'E2 Allocators'!$B$15:$W$361, MATCH('O5 Details by Class &amp; Accounts'!BR$18, 'E2 Allocators'!$B$15:$W$15, 0),FALSE)*$E120)</f>
        <v>0</v>
      </c>
      <c r="BS120" s="1321">
        <f t="shared" si="29"/>
        <v>0</v>
      </c>
      <c r="BT120" s="1321">
        <f>IF(ISERROR(VLOOKUP(VLOOKUP($A120, 'E4 TB Allocation Details'!$A$18:$L$214, MATCH("A &amp; G ID", 'E4 TB Allocation Details'!$A$18:$L$18, 0),FALSE), 'E2 Allocators'!$B$15:$W$361, MATCH('O5 Details by Class &amp; Accounts'!BT$18, 'E2 Allocators'!$B$15:$W$15, 0),FALSE)*$E120), 0, VLOOKUP(VLOOKUP($A120, 'E4 TB Allocation Details'!$A$18:$L$214, MATCH("A &amp; G ID", 'E4 TB Allocation Details'!$A$18:$L$18, 0),FALSE), 'E2 Allocators'!$B$15:$W$361, MATCH('O5 Details by Class &amp; Accounts'!BT$18, 'E2 Allocators'!$B$15:$W$15, 0),FALSE)*$E120)</f>
        <v>0</v>
      </c>
      <c r="BU120" s="1321">
        <f>IF(ISERROR(VLOOKUP(VLOOKUP($A120, 'E4 TB Allocation Details'!$A$18:$L$214, MATCH("A &amp; G ID", 'E4 TB Allocation Details'!$A$18:$L$18, 0),FALSE), 'E2 Allocators'!$B$15:$W$361, MATCH('O5 Details by Class &amp; Accounts'!BU$18, 'E2 Allocators'!$B$15:$W$15, 0),FALSE)*$E120), 0, VLOOKUP(VLOOKUP($A120, 'E4 TB Allocation Details'!$A$18:$L$214, MATCH("A &amp; G ID", 'E4 TB Allocation Details'!$A$18:$L$18, 0),FALSE), 'E2 Allocators'!$B$15:$W$361, MATCH('O5 Details by Class &amp; Accounts'!BU$18, 'E2 Allocators'!$B$15:$W$15, 0),FALSE)*$E120)</f>
        <v>0</v>
      </c>
      <c r="BV120" s="1321">
        <f>IF(ISERROR(VLOOKUP(VLOOKUP($A120, 'E4 TB Allocation Details'!$A$18:$L$214, MATCH("A &amp; G ID", 'E4 TB Allocation Details'!$A$18:$L$18, 0),FALSE), 'E2 Allocators'!$B$15:$W$361, MATCH('O5 Details by Class &amp; Accounts'!BV$18, 'E2 Allocators'!$B$15:$W$15, 0),FALSE)*$E120), 0, VLOOKUP(VLOOKUP($A120, 'E4 TB Allocation Details'!$A$18:$L$214, MATCH("A &amp; G ID", 'E4 TB Allocation Details'!$A$18:$L$18, 0),FALSE), 'E2 Allocators'!$B$15:$W$361, MATCH('O5 Details by Class &amp; Accounts'!BV$18, 'E2 Allocators'!$B$15:$W$15, 0),FALSE)*$E120)</f>
        <v>0</v>
      </c>
      <c r="BW120" s="1321">
        <f>IF(ISERROR(VLOOKUP(VLOOKUP($A120, 'E4 TB Allocation Details'!$A$18:$L$214, MATCH("A &amp; G ID", 'E4 TB Allocation Details'!$A$18:$L$18, 0),FALSE), 'E2 Allocators'!$B$15:$W$361, MATCH('O5 Details by Class &amp; Accounts'!BW$18, 'E2 Allocators'!$B$15:$W$15, 0),FALSE)*$E120), 0, VLOOKUP(VLOOKUP($A120, 'E4 TB Allocation Details'!$A$18:$L$214, MATCH("A &amp; G ID", 'E4 TB Allocation Details'!$A$18:$L$18, 0),FALSE), 'E2 Allocators'!$B$15:$W$361, MATCH('O5 Details by Class &amp; Accounts'!BW$18, 'E2 Allocators'!$B$15:$W$15, 0),FALSE)*$E120)</f>
        <v>0</v>
      </c>
      <c r="BX120" s="1321">
        <f>IF(ISERROR(VLOOKUP(VLOOKUP($A120, 'E4 TB Allocation Details'!$A$18:$L$214, MATCH("A &amp; G ID", 'E4 TB Allocation Details'!$A$18:$L$18, 0),FALSE), 'E2 Allocators'!$B$15:$W$361, MATCH('O5 Details by Class &amp; Accounts'!BX$18, 'E2 Allocators'!$B$15:$W$15, 0),FALSE)*$E120), 0, VLOOKUP(VLOOKUP($A120, 'E4 TB Allocation Details'!$A$18:$L$214, MATCH("A &amp; G ID", 'E4 TB Allocation Details'!$A$18:$L$18, 0),FALSE), 'E2 Allocators'!$B$15:$W$361, MATCH('O5 Details by Class &amp; Accounts'!BX$18, 'E2 Allocators'!$B$15:$W$15, 0),FALSE)*$E120)</f>
        <v>0</v>
      </c>
      <c r="BY120" s="1321">
        <f>IF(ISERROR(VLOOKUP(VLOOKUP($A120, 'E4 TB Allocation Details'!$A$18:$L$214, MATCH("A &amp; G ID", 'E4 TB Allocation Details'!$A$18:$L$18, 0),FALSE), 'E2 Allocators'!$B$15:$W$361, MATCH('O5 Details by Class &amp; Accounts'!BY$18, 'E2 Allocators'!$B$15:$W$15, 0),FALSE)*$E120), 0, VLOOKUP(VLOOKUP($A120, 'E4 TB Allocation Details'!$A$18:$L$214, MATCH("A &amp; G ID", 'E4 TB Allocation Details'!$A$18:$L$18, 0),FALSE), 'E2 Allocators'!$B$15:$W$361, MATCH('O5 Details by Class &amp; Accounts'!BY$18, 'E2 Allocators'!$B$15:$W$15, 0),FALSE)*$E120)</f>
        <v>0</v>
      </c>
      <c r="BZ120" s="1321">
        <f>IF(ISERROR(VLOOKUP(VLOOKUP($A120, 'E4 TB Allocation Details'!$A$18:$L$214, MATCH("A &amp; G ID", 'E4 TB Allocation Details'!$A$18:$L$18, 0),FALSE), 'E2 Allocators'!$B$15:$W$361, MATCH('O5 Details by Class &amp; Accounts'!BZ$18, 'E2 Allocators'!$B$15:$W$15, 0),FALSE)*$E120), 0, VLOOKUP(VLOOKUP($A120, 'E4 TB Allocation Details'!$A$18:$L$214, MATCH("A &amp; G ID", 'E4 TB Allocation Details'!$A$18:$L$18, 0),FALSE), 'E2 Allocators'!$B$15:$W$361, MATCH('O5 Details by Class &amp; Accounts'!BZ$18, 'E2 Allocators'!$B$15:$W$15, 0),FALSE)*$E120)</f>
        <v>0</v>
      </c>
      <c r="CA120" s="1321">
        <f>IF(ISERROR(VLOOKUP(VLOOKUP($A120, 'E4 TB Allocation Details'!$A$18:$L$214, MATCH("A &amp; G ID", 'E4 TB Allocation Details'!$A$18:$L$18, 0),FALSE), 'E2 Allocators'!$B$15:$W$361, MATCH('O5 Details by Class &amp; Accounts'!CA$18, 'E2 Allocators'!$B$15:$W$15, 0),FALSE)*$E120), 0, VLOOKUP(VLOOKUP($A120, 'E4 TB Allocation Details'!$A$18:$L$214, MATCH("A &amp; G ID", 'E4 TB Allocation Details'!$A$18:$L$18, 0),FALSE), 'E2 Allocators'!$B$15:$W$361, MATCH('O5 Details by Class &amp; Accounts'!CA$18, 'E2 Allocators'!$B$15:$W$15, 0),FALSE)*$E120)</f>
        <v>0</v>
      </c>
      <c r="CB120" s="1321">
        <f>IF(ISERROR(VLOOKUP(VLOOKUP($A120, 'E4 TB Allocation Details'!$A$18:$L$214, MATCH("A &amp; G ID", 'E4 TB Allocation Details'!$A$18:$L$18, 0),FALSE), 'E2 Allocators'!$B$15:$W$361, MATCH('O5 Details by Class &amp; Accounts'!CB$18, 'E2 Allocators'!$B$15:$W$15, 0),FALSE)*$E120), 0, VLOOKUP(VLOOKUP($A120, 'E4 TB Allocation Details'!$A$18:$L$214, MATCH("A &amp; G ID", 'E4 TB Allocation Details'!$A$18:$L$18, 0),FALSE), 'E2 Allocators'!$B$15:$W$361, MATCH('O5 Details by Class &amp; Accounts'!CB$18, 'E2 Allocators'!$B$15:$W$15, 0),FALSE)*$E120)</f>
        <v>0</v>
      </c>
      <c r="CC120" s="1321">
        <f>IF(ISERROR(VLOOKUP(VLOOKUP($A120, 'E4 TB Allocation Details'!$A$18:$L$214, MATCH("A &amp; G ID", 'E4 TB Allocation Details'!$A$18:$L$18, 0),FALSE), 'E2 Allocators'!$B$15:$W$361, MATCH('O5 Details by Class &amp; Accounts'!CC$18, 'E2 Allocators'!$B$15:$W$15, 0),FALSE)*$E120), 0, VLOOKUP(VLOOKUP($A120, 'E4 TB Allocation Details'!$A$18:$L$214, MATCH("A &amp; G ID", 'E4 TB Allocation Details'!$A$18:$L$18, 0),FALSE), 'E2 Allocators'!$B$15:$W$361, MATCH('O5 Details by Class &amp; Accounts'!CC$18, 'E2 Allocators'!$B$15:$W$15, 0),FALSE)*$E120)</f>
        <v>0</v>
      </c>
      <c r="CD120" s="1321">
        <f>IF(ISERROR(VLOOKUP(VLOOKUP($A120, 'E4 TB Allocation Details'!$A$18:$L$214, MATCH("A &amp; G ID", 'E4 TB Allocation Details'!$A$18:$L$18, 0),FALSE), 'E2 Allocators'!$B$15:$W$361, MATCH('O5 Details by Class &amp; Accounts'!CD$18, 'E2 Allocators'!$B$15:$W$15, 0),FALSE)*$E120), 0, VLOOKUP(VLOOKUP($A120, 'E4 TB Allocation Details'!$A$18:$L$214, MATCH("A &amp; G ID", 'E4 TB Allocation Details'!$A$18:$L$18, 0),FALSE), 'E2 Allocators'!$B$15:$W$361, MATCH('O5 Details by Class &amp; Accounts'!CD$18, 'E2 Allocators'!$B$15:$W$15, 0),FALSE)*$E120)</f>
        <v>0</v>
      </c>
      <c r="CE120" s="1321">
        <f>IF(ISERROR(VLOOKUP(VLOOKUP($A120, 'E4 TB Allocation Details'!$A$18:$L$214, MATCH("A &amp; G ID", 'E4 TB Allocation Details'!$A$18:$L$18, 0),FALSE), 'E2 Allocators'!$B$15:$W$361, MATCH('O5 Details by Class &amp; Accounts'!CE$18, 'E2 Allocators'!$B$15:$W$15, 0),FALSE)*$E120), 0, VLOOKUP(VLOOKUP($A120, 'E4 TB Allocation Details'!$A$18:$L$214, MATCH("A &amp; G ID", 'E4 TB Allocation Details'!$A$18:$L$18, 0),FALSE), 'E2 Allocators'!$B$15:$W$361, MATCH('O5 Details by Class &amp; Accounts'!CE$18, 'E2 Allocators'!$B$15:$W$15, 0),FALSE)*$E120)</f>
        <v>0</v>
      </c>
      <c r="CF120" s="1321">
        <f>IF(ISERROR(VLOOKUP(VLOOKUP($A120, 'E4 TB Allocation Details'!$A$18:$L$214, MATCH("A &amp; G ID", 'E4 TB Allocation Details'!$A$18:$L$18, 0),FALSE), 'E2 Allocators'!$B$15:$W$361, MATCH('O5 Details by Class &amp; Accounts'!CF$18, 'E2 Allocators'!$B$15:$W$15, 0),FALSE)*$E120), 0, VLOOKUP(VLOOKUP($A120, 'E4 TB Allocation Details'!$A$18:$L$214, MATCH("A &amp; G ID", 'E4 TB Allocation Details'!$A$18:$L$18, 0),FALSE), 'E2 Allocators'!$B$15:$W$361, MATCH('O5 Details by Class &amp; Accounts'!CF$18, 'E2 Allocators'!$B$15:$W$15, 0),FALSE)*$E120)</f>
        <v>0</v>
      </c>
      <c r="CG120" s="1321">
        <f>IF(ISERROR(VLOOKUP(VLOOKUP($A120, 'E4 TB Allocation Details'!$A$18:$L$214, MATCH("A &amp; G ID", 'E4 TB Allocation Details'!$A$18:$L$18, 0),FALSE), 'E2 Allocators'!$B$15:$W$361, MATCH('O5 Details by Class &amp; Accounts'!CG$18, 'E2 Allocators'!$B$15:$W$15, 0),FALSE)*$E120), 0, VLOOKUP(VLOOKUP($A120, 'E4 TB Allocation Details'!$A$18:$L$214, MATCH("A &amp; G ID", 'E4 TB Allocation Details'!$A$18:$L$18, 0),FALSE), 'E2 Allocators'!$B$15:$W$361, MATCH('O5 Details by Class &amp; Accounts'!CG$18, 'E2 Allocators'!$B$15:$W$15, 0),FALSE)*$E120)</f>
        <v>0</v>
      </c>
      <c r="CH120" s="1321">
        <f>IF(ISERROR(VLOOKUP(VLOOKUP($A120, 'E4 TB Allocation Details'!$A$18:$L$214, MATCH("A &amp; G ID", 'E4 TB Allocation Details'!$A$18:$L$18, 0),FALSE), 'E2 Allocators'!$B$15:$W$361, MATCH('O5 Details by Class &amp; Accounts'!CH$18, 'E2 Allocators'!$B$15:$W$15, 0),FALSE)*$E120), 0, VLOOKUP(VLOOKUP($A120, 'E4 TB Allocation Details'!$A$18:$L$214, MATCH("A &amp; G ID", 'E4 TB Allocation Details'!$A$18:$L$18, 0),FALSE), 'E2 Allocators'!$B$15:$W$361, MATCH('O5 Details by Class &amp; Accounts'!CH$18, 'E2 Allocators'!$B$15:$W$15, 0),FALSE)*$E120)</f>
        <v>0</v>
      </c>
      <c r="CI120" s="1321">
        <f>IF(ISERROR(VLOOKUP(VLOOKUP($A120, 'E4 TB Allocation Details'!$A$18:$L$214, MATCH("A &amp; G ID", 'E4 TB Allocation Details'!$A$18:$L$18, 0),FALSE), 'E2 Allocators'!$B$15:$W$361, MATCH('O5 Details by Class &amp; Accounts'!CI$18, 'E2 Allocators'!$B$15:$W$15, 0),FALSE)*$E120), 0, VLOOKUP(VLOOKUP($A120, 'E4 TB Allocation Details'!$A$18:$L$214, MATCH("A &amp; G ID", 'E4 TB Allocation Details'!$A$18:$L$18, 0),FALSE), 'E2 Allocators'!$B$15:$W$361, MATCH('O5 Details by Class &amp; Accounts'!CI$18, 'E2 Allocators'!$B$15:$W$15, 0),FALSE)*$E120)</f>
        <v>0</v>
      </c>
      <c r="CJ120" s="1321">
        <f>IF(ISERROR(VLOOKUP(VLOOKUP($A120, 'E4 TB Allocation Details'!$A$18:$L$214, MATCH("A &amp; G ID", 'E4 TB Allocation Details'!$A$18:$L$18, 0),FALSE), 'E2 Allocators'!$B$15:$W$361, MATCH('O5 Details by Class &amp; Accounts'!CJ$18, 'E2 Allocators'!$B$15:$W$15, 0),FALSE)*$E120), 0, VLOOKUP(VLOOKUP($A120, 'E4 TB Allocation Details'!$A$18:$L$214, MATCH("A &amp; G ID", 'E4 TB Allocation Details'!$A$18:$L$18, 0),FALSE), 'E2 Allocators'!$B$15:$W$361, MATCH('O5 Details by Class &amp; Accounts'!CJ$18, 'E2 Allocators'!$B$15:$W$15, 0),FALSE)*$E120)</f>
        <v>0</v>
      </c>
      <c r="CK120" s="1321">
        <f>IF(ISERROR(VLOOKUP(VLOOKUP($A120, 'E4 TB Allocation Details'!$A$18:$L$214, MATCH("A &amp; G ID", 'E4 TB Allocation Details'!$A$18:$L$18, 0),FALSE), 'E2 Allocators'!$B$15:$W$361, MATCH('O5 Details by Class &amp; Accounts'!CK$18, 'E2 Allocators'!$B$15:$W$15, 0),FALSE)*$E120), 0, VLOOKUP(VLOOKUP($A120, 'E4 TB Allocation Details'!$A$18:$L$214, MATCH("A &amp; G ID", 'E4 TB Allocation Details'!$A$18:$L$18, 0),FALSE), 'E2 Allocators'!$B$15:$W$361, MATCH('O5 Details by Class &amp; Accounts'!CK$18, 'E2 Allocators'!$B$15:$W$15, 0),FALSE)*$E120)</f>
        <v>0</v>
      </c>
      <c r="CL120" s="1321">
        <f>IF(ISERROR(VLOOKUP(VLOOKUP($A120, 'E4 TB Allocation Details'!$A$18:$L$214, MATCH("A &amp; G ID", 'E4 TB Allocation Details'!$A$18:$L$18, 0),FALSE), 'E2 Allocators'!$B$15:$W$361, MATCH('O5 Details by Class &amp; Accounts'!CL$18, 'E2 Allocators'!$B$15:$W$15, 0),FALSE)*$E120), 0, VLOOKUP(VLOOKUP($A120, 'E4 TB Allocation Details'!$A$18:$L$214, MATCH("A &amp; G ID", 'E4 TB Allocation Details'!$A$18:$L$18, 0),FALSE), 'E2 Allocators'!$B$15:$W$361, MATCH('O5 Details by Class &amp; Accounts'!CL$18, 'E2 Allocators'!$B$15:$W$15, 0),FALSE)*$E120)</f>
        <v>0</v>
      </c>
      <c r="CM120" s="1321">
        <f>IF(ISERROR(VLOOKUP(VLOOKUP($A120, 'E4 TB Allocation Details'!$A$18:$L$214, MATCH("A &amp; G ID", 'E4 TB Allocation Details'!$A$18:$L$18, 0),FALSE), 'E2 Allocators'!$B$15:$W$361, MATCH('O5 Details by Class &amp; Accounts'!CM$18, 'E2 Allocators'!$B$15:$W$15, 0),FALSE)*$E120), 0, VLOOKUP(VLOOKUP($A120, 'E4 TB Allocation Details'!$A$18:$L$214, MATCH("A &amp; G ID", 'E4 TB Allocation Details'!$A$18:$L$18, 0),FALSE), 'E2 Allocators'!$B$15:$W$361, MATCH('O5 Details by Class &amp; Accounts'!CM$18, 'E2 Allocators'!$B$15:$W$15, 0),FALSE)*$E120)</f>
        <v>0</v>
      </c>
      <c r="CN120" s="1321">
        <f t="shared" si="30"/>
        <v>0</v>
      </c>
      <c r="CO120" s="1650">
        <f t="shared" si="25"/>
        <v>0</v>
      </c>
      <c r="CQ120" s="1898" t="s">
        <v>1195</v>
      </c>
    </row>
    <row r="121" spans="1:95" s="64" customFormat="1" ht="12.75">
      <c r="A121" s="1002">
        <v>4705</v>
      </c>
      <c r="B121" s="1002" t="s">
        <v>1373</v>
      </c>
      <c r="C121" s="1647">
        <f>IF(ISERROR(VLOOKUP($A121,'I3 TB Data'!$A$19:$H$484,MATCH('O5 Details by Class &amp; Accounts'!$C$18, 'I3 TB Data'!$A$19:$H$19,0),0)), 0, VLOOKUP($A121,'I3 TB Data'!$A$19:$H$484,MATCH('O5 Details by Class &amp; Accounts'!$C$18,'I3 TB Data'!$A$19:$H$19,0),0))</f>
        <v>6297646</v>
      </c>
      <c r="D121" s="1648"/>
      <c r="E121" s="1647">
        <f t="shared" ref="E121:E143" si="31">C121+D121</f>
        <v>6297646</v>
      </c>
      <c r="F121" s="1649">
        <f>IF(ISERROR(VLOOKUP($A121, 'E1 Categorization'!A34:E125, MATCH("Customer Component", 'E1 Categorization'!$A$33:$E$33,0), 0)), 0, IF(VLOOKUP($A121, 'E1 Categorization'!A34:E125, MATCH("Customer Component", 'E1 Categorization'!$A$33:$E$33,0), 0)=0, 'O5 Details by Class &amp; Accounts'!$E121, IF(AND(VLOOKUP($A121, 'E1 Categorization'!A34:E125, MATCH("Customer Component", 'E1 Categorization'!$A$33:$E$33,0), 0) &gt;0, VLOOKUP($A121, 'E1 Categorization'!A34:E125, MATCH("Customer Component", 'E1 Categorization'!$A$33:$E$33,0), 0)&lt;1), 'O5 Details by Class &amp; Accounts'!$E121*(1-VLOOKUP($A121, 'E1 Categorization'!A34:E125, MATCH("Customer Component", 'E1 Categorization'!$A$33:$E$33,0), 0)), 0)))</f>
        <v>0</v>
      </c>
      <c r="G121" s="1649">
        <f>IF(ISERROR(VLOOKUP($A121, 'E1 Categorization'!A34:E125, MATCH("Customer Component", 'E1 Categorization'!$A$33:$E$33,0), 0)),0, IF(VLOOKUP($A121, 'E1 Categorization'!A34:E125, MATCH("Customer Component", 'E1 Categorization'!$A$33:$E$33,0), 0)=0, 0, IF(AND(VLOOKUP($A121, 'E1 Categorization'!A34:E125, MATCH("Customer Component", 'E1 Categorization'!$A$33:$E$33,0), 0) &gt;0, VLOOKUP($A121, 'E1 Categorization'!A34:E125, MATCH("Customer Component", 'E1 Categorization'!$A$33:$E$33,0), 0)&lt;1), 'O5 Details by Class &amp; Accounts'!$E121*(VLOOKUP($A121, 'E1 Categorization'!A34:E125, MATCH("Customer Component", 'E1 Categorization'!$A$33:$E$33,0), 0)), 'O5 Details by Class &amp; Accounts'!$E121)))</f>
        <v>0</v>
      </c>
      <c r="H121" s="1321">
        <f t="shared" ref="H121:H128" si="32">F121+G121</f>
        <v>0</v>
      </c>
      <c r="I121" s="1321">
        <f>IF(ISERROR(VLOOKUP(VLOOKUP($A121, 'E4 TB Allocation Details'!$A$18:$L$214, MATCH("Demand ID", 'E4 TB Allocation Details'!$A$18:$L$18, 0),FALSE), 'E2 Allocators'!$B$15:$W$361, MATCH('O5 Details by Class &amp; Accounts'!I$18, 'E2 Allocators'!$B$15:$W$15, 0),FALSE)*$F121), 0, VLOOKUP(VLOOKUP($A121, 'E4 TB Allocation Details'!$A$18:$L$214, MATCH("Demand ID", 'E4 TB Allocation Details'!$A$18:$L$18, 0),FALSE), 'E2 Allocators'!$B$15:$W$361, MATCH('O5 Details by Class &amp; Accounts'!I$18, 'E2 Allocators'!$B$15:$W$15, 0),FALSE)*$F121)</f>
        <v>0</v>
      </c>
      <c r="J121" s="1321">
        <f>IF(ISERROR(VLOOKUP(VLOOKUP($A121, 'E4 TB Allocation Details'!$A$18:$L$214, MATCH("Demand ID", 'E4 TB Allocation Details'!$A$18:$L$18, 0),FALSE), 'E2 Allocators'!$B$15:$W$361, MATCH('O5 Details by Class &amp; Accounts'!J$18, 'E2 Allocators'!$B$15:$W$15, 0),FALSE)*$F121), 0, VLOOKUP(VLOOKUP($A121, 'E4 TB Allocation Details'!$A$18:$L$214, MATCH("Demand ID", 'E4 TB Allocation Details'!$A$18:$L$18, 0),FALSE), 'E2 Allocators'!$B$15:$W$361, MATCH('O5 Details by Class &amp; Accounts'!J$18, 'E2 Allocators'!$B$15:$W$15, 0),FALSE)*$F121)</f>
        <v>0</v>
      </c>
      <c r="K121" s="1321">
        <f>IF(ISERROR(VLOOKUP(VLOOKUP($A121, 'E4 TB Allocation Details'!$A$18:$L$214, MATCH("Demand ID", 'E4 TB Allocation Details'!$A$18:$L$18, 0),FALSE), 'E2 Allocators'!$B$15:$W$361, MATCH('O5 Details by Class &amp; Accounts'!K$18, 'E2 Allocators'!$B$15:$W$15, 0),FALSE)*$F121), 0, VLOOKUP(VLOOKUP($A121, 'E4 TB Allocation Details'!$A$18:$L$214, MATCH("Demand ID", 'E4 TB Allocation Details'!$A$18:$L$18, 0),FALSE), 'E2 Allocators'!$B$15:$W$361, MATCH('O5 Details by Class &amp; Accounts'!K$18, 'E2 Allocators'!$B$15:$W$15, 0),FALSE)*$F121)</f>
        <v>0</v>
      </c>
      <c r="L121" s="1321">
        <f>IF(ISERROR(VLOOKUP(VLOOKUP($A121, 'E4 TB Allocation Details'!$A$18:$L$214, MATCH("Demand ID", 'E4 TB Allocation Details'!$A$18:$L$18, 0),FALSE), 'E2 Allocators'!$B$15:$W$361, MATCH('O5 Details by Class &amp; Accounts'!L$18, 'E2 Allocators'!$B$15:$W$15, 0),FALSE)*$F121), 0, VLOOKUP(VLOOKUP($A121, 'E4 TB Allocation Details'!$A$18:$L$214, MATCH("Demand ID", 'E4 TB Allocation Details'!$A$18:$L$18, 0),FALSE), 'E2 Allocators'!$B$15:$W$361, MATCH('O5 Details by Class &amp; Accounts'!L$18, 'E2 Allocators'!$B$15:$W$15, 0),FALSE)*$F121)</f>
        <v>0</v>
      </c>
      <c r="M121" s="1321">
        <f>IF(ISERROR(VLOOKUP(VLOOKUP($A121, 'E4 TB Allocation Details'!$A$18:$L$214, MATCH("Demand ID", 'E4 TB Allocation Details'!$A$18:$L$18, 0),FALSE), 'E2 Allocators'!$B$15:$W$361, MATCH('O5 Details by Class &amp; Accounts'!M$18, 'E2 Allocators'!$B$15:$W$15, 0),FALSE)*$F121), 0, VLOOKUP(VLOOKUP($A121, 'E4 TB Allocation Details'!$A$18:$L$214, MATCH("Demand ID", 'E4 TB Allocation Details'!$A$18:$L$18, 0),FALSE), 'E2 Allocators'!$B$15:$W$361, MATCH('O5 Details by Class &amp; Accounts'!M$18, 'E2 Allocators'!$B$15:$W$15, 0),FALSE)*$F121)</f>
        <v>0</v>
      </c>
      <c r="N121" s="1321">
        <f>IF(ISERROR(VLOOKUP(VLOOKUP($A121, 'E4 TB Allocation Details'!$A$18:$L$214, MATCH("Demand ID", 'E4 TB Allocation Details'!$A$18:$L$18, 0),FALSE), 'E2 Allocators'!$B$15:$W$361, MATCH('O5 Details by Class &amp; Accounts'!N$18, 'E2 Allocators'!$B$15:$W$15, 0),FALSE)*$F121), 0, VLOOKUP(VLOOKUP($A121, 'E4 TB Allocation Details'!$A$18:$L$214, MATCH("Demand ID", 'E4 TB Allocation Details'!$A$18:$L$18, 0),FALSE), 'E2 Allocators'!$B$15:$W$361, MATCH('O5 Details by Class &amp; Accounts'!N$18, 'E2 Allocators'!$B$15:$W$15, 0),FALSE)*$F121)</f>
        <v>0</v>
      </c>
      <c r="O121" s="1321">
        <f>IF(ISERROR(VLOOKUP(VLOOKUP($A121, 'E4 TB Allocation Details'!$A$18:$L$214, MATCH("Demand ID", 'E4 TB Allocation Details'!$A$18:$L$18, 0),FALSE), 'E2 Allocators'!$B$15:$W$361, MATCH('O5 Details by Class &amp; Accounts'!O$18, 'E2 Allocators'!$B$15:$W$15, 0),FALSE)*$F121), 0, VLOOKUP(VLOOKUP($A121, 'E4 TB Allocation Details'!$A$18:$L$214, MATCH("Demand ID", 'E4 TB Allocation Details'!$A$18:$L$18, 0),FALSE), 'E2 Allocators'!$B$15:$W$361, MATCH('O5 Details by Class &amp; Accounts'!O$18, 'E2 Allocators'!$B$15:$W$15, 0),FALSE)*$F121)</f>
        <v>0</v>
      </c>
      <c r="P121" s="1321">
        <f>IF(ISERROR(VLOOKUP(VLOOKUP($A121, 'E4 TB Allocation Details'!$A$18:$L$214, MATCH("Demand ID", 'E4 TB Allocation Details'!$A$18:$L$18, 0),FALSE), 'E2 Allocators'!$B$15:$W$361, MATCH('O5 Details by Class &amp; Accounts'!P$18, 'E2 Allocators'!$B$15:$W$15, 0),FALSE)*$F121), 0, VLOOKUP(VLOOKUP($A121, 'E4 TB Allocation Details'!$A$18:$L$214, MATCH("Demand ID", 'E4 TB Allocation Details'!$A$18:$L$18, 0),FALSE), 'E2 Allocators'!$B$15:$W$361, MATCH('O5 Details by Class &amp; Accounts'!P$18, 'E2 Allocators'!$B$15:$W$15, 0),FALSE)*$F121)</f>
        <v>0</v>
      </c>
      <c r="Q121" s="1321">
        <f>IF(ISERROR(VLOOKUP(VLOOKUP($A121, 'E4 TB Allocation Details'!$A$18:$L$214, MATCH("Demand ID", 'E4 TB Allocation Details'!$A$18:$L$18, 0),FALSE), 'E2 Allocators'!$B$15:$W$361, MATCH('O5 Details by Class &amp; Accounts'!Q$18, 'E2 Allocators'!$B$15:$W$15, 0),FALSE)*$F121), 0, VLOOKUP(VLOOKUP($A121, 'E4 TB Allocation Details'!$A$18:$L$214, MATCH("Demand ID", 'E4 TB Allocation Details'!$A$18:$L$18, 0),FALSE), 'E2 Allocators'!$B$15:$W$361, MATCH('O5 Details by Class &amp; Accounts'!Q$18, 'E2 Allocators'!$B$15:$W$15, 0),FALSE)*$F121)</f>
        <v>0</v>
      </c>
      <c r="R121" s="1321">
        <f>IF(ISERROR(VLOOKUP(VLOOKUP($A121, 'E4 TB Allocation Details'!$A$18:$L$214, MATCH("Demand ID", 'E4 TB Allocation Details'!$A$18:$L$18, 0),FALSE), 'E2 Allocators'!$B$15:$W$361, MATCH('O5 Details by Class &amp; Accounts'!R$18, 'E2 Allocators'!$B$15:$W$15, 0),FALSE)*$F121), 0, VLOOKUP(VLOOKUP($A121, 'E4 TB Allocation Details'!$A$18:$L$214, MATCH("Demand ID", 'E4 TB Allocation Details'!$A$18:$L$18, 0),FALSE), 'E2 Allocators'!$B$15:$W$361, MATCH('O5 Details by Class &amp; Accounts'!R$18, 'E2 Allocators'!$B$15:$W$15, 0),FALSE)*$F121)</f>
        <v>0</v>
      </c>
      <c r="S121" s="1321">
        <f>IF(ISERROR(VLOOKUP(VLOOKUP($A121, 'E4 TB Allocation Details'!$A$18:$L$214, MATCH("Demand ID", 'E4 TB Allocation Details'!$A$18:$L$18, 0),FALSE), 'E2 Allocators'!$B$15:$W$361, MATCH('O5 Details by Class &amp; Accounts'!S$18, 'E2 Allocators'!$B$15:$W$15, 0),FALSE)*$F121), 0, VLOOKUP(VLOOKUP($A121, 'E4 TB Allocation Details'!$A$18:$L$214, MATCH("Demand ID", 'E4 TB Allocation Details'!$A$18:$L$18, 0),FALSE), 'E2 Allocators'!$B$15:$W$361, MATCH('O5 Details by Class &amp; Accounts'!S$18, 'E2 Allocators'!$B$15:$W$15, 0),FALSE)*$F121)</f>
        <v>0</v>
      </c>
      <c r="T121" s="1321">
        <f>IF(ISERROR(VLOOKUP(VLOOKUP($A121, 'E4 TB Allocation Details'!$A$18:$L$214, MATCH("Demand ID", 'E4 TB Allocation Details'!$A$18:$L$18, 0),FALSE), 'E2 Allocators'!$B$15:$W$361, MATCH('O5 Details by Class &amp; Accounts'!T$18, 'E2 Allocators'!$B$15:$W$15, 0),FALSE)*$F121), 0, VLOOKUP(VLOOKUP($A121, 'E4 TB Allocation Details'!$A$18:$L$214, MATCH("Demand ID", 'E4 TB Allocation Details'!$A$18:$L$18, 0),FALSE), 'E2 Allocators'!$B$15:$W$361, MATCH('O5 Details by Class &amp; Accounts'!T$18, 'E2 Allocators'!$B$15:$W$15, 0),FALSE)*$F121)</f>
        <v>0</v>
      </c>
      <c r="U121" s="1321">
        <f>IF(ISERROR(VLOOKUP(VLOOKUP($A121, 'E4 TB Allocation Details'!$A$18:$L$214, MATCH("Demand ID", 'E4 TB Allocation Details'!$A$18:$L$18, 0),FALSE), 'E2 Allocators'!$B$15:$W$361, MATCH('O5 Details by Class &amp; Accounts'!U$18, 'E2 Allocators'!$B$15:$W$15, 0),FALSE)*$F121), 0, VLOOKUP(VLOOKUP($A121, 'E4 TB Allocation Details'!$A$18:$L$214, MATCH("Demand ID", 'E4 TB Allocation Details'!$A$18:$L$18, 0),FALSE), 'E2 Allocators'!$B$15:$W$361, MATCH('O5 Details by Class &amp; Accounts'!U$18, 'E2 Allocators'!$B$15:$W$15, 0),FALSE)*$F121)</f>
        <v>0</v>
      </c>
      <c r="V121" s="1321">
        <f>IF(ISERROR(VLOOKUP(VLOOKUP($A121, 'E4 TB Allocation Details'!$A$18:$L$214, MATCH("Demand ID", 'E4 TB Allocation Details'!$A$18:$L$18, 0),FALSE), 'E2 Allocators'!$B$15:$W$361, MATCH('O5 Details by Class &amp; Accounts'!V$18, 'E2 Allocators'!$B$15:$W$15, 0),FALSE)*$F121), 0, VLOOKUP(VLOOKUP($A121, 'E4 TB Allocation Details'!$A$18:$L$214, MATCH("Demand ID", 'E4 TB Allocation Details'!$A$18:$L$18, 0),FALSE), 'E2 Allocators'!$B$15:$W$361, MATCH('O5 Details by Class &amp; Accounts'!V$18, 'E2 Allocators'!$B$15:$W$15, 0),FALSE)*$F121)</f>
        <v>0</v>
      </c>
      <c r="W121" s="1321">
        <f>IF(ISERROR(VLOOKUP(VLOOKUP($A121, 'E4 TB Allocation Details'!$A$18:$L$214, MATCH("Demand ID", 'E4 TB Allocation Details'!$A$18:$L$18, 0),FALSE), 'E2 Allocators'!$B$15:$W$361, MATCH('O5 Details by Class &amp; Accounts'!W$18, 'E2 Allocators'!$B$15:$W$15, 0),FALSE)*$F121), 0, VLOOKUP(VLOOKUP($A121, 'E4 TB Allocation Details'!$A$18:$L$214, MATCH("Demand ID", 'E4 TB Allocation Details'!$A$18:$L$18, 0),FALSE), 'E2 Allocators'!$B$15:$W$361, MATCH('O5 Details by Class &amp; Accounts'!W$18, 'E2 Allocators'!$B$15:$W$15, 0),FALSE)*$F121)</f>
        <v>0</v>
      </c>
      <c r="X121" s="1321">
        <f>IF(ISERROR(VLOOKUP(VLOOKUP($A121, 'E4 TB Allocation Details'!$A$18:$L$214, MATCH("Demand ID", 'E4 TB Allocation Details'!$A$18:$L$18, 0),FALSE), 'E2 Allocators'!$B$15:$W$361, MATCH('O5 Details by Class &amp; Accounts'!X$18, 'E2 Allocators'!$B$15:$W$15, 0),FALSE)*$F121), 0, VLOOKUP(VLOOKUP($A121, 'E4 TB Allocation Details'!$A$18:$L$214, MATCH("Demand ID", 'E4 TB Allocation Details'!$A$18:$L$18, 0),FALSE), 'E2 Allocators'!$B$15:$W$361, MATCH('O5 Details by Class &amp; Accounts'!X$18, 'E2 Allocators'!$B$15:$W$15, 0),FALSE)*$F121)</f>
        <v>0</v>
      </c>
      <c r="Y121" s="1321">
        <f>IF(ISERROR(VLOOKUP(VLOOKUP($A121, 'E4 TB Allocation Details'!$A$18:$L$214, MATCH("Demand ID", 'E4 TB Allocation Details'!$A$18:$L$18, 0),FALSE), 'E2 Allocators'!$B$15:$W$361, MATCH('O5 Details by Class &amp; Accounts'!Y$18, 'E2 Allocators'!$B$15:$W$15, 0),FALSE)*$F121), 0, VLOOKUP(VLOOKUP($A121, 'E4 TB Allocation Details'!$A$18:$L$214, MATCH("Demand ID", 'E4 TB Allocation Details'!$A$18:$L$18, 0),FALSE), 'E2 Allocators'!$B$15:$W$361, MATCH('O5 Details by Class &amp; Accounts'!Y$18, 'E2 Allocators'!$B$15:$W$15, 0),FALSE)*$F121)</f>
        <v>0</v>
      </c>
      <c r="Z121" s="1321">
        <f>IF(ISERROR(VLOOKUP(VLOOKUP($A121, 'E4 TB Allocation Details'!$A$18:$L$214, MATCH("Demand ID", 'E4 TB Allocation Details'!$A$18:$L$18, 0),FALSE), 'E2 Allocators'!$B$15:$W$361, MATCH('O5 Details by Class &amp; Accounts'!Z$18, 'E2 Allocators'!$B$15:$W$15, 0),FALSE)*$F121), 0, VLOOKUP(VLOOKUP($A121, 'E4 TB Allocation Details'!$A$18:$L$214, MATCH("Demand ID", 'E4 TB Allocation Details'!$A$18:$L$18, 0),FALSE), 'E2 Allocators'!$B$15:$W$361, MATCH('O5 Details by Class &amp; Accounts'!Z$18, 'E2 Allocators'!$B$15:$W$15, 0),FALSE)*$F121)</f>
        <v>0</v>
      </c>
      <c r="AA121" s="1321">
        <f>IF(ISERROR(VLOOKUP(VLOOKUP($A121, 'E4 TB Allocation Details'!$A$18:$L$214, MATCH("Demand ID", 'E4 TB Allocation Details'!$A$18:$L$18, 0),FALSE), 'E2 Allocators'!$B$15:$W$361, MATCH('O5 Details by Class &amp; Accounts'!AA$18, 'E2 Allocators'!$B$15:$W$15, 0),FALSE)*$F121), 0, VLOOKUP(VLOOKUP($A121, 'E4 TB Allocation Details'!$A$18:$L$214, MATCH("Demand ID", 'E4 TB Allocation Details'!$A$18:$L$18, 0),FALSE), 'E2 Allocators'!$B$15:$W$361, MATCH('O5 Details by Class &amp; Accounts'!AA$18, 'E2 Allocators'!$B$15:$W$15, 0),FALSE)*$F121)</f>
        <v>0</v>
      </c>
      <c r="AB121" s="1321">
        <f>IF(ISERROR(VLOOKUP(VLOOKUP($A121, 'E4 TB Allocation Details'!$A$18:$L$214, MATCH("Demand ID", 'E4 TB Allocation Details'!$A$18:$L$18, 0),FALSE), 'E2 Allocators'!$B$15:$W$361, MATCH('O5 Details by Class &amp; Accounts'!AB$18, 'E2 Allocators'!$B$15:$W$15, 0),FALSE)*$F121), 0, VLOOKUP(VLOOKUP($A121, 'E4 TB Allocation Details'!$A$18:$L$214, MATCH("Demand ID", 'E4 TB Allocation Details'!$A$18:$L$18, 0),FALSE), 'E2 Allocators'!$B$15:$W$361, MATCH('O5 Details by Class &amp; Accounts'!AB$18, 'E2 Allocators'!$B$15:$W$15, 0),FALSE)*$F121)</f>
        <v>0</v>
      </c>
      <c r="AC121" s="1321">
        <f t="shared" ref="AC121:AC128" si="33">SUM(I121:AB121)</f>
        <v>0</v>
      </c>
      <c r="AD121" s="1321">
        <f>IF(ISERROR(VLOOKUP(VLOOKUP($A121, 'E4 TB Allocation Details'!$A$18:$L$214, MATCH("Customer ID", 'E4 TB Allocation Details'!$A$18:$L$18, 0),FALSE), 'E2 Allocators'!$B$15:$W$361, MATCH('O5 Details by Class &amp; Accounts'!AD$18, 'E2 Allocators'!$B$15:$W$15, 0),FALSE)*$G121), 0, VLOOKUP(VLOOKUP($A121, 'E4 TB Allocation Details'!$A$18:$L$214, MATCH("Customer ID", 'E4 TB Allocation Details'!$A$18:$L$18, 0),FALSE), 'E2 Allocators'!$B$15:$W$361, MATCH('O5 Details by Class &amp; Accounts'!AD$18, 'E2 Allocators'!$B$15:$W$15, 0),FALSE)*$G121)</f>
        <v>0</v>
      </c>
      <c r="AE121" s="1321">
        <f>IF(ISERROR(VLOOKUP(VLOOKUP($A121, 'E4 TB Allocation Details'!$A$18:$L$214, MATCH("Customer ID", 'E4 TB Allocation Details'!$A$18:$L$18, 0),FALSE), 'E2 Allocators'!$B$15:$W$361, MATCH('O5 Details by Class &amp; Accounts'!AE$18, 'E2 Allocators'!$B$15:$W$15, 0),FALSE)*$G121), 0, VLOOKUP(VLOOKUP($A121, 'E4 TB Allocation Details'!$A$18:$L$214, MATCH("Customer ID", 'E4 TB Allocation Details'!$A$18:$L$18, 0),FALSE), 'E2 Allocators'!$B$15:$W$361, MATCH('O5 Details by Class &amp; Accounts'!AE$18, 'E2 Allocators'!$B$15:$W$15, 0),FALSE)*$G121)</f>
        <v>0</v>
      </c>
      <c r="AF121" s="1321">
        <f>IF(ISERROR(VLOOKUP(VLOOKUP($A121, 'E4 TB Allocation Details'!$A$18:$L$214, MATCH("Customer ID", 'E4 TB Allocation Details'!$A$18:$L$18, 0),FALSE), 'E2 Allocators'!$B$15:$W$361, MATCH('O5 Details by Class &amp; Accounts'!AF$18, 'E2 Allocators'!$B$15:$W$15, 0),FALSE)*$G121), 0, VLOOKUP(VLOOKUP($A121, 'E4 TB Allocation Details'!$A$18:$L$214, MATCH("Customer ID", 'E4 TB Allocation Details'!$A$18:$L$18, 0),FALSE), 'E2 Allocators'!$B$15:$W$361, MATCH('O5 Details by Class &amp; Accounts'!AF$18, 'E2 Allocators'!$B$15:$W$15, 0),FALSE)*$G121)</f>
        <v>0</v>
      </c>
      <c r="AG121" s="1321">
        <f>IF(ISERROR(VLOOKUP(VLOOKUP($A121, 'E4 TB Allocation Details'!$A$18:$L$214, MATCH("Customer ID", 'E4 TB Allocation Details'!$A$18:$L$18, 0),FALSE), 'E2 Allocators'!$B$15:$W$361, MATCH('O5 Details by Class &amp; Accounts'!AG$18, 'E2 Allocators'!$B$15:$W$15, 0),FALSE)*$G121), 0, VLOOKUP(VLOOKUP($A121, 'E4 TB Allocation Details'!$A$18:$L$214, MATCH("Customer ID", 'E4 TB Allocation Details'!$A$18:$L$18, 0),FALSE), 'E2 Allocators'!$B$15:$W$361, MATCH('O5 Details by Class &amp; Accounts'!AG$18, 'E2 Allocators'!$B$15:$W$15, 0),FALSE)*$G121)</f>
        <v>0</v>
      </c>
      <c r="AH121" s="1321">
        <f>IF(ISERROR(VLOOKUP(VLOOKUP($A121, 'E4 TB Allocation Details'!$A$18:$L$214, MATCH("Customer ID", 'E4 TB Allocation Details'!$A$18:$L$18, 0),FALSE), 'E2 Allocators'!$B$15:$W$361, MATCH('O5 Details by Class &amp; Accounts'!AH$18, 'E2 Allocators'!$B$15:$W$15, 0),FALSE)*$G121), 0, VLOOKUP(VLOOKUP($A121, 'E4 TB Allocation Details'!$A$18:$L$214, MATCH("Customer ID", 'E4 TB Allocation Details'!$A$18:$L$18, 0),FALSE), 'E2 Allocators'!$B$15:$W$361, MATCH('O5 Details by Class &amp; Accounts'!AH$18, 'E2 Allocators'!$B$15:$W$15, 0),FALSE)*$G121)</f>
        <v>0</v>
      </c>
      <c r="AI121" s="1321">
        <f>IF(ISERROR(VLOOKUP(VLOOKUP($A121, 'E4 TB Allocation Details'!$A$18:$L$214, MATCH("Customer ID", 'E4 TB Allocation Details'!$A$18:$L$18, 0),FALSE), 'E2 Allocators'!$B$15:$W$361, MATCH('O5 Details by Class &amp; Accounts'!AI$18, 'E2 Allocators'!$B$15:$W$15, 0),FALSE)*$G121), 0, VLOOKUP(VLOOKUP($A121, 'E4 TB Allocation Details'!$A$18:$L$214, MATCH("Customer ID", 'E4 TB Allocation Details'!$A$18:$L$18, 0),FALSE), 'E2 Allocators'!$B$15:$W$361, MATCH('O5 Details by Class &amp; Accounts'!AI$18, 'E2 Allocators'!$B$15:$W$15, 0),FALSE)*$G121)</f>
        <v>0</v>
      </c>
      <c r="AJ121" s="1321">
        <f>IF(ISERROR(VLOOKUP(VLOOKUP($A121, 'E4 TB Allocation Details'!$A$18:$L$214, MATCH("Customer ID", 'E4 TB Allocation Details'!$A$18:$L$18, 0),FALSE), 'E2 Allocators'!$B$15:$W$361, MATCH('O5 Details by Class &amp; Accounts'!AJ$18, 'E2 Allocators'!$B$15:$W$15, 0),FALSE)*$G121), 0, VLOOKUP(VLOOKUP($A121, 'E4 TB Allocation Details'!$A$18:$L$214, MATCH("Customer ID", 'E4 TB Allocation Details'!$A$18:$L$18, 0),FALSE), 'E2 Allocators'!$B$15:$W$361, MATCH('O5 Details by Class &amp; Accounts'!AJ$18, 'E2 Allocators'!$B$15:$W$15, 0),FALSE)*$G121)</f>
        <v>0</v>
      </c>
      <c r="AK121" s="1321">
        <f>IF(ISERROR(VLOOKUP(VLOOKUP($A121, 'E4 TB Allocation Details'!$A$18:$L$214, MATCH("Customer ID", 'E4 TB Allocation Details'!$A$18:$L$18, 0),FALSE), 'E2 Allocators'!$B$15:$W$361, MATCH('O5 Details by Class &amp; Accounts'!AK$18, 'E2 Allocators'!$B$15:$W$15, 0),FALSE)*$G121), 0, VLOOKUP(VLOOKUP($A121, 'E4 TB Allocation Details'!$A$18:$L$214, MATCH("Customer ID", 'E4 TB Allocation Details'!$A$18:$L$18, 0),FALSE), 'E2 Allocators'!$B$15:$W$361, MATCH('O5 Details by Class &amp; Accounts'!AK$18, 'E2 Allocators'!$B$15:$W$15, 0),FALSE)*$G121)</f>
        <v>0</v>
      </c>
      <c r="AL121" s="1321">
        <f>IF(ISERROR(VLOOKUP(VLOOKUP($A121, 'E4 TB Allocation Details'!$A$18:$L$214, MATCH("Customer ID", 'E4 TB Allocation Details'!$A$18:$L$18, 0),FALSE), 'E2 Allocators'!$B$15:$W$361, MATCH('O5 Details by Class &amp; Accounts'!AL$18, 'E2 Allocators'!$B$15:$W$15, 0),FALSE)*$G121), 0, VLOOKUP(VLOOKUP($A121, 'E4 TB Allocation Details'!$A$18:$L$214, MATCH("Customer ID", 'E4 TB Allocation Details'!$A$18:$L$18, 0),FALSE), 'E2 Allocators'!$B$15:$W$361, MATCH('O5 Details by Class &amp; Accounts'!AL$18, 'E2 Allocators'!$B$15:$W$15, 0),FALSE)*$G121)</f>
        <v>0</v>
      </c>
      <c r="AM121" s="1321">
        <f>IF(ISERROR(VLOOKUP(VLOOKUP($A121, 'E4 TB Allocation Details'!$A$18:$L$214, MATCH("Customer ID", 'E4 TB Allocation Details'!$A$18:$L$18, 0),FALSE), 'E2 Allocators'!$B$15:$W$361, MATCH('O5 Details by Class &amp; Accounts'!AM$18, 'E2 Allocators'!$B$15:$W$15, 0),FALSE)*$G121), 0, VLOOKUP(VLOOKUP($A121, 'E4 TB Allocation Details'!$A$18:$L$214, MATCH("Customer ID", 'E4 TB Allocation Details'!$A$18:$L$18, 0),FALSE), 'E2 Allocators'!$B$15:$W$361, MATCH('O5 Details by Class &amp; Accounts'!AM$18, 'E2 Allocators'!$B$15:$W$15, 0),FALSE)*$G121)</f>
        <v>0</v>
      </c>
      <c r="AN121" s="1321">
        <f>IF(ISERROR(VLOOKUP(VLOOKUP($A121, 'E4 TB Allocation Details'!$A$18:$L$214, MATCH("Customer ID", 'E4 TB Allocation Details'!$A$18:$L$18, 0),FALSE), 'E2 Allocators'!$B$15:$W$361, MATCH('O5 Details by Class &amp; Accounts'!AN$18, 'E2 Allocators'!$B$15:$W$15, 0),FALSE)*$G121), 0, VLOOKUP(VLOOKUP($A121, 'E4 TB Allocation Details'!$A$18:$L$214, MATCH("Customer ID", 'E4 TB Allocation Details'!$A$18:$L$18, 0),FALSE), 'E2 Allocators'!$B$15:$W$361, MATCH('O5 Details by Class &amp; Accounts'!AN$18, 'E2 Allocators'!$B$15:$W$15, 0),FALSE)*$G121)</f>
        <v>0</v>
      </c>
      <c r="AO121" s="1321">
        <f>IF(ISERROR(VLOOKUP(VLOOKUP($A121, 'E4 TB Allocation Details'!$A$18:$L$214, MATCH("Customer ID", 'E4 TB Allocation Details'!$A$18:$L$18, 0),FALSE), 'E2 Allocators'!$B$15:$W$361, MATCH('O5 Details by Class &amp; Accounts'!AO$18, 'E2 Allocators'!$B$15:$W$15, 0),FALSE)*$G121), 0, VLOOKUP(VLOOKUP($A121, 'E4 TB Allocation Details'!$A$18:$L$214, MATCH("Customer ID", 'E4 TB Allocation Details'!$A$18:$L$18, 0),FALSE), 'E2 Allocators'!$B$15:$W$361, MATCH('O5 Details by Class &amp; Accounts'!AO$18, 'E2 Allocators'!$B$15:$W$15, 0),FALSE)*$G121)</f>
        <v>0</v>
      </c>
      <c r="AP121" s="1321">
        <f>IF(ISERROR(VLOOKUP(VLOOKUP($A121, 'E4 TB Allocation Details'!$A$18:$L$214, MATCH("Customer ID", 'E4 TB Allocation Details'!$A$18:$L$18, 0),FALSE), 'E2 Allocators'!$B$15:$W$361, MATCH('O5 Details by Class &amp; Accounts'!AP$18, 'E2 Allocators'!$B$15:$W$15, 0),FALSE)*$G121), 0, VLOOKUP(VLOOKUP($A121, 'E4 TB Allocation Details'!$A$18:$L$214, MATCH("Customer ID", 'E4 TB Allocation Details'!$A$18:$L$18, 0),FALSE), 'E2 Allocators'!$B$15:$W$361, MATCH('O5 Details by Class &amp; Accounts'!AP$18, 'E2 Allocators'!$B$15:$W$15, 0),FALSE)*$G121)</f>
        <v>0</v>
      </c>
      <c r="AQ121" s="1321">
        <f>IF(ISERROR(VLOOKUP(VLOOKUP($A121, 'E4 TB Allocation Details'!$A$18:$L$214, MATCH("Customer ID", 'E4 TB Allocation Details'!$A$18:$L$18, 0),FALSE), 'E2 Allocators'!$B$15:$W$361, MATCH('O5 Details by Class &amp; Accounts'!AQ$18, 'E2 Allocators'!$B$15:$W$15, 0),FALSE)*$G121), 0, VLOOKUP(VLOOKUP($A121, 'E4 TB Allocation Details'!$A$18:$L$214, MATCH("Customer ID", 'E4 TB Allocation Details'!$A$18:$L$18, 0),FALSE), 'E2 Allocators'!$B$15:$W$361, MATCH('O5 Details by Class &amp; Accounts'!AQ$18, 'E2 Allocators'!$B$15:$W$15, 0),FALSE)*$G121)</f>
        <v>0</v>
      </c>
      <c r="AR121" s="1321">
        <f>IF(ISERROR(VLOOKUP(VLOOKUP($A121, 'E4 TB Allocation Details'!$A$18:$L$214, MATCH("Customer ID", 'E4 TB Allocation Details'!$A$18:$L$18, 0),FALSE), 'E2 Allocators'!$B$15:$W$361, MATCH('O5 Details by Class &amp; Accounts'!AR$18, 'E2 Allocators'!$B$15:$W$15, 0),FALSE)*$G121), 0, VLOOKUP(VLOOKUP($A121, 'E4 TB Allocation Details'!$A$18:$L$214, MATCH("Customer ID", 'E4 TB Allocation Details'!$A$18:$L$18, 0),FALSE), 'E2 Allocators'!$B$15:$W$361, MATCH('O5 Details by Class &amp; Accounts'!AR$18, 'E2 Allocators'!$B$15:$W$15, 0),FALSE)*$G121)</f>
        <v>0</v>
      </c>
      <c r="AS121" s="1321">
        <f>IF(ISERROR(VLOOKUP(VLOOKUP($A121, 'E4 TB Allocation Details'!$A$18:$L$214, MATCH("Customer ID", 'E4 TB Allocation Details'!$A$18:$L$18, 0),FALSE), 'E2 Allocators'!$B$15:$W$361, MATCH('O5 Details by Class &amp; Accounts'!AS$18, 'E2 Allocators'!$B$15:$W$15, 0),FALSE)*$G121), 0, VLOOKUP(VLOOKUP($A121, 'E4 TB Allocation Details'!$A$18:$L$214, MATCH("Customer ID", 'E4 TB Allocation Details'!$A$18:$L$18, 0),FALSE), 'E2 Allocators'!$B$15:$W$361, MATCH('O5 Details by Class &amp; Accounts'!AS$18, 'E2 Allocators'!$B$15:$W$15, 0),FALSE)*$G121)</f>
        <v>0</v>
      </c>
      <c r="AT121" s="1321">
        <f>IF(ISERROR(VLOOKUP(VLOOKUP($A121, 'E4 TB Allocation Details'!$A$18:$L$214, MATCH("Customer ID", 'E4 TB Allocation Details'!$A$18:$L$18, 0),FALSE), 'E2 Allocators'!$B$15:$W$361, MATCH('O5 Details by Class &amp; Accounts'!AT$18, 'E2 Allocators'!$B$15:$W$15, 0),FALSE)*$G121), 0, VLOOKUP(VLOOKUP($A121, 'E4 TB Allocation Details'!$A$18:$L$214, MATCH("Customer ID", 'E4 TB Allocation Details'!$A$18:$L$18, 0),FALSE), 'E2 Allocators'!$B$15:$W$361, MATCH('O5 Details by Class &amp; Accounts'!AT$18, 'E2 Allocators'!$B$15:$W$15, 0),FALSE)*$G121)</f>
        <v>0</v>
      </c>
      <c r="AU121" s="1321">
        <f>IF(ISERROR(VLOOKUP(VLOOKUP($A121, 'E4 TB Allocation Details'!$A$18:$L$214, MATCH("Customer ID", 'E4 TB Allocation Details'!$A$18:$L$18, 0),FALSE), 'E2 Allocators'!$B$15:$W$361, MATCH('O5 Details by Class &amp; Accounts'!AU$18, 'E2 Allocators'!$B$15:$W$15, 0),FALSE)*$G121), 0, VLOOKUP(VLOOKUP($A121, 'E4 TB Allocation Details'!$A$18:$L$214, MATCH("Customer ID", 'E4 TB Allocation Details'!$A$18:$L$18, 0),FALSE), 'E2 Allocators'!$B$15:$W$361, MATCH('O5 Details by Class &amp; Accounts'!AU$18, 'E2 Allocators'!$B$15:$W$15, 0),FALSE)*$G121)</f>
        <v>0</v>
      </c>
      <c r="AV121" s="1321">
        <f>IF(ISERROR(VLOOKUP(VLOOKUP($A121, 'E4 TB Allocation Details'!$A$18:$L$214, MATCH("Customer ID", 'E4 TB Allocation Details'!$A$18:$L$18, 0),FALSE), 'E2 Allocators'!$B$15:$W$361, MATCH('O5 Details by Class &amp; Accounts'!AV$18, 'E2 Allocators'!$B$15:$W$15, 0),FALSE)*$G121), 0, VLOOKUP(VLOOKUP($A121, 'E4 TB Allocation Details'!$A$18:$L$214, MATCH("Customer ID", 'E4 TB Allocation Details'!$A$18:$L$18, 0),FALSE), 'E2 Allocators'!$B$15:$W$361, MATCH('O5 Details by Class &amp; Accounts'!AV$18, 'E2 Allocators'!$B$15:$W$15, 0),FALSE)*$G121)</f>
        <v>0</v>
      </c>
      <c r="AW121" s="1321">
        <f>IF(ISERROR(VLOOKUP(VLOOKUP($A121, 'E4 TB Allocation Details'!$A$18:$L$214, MATCH("Customer ID", 'E4 TB Allocation Details'!$A$18:$L$18, 0),FALSE), 'E2 Allocators'!$B$15:$W$361, MATCH('O5 Details by Class &amp; Accounts'!AW$18, 'E2 Allocators'!$B$15:$W$15, 0),FALSE)*$G121), 0, VLOOKUP(VLOOKUP($A121, 'E4 TB Allocation Details'!$A$18:$L$214, MATCH("Customer ID", 'E4 TB Allocation Details'!$A$18:$L$18, 0),FALSE), 'E2 Allocators'!$B$15:$W$361, MATCH('O5 Details by Class &amp; Accounts'!AW$18, 'E2 Allocators'!$B$15:$W$15, 0),FALSE)*$G121)</f>
        <v>0</v>
      </c>
      <c r="AX121" s="1321">
        <f t="shared" ref="AX121:AX128" si="34">SUM(AD121:AW121)</f>
        <v>0</v>
      </c>
      <c r="AY121" s="1321">
        <f>IF(ISERROR(VLOOKUP(VLOOKUP($A121, 'E4 TB Allocation Details'!$A$18:$L$214, MATCH("Misc ID", 'E4 TB Allocation Details'!$A$18:$L$18, 0),FALSE), 'E2 Allocators'!$B$15:$W$361, MATCH('O5 Details by Class &amp; Accounts'!AY$18, 'E2 Allocators'!$B$15:$W$15, 0),FALSE)*$E121), 0, VLOOKUP(VLOOKUP($A121, 'E4 TB Allocation Details'!$A$18:$L$214, MATCH("Misc ID", 'E4 TB Allocation Details'!$A$18:$L$18, 0),FALSE), 'E2 Allocators'!$B$15:$W$361, MATCH('O5 Details by Class &amp; Accounts'!AY$18, 'E2 Allocators'!$B$15:$W$15, 0),FALSE)*$E121)</f>
        <v>0</v>
      </c>
      <c r="AZ121" s="1321">
        <f>IF(ISERROR(VLOOKUP(VLOOKUP($A121, 'E4 TB Allocation Details'!$A$18:$L$214, MATCH("Misc ID", 'E4 TB Allocation Details'!$A$18:$L$18, 0),FALSE), 'E2 Allocators'!$B$15:$W$361, MATCH('O5 Details by Class &amp; Accounts'!AZ$18, 'E2 Allocators'!$B$15:$W$15, 0),FALSE)*$E121), 0, VLOOKUP(VLOOKUP($A121, 'E4 TB Allocation Details'!$A$18:$L$214, MATCH("Misc ID", 'E4 TB Allocation Details'!$A$18:$L$18, 0),FALSE), 'E2 Allocators'!$B$15:$W$361, MATCH('O5 Details by Class &amp; Accounts'!AZ$18, 'E2 Allocators'!$B$15:$W$15, 0),FALSE)*$E121)</f>
        <v>0</v>
      </c>
      <c r="BA121" s="1321">
        <f>IF(ISERROR(VLOOKUP(VLOOKUP($A121, 'E4 TB Allocation Details'!$A$18:$L$214, MATCH("Misc ID", 'E4 TB Allocation Details'!$A$18:$L$18, 0),FALSE), 'E2 Allocators'!$B$15:$W$361, MATCH('O5 Details by Class &amp; Accounts'!BA$18, 'E2 Allocators'!$B$15:$W$15, 0),FALSE)*$E121), 0, VLOOKUP(VLOOKUP($A121, 'E4 TB Allocation Details'!$A$18:$L$214, MATCH("Misc ID", 'E4 TB Allocation Details'!$A$18:$L$18, 0),FALSE), 'E2 Allocators'!$B$15:$W$361, MATCH('O5 Details by Class &amp; Accounts'!BA$18, 'E2 Allocators'!$B$15:$W$15, 0),FALSE)*$E121)</f>
        <v>0</v>
      </c>
      <c r="BB121" s="1321">
        <f>IF(ISERROR(VLOOKUP(VLOOKUP($A121, 'E4 TB Allocation Details'!$A$18:$L$214, MATCH("Misc ID", 'E4 TB Allocation Details'!$A$18:$L$18, 0),FALSE), 'E2 Allocators'!$B$15:$W$361, MATCH('O5 Details by Class &amp; Accounts'!BB$18, 'E2 Allocators'!$B$15:$W$15, 0),FALSE)*$E121), 0, VLOOKUP(VLOOKUP($A121, 'E4 TB Allocation Details'!$A$18:$L$214, MATCH("Misc ID", 'E4 TB Allocation Details'!$A$18:$L$18, 0),FALSE), 'E2 Allocators'!$B$15:$W$361, MATCH('O5 Details by Class &amp; Accounts'!BB$18, 'E2 Allocators'!$B$15:$W$15, 0),FALSE)*$E121)</f>
        <v>0</v>
      </c>
      <c r="BC121" s="1321">
        <f>IF(ISERROR(VLOOKUP(VLOOKUP($A121, 'E4 TB Allocation Details'!$A$18:$L$214, MATCH("Misc ID", 'E4 TB Allocation Details'!$A$18:$L$18, 0),FALSE), 'E2 Allocators'!$B$15:$W$361, MATCH('O5 Details by Class &amp; Accounts'!BC$18, 'E2 Allocators'!$B$15:$W$15, 0),FALSE)*$E121), 0, VLOOKUP(VLOOKUP($A121, 'E4 TB Allocation Details'!$A$18:$L$214, MATCH("Misc ID", 'E4 TB Allocation Details'!$A$18:$L$18, 0),FALSE), 'E2 Allocators'!$B$15:$W$361, MATCH('O5 Details by Class &amp; Accounts'!BC$18, 'E2 Allocators'!$B$15:$W$15, 0),FALSE)*$E121)</f>
        <v>0</v>
      </c>
      <c r="BD121" s="1321">
        <f>IF(ISERROR(VLOOKUP(VLOOKUP($A121, 'E4 TB Allocation Details'!$A$18:$L$214, MATCH("Misc ID", 'E4 TB Allocation Details'!$A$18:$L$18, 0),FALSE), 'E2 Allocators'!$B$15:$W$361, MATCH('O5 Details by Class &amp; Accounts'!BD$18, 'E2 Allocators'!$B$15:$W$15, 0),FALSE)*$E121), 0, VLOOKUP(VLOOKUP($A121, 'E4 TB Allocation Details'!$A$18:$L$214, MATCH("Misc ID", 'E4 TB Allocation Details'!$A$18:$L$18, 0),FALSE), 'E2 Allocators'!$B$15:$W$361, MATCH('O5 Details by Class &amp; Accounts'!BD$18, 'E2 Allocators'!$B$15:$W$15, 0),FALSE)*$E121)</f>
        <v>0</v>
      </c>
      <c r="BE121" s="1321">
        <f>IF(ISERROR(VLOOKUP(VLOOKUP($A121, 'E4 TB Allocation Details'!$A$18:$L$214, MATCH("Misc ID", 'E4 TB Allocation Details'!$A$18:$L$18, 0),FALSE), 'E2 Allocators'!$B$15:$W$361, MATCH('O5 Details by Class &amp; Accounts'!BE$18, 'E2 Allocators'!$B$15:$W$15, 0),FALSE)*$E121), 0, VLOOKUP(VLOOKUP($A121, 'E4 TB Allocation Details'!$A$18:$L$214, MATCH("Misc ID", 'E4 TB Allocation Details'!$A$18:$L$18, 0),FALSE), 'E2 Allocators'!$B$15:$W$361, MATCH('O5 Details by Class &amp; Accounts'!BE$18, 'E2 Allocators'!$B$15:$W$15, 0),FALSE)*$E121)</f>
        <v>0</v>
      </c>
      <c r="BF121" s="1321">
        <f>IF(ISERROR(VLOOKUP(VLOOKUP($A121, 'E4 TB Allocation Details'!$A$18:$L$214, MATCH("Misc ID", 'E4 TB Allocation Details'!$A$18:$L$18, 0),FALSE), 'E2 Allocators'!$B$15:$W$361, MATCH('O5 Details by Class &amp; Accounts'!BF$18, 'E2 Allocators'!$B$15:$W$15, 0),FALSE)*$E121), 0, VLOOKUP(VLOOKUP($A121, 'E4 TB Allocation Details'!$A$18:$L$214, MATCH("Misc ID", 'E4 TB Allocation Details'!$A$18:$L$18, 0),FALSE), 'E2 Allocators'!$B$15:$W$361, MATCH('O5 Details by Class &amp; Accounts'!BF$18, 'E2 Allocators'!$B$15:$W$15, 0),FALSE)*$E121)</f>
        <v>0</v>
      </c>
      <c r="BG121" s="1321">
        <f>IF(ISERROR(VLOOKUP(VLOOKUP($A121, 'E4 TB Allocation Details'!$A$18:$L$214, MATCH("Misc ID", 'E4 TB Allocation Details'!$A$18:$L$18, 0),FALSE), 'E2 Allocators'!$B$15:$W$361, MATCH('O5 Details by Class &amp; Accounts'!BG$18, 'E2 Allocators'!$B$15:$W$15, 0),FALSE)*$E121), 0, VLOOKUP(VLOOKUP($A121, 'E4 TB Allocation Details'!$A$18:$L$214, MATCH("Misc ID", 'E4 TB Allocation Details'!$A$18:$L$18, 0),FALSE), 'E2 Allocators'!$B$15:$W$361, MATCH('O5 Details by Class &amp; Accounts'!BG$18, 'E2 Allocators'!$B$15:$W$15, 0),FALSE)*$E121)</f>
        <v>0</v>
      </c>
      <c r="BH121" s="1321">
        <f>IF(ISERROR(VLOOKUP(VLOOKUP($A121, 'E4 TB Allocation Details'!$A$18:$L$214, MATCH("Misc ID", 'E4 TB Allocation Details'!$A$18:$L$18, 0),FALSE), 'E2 Allocators'!$B$15:$W$361, MATCH('O5 Details by Class &amp; Accounts'!BH$18, 'E2 Allocators'!$B$15:$W$15, 0),FALSE)*$E121), 0, VLOOKUP(VLOOKUP($A121, 'E4 TB Allocation Details'!$A$18:$L$214, MATCH("Misc ID", 'E4 TB Allocation Details'!$A$18:$L$18, 0),FALSE), 'E2 Allocators'!$B$15:$W$361, MATCH('O5 Details by Class &amp; Accounts'!BH$18, 'E2 Allocators'!$B$15:$W$15, 0),FALSE)*$E121)</f>
        <v>0</v>
      </c>
      <c r="BI121" s="1321">
        <f>IF(ISERROR(VLOOKUP(VLOOKUP($A121, 'E4 TB Allocation Details'!$A$18:$L$214, MATCH("Misc ID", 'E4 TB Allocation Details'!$A$18:$L$18, 0),FALSE), 'E2 Allocators'!$B$15:$W$361, MATCH('O5 Details by Class &amp; Accounts'!BI$18, 'E2 Allocators'!$B$15:$W$15, 0),FALSE)*$E121), 0, VLOOKUP(VLOOKUP($A121, 'E4 TB Allocation Details'!$A$18:$L$214, MATCH("Misc ID", 'E4 TB Allocation Details'!$A$18:$L$18, 0),FALSE), 'E2 Allocators'!$B$15:$W$361, MATCH('O5 Details by Class &amp; Accounts'!BI$18, 'E2 Allocators'!$B$15:$W$15, 0),FALSE)*$E121)</f>
        <v>0</v>
      </c>
      <c r="BJ121" s="1321">
        <f>IF(ISERROR(VLOOKUP(VLOOKUP($A121, 'E4 TB Allocation Details'!$A$18:$L$214, MATCH("Misc ID", 'E4 TB Allocation Details'!$A$18:$L$18, 0),FALSE), 'E2 Allocators'!$B$15:$W$361, MATCH('O5 Details by Class &amp; Accounts'!BJ$18, 'E2 Allocators'!$B$15:$W$15, 0),FALSE)*$E121), 0, VLOOKUP(VLOOKUP($A121, 'E4 TB Allocation Details'!$A$18:$L$214, MATCH("Misc ID", 'E4 TB Allocation Details'!$A$18:$L$18, 0),FALSE), 'E2 Allocators'!$B$15:$W$361, MATCH('O5 Details by Class &amp; Accounts'!BJ$18, 'E2 Allocators'!$B$15:$W$15, 0),FALSE)*$E121)</f>
        <v>0</v>
      </c>
      <c r="BK121" s="1321">
        <f>IF(ISERROR(VLOOKUP(VLOOKUP($A121, 'E4 TB Allocation Details'!$A$18:$L$214, MATCH("Misc ID", 'E4 TB Allocation Details'!$A$18:$L$18, 0),FALSE), 'E2 Allocators'!$B$15:$W$361, MATCH('O5 Details by Class &amp; Accounts'!BK$18, 'E2 Allocators'!$B$15:$W$15, 0),FALSE)*$E121), 0, VLOOKUP(VLOOKUP($A121, 'E4 TB Allocation Details'!$A$18:$L$214, MATCH("Misc ID", 'E4 TB Allocation Details'!$A$18:$L$18, 0),FALSE), 'E2 Allocators'!$B$15:$W$361, MATCH('O5 Details by Class &amp; Accounts'!BK$18, 'E2 Allocators'!$B$15:$W$15, 0),FALSE)*$E121)</f>
        <v>0</v>
      </c>
      <c r="BL121" s="1321">
        <f>IF(ISERROR(VLOOKUP(VLOOKUP($A121, 'E4 TB Allocation Details'!$A$18:$L$214, MATCH("Misc ID", 'E4 TB Allocation Details'!$A$18:$L$18, 0),FALSE), 'E2 Allocators'!$B$15:$W$361, MATCH('O5 Details by Class &amp; Accounts'!BL$18, 'E2 Allocators'!$B$15:$W$15, 0),FALSE)*$E121), 0, VLOOKUP(VLOOKUP($A121, 'E4 TB Allocation Details'!$A$18:$L$214, MATCH("Misc ID", 'E4 TB Allocation Details'!$A$18:$L$18, 0),FALSE), 'E2 Allocators'!$B$15:$W$361, MATCH('O5 Details by Class &amp; Accounts'!BL$18, 'E2 Allocators'!$B$15:$W$15, 0),FALSE)*$E121)</f>
        <v>0</v>
      </c>
      <c r="BM121" s="1321">
        <f>IF(ISERROR(VLOOKUP(VLOOKUP($A121, 'E4 TB Allocation Details'!$A$18:$L$214, MATCH("Misc ID", 'E4 TB Allocation Details'!$A$18:$L$18, 0),FALSE), 'E2 Allocators'!$B$15:$W$361, MATCH('O5 Details by Class &amp; Accounts'!BM$18, 'E2 Allocators'!$B$15:$W$15, 0),FALSE)*$E121), 0, VLOOKUP(VLOOKUP($A121, 'E4 TB Allocation Details'!$A$18:$L$214, MATCH("Misc ID", 'E4 TB Allocation Details'!$A$18:$L$18, 0),FALSE), 'E2 Allocators'!$B$15:$W$361, MATCH('O5 Details by Class &amp; Accounts'!BM$18, 'E2 Allocators'!$B$15:$W$15, 0),FALSE)*$E121)</f>
        <v>0</v>
      </c>
      <c r="BN121" s="1321">
        <f>IF(ISERROR(VLOOKUP(VLOOKUP($A121, 'E4 TB Allocation Details'!$A$18:$L$214, MATCH("Misc ID", 'E4 TB Allocation Details'!$A$18:$L$18, 0),FALSE), 'E2 Allocators'!$B$15:$W$361, MATCH('O5 Details by Class &amp; Accounts'!BN$18, 'E2 Allocators'!$B$15:$W$15, 0),FALSE)*$E121), 0, VLOOKUP(VLOOKUP($A121, 'E4 TB Allocation Details'!$A$18:$L$214, MATCH("Misc ID", 'E4 TB Allocation Details'!$A$18:$L$18, 0),FALSE), 'E2 Allocators'!$B$15:$W$361, MATCH('O5 Details by Class &amp; Accounts'!BN$18, 'E2 Allocators'!$B$15:$W$15, 0),FALSE)*$E121)</f>
        <v>0</v>
      </c>
      <c r="BO121" s="1321">
        <f>IF(ISERROR(VLOOKUP(VLOOKUP($A121, 'E4 TB Allocation Details'!$A$18:$L$214, MATCH("Misc ID", 'E4 TB Allocation Details'!$A$18:$L$18, 0),FALSE), 'E2 Allocators'!$B$15:$W$361, MATCH('O5 Details by Class &amp; Accounts'!BO$18, 'E2 Allocators'!$B$15:$W$15, 0),FALSE)*$E121), 0, VLOOKUP(VLOOKUP($A121, 'E4 TB Allocation Details'!$A$18:$L$214, MATCH("Misc ID", 'E4 TB Allocation Details'!$A$18:$L$18, 0),FALSE), 'E2 Allocators'!$B$15:$W$361, MATCH('O5 Details by Class &amp; Accounts'!BO$18, 'E2 Allocators'!$B$15:$W$15, 0),FALSE)*$E121)</f>
        <v>0</v>
      </c>
      <c r="BP121" s="1321">
        <f>IF(ISERROR(VLOOKUP(VLOOKUP($A121, 'E4 TB Allocation Details'!$A$18:$L$214, MATCH("Misc ID", 'E4 TB Allocation Details'!$A$18:$L$18, 0),FALSE), 'E2 Allocators'!$B$15:$W$361, MATCH('O5 Details by Class &amp; Accounts'!BP$18, 'E2 Allocators'!$B$15:$W$15, 0),FALSE)*$E121), 0, VLOOKUP(VLOOKUP($A121, 'E4 TB Allocation Details'!$A$18:$L$214, MATCH("Misc ID", 'E4 TB Allocation Details'!$A$18:$L$18, 0),FALSE), 'E2 Allocators'!$B$15:$W$361, MATCH('O5 Details by Class &amp; Accounts'!BP$18, 'E2 Allocators'!$B$15:$W$15, 0),FALSE)*$E121)</f>
        <v>0</v>
      </c>
      <c r="BQ121" s="1321">
        <f>IF(ISERROR(VLOOKUP(VLOOKUP($A121, 'E4 TB Allocation Details'!$A$18:$L$214, MATCH("Misc ID", 'E4 TB Allocation Details'!$A$18:$L$18, 0),FALSE), 'E2 Allocators'!$B$15:$W$361, MATCH('O5 Details by Class &amp; Accounts'!BQ$18, 'E2 Allocators'!$B$15:$W$15, 0),FALSE)*$E121), 0, VLOOKUP(VLOOKUP($A121, 'E4 TB Allocation Details'!$A$18:$L$214, MATCH("Misc ID", 'E4 TB Allocation Details'!$A$18:$L$18, 0),FALSE), 'E2 Allocators'!$B$15:$W$361, MATCH('O5 Details by Class &amp; Accounts'!BQ$18, 'E2 Allocators'!$B$15:$W$15, 0),FALSE)*$E121)</f>
        <v>0</v>
      </c>
      <c r="BR121" s="1321">
        <f>IF(ISERROR(VLOOKUP(VLOOKUP($A121, 'E4 TB Allocation Details'!$A$18:$L$214, MATCH("Misc ID", 'E4 TB Allocation Details'!$A$18:$L$18, 0),FALSE), 'E2 Allocators'!$B$15:$W$361, MATCH('O5 Details by Class &amp; Accounts'!BR$18, 'E2 Allocators'!$B$15:$W$15, 0),FALSE)*$E121), 0, VLOOKUP(VLOOKUP($A121, 'E4 TB Allocation Details'!$A$18:$L$214, MATCH("Misc ID", 'E4 TB Allocation Details'!$A$18:$L$18, 0),FALSE), 'E2 Allocators'!$B$15:$W$361, MATCH('O5 Details by Class &amp; Accounts'!BR$18, 'E2 Allocators'!$B$15:$W$15, 0),FALSE)*$E121)</f>
        <v>0</v>
      </c>
      <c r="BS121" s="1321">
        <f t="shared" ref="BS121:BS128" si="35">SUM(AY121:BR121)</f>
        <v>0</v>
      </c>
      <c r="BT121" s="1321">
        <f>IF(ISERROR(VLOOKUP(VLOOKUP($A121, 'E4 TB Allocation Details'!$A$18:$L$214, MATCH("A &amp; G ID", 'E4 TB Allocation Details'!$A$18:$L$18, 0),FALSE), 'E2 Allocators'!$B$15:$W$361, MATCH('O5 Details by Class &amp; Accounts'!BT$18, 'E2 Allocators'!$B$15:$W$15, 0),FALSE)*$E121), 0, VLOOKUP(VLOOKUP($A121, 'E4 TB Allocation Details'!$A$18:$L$214, MATCH("A &amp; G ID", 'E4 TB Allocation Details'!$A$18:$L$18, 0),FALSE), 'E2 Allocators'!$B$15:$W$361, MATCH('O5 Details by Class &amp; Accounts'!BT$18, 'E2 Allocators'!$B$15:$W$15, 0),FALSE)*$E121)</f>
        <v>3041742.4993510577</v>
      </c>
      <c r="BU121" s="1321">
        <f>IF(ISERROR(VLOOKUP(VLOOKUP($A121, 'E4 TB Allocation Details'!$A$18:$L$214, MATCH("A &amp; G ID", 'E4 TB Allocation Details'!$A$18:$L$18, 0),FALSE), 'E2 Allocators'!$B$15:$W$361, MATCH('O5 Details by Class &amp; Accounts'!BU$18, 'E2 Allocators'!$B$15:$W$15, 0),FALSE)*$E121), 0, VLOOKUP(VLOOKUP($A121, 'E4 TB Allocation Details'!$A$18:$L$214, MATCH("A &amp; G ID", 'E4 TB Allocation Details'!$A$18:$L$18, 0),FALSE), 'E2 Allocators'!$B$15:$W$361, MATCH('O5 Details by Class &amp; Accounts'!BU$18, 'E2 Allocators'!$B$15:$W$15, 0),FALSE)*$E121)</f>
        <v>1097213.4407103951</v>
      </c>
      <c r="BV121" s="1321">
        <f>IF(ISERROR(VLOOKUP(VLOOKUP($A121, 'E4 TB Allocation Details'!$A$18:$L$214, MATCH("A &amp; G ID", 'E4 TB Allocation Details'!$A$18:$L$18, 0),FALSE), 'E2 Allocators'!$B$15:$W$361, MATCH('O5 Details by Class &amp; Accounts'!BV$18, 'E2 Allocators'!$B$15:$W$15, 0),FALSE)*$E121), 0, VLOOKUP(VLOOKUP($A121, 'E4 TB Allocation Details'!$A$18:$L$214, MATCH("A &amp; G ID", 'E4 TB Allocation Details'!$A$18:$L$18, 0),FALSE), 'E2 Allocators'!$B$15:$W$361, MATCH('O5 Details by Class &amp; Accounts'!BV$18, 'E2 Allocators'!$B$15:$W$15, 0),FALSE)*$E121)</f>
        <v>2125212.1752416231</v>
      </c>
      <c r="BW121" s="1321">
        <f>IF(ISERROR(VLOOKUP(VLOOKUP($A121, 'E4 TB Allocation Details'!$A$18:$L$214, MATCH("A &amp; G ID", 'E4 TB Allocation Details'!$A$18:$L$18, 0),FALSE), 'E2 Allocators'!$B$15:$W$361, MATCH('O5 Details by Class &amp; Accounts'!BW$18, 'E2 Allocators'!$B$15:$W$15, 0),FALSE)*$E121), 0, VLOOKUP(VLOOKUP($A121, 'E4 TB Allocation Details'!$A$18:$L$214, MATCH("A &amp; G ID", 'E4 TB Allocation Details'!$A$18:$L$18, 0),FALSE), 'E2 Allocators'!$B$15:$W$361, MATCH('O5 Details by Class &amp; Accounts'!BW$18, 'E2 Allocators'!$B$15:$W$15, 0),FALSE)*$E121)</f>
        <v>0</v>
      </c>
      <c r="BX121" s="1321">
        <f>IF(ISERROR(VLOOKUP(VLOOKUP($A121, 'E4 TB Allocation Details'!$A$18:$L$214, MATCH("A &amp; G ID", 'E4 TB Allocation Details'!$A$18:$L$18, 0),FALSE), 'E2 Allocators'!$B$15:$W$361, MATCH('O5 Details by Class &amp; Accounts'!BX$18, 'E2 Allocators'!$B$15:$W$15, 0),FALSE)*$E121), 0, VLOOKUP(VLOOKUP($A121, 'E4 TB Allocation Details'!$A$18:$L$214, MATCH("A &amp; G ID", 'E4 TB Allocation Details'!$A$18:$L$18, 0),FALSE), 'E2 Allocators'!$B$15:$W$361, MATCH('O5 Details by Class &amp; Accounts'!BX$18, 'E2 Allocators'!$B$15:$W$15, 0),FALSE)*$E121)</f>
        <v>0</v>
      </c>
      <c r="BY121" s="1321">
        <f>IF(ISERROR(VLOOKUP(VLOOKUP($A121, 'E4 TB Allocation Details'!$A$18:$L$214, MATCH("A &amp; G ID", 'E4 TB Allocation Details'!$A$18:$L$18, 0),FALSE), 'E2 Allocators'!$B$15:$W$361, MATCH('O5 Details by Class &amp; Accounts'!BY$18, 'E2 Allocators'!$B$15:$W$15, 0),FALSE)*$E121), 0, VLOOKUP(VLOOKUP($A121, 'E4 TB Allocation Details'!$A$18:$L$214, MATCH("A &amp; G ID", 'E4 TB Allocation Details'!$A$18:$L$18, 0),FALSE), 'E2 Allocators'!$B$15:$W$361, MATCH('O5 Details by Class &amp; Accounts'!BY$18, 'E2 Allocators'!$B$15:$W$15, 0),FALSE)*$E121)</f>
        <v>0</v>
      </c>
      <c r="BZ121" s="1321">
        <f>IF(ISERROR(VLOOKUP(VLOOKUP($A121, 'E4 TB Allocation Details'!$A$18:$L$214, MATCH("A &amp; G ID", 'E4 TB Allocation Details'!$A$18:$L$18, 0),FALSE), 'E2 Allocators'!$B$15:$W$361, MATCH('O5 Details by Class &amp; Accounts'!BZ$18, 'E2 Allocators'!$B$15:$W$15, 0),FALSE)*$E121), 0, VLOOKUP(VLOOKUP($A121, 'E4 TB Allocation Details'!$A$18:$L$214, MATCH("A &amp; G ID", 'E4 TB Allocation Details'!$A$18:$L$18, 0),FALSE), 'E2 Allocators'!$B$15:$W$361, MATCH('O5 Details by Class &amp; Accounts'!BZ$18, 'E2 Allocators'!$B$15:$W$15, 0),FALSE)*$E121)</f>
        <v>29565.917982672181</v>
      </c>
      <c r="CA121" s="1321">
        <f>IF(ISERROR(VLOOKUP(VLOOKUP($A121, 'E4 TB Allocation Details'!$A$18:$L$214, MATCH("A &amp; G ID", 'E4 TB Allocation Details'!$A$18:$L$18, 0),FALSE), 'E2 Allocators'!$B$15:$W$361, MATCH('O5 Details by Class &amp; Accounts'!CA$18, 'E2 Allocators'!$B$15:$W$15, 0),FALSE)*$E121), 0, VLOOKUP(VLOOKUP($A121, 'E4 TB Allocation Details'!$A$18:$L$214, MATCH("A &amp; G ID", 'E4 TB Allocation Details'!$A$18:$L$18, 0),FALSE), 'E2 Allocators'!$B$15:$W$361, MATCH('O5 Details by Class &amp; Accounts'!CA$18, 'E2 Allocators'!$B$15:$W$15, 0),FALSE)*$E121)</f>
        <v>0</v>
      </c>
      <c r="CB121" s="1321">
        <f>IF(ISERROR(VLOOKUP(VLOOKUP($A121, 'E4 TB Allocation Details'!$A$18:$L$214, MATCH("A &amp; G ID", 'E4 TB Allocation Details'!$A$18:$L$18, 0),FALSE), 'E2 Allocators'!$B$15:$W$361, MATCH('O5 Details by Class &amp; Accounts'!CB$18, 'E2 Allocators'!$B$15:$W$15, 0),FALSE)*$E121), 0, VLOOKUP(VLOOKUP($A121, 'E4 TB Allocation Details'!$A$18:$L$214, MATCH("A &amp; G ID", 'E4 TB Allocation Details'!$A$18:$L$18, 0),FALSE), 'E2 Allocators'!$B$15:$W$361, MATCH('O5 Details by Class &amp; Accounts'!CB$18, 'E2 Allocators'!$B$15:$W$15, 0),FALSE)*$E121)</f>
        <v>3911.9667142521939</v>
      </c>
      <c r="CC121" s="1321">
        <f>IF(ISERROR(VLOOKUP(VLOOKUP($A121, 'E4 TB Allocation Details'!$A$18:$L$214, MATCH("A &amp; G ID", 'E4 TB Allocation Details'!$A$18:$L$18, 0),FALSE), 'E2 Allocators'!$B$15:$W$361, MATCH('O5 Details by Class &amp; Accounts'!CC$18, 'E2 Allocators'!$B$15:$W$15, 0),FALSE)*$E121), 0, VLOOKUP(VLOOKUP($A121, 'E4 TB Allocation Details'!$A$18:$L$214, MATCH("A &amp; G ID", 'E4 TB Allocation Details'!$A$18:$L$18, 0),FALSE), 'E2 Allocators'!$B$15:$W$361, MATCH('O5 Details by Class &amp; Accounts'!CC$18, 'E2 Allocators'!$B$15:$W$15, 0),FALSE)*$E121)</f>
        <v>0</v>
      </c>
      <c r="CD121" s="1321">
        <f>IF(ISERROR(VLOOKUP(VLOOKUP($A121, 'E4 TB Allocation Details'!$A$18:$L$214, MATCH("A &amp; G ID", 'E4 TB Allocation Details'!$A$18:$L$18, 0),FALSE), 'E2 Allocators'!$B$15:$W$361, MATCH('O5 Details by Class &amp; Accounts'!CD$18, 'E2 Allocators'!$B$15:$W$15, 0),FALSE)*$E121), 0, VLOOKUP(VLOOKUP($A121, 'E4 TB Allocation Details'!$A$18:$L$214, MATCH("A &amp; G ID", 'E4 TB Allocation Details'!$A$18:$L$18, 0),FALSE), 'E2 Allocators'!$B$15:$W$361, MATCH('O5 Details by Class &amp; Accounts'!CD$18, 'E2 Allocators'!$B$15:$W$15, 0),FALSE)*$E121)</f>
        <v>0</v>
      </c>
      <c r="CE121" s="1321">
        <f>IF(ISERROR(VLOOKUP(VLOOKUP($A121, 'E4 TB Allocation Details'!$A$18:$L$214, MATCH("A &amp; G ID", 'E4 TB Allocation Details'!$A$18:$L$18, 0),FALSE), 'E2 Allocators'!$B$15:$W$361, MATCH('O5 Details by Class &amp; Accounts'!CE$18, 'E2 Allocators'!$B$15:$W$15, 0),FALSE)*$E121), 0, VLOOKUP(VLOOKUP($A121, 'E4 TB Allocation Details'!$A$18:$L$214, MATCH("A &amp; G ID", 'E4 TB Allocation Details'!$A$18:$L$18, 0),FALSE), 'E2 Allocators'!$B$15:$W$361, MATCH('O5 Details by Class &amp; Accounts'!CE$18, 'E2 Allocators'!$B$15:$W$15, 0),FALSE)*$E121)</f>
        <v>0</v>
      </c>
      <c r="CF121" s="1321">
        <f>IF(ISERROR(VLOOKUP(VLOOKUP($A121, 'E4 TB Allocation Details'!$A$18:$L$214, MATCH("A &amp; G ID", 'E4 TB Allocation Details'!$A$18:$L$18, 0),FALSE), 'E2 Allocators'!$B$15:$W$361, MATCH('O5 Details by Class &amp; Accounts'!CF$18, 'E2 Allocators'!$B$15:$W$15, 0),FALSE)*$E121), 0, VLOOKUP(VLOOKUP($A121, 'E4 TB Allocation Details'!$A$18:$L$214, MATCH("A &amp; G ID", 'E4 TB Allocation Details'!$A$18:$L$18, 0),FALSE), 'E2 Allocators'!$B$15:$W$361, MATCH('O5 Details by Class &amp; Accounts'!CF$18, 'E2 Allocators'!$B$15:$W$15, 0),FALSE)*$E121)</f>
        <v>0</v>
      </c>
      <c r="CG121" s="1321">
        <f>IF(ISERROR(VLOOKUP(VLOOKUP($A121, 'E4 TB Allocation Details'!$A$18:$L$214, MATCH("A &amp; G ID", 'E4 TB Allocation Details'!$A$18:$L$18, 0),FALSE), 'E2 Allocators'!$B$15:$W$361, MATCH('O5 Details by Class &amp; Accounts'!CG$18, 'E2 Allocators'!$B$15:$W$15, 0),FALSE)*$E121), 0, VLOOKUP(VLOOKUP($A121, 'E4 TB Allocation Details'!$A$18:$L$214, MATCH("A &amp; G ID", 'E4 TB Allocation Details'!$A$18:$L$18, 0),FALSE), 'E2 Allocators'!$B$15:$W$361, MATCH('O5 Details by Class &amp; Accounts'!CG$18, 'E2 Allocators'!$B$15:$W$15, 0),FALSE)*$E121)</f>
        <v>0</v>
      </c>
      <c r="CH121" s="1321">
        <f>IF(ISERROR(VLOOKUP(VLOOKUP($A121, 'E4 TB Allocation Details'!$A$18:$L$214, MATCH("A &amp; G ID", 'E4 TB Allocation Details'!$A$18:$L$18, 0),FALSE), 'E2 Allocators'!$B$15:$W$361, MATCH('O5 Details by Class &amp; Accounts'!CH$18, 'E2 Allocators'!$B$15:$W$15, 0),FALSE)*$E121), 0, VLOOKUP(VLOOKUP($A121, 'E4 TB Allocation Details'!$A$18:$L$214, MATCH("A &amp; G ID", 'E4 TB Allocation Details'!$A$18:$L$18, 0),FALSE), 'E2 Allocators'!$B$15:$W$361, MATCH('O5 Details by Class &amp; Accounts'!CH$18, 'E2 Allocators'!$B$15:$W$15, 0),FALSE)*$E121)</f>
        <v>0</v>
      </c>
      <c r="CI121" s="1321">
        <f>IF(ISERROR(VLOOKUP(VLOOKUP($A121, 'E4 TB Allocation Details'!$A$18:$L$214, MATCH("A &amp; G ID", 'E4 TB Allocation Details'!$A$18:$L$18, 0),FALSE), 'E2 Allocators'!$B$15:$W$361, MATCH('O5 Details by Class &amp; Accounts'!CI$18, 'E2 Allocators'!$B$15:$W$15, 0),FALSE)*$E121), 0, VLOOKUP(VLOOKUP($A121, 'E4 TB Allocation Details'!$A$18:$L$214, MATCH("A &amp; G ID", 'E4 TB Allocation Details'!$A$18:$L$18, 0),FALSE), 'E2 Allocators'!$B$15:$W$361, MATCH('O5 Details by Class &amp; Accounts'!CI$18, 'E2 Allocators'!$B$15:$W$15, 0),FALSE)*$E121)</f>
        <v>0</v>
      </c>
      <c r="CJ121" s="1321">
        <f>IF(ISERROR(VLOOKUP(VLOOKUP($A121, 'E4 TB Allocation Details'!$A$18:$L$214, MATCH("A &amp; G ID", 'E4 TB Allocation Details'!$A$18:$L$18, 0),FALSE), 'E2 Allocators'!$B$15:$W$361, MATCH('O5 Details by Class &amp; Accounts'!CJ$18, 'E2 Allocators'!$B$15:$W$15, 0),FALSE)*$E121), 0, VLOOKUP(VLOOKUP($A121, 'E4 TB Allocation Details'!$A$18:$L$214, MATCH("A &amp; G ID", 'E4 TB Allocation Details'!$A$18:$L$18, 0),FALSE), 'E2 Allocators'!$B$15:$W$361, MATCH('O5 Details by Class &amp; Accounts'!CJ$18, 'E2 Allocators'!$B$15:$W$15, 0),FALSE)*$E121)</f>
        <v>0</v>
      </c>
      <c r="CK121" s="1321">
        <f>IF(ISERROR(VLOOKUP(VLOOKUP($A121, 'E4 TB Allocation Details'!$A$18:$L$214, MATCH("A &amp; G ID", 'E4 TB Allocation Details'!$A$18:$L$18, 0),FALSE), 'E2 Allocators'!$B$15:$W$361, MATCH('O5 Details by Class &amp; Accounts'!CK$18, 'E2 Allocators'!$B$15:$W$15, 0),FALSE)*$E121), 0, VLOOKUP(VLOOKUP($A121, 'E4 TB Allocation Details'!$A$18:$L$214, MATCH("A &amp; G ID", 'E4 TB Allocation Details'!$A$18:$L$18, 0),FALSE), 'E2 Allocators'!$B$15:$W$361, MATCH('O5 Details by Class &amp; Accounts'!CK$18, 'E2 Allocators'!$B$15:$W$15, 0),FALSE)*$E121)</f>
        <v>0</v>
      </c>
      <c r="CL121" s="1321">
        <f>IF(ISERROR(VLOOKUP(VLOOKUP($A121, 'E4 TB Allocation Details'!$A$18:$L$214, MATCH("A &amp; G ID", 'E4 TB Allocation Details'!$A$18:$L$18, 0),FALSE), 'E2 Allocators'!$B$15:$W$361, MATCH('O5 Details by Class &amp; Accounts'!CL$18, 'E2 Allocators'!$B$15:$W$15, 0),FALSE)*$E121), 0, VLOOKUP(VLOOKUP($A121, 'E4 TB Allocation Details'!$A$18:$L$214, MATCH("A &amp; G ID", 'E4 TB Allocation Details'!$A$18:$L$18, 0),FALSE), 'E2 Allocators'!$B$15:$W$361, MATCH('O5 Details by Class &amp; Accounts'!CL$18, 'E2 Allocators'!$B$15:$W$15, 0),FALSE)*$E121)</f>
        <v>0</v>
      </c>
      <c r="CM121" s="1321">
        <f>IF(ISERROR(VLOOKUP(VLOOKUP($A121, 'E4 TB Allocation Details'!$A$18:$L$214, MATCH("A &amp; G ID", 'E4 TB Allocation Details'!$A$18:$L$18, 0),FALSE), 'E2 Allocators'!$B$15:$W$361, MATCH('O5 Details by Class &amp; Accounts'!CM$18, 'E2 Allocators'!$B$15:$W$15, 0),FALSE)*$E121), 0, VLOOKUP(VLOOKUP($A121, 'E4 TB Allocation Details'!$A$18:$L$214, MATCH("A &amp; G ID", 'E4 TB Allocation Details'!$A$18:$L$18, 0),FALSE), 'E2 Allocators'!$B$15:$W$361, MATCH('O5 Details by Class &amp; Accounts'!CM$18, 'E2 Allocators'!$B$15:$W$15, 0),FALSE)*$E121)</f>
        <v>0</v>
      </c>
      <c r="CN121" s="1321">
        <f t="shared" ref="CN121:CN128" si="36">SUM(BT121:CM121)</f>
        <v>6297646</v>
      </c>
      <c r="CO121" s="1650">
        <f t="shared" ref="CO121:CO128" si="37">+E121-AC121-AX121-BS121-CN121</f>
        <v>0</v>
      </c>
      <c r="CQ121" s="1898" t="s">
        <v>1275</v>
      </c>
    </row>
    <row r="122" spans="1:95" s="64" customFormat="1" ht="12.75">
      <c r="A122" s="1002">
        <v>4708</v>
      </c>
      <c r="B122" s="1002" t="s">
        <v>1374</v>
      </c>
      <c r="C122" s="1647">
        <f>IF(ISERROR(VLOOKUP($A122,'I3 TB Data'!$A$19:$H$484,MATCH('O5 Details by Class &amp; Accounts'!$C$18, 'I3 TB Data'!$A$19:$H$19,0),0)), 0, VLOOKUP($A122,'I3 TB Data'!$A$19:$H$484,MATCH('O5 Details by Class &amp; Accounts'!$C$18,'I3 TB Data'!$A$19:$H$19,0),0))</f>
        <v>410450</v>
      </c>
      <c r="D122" s="1648"/>
      <c r="E122" s="1647">
        <f t="shared" si="31"/>
        <v>410450</v>
      </c>
      <c r="F122" s="1649">
        <f>IF(ISERROR(VLOOKUP($A122, 'E1 Categorization'!A35:E126, MATCH("Customer Component", 'E1 Categorization'!$A$33:$E$33,0), 0)), 0, IF(VLOOKUP($A122, 'E1 Categorization'!A35:E126, MATCH("Customer Component", 'E1 Categorization'!$A$33:$E$33,0), 0)=0, 'O5 Details by Class &amp; Accounts'!$E122, IF(AND(VLOOKUP($A122, 'E1 Categorization'!A35:E126, MATCH("Customer Component", 'E1 Categorization'!$A$33:$E$33,0), 0) &gt;0, VLOOKUP($A122, 'E1 Categorization'!A35:E126, MATCH("Customer Component", 'E1 Categorization'!$A$33:$E$33,0), 0)&lt;1), 'O5 Details by Class &amp; Accounts'!$E122*(1-VLOOKUP($A122, 'E1 Categorization'!A35:E126, MATCH("Customer Component", 'E1 Categorization'!$A$33:$E$33,0), 0)), 0)))</f>
        <v>0</v>
      </c>
      <c r="G122" s="1649">
        <f>IF(ISERROR(VLOOKUP($A122, 'E1 Categorization'!A35:E126, MATCH("Customer Component", 'E1 Categorization'!$A$33:$E$33,0), 0)),0, IF(VLOOKUP($A122, 'E1 Categorization'!A35:E126, MATCH("Customer Component", 'E1 Categorization'!$A$33:$E$33,0), 0)=0, 0, IF(AND(VLOOKUP($A122, 'E1 Categorization'!A35:E126, MATCH("Customer Component", 'E1 Categorization'!$A$33:$E$33,0), 0) &gt;0, VLOOKUP($A122, 'E1 Categorization'!A35:E126, MATCH("Customer Component", 'E1 Categorization'!$A$33:$E$33,0), 0)&lt;1), 'O5 Details by Class &amp; Accounts'!$E122*(VLOOKUP($A122, 'E1 Categorization'!A35:E126, MATCH("Customer Component", 'E1 Categorization'!$A$33:$E$33,0), 0)), 'O5 Details by Class &amp; Accounts'!$E122)))</f>
        <v>0</v>
      </c>
      <c r="H122" s="1321">
        <f t="shared" si="32"/>
        <v>0</v>
      </c>
      <c r="I122" s="1321">
        <f>IF(ISERROR(VLOOKUP(VLOOKUP($A122, 'E4 TB Allocation Details'!$A$18:$L$214, MATCH("Demand ID", 'E4 TB Allocation Details'!$A$18:$L$18, 0),FALSE), 'E2 Allocators'!$B$15:$W$361, MATCH('O5 Details by Class &amp; Accounts'!I$18, 'E2 Allocators'!$B$15:$W$15, 0),FALSE)*$F122), 0, VLOOKUP(VLOOKUP($A122, 'E4 TB Allocation Details'!$A$18:$L$214, MATCH("Demand ID", 'E4 TB Allocation Details'!$A$18:$L$18, 0),FALSE), 'E2 Allocators'!$B$15:$W$361, MATCH('O5 Details by Class &amp; Accounts'!I$18, 'E2 Allocators'!$B$15:$W$15, 0),FALSE)*$F122)</f>
        <v>0</v>
      </c>
      <c r="J122" s="1321">
        <f>IF(ISERROR(VLOOKUP(VLOOKUP($A122, 'E4 TB Allocation Details'!$A$18:$L$214, MATCH("Demand ID", 'E4 TB Allocation Details'!$A$18:$L$18, 0),FALSE), 'E2 Allocators'!$B$15:$W$361, MATCH('O5 Details by Class &amp; Accounts'!J$18, 'E2 Allocators'!$B$15:$W$15, 0),FALSE)*$F122), 0, VLOOKUP(VLOOKUP($A122, 'E4 TB Allocation Details'!$A$18:$L$214, MATCH("Demand ID", 'E4 TB Allocation Details'!$A$18:$L$18, 0),FALSE), 'E2 Allocators'!$B$15:$W$361, MATCH('O5 Details by Class &amp; Accounts'!J$18, 'E2 Allocators'!$B$15:$W$15, 0),FALSE)*$F122)</f>
        <v>0</v>
      </c>
      <c r="K122" s="1321">
        <f>IF(ISERROR(VLOOKUP(VLOOKUP($A122, 'E4 TB Allocation Details'!$A$18:$L$214, MATCH("Demand ID", 'E4 TB Allocation Details'!$A$18:$L$18, 0),FALSE), 'E2 Allocators'!$B$15:$W$361, MATCH('O5 Details by Class &amp; Accounts'!K$18, 'E2 Allocators'!$B$15:$W$15, 0),FALSE)*$F122), 0, VLOOKUP(VLOOKUP($A122, 'E4 TB Allocation Details'!$A$18:$L$214, MATCH("Demand ID", 'E4 TB Allocation Details'!$A$18:$L$18, 0),FALSE), 'E2 Allocators'!$B$15:$W$361, MATCH('O5 Details by Class &amp; Accounts'!K$18, 'E2 Allocators'!$B$15:$W$15, 0),FALSE)*$F122)</f>
        <v>0</v>
      </c>
      <c r="L122" s="1321">
        <f>IF(ISERROR(VLOOKUP(VLOOKUP($A122, 'E4 TB Allocation Details'!$A$18:$L$214, MATCH("Demand ID", 'E4 TB Allocation Details'!$A$18:$L$18, 0),FALSE), 'E2 Allocators'!$B$15:$W$361, MATCH('O5 Details by Class &amp; Accounts'!L$18, 'E2 Allocators'!$B$15:$W$15, 0),FALSE)*$F122), 0, VLOOKUP(VLOOKUP($A122, 'E4 TB Allocation Details'!$A$18:$L$214, MATCH("Demand ID", 'E4 TB Allocation Details'!$A$18:$L$18, 0),FALSE), 'E2 Allocators'!$B$15:$W$361, MATCH('O5 Details by Class &amp; Accounts'!L$18, 'E2 Allocators'!$B$15:$W$15, 0),FALSE)*$F122)</f>
        <v>0</v>
      </c>
      <c r="M122" s="1321">
        <f>IF(ISERROR(VLOOKUP(VLOOKUP($A122, 'E4 TB Allocation Details'!$A$18:$L$214, MATCH("Demand ID", 'E4 TB Allocation Details'!$A$18:$L$18, 0),FALSE), 'E2 Allocators'!$B$15:$W$361, MATCH('O5 Details by Class &amp; Accounts'!M$18, 'E2 Allocators'!$B$15:$W$15, 0),FALSE)*$F122), 0, VLOOKUP(VLOOKUP($A122, 'E4 TB Allocation Details'!$A$18:$L$214, MATCH("Demand ID", 'E4 TB Allocation Details'!$A$18:$L$18, 0),FALSE), 'E2 Allocators'!$B$15:$W$361, MATCH('O5 Details by Class &amp; Accounts'!M$18, 'E2 Allocators'!$B$15:$W$15, 0),FALSE)*$F122)</f>
        <v>0</v>
      </c>
      <c r="N122" s="1321">
        <f>IF(ISERROR(VLOOKUP(VLOOKUP($A122, 'E4 TB Allocation Details'!$A$18:$L$214, MATCH("Demand ID", 'E4 TB Allocation Details'!$A$18:$L$18, 0),FALSE), 'E2 Allocators'!$B$15:$W$361, MATCH('O5 Details by Class &amp; Accounts'!N$18, 'E2 Allocators'!$B$15:$W$15, 0),FALSE)*$F122), 0, VLOOKUP(VLOOKUP($A122, 'E4 TB Allocation Details'!$A$18:$L$214, MATCH("Demand ID", 'E4 TB Allocation Details'!$A$18:$L$18, 0),FALSE), 'E2 Allocators'!$B$15:$W$361, MATCH('O5 Details by Class &amp; Accounts'!N$18, 'E2 Allocators'!$B$15:$W$15, 0),FALSE)*$F122)</f>
        <v>0</v>
      </c>
      <c r="O122" s="1321">
        <f>IF(ISERROR(VLOOKUP(VLOOKUP($A122, 'E4 TB Allocation Details'!$A$18:$L$214, MATCH("Demand ID", 'E4 TB Allocation Details'!$A$18:$L$18, 0),FALSE), 'E2 Allocators'!$B$15:$W$361, MATCH('O5 Details by Class &amp; Accounts'!O$18, 'E2 Allocators'!$B$15:$W$15, 0),FALSE)*$F122), 0, VLOOKUP(VLOOKUP($A122, 'E4 TB Allocation Details'!$A$18:$L$214, MATCH("Demand ID", 'E4 TB Allocation Details'!$A$18:$L$18, 0),FALSE), 'E2 Allocators'!$B$15:$W$361, MATCH('O5 Details by Class &amp; Accounts'!O$18, 'E2 Allocators'!$B$15:$W$15, 0),FALSE)*$F122)</f>
        <v>0</v>
      </c>
      <c r="P122" s="1321">
        <f>IF(ISERROR(VLOOKUP(VLOOKUP($A122, 'E4 TB Allocation Details'!$A$18:$L$214, MATCH("Demand ID", 'E4 TB Allocation Details'!$A$18:$L$18, 0),FALSE), 'E2 Allocators'!$B$15:$W$361, MATCH('O5 Details by Class &amp; Accounts'!P$18, 'E2 Allocators'!$B$15:$W$15, 0),FALSE)*$F122), 0, VLOOKUP(VLOOKUP($A122, 'E4 TB Allocation Details'!$A$18:$L$214, MATCH("Demand ID", 'E4 TB Allocation Details'!$A$18:$L$18, 0),FALSE), 'E2 Allocators'!$B$15:$W$361, MATCH('O5 Details by Class &amp; Accounts'!P$18, 'E2 Allocators'!$B$15:$W$15, 0),FALSE)*$F122)</f>
        <v>0</v>
      </c>
      <c r="Q122" s="1321">
        <f>IF(ISERROR(VLOOKUP(VLOOKUP($A122, 'E4 TB Allocation Details'!$A$18:$L$214, MATCH("Demand ID", 'E4 TB Allocation Details'!$A$18:$L$18, 0),FALSE), 'E2 Allocators'!$B$15:$W$361, MATCH('O5 Details by Class &amp; Accounts'!Q$18, 'E2 Allocators'!$B$15:$W$15, 0),FALSE)*$F122), 0, VLOOKUP(VLOOKUP($A122, 'E4 TB Allocation Details'!$A$18:$L$214, MATCH("Demand ID", 'E4 TB Allocation Details'!$A$18:$L$18, 0),FALSE), 'E2 Allocators'!$B$15:$W$361, MATCH('O5 Details by Class &amp; Accounts'!Q$18, 'E2 Allocators'!$B$15:$W$15, 0),FALSE)*$F122)</f>
        <v>0</v>
      </c>
      <c r="R122" s="1321">
        <f>IF(ISERROR(VLOOKUP(VLOOKUP($A122, 'E4 TB Allocation Details'!$A$18:$L$214, MATCH("Demand ID", 'E4 TB Allocation Details'!$A$18:$L$18, 0),FALSE), 'E2 Allocators'!$B$15:$W$361, MATCH('O5 Details by Class &amp; Accounts'!R$18, 'E2 Allocators'!$B$15:$W$15, 0),FALSE)*$F122), 0, VLOOKUP(VLOOKUP($A122, 'E4 TB Allocation Details'!$A$18:$L$214, MATCH("Demand ID", 'E4 TB Allocation Details'!$A$18:$L$18, 0),FALSE), 'E2 Allocators'!$B$15:$W$361, MATCH('O5 Details by Class &amp; Accounts'!R$18, 'E2 Allocators'!$B$15:$W$15, 0),FALSE)*$F122)</f>
        <v>0</v>
      </c>
      <c r="S122" s="1321">
        <f>IF(ISERROR(VLOOKUP(VLOOKUP($A122, 'E4 TB Allocation Details'!$A$18:$L$214, MATCH("Demand ID", 'E4 TB Allocation Details'!$A$18:$L$18, 0),FALSE), 'E2 Allocators'!$B$15:$W$361, MATCH('O5 Details by Class &amp; Accounts'!S$18, 'E2 Allocators'!$B$15:$W$15, 0),FALSE)*$F122), 0, VLOOKUP(VLOOKUP($A122, 'E4 TB Allocation Details'!$A$18:$L$214, MATCH("Demand ID", 'E4 TB Allocation Details'!$A$18:$L$18, 0),FALSE), 'E2 Allocators'!$B$15:$W$361, MATCH('O5 Details by Class &amp; Accounts'!S$18, 'E2 Allocators'!$B$15:$W$15, 0),FALSE)*$F122)</f>
        <v>0</v>
      </c>
      <c r="T122" s="1321">
        <f>IF(ISERROR(VLOOKUP(VLOOKUP($A122, 'E4 TB Allocation Details'!$A$18:$L$214, MATCH("Demand ID", 'E4 TB Allocation Details'!$A$18:$L$18, 0),FALSE), 'E2 Allocators'!$B$15:$W$361, MATCH('O5 Details by Class &amp; Accounts'!T$18, 'E2 Allocators'!$B$15:$W$15, 0),FALSE)*$F122), 0, VLOOKUP(VLOOKUP($A122, 'E4 TB Allocation Details'!$A$18:$L$214, MATCH("Demand ID", 'E4 TB Allocation Details'!$A$18:$L$18, 0),FALSE), 'E2 Allocators'!$B$15:$W$361, MATCH('O5 Details by Class &amp; Accounts'!T$18, 'E2 Allocators'!$B$15:$W$15, 0),FALSE)*$F122)</f>
        <v>0</v>
      </c>
      <c r="U122" s="1321">
        <f>IF(ISERROR(VLOOKUP(VLOOKUP($A122, 'E4 TB Allocation Details'!$A$18:$L$214, MATCH("Demand ID", 'E4 TB Allocation Details'!$A$18:$L$18, 0),FALSE), 'E2 Allocators'!$B$15:$W$361, MATCH('O5 Details by Class &amp; Accounts'!U$18, 'E2 Allocators'!$B$15:$W$15, 0),FALSE)*$F122), 0, VLOOKUP(VLOOKUP($A122, 'E4 TB Allocation Details'!$A$18:$L$214, MATCH("Demand ID", 'E4 TB Allocation Details'!$A$18:$L$18, 0),FALSE), 'E2 Allocators'!$B$15:$W$361, MATCH('O5 Details by Class &amp; Accounts'!U$18, 'E2 Allocators'!$B$15:$W$15, 0),FALSE)*$F122)</f>
        <v>0</v>
      </c>
      <c r="V122" s="1321">
        <f>IF(ISERROR(VLOOKUP(VLOOKUP($A122, 'E4 TB Allocation Details'!$A$18:$L$214, MATCH("Demand ID", 'E4 TB Allocation Details'!$A$18:$L$18, 0),FALSE), 'E2 Allocators'!$B$15:$W$361, MATCH('O5 Details by Class &amp; Accounts'!V$18, 'E2 Allocators'!$B$15:$W$15, 0),FALSE)*$F122), 0, VLOOKUP(VLOOKUP($A122, 'E4 TB Allocation Details'!$A$18:$L$214, MATCH("Demand ID", 'E4 TB Allocation Details'!$A$18:$L$18, 0),FALSE), 'E2 Allocators'!$B$15:$W$361, MATCH('O5 Details by Class &amp; Accounts'!V$18, 'E2 Allocators'!$B$15:$W$15, 0),FALSE)*$F122)</f>
        <v>0</v>
      </c>
      <c r="W122" s="1321">
        <f>IF(ISERROR(VLOOKUP(VLOOKUP($A122, 'E4 TB Allocation Details'!$A$18:$L$214, MATCH("Demand ID", 'E4 TB Allocation Details'!$A$18:$L$18, 0),FALSE), 'E2 Allocators'!$B$15:$W$361, MATCH('O5 Details by Class &amp; Accounts'!W$18, 'E2 Allocators'!$B$15:$W$15, 0),FALSE)*$F122), 0, VLOOKUP(VLOOKUP($A122, 'E4 TB Allocation Details'!$A$18:$L$214, MATCH("Demand ID", 'E4 TB Allocation Details'!$A$18:$L$18, 0),FALSE), 'E2 Allocators'!$B$15:$W$361, MATCH('O5 Details by Class &amp; Accounts'!W$18, 'E2 Allocators'!$B$15:$W$15, 0),FALSE)*$F122)</f>
        <v>0</v>
      </c>
      <c r="X122" s="1321">
        <f>IF(ISERROR(VLOOKUP(VLOOKUP($A122, 'E4 TB Allocation Details'!$A$18:$L$214, MATCH("Demand ID", 'E4 TB Allocation Details'!$A$18:$L$18, 0),FALSE), 'E2 Allocators'!$B$15:$W$361, MATCH('O5 Details by Class &amp; Accounts'!X$18, 'E2 Allocators'!$B$15:$W$15, 0),FALSE)*$F122), 0, VLOOKUP(VLOOKUP($A122, 'E4 TB Allocation Details'!$A$18:$L$214, MATCH("Demand ID", 'E4 TB Allocation Details'!$A$18:$L$18, 0),FALSE), 'E2 Allocators'!$B$15:$W$361, MATCH('O5 Details by Class &amp; Accounts'!X$18, 'E2 Allocators'!$B$15:$W$15, 0),FALSE)*$F122)</f>
        <v>0</v>
      </c>
      <c r="Y122" s="1321">
        <f>IF(ISERROR(VLOOKUP(VLOOKUP($A122, 'E4 TB Allocation Details'!$A$18:$L$214, MATCH("Demand ID", 'E4 TB Allocation Details'!$A$18:$L$18, 0),FALSE), 'E2 Allocators'!$B$15:$W$361, MATCH('O5 Details by Class &amp; Accounts'!Y$18, 'E2 Allocators'!$B$15:$W$15, 0),FALSE)*$F122), 0, VLOOKUP(VLOOKUP($A122, 'E4 TB Allocation Details'!$A$18:$L$214, MATCH("Demand ID", 'E4 TB Allocation Details'!$A$18:$L$18, 0),FALSE), 'E2 Allocators'!$B$15:$W$361, MATCH('O5 Details by Class &amp; Accounts'!Y$18, 'E2 Allocators'!$B$15:$W$15, 0),FALSE)*$F122)</f>
        <v>0</v>
      </c>
      <c r="Z122" s="1321">
        <f>IF(ISERROR(VLOOKUP(VLOOKUP($A122, 'E4 TB Allocation Details'!$A$18:$L$214, MATCH("Demand ID", 'E4 TB Allocation Details'!$A$18:$L$18, 0),FALSE), 'E2 Allocators'!$B$15:$W$361, MATCH('O5 Details by Class &amp; Accounts'!Z$18, 'E2 Allocators'!$B$15:$W$15, 0),FALSE)*$F122), 0, VLOOKUP(VLOOKUP($A122, 'E4 TB Allocation Details'!$A$18:$L$214, MATCH("Demand ID", 'E4 TB Allocation Details'!$A$18:$L$18, 0),FALSE), 'E2 Allocators'!$B$15:$W$361, MATCH('O5 Details by Class &amp; Accounts'!Z$18, 'E2 Allocators'!$B$15:$W$15, 0),FALSE)*$F122)</f>
        <v>0</v>
      </c>
      <c r="AA122" s="1321">
        <f>IF(ISERROR(VLOOKUP(VLOOKUP($A122, 'E4 TB Allocation Details'!$A$18:$L$214, MATCH("Demand ID", 'E4 TB Allocation Details'!$A$18:$L$18, 0),FALSE), 'E2 Allocators'!$B$15:$W$361, MATCH('O5 Details by Class &amp; Accounts'!AA$18, 'E2 Allocators'!$B$15:$W$15, 0),FALSE)*$F122), 0, VLOOKUP(VLOOKUP($A122, 'E4 TB Allocation Details'!$A$18:$L$214, MATCH("Demand ID", 'E4 TB Allocation Details'!$A$18:$L$18, 0),FALSE), 'E2 Allocators'!$B$15:$W$361, MATCH('O5 Details by Class &amp; Accounts'!AA$18, 'E2 Allocators'!$B$15:$W$15, 0),FALSE)*$F122)</f>
        <v>0</v>
      </c>
      <c r="AB122" s="1321">
        <f>IF(ISERROR(VLOOKUP(VLOOKUP($A122, 'E4 TB Allocation Details'!$A$18:$L$214, MATCH("Demand ID", 'E4 TB Allocation Details'!$A$18:$L$18, 0),FALSE), 'E2 Allocators'!$B$15:$W$361, MATCH('O5 Details by Class &amp; Accounts'!AB$18, 'E2 Allocators'!$B$15:$W$15, 0),FALSE)*$F122), 0, VLOOKUP(VLOOKUP($A122, 'E4 TB Allocation Details'!$A$18:$L$214, MATCH("Demand ID", 'E4 TB Allocation Details'!$A$18:$L$18, 0),FALSE), 'E2 Allocators'!$B$15:$W$361, MATCH('O5 Details by Class &amp; Accounts'!AB$18, 'E2 Allocators'!$B$15:$W$15, 0),FALSE)*$F122)</f>
        <v>0</v>
      </c>
      <c r="AC122" s="1321">
        <f t="shared" si="33"/>
        <v>0</v>
      </c>
      <c r="AD122" s="1321">
        <f>IF(ISERROR(VLOOKUP(VLOOKUP($A122, 'E4 TB Allocation Details'!$A$18:$L$214, MATCH("Customer ID", 'E4 TB Allocation Details'!$A$18:$L$18, 0),FALSE), 'E2 Allocators'!$B$15:$W$361, MATCH('O5 Details by Class &amp; Accounts'!AD$18, 'E2 Allocators'!$B$15:$W$15, 0),FALSE)*$G122), 0, VLOOKUP(VLOOKUP($A122, 'E4 TB Allocation Details'!$A$18:$L$214, MATCH("Customer ID", 'E4 TB Allocation Details'!$A$18:$L$18, 0),FALSE), 'E2 Allocators'!$B$15:$W$361, MATCH('O5 Details by Class &amp; Accounts'!AD$18, 'E2 Allocators'!$B$15:$W$15, 0),FALSE)*$G122)</f>
        <v>0</v>
      </c>
      <c r="AE122" s="1321">
        <f>IF(ISERROR(VLOOKUP(VLOOKUP($A122, 'E4 TB Allocation Details'!$A$18:$L$214, MATCH("Customer ID", 'E4 TB Allocation Details'!$A$18:$L$18, 0),FALSE), 'E2 Allocators'!$B$15:$W$361, MATCH('O5 Details by Class &amp; Accounts'!AE$18, 'E2 Allocators'!$B$15:$W$15, 0),FALSE)*$G122), 0, VLOOKUP(VLOOKUP($A122, 'E4 TB Allocation Details'!$A$18:$L$214, MATCH("Customer ID", 'E4 TB Allocation Details'!$A$18:$L$18, 0),FALSE), 'E2 Allocators'!$B$15:$W$361, MATCH('O5 Details by Class &amp; Accounts'!AE$18, 'E2 Allocators'!$B$15:$W$15, 0),FALSE)*$G122)</f>
        <v>0</v>
      </c>
      <c r="AF122" s="1321">
        <f>IF(ISERROR(VLOOKUP(VLOOKUP($A122, 'E4 TB Allocation Details'!$A$18:$L$214, MATCH("Customer ID", 'E4 TB Allocation Details'!$A$18:$L$18, 0),FALSE), 'E2 Allocators'!$B$15:$W$361, MATCH('O5 Details by Class &amp; Accounts'!AF$18, 'E2 Allocators'!$B$15:$W$15, 0),FALSE)*$G122), 0, VLOOKUP(VLOOKUP($A122, 'E4 TB Allocation Details'!$A$18:$L$214, MATCH("Customer ID", 'E4 TB Allocation Details'!$A$18:$L$18, 0),FALSE), 'E2 Allocators'!$B$15:$W$361, MATCH('O5 Details by Class &amp; Accounts'!AF$18, 'E2 Allocators'!$B$15:$W$15, 0),FALSE)*$G122)</f>
        <v>0</v>
      </c>
      <c r="AG122" s="1321">
        <f>IF(ISERROR(VLOOKUP(VLOOKUP($A122, 'E4 TB Allocation Details'!$A$18:$L$214, MATCH("Customer ID", 'E4 TB Allocation Details'!$A$18:$L$18, 0),FALSE), 'E2 Allocators'!$B$15:$W$361, MATCH('O5 Details by Class &amp; Accounts'!AG$18, 'E2 Allocators'!$B$15:$W$15, 0),FALSE)*$G122), 0, VLOOKUP(VLOOKUP($A122, 'E4 TB Allocation Details'!$A$18:$L$214, MATCH("Customer ID", 'E4 TB Allocation Details'!$A$18:$L$18, 0),FALSE), 'E2 Allocators'!$B$15:$W$361, MATCH('O5 Details by Class &amp; Accounts'!AG$18, 'E2 Allocators'!$B$15:$W$15, 0),FALSE)*$G122)</f>
        <v>0</v>
      </c>
      <c r="AH122" s="1321">
        <f>IF(ISERROR(VLOOKUP(VLOOKUP($A122, 'E4 TB Allocation Details'!$A$18:$L$214, MATCH("Customer ID", 'E4 TB Allocation Details'!$A$18:$L$18, 0),FALSE), 'E2 Allocators'!$B$15:$W$361, MATCH('O5 Details by Class &amp; Accounts'!AH$18, 'E2 Allocators'!$B$15:$W$15, 0),FALSE)*$G122), 0, VLOOKUP(VLOOKUP($A122, 'E4 TB Allocation Details'!$A$18:$L$214, MATCH("Customer ID", 'E4 TB Allocation Details'!$A$18:$L$18, 0),FALSE), 'E2 Allocators'!$B$15:$W$361, MATCH('O5 Details by Class &amp; Accounts'!AH$18, 'E2 Allocators'!$B$15:$W$15, 0),FALSE)*$G122)</f>
        <v>0</v>
      </c>
      <c r="AI122" s="1321">
        <f>IF(ISERROR(VLOOKUP(VLOOKUP($A122, 'E4 TB Allocation Details'!$A$18:$L$214, MATCH("Customer ID", 'E4 TB Allocation Details'!$A$18:$L$18, 0),FALSE), 'E2 Allocators'!$B$15:$W$361, MATCH('O5 Details by Class &amp; Accounts'!AI$18, 'E2 Allocators'!$B$15:$W$15, 0),FALSE)*$G122), 0, VLOOKUP(VLOOKUP($A122, 'E4 TB Allocation Details'!$A$18:$L$214, MATCH("Customer ID", 'E4 TB Allocation Details'!$A$18:$L$18, 0),FALSE), 'E2 Allocators'!$B$15:$W$361, MATCH('O5 Details by Class &amp; Accounts'!AI$18, 'E2 Allocators'!$B$15:$W$15, 0),FALSE)*$G122)</f>
        <v>0</v>
      </c>
      <c r="AJ122" s="1321">
        <f>IF(ISERROR(VLOOKUP(VLOOKUP($A122, 'E4 TB Allocation Details'!$A$18:$L$214, MATCH("Customer ID", 'E4 TB Allocation Details'!$A$18:$L$18, 0),FALSE), 'E2 Allocators'!$B$15:$W$361, MATCH('O5 Details by Class &amp; Accounts'!AJ$18, 'E2 Allocators'!$B$15:$W$15, 0),FALSE)*$G122), 0, VLOOKUP(VLOOKUP($A122, 'E4 TB Allocation Details'!$A$18:$L$214, MATCH("Customer ID", 'E4 TB Allocation Details'!$A$18:$L$18, 0),FALSE), 'E2 Allocators'!$B$15:$W$361, MATCH('O5 Details by Class &amp; Accounts'!AJ$18, 'E2 Allocators'!$B$15:$W$15, 0),FALSE)*$G122)</f>
        <v>0</v>
      </c>
      <c r="AK122" s="1321">
        <f>IF(ISERROR(VLOOKUP(VLOOKUP($A122, 'E4 TB Allocation Details'!$A$18:$L$214, MATCH("Customer ID", 'E4 TB Allocation Details'!$A$18:$L$18, 0),FALSE), 'E2 Allocators'!$B$15:$W$361, MATCH('O5 Details by Class &amp; Accounts'!AK$18, 'E2 Allocators'!$B$15:$W$15, 0),FALSE)*$G122), 0, VLOOKUP(VLOOKUP($A122, 'E4 TB Allocation Details'!$A$18:$L$214, MATCH("Customer ID", 'E4 TB Allocation Details'!$A$18:$L$18, 0),FALSE), 'E2 Allocators'!$B$15:$W$361, MATCH('O5 Details by Class &amp; Accounts'!AK$18, 'E2 Allocators'!$B$15:$W$15, 0),FALSE)*$G122)</f>
        <v>0</v>
      </c>
      <c r="AL122" s="1321">
        <f>IF(ISERROR(VLOOKUP(VLOOKUP($A122, 'E4 TB Allocation Details'!$A$18:$L$214, MATCH("Customer ID", 'E4 TB Allocation Details'!$A$18:$L$18, 0),FALSE), 'E2 Allocators'!$B$15:$W$361, MATCH('O5 Details by Class &amp; Accounts'!AL$18, 'E2 Allocators'!$B$15:$W$15, 0),FALSE)*$G122), 0, VLOOKUP(VLOOKUP($A122, 'E4 TB Allocation Details'!$A$18:$L$214, MATCH("Customer ID", 'E4 TB Allocation Details'!$A$18:$L$18, 0),FALSE), 'E2 Allocators'!$B$15:$W$361, MATCH('O5 Details by Class &amp; Accounts'!AL$18, 'E2 Allocators'!$B$15:$W$15, 0),FALSE)*$G122)</f>
        <v>0</v>
      </c>
      <c r="AM122" s="1321">
        <f>IF(ISERROR(VLOOKUP(VLOOKUP($A122, 'E4 TB Allocation Details'!$A$18:$L$214, MATCH("Customer ID", 'E4 TB Allocation Details'!$A$18:$L$18, 0),FALSE), 'E2 Allocators'!$B$15:$W$361, MATCH('O5 Details by Class &amp; Accounts'!AM$18, 'E2 Allocators'!$B$15:$W$15, 0),FALSE)*$G122), 0, VLOOKUP(VLOOKUP($A122, 'E4 TB Allocation Details'!$A$18:$L$214, MATCH("Customer ID", 'E4 TB Allocation Details'!$A$18:$L$18, 0),FALSE), 'E2 Allocators'!$B$15:$W$361, MATCH('O5 Details by Class &amp; Accounts'!AM$18, 'E2 Allocators'!$B$15:$W$15, 0),FALSE)*$G122)</f>
        <v>0</v>
      </c>
      <c r="AN122" s="1321">
        <f>IF(ISERROR(VLOOKUP(VLOOKUP($A122, 'E4 TB Allocation Details'!$A$18:$L$214, MATCH("Customer ID", 'E4 TB Allocation Details'!$A$18:$L$18, 0),FALSE), 'E2 Allocators'!$B$15:$W$361, MATCH('O5 Details by Class &amp; Accounts'!AN$18, 'E2 Allocators'!$B$15:$W$15, 0),FALSE)*$G122), 0, VLOOKUP(VLOOKUP($A122, 'E4 TB Allocation Details'!$A$18:$L$214, MATCH("Customer ID", 'E4 TB Allocation Details'!$A$18:$L$18, 0),FALSE), 'E2 Allocators'!$B$15:$W$361, MATCH('O5 Details by Class &amp; Accounts'!AN$18, 'E2 Allocators'!$B$15:$W$15, 0),FALSE)*$G122)</f>
        <v>0</v>
      </c>
      <c r="AO122" s="1321">
        <f>IF(ISERROR(VLOOKUP(VLOOKUP($A122, 'E4 TB Allocation Details'!$A$18:$L$214, MATCH("Customer ID", 'E4 TB Allocation Details'!$A$18:$L$18, 0),FALSE), 'E2 Allocators'!$B$15:$W$361, MATCH('O5 Details by Class &amp; Accounts'!AO$18, 'E2 Allocators'!$B$15:$W$15, 0),FALSE)*$G122), 0, VLOOKUP(VLOOKUP($A122, 'E4 TB Allocation Details'!$A$18:$L$214, MATCH("Customer ID", 'E4 TB Allocation Details'!$A$18:$L$18, 0),FALSE), 'E2 Allocators'!$B$15:$W$361, MATCH('O5 Details by Class &amp; Accounts'!AO$18, 'E2 Allocators'!$B$15:$W$15, 0),FALSE)*$G122)</f>
        <v>0</v>
      </c>
      <c r="AP122" s="1321">
        <f>IF(ISERROR(VLOOKUP(VLOOKUP($A122, 'E4 TB Allocation Details'!$A$18:$L$214, MATCH("Customer ID", 'E4 TB Allocation Details'!$A$18:$L$18, 0),FALSE), 'E2 Allocators'!$B$15:$W$361, MATCH('O5 Details by Class &amp; Accounts'!AP$18, 'E2 Allocators'!$B$15:$W$15, 0),FALSE)*$G122), 0, VLOOKUP(VLOOKUP($A122, 'E4 TB Allocation Details'!$A$18:$L$214, MATCH("Customer ID", 'E4 TB Allocation Details'!$A$18:$L$18, 0),FALSE), 'E2 Allocators'!$B$15:$W$361, MATCH('O5 Details by Class &amp; Accounts'!AP$18, 'E2 Allocators'!$B$15:$W$15, 0),FALSE)*$G122)</f>
        <v>0</v>
      </c>
      <c r="AQ122" s="1321">
        <f>IF(ISERROR(VLOOKUP(VLOOKUP($A122, 'E4 TB Allocation Details'!$A$18:$L$214, MATCH("Customer ID", 'E4 TB Allocation Details'!$A$18:$L$18, 0),FALSE), 'E2 Allocators'!$B$15:$W$361, MATCH('O5 Details by Class &amp; Accounts'!AQ$18, 'E2 Allocators'!$B$15:$W$15, 0),FALSE)*$G122), 0, VLOOKUP(VLOOKUP($A122, 'E4 TB Allocation Details'!$A$18:$L$214, MATCH("Customer ID", 'E4 TB Allocation Details'!$A$18:$L$18, 0),FALSE), 'E2 Allocators'!$B$15:$W$361, MATCH('O5 Details by Class &amp; Accounts'!AQ$18, 'E2 Allocators'!$B$15:$W$15, 0),FALSE)*$G122)</f>
        <v>0</v>
      </c>
      <c r="AR122" s="1321">
        <f>IF(ISERROR(VLOOKUP(VLOOKUP($A122, 'E4 TB Allocation Details'!$A$18:$L$214, MATCH("Customer ID", 'E4 TB Allocation Details'!$A$18:$L$18, 0),FALSE), 'E2 Allocators'!$B$15:$W$361, MATCH('O5 Details by Class &amp; Accounts'!AR$18, 'E2 Allocators'!$B$15:$W$15, 0),FALSE)*$G122), 0, VLOOKUP(VLOOKUP($A122, 'E4 TB Allocation Details'!$A$18:$L$214, MATCH("Customer ID", 'E4 TB Allocation Details'!$A$18:$L$18, 0),FALSE), 'E2 Allocators'!$B$15:$W$361, MATCH('O5 Details by Class &amp; Accounts'!AR$18, 'E2 Allocators'!$B$15:$W$15, 0),FALSE)*$G122)</f>
        <v>0</v>
      </c>
      <c r="AS122" s="1321">
        <f>IF(ISERROR(VLOOKUP(VLOOKUP($A122, 'E4 TB Allocation Details'!$A$18:$L$214, MATCH("Customer ID", 'E4 TB Allocation Details'!$A$18:$L$18, 0),FALSE), 'E2 Allocators'!$B$15:$W$361, MATCH('O5 Details by Class &amp; Accounts'!AS$18, 'E2 Allocators'!$B$15:$W$15, 0),FALSE)*$G122), 0, VLOOKUP(VLOOKUP($A122, 'E4 TB Allocation Details'!$A$18:$L$214, MATCH("Customer ID", 'E4 TB Allocation Details'!$A$18:$L$18, 0),FALSE), 'E2 Allocators'!$B$15:$W$361, MATCH('O5 Details by Class &amp; Accounts'!AS$18, 'E2 Allocators'!$B$15:$W$15, 0),FALSE)*$G122)</f>
        <v>0</v>
      </c>
      <c r="AT122" s="1321">
        <f>IF(ISERROR(VLOOKUP(VLOOKUP($A122, 'E4 TB Allocation Details'!$A$18:$L$214, MATCH("Customer ID", 'E4 TB Allocation Details'!$A$18:$L$18, 0),FALSE), 'E2 Allocators'!$B$15:$W$361, MATCH('O5 Details by Class &amp; Accounts'!AT$18, 'E2 Allocators'!$B$15:$W$15, 0),FALSE)*$G122), 0, VLOOKUP(VLOOKUP($A122, 'E4 TB Allocation Details'!$A$18:$L$214, MATCH("Customer ID", 'E4 TB Allocation Details'!$A$18:$L$18, 0),FALSE), 'E2 Allocators'!$B$15:$W$361, MATCH('O5 Details by Class &amp; Accounts'!AT$18, 'E2 Allocators'!$B$15:$W$15, 0),FALSE)*$G122)</f>
        <v>0</v>
      </c>
      <c r="AU122" s="1321">
        <f>IF(ISERROR(VLOOKUP(VLOOKUP($A122, 'E4 TB Allocation Details'!$A$18:$L$214, MATCH("Customer ID", 'E4 TB Allocation Details'!$A$18:$L$18, 0),FALSE), 'E2 Allocators'!$B$15:$W$361, MATCH('O5 Details by Class &amp; Accounts'!AU$18, 'E2 Allocators'!$B$15:$W$15, 0),FALSE)*$G122), 0, VLOOKUP(VLOOKUP($A122, 'E4 TB Allocation Details'!$A$18:$L$214, MATCH("Customer ID", 'E4 TB Allocation Details'!$A$18:$L$18, 0),FALSE), 'E2 Allocators'!$B$15:$W$361, MATCH('O5 Details by Class &amp; Accounts'!AU$18, 'E2 Allocators'!$B$15:$W$15, 0),FALSE)*$G122)</f>
        <v>0</v>
      </c>
      <c r="AV122" s="1321">
        <f>IF(ISERROR(VLOOKUP(VLOOKUP($A122, 'E4 TB Allocation Details'!$A$18:$L$214, MATCH("Customer ID", 'E4 TB Allocation Details'!$A$18:$L$18, 0),FALSE), 'E2 Allocators'!$B$15:$W$361, MATCH('O5 Details by Class &amp; Accounts'!AV$18, 'E2 Allocators'!$B$15:$W$15, 0),FALSE)*$G122), 0, VLOOKUP(VLOOKUP($A122, 'E4 TB Allocation Details'!$A$18:$L$214, MATCH("Customer ID", 'E4 TB Allocation Details'!$A$18:$L$18, 0),FALSE), 'E2 Allocators'!$B$15:$W$361, MATCH('O5 Details by Class &amp; Accounts'!AV$18, 'E2 Allocators'!$B$15:$W$15, 0),FALSE)*$G122)</f>
        <v>0</v>
      </c>
      <c r="AW122" s="1321">
        <f>IF(ISERROR(VLOOKUP(VLOOKUP($A122, 'E4 TB Allocation Details'!$A$18:$L$214, MATCH("Customer ID", 'E4 TB Allocation Details'!$A$18:$L$18, 0),FALSE), 'E2 Allocators'!$B$15:$W$361, MATCH('O5 Details by Class &amp; Accounts'!AW$18, 'E2 Allocators'!$B$15:$W$15, 0),FALSE)*$G122), 0, VLOOKUP(VLOOKUP($A122, 'E4 TB Allocation Details'!$A$18:$L$214, MATCH("Customer ID", 'E4 TB Allocation Details'!$A$18:$L$18, 0),FALSE), 'E2 Allocators'!$B$15:$W$361, MATCH('O5 Details by Class &amp; Accounts'!AW$18, 'E2 Allocators'!$B$15:$W$15, 0),FALSE)*$G122)</f>
        <v>0</v>
      </c>
      <c r="AX122" s="1321">
        <f t="shared" si="34"/>
        <v>0</v>
      </c>
      <c r="AY122" s="1321">
        <f>IF(ISERROR(VLOOKUP(VLOOKUP($A122, 'E4 TB Allocation Details'!$A$18:$L$214, MATCH("Misc ID", 'E4 TB Allocation Details'!$A$18:$L$18, 0),FALSE), 'E2 Allocators'!$B$15:$W$361, MATCH('O5 Details by Class &amp; Accounts'!AY$18, 'E2 Allocators'!$B$15:$W$15, 0),FALSE)*$E122), 0, VLOOKUP(VLOOKUP($A122, 'E4 TB Allocation Details'!$A$18:$L$214, MATCH("Misc ID", 'E4 TB Allocation Details'!$A$18:$L$18, 0),FALSE), 'E2 Allocators'!$B$15:$W$361, MATCH('O5 Details by Class &amp; Accounts'!AY$18, 'E2 Allocators'!$B$15:$W$15, 0),FALSE)*$E122)</f>
        <v>0</v>
      </c>
      <c r="AZ122" s="1321">
        <f>IF(ISERROR(VLOOKUP(VLOOKUP($A122, 'E4 TB Allocation Details'!$A$18:$L$214, MATCH("Misc ID", 'E4 TB Allocation Details'!$A$18:$L$18, 0),FALSE), 'E2 Allocators'!$B$15:$W$361, MATCH('O5 Details by Class &amp; Accounts'!AZ$18, 'E2 Allocators'!$B$15:$W$15, 0),FALSE)*$E122), 0, VLOOKUP(VLOOKUP($A122, 'E4 TB Allocation Details'!$A$18:$L$214, MATCH("Misc ID", 'E4 TB Allocation Details'!$A$18:$L$18, 0),FALSE), 'E2 Allocators'!$B$15:$W$361, MATCH('O5 Details by Class &amp; Accounts'!AZ$18, 'E2 Allocators'!$B$15:$W$15, 0),FALSE)*$E122)</f>
        <v>0</v>
      </c>
      <c r="BA122" s="1321">
        <f>IF(ISERROR(VLOOKUP(VLOOKUP($A122, 'E4 TB Allocation Details'!$A$18:$L$214, MATCH("Misc ID", 'E4 TB Allocation Details'!$A$18:$L$18, 0),FALSE), 'E2 Allocators'!$B$15:$W$361, MATCH('O5 Details by Class &amp; Accounts'!BA$18, 'E2 Allocators'!$B$15:$W$15, 0),FALSE)*$E122), 0, VLOOKUP(VLOOKUP($A122, 'E4 TB Allocation Details'!$A$18:$L$214, MATCH("Misc ID", 'E4 TB Allocation Details'!$A$18:$L$18, 0),FALSE), 'E2 Allocators'!$B$15:$W$361, MATCH('O5 Details by Class &amp; Accounts'!BA$18, 'E2 Allocators'!$B$15:$W$15, 0),FALSE)*$E122)</f>
        <v>0</v>
      </c>
      <c r="BB122" s="1321">
        <f>IF(ISERROR(VLOOKUP(VLOOKUP($A122, 'E4 TB Allocation Details'!$A$18:$L$214, MATCH("Misc ID", 'E4 TB Allocation Details'!$A$18:$L$18, 0),FALSE), 'E2 Allocators'!$B$15:$W$361, MATCH('O5 Details by Class &amp; Accounts'!BB$18, 'E2 Allocators'!$B$15:$W$15, 0),FALSE)*$E122), 0, VLOOKUP(VLOOKUP($A122, 'E4 TB Allocation Details'!$A$18:$L$214, MATCH("Misc ID", 'E4 TB Allocation Details'!$A$18:$L$18, 0),FALSE), 'E2 Allocators'!$B$15:$W$361, MATCH('O5 Details by Class &amp; Accounts'!BB$18, 'E2 Allocators'!$B$15:$W$15, 0),FALSE)*$E122)</f>
        <v>0</v>
      </c>
      <c r="BC122" s="1321">
        <f>IF(ISERROR(VLOOKUP(VLOOKUP($A122, 'E4 TB Allocation Details'!$A$18:$L$214, MATCH("Misc ID", 'E4 TB Allocation Details'!$A$18:$L$18, 0),FALSE), 'E2 Allocators'!$B$15:$W$361, MATCH('O5 Details by Class &amp; Accounts'!BC$18, 'E2 Allocators'!$B$15:$W$15, 0),FALSE)*$E122), 0, VLOOKUP(VLOOKUP($A122, 'E4 TB Allocation Details'!$A$18:$L$214, MATCH("Misc ID", 'E4 TB Allocation Details'!$A$18:$L$18, 0),FALSE), 'E2 Allocators'!$B$15:$W$361, MATCH('O5 Details by Class &amp; Accounts'!BC$18, 'E2 Allocators'!$B$15:$W$15, 0),FALSE)*$E122)</f>
        <v>0</v>
      </c>
      <c r="BD122" s="1321">
        <f>IF(ISERROR(VLOOKUP(VLOOKUP($A122, 'E4 TB Allocation Details'!$A$18:$L$214, MATCH("Misc ID", 'E4 TB Allocation Details'!$A$18:$L$18, 0),FALSE), 'E2 Allocators'!$B$15:$W$361, MATCH('O5 Details by Class &amp; Accounts'!BD$18, 'E2 Allocators'!$B$15:$W$15, 0),FALSE)*$E122), 0, VLOOKUP(VLOOKUP($A122, 'E4 TB Allocation Details'!$A$18:$L$214, MATCH("Misc ID", 'E4 TB Allocation Details'!$A$18:$L$18, 0),FALSE), 'E2 Allocators'!$B$15:$W$361, MATCH('O5 Details by Class &amp; Accounts'!BD$18, 'E2 Allocators'!$B$15:$W$15, 0),FALSE)*$E122)</f>
        <v>0</v>
      </c>
      <c r="BE122" s="1321">
        <f>IF(ISERROR(VLOOKUP(VLOOKUP($A122, 'E4 TB Allocation Details'!$A$18:$L$214, MATCH("Misc ID", 'E4 TB Allocation Details'!$A$18:$L$18, 0),FALSE), 'E2 Allocators'!$B$15:$W$361, MATCH('O5 Details by Class &amp; Accounts'!BE$18, 'E2 Allocators'!$B$15:$W$15, 0),FALSE)*$E122), 0, VLOOKUP(VLOOKUP($A122, 'E4 TB Allocation Details'!$A$18:$L$214, MATCH("Misc ID", 'E4 TB Allocation Details'!$A$18:$L$18, 0),FALSE), 'E2 Allocators'!$B$15:$W$361, MATCH('O5 Details by Class &amp; Accounts'!BE$18, 'E2 Allocators'!$B$15:$W$15, 0),FALSE)*$E122)</f>
        <v>0</v>
      </c>
      <c r="BF122" s="1321">
        <f>IF(ISERROR(VLOOKUP(VLOOKUP($A122, 'E4 TB Allocation Details'!$A$18:$L$214, MATCH("Misc ID", 'E4 TB Allocation Details'!$A$18:$L$18, 0),FALSE), 'E2 Allocators'!$B$15:$W$361, MATCH('O5 Details by Class &amp; Accounts'!BF$18, 'E2 Allocators'!$B$15:$W$15, 0),FALSE)*$E122), 0, VLOOKUP(VLOOKUP($A122, 'E4 TB Allocation Details'!$A$18:$L$214, MATCH("Misc ID", 'E4 TB Allocation Details'!$A$18:$L$18, 0),FALSE), 'E2 Allocators'!$B$15:$W$361, MATCH('O5 Details by Class &amp; Accounts'!BF$18, 'E2 Allocators'!$B$15:$W$15, 0),FALSE)*$E122)</f>
        <v>0</v>
      </c>
      <c r="BG122" s="1321">
        <f>IF(ISERROR(VLOOKUP(VLOOKUP($A122, 'E4 TB Allocation Details'!$A$18:$L$214, MATCH("Misc ID", 'E4 TB Allocation Details'!$A$18:$L$18, 0),FALSE), 'E2 Allocators'!$B$15:$W$361, MATCH('O5 Details by Class &amp; Accounts'!BG$18, 'E2 Allocators'!$B$15:$W$15, 0),FALSE)*$E122), 0, VLOOKUP(VLOOKUP($A122, 'E4 TB Allocation Details'!$A$18:$L$214, MATCH("Misc ID", 'E4 TB Allocation Details'!$A$18:$L$18, 0),FALSE), 'E2 Allocators'!$B$15:$W$361, MATCH('O5 Details by Class &amp; Accounts'!BG$18, 'E2 Allocators'!$B$15:$W$15, 0),FALSE)*$E122)</f>
        <v>0</v>
      </c>
      <c r="BH122" s="1321">
        <f>IF(ISERROR(VLOOKUP(VLOOKUP($A122, 'E4 TB Allocation Details'!$A$18:$L$214, MATCH("Misc ID", 'E4 TB Allocation Details'!$A$18:$L$18, 0),FALSE), 'E2 Allocators'!$B$15:$W$361, MATCH('O5 Details by Class &amp; Accounts'!BH$18, 'E2 Allocators'!$B$15:$W$15, 0),FALSE)*$E122), 0, VLOOKUP(VLOOKUP($A122, 'E4 TB Allocation Details'!$A$18:$L$214, MATCH("Misc ID", 'E4 TB Allocation Details'!$A$18:$L$18, 0),FALSE), 'E2 Allocators'!$B$15:$W$361, MATCH('O5 Details by Class &amp; Accounts'!BH$18, 'E2 Allocators'!$B$15:$W$15, 0),FALSE)*$E122)</f>
        <v>0</v>
      </c>
      <c r="BI122" s="1321">
        <f>IF(ISERROR(VLOOKUP(VLOOKUP($A122, 'E4 TB Allocation Details'!$A$18:$L$214, MATCH("Misc ID", 'E4 TB Allocation Details'!$A$18:$L$18, 0),FALSE), 'E2 Allocators'!$B$15:$W$361, MATCH('O5 Details by Class &amp; Accounts'!BI$18, 'E2 Allocators'!$B$15:$W$15, 0),FALSE)*$E122), 0, VLOOKUP(VLOOKUP($A122, 'E4 TB Allocation Details'!$A$18:$L$214, MATCH("Misc ID", 'E4 TB Allocation Details'!$A$18:$L$18, 0),FALSE), 'E2 Allocators'!$B$15:$W$361, MATCH('O5 Details by Class &amp; Accounts'!BI$18, 'E2 Allocators'!$B$15:$W$15, 0),FALSE)*$E122)</f>
        <v>0</v>
      </c>
      <c r="BJ122" s="1321">
        <f>IF(ISERROR(VLOOKUP(VLOOKUP($A122, 'E4 TB Allocation Details'!$A$18:$L$214, MATCH("Misc ID", 'E4 TB Allocation Details'!$A$18:$L$18, 0),FALSE), 'E2 Allocators'!$B$15:$W$361, MATCH('O5 Details by Class &amp; Accounts'!BJ$18, 'E2 Allocators'!$B$15:$W$15, 0),FALSE)*$E122), 0, VLOOKUP(VLOOKUP($A122, 'E4 TB Allocation Details'!$A$18:$L$214, MATCH("Misc ID", 'E4 TB Allocation Details'!$A$18:$L$18, 0),FALSE), 'E2 Allocators'!$B$15:$W$361, MATCH('O5 Details by Class &amp; Accounts'!BJ$18, 'E2 Allocators'!$B$15:$W$15, 0),FALSE)*$E122)</f>
        <v>0</v>
      </c>
      <c r="BK122" s="1321">
        <f>IF(ISERROR(VLOOKUP(VLOOKUP($A122, 'E4 TB Allocation Details'!$A$18:$L$214, MATCH("Misc ID", 'E4 TB Allocation Details'!$A$18:$L$18, 0),FALSE), 'E2 Allocators'!$B$15:$W$361, MATCH('O5 Details by Class &amp; Accounts'!BK$18, 'E2 Allocators'!$B$15:$W$15, 0),FALSE)*$E122), 0, VLOOKUP(VLOOKUP($A122, 'E4 TB Allocation Details'!$A$18:$L$214, MATCH("Misc ID", 'E4 TB Allocation Details'!$A$18:$L$18, 0),FALSE), 'E2 Allocators'!$B$15:$W$361, MATCH('O5 Details by Class &amp; Accounts'!BK$18, 'E2 Allocators'!$B$15:$W$15, 0),FALSE)*$E122)</f>
        <v>0</v>
      </c>
      <c r="BL122" s="1321">
        <f>IF(ISERROR(VLOOKUP(VLOOKUP($A122, 'E4 TB Allocation Details'!$A$18:$L$214, MATCH("Misc ID", 'E4 TB Allocation Details'!$A$18:$L$18, 0),FALSE), 'E2 Allocators'!$B$15:$W$361, MATCH('O5 Details by Class &amp; Accounts'!BL$18, 'E2 Allocators'!$B$15:$W$15, 0),FALSE)*$E122), 0, VLOOKUP(VLOOKUP($A122, 'E4 TB Allocation Details'!$A$18:$L$214, MATCH("Misc ID", 'E4 TB Allocation Details'!$A$18:$L$18, 0),FALSE), 'E2 Allocators'!$B$15:$W$361, MATCH('O5 Details by Class &amp; Accounts'!BL$18, 'E2 Allocators'!$B$15:$W$15, 0),FALSE)*$E122)</f>
        <v>0</v>
      </c>
      <c r="BM122" s="1321">
        <f>IF(ISERROR(VLOOKUP(VLOOKUP($A122, 'E4 TB Allocation Details'!$A$18:$L$214, MATCH("Misc ID", 'E4 TB Allocation Details'!$A$18:$L$18, 0),FALSE), 'E2 Allocators'!$B$15:$W$361, MATCH('O5 Details by Class &amp; Accounts'!BM$18, 'E2 Allocators'!$B$15:$W$15, 0),FALSE)*$E122), 0, VLOOKUP(VLOOKUP($A122, 'E4 TB Allocation Details'!$A$18:$L$214, MATCH("Misc ID", 'E4 TB Allocation Details'!$A$18:$L$18, 0),FALSE), 'E2 Allocators'!$B$15:$W$361, MATCH('O5 Details by Class &amp; Accounts'!BM$18, 'E2 Allocators'!$B$15:$W$15, 0),FALSE)*$E122)</f>
        <v>0</v>
      </c>
      <c r="BN122" s="1321">
        <f>IF(ISERROR(VLOOKUP(VLOOKUP($A122, 'E4 TB Allocation Details'!$A$18:$L$214, MATCH("Misc ID", 'E4 TB Allocation Details'!$A$18:$L$18, 0),FALSE), 'E2 Allocators'!$B$15:$W$361, MATCH('O5 Details by Class &amp; Accounts'!BN$18, 'E2 Allocators'!$B$15:$W$15, 0),FALSE)*$E122), 0, VLOOKUP(VLOOKUP($A122, 'E4 TB Allocation Details'!$A$18:$L$214, MATCH("Misc ID", 'E4 TB Allocation Details'!$A$18:$L$18, 0),FALSE), 'E2 Allocators'!$B$15:$W$361, MATCH('O5 Details by Class &amp; Accounts'!BN$18, 'E2 Allocators'!$B$15:$W$15, 0),FALSE)*$E122)</f>
        <v>0</v>
      </c>
      <c r="BO122" s="1321">
        <f>IF(ISERROR(VLOOKUP(VLOOKUP($A122, 'E4 TB Allocation Details'!$A$18:$L$214, MATCH("Misc ID", 'E4 TB Allocation Details'!$A$18:$L$18, 0),FALSE), 'E2 Allocators'!$B$15:$W$361, MATCH('O5 Details by Class &amp; Accounts'!BO$18, 'E2 Allocators'!$B$15:$W$15, 0),FALSE)*$E122), 0, VLOOKUP(VLOOKUP($A122, 'E4 TB Allocation Details'!$A$18:$L$214, MATCH("Misc ID", 'E4 TB Allocation Details'!$A$18:$L$18, 0),FALSE), 'E2 Allocators'!$B$15:$W$361, MATCH('O5 Details by Class &amp; Accounts'!BO$18, 'E2 Allocators'!$B$15:$W$15, 0),FALSE)*$E122)</f>
        <v>0</v>
      </c>
      <c r="BP122" s="1321">
        <f>IF(ISERROR(VLOOKUP(VLOOKUP($A122, 'E4 TB Allocation Details'!$A$18:$L$214, MATCH("Misc ID", 'E4 TB Allocation Details'!$A$18:$L$18, 0),FALSE), 'E2 Allocators'!$B$15:$W$361, MATCH('O5 Details by Class &amp; Accounts'!BP$18, 'E2 Allocators'!$B$15:$W$15, 0),FALSE)*$E122), 0, VLOOKUP(VLOOKUP($A122, 'E4 TB Allocation Details'!$A$18:$L$214, MATCH("Misc ID", 'E4 TB Allocation Details'!$A$18:$L$18, 0),FALSE), 'E2 Allocators'!$B$15:$W$361, MATCH('O5 Details by Class &amp; Accounts'!BP$18, 'E2 Allocators'!$B$15:$W$15, 0),FALSE)*$E122)</f>
        <v>0</v>
      </c>
      <c r="BQ122" s="1321">
        <f>IF(ISERROR(VLOOKUP(VLOOKUP($A122, 'E4 TB Allocation Details'!$A$18:$L$214, MATCH("Misc ID", 'E4 TB Allocation Details'!$A$18:$L$18, 0),FALSE), 'E2 Allocators'!$B$15:$W$361, MATCH('O5 Details by Class &amp; Accounts'!BQ$18, 'E2 Allocators'!$B$15:$W$15, 0),FALSE)*$E122), 0, VLOOKUP(VLOOKUP($A122, 'E4 TB Allocation Details'!$A$18:$L$214, MATCH("Misc ID", 'E4 TB Allocation Details'!$A$18:$L$18, 0),FALSE), 'E2 Allocators'!$B$15:$W$361, MATCH('O5 Details by Class &amp; Accounts'!BQ$18, 'E2 Allocators'!$B$15:$W$15, 0),FALSE)*$E122)</f>
        <v>0</v>
      </c>
      <c r="BR122" s="1321">
        <f>IF(ISERROR(VLOOKUP(VLOOKUP($A122, 'E4 TB Allocation Details'!$A$18:$L$214, MATCH("Misc ID", 'E4 TB Allocation Details'!$A$18:$L$18, 0),FALSE), 'E2 Allocators'!$B$15:$W$361, MATCH('O5 Details by Class &amp; Accounts'!BR$18, 'E2 Allocators'!$B$15:$W$15, 0),FALSE)*$E122), 0, VLOOKUP(VLOOKUP($A122, 'E4 TB Allocation Details'!$A$18:$L$214, MATCH("Misc ID", 'E4 TB Allocation Details'!$A$18:$L$18, 0),FALSE), 'E2 Allocators'!$B$15:$W$361, MATCH('O5 Details by Class &amp; Accounts'!BR$18, 'E2 Allocators'!$B$15:$W$15, 0),FALSE)*$E122)</f>
        <v>0</v>
      </c>
      <c r="BS122" s="1321">
        <f t="shared" si="35"/>
        <v>0</v>
      </c>
      <c r="BT122" s="1321">
        <f>IF(ISERROR(VLOOKUP(VLOOKUP($A122, 'E4 TB Allocation Details'!$A$18:$L$214, MATCH("A &amp; G ID", 'E4 TB Allocation Details'!$A$18:$L$18, 0),FALSE), 'E2 Allocators'!$B$15:$W$361, MATCH('O5 Details by Class &amp; Accounts'!BT$18, 'E2 Allocators'!$B$15:$W$15, 0),FALSE)*$E122), 0, VLOOKUP(VLOOKUP($A122, 'E4 TB Allocation Details'!$A$18:$L$214, MATCH("A &amp; G ID", 'E4 TB Allocation Details'!$A$18:$L$18, 0),FALSE), 'E2 Allocators'!$B$15:$W$361, MATCH('O5 Details by Class &amp; Accounts'!BT$18, 'E2 Allocators'!$B$15:$W$15, 0),FALSE)*$E122)</f>
        <v>198246.01269405134</v>
      </c>
      <c r="BU122" s="1321">
        <f>IF(ISERROR(VLOOKUP(VLOOKUP($A122, 'E4 TB Allocation Details'!$A$18:$L$214, MATCH("A &amp; G ID", 'E4 TB Allocation Details'!$A$18:$L$18, 0),FALSE), 'E2 Allocators'!$B$15:$W$361, MATCH('O5 Details by Class &amp; Accounts'!BU$18, 'E2 Allocators'!$B$15:$W$15, 0),FALSE)*$E122), 0, VLOOKUP(VLOOKUP($A122, 'E4 TB Allocation Details'!$A$18:$L$214, MATCH("A &amp; G ID", 'E4 TB Allocation Details'!$A$18:$L$18, 0),FALSE), 'E2 Allocators'!$B$15:$W$361, MATCH('O5 Details by Class &amp; Accounts'!BU$18, 'E2 Allocators'!$B$15:$W$15, 0),FALSE)*$E122)</f>
        <v>71511.046625926829</v>
      </c>
      <c r="BV122" s="1321">
        <f>IF(ISERROR(VLOOKUP(VLOOKUP($A122, 'E4 TB Allocation Details'!$A$18:$L$214, MATCH("A &amp; G ID", 'E4 TB Allocation Details'!$A$18:$L$18, 0),FALSE), 'E2 Allocators'!$B$15:$W$361, MATCH('O5 Details by Class &amp; Accounts'!BV$18, 'E2 Allocators'!$B$15:$W$15, 0),FALSE)*$E122), 0, VLOOKUP(VLOOKUP($A122, 'E4 TB Allocation Details'!$A$18:$L$214, MATCH("A &amp; G ID", 'E4 TB Allocation Details'!$A$18:$L$18, 0),FALSE), 'E2 Allocators'!$B$15:$W$361, MATCH('O5 Details by Class &amp; Accounts'!BV$18, 'E2 Allocators'!$B$15:$W$15, 0),FALSE)*$E122)</f>
        <v>138511.01464387236</v>
      </c>
      <c r="BW122" s="1321">
        <f>IF(ISERROR(VLOOKUP(VLOOKUP($A122, 'E4 TB Allocation Details'!$A$18:$L$214, MATCH("A &amp; G ID", 'E4 TB Allocation Details'!$A$18:$L$18, 0),FALSE), 'E2 Allocators'!$B$15:$W$361, MATCH('O5 Details by Class &amp; Accounts'!BW$18, 'E2 Allocators'!$B$15:$W$15, 0),FALSE)*$E122), 0, VLOOKUP(VLOOKUP($A122, 'E4 TB Allocation Details'!$A$18:$L$214, MATCH("A &amp; G ID", 'E4 TB Allocation Details'!$A$18:$L$18, 0),FALSE), 'E2 Allocators'!$B$15:$W$361, MATCH('O5 Details by Class &amp; Accounts'!BW$18, 'E2 Allocators'!$B$15:$W$15, 0),FALSE)*$E122)</f>
        <v>0</v>
      </c>
      <c r="BX122" s="1321">
        <f>IF(ISERROR(VLOOKUP(VLOOKUP($A122, 'E4 TB Allocation Details'!$A$18:$L$214, MATCH("A &amp; G ID", 'E4 TB Allocation Details'!$A$18:$L$18, 0),FALSE), 'E2 Allocators'!$B$15:$W$361, MATCH('O5 Details by Class &amp; Accounts'!BX$18, 'E2 Allocators'!$B$15:$W$15, 0),FALSE)*$E122), 0, VLOOKUP(VLOOKUP($A122, 'E4 TB Allocation Details'!$A$18:$L$214, MATCH("A &amp; G ID", 'E4 TB Allocation Details'!$A$18:$L$18, 0),FALSE), 'E2 Allocators'!$B$15:$W$361, MATCH('O5 Details by Class &amp; Accounts'!BX$18, 'E2 Allocators'!$B$15:$W$15, 0),FALSE)*$E122)</f>
        <v>0</v>
      </c>
      <c r="BY122" s="1321">
        <f>IF(ISERROR(VLOOKUP(VLOOKUP($A122, 'E4 TB Allocation Details'!$A$18:$L$214, MATCH("A &amp; G ID", 'E4 TB Allocation Details'!$A$18:$L$18, 0),FALSE), 'E2 Allocators'!$B$15:$W$361, MATCH('O5 Details by Class &amp; Accounts'!BY$18, 'E2 Allocators'!$B$15:$W$15, 0),FALSE)*$E122), 0, VLOOKUP(VLOOKUP($A122, 'E4 TB Allocation Details'!$A$18:$L$214, MATCH("A &amp; G ID", 'E4 TB Allocation Details'!$A$18:$L$18, 0),FALSE), 'E2 Allocators'!$B$15:$W$361, MATCH('O5 Details by Class &amp; Accounts'!BY$18, 'E2 Allocators'!$B$15:$W$15, 0),FALSE)*$E122)</f>
        <v>0</v>
      </c>
      <c r="BZ122" s="1321">
        <f>IF(ISERROR(VLOOKUP(VLOOKUP($A122, 'E4 TB Allocation Details'!$A$18:$L$214, MATCH("A &amp; G ID", 'E4 TB Allocation Details'!$A$18:$L$18, 0),FALSE), 'E2 Allocators'!$B$15:$W$361, MATCH('O5 Details by Class &amp; Accounts'!BZ$18, 'E2 Allocators'!$B$15:$W$15, 0),FALSE)*$E122), 0, VLOOKUP(VLOOKUP($A122, 'E4 TB Allocation Details'!$A$18:$L$214, MATCH("A &amp; G ID", 'E4 TB Allocation Details'!$A$18:$L$18, 0),FALSE), 'E2 Allocators'!$B$15:$W$361, MATCH('O5 Details by Class &amp; Accounts'!BZ$18, 'E2 Allocators'!$B$15:$W$15, 0),FALSE)*$E122)</f>
        <v>1926.9630328519254</v>
      </c>
      <c r="CA122" s="1321">
        <f>IF(ISERROR(VLOOKUP(VLOOKUP($A122, 'E4 TB Allocation Details'!$A$18:$L$214, MATCH("A &amp; G ID", 'E4 TB Allocation Details'!$A$18:$L$18, 0),FALSE), 'E2 Allocators'!$B$15:$W$361, MATCH('O5 Details by Class &amp; Accounts'!CA$18, 'E2 Allocators'!$B$15:$W$15, 0),FALSE)*$E122), 0, VLOOKUP(VLOOKUP($A122, 'E4 TB Allocation Details'!$A$18:$L$214, MATCH("A &amp; G ID", 'E4 TB Allocation Details'!$A$18:$L$18, 0),FALSE), 'E2 Allocators'!$B$15:$W$361, MATCH('O5 Details by Class &amp; Accounts'!CA$18, 'E2 Allocators'!$B$15:$W$15, 0),FALSE)*$E122)</f>
        <v>0</v>
      </c>
      <c r="CB122" s="1321">
        <f>IF(ISERROR(VLOOKUP(VLOOKUP($A122, 'E4 TB Allocation Details'!$A$18:$L$214, MATCH("A &amp; G ID", 'E4 TB Allocation Details'!$A$18:$L$18, 0),FALSE), 'E2 Allocators'!$B$15:$W$361, MATCH('O5 Details by Class &amp; Accounts'!CB$18, 'E2 Allocators'!$B$15:$W$15, 0),FALSE)*$E122), 0, VLOOKUP(VLOOKUP($A122, 'E4 TB Allocation Details'!$A$18:$L$214, MATCH("A &amp; G ID", 'E4 TB Allocation Details'!$A$18:$L$18, 0),FALSE), 'E2 Allocators'!$B$15:$W$361, MATCH('O5 Details by Class &amp; Accounts'!CB$18, 'E2 Allocators'!$B$15:$W$15, 0),FALSE)*$E122)</f>
        <v>254.96300329755167</v>
      </c>
      <c r="CC122" s="1321">
        <f>IF(ISERROR(VLOOKUP(VLOOKUP($A122, 'E4 TB Allocation Details'!$A$18:$L$214, MATCH("A &amp; G ID", 'E4 TB Allocation Details'!$A$18:$L$18, 0),FALSE), 'E2 Allocators'!$B$15:$W$361, MATCH('O5 Details by Class &amp; Accounts'!CC$18, 'E2 Allocators'!$B$15:$W$15, 0),FALSE)*$E122), 0, VLOOKUP(VLOOKUP($A122, 'E4 TB Allocation Details'!$A$18:$L$214, MATCH("A &amp; G ID", 'E4 TB Allocation Details'!$A$18:$L$18, 0),FALSE), 'E2 Allocators'!$B$15:$W$361, MATCH('O5 Details by Class &amp; Accounts'!CC$18, 'E2 Allocators'!$B$15:$W$15, 0),FALSE)*$E122)</f>
        <v>0</v>
      </c>
      <c r="CD122" s="1321">
        <f>IF(ISERROR(VLOOKUP(VLOOKUP($A122, 'E4 TB Allocation Details'!$A$18:$L$214, MATCH("A &amp; G ID", 'E4 TB Allocation Details'!$A$18:$L$18, 0),FALSE), 'E2 Allocators'!$B$15:$W$361, MATCH('O5 Details by Class &amp; Accounts'!CD$18, 'E2 Allocators'!$B$15:$W$15, 0),FALSE)*$E122), 0, VLOOKUP(VLOOKUP($A122, 'E4 TB Allocation Details'!$A$18:$L$214, MATCH("A &amp; G ID", 'E4 TB Allocation Details'!$A$18:$L$18, 0),FALSE), 'E2 Allocators'!$B$15:$W$361, MATCH('O5 Details by Class &amp; Accounts'!CD$18, 'E2 Allocators'!$B$15:$W$15, 0),FALSE)*$E122)</f>
        <v>0</v>
      </c>
      <c r="CE122" s="1321">
        <f>IF(ISERROR(VLOOKUP(VLOOKUP($A122, 'E4 TB Allocation Details'!$A$18:$L$214, MATCH("A &amp; G ID", 'E4 TB Allocation Details'!$A$18:$L$18, 0),FALSE), 'E2 Allocators'!$B$15:$W$361, MATCH('O5 Details by Class &amp; Accounts'!CE$18, 'E2 Allocators'!$B$15:$W$15, 0),FALSE)*$E122), 0, VLOOKUP(VLOOKUP($A122, 'E4 TB Allocation Details'!$A$18:$L$214, MATCH("A &amp; G ID", 'E4 TB Allocation Details'!$A$18:$L$18, 0),FALSE), 'E2 Allocators'!$B$15:$W$361, MATCH('O5 Details by Class &amp; Accounts'!CE$18, 'E2 Allocators'!$B$15:$W$15, 0),FALSE)*$E122)</f>
        <v>0</v>
      </c>
      <c r="CF122" s="1321">
        <f>IF(ISERROR(VLOOKUP(VLOOKUP($A122, 'E4 TB Allocation Details'!$A$18:$L$214, MATCH("A &amp; G ID", 'E4 TB Allocation Details'!$A$18:$L$18, 0),FALSE), 'E2 Allocators'!$B$15:$W$361, MATCH('O5 Details by Class &amp; Accounts'!CF$18, 'E2 Allocators'!$B$15:$W$15, 0),FALSE)*$E122), 0, VLOOKUP(VLOOKUP($A122, 'E4 TB Allocation Details'!$A$18:$L$214, MATCH("A &amp; G ID", 'E4 TB Allocation Details'!$A$18:$L$18, 0),FALSE), 'E2 Allocators'!$B$15:$W$361, MATCH('O5 Details by Class &amp; Accounts'!CF$18, 'E2 Allocators'!$B$15:$W$15, 0),FALSE)*$E122)</f>
        <v>0</v>
      </c>
      <c r="CG122" s="1321">
        <f>IF(ISERROR(VLOOKUP(VLOOKUP($A122, 'E4 TB Allocation Details'!$A$18:$L$214, MATCH("A &amp; G ID", 'E4 TB Allocation Details'!$A$18:$L$18, 0),FALSE), 'E2 Allocators'!$B$15:$W$361, MATCH('O5 Details by Class &amp; Accounts'!CG$18, 'E2 Allocators'!$B$15:$W$15, 0),FALSE)*$E122), 0, VLOOKUP(VLOOKUP($A122, 'E4 TB Allocation Details'!$A$18:$L$214, MATCH("A &amp; G ID", 'E4 TB Allocation Details'!$A$18:$L$18, 0),FALSE), 'E2 Allocators'!$B$15:$W$361, MATCH('O5 Details by Class &amp; Accounts'!CG$18, 'E2 Allocators'!$B$15:$W$15, 0),FALSE)*$E122)</f>
        <v>0</v>
      </c>
      <c r="CH122" s="1321">
        <f>IF(ISERROR(VLOOKUP(VLOOKUP($A122, 'E4 TB Allocation Details'!$A$18:$L$214, MATCH("A &amp; G ID", 'E4 TB Allocation Details'!$A$18:$L$18, 0),FALSE), 'E2 Allocators'!$B$15:$W$361, MATCH('O5 Details by Class &amp; Accounts'!CH$18, 'E2 Allocators'!$B$15:$W$15, 0),FALSE)*$E122), 0, VLOOKUP(VLOOKUP($A122, 'E4 TB Allocation Details'!$A$18:$L$214, MATCH("A &amp; G ID", 'E4 TB Allocation Details'!$A$18:$L$18, 0),FALSE), 'E2 Allocators'!$B$15:$W$361, MATCH('O5 Details by Class &amp; Accounts'!CH$18, 'E2 Allocators'!$B$15:$W$15, 0),FALSE)*$E122)</f>
        <v>0</v>
      </c>
      <c r="CI122" s="1321">
        <f>IF(ISERROR(VLOOKUP(VLOOKUP($A122, 'E4 TB Allocation Details'!$A$18:$L$214, MATCH("A &amp; G ID", 'E4 TB Allocation Details'!$A$18:$L$18, 0),FALSE), 'E2 Allocators'!$B$15:$W$361, MATCH('O5 Details by Class &amp; Accounts'!CI$18, 'E2 Allocators'!$B$15:$W$15, 0),FALSE)*$E122), 0, VLOOKUP(VLOOKUP($A122, 'E4 TB Allocation Details'!$A$18:$L$214, MATCH("A &amp; G ID", 'E4 TB Allocation Details'!$A$18:$L$18, 0),FALSE), 'E2 Allocators'!$B$15:$W$361, MATCH('O5 Details by Class &amp; Accounts'!CI$18, 'E2 Allocators'!$B$15:$W$15, 0),FALSE)*$E122)</f>
        <v>0</v>
      </c>
      <c r="CJ122" s="1321">
        <f>IF(ISERROR(VLOOKUP(VLOOKUP($A122, 'E4 TB Allocation Details'!$A$18:$L$214, MATCH("A &amp; G ID", 'E4 TB Allocation Details'!$A$18:$L$18, 0),FALSE), 'E2 Allocators'!$B$15:$W$361, MATCH('O5 Details by Class &amp; Accounts'!CJ$18, 'E2 Allocators'!$B$15:$W$15, 0),FALSE)*$E122), 0, VLOOKUP(VLOOKUP($A122, 'E4 TB Allocation Details'!$A$18:$L$214, MATCH("A &amp; G ID", 'E4 TB Allocation Details'!$A$18:$L$18, 0),FALSE), 'E2 Allocators'!$B$15:$W$361, MATCH('O5 Details by Class &amp; Accounts'!CJ$18, 'E2 Allocators'!$B$15:$W$15, 0),FALSE)*$E122)</f>
        <v>0</v>
      </c>
      <c r="CK122" s="1321">
        <f>IF(ISERROR(VLOOKUP(VLOOKUP($A122, 'E4 TB Allocation Details'!$A$18:$L$214, MATCH("A &amp; G ID", 'E4 TB Allocation Details'!$A$18:$L$18, 0),FALSE), 'E2 Allocators'!$B$15:$W$361, MATCH('O5 Details by Class &amp; Accounts'!CK$18, 'E2 Allocators'!$B$15:$W$15, 0),FALSE)*$E122), 0, VLOOKUP(VLOOKUP($A122, 'E4 TB Allocation Details'!$A$18:$L$214, MATCH("A &amp; G ID", 'E4 TB Allocation Details'!$A$18:$L$18, 0),FALSE), 'E2 Allocators'!$B$15:$W$361, MATCH('O5 Details by Class &amp; Accounts'!CK$18, 'E2 Allocators'!$B$15:$W$15, 0),FALSE)*$E122)</f>
        <v>0</v>
      </c>
      <c r="CL122" s="1321">
        <f>IF(ISERROR(VLOOKUP(VLOOKUP($A122, 'E4 TB Allocation Details'!$A$18:$L$214, MATCH("A &amp; G ID", 'E4 TB Allocation Details'!$A$18:$L$18, 0),FALSE), 'E2 Allocators'!$B$15:$W$361, MATCH('O5 Details by Class &amp; Accounts'!CL$18, 'E2 Allocators'!$B$15:$W$15, 0),FALSE)*$E122), 0, VLOOKUP(VLOOKUP($A122, 'E4 TB Allocation Details'!$A$18:$L$214, MATCH("A &amp; G ID", 'E4 TB Allocation Details'!$A$18:$L$18, 0),FALSE), 'E2 Allocators'!$B$15:$W$361, MATCH('O5 Details by Class &amp; Accounts'!CL$18, 'E2 Allocators'!$B$15:$W$15, 0),FALSE)*$E122)</f>
        <v>0</v>
      </c>
      <c r="CM122" s="1321">
        <f>IF(ISERROR(VLOOKUP(VLOOKUP($A122, 'E4 TB Allocation Details'!$A$18:$L$214, MATCH("A &amp; G ID", 'E4 TB Allocation Details'!$A$18:$L$18, 0),FALSE), 'E2 Allocators'!$B$15:$W$361, MATCH('O5 Details by Class &amp; Accounts'!CM$18, 'E2 Allocators'!$B$15:$W$15, 0),FALSE)*$E122), 0, VLOOKUP(VLOOKUP($A122, 'E4 TB Allocation Details'!$A$18:$L$214, MATCH("A &amp; G ID", 'E4 TB Allocation Details'!$A$18:$L$18, 0),FALSE), 'E2 Allocators'!$B$15:$W$361, MATCH('O5 Details by Class &amp; Accounts'!CM$18, 'E2 Allocators'!$B$15:$W$15, 0),FALSE)*$E122)</f>
        <v>0</v>
      </c>
      <c r="CN122" s="1321">
        <f t="shared" si="36"/>
        <v>410450</v>
      </c>
      <c r="CO122" s="1650">
        <f t="shared" si="37"/>
        <v>0</v>
      </c>
      <c r="CQ122" s="1898" t="s">
        <v>1275</v>
      </c>
    </row>
    <row r="123" spans="1:95" s="64" customFormat="1" ht="12.75">
      <c r="A123" s="1002">
        <v>4710</v>
      </c>
      <c r="B123" s="1002" t="s">
        <v>1397</v>
      </c>
      <c r="C123" s="1647">
        <f>IF(ISERROR(VLOOKUP($A123,'I3 TB Data'!$A$19:$H$484,MATCH('O5 Details by Class &amp; Accounts'!$C$18, 'I3 TB Data'!$A$19:$H$19,0),0)), 0, VLOOKUP($A123,'I3 TB Data'!$A$19:$H$484,MATCH('O5 Details by Class &amp; Accounts'!$C$18,'I3 TB Data'!$A$19:$H$19,0),0))</f>
        <v>-406400</v>
      </c>
      <c r="D123" s="1648"/>
      <c r="E123" s="1647">
        <f t="shared" si="31"/>
        <v>-406400</v>
      </c>
      <c r="F123" s="1649">
        <f>IF(ISERROR(VLOOKUP($A123, 'E1 Categorization'!A36:E127, MATCH("Customer Component", 'E1 Categorization'!$A$33:$E$33,0), 0)), 0, IF(VLOOKUP($A123, 'E1 Categorization'!A36:E127, MATCH("Customer Component", 'E1 Categorization'!$A$33:$E$33,0), 0)=0, 'O5 Details by Class &amp; Accounts'!$E123, IF(AND(VLOOKUP($A123, 'E1 Categorization'!A36:E127, MATCH("Customer Component", 'E1 Categorization'!$A$33:$E$33,0), 0) &gt;0, VLOOKUP($A123, 'E1 Categorization'!A36:E127, MATCH("Customer Component", 'E1 Categorization'!$A$33:$E$33,0), 0)&lt;1), 'O5 Details by Class &amp; Accounts'!$E123*(1-VLOOKUP($A123, 'E1 Categorization'!A36:E127, MATCH("Customer Component", 'E1 Categorization'!$A$33:$E$33,0), 0)), 0)))</f>
        <v>0</v>
      </c>
      <c r="G123" s="1649">
        <f>IF(ISERROR(VLOOKUP($A123, 'E1 Categorization'!A36:E127, MATCH("Customer Component", 'E1 Categorization'!$A$33:$E$33,0), 0)),0, IF(VLOOKUP($A123, 'E1 Categorization'!A36:E127, MATCH("Customer Component", 'E1 Categorization'!$A$33:$E$33,0), 0)=0, 0, IF(AND(VLOOKUP($A123, 'E1 Categorization'!A36:E127, MATCH("Customer Component", 'E1 Categorization'!$A$33:$E$33,0), 0) &gt;0, VLOOKUP($A123, 'E1 Categorization'!A36:E127, MATCH("Customer Component", 'E1 Categorization'!$A$33:$E$33,0), 0)&lt;1), 'O5 Details by Class &amp; Accounts'!$E123*(VLOOKUP($A123, 'E1 Categorization'!A36:E127, MATCH("Customer Component", 'E1 Categorization'!$A$33:$E$33,0), 0)), 'O5 Details by Class &amp; Accounts'!$E123)))</f>
        <v>0</v>
      </c>
      <c r="H123" s="1321">
        <f t="shared" si="32"/>
        <v>0</v>
      </c>
      <c r="I123" s="1321">
        <f>IF(ISERROR(VLOOKUP(VLOOKUP($A123, 'E4 TB Allocation Details'!$A$18:$L$214, MATCH("Demand ID", 'E4 TB Allocation Details'!$A$18:$L$18, 0),FALSE), 'E2 Allocators'!$B$15:$W$361, MATCH('O5 Details by Class &amp; Accounts'!I$18, 'E2 Allocators'!$B$15:$W$15, 0),FALSE)*$F123), 0, VLOOKUP(VLOOKUP($A123, 'E4 TB Allocation Details'!$A$18:$L$214, MATCH("Demand ID", 'E4 TB Allocation Details'!$A$18:$L$18, 0),FALSE), 'E2 Allocators'!$B$15:$W$361, MATCH('O5 Details by Class &amp; Accounts'!I$18, 'E2 Allocators'!$B$15:$W$15, 0),FALSE)*$F123)</f>
        <v>0</v>
      </c>
      <c r="J123" s="1321">
        <f>IF(ISERROR(VLOOKUP(VLOOKUP($A123, 'E4 TB Allocation Details'!$A$18:$L$214, MATCH("Demand ID", 'E4 TB Allocation Details'!$A$18:$L$18, 0),FALSE), 'E2 Allocators'!$B$15:$W$361, MATCH('O5 Details by Class &amp; Accounts'!J$18, 'E2 Allocators'!$B$15:$W$15, 0),FALSE)*$F123), 0, VLOOKUP(VLOOKUP($A123, 'E4 TB Allocation Details'!$A$18:$L$214, MATCH("Demand ID", 'E4 TB Allocation Details'!$A$18:$L$18, 0),FALSE), 'E2 Allocators'!$B$15:$W$361, MATCH('O5 Details by Class &amp; Accounts'!J$18, 'E2 Allocators'!$B$15:$W$15, 0),FALSE)*$F123)</f>
        <v>0</v>
      </c>
      <c r="K123" s="1321">
        <f>IF(ISERROR(VLOOKUP(VLOOKUP($A123, 'E4 TB Allocation Details'!$A$18:$L$214, MATCH("Demand ID", 'E4 TB Allocation Details'!$A$18:$L$18, 0),FALSE), 'E2 Allocators'!$B$15:$W$361, MATCH('O5 Details by Class &amp; Accounts'!K$18, 'E2 Allocators'!$B$15:$W$15, 0),FALSE)*$F123), 0, VLOOKUP(VLOOKUP($A123, 'E4 TB Allocation Details'!$A$18:$L$214, MATCH("Demand ID", 'E4 TB Allocation Details'!$A$18:$L$18, 0),FALSE), 'E2 Allocators'!$B$15:$W$361, MATCH('O5 Details by Class &amp; Accounts'!K$18, 'E2 Allocators'!$B$15:$W$15, 0),FALSE)*$F123)</f>
        <v>0</v>
      </c>
      <c r="L123" s="1321">
        <f>IF(ISERROR(VLOOKUP(VLOOKUP($A123, 'E4 TB Allocation Details'!$A$18:$L$214, MATCH("Demand ID", 'E4 TB Allocation Details'!$A$18:$L$18, 0),FALSE), 'E2 Allocators'!$B$15:$W$361, MATCH('O5 Details by Class &amp; Accounts'!L$18, 'E2 Allocators'!$B$15:$W$15, 0),FALSE)*$F123), 0, VLOOKUP(VLOOKUP($A123, 'E4 TB Allocation Details'!$A$18:$L$214, MATCH("Demand ID", 'E4 TB Allocation Details'!$A$18:$L$18, 0),FALSE), 'E2 Allocators'!$B$15:$W$361, MATCH('O5 Details by Class &amp; Accounts'!L$18, 'E2 Allocators'!$B$15:$W$15, 0),FALSE)*$F123)</f>
        <v>0</v>
      </c>
      <c r="M123" s="1321">
        <f>IF(ISERROR(VLOOKUP(VLOOKUP($A123, 'E4 TB Allocation Details'!$A$18:$L$214, MATCH("Demand ID", 'E4 TB Allocation Details'!$A$18:$L$18, 0),FALSE), 'E2 Allocators'!$B$15:$W$361, MATCH('O5 Details by Class &amp; Accounts'!M$18, 'E2 Allocators'!$B$15:$W$15, 0),FALSE)*$F123), 0, VLOOKUP(VLOOKUP($A123, 'E4 TB Allocation Details'!$A$18:$L$214, MATCH("Demand ID", 'E4 TB Allocation Details'!$A$18:$L$18, 0),FALSE), 'E2 Allocators'!$B$15:$W$361, MATCH('O5 Details by Class &amp; Accounts'!M$18, 'E2 Allocators'!$B$15:$W$15, 0),FALSE)*$F123)</f>
        <v>0</v>
      </c>
      <c r="N123" s="1321">
        <f>IF(ISERROR(VLOOKUP(VLOOKUP($A123, 'E4 TB Allocation Details'!$A$18:$L$214, MATCH("Demand ID", 'E4 TB Allocation Details'!$A$18:$L$18, 0),FALSE), 'E2 Allocators'!$B$15:$W$361, MATCH('O5 Details by Class &amp; Accounts'!N$18, 'E2 Allocators'!$B$15:$W$15, 0),FALSE)*$F123), 0, VLOOKUP(VLOOKUP($A123, 'E4 TB Allocation Details'!$A$18:$L$214, MATCH("Demand ID", 'E4 TB Allocation Details'!$A$18:$L$18, 0),FALSE), 'E2 Allocators'!$B$15:$W$361, MATCH('O5 Details by Class &amp; Accounts'!N$18, 'E2 Allocators'!$B$15:$W$15, 0),FALSE)*$F123)</f>
        <v>0</v>
      </c>
      <c r="O123" s="1321">
        <f>IF(ISERROR(VLOOKUP(VLOOKUP($A123, 'E4 TB Allocation Details'!$A$18:$L$214, MATCH("Demand ID", 'E4 TB Allocation Details'!$A$18:$L$18, 0),FALSE), 'E2 Allocators'!$B$15:$W$361, MATCH('O5 Details by Class &amp; Accounts'!O$18, 'E2 Allocators'!$B$15:$W$15, 0),FALSE)*$F123), 0, VLOOKUP(VLOOKUP($A123, 'E4 TB Allocation Details'!$A$18:$L$214, MATCH("Demand ID", 'E4 TB Allocation Details'!$A$18:$L$18, 0),FALSE), 'E2 Allocators'!$B$15:$W$361, MATCH('O5 Details by Class &amp; Accounts'!O$18, 'E2 Allocators'!$B$15:$W$15, 0),FALSE)*$F123)</f>
        <v>0</v>
      </c>
      <c r="P123" s="1321">
        <f>IF(ISERROR(VLOOKUP(VLOOKUP($A123, 'E4 TB Allocation Details'!$A$18:$L$214, MATCH("Demand ID", 'E4 TB Allocation Details'!$A$18:$L$18, 0),FALSE), 'E2 Allocators'!$B$15:$W$361, MATCH('O5 Details by Class &amp; Accounts'!P$18, 'E2 Allocators'!$B$15:$W$15, 0),FALSE)*$F123), 0, VLOOKUP(VLOOKUP($A123, 'E4 TB Allocation Details'!$A$18:$L$214, MATCH("Demand ID", 'E4 TB Allocation Details'!$A$18:$L$18, 0),FALSE), 'E2 Allocators'!$B$15:$W$361, MATCH('O5 Details by Class &amp; Accounts'!P$18, 'E2 Allocators'!$B$15:$W$15, 0),FALSE)*$F123)</f>
        <v>0</v>
      </c>
      <c r="Q123" s="1321">
        <f>IF(ISERROR(VLOOKUP(VLOOKUP($A123, 'E4 TB Allocation Details'!$A$18:$L$214, MATCH("Demand ID", 'E4 TB Allocation Details'!$A$18:$L$18, 0),FALSE), 'E2 Allocators'!$B$15:$W$361, MATCH('O5 Details by Class &amp; Accounts'!Q$18, 'E2 Allocators'!$B$15:$W$15, 0),FALSE)*$F123), 0, VLOOKUP(VLOOKUP($A123, 'E4 TB Allocation Details'!$A$18:$L$214, MATCH("Demand ID", 'E4 TB Allocation Details'!$A$18:$L$18, 0),FALSE), 'E2 Allocators'!$B$15:$W$361, MATCH('O5 Details by Class &amp; Accounts'!Q$18, 'E2 Allocators'!$B$15:$W$15, 0),FALSE)*$F123)</f>
        <v>0</v>
      </c>
      <c r="R123" s="1321">
        <f>IF(ISERROR(VLOOKUP(VLOOKUP($A123, 'E4 TB Allocation Details'!$A$18:$L$214, MATCH("Demand ID", 'E4 TB Allocation Details'!$A$18:$L$18, 0),FALSE), 'E2 Allocators'!$B$15:$W$361, MATCH('O5 Details by Class &amp; Accounts'!R$18, 'E2 Allocators'!$B$15:$W$15, 0),FALSE)*$F123), 0, VLOOKUP(VLOOKUP($A123, 'E4 TB Allocation Details'!$A$18:$L$214, MATCH("Demand ID", 'E4 TB Allocation Details'!$A$18:$L$18, 0),FALSE), 'E2 Allocators'!$B$15:$W$361, MATCH('O5 Details by Class &amp; Accounts'!R$18, 'E2 Allocators'!$B$15:$W$15, 0),FALSE)*$F123)</f>
        <v>0</v>
      </c>
      <c r="S123" s="1321">
        <f>IF(ISERROR(VLOOKUP(VLOOKUP($A123, 'E4 TB Allocation Details'!$A$18:$L$214, MATCH("Demand ID", 'E4 TB Allocation Details'!$A$18:$L$18, 0),FALSE), 'E2 Allocators'!$B$15:$W$361, MATCH('O5 Details by Class &amp; Accounts'!S$18, 'E2 Allocators'!$B$15:$W$15, 0),FALSE)*$F123), 0, VLOOKUP(VLOOKUP($A123, 'E4 TB Allocation Details'!$A$18:$L$214, MATCH("Demand ID", 'E4 TB Allocation Details'!$A$18:$L$18, 0),FALSE), 'E2 Allocators'!$B$15:$W$361, MATCH('O5 Details by Class &amp; Accounts'!S$18, 'E2 Allocators'!$B$15:$W$15, 0),FALSE)*$F123)</f>
        <v>0</v>
      </c>
      <c r="T123" s="1321">
        <f>IF(ISERROR(VLOOKUP(VLOOKUP($A123, 'E4 TB Allocation Details'!$A$18:$L$214, MATCH("Demand ID", 'E4 TB Allocation Details'!$A$18:$L$18, 0),FALSE), 'E2 Allocators'!$B$15:$W$361, MATCH('O5 Details by Class &amp; Accounts'!T$18, 'E2 Allocators'!$B$15:$W$15, 0),FALSE)*$F123), 0, VLOOKUP(VLOOKUP($A123, 'E4 TB Allocation Details'!$A$18:$L$214, MATCH("Demand ID", 'E4 TB Allocation Details'!$A$18:$L$18, 0),FALSE), 'E2 Allocators'!$B$15:$W$361, MATCH('O5 Details by Class &amp; Accounts'!T$18, 'E2 Allocators'!$B$15:$W$15, 0),FALSE)*$F123)</f>
        <v>0</v>
      </c>
      <c r="U123" s="1321">
        <f>IF(ISERROR(VLOOKUP(VLOOKUP($A123, 'E4 TB Allocation Details'!$A$18:$L$214, MATCH("Demand ID", 'E4 TB Allocation Details'!$A$18:$L$18, 0),FALSE), 'E2 Allocators'!$B$15:$W$361, MATCH('O5 Details by Class &amp; Accounts'!U$18, 'E2 Allocators'!$B$15:$W$15, 0),FALSE)*$F123), 0, VLOOKUP(VLOOKUP($A123, 'E4 TB Allocation Details'!$A$18:$L$214, MATCH("Demand ID", 'E4 TB Allocation Details'!$A$18:$L$18, 0),FALSE), 'E2 Allocators'!$B$15:$W$361, MATCH('O5 Details by Class &amp; Accounts'!U$18, 'E2 Allocators'!$B$15:$W$15, 0),FALSE)*$F123)</f>
        <v>0</v>
      </c>
      <c r="V123" s="1321">
        <f>IF(ISERROR(VLOOKUP(VLOOKUP($A123, 'E4 TB Allocation Details'!$A$18:$L$214, MATCH("Demand ID", 'E4 TB Allocation Details'!$A$18:$L$18, 0),FALSE), 'E2 Allocators'!$B$15:$W$361, MATCH('O5 Details by Class &amp; Accounts'!V$18, 'E2 Allocators'!$B$15:$W$15, 0),FALSE)*$F123), 0, VLOOKUP(VLOOKUP($A123, 'E4 TB Allocation Details'!$A$18:$L$214, MATCH("Demand ID", 'E4 TB Allocation Details'!$A$18:$L$18, 0),FALSE), 'E2 Allocators'!$B$15:$W$361, MATCH('O5 Details by Class &amp; Accounts'!V$18, 'E2 Allocators'!$B$15:$W$15, 0),FALSE)*$F123)</f>
        <v>0</v>
      </c>
      <c r="W123" s="1321">
        <f>IF(ISERROR(VLOOKUP(VLOOKUP($A123, 'E4 TB Allocation Details'!$A$18:$L$214, MATCH("Demand ID", 'E4 TB Allocation Details'!$A$18:$L$18, 0),FALSE), 'E2 Allocators'!$B$15:$W$361, MATCH('O5 Details by Class &amp; Accounts'!W$18, 'E2 Allocators'!$B$15:$W$15, 0),FALSE)*$F123), 0, VLOOKUP(VLOOKUP($A123, 'E4 TB Allocation Details'!$A$18:$L$214, MATCH("Demand ID", 'E4 TB Allocation Details'!$A$18:$L$18, 0),FALSE), 'E2 Allocators'!$B$15:$W$361, MATCH('O5 Details by Class &amp; Accounts'!W$18, 'E2 Allocators'!$B$15:$W$15, 0),FALSE)*$F123)</f>
        <v>0</v>
      </c>
      <c r="X123" s="1321">
        <f>IF(ISERROR(VLOOKUP(VLOOKUP($A123, 'E4 TB Allocation Details'!$A$18:$L$214, MATCH("Demand ID", 'E4 TB Allocation Details'!$A$18:$L$18, 0),FALSE), 'E2 Allocators'!$B$15:$W$361, MATCH('O5 Details by Class &amp; Accounts'!X$18, 'E2 Allocators'!$B$15:$W$15, 0),FALSE)*$F123), 0, VLOOKUP(VLOOKUP($A123, 'E4 TB Allocation Details'!$A$18:$L$214, MATCH("Demand ID", 'E4 TB Allocation Details'!$A$18:$L$18, 0),FALSE), 'E2 Allocators'!$B$15:$W$361, MATCH('O5 Details by Class &amp; Accounts'!X$18, 'E2 Allocators'!$B$15:$W$15, 0),FALSE)*$F123)</f>
        <v>0</v>
      </c>
      <c r="Y123" s="1321">
        <f>IF(ISERROR(VLOOKUP(VLOOKUP($A123, 'E4 TB Allocation Details'!$A$18:$L$214, MATCH("Demand ID", 'E4 TB Allocation Details'!$A$18:$L$18, 0),FALSE), 'E2 Allocators'!$B$15:$W$361, MATCH('O5 Details by Class &amp; Accounts'!Y$18, 'E2 Allocators'!$B$15:$W$15, 0),FALSE)*$F123), 0, VLOOKUP(VLOOKUP($A123, 'E4 TB Allocation Details'!$A$18:$L$214, MATCH("Demand ID", 'E4 TB Allocation Details'!$A$18:$L$18, 0),FALSE), 'E2 Allocators'!$B$15:$W$361, MATCH('O5 Details by Class &amp; Accounts'!Y$18, 'E2 Allocators'!$B$15:$W$15, 0),FALSE)*$F123)</f>
        <v>0</v>
      </c>
      <c r="Z123" s="1321">
        <f>IF(ISERROR(VLOOKUP(VLOOKUP($A123, 'E4 TB Allocation Details'!$A$18:$L$214, MATCH("Demand ID", 'E4 TB Allocation Details'!$A$18:$L$18, 0),FALSE), 'E2 Allocators'!$B$15:$W$361, MATCH('O5 Details by Class &amp; Accounts'!Z$18, 'E2 Allocators'!$B$15:$W$15, 0),FALSE)*$F123), 0, VLOOKUP(VLOOKUP($A123, 'E4 TB Allocation Details'!$A$18:$L$214, MATCH("Demand ID", 'E4 TB Allocation Details'!$A$18:$L$18, 0),FALSE), 'E2 Allocators'!$B$15:$W$361, MATCH('O5 Details by Class &amp; Accounts'!Z$18, 'E2 Allocators'!$B$15:$W$15, 0),FALSE)*$F123)</f>
        <v>0</v>
      </c>
      <c r="AA123" s="1321">
        <f>IF(ISERROR(VLOOKUP(VLOOKUP($A123, 'E4 TB Allocation Details'!$A$18:$L$214, MATCH("Demand ID", 'E4 TB Allocation Details'!$A$18:$L$18, 0),FALSE), 'E2 Allocators'!$B$15:$W$361, MATCH('O5 Details by Class &amp; Accounts'!AA$18, 'E2 Allocators'!$B$15:$W$15, 0),FALSE)*$F123), 0, VLOOKUP(VLOOKUP($A123, 'E4 TB Allocation Details'!$A$18:$L$214, MATCH("Demand ID", 'E4 TB Allocation Details'!$A$18:$L$18, 0),FALSE), 'E2 Allocators'!$B$15:$W$361, MATCH('O5 Details by Class &amp; Accounts'!AA$18, 'E2 Allocators'!$B$15:$W$15, 0),FALSE)*$F123)</f>
        <v>0</v>
      </c>
      <c r="AB123" s="1321">
        <f>IF(ISERROR(VLOOKUP(VLOOKUP($A123, 'E4 TB Allocation Details'!$A$18:$L$214, MATCH("Demand ID", 'E4 TB Allocation Details'!$A$18:$L$18, 0),FALSE), 'E2 Allocators'!$B$15:$W$361, MATCH('O5 Details by Class &amp; Accounts'!AB$18, 'E2 Allocators'!$B$15:$W$15, 0),FALSE)*$F123), 0, VLOOKUP(VLOOKUP($A123, 'E4 TB Allocation Details'!$A$18:$L$214, MATCH("Demand ID", 'E4 TB Allocation Details'!$A$18:$L$18, 0),FALSE), 'E2 Allocators'!$B$15:$W$361, MATCH('O5 Details by Class &amp; Accounts'!AB$18, 'E2 Allocators'!$B$15:$W$15, 0),FALSE)*$F123)</f>
        <v>0</v>
      </c>
      <c r="AC123" s="1321">
        <f t="shared" si="33"/>
        <v>0</v>
      </c>
      <c r="AD123" s="1321">
        <f>IF(ISERROR(VLOOKUP(VLOOKUP($A123, 'E4 TB Allocation Details'!$A$18:$L$214, MATCH("Customer ID", 'E4 TB Allocation Details'!$A$18:$L$18, 0),FALSE), 'E2 Allocators'!$B$15:$W$361, MATCH('O5 Details by Class &amp; Accounts'!AD$18, 'E2 Allocators'!$B$15:$W$15, 0),FALSE)*$G123), 0, VLOOKUP(VLOOKUP($A123, 'E4 TB Allocation Details'!$A$18:$L$214, MATCH("Customer ID", 'E4 TB Allocation Details'!$A$18:$L$18, 0),FALSE), 'E2 Allocators'!$B$15:$W$361, MATCH('O5 Details by Class &amp; Accounts'!AD$18, 'E2 Allocators'!$B$15:$W$15, 0),FALSE)*$G123)</f>
        <v>0</v>
      </c>
      <c r="AE123" s="1321">
        <f>IF(ISERROR(VLOOKUP(VLOOKUP($A123, 'E4 TB Allocation Details'!$A$18:$L$214, MATCH("Customer ID", 'E4 TB Allocation Details'!$A$18:$L$18, 0),FALSE), 'E2 Allocators'!$B$15:$W$361, MATCH('O5 Details by Class &amp; Accounts'!AE$18, 'E2 Allocators'!$B$15:$W$15, 0),FALSE)*$G123), 0, VLOOKUP(VLOOKUP($A123, 'E4 TB Allocation Details'!$A$18:$L$214, MATCH("Customer ID", 'E4 TB Allocation Details'!$A$18:$L$18, 0),FALSE), 'E2 Allocators'!$B$15:$W$361, MATCH('O5 Details by Class &amp; Accounts'!AE$18, 'E2 Allocators'!$B$15:$W$15, 0),FALSE)*$G123)</f>
        <v>0</v>
      </c>
      <c r="AF123" s="1321">
        <f>IF(ISERROR(VLOOKUP(VLOOKUP($A123, 'E4 TB Allocation Details'!$A$18:$L$214, MATCH("Customer ID", 'E4 TB Allocation Details'!$A$18:$L$18, 0),FALSE), 'E2 Allocators'!$B$15:$W$361, MATCH('O5 Details by Class &amp; Accounts'!AF$18, 'E2 Allocators'!$B$15:$W$15, 0),FALSE)*$G123), 0, VLOOKUP(VLOOKUP($A123, 'E4 TB Allocation Details'!$A$18:$L$214, MATCH("Customer ID", 'E4 TB Allocation Details'!$A$18:$L$18, 0),FALSE), 'E2 Allocators'!$B$15:$W$361, MATCH('O5 Details by Class &amp; Accounts'!AF$18, 'E2 Allocators'!$B$15:$W$15, 0),FALSE)*$G123)</f>
        <v>0</v>
      </c>
      <c r="AG123" s="1321">
        <f>IF(ISERROR(VLOOKUP(VLOOKUP($A123, 'E4 TB Allocation Details'!$A$18:$L$214, MATCH("Customer ID", 'E4 TB Allocation Details'!$A$18:$L$18, 0),FALSE), 'E2 Allocators'!$B$15:$W$361, MATCH('O5 Details by Class &amp; Accounts'!AG$18, 'E2 Allocators'!$B$15:$W$15, 0),FALSE)*$G123), 0, VLOOKUP(VLOOKUP($A123, 'E4 TB Allocation Details'!$A$18:$L$214, MATCH("Customer ID", 'E4 TB Allocation Details'!$A$18:$L$18, 0),FALSE), 'E2 Allocators'!$B$15:$W$361, MATCH('O5 Details by Class &amp; Accounts'!AG$18, 'E2 Allocators'!$B$15:$W$15, 0),FALSE)*$G123)</f>
        <v>0</v>
      </c>
      <c r="AH123" s="1321">
        <f>IF(ISERROR(VLOOKUP(VLOOKUP($A123, 'E4 TB Allocation Details'!$A$18:$L$214, MATCH("Customer ID", 'E4 TB Allocation Details'!$A$18:$L$18, 0),FALSE), 'E2 Allocators'!$B$15:$W$361, MATCH('O5 Details by Class &amp; Accounts'!AH$18, 'E2 Allocators'!$B$15:$W$15, 0),FALSE)*$G123), 0, VLOOKUP(VLOOKUP($A123, 'E4 TB Allocation Details'!$A$18:$L$214, MATCH("Customer ID", 'E4 TB Allocation Details'!$A$18:$L$18, 0),FALSE), 'E2 Allocators'!$B$15:$W$361, MATCH('O5 Details by Class &amp; Accounts'!AH$18, 'E2 Allocators'!$B$15:$W$15, 0),FALSE)*$G123)</f>
        <v>0</v>
      </c>
      <c r="AI123" s="1321">
        <f>IF(ISERROR(VLOOKUP(VLOOKUP($A123, 'E4 TB Allocation Details'!$A$18:$L$214, MATCH("Customer ID", 'E4 TB Allocation Details'!$A$18:$L$18, 0),FALSE), 'E2 Allocators'!$B$15:$W$361, MATCH('O5 Details by Class &amp; Accounts'!AI$18, 'E2 Allocators'!$B$15:$W$15, 0),FALSE)*$G123), 0, VLOOKUP(VLOOKUP($A123, 'E4 TB Allocation Details'!$A$18:$L$214, MATCH("Customer ID", 'E4 TB Allocation Details'!$A$18:$L$18, 0),FALSE), 'E2 Allocators'!$B$15:$W$361, MATCH('O5 Details by Class &amp; Accounts'!AI$18, 'E2 Allocators'!$B$15:$W$15, 0),FALSE)*$G123)</f>
        <v>0</v>
      </c>
      <c r="AJ123" s="1321">
        <f>IF(ISERROR(VLOOKUP(VLOOKUP($A123, 'E4 TB Allocation Details'!$A$18:$L$214, MATCH("Customer ID", 'E4 TB Allocation Details'!$A$18:$L$18, 0),FALSE), 'E2 Allocators'!$B$15:$W$361, MATCH('O5 Details by Class &amp; Accounts'!AJ$18, 'E2 Allocators'!$B$15:$W$15, 0),FALSE)*$G123), 0, VLOOKUP(VLOOKUP($A123, 'E4 TB Allocation Details'!$A$18:$L$214, MATCH("Customer ID", 'E4 TB Allocation Details'!$A$18:$L$18, 0),FALSE), 'E2 Allocators'!$B$15:$W$361, MATCH('O5 Details by Class &amp; Accounts'!AJ$18, 'E2 Allocators'!$B$15:$W$15, 0),FALSE)*$G123)</f>
        <v>0</v>
      </c>
      <c r="AK123" s="1321">
        <f>IF(ISERROR(VLOOKUP(VLOOKUP($A123, 'E4 TB Allocation Details'!$A$18:$L$214, MATCH("Customer ID", 'E4 TB Allocation Details'!$A$18:$L$18, 0),FALSE), 'E2 Allocators'!$B$15:$W$361, MATCH('O5 Details by Class &amp; Accounts'!AK$18, 'E2 Allocators'!$B$15:$W$15, 0),FALSE)*$G123), 0, VLOOKUP(VLOOKUP($A123, 'E4 TB Allocation Details'!$A$18:$L$214, MATCH("Customer ID", 'E4 TB Allocation Details'!$A$18:$L$18, 0),FALSE), 'E2 Allocators'!$B$15:$W$361, MATCH('O5 Details by Class &amp; Accounts'!AK$18, 'E2 Allocators'!$B$15:$W$15, 0),FALSE)*$G123)</f>
        <v>0</v>
      </c>
      <c r="AL123" s="1321">
        <f>IF(ISERROR(VLOOKUP(VLOOKUP($A123, 'E4 TB Allocation Details'!$A$18:$L$214, MATCH("Customer ID", 'E4 TB Allocation Details'!$A$18:$L$18, 0),FALSE), 'E2 Allocators'!$B$15:$W$361, MATCH('O5 Details by Class &amp; Accounts'!AL$18, 'E2 Allocators'!$B$15:$W$15, 0),FALSE)*$G123), 0, VLOOKUP(VLOOKUP($A123, 'E4 TB Allocation Details'!$A$18:$L$214, MATCH("Customer ID", 'E4 TB Allocation Details'!$A$18:$L$18, 0),FALSE), 'E2 Allocators'!$B$15:$W$361, MATCH('O5 Details by Class &amp; Accounts'!AL$18, 'E2 Allocators'!$B$15:$W$15, 0),FALSE)*$G123)</f>
        <v>0</v>
      </c>
      <c r="AM123" s="1321">
        <f>IF(ISERROR(VLOOKUP(VLOOKUP($A123, 'E4 TB Allocation Details'!$A$18:$L$214, MATCH("Customer ID", 'E4 TB Allocation Details'!$A$18:$L$18, 0),FALSE), 'E2 Allocators'!$B$15:$W$361, MATCH('O5 Details by Class &amp; Accounts'!AM$18, 'E2 Allocators'!$B$15:$W$15, 0),FALSE)*$G123), 0, VLOOKUP(VLOOKUP($A123, 'E4 TB Allocation Details'!$A$18:$L$214, MATCH("Customer ID", 'E4 TB Allocation Details'!$A$18:$L$18, 0),FALSE), 'E2 Allocators'!$B$15:$W$361, MATCH('O5 Details by Class &amp; Accounts'!AM$18, 'E2 Allocators'!$B$15:$W$15, 0),FALSE)*$G123)</f>
        <v>0</v>
      </c>
      <c r="AN123" s="1321">
        <f>IF(ISERROR(VLOOKUP(VLOOKUP($A123, 'E4 TB Allocation Details'!$A$18:$L$214, MATCH("Customer ID", 'E4 TB Allocation Details'!$A$18:$L$18, 0),FALSE), 'E2 Allocators'!$B$15:$W$361, MATCH('O5 Details by Class &amp; Accounts'!AN$18, 'E2 Allocators'!$B$15:$W$15, 0),FALSE)*$G123), 0, VLOOKUP(VLOOKUP($A123, 'E4 TB Allocation Details'!$A$18:$L$214, MATCH("Customer ID", 'E4 TB Allocation Details'!$A$18:$L$18, 0),FALSE), 'E2 Allocators'!$B$15:$W$361, MATCH('O5 Details by Class &amp; Accounts'!AN$18, 'E2 Allocators'!$B$15:$W$15, 0),FALSE)*$G123)</f>
        <v>0</v>
      </c>
      <c r="AO123" s="1321">
        <f>IF(ISERROR(VLOOKUP(VLOOKUP($A123, 'E4 TB Allocation Details'!$A$18:$L$214, MATCH("Customer ID", 'E4 TB Allocation Details'!$A$18:$L$18, 0),FALSE), 'E2 Allocators'!$B$15:$W$361, MATCH('O5 Details by Class &amp; Accounts'!AO$18, 'E2 Allocators'!$B$15:$W$15, 0),FALSE)*$G123), 0, VLOOKUP(VLOOKUP($A123, 'E4 TB Allocation Details'!$A$18:$L$214, MATCH("Customer ID", 'E4 TB Allocation Details'!$A$18:$L$18, 0),FALSE), 'E2 Allocators'!$B$15:$W$361, MATCH('O5 Details by Class &amp; Accounts'!AO$18, 'E2 Allocators'!$B$15:$W$15, 0),FALSE)*$G123)</f>
        <v>0</v>
      </c>
      <c r="AP123" s="1321">
        <f>IF(ISERROR(VLOOKUP(VLOOKUP($A123, 'E4 TB Allocation Details'!$A$18:$L$214, MATCH("Customer ID", 'E4 TB Allocation Details'!$A$18:$L$18, 0),FALSE), 'E2 Allocators'!$B$15:$W$361, MATCH('O5 Details by Class &amp; Accounts'!AP$18, 'E2 Allocators'!$B$15:$W$15, 0),FALSE)*$G123), 0, VLOOKUP(VLOOKUP($A123, 'E4 TB Allocation Details'!$A$18:$L$214, MATCH("Customer ID", 'E4 TB Allocation Details'!$A$18:$L$18, 0),FALSE), 'E2 Allocators'!$B$15:$W$361, MATCH('O5 Details by Class &amp; Accounts'!AP$18, 'E2 Allocators'!$B$15:$W$15, 0),FALSE)*$G123)</f>
        <v>0</v>
      </c>
      <c r="AQ123" s="1321">
        <f>IF(ISERROR(VLOOKUP(VLOOKUP($A123, 'E4 TB Allocation Details'!$A$18:$L$214, MATCH("Customer ID", 'E4 TB Allocation Details'!$A$18:$L$18, 0),FALSE), 'E2 Allocators'!$B$15:$W$361, MATCH('O5 Details by Class &amp; Accounts'!AQ$18, 'E2 Allocators'!$B$15:$W$15, 0),FALSE)*$G123), 0, VLOOKUP(VLOOKUP($A123, 'E4 TB Allocation Details'!$A$18:$L$214, MATCH("Customer ID", 'E4 TB Allocation Details'!$A$18:$L$18, 0),FALSE), 'E2 Allocators'!$B$15:$W$361, MATCH('O5 Details by Class &amp; Accounts'!AQ$18, 'E2 Allocators'!$B$15:$W$15, 0),FALSE)*$G123)</f>
        <v>0</v>
      </c>
      <c r="AR123" s="1321">
        <f>IF(ISERROR(VLOOKUP(VLOOKUP($A123, 'E4 TB Allocation Details'!$A$18:$L$214, MATCH("Customer ID", 'E4 TB Allocation Details'!$A$18:$L$18, 0),FALSE), 'E2 Allocators'!$B$15:$W$361, MATCH('O5 Details by Class &amp; Accounts'!AR$18, 'E2 Allocators'!$B$15:$W$15, 0),FALSE)*$G123), 0, VLOOKUP(VLOOKUP($A123, 'E4 TB Allocation Details'!$A$18:$L$214, MATCH("Customer ID", 'E4 TB Allocation Details'!$A$18:$L$18, 0),FALSE), 'E2 Allocators'!$B$15:$W$361, MATCH('O5 Details by Class &amp; Accounts'!AR$18, 'E2 Allocators'!$B$15:$W$15, 0),FALSE)*$G123)</f>
        <v>0</v>
      </c>
      <c r="AS123" s="1321">
        <f>IF(ISERROR(VLOOKUP(VLOOKUP($A123, 'E4 TB Allocation Details'!$A$18:$L$214, MATCH("Customer ID", 'E4 TB Allocation Details'!$A$18:$L$18, 0),FALSE), 'E2 Allocators'!$B$15:$W$361, MATCH('O5 Details by Class &amp; Accounts'!AS$18, 'E2 Allocators'!$B$15:$W$15, 0),FALSE)*$G123), 0, VLOOKUP(VLOOKUP($A123, 'E4 TB Allocation Details'!$A$18:$L$214, MATCH("Customer ID", 'E4 TB Allocation Details'!$A$18:$L$18, 0),FALSE), 'E2 Allocators'!$B$15:$W$361, MATCH('O5 Details by Class &amp; Accounts'!AS$18, 'E2 Allocators'!$B$15:$W$15, 0),FALSE)*$G123)</f>
        <v>0</v>
      </c>
      <c r="AT123" s="1321">
        <f>IF(ISERROR(VLOOKUP(VLOOKUP($A123, 'E4 TB Allocation Details'!$A$18:$L$214, MATCH("Customer ID", 'E4 TB Allocation Details'!$A$18:$L$18, 0),FALSE), 'E2 Allocators'!$B$15:$W$361, MATCH('O5 Details by Class &amp; Accounts'!AT$18, 'E2 Allocators'!$B$15:$W$15, 0),FALSE)*$G123), 0, VLOOKUP(VLOOKUP($A123, 'E4 TB Allocation Details'!$A$18:$L$214, MATCH("Customer ID", 'E4 TB Allocation Details'!$A$18:$L$18, 0),FALSE), 'E2 Allocators'!$B$15:$W$361, MATCH('O5 Details by Class &amp; Accounts'!AT$18, 'E2 Allocators'!$B$15:$W$15, 0),FALSE)*$G123)</f>
        <v>0</v>
      </c>
      <c r="AU123" s="1321">
        <f>IF(ISERROR(VLOOKUP(VLOOKUP($A123, 'E4 TB Allocation Details'!$A$18:$L$214, MATCH("Customer ID", 'E4 TB Allocation Details'!$A$18:$L$18, 0),FALSE), 'E2 Allocators'!$B$15:$W$361, MATCH('O5 Details by Class &amp; Accounts'!AU$18, 'E2 Allocators'!$B$15:$W$15, 0),FALSE)*$G123), 0, VLOOKUP(VLOOKUP($A123, 'E4 TB Allocation Details'!$A$18:$L$214, MATCH("Customer ID", 'E4 TB Allocation Details'!$A$18:$L$18, 0),FALSE), 'E2 Allocators'!$B$15:$W$361, MATCH('O5 Details by Class &amp; Accounts'!AU$18, 'E2 Allocators'!$B$15:$W$15, 0),FALSE)*$G123)</f>
        <v>0</v>
      </c>
      <c r="AV123" s="1321">
        <f>IF(ISERROR(VLOOKUP(VLOOKUP($A123, 'E4 TB Allocation Details'!$A$18:$L$214, MATCH("Customer ID", 'E4 TB Allocation Details'!$A$18:$L$18, 0),FALSE), 'E2 Allocators'!$B$15:$W$361, MATCH('O5 Details by Class &amp; Accounts'!AV$18, 'E2 Allocators'!$B$15:$W$15, 0),FALSE)*$G123), 0, VLOOKUP(VLOOKUP($A123, 'E4 TB Allocation Details'!$A$18:$L$214, MATCH("Customer ID", 'E4 TB Allocation Details'!$A$18:$L$18, 0),FALSE), 'E2 Allocators'!$B$15:$W$361, MATCH('O5 Details by Class &amp; Accounts'!AV$18, 'E2 Allocators'!$B$15:$W$15, 0),FALSE)*$G123)</f>
        <v>0</v>
      </c>
      <c r="AW123" s="1321">
        <f>IF(ISERROR(VLOOKUP(VLOOKUP($A123, 'E4 TB Allocation Details'!$A$18:$L$214, MATCH("Customer ID", 'E4 TB Allocation Details'!$A$18:$L$18, 0),FALSE), 'E2 Allocators'!$B$15:$W$361, MATCH('O5 Details by Class &amp; Accounts'!AW$18, 'E2 Allocators'!$B$15:$W$15, 0),FALSE)*$G123), 0, VLOOKUP(VLOOKUP($A123, 'E4 TB Allocation Details'!$A$18:$L$214, MATCH("Customer ID", 'E4 TB Allocation Details'!$A$18:$L$18, 0),FALSE), 'E2 Allocators'!$B$15:$W$361, MATCH('O5 Details by Class &amp; Accounts'!AW$18, 'E2 Allocators'!$B$15:$W$15, 0),FALSE)*$G123)</f>
        <v>0</v>
      </c>
      <c r="AX123" s="1321">
        <f t="shared" si="34"/>
        <v>0</v>
      </c>
      <c r="AY123" s="1321">
        <f>IF(ISERROR(VLOOKUP(VLOOKUP($A123, 'E4 TB Allocation Details'!$A$18:$L$214, MATCH("Misc ID", 'E4 TB Allocation Details'!$A$18:$L$18, 0),FALSE), 'E2 Allocators'!$B$15:$W$361, MATCH('O5 Details by Class &amp; Accounts'!AY$18, 'E2 Allocators'!$B$15:$W$15, 0),FALSE)*$E123), 0, VLOOKUP(VLOOKUP($A123, 'E4 TB Allocation Details'!$A$18:$L$214, MATCH("Misc ID", 'E4 TB Allocation Details'!$A$18:$L$18, 0),FALSE), 'E2 Allocators'!$B$15:$W$361, MATCH('O5 Details by Class &amp; Accounts'!AY$18, 'E2 Allocators'!$B$15:$W$15, 0),FALSE)*$E123)</f>
        <v>0</v>
      </c>
      <c r="AZ123" s="1321">
        <f>IF(ISERROR(VLOOKUP(VLOOKUP($A123, 'E4 TB Allocation Details'!$A$18:$L$214, MATCH("Misc ID", 'E4 TB Allocation Details'!$A$18:$L$18, 0),FALSE), 'E2 Allocators'!$B$15:$W$361, MATCH('O5 Details by Class &amp; Accounts'!AZ$18, 'E2 Allocators'!$B$15:$W$15, 0),FALSE)*$E123), 0, VLOOKUP(VLOOKUP($A123, 'E4 TB Allocation Details'!$A$18:$L$214, MATCH("Misc ID", 'E4 TB Allocation Details'!$A$18:$L$18, 0),FALSE), 'E2 Allocators'!$B$15:$W$361, MATCH('O5 Details by Class &amp; Accounts'!AZ$18, 'E2 Allocators'!$B$15:$W$15, 0),FALSE)*$E123)</f>
        <v>0</v>
      </c>
      <c r="BA123" s="1321">
        <f>IF(ISERROR(VLOOKUP(VLOOKUP($A123, 'E4 TB Allocation Details'!$A$18:$L$214, MATCH("Misc ID", 'E4 TB Allocation Details'!$A$18:$L$18, 0),FALSE), 'E2 Allocators'!$B$15:$W$361, MATCH('O5 Details by Class &amp; Accounts'!BA$18, 'E2 Allocators'!$B$15:$W$15, 0),FALSE)*$E123), 0, VLOOKUP(VLOOKUP($A123, 'E4 TB Allocation Details'!$A$18:$L$214, MATCH("Misc ID", 'E4 TB Allocation Details'!$A$18:$L$18, 0),FALSE), 'E2 Allocators'!$B$15:$W$361, MATCH('O5 Details by Class &amp; Accounts'!BA$18, 'E2 Allocators'!$B$15:$W$15, 0),FALSE)*$E123)</f>
        <v>0</v>
      </c>
      <c r="BB123" s="1321">
        <f>IF(ISERROR(VLOOKUP(VLOOKUP($A123, 'E4 TB Allocation Details'!$A$18:$L$214, MATCH("Misc ID", 'E4 TB Allocation Details'!$A$18:$L$18, 0),FALSE), 'E2 Allocators'!$B$15:$W$361, MATCH('O5 Details by Class &amp; Accounts'!BB$18, 'E2 Allocators'!$B$15:$W$15, 0),FALSE)*$E123), 0, VLOOKUP(VLOOKUP($A123, 'E4 TB Allocation Details'!$A$18:$L$214, MATCH("Misc ID", 'E4 TB Allocation Details'!$A$18:$L$18, 0),FALSE), 'E2 Allocators'!$B$15:$W$361, MATCH('O5 Details by Class &amp; Accounts'!BB$18, 'E2 Allocators'!$B$15:$W$15, 0),FALSE)*$E123)</f>
        <v>0</v>
      </c>
      <c r="BC123" s="1321">
        <f>IF(ISERROR(VLOOKUP(VLOOKUP($A123, 'E4 TB Allocation Details'!$A$18:$L$214, MATCH("Misc ID", 'E4 TB Allocation Details'!$A$18:$L$18, 0),FALSE), 'E2 Allocators'!$B$15:$W$361, MATCH('O5 Details by Class &amp; Accounts'!BC$18, 'E2 Allocators'!$B$15:$W$15, 0),FALSE)*$E123), 0, VLOOKUP(VLOOKUP($A123, 'E4 TB Allocation Details'!$A$18:$L$214, MATCH("Misc ID", 'E4 TB Allocation Details'!$A$18:$L$18, 0),FALSE), 'E2 Allocators'!$B$15:$W$361, MATCH('O5 Details by Class &amp; Accounts'!BC$18, 'E2 Allocators'!$B$15:$W$15, 0),FALSE)*$E123)</f>
        <v>0</v>
      </c>
      <c r="BD123" s="1321">
        <f>IF(ISERROR(VLOOKUP(VLOOKUP($A123, 'E4 TB Allocation Details'!$A$18:$L$214, MATCH("Misc ID", 'E4 TB Allocation Details'!$A$18:$L$18, 0),FALSE), 'E2 Allocators'!$B$15:$W$361, MATCH('O5 Details by Class &amp; Accounts'!BD$18, 'E2 Allocators'!$B$15:$W$15, 0),FALSE)*$E123), 0, VLOOKUP(VLOOKUP($A123, 'E4 TB Allocation Details'!$A$18:$L$214, MATCH("Misc ID", 'E4 TB Allocation Details'!$A$18:$L$18, 0),FALSE), 'E2 Allocators'!$B$15:$W$361, MATCH('O5 Details by Class &amp; Accounts'!BD$18, 'E2 Allocators'!$B$15:$W$15, 0),FALSE)*$E123)</f>
        <v>0</v>
      </c>
      <c r="BE123" s="1321">
        <f>IF(ISERROR(VLOOKUP(VLOOKUP($A123, 'E4 TB Allocation Details'!$A$18:$L$214, MATCH("Misc ID", 'E4 TB Allocation Details'!$A$18:$L$18, 0),FALSE), 'E2 Allocators'!$B$15:$W$361, MATCH('O5 Details by Class &amp; Accounts'!BE$18, 'E2 Allocators'!$B$15:$W$15, 0),FALSE)*$E123), 0, VLOOKUP(VLOOKUP($A123, 'E4 TB Allocation Details'!$A$18:$L$214, MATCH("Misc ID", 'E4 TB Allocation Details'!$A$18:$L$18, 0),FALSE), 'E2 Allocators'!$B$15:$W$361, MATCH('O5 Details by Class &amp; Accounts'!BE$18, 'E2 Allocators'!$B$15:$W$15, 0),FALSE)*$E123)</f>
        <v>0</v>
      </c>
      <c r="BF123" s="1321">
        <f>IF(ISERROR(VLOOKUP(VLOOKUP($A123, 'E4 TB Allocation Details'!$A$18:$L$214, MATCH("Misc ID", 'E4 TB Allocation Details'!$A$18:$L$18, 0),FALSE), 'E2 Allocators'!$B$15:$W$361, MATCH('O5 Details by Class &amp; Accounts'!BF$18, 'E2 Allocators'!$B$15:$W$15, 0),FALSE)*$E123), 0, VLOOKUP(VLOOKUP($A123, 'E4 TB Allocation Details'!$A$18:$L$214, MATCH("Misc ID", 'E4 TB Allocation Details'!$A$18:$L$18, 0),FALSE), 'E2 Allocators'!$B$15:$W$361, MATCH('O5 Details by Class &amp; Accounts'!BF$18, 'E2 Allocators'!$B$15:$W$15, 0),FALSE)*$E123)</f>
        <v>0</v>
      </c>
      <c r="BG123" s="1321">
        <f>IF(ISERROR(VLOOKUP(VLOOKUP($A123, 'E4 TB Allocation Details'!$A$18:$L$214, MATCH("Misc ID", 'E4 TB Allocation Details'!$A$18:$L$18, 0),FALSE), 'E2 Allocators'!$B$15:$W$361, MATCH('O5 Details by Class &amp; Accounts'!BG$18, 'E2 Allocators'!$B$15:$W$15, 0),FALSE)*$E123), 0, VLOOKUP(VLOOKUP($A123, 'E4 TB Allocation Details'!$A$18:$L$214, MATCH("Misc ID", 'E4 TB Allocation Details'!$A$18:$L$18, 0),FALSE), 'E2 Allocators'!$B$15:$W$361, MATCH('O5 Details by Class &amp; Accounts'!BG$18, 'E2 Allocators'!$B$15:$W$15, 0),FALSE)*$E123)</f>
        <v>0</v>
      </c>
      <c r="BH123" s="1321">
        <f>IF(ISERROR(VLOOKUP(VLOOKUP($A123, 'E4 TB Allocation Details'!$A$18:$L$214, MATCH("Misc ID", 'E4 TB Allocation Details'!$A$18:$L$18, 0),FALSE), 'E2 Allocators'!$B$15:$W$361, MATCH('O5 Details by Class &amp; Accounts'!BH$18, 'E2 Allocators'!$B$15:$W$15, 0),FALSE)*$E123), 0, VLOOKUP(VLOOKUP($A123, 'E4 TB Allocation Details'!$A$18:$L$214, MATCH("Misc ID", 'E4 TB Allocation Details'!$A$18:$L$18, 0),FALSE), 'E2 Allocators'!$B$15:$W$361, MATCH('O5 Details by Class &amp; Accounts'!BH$18, 'E2 Allocators'!$B$15:$W$15, 0),FALSE)*$E123)</f>
        <v>0</v>
      </c>
      <c r="BI123" s="1321">
        <f>IF(ISERROR(VLOOKUP(VLOOKUP($A123, 'E4 TB Allocation Details'!$A$18:$L$214, MATCH("Misc ID", 'E4 TB Allocation Details'!$A$18:$L$18, 0),FALSE), 'E2 Allocators'!$B$15:$W$361, MATCH('O5 Details by Class &amp; Accounts'!BI$18, 'E2 Allocators'!$B$15:$W$15, 0),FALSE)*$E123), 0, VLOOKUP(VLOOKUP($A123, 'E4 TB Allocation Details'!$A$18:$L$214, MATCH("Misc ID", 'E4 TB Allocation Details'!$A$18:$L$18, 0),FALSE), 'E2 Allocators'!$B$15:$W$361, MATCH('O5 Details by Class &amp; Accounts'!BI$18, 'E2 Allocators'!$B$15:$W$15, 0),FALSE)*$E123)</f>
        <v>0</v>
      </c>
      <c r="BJ123" s="1321">
        <f>IF(ISERROR(VLOOKUP(VLOOKUP($A123, 'E4 TB Allocation Details'!$A$18:$L$214, MATCH("Misc ID", 'E4 TB Allocation Details'!$A$18:$L$18, 0),FALSE), 'E2 Allocators'!$B$15:$W$361, MATCH('O5 Details by Class &amp; Accounts'!BJ$18, 'E2 Allocators'!$B$15:$W$15, 0),FALSE)*$E123), 0, VLOOKUP(VLOOKUP($A123, 'E4 TB Allocation Details'!$A$18:$L$214, MATCH("Misc ID", 'E4 TB Allocation Details'!$A$18:$L$18, 0),FALSE), 'E2 Allocators'!$B$15:$W$361, MATCH('O5 Details by Class &amp; Accounts'!BJ$18, 'E2 Allocators'!$B$15:$W$15, 0),FALSE)*$E123)</f>
        <v>0</v>
      </c>
      <c r="BK123" s="1321">
        <f>IF(ISERROR(VLOOKUP(VLOOKUP($A123, 'E4 TB Allocation Details'!$A$18:$L$214, MATCH("Misc ID", 'E4 TB Allocation Details'!$A$18:$L$18, 0),FALSE), 'E2 Allocators'!$B$15:$W$361, MATCH('O5 Details by Class &amp; Accounts'!BK$18, 'E2 Allocators'!$B$15:$W$15, 0),FALSE)*$E123), 0, VLOOKUP(VLOOKUP($A123, 'E4 TB Allocation Details'!$A$18:$L$214, MATCH("Misc ID", 'E4 TB Allocation Details'!$A$18:$L$18, 0),FALSE), 'E2 Allocators'!$B$15:$W$361, MATCH('O5 Details by Class &amp; Accounts'!BK$18, 'E2 Allocators'!$B$15:$W$15, 0),FALSE)*$E123)</f>
        <v>0</v>
      </c>
      <c r="BL123" s="1321">
        <f>IF(ISERROR(VLOOKUP(VLOOKUP($A123, 'E4 TB Allocation Details'!$A$18:$L$214, MATCH("Misc ID", 'E4 TB Allocation Details'!$A$18:$L$18, 0),FALSE), 'E2 Allocators'!$B$15:$W$361, MATCH('O5 Details by Class &amp; Accounts'!BL$18, 'E2 Allocators'!$B$15:$W$15, 0),FALSE)*$E123), 0, VLOOKUP(VLOOKUP($A123, 'E4 TB Allocation Details'!$A$18:$L$214, MATCH("Misc ID", 'E4 TB Allocation Details'!$A$18:$L$18, 0),FALSE), 'E2 Allocators'!$B$15:$W$361, MATCH('O5 Details by Class &amp; Accounts'!BL$18, 'E2 Allocators'!$B$15:$W$15, 0),FALSE)*$E123)</f>
        <v>0</v>
      </c>
      <c r="BM123" s="1321">
        <f>IF(ISERROR(VLOOKUP(VLOOKUP($A123, 'E4 TB Allocation Details'!$A$18:$L$214, MATCH("Misc ID", 'E4 TB Allocation Details'!$A$18:$L$18, 0),FALSE), 'E2 Allocators'!$B$15:$W$361, MATCH('O5 Details by Class &amp; Accounts'!BM$18, 'E2 Allocators'!$B$15:$W$15, 0),FALSE)*$E123), 0, VLOOKUP(VLOOKUP($A123, 'E4 TB Allocation Details'!$A$18:$L$214, MATCH("Misc ID", 'E4 TB Allocation Details'!$A$18:$L$18, 0),FALSE), 'E2 Allocators'!$B$15:$W$361, MATCH('O5 Details by Class &amp; Accounts'!BM$18, 'E2 Allocators'!$B$15:$W$15, 0),FALSE)*$E123)</f>
        <v>0</v>
      </c>
      <c r="BN123" s="1321">
        <f>IF(ISERROR(VLOOKUP(VLOOKUP($A123, 'E4 TB Allocation Details'!$A$18:$L$214, MATCH("Misc ID", 'E4 TB Allocation Details'!$A$18:$L$18, 0),FALSE), 'E2 Allocators'!$B$15:$W$361, MATCH('O5 Details by Class &amp; Accounts'!BN$18, 'E2 Allocators'!$B$15:$W$15, 0),FALSE)*$E123), 0, VLOOKUP(VLOOKUP($A123, 'E4 TB Allocation Details'!$A$18:$L$214, MATCH("Misc ID", 'E4 TB Allocation Details'!$A$18:$L$18, 0),FALSE), 'E2 Allocators'!$B$15:$W$361, MATCH('O5 Details by Class &amp; Accounts'!BN$18, 'E2 Allocators'!$B$15:$W$15, 0),FALSE)*$E123)</f>
        <v>0</v>
      </c>
      <c r="BO123" s="1321">
        <f>IF(ISERROR(VLOOKUP(VLOOKUP($A123, 'E4 TB Allocation Details'!$A$18:$L$214, MATCH("Misc ID", 'E4 TB Allocation Details'!$A$18:$L$18, 0),FALSE), 'E2 Allocators'!$B$15:$W$361, MATCH('O5 Details by Class &amp; Accounts'!BO$18, 'E2 Allocators'!$B$15:$W$15, 0),FALSE)*$E123), 0, VLOOKUP(VLOOKUP($A123, 'E4 TB Allocation Details'!$A$18:$L$214, MATCH("Misc ID", 'E4 TB Allocation Details'!$A$18:$L$18, 0),FALSE), 'E2 Allocators'!$B$15:$W$361, MATCH('O5 Details by Class &amp; Accounts'!BO$18, 'E2 Allocators'!$B$15:$W$15, 0),FALSE)*$E123)</f>
        <v>0</v>
      </c>
      <c r="BP123" s="1321">
        <f>IF(ISERROR(VLOOKUP(VLOOKUP($A123, 'E4 TB Allocation Details'!$A$18:$L$214, MATCH("Misc ID", 'E4 TB Allocation Details'!$A$18:$L$18, 0),FALSE), 'E2 Allocators'!$B$15:$W$361, MATCH('O5 Details by Class &amp; Accounts'!BP$18, 'E2 Allocators'!$B$15:$W$15, 0),FALSE)*$E123), 0, VLOOKUP(VLOOKUP($A123, 'E4 TB Allocation Details'!$A$18:$L$214, MATCH("Misc ID", 'E4 TB Allocation Details'!$A$18:$L$18, 0),FALSE), 'E2 Allocators'!$B$15:$W$361, MATCH('O5 Details by Class &amp; Accounts'!BP$18, 'E2 Allocators'!$B$15:$W$15, 0),FALSE)*$E123)</f>
        <v>0</v>
      </c>
      <c r="BQ123" s="1321">
        <f>IF(ISERROR(VLOOKUP(VLOOKUP($A123, 'E4 TB Allocation Details'!$A$18:$L$214, MATCH("Misc ID", 'E4 TB Allocation Details'!$A$18:$L$18, 0),FALSE), 'E2 Allocators'!$B$15:$W$361, MATCH('O5 Details by Class &amp; Accounts'!BQ$18, 'E2 Allocators'!$B$15:$W$15, 0),FALSE)*$E123), 0, VLOOKUP(VLOOKUP($A123, 'E4 TB Allocation Details'!$A$18:$L$214, MATCH("Misc ID", 'E4 TB Allocation Details'!$A$18:$L$18, 0),FALSE), 'E2 Allocators'!$B$15:$W$361, MATCH('O5 Details by Class &amp; Accounts'!BQ$18, 'E2 Allocators'!$B$15:$W$15, 0),FALSE)*$E123)</f>
        <v>0</v>
      </c>
      <c r="BR123" s="1321">
        <f>IF(ISERROR(VLOOKUP(VLOOKUP($A123, 'E4 TB Allocation Details'!$A$18:$L$214, MATCH("Misc ID", 'E4 TB Allocation Details'!$A$18:$L$18, 0),FALSE), 'E2 Allocators'!$B$15:$W$361, MATCH('O5 Details by Class &amp; Accounts'!BR$18, 'E2 Allocators'!$B$15:$W$15, 0),FALSE)*$E123), 0, VLOOKUP(VLOOKUP($A123, 'E4 TB Allocation Details'!$A$18:$L$214, MATCH("Misc ID", 'E4 TB Allocation Details'!$A$18:$L$18, 0),FALSE), 'E2 Allocators'!$B$15:$W$361, MATCH('O5 Details by Class &amp; Accounts'!BR$18, 'E2 Allocators'!$B$15:$W$15, 0),FALSE)*$E123)</f>
        <v>0</v>
      </c>
      <c r="BS123" s="1321">
        <f t="shared" si="35"/>
        <v>0</v>
      </c>
      <c r="BT123" s="1321">
        <f>IF(ISERROR(VLOOKUP(VLOOKUP($A123, 'E4 TB Allocation Details'!$A$18:$L$214, MATCH("A &amp; G ID", 'E4 TB Allocation Details'!$A$18:$L$18, 0),FALSE), 'E2 Allocators'!$B$15:$W$361, MATCH('O5 Details by Class &amp; Accounts'!BT$18, 'E2 Allocators'!$B$15:$W$15, 0),FALSE)*$E123), 0, VLOOKUP(VLOOKUP($A123, 'E4 TB Allocation Details'!$A$18:$L$214, MATCH("A &amp; G ID", 'E4 TB Allocation Details'!$A$18:$L$18, 0),FALSE), 'E2 Allocators'!$B$15:$W$361, MATCH('O5 Details by Class &amp; Accounts'!BT$18, 'E2 Allocators'!$B$15:$W$15, 0),FALSE)*$E123)</f>
        <v>-196289.87588954187</v>
      </c>
      <c r="BU123" s="1321">
        <f>IF(ISERROR(VLOOKUP(VLOOKUP($A123, 'E4 TB Allocation Details'!$A$18:$L$214, MATCH("A &amp; G ID", 'E4 TB Allocation Details'!$A$18:$L$18, 0),FALSE), 'E2 Allocators'!$B$15:$W$361, MATCH('O5 Details by Class &amp; Accounts'!BU$18, 'E2 Allocators'!$B$15:$W$15, 0),FALSE)*$E123), 0, VLOOKUP(VLOOKUP($A123, 'E4 TB Allocation Details'!$A$18:$L$214, MATCH("A &amp; G ID", 'E4 TB Allocation Details'!$A$18:$L$18, 0),FALSE), 'E2 Allocators'!$B$15:$W$361, MATCH('O5 Details by Class &amp; Accounts'!BU$18, 'E2 Allocators'!$B$15:$W$15, 0),FALSE)*$E123)</f>
        <v>-70805.431474666009</v>
      </c>
      <c r="BV123" s="1321">
        <f>IF(ISERROR(VLOOKUP(VLOOKUP($A123, 'E4 TB Allocation Details'!$A$18:$L$214, MATCH("A &amp; G ID", 'E4 TB Allocation Details'!$A$18:$L$18, 0),FALSE), 'E2 Allocators'!$B$15:$W$361, MATCH('O5 Details by Class &amp; Accounts'!BV$18, 'E2 Allocators'!$B$15:$W$15, 0),FALSE)*$E123), 0, VLOOKUP(VLOOKUP($A123, 'E4 TB Allocation Details'!$A$18:$L$214, MATCH("A &amp; G ID", 'E4 TB Allocation Details'!$A$18:$L$18, 0),FALSE), 'E2 Allocators'!$B$15:$W$361, MATCH('O5 Details by Class &amp; Accounts'!BV$18, 'E2 Allocators'!$B$15:$W$15, 0),FALSE)*$E123)</f>
        <v>-137144.2961414782</v>
      </c>
      <c r="BW123" s="1321">
        <f>IF(ISERROR(VLOOKUP(VLOOKUP($A123, 'E4 TB Allocation Details'!$A$18:$L$214, MATCH("A &amp; G ID", 'E4 TB Allocation Details'!$A$18:$L$18, 0),FALSE), 'E2 Allocators'!$B$15:$W$361, MATCH('O5 Details by Class &amp; Accounts'!BW$18, 'E2 Allocators'!$B$15:$W$15, 0),FALSE)*$E123), 0, VLOOKUP(VLOOKUP($A123, 'E4 TB Allocation Details'!$A$18:$L$214, MATCH("A &amp; G ID", 'E4 TB Allocation Details'!$A$18:$L$18, 0),FALSE), 'E2 Allocators'!$B$15:$W$361, MATCH('O5 Details by Class &amp; Accounts'!BW$18, 'E2 Allocators'!$B$15:$W$15, 0),FALSE)*$E123)</f>
        <v>0</v>
      </c>
      <c r="BX123" s="1321">
        <f>IF(ISERROR(VLOOKUP(VLOOKUP($A123, 'E4 TB Allocation Details'!$A$18:$L$214, MATCH("A &amp; G ID", 'E4 TB Allocation Details'!$A$18:$L$18, 0),FALSE), 'E2 Allocators'!$B$15:$W$361, MATCH('O5 Details by Class &amp; Accounts'!BX$18, 'E2 Allocators'!$B$15:$W$15, 0),FALSE)*$E123), 0, VLOOKUP(VLOOKUP($A123, 'E4 TB Allocation Details'!$A$18:$L$214, MATCH("A &amp; G ID", 'E4 TB Allocation Details'!$A$18:$L$18, 0),FALSE), 'E2 Allocators'!$B$15:$W$361, MATCH('O5 Details by Class &amp; Accounts'!BX$18, 'E2 Allocators'!$B$15:$W$15, 0),FALSE)*$E123)</f>
        <v>0</v>
      </c>
      <c r="BY123" s="1321">
        <f>IF(ISERROR(VLOOKUP(VLOOKUP($A123, 'E4 TB Allocation Details'!$A$18:$L$214, MATCH("A &amp; G ID", 'E4 TB Allocation Details'!$A$18:$L$18, 0),FALSE), 'E2 Allocators'!$B$15:$W$361, MATCH('O5 Details by Class &amp; Accounts'!BY$18, 'E2 Allocators'!$B$15:$W$15, 0),FALSE)*$E123), 0, VLOOKUP(VLOOKUP($A123, 'E4 TB Allocation Details'!$A$18:$L$214, MATCH("A &amp; G ID", 'E4 TB Allocation Details'!$A$18:$L$18, 0),FALSE), 'E2 Allocators'!$B$15:$W$361, MATCH('O5 Details by Class &amp; Accounts'!BY$18, 'E2 Allocators'!$B$15:$W$15, 0),FALSE)*$E123)</f>
        <v>0</v>
      </c>
      <c r="BZ123" s="1321">
        <f>IF(ISERROR(VLOOKUP(VLOOKUP($A123, 'E4 TB Allocation Details'!$A$18:$L$214, MATCH("A &amp; G ID", 'E4 TB Allocation Details'!$A$18:$L$18, 0),FALSE), 'E2 Allocators'!$B$15:$W$361, MATCH('O5 Details by Class &amp; Accounts'!BZ$18, 'E2 Allocators'!$B$15:$W$15, 0),FALSE)*$E123), 0, VLOOKUP(VLOOKUP($A123, 'E4 TB Allocation Details'!$A$18:$L$214, MATCH("A &amp; G ID", 'E4 TB Allocation Details'!$A$18:$L$18, 0),FALSE), 'E2 Allocators'!$B$15:$W$361, MATCH('O5 Details by Class &amp; Accounts'!BZ$18, 'E2 Allocators'!$B$15:$W$15, 0),FALSE)*$E123)</f>
        <v>-1907.949266782854</v>
      </c>
      <c r="CA123" s="1321">
        <f>IF(ISERROR(VLOOKUP(VLOOKUP($A123, 'E4 TB Allocation Details'!$A$18:$L$214, MATCH("A &amp; G ID", 'E4 TB Allocation Details'!$A$18:$L$18, 0),FALSE), 'E2 Allocators'!$B$15:$W$361, MATCH('O5 Details by Class &amp; Accounts'!CA$18, 'E2 Allocators'!$B$15:$W$15, 0),FALSE)*$E123), 0, VLOOKUP(VLOOKUP($A123, 'E4 TB Allocation Details'!$A$18:$L$214, MATCH("A &amp; G ID", 'E4 TB Allocation Details'!$A$18:$L$18, 0),FALSE), 'E2 Allocators'!$B$15:$W$361, MATCH('O5 Details by Class &amp; Accounts'!CA$18, 'E2 Allocators'!$B$15:$W$15, 0),FALSE)*$E123)</f>
        <v>0</v>
      </c>
      <c r="CB123" s="1321">
        <f>IF(ISERROR(VLOOKUP(VLOOKUP($A123, 'E4 TB Allocation Details'!$A$18:$L$214, MATCH("A &amp; G ID", 'E4 TB Allocation Details'!$A$18:$L$18, 0),FALSE), 'E2 Allocators'!$B$15:$W$361, MATCH('O5 Details by Class &amp; Accounts'!CB$18, 'E2 Allocators'!$B$15:$W$15, 0),FALSE)*$E123), 0, VLOOKUP(VLOOKUP($A123, 'E4 TB Allocation Details'!$A$18:$L$214, MATCH("A &amp; G ID", 'E4 TB Allocation Details'!$A$18:$L$18, 0),FALSE), 'E2 Allocators'!$B$15:$W$361, MATCH('O5 Details by Class &amp; Accounts'!CB$18, 'E2 Allocators'!$B$15:$W$15, 0),FALSE)*$E123)</f>
        <v>-252.44722753106345</v>
      </c>
      <c r="CC123" s="1321">
        <f>IF(ISERROR(VLOOKUP(VLOOKUP($A123, 'E4 TB Allocation Details'!$A$18:$L$214, MATCH("A &amp; G ID", 'E4 TB Allocation Details'!$A$18:$L$18, 0),FALSE), 'E2 Allocators'!$B$15:$W$361, MATCH('O5 Details by Class &amp; Accounts'!CC$18, 'E2 Allocators'!$B$15:$W$15, 0),FALSE)*$E123), 0, VLOOKUP(VLOOKUP($A123, 'E4 TB Allocation Details'!$A$18:$L$214, MATCH("A &amp; G ID", 'E4 TB Allocation Details'!$A$18:$L$18, 0),FALSE), 'E2 Allocators'!$B$15:$W$361, MATCH('O5 Details by Class &amp; Accounts'!CC$18, 'E2 Allocators'!$B$15:$W$15, 0),FALSE)*$E123)</f>
        <v>0</v>
      </c>
      <c r="CD123" s="1321">
        <f>IF(ISERROR(VLOOKUP(VLOOKUP($A123, 'E4 TB Allocation Details'!$A$18:$L$214, MATCH("A &amp; G ID", 'E4 TB Allocation Details'!$A$18:$L$18, 0),FALSE), 'E2 Allocators'!$B$15:$W$361, MATCH('O5 Details by Class &amp; Accounts'!CD$18, 'E2 Allocators'!$B$15:$W$15, 0),FALSE)*$E123), 0, VLOOKUP(VLOOKUP($A123, 'E4 TB Allocation Details'!$A$18:$L$214, MATCH("A &amp; G ID", 'E4 TB Allocation Details'!$A$18:$L$18, 0),FALSE), 'E2 Allocators'!$B$15:$W$361, MATCH('O5 Details by Class &amp; Accounts'!CD$18, 'E2 Allocators'!$B$15:$W$15, 0),FALSE)*$E123)</f>
        <v>0</v>
      </c>
      <c r="CE123" s="1321">
        <f>IF(ISERROR(VLOOKUP(VLOOKUP($A123, 'E4 TB Allocation Details'!$A$18:$L$214, MATCH("A &amp; G ID", 'E4 TB Allocation Details'!$A$18:$L$18, 0),FALSE), 'E2 Allocators'!$B$15:$W$361, MATCH('O5 Details by Class &amp; Accounts'!CE$18, 'E2 Allocators'!$B$15:$W$15, 0),FALSE)*$E123), 0, VLOOKUP(VLOOKUP($A123, 'E4 TB Allocation Details'!$A$18:$L$214, MATCH("A &amp; G ID", 'E4 TB Allocation Details'!$A$18:$L$18, 0),FALSE), 'E2 Allocators'!$B$15:$W$361, MATCH('O5 Details by Class &amp; Accounts'!CE$18, 'E2 Allocators'!$B$15:$W$15, 0),FALSE)*$E123)</f>
        <v>0</v>
      </c>
      <c r="CF123" s="1321">
        <f>IF(ISERROR(VLOOKUP(VLOOKUP($A123, 'E4 TB Allocation Details'!$A$18:$L$214, MATCH("A &amp; G ID", 'E4 TB Allocation Details'!$A$18:$L$18, 0),FALSE), 'E2 Allocators'!$B$15:$W$361, MATCH('O5 Details by Class &amp; Accounts'!CF$18, 'E2 Allocators'!$B$15:$W$15, 0),FALSE)*$E123), 0, VLOOKUP(VLOOKUP($A123, 'E4 TB Allocation Details'!$A$18:$L$214, MATCH("A &amp; G ID", 'E4 TB Allocation Details'!$A$18:$L$18, 0),FALSE), 'E2 Allocators'!$B$15:$W$361, MATCH('O5 Details by Class &amp; Accounts'!CF$18, 'E2 Allocators'!$B$15:$W$15, 0),FALSE)*$E123)</f>
        <v>0</v>
      </c>
      <c r="CG123" s="1321">
        <f>IF(ISERROR(VLOOKUP(VLOOKUP($A123, 'E4 TB Allocation Details'!$A$18:$L$214, MATCH("A &amp; G ID", 'E4 TB Allocation Details'!$A$18:$L$18, 0),FALSE), 'E2 Allocators'!$B$15:$W$361, MATCH('O5 Details by Class &amp; Accounts'!CG$18, 'E2 Allocators'!$B$15:$W$15, 0),FALSE)*$E123), 0, VLOOKUP(VLOOKUP($A123, 'E4 TB Allocation Details'!$A$18:$L$214, MATCH("A &amp; G ID", 'E4 TB Allocation Details'!$A$18:$L$18, 0),FALSE), 'E2 Allocators'!$B$15:$W$361, MATCH('O5 Details by Class &amp; Accounts'!CG$18, 'E2 Allocators'!$B$15:$W$15, 0),FALSE)*$E123)</f>
        <v>0</v>
      </c>
      <c r="CH123" s="1321">
        <f>IF(ISERROR(VLOOKUP(VLOOKUP($A123, 'E4 TB Allocation Details'!$A$18:$L$214, MATCH("A &amp; G ID", 'E4 TB Allocation Details'!$A$18:$L$18, 0),FALSE), 'E2 Allocators'!$B$15:$W$361, MATCH('O5 Details by Class &amp; Accounts'!CH$18, 'E2 Allocators'!$B$15:$W$15, 0),FALSE)*$E123), 0, VLOOKUP(VLOOKUP($A123, 'E4 TB Allocation Details'!$A$18:$L$214, MATCH("A &amp; G ID", 'E4 TB Allocation Details'!$A$18:$L$18, 0),FALSE), 'E2 Allocators'!$B$15:$W$361, MATCH('O5 Details by Class &amp; Accounts'!CH$18, 'E2 Allocators'!$B$15:$W$15, 0),FALSE)*$E123)</f>
        <v>0</v>
      </c>
      <c r="CI123" s="1321">
        <f>IF(ISERROR(VLOOKUP(VLOOKUP($A123, 'E4 TB Allocation Details'!$A$18:$L$214, MATCH("A &amp; G ID", 'E4 TB Allocation Details'!$A$18:$L$18, 0),FALSE), 'E2 Allocators'!$B$15:$W$361, MATCH('O5 Details by Class &amp; Accounts'!CI$18, 'E2 Allocators'!$B$15:$W$15, 0),FALSE)*$E123), 0, VLOOKUP(VLOOKUP($A123, 'E4 TB Allocation Details'!$A$18:$L$214, MATCH("A &amp; G ID", 'E4 TB Allocation Details'!$A$18:$L$18, 0),FALSE), 'E2 Allocators'!$B$15:$W$361, MATCH('O5 Details by Class &amp; Accounts'!CI$18, 'E2 Allocators'!$B$15:$W$15, 0),FALSE)*$E123)</f>
        <v>0</v>
      </c>
      <c r="CJ123" s="1321">
        <f>IF(ISERROR(VLOOKUP(VLOOKUP($A123, 'E4 TB Allocation Details'!$A$18:$L$214, MATCH("A &amp; G ID", 'E4 TB Allocation Details'!$A$18:$L$18, 0),FALSE), 'E2 Allocators'!$B$15:$W$361, MATCH('O5 Details by Class &amp; Accounts'!CJ$18, 'E2 Allocators'!$B$15:$W$15, 0),FALSE)*$E123), 0, VLOOKUP(VLOOKUP($A123, 'E4 TB Allocation Details'!$A$18:$L$214, MATCH("A &amp; G ID", 'E4 TB Allocation Details'!$A$18:$L$18, 0),FALSE), 'E2 Allocators'!$B$15:$W$361, MATCH('O5 Details by Class &amp; Accounts'!CJ$18, 'E2 Allocators'!$B$15:$W$15, 0),FALSE)*$E123)</f>
        <v>0</v>
      </c>
      <c r="CK123" s="1321">
        <f>IF(ISERROR(VLOOKUP(VLOOKUP($A123, 'E4 TB Allocation Details'!$A$18:$L$214, MATCH("A &amp; G ID", 'E4 TB Allocation Details'!$A$18:$L$18, 0),FALSE), 'E2 Allocators'!$B$15:$W$361, MATCH('O5 Details by Class &amp; Accounts'!CK$18, 'E2 Allocators'!$B$15:$W$15, 0),FALSE)*$E123), 0, VLOOKUP(VLOOKUP($A123, 'E4 TB Allocation Details'!$A$18:$L$214, MATCH("A &amp; G ID", 'E4 TB Allocation Details'!$A$18:$L$18, 0),FALSE), 'E2 Allocators'!$B$15:$W$361, MATCH('O5 Details by Class &amp; Accounts'!CK$18, 'E2 Allocators'!$B$15:$W$15, 0),FALSE)*$E123)</f>
        <v>0</v>
      </c>
      <c r="CL123" s="1321">
        <f>IF(ISERROR(VLOOKUP(VLOOKUP($A123, 'E4 TB Allocation Details'!$A$18:$L$214, MATCH("A &amp; G ID", 'E4 TB Allocation Details'!$A$18:$L$18, 0),FALSE), 'E2 Allocators'!$B$15:$W$361, MATCH('O5 Details by Class &amp; Accounts'!CL$18, 'E2 Allocators'!$B$15:$W$15, 0),FALSE)*$E123), 0, VLOOKUP(VLOOKUP($A123, 'E4 TB Allocation Details'!$A$18:$L$214, MATCH("A &amp; G ID", 'E4 TB Allocation Details'!$A$18:$L$18, 0),FALSE), 'E2 Allocators'!$B$15:$W$361, MATCH('O5 Details by Class &amp; Accounts'!CL$18, 'E2 Allocators'!$B$15:$W$15, 0),FALSE)*$E123)</f>
        <v>0</v>
      </c>
      <c r="CM123" s="1321">
        <f>IF(ISERROR(VLOOKUP(VLOOKUP($A123, 'E4 TB Allocation Details'!$A$18:$L$214, MATCH("A &amp; G ID", 'E4 TB Allocation Details'!$A$18:$L$18, 0),FALSE), 'E2 Allocators'!$B$15:$W$361, MATCH('O5 Details by Class &amp; Accounts'!CM$18, 'E2 Allocators'!$B$15:$W$15, 0),FALSE)*$E123), 0, VLOOKUP(VLOOKUP($A123, 'E4 TB Allocation Details'!$A$18:$L$214, MATCH("A &amp; G ID", 'E4 TB Allocation Details'!$A$18:$L$18, 0),FALSE), 'E2 Allocators'!$B$15:$W$361, MATCH('O5 Details by Class &amp; Accounts'!CM$18, 'E2 Allocators'!$B$15:$W$15, 0),FALSE)*$E123)</f>
        <v>0</v>
      </c>
      <c r="CN123" s="1321">
        <f t="shared" si="36"/>
        <v>-406399.99999999994</v>
      </c>
      <c r="CO123" s="1650">
        <f t="shared" si="37"/>
        <v>0</v>
      </c>
      <c r="CQ123" s="1898" t="s">
        <v>1275</v>
      </c>
    </row>
    <row r="124" spans="1:95" s="64" customFormat="1" ht="12.75">
      <c r="A124" s="1002">
        <v>4712</v>
      </c>
      <c r="B124" s="1002" t="s">
        <v>1398</v>
      </c>
      <c r="C124" s="1647">
        <f>IF(ISERROR(VLOOKUP($A124,'I3 TB Data'!$A$19:$H$484,MATCH('O5 Details by Class &amp; Accounts'!$C$18, 'I3 TB Data'!$A$19:$H$19,0),0)), 0, VLOOKUP($A124,'I3 TB Data'!$A$19:$H$484,MATCH('O5 Details by Class &amp; Accounts'!$C$18,'I3 TB Data'!$A$19:$H$19,0),0))</f>
        <v>0</v>
      </c>
      <c r="D124" s="1648"/>
      <c r="E124" s="1647">
        <f t="shared" si="31"/>
        <v>0</v>
      </c>
      <c r="F124" s="1649">
        <f>IF(ISERROR(VLOOKUP($A124, 'E1 Categorization'!A37:E128, MATCH("Customer Component", 'E1 Categorization'!$A$33:$E$33,0), 0)), 0, IF(VLOOKUP($A124, 'E1 Categorization'!A37:E128, MATCH("Customer Component", 'E1 Categorization'!$A$33:$E$33,0), 0)=0, 'O5 Details by Class &amp; Accounts'!$E124, IF(AND(VLOOKUP($A124, 'E1 Categorization'!A37:E128, MATCH("Customer Component", 'E1 Categorization'!$A$33:$E$33,0), 0) &gt;0, VLOOKUP($A124, 'E1 Categorization'!A37:E128, MATCH("Customer Component", 'E1 Categorization'!$A$33:$E$33,0), 0)&lt;1), 'O5 Details by Class &amp; Accounts'!$E124*(1-VLOOKUP($A124, 'E1 Categorization'!A37:E128, MATCH("Customer Component", 'E1 Categorization'!$A$33:$E$33,0), 0)), 0)))</f>
        <v>0</v>
      </c>
      <c r="G124" s="1649">
        <f>IF(ISERROR(VLOOKUP($A124, 'E1 Categorization'!A37:E128, MATCH("Customer Component", 'E1 Categorization'!$A$33:$E$33,0), 0)),0, IF(VLOOKUP($A124, 'E1 Categorization'!A37:E128, MATCH("Customer Component", 'E1 Categorization'!$A$33:$E$33,0), 0)=0, 0, IF(AND(VLOOKUP($A124, 'E1 Categorization'!A37:E128, MATCH("Customer Component", 'E1 Categorization'!$A$33:$E$33,0), 0) &gt;0, VLOOKUP($A124, 'E1 Categorization'!A37:E128, MATCH("Customer Component", 'E1 Categorization'!$A$33:$E$33,0), 0)&lt;1), 'O5 Details by Class &amp; Accounts'!$E124*(VLOOKUP($A124, 'E1 Categorization'!A37:E128, MATCH("Customer Component", 'E1 Categorization'!$A$33:$E$33,0), 0)), 'O5 Details by Class &amp; Accounts'!$E124)))</f>
        <v>0</v>
      </c>
      <c r="H124" s="1321">
        <f t="shared" si="32"/>
        <v>0</v>
      </c>
      <c r="I124" s="1321">
        <f>IF(ISERROR(VLOOKUP(VLOOKUP($A124, 'E4 TB Allocation Details'!$A$18:$L$214, MATCH("Demand ID", 'E4 TB Allocation Details'!$A$18:$L$18, 0),FALSE), 'E2 Allocators'!$B$15:$W$361, MATCH('O5 Details by Class &amp; Accounts'!I$18, 'E2 Allocators'!$B$15:$W$15, 0),FALSE)*$F124), 0, VLOOKUP(VLOOKUP($A124, 'E4 TB Allocation Details'!$A$18:$L$214, MATCH("Demand ID", 'E4 TB Allocation Details'!$A$18:$L$18, 0),FALSE), 'E2 Allocators'!$B$15:$W$361, MATCH('O5 Details by Class &amp; Accounts'!I$18, 'E2 Allocators'!$B$15:$W$15, 0),FALSE)*$F124)</f>
        <v>0</v>
      </c>
      <c r="J124" s="1321">
        <f>IF(ISERROR(VLOOKUP(VLOOKUP($A124, 'E4 TB Allocation Details'!$A$18:$L$214, MATCH("Demand ID", 'E4 TB Allocation Details'!$A$18:$L$18, 0),FALSE), 'E2 Allocators'!$B$15:$W$361, MATCH('O5 Details by Class &amp; Accounts'!J$18, 'E2 Allocators'!$B$15:$W$15, 0),FALSE)*$F124), 0, VLOOKUP(VLOOKUP($A124, 'E4 TB Allocation Details'!$A$18:$L$214, MATCH("Demand ID", 'E4 TB Allocation Details'!$A$18:$L$18, 0),FALSE), 'E2 Allocators'!$B$15:$W$361, MATCH('O5 Details by Class &amp; Accounts'!J$18, 'E2 Allocators'!$B$15:$W$15, 0),FALSE)*$F124)</f>
        <v>0</v>
      </c>
      <c r="K124" s="1321">
        <f>IF(ISERROR(VLOOKUP(VLOOKUP($A124, 'E4 TB Allocation Details'!$A$18:$L$214, MATCH("Demand ID", 'E4 TB Allocation Details'!$A$18:$L$18, 0),FALSE), 'E2 Allocators'!$B$15:$W$361, MATCH('O5 Details by Class &amp; Accounts'!K$18, 'E2 Allocators'!$B$15:$W$15, 0),FALSE)*$F124), 0, VLOOKUP(VLOOKUP($A124, 'E4 TB Allocation Details'!$A$18:$L$214, MATCH("Demand ID", 'E4 TB Allocation Details'!$A$18:$L$18, 0),FALSE), 'E2 Allocators'!$B$15:$W$361, MATCH('O5 Details by Class &amp; Accounts'!K$18, 'E2 Allocators'!$B$15:$W$15, 0),FALSE)*$F124)</f>
        <v>0</v>
      </c>
      <c r="L124" s="1321">
        <f>IF(ISERROR(VLOOKUP(VLOOKUP($A124, 'E4 TB Allocation Details'!$A$18:$L$214, MATCH("Demand ID", 'E4 TB Allocation Details'!$A$18:$L$18, 0),FALSE), 'E2 Allocators'!$B$15:$W$361, MATCH('O5 Details by Class &amp; Accounts'!L$18, 'E2 Allocators'!$B$15:$W$15, 0),FALSE)*$F124), 0, VLOOKUP(VLOOKUP($A124, 'E4 TB Allocation Details'!$A$18:$L$214, MATCH("Demand ID", 'E4 TB Allocation Details'!$A$18:$L$18, 0),FALSE), 'E2 Allocators'!$B$15:$W$361, MATCH('O5 Details by Class &amp; Accounts'!L$18, 'E2 Allocators'!$B$15:$W$15, 0),FALSE)*$F124)</f>
        <v>0</v>
      </c>
      <c r="M124" s="1321">
        <f>IF(ISERROR(VLOOKUP(VLOOKUP($A124, 'E4 TB Allocation Details'!$A$18:$L$214, MATCH("Demand ID", 'E4 TB Allocation Details'!$A$18:$L$18, 0),FALSE), 'E2 Allocators'!$B$15:$W$361, MATCH('O5 Details by Class &amp; Accounts'!M$18, 'E2 Allocators'!$B$15:$W$15, 0),FALSE)*$F124), 0, VLOOKUP(VLOOKUP($A124, 'E4 TB Allocation Details'!$A$18:$L$214, MATCH("Demand ID", 'E4 TB Allocation Details'!$A$18:$L$18, 0),FALSE), 'E2 Allocators'!$B$15:$W$361, MATCH('O5 Details by Class &amp; Accounts'!M$18, 'E2 Allocators'!$B$15:$W$15, 0),FALSE)*$F124)</f>
        <v>0</v>
      </c>
      <c r="N124" s="1321">
        <f>IF(ISERROR(VLOOKUP(VLOOKUP($A124, 'E4 TB Allocation Details'!$A$18:$L$214, MATCH("Demand ID", 'E4 TB Allocation Details'!$A$18:$L$18, 0),FALSE), 'E2 Allocators'!$B$15:$W$361, MATCH('O5 Details by Class &amp; Accounts'!N$18, 'E2 Allocators'!$B$15:$W$15, 0),FALSE)*$F124), 0, VLOOKUP(VLOOKUP($A124, 'E4 TB Allocation Details'!$A$18:$L$214, MATCH("Demand ID", 'E4 TB Allocation Details'!$A$18:$L$18, 0),FALSE), 'E2 Allocators'!$B$15:$W$361, MATCH('O5 Details by Class &amp; Accounts'!N$18, 'E2 Allocators'!$B$15:$W$15, 0),FALSE)*$F124)</f>
        <v>0</v>
      </c>
      <c r="O124" s="1321">
        <f>IF(ISERROR(VLOOKUP(VLOOKUP($A124, 'E4 TB Allocation Details'!$A$18:$L$214, MATCH("Demand ID", 'E4 TB Allocation Details'!$A$18:$L$18, 0),FALSE), 'E2 Allocators'!$B$15:$W$361, MATCH('O5 Details by Class &amp; Accounts'!O$18, 'E2 Allocators'!$B$15:$W$15, 0),FALSE)*$F124), 0, VLOOKUP(VLOOKUP($A124, 'E4 TB Allocation Details'!$A$18:$L$214, MATCH("Demand ID", 'E4 TB Allocation Details'!$A$18:$L$18, 0),FALSE), 'E2 Allocators'!$B$15:$W$361, MATCH('O5 Details by Class &amp; Accounts'!O$18, 'E2 Allocators'!$B$15:$W$15, 0),FALSE)*$F124)</f>
        <v>0</v>
      </c>
      <c r="P124" s="1321">
        <f>IF(ISERROR(VLOOKUP(VLOOKUP($A124, 'E4 TB Allocation Details'!$A$18:$L$214, MATCH("Demand ID", 'E4 TB Allocation Details'!$A$18:$L$18, 0),FALSE), 'E2 Allocators'!$B$15:$W$361, MATCH('O5 Details by Class &amp; Accounts'!P$18, 'E2 Allocators'!$B$15:$W$15, 0),FALSE)*$F124), 0, VLOOKUP(VLOOKUP($A124, 'E4 TB Allocation Details'!$A$18:$L$214, MATCH("Demand ID", 'E4 TB Allocation Details'!$A$18:$L$18, 0),FALSE), 'E2 Allocators'!$B$15:$W$361, MATCH('O5 Details by Class &amp; Accounts'!P$18, 'E2 Allocators'!$B$15:$W$15, 0),FALSE)*$F124)</f>
        <v>0</v>
      </c>
      <c r="Q124" s="1321">
        <f>IF(ISERROR(VLOOKUP(VLOOKUP($A124, 'E4 TB Allocation Details'!$A$18:$L$214, MATCH("Demand ID", 'E4 TB Allocation Details'!$A$18:$L$18, 0),FALSE), 'E2 Allocators'!$B$15:$W$361, MATCH('O5 Details by Class &amp; Accounts'!Q$18, 'E2 Allocators'!$B$15:$W$15, 0),FALSE)*$F124), 0, VLOOKUP(VLOOKUP($A124, 'E4 TB Allocation Details'!$A$18:$L$214, MATCH("Demand ID", 'E4 TB Allocation Details'!$A$18:$L$18, 0),FALSE), 'E2 Allocators'!$B$15:$W$361, MATCH('O5 Details by Class &amp; Accounts'!Q$18, 'E2 Allocators'!$B$15:$W$15, 0),FALSE)*$F124)</f>
        <v>0</v>
      </c>
      <c r="R124" s="1321">
        <f>IF(ISERROR(VLOOKUP(VLOOKUP($A124, 'E4 TB Allocation Details'!$A$18:$L$214, MATCH("Demand ID", 'E4 TB Allocation Details'!$A$18:$L$18, 0),FALSE), 'E2 Allocators'!$B$15:$W$361, MATCH('O5 Details by Class &amp; Accounts'!R$18, 'E2 Allocators'!$B$15:$W$15, 0),FALSE)*$F124), 0, VLOOKUP(VLOOKUP($A124, 'E4 TB Allocation Details'!$A$18:$L$214, MATCH("Demand ID", 'E4 TB Allocation Details'!$A$18:$L$18, 0),FALSE), 'E2 Allocators'!$B$15:$W$361, MATCH('O5 Details by Class &amp; Accounts'!R$18, 'E2 Allocators'!$B$15:$W$15, 0),FALSE)*$F124)</f>
        <v>0</v>
      </c>
      <c r="S124" s="1321">
        <f>IF(ISERROR(VLOOKUP(VLOOKUP($A124, 'E4 TB Allocation Details'!$A$18:$L$214, MATCH("Demand ID", 'E4 TB Allocation Details'!$A$18:$L$18, 0),FALSE), 'E2 Allocators'!$B$15:$W$361, MATCH('O5 Details by Class &amp; Accounts'!S$18, 'E2 Allocators'!$B$15:$W$15, 0),FALSE)*$F124), 0, VLOOKUP(VLOOKUP($A124, 'E4 TB Allocation Details'!$A$18:$L$214, MATCH("Demand ID", 'E4 TB Allocation Details'!$A$18:$L$18, 0),FALSE), 'E2 Allocators'!$B$15:$W$361, MATCH('O5 Details by Class &amp; Accounts'!S$18, 'E2 Allocators'!$B$15:$W$15, 0),FALSE)*$F124)</f>
        <v>0</v>
      </c>
      <c r="T124" s="1321">
        <f>IF(ISERROR(VLOOKUP(VLOOKUP($A124, 'E4 TB Allocation Details'!$A$18:$L$214, MATCH("Demand ID", 'E4 TB Allocation Details'!$A$18:$L$18, 0),FALSE), 'E2 Allocators'!$B$15:$W$361, MATCH('O5 Details by Class &amp; Accounts'!T$18, 'E2 Allocators'!$B$15:$W$15, 0),FALSE)*$F124), 0, VLOOKUP(VLOOKUP($A124, 'E4 TB Allocation Details'!$A$18:$L$214, MATCH("Demand ID", 'E4 TB Allocation Details'!$A$18:$L$18, 0),FALSE), 'E2 Allocators'!$B$15:$W$361, MATCH('O5 Details by Class &amp; Accounts'!T$18, 'E2 Allocators'!$B$15:$W$15, 0),FALSE)*$F124)</f>
        <v>0</v>
      </c>
      <c r="U124" s="1321">
        <f>IF(ISERROR(VLOOKUP(VLOOKUP($A124, 'E4 TB Allocation Details'!$A$18:$L$214, MATCH("Demand ID", 'E4 TB Allocation Details'!$A$18:$L$18, 0),FALSE), 'E2 Allocators'!$B$15:$W$361, MATCH('O5 Details by Class &amp; Accounts'!U$18, 'E2 Allocators'!$B$15:$W$15, 0),FALSE)*$F124), 0, VLOOKUP(VLOOKUP($A124, 'E4 TB Allocation Details'!$A$18:$L$214, MATCH("Demand ID", 'E4 TB Allocation Details'!$A$18:$L$18, 0),FALSE), 'E2 Allocators'!$B$15:$W$361, MATCH('O5 Details by Class &amp; Accounts'!U$18, 'E2 Allocators'!$B$15:$W$15, 0),FALSE)*$F124)</f>
        <v>0</v>
      </c>
      <c r="V124" s="1321">
        <f>IF(ISERROR(VLOOKUP(VLOOKUP($A124, 'E4 TB Allocation Details'!$A$18:$L$214, MATCH("Demand ID", 'E4 TB Allocation Details'!$A$18:$L$18, 0),FALSE), 'E2 Allocators'!$B$15:$W$361, MATCH('O5 Details by Class &amp; Accounts'!V$18, 'E2 Allocators'!$B$15:$W$15, 0),FALSE)*$F124), 0, VLOOKUP(VLOOKUP($A124, 'E4 TB Allocation Details'!$A$18:$L$214, MATCH("Demand ID", 'E4 TB Allocation Details'!$A$18:$L$18, 0),FALSE), 'E2 Allocators'!$B$15:$W$361, MATCH('O5 Details by Class &amp; Accounts'!V$18, 'E2 Allocators'!$B$15:$W$15, 0),FALSE)*$F124)</f>
        <v>0</v>
      </c>
      <c r="W124" s="1321">
        <f>IF(ISERROR(VLOOKUP(VLOOKUP($A124, 'E4 TB Allocation Details'!$A$18:$L$214, MATCH("Demand ID", 'E4 TB Allocation Details'!$A$18:$L$18, 0),FALSE), 'E2 Allocators'!$B$15:$W$361, MATCH('O5 Details by Class &amp; Accounts'!W$18, 'E2 Allocators'!$B$15:$W$15, 0),FALSE)*$F124), 0, VLOOKUP(VLOOKUP($A124, 'E4 TB Allocation Details'!$A$18:$L$214, MATCH("Demand ID", 'E4 TB Allocation Details'!$A$18:$L$18, 0),FALSE), 'E2 Allocators'!$B$15:$W$361, MATCH('O5 Details by Class &amp; Accounts'!W$18, 'E2 Allocators'!$B$15:$W$15, 0),FALSE)*$F124)</f>
        <v>0</v>
      </c>
      <c r="X124" s="1321">
        <f>IF(ISERROR(VLOOKUP(VLOOKUP($A124, 'E4 TB Allocation Details'!$A$18:$L$214, MATCH("Demand ID", 'E4 TB Allocation Details'!$A$18:$L$18, 0),FALSE), 'E2 Allocators'!$B$15:$W$361, MATCH('O5 Details by Class &amp; Accounts'!X$18, 'E2 Allocators'!$B$15:$W$15, 0),FALSE)*$F124), 0, VLOOKUP(VLOOKUP($A124, 'E4 TB Allocation Details'!$A$18:$L$214, MATCH("Demand ID", 'E4 TB Allocation Details'!$A$18:$L$18, 0),FALSE), 'E2 Allocators'!$B$15:$W$361, MATCH('O5 Details by Class &amp; Accounts'!X$18, 'E2 Allocators'!$B$15:$W$15, 0),FALSE)*$F124)</f>
        <v>0</v>
      </c>
      <c r="Y124" s="1321">
        <f>IF(ISERROR(VLOOKUP(VLOOKUP($A124, 'E4 TB Allocation Details'!$A$18:$L$214, MATCH("Demand ID", 'E4 TB Allocation Details'!$A$18:$L$18, 0),FALSE), 'E2 Allocators'!$B$15:$W$361, MATCH('O5 Details by Class &amp; Accounts'!Y$18, 'E2 Allocators'!$B$15:$W$15, 0),FALSE)*$F124), 0, VLOOKUP(VLOOKUP($A124, 'E4 TB Allocation Details'!$A$18:$L$214, MATCH("Demand ID", 'E4 TB Allocation Details'!$A$18:$L$18, 0),FALSE), 'E2 Allocators'!$B$15:$W$361, MATCH('O5 Details by Class &amp; Accounts'!Y$18, 'E2 Allocators'!$B$15:$W$15, 0),FALSE)*$F124)</f>
        <v>0</v>
      </c>
      <c r="Z124" s="1321">
        <f>IF(ISERROR(VLOOKUP(VLOOKUP($A124, 'E4 TB Allocation Details'!$A$18:$L$214, MATCH("Demand ID", 'E4 TB Allocation Details'!$A$18:$L$18, 0),FALSE), 'E2 Allocators'!$B$15:$W$361, MATCH('O5 Details by Class &amp; Accounts'!Z$18, 'E2 Allocators'!$B$15:$W$15, 0),FALSE)*$F124), 0, VLOOKUP(VLOOKUP($A124, 'E4 TB Allocation Details'!$A$18:$L$214, MATCH("Demand ID", 'E4 TB Allocation Details'!$A$18:$L$18, 0),FALSE), 'E2 Allocators'!$B$15:$W$361, MATCH('O5 Details by Class &amp; Accounts'!Z$18, 'E2 Allocators'!$B$15:$W$15, 0),FALSE)*$F124)</f>
        <v>0</v>
      </c>
      <c r="AA124" s="1321">
        <f>IF(ISERROR(VLOOKUP(VLOOKUP($A124, 'E4 TB Allocation Details'!$A$18:$L$214, MATCH("Demand ID", 'E4 TB Allocation Details'!$A$18:$L$18, 0),FALSE), 'E2 Allocators'!$B$15:$W$361, MATCH('O5 Details by Class &amp; Accounts'!AA$18, 'E2 Allocators'!$B$15:$W$15, 0),FALSE)*$F124), 0, VLOOKUP(VLOOKUP($A124, 'E4 TB Allocation Details'!$A$18:$L$214, MATCH("Demand ID", 'E4 TB Allocation Details'!$A$18:$L$18, 0),FALSE), 'E2 Allocators'!$B$15:$W$361, MATCH('O5 Details by Class &amp; Accounts'!AA$18, 'E2 Allocators'!$B$15:$W$15, 0),FALSE)*$F124)</f>
        <v>0</v>
      </c>
      <c r="AB124" s="1321">
        <f>IF(ISERROR(VLOOKUP(VLOOKUP($A124, 'E4 TB Allocation Details'!$A$18:$L$214, MATCH("Demand ID", 'E4 TB Allocation Details'!$A$18:$L$18, 0),FALSE), 'E2 Allocators'!$B$15:$W$361, MATCH('O5 Details by Class &amp; Accounts'!AB$18, 'E2 Allocators'!$B$15:$W$15, 0),FALSE)*$F124), 0, VLOOKUP(VLOOKUP($A124, 'E4 TB Allocation Details'!$A$18:$L$214, MATCH("Demand ID", 'E4 TB Allocation Details'!$A$18:$L$18, 0),FALSE), 'E2 Allocators'!$B$15:$W$361, MATCH('O5 Details by Class &amp; Accounts'!AB$18, 'E2 Allocators'!$B$15:$W$15, 0),FALSE)*$F124)</f>
        <v>0</v>
      </c>
      <c r="AC124" s="1321">
        <f t="shared" si="33"/>
        <v>0</v>
      </c>
      <c r="AD124" s="1321">
        <f>IF(ISERROR(VLOOKUP(VLOOKUP($A124, 'E4 TB Allocation Details'!$A$18:$L$214, MATCH("Customer ID", 'E4 TB Allocation Details'!$A$18:$L$18, 0),FALSE), 'E2 Allocators'!$B$15:$W$361, MATCH('O5 Details by Class &amp; Accounts'!AD$18, 'E2 Allocators'!$B$15:$W$15, 0),FALSE)*$G124), 0, VLOOKUP(VLOOKUP($A124, 'E4 TB Allocation Details'!$A$18:$L$214, MATCH("Customer ID", 'E4 TB Allocation Details'!$A$18:$L$18, 0),FALSE), 'E2 Allocators'!$B$15:$W$361, MATCH('O5 Details by Class &amp; Accounts'!AD$18, 'E2 Allocators'!$B$15:$W$15, 0),FALSE)*$G124)</f>
        <v>0</v>
      </c>
      <c r="AE124" s="1321">
        <f>IF(ISERROR(VLOOKUP(VLOOKUP($A124, 'E4 TB Allocation Details'!$A$18:$L$214, MATCH("Customer ID", 'E4 TB Allocation Details'!$A$18:$L$18, 0),FALSE), 'E2 Allocators'!$B$15:$W$361, MATCH('O5 Details by Class &amp; Accounts'!AE$18, 'E2 Allocators'!$B$15:$W$15, 0),FALSE)*$G124), 0, VLOOKUP(VLOOKUP($A124, 'E4 TB Allocation Details'!$A$18:$L$214, MATCH("Customer ID", 'E4 TB Allocation Details'!$A$18:$L$18, 0),FALSE), 'E2 Allocators'!$B$15:$W$361, MATCH('O5 Details by Class &amp; Accounts'!AE$18, 'E2 Allocators'!$B$15:$W$15, 0),FALSE)*$G124)</f>
        <v>0</v>
      </c>
      <c r="AF124" s="1321">
        <f>IF(ISERROR(VLOOKUP(VLOOKUP($A124, 'E4 TB Allocation Details'!$A$18:$L$214, MATCH("Customer ID", 'E4 TB Allocation Details'!$A$18:$L$18, 0),FALSE), 'E2 Allocators'!$B$15:$W$361, MATCH('O5 Details by Class &amp; Accounts'!AF$18, 'E2 Allocators'!$B$15:$W$15, 0),FALSE)*$G124), 0, VLOOKUP(VLOOKUP($A124, 'E4 TB Allocation Details'!$A$18:$L$214, MATCH("Customer ID", 'E4 TB Allocation Details'!$A$18:$L$18, 0),FALSE), 'E2 Allocators'!$B$15:$W$361, MATCH('O5 Details by Class &amp; Accounts'!AF$18, 'E2 Allocators'!$B$15:$W$15, 0),FALSE)*$G124)</f>
        <v>0</v>
      </c>
      <c r="AG124" s="1321">
        <f>IF(ISERROR(VLOOKUP(VLOOKUP($A124, 'E4 TB Allocation Details'!$A$18:$L$214, MATCH("Customer ID", 'E4 TB Allocation Details'!$A$18:$L$18, 0),FALSE), 'E2 Allocators'!$B$15:$W$361, MATCH('O5 Details by Class &amp; Accounts'!AG$18, 'E2 Allocators'!$B$15:$W$15, 0),FALSE)*$G124), 0, VLOOKUP(VLOOKUP($A124, 'E4 TB Allocation Details'!$A$18:$L$214, MATCH("Customer ID", 'E4 TB Allocation Details'!$A$18:$L$18, 0),FALSE), 'E2 Allocators'!$B$15:$W$361, MATCH('O5 Details by Class &amp; Accounts'!AG$18, 'E2 Allocators'!$B$15:$W$15, 0),FALSE)*$G124)</f>
        <v>0</v>
      </c>
      <c r="AH124" s="1321">
        <f>IF(ISERROR(VLOOKUP(VLOOKUP($A124, 'E4 TB Allocation Details'!$A$18:$L$214, MATCH("Customer ID", 'E4 TB Allocation Details'!$A$18:$L$18, 0),FALSE), 'E2 Allocators'!$B$15:$W$361, MATCH('O5 Details by Class &amp; Accounts'!AH$18, 'E2 Allocators'!$B$15:$W$15, 0),FALSE)*$G124), 0, VLOOKUP(VLOOKUP($A124, 'E4 TB Allocation Details'!$A$18:$L$214, MATCH("Customer ID", 'E4 TB Allocation Details'!$A$18:$L$18, 0),FALSE), 'E2 Allocators'!$B$15:$W$361, MATCH('O5 Details by Class &amp; Accounts'!AH$18, 'E2 Allocators'!$B$15:$W$15, 0),FALSE)*$G124)</f>
        <v>0</v>
      </c>
      <c r="AI124" s="1321">
        <f>IF(ISERROR(VLOOKUP(VLOOKUP($A124, 'E4 TB Allocation Details'!$A$18:$L$214, MATCH("Customer ID", 'E4 TB Allocation Details'!$A$18:$L$18, 0),FALSE), 'E2 Allocators'!$B$15:$W$361, MATCH('O5 Details by Class &amp; Accounts'!AI$18, 'E2 Allocators'!$B$15:$W$15, 0),FALSE)*$G124), 0, VLOOKUP(VLOOKUP($A124, 'E4 TB Allocation Details'!$A$18:$L$214, MATCH("Customer ID", 'E4 TB Allocation Details'!$A$18:$L$18, 0),FALSE), 'E2 Allocators'!$B$15:$W$361, MATCH('O5 Details by Class &amp; Accounts'!AI$18, 'E2 Allocators'!$B$15:$W$15, 0),FALSE)*$G124)</f>
        <v>0</v>
      </c>
      <c r="AJ124" s="1321">
        <f>IF(ISERROR(VLOOKUP(VLOOKUP($A124, 'E4 TB Allocation Details'!$A$18:$L$214, MATCH("Customer ID", 'E4 TB Allocation Details'!$A$18:$L$18, 0),FALSE), 'E2 Allocators'!$B$15:$W$361, MATCH('O5 Details by Class &amp; Accounts'!AJ$18, 'E2 Allocators'!$B$15:$W$15, 0),FALSE)*$G124), 0, VLOOKUP(VLOOKUP($A124, 'E4 TB Allocation Details'!$A$18:$L$214, MATCH("Customer ID", 'E4 TB Allocation Details'!$A$18:$L$18, 0),FALSE), 'E2 Allocators'!$B$15:$W$361, MATCH('O5 Details by Class &amp; Accounts'!AJ$18, 'E2 Allocators'!$B$15:$W$15, 0),FALSE)*$G124)</f>
        <v>0</v>
      </c>
      <c r="AK124" s="1321">
        <f>IF(ISERROR(VLOOKUP(VLOOKUP($A124, 'E4 TB Allocation Details'!$A$18:$L$214, MATCH("Customer ID", 'E4 TB Allocation Details'!$A$18:$L$18, 0),FALSE), 'E2 Allocators'!$B$15:$W$361, MATCH('O5 Details by Class &amp; Accounts'!AK$18, 'E2 Allocators'!$B$15:$W$15, 0),FALSE)*$G124), 0, VLOOKUP(VLOOKUP($A124, 'E4 TB Allocation Details'!$A$18:$L$214, MATCH("Customer ID", 'E4 TB Allocation Details'!$A$18:$L$18, 0),FALSE), 'E2 Allocators'!$B$15:$W$361, MATCH('O5 Details by Class &amp; Accounts'!AK$18, 'E2 Allocators'!$B$15:$W$15, 0),FALSE)*$G124)</f>
        <v>0</v>
      </c>
      <c r="AL124" s="1321">
        <f>IF(ISERROR(VLOOKUP(VLOOKUP($A124, 'E4 TB Allocation Details'!$A$18:$L$214, MATCH("Customer ID", 'E4 TB Allocation Details'!$A$18:$L$18, 0),FALSE), 'E2 Allocators'!$B$15:$W$361, MATCH('O5 Details by Class &amp; Accounts'!AL$18, 'E2 Allocators'!$B$15:$W$15, 0),FALSE)*$G124), 0, VLOOKUP(VLOOKUP($A124, 'E4 TB Allocation Details'!$A$18:$L$214, MATCH("Customer ID", 'E4 TB Allocation Details'!$A$18:$L$18, 0),FALSE), 'E2 Allocators'!$B$15:$W$361, MATCH('O5 Details by Class &amp; Accounts'!AL$18, 'E2 Allocators'!$B$15:$W$15, 0),FALSE)*$G124)</f>
        <v>0</v>
      </c>
      <c r="AM124" s="1321">
        <f>IF(ISERROR(VLOOKUP(VLOOKUP($A124, 'E4 TB Allocation Details'!$A$18:$L$214, MATCH("Customer ID", 'E4 TB Allocation Details'!$A$18:$L$18, 0),FALSE), 'E2 Allocators'!$B$15:$W$361, MATCH('O5 Details by Class &amp; Accounts'!AM$18, 'E2 Allocators'!$B$15:$W$15, 0),FALSE)*$G124), 0, VLOOKUP(VLOOKUP($A124, 'E4 TB Allocation Details'!$A$18:$L$214, MATCH("Customer ID", 'E4 TB Allocation Details'!$A$18:$L$18, 0),FALSE), 'E2 Allocators'!$B$15:$W$361, MATCH('O5 Details by Class &amp; Accounts'!AM$18, 'E2 Allocators'!$B$15:$W$15, 0),FALSE)*$G124)</f>
        <v>0</v>
      </c>
      <c r="AN124" s="1321">
        <f>IF(ISERROR(VLOOKUP(VLOOKUP($A124, 'E4 TB Allocation Details'!$A$18:$L$214, MATCH("Customer ID", 'E4 TB Allocation Details'!$A$18:$L$18, 0),FALSE), 'E2 Allocators'!$B$15:$W$361, MATCH('O5 Details by Class &amp; Accounts'!AN$18, 'E2 Allocators'!$B$15:$W$15, 0),FALSE)*$G124), 0, VLOOKUP(VLOOKUP($A124, 'E4 TB Allocation Details'!$A$18:$L$214, MATCH("Customer ID", 'E4 TB Allocation Details'!$A$18:$L$18, 0),FALSE), 'E2 Allocators'!$B$15:$W$361, MATCH('O5 Details by Class &amp; Accounts'!AN$18, 'E2 Allocators'!$B$15:$W$15, 0),FALSE)*$G124)</f>
        <v>0</v>
      </c>
      <c r="AO124" s="1321">
        <f>IF(ISERROR(VLOOKUP(VLOOKUP($A124, 'E4 TB Allocation Details'!$A$18:$L$214, MATCH("Customer ID", 'E4 TB Allocation Details'!$A$18:$L$18, 0),FALSE), 'E2 Allocators'!$B$15:$W$361, MATCH('O5 Details by Class &amp; Accounts'!AO$18, 'E2 Allocators'!$B$15:$W$15, 0),FALSE)*$G124), 0, VLOOKUP(VLOOKUP($A124, 'E4 TB Allocation Details'!$A$18:$L$214, MATCH("Customer ID", 'E4 TB Allocation Details'!$A$18:$L$18, 0),FALSE), 'E2 Allocators'!$B$15:$W$361, MATCH('O5 Details by Class &amp; Accounts'!AO$18, 'E2 Allocators'!$B$15:$W$15, 0),FALSE)*$G124)</f>
        <v>0</v>
      </c>
      <c r="AP124" s="1321">
        <f>IF(ISERROR(VLOOKUP(VLOOKUP($A124, 'E4 TB Allocation Details'!$A$18:$L$214, MATCH("Customer ID", 'E4 TB Allocation Details'!$A$18:$L$18, 0),FALSE), 'E2 Allocators'!$B$15:$W$361, MATCH('O5 Details by Class &amp; Accounts'!AP$18, 'E2 Allocators'!$B$15:$W$15, 0),FALSE)*$G124), 0, VLOOKUP(VLOOKUP($A124, 'E4 TB Allocation Details'!$A$18:$L$214, MATCH("Customer ID", 'E4 TB Allocation Details'!$A$18:$L$18, 0),FALSE), 'E2 Allocators'!$B$15:$W$361, MATCH('O5 Details by Class &amp; Accounts'!AP$18, 'E2 Allocators'!$B$15:$W$15, 0),FALSE)*$G124)</f>
        <v>0</v>
      </c>
      <c r="AQ124" s="1321">
        <f>IF(ISERROR(VLOOKUP(VLOOKUP($A124, 'E4 TB Allocation Details'!$A$18:$L$214, MATCH("Customer ID", 'E4 TB Allocation Details'!$A$18:$L$18, 0),FALSE), 'E2 Allocators'!$B$15:$W$361, MATCH('O5 Details by Class &amp; Accounts'!AQ$18, 'E2 Allocators'!$B$15:$W$15, 0),FALSE)*$G124), 0, VLOOKUP(VLOOKUP($A124, 'E4 TB Allocation Details'!$A$18:$L$214, MATCH("Customer ID", 'E4 TB Allocation Details'!$A$18:$L$18, 0),FALSE), 'E2 Allocators'!$B$15:$W$361, MATCH('O5 Details by Class &amp; Accounts'!AQ$18, 'E2 Allocators'!$B$15:$W$15, 0),FALSE)*$G124)</f>
        <v>0</v>
      </c>
      <c r="AR124" s="1321">
        <f>IF(ISERROR(VLOOKUP(VLOOKUP($A124, 'E4 TB Allocation Details'!$A$18:$L$214, MATCH("Customer ID", 'E4 TB Allocation Details'!$A$18:$L$18, 0),FALSE), 'E2 Allocators'!$B$15:$W$361, MATCH('O5 Details by Class &amp; Accounts'!AR$18, 'E2 Allocators'!$B$15:$W$15, 0),FALSE)*$G124), 0, VLOOKUP(VLOOKUP($A124, 'E4 TB Allocation Details'!$A$18:$L$214, MATCH("Customer ID", 'E4 TB Allocation Details'!$A$18:$L$18, 0),FALSE), 'E2 Allocators'!$B$15:$W$361, MATCH('O5 Details by Class &amp; Accounts'!AR$18, 'E2 Allocators'!$B$15:$W$15, 0),FALSE)*$G124)</f>
        <v>0</v>
      </c>
      <c r="AS124" s="1321">
        <f>IF(ISERROR(VLOOKUP(VLOOKUP($A124, 'E4 TB Allocation Details'!$A$18:$L$214, MATCH("Customer ID", 'E4 TB Allocation Details'!$A$18:$L$18, 0),FALSE), 'E2 Allocators'!$B$15:$W$361, MATCH('O5 Details by Class &amp; Accounts'!AS$18, 'E2 Allocators'!$B$15:$W$15, 0),FALSE)*$G124), 0, VLOOKUP(VLOOKUP($A124, 'E4 TB Allocation Details'!$A$18:$L$214, MATCH("Customer ID", 'E4 TB Allocation Details'!$A$18:$L$18, 0),FALSE), 'E2 Allocators'!$B$15:$W$361, MATCH('O5 Details by Class &amp; Accounts'!AS$18, 'E2 Allocators'!$B$15:$W$15, 0),FALSE)*$G124)</f>
        <v>0</v>
      </c>
      <c r="AT124" s="1321">
        <f>IF(ISERROR(VLOOKUP(VLOOKUP($A124, 'E4 TB Allocation Details'!$A$18:$L$214, MATCH("Customer ID", 'E4 TB Allocation Details'!$A$18:$L$18, 0),FALSE), 'E2 Allocators'!$B$15:$W$361, MATCH('O5 Details by Class &amp; Accounts'!AT$18, 'E2 Allocators'!$B$15:$W$15, 0),FALSE)*$G124), 0, VLOOKUP(VLOOKUP($A124, 'E4 TB Allocation Details'!$A$18:$L$214, MATCH("Customer ID", 'E4 TB Allocation Details'!$A$18:$L$18, 0),FALSE), 'E2 Allocators'!$B$15:$W$361, MATCH('O5 Details by Class &amp; Accounts'!AT$18, 'E2 Allocators'!$B$15:$W$15, 0),FALSE)*$G124)</f>
        <v>0</v>
      </c>
      <c r="AU124" s="1321">
        <f>IF(ISERROR(VLOOKUP(VLOOKUP($A124, 'E4 TB Allocation Details'!$A$18:$L$214, MATCH("Customer ID", 'E4 TB Allocation Details'!$A$18:$L$18, 0),FALSE), 'E2 Allocators'!$B$15:$W$361, MATCH('O5 Details by Class &amp; Accounts'!AU$18, 'E2 Allocators'!$B$15:$W$15, 0),FALSE)*$G124), 0, VLOOKUP(VLOOKUP($A124, 'E4 TB Allocation Details'!$A$18:$L$214, MATCH("Customer ID", 'E4 TB Allocation Details'!$A$18:$L$18, 0),FALSE), 'E2 Allocators'!$B$15:$W$361, MATCH('O5 Details by Class &amp; Accounts'!AU$18, 'E2 Allocators'!$B$15:$W$15, 0),FALSE)*$G124)</f>
        <v>0</v>
      </c>
      <c r="AV124" s="1321">
        <f>IF(ISERROR(VLOOKUP(VLOOKUP($A124, 'E4 TB Allocation Details'!$A$18:$L$214, MATCH("Customer ID", 'E4 TB Allocation Details'!$A$18:$L$18, 0),FALSE), 'E2 Allocators'!$B$15:$W$361, MATCH('O5 Details by Class &amp; Accounts'!AV$18, 'E2 Allocators'!$B$15:$W$15, 0),FALSE)*$G124), 0, VLOOKUP(VLOOKUP($A124, 'E4 TB Allocation Details'!$A$18:$L$214, MATCH("Customer ID", 'E4 TB Allocation Details'!$A$18:$L$18, 0),FALSE), 'E2 Allocators'!$B$15:$W$361, MATCH('O5 Details by Class &amp; Accounts'!AV$18, 'E2 Allocators'!$B$15:$W$15, 0),FALSE)*$G124)</f>
        <v>0</v>
      </c>
      <c r="AW124" s="1321">
        <f>IF(ISERROR(VLOOKUP(VLOOKUP($A124, 'E4 TB Allocation Details'!$A$18:$L$214, MATCH("Customer ID", 'E4 TB Allocation Details'!$A$18:$L$18, 0),FALSE), 'E2 Allocators'!$B$15:$W$361, MATCH('O5 Details by Class &amp; Accounts'!AW$18, 'E2 Allocators'!$B$15:$W$15, 0),FALSE)*$G124), 0, VLOOKUP(VLOOKUP($A124, 'E4 TB Allocation Details'!$A$18:$L$214, MATCH("Customer ID", 'E4 TB Allocation Details'!$A$18:$L$18, 0),FALSE), 'E2 Allocators'!$B$15:$W$361, MATCH('O5 Details by Class &amp; Accounts'!AW$18, 'E2 Allocators'!$B$15:$W$15, 0),FALSE)*$G124)</f>
        <v>0</v>
      </c>
      <c r="AX124" s="1321">
        <f t="shared" si="34"/>
        <v>0</v>
      </c>
      <c r="AY124" s="1321">
        <f>IF(ISERROR(VLOOKUP(VLOOKUP($A124, 'E4 TB Allocation Details'!$A$18:$L$214, MATCH("Misc ID", 'E4 TB Allocation Details'!$A$18:$L$18, 0),FALSE), 'E2 Allocators'!$B$15:$W$361, MATCH('O5 Details by Class &amp; Accounts'!AY$18, 'E2 Allocators'!$B$15:$W$15, 0),FALSE)*$E124), 0, VLOOKUP(VLOOKUP($A124, 'E4 TB Allocation Details'!$A$18:$L$214, MATCH("Misc ID", 'E4 TB Allocation Details'!$A$18:$L$18, 0),FALSE), 'E2 Allocators'!$B$15:$W$361, MATCH('O5 Details by Class &amp; Accounts'!AY$18, 'E2 Allocators'!$B$15:$W$15, 0),FALSE)*$E124)</f>
        <v>0</v>
      </c>
      <c r="AZ124" s="1321">
        <f>IF(ISERROR(VLOOKUP(VLOOKUP($A124, 'E4 TB Allocation Details'!$A$18:$L$214, MATCH("Misc ID", 'E4 TB Allocation Details'!$A$18:$L$18, 0),FALSE), 'E2 Allocators'!$B$15:$W$361, MATCH('O5 Details by Class &amp; Accounts'!AZ$18, 'E2 Allocators'!$B$15:$W$15, 0),FALSE)*$E124), 0, VLOOKUP(VLOOKUP($A124, 'E4 TB Allocation Details'!$A$18:$L$214, MATCH("Misc ID", 'E4 TB Allocation Details'!$A$18:$L$18, 0),FALSE), 'E2 Allocators'!$B$15:$W$361, MATCH('O5 Details by Class &amp; Accounts'!AZ$18, 'E2 Allocators'!$B$15:$W$15, 0),FALSE)*$E124)</f>
        <v>0</v>
      </c>
      <c r="BA124" s="1321">
        <f>IF(ISERROR(VLOOKUP(VLOOKUP($A124, 'E4 TB Allocation Details'!$A$18:$L$214, MATCH("Misc ID", 'E4 TB Allocation Details'!$A$18:$L$18, 0),FALSE), 'E2 Allocators'!$B$15:$W$361, MATCH('O5 Details by Class &amp; Accounts'!BA$18, 'E2 Allocators'!$B$15:$W$15, 0),FALSE)*$E124), 0, VLOOKUP(VLOOKUP($A124, 'E4 TB Allocation Details'!$A$18:$L$214, MATCH("Misc ID", 'E4 TB Allocation Details'!$A$18:$L$18, 0),FALSE), 'E2 Allocators'!$B$15:$W$361, MATCH('O5 Details by Class &amp; Accounts'!BA$18, 'E2 Allocators'!$B$15:$W$15, 0),FALSE)*$E124)</f>
        <v>0</v>
      </c>
      <c r="BB124" s="1321">
        <f>IF(ISERROR(VLOOKUP(VLOOKUP($A124, 'E4 TB Allocation Details'!$A$18:$L$214, MATCH("Misc ID", 'E4 TB Allocation Details'!$A$18:$L$18, 0),FALSE), 'E2 Allocators'!$B$15:$W$361, MATCH('O5 Details by Class &amp; Accounts'!BB$18, 'E2 Allocators'!$B$15:$W$15, 0),FALSE)*$E124), 0, VLOOKUP(VLOOKUP($A124, 'E4 TB Allocation Details'!$A$18:$L$214, MATCH("Misc ID", 'E4 TB Allocation Details'!$A$18:$L$18, 0),FALSE), 'E2 Allocators'!$B$15:$W$361, MATCH('O5 Details by Class &amp; Accounts'!BB$18, 'E2 Allocators'!$B$15:$W$15, 0),FALSE)*$E124)</f>
        <v>0</v>
      </c>
      <c r="BC124" s="1321">
        <f>IF(ISERROR(VLOOKUP(VLOOKUP($A124, 'E4 TB Allocation Details'!$A$18:$L$214, MATCH("Misc ID", 'E4 TB Allocation Details'!$A$18:$L$18, 0),FALSE), 'E2 Allocators'!$B$15:$W$361, MATCH('O5 Details by Class &amp; Accounts'!BC$18, 'E2 Allocators'!$B$15:$W$15, 0),FALSE)*$E124), 0, VLOOKUP(VLOOKUP($A124, 'E4 TB Allocation Details'!$A$18:$L$214, MATCH("Misc ID", 'E4 TB Allocation Details'!$A$18:$L$18, 0),FALSE), 'E2 Allocators'!$B$15:$W$361, MATCH('O5 Details by Class &amp; Accounts'!BC$18, 'E2 Allocators'!$B$15:$W$15, 0),FALSE)*$E124)</f>
        <v>0</v>
      </c>
      <c r="BD124" s="1321">
        <f>IF(ISERROR(VLOOKUP(VLOOKUP($A124, 'E4 TB Allocation Details'!$A$18:$L$214, MATCH("Misc ID", 'E4 TB Allocation Details'!$A$18:$L$18, 0),FALSE), 'E2 Allocators'!$B$15:$W$361, MATCH('O5 Details by Class &amp; Accounts'!BD$18, 'E2 Allocators'!$B$15:$W$15, 0),FALSE)*$E124), 0, VLOOKUP(VLOOKUP($A124, 'E4 TB Allocation Details'!$A$18:$L$214, MATCH("Misc ID", 'E4 TB Allocation Details'!$A$18:$L$18, 0),FALSE), 'E2 Allocators'!$B$15:$W$361, MATCH('O5 Details by Class &amp; Accounts'!BD$18, 'E2 Allocators'!$B$15:$W$15, 0),FALSE)*$E124)</f>
        <v>0</v>
      </c>
      <c r="BE124" s="1321">
        <f>IF(ISERROR(VLOOKUP(VLOOKUP($A124, 'E4 TB Allocation Details'!$A$18:$L$214, MATCH("Misc ID", 'E4 TB Allocation Details'!$A$18:$L$18, 0),FALSE), 'E2 Allocators'!$B$15:$W$361, MATCH('O5 Details by Class &amp; Accounts'!BE$18, 'E2 Allocators'!$B$15:$W$15, 0),FALSE)*$E124), 0, VLOOKUP(VLOOKUP($A124, 'E4 TB Allocation Details'!$A$18:$L$214, MATCH("Misc ID", 'E4 TB Allocation Details'!$A$18:$L$18, 0),FALSE), 'E2 Allocators'!$B$15:$W$361, MATCH('O5 Details by Class &amp; Accounts'!BE$18, 'E2 Allocators'!$B$15:$W$15, 0),FALSE)*$E124)</f>
        <v>0</v>
      </c>
      <c r="BF124" s="1321">
        <f>IF(ISERROR(VLOOKUP(VLOOKUP($A124, 'E4 TB Allocation Details'!$A$18:$L$214, MATCH("Misc ID", 'E4 TB Allocation Details'!$A$18:$L$18, 0),FALSE), 'E2 Allocators'!$B$15:$W$361, MATCH('O5 Details by Class &amp; Accounts'!BF$18, 'E2 Allocators'!$B$15:$W$15, 0),FALSE)*$E124), 0, VLOOKUP(VLOOKUP($A124, 'E4 TB Allocation Details'!$A$18:$L$214, MATCH("Misc ID", 'E4 TB Allocation Details'!$A$18:$L$18, 0),FALSE), 'E2 Allocators'!$B$15:$W$361, MATCH('O5 Details by Class &amp; Accounts'!BF$18, 'E2 Allocators'!$B$15:$W$15, 0),FALSE)*$E124)</f>
        <v>0</v>
      </c>
      <c r="BG124" s="1321">
        <f>IF(ISERROR(VLOOKUP(VLOOKUP($A124, 'E4 TB Allocation Details'!$A$18:$L$214, MATCH("Misc ID", 'E4 TB Allocation Details'!$A$18:$L$18, 0),FALSE), 'E2 Allocators'!$B$15:$W$361, MATCH('O5 Details by Class &amp; Accounts'!BG$18, 'E2 Allocators'!$B$15:$W$15, 0),FALSE)*$E124), 0, VLOOKUP(VLOOKUP($A124, 'E4 TB Allocation Details'!$A$18:$L$214, MATCH("Misc ID", 'E4 TB Allocation Details'!$A$18:$L$18, 0),FALSE), 'E2 Allocators'!$B$15:$W$361, MATCH('O5 Details by Class &amp; Accounts'!BG$18, 'E2 Allocators'!$B$15:$W$15, 0),FALSE)*$E124)</f>
        <v>0</v>
      </c>
      <c r="BH124" s="1321">
        <f>IF(ISERROR(VLOOKUP(VLOOKUP($A124, 'E4 TB Allocation Details'!$A$18:$L$214, MATCH("Misc ID", 'E4 TB Allocation Details'!$A$18:$L$18, 0),FALSE), 'E2 Allocators'!$B$15:$W$361, MATCH('O5 Details by Class &amp; Accounts'!BH$18, 'E2 Allocators'!$B$15:$W$15, 0),FALSE)*$E124), 0, VLOOKUP(VLOOKUP($A124, 'E4 TB Allocation Details'!$A$18:$L$214, MATCH("Misc ID", 'E4 TB Allocation Details'!$A$18:$L$18, 0),FALSE), 'E2 Allocators'!$B$15:$W$361, MATCH('O5 Details by Class &amp; Accounts'!BH$18, 'E2 Allocators'!$B$15:$W$15, 0),FALSE)*$E124)</f>
        <v>0</v>
      </c>
      <c r="BI124" s="1321">
        <f>IF(ISERROR(VLOOKUP(VLOOKUP($A124, 'E4 TB Allocation Details'!$A$18:$L$214, MATCH("Misc ID", 'E4 TB Allocation Details'!$A$18:$L$18, 0),FALSE), 'E2 Allocators'!$B$15:$W$361, MATCH('O5 Details by Class &amp; Accounts'!BI$18, 'E2 Allocators'!$B$15:$W$15, 0),FALSE)*$E124), 0, VLOOKUP(VLOOKUP($A124, 'E4 TB Allocation Details'!$A$18:$L$214, MATCH("Misc ID", 'E4 TB Allocation Details'!$A$18:$L$18, 0),FALSE), 'E2 Allocators'!$B$15:$W$361, MATCH('O5 Details by Class &amp; Accounts'!BI$18, 'E2 Allocators'!$B$15:$W$15, 0),FALSE)*$E124)</f>
        <v>0</v>
      </c>
      <c r="BJ124" s="1321">
        <f>IF(ISERROR(VLOOKUP(VLOOKUP($A124, 'E4 TB Allocation Details'!$A$18:$L$214, MATCH("Misc ID", 'E4 TB Allocation Details'!$A$18:$L$18, 0),FALSE), 'E2 Allocators'!$B$15:$W$361, MATCH('O5 Details by Class &amp; Accounts'!BJ$18, 'E2 Allocators'!$B$15:$W$15, 0),FALSE)*$E124), 0, VLOOKUP(VLOOKUP($A124, 'E4 TB Allocation Details'!$A$18:$L$214, MATCH("Misc ID", 'E4 TB Allocation Details'!$A$18:$L$18, 0),FALSE), 'E2 Allocators'!$B$15:$W$361, MATCH('O5 Details by Class &amp; Accounts'!BJ$18, 'E2 Allocators'!$B$15:$W$15, 0),FALSE)*$E124)</f>
        <v>0</v>
      </c>
      <c r="BK124" s="1321">
        <f>IF(ISERROR(VLOOKUP(VLOOKUP($A124, 'E4 TB Allocation Details'!$A$18:$L$214, MATCH("Misc ID", 'E4 TB Allocation Details'!$A$18:$L$18, 0),FALSE), 'E2 Allocators'!$B$15:$W$361, MATCH('O5 Details by Class &amp; Accounts'!BK$18, 'E2 Allocators'!$B$15:$W$15, 0),FALSE)*$E124), 0, VLOOKUP(VLOOKUP($A124, 'E4 TB Allocation Details'!$A$18:$L$214, MATCH("Misc ID", 'E4 TB Allocation Details'!$A$18:$L$18, 0),FALSE), 'E2 Allocators'!$B$15:$W$361, MATCH('O5 Details by Class &amp; Accounts'!BK$18, 'E2 Allocators'!$B$15:$W$15, 0),FALSE)*$E124)</f>
        <v>0</v>
      </c>
      <c r="BL124" s="1321">
        <f>IF(ISERROR(VLOOKUP(VLOOKUP($A124, 'E4 TB Allocation Details'!$A$18:$L$214, MATCH("Misc ID", 'E4 TB Allocation Details'!$A$18:$L$18, 0),FALSE), 'E2 Allocators'!$B$15:$W$361, MATCH('O5 Details by Class &amp; Accounts'!BL$18, 'E2 Allocators'!$B$15:$W$15, 0),FALSE)*$E124), 0, VLOOKUP(VLOOKUP($A124, 'E4 TB Allocation Details'!$A$18:$L$214, MATCH("Misc ID", 'E4 TB Allocation Details'!$A$18:$L$18, 0),FALSE), 'E2 Allocators'!$B$15:$W$361, MATCH('O5 Details by Class &amp; Accounts'!BL$18, 'E2 Allocators'!$B$15:$W$15, 0),FALSE)*$E124)</f>
        <v>0</v>
      </c>
      <c r="BM124" s="1321">
        <f>IF(ISERROR(VLOOKUP(VLOOKUP($A124, 'E4 TB Allocation Details'!$A$18:$L$214, MATCH("Misc ID", 'E4 TB Allocation Details'!$A$18:$L$18, 0),FALSE), 'E2 Allocators'!$B$15:$W$361, MATCH('O5 Details by Class &amp; Accounts'!BM$18, 'E2 Allocators'!$B$15:$W$15, 0),FALSE)*$E124), 0, VLOOKUP(VLOOKUP($A124, 'E4 TB Allocation Details'!$A$18:$L$214, MATCH("Misc ID", 'E4 TB Allocation Details'!$A$18:$L$18, 0),FALSE), 'E2 Allocators'!$B$15:$W$361, MATCH('O5 Details by Class &amp; Accounts'!BM$18, 'E2 Allocators'!$B$15:$W$15, 0),FALSE)*$E124)</f>
        <v>0</v>
      </c>
      <c r="BN124" s="1321">
        <f>IF(ISERROR(VLOOKUP(VLOOKUP($A124, 'E4 TB Allocation Details'!$A$18:$L$214, MATCH("Misc ID", 'E4 TB Allocation Details'!$A$18:$L$18, 0),FALSE), 'E2 Allocators'!$B$15:$W$361, MATCH('O5 Details by Class &amp; Accounts'!BN$18, 'E2 Allocators'!$B$15:$W$15, 0),FALSE)*$E124), 0, VLOOKUP(VLOOKUP($A124, 'E4 TB Allocation Details'!$A$18:$L$214, MATCH("Misc ID", 'E4 TB Allocation Details'!$A$18:$L$18, 0),FALSE), 'E2 Allocators'!$B$15:$W$361, MATCH('O5 Details by Class &amp; Accounts'!BN$18, 'E2 Allocators'!$B$15:$W$15, 0),FALSE)*$E124)</f>
        <v>0</v>
      </c>
      <c r="BO124" s="1321">
        <f>IF(ISERROR(VLOOKUP(VLOOKUP($A124, 'E4 TB Allocation Details'!$A$18:$L$214, MATCH("Misc ID", 'E4 TB Allocation Details'!$A$18:$L$18, 0),FALSE), 'E2 Allocators'!$B$15:$W$361, MATCH('O5 Details by Class &amp; Accounts'!BO$18, 'E2 Allocators'!$B$15:$W$15, 0),FALSE)*$E124), 0, VLOOKUP(VLOOKUP($A124, 'E4 TB Allocation Details'!$A$18:$L$214, MATCH("Misc ID", 'E4 TB Allocation Details'!$A$18:$L$18, 0),FALSE), 'E2 Allocators'!$B$15:$W$361, MATCH('O5 Details by Class &amp; Accounts'!BO$18, 'E2 Allocators'!$B$15:$W$15, 0),FALSE)*$E124)</f>
        <v>0</v>
      </c>
      <c r="BP124" s="1321">
        <f>IF(ISERROR(VLOOKUP(VLOOKUP($A124, 'E4 TB Allocation Details'!$A$18:$L$214, MATCH("Misc ID", 'E4 TB Allocation Details'!$A$18:$L$18, 0),FALSE), 'E2 Allocators'!$B$15:$W$361, MATCH('O5 Details by Class &amp; Accounts'!BP$18, 'E2 Allocators'!$B$15:$W$15, 0),FALSE)*$E124), 0, VLOOKUP(VLOOKUP($A124, 'E4 TB Allocation Details'!$A$18:$L$214, MATCH("Misc ID", 'E4 TB Allocation Details'!$A$18:$L$18, 0),FALSE), 'E2 Allocators'!$B$15:$W$361, MATCH('O5 Details by Class &amp; Accounts'!BP$18, 'E2 Allocators'!$B$15:$W$15, 0),FALSE)*$E124)</f>
        <v>0</v>
      </c>
      <c r="BQ124" s="1321">
        <f>IF(ISERROR(VLOOKUP(VLOOKUP($A124, 'E4 TB Allocation Details'!$A$18:$L$214, MATCH("Misc ID", 'E4 TB Allocation Details'!$A$18:$L$18, 0),FALSE), 'E2 Allocators'!$B$15:$W$361, MATCH('O5 Details by Class &amp; Accounts'!BQ$18, 'E2 Allocators'!$B$15:$W$15, 0),FALSE)*$E124), 0, VLOOKUP(VLOOKUP($A124, 'E4 TB Allocation Details'!$A$18:$L$214, MATCH("Misc ID", 'E4 TB Allocation Details'!$A$18:$L$18, 0),FALSE), 'E2 Allocators'!$B$15:$W$361, MATCH('O5 Details by Class &amp; Accounts'!BQ$18, 'E2 Allocators'!$B$15:$W$15, 0),FALSE)*$E124)</f>
        <v>0</v>
      </c>
      <c r="BR124" s="1321">
        <f>IF(ISERROR(VLOOKUP(VLOOKUP($A124, 'E4 TB Allocation Details'!$A$18:$L$214, MATCH("Misc ID", 'E4 TB Allocation Details'!$A$18:$L$18, 0),FALSE), 'E2 Allocators'!$B$15:$W$361, MATCH('O5 Details by Class &amp; Accounts'!BR$18, 'E2 Allocators'!$B$15:$W$15, 0),FALSE)*$E124), 0, VLOOKUP(VLOOKUP($A124, 'E4 TB Allocation Details'!$A$18:$L$214, MATCH("Misc ID", 'E4 TB Allocation Details'!$A$18:$L$18, 0),FALSE), 'E2 Allocators'!$B$15:$W$361, MATCH('O5 Details by Class &amp; Accounts'!BR$18, 'E2 Allocators'!$B$15:$W$15, 0),FALSE)*$E124)</f>
        <v>0</v>
      </c>
      <c r="BS124" s="1321">
        <f t="shared" si="35"/>
        <v>0</v>
      </c>
      <c r="BT124" s="1321">
        <f>IF(ISERROR(VLOOKUP(VLOOKUP($A124, 'E4 TB Allocation Details'!$A$18:$L$214, MATCH("A &amp; G ID", 'E4 TB Allocation Details'!$A$18:$L$18, 0),FALSE), 'E2 Allocators'!$B$15:$W$361, MATCH('O5 Details by Class &amp; Accounts'!BT$18, 'E2 Allocators'!$B$15:$W$15, 0),FALSE)*$E124), 0, VLOOKUP(VLOOKUP($A124, 'E4 TB Allocation Details'!$A$18:$L$214, MATCH("A &amp; G ID", 'E4 TB Allocation Details'!$A$18:$L$18, 0),FALSE), 'E2 Allocators'!$B$15:$W$361, MATCH('O5 Details by Class &amp; Accounts'!BT$18, 'E2 Allocators'!$B$15:$W$15, 0),FALSE)*$E124)</f>
        <v>0</v>
      </c>
      <c r="BU124" s="1321">
        <f>IF(ISERROR(VLOOKUP(VLOOKUP($A124, 'E4 TB Allocation Details'!$A$18:$L$214, MATCH("A &amp; G ID", 'E4 TB Allocation Details'!$A$18:$L$18, 0),FALSE), 'E2 Allocators'!$B$15:$W$361, MATCH('O5 Details by Class &amp; Accounts'!BU$18, 'E2 Allocators'!$B$15:$W$15, 0),FALSE)*$E124), 0, VLOOKUP(VLOOKUP($A124, 'E4 TB Allocation Details'!$A$18:$L$214, MATCH("A &amp; G ID", 'E4 TB Allocation Details'!$A$18:$L$18, 0),FALSE), 'E2 Allocators'!$B$15:$W$361, MATCH('O5 Details by Class &amp; Accounts'!BU$18, 'E2 Allocators'!$B$15:$W$15, 0),FALSE)*$E124)</f>
        <v>0</v>
      </c>
      <c r="BV124" s="1321">
        <f>IF(ISERROR(VLOOKUP(VLOOKUP($A124, 'E4 TB Allocation Details'!$A$18:$L$214, MATCH("A &amp; G ID", 'E4 TB Allocation Details'!$A$18:$L$18, 0),FALSE), 'E2 Allocators'!$B$15:$W$361, MATCH('O5 Details by Class &amp; Accounts'!BV$18, 'E2 Allocators'!$B$15:$W$15, 0),FALSE)*$E124), 0, VLOOKUP(VLOOKUP($A124, 'E4 TB Allocation Details'!$A$18:$L$214, MATCH("A &amp; G ID", 'E4 TB Allocation Details'!$A$18:$L$18, 0),FALSE), 'E2 Allocators'!$B$15:$W$361, MATCH('O5 Details by Class &amp; Accounts'!BV$18, 'E2 Allocators'!$B$15:$W$15, 0),FALSE)*$E124)</f>
        <v>0</v>
      </c>
      <c r="BW124" s="1321">
        <f>IF(ISERROR(VLOOKUP(VLOOKUP($A124, 'E4 TB Allocation Details'!$A$18:$L$214, MATCH("A &amp; G ID", 'E4 TB Allocation Details'!$A$18:$L$18, 0),FALSE), 'E2 Allocators'!$B$15:$W$361, MATCH('O5 Details by Class &amp; Accounts'!BW$18, 'E2 Allocators'!$B$15:$W$15, 0),FALSE)*$E124), 0, VLOOKUP(VLOOKUP($A124, 'E4 TB Allocation Details'!$A$18:$L$214, MATCH("A &amp; G ID", 'E4 TB Allocation Details'!$A$18:$L$18, 0),FALSE), 'E2 Allocators'!$B$15:$W$361, MATCH('O5 Details by Class &amp; Accounts'!BW$18, 'E2 Allocators'!$B$15:$W$15, 0),FALSE)*$E124)</f>
        <v>0</v>
      </c>
      <c r="BX124" s="1321">
        <f>IF(ISERROR(VLOOKUP(VLOOKUP($A124, 'E4 TB Allocation Details'!$A$18:$L$214, MATCH("A &amp; G ID", 'E4 TB Allocation Details'!$A$18:$L$18, 0),FALSE), 'E2 Allocators'!$B$15:$W$361, MATCH('O5 Details by Class &amp; Accounts'!BX$18, 'E2 Allocators'!$B$15:$W$15, 0),FALSE)*$E124), 0, VLOOKUP(VLOOKUP($A124, 'E4 TB Allocation Details'!$A$18:$L$214, MATCH("A &amp; G ID", 'E4 TB Allocation Details'!$A$18:$L$18, 0),FALSE), 'E2 Allocators'!$B$15:$W$361, MATCH('O5 Details by Class &amp; Accounts'!BX$18, 'E2 Allocators'!$B$15:$W$15, 0),FALSE)*$E124)</f>
        <v>0</v>
      </c>
      <c r="BY124" s="1321">
        <f>IF(ISERROR(VLOOKUP(VLOOKUP($A124, 'E4 TB Allocation Details'!$A$18:$L$214, MATCH("A &amp; G ID", 'E4 TB Allocation Details'!$A$18:$L$18, 0),FALSE), 'E2 Allocators'!$B$15:$W$361, MATCH('O5 Details by Class &amp; Accounts'!BY$18, 'E2 Allocators'!$B$15:$W$15, 0),FALSE)*$E124), 0, VLOOKUP(VLOOKUP($A124, 'E4 TB Allocation Details'!$A$18:$L$214, MATCH("A &amp; G ID", 'E4 TB Allocation Details'!$A$18:$L$18, 0),FALSE), 'E2 Allocators'!$B$15:$W$361, MATCH('O5 Details by Class &amp; Accounts'!BY$18, 'E2 Allocators'!$B$15:$W$15, 0),FALSE)*$E124)</f>
        <v>0</v>
      </c>
      <c r="BZ124" s="1321">
        <f>IF(ISERROR(VLOOKUP(VLOOKUP($A124, 'E4 TB Allocation Details'!$A$18:$L$214, MATCH("A &amp; G ID", 'E4 TB Allocation Details'!$A$18:$L$18, 0),FALSE), 'E2 Allocators'!$B$15:$W$361, MATCH('O5 Details by Class &amp; Accounts'!BZ$18, 'E2 Allocators'!$B$15:$W$15, 0),FALSE)*$E124), 0, VLOOKUP(VLOOKUP($A124, 'E4 TB Allocation Details'!$A$18:$L$214, MATCH("A &amp; G ID", 'E4 TB Allocation Details'!$A$18:$L$18, 0),FALSE), 'E2 Allocators'!$B$15:$W$361, MATCH('O5 Details by Class &amp; Accounts'!BZ$18, 'E2 Allocators'!$B$15:$W$15, 0),FALSE)*$E124)</f>
        <v>0</v>
      </c>
      <c r="CA124" s="1321">
        <f>IF(ISERROR(VLOOKUP(VLOOKUP($A124, 'E4 TB Allocation Details'!$A$18:$L$214, MATCH("A &amp; G ID", 'E4 TB Allocation Details'!$A$18:$L$18, 0),FALSE), 'E2 Allocators'!$B$15:$W$361, MATCH('O5 Details by Class &amp; Accounts'!CA$18, 'E2 Allocators'!$B$15:$W$15, 0),FALSE)*$E124), 0, VLOOKUP(VLOOKUP($A124, 'E4 TB Allocation Details'!$A$18:$L$214, MATCH("A &amp; G ID", 'E4 TB Allocation Details'!$A$18:$L$18, 0),FALSE), 'E2 Allocators'!$B$15:$W$361, MATCH('O5 Details by Class &amp; Accounts'!CA$18, 'E2 Allocators'!$B$15:$W$15, 0),FALSE)*$E124)</f>
        <v>0</v>
      </c>
      <c r="CB124" s="1321">
        <f>IF(ISERROR(VLOOKUP(VLOOKUP($A124, 'E4 TB Allocation Details'!$A$18:$L$214, MATCH("A &amp; G ID", 'E4 TB Allocation Details'!$A$18:$L$18, 0),FALSE), 'E2 Allocators'!$B$15:$W$361, MATCH('O5 Details by Class &amp; Accounts'!CB$18, 'E2 Allocators'!$B$15:$W$15, 0),FALSE)*$E124), 0, VLOOKUP(VLOOKUP($A124, 'E4 TB Allocation Details'!$A$18:$L$214, MATCH("A &amp; G ID", 'E4 TB Allocation Details'!$A$18:$L$18, 0),FALSE), 'E2 Allocators'!$B$15:$W$361, MATCH('O5 Details by Class &amp; Accounts'!CB$18, 'E2 Allocators'!$B$15:$W$15, 0),FALSE)*$E124)</f>
        <v>0</v>
      </c>
      <c r="CC124" s="1321">
        <f>IF(ISERROR(VLOOKUP(VLOOKUP($A124, 'E4 TB Allocation Details'!$A$18:$L$214, MATCH("A &amp; G ID", 'E4 TB Allocation Details'!$A$18:$L$18, 0),FALSE), 'E2 Allocators'!$B$15:$W$361, MATCH('O5 Details by Class &amp; Accounts'!CC$18, 'E2 Allocators'!$B$15:$W$15, 0),FALSE)*$E124), 0, VLOOKUP(VLOOKUP($A124, 'E4 TB Allocation Details'!$A$18:$L$214, MATCH("A &amp; G ID", 'E4 TB Allocation Details'!$A$18:$L$18, 0),FALSE), 'E2 Allocators'!$B$15:$W$361, MATCH('O5 Details by Class &amp; Accounts'!CC$18, 'E2 Allocators'!$B$15:$W$15, 0),FALSE)*$E124)</f>
        <v>0</v>
      </c>
      <c r="CD124" s="1321">
        <f>IF(ISERROR(VLOOKUP(VLOOKUP($A124, 'E4 TB Allocation Details'!$A$18:$L$214, MATCH("A &amp; G ID", 'E4 TB Allocation Details'!$A$18:$L$18, 0),FALSE), 'E2 Allocators'!$B$15:$W$361, MATCH('O5 Details by Class &amp; Accounts'!CD$18, 'E2 Allocators'!$B$15:$W$15, 0),FALSE)*$E124), 0, VLOOKUP(VLOOKUP($A124, 'E4 TB Allocation Details'!$A$18:$L$214, MATCH("A &amp; G ID", 'E4 TB Allocation Details'!$A$18:$L$18, 0),FALSE), 'E2 Allocators'!$B$15:$W$361, MATCH('O5 Details by Class &amp; Accounts'!CD$18, 'E2 Allocators'!$B$15:$W$15, 0),FALSE)*$E124)</f>
        <v>0</v>
      </c>
      <c r="CE124" s="1321">
        <f>IF(ISERROR(VLOOKUP(VLOOKUP($A124, 'E4 TB Allocation Details'!$A$18:$L$214, MATCH("A &amp; G ID", 'E4 TB Allocation Details'!$A$18:$L$18, 0),FALSE), 'E2 Allocators'!$B$15:$W$361, MATCH('O5 Details by Class &amp; Accounts'!CE$18, 'E2 Allocators'!$B$15:$W$15, 0),FALSE)*$E124), 0, VLOOKUP(VLOOKUP($A124, 'E4 TB Allocation Details'!$A$18:$L$214, MATCH("A &amp; G ID", 'E4 TB Allocation Details'!$A$18:$L$18, 0),FALSE), 'E2 Allocators'!$B$15:$W$361, MATCH('O5 Details by Class &amp; Accounts'!CE$18, 'E2 Allocators'!$B$15:$W$15, 0),FALSE)*$E124)</f>
        <v>0</v>
      </c>
      <c r="CF124" s="1321">
        <f>IF(ISERROR(VLOOKUP(VLOOKUP($A124, 'E4 TB Allocation Details'!$A$18:$L$214, MATCH("A &amp; G ID", 'E4 TB Allocation Details'!$A$18:$L$18, 0),FALSE), 'E2 Allocators'!$B$15:$W$361, MATCH('O5 Details by Class &amp; Accounts'!CF$18, 'E2 Allocators'!$B$15:$W$15, 0),FALSE)*$E124), 0, VLOOKUP(VLOOKUP($A124, 'E4 TB Allocation Details'!$A$18:$L$214, MATCH("A &amp; G ID", 'E4 TB Allocation Details'!$A$18:$L$18, 0),FALSE), 'E2 Allocators'!$B$15:$W$361, MATCH('O5 Details by Class &amp; Accounts'!CF$18, 'E2 Allocators'!$B$15:$W$15, 0),FALSE)*$E124)</f>
        <v>0</v>
      </c>
      <c r="CG124" s="1321">
        <f>IF(ISERROR(VLOOKUP(VLOOKUP($A124, 'E4 TB Allocation Details'!$A$18:$L$214, MATCH("A &amp; G ID", 'E4 TB Allocation Details'!$A$18:$L$18, 0),FALSE), 'E2 Allocators'!$B$15:$W$361, MATCH('O5 Details by Class &amp; Accounts'!CG$18, 'E2 Allocators'!$B$15:$W$15, 0),FALSE)*$E124), 0, VLOOKUP(VLOOKUP($A124, 'E4 TB Allocation Details'!$A$18:$L$214, MATCH("A &amp; G ID", 'E4 TB Allocation Details'!$A$18:$L$18, 0),FALSE), 'E2 Allocators'!$B$15:$W$361, MATCH('O5 Details by Class &amp; Accounts'!CG$18, 'E2 Allocators'!$B$15:$W$15, 0),FALSE)*$E124)</f>
        <v>0</v>
      </c>
      <c r="CH124" s="1321">
        <f>IF(ISERROR(VLOOKUP(VLOOKUP($A124, 'E4 TB Allocation Details'!$A$18:$L$214, MATCH("A &amp; G ID", 'E4 TB Allocation Details'!$A$18:$L$18, 0),FALSE), 'E2 Allocators'!$B$15:$W$361, MATCH('O5 Details by Class &amp; Accounts'!CH$18, 'E2 Allocators'!$B$15:$W$15, 0),FALSE)*$E124), 0, VLOOKUP(VLOOKUP($A124, 'E4 TB Allocation Details'!$A$18:$L$214, MATCH("A &amp; G ID", 'E4 TB Allocation Details'!$A$18:$L$18, 0),FALSE), 'E2 Allocators'!$B$15:$W$361, MATCH('O5 Details by Class &amp; Accounts'!CH$18, 'E2 Allocators'!$B$15:$W$15, 0),FALSE)*$E124)</f>
        <v>0</v>
      </c>
      <c r="CI124" s="1321">
        <f>IF(ISERROR(VLOOKUP(VLOOKUP($A124, 'E4 TB Allocation Details'!$A$18:$L$214, MATCH("A &amp; G ID", 'E4 TB Allocation Details'!$A$18:$L$18, 0),FALSE), 'E2 Allocators'!$B$15:$W$361, MATCH('O5 Details by Class &amp; Accounts'!CI$18, 'E2 Allocators'!$B$15:$W$15, 0),FALSE)*$E124), 0, VLOOKUP(VLOOKUP($A124, 'E4 TB Allocation Details'!$A$18:$L$214, MATCH("A &amp; G ID", 'E4 TB Allocation Details'!$A$18:$L$18, 0),FALSE), 'E2 Allocators'!$B$15:$W$361, MATCH('O5 Details by Class &amp; Accounts'!CI$18, 'E2 Allocators'!$B$15:$W$15, 0),FALSE)*$E124)</f>
        <v>0</v>
      </c>
      <c r="CJ124" s="1321">
        <f>IF(ISERROR(VLOOKUP(VLOOKUP($A124, 'E4 TB Allocation Details'!$A$18:$L$214, MATCH("A &amp; G ID", 'E4 TB Allocation Details'!$A$18:$L$18, 0),FALSE), 'E2 Allocators'!$B$15:$W$361, MATCH('O5 Details by Class &amp; Accounts'!CJ$18, 'E2 Allocators'!$B$15:$W$15, 0),FALSE)*$E124), 0, VLOOKUP(VLOOKUP($A124, 'E4 TB Allocation Details'!$A$18:$L$214, MATCH("A &amp; G ID", 'E4 TB Allocation Details'!$A$18:$L$18, 0),FALSE), 'E2 Allocators'!$B$15:$W$361, MATCH('O5 Details by Class &amp; Accounts'!CJ$18, 'E2 Allocators'!$B$15:$W$15, 0),FALSE)*$E124)</f>
        <v>0</v>
      </c>
      <c r="CK124" s="1321">
        <f>IF(ISERROR(VLOOKUP(VLOOKUP($A124, 'E4 TB Allocation Details'!$A$18:$L$214, MATCH("A &amp; G ID", 'E4 TB Allocation Details'!$A$18:$L$18, 0),FALSE), 'E2 Allocators'!$B$15:$W$361, MATCH('O5 Details by Class &amp; Accounts'!CK$18, 'E2 Allocators'!$B$15:$W$15, 0),FALSE)*$E124), 0, VLOOKUP(VLOOKUP($A124, 'E4 TB Allocation Details'!$A$18:$L$214, MATCH("A &amp; G ID", 'E4 TB Allocation Details'!$A$18:$L$18, 0),FALSE), 'E2 Allocators'!$B$15:$W$361, MATCH('O5 Details by Class &amp; Accounts'!CK$18, 'E2 Allocators'!$B$15:$W$15, 0),FALSE)*$E124)</f>
        <v>0</v>
      </c>
      <c r="CL124" s="1321">
        <f>IF(ISERROR(VLOOKUP(VLOOKUP($A124, 'E4 TB Allocation Details'!$A$18:$L$214, MATCH("A &amp; G ID", 'E4 TB Allocation Details'!$A$18:$L$18, 0),FALSE), 'E2 Allocators'!$B$15:$W$361, MATCH('O5 Details by Class &amp; Accounts'!CL$18, 'E2 Allocators'!$B$15:$W$15, 0),FALSE)*$E124), 0, VLOOKUP(VLOOKUP($A124, 'E4 TB Allocation Details'!$A$18:$L$214, MATCH("A &amp; G ID", 'E4 TB Allocation Details'!$A$18:$L$18, 0),FALSE), 'E2 Allocators'!$B$15:$W$361, MATCH('O5 Details by Class &amp; Accounts'!CL$18, 'E2 Allocators'!$B$15:$W$15, 0),FALSE)*$E124)</f>
        <v>0</v>
      </c>
      <c r="CM124" s="1321">
        <f>IF(ISERROR(VLOOKUP(VLOOKUP($A124, 'E4 TB Allocation Details'!$A$18:$L$214, MATCH("A &amp; G ID", 'E4 TB Allocation Details'!$A$18:$L$18, 0),FALSE), 'E2 Allocators'!$B$15:$W$361, MATCH('O5 Details by Class &amp; Accounts'!CM$18, 'E2 Allocators'!$B$15:$W$15, 0),FALSE)*$E124), 0, VLOOKUP(VLOOKUP($A124, 'E4 TB Allocation Details'!$A$18:$L$214, MATCH("A &amp; G ID", 'E4 TB Allocation Details'!$A$18:$L$18, 0),FALSE), 'E2 Allocators'!$B$15:$W$361, MATCH('O5 Details by Class &amp; Accounts'!CM$18, 'E2 Allocators'!$B$15:$W$15, 0),FALSE)*$E124)</f>
        <v>0</v>
      </c>
      <c r="CN124" s="1321">
        <f t="shared" si="36"/>
        <v>0</v>
      </c>
      <c r="CO124" s="1650">
        <f t="shared" si="37"/>
        <v>0</v>
      </c>
      <c r="CQ124" s="1898" t="s">
        <v>1275</v>
      </c>
    </row>
    <row r="125" spans="1:95" s="64" customFormat="1" ht="12.75">
      <c r="A125" s="1002">
        <v>4714</v>
      </c>
      <c r="B125" s="1002" t="s">
        <v>1399</v>
      </c>
      <c r="C125" s="1647">
        <f>IF(ISERROR(VLOOKUP($A125,'I3 TB Data'!$A$19:$H$484,MATCH('O5 Details by Class &amp; Accounts'!$C$18, 'I3 TB Data'!$A$19:$H$19,0),0)), 0, VLOOKUP($A125,'I3 TB Data'!$A$19:$H$484,MATCH('O5 Details by Class &amp; Accounts'!$C$18,'I3 TB Data'!$A$19:$H$19,0),0))</f>
        <v>572843</v>
      </c>
      <c r="D125" s="1648"/>
      <c r="E125" s="1647">
        <f t="shared" si="31"/>
        <v>572843</v>
      </c>
      <c r="F125" s="1649">
        <f>IF(ISERROR(VLOOKUP($A125, 'E1 Categorization'!A38:E129, MATCH("Customer Component", 'E1 Categorization'!$A$33:$E$33,0), 0)), 0, IF(VLOOKUP($A125, 'E1 Categorization'!A38:E129, MATCH("Customer Component", 'E1 Categorization'!$A$33:$E$33,0), 0)=0, 'O5 Details by Class &amp; Accounts'!$E125, IF(AND(VLOOKUP($A125, 'E1 Categorization'!A38:E129, MATCH("Customer Component", 'E1 Categorization'!$A$33:$E$33,0), 0) &gt;0, VLOOKUP($A125, 'E1 Categorization'!A38:E129, MATCH("Customer Component", 'E1 Categorization'!$A$33:$E$33,0), 0)&lt;1), 'O5 Details by Class &amp; Accounts'!$E125*(1-VLOOKUP($A125, 'E1 Categorization'!A38:E129, MATCH("Customer Component", 'E1 Categorization'!$A$33:$E$33,0), 0)), 0)))</f>
        <v>0</v>
      </c>
      <c r="G125" s="1649">
        <f>IF(ISERROR(VLOOKUP($A125, 'E1 Categorization'!A38:E129, MATCH("Customer Component", 'E1 Categorization'!$A$33:$E$33,0), 0)),0, IF(VLOOKUP($A125, 'E1 Categorization'!A38:E129, MATCH("Customer Component", 'E1 Categorization'!$A$33:$E$33,0), 0)=0, 0, IF(AND(VLOOKUP($A125, 'E1 Categorization'!A38:E129, MATCH("Customer Component", 'E1 Categorization'!$A$33:$E$33,0), 0) &gt;0, VLOOKUP($A125, 'E1 Categorization'!A38:E129, MATCH("Customer Component", 'E1 Categorization'!$A$33:$E$33,0), 0)&lt;1), 'O5 Details by Class &amp; Accounts'!$E125*(VLOOKUP($A125, 'E1 Categorization'!A38:E129, MATCH("Customer Component", 'E1 Categorization'!$A$33:$E$33,0), 0)), 'O5 Details by Class &amp; Accounts'!$E125)))</f>
        <v>0</v>
      </c>
      <c r="H125" s="1321">
        <f t="shared" si="32"/>
        <v>0</v>
      </c>
      <c r="I125" s="1321">
        <f>IF(ISERROR(VLOOKUP(VLOOKUP($A125, 'E4 TB Allocation Details'!$A$18:$L$214, MATCH("Demand ID", 'E4 TB Allocation Details'!$A$18:$L$18, 0),FALSE), 'E2 Allocators'!$B$15:$W$361, MATCH('O5 Details by Class &amp; Accounts'!I$18, 'E2 Allocators'!$B$15:$W$15, 0),FALSE)*$F125), 0, VLOOKUP(VLOOKUP($A125, 'E4 TB Allocation Details'!$A$18:$L$214, MATCH("Demand ID", 'E4 TB Allocation Details'!$A$18:$L$18, 0),FALSE), 'E2 Allocators'!$B$15:$W$361, MATCH('O5 Details by Class &amp; Accounts'!I$18, 'E2 Allocators'!$B$15:$W$15, 0),FALSE)*$F125)</f>
        <v>0</v>
      </c>
      <c r="J125" s="1321">
        <f>IF(ISERROR(VLOOKUP(VLOOKUP($A125, 'E4 TB Allocation Details'!$A$18:$L$214, MATCH("Demand ID", 'E4 TB Allocation Details'!$A$18:$L$18, 0),FALSE), 'E2 Allocators'!$B$15:$W$361, MATCH('O5 Details by Class &amp; Accounts'!J$18, 'E2 Allocators'!$B$15:$W$15, 0),FALSE)*$F125), 0, VLOOKUP(VLOOKUP($A125, 'E4 TB Allocation Details'!$A$18:$L$214, MATCH("Demand ID", 'E4 TB Allocation Details'!$A$18:$L$18, 0),FALSE), 'E2 Allocators'!$B$15:$W$361, MATCH('O5 Details by Class &amp; Accounts'!J$18, 'E2 Allocators'!$B$15:$W$15, 0),FALSE)*$F125)</f>
        <v>0</v>
      </c>
      <c r="K125" s="1321">
        <f>IF(ISERROR(VLOOKUP(VLOOKUP($A125, 'E4 TB Allocation Details'!$A$18:$L$214, MATCH("Demand ID", 'E4 TB Allocation Details'!$A$18:$L$18, 0),FALSE), 'E2 Allocators'!$B$15:$W$361, MATCH('O5 Details by Class &amp; Accounts'!K$18, 'E2 Allocators'!$B$15:$W$15, 0),FALSE)*$F125), 0, VLOOKUP(VLOOKUP($A125, 'E4 TB Allocation Details'!$A$18:$L$214, MATCH("Demand ID", 'E4 TB Allocation Details'!$A$18:$L$18, 0),FALSE), 'E2 Allocators'!$B$15:$W$361, MATCH('O5 Details by Class &amp; Accounts'!K$18, 'E2 Allocators'!$B$15:$W$15, 0),FALSE)*$F125)</f>
        <v>0</v>
      </c>
      <c r="L125" s="1321">
        <f>IF(ISERROR(VLOOKUP(VLOOKUP($A125, 'E4 TB Allocation Details'!$A$18:$L$214, MATCH("Demand ID", 'E4 TB Allocation Details'!$A$18:$L$18, 0),FALSE), 'E2 Allocators'!$B$15:$W$361, MATCH('O5 Details by Class &amp; Accounts'!L$18, 'E2 Allocators'!$B$15:$W$15, 0),FALSE)*$F125), 0, VLOOKUP(VLOOKUP($A125, 'E4 TB Allocation Details'!$A$18:$L$214, MATCH("Demand ID", 'E4 TB Allocation Details'!$A$18:$L$18, 0),FALSE), 'E2 Allocators'!$B$15:$W$361, MATCH('O5 Details by Class &amp; Accounts'!L$18, 'E2 Allocators'!$B$15:$W$15, 0),FALSE)*$F125)</f>
        <v>0</v>
      </c>
      <c r="M125" s="1321">
        <f>IF(ISERROR(VLOOKUP(VLOOKUP($A125, 'E4 TB Allocation Details'!$A$18:$L$214, MATCH("Demand ID", 'E4 TB Allocation Details'!$A$18:$L$18, 0),FALSE), 'E2 Allocators'!$B$15:$W$361, MATCH('O5 Details by Class &amp; Accounts'!M$18, 'E2 Allocators'!$B$15:$W$15, 0),FALSE)*$F125), 0, VLOOKUP(VLOOKUP($A125, 'E4 TB Allocation Details'!$A$18:$L$214, MATCH("Demand ID", 'E4 TB Allocation Details'!$A$18:$L$18, 0),FALSE), 'E2 Allocators'!$B$15:$W$361, MATCH('O5 Details by Class &amp; Accounts'!M$18, 'E2 Allocators'!$B$15:$W$15, 0),FALSE)*$F125)</f>
        <v>0</v>
      </c>
      <c r="N125" s="1321">
        <f>IF(ISERROR(VLOOKUP(VLOOKUP($A125, 'E4 TB Allocation Details'!$A$18:$L$214, MATCH("Demand ID", 'E4 TB Allocation Details'!$A$18:$L$18, 0),FALSE), 'E2 Allocators'!$B$15:$W$361, MATCH('O5 Details by Class &amp; Accounts'!N$18, 'E2 Allocators'!$B$15:$W$15, 0),FALSE)*$F125), 0, VLOOKUP(VLOOKUP($A125, 'E4 TB Allocation Details'!$A$18:$L$214, MATCH("Demand ID", 'E4 TB Allocation Details'!$A$18:$L$18, 0),FALSE), 'E2 Allocators'!$B$15:$W$361, MATCH('O5 Details by Class &amp; Accounts'!N$18, 'E2 Allocators'!$B$15:$W$15, 0),FALSE)*$F125)</f>
        <v>0</v>
      </c>
      <c r="O125" s="1321">
        <f>IF(ISERROR(VLOOKUP(VLOOKUP($A125, 'E4 TB Allocation Details'!$A$18:$L$214, MATCH("Demand ID", 'E4 TB Allocation Details'!$A$18:$L$18, 0),FALSE), 'E2 Allocators'!$B$15:$W$361, MATCH('O5 Details by Class &amp; Accounts'!O$18, 'E2 Allocators'!$B$15:$W$15, 0),FALSE)*$F125), 0, VLOOKUP(VLOOKUP($A125, 'E4 TB Allocation Details'!$A$18:$L$214, MATCH("Demand ID", 'E4 TB Allocation Details'!$A$18:$L$18, 0),FALSE), 'E2 Allocators'!$B$15:$W$361, MATCH('O5 Details by Class &amp; Accounts'!O$18, 'E2 Allocators'!$B$15:$W$15, 0),FALSE)*$F125)</f>
        <v>0</v>
      </c>
      <c r="P125" s="1321">
        <f>IF(ISERROR(VLOOKUP(VLOOKUP($A125, 'E4 TB Allocation Details'!$A$18:$L$214, MATCH("Demand ID", 'E4 TB Allocation Details'!$A$18:$L$18, 0),FALSE), 'E2 Allocators'!$B$15:$W$361, MATCH('O5 Details by Class &amp; Accounts'!P$18, 'E2 Allocators'!$B$15:$W$15, 0),FALSE)*$F125), 0, VLOOKUP(VLOOKUP($A125, 'E4 TB Allocation Details'!$A$18:$L$214, MATCH("Demand ID", 'E4 TB Allocation Details'!$A$18:$L$18, 0),FALSE), 'E2 Allocators'!$B$15:$W$361, MATCH('O5 Details by Class &amp; Accounts'!P$18, 'E2 Allocators'!$B$15:$W$15, 0),FALSE)*$F125)</f>
        <v>0</v>
      </c>
      <c r="Q125" s="1321">
        <f>IF(ISERROR(VLOOKUP(VLOOKUP($A125, 'E4 TB Allocation Details'!$A$18:$L$214, MATCH("Demand ID", 'E4 TB Allocation Details'!$A$18:$L$18, 0),FALSE), 'E2 Allocators'!$B$15:$W$361, MATCH('O5 Details by Class &amp; Accounts'!Q$18, 'E2 Allocators'!$B$15:$W$15, 0),FALSE)*$F125), 0, VLOOKUP(VLOOKUP($A125, 'E4 TB Allocation Details'!$A$18:$L$214, MATCH("Demand ID", 'E4 TB Allocation Details'!$A$18:$L$18, 0),FALSE), 'E2 Allocators'!$B$15:$W$361, MATCH('O5 Details by Class &amp; Accounts'!Q$18, 'E2 Allocators'!$B$15:$W$15, 0),FALSE)*$F125)</f>
        <v>0</v>
      </c>
      <c r="R125" s="1321">
        <f>IF(ISERROR(VLOOKUP(VLOOKUP($A125, 'E4 TB Allocation Details'!$A$18:$L$214, MATCH("Demand ID", 'E4 TB Allocation Details'!$A$18:$L$18, 0),FALSE), 'E2 Allocators'!$B$15:$W$361, MATCH('O5 Details by Class &amp; Accounts'!R$18, 'E2 Allocators'!$B$15:$W$15, 0),FALSE)*$F125), 0, VLOOKUP(VLOOKUP($A125, 'E4 TB Allocation Details'!$A$18:$L$214, MATCH("Demand ID", 'E4 TB Allocation Details'!$A$18:$L$18, 0),FALSE), 'E2 Allocators'!$B$15:$W$361, MATCH('O5 Details by Class &amp; Accounts'!R$18, 'E2 Allocators'!$B$15:$W$15, 0),FALSE)*$F125)</f>
        <v>0</v>
      </c>
      <c r="S125" s="1321">
        <f>IF(ISERROR(VLOOKUP(VLOOKUP($A125, 'E4 TB Allocation Details'!$A$18:$L$214, MATCH("Demand ID", 'E4 TB Allocation Details'!$A$18:$L$18, 0),FALSE), 'E2 Allocators'!$B$15:$W$361, MATCH('O5 Details by Class &amp; Accounts'!S$18, 'E2 Allocators'!$B$15:$W$15, 0),FALSE)*$F125), 0, VLOOKUP(VLOOKUP($A125, 'E4 TB Allocation Details'!$A$18:$L$214, MATCH("Demand ID", 'E4 TB Allocation Details'!$A$18:$L$18, 0),FALSE), 'E2 Allocators'!$B$15:$W$361, MATCH('O5 Details by Class &amp; Accounts'!S$18, 'E2 Allocators'!$B$15:$W$15, 0),FALSE)*$F125)</f>
        <v>0</v>
      </c>
      <c r="T125" s="1321">
        <f>IF(ISERROR(VLOOKUP(VLOOKUP($A125, 'E4 TB Allocation Details'!$A$18:$L$214, MATCH("Demand ID", 'E4 TB Allocation Details'!$A$18:$L$18, 0),FALSE), 'E2 Allocators'!$B$15:$W$361, MATCH('O5 Details by Class &amp; Accounts'!T$18, 'E2 Allocators'!$B$15:$W$15, 0),FALSE)*$F125), 0, VLOOKUP(VLOOKUP($A125, 'E4 TB Allocation Details'!$A$18:$L$214, MATCH("Demand ID", 'E4 TB Allocation Details'!$A$18:$L$18, 0),FALSE), 'E2 Allocators'!$B$15:$W$361, MATCH('O5 Details by Class &amp; Accounts'!T$18, 'E2 Allocators'!$B$15:$W$15, 0),FALSE)*$F125)</f>
        <v>0</v>
      </c>
      <c r="U125" s="1321">
        <f>IF(ISERROR(VLOOKUP(VLOOKUP($A125, 'E4 TB Allocation Details'!$A$18:$L$214, MATCH("Demand ID", 'E4 TB Allocation Details'!$A$18:$L$18, 0),FALSE), 'E2 Allocators'!$B$15:$W$361, MATCH('O5 Details by Class &amp; Accounts'!U$18, 'E2 Allocators'!$B$15:$W$15, 0),FALSE)*$F125), 0, VLOOKUP(VLOOKUP($A125, 'E4 TB Allocation Details'!$A$18:$L$214, MATCH("Demand ID", 'E4 TB Allocation Details'!$A$18:$L$18, 0),FALSE), 'E2 Allocators'!$B$15:$W$361, MATCH('O5 Details by Class &amp; Accounts'!U$18, 'E2 Allocators'!$B$15:$W$15, 0),FALSE)*$F125)</f>
        <v>0</v>
      </c>
      <c r="V125" s="1321">
        <f>IF(ISERROR(VLOOKUP(VLOOKUP($A125, 'E4 TB Allocation Details'!$A$18:$L$214, MATCH("Demand ID", 'E4 TB Allocation Details'!$A$18:$L$18, 0),FALSE), 'E2 Allocators'!$B$15:$W$361, MATCH('O5 Details by Class &amp; Accounts'!V$18, 'E2 Allocators'!$B$15:$W$15, 0),FALSE)*$F125), 0, VLOOKUP(VLOOKUP($A125, 'E4 TB Allocation Details'!$A$18:$L$214, MATCH("Demand ID", 'E4 TB Allocation Details'!$A$18:$L$18, 0),FALSE), 'E2 Allocators'!$B$15:$W$361, MATCH('O5 Details by Class &amp; Accounts'!V$18, 'E2 Allocators'!$B$15:$W$15, 0),FALSE)*$F125)</f>
        <v>0</v>
      </c>
      <c r="W125" s="1321">
        <f>IF(ISERROR(VLOOKUP(VLOOKUP($A125, 'E4 TB Allocation Details'!$A$18:$L$214, MATCH("Demand ID", 'E4 TB Allocation Details'!$A$18:$L$18, 0),FALSE), 'E2 Allocators'!$B$15:$W$361, MATCH('O5 Details by Class &amp; Accounts'!W$18, 'E2 Allocators'!$B$15:$W$15, 0),FALSE)*$F125), 0, VLOOKUP(VLOOKUP($A125, 'E4 TB Allocation Details'!$A$18:$L$214, MATCH("Demand ID", 'E4 TB Allocation Details'!$A$18:$L$18, 0),FALSE), 'E2 Allocators'!$B$15:$W$361, MATCH('O5 Details by Class &amp; Accounts'!W$18, 'E2 Allocators'!$B$15:$W$15, 0),FALSE)*$F125)</f>
        <v>0</v>
      </c>
      <c r="X125" s="1321">
        <f>IF(ISERROR(VLOOKUP(VLOOKUP($A125, 'E4 TB Allocation Details'!$A$18:$L$214, MATCH("Demand ID", 'E4 TB Allocation Details'!$A$18:$L$18, 0),FALSE), 'E2 Allocators'!$B$15:$W$361, MATCH('O5 Details by Class &amp; Accounts'!X$18, 'E2 Allocators'!$B$15:$W$15, 0),FALSE)*$F125), 0, VLOOKUP(VLOOKUP($A125, 'E4 TB Allocation Details'!$A$18:$L$214, MATCH("Demand ID", 'E4 TB Allocation Details'!$A$18:$L$18, 0),FALSE), 'E2 Allocators'!$B$15:$W$361, MATCH('O5 Details by Class &amp; Accounts'!X$18, 'E2 Allocators'!$B$15:$W$15, 0),FALSE)*$F125)</f>
        <v>0</v>
      </c>
      <c r="Y125" s="1321">
        <f>IF(ISERROR(VLOOKUP(VLOOKUP($A125, 'E4 TB Allocation Details'!$A$18:$L$214, MATCH("Demand ID", 'E4 TB Allocation Details'!$A$18:$L$18, 0),FALSE), 'E2 Allocators'!$B$15:$W$361, MATCH('O5 Details by Class &amp; Accounts'!Y$18, 'E2 Allocators'!$B$15:$W$15, 0),FALSE)*$F125), 0, VLOOKUP(VLOOKUP($A125, 'E4 TB Allocation Details'!$A$18:$L$214, MATCH("Demand ID", 'E4 TB Allocation Details'!$A$18:$L$18, 0),FALSE), 'E2 Allocators'!$B$15:$W$361, MATCH('O5 Details by Class &amp; Accounts'!Y$18, 'E2 Allocators'!$B$15:$W$15, 0),FALSE)*$F125)</f>
        <v>0</v>
      </c>
      <c r="Z125" s="1321">
        <f>IF(ISERROR(VLOOKUP(VLOOKUP($A125, 'E4 TB Allocation Details'!$A$18:$L$214, MATCH("Demand ID", 'E4 TB Allocation Details'!$A$18:$L$18, 0),FALSE), 'E2 Allocators'!$B$15:$W$361, MATCH('O5 Details by Class &amp; Accounts'!Z$18, 'E2 Allocators'!$B$15:$W$15, 0),FALSE)*$F125), 0, VLOOKUP(VLOOKUP($A125, 'E4 TB Allocation Details'!$A$18:$L$214, MATCH("Demand ID", 'E4 TB Allocation Details'!$A$18:$L$18, 0),FALSE), 'E2 Allocators'!$B$15:$W$361, MATCH('O5 Details by Class &amp; Accounts'!Z$18, 'E2 Allocators'!$B$15:$W$15, 0),FALSE)*$F125)</f>
        <v>0</v>
      </c>
      <c r="AA125" s="1321">
        <f>IF(ISERROR(VLOOKUP(VLOOKUP($A125, 'E4 TB Allocation Details'!$A$18:$L$214, MATCH("Demand ID", 'E4 TB Allocation Details'!$A$18:$L$18, 0),FALSE), 'E2 Allocators'!$B$15:$W$361, MATCH('O5 Details by Class &amp; Accounts'!AA$18, 'E2 Allocators'!$B$15:$W$15, 0),FALSE)*$F125), 0, VLOOKUP(VLOOKUP($A125, 'E4 TB Allocation Details'!$A$18:$L$214, MATCH("Demand ID", 'E4 TB Allocation Details'!$A$18:$L$18, 0),FALSE), 'E2 Allocators'!$B$15:$W$361, MATCH('O5 Details by Class &amp; Accounts'!AA$18, 'E2 Allocators'!$B$15:$W$15, 0),FALSE)*$F125)</f>
        <v>0</v>
      </c>
      <c r="AB125" s="1321">
        <f>IF(ISERROR(VLOOKUP(VLOOKUP($A125, 'E4 TB Allocation Details'!$A$18:$L$214, MATCH("Demand ID", 'E4 TB Allocation Details'!$A$18:$L$18, 0),FALSE), 'E2 Allocators'!$B$15:$W$361, MATCH('O5 Details by Class &amp; Accounts'!AB$18, 'E2 Allocators'!$B$15:$W$15, 0),FALSE)*$F125), 0, VLOOKUP(VLOOKUP($A125, 'E4 TB Allocation Details'!$A$18:$L$214, MATCH("Demand ID", 'E4 TB Allocation Details'!$A$18:$L$18, 0),FALSE), 'E2 Allocators'!$B$15:$W$361, MATCH('O5 Details by Class &amp; Accounts'!AB$18, 'E2 Allocators'!$B$15:$W$15, 0),FALSE)*$F125)</f>
        <v>0</v>
      </c>
      <c r="AC125" s="1321">
        <f t="shared" si="33"/>
        <v>0</v>
      </c>
      <c r="AD125" s="1321">
        <f>IF(ISERROR(VLOOKUP(VLOOKUP($A125, 'E4 TB Allocation Details'!$A$18:$L$214, MATCH("Customer ID", 'E4 TB Allocation Details'!$A$18:$L$18, 0),FALSE), 'E2 Allocators'!$B$15:$W$361, MATCH('O5 Details by Class &amp; Accounts'!AD$18, 'E2 Allocators'!$B$15:$W$15, 0),FALSE)*$G125), 0, VLOOKUP(VLOOKUP($A125, 'E4 TB Allocation Details'!$A$18:$L$214, MATCH("Customer ID", 'E4 TB Allocation Details'!$A$18:$L$18, 0),FALSE), 'E2 Allocators'!$B$15:$W$361, MATCH('O5 Details by Class &amp; Accounts'!AD$18, 'E2 Allocators'!$B$15:$W$15, 0),FALSE)*$G125)</f>
        <v>0</v>
      </c>
      <c r="AE125" s="1321">
        <f>IF(ISERROR(VLOOKUP(VLOOKUP($A125, 'E4 TB Allocation Details'!$A$18:$L$214, MATCH("Customer ID", 'E4 TB Allocation Details'!$A$18:$L$18, 0),FALSE), 'E2 Allocators'!$B$15:$W$361, MATCH('O5 Details by Class &amp; Accounts'!AE$18, 'E2 Allocators'!$B$15:$W$15, 0),FALSE)*$G125), 0, VLOOKUP(VLOOKUP($A125, 'E4 TB Allocation Details'!$A$18:$L$214, MATCH("Customer ID", 'E4 TB Allocation Details'!$A$18:$L$18, 0),FALSE), 'E2 Allocators'!$B$15:$W$361, MATCH('O5 Details by Class &amp; Accounts'!AE$18, 'E2 Allocators'!$B$15:$W$15, 0),FALSE)*$G125)</f>
        <v>0</v>
      </c>
      <c r="AF125" s="1321">
        <f>IF(ISERROR(VLOOKUP(VLOOKUP($A125, 'E4 TB Allocation Details'!$A$18:$L$214, MATCH("Customer ID", 'E4 TB Allocation Details'!$A$18:$L$18, 0),FALSE), 'E2 Allocators'!$B$15:$W$361, MATCH('O5 Details by Class &amp; Accounts'!AF$18, 'E2 Allocators'!$B$15:$W$15, 0),FALSE)*$G125), 0, VLOOKUP(VLOOKUP($A125, 'E4 TB Allocation Details'!$A$18:$L$214, MATCH("Customer ID", 'E4 TB Allocation Details'!$A$18:$L$18, 0),FALSE), 'E2 Allocators'!$B$15:$W$361, MATCH('O5 Details by Class &amp; Accounts'!AF$18, 'E2 Allocators'!$B$15:$W$15, 0),FALSE)*$G125)</f>
        <v>0</v>
      </c>
      <c r="AG125" s="1321">
        <f>IF(ISERROR(VLOOKUP(VLOOKUP($A125, 'E4 TB Allocation Details'!$A$18:$L$214, MATCH("Customer ID", 'E4 TB Allocation Details'!$A$18:$L$18, 0),FALSE), 'E2 Allocators'!$B$15:$W$361, MATCH('O5 Details by Class &amp; Accounts'!AG$18, 'E2 Allocators'!$B$15:$W$15, 0),FALSE)*$G125), 0, VLOOKUP(VLOOKUP($A125, 'E4 TB Allocation Details'!$A$18:$L$214, MATCH("Customer ID", 'E4 TB Allocation Details'!$A$18:$L$18, 0),FALSE), 'E2 Allocators'!$B$15:$W$361, MATCH('O5 Details by Class &amp; Accounts'!AG$18, 'E2 Allocators'!$B$15:$W$15, 0),FALSE)*$G125)</f>
        <v>0</v>
      </c>
      <c r="AH125" s="1321">
        <f>IF(ISERROR(VLOOKUP(VLOOKUP($A125, 'E4 TB Allocation Details'!$A$18:$L$214, MATCH("Customer ID", 'E4 TB Allocation Details'!$A$18:$L$18, 0),FALSE), 'E2 Allocators'!$B$15:$W$361, MATCH('O5 Details by Class &amp; Accounts'!AH$18, 'E2 Allocators'!$B$15:$W$15, 0),FALSE)*$G125), 0, VLOOKUP(VLOOKUP($A125, 'E4 TB Allocation Details'!$A$18:$L$214, MATCH("Customer ID", 'E4 TB Allocation Details'!$A$18:$L$18, 0),FALSE), 'E2 Allocators'!$B$15:$W$361, MATCH('O5 Details by Class &amp; Accounts'!AH$18, 'E2 Allocators'!$B$15:$W$15, 0),FALSE)*$G125)</f>
        <v>0</v>
      </c>
      <c r="AI125" s="1321">
        <f>IF(ISERROR(VLOOKUP(VLOOKUP($A125, 'E4 TB Allocation Details'!$A$18:$L$214, MATCH("Customer ID", 'E4 TB Allocation Details'!$A$18:$L$18, 0),FALSE), 'E2 Allocators'!$B$15:$W$361, MATCH('O5 Details by Class &amp; Accounts'!AI$18, 'E2 Allocators'!$B$15:$W$15, 0),FALSE)*$G125), 0, VLOOKUP(VLOOKUP($A125, 'E4 TB Allocation Details'!$A$18:$L$214, MATCH("Customer ID", 'E4 TB Allocation Details'!$A$18:$L$18, 0),FALSE), 'E2 Allocators'!$B$15:$W$361, MATCH('O5 Details by Class &amp; Accounts'!AI$18, 'E2 Allocators'!$B$15:$W$15, 0),FALSE)*$G125)</f>
        <v>0</v>
      </c>
      <c r="AJ125" s="1321">
        <f>IF(ISERROR(VLOOKUP(VLOOKUP($A125, 'E4 TB Allocation Details'!$A$18:$L$214, MATCH("Customer ID", 'E4 TB Allocation Details'!$A$18:$L$18, 0),FALSE), 'E2 Allocators'!$B$15:$W$361, MATCH('O5 Details by Class &amp; Accounts'!AJ$18, 'E2 Allocators'!$B$15:$W$15, 0),FALSE)*$G125), 0, VLOOKUP(VLOOKUP($A125, 'E4 TB Allocation Details'!$A$18:$L$214, MATCH("Customer ID", 'E4 TB Allocation Details'!$A$18:$L$18, 0),FALSE), 'E2 Allocators'!$B$15:$W$361, MATCH('O5 Details by Class &amp; Accounts'!AJ$18, 'E2 Allocators'!$B$15:$W$15, 0),FALSE)*$G125)</f>
        <v>0</v>
      </c>
      <c r="AK125" s="1321">
        <f>IF(ISERROR(VLOOKUP(VLOOKUP($A125, 'E4 TB Allocation Details'!$A$18:$L$214, MATCH("Customer ID", 'E4 TB Allocation Details'!$A$18:$L$18, 0),FALSE), 'E2 Allocators'!$B$15:$W$361, MATCH('O5 Details by Class &amp; Accounts'!AK$18, 'E2 Allocators'!$B$15:$W$15, 0),FALSE)*$G125), 0, VLOOKUP(VLOOKUP($A125, 'E4 TB Allocation Details'!$A$18:$L$214, MATCH("Customer ID", 'E4 TB Allocation Details'!$A$18:$L$18, 0),FALSE), 'E2 Allocators'!$B$15:$W$361, MATCH('O5 Details by Class &amp; Accounts'!AK$18, 'E2 Allocators'!$B$15:$W$15, 0),FALSE)*$G125)</f>
        <v>0</v>
      </c>
      <c r="AL125" s="1321">
        <f>IF(ISERROR(VLOOKUP(VLOOKUP($A125, 'E4 TB Allocation Details'!$A$18:$L$214, MATCH("Customer ID", 'E4 TB Allocation Details'!$A$18:$L$18, 0),FALSE), 'E2 Allocators'!$B$15:$W$361, MATCH('O5 Details by Class &amp; Accounts'!AL$18, 'E2 Allocators'!$B$15:$W$15, 0),FALSE)*$G125), 0, VLOOKUP(VLOOKUP($A125, 'E4 TB Allocation Details'!$A$18:$L$214, MATCH("Customer ID", 'E4 TB Allocation Details'!$A$18:$L$18, 0),FALSE), 'E2 Allocators'!$B$15:$W$361, MATCH('O5 Details by Class &amp; Accounts'!AL$18, 'E2 Allocators'!$B$15:$W$15, 0),FALSE)*$G125)</f>
        <v>0</v>
      </c>
      <c r="AM125" s="1321">
        <f>IF(ISERROR(VLOOKUP(VLOOKUP($A125, 'E4 TB Allocation Details'!$A$18:$L$214, MATCH("Customer ID", 'E4 TB Allocation Details'!$A$18:$L$18, 0),FALSE), 'E2 Allocators'!$B$15:$W$361, MATCH('O5 Details by Class &amp; Accounts'!AM$18, 'E2 Allocators'!$B$15:$W$15, 0),FALSE)*$G125), 0, VLOOKUP(VLOOKUP($A125, 'E4 TB Allocation Details'!$A$18:$L$214, MATCH("Customer ID", 'E4 TB Allocation Details'!$A$18:$L$18, 0),FALSE), 'E2 Allocators'!$B$15:$W$361, MATCH('O5 Details by Class &amp; Accounts'!AM$18, 'E2 Allocators'!$B$15:$W$15, 0),FALSE)*$G125)</f>
        <v>0</v>
      </c>
      <c r="AN125" s="1321">
        <f>IF(ISERROR(VLOOKUP(VLOOKUP($A125, 'E4 TB Allocation Details'!$A$18:$L$214, MATCH("Customer ID", 'E4 TB Allocation Details'!$A$18:$L$18, 0),FALSE), 'E2 Allocators'!$B$15:$W$361, MATCH('O5 Details by Class &amp; Accounts'!AN$18, 'E2 Allocators'!$B$15:$W$15, 0),FALSE)*$G125), 0, VLOOKUP(VLOOKUP($A125, 'E4 TB Allocation Details'!$A$18:$L$214, MATCH("Customer ID", 'E4 TB Allocation Details'!$A$18:$L$18, 0),FALSE), 'E2 Allocators'!$B$15:$W$361, MATCH('O5 Details by Class &amp; Accounts'!AN$18, 'E2 Allocators'!$B$15:$W$15, 0),FALSE)*$G125)</f>
        <v>0</v>
      </c>
      <c r="AO125" s="1321">
        <f>IF(ISERROR(VLOOKUP(VLOOKUP($A125, 'E4 TB Allocation Details'!$A$18:$L$214, MATCH("Customer ID", 'E4 TB Allocation Details'!$A$18:$L$18, 0),FALSE), 'E2 Allocators'!$B$15:$W$361, MATCH('O5 Details by Class &amp; Accounts'!AO$18, 'E2 Allocators'!$B$15:$W$15, 0),FALSE)*$G125), 0, VLOOKUP(VLOOKUP($A125, 'E4 TB Allocation Details'!$A$18:$L$214, MATCH("Customer ID", 'E4 TB Allocation Details'!$A$18:$L$18, 0),FALSE), 'E2 Allocators'!$B$15:$W$361, MATCH('O5 Details by Class &amp; Accounts'!AO$18, 'E2 Allocators'!$B$15:$W$15, 0),FALSE)*$G125)</f>
        <v>0</v>
      </c>
      <c r="AP125" s="1321">
        <f>IF(ISERROR(VLOOKUP(VLOOKUP($A125, 'E4 TB Allocation Details'!$A$18:$L$214, MATCH("Customer ID", 'E4 TB Allocation Details'!$A$18:$L$18, 0),FALSE), 'E2 Allocators'!$B$15:$W$361, MATCH('O5 Details by Class &amp; Accounts'!AP$18, 'E2 Allocators'!$B$15:$W$15, 0),FALSE)*$G125), 0, VLOOKUP(VLOOKUP($A125, 'E4 TB Allocation Details'!$A$18:$L$214, MATCH("Customer ID", 'E4 TB Allocation Details'!$A$18:$L$18, 0),FALSE), 'E2 Allocators'!$B$15:$W$361, MATCH('O5 Details by Class &amp; Accounts'!AP$18, 'E2 Allocators'!$B$15:$W$15, 0),FALSE)*$G125)</f>
        <v>0</v>
      </c>
      <c r="AQ125" s="1321">
        <f>IF(ISERROR(VLOOKUP(VLOOKUP($A125, 'E4 TB Allocation Details'!$A$18:$L$214, MATCH("Customer ID", 'E4 TB Allocation Details'!$A$18:$L$18, 0),FALSE), 'E2 Allocators'!$B$15:$W$361, MATCH('O5 Details by Class &amp; Accounts'!AQ$18, 'E2 Allocators'!$B$15:$W$15, 0),FALSE)*$G125), 0, VLOOKUP(VLOOKUP($A125, 'E4 TB Allocation Details'!$A$18:$L$214, MATCH("Customer ID", 'E4 TB Allocation Details'!$A$18:$L$18, 0),FALSE), 'E2 Allocators'!$B$15:$W$361, MATCH('O5 Details by Class &amp; Accounts'!AQ$18, 'E2 Allocators'!$B$15:$W$15, 0),FALSE)*$G125)</f>
        <v>0</v>
      </c>
      <c r="AR125" s="1321">
        <f>IF(ISERROR(VLOOKUP(VLOOKUP($A125, 'E4 TB Allocation Details'!$A$18:$L$214, MATCH("Customer ID", 'E4 TB Allocation Details'!$A$18:$L$18, 0),FALSE), 'E2 Allocators'!$B$15:$W$361, MATCH('O5 Details by Class &amp; Accounts'!AR$18, 'E2 Allocators'!$B$15:$W$15, 0),FALSE)*$G125), 0, VLOOKUP(VLOOKUP($A125, 'E4 TB Allocation Details'!$A$18:$L$214, MATCH("Customer ID", 'E4 TB Allocation Details'!$A$18:$L$18, 0),FALSE), 'E2 Allocators'!$B$15:$W$361, MATCH('O5 Details by Class &amp; Accounts'!AR$18, 'E2 Allocators'!$B$15:$W$15, 0),FALSE)*$G125)</f>
        <v>0</v>
      </c>
      <c r="AS125" s="1321">
        <f>IF(ISERROR(VLOOKUP(VLOOKUP($A125, 'E4 TB Allocation Details'!$A$18:$L$214, MATCH("Customer ID", 'E4 TB Allocation Details'!$A$18:$L$18, 0),FALSE), 'E2 Allocators'!$B$15:$W$361, MATCH('O5 Details by Class &amp; Accounts'!AS$18, 'E2 Allocators'!$B$15:$W$15, 0),FALSE)*$G125), 0, VLOOKUP(VLOOKUP($A125, 'E4 TB Allocation Details'!$A$18:$L$214, MATCH("Customer ID", 'E4 TB Allocation Details'!$A$18:$L$18, 0),FALSE), 'E2 Allocators'!$B$15:$W$361, MATCH('O5 Details by Class &amp; Accounts'!AS$18, 'E2 Allocators'!$B$15:$W$15, 0),FALSE)*$G125)</f>
        <v>0</v>
      </c>
      <c r="AT125" s="1321">
        <f>IF(ISERROR(VLOOKUP(VLOOKUP($A125, 'E4 TB Allocation Details'!$A$18:$L$214, MATCH("Customer ID", 'E4 TB Allocation Details'!$A$18:$L$18, 0),FALSE), 'E2 Allocators'!$B$15:$W$361, MATCH('O5 Details by Class &amp; Accounts'!AT$18, 'E2 Allocators'!$B$15:$W$15, 0),FALSE)*$G125), 0, VLOOKUP(VLOOKUP($A125, 'E4 TB Allocation Details'!$A$18:$L$214, MATCH("Customer ID", 'E4 TB Allocation Details'!$A$18:$L$18, 0),FALSE), 'E2 Allocators'!$B$15:$W$361, MATCH('O5 Details by Class &amp; Accounts'!AT$18, 'E2 Allocators'!$B$15:$W$15, 0),FALSE)*$G125)</f>
        <v>0</v>
      </c>
      <c r="AU125" s="1321">
        <f>IF(ISERROR(VLOOKUP(VLOOKUP($A125, 'E4 TB Allocation Details'!$A$18:$L$214, MATCH("Customer ID", 'E4 TB Allocation Details'!$A$18:$L$18, 0),FALSE), 'E2 Allocators'!$B$15:$W$361, MATCH('O5 Details by Class &amp; Accounts'!AU$18, 'E2 Allocators'!$B$15:$W$15, 0),FALSE)*$G125), 0, VLOOKUP(VLOOKUP($A125, 'E4 TB Allocation Details'!$A$18:$L$214, MATCH("Customer ID", 'E4 TB Allocation Details'!$A$18:$L$18, 0),FALSE), 'E2 Allocators'!$B$15:$W$361, MATCH('O5 Details by Class &amp; Accounts'!AU$18, 'E2 Allocators'!$B$15:$W$15, 0),FALSE)*$G125)</f>
        <v>0</v>
      </c>
      <c r="AV125" s="1321">
        <f>IF(ISERROR(VLOOKUP(VLOOKUP($A125, 'E4 TB Allocation Details'!$A$18:$L$214, MATCH("Customer ID", 'E4 TB Allocation Details'!$A$18:$L$18, 0),FALSE), 'E2 Allocators'!$B$15:$W$361, MATCH('O5 Details by Class &amp; Accounts'!AV$18, 'E2 Allocators'!$B$15:$W$15, 0),FALSE)*$G125), 0, VLOOKUP(VLOOKUP($A125, 'E4 TB Allocation Details'!$A$18:$L$214, MATCH("Customer ID", 'E4 TB Allocation Details'!$A$18:$L$18, 0),FALSE), 'E2 Allocators'!$B$15:$W$361, MATCH('O5 Details by Class &amp; Accounts'!AV$18, 'E2 Allocators'!$B$15:$W$15, 0),FALSE)*$G125)</f>
        <v>0</v>
      </c>
      <c r="AW125" s="1321">
        <f>IF(ISERROR(VLOOKUP(VLOOKUP($A125, 'E4 TB Allocation Details'!$A$18:$L$214, MATCH("Customer ID", 'E4 TB Allocation Details'!$A$18:$L$18, 0),FALSE), 'E2 Allocators'!$B$15:$W$361, MATCH('O5 Details by Class &amp; Accounts'!AW$18, 'E2 Allocators'!$B$15:$W$15, 0),FALSE)*$G125), 0, VLOOKUP(VLOOKUP($A125, 'E4 TB Allocation Details'!$A$18:$L$214, MATCH("Customer ID", 'E4 TB Allocation Details'!$A$18:$L$18, 0),FALSE), 'E2 Allocators'!$B$15:$W$361, MATCH('O5 Details by Class &amp; Accounts'!AW$18, 'E2 Allocators'!$B$15:$W$15, 0),FALSE)*$G125)</f>
        <v>0</v>
      </c>
      <c r="AX125" s="1321">
        <f t="shared" si="34"/>
        <v>0</v>
      </c>
      <c r="AY125" s="1321">
        <f>IF(ISERROR(VLOOKUP(VLOOKUP($A125, 'E4 TB Allocation Details'!$A$18:$L$214, MATCH("Misc ID", 'E4 TB Allocation Details'!$A$18:$L$18, 0),FALSE), 'E2 Allocators'!$B$15:$W$361, MATCH('O5 Details by Class &amp; Accounts'!AY$18, 'E2 Allocators'!$B$15:$W$15, 0),FALSE)*$E125), 0, VLOOKUP(VLOOKUP($A125, 'E4 TB Allocation Details'!$A$18:$L$214, MATCH("Misc ID", 'E4 TB Allocation Details'!$A$18:$L$18, 0),FALSE), 'E2 Allocators'!$B$15:$W$361, MATCH('O5 Details by Class &amp; Accounts'!AY$18, 'E2 Allocators'!$B$15:$W$15, 0),FALSE)*$E125)</f>
        <v>0</v>
      </c>
      <c r="AZ125" s="1321">
        <f>IF(ISERROR(VLOOKUP(VLOOKUP($A125, 'E4 TB Allocation Details'!$A$18:$L$214, MATCH("Misc ID", 'E4 TB Allocation Details'!$A$18:$L$18, 0),FALSE), 'E2 Allocators'!$B$15:$W$361, MATCH('O5 Details by Class &amp; Accounts'!AZ$18, 'E2 Allocators'!$B$15:$W$15, 0),FALSE)*$E125), 0, VLOOKUP(VLOOKUP($A125, 'E4 TB Allocation Details'!$A$18:$L$214, MATCH("Misc ID", 'E4 TB Allocation Details'!$A$18:$L$18, 0),FALSE), 'E2 Allocators'!$B$15:$W$361, MATCH('O5 Details by Class &amp; Accounts'!AZ$18, 'E2 Allocators'!$B$15:$W$15, 0),FALSE)*$E125)</f>
        <v>0</v>
      </c>
      <c r="BA125" s="1321">
        <f>IF(ISERROR(VLOOKUP(VLOOKUP($A125, 'E4 TB Allocation Details'!$A$18:$L$214, MATCH("Misc ID", 'E4 TB Allocation Details'!$A$18:$L$18, 0),FALSE), 'E2 Allocators'!$B$15:$W$361, MATCH('O5 Details by Class &amp; Accounts'!BA$18, 'E2 Allocators'!$B$15:$W$15, 0),FALSE)*$E125), 0, VLOOKUP(VLOOKUP($A125, 'E4 TB Allocation Details'!$A$18:$L$214, MATCH("Misc ID", 'E4 TB Allocation Details'!$A$18:$L$18, 0),FALSE), 'E2 Allocators'!$B$15:$W$361, MATCH('O5 Details by Class &amp; Accounts'!BA$18, 'E2 Allocators'!$B$15:$W$15, 0),FALSE)*$E125)</f>
        <v>0</v>
      </c>
      <c r="BB125" s="1321">
        <f>IF(ISERROR(VLOOKUP(VLOOKUP($A125, 'E4 TB Allocation Details'!$A$18:$L$214, MATCH("Misc ID", 'E4 TB Allocation Details'!$A$18:$L$18, 0),FALSE), 'E2 Allocators'!$B$15:$W$361, MATCH('O5 Details by Class &amp; Accounts'!BB$18, 'E2 Allocators'!$B$15:$W$15, 0),FALSE)*$E125), 0, VLOOKUP(VLOOKUP($A125, 'E4 TB Allocation Details'!$A$18:$L$214, MATCH("Misc ID", 'E4 TB Allocation Details'!$A$18:$L$18, 0),FALSE), 'E2 Allocators'!$B$15:$W$361, MATCH('O5 Details by Class &amp; Accounts'!BB$18, 'E2 Allocators'!$B$15:$W$15, 0),FALSE)*$E125)</f>
        <v>0</v>
      </c>
      <c r="BC125" s="1321">
        <f>IF(ISERROR(VLOOKUP(VLOOKUP($A125, 'E4 TB Allocation Details'!$A$18:$L$214, MATCH("Misc ID", 'E4 TB Allocation Details'!$A$18:$L$18, 0),FALSE), 'E2 Allocators'!$B$15:$W$361, MATCH('O5 Details by Class &amp; Accounts'!BC$18, 'E2 Allocators'!$B$15:$W$15, 0),FALSE)*$E125), 0, VLOOKUP(VLOOKUP($A125, 'E4 TB Allocation Details'!$A$18:$L$214, MATCH("Misc ID", 'E4 TB Allocation Details'!$A$18:$L$18, 0),FALSE), 'E2 Allocators'!$B$15:$W$361, MATCH('O5 Details by Class &amp; Accounts'!BC$18, 'E2 Allocators'!$B$15:$W$15, 0),FALSE)*$E125)</f>
        <v>0</v>
      </c>
      <c r="BD125" s="1321">
        <f>IF(ISERROR(VLOOKUP(VLOOKUP($A125, 'E4 TB Allocation Details'!$A$18:$L$214, MATCH("Misc ID", 'E4 TB Allocation Details'!$A$18:$L$18, 0),FALSE), 'E2 Allocators'!$B$15:$W$361, MATCH('O5 Details by Class &amp; Accounts'!BD$18, 'E2 Allocators'!$B$15:$W$15, 0),FALSE)*$E125), 0, VLOOKUP(VLOOKUP($A125, 'E4 TB Allocation Details'!$A$18:$L$214, MATCH("Misc ID", 'E4 TB Allocation Details'!$A$18:$L$18, 0),FALSE), 'E2 Allocators'!$B$15:$W$361, MATCH('O5 Details by Class &amp; Accounts'!BD$18, 'E2 Allocators'!$B$15:$W$15, 0),FALSE)*$E125)</f>
        <v>0</v>
      </c>
      <c r="BE125" s="1321">
        <f>IF(ISERROR(VLOOKUP(VLOOKUP($A125, 'E4 TB Allocation Details'!$A$18:$L$214, MATCH("Misc ID", 'E4 TB Allocation Details'!$A$18:$L$18, 0),FALSE), 'E2 Allocators'!$B$15:$W$361, MATCH('O5 Details by Class &amp; Accounts'!BE$18, 'E2 Allocators'!$B$15:$W$15, 0),FALSE)*$E125), 0, VLOOKUP(VLOOKUP($A125, 'E4 TB Allocation Details'!$A$18:$L$214, MATCH("Misc ID", 'E4 TB Allocation Details'!$A$18:$L$18, 0),FALSE), 'E2 Allocators'!$B$15:$W$361, MATCH('O5 Details by Class &amp; Accounts'!BE$18, 'E2 Allocators'!$B$15:$W$15, 0),FALSE)*$E125)</f>
        <v>0</v>
      </c>
      <c r="BF125" s="1321">
        <f>IF(ISERROR(VLOOKUP(VLOOKUP($A125, 'E4 TB Allocation Details'!$A$18:$L$214, MATCH("Misc ID", 'E4 TB Allocation Details'!$A$18:$L$18, 0),FALSE), 'E2 Allocators'!$B$15:$W$361, MATCH('O5 Details by Class &amp; Accounts'!BF$18, 'E2 Allocators'!$B$15:$W$15, 0),FALSE)*$E125), 0, VLOOKUP(VLOOKUP($A125, 'E4 TB Allocation Details'!$A$18:$L$214, MATCH("Misc ID", 'E4 TB Allocation Details'!$A$18:$L$18, 0),FALSE), 'E2 Allocators'!$B$15:$W$361, MATCH('O5 Details by Class &amp; Accounts'!BF$18, 'E2 Allocators'!$B$15:$W$15, 0),FALSE)*$E125)</f>
        <v>0</v>
      </c>
      <c r="BG125" s="1321">
        <f>IF(ISERROR(VLOOKUP(VLOOKUP($A125, 'E4 TB Allocation Details'!$A$18:$L$214, MATCH("Misc ID", 'E4 TB Allocation Details'!$A$18:$L$18, 0),FALSE), 'E2 Allocators'!$B$15:$W$361, MATCH('O5 Details by Class &amp; Accounts'!BG$18, 'E2 Allocators'!$B$15:$W$15, 0),FALSE)*$E125), 0, VLOOKUP(VLOOKUP($A125, 'E4 TB Allocation Details'!$A$18:$L$214, MATCH("Misc ID", 'E4 TB Allocation Details'!$A$18:$L$18, 0),FALSE), 'E2 Allocators'!$B$15:$W$361, MATCH('O5 Details by Class &amp; Accounts'!BG$18, 'E2 Allocators'!$B$15:$W$15, 0),FALSE)*$E125)</f>
        <v>0</v>
      </c>
      <c r="BH125" s="1321">
        <f>IF(ISERROR(VLOOKUP(VLOOKUP($A125, 'E4 TB Allocation Details'!$A$18:$L$214, MATCH("Misc ID", 'E4 TB Allocation Details'!$A$18:$L$18, 0),FALSE), 'E2 Allocators'!$B$15:$W$361, MATCH('O5 Details by Class &amp; Accounts'!BH$18, 'E2 Allocators'!$B$15:$W$15, 0),FALSE)*$E125), 0, VLOOKUP(VLOOKUP($A125, 'E4 TB Allocation Details'!$A$18:$L$214, MATCH("Misc ID", 'E4 TB Allocation Details'!$A$18:$L$18, 0),FALSE), 'E2 Allocators'!$B$15:$W$361, MATCH('O5 Details by Class &amp; Accounts'!BH$18, 'E2 Allocators'!$B$15:$W$15, 0),FALSE)*$E125)</f>
        <v>0</v>
      </c>
      <c r="BI125" s="1321">
        <f>IF(ISERROR(VLOOKUP(VLOOKUP($A125, 'E4 TB Allocation Details'!$A$18:$L$214, MATCH("Misc ID", 'E4 TB Allocation Details'!$A$18:$L$18, 0),FALSE), 'E2 Allocators'!$B$15:$W$361, MATCH('O5 Details by Class &amp; Accounts'!BI$18, 'E2 Allocators'!$B$15:$W$15, 0),FALSE)*$E125), 0, VLOOKUP(VLOOKUP($A125, 'E4 TB Allocation Details'!$A$18:$L$214, MATCH("Misc ID", 'E4 TB Allocation Details'!$A$18:$L$18, 0),FALSE), 'E2 Allocators'!$B$15:$W$361, MATCH('O5 Details by Class &amp; Accounts'!BI$18, 'E2 Allocators'!$B$15:$W$15, 0),FALSE)*$E125)</f>
        <v>0</v>
      </c>
      <c r="BJ125" s="1321">
        <f>IF(ISERROR(VLOOKUP(VLOOKUP($A125, 'E4 TB Allocation Details'!$A$18:$L$214, MATCH("Misc ID", 'E4 TB Allocation Details'!$A$18:$L$18, 0),FALSE), 'E2 Allocators'!$B$15:$W$361, MATCH('O5 Details by Class &amp; Accounts'!BJ$18, 'E2 Allocators'!$B$15:$W$15, 0),FALSE)*$E125), 0, VLOOKUP(VLOOKUP($A125, 'E4 TB Allocation Details'!$A$18:$L$214, MATCH("Misc ID", 'E4 TB Allocation Details'!$A$18:$L$18, 0),FALSE), 'E2 Allocators'!$B$15:$W$361, MATCH('O5 Details by Class &amp; Accounts'!BJ$18, 'E2 Allocators'!$B$15:$W$15, 0),FALSE)*$E125)</f>
        <v>0</v>
      </c>
      <c r="BK125" s="1321">
        <f>IF(ISERROR(VLOOKUP(VLOOKUP($A125, 'E4 TB Allocation Details'!$A$18:$L$214, MATCH("Misc ID", 'E4 TB Allocation Details'!$A$18:$L$18, 0),FALSE), 'E2 Allocators'!$B$15:$W$361, MATCH('O5 Details by Class &amp; Accounts'!BK$18, 'E2 Allocators'!$B$15:$W$15, 0),FALSE)*$E125), 0, VLOOKUP(VLOOKUP($A125, 'E4 TB Allocation Details'!$A$18:$L$214, MATCH("Misc ID", 'E4 TB Allocation Details'!$A$18:$L$18, 0),FALSE), 'E2 Allocators'!$B$15:$W$361, MATCH('O5 Details by Class &amp; Accounts'!BK$18, 'E2 Allocators'!$B$15:$W$15, 0),FALSE)*$E125)</f>
        <v>0</v>
      </c>
      <c r="BL125" s="1321">
        <f>IF(ISERROR(VLOOKUP(VLOOKUP($A125, 'E4 TB Allocation Details'!$A$18:$L$214, MATCH("Misc ID", 'E4 TB Allocation Details'!$A$18:$L$18, 0),FALSE), 'E2 Allocators'!$B$15:$W$361, MATCH('O5 Details by Class &amp; Accounts'!BL$18, 'E2 Allocators'!$B$15:$W$15, 0),FALSE)*$E125), 0, VLOOKUP(VLOOKUP($A125, 'E4 TB Allocation Details'!$A$18:$L$214, MATCH("Misc ID", 'E4 TB Allocation Details'!$A$18:$L$18, 0),FALSE), 'E2 Allocators'!$B$15:$W$361, MATCH('O5 Details by Class &amp; Accounts'!BL$18, 'E2 Allocators'!$B$15:$W$15, 0),FALSE)*$E125)</f>
        <v>0</v>
      </c>
      <c r="BM125" s="1321">
        <f>IF(ISERROR(VLOOKUP(VLOOKUP($A125, 'E4 TB Allocation Details'!$A$18:$L$214, MATCH("Misc ID", 'E4 TB Allocation Details'!$A$18:$L$18, 0),FALSE), 'E2 Allocators'!$B$15:$W$361, MATCH('O5 Details by Class &amp; Accounts'!BM$18, 'E2 Allocators'!$B$15:$W$15, 0),FALSE)*$E125), 0, VLOOKUP(VLOOKUP($A125, 'E4 TB Allocation Details'!$A$18:$L$214, MATCH("Misc ID", 'E4 TB Allocation Details'!$A$18:$L$18, 0),FALSE), 'E2 Allocators'!$B$15:$W$361, MATCH('O5 Details by Class &amp; Accounts'!BM$18, 'E2 Allocators'!$B$15:$W$15, 0),FALSE)*$E125)</f>
        <v>0</v>
      </c>
      <c r="BN125" s="1321">
        <f>IF(ISERROR(VLOOKUP(VLOOKUP($A125, 'E4 TB Allocation Details'!$A$18:$L$214, MATCH("Misc ID", 'E4 TB Allocation Details'!$A$18:$L$18, 0),FALSE), 'E2 Allocators'!$B$15:$W$361, MATCH('O5 Details by Class &amp; Accounts'!BN$18, 'E2 Allocators'!$B$15:$W$15, 0),FALSE)*$E125), 0, VLOOKUP(VLOOKUP($A125, 'E4 TB Allocation Details'!$A$18:$L$214, MATCH("Misc ID", 'E4 TB Allocation Details'!$A$18:$L$18, 0),FALSE), 'E2 Allocators'!$B$15:$W$361, MATCH('O5 Details by Class &amp; Accounts'!BN$18, 'E2 Allocators'!$B$15:$W$15, 0),FALSE)*$E125)</f>
        <v>0</v>
      </c>
      <c r="BO125" s="1321">
        <f>IF(ISERROR(VLOOKUP(VLOOKUP($A125, 'E4 TB Allocation Details'!$A$18:$L$214, MATCH("Misc ID", 'E4 TB Allocation Details'!$A$18:$L$18, 0),FALSE), 'E2 Allocators'!$B$15:$W$361, MATCH('O5 Details by Class &amp; Accounts'!BO$18, 'E2 Allocators'!$B$15:$W$15, 0),FALSE)*$E125), 0, VLOOKUP(VLOOKUP($A125, 'E4 TB Allocation Details'!$A$18:$L$214, MATCH("Misc ID", 'E4 TB Allocation Details'!$A$18:$L$18, 0),FALSE), 'E2 Allocators'!$B$15:$W$361, MATCH('O5 Details by Class &amp; Accounts'!BO$18, 'E2 Allocators'!$B$15:$W$15, 0),FALSE)*$E125)</f>
        <v>0</v>
      </c>
      <c r="BP125" s="1321">
        <f>IF(ISERROR(VLOOKUP(VLOOKUP($A125, 'E4 TB Allocation Details'!$A$18:$L$214, MATCH("Misc ID", 'E4 TB Allocation Details'!$A$18:$L$18, 0),FALSE), 'E2 Allocators'!$B$15:$W$361, MATCH('O5 Details by Class &amp; Accounts'!BP$18, 'E2 Allocators'!$B$15:$W$15, 0),FALSE)*$E125), 0, VLOOKUP(VLOOKUP($A125, 'E4 TB Allocation Details'!$A$18:$L$214, MATCH("Misc ID", 'E4 TB Allocation Details'!$A$18:$L$18, 0),FALSE), 'E2 Allocators'!$B$15:$W$361, MATCH('O5 Details by Class &amp; Accounts'!BP$18, 'E2 Allocators'!$B$15:$W$15, 0),FALSE)*$E125)</f>
        <v>0</v>
      </c>
      <c r="BQ125" s="1321">
        <f>IF(ISERROR(VLOOKUP(VLOOKUP($A125, 'E4 TB Allocation Details'!$A$18:$L$214, MATCH("Misc ID", 'E4 TB Allocation Details'!$A$18:$L$18, 0),FALSE), 'E2 Allocators'!$B$15:$W$361, MATCH('O5 Details by Class &amp; Accounts'!BQ$18, 'E2 Allocators'!$B$15:$W$15, 0),FALSE)*$E125), 0, VLOOKUP(VLOOKUP($A125, 'E4 TB Allocation Details'!$A$18:$L$214, MATCH("Misc ID", 'E4 TB Allocation Details'!$A$18:$L$18, 0),FALSE), 'E2 Allocators'!$B$15:$W$361, MATCH('O5 Details by Class &amp; Accounts'!BQ$18, 'E2 Allocators'!$B$15:$W$15, 0),FALSE)*$E125)</f>
        <v>0</v>
      </c>
      <c r="BR125" s="1321">
        <f>IF(ISERROR(VLOOKUP(VLOOKUP($A125, 'E4 TB Allocation Details'!$A$18:$L$214, MATCH("Misc ID", 'E4 TB Allocation Details'!$A$18:$L$18, 0),FALSE), 'E2 Allocators'!$B$15:$W$361, MATCH('O5 Details by Class &amp; Accounts'!BR$18, 'E2 Allocators'!$B$15:$W$15, 0),FALSE)*$E125), 0, VLOOKUP(VLOOKUP($A125, 'E4 TB Allocation Details'!$A$18:$L$214, MATCH("Misc ID", 'E4 TB Allocation Details'!$A$18:$L$18, 0),FALSE), 'E2 Allocators'!$B$15:$W$361, MATCH('O5 Details by Class &amp; Accounts'!BR$18, 'E2 Allocators'!$B$15:$W$15, 0),FALSE)*$E125)</f>
        <v>0</v>
      </c>
      <c r="BS125" s="1321">
        <f t="shared" si="35"/>
        <v>0</v>
      </c>
      <c r="BT125" s="1321">
        <f>IF(ISERROR(VLOOKUP(VLOOKUP($A125, 'E4 TB Allocation Details'!$A$18:$L$214, MATCH("A &amp; G ID", 'E4 TB Allocation Details'!$A$18:$L$18, 0),FALSE), 'E2 Allocators'!$B$15:$W$361, MATCH('O5 Details by Class &amp; Accounts'!BT$18, 'E2 Allocators'!$B$15:$W$15, 0),FALSE)*$E125), 0, VLOOKUP(VLOOKUP($A125, 'E4 TB Allocation Details'!$A$18:$L$214, MATCH("A &amp; G ID", 'E4 TB Allocation Details'!$A$18:$L$18, 0),FALSE), 'E2 Allocators'!$B$15:$W$361, MATCH('O5 Details by Class &amp; Accounts'!BT$18, 'E2 Allocators'!$B$15:$W$15, 0),FALSE)*$E125)</f>
        <v>276681.30259397841</v>
      </c>
      <c r="BU125" s="1321">
        <f>IF(ISERROR(VLOOKUP(VLOOKUP($A125, 'E4 TB Allocation Details'!$A$18:$L$214, MATCH("A &amp; G ID", 'E4 TB Allocation Details'!$A$18:$L$18, 0),FALSE), 'E2 Allocators'!$B$15:$W$361, MATCH('O5 Details by Class &amp; Accounts'!BU$18, 'E2 Allocators'!$B$15:$W$15, 0),FALSE)*$E125), 0, VLOOKUP(VLOOKUP($A125, 'E4 TB Allocation Details'!$A$18:$L$214, MATCH("A &amp; G ID", 'E4 TB Allocation Details'!$A$18:$L$18, 0),FALSE), 'E2 Allocators'!$B$15:$W$361, MATCH('O5 Details by Class &amp; Accounts'!BU$18, 'E2 Allocators'!$B$15:$W$15, 0),FALSE)*$E125)</f>
        <v>99804.123479926435</v>
      </c>
      <c r="BV125" s="1321">
        <f>IF(ISERROR(VLOOKUP(VLOOKUP($A125, 'E4 TB Allocation Details'!$A$18:$L$214, MATCH("A &amp; G ID", 'E4 TB Allocation Details'!$A$18:$L$18, 0),FALSE), 'E2 Allocators'!$B$15:$W$361, MATCH('O5 Details by Class &amp; Accounts'!BV$18, 'E2 Allocators'!$B$15:$W$15, 0),FALSE)*$E125), 0, VLOOKUP(VLOOKUP($A125, 'E4 TB Allocation Details'!$A$18:$L$214, MATCH("A &amp; G ID", 'E4 TB Allocation Details'!$A$18:$L$18, 0),FALSE), 'E2 Allocators'!$B$15:$W$361, MATCH('O5 Details by Class &amp; Accounts'!BV$18, 'E2 Allocators'!$B$15:$W$15, 0),FALSE)*$E125)</f>
        <v>193312.3770535748</v>
      </c>
      <c r="BW125" s="1321">
        <f>IF(ISERROR(VLOOKUP(VLOOKUP($A125, 'E4 TB Allocation Details'!$A$18:$L$214, MATCH("A &amp; G ID", 'E4 TB Allocation Details'!$A$18:$L$18, 0),FALSE), 'E2 Allocators'!$B$15:$W$361, MATCH('O5 Details by Class &amp; Accounts'!BW$18, 'E2 Allocators'!$B$15:$W$15, 0),FALSE)*$E125), 0, VLOOKUP(VLOOKUP($A125, 'E4 TB Allocation Details'!$A$18:$L$214, MATCH("A &amp; G ID", 'E4 TB Allocation Details'!$A$18:$L$18, 0),FALSE), 'E2 Allocators'!$B$15:$W$361, MATCH('O5 Details by Class &amp; Accounts'!BW$18, 'E2 Allocators'!$B$15:$W$15, 0),FALSE)*$E125)</f>
        <v>0</v>
      </c>
      <c r="BX125" s="1321">
        <f>IF(ISERROR(VLOOKUP(VLOOKUP($A125, 'E4 TB Allocation Details'!$A$18:$L$214, MATCH("A &amp; G ID", 'E4 TB Allocation Details'!$A$18:$L$18, 0),FALSE), 'E2 Allocators'!$B$15:$W$361, MATCH('O5 Details by Class &amp; Accounts'!BX$18, 'E2 Allocators'!$B$15:$W$15, 0),FALSE)*$E125), 0, VLOOKUP(VLOOKUP($A125, 'E4 TB Allocation Details'!$A$18:$L$214, MATCH("A &amp; G ID", 'E4 TB Allocation Details'!$A$18:$L$18, 0),FALSE), 'E2 Allocators'!$B$15:$W$361, MATCH('O5 Details by Class &amp; Accounts'!BX$18, 'E2 Allocators'!$B$15:$W$15, 0),FALSE)*$E125)</f>
        <v>0</v>
      </c>
      <c r="BY125" s="1321">
        <f>IF(ISERROR(VLOOKUP(VLOOKUP($A125, 'E4 TB Allocation Details'!$A$18:$L$214, MATCH("A &amp; G ID", 'E4 TB Allocation Details'!$A$18:$L$18, 0),FALSE), 'E2 Allocators'!$B$15:$W$361, MATCH('O5 Details by Class &amp; Accounts'!BY$18, 'E2 Allocators'!$B$15:$W$15, 0),FALSE)*$E125), 0, VLOOKUP(VLOOKUP($A125, 'E4 TB Allocation Details'!$A$18:$L$214, MATCH("A &amp; G ID", 'E4 TB Allocation Details'!$A$18:$L$18, 0),FALSE), 'E2 Allocators'!$B$15:$W$361, MATCH('O5 Details by Class &amp; Accounts'!BY$18, 'E2 Allocators'!$B$15:$W$15, 0),FALSE)*$E125)</f>
        <v>0</v>
      </c>
      <c r="BZ125" s="1321">
        <f>IF(ISERROR(VLOOKUP(VLOOKUP($A125, 'E4 TB Allocation Details'!$A$18:$L$214, MATCH("A &amp; G ID", 'E4 TB Allocation Details'!$A$18:$L$18, 0),FALSE), 'E2 Allocators'!$B$15:$W$361, MATCH('O5 Details by Class &amp; Accounts'!BZ$18, 'E2 Allocators'!$B$15:$W$15, 0),FALSE)*$E125), 0, VLOOKUP(VLOOKUP($A125, 'E4 TB Allocation Details'!$A$18:$L$214, MATCH("A &amp; G ID", 'E4 TB Allocation Details'!$A$18:$L$18, 0),FALSE), 'E2 Allocators'!$B$15:$W$361, MATCH('O5 Details by Class &amp; Accounts'!BZ$18, 'E2 Allocators'!$B$15:$W$15, 0),FALSE)*$E125)</f>
        <v>2689.3587151370339</v>
      </c>
      <c r="CA125" s="1321">
        <f>IF(ISERROR(VLOOKUP(VLOOKUP($A125, 'E4 TB Allocation Details'!$A$18:$L$214, MATCH("A &amp; G ID", 'E4 TB Allocation Details'!$A$18:$L$18, 0),FALSE), 'E2 Allocators'!$B$15:$W$361, MATCH('O5 Details by Class &amp; Accounts'!CA$18, 'E2 Allocators'!$B$15:$W$15, 0),FALSE)*$E125), 0, VLOOKUP(VLOOKUP($A125, 'E4 TB Allocation Details'!$A$18:$L$214, MATCH("A &amp; G ID", 'E4 TB Allocation Details'!$A$18:$L$18, 0),FALSE), 'E2 Allocators'!$B$15:$W$361, MATCH('O5 Details by Class &amp; Accounts'!CA$18, 'E2 Allocators'!$B$15:$W$15, 0),FALSE)*$E125)</f>
        <v>0</v>
      </c>
      <c r="CB125" s="1321">
        <f>IF(ISERROR(VLOOKUP(VLOOKUP($A125, 'E4 TB Allocation Details'!$A$18:$L$214, MATCH("A &amp; G ID", 'E4 TB Allocation Details'!$A$18:$L$18, 0),FALSE), 'E2 Allocators'!$B$15:$W$361, MATCH('O5 Details by Class &amp; Accounts'!CB$18, 'E2 Allocators'!$B$15:$W$15, 0),FALSE)*$E125), 0, VLOOKUP(VLOOKUP($A125, 'E4 TB Allocation Details'!$A$18:$L$214, MATCH("A &amp; G ID", 'E4 TB Allocation Details'!$A$18:$L$18, 0),FALSE), 'E2 Allocators'!$B$15:$W$361, MATCH('O5 Details by Class &amp; Accounts'!CB$18, 'E2 Allocators'!$B$15:$W$15, 0),FALSE)*$E125)</f>
        <v>355.83815738330952</v>
      </c>
      <c r="CC125" s="1321">
        <f>IF(ISERROR(VLOOKUP(VLOOKUP($A125, 'E4 TB Allocation Details'!$A$18:$L$214, MATCH("A &amp; G ID", 'E4 TB Allocation Details'!$A$18:$L$18, 0),FALSE), 'E2 Allocators'!$B$15:$W$361, MATCH('O5 Details by Class &amp; Accounts'!CC$18, 'E2 Allocators'!$B$15:$W$15, 0),FALSE)*$E125), 0, VLOOKUP(VLOOKUP($A125, 'E4 TB Allocation Details'!$A$18:$L$214, MATCH("A &amp; G ID", 'E4 TB Allocation Details'!$A$18:$L$18, 0),FALSE), 'E2 Allocators'!$B$15:$W$361, MATCH('O5 Details by Class &amp; Accounts'!CC$18, 'E2 Allocators'!$B$15:$W$15, 0),FALSE)*$E125)</f>
        <v>0</v>
      </c>
      <c r="CD125" s="1321">
        <f>IF(ISERROR(VLOOKUP(VLOOKUP($A125, 'E4 TB Allocation Details'!$A$18:$L$214, MATCH("A &amp; G ID", 'E4 TB Allocation Details'!$A$18:$L$18, 0),FALSE), 'E2 Allocators'!$B$15:$W$361, MATCH('O5 Details by Class &amp; Accounts'!CD$18, 'E2 Allocators'!$B$15:$W$15, 0),FALSE)*$E125), 0, VLOOKUP(VLOOKUP($A125, 'E4 TB Allocation Details'!$A$18:$L$214, MATCH("A &amp; G ID", 'E4 TB Allocation Details'!$A$18:$L$18, 0),FALSE), 'E2 Allocators'!$B$15:$W$361, MATCH('O5 Details by Class &amp; Accounts'!CD$18, 'E2 Allocators'!$B$15:$W$15, 0),FALSE)*$E125)</f>
        <v>0</v>
      </c>
      <c r="CE125" s="1321">
        <f>IF(ISERROR(VLOOKUP(VLOOKUP($A125, 'E4 TB Allocation Details'!$A$18:$L$214, MATCH("A &amp; G ID", 'E4 TB Allocation Details'!$A$18:$L$18, 0),FALSE), 'E2 Allocators'!$B$15:$W$361, MATCH('O5 Details by Class &amp; Accounts'!CE$18, 'E2 Allocators'!$B$15:$W$15, 0),FALSE)*$E125), 0, VLOOKUP(VLOOKUP($A125, 'E4 TB Allocation Details'!$A$18:$L$214, MATCH("A &amp; G ID", 'E4 TB Allocation Details'!$A$18:$L$18, 0),FALSE), 'E2 Allocators'!$B$15:$W$361, MATCH('O5 Details by Class &amp; Accounts'!CE$18, 'E2 Allocators'!$B$15:$W$15, 0),FALSE)*$E125)</f>
        <v>0</v>
      </c>
      <c r="CF125" s="1321">
        <f>IF(ISERROR(VLOOKUP(VLOOKUP($A125, 'E4 TB Allocation Details'!$A$18:$L$214, MATCH("A &amp; G ID", 'E4 TB Allocation Details'!$A$18:$L$18, 0),FALSE), 'E2 Allocators'!$B$15:$W$361, MATCH('O5 Details by Class &amp; Accounts'!CF$18, 'E2 Allocators'!$B$15:$W$15, 0),FALSE)*$E125), 0, VLOOKUP(VLOOKUP($A125, 'E4 TB Allocation Details'!$A$18:$L$214, MATCH("A &amp; G ID", 'E4 TB Allocation Details'!$A$18:$L$18, 0),FALSE), 'E2 Allocators'!$B$15:$W$361, MATCH('O5 Details by Class &amp; Accounts'!CF$18, 'E2 Allocators'!$B$15:$W$15, 0),FALSE)*$E125)</f>
        <v>0</v>
      </c>
      <c r="CG125" s="1321">
        <f>IF(ISERROR(VLOOKUP(VLOOKUP($A125, 'E4 TB Allocation Details'!$A$18:$L$214, MATCH("A &amp; G ID", 'E4 TB Allocation Details'!$A$18:$L$18, 0),FALSE), 'E2 Allocators'!$B$15:$W$361, MATCH('O5 Details by Class &amp; Accounts'!CG$18, 'E2 Allocators'!$B$15:$W$15, 0),FALSE)*$E125), 0, VLOOKUP(VLOOKUP($A125, 'E4 TB Allocation Details'!$A$18:$L$214, MATCH("A &amp; G ID", 'E4 TB Allocation Details'!$A$18:$L$18, 0),FALSE), 'E2 Allocators'!$B$15:$W$361, MATCH('O5 Details by Class &amp; Accounts'!CG$18, 'E2 Allocators'!$B$15:$W$15, 0),FALSE)*$E125)</f>
        <v>0</v>
      </c>
      <c r="CH125" s="1321">
        <f>IF(ISERROR(VLOOKUP(VLOOKUP($A125, 'E4 TB Allocation Details'!$A$18:$L$214, MATCH("A &amp; G ID", 'E4 TB Allocation Details'!$A$18:$L$18, 0),FALSE), 'E2 Allocators'!$B$15:$W$361, MATCH('O5 Details by Class &amp; Accounts'!CH$18, 'E2 Allocators'!$B$15:$W$15, 0),FALSE)*$E125), 0, VLOOKUP(VLOOKUP($A125, 'E4 TB Allocation Details'!$A$18:$L$214, MATCH("A &amp; G ID", 'E4 TB Allocation Details'!$A$18:$L$18, 0),FALSE), 'E2 Allocators'!$B$15:$W$361, MATCH('O5 Details by Class &amp; Accounts'!CH$18, 'E2 Allocators'!$B$15:$W$15, 0),FALSE)*$E125)</f>
        <v>0</v>
      </c>
      <c r="CI125" s="1321">
        <f>IF(ISERROR(VLOOKUP(VLOOKUP($A125, 'E4 TB Allocation Details'!$A$18:$L$214, MATCH("A &amp; G ID", 'E4 TB Allocation Details'!$A$18:$L$18, 0),FALSE), 'E2 Allocators'!$B$15:$W$361, MATCH('O5 Details by Class &amp; Accounts'!CI$18, 'E2 Allocators'!$B$15:$W$15, 0),FALSE)*$E125), 0, VLOOKUP(VLOOKUP($A125, 'E4 TB Allocation Details'!$A$18:$L$214, MATCH("A &amp; G ID", 'E4 TB Allocation Details'!$A$18:$L$18, 0),FALSE), 'E2 Allocators'!$B$15:$W$361, MATCH('O5 Details by Class &amp; Accounts'!CI$18, 'E2 Allocators'!$B$15:$W$15, 0),FALSE)*$E125)</f>
        <v>0</v>
      </c>
      <c r="CJ125" s="1321">
        <f>IF(ISERROR(VLOOKUP(VLOOKUP($A125, 'E4 TB Allocation Details'!$A$18:$L$214, MATCH("A &amp; G ID", 'E4 TB Allocation Details'!$A$18:$L$18, 0),FALSE), 'E2 Allocators'!$B$15:$W$361, MATCH('O5 Details by Class &amp; Accounts'!CJ$18, 'E2 Allocators'!$B$15:$W$15, 0),FALSE)*$E125), 0, VLOOKUP(VLOOKUP($A125, 'E4 TB Allocation Details'!$A$18:$L$214, MATCH("A &amp; G ID", 'E4 TB Allocation Details'!$A$18:$L$18, 0),FALSE), 'E2 Allocators'!$B$15:$W$361, MATCH('O5 Details by Class &amp; Accounts'!CJ$18, 'E2 Allocators'!$B$15:$W$15, 0),FALSE)*$E125)</f>
        <v>0</v>
      </c>
      <c r="CK125" s="1321">
        <f>IF(ISERROR(VLOOKUP(VLOOKUP($A125, 'E4 TB Allocation Details'!$A$18:$L$214, MATCH("A &amp; G ID", 'E4 TB Allocation Details'!$A$18:$L$18, 0),FALSE), 'E2 Allocators'!$B$15:$W$361, MATCH('O5 Details by Class &amp; Accounts'!CK$18, 'E2 Allocators'!$B$15:$W$15, 0),FALSE)*$E125), 0, VLOOKUP(VLOOKUP($A125, 'E4 TB Allocation Details'!$A$18:$L$214, MATCH("A &amp; G ID", 'E4 TB Allocation Details'!$A$18:$L$18, 0),FALSE), 'E2 Allocators'!$B$15:$W$361, MATCH('O5 Details by Class &amp; Accounts'!CK$18, 'E2 Allocators'!$B$15:$W$15, 0),FALSE)*$E125)</f>
        <v>0</v>
      </c>
      <c r="CL125" s="1321">
        <f>IF(ISERROR(VLOOKUP(VLOOKUP($A125, 'E4 TB Allocation Details'!$A$18:$L$214, MATCH("A &amp; G ID", 'E4 TB Allocation Details'!$A$18:$L$18, 0),FALSE), 'E2 Allocators'!$B$15:$W$361, MATCH('O5 Details by Class &amp; Accounts'!CL$18, 'E2 Allocators'!$B$15:$W$15, 0),FALSE)*$E125), 0, VLOOKUP(VLOOKUP($A125, 'E4 TB Allocation Details'!$A$18:$L$214, MATCH("A &amp; G ID", 'E4 TB Allocation Details'!$A$18:$L$18, 0),FALSE), 'E2 Allocators'!$B$15:$W$361, MATCH('O5 Details by Class &amp; Accounts'!CL$18, 'E2 Allocators'!$B$15:$W$15, 0),FALSE)*$E125)</f>
        <v>0</v>
      </c>
      <c r="CM125" s="1321">
        <f>IF(ISERROR(VLOOKUP(VLOOKUP($A125, 'E4 TB Allocation Details'!$A$18:$L$214, MATCH("A &amp; G ID", 'E4 TB Allocation Details'!$A$18:$L$18, 0),FALSE), 'E2 Allocators'!$B$15:$W$361, MATCH('O5 Details by Class &amp; Accounts'!CM$18, 'E2 Allocators'!$B$15:$W$15, 0),FALSE)*$E125), 0, VLOOKUP(VLOOKUP($A125, 'E4 TB Allocation Details'!$A$18:$L$214, MATCH("A &amp; G ID", 'E4 TB Allocation Details'!$A$18:$L$18, 0),FALSE), 'E2 Allocators'!$B$15:$W$361, MATCH('O5 Details by Class &amp; Accounts'!CM$18, 'E2 Allocators'!$B$15:$W$15, 0),FALSE)*$E125)</f>
        <v>0</v>
      </c>
      <c r="CN125" s="1321">
        <f t="shared" si="36"/>
        <v>572842.99999999988</v>
      </c>
      <c r="CO125" s="1650">
        <f t="shared" si="37"/>
        <v>0</v>
      </c>
      <c r="CQ125" s="1898" t="s">
        <v>779</v>
      </c>
    </row>
    <row r="126" spans="1:95" s="64" customFormat="1" ht="12.75">
      <c r="A126" s="1002">
        <v>4715</v>
      </c>
      <c r="B126" s="1002" t="s">
        <v>574</v>
      </c>
      <c r="C126" s="1647">
        <f>IF(ISERROR(VLOOKUP($A126,'I3 TB Data'!$A$19:$H$484,MATCH('O5 Details by Class &amp; Accounts'!$C$18, 'I3 TB Data'!$A$19:$H$19,0),0)), 0, VLOOKUP($A126,'I3 TB Data'!$A$19:$H$484,MATCH('O5 Details by Class &amp; Accounts'!$C$18,'I3 TB Data'!$A$19:$H$19,0),0))</f>
        <v>0</v>
      </c>
      <c r="D126" s="1648"/>
      <c r="E126" s="1647">
        <f t="shared" si="31"/>
        <v>0</v>
      </c>
      <c r="F126" s="1649">
        <f>IF(ISERROR(VLOOKUP($A126, 'E1 Categorization'!A39:E130, MATCH("Customer Component", 'E1 Categorization'!$A$33:$E$33,0), 0)), 0, IF(VLOOKUP($A126, 'E1 Categorization'!A39:E130, MATCH("Customer Component", 'E1 Categorization'!$A$33:$E$33,0), 0)=0, 'O5 Details by Class &amp; Accounts'!$E126, IF(AND(VLOOKUP($A126, 'E1 Categorization'!A39:E130, MATCH("Customer Component", 'E1 Categorization'!$A$33:$E$33,0), 0) &gt;0, VLOOKUP($A126, 'E1 Categorization'!A39:E130, MATCH("Customer Component", 'E1 Categorization'!$A$33:$E$33,0), 0)&lt;1), 'O5 Details by Class &amp; Accounts'!$E126*(1-VLOOKUP($A126, 'E1 Categorization'!A39:E130, MATCH("Customer Component", 'E1 Categorization'!$A$33:$E$33,0), 0)), 0)))</f>
        <v>0</v>
      </c>
      <c r="G126" s="1649">
        <f>IF(ISERROR(VLOOKUP($A126, 'E1 Categorization'!A39:E130, MATCH("Customer Component", 'E1 Categorization'!$A$33:$E$33,0), 0)),0, IF(VLOOKUP($A126, 'E1 Categorization'!A39:E130, MATCH("Customer Component", 'E1 Categorization'!$A$33:$E$33,0), 0)=0, 0, IF(AND(VLOOKUP($A126, 'E1 Categorization'!A39:E130, MATCH("Customer Component", 'E1 Categorization'!$A$33:$E$33,0), 0) &gt;0, VLOOKUP($A126, 'E1 Categorization'!A39:E130, MATCH("Customer Component", 'E1 Categorization'!$A$33:$E$33,0), 0)&lt;1), 'O5 Details by Class &amp; Accounts'!$E126*(VLOOKUP($A126, 'E1 Categorization'!A39:E130, MATCH("Customer Component", 'E1 Categorization'!$A$33:$E$33,0), 0)), 'O5 Details by Class &amp; Accounts'!$E126)))</f>
        <v>0</v>
      </c>
      <c r="H126" s="1321">
        <f t="shared" si="32"/>
        <v>0</v>
      </c>
      <c r="I126" s="1321">
        <f>IF(ISERROR(VLOOKUP(VLOOKUP($A126, 'E4 TB Allocation Details'!$A$18:$L$214, MATCH("Demand ID", 'E4 TB Allocation Details'!$A$18:$L$18, 0),FALSE), 'E2 Allocators'!$B$15:$W$361, MATCH('O5 Details by Class &amp; Accounts'!I$18, 'E2 Allocators'!$B$15:$W$15, 0),FALSE)*$F126), 0, VLOOKUP(VLOOKUP($A126, 'E4 TB Allocation Details'!$A$18:$L$214, MATCH("Demand ID", 'E4 TB Allocation Details'!$A$18:$L$18, 0),FALSE), 'E2 Allocators'!$B$15:$W$361, MATCH('O5 Details by Class &amp; Accounts'!I$18, 'E2 Allocators'!$B$15:$W$15, 0),FALSE)*$F126)</f>
        <v>0</v>
      </c>
      <c r="J126" s="1321">
        <f>IF(ISERROR(VLOOKUP(VLOOKUP($A126, 'E4 TB Allocation Details'!$A$18:$L$214, MATCH("Demand ID", 'E4 TB Allocation Details'!$A$18:$L$18, 0),FALSE), 'E2 Allocators'!$B$15:$W$361, MATCH('O5 Details by Class &amp; Accounts'!J$18, 'E2 Allocators'!$B$15:$W$15, 0),FALSE)*$F126), 0, VLOOKUP(VLOOKUP($A126, 'E4 TB Allocation Details'!$A$18:$L$214, MATCH("Demand ID", 'E4 TB Allocation Details'!$A$18:$L$18, 0),FALSE), 'E2 Allocators'!$B$15:$W$361, MATCH('O5 Details by Class &amp; Accounts'!J$18, 'E2 Allocators'!$B$15:$W$15, 0),FALSE)*$F126)</f>
        <v>0</v>
      </c>
      <c r="K126" s="1321">
        <f>IF(ISERROR(VLOOKUP(VLOOKUP($A126, 'E4 TB Allocation Details'!$A$18:$L$214, MATCH("Demand ID", 'E4 TB Allocation Details'!$A$18:$L$18, 0),FALSE), 'E2 Allocators'!$B$15:$W$361, MATCH('O5 Details by Class &amp; Accounts'!K$18, 'E2 Allocators'!$B$15:$W$15, 0),FALSE)*$F126), 0, VLOOKUP(VLOOKUP($A126, 'E4 TB Allocation Details'!$A$18:$L$214, MATCH("Demand ID", 'E4 TB Allocation Details'!$A$18:$L$18, 0),FALSE), 'E2 Allocators'!$B$15:$W$361, MATCH('O5 Details by Class &amp; Accounts'!K$18, 'E2 Allocators'!$B$15:$W$15, 0),FALSE)*$F126)</f>
        <v>0</v>
      </c>
      <c r="L126" s="1321">
        <f>IF(ISERROR(VLOOKUP(VLOOKUP($A126, 'E4 TB Allocation Details'!$A$18:$L$214, MATCH("Demand ID", 'E4 TB Allocation Details'!$A$18:$L$18, 0),FALSE), 'E2 Allocators'!$B$15:$W$361, MATCH('O5 Details by Class &amp; Accounts'!L$18, 'E2 Allocators'!$B$15:$W$15, 0),FALSE)*$F126), 0, VLOOKUP(VLOOKUP($A126, 'E4 TB Allocation Details'!$A$18:$L$214, MATCH("Demand ID", 'E4 TB Allocation Details'!$A$18:$L$18, 0),FALSE), 'E2 Allocators'!$B$15:$W$361, MATCH('O5 Details by Class &amp; Accounts'!L$18, 'E2 Allocators'!$B$15:$W$15, 0),FALSE)*$F126)</f>
        <v>0</v>
      </c>
      <c r="M126" s="1321">
        <f>IF(ISERROR(VLOOKUP(VLOOKUP($A126, 'E4 TB Allocation Details'!$A$18:$L$214, MATCH("Demand ID", 'E4 TB Allocation Details'!$A$18:$L$18, 0),FALSE), 'E2 Allocators'!$B$15:$W$361, MATCH('O5 Details by Class &amp; Accounts'!M$18, 'E2 Allocators'!$B$15:$W$15, 0),FALSE)*$F126), 0, VLOOKUP(VLOOKUP($A126, 'E4 TB Allocation Details'!$A$18:$L$214, MATCH("Demand ID", 'E4 TB Allocation Details'!$A$18:$L$18, 0),FALSE), 'E2 Allocators'!$B$15:$W$361, MATCH('O5 Details by Class &amp; Accounts'!M$18, 'E2 Allocators'!$B$15:$W$15, 0),FALSE)*$F126)</f>
        <v>0</v>
      </c>
      <c r="N126" s="1321">
        <f>IF(ISERROR(VLOOKUP(VLOOKUP($A126, 'E4 TB Allocation Details'!$A$18:$L$214, MATCH("Demand ID", 'E4 TB Allocation Details'!$A$18:$L$18, 0),FALSE), 'E2 Allocators'!$B$15:$W$361, MATCH('O5 Details by Class &amp; Accounts'!N$18, 'E2 Allocators'!$B$15:$W$15, 0),FALSE)*$F126), 0, VLOOKUP(VLOOKUP($A126, 'E4 TB Allocation Details'!$A$18:$L$214, MATCH("Demand ID", 'E4 TB Allocation Details'!$A$18:$L$18, 0),FALSE), 'E2 Allocators'!$B$15:$W$361, MATCH('O5 Details by Class &amp; Accounts'!N$18, 'E2 Allocators'!$B$15:$W$15, 0),FALSE)*$F126)</f>
        <v>0</v>
      </c>
      <c r="O126" s="1321">
        <f>IF(ISERROR(VLOOKUP(VLOOKUP($A126, 'E4 TB Allocation Details'!$A$18:$L$214, MATCH("Demand ID", 'E4 TB Allocation Details'!$A$18:$L$18, 0),FALSE), 'E2 Allocators'!$B$15:$W$361, MATCH('O5 Details by Class &amp; Accounts'!O$18, 'E2 Allocators'!$B$15:$W$15, 0),FALSE)*$F126), 0, VLOOKUP(VLOOKUP($A126, 'E4 TB Allocation Details'!$A$18:$L$214, MATCH("Demand ID", 'E4 TB Allocation Details'!$A$18:$L$18, 0),FALSE), 'E2 Allocators'!$B$15:$W$361, MATCH('O5 Details by Class &amp; Accounts'!O$18, 'E2 Allocators'!$B$15:$W$15, 0),FALSE)*$F126)</f>
        <v>0</v>
      </c>
      <c r="P126" s="1321">
        <f>IF(ISERROR(VLOOKUP(VLOOKUP($A126, 'E4 TB Allocation Details'!$A$18:$L$214, MATCH("Demand ID", 'E4 TB Allocation Details'!$A$18:$L$18, 0),FALSE), 'E2 Allocators'!$B$15:$W$361, MATCH('O5 Details by Class &amp; Accounts'!P$18, 'E2 Allocators'!$B$15:$W$15, 0),FALSE)*$F126), 0, VLOOKUP(VLOOKUP($A126, 'E4 TB Allocation Details'!$A$18:$L$214, MATCH("Demand ID", 'E4 TB Allocation Details'!$A$18:$L$18, 0),FALSE), 'E2 Allocators'!$B$15:$W$361, MATCH('O5 Details by Class &amp; Accounts'!P$18, 'E2 Allocators'!$B$15:$W$15, 0),FALSE)*$F126)</f>
        <v>0</v>
      </c>
      <c r="Q126" s="1321">
        <f>IF(ISERROR(VLOOKUP(VLOOKUP($A126, 'E4 TB Allocation Details'!$A$18:$L$214, MATCH("Demand ID", 'E4 TB Allocation Details'!$A$18:$L$18, 0),FALSE), 'E2 Allocators'!$B$15:$W$361, MATCH('O5 Details by Class &amp; Accounts'!Q$18, 'E2 Allocators'!$B$15:$W$15, 0),FALSE)*$F126), 0, VLOOKUP(VLOOKUP($A126, 'E4 TB Allocation Details'!$A$18:$L$214, MATCH("Demand ID", 'E4 TB Allocation Details'!$A$18:$L$18, 0),FALSE), 'E2 Allocators'!$B$15:$W$361, MATCH('O5 Details by Class &amp; Accounts'!Q$18, 'E2 Allocators'!$B$15:$W$15, 0),FALSE)*$F126)</f>
        <v>0</v>
      </c>
      <c r="R126" s="1321">
        <f>IF(ISERROR(VLOOKUP(VLOOKUP($A126, 'E4 TB Allocation Details'!$A$18:$L$214, MATCH("Demand ID", 'E4 TB Allocation Details'!$A$18:$L$18, 0),FALSE), 'E2 Allocators'!$B$15:$W$361, MATCH('O5 Details by Class &amp; Accounts'!R$18, 'E2 Allocators'!$B$15:$W$15, 0),FALSE)*$F126), 0, VLOOKUP(VLOOKUP($A126, 'E4 TB Allocation Details'!$A$18:$L$214, MATCH("Demand ID", 'E4 TB Allocation Details'!$A$18:$L$18, 0),FALSE), 'E2 Allocators'!$B$15:$W$361, MATCH('O5 Details by Class &amp; Accounts'!R$18, 'E2 Allocators'!$B$15:$W$15, 0),FALSE)*$F126)</f>
        <v>0</v>
      </c>
      <c r="S126" s="1321">
        <f>IF(ISERROR(VLOOKUP(VLOOKUP($A126, 'E4 TB Allocation Details'!$A$18:$L$214, MATCH("Demand ID", 'E4 TB Allocation Details'!$A$18:$L$18, 0),FALSE), 'E2 Allocators'!$B$15:$W$361, MATCH('O5 Details by Class &amp; Accounts'!S$18, 'E2 Allocators'!$B$15:$W$15, 0),FALSE)*$F126), 0, VLOOKUP(VLOOKUP($A126, 'E4 TB Allocation Details'!$A$18:$L$214, MATCH("Demand ID", 'E4 TB Allocation Details'!$A$18:$L$18, 0),FALSE), 'E2 Allocators'!$B$15:$W$361, MATCH('O5 Details by Class &amp; Accounts'!S$18, 'E2 Allocators'!$B$15:$W$15, 0),FALSE)*$F126)</f>
        <v>0</v>
      </c>
      <c r="T126" s="1321">
        <f>IF(ISERROR(VLOOKUP(VLOOKUP($A126, 'E4 TB Allocation Details'!$A$18:$L$214, MATCH("Demand ID", 'E4 TB Allocation Details'!$A$18:$L$18, 0),FALSE), 'E2 Allocators'!$B$15:$W$361, MATCH('O5 Details by Class &amp; Accounts'!T$18, 'E2 Allocators'!$B$15:$W$15, 0),FALSE)*$F126), 0, VLOOKUP(VLOOKUP($A126, 'E4 TB Allocation Details'!$A$18:$L$214, MATCH("Demand ID", 'E4 TB Allocation Details'!$A$18:$L$18, 0),FALSE), 'E2 Allocators'!$B$15:$W$361, MATCH('O5 Details by Class &amp; Accounts'!T$18, 'E2 Allocators'!$B$15:$W$15, 0),FALSE)*$F126)</f>
        <v>0</v>
      </c>
      <c r="U126" s="1321">
        <f>IF(ISERROR(VLOOKUP(VLOOKUP($A126, 'E4 TB Allocation Details'!$A$18:$L$214, MATCH("Demand ID", 'E4 TB Allocation Details'!$A$18:$L$18, 0),FALSE), 'E2 Allocators'!$B$15:$W$361, MATCH('O5 Details by Class &amp; Accounts'!U$18, 'E2 Allocators'!$B$15:$W$15, 0),FALSE)*$F126), 0, VLOOKUP(VLOOKUP($A126, 'E4 TB Allocation Details'!$A$18:$L$214, MATCH("Demand ID", 'E4 TB Allocation Details'!$A$18:$L$18, 0),FALSE), 'E2 Allocators'!$B$15:$W$361, MATCH('O5 Details by Class &amp; Accounts'!U$18, 'E2 Allocators'!$B$15:$W$15, 0),FALSE)*$F126)</f>
        <v>0</v>
      </c>
      <c r="V126" s="1321">
        <f>IF(ISERROR(VLOOKUP(VLOOKUP($A126, 'E4 TB Allocation Details'!$A$18:$L$214, MATCH("Demand ID", 'E4 TB Allocation Details'!$A$18:$L$18, 0),FALSE), 'E2 Allocators'!$B$15:$W$361, MATCH('O5 Details by Class &amp; Accounts'!V$18, 'E2 Allocators'!$B$15:$W$15, 0),FALSE)*$F126), 0, VLOOKUP(VLOOKUP($A126, 'E4 TB Allocation Details'!$A$18:$L$214, MATCH("Demand ID", 'E4 TB Allocation Details'!$A$18:$L$18, 0),FALSE), 'E2 Allocators'!$B$15:$W$361, MATCH('O5 Details by Class &amp; Accounts'!V$18, 'E2 Allocators'!$B$15:$W$15, 0),FALSE)*$F126)</f>
        <v>0</v>
      </c>
      <c r="W126" s="1321">
        <f>IF(ISERROR(VLOOKUP(VLOOKUP($A126, 'E4 TB Allocation Details'!$A$18:$L$214, MATCH("Demand ID", 'E4 TB Allocation Details'!$A$18:$L$18, 0),FALSE), 'E2 Allocators'!$B$15:$W$361, MATCH('O5 Details by Class &amp; Accounts'!W$18, 'E2 Allocators'!$B$15:$W$15, 0),FALSE)*$F126), 0, VLOOKUP(VLOOKUP($A126, 'E4 TB Allocation Details'!$A$18:$L$214, MATCH("Demand ID", 'E4 TB Allocation Details'!$A$18:$L$18, 0),FALSE), 'E2 Allocators'!$B$15:$W$361, MATCH('O5 Details by Class &amp; Accounts'!W$18, 'E2 Allocators'!$B$15:$W$15, 0),FALSE)*$F126)</f>
        <v>0</v>
      </c>
      <c r="X126" s="1321">
        <f>IF(ISERROR(VLOOKUP(VLOOKUP($A126, 'E4 TB Allocation Details'!$A$18:$L$214, MATCH("Demand ID", 'E4 TB Allocation Details'!$A$18:$L$18, 0),FALSE), 'E2 Allocators'!$B$15:$W$361, MATCH('O5 Details by Class &amp; Accounts'!X$18, 'E2 Allocators'!$B$15:$W$15, 0),FALSE)*$F126), 0, VLOOKUP(VLOOKUP($A126, 'E4 TB Allocation Details'!$A$18:$L$214, MATCH("Demand ID", 'E4 TB Allocation Details'!$A$18:$L$18, 0),FALSE), 'E2 Allocators'!$B$15:$W$361, MATCH('O5 Details by Class &amp; Accounts'!X$18, 'E2 Allocators'!$B$15:$W$15, 0),FALSE)*$F126)</f>
        <v>0</v>
      </c>
      <c r="Y126" s="1321">
        <f>IF(ISERROR(VLOOKUP(VLOOKUP($A126, 'E4 TB Allocation Details'!$A$18:$L$214, MATCH("Demand ID", 'E4 TB Allocation Details'!$A$18:$L$18, 0),FALSE), 'E2 Allocators'!$B$15:$W$361, MATCH('O5 Details by Class &amp; Accounts'!Y$18, 'E2 Allocators'!$B$15:$W$15, 0),FALSE)*$F126), 0, VLOOKUP(VLOOKUP($A126, 'E4 TB Allocation Details'!$A$18:$L$214, MATCH("Demand ID", 'E4 TB Allocation Details'!$A$18:$L$18, 0),FALSE), 'E2 Allocators'!$B$15:$W$361, MATCH('O5 Details by Class &amp; Accounts'!Y$18, 'E2 Allocators'!$B$15:$W$15, 0),FALSE)*$F126)</f>
        <v>0</v>
      </c>
      <c r="Z126" s="1321">
        <f>IF(ISERROR(VLOOKUP(VLOOKUP($A126, 'E4 TB Allocation Details'!$A$18:$L$214, MATCH("Demand ID", 'E4 TB Allocation Details'!$A$18:$L$18, 0),FALSE), 'E2 Allocators'!$B$15:$W$361, MATCH('O5 Details by Class &amp; Accounts'!Z$18, 'E2 Allocators'!$B$15:$W$15, 0),FALSE)*$F126), 0, VLOOKUP(VLOOKUP($A126, 'E4 TB Allocation Details'!$A$18:$L$214, MATCH("Demand ID", 'E4 TB Allocation Details'!$A$18:$L$18, 0),FALSE), 'E2 Allocators'!$B$15:$W$361, MATCH('O5 Details by Class &amp; Accounts'!Z$18, 'E2 Allocators'!$B$15:$W$15, 0),FALSE)*$F126)</f>
        <v>0</v>
      </c>
      <c r="AA126" s="1321">
        <f>IF(ISERROR(VLOOKUP(VLOOKUP($A126, 'E4 TB Allocation Details'!$A$18:$L$214, MATCH("Demand ID", 'E4 TB Allocation Details'!$A$18:$L$18, 0),FALSE), 'E2 Allocators'!$B$15:$W$361, MATCH('O5 Details by Class &amp; Accounts'!AA$18, 'E2 Allocators'!$B$15:$W$15, 0),FALSE)*$F126), 0, VLOOKUP(VLOOKUP($A126, 'E4 TB Allocation Details'!$A$18:$L$214, MATCH("Demand ID", 'E4 TB Allocation Details'!$A$18:$L$18, 0),FALSE), 'E2 Allocators'!$B$15:$W$361, MATCH('O5 Details by Class &amp; Accounts'!AA$18, 'E2 Allocators'!$B$15:$W$15, 0),FALSE)*$F126)</f>
        <v>0</v>
      </c>
      <c r="AB126" s="1321">
        <f>IF(ISERROR(VLOOKUP(VLOOKUP($A126, 'E4 TB Allocation Details'!$A$18:$L$214, MATCH("Demand ID", 'E4 TB Allocation Details'!$A$18:$L$18, 0),FALSE), 'E2 Allocators'!$B$15:$W$361, MATCH('O5 Details by Class &amp; Accounts'!AB$18, 'E2 Allocators'!$B$15:$W$15, 0),FALSE)*$F126), 0, VLOOKUP(VLOOKUP($A126, 'E4 TB Allocation Details'!$A$18:$L$214, MATCH("Demand ID", 'E4 TB Allocation Details'!$A$18:$L$18, 0),FALSE), 'E2 Allocators'!$B$15:$W$361, MATCH('O5 Details by Class &amp; Accounts'!AB$18, 'E2 Allocators'!$B$15:$W$15, 0),FALSE)*$F126)</f>
        <v>0</v>
      </c>
      <c r="AC126" s="1321">
        <f t="shared" si="33"/>
        <v>0</v>
      </c>
      <c r="AD126" s="1321">
        <f>IF(ISERROR(VLOOKUP(VLOOKUP($A126, 'E4 TB Allocation Details'!$A$18:$L$214, MATCH("Customer ID", 'E4 TB Allocation Details'!$A$18:$L$18, 0),FALSE), 'E2 Allocators'!$B$15:$W$361, MATCH('O5 Details by Class &amp; Accounts'!AD$18, 'E2 Allocators'!$B$15:$W$15, 0),FALSE)*$G126), 0, VLOOKUP(VLOOKUP($A126, 'E4 TB Allocation Details'!$A$18:$L$214, MATCH("Customer ID", 'E4 TB Allocation Details'!$A$18:$L$18, 0),FALSE), 'E2 Allocators'!$B$15:$W$361, MATCH('O5 Details by Class &amp; Accounts'!AD$18, 'E2 Allocators'!$B$15:$W$15, 0),FALSE)*$G126)</f>
        <v>0</v>
      </c>
      <c r="AE126" s="1321">
        <f>IF(ISERROR(VLOOKUP(VLOOKUP($A126, 'E4 TB Allocation Details'!$A$18:$L$214, MATCH("Customer ID", 'E4 TB Allocation Details'!$A$18:$L$18, 0),FALSE), 'E2 Allocators'!$B$15:$W$361, MATCH('O5 Details by Class &amp; Accounts'!AE$18, 'E2 Allocators'!$B$15:$W$15, 0),FALSE)*$G126), 0, VLOOKUP(VLOOKUP($A126, 'E4 TB Allocation Details'!$A$18:$L$214, MATCH("Customer ID", 'E4 TB Allocation Details'!$A$18:$L$18, 0),FALSE), 'E2 Allocators'!$B$15:$W$361, MATCH('O5 Details by Class &amp; Accounts'!AE$18, 'E2 Allocators'!$B$15:$W$15, 0),FALSE)*$G126)</f>
        <v>0</v>
      </c>
      <c r="AF126" s="1321">
        <f>IF(ISERROR(VLOOKUP(VLOOKUP($A126, 'E4 TB Allocation Details'!$A$18:$L$214, MATCH("Customer ID", 'E4 TB Allocation Details'!$A$18:$L$18, 0),FALSE), 'E2 Allocators'!$B$15:$W$361, MATCH('O5 Details by Class &amp; Accounts'!AF$18, 'E2 Allocators'!$B$15:$W$15, 0),FALSE)*$G126), 0, VLOOKUP(VLOOKUP($A126, 'E4 TB Allocation Details'!$A$18:$L$214, MATCH("Customer ID", 'E4 TB Allocation Details'!$A$18:$L$18, 0),FALSE), 'E2 Allocators'!$B$15:$W$361, MATCH('O5 Details by Class &amp; Accounts'!AF$18, 'E2 Allocators'!$B$15:$W$15, 0),FALSE)*$G126)</f>
        <v>0</v>
      </c>
      <c r="AG126" s="1321">
        <f>IF(ISERROR(VLOOKUP(VLOOKUP($A126, 'E4 TB Allocation Details'!$A$18:$L$214, MATCH("Customer ID", 'E4 TB Allocation Details'!$A$18:$L$18, 0),FALSE), 'E2 Allocators'!$B$15:$W$361, MATCH('O5 Details by Class &amp; Accounts'!AG$18, 'E2 Allocators'!$B$15:$W$15, 0),FALSE)*$G126), 0, VLOOKUP(VLOOKUP($A126, 'E4 TB Allocation Details'!$A$18:$L$214, MATCH("Customer ID", 'E4 TB Allocation Details'!$A$18:$L$18, 0),FALSE), 'E2 Allocators'!$B$15:$W$361, MATCH('O5 Details by Class &amp; Accounts'!AG$18, 'E2 Allocators'!$B$15:$W$15, 0),FALSE)*$G126)</f>
        <v>0</v>
      </c>
      <c r="AH126" s="1321">
        <f>IF(ISERROR(VLOOKUP(VLOOKUP($A126, 'E4 TB Allocation Details'!$A$18:$L$214, MATCH("Customer ID", 'E4 TB Allocation Details'!$A$18:$L$18, 0),FALSE), 'E2 Allocators'!$B$15:$W$361, MATCH('O5 Details by Class &amp; Accounts'!AH$18, 'E2 Allocators'!$B$15:$W$15, 0),FALSE)*$G126), 0, VLOOKUP(VLOOKUP($A126, 'E4 TB Allocation Details'!$A$18:$L$214, MATCH("Customer ID", 'E4 TB Allocation Details'!$A$18:$L$18, 0),FALSE), 'E2 Allocators'!$B$15:$W$361, MATCH('O5 Details by Class &amp; Accounts'!AH$18, 'E2 Allocators'!$B$15:$W$15, 0),FALSE)*$G126)</f>
        <v>0</v>
      </c>
      <c r="AI126" s="1321">
        <f>IF(ISERROR(VLOOKUP(VLOOKUP($A126, 'E4 TB Allocation Details'!$A$18:$L$214, MATCH("Customer ID", 'E4 TB Allocation Details'!$A$18:$L$18, 0),FALSE), 'E2 Allocators'!$B$15:$W$361, MATCH('O5 Details by Class &amp; Accounts'!AI$18, 'E2 Allocators'!$B$15:$W$15, 0),FALSE)*$G126), 0, VLOOKUP(VLOOKUP($A126, 'E4 TB Allocation Details'!$A$18:$L$214, MATCH("Customer ID", 'E4 TB Allocation Details'!$A$18:$L$18, 0),FALSE), 'E2 Allocators'!$B$15:$W$361, MATCH('O5 Details by Class &amp; Accounts'!AI$18, 'E2 Allocators'!$B$15:$W$15, 0),FALSE)*$G126)</f>
        <v>0</v>
      </c>
      <c r="AJ126" s="1321">
        <f>IF(ISERROR(VLOOKUP(VLOOKUP($A126, 'E4 TB Allocation Details'!$A$18:$L$214, MATCH("Customer ID", 'E4 TB Allocation Details'!$A$18:$L$18, 0),FALSE), 'E2 Allocators'!$B$15:$W$361, MATCH('O5 Details by Class &amp; Accounts'!AJ$18, 'E2 Allocators'!$B$15:$W$15, 0),FALSE)*$G126), 0, VLOOKUP(VLOOKUP($A126, 'E4 TB Allocation Details'!$A$18:$L$214, MATCH("Customer ID", 'E4 TB Allocation Details'!$A$18:$L$18, 0),FALSE), 'E2 Allocators'!$B$15:$W$361, MATCH('O5 Details by Class &amp; Accounts'!AJ$18, 'E2 Allocators'!$B$15:$W$15, 0),FALSE)*$G126)</f>
        <v>0</v>
      </c>
      <c r="AK126" s="1321">
        <f>IF(ISERROR(VLOOKUP(VLOOKUP($A126, 'E4 TB Allocation Details'!$A$18:$L$214, MATCH("Customer ID", 'E4 TB Allocation Details'!$A$18:$L$18, 0),FALSE), 'E2 Allocators'!$B$15:$W$361, MATCH('O5 Details by Class &amp; Accounts'!AK$18, 'E2 Allocators'!$B$15:$W$15, 0),FALSE)*$G126), 0, VLOOKUP(VLOOKUP($A126, 'E4 TB Allocation Details'!$A$18:$L$214, MATCH("Customer ID", 'E4 TB Allocation Details'!$A$18:$L$18, 0),FALSE), 'E2 Allocators'!$B$15:$W$361, MATCH('O5 Details by Class &amp; Accounts'!AK$18, 'E2 Allocators'!$B$15:$W$15, 0),FALSE)*$G126)</f>
        <v>0</v>
      </c>
      <c r="AL126" s="1321">
        <f>IF(ISERROR(VLOOKUP(VLOOKUP($A126, 'E4 TB Allocation Details'!$A$18:$L$214, MATCH("Customer ID", 'E4 TB Allocation Details'!$A$18:$L$18, 0),FALSE), 'E2 Allocators'!$B$15:$W$361, MATCH('O5 Details by Class &amp; Accounts'!AL$18, 'E2 Allocators'!$B$15:$W$15, 0),FALSE)*$G126), 0, VLOOKUP(VLOOKUP($A126, 'E4 TB Allocation Details'!$A$18:$L$214, MATCH("Customer ID", 'E4 TB Allocation Details'!$A$18:$L$18, 0),FALSE), 'E2 Allocators'!$B$15:$W$361, MATCH('O5 Details by Class &amp; Accounts'!AL$18, 'E2 Allocators'!$B$15:$W$15, 0),FALSE)*$G126)</f>
        <v>0</v>
      </c>
      <c r="AM126" s="1321">
        <f>IF(ISERROR(VLOOKUP(VLOOKUP($A126, 'E4 TB Allocation Details'!$A$18:$L$214, MATCH("Customer ID", 'E4 TB Allocation Details'!$A$18:$L$18, 0),FALSE), 'E2 Allocators'!$B$15:$W$361, MATCH('O5 Details by Class &amp; Accounts'!AM$18, 'E2 Allocators'!$B$15:$W$15, 0),FALSE)*$G126), 0, VLOOKUP(VLOOKUP($A126, 'E4 TB Allocation Details'!$A$18:$L$214, MATCH("Customer ID", 'E4 TB Allocation Details'!$A$18:$L$18, 0),FALSE), 'E2 Allocators'!$B$15:$W$361, MATCH('O5 Details by Class &amp; Accounts'!AM$18, 'E2 Allocators'!$B$15:$W$15, 0),FALSE)*$G126)</f>
        <v>0</v>
      </c>
      <c r="AN126" s="1321">
        <f>IF(ISERROR(VLOOKUP(VLOOKUP($A126, 'E4 TB Allocation Details'!$A$18:$L$214, MATCH("Customer ID", 'E4 TB Allocation Details'!$A$18:$L$18, 0),FALSE), 'E2 Allocators'!$B$15:$W$361, MATCH('O5 Details by Class &amp; Accounts'!AN$18, 'E2 Allocators'!$B$15:$W$15, 0),FALSE)*$G126), 0, VLOOKUP(VLOOKUP($A126, 'E4 TB Allocation Details'!$A$18:$L$214, MATCH("Customer ID", 'E4 TB Allocation Details'!$A$18:$L$18, 0),FALSE), 'E2 Allocators'!$B$15:$W$361, MATCH('O5 Details by Class &amp; Accounts'!AN$18, 'E2 Allocators'!$B$15:$W$15, 0),FALSE)*$G126)</f>
        <v>0</v>
      </c>
      <c r="AO126" s="1321">
        <f>IF(ISERROR(VLOOKUP(VLOOKUP($A126, 'E4 TB Allocation Details'!$A$18:$L$214, MATCH("Customer ID", 'E4 TB Allocation Details'!$A$18:$L$18, 0),FALSE), 'E2 Allocators'!$B$15:$W$361, MATCH('O5 Details by Class &amp; Accounts'!AO$18, 'E2 Allocators'!$B$15:$W$15, 0),FALSE)*$G126), 0, VLOOKUP(VLOOKUP($A126, 'E4 TB Allocation Details'!$A$18:$L$214, MATCH("Customer ID", 'E4 TB Allocation Details'!$A$18:$L$18, 0),FALSE), 'E2 Allocators'!$B$15:$W$361, MATCH('O5 Details by Class &amp; Accounts'!AO$18, 'E2 Allocators'!$B$15:$W$15, 0),FALSE)*$G126)</f>
        <v>0</v>
      </c>
      <c r="AP126" s="1321">
        <f>IF(ISERROR(VLOOKUP(VLOOKUP($A126, 'E4 TB Allocation Details'!$A$18:$L$214, MATCH("Customer ID", 'E4 TB Allocation Details'!$A$18:$L$18, 0),FALSE), 'E2 Allocators'!$B$15:$W$361, MATCH('O5 Details by Class &amp; Accounts'!AP$18, 'E2 Allocators'!$B$15:$W$15, 0),FALSE)*$G126), 0, VLOOKUP(VLOOKUP($A126, 'E4 TB Allocation Details'!$A$18:$L$214, MATCH("Customer ID", 'E4 TB Allocation Details'!$A$18:$L$18, 0),FALSE), 'E2 Allocators'!$B$15:$W$361, MATCH('O5 Details by Class &amp; Accounts'!AP$18, 'E2 Allocators'!$B$15:$W$15, 0),FALSE)*$G126)</f>
        <v>0</v>
      </c>
      <c r="AQ126" s="1321">
        <f>IF(ISERROR(VLOOKUP(VLOOKUP($A126, 'E4 TB Allocation Details'!$A$18:$L$214, MATCH("Customer ID", 'E4 TB Allocation Details'!$A$18:$L$18, 0),FALSE), 'E2 Allocators'!$B$15:$W$361, MATCH('O5 Details by Class &amp; Accounts'!AQ$18, 'E2 Allocators'!$B$15:$W$15, 0),FALSE)*$G126), 0, VLOOKUP(VLOOKUP($A126, 'E4 TB Allocation Details'!$A$18:$L$214, MATCH("Customer ID", 'E4 TB Allocation Details'!$A$18:$L$18, 0),FALSE), 'E2 Allocators'!$B$15:$W$361, MATCH('O5 Details by Class &amp; Accounts'!AQ$18, 'E2 Allocators'!$B$15:$W$15, 0),FALSE)*$G126)</f>
        <v>0</v>
      </c>
      <c r="AR126" s="1321">
        <f>IF(ISERROR(VLOOKUP(VLOOKUP($A126, 'E4 TB Allocation Details'!$A$18:$L$214, MATCH("Customer ID", 'E4 TB Allocation Details'!$A$18:$L$18, 0),FALSE), 'E2 Allocators'!$B$15:$W$361, MATCH('O5 Details by Class &amp; Accounts'!AR$18, 'E2 Allocators'!$B$15:$W$15, 0),FALSE)*$G126), 0, VLOOKUP(VLOOKUP($A126, 'E4 TB Allocation Details'!$A$18:$L$214, MATCH("Customer ID", 'E4 TB Allocation Details'!$A$18:$L$18, 0),FALSE), 'E2 Allocators'!$B$15:$W$361, MATCH('O5 Details by Class &amp; Accounts'!AR$18, 'E2 Allocators'!$B$15:$W$15, 0),FALSE)*$G126)</f>
        <v>0</v>
      </c>
      <c r="AS126" s="1321">
        <f>IF(ISERROR(VLOOKUP(VLOOKUP($A126, 'E4 TB Allocation Details'!$A$18:$L$214, MATCH("Customer ID", 'E4 TB Allocation Details'!$A$18:$L$18, 0),FALSE), 'E2 Allocators'!$B$15:$W$361, MATCH('O5 Details by Class &amp; Accounts'!AS$18, 'E2 Allocators'!$B$15:$W$15, 0),FALSE)*$G126), 0, VLOOKUP(VLOOKUP($A126, 'E4 TB Allocation Details'!$A$18:$L$214, MATCH("Customer ID", 'E4 TB Allocation Details'!$A$18:$L$18, 0),FALSE), 'E2 Allocators'!$B$15:$W$361, MATCH('O5 Details by Class &amp; Accounts'!AS$18, 'E2 Allocators'!$B$15:$W$15, 0),FALSE)*$G126)</f>
        <v>0</v>
      </c>
      <c r="AT126" s="1321">
        <f>IF(ISERROR(VLOOKUP(VLOOKUP($A126, 'E4 TB Allocation Details'!$A$18:$L$214, MATCH("Customer ID", 'E4 TB Allocation Details'!$A$18:$L$18, 0),FALSE), 'E2 Allocators'!$B$15:$W$361, MATCH('O5 Details by Class &amp; Accounts'!AT$18, 'E2 Allocators'!$B$15:$W$15, 0),FALSE)*$G126), 0, VLOOKUP(VLOOKUP($A126, 'E4 TB Allocation Details'!$A$18:$L$214, MATCH("Customer ID", 'E4 TB Allocation Details'!$A$18:$L$18, 0),FALSE), 'E2 Allocators'!$B$15:$W$361, MATCH('O5 Details by Class &amp; Accounts'!AT$18, 'E2 Allocators'!$B$15:$W$15, 0),FALSE)*$G126)</f>
        <v>0</v>
      </c>
      <c r="AU126" s="1321">
        <f>IF(ISERROR(VLOOKUP(VLOOKUP($A126, 'E4 TB Allocation Details'!$A$18:$L$214, MATCH("Customer ID", 'E4 TB Allocation Details'!$A$18:$L$18, 0),FALSE), 'E2 Allocators'!$B$15:$W$361, MATCH('O5 Details by Class &amp; Accounts'!AU$18, 'E2 Allocators'!$B$15:$W$15, 0),FALSE)*$G126), 0, VLOOKUP(VLOOKUP($A126, 'E4 TB Allocation Details'!$A$18:$L$214, MATCH("Customer ID", 'E4 TB Allocation Details'!$A$18:$L$18, 0),FALSE), 'E2 Allocators'!$B$15:$W$361, MATCH('O5 Details by Class &amp; Accounts'!AU$18, 'E2 Allocators'!$B$15:$W$15, 0),FALSE)*$G126)</f>
        <v>0</v>
      </c>
      <c r="AV126" s="1321">
        <f>IF(ISERROR(VLOOKUP(VLOOKUP($A126, 'E4 TB Allocation Details'!$A$18:$L$214, MATCH("Customer ID", 'E4 TB Allocation Details'!$A$18:$L$18, 0),FALSE), 'E2 Allocators'!$B$15:$W$361, MATCH('O5 Details by Class &amp; Accounts'!AV$18, 'E2 Allocators'!$B$15:$W$15, 0),FALSE)*$G126), 0, VLOOKUP(VLOOKUP($A126, 'E4 TB Allocation Details'!$A$18:$L$214, MATCH("Customer ID", 'E4 TB Allocation Details'!$A$18:$L$18, 0),FALSE), 'E2 Allocators'!$B$15:$W$361, MATCH('O5 Details by Class &amp; Accounts'!AV$18, 'E2 Allocators'!$B$15:$W$15, 0),FALSE)*$G126)</f>
        <v>0</v>
      </c>
      <c r="AW126" s="1321">
        <f>IF(ISERROR(VLOOKUP(VLOOKUP($A126, 'E4 TB Allocation Details'!$A$18:$L$214, MATCH("Customer ID", 'E4 TB Allocation Details'!$A$18:$L$18, 0),FALSE), 'E2 Allocators'!$B$15:$W$361, MATCH('O5 Details by Class &amp; Accounts'!AW$18, 'E2 Allocators'!$B$15:$W$15, 0),FALSE)*$G126), 0, VLOOKUP(VLOOKUP($A126, 'E4 TB Allocation Details'!$A$18:$L$214, MATCH("Customer ID", 'E4 TB Allocation Details'!$A$18:$L$18, 0),FALSE), 'E2 Allocators'!$B$15:$W$361, MATCH('O5 Details by Class &amp; Accounts'!AW$18, 'E2 Allocators'!$B$15:$W$15, 0),FALSE)*$G126)</f>
        <v>0</v>
      </c>
      <c r="AX126" s="1321">
        <f t="shared" si="34"/>
        <v>0</v>
      </c>
      <c r="AY126" s="1321">
        <f>IF(ISERROR(VLOOKUP(VLOOKUP($A126, 'E4 TB Allocation Details'!$A$18:$L$214, MATCH("Misc ID", 'E4 TB Allocation Details'!$A$18:$L$18, 0),FALSE), 'E2 Allocators'!$B$15:$W$361, MATCH('O5 Details by Class &amp; Accounts'!AY$18, 'E2 Allocators'!$B$15:$W$15, 0),FALSE)*$E126), 0, VLOOKUP(VLOOKUP($A126, 'E4 TB Allocation Details'!$A$18:$L$214, MATCH("Misc ID", 'E4 TB Allocation Details'!$A$18:$L$18, 0),FALSE), 'E2 Allocators'!$B$15:$W$361, MATCH('O5 Details by Class &amp; Accounts'!AY$18, 'E2 Allocators'!$B$15:$W$15, 0),FALSE)*$E126)</f>
        <v>0</v>
      </c>
      <c r="AZ126" s="1321">
        <f>IF(ISERROR(VLOOKUP(VLOOKUP($A126, 'E4 TB Allocation Details'!$A$18:$L$214, MATCH("Misc ID", 'E4 TB Allocation Details'!$A$18:$L$18, 0),FALSE), 'E2 Allocators'!$B$15:$W$361, MATCH('O5 Details by Class &amp; Accounts'!AZ$18, 'E2 Allocators'!$B$15:$W$15, 0),FALSE)*$E126), 0, VLOOKUP(VLOOKUP($A126, 'E4 TB Allocation Details'!$A$18:$L$214, MATCH("Misc ID", 'E4 TB Allocation Details'!$A$18:$L$18, 0),FALSE), 'E2 Allocators'!$B$15:$W$361, MATCH('O5 Details by Class &amp; Accounts'!AZ$18, 'E2 Allocators'!$B$15:$W$15, 0),FALSE)*$E126)</f>
        <v>0</v>
      </c>
      <c r="BA126" s="1321">
        <f>IF(ISERROR(VLOOKUP(VLOOKUP($A126, 'E4 TB Allocation Details'!$A$18:$L$214, MATCH("Misc ID", 'E4 TB Allocation Details'!$A$18:$L$18, 0),FALSE), 'E2 Allocators'!$B$15:$W$361, MATCH('O5 Details by Class &amp; Accounts'!BA$18, 'E2 Allocators'!$B$15:$W$15, 0),FALSE)*$E126), 0, VLOOKUP(VLOOKUP($A126, 'E4 TB Allocation Details'!$A$18:$L$214, MATCH("Misc ID", 'E4 TB Allocation Details'!$A$18:$L$18, 0),FALSE), 'E2 Allocators'!$B$15:$W$361, MATCH('O5 Details by Class &amp; Accounts'!BA$18, 'E2 Allocators'!$B$15:$W$15, 0),FALSE)*$E126)</f>
        <v>0</v>
      </c>
      <c r="BB126" s="1321">
        <f>IF(ISERROR(VLOOKUP(VLOOKUP($A126, 'E4 TB Allocation Details'!$A$18:$L$214, MATCH("Misc ID", 'E4 TB Allocation Details'!$A$18:$L$18, 0),FALSE), 'E2 Allocators'!$B$15:$W$361, MATCH('O5 Details by Class &amp; Accounts'!BB$18, 'E2 Allocators'!$B$15:$W$15, 0),FALSE)*$E126), 0, VLOOKUP(VLOOKUP($A126, 'E4 TB Allocation Details'!$A$18:$L$214, MATCH("Misc ID", 'E4 TB Allocation Details'!$A$18:$L$18, 0),FALSE), 'E2 Allocators'!$B$15:$W$361, MATCH('O5 Details by Class &amp; Accounts'!BB$18, 'E2 Allocators'!$B$15:$W$15, 0),FALSE)*$E126)</f>
        <v>0</v>
      </c>
      <c r="BC126" s="1321">
        <f>IF(ISERROR(VLOOKUP(VLOOKUP($A126, 'E4 TB Allocation Details'!$A$18:$L$214, MATCH("Misc ID", 'E4 TB Allocation Details'!$A$18:$L$18, 0),FALSE), 'E2 Allocators'!$B$15:$W$361, MATCH('O5 Details by Class &amp; Accounts'!BC$18, 'E2 Allocators'!$B$15:$W$15, 0),FALSE)*$E126), 0, VLOOKUP(VLOOKUP($A126, 'E4 TB Allocation Details'!$A$18:$L$214, MATCH("Misc ID", 'E4 TB Allocation Details'!$A$18:$L$18, 0),FALSE), 'E2 Allocators'!$B$15:$W$361, MATCH('O5 Details by Class &amp; Accounts'!BC$18, 'E2 Allocators'!$B$15:$W$15, 0),FALSE)*$E126)</f>
        <v>0</v>
      </c>
      <c r="BD126" s="1321">
        <f>IF(ISERROR(VLOOKUP(VLOOKUP($A126, 'E4 TB Allocation Details'!$A$18:$L$214, MATCH("Misc ID", 'E4 TB Allocation Details'!$A$18:$L$18, 0),FALSE), 'E2 Allocators'!$B$15:$W$361, MATCH('O5 Details by Class &amp; Accounts'!BD$18, 'E2 Allocators'!$B$15:$W$15, 0),FALSE)*$E126), 0, VLOOKUP(VLOOKUP($A126, 'E4 TB Allocation Details'!$A$18:$L$214, MATCH("Misc ID", 'E4 TB Allocation Details'!$A$18:$L$18, 0),FALSE), 'E2 Allocators'!$B$15:$W$361, MATCH('O5 Details by Class &amp; Accounts'!BD$18, 'E2 Allocators'!$B$15:$W$15, 0),FALSE)*$E126)</f>
        <v>0</v>
      </c>
      <c r="BE126" s="1321">
        <f>IF(ISERROR(VLOOKUP(VLOOKUP($A126, 'E4 TB Allocation Details'!$A$18:$L$214, MATCH("Misc ID", 'E4 TB Allocation Details'!$A$18:$L$18, 0),FALSE), 'E2 Allocators'!$B$15:$W$361, MATCH('O5 Details by Class &amp; Accounts'!BE$18, 'E2 Allocators'!$B$15:$W$15, 0),FALSE)*$E126), 0, VLOOKUP(VLOOKUP($A126, 'E4 TB Allocation Details'!$A$18:$L$214, MATCH("Misc ID", 'E4 TB Allocation Details'!$A$18:$L$18, 0),FALSE), 'E2 Allocators'!$B$15:$W$361, MATCH('O5 Details by Class &amp; Accounts'!BE$18, 'E2 Allocators'!$B$15:$W$15, 0),FALSE)*$E126)</f>
        <v>0</v>
      </c>
      <c r="BF126" s="1321">
        <f>IF(ISERROR(VLOOKUP(VLOOKUP($A126, 'E4 TB Allocation Details'!$A$18:$L$214, MATCH("Misc ID", 'E4 TB Allocation Details'!$A$18:$L$18, 0),FALSE), 'E2 Allocators'!$B$15:$W$361, MATCH('O5 Details by Class &amp; Accounts'!BF$18, 'E2 Allocators'!$B$15:$W$15, 0),FALSE)*$E126), 0, VLOOKUP(VLOOKUP($A126, 'E4 TB Allocation Details'!$A$18:$L$214, MATCH("Misc ID", 'E4 TB Allocation Details'!$A$18:$L$18, 0),FALSE), 'E2 Allocators'!$B$15:$W$361, MATCH('O5 Details by Class &amp; Accounts'!BF$18, 'E2 Allocators'!$B$15:$W$15, 0),FALSE)*$E126)</f>
        <v>0</v>
      </c>
      <c r="BG126" s="1321">
        <f>IF(ISERROR(VLOOKUP(VLOOKUP($A126, 'E4 TB Allocation Details'!$A$18:$L$214, MATCH("Misc ID", 'E4 TB Allocation Details'!$A$18:$L$18, 0),FALSE), 'E2 Allocators'!$B$15:$W$361, MATCH('O5 Details by Class &amp; Accounts'!BG$18, 'E2 Allocators'!$B$15:$W$15, 0),FALSE)*$E126), 0, VLOOKUP(VLOOKUP($A126, 'E4 TB Allocation Details'!$A$18:$L$214, MATCH("Misc ID", 'E4 TB Allocation Details'!$A$18:$L$18, 0),FALSE), 'E2 Allocators'!$B$15:$W$361, MATCH('O5 Details by Class &amp; Accounts'!BG$18, 'E2 Allocators'!$B$15:$W$15, 0),FALSE)*$E126)</f>
        <v>0</v>
      </c>
      <c r="BH126" s="1321">
        <f>IF(ISERROR(VLOOKUP(VLOOKUP($A126, 'E4 TB Allocation Details'!$A$18:$L$214, MATCH("Misc ID", 'E4 TB Allocation Details'!$A$18:$L$18, 0),FALSE), 'E2 Allocators'!$B$15:$W$361, MATCH('O5 Details by Class &amp; Accounts'!BH$18, 'E2 Allocators'!$B$15:$W$15, 0),FALSE)*$E126), 0, VLOOKUP(VLOOKUP($A126, 'E4 TB Allocation Details'!$A$18:$L$214, MATCH("Misc ID", 'E4 TB Allocation Details'!$A$18:$L$18, 0),FALSE), 'E2 Allocators'!$B$15:$W$361, MATCH('O5 Details by Class &amp; Accounts'!BH$18, 'E2 Allocators'!$B$15:$W$15, 0),FALSE)*$E126)</f>
        <v>0</v>
      </c>
      <c r="BI126" s="1321">
        <f>IF(ISERROR(VLOOKUP(VLOOKUP($A126, 'E4 TB Allocation Details'!$A$18:$L$214, MATCH("Misc ID", 'E4 TB Allocation Details'!$A$18:$L$18, 0),FALSE), 'E2 Allocators'!$B$15:$W$361, MATCH('O5 Details by Class &amp; Accounts'!BI$18, 'E2 Allocators'!$B$15:$W$15, 0),FALSE)*$E126), 0, VLOOKUP(VLOOKUP($A126, 'E4 TB Allocation Details'!$A$18:$L$214, MATCH("Misc ID", 'E4 TB Allocation Details'!$A$18:$L$18, 0),FALSE), 'E2 Allocators'!$B$15:$W$361, MATCH('O5 Details by Class &amp; Accounts'!BI$18, 'E2 Allocators'!$B$15:$W$15, 0),FALSE)*$E126)</f>
        <v>0</v>
      </c>
      <c r="BJ126" s="1321">
        <f>IF(ISERROR(VLOOKUP(VLOOKUP($A126, 'E4 TB Allocation Details'!$A$18:$L$214, MATCH("Misc ID", 'E4 TB Allocation Details'!$A$18:$L$18, 0),FALSE), 'E2 Allocators'!$B$15:$W$361, MATCH('O5 Details by Class &amp; Accounts'!BJ$18, 'E2 Allocators'!$B$15:$W$15, 0),FALSE)*$E126), 0, VLOOKUP(VLOOKUP($A126, 'E4 TB Allocation Details'!$A$18:$L$214, MATCH("Misc ID", 'E4 TB Allocation Details'!$A$18:$L$18, 0),FALSE), 'E2 Allocators'!$B$15:$W$361, MATCH('O5 Details by Class &amp; Accounts'!BJ$18, 'E2 Allocators'!$B$15:$W$15, 0),FALSE)*$E126)</f>
        <v>0</v>
      </c>
      <c r="BK126" s="1321">
        <f>IF(ISERROR(VLOOKUP(VLOOKUP($A126, 'E4 TB Allocation Details'!$A$18:$L$214, MATCH("Misc ID", 'E4 TB Allocation Details'!$A$18:$L$18, 0),FALSE), 'E2 Allocators'!$B$15:$W$361, MATCH('O5 Details by Class &amp; Accounts'!BK$18, 'E2 Allocators'!$B$15:$W$15, 0),FALSE)*$E126), 0, VLOOKUP(VLOOKUP($A126, 'E4 TB Allocation Details'!$A$18:$L$214, MATCH("Misc ID", 'E4 TB Allocation Details'!$A$18:$L$18, 0),FALSE), 'E2 Allocators'!$B$15:$W$361, MATCH('O5 Details by Class &amp; Accounts'!BK$18, 'E2 Allocators'!$B$15:$W$15, 0),FALSE)*$E126)</f>
        <v>0</v>
      </c>
      <c r="BL126" s="1321">
        <f>IF(ISERROR(VLOOKUP(VLOOKUP($A126, 'E4 TB Allocation Details'!$A$18:$L$214, MATCH("Misc ID", 'E4 TB Allocation Details'!$A$18:$L$18, 0),FALSE), 'E2 Allocators'!$B$15:$W$361, MATCH('O5 Details by Class &amp; Accounts'!BL$18, 'E2 Allocators'!$B$15:$W$15, 0),FALSE)*$E126), 0, VLOOKUP(VLOOKUP($A126, 'E4 TB Allocation Details'!$A$18:$L$214, MATCH("Misc ID", 'E4 TB Allocation Details'!$A$18:$L$18, 0),FALSE), 'E2 Allocators'!$B$15:$W$361, MATCH('O5 Details by Class &amp; Accounts'!BL$18, 'E2 Allocators'!$B$15:$W$15, 0),FALSE)*$E126)</f>
        <v>0</v>
      </c>
      <c r="BM126" s="1321">
        <f>IF(ISERROR(VLOOKUP(VLOOKUP($A126, 'E4 TB Allocation Details'!$A$18:$L$214, MATCH("Misc ID", 'E4 TB Allocation Details'!$A$18:$L$18, 0),FALSE), 'E2 Allocators'!$B$15:$W$361, MATCH('O5 Details by Class &amp; Accounts'!BM$18, 'E2 Allocators'!$B$15:$W$15, 0),FALSE)*$E126), 0, VLOOKUP(VLOOKUP($A126, 'E4 TB Allocation Details'!$A$18:$L$214, MATCH("Misc ID", 'E4 TB Allocation Details'!$A$18:$L$18, 0),FALSE), 'E2 Allocators'!$B$15:$W$361, MATCH('O5 Details by Class &amp; Accounts'!BM$18, 'E2 Allocators'!$B$15:$W$15, 0),FALSE)*$E126)</f>
        <v>0</v>
      </c>
      <c r="BN126" s="1321">
        <f>IF(ISERROR(VLOOKUP(VLOOKUP($A126, 'E4 TB Allocation Details'!$A$18:$L$214, MATCH("Misc ID", 'E4 TB Allocation Details'!$A$18:$L$18, 0),FALSE), 'E2 Allocators'!$B$15:$W$361, MATCH('O5 Details by Class &amp; Accounts'!BN$18, 'E2 Allocators'!$B$15:$W$15, 0),FALSE)*$E126), 0, VLOOKUP(VLOOKUP($A126, 'E4 TB Allocation Details'!$A$18:$L$214, MATCH("Misc ID", 'E4 TB Allocation Details'!$A$18:$L$18, 0),FALSE), 'E2 Allocators'!$B$15:$W$361, MATCH('O5 Details by Class &amp; Accounts'!BN$18, 'E2 Allocators'!$B$15:$W$15, 0),FALSE)*$E126)</f>
        <v>0</v>
      </c>
      <c r="BO126" s="1321">
        <f>IF(ISERROR(VLOOKUP(VLOOKUP($A126, 'E4 TB Allocation Details'!$A$18:$L$214, MATCH("Misc ID", 'E4 TB Allocation Details'!$A$18:$L$18, 0),FALSE), 'E2 Allocators'!$B$15:$W$361, MATCH('O5 Details by Class &amp; Accounts'!BO$18, 'E2 Allocators'!$B$15:$W$15, 0),FALSE)*$E126), 0, VLOOKUP(VLOOKUP($A126, 'E4 TB Allocation Details'!$A$18:$L$214, MATCH("Misc ID", 'E4 TB Allocation Details'!$A$18:$L$18, 0),FALSE), 'E2 Allocators'!$B$15:$W$361, MATCH('O5 Details by Class &amp; Accounts'!BO$18, 'E2 Allocators'!$B$15:$W$15, 0),FALSE)*$E126)</f>
        <v>0</v>
      </c>
      <c r="BP126" s="1321">
        <f>IF(ISERROR(VLOOKUP(VLOOKUP($A126, 'E4 TB Allocation Details'!$A$18:$L$214, MATCH("Misc ID", 'E4 TB Allocation Details'!$A$18:$L$18, 0),FALSE), 'E2 Allocators'!$B$15:$W$361, MATCH('O5 Details by Class &amp; Accounts'!BP$18, 'E2 Allocators'!$B$15:$W$15, 0),FALSE)*$E126), 0, VLOOKUP(VLOOKUP($A126, 'E4 TB Allocation Details'!$A$18:$L$214, MATCH("Misc ID", 'E4 TB Allocation Details'!$A$18:$L$18, 0),FALSE), 'E2 Allocators'!$B$15:$W$361, MATCH('O5 Details by Class &amp; Accounts'!BP$18, 'E2 Allocators'!$B$15:$W$15, 0),FALSE)*$E126)</f>
        <v>0</v>
      </c>
      <c r="BQ126" s="1321">
        <f>IF(ISERROR(VLOOKUP(VLOOKUP($A126, 'E4 TB Allocation Details'!$A$18:$L$214, MATCH("Misc ID", 'E4 TB Allocation Details'!$A$18:$L$18, 0),FALSE), 'E2 Allocators'!$B$15:$W$361, MATCH('O5 Details by Class &amp; Accounts'!BQ$18, 'E2 Allocators'!$B$15:$W$15, 0),FALSE)*$E126), 0, VLOOKUP(VLOOKUP($A126, 'E4 TB Allocation Details'!$A$18:$L$214, MATCH("Misc ID", 'E4 TB Allocation Details'!$A$18:$L$18, 0),FALSE), 'E2 Allocators'!$B$15:$W$361, MATCH('O5 Details by Class &amp; Accounts'!BQ$18, 'E2 Allocators'!$B$15:$W$15, 0),FALSE)*$E126)</f>
        <v>0</v>
      </c>
      <c r="BR126" s="1321">
        <f>IF(ISERROR(VLOOKUP(VLOOKUP($A126, 'E4 TB Allocation Details'!$A$18:$L$214, MATCH("Misc ID", 'E4 TB Allocation Details'!$A$18:$L$18, 0),FALSE), 'E2 Allocators'!$B$15:$W$361, MATCH('O5 Details by Class &amp; Accounts'!BR$18, 'E2 Allocators'!$B$15:$W$15, 0),FALSE)*$E126), 0, VLOOKUP(VLOOKUP($A126, 'E4 TB Allocation Details'!$A$18:$L$214, MATCH("Misc ID", 'E4 TB Allocation Details'!$A$18:$L$18, 0),FALSE), 'E2 Allocators'!$B$15:$W$361, MATCH('O5 Details by Class &amp; Accounts'!BR$18, 'E2 Allocators'!$B$15:$W$15, 0),FALSE)*$E126)</f>
        <v>0</v>
      </c>
      <c r="BS126" s="1321">
        <f t="shared" si="35"/>
        <v>0</v>
      </c>
      <c r="BT126" s="1321">
        <f>IF(ISERROR(VLOOKUP(VLOOKUP($A126, 'E4 TB Allocation Details'!$A$18:$L$214, MATCH("A &amp; G ID", 'E4 TB Allocation Details'!$A$18:$L$18, 0),FALSE), 'E2 Allocators'!$B$15:$W$361, MATCH('O5 Details by Class &amp; Accounts'!BT$18, 'E2 Allocators'!$B$15:$W$15, 0),FALSE)*$E126), 0, VLOOKUP(VLOOKUP($A126, 'E4 TB Allocation Details'!$A$18:$L$214, MATCH("A &amp; G ID", 'E4 TB Allocation Details'!$A$18:$L$18, 0),FALSE), 'E2 Allocators'!$B$15:$W$361, MATCH('O5 Details by Class &amp; Accounts'!BT$18, 'E2 Allocators'!$B$15:$W$15, 0),FALSE)*$E126)</f>
        <v>0</v>
      </c>
      <c r="BU126" s="1321">
        <f>IF(ISERROR(VLOOKUP(VLOOKUP($A126, 'E4 TB Allocation Details'!$A$18:$L$214, MATCH("A &amp; G ID", 'E4 TB Allocation Details'!$A$18:$L$18, 0),FALSE), 'E2 Allocators'!$B$15:$W$361, MATCH('O5 Details by Class &amp; Accounts'!BU$18, 'E2 Allocators'!$B$15:$W$15, 0),FALSE)*$E126), 0, VLOOKUP(VLOOKUP($A126, 'E4 TB Allocation Details'!$A$18:$L$214, MATCH("A &amp; G ID", 'E4 TB Allocation Details'!$A$18:$L$18, 0),FALSE), 'E2 Allocators'!$B$15:$W$361, MATCH('O5 Details by Class &amp; Accounts'!BU$18, 'E2 Allocators'!$B$15:$W$15, 0),FALSE)*$E126)</f>
        <v>0</v>
      </c>
      <c r="BV126" s="1321">
        <f>IF(ISERROR(VLOOKUP(VLOOKUP($A126, 'E4 TB Allocation Details'!$A$18:$L$214, MATCH("A &amp; G ID", 'E4 TB Allocation Details'!$A$18:$L$18, 0),FALSE), 'E2 Allocators'!$B$15:$W$361, MATCH('O5 Details by Class &amp; Accounts'!BV$18, 'E2 Allocators'!$B$15:$W$15, 0),FALSE)*$E126), 0, VLOOKUP(VLOOKUP($A126, 'E4 TB Allocation Details'!$A$18:$L$214, MATCH("A &amp; G ID", 'E4 TB Allocation Details'!$A$18:$L$18, 0),FALSE), 'E2 Allocators'!$B$15:$W$361, MATCH('O5 Details by Class &amp; Accounts'!BV$18, 'E2 Allocators'!$B$15:$W$15, 0),FALSE)*$E126)</f>
        <v>0</v>
      </c>
      <c r="BW126" s="1321">
        <f>IF(ISERROR(VLOOKUP(VLOOKUP($A126, 'E4 TB Allocation Details'!$A$18:$L$214, MATCH("A &amp; G ID", 'E4 TB Allocation Details'!$A$18:$L$18, 0),FALSE), 'E2 Allocators'!$B$15:$W$361, MATCH('O5 Details by Class &amp; Accounts'!BW$18, 'E2 Allocators'!$B$15:$W$15, 0),FALSE)*$E126), 0, VLOOKUP(VLOOKUP($A126, 'E4 TB Allocation Details'!$A$18:$L$214, MATCH("A &amp; G ID", 'E4 TB Allocation Details'!$A$18:$L$18, 0),FALSE), 'E2 Allocators'!$B$15:$W$361, MATCH('O5 Details by Class &amp; Accounts'!BW$18, 'E2 Allocators'!$B$15:$W$15, 0),FALSE)*$E126)</f>
        <v>0</v>
      </c>
      <c r="BX126" s="1321">
        <f>IF(ISERROR(VLOOKUP(VLOOKUP($A126, 'E4 TB Allocation Details'!$A$18:$L$214, MATCH("A &amp; G ID", 'E4 TB Allocation Details'!$A$18:$L$18, 0),FALSE), 'E2 Allocators'!$B$15:$W$361, MATCH('O5 Details by Class &amp; Accounts'!BX$18, 'E2 Allocators'!$B$15:$W$15, 0),FALSE)*$E126), 0, VLOOKUP(VLOOKUP($A126, 'E4 TB Allocation Details'!$A$18:$L$214, MATCH("A &amp; G ID", 'E4 TB Allocation Details'!$A$18:$L$18, 0),FALSE), 'E2 Allocators'!$B$15:$W$361, MATCH('O5 Details by Class &amp; Accounts'!BX$18, 'E2 Allocators'!$B$15:$W$15, 0),FALSE)*$E126)</f>
        <v>0</v>
      </c>
      <c r="BY126" s="1321">
        <f>IF(ISERROR(VLOOKUP(VLOOKUP($A126, 'E4 TB Allocation Details'!$A$18:$L$214, MATCH("A &amp; G ID", 'E4 TB Allocation Details'!$A$18:$L$18, 0),FALSE), 'E2 Allocators'!$B$15:$W$361, MATCH('O5 Details by Class &amp; Accounts'!BY$18, 'E2 Allocators'!$B$15:$W$15, 0),FALSE)*$E126), 0, VLOOKUP(VLOOKUP($A126, 'E4 TB Allocation Details'!$A$18:$L$214, MATCH("A &amp; G ID", 'E4 TB Allocation Details'!$A$18:$L$18, 0),FALSE), 'E2 Allocators'!$B$15:$W$361, MATCH('O5 Details by Class &amp; Accounts'!BY$18, 'E2 Allocators'!$B$15:$W$15, 0),FALSE)*$E126)</f>
        <v>0</v>
      </c>
      <c r="BZ126" s="1321">
        <f>IF(ISERROR(VLOOKUP(VLOOKUP($A126, 'E4 TB Allocation Details'!$A$18:$L$214, MATCH("A &amp; G ID", 'E4 TB Allocation Details'!$A$18:$L$18, 0),FALSE), 'E2 Allocators'!$B$15:$W$361, MATCH('O5 Details by Class &amp; Accounts'!BZ$18, 'E2 Allocators'!$B$15:$W$15, 0),FALSE)*$E126), 0, VLOOKUP(VLOOKUP($A126, 'E4 TB Allocation Details'!$A$18:$L$214, MATCH("A &amp; G ID", 'E4 TB Allocation Details'!$A$18:$L$18, 0),FALSE), 'E2 Allocators'!$B$15:$W$361, MATCH('O5 Details by Class &amp; Accounts'!BZ$18, 'E2 Allocators'!$B$15:$W$15, 0),FALSE)*$E126)</f>
        <v>0</v>
      </c>
      <c r="CA126" s="1321">
        <f>IF(ISERROR(VLOOKUP(VLOOKUP($A126, 'E4 TB Allocation Details'!$A$18:$L$214, MATCH("A &amp; G ID", 'E4 TB Allocation Details'!$A$18:$L$18, 0),FALSE), 'E2 Allocators'!$B$15:$W$361, MATCH('O5 Details by Class &amp; Accounts'!CA$18, 'E2 Allocators'!$B$15:$W$15, 0),FALSE)*$E126), 0, VLOOKUP(VLOOKUP($A126, 'E4 TB Allocation Details'!$A$18:$L$214, MATCH("A &amp; G ID", 'E4 TB Allocation Details'!$A$18:$L$18, 0),FALSE), 'E2 Allocators'!$B$15:$W$361, MATCH('O5 Details by Class &amp; Accounts'!CA$18, 'E2 Allocators'!$B$15:$W$15, 0),FALSE)*$E126)</f>
        <v>0</v>
      </c>
      <c r="CB126" s="1321">
        <f>IF(ISERROR(VLOOKUP(VLOOKUP($A126, 'E4 TB Allocation Details'!$A$18:$L$214, MATCH("A &amp; G ID", 'E4 TB Allocation Details'!$A$18:$L$18, 0),FALSE), 'E2 Allocators'!$B$15:$W$361, MATCH('O5 Details by Class &amp; Accounts'!CB$18, 'E2 Allocators'!$B$15:$W$15, 0),FALSE)*$E126), 0, VLOOKUP(VLOOKUP($A126, 'E4 TB Allocation Details'!$A$18:$L$214, MATCH("A &amp; G ID", 'E4 TB Allocation Details'!$A$18:$L$18, 0),FALSE), 'E2 Allocators'!$B$15:$W$361, MATCH('O5 Details by Class &amp; Accounts'!CB$18, 'E2 Allocators'!$B$15:$W$15, 0),FALSE)*$E126)</f>
        <v>0</v>
      </c>
      <c r="CC126" s="1321">
        <f>IF(ISERROR(VLOOKUP(VLOOKUP($A126, 'E4 TB Allocation Details'!$A$18:$L$214, MATCH("A &amp; G ID", 'E4 TB Allocation Details'!$A$18:$L$18, 0),FALSE), 'E2 Allocators'!$B$15:$W$361, MATCH('O5 Details by Class &amp; Accounts'!CC$18, 'E2 Allocators'!$B$15:$W$15, 0),FALSE)*$E126), 0, VLOOKUP(VLOOKUP($A126, 'E4 TB Allocation Details'!$A$18:$L$214, MATCH("A &amp; G ID", 'E4 TB Allocation Details'!$A$18:$L$18, 0),FALSE), 'E2 Allocators'!$B$15:$W$361, MATCH('O5 Details by Class &amp; Accounts'!CC$18, 'E2 Allocators'!$B$15:$W$15, 0),FALSE)*$E126)</f>
        <v>0</v>
      </c>
      <c r="CD126" s="1321">
        <f>IF(ISERROR(VLOOKUP(VLOOKUP($A126, 'E4 TB Allocation Details'!$A$18:$L$214, MATCH("A &amp; G ID", 'E4 TB Allocation Details'!$A$18:$L$18, 0),FALSE), 'E2 Allocators'!$B$15:$W$361, MATCH('O5 Details by Class &amp; Accounts'!CD$18, 'E2 Allocators'!$B$15:$W$15, 0),FALSE)*$E126), 0, VLOOKUP(VLOOKUP($A126, 'E4 TB Allocation Details'!$A$18:$L$214, MATCH("A &amp; G ID", 'E4 TB Allocation Details'!$A$18:$L$18, 0),FALSE), 'E2 Allocators'!$B$15:$W$361, MATCH('O5 Details by Class &amp; Accounts'!CD$18, 'E2 Allocators'!$B$15:$W$15, 0),FALSE)*$E126)</f>
        <v>0</v>
      </c>
      <c r="CE126" s="1321">
        <f>IF(ISERROR(VLOOKUP(VLOOKUP($A126, 'E4 TB Allocation Details'!$A$18:$L$214, MATCH("A &amp; G ID", 'E4 TB Allocation Details'!$A$18:$L$18, 0),FALSE), 'E2 Allocators'!$B$15:$W$361, MATCH('O5 Details by Class &amp; Accounts'!CE$18, 'E2 Allocators'!$B$15:$W$15, 0),FALSE)*$E126), 0, VLOOKUP(VLOOKUP($A126, 'E4 TB Allocation Details'!$A$18:$L$214, MATCH("A &amp; G ID", 'E4 TB Allocation Details'!$A$18:$L$18, 0),FALSE), 'E2 Allocators'!$B$15:$W$361, MATCH('O5 Details by Class &amp; Accounts'!CE$18, 'E2 Allocators'!$B$15:$W$15, 0),FALSE)*$E126)</f>
        <v>0</v>
      </c>
      <c r="CF126" s="1321">
        <f>IF(ISERROR(VLOOKUP(VLOOKUP($A126, 'E4 TB Allocation Details'!$A$18:$L$214, MATCH("A &amp; G ID", 'E4 TB Allocation Details'!$A$18:$L$18, 0),FALSE), 'E2 Allocators'!$B$15:$W$361, MATCH('O5 Details by Class &amp; Accounts'!CF$18, 'E2 Allocators'!$B$15:$W$15, 0),FALSE)*$E126), 0, VLOOKUP(VLOOKUP($A126, 'E4 TB Allocation Details'!$A$18:$L$214, MATCH("A &amp; G ID", 'E4 TB Allocation Details'!$A$18:$L$18, 0),FALSE), 'E2 Allocators'!$B$15:$W$361, MATCH('O5 Details by Class &amp; Accounts'!CF$18, 'E2 Allocators'!$B$15:$W$15, 0),FALSE)*$E126)</f>
        <v>0</v>
      </c>
      <c r="CG126" s="1321">
        <f>IF(ISERROR(VLOOKUP(VLOOKUP($A126, 'E4 TB Allocation Details'!$A$18:$L$214, MATCH("A &amp; G ID", 'E4 TB Allocation Details'!$A$18:$L$18, 0),FALSE), 'E2 Allocators'!$B$15:$W$361, MATCH('O5 Details by Class &amp; Accounts'!CG$18, 'E2 Allocators'!$B$15:$W$15, 0),FALSE)*$E126), 0, VLOOKUP(VLOOKUP($A126, 'E4 TB Allocation Details'!$A$18:$L$214, MATCH("A &amp; G ID", 'E4 TB Allocation Details'!$A$18:$L$18, 0),FALSE), 'E2 Allocators'!$B$15:$W$361, MATCH('O5 Details by Class &amp; Accounts'!CG$18, 'E2 Allocators'!$B$15:$W$15, 0),FALSE)*$E126)</f>
        <v>0</v>
      </c>
      <c r="CH126" s="1321">
        <f>IF(ISERROR(VLOOKUP(VLOOKUP($A126, 'E4 TB Allocation Details'!$A$18:$L$214, MATCH("A &amp; G ID", 'E4 TB Allocation Details'!$A$18:$L$18, 0),FALSE), 'E2 Allocators'!$B$15:$W$361, MATCH('O5 Details by Class &amp; Accounts'!CH$18, 'E2 Allocators'!$B$15:$W$15, 0),FALSE)*$E126), 0, VLOOKUP(VLOOKUP($A126, 'E4 TB Allocation Details'!$A$18:$L$214, MATCH("A &amp; G ID", 'E4 TB Allocation Details'!$A$18:$L$18, 0),FALSE), 'E2 Allocators'!$B$15:$W$361, MATCH('O5 Details by Class &amp; Accounts'!CH$18, 'E2 Allocators'!$B$15:$W$15, 0),FALSE)*$E126)</f>
        <v>0</v>
      </c>
      <c r="CI126" s="1321">
        <f>IF(ISERROR(VLOOKUP(VLOOKUP($A126, 'E4 TB Allocation Details'!$A$18:$L$214, MATCH("A &amp; G ID", 'E4 TB Allocation Details'!$A$18:$L$18, 0),FALSE), 'E2 Allocators'!$B$15:$W$361, MATCH('O5 Details by Class &amp; Accounts'!CI$18, 'E2 Allocators'!$B$15:$W$15, 0),FALSE)*$E126), 0, VLOOKUP(VLOOKUP($A126, 'E4 TB Allocation Details'!$A$18:$L$214, MATCH("A &amp; G ID", 'E4 TB Allocation Details'!$A$18:$L$18, 0),FALSE), 'E2 Allocators'!$B$15:$W$361, MATCH('O5 Details by Class &amp; Accounts'!CI$18, 'E2 Allocators'!$B$15:$W$15, 0),FALSE)*$E126)</f>
        <v>0</v>
      </c>
      <c r="CJ126" s="1321">
        <f>IF(ISERROR(VLOOKUP(VLOOKUP($A126, 'E4 TB Allocation Details'!$A$18:$L$214, MATCH("A &amp; G ID", 'E4 TB Allocation Details'!$A$18:$L$18, 0),FALSE), 'E2 Allocators'!$B$15:$W$361, MATCH('O5 Details by Class &amp; Accounts'!CJ$18, 'E2 Allocators'!$B$15:$W$15, 0),FALSE)*$E126), 0, VLOOKUP(VLOOKUP($A126, 'E4 TB Allocation Details'!$A$18:$L$214, MATCH("A &amp; G ID", 'E4 TB Allocation Details'!$A$18:$L$18, 0),FALSE), 'E2 Allocators'!$B$15:$W$361, MATCH('O5 Details by Class &amp; Accounts'!CJ$18, 'E2 Allocators'!$B$15:$W$15, 0),FALSE)*$E126)</f>
        <v>0</v>
      </c>
      <c r="CK126" s="1321">
        <f>IF(ISERROR(VLOOKUP(VLOOKUP($A126, 'E4 TB Allocation Details'!$A$18:$L$214, MATCH("A &amp; G ID", 'E4 TB Allocation Details'!$A$18:$L$18, 0),FALSE), 'E2 Allocators'!$B$15:$W$361, MATCH('O5 Details by Class &amp; Accounts'!CK$18, 'E2 Allocators'!$B$15:$W$15, 0),FALSE)*$E126), 0, VLOOKUP(VLOOKUP($A126, 'E4 TB Allocation Details'!$A$18:$L$214, MATCH("A &amp; G ID", 'E4 TB Allocation Details'!$A$18:$L$18, 0),FALSE), 'E2 Allocators'!$B$15:$W$361, MATCH('O5 Details by Class &amp; Accounts'!CK$18, 'E2 Allocators'!$B$15:$W$15, 0),FALSE)*$E126)</f>
        <v>0</v>
      </c>
      <c r="CL126" s="1321">
        <f>IF(ISERROR(VLOOKUP(VLOOKUP($A126, 'E4 TB Allocation Details'!$A$18:$L$214, MATCH("A &amp; G ID", 'E4 TB Allocation Details'!$A$18:$L$18, 0),FALSE), 'E2 Allocators'!$B$15:$W$361, MATCH('O5 Details by Class &amp; Accounts'!CL$18, 'E2 Allocators'!$B$15:$W$15, 0),FALSE)*$E126), 0, VLOOKUP(VLOOKUP($A126, 'E4 TB Allocation Details'!$A$18:$L$214, MATCH("A &amp; G ID", 'E4 TB Allocation Details'!$A$18:$L$18, 0),FALSE), 'E2 Allocators'!$B$15:$W$361, MATCH('O5 Details by Class &amp; Accounts'!CL$18, 'E2 Allocators'!$B$15:$W$15, 0),FALSE)*$E126)</f>
        <v>0</v>
      </c>
      <c r="CM126" s="1321">
        <f>IF(ISERROR(VLOOKUP(VLOOKUP($A126, 'E4 TB Allocation Details'!$A$18:$L$214, MATCH("A &amp; G ID", 'E4 TB Allocation Details'!$A$18:$L$18, 0),FALSE), 'E2 Allocators'!$B$15:$W$361, MATCH('O5 Details by Class &amp; Accounts'!CM$18, 'E2 Allocators'!$B$15:$W$15, 0),FALSE)*$E126), 0, VLOOKUP(VLOOKUP($A126, 'E4 TB Allocation Details'!$A$18:$L$214, MATCH("A &amp; G ID", 'E4 TB Allocation Details'!$A$18:$L$18, 0),FALSE), 'E2 Allocators'!$B$15:$W$361, MATCH('O5 Details by Class &amp; Accounts'!CM$18, 'E2 Allocators'!$B$15:$W$15, 0),FALSE)*$E126)</f>
        <v>0</v>
      </c>
      <c r="CN126" s="1321">
        <f t="shared" si="36"/>
        <v>0</v>
      </c>
      <c r="CO126" s="1650">
        <f t="shared" si="37"/>
        <v>0</v>
      </c>
      <c r="CQ126" s="1898" t="s">
        <v>1275</v>
      </c>
    </row>
    <row r="127" spans="1:95" s="64" customFormat="1" ht="12.75">
      <c r="A127" s="1002">
        <v>4716</v>
      </c>
      <c r="B127" s="1002" t="s">
        <v>575</v>
      </c>
      <c r="C127" s="1647">
        <f>IF(ISERROR(VLOOKUP($A127,'I3 TB Data'!$A$19:$H$484,MATCH('O5 Details by Class &amp; Accounts'!$C$18, 'I3 TB Data'!$A$19:$H$19,0),0)), 0, VLOOKUP($A127,'I3 TB Data'!$A$19:$H$484,MATCH('O5 Details by Class &amp; Accounts'!$C$18,'I3 TB Data'!$A$19:$H$19,0),0))</f>
        <v>118356.5</v>
      </c>
      <c r="D127" s="1648"/>
      <c r="E127" s="1647">
        <f t="shared" si="31"/>
        <v>118356.5</v>
      </c>
      <c r="F127" s="1649">
        <f>IF(ISERROR(VLOOKUP($A127, 'E1 Categorization'!A40:E131, MATCH("Customer Component", 'E1 Categorization'!$A$33:$E$33,0), 0)), 0, IF(VLOOKUP($A127, 'E1 Categorization'!A40:E131, MATCH("Customer Component", 'E1 Categorization'!$A$33:$E$33,0), 0)=0, 'O5 Details by Class &amp; Accounts'!$E127, IF(AND(VLOOKUP($A127, 'E1 Categorization'!A40:E131, MATCH("Customer Component", 'E1 Categorization'!$A$33:$E$33,0), 0) &gt;0, VLOOKUP($A127, 'E1 Categorization'!A40:E131, MATCH("Customer Component", 'E1 Categorization'!$A$33:$E$33,0), 0)&lt;1), 'O5 Details by Class &amp; Accounts'!$E127*(1-VLOOKUP($A127, 'E1 Categorization'!A40:E131, MATCH("Customer Component", 'E1 Categorization'!$A$33:$E$33,0), 0)), 0)))</f>
        <v>0</v>
      </c>
      <c r="G127" s="1649">
        <f>IF(ISERROR(VLOOKUP($A127, 'E1 Categorization'!A40:E131, MATCH("Customer Component", 'E1 Categorization'!$A$33:$E$33,0), 0)),0, IF(VLOOKUP($A127, 'E1 Categorization'!A40:E131, MATCH("Customer Component", 'E1 Categorization'!$A$33:$E$33,0), 0)=0, 0, IF(AND(VLOOKUP($A127, 'E1 Categorization'!A40:E131, MATCH("Customer Component", 'E1 Categorization'!$A$33:$E$33,0), 0) &gt;0, VLOOKUP($A127, 'E1 Categorization'!A40:E131, MATCH("Customer Component", 'E1 Categorization'!$A$33:$E$33,0), 0)&lt;1), 'O5 Details by Class &amp; Accounts'!$E127*(VLOOKUP($A127, 'E1 Categorization'!A40:E131, MATCH("Customer Component", 'E1 Categorization'!$A$33:$E$33,0), 0)), 'O5 Details by Class &amp; Accounts'!$E127)))</f>
        <v>0</v>
      </c>
      <c r="H127" s="1321">
        <f t="shared" si="32"/>
        <v>0</v>
      </c>
      <c r="I127" s="1321">
        <f>IF(ISERROR(VLOOKUP(VLOOKUP($A127, 'E4 TB Allocation Details'!$A$18:$L$214, MATCH("Demand ID", 'E4 TB Allocation Details'!$A$18:$L$18, 0),FALSE), 'E2 Allocators'!$B$15:$W$361, MATCH('O5 Details by Class &amp; Accounts'!I$18, 'E2 Allocators'!$B$15:$W$15, 0),FALSE)*$F127), 0, VLOOKUP(VLOOKUP($A127, 'E4 TB Allocation Details'!$A$18:$L$214, MATCH("Demand ID", 'E4 TB Allocation Details'!$A$18:$L$18, 0),FALSE), 'E2 Allocators'!$B$15:$W$361, MATCH('O5 Details by Class &amp; Accounts'!I$18, 'E2 Allocators'!$B$15:$W$15, 0),FALSE)*$F127)</f>
        <v>0</v>
      </c>
      <c r="J127" s="1321">
        <f>IF(ISERROR(VLOOKUP(VLOOKUP($A127, 'E4 TB Allocation Details'!$A$18:$L$214, MATCH("Demand ID", 'E4 TB Allocation Details'!$A$18:$L$18, 0),FALSE), 'E2 Allocators'!$B$15:$W$361, MATCH('O5 Details by Class &amp; Accounts'!J$18, 'E2 Allocators'!$B$15:$W$15, 0),FALSE)*$F127), 0, VLOOKUP(VLOOKUP($A127, 'E4 TB Allocation Details'!$A$18:$L$214, MATCH("Demand ID", 'E4 TB Allocation Details'!$A$18:$L$18, 0),FALSE), 'E2 Allocators'!$B$15:$W$361, MATCH('O5 Details by Class &amp; Accounts'!J$18, 'E2 Allocators'!$B$15:$W$15, 0),FALSE)*$F127)</f>
        <v>0</v>
      </c>
      <c r="K127" s="1321">
        <f>IF(ISERROR(VLOOKUP(VLOOKUP($A127, 'E4 TB Allocation Details'!$A$18:$L$214, MATCH("Demand ID", 'E4 TB Allocation Details'!$A$18:$L$18, 0),FALSE), 'E2 Allocators'!$B$15:$W$361, MATCH('O5 Details by Class &amp; Accounts'!K$18, 'E2 Allocators'!$B$15:$W$15, 0),FALSE)*$F127), 0, VLOOKUP(VLOOKUP($A127, 'E4 TB Allocation Details'!$A$18:$L$214, MATCH("Demand ID", 'E4 TB Allocation Details'!$A$18:$L$18, 0),FALSE), 'E2 Allocators'!$B$15:$W$361, MATCH('O5 Details by Class &amp; Accounts'!K$18, 'E2 Allocators'!$B$15:$W$15, 0),FALSE)*$F127)</f>
        <v>0</v>
      </c>
      <c r="L127" s="1321">
        <f>IF(ISERROR(VLOOKUP(VLOOKUP($A127, 'E4 TB Allocation Details'!$A$18:$L$214, MATCH("Demand ID", 'E4 TB Allocation Details'!$A$18:$L$18, 0),FALSE), 'E2 Allocators'!$B$15:$W$361, MATCH('O5 Details by Class &amp; Accounts'!L$18, 'E2 Allocators'!$B$15:$W$15, 0),FALSE)*$F127), 0, VLOOKUP(VLOOKUP($A127, 'E4 TB Allocation Details'!$A$18:$L$214, MATCH("Demand ID", 'E4 TB Allocation Details'!$A$18:$L$18, 0),FALSE), 'E2 Allocators'!$B$15:$W$361, MATCH('O5 Details by Class &amp; Accounts'!L$18, 'E2 Allocators'!$B$15:$W$15, 0),FALSE)*$F127)</f>
        <v>0</v>
      </c>
      <c r="M127" s="1321">
        <f>IF(ISERROR(VLOOKUP(VLOOKUP($A127, 'E4 TB Allocation Details'!$A$18:$L$214, MATCH("Demand ID", 'E4 TB Allocation Details'!$A$18:$L$18, 0),FALSE), 'E2 Allocators'!$B$15:$W$361, MATCH('O5 Details by Class &amp; Accounts'!M$18, 'E2 Allocators'!$B$15:$W$15, 0),FALSE)*$F127), 0, VLOOKUP(VLOOKUP($A127, 'E4 TB Allocation Details'!$A$18:$L$214, MATCH("Demand ID", 'E4 TB Allocation Details'!$A$18:$L$18, 0),FALSE), 'E2 Allocators'!$B$15:$W$361, MATCH('O5 Details by Class &amp; Accounts'!M$18, 'E2 Allocators'!$B$15:$W$15, 0),FALSE)*$F127)</f>
        <v>0</v>
      </c>
      <c r="N127" s="1321">
        <f>IF(ISERROR(VLOOKUP(VLOOKUP($A127, 'E4 TB Allocation Details'!$A$18:$L$214, MATCH("Demand ID", 'E4 TB Allocation Details'!$A$18:$L$18, 0),FALSE), 'E2 Allocators'!$B$15:$W$361, MATCH('O5 Details by Class &amp; Accounts'!N$18, 'E2 Allocators'!$B$15:$W$15, 0),FALSE)*$F127), 0, VLOOKUP(VLOOKUP($A127, 'E4 TB Allocation Details'!$A$18:$L$214, MATCH("Demand ID", 'E4 TB Allocation Details'!$A$18:$L$18, 0),FALSE), 'E2 Allocators'!$B$15:$W$361, MATCH('O5 Details by Class &amp; Accounts'!N$18, 'E2 Allocators'!$B$15:$W$15, 0),FALSE)*$F127)</f>
        <v>0</v>
      </c>
      <c r="O127" s="1321">
        <f>IF(ISERROR(VLOOKUP(VLOOKUP($A127, 'E4 TB Allocation Details'!$A$18:$L$214, MATCH("Demand ID", 'E4 TB Allocation Details'!$A$18:$L$18, 0),FALSE), 'E2 Allocators'!$B$15:$W$361, MATCH('O5 Details by Class &amp; Accounts'!O$18, 'E2 Allocators'!$B$15:$W$15, 0),FALSE)*$F127), 0, VLOOKUP(VLOOKUP($A127, 'E4 TB Allocation Details'!$A$18:$L$214, MATCH("Demand ID", 'E4 TB Allocation Details'!$A$18:$L$18, 0),FALSE), 'E2 Allocators'!$B$15:$W$361, MATCH('O5 Details by Class &amp; Accounts'!O$18, 'E2 Allocators'!$B$15:$W$15, 0),FALSE)*$F127)</f>
        <v>0</v>
      </c>
      <c r="P127" s="1321">
        <f>IF(ISERROR(VLOOKUP(VLOOKUP($A127, 'E4 TB Allocation Details'!$A$18:$L$214, MATCH("Demand ID", 'E4 TB Allocation Details'!$A$18:$L$18, 0),FALSE), 'E2 Allocators'!$B$15:$W$361, MATCH('O5 Details by Class &amp; Accounts'!P$18, 'E2 Allocators'!$B$15:$W$15, 0),FALSE)*$F127), 0, VLOOKUP(VLOOKUP($A127, 'E4 TB Allocation Details'!$A$18:$L$214, MATCH("Demand ID", 'E4 TB Allocation Details'!$A$18:$L$18, 0),FALSE), 'E2 Allocators'!$B$15:$W$361, MATCH('O5 Details by Class &amp; Accounts'!P$18, 'E2 Allocators'!$B$15:$W$15, 0),FALSE)*$F127)</f>
        <v>0</v>
      </c>
      <c r="Q127" s="1321">
        <f>IF(ISERROR(VLOOKUP(VLOOKUP($A127, 'E4 TB Allocation Details'!$A$18:$L$214, MATCH("Demand ID", 'E4 TB Allocation Details'!$A$18:$L$18, 0),FALSE), 'E2 Allocators'!$B$15:$W$361, MATCH('O5 Details by Class &amp; Accounts'!Q$18, 'E2 Allocators'!$B$15:$W$15, 0),FALSE)*$F127), 0, VLOOKUP(VLOOKUP($A127, 'E4 TB Allocation Details'!$A$18:$L$214, MATCH("Demand ID", 'E4 TB Allocation Details'!$A$18:$L$18, 0),FALSE), 'E2 Allocators'!$B$15:$W$361, MATCH('O5 Details by Class &amp; Accounts'!Q$18, 'E2 Allocators'!$B$15:$W$15, 0),FALSE)*$F127)</f>
        <v>0</v>
      </c>
      <c r="R127" s="1321">
        <f>IF(ISERROR(VLOOKUP(VLOOKUP($A127, 'E4 TB Allocation Details'!$A$18:$L$214, MATCH("Demand ID", 'E4 TB Allocation Details'!$A$18:$L$18, 0),FALSE), 'E2 Allocators'!$B$15:$W$361, MATCH('O5 Details by Class &amp; Accounts'!R$18, 'E2 Allocators'!$B$15:$W$15, 0),FALSE)*$F127), 0, VLOOKUP(VLOOKUP($A127, 'E4 TB Allocation Details'!$A$18:$L$214, MATCH("Demand ID", 'E4 TB Allocation Details'!$A$18:$L$18, 0),FALSE), 'E2 Allocators'!$B$15:$W$361, MATCH('O5 Details by Class &amp; Accounts'!R$18, 'E2 Allocators'!$B$15:$W$15, 0),FALSE)*$F127)</f>
        <v>0</v>
      </c>
      <c r="S127" s="1321">
        <f>IF(ISERROR(VLOOKUP(VLOOKUP($A127, 'E4 TB Allocation Details'!$A$18:$L$214, MATCH("Demand ID", 'E4 TB Allocation Details'!$A$18:$L$18, 0),FALSE), 'E2 Allocators'!$B$15:$W$361, MATCH('O5 Details by Class &amp; Accounts'!S$18, 'E2 Allocators'!$B$15:$W$15, 0),FALSE)*$F127), 0, VLOOKUP(VLOOKUP($A127, 'E4 TB Allocation Details'!$A$18:$L$214, MATCH("Demand ID", 'E4 TB Allocation Details'!$A$18:$L$18, 0),FALSE), 'E2 Allocators'!$B$15:$W$361, MATCH('O5 Details by Class &amp; Accounts'!S$18, 'E2 Allocators'!$B$15:$W$15, 0),FALSE)*$F127)</f>
        <v>0</v>
      </c>
      <c r="T127" s="1321">
        <f>IF(ISERROR(VLOOKUP(VLOOKUP($A127, 'E4 TB Allocation Details'!$A$18:$L$214, MATCH("Demand ID", 'E4 TB Allocation Details'!$A$18:$L$18, 0),FALSE), 'E2 Allocators'!$B$15:$W$361, MATCH('O5 Details by Class &amp; Accounts'!T$18, 'E2 Allocators'!$B$15:$W$15, 0),FALSE)*$F127), 0, VLOOKUP(VLOOKUP($A127, 'E4 TB Allocation Details'!$A$18:$L$214, MATCH("Demand ID", 'E4 TB Allocation Details'!$A$18:$L$18, 0),FALSE), 'E2 Allocators'!$B$15:$W$361, MATCH('O5 Details by Class &amp; Accounts'!T$18, 'E2 Allocators'!$B$15:$W$15, 0),FALSE)*$F127)</f>
        <v>0</v>
      </c>
      <c r="U127" s="1321">
        <f>IF(ISERROR(VLOOKUP(VLOOKUP($A127, 'E4 TB Allocation Details'!$A$18:$L$214, MATCH("Demand ID", 'E4 TB Allocation Details'!$A$18:$L$18, 0),FALSE), 'E2 Allocators'!$B$15:$W$361, MATCH('O5 Details by Class &amp; Accounts'!U$18, 'E2 Allocators'!$B$15:$W$15, 0),FALSE)*$F127), 0, VLOOKUP(VLOOKUP($A127, 'E4 TB Allocation Details'!$A$18:$L$214, MATCH("Demand ID", 'E4 TB Allocation Details'!$A$18:$L$18, 0),FALSE), 'E2 Allocators'!$B$15:$W$361, MATCH('O5 Details by Class &amp; Accounts'!U$18, 'E2 Allocators'!$B$15:$W$15, 0),FALSE)*$F127)</f>
        <v>0</v>
      </c>
      <c r="V127" s="1321">
        <f>IF(ISERROR(VLOOKUP(VLOOKUP($A127, 'E4 TB Allocation Details'!$A$18:$L$214, MATCH("Demand ID", 'E4 TB Allocation Details'!$A$18:$L$18, 0),FALSE), 'E2 Allocators'!$B$15:$W$361, MATCH('O5 Details by Class &amp; Accounts'!V$18, 'E2 Allocators'!$B$15:$W$15, 0),FALSE)*$F127), 0, VLOOKUP(VLOOKUP($A127, 'E4 TB Allocation Details'!$A$18:$L$214, MATCH("Demand ID", 'E4 TB Allocation Details'!$A$18:$L$18, 0),FALSE), 'E2 Allocators'!$B$15:$W$361, MATCH('O5 Details by Class &amp; Accounts'!V$18, 'E2 Allocators'!$B$15:$W$15, 0),FALSE)*$F127)</f>
        <v>0</v>
      </c>
      <c r="W127" s="1321">
        <f>IF(ISERROR(VLOOKUP(VLOOKUP($A127, 'E4 TB Allocation Details'!$A$18:$L$214, MATCH("Demand ID", 'E4 TB Allocation Details'!$A$18:$L$18, 0),FALSE), 'E2 Allocators'!$B$15:$W$361, MATCH('O5 Details by Class &amp; Accounts'!W$18, 'E2 Allocators'!$B$15:$W$15, 0),FALSE)*$F127), 0, VLOOKUP(VLOOKUP($A127, 'E4 TB Allocation Details'!$A$18:$L$214, MATCH("Demand ID", 'E4 TB Allocation Details'!$A$18:$L$18, 0),FALSE), 'E2 Allocators'!$B$15:$W$361, MATCH('O5 Details by Class &amp; Accounts'!W$18, 'E2 Allocators'!$B$15:$W$15, 0),FALSE)*$F127)</f>
        <v>0</v>
      </c>
      <c r="X127" s="1321">
        <f>IF(ISERROR(VLOOKUP(VLOOKUP($A127, 'E4 TB Allocation Details'!$A$18:$L$214, MATCH("Demand ID", 'E4 TB Allocation Details'!$A$18:$L$18, 0),FALSE), 'E2 Allocators'!$B$15:$W$361, MATCH('O5 Details by Class &amp; Accounts'!X$18, 'E2 Allocators'!$B$15:$W$15, 0),FALSE)*$F127), 0, VLOOKUP(VLOOKUP($A127, 'E4 TB Allocation Details'!$A$18:$L$214, MATCH("Demand ID", 'E4 TB Allocation Details'!$A$18:$L$18, 0),FALSE), 'E2 Allocators'!$B$15:$W$361, MATCH('O5 Details by Class &amp; Accounts'!X$18, 'E2 Allocators'!$B$15:$W$15, 0),FALSE)*$F127)</f>
        <v>0</v>
      </c>
      <c r="Y127" s="1321">
        <f>IF(ISERROR(VLOOKUP(VLOOKUP($A127, 'E4 TB Allocation Details'!$A$18:$L$214, MATCH("Demand ID", 'E4 TB Allocation Details'!$A$18:$L$18, 0),FALSE), 'E2 Allocators'!$B$15:$W$361, MATCH('O5 Details by Class &amp; Accounts'!Y$18, 'E2 Allocators'!$B$15:$W$15, 0),FALSE)*$F127), 0, VLOOKUP(VLOOKUP($A127, 'E4 TB Allocation Details'!$A$18:$L$214, MATCH("Demand ID", 'E4 TB Allocation Details'!$A$18:$L$18, 0),FALSE), 'E2 Allocators'!$B$15:$W$361, MATCH('O5 Details by Class &amp; Accounts'!Y$18, 'E2 Allocators'!$B$15:$W$15, 0),FALSE)*$F127)</f>
        <v>0</v>
      </c>
      <c r="Z127" s="1321">
        <f>IF(ISERROR(VLOOKUP(VLOOKUP($A127, 'E4 TB Allocation Details'!$A$18:$L$214, MATCH("Demand ID", 'E4 TB Allocation Details'!$A$18:$L$18, 0),FALSE), 'E2 Allocators'!$B$15:$W$361, MATCH('O5 Details by Class &amp; Accounts'!Z$18, 'E2 Allocators'!$B$15:$W$15, 0),FALSE)*$F127), 0, VLOOKUP(VLOOKUP($A127, 'E4 TB Allocation Details'!$A$18:$L$214, MATCH("Demand ID", 'E4 TB Allocation Details'!$A$18:$L$18, 0),FALSE), 'E2 Allocators'!$B$15:$W$361, MATCH('O5 Details by Class &amp; Accounts'!Z$18, 'E2 Allocators'!$B$15:$W$15, 0),FALSE)*$F127)</f>
        <v>0</v>
      </c>
      <c r="AA127" s="1321">
        <f>IF(ISERROR(VLOOKUP(VLOOKUP($A127, 'E4 TB Allocation Details'!$A$18:$L$214, MATCH("Demand ID", 'E4 TB Allocation Details'!$A$18:$L$18, 0),FALSE), 'E2 Allocators'!$B$15:$W$361, MATCH('O5 Details by Class &amp; Accounts'!AA$18, 'E2 Allocators'!$B$15:$W$15, 0),FALSE)*$F127), 0, VLOOKUP(VLOOKUP($A127, 'E4 TB Allocation Details'!$A$18:$L$214, MATCH("Demand ID", 'E4 TB Allocation Details'!$A$18:$L$18, 0),FALSE), 'E2 Allocators'!$B$15:$W$361, MATCH('O5 Details by Class &amp; Accounts'!AA$18, 'E2 Allocators'!$B$15:$W$15, 0),FALSE)*$F127)</f>
        <v>0</v>
      </c>
      <c r="AB127" s="1321">
        <f>IF(ISERROR(VLOOKUP(VLOOKUP($A127, 'E4 TB Allocation Details'!$A$18:$L$214, MATCH("Demand ID", 'E4 TB Allocation Details'!$A$18:$L$18, 0),FALSE), 'E2 Allocators'!$B$15:$W$361, MATCH('O5 Details by Class &amp; Accounts'!AB$18, 'E2 Allocators'!$B$15:$W$15, 0),FALSE)*$F127), 0, VLOOKUP(VLOOKUP($A127, 'E4 TB Allocation Details'!$A$18:$L$214, MATCH("Demand ID", 'E4 TB Allocation Details'!$A$18:$L$18, 0),FALSE), 'E2 Allocators'!$B$15:$W$361, MATCH('O5 Details by Class &amp; Accounts'!AB$18, 'E2 Allocators'!$B$15:$W$15, 0),FALSE)*$F127)</f>
        <v>0</v>
      </c>
      <c r="AC127" s="1321">
        <f t="shared" si="33"/>
        <v>0</v>
      </c>
      <c r="AD127" s="1321">
        <f>IF(ISERROR(VLOOKUP(VLOOKUP($A127, 'E4 TB Allocation Details'!$A$18:$L$214, MATCH("Customer ID", 'E4 TB Allocation Details'!$A$18:$L$18, 0),FALSE), 'E2 Allocators'!$B$15:$W$361, MATCH('O5 Details by Class &amp; Accounts'!AD$18, 'E2 Allocators'!$B$15:$W$15, 0),FALSE)*$G127), 0, VLOOKUP(VLOOKUP($A127, 'E4 TB Allocation Details'!$A$18:$L$214, MATCH("Customer ID", 'E4 TB Allocation Details'!$A$18:$L$18, 0),FALSE), 'E2 Allocators'!$B$15:$W$361, MATCH('O5 Details by Class &amp; Accounts'!AD$18, 'E2 Allocators'!$B$15:$W$15, 0),FALSE)*$G127)</f>
        <v>0</v>
      </c>
      <c r="AE127" s="1321">
        <f>IF(ISERROR(VLOOKUP(VLOOKUP($A127, 'E4 TB Allocation Details'!$A$18:$L$214, MATCH("Customer ID", 'E4 TB Allocation Details'!$A$18:$L$18, 0),FALSE), 'E2 Allocators'!$B$15:$W$361, MATCH('O5 Details by Class &amp; Accounts'!AE$18, 'E2 Allocators'!$B$15:$W$15, 0),FALSE)*$G127), 0, VLOOKUP(VLOOKUP($A127, 'E4 TB Allocation Details'!$A$18:$L$214, MATCH("Customer ID", 'E4 TB Allocation Details'!$A$18:$L$18, 0),FALSE), 'E2 Allocators'!$B$15:$W$361, MATCH('O5 Details by Class &amp; Accounts'!AE$18, 'E2 Allocators'!$B$15:$W$15, 0),FALSE)*$G127)</f>
        <v>0</v>
      </c>
      <c r="AF127" s="1321">
        <f>IF(ISERROR(VLOOKUP(VLOOKUP($A127, 'E4 TB Allocation Details'!$A$18:$L$214, MATCH("Customer ID", 'E4 TB Allocation Details'!$A$18:$L$18, 0),FALSE), 'E2 Allocators'!$B$15:$W$361, MATCH('O5 Details by Class &amp; Accounts'!AF$18, 'E2 Allocators'!$B$15:$W$15, 0),FALSE)*$G127), 0, VLOOKUP(VLOOKUP($A127, 'E4 TB Allocation Details'!$A$18:$L$214, MATCH("Customer ID", 'E4 TB Allocation Details'!$A$18:$L$18, 0),FALSE), 'E2 Allocators'!$B$15:$W$361, MATCH('O5 Details by Class &amp; Accounts'!AF$18, 'E2 Allocators'!$B$15:$W$15, 0),FALSE)*$G127)</f>
        <v>0</v>
      </c>
      <c r="AG127" s="1321">
        <f>IF(ISERROR(VLOOKUP(VLOOKUP($A127, 'E4 TB Allocation Details'!$A$18:$L$214, MATCH("Customer ID", 'E4 TB Allocation Details'!$A$18:$L$18, 0),FALSE), 'E2 Allocators'!$B$15:$W$361, MATCH('O5 Details by Class &amp; Accounts'!AG$18, 'E2 Allocators'!$B$15:$W$15, 0),FALSE)*$G127), 0, VLOOKUP(VLOOKUP($A127, 'E4 TB Allocation Details'!$A$18:$L$214, MATCH("Customer ID", 'E4 TB Allocation Details'!$A$18:$L$18, 0),FALSE), 'E2 Allocators'!$B$15:$W$361, MATCH('O5 Details by Class &amp; Accounts'!AG$18, 'E2 Allocators'!$B$15:$W$15, 0),FALSE)*$G127)</f>
        <v>0</v>
      </c>
      <c r="AH127" s="1321">
        <f>IF(ISERROR(VLOOKUP(VLOOKUP($A127, 'E4 TB Allocation Details'!$A$18:$L$214, MATCH("Customer ID", 'E4 TB Allocation Details'!$A$18:$L$18, 0),FALSE), 'E2 Allocators'!$B$15:$W$361, MATCH('O5 Details by Class &amp; Accounts'!AH$18, 'E2 Allocators'!$B$15:$W$15, 0),FALSE)*$G127), 0, VLOOKUP(VLOOKUP($A127, 'E4 TB Allocation Details'!$A$18:$L$214, MATCH("Customer ID", 'E4 TB Allocation Details'!$A$18:$L$18, 0),FALSE), 'E2 Allocators'!$B$15:$W$361, MATCH('O5 Details by Class &amp; Accounts'!AH$18, 'E2 Allocators'!$B$15:$W$15, 0),FALSE)*$G127)</f>
        <v>0</v>
      </c>
      <c r="AI127" s="1321">
        <f>IF(ISERROR(VLOOKUP(VLOOKUP($A127, 'E4 TB Allocation Details'!$A$18:$L$214, MATCH("Customer ID", 'E4 TB Allocation Details'!$A$18:$L$18, 0),FALSE), 'E2 Allocators'!$B$15:$W$361, MATCH('O5 Details by Class &amp; Accounts'!AI$18, 'E2 Allocators'!$B$15:$W$15, 0),FALSE)*$G127), 0, VLOOKUP(VLOOKUP($A127, 'E4 TB Allocation Details'!$A$18:$L$214, MATCH("Customer ID", 'E4 TB Allocation Details'!$A$18:$L$18, 0),FALSE), 'E2 Allocators'!$B$15:$W$361, MATCH('O5 Details by Class &amp; Accounts'!AI$18, 'E2 Allocators'!$B$15:$W$15, 0),FALSE)*$G127)</f>
        <v>0</v>
      </c>
      <c r="AJ127" s="1321">
        <f>IF(ISERROR(VLOOKUP(VLOOKUP($A127, 'E4 TB Allocation Details'!$A$18:$L$214, MATCH("Customer ID", 'E4 TB Allocation Details'!$A$18:$L$18, 0),FALSE), 'E2 Allocators'!$B$15:$W$361, MATCH('O5 Details by Class &amp; Accounts'!AJ$18, 'E2 Allocators'!$B$15:$W$15, 0),FALSE)*$G127), 0, VLOOKUP(VLOOKUP($A127, 'E4 TB Allocation Details'!$A$18:$L$214, MATCH("Customer ID", 'E4 TB Allocation Details'!$A$18:$L$18, 0),FALSE), 'E2 Allocators'!$B$15:$W$361, MATCH('O5 Details by Class &amp; Accounts'!AJ$18, 'E2 Allocators'!$B$15:$W$15, 0),FALSE)*$G127)</f>
        <v>0</v>
      </c>
      <c r="AK127" s="1321">
        <f>IF(ISERROR(VLOOKUP(VLOOKUP($A127, 'E4 TB Allocation Details'!$A$18:$L$214, MATCH("Customer ID", 'E4 TB Allocation Details'!$A$18:$L$18, 0),FALSE), 'E2 Allocators'!$B$15:$W$361, MATCH('O5 Details by Class &amp; Accounts'!AK$18, 'E2 Allocators'!$B$15:$W$15, 0),FALSE)*$G127), 0, VLOOKUP(VLOOKUP($A127, 'E4 TB Allocation Details'!$A$18:$L$214, MATCH("Customer ID", 'E4 TB Allocation Details'!$A$18:$L$18, 0),FALSE), 'E2 Allocators'!$B$15:$W$361, MATCH('O5 Details by Class &amp; Accounts'!AK$18, 'E2 Allocators'!$B$15:$W$15, 0),FALSE)*$G127)</f>
        <v>0</v>
      </c>
      <c r="AL127" s="1321">
        <f>IF(ISERROR(VLOOKUP(VLOOKUP($A127, 'E4 TB Allocation Details'!$A$18:$L$214, MATCH("Customer ID", 'E4 TB Allocation Details'!$A$18:$L$18, 0),FALSE), 'E2 Allocators'!$B$15:$W$361, MATCH('O5 Details by Class &amp; Accounts'!AL$18, 'E2 Allocators'!$B$15:$W$15, 0),FALSE)*$G127), 0, VLOOKUP(VLOOKUP($A127, 'E4 TB Allocation Details'!$A$18:$L$214, MATCH("Customer ID", 'E4 TB Allocation Details'!$A$18:$L$18, 0),FALSE), 'E2 Allocators'!$B$15:$W$361, MATCH('O5 Details by Class &amp; Accounts'!AL$18, 'E2 Allocators'!$B$15:$W$15, 0),FALSE)*$G127)</f>
        <v>0</v>
      </c>
      <c r="AM127" s="1321">
        <f>IF(ISERROR(VLOOKUP(VLOOKUP($A127, 'E4 TB Allocation Details'!$A$18:$L$214, MATCH("Customer ID", 'E4 TB Allocation Details'!$A$18:$L$18, 0),FALSE), 'E2 Allocators'!$B$15:$W$361, MATCH('O5 Details by Class &amp; Accounts'!AM$18, 'E2 Allocators'!$B$15:$W$15, 0),FALSE)*$G127), 0, VLOOKUP(VLOOKUP($A127, 'E4 TB Allocation Details'!$A$18:$L$214, MATCH("Customer ID", 'E4 TB Allocation Details'!$A$18:$L$18, 0),FALSE), 'E2 Allocators'!$B$15:$W$361, MATCH('O5 Details by Class &amp; Accounts'!AM$18, 'E2 Allocators'!$B$15:$W$15, 0),FALSE)*$G127)</f>
        <v>0</v>
      </c>
      <c r="AN127" s="1321">
        <f>IF(ISERROR(VLOOKUP(VLOOKUP($A127, 'E4 TB Allocation Details'!$A$18:$L$214, MATCH("Customer ID", 'E4 TB Allocation Details'!$A$18:$L$18, 0),FALSE), 'E2 Allocators'!$B$15:$W$361, MATCH('O5 Details by Class &amp; Accounts'!AN$18, 'E2 Allocators'!$B$15:$W$15, 0),FALSE)*$G127), 0, VLOOKUP(VLOOKUP($A127, 'E4 TB Allocation Details'!$A$18:$L$214, MATCH("Customer ID", 'E4 TB Allocation Details'!$A$18:$L$18, 0),FALSE), 'E2 Allocators'!$B$15:$W$361, MATCH('O5 Details by Class &amp; Accounts'!AN$18, 'E2 Allocators'!$B$15:$W$15, 0),FALSE)*$G127)</f>
        <v>0</v>
      </c>
      <c r="AO127" s="1321">
        <f>IF(ISERROR(VLOOKUP(VLOOKUP($A127, 'E4 TB Allocation Details'!$A$18:$L$214, MATCH("Customer ID", 'E4 TB Allocation Details'!$A$18:$L$18, 0),FALSE), 'E2 Allocators'!$B$15:$W$361, MATCH('O5 Details by Class &amp; Accounts'!AO$18, 'E2 Allocators'!$B$15:$W$15, 0),FALSE)*$G127), 0, VLOOKUP(VLOOKUP($A127, 'E4 TB Allocation Details'!$A$18:$L$214, MATCH("Customer ID", 'E4 TB Allocation Details'!$A$18:$L$18, 0),FALSE), 'E2 Allocators'!$B$15:$W$361, MATCH('O5 Details by Class &amp; Accounts'!AO$18, 'E2 Allocators'!$B$15:$W$15, 0),FALSE)*$G127)</f>
        <v>0</v>
      </c>
      <c r="AP127" s="1321">
        <f>IF(ISERROR(VLOOKUP(VLOOKUP($A127, 'E4 TB Allocation Details'!$A$18:$L$214, MATCH("Customer ID", 'E4 TB Allocation Details'!$A$18:$L$18, 0),FALSE), 'E2 Allocators'!$B$15:$W$361, MATCH('O5 Details by Class &amp; Accounts'!AP$18, 'E2 Allocators'!$B$15:$W$15, 0),FALSE)*$G127), 0, VLOOKUP(VLOOKUP($A127, 'E4 TB Allocation Details'!$A$18:$L$214, MATCH("Customer ID", 'E4 TB Allocation Details'!$A$18:$L$18, 0),FALSE), 'E2 Allocators'!$B$15:$W$361, MATCH('O5 Details by Class &amp; Accounts'!AP$18, 'E2 Allocators'!$B$15:$W$15, 0),FALSE)*$G127)</f>
        <v>0</v>
      </c>
      <c r="AQ127" s="1321">
        <f>IF(ISERROR(VLOOKUP(VLOOKUP($A127, 'E4 TB Allocation Details'!$A$18:$L$214, MATCH("Customer ID", 'E4 TB Allocation Details'!$A$18:$L$18, 0),FALSE), 'E2 Allocators'!$B$15:$W$361, MATCH('O5 Details by Class &amp; Accounts'!AQ$18, 'E2 Allocators'!$B$15:$W$15, 0),FALSE)*$G127), 0, VLOOKUP(VLOOKUP($A127, 'E4 TB Allocation Details'!$A$18:$L$214, MATCH("Customer ID", 'E4 TB Allocation Details'!$A$18:$L$18, 0),FALSE), 'E2 Allocators'!$B$15:$W$361, MATCH('O5 Details by Class &amp; Accounts'!AQ$18, 'E2 Allocators'!$B$15:$W$15, 0),FALSE)*$G127)</f>
        <v>0</v>
      </c>
      <c r="AR127" s="1321">
        <f>IF(ISERROR(VLOOKUP(VLOOKUP($A127, 'E4 TB Allocation Details'!$A$18:$L$214, MATCH("Customer ID", 'E4 TB Allocation Details'!$A$18:$L$18, 0),FALSE), 'E2 Allocators'!$B$15:$W$361, MATCH('O5 Details by Class &amp; Accounts'!AR$18, 'E2 Allocators'!$B$15:$W$15, 0),FALSE)*$G127), 0, VLOOKUP(VLOOKUP($A127, 'E4 TB Allocation Details'!$A$18:$L$214, MATCH("Customer ID", 'E4 TB Allocation Details'!$A$18:$L$18, 0),FALSE), 'E2 Allocators'!$B$15:$W$361, MATCH('O5 Details by Class &amp; Accounts'!AR$18, 'E2 Allocators'!$B$15:$W$15, 0),FALSE)*$G127)</f>
        <v>0</v>
      </c>
      <c r="AS127" s="1321">
        <f>IF(ISERROR(VLOOKUP(VLOOKUP($A127, 'E4 TB Allocation Details'!$A$18:$L$214, MATCH("Customer ID", 'E4 TB Allocation Details'!$A$18:$L$18, 0),FALSE), 'E2 Allocators'!$B$15:$W$361, MATCH('O5 Details by Class &amp; Accounts'!AS$18, 'E2 Allocators'!$B$15:$W$15, 0),FALSE)*$G127), 0, VLOOKUP(VLOOKUP($A127, 'E4 TB Allocation Details'!$A$18:$L$214, MATCH("Customer ID", 'E4 TB Allocation Details'!$A$18:$L$18, 0),FALSE), 'E2 Allocators'!$B$15:$W$361, MATCH('O5 Details by Class &amp; Accounts'!AS$18, 'E2 Allocators'!$B$15:$W$15, 0),FALSE)*$G127)</f>
        <v>0</v>
      </c>
      <c r="AT127" s="1321">
        <f>IF(ISERROR(VLOOKUP(VLOOKUP($A127, 'E4 TB Allocation Details'!$A$18:$L$214, MATCH("Customer ID", 'E4 TB Allocation Details'!$A$18:$L$18, 0),FALSE), 'E2 Allocators'!$B$15:$W$361, MATCH('O5 Details by Class &amp; Accounts'!AT$18, 'E2 Allocators'!$B$15:$W$15, 0),FALSE)*$G127), 0, VLOOKUP(VLOOKUP($A127, 'E4 TB Allocation Details'!$A$18:$L$214, MATCH("Customer ID", 'E4 TB Allocation Details'!$A$18:$L$18, 0),FALSE), 'E2 Allocators'!$B$15:$W$361, MATCH('O5 Details by Class &amp; Accounts'!AT$18, 'E2 Allocators'!$B$15:$W$15, 0),FALSE)*$G127)</f>
        <v>0</v>
      </c>
      <c r="AU127" s="1321">
        <f>IF(ISERROR(VLOOKUP(VLOOKUP($A127, 'E4 TB Allocation Details'!$A$18:$L$214, MATCH("Customer ID", 'E4 TB Allocation Details'!$A$18:$L$18, 0),FALSE), 'E2 Allocators'!$B$15:$W$361, MATCH('O5 Details by Class &amp; Accounts'!AU$18, 'E2 Allocators'!$B$15:$W$15, 0),FALSE)*$G127), 0, VLOOKUP(VLOOKUP($A127, 'E4 TB Allocation Details'!$A$18:$L$214, MATCH("Customer ID", 'E4 TB Allocation Details'!$A$18:$L$18, 0),FALSE), 'E2 Allocators'!$B$15:$W$361, MATCH('O5 Details by Class &amp; Accounts'!AU$18, 'E2 Allocators'!$B$15:$W$15, 0),FALSE)*$G127)</f>
        <v>0</v>
      </c>
      <c r="AV127" s="1321">
        <f>IF(ISERROR(VLOOKUP(VLOOKUP($A127, 'E4 TB Allocation Details'!$A$18:$L$214, MATCH("Customer ID", 'E4 TB Allocation Details'!$A$18:$L$18, 0),FALSE), 'E2 Allocators'!$B$15:$W$361, MATCH('O5 Details by Class &amp; Accounts'!AV$18, 'E2 Allocators'!$B$15:$W$15, 0),FALSE)*$G127), 0, VLOOKUP(VLOOKUP($A127, 'E4 TB Allocation Details'!$A$18:$L$214, MATCH("Customer ID", 'E4 TB Allocation Details'!$A$18:$L$18, 0),FALSE), 'E2 Allocators'!$B$15:$W$361, MATCH('O5 Details by Class &amp; Accounts'!AV$18, 'E2 Allocators'!$B$15:$W$15, 0),FALSE)*$G127)</f>
        <v>0</v>
      </c>
      <c r="AW127" s="1321">
        <f>IF(ISERROR(VLOOKUP(VLOOKUP($A127, 'E4 TB Allocation Details'!$A$18:$L$214, MATCH("Customer ID", 'E4 TB Allocation Details'!$A$18:$L$18, 0),FALSE), 'E2 Allocators'!$B$15:$W$361, MATCH('O5 Details by Class &amp; Accounts'!AW$18, 'E2 Allocators'!$B$15:$W$15, 0),FALSE)*$G127), 0, VLOOKUP(VLOOKUP($A127, 'E4 TB Allocation Details'!$A$18:$L$214, MATCH("Customer ID", 'E4 TB Allocation Details'!$A$18:$L$18, 0),FALSE), 'E2 Allocators'!$B$15:$W$361, MATCH('O5 Details by Class &amp; Accounts'!AW$18, 'E2 Allocators'!$B$15:$W$15, 0),FALSE)*$G127)</f>
        <v>0</v>
      </c>
      <c r="AX127" s="1321">
        <f t="shared" si="34"/>
        <v>0</v>
      </c>
      <c r="AY127" s="1321">
        <f>IF(ISERROR(VLOOKUP(VLOOKUP($A127, 'E4 TB Allocation Details'!$A$18:$L$214, MATCH("Misc ID", 'E4 TB Allocation Details'!$A$18:$L$18, 0),FALSE), 'E2 Allocators'!$B$15:$W$361, MATCH('O5 Details by Class &amp; Accounts'!AY$18, 'E2 Allocators'!$B$15:$W$15, 0),FALSE)*$E127), 0, VLOOKUP(VLOOKUP($A127, 'E4 TB Allocation Details'!$A$18:$L$214, MATCH("Misc ID", 'E4 TB Allocation Details'!$A$18:$L$18, 0),FALSE), 'E2 Allocators'!$B$15:$W$361, MATCH('O5 Details by Class &amp; Accounts'!AY$18, 'E2 Allocators'!$B$15:$W$15, 0),FALSE)*$E127)</f>
        <v>0</v>
      </c>
      <c r="AZ127" s="1321">
        <f>IF(ISERROR(VLOOKUP(VLOOKUP($A127, 'E4 TB Allocation Details'!$A$18:$L$214, MATCH("Misc ID", 'E4 TB Allocation Details'!$A$18:$L$18, 0),FALSE), 'E2 Allocators'!$B$15:$W$361, MATCH('O5 Details by Class &amp; Accounts'!AZ$18, 'E2 Allocators'!$B$15:$W$15, 0),FALSE)*$E127), 0, VLOOKUP(VLOOKUP($A127, 'E4 TB Allocation Details'!$A$18:$L$214, MATCH("Misc ID", 'E4 TB Allocation Details'!$A$18:$L$18, 0),FALSE), 'E2 Allocators'!$B$15:$W$361, MATCH('O5 Details by Class &amp; Accounts'!AZ$18, 'E2 Allocators'!$B$15:$W$15, 0),FALSE)*$E127)</f>
        <v>0</v>
      </c>
      <c r="BA127" s="1321">
        <f>IF(ISERROR(VLOOKUP(VLOOKUP($A127, 'E4 TB Allocation Details'!$A$18:$L$214, MATCH("Misc ID", 'E4 TB Allocation Details'!$A$18:$L$18, 0),FALSE), 'E2 Allocators'!$B$15:$W$361, MATCH('O5 Details by Class &amp; Accounts'!BA$18, 'E2 Allocators'!$B$15:$W$15, 0),FALSE)*$E127), 0, VLOOKUP(VLOOKUP($A127, 'E4 TB Allocation Details'!$A$18:$L$214, MATCH("Misc ID", 'E4 TB Allocation Details'!$A$18:$L$18, 0),FALSE), 'E2 Allocators'!$B$15:$W$361, MATCH('O5 Details by Class &amp; Accounts'!BA$18, 'E2 Allocators'!$B$15:$W$15, 0),FALSE)*$E127)</f>
        <v>0</v>
      </c>
      <c r="BB127" s="1321">
        <f>IF(ISERROR(VLOOKUP(VLOOKUP($A127, 'E4 TB Allocation Details'!$A$18:$L$214, MATCH("Misc ID", 'E4 TB Allocation Details'!$A$18:$L$18, 0),FALSE), 'E2 Allocators'!$B$15:$W$361, MATCH('O5 Details by Class &amp; Accounts'!BB$18, 'E2 Allocators'!$B$15:$W$15, 0),FALSE)*$E127), 0, VLOOKUP(VLOOKUP($A127, 'E4 TB Allocation Details'!$A$18:$L$214, MATCH("Misc ID", 'E4 TB Allocation Details'!$A$18:$L$18, 0),FALSE), 'E2 Allocators'!$B$15:$W$361, MATCH('O5 Details by Class &amp; Accounts'!BB$18, 'E2 Allocators'!$B$15:$W$15, 0),FALSE)*$E127)</f>
        <v>0</v>
      </c>
      <c r="BC127" s="1321">
        <f>IF(ISERROR(VLOOKUP(VLOOKUP($A127, 'E4 TB Allocation Details'!$A$18:$L$214, MATCH("Misc ID", 'E4 TB Allocation Details'!$A$18:$L$18, 0),FALSE), 'E2 Allocators'!$B$15:$W$361, MATCH('O5 Details by Class &amp; Accounts'!BC$18, 'E2 Allocators'!$B$15:$W$15, 0),FALSE)*$E127), 0, VLOOKUP(VLOOKUP($A127, 'E4 TB Allocation Details'!$A$18:$L$214, MATCH("Misc ID", 'E4 TB Allocation Details'!$A$18:$L$18, 0),FALSE), 'E2 Allocators'!$B$15:$W$361, MATCH('O5 Details by Class &amp; Accounts'!BC$18, 'E2 Allocators'!$B$15:$W$15, 0),FALSE)*$E127)</f>
        <v>0</v>
      </c>
      <c r="BD127" s="1321">
        <f>IF(ISERROR(VLOOKUP(VLOOKUP($A127, 'E4 TB Allocation Details'!$A$18:$L$214, MATCH("Misc ID", 'E4 TB Allocation Details'!$A$18:$L$18, 0),FALSE), 'E2 Allocators'!$B$15:$W$361, MATCH('O5 Details by Class &amp; Accounts'!BD$18, 'E2 Allocators'!$B$15:$W$15, 0),FALSE)*$E127), 0, VLOOKUP(VLOOKUP($A127, 'E4 TB Allocation Details'!$A$18:$L$214, MATCH("Misc ID", 'E4 TB Allocation Details'!$A$18:$L$18, 0),FALSE), 'E2 Allocators'!$B$15:$W$361, MATCH('O5 Details by Class &amp; Accounts'!BD$18, 'E2 Allocators'!$B$15:$W$15, 0),FALSE)*$E127)</f>
        <v>0</v>
      </c>
      <c r="BE127" s="1321">
        <f>IF(ISERROR(VLOOKUP(VLOOKUP($A127, 'E4 TB Allocation Details'!$A$18:$L$214, MATCH("Misc ID", 'E4 TB Allocation Details'!$A$18:$L$18, 0),FALSE), 'E2 Allocators'!$B$15:$W$361, MATCH('O5 Details by Class &amp; Accounts'!BE$18, 'E2 Allocators'!$B$15:$W$15, 0),FALSE)*$E127), 0, VLOOKUP(VLOOKUP($A127, 'E4 TB Allocation Details'!$A$18:$L$214, MATCH("Misc ID", 'E4 TB Allocation Details'!$A$18:$L$18, 0),FALSE), 'E2 Allocators'!$B$15:$W$361, MATCH('O5 Details by Class &amp; Accounts'!BE$18, 'E2 Allocators'!$B$15:$W$15, 0),FALSE)*$E127)</f>
        <v>0</v>
      </c>
      <c r="BF127" s="1321">
        <f>IF(ISERROR(VLOOKUP(VLOOKUP($A127, 'E4 TB Allocation Details'!$A$18:$L$214, MATCH("Misc ID", 'E4 TB Allocation Details'!$A$18:$L$18, 0),FALSE), 'E2 Allocators'!$B$15:$W$361, MATCH('O5 Details by Class &amp; Accounts'!BF$18, 'E2 Allocators'!$B$15:$W$15, 0),FALSE)*$E127), 0, VLOOKUP(VLOOKUP($A127, 'E4 TB Allocation Details'!$A$18:$L$214, MATCH("Misc ID", 'E4 TB Allocation Details'!$A$18:$L$18, 0),FALSE), 'E2 Allocators'!$B$15:$W$361, MATCH('O5 Details by Class &amp; Accounts'!BF$18, 'E2 Allocators'!$B$15:$W$15, 0),FALSE)*$E127)</f>
        <v>0</v>
      </c>
      <c r="BG127" s="1321">
        <f>IF(ISERROR(VLOOKUP(VLOOKUP($A127, 'E4 TB Allocation Details'!$A$18:$L$214, MATCH("Misc ID", 'E4 TB Allocation Details'!$A$18:$L$18, 0),FALSE), 'E2 Allocators'!$B$15:$W$361, MATCH('O5 Details by Class &amp; Accounts'!BG$18, 'E2 Allocators'!$B$15:$W$15, 0),FALSE)*$E127), 0, VLOOKUP(VLOOKUP($A127, 'E4 TB Allocation Details'!$A$18:$L$214, MATCH("Misc ID", 'E4 TB Allocation Details'!$A$18:$L$18, 0),FALSE), 'E2 Allocators'!$B$15:$W$361, MATCH('O5 Details by Class &amp; Accounts'!BG$18, 'E2 Allocators'!$B$15:$W$15, 0),FALSE)*$E127)</f>
        <v>0</v>
      </c>
      <c r="BH127" s="1321">
        <f>IF(ISERROR(VLOOKUP(VLOOKUP($A127, 'E4 TB Allocation Details'!$A$18:$L$214, MATCH("Misc ID", 'E4 TB Allocation Details'!$A$18:$L$18, 0),FALSE), 'E2 Allocators'!$B$15:$W$361, MATCH('O5 Details by Class &amp; Accounts'!BH$18, 'E2 Allocators'!$B$15:$W$15, 0),FALSE)*$E127), 0, VLOOKUP(VLOOKUP($A127, 'E4 TB Allocation Details'!$A$18:$L$214, MATCH("Misc ID", 'E4 TB Allocation Details'!$A$18:$L$18, 0),FALSE), 'E2 Allocators'!$B$15:$W$361, MATCH('O5 Details by Class &amp; Accounts'!BH$18, 'E2 Allocators'!$B$15:$W$15, 0),FALSE)*$E127)</f>
        <v>0</v>
      </c>
      <c r="BI127" s="1321">
        <f>IF(ISERROR(VLOOKUP(VLOOKUP($A127, 'E4 TB Allocation Details'!$A$18:$L$214, MATCH("Misc ID", 'E4 TB Allocation Details'!$A$18:$L$18, 0),FALSE), 'E2 Allocators'!$B$15:$W$361, MATCH('O5 Details by Class &amp; Accounts'!BI$18, 'E2 Allocators'!$B$15:$W$15, 0),FALSE)*$E127), 0, VLOOKUP(VLOOKUP($A127, 'E4 TB Allocation Details'!$A$18:$L$214, MATCH("Misc ID", 'E4 TB Allocation Details'!$A$18:$L$18, 0),FALSE), 'E2 Allocators'!$B$15:$W$361, MATCH('O5 Details by Class &amp; Accounts'!BI$18, 'E2 Allocators'!$B$15:$W$15, 0),FALSE)*$E127)</f>
        <v>0</v>
      </c>
      <c r="BJ127" s="1321">
        <f>IF(ISERROR(VLOOKUP(VLOOKUP($A127, 'E4 TB Allocation Details'!$A$18:$L$214, MATCH("Misc ID", 'E4 TB Allocation Details'!$A$18:$L$18, 0),FALSE), 'E2 Allocators'!$B$15:$W$361, MATCH('O5 Details by Class &amp; Accounts'!BJ$18, 'E2 Allocators'!$B$15:$W$15, 0),FALSE)*$E127), 0, VLOOKUP(VLOOKUP($A127, 'E4 TB Allocation Details'!$A$18:$L$214, MATCH("Misc ID", 'E4 TB Allocation Details'!$A$18:$L$18, 0),FALSE), 'E2 Allocators'!$B$15:$W$361, MATCH('O5 Details by Class &amp; Accounts'!BJ$18, 'E2 Allocators'!$B$15:$W$15, 0),FALSE)*$E127)</f>
        <v>0</v>
      </c>
      <c r="BK127" s="1321">
        <f>IF(ISERROR(VLOOKUP(VLOOKUP($A127, 'E4 TB Allocation Details'!$A$18:$L$214, MATCH("Misc ID", 'E4 TB Allocation Details'!$A$18:$L$18, 0),FALSE), 'E2 Allocators'!$B$15:$W$361, MATCH('O5 Details by Class &amp; Accounts'!BK$18, 'E2 Allocators'!$B$15:$W$15, 0),FALSE)*$E127), 0, VLOOKUP(VLOOKUP($A127, 'E4 TB Allocation Details'!$A$18:$L$214, MATCH("Misc ID", 'E4 TB Allocation Details'!$A$18:$L$18, 0),FALSE), 'E2 Allocators'!$B$15:$W$361, MATCH('O5 Details by Class &amp; Accounts'!BK$18, 'E2 Allocators'!$B$15:$W$15, 0),FALSE)*$E127)</f>
        <v>0</v>
      </c>
      <c r="BL127" s="1321">
        <f>IF(ISERROR(VLOOKUP(VLOOKUP($A127, 'E4 TB Allocation Details'!$A$18:$L$214, MATCH("Misc ID", 'E4 TB Allocation Details'!$A$18:$L$18, 0),FALSE), 'E2 Allocators'!$B$15:$W$361, MATCH('O5 Details by Class &amp; Accounts'!BL$18, 'E2 Allocators'!$B$15:$W$15, 0),FALSE)*$E127), 0, VLOOKUP(VLOOKUP($A127, 'E4 TB Allocation Details'!$A$18:$L$214, MATCH("Misc ID", 'E4 TB Allocation Details'!$A$18:$L$18, 0),FALSE), 'E2 Allocators'!$B$15:$W$361, MATCH('O5 Details by Class &amp; Accounts'!BL$18, 'E2 Allocators'!$B$15:$W$15, 0),FALSE)*$E127)</f>
        <v>0</v>
      </c>
      <c r="BM127" s="1321">
        <f>IF(ISERROR(VLOOKUP(VLOOKUP($A127, 'E4 TB Allocation Details'!$A$18:$L$214, MATCH("Misc ID", 'E4 TB Allocation Details'!$A$18:$L$18, 0),FALSE), 'E2 Allocators'!$B$15:$W$361, MATCH('O5 Details by Class &amp; Accounts'!BM$18, 'E2 Allocators'!$B$15:$W$15, 0),FALSE)*$E127), 0, VLOOKUP(VLOOKUP($A127, 'E4 TB Allocation Details'!$A$18:$L$214, MATCH("Misc ID", 'E4 TB Allocation Details'!$A$18:$L$18, 0),FALSE), 'E2 Allocators'!$B$15:$W$361, MATCH('O5 Details by Class &amp; Accounts'!BM$18, 'E2 Allocators'!$B$15:$W$15, 0),FALSE)*$E127)</f>
        <v>0</v>
      </c>
      <c r="BN127" s="1321">
        <f>IF(ISERROR(VLOOKUP(VLOOKUP($A127, 'E4 TB Allocation Details'!$A$18:$L$214, MATCH("Misc ID", 'E4 TB Allocation Details'!$A$18:$L$18, 0),FALSE), 'E2 Allocators'!$B$15:$W$361, MATCH('O5 Details by Class &amp; Accounts'!BN$18, 'E2 Allocators'!$B$15:$W$15, 0),FALSE)*$E127), 0, VLOOKUP(VLOOKUP($A127, 'E4 TB Allocation Details'!$A$18:$L$214, MATCH("Misc ID", 'E4 TB Allocation Details'!$A$18:$L$18, 0),FALSE), 'E2 Allocators'!$B$15:$W$361, MATCH('O5 Details by Class &amp; Accounts'!BN$18, 'E2 Allocators'!$B$15:$W$15, 0),FALSE)*$E127)</f>
        <v>0</v>
      </c>
      <c r="BO127" s="1321">
        <f>IF(ISERROR(VLOOKUP(VLOOKUP($A127, 'E4 TB Allocation Details'!$A$18:$L$214, MATCH("Misc ID", 'E4 TB Allocation Details'!$A$18:$L$18, 0),FALSE), 'E2 Allocators'!$B$15:$W$361, MATCH('O5 Details by Class &amp; Accounts'!BO$18, 'E2 Allocators'!$B$15:$W$15, 0),FALSE)*$E127), 0, VLOOKUP(VLOOKUP($A127, 'E4 TB Allocation Details'!$A$18:$L$214, MATCH("Misc ID", 'E4 TB Allocation Details'!$A$18:$L$18, 0),FALSE), 'E2 Allocators'!$B$15:$W$361, MATCH('O5 Details by Class &amp; Accounts'!BO$18, 'E2 Allocators'!$B$15:$W$15, 0),FALSE)*$E127)</f>
        <v>0</v>
      </c>
      <c r="BP127" s="1321">
        <f>IF(ISERROR(VLOOKUP(VLOOKUP($A127, 'E4 TB Allocation Details'!$A$18:$L$214, MATCH("Misc ID", 'E4 TB Allocation Details'!$A$18:$L$18, 0),FALSE), 'E2 Allocators'!$B$15:$W$361, MATCH('O5 Details by Class &amp; Accounts'!BP$18, 'E2 Allocators'!$B$15:$W$15, 0),FALSE)*$E127), 0, VLOOKUP(VLOOKUP($A127, 'E4 TB Allocation Details'!$A$18:$L$214, MATCH("Misc ID", 'E4 TB Allocation Details'!$A$18:$L$18, 0),FALSE), 'E2 Allocators'!$B$15:$W$361, MATCH('O5 Details by Class &amp; Accounts'!BP$18, 'E2 Allocators'!$B$15:$W$15, 0),FALSE)*$E127)</f>
        <v>0</v>
      </c>
      <c r="BQ127" s="1321">
        <f>IF(ISERROR(VLOOKUP(VLOOKUP($A127, 'E4 TB Allocation Details'!$A$18:$L$214, MATCH("Misc ID", 'E4 TB Allocation Details'!$A$18:$L$18, 0),FALSE), 'E2 Allocators'!$B$15:$W$361, MATCH('O5 Details by Class &amp; Accounts'!BQ$18, 'E2 Allocators'!$B$15:$W$15, 0),FALSE)*$E127), 0, VLOOKUP(VLOOKUP($A127, 'E4 TB Allocation Details'!$A$18:$L$214, MATCH("Misc ID", 'E4 TB Allocation Details'!$A$18:$L$18, 0),FALSE), 'E2 Allocators'!$B$15:$W$361, MATCH('O5 Details by Class &amp; Accounts'!BQ$18, 'E2 Allocators'!$B$15:$W$15, 0),FALSE)*$E127)</f>
        <v>0</v>
      </c>
      <c r="BR127" s="1321">
        <f>IF(ISERROR(VLOOKUP(VLOOKUP($A127, 'E4 TB Allocation Details'!$A$18:$L$214, MATCH("Misc ID", 'E4 TB Allocation Details'!$A$18:$L$18, 0),FALSE), 'E2 Allocators'!$B$15:$W$361, MATCH('O5 Details by Class &amp; Accounts'!BR$18, 'E2 Allocators'!$B$15:$W$15, 0),FALSE)*$E127), 0, VLOOKUP(VLOOKUP($A127, 'E4 TB Allocation Details'!$A$18:$L$214, MATCH("Misc ID", 'E4 TB Allocation Details'!$A$18:$L$18, 0),FALSE), 'E2 Allocators'!$B$15:$W$361, MATCH('O5 Details by Class &amp; Accounts'!BR$18, 'E2 Allocators'!$B$15:$W$15, 0),FALSE)*$E127)</f>
        <v>0</v>
      </c>
      <c r="BS127" s="1321">
        <f t="shared" si="35"/>
        <v>0</v>
      </c>
      <c r="BT127" s="1321">
        <f>IF(ISERROR(VLOOKUP(VLOOKUP($A127, 'E4 TB Allocation Details'!$A$18:$L$214, MATCH("A &amp; G ID", 'E4 TB Allocation Details'!$A$18:$L$18, 0),FALSE), 'E2 Allocators'!$B$15:$W$361, MATCH('O5 Details by Class &amp; Accounts'!BT$18, 'E2 Allocators'!$B$15:$W$15, 0),FALSE)*$E127), 0, VLOOKUP(VLOOKUP($A127, 'E4 TB Allocation Details'!$A$18:$L$214, MATCH("A &amp; G ID", 'E4 TB Allocation Details'!$A$18:$L$18, 0),FALSE), 'E2 Allocators'!$B$15:$W$361, MATCH('O5 Details by Class &amp; Accounts'!BT$18, 'E2 Allocators'!$B$15:$W$15, 0),FALSE)*$E127)</f>
        <v>57165.803877265163</v>
      </c>
      <c r="BU127" s="1321">
        <f>IF(ISERROR(VLOOKUP(VLOOKUP($A127, 'E4 TB Allocation Details'!$A$18:$L$214, MATCH("A &amp; G ID", 'E4 TB Allocation Details'!$A$18:$L$18, 0),FALSE), 'E2 Allocators'!$B$15:$W$361, MATCH('O5 Details by Class &amp; Accounts'!BU$18, 'E2 Allocators'!$B$15:$W$15, 0),FALSE)*$E127), 0, VLOOKUP(VLOOKUP($A127, 'E4 TB Allocation Details'!$A$18:$L$214, MATCH("A &amp; G ID", 'E4 TB Allocation Details'!$A$18:$L$18, 0),FALSE), 'E2 Allocators'!$B$15:$W$361, MATCH('O5 Details by Class &amp; Accounts'!BU$18, 'E2 Allocators'!$B$15:$W$15, 0),FALSE)*$E127)</f>
        <v>20620.775222271921</v>
      </c>
      <c r="BV127" s="1321">
        <f>IF(ISERROR(VLOOKUP(VLOOKUP($A127, 'E4 TB Allocation Details'!$A$18:$L$214, MATCH("A &amp; G ID", 'E4 TB Allocation Details'!$A$18:$L$18, 0),FALSE), 'E2 Allocators'!$B$15:$W$361, MATCH('O5 Details by Class &amp; Accounts'!BV$18, 'E2 Allocators'!$B$15:$W$15, 0),FALSE)*$E127), 0, VLOOKUP(VLOOKUP($A127, 'E4 TB Allocation Details'!$A$18:$L$214, MATCH("A &amp; G ID", 'E4 TB Allocation Details'!$A$18:$L$18, 0),FALSE), 'E2 Allocators'!$B$15:$W$361, MATCH('O5 Details by Class &amp; Accounts'!BV$18, 'E2 Allocators'!$B$15:$W$15, 0),FALSE)*$E127)</f>
        <v>39940.745291015905</v>
      </c>
      <c r="BW127" s="1321">
        <f>IF(ISERROR(VLOOKUP(VLOOKUP($A127, 'E4 TB Allocation Details'!$A$18:$L$214, MATCH("A &amp; G ID", 'E4 TB Allocation Details'!$A$18:$L$18, 0),FALSE), 'E2 Allocators'!$B$15:$W$361, MATCH('O5 Details by Class &amp; Accounts'!BW$18, 'E2 Allocators'!$B$15:$W$15, 0),FALSE)*$E127), 0, VLOOKUP(VLOOKUP($A127, 'E4 TB Allocation Details'!$A$18:$L$214, MATCH("A &amp; G ID", 'E4 TB Allocation Details'!$A$18:$L$18, 0),FALSE), 'E2 Allocators'!$B$15:$W$361, MATCH('O5 Details by Class &amp; Accounts'!BW$18, 'E2 Allocators'!$B$15:$W$15, 0),FALSE)*$E127)</f>
        <v>0</v>
      </c>
      <c r="BX127" s="1321">
        <f>IF(ISERROR(VLOOKUP(VLOOKUP($A127, 'E4 TB Allocation Details'!$A$18:$L$214, MATCH("A &amp; G ID", 'E4 TB Allocation Details'!$A$18:$L$18, 0),FALSE), 'E2 Allocators'!$B$15:$W$361, MATCH('O5 Details by Class &amp; Accounts'!BX$18, 'E2 Allocators'!$B$15:$W$15, 0),FALSE)*$E127), 0, VLOOKUP(VLOOKUP($A127, 'E4 TB Allocation Details'!$A$18:$L$214, MATCH("A &amp; G ID", 'E4 TB Allocation Details'!$A$18:$L$18, 0),FALSE), 'E2 Allocators'!$B$15:$W$361, MATCH('O5 Details by Class &amp; Accounts'!BX$18, 'E2 Allocators'!$B$15:$W$15, 0),FALSE)*$E127)</f>
        <v>0</v>
      </c>
      <c r="BY127" s="1321">
        <f>IF(ISERROR(VLOOKUP(VLOOKUP($A127, 'E4 TB Allocation Details'!$A$18:$L$214, MATCH("A &amp; G ID", 'E4 TB Allocation Details'!$A$18:$L$18, 0),FALSE), 'E2 Allocators'!$B$15:$W$361, MATCH('O5 Details by Class &amp; Accounts'!BY$18, 'E2 Allocators'!$B$15:$W$15, 0),FALSE)*$E127), 0, VLOOKUP(VLOOKUP($A127, 'E4 TB Allocation Details'!$A$18:$L$214, MATCH("A &amp; G ID", 'E4 TB Allocation Details'!$A$18:$L$18, 0),FALSE), 'E2 Allocators'!$B$15:$W$361, MATCH('O5 Details by Class &amp; Accounts'!BY$18, 'E2 Allocators'!$B$15:$W$15, 0),FALSE)*$E127)</f>
        <v>0</v>
      </c>
      <c r="BZ127" s="1321">
        <f>IF(ISERROR(VLOOKUP(VLOOKUP($A127, 'E4 TB Allocation Details'!$A$18:$L$214, MATCH("A &amp; G ID", 'E4 TB Allocation Details'!$A$18:$L$18, 0),FALSE), 'E2 Allocators'!$B$15:$W$361, MATCH('O5 Details by Class &amp; Accounts'!BZ$18, 'E2 Allocators'!$B$15:$W$15, 0),FALSE)*$E127), 0, VLOOKUP(VLOOKUP($A127, 'E4 TB Allocation Details'!$A$18:$L$214, MATCH("A &amp; G ID", 'E4 TB Allocation Details'!$A$18:$L$18, 0),FALSE), 'E2 Allocators'!$B$15:$W$361, MATCH('O5 Details by Class &amp; Accounts'!BZ$18, 'E2 Allocators'!$B$15:$W$15, 0),FALSE)*$E127)</f>
        <v>555.65501327260063</v>
      </c>
      <c r="CA127" s="1321">
        <f>IF(ISERROR(VLOOKUP(VLOOKUP($A127, 'E4 TB Allocation Details'!$A$18:$L$214, MATCH("A &amp; G ID", 'E4 TB Allocation Details'!$A$18:$L$18, 0),FALSE), 'E2 Allocators'!$B$15:$W$361, MATCH('O5 Details by Class &amp; Accounts'!CA$18, 'E2 Allocators'!$B$15:$W$15, 0),FALSE)*$E127), 0, VLOOKUP(VLOOKUP($A127, 'E4 TB Allocation Details'!$A$18:$L$214, MATCH("A &amp; G ID", 'E4 TB Allocation Details'!$A$18:$L$18, 0),FALSE), 'E2 Allocators'!$B$15:$W$361, MATCH('O5 Details by Class &amp; Accounts'!CA$18, 'E2 Allocators'!$B$15:$W$15, 0),FALSE)*$E127)</f>
        <v>0</v>
      </c>
      <c r="CB127" s="1321">
        <f>IF(ISERROR(VLOOKUP(VLOOKUP($A127, 'E4 TB Allocation Details'!$A$18:$L$214, MATCH("A &amp; G ID", 'E4 TB Allocation Details'!$A$18:$L$18, 0),FALSE), 'E2 Allocators'!$B$15:$W$361, MATCH('O5 Details by Class &amp; Accounts'!CB$18, 'E2 Allocators'!$B$15:$W$15, 0),FALSE)*$E127), 0, VLOOKUP(VLOOKUP($A127, 'E4 TB Allocation Details'!$A$18:$L$214, MATCH("A &amp; G ID", 'E4 TB Allocation Details'!$A$18:$L$18, 0),FALSE), 'E2 Allocators'!$B$15:$W$361, MATCH('O5 Details by Class &amp; Accounts'!CB$18, 'E2 Allocators'!$B$15:$W$15, 0),FALSE)*$E127)</f>
        <v>73.520596174410215</v>
      </c>
      <c r="CC127" s="1321">
        <f>IF(ISERROR(VLOOKUP(VLOOKUP($A127, 'E4 TB Allocation Details'!$A$18:$L$214, MATCH("A &amp; G ID", 'E4 TB Allocation Details'!$A$18:$L$18, 0),FALSE), 'E2 Allocators'!$B$15:$W$361, MATCH('O5 Details by Class &amp; Accounts'!CC$18, 'E2 Allocators'!$B$15:$W$15, 0),FALSE)*$E127), 0, VLOOKUP(VLOOKUP($A127, 'E4 TB Allocation Details'!$A$18:$L$214, MATCH("A &amp; G ID", 'E4 TB Allocation Details'!$A$18:$L$18, 0),FALSE), 'E2 Allocators'!$B$15:$W$361, MATCH('O5 Details by Class &amp; Accounts'!CC$18, 'E2 Allocators'!$B$15:$W$15, 0),FALSE)*$E127)</f>
        <v>0</v>
      </c>
      <c r="CD127" s="1321">
        <f>IF(ISERROR(VLOOKUP(VLOOKUP($A127, 'E4 TB Allocation Details'!$A$18:$L$214, MATCH("A &amp; G ID", 'E4 TB Allocation Details'!$A$18:$L$18, 0),FALSE), 'E2 Allocators'!$B$15:$W$361, MATCH('O5 Details by Class &amp; Accounts'!CD$18, 'E2 Allocators'!$B$15:$W$15, 0),FALSE)*$E127), 0, VLOOKUP(VLOOKUP($A127, 'E4 TB Allocation Details'!$A$18:$L$214, MATCH("A &amp; G ID", 'E4 TB Allocation Details'!$A$18:$L$18, 0),FALSE), 'E2 Allocators'!$B$15:$W$361, MATCH('O5 Details by Class &amp; Accounts'!CD$18, 'E2 Allocators'!$B$15:$W$15, 0),FALSE)*$E127)</f>
        <v>0</v>
      </c>
      <c r="CE127" s="1321">
        <f>IF(ISERROR(VLOOKUP(VLOOKUP($A127, 'E4 TB Allocation Details'!$A$18:$L$214, MATCH("A &amp; G ID", 'E4 TB Allocation Details'!$A$18:$L$18, 0),FALSE), 'E2 Allocators'!$B$15:$W$361, MATCH('O5 Details by Class &amp; Accounts'!CE$18, 'E2 Allocators'!$B$15:$W$15, 0),FALSE)*$E127), 0, VLOOKUP(VLOOKUP($A127, 'E4 TB Allocation Details'!$A$18:$L$214, MATCH("A &amp; G ID", 'E4 TB Allocation Details'!$A$18:$L$18, 0),FALSE), 'E2 Allocators'!$B$15:$W$361, MATCH('O5 Details by Class &amp; Accounts'!CE$18, 'E2 Allocators'!$B$15:$W$15, 0),FALSE)*$E127)</f>
        <v>0</v>
      </c>
      <c r="CF127" s="1321">
        <f>IF(ISERROR(VLOOKUP(VLOOKUP($A127, 'E4 TB Allocation Details'!$A$18:$L$214, MATCH("A &amp; G ID", 'E4 TB Allocation Details'!$A$18:$L$18, 0),FALSE), 'E2 Allocators'!$B$15:$W$361, MATCH('O5 Details by Class &amp; Accounts'!CF$18, 'E2 Allocators'!$B$15:$W$15, 0),FALSE)*$E127), 0, VLOOKUP(VLOOKUP($A127, 'E4 TB Allocation Details'!$A$18:$L$214, MATCH("A &amp; G ID", 'E4 TB Allocation Details'!$A$18:$L$18, 0),FALSE), 'E2 Allocators'!$B$15:$W$361, MATCH('O5 Details by Class &amp; Accounts'!CF$18, 'E2 Allocators'!$B$15:$W$15, 0),FALSE)*$E127)</f>
        <v>0</v>
      </c>
      <c r="CG127" s="1321">
        <f>IF(ISERROR(VLOOKUP(VLOOKUP($A127, 'E4 TB Allocation Details'!$A$18:$L$214, MATCH("A &amp; G ID", 'E4 TB Allocation Details'!$A$18:$L$18, 0),FALSE), 'E2 Allocators'!$B$15:$W$361, MATCH('O5 Details by Class &amp; Accounts'!CG$18, 'E2 Allocators'!$B$15:$W$15, 0),FALSE)*$E127), 0, VLOOKUP(VLOOKUP($A127, 'E4 TB Allocation Details'!$A$18:$L$214, MATCH("A &amp; G ID", 'E4 TB Allocation Details'!$A$18:$L$18, 0),FALSE), 'E2 Allocators'!$B$15:$W$361, MATCH('O5 Details by Class &amp; Accounts'!CG$18, 'E2 Allocators'!$B$15:$W$15, 0),FALSE)*$E127)</f>
        <v>0</v>
      </c>
      <c r="CH127" s="1321">
        <f>IF(ISERROR(VLOOKUP(VLOOKUP($A127, 'E4 TB Allocation Details'!$A$18:$L$214, MATCH("A &amp; G ID", 'E4 TB Allocation Details'!$A$18:$L$18, 0),FALSE), 'E2 Allocators'!$B$15:$W$361, MATCH('O5 Details by Class &amp; Accounts'!CH$18, 'E2 Allocators'!$B$15:$W$15, 0),FALSE)*$E127), 0, VLOOKUP(VLOOKUP($A127, 'E4 TB Allocation Details'!$A$18:$L$214, MATCH("A &amp; G ID", 'E4 TB Allocation Details'!$A$18:$L$18, 0),FALSE), 'E2 Allocators'!$B$15:$W$361, MATCH('O5 Details by Class &amp; Accounts'!CH$18, 'E2 Allocators'!$B$15:$W$15, 0),FALSE)*$E127)</f>
        <v>0</v>
      </c>
      <c r="CI127" s="1321">
        <f>IF(ISERROR(VLOOKUP(VLOOKUP($A127, 'E4 TB Allocation Details'!$A$18:$L$214, MATCH("A &amp; G ID", 'E4 TB Allocation Details'!$A$18:$L$18, 0),FALSE), 'E2 Allocators'!$B$15:$W$361, MATCH('O5 Details by Class &amp; Accounts'!CI$18, 'E2 Allocators'!$B$15:$W$15, 0),FALSE)*$E127), 0, VLOOKUP(VLOOKUP($A127, 'E4 TB Allocation Details'!$A$18:$L$214, MATCH("A &amp; G ID", 'E4 TB Allocation Details'!$A$18:$L$18, 0),FALSE), 'E2 Allocators'!$B$15:$W$361, MATCH('O5 Details by Class &amp; Accounts'!CI$18, 'E2 Allocators'!$B$15:$W$15, 0),FALSE)*$E127)</f>
        <v>0</v>
      </c>
      <c r="CJ127" s="1321">
        <f>IF(ISERROR(VLOOKUP(VLOOKUP($A127, 'E4 TB Allocation Details'!$A$18:$L$214, MATCH("A &amp; G ID", 'E4 TB Allocation Details'!$A$18:$L$18, 0),FALSE), 'E2 Allocators'!$B$15:$W$361, MATCH('O5 Details by Class &amp; Accounts'!CJ$18, 'E2 Allocators'!$B$15:$W$15, 0),FALSE)*$E127), 0, VLOOKUP(VLOOKUP($A127, 'E4 TB Allocation Details'!$A$18:$L$214, MATCH("A &amp; G ID", 'E4 TB Allocation Details'!$A$18:$L$18, 0),FALSE), 'E2 Allocators'!$B$15:$W$361, MATCH('O5 Details by Class &amp; Accounts'!CJ$18, 'E2 Allocators'!$B$15:$W$15, 0),FALSE)*$E127)</f>
        <v>0</v>
      </c>
      <c r="CK127" s="1321">
        <f>IF(ISERROR(VLOOKUP(VLOOKUP($A127, 'E4 TB Allocation Details'!$A$18:$L$214, MATCH("A &amp; G ID", 'E4 TB Allocation Details'!$A$18:$L$18, 0),FALSE), 'E2 Allocators'!$B$15:$W$361, MATCH('O5 Details by Class &amp; Accounts'!CK$18, 'E2 Allocators'!$B$15:$W$15, 0),FALSE)*$E127), 0, VLOOKUP(VLOOKUP($A127, 'E4 TB Allocation Details'!$A$18:$L$214, MATCH("A &amp; G ID", 'E4 TB Allocation Details'!$A$18:$L$18, 0),FALSE), 'E2 Allocators'!$B$15:$W$361, MATCH('O5 Details by Class &amp; Accounts'!CK$18, 'E2 Allocators'!$B$15:$W$15, 0),FALSE)*$E127)</f>
        <v>0</v>
      </c>
      <c r="CL127" s="1321">
        <f>IF(ISERROR(VLOOKUP(VLOOKUP($A127, 'E4 TB Allocation Details'!$A$18:$L$214, MATCH("A &amp; G ID", 'E4 TB Allocation Details'!$A$18:$L$18, 0),FALSE), 'E2 Allocators'!$B$15:$W$361, MATCH('O5 Details by Class &amp; Accounts'!CL$18, 'E2 Allocators'!$B$15:$W$15, 0),FALSE)*$E127), 0, VLOOKUP(VLOOKUP($A127, 'E4 TB Allocation Details'!$A$18:$L$214, MATCH("A &amp; G ID", 'E4 TB Allocation Details'!$A$18:$L$18, 0),FALSE), 'E2 Allocators'!$B$15:$W$361, MATCH('O5 Details by Class &amp; Accounts'!CL$18, 'E2 Allocators'!$B$15:$W$15, 0),FALSE)*$E127)</f>
        <v>0</v>
      </c>
      <c r="CM127" s="1321">
        <f>IF(ISERROR(VLOOKUP(VLOOKUP($A127, 'E4 TB Allocation Details'!$A$18:$L$214, MATCH("A &amp; G ID", 'E4 TB Allocation Details'!$A$18:$L$18, 0),FALSE), 'E2 Allocators'!$B$15:$W$361, MATCH('O5 Details by Class &amp; Accounts'!CM$18, 'E2 Allocators'!$B$15:$W$15, 0),FALSE)*$E127), 0, VLOOKUP(VLOOKUP($A127, 'E4 TB Allocation Details'!$A$18:$L$214, MATCH("A &amp; G ID", 'E4 TB Allocation Details'!$A$18:$L$18, 0),FALSE), 'E2 Allocators'!$B$15:$W$361, MATCH('O5 Details by Class &amp; Accounts'!CM$18, 'E2 Allocators'!$B$15:$W$15, 0),FALSE)*$E127)</f>
        <v>0</v>
      </c>
      <c r="CN127" s="1321">
        <f t="shared" si="36"/>
        <v>118356.49999999999</v>
      </c>
      <c r="CO127" s="1650">
        <f t="shared" si="37"/>
        <v>0</v>
      </c>
      <c r="CQ127" s="1898" t="s">
        <v>779</v>
      </c>
    </row>
    <row r="128" spans="1:95" s="64" customFormat="1" ht="12.75">
      <c r="A128" s="1002">
        <v>4730</v>
      </c>
      <c r="B128" s="1002" t="s">
        <v>578</v>
      </c>
      <c r="C128" s="1647">
        <f>IF(ISERROR(VLOOKUP($A128,'I3 TB Data'!$A$19:$H$484,MATCH('O5 Details by Class &amp; Accounts'!$C$18, 'I3 TB Data'!$A$19:$H$19,0),0)), 0, VLOOKUP($A128,'I3 TB Data'!$A$19:$H$484,MATCH('O5 Details by Class &amp; Accounts'!$C$18,'I3 TB Data'!$A$19:$H$19,0),0))</f>
        <v>0</v>
      </c>
      <c r="D128" s="1648"/>
      <c r="E128" s="1647">
        <f t="shared" si="31"/>
        <v>0</v>
      </c>
      <c r="F128" s="1649">
        <f>IF(ISERROR(VLOOKUP($A128, 'E1 Categorization'!A43:E134, MATCH("Customer Component", 'E1 Categorization'!$A$33:$E$33,0), 0)), 0, IF(VLOOKUP($A128, 'E1 Categorization'!A43:E134, MATCH("Customer Component", 'E1 Categorization'!$A$33:$E$33,0), 0)=0, 'O5 Details by Class &amp; Accounts'!$E128, IF(AND(VLOOKUP($A128, 'E1 Categorization'!A43:E134, MATCH("Customer Component", 'E1 Categorization'!$A$33:$E$33,0), 0) &gt;0, VLOOKUP($A128, 'E1 Categorization'!A43:E134, MATCH("Customer Component", 'E1 Categorization'!$A$33:$E$33,0), 0)&lt;1), 'O5 Details by Class &amp; Accounts'!$E128*(1-VLOOKUP($A128, 'E1 Categorization'!A43:E134, MATCH("Customer Component", 'E1 Categorization'!$A$33:$E$33,0), 0)), 0)))</f>
        <v>0</v>
      </c>
      <c r="G128" s="1649">
        <f>IF(ISERROR(VLOOKUP($A128, 'E1 Categorization'!A43:E134, MATCH("Customer Component", 'E1 Categorization'!$A$33:$E$33,0), 0)),0, IF(VLOOKUP($A128, 'E1 Categorization'!A43:E134, MATCH("Customer Component", 'E1 Categorization'!$A$33:$E$33,0), 0)=0, 0, IF(AND(VLOOKUP($A128, 'E1 Categorization'!A43:E134, MATCH("Customer Component", 'E1 Categorization'!$A$33:$E$33,0), 0) &gt;0, VLOOKUP($A128, 'E1 Categorization'!A43:E134, MATCH("Customer Component", 'E1 Categorization'!$A$33:$E$33,0), 0)&lt;1), 'O5 Details by Class &amp; Accounts'!$E128*(VLOOKUP($A128, 'E1 Categorization'!A43:E134, MATCH("Customer Component", 'E1 Categorization'!$A$33:$E$33,0), 0)), 'O5 Details by Class &amp; Accounts'!$E128)))</f>
        <v>0</v>
      </c>
      <c r="H128" s="1321">
        <f t="shared" si="32"/>
        <v>0</v>
      </c>
      <c r="I128" s="1321">
        <f>IF(ISERROR(VLOOKUP(VLOOKUP($A128, 'E4 TB Allocation Details'!$A$18:$L$214, MATCH("Demand ID", 'E4 TB Allocation Details'!$A$18:$L$18, 0),FALSE), 'E2 Allocators'!$B$15:$W$361, MATCH('O5 Details by Class &amp; Accounts'!I$18, 'E2 Allocators'!$B$15:$W$15, 0),FALSE)*$F128), 0, VLOOKUP(VLOOKUP($A128, 'E4 TB Allocation Details'!$A$18:$L$214, MATCH("Demand ID", 'E4 TB Allocation Details'!$A$18:$L$18, 0),FALSE), 'E2 Allocators'!$B$15:$W$361, MATCH('O5 Details by Class &amp; Accounts'!I$18, 'E2 Allocators'!$B$15:$W$15, 0),FALSE)*$F128)</f>
        <v>0</v>
      </c>
      <c r="J128" s="1321">
        <f>IF(ISERROR(VLOOKUP(VLOOKUP($A128, 'E4 TB Allocation Details'!$A$18:$L$214, MATCH("Demand ID", 'E4 TB Allocation Details'!$A$18:$L$18, 0),FALSE), 'E2 Allocators'!$B$15:$W$361, MATCH('O5 Details by Class &amp; Accounts'!J$18, 'E2 Allocators'!$B$15:$W$15, 0),FALSE)*$F128), 0, VLOOKUP(VLOOKUP($A128, 'E4 TB Allocation Details'!$A$18:$L$214, MATCH("Demand ID", 'E4 TB Allocation Details'!$A$18:$L$18, 0),FALSE), 'E2 Allocators'!$B$15:$W$361, MATCH('O5 Details by Class &amp; Accounts'!J$18, 'E2 Allocators'!$B$15:$W$15, 0),FALSE)*$F128)</f>
        <v>0</v>
      </c>
      <c r="K128" s="1321">
        <f>IF(ISERROR(VLOOKUP(VLOOKUP($A128, 'E4 TB Allocation Details'!$A$18:$L$214, MATCH("Demand ID", 'E4 TB Allocation Details'!$A$18:$L$18, 0),FALSE), 'E2 Allocators'!$B$15:$W$361, MATCH('O5 Details by Class &amp; Accounts'!K$18, 'E2 Allocators'!$B$15:$W$15, 0),FALSE)*$F128), 0, VLOOKUP(VLOOKUP($A128, 'E4 TB Allocation Details'!$A$18:$L$214, MATCH("Demand ID", 'E4 TB Allocation Details'!$A$18:$L$18, 0),FALSE), 'E2 Allocators'!$B$15:$W$361, MATCH('O5 Details by Class &amp; Accounts'!K$18, 'E2 Allocators'!$B$15:$W$15, 0),FALSE)*$F128)</f>
        <v>0</v>
      </c>
      <c r="L128" s="1321">
        <f>IF(ISERROR(VLOOKUP(VLOOKUP($A128, 'E4 TB Allocation Details'!$A$18:$L$214, MATCH("Demand ID", 'E4 TB Allocation Details'!$A$18:$L$18, 0),FALSE), 'E2 Allocators'!$B$15:$W$361, MATCH('O5 Details by Class &amp; Accounts'!L$18, 'E2 Allocators'!$B$15:$W$15, 0),FALSE)*$F128), 0, VLOOKUP(VLOOKUP($A128, 'E4 TB Allocation Details'!$A$18:$L$214, MATCH("Demand ID", 'E4 TB Allocation Details'!$A$18:$L$18, 0),FALSE), 'E2 Allocators'!$B$15:$W$361, MATCH('O5 Details by Class &amp; Accounts'!L$18, 'E2 Allocators'!$B$15:$W$15, 0),FALSE)*$F128)</f>
        <v>0</v>
      </c>
      <c r="M128" s="1321">
        <f>IF(ISERROR(VLOOKUP(VLOOKUP($A128, 'E4 TB Allocation Details'!$A$18:$L$214, MATCH("Demand ID", 'E4 TB Allocation Details'!$A$18:$L$18, 0),FALSE), 'E2 Allocators'!$B$15:$W$361, MATCH('O5 Details by Class &amp; Accounts'!M$18, 'E2 Allocators'!$B$15:$W$15, 0),FALSE)*$F128), 0, VLOOKUP(VLOOKUP($A128, 'E4 TB Allocation Details'!$A$18:$L$214, MATCH("Demand ID", 'E4 TB Allocation Details'!$A$18:$L$18, 0),FALSE), 'E2 Allocators'!$B$15:$W$361, MATCH('O5 Details by Class &amp; Accounts'!M$18, 'E2 Allocators'!$B$15:$W$15, 0),FALSE)*$F128)</f>
        <v>0</v>
      </c>
      <c r="N128" s="1321">
        <f>IF(ISERROR(VLOOKUP(VLOOKUP($A128, 'E4 TB Allocation Details'!$A$18:$L$214, MATCH("Demand ID", 'E4 TB Allocation Details'!$A$18:$L$18, 0),FALSE), 'E2 Allocators'!$B$15:$W$361, MATCH('O5 Details by Class &amp; Accounts'!N$18, 'E2 Allocators'!$B$15:$W$15, 0),FALSE)*$F128), 0, VLOOKUP(VLOOKUP($A128, 'E4 TB Allocation Details'!$A$18:$L$214, MATCH("Demand ID", 'E4 TB Allocation Details'!$A$18:$L$18, 0),FALSE), 'E2 Allocators'!$B$15:$W$361, MATCH('O5 Details by Class &amp; Accounts'!N$18, 'E2 Allocators'!$B$15:$W$15, 0),FALSE)*$F128)</f>
        <v>0</v>
      </c>
      <c r="O128" s="1321">
        <f>IF(ISERROR(VLOOKUP(VLOOKUP($A128, 'E4 TB Allocation Details'!$A$18:$L$214, MATCH("Demand ID", 'E4 TB Allocation Details'!$A$18:$L$18, 0),FALSE), 'E2 Allocators'!$B$15:$W$361, MATCH('O5 Details by Class &amp; Accounts'!O$18, 'E2 Allocators'!$B$15:$W$15, 0),FALSE)*$F128), 0, VLOOKUP(VLOOKUP($A128, 'E4 TB Allocation Details'!$A$18:$L$214, MATCH("Demand ID", 'E4 TB Allocation Details'!$A$18:$L$18, 0),FALSE), 'E2 Allocators'!$B$15:$W$361, MATCH('O5 Details by Class &amp; Accounts'!O$18, 'E2 Allocators'!$B$15:$W$15, 0),FALSE)*$F128)</f>
        <v>0</v>
      </c>
      <c r="P128" s="1321">
        <f>IF(ISERROR(VLOOKUP(VLOOKUP($A128, 'E4 TB Allocation Details'!$A$18:$L$214, MATCH("Demand ID", 'E4 TB Allocation Details'!$A$18:$L$18, 0),FALSE), 'E2 Allocators'!$B$15:$W$361, MATCH('O5 Details by Class &amp; Accounts'!P$18, 'E2 Allocators'!$B$15:$W$15, 0),FALSE)*$F128), 0, VLOOKUP(VLOOKUP($A128, 'E4 TB Allocation Details'!$A$18:$L$214, MATCH("Demand ID", 'E4 TB Allocation Details'!$A$18:$L$18, 0),FALSE), 'E2 Allocators'!$B$15:$W$361, MATCH('O5 Details by Class &amp; Accounts'!P$18, 'E2 Allocators'!$B$15:$W$15, 0),FALSE)*$F128)</f>
        <v>0</v>
      </c>
      <c r="Q128" s="1321">
        <f>IF(ISERROR(VLOOKUP(VLOOKUP($A128, 'E4 TB Allocation Details'!$A$18:$L$214, MATCH("Demand ID", 'E4 TB Allocation Details'!$A$18:$L$18, 0),FALSE), 'E2 Allocators'!$B$15:$W$361, MATCH('O5 Details by Class &amp; Accounts'!Q$18, 'E2 Allocators'!$B$15:$W$15, 0),FALSE)*$F128), 0, VLOOKUP(VLOOKUP($A128, 'E4 TB Allocation Details'!$A$18:$L$214, MATCH("Demand ID", 'E4 TB Allocation Details'!$A$18:$L$18, 0),FALSE), 'E2 Allocators'!$B$15:$W$361, MATCH('O5 Details by Class &amp; Accounts'!Q$18, 'E2 Allocators'!$B$15:$W$15, 0),FALSE)*$F128)</f>
        <v>0</v>
      </c>
      <c r="R128" s="1321">
        <f>IF(ISERROR(VLOOKUP(VLOOKUP($A128, 'E4 TB Allocation Details'!$A$18:$L$214, MATCH("Demand ID", 'E4 TB Allocation Details'!$A$18:$L$18, 0),FALSE), 'E2 Allocators'!$B$15:$W$361, MATCH('O5 Details by Class &amp; Accounts'!R$18, 'E2 Allocators'!$B$15:$W$15, 0),FALSE)*$F128), 0, VLOOKUP(VLOOKUP($A128, 'E4 TB Allocation Details'!$A$18:$L$214, MATCH("Demand ID", 'E4 TB Allocation Details'!$A$18:$L$18, 0),FALSE), 'E2 Allocators'!$B$15:$W$361, MATCH('O5 Details by Class &amp; Accounts'!R$18, 'E2 Allocators'!$B$15:$W$15, 0),FALSE)*$F128)</f>
        <v>0</v>
      </c>
      <c r="S128" s="1321">
        <f>IF(ISERROR(VLOOKUP(VLOOKUP($A128, 'E4 TB Allocation Details'!$A$18:$L$214, MATCH("Demand ID", 'E4 TB Allocation Details'!$A$18:$L$18, 0),FALSE), 'E2 Allocators'!$B$15:$W$361, MATCH('O5 Details by Class &amp; Accounts'!S$18, 'E2 Allocators'!$B$15:$W$15, 0),FALSE)*$F128), 0, VLOOKUP(VLOOKUP($A128, 'E4 TB Allocation Details'!$A$18:$L$214, MATCH("Demand ID", 'E4 TB Allocation Details'!$A$18:$L$18, 0),FALSE), 'E2 Allocators'!$B$15:$W$361, MATCH('O5 Details by Class &amp; Accounts'!S$18, 'E2 Allocators'!$B$15:$W$15, 0),FALSE)*$F128)</f>
        <v>0</v>
      </c>
      <c r="T128" s="1321">
        <f>IF(ISERROR(VLOOKUP(VLOOKUP($A128, 'E4 TB Allocation Details'!$A$18:$L$214, MATCH("Demand ID", 'E4 TB Allocation Details'!$A$18:$L$18, 0),FALSE), 'E2 Allocators'!$B$15:$W$361, MATCH('O5 Details by Class &amp; Accounts'!T$18, 'E2 Allocators'!$B$15:$W$15, 0),FALSE)*$F128), 0, VLOOKUP(VLOOKUP($A128, 'E4 TB Allocation Details'!$A$18:$L$214, MATCH("Demand ID", 'E4 TB Allocation Details'!$A$18:$L$18, 0),FALSE), 'E2 Allocators'!$B$15:$W$361, MATCH('O5 Details by Class &amp; Accounts'!T$18, 'E2 Allocators'!$B$15:$W$15, 0),FALSE)*$F128)</f>
        <v>0</v>
      </c>
      <c r="U128" s="1321">
        <f>IF(ISERROR(VLOOKUP(VLOOKUP($A128, 'E4 TB Allocation Details'!$A$18:$L$214, MATCH("Demand ID", 'E4 TB Allocation Details'!$A$18:$L$18, 0),FALSE), 'E2 Allocators'!$B$15:$W$361, MATCH('O5 Details by Class &amp; Accounts'!U$18, 'E2 Allocators'!$B$15:$W$15, 0),FALSE)*$F128), 0, VLOOKUP(VLOOKUP($A128, 'E4 TB Allocation Details'!$A$18:$L$214, MATCH("Demand ID", 'E4 TB Allocation Details'!$A$18:$L$18, 0),FALSE), 'E2 Allocators'!$B$15:$W$361, MATCH('O5 Details by Class &amp; Accounts'!U$18, 'E2 Allocators'!$B$15:$W$15, 0),FALSE)*$F128)</f>
        <v>0</v>
      </c>
      <c r="V128" s="1321">
        <f>IF(ISERROR(VLOOKUP(VLOOKUP($A128, 'E4 TB Allocation Details'!$A$18:$L$214, MATCH("Demand ID", 'E4 TB Allocation Details'!$A$18:$L$18, 0),FALSE), 'E2 Allocators'!$B$15:$W$361, MATCH('O5 Details by Class &amp; Accounts'!V$18, 'E2 Allocators'!$B$15:$W$15, 0),FALSE)*$F128), 0, VLOOKUP(VLOOKUP($A128, 'E4 TB Allocation Details'!$A$18:$L$214, MATCH("Demand ID", 'E4 TB Allocation Details'!$A$18:$L$18, 0),FALSE), 'E2 Allocators'!$B$15:$W$361, MATCH('O5 Details by Class &amp; Accounts'!V$18, 'E2 Allocators'!$B$15:$W$15, 0),FALSE)*$F128)</f>
        <v>0</v>
      </c>
      <c r="W128" s="1321">
        <f>IF(ISERROR(VLOOKUP(VLOOKUP($A128, 'E4 TB Allocation Details'!$A$18:$L$214, MATCH("Demand ID", 'E4 TB Allocation Details'!$A$18:$L$18, 0),FALSE), 'E2 Allocators'!$B$15:$W$361, MATCH('O5 Details by Class &amp; Accounts'!W$18, 'E2 Allocators'!$B$15:$W$15, 0),FALSE)*$F128), 0, VLOOKUP(VLOOKUP($A128, 'E4 TB Allocation Details'!$A$18:$L$214, MATCH("Demand ID", 'E4 TB Allocation Details'!$A$18:$L$18, 0),FALSE), 'E2 Allocators'!$B$15:$W$361, MATCH('O5 Details by Class &amp; Accounts'!W$18, 'E2 Allocators'!$B$15:$W$15, 0),FALSE)*$F128)</f>
        <v>0</v>
      </c>
      <c r="X128" s="1321">
        <f>IF(ISERROR(VLOOKUP(VLOOKUP($A128, 'E4 TB Allocation Details'!$A$18:$L$214, MATCH("Demand ID", 'E4 TB Allocation Details'!$A$18:$L$18, 0),FALSE), 'E2 Allocators'!$B$15:$W$361, MATCH('O5 Details by Class &amp; Accounts'!X$18, 'E2 Allocators'!$B$15:$W$15, 0),FALSE)*$F128), 0, VLOOKUP(VLOOKUP($A128, 'E4 TB Allocation Details'!$A$18:$L$214, MATCH("Demand ID", 'E4 TB Allocation Details'!$A$18:$L$18, 0),FALSE), 'E2 Allocators'!$B$15:$W$361, MATCH('O5 Details by Class &amp; Accounts'!X$18, 'E2 Allocators'!$B$15:$W$15, 0),FALSE)*$F128)</f>
        <v>0</v>
      </c>
      <c r="Y128" s="1321">
        <f>IF(ISERROR(VLOOKUP(VLOOKUP($A128, 'E4 TB Allocation Details'!$A$18:$L$214, MATCH("Demand ID", 'E4 TB Allocation Details'!$A$18:$L$18, 0),FALSE), 'E2 Allocators'!$B$15:$W$361, MATCH('O5 Details by Class &amp; Accounts'!Y$18, 'E2 Allocators'!$B$15:$W$15, 0),FALSE)*$F128), 0, VLOOKUP(VLOOKUP($A128, 'E4 TB Allocation Details'!$A$18:$L$214, MATCH("Demand ID", 'E4 TB Allocation Details'!$A$18:$L$18, 0),FALSE), 'E2 Allocators'!$B$15:$W$361, MATCH('O5 Details by Class &amp; Accounts'!Y$18, 'E2 Allocators'!$B$15:$W$15, 0),FALSE)*$F128)</f>
        <v>0</v>
      </c>
      <c r="Z128" s="1321">
        <f>IF(ISERROR(VLOOKUP(VLOOKUP($A128, 'E4 TB Allocation Details'!$A$18:$L$214, MATCH("Demand ID", 'E4 TB Allocation Details'!$A$18:$L$18, 0),FALSE), 'E2 Allocators'!$B$15:$W$361, MATCH('O5 Details by Class &amp; Accounts'!Z$18, 'E2 Allocators'!$B$15:$W$15, 0),FALSE)*$F128), 0, VLOOKUP(VLOOKUP($A128, 'E4 TB Allocation Details'!$A$18:$L$214, MATCH("Demand ID", 'E4 TB Allocation Details'!$A$18:$L$18, 0),FALSE), 'E2 Allocators'!$B$15:$W$361, MATCH('O5 Details by Class &amp; Accounts'!Z$18, 'E2 Allocators'!$B$15:$W$15, 0),FALSE)*$F128)</f>
        <v>0</v>
      </c>
      <c r="AA128" s="1321">
        <f>IF(ISERROR(VLOOKUP(VLOOKUP($A128, 'E4 TB Allocation Details'!$A$18:$L$214, MATCH("Demand ID", 'E4 TB Allocation Details'!$A$18:$L$18, 0),FALSE), 'E2 Allocators'!$B$15:$W$361, MATCH('O5 Details by Class &amp; Accounts'!AA$18, 'E2 Allocators'!$B$15:$W$15, 0),FALSE)*$F128), 0, VLOOKUP(VLOOKUP($A128, 'E4 TB Allocation Details'!$A$18:$L$214, MATCH("Demand ID", 'E4 TB Allocation Details'!$A$18:$L$18, 0),FALSE), 'E2 Allocators'!$B$15:$W$361, MATCH('O5 Details by Class &amp; Accounts'!AA$18, 'E2 Allocators'!$B$15:$W$15, 0),FALSE)*$F128)</f>
        <v>0</v>
      </c>
      <c r="AB128" s="1321">
        <f>IF(ISERROR(VLOOKUP(VLOOKUP($A128, 'E4 TB Allocation Details'!$A$18:$L$214, MATCH("Demand ID", 'E4 TB Allocation Details'!$A$18:$L$18, 0),FALSE), 'E2 Allocators'!$B$15:$W$361, MATCH('O5 Details by Class &amp; Accounts'!AB$18, 'E2 Allocators'!$B$15:$W$15, 0),FALSE)*$F128), 0, VLOOKUP(VLOOKUP($A128, 'E4 TB Allocation Details'!$A$18:$L$214, MATCH("Demand ID", 'E4 TB Allocation Details'!$A$18:$L$18, 0),FALSE), 'E2 Allocators'!$B$15:$W$361, MATCH('O5 Details by Class &amp; Accounts'!AB$18, 'E2 Allocators'!$B$15:$W$15, 0),FALSE)*$F128)</f>
        <v>0</v>
      </c>
      <c r="AC128" s="1321">
        <f t="shared" si="33"/>
        <v>0</v>
      </c>
      <c r="AD128" s="1321">
        <f>IF(ISERROR(VLOOKUP(VLOOKUP($A128, 'E4 TB Allocation Details'!$A$18:$L$214, MATCH("Customer ID", 'E4 TB Allocation Details'!$A$18:$L$18, 0),FALSE), 'E2 Allocators'!$B$15:$W$361, MATCH('O5 Details by Class &amp; Accounts'!AD$18, 'E2 Allocators'!$B$15:$W$15, 0),FALSE)*$G128), 0, VLOOKUP(VLOOKUP($A128, 'E4 TB Allocation Details'!$A$18:$L$214, MATCH("Customer ID", 'E4 TB Allocation Details'!$A$18:$L$18, 0),FALSE), 'E2 Allocators'!$B$15:$W$361, MATCH('O5 Details by Class &amp; Accounts'!AD$18, 'E2 Allocators'!$B$15:$W$15, 0),FALSE)*$G128)</f>
        <v>0</v>
      </c>
      <c r="AE128" s="1321">
        <f>IF(ISERROR(VLOOKUP(VLOOKUP($A128, 'E4 TB Allocation Details'!$A$18:$L$214, MATCH("Customer ID", 'E4 TB Allocation Details'!$A$18:$L$18, 0),FALSE), 'E2 Allocators'!$B$15:$W$361, MATCH('O5 Details by Class &amp; Accounts'!AE$18, 'E2 Allocators'!$B$15:$W$15, 0),FALSE)*$G128), 0, VLOOKUP(VLOOKUP($A128, 'E4 TB Allocation Details'!$A$18:$L$214, MATCH("Customer ID", 'E4 TB Allocation Details'!$A$18:$L$18, 0),FALSE), 'E2 Allocators'!$B$15:$W$361, MATCH('O5 Details by Class &amp; Accounts'!AE$18, 'E2 Allocators'!$B$15:$W$15, 0),FALSE)*$G128)</f>
        <v>0</v>
      </c>
      <c r="AF128" s="1321">
        <f>IF(ISERROR(VLOOKUP(VLOOKUP($A128, 'E4 TB Allocation Details'!$A$18:$L$214, MATCH("Customer ID", 'E4 TB Allocation Details'!$A$18:$L$18, 0),FALSE), 'E2 Allocators'!$B$15:$W$361, MATCH('O5 Details by Class &amp; Accounts'!AF$18, 'E2 Allocators'!$B$15:$W$15, 0),FALSE)*$G128), 0, VLOOKUP(VLOOKUP($A128, 'E4 TB Allocation Details'!$A$18:$L$214, MATCH("Customer ID", 'E4 TB Allocation Details'!$A$18:$L$18, 0),FALSE), 'E2 Allocators'!$B$15:$W$361, MATCH('O5 Details by Class &amp; Accounts'!AF$18, 'E2 Allocators'!$B$15:$W$15, 0),FALSE)*$G128)</f>
        <v>0</v>
      </c>
      <c r="AG128" s="1321">
        <f>IF(ISERROR(VLOOKUP(VLOOKUP($A128, 'E4 TB Allocation Details'!$A$18:$L$214, MATCH("Customer ID", 'E4 TB Allocation Details'!$A$18:$L$18, 0),FALSE), 'E2 Allocators'!$B$15:$W$361, MATCH('O5 Details by Class &amp; Accounts'!AG$18, 'E2 Allocators'!$B$15:$W$15, 0),FALSE)*$G128), 0, VLOOKUP(VLOOKUP($A128, 'E4 TB Allocation Details'!$A$18:$L$214, MATCH("Customer ID", 'E4 TB Allocation Details'!$A$18:$L$18, 0),FALSE), 'E2 Allocators'!$B$15:$W$361, MATCH('O5 Details by Class &amp; Accounts'!AG$18, 'E2 Allocators'!$B$15:$W$15, 0),FALSE)*$G128)</f>
        <v>0</v>
      </c>
      <c r="AH128" s="1321">
        <f>IF(ISERROR(VLOOKUP(VLOOKUP($A128, 'E4 TB Allocation Details'!$A$18:$L$214, MATCH("Customer ID", 'E4 TB Allocation Details'!$A$18:$L$18, 0),FALSE), 'E2 Allocators'!$B$15:$W$361, MATCH('O5 Details by Class &amp; Accounts'!AH$18, 'E2 Allocators'!$B$15:$W$15, 0),FALSE)*$G128), 0, VLOOKUP(VLOOKUP($A128, 'E4 TB Allocation Details'!$A$18:$L$214, MATCH("Customer ID", 'E4 TB Allocation Details'!$A$18:$L$18, 0),FALSE), 'E2 Allocators'!$B$15:$W$361, MATCH('O5 Details by Class &amp; Accounts'!AH$18, 'E2 Allocators'!$B$15:$W$15, 0),FALSE)*$G128)</f>
        <v>0</v>
      </c>
      <c r="AI128" s="1321">
        <f>IF(ISERROR(VLOOKUP(VLOOKUP($A128, 'E4 TB Allocation Details'!$A$18:$L$214, MATCH("Customer ID", 'E4 TB Allocation Details'!$A$18:$L$18, 0),FALSE), 'E2 Allocators'!$B$15:$W$361, MATCH('O5 Details by Class &amp; Accounts'!AI$18, 'E2 Allocators'!$B$15:$W$15, 0),FALSE)*$G128), 0, VLOOKUP(VLOOKUP($A128, 'E4 TB Allocation Details'!$A$18:$L$214, MATCH("Customer ID", 'E4 TB Allocation Details'!$A$18:$L$18, 0),FALSE), 'E2 Allocators'!$B$15:$W$361, MATCH('O5 Details by Class &amp; Accounts'!AI$18, 'E2 Allocators'!$B$15:$W$15, 0),FALSE)*$G128)</f>
        <v>0</v>
      </c>
      <c r="AJ128" s="1321">
        <f>IF(ISERROR(VLOOKUP(VLOOKUP($A128, 'E4 TB Allocation Details'!$A$18:$L$214, MATCH("Customer ID", 'E4 TB Allocation Details'!$A$18:$L$18, 0),FALSE), 'E2 Allocators'!$B$15:$W$361, MATCH('O5 Details by Class &amp; Accounts'!AJ$18, 'E2 Allocators'!$B$15:$W$15, 0),FALSE)*$G128), 0, VLOOKUP(VLOOKUP($A128, 'E4 TB Allocation Details'!$A$18:$L$214, MATCH("Customer ID", 'E4 TB Allocation Details'!$A$18:$L$18, 0),FALSE), 'E2 Allocators'!$B$15:$W$361, MATCH('O5 Details by Class &amp; Accounts'!AJ$18, 'E2 Allocators'!$B$15:$W$15, 0),FALSE)*$G128)</f>
        <v>0</v>
      </c>
      <c r="AK128" s="1321">
        <f>IF(ISERROR(VLOOKUP(VLOOKUP($A128, 'E4 TB Allocation Details'!$A$18:$L$214, MATCH("Customer ID", 'E4 TB Allocation Details'!$A$18:$L$18, 0),FALSE), 'E2 Allocators'!$B$15:$W$361, MATCH('O5 Details by Class &amp; Accounts'!AK$18, 'E2 Allocators'!$B$15:$W$15, 0),FALSE)*$G128), 0, VLOOKUP(VLOOKUP($A128, 'E4 TB Allocation Details'!$A$18:$L$214, MATCH("Customer ID", 'E4 TB Allocation Details'!$A$18:$L$18, 0),FALSE), 'E2 Allocators'!$B$15:$W$361, MATCH('O5 Details by Class &amp; Accounts'!AK$18, 'E2 Allocators'!$B$15:$W$15, 0),FALSE)*$G128)</f>
        <v>0</v>
      </c>
      <c r="AL128" s="1321">
        <f>IF(ISERROR(VLOOKUP(VLOOKUP($A128, 'E4 TB Allocation Details'!$A$18:$L$214, MATCH("Customer ID", 'E4 TB Allocation Details'!$A$18:$L$18, 0),FALSE), 'E2 Allocators'!$B$15:$W$361, MATCH('O5 Details by Class &amp; Accounts'!AL$18, 'E2 Allocators'!$B$15:$W$15, 0),FALSE)*$G128), 0, VLOOKUP(VLOOKUP($A128, 'E4 TB Allocation Details'!$A$18:$L$214, MATCH("Customer ID", 'E4 TB Allocation Details'!$A$18:$L$18, 0),FALSE), 'E2 Allocators'!$B$15:$W$361, MATCH('O5 Details by Class &amp; Accounts'!AL$18, 'E2 Allocators'!$B$15:$W$15, 0),FALSE)*$G128)</f>
        <v>0</v>
      </c>
      <c r="AM128" s="1321">
        <f>IF(ISERROR(VLOOKUP(VLOOKUP($A128, 'E4 TB Allocation Details'!$A$18:$L$214, MATCH("Customer ID", 'E4 TB Allocation Details'!$A$18:$L$18, 0),FALSE), 'E2 Allocators'!$B$15:$W$361, MATCH('O5 Details by Class &amp; Accounts'!AM$18, 'E2 Allocators'!$B$15:$W$15, 0),FALSE)*$G128), 0, VLOOKUP(VLOOKUP($A128, 'E4 TB Allocation Details'!$A$18:$L$214, MATCH("Customer ID", 'E4 TB Allocation Details'!$A$18:$L$18, 0),FALSE), 'E2 Allocators'!$B$15:$W$361, MATCH('O5 Details by Class &amp; Accounts'!AM$18, 'E2 Allocators'!$B$15:$W$15, 0),FALSE)*$G128)</f>
        <v>0</v>
      </c>
      <c r="AN128" s="1321">
        <f>IF(ISERROR(VLOOKUP(VLOOKUP($A128, 'E4 TB Allocation Details'!$A$18:$L$214, MATCH("Customer ID", 'E4 TB Allocation Details'!$A$18:$L$18, 0),FALSE), 'E2 Allocators'!$B$15:$W$361, MATCH('O5 Details by Class &amp; Accounts'!AN$18, 'E2 Allocators'!$B$15:$W$15, 0),FALSE)*$G128), 0, VLOOKUP(VLOOKUP($A128, 'E4 TB Allocation Details'!$A$18:$L$214, MATCH("Customer ID", 'E4 TB Allocation Details'!$A$18:$L$18, 0),FALSE), 'E2 Allocators'!$B$15:$W$361, MATCH('O5 Details by Class &amp; Accounts'!AN$18, 'E2 Allocators'!$B$15:$W$15, 0),FALSE)*$G128)</f>
        <v>0</v>
      </c>
      <c r="AO128" s="1321">
        <f>IF(ISERROR(VLOOKUP(VLOOKUP($A128, 'E4 TB Allocation Details'!$A$18:$L$214, MATCH("Customer ID", 'E4 TB Allocation Details'!$A$18:$L$18, 0),FALSE), 'E2 Allocators'!$B$15:$W$361, MATCH('O5 Details by Class &amp; Accounts'!AO$18, 'E2 Allocators'!$B$15:$W$15, 0),FALSE)*$G128), 0, VLOOKUP(VLOOKUP($A128, 'E4 TB Allocation Details'!$A$18:$L$214, MATCH("Customer ID", 'E4 TB Allocation Details'!$A$18:$L$18, 0),FALSE), 'E2 Allocators'!$B$15:$W$361, MATCH('O5 Details by Class &amp; Accounts'!AO$18, 'E2 Allocators'!$B$15:$W$15, 0),FALSE)*$G128)</f>
        <v>0</v>
      </c>
      <c r="AP128" s="1321">
        <f>IF(ISERROR(VLOOKUP(VLOOKUP($A128, 'E4 TB Allocation Details'!$A$18:$L$214, MATCH("Customer ID", 'E4 TB Allocation Details'!$A$18:$L$18, 0),FALSE), 'E2 Allocators'!$B$15:$W$361, MATCH('O5 Details by Class &amp; Accounts'!AP$18, 'E2 Allocators'!$B$15:$W$15, 0),FALSE)*$G128), 0, VLOOKUP(VLOOKUP($A128, 'E4 TB Allocation Details'!$A$18:$L$214, MATCH("Customer ID", 'E4 TB Allocation Details'!$A$18:$L$18, 0),FALSE), 'E2 Allocators'!$B$15:$W$361, MATCH('O5 Details by Class &amp; Accounts'!AP$18, 'E2 Allocators'!$B$15:$W$15, 0),FALSE)*$G128)</f>
        <v>0</v>
      </c>
      <c r="AQ128" s="1321">
        <f>IF(ISERROR(VLOOKUP(VLOOKUP($A128, 'E4 TB Allocation Details'!$A$18:$L$214, MATCH("Customer ID", 'E4 TB Allocation Details'!$A$18:$L$18, 0),FALSE), 'E2 Allocators'!$B$15:$W$361, MATCH('O5 Details by Class &amp; Accounts'!AQ$18, 'E2 Allocators'!$B$15:$W$15, 0),FALSE)*$G128), 0, VLOOKUP(VLOOKUP($A128, 'E4 TB Allocation Details'!$A$18:$L$214, MATCH("Customer ID", 'E4 TB Allocation Details'!$A$18:$L$18, 0),FALSE), 'E2 Allocators'!$B$15:$W$361, MATCH('O5 Details by Class &amp; Accounts'!AQ$18, 'E2 Allocators'!$B$15:$W$15, 0),FALSE)*$G128)</f>
        <v>0</v>
      </c>
      <c r="AR128" s="1321">
        <f>IF(ISERROR(VLOOKUP(VLOOKUP($A128, 'E4 TB Allocation Details'!$A$18:$L$214, MATCH("Customer ID", 'E4 TB Allocation Details'!$A$18:$L$18, 0),FALSE), 'E2 Allocators'!$B$15:$W$361, MATCH('O5 Details by Class &amp; Accounts'!AR$18, 'E2 Allocators'!$B$15:$W$15, 0),FALSE)*$G128), 0, VLOOKUP(VLOOKUP($A128, 'E4 TB Allocation Details'!$A$18:$L$214, MATCH("Customer ID", 'E4 TB Allocation Details'!$A$18:$L$18, 0),FALSE), 'E2 Allocators'!$B$15:$W$361, MATCH('O5 Details by Class &amp; Accounts'!AR$18, 'E2 Allocators'!$B$15:$W$15, 0),FALSE)*$G128)</f>
        <v>0</v>
      </c>
      <c r="AS128" s="1321">
        <f>IF(ISERROR(VLOOKUP(VLOOKUP($A128, 'E4 TB Allocation Details'!$A$18:$L$214, MATCH("Customer ID", 'E4 TB Allocation Details'!$A$18:$L$18, 0),FALSE), 'E2 Allocators'!$B$15:$W$361, MATCH('O5 Details by Class &amp; Accounts'!AS$18, 'E2 Allocators'!$B$15:$W$15, 0),FALSE)*$G128), 0, VLOOKUP(VLOOKUP($A128, 'E4 TB Allocation Details'!$A$18:$L$214, MATCH("Customer ID", 'E4 TB Allocation Details'!$A$18:$L$18, 0),FALSE), 'E2 Allocators'!$B$15:$W$361, MATCH('O5 Details by Class &amp; Accounts'!AS$18, 'E2 Allocators'!$B$15:$W$15, 0),FALSE)*$G128)</f>
        <v>0</v>
      </c>
      <c r="AT128" s="1321">
        <f>IF(ISERROR(VLOOKUP(VLOOKUP($A128, 'E4 TB Allocation Details'!$A$18:$L$214, MATCH("Customer ID", 'E4 TB Allocation Details'!$A$18:$L$18, 0),FALSE), 'E2 Allocators'!$B$15:$W$361, MATCH('O5 Details by Class &amp; Accounts'!AT$18, 'E2 Allocators'!$B$15:$W$15, 0),FALSE)*$G128), 0, VLOOKUP(VLOOKUP($A128, 'E4 TB Allocation Details'!$A$18:$L$214, MATCH("Customer ID", 'E4 TB Allocation Details'!$A$18:$L$18, 0),FALSE), 'E2 Allocators'!$B$15:$W$361, MATCH('O5 Details by Class &amp; Accounts'!AT$18, 'E2 Allocators'!$B$15:$W$15, 0),FALSE)*$G128)</f>
        <v>0</v>
      </c>
      <c r="AU128" s="1321">
        <f>IF(ISERROR(VLOOKUP(VLOOKUP($A128, 'E4 TB Allocation Details'!$A$18:$L$214, MATCH("Customer ID", 'E4 TB Allocation Details'!$A$18:$L$18, 0),FALSE), 'E2 Allocators'!$B$15:$W$361, MATCH('O5 Details by Class &amp; Accounts'!AU$18, 'E2 Allocators'!$B$15:$W$15, 0),FALSE)*$G128), 0, VLOOKUP(VLOOKUP($A128, 'E4 TB Allocation Details'!$A$18:$L$214, MATCH("Customer ID", 'E4 TB Allocation Details'!$A$18:$L$18, 0),FALSE), 'E2 Allocators'!$B$15:$W$361, MATCH('O5 Details by Class &amp; Accounts'!AU$18, 'E2 Allocators'!$B$15:$W$15, 0),FALSE)*$G128)</f>
        <v>0</v>
      </c>
      <c r="AV128" s="1321">
        <f>IF(ISERROR(VLOOKUP(VLOOKUP($A128, 'E4 TB Allocation Details'!$A$18:$L$214, MATCH("Customer ID", 'E4 TB Allocation Details'!$A$18:$L$18, 0),FALSE), 'E2 Allocators'!$B$15:$W$361, MATCH('O5 Details by Class &amp; Accounts'!AV$18, 'E2 Allocators'!$B$15:$W$15, 0),FALSE)*$G128), 0, VLOOKUP(VLOOKUP($A128, 'E4 TB Allocation Details'!$A$18:$L$214, MATCH("Customer ID", 'E4 TB Allocation Details'!$A$18:$L$18, 0),FALSE), 'E2 Allocators'!$B$15:$W$361, MATCH('O5 Details by Class &amp; Accounts'!AV$18, 'E2 Allocators'!$B$15:$W$15, 0),FALSE)*$G128)</f>
        <v>0</v>
      </c>
      <c r="AW128" s="1321">
        <f>IF(ISERROR(VLOOKUP(VLOOKUP($A128, 'E4 TB Allocation Details'!$A$18:$L$214, MATCH("Customer ID", 'E4 TB Allocation Details'!$A$18:$L$18, 0),FALSE), 'E2 Allocators'!$B$15:$W$361, MATCH('O5 Details by Class &amp; Accounts'!AW$18, 'E2 Allocators'!$B$15:$W$15, 0),FALSE)*$G128), 0, VLOOKUP(VLOOKUP($A128, 'E4 TB Allocation Details'!$A$18:$L$214, MATCH("Customer ID", 'E4 TB Allocation Details'!$A$18:$L$18, 0),FALSE), 'E2 Allocators'!$B$15:$W$361, MATCH('O5 Details by Class &amp; Accounts'!AW$18, 'E2 Allocators'!$B$15:$W$15, 0),FALSE)*$G128)</f>
        <v>0</v>
      </c>
      <c r="AX128" s="1321">
        <f t="shared" si="34"/>
        <v>0</v>
      </c>
      <c r="AY128" s="1321">
        <f>IF(ISERROR(VLOOKUP(VLOOKUP($A128, 'E4 TB Allocation Details'!$A$18:$L$214, MATCH("Misc ID", 'E4 TB Allocation Details'!$A$18:$L$18, 0),FALSE), 'E2 Allocators'!$B$15:$W$361, MATCH('O5 Details by Class &amp; Accounts'!AY$18, 'E2 Allocators'!$B$15:$W$15, 0),FALSE)*$E128), 0, VLOOKUP(VLOOKUP($A128, 'E4 TB Allocation Details'!$A$18:$L$214, MATCH("Misc ID", 'E4 TB Allocation Details'!$A$18:$L$18, 0),FALSE), 'E2 Allocators'!$B$15:$W$361, MATCH('O5 Details by Class &amp; Accounts'!AY$18, 'E2 Allocators'!$B$15:$W$15, 0),FALSE)*$E128)</f>
        <v>0</v>
      </c>
      <c r="AZ128" s="1321">
        <f>IF(ISERROR(VLOOKUP(VLOOKUP($A128, 'E4 TB Allocation Details'!$A$18:$L$214, MATCH("Misc ID", 'E4 TB Allocation Details'!$A$18:$L$18, 0),FALSE), 'E2 Allocators'!$B$15:$W$361, MATCH('O5 Details by Class &amp; Accounts'!AZ$18, 'E2 Allocators'!$B$15:$W$15, 0),FALSE)*$E128), 0, VLOOKUP(VLOOKUP($A128, 'E4 TB Allocation Details'!$A$18:$L$214, MATCH("Misc ID", 'E4 TB Allocation Details'!$A$18:$L$18, 0),FALSE), 'E2 Allocators'!$B$15:$W$361, MATCH('O5 Details by Class &amp; Accounts'!AZ$18, 'E2 Allocators'!$B$15:$W$15, 0),FALSE)*$E128)</f>
        <v>0</v>
      </c>
      <c r="BA128" s="1321">
        <f>IF(ISERROR(VLOOKUP(VLOOKUP($A128, 'E4 TB Allocation Details'!$A$18:$L$214, MATCH("Misc ID", 'E4 TB Allocation Details'!$A$18:$L$18, 0),FALSE), 'E2 Allocators'!$B$15:$W$361, MATCH('O5 Details by Class &amp; Accounts'!BA$18, 'E2 Allocators'!$B$15:$W$15, 0),FALSE)*$E128), 0, VLOOKUP(VLOOKUP($A128, 'E4 TB Allocation Details'!$A$18:$L$214, MATCH("Misc ID", 'E4 TB Allocation Details'!$A$18:$L$18, 0),FALSE), 'E2 Allocators'!$B$15:$W$361, MATCH('O5 Details by Class &amp; Accounts'!BA$18, 'E2 Allocators'!$B$15:$W$15, 0),FALSE)*$E128)</f>
        <v>0</v>
      </c>
      <c r="BB128" s="1321">
        <f>IF(ISERROR(VLOOKUP(VLOOKUP($A128, 'E4 TB Allocation Details'!$A$18:$L$214, MATCH("Misc ID", 'E4 TB Allocation Details'!$A$18:$L$18, 0),FALSE), 'E2 Allocators'!$B$15:$W$361, MATCH('O5 Details by Class &amp; Accounts'!BB$18, 'E2 Allocators'!$B$15:$W$15, 0),FALSE)*$E128), 0, VLOOKUP(VLOOKUP($A128, 'E4 TB Allocation Details'!$A$18:$L$214, MATCH("Misc ID", 'E4 TB Allocation Details'!$A$18:$L$18, 0),FALSE), 'E2 Allocators'!$B$15:$W$361, MATCH('O5 Details by Class &amp; Accounts'!BB$18, 'E2 Allocators'!$B$15:$W$15, 0),FALSE)*$E128)</f>
        <v>0</v>
      </c>
      <c r="BC128" s="1321">
        <f>IF(ISERROR(VLOOKUP(VLOOKUP($A128, 'E4 TB Allocation Details'!$A$18:$L$214, MATCH("Misc ID", 'E4 TB Allocation Details'!$A$18:$L$18, 0),FALSE), 'E2 Allocators'!$B$15:$W$361, MATCH('O5 Details by Class &amp; Accounts'!BC$18, 'E2 Allocators'!$B$15:$W$15, 0),FALSE)*$E128), 0, VLOOKUP(VLOOKUP($A128, 'E4 TB Allocation Details'!$A$18:$L$214, MATCH("Misc ID", 'E4 TB Allocation Details'!$A$18:$L$18, 0),FALSE), 'E2 Allocators'!$B$15:$W$361, MATCH('O5 Details by Class &amp; Accounts'!BC$18, 'E2 Allocators'!$B$15:$W$15, 0),FALSE)*$E128)</f>
        <v>0</v>
      </c>
      <c r="BD128" s="1321">
        <f>IF(ISERROR(VLOOKUP(VLOOKUP($A128, 'E4 TB Allocation Details'!$A$18:$L$214, MATCH("Misc ID", 'E4 TB Allocation Details'!$A$18:$L$18, 0),FALSE), 'E2 Allocators'!$B$15:$W$361, MATCH('O5 Details by Class &amp; Accounts'!BD$18, 'E2 Allocators'!$B$15:$W$15, 0),FALSE)*$E128), 0, VLOOKUP(VLOOKUP($A128, 'E4 TB Allocation Details'!$A$18:$L$214, MATCH("Misc ID", 'E4 TB Allocation Details'!$A$18:$L$18, 0),FALSE), 'E2 Allocators'!$B$15:$W$361, MATCH('O5 Details by Class &amp; Accounts'!BD$18, 'E2 Allocators'!$B$15:$W$15, 0),FALSE)*$E128)</f>
        <v>0</v>
      </c>
      <c r="BE128" s="1321">
        <f>IF(ISERROR(VLOOKUP(VLOOKUP($A128, 'E4 TB Allocation Details'!$A$18:$L$214, MATCH("Misc ID", 'E4 TB Allocation Details'!$A$18:$L$18, 0),FALSE), 'E2 Allocators'!$B$15:$W$361, MATCH('O5 Details by Class &amp; Accounts'!BE$18, 'E2 Allocators'!$B$15:$W$15, 0),FALSE)*$E128), 0, VLOOKUP(VLOOKUP($A128, 'E4 TB Allocation Details'!$A$18:$L$214, MATCH("Misc ID", 'E4 TB Allocation Details'!$A$18:$L$18, 0),FALSE), 'E2 Allocators'!$B$15:$W$361, MATCH('O5 Details by Class &amp; Accounts'!BE$18, 'E2 Allocators'!$B$15:$W$15, 0),FALSE)*$E128)</f>
        <v>0</v>
      </c>
      <c r="BF128" s="1321">
        <f>IF(ISERROR(VLOOKUP(VLOOKUP($A128, 'E4 TB Allocation Details'!$A$18:$L$214, MATCH("Misc ID", 'E4 TB Allocation Details'!$A$18:$L$18, 0),FALSE), 'E2 Allocators'!$B$15:$W$361, MATCH('O5 Details by Class &amp; Accounts'!BF$18, 'E2 Allocators'!$B$15:$W$15, 0),FALSE)*$E128), 0, VLOOKUP(VLOOKUP($A128, 'E4 TB Allocation Details'!$A$18:$L$214, MATCH("Misc ID", 'E4 TB Allocation Details'!$A$18:$L$18, 0),FALSE), 'E2 Allocators'!$B$15:$W$361, MATCH('O5 Details by Class &amp; Accounts'!BF$18, 'E2 Allocators'!$B$15:$W$15, 0),FALSE)*$E128)</f>
        <v>0</v>
      </c>
      <c r="BG128" s="1321">
        <f>IF(ISERROR(VLOOKUP(VLOOKUP($A128, 'E4 TB Allocation Details'!$A$18:$L$214, MATCH("Misc ID", 'E4 TB Allocation Details'!$A$18:$L$18, 0),FALSE), 'E2 Allocators'!$B$15:$W$361, MATCH('O5 Details by Class &amp; Accounts'!BG$18, 'E2 Allocators'!$B$15:$W$15, 0),FALSE)*$E128), 0, VLOOKUP(VLOOKUP($A128, 'E4 TB Allocation Details'!$A$18:$L$214, MATCH("Misc ID", 'E4 TB Allocation Details'!$A$18:$L$18, 0),FALSE), 'E2 Allocators'!$B$15:$W$361, MATCH('O5 Details by Class &amp; Accounts'!BG$18, 'E2 Allocators'!$B$15:$W$15, 0),FALSE)*$E128)</f>
        <v>0</v>
      </c>
      <c r="BH128" s="1321">
        <f>IF(ISERROR(VLOOKUP(VLOOKUP($A128, 'E4 TB Allocation Details'!$A$18:$L$214, MATCH("Misc ID", 'E4 TB Allocation Details'!$A$18:$L$18, 0),FALSE), 'E2 Allocators'!$B$15:$W$361, MATCH('O5 Details by Class &amp; Accounts'!BH$18, 'E2 Allocators'!$B$15:$W$15, 0),FALSE)*$E128), 0, VLOOKUP(VLOOKUP($A128, 'E4 TB Allocation Details'!$A$18:$L$214, MATCH("Misc ID", 'E4 TB Allocation Details'!$A$18:$L$18, 0),FALSE), 'E2 Allocators'!$B$15:$W$361, MATCH('O5 Details by Class &amp; Accounts'!BH$18, 'E2 Allocators'!$B$15:$W$15, 0),FALSE)*$E128)</f>
        <v>0</v>
      </c>
      <c r="BI128" s="1321">
        <f>IF(ISERROR(VLOOKUP(VLOOKUP($A128, 'E4 TB Allocation Details'!$A$18:$L$214, MATCH("Misc ID", 'E4 TB Allocation Details'!$A$18:$L$18, 0),FALSE), 'E2 Allocators'!$B$15:$W$361, MATCH('O5 Details by Class &amp; Accounts'!BI$18, 'E2 Allocators'!$B$15:$W$15, 0),FALSE)*$E128), 0, VLOOKUP(VLOOKUP($A128, 'E4 TB Allocation Details'!$A$18:$L$214, MATCH("Misc ID", 'E4 TB Allocation Details'!$A$18:$L$18, 0),FALSE), 'E2 Allocators'!$B$15:$W$361, MATCH('O5 Details by Class &amp; Accounts'!BI$18, 'E2 Allocators'!$B$15:$W$15, 0),FALSE)*$E128)</f>
        <v>0</v>
      </c>
      <c r="BJ128" s="1321">
        <f>IF(ISERROR(VLOOKUP(VLOOKUP($A128, 'E4 TB Allocation Details'!$A$18:$L$214, MATCH("Misc ID", 'E4 TB Allocation Details'!$A$18:$L$18, 0),FALSE), 'E2 Allocators'!$B$15:$W$361, MATCH('O5 Details by Class &amp; Accounts'!BJ$18, 'E2 Allocators'!$B$15:$W$15, 0),FALSE)*$E128), 0, VLOOKUP(VLOOKUP($A128, 'E4 TB Allocation Details'!$A$18:$L$214, MATCH("Misc ID", 'E4 TB Allocation Details'!$A$18:$L$18, 0),FALSE), 'E2 Allocators'!$B$15:$W$361, MATCH('O5 Details by Class &amp; Accounts'!BJ$18, 'E2 Allocators'!$B$15:$W$15, 0),FALSE)*$E128)</f>
        <v>0</v>
      </c>
      <c r="BK128" s="1321">
        <f>IF(ISERROR(VLOOKUP(VLOOKUP($A128, 'E4 TB Allocation Details'!$A$18:$L$214, MATCH("Misc ID", 'E4 TB Allocation Details'!$A$18:$L$18, 0),FALSE), 'E2 Allocators'!$B$15:$W$361, MATCH('O5 Details by Class &amp; Accounts'!BK$18, 'E2 Allocators'!$B$15:$W$15, 0),FALSE)*$E128), 0, VLOOKUP(VLOOKUP($A128, 'E4 TB Allocation Details'!$A$18:$L$214, MATCH("Misc ID", 'E4 TB Allocation Details'!$A$18:$L$18, 0),FALSE), 'E2 Allocators'!$B$15:$W$361, MATCH('O5 Details by Class &amp; Accounts'!BK$18, 'E2 Allocators'!$B$15:$W$15, 0),FALSE)*$E128)</f>
        <v>0</v>
      </c>
      <c r="BL128" s="1321">
        <f>IF(ISERROR(VLOOKUP(VLOOKUP($A128, 'E4 TB Allocation Details'!$A$18:$L$214, MATCH("Misc ID", 'E4 TB Allocation Details'!$A$18:$L$18, 0),FALSE), 'E2 Allocators'!$B$15:$W$361, MATCH('O5 Details by Class &amp; Accounts'!BL$18, 'E2 Allocators'!$B$15:$W$15, 0),FALSE)*$E128), 0, VLOOKUP(VLOOKUP($A128, 'E4 TB Allocation Details'!$A$18:$L$214, MATCH("Misc ID", 'E4 TB Allocation Details'!$A$18:$L$18, 0),FALSE), 'E2 Allocators'!$B$15:$W$361, MATCH('O5 Details by Class &amp; Accounts'!BL$18, 'E2 Allocators'!$B$15:$W$15, 0),FALSE)*$E128)</f>
        <v>0</v>
      </c>
      <c r="BM128" s="1321">
        <f>IF(ISERROR(VLOOKUP(VLOOKUP($A128, 'E4 TB Allocation Details'!$A$18:$L$214, MATCH("Misc ID", 'E4 TB Allocation Details'!$A$18:$L$18, 0),FALSE), 'E2 Allocators'!$B$15:$W$361, MATCH('O5 Details by Class &amp; Accounts'!BM$18, 'E2 Allocators'!$B$15:$W$15, 0),FALSE)*$E128), 0, VLOOKUP(VLOOKUP($A128, 'E4 TB Allocation Details'!$A$18:$L$214, MATCH("Misc ID", 'E4 TB Allocation Details'!$A$18:$L$18, 0),FALSE), 'E2 Allocators'!$B$15:$W$361, MATCH('O5 Details by Class &amp; Accounts'!BM$18, 'E2 Allocators'!$B$15:$W$15, 0),FALSE)*$E128)</f>
        <v>0</v>
      </c>
      <c r="BN128" s="1321">
        <f>IF(ISERROR(VLOOKUP(VLOOKUP($A128, 'E4 TB Allocation Details'!$A$18:$L$214, MATCH("Misc ID", 'E4 TB Allocation Details'!$A$18:$L$18, 0),FALSE), 'E2 Allocators'!$B$15:$W$361, MATCH('O5 Details by Class &amp; Accounts'!BN$18, 'E2 Allocators'!$B$15:$W$15, 0),FALSE)*$E128), 0, VLOOKUP(VLOOKUP($A128, 'E4 TB Allocation Details'!$A$18:$L$214, MATCH("Misc ID", 'E4 TB Allocation Details'!$A$18:$L$18, 0),FALSE), 'E2 Allocators'!$B$15:$W$361, MATCH('O5 Details by Class &amp; Accounts'!BN$18, 'E2 Allocators'!$B$15:$W$15, 0),FALSE)*$E128)</f>
        <v>0</v>
      </c>
      <c r="BO128" s="1321">
        <f>IF(ISERROR(VLOOKUP(VLOOKUP($A128, 'E4 TB Allocation Details'!$A$18:$L$214, MATCH("Misc ID", 'E4 TB Allocation Details'!$A$18:$L$18, 0),FALSE), 'E2 Allocators'!$B$15:$W$361, MATCH('O5 Details by Class &amp; Accounts'!BO$18, 'E2 Allocators'!$B$15:$W$15, 0),FALSE)*$E128), 0, VLOOKUP(VLOOKUP($A128, 'E4 TB Allocation Details'!$A$18:$L$214, MATCH("Misc ID", 'E4 TB Allocation Details'!$A$18:$L$18, 0),FALSE), 'E2 Allocators'!$B$15:$W$361, MATCH('O5 Details by Class &amp; Accounts'!BO$18, 'E2 Allocators'!$B$15:$W$15, 0),FALSE)*$E128)</f>
        <v>0</v>
      </c>
      <c r="BP128" s="1321">
        <f>IF(ISERROR(VLOOKUP(VLOOKUP($A128, 'E4 TB Allocation Details'!$A$18:$L$214, MATCH("Misc ID", 'E4 TB Allocation Details'!$A$18:$L$18, 0),FALSE), 'E2 Allocators'!$B$15:$W$361, MATCH('O5 Details by Class &amp; Accounts'!BP$18, 'E2 Allocators'!$B$15:$W$15, 0),FALSE)*$E128), 0, VLOOKUP(VLOOKUP($A128, 'E4 TB Allocation Details'!$A$18:$L$214, MATCH("Misc ID", 'E4 TB Allocation Details'!$A$18:$L$18, 0),FALSE), 'E2 Allocators'!$B$15:$W$361, MATCH('O5 Details by Class &amp; Accounts'!BP$18, 'E2 Allocators'!$B$15:$W$15, 0),FALSE)*$E128)</f>
        <v>0</v>
      </c>
      <c r="BQ128" s="1321">
        <f>IF(ISERROR(VLOOKUP(VLOOKUP($A128, 'E4 TB Allocation Details'!$A$18:$L$214, MATCH("Misc ID", 'E4 TB Allocation Details'!$A$18:$L$18, 0),FALSE), 'E2 Allocators'!$B$15:$W$361, MATCH('O5 Details by Class &amp; Accounts'!BQ$18, 'E2 Allocators'!$B$15:$W$15, 0),FALSE)*$E128), 0, VLOOKUP(VLOOKUP($A128, 'E4 TB Allocation Details'!$A$18:$L$214, MATCH("Misc ID", 'E4 TB Allocation Details'!$A$18:$L$18, 0),FALSE), 'E2 Allocators'!$B$15:$W$361, MATCH('O5 Details by Class &amp; Accounts'!BQ$18, 'E2 Allocators'!$B$15:$W$15, 0),FALSE)*$E128)</f>
        <v>0</v>
      </c>
      <c r="BR128" s="1321">
        <f>IF(ISERROR(VLOOKUP(VLOOKUP($A128, 'E4 TB Allocation Details'!$A$18:$L$214, MATCH("Misc ID", 'E4 TB Allocation Details'!$A$18:$L$18, 0),FALSE), 'E2 Allocators'!$B$15:$W$361, MATCH('O5 Details by Class &amp; Accounts'!BR$18, 'E2 Allocators'!$B$15:$W$15, 0),FALSE)*$E128), 0, VLOOKUP(VLOOKUP($A128, 'E4 TB Allocation Details'!$A$18:$L$214, MATCH("Misc ID", 'E4 TB Allocation Details'!$A$18:$L$18, 0),FALSE), 'E2 Allocators'!$B$15:$W$361, MATCH('O5 Details by Class &amp; Accounts'!BR$18, 'E2 Allocators'!$B$15:$W$15, 0),FALSE)*$E128)</f>
        <v>0</v>
      </c>
      <c r="BS128" s="1321">
        <f t="shared" si="35"/>
        <v>0</v>
      </c>
      <c r="BT128" s="1321">
        <f>IF(ISERROR(VLOOKUP(VLOOKUP($A128, 'E4 TB Allocation Details'!$A$18:$L$214, MATCH("A &amp; G ID", 'E4 TB Allocation Details'!$A$18:$L$18, 0),FALSE), 'E2 Allocators'!$B$15:$W$361, MATCH('O5 Details by Class &amp; Accounts'!BT$18, 'E2 Allocators'!$B$15:$W$15, 0),FALSE)*$E128), 0, VLOOKUP(VLOOKUP($A128, 'E4 TB Allocation Details'!$A$18:$L$214, MATCH("A &amp; G ID", 'E4 TB Allocation Details'!$A$18:$L$18, 0),FALSE), 'E2 Allocators'!$B$15:$W$361, MATCH('O5 Details by Class &amp; Accounts'!BT$18, 'E2 Allocators'!$B$15:$W$15, 0),FALSE)*$E128)</f>
        <v>0</v>
      </c>
      <c r="BU128" s="1321">
        <f>IF(ISERROR(VLOOKUP(VLOOKUP($A128, 'E4 TB Allocation Details'!$A$18:$L$214, MATCH("A &amp; G ID", 'E4 TB Allocation Details'!$A$18:$L$18, 0),FALSE), 'E2 Allocators'!$B$15:$W$361, MATCH('O5 Details by Class &amp; Accounts'!BU$18, 'E2 Allocators'!$B$15:$W$15, 0),FALSE)*$E128), 0, VLOOKUP(VLOOKUP($A128, 'E4 TB Allocation Details'!$A$18:$L$214, MATCH("A &amp; G ID", 'E4 TB Allocation Details'!$A$18:$L$18, 0),FALSE), 'E2 Allocators'!$B$15:$W$361, MATCH('O5 Details by Class &amp; Accounts'!BU$18, 'E2 Allocators'!$B$15:$W$15, 0),FALSE)*$E128)</f>
        <v>0</v>
      </c>
      <c r="BV128" s="1321">
        <f>IF(ISERROR(VLOOKUP(VLOOKUP($A128, 'E4 TB Allocation Details'!$A$18:$L$214, MATCH("A &amp; G ID", 'E4 TB Allocation Details'!$A$18:$L$18, 0),FALSE), 'E2 Allocators'!$B$15:$W$361, MATCH('O5 Details by Class &amp; Accounts'!BV$18, 'E2 Allocators'!$B$15:$W$15, 0),FALSE)*$E128), 0, VLOOKUP(VLOOKUP($A128, 'E4 TB Allocation Details'!$A$18:$L$214, MATCH("A &amp; G ID", 'E4 TB Allocation Details'!$A$18:$L$18, 0),FALSE), 'E2 Allocators'!$B$15:$W$361, MATCH('O5 Details by Class &amp; Accounts'!BV$18, 'E2 Allocators'!$B$15:$W$15, 0),FALSE)*$E128)</f>
        <v>0</v>
      </c>
      <c r="BW128" s="1321">
        <f>IF(ISERROR(VLOOKUP(VLOOKUP($A128, 'E4 TB Allocation Details'!$A$18:$L$214, MATCH("A &amp; G ID", 'E4 TB Allocation Details'!$A$18:$L$18, 0),FALSE), 'E2 Allocators'!$B$15:$W$361, MATCH('O5 Details by Class &amp; Accounts'!BW$18, 'E2 Allocators'!$B$15:$W$15, 0),FALSE)*$E128), 0, VLOOKUP(VLOOKUP($A128, 'E4 TB Allocation Details'!$A$18:$L$214, MATCH("A &amp; G ID", 'E4 TB Allocation Details'!$A$18:$L$18, 0),FALSE), 'E2 Allocators'!$B$15:$W$361, MATCH('O5 Details by Class &amp; Accounts'!BW$18, 'E2 Allocators'!$B$15:$W$15, 0),FALSE)*$E128)</f>
        <v>0</v>
      </c>
      <c r="BX128" s="1321">
        <f>IF(ISERROR(VLOOKUP(VLOOKUP($A128, 'E4 TB Allocation Details'!$A$18:$L$214, MATCH("A &amp; G ID", 'E4 TB Allocation Details'!$A$18:$L$18, 0),FALSE), 'E2 Allocators'!$B$15:$W$361, MATCH('O5 Details by Class &amp; Accounts'!BX$18, 'E2 Allocators'!$B$15:$W$15, 0),FALSE)*$E128), 0, VLOOKUP(VLOOKUP($A128, 'E4 TB Allocation Details'!$A$18:$L$214, MATCH("A &amp; G ID", 'E4 TB Allocation Details'!$A$18:$L$18, 0),FALSE), 'E2 Allocators'!$B$15:$W$361, MATCH('O5 Details by Class &amp; Accounts'!BX$18, 'E2 Allocators'!$B$15:$W$15, 0),FALSE)*$E128)</f>
        <v>0</v>
      </c>
      <c r="BY128" s="1321">
        <f>IF(ISERROR(VLOOKUP(VLOOKUP($A128, 'E4 TB Allocation Details'!$A$18:$L$214, MATCH("A &amp; G ID", 'E4 TB Allocation Details'!$A$18:$L$18, 0),FALSE), 'E2 Allocators'!$B$15:$W$361, MATCH('O5 Details by Class &amp; Accounts'!BY$18, 'E2 Allocators'!$B$15:$W$15, 0),FALSE)*$E128), 0, VLOOKUP(VLOOKUP($A128, 'E4 TB Allocation Details'!$A$18:$L$214, MATCH("A &amp; G ID", 'E4 TB Allocation Details'!$A$18:$L$18, 0),FALSE), 'E2 Allocators'!$B$15:$W$361, MATCH('O5 Details by Class &amp; Accounts'!BY$18, 'E2 Allocators'!$B$15:$W$15, 0),FALSE)*$E128)</f>
        <v>0</v>
      </c>
      <c r="BZ128" s="1321">
        <f>IF(ISERROR(VLOOKUP(VLOOKUP($A128, 'E4 TB Allocation Details'!$A$18:$L$214, MATCH("A &amp; G ID", 'E4 TB Allocation Details'!$A$18:$L$18, 0),FALSE), 'E2 Allocators'!$B$15:$W$361, MATCH('O5 Details by Class &amp; Accounts'!BZ$18, 'E2 Allocators'!$B$15:$W$15, 0),FALSE)*$E128), 0, VLOOKUP(VLOOKUP($A128, 'E4 TB Allocation Details'!$A$18:$L$214, MATCH("A &amp; G ID", 'E4 TB Allocation Details'!$A$18:$L$18, 0),FALSE), 'E2 Allocators'!$B$15:$W$361, MATCH('O5 Details by Class &amp; Accounts'!BZ$18, 'E2 Allocators'!$B$15:$W$15, 0),FALSE)*$E128)</f>
        <v>0</v>
      </c>
      <c r="CA128" s="1321">
        <f>IF(ISERROR(VLOOKUP(VLOOKUP($A128, 'E4 TB Allocation Details'!$A$18:$L$214, MATCH("A &amp; G ID", 'E4 TB Allocation Details'!$A$18:$L$18, 0),FALSE), 'E2 Allocators'!$B$15:$W$361, MATCH('O5 Details by Class &amp; Accounts'!CA$18, 'E2 Allocators'!$B$15:$W$15, 0),FALSE)*$E128), 0, VLOOKUP(VLOOKUP($A128, 'E4 TB Allocation Details'!$A$18:$L$214, MATCH("A &amp; G ID", 'E4 TB Allocation Details'!$A$18:$L$18, 0),FALSE), 'E2 Allocators'!$B$15:$W$361, MATCH('O5 Details by Class &amp; Accounts'!CA$18, 'E2 Allocators'!$B$15:$W$15, 0),FALSE)*$E128)</f>
        <v>0</v>
      </c>
      <c r="CB128" s="1321">
        <f>IF(ISERROR(VLOOKUP(VLOOKUP($A128, 'E4 TB Allocation Details'!$A$18:$L$214, MATCH("A &amp; G ID", 'E4 TB Allocation Details'!$A$18:$L$18, 0),FALSE), 'E2 Allocators'!$B$15:$W$361, MATCH('O5 Details by Class &amp; Accounts'!CB$18, 'E2 Allocators'!$B$15:$W$15, 0),FALSE)*$E128), 0, VLOOKUP(VLOOKUP($A128, 'E4 TB Allocation Details'!$A$18:$L$214, MATCH("A &amp; G ID", 'E4 TB Allocation Details'!$A$18:$L$18, 0),FALSE), 'E2 Allocators'!$B$15:$W$361, MATCH('O5 Details by Class &amp; Accounts'!CB$18, 'E2 Allocators'!$B$15:$W$15, 0),FALSE)*$E128)</f>
        <v>0</v>
      </c>
      <c r="CC128" s="1321">
        <f>IF(ISERROR(VLOOKUP(VLOOKUP($A128, 'E4 TB Allocation Details'!$A$18:$L$214, MATCH("A &amp; G ID", 'E4 TB Allocation Details'!$A$18:$L$18, 0),FALSE), 'E2 Allocators'!$B$15:$W$361, MATCH('O5 Details by Class &amp; Accounts'!CC$18, 'E2 Allocators'!$B$15:$W$15, 0),FALSE)*$E128), 0, VLOOKUP(VLOOKUP($A128, 'E4 TB Allocation Details'!$A$18:$L$214, MATCH("A &amp; G ID", 'E4 TB Allocation Details'!$A$18:$L$18, 0),FALSE), 'E2 Allocators'!$B$15:$W$361, MATCH('O5 Details by Class &amp; Accounts'!CC$18, 'E2 Allocators'!$B$15:$W$15, 0),FALSE)*$E128)</f>
        <v>0</v>
      </c>
      <c r="CD128" s="1321">
        <f>IF(ISERROR(VLOOKUP(VLOOKUP($A128, 'E4 TB Allocation Details'!$A$18:$L$214, MATCH("A &amp; G ID", 'E4 TB Allocation Details'!$A$18:$L$18, 0),FALSE), 'E2 Allocators'!$B$15:$W$361, MATCH('O5 Details by Class &amp; Accounts'!CD$18, 'E2 Allocators'!$B$15:$W$15, 0),FALSE)*$E128), 0, VLOOKUP(VLOOKUP($A128, 'E4 TB Allocation Details'!$A$18:$L$214, MATCH("A &amp; G ID", 'E4 TB Allocation Details'!$A$18:$L$18, 0),FALSE), 'E2 Allocators'!$B$15:$W$361, MATCH('O5 Details by Class &amp; Accounts'!CD$18, 'E2 Allocators'!$B$15:$W$15, 0),FALSE)*$E128)</f>
        <v>0</v>
      </c>
      <c r="CE128" s="1321">
        <f>IF(ISERROR(VLOOKUP(VLOOKUP($A128, 'E4 TB Allocation Details'!$A$18:$L$214, MATCH("A &amp; G ID", 'E4 TB Allocation Details'!$A$18:$L$18, 0),FALSE), 'E2 Allocators'!$B$15:$W$361, MATCH('O5 Details by Class &amp; Accounts'!CE$18, 'E2 Allocators'!$B$15:$W$15, 0),FALSE)*$E128), 0, VLOOKUP(VLOOKUP($A128, 'E4 TB Allocation Details'!$A$18:$L$214, MATCH("A &amp; G ID", 'E4 TB Allocation Details'!$A$18:$L$18, 0),FALSE), 'E2 Allocators'!$B$15:$W$361, MATCH('O5 Details by Class &amp; Accounts'!CE$18, 'E2 Allocators'!$B$15:$W$15, 0),FALSE)*$E128)</f>
        <v>0</v>
      </c>
      <c r="CF128" s="1321">
        <f>IF(ISERROR(VLOOKUP(VLOOKUP($A128, 'E4 TB Allocation Details'!$A$18:$L$214, MATCH("A &amp; G ID", 'E4 TB Allocation Details'!$A$18:$L$18, 0),FALSE), 'E2 Allocators'!$B$15:$W$361, MATCH('O5 Details by Class &amp; Accounts'!CF$18, 'E2 Allocators'!$B$15:$W$15, 0),FALSE)*$E128), 0, VLOOKUP(VLOOKUP($A128, 'E4 TB Allocation Details'!$A$18:$L$214, MATCH("A &amp; G ID", 'E4 TB Allocation Details'!$A$18:$L$18, 0),FALSE), 'E2 Allocators'!$B$15:$W$361, MATCH('O5 Details by Class &amp; Accounts'!CF$18, 'E2 Allocators'!$B$15:$W$15, 0),FALSE)*$E128)</f>
        <v>0</v>
      </c>
      <c r="CG128" s="1321">
        <f>IF(ISERROR(VLOOKUP(VLOOKUP($A128, 'E4 TB Allocation Details'!$A$18:$L$214, MATCH("A &amp; G ID", 'E4 TB Allocation Details'!$A$18:$L$18, 0),FALSE), 'E2 Allocators'!$B$15:$W$361, MATCH('O5 Details by Class &amp; Accounts'!CG$18, 'E2 Allocators'!$B$15:$W$15, 0),FALSE)*$E128), 0, VLOOKUP(VLOOKUP($A128, 'E4 TB Allocation Details'!$A$18:$L$214, MATCH("A &amp; G ID", 'E4 TB Allocation Details'!$A$18:$L$18, 0),FALSE), 'E2 Allocators'!$B$15:$W$361, MATCH('O5 Details by Class &amp; Accounts'!CG$18, 'E2 Allocators'!$B$15:$W$15, 0),FALSE)*$E128)</f>
        <v>0</v>
      </c>
      <c r="CH128" s="1321">
        <f>IF(ISERROR(VLOOKUP(VLOOKUP($A128, 'E4 TB Allocation Details'!$A$18:$L$214, MATCH("A &amp; G ID", 'E4 TB Allocation Details'!$A$18:$L$18, 0),FALSE), 'E2 Allocators'!$B$15:$W$361, MATCH('O5 Details by Class &amp; Accounts'!CH$18, 'E2 Allocators'!$B$15:$W$15, 0),FALSE)*$E128), 0, VLOOKUP(VLOOKUP($A128, 'E4 TB Allocation Details'!$A$18:$L$214, MATCH("A &amp; G ID", 'E4 TB Allocation Details'!$A$18:$L$18, 0),FALSE), 'E2 Allocators'!$B$15:$W$361, MATCH('O5 Details by Class &amp; Accounts'!CH$18, 'E2 Allocators'!$B$15:$W$15, 0),FALSE)*$E128)</f>
        <v>0</v>
      </c>
      <c r="CI128" s="1321">
        <f>IF(ISERROR(VLOOKUP(VLOOKUP($A128, 'E4 TB Allocation Details'!$A$18:$L$214, MATCH("A &amp; G ID", 'E4 TB Allocation Details'!$A$18:$L$18, 0),FALSE), 'E2 Allocators'!$B$15:$W$361, MATCH('O5 Details by Class &amp; Accounts'!CI$18, 'E2 Allocators'!$B$15:$W$15, 0),FALSE)*$E128), 0, VLOOKUP(VLOOKUP($A128, 'E4 TB Allocation Details'!$A$18:$L$214, MATCH("A &amp; G ID", 'E4 TB Allocation Details'!$A$18:$L$18, 0),FALSE), 'E2 Allocators'!$B$15:$W$361, MATCH('O5 Details by Class &amp; Accounts'!CI$18, 'E2 Allocators'!$B$15:$W$15, 0),FALSE)*$E128)</f>
        <v>0</v>
      </c>
      <c r="CJ128" s="1321">
        <f>IF(ISERROR(VLOOKUP(VLOOKUP($A128, 'E4 TB Allocation Details'!$A$18:$L$214, MATCH("A &amp; G ID", 'E4 TB Allocation Details'!$A$18:$L$18, 0),FALSE), 'E2 Allocators'!$B$15:$W$361, MATCH('O5 Details by Class &amp; Accounts'!CJ$18, 'E2 Allocators'!$B$15:$W$15, 0),FALSE)*$E128), 0, VLOOKUP(VLOOKUP($A128, 'E4 TB Allocation Details'!$A$18:$L$214, MATCH("A &amp; G ID", 'E4 TB Allocation Details'!$A$18:$L$18, 0),FALSE), 'E2 Allocators'!$B$15:$W$361, MATCH('O5 Details by Class &amp; Accounts'!CJ$18, 'E2 Allocators'!$B$15:$W$15, 0),FALSE)*$E128)</f>
        <v>0</v>
      </c>
      <c r="CK128" s="1321">
        <f>IF(ISERROR(VLOOKUP(VLOOKUP($A128, 'E4 TB Allocation Details'!$A$18:$L$214, MATCH("A &amp; G ID", 'E4 TB Allocation Details'!$A$18:$L$18, 0),FALSE), 'E2 Allocators'!$B$15:$W$361, MATCH('O5 Details by Class &amp; Accounts'!CK$18, 'E2 Allocators'!$B$15:$W$15, 0),FALSE)*$E128), 0, VLOOKUP(VLOOKUP($A128, 'E4 TB Allocation Details'!$A$18:$L$214, MATCH("A &amp; G ID", 'E4 TB Allocation Details'!$A$18:$L$18, 0),FALSE), 'E2 Allocators'!$B$15:$W$361, MATCH('O5 Details by Class &amp; Accounts'!CK$18, 'E2 Allocators'!$B$15:$W$15, 0),FALSE)*$E128)</f>
        <v>0</v>
      </c>
      <c r="CL128" s="1321">
        <f>IF(ISERROR(VLOOKUP(VLOOKUP($A128, 'E4 TB Allocation Details'!$A$18:$L$214, MATCH("A &amp; G ID", 'E4 TB Allocation Details'!$A$18:$L$18, 0),FALSE), 'E2 Allocators'!$B$15:$W$361, MATCH('O5 Details by Class &amp; Accounts'!CL$18, 'E2 Allocators'!$B$15:$W$15, 0),FALSE)*$E128), 0, VLOOKUP(VLOOKUP($A128, 'E4 TB Allocation Details'!$A$18:$L$214, MATCH("A &amp; G ID", 'E4 TB Allocation Details'!$A$18:$L$18, 0),FALSE), 'E2 Allocators'!$B$15:$W$361, MATCH('O5 Details by Class &amp; Accounts'!CL$18, 'E2 Allocators'!$B$15:$W$15, 0),FALSE)*$E128)</f>
        <v>0</v>
      </c>
      <c r="CM128" s="1321">
        <f>IF(ISERROR(VLOOKUP(VLOOKUP($A128, 'E4 TB Allocation Details'!$A$18:$L$214, MATCH("A &amp; G ID", 'E4 TB Allocation Details'!$A$18:$L$18, 0),FALSE), 'E2 Allocators'!$B$15:$W$361, MATCH('O5 Details by Class &amp; Accounts'!CM$18, 'E2 Allocators'!$B$15:$W$15, 0),FALSE)*$E128), 0, VLOOKUP(VLOOKUP($A128, 'E4 TB Allocation Details'!$A$18:$L$214, MATCH("A &amp; G ID", 'E4 TB Allocation Details'!$A$18:$L$18, 0),FALSE), 'E2 Allocators'!$B$15:$W$361, MATCH('O5 Details by Class &amp; Accounts'!CM$18, 'E2 Allocators'!$B$15:$W$15, 0),FALSE)*$E128)</f>
        <v>0</v>
      </c>
      <c r="CN128" s="1321">
        <f t="shared" si="36"/>
        <v>0</v>
      </c>
      <c r="CO128" s="1650">
        <f t="shared" si="37"/>
        <v>0</v>
      </c>
      <c r="CQ128" s="1898" t="s">
        <v>1275</v>
      </c>
    </row>
    <row r="129" spans="1:95" s="64" customFormat="1" ht="12.75">
      <c r="A129" s="1002">
        <v>4750</v>
      </c>
      <c r="B129" s="1002" t="s">
        <v>451</v>
      </c>
      <c r="C129" s="1647">
        <f>IF(ISERROR(VLOOKUP($A129,'I3 TB Data'!$A$19:$H$484,MATCH('O5 Details by Class &amp; Accounts'!$C$18, 'I3 TB Data'!$A$19:$H$19,0),0)), 0, VLOOKUP($A129,'I3 TB Data'!$A$19:$H$484,MATCH('O5 Details by Class &amp; Accounts'!$C$18,'I3 TB Data'!$A$19:$H$19,0),0))</f>
        <v>0</v>
      </c>
      <c r="D129" s="1648"/>
      <c r="E129" s="1647">
        <f>C129+D129</f>
        <v>0</v>
      </c>
      <c r="F129" s="1649">
        <f>IF(ISERROR(VLOOKUP($A129, 'E1 Categorization'!A44:E135, MATCH("Customer Component", 'E1 Categorization'!$A$33:$E$33,0), 0)), 0, IF(VLOOKUP($A129, 'E1 Categorization'!A44:E135, MATCH("Customer Component", 'E1 Categorization'!$A$33:$E$33,0), 0)=0, 'O5 Details by Class &amp; Accounts'!$E129, IF(AND(VLOOKUP($A129, 'E1 Categorization'!A44:E135, MATCH("Customer Component", 'E1 Categorization'!$A$33:$E$33,0), 0) &gt;0, VLOOKUP($A129, 'E1 Categorization'!A44:E135, MATCH("Customer Component", 'E1 Categorization'!$A$33:$E$33,0), 0)&lt;1), 'O5 Details by Class &amp; Accounts'!$E129*(1-VLOOKUP($A129, 'E1 Categorization'!A44:E135, MATCH("Customer Component", 'E1 Categorization'!$A$33:$E$33,0), 0)), 0)))</f>
        <v>0</v>
      </c>
      <c r="G129" s="1649">
        <f>IF(ISERROR(VLOOKUP($A129, 'E1 Categorization'!A44:E135, MATCH("Customer Component", 'E1 Categorization'!$A$33:$E$33,0), 0)),0, IF(VLOOKUP($A129, 'E1 Categorization'!A44:E135, MATCH("Customer Component", 'E1 Categorization'!$A$33:$E$33,0), 0)=0, 0, IF(AND(VLOOKUP($A129, 'E1 Categorization'!A44:E135, MATCH("Customer Component", 'E1 Categorization'!$A$33:$E$33,0), 0) &gt;0, VLOOKUP($A129, 'E1 Categorization'!A44:E135, MATCH("Customer Component", 'E1 Categorization'!$A$33:$E$33,0), 0)&lt;1), 'O5 Details by Class &amp; Accounts'!$E129*(VLOOKUP($A129, 'E1 Categorization'!A44:E135, MATCH("Customer Component", 'E1 Categorization'!$A$33:$E$33,0), 0)), 'O5 Details by Class &amp; Accounts'!$E129)))</f>
        <v>0</v>
      </c>
      <c r="H129" s="1321">
        <f>F129+G129</f>
        <v>0</v>
      </c>
      <c r="I129" s="1321">
        <f>IF(ISERROR(VLOOKUP(VLOOKUP($A129, 'E4 TB Allocation Details'!$A$18:$L$214, MATCH("Demand ID", 'E4 TB Allocation Details'!$A$18:$L$18, 0),FALSE), 'E2 Allocators'!$B$15:$W$361, MATCH('O5 Details by Class &amp; Accounts'!I$18, 'E2 Allocators'!$B$15:$W$15, 0),FALSE)*$F129), 0, VLOOKUP(VLOOKUP($A129, 'E4 TB Allocation Details'!$A$18:$L$214, MATCH("Demand ID", 'E4 TB Allocation Details'!$A$18:$L$18, 0),FALSE), 'E2 Allocators'!$B$15:$W$361, MATCH('O5 Details by Class &amp; Accounts'!I$18, 'E2 Allocators'!$B$15:$W$15, 0),FALSE)*$F129)</f>
        <v>0</v>
      </c>
      <c r="J129" s="1321">
        <f>IF(ISERROR(VLOOKUP(VLOOKUP($A129, 'E4 TB Allocation Details'!$A$18:$L$214, MATCH("Demand ID", 'E4 TB Allocation Details'!$A$18:$L$18, 0),FALSE), 'E2 Allocators'!$B$15:$W$361, MATCH('O5 Details by Class &amp; Accounts'!J$18, 'E2 Allocators'!$B$15:$W$15, 0),FALSE)*$F129), 0, VLOOKUP(VLOOKUP($A129, 'E4 TB Allocation Details'!$A$18:$L$214, MATCH("Demand ID", 'E4 TB Allocation Details'!$A$18:$L$18, 0),FALSE), 'E2 Allocators'!$B$15:$W$361, MATCH('O5 Details by Class &amp; Accounts'!J$18, 'E2 Allocators'!$B$15:$W$15, 0),FALSE)*$F129)</f>
        <v>0</v>
      </c>
      <c r="K129" s="1321">
        <f>IF(ISERROR(VLOOKUP(VLOOKUP($A129, 'E4 TB Allocation Details'!$A$18:$L$214, MATCH("Demand ID", 'E4 TB Allocation Details'!$A$18:$L$18, 0),FALSE), 'E2 Allocators'!$B$15:$W$361, MATCH('O5 Details by Class &amp; Accounts'!K$18, 'E2 Allocators'!$B$15:$W$15, 0),FALSE)*$F129), 0, VLOOKUP(VLOOKUP($A129, 'E4 TB Allocation Details'!$A$18:$L$214, MATCH("Demand ID", 'E4 TB Allocation Details'!$A$18:$L$18, 0),FALSE), 'E2 Allocators'!$B$15:$W$361, MATCH('O5 Details by Class &amp; Accounts'!K$18, 'E2 Allocators'!$B$15:$W$15, 0),FALSE)*$F129)</f>
        <v>0</v>
      </c>
      <c r="L129" s="1321">
        <f>IF(ISERROR(VLOOKUP(VLOOKUP($A129, 'E4 TB Allocation Details'!$A$18:$L$214, MATCH("Demand ID", 'E4 TB Allocation Details'!$A$18:$L$18, 0),FALSE), 'E2 Allocators'!$B$15:$W$361, MATCH('O5 Details by Class &amp; Accounts'!L$18, 'E2 Allocators'!$B$15:$W$15, 0),FALSE)*$F129), 0, VLOOKUP(VLOOKUP($A129, 'E4 TB Allocation Details'!$A$18:$L$214, MATCH("Demand ID", 'E4 TB Allocation Details'!$A$18:$L$18, 0),FALSE), 'E2 Allocators'!$B$15:$W$361, MATCH('O5 Details by Class &amp; Accounts'!L$18, 'E2 Allocators'!$B$15:$W$15, 0),FALSE)*$F129)</f>
        <v>0</v>
      </c>
      <c r="M129" s="1321">
        <f>IF(ISERROR(VLOOKUP(VLOOKUP($A129, 'E4 TB Allocation Details'!$A$18:$L$214, MATCH("Demand ID", 'E4 TB Allocation Details'!$A$18:$L$18, 0),FALSE), 'E2 Allocators'!$B$15:$W$361, MATCH('O5 Details by Class &amp; Accounts'!M$18, 'E2 Allocators'!$B$15:$W$15, 0),FALSE)*$F129), 0, VLOOKUP(VLOOKUP($A129, 'E4 TB Allocation Details'!$A$18:$L$214, MATCH("Demand ID", 'E4 TB Allocation Details'!$A$18:$L$18, 0),FALSE), 'E2 Allocators'!$B$15:$W$361, MATCH('O5 Details by Class &amp; Accounts'!M$18, 'E2 Allocators'!$B$15:$W$15, 0),FALSE)*$F129)</f>
        <v>0</v>
      </c>
      <c r="N129" s="1321">
        <f>IF(ISERROR(VLOOKUP(VLOOKUP($A129, 'E4 TB Allocation Details'!$A$18:$L$214, MATCH("Demand ID", 'E4 TB Allocation Details'!$A$18:$L$18, 0),FALSE), 'E2 Allocators'!$B$15:$W$361, MATCH('O5 Details by Class &amp; Accounts'!N$18, 'E2 Allocators'!$B$15:$W$15, 0),FALSE)*$F129), 0, VLOOKUP(VLOOKUP($A129, 'E4 TB Allocation Details'!$A$18:$L$214, MATCH("Demand ID", 'E4 TB Allocation Details'!$A$18:$L$18, 0),FALSE), 'E2 Allocators'!$B$15:$W$361, MATCH('O5 Details by Class &amp; Accounts'!N$18, 'E2 Allocators'!$B$15:$W$15, 0),FALSE)*$F129)</f>
        <v>0</v>
      </c>
      <c r="O129" s="1321">
        <f>IF(ISERROR(VLOOKUP(VLOOKUP($A129, 'E4 TB Allocation Details'!$A$18:$L$214, MATCH("Demand ID", 'E4 TB Allocation Details'!$A$18:$L$18, 0),FALSE), 'E2 Allocators'!$B$15:$W$361, MATCH('O5 Details by Class &amp; Accounts'!O$18, 'E2 Allocators'!$B$15:$W$15, 0),FALSE)*$F129), 0, VLOOKUP(VLOOKUP($A129, 'E4 TB Allocation Details'!$A$18:$L$214, MATCH("Demand ID", 'E4 TB Allocation Details'!$A$18:$L$18, 0),FALSE), 'E2 Allocators'!$B$15:$W$361, MATCH('O5 Details by Class &amp; Accounts'!O$18, 'E2 Allocators'!$B$15:$W$15, 0),FALSE)*$F129)</f>
        <v>0</v>
      </c>
      <c r="P129" s="1321">
        <f>IF(ISERROR(VLOOKUP(VLOOKUP($A129, 'E4 TB Allocation Details'!$A$18:$L$214, MATCH("Demand ID", 'E4 TB Allocation Details'!$A$18:$L$18, 0),FALSE), 'E2 Allocators'!$B$15:$W$361, MATCH('O5 Details by Class &amp; Accounts'!P$18, 'E2 Allocators'!$B$15:$W$15, 0),FALSE)*$F129), 0, VLOOKUP(VLOOKUP($A129, 'E4 TB Allocation Details'!$A$18:$L$214, MATCH("Demand ID", 'E4 TB Allocation Details'!$A$18:$L$18, 0),FALSE), 'E2 Allocators'!$B$15:$W$361, MATCH('O5 Details by Class &amp; Accounts'!P$18, 'E2 Allocators'!$B$15:$W$15, 0),FALSE)*$F129)</f>
        <v>0</v>
      </c>
      <c r="Q129" s="1321">
        <f>IF(ISERROR(VLOOKUP(VLOOKUP($A129, 'E4 TB Allocation Details'!$A$18:$L$214, MATCH("Demand ID", 'E4 TB Allocation Details'!$A$18:$L$18, 0),FALSE), 'E2 Allocators'!$B$15:$W$361, MATCH('O5 Details by Class &amp; Accounts'!Q$18, 'E2 Allocators'!$B$15:$W$15, 0),FALSE)*$F129), 0, VLOOKUP(VLOOKUP($A129, 'E4 TB Allocation Details'!$A$18:$L$214, MATCH("Demand ID", 'E4 TB Allocation Details'!$A$18:$L$18, 0),FALSE), 'E2 Allocators'!$B$15:$W$361, MATCH('O5 Details by Class &amp; Accounts'!Q$18, 'E2 Allocators'!$B$15:$W$15, 0),FALSE)*$F129)</f>
        <v>0</v>
      </c>
      <c r="R129" s="1321">
        <f>IF(ISERROR(VLOOKUP(VLOOKUP($A129, 'E4 TB Allocation Details'!$A$18:$L$214, MATCH("Demand ID", 'E4 TB Allocation Details'!$A$18:$L$18, 0),FALSE), 'E2 Allocators'!$B$15:$W$361, MATCH('O5 Details by Class &amp; Accounts'!R$18, 'E2 Allocators'!$B$15:$W$15, 0),FALSE)*$F129), 0, VLOOKUP(VLOOKUP($A129, 'E4 TB Allocation Details'!$A$18:$L$214, MATCH("Demand ID", 'E4 TB Allocation Details'!$A$18:$L$18, 0),FALSE), 'E2 Allocators'!$B$15:$W$361, MATCH('O5 Details by Class &amp; Accounts'!R$18, 'E2 Allocators'!$B$15:$W$15, 0),FALSE)*$F129)</f>
        <v>0</v>
      </c>
      <c r="S129" s="1321">
        <f>IF(ISERROR(VLOOKUP(VLOOKUP($A129, 'E4 TB Allocation Details'!$A$18:$L$214, MATCH("Demand ID", 'E4 TB Allocation Details'!$A$18:$L$18, 0),FALSE), 'E2 Allocators'!$B$15:$W$361, MATCH('O5 Details by Class &amp; Accounts'!S$18, 'E2 Allocators'!$B$15:$W$15, 0),FALSE)*$F129), 0, VLOOKUP(VLOOKUP($A129, 'E4 TB Allocation Details'!$A$18:$L$214, MATCH("Demand ID", 'E4 TB Allocation Details'!$A$18:$L$18, 0),FALSE), 'E2 Allocators'!$B$15:$W$361, MATCH('O5 Details by Class &amp; Accounts'!S$18, 'E2 Allocators'!$B$15:$W$15, 0),FALSE)*$F129)</f>
        <v>0</v>
      </c>
      <c r="T129" s="1321">
        <f>IF(ISERROR(VLOOKUP(VLOOKUP($A129, 'E4 TB Allocation Details'!$A$18:$L$214, MATCH("Demand ID", 'E4 TB Allocation Details'!$A$18:$L$18, 0),FALSE), 'E2 Allocators'!$B$15:$W$361, MATCH('O5 Details by Class &amp; Accounts'!T$18, 'E2 Allocators'!$B$15:$W$15, 0),FALSE)*$F129), 0, VLOOKUP(VLOOKUP($A129, 'E4 TB Allocation Details'!$A$18:$L$214, MATCH("Demand ID", 'E4 TB Allocation Details'!$A$18:$L$18, 0),FALSE), 'E2 Allocators'!$B$15:$W$361, MATCH('O5 Details by Class &amp; Accounts'!T$18, 'E2 Allocators'!$B$15:$W$15, 0),FALSE)*$F129)</f>
        <v>0</v>
      </c>
      <c r="U129" s="1321">
        <f>IF(ISERROR(VLOOKUP(VLOOKUP($A129, 'E4 TB Allocation Details'!$A$18:$L$214, MATCH("Demand ID", 'E4 TB Allocation Details'!$A$18:$L$18, 0),FALSE), 'E2 Allocators'!$B$15:$W$361, MATCH('O5 Details by Class &amp; Accounts'!U$18, 'E2 Allocators'!$B$15:$W$15, 0),FALSE)*$F129), 0, VLOOKUP(VLOOKUP($A129, 'E4 TB Allocation Details'!$A$18:$L$214, MATCH("Demand ID", 'E4 TB Allocation Details'!$A$18:$L$18, 0),FALSE), 'E2 Allocators'!$B$15:$W$361, MATCH('O5 Details by Class &amp; Accounts'!U$18, 'E2 Allocators'!$B$15:$W$15, 0),FALSE)*$F129)</f>
        <v>0</v>
      </c>
      <c r="V129" s="1321">
        <f>IF(ISERROR(VLOOKUP(VLOOKUP($A129, 'E4 TB Allocation Details'!$A$18:$L$214, MATCH("Demand ID", 'E4 TB Allocation Details'!$A$18:$L$18, 0),FALSE), 'E2 Allocators'!$B$15:$W$361, MATCH('O5 Details by Class &amp; Accounts'!V$18, 'E2 Allocators'!$B$15:$W$15, 0),FALSE)*$F129), 0, VLOOKUP(VLOOKUP($A129, 'E4 TB Allocation Details'!$A$18:$L$214, MATCH("Demand ID", 'E4 TB Allocation Details'!$A$18:$L$18, 0),FALSE), 'E2 Allocators'!$B$15:$W$361, MATCH('O5 Details by Class &amp; Accounts'!V$18, 'E2 Allocators'!$B$15:$W$15, 0),FALSE)*$F129)</f>
        <v>0</v>
      </c>
      <c r="W129" s="1321">
        <f>IF(ISERROR(VLOOKUP(VLOOKUP($A129, 'E4 TB Allocation Details'!$A$18:$L$214, MATCH("Demand ID", 'E4 TB Allocation Details'!$A$18:$L$18, 0),FALSE), 'E2 Allocators'!$B$15:$W$361, MATCH('O5 Details by Class &amp; Accounts'!W$18, 'E2 Allocators'!$B$15:$W$15, 0),FALSE)*$F129), 0, VLOOKUP(VLOOKUP($A129, 'E4 TB Allocation Details'!$A$18:$L$214, MATCH("Demand ID", 'E4 TB Allocation Details'!$A$18:$L$18, 0),FALSE), 'E2 Allocators'!$B$15:$W$361, MATCH('O5 Details by Class &amp; Accounts'!W$18, 'E2 Allocators'!$B$15:$W$15, 0),FALSE)*$F129)</f>
        <v>0</v>
      </c>
      <c r="X129" s="1321">
        <f>IF(ISERROR(VLOOKUP(VLOOKUP($A129, 'E4 TB Allocation Details'!$A$18:$L$214, MATCH("Demand ID", 'E4 TB Allocation Details'!$A$18:$L$18, 0),FALSE), 'E2 Allocators'!$B$15:$W$361, MATCH('O5 Details by Class &amp; Accounts'!X$18, 'E2 Allocators'!$B$15:$W$15, 0),FALSE)*$F129), 0, VLOOKUP(VLOOKUP($A129, 'E4 TB Allocation Details'!$A$18:$L$214, MATCH("Demand ID", 'E4 TB Allocation Details'!$A$18:$L$18, 0),FALSE), 'E2 Allocators'!$B$15:$W$361, MATCH('O5 Details by Class &amp; Accounts'!X$18, 'E2 Allocators'!$B$15:$W$15, 0),FALSE)*$F129)</f>
        <v>0</v>
      </c>
      <c r="Y129" s="1321">
        <f>IF(ISERROR(VLOOKUP(VLOOKUP($A129, 'E4 TB Allocation Details'!$A$18:$L$214, MATCH("Demand ID", 'E4 TB Allocation Details'!$A$18:$L$18, 0),FALSE), 'E2 Allocators'!$B$15:$W$361, MATCH('O5 Details by Class &amp; Accounts'!Y$18, 'E2 Allocators'!$B$15:$W$15, 0),FALSE)*$F129), 0, VLOOKUP(VLOOKUP($A129, 'E4 TB Allocation Details'!$A$18:$L$214, MATCH("Demand ID", 'E4 TB Allocation Details'!$A$18:$L$18, 0),FALSE), 'E2 Allocators'!$B$15:$W$361, MATCH('O5 Details by Class &amp; Accounts'!Y$18, 'E2 Allocators'!$B$15:$W$15, 0),FALSE)*$F129)</f>
        <v>0</v>
      </c>
      <c r="Z129" s="1321">
        <f>IF(ISERROR(VLOOKUP(VLOOKUP($A129, 'E4 TB Allocation Details'!$A$18:$L$214, MATCH("Demand ID", 'E4 TB Allocation Details'!$A$18:$L$18, 0),FALSE), 'E2 Allocators'!$B$15:$W$361, MATCH('O5 Details by Class &amp; Accounts'!Z$18, 'E2 Allocators'!$B$15:$W$15, 0),FALSE)*$F129), 0, VLOOKUP(VLOOKUP($A129, 'E4 TB Allocation Details'!$A$18:$L$214, MATCH("Demand ID", 'E4 TB Allocation Details'!$A$18:$L$18, 0),FALSE), 'E2 Allocators'!$B$15:$W$361, MATCH('O5 Details by Class &amp; Accounts'!Z$18, 'E2 Allocators'!$B$15:$W$15, 0),FALSE)*$F129)</f>
        <v>0</v>
      </c>
      <c r="AA129" s="1321">
        <f>IF(ISERROR(VLOOKUP(VLOOKUP($A129, 'E4 TB Allocation Details'!$A$18:$L$214, MATCH("Demand ID", 'E4 TB Allocation Details'!$A$18:$L$18, 0),FALSE), 'E2 Allocators'!$B$15:$W$361, MATCH('O5 Details by Class &amp; Accounts'!AA$18, 'E2 Allocators'!$B$15:$W$15, 0),FALSE)*$F129), 0, VLOOKUP(VLOOKUP($A129, 'E4 TB Allocation Details'!$A$18:$L$214, MATCH("Demand ID", 'E4 TB Allocation Details'!$A$18:$L$18, 0),FALSE), 'E2 Allocators'!$B$15:$W$361, MATCH('O5 Details by Class &amp; Accounts'!AA$18, 'E2 Allocators'!$B$15:$W$15, 0),FALSE)*$F129)</f>
        <v>0</v>
      </c>
      <c r="AB129" s="1321">
        <f>IF(ISERROR(VLOOKUP(VLOOKUP($A129, 'E4 TB Allocation Details'!$A$18:$L$214, MATCH("Demand ID", 'E4 TB Allocation Details'!$A$18:$L$18, 0),FALSE), 'E2 Allocators'!$B$15:$W$361, MATCH('O5 Details by Class &amp; Accounts'!AB$18, 'E2 Allocators'!$B$15:$W$15, 0),FALSE)*$F129), 0, VLOOKUP(VLOOKUP($A129, 'E4 TB Allocation Details'!$A$18:$L$214, MATCH("Demand ID", 'E4 TB Allocation Details'!$A$18:$L$18, 0),FALSE), 'E2 Allocators'!$B$15:$W$361, MATCH('O5 Details by Class &amp; Accounts'!AB$18, 'E2 Allocators'!$B$15:$W$15, 0),FALSE)*$F129)</f>
        <v>0</v>
      </c>
      <c r="AC129" s="1321">
        <f>SUM(I129:AB129)</f>
        <v>0</v>
      </c>
      <c r="AD129" s="1321">
        <f>IF(ISERROR(VLOOKUP(VLOOKUP($A129, 'E4 TB Allocation Details'!$A$18:$L$214, MATCH("Customer ID", 'E4 TB Allocation Details'!$A$18:$L$18, 0),FALSE), 'E2 Allocators'!$B$15:$W$361, MATCH('O5 Details by Class &amp; Accounts'!AD$18, 'E2 Allocators'!$B$15:$W$15, 0),FALSE)*$G129), 0, VLOOKUP(VLOOKUP($A129, 'E4 TB Allocation Details'!$A$18:$L$214, MATCH("Customer ID", 'E4 TB Allocation Details'!$A$18:$L$18, 0),FALSE), 'E2 Allocators'!$B$15:$W$361, MATCH('O5 Details by Class &amp; Accounts'!AD$18, 'E2 Allocators'!$B$15:$W$15, 0),FALSE)*$G129)</f>
        <v>0</v>
      </c>
      <c r="AE129" s="1321">
        <f>IF(ISERROR(VLOOKUP(VLOOKUP($A129, 'E4 TB Allocation Details'!$A$18:$L$214, MATCH("Customer ID", 'E4 TB Allocation Details'!$A$18:$L$18, 0),FALSE), 'E2 Allocators'!$B$15:$W$361, MATCH('O5 Details by Class &amp; Accounts'!AE$18, 'E2 Allocators'!$B$15:$W$15, 0),FALSE)*$G129), 0, VLOOKUP(VLOOKUP($A129, 'E4 TB Allocation Details'!$A$18:$L$214, MATCH("Customer ID", 'E4 TB Allocation Details'!$A$18:$L$18, 0),FALSE), 'E2 Allocators'!$B$15:$W$361, MATCH('O5 Details by Class &amp; Accounts'!AE$18, 'E2 Allocators'!$B$15:$W$15, 0),FALSE)*$G129)</f>
        <v>0</v>
      </c>
      <c r="AF129" s="1321">
        <f>IF(ISERROR(VLOOKUP(VLOOKUP($A129, 'E4 TB Allocation Details'!$A$18:$L$214, MATCH("Customer ID", 'E4 TB Allocation Details'!$A$18:$L$18, 0),FALSE), 'E2 Allocators'!$B$15:$W$361, MATCH('O5 Details by Class &amp; Accounts'!AF$18, 'E2 Allocators'!$B$15:$W$15, 0),FALSE)*$G129), 0, VLOOKUP(VLOOKUP($A129, 'E4 TB Allocation Details'!$A$18:$L$214, MATCH("Customer ID", 'E4 TB Allocation Details'!$A$18:$L$18, 0),FALSE), 'E2 Allocators'!$B$15:$W$361, MATCH('O5 Details by Class &amp; Accounts'!AF$18, 'E2 Allocators'!$B$15:$W$15, 0),FALSE)*$G129)</f>
        <v>0</v>
      </c>
      <c r="AG129" s="1321">
        <f>IF(ISERROR(VLOOKUP(VLOOKUP($A129, 'E4 TB Allocation Details'!$A$18:$L$214, MATCH("Customer ID", 'E4 TB Allocation Details'!$A$18:$L$18, 0),FALSE), 'E2 Allocators'!$B$15:$W$361, MATCH('O5 Details by Class &amp; Accounts'!AG$18, 'E2 Allocators'!$B$15:$W$15, 0),FALSE)*$G129), 0, VLOOKUP(VLOOKUP($A129, 'E4 TB Allocation Details'!$A$18:$L$214, MATCH("Customer ID", 'E4 TB Allocation Details'!$A$18:$L$18, 0),FALSE), 'E2 Allocators'!$B$15:$W$361, MATCH('O5 Details by Class &amp; Accounts'!AG$18, 'E2 Allocators'!$B$15:$W$15, 0),FALSE)*$G129)</f>
        <v>0</v>
      </c>
      <c r="AH129" s="1321">
        <f>IF(ISERROR(VLOOKUP(VLOOKUP($A129, 'E4 TB Allocation Details'!$A$18:$L$214, MATCH("Customer ID", 'E4 TB Allocation Details'!$A$18:$L$18, 0),FALSE), 'E2 Allocators'!$B$15:$W$361, MATCH('O5 Details by Class &amp; Accounts'!AH$18, 'E2 Allocators'!$B$15:$W$15, 0),FALSE)*$G129), 0, VLOOKUP(VLOOKUP($A129, 'E4 TB Allocation Details'!$A$18:$L$214, MATCH("Customer ID", 'E4 TB Allocation Details'!$A$18:$L$18, 0),FALSE), 'E2 Allocators'!$B$15:$W$361, MATCH('O5 Details by Class &amp; Accounts'!AH$18, 'E2 Allocators'!$B$15:$W$15, 0),FALSE)*$G129)</f>
        <v>0</v>
      </c>
      <c r="AI129" s="1321">
        <f>IF(ISERROR(VLOOKUP(VLOOKUP($A129, 'E4 TB Allocation Details'!$A$18:$L$214, MATCH("Customer ID", 'E4 TB Allocation Details'!$A$18:$L$18, 0),FALSE), 'E2 Allocators'!$B$15:$W$361, MATCH('O5 Details by Class &amp; Accounts'!AI$18, 'E2 Allocators'!$B$15:$W$15, 0),FALSE)*$G129), 0, VLOOKUP(VLOOKUP($A129, 'E4 TB Allocation Details'!$A$18:$L$214, MATCH("Customer ID", 'E4 TB Allocation Details'!$A$18:$L$18, 0),FALSE), 'E2 Allocators'!$B$15:$W$361, MATCH('O5 Details by Class &amp; Accounts'!AI$18, 'E2 Allocators'!$B$15:$W$15, 0),FALSE)*$G129)</f>
        <v>0</v>
      </c>
      <c r="AJ129" s="1321">
        <f>IF(ISERROR(VLOOKUP(VLOOKUP($A129, 'E4 TB Allocation Details'!$A$18:$L$214, MATCH("Customer ID", 'E4 TB Allocation Details'!$A$18:$L$18, 0),FALSE), 'E2 Allocators'!$B$15:$W$361, MATCH('O5 Details by Class &amp; Accounts'!AJ$18, 'E2 Allocators'!$B$15:$W$15, 0),FALSE)*$G129), 0, VLOOKUP(VLOOKUP($A129, 'E4 TB Allocation Details'!$A$18:$L$214, MATCH("Customer ID", 'E4 TB Allocation Details'!$A$18:$L$18, 0),FALSE), 'E2 Allocators'!$B$15:$W$361, MATCH('O5 Details by Class &amp; Accounts'!AJ$18, 'E2 Allocators'!$B$15:$W$15, 0),FALSE)*$G129)</f>
        <v>0</v>
      </c>
      <c r="AK129" s="1321">
        <f>IF(ISERROR(VLOOKUP(VLOOKUP($A129, 'E4 TB Allocation Details'!$A$18:$L$214, MATCH("Customer ID", 'E4 TB Allocation Details'!$A$18:$L$18, 0),FALSE), 'E2 Allocators'!$B$15:$W$361, MATCH('O5 Details by Class &amp; Accounts'!AK$18, 'E2 Allocators'!$B$15:$W$15, 0),FALSE)*$G129), 0, VLOOKUP(VLOOKUP($A129, 'E4 TB Allocation Details'!$A$18:$L$214, MATCH("Customer ID", 'E4 TB Allocation Details'!$A$18:$L$18, 0),FALSE), 'E2 Allocators'!$B$15:$W$361, MATCH('O5 Details by Class &amp; Accounts'!AK$18, 'E2 Allocators'!$B$15:$W$15, 0),FALSE)*$G129)</f>
        <v>0</v>
      </c>
      <c r="AL129" s="1321">
        <f>IF(ISERROR(VLOOKUP(VLOOKUP($A129, 'E4 TB Allocation Details'!$A$18:$L$214, MATCH("Customer ID", 'E4 TB Allocation Details'!$A$18:$L$18, 0),FALSE), 'E2 Allocators'!$B$15:$W$361, MATCH('O5 Details by Class &amp; Accounts'!AL$18, 'E2 Allocators'!$B$15:$W$15, 0),FALSE)*$G129), 0, VLOOKUP(VLOOKUP($A129, 'E4 TB Allocation Details'!$A$18:$L$214, MATCH("Customer ID", 'E4 TB Allocation Details'!$A$18:$L$18, 0),FALSE), 'E2 Allocators'!$B$15:$W$361, MATCH('O5 Details by Class &amp; Accounts'!AL$18, 'E2 Allocators'!$B$15:$W$15, 0),FALSE)*$G129)</f>
        <v>0</v>
      </c>
      <c r="AM129" s="1321">
        <f>IF(ISERROR(VLOOKUP(VLOOKUP($A129, 'E4 TB Allocation Details'!$A$18:$L$214, MATCH("Customer ID", 'E4 TB Allocation Details'!$A$18:$L$18, 0),FALSE), 'E2 Allocators'!$B$15:$W$361, MATCH('O5 Details by Class &amp; Accounts'!AM$18, 'E2 Allocators'!$B$15:$W$15, 0),FALSE)*$G129), 0, VLOOKUP(VLOOKUP($A129, 'E4 TB Allocation Details'!$A$18:$L$214, MATCH("Customer ID", 'E4 TB Allocation Details'!$A$18:$L$18, 0),FALSE), 'E2 Allocators'!$B$15:$W$361, MATCH('O5 Details by Class &amp; Accounts'!AM$18, 'E2 Allocators'!$B$15:$W$15, 0),FALSE)*$G129)</f>
        <v>0</v>
      </c>
      <c r="AN129" s="1321">
        <f>IF(ISERROR(VLOOKUP(VLOOKUP($A129, 'E4 TB Allocation Details'!$A$18:$L$214, MATCH("Customer ID", 'E4 TB Allocation Details'!$A$18:$L$18, 0),FALSE), 'E2 Allocators'!$B$15:$W$361, MATCH('O5 Details by Class &amp; Accounts'!AN$18, 'E2 Allocators'!$B$15:$W$15, 0),FALSE)*$G129), 0, VLOOKUP(VLOOKUP($A129, 'E4 TB Allocation Details'!$A$18:$L$214, MATCH("Customer ID", 'E4 TB Allocation Details'!$A$18:$L$18, 0),FALSE), 'E2 Allocators'!$B$15:$W$361, MATCH('O5 Details by Class &amp; Accounts'!AN$18, 'E2 Allocators'!$B$15:$W$15, 0),FALSE)*$G129)</f>
        <v>0</v>
      </c>
      <c r="AO129" s="1321">
        <f>IF(ISERROR(VLOOKUP(VLOOKUP($A129, 'E4 TB Allocation Details'!$A$18:$L$214, MATCH("Customer ID", 'E4 TB Allocation Details'!$A$18:$L$18, 0),FALSE), 'E2 Allocators'!$B$15:$W$361, MATCH('O5 Details by Class &amp; Accounts'!AO$18, 'E2 Allocators'!$B$15:$W$15, 0),FALSE)*$G129), 0, VLOOKUP(VLOOKUP($A129, 'E4 TB Allocation Details'!$A$18:$L$214, MATCH("Customer ID", 'E4 TB Allocation Details'!$A$18:$L$18, 0),FALSE), 'E2 Allocators'!$B$15:$W$361, MATCH('O5 Details by Class &amp; Accounts'!AO$18, 'E2 Allocators'!$B$15:$W$15, 0),FALSE)*$G129)</f>
        <v>0</v>
      </c>
      <c r="AP129" s="1321">
        <f>IF(ISERROR(VLOOKUP(VLOOKUP($A129, 'E4 TB Allocation Details'!$A$18:$L$214, MATCH("Customer ID", 'E4 TB Allocation Details'!$A$18:$L$18, 0),FALSE), 'E2 Allocators'!$B$15:$W$361, MATCH('O5 Details by Class &amp; Accounts'!AP$18, 'E2 Allocators'!$B$15:$W$15, 0),FALSE)*$G129), 0, VLOOKUP(VLOOKUP($A129, 'E4 TB Allocation Details'!$A$18:$L$214, MATCH("Customer ID", 'E4 TB Allocation Details'!$A$18:$L$18, 0),FALSE), 'E2 Allocators'!$B$15:$W$361, MATCH('O5 Details by Class &amp; Accounts'!AP$18, 'E2 Allocators'!$B$15:$W$15, 0),FALSE)*$G129)</f>
        <v>0</v>
      </c>
      <c r="AQ129" s="1321">
        <f>IF(ISERROR(VLOOKUP(VLOOKUP($A129, 'E4 TB Allocation Details'!$A$18:$L$214, MATCH("Customer ID", 'E4 TB Allocation Details'!$A$18:$L$18, 0),FALSE), 'E2 Allocators'!$B$15:$W$361, MATCH('O5 Details by Class &amp; Accounts'!AQ$18, 'E2 Allocators'!$B$15:$W$15, 0),FALSE)*$G129), 0, VLOOKUP(VLOOKUP($A129, 'E4 TB Allocation Details'!$A$18:$L$214, MATCH("Customer ID", 'E4 TB Allocation Details'!$A$18:$L$18, 0),FALSE), 'E2 Allocators'!$B$15:$W$361, MATCH('O5 Details by Class &amp; Accounts'!AQ$18, 'E2 Allocators'!$B$15:$W$15, 0),FALSE)*$G129)</f>
        <v>0</v>
      </c>
      <c r="AR129" s="1321">
        <f>IF(ISERROR(VLOOKUP(VLOOKUP($A129, 'E4 TB Allocation Details'!$A$18:$L$214, MATCH("Customer ID", 'E4 TB Allocation Details'!$A$18:$L$18, 0),FALSE), 'E2 Allocators'!$B$15:$W$361, MATCH('O5 Details by Class &amp; Accounts'!AR$18, 'E2 Allocators'!$B$15:$W$15, 0),FALSE)*$G129), 0, VLOOKUP(VLOOKUP($A129, 'E4 TB Allocation Details'!$A$18:$L$214, MATCH("Customer ID", 'E4 TB Allocation Details'!$A$18:$L$18, 0),FALSE), 'E2 Allocators'!$B$15:$W$361, MATCH('O5 Details by Class &amp; Accounts'!AR$18, 'E2 Allocators'!$B$15:$W$15, 0),FALSE)*$G129)</f>
        <v>0</v>
      </c>
      <c r="AS129" s="1321">
        <f>IF(ISERROR(VLOOKUP(VLOOKUP($A129, 'E4 TB Allocation Details'!$A$18:$L$214, MATCH("Customer ID", 'E4 TB Allocation Details'!$A$18:$L$18, 0),FALSE), 'E2 Allocators'!$B$15:$W$361, MATCH('O5 Details by Class &amp; Accounts'!AS$18, 'E2 Allocators'!$B$15:$W$15, 0),FALSE)*$G129), 0, VLOOKUP(VLOOKUP($A129, 'E4 TB Allocation Details'!$A$18:$L$214, MATCH("Customer ID", 'E4 TB Allocation Details'!$A$18:$L$18, 0),FALSE), 'E2 Allocators'!$B$15:$W$361, MATCH('O5 Details by Class &amp; Accounts'!AS$18, 'E2 Allocators'!$B$15:$W$15, 0),FALSE)*$G129)</f>
        <v>0</v>
      </c>
      <c r="AT129" s="1321">
        <f>IF(ISERROR(VLOOKUP(VLOOKUP($A129, 'E4 TB Allocation Details'!$A$18:$L$214, MATCH("Customer ID", 'E4 TB Allocation Details'!$A$18:$L$18, 0),FALSE), 'E2 Allocators'!$B$15:$W$361, MATCH('O5 Details by Class &amp; Accounts'!AT$18, 'E2 Allocators'!$B$15:$W$15, 0),FALSE)*$G129), 0, VLOOKUP(VLOOKUP($A129, 'E4 TB Allocation Details'!$A$18:$L$214, MATCH("Customer ID", 'E4 TB Allocation Details'!$A$18:$L$18, 0),FALSE), 'E2 Allocators'!$B$15:$W$361, MATCH('O5 Details by Class &amp; Accounts'!AT$18, 'E2 Allocators'!$B$15:$W$15, 0),FALSE)*$G129)</f>
        <v>0</v>
      </c>
      <c r="AU129" s="1321">
        <f>IF(ISERROR(VLOOKUP(VLOOKUP($A129, 'E4 TB Allocation Details'!$A$18:$L$214, MATCH("Customer ID", 'E4 TB Allocation Details'!$A$18:$L$18, 0),FALSE), 'E2 Allocators'!$B$15:$W$361, MATCH('O5 Details by Class &amp; Accounts'!AU$18, 'E2 Allocators'!$B$15:$W$15, 0),FALSE)*$G129), 0, VLOOKUP(VLOOKUP($A129, 'E4 TB Allocation Details'!$A$18:$L$214, MATCH("Customer ID", 'E4 TB Allocation Details'!$A$18:$L$18, 0),FALSE), 'E2 Allocators'!$B$15:$W$361, MATCH('O5 Details by Class &amp; Accounts'!AU$18, 'E2 Allocators'!$B$15:$W$15, 0),FALSE)*$G129)</f>
        <v>0</v>
      </c>
      <c r="AV129" s="1321">
        <f>IF(ISERROR(VLOOKUP(VLOOKUP($A129, 'E4 TB Allocation Details'!$A$18:$L$214, MATCH("Customer ID", 'E4 TB Allocation Details'!$A$18:$L$18, 0),FALSE), 'E2 Allocators'!$B$15:$W$361, MATCH('O5 Details by Class &amp; Accounts'!AV$18, 'E2 Allocators'!$B$15:$W$15, 0),FALSE)*$G129), 0, VLOOKUP(VLOOKUP($A129, 'E4 TB Allocation Details'!$A$18:$L$214, MATCH("Customer ID", 'E4 TB Allocation Details'!$A$18:$L$18, 0),FALSE), 'E2 Allocators'!$B$15:$W$361, MATCH('O5 Details by Class &amp; Accounts'!AV$18, 'E2 Allocators'!$B$15:$W$15, 0),FALSE)*$G129)</f>
        <v>0</v>
      </c>
      <c r="AW129" s="1321">
        <f>IF(ISERROR(VLOOKUP(VLOOKUP($A129, 'E4 TB Allocation Details'!$A$18:$L$214, MATCH("Customer ID", 'E4 TB Allocation Details'!$A$18:$L$18, 0),FALSE), 'E2 Allocators'!$B$15:$W$361, MATCH('O5 Details by Class &amp; Accounts'!AW$18, 'E2 Allocators'!$B$15:$W$15, 0),FALSE)*$G129), 0, VLOOKUP(VLOOKUP($A129, 'E4 TB Allocation Details'!$A$18:$L$214, MATCH("Customer ID", 'E4 TB Allocation Details'!$A$18:$L$18, 0),FALSE), 'E2 Allocators'!$B$15:$W$361, MATCH('O5 Details by Class &amp; Accounts'!AW$18, 'E2 Allocators'!$B$15:$W$15, 0),FALSE)*$G129)</f>
        <v>0</v>
      </c>
      <c r="AX129" s="1321">
        <f>SUM(AD129:AW129)</f>
        <v>0</v>
      </c>
      <c r="AY129" s="1321">
        <f>IF(ISERROR(VLOOKUP(VLOOKUP($A129, 'E4 TB Allocation Details'!$A$18:$L$214, MATCH("Misc ID", 'E4 TB Allocation Details'!$A$18:$L$18, 0),FALSE), 'E2 Allocators'!$B$15:$W$361, MATCH('O5 Details by Class &amp; Accounts'!AY$18, 'E2 Allocators'!$B$15:$W$15, 0),FALSE)*$E129), 0, VLOOKUP(VLOOKUP($A129, 'E4 TB Allocation Details'!$A$18:$L$214, MATCH("Misc ID", 'E4 TB Allocation Details'!$A$18:$L$18, 0),FALSE), 'E2 Allocators'!$B$15:$W$361, MATCH('O5 Details by Class &amp; Accounts'!AY$18, 'E2 Allocators'!$B$15:$W$15, 0),FALSE)*$E129)</f>
        <v>0</v>
      </c>
      <c r="AZ129" s="1321">
        <f>IF(ISERROR(VLOOKUP(VLOOKUP($A129, 'E4 TB Allocation Details'!$A$18:$L$214, MATCH("Misc ID", 'E4 TB Allocation Details'!$A$18:$L$18, 0),FALSE), 'E2 Allocators'!$B$15:$W$361, MATCH('O5 Details by Class &amp; Accounts'!AZ$18, 'E2 Allocators'!$B$15:$W$15, 0),FALSE)*$E129), 0, VLOOKUP(VLOOKUP($A129, 'E4 TB Allocation Details'!$A$18:$L$214, MATCH("Misc ID", 'E4 TB Allocation Details'!$A$18:$L$18, 0),FALSE), 'E2 Allocators'!$B$15:$W$361, MATCH('O5 Details by Class &amp; Accounts'!AZ$18, 'E2 Allocators'!$B$15:$W$15, 0),FALSE)*$E129)</f>
        <v>0</v>
      </c>
      <c r="BA129" s="1321">
        <f>IF(ISERROR(VLOOKUP(VLOOKUP($A129, 'E4 TB Allocation Details'!$A$18:$L$214, MATCH("Misc ID", 'E4 TB Allocation Details'!$A$18:$L$18, 0),FALSE), 'E2 Allocators'!$B$15:$W$361, MATCH('O5 Details by Class &amp; Accounts'!BA$18, 'E2 Allocators'!$B$15:$W$15, 0),FALSE)*$E129), 0, VLOOKUP(VLOOKUP($A129, 'E4 TB Allocation Details'!$A$18:$L$214, MATCH("Misc ID", 'E4 TB Allocation Details'!$A$18:$L$18, 0),FALSE), 'E2 Allocators'!$B$15:$W$361, MATCH('O5 Details by Class &amp; Accounts'!BA$18, 'E2 Allocators'!$B$15:$W$15, 0),FALSE)*$E129)</f>
        <v>0</v>
      </c>
      <c r="BB129" s="1321">
        <f>IF(ISERROR(VLOOKUP(VLOOKUP($A129, 'E4 TB Allocation Details'!$A$18:$L$214, MATCH("Misc ID", 'E4 TB Allocation Details'!$A$18:$L$18, 0),FALSE), 'E2 Allocators'!$B$15:$W$361, MATCH('O5 Details by Class &amp; Accounts'!BB$18, 'E2 Allocators'!$B$15:$W$15, 0),FALSE)*$E129), 0, VLOOKUP(VLOOKUP($A129, 'E4 TB Allocation Details'!$A$18:$L$214, MATCH("Misc ID", 'E4 TB Allocation Details'!$A$18:$L$18, 0),FALSE), 'E2 Allocators'!$B$15:$W$361, MATCH('O5 Details by Class &amp; Accounts'!BB$18, 'E2 Allocators'!$B$15:$W$15, 0),FALSE)*$E129)</f>
        <v>0</v>
      </c>
      <c r="BC129" s="1321">
        <f>IF(ISERROR(VLOOKUP(VLOOKUP($A129, 'E4 TB Allocation Details'!$A$18:$L$214, MATCH("Misc ID", 'E4 TB Allocation Details'!$A$18:$L$18, 0),FALSE), 'E2 Allocators'!$B$15:$W$361, MATCH('O5 Details by Class &amp; Accounts'!BC$18, 'E2 Allocators'!$B$15:$W$15, 0),FALSE)*$E129), 0, VLOOKUP(VLOOKUP($A129, 'E4 TB Allocation Details'!$A$18:$L$214, MATCH("Misc ID", 'E4 TB Allocation Details'!$A$18:$L$18, 0),FALSE), 'E2 Allocators'!$B$15:$W$361, MATCH('O5 Details by Class &amp; Accounts'!BC$18, 'E2 Allocators'!$B$15:$W$15, 0),FALSE)*$E129)</f>
        <v>0</v>
      </c>
      <c r="BD129" s="1321">
        <f>IF(ISERROR(VLOOKUP(VLOOKUP($A129, 'E4 TB Allocation Details'!$A$18:$L$214, MATCH("Misc ID", 'E4 TB Allocation Details'!$A$18:$L$18, 0),FALSE), 'E2 Allocators'!$B$15:$W$361, MATCH('O5 Details by Class &amp; Accounts'!BD$18, 'E2 Allocators'!$B$15:$W$15, 0),FALSE)*$E129), 0, VLOOKUP(VLOOKUP($A129, 'E4 TB Allocation Details'!$A$18:$L$214, MATCH("Misc ID", 'E4 TB Allocation Details'!$A$18:$L$18, 0),FALSE), 'E2 Allocators'!$B$15:$W$361, MATCH('O5 Details by Class &amp; Accounts'!BD$18, 'E2 Allocators'!$B$15:$W$15, 0),FALSE)*$E129)</f>
        <v>0</v>
      </c>
      <c r="BE129" s="1321">
        <f>IF(ISERROR(VLOOKUP(VLOOKUP($A129, 'E4 TB Allocation Details'!$A$18:$L$214, MATCH("Misc ID", 'E4 TB Allocation Details'!$A$18:$L$18, 0),FALSE), 'E2 Allocators'!$B$15:$W$361, MATCH('O5 Details by Class &amp; Accounts'!BE$18, 'E2 Allocators'!$B$15:$W$15, 0),FALSE)*$E129), 0, VLOOKUP(VLOOKUP($A129, 'E4 TB Allocation Details'!$A$18:$L$214, MATCH("Misc ID", 'E4 TB Allocation Details'!$A$18:$L$18, 0),FALSE), 'E2 Allocators'!$B$15:$W$361, MATCH('O5 Details by Class &amp; Accounts'!BE$18, 'E2 Allocators'!$B$15:$W$15, 0),FALSE)*$E129)</f>
        <v>0</v>
      </c>
      <c r="BF129" s="1321">
        <f>IF(ISERROR(VLOOKUP(VLOOKUP($A129, 'E4 TB Allocation Details'!$A$18:$L$214, MATCH("Misc ID", 'E4 TB Allocation Details'!$A$18:$L$18, 0),FALSE), 'E2 Allocators'!$B$15:$W$361, MATCH('O5 Details by Class &amp; Accounts'!BF$18, 'E2 Allocators'!$B$15:$W$15, 0),FALSE)*$E129), 0, VLOOKUP(VLOOKUP($A129, 'E4 TB Allocation Details'!$A$18:$L$214, MATCH("Misc ID", 'E4 TB Allocation Details'!$A$18:$L$18, 0),FALSE), 'E2 Allocators'!$B$15:$W$361, MATCH('O5 Details by Class &amp; Accounts'!BF$18, 'E2 Allocators'!$B$15:$W$15, 0),FALSE)*$E129)</f>
        <v>0</v>
      </c>
      <c r="BG129" s="1321">
        <f>IF(ISERROR(VLOOKUP(VLOOKUP($A129, 'E4 TB Allocation Details'!$A$18:$L$214, MATCH("Misc ID", 'E4 TB Allocation Details'!$A$18:$L$18, 0),FALSE), 'E2 Allocators'!$B$15:$W$361, MATCH('O5 Details by Class &amp; Accounts'!BG$18, 'E2 Allocators'!$B$15:$W$15, 0),FALSE)*$E129), 0, VLOOKUP(VLOOKUP($A129, 'E4 TB Allocation Details'!$A$18:$L$214, MATCH("Misc ID", 'E4 TB Allocation Details'!$A$18:$L$18, 0),FALSE), 'E2 Allocators'!$B$15:$W$361, MATCH('O5 Details by Class &amp; Accounts'!BG$18, 'E2 Allocators'!$B$15:$W$15, 0),FALSE)*$E129)</f>
        <v>0</v>
      </c>
      <c r="BH129" s="1321">
        <f>IF(ISERROR(VLOOKUP(VLOOKUP($A129, 'E4 TB Allocation Details'!$A$18:$L$214, MATCH("Misc ID", 'E4 TB Allocation Details'!$A$18:$L$18, 0),FALSE), 'E2 Allocators'!$B$15:$W$361, MATCH('O5 Details by Class &amp; Accounts'!BH$18, 'E2 Allocators'!$B$15:$W$15, 0),FALSE)*$E129), 0, VLOOKUP(VLOOKUP($A129, 'E4 TB Allocation Details'!$A$18:$L$214, MATCH("Misc ID", 'E4 TB Allocation Details'!$A$18:$L$18, 0),FALSE), 'E2 Allocators'!$B$15:$W$361, MATCH('O5 Details by Class &amp; Accounts'!BH$18, 'E2 Allocators'!$B$15:$W$15, 0),FALSE)*$E129)</f>
        <v>0</v>
      </c>
      <c r="BI129" s="1321">
        <f>IF(ISERROR(VLOOKUP(VLOOKUP($A129, 'E4 TB Allocation Details'!$A$18:$L$214, MATCH("Misc ID", 'E4 TB Allocation Details'!$A$18:$L$18, 0),FALSE), 'E2 Allocators'!$B$15:$W$361, MATCH('O5 Details by Class &amp; Accounts'!BI$18, 'E2 Allocators'!$B$15:$W$15, 0),FALSE)*$E129), 0, VLOOKUP(VLOOKUP($A129, 'E4 TB Allocation Details'!$A$18:$L$214, MATCH("Misc ID", 'E4 TB Allocation Details'!$A$18:$L$18, 0),FALSE), 'E2 Allocators'!$B$15:$W$361, MATCH('O5 Details by Class &amp; Accounts'!BI$18, 'E2 Allocators'!$B$15:$W$15, 0),FALSE)*$E129)</f>
        <v>0</v>
      </c>
      <c r="BJ129" s="1321">
        <f>IF(ISERROR(VLOOKUP(VLOOKUP($A129, 'E4 TB Allocation Details'!$A$18:$L$214, MATCH("Misc ID", 'E4 TB Allocation Details'!$A$18:$L$18, 0),FALSE), 'E2 Allocators'!$B$15:$W$361, MATCH('O5 Details by Class &amp; Accounts'!BJ$18, 'E2 Allocators'!$B$15:$W$15, 0),FALSE)*$E129), 0, VLOOKUP(VLOOKUP($A129, 'E4 TB Allocation Details'!$A$18:$L$214, MATCH("Misc ID", 'E4 TB Allocation Details'!$A$18:$L$18, 0),FALSE), 'E2 Allocators'!$B$15:$W$361, MATCH('O5 Details by Class &amp; Accounts'!BJ$18, 'E2 Allocators'!$B$15:$W$15, 0),FALSE)*$E129)</f>
        <v>0</v>
      </c>
      <c r="BK129" s="1321">
        <f>IF(ISERROR(VLOOKUP(VLOOKUP($A129, 'E4 TB Allocation Details'!$A$18:$L$214, MATCH("Misc ID", 'E4 TB Allocation Details'!$A$18:$L$18, 0),FALSE), 'E2 Allocators'!$B$15:$W$361, MATCH('O5 Details by Class &amp; Accounts'!BK$18, 'E2 Allocators'!$B$15:$W$15, 0),FALSE)*$E129), 0, VLOOKUP(VLOOKUP($A129, 'E4 TB Allocation Details'!$A$18:$L$214, MATCH("Misc ID", 'E4 TB Allocation Details'!$A$18:$L$18, 0),FALSE), 'E2 Allocators'!$B$15:$W$361, MATCH('O5 Details by Class &amp; Accounts'!BK$18, 'E2 Allocators'!$B$15:$W$15, 0),FALSE)*$E129)</f>
        <v>0</v>
      </c>
      <c r="BL129" s="1321">
        <f>IF(ISERROR(VLOOKUP(VLOOKUP($A129, 'E4 TB Allocation Details'!$A$18:$L$214, MATCH("Misc ID", 'E4 TB Allocation Details'!$A$18:$L$18, 0),FALSE), 'E2 Allocators'!$B$15:$W$361, MATCH('O5 Details by Class &amp; Accounts'!BL$18, 'E2 Allocators'!$B$15:$W$15, 0),FALSE)*$E129), 0, VLOOKUP(VLOOKUP($A129, 'E4 TB Allocation Details'!$A$18:$L$214, MATCH("Misc ID", 'E4 TB Allocation Details'!$A$18:$L$18, 0),FALSE), 'E2 Allocators'!$B$15:$W$361, MATCH('O5 Details by Class &amp; Accounts'!BL$18, 'E2 Allocators'!$B$15:$W$15, 0),FALSE)*$E129)</f>
        <v>0</v>
      </c>
      <c r="BM129" s="1321">
        <f>IF(ISERROR(VLOOKUP(VLOOKUP($A129, 'E4 TB Allocation Details'!$A$18:$L$214, MATCH("Misc ID", 'E4 TB Allocation Details'!$A$18:$L$18, 0),FALSE), 'E2 Allocators'!$B$15:$W$361, MATCH('O5 Details by Class &amp; Accounts'!BM$18, 'E2 Allocators'!$B$15:$W$15, 0),FALSE)*$E129), 0, VLOOKUP(VLOOKUP($A129, 'E4 TB Allocation Details'!$A$18:$L$214, MATCH("Misc ID", 'E4 TB Allocation Details'!$A$18:$L$18, 0),FALSE), 'E2 Allocators'!$B$15:$W$361, MATCH('O5 Details by Class &amp; Accounts'!BM$18, 'E2 Allocators'!$B$15:$W$15, 0),FALSE)*$E129)</f>
        <v>0</v>
      </c>
      <c r="BN129" s="1321">
        <f>IF(ISERROR(VLOOKUP(VLOOKUP($A129, 'E4 TB Allocation Details'!$A$18:$L$214, MATCH("Misc ID", 'E4 TB Allocation Details'!$A$18:$L$18, 0),FALSE), 'E2 Allocators'!$B$15:$W$361, MATCH('O5 Details by Class &amp; Accounts'!BN$18, 'E2 Allocators'!$B$15:$W$15, 0),FALSE)*$E129), 0, VLOOKUP(VLOOKUP($A129, 'E4 TB Allocation Details'!$A$18:$L$214, MATCH("Misc ID", 'E4 TB Allocation Details'!$A$18:$L$18, 0),FALSE), 'E2 Allocators'!$B$15:$W$361, MATCH('O5 Details by Class &amp; Accounts'!BN$18, 'E2 Allocators'!$B$15:$W$15, 0),FALSE)*$E129)</f>
        <v>0</v>
      </c>
      <c r="BO129" s="1321">
        <f>IF(ISERROR(VLOOKUP(VLOOKUP($A129, 'E4 TB Allocation Details'!$A$18:$L$214, MATCH("Misc ID", 'E4 TB Allocation Details'!$A$18:$L$18, 0),FALSE), 'E2 Allocators'!$B$15:$W$361, MATCH('O5 Details by Class &amp; Accounts'!BO$18, 'E2 Allocators'!$B$15:$W$15, 0),FALSE)*$E129), 0, VLOOKUP(VLOOKUP($A129, 'E4 TB Allocation Details'!$A$18:$L$214, MATCH("Misc ID", 'E4 TB Allocation Details'!$A$18:$L$18, 0),FALSE), 'E2 Allocators'!$B$15:$W$361, MATCH('O5 Details by Class &amp; Accounts'!BO$18, 'E2 Allocators'!$B$15:$W$15, 0),FALSE)*$E129)</f>
        <v>0</v>
      </c>
      <c r="BP129" s="1321">
        <f>IF(ISERROR(VLOOKUP(VLOOKUP($A129, 'E4 TB Allocation Details'!$A$18:$L$214, MATCH("Misc ID", 'E4 TB Allocation Details'!$A$18:$L$18, 0),FALSE), 'E2 Allocators'!$B$15:$W$361, MATCH('O5 Details by Class &amp; Accounts'!BP$18, 'E2 Allocators'!$B$15:$W$15, 0),FALSE)*$E129), 0, VLOOKUP(VLOOKUP($A129, 'E4 TB Allocation Details'!$A$18:$L$214, MATCH("Misc ID", 'E4 TB Allocation Details'!$A$18:$L$18, 0),FALSE), 'E2 Allocators'!$B$15:$W$361, MATCH('O5 Details by Class &amp; Accounts'!BP$18, 'E2 Allocators'!$B$15:$W$15, 0),FALSE)*$E129)</f>
        <v>0</v>
      </c>
      <c r="BQ129" s="1321">
        <f>IF(ISERROR(VLOOKUP(VLOOKUP($A129, 'E4 TB Allocation Details'!$A$18:$L$214, MATCH("Misc ID", 'E4 TB Allocation Details'!$A$18:$L$18, 0),FALSE), 'E2 Allocators'!$B$15:$W$361, MATCH('O5 Details by Class &amp; Accounts'!BQ$18, 'E2 Allocators'!$B$15:$W$15, 0),FALSE)*$E129), 0, VLOOKUP(VLOOKUP($A129, 'E4 TB Allocation Details'!$A$18:$L$214, MATCH("Misc ID", 'E4 TB Allocation Details'!$A$18:$L$18, 0),FALSE), 'E2 Allocators'!$B$15:$W$361, MATCH('O5 Details by Class &amp; Accounts'!BQ$18, 'E2 Allocators'!$B$15:$W$15, 0),FALSE)*$E129)</f>
        <v>0</v>
      </c>
      <c r="BR129" s="1321">
        <f>IF(ISERROR(VLOOKUP(VLOOKUP($A129, 'E4 TB Allocation Details'!$A$18:$L$214, MATCH("Misc ID", 'E4 TB Allocation Details'!$A$18:$L$18, 0),FALSE), 'E2 Allocators'!$B$15:$W$361, MATCH('O5 Details by Class &amp; Accounts'!BR$18, 'E2 Allocators'!$B$15:$W$15, 0),FALSE)*$E129), 0, VLOOKUP(VLOOKUP($A129, 'E4 TB Allocation Details'!$A$18:$L$214, MATCH("Misc ID", 'E4 TB Allocation Details'!$A$18:$L$18, 0),FALSE), 'E2 Allocators'!$B$15:$W$361, MATCH('O5 Details by Class &amp; Accounts'!BR$18, 'E2 Allocators'!$B$15:$W$15, 0),FALSE)*$E129)</f>
        <v>0</v>
      </c>
      <c r="BS129" s="1321">
        <f>SUM(AY129:BR129)</f>
        <v>0</v>
      </c>
      <c r="BT129" s="1321">
        <f>IF(ISERROR(VLOOKUP(VLOOKUP($A129, 'E4 TB Allocation Details'!$A$18:$L$214, MATCH("A &amp; G ID", 'E4 TB Allocation Details'!$A$18:$L$18, 0),FALSE), 'E2 Allocators'!$B$15:$W$361, MATCH('O5 Details by Class &amp; Accounts'!BT$18, 'E2 Allocators'!$B$15:$W$15, 0),FALSE)*$E129), 0, VLOOKUP(VLOOKUP($A129, 'E4 TB Allocation Details'!$A$18:$L$214, MATCH("A &amp; G ID", 'E4 TB Allocation Details'!$A$18:$L$18, 0),FALSE), 'E2 Allocators'!$B$15:$W$361, MATCH('O5 Details by Class &amp; Accounts'!BT$18, 'E2 Allocators'!$B$15:$W$15, 0),FALSE)*$E129)</f>
        <v>0</v>
      </c>
      <c r="BU129" s="1321">
        <f>IF(ISERROR(VLOOKUP(VLOOKUP($A129, 'E4 TB Allocation Details'!$A$18:$L$214, MATCH("A &amp; G ID", 'E4 TB Allocation Details'!$A$18:$L$18, 0),FALSE), 'E2 Allocators'!$B$15:$W$361, MATCH('O5 Details by Class &amp; Accounts'!BU$18, 'E2 Allocators'!$B$15:$W$15, 0),FALSE)*$E129), 0, VLOOKUP(VLOOKUP($A129, 'E4 TB Allocation Details'!$A$18:$L$214, MATCH("A &amp; G ID", 'E4 TB Allocation Details'!$A$18:$L$18, 0),FALSE), 'E2 Allocators'!$B$15:$W$361, MATCH('O5 Details by Class &amp; Accounts'!BU$18, 'E2 Allocators'!$B$15:$W$15, 0),FALSE)*$E129)</f>
        <v>0</v>
      </c>
      <c r="BV129" s="1321">
        <f>IF(ISERROR(VLOOKUP(VLOOKUP($A129, 'E4 TB Allocation Details'!$A$18:$L$214, MATCH("A &amp; G ID", 'E4 TB Allocation Details'!$A$18:$L$18, 0),FALSE), 'E2 Allocators'!$B$15:$W$361, MATCH('O5 Details by Class &amp; Accounts'!BV$18, 'E2 Allocators'!$B$15:$W$15, 0),FALSE)*$E129), 0, VLOOKUP(VLOOKUP($A129, 'E4 TB Allocation Details'!$A$18:$L$214, MATCH("A &amp; G ID", 'E4 TB Allocation Details'!$A$18:$L$18, 0),FALSE), 'E2 Allocators'!$B$15:$W$361, MATCH('O5 Details by Class &amp; Accounts'!BV$18, 'E2 Allocators'!$B$15:$W$15, 0),FALSE)*$E129)</f>
        <v>0</v>
      </c>
      <c r="BW129" s="1321">
        <f>IF(ISERROR(VLOOKUP(VLOOKUP($A129, 'E4 TB Allocation Details'!$A$18:$L$214, MATCH("A &amp; G ID", 'E4 TB Allocation Details'!$A$18:$L$18, 0),FALSE), 'E2 Allocators'!$B$15:$W$361, MATCH('O5 Details by Class &amp; Accounts'!BW$18, 'E2 Allocators'!$B$15:$W$15, 0),FALSE)*$E129), 0, VLOOKUP(VLOOKUP($A129, 'E4 TB Allocation Details'!$A$18:$L$214, MATCH("A &amp; G ID", 'E4 TB Allocation Details'!$A$18:$L$18, 0),FALSE), 'E2 Allocators'!$B$15:$W$361, MATCH('O5 Details by Class &amp; Accounts'!BW$18, 'E2 Allocators'!$B$15:$W$15, 0),FALSE)*$E129)</f>
        <v>0</v>
      </c>
      <c r="BX129" s="1321">
        <f>IF(ISERROR(VLOOKUP(VLOOKUP($A129, 'E4 TB Allocation Details'!$A$18:$L$214, MATCH("A &amp; G ID", 'E4 TB Allocation Details'!$A$18:$L$18, 0),FALSE), 'E2 Allocators'!$B$15:$W$361, MATCH('O5 Details by Class &amp; Accounts'!BX$18, 'E2 Allocators'!$B$15:$W$15, 0),FALSE)*$E129), 0, VLOOKUP(VLOOKUP($A129, 'E4 TB Allocation Details'!$A$18:$L$214, MATCH("A &amp; G ID", 'E4 TB Allocation Details'!$A$18:$L$18, 0),FALSE), 'E2 Allocators'!$B$15:$W$361, MATCH('O5 Details by Class &amp; Accounts'!BX$18, 'E2 Allocators'!$B$15:$W$15, 0),FALSE)*$E129)</f>
        <v>0</v>
      </c>
      <c r="BY129" s="1321">
        <f>IF(ISERROR(VLOOKUP(VLOOKUP($A129, 'E4 TB Allocation Details'!$A$18:$L$214, MATCH("A &amp; G ID", 'E4 TB Allocation Details'!$A$18:$L$18, 0),FALSE), 'E2 Allocators'!$B$15:$W$361, MATCH('O5 Details by Class &amp; Accounts'!BY$18, 'E2 Allocators'!$B$15:$W$15, 0),FALSE)*$E129), 0, VLOOKUP(VLOOKUP($A129, 'E4 TB Allocation Details'!$A$18:$L$214, MATCH("A &amp; G ID", 'E4 TB Allocation Details'!$A$18:$L$18, 0),FALSE), 'E2 Allocators'!$B$15:$W$361, MATCH('O5 Details by Class &amp; Accounts'!BY$18, 'E2 Allocators'!$B$15:$W$15, 0),FALSE)*$E129)</f>
        <v>0</v>
      </c>
      <c r="BZ129" s="1321">
        <f>IF(ISERROR(VLOOKUP(VLOOKUP($A129, 'E4 TB Allocation Details'!$A$18:$L$214, MATCH("A &amp; G ID", 'E4 TB Allocation Details'!$A$18:$L$18, 0),FALSE), 'E2 Allocators'!$B$15:$W$361, MATCH('O5 Details by Class &amp; Accounts'!BZ$18, 'E2 Allocators'!$B$15:$W$15, 0),FALSE)*$E129), 0, VLOOKUP(VLOOKUP($A129, 'E4 TB Allocation Details'!$A$18:$L$214, MATCH("A &amp; G ID", 'E4 TB Allocation Details'!$A$18:$L$18, 0),FALSE), 'E2 Allocators'!$B$15:$W$361, MATCH('O5 Details by Class &amp; Accounts'!BZ$18, 'E2 Allocators'!$B$15:$W$15, 0),FALSE)*$E129)</f>
        <v>0</v>
      </c>
      <c r="CA129" s="1321">
        <f>IF(ISERROR(VLOOKUP(VLOOKUP($A129, 'E4 TB Allocation Details'!$A$18:$L$214, MATCH("A &amp; G ID", 'E4 TB Allocation Details'!$A$18:$L$18, 0),FALSE), 'E2 Allocators'!$B$15:$W$361, MATCH('O5 Details by Class &amp; Accounts'!CA$18, 'E2 Allocators'!$B$15:$W$15, 0),FALSE)*$E129), 0, VLOOKUP(VLOOKUP($A129, 'E4 TB Allocation Details'!$A$18:$L$214, MATCH("A &amp; G ID", 'E4 TB Allocation Details'!$A$18:$L$18, 0),FALSE), 'E2 Allocators'!$B$15:$W$361, MATCH('O5 Details by Class &amp; Accounts'!CA$18, 'E2 Allocators'!$B$15:$W$15, 0),FALSE)*$E129)</f>
        <v>0</v>
      </c>
      <c r="CB129" s="1321">
        <f>IF(ISERROR(VLOOKUP(VLOOKUP($A129, 'E4 TB Allocation Details'!$A$18:$L$214, MATCH("A &amp; G ID", 'E4 TB Allocation Details'!$A$18:$L$18, 0),FALSE), 'E2 Allocators'!$B$15:$W$361, MATCH('O5 Details by Class &amp; Accounts'!CB$18, 'E2 Allocators'!$B$15:$W$15, 0),FALSE)*$E129), 0, VLOOKUP(VLOOKUP($A129, 'E4 TB Allocation Details'!$A$18:$L$214, MATCH("A &amp; G ID", 'E4 TB Allocation Details'!$A$18:$L$18, 0),FALSE), 'E2 Allocators'!$B$15:$W$361, MATCH('O5 Details by Class &amp; Accounts'!CB$18, 'E2 Allocators'!$B$15:$W$15, 0),FALSE)*$E129)</f>
        <v>0</v>
      </c>
      <c r="CC129" s="1321">
        <f>IF(ISERROR(VLOOKUP(VLOOKUP($A129, 'E4 TB Allocation Details'!$A$18:$L$214, MATCH("A &amp; G ID", 'E4 TB Allocation Details'!$A$18:$L$18, 0),FALSE), 'E2 Allocators'!$B$15:$W$361, MATCH('O5 Details by Class &amp; Accounts'!CC$18, 'E2 Allocators'!$B$15:$W$15, 0),FALSE)*$E129), 0, VLOOKUP(VLOOKUP($A129, 'E4 TB Allocation Details'!$A$18:$L$214, MATCH("A &amp; G ID", 'E4 TB Allocation Details'!$A$18:$L$18, 0),FALSE), 'E2 Allocators'!$B$15:$W$361, MATCH('O5 Details by Class &amp; Accounts'!CC$18, 'E2 Allocators'!$B$15:$W$15, 0),FALSE)*$E129)</f>
        <v>0</v>
      </c>
      <c r="CD129" s="1321">
        <f>IF(ISERROR(VLOOKUP(VLOOKUP($A129, 'E4 TB Allocation Details'!$A$18:$L$214, MATCH("A &amp; G ID", 'E4 TB Allocation Details'!$A$18:$L$18, 0),FALSE), 'E2 Allocators'!$B$15:$W$361, MATCH('O5 Details by Class &amp; Accounts'!CD$18, 'E2 Allocators'!$B$15:$W$15, 0),FALSE)*$E129), 0, VLOOKUP(VLOOKUP($A129, 'E4 TB Allocation Details'!$A$18:$L$214, MATCH("A &amp; G ID", 'E4 TB Allocation Details'!$A$18:$L$18, 0),FALSE), 'E2 Allocators'!$B$15:$W$361, MATCH('O5 Details by Class &amp; Accounts'!CD$18, 'E2 Allocators'!$B$15:$W$15, 0),FALSE)*$E129)</f>
        <v>0</v>
      </c>
      <c r="CE129" s="1321">
        <f>IF(ISERROR(VLOOKUP(VLOOKUP($A129, 'E4 TB Allocation Details'!$A$18:$L$214, MATCH("A &amp; G ID", 'E4 TB Allocation Details'!$A$18:$L$18, 0),FALSE), 'E2 Allocators'!$B$15:$W$361, MATCH('O5 Details by Class &amp; Accounts'!CE$18, 'E2 Allocators'!$B$15:$W$15, 0),FALSE)*$E129), 0, VLOOKUP(VLOOKUP($A129, 'E4 TB Allocation Details'!$A$18:$L$214, MATCH("A &amp; G ID", 'E4 TB Allocation Details'!$A$18:$L$18, 0),FALSE), 'E2 Allocators'!$B$15:$W$361, MATCH('O5 Details by Class &amp; Accounts'!CE$18, 'E2 Allocators'!$B$15:$W$15, 0),FALSE)*$E129)</f>
        <v>0</v>
      </c>
      <c r="CF129" s="1321">
        <f>IF(ISERROR(VLOOKUP(VLOOKUP($A129, 'E4 TB Allocation Details'!$A$18:$L$214, MATCH("A &amp; G ID", 'E4 TB Allocation Details'!$A$18:$L$18, 0),FALSE), 'E2 Allocators'!$B$15:$W$361, MATCH('O5 Details by Class &amp; Accounts'!CF$18, 'E2 Allocators'!$B$15:$W$15, 0),FALSE)*$E129), 0, VLOOKUP(VLOOKUP($A129, 'E4 TB Allocation Details'!$A$18:$L$214, MATCH("A &amp; G ID", 'E4 TB Allocation Details'!$A$18:$L$18, 0),FALSE), 'E2 Allocators'!$B$15:$W$361, MATCH('O5 Details by Class &amp; Accounts'!CF$18, 'E2 Allocators'!$B$15:$W$15, 0),FALSE)*$E129)</f>
        <v>0</v>
      </c>
      <c r="CG129" s="1321">
        <f>IF(ISERROR(VLOOKUP(VLOOKUP($A129, 'E4 TB Allocation Details'!$A$18:$L$214, MATCH("A &amp; G ID", 'E4 TB Allocation Details'!$A$18:$L$18, 0),FALSE), 'E2 Allocators'!$B$15:$W$361, MATCH('O5 Details by Class &amp; Accounts'!CG$18, 'E2 Allocators'!$B$15:$W$15, 0),FALSE)*$E129), 0, VLOOKUP(VLOOKUP($A129, 'E4 TB Allocation Details'!$A$18:$L$214, MATCH("A &amp; G ID", 'E4 TB Allocation Details'!$A$18:$L$18, 0),FALSE), 'E2 Allocators'!$B$15:$W$361, MATCH('O5 Details by Class &amp; Accounts'!CG$18, 'E2 Allocators'!$B$15:$W$15, 0),FALSE)*$E129)</f>
        <v>0</v>
      </c>
      <c r="CH129" s="1321">
        <f>IF(ISERROR(VLOOKUP(VLOOKUP($A129, 'E4 TB Allocation Details'!$A$18:$L$214, MATCH("A &amp; G ID", 'E4 TB Allocation Details'!$A$18:$L$18, 0),FALSE), 'E2 Allocators'!$B$15:$W$361, MATCH('O5 Details by Class &amp; Accounts'!CH$18, 'E2 Allocators'!$B$15:$W$15, 0),FALSE)*$E129), 0, VLOOKUP(VLOOKUP($A129, 'E4 TB Allocation Details'!$A$18:$L$214, MATCH("A &amp; G ID", 'E4 TB Allocation Details'!$A$18:$L$18, 0),FALSE), 'E2 Allocators'!$B$15:$W$361, MATCH('O5 Details by Class &amp; Accounts'!CH$18, 'E2 Allocators'!$B$15:$W$15, 0),FALSE)*$E129)</f>
        <v>0</v>
      </c>
      <c r="CI129" s="1321">
        <f>IF(ISERROR(VLOOKUP(VLOOKUP($A129, 'E4 TB Allocation Details'!$A$18:$L$214, MATCH("A &amp; G ID", 'E4 TB Allocation Details'!$A$18:$L$18, 0),FALSE), 'E2 Allocators'!$B$15:$W$361, MATCH('O5 Details by Class &amp; Accounts'!CI$18, 'E2 Allocators'!$B$15:$W$15, 0),FALSE)*$E129), 0, VLOOKUP(VLOOKUP($A129, 'E4 TB Allocation Details'!$A$18:$L$214, MATCH("A &amp; G ID", 'E4 TB Allocation Details'!$A$18:$L$18, 0),FALSE), 'E2 Allocators'!$B$15:$W$361, MATCH('O5 Details by Class &amp; Accounts'!CI$18, 'E2 Allocators'!$B$15:$W$15, 0),FALSE)*$E129)</f>
        <v>0</v>
      </c>
      <c r="CJ129" s="1321">
        <f>IF(ISERROR(VLOOKUP(VLOOKUP($A129, 'E4 TB Allocation Details'!$A$18:$L$214, MATCH("A &amp; G ID", 'E4 TB Allocation Details'!$A$18:$L$18, 0),FALSE), 'E2 Allocators'!$B$15:$W$361, MATCH('O5 Details by Class &amp; Accounts'!CJ$18, 'E2 Allocators'!$B$15:$W$15, 0),FALSE)*$E129), 0, VLOOKUP(VLOOKUP($A129, 'E4 TB Allocation Details'!$A$18:$L$214, MATCH("A &amp; G ID", 'E4 TB Allocation Details'!$A$18:$L$18, 0),FALSE), 'E2 Allocators'!$B$15:$W$361, MATCH('O5 Details by Class &amp; Accounts'!CJ$18, 'E2 Allocators'!$B$15:$W$15, 0),FALSE)*$E129)</f>
        <v>0</v>
      </c>
      <c r="CK129" s="1321">
        <f>IF(ISERROR(VLOOKUP(VLOOKUP($A129, 'E4 TB Allocation Details'!$A$18:$L$214, MATCH("A &amp; G ID", 'E4 TB Allocation Details'!$A$18:$L$18, 0),FALSE), 'E2 Allocators'!$B$15:$W$361, MATCH('O5 Details by Class &amp; Accounts'!CK$18, 'E2 Allocators'!$B$15:$W$15, 0),FALSE)*$E129), 0, VLOOKUP(VLOOKUP($A129, 'E4 TB Allocation Details'!$A$18:$L$214, MATCH("A &amp; G ID", 'E4 TB Allocation Details'!$A$18:$L$18, 0),FALSE), 'E2 Allocators'!$B$15:$W$361, MATCH('O5 Details by Class &amp; Accounts'!CK$18, 'E2 Allocators'!$B$15:$W$15, 0),FALSE)*$E129)</f>
        <v>0</v>
      </c>
      <c r="CL129" s="1321">
        <f>IF(ISERROR(VLOOKUP(VLOOKUP($A129, 'E4 TB Allocation Details'!$A$18:$L$214, MATCH("A &amp; G ID", 'E4 TB Allocation Details'!$A$18:$L$18, 0),FALSE), 'E2 Allocators'!$B$15:$W$361, MATCH('O5 Details by Class &amp; Accounts'!CL$18, 'E2 Allocators'!$B$15:$W$15, 0),FALSE)*$E129), 0, VLOOKUP(VLOOKUP($A129, 'E4 TB Allocation Details'!$A$18:$L$214, MATCH("A &amp; G ID", 'E4 TB Allocation Details'!$A$18:$L$18, 0),FALSE), 'E2 Allocators'!$B$15:$W$361, MATCH('O5 Details by Class &amp; Accounts'!CL$18, 'E2 Allocators'!$B$15:$W$15, 0),FALSE)*$E129)</f>
        <v>0</v>
      </c>
      <c r="CM129" s="1321">
        <f>IF(ISERROR(VLOOKUP(VLOOKUP($A129, 'E4 TB Allocation Details'!$A$18:$L$214, MATCH("A &amp; G ID", 'E4 TB Allocation Details'!$A$18:$L$18, 0),FALSE), 'E2 Allocators'!$B$15:$W$361, MATCH('O5 Details by Class &amp; Accounts'!CM$18, 'E2 Allocators'!$B$15:$W$15, 0),FALSE)*$E129), 0, VLOOKUP(VLOOKUP($A129, 'E4 TB Allocation Details'!$A$18:$L$214, MATCH("A &amp; G ID", 'E4 TB Allocation Details'!$A$18:$L$18, 0),FALSE), 'E2 Allocators'!$B$15:$W$361, MATCH('O5 Details by Class &amp; Accounts'!CM$18, 'E2 Allocators'!$B$15:$W$15, 0),FALSE)*$E129)</f>
        <v>0</v>
      </c>
      <c r="CN129" s="1321">
        <f>SUM(BT129:CM129)</f>
        <v>0</v>
      </c>
      <c r="CO129" s="1650">
        <f>+E129-AC129-AX129-BS129-CN129</f>
        <v>0</v>
      </c>
      <c r="CQ129" s="1898"/>
    </row>
    <row r="130" spans="1:95" s="64" customFormat="1" ht="12.75">
      <c r="A130" s="1002">
        <v>4751</v>
      </c>
      <c r="B130" s="2237" t="s">
        <v>1665</v>
      </c>
      <c r="C130" s="1647">
        <f>IF(ISERROR(VLOOKUP($A130,'I3 TB Data'!$A$19:$H$484,MATCH('O5 Details by Class &amp; Accounts'!$C$18, 'I3 TB Data'!$A$19:$H$19,0),0)), 0, VLOOKUP($A130,'I3 TB Data'!$A$19:$H$484,MATCH('O5 Details by Class &amp; Accounts'!$C$18,'I3 TB Data'!$A$19:$H$19,0),0))</f>
        <v>0</v>
      </c>
      <c r="D130" s="1648"/>
      <c r="E130" s="1647">
        <f>C130+D130</f>
        <v>0</v>
      </c>
      <c r="F130" s="1649">
        <f>IF(ISERROR(VLOOKUP($A130, 'E1 Categorization'!A45:E136, MATCH("Customer Component", 'E1 Categorization'!$A$33:$E$33,0), 0)), 0, IF(VLOOKUP($A130, 'E1 Categorization'!A45:E136, MATCH("Customer Component", 'E1 Categorization'!$A$33:$E$33,0), 0)=0, 'O5 Details by Class &amp; Accounts'!$E130, IF(AND(VLOOKUP($A130, 'E1 Categorization'!A45:E136, MATCH("Customer Component", 'E1 Categorization'!$A$33:$E$33,0), 0) &gt;0, VLOOKUP($A130, 'E1 Categorization'!A45:E136, MATCH("Customer Component", 'E1 Categorization'!$A$33:$E$33,0), 0)&lt;1), 'O5 Details by Class &amp; Accounts'!$E130*(1-VLOOKUP($A130, 'E1 Categorization'!A45:E136, MATCH("Customer Component", 'E1 Categorization'!$A$33:$E$33,0), 0)), 0)))</f>
        <v>0</v>
      </c>
      <c r="G130" s="1649">
        <f>IF(ISERROR(VLOOKUP($A130, 'E1 Categorization'!A45:E136, MATCH("Customer Component", 'E1 Categorization'!$A$33:$E$33,0), 0)),0, IF(VLOOKUP($A130, 'E1 Categorization'!A45:E136, MATCH("Customer Component", 'E1 Categorization'!$A$33:$E$33,0), 0)=0, 0, IF(AND(VLOOKUP($A130, 'E1 Categorization'!A45:E136, MATCH("Customer Component", 'E1 Categorization'!$A$33:$E$33,0), 0) &gt;0, VLOOKUP($A130, 'E1 Categorization'!A45:E136, MATCH("Customer Component", 'E1 Categorization'!$A$33:$E$33,0), 0)&lt;1), 'O5 Details by Class &amp; Accounts'!$E130*(VLOOKUP($A130, 'E1 Categorization'!A45:E136, MATCH("Customer Component", 'E1 Categorization'!$A$33:$E$33,0), 0)), 'O5 Details by Class &amp; Accounts'!$E130)))</f>
        <v>0</v>
      </c>
      <c r="H130" s="1321">
        <f>F130+G130</f>
        <v>0</v>
      </c>
      <c r="I130" s="1321">
        <f>IF(ISERROR(VLOOKUP(VLOOKUP($A130, 'E4 TB Allocation Details'!$A$18:$L$214, MATCH("Demand ID", 'E4 TB Allocation Details'!$A$18:$L$18, 0),FALSE), 'E2 Allocators'!$B$15:$W$361, MATCH('O5 Details by Class &amp; Accounts'!I$18, 'E2 Allocators'!$B$15:$W$15, 0),FALSE)*$F130), 0, VLOOKUP(VLOOKUP($A130, 'E4 TB Allocation Details'!$A$18:$L$214, MATCH("Demand ID", 'E4 TB Allocation Details'!$A$18:$L$18, 0),FALSE), 'E2 Allocators'!$B$15:$W$361, MATCH('O5 Details by Class &amp; Accounts'!I$18, 'E2 Allocators'!$B$15:$W$15, 0),FALSE)*$F130)</f>
        <v>0</v>
      </c>
      <c r="J130" s="1321">
        <f>IF(ISERROR(VLOOKUP(VLOOKUP($A130, 'E4 TB Allocation Details'!$A$18:$L$214, MATCH("Demand ID", 'E4 TB Allocation Details'!$A$18:$L$18, 0),FALSE), 'E2 Allocators'!$B$15:$W$361, MATCH('O5 Details by Class &amp; Accounts'!J$18, 'E2 Allocators'!$B$15:$W$15, 0),FALSE)*$F130), 0, VLOOKUP(VLOOKUP($A130, 'E4 TB Allocation Details'!$A$18:$L$214, MATCH("Demand ID", 'E4 TB Allocation Details'!$A$18:$L$18, 0),FALSE), 'E2 Allocators'!$B$15:$W$361, MATCH('O5 Details by Class &amp; Accounts'!J$18, 'E2 Allocators'!$B$15:$W$15, 0),FALSE)*$F130)</f>
        <v>0</v>
      </c>
      <c r="K130" s="1321">
        <f>IF(ISERROR(VLOOKUP(VLOOKUP($A130, 'E4 TB Allocation Details'!$A$18:$L$214, MATCH("Demand ID", 'E4 TB Allocation Details'!$A$18:$L$18, 0),FALSE), 'E2 Allocators'!$B$15:$W$361, MATCH('O5 Details by Class &amp; Accounts'!K$18, 'E2 Allocators'!$B$15:$W$15, 0),FALSE)*$F130), 0, VLOOKUP(VLOOKUP($A130, 'E4 TB Allocation Details'!$A$18:$L$214, MATCH("Demand ID", 'E4 TB Allocation Details'!$A$18:$L$18, 0),FALSE), 'E2 Allocators'!$B$15:$W$361, MATCH('O5 Details by Class &amp; Accounts'!K$18, 'E2 Allocators'!$B$15:$W$15, 0),FALSE)*$F130)</f>
        <v>0</v>
      </c>
      <c r="L130" s="1321">
        <f>IF(ISERROR(VLOOKUP(VLOOKUP($A130, 'E4 TB Allocation Details'!$A$18:$L$214, MATCH("Demand ID", 'E4 TB Allocation Details'!$A$18:$L$18, 0),FALSE), 'E2 Allocators'!$B$15:$W$361, MATCH('O5 Details by Class &amp; Accounts'!L$18, 'E2 Allocators'!$B$15:$W$15, 0),FALSE)*$F130), 0, VLOOKUP(VLOOKUP($A130, 'E4 TB Allocation Details'!$A$18:$L$214, MATCH("Demand ID", 'E4 TB Allocation Details'!$A$18:$L$18, 0),FALSE), 'E2 Allocators'!$B$15:$W$361, MATCH('O5 Details by Class &amp; Accounts'!L$18, 'E2 Allocators'!$B$15:$W$15, 0),FALSE)*$F130)</f>
        <v>0</v>
      </c>
      <c r="M130" s="1321">
        <f>IF(ISERROR(VLOOKUP(VLOOKUP($A130, 'E4 TB Allocation Details'!$A$18:$L$214, MATCH("Demand ID", 'E4 TB Allocation Details'!$A$18:$L$18, 0),FALSE), 'E2 Allocators'!$B$15:$W$361, MATCH('O5 Details by Class &amp; Accounts'!M$18, 'E2 Allocators'!$B$15:$W$15, 0),FALSE)*$F130), 0, VLOOKUP(VLOOKUP($A130, 'E4 TB Allocation Details'!$A$18:$L$214, MATCH("Demand ID", 'E4 TB Allocation Details'!$A$18:$L$18, 0),FALSE), 'E2 Allocators'!$B$15:$W$361, MATCH('O5 Details by Class &amp; Accounts'!M$18, 'E2 Allocators'!$B$15:$W$15, 0),FALSE)*$F130)</f>
        <v>0</v>
      </c>
      <c r="N130" s="1321">
        <f>IF(ISERROR(VLOOKUP(VLOOKUP($A130, 'E4 TB Allocation Details'!$A$18:$L$214, MATCH("Demand ID", 'E4 TB Allocation Details'!$A$18:$L$18, 0),FALSE), 'E2 Allocators'!$B$15:$W$361, MATCH('O5 Details by Class &amp; Accounts'!N$18, 'E2 Allocators'!$B$15:$W$15, 0),FALSE)*$F130), 0, VLOOKUP(VLOOKUP($A130, 'E4 TB Allocation Details'!$A$18:$L$214, MATCH("Demand ID", 'E4 TB Allocation Details'!$A$18:$L$18, 0),FALSE), 'E2 Allocators'!$B$15:$W$361, MATCH('O5 Details by Class &amp; Accounts'!N$18, 'E2 Allocators'!$B$15:$W$15, 0),FALSE)*$F130)</f>
        <v>0</v>
      </c>
      <c r="O130" s="1321">
        <f>IF(ISERROR(VLOOKUP(VLOOKUP($A130, 'E4 TB Allocation Details'!$A$18:$L$214, MATCH("Demand ID", 'E4 TB Allocation Details'!$A$18:$L$18, 0),FALSE), 'E2 Allocators'!$B$15:$W$361, MATCH('O5 Details by Class &amp; Accounts'!O$18, 'E2 Allocators'!$B$15:$W$15, 0),FALSE)*$F130), 0, VLOOKUP(VLOOKUP($A130, 'E4 TB Allocation Details'!$A$18:$L$214, MATCH("Demand ID", 'E4 TB Allocation Details'!$A$18:$L$18, 0),FALSE), 'E2 Allocators'!$B$15:$W$361, MATCH('O5 Details by Class &amp; Accounts'!O$18, 'E2 Allocators'!$B$15:$W$15, 0),FALSE)*$F130)</f>
        <v>0</v>
      </c>
      <c r="P130" s="1321">
        <f>IF(ISERROR(VLOOKUP(VLOOKUP($A130, 'E4 TB Allocation Details'!$A$18:$L$214, MATCH("Demand ID", 'E4 TB Allocation Details'!$A$18:$L$18, 0),FALSE), 'E2 Allocators'!$B$15:$W$361, MATCH('O5 Details by Class &amp; Accounts'!P$18, 'E2 Allocators'!$B$15:$W$15, 0),FALSE)*$F130), 0, VLOOKUP(VLOOKUP($A130, 'E4 TB Allocation Details'!$A$18:$L$214, MATCH("Demand ID", 'E4 TB Allocation Details'!$A$18:$L$18, 0),FALSE), 'E2 Allocators'!$B$15:$W$361, MATCH('O5 Details by Class &amp; Accounts'!P$18, 'E2 Allocators'!$B$15:$W$15, 0),FALSE)*$F130)</f>
        <v>0</v>
      </c>
      <c r="Q130" s="1321">
        <f>IF(ISERROR(VLOOKUP(VLOOKUP($A130, 'E4 TB Allocation Details'!$A$18:$L$214, MATCH("Demand ID", 'E4 TB Allocation Details'!$A$18:$L$18, 0),FALSE), 'E2 Allocators'!$B$15:$W$361, MATCH('O5 Details by Class &amp; Accounts'!Q$18, 'E2 Allocators'!$B$15:$W$15, 0),FALSE)*$F130), 0, VLOOKUP(VLOOKUP($A130, 'E4 TB Allocation Details'!$A$18:$L$214, MATCH("Demand ID", 'E4 TB Allocation Details'!$A$18:$L$18, 0),FALSE), 'E2 Allocators'!$B$15:$W$361, MATCH('O5 Details by Class &amp; Accounts'!Q$18, 'E2 Allocators'!$B$15:$W$15, 0),FALSE)*$F130)</f>
        <v>0</v>
      </c>
      <c r="R130" s="1321">
        <f>IF(ISERROR(VLOOKUP(VLOOKUP($A130, 'E4 TB Allocation Details'!$A$18:$L$214, MATCH("Demand ID", 'E4 TB Allocation Details'!$A$18:$L$18, 0),FALSE), 'E2 Allocators'!$B$15:$W$361, MATCH('O5 Details by Class &amp; Accounts'!R$18, 'E2 Allocators'!$B$15:$W$15, 0),FALSE)*$F130), 0, VLOOKUP(VLOOKUP($A130, 'E4 TB Allocation Details'!$A$18:$L$214, MATCH("Demand ID", 'E4 TB Allocation Details'!$A$18:$L$18, 0),FALSE), 'E2 Allocators'!$B$15:$W$361, MATCH('O5 Details by Class &amp; Accounts'!R$18, 'E2 Allocators'!$B$15:$W$15, 0),FALSE)*$F130)</f>
        <v>0</v>
      </c>
      <c r="S130" s="1321">
        <f>IF(ISERROR(VLOOKUP(VLOOKUP($A130, 'E4 TB Allocation Details'!$A$18:$L$214, MATCH("Demand ID", 'E4 TB Allocation Details'!$A$18:$L$18, 0),FALSE), 'E2 Allocators'!$B$15:$W$361, MATCH('O5 Details by Class &amp; Accounts'!S$18, 'E2 Allocators'!$B$15:$W$15, 0),FALSE)*$F130), 0, VLOOKUP(VLOOKUP($A130, 'E4 TB Allocation Details'!$A$18:$L$214, MATCH("Demand ID", 'E4 TB Allocation Details'!$A$18:$L$18, 0),FALSE), 'E2 Allocators'!$B$15:$W$361, MATCH('O5 Details by Class &amp; Accounts'!S$18, 'E2 Allocators'!$B$15:$W$15, 0),FALSE)*$F130)</f>
        <v>0</v>
      </c>
      <c r="T130" s="1321">
        <f>IF(ISERROR(VLOOKUP(VLOOKUP($A130, 'E4 TB Allocation Details'!$A$18:$L$214, MATCH("Demand ID", 'E4 TB Allocation Details'!$A$18:$L$18, 0),FALSE), 'E2 Allocators'!$B$15:$W$361, MATCH('O5 Details by Class &amp; Accounts'!T$18, 'E2 Allocators'!$B$15:$W$15, 0),FALSE)*$F130), 0, VLOOKUP(VLOOKUP($A130, 'E4 TB Allocation Details'!$A$18:$L$214, MATCH("Demand ID", 'E4 TB Allocation Details'!$A$18:$L$18, 0),FALSE), 'E2 Allocators'!$B$15:$W$361, MATCH('O5 Details by Class &amp; Accounts'!T$18, 'E2 Allocators'!$B$15:$W$15, 0),FALSE)*$F130)</f>
        <v>0</v>
      </c>
      <c r="U130" s="1321">
        <f>IF(ISERROR(VLOOKUP(VLOOKUP($A130, 'E4 TB Allocation Details'!$A$18:$L$214, MATCH("Demand ID", 'E4 TB Allocation Details'!$A$18:$L$18, 0),FALSE), 'E2 Allocators'!$B$15:$W$361, MATCH('O5 Details by Class &amp; Accounts'!U$18, 'E2 Allocators'!$B$15:$W$15, 0),FALSE)*$F130), 0, VLOOKUP(VLOOKUP($A130, 'E4 TB Allocation Details'!$A$18:$L$214, MATCH("Demand ID", 'E4 TB Allocation Details'!$A$18:$L$18, 0),FALSE), 'E2 Allocators'!$B$15:$W$361, MATCH('O5 Details by Class &amp; Accounts'!U$18, 'E2 Allocators'!$B$15:$W$15, 0),FALSE)*$F130)</f>
        <v>0</v>
      </c>
      <c r="V130" s="1321">
        <f>IF(ISERROR(VLOOKUP(VLOOKUP($A130, 'E4 TB Allocation Details'!$A$18:$L$214, MATCH("Demand ID", 'E4 TB Allocation Details'!$A$18:$L$18, 0),FALSE), 'E2 Allocators'!$B$15:$W$361, MATCH('O5 Details by Class &amp; Accounts'!V$18, 'E2 Allocators'!$B$15:$W$15, 0),FALSE)*$F130), 0, VLOOKUP(VLOOKUP($A130, 'E4 TB Allocation Details'!$A$18:$L$214, MATCH("Demand ID", 'E4 TB Allocation Details'!$A$18:$L$18, 0),FALSE), 'E2 Allocators'!$B$15:$W$361, MATCH('O5 Details by Class &amp; Accounts'!V$18, 'E2 Allocators'!$B$15:$W$15, 0),FALSE)*$F130)</f>
        <v>0</v>
      </c>
      <c r="W130" s="1321">
        <f>IF(ISERROR(VLOOKUP(VLOOKUP($A130, 'E4 TB Allocation Details'!$A$18:$L$214, MATCH("Demand ID", 'E4 TB Allocation Details'!$A$18:$L$18, 0),FALSE), 'E2 Allocators'!$B$15:$W$361, MATCH('O5 Details by Class &amp; Accounts'!W$18, 'E2 Allocators'!$B$15:$W$15, 0),FALSE)*$F130), 0, VLOOKUP(VLOOKUP($A130, 'E4 TB Allocation Details'!$A$18:$L$214, MATCH("Demand ID", 'E4 TB Allocation Details'!$A$18:$L$18, 0),FALSE), 'E2 Allocators'!$B$15:$W$361, MATCH('O5 Details by Class &amp; Accounts'!W$18, 'E2 Allocators'!$B$15:$W$15, 0),FALSE)*$F130)</f>
        <v>0</v>
      </c>
      <c r="X130" s="1321">
        <f>IF(ISERROR(VLOOKUP(VLOOKUP($A130, 'E4 TB Allocation Details'!$A$18:$L$214, MATCH("Demand ID", 'E4 TB Allocation Details'!$A$18:$L$18, 0),FALSE), 'E2 Allocators'!$B$15:$W$361, MATCH('O5 Details by Class &amp; Accounts'!X$18, 'E2 Allocators'!$B$15:$W$15, 0),FALSE)*$F130), 0, VLOOKUP(VLOOKUP($A130, 'E4 TB Allocation Details'!$A$18:$L$214, MATCH("Demand ID", 'E4 TB Allocation Details'!$A$18:$L$18, 0),FALSE), 'E2 Allocators'!$B$15:$W$361, MATCH('O5 Details by Class &amp; Accounts'!X$18, 'E2 Allocators'!$B$15:$W$15, 0),FALSE)*$F130)</f>
        <v>0</v>
      </c>
      <c r="Y130" s="1321">
        <f>IF(ISERROR(VLOOKUP(VLOOKUP($A130, 'E4 TB Allocation Details'!$A$18:$L$214, MATCH("Demand ID", 'E4 TB Allocation Details'!$A$18:$L$18, 0),FALSE), 'E2 Allocators'!$B$15:$W$361, MATCH('O5 Details by Class &amp; Accounts'!Y$18, 'E2 Allocators'!$B$15:$W$15, 0),FALSE)*$F130), 0, VLOOKUP(VLOOKUP($A130, 'E4 TB Allocation Details'!$A$18:$L$214, MATCH("Demand ID", 'E4 TB Allocation Details'!$A$18:$L$18, 0),FALSE), 'E2 Allocators'!$B$15:$W$361, MATCH('O5 Details by Class &amp; Accounts'!Y$18, 'E2 Allocators'!$B$15:$W$15, 0),FALSE)*$F130)</f>
        <v>0</v>
      </c>
      <c r="Z130" s="1321">
        <f>IF(ISERROR(VLOOKUP(VLOOKUP($A130, 'E4 TB Allocation Details'!$A$18:$L$214, MATCH("Demand ID", 'E4 TB Allocation Details'!$A$18:$L$18, 0),FALSE), 'E2 Allocators'!$B$15:$W$361, MATCH('O5 Details by Class &amp; Accounts'!Z$18, 'E2 Allocators'!$B$15:$W$15, 0),FALSE)*$F130), 0, VLOOKUP(VLOOKUP($A130, 'E4 TB Allocation Details'!$A$18:$L$214, MATCH("Demand ID", 'E4 TB Allocation Details'!$A$18:$L$18, 0),FALSE), 'E2 Allocators'!$B$15:$W$361, MATCH('O5 Details by Class &amp; Accounts'!Z$18, 'E2 Allocators'!$B$15:$W$15, 0),FALSE)*$F130)</f>
        <v>0</v>
      </c>
      <c r="AA130" s="1321">
        <f>IF(ISERROR(VLOOKUP(VLOOKUP($A130, 'E4 TB Allocation Details'!$A$18:$L$214, MATCH("Demand ID", 'E4 TB Allocation Details'!$A$18:$L$18, 0),FALSE), 'E2 Allocators'!$B$15:$W$361, MATCH('O5 Details by Class &amp; Accounts'!AA$18, 'E2 Allocators'!$B$15:$W$15, 0),FALSE)*$F130), 0, VLOOKUP(VLOOKUP($A130, 'E4 TB Allocation Details'!$A$18:$L$214, MATCH("Demand ID", 'E4 TB Allocation Details'!$A$18:$L$18, 0),FALSE), 'E2 Allocators'!$B$15:$W$361, MATCH('O5 Details by Class &amp; Accounts'!AA$18, 'E2 Allocators'!$B$15:$W$15, 0),FALSE)*$F130)</f>
        <v>0</v>
      </c>
      <c r="AB130" s="1321">
        <f>IF(ISERROR(VLOOKUP(VLOOKUP($A130, 'E4 TB Allocation Details'!$A$18:$L$214, MATCH("Demand ID", 'E4 TB Allocation Details'!$A$18:$L$18, 0),FALSE), 'E2 Allocators'!$B$15:$W$361, MATCH('O5 Details by Class &amp; Accounts'!AB$18, 'E2 Allocators'!$B$15:$W$15, 0),FALSE)*$F130), 0, VLOOKUP(VLOOKUP($A130, 'E4 TB Allocation Details'!$A$18:$L$214, MATCH("Demand ID", 'E4 TB Allocation Details'!$A$18:$L$18, 0),FALSE), 'E2 Allocators'!$B$15:$W$361, MATCH('O5 Details by Class &amp; Accounts'!AB$18, 'E2 Allocators'!$B$15:$W$15, 0),FALSE)*$F130)</f>
        <v>0</v>
      </c>
      <c r="AC130" s="1321">
        <f>SUM(I130:AB130)</f>
        <v>0</v>
      </c>
      <c r="AD130" s="1321">
        <f>IF(ISERROR(VLOOKUP(VLOOKUP($A130, 'E4 TB Allocation Details'!$A$18:$L$214, MATCH("Customer ID", 'E4 TB Allocation Details'!$A$18:$L$18, 0),FALSE), 'E2 Allocators'!$B$15:$W$361, MATCH('O5 Details by Class &amp; Accounts'!AD$18, 'E2 Allocators'!$B$15:$W$15, 0),FALSE)*$G130), 0, VLOOKUP(VLOOKUP($A130, 'E4 TB Allocation Details'!$A$18:$L$214, MATCH("Customer ID", 'E4 TB Allocation Details'!$A$18:$L$18, 0),FALSE), 'E2 Allocators'!$B$15:$W$361, MATCH('O5 Details by Class &amp; Accounts'!AD$18, 'E2 Allocators'!$B$15:$W$15, 0),FALSE)*$G130)</f>
        <v>0</v>
      </c>
      <c r="AE130" s="1321">
        <f>IF(ISERROR(VLOOKUP(VLOOKUP($A130, 'E4 TB Allocation Details'!$A$18:$L$214, MATCH("Customer ID", 'E4 TB Allocation Details'!$A$18:$L$18, 0),FALSE), 'E2 Allocators'!$B$15:$W$361, MATCH('O5 Details by Class &amp; Accounts'!AE$18, 'E2 Allocators'!$B$15:$W$15, 0),FALSE)*$G130), 0, VLOOKUP(VLOOKUP($A130, 'E4 TB Allocation Details'!$A$18:$L$214, MATCH("Customer ID", 'E4 TB Allocation Details'!$A$18:$L$18, 0),FALSE), 'E2 Allocators'!$B$15:$W$361, MATCH('O5 Details by Class &amp; Accounts'!AE$18, 'E2 Allocators'!$B$15:$W$15, 0),FALSE)*$G130)</f>
        <v>0</v>
      </c>
      <c r="AF130" s="1321">
        <f>IF(ISERROR(VLOOKUP(VLOOKUP($A130, 'E4 TB Allocation Details'!$A$18:$L$214, MATCH("Customer ID", 'E4 TB Allocation Details'!$A$18:$L$18, 0),FALSE), 'E2 Allocators'!$B$15:$W$361, MATCH('O5 Details by Class &amp; Accounts'!AF$18, 'E2 Allocators'!$B$15:$W$15, 0),FALSE)*$G130), 0, VLOOKUP(VLOOKUP($A130, 'E4 TB Allocation Details'!$A$18:$L$214, MATCH("Customer ID", 'E4 TB Allocation Details'!$A$18:$L$18, 0),FALSE), 'E2 Allocators'!$B$15:$W$361, MATCH('O5 Details by Class &amp; Accounts'!AF$18, 'E2 Allocators'!$B$15:$W$15, 0),FALSE)*$G130)</f>
        <v>0</v>
      </c>
      <c r="AG130" s="1321">
        <f>IF(ISERROR(VLOOKUP(VLOOKUP($A130, 'E4 TB Allocation Details'!$A$18:$L$214, MATCH("Customer ID", 'E4 TB Allocation Details'!$A$18:$L$18, 0),FALSE), 'E2 Allocators'!$B$15:$W$361, MATCH('O5 Details by Class &amp; Accounts'!AG$18, 'E2 Allocators'!$B$15:$W$15, 0),FALSE)*$G130), 0, VLOOKUP(VLOOKUP($A130, 'E4 TB Allocation Details'!$A$18:$L$214, MATCH("Customer ID", 'E4 TB Allocation Details'!$A$18:$L$18, 0),FALSE), 'E2 Allocators'!$B$15:$W$361, MATCH('O5 Details by Class &amp; Accounts'!AG$18, 'E2 Allocators'!$B$15:$W$15, 0),FALSE)*$G130)</f>
        <v>0</v>
      </c>
      <c r="AH130" s="1321">
        <f>IF(ISERROR(VLOOKUP(VLOOKUP($A130, 'E4 TB Allocation Details'!$A$18:$L$214, MATCH("Customer ID", 'E4 TB Allocation Details'!$A$18:$L$18, 0),FALSE), 'E2 Allocators'!$B$15:$W$361, MATCH('O5 Details by Class &amp; Accounts'!AH$18, 'E2 Allocators'!$B$15:$W$15, 0),FALSE)*$G130), 0, VLOOKUP(VLOOKUP($A130, 'E4 TB Allocation Details'!$A$18:$L$214, MATCH("Customer ID", 'E4 TB Allocation Details'!$A$18:$L$18, 0),FALSE), 'E2 Allocators'!$B$15:$W$361, MATCH('O5 Details by Class &amp; Accounts'!AH$18, 'E2 Allocators'!$B$15:$W$15, 0),FALSE)*$G130)</f>
        <v>0</v>
      </c>
      <c r="AI130" s="1321">
        <f>IF(ISERROR(VLOOKUP(VLOOKUP($A130, 'E4 TB Allocation Details'!$A$18:$L$214, MATCH("Customer ID", 'E4 TB Allocation Details'!$A$18:$L$18, 0),FALSE), 'E2 Allocators'!$B$15:$W$361, MATCH('O5 Details by Class &amp; Accounts'!AI$18, 'E2 Allocators'!$B$15:$W$15, 0),FALSE)*$G130), 0, VLOOKUP(VLOOKUP($A130, 'E4 TB Allocation Details'!$A$18:$L$214, MATCH("Customer ID", 'E4 TB Allocation Details'!$A$18:$L$18, 0),FALSE), 'E2 Allocators'!$B$15:$W$361, MATCH('O5 Details by Class &amp; Accounts'!AI$18, 'E2 Allocators'!$B$15:$W$15, 0),FALSE)*$G130)</f>
        <v>0</v>
      </c>
      <c r="AJ130" s="1321">
        <f>IF(ISERROR(VLOOKUP(VLOOKUP($A130, 'E4 TB Allocation Details'!$A$18:$L$214, MATCH("Customer ID", 'E4 TB Allocation Details'!$A$18:$L$18, 0),FALSE), 'E2 Allocators'!$B$15:$W$361, MATCH('O5 Details by Class &amp; Accounts'!AJ$18, 'E2 Allocators'!$B$15:$W$15, 0),FALSE)*$G130), 0, VLOOKUP(VLOOKUP($A130, 'E4 TB Allocation Details'!$A$18:$L$214, MATCH("Customer ID", 'E4 TB Allocation Details'!$A$18:$L$18, 0),FALSE), 'E2 Allocators'!$B$15:$W$361, MATCH('O5 Details by Class &amp; Accounts'!AJ$18, 'E2 Allocators'!$B$15:$W$15, 0),FALSE)*$G130)</f>
        <v>0</v>
      </c>
      <c r="AK130" s="1321">
        <f>IF(ISERROR(VLOOKUP(VLOOKUP($A130, 'E4 TB Allocation Details'!$A$18:$L$214, MATCH("Customer ID", 'E4 TB Allocation Details'!$A$18:$L$18, 0),FALSE), 'E2 Allocators'!$B$15:$W$361, MATCH('O5 Details by Class &amp; Accounts'!AK$18, 'E2 Allocators'!$B$15:$W$15, 0),FALSE)*$G130), 0, VLOOKUP(VLOOKUP($A130, 'E4 TB Allocation Details'!$A$18:$L$214, MATCH("Customer ID", 'E4 TB Allocation Details'!$A$18:$L$18, 0),FALSE), 'E2 Allocators'!$B$15:$W$361, MATCH('O5 Details by Class &amp; Accounts'!AK$18, 'E2 Allocators'!$B$15:$W$15, 0),FALSE)*$G130)</f>
        <v>0</v>
      </c>
      <c r="AL130" s="1321">
        <f>IF(ISERROR(VLOOKUP(VLOOKUP($A130, 'E4 TB Allocation Details'!$A$18:$L$214, MATCH("Customer ID", 'E4 TB Allocation Details'!$A$18:$L$18, 0),FALSE), 'E2 Allocators'!$B$15:$W$361, MATCH('O5 Details by Class &amp; Accounts'!AL$18, 'E2 Allocators'!$B$15:$W$15, 0),FALSE)*$G130), 0, VLOOKUP(VLOOKUP($A130, 'E4 TB Allocation Details'!$A$18:$L$214, MATCH("Customer ID", 'E4 TB Allocation Details'!$A$18:$L$18, 0),FALSE), 'E2 Allocators'!$B$15:$W$361, MATCH('O5 Details by Class &amp; Accounts'!AL$18, 'E2 Allocators'!$B$15:$W$15, 0),FALSE)*$G130)</f>
        <v>0</v>
      </c>
      <c r="AM130" s="1321">
        <f>IF(ISERROR(VLOOKUP(VLOOKUP($A130, 'E4 TB Allocation Details'!$A$18:$L$214, MATCH("Customer ID", 'E4 TB Allocation Details'!$A$18:$L$18, 0),FALSE), 'E2 Allocators'!$B$15:$W$361, MATCH('O5 Details by Class &amp; Accounts'!AM$18, 'E2 Allocators'!$B$15:$W$15, 0),FALSE)*$G130), 0, VLOOKUP(VLOOKUP($A130, 'E4 TB Allocation Details'!$A$18:$L$214, MATCH("Customer ID", 'E4 TB Allocation Details'!$A$18:$L$18, 0),FALSE), 'E2 Allocators'!$B$15:$W$361, MATCH('O5 Details by Class &amp; Accounts'!AM$18, 'E2 Allocators'!$B$15:$W$15, 0),FALSE)*$G130)</f>
        <v>0</v>
      </c>
      <c r="AN130" s="1321">
        <f>IF(ISERROR(VLOOKUP(VLOOKUP($A130, 'E4 TB Allocation Details'!$A$18:$L$214, MATCH("Customer ID", 'E4 TB Allocation Details'!$A$18:$L$18, 0),FALSE), 'E2 Allocators'!$B$15:$W$361, MATCH('O5 Details by Class &amp; Accounts'!AN$18, 'E2 Allocators'!$B$15:$W$15, 0),FALSE)*$G130), 0, VLOOKUP(VLOOKUP($A130, 'E4 TB Allocation Details'!$A$18:$L$214, MATCH("Customer ID", 'E4 TB Allocation Details'!$A$18:$L$18, 0),FALSE), 'E2 Allocators'!$B$15:$W$361, MATCH('O5 Details by Class &amp; Accounts'!AN$18, 'E2 Allocators'!$B$15:$W$15, 0),FALSE)*$G130)</f>
        <v>0</v>
      </c>
      <c r="AO130" s="1321">
        <f>IF(ISERROR(VLOOKUP(VLOOKUP($A130, 'E4 TB Allocation Details'!$A$18:$L$214, MATCH("Customer ID", 'E4 TB Allocation Details'!$A$18:$L$18, 0),FALSE), 'E2 Allocators'!$B$15:$W$361, MATCH('O5 Details by Class &amp; Accounts'!AO$18, 'E2 Allocators'!$B$15:$W$15, 0),FALSE)*$G130), 0, VLOOKUP(VLOOKUP($A130, 'E4 TB Allocation Details'!$A$18:$L$214, MATCH("Customer ID", 'E4 TB Allocation Details'!$A$18:$L$18, 0),FALSE), 'E2 Allocators'!$B$15:$W$361, MATCH('O5 Details by Class &amp; Accounts'!AO$18, 'E2 Allocators'!$B$15:$W$15, 0),FALSE)*$G130)</f>
        <v>0</v>
      </c>
      <c r="AP130" s="1321">
        <f>IF(ISERROR(VLOOKUP(VLOOKUP($A130, 'E4 TB Allocation Details'!$A$18:$L$214, MATCH("Customer ID", 'E4 TB Allocation Details'!$A$18:$L$18, 0),FALSE), 'E2 Allocators'!$B$15:$W$361, MATCH('O5 Details by Class &amp; Accounts'!AP$18, 'E2 Allocators'!$B$15:$W$15, 0),FALSE)*$G130), 0, VLOOKUP(VLOOKUP($A130, 'E4 TB Allocation Details'!$A$18:$L$214, MATCH("Customer ID", 'E4 TB Allocation Details'!$A$18:$L$18, 0),FALSE), 'E2 Allocators'!$B$15:$W$361, MATCH('O5 Details by Class &amp; Accounts'!AP$18, 'E2 Allocators'!$B$15:$W$15, 0),FALSE)*$G130)</f>
        <v>0</v>
      </c>
      <c r="AQ130" s="1321">
        <f>IF(ISERROR(VLOOKUP(VLOOKUP($A130, 'E4 TB Allocation Details'!$A$18:$L$214, MATCH("Customer ID", 'E4 TB Allocation Details'!$A$18:$L$18, 0),FALSE), 'E2 Allocators'!$B$15:$W$361, MATCH('O5 Details by Class &amp; Accounts'!AQ$18, 'E2 Allocators'!$B$15:$W$15, 0),FALSE)*$G130), 0, VLOOKUP(VLOOKUP($A130, 'E4 TB Allocation Details'!$A$18:$L$214, MATCH("Customer ID", 'E4 TB Allocation Details'!$A$18:$L$18, 0),FALSE), 'E2 Allocators'!$B$15:$W$361, MATCH('O5 Details by Class &amp; Accounts'!AQ$18, 'E2 Allocators'!$B$15:$W$15, 0),FALSE)*$G130)</f>
        <v>0</v>
      </c>
      <c r="AR130" s="1321">
        <f>IF(ISERROR(VLOOKUP(VLOOKUP($A130, 'E4 TB Allocation Details'!$A$18:$L$214, MATCH("Customer ID", 'E4 TB Allocation Details'!$A$18:$L$18, 0),FALSE), 'E2 Allocators'!$B$15:$W$361, MATCH('O5 Details by Class &amp; Accounts'!AR$18, 'E2 Allocators'!$B$15:$W$15, 0),FALSE)*$G130), 0, VLOOKUP(VLOOKUP($A130, 'E4 TB Allocation Details'!$A$18:$L$214, MATCH("Customer ID", 'E4 TB Allocation Details'!$A$18:$L$18, 0),FALSE), 'E2 Allocators'!$B$15:$W$361, MATCH('O5 Details by Class &amp; Accounts'!AR$18, 'E2 Allocators'!$B$15:$W$15, 0),FALSE)*$G130)</f>
        <v>0</v>
      </c>
      <c r="AS130" s="1321">
        <f>IF(ISERROR(VLOOKUP(VLOOKUP($A130, 'E4 TB Allocation Details'!$A$18:$L$214, MATCH("Customer ID", 'E4 TB Allocation Details'!$A$18:$L$18, 0),FALSE), 'E2 Allocators'!$B$15:$W$361, MATCH('O5 Details by Class &amp; Accounts'!AS$18, 'E2 Allocators'!$B$15:$W$15, 0),FALSE)*$G130), 0, VLOOKUP(VLOOKUP($A130, 'E4 TB Allocation Details'!$A$18:$L$214, MATCH("Customer ID", 'E4 TB Allocation Details'!$A$18:$L$18, 0),FALSE), 'E2 Allocators'!$B$15:$W$361, MATCH('O5 Details by Class &amp; Accounts'!AS$18, 'E2 Allocators'!$B$15:$W$15, 0),FALSE)*$G130)</f>
        <v>0</v>
      </c>
      <c r="AT130" s="1321">
        <f>IF(ISERROR(VLOOKUP(VLOOKUP($A130, 'E4 TB Allocation Details'!$A$18:$L$214, MATCH("Customer ID", 'E4 TB Allocation Details'!$A$18:$L$18, 0),FALSE), 'E2 Allocators'!$B$15:$W$361, MATCH('O5 Details by Class &amp; Accounts'!AT$18, 'E2 Allocators'!$B$15:$W$15, 0),FALSE)*$G130), 0, VLOOKUP(VLOOKUP($A130, 'E4 TB Allocation Details'!$A$18:$L$214, MATCH("Customer ID", 'E4 TB Allocation Details'!$A$18:$L$18, 0),FALSE), 'E2 Allocators'!$B$15:$W$361, MATCH('O5 Details by Class &amp; Accounts'!AT$18, 'E2 Allocators'!$B$15:$W$15, 0),FALSE)*$G130)</f>
        <v>0</v>
      </c>
      <c r="AU130" s="1321">
        <f>IF(ISERROR(VLOOKUP(VLOOKUP($A130, 'E4 TB Allocation Details'!$A$18:$L$214, MATCH("Customer ID", 'E4 TB Allocation Details'!$A$18:$L$18, 0),FALSE), 'E2 Allocators'!$B$15:$W$361, MATCH('O5 Details by Class &amp; Accounts'!AU$18, 'E2 Allocators'!$B$15:$W$15, 0),FALSE)*$G130), 0, VLOOKUP(VLOOKUP($A130, 'E4 TB Allocation Details'!$A$18:$L$214, MATCH("Customer ID", 'E4 TB Allocation Details'!$A$18:$L$18, 0),FALSE), 'E2 Allocators'!$B$15:$W$361, MATCH('O5 Details by Class &amp; Accounts'!AU$18, 'E2 Allocators'!$B$15:$W$15, 0),FALSE)*$G130)</f>
        <v>0</v>
      </c>
      <c r="AV130" s="1321">
        <f>IF(ISERROR(VLOOKUP(VLOOKUP($A130, 'E4 TB Allocation Details'!$A$18:$L$214, MATCH("Customer ID", 'E4 TB Allocation Details'!$A$18:$L$18, 0),FALSE), 'E2 Allocators'!$B$15:$W$361, MATCH('O5 Details by Class &amp; Accounts'!AV$18, 'E2 Allocators'!$B$15:$W$15, 0),FALSE)*$G130), 0, VLOOKUP(VLOOKUP($A130, 'E4 TB Allocation Details'!$A$18:$L$214, MATCH("Customer ID", 'E4 TB Allocation Details'!$A$18:$L$18, 0),FALSE), 'E2 Allocators'!$B$15:$W$361, MATCH('O5 Details by Class &amp; Accounts'!AV$18, 'E2 Allocators'!$B$15:$W$15, 0),FALSE)*$G130)</f>
        <v>0</v>
      </c>
      <c r="AW130" s="1321">
        <f>IF(ISERROR(VLOOKUP(VLOOKUP($A130, 'E4 TB Allocation Details'!$A$18:$L$214, MATCH("Customer ID", 'E4 TB Allocation Details'!$A$18:$L$18, 0),FALSE), 'E2 Allocators'!$B$15:$W$361, MATCH('O5 Details by Class &amp; Accounts'!AW$18, 'E2 Allocators'!$B$15:$W$15, 0),FALSE)*$G130), 0, VLOOKUP(VLOOKUP($A130, 'E4 TB Allocation Details'!$A$18:$L$214, MATCH("Customer ID", 'E4 TB Allocation Details'!$A$18:$L$18, 0),FALSE), 'E2 Allocators'!$B$15:$W$361, MATCH('O5 Details by Class &amp; Accounts'!AW$18, 'E2 Allocators'!$B$15:$W$15, 0),FALSE)*$G130)</f>
        <v>0</v>
      </c>
      <c r="AX130" s="1321">
        <f>SUM(AD130:AW130)</f>
        <v>0</v>
      </c>
      <c r="AY130" s="1321">
        <f>IF(ISERROR(VLOOKUP(VLOOKUP($A130, 'E4 TB Allocation Details'!$A$18:$L$214, MATCH("Misc ID", 'E4 TB Allocation Details'!$A$18:$L$18, 0),FALSE), 'E2 Allocators'!$B$15:$W$361, MATCH('O5 Details by Class &amp; Accounts'!AY$18, 'E2 Allocators'!$B$15:$W$15, 0),FALSE)*$E130), 0, VLOOKUP(VLOOKUP($A130, 'E4 TB Allocation Details'!$A$18:$L$214, MATCH("Misc ID", 'E4 TB Allocation Details'!$A$18:$L$18, 0),FALSE), 'E2 Allocators'!$B$15:$W$361, MATCH('O5 Details by Class &amp; Accounts'!AY$18, 'E2 Allocators'!$B$15:$W$15, 0),FALSE)*$E130)</f>
        <v>0</v>
      </c>
      <c r="AZ130" s="1321">
        <f>IF(ISERROR(VLOOKUP(VLOOKUP($A130, 'E4 TB Allocation Details'!$A$18:$L$214, MATCH("Misc ID", 'E4 TB Allocation Details'!$A$18:$L$18, 0),FALSE), 'E2 Allocators'!$B$15:$W$361, MATCH('O5 Details by Class &amp; Accounts'!AZ$18, 'E2 Allocators'!$B$15:$W$15, 0),FALSE)*$E130), 0, VLOOKUP(VLOOKUP($A130, 'E4 TB Allocation Details'!$A$18:$L$214, MATCH("Misc ID", 'E4 TB Allocation Details'!$A$18:$L$18, 0),FALSE), 'E2 Allocators'!$B$15:$W$361, MATCH('O5 Details by Class &amp; Accounts'!AZ$18, 'E2 Allocators'!$B$15:$W$15, 0),FALSE)*$E130)</f>
        <v>0</v>
      </c>
      <c r="BA130" s="1321">
        <f>IF(ISERROR(VLOOKUP(VLOOKUP($A130, 'E4 TB Allocation Details'!$A$18:$L$214, MATCH("Misc ID", 'E4 TB Allocation Details'!$A$18:$L$18, 0),FALSE), 'E2 Allocators'!$B$15:$W$361, MATCH('O5 Details by Class &amp; Accounts'!BA$18, 'E2 Allocators'!$B$15:$W$15, 0),FALSE)*$E130), 0, VLOOKUP(VLOOKUP($A130, 'E4 TB Allocation Details'!$A$18:$L$214, MATCH("Misc ID", 'E4 TB Allocation Details'!$A$18:$L$18, 0),FALSE), 'E2 Allocators'!$B$15:$W$361, MATCH('O5 Details by Class &amp; Accounts'!BA$18, 'E2 Allocators'!$B$15:$W$15, 0),FALSE)*$E130)</f>
        <v>0</v>
      </c>
      <c r="BB130" s="1321">
        <f>IF(ISERROR(VLOOKUP(VLOOKUP($A130, 'E4 TB Allocation Details'!$A$18:$L$214, MATCH("Misc ID", 'E4 TB Allocation Details'!$A$18:$L$18, 0),FALSE), 'E2 Allocators'!$B$15:$W$361, MATCH('O5 Details by Class &amp; Accounts'!BB$18, 'E2 Allocators'!$B$15:$W$15, 0),FALSE)*$E130), 0, VLOOKUP(VLOOKUP($A130, 'E4 TB Allocation Details'!$A$18:$L$214, MATCH("Misc ID", 'E4 TB Allocation Details'!$A$18:$L$18, 0),FALSE), 'E2 Allocators'!$B$15:$W$361, MATCH('O5 Details by Class &amp; Accounts'!BB$18, 'E2 Allocators'!$B$15:$W$15, 0),FALSE)*$E130)</f>
        <v>0</v>
      </c>
      <c r="BC130" s="1321">
        <f>IF(ISERROR(VLOOKUP(VLOOKUP($A130, 'E4 TB Allocation Details'!$A$18:$L$214, MATCH("Misc ID", 'E4 TB Allocation Details'!$A$18:$L$18, 0),FALSE), 'E2 Allocators'!$B$15:$W$361, MATCH('O5 Details by Class &amp; Accounts'!BC$18, 'E2 Allocators'!$B$15:$W$15, 0),FALSE)*$E130), 0, VLOOKUP(VLOOKUP($A130, 'E4 TB Allocation Details'!$A$18:$L$214, MATCH("Misc ID", 'E4 TB Allocation Details'!$A$18:$L$18, 0),FALSE), 'E2 Allocators'!$B$15:$W$361, MATCH('O5 Details by Class &amp; Accounts'!BC$18, 'E2 Allocators'!$B$15:$W$15, 0),FALSE)*$E130)</f>
        <v>0</v>
      </c>
      <c r="BD130" s="1321">
        <f>IF(ISERROR(VLOOKUP(VLOOKUP($A130, 'E4 TB Allocation Details'!$A$18:$L$214, MATCH("Misc ID", 'E4 TB Allocation Details'!$A$18:$L$18, 0),FALSE), 'E2 Allocators'!$B$15:$W$361, MATCH('O5 Details by Class &amp; Accounts'!BD$18, 'E2 Allocators'!$B$15:$W$15, 0),FALSE)*$E130), 0, VLOOKUP(VLOOKUP($A130, 'E4 TB Allocation Details'!$A$18:$L$214, MATCH("Misc ID", 'E4 TB Allocation Details'!$A$18:$L$18, 0),FALSE), 'E2 Allocators'!$B$15:$W$361, MATCH('O5 Details by Class &amp; Accounts'!BD$18, 'E2 Allocators'!$B$15:$W$15, 0),FALSE)*$E130)</f>
        <v>0</v>
      </c>
      <c r="BE130" s="1321">
        <f>IF(ISERROR(VLOOKUP(VLOOKUP($A130, 'E4 TB Allocation Details'!$A$18:$L$214, MATCH("Misc ID", 'E4 TB Allocation Details'!$A$18:$L$18, 0),FALSE), 'E2 Allocators'!$B$15:$W$361, MATCH('O5 Details by Class &amp; Accounts'!BE$18, 'E2 Allocators'!$B$15:$W$15, 0),FALSE)*$E130), 0, VLOOKUP(VLOOKUP($A130, 'E4 TB Allocation Details'!$A$18:$L$214, MATCH("Misc ID", 'E4 TB Allocation Details'!$A$18:$L$18, 0),FALSE), 'E2 Allocators'!$B$15:$W$361, MATCH('O5 Details by Class &amp; Accounts'!BE$18, 'E2 Allocators'!$B$15:$W$15, 0),FALSE)*$E130)</f>
        <v>0</v>
      </c>
      <c r="BF130" s="1321">
        <f>IF(ISERROR(VLOOKUP(VLOOKUP($A130, 'E4 TB Allocation Details'!$A$18:$L$214, MATCH("Misc ID", 'E4 TB Allocation Details'!$A$18:$L$18, 0),FALSE), 'E2 Allocators'!$B$15:$W$361, MATCH('O5 Details by Class &amp; Accounts'!BF$18, 'E2 Allocators'!$B$15:$W$15, 0),FALSE)*$E130), 0, VLOOKUP(VLOOKUP($A130, 'E4 TB Allocation Details'!$A$18:$L$214, MATCH("Misc ID", 'E4 TB Allocation Details'!$A$18:$L$18, 0),FALSE), 'E2 Allocators'!$B$15:$W$361, MATCH('O5 Details by Class &amp; Accounts'!BF$18, 'E2 Allocators'!$B$15:$W$15, 0),FALSE)*$E130)</f>
        <v>0</v>
      </c>
      <c r="BG130" s="1321">
        <f>IF(ISERROR(VLOOKUP(VLOOKUP($A130, 'E4 TB Allocation Details'!$A$18:$L$214, MATCH("Misc ID", 'E4 TB Allocation Details'!$A$18:$L$18, 0),FALSE), 'E2 Allocators'!$B$15:$W$361, MATCH('O5 Details by Class &amp; Accounts'!BG$18, 'E2 Allocators'!$B$15:$W$15, 0),FALSE)*$E130), 0, VLOOKUP(VLOOKUP($A130, 'E4 TB Allocation Details'!$A$18:$L$214, MATCH("Misc ID", 'E4 TB Allocation Details'!$A$18:$L$18, 0),FALSE), 'E2 Allocators'!$B$15:$W$361, MATCH('O5 Details by Class &amp; Accounts'!BG$18, 'E2 Allocators'!$B$15:$W$15, 0),FALSE)*$E130)</f>
        <v>0</v>
      </c>
      <c r="BH130" s="1321">
        <f>IF(ISERROR(VLOOKUP(VLOOKUP($A130, 'E4 TB Allocation Details'!$A$18:$L$214, MATCH("Misc ID", 'E4 TB Allocation Details'!$A$18:$L$18, 0),FALSE), 'E2 Allocators'!$B$15:$W$361, MATCH('O5 Details by Class &amp; Accounts'!BH$18, 'E2 Allocators'!$B$15:$W$15, 0),FALSE)*$E130), 0, VLOOKUP(VLOOKUP($A130, 'E4 TB Allocation Details'!$A$18:$L$214, MATCH("Misc ID", 'E4 TB Allocation Details'!$A$18:$L$18, 0),FALSE), 'E2 Allocators'!$B$15:$W$361, MATCH('O5 Details by Class &amp; Accounts'!BH$18, 'E2 Allocators'!$B$15:$W$15, 0),FALSE)*$E130)</f>
        <v>0</v>
      </c>
      <c r="BI130" s="1321">
        <f>IF(ISERROR(VLOOKUP(VLOOKUP($A130, 'E4 TB Allocation Details'!$A$18:$L$214, MATCH("Misc ID", 'E4 TB Allocation Details'!$A$18:$L$18, 0),FALSE), 'E2 Allocators'!$B$15:$W$361, MATCH('O5 Details by Class &amp; Accounts'!BI$18, 'E2 Allocators'!$B$15:$W$15, 0),FALSE)*$E130), 0, VLOOKUP(VLOOKUP($A130, 'E4 TB Allocation Details'!$A$18:$L$214, MATCH("Misc ID", 'E4 TB Allocation Details'!$A$18:$L$18, 0),FALSE), 'E2 Allocators'!$B$15:$W$361, MATCH('O5 Details by Class &amp; Accounts'!BI$18, 'E2 Allocators'!$B$15:$W$15, 0),FALSE)*$E130)</f>
        <v>0</v>
      </c>
      <c r="BJ130" s="1321">
        <f>IF(ISERROR(VLOOKUP(VLOOKUP($A130, 'E4 TB Allocation Details'!$A$18:$L$214, MATCH("Misc ID", 'E4 TB Allocation Details'!$A$18:$L$18, 0),FALSE), 'E2 Allocators'!$B$15:$W$361, MATCH('O5 Details by Class &amp; Accounts'!BJ$18, 'E2 Allocators'!$B$15:$W$15, 0),FALSE)*$E130), 0, VLOOKUP(VLOOKUP($A130, 'E4 TB Allocation Details'!$A$18:$L$214, MATCH("Misc ID", 'E4 TB Allocation Details'!$A$18:$L$18, 0),FALSE), 'E2 Allocators'!$B$15:$W$361, MATCH('O5 Details by Class &amp; Accounts'!BJ$18, 'E2 Allocators'!$B$15:$W$15, 0),FALSE)*$E130)</f>
        <v>0</v>
      </c>
      <c r="BK130" s="1321">
        <f>IF(ISERROR(VLOOKUP(VLOOKUP($A130, 'E4 TB Allocation Details'!$A$18:$L$214, MATCH("Misc ID", 'E4 TB Allocation Details'!$A$18:$L$18, 0),FALSE), 'E2 Allocators'!$B$15:$W$361, MATCH('O5 Details by Class &amp; Accounts'!BK$18, 'E2 Allocators'!$B$15:$W$15, 0),FALSE)*$E130), 0, VLOOKUP(VLOOKUP($A130, 'E4 TB Allocation Details'!$A$18:$L$214, MATCH("Misc ID", 'E4 TB Allocation Details'!$A$18:$L$18, 0),FALSE), 'E2 Allocators'!$B$15:$W$361, MATCH('O5 Details by Class &amp; Accounts'!BK$18, 'E2 Allocators'!$B$15:$W$15, 0),FALSE)*$E130)</f>
        <v>0</v>
      </c>
      <c r="BL130" s="1321">
        <f>IF(ISERROR(VLOOKUP(VLOOKUP($A130, 'E4 TB Allocation Details'!$A$18:$L$214, MATCH("Misc ID", 'E4 TB Allocation Details'!$A$18:$L$18, 0),FALSE), 'E2 Allocators'!$B$15:$W$361, MATCH('O5 Details by Class &amp; Accounts'!BL$18, 'E2 Allocators'!$B$15:$W$15, 0),FALSE)*$E130), 0, VLOOKUP(VLOOKUP($A130, 'E4 TB Allocation Details'!$A$18:$L$214, MATCH("Misc ID", 'E4 TB Allocation Details'!$A$18:$L$18, 0),FALSE), 'E2 Allocators'!$B$15:$W$361, MATCH('O5 Details by Class &amp; Accounts'!BL$18, 'E2 Allocators'!$B$15:$W$15, 0),FALSE)*$E130)</f>
        <v>0</v>
      </c>
      <c r="BM130" s="1321">
        <f>IF(ISERROR(VLOOKUP(VLOOKUP($A130, 'E4 TB Allocation Details'!$A$18:$L$214, MATCH("Misc ID", 'E4 TB Allocation Details'!$A$18:$L$18, 0),FALSE), 'E2 Allocators'!$B$15:$W$361, MATCH('O5 Details by Class &amp; Accounts'!BM$18, 'E2 Allocators'!$B$15:$W$15, 0),FALSE)*$E130), 0, VLOOKUP(VLOOKUP($A130, 'E4 TB Allocation Details'!$A$18:$L$214, MATCH("Misc ID", 'E4 TB Allocation Details'!$A$18:$L$18, 0),FALSE), 'E2 Allocators'!$B$15:$W$361, MATCH('O5 Details by Class &amp; Accounts'!BM$18, 'E2 Allocators'!$B$15:$W$15, 0),FALSE)*$E130)</f>
        <v>0</v>
      </c>
      <c r="BN130" s="1321">
        <f>IF(ISERROR(VLOOKUP(VLOOKUP($A130, 'E4 TB Allocation Details'!$A$18:$L$214, MATCH("Misc ID", 'E4 TB Allocation Details'!$A$18:$L$18, 0),FALSE), 'E2 Allocators'!$B$15:$W$361, MATCH('O5 Details by Class &amp; Accounts'!BN$18, 'E2 Allocators'!$B$15:$W$15, 0),FALSE)*$E130), 0, VLOOKUP(VLOOKUP($A130, 'E4 TB Allocation Details'!$A$18:$L$214, MATCH("Misc ID", 'E4 TB Allocation Details'!$A$18:$L$18, 0),FALSE), 'E2 Allocators'!$B$15:$W$361, MATCH('O5 Details by Class &amp; Accounts'!BN$18, 'E2 Allocators'!$B$15:$W$15, 0),FALSE)*$E130)</f>
        <v>0</v>
      </c>
      <c r="BO130" s="1321">
        <f>IF(ISERROR(VLOOKUP(VLOOKUP($A130, 'E4 TB Allocation Details'!$A$18:$L$214, MATCH("Misc ID", 'E4 TB Allocation Details'!$A$18:$L$18, 0),FALSE), 'E2 Allocators'!$B$15:$W$361, MATCH('O5 Details by Class &amp; Accounts'!BO$18, 'E2 Allocators'!$B$15:$W$15, 0),FALSE)*$E130), 0, VLOOKUP(VLOOKUP($A130, 'E4 TB Allocation Details'!$A$18:$L$214, MATCH("Misc ID", 'E4 TB Allocation Details'!$A$18:$L$18, 0),FALSE), 'E2 Allocators'!$B$15:$W$361, MATCH('O5 Details by Class &amp; Accounts'!BO$18, 'E2 Allocators'!$B$15:$W$15, 0),FALSE)*$E130)</f>
        <v>0</v>
      </c>
      <c r="BP130" s="1321">
        <f>IF(ISERROR(VLOOKUP(VLOOKUP($A130, 'E4 TB Allocation Details'!$A$18:$L$214, MATCH("Misc ID", 'E4 TB Allocation Details'!$A$18:$L$18, 0),FALSE), 'E2 Allocators'!$B$15:$W$361, MATCH('O5 Details by Class &amp; Accounts'!BP$18, 'E2 Allocators'!$B$15:$W$15, 0),FALSE)*$E130), 0, VLOOKUP(VLOOKUP($A130, 'E4 TB Allocation Details'!$A$18:$L$214, MATCH("Misc ID", 'E4 TB Allocation Details'!$A$18:$L$18, 0),FALSE), 'E2 Allocators'!$B$15:$W$361, MATCH('O5 Details by Class &amp; Accounts'!BP$18, 'E2 Allocators'!$B$15:$W$15, 0),FALSE)*$E130)</f>
        <v>0</v>
      </c>
      <c r="BQ130" s="1321">
        <f>IF(ISERROR(VLOOKUP(VLOOKUP($A130, 'E4 TB Allocation Details'!$A$18:$L$214, MATCH("Misc ID", 'E4 TB Allocation Details'!$A$18:$L$18, 0),FALSE), 'E2 Allocators'!$B$15:$W$361, MATCH('O5 Details by Class &amp; Accounts'!BQ$18, 'E2 Allocators'!$B$15:$W$15, 0),FALSE)*$E130), 0, VLOOKUP(VLOOKUP($A130, 'E4 TB Allocation Details'!$A$18:$L$214, MATCH("Misc ID", 'E4 TB Allocation Details'!$A$18:$L$18, 0),FALSE), 'E2 Allocators'!$B$15:$W$361, MATCH('O5 Details by Class &amp; Accounts'!BQ$18, 'E2 Allocators'!$B$15:$W$15, 0),FALSE)*$E130)</f>
        <v>0</v>
      </c>
      <c r="BR130" s="1321">
        <f>IF(ISERROR(VLOOKUP(VLOOKUP($A130, 'E4 TB Allocation Details'!$A$18:$L$214, MATCH("Misc ID", 'E4 TB Allocation Details'!$A$18:$L$18, 0),FALSE), 'E2 Allocators'!$B$15:$W$361, MATCH('O5 Details by Class &amp; Accounts'!BR$18, 'E2 Allocators'!$B$15:$W$15, 0),FALSE)*$E130), 0, VLOOKUP(VLOOKUP($A130, 'E4 TB Allocation Details'!$A$18:$L$214, MATCH("Misc ID", 'E4 TB Allocation Details'!$A$18:$L$18, 0),FALSE), 'E2 Allocators'!$B$15:$W$361, MATCH('O5 Details by Class &amp; Accounts'!BR$18, 'E2 Allocators'!$B$15:$W$15, 0),FALSE)*$E130)</f>
        <v>0</v>
      </c>
      <c r="BS130" s="1321">
        <f>SUM(AY130:BR130)</f>
        <v>0</v>
      </c>
      <c r="BT130" s="1321">
        <f>IF(ISERROR(VLOOKUP(VLOOKUP($A130, 'E4 TB Allocation Details'!$A$18:$L$214, MATCH("A &amp; G ID", 'E4 TB Allocation Details'!$A$18:$L$18, 0),FALSE), 'E2 Allocators'!$B$15:$W$361, MATCH('O5 Details by Class &amp; Accounts'!BT$18, 'E2 Allocators'!$B$15:$W$15, 0),FALSE)*$E130), 0, VLOOKUP(VLOOKUP($A130, 'E4 TB Allocation Details'!$A$18:$L$214, MATCH("A &amp; G ID", 'E4 TB Allocation Details'!$A$18:$L$18, 0),FALSE), 'E2 Allocators'!$B$15:$W$361, MATCH('O5 Details by Class &amp; Accounts'!BT$18, 'E2 Allocators'!$B$15:$W$15, 0),FALSE)*$E130)</f>
        <v>0</v>
      </c>
      <c r="BU130" s="1321">
        <f>IF(ISERROR(VLOOKUP(VLOOKUP($A130, 'E4 TB Allocation Details'!$A$18:$L$214, MATCH("A &amp; G ID", 'E4 TB Allocation Details'!$A$18:$L$18, 0),FALSE), 'E2 Allocators'!$B$15:$W$361, MATCH('O5 Details by Class &amp; Accounts'!BU$18, 'E2 Allocators'!$B$15:$W$15, 0),FALSE)*$E130), 0, VLOOKUP(VLOOKUP($A130, 'E4 TB Allocation Details'!$A$18:$L$214, MATCH("A &amp; G ID", 'E4 TB Allocation Details'!$A$18:$L$18, 0),FALSE), 'E2 Allocators'!$B$15:$W$361, MATCH('O5 Details by Class &amp; Accounts'!BU$18, 'E2 Allocators'!$B$15:$W$15, 0),FALSE)*$E130)</f>
        <v>0</v>
      </c>
      <c r="BV130" s="1321">
        <f>IF(ISERROR(VLOOKUP(VLOOKUP($A130, 'E4 TB Allocation Details'!$A$18:$L$214, MATCH("A &amp; G ID", 'E4 TB Allocation Details'!$A$18:$L$18, 0),FALSE), 'E2 Allocators'!$B$15:$W$361, MATCH('O5 Details by Class &amp; Accounts'!BV$18, 'E2 Allocators'!$B$15:$W$15, 0),FALSE)*$E130), 0, VLOOKUP(VLOOKUP($A130, 'E4 TB Allocation Details'!$A$18:$L$214, MATCH("A &amp; G ID", 'E4 TB Allocation Details'!$A$18:$L$18, 0),FALSE), 'E2 Allocators'!$B$15:$W$361, MATCH('O5 Details by Class &amp; Accounts'!BV$18, 'E2 Allocators'!$B$15:$W$15, 0),FALSE)*$E130)</f>
        <v>0</v>
      </c>
      <c r="BW130" s="1321">
        <f>IF(ISERROR(VLOOKUP(VLOOKUP($A130, 'E4 TB Allocation Details'!$A$18:$L$214, MATCH("A &amp; G ID", 'E4 TB Allocation Details'!$A$18:$L$18, 0),FALSE), 'E2 Allocators'!$B$15:$W$361, MATCH('O5 Details by Class &amp; Accounts'!BW$18, 'E2 Allocators'!$B$15:$W$15, 0),FALSE)*$E130), 0, VLOOKUP(VLOOKUP($A130, 'E4 TB Allocation Details'!$A$18:$L$214, MATCH("A &amp; G ID", 'E4 TB Allocation Details'!$A$18:$L$18, 0),FALSE), 'E2 Allocators'!$B$15:$W$361, MATCH('O5 Details by Class &amp; Accounts'!BW$18, 'E2 Allocators'!$B$15:$W$15, 0),FALSE)*$E130)</f>
        <v>0</v>
      </c>
      <c r="BX130" s="1321">
        <f>IF(ISERROR(VLOOKUP(VLOOKUP($A130, 'E4 TB Allocation Details'!$A$18:$L$214, MATCH("A &amp; G ID", 'E4 TB Allocation Details'!$A$18:$L$18, 0),FALSE), 'E2 Allocators'!$B$15:$W$361, MATCH('O5 Details by Class &amp; Accounts'!BX$18, 'E2 Allocators'!$B$15:$W$15, 0),FALSE)*$E130), 0, VLOOKUP(VLOOKUP($A130, 'E4 TB Allocation Details'!$A$18:$L$214, MATCH("A &amp; G ID", 'E4 TB Allocation Details'!$A$18:$L$18, 0),FALSE), 'E2 Allocators'!$B$15:$W$361, MATCH('O5 Details by Class &amp; Accounts'!BX$18, 'E2 Allocators'!$B$15:$W$15, 0),FALSE)*$E130)</f>
        <v>0</v>
      </c>
      <c r="BY130" s="1321">
        <f>IF(ISERROR(VLOOKUP(VLOOKUP($A130, 'E4 TB Allocation Details'!$A$18:$L$214, MATCH("A &amp; G ID", 'E4 TB Allocation Details'!$A$18:$L$18, 0),FALSE), 'E2 Allocators'!$B$15:$W$361, MATCH('O5 Details by Class &amp; Accounts'!BY$18, 'E2 Allocators'!$B$15:$W$15, 0),FALSE)*$E130), 0, VLOOKUP(VLOOKUP($A130, 'E4 TB Allocation Details'!$A$18:$L$214, MATCH("A &amp; G ID", 'E4 TB Allocation Details'!$A$18:$L$18, 0),FALSE), 'E2 Allocators'!$B$15:$W$361, MATCH('O5 Details by Class &amp; Accounts'!BY$18, 'E2 Allocators'!$B$15:$W$15, 0),FALSE)*$E130)</f>
        <v>0</v>
      </c>
      <c r="BZ130" s="1321">
        <f>IF(ISERROR(VLOOKUP(VLOOKUP($A130, 'E4 TB Allocation Details'!$A$18:$L$214, MATCH("A &amp; G ID", 'E4 TB Allocation Details'!$A$18:$L$18, 0),FALSE), 'E2 Allocators'!$B$15:$W$361, MATCH('O5 Details by Class &amp; Accounts'!BZ$18, 'E2 Allocators'!$B$15:$W$15, 0),FALSE)*$E130), 0, VLOOKUP(VLOOKUP($A130, 'E4 TB Allocation Details'!$A$18:$L$214, MATCH("A &amp; G ID", 'E4 TB Allocation Details'!$A$18:$L$18, 0),FALSE), 'E2 Allocators'!$B$15:$W$361, MATCH('O5 Details by Class &amp; Accounts'!BZ$18, 'E2 Allocators'!$B$15:$W$15, 0),FALSE)*$E130)</f>
        <v>0</v>
      </c>
      <c r="CA130" s="1321">
        <f>IF(ISERROR(VLOOKUP(VLOOKUP($A130, 'E4 TB Allocation Details'!$A$18:$L$214, MATCH("A &amp; G ID", 'E4 TB Allocation Details'!$A$18:$L$18, 0),FALSE), 'E2 Allocators'!$B$15:$W$361, MATCH('O5 Details by Class &amp; Accounts'!CA$18, 'E2 Allocators'!$B$15:$W$15, 0),FALSE)*$E130), 0, VLOOKUP(VLOOKUP($A130, 'E4 TB Allocation Details'!$A$18:$L$214, MATCH("A &amp; G ID", 'E4 TB Allocation Details'!$A$18:$L$18, 0),FALSE), 'E2 Allocators'!$B$15:$W$361, MATCH('O5 Details by Class &amp; Accounts'!CA$18, 'E2 Allocators'!$B$15:$W$15, 0),FALSE)*$E130)</f>
        <v>0</v>
      </c>
      <c r="CB130" s="1321">
        <f>IF(ISERROR(VLOOKUP(VLOOKUP($A130, 'E4 TB Allocation Details'!$A$18:$L$214, MATCH("A &amp; G ID", 'E4 TB Allocation Details'!$A$18:$L$18, 0),FALSE), 'E2 Allocators'!$B$15:$W$361, MATCH('O5 Details by Class &amp; Accounts'!CB$18, 'E2 Allocators'!$B$15:$W$15, 0),FALSE)*$E130), 0, VLOOKUP(VLOOKUP($A130, 'E4 TB Allocation Details'!$A$18:$L$214, MATCH("A &amp; G ID", 'E4 TB Allocation Details'!$A$18:$L$18, 0),FALSE), 'E2 Allocators'!$B$15:$W$361, MATCH('O5 Details by Class &amp; Accounts'!CB$18, 'E2 Allocators'!$B$15:$W$15, 0),FALSE)*$E130)</f>
        <v>0</v>
      </c>
      <c r="CC130" s="1321">
        <f>IF(ISERROR(VLOOKUP(VLOOKUP($A130, 'E4 TB Allocation Details'!$A$18:$L$214, MATCH("A &amp; G ID", 'E4 TB Allocation Details'!$A$18:$L$18, 0),FALSE), 'E2 Allocators'!$B$15:$W$361, MATCH('O5 Details by Class &amp; Accounts'!CC$18, 'E2 Allocators'!$B$15:$W$15, 0),FALSE)*$E130), 0, VLOOKUP(VLOOKUP($A130, 'E4 TB Allocation Details'!$A$18:$L$214, MATCH("A &amp; G ID", 'E4 TB Allocation Details'!$A$18:$L$18, 0),FALSE), 'E2 Allocators'!$B$15:$W$361, MATCH('O5 Details by Class &amp; Accounts'!CC$18, 'E2 Allocators'!$B$15:$W$15, 0),FALSE)*$E130)</f>
        <v>0</v>
      </c>
      <c r="CD130" s="1321">
        <f>IF(ISERROR(VLOOKUP(VLOOKUP($A130, 'E4 TB Allocation Details'!$A$18:$L$214, MATCH("A &amp; G ID", 'E4 TB Allocation Details'!$A$18:$L$18, 0),FALSE), 'E2 Allocators'!$B$15:$W$361, MATCH('O5 Details by Class &amp; Accounts'!CD$18, 'E2 Allocators'!$B$15:$W$15, 0),FALSE)*$E130), 0, VLOOKUP(VLOOKUP($A130, 'E4 TB Allocation Details'!$A$18:$L$214, MATCH("A &amp; G ID", 'E4 TB Allocation Details'!$A$18:$L$18, 0),FALSE), 'E2 Allocators'!$B$15:$W$361, MATCH('O5 Details by Class &amp; Accounts'!CD$18, 'E2 Allocators'!$B$15:$W$15, 0),FALSE)*$E130)</f>
        <v>0</v>
      </c>
      <c r="CE130" s="1321">
        <f>IF(ISERROR(VLOOKUP(VLOOKUP($A130, 'E4 TB Allocation Details'!$A$18:$L$214, MATCH("A &amp; G ID", 'E4 TB Allocation Details'!$A$18:$L$18, 0),FALSE), 'E2 Allocators'!$B$15:$W$361, MATCH('O5 Details by Class &amp; Accounts'!CE$18, 'E2 Allocators'!$B$15:$W$15, 0),FALSE)*$E130), 0, VLOOKUP(VLOOKUP($A130, 'E4 TB Allocation Details'!$A$18:$L$214, MATCH("A &amp; G ID", 'E4 TB Allocation Details'!$A$18:$L$18, 0),FALSE), 'E2 Allocators'!$B$15:$W$361, MATCH('O5 Details by Class &amp; Accounts'!CE$18, 'E2 Allocators'!$B$15:$W$15, 0),FALSE)*$E130)</f>
        <v>0</v>
      </c>
      <c r="CF130" s="1321">
        <f>IF(ISERROR(VLOOKUP(VLOOKUP($A130, 'E4 TB Allocation Details'!$A$18:$L$214, MATCH("A &amp; G ID", 'E4 TB Allocation Details'!$A$18:$L$18, 0),FALSE), 'E2 Allocators'!$B$15:$W$361, MATCH('O5 Details by Class &amp; Accounts'!CF$18, 'E2 Allocators'!$B$15:$W$15, 0),FALSE)*$E130), 0, VLOOKUP(VLOOKUP($A130, 'E4 TB Allocation Details'!$A$18:$L$214, MATCH("A &amp; G ID", 'E4 TB Allocation Details'!$A$18:$L$18, 0),FALSE), 'E2 Allocators'!$B$15:$W$361, MATCH('O5 Details by Class &amp; Accounts'!CF$18, 'E2 Allocators'!$B$15:$W$15, 0),FALSE)*$E130)</f>
        <v>0</v>
      </c>
      <c r="CG130" s="1321">
        <f>IF(ISERROR(VLOOKUP(VLOOKUP($A130, 'E4 TB Allocation Details'!$A$18:$L$214, MATCH("A &amp; G ID", 'E4 TB Allocation Details'!$A$18:$L$18, 0),FALSE), 'E2 Allocators'!$B$15:$W$361, MATCH('O5 Details by Class &amp; Accounts'!CG$18, 'E2 Allocators'!$B$15:$W$15, 0),FALSE)*$E130), 0, VLOOKUP(VLOOKUP($A130, 'E4 TB Allocation Details'!$A$18:$L$214, MATCH("A &amp; G ID", 'E4 TB Allocation Details'!$A$18:$L$18, 0),FALSE), 'E2 Allocators'!$B$15:$W$361, MATCH('O5 Details by Class &amp; Accounts'!CG$18, 'E2 Allocators'!$B$15:$W$15, 0),FALSE)*$E130)</f>
        <v>0</v>
      </c>
      <c r="CH130" s="1321">
        <f>IF(ISERROR(VLOOKUP(VLOOKUP($A130, 'E4 TB Allocation Details'!$A$18:$L$214, MATCH("A &amp; G ID", 'E4 TB Allocation Details'!$A$18:$L$18, 0),FALSE), 'E2 Allocators'!$B$15:$W$361, MATCH('O5 Details by Class &amp; Accounts'!CH$18, 'E2 Allocators'!$B$15:$W$15, 0),FALSE)*$E130), 0, VLOOKUP(VLOOKUP($A130, 'E4 TB Allocation Details'!$A$18:$L$214, MATCH("A &amp; G ID", 'E4 TB Allocation Details'!$A$18:$L$18, 0),FALSE), 'E2 Allocators'!$B$15:$W$361, MATCH('O5 Details by Class &amp; Accounts'!CH$18, 'E2 Allocators'!$B$15:$W$15, 0),FALSE)*$E130)</f>
        <v>0</v>
      </c>
      <c r="CI130" s="1321">
        <f>IF(ISERROR(VLOOKUP(VLOOKUP($A130, 'E4 TB Allocation Details'!$A$18:$L$214, MATCH("A &amp; G ID", 'E4 TB Allocation Details'!$A$18:$L$18, 0),FALSE), 'E2 Allocators'!$B$15:$W$361, MATCH('O5 Details by Class &amp; Accounts'!CI$18, 'E2 Allocators'!$B$15:$W$15, 0),FALSE)*$E130), 0, VLOOKUP(VLOOKUP($A130, 'E4 TB Allocation Details'!$A$18:$L$214, MATCH("A &amp; G ID", 'E4 TB Allocation Details'!$A$18:$L$18, 0),FALSE), 'E2 Allocators'!$B$15:$W$361, MATCH('O5 Details by Class &amp; Accounts'!CI$18, 'E2 Allocators'!$B$15:$W$15, 0),FALSE)*$E130)</f>
        <v>0</v>
      </c>
      <c r="CJ130" s="1321">
        <f>IF(ISERROR(VLOOKUP(VLOOKUP($A130, 'E4 TB Allocation Details'!$A$18:$L$214, MATCH("A &amp; G ID", 'E4 TB Allocation Details'!$A$18:$L$18, 0),FALSE), 'E2 Allocators'!$B$15:$W$361, MATCH('O5 Details by Class &amp; Accounts'!CJ$18, 'E2 Allocators'!$B$15:$W$15, 0),FALSE)*$E130), 0, VLOOKUP(VLOOKUP($A130, 'E4 TB Allocation Details'!$A$18:$L$214, MATCH("A &amp; G ID", 'E4 TB Allocation Details'!$A$18:$L$18, 0),FALSE), 'E2 Allocators'!$B$15:$W$361, MATCH('O5 Details by Class &amp; Accounts'!CJ$18, 'E2 Allocators'!$B$15:$W$15, 0),FALSE)*$E130)</f>
        <v>0</v>
      </c>
      <c r="CK130" s="1321">
        <f>IF(ISERROR(VLOOKUP(VLOOKUP($A130, 'E4 TB Allocation Details'!$A$18:$L$214, MATCH("A &amp; G ID", 'E4 TB Allocation Details'!$A$18:$L$18, 0),FALSE), 'E2 Allocators'!$B$15:$W$361, MATCH('O5 Details by Class &amp; Accounts'!CK$18, 'E2 Allocators'!$B$15:$W$15, 0),FALSE)*$E130), 0, VLOOKUP(VLOOKUP($A130, 'E4 TB Allocation Details'!$A$18:$L$214, MATCH("A &amp; G ID", 'E4 TB Allocation Details'!$A$18:$L$18, 0),FALSE), 'E2 Allocators'!$B$15:$W$361, MATCH('O5 Details by Class &amp; Accounts'!CK$18, 'E2 Allocators'!$B$15:$W$15, 0),FALSE)*$E130)</f>
        <v>0</v>
      </c>
      <c r="CL130" s="1321">
        <f>IF(ISERROR(VLOOKUP(VLOOKUP($A130, 'E4 TB Allocation Details'!$A$18:$L$214, MATCH("A &amp; G ID", 'E4 TB Allocation Details'!$A$18:$L$18, 0),FALSE), 'E2 Allocators'!$B$15:$W$361, MATCH('O5 Details by Class &amp; Accounts'!CL$18, 'E2 Allocators'!$B$15:$W$15, 0),FALSE)*$E130), 0, VLOOKUP(VLOOKUP($A130, 'E4 TB Allocation Details'!$A$18:$L$214, MATCH("A &amp; G ID", 'E4 TB Allocation Details'!$A$18:$L$18, 0),FALSE), 'E2 Allocators'!$B$15:$W$361, MATCH('O5 Details by Class &amp; Accounts'!CL$18, 'E2 Allocators'!$B$15:$W$15, 0),FALSE)*$E130)</f>
        <v>0</v>
      </c>
      <c r="CM130" s="1321">
        <f>IF(ISERROR(VLOOKUP(VLOOKUP($A130, 'E4 TB Allocation Details'!$A$18:$L$214, MATCH("A &amp; G ID", 'E4 TB Allocation Details'!$A$18:$L$18, 0),FALSE), 'E2 Allocators'!$B$15:$W$361, MATCH('O5 Details by Class &amp; Accounts'!CM$18, 'E2 Allocators'!$B$15:$W$15, 0),FALSE)*$E130), 0, VLOOKUP(VLOOKUP($A130, 'E4 TB Allocation Details'!$A$18:$L$214, MATCH("A &amp; G ID", 'E4 TB Allocation Details'!$A$18:$L$18, 0),FALSE), 'E2 Allocators'!$B$15:$W$361, MATCH('O5 Details by Class &amp; Accounts'!CM$18, 'E2 Allocators'!$B$15:$W$15, 0),FALSE)*$E130)</f>
        <v>0</v>
      </c>
      <c r="CN130" s="1321">
        <f>SUM(BT130:CM130)</f>
        <v>0</v>
      </c>
      <c r="CO130" s="1650">
        <f>+E130-AC130-AX130-BS130-CN130</f>
        <v>0</v>
      </c>
      <c r="CQ130" s="1898"/>
    </row>
    <row r="131" spans="1:95" s="64" customFormat="1" ht="12.75">
      <c r="A131" s="1089">
        <v>5005</v>
      </c>
      <c r="B131" s="1088" t="s">
        <v>991</v>
      </c>
      <c r="C131" s="1647">
        <f>IF(ISERROR(VLOOKUP($A131,'I3 TB Data'!$A$19:$H$484,MATCH('O5 Details by Class &amp; Accounts'!$C$18, 'I3 TB Data'!$A$19:$H$19,0),0)), 0, VLOOKUP($A131,'I3 TB Data'!$A$19:$H$484,MATCH('O5 Details by Class &amp; Accounts'!$C$18,'I3 TB Data'!$A$19:$H$19,0),0))</f>
        <v>91000</v>
      </c>
      <c r="D131" s="1648"/>
      <c r="E131" s="1647">
        <f t="shared" si="31"/>
        <v>91000</v>
      </c>
      <c r="F131" s="1649">
        <f>IF(ISERROR(VLOOKUP($A131, 'E1 Categorization'!A33:E124, MATCH("Customer Component", 'E1 Categorization'!$A$33:$E$33,0), 0)), 0, IF(VLOOKUP($A131, 'E1 Categorization'!A33:E124, MATCH("Customer Component", 'E1 Categorization'!$A$33:$E$33,0), 0)=0, 'O5 Details by Class &amp; Accounts'!$E131, IF(AND(VLOOKUP($A131, 'E1 Categorization'!A33:E124, MATCH("Customer Component", 'E1 Categorization'!$A$33:$E$33,0), 0) &gt;0, VLOOKUP($A131, 'E1 Categorization'!A33:E124, MATCH("Customer Component", 'E1 Categorization'!$A$33:$E$33,0), 0)&lt;1), 'O5 Details by Class &amp; Accounts'!$E131*(1-VLOOKUP($A131, 'E1 Categorization'!A33:E124, MATCH("Customer Component", 'E1 Categorization'!$A$33:$E$33,0), 0)), 0)))</f>
        <v>54600</v>
      </c>
      <c r="G131" s="1649">
        <f>IF(ISERROR(VLOOKUP($A131, 'E1 Categorization'!A33:E124, MATCH("Customer Component", 'E1 Categorization'!$A$33:$E$33,0), 0)),0, IF(VLOOKUP($A131, 'E1 Categorization'!A33:E124, MATCH("Customer Component", 'E1 Categorization'!$A$33:$E$33,0), 0)=0, 0, IF(AND(VLOOKUP($A131, 'E1 Categorization'!A33:E124, MATCH("Customer Component", 'E1 Categorization'!$A$33:$E$33,0), 0) &gt;0, VLOOKUP($A131, 'E1 Categorization'!A33:E124, MATCH("Customer Component", 'E1 Categorization'!$A$33:$E$33,0), 0)&lt;1), 'O5 Details by Class &amp; Accounts'!$E131*(VLOOKUP($A131, 'E1 Categorization'!A33:E124, MATCH("Customer Component", 'E1 Categorization'!$A$33:$E$33,0), 0)), 'O5 Details by Class &amp; Accounts'!$E131)))</f>
        <v>36400</v>
      </c>
      <c r="H131" s="1321">
        <f t="shared" ref="H131:H165" si="38">F131+G131</f>
        <v>91000</v>
      </c>
      <c r="I131" s="1321">
        <f>IF(ISERROR(VLOOKUP(VLOOKUP($A131, 'E4 TB Allocation Details'!$A$18:$L$214, MATCH("Demand ID", 'E4 TB Allocation Details'!$A$18:$L$18, 0),FALSE), 'E2 Allocators'!$B$15:$W$361, MATCH('O5 Details by Class &amp; Accounts'!I$18, 'E2 Allocators'!$B$15:$W$15, 0),FALSE)*$F131), 0, VLOOKUP(VLOOKUP($A131, 'E4 TB Allocation Details'!$A$18:$L$214, MATCH("Demand ID", 'E4 TB Allocation Details'!$A$18:$L$18, 0),FALSE), 'E2 Allocators'!$B$15:$W$361, MATCH('O5 Details by Class &amp; Accounts'!I$18, 'E2 Allocators'!$B$15:$W$15, 0),FALSE)*$F131)</f>
        <v>28539.041930897482</v>
      </c>
      <c r="J131" s="1321">
        <f>IF(ISERROR(VLOOKUP(VLOOKUP($A131, 'E4 TB Allocation Details'!$A$18:$L$214, MATCH("Demand ID", 'E4 TB Allocation Details'!$A$18:$L$18, 0),FALSE), 'E2 Allocators'!$B$15:$W$361, MATCH('O5 Details by Class &amp; Accounts'!J$18, 'E2 Allocators'!$B$15:$W$15, 0),FALSE)*$F131), 0, VLOOKUP(VLOOKUP($A131, 'E4 TB Allocation Details'!$A$18:$L$214, MATCH("Demand ID", 'E4 TB Allocation Details'!$A$18:$L$18, 0),FALSE), 'E2 Allocators'!$B$15:$W$361, MATCH('O5 Details by Class &amp; Accounts'!J$18, 'E2 Allocators'!$B$15:$W$15, 0),FALSE)*$F131)</f>
        <v>14287.483599640636</v>
      </c>
      <c r="K131" s="1321">
        <f>IF(ISERROR(VLOOKUP(VLOOKUP($A131, 'E4 TB Allocation Details'!$A$18:$L$214, MATCH("Demand ID", 'E4 TB Allocation Details'!$A$18:$L$18, 0),FALSE), 'E2 Allocators'!$B$15:$W$361, MATCH('O5 Details by Class &amp; Accounts'!K$18, 'E2 Allocators'!$B$15:$W$15, 0),FALSE)*$F131), 0, VLOOKUP(VLOOKUP($A131, 'E4 TB Allocation Details'!$A$18:$L$214, MATCH("Demand ID", 'E4 TB Allocation Details'!$A$18:$L$18, 0),FALSE), 'E2 Allocators'!$B$15:$W$361, MATCH('O5 Details by Class &amp; Accounts'!K$18, 'E2 Allocators'!$B$15:$W$15, 0),FALSE)*$F131)</f>
        <v>11599.622864267136</v>
      </c>
      <c r="L131" s="1321">
        <f>IF(ISERROR(VLOOKUP(VLOOKUP($A131, 'E4 TB Allocation Details'!$A$18:$L$214, MATCH("Demand ID", 'E4 TB Allocation Details'!$A$18:$L$18, 0),FALSE), 'E2 Allocators'!$B$15:$W$361, MATCH('O5 Details by Class &amp; Accounts'!L$18, 'E2 Allocators'!$B$15:$W$15, 0),FALSE)*$F131), 0, VLOOKUP(VLOOKUP($A131, 'E4 TB Allocation Details'!$A$18:$L$214, MATCH("Demand ID", 'E4 TB Allocation Details'!$A$18:$L$18, 0),FALSE), 'E2 Allocators'!$B$15:$W$361, MATCH('O5 Details by Class &amp; Accounts'!L$18, 'E2 Allocators'!$B$15:$W$15, 0),FALSE)*$F131)</f>
        <v>0</v>
      </c>
      <c r="M131" s="1321">
        <f>IF(ISERROR(VLOOKUP(VLOOKUP($A131, 'E4 TB Allocation Details'!$A$18:$L$214, MATCH("Demand ID", 'E4 TB Allocation Details'!$A$18:$L$18, 0),FALSE), 'E2 Allocators'!$B$15:$W$361, MATCH('O5 Details by Class &amp; Accounts'!M$18, 'E2 Allocators'!$B$15:$W$15, 0),FALSE)*$F131), 0, VLOOKUP(VLOOKUP($A131, 'E4 TB Allocation Details'!$A$18:$L$214, MATCH("Demand ID", 'E4 TB Allocation Details'!$A$18:$L$18, 0),FALSE), 'E2 Allocators'!$B$15:$W$361, MATCH('O5 Details by Class &amp; Accounts'!M$18, 'E2 Allocators'!$B$15:$W$15, 0),FALSE)*$F131)</f>
        <v>0</v>
      </c>
      <c r="N131" s="1321">
        <f>IF(ISERROR(VLOOKUP(VLOOKUP($A131, 'E4 TB Allocation Details'!$A$18:$L$214, MATCH("Demand ID", 'E4 TB Allocation Details'!$A$18:$L$18, 0),FALSE), 'E2 Allocators'!$B$15:$W$361, MATCH('O5 Details by Class &amp; Accounts'!N$18, 'E2 Allocators'!$B$15:$W$15, 0),FALSE)*$F131), 0, VLOOKUP(VLOOKUP($A131, 'E4 TB Allocation Details'!$A$18:$L$214, MATCH("Demand ID", 'E4 TB Allocation Details'!$A$18:$L$18, 0),FALSE), 'E2 Allocators'!$B$15:$W$361, MATCH('O5 Details by Class &amp; Accounts'!N$18, 'E2 Allocators'!$B$15:$W$15, 0),FALSE)*$F131)</f>
        <v>0</v>
      </c>
      <c r="O131" s="1321">
        <f>IF(ISERROR(VLOOKUP(VLOOKUP($A131, 'E4 TB Allocation Details'!$A$18:$L$214, MATCH("Demand ID", 'E4 TB Allocation Details'!$A$18:$L$18, 0),FALSE), 'E2 Allocators'!$B$15:$W$361, MATCH('O5 Details by Class &amp; Accounts'!O$18, 'E2 Allocators'!$B$15:$W$15, 0),FALSE)*$F131), 0, VLOOKUP(VLOOKUP($A131, 'E4 TB Allocation Details'!$A$18:$L$214, MATCH("Demand ID", 'E4 TB Allocation Details'!$A$18:$L$18, 0),FALSE), 'E2 Allocators'!$B$15:$W$361, MATCH('O5 Details by Class &amp; Accounts'!O$18, 'E2 Allocators'!$B$15:$W$15, 0),FALSE)*$F131)</f>
        <v>82.832646371145188</v>
      </c>
      <c r="P131" s="1321">
        <f>IF(ISERROR(VLOOKUP(VLOOKUP($A131, 'E4 TB Allocation Details'!$A$18:$L$214, MATCH("Demand ID", 'E4 TB Allocation Details'!$A$18:$L$18, 0),FALSE), 'E2 Allocators'!$B$15:$W$361, MATCH('O5 Details by Class &amp; Accounts'!P$18, 'E2 Allocators'!$B$15:$W$15, 0),FALSE)*$F131), 0, VLOOKUP(VLOOKUP($A131, 'E4 TB Allocation Details'!$A$18:$L$214, MATCH("Demand ID", 'E4 TB Allocation Details'!$A$18:$L$18, 0),FALSE), 'E2 Allocators'!$B$15:$W$361, MATCH('O5 Details by Class &amp; Accounts'!P$18, 'E2 Allocators'!$B$15:$W$15, 0),FALSE)*$F131)</f>
        <v>0</v>
      </c>
      <c r="Q131" s="1321">
        <f>IF(ISERROR(VLOOKUP(VLOOKUP($A131, 'E4 TB Allocation Details'!$A$18:$L$214, MATCH("Demand ID", 'E4 TB Allocation Details'!$A$18:$L$18, 0),FALSE), 'E2 Allocators'!$B$15:$W$361, MATCH('O5 Details by Class &amp; Accounts'!Q$18, 'E2 Allocators'!$B$15:$W$15, 0),FALSE)*$F131), 0, VLOOKUP(VLOOKUP($A131, 'E4 TB Allocation Details'!$A$18:$L$214, MATCH("Demand ID", 'E4 TB Allocation Details'!$A$18:$L$18, 0),FALSE), 'E2 Allocators'!$B$15:$W$361, MATCH('O5 Details by Class &amp; Accounts'!Q$18, 'E2 Allocators'!$B$15:$W$15, 0),FALSE)*$F131)</f>
        <v>91.018958823601707</v>
      </c>
      <c r="R131" s="1321">
        <f>IF(ISERROR(VLOOKUP(VLOOKUP($A131, 'E4 TB Allocation Details'!$A$18:$L$214, MATCH("Demand ID", 'E4 TB Allocation Details'!$A$18:$L$18, 0),FALSE), 'E2 Allocators'!$B$15:$W$361, MATCH('O5 Details by Class &amp; Accounts'!R$18, 'E2 Allocators'!$B$15:$W$15, 0),FALSE)*$F131), 0, VLOOKUP(VLOOKUP($A131, 'E4 TB Allocation Details'!$A$18:$L$214, MATCH("Demand ID", 'E4 TB Allocation Details'!$A$18:$L$18, 0),FALSE), 'E2 Allocators'!$B$15:$W$361, MATCH('O5 Details by Class &amp; Accounts'!R$18, 'E2 Allocators'!$B$15:$W$15, 0),FALSE)*$F131)</f>
        <v>0</v>
      </c>
      <c r="S131" s="1321">
        <f>IF(ISERROR(VLOOKUP(VLOOKUP($A131, 'E4 TB Allocation Details'!$A$18:$L$214, MATCH("Demand ID", 'E4 TB Allocation Details'!$A$18:$L$18, 0),FALSE), 'E2 Allocators'!$B$15:$W$361, MATCH('O5 Details by Class &amp; Accounts'!S$18, 'E2 Allocators'!$B$15:$W$15, 0),FALSE)*$F131), 0, VLOOKUP(VLOOKUP($A131, 'E4 TB Allocation Details'!$A$18:$L$214, MATCH("Demand ID", 'E4 TB Allocation Details'!$A$18:$L$18, 0),FALSE), 'E2 Allocators'!$B$15:$W$361, MATCH('O5 Details by Class &amp; Accounts'!S$18, 'E2 Allocators'!$B$15:$W$15, 0),FALSE)*$F131)</f>
        <v>0</v>
      </c>
      <c r="T131" s="1321">
        <f>IF(ISERROR(VLOOKUP(VLOOKUP($A131, 'E4 TB Allocation Details'!$A$18:$L$214, MATCH("Demand ID", 'E4 TB Allocation Details'!$A$18:$L$18, 0),FALSE), 'E2 Allocators'!$B$15:$W$361, MATCH('O5 Details by Class &amp; Accounts'!T$18, 'E2 Allocators'!$B$15:$W$15, 0),FALSE)*$F131), 0, VLOOKUP(VLOOKUP($A131, 'E4 TB Allocation Details'!$A$18:$L$214, MATCH("Demand ID", 'E4 TB Allocation Details'!$A$18:$L$18, 0),FALSE), 'E2 Allocators'!$B$15:$W$361, MATCH('O5 Details by Class &amp; Accounts'!T$18, 'E2 Allocators'!$B$15:$W$15, 0),FALSE)*$F131)</f>
        <v>0</v>
      </c>
      <c r="U131" s="1321">
        <f>IF(ISERROR(VLOOKUP(VLOOKUP($A131, 'E4 TB Allocation Details'!$A$18:$L$214, MATCH("Demand ID", 'E4 TB Allocation Details'!$A$18:$L$18, 0),FALSE), 'E2 Allocators'!$B$15:$W$361, MATCH('O5 Details by Class &amp; Accounts'!U$18, 'E2 Allocators'!$B$15:$W$15, 0),FALSE)*$F131), 0, VLOOKUP(VLOOKUP($A131, 'E4 TB Allocation Details'!$A$18:$L$214, MATCH("Demand ID", 'E4 TB Allocation Details'!$A$18:$L$18, 0),FALSE), 'E2 Allocators'!$B$15:$W$361, MATCH('O5 Details by Class &amp; Accounts'!U$18, 'E2 Allocators'!$B$15:$W$15, 0),FALSE)*$F131)</f>
        <v>0</v>
      </c>
      <c r="V131" s="1321">
        <f>IF(ISERROR(VLOOKUP(VLOOKUP($A131, 'E4 TB Allocation Details'!$A$18:$L$214, MATCH("Demand ID", 'E4 TB Allocation Details'!$A$18:$L$18, 0),FALSE), 'E2 Allocators'!$B$15:$W$361, MATCH('O5 Details by Class &amp; Accounts'!V$18, 'E2 Allocators'!$B$15:$W$15, 0),FALSE)*$F131), 0, VLOOKUP(VLOOKUP($A131, 'E4 TB Allocation Details'!$A$18:$L$214, MATCH("Demand ID", 'E4 TB Allocation Details'!$A$18:$L$18, 0),FALSE), 'E2 Allocators'!$B$15:$W$361, MATCH('O5 Details by Class &amp; Accounts'!V$18, 'E2 Allocators'!$B$15:$W$15, 0),FALSE)*$F131)</f>
        <v>0</v>
      </c>
      <c r="W131" s="1321">
        <f>IF(ISERROR(VLOOKUP(VLOOKUP($A131, 'E4 TB Allocation Details'!$A$18:$L$214, MATCH("Demand ID", 'E4 TB Allocation Details'!$A$18:$L$18, 0),FALSE), 'E2 Allocators'!$B$15:$W$361, MATCH('O5 Details by Class &amp; Accounts'!W$18, 'E2 Allocators'!$B$15:$W$15, 0),FALSE)*$F131), 0, VLOOKUP(VLOOKUP($A131, 'E4 TB Allocation Details'!$A$18:$L$214, MATCH("Demand ID", 'E4 TB Allocation Details'!$A$18:$L$18, 0),FALSE), 'E2 Allocators'!$B$15:$W$361, MATCH('O5 Details by Class &amp; Accounts'!W$18, 'E2 Allocators'!$B$15:$W$15, 0),FALSE)*$F131)</f>
        <v>0</v>
      </c>
      <c r="X131" s="1321">
        <f>IF(ISERROR(VLOOKUP(VLOOKUP($A131, 'E4 TB Allocation Details'!$A$18:$L$214, MATCH("Demand ID", 'E4 TB Allocation Details'!$A$18:$L$18, 0),FALSE), 'E2 Allocators'!$B$15:$W$361, MATCH('O5 Details by Class &amp; Accounts'!X$18, 'E2 Allocators'!$B$15:$W$15, 0),FALSE)*$F131), 0, VLOOKUP(VLOOKUP($A131, 'E4 TB Allocation Details'!$A$18:$L$214, MATCH("Demand ID", 'E4 TB Allocation Details'!$A$18:$L$18, 0),FALSE), 'E2 Allocators'!$B$15:$W$361, MATCH('O5 Details by Class &amp; Accounts'!X$18, 'E2 Allocators'!$B$15:$W$15, 0),FALSE)*$F131)</f>
        <v>0</v>
      </c>
      <c r="Y131" s="1321">
        <f>IF(ISERROR(VLOOKUP(VLOOKUP($A131, 'E4 TB Allocation Details'!$A$18:$L$214, MATCH("Demand ID", 'E4 TB Allocation Details'!$A$18:$L$18, 0),FALSE), 'E2 Allocators'!$B$15:$W$361, MATCH('O5 Details by Class &amp; Accounts'!Y$18, 'E2 Allocators'!$B$15:$W$15, 0),FALSE)*$F131), 0, VLOOKUP(VLOOKUP($A131, 'E4 TB Allocation Details'!$A$18:$L$214, MATCH("Demand ID", 'E4 TB Allocation Details'!$A$18:$L$18, 0),FALSE), 'E2 Allocators'!$B$15:$W$361, MATCH('O5 Details by Class &amp; Accounts'!Y$18, 'E2 Allocators'!$B$15:$W$15, 0),FALSE)*$F131)</f>
        <v>0</v>
      </c>
      <c r="Z131" s="1321">
        <f>IF(ISERROR(VLOOKUP(VLOOKUP($A131, 'E4 TB Allocation Details'!$A$18:$L$214, MATCH("Demand ID", 'E4 TB Allocation Details'!$A$18:$L$18, 0),FALSE), 'E2 Allocators'!$B$15:$W$361, MATCH('O5 Details by Class &amp; Accounts'!Z$18, 'E2 Allocators'!$B$15:$W$15, 0),FALSE)*$F131), 0, VLOOKUP(VLOOKUP($A131, 'E4 TB Allocation Details'!$A$18:$L$214, MATCH("Demand ID", 'E4 TB Allocation Details'!$A$18:$L$18, 0),FALSE), 'E2 Allocators'!$B$15:$W$361, MATCH('O5 Details by Class &amp; Accounts'!Z$18, 'E2 Allocators'!$B$15:$W$15, 0),FALSE)*$F131)</f>
        <v>0</v>
      </c>
      <c r="AA131" s="1321">
        <f>IF(ISERROR(VLOOKUP(VLOOKUP($A131, 'E4 TB Allocation Details'!$A$18:$L$214, MATCH("Demand ID", 'E4 TB Allocation Details'!$A$18:$L$18, 0),FALSE), 'E2 Allocators'!$B$15:$W$361, MATCH('O5 Details by Class &amp; Accounts'!AA$18, 'E2 Allocators'!$B$15:$W$15, 0),FALSE)*$F131), 0, VLOOKUP(VLOOKUP($A131, 'E4 TB Allocation Details'!$A$18:$L$214, MATCH("Demand ID", 'E4 TB Allocation Details'!$A$18:$L$18, 0),FALSE), 'E2 Allocators'!$B$15:$W$361, MATCH('O5 Details by Class &amp; Accounts'!AA$18, 'E2 Allocators'!$B$15:$W$15, 0),FALSE)*$F131)</f>
        <v>0</v>
      </c>
      <c r="AB131" s="1321">
        <f>IF(ISERROR(VLOOKUP(VLOOKUP($A131, 'E4 TB Allocation Details'!$A$18:$L$214, MATCH("Demand ID", 'E4 TB Allocation Details'!$A$18:$L$18, 0),FALSE), 'E2 Allocators'!$B$15:$W$361, MATCH('O5 Details by Class &amp; Accounts'!AB$18, 'E2 Allocators'!$B$15:$W$15, 0),FALSE)*$F131), 0, VLOOKUP(VLOOKUP($A131, 'E4 TB Allocation Details'!$A$18:$L$214, MATCH("Demand ID", 'E4 TB Allocation Details'!$A$18:$L$18, 0),FALSE), 'E2 Allocators'!$B$15:$W$361, MATCH('O5 Details by Class &amp; Accounts'!AB$18, 'E2 Allocators'!$B$15:$W$15, 0),FALSE)*$F131)</f>
        <v>0</v>
      </c>
      <c r="AC131" s="1321">
        <f t="shared" ref="AC131:AC165" si="39">SUM(I131:AB131)</f>
        <v>54599.999999999993</v>
      </c>
      <c r="AD131" s="1321">
        <f>IF(ISERROR(VLOOKUP(VLOOKUP($A131, 'E4 TB Allocation Details'!$A$18:$L$214, MATCH("Customer ID", 'E4 TB Allocation Details'!$A$18:$L$18, 0),FALSE), 'E2 Allocators'!$B$15:$W$361, MATCH('O5 Details by Class &amp; Accounts'!AD$18, 'E2 Allocators'!$B$15:$W$15, 0),FALSE)*$G131), 0, VLOOKUP(VLOOKUP($A131, 'E4 TB Allocation Details'!$A$18:$L$214, MATCH("Customer ID", 'E4 TB Allocation Details'!$A$18:$L$18, 0),FALSE), 'E2 Allocators'!$B$15:$W$361, MATCH('O5 Details by Class &amp; Accounts'!AD$18, 'E2 Allocators'!$B$15:$W$15, 0),FALSE)*$G131)</f>
        <v>30429.587862708169</v>
      </c>
      <c r="AE131" s="1321">
        <f>IF(ISERROR(VLOOKUP(VLOOKUP($A131, 'E4 TB Allocation Details'!$A$18:$L$214, MATCH("Customer ID", 'E4 TB Allocation Details'!$A$18:$L$18, 0),FALSE), 'E2 Allocators'!$B$15:$W$361, MATCH('O5 Details by Class &amp; Accounts'!AE$18, 'E2 Allocators'!$B$15:$W$15, 0),FALSE)*$G131), 0, VLOOKUP(VLOOKUP($A131, 'E4 TB Allocation Details'!$A$18:$L$214, MATCH("Customer ID", 'E4 TB Allocation Details'!$A$18:$L$18, 0),FALSE), 'E2 Allocators'!$B$15:$W$361, MATCH('O5 Details by Class &amp; Accounts'!AE$18, 'E2 Allocators'!$B$15:$W$15, 0),FALSE)*$G131)</f>
        <v>3768.468007673951</v>
      </c>
      <c r="AF131" s="1321">
        <f>IF(ISERROR(VLOOKUP(VLOOKUP($A131, 'E4 TB Allocation Details'!$A$18:$L$214, MATCH("Customer ID", 'E4 TB Allocation Details'!$A$18:$L$18, 0),FALSE), 'E2 Allocators'!$B$15:$W$361, MATCH('O5 Details by Class &amp; Accounts'!AF$18, 'E2 Allocators'!$B$15:$W$15, 0),FALSE)*$G131), 0, VLOOKUP(VLOOKUP($A131, 'E4 TB Allocation Details'!$A$18:$L$214, MATCH("Customer ID", 'E4 TB Allocation Details'!$A$18:$L$18, 0),FALSE), 'E2 Allocators'!$B$15:$W$361, MATCH('O5 Details by Class &amp; Accounts'!AF$18, 'E2 Allocators'!$B$15:$W$15, 0),FALSE)*$G131)</f>
        <v>337.83537151635994</v>
      </c>
      <c r="AG131" s="1321">
        <f>IF(ISERROR(VLOOKUP(VLOOKUP($A131, 'E4 TB Allocation Details'!$A$18:$L$214, MATCH("Customer ID", 'E4 TB Allocation Details'!$A$18:$L$18, 0),FALSE), 'E2 Allocators'!$B$15:$W$361, MATCH('O5 Details by Class &amp; Accounts'!AG$18, 'E2 Allocators'!$B$15:$W$15, 0),FALSE)*$G131), 0, VLOOKUP(VLOOKUP($A131, 'E4 TB Allocation Details'!$A$18:$L$214, MATCH("Customer ID", 'E4 TB Allocation Details'!$A$18:$L$18, 0),FALSE), 'E2 Allocators'!$B$15:$W$361, MATCH('O5 Details by Class &amp; Accounts'!AG$18, 'E2 Allocators'!$B$15:$W$15, 0),FALSE)*$G131)</f>
        <v>0</v>
      </c>
      <c r="AH131" s="1321">
        <f>IF(ISERROR(VLOOKUP(VLOOKUP($A131, 'E4 TB Allocation Details'!$A$18:$L$214, MATCH("Customer ID", 'E4 TB Allocation Details'!$A$18:$L$18, 0),FALSE), 'E2 Allocators'!$B$15:$W$361, MATCH('O5 Details by Class &amp; Accounts'!AH$18, 'E2 Allocators'!$B$15:$W$15, 0),FALSE)*$G131), 0, VLOOKUP(VLOOKUP($A131, 'E4 TB Allocation Details'!$A$18:$L$214, MATCH("Customer ID", 'E4 TB Allocation Details'!$A$18:$L$18, 0),FALSE), 'E2 Allocators'!$B$15:$W$361, MATCH('O5 Details by Class &amp; Accounts'!AH$18, 'E2 Allocators'!$B$15:$W$15, 0),FALSE)*$G131)</f>
        <v>0</v>
      </c>
      <c r="AI131" s="1321">
        <f>IF(ISERROR(VLOOKUP(VLOOKUP($A131, 'E4 TB Allocation Details'!$A$18:$L$214, MATCH("Customer ID", 'E4 TB Allocation Details'!$A$18:$L$18, 0),FALSE), 'E2 Allocators'!$B$15:$W$361, MATCH('O5 Details by Class &amp; Accounts'!AI$18, 'E2 Allocators'!$B$15:$W$15, 0),FALSE)*$G131), 0, VLOOKUP(VLOOKUP($A131, 'E4 TB Allocation Details'!$A$18:$L$214, MATCH("Customer ID", 'E4 TB Allocation Details'!$A$18:$L$18, 0),FALSE), 'E2 Allocators'!$B$15:$W$361, MATCH('O5 Details by Class &amp; Accounts'!AI$18, 'E2 Allocators'!$B$15:$W$15, 0),FALSE)*$G131)</f>
        <v>0</v>
      </c>
      <c r="AJ131" s="1321">
        <f>IF(ISERROR(VLOOKUP(VLOOKUP($A131, 'E4 TB Allocation Details'!$A$18:$L$214, MATCH("Customer ID", 'E4 TB Allocation Details'!$A$18:$L$18, 0),FALSE), 'E2 Allocators'!$B$15:$W$361, MATCH('O5 Details by Class &amp; Accounts'!AJ$18, 'E2 Allocators'!$B$15:$W$15, 0),FALSE)*$G131), 0, VLOOKUP(VLOOKUP($A131, 'E4 TB Allocation Details'!$A$18:$L$214, MATCH("Customer ID", 'E4 TB Allocation Details'!$A$18:$L$18, 0),FALSE), 'E2 Allocators'!$B$15:$W$361, MATCH('O5 Details by Class &amp; Accounts'!AJ$18, 'E2 Allocators'!$B$15:$W$15, 0),FALSE)*$G131)</f>
        <v>1808.6927670038247</v>
      </c>
      <c r="AK131" s="1321">
        <f>IF(ISERROR(VLOOKUP(VLOOKUP($A131, 'E4 TB Allocation Details'!$A$18:$L$214, MATCH("Customer ID", 'E4 TB Allocation Details'!$A$18:$L$18, 0),FALSE), 'E2 Allocators'!$B$15:$W$361, MATCH('O5 Details by Class &amp; Accounts'!AK$18, 'E2 Allocators'!$B$15:$W$15, 0),FALSE)*$G131), 0, VLOOKUP(VLOOKUP($A131, 'E4 TB Allocation Details'!$A$18:$L$214, MATCH("Customer ID", 'E4 TB Allocation Details'!$A$18:$L$18, 0),FALSE), 'E2 Allocators'!$B$15:$W$361, MATCH('O5 Details by Class &amp; Accounts'!AK$18, 'E2 Allocators'!$B$15:$W$15, 0),FALSE)*$G131)</f>
        <v>0</v>
      </c>
      <c r="AL131" s="1321">
        <f>IF(ISERROR(VLOOKUP(VLOOKUP($A131, 'E4 TB Allocation Details'!$A$18:$L$214, MATCH("Customer ID", 'E4 TB Allocation Details'!$A$18:$L$18, 0),FALSE), 'E2 Allocators'!$B$15:$W$361, MATCH('O5 Details by Class &amp; Accounts'!AL$18, 'E2 Allocators'!$B$15:$W$15, 0),FALSE)*$G131), 0, VLOOKUP(VLOOKUP($A131, 'E4 TB Allocation Details'!$A$18:$L$214, MATCH("Customer ID", 'E4 TB Allocation Details'!$A$18:$L$18, 0),FALSE), 'E2 Allocators'!$B$15:$W$361, MATCH('O5 Details by Class &amp; Accounts'!AL$18, 'E2 Allocators'!$B$15:$W$15, 0),FALSE)*$G131)</f>
        <v>55.41599109769323</v>
      </c>
      <c r="AM131" s="1321">
        <f>IF(ISERROR(VLOOKUP(VLOOKUP($A131, 'E4 TB Allocation Details'!$A$18:$L$214, MATCH("Customer ID", 'E4 TB Allocation Details'!$A$18:$L$18, 0),FALSE), 'E2 Allocators'!$B$15:$W$361, MATCH('O5 Details by Class &amp; Accounts'!AM$18, 'E2 Allocators'!$B$15:$W$15, 0),FALSE)*$G131), 0, VLOOKUP(VLOOKUP($A131, 'E4 TB Allocation Details'!$A$18:$L$214, MATCH("Customer ID", 'E4 TB Allocation Details'!$A$18:$L$18, 0),FALSE), 'E2 Allocators'!$B$15:$W$361, MATCH('O5 Details by Class &amp; Accounts'!AM$18, 'E2 Allocators'!$B$15:$W$15, 0),FALSE)*$G131)</f>
        <v>0</v>
      </c>
      <c r="AN131" s="1321">
        <f>IF(ISERROR(VLOOKUP(VLOOKUP($A131, 'E4 TB Allocation Details'!$A$18:$L$214, MATCH("Customer ID", 'E4 TB Allocation Details'!$A$18:$L$18, 0),FALSE), 'E2 Allocators'!$B$15:$W$361, MATCH('O5 Details by Class &amp; Accounts'!AN$18, 'E2 Allocators'!$B$15:$W$15, 0),FALSE)*$G131), 0, VLOOKUP(VLOOKUP($A131, 'E4 TB Allocation Details'!$A$18:$L$214, MATCH("Customer ID", 'E4 TB Allocation Details'!$A$18:$L$18, 0),FALSE), 'E2 Allocators'!$B$15:$W$361, MATCH('O5 Details by Class &amp; Accounts'!AN$18, 'E2 Allocators'!$B$15:$W$15, 0),FALSE)*$G131)</f>
        <v>0</v>
      </c>
      <c r="AO131" s="1321">
        <f>IF(ISERROR(VLOOKUP(VLOOKUP($A131, 'E4 TB Allocation Details'!$A$18:$L$214, MATCH("Customer ID", 'E4 TB Allocation Details'!$A$18:$L$18, 0),FALSE), 'E2 Allocators'!$B$15:$W$361, MATCH('O5 Details by Class &amp; Accounts'!AO$18, 'E2 Allocators'!$B$15:$W$15, 0),FALSE)*$G131), 0, VLOOKUP(VLOOKUP($A131, 'E4 TB Allocation Details'!$A$18:$L$214, MATCH("Customer ID", 'E4 TB Allocation Details'!$A$18:$L$18, 0),FALSE), 'E2 Allocators'!$B$15:$W$361, MATCH('O5 Details by Class &amp; Accounts'!AO$18, 'E2 Allocators'!$B$15:$W$15, 0),FALSE)*$G131)</f>
        <v>0</v>
      </c>
      <c r="AP131" s="1321">
        <f>IF(ISERROR(VLOOKUP(VLOOKUP($A131, 'E4 TB Allocation Details'!$A$18:$L$214, MATCH("Customer ID", 'E4 TB Allocation Details'!$A$18:$L$18, 0),FALSE), 'E2 Allocators'!$B$15:$W$361, MATCH('O5 Details by Class &amp; Accounts'!AP$18, 'E2 Allocators'!$B$15:$W$15, 0),FALSE)*$G131), 0, VLOOKUP(VLOOKUP($A131, 'E4 TB Allocation Details'!$A$18:$L$214, MATCH("Customer ID", 'E4 TB Allocation Details'!$A$18:$L$18, 0),FALSE), 'E2 Allocators'!$B$15:$W$361, MATCH('O5 Details by Class &amp; Accounts'!AP$18, 'E2 Allocators'!$B$15:$W$15, 0),FALSE)*$G131)</f>
        <v>0</v>
      </c>
      <c r="AQ131" s="1321">
        <f>IF(ISERROR(VLOOKUP(VLOOKUP($A131, 'E4 TB Allocation Details'!$A$18:$L$214, MATCH("Customer ID", 'E4 TB Allocation Details'!$A$18:$L$18, 0),FALSE), 'E2 Allocators'!$B$15:$W$361, MATCH('O5 Details by Class &amp; Accounts'!AQ$18, 'E2 Allocators'!$B$15:$W$15, 0),FALSE)*$G131), 0, VLOOKUP(VLOOKUP($A131, 'E4 TB Allocation Details'!$A$18:$L$214, MATCH("Customer ID", 'E4 TB Allocation Details'!$A$18:$L$18, 0),FALSE), 'E2 Allocators'!$B$15:$W$361, MATCH('O5 Details by Class &amp; Accounts'!AQ$18, 'E2 Allocators'!$B$15:$W$15, 0),FALSE)*$G131)</f>
        <v>0</v>
      </c>
      <c r="AR131" s="1321">
        <f>IF(ISERROR(VLOOKUP(VLOOKUP($A131, 'E4 TB Allocation Details'!$A$18:$L$214, MATCH("Customer ID", 'E4 TB Allocation Details'!$A$18:$L$18, 0),FALSE), 'E2 Allocators'!$B$15:$W$361, MATCH('O5 Details by Class &amp; Accounts'!AR$18, 'E2 Allocators'!$B$15:$W$15, 0),FALSE)*$G131), 0, VLOOKUP(VLOOKUP($A131, 'E4 TB Allocation Details'!$A$18:$L$214, MATCH("Customer ID", 'E4 TB Allocation Details'!$A$18:$L$18, 0),FALSE), 'E2 Allocators'!$B$15:$W$361, MATCH('O5 Details by Class &amp; Accounts'!AR$18, 'E2 Allocators'!$B$15:$W$15, 0),FALSE)*$G131)</f>
        <v>0</v>
      </c>
      <c r="AS131" s="1321">
        <f>IF(ISERROR(VLOOKUP(VLOOKUP($A131, 'E4 TB Allocation Details'!$A$18:$L$214, MATCH("Customer ID", 'E4 TB Allocation Details'!$A$18:$L$18, 0),FALSE), 'E2 Allocators'!$B$15:$W$361, MATCH('O5 Details by Class &amp; Accounts'!AS$18, 'E2 Allocators'!$B$15:$W$15, 0),FALSE)*$G131), 0, VLOOKUP(VLOOKUP($A131, 'E4 TB Allocation Details'!$A$18:$L$214, MATCH("Customer ID", 'E4 TB Allocation Details'!$A$18:$L$18, 0),FALSE), 'E2 Allocators'!$B$15:$W$361, MATCH('O5 Details by Class &amp; Accounts'!AS$18, 'E2 Allocators'!$B$15:$W$15, 0),FALSE)*$G131)</f>
        <v>0</v>
      </c>
      <c r="AT131" s="1321">
        <f>IF(ISERROR(VLOOKUP(VLOOKUP($A131, 'E4 TB Allocation Details'!$A$18:$L$214, MATCH("Customer ID", 'E4 TB Allocation Details'!$A$18:$L$18, 0),FALSE), 'E2 Allocators'!$B$15:$W$361, MATCH('O5 Details by Class &amp; Accounts'!AT$18, 'E2 Allocators'!$B$15:$W$15, 0),FALSE)*$G131), 0, VLOOKUP(VLOOKUP($A131, 'E4 TB Allocation Details'!$A$18:$L$214, MATCH("Customer ID", 'E4 TB Allocation Details'!$A$18:$L$18, 0),FALSE), 'E2 Allocators'!$B$15:$W$361, MATCH('O5 Details by Class &amp; Accounts'!AT$18, 'E2 Allocators'!$B$15:$W$15, 0),FALSE)*$G131)</f>
        <v>0</v>
      </c>
      <c r="AU131" s="1321">
        <f>IF(ISERROR(VLOOKUP(VLOOKUP($A131, 'E4 TB Allocation Details'!$A$18:$L$214, MATCH("Customer ID", 'E4 TB Allocation Details'!$A$18:$L$18, 0),FALSE), 'E2 Allocators'!$B$15:$W$361, MATCH('O5 Details by Class &amp; Accounts'!AU$18, 'E2 Allocators'!$B$15:$W$15, 0),FALSE)*$G131), 0, VLOOKUP(VLOOKUP($A131, 'E4 TB Allocation Details'!$A$18:$L$214, MATCH("Customer ID", 'E4 TB Allocation Details'!$A$18:$L$18, 0),FALSE), 'E2 Allocators'!$B$15:$W$361, MATCH('O5 Details by Class &amp; Accounts'!AU$18, 'E2 Allocators'!$B$15:$W$15, 0),FALSE)*$G131)</f>
        <v>0</v>
      </c>
      <c r="AV131" s="1321">
        <f>IF(ISERROR(VLOOKUP(VLOOKUP($A131, 'E4 TB Allocation Details'!$A$18:$L$214, MATCH("Customer ID", 'E4 TB Allocation Details'!$A$18:$L$18, 0),FALSE), 'E2 Allocators'!$B$15:$W$361, MATCH('O5 Details by Class &amp; Accounts'!AV$18, 'E2 Allocators'!$B$15:$W$15, 0),FALSE)*$G131), 0, VLOOKUP(VLOOKUP($A131, 'E4 TB Allocation Details'!$A$18:$L$214, MATCH("Customer ID", 'E4 TB Allocation Details'!$A$18:$L$18, 0),FALSE), 'E2 Allocators'!$B$15:$W$361, MATCH('O5 Details by Class &amp; Accounts'!AV$18, 'E2 Allocators'!$B$15:$W$15, 0),FALSE)*$G131)</f>
        <v>0</v>
      </c>
      <c r="AW131" s="1321">
        <f>IF(ISERROR(VLOOKUP(VLOOKUP($A131, 'E4 TB Allocation Details'!$A$18:$L$214, MATCH("Customer ID", 'E4 TB Allocation Details'!$A$18:$L$18, 0),FALSE), 'E2 Allocators'!$B$15:$W$361, MATCH('O5 Details by Class &amp; Accounts'!AW$18, 'E2 Allocators'!$B$15:$W$15, 0),FALSE)*$G131), 0, VLOOKUP(VLOOKUP($A131, 'E4 TB Allocation Details'!$A$18:$L$214, MATCH("Customer ID", 'E4 TB Allocation Details'!$A$18:$L$18, 0),FALSE), 'E2 Allocators'!$B$15:$W$361, MATCH('O5 Details by Class &amp; Accounts'!AW$18, 'E2 Allocators'!$B$15:$W$15, 0),FALSE)*$G131)</f>
        <v>0</v>
      </c>
      <c r="AX131" s="1321">
        <f t="shared" ref="AX131:AX165" si="40">SUM(AD131:AW131)</f>
        <v>36400.000000000007</v>
      </c>
      <c r="AY131" s="1321">
        <f>IF(ISERROR(VLOOKUP(VLOOKUP($A131, 'E4 TB Allocation Details'!$A$18:$L$214, MATCH("Misc ID", 'E4 TB Allocation Details'!$A$18:$L$18, 0),FALSE), 'E2 Allocators'!$B$15:$W$361, MATCH('O5 Details by Class &amp; Accounts'!AY$18, 'E2 Allocators'!$B$15:$W$15, 0),FALSE)*$E131), 0, VLOOKUP(VLOOKUP($A131, 'E4 TB Allocation Details'!$A$18:$L$214, MATCH("Misc ID", 'E4 TB Allocation Details'!$A$18:$L$18, 0),FALSE), 'E2 Allocators'!$B$15:$W$361, MATCH('O5 Details by Class &amp; Accounts'!AY$18, 'E2 Allocators'!$B$15:$W$15, 0),FALSE)*$E131)</f>
        <v>0</v>
      </c>
      <c r="AZ131" s="1321">
        <f>IF(ISERROR(VLOOKUP(VLOOKUP($A131, 'E4 TB Allocation Details'!$A$18:$L$214, MATCH("Misc ID", 'E4 TB Allocation Details'!$A$18:$L$18, 0),FALSE), 'E2 Allocators'!$B$15:$W$361, MATCH('O5 Details by Class &amp; Accounts'!AZ$18, 'E2 Allocators'!$B$15:$W$15, 0),FALSE)*$E131), 0, VLOOKUP(VLOOKUP($A131, 'E4 TB Allocation Details'!$A$18:$L$214, MATCH("Misc ID", 'E4 TB Allocation Details'!$A$18:$L$18, 0),FALSE), 'E2 Allocators'!$B$15:$W$361, MATCH('O5 Details by Class &amp; Accounts'!AZ$18, 'E2 Allocators'!$B$15:$W$15, 0),FALSE)*$E131)</f>
        <v>0</v>
      </c>
      <c r="BA131" s="1321">
        <f>IF(ISERROR(VLOOKUP(VLOOKUP($A131, 'E4 TB Allocation Details'!$A$18:$L$214, MATCH("Misc ID", 'E4 TB Allocation Details'!$A$18:$L$18, 0),FALSE), 'E2 Allocators'!$B$15:$W$361, MATCH('O5 Details by Class &amp; Accounts'!BA$18, 'E2 Allocators'!$B$15:$W$15, 0),FALSE)*$E131), 0, VLOOKUP(VLOOKUP($A131, 'E4 TB Allocation Details'!$A$18:$L$214, MATCH("Misc ID", 'E4 TB Allocation Details'!$A$18:$L$18, 0),FALSE), 'E2 Allocators'!$B$15:$W$361, MATCH('O5 Details by Class &amp; Accounts'!BA$18, 'E2 Allocators'!$B$15:$W$15, 0),FALSE)*$E131)</f>
        <v>0</v>
      </c>
      <c r="BB131" s="1321">
        <f>IF(ISERROR(VLOOKUP(VLOOKUP($A131, 'E4 TB Allocation Details'!$A$18:$L$214, MATCH("Misc ID", 'E4 TB Allocation Details'!$A$18:$L$18, 0),FALSE), 'E2 Allocators'!$B$15:$W$361, MATCH('O5 Details by Class &amp; Accounts'!BB$18, 'E2 Allocators'!$B$15:$W$15, 0),FALSE)*$E131), 0, VLOOKUP(VLOOKUP($A131, 'E4 TB Allocation Details'!$A$18:$L$214, MATCH("Misc ID", 'E4 TB Allocation Details'!$A$18:$L$18, 0),FALSE), 'E2 Allocators'!$B$15:$W$361, MATCH('O5 Details by Class &amp; Accounts'!BB$18, 'E2 Allocators'!$B$15:$W$15, 0),FALSE)*$E131)</f>
        <v>0</v>
      </c>
      <c r="BC131" s="1321">
        <f>IF(ISERROR(VLOOKUP(VLOOKUP($A131, 'E4 TB Allocation Details'!$A$18:$L$214, MATCH("Misc ID", 'E4 TB Allocation Details'!$A$18:$L$18, 0),FALSE), 'E2 Allocators'!$B$15:$W$361, MATCH('O5 Details by Class &amp; Accounts'!BC$18, 'E2 Allocators'!$B$15:$W$15, 0),FALSE)*$E131), 0, VLOOKUP(VLOOKUP($A131, 'E4 TB Allocation Details'!$A$18:$L$214, MATCH("Misc ID", 'E4 TB Allocation Details'!$A$18:$L$18, 0),FALSE), 'E2 Allocators'!$B$15:$W$361, MATCH('O5 Details by Class &amp; Accounts'!BC$18, 'E2 Allocators'!$B$15:$W$15, 0),FALSE)*$E131)</f>
        <v>0</v>
      </c>
      <c r="BD131" s="1321">
        <f>IF(ISERROR(VLOOKUP(VLOOKUP($A131, 'E4 TB Allocation Details'!$A$18:$L$214, MATCH("Misc ID", 'E4 TB Allocation Details'!$A$18:$L$18, 0),FALSE), 'E2 Allocators'!$B$15:$W$361, MATCH('O5 Details by Class &amp; Accounts'!BD$18, 'E2 Allocators'!$B$15:$W$15, 0),FALSE)*$E131), 0, VLOOKUP(VLOOKUP($A131, 'E4 TB Allocation Details'!$A$18:$L$214, MATCH("Misc ID", 'E4 TB Allocation Details'!$A$18:$L$18, 0),FALSE), 'E2 Allocators'!$B$15:$W$361, MATCH('O5 Details by Class &amp; Accounts'!BD$18, 'E2 Allocators'!$B$15:$W$15, 0),FALSE)*$E131)</f>
        <v>0</v>
      </c>
      <c r="BE131" s="1321">
        <f>IF(ISERROR(VLOOKUP(VLOOKUP($A131, 'E4 TB Allocation Details'!$A$18:$L$214, MATCH("Misc ID", 'E4 TB Allocation Details'!$A$18:$L$18, 0),FALSE), 'E2 Allocators'!$B$15:$W$361, MATCH('O5 Details by Class &amp; Accounts'!BE$18, 'E2 Allocators'!$B$15:$W$15, 0),FALSE)*$E131), 0, VLOOKUP(VLOOKUP($A131, 'E4 TB Allocation Details'!$A$18:$L$214, MATCH("Misc ID", 'E4 TB Allocation Details'!$A$18:$L$18, 0),FALSE), 'E2 Allocators'!$B$15:$W$361, MATCH('O5 Details by Class &amp; Accounts'!BE$18, 'E2 Allocators'!$B$15:$W$15, 0),FALSE)*$E131)</f>
        <v>0</v>
      </c>
      <c r="BF131" s="1321">
        <f>IF(ISERROR(VLOOKUP(VLOOKUP($A131, 'E4 TB Allocation Details'!$A$18:$L$214, MATCH("Misc ID", 'E4 TB Allocation Details'!$A$18:$L$18, 0),FALSE), 'E2 Allocators'!$B$15:$W$361, MATCH('O5 Details by Class &amp; Accounts'!BF$18, 'E2 Allocators'!$B$15:$W$15, 0),FALSE)*$E131), 0, VLOOKUP(VLOOKUP($A131, 'E4 TB Allocation Details'!$A$18:$L$214, MATCH("Misc ID", 'E4 TB Allocation Details'!$A$18:$L$18, 0),FALSE), 'E2 Allocators'!$B$15:$W$361, MATCH('O5 Details by Class &amp; Accounts'!BF$18, 'E2 Allocators'!$B$15:$W$15, 0),FALSE)*$E131)</f>
        <v>0</v>
      </c>
      <c r="BG131" s="1321">
        <f>IF(ISERROR(VLOOKUP(VLOOKUP($A131, 'E4 TB Allocation Details'!$A$18:$L$214, MATCH("Misc ID", 'E4 TB Allocation Details'!$A$18:$L$18, 0),FALSE), 'E2 Allocators'!$B$15:$W$361, MATCH('O5 Details by Class &amp; Accounts'!BG$18, 'E2 Allocators'!$B$15:$W$15, 0),FALSE)*$E131), 0, VLOOKUP(VLOOKUP($A131, 'E4 TB Allocation Details'!$A$18:$L$214, MATCH("Misc ID", 'E4 TB Allocation Details'!$A$18:$L$18, 0),FALSE), 'E2 Allocators'!$B$15:$W$361, MATCH('O5 Details by Class &amp; Accounts'!BG$18, 'E2 Allocators'!$B$15:$W$15, 0),FALSE)*$E131)</f>
        <v>0</v>
      </c>
      <c r="BH131" s="1321">
        <f>IF(ISERROR(VLOOKUP(VLOOKUP($A131, 'E4 TB Allocation Details'!$A$18:$L$214, MATCH("Misc ID", 'E4 TB Allocation Details'!$A$18:$L$18, 0),FALSE), 'E2 Allocators'!$B$15:$W$361, MATCH('O5 Details by Class &amp; Accounts'!BH$18, 'E2 Allocators'!$B$15:$W$15, 0),FALSE)*$E131), 0, VLOOKUP(VLOOKUP($A131, 'E4 TB Allocation Details'!$A$18:$L$214, MATCH("Misc ID", 'E4 TB Allocation Details'!$A$18:$L$18, 0),FALSE), 'E2 Allocators'!$B$15:$W$361, MATCH('O5 Details by Class &amp; Accounts'!BH$18, 'E2 Allocators'!$B$15:$W$15, 0),FALSE)*$E131)</f>
        <v>0</v>
      </c>
      <c r="BI131" s="1321">
        <f>IF(ISERROR(VLOOKUP(VLOOKUP($A131, 'E4 TB Allocation Details'!$A$18:$L$214, MATCH("Misc ID", 'E4 TB Allocation Details'!$A$18:$L$18, 0),FALSE), 'E2 Allocators'!$B$15:$W$361, MATCH('O5 Details by Class &amp; Accounts'!BI$18, 'E2 Allocators'!$B$15:$W$15, 0),FALSE)*$E131), 0, VLOOKUP(VLOOKUP($A131, 'E4 TB Allocation Details'!$A$18:$L$214, MATCH("Misc ID", 'E4 TB Allocation Details'!$A$18:$L$18, 0),FALSE), 'E2 Allocators'!$B$15:$W$361, MATCH('O5 Details by Class &amp; Accounts'!BI$18, 'E2 Allocators'!$B$15:$W$15, 0),FALSE)*$E131)</f>
        <v>0</v>
      </c>
      <c r="BJ131" s="1321">
        <f>IF(ISERROR(VLOOKUP(VLOOKUP($A131, 'E4 TB Allocation Details'!$A$18:$L$214, MATCH("Misc ID", 'E4 TB Allocation Details'!$A$18:$L$18, 0),FALSE), 'E2 Allocators'!$B$15:$W$361, MATCH('O5 Details by Class &amp; Accounts'!BJ$18, 'E2 Allocators'!$B$15:$W$15, 0),FALSE)*$E131), 0, VLOOKUP(VLOOKUP($A131, 'E4 TB Allocation Details'!$A$18:$L$214, MATCH("Misc ID", 'E4 TB Allocation Details'!$A$18:$L$18, 0),FALSE), 'E2 Allocators'!$B$15:$W$361, MATCH('O5 Details by Class &amp; Accounts'!BJ$18, 'E2 Allocators'!$B$15:$W$15, 0),FALSE)*$E131)</f>
        <v>0</v>
      </c>
      <c r="BK131" s="1321">
        <f>IF(ISERROR(VLOOKUP(VLOOKUP($A131, 'E4 TB Allocation Details'!$A$18:$L$214, MATCH("Misc ID", 'E4 TB Allocation Details'!$A$18:$L$18, 0),FALSE), 'E2 Allocators'!$B$15:$W$361, MATCH('O5 Details by Class &amp; Accounts'!BK$18, 'E2 Allocators'!$B$15:$W$15, 0),FALSE)*$E131), 0, VLOOKUP(VLOOKUP($A131, 'E4 TB Allocation Details'!$A$18:$L$214, MATCH("Misc ID", 'E4 TB Allocation Details'!$A$18:$L$18, 0),FALSE), 'E2 Allocators'!$B$15:$W$361, MATCH('O5 Details by Class &amp; Accounts'!BK$18, 'E2 Allocators'!$B$15:$W$15, 0),FALSE)*$E131)</f>
        <v>0</v>
      </c>
      <c r="BL131" s="1321">
        <f>IF(ISERROR(VLOOKUP(VLOOKUP($A131, 'E4 TB Allocation Details'!$A$18:$L$214, MATCH("Misc ID", 'E4 TB Allocation Details'!$A$18:$L$18, 0),FALSE), 'E2 Allocators'!$B$15:$W$361, MATCH('O5 Details by Class &amp; Accounts'!BL$18, 'E2 Allocators'!$B$15:$W$15, 0),FALSE)*$E131), 0, VLOOKUP(VLOOKUP($A131, 'E4 TB Allocation Details'!$A$18:$L$214, MATCH("Misc ID", 'E4 TB Allocation Details'!$A$18:$L$18, 0),FALSE), 'E2 Allocators'!$B$15:$W$361, MATCH('O5 Details by Class &amp; Accounts'!BL$18, 'E2 Allocators'!$B$15:$W$15, 0),FALSE)*$E131)</f>
        <v>0</v>
      </c>
      <c r="BM131" s="1321">
        <f>IF(ISERROR(VLOOKUP(VLOOKUP($A131, 'E4 TB Allocation Details'!$A$18:$L$214, MATCH("Misc ID", 'E4 TB Allocation Details'!$A$18:$L$18, 0),FALSE), 'E2 Allocators'!$B$15:$W$361, MATCH('O5 Details by Class &amp; Accounts'!BM$18, 'E2 Allocators'!$B$15:$W$15, 0),FALSE)*$E131), 0, VLOOKUP(VLOOKUP($A131, 'E4 TB Allocation Details'!$A$18:$L$214, MATCH("Misc ID", 'E4 TB Allocation Details'!$A$18:$L$18, 0),FALSE), 'E2 Allocators'!$B$15:$W$361, MATCH('O5 Details by Class &amp; Accounts'!BM$18, 'E2 Allocators'!$B$15:$W$15, 0),FALSE)*$E131)</f>
        <v>0</v>
      </c>
      <c r="BN131" s="1321">
        <f>IF(ISERROR(VLOOKUP(VLOOKUP($A131, 'E4 TB Allocation Details'!$A$18:$L$214, MATCH("Misc ID", 'E4 TB Allocation Details'!$A$18:$L$18, 0),FALSE), 'E2 Allocators'!$B$15:$W$361, MATCH('O5 Details by Class &amp; Accounts'!BN$18, 'E2 Allocators'!$B$15:$W$15, 0),FALSE)*$E131), 0, VLOOKUP(VLOOKUP($A131, 'E4 TB Allocation Details'!$A$18:$L$214, MATCH("Misc ID", 'E4 TB Allocation Details'!$A$18:$L$18, 0),FALSE), 'E2 Allocators'!$B$15:$W$361, MATCH('O5 Details by Class &amp; Accounts'!BN$18, 'E2 Allocators'!$B$15:$W$15, 0),FALSE)*$E131)</f>
        <v>0</v>
      </c>
      <c r="BO131" s="1321">
        <f>IF(ISERROR(VLOOKUP(VLOOKUP($A131, 'E4 TB Allocation Details'!$A$18:$L$214, MATCH("Misc ID", 'E4 TB Allocation Details'!$A$18:$L$18, 0),FALSE), 'E2 Allocators'!$B$15:$W$361, MATCH('O5 Details by Class &amp; Accounts'!BO$18, 'E2 Allocators'!$B$15:$W$15, 0),FALSE)*$E131), 0, VLOOKUP(VLOOKUP($A131, 'E4 TB Allocation Details'!$A$18:$L$214, MATCH("Misc ID", 'E4 TB Allocation Details'!$A$18:$L$18, 0),FALSE), 'E2 Allocators'!$B$15:$W$361, MATCH('O5 Details by Class &amp; Accounts'!BO$18, 'E2 Allocators'!$B$15:$W$15, 0),FALSE)*$E131)</f>
        <v>0</v>
      </c>
      <c r="BP131" s="1321">
        <f>IF(ISERROR(VLOOKUP(VLOOKUP($A131, 'E4 TB Allocation Details'!$A$18:$L$214, MATCH("Misc ID", 'E4 TB Allocation Details'!$A$18:$L$18, 0),FALSE), 'E2 Allocators'!$B$15:$W$361, MATCH('O5 Details by Class &amp; Accounts'!BP$18, 'E2 Allocators'!$B$15:$W$15, 0),FALSE)*$E131), 0, VLOOKUP(VLOOKUP($A131, 'E4 TB Allocation Details'!$A$18:$L$214, MATCH("Misc ID", 'E4 TB Allocation Details'!$A$18:$L$18, 0),FALSE), 'E2 Allocators'!$B$15:$W$361, MATCH('O5 Details by Class &amp; Accounts'!BP$18, 'E2 Allocators'!$B$15:$W$15, 0),FALSE)*$E131)</f>
        <v>0</v>
      </c>
      <c r="BQ131" s="1321">
        <f>IF(ISERROR(VLOOKUP(VLOOKUP($A131, 'E4 TB Allocation Details'!$A$18:$L$214, MATCH("Misc ID", 'E4 TB Allocation Details'!$A$18:$L$18, 0),FALSE), 'E2 Allocators'!$B$15:$W$361, MATCH('O5 Details by Class &amp; Accounts'!BQ$18, 'E2 Allocators'!$B$15:$W$15, 0),FALSE)*$E131), 0, VLOOKUP(VLOOKUP($A131, 'E4 TB Allocation Details'!$A$18:$L$214, MATCH("Misc ID", 'E4 TB Allocation Details'!$A$18:$L$18, 0),FALSE), 'E2 Allocators'!$B$15:$W$361, MATCH('O5 Details by Class &amp; Accounts'!BQ$18, 'E2 Allocators'!$B$15:$W$15, 0),FALSE)*$E131)</f>
        <v>0</v>
      </c>
      <c r="BR131" s="1321">
        <f>IF(ISERROR(VLOOKUP(VLOOKUP($A131, 'E4 TB Allocation Details'!$A$18:$L$214, MATCH("Misc ID", 'E4 TB Allocation Details'!$A$18:$L$18, 0),FALSE), 'E2 Allocators'!$B$15:$W$361, MATCH('O5 Details by Class &amp; Accounts'!BR$18, 'E2 Allocators'!$B$15:$W$15, 0),FALSE)*$E131), 0, VLOOKUP(VLOOKUP($A131, 'E4 TB Allocation Details'!$A$18:$L$214, MATCH("Misc ID", 'E4 TB Allocation Details'!$A$18:$L$18, 0),FALSE), 'E2 Allocators'!$B$15:$W$361, MATCH('O5 Details by Class &amp; Accounts'!BR$18, 'E2 Allocators'!$B$15:$W$15, 0),FALSE)*$E131)</f>
        <v>0</v>
      </c>
      <c r="BS131" s="1321">
        <f t="shared" ref="BS131:BS165" si="41">SUM(AY131:BR131)</f>
        <v>0</v>
      </c>
      <c r="BT131" s="1321">
        <f>IF(ISERROR(VLOOKUP(VLOOKUP($A131, 'E4 TB Allocation Details'!$A$18:$L$214, MATCH("A &amp; G ID", 'E4 TB Allocation Details'!$A$18:$L$18, 0),FALSE), 'E2 Allocators'!$B$15:$W$361, MATCH('O5 Details by Class &amp; Accounts'!BT$18, 'E2 Allocators'!$B$15:$W$15, 0),FALSE)*$E131), 0, VLOOKUP(VLOOKUP($A131, 'E4 TB Allocation Details'!$A$18:$L$214, MATCH("A &amp; G ID", 'E4 TB Allocation Details'!$A$18:$L$18, 0),FALSE), 'E2 Allocators'!$B$15:$W$361, MATCH('O5 Details by Class &amp; Accounts'!BT$18, 'E2 Allocators'!$B$15:$W$15, 0),FALSE)*$E131)</f>
        <v>0</v>
      </c>
      <c r="BU131" s="1321">
        <f>IF(ISERROR(VLOOKUP(VLOOKUP($A131, 'E4 TB Allocation Details'!$A$18:$L$214, MATCH("A &amp; G ID", 'E4 TB Allocation Details'!$A$18:$L$18, 0),FALSE), 'E2 Allocators'!$B$15:$W$361, MATCH('O5 Details by Class &amp; Accounts'!BU$18, 'E2 Allocators'!$B$15:$W$15, 0),FALSE)*$E131), 0, VLOOKUP(VLOOKUP($A131, 'E4 TB Allocation Details'!$A$18:$L$214, MATCH("A &amp; G ID", 'E4 TB Allocation Details'!$A$18:$L$18, 0),FALSE), 'E2 Allocators'!$B$15:$W$361, MATCH('O5 Details by Class &amp; Accounts'!BU$18, 'E2 Allocators'!$B$15:$W$15, 0),FALSE)*$E131)</f>
        <v>0</v>
      </c>
      <c r="BV131" s="1321">
        <f>IF(ISERROR(VLOOKUP(VLOOKUP($A131, 'E4 TB Allocation Details'!$A$18:$L$214, MATCH("A &amp; G ID", 'E4 TB Allocation Details'!$A$18:$L$18, 0),FALSE), 'E2 Allocators'!$B$15:$W$361, MATCH('O5 Details by Class &amp; Accounts'!BV$18, 'E2 Allocators'!$B$15:$W$15, 0),FALSE)*$E131), 0, VLOOKUP(VLOOKUP($A131, 'E4 TB Allocation Details'!$A$18:$L$214, MATCH("A &amp; G ID", 'E4 TB Allocation Details'!$A$18:$L$18, 0),FALSE), 'E2 Allocators'!$B$15:$W$361, MATCH('O5 Details by Class &amp; Accounts'!BV$18, 'E2 Allocators'!$B$15:$W$15, 0),FALSE)*$E131)</f>
        <v>0</v>
      </c>
      <c r="BW131" s="1321">
        <f>IF(ISERROR(VLOOKUP(VLOOKUP($A131, 'E4 TB Allocation Details'!$A$18:$L$214, MATCH("A &amp; G ID", 'E4 TB Allocation Details'!$A$18:$L$18, 0),FALSE), 'E2 Allocators'!$B$15:$W$361, MATCH('O5 Details by Class &amp; Accounts'!BW$18, 'E2 Allocators'!$B$15:$W$15, 0),FALSE)*$E131), 0, VLOOKUP(VLOOKUP($A131, 'E4 TB Allocation Details'!$A$18:$L$214, MATCH("A &amp; G ID", 'E4 TB Allocation Details'!$A$18:$L$18, 0),FALSE), 'E2 Allocators'!$B$15:$W$361, MATCH('O5 Details by Class &amp; Accounts'!BW$18, 'E2 Allocators'!$B$15:$W$15, 0),FALSE)*$E131)</f>
        <v>0</v>
      </c>
      <c r="BX131" s="1321">
        <f>IF(ISERROR(VLOOKUP(VLOOKUP($A131, 'E4 TB Allocation Details'!$A$18:$L$214, MATCH("A &amp; G ID", 'E4 TB Allocation Details'!$A$18:$L$18, 0),FALSE), 'E2 Allocators'!$B$15:$W$361, MATCH('O5 Details by Class &amp; Accounts'!BX$18, 'E2 Allocators'!$B$15:$W$15, 0),FALSE)*$E131), 0, VLOOKUP(VLOOKUP($A131, 'E4 TB Allocation Details'!$A$18:$L$214, MATCH("A &amp; G ID", 'E4 TB Allocation Details'!$A$18:$L$18, 0),FALSE), 'E2 Allocators'!$B$15:$W$361, MATCH('O5 Details by Class &amp; Accounts'!BX$18, 'E2 Allocators'!$B$15:$W$15, 0),FALSE)*$E131)</f>
        <v>0</v>
      </c>
      <c r="BY131" s="1321">
        <f>IF(ISERROR(VLOOKUP(VLOOKUP($A131, 'E4 TB Allocation Details'!$A$18:$L$214, MATCH("A &amp; G ID", 'E4 TB Allocation Details'!$A$18:$L$18, 0),FALSE), 'E2 Allocators'!$B$15:$W$361, MATCH('O5 Details by Class &amp; Accounts'!BY$18, 'E2 Allocators'!$B$15:$W$15, 0),FALSE)*$E131), 0, VLOOKUP(VLOOKUP($A131, 'E4 TB Allocation Details'!$A$18:$L$214, MATCH("A &amp; G ID", 'E4 TB Allocation Details'!$A$18:$L$18, 0),FALSE), 'E2 Allocators'!$B$15:$W$361, MATCH('O5 Details by Class &amp; Accounts'!BY$18, 'E2 Allocators'!$B$15:$W$15, 0),FALSE)*$E131)</f>
        <v>0</v>
      </c>
      <c r="BZ131" s="1321">
        <f>IF(ISERROR(VLOOKUP(VLOOKUP($A131, 'E4 TB Allocation Details'!$A$18:$L$214, MATCH("A &amp; G ID", 'E4 TB Allocation Details'!$A$18:$L$18, 0),FALSE), 'E2 Allocators'!$B$15:$W$361, MATCH('O5 Details by Class &amp; Accounts'!BZ$18, 'E2 Allocators'!$B$15:$W$15, 0),FALSE)*$E131), 0, VLOOKUP(VLOOKUP($A131, 'E4 TB Allocation Details'!$A$18:$L$214, MATCH("A &amp; G ID", 'E4 TB Allocation Details'!$A$18:$L$18, 0),FALSE), 'E2 Allocators'!$B$15:$W$361, MATCH('O5 Details by Class &amp; Accounts'!BZ$18, 'E2 Allocators'!$B$15:$W$15, 0),FALSE)*$E131)</f>
        <v>0</v>
      </c>
      <c r="CA131" s="1321">
        <f>IF(ISERROR(VLOOKUP(VLOOKUP($A131, 'E4 TB Allocation Details'!$A$18:$L$214, MATCH("A &amp; G ID", 'E4 TB Allocation Details'!$A$18:$L$18, 0),FALSE), 'E2 Allocators'!$B$15:$W$361, MATCH('O5 Details by Class &amp; Accounts'!CA$18, 'E2 Allocators'!$B$15:$W$15, 0),FALSE)*$E131), 0, VLOOKUP(VLOOKUP($A131, 'E4 TB Allocation Details'!$A$18:$L$214, MATCH("A &amp; G ID", 'E4 TB Allocation Details'!$A$18:$L$18, 0),FALSE), 'E2 Allocators'!$B$15:$W$361, MATCH('O5 Details by Class &amp; Accounts'!CA$18, 'E2 Allocators'!$B$15:$W$15, 0),FALSE)*$E131)</f>
        <v>0</v>
      </c>
      <c r="CB131" s="1321">
        <f>IF(ISERROR(VLOOKUP(VLOOKUP($A131, 'E4 TB Allocation Details'!$A$18:$L$214, MATCH("A &amp; G ID", 'E4 TB Allocation Details'!$A$18:$L$18, 0),FALSE), 'E2 Allocators'!$B$15:$W$361, MATCH('O5 Details by Class &amp; Accounts'!CB$18, 'E2 Allocators'!$B$15:$W$15, 0),FALSE)*$E131), 0, VLOOKUP(VLOOKUP($A131, 'E4 TB Allocation Details'!$A$18:$L$214, MATCH("A &amp; G ID", 'E4 TB Allocation Details'!$A$18:$L$18, 0),FALSE), 'E2 Allocators'!$B$15:$W$361, MATCH('O5 Details by Class &amp; Accounts'!CB$18, 'E2 Allocators'!$B$15:$W$15, 0),FALSE)*$E131)</f>
        <v>0</v>
      </c>
      <c r="CC131" s="1321">
        <f>IF(ISERROR(VLOOKUP(VLOOKUP($A131, 'E4 TB Allocation Details'!$A$18:$L$214, MATCH("A &amp; G ID", 'E4 TB Allocation Details'!$A$18:$L$18, 0),FALSE), 'E2 Allocators'!$B$15:$W$361, MATCH('O5 Details by Class &amp; Accounts'!CC$18, 'E2 Allocators'!$B$15:$W$15, 0),FALSE)*$E131), 0, VLOOKUP(VLOOKUP($A131, 'E4 TB Allocation Details'!$A$18:$L$214, MATCH("A &amp; G ID", 'E4 TB Allocation Details'!$A$18:$L$18, 0),FALSE), 'E2 Allocators'!$B$15:$W$361, MATCH('O5 Details by Class &amp; Accounts'!CC$18, 'E2 Allocators'!$B$15:$W$15, 0),FALSE)*$E131)</f>
        <v>0</v>
      </c>
      <c r="CD131" s="1321">
        <f>IF(ISERROR(VLOOKUP(VLOOKUP($A131, 'E4 TB Allocation Details'!$A$18:$L$214, MATCH("A &amp; G ID", 'E4 TB Allocation Details'!$A$18:$L$18, 0),FALSE), 'E2 Allocators'!$B$15:$W$361, MATCH('O5 Details by Class &amp; Accounts'!CD$18, 'E2 Allocators'!$B$15:$W$15, 0),FALSE)*$E131), 0, VLOOKUP(VLOOKUP($A131, 'E4 TB Allocation Details'!$A$18:$L$214, MATCH("A &amp; G ID", 'E4 TB Allocation Details'!$A$18:$L$18, 0),FALSE), 'E2 Allocators'!$B$15:$W$361, MATCH('O5 Details by Class &amp; Accounts'!CD$18, 'E2 Allocators'!$B$15:$W$15, 0),FALSE)*$E131)</f>
        <v>0</v>
      </c>
      <c r="CE131" s="1321">
        <f>IF(ISERROR(VLOOKUP(VLOOKUP($A131, 'E4 TB Allocation Details'!$A$18:$L$214, MATCH("A &amp; G ID", 'E4 TB Allocation Details'!$A$18:$L$18, 0),FALSE), 'E2 Allocators'!$B$15:$W$361, MATCH('O5 Details by Class &amp; Accounts'!CE$18, 'E2 Allocators'!$B$15:$W$15, 0),FALSE)*$E131), 0, VLOOKUP(VLOOKUP($A131, 'E4 TB Allocation Details'!$A$18:$L$214, MATCH("A &amp; G ID", 'E4 TB Allocation Details'!$A$18:$L$18, 0),FALSE), 'E2 Allocators'!$B$15:$W$361, MATCH('O5 Details by Class &amp; Accounts'!CE$18, 'E2 Allocators'!$B$15:$W$15, 0),FALSE)*$E131)</f>
        <v>0</v>
      </c>
      <c r="CF131" s="1321">
        <f>IF(ISERROR(VLOOKUP(VLOOKUP($A131, 'E4 TB Allocation Details'!$A$18:$L$214, MATCH("A &amp; G ID", 'E4 TB Allocation Details'!$A$18:$L$18, 0),FALSE), 'E2 Allocators'!$B$15:$W$361, MATCH('O5 Details by Class &amp; Accounts'!CF$18, 'E2 Allocators'!$B$15:$W$15, 0),FALSE)*$E131), 0, VLOOKUP(VLOOKUP($A131, 'E4 TB Allocation Details'!$A$18:$L$214, MATCH("A &amp; G ID", 'E4 TB Allocation Details'!$A$18:$L$18, 0),FALSE), 'E2 Allocators'!$B$15:$W$361, MATCH('O5 Details by Class &amp; Accounts'!CF$18, 'E2 Allocators'!$B$15:$W$15, 0),FALSE)*$E131)</f>
        <v>0</v>
      </c>
      <c r="CG131" s="1321">
        <f>IF(ISERROR(VLOOKUP(VLOOKUP($A131, 'E4 TB Allocation Details'!$A$18:$L$214, MATCH("A &amp; G ID", 'E4 TB Allocation Details'!$A$18:$L$18, 0),FALSE), 'E2 Allocators'!$B$15:$W$361, MATCH('O5 Details by Class &amp; Accounts'!CG$18, 'E2 Allocators'!$B$15:$W$15, 0),FALSE)*$E131), 0, VLOOKUP(VLOOKUP($A131, 'E4 TB Allocation Details'!$A$18:$L$214, MATCH("A &amp; G ID", 'E4 TB Allocation Details'!$A$18:$L$18, 0),FALSE), 'E2 Allocators'!$B$15:$W$361, MATCH('O5 Details by Class &amp; Accounts'!CG$18, 'E2 Allocators'!$B$15:$W$15, 0),FALSE)*$E131)</f>
        <v>0</v>
      </c>
      <c r="CH131" s="1321">
        <f>IF(ISERROR(VLOOKUP(VLOOKUP($A131, 'E4 TB Allocation Details'!$A$18:$L$214, MATCH("A &amp; G ID", 'E4 TB Allocation Details'!$A$18:$L$18, 0),FALSE), 'E2 Allocators'!$B$15:$W$361, MATCH('O5 Details by Class &amp; Accounts'!CH$18, 'E2 Allocators'!$B$15:$W$15, 0),FALSE)*$E131), 0, VLOOKUP(VLOOKUP($A131, 'E4 TB Allocation Details'!$A$18:$L$214, MATCH("A &amp; G ID", 'E4 TB Allocation Details'!$A$18:$L$18, 0),FALSE), 'E2 Allocators'!$B$15:$W$361, MATCH('O5 Details by Class &amp; Accounts'!CH$18, 'E2 Allocators'!$B$15:$W$15, 0),FALSE)*$E131)</f>
        <v>0</v>
      </c>
      <c r="CI131" s="1321">
        <f>IF(ISERROR(VLOOKUP(VLOOKUP($A131, 'E4 TB Allocation Details'!$A$18:$L$214, MATCH("A &amp; G ID", 'E4 TB Allocation Details'!$A$18:$L$18, 0),FALSE), 'E2 Allocators'!$B$15:$W$361, MATCH('O5 Details by Class &amp; Accounts'!CI$18, 'E2 Allocators'!$B$15:$W$15, 0),FALSE)*$E131), 0, VLOOKUP(VLOOKUP($A131, 'E4 TB Allocation Details'!$A$18:$L$214, MATCH("A &amp; G ID", 'E4 TB Allocation Details'!$A$18:$L$18, 0),FALSE), 'E2 Allocators'!$B$15:$W$361, MATCH('O5 Details by Class &amp; Accounts'!CI$18, 'E2 Allocators'!$B$15:$W$15, 0),FALSE)*$E131)</f>
        <v>0</v>
      </c>
      <c r="CJ131" s="1321">
        <f>IF(ISERROR(VLOOKUP(VLOOKUP($A131, 'E4 TB Allocation Details'!$A$18:$L$214, MATCH("A &amp; G ID", 'E4 TB Allocation Details'!$A$18:$L$18, 0),FALSE), 'E2 Allocators'!$B$15:$W$361, MATCH('O5 Details by Class &amp; Accounts'!CJ$18, 'E2 Allocators'!$B$15:$W$15, 0),FALSE)*$E131), 0, VLOOKUP(VLOOKUP($A131, 'E4 TB Allocation Details'!$A$18:$L$214, MATCH("A &amp; G ID", 'E4 TB Allocation Details'!$A$18:$L$18, 0),FALSE), 'E2 Allocators'!$B$15:$W$361, MATCH('O5 Details by Class &amp; Accounts'!CJ$18, 'E2 Allocators'!$B$15:$W$15, 0),FALSE)*$E131)</f>
        <v>0</v>
      </c>
      <c r="CK131" s="1321">
        <f>IF(ISERROR(VLOOKUP(VLOOKUP($A131, 'E4 TB Allocation Details'!$A$18:$L$214, MATCH("A &amp; G ID", 'E4 TB Allocation Details'!$A$18:$L$18, 0),FALSE), 'E2 Allocators'!$B$15:$W$361, MATCH('O5 Details by Class &amp; Accounts'!CK$18, 'E2 Allocators'!$B$15:$W$15, 0),FALSE)*$E131), 0, VLOOKUP(VLOOKUP($A131, 'E4 TB Allocation Details'!$A$18:$L$214, MATCH("A &amp; G ID", 'E4 TB Allocation Details'!$A$18:$L$18, 0),FALSE), 'E2 Allocators'!$B$15:$W$361, MATCH('O5 Details by Class &amp; Accounts'!CK$18, 'E2 Allocators'!$B$15:$W$15, 0),FALSE)*$E131)</f>
        <v>0</v>
      </c>
      <c r="CL131" s="1321">
        <f>IF(ISERROR(VLOOKUP(VLOOKUP($A131, 'E4 TB Allocation Details'!$A$18:$L$214, MATCH("A &amp; G ID", 'E4 TB Allocation Details'!$A$18:$L$18, 0),FALSE), 'E2 Allocators'!$B$15:$W$361, MATCH('O5 Details by Class &amp; Accounts'!CL$18, 'E2 Allocators'!$B$15:$W$15, 0),FALSE)*$E131), 0, VLOOKUP(VLOOKUP($A131, 'E4 TB Allocation Details'!$A$18:$L$214, MATCH("A &amp; G ID", 'E4 TB Allocation Details'!$A$18:$L$18, 0),FALSE), 'E2 Allocators'!$B$15:$W$361, MATCH('O5 Details by Class &amp; Accounts'!CL$18, 'E2 Allocators'!$B$15:$W$15, 0),FALSE)*$E131)</f>
        <v>0</v>
      </c>
      <c r="CM131" s="1321">
        <f>IF(ISERROR(VLOOKUP(VLOOKUP($A131, 'E4 TB Allocation Details'!$A$18:$L$214, MATCH("A &amp; G ID", 'E4 TB Allocation Details'!$A$18:$L$18, 0),FALSE), 'E2 Allocators'!$B$15:$W$361, MATCH('O5 Details by Class &amp; Accounts'!CM$18, 'E2 Allocators'!$B$15:$W$15, 0),FALSE)*$E131), 0, VLOOKUP(VLOOKUP($A131, 'E4 TB Allocation Details'!$A$18:$L$214, MATCH("A &amp; G ID", 'E4 TB Allocation Details'!$A$18:$L$18, 0),FALSE), 'E2 Allocators'!$B$15:$W$361, MATCH('O5 Details by Class &amp; Accounts'!CM$18, 'E2 Allocators'!$B$15:$W$15, 0),FALSE)*$E131)</f>
        <v>0</v>
      </c>
      <c r="CN131" s="1321">
        <f t="shared" ref="CN131:CN164" si="42">SUM(BT131:CM131)</f>
        <v>0</v>
      </c>
      <c r="CO131" s="1650">
        <f t="shared" ref="CO131:CO165" si="43">+E131-AC131-AX131-BS131-CN131</f>
        <v>0</v>
      </c>
      <c r="CQ131" s="1898" t="s">
        <v>108</v>
      </c>
    </row>
    <row r="132" spans="1:95" s="64" customFormat="1" ht="12.75">
      <c r="A132" s="1089">
        <v>5010</v>
      </c>
      <c r="B132" s="1088" t="s">
        <v>579</v>
      </c>
      <c r="C132" s="1647">
        <f>IF(ISERROR(VLOOKUP($A132,'I3 TB Data'!$A$19:$H$484,MATCH('O5 Details by Class &amp; Accounts'!$C$18, 'I3 TB Data'!$A$19:$H$19,0),0)), 0, VLOOKUP($A132,'I3 TB Data'!$A$19:$H$484,MATCH('O5 Details by Class &amp; Accounts'!$C$18,'I3 TB Data'!$A$19:$H$19,0),0))</f>
        <v>0</v>
      </c>
      <c r="D132" s="1648"/>
      <c r="E132" s="1647">
        <f t="shared" si="31"/>
        <v>0</v>
      </c>
      <c r="F132" s="1649">
        <f>IF(ISERROR(VLOOKUP($A132, 'E1 Categorization'!A33:E124, MATCH("Customer Component", 'E1 Categorization'!$A$33:$E$33,0), 0)), 0, IF(VLOOKUP($A132, 'E1 Categorization'!A33:E124, MATCH("Customer Component", 'E1 Categorization'!$A$33:$E$33,0), 0)=0, 'O5 Details by Class &amp; Accounts'!$E132, IF(AND(VLOOKUP($A132, 'E1 Categorization'!A33:E124, MATCH("Customer Component", 'E1 Categorization'!$A$33:$E$33,0), 0) &gt;0, VLOOKUP($A132, 'E1 Categorization'!A33:E124, MATCH("Customer Component", 'E1 Categorization'!$A$33:$E$33,0), 0)&lt;1), 'O5 Details by Class &amp; Accounts'!$E132*(1-VLOOKUP($A132, 'E1 Categorization'!A33:E124, MATCH("Customer Component", 'E1 Categorization'!$A$33:$E$33,0), 0)), 0)))</f>
        <v>0</v>
      </c>
      <c r="G132" s="1649">
        <f>IF(ISERROR(VLOOKUP($A132, 'E1 Categorization'!A33:E124, MATCH("Customer Component", 'E1 Categorization'!$A$33:$E$33,0), 0)),0, IF(VLOOKUP($A132, 'E1 Categorization'!A33:E124, MATCH("Customer Component", 'E1 Categorization'!$A$33:$E$33,0), 0)=0, 0, IF(AND(VLOOKUP($A132, 'E1 Categorization'!A33:E124, MATCH("Customer Component", 'E1 Categorization'!$A$33:$E$33,0), 0) &gt;0, VLOOKUP($A132, 'E1 Categorization'!A33:E124, MATCH("Customer Component", 'E1 Categorization'!$A$33:$E$33,0), 0)&lt;1), 'O5 Details by Class &amp; Accounts'!$E132*(VLOOKUP($A132, 'E1 Categorization'!A33:E124, MATCH("Customer Component", 'E1 Categorization'!$A$33:$E$33,0), 0)), 'O5 Details by Class &amp; Accounts'!$E132)))</f>
        <v>0</v>
      </c>
      <c r="H132" s="1321">
        <f t="shared" si="38"/>
        <v>0</v>
      </c>
      <c r="I132" s="1321">
        <f>IF(ISERROR(VLOOKUP(VLOOKUP($A132, 'E4 TB Allocation Details'!$A$18:$L$214, MATCH("Demand ID", 'E4 TB Allocation Details'!$A$18:$L$18, 0),FALSE), 'E2 Allocators'!$B$15:$W$361, MATCH('O5 Details by Class &amp; Accounts'!I$18, 'E2 Allocators'!$B$15:$W$15, 0),FALSE)*$F132), 0, VLOOKUP(VLOOKUP($A132, 'E4 TB Allocation Details'!$A$18:$L$214, MATCH("Demand ID", 'E4 TB Allocation Details'!$A$18:$L$18, 0),FALSE), 'E2 Allocators'!$B$15:$W$361, MATCH('O5 Details by Class &amp; Accounts'!I$18, 'E2 Allocators'!$B$15:$W$15, 0),FALSE)*$F132)</f>
        <v>0</v>
      </c>
      <c r="J132" s="1321">
        <f>IF(ISERROR(VLOOKUP(VLOOKUP($A132, 'E4 TB Allocation Details'!$A$18:$L$214, MATCH("Demand ID", 'E4 TB Allocation Details'!$A$18:$L$18, 0),FALSE), 'E2 Allocators'!$B$15:$W$361, MATCH('O5 Details by Class &amp; Accounts'!J$18, 'E2 Allocators'!$B$15:$W$15, 0),FALSE)*$F132), 0, VLOOKUP(VLOOKUP($A132, 'E4 TB Allocation Details'!$A$18:$L$214, MATCH("Demand ID", 'E4 TB Allocation Details'!$A$18:$L$18, 0),FALSE), 'E2 Allocators'!$B$15:$W$361, MATCH('O5 Details by Class &amp; Accounts'!J$18, 'E2 Allocators'!$B$15:$W$15, 0),FALSE)*$F132)</f>
        <v>0</v>
      </c>
      <c r="K132" s="1321">
        <f>IF(ISERROR(VLOOKUP(VLOOKUP($A132, 'E4 TB Allocation Details'!$A$18:$L$214, MATCH("Demand ID", 'E4 TB Allocation Details'!$A$18:$L$18, 0),FALSE), 'E2 Allocators'!$B$15:$W$361, MATCH('O5 Details by Class &amp; Accounts'!K$18, 'E2 Allocators'!$B$15:$W$15, 0),FALSE)*$F132), 0, VLOOKUP(VLOOKUP($A132, 'E4 TB Allocation Details'!$A$18:$L$214, MATCH("Demand ID", 'E4 TB Allocation Details'!$A$18:$L$18, 0),FALSE), 'E2 Allocators'!$B$15:$W$361, MATCH('O5 Details by Class &amp; Accounts'!K$18, 'E2 Allocators'!$B$15:$W$15, 0),FALSE)*$F132)</f>
        <v>0</v>
      </c>
      <c r="L132" s="1321">
        <f>IF(ISERROR(VLOOKUP(VLOOKUP($A132, 'E4 TB Allocation Details'!$A$18:$L$214, MATCH("Demand ID", 'E4 TB Allocation Details'!$A$18:$L$18, 0),FALSE), 'E2 Allocators'!$B$15:$W$361, MATCH('O5 Details by Class &amp; Accounts'!L$18, 'E2 Allocators'!$B$15:$W$15, 0),FALSE)*$F132), 0, VLOOKUP(VLOOKUP($A132, 'E4 TB Allocation Details'!$A$18:$L$214, MATCH("Demand ID", 'E4 TB Allocation Details'!$A$18:$L$18, 0),FALSE), 'E2 Allocators'!$B$15:$W$361, MATCH('O5 Details by Class &amp; Accounts'!L$18, 'E2 Allocators'!$B$15:$W$15, 0),FALSE)*$F132)</f>
        <v>0</v>
      </c>
      <c r="M132" s="1321">
        <f>IF(ISERROR(VLOOKUP(VLOOKUP($A132, 'E4 TB Allocation Details'!$A$18:$L$214, MATCH("Demand ID", 'E4 TB Allocation Details'!$A$18:$L$18, 0),FALSE), 'E2 Allocators'!$B$15:$W$361, MATCH('O5 Details by Class &amp; Accounts'!M$18, 'E2 Allocators'!$B$15:$W$15, 0),FALSE)*$F132), 0, VLOOKUP(VLOOKUP($A132, 'E4 TB Allocation Details'!$A$18:$L$214, MATCH("Demand ID", 'E4 TB Allocation Details'!$A$18:$L$18, 0),FALSE), 'E2 Allocators'!$B$15:$W$361, MATCH('O5 Details by Class &amp; Accounts'!M$18, 'E2 Allocators'!$B$15:$W$15, 0),FALSE)*$F132)</f>
        <v>0</v>
      </c>
      <c r="N132" s="1321">
        <f>IF(ISERROR(VLOOKUP(VLOOKUP($A132, 'E4 TB Allocation Details'!$A$18:$L$214, MATCH("Demand ID", 'E4 TB Allocation Details'!$A$18:$L$18, 0),FALSE), 'E2 Allocators'!$B$15:$W$361, MATCH('O5 Details by Class &amp; Accounts'!N$18, 'E2 Allocators'!$B$15:$W$15, 0),FALSE)*$F132), 0, VLOOKUP(VLOOKUP($A132, 'E4 TB Allocation Details'!$A$18:$L$214, MATCH("Demand ID", 'E4 TB Allocation Details'!$A$18:$L$18, 0),FALSE), 'E2 Allocators'!$B$15:$W$361, MATCH('O5 Details by Class &amp; Accounts'!N$18, 'E2 Allocators'!$B$15:$W$15, 0),FALSE)*$F132)</f>
        <v>0</v>
      </c>
      <c r="O132" s="1321">
        <f>IF(ISERROR(VLOOKUP(VLOOKUP($A132, 'E4 TB Allocation Details'!$A$18:$L$214, MATCH("Demand ID", 'E4 TB Allocation Details'!$A$18:$L$18, 0),FALSE), 'E2 Allocators'!$B$15:$W$361, MATCH('O5 Details by Class &amp; Accounts'!O$18, 'E2 Allocators'!$B$15:$W$15, 0),FALSE)*$F132), 0, VLOOKUP(VLOOKUP($A132, 'E4 TB Allocation Details'!$A$18:$L$214, MATCH("Demand ID", 'E4 TB Allocation Details'!$A$18:$L$18, 0),FALSE), 'E2 Allocators'!$B$15:$W$361, MATCH('O5 Details by Class &amp; Accounts'!O$18, 'E2 Allocators'!$B$15:$W$15, 0),FALSE)*$F132)</f>
        <v>0</v>
      </c>
      <c r="P132" s="1321">
        <f>IF(ISERROR(VLOOKUP(VLOOKUP($A132, 'E4 TB Allocation Details'!$A$18:$L$214, MATCH("Demand ID", 'E4 TB Allocation Details'!$A$18:$L$18, 0),FALSE), 'E2 Allocators'!$B$15:$W$361, MATCH('O5 Details by Class &amp; Accounts'!P$18, 'E2 Allocators'!$B$15:$W$15, 0),FALSE)*$F132), 0, VLOOKUP(VLOOKUP($A132, 'E4 TB Allocation Details'!$A$18:$L$214, MATCH("Demand ID", 'E4 TB Allocation Details'!$A$18:$L$18, 0),FALSE), 'E2 Allocators'!$B$15:$W$361, MATCH('O5 Details by Class &amp; Accounts'!P$18, 'E2 Allocators'!$B$15:$W$15, 0),FALSE)*$F132)</f>
        <v>0</v>
      </c>
      <c r="Q132" s="1321">
        <f>IF(ISERROR(VLOOKUP(VLOOKUP($A132, 'E4 TB Allocation Details'!$A$18:$L$214, MATCH("Demand ID", 'E4 TB Allocation Details'!$A$18:$L$18, 0),FALSE), 'E2 Allocators'!$B$15:$W$361, MATCH('O5 Details by Class &amp; Accounts'!Q$18, 'E2 Allocators'!$B$15:$W$15, 0),FALSE)*$F132), 0, VLOOKUP(VLOOKUP($A132, 'E4 TB Allocation Details'!$A$18:$L$214, MATCH("Demand ID", 'E4 TB Allocation Details'!$A$18:$L$18, 0),FALSE), 'E2 Allocators'!$B$15:$W$361, MATCH('O5 Details by Class &amp; Accounts'!Q$18, 'E2 Allocators'!$B$15:$W$15, 0),FALSE)*$F132)</f>
        <v>0</v>
      </c>
      <c r="R132" s="1321">
        <f>IF(ISERROR(VLOOKUP(VLOOKUP($A132, 'E4 TB Allocation Details'!$A$18:$L$214, MATCH("Demand ID", 'E4 TB Allocation Details'!$A$18:$L$18, 0),FALSE), 'E2 Allocators'!$B$15:$W$361, MATCH('O5 Details by Class &amp; Accounts'!R$18, 'E2 Allocators'!$B$15:$W$15, 0),FALSE)*$F132), 0, VLOOKUP(VLOOKUP($A132, 'E4 TB Allocation Details'!$A$18:$L$214, MATCH("Demand ID", 'E4 TB Allocation Details'!$A$18:$L$18, 0),FALSE), 'E2 Allocators'!$B$15:$W$361, MATCH('O5 Details by Class &amp; Accounts'!R$18, 'E2 Allocators'!$B$15:$W$15, 0),FALSE)*$F132)</f>
        <v>0</v>
      </c>
      <c r="S132" s="1321">
        <f>IF(ISERROR(VLOOKUP(VLOOKUP($A132, 'E4 TB Allocation Details'!$A$18:$L$214, MATCH("Demand ID", 'E4 TB Allocation Details'!$A$18:$L$18, 0),FALSE), 'E2 Allocators'!$B$15:$W$361, MATCH('O5 Details by Class &amp; Accounts'!S$18, 'E2 Allocators'!$B$15:$W$15, 0),FALSE)*$F132), 0, VLOOKUP(VLOOKUP($A132, 'E4 TB Allocation Details'!$A$18:$L$214, MATCH("Demand ID", 'E4 TB Allocation Details'!$A$18:$L$18, 0),FALSE), 'E2 Allocators'!$B$15:$W$361, MATCH('O5 Details by Class &amp; Accounts'!S$18, 'E2 Allocators'!$B$15:$W$15, 0),FALSE)*$F132)</f>
        <v>0</v>
      </c>
      <c r="T132" s="1321">
        <f>IF(ISERROR(VLOOKUP(VLOOKUP($A132, 'E4 TB Allocation Details'!$A$18:$L$214, MATCH("Demand ID", 'E4 TB Allocation Details'!$A$18:$L$18, 0),FALSE), 'E2 Allocators'!$B$15:$W$361, MATCH('O5 Details by Class &amp; Accounts'!T$18, 'E2 Allocators'!$B$15:$W$15, 0),FALSE)*$F132), 0, VLOOKUP(VLOOKUP($A132, 'E4 TB Allocation Details'!$A$18:$L$214, MATCH("Demand ID", 'E4 TB Allocation Details'!$A$18:$L$18, 0),FALSE), 'E2 Allocators'!$B$15:$W$361, MATCH('O5 Details by Class &amp; Accounts'!T$18, 'E2 Allocators'!$B$15:$W$15, 0),FALSE)*$F132)</f>
        <v>0</v>
      </c>
      <c r="U132" s="1321">
        <f>IF(ISERROR(VLOOKUP(VLOOKUP($A132, 'E4 TB Allocation Details'!$A$18:$L$214, MATCH("Demand ID", 'E4 TB Allocation Details'!$A$18:$L$18, 0),FALSE), 'E2 Allocators'!$B$15:$W$361, MATCH('O5 Details by Class &amp; Accounts'!U$18, 'E2 Allocators'!$B$15:$W$15, 0),FALSE)*$F132), 0, VLOOKUP(VLOOKUP($A132, 'E4 TB Allocation Details'!$A$18:$L$214, MATCH("Demand ID", 'E4 TB Allocation Details'!$A$18:$L$18, 0),FALSE), 'E2 Allocators'!$B$15:$W$361, MATCH('O5 Details by Class &amp; Accounts'!U$18, 'E2 Allocators'!$B$15:$W$15, 0),FALSE)*$F132)</f>
        <v>0</v>
      </c>
      <c r="V132" s="1321">
        <f>IF(ISERROR(VLOOKUP(VLOOKUP($A132, 'E4 TB Allocation Details'!$A$18:$L$214, MATCH("Demand ID", 'E4 TB Allocation Details'!$A$18:$L$18, 0),FALSE), 'E2 Allocators'!$B$15:$W$361, MATCH('O5 Details by Class &amp; Accounts'!V$18, 'E2 Allocators'!$B$15:$W$15, 0),FALSE)*$F132), 0, VLOOKUP(VLOOKUP($A132, 'E4 TB Allocation Details'!$A$18:$L$214, MATCH("Demand ID", 'E4 TB Allocation Details'!$A$18:$L$18, 0),FALSE), 'E2 Allocators'!$B$15:$W$361, MATCH('O5 Details by Class &amp; Accounts'!V$18, 'E2 Allocators'!$B$15:$W$15, 0),FALSE)*$F132)</f>
        <v>0</v>
      </c>
      <c r="W132" s="1321">
        <f>IF(ISERROR(VLOOKUP(VLOOKUP($A132, 'E4 TB Allocation Details'!$A$18:$L$214, MATCH("Demand ID", 'E4 TB Allocation Details'!$A$18:$L$18, 0),FALSE), 'E2 Allocators'!$B$15:$W$361, MATCH('O5 Details by Class &amp; Accounts'!W$18, 'E2 Allocators'!$B$15:$W$15, 0),FALSE)*$F132), 0, VLOOKUP(VLOOKUP($A132, 'E4 TB Allocation Details'!$A$18:$L$214, MATCH("Demand ID", 'E4 TB Allocation Details'!$A$18:$L$18, 0),FALSE), 'E2 Allocators'!$B$15:$W$361, MATCH('O5 Details by Class &amp; Accounts'!W$18, 'E2 Allocators'!$B$15:$W$15, 0),FALSE)*$F132)</f>
        <v>0</v>
      </c>
      <c r="X132" s="1321">
        <f>IF(ISERROR(VLOOKUP(VLOOKUP($A132, 'E4 TB Allocation Details'!$A$18:$L$214, MATCH("Demand ID", 'E4 TB Allocation Details'!$A$18:$L$18, 0),FALSE), 'E2 Allocators'!$B$15:$W$361, MATCH('O5 Details by Class &amp; Accounts'!X$18, 'E2 Allocators'!$B$15:$W$15, 0),FALSE)*$F132), 0, VLOOKUP(VLOOKUP($A132, 'E4 TB Allocation Details'!$A$18:$L$214, MATCH("Demand ID", 'E4 TB Allocation Details'!$A$18:$L$18, 0),FALSE), 'E2 Allocators'!$B$15:$W$361, MATCH('O5 Details by Class &amp; Accounts'!X$18, 'E2 Allocators'!$B$15:$W$15, 0),FALSE)*$F132)</f>
        <v>0</v>
      </c>
      <c r="Y132" s="1321">
        <f>IF(ISERROR(VLOOKUP(VLOOKUP($A132, 'E4 TB Allocation Details'!$A$18:$L$214, MATCH("Demand ID", 'E4 TB Allocation Details'!$A$18:$L$18, 0),FALSE), 'E2 Allocators'!$B$15:$W$361, MATCH('O5 Details by Class &amp; Accounts'!Y$18, 'E2 Allocators'!$B$15:$W$15, 0),FALSE)*$F132), 0, VLOOKUP(VLOOKUP($A132, 'E4 TB Allocation Details'!$A$18:$L$214, MATCH("Demand ID", 'E4 TB Allocation Details'!$A$18:$L$18, 0),FALSE), 'E2 Allocators'!$B$15:$W$361, MATCH('O5 Details by Class &amp; Accounts'!Y$18, 'E2 Allocators'!$B$15:$W$15, 0),FALSE)*$F132)</f>
        <v>0</v>
      </c>
      <c r="Z132" s="1321">
        <f>IF(ISERROR(VLOOKUP(VLOOKUP($A132, 'E4 TB Allocation Details'!$A$18:$L$214, MATCH("Demand ID", 'E4 TB Allocation Details'!$A$18:$L$18, 0),FALSE), 'E2 Allocators'!$B$15:$W$361, MATCH('O5 Details by Class &amp; Accounts'!Z$18, 'E2 Allocators'!$B$15:$W$15, 0),FALSE)*$F132), 0, VLOOKUP(VLOOKUP($A132, 'E4 TB Allocation Details'!$A$18:$L$214, MATCH("Demand ID", 'E4 TB Allocation Details'!$A$18:$L$18, 0),FALSE), 'E2 Allocators'!$B$15:$W$361, MATCH('O5 Details by Class &amp; Accounts'!Z$18, 'E2 Allocators'!$B$15:$W$15, 0),FALSE)*$F132)</f>
        <v>0</v>
      </c>
      <c r="AA132" s="1321">
        <f>IF(ISERROR(VLOOKUP(VLOOKUP($A132, 'E4 TB Allocation Details'!$A$18:$L$214, MATCH("Demand ID", 'E4 TB Allocation Details'!$A$18:$L$18, 0),FALSE), 'E2 Allocators'!$B$15:$W$361, MATCH('O5 Details by Class &amp; Accounts'!AA$18, 'E2 Allocators'!$B$15:$W$15, 0),FALSE)*$F132), 0, VLOOKUP(VLOOKUP($A132, 'E4 TB Allocation Details'!$A$18:$L$214, MATCH("Demand ID", 'E4 TB Allocation Details'!$A$18:$L$18, 0),FALSE), 'E2 Allocators'!$B$15:$W$361, MATCH('O5 Details by Class &amp; Accounts'!AA$18, 'E2 Allocators'!$B$15:$W$15, 0),FALSE)*$F132)</f>
        <v>0</v>
      </c>
      <c r="AB132" s="1321">
        <f>IF(ISERROR(VLOOKUP(VLOOKUP($A132, 'E4 TB Allocation Details'!$A$18:$L$214, MATCH("Demand ID", 'E4 TB Allocation Details'!$A$18:$L$18, 0),FALSE), 'E2 Allocators'!$B$15:$W$361, MATCH('O5 Details by Class &amp; Accounts'!AB$18, 'E2 Allocators'!$B$15:$W$15, 0),FALSE)*$F132), 0, VLOOKUP(VLOOKUP($A132, 'E4 TB Allocation Details'!$A$18:$L$214, MATCH("Demand ID", 'E4 TB Allocation Details'!$A$18:$L$18, 0),FALSE), 'E2 Allocators'!$B$15:$W$361, MATCH('O5 Details by Class &amp; Accounts'!AB$18, 'E2 Allocators'!$B$15:$W$15, 0),FALSE)*$F132)</f>
        <v>0</v>
      </c>
      <c r="AC132" s="1321">
        <f t="shared" si="39"/>
        <v>0</v>
      </c>
      <c r="AD132" s="1321">
        <f>IF(ISERROR(VLOOKUP(VLOOKUP($A132, 'E4 TB Allocation Details'!$A$18:$L$214, MATCH("Customer ID", 'E4 TB Allocation Details'!$A$18:$L$18, 0),FALSE), 'E2 Allocators'!$B$15:$W$361, MATCH('O5 Details by Class &amp; Accounts'!AD$18, 'E2 Allocators'!$B$15:$W$15, 0),FALSE)*$G132), 0, VLOOKUP(VLOOKUP($A132, 'E4 TB Allocation Details'!$A$18:$L$214, MATCH("Customer ID", 'E4 TB Allocation Details'!$A$18:$L$18, 0),FALSE), 'E2 Allocators'!$B$15:$W$361, MATCH('O5 Details by Class &amp; Accounts'!AD$18, 'E2 Allocators'!$B$15:$W$15, 0),FALSE)*$G132)</f>
        <v>0</v>
      </c>
      <c r="AE132" s="1321">
        <f>IF(ISERROR(VLOOKUP(VLOOKUP($A132, 'E4 TB Allocation Details'!$A$18:$L$214, MATCH("Customer ID", 'E4 TB Allocation Details'!$A$18:$L$18, 0),FALSE), 'E2 Allocators'!$B$15:$W$361, MATCH('O5 Details by Class &amp; Accounts'!AE$18, 'E2 Allocators'!$B$15:$W$15, 0),FALSE)*$G132), 0, VLOOKUP(VLOOKUP($A132, 'E4 TB Allocation Details'!$A$18:$L$214, MATCH("Customer ID", 'E4 TB Allocation Details'!$A$18:$L$18, 0),FALSE), 'E2 Allocators'!$B$15:$W$361, MATCH('O5 Details by Class &amp; Accounts'!AE$18, 'E2 Allocators'!$B$15:$W$15, 0),FALSE)*$G132)</f>
        <v>0</v>
      </c>
      <c r="AF132" s="1321">
        <f>IF(ISERROR(VLOOKUP(VLOOKUP($A132, 'E4 TB Allocation Details'!$A$18:$L$214, MATCH("Customer ID", 'E4 TB Allocation Details'!$A$18:$L$18, 0),FALSE), 'E2 Allocators'!$B$15:$W$361, MATCH('O5 Details by Class &amp; Accounts'!AF$18, 'E2 Allocators'!$B$15:$W$15, 0),FALSE)*$G132), 0, VLOOKUP(VLOOKUP($A132, 'E4 TB Allocation Details'!$A$18:$L$214, MATCH("Customer ID", 'E4 TB Allocation Details'!$A$18:$L$18, 0),FALSE), 'E2 Allocators'!$B$15:$W$361, MATCH('O5 Details by Class &amp; Accounts'!AF$18, 'E2 Allocators'!$B$15:$W$15, 0),FALSE)*$G132)</f>
        <v>0</v>
      </c>
      <c r="AG132" s="1321">
        <f>IF(ISERROR(VLOOKUP(VLOOKUP($A132, 'E4 TB Allocation Details'!$A$18:$L$214, MATCH("Customer ID", 'E4 TB Allocation Details'!$A$18:$L$18, 0),FALSE), 'E2 Allocators'!$B$15:$W$361, MATCH('O5 Details by Class &amp; Accounts'!AG$18, 'E2 Allocators'!$B$15:$W$15, 0),FALSE)*$G132), 0, VLOOKUP(VLOOKUP($A132, 'E4 TB Allocation Details'!$A$18:$L$214, MATCH("Customer ID", 'E4 TB Allocation Details'!$A$18:$L$18, 0),FALSE), 'E2 Allocators'!$B$15:$W$361, MATCH('O5 Details by Class &amp; Accounts'!AG$18, 'E2 Allocators'!$B$15:$W$15, 0),FALSE)*$G132)</f>
        <v>0</v>
      </c>
      <c r="AH132" s="1321">
        <f>IF(ISERROR(VLOOKUP(VLOOKUP($A132, 'E4 TB Allocation Details'!$A$18:$L$214, MATCH("Customer ID", 'E4 TB Allocation Details'!$A$18:$L$18, 0),FALSE), 'E2 Allocators'!$B$15:$W$361, MATCH('O5 Details by Class &amp; Accounts'!AH$18, 'E2 Allocators'!$B$15:$W$15, 0),FALSE)*$G132), 0, VLOOKUP(VLOOKUP($A132, 'E4 TB Allocation Details'!$A$18:$L$214, MATCH("Customer ID", 'E4 TB Allocation Details'!$A$18:$L$18, 0),FALSE), 'E2 Allocators'!$B$15:$W$361, MATCH('O5 Details by Class &amp; Accounts'!AH$18, 'E2 Allocators'!$B$15:$W$15, 0),FALSE)*$G132)</f>
        <v>0</v>
      </c>
      <c r="AI132" s="1321">
        <f>IF(ISERROR(VLOOKUP(VLOOKUP($A132, 'E4 TB Allocation Details'!$A$18:$L$214, MATCH("Customer ID", 'E4 TB Allocation Details'!$A$18:$L$18, 0),FALSE), 'E2 Allocators'!$B$15:$W$361, MATCH('O5 Details by Class &amp; Accounts'!AI$18, 'E2 Allocators'!$B$15:$W$15, 0),FALSE)*$G132), 0, VLOOKUP(VLOOKUP($A132, 'E4 TB Allocation Details'!$A$18:$L$214, MATCH("Customer ID", 'E4 TB Allocation Details'!$A$18:$L$18, 0),FALSE), 'E2 Allocators'!$B$15:$W$361, MATCH('O5 Details by Class &amp; Accounts'!AI$18, 'E2 Allocators'!$B$15:$W$15, 0),FALSE)*$G132)</f>
        <v>0</v>
      </c>
      <c r="AJ132" s="1321">
        <f>IF(ISERROR(VLOOKUP(VLOOKUP($A132, 'E4 TB Allocation Details'!$A$18:$L$214, MATCH("Customer ID", 'E4 TB Allocation Details'!$A$18:$L$18, 0),FALSE), 'E2 Allocators'!$B$15:$W$361, MATCH('O5 Details by Class &amp; Accounts'!AJ$18, 'E2 Allocators'!$B$15:$W$15, 0),FALSE)*$G132), 0, VLOOKUP(VLOOKUP($A132, 'E4 TB Allocation Details'!$A$18:$L$214, MATCH("Customer ID", 'E4 TB Allocation Details'!$A$18:$L$18, 0),FALSE), 'E2 Allocators'!$B$15:$W$361, MATCH('O5 Details by Class &amp; Accounts'!AJ$18, 'E2 Allocators'!$B$15:$W$15, 0),FALSE)*$G132)</f>
        <v>0</v>
      </c>
      <c r="AK132" s="1321">
        <f>IF(ISERROR(VLOOKUP(VLOOKUP($A132, 'E4 TB Allocation Details'!$A$18:$L$214, MATCH("Customer ID", 'E4 TB Allocation Details'!$A$18:$L$18, 0),FALSE), 'E2 Allocators'!$B$15:$W$361, MATCH('O5 Details by Class &amp; Accounts'!AK$18, 'E2 Allocators'!$B$15:$W$15, 0),FALSE)*$G132), 0, VLOOKUP(VLOOKUP($A132, 'E4 TB Allocation Details'!$A$18:$L$214, MATCH("Customer ID", 'E4 TB Allocation Details'!$A$18:$L$18, 0),FALSE), 'E2 Allocators'!$B$15:$W$361, MATCH('O5 Details by Class &amp; Accounts'!AK$18, 'E2 Allocators'!$B$15:$W$15, 0),FALSE)*$G132)</f>
        <v>0</v>
      </c>
      <c r="AL132" s="1321">
        <f>IF(ISERROR(VLOOKUP(VLOOKUP($A132, 'E4 TB Allocation Details'!$A$18:$L$214, MATCH("Customer ID", 'E4 TB Allocation Details'!$A$18:$L$18, 0),FALSE), 'E2 Allocators'!$B$15:$W$361, MATCH('O5 Details by Class &amp; Accounts'!AL$18, 'E2 Allocators'!$B$15:$W$15, 0),FALSE)*$G132), 0, VLOOKUP(VLOOKUP($A132, 'E4 TB Allocation Details'!$A$18:$L$214, MATCH("Customer ID", 'E4 TB Allocation Details'!$A$18:$L$18, 0),FALSE), 'E2 Allocators'!$B$15:$W$361, MATCH('O5 Details by Class &amp; Accounts'!AL$18, 'E2 Allocators'!$B$15:$W$15, 0),FALSE)*$G132)</f>
        <v>0</v>
      </c>
      <c r="AM132" s="1321">
        <f>IF(ISERROR(VLOOKUP(VLOOKUP($A132, 'E4 TB Allocation Details'!$A$18:$L$214, MATCH("Customer ID", 'E4 TB Allocation Details'!$A$18:$L$18, 0),FALSE), 'E2 Allocators'!$B$15:$W$361, MATCH('O5 Details by Class &amp; Accounts'!AM$18, 'E2 Allocators'!$B$15:$W$15, 0),FALSE)*$G132), 0, VLOOKUP(VLOOKUP($A132, 'E4 TB Allocation Details'!$A$18:$L$214, MATCH("Customer ID", 'E4 TB Allocation Details'!$A$18:$L$18, 0),FALSE), 'E2 Allocators'!$B$15:$W$361, MATCH('O5 Details by Class &amp; Accounts'!AM$18, 'E2 Allocators'!$B$15:$W$15, 0),FALSE)*$G132)</f>
        <v>0</v>
      </c>
      <c r="AN132" s="1321">
        <f>IF(ISERROR(VLOOKUP(VLOOKUP($A132, 'E4 TB Allocation Details'!$A$18:$L$214, MATCH("Customer ID", 'E4 TB Allocation Details'!$A$18:$L$18, 0),FALSE), 'E2 Allocators'!$B$15:$W$361, MATCH('O5 Details by Class &amp; Accounts'!AN$18, 'E2 Allocators'!$B$15:$W$15, 0),FALSE)*$G132), 0, VLOOKUP(VLOOKUP($A132, 'E4 TB Allocation Details'!$A$18:$L$214, MATCH("Customer ID", 'E4 TB Allocation Details'!$A$18:$L$18, 0),FALSE), 'E2 Allocators'!$B$15:$W$361, MATCH('O5 Details by Class &amp; Accounts'!AN$18, 'E2 Allocators'!$B$15:$W$15, 0),FALSE)*$G132)</f>
        <v>0</v>
      </c>
      <c r="AO132" s="1321">
        <f>IF(ISERROR(VLOOKUP(VLOOKUP($A132, 'E4 TB Allocation Details'!$A$18:$L$214, MATCH("Customer ID", 'E4 TB Allocation Details'!$A$18:$L$18, 0),FALSE), 'E2 Allocators'!$B$15:$W$361, MATCH('O5 Details by Class &amp; Accounts'!AO$18, 'E2 Allocators'!$B$15:$W$15, 0),FALSE)*$G132), 0, VLOOKUP(VLOOKUP($A132, 'E4 TB Allocation Details'!$A$18:$L$214, MATCH("Customer ID", 'E4 TB Allocation Details'!$A$18:$L$18, 0),FALSE), 'E2 Allocators'!$B$15:$W$361, MATCH('O5 Details by Class &amp; Accounts'!AO$18, 'E2 Allocators'!$B$15:$W$15, 0),FALSE)*$G132)</f>
        <v>0</v>
      </c>
      <c r="AP132" s="1321">
        <f>IF(ISERROR(VLOOKUP(VLOOKUP($A132, 'E4 TB Allocation Details'!$A$18:$L$214, MATCH("Customer ID", 'E4 TB Allocation Details'!$A$18:$L$18, 0),FALSE), 'E2 Allocators'!$B$15:$W$361, MATCH('O5 Details by Class &amp; Accounts'!AP$18, 'E2 Allocators'!$B$15:$W$15, 0),FALSE)*$G132), 0, VLOOKUP(VLOOKUP($A132, 'E4 TB Allocation Details'!$A$18:$L$214, MATCH("Customer ID", 'E4 TB Allocation Details'!$A$18:$L$18, 0),FALSE), 'E2 Allocators'!$B$15:$W$361, MATCH('O5 Details by Class &amp; Accounts'!AP$18, 'E2 Allocators'!$B$15:$W$15, 0),FALSE)*$G132)</f>
        <v>0</v>
      </c>
      <c r="AQ132" s="1321">
        <f>IF(ISERROR(VLOOKUP(VLOOKUP($A132, 'E4 TB Allocation Details'!$A$18:$L$214, MATCH("Customer ID", 'E4 TB Allocation Details'!$A$18:$L$18, 0),FALSE), 'E2 Allocators'!$B$15:$W$361, MATCH('O5 Details by Class &amp; Accounts'!AQ$18, 'E2 Allocators'!$B$15:$W$15, 0),FALSE)*$G132), 0, VLOOKUP(VLOOKUP($A132, 'E4 TB Allocation Details'!$A$18:$L$214, MATCH("Customer ID", 'E4 TB Allocation Details'!$A$18:$L$18, 0),FALSE), 'E2 Allocators'!$B$15:$W$361, MATCH('O5 Details by Class &amp; Accounts'!AQ$18, 'E2 Allocators'!$B$15:$W$15, 0),FALSE)*$G132)</f>
        <v>0</v>
      </c>
      <c r="AR132" s="1321">
        <f>IF(ISERROR(VLOOKUP(VLOOKUP($A132, 'E4 TB Allocation Details'!$A$18:$L$214, MATCH("Customer ID", 'E4 TB Allocation Details'!$A$18:$L$18, 0),FALSE), 'E2 Allocators'!$B$15:$W$361, MATCH('O5 Details by Class &amp; Accounts'!AR$18, 'E2 Allocators'!$B$15:$W$15, 0),FALSE)*$G132), 0, VLOOKUP(VLOOKUP($A132, 'E4 TB Allocation Details'!$A$18:$L$214, MATCH("Customer ID", 'E4 TB Allocation Details'!$A$18:$L$18, 0),FALSE), 'E2 Allocators'!$B$15:$W$361, MATCH('O5 Details by Class &amp; Accounts'!AR$18, 'E2 Allocators'!$B$15:$W$15, 0),FALSE)*$G132)</f>
        <v>0</v>
      </c>
      <c r="AS132" s="1321">
        <f>IF(ISERROR(VLOOKUP(VLOOKUP($A132, 'E4 TB Allocation Details'!$A$18:$L$214, MATCH("Customer ID", 'E4 TB Allocation Details'!$A$18:$L$18, 0),FALSE), 'E2 Allocators'!$B$15:$W$361, MATCH('O5 Details by Class &amp; Accounts'!AS$18, 'E2 Allocators'!$B$15:$W$15, 0),FALSE)*$G132), 0, VLOOKUP(VLOOKUP($A132, 'E4 TB Allocation Details'!$A$18:$L$214, MATCH("Customer ID", 'E4 TB Allocation Details'!$A$18:$L$18, 0),FALSE), 'E2 Allocators'!$B$15:$W$361, MATCH('O5 Details by Class &amp; Accounts'!AS$18, 'E2 Allocators'!$B$15:$W$15, 0),FALSE)*$G132)</f>
        <v>0</v>
      </c>
      <c r="AT132" s="1321">
        <f>IF(ISERROR(VLOOKUP(VLOOKUP($A132, 'E4 TB Allocation Details'!$A$18:$L$214, MATCH("Customer ID", 'E4 TB Allocation Details'!$A$18:$L$18, 0),FALSE), 'E2 Allocators'!$B$15:$W$361, MATCH('O5 Details by Class &amp; Accounts'!AT$18, 'E2 Allocators'!$B$15:$W$15, 0),FALSE)*$G132), 0, VLOOKUP(VLOOKUP($A132, 'E4 TB Allocation Details'!$A$18:$L$214, MATCH("Customer ID", 'E4 TB Allocation Details'!$A$18:$L$18, 0),FALSE), 'E2 Allocators'!$B$15:$W$361, MATCH('O5 Details by Class &amp; Accounts'!AT$18, 'E2 Allocators'!$B$15:$W$15, 0),FALSE)*$G132)</f>
        <v>0</v>
      </c>
      <c r="AU132" s="1321">
        <f>IF(ISERROR(VLOOKUP(VLOOKUP($A132, 'E4 TB Allocation Details'!$A$18:$L$214, MATCH("Customer ID", 'E4 TB Allocation Details'!$A$18:$L$18, 0),FALSE), 'E2 Allocators'!$B$15:$W$361, MATCH('O5 Details by Class &amp; Accounts'!AU$18, 'E2 Allocators'!$B$15:$W$15, 0),FALSE)*$G132), 0, VLOOKUP(VLOOKUP($A132, 'E4 TB Allocation Details'!$A$18:$L$214, MATCH("Customer ID", 'E4 TB Allocation Details'!$A$18:$L$18, 0),FALSE), 'E2 Allocators'!$B$15:$W$361, MATCH('O5 Details by Class &amp; Accounts'!AU$18, 'E2 Allocators'!$B$15:$W$15, 0),FALSE)*$G132)</f>
        <v>0</v>
      </c>
      <c r="AV132" s="1321">
        <f>IF(ISERROR(VLOOKUP(VLOOKUP($A132, 'E4 TB Allocation Details'!$A$18:$L$214, MATCH("Customer ID", 'E4 TB Allocation Details'!$A$18:$L$18, 0),FALSE), 'E2 Allocators'!$B$15:$W$361, MATCH('O5 Details by Class &amp; Accounts'!AV$18, 'E2 Allocators'!$B$15:$W$15, 0),FALSE)*$G132), 0, VLOOKUP(VLOOKUP($A132, 'E4 TB Allocation Details'!$A$18:$L$214, MATCH("Customer ID", 'E4 TB Allocation Details'!$A$18:$L$18, 0),FALSE), 'E2 Allocators'!$B$15:$W$361, MATCH('O5 Details by Class &amp; Accounts'!AV$18, 'E2 Allocators'!$B$15:$W$15, 0),FALSE)*$G132)</f>
        <v>0</v>
      </c>
      <c r="AW132" s="1321">
        <f>IF(ISERROR(VLOOKUP(VLOOKUP($A132, 'E4 TB Allocation Details'!$A$18:$L$214, MATCH("Customer ID", 'E4 TB Allocation Details'!$A$18:$L$18, 0),FALSE), 'E2 Allocators'!$B$15:$W$361, MATCH('O5 Details by Class &amp; Accounts'!AW$18, 'E2 Allocators'!$B$15:$W$15, 0),FALSE)*$G132), 0, VLOOKUP(VLOOKUP($A132, 'E4 TB Allocation Details'!$A$18:$L$214, MATCH("Customer ID", 'E4 TB Allocation Details'!$A$18:$L$18, 0),FALSE), 'E2 Allocators'!$B$15:$W$361, MATCH('O5 Details by Class &amp; Accounts'!AW$18, 'E2 Allocators'!$B$15:$W$15, 0),FALSE)*$G132)</f>
        <v>0</v>
      </c>
      <c r="AX132" s="1321">
        <f t="shared" si="40"/>
        <v>0</v>
      </c>
      <c r="AY132" s="1321">
        <f>IF(ISERROR(VLOOKUP(VLOOKUP($A132, 'E4 TB Allocation Details'!$A$18:$L$214, MATCH("Misc ID", 'E4 TB Allocation Details'!$A$18:$L$18, 0),FALSE), 'E2 Allocators'!$B$15:$W$361, MATCH('O5 Details by Class &amp; Accounts'!AY$18, 'E2 Allocators'!$B$15:$W$15, 0),FALSE)*$E132), 0, VLOOKUP(VLOOKUP($A132, 'E4 TB Allocation Details'!$A$18:$L$214, MATCH("Misc ID", 'E4 TB Allocation Details'!$A$18:$L$18, 0),FALSE), 'E2 Allocators'!$B$15:$W$361, MATCH('O5 Details by Class &amp; Accounts'!AY$18, 'E2 Allocators'!$B$15:$W$15, 0),FALSE)*$E132)</f>
        <v>0</v>
      </c>
      <c r="AZ132" s="1321">
        <f>IF(ISERROR(VLOOKUP(VLOOKUP($A132, 'E4 TB Allocation Details'!$A$18:$L$214, MATCH("Misc ID", 'E4 TB Allocation Details'!$A$18:$L$18, 0),FALSE), 'E2 Allocators'!$B$15:$W$361, MATCH('O5 Details by Class &amp; Accounts'!AZ$18, 'E2 Allocators'!$B$15:$W$15, 0),FALSE)*$E132), 0, VLOOKUP(VLOOKUP($A132, 'E4 TB Allocation Details'!$A$18:$L$214, MATCH("Misc ID", 'E4 TB Allocation Details'!$A$18:$L$18, 0),FALSE), 'E2 Allocators'!$B$15:$W$361, MATCH('O5 Details by Class &amp; Accounts'!AZ$18, 'E2 Allocators'!$B$15:$W$15, 0),FALSE)*$E132)</f>
        <v>0</v>
      </c>
      <c r="BA132" s="1321">
        <f>IF(ISERROR(VLOOKUP(VLOOKUP($A132, 'E4 TB Allocation Details'!$A$18:$L$214, MATCH("Misc ID", 'E4 TB Allocation Details'!$A$18:$L$18, 0),FALSE), 'E2 Allocators'!$B$15:$W$361, MATCH('O5 Details by Class &amp; Accounts'!BA$18, 'E2 Allocators'!$B$15:$W$15, 0),FALSE)*$E132), 0, VLOOKUP(VLOOKUP($A132, 'E4 TB Allocation Details'!$A$18:$L$214, MATCH("Misc ID", 'E4 TB Allocation Details'!$A$18:$L$18, 0),FALSE), 'E2 Allocators'!$B$15:$W$361, MATCH('O5 Details by Class &amp; Accounts'!BA$18, 'E2 Allocators'!$B$15:$W$15, 0),FALSE)*$E132)</f>
        <v>0</v>
      </c>
      <c r="BB132" s="1321">
        <f>IF(ISERROR(VLOOKUP(VLOOKUP($A132, 'E4 TB Allocation Details'!$A$18:$L$214, MATCH("Misc ID", 'E4 TB Allocation Details'!$A$18:$L$18, 0),FALSE), 'E2 Allocators'!$B$15:$W$361, MATCH('O5 Details by Class &amp; Accounts'!BB$18, 'E2 Allocators'!$B$15:$W$15, 0),FALSE)*$E132), 0, VLOOKUP(VLOOKUP($A132, 'E4 TB Allocation Details'!$A$18:$L$214, MATCH("Misc ID", 'E4 TB Allocation Details'!$A$18:$L$18, 0),FALSE), 'E2 Allocators'!$B$15:$W$361, MATCH('O5 Details by Class &amp; Accounts'!BB$18, 'E2 Allocators'!$B$15:$W$15, 0),FALSE)*$E132)</f>
        <v>0</v>
      </c>
      <c r="BC132" s="1321">
        <f>IF(ISERROR(VLOOKUP(VLOOKUP($A132, 'E4 TB Allocation Details'!$A$18:$L$214, MATCH("Misc ID", 'E4 TB Allocation Details'!$A$18:$L$18, 0),FALSE), 'E2 Allocators'!$B$15:$W$361, MATCH('O5 Details by Class &amp; Accounts'!BC$18, 'E2 Allocators'!$B$15:$W$15, 0),FALSE)*$E132), 0, VLOOKUP(VLOOKUP($A132, 'E4 TB Allocation Details'!$A$18:$L$214, MATCH("Misc ID", 'E4 TB Allocation Details'!$A$18:$L$18, 0),FALSE), 'E2 Allocators'!$B$15:$W$361, MATCH('O5 Details by Class &amp; Accounts'!BC$18, 'E2 Allocators'!$B$15:$W$15, 0),FALSE)*$E132)</f>
        <v>0</v>
      </c>
      <c r="BD132" s="1321">
        <f>IF(ISERROR(VLOOKUP(VLOOKUP($A132, 'E4 TB Allocation Details'!$A$18:$L$214, MATCH("Misc ID", 'E4 TB Allocation Details'!$A$18:$L$18, 0),FALSE), 'E2 Allocators'!$B$15:$W$361, MATCH('O5 Details by Class &amp; Accounts'!BD$18, 'E2 Allocators'!$B$15:$W$15, 0),FALSE)*$E132), 0, VLOOKUP(VLOOKUP($A132, 'E4 TB Allocation Details'!$A$18:$L$214, MATCH("Misc ID", 'E4 TB Allocation Details'!$A$18:$L$18, 0),FALSE), 'E2 Allocators'!$B$15:$W$361, MATCH('O5 Details by Class &amp; Accounts'!BD$18, 'E2 Allocators'!$B$15:$W$15, 0),FALSE)*$E132)</f>
        <v>0</v>
      </c>
      <c r="BE132" s="1321">
        <f>IF(ISERROR(VLOOKUP(VLOOKUP($A132, 'E4 TB Allocation Details'!$A$18:$L$214, MATCH("Misc ID", 'E4 TB Allocation Details'!$A$18:$L$18, 0),FALSE), 'E2 Allocators'!$B$15:$W$361, MATCH('O5 Details by Class &amp; Accounts'!BE$18, 'E2 Allocators'!$B$15:$W$15, 0),FALSE)*$E132), 0, VLOOKUP(VLOOKUP($A132, 'E4 TB Allocation Details'!$A$18:$L$214, MATCH("Misc ID", 'E4 TB Allocation Details'!$A$18:$L$18, 0),FALSE), 'E2 Allocators'!$B$15:$W$361, MATCH('O5 Details by Class &amp; Accounts'!BE$18, 'E2 Allocators'!$B$15:$W$15, 0),FALSE)*$E132)</f>
        <v>0</v>
      </c>
      <c r="BF132" s="1321">
        <f>IF(ISERROR(VLOOKUP(VLOOKUP($A132, 'E4 TB Allocation Details'!$A$18:$L$214, MATCH("Misc ID", 'E4 TB Allocation Details'!$A$18:$L$18, 0),FALSE), 'E2 Allocators'!$B$15:$W$361, MATCH('O5 Details by Class &amp; Accounts'!BF$18, 'E2 Allocators'!$B$15:$W$15, 0),FALSE)*$E132), 0, VLOOKUP(VLOOKUP($A132, 'E4 TB Allocation Details'!$A$18:$L$214, MATCH("Misc ID", 'E4 TB Allocation Details'!$A$18:$L$18, 0),FALSE), 'E2 Allocators'!$B$15:$W$361, MATCH('O5 Details by Class &amp; Accounts'!BF$18, 'E2 Allocators'!$B$15:$W$15, 0),FALSE)*$E132)</f>
        <v>0</v>
      </c>
      <c r="BG132" s="1321">
        <f>IF(ISERROR(VLOOKUP(VLOOKUP($A132, 'E4 TB Allocation Details'!$A$18:$L$214, MATCH("Misc ID", 'E4 TB Allocation Details'!$A$18:$L$18, 0),FALSE), 'E2 Allocators'!$B$15:$W$361, MATCH('O5 Details by Class &amp; Accounts'!BG$18, 'E2 Allocators'!$B$15:$W$15, 0),FALSE)*$E132), 0, VLOOKUP(VLOOKUP($A132, 'E4 TB Allocation Details'!$A$18:$L$214, MATCH("Misc ID", 'E4 TB Allocation Details'!$A$18:$L$18, 0),FALSE), 'E2 Allocators'!$B$15:$W$361, MATCH('O5 Details by Class &amp; Accounts'!BG$18, 'E2 Allocators'!$B$15:$W$15, 0),FALSE)*$E132)</f>
        <v>0</v>
      </c>
      <c r="BH132" s="1321">
        <f>IF(ISERROR(VLOOKUP(VLOOKUP($A132, 'E4 TB Allocation Details'!$A$18:$L$214, MATCH("Misc ID", 'E4 TB Allocation Details'!$A$18:$L$18, 0),FALSE), 'E2 Allocators'!$B$15:$W$361, MATCH('O5 Details by Class &amp; Accounts'!BH$18, 'E2 Allocators'!$B$15:$W$15, 0),FALSE)*$E132), 0, VLOOKUP(VLOOKUP($A132, 'E4 TB Allocation Details'!$A$18:$L$214, MATCH("Misc ID", 'E4 TB Allocation Details'!$A$18:$L$18, 0),FALSE), 'E2 Allocators'!$B$15:$W$361, MATCH('O5 Details by Class &amp; Accounts'!BH$18, 'E2 Allocators'!$B$15:$W$15, 0),FALSE)*$E132)</f>
        <v>0</v>
      </c>
      <c r="BI132" s="1321">
        <f>IF(ISERROR(VLOOKUP(VLOOKUP($A132, 'E4 TB Allocation Details'!$A$18:$L$214, MATCH("Misc ID", 'E4 TB Allocation Details'!$A$18:$L$18, 0),FALSE), 'E2 Allocators'!$B$15:$W$361, MATCH('O5 Details by Class &amp; Accounts'!BI$18, 'E2 Allocators'!$B$15:$W$15, 0),FALSE)*$E132), 0, VLOOKUP(VLOOKUP($A132, 'E4 TB Allocation Details'!$A$18:$L$214, MATCH("Misc ID", 'E4 TB Allocation Details'!$A$18:$L$18, 0),FALSE), 'E2 Allocators'!$B$15:$W$361, MATCH('O5 Details by Class &amp; Accounts'!BI$18, 'E2 Allocators'!$B$15:$W$15, 0),FALSE)*$E132)</f>
        <v>0</v>
      </c>
      <c r="BJ132" s="1321">
        <f>IF(ISERROR(VLOOKUP(VLOOKUP($A132, 'E4 TB Allocation Details'!$A$18:$L$214, MATCH("Misc ID", 'E4 TB Allocation Details'!$A$18:$L$18, 0),FALSE), 'E2 Allocators'!$B$15:$W$361, MATCH('O5 Details by Class &amp; Accounts'!BJ$18, 'E2 Allocators'!$B$15:$W$15, 0),FALSE)*$E132), 0, VLOOKUP(VLOOKUP($A132, 'E4 TB Allocation Details'!$A$18:$L$214, MATCH("Misc ID", 'E4 TB Allocation Details'!$A$18:$L$18, 0),FALSE), 'E2 Allocators'!$B$15:$W$361, MATCH('O5 Details by Class &amp; Accounts'!BJ$18, 'E2 Allocators'!$B$15:$W$15, 0),FALSE)*$E132)</f>
        <v>0</v>
      </c>
      <c r="BK132" s="1321">
        <f>IF(ISERROR(VLOOKUP(VLOOKUP($A132, 'E4 TB Allocation Details'!$A$18:$L$214, MATCH("Misc ID", 'E4 TB Allocation Details'!$A$18:$L$18, 0),FALSE), 'E2 Allocators'!$B$15:$W$361, MATCH('O5 Details by Class &amp; Accounts'!BK$18, 'E2 Allocators'!$B$15:$W$15, 0),FALSE)*$E132), 0, VLOOKUP(VLOOKUP($A132, 'E4 TB Allocation Details'!$A$18:$L$214, MATCH("Misc ID", 'E4 TB Allocation Details'!$A$18:$L$18, 0),FALSE), 'E2 Allocators'!$B$15:$W$361, MATCH('O5 Details by Class &amp; Accounts'!BK$18, 'E2 Allocators'!$B$15:$W$15, 0),FALSE)*$E132)</f>
        <v>0</v>
      </c>
      <c r="BL132" s="1321">
        <f>IF(ISERROR(VLOOKUP(VLOOKUP($A132, 'E4 TB Allocation Details'!$A$18:$L$214, MATCH("Misc ID", 'E4 TB Allocation Details'!$A$18:$L$18, 0),FALSE), 'E2 Allocators'!$B$15:$W$361, MATCH('O5 Details by Class &amp; Accounts'!BL$18, 'E2 Allocators'!$B$15:$W$15, 0),FALSE)*$E132), 0, VLOOKUP(VLOOKUP($A132, 'E4 TB Allocation Details'!$A$18:$L$214, MATCH("Misc ID", 'E4 TB Allocation Details'!$A$18:$L$18, 0),FALSE), 'E2 Allocators'!$B$15:$W$361, MATCH('O5 Details by Class &amp; Accounts'!BL$18, 'E2 Allocators'!$B$15:$W$15, 0),FALSE)*$E132)</f>
        <v>0</v>
      </c>
      <c r="BM132" s="1321">
        <f>IF(ISERROR(VLOOKUP(VLOOKUP($A132, 'E4 TB Allocation Details'!$A$18:$L$214, MATCH("Misc ID", 'E4 TB Allocation Details'!$A$18:$L$18, 0),FALSE), 'E2 Allocators'!$B$15:$W$361, MATCH('O5 Details by Class &amp; Accounts'!BM$18, 'E2 Allocators'!$B$15:$W$15, 0),FALSE)*$E132), 0, VLOOKUP(VLOOKUP($A132, 'E4 TB Allocation Details'!$A$18:$L$214, MATCH("Misc ID", 'E4 TB Allocation Details'!$A$18:$L$18, 0),FALSE), 'E2 Allocators'!$B$15:$W$361, MATCH('O5 Details by Class &amp; Accounts'!BM$18, 'E2 Allocators'!$B$15:$W$15, 0),FALSE)*$E132)</f>
        <v>0</v>
      </c>
      <c r="BN132" s="1321">
        <f>IF(ISERROR(VLOOKUP(VLOOKUP($A132, 'E4 TB Allocation Details'!$A$18:$L$214, MATCH("Misc ID", 'E4 TB Allocation Details'!$A$18:$L$18, 0),FALSE), 'E2 Allocators'!$B$15:$W$361, MATCH('O5 Details by Class &amp; Accounts'!BN$18, 'E2 Allocators'!$B$15:$W$15, 0),FALSE)*$E132), 0, VLOOKUP(VLOOKUP($A132, 'E4 TB Allocation Details'!$A$18:$L$214, MATCH("Misc ID", 'E4 TB Allocation Details'!$A$18:$L$18, 0),FALSE), 'E2 Allocators'!$B$15:$W$361, MATCH('O5 Details by Class &amp; Accounts'!BN$18, 'E2 Allocators'!$B$15:$W$15, 0),FALSE)*$E132)</f>
        <v>0</v>
      </c>
      <c r="BO132" s="1321">
        <f>IF(ISERROR(VLOOKUP(VLOOKUP($A132, 'E4 TB Allocation Details'!$A$18:$L$214, MATCH("Misc ID", 'E4 TB Allocation Details'!$A$18:$L$18, 0),FALSE), 'E2 Allocators'!$B$15:$W$361, MATCH('O5 Details by Class &amp; Accounts'!BO$18, 'E2 Allocators'!$B$15:$W$15, 0),FALSE)*$E132), 0, VLOOKUP(VLOOKUP($A132, 'E4 TB Allocation Details'!$A$18:$L$214, MATCH("Misc ID", 'E4 TB Allocation Details'!$A$18:$L$18, 0),FALSE), 'E2 Allocators'!$B$15:$W$361, MATCH('O5 Details by Class &amp; Accounts'!BO$18, 'E2 Allocators'!$B$15:$W$15, 0),FALSE)*$E132)</f>
        <v>0</v>
      </c>
      <c r="BP132" s="1321">
        <f>IF(ISERROR(VLOOKUP(VLOOKUP($A132, 'E4 TB Allocation Details'!$A$18:$L$214, MATCH("Misc ID", 'E4 TB Allocation Details'!$A$18:$L$18, 0),FALSE), 'E2 Allocators'!$B$15:$W$361, MATCH('O5 Details by Class &amp; Accounts'!BP$18, 'E2 Allocators'!$B$15:$W$15, 0),FALSE)*$E132), 0, VLOOKUP(VLOOKUP($A132, 'E4 TB Allocation Details'!$A$18:$L$214, MATCH("Misc ID", 'E4 TB Allocation Details'!$A$18:$L$18, 0),FALSE), 'E2 Allocators'!$B$15:$W$361, MATCH('O5 Details by Class &amp; Accounts'!BP$18, 'E2 Allocators'!$B$15:$W$15, 0),FALSE)*$E132)</f>
        <v>0</v>
      </c>
      <c r="BQ132" s="1321">
        <f>IF(ISERROR(VLOOKUP(VLOOKUP($A132, 'E4 TB Allocation Details'!$A$18:$L$214, MATCH("Misc ID", 'E4 TB Allocation Details'!$A$18:$L$18, 0),FALSE), 'E2 Allocators'!$B$15:$W$361, MATCH('O5 Details by Class &amp; Accounts'!BQ$18, 'E2 Allocators'!$B$15:$W$15, 0),FALSE)*$E132), 0, VLOOKUP(VLOOKUP($A132, 'E4 TB Allocation Details'!$A$18:$L$214, MATCH("Misc ID", 'E4 TB Allocation Details'!$A$18:$L$18, 0),FALSE), 'E2 Allocators'!$B$15:$W$361, MATCH('O5 Details by Class &amp; Accounts'!BQ$18, 'E2 Allocators'!$B$15:$W$15, 0),FALSE)*$E132)</f>
        <v>0</v>
      </c>
      <c r="BR132" s="1321">
        <f>IF(ISERROR(VLOOKUP(VLOOKUP($A132, 'E4 TB Allocation Details'!$A$18:$L$214, MATCH("Misc ID", 'E4 TB Allocation Details'!$A$18:$L$18, 0),FALSE), 'E2 Allocators'!$B$15:$W$361, MATCH('O5 Details by Class &amp; Accounts'!BR$18, 'E2 Allocators'!$B$15:$W$15, 0),FALSE)*$E132), 0, VLOOKUP(VLOOKUP($A132, 'E4 TB Allocation Details'!$A$18:$L$214, MATCH("Misc ID", 'E4 TB Allocation Details'!$A$18:$L$18, 0),FALSE), 'E2 Allocators'!$B$15:$W$361, MATCH('O5 Details by Class &amp; Accounts'!BR$18, 'E2 Allocators'!$B$15:$W$15, 0),FALSE)*$E132)</f>
        <v>0</v>
      </c>
      <c r="BS132" s="1321">
        <f t="shared" si="41"/>
        <v>0</v>
      </c>
      <c r="BT132" s="1321">
        <f>IF(ISERROR(VLOOKUP(VLOOKUP($A132, 'E4 TB Allocation Details'!$A$18:$L$214, MATCH("A &amp; G ID", 'E4 TB Allocation Details'!$A$18:$L$18, 0),FALSE), 'E2 Allocators'!$B$15:$W$361, MATCH('O5 Details by Class &amp; Accounts'!BT$18, 'E2 Allocators'!$B$15:$W$15, 0),FALSE)*$E132), 0, VLOOKUP(VLOOKUP($A132, 'E4 TB Allocation Details'!$A$18:$L$214, MATCH("A &amp; G ID", 'E4 TB Allocation Details'!$A$18:$L$18, 0),FALSE), 'E2 Allocators'!$B$15:$W$361, MATCH('O5 Details by Class &amp; Accounts'!BT$18, 'E2 Allocators'!$B$15:$W$15, 0),FALSE)*$E132)</f>
        <v>0</v>
      </c>
      <c r="BU132" s="1321">
        <f>IF(ISERROR(VLOOKUP(VLOOKUP($A132, 'E4 TB Allocation Details'!$A$18:$L$214, MATCH("A &amp; G ID", 'E4 TB Allocation Details'!$A$18:$L$18, 0),FALSE), 'E2 Allocators'!$B$15:$W$361, MATCH('O5 Details by Class &amp; Accounts'!BU$18, 'E2 Allocators'!$B$15:$W$15, 0),FALSE)*$E132), 0, VLOOKUP(VLOOKUP($A132, 'E4 TB Allocation Details'!$A$18:$L$214, MATCH("A &amp; G ID", 'E4 TB Allocation Details'!$A$18:$L$18, 0),FALSE), 'E2 Allocators'!$B$15:$W$361, MATCH('O5 Details by Class &amp; Accounts'!BU$18, 'E2 Allocators'!$B$15:$W$15, 0),FALSE)*$E132)</f>
        <v>0</v>
      </c>
      <c r="BV132" s="1321">
        <f>IF(ISERROR(VLOOKUP(VLOOKUP($A132, 'E4 TB Allocation Details'!$A$18:$L$214, MATCH("A &amp; G ID", 'E4 TB Allocation Details'!$A$18:$L$18, 0),FALSE), 'E2 Allocators'!$B$15:$W$361, MATCH('O5 Details by Class &amp; Accounts'!BV$18, 'E2 Allocators'!$B$15:$W$15, 0),FALSE)*$E132), 0, VLOOKUP(VLOOKUP($A132, 'E4 TB Allocation Details'!$A$18:$L$214, MATCH("A &amp; G ID", 'E4 TB Allocation Details'!$A$18:$L$18, 0),FALSE), 'E2 Allocators'!$B$15:$W$361, MATCH('O5 Details by Class &amp; Accounts'!BV$18, 'E2 Allocators'!$B$15:$W$15, 0),FALSE)*$E132)</f>
        <v>0</v>
      </c>
      <c r="BW132" s="1321">
        <f>IF(ISERROR(VLOOKUP(VLOOKUP($A132, 'E4 TB Allocation Details'!$A$18:$L$214, MATCH("A &amp; G ID", 'E4 TB Allocation Details'!$A$18:$L$18, 0),FALSE), 'E2 Allocators'!$B$15:$W$361, MATCH('O5 Details by Class &amp; Accounts'!BW$18, 'E2 Allocators'!$B$15:$W$15, 0),FALSE)*$E132), 0, VLOOKUP(VLOOKUP($A132, 'E4 TB Allocation Details'!$A$18:$L$214, MATCH("A &amp; G ID", 'E4 TB Allocation Details'!$A$18:$L$18, 0),FALSE), 'E2 Allocators'!$B$15:$W$361, MATCH('O5 Details by Class &amp; Accounts'!BW$18, 'E2 Allocators'!$B$15:$W$15, 0),FALSE)*$E132)</f>
        <v>0</v>
      </c>
      <c r="BX132" s="1321">
        <f>IF(ISERROR(VLOOKUP(VLOOKUP($A132, 'E4 TB Allocation Details'!$A$18:$L$214, MATCH("A &amp; G ID", 'E4 TB Allocation Details'!$A$18:$L$18, 0),FALSE), 'E2 Allocators'!$B$15:$W$361, MATCH('O5 Details by Class &amp; Accounts'!BX$18, 'E2 Allocators'!$B$15:$W$15, 0),FALSE)*$E132), 0, VLOOKUP(VLOOKUP($A132, 'E4 TB Allocation Details'!$A$18:$L$214, MATCH("A &amp; G ID", 'E4 TB Allocation Details'!$A$18:$L$18, 0),FALSE), 'E2 Allocators'!$B$15:$W$361, MATCH('O5 Details by Class &amp; Accounts'!BX$18, 'E2 Allocators'!$B$15:$W$15, 0),FALSE)*$E132)</f>
        <v>0</v>
      </c>
      <c r="BY132" s="1321">
        <f>IF(ISERROR(VLOOKUP(VLOOKUP($A132, 'E4 TB Allocation Details'!$A$18:$L$214, MATCH("A &amp; G ID", 'E4 TB Allocation Details'!$A$18:$L$18, 0),FALSE), 'E2 Allocators'!$B$15:$W$361, MATCH('O5 Details by Class &amp; Accounts'!BY$18, 'E2 Allocators'!$B$15:$W$15, 0),FALSE)*$E132), 0, VLOOKUP(VLOOKUP($A132, 'E4 TB Allocation Details'!$A$18:$L$214, MATCH("A &amp; G ID", 'E4 TB Allocation Details'!$A$18:$L$18, 0),FALSE), 'E2 Allocators'!$B$15:$W$361, MATCH('O5 Details by Class &amp; Accounts'!BY$18, 'E2 Allocators'!$B$15:$W$15, 0),FALSE)*$E132)</f>
        <v>0</v>
      </c>
      <c r="BZ132" s="1321">
        <f>IF(ISERROR(VLOOKUP(VLOOKUP($A132, 'E4 TB Allocation Details'!$A$18:$L$214, MATCH("A &amp; G ID", 'E4 TB Allocation Details'!$A$18:$L$18, 0),FALSE), 'E2 Allocators'!$B$15:$W$361, MATCH('O5 Details by Class &amp; Accounts'!BZ$18, 'E2 Allocators'!$B$15:$W$15, 0),FALSE)*$E132), 0, VLOOKUP(VLOOKUP($A132, 'E4 TB Allocation Details'!$A$18:$L$214, MATCH("A &amp; G ID", 'E4 TB Allocation Details'!$A$18:$L$18, 0),FALSE), 'E2 Allocators'!$B$15:$W$361, MATCH('O5 Details by Class &amp; Accounts'!BZ$18, 'E2 Allocators'!$B$15:$W$15, 0),FALSE)*$E132)</f>
        <v>0</v>
      </c>
      <c r="CA132" s="1321">
        <f>IF(ISERROR(VLOOKUP(VLOOKUP($A132, 'E4 TB Allocation Details'!$A$18:$L$214, MATCH("A &amp; G ID", 'E4 TB Allocation Details'!$A$18:$L$18, 0),FALSE), 'E2 Allocators'!$B$15:$W$361, MATCH('O5 Details by Class &amp; Accounts'!CA$18, 'E2 Allocators'!$B$15:$W$15, 0),FALSE)*$E132), 0, VLOOKUP(VLOOKUP($A132, 'E4 TB Allocation Details'!$A$18:$L$214, MATCH("A &amp; G ID", 'E4 TB Allocation Details'!$A$18:$L$18, 0),FALSE), 'E2 Allocators'!$B$15:$W$361, MATCH('O5 Details by Class &amp; Accounts'!CA$18, 'E2 Allocators'!$B$15:$W$15, 0),FALSE)*$E132)</f>
        <v>0</v>
      </c>
      <c r="CB132" s="1321">
        <f>IF(ISERROR(VLOOKUP(VLOOKUP($A132, 'E4 TB Allocation Details'!$A$18:$L$214, MATCH("A &amp; G ID", 'E4 TB Allocation Details'!$A$18:$L$18, 0),FALSE), 'E2 Allocators'!$B$15:$W$361, MATCH('O5 Details by Class &amp; Accounts'!CB$18, 'E2 Allocators'!$B$15:$W$15, 0),FALSE)*$E132), 0, VLOOKUP(VLOOKUP($A132, 'E4 TB Allocation Details'!$A$18:$L$214, MATCH("A &amp; G ID", 'E4 TB Allocation Details'!$A$18:$L$18, 0),FALSE), 'E2 Allocators'!$B$15:$W$361, MATCH('O5 Details by Class &amp; Accounts'!CB$18, 'E2 Allocators'!$B$15:$W$15, 0),FALSE)*$E132)</f>
        <v>0</v>
      </c>
      <c r="CC132" s="1321">
        <f>IF(ISERROR(VLOOKUP(VLOOKUP($A132, 'E4 TB Allocation Details'!$A$18:$L$214, MATCH("A &amp; G ID", 'E4 TB Allocation Details'!$A$18:$L$18, 0),FALSE), 'E2 Allocators'!$B$15:$W$361, MATCH('O5 Details by Class &amp; Accounts'!CC$18, 'E2 Allocators'!$B$15:$W$15, 0),FALSE)*$E132), 0, VLOOKUP(VLOOKUP($A132, 'E4 TB Allocation Details'!$A$18:$L$214, MATCH("A &amp; G ID", 'E4 TB Allocation Details'!$A$18:$L$18, 0),FALSE), 'E2 Allocators'!$B$15:$W$361, MATCH('O5 Details by Class &amp; Accounts'!CC$18, 'E2 Allocators'!$B$15:$W$15, 0),FALSE)*$E132)</f>
        <v>0</v>
      </c>
      <c r="CD132" s="1321">
        <f>IF(ISERROR(VLOOKUP(VLOOKUP($A132, 'E4 TB Allocation Details'!$A$18:$L$214, MATCH("A &amp; G ID", 'E4 TB Allocation Details'!$A$18:$L$18, 0),FALSE), 'E2 Allocators'!$B$15:$W$361, MATCH('O5 Details by Class &amp; Accounts'!CD$18, 'E2 Allocators'!$B$15:$W$15, 0),FALSE)*$E132), 0, VLOOKUP(VLOOKUP($A132, 'E4 TB Allocation Details'!$A$18:$L$214, MATCH("A &amp; G ID", 'E4 TB Allocation Details'!$A$18:$L$18, 0),FALSE), 'E2 Allocators'!$B$15:$W$361, MATCH('O5 Details by Class &amp; Accounts'!CD$18, 'E2 Allocators'!$B$15:$W$15, 0),FALSE)*$E132)</f>
        <v>0</v>
      </c>
      <c r="CE132" s="1321">
        <f>IF(ISERROR(VLOOKUP(VLOOKUP($A132, 'E4 TB Allocation Details'!$A$18:$L$214, MATCH("A &amp; G ID", 'E4 TB Allocation Details'!$A$18:$L$18, 0),FALSE), 'E2 Allocators'!$B$15:$W$361, MATCH('O5 Details by Class &amp; Accounts'!CE$18, 'E2 Allocators'!$B$15:$W$15, 0),FALSE)*$E132), 0, VLOOKUP(VLOOKUP($A132, 'E4 TB Allocation Details'!$A$18:$L$214, MATCH("A &amp; G ID", 'E4 TB Allocation Details'!$A$18:$L$18, 0),FALSE), 'E2 Allocators'!$B$15:$W$361, MATCH('O5 Details by Class &amp; Accounts'!CE$18, 'E2 Allocators'!$B$15:$W$15, 0),FALSE)*$E132)</f>
        <v>0</v>
      </c>
      <c r="CF132" s="1321">
        <f>IF(ISERROR(VLOOKUP(VLOOKUP($A132, 'E4 TB Allocation Details'!$A$18:$L$214, MATCH("A &amp; G ID", 'E4 TB Allocation Details'!$A$18:$L$18, 0),FALSE), 'E2 Allocators'!$B$15:$W$361, MATCH('O5 Details by Class &amp; Accounts'!CF$18, 'E2 Allocators'!$B$15:$W$15, 0),FALSE)*$E132), 0, VLOOKUP(VLOOKUP($A132, 'E4 TB Allocation Details'!$A$18:$L$214, MATCH("A &amp; G ID", 'E4 TB Allocation Details'!$A$18:$L$18, 0),FALSE), 'E2 Allocators'!$B$15:$W$361, MATCH('O5 Details by Class &amp; Accounts'!CF$18, 'E2 Allocators'!$B$15:$W$15, 0),FALSE)*$E132)</f>
        <v>0</v>
      </c>
      <c r="CG132" s="1321">
        <f>IF(ISERROR(VLOOKUP(VLOOKUP($A132, 'E4 TB Allocation Details'!$A$18:$L$214, MATCH("A &amp; G ID", 'E4 TB Allocation Details'!$A$18:$L$18, 0),FALSE), 'E2 Allocators'!$B$15:$W$361, MATCH('O5 Details by Class &amp; Accounts'!CG$18, 'E2 Allocators'!$B$15:$W$15, 0),FALSE)*$E132), 0, VLOOKUP(VLOOKUP($A132, 'E4 TB Allocation Details'!$A$18:$L$214, MATCH("A &amp; G ID", 'E4 TB Allocation Details'!$A$18:$L$18, 0),FALSE), 'E2 Allocators'!$B$15:$W$361, MATCH('O5 Details by Class &amp; Accounts'!CG$18, 'E2 Allocators'!$B$15:$W$15, 0),FALSE)*$E132)</f>
        <v>0</v>
      </c>
      <c r="CH132" s="1321">
        <f>IF(ISERROR(VLOOKUP(VLOOKUP($A132, 'E4 TB Allocation Details'!$A$18:$L$214, MATCH("A &amp; G ID", 'E4 TB Allocation Details'!$A$18:$L$18, 0),FALSE), 'E2 Allocators'!$B$15:$W$361, MATCH('O5 Details by Class &amp; Accounts'!CH$18, 'E2 Allocators'!$B$15:$W$15, 0),FALSE)*$E132), 0, VLOOKUP(VLOOKUP($A132, 'E4 TB Allocation Details'!$A$18:$L$214, MATCH("A &amp; G ID", 'E4 TB Allocation Details'!$A$18:$L$18, 0),FALSE), 'E2 Allocators'!$B$15:$W$361, MATCH('O5 Details by Class &amp; Accounts'!CH$18, 'E2 Allocators'!$B$15:$W$15, 0),FALSE)*$E132)</f>
        <v>0</v>
      </c>
      <c r="CI132" s="1321">
        <f>IF(ISERROR(VLOOKUP(VLOOKUP($A132, 'E4 TB Allocation Details'!$A$18:$L$214, MATCH("A &amp; G ID", 'E4 TB Allocation Details'!$A$18:$L$18, 0),FALSE), 'E2 Allocators'!$B$15:$W$361, MATCH('O5 Details by Class &amp; Accounts'!CI$18, 'E2 Allocators'!$B$15:$W$15, 0),FALSE)*$E132), 0, VLOOKUP(VLOOKUP($A132, 'E4 TB Allocation Details'!$A$18:$L$214, MATCH("A &amp; G ID", 'E4 TB Allocation Details'!$A$18:$L$18, 0),FALSE), 'E2 Allocators'!$B$15:$W$361, MATCH('O5 Details by Class &amp; Accounts'!CI$18, 'E2 Allocators'!$B$15:$W$15, 0),FALSE)*$E132)</f>
        <v>0</v>
      </c>
      <c r="CJ132" s="1321">
        <f>IF(ISERROR(VLOOKUP(VLOOKUP($A132, 'E4 TB Allocation Details'!$A$18:$L$214, MATCH("A &amp; G ID", 'E4 TB Allocation Details'!$A$18:$L$18, 0),FALSE), 'E2 Allocators'!$B$15:$W$361, MATCH('O5 Details by Class &amp; Accounts'!CJ$18, 'E2 Allocators'!$B$15:$W$15, 0),FALSE)*$E132), 0, VLOOKUP(VLOOKUP($A132, 'E4 TB Allocation Details'!$A$18:$L$214, MATCH("A &amp; G ID", 'E4 TB Allocation Details'!$A$18:$L$18, 0),FALSE), 'E2 Allocators'!$B$15:$W$361, MATCH('O5 Details by Class &amp; Accounts'!CJ$18, 'E2 Allocators'!$B$15:$W$15, 0),FALSE)*$E132)</f>
        <v>0</v>
      </c>
      <c r="CK132" s="1321">
        <f>IF(ISERROR(VLOOKUP(VLOOKUP($A132, 'E4 TB Allocation Details'!$A$18:$L$214, MATCH("A &amp; G ID", 'E4 TB Allocation Details'!$A$18:$L$18, 0),FALSE), 'E2 Allocators'!$B$15:$W$361, MATCH('O5 Details by Class &amp; Accounts'!CK$18, 'E2 Allocators'!$B$15:$W$15, 0),FALSE)*$E132), 0, VLOOKUP(VLOOKUP($A132, 'E4 TB Allocation Details'!$A$18:$L$214, MATCH("A &amp; G ID", 'E4 TB Allocation Details'!$A$18:$L$18, 0),FALSE), 'E2 Allocators'!$B$15:$W$361, MATCH('O5 Details by Class &amp; Accounts'!CK$18, 'E2 Allocators'!$B$15:$W$15, 0),FALSE)*$E132)</f>
        <v>0</v>
      </c>
      <c r="CL132" s="1321">
        <f>IF(ISERROR(VLOOKUP(VLOOKUP($A132, 'E4 TB Allocation Details'!$A$18:$L$214, MATCH("A &amp; G ID", 'E4 TB Allocation Details'!$A$18:$L$18, 0),FALSE), 'E2 Allocators'!$B$15:$W$361, MATCH('O5 Details by Class &amp; Accounts'!CL$18, 'E2 Allocators'!$B$15:$W$15, 0),FALSE)*$E132), 0, VLOOKUP(VLOOKUP($A132, 'E4 TB Allocation Details'!$A$18:$L$214, MATCH("A &amp; G ID", 'E4 TB Allocation Details'!$A$18:$L$18, 0),FALSE), 'E2 Allocators'!$B$15:$W$361, MATCH('O5 Details by Class &amp; Accounts'!CL$18, 'E2 Allocators'!$B$15:$W$15, 0),FALSE)*$E132)</f>
        <v>0</v>
      </c>
      <c r="CM132" s="1321">
        <f>IF(ISERROR(VLOOKUP(VLOOKUP($A132, 'E4 TB Allocation Details'!$A$18:$L$214, MATCH("A &amp; G ID", 'E4 TB Allocation Details'!$A$18:$L$18, 0),FALSE), 'E2 Allocators'!$B$15:$W$361, MATCH('O5 Details by Class &amp; Accounts'!CM$18, 'E2 Allocators'!$B$15:$W$15, 0),FALSE)*$E132), 0, VLOOKUP(VLOOKUP($A132, 'E4 TB Allocation Details'!$A$18:$L$214, MATCH("A &amp; G ID", 'E4 TB Allocation Details'!$A$18:$L$18, 0),FALSE), 'E2 Allocators'!$B$15:$W$361, MATCH('O5 Details by Class &amp; Accounts'!CM$18, 'E2 Allocators'!$B$15:$W$15, 0),FALSE)*$E132)</f>
        <v>0</v>
      </c>
      <c r="CN132" s="1321">
        <f t="shared" si="42"/>
        <v>0</v>
      </c>
      <c r="CO132" s="1650">
        <f t="shared" si="43"/>
        <v>0</v>
      </c>
      <c r="CQ132" s="1898" t="s">
        <v>108</v>
      </c>
    </row>
    <row r="133" spans="1:95" s="64" customFormat="1" ht="12.75">
      <c r="A133" s="1089">
        <v>5012</v>
      </c>
      <c r="B133" s="1088" t="s">
        <v>982</v>
      </c>
      <c r="C133" s="1647">
        <f>IF(ISERROR(VLOOKUP($A133,'I3 TB Data'!$A$19:$H$484,MATCH('O5 Details by Class &amp; Accounts'!$C$18, 'I3 TB Data'!$A$19:$H$19,0),0)), 0, VLOOKUP($A133,'I3 TB Data'!$A$19:$H$484,MATCH('O5 Details by Class &amp; Accounts'!$C$18,'I3 TB Data'!$A$19:$H$19,0),0))</f>
        <v>50000</v>
      </c>
      <c r="D133" s="1648"/>
      <c r="E133" s="1647">
        <f t="shared" si="31"/>
        <v>50000</v>
      </c>
      <c r="F133" s="1649">
        <f>IF(ISERROR(VLOOKUP($A133, 'E1 Categorization'!A33:E124, MATCH("Customer Component", 'E1 Categorization'!$A$33:$E$33,0), 0)), 0, IF(VLOOKUP($A133, 'E1 Categorization'!A33:E124, MATCH("Customer Component", 'E1 Categorization'!$A$33:$E$33,0), 0)=0, 'O5 Details by Class &amp; Accounts'!$E133, IF(AND(VLOOKUP($A133, 'E1 Categorization'!A33:E124, MATCH("Customer Component", 'E1 Categorization'!$A$33:$E$33,0), 0) &gt;0, VLOOKUP($A133, 'E1 Categorization'!A33:E124, MATCH("Customer Component", 'E1 Categorization'!$A$33:$E$33,0), 0)&lt;1), 'O5 Details by Class &amp; Accounts'!$E133*(1-VLOOKUP($A133, 'E1 Categorization'!A33:E124, MATCH("Customer Component", 'E1 Categorization'!$A$33:$E$33,0), 0)), 0)))</f>
        <v>50000</v>
      </c>
      <c r="G133" s="1649">
        <f>IF(ISERROR(VLOOKUP($A133, 'E1 Categorization'!A33:E124, MATCH("Customer Component", 'E1 Categorization'!$A$33:$E$33,0), 0)),0, IF(VLOOKUP($A133, 'E1 Categorization'!A33:E124, MATCH("Customer Component", 'E1 Categorization'!$A$33:$E$33,0), 0)=0, 0, IF(AND(VLOOKUP($A133, 'E1 Categorization'!A33:E124, MATCH("Customer Component", 'E1 Categorization'!$A$33:$E$33,0), 0) &gt;0, VLOOKUP($A133, 'E1 Categorization'!A33:E124, MATCH("Customer Component", 'E1 Categorization'!$A$33:$E$33,0), 0)&lt;1), 'O5 Details by Class &amp; Accounts'!$E133*(VLOOKUP($A133, 'E1 Categorization'!A33:E124, MATCH("Customer Component", 'E1 Categorization'!$A$33:$E$33,0), 0)), 'O5 Details by Class &amp; Accounts'!$E133)))</f>
        <v>0</v>
      </c>
      <c r="H133" s="1321">
        <f t="shared" si="38"/>
        <v>50000</v>
      </c>
      <c r="I133" s="1321">
        <f>IF(ISERROR(VLOOKUP(VLOOKUP($A133, 'E4 TB Allocation Details'!$A$18:$L$214, MATCH("Demand ID", 'E4 TB Allocation Details'!$A$18:$L$18, 0),FALSE), 'E2 Allocators'!$B$15:$W$361, MATCH('O5 Details by Class &amp; Accounts'!I$18, 'E2 Allocators'!$B$15:$W$15, 0),FALSE)*$F133), 0, VLOOKUP(VLOOKUP($A133, 'E4 TB Allocation Details'!$A$18:$L$214, MATCH("Demand ID", 'E4 TB Allocation Details'!$A$18:$L$18, 0),FALSE), 'E2 Allocators'!$B$15:$W$361, MATCH('O5 Details by Class &amp; Accounts'!I$18, 'E2 Allocators'!$B$15:$W$15, 0),FALSE)*$F133)</f>
        <v>26608.3262253133</v>
      </c>
      <c r="J133" s="1321">
        <f>IF(ISERROR(VLOOKUP(VLOOKUP($A133, 'E4 TB Allocation Details'!$A$18:$L$214, MATCH("Demand ID", 'E4 TB Allocation Details'!$A$18:$L$18, 0),FALSE), 'E2 Allocators'!$B$15:$W$361, MATCH('O5 Details by Class &amp; Accounts'!J$18, 'E2 Allocators'!$B$15:$W$15, 0),FALSE)*$F133), 0, VLOOKUP(VLOOKUP($A133, 'E4 TB Allocation Details'!$A$18:$L$214, MATCH("Demand ID", 'E4 TB Allocation Details'!$A$18:$L$18, 0),FALSE), 'E2 Allocators'!$B$15:$W$361, MATCH('O5 Details by Class &amp; Accounts'!J$18, 'E2 Allocators'!$B$15:$W$15, 0),FALSE)*$F133)</f>
        <v>10580.014434748377</v>
      </c>
      <c r="K133" s="1321">
        <f>IF(ISERROR(VLOOKUP(VLOOKUP($A133, 'E4 TB Allocation Details'!$A$18:$L$214, MATCH("Demand ID", 'E4 TB Allocation Details'!$A$18:$L$18, 0),FALSE), 'E2 Allocators'!$B$15:$W$361, MATCH('O5 Details by Class &amp; Accounts'!K$18, 'E2 Allocators'!$B$15:$W$15, 0),FALSE)*$F133), 0, VLOOKUP(VLOOKUP($A133, 'E4 TB Allocation Details'!$A$18:$L$214, MATCH("Demand ID", 'E4 TB Allocation Details'!$A$18:$L$18, 0),FALSE), 'E2 Allocators'!$B$15:$W$361, MATCH('O5 Details by Class &amp; Accounts'!K$18, 'E2 Allocators'!$B$15:$W$15, 0),FALSE)*$F133)</f>
        <v>12453.251099009251</v>
      </c>
      <c r="L133" s="1321">
        <f>IF(ISERROR(VLOOKUP(VLOOKUP($A133, 'E4 TB Allocation Details'!$A$18:$L$214, MATCH("Demand ID", 'E4 TB Allocation Details'!$A$18:$L$18, 0),FALSE), 'E2 Allocators'!$B$15:$W$361, MATCH('O5 Details by Class &amp; Accounts'!L$18, 'E2 Allocators'!$B$15:$W$15, 0),FALSE)*$F133), 0, VLOOKUP(VLOOKUP($A133, 'E4 TB Allocation Details'!$A$18:$L$214, MATCH("Demand ID", 'E4 TB Allocation Details'!$A$18:$L$18, 0),FALSE), 'E2 Allocators'!$B$15:$W$361, MATCH('O5 Details by Class &amp; Accounts'!L$18, 'E2 Allocators'!$B$15:$W$15, 0),FALSE)*$F133)</f>
        <v>0</v>
      </c>
      <c r="M133" s="1321">
        <f>IF(ISERROR(VLOOKUP(VLOOKUP($A133, 'E4 TB Allocation Details'!$A$18:$L$214, MATCH("Demand ID", 'E4 TB Allocation Details'!$A$18:$L$18, 0),FALSE), 'E2 Allocators'!$B$15:$W$361, MATCH('O5 Details by Class &amp; Accounts'!M$18, 'E2 Allocators'!$B$15:$W$15, 0),FALSE)*$F133), 0, VLOOKUP(VLOOKUP($A133, 'E4 TB Allocation Details'!$A$18:$L$214, MATCH("Demand ID", 'E4 TB Allocation Details'!$A$18:$L$18, 0),FALSE), 'E2 Allocators'!$B$15:$W$361, MATCH('O5 Details by Class &amp; Accounts'!M$18, 'E2 Allocators'!$B$15:$W$15, 0),FALSE)*$F133)</f>
        <v>0</v>
      </c>
      <c r="N133" s="1321">
        <f>IF(ISERROR(VLOOKUP(VLOOKUP($A133, 'E4 TB Allocation Details'!$A$18:$L$214, MATCH("Demand ID", 'E4 TB Allocation Details'!$A$18:$L$18, 0),FALSE), 'E2 Allocators'!$B$15:$W$361, MATCH('O5 Details by Class &amp; Accounts'!N$18, 'E2 Allocators'!$B$15:$W$15, 0),FALSE)*$F133), 0, VLOOKUP(VLOOKUP($A133, 'E4 TB Allocation Details'!$A$18:$L$214, MATCH("Demand ID", 'E4 TB Allocation Details'!$A$18:$L$18, 0),FALSE), 'E2 Allocators'!$B$15:$W$361, MATCH('O5 Details by Class &amp; Accounts'!N$18, 'E2 Allocators'!$B$15:$W$15, 0),FALSE)*$F133)</f>
        <v>0</v>
      </c>
      <c r="O133" s="1321">
        <f>IF(ISERROR(VLOOKUP(VLOOKUP($A133, 'E4 TB Allocation Details'!$A$18:$L$214, MATCH("Demand ID", 'E4 TB Allocation Details'!$A$18:$L$18, 0),FALSE), 'E2 Allocators'!$B$15:$W$361, MATCH('O5 Details by Class &amp; Accounts'!O$18, 'E2 Allocators'!$B$15:$W$15, 0),FALSE)*$F133), 0, VLOOKUP(VLOOKUP($A133, 'E4 TB Allocation Details'!$A$18:$L$214, MATCH("Demand ID", 'E4 TB Allocation Details'!$A$18:$L$18, 0),FALSE), 'E2 Allocators'!$B$15:$W$361, MATCH('O5 Details by Class &amp; Accounts'!O$18, 'E2 Allocators'!$B$15:$W$15, 0),FALSE)*$F133)</f>
        <v>281.31356210222424</v>
      </c>
      <c r="P133" s="1321">
        <f>IF(ISERROR(VLOOKUP(VLOOKUP($A133, 'E4 TB Allocation Details'!$A$18:$L$214, MATCH("Demand ID", 'E4 TB Allocation Details'!$A$18:$L$18, 0),FALSE), 'E2 Allocators'!$B$15:$W$361, MATCH('O5 Details by Class &amp; Accounts'!P$18, 'E2 Allocators'!$B$15:$W$15, 0),FALSE)*$F133), 0, VLOOKUP(VLOOKUP($A133, 'E4 TB Allocation Details'!$A$18:$L$214, MATCH("Demand ID", 'E4 TB Allocation Details'!$A$18:$L$18, 0),FALSE), 'E2 Allocators'!$B$15:$W$361, MATCH('O5 Details by Class &amp; Accounts'!P$18, 'E2 Allocators'!$B$15:$W$15, 0),FALSE)*$F133)</f>
        <v>0</v>
      </c>
      <c r="Q133" s="1321">
        <f>IF(ISERROR(VLOOKUP(VLOOKUP($A133, 'E4 TB Allocation Details'!$A$18:$L$214, MATCH("Demand ID", 'E4 TB Allocation Details'!$A$18:$L$18, 0),FALSE), 'E2 Allocators'!$B$15:$W$361, MATCH('O5 Details by Class &amp; Accounts'!Q$18, 'E2 Allocators'!$B$15:$W$15, 0),FALSE)*$F133), 0, VLOOKUP(VLOOKUP($A133, 'E4 TB Allocation Details'!$A$18:$L$214, MATCH("Demand ID", 'E4 TB Allocation Details'!$A$18:$L$18, 0),FALSE), 'E2 Allocators'!$B$15:$W$361, MATCH('O5 Details by Class &amp; Accounts'!Q$18, 'E2 Allocators'!$B$15:$W$15, 0),FALSE)*$F133)</f>
        <v>77.094678826848622</v>
      </c>
      <c r="R133" s="1321">
        <f>IF(ISERROR(VLOOKUP(VLOOKUP($A133, 'E4 TB Allocation Details'!$A$18:$L$214, MATCH("Demand ID", 'E4 TB Allocation Details'!$A$18:$L$18, 0),FALSE), 'E2 Allocators'!$B$15:$W$361, MATCH('O5 Details by Class &amp; Accounts'!R$18, 'E2 Allocators'!$B$15:$W$15, 0),FALSE)*$F133), 0, VLOOKUP(VLOOKUP($A133, 'E4 TB Allocation Details'!$A$18:$L$214, MATCH("Demand ID", 'E4 TB Allocation Details'!$A$18:$L$18, 0),FALSE), 'E2 Allocators'!$B$15:$W$361, MATCH('O5 Details by Class &amp; Accounts'!R$18, 'E2 Allocators'!$B$15:$W$15, 0),FALSE)*$F133)</f>
        <v>0</v>
      </c>
      <c r="S133" s="1321">
        <f>IF(ISERROR(VLOOKUP(VLOOKUP($A133, 'E4 TB Allocation Details'!$A$18:$L$214, MATCH("Demand ID", 'E4 TB Allocation Details'!$A$18:$L$18, 0),FALSE), 'E2 Allocators'!$B$15:$W$361, MATCH('O5 Details by Class &amp; Accounts'!S$18, 'E2 Allocators'!$B$15:$W$15, 0),FALSE)*$F133), 0, VLOOKUP(VLOOKUP($A133, 'E4 TB Allocation Details'!$A$18:$L$214, MATCH("Demand ID", 'E4 TB Allocation Details'!$A$18:$L$18, 0),FALSE), 'E2 Allocators'!$B$15:$W$361, MATCH('O5 Details by Class &amp; Accounts'!S$18, 'E2 Allocators'!$B$15:$W$15, 0),FALSE)*$F133)</f>
        <v>0</v>
      </c>
      <c r="T133" s="1321">
        <f>IF(ISERROR(VLOOKUP(VLOOKUP($A133, 'E4 TB Allocation Details'!$A$18:$L$214, MATCH("Demand ID", 'E4 TB Allocation Details'!$A$18:$L$18, 0),FALSE), 'E2 Allocators'!$B$15:$W$361, MATCH('O5 Details by Class &amp; Accounts'!T$18, 'E2 Allocators'!$B$15:$W$15, 0),FALSE)*$F133), 0, VLOOKUP(VLOOKUP($A133, 'E4 TB Allocation Details'!$A$18:$L$214, MATCH("Demand ID", 'E4 TB Allocation Details'!$A$18:$L$18, 0),FALSE), 'E2 Allocators'!$B$15:$W$361, MATCH('O5 Details by Class &amp; Accounts'!T$18, 'E2 Allocators'!$B$15:$W$15, 0),FALSE)*$F133)</f>
        <v>0</v>
      </c>
      <c r="U133" s="1321">
        <f>IF(ISERROR(VLOOKUP(VLOOKUP($A133, 'E4 TB Allocation Details'!$A$18:$L$214, MATCH("Demand ID", 'E4 TB Allocation Details'!$A$18:$L$18, 0),FALSE), 'E2 Allocators'!$B$15:$W$361, MATCH('O5 Details by Class &amp; Accounts'!U$18, 'E2 Allocators'!$B$15:$W$15, 0),FALSE)*$F133), 0, VLOOKUP(VLOOKUP($A133, 'E4 TB Allocation Details'!$A$18:$L$214, MATCH("Demand ID", 'E4 TB Allocation Details'!$A$18:$L$18, 0),FALSE), 'E2 Allocators'!$B$15:$W$361, MATCH('O5 Details by Class &amp; Accounts'!U$18, 'E2 Allocators'!$B$15:$W$15, 0),FALSE)*$F133)</f>
        <v>0</v>
      </c>
      <c r="V133" s="1321">
        <f>IF(ISERROR(VLOOKUP(VLOOKUP($A133, 'E4 TB Allocation Details'!$A$18:$L$214, MATCH("Demand ID", 'E4 TB Allocation Details'!$A$18:$L$18, 0),FALSE), 'E2 Allocators'!$B$15:$W$361, MATCH('O5 Details by Class &amp; Accounts'!V$18, 'E2 Allocators'!$B$15:$W$15, 0),FALSE)*$F133), 0, VLOOKUP(VLOOKUP($A133, 'E4 TB Allocation Details'!$A$18:$L$214, MATCH("Demand ID", 'E4 TB Allocation Details'!$A$18:$L$18, 0),FALSE), 'E2 Allocators'!$B$15:$W$361, MATCH('O5 Details by Class &amp; Accounts'!V$18, 'E2 Allocators'!$B$15:$W$15, 0),FALSE)*$F133)</f>
        <v>0</v>
      </c>
      <c r="W133" s="1321">
        <f>IF(ISERROR(VLOOKUP(VLOOKUP($A133, 'E4 TB Allocation Details'!$A$18:$L$214, MATCH("Demand ID", 'E4 TB Allocation Details'!$A$18:$L$18, 0),FALSE), 'E2 Allocators'!$B$15:$W$361, MATCH('O5 Details by Class &amp; Accounts'!W$18, 'E2 Allocators'!$B$15:$W$15, 0),FALSE)*$F133), 0, VLOOKUP(VLOOKUP($A133, 'E4 TB Allocation Details'!$A$18:$L$214, MATCH("Demand ID", 'E4 TB Allocation Details'!$A$18:$L$18, 0),FALSE), 'E2 Allocators'!$B$15:$W$361, MATCH('O5 Details by Class &amp; Accounts'!W$18, 'E2 Allocators'!$B$15:$W$15, 0),FALSE)*$F133)</f>
        <v>0</v>
      </c>
      <c r="X133" s="1321">
        <f>IF(ISERROR(VLOOKUP(VLOOKUP($A133, 'E4 TB Allocation Details'!$A$18:$L$214, MATCH("Demand ID", 'E4 TB Allocation Details'!$A$18:$L$18, 0),FALSE), 'E2 Allocators'!$B$15:$W$361, MATCH('O5 Details by Class &amp; Accounts'!X$18, 'E2 Allocators'!$B$15:$W$15, 0),FALSE)*$F133), 0, VLOOKUP(VLOOKUP($A133, 'E4 TB Allocation Details'!$A$18:$L$214, MATCH("Demand ID", 'E4 TB Allocation Details'!$A$18:$L$18, 0),FALSE), 'E2 Allocators'!$B$15:$W$361, MATCH('O5 Details by Class &amp; Accounts'!X$18, 'E2 Allocators'!$B$15:$W$15, 0),FALSE)*$F133)</f>
        <v>0</v>
      </c>
      <c r="Y133" s="1321">
        <f>IF(ISERROR(VLOOKUP(VLOOKUP($A133, 'E4 TB Allocation Details'!$A$18:$L$214, MATCH("Demand ID", 'E4 TB Allocation Details'!$A$18:$L$18, 0),FALSE), 'E2 Allocators'!$B$15:$W$361, MATCH('O5 Details by Class &amp; Accounts'!Y$18, 'E2 Allocators'!$B$15:$W$15, 0),FALSE)*$F133), 0, VLOOKUP(VLOOKUP($A133, 'E4 TB Allocation Details'!$A$18:$L$214, MATCH("Demand ID", 'E4 TB Allocation Details'!$A$18:$L$18, 0),FALSE), 'E2 Allocators'!$B$15:$W$361, MATCH('O5 Details by Class &amp; Accounts'!Y$18, 'E2 Allocators'!$B$15:$W$15, 0),FALSE)*$F133)</f>
        <v>0</v>
      </c>
      <c r="Z133" s="1321">
        <f>IF(ISERROR(VLOOKUP(VLOOKUP($A133, 'E4 TB Allocation Details'!$A$18:$L$214, MATCH("Demand ID", 'E4 TB Allocation Details'!$A$18:$L$18, 0),FALSE), 'E2 Allocators'!$B$15:$W$361, MATCH('O5 Details by Class &amp; Accounts'!Z$18, 'E2 Allocators'!$B$15:$W$15, 0),FALSE)*$F133), 0, VLOOKUP(VLOOKUP($A133, 'E4 TB Allocation Details'!$A$18:$L$214, MATCH("Demand ID", 'E4 TB Allocation Details'!$A$18:$L$18, 0),FALSE), 'E2 Allocators'!$B$15:$W$361, MATCH('O5 Details by Class &amp; Accounts'!Z$18, 'E2 Allocators'!$B$15:$W$15, 0),FALSE)*$F133)</f>
        <v>0</v>
      </c>
      <c r="AA133" s="1321">
        <f>IF(ISERROR(VLOOKUP(VLOOKUP($A133, 'E4 TB Allocation Details'!$A$18:$L$214, MATCH("Demand ID", 'E4 TB Allocation Details'!$A$18:$L$18, 0),FALSE), 'E2 Allocators'!$B$15:$W$361, MATCH('O5 Details by Class &amp; Accounts'!AA$18, 'E2 Allocators'!$B$15:$W$15, 0),FALSE)*$F133), 0, VLOOKUP(VLOOKUP($A133, 'E4 TB Allocation Details'!$A$18:$L$214, MATCH("Demand ID", 'E4 TB Allocation Details'!$A$18:$L$18, 0),FALSE), 'E2 Allocators'!$B$15:$W$361, MATCH('O5 Details by Class &amp; Accounts'!AA$18, 'E2 Allocators'!$B$15:$W$15, 0),FALSE)*$F133)</f>
        <v>0</v>
      </c>
      <c r="AB133" s="1321">
        <f>IF(ISERROR(VLOOKUP(VLOOKUP($A133, 'E4 TB Allocation Details'!$A$18:$L$214, MATCH("Demand ID", 'E4 TB Allocation Details'!$A$18:$L$18, 0),FALSE), 'E2 Allocators'!$B$15:$W$361, MATCH('O5 Details by Class &amp; Accounts'!AB$18, 'E2 Allocators'!$B$15:$W$15, 0),FALSE)*$F133), 0, VLOOKUP(VLOOKUP($A133, 'E4 TB Allocation Details'!$A$18:$L$214, MATCH("Demand ID", 'E4 TB Allocation Details'!$A$18:$L$18, 0),FALSE), 'E2 Allocators'!$B$15:$W$361, MATCH('O5 Details by Class &amp; Accounts'!AB$18, 'E2 Allocators'!$B$15:$W$15, 0),FALSE)*$F133)</f>
        <v>0</v>
      </c>
      <c r="AC133" s="1321">
        <f t="shared" si="39"/>
        <v>49999.999999999993</v>
      </c>
      <c r="AD133" s="1321">
        <f>IF(ISERROR(VLOOKUP(VLOOKUP($A133, 'E4 TB Allocation Details'!$A$18:$L$214, MATCH("Customer ID", 'E4 TB Allocation Details'!$A$18:$L$18, 0),FALSE), 'E2 Allocators'!$B$15:$W$361, MATCH('O5 Details by Class &amp; Accounts'!AD$18, 'E2 Allocators'!$B$15:$W$15, 0),FALSE)*$G133), 0, VLOOKUP(VLOOKUP($A133, 'E4 TB Allocation Details'!$A$18:$L$214, MATCH("Customer ID", 'E4 TB Allocation Details'!$A$18:$L$18, 0),FALSE), 'E2 Allocators'!$B$15:$W$361, MATCH('O5 Details by Class &amp; Accounts'!AD$18, 'E2 Allocators'!$B$15:$W$15, 0),FALSE)*$G133)</f>
        <v>0</v>
      </c>
      <c r="AE133" s="1321">
        <f>IF(ISERROR(VLOOKUP(VLOOKUP($A133, 'E4 TB Allocation Details'!$A$18:$L$214, MATCH("Customer ID", 'E4 TB Allocation Details'!$A$18:$L$18, 0),FALSE), 'E2 Allocators'!$B$15:$W$361, MATCH('O5 Details by Class &amp; Accounts'!AE$18, 'E2 Allocators'!$B$15:$W$15, 0),FALSE)*$G133), 0, VLOOKUP(VLOOKUP($A133, 'E4 TB Allocation Details'!$A$18:$L$214, MATCH("Customer ID", 'E4 TB Allocation Details'!$A$18:$L$18, 0),FALSE), 'E2 Allocators'!$B$15:$W$361, MATCH('O5 Details by Class &amp; Accounts'!AE$18, 'E2 Allocators'!$B$15:$W$15, 0),FALSE)*$G133)</f>
        <v>0</v>
      </c>
      <c r="AF133" s="1321">
        <f>IF(ISERROR(VLOOKUP(VLOOKUP($A133, 'E4 TB Allocation Details'!$A$18:$L$214, MATCH("Customer ID", 'E4 TB Allocation Details'!$A$18:$L$18, 0),FALSE), 'E2 Allocators'!$B$15:$W$361, MATCH('O5 Details by Class &amp; Accounts'!AF$18, 'E2 Allocators'!$B$15:$W$15, 0),FALSE)*$G133), 0, VLOOKUP(VLOOKUP($A133, 'E4 TB Allocation Details'!$A$18:$L$214, MATCH("Customer ID", 'E4 TB Allocation Details'!$A$18:$L$18, 0),FALSE), 'E2 Allocators'!$B$15:$W$361, MATCH('O5 Details by Class &amp; Accounts'!AF$18, 'E2 Allocators'!$B$15:$W$15, 0),FALSE)*$G133)</f>
        <v>0</v>
      </c>
      <c r="AG133" s="1321">
        <f>IF(ISERROR(VLOOKUP(VLOOKUP($A133, 'E4 TB Allocation Details'!$A$18:$L$214, MATCH("Customer ID", 'E4 TB Allocation Details'!$A$18:$L$18, 0),FALSE), 'E2 Allocators'!$B$15:$W$361, MATCH('O5 Details by Class &amp; Accounts'!AG$18, 'E2 Allocators'!$B$15:$W$15, 0),FALSE)*$G133), 0, VLOOKUP(VLOOKUP($A133, 'E4 TB Allocation Details'!$A$18:$L$214, MATCH("Customer ID", 'E4 TB Allocation Details'!$A$18:$L$18, 0),FALSE), 'E2 Allocators'!$B$15:$W$361, MATCH('O5 Details by Class &amp; Accounts'!AG$18, 'E2 Allocators'!$B$15:$W$15, 0),FALSE)*$G133)</f>
        <v>0</v>
      </c>
      <c r="AH133" s="1321">
        <f>IF(ISERROR(VLOOKUP(VLOOKUP($A133, 'E4 TB Allocation Details'!$A$18:$L$214, MATCH("Customer ID", 'E4 TB Allocation Details'!$A$18:$L$18, 0),FALSE), 'E2 Allocators'!$B$15:$W$361, MATCH('O5 Details by Class &amp; Accounts'!AH$18, 'E2 Allocators'!$B$15:$W$15, 0),FALSE)*$G133), 0, VLOOKUP(VLOOKUP($A133, 'E4 TB Allocation Details'!$A$18:$L$214, MATCH("Customer ID", 'E4 TB Allocation Details'!$A$18:$L$18, 0),FALSE), 'E2 Allocators'!$B$15:$W$361, MATCH('O5 Details by Class &amp; Accounts'!AH$18, 'E2 Allocators'!$B$15:$W$15, 0),FALSE)*$G133)</f>
        <v>0</v>
      </c>
      <c r="AI133" s="1321">
        <f>IF(ISERROR(VLOOKUP(VLOOKUP($A133, 'E4 TB Allocation Details'!$A$18:$L$214, MATCH("Customer ID", 'E4 TB Allocation Details'!$A$18:$L$18, 0),FALSE), 'E2 Allocators'!$B$15:$W$361, MATCH('O5 Details by Class &amp; Accounts'!AI$18, 'E2 Allocators'!$B$15:$W$15, 0),FALSE)*$G133), 0, VLOOKUP(VLOOKUP($A133, 'E4 TB Allocation Details'!$A$18:$L$214, MATCH("Customer ID", 'E4 TB Allocation Details'!$A$18:$L$18, 0),FALSE), 'E2 Allocators'!$B$15:$W$361, MATCH('O5 Details by Class &amp; Accounts'!AI$18, 'E2 Allocators'!$B$15:$W$15, 0),FALSE)*$G133)</f>
        <v>0</v>
      </c>
      <c r="AJ133" s="1321">
        <f>IF(ISERROR(VLOOKUP(VLOOKUP($A133, 'E4 TB Allocation Details'!$A$18:$L$214, MATCH("Customer ID", 'E4 TB Allocation Details'!$A$18:$L$18, 0),FALSE), 'E2 Allocators'!$B$15:$W$361, MATCH('O5 Details by Class &amp; Accounts'!AJ$18, 'E2 Allocators'!$B$15:$W$15, 0),FALSE)*$G133), 0, VLOOKUP(VLOOKUP($A133, 'E4 TB Allocation Details'!$A$18:$L$214, MATCH("Customer ID", 'E4 TB Allocation Details'!$A$18:$L$18, 0),FALSE), 'E2 Allocators'!$B$15:$W$361, MATCH('O5 Details by Class &amp; Accounts'!AJ$18, 'E2 Allocators'!$B$15:$W$15, 0),FALSE)*$G133)</f>
        <v>0</v>
      </c>
      <c r="AK133" s="1321">
        <f>IF(ISERROR(VLOOKUP(VLOOKUP($A133, 'E4 TB Allocation Details'!$A$18:$L$214, MATCH("Customer ID", 'E4 TB Allocation Details'!$A$18:$L$18, 0),FALSE), 'E2 Allocators'!$B$15:$W$361, MATCH('O5 Details by Class &amp; Accounts'!AK$18, 'E2 Allocators'!$B$15:$W$15, 0),FALSE)*$G133), 0, VLOOKUP(VLOOKUP($A133, 'E4 TB Allocation Details'!$A$18:$L$214, MATCH("Customer ID", 'E4 TB Allocation Details'!$A$18:$L$18, 0),FALSE), 'E2 Allocators'!$B$15:$W$361, MATCH('O5 Details by Class &amp; Accounts'!AK$18, 'E2 Allocators'!$B$15:$W$15, 0),FALSE)*$G133)</f>
        <v>0</v>
      </c>
      <c r="AL133" s="1321">
        <f>IF(ISERROR(VLOOKUP(VLOOKUP($A133, 'E4 TB Allocation Details'!$A$18:$L$214, MATCH("Customer ID", 'E4 TB Allocation Details'!$A$18:$L$18, 0),FALSE), 'E2 Allocators'!$B$15:$W$361, MATCH('O5 Details by Class &amp; Accounts'!AL$18, 'E2 Allocators'!$B$15:$W$15, 0),FALSE)*$G133), 0, VLOOKUP(VLOOKUP($A133, 'E4 TB Allocation Details'!$A$18:$L$214, MATCH("Customer ID", 'E4 TB Allocation Details'!$A$18:$L$18, 0),FALSE), 'E2 Allocators'!$B$15:$W$361, MATCH('O5 Details by Class &amp; Accounts'!AL$18, 'E2 Allocators'!$B$15:$W$15, 0),FALSE)*$G133)</f>
        <v>0</v>
      </c>
      <c r="AM133" s="1321">
        <f>IF(ISERROR(VLOOKUP(VLOOKUP($A133, 'E4 TB Allocation Details'!$A$18:$L$214, MATCH("Customer ID", 'E4 TB Allocation Details'!$A$18:$L$18, 0),FALSE), 'E2 Allocators'!$B$15:$W$361, MATCH('O5 Details by Class &amp; Accounts'!AM$18, 'E2 Allocators'!$B$15:$W$15, 0),FALSE)*$G133), 0, VLOOKUP(VLOOKUP($A133, 'E4 TB Allocation Details'!$A$18:$L$214, MATCH("Customer ID", 'E4 TB Allocation Details'!$A$18:$L$18, 0),FALSE), 'E2 Allocators'!$B$15:$W$361, MATCH('O5 Details by Class &amp; Accounts'!AM$18, 'E2 Allocators'!$B$15:$W$15, 0),FALSE)*$G133)</f>
        <v>0</v>
      </c>
      <c r="AN133" s="1321">
        <f>IF(ISERROR(VLOOKUP(VLOOKUP($A133, 'E4 TB Allocation Details'!$A$18:$L$214, MATCH("Customer ID", 'E4 TB Allocation Details'!$A$18:$L$18, 0),FALSE), 'E2 Allocators'!$B$15:$W$361, MATCH('O5 Details by Class &amp; Accounts'!AN$18, 'E2 Allocators'!$B$15:$W$15, 0),FALSE)*$G133), 0, VLOOKUP(VLOOKUP($A133, 'E4 TB Allocation Details'!$A$18:$L$214, MATCH("Customer ID", 'E4 TB Allocation Details'!$A$18:$L$18, 0),FALSE), 'E2 Allocators'!$B$15:$W$361, MATCH('O5 Details by Class &amp; Accounts'!AN$18, 'E2 Allocators'!$B$15:$W$15, 0),FALSE)*$G133)</f>
        <v>0</v>
      </c>
      <c r="AO133" s="1321">
        <f>IF(ISERROR(VLOOKUP(VLOOKUP($A133, 'E4 TB Allocation Details'!$A$18:$L$214, MATCH("Customer ID", 'E4 TB Allocation Details'!$A$18:$L$18, 0),FALSE), 'E2 Allocators'!$B$15:$W$361, MATCH('O5 Details by Class &amp; Accounts'!AO$18, 'E2 Allocators'!$B$15:$W$15, 0),FALSE)*$G133), 0, VLOOKUP(VLOOKUP($A133, 'E4 TB Allocation Details'!$A$18:$L$214, MATCH("Customer ID", 'E4 TB Allocation Details'!$A$18:$L$18, 0),FALSE), 'E2 Allocators'!$B$15:$W$361, MATCH('O5 Details by Class &amp; Accounts'!AO$18, 'E2 Allocators'!$B$15:$W$15, 0),FALSE)*$G133)</f>
        <v>0</v>
      </c>
      <c r="AP133" s="1321">
        <f>IF(ISERROR(VLOOKUP(VLOOKUP($A133, 'E4 TB Allocation Details'!$A$18:$L$214, MATCH("Customer ID", 'E4 TB Allocation Details'!$A$18:$L$18, 0),FALSE), 'E2 Allocators'!$B$15:$W$361, MATCH('O5 Details by Class &amp; Accounts'!AP$18, 'E2 Allocators'!$B$15:$W$15, 0),FALSE)*$G133), 0, VLOOKUP(VLOOKUP($A133, 'E4 TB Allocation Details'!$A$18:$L$214, MATCH("Customer ID", 'E4 TB Allocation Details'!$A$18:$L$18, 0),FALSE), 'E2 Allocators'!$B$15:$W$361, MATCH('O5 Details by Class &amp; Accounts'!AP$18, 'E2 Allocators'!$B$15:$W$15, 0),FALSE)*$G133)</f>
        <v>0</v>
      </c>
      <c r="AQ133" s="1321">
        <f>IF(ISERROR(VLOOKUP(VLOOKUP($A133, 'E4 TB Allocation Details'!$A$18:$L$214, MATCH("Customer ID", 'E4 TB Allocation Details'!$A$18:$L$18, 0),FALSE), 'E2 Allocators'!$B$15:$W$361, MATCH('O5 Details by Class &amp; Accounts'!AQ$18, 'E2 Allocators'!$B$15:$W$15, 0),FALSE)*$G133), 0, VLOOKUP(VLOOKUP($A133, 'E4 TB Allocation Details'!$A$18:$L$214, MATCH("Customer ID", 'E4 TB Allocation Details'!$A$18:$L$18, 0),FALSE), 'E2 Allocators'!$B$15:$W$361, MATCH('O5 Details by Class &amp; Accounts'!AQ$18, 'E2 Allocators'!$B$15:$W$15, 0),FALSE)*$G133)</f>
        <v>0</v>
      </c>
      <c r="AR133" s="1321">
        <f>IF(ISERROR(VLOOKUP(VLOOKUP($A133, 'E4 TB Allocation Details'!$A$18:$L$214, MATCH("Customer ID", 'E4 TB Allocation Details'!$A$18:$L$18, 0),FALSE), 'E2 Allocators'!$B$15:$W$361, MATCH('O5 Details by Class &amp; Accounts'!AR$18, 'E2 Allocators'!$B$15:$W$15, 0),FALSE)*$G133), 0, VLOOKUP(VLOOKUP($A133, 'E4 TB Allocation Details'!$A$18:$L$214, MATCH("Customer ID", 'E4 TB Allocation Details'!$A$18:$L$18, 0),FALSE), 'E2 Allocators'!$B$15:$W$361, MATCH('O5 Details by Class &amp; Accounts'!AR$18, 'E2 Allocators'!$B$15:$W$15, 0),FALSE)*$G133)</f>
        <v>0</v>
      </c>
      <c r="AS133" s="1321">
        <f>IF(ISERROR(VLOOKUP(VLOOKUP($A133, 'E4 TB Allocation Details'!$A$18:$L$214, MATCH("Customer ID", 'E4 TB Allocation Details'!$A$18:$L$18, 0),FALSE), 'E2 Allocators'!$B$15:$W$361, MATCH('O5 Details by Class &amp; Accounts'!AS$18, 'E2 Allocators'!$B$15:$W$15, 0),FALSE)*$G133), 0, VLOOKUP(VLOOKUP($A133, 'E4 TB Allocation Details'!$A$18:$L$214, MATCH("Customer ID", 'E4 TB Allocation Details'!$A$18:$L$18, 0),FALSE), 'E2 Allocators'!$B$15:$W$361, MATCH('O5 Details by Class &amp; Accounts'!AS$18, 'E2 Allocators'!$B$15:$W$15, 0),FALSE)*$G133)</f>
        <v>0</v>
      </c>
      <c r="AT133" s="1321">
        <f>IF(ISERROR(VLOOKUP(VLOOKUP($A133, 'E4 TB Allocation Details'!$A$18:$L$214, MATCH("Customer ID", 'E4 TB Allocation Details'!$A$18:$L$18, 0),FALSE), 'E2 Allocators'!$B$15:$W$361, MATCH('O5 Details by Class &amp; Accounts'!AT$18, 'E2 Allocators'!$B$15:$W$15, 0),FALSE)*$G133), 0, VLOOKUP(VLOOKUP($A133, 'E4 TB Allocation Details'!$A$18:$L$214, MATCH("Customer ID", 'E4 TB Allocation Details'!$A$18:$L$18, 0),FALSE), 'E2 Allocators'!$B$15:$W$361, MATCH('O5 Details by Class &amp; Accounts'!AT$18, 'E2 Allocators'!$B$15:$W$15, 0),FALSE)*$G133)</f>
        <v>0</v>
      </c>
      <c r="AU133" s="1321">
        <f>IF(ISERROR(VLOOKUP(VLOOKUP($A133, 'E4 TB Allocation Details'!$A$18:$L$214, MATCH("Customer ID", 'E4 TB Allocation Details'!$A$18:$L$18, 0),FALSE), 'E2 Allocators'!$B$15:$W$361, MATCH('O5 Details by Class &amp; Accounts'!AU$18, 'E2 Allocators'!$B$15:$W$15, 0),FALSE)*$G133), 0, VLOOKUP(VLOOKUP($A133, 'E4 TB Allocation Details'!$A$18:$L$214, MATCH("Customer ID", 'E4 TB Allocation Details'!$A$18:$L$18, 0),FALSE), 'E2 Allocators'!$B$15:$W$361, MATCH('O5 Details by Class &amp; Accounts'!AU$18, 'E2 Allocators'!$B$15:$W$15, 0),FALSE)*$G133)</f>
        <v>0</v>
      </c>
      <c r="AV133" s="1321">
        <f>IF(ISERROR(VLOOKUP(VLOOKUP($A133, 'E4 TB Allocation Details'!$A$18:$L$214, MATCH("Customer ID", 'E4 TB Allocation Details'!$A$18:$L$18, 0),FALSE), 'E2 Allocators'!$B$15:$W$361, MATCH('O5 Details by Class &amp; Accounts'!AV$18, 'E2 Allocators'!$B$15:$W$15, 0),FALSE)*$G133), 0, VLOOKUP(VLOOKUP($A133, 'E4 TB Allocation Details'!$A$18:$L$214, MATCH("Customer ID", 'E4 TB Allocation Details'!$A$18:$L$18, 0),FALSE), 'E2 Allocators'!$B$15:$W$361, MATCH('O5 Details by Class &amp; Accounts'!AV$18, 'E2 Allocators'!$B$15:$W$15, 0),FALSE)*$G133)</f>
        <v>0</v>
      </c>
      <c r="AW133" s="1321">
        <f>IF(ISERROR(VLOOKUP(VLOOKUP($A133, 'E4 TB Allocation Details'!$A$18:$L$214, MATCH("Customer ID", 'E4 TB Allocation Details'!$A$18:$L$18, 0),FALSE), 'E2 Allocators'!$B$15:$W$361, MATCH('O5 Details by Class &amp; Accounts'!AW$18, 'E2 Allocators'!$B$15:$W$15, 0),FALSE)*$G133), 0, VLOOKUP(VLOOKUP($A133, 'E4 TB Allocation Details'!$A$18:$L$214, MATCH("Customer ID", 'E4 TB Allocation Details'!$A$18:$L$18, 0),FALSE), 'E2 Allocators'!$B$15:$W$361, MATCH('O5 Details by Class &amp; Accounts'!AW$18, 'E2 Allocators'!$B$15:$W$15, 0),FALSE)*$G133)</f>
        <v>0</v>
      </c>
      <c r="AX133" s="1321">
        <f t="shared" si="40"/>
        <v>0</v>
      </c>
      <c r="AY133" s="1321">
        <f>IF(ISERROR(VLOOKUP(VLOOKUP($A133, 'E4 TB Allocation Details'!$A$18:$L$214, MATCH("Misc ID", 'E4 TB Allocation Details'!$A$18:$L$18, 0),FALSE), 'E2 Allocators'!$B$15:$W$361, MATCH('O5 Details by Class &amp; Accounts'!AY$18, 'E2 Allocators'!$B$15:$W$15, 0),FALSE)*$E133), 0, VLOOKUP(VLOOKUP($A133, 'E4 TB Allocation Details'!$A$18:$L$214, MATCH("Misc ID", 'E4 TB Allocation Details'!$A$18:$L$18, 0),FALSE), 'E2 Allocators'!$B$15:$W$361, MATCH('O5 Details by Class &amp; Accounts'!AY$18, 'E2 Allocators'!$B$15:$W$15, 0),FALSE)*$E133)</f>
        <v>0</v>
      </c>
      <c r="AZ133" s="1321">
        <f>IF(ISERROR(VLOOKUP(VLOOKUP($A133, 'E4 TB Allocation Details'!$A$18:$L$214, MATCH("Misc ID", 'E4 TB Allocation Details'!$A$18:$L$18, 0),FALSE), 'E2 Allocators'!$B$15:$W$361, MATCH('O5 Details by Class &amp; Accounts'!AZ$18, 'E2 Allocators'!$B$15:$W$15, 0),FALSE)*$E133), 0, VLOOKUP(VLOOKUP($A133, 'E4 TB Allocation Details'!$A$18:$L$214, MATCH("Misc ID", 'E4 TB Allocation Details'!$A$18:$L$18, 0),FALSE), 'E2 Allocators'!$B$15:$W$361, MATCH('O5 Details by Class &amp; Accounts'!AZ$18, 'E2 Allocators'!$B$15:$W$15, 0),FALSE)*$E133)</f>
        <v>0</v>
      </c>
      <c r="BA133" s="1321">
        <f>IF(ISERROR(VLOOKUP(VLOOKUP($A133, 'E4 TB Allocation Details'!$A$18:$L$214, MATCH("Misc ID", 'E4 TB Allocation Details'!$A$18:$L$18, 0),FALSE), 'E2 Allocators'!$B$15:$W$361, MATCH('O5 Details by Class &amp; Accounts'!BA$18, 'E2 Allocators'!$B$15:$W$15, 0),FALSE)*$E133), 0, VLOOKUP(VLOOKUP($A133, 'E4 TB Allocation Details'!$A$18:$L$214, MATCH("Misc ID", 'E4 TB Allocation Details'!$A$18:$L$18, 0),FALSE), 'E2 Allocators'!$B$15:$W$361, MATCH('O5 Details by Class &amp; Accounts'!BA$18, 'E2 Allocators'!$B$15:$W$15, 0),FALSE)*$E133)</f>
        <v>0</v>
      </c>
      <c r="BB133" s="1321">
        <f>IF(ISERROR(VLOOKUP(VLOOKUP($A133, 'E4 TB Allocation Details'!$A$18:$L$214, MATCH("Misc ID", 'E4 TB Allocation Details'!$A$18:$L$18, 0),FALSE), 'E2 Allocators'!$B$15:$W$361, MATCH('O5 Details by Class &amp; Accounts'!BB$18, 'E2 Allocators'!$B$15:$W$15, 0),FALSE)*$E133), 0, VLOOKUP(VLOOKUP($A133, 'E4 TB Allocation Details'!$A$18:$L$214, MATCH("Misc ID", 'E4 TB Allocation Details'!$A$18:$L$18, 0),FALSE), 'E2 Allocators'!$B$15:$W$361, MATCH('O5 Details by Class &amp; Accounts'!BB$18, 'E2 Allocators'!$B$15:$W$15, 0),FALSE)*$E133)</f>
        <v>0</v>
      </c>
      <c r="BC133" s="1321">
        <f>IF(ISERROR(VLOOKUP(VLOOKUP($A133, 'E4 TB Allocation Details'!$A$18:$L$214, MATCH("Misc ID", 'E4 TB Allocation Details'!$A$18:$L$18, 0),FALSE), 'E2 Allocators'!$B$15:$W$361, MATCH('O5 Details by Class &amp; Accounts'!BC$18, 'E2 Allocators'!$B$15:$W$15, 0),FALSE)*$E133), 0, VLOOKUP(VLOOKUP($A133, 'E4 TB Allocation Details'!$A$18:$L$214, MATCH("Misc ID", 'E4 TB Allocation Details'!$A$18:$L$18, 0),FALSE), 'E2 Allocators'!$B$15:$W$361, MATCH('O5 Details by Class &amp; Accounts'!BC$18, 'E2 Allocators'!$B$15:$W$15, 0),FALSE)*$E133)</f>
        <v>0</v>
      </c>
      <c r="BD133" s="1321">
        <f>IF(ISERROR(VLOOKUP(VLOOKUP($A133, 'E4 TB Allocation Details'!$A$18:$L$214, MATCH("Misc ID", 'E4 TB Allocation Details'!$A$18:$L$18, 0),FALSE), 'E2 Allocators'!$B$15:$W$361, MATCH('O5 Details by Class &amp; Accounts'!BD$18, 'E2 Allocators'!$B$15:$W$15, 0),FALSE)*$E133), 0, VLOOKUP(VLOOKUP($A133, 'E4 TB Allocation Details'!$A$18:$L$214, MATCH("Misc ID", 'E4 TB Allocation Details'!$A$18:$L$18, 0),FALSE), 'E2 Allocators'!$B$15:$W$361, MATCH('O5 Details by Class &amp; Accounts'!BD$18, 'E2 Allocators'!$B$15:$W$15, 0),FALSE)*$E133)</f>
        <v>0</v>
      </c>
      <c r="BE133" s="1321">
        <f>IF(ISERROR(VLOOKUP(VLOOKUP($A133, 'E4 TB Allocation Details'!$A$18:$L$214, MATCH("Misc ID", 'E4 TB Allocation Details'!$A$18:$L$18, 0),FALSE), 'E2 Allocators'!$B$15:$W$361, MATCH('O5 Details by Class &amp; Accounts'!BE$18, 'E2 Allocators'!$B$15:$W$15, 0),FALSE)*$E133), 0, VLOOKUP(VLOOKUP($A133, 'E4 TB Allocation Details'!$A$18:$L$214, MATCH("Misc ID", 'E4 TB Allocation Details'!$A$18:$L$18, 0),FALSE), 'E2 Allocators'!$B$15:$W$361, MATCH('O5 Details by Class &amp; Accounts'!BE$18, 'E2 Allocators'!$B$15:$W$15, 0),FALSE)*$E133)</f>
        <v>0</v>
      </c>
      <c r="BF133" s="1321">
        <f>IF(ISERROR(VLOOKUP(VLOOKUP($A133, 'E4 TB Allocation Details'!$A$18:$L$214, MATCH("Misc ID", 'E4 TB Allocation Details'!$A$18:$L$18, 0),FALSE), 'E2 Allocators'!$B$15:$W$361, MATCH('O5 Details by Class &amp; Accounts'!BF$18, 'E2 Allocators'!$B$15:$W$15, 0),FALSE)*$E133), 0, VLOOKUP(VLOOKUP($A133, 'E4 TB Allocation Details'!$A$18:$L$214, MATCH("Misc ID", 'E4 TB Allocation Details'!$A$18:$L$18, 0),FALSE), 'E2 Allocators'!$B$15:$W$361, MATCH('O5 Details by Class &amp; Accounts'!BF$18, 'E2 Allocators'!$B$15:$W$15, 0),FALSE)*$E133)</f>
        <v>0</v>
      </c>
      <c r="BG133" s="1321">
        <f>IF(ISERROR(VLOOKUP(VLOOKUP($A133, 'E4 TB Allocation Details'!$A$18:$L$214, MATCH("Misc ID", 'E4 TB Allocation Details'!$A$18:$L$18, 0),FALSE), 'E2 Allocators'!$B$15:$W$361, MATCH('O5 Details by Class &amp; Accounts'!BG$18, 'E2 Allocators'!$B$15:$W$15, 0),FALSE)*$E133), 0, VLOOKUP(VLOOKUP($A133, 'E4 TB Allocation Details'!$A$18:$L$214, MATCH("Misc ID", 'E4 TB Allocation Details'!$A$18:$L$18, 0),FALSE), 'E2 Allocators'!$B$15:$W$361, MATCH('O5 Details by Class &amp; Accounts'!BG$18, 'E2 Allocators'!$B$15:$W$15, 0),FALSE)*$E133)</f>
        <v>0</v>
      </c>
      <c r="BH133" s="1321">
        <f>IF(ISERROR(VLOOKUP(VLOOKUP($A133, 'E4 TB Allocation Details'!$A$18:$L$214, MATCH("Misc ID", 'E4 TB Allocation Details'!$A$18:$L$18, 0),FALSE), 'E2 Allocators'!$B$15:$W$361, MATCH('O5 Details by Class &amp; Accounts'!BH$18, 'E2 Allocators'!$B$15:$W$15, 0),FALSE)*$E133), 0, VLOOKUP(VLOOKUP($A133, 'E4 TB Allocation Details'!$A$18:$L$214, MATCH("Misc ID", 'E4 TB Allocation Details'!$A$18:$L$18, 0),FALSE), 'E2 Allocators'!$B$15:$W$361, MATCH('O5 Details by Class &amp; Accounts'!BH$18, 'E2 Allocators'!$B$15:$W$15, 0),FALSE)*$E133)</f>
        <v>0</v>
      </c>
      <c r="BI133" s="1321">
        <f>IF(ISERROR(VLOOKUP(VLOOKUP($A133, 'E4 TB Allocation Details'!$A$18:$L$214, MATCH("Misc ID", 'E4 TB Allocation Details'!$A$18:$L$18, 0),FALSE), 'E2 Allocators'!$B$15:$W$361, MATCH('O5 Details by Class &amp; Accounts'!BI$18, 'E2 Allocators'!$B$15:$W$15, 0),FALSE)*$E133), 0, VLOOKUP(VLOOKUP($A133, 'E4 TB Allocation Details'!$A$18:$L$214, MATCH("Misc ID", 'E4 TB Allocation Details'!$A$18:$L$18, 0),FALSE), 'E2 Allocators'!$B$15:$W$361, MATCH('O5 Details by Class &amp; Accounts'!BI$18, 'E2 Allocators'!$B$15:$W$15, 0),FALSE)*$E133)</f>
        <v>0</v>
      </c>
      <c r="BJ133" s="1321">
        <f>IF(ISERROR(VLOOKUP(VLOOKUP($A133, 'E4 TB Allocation Details'!$A$18:$L$214, MATCH("Misc ID", 'E4 TB Allocation Details'!$A$18:$L$18, 0),FALSE), 'E2 Allocators'!$B$15:$W$361, MATCH('O5 Details by Class &amp; Accounts'!BJ$18, 'E2 Allocators'!$B$15:$W$15, 0),FALSE)*$E133), 0, VLOOKUP(VLOOKUP($A133, 'E4 TB Allocation Details'!$A$18:$L$214, MATCH("Misc ID", 'E4 TB Allocation Details'!$A$18:$L$18, 0),FALSE), 'E2 Allocators'!$B$15:$W$361, MATCH('O5 Details by Class &amp; Accounts'!BJ$18, 'E2 Allocators'!$B$15:$W$15, 0),FALSE)*$E133)</f>
        <v>0</v>
      </c>
      <c r="BK133" s="1321">
        <f>IF(ISERROR(VLOOKUP(VLOOKUP($A133, 'E4 TB Allocation Details'!$A$18:$L$214, MATCH("Misc ID", 'E4 TB Allocation Details'!$A$18:$L$18, 0),FALSE), 'E2 Allocators'!$B$15:$W$361, MATCH('O5 Details by Class &amp; Accounts'!BK$18, 'E2 Allocators'!$B$15:$W$15, 0),FALSE)*$E133), 0, VLOOKUP(VLOOKUP($A133, 'E4 TB Allocation Details'!$A$18:$L$214, MATCH("Misc ID", 'E4 TB Allocation Details'!$A$18:$L$18, 0),FALSE), 'E2 Allocators'!$B$15:$W$361, MATCH('O5 Details by Class &amp; Accounts'!BK$18, 'E2 Allocators'!$B$15:$W$15, 0),FALSE)*$E133)</f>
        <v>0</v>
      </c>
      <c r="BL133" s="1321">
        <f>IF(ISERROR(VLOOKUP(VLOOKUP($A133, 'E4 TB Allocation Details'!$A$18:$L$214, MATCH("Misc ID", 'E4 TB Allocation Details'!$A$18:$L$18, 0),FALSE), 'E2 Allocators'!$B$15:$W$361, MATCH('O5 Details by Class &amp; Accounts'!BL$18, 'E2 Allocators'!$B$15:$W$15, 0),FALSE)*$E133), 0, VLOOKUP(VLOOKUP($A133, 'E4 TB Allocation Details'!$A$18:$L$214, MATCH("Misc ID", 'E4 TB Allocation Details'!$A$18:$L$18, 0),FALSE), 'E2 Allocators'!$B$15:$W$361, MATCH('O5 Details by Class &amp; Accounts'!BL$18, 'E2 Allocators'!$B$15:$W$15, 0),FALSE)*$E133)</f>
        <v>0</v>
      </c>
      <c r="BM133" s="1321">
        <f>IF(ISERROR(VLOOKUP(VLOOKUP($A133, 'E4 TB Allocation Details'!$A$18:$L$214, MATCH("Misc ID", 'E4 TB Allocation Details'!$A$18:$L$18, 0),FALSE), 'E2 Allocators'!$B$15:$W$361, MATCH('O5 Details by Class &amp; Accounts'!BM$18, 'E2 Allocators'!$B$15:$W$15, 0),FALSE)*$E133), 0, VLOOKUP(VLOOKUP($A133, 'E4 TB Allocation Details'!$A$18:$L$214, MATCH("Misc ID", 'E4 TB Allocation Details'!$A$18:$L$18, 0),FALSE), 'E2 Allocators'!$B$15:$W$361, MATCH('O5 Details by Class &amp; Accounts'!BM$18, 'E2 Allocators'!$B$15:$W$15, 0),FALSE)*$E133)</f>
        <v>0</v>
      </c>
      <c r="BN133" s="1321">
        <f>IF(ISERROR(VLOOKUP(VLOOKUP($A133, 'E4 TB Allocation Details'!$A$18:$L$214, MATCH("Misc ID", 'E4 TB Allocation Details'!$A$18:$L$18, 0),FALSE), 'E2 Allocators'!$B$15:$W$361, MATCH('O5 Details by Class &amp; Accounts'!BN$18, 'E2 Allocators'!$B$15:$W$15, 0),FALSE)*$E133), 0, VLOOKUP(VLOOKUP($A133, 'E4 TB Allocation Details'!$A$18:$L$214, MATCH("Misc ID", 'E4 TB Allocation Details'!$A$18:$L$18, 0),FALSE), 'E2 Allocators'!$B$15:$W$361, MATCH('O5 Details by Class &amp; Accounts'!BN$18, 'E2 Allocators'!$B$15:$W$15, 0),FALSE)*$E133)</f>
        <v>0</v>
      </c>
      <c r="BO133" s="1321">
        <f>IF(ISERROR(VLOOKUP(VLOOKUP($A133, 'E4 TB Allocation Details'!$A$18:$L$214, MATCH("Misc ID", 'E4 TB Allocation Details'!$A$18:$L$18, 0),FALSE), 'E2 Allocators'!$B$15:$W$361, MATCH('O5 Details by Class &amp; Accounts'!BO$18, 'E2 Allocators'!$B$15:$W$15, 0),FALSE)*$E133), 0, VLOOKUP(VLOOKUP($A133, 'E4 TB Allocation Details'!$A$18:$L$214, MATCH("Misc ID", 'E4 TB Allocation Details'!$A$18:$L$18, 0),FALSE), 'E2 Allocators'!$B$15:$W$361, MATCH('O5 Details by Class &amp; Accounts'!BO$18, 'E2 Allocators'!$B$15:$W$15, 0),FALSE)*$E133)</f>
        <v>0</v>
      </c>
      <c r="BP133" s="1321">
        <f>IF(ISERROR(VLOOKUP(VLOOKUP($A133, 'E4 TB Allocation Details'!$A$18:$L$214, MATCH("Misc ID", 'E4 TB Allocation Details'!$A$18:$L$18, 0),FALSE), 'E2 Allocators'!$B$15:$W$361, MATCH('O5 Details by Class &amp; Accounts'!BP$18, 'E2 Allocators'!$B$15:$W$15, 0),FALSE)*$E133), 0, VLOOKUP(VLOOKUP($A133, 'E4 TB Allocation Details'!$A$18:$L$214, MATCH("Misc ID", 'E4 TB Allocation Details'!$A$18:$L$18, 0),FALSE), 'E2 Allocators'!$B$15:$W$361, MATCH('O5 Details by Class &amp; Accounts'!BP$18, 'E2 Allocators'!$B$15:$W$15, 0),FALSE)*$E133)</f>
        <v>0</v>
      </c>
      <c r="BQ133" s="1321">
        <f>IF(ISERROR(VLOOKUP(VLOOKUP($A133, 'E4 TB Allocation Details'!$A$18:$L$214, MATCH("Misc ID", 'E4 TB Allocation Details'!$A$18:$L$18, 0),FALSE), 'E2 Allocators'!$B$15:$W$361, MATCH('O5 Details by Class &amp; Accounts'!BQ$18, 'E2 Allocators'!$B$15:$W$15, 0),FALSE)*$E133), 0, VLOOKUP(VLOOKUP($A133, 'E4 TB Allocation Details'!$A$18:$L$214, MATCH("Misc ID", 'E4 TB Allocation Details'!$A$18:$L$18, 0),FALSE), 'E2 Allocators'!$B$15:$W$361, MATCH('O5 Details by Class &amp; Accounts'!BQ$18, 'E2 Allocators'!$B$15:$W$15, 0),FALSE)*$E133)</f>
        <v>0</v>
      </c>
      <c r="BR133" s="1321">
        <f>IF(ISERROR(VLOOKUP(VLOOKUP($A133, 'E4 TB Allocation Details'!$A$18:$L$214, MATCH("Misc ID", 'E4 TB Allocation Details'!$A$18:$L$18, 0),FALSE), 'E2 Allocators'!$B$15:$W$361, MATCH('O5 Details by Class &amp; Accounts'!BR$18, 'E2 Allocators'!$B$15:$W$15, 0),FALSE)*$E133), 0, VLOOKUP(VLOOKUP($A133, 'E4 TB Allocation Details'!$A$18:$L$214, MATCH("Misc ID", 'E4 TB Allocation Details'!$A$18:$L$18, 0),FALSE), 'E2 Allocators'!$B$15:$W$361, MATCH('O5 Details by Class &amp; Accounts'!BR$18, 'E2 Allocators'!$B$15:$W$15, 0),FALSE)*$E133)</f>
        <v>0</v>
      </c>
      <c r="BS133" s="1321">
        <f t="shared" si="41"/>
        <v>0</v>
      </c>
      <c r="BT133" s="1321">
        <f>IF(ISERROR(VLOOKUP(VLOOKUP($A133, 'E4 TB Allocation Details'!$A$18:$L$214, MATCH("A &amp; G ID", 'E4 TB Allocation Details'!$A$18:$L$18, 0),FALSE), 'E2 Allocators'!$B$15:$W$361, MATCH('O5 Details by Class &amp; Accounts'!BT$18, 'E2 Allocators'!$B$15:$W$15, 0),FALSE)*$E133), 0, VLOOKUP(VLOOKUP($A133, 'E4 TB Allocation Details'!$A$18:$L$214, MATCH("A &amp; G ID", 'E4 TB Allocation Details'!$A$18:$L$18, 0),FALSE), 'E2 Allocators'!$B$15:$W$361, MATCH('O5 Details by Class &amp; Accounts'!BT$18, 'E2 Allocators'!$B$15:$W$15, 0),FALSE)*$E133)</f>
        <v>0</v>
      </c>
      <c r="BU133" s="1321">
        <f>IF(ISERROR(VLOOKUP(VLOOKUP($A133, 'E4 TB Allocation Details'!$A$18:$L$214, MATCH("A &amp; G ID", 'E4 TB Allocation Details'!$A$18:$L$18, 0),FALSE), 'E2 Allocators'!$B$15:$W$361, MATCH('O5 Details by Class &amp; Accounts'!BU$18, 'E2 Allocators'!$B$15:$W$15, 0),FALSE)*$E133), 0, VLOOKUP(VLOOKUP($A133, 'E4 TB Allocation Details'!$A$18:$L$214, MATCH("A &amp; G ID", 'E4 TB Allocation Details'!$A$18:$L$18, 0),FALSE), 'E2 Allocators'!$B$15:$W$361, MATCH('O5 Details by Class &amp; Accounts'!BU$18, 'E2 Allocators'!$B$15:$W$15, 0),FALSE)*$E133)</f>
        <v>0</v>
      </c>
      <c r="BV133" s="1321">
        <f>IF(ISERROR(VLOOKUP(VLOOKUP($A133, 'E4 TB Allocation Details'!$A$18:$L$214, MATCH("A &amp; G ID", 'E4 TB Allocation Details'!$A$18:$L$18, 0),FALSE), 'E2 Allocators'!$B$15:$W$361, MATCH('O5 Details by Class &amp; Accounts'!BV$18, 'E2 Allocators'!$B$15:$W$15, 0),FALSE)*$E133), 0, VLOOKUP(VLOOKUP($A133, 'E4 TB Allocation Details'!$A$18:$L$214, MATCH("A &amp; G ID", 'E4 TB Allocation Details'!$A$18:$L$18, 0),FALSE), 'E2 Allocators'!$B$15:$W$361, MATCH('O5 Details by Class &amp; Accounts'!BV$18, 'E2 Allocators'!$B$15:$W$15, 0),FALSE)*$E133)</f>
        <v>0</v>
      </c>
      <c r="BW133" s="1321">
        <f>IF(ISERROR(VLOOKUP(VLOOKUP($A133, 'E4 TB Allocation Details'!$A$18:$L$214, MATCH("A &amp; G ID", 'E4 TB Allocation Details'!$A$18:$L$18, 0),FALSE), 'E2 Allocators'!$B$15:$W$361, MATCH('O5 Details by Class &amp; Accounts'!BW$18, 'E2 Allocators'!$B$15:$W$15, 0),FALSE)*$E133), 0, VLOOKUP(VLOOKUP($A133, 'E4 TB Allocation Details'!$A$18:$L$214, MATCH("A &amp; G ID", 'E4 TB Allocation Details'!$A$18:$L$18, 0),FALSE), 'E2 Allocators'!$B$15:$W$361, MATCH('O5 Details by Class &amp; Accounts'!BW$18, 'E2 Allocators'!$B$15:$W$15, 0),FALSE)*$E133)</f>
        <v>0</v>
      </c>
      <c r="BX133" s="1321">
        <f>IF(ISERROR(VLOOKUP(VLOOKUP($A133, 'E4 TB Allocation Details'!$A$18:$L$214, MATCH("A &amp; G ID", 'E4 TB Allocation Details'!$A$18:$L$18, 0),FALSE), 'E2 Allocators'!$B$15:$W$361, MATCH('O5 Details by Class &amp; Accounts'!BX$18, 'E2 Allocators'!$B$15:$W$15, 0),FALSE)*$E133), 0, VLOOKUP(VLOOKUP($A133, 'E4 TB Allocation Details'!$A$18:$L$214, MATCH("A &amp; G ID", 'E4 TB Allocation Details'!$A$18:$L$18, 0),FALSE), 'E2 Allocators'!$B$15:$W$361, MATCH('O5 Details by Class &amp; Accounts'!BX$18, 'E2 Allocators'!$B$15:$W$15, 0),FALSE)*$E133)</f>
        <v>0</v>
      </c>
      <c r="BY133" s="1321">
        <f>IF(ISERROR(VLOOKUP(VLOOKUP($A133, 'E4 TB Allocation Details'!$A$18:$L$214, MATCH("A &amp; G ID", 'E4 TB Allocation Details'!$A$18:$L$18, 0),FALSE), 'E2 Allocators'!$B$15:$W$361, MATCH('O5 Details by Class &amp; Accounts'!BY$18, 'E2 Allocators'!$B$15:$W$15, 0),FALSE)*$E133), 0, VLOOKUP(VLOOKUP($A133, 'E4 TB Allocation Details'!$A$18:$L$214, MATCH("A &amp; G ID", 'E4 TB Allocation Details'!$A$18:$L$18, 0),FALSE), 'E2 Allocators'!$B$15:$W$361, MATCH('O5 Details by Class &amp; Accounts'!BY$18, 'E2 Allocators'!$B$15:$W$15, 0),FALSE)*$E133)</f>
        <v>0</v>
      </c>
      <c r="BZ133" s="1321">
        <f>IF(ISERROR(VLOOKUP(VLOOKUP($A133, 'E4 TB Allocation Details'!$A$18:$L$214, MATCH("A &amp; G ID", 'E4 TB Allocation Details'!$A$18:$L$18, 0),FALSE), 'E2 Allocators'!$B$15:$W$361, MATCH('O5 Details by Class &amp; Accounts'!BZ$18, 'E2 Allocators'!$B$15:$W$15, 0),FALSE)*$E133), 0, VLOOKUP(VLOOKUP($A133, 'E4 TB Allocation Details'!$A$18:$L$214, MATCH("A &amp; G ID", 'E4 TB Allocation Details'!$A$18:$L$18, 0),FALSE), 'E2 Allocators'!$B$15:$W$361, MATCH('O5 Details by Class &amp; Accounts'!BZ$18, 'E2 Allocators'!$B$15:$W$15, 0),FALSE)*$E133)</f>
        <v>0</v>
      </c>
      <c r="CA133" s="1321">
        <f>IF(ISERROR(VLOOKUP(VLOOKUP($A133, 'E4 TB Allocation Details'!$A$18:$L$214, MATCH("A &amp; G ID", 'E4 TB Allocation Details'!$A$18:$L$18, 0),FALSE), 'E2 Allocators'!$B$15:$W$361, MATCH('O5 Details by Class &amp; Accounts'!CA$18, 'E2 Allocators'!$B$15:$W$15, 0),FALSE)*$E133), 0, VLOOKUP(VLOOKUP($A133, 'E4 TB Allocation Details'!$A$18:$L$214, MATCH("A &amp; G ID", 'E4 TB Allocation Details'!$A$18:$L$18, 0),FALSE), 'E2 Allocators'!$B$15:$W$361, MATCH('O5 Details by Class &amp; Accounts'!CA$18, 'E2 Allocators'!$B$15:$W$15, 0),FALSE)*$E133)</f>
        <v>0</v>
      </c>
      <c r="CB133" s="1321">
        <f>IF(ISERROR(VLOOKUP(VLOOKUP($A133, 'E4 TB Allocation Details'!$A$18:$L$214, MATCH("A &amp; G ID", 'E4 TB Allocation Details'!$A$18:$L$18, 0),FALSE), 'E2 Allocators'!$B$15:$W$361, MATCH('O5 Details by Class &amp; Accounts'!CB$18, 'E2 Allocators'!$B$15:$W$15, 0),FALSE)*$E133), 0, VLOOKUP(VLOOKUP($A133, 'E4 TB Allocation Details'!$A$18:$L$214, MATCH("A &amp; G ID", 'E4 TB Allocation Details'!$A$18:$L$18, 0),FALSE), 'E2 Allocators'!$B$15:$W$361, MATCH('O5 Details by Class &amp; Accounts'!CB$18, 'E2 Allocators'!$B$15:$W$15, 0),FALSE)*$E133)</f>
        <v>0</v>
      </c>
      <c r="CC133" s="1321">
        <f>IF(ISERROR(VLOOKUP(VLOOKUP($A133, 'E4 TB Allocation Details'!$A$18:$L$214, MATCH("A &amp; G ID", 'E4 TB Allocation Details'!$A$18:$L$18, 0),FALSE), 'E2 Allocators'!$B$15:$W$361, MATCH('O5 Details by Class &amp; Accounts'!CC$18, 'E2 Allocators'!$B$15:$W$15, 0),FALSE)*$E133), 0, VLOOKUP(VLOOKUP($A133, 'E4 TB Allocation Details'!$A$18:$L$214, MATCH("A &amp; G ID", 'E4 TB Allocation Details'!$A$18:$L$18, 0),FALSE), 'E2 Allocators'!$B$15:$W$361, MATCH('O5 Details by Class &amp; Accounts'!CC$18, 'E2 Allocators'!$B$15:$W$15, 0),FALSE)*$E133)</f>
        <v>0</v>
      </c>
      <c r="CD133" s="1321">
        <f>IF(ISERROR(VLOOKUP(VLOOKUP($A133, 'E4 TB Allocation Details'!$A$18:$L$214, MATCH("A &amp; G ID", 'E4 TB Allocation Details'!$A$18:$L$18, 0),FALSE), 'E2 Allocators'!$B$15:$W$361, MATCH('O5 Details by Class &amp; Accounts'!CD$18, 'E2 Allocators'!$B$15:$W$15, 0),FALSE)*$E133), 0, VLOOKUP(VLOOKUP($A133, 'E4 TB Allocation Details'!$A$18:$L$214, MATCH("A &amp; G ID", 'E4 TB Allocation Details'!$A$18:$L$18, 0),FALSE), 'E2 Allocators'!$B$15:$W$361, MATCH('O5 Details by Class &amp; Accounts'!CD$18, 'E2 Allocators'!$B$15:$W$15, 0),FALSE)*$E133)</f>
        <v>0</v>
      </c>
      <c r="CE133" s="1321">
        <f>IF(ISERROR(VLOOKUP(VLOOKUP($A133, 'E4 TB Allocation Details'!$A$18:$L$214, MATCH("A &amp; G ID", 'E4 TB Allocation Details'!$A$18:$L$18, 0),FALSE), 'E2 Allocators'!$B$15:$W$361, MATCH('O5 Details by Class &amp; Accounts'!CE$18, 'E2 Allocators'!$B$15:$W$15, 0),FALSE)*$E133), 0, VLOOKUP(VLOOKUP($A133, 'E4 TB Allocation Details'!$A$18:$L$214, MATCH("A &amp; G ID", 'E4 TB Allocation Details'!$A$18:$L$18, 0),FALSE), 'E2 Allocators'!$B$15:$W$361, MATCH('O5 Details by Class &amp; Accounts'!CE$18, 'E2 Allocators'!$B$15:$W$15, 0),FALSE)*$E133)</f>
        <v>0</v>
      </c>
      <c r="CF133" s="1321">
        <f>IF(ISERROR(VLOOKUP(VLOOKUP($A133, 'E4 TB Allocation Details'!$A$18:$L$214, MATCH("A &amp; G ID", 'E4 TB Allocation Details'!$A$18:$L$18, 0),FALSE), 'E2 Allocators'!$B$15:$W$361, MATCH('O5 Details by Class &amp; Accounts'!CF$18, 'E2 Allocators'!$B$15:$W$15, 0),FALSE)*$E133), 0, VLOOKUP(VLOOKUP($A133, 'E4 TB Allocation Details'!$A$18:$L$214, MATCH("A &amp; G ID", 'E4 TB Allocation Details'!$A$18:$L$18, 0),FALSE), 'E2 Allocators'!$B$15:$W$361, MATCH('O5 Details by Class &amp; Accounts'!CF$18, 'E2 Allocators'!$B$15:$W$15, 0),FALSE)*$E133)</f>
        <v>0</v>
      </c>
      <c r="CG133" s="1321">
        <f>IF(ISERROR(VLOOKUP(VLOOKUP($A133, 'E4 TB Allocation Details'!$A$18:$L$214, MATCH("A &amp; G ID", 'E4 TB Allocation Details'!$A$18:$L$18, 0),FALSE), 'E2 Allocators'!$B$15:$W$361, MATCH('O5 Details by Class &amp; Accounts'!CG$18, 'E2 Allocators'!$B$15:$W$15, 0),FALSE)*$E133), 0, VLOOKUP(VLOOKUP($A133, 'E4 TB Allocation Details'!$A$18:$L$214, MATCH("A &amp; G ID", 'E4 TB Allocation Details'!$A$18:$L$18, 0),FALSE), 'E2 Allocators'!$B$15:$W$361, MATCH('O5 Details by Class &amp; Accounts'!CG$18, 'E2 Allocators'!$B$15:$W$15, 0),FALSE)*$E133)</f>
        <v>0</v>
      </c>
      <c r="CH133" s="1321">
        <f>IF(ISERROR(VLOOKUP(VLOOKUP($A133, 'E4 TB Allocation Details'!$A$18:$L$214, MATCH("A &amp; G ID", 'E4 TB Allocation Details'!$A$18:$L$18, 0),FALSE), 'E2 Allocators'!$B$15:$W$361, MATCH('O5 Details by Class &amp; Accounts'!CH$18, 'E2 Allocators'!$B$15:$W$15, 0),FALSE)*$E133), 0, VLOOKUP(VLOOKUP($A133, 'E4 TB Allocation Details'!$A$18:$L$214, MATCH("A &amp; G ID", 'E4 TB Allocation Details'!$A$18:$L$18, 0),FALSE), 'E2 Allocators'!$B$15:$W$361, MATCH('O5 Details by Class &amp; Accounts'!CH$18, 'E2 Allocators'!$B$15:$W$15, 0),FALSE)*$E133)</f>
        <v>0</v>
      </c>
      <c r="CI133" s="1321">
        <f>IF(ISERROR(VLOOKUP(VLOOKUP($A133, 'E4 TB Allocation Details'!$A$18:$L$214, MATCH("A &amp; G ID", 'E4 TB Allocation Details'!$A$18:$L$18, 0),FALSE), 'E2 Allocators'!$B$15:$W$361, MATCH('O5 Details by Class &amp; Accounts'!CI$18, 'E2 Allocators'!$B$15:$W$15, 0),FALSE)*$E133), 0, VLOOKUP(VLOOKUP($A133, 'E4 TB Allocation Details'!$A$18:$L$214, MATCH("A &amp; G ID", 'E4 TB Allocation Details'!$A$18:$L$18, 0),FALSE), 'E2 Allocators'!$B$15:$W$361, MATCH('O5 Details by Class &amp; Accounts'!CI$18, 'E2 Allocators'!$B$15:$W$15, 0),FALSE)*$E133)</f>
        <v>0</v>
      </c>
      <c r="CJ133" s="1321">
        <f>IF(ISERROR(VLOOKUP(VLOOKUP($A133, 'E4 TB Allocation Details'!$A$18:$L$214, MATCH("A &amp; G ID", 'E4 TB Allocation Details'!$A$18:$L$18, 0),FALSE), 'E2 Allocators'!$B$15:$W$361, MATCH('O5 Details by Class &amp; Accounts'!CJ$18, 'E2 Allocators'!$B$15:$W$15, 0),FALSE)*$E133), 0, VLOOKUP(VLOOKUP($A133, 'E4 TB Allocation Details'!$A$18:$L$214, MATCH("A &amp; G ID", 'E4 TB Allocation Details'!$A$18:$L$18, 0),FALSE), 'E2 Allocators'!$B$15:$W$361, MATCH('O5 Details by Class &amp; Accounts'!CJ$18, 'E2 Allocators'!$B$15:$W$15, 0),FALSE)*$E133)</f>
        <v>0</v>
      </c>
      <c r="CK133" s="1321">
        <f>IF(ISERROR(VLOOKUP(VLOOKUP($A133, 'E4 TB Allocation Details'!$A$18:$L$214, MATCH("A &amp; G ID", 'E4 TB Allocation Details'!$A$18:$L$18, 0),FALSE), 'E2 Allocators'!$B$15:$W$361, MATCH('O5 Details by Class &amp; Accounts'!CK$18, 'E2 Allocators'!$B$15:$W$15, 0),FALSE)*$E133), 0, VLOOKUP(VLOOKUP($A133, 'E4 TB Allocation Details'!$A$18:$L$214, MATCH("A &amp; G ID", 'E4 TB Allocation Details'!$A$18:$L$18, 0),FALSE), 'E2 Allocators'!$B$15:$W$361, MATCH('O5 Details by Class &amp; Accounts'!CK$18, 'E2 Allocators'!$B$15:$W$15, 0),FALSE)*$E133)</f>
        <v>0</v>
      </c>
      <c r="CL133" s="1321">
        <f>IF(ISERROR(VLOOKUP(VLOOKUP($A133, 'E4 TB Allocation Details'!$A$18:$L$214, MATCH("A &amp; G ID", 'E4 TB Allocation Details'!$A$18:$L$18, 0),FALSE), 'E2 Allocators'!$B$15:$W$361, MATCH('O5 Details by Class &amp; Accounts'!CL$18, 'E2 Allocators'!$B$15:$W$15, 0),FALSE)*$E133), 0, VLOOKUP(VLOOKUP($A133, 'E4 TB Allocation Details'!$A$18:$L$214, MATCH("A &amp; G ID", 'E4 TB Allocation Details'!$A$18:$L$18, 0),FALSE), 'E2 Allocators'!$B$15:$W$361, MATCH('O5 Details by Class &amp; Accounts'!CL$18, 'E2 Allocators'!$B$15:$W$15, 0),FALSE)*$E133)</f>
        <v>0</v>
      </c>
      <c r="CM133" s="1321">
        <f>IF(ISERROR(VLOOKUP(VLOOKUP($A133, 'E4 TB Allocation Details'!$A$18:$L$214, MATCH("A &amp; G ID", 'E4 TB Allocation Details'!$A$18:$L$18, 0),FALSE), 'E2 Allocators'!$B$15:$W$361, MATCH('O5 Details by Class &amp; Accounts'!CM$18, 'E2 Allocators'!$B$15:$W$15, 0),FALSE)*$E133), 0, VLOOKUP(VLOOKUP($A133, 'E4 TB Allocation Details'!$A$18:$L$214, MATCH("A &amp; G ID", 'E4 TB Allocation Details'!$A$18:$L$18, 0),FALSE), 'E2 Allocators'!$B$15:$W$361, MATCH('O5 Details by Class &amp; Accounts'!CM$18, 'E2 Allocators'!$B$15:$W$15, 0),FALSE)*$E133)</f>
        <v>0</v>
      </c>
      <c r="CN133" s="1321">
        <f t="shared" si="42"/>
        <v>0</v>
      </c>
      <c r="CO133" s="1650">
        <f t="shared" si="43"/>
        <v>7.2759576141834259E-12</v>
      </c>
      <c r="CQ133" s="1898">
        <v>1808</v>
      </c>
    </row>
    <row r="134" spans="1:95" s="64" customFormat="1" ht="25.5">
      <c r="A134" s="1089">
        <v>5014</v>
      </c>
      <c r="B134" s="1088" t="s">
        <v>983</v>
      </c>
      <c r="C134" s="1647">
        <f>IF(ISERROR(VLOOKUP($A134,'I3 TB Data'!$A$19:$H$484,MATCH('O5 Details by Class &amp; Accounts'!$C$18, 'I3 TB Data'!$A$19:$H$19,0),0)), 0, VLOOKUP($A134,'I3 TB Data'!$A$19:$H$484,MATCH('O5 Details by Class &amp; Accounts'!$C$18,'I3 TB Data'!$A$19:$H$19,0),0))</f>
        <v>14000</v>
      </c>
      <c r="D134" s="1648"/>
      <c r="E134" s="1647">
        <f t="shared" si="31"/>
        <v>14000</v>
      </c>
      <c r="F134" s="1649">
        <f>IF(ISERROR(VLOOKUP($A134, 'E1 Categorization'!A33:E124, MATCH("Customer Component", 'E1 Categorization'!$A$33:$E$33,0), 0)), 0, IF(VLOOKUP($A134, 'E1 Categorization'!A33:E124, MATCH("Customer Component", 'E1 Categorization'!$A$33:$E$33,0), 0)=0, 'O5 Details by Class &amp; Accounts'!$E134, IF(AND(VLOOKUP($A134, 'E1 Categorization'!A33:E124, MATCH("Customer Component", 'E1 Categorization'!$A$33:$E$33,0), 0) &gt;0, VLOOKUP($A134, 'E1 Categorization'!A33:E124, MATCH("Customer Component", 'E1 Categorization'!$A$33:$E$33,0), 0)&lt;1), 'O5 Details by Class &amp; Accounts'!$E134*(1-VLOOKUP($A134, 'E1 Categorization'!A33:E124, MATCH("Customer Component", 'E1 Categorization'!$A$33:$E$33,0), 0)), 0)))</f>
        <v>14000</v>
      </c>
      <c r="G134" s="1649">
        <f>IF(ISERROR(VLOOKUP($A134, 'E1 Categorization'!A33:E124, MATCH("Customer Component", 'E1 Categorization'!$A$33:$E$33,0), 0)),0, IF(VLOOKUP($A134, 'E1 Categorization'!A33:E124, MATCH("Customer Component", 'E1 Categorization'!$A$33:$E$33,0), 0)=0, 0, IF(AND(VLOOKUP($A134, 'E1 Categorization'!A33:E124, MATCH("Customer Component", 'E1 Categorization'!$A$33:$E$33,0), 0) &gt;0, VLOOKUP($A134, 'E1 Categorization'!A33:E124, MATCH("Customer Component", 'E1 Categorization'!$A$33:$E$33,0), 0)&lt;1), 'O5 Details by Class &amp; Accounts'!$E134*(VLOOKUP($A134, 'E1 Categorization'!A33:E124, MATCH("Customer Component", 'E1 Categorization'!$A$33:$E$33,0), 0)), 'O5 Details by Class &amp; Accounts'!$E134)))</f>
        <v>0</v>
      </c>
      <c r="H134" s="1321">
        <f t="shared" si="38"/>
        <v>14000</v>
      </c>
      <c r="I134" s="1321">
        <f>IF(ISERROR(VLOOKUP(VLOOKUP($A134, 'E4 TB Allocation Details'!$A$18:$L$214, MATCH("Demand ID", 'E4 TB Allocation Details'!$A$18:$L$18, 0),FALSE), 'E2 Allocators'!$B$15:$W$361, MATCH('O5 Details by Class &amp; Accounts'!I$18, 'E2 Allocators'!$B$15:$W$15, 0),FALSE)*$F134), 0, VLOOKUP(VLOOKUP($A134, 'E4 TB Allocation Details'!$A$18:$L$214, MATCH("Demand ID", 'E4 TB Allocation Details'!$A$18:$L$18, 0),FALSE), 'E2 Allocators'!$B$15:$W$361, MATCH('O5 Details by Class &amp; Accounts'!I$18, 'E2 Allocators'!$B$15:$W$15, 0),FALSE)*$F134)</f>
        <v>7450.3313430877242</v>
      </c>
      <c r="J134" s="1321">
        <f>IF(ISERROR(VLOOKUP(VLOOKUP($A134, 'E4 TB Allocation Details'!$A$18:$L$214, MATCH("Demand ID", 'E4 TB Allocation Details'!$A$18:$L$18, 0),FALSE), 'E2 Allocators'!$B$15:$W$361, MATCH('O5 Details by Class &amp; Accounts'!J$18, 'E2 Allocators'!$B$15:$W$15, 0),FALSE)*$F134), 0, VLOOKUP(VLOOKUP($A134, 'E4 TB Allocation Details'!$A$18:$L$214, MATCH("Demand ID", 'E4 TB Allocation Details'!$A$18:$L$18, 0),FALSE), 'E2 Allocators'!$B$15:$W$361, MATCH('O5 Details by Class &amp; Accounts'!J$18, 'E2 Allocators'!$B$15:$W$15, 0),FALSE)*$F134)</f>
        <v>2962.4040417295455</v>
      </c>
      <c r="K134" s="1321">
        <f>IF(ISERROR(VLOOKUP(VLOOKUP($A134, 'E4 TB Allocation Details'!$A$18:$L$214, MATCH("Demand ID", 'E4 TB Allocation Details'!$A$18:$L$18, 0),FALSE), 'E2 Allocators'!$B$15:$W$361, MATCH('O5 Details by Class &amp; Accounts'!K$18, 'E2 Allocators'!$B$15:$W$15, 0),FALSE)*$F134), 0, VLOOKUP(VLOOKUP($A134, 'E4 TB Allocation Details'!$A$18:$L$214, MATCH("Demand ID", 'E4 TB Allocation Details'!$A$18:$L$18, 0),FALSE), 'E2 Allocators'!$B$15:$W$361, MATCH('O5 Details by Class &amp; Accounts'!K$18, 'E2 Allocators'!$B$15:$W$15, 0),FALSE)*$F134)</f>
        <v>3486.91030772259</v>
      </c>
      <c r="L134" s="1321">
        <f>IF(ISERROR(VLOOKUP(VLOOKUP($A134, 'E4 TB Allocation Details'!$A$18:$L$214, MATCH("Demand ID", 'E4 TB Allocation Details'!$A$18:$L$18, 0),FALSE), 'E2 Allocators'!$B$15:$W$361, MATCH('O5 Details by Class &amp; Accounts'!L$18, 'E2 Allocators'!$B$15:$W$15, 0),FALSE)*$F134), 0, VLOOKUP(VLOOKUP($A134, 'E4 TB Allocation Details'!$A$18:$L$214, MATCH("Demand ID", 'E4 TB Allocation Details'!$A$18:$L$18, 0),FALSE), 'E2 Allocators'!$B$15:$W$361, MATCH('O5 Details by Class &amp; Accounts'!L$18, 'E2 Allocators'!$B$15:$W$15, 0),FALSE)*$F134)</f>
        <v>0</v>
      </c>
      <c r="M134" s="1321">
        <f>IF(ISERROR(VLOOKUP(VLOOKUP($A134, 'E4 TB Allocation Details'!$A$18:$L$214, MATCH("Demand ID", 'E4 TB Allocation Details'!$A$18:$L$18, 0),FALSE), 'E2 Allocators'!$B$15:$W$361, MATCH('O5 Details by Class &amp; Accounts'!M$18, 'E2 Allocators'!$B$15:$W$15, 0),FALSE)*$F134), 0, VLOOKUP(VLOOKUP($A134, 'E4 TB Allocation Details'!$A$18:$L$214, MATCH("Demand ID", 'E4 TB Allocation Details'!$A$18:$L$18, 0),FALSE), 'E2 Allocators'!$B$15:$W$361, MATCH('O5 Details by Class &amp; Accounts'!M$18, 'E2 Allocators'!$B$15:$W$15, 0),FALSE)*$F134)</f>
        <v>0</v>
      </c>
      <c r="N134" s="1321">
        <f>IF(ISERROR(VLOOKUP(VLOOKUP($A134, 'E4 TB Allocation Details'!$A$18:$L$214, MATCH("Demand ID", 'E4 TB Allocation Details'!$A$18:$L$18, 0),FALSE), 'E2 Allocators'!$B$15:$W$361, MATCH('O5 Details by Class &amp; Accounts'!N$18, 'E2 Allocators'!$B$15:$W$15, 0),FALSE)*$F134), 0, VLOOKUP(VLOOKUP($A134, 'E4 TB Allocation Details'!$A$18:$L$214, MATCH("Demand ID", 'E4 TB Allocation Details'!$A$18:$L$18, 0),FALSE), 'E2 Allocators'!$B$15:$W$361, MATCH('O5 Details by Class &amp; Accounts'!N$18, 'E2 Allocators'!$B$15:$W$15, 0),FALSE)*$F134)</f>
        <v>0</v>
      </c>
      <c r="O134" s="1321">
        <f>IF(ISERROR(VLOOKUP(VLOOKUP($A134, 'E4 TB Allocation Details'!$A$18:$L$214, MATCH("Demand ID", 'E4 TB Allocation Details'!$A$18:$L$18, 0),FALSE), 'E2 Allocators'!$B$15:$W$361, MATCH('O5 Details by Class &amp; Accounts'!O$18, 'E2 Allocators'!$B$15:$W$15, 0),FALSE)*$F134), 0, VLOOKUP(VLOOKUP($A134, 'E4 TB Allocation Details'!$A$18:$L$214, MATCH("Demand ID", 'E4 TB Allocation Details'!$A$18:$L$18, 0),FALSE), 'E2 Allocators'!$B$15:$W$361, MATCH('O5 Details by Class &amp; Accounts'!O$18, 'E2 Allocators'!$B$15:$W$15, 0),FALSE)*$F134)</f>
        <v>78.767797388622796</v>
      </c>
      <c r="P134" s="1321">
        <f>IF(ISERROR(VLOOKUP(VLOOKUP($A134, 'E4 TB Allocation Details'!$A$18:$L$214, MATCH("Demand ID", 'E4 TB Allocation Details'!$A$18:$L$18, 0),FALSE), 'E2 Allocators'!$B$15:$W$361, MATCH('O5 Details by Class &amp; Accounts'!P$18, 'E2 Allocators'!$B$15:$W$15, 0),FALSE)*$F134), 0, VLOOKUP(VLOOKUP($A134, 'E4 TB Allocation Details'!$A$18:$L$214, MATCH("Demand ID", 'E4 TB Allocation Details'!$A$18:$L$18, 0),FALSE), 'E2 Allocators'!$B$15:$W$361, MATCH('O5 Details by Class &amp; Accounts'!P$18, 'E2 Allocators'!$B$15:$W$15, 0),FALSE)*$F134)</f>
        <v>0</v>
      </c>
      <c r="Q134" s="1321">
        <f>IF(ISERROR(VLOOKUP(VLOOKUP($A134, 'E4 TB Allocation Details'!$A$18:$L$214, MATCH("Demand ID", 'E4 TB Allocation Details'!$A$18:$L$18, 0),FALSE), 'E2 Allocators'!$B$15:$W$361, MATCH('O5 Details by Class &amp; Accounts'!Q$18, 'E2 Allocators'!$B$15:$W$15, 0),FALSE)*$F134), 0, VLOOKUP(VLOOKUP($A134, 'E4 TB Allocation Details'!$A$18:$L$214, MATCH("Demand ID", 'E4 TB Allocation Details'!$A$18:$L$18, 0),FALSE), 'E2 Allocators'!$B$15:$W$361, MATCH('O5 Details by Class &amp; Accounts'!Q$18, 'E2 Allocators'!$B$15:$W$15, 0),FALSE)*$F134)</f>
        <v>21.586510071517615</v>
      </c>
      <c r="R134" s="1321">
        <f>IF(ISERROR(VLOOKUP(VLOOKUP($A134, 'E4 TB Allocation Details'!$A$18:$L$214, MATCH("Demand ID", 'E4 TB Allocation Details'!$A$18:$L$18, 0),FALSE), 'E2 Allocators'!$B$15:$W$361, MATCH('O5 Details by Class &amp; Accounts'!R$18, 'E2 Allocators'!$B$15:$W$15, 0),FALSE)*$F134), 0, VLOOKUP(VLOOKUP($A134, 'E4 TB Allocation Details'!$A$18:$L$214, MATCH("Demand ID", 'E4 TB Allocation Details'!$A$18:$L$18, 0),FALSE), 'E2 Allocators'!$B$15:$W$361, MATCH('O5 Details by Class &amp; Accounts'!R$18, 'E2 Allocators'!$B$15:$W$15, 0),FALSE)*$F134)</f>
        <v>0</v>
      </c>
      <c r="S134" s="1321">
        <f>IF(ISERROR(VLOOKUP(VLOOKUP($A134, 'E4 TB Allocation Details'!$A$18:$L$214, MATCH("Demand ID", 'E4 TB Allocation Details'!$A$18:$L$18, 0),FALSE), 'E2 Allocators'!$B$15:$W$361, MATCH('O5 Details by Class &amp; Accounts'!S$18, 'E2 Allocators'!$B$15:$W$15, 0),FALSE)*$F134), 0, VLOOKUP(VLOOKUP($A134, 'E4 TB Allocation Details'!$A$18:$L$214, MATCH("Demand ID", 'E4 TB Allocation Details'!$A$18:$L$18, 0),FALSE), 'E2 Allocators'!$B$15:$W$361, MATCH('O5 Details by Class &amp; Accounts'!S$18, 'E2 Allocators'!$B$15:$W$15, 0),FALSE)*$F134)</f>
        <v>0</v>
      </c>
      <c r="T134" s="1321">
        <f>IF(ISERROR(VLOOKUP(VLOOKUP($A134, 'E4 TB Allocation Details'!$A$18:$L$214, MATCH("Demand ID", 'E4 TB Allocation Details'!$A$18:$L$18, 0),FALSE), 'E2 Allocators'!$B$15:$W$361, MATCH('O5 Details by Class &amp; Accounts'!T$18, 'E2 Allocators'!$B$15:$W$15, 0),FALSE)*$F134), 0, VLOOKUP(VLOOKUP($A134, 'E4 TB Allocation Details'!$A$18:$L$214, MATCH("Demand ID", 'E4 TB Allocation Details'!$A$18:$L$18, 0),FALSE), 'E2 Allocators'!$B$15:$W$361, MATCH('O5 Details by Class &amp; Accounts'!T$18, 'E2 Allocators'!$B$15:$W$15, 0),FALSE)*$F134)</f>
        <v>0</v>
      </c>
      <c r="U134" s="1321">
        <f>IF(ISERROR(VLOOKUP(VLOOKUP($A134, 'E4 TB Allocation Details'!$A$18:$L$214, MATCH("Demand ID", 'E4 TB Allocation Details'!$A$18:$L$18, 0),FALSE), 'E2 Allocators'!$B$15:$W$361, MATCH('O5 Details by Class &amp; Accounts'!U$18, 'E2 Allocators'!$B$15:$W$15, 0),FALSE)*$F134), 0, VLOOKUP(VLOOKUP($A134, 'E4 TB Allocation Details'!$A$18:$L$214, MATCH("Demand ID", 'E4 TB Allocation Details'!$A$18:$L$18, 0),FALSE), 'E2 Allocators'!$B$15:$W$361, MATCH('O5 Details by Class &amp; Accounts'!U$18, 'E2 Allocators'!$B$15:$W$15, 0),FALSE)*$F134)</f>
        <v>0</v>
      </c>
      <c r="V134" s="1321">
        <f>IF(ISERROR(VLOOKUP(VLOOKUP($A134, 'E4 TB Allocation Details'!$A$18:$L$214, MATCH("Demand ID", 'E4 TB Allocation Details'!$A$18:$L$18, 0),FALSE), 'E2 Allocators'!$B$15:$W$361, MATCH('O5 Details by Class &amp; Accounts'!V$18, 'E2 Allocators'!$B$15:$W$15, 0),FALSE)*$F134), 0, VLOOKUP(VLOOKUP($A134, 'E4 TB Allocation Details'!$A$18:$L$214, MATCH("Demand ID", 'E4 TB Allocation Details'!$A$18:$L$18, 0),FALSE), 'E2 Allocators'!$B$15:$W$361, MATCH('O5 Details by Class &amp; Accounts'!V$18, 'E2 Allocators'!$B$15:$W$15, 0),FALSE)*$F134)</f>
        <v>0</v>
      </c>
      <c r="W134" s="1321">
        <f>IF(ISERROR(VLOOKUP(VLOOKUP($A134, 'E4 TB Allocation Details'!$A$18:$L$214, MATCH("Demand ID", 'E4 TB Allocation Details'!$A$18:$L$18, 0),FALSE), 'E2 Allocators'!$B$15:$W$361, MATCH('O5 Details by Class &amp; Accounts'!W$18, 'E2 Allocators'!$B$15:$W$15, 0),FALSE)*$F134), 0, VLOOKUP(VLOOKUP($A134, 'E4 TB Allocation Details'!$A$18:$L$214, MATCH("Demand ID", 'E4 TB Allocation Details'!$A$18:$L$18, 0),FALSE), 'E2 Allocators'!$B$15:$W$361, MATCH('O5 Details by Class &amp; Accounts'!W$18, 'E2 Allocators'!$B$15:$W$15, 0),FALSE)*$F134)</f>
        <v>0</v>
      </c>
      <c r="X134" s="1321">
        <f>IF(ISERROR(VLOOKUP(VLOOKUP($A134, 'E4 TB Allocation Details'!$A$18:$L$214, MATCH("Demand ID", 'E4 TB Allocation Details'!$A$18:$L$18, 0),FALSE), 'E2 Allocators'!$B$15:$W$361, MATCH('O5 Details by Class &amp; Accounts'!X$18, 'E2 Allocators'!$B$15:$W$15, 0),FALSE)*$F134), 0, VLOOKUP(VLOOKUP($A134, 'E4 TB Allocation Details'!$A$18:$L$214, MATCH("Demand ID", 'E4 TB Allocation Details'!$A$18:$L$18, 0),FALSE), 'E2 Allocators'!$B$15:$W$361, MATCH('O5 Details by Class &amp; Accounts'!X$18, 'E2 Allocators'!$B$15:$W$15, 0),FALSE)*$F134)</f>
        <v>0</v>
      </c>
      <c r="Y134" s="1321">
        <f>IF(ISERROR(VLOOKUP(VLOOKUP($A134, 'E4 TB Allocation Details'!$A$18:$L$214, MATCH("Demand ID", 'E4 TB Allocation Details'!$A$18:$L$18, 0),FALSE), 'E2 Allocators'!$B$15:$W$361, MATCH('O5 Details by Class &amp; Accounts'!Y$18, 'E2 Allocators'!$B$15:$W$15, 0),FALSE)*$F134), 0, VLOOKUP(VLOOKUP($A134, 'E4 TB Allocation Details'!$A$18:$L$214, MATCH("Demand ID", 'E4 TB Allocation Details'!$A$18:$L$18, 0),FALSE), 'E2 Allocators'!$B$15:$W$361, MATCH('O5 Details by Class &amp; Accounts'!Y$18, 'E2 Allocators'!$B$15:$W$15, 0),FALSE)*$F134)</f>
        <v>0</v>
      </c>
      <c r="Z134" s="1321">
        <f>IF(ISERROR(VLOOKUP(VLOOKUP($A134, 'E4 TB Allocation Details'!$A$18:$L$214, MATCH("Demand ID", 'E4 TB Allocation Details'!$A$18:$L$18, 0),FALSE), 'E2 Allocators'!$B$15:$W$361, MATCH('O5 Details by Class &amp; Accounts'!Z$18, 'E2 Allocators'!$B$15:$W$15, 0),FALSE)*$F134), 0, VLOOKUP(VLOOKUP($A134, 'E4 TB Allocation Details'!$A$18:$L$214, MATCH("Demand ID", 'E4 TB Allocation Details'!$A$18:$L$18, 0),FALSE), 'E2 Allocators'!$B$15:$W$361, MATCH('O5 Details by Class &amp; Accounts'!Z$18, 'E2 Allocators'!$B$15:$W$15, 0),FALSE)*$F134)</f>
        <v>0</v>
      </c>
      <c r="AA134" s="1321">
        <f>IF(ISERROR(VLOOKUP(VLOOKUP($A134, 'E4 TB Allocation Details'!$A$18:$L$214, MATCH("Demand ID", 'E4 TB Allocation Details'!$A$18:$L$18, 0),FALSE), 'E2 Allocators'!$B$15:$W$361, MATCH('O5 Details by Class &amp; Accounts'!AA$18, 'E2 Allocators'!$B$15:$W$15, 0),FALSE)*$F134), 0, VLOOKUP(VLOOKUP($A134, 'E4 TB Allocation Details'!$A$18:$L$214, MATCH("Demand ID", 'E4 TB Allocation Details'!$A$18:$L$18, 0),FALSE), 'E2 Allocators'!$B$15:$W$361, MATCH('O5 Details by Class &amp; Accounts'!AA$18, 'E2 Allocators'!$B$15:$W$15, 0),FALSE)*$F134)</f>
        <v>0</v>
      </c>
      <c r="AB134" s="1321">
        <f>IF(ISERROR(VLOOKUP(VLOOKUP($A134, 'E4 TB Allocation Details'!$A$18:$L$214, MATCH("Demand ID", 'E4 TB Allocation Details'!$A$18:$L$18, 0),FALSE), 'E2 Allocators'!$B$15:$W$361, MATCH('O5 Details by Class &amp; Accounts'!AB$18, 'E2 Allocators'!$B$15:$W$15, 0),FALSE)*$F134), 0, VLOOKUP(VLOOKUP($A134, 'E4 TB Allocation Details'!$A$18:$L$214, MATCH("Demand ID", 'E4 TB Allocation Details'!$A$18:$L$18, 0),FALSE), 'E2 Allocators'!$B$15:$W$361, MATCH('O5 Details by Class &amp; Accounts'!AB$18, 'E2 Allocators'!$B$15:$W$15, 0),FALSE)*$F134)</f>
        <v>0</v>
      </c>
      <c r="AC134" s="1321">
        <f t="shared" si="39"/>
        <v>14000</v>
      </c>
      <c r="AD134" s="1321">
        <f>IF(ISERROR(VLOOKUP(VLOOKUP($A134, 'E4 TB Allocation Details'!$A$18:$L$214, MATCH("Customer ID", 'E4 TB Allocation Details'!$A$18:$L$18, 0),FALSE), 'E2 Allocators'!$B$15:$W$361, MATCH('O5 Details by Class &amp; Accounts'!AD$18, 'E2 Allocators'!$B$15:$W$15, 0),FALSE)*$G134), 0, VLOOKUP(VLOOKUP($A134, 'E4 TB Allocation Details'!$A$18:$L$214, MATCH("Customer ID", 'E4 TB Allocation Details'!$A$18:$L$18, 0),FALSE), 'E2 Allocators'!$B$15:$W$361, MATCH('O5 Details by Class &amp; Accounts'!AD$18, 'E2 Allocators'!$B$15:$W$15, 0),FALSE)*$G134)</f>
        <v>0</v>
      </c>
      <c r="AE134" s="1321">
        <f>IF(ISERROR(VLOOKUP(VLOOKUP($A134, 'E4 TB Allocation Details'!$A$18:$L$214, MATCH("Customer ID", 'E4 TB Allocation Details'!$A$18:$L$18, 0),FALSE), 'E2 Allocators'!$B$15:$W$361, MATCH('O5 Details by Class &amp; Accounts'!AE$18, 'E2 Allocators'!$B$15:$W$15, 0),FALSE)*$G134), 0, VLOOKUP(VLOOKUP($A134, 'E4 TB Allocation Details'!$A$18:$L$214, MATCH("Customer ID", 'E4 TB Allocation Details'!$A$18:$L$18, 0),FALSE), 'E2 Allocators'!$B$15:$W$361, MATCH('O5 Details by Class &amp; Accounts'!AE$18, 'E2 Allocators'!$B$15:$W$15, 0),FALSE)*$G134)</f>
        <v>0</v>
      </c>
      <c r="AF134" s="1321">
        <f>IF(ISERROR(VLOOKUP(VLOOKUP($A134, 'E4 TB Allocation Details'!$A$18:$L$214, MATCH("Customer ID", 'E4 TB Allocation Details'!$A$18:$L$18, 0),FALSE), 'E2 Allocators'!$B$15:$W$361, MATCH('O5 Details by Class &amp; Accounts'!AF$18, 'E2 Allocators'!$B$15:$W$15, 0),FALSE)*$G134), 0, VLOOKUP(VLOOKUP($A134, 'E4 TB Allocation Details'!$A$18:$L$214, MATCH("Customer ID", 'E4 TB Allocation Details'!$A$18:$L$18, 0),FALSE), 'E2 Allocators'!$B$15:$W$361, MATCH('O5 Details by Class &amp; Accounts'!AF$18, 'E2 Allocators'!$B$15:$W$15, 0),FALSE)*$G134)</f>
        <v>0</v>
      </c>
      <c r="AG134" s="1321">
        <f>IF(ISERROR(VLOOKUP(VLOOKUP($A134, 'E4 TB Allocation Details'!$A$18:$L$214, MATCH("Customer ID", 'E4 TB Allocation Details'!$A$18:$L$18, 0),FALSE), 'E2 Allocators'!$B$15:$W$361, MATCH('O5 Details by Class &amp; Accounts'!AG$18, 'E2 Allocators'!$B$15:$W$15, 0),FALSE)*$G134), 0, VLOOKUP(VLOOKUP($A134, 'E4 TB Allocation Details'!$A$18:$L$214, MATCH("Customer ID", 'E4 TB Allocation Details'!$A$18:$L$18, 0),FALSE), 'E2 Allocators'!$B$15:$W$361, MATCH('O5 Details by Class &amp; Accounts'!AG$18, 'E2 Allocators'!$B$15:$W$15, 0),FALSE)*$G134)</f>
        <v>0</v>
      </c>
      <c r="AH134" s="1321">
        <f>IF(ISERROR(VLOOKUP(VLOOKUP($A134, 'E4 TB Allocation Details'!$A$18:$L$214, MATCH("Customer ID", 'E4 TB Allocation Details'!$A$18:$L$18, 0),FALSE), 'E2 Allocators'!$B$15:$W$361, MATCH('O5 Details by Class &amp; Accounts'!AH$18, 'E2 Allocators'!$B$15:$W$15, 0),FALSE)*$G134), 0, VLOOKUP(VLOOKUP($A134, 'E4 TB Allocation Details'!$A$18:$L$214, MATCH("Customer ID", 'E4 TB Allocation Details'!$A$18:$L$18, 0),FALSE), 'E2 Allocators'!$B$15:$W$361, MATCH('O5 Details by Class &amp; Accounts'!AH$18, 'E2 Allocators'!$B$15:$W$15, 0),FALSE)*$G134)</f>
        <v>0</v>
      </c>
      <c r="AI134" s="1321">
        <f>IF(ISERROR(VLOOKUP(VLOOKUP($A134, 'E4 TB Allocation Details'!$A$18:$L$214, MATCH("Customer ID", 'E4 TB Allocation Details'!$A$18:$L$18, 0),FALSE), 'E2 Allocators'!$B$15:$W$361, MATCH('O5 Details by Class &amp; Accounts'!AI$18, 'E2 Allocators'!$B$15:$W$15, 0),FALSE)*$G134), 0, VLOOKUP(VLOOKUP($A134, 'E4 TB Allocation Details'!$A$18:$L$214, MATCH("Customer ID", 'E4 TB Allocation Details'!$A$18:$L$18, 0),FALSE), 'E2 Allocators'!$B$15:$W$361, MATCH('O5 Details by Class &amp; Accounts'!AI$18, 'E2 Allocators'!$B$15:$W$15, 0),FALSE)*$G134)</f>
        <v>0</v>
      </c>
      <c r="AJ134" s="1321">
        <f>IF(ISERROR(VLOOKUP(VLOOKUP($A134, 'E4 TB Allocation Details'!$A$18:$L$214, MATCH("Customer ID", 'E4 TB Allocation Details'!$A$18:$L$18, 0),FALSE), 'E2 Allocators'!$B$15:$W$361, MATCH('O5 Details by Class &amp; Accounts'!AJ$18, 'E2 Allocators'!$B$15:$W$15, 0),FALSE)*$G134), 0, VLOOKUP(VLOOKUP($A134, 'E4 TB Allocation Details'!$A$18:$L$214, MATCH("Customer ID", 'E4 TB Allocation Details'!$A$18:$L$18, 0),FALSE), 'E2 Allocators'!$B$15:$W$361, MATCH('O5 Details by Class &amp; Accounts'!AJ$18, 'E2 Allocators'!$B$15:$W$15, 0),FALSE)*$G134)</f>
        <v>0</v>
      </c>
      <c r="AK134" s="1321">
        <f>IF(ISERROR(VLOOKUP(VLOOKUP($A134, 'E4 TB Allocation Details'!$A$18:$L$214, MATCH("Customer ID", 'E4 TB Allocation Details'!$A$18:$L$18, 0),FALSE), 'E2 Allocators'!$B$15:$W$361, MATCH('O5 Details by Class &amp; Accounts'!AK$18, 'E2 Allocators'!$B$15:$W$15, 0),FALSE)*$G134), 0, VLOOKUP(VLOOKUP($A134, 'E4 TB Allocation Details'!$A$18:$L$214, MATCH("Customer ID", 'E4 TB Allocation Details'!$A$18:$L$18, 0),FALSE), 'E2 Allocators'!$B$15:$W$361, MATCH('O5 Details by Class &amp; Accounts'!AK$18, 'E2 Allocators'!$B$15:$W$15, 0),FALSE)*$G134)</f>
        <v>0</v>
      </c>
      <c r="AL134" s="1321">
        <f>IF(ISERROR(VLOOKUP(VLOOKUP($A134, 'E4 TB Allocation Details'!$A$18:$L$214, MATCH("Customer ID", 'E4 TB Allocation Details'!$A$18:$L$18, 0),FALSE), 'E2 Allocators'!$B$15:$W$361, MATCH('O5 Details by Class &amp; Accounts'!AL$18, 'E2 Allocators'!$B$15:$W$15, 0),FALSE)*$G134), 0, VLOOKUP(VLOOKUP($A134, 'E4 TB Allocation Details'!$A$18:$L$214, MATCH("Customer ID", 'E4 TB Allocation Details'!$A$18:$L$18, 0),FALSE), 'E2 Allocators'!$B$15:$W$361, MATCH('O5 Details by Class &amp; Accounts'!AL$18, 'E2 Allocators'!$B$15:$W$15, 0),FALSE)*$G134)</f>
        <v>0</v>
      </c>
      <c r="AM134" s="1321">
        <f>IF(ISERROR(VLOOKUP(VLOOKUP($A134, 'E4 TB Allocation Details'!$A$18:$L$214, MATCH("Customer ID", 'E4 TB Allocation Details'!$A$18:$L$18, 0),FALSE), 'E2 Allocators'!$B$15:$W$361, MATCH('O5 Details by Class &amp; Accounts'!AM$18, 'E2 Allocators'!$B$15:$W$15, 0),FALSE)*$G134), 0, VLOOKUP(VLOOKUP($A134, 'E4 TB Allocation Details'!$A$18:$L$214, MATCH("Customer ID", 'E4 TB Allocation Details'!$A$18:$L$18, 0),FALSE), 'E2 Allocators'!$B$15:$W$361, MATCH('O5 Details by Class &amp; Accounts'!AM$18, 'E2 Allocators'!$B$15:$W$15, 0),FALSE)*$G134)</f>
        <v>0</v>
      </c>
      <c r="AN134" s="1321">
        <f>IF(ISERROR(VLOOKUP(VLOOKUP($A134, 'E4 TB Allocation Details'!$A$18:$L$214, MATCH("Customer ID", 'E4 TB Allocation Details'!$A$18:$L$18, 0),FALSE), 'E2 Allocators'!$B$15:$W$361, MATCH('O5 Details by Class &amp; Accounts'!AN$18, 'E2 Allocators'!$B$15:$W$15, 0),FALSE)*$G134), 0, VLOOKUP(VLOOKUP($A134, 'E4 TB Allocation Details'!$A$18:$L$214, MATCH("Customer ID", 'E4 TB Allocation Details'!$A$18:$L$18, 0),FALSE), 'E2 Allocators'!$B$15:$W$361, MATCH('O5 Details by Class &amp; Accounts'!AN$18, 'E2 Allocators'!$B$15:$W$15, 0),FALSE)*$G134)</f>
        <v>0</v>
      </c>
      <c r="AO134" s="1321">
        <f>IF(ISERROR(VLOOKUP(VLOOKUP($A134, 'E4 TB Allocation Details'!$A$18:$L$214, MATCH("Customer ID", 'E4 TB Allocation Details'!$A$18:$L$18, 0),FALSE), 'E2 Allocators'!$B$15:$W$361, MATCH('O5 Details by Class &amp; Accounts'!AO$18, 'E2 Allocators'!$B$15:$W$15, 0),FALSE)*$G134), 0, VLOOKUP(VLOOKUP($A134, 'E4 TB Allocation Details'!$A$18:$L$214, MATCH("Customer ID", 'E4 TB Allocation Details'!$A$18:$L$18, 0),FALSE), 'E2 Allocators'!$B$15:$W$361, MATCH('O5 Details by Class &amp; Accounts'!AO$18, 'E2 Allocators'!$B$15:$W$15, 0),FALSE)*$G134)</f>
        <v>0</v>
      </c>
      <c r="AP134" s="1321">
        <f>IF(ISERROR(VLOOKUP(VLOOKUP($A134, 'E4 TB Allocation Details'!$A$18:$L$214, MATCH("Customer ID", 'E4 TB Allocation Details'!$A$18:$L$18, 0),FALSE), 'E2 Allocators'!$B$15:$W$361, MATCH('O5 Details by Class &amp; Accounts'!AP$18, 'E2 Allocators'!$B$15:$W$15, 0),FALSE)*$G134), 0, VLOOKUP(VLOOKUP($A134, 'E4 TB Allocation Details'!$A$18:$L$214, MATCH("Customer ID", 'E4 TB Allocation Details'!$A$18:$L$18, 0),FALSE), 'E2 Allocators'!$B$15:$W$361, MATCH('O5 Details by Class &amp; Accounts'!AP$18, 'E2 Allocators'!$B$15:$W$15, 0),FALSE)*$G134)</f>
        <v>0</v>
      </c>
      <c r="AQ134" s="1321">
        <f>IF(ISERROR(VLOOKUP(VLOOKUP($A134, 'E4 TB Allocation Details'!$A$18:$L$214, MATCH("Customer ID", 'E4 TB Allocation Details'!$A$18:$L$18, 0),FALSE), 'E2 Allocators'!$B$15:$W$361, MATCH('O5 Details by Class &amp; Accounts'!AQ$18, 'E2 Allocators'!$B$15:$W$15, 0),FALSE)*$G134), 0, VLOOKUP(VLOOKUP($A134, 'E4 TB Allocation Details'!$A$18:$L$214, MATCH("Customer ID", 'E4 TB Allocation Details'!$A$18:$L$18, 0),FALSE), 'E2 Allocators'!$B$15:$W$361, MATCH('O5 Details by Class &amp; Accounts'!AQ$18, 'E2 Allocators'!$B$15:$W$15, 0),FALSE)*$G134)</f>
        <v>0</v>
      </c>
      <c r="AR134" s="1321">
        <f>IF(ISERROR(VLOOKUP(VLOOKUP($A134, 'E4 TB Allocation Details'!$A$18:$L$214, MATCH("Customer ID", 'E4 TB Allocation Details'!$A$18:$L$18, 0),FALSE), 'E2 Allocators'!$B$15:$W$361, MATCH('O5 Details by Class &amp; Accounts'!AR$18, 'E2 Allocators'!$B$15:$W$15, 0),FALSE)*$G134), 0, VLOOKUP(VLOOKUP($A134, 'E4 TB Allocation Details'!$A$18:$L$214, MATCH("Customer ID", 'E4 TB Allocation Details'!$A$18:$L$18, 0),FALSE), 'E2 Allocators'!$B$15:$W$361, MATCH('O5 Details by Class &amp; Accounts'!AR$18, 'E2 Allocators'!$B$15:$W$15, 0),FALSE)*$G134)</f>
        <v>0</v>
      </c>
      <c r="AS134" s="1321">
        <f>IF(ISERROR(VLOOKUP(VLOOKUP($A134, 'E4 TB Allocation Details'!$A$18:$L$214, MATCH("Customer ID", 'E4 TB Allocation Details'!$A$18:$L$18, 0),FALSE), 'E2 Allocators'!$B$15:$W$361, MATCH('O5 Details by Class &amp; Accounts'!AS$18, 'E2 Allocators'!$B$15:$W$15, 0),FALSE)*$G134), 0, VLOOKUP(VLOOKUP($A134, 'E4 TB Allocation Details'!$A$18:$L$214, MATCH("Customer ID", 'E4 TB Allocation Details'!$A$18:$L$18, 0),FALSE), 'E2 Allocators'!$B$15:$W$361, MATCH('O5 Details by Class &amp; Accounts'!AS$18, 'E2 Allocators'!$B$15:$W$15, 0),FALSE)*$G134)</f>
        <v>0</v>
      </c>
      <c r="AT134" s="1321">
        <f>IF(ISERROR(VLOOKUP(VLOOKUP($A134, 'E4 TB Allocation Details'!$A$18:$L$214, MATCH("Customer ID", 'E4 TB Allocation Details'!$A$18:$L$18, 0),FALSE), 'E2 Allocators'!$B$15:$W$361, MATCH('O5 Details by Class &amp; Accounts'!AT$18, 'E2 Allocators'!$B$15:$W$15, 0),FALSE)*$G134), 0, VLOOKUP(VLOOKUP($A134, 'E4 TB Allocation Details'!$A$18:$L$214, MATCH("Customer ID", 'E4 TB Allocation Details'!$A$18:$L$18, 0),FALSE), 'E2 Allocators'!$B$15:$W$361, MATCH('O5 Details by Class &amp; Accounts'!AT$18, 'E2 Allocators'!$B$15:$W$15, 0),FALSE)*$G134)</f>
        <v>0</v>
      </c>
      <c r="AU134" s="1321">
        <f>IF(ISERROR(VLOOKUP(VLOOKUP($A134, 'E4 TB Allocation Details'!$A$18:$L$214, MATCH("Customer ID", 'E4 TB Allocation Details'!$A$18:$L$18, 0),FALSE), 'E2 Allocators'!$B$15:$W$361, MATCH('O5 Details by Class &amp; Accounts'!AU$18, 'E2 Allocators'!$B$15:$W$15, 0),FALSE)*$G134), 0, VLOOKUP(VLOOKUP($A134, 'E4 TB Allocation Details'!$A$18:$L$214, MATCH("Customer ID", 'E4 TB Allocation Details'!$A$18:$L$18, 0),FALSE), 'E2 Allocators'!$B$15:$W$361, MATCH('O5 Details by Class &amp; Accounts'!AU$18, 'E2 Allocators'!$B$15:$W$15, 0),FALSE)*$G134)</f>
        <v>0</v>
      </c>
      <c r="AV134" s="1321">
        <f>IF(ISERROR(VLOOKUP(VLOOKUP($A134, 'E4 TB Allocation Details'!$A$18:$L$214, MATCH("Customer ID", 'E4 TB Allocation Details'!$A$18:$L$18, 0),FALSE), 'E2 Allocators'!$B$15:$W$361, MATCH('O5 Details by Class &amp; Accounts'!AV$18, 'E2 Allocators'!$B$15:$W$15, 0),FALSE)*$G134), 0, VLOOKUP(VLOOKUP($A134, 'E4 TB Allocation Details'!$A$18:$L$214, MATCH("Customer ID", 'E4 TB Allocation Details'!$A$18:$L$18, 0),FALSE), 'E2 Allocators'!$B$15:$W$361, MATCH('O5 Details by Class &amp; Accounts'!AV$18, 'E2 Allocators'!$B$15:$W$15, 0),FALSE)*$G134)</f>
        <v>0</v>
      </c>
      <c r="AW134" s="1321">
        <f>IF(ISERROR(VLOOKUP(VLOOKUP($A134, 'E4 TB Allocation Details'!$A$18:$L$214, MATCH("Customer ID", 'E4 TB Allocation Details'!$A$18:$L$18, 0),FALSE), 'E2 Allocators'!$B$15:$W$361, MATCH('O5 Details by Class &amp; Accounts'!AW$18, 'E2 Allocators'!$B$15:$W$15, 0),FALSE)*$G134), 0, VLOOKUP(VLOOKUP($A134, 'E4 TB Allocation Details'!$A$18:$L$214, MATCH("Customer ID", 'E4 TB Allocation Details'!$A$18:$L$18, 0),FALSE), 'E2 Allocators'!$B$15:$W$361, MATCH('O5 Details by Class &amp; Accounts'!AW$18, 'E2 Allocators'!$B$15:$W$15, 0),FALSE)*$G134)</f>
        <v>0</v>
      </c>
      <c r="AX134" s="1321">
        <f t="shared" si="40"/>
        <v>0</v>
      </c>
      <c r="AY134" s="1321">
        <f>IF(ISERROR(VLOOKUP(VLOOKUP($A134, 'E4 TB Allocation Details'!$A$18:$L$214, MATCH("Misc ID", 'E4 TB Allocation Details'!$A$18:$L$18, 0),FALSE), 'E2 Allocators'!$B$15:$W$361, MATCH('O5 Details by Class &amp; Accounts'!AY$18, 'E2 Allocators'!$B$15:$W$15, 0),FALSE)*$E134), 0, VLOOKUP(VLOOKUP($A134, 'E4 TB Allocation Details'!$A$18:$L$214, MATCH("Misc ID", 'E4 TB Allocation Details'!$A$18:$L$18, 0),FALSE), 'E2 Allocators'!$B$15:$W$361, MATCH('O5 Details by Class &amp; Accounts'!AY$18, 'E2 Allocators'!$B$15:$W$15, 0),FALSE)*$E134)</f>
        <v>0</v>
      </c>
      <c r="AZ134" s="1321">
        <f>IF(ISERROR(VLOOKUP(VLOOKUP($A134, 'E4 TB Allocation Details'!$A$18:$L$214, MATCH("Misc ID", 'E4 TB Allocation Details'!$A$18:$L$18, 0),FALSE), 'E2 Allocators'!$B$15:$W$361, MATCH('O5 Details by Class &amp; Accounts'!AZ$18, 'E2 Allocators'!$B$15:$W$15, 0),FALSE)*$E134), 0, VLOOKUP(VLOOKUP($A134, 'E4 TB Allocation Details'!$A$18:$L$214, MATCH("Misc ID", 'E4 TB Allocation Details'!$A$18:$L$18, 0),FALSE), 'E2 Allocators'!$B$15:$W$361, MATCH('O5 Details by Class &amp; Accounts'!AZ$18, 'E2 Allocators'!$B$15:$W$15, 0),FALSE)*$E134)</f>
        <v>0</v>
      </c>
      <c r="BA134" s="1321">
        <f>IF(ISERROR(VLOOKUP(VLOOKUP($A134, 'E4 TB Allocation Details'!$A$18:$L$214, MATCH("Misc ID", 'E4 TB Allocation Details'!$A$18:$L$18, 0),FALSE), 'E2 Allocators'!$B$15:$W$361, MATCH('O5 Details by Class &amp; Accounts'!BA$18, 'E2 Allocators'!$B$15:$W$15, 0),FALSE)*$E134), 0, VLOOKUP(VLOOKUP($A134, 'E4 TB Allocation Details'!$A$18:$L$214, MATCH("Misc ID", 'E4 TB Allocation Details'!$A$18:$L$18, 0),FALSE), 'E2 Allocators'!$B$15:$W$361, MATCH('O5 Details by Class &amp; Accounts'!BA$18, 'E2 Allocators'!$B$15:$W$15, 0),FALSE)*$E134)</f>
        <v>0</v>
      </c>
      <c r="BB134" s="1321">
        <f>IF(ISERROR(VLOOKUP(VLOOKUP($A134, 'E4 TB Allocation Details'!$A$18:$L$214, MATCH("Misc ID", 'E4 TB Allocation Details'!$A$18:$L$18, 0),FALSE), 'E2 Allocators'!$B$15:$W$361, MATCH('O5 Details by Class &amp; Accounts'!BB$18, 'E2 Allocators'!$B$15:$W$15, 0),FALSE)*$E134), 0, VLOOKUP(VLOOKUP($A134, 'E4 TB Allocation Details'!$A$18:$L$214, MATCH("Misc ID", 'E4 TB Allocation Details'!$A$18:$L$18, 0),FALSE), 'E2 Allocators'!$B$15:$W$361, MATCH('O5 Details by Class &amp; Accounts'!BB$18, 'E2 Allocators'!$B$15:$W$15, 0),FALSE)*$E134)</f>
        <v>0</v>
      </c>
      <c r="BC134" s="1321">
        <f>IF(ISERROR(VLOOKUP(VLOOKUP($A134, 'E4 TB Allocation Details'!$A$18:$L$214, MATCH("Misc ID", 'E4 TB Allocation Details'!$A$18:$L$18, 0),FALSE), 'E2 Allocators'!$B$15:$W$361, MATCH('O5 Details by Class &amp; Accounts'!BC$18, 'E2 Allocators'!$B$15:$W$15, 0),FALSE)*$E134), 0, VLOOKUP(VLOOKUP($A134, 'E4 TB Allocation Details'!$A$18:$L$214, MATCH("Misc ID", 'E4 TB Allocation Details'!$A$18:$L$18, 0),FALSE), 'E2 Allocators'!$B$15:$W$361, MATCH('O5 Details by Class &amp; Accounts'!BC$18, 'E2 Allocators'!$B$15:$W$15, 0),FALSE)*$E134)</f>
        <v>0</v>
      </c>
      <c r="BD134" s="1321">
        <f>IF(ISERROR(VLOOKUP(VLOOKUP($A134, 'E4 TB Allocation Details'!$A$18:$L$214, MATCH("Misc ID", 'E4 TB Allocation Details'!$A$18:$L$18, 0),FALSE), 'E2 Allocators'!$B$15:$W$361, MATCH('O5 Details by Class &amp; Accounts'!BD$18, 'E2 Allocators'!$B$15:$W$15, 0),FALSE)*$E134), 0, VLOOKUP(VLOOKUP($A134, 'E4 TB Allocation Details'!$A$18:$L$214, MATCH("Misc ID", 'E4 TB Allocation Details'!$A$18:$L$18, 0),FALSE), 'E2 Allocators'!$B$15:$W$361, MATCH('O5 Details by Class &amp; Accounts'!BD$18, 'E2 Allocators'!$B$15:$W$15, 0),FALSE)*$E134)</f>
        <v>0</v>
      </c>
      <c r="BE134" s="1321">
        <f>IF(ISERROR(VLOOKUP(VLOOKUP($A134, 'E4 TB Allocation Details'!$A$18:$L$214, MATCH("Misc ID", 'E4 TB Allocation Details'!$A$18:$L$18, 0),FALSE), 'E2 Allocators'!$B$15:$W$361, MATCH('O5 Details by Class &amp; Accounts'!BE$18, 'E2 Allocators'!$B$15:$W$15, 0),FALSE)*$E134), 0, VLOOKUP(VLOOKUP($A134, 'E4 TB Allocation Details'!$A$18:$L$214, MATCH("Misc ID", 'E4 TB Allocation Details'!$A$18:$L$18, 0),FALSE), 'E2 Allocators'!$B$15:$W$361, MATCH('O5 Details by Class &amp; Accounts'!BE$18, 'E2 Allocators'!$B$15:$W$15, 0),FALSE)*$E134)</f>
        <v>0</v>
      </c>
      <c r="BF134" s="1321">
        <f>IF(ISERROR(VLOOKUP(VLOOKUP($A134, 'E4 TB Allocation Details'!$A$18:$L$214, MATCH("Misc ID", 'E4 TB Allocation Details'!$A$18:$L$18, 0),FALSE), 'E2 Allocators'!$B$15:$W$361, MATCH('O5 Details by Class &amp; Accounts'!BF$18, 'E2 Allocators'!$B$15:$W$15, 0),FALSE)*$E134), 0, VLOOKUP(VLOOKUP($A134, 'E4 TB Allocation Details'!$A$18:$L$214, MATCH("Misc ID", 'E4 TB Allocation Details'!$A$18:$L$18, 0),FALSE), 'E2 Allocators'!$B$15:$W$361, MATCH('O5 Details by Class &amp; Accounts'!BF$18, 'E2 Allocators'!$B$15:$W$15, 0),FALSE)*$E134)</f>
        <v>0</v>
      </c>
      <c r="BG134" s="1321">
        <f>IF(ISERROR(VLOOKUP(VLOOKUP($A134, 'E4 TB Allocation Details'!$A$18:$L$214, MATCH("Misc ID", 'E4 TB Allocation Details'!$A$18:$L$18, 0),FALSE), 'E2 Allocators'!$B$15:$W$361, MATCH('O5 Details by Class &amp; Accounts'!BG$18, 'E2 Allocators'!$B$15:$W$15, 0),FALSE)*$E134), 0, VLOOKUP(VLOOKUP($A134, 'E4 TB Allocation Details'!$A$18:$L$214, MATCH("Misc ID", 'E4 TB Allocation Details'!$A$18:$L$18, 0),FALSE), 'E2 Allocators'!$B$15:$W$361, MATCH('O5 Details by Class &amp; Accounts'!BG$18, 'E2 Allocators'!$B$15:$W$15, 0),FALSE)*$E134)</f>
        <v>0</v>
      </c>
      <c r="BH134" s="1321">
        <f>IF(ISERROR(VLOOKUP(VLOOKUP($A134, 'E4 TB Allocation Details'!$A$18:$L$214, MATCH("Misc ID", 'E4 TB Allocation Details'!$A$18:$L$18, 0),FALSE), 'E2 Allocators'!$B$15:$W$361, MATCH('O5 Details by Class &amp; Accounts'!BH$18, 'E2 Allocators'!$B$15:$W$15, 0),FALSE)*$E134), 0, VLOOKUP(VLOOKUP($A134, 'E4 TB Allocation Details'!$A$18:$L$214, MATCH("Misc ID", 'E4 TB Allocation Details'!$A$18:$L$18, 0),FALSE), 'E2 Allocators'!$B$15:$W$361, MATCH('O5 Details by Class &amp; Accounts'!BH$18, 'E2 Allocators'!$B$15:$W$15, 0),FALSE)*$E134)</f>
        <v>0</v>
      </c>
      <c r="BI134" s="1321">
        <f>IF(ISERROR(VLOOKUP(VLOOKUP($A134, 'E4 TB Allocation Details'!$A$18:$L$214, MATCH("Misc ID", 'E4 TB Allocation Details'!$A$18:$L$18, 0),FALSE), 'E2 Allocators'!$B$15:$W$361, MATCH('O5 Details by Class &amp; Accounts'!BI$18, 'E2 Allocators'!$B$15:$W$15, 0),FALSE)*$E134), 0, VLOOKUP(VLOOKUP($A134, 'E4 TB Allocation Details'!$A$18:$L$214, MATCH("Misc ID", 'E4 TB Allocation Details'!$A$18:$L$18, 0),FALSE), 'E2 Allocators'!$B$15:$W$361, MATCH('O5 Details by Class &amp; Accounts'!BI$18, 'E2 Allocators'!$B$15:$W$15, 0),FALSE)*$E134)</f>
        <v>0</v>
      </c>
      <c r="BJ134" s="1321">
        <f>IF(ISERROR(VLOOKUP(VLOOKUP($A134, 'E4 TB Allocation Details'!$A$18:$L$214, MATCH("Misc ID", 'E4 TB Allocation Details'!$A$18:$L$18, 0),FALSE), 'E2 Allocators'!$B$15:$W$361, MATCH('O5 Details by Class &amp; Accounts'!BJ$18, 'E2 Allocators'!$B$15:$W$15, 0),FALSE)*$E134), 0, VLOOKUP(VLOOKUP($A134, 'E4 TB Allocation Details'!$A$18:$L$214, MATCH("Misc ID", 'E4 TB Allocation Details'!$A$18:$L$18, 0),FALSE), 'E2 Allocators'!$B$15:$W$361, MATCH('O5 Details by Class &amp; Accounts'!BJ$18, 'E2 Allocators'!$B$15:$W$15, 0),FALSE)*$E134)</f>
        <v>0</v>
      </c>
      <c r="BK134" s="1321">
        <f>IF(ISERROR(VLOOKUP(VLOOKUP($A134, 'E4 TB Allocation Details'!$A$18:$L$214, MATCH("Misc ID", 'E4 TB Allocation Details'!$A$18:$L$18, 0),FALSE), 'E2 Allocators'!$B$15:$W$361, MATCH('O5 Details by Class &amp; Accounts'!BK$18, 'E2 Allocators'!$B$15:$W$15, 0),FALSE)*$E134), 0, VLOOKUP(VLOOKUP($A134, 'E4 TB Allocation Details'!$A$18:$L$214, MATCH("Misc ID", 'E4 TB Allocation Details'!$A$18:$L$18, 0),FALSE), 'E2 Allocators'!$B$15:$W$361, MATCH('O5 Details by Class &amp; Accounts'!BK$18, 'E2 Allocators'!$B$15:$W$15, 0),FALSE)*$E134)</f>
        <v>0</v>
      </c>
      <c r="BL134" s="1321">
        <f>IF(ISERROR(VLOOKUP(VLOOKUP($A134, 'E4 TB Allocation Details'!$A$18:$L$214, MATCH("Misc ID", 'E4 TB Allocation Details'!$A$18:$L$18, 0),FALSE), 'E2 Allocators'!$B$15:$W$361, MATCH('O5 Details by Class &amp; Accounts'!BL$18, 'E2 Allocators'!$B$15:$W$15, 0),FALSE)*$E134), 0, VLOOKUP(VLOOKUP($A134, 'E4 TB Allocation Details'!$A$18:$L$214, MATCH("Misc ID", 'E4 TB Allocation Details'!$A$18:$L$18, 0),FALSE), 'E2 Allocators'!$B$15:$W$361, MATCH('O5 Details by Class &amp; Accounts'!BL$18, 'E2 Allocators'!$B$15:$W$15, 0),FALSE)*$E134)</f>
        <v>0</v>
      </c>
      <c r="BM134" s="1321">
        <f>IF(ISERROR(VLOOKUP(VLOOKUP($A134, 'E4 TB Allocation Details'!$A$18:$L$214, MATCH("Misc ID", 'E4 TB Allocation Details'!$A$18:$L$18, 0),FALSE), 'E2 Allocators'!$B$15:$W$361, MATCH('O5 Details by Class &amp; Accounts'!BM$18, 'E2 Allocators'!$B$15:$W$15, 0),FALSE)*$E134), 0, VLOOKUP(VLOOKUP($A134, 'E4 TB Allocation Details'!$A$18:$L$214, MATCH("Misc ID", 'E4 TB Allocation Details'!$A$18:$L$18, 0),FALSE), 'E2 Allocators'!$B$15:$W$361, MATCH('O5 Details by Class &amp; Accounts'!BM$18, 'E2 Allocators'!$B$15:$W$15, 0),FALSE)*$E134)</f>
        <v>0</v>
      </c>
      <c r="BN134" s="1321">
        <f>IF(ISERROR(VLOOKUP(VLOOKUP($A134, 'E4 TB Allocation Details'!$A$18:$L$214, MATCH("Misc ID", 'E4 TB Allocation Details'!$A$18:$L$18, 0),FALSE), 'E2 Allocators'!$B$15:$W$361, MATCH('O5 Details by Class &amp; Accounts'!BN$18, 'E2 Allocators'!$B$15:$W$15, 0),FALSE)*$E134), 0, VLOOKUP(VLOOKUP($A134, 'E4 TB Allocation Details'!$A$18:$L$214, MATCH("Misc ID", 'E4 TB Allocation Details'!$A$18:$L$18, 0),FALSE), 'E2 Allocators'!$B$15:$W$361, MATCH('O5 Details by Class &amp; Accounts'!BN$18, 'E2 Allocators'!$B$15:$W$15, 0),FALSE)*$E134)</f>
        <v>0</v>
      </c>
      <c r="BO134" s="1321">
        <f>IF(ISERROR(VLOOKUP(VLOOKUP($A134, 'E4 TB Allocation Details'!$A$18:$L$214, MATCH("Misc ID", 'E4 TB Allocation Details'!$A$18:$L$18, 0),FALSE), 'E2 Allocators'!$B$15:$W$361, MATCH('O5 Details by Class &amp; Accounts'!BO$18, 'E2 Allocators'!$B$15:$W$15, 0),FALSE)*$E134), 0, VLOOKUP(VLOOKUP($A134, 'E4 TB Allocation Details'!$A$18:$L$214, MATCH("Misc ID", 'E4 TB Allocation Details'!$A$18:$L$18, 0),FALSE), 'E2 Allocators'!$B$15:$W$361, MATCH('O5 Details by Class &amp; Accounts'!BO$18, 'E2 Allocators'!$B$15:$W$15, 0),FALSE)*$E134)</f>
        <v>0</v>
      </c>
      <c r="BP134" s="1321">
        <f>IF(ISERROR(VLOOKUP(VLOOKUP($A134, 'E4 TB Allocation Details'!$A$18:$L$214, MATCH("Misc ID", 'E4 TB Allocation Details'!$A$18:$L$18, 0),FALSE), 'E2 Allocators'!$B$15:$W$361, MATCH('O5 Details by Class &amp; Accounts'!BP$18, 'E2 Allocators'!$B$15:$W$15, 0),FALSE)*$E134), 0, VLOOKUP(VLOOKUP($A134, 'E4 TB Allocation Details'!$A$18:$L$214, MATCH("Misc ID", 'E4 TB Allocation Details'!$A$18:$L$18, 0),FALSE), 'E2 Allocators'!$B$15:$W$361, MATCH('O5 Details by Class &amp; Accounts'!BP$18, 'E2 Allocators'!$B$15:$W$15, 0),FALSE)*$E134)</f>
        <v>0</v>
      </c>
      <c r="BQ134" s="1321">
        <f>IF(ISERROR(VLOOKUP(VLOOKUP($A134, 'E4 TB Allocation Details'!$A$18:$L$214, MATCH("Misc ID", 'E4 TB Allocation Details'!$A$18:$L$18, 0),FALSE), 'E2 Allocators'!$B$15:$W$361, MATCH('O5 Details by Class &amp; Accounts'!BQ$18, 'E2 Allocators'!$B$15:$W$15, 0),FALSE)*$E134), 0, VLOOKUP(VLOOKUP($A134, 'E4 TB Allocation Details'!$A$18:$L$214, MATCH("Misc ID", 'E4 TB Allocation Details'!$A$18:$L$18, 0),FALSE), 'E2 Allocators'!$B$15:$W$361, MATCH('O5 Details by Class &amp; Accounts'!BQ$18, 'E2 Allocators'!$B$15:$W$15, 0),FALSE)*$E134)</f>
        <v>0</v>
      </c>
      <c r="BR134" s="1321">
        <f>IF(ISERROR(VLOOKUP(VLOOKUP($A134, 'E4 TB Allocation Details'!$A$18:$L$214, MATCH("Misc ID", 'E4 TB Allocation Details'!$A$18:$L$18, 0),FALSE), 'E2 Allocators'!$B$15:$W$361, MATCH('O5 Details by Class &amp; Accounts'!BR$18, 'E2 Allocators'!$B$15:$W$15, 0),FALSE)*$E134), 0, VLOOKUP(VLOOKUP($A134, 'E4 TB Allocation Details'!$A$18:$L$214, MATCH("Misc ID", 'E4 TB Allocation Details'!$A$18:$L$18, 0),FALSE), 'E2 Allocators'!$B$15:$W$361, MATCH('O5 Details by Class &amp; Accounts'!BR$18, 'E2 Allocators'!$B$15:$W$15, 0),FALSE)*$E134)</f>
        <v>0</v>
      </c>
      <c r="BS134" s="1321">
        <f t="shared" si="41"/>
        <v>0</v>
      </c>
      <c r="BT134" s="1321">
        <f>IF(ISERROR(VLOOKUP(VLOOKUP($A134, 'E4 TB Allocation Details'!$A$18:$L$214, MATCH("A &amp; G ID", 'E4 TB Allocation Details'!$A$18:$L$18, 0),FALSE), 'E2 Allocators'!$B$15:$W$361, MATCH('O5 Details by Class &amp; Accounts'!BT$18, 'E2 Allocators'!$B$15:$W$15, 0),FALSE)*$E134), 0, VLOOKUP(VLOOKUP($A134, 'E4 TB Allocation Details'!$A$18:$L$214, MATCH("A &amp; G ID", 'E4 TB Allocation Details'!$A$18:$L$18, 0),FALSE), 'E2 Allocators'!$B$15:$W$361, MATCH('O5 Details by Class &amp; Accounts'!BT$18, 'E2 Allocators'!$B$15:$W$15, 0),FALSE)*$E134)</f>
        <v>0</v>
      </c>
      <c r="BU134" s="1321">
        <f>IF(ISERROR(VLOOKUP(VLOOKUP($A134, 'E4 TB Allocation Details'!$A$18:$L$214, MATCH("A &amp; G ID", 'E4 TB Allocation Details'!$A$18:$L$18, 0),FALSE), 'E2 Allocators'!$B$15:$W$361, MATCH('O5 Details by Class &amp; Accounts'!BU$18, 'E2 Allocators'!$B$15:$W$15, 0),FALSE)*$E134), 0, VLOOKUP(VLOOKUP($A134, 'E4 TB Allocation Details'!$A$18:$L$214, MATCH("A &amp; G ID", 'E4 TB Allocation Details'!$A$18:$L$18, 0),FALSE), 'E2 Allocators'!$B$15:$W$361, MATCH('O5 Details by Class &amp; Accounts'!BU$18, 'E2 Allocators'!$B$15:$W$15, 0),FALSE)*$E134)</f>
        <v>0</v>
      </c>
      <c r="BV134" s="1321">
        <f>IF(ISERROR(VLOOKUP(VLOOKUP($A134, 'E4 TB Allocation Details'!$A$18:$L$214, MATCH("A &amp; G ID", 'E4 TB Allocation Details'!$A$18:$L$18, 0),FALSE), 'E2 Allocators'!$B$15:$W$361, MATCH('O5 Details by Class &amp; Accounts'!BV$18, 'E2 Allocators'!$B$15:$W$15, 0),FALSE)*$E134), 0, VLOOKUP(VLOOKUP($A134, 'E4 TB Allocation Details'!$A$18:$L$214, MATCH("A &amp; G ID", 'E4 TB Allocation Details'!$A$18:$L$18, 0),FALSE), 'E2 Allocators'!$B$15:$W$361, MATCH('O5 Details by Class &amp; Accounts'!BV$18, 'E2 Allocators'!$B$15:$W$15, 0),FALSE)*$E134)</f>
        <v>0</v>
      </c>
      <c r="BW134" s="1321">
        <f>IF(ISERROR(VLOOKUP(VLOOKUP($A134, 'E4 TB Allocation Details'!$A$18:$L$214, MATCH("A &amp; G ID", 'E4 TB Allocation Details'!$A$18:$L$18, 0),FALSE), 'E2 Allocators'!$B$15:$W$361, MATCH('O5 Details by Class &amp; Accounts'!BW$18, 'E2 Allocators'!$B$15:$W$15, 0),FALSE)*$E134), 0, VLOOKUP(VLOOKUP($A134, 'E4 TB Allocation Details'!$A$18:$L$214, MATCH("A &amp; G ID", 'E4 TB Allocation Details'!$A$18:$L$18, 0),FALSE), 'E2 Allocators'!$B$15:$W$361, MATCH('O5 Details by Class &amp; Accounts'!BW$18, 'E2 Allocators'!$B$15:$W$15, 0),FALSE)*$E134)</f>
        <v>0</v>
      </c>
      <c r="BX134" s="1321">
        <f>IF(ISERROR(VLOOKUP(VLOOKUP($A134, 'E4 TB Allocation Details'!$A$18:$L$214, MATCH("A &amp; G ID", 'E4 TB Allocation Details'!$A$18:$L$18, 0),FALSE), 'E2 Allocators'!$B$15:$W$361, MATCH('O5 Details by Class &amp; Accounts'!BX$18, 'E2 Allocators'!$B$15:$W$15, 0),FALSE)*$E134), 0, VLOOKUP(VLOOKUP($A134, 'E4 TB Allocation Details'!$A$18:$L$214, MATCH("A &amp; G ID", 'E4 TB Allocation Details'!$A$18:$L$18, 0),FALSE), 'E2 Allocators'!$B$15:$W$361, MATCH('O5 Details by Class &amp; Accounts'!BX$18, 'E2 Allocators'!$B$15:$W$15, 0),FALSE)*$E134)</f>
        <v>0</v>
      </c>
      <c r="BY134" s="1321">
        <f>IF(ISERROR(VLOOKUP(VLOOKUP($A134, 'E4 TB Allocation Details'!$A$18:$L$214, MATCH("A &amp; G ID", 'E4 TB Allocation Details'!$A$18:$L$18, 0),FALSE), 'E2 Allocators'!$B$15:$W$361, MATCH('O5 Details by Class &amp; Accounts'!BY$18, 'E2 Allocators'!$B$15:$W$15, 0),FALSE)*$E134), 0, VLOOKUP(VLOOKUP($A134, 'E4 TB Allocation Details'!$A$18:$L$214, MATCH("A &amp; G ID", 'E4 TB Allocation Details'!$A$18:$L$18, 0),FALSE), 'E2 Allocators'!$B$15:$W$361, MATCH('O5 Details by Class &amp; Accounts'!BY$18, 'E2 Allocators'!$B$15:$W$15, 0),FALSE)*$E134)</f>
        <v>0</v>
      </c>
      <c r="BZ134" s="1321">
        <f>IF(ISERROR(VLOOKUP(VLOOKUP($A134, 'E4 TB Allocation Details'!$A$18:$L$214, MATCH("A &amp; G ID", 'E4 TB Allocation Details'!$A$18:$L$18, 0),FALSE), 'E2 Allocators'!$B$15:$W$361, MATCH('O5 Details by Class &amp; Accounts'!BZ$18, 'E2 Allocators'!$B$15:$W$15, 0),FALSE)*$E134), 0, VLOOKUP(VLOOKUP($A134, 'E4 TB Allocation Details'!$A$18:$L$214, MATCH("A &amp; G ID", 'E4 TB Allocation Details'!$A$18:$L$18, 0),FALSE), 'E2 Allocators'!$B$15:$W$361, MATCH('O5 Details by Class &amp; Accounts'!BZ$18, 'E2 Allocators'!$B$15:$W$15, 0),FALSE)*$E134)</f>
        <v>0</v>
      </c>
      <c r="CA134" s="1321">
        <f>IF(ISERROR(VLOOKUP(VLOOKUP($A134, 'E4 TB Allocation Details'!$A$18:$L$214, MATCH("A &amp; G ID", 'E4 TB Allocation Details'!$A$18:$L$18, 0),FALSE), 'E2 Allocators'!$B$15:$W$361, MATCH('O5 Details by Class &amp; Accounts'!CA$18, 'E2 Allocators'!$B$15:$W$15, 0),FALSE)*$E134), 0, VLOOKUP(VLOOKUP($A134, 'E4 TB Allocation Details'!$A$18:$L$214, MATCH("A &amp; G ID", 'E4 TB Allocation Details'!$A$18:$L$18, 0),FALSE), 'E2 Allocators'!$B$15:$W$361, MATCH('O5 Details by Class &amp; Accounts'!CA$18, 'E2 Allocators'!$B$15:$W$15, 0),FALSE)*$E134)</f>
        <v>0</v>
      </c>
      <c r="CB134" s="1321">
        <f>IF(ISERROR(VLOOKUP(VLOOKUP($A134, 'E4 TB Allocation Details'!$A$18:$L$214, MATCH("A &amp; G ID", 'E4 TB Allocation Details'!$A$18:$L$18, 0),FALSE), 'E2 Allocators'!$B$15:$W$361, MATCH('O5 Details by Class &amp; Accounts'!CB$18, 'E2 Allocators'!$B$15:$W$15, 0),FALSE)*$E134), 0, VLOOKUP(VLOOKUP($A134, 'E4 TB Allocation Details'!$A$18:$L$214, MATCH("A &amp; G ID", 'E4 TB Allocation Details'!$A$18:$L$18, 0),FALSE), 'E2 Allocators'!$B$15:$W$361, MATCH('O5 Details by Class &amp; Accounts'!CB$18, 'E2 Allocators'!$B$15:$W$15, 0),FALSE)*$E134)</f>
        <v>0</v>
      </c>
      <c r="CC134" s="1321">
        <f>IF(ISERROR(VLOOKUP(VLOOKUP($A134, 'E4 TB Allocation Details'!$A$18:$L$214, MATCH("A &amp; G ID", 'E4 TB Allocation Details'!$A$18:$L$18, 0),FALSE), 'E2 Allocators'!$B$15:$W$361, MATCH('O5 Details by Class &amp; Accounts'!CC$18, 'E2 Allocators'!$B$15:$W$15, 0),FALSE)*$E134), 0, VLOOKUP(VLOOKUP($A134, 'E4 TB Allocation Details'!$A$18:$L$214, MATCH("A &amp; G ID", 'E4 TB Allocation Details'!$A$18:$L$18, 0),FALSE), 'E2 Allocators'!$B$15:$W$361, MATCH('O5 Details by Class &amp; Accounts'!CC$18, 'E2 Allocators'!$B$15:$W$15, 0),FALSE)*$E134)</f>
        <v>0</v>
      </c>
      <c r="CD134" s="1321">
        <f>IF(ISERROR(VLOOKUP(VLOOKUP($A134, 'E4 TB Allocation Details'!$A$18:$L$214, MATCH("A &amp; G ID", 'E4 TB Allocation Details'!$A$18:$L$18, 0),FALSE), 'E2 Allocators'!$B$15:$W$361, MATCH('O5 Details by Class &amp; Accounts'!CD$18, 'E2 Allocators'!$B$15:$W$15, 0),FALSE)*$E134), 0, VLOOKUP(VLOOKUP($A134, 'E4 TB Allocation Details'!$A$18:$L$214, MATCH("A &amp; G ID", 'E4 TB Allocation Details'!$A$18:$L$18, 0),FALSE), 'E2 Allocators'!$B$15:$W$361, MATCH('O5 Details by Class &amp; Accounts'!CD$18, 'E2 Allocators'!$B$15:$W$15, 0),FALSE)*$E134)</f>
        <v>0</v>
      </c>
      <c r="CE134" s="1321">
        <f>IF(ISERROR(VLOOKUP(VLOOKUP($A134, 'E4 TB Allocation Details'!$A$18:$L$214, MATCH("A &amp; G ID", 'E4 TB Allocation Details'!$A$18:$L$18, 0),FALSE), 'E2 Allocators'!$B$15:$W$361, MATCH('O5 Details by Class &amp; Accounts'!CE$18, 'E2 Allocators'!$B$15:$W$15, 0),FALSE)*$E134), 0, VLOOKUP(VLOOKUP($A134, 'E4 TB Allocation Details'!$A$18:$L$214, MATCH("A &amp; G ID", 'E4 TB Allocation Details'!$A$18:$L$18, 0),FALSE), 'E2 Allocators'!$B$15:$W$361, MATCH('O5 Details by Class &amp; Accounts'!CE$18, 'E2 Allocators'!$B$15:$W$15, 0),FALSE)*$E134)</f>
        <v>0</v>
      </c>
      <c r="CF134" s="1321">
        <f>IF(ISERROR(VLOOKUP(VLOOKUP($A134, 'E4 TB Allocation Details'!$A$18:$L$214, MATCH("A &amp; G ID", 'E4 TB Allocation Details'!$A$18:$L$18, 0),FALSE), 'E2 Allocators'!$B$15:$W$361, MATCH('O5 Details by Class &amp; Accounts'!CF$18, 'E2 Allocators'!$B$15:$W$15, 0),FALSE)*$E134), 0, VLOOKUP(VLOOKUP($A134, 'E4 TB Allocation Details'!$A$18:$L$214, MATCH("A &amp; G ID", 'E4 TB Allocation Details'!$A$18:$L$18, 0),FALSE), 'E2 Allocators'!$B$15:$W$361, MATCH('O5 Details by Class &amp; Accounts'!CF$18, 'E2 Allocators'!$B$15:$W$15, 0),FALSE)*$E134)</f>
        <v>0</v>
      </c>
      <c r="CG134" s="1321">
        <f>IF(ISERROR(VLOOKUP(VLOOKUP($A134, 'E4 TB Allocation Details'!$A$18:$L$214, MATCH("A &amp; G ID", 'E4 TB Allocation Details'!$A$18:$L$18, 0),FALSE), 'E2 Allocators'!$B$15:$W$361, MATCH('O5 Details by Class &amp; Accounts'!CG$18, 'E2 Allocators'!$B$15:$W$15, 0),FALSE)*$E134), 0, VLOOKUP(VLOOKUP($A134, 'E4 TB Allocation Details'!$A$18:$L$214, MATCH("A &amp; G ID", 'E4 TB Allocation Details'!$A$18:$L$18, 0),FALSE), 'E2 Allocators'!$B$15:$W$361, MATCH('O5 Details by Class &amp; Accounts'!CG$18, 'E2 Allocators'!$B$15:$W$15, 0),FALSE)*$E134)</f>
        <v>0</v>
      </c>
      <c r="CH134" s="1321">
        <f>IF(ISERROR(VLOOKUP(VLOOKUP($A134, 'E4 TB Allocation Details'!$A$18:$L$214, MATCH("A &amp; G ID", 'E4 TB Allocation Details'!$A$18:$L$18, 0),FALSE), 'E2 Allocators'!$B$15:$W$361, MATCH('O5 Details by Class &amp; Accounts'!CH$18, 'E2 Allocators'!$B$15:$W$15, 0),FALSE)*$E134), 0, VLOOKUP(VLOOKUP($A134, 'E4 TB Allocation Details'!$A$18:$L$214, MATCH("A &amp; G ID", 'E4 TB Allocation Details'!$A$18:$L$18, 0),FALSE), 'E2 Allocators'!$B$15:$W$361, MATCH('O5 Details by Class &amp; Accounts'!CH$18, 'E2 Allocators'!$B$15:$W$15, 0),FALSE)*$E134)</f>
        <v>0</v>
      </c>
      <c r="CI134" s="1321">
        <f>IF(ISERROR(VLOOKUP(VLOOKUP($A134, 'E4 TB Allocation Details'!$A$18:$L$214, MATCH("A &amp; G ID", 'E4 TB Allocation Details'!$A$18:$L$18, 0),FALSE), 'E2 Allocators'!$B$15:$W$361, MATCH('O5 Details by Class &amp; Accounts'!CI$18, 'E2 Allocators'!$B$15:$W$15, 0),FALSE)*$E134), 0, VLOOKUP(VLOOKUP($A134, 'E4 TB Allocation Details'!$A$18:$L$214, MATCH("A &amp; G ID", 'E4 TB Allocation Details'!$A$18:$L$18, 0),FALSE), 'E2 Allocators'!$B$15:$W$361, MATCH('O5 Details by Class &amp; Accounts'!CI$18, 'E2 Allocators'!$B$15:$W$15, 0),FALSE)*$E134)</f>
        <v>0</v>
      </c>
      <c r="CJ134" s="1321">
        <f>IF(ISERROR(VLOOKUP(VLOOKUP($A134, 'E4 TB Allocation Details'!$A$18:$L$214, MATCH("A &amp; G ID", 'E4 TB Allocation Details'!$A$18:$L$18, 0),FALSE), 'E2 Allocators'!$B$15:$W$361, MATCH('O5 Details by Class &amp; Accounts'!CJ$18, 'E2 Allocators'!$B$15:$W$15, 0),FALSE)*$E134), 0, VLOOKUP(VLOOKUP($A134, 'E4 TB Allocation Details'!$A$18:$L$214, MATCH("A &amp; G ID", 'E4 TB Allocation Details'!$A$18:$L$18, 0),FALSE), 'E2 Allocators'!$B$15:$W$361, MATCH('O5 Details by Class &amp; Accounts'!CJ$18, 'E2 Allocators'!$B$15:$W$15, 0),FALSE)*$E134)</f>
        <v>0</v>
      </c>
      <c r="CK134" s="1321">
        <f>IF(ISERROR(VLOOKUP(VLOOKUP($A134, 'E4 TB Allocation Details'!$A$18:$L$214, MATCH("A &amp; G ID", 'E4 TB Allocation Details'!$A$18:$L$18, 0),FALSE), 'E2 Allocators'!$B$15:$W$361, MATCH('O5 Details by Class &amp; Accounts'!CK$18, 'E2 Allocators'!$B$15:$W$15, 0),FALSE)*$E134), 0, VLOOKUP(VLOOKUP($A134, 'E4 TB Allocation Details'!$A$18:$L$214, MATCH("A &amp; G ID", 'E4 TB Allocation Details'!$A$18:$L$18, 0),FALSE), 'E2 Allocators'!$B$15:$W$361, MATCH('O5 Details by Class &amp; Accounts'!CK$18, 'E2 Allocators'!$B$15:$W$15, 0),FALSE)*$E134)</f>
        <v>0</v>
      </c>
      <c r="CL134" s="1321">
        <f>IF(ISERROR(VLOOKUP(VLOOKUP($A134, 'E4 TB Allocation Details'!$A$18:$L$214, MATCH("A &amp; G ID", 'E4 TB Allocation Details'!$A$18:$L$18, 0),FALSE), 'E2 Allocators'!$B$15:$W$361, MATCH('O5 Details by Class &amp; Accounts'!CL$18, 'E2 Allocators'!$B$15:$W$15, 0),FALSE)*$E134), 0, VLOOKUP(VLOOKUP($A134, 'E4 TB Allocation Details'!$A$18:$L$214, MATCH("A &amp; G ID", 'E4 TB Allocation Details'!$A$18:$L$18, 0),FALSE), 'E2 Allocators'!$B$15:$W$361, MATCH('O5 Details by Class &amp; Accounts'!CL$18, 'E2 Allocators'!$B$15:$W$15, 0),FALSE)*$E134)</f>
        <v>0</v>
      </c>
      <c r="CM134" s="1321">
        <f>IF(ISERROR(VLOOKUP(VLOOKUP($A134, 'E4 TB Allocation Details'!$A$18:$L$214, MATCH("A &amp; G ID", 'E4 TB Allocation Details'!$A$18:$L$18, 0),FALSE), 'E2 Allocators'!$B$15:$W$361, MATCH('O5 Details by Class &amp; Accounts'!CM$18, 'E2 Allocators'!$B$15:$W$15, 0),FALSE)*$E134), 0, VLOOKUP(VLOOKUP($A134, 'E4 TB Allocation Details'!$A$18:$L$214, MATCH("A &amp; G ID", 'E4 TB Allocation Details'!$A$18:$L$18, 0),FALSE), 'E2 Allocators'!$B$15:$W$361, MATCH('O5 Details by Class &amp; Accounts'!CM$18, 'E2 Allocators'!$B$15:$W$15, 0),FALSE)*$E134)</f>
        <v>0</v>
      </c>
      <c r="CN134" s="1321">
        <f t="shared" si="42"/>
        <v>0</v>
      </c>
      <c r="CO134" s="1650">
        <f t="shared" si="43"/>
        <v>0</v>
      </c>
      <c r="CQ134" s="1898">
        <v>1815</v>
      </c>
    </row>
    <row r="135" spans="1:95" s="64" customFormat="1" ht="25.5">
      <c r="A135" s="1089">
        <v>5015</v>
      </c>
      <c r="B135" s="1088" t="s">
        <v>984</v>
      </c>
      <c r="C135" s="1647">
        <f>IF(ISERROR(VLOOKUP($A135,'I3 TB Data'!$A$19:$H$484,MATCH('O5 Details by Class &amp; Accounts'!$C$18, 'I3 TB Data'!$A$19:$H$19,0),0)), 0, VLOOKUP($A135,'I3 TB Data'!$A$19:$H$484,MATCH('O5 Details by Class &amp; Accounts'!$C$18,'I3 TB Data'!$A$19:$H$19,0),0))</f>
        <v>15000</v>
      </c>
      <c r="D135" s="1648"/>
      <c r="E135" s="1647">
        <f t="shared" si="31"/>
        <v>15000</v>
      </c>
      <c r="F135" s="1649">
        <f>IF(ISERROR(VLOOKUP($A135, 'E1 Categorization'!A33:E124, MATCH("Customer Component", 'E1 Categorization'!$A$33:$E$33,0), 0)), 0, IF(VLOOKUP($A135, 'E1 Categorization'!A33:E124, MATCH("Customer Component", 'E1 Categorization'!$A$33:$E$33,0), 0)=0, 'O5 Details by Class &amp; Accounts'!$E135, IF(AND(VLOOKUP($A135, 'E1 Categorization'!A33:E124, MATCH("Customer Component", 'E1 Categorization'!$A$33:$E$33,0), 0) &gt;0, VLOOKUP($A135, 'E1 Categorization'!A33:E124, MATCH("Customer Component", 'E1 Categorization'!$A$33:$E$33,0), 0)&lt;1), 'O5 Details by Class &amp; Accounts'!$E135*(1-VLOOKUP($A135, 'E1 Categorization'!A33:E124, MATCH("Customer Component", 'E1 Categorization'!$A$33:$E$33,0), 0)), 0)))</f>
        <v>15000</v>
      </c>
      <c r="G135" s="1649">
        <f>IF(ISERROR(VLOOKUP($A135, 'E1 Categorization'!A33:E124, MATCH("Customer Component", 'E1 Categorization'!$A$33:$E$33,0), 0)),0, IF(VLOOKUP($A135, 'E1 Categorization'!A33:E124, MATCH("Customer Component", 'E1 Categorization'!$A$33:$E$33,0), 0)=0, 0, IF(AND(VLOOKUP($A135, 'E1 Categorization'!A33:E124, MATCH("Customer Component", 'E1 Categorization'!$A$33:$E$33,0), 0) &gt;0, VLOOKUP($A135, 'E1 Categorization'!A33:E124, MATCH("Customer Component", 'E1 Categorization'!$A$33:$E$33,0), 0)&lt;1), 'O5 Details by Class &amp; Accounts'!$E135*(VLOOKUP($A135, 'E1 Categorization'!A33:E124, MATCH("Customer Component", 'E1 Categorization'!$A$33:$E$33,0), 0)), 'O5 Details by Class &amp; Accounts'!$E135)))</f>
        <v>0</v>
      </c>
      <c r="H135" s="1321">
        <f t="shared" si="38"/>
        <v>15000</v>
      </c>
      <c r="I135" s="1321">
        <f>IF(ISERROR(VLOOKUP(VLOOKUP($A135, 'E4 TB Allocation Details'!$A$18:$L$214, MATCH("Demand ID", 'E4 TB Allocation Details'!$A$18:$L$18, 0),FALSE), 'E2 Allocators'!$B$15:$W$361, MATCH('O5 Details by Class &amp; Accounts'!I$18, 'E2 Allocators'!$B$15:$W$15, 0),FALSE)*$F135), 0, VLOOKUP(VLOOKUP($A135, 'E4 TB Allocation Details'!$A$18:$L$214, MATCH("Demand ID", 'E4 TB Allocation Details'!$A$18:$L$18, 0),FALSE), 'E2 Allocators'!$B$15:$W$361, MATCH('O5 Details by Class &amp; Accounts'!I$18, 'E2 Allocators'!$B$15:$W$15, 0),FALSE)*$F135)</f>
        <v>7982.4978675939901</v>
      </c>
      <c r="J135" s="1321">
        <f>IF(ISERROR(VLOOKUP(VLOOKUP($A135, 'E4 TB Allocation Details'!$A$18:$L$214, MATCH("Demand ID", 'E4 TB Allocation Details'!$A$18:$L$18, 0),FALSE), 'E2 Allocators'!$B$15:$W$361, MATCH('O5 Details by Class &amp; Accounts'!J$18, 'E2 Allocators'!$B$15:$W$15, 0),FALSE)*$F135), 0, VLOOKUP(VLOOKUP($A135, 'E4 TB Allocation Details'!$A$18:$L$214, MATCH("Demand ID", 'E4 TB Allocation Details'!$A$18:$L$18, 0),FALSE), 'E2 Allocators'!$B$15:$W$361, MATCH('O5 Details by Class &amp; Accounts'!J$18, 'E2 Allocators'!$B$15:$W$15, 0),FALSE)*$F135)</f>
        <v>3174.0043304245128</v>
      </c>
      <c r="K135" s="1321">
        <f>IF(ISERROR(VLOOKUP(VLOOKUP($A135, 'E4 TB Allocation Details'!$A$18:$L$214, MATCH("Demand ID", 'E4 TB Allocation Details'!$A$18:$L$18, 0),FALSE), 'E2 Allocators'!$B$15:$W$361, MATCH('O5 Details by Class &amp; Accounts'!K$18, 'E2 Allocators'!$B$15:$W$15, 0),FALSE)*$F135), 0, VLOOKUP(VLOOKUP($A135, 'E4 TB Allocation Details'!$A$18:$L$214, MATCH("Demand ID", 'E4 TB Allocation Details'!$A$18:$L$18, 0),FALSE), 'E2 Allocators'!$B$15:$W$361, MATCH('O5 Details by Class &amp; Accounts'!K$18, 'E2 Allocators'!$B$15:$W$15, 0),FALSE)*$F135)</f>
        <v>3735.9753297027751</v>
      </c>
      <c r="L135" s="1321">
        <f>IF(ISERROR(VLOOKUP(VLOOKUP($A135, 'E4 TB Allocation Details'!$A$18:$L$214, MATCH("Demand ID", 'E4 TB Allocation Details'!$A$18:$L$18, 0),FALSE), 'E2 Allocators'!$B$15:$W$361, MATCH('O5 Details by Class &amp; Accounts'!L$18, 'E2 Allocators'!$B$15:$W$15, 0),FALSE)*$F135), 0, VLOOKUP(VLOOKUP($A135, 'E4 TB Allocation Details'!$A$18:$L$214, MATCH("Demand ID", 'E4 TB Allocation Details'!$A$18:$L$18, 0),FALSE), 'E2 Allocators'!$B$15:$W$361, MATCH('O5 Details by Class &amp; Accounts'!L$18, 'E2 Allocators'!$B$15:$W$15, 0),FALSE)*$F135)</f>
        <v>0</v>
      </c>
      <c r="M135" s="1321">
        <f>IF(ISERROR(VLOOKUP(VLOOKUP($A135, 'E4 TB Allocation Details'!$A$18:$L$214, MATCH("Demand ID", 'E4 TB Allocation Details'!$A$18:$L$18, 0),FALSE), 'E2 Allocators'!$B$15:$W$361, MATCH('O5 Details by Class &amp; Accounts'!M$18, 'E2 Allocators'!$B$15:$W$15, 0),FALSE)*$F135), 0, VLOOKUP(VLOOKUP($A135, 'E4 TB Allocation Details'!$A$18:$L$214, MATCH("Demand ID", 'E4 TB Allocation Details'!$A$18:$L$18, 0),FALSE), 'E2 Allocators'!$B$15:$W$361, MATCH('O5 Details by Class &amp; Accounts'!M$18, 'E2 Allocators'!$B$15:$W$15, 0),FALSE)*$F135)</f>
        <v>0</v>
      </c>
      <c r="N135" s="1321">
        <f>IF(ISERROR(VLOOKUP(VLOOKUP($A135, 'E4 TB Allocation Details'!$A$18:$L$214, MATCH("Demand ID", 'E4 TB Allocation Details'!$A$18:$L$18, 0),FALSE), 'E2 Allocators'!$B$15:$W$361, MATCH('O5 Details by Class &amp; Accounts'!N$18, 'E2 Allocators'!$B$15:$W$15, 0),FALSE)*$F135), 0, VLOOKUP(VLOOKUP($A135, 'E4 TB Allocation Details'!$A$18:$L$214, MATCH("Demand ID", 'E4 TB Allocation Details'!$A$18:$L$18, 0),FALSE), 'E2 Allocators'!$B$15:$W$361, MATCH('O5 Details by Class &amp; Accounts'!N$18, 'E2 Allocators'!$B$15:$W$15, 0),FALSE)*$F135)</f>
        <v>0</v>
      </c>
      <c r="O135" s="1321">
        <f>IF(ISERROR(VLOOKUP(VLOOKUP($A135, 'E4 TB Allocation Details'!$A$18:$L$214, MATCH("Demand ID", 'E4 TB Allocation Details'!$A$18:$L$18, 0),FALSE), 'E2 Allocators'!$B$15:$W$361, MATCH('O5 Details by Class &amp; Accounts'!O$18, 'E2 Allocators'!$B$15:$W$15, 0),FALSE)*$F135), 0, VLOOKUP(VLOOKUP($A135, 'E4 TB Allocation Details'!$A$18:$L$214, MATCH("Demand ID", 'E4 TB Allocation Details'!$A$18:$L$18, 0),FALSE), 'E2 Allocators'!$B$15:$W$361, MATCH('O5 Details by Class &amp; Accounts'!O$18, 'E2 Allocators'!$B$15:$W$15, 0),FALSE)*$F135)</f>
        <v>84.394068630667277</v>
      </c>
      <c r="P135" s="1321">
        <f>IF(ISERROR(VLOOKUP(VLOOKUP($A135, 'E4 TB Allocation Details'!$A$18:$L$214, MATCH("Demand ID", 'E4 TB Allocation Details'!$A$18:$L$18, 0),FALSE), 'E2 Allocators'!$B$15:$W$361, MATCH('O5 Details by Class &amp; Accounts'!P$18, 'E2 Allocators'!$B$15:$W$15, 0),FALSE)*$F135), 0, VLOOKUP(VLOOKUP($A135, 'E4 TB Allocation Details'!$A$18:$L$214, MATCH("Demand ID", 'E4 TB Allocation Details'!$A$18:$L$18, 0),FALSE), 'E2 Allocators'!$B$15:$W$361, MATCH('O5 Details by Class &amp; Accounts'!P$18, 'E2 Allocators'!$B$15:$W$15, 0),FALSE)*$F135)</f>
        <v>0</v>
      </c>
      <c r="Q135" s="1321">
        <f>IF(ISERROR(VLOOKUP(VLOOKUP($A135, 'E4 TB Allocation Details'!$A$18:$L$214, MATCH("Demand ID", 'E4 TB Allocation Details'!$A$18:$L$18, 0),FALSE), 'E2 Allocators'!$B$15:$W$361, MATCH('O5 Details by Class &amp; Accounts'!Q$18, 'E2 Allocators'!$B$15:$W$15, 0),FALSE)*$F135), 0, VLOOKUP(VLOOKUP($A135, 'E4 TB Allocation Details'!$A$18:$L$214, MATCH("Demand ID", 'E4 TB Allocation Details'!$A$18:$L$18, 0),FALSE), 'E2 Allocators'!$B$15:$W$361, MATCH('O5 Details by Class &amp; Accounts'!Q$18, 'E2 Allocators'!$B$15:$W$15, 0),FALSE)*$F135)</f>
        <v>23.12840364805459</v>
      </c>
      <c r="R135" s="1321">
        <f>IF(ISERROR(VLOOKUP(VLOOKUP($A135, 'E4 TB Allocation Details'!$A$18:$L$214, MATCH("Demand ID", 'E4 TB Allocation Details'!$A$18:$L$18, 0),FALSE), 'E2 Allocators'!$B$15:$W$361, MATCH('O5 Details by Class &amp; Accounts'!R$18, 'E2 Allocators'!$B$15:$W$15, 0),FALSE)*$F135), 0, VLOOKUP(VLOOKUP($A135, 'E4 TB Allocation Details'!$A$18:$L$214, MATCH("Demand ID", 'E4 TB Allocation Details'!$A$18:$L$18, 0),FALSE), 'E2 Allocators'!$B$15:$W$361, MATCH('O5 Details by Class &amp; Accounts'!R$18, 'E2 Allocators'!$B$15:$W$15, 0),FALSE)*$F135)</f>
        <v>0</v>
      </c>
      <c r="S135" s="1321">
        <f>IF(ISERROR(VLOOKUP(VLOOKUP($A135, 'E4 TB Allocation Details'!$A$18:$L$214, MATCH("Demand ID", 'E4 TB Allocation Details'!$A$18:$L$18, 0),FALSE), 'E2 Allocators'!$B$15:$W$361, MATCH('O5 Details by Class &amp; Accounts'!S$18, 'E2 Allocators'!$B$15:$W$15, 0),FALSE)*$F135), 0, VLOOKUP(VLOOKUP($A135, 'E4 TB Allocation Details'!$A$18:$L$214, MATCH("Demand ID", 'E4 TB Allocation Details'!$A$18:$L$18, 0),FALSE), 'E2 Allocators'!$B$15:$W$361, MATCH('O5 Details by Class &amp; Accounts'!S$18, 'E2 Allocators'!$B$15:$W$15, 0),FALSE)*$F135)</f>
        <v>0</v>
      </c>
      <c r="T135" s="1321">
        <f>IF(ISERROR(VLOOKUP(VLOOKUP($A135, 'E4 TB Allocation Details'!$A$18:$L$214, MATCH("Demand ID", 'E4 TB Allocation Details'!$A$18:$L$18, 0),FALSE), 'E2 Allocators'!$B$15:$W$361, MATCH('O5 Details by Class &amp; Accounts'!T$18, 'E2 Allocators'!$B$15:$W$15, 0),FALSE)*$F135), 0, VLOOKUP(VLOOKUP($A135, 'E4 TB Allocation Details'!$A$18:$L$214, MATCH("Demand ID", 'E4 TB Allocation Details'!$A$18:$L$18, 0),FALSE), 'E2 Allocators'!$B$15:$W$361, MATCH('O5 Details by Class &amp; Accounts'!T$18, 'E2 Allocators'!$B$15:$W$15, 0),FALSE)*$F135)</f>
        <v>0</v>
      </c>
      <c r="U135" s="1321">
        <f>IF(ISERROR(VLOOKUP(VLOOKUP($A135, 'E4 TB Allocation Details'!$A$18:$L$214, MATCH("Demand ID", 'E4 TB Allocation Details'!$A$18:$L$18, 0),FALSE), 'E2 Allocators'!$B$15:$W$361, MATCH('O5 Details by Class &amp; Accounts'!U$18, 'E2 Allocators'!$B$15:$W$15, 0),FALSE)*$F135), 0, VLOOKUP(VLOOKUP($A135, 'E4 TB Allocation Details'!$A$18:$L$214, MATCH("Demand ID", 'E4 TB Allocation Details'!$A$18:$L$18, 0),FALSE), 'E2 Allocators'!$B$15:$W$361, MATCH('O5 Details by Class &amp; Accounts'!U$18, 'E2 Allocators'!$B$15:$W$15, 0),FALSE)*$F135)</f>
        <v>0</v>
      </c>
      <c r="V135" s="1321">
        <f>IF(ISERROR(VLOOKUP(VLOOKUP($A135, 'E4 TB Allocation Details'!$A$18:$L$214, MATCH("Demand ID", 'E4 TB Allocation Details'!$A$18:$L$18, 0),FALSE), 'E2 Allocators'!$B$15:$W$361, MATCH('O5 Details by Class &amp; Accounts'!V$18, 'E2 Allocators'!$B$15:$W$15, 0),FALSE)*$F135), 0, VLOOKUP(VLOOKUP($A135, 'E4 TB Allocation Details'!$A$18:$L$214, MATCH("Demand ID", 'E4 TB Allocation Details'!$A$18:$L$18, 0),FALSE), 'E2 Allocators'!$B$15:$W$361, MATCH('O5 Details by Class &amp; Accounts'!V$18, 'E2 Allocators'!$B$15:$W$15, 0),FALSE)*$F135)</f>
        <v>0</v>
      </c>
      <c r="W135" s="1321">
        <f>IF(ISERROR(VLOOKUP(VLOOKUP($A135, 'E4 TB Allocation Details'!$A$18:$L$214, MATCH("Demand ID", 'E4 TB Allocation Details'!$A$18:$L$18, 0),FALSE), 'E2 Allocators'!$B$15:$W$361, MATCH('O5 Details by Class &amp; Accounts'!W$18, 'E2 Allocators'!$B$15:$W$15, 0),FALSE)*$F135), 0, VLOOKUP(VLOOKUP($A135, 'E4 TB Allocation Details'!$A$18:$L$214, MATCH("Demand ID", 'E4 TB Allocation Details'!$A$18:$L$18, 0),FALSE), 'E2 Allocators'!$B$15:$W$361, MATCH('O5 Details by Class &amp; Accounts'!W$18, 'E2 Allocators'!$B$15:$W$15, 0),FALSE)*$F135)</f>
        <v>0</v>
      </c>
      <c r="X135" s="1321">
        <f>IF(ISERROR(VLOOKUP(VLOOKUP($A135, 'E4 TB Allocation Details'!$A$18:$L$214, MATCH("Demand ID", 'E4 TB Allocation Details'!$A$18:$L$18, 0),FALSE), 'E2 Allocators'!$B$15:$W$361, MATCH('O5 Details by Class &amp; Accounts'!X$18, 'E2 Allocators'!$B$15:$W$15, 0),FALSE)*$F135), 0, VLOOKUP(VLOOKUP($A135, 'E4 TB Allocation Details'!$A$18:$L$214, MATCH("Demand ID", 'E4 TB Allocation Details'!$A$18:$L$18, 0),FALSE), 'E2 Allocators'!$B$15:$W$361, MATCH('O5 Details by Class &amp; Accounts'!X$18, 'E2 Allocators'!$B$15:$W$15, 0),FALSE)*$F135)</f>
        <v>0</v>
      </c>
      <c r="Y135" s="1321">
        <f>IF(ISERROR(VLOOKUP(VLOOKUP($A135, 'E4 TB Allocation Details'!$A$18:$L$214, MATCH("Demand ID", 'E4 TB Allocation Details'!$A$18:$L$18, 0),FALSE), 'E2 Allocators'!$B$15:$W$361, MATCH('O5 Details by Class &amp; Accounts'!Y$18, 'E2 Allocators'!$B$15:$W$15, 0),FALSE)*$F135), 0, VLOOKUP(VLOOKUP($A135, 'E4 TB Allocation Details'!$A$18:$L$214, MATCH("Demand ID", 'E4 TB Allocation Details'!$A$18:$L$18, 0),FALSE), 'E2 Allocators'!$B$15:$W$361, MATCH('O5 Details by Class &amp; Accounts'!Y$18, 'E2 Allocators'!$B$15:$W$15, 0),FALSE)*$F135)</f>
        <v>0</v>
      </c>
      <c r="Z135" s="1321">
        <f>IF(ISERROR(VLOOKUP(VLOOKUP($A135, 'E4 TB Allocation Details'!$A$18:$L$214, MATCH("Demand ID", 'E4 TB Allocation Details'!$A$18:$L$18, 0),FALSE), 'E2 Allocators'!$B$15:$W$361, MATCH('O5 Details by Class &amp; Accounts'!Z$18, 'E2 Allocators'!$B$15:$W$15, 0),FALSE)*$F135), 0, VLOOKUP(VLOOKUP($A135, 'E4 TB Allocation Details'!$A$18:$L$214, MATCH("Demand ID", 'E4 TB Allocation Details'!$A$18:$L$18, 0),FALSE), 'E2 Allocators'!$B$15:$W$361, MATCH('O5 Details by Class &amp; Accounts'!Z$18, 'E2 Allocators'!$B$15:$W$15, 0),FALSE)*$F135)</f>
        <v>0</v>
      </c>
      <c r="AA135" s="1321">
        <f>IF(ISERROR(VLOOKUP(VLOOKUP($A135, 'E4 TB Allocation Details'!$A$18:$L$214, MATCH("Demand ID", 'E4 TB Allocation Details'!$A$18:$L$18, 0),FALSE), 'E2 Allocators'!$B$15:$W$361, MATCH('O5 Details by Class &amp; Accounts'!AA$18, 'E2 Allocators'!$B$15:$W$15, 0),FALSE)*$F135), 0, VLOOKUP(VLOOKUP($A135, 'E4 TB Allocation Details'!$A$18:$L$214, MATCH("Demand ID", 'E4 TB Allocation Details'!$A$18:$L$18, 0),FALSE), 'E2 Allocators'!$B$15:$W$361, MATCH('O5 Details by Class &amp; Accounts'!AA$18, 'E2 Allocators'!$B$15:$W$15, 0),FALSE)*$F135)</f>
        <v>0</v>
      </c>
      <c r="AB135" s="1321">
        <f>IF(ISERROR(VLOOKUP(VLOOKUP($A135, 'E4 TB Allocation Details'!$A$18:$L$214, MATCH("Demand ID", 'E4 TB Allocation Details'!$A$18:$L$18, 0),FALSE), 'E2 Allocators'!$B$15:$W$361, MATCH('O5 Details by Class &amp; Accounts'!AB$18, 'E2 Allocators'!$B$15:$W$15, 0),FALSE)*$F135), 0, VLOOKUP(VLOOKUP($A135, 'E4 TB Allocation Details'!$A$18:$L$214, MATCH("Demand ID", 'E4 TB Allocation Details'!$A$18:$L$18, 0),FALSE), 'E2 Allocators'!$B$15:$W$361, MATCH('O5 Details by Class &amp; Accounts'!AB$18, 'E2 Allocators'!$B$15:$W$15, 0),FALSE)*$F135)</f>
        <v>0</v>
      </c>
      <c r="AC135" s="1321">
        <f t="shared" si="39"/>
        <v>14999.999999999998</v>
      </c>
      <c r="AD135" s="1321">
        <f>IF(ISERROR(VLOOKUP(VLOOKUP($A135, 'E4 TB Allocation Details'!$A$18:$L$214, MATCH("Customer ID", 'E4 TB Allocation Details'!$A$18:$L$18, 0),FALSE), 'E2 Allocators'!$B$15:$W$361, MATCH('O5 Details by Class &amp; Accounts'!AD$18, 'E2 Allocators'!$B$15:$W$15, 0),FALSE)*$G135), 0, VLOOKUP(VLOOKUP($A135, 'E4 TB Allocation Details'!$A$18:$L$214, MATCH("Customer ID", 'E4 TB Allocation Details'!$A$18:$L$18, 0),FALSE), 'E2 Allocators'!$B$15:$W$361, MATCH('O5 Details by Class &amp; Accounts'!AD$18, 'E2 Allocators'!$B$15:$W$15, 0),FALSE)*$G135)</f>
        <v>0</v>
      </c>
      <c r="AE135" s="1321">
        <f>IF(ISERROR(VLOOKUP(VLOOKUP($A135, 'E4 TB Allocation Details'!$A$18:$L$214, MATCH("Customer ID", 'E4 TB Allocation Details'!$A$18:$L$18, 0),FALSE), 'E2 Allocators'!$B$15:$W$361, MATCH('O5 Details by Class &amp; Accounts'!AE$18, 'E2 Allocators'!$B$15:$W$15, 0),FALSE)*$G135), 0, VLOOKUP(VLOOKUP($A135, 'E4 TB Allocation Details'!$A$18:$L$214, MATCH("Customer ID", 'E4 TB Allocation Details'!$A$18:$L$18, 0),FALSE), 'E2 Allocators'!$B$15:$W$361, MATCH('O5 Details by Class &amp; Accounts'!AE$18, 'E2 Allocators'!$B$15:$W$15, 0),FALSE)*$G135)</f>
        <v>0</v>
      </c>
      <c r="AF135" s="1321">
        <f>IF(ISERROR(VLOOKUP(VLOOKUP($A135, 'E4 TB Allocation Details'!$A$18:$L$214, MATCH("Customer ID", 'E4 TB Allocation Details'!$A$18:$L$18, 0),FALSE), 'E2 Allocators'!$B$15:$W$361, MATCH('O5 Details by Class &amp; Accounts'!AF$18, 'E2 Allocators'!$B$15:$W$15, 0),FALSE)*$G135), 0, VLOOKUP(VLOOKUP($A135, 'E4 TB Allocation Details'!$A$18:$L$214, MATCH("Customer ID", 'E4 TB Allocation Details'!$A$18:$L$18, 0),FALSE), 'E2 Allocators'!$B$15:$W$361, MATCH('O5 Details by Class &amp; Accounts'!AF$18, 'E2 Allocators'!$B$15:$W$15, 0),FALSE)*$G135)</f>
        <v>0</v>
      </c>
      <c r="AG135" s="1321">
        <f>IF(ISERROR(VLOOKUP(VLOOKUP($A135, 'E4 TB Allocation Details'!$A$18:$L$214, MATCH("Customer ID", 'E4 TB Allocation Details'!$A$18:$L$18, 0),FALSE), 'E2 Allocators'!$B$15:$W$361, MATCH('O5 Details by Class &amp; Accounts'!AG$18, 'E2 Allocators'!$B$15:$W$15, 0),FALSE)*$G135), 0, VLOOKUP(VLOOKUP($A135, 'E4 TB Allocation Details'!$A$18:$L$214, MATCH("Customer ID", 'E4 TB Allocation Details'!$A$18:$L$18, 0),FALSE), 'E2 Allocators'!$B$15:$W$361, MATCH('O5 Details by Class &amp; Accounts'!AG$18, 'E2 Allocators'!$B$15:$W$15, 0),FALSE)*$G135)</f>
        <v>0</v>
      </c>
      <c r="AH135" s="1321">
        <f>IF(ISERROR(VLOOKUP(VLOOKUP($A135, 'E4 TB Allocation Details'!$A$18:$L$214, MATCH("Customer ID", 'E4 TB Allocation Details'!$A$18:$L$18, 0),FALSE), 'E2 Allocators'!$B$15:$W$361, MATCH('O5 Details by Class &amp; Accounts'!AH$18, 'E2 Allocators'!$B$15:$W$15, 0),FALSE)*$G135), 0, VLOOKUP(VLOOKUP($A135, 'E4 TB Allocation Details'!$A$18:$L$214, MATCH("Customer ID", 'E4 TB Allocation Details'!$A$18:$L$18, 0),FALSE), 'E2 Allocators'!$B$15:$W$361, MATCH('O5 Details by Class &amp; Accounts'!AH$18, 'E2 Allocators'!$B$15:$W$15, 0),FALSE)*$G135)</f>
        <v>0</v>
      </c>
      <c r="AI135" s="1321">
        <f>IF(ISERROR(VLOOKUP(VLOOKUP($A135, 'E4 TB Allocation Details'!$A$18:$L$214, MATCH("Customer ID", 'E4 TB Allocation Details'!$A$18:$L$18, 0),FALSE), 'E2 Allocators'!$B$15:$W$361, MATCH('O5 Details by Class &amp; Accounts'!AI$18, 'E2 Allocators'!$B$15:$W$15, 0),FALSE)*$G135), 0, VLOOKUP(VLOOKUP($A135, 'E4 TB Allocation Details'!$A$18:$L$214, MATCH("Customer ID", 'E4 TB Allocation Details'!$A$18:$L$18, 0),FALSE), 'E2 Allocators'!$B$15:$W$361, MATCH('O5 Details by Class &amp; Accounts'!AI$18, 'E2 Allocators'!$B$15:$W$15, 0),FALSE)*$G135)</f>
        <v>0</v>
      </c>
      <c r="AJ135" s="1321">
        <f>IF(ISERROR(VLOOKUP(VLOOKUP($A135, 'E4 TB Allocation Details'!$A$18:$L$214, MATCH("Customer ID", 'E4 TB Allocation Details'!$A$18:$L$18, 0),FALSE), 'E2 Allocators'!$B$15:$W$361, MATCH('O5 Details by Class &amp; Accounts'!AJ$18, 'E2 Allocators'!$B$15:$W$15, 0),FALSE)*$G135), 0, VLOOKUP(VLOOKUP($A135, 'E4 TB Allocation Details'!$A$18:$L$214, MATCH("Customer ID", 'E4 TB Allocation Details'!$A$18:$L$18, 0),FALSE), 'E2 Allocators'!$B$15:$W$361, MATCH('O5 Details by Class &amp; Accounts'!AJ$18, 'E2 Allocators'!$B$15:$W$15, 0),FALSE)*$G135)</f>
        <v>0</v>
      </c>
      <c r="AK135" s="1321">
        <f>IF(ISERROR(VLOOKUP(VLOOKUP($A135, 'E4 TB Allocation Details'!$A$18:$L$214, MATCH("Customer ID", 'E4 TB Allocation Details'!$A$18:$L$18, 0),FALSE), 'E2 Allocators'!$B$15:$W$361, MATCH('O5 Details by Class &amp; Accounts'!AK$18, 'E2 Allocators'!$B$15:$W$15, 0),FALSE)*$G135), 0, VLOOKUP(VLOOKUP($A135, 'E4 TB Allocation Details'!$A$18:$L$214, MATCH("Customer ID", 'E4 TB Allocation Details'!$A$18:$L$18, 0),FALSE), 'E2 Allocators'!$B$15:$W$361, MATCH('O5 Details by Class &amp; Accounts'!AK$18, 'E2 Allocators'!$B$15:$W$15, 0),FALSE)*$G135)</f>
        <v>0</v>
      </c>
      <c r="AL135" s="1321">
        <f>IF(ISERROR(VLOOKUP(VLOOKUP($A135, 'E4 TB Allocation Details'!$A$18:$L$214, MATCH("Customer ID", 'E4 TB Allocation Details'!$A$18:$L$18, 0),FALSE), 'E2 Allocators'!$B$15:$W$361, MATCH('O5 Details by Class &amp; Accounts'!AL$18, 'E2 Allocators'!$B$15:$W$15, 0),FALSE)*$G135), 0, VLOOKUP(VLOOKUP($A135, 'E4 TB Allocation Details'!$A$18:$L$214, MATCH("Customer ID", 'E4 TB Allocation Details'!$A$18:$L$18, 0),FALSE), 'E2 Allocators'!$B$15:$W$361, MATCH('O5 Details by Class &amp; Accounts'!AL$18, 'E2 Allocators'!$B$15:$W$15, 0),FALSE)*$G135)</f>
        <v>0</v>
      </c>
      <c r="AM135" s="1321">
        <f>IF(ISERROR(VLOOKUP(VLOOKUP($A135, 'E4 TB Allocation Details'!$A$18:$L$214, MATCH("Customer ID", 'E4 TB Allocation Details'!$A$18:$L$18, 0),FALSE), 'E2 Allocators'!$B$15:$W$361, MATCH('O5 Details by Class &amp; Accounts'!AM$18, 'E2 Allocators'!$B$15:$W$15, 0),FALSE)*$G135), 0, VLOOKUP(VLOOKUP($A135, 'E4 TB Allocation Details'!$A$18:$L$214, MATCH("Customer ID", 'E4 TB Allocation Details'!$A$18:$L$18, 0),FALSE), 'E2 Allocators'!$B$15:$W$361, MATCH('O5 Details by Class &amp; Accounts'!AM$18, 'E2 Allocators'!$B$15:$W$15, 0),FALSE)*$G135)</f>
        <v>0</v>
      </c>
      <c r="AN135" s="1321">
        <f>IF(ISERROR(VLOOKUP(VLOOKUP($A135, 'E4 TB Allocation Details'!$A$18:$L$214, MATCH("Customer ID", 'E4 TB Allocation Details'!$A$18:$L$18, 0),FALSE), 'E2 Allocators'!$B$15:$W$361, MATCH('O5 Details by Class &amp; Accounts'!AN$18, 'E2 Allocators'!$B$15:$W$15, 0),FALSE)*$G135), 0, VLOOKUP(VLOOKUP($A135, 'E4 TB Allocation Details'!$A$18:$L$214, MATCH("Customer ID", 'E4 TB Allocation Details'!$A$18:$L$18, 0),FALSE), 'E2 Allocators'!$B$15:$W$361, MATCH('O5 Details by Class &amp; Accounts'!AN$18, 'E2 Allocators'!$B$15:$W$15, 0),FALSE)*$G135)</f>
        <v>0</v>
      </c>
      <c r="AO135" s="1321">
        <f>IF(ISERROR(VLOOKUP(VLOOKUP($A135, 'E4 TB Allocation Details'!$A$18:$L$214, MATCH("Customer ID", 'E4 TB Allocation Details'!$A$18:$L$18, 0),FALSE), 'E2 Allocators'!$B$15:$W$361, MATCH('O5 Details by Class &amp; Accounts'!AO$18, 'E2 Allocators'!$B$15:$W$15, 0),FALSE)*$G135), 0, VLOOKUP(VLOOKUP($A135, 'E4 TB Allocation Details'!$A$18:$L$214, MATCH("Customer ID", 'E4 TB Allocation Details'!$A$18:$L$18, 0),FALSE), 'E2 Allocators'!$B$15:$W$361, MATCH('O5 Details by Class &amp; Accounts'!AO$18, 'E2 Allocators'!$B$15:$W$15, 0),FALSE)*$G135)</f>
        <v>0</v>
      </c>
      <c r="AP135" s="1321">
        <f>IF(ISERROR(VLOOKUP(VLOOKUP($A135, 'E4 TB Allocation Details'!$A$18:$L$214, MATCH("Customer ID", 'E4 TB Allocation Details'!$A$18:$L$18, 0),FALSE), 'E2 Allocators'!$B$15:$W$361, MATCH('O5 Details by Class &amp; Accounts'!AP$18, 'E2 Allocators'!$B$15:$W$15, 0),FALSE)*$G135), 0, VLOOKUP(VLOOKUP($A135, 'E4 TB Allocation Details'!$A$18:$L$214, MATCH("Customer ID", 'E4 TB Allocation Details'!$A$18:$L$18, 0),FALSE), 'E2 Allocators'!$B$15:$W$361, MATCH('O5 Details by Class &amp; Accounts'!AP$18, 'E2 Allocators'!$B$15:$W$15, 0),FALSE)*$G135)</f>
        <v>0</v>
      </c>
      <c r="AQ135" s="1321">
        <f>IF(ISERROR(VLOOKUP(VLOOKUP($A135, 'E4 TB Allocation Details'!$A$18:$L$214, MATCH("Customer ID", 'E4 TB Allocation Details'!$A$18:$L$18, 0),FALSE), 'E2 Allocators'!$B$15:$W$361, MATCH('O5 Details by Class &amp; Accounts'!AQ$18, 'E2 Allocators'!$B$15:$W$15, 0),FALSE)*$G135), 0, VLOOKUP(VLOOKUP($A135, 'E4 TB Allocation Details'!$A$18:$L$214, MATCH("Customer ID", 'E4 TB Allocation Details'!$A$18:$L$18, 0),FALSE), 'E2 Allocators'!$B$15:$W$361, MATCH('O5 Details by Class &amp; Accounts'!AQ$18, 'E2 Allocators'!$B$15:$W$15, 0),FALSE)*$G135)</f>
        <v>0</v>
      </c>
      <c r="AR135" s="1321">
        <f>IF(ISERROR(VLOOKUP(VLOOKUP($A135, 'E4 TB Allocation Details'!$A$18:$L$214, MATCH("Customer ID", 'E4 TB Allocation Details'!$A$18:$L$18, 0),FALSE), 'E2 Allocators'!$B$15:$W$361, MATCH('O5 Details by Class &amp; Accounts'!AR$18, 'E2 Allocators'!$B$15:$W$15, 0),FALSE)*$G135), 0, VLOOKUP(VLOOKUP($A135, 'E4 TB Allocation Details'!$A$18:$L$214, MATCH("Customer ID", 'E4 TB Allocation Details'!$A$18:$L$18, 0),FALSE), 'E2 Allocators'!$B$15:$W$361, MATCH('O5 Details by Class &amp; Accounts'!AR$18, 'E2 Allocators'!$B$15:$W$15, 0),FALSE)*$G135)</f>
        <v>0</v>
      </c>
      <c r="AS135" s="1321">
        <f>IF(ISERROR(VLOOKUP(VLOOKUP($A135, 'E4 TB Allocation Details'!$A$18:$L$214, MATCH("Customer ID", 'E4 TB Allocation Details'!$A$18:$L$18, 0),FALSE), 'E2 Allocators'!$B$15:$W$361, MATCH('O5 Details by Class &amp; Accounts'!AS$18, 'E2 Allocators'!$B$15:$W$15, 0),FALSE)*$G135), 0, VLOOKUP(VLOOKUP($A135, 'E4 TB Allocation Details'!$A$18:$L$214, MATCH("Customer ID", 'E4 TB Allocation Details'!$A$18:$L$18, 0),FALSE), 'E2 Allocators'!$B$15:$W$361, MATCH('O5 Details by Class &amp; Accounts'!AS$18, 'E2 Allocators'!$B$15:$W$15, 0),FALSE)*$G135)</f>
        <v>0</v>
      </c>
      <c r="AT135" s="1321">
        <f>IF(ISERROR(VLOOKUP(VLOOKUP($A135, 'E4 TB Allocation Details'!$A$18:$L$214, MATCH("Customer ID", 'E4 TB Allocation Details'!$A$18:$L$18, 0),FALSE), 'E2 Allocators'!$B$15:$W$361, MATCH('O5 Details by Class &amp; Accounts'!AT$18, 'E2 Allocators'!$B$15:$W$15, 0),FALSE)*$G135), 0, VLOOKUP(VLOOKUP($A135, 'E4 TB Allocation Details'!$A$18:$L$214, MATCH("Customer ID", 'E4 TB Allocation Details'!$A$18:$L$18, 0),FALSE), 'E2 Allocators'!$B$15:$W$361, MATCH('O5 Details by Class &amp; Accounts'!AT$18, 'E2 Allocators'!$B$15:$W$15, 0),FALSE)*$G135)</f>
        <v>0</v>
      </c>
      <c r="AU135" s="1321">
        <f>IF(ISERROR(VLOOKUP(VLOOKUP($A135, 'E4 TB Allocation Details'!$A$18:$L$214, MATCH("Customer ID", 'E4 TB Allocation Details'!$A$18:$L$18, 0),FALSE), 'E2 Allocators'!$B$15:$W$361, MATCH('O5 Details by Class &amp; Accounts'!AU$18, 'E2 Allocators'!$B$15:$W$15, 0),FALSE)*$G135), 0, VLOOKUP(VLOOKUP($A135, 'E4 TB Allocation Details'!$A$18:$L$214, MATCH("Customer ID", 'E4 TB Allocation Details'!$A$18:$L$18, 0),FALSE), 'E2 Allocators'!$B$15:$W$361, MATCH('O5 Details by Class &amp; Accounts'!AU$18, 'E2 Allocators'!$B$15:$W$15, 0),FALSE)*$G135)</f>
        <v>0</v>
      </c>
      <c r="AV135" s="1321">
        <f>IF(ISERROR(VLOOKUP(VLOOKUP($A135, 'E4 TB Allocation Details'!$A$18:$L$214, MATCH("Customer ID", 'E4 TB Allocation Details'!$A$18:$L$18, 0),FALSE), 'E2 Allocators'!$B$15:$W$361, MATCH('O5 Details by Class &amp; Accounts'!AV$18, 'E2 Allocators'!$B$15:$W$15, 0),FALSE)*$G135), 0, VLOOKUP(VLOOKUP($A135, 'E4 TB Allocation Details'!$A$18:$L$214, MATCH("Customer ID", 'E4 TB Allocation Details'!$A$18:$L$18, 0),FALSE), 'E2 Allocators'!$B$15:$W$361, MATCH('O5 Details by Class &amp; Accounts'!AV$18, 'E2 Allocators'!$B$15:$W$15, 0),FALSE)*$G135)</f>
        <v>0</v>
      </c>
      <c r="AW135" s="1321">
        <f>IF(ISERROR(VLOOKUP(VLOOKUP($A135, 'E4 TB Allocation Details'!$A$18:$L$214, MATCH("Customer ID", 'E4 TB Allocation Details'!$A$18:$L$18, 0),FALSE), 'E2 Allocators'!$B$15:$W$361, MATCH('O5 Details by Class &amp; Accounts'!AW$18, 'E2 Allocators'!$B$15:$W$15, 0),FALSE)*$G135), 0, VLOOKUP(VLOOKUP($A135, 'E4 TB Allocation Details'!$A$18:$L$214, MATCH("Customer ID", 'E4 TB Allocation Details'!$A$18:$L$18, 0),FALSE), 'E2 Allocators'!$B$15:$W$361, MATCH('O5 Details by Class &amp; Accounts'!AW$18, 'E2 Allocators'!$B$15:$W$15, 0),FALSE)*$G135)</f>
        <v>0</v>
      </c>
      <c r="AX135" s="1321">
        <f t="shared" si="40"/>
        <v>0</v>
      </c>
      <c r="AY135" s="1321">
        <f>IF(ISERROR(VLOOKUP(VLOOKUP($A135, 'E4 TB Allocation Details'!$A$18:$L$214, MATCH("Misc ID", 'E4 TB Allocation Details'!$A$18:$L$18, 0),FALSE), 'E2 Allocators'!$B$15:$W$361, MATCH('O5 Details by Class &amp; Accounts'!AY$18, 'E2 Allocators'!$B$15:$W$15, 0),FALSE)*$E135), 0, VLOOKUP(VLOOKUP($A135, 'E4 TB Allocation Details'!$A$18:$L$214, MATCH("Misc ID", 'E4 TB Allocation Details'!$A$18:$L$18, 0),FALSE), 'E2 Allocators'!$B$15:$W$361, MATCH('O5 Details by Class &amp; Accounts'!AY$18, 'E2 Allocators'!$B$15:$W$15, 0),FALSE)*$E135)</f>
        <v>0</v>
      </c>
      <c r="AZ135" s="1321">
        <f>IF(ISERROR(VLOOKUP(VLOOKUP($A135, 'E4 TB Allocation Details'!$A$18:$L$214, MATCH("Misc ID", 'E4 TB Allocation Details'!$A$18:$L$18, 0),FALSE), 'E2 Allocators'!$B$15:$W$361, MATCH('O5 Details by Class &amp; Accounts'!AZ$18, 'E2 Allocators'!$B$15:$W$15, 0),FALSE)*$E135), 0, VLOOKUP(VLOOKUP($A135, 'E4 TB Allocation Details'!$A$18:$L$214, MATCH("Misc ID", 'E4 TB Allocation Details'!$A$18:$L$18, 0),FALSE), 'E2 Allocators'!$B$15:$W$361, MATCH('O5 Details by Class &amp; Accounts'!AZ$18, 'E2 Allocators'!$B$15:$W$15, 0),FALSE)*$E135)</f>
        <v>0</v>
      </c>
      <c r="BA135" s="1321">
        <f>IF(ISERROR(VLOOKUP(VLOOKUP($A135, 'E4 TB Allocation Details'!$A$18:$L$214, MATCH("Misc ID", 'E4 TB Allocation Details'!$A$18:$L$18, 0),FALSE), 'E2 Allocators'!$B$15:$W$361, MATCH('O5 Details by Class &amp; Accounts'!BA$18, 'E2 Allocators'!$B$15:$W$15, 0),FALSE)*$E135), 0, VLOOKUP(VLOOKUP($A135, 'E4 TB Allocation Details'!$A$18:$L$214, MATCH("Misc ID", 'E4 TB Allocation Details'!$A$18:$L$18, 0),FALSE), 'E2 Allocators'!$B$15:$W$361, MATCH('O5 Details by Class &amp; Accounts'!BA$18, 'E2 Allocators'!$B$15:$W$15, 0),FALSE)*$E135)</f>
        <v>0</v>
      </c>
      <c r="BB135" s="1321">
        <f>IF(ISERROR(VLOOKUP(VLOOKUP($A135, 'E4 TB Allocation Details'!$A$18:$L$214, MATCH("Misc ID", 'E4 TB Allocation Details'!$A$18:$L$18, 0),FALSE), 'E2 Allocators'!$B$15:$W$361, MATCH('O5 Details by Class &amp; Accounts'!BB$18, 'E2 Allocators'!$B$15:$W$15, 0),FALSE)*$E135), 0, VLOOKUP(VLOOKUP($A135, 'E4 TB Allocation Details'!$A$18:$L$214, MATCH("Misc ID", 'E4 TB Allocation Details'!$A$18:$L$18, 0),FALSE), 'E2 Allocators'!$B$15:$W$361, MATCH('O5 Details by Class &amp; Accounts'!BB$18, 'E2 Allocators'!$B$15:$W$15, 0),FALSE)*$E135)</f>
        <v>0</v>
      </c>
      <c r="BC135" s="1321">
        <f>IF(ISERROR(VLOOKUP(VLOOKUP($A135, 'E4 TB Allocation Details'!$A$18:$L$214, MATCH("Misc ID", 'E4 TB Allocation Details'!$A$18:$L$18, 0),FALSE), 'E2 Allocators'!$B$15:$W$361, MATCH('O5 Details by Class &amp; Accounts'!BC$18, 'E2 Allocators'!$B$15:$W$15, 0),FALSE)*$E135), 0, VLOOKUP(VLOOKUP($A135, 'E4 TB Allocation Details'!$A$18:$L$214, MATCH("Misc ID", 'E4 TB Allocation Details'!$A$18:$L$18, 0),FALSE), 'E2 Allocators'!$B$15:$W$361, MATCH('O5 Details by Class &amp; Accounts'!BC$18, 'E2 Allocators'!$B$15:$W$15, 0),FALSE)*$E135)</f>
        <v>0</v>
      </c>
      <c r="BD135" s="1321">
        <f>IF(ISERROR(VLOOKUP(VLOOKUP($A135, 'E4 TB Allocation Details'!$A$18:$L$214, MATCH("Misc ID", 'E4 TB Allocation Details'!$A$18:$L$18, 0),FALSE), 'E2 Allocators'!$B$15:$W$361, MATCH('O5 Details by Class &amp; Accounts'!BD$18, 'E2 Allocators'!$B$15:$W$15, 0),FALSE)*$E135), 0, VLOOKUP(VLOOKUP($A135, 'E4 TB Allocation Details'!$A$18:$L$214, MATCH("Misc ID", 'E4 TB Allocation Details'!$A$18:$L$18, 0),FALSE), 'E2 Allocators'!$B$15:$W$361, MATCH('O5 Details by Class &amp; Accounts'!BD$18, 'E2 Allocators'!$B$15:$W$15, 0),FALSE)*$E135)</f>
        <v>0</v>
      </c>
      <c r="BE135" s="1321">
        <f>IF(ISERROR(VLOOKUP(VLOOKUP($A135, 'E4 TB Allocation Details'!$A$18:$L$214, MATCH("Misc ID", 'E4 TB Allocation Details'!$A$18:$L$18, 0),FALSE), 'E2 Allocators'!$B$15:$W$361, MATCH('O5 Details by Class &amp; Accounts'!BE$18, 'E2 Allocators'!$B$15:$W$15, 0),FALSE)*$E135), 0, VLOOKUP(VLOOKUP($A135, 'E4 TB Allocation Details'!$A$18:$L$214, MATCH("Misc ID", 'E4 TB Allocation Details'!$A$18:$L$18, 0),FALSE), 'E2 Allocators'!$B$15:$W$361, MATCH('O5 Details by Class &amp; Accounts'!BE$18, 'E2 Allocators'!$B$15:$W$15, 0),FALSE)*$E135)</f>
        <v>0</v>
      </c>
      <c r="BF135" s="1321">
        <f>IF(ISERROR(VLOOKUP(VLOOKUP($A135, 'E4 TB Allocation Details'!$A$18:$L$214, MATCH("Misc ID", 'E4 TB Allocation Details'!$A$18:$L$18, 0),FALSE), 'E2 Allocators'!$B$15:$W$361, MATCH('O5 Details by Class &amp; Accounts'!BF$18, 'E2 Allocators'!$B$15:$W$15, 0),FALSE)*$E135), 0, VLOOKUP(VLOOKUP($A135, 'E4 TB Allocation Details'!$A$18:$L$214, MATCH("Misc ID", 'E4 TB Allocation Details'!$A$18:$L$18, 0),FALSE), 'E2 Allocators'!$B$15:$W$361, MATCH('O5 Details by Class &amp; Accounts'!BF$18, 'E2 Allocators'!$B$15:$W$15, 0),FALSE)*$E135)</f>
        <v>0</v>
      </c>
      <c r="BG135" s="1321">
        <f>IF(ISERROR(VLOOKUP(VLOOKUP($A135, 'E4 TB Allocation Details'!$A$18:$L$214, MATCH("Misc ID", 'E4 TB Allocation Details'!$A$18:$L$18, 0),FALSE), 'E2 Allocators'!$B$15:$W$361, MATCH('O5 Details by Class &amp; Accounts'!BG$18, 'E2 Allocators'!$B$15:$W$15, 0),FALSE)*$E135), 0, VLOOKUP(VLOOKUP($A135, 'E4 TB Allocation Details'!$A$18:$L$214, MATCH("Misc ID", 'E4 TB Allocation Details'!$A$18:$L$18, 0),FALSE), 'E2 Allocators'!$B$15:$W$361, MATCH('O5 Details by Class &amp; Accounts'!BG$18, 'E2 Allocators'!$B$15:$W$15, 0),FALSE)*$E135)</f>
        <v>0</v>
      </c>
      <c r="BH135" s="1321">
        <f>IF(ISERROR(VLOOKUP(VLOOKUP($A135, 'E4 TB Allocation Details'!$A$18:$L$214, MATCH("Misc ID", 'E4 TB Allocation Details'!$A$18:$L$18, 0),FALSE), 'E2 Allocators'!$B$15:$W$361, MATCH('O5 Details by Class &amp; Accounts'!BH$18, 'E2 Allocators'!$B$15:$W$15, 0),FALSE)*$E135), 0, VLOOKUP(VLOOKUP($A135, 'E4 TB Allocation Details'!$A$18:$L$214, MATCH("Misc ID", 'E4 TB Allocation Details'!$A$18:$L$18, 0),FALSE), 'E2 Allocators'!$B$15:$W$361, MATCH('O5 Details by Class &amp; Accounts'!BH$18, 'E2 Allocators'!$B$15:$W$15, 0),FALSE)*$E135)</f>
        <v>0</v>
      </c>
      <c r="BI135" s="1321">
        <f>IF(ISERROR(VLOOKUP(VLOOKUP($A135, 'E4 TB Allocation Details'!$A$18:$L$214, MATCH("Misc ID", 'E4 TB Allocation Details'!$A$18:$L$18, 0),FALSE), 'E2 Allocators'!$B$15:$W$361, MATCH('O5 Details by Class &amp; Accounts'!BI$18, 'E2 Allocators'!$B$15:$W$15, 0),FALSE)*$E135), 0, VLOOKUP(VLOOKUP($A135, 'E4 TB Allocation Details'!$A$18:$L$214, MATCH("Misc ID", 'E4 TB Allocation Details'!$A$18:$L$18, 0),FALSE), 'E2 Allocators'!$B$15:$W$361, MATCH('O5 Details by Class &amp; Accounts'!BI$18, 'E2 Allocators'!$B$15:$W$15, 0),FALSE)*$E135)</f>
        <v>0</v>
      </c>
      <c r="BJ135" s="1321">
        <f>IF(ISERROR(VLOOKUP(VLOOKUP($A135, 'E4 TB Allocation Details'!$A$18:$L$214, MATCH("Misc ID", 'E4 TB Allocation Details'!$A$18:$L$18, 0),FALSE), 'E2 Allocators'!$B$15:$W$361, MATCH('O5 Details by Class &amp; Accounts'!BJ$18, 'E2 Allocators'!$B$15:$W$15, 0),FALSE)*$E135), 0, VLOOKUP(VLOOKUP($A135, 'E4 TB Allocation Details'!$A$18:$L$214, MATCH("Misc ID", 'E4 TB Allocation Details'!$A$18:$L$18, 0),FALSE), 'E2 Allocators'!$B$15:$W$361, MATCH('O5 Details by Class &amp; Accounts'!BJ$18, 'E2 Allocators'!$B$15:$W$15, 0),FALSE)*$E135)</f>
        <v>0</v>
      </c>
      <c r="BK135" s="1321">
        <f>IF(ISERROR(VLOOKUP(VLOOKUP($A135, 'E4 TB Allocation Details'!$A$18:$L$214, MATCH("Misc ID", 'E4 TB Allocation Details'!$A$18:$L$18, 0),FALSE), 'E2 Allocators'!$B$15:$W$361, MATCH('O5 Details by Class &amp; Accounts'!BK$18, 'E2 Allocators'!$B$15:$W$15, 0),FALSE)*$E135), 0, VLOOKUP(VLOOKUP($A135, 'E4 TB Allocation Details'!$A$18:$L$214, MATCH("Misc ID", 'E4 TB Allocation Details'!$A$18:$L$18, 0),FALSE), 'E2 Allocators'!$B$15:$W$361, MATCH('O5 Details by Class &amp; Accounts'!BK$18, 'E2 Allocators'!$B$15:$W$15, 0),FALSE)*$E135)</f>
        <v>0</v>
      </c>
      <c r="BL135" s="1321">
        <f>IF(ISERROR(VLOOKUP(VLOOKUP($A135, 'E4 TB Allocation Details'!$A$18:$L$214, MATCH("Misc ID", 'E4 TB Allocation Details'!$A$18:$L$18, 0),FALSE), 'E2 Allocators'!$B$15:$W$361, MATCH('O5 Details by Class &amp; Accounts'!BL$18, 'E2 Allocators'!$B$15:$W$15, 0),FALSE)*$E135), 0, VLOOKUP(VLOOKUP($A135, 'E4 TB Allocation Details'!$A$18:$L$214, MATCH("Misc ID", 'E4 TB Allocation Details'!$A$18:$L$18, 0),FALSE), 'E2 Allocators'!$B$15:$W$361, MATCH('O5 Details by Class &amp; Accounts'!BL$18, 'E2 Allocators'!$B$15:$W$15, 0),FALSE)*$E135)</f>
        <v>0</v>
      </c>
      <c r="BM135" s="1321">
        <f>IF(ISERROR(VLOOKUP(VLOOKUP($A135, 'E4 TB Allocation Details'!$A$18:$L$214, MATCH("Misc ID", 'E4 TB Allocation Details'!$A$18:$L$18, 0),FALSE), 'E2 Allocators'!$B$15:$W$361, MATCH('O5 Details by Class &amp; Accounts'!BM$18, 'E2 Allocators'!$B$15:$W$15, 0),FALSE)*$E135), 0, VLOOKUP(VLOOKUP($A135, 'E4 TB Allocation Details'!$A$18:$L$214, MATCH("Misc ID", 'E4 TB Allocation Details'!$A$18:$L$18, 0),FALSE), 'E2 Allocators'!$B$15:$W$361, MATCH('O5 Details by Class &amp; Accounts'!BM$18, 'E2 Allocators'!$B$15:$W$15, 0),FALSE)*$E135)</f>
        <v>0</v>
      </c>
      <c r="BN135" s="1321">
        <f>IF(ISERROR(VLOOKUP(VLOOKUP($A135, 'E4 TB Allocation Details'!$A$18:$L$214, MATCH("Misc ID", 'E4 TB Allocation Details'!$A$18:$L$18, 0),FALSE), 'E2 Allocators'!$B$15:$W$361, MATCH('O5 Details by Class &amp; Accounts'!BN$18, 'E2 Allocators'!$B$15:$W$15, 0),FALSE)*$E135), 0, VLOOKUP(VLOOKUP($A135, 'E4 TB Allocation Details'!$A$18:$L$214, MATCH("Misc ID", 'E4 TB Allocation Details'!$A$18:$L$18, 0),FALSE), 'E2 Allocators'!$B$15:$W$361, MATCH('O5 Details by Class &amp; Accounts'!BN$18, 'E2 Allocators'!$B$15:$W$15, 0),FALSE)*$E135)</f>
        <v>0</v>
      </c>
      <c r="BO135" s="1321">
        <f>IF(ISERROR(VLOOKUP(VLOOKUP($A135, 'E4 TB Allocation Details'!$A$18:$L$214, MATCH("Misc ID", 'E4 TB Allocation Details'!$A$18:$L$18, 0),FALSE), 'E2 Allocators'!$B$15:$W$361, MATCH('O5 Details by Class &amp; Accounts'!BO$18, 'E2 Allocators'!$B$15:$W$15, 0),FALSE)*$E135), 0, VLOOKUP(VLOOKUP($A135, 'E4 TB Allocation Details'!$A$18:$L$214, MATCH("Misc ID", 'E4 TB Allocation Details'!$A$18:$L$18, 0),FALSE), 'E2 Allocators'!$B$15:$W$361, MATCH('O5 Details by Class &amp; Accounts'!BO$18, 'E2 Allocators'!$B$15:$W$15, 0),FALSE)*$E135)</f>
        <v>0</v>
      </c>
      <c r="BP135" s="1321">
        <f>IF(ISERROR(VLOOKUP(VLOOKUP($A135, 'E4 TB Allocation Details'!$A$18:$L$214, MATCH("Misc ID", 'E4 TB Allocation Details'!$A$18:$L$18, 0),FALSE), 'E2 Allocators'!$B$15:$W$361, MATCH('O5 Details by Class &amp; Accounts'!BP$18, 'E2 Allocators'!$B$15:$W$15, 0),FALSE)*$E135), 0, VLOOKUP(VLOOKUP($A135, 'E4 TB Allocation Details'!$A$18:$L$214, MATCH("Misc ID", 'E4 TB Allocation Details'!$A$18:$L$18, 0),FALSE), 'E2 Allocators'!$B$15:$W$361, MATCH('O5 Details by Class &amp; Accounts'!BP$18, 'E2 Allocators'!$B$15:$W$15, 0),FALSE)*$E135)</f>
        <v>0</v>
      </c>
      <c r="BQ135" s="1321">
        <f>IF(ISERROR(VLOOKUP(VLOOKUP($A135, 'E4 TB Allocation Details'!$A$18:$L$214, MATCH("Misc ID", 'E4 TB Allocation Details'!$A$18:$L$18, 0),FALSE), 'E2 Allocators'!$B$15:$W$361, MATCH('O5 Details by Class &amp; Accounts'!BQ$18, 'E2 Allocators'!$B$15:$W$15, 0),FALSE)*$E135), 0, VLOOKUP(VLOOKUP($A135, 'E4 TB Allocation Details'!$A$18:$L$214, MATCH("Misc ID", 'E4 TB Allocation Details'!$A$18:$L$18, 0),FALSE), 'E2 Allocators'!$B$15:$W$361, MATCH('O5 Details by Class &amp; Accounts'!BQ$18, 'E2 Allocators'!$B$15:$W$15, 0),FALSE)*$E135)</f>
        <v>0</v>
      </c>
      <c r="BR135" s="1321">
        <f>IF(ISERROR(VLOOKUP(VLOOKUP($A135, 'E4 TB Allocation Details'!$A$18:$L$214, MATCH("Misc ID", 'E4 TB Allocation Details'!$A$18:$L$18, 0),FALSE), 'E2 Allocators'!$B$15:$W$361, MATCH('O5 Details by Class &amp; Accounts'!BR$18, 'E2 Allocators'!$B$15:$W$15, 0),FALSE)*$E135), 0, VLOOKUP(VLOOKUP($A135, 'E4 TB Allocation Details'!$A$18:$L$214, MATCH("Misc ID", 'E4 TB Allocation Details'!$A$18:$L$18, 0),FALSE), 'E2 Allocators'!$B$15:$W$361, MATCH('O5 Details by Class &amp; Accounts'!BR$18, 'E2 Allocators'!$B$15:$W$15, 0),FALSE)*$E135)</f>
        <v>0</v>
      </c>
      <c r="BS135" s="1321">
        <f t="shared" si="41"/>
        <v>0</v>
      </c>
      <c r="BT135" s="1321">
        <f>IF(ISERROR(VLOOKUP(VLOOKUP($A135, 'E4 TB Allocation Details'!$A$18:$L$214, MATCH("A &amp; G ID", 'E4 TB Allocation Details'!$A$18:$L$18, 0),FALSE), 'E2 Allocators'!$B$15:$W$361, MATCH('O5 Details by Class &amp; Accounts'!BT$18, 'E2 Allocators'!$B$15:$W$15, 0),FALSE)*$E135), 0, VLOOKUP(VLOOKUP($A135, 'E4 TB Allocation Details'!$A$18:$L$214, MATCH("A &amp; G ID", 'E4 TB Allocation Details'!$A$18:$L$18, 0),FALSE), 'E2 Allocators'!$B$15:$W$361, MATCH('O5 Details by Class &amp; Accounts'!BT$18, 'E2 Allocators'!$B$15:$W$15, 0),FALSE)*$E135)</f>
        <v>0</v>
      </c>
      <c r="BU135" s="1321">
        <f>IF(ISERROR(VLOOKUP(VLOOKUP($A135, 'E4 TB Allocation Details'!$A$18:$L$214, MATCH("A &amp; G ID", 'E4 TB Allocation Details'!$A$18:$L$18, 0),FALSE), 'E2 Allocators'!$B$15:$W$361, MATCH('O5 Details by Class &amp; Accounts'!BU$18, 'E2 Allocators'!$B$15:$W$15, 0),FALSE)*$E135), 0, VLOOKUP(VLOOKUP($A135, 'E4 TB Allocation Details'!$A$18:$L$214, MATCH("A &amp; G ID", 'E4 TB Allocation Details'!$A$18:$L$18, 0),FALSE), 'E2 Allocators'!$B$15:$W$361, MATCH('O5 Details by Class &amp; Accounts'!BU$18, 'E2 Allocators'!$B$15:$W$15, 0),FALSE)*$E135)</f>
        <v>0</v>
      </c>
      <c r="BV135" s="1321">
        <f>IF(ISERROR(VLOOKUP(VLOOKUP($A135, 'E4 TB Allocation Details'!$A$18:$L$214, MATCH("A &amp; G ID", 'E4 TB Allocation Details'!$A$18:$L$18, 0),FALSE), 'E2 Allocators'!$B$15:$W$361, MATCH('O5 Details by Class &amp; Accounts'!BV$18, 'E2 Allocators'!$B$15:$W$15, 0),FALSE)*$E135), 0, VLOOKUP(VLOOKUP($A135, 'E4 TB Allocation Details'!$A$18:$L$214, MATCH("A &amp; G ID", 'E4 TB Allocation Details'!$A$18:$L$18, 0),FALSE), 'E2 Allocators'!$B$15:$W$361, MATCH('O5 Details by Class &amp; Accounts'!BV$18, 'E2 Allocators'!$B$15:$W$15, 0),FALSE)*$E135)</f>
        <v>0</v>
      </c>
      <c r="BW135" s="1321">
        <f>IF(ISERROR(VLOOKUP(VLOOKUP($A135, 'E4 TB Allocation Details'!$A$18:$L$214, MATCH("A &amp; G ID", 'E4 TB Allocation Details'!$A$18:$L$18, 0),FALSE), 'E2 Allocators'!$B$15:$W$361, MATCH('O5 Details by Class &amp; Accounts'!BW$18, 'E2 Allocators'!$B$15:$W$15, 0),FALSE)*$E135), 0, VLOOKUP(VLOOKUP($A135, 'E4 TB Allocation Details'!$A$18:$L$214, MATCH("A &amp; G ID", 'E4 TB Allocation Details'!$A$18:$L$18, 0),FALSE), 'E2 Allocators'!$B$15:$W$361, MATCH('O5 Details by Class &amp; Accounts'!BW$18, 'E2 Allocators'!$B$15:$W$15, 0),FALSE)*$E135)</f>
        <v>0</v>
      </c>
      <c r="BX135" s="1321">
        <f>IF(ISERROR(VLOOKUP(VLOOKUP($A135, 'E4 TB Allocation Details'!$A$18:$L$214, MATCH("A &amp; G ID", 'E4 TB Allocation Details'!$A$18:$L$18, 0),FALSE), 'E2 Allocators'!$B$15:$W$361, MATCH('O5 Details by Class &amp; Accounts'!BX$18, 'E2 Allocators'!$B$15:$W$15, 0),FALSE)*$E135), 0, VLOOKUP(VLOOKUP($A135, 'E4 TB Allocation Details'!$A$18:$L$214, MATCH("A &amp; G ID", 'E4 TB Allocation Details'!$A$18:$L$18, 0),FALSE), 'E2 Allocators'!$B$15:$W$361, MATCH('O5 Details by Class &amp; Accounts'!BX$18, 'E2 Allocators'!$B$15:$W$15, 0),FALSE)*$E135)</f>
        <v>0</v>
      </c>
      <c r="BY135" s="1321">
        <f>IF(ISERROR(VLOOKUP(VLOOKUP($A135, 'E4 TB Allocation Details'!$A$18:$L$214, MATCH("A &amp; G ID", 'E4 TB Allocation Details'!$A$18:$L$18, 0),FALSE), 'E2 Allocators'!$B$15:$W$361, MATCH('O5 Details by Class &amp; Accounts'!BY$18, 'E2 Allocators'!$B$15:$W$15, 0),FALSE)*$E135), 0, VLOOKUP(VLOOKUP($A135, 'E4 TB Allocation Details'!$A$18:$L$214, MATCH("A &amp; G ID", 'E4 TB Allocation Details'!$A$18:$L$18, 0),FALSE), 'E2 Allocators'!$B$15:$W$361, MATCH('O5 Details by Class &amp; Accounts'!BY$18, 'E2 Allocators'!$B$15:$W$15, 0),FALSE)*$E135)</f>
        <v>0</v>
      </c>
      <c r="BZ135" s="1321">
        <f>IF(ISERROR(VLOOKUP(VLOOKUP($A135, 'E4 TB Allocation Details'!$A$18:$L$214, MATCH("A &amp; G ID", 'E4 TB Allocation Details'!$A$18:$L$18, 0),FALSE), 'E2 Allocators'!$B$15:$W$361, MATCH('O5 Details by Class &amp; Accounts'!BZ$18, 'E2 Allocators'!$B$15:$W$15, 0),FALSE)*$E135), 0, VLOOKUP(VLOOKUP($A135, 'E4 TB Allocation Details'!$A$18:$L$214, MATCH("A &amp; G ID", 'E4 TB Allocation Details'!$A$18:$L$18, 0),FALSE), 'E2 Allocators'!$B$15:$W$361, MATCH('O5 Details by Class &amp; Accounts'!BZ$18, 'E2 Allocators'!$B$15:$W$15, 0),FALSE)*$E135)</f>
        <v>0</v>
      </c>
      <c r="CA135" s="1321">
        <f>IF(ISERROR(VLOOKUP(VLOOKUP($A135, 'E4 TB Allocation Details'!$A$18:$L$214, MATCH("A &amp; G ID", 'E4 TB Allocation Details'!$A$18:$L$18, 0),FALSE), 'E2 Allocators'!$B$15:$W$361, MATCH('O5 Details by Class &amp; Accounts'!CA$18, 'E2 Allocators'!$B$15:$W$15, 0),FALSE)*$E135), 0, VLOOKUP(VLOOKUP($A135, 'E4 TB Allocation Details'!$A$18:$L$214, MATCH("A &amp; G ID", 'E4 TB Allocation Details'!$A$18:$L$18, 0),FALSE), 'E2 Allocators'!$B$15:$W$361, MATCH('O5 Details by Class &amp; Accounts'!CA$18, 'E2 Allocators'!$B$15:$W$15, 0),FALSE)*$E135)</f>
        <v>0</v>
      </c>
      <c r="CB135" s="1321">
        <f>IF(ISERROR(VLOOKUP(VLOOKUP($A135, 'E4 TB Allocation Details'!$A$18:$L$214, MATCH("A &amp; G ID", 'E4 TB Allocation Details'!$A$18:$L$18, 0),FALSE), 'E2 Allocators'!$B$15:$W$361, MATCH('O5 Details by Class &amp; Accounts'!CB$18, 'E2 Allocators'!$B$15:$W$15, 0),FALSE)*$E135), 0, VLOOKUP(VLOOKUP($A135, 'E4 TB Allocation Details'!$A$18:$L$214, MATCH("A &amp; G ID", 'E4 TB Allocation Details'!$A$18:$L$18, 0),FALSE), 'E2 Allocators'!$B$15:$W$361, MATCH('O5 Details by Class &amp; Accounts'!CB$18, 'E2 Allocators'!$B$15:$W$15, 0),FALSE)*$E135)</f>
        <v>0</v>
      </c>
      <c r="CC135" s="1321">
        <f>IF(ISERROR(VLOOKUP(VLOOKUP($A135, 'E4 TB Allocation Details'!$A$18:$L$214, MATCH("A &amp; G ID", 'E4 TB Allocation Details'!$A$18:$L$18, 0),FALSE), 'E2 Allocators'!$B$15:$W$361, MATCH('O5 Details by Class &amp; Accounts'!CC$18, 'E2 Allocators'!$B$15:$W$15, 0),FALSE)*$E135), 0, VLOOKUP(VLOOKUP($A135, 'E4 TB Allocation Details'!$A$18:$L$214, MATCH("A &amp; G ID", 'E4 TB Allocation Details'!$A$18:$L$18, 0),FALSE), 'E2 Allocators'!$B$15:$W$361, MATCH('O5 Details by Class &amp; Accounts'!CC$18, 'E2 Allocators'!$B$15:$W$15, 0),FALSE)*$E135)</f>
        <v>0</v>
      </c>
      <c r="CD135" s="1321">
        <f>IF(ISERROR(VLOOKUP(VLOOKUP($A135, 'E4 TB Allocation Details'!$A$18:$L$214, MATCH("A &amp; G ID", 'E4 TB Allocation Details'!$A$18:$L$18, 0),FALSE), 'E2 Allocators'!$B$15:$W$361, MATCH('O5 Details by Class &amp; Accounts'!CD$18, 'E2 Allocators'!$B$15:$W$15, 0),FALSE)*$E135), 0, VLOOKUP(VLOOKUP($A135, 'E4 TB Allocation Details'!$A$18:$L$214, MATCH("A &amp; G ID", 'E4 TB Allocation Details'!$A$18:$L$18, 0),FALSE), 'E2 Allocators'!$B$15:$W$361, MATCH('O5 Details by Class &amp; Accounts'!CD$18, 'E2 Allocators'!$B$15:$W$15, 0),FALSE)*$E135)</f>
        <v>0</v>
      </c>
      <c r="CE135" s="1321">
        <f>IF(ISERROR(VLOOKUP(VLOOKUP($A135, 'E4 TB Allocation Details'!$A$18:$L$214, MATCH("A &amp; G ID", 'E4 TB Allocation Details'!$A$18:$L$18, 0),FALSE), 'E2 Allocators'!$B$15:$W$361, MATCH('O5 Details by Class &amp; Accounts'!CE$18, 'E2 Allocators'!$B$15:$W$15, 0),FALSE)*$E135), 0, VLOOKUP(VLOOKUP($A135, 'E4 TB Allocation Details'!$A$18:$L$214, MATCH("A &amp; G ID", 'E4 TB Allocation Details'!$A$18:$L$18, 0),FALSE), 'E2 Allocators'!$B$15:$W$361, MATCH('O5 Details by Class &amp; Accounts'!CE$18, 'E2 Allocators'!$B$15:$W$15, 0),FALSE)*$E135)</f>
        <v>0</v>
      </c>
      <c r="CF135" s="1321">
        <f>IF(ISERROR(VLOOKUP(VLOOKUP($A135, 'E4 TB Allocation Details'!$A$18:$L$214, MATCH("A &amp; G ID", 'E4 TB Allocation Details'!$A$18:$L$18, 0),FALSE), 'E2 Allocators'!$B$15:$W$361, MATCH('O5 Details by Class &amp; Accounts'!CF$18, 'E2 Allocators'!$B$15:$W$15, 0),FALSE)*$E135), 0, VLOOKUP(VLOOKUP($A135, 'E4 TB Allocation Details'!$A$18:$L$214, MATCH("A &amp; G ID", 'E4 TB Allocation Details'!$A$18:$L$18, 0),FALSE), 'E2 Allocators'!$B$15:$W$361, MATCH('O5 Details by Class &amp; Accounts'!CF$18, 'E2 Allocators'!$B$15:$W$15, 0),FALSE)*$E135)</f>
        <v>0</v>
      </c>
      <c r="CG135" s="1321">
        <f>IF(ISERROR(VLOOKUP(VLOOKUP($A135, 'E4 TB Allocation Details'!$A$18:$L$214, MATCH("A &amp; G ID", 'E4 TB Allocation Details'!$A$18:$L$18, 0),FALSE), 'E2 Allocators'!$B$15:$W$361, MATCH('O5 Details by Class &amp; Accounts'!CG$18, 'E2 Allocators'!$B$15:$W$15, 0),FALSE)*$E135), 0, VLOOKUP(VLOOKUP($A135, 'E4 TB Allocation Details'!$A$18:$L$214, MATCH("A &amp; G ID", 'E4 TB Allocation Details'!$A$18:$L$18, 0),FALSE), 'E2 Allocators'!$B$15:$W$361, MATCH('O5 Details by Class &amp; Accounts'!CG$18, 'E2 Allocators'!$B$15:$W$15, 0),FALSE)*$E135)</f>
        <v>0</v>
      </c>
      <c r="CH135" s="1321">
        <f>IF(ISERROR(VLOOKUP(VLOOKUP($A135, 'E4 TB Allocation Details'!$A$18:$L$214, MATCH("A &amp; G ID", 'E4 TB Allocation Details'!$A$18:$L$18, 0),FALSE), 'E2 Allocators'!$B$15:$W$361, MATCH('O5 Details by Class &amp; Accounts'!CH$18, 'E2 Allocators'!$B$15:$W$15, 0),FALSE)*$E135), 0, VLOOKUP(VLOOKUP($A135, 'E4 TB Allocation Details'!$A$18:$L$214, MATCH("A &amp; G ID", 'E4 TB Allocation Details'!$A$18:$L$18, 0),FALSE), 'E2 Allocators'!$B$15:$W$361, MATCH('O5 Details by Class &amp; Accounts'!CH$18, 'E2 Allocators'!$B$15:$W$15, 0),FALSE)*$E135)</f>
        <v>0</v>
      </c>
      <c r="CI135" s="1321">
        <f>IF(ISERROR(VLOOKUP(VLOOKUP($A135, 'E4 TB Allocation Details'!$A$18:$L$214, MATCH("A &amp; G ID", 'E4 TB Allocation Details'!$A$18:$L$18, 0),FALSE), 'E2 Allocators'!$B$15:$W$361, MATCH('O5 Details by Class &amp; Accounts'!CI$18, 'E2 Allocators'!$B$15:$W$15, 0),FALSE)*$E135), 0, VLOOKUP(VLOOKUP($A135, 'E4 TB Allocation Details'!$A$18:$L$214, MATCH("A &amp; G ID", 'E4 TB Allocation Details'!$A$18:$L$18, 0),FALSE), 'E2 Allocators'!$B$15:$W$361, MATCH('O5 Details by Class &amp; Accounts'!CI$18, 'E2 Allocators'!$B$15:$W$15, 0),FALSE)*$E135)</f>
        <v>0</v>
      </c>
      <c r="CJ135" s="1321">
        <f>IF(ISERROR(VLOOKUP(VLOOKUP($A135, 'E4 TB Allocation Details'!$A$18:$L$214, MATCH("A &amp; G ID", 'E4 TB Allocation Details'!$A$18:$L$18, 0),FALSE), 'E2 Allocators'!$B$15:$W$361, MATCH('O5 Details by Class &amp; Accounts'!CJ$18, 'E2 Allocators'!$B$15:$W$15, 0),FALSE)*$E135), 0, VLOOKUP(VLOOKUP($A135, 'E4 TB Allocation Details'!$A$18:$L$214, MATCH("A &amp; G ID", 'E4 TB Allocation Details'!$A$18:$L$18, 0),FALSE), 'E2 Allocators'!$B$15:$W$361, MATCH('O5 Details by Class &amp; Accounts'!CJ$18, 'E2 Allocators'!$B$15:$W$15, 0),FALSE)*$E135)</f>
        <v>0</v>
      </c>
      <c r="CK135" s="1321">
        <f>IF(ISERROR(VLOOKUP(VLOOKUP($A135, 'E4 TB Allocation Details'!$A$18:$L$214, MATCH("A &amp; G ID", 'E4 TB Allocation Details'!$A$18:$L$18, 0),FALSE), 'E2 Allocators'!$B$15:$W$361, MATCH('O5 Details by Class &amp; Accounts'!CK$18, 'E2 Allocators'!$B$15:$W$15, 0),FALSE)*$E135), 0, VLOOKUP(VLOOKUP($A135, 'E4 TB Allocation Details'!$A$18:$L$214, MATCH("A &amp; G ID", 'E4 TB Allocation Details'!$A$18:$L$18, 0),FALSE), 'E2 Allocators'!$B$15:$W$361, MATCH('O5 Details by Class &amp; Accounts'!CK$18, 'E2 Allocators'!$B$15:$W$15, 0),FALSE)*$E135)</f>
        <v>0</v>
      </c>
      <c r="CL135" s="1321">
        <f>IF(ISERROR(VLOOKUP(VLOOKUP($A135, 'E4 TB Allocation Details'!$A$18:$L$214, MATCH("A &amp; G ID", 'E4 TB Allocation Details'!$A$18:$L$18, 0),FALSE), 'E2 Allocators'!$B$15:$W$361, MATCH('O5 Details by Class &amp; Accounts'!CL$18, 'E2 Allocators'!$B$15:$W$15, 0),FALSE)*$E135), 0, VLOOKUP(VLOOKUP($A135, 'E4 TB Allocation Details'!$A$18:$L$214, MATCH("A &amp; G ID", 'E4 TB Allocation Details'!$A$18:$L$18, 0),FALSE), 'E2 Allocators'!$B$15:$W$361, MATCH('O5 Details by Class &amp; Accounts'!CL$18, 'E2 Allocators'!$B$15:$W$15, 0),FALSE)*$E135)</f>
        <v>0</v>
      </c>
      <c r="CM135" s="1321">
        <f>IF(ISERROR(VLOOKUP(VLOOKUP($A135, 'E4 TB Allocation Details'!$A$18:$L$214, MATCH("A &amp; G ID", 'E4 TB Allocation Details'!$A$18:$L$18, 0),FALSE), 'E2 Allocators'!$B$15:$W$361, MATCH('O5 Details by Class &amp; Accounts'!CM$18, 'E2 Allocators'!$B$15:$W$15, 0),FALSE)*$E135), 0, VLOOKUP(VLOOKUP($A135, 'E4 TB Allocation Details'!$A$18:$L$214, MATCH("A &amp; G ID", 'E4 TB Allocation Details'!$A$18:$L$18, 0),FALSE), 'E2 Allocators'!$B$15:$W$361, MATCH('O5 Details by Class &amp; Accounts'!CM$18, 'E2 Allocators'!$B$15:$W$15, 0),FALSE)*$E135)</f>
        <v>0</v>
      </c>
      <c r="CN135" s="1321">
        <f t="shared" si="42"/>
        <v>0</v>
      </c>
      <c r="CO135" s="1650">
        <f t="shared" si="43"/>
        <v>1.8189894035458565E-12</v>
      </c>
      <c r="CQ135" s="1898">
        <v>1815</v>
      </c>
    </row>
    <row r="136" spans="1:95" s="64" customFormat="1" ht="25.5">
      <c r="A136" s="1089">
        <v>5016</v>
      </c>
      <c r="B136" s="1088" t="s">
        <v>985</v>
      </c>
      <c r="C136" s="1647">
        <f>IF(ISERROR(VLOOKUP($A136,'I3 TB Data'!$A$19:$H$484,MATCH('O5 Details by Class &amp; Accounts'!$C$18, 'I3 TB Data'!$A$19:$H$19,0),0)), 0, VLOOKUP($A136,'I3 TB Data'!$A$19:$H$484,MATCH('O5 Details by Class &amp; Accounts'!$C$18,'I3 TB Data'!$A$19:$H$19,0),0))</f>
        <v>0</v>
      </c>
      <c r="D136" s="1648"/>
      <c r="E136" s="1647">
        <f t="shared" si="31"/>
        <v>0</v>
      </c>
      <c r="F136" s="1649">
        <f>IF(ISERROR(VLOOKUP($A136, 'E1 Categorization'!A33:E124, MATCH("Customer Component", 'E1 Categorization'!$A$33:$E$33,0), 0)), 0, IF(VLOOKUP($A136, 'E1 Categorization'!A33:E124, MATCH("Customer Component", 'E1 Categorization'!$A$33:$E$33,0), 0)=0, 'O5 Details by Class &amp; Accounts'!$E136, IF(AND(VLOOKUP($A136, 'E1 Categorization'!A33:E124, MATCH("Customer Component", 'E1 Categorization'!$A$33:$E$33,0), 0) &gt;0, VLOOKUP($A136, 'E1 Categorization'!A33:E124, MATCH("Customer Component", 'E1 Categorization'!$A$33:$E$33,0), 0)&lt;1), 'O5 Details by Class &amp; Accounts'!$E136*(1-VLOOKUP($A136, 'E1 Categorization'!A33:E124, MATCH("Customer Component", 'E1 Categorization'!$A$33:$E$33,0), 0)), 0)))</f>
        <v>0</v>
      </c>
      <c r="G136" s="1649">
        <f>IF(ISERROR(VLOOKUP($A136, 'E1 Categorization'!A33:E124, MATCH("Customer Component", 'E1 Categorization'!$A$33:$E$33,0), 0)),0, IF(VLOOKUP($A136, 'E1 Categorization'!A33:E124, MATCH("Customer Component", 'E1 Categorization'!$A$33:$E$33,0), 0)=0, 0, IF(AND(VLOOKUP($A136, 'E1 Categorization'!A33:E124, MATCH("Customer Component", 'E1 Categorization'!$A$33:$E$33,0), 0) &gt;0, VLOOKUP($A136, 'E1 Categorization'!A33:E124, MATCH("Customer Component", 'E1 Categorization'!$A$33:$E$33,0), 0)&lt;1), 'O5 Details by Class &amp; Accounts'!$E136*(VLOOKUP($A136, 'E1 Categorization'!A33:E124, MATCH("Customer Component", 'E1 Categorization'!$A$33:$E$33,0), 0)), 'O5 Details by Class &amp; Accounts'!$E136)))</f>
        <v>0</v>
      </c>
      <c r="H136" s="1321">
        <f t="shared" si="38"/>
        <v>0</v>
      </c>
      <c r="I136" s="1321">
        <f>IF(ISERROR(VLOOKUP(VLOOKUP($A136, 'E4 TB Allocation Details'!$A$18:$L$214, MATCH("Demand ID", 'E4 TB Allocation Details'!$A$18:$L$18, 0),FALSE), 'E2 Allocators'!$B$15:$W$361, MATCH('O5 Details by Class &amp; Accounts'!I$18, 'E2 Allocators'!$B$15:$W$15, 0),FALSE)*$F136), 0, VLOOKUP(VLOOKUP($A136, 'E4 TB Allocation Details'!$A$18:$L$214, MATCH("Demand ID", 'E4 TB Allocation Details'!$A$18:$L$18, 0),FALSE), 'E2 Allocators'!$B$15:$W$361, MATCH('O5 Details by Class &amp; Accounts'!I$18, 'E2 Allocators'!$B$15:$W$15, 0),FALSE)*$F136)</f>
        <v>0</v>
      </c>
      <c r="J136" s="1321">
        <f>IF(ISERROR(VLOOKUP(VLOOKUP($A136, 'E4 TB Allocation Details'!$A$18:$L$214, MATCH("Demand ID", 'E4 TB Allocation Details'!$A$18:$L$18, 0),FALSE), 'E2 Allocators'!$B$15:$W$361, MATCH('O5 Details by Class &amp; Accounts'!J$18, 'E2 Allocators'!$B$15:$W$15, 0),FALSE)*$F136), 0, VLOOKUP(VLOOKUP($A136, 'E4 TB Allocation Details'!$A$18:$L$214, MATCH("Demand ID", 'E4 TB Allocation Details'!$A$18:$L$18, 0),FALSE), 'E2 Allocators'!$B$15:$W$361, MATCH('O5 Details by Class &amp; Accounts'!J$18, 'E2 Allocators'!$B$15:$W$15, 0),FALSE)*$F136)</f>
        <v>0</v>
      </c>
      <c r="K136" s="1321">
        <f>IF(ISERROR(VLOOKUP(VLOOKUP($A136, 'E4 TB Allocation Details'!$A$18:$L$214, MATCH("Demand ID", 'E4 TB Allocation Details'!$A$18:$L$18, 0),FALSE), 'E2 Allocators'!$B$15:$W$361, MATCH('O5 Details by Class &amp; Accounts'!K$18, 'E2 Allocators'!$B$15:$W$15, 0),FALSE)*$F136), 0, VLOOKUP(VLOOKUP($A136, 'E4 TB Allocation Details'!$A$18:$L$214, MATCH("Demand ID", 'E4 TB Allocation Details'!$A$18:$L$18, 0),FALSE), 'E2 Allocators'!$B$15:$W$361, MATCH('O5 Details by Class &amp; Accounts'!K$18, 'E2 Allocators'!$B$15:$W$15, 0),FALSE)*$F136)</f>
        <v>0</v>
      </c>
      <c r="L136" s="1321">
        <f>IF(ISERROR(VLOOKUP(VLOOKUP($A136, 'E4 TB Allocation Details'!$A$18:$L$214, MATCH("Demand ID", 'E4 TB Allocation Details'!$A$18:$L$18, 0),FALSE), 'E2 Allocators'!$B$15:$W$361, MATCH('O5 Details by Class &amp; Accounts'!L$18, 'E2 Allocators'!$B$15:$W$15, 0),FALSE)*$F136), 0, VLOOKUP(VLOOKUP($A136, 'E4 TB Allocation Details'!$A$18:$L$214, MATCH("Demand ID", 'E4 TB Allocation Details'!$A$18:$L$18, 0),FALSE), 'E2 Allocators'!$B$15:$W$361, MATCH('O5 Details by Class &amp; Accounts'!L$18, 'E2 Allocators'!$B$15:$W$15, 0),FALSE)*$F136)</f>
        <v>0</v>
      </c>
      <c r="M136" s="1321">
        <f>IF(ISERROR(VLOOKUP(VLOOKUP($A136, 'E4 TB Allocation Details'!$A$18:$L$214, MATCH("Demand ID", 'E4 TB Allocation Details'!$A$18:$L$18, 0),FALSE), 'E2 Allocators'!$B$15:$W$361, MATCH('O5 Details by Class &amp; Accounts'!M$18, 'E2 Allocators'!$B$15:$W$15, 0),FALSE)*$F136), 0, VLOOKUP(VLOOKUP($A136, 'E4 TB Allocation Details'!$A$18:$L$214, MATCH("Demand ID", 'E4 TB Allocation Details'!$A$18:$L$18, 0),FALSE), 'E2 Allocators'!$B$15:$W$361, MATCH('O5 Details by Class &amp; Accounts'!M$18, 'E2 Allocators'!$B$15:$W$15, 0),FALSE)*$F136)</f>
        <v>0</v>
      </c>
      <c r="N136" s="1321">
        <f>IF(ISERROR(VLOOKUP(VLOOKUP($A136, 'E4 TB Allocation Details'!$A$18:$L$214, MATCH("Demand ID", 'E4 TB Allocation Details'!$A$18:$L$18, 0),FALSE), 'E2 Allocators'!$B$15:$W$361, MATCH('O5 Details by Class &amp; Accounts'!N$18, 'E2 Allocators'!$B$15:$W$15, 0),FALSE)*$F136), 0, VLOOKUP(VLOOKUP($A136, 'E4 TB Allocation Details'!$A$18:$L$214, MATCH("Demand ID", 'E4 TB Allocation Details'!$A$18:$L$18, 0),FALSE), 'E2 Allocators'!$B$15:$W$361, MATCH('O5 Details by Class &amp; Accounts'!N$18, 'E2 Allocators'!$B$15:$W$15, 0),FALSE)*$F136)</f>
        <v>0</v>
      </c>
      <c r="O136" s="1321">
        <f>IF(ISERROR(VLOOKUP(VLOOKUP($A136, 'E4 TB Allocation Details'!$A$18:$L$214, MATCH("Demand ID", 'E4 TB Allocation Details'!$A$18:$L$18, 0),FALSE), 'E2 Allocators'!$B$15:$W$361, MATCH('O5 Details by Class &amp; Accounts'!O$18, 'E2 Allocators'!$B$15:$W$15, 0),FALSE)*$F136), 0, VLOOKUP(VLOOKUP($A136, 'E4 TB Allocation Details'!$A$18:$L$214, MATCH("Demand ID", 'E4 TB Allocation Details'!$A$18:$L$18, 0),FALSE), 'E2 Allocators'!$B$15:$W$361, MATCH('O5 Details by Class &amp; Accounts'!O$18, 'E2 Allocators'!$B$15:$W$15, 0),FALSE)*$F136)</f>
        <v>0</v>
      </c>
      <c r="P136" s="1321">
        <f>IF(ISERROR(VLOOKUP(VLOOKUP($A136, 'E4 TB Allocation Details'!$A$18:$L$214, MATCH("Demand ID", 'E4 TB Allocation Details'!$A$18:$L$18, 0),FALSE), 'E2 Allocators'!$B$15:$W$361, MATCH('O5 Details by Class &amp; Accounts'!P$18, 'E2 Allocators'!$B$15:$W$15, 0),FALSE)*$F136), 0, VLOOKUP(VLOOKUP($A136, 'E4 TB Allocation Details'!$A$18:$L$214, MATCH("Demand ID", 'E4 TB Allocation Details'!$A$18:$L$18, 0),FALSE), 'E2 Allocators'!$B$15:$W$361, MATCH('O5 Details by Class &amp; Accounts'!P$18, 'E2 Allocators'!$B$15:$W$15, 0),FALSE)*$F136)</f>
        <v>0</v>
      </c>
      <c r="Q136" s="1321">
        <f>IF(ISERROR(VLOOKUP(VLOOKUP($A136, 'E4 TB Allocation Details'!$A$18:$L$214, MATCH("Demand ID", 'E4 TB Allocation Details'!$A$18:$L$18, 0),FALSE), 'E2 Allocators'!$B$15:$W$361, MATCH('O5 Details by Class &amp; Accounts'!Q$18, 'E2 Allocators'!$B$15:$W$15, 0),FALSE)*$F136), 0, VLOOKUP(VLOOKUP($A136, 'E4 TB Allocation Details'!$A$18:$L$214, MATCH("Demand ID", 'E4 TB Allocation Details'!$A$18:$L$18, 0),FALSE), 'E2 Allocators'!$B$15:$W$361, MATCH('O5 Details by Class &amp; Accounts'!Q$18, 'E2 Allocators'!$B$15:$W$15, 0),FALSE)*$F136)</f>
        <v>0</v>
      </c>
      <c r="R136" s="1321">
        <f>IF(ISERROR(VLOOKUP(VLOOKUP($A136, 'E4 TB Allocation Details'!$A$18:$L$214, MATCH("Demand ID", 'E4 TB Allocation Details'!$A$18:$L$18, 0),FALSE), 'E2 Allocators'!$B$15:$W$361, MATCH('O5 Details by Class &amp; Accounts'!R$18, 'E2 Allocators'!$B$15:$W$15, 0),FALSE)*$F136), 0, VLOOKUP(VLOOKUP($A136, 'E4 TB Allocation Details'!$A$18:$L$214, MATCH("Demand ID", 'E4 TB Allocation Details'!$A$18:$L$18, 0),FALSE), 'E2 Allocators'!$B$15:$W$361, MATCH('O5 Details by Class &amp; Accounts'!R$18, 'E2 Allocators'!$B$15:$W$15, 0),FALSE)*$F136)</f>
        <v>0</v>
      </c>
      <c r="S136" s="1321">
        <f>IF(ISERROR(VLOOKUP(VLOOKUP($A136, 'E4 TB Allocation Details'!$A$18:$L$214, MATCH("Demand ID", 'E4 TB Allocation Details'!$A$18:$L$18, 0),FALSE), 'E2 Allocators'!$B$15:$W$361, MATCH('O5 Details by Class &amp; Accounts'!S$18, 'E2 Allocators'!$B$15:$W$15, 0),FALSE)*$F136), 0, VLOOKUP(VLOOKUP($A136, 'E4 TB Allocation Details'!$A$18:$L$214, MATCH("Demand ID", 'E4 TB Allocation Details'!$A$18:$L$18, 0),FALSE), 'E2 Allocators'!$B$15:$W$361, MATCH('O5 Details by Class &amp; Accounts'!S$18, 'E2 Allocators'!$B$15:$W$15, 0),FALSE)*$F136)</f>
        <v>0</v>
      </c>
      <c r="T136" s="1321">
        <f>IF(ISERROR(VLOOKUP(VLOOKUP($A136, 'E4 TB Allocation Details'!$A$18:$L$214, MATCH("Demand ID", 'E4 TB Allocation Details'!$A$18:$L$18, 0),FALSE), 'E2 Allocators'!$B$15:$W$361, MATCH('O5 Details by Class &amp; Accounts'!T$18, 'E2 Allocators'!$B$15:$W$15, 0),FALSE)*$F136), 0, VLOOKUP(VLOOKUP($A136, 'E4 TB Allocation Details'!$A$18:$L$214, MATCH("Demand ID", 'E4 TB Allocation Details'!$A$18:$L$18, 0),FALSE), 'E2 Allocators'!$B$15:$W$361, MATCH('O5 Details by Class &amp; Accounts'!T$18, 'E2 Allocators'!$B$15:$W$15, 0),FALSE)*$F136)</f>
        <v>0</v>
      </c>
      <c r="U136" s="1321">
        <f>IF(ISERROR(VLOOKUP(VLOOKUP($A136, 'E4 TB Allocation Details'!$A$18:$L$214, MATCH("Demand ID", 'E4 TB Allocation Details'!$A$18:$L$18, 0),FALSE), 'E2 Allocators'!$B$15:$W$361, MATCH('O5 Details by Class &amp; Accounts'!U$18, 'E2 Allocators'!$B$15:$W$15, 0),FALSE)*$F136), 0, VLOOKUP(VLOOKUP($A136, 'E4 TB Allocation Details'!$A$18:$L$214, MATCH("Demand ID", 'E4 TB Allocation Details'!$A$18:$L$18, 0),FALSE), 'E2 Allocators'!$B$15:$W$361, MATCH('O5 Details by Class &amp; Accounts'!U$18, 'E2 Allocators'!$B$15:$W$15, 0),FALSE)*$F136)</f>
        <v>0</v>
      </c>
      <c r="V136" s="1321">
        <f>IF(ISERROR(VLOOKUP(VLOOKUP($A136, 'E4 TB Allocation Details'!$A$18:$L$214, MATCH("Demand ID", 'E4 TB Allocation Details'!$A$18:$L$18, 0),FALSE), 'E2 Allocators'!$B$15:$W$361, MATCH('O5 Details by Class &amp; Accounts'!V$18, 'E2 Allocators'!$B$15:$W$15, 0),FALSE)*$F136), 0, VLOOKUP(VLOOKUP($A136, 'E4 TB Allocation Details'!$A$18:$L$214, MATCH("Demand ID", 'E4 TB Allocation Details'!$A$18:$L$18, 0),FALSE), 'E2 Allocators'!$B$15:$W$361, MATCH('O5 Details by Class &amp; Accounts'!V$18, 'E2 Allocators'!$B$15:$W$15, 0),FALSE)*$F136)</f>
        <v>0</v>
      </c>
      <c r="W136" s="1321">
        <f>IF(ISERROR(VLOOKUP(VLOOKUP($A136, 'E4 TB Allocation Details'!$A$18:$L$214, MATCH("Demand ID", 'E4 TB Allocation Details'!$A$18:$L$18, 0),FALSE), 'E2 Allocators'!$B$15:$W$361, MATCH('O5 Details by Class &amp; Accounts'!W$18, 'E2 Allocators'!$B$15:$W$15, 0),FALSE)*$F136), 0, VLOOKUP(VLOOKUP($A136, 'E4 TB Allocation Details'!$A$18:$L$214, MATCH("Demand ID", 'E4 TB Allocation Details'!$A$18:$L$18, 0),FALSE), 'E2 Allocators'!$B$15:$W$361, MATCH('O5 Details by Class &amp; Accounts'!W$18, 'E2 Allocators'!$B$15:$W$15, 0),FALSE)*$F136)</f>
        <v>0</v>
      </c>
      <c r="X136" s="1321">
        <f>IF(ISERROR(VLOOKUP(VLOOKUP($A136, 'E4 TB Allocation Details'!$A$18:$L$214, MATCH("Demand ID", 'E4 TB Allocation Details'!$A$18:$L$18, 0),FALSE), 'E2 Allocators'!$B$15:$W$361, MATCH('O5 Details by Class &amp; Accounts'!X$18, 'E2 Allocators'!$B$15:$W$15, 0),FALSE)*$F136), 0, VLOOKUP(VLOOKUP($A136, 'E4 TB Allocation Details'!$A$18:$L$214, MATCH("Demand ID", 'E4 TB Allocation Details'!$A$18:$L$18, 0),FALSE), 'E2 Allocators'!$B$15:$W$361, MATCH('O5 Details by Class &amp; Accounts'!X$18, 'E2 Allocators'!$B$15:$W$15, 0),FALSE)*$F136)</f>
        <v>0</v>
      </c>
      <c r="Y136" s="1321">
        <f>IF(ISERROR(VLOOKUP(VLOOKUP($A136, 'E4 TB Allocation Details'!$A$18:$L$214, MATCH("Demand ID", 'E4 TB Allocation Details'!$A$18:$L$18, 0),FALSE), 'E2 Allocators'!$B$15:$W$361, MATCH('O5 Details by Class &amp; Accounts'!Y$18, 'E2 Allocators'!$B$15:$W$15, 0),FALSE)*$F136), 0, VLOOKUP(VLOOKUP($A136, 'E4 TB Allocation Details'!$A$18:$L$214, MATCH("Demand ID", 'E4 TB Allocation Details'!$A$18:$L$18, 0),FALSE), 'E2 Allocators'!$B$15:$W$361, MATCH('O5 Details by Class &amp; Accounts'!Y$18, 'E2 Allocators'!$B$15:$W$15, 0),FALSE)*$F136)</f>
        <v>0</v>
      </c>
      <c r="Z136" s="1321">
        <f>IF(ISERROR(VLOOKUP(VLOOKUP($A136, 'E4 TB Allocation Details'!$A$18:$L$214, MATCH("Demand ID", 'E4 TB Allocation Details'!$A$18:$L$18, 0),FALSE), 'E2 Allocators'!$B$15:$W$361, MATCH('O5 Details by Class &amp; Accounts'!Z$18, 'E2 Allocators'!$B$15:$W$15, 0),FALSE)*$F136), 0, VLOOKUP(VLOOKUP($A136, 'E4 TB Allocation Details'!$A$18:$L$214, MATCH("Demand ID", 'E4 TB Allocation Details'!$A$18:$L$18, 0),FALSE), 'E2 Allocators'!$B$15:$W$361, MATCH('O5 Details by Class &amp; Accounts'!Z$18, 'E2 Allocators'!$B$15:$W$15, 0),FALSE)*$F136)</f>
        <v>0</v>
      </c>
      <c r="AA136" s="1321">
        <f>IF(ISERROR(VLOOKUP(VLOOKUP($A136, 'E4 TB Allocation Details'!$A$18:$L$214, MATCH("Demand ID", 'E4 TB Allocation Details'!$A$18:$L$18, 0),FALSE), 'E2 Allocators'!$B$15:$W$361, MATCH('O5 Details by Class &amp; Accounts'!AA$18, 'E2 Allocators'!$B$15:$W$15, 0),FALSE)*$F136), 0, VLOOKUP(VLOOKUP($A136, 'E4 TB Allocation Details'!$A$18:$L$214, MATCH("Demand ID", 'E4 TB Allocation Details'!$A$18:$L$18, 0),FALSE), 'E2 Allocators'!$B$15:$W$361, MATCH('O5 Details by Class &amp; Accounts'!AA$18, 'E2 Allocators'!$B$15:$W$15, 0),FALSE)*$F136)</f>
        <v>0</v>
      </c>
      <c r="AB136" s="1321">
        <f>IF(ISERROR(VLOOKUP(VLOOKUP($A136, 'E4 TB Allocation Details'!$A$18:$L$214, MATCH("Demand ID", 'E4 TB Allocation Details'!$A$18:$L$18, 0),FALSE), 'E2 Allocators'!$B$15:$W$361, MATCH('O5 Details by Class &amp; Accounts'!AB$18, 'E2 Allocators'!$B$15:$W$15, 0),FALSE)*$F136), 0, VLOOKUP(VLOOKUP($A136, 'E4 TB Allocation Details'!$A$18:$L$214, MATCH("Demand ID", 'E4 TB Allocation Details'!$A$18:$L$18, 0),FALSE), 'E2 Allocators'!$B$15:$W$361, MATCH('O5 Details by Class &amp; Accounts'!AB$18, 'E2 Allocators'!$B$15:$W$15, 0),FALSE)*$F136)</f>
        <v>0</v>
      </c>
      <c r="AC136" s="1321">
        <f t="shared" si="39"/>
        <v>0</v>
      </c>
      <c r="AD136" s="1321">
        <f>IF(ISERROR(VLOOKUP(VLOOKUP($A136, 'E4 TB Allocation Details'!$A$18:$L$214, MATCH("Customer ID", 'E4 TB Allocation Details'!$A$18:$L$18, 0),FALSE), 'E2 Allocators'!$B$15:$W$361, MATCH('O5 Details by Class &amp; Accounts'!AD$18, 'E2 Allocators'!$B$15:$W$15, 0),FALSE)*$G136), 0, VLOOKUP(VLOOKUP($A136, 'E4 TB Allocation Details'!$A$18:$L$214, MATCH("Customer ID", 'E4 TB Allocation Details'!$A$18:$L$18, 0),FALSE), 'E2 Allocators'!$B$15:$W$361, MATCH('O5 Details by Class &amp; Accounts'!AD$18, 'E2 Allocators'!$B$15:$W$15, 0),FALSE)*$G136)</f>
        <v>0</v>
      </c>
      <c r="AE136" s="1321">
        <f>IF(ISERROR(VLOOKUP(VLOOKUP($A136, 'E4 TB Allocation Details'!$A$18:$L$214, MATCH("Customer ID", 'E4 TB Allocation Details'!$A$18:$L$18, 0),FALSE), 'E2 Allocators'!$B$15:$W$361, MATCH('O5 Details by Class &amp; Accounts'!AE$18, 'E2 Allocators'!$B$15:$W$15, 0),FALSE)*$G136), 0, VLOOKUP(VLOOKUP($A136, 'E4 TB Allocation Details'!$A$18:$L$214, MATCH("Customer ID", 'E4 TB Allocation Details'!$A$18:$L$18, 0),FALSE), 'E2 Allocators'!$B$15:$W$361, MATCH('O5 Details by Class &amp; Accounts'!AE$18, 'E2 Allocators'!$B$15:$W$15, 0),FALSE)*$G136)</f>
        <v>0</v>
      </c>
      <c r="AF136" s="1321">
        <f>IF(ISERROR(VLOOKUP(VLOOKUP($A136, 'E4 TB Allocation Details'!$A$18:$L$214, MATCH("Customer ID", 'E4 TB Allocation Details'!$A$18:$L$18, 0),FALSE), 'E2 Allocators'!$B$15:$W$361, MATCH('O5 Details by Class &amp; Accounts'!AF$18, 'E2 Allocators'!$B$15:$W$15, 0),FALSE)*$G136), 0, VLOOKUP(VLOOKUP($A136, 'E4 TB Allocation Details'!$A$18:$L$214, MATCH("Customer ID", 'E4 TB Allocation Details'!$A$18:$L$18, 0),FALSE), 'E2 Allocators'!$B$15:$W$361, MATCH('O5 Details by Class &amp; Accounts'!AF$18, 'E2 Allocators'!$B$15:$W$15, 0),FALSE)*$G136)</f>
        <v>0</v>
      </c>
      <c r="AG136" s="1321">
        <f>IF(ISERROR(VLOOKUP(VLOOKUP($A136, 'E4 TB Allocation Details'!$A$18:$L$214, MATCH("Customer ID", 'E4 TB Allocation Details'!$A$18:$L$18, 0),FALSE), 'E2 Allocators'!$B$15:$W$361, MATCH('O5 Details by Class &amp; Accounts'!AG$18, 'E2 Allocators'!$B$15:$W$15, 0),FALSE)*$G136), 0, VLOOKUP(VLOOKUP($A136, 'E4 TB Allocation Details'!$A$18:$L$214, MATCH("Customer ID", 'E4 TB Allocation Details'!$A$18:$L$18, 0),FALSE), 'E2 Allocators'!$B$15:$W$361, MATCH('O5 Details by Class &amp; Accounts'!AG$18, 'E2 Allocators'!$B$15:$W$15, 0),FALSE)*$G136)</f>
        <v>0</v>
      </c>
      <c r="AH136" s="1321">
        <f>IF(ISERROR(VLOOKUP(VLOOKUP($A136, 'E4 TB Allocation Details'!$A$18:$L$214, MATCH("Customer ID", 'E4 TB Allocation Details'!$A$18:$L$18, 0),FALSE), 'E2 Allocators'!$B$15:$W$361, MATCH('O5 Details by Class &amp; Accounts'!AH$18, 'E2 Allocators'!$B$15:$W$15, 0),FALSE)*$G136), 0, VLOOKUP(VLOOKUP($A136, 'E4 TB Allocation Details'!$A$18:$L$214, MATCH("Customer ID", 'E4 TB Allocation Details'!$A$18:$L$18, 0),FALSE), 'E2 Allocators'!$B$15:$W$361, MATCH('O5 Details by Class &amp; Accounts'!AH$18, 'E2 Allocators'!$B$15:$W$15, 0),FALSE)*$G136)</f>
        <v>0</v>
      </c>
      <c r="AI136" s="1321">
        <f>IF(ISERROR(VLOOKUP(VLOOKUP($A136, 'E4 TB Allocation Details'!$A$18:$L$214, MATCH("Customer ID", 'E4 TB Allocation Details'!$A$18:$L$18, 0),FALSE), 'E2 Allocators'!$B$15:$W$361, MATCH('O5 Details by Class &amp; Accounts'!AI$18, 'E2 Allocators'!$B$15:$W$15, 0),FALSE)*$G136), 0, VLOOKUP(VLOOKUP($A136, 'E4 TB Allocation Details'!$A$18:$L$214, MATCH("Customer ID", 'E4 TB Allocation Details'!$A$18:$L$18, 0),FALSE), 'E2 Allocators'!$B$15:$W$361, MATCH('O5 Details by Class &amp; Accounts'!AI$18, 'E2 Allocators'!$B$15:$W$15, 0),FALSE)*$G136)</f>
        <v>0</v>
      </c>
      <c r="AJ136" s="1321">
        <f>IF(ISERROR(VLOOKUP(VLOOKUP($A136, 'E4 TB Allocation Details'!$A$18:$L$214, MATCH("Customer ID", 'E4 TB Allocation Details'!$A$18:$L$18, 0),FALSE), 'E2 Allocators'!$B$15:$W$361, MATCH('O5 Details by Class &amp; Accounts'!AJ$18, 'E2 Allocators'!$B$15:$W$15, 0),FALSE)*$G136), 0, VLOOKUP(VLOOKUP($A136, 'E4 TB Allocation Details'!$A$18:$L$214, MATCH("Customer ID", 'E4 TB Allocation Details'!$A$18:$L$18, 0),FALSE), 'E2 Allocators'!$B$15:$W$361, MATCH('O5 Details by Class &amp; Accounts'!AJ$18, 'E2 Allocators'!$B$15:$W$15, 0),FALSE)*$G136)</f>
        <v>0</v>
      </c>
      <c r="AK136" s="1321">
        <f>IF(ISERROR(VLOOKUP(VLOOKUP($A136, 'E4 TB Allocation Details'!$A$18:$L$214, MATCH("Customer ID", 'E4 TB Allocation Details'!$A$18:$L$18, 0),FALSE), 'E2 Allocators'!$B$15:$W$361, MATCH('O5 Details by Class &amp; Accounts'!AK$18, 'E2 Allocators'!$B$15:$W$15, 0),FALSE)*$G136), 0, VLOOKUP(VLOOKUP($A136, 'E4 TB Allocation Details'!$A$18:$L$214, MATCH("Customer ID", 'E4 TB Allocation Details'!$A$18:$L$18, 0),FALSE), 'E2 Allocators'!$B$15:$W$361, MATCH('O5 Details by Class &amp; Accounts'!AK$18, 'E2 Allocators'!$B$15:$W$15, 0),FALSE)*$G136)</f>
        <v>0</v>
      </c>
      <c r="AL136" s="1321">
        <f>IF(ISERROR(VLOOKUP(VLOOKUP($A136, 'E4 TB Allocation Details'!$A$18:$L$214, MATCH("Customer ID", 'E4 TB Allocation Details'!$A$18:$L$18, 0),FALSE), 'E2 Allocators'!$B$15:$W$361, MATCH('O5 Details by Class &amp; Accounts'!AL$18, 'E2 Allocators'!$B$15:$W$15, 0),FALSE)*$G136), 0, VLOOKUP(VLOOKUP($A136, 'E4 TB Allocation Details'!$A$18:$L$214, MATCH("Customer ID", 'E4 TB Allocation Details'!$A$18:$L$18, 0),FALSE), 'E2 Allocators'!$B$15:$W$361, MATCH('O5 Details by Class &amp; Accounts'!AL$18, 'E2 Allocators'!$B$15:$W$15, 0),FALSE)*$G136)</f>
        <v>0</v>
      </c>
      <c r="AM136" s="1321">
        <f>IF(ISERROR(VLOOKUP(VLOOKUP($A136, 'E4 TB Allocation Details'!$A$18:$L$214, MATCH("Customer ID", 'E4 TB Allocation Details'!$A$18:$L$18, 0),FALSE), 'E2 Allocators'!$B$15:$W$361, MATCH('O5 Details by Class &amp; Accounts'!AM$18, 'E2 Allocators'!$B$15:$W$15, 0),FALSE)*$G136), 0, VLOOKUP(VLOOKUP($A136, 'E4 TB Allocation Details'!$A$18:$L$214, MATCH("Customer ID", 'E4 TB Allocation Details'!$A$18:$L$18, 0),FALSE), 'E2 Allocators'!$B$15:$W$361, MATCH('O5 Details by Class &amp; Accounts'!AM$18, 'E2 Allocators'!$B$15:$W$15, 0),FALSE)*$G136)</f>
        <v>0</v>
      </c>
      <c r="AN136" s="1321">
        <f>IF(ISERROR(VLOOKUP(VLOOKUP($A136, 'E4 TB Allocation Details'!$A$18:$L$214, MATCH("Customer ID", 'E4 TB Allocation Details'!$A$18:$L$18, 0),FALSE), 'E2 Allocators'!$B$15:$W$361, MATCH('O5 Details by Class &amp; Accounts'!AN$18, 'E2 Allocators'!$B$15:$W$15, 0),FALSE)*$G136), 0, VLOOKUP(VLOOKUP($A136, 'E4 TB Allocation Details'!$A$18:$L$214, MATCH("Customer ID", 'E4 TB Allocation Details'!$A$18:$L$18, 0),FALSE), 'E2 Allocators'!$B$15:$W$361, MATCH('O5 Details by Class &amp; Accounts'!AN$18, 'E2 Allocators'!$B$15:$W$15, 0),FALSE)*$G136)</f>
        <v>0</v>
      </c>
      <c r="AO136" s="1321">
        <f>IF(ISERROR(VLOOKUP(VLOOKUP($A136, 'E4 TB Allocation Details'!$A$18:$L$214, MATCH("Customer ID", 'E4 TB Allocation Details'!$A$18:$L$18, 0),FALSE), 'E2 Allocators'!$B$15:$W$361, MATCH('O5 Details by Class &amp; Accounts'!AO$18, 'E2 Allocators'!$B$15:$W$15, 0),FALSE)*$G136), 0, VLOOKUP(VLOOKUP($A136, 'E4 TB Allocation Details'!$A$18:$L$214, MATCH("Customer ID", 'E4 TB Allocation Details'!$A$18:$L$18, 0),FALSE), 'E2 Allocators'!$B$15:$W$361, MATCH('O5 Details by Class &amp; Accounts'!AO$18, 'E2 Allocators'!$B$15:$W$15, 0),FALSE)*$G136)</f>
        <v>0</v>
      </c>
      <c r="AP136" s="1321">
        <f>IF(ISERROR(VLOOKUP(VLOOKUP($A136, 'E4 TB Allocation Details'!$A$18:$L$214, MATCH("Customer ID", 'E4 TB Allocation Details'!$A$18:$L$18, 0),FALSE), 'E2 Allocators'!$B$15:$W$361, MATCH('O5 Details by Class &amp; Accounts'!AP$18, 'E2 Allocators'!$B$15:$W$15, 0),FALSE)*$G136), 0, VLOOKUP(VLOOKUP($A136, 'E4 TB Allocation Details'!$A$18:$L$214, MATCH("Customer ID", 'E4 TB Allocation Details'!$A$18:$L$18, 0),FALSE), 'E2 Allocators'!$B$15:$W$361, MATCH('O5 Details by Class &amp; Accounts'!AP$18, 'E2 Allocators'!$B$15:$W$15, 0),FALSE)*$G136)</f>
        <v>0</v>
      </c>
      <c r="AQ136" s="1321">
        <f>IF(ISERROR(VLOOKUP(VLOOKUP($A136, 'E4 TB Allocation Details'!$A$18:$L$214, MATCH("Customer ID", 'E4 TB Allocation Details'!$A$18:$L$18, 0),FALSE), 'E2 Allocators'!$B$15:$W$361, MATCH('O5 Details by Class &amp; Accounts'!AQ$18, 'E2 Allocators'!$B$15:$W$15, 0),FALSE)*$G136), 0, VLOOKUP(VLOOKUP($A136, 'E4 TB Allocation Details'!$A$18:$L$214, MATCH("Customer ID", 'E4 TB Allocation Details'!$A$18:$L$18, 0),FALSE), 'E2 Allocators'!$B$15:$W$361, MATCH('O5 Details by Class &amp; Accounts'!AQ$18, 'E2 Allocators'!$B$15:$W$15, 0),FALSE)*$G136)</f>
        <v>0</v>
      </c>
      <c r="AR136" s="1321">
        <f>IF(ISERROR(VLOOKUP(VLOOKUP($A136, 'E4 TB Allocation Details'!$A$18:$L$214, MATCH("Customer ID", 'E4 TB Allocation Details'!$A$18:$L$18, 0),FALSE), 'E2 Allocators'!$B$15:$W$361, MATCH('O5 Details by Class &amp; Accounts'!AR$18, 'E2 Allocators'!$B$15:$W$15, 0),FALSE)*$G136), 0, VLOOKUP(VLOOKUP($A136, 'E4 TB Allocation Details'!$A$18:$L$214, MATCH("Customer ID", 'E4 TB Allocation Details'!$A$18:$L$18, 0),FALSE), 'E2 Allocators'!$B$15:$W$361, MATCH('O5 Details by Class &amp; Accounts'!AR$18, 'E2 Allocators'!$B$15:$W$15, 0),FALSE)*$G136)</f>
        <v>0</v>
      </c>
      <c r="AS136" s="1321">
        <f>IF(ISERROR(VLOOKUP(VLOOKUP($A136, 'E4 TB Allocation Details'!$A$18:$L$214, MATCH("Customer ID", 'E4 TB Allocation Details'!$A$18:$L$18, 0),FALSE), 'E2 Allocators'!$B$15:$W$361, MATCH('O5 Details by Class &amp; Accounts'!AS$18, 'E2 Allocators'!$B$15:$W$15, 0),FALSE)*$G136), 0, VLOOKUP(VLOOKUP($A136, 'E4 TB Allocation Details'!$A$18:$L$214, MATCH("Customer ID", 'E4 TB Allocation Details'!$A$18:$L$18, 0),FALSE), 'E2 Allocators'!$B$15:$W$361, MATCH('O5 Details by Class &amp; Accounts'!AS$18, 'E2 Allocators'!$B$15:$W$15, 0),FALSE)*$G136)</f>
        <v>0</v>
      </c>
      <c r="AT136" s="1321">
        <f>IF(ISERROR(VLOOKUP(VLOOKUP($A136, 'E4 TB Allocation Details'!$A$18:$L$214, MATCH("Customer ID", 'E4 TB Allocation Details'!$A$18:$L$18, 0),FALSE), 'E2 Allocators'!$B$15:$W$361, MATCH('O5 Details by Class &amp; Accounts'!AT$18, 'E2 Allocators'!$B$15:$W$15, 0),FALSE)*$G136), 0, VLOOKUP(VLOOKUP($A136, 'E4 TB Allocation Details'!$A$18:$L$214, MATCH("Customer ID", 'E4 TB Allocation Details'!$A$18:$L$18, 0),FALSE), 'E2 Allocators'!$B$15:$W$361, MATCH('O5 Details by Class &amp; Accounts'!AT$18, 'E2 Allocators'!$B$15:$W$15, 0),FALSE)*$G136)</f>
        <v>0</v>
      </c>
      <c r="AU136" s="1321">
        <f>IF(ISERROR(VLOOKUP(VLOOKUP($A136, 'E4 TB Allocation Details'!$A$18:$L$214, MATCH("Customer ID", 'E4 TB Allocation Details'!$A$18:$L$18, 0),FALSE), 'E2 Allocators'!$B$15:$W$361, MATCH('O5 Details by Class &amp; Accounts'!AU$18, 'E2 Allocators'!$B$15:$W$15, 0),FALSE)*$G136), 0, VLOOKUP(VLOOKUP($A136, 'E4 TB Allocation Details'!$A$18:$L$214, MATCH("Customer ID", 'E4 TB Allocation Details'!$A$18:$L$18, 0),FALSE), 'E2 Allocators'!$B$15:$W$361, MATCH('O5 Details by Class &amp; Accounts'!AU$18, 'E2 Allocators'!$B$15:$W$15, 0),FALSE)*$G136)</f>
        <v>0</v>
      </c>
      <c r="AV136" s="1321">
        <f>IF(ISERROR(VLOOKUP(VLOOKUP($A136, 'E4 TB Allocation Details'!$A$18:$L$214, MATCH("Customer ID", 'E4 TB Allocation Details'!$A$18:$L$18, 0),FALSE), 'E2 Allocators'!$B$15:$W$361, MATCH('O5 Details by Class &amp; Accounts'!AV$18, 'E2 Allocators'!$B$15:$W$15, 0),FALSE)*$G136), 0, VLOOKUP(VLOOKUP($A136, 'E4 TB Allocation Details'!$A$18:$L$214, MATCH("Customer ID", 'E4 TB Allocation Details'!$A$18:$L$18, 0),FALSE), 'E2 Allocators'!$B$15:$W$361, MATCH('O5 Details by Class &amp; Accounts'!AV$18, 'E2 Allocators'!$B$15:$W$15, 0),FALSE)*$G136)</f>
        <v>0</v>
      </c>
      <c r="AW136" s="1321">
        <f>IF(ISERROR(VLOOKUP(VLOOKUP($A136, 'E4 TB Allocation Details'!$A$18:$L$214, MATCH("Customer ID", 'E4 TB Allocation Details'!$A$18:$L$18, 0),FALSE), 'E2 Allocators'!$B$15:$W$361, MATCH('O5 Details by Class &amp; Accounts'!AW$18, 'E2 Allocators'!$B$15:$W$15, 0),FALSE)*$G136), 0, VLOOKUP(VLOOKUP($A136, 'E4 TB Allocation Details'!$A$18:$L$214, MATCH("Customer ID", 'E4 TB Allocation Details'!$A$18:$L$18, 0),FALSE), 'E2 Allocators'!$B$15:$W$361, MATCH('O5 Details by Class &amp; Accounts'!AW$18, 'E2 Allocators'!$B$15:$W$15, 0),FALSE)*$G136)</f>
        <v>0</v>
      </c>
      <c r="AX136" s="1321">
        <f t="shared" si="40"/>
        <v>0</v>
      </c>
      <c r="AY136" s="1321">
        <f>IF(ISERROR(VLOOKUP(VLOOKUP($A136, 'E4 TB Allocation Details'!$A$18:$L$214, MATCH("Misc ID", 'E4 TB Allocation Details'!$A$18:$L$18, 0),FALSE), 'E2 Allocators'!$B$15:$W$361, MATCH('O5 Details by Class &amp; Accounts'!AY$18, 'E2 Allocators'!$B$15:$W$15, 0),FALSE)*$E136), 0, VLOOKUP(VLOOKUP($A136, 'E4 TB Allocation Details'!$A$18:$L$214, MATCH("Misc ID", 'E4 TB Allocation Details'!$A$18:$L$18, 0),FALSE), 'E2 Allocators'!$B$15:$W$361, MATCH('O5 Details by Class &amp; Accounts'!AY$18, 'E2 Allocators'!$B$15:$W$15, 0),FALSE)*$E136)</f>
        <v>0</v>
      </c>
      <c r="AZ136" s="1321">
        <f>IF(ISERROR(VLOOKUP(VLOOKUP($A136, 'E4 TB Allocation Details'!$A$18:$L$214, MATCH("Misc ID", 'E4 TB Allocation Details'!$A$18:$L$18, 0),FALSE), 'E2 Allocators'!$B$15:$W$361, MATCH('O5 Details by Class &amp; Accounts'!AZ$18, 'E2 Allocators'!$B$15:$W$15, 0),FALSE)*$E136), 0, VLOOKUP(VLOOKUP($A136, 'E4 TB Allocation Details'!$A$18:$L$214, MATCH("Misc ID", 'E4 TB Allocation Details'!$A$18:$L$18, 0),FALSE), 'E2 Allocators'!$B$15:$W$361, MATCH('O5 Details by Class &amp; Accounts'!AZ$18, 'E2 Allocators'!$B$15:$W$15, 0),FALSE)*$E136)</f>
        <v>0</v>
      </c>
      <c r="BA136" s="1321">
        <f>IF(ISERROR(VLOOKUP(VLOOKUP($A136, 'E4 TB Allocation Details'!$A$18:$L$214, MATCH("Misc ID", 'E4 TB Allocation Details'!$A$18:$L$18, 0),FALSE), 'E2 Allocators'!$B$15:$W$361, MATCH('O5 Details by Class &amp; Accounts'!BA$18, 'E2 Allocators'!$B$15:$W$15, 0),FALSE)*$E136), 0, VLOOKUP(VLOOKUP($A136, 'E4 TB Allocation Details'!$A$18:$L$214, MATCH("Misc ID", 'E4 TB Allocation Details'!$A$18:$L$18, 0),FALSE), 'E2 Allocators'!$B$15:$W$361, MATCH('O5 Details by Class &amp; Accounts'!BA$18, 'E2 Allocators'!$B$15:$W$15, 0),FALSE)*$E136)</f>
        <v>0</v>
      </c>
      <c r="BB136" s="1321">
        <f>IF(ISERROR(VLOOKUP(VLOOKUP($A136, 'E4 TB Allocation Details'!$A$18:$L$214, MATCH("Misc ID", 'E4 TB Allocation Details'!$A$18:$L$18, 0),FALSE), 'E2 Allocators'!$B$15:$W$361, MATCH('O5 Details by Class &amp; Accounts'!BB$18, 'E2 Allocators'!$B$15:$W$15, 0),FALSE)*$E136), 0, VLOOKUP(VLOOKUP($A136, 'E4 TB Allocation Details'!$A$18:$L$214, MATCH("Misc ID", 'E4 TB Allocation Details'!$A$18:$L$18, 0),FALSE), 'E2 Allocators'!$B$15:$W$361, MATCH('O5 Details by Class &amp; Accounts'!BB$18, 'E2 Allocators'!$B$15:$W$15, 0),FALSE)*$E136)</f>
        <v>0</v>
      </c>
      <c r="BC136" s="1321">
        <f>IF(ISERROR(VLOOKUP(VLOOKUP($A136, 'E4 TB Allocation Details'!$A$18:$L$214, MATCH("Misc ID", 'E4 TB Allocation Details'!$A$18:$L$18, 0),FALSE), 'E2 Allocators'!$B$15:$W$361, MATCH('O5 Details by Class &amp; Accounts'!BC$18, 'E2 Allocators'!$B$15:$W$15, 0),FALSE)*$E136), 0, VLOOKUP(VLOOKUP($A136, 'E4 TB Allocation Details'!$A$18:$L$214, MATCH("Misc ID", 'E4 TB Allocation Details'!$A$18:$L$18, 0),FALSE), 'E2 Allocators'!$B$15:$W$361, MATCH('O5 Details by Class &amp; Accounts'!BC$18, 'E2 Allocators'!$B$15:$W$15, 0),FALSE)*$E136)</f>
        <v>0</v>
      </c>
      <c r="BD136" s="1321">
        <f>IF(ISERROR(VLOOKUP(VLOOKUP($A136, 'E4 TB Allocation Details'!$A$18:$L$214, MATCH("Misc ID", 'E4 TB Allocation Details'!$A$18:$L$18, 0),FALSE), 'E2 Allocators'!$B$15:$W$361, MATCH('O5 Details by Class &amp; Accounts'!BD$18, 'E2 Allocators'!$B$15:$W$15, 0),FALSE)*$E136), 0, VLOOKUP(VLOOKUP($A136, 'E4 TB Allocation Details'!$A$18:$L$214, MATCH("Misc ID", 'E4 TB Allocation Details'!$A$18:$L$18, 0),FALSE), 'E2 Allocators'!$B$15:$W$361, MATCH('O5 Details by Class &amp; Accounts'!BD$18, 'E2 Allocators'!$B$15:$W$15, 0),FALSE)*$E136)</f>
        <v>0</v>
      </c>
      <c r="BE136" s="1321">
        <f>IF(ISERROR(VLOOKUP(VLOOKUP($A136, 'E4 TB Allocation Details'!$A$18:$L$214, MATCH("Misc ID", 'E4 TB Allocation Details'!$A$18:$L$18, 0),FALSE), 'E2 Allocators'!$B$15:$W$361, MATCH('O5 Details by Class &amp; Accounts'!BE$18, 'E2 Allocators'!$B$15:$W$15, 0),FALSE)*$E136), 0, VLOOKUP(VLOOKUP($A136, 'E4 TB Allocation Details'!$A$18:$L$214, MATCH("Misc ID", 'E4 TB Allocation Details'!$A$18:$L$18, 0),FALSE), 'E2 Allocators'!$B$15:$W$361, MATCH('O5 Details by Class &amp; Accounts'!BE$18, 'E2 Allocators'!$B$15:$W$15, 0),FALSE)*$E136)</f>
        <v>0</v>
      </c>
      <c r="BF136" s="1321">
        <f>IF(ISERROR(VLOOKUP(VLOOKUP($A136, 'E4 TB Allocation Details'!$A$18:$L$214, MATCH("Misc ID", 'E4 TB Allocation Details'!$A$18:$L$18, 0),FALSE), 'E2 Allocators'!$B$15:$W$361, MATCH('O5 Details by Class &amp; Accounts'!BF$18, 'E2 Allocators'!$B$15:$W$15, 0),FALSE)*$E136), 0, VLOOKUP(VLOOKUP($A136, 'E4 TB Allocation Details'!$A$18:$L$214, MATCH("Misc ID", 'E4 TB Allocation Details'!$A$18:$L$18, 0),FALSE), 'E2 Allocators'!$B$15:$W$361, MATCH('O5 Details by Class &amp; Accounts'!BF$18, 'E2 Allocators'!$B$15:$W$15, 0),FALSE)*$E136)</f>
        <v>0</v>
      </c>
      <c r="BG136" s="1321">
        <f>IF(ISERROR(VLOOKUP(VLOOKUP($A136, 'E4 TB Allocation Details'!$A$18:$L$214, MATCH("Misc ID", 'E4 TB Allocation Details'!$A$18:$L$18, 0),FALSE), 'E2 Allocators'!$B$15:$W$361, MATCH('O5 Details by Class &amp; Accounts'!BG$18, 'E2 Allocators'!$B$15:$W$15, 0),FALSE)*$E136), 0, VLOOKUP(VLOOKUP($A136, 'E4 TB Allocation Details'!$A$18:$L$214, MATCH("Misc ID", 'E4 TB Allocation Details'!$A$18:$L$18, 0),FALSE), 'E2 Allocators'!$B$15:$W$361, MATCH('O5 Details by Class &amp; Accounts'!BG$18, 'E2 Allocators'!$B$15:$W$15, 0),FALSE)*$E136)</f>
        <v>0</v>
      </c>
      <c r="BH136" s="1321">
        <f>IF(ISERROR(VLOOKUP(VLOOKUP($A136, 'E4 TB Allocation Details'!$A$18:$L$214, MATCH("Misc ID", 'E4 TB Allocation Details'!$A$18:$L$18, 0),FALSE), 'E2 Allocators'!$B$15:$W$361, MATCH('O5 Details by Class &amp; Accounts'!BH$18, 'E2 Allocators'!$B$15:$W$15, 0),FALSE)*$E136), 0, VLOOKUP(VLOOKUP($A136, 'E4 TB Allocation Details'!$A$18:$L$214, MATCH("Misc ID", 'E4 TB Allocation Details'!$A$18:$L$18, 0),FALSE), 'E2 Allocators'!$B$15:$W$361, MATCH('O5 Details by Class &amp; Accounts'!BH$18, 'E2 Allocators'!$B$15:$W$15, 0),FALSE)*$E136)</f>
        <v>0</v>
      </c>
      <c r="BI136" s="1321">
        <f>IF(ISERROR(VLOOKUP(VLOOKUP($A136, 'E4 TB Allocation Details'!$A$18:$L$214, MATCH("Misc ID", 'E4 TB Allocation Details'!$A$18:$L$18, 0),FALSE), 'E2 Allocators'!$B$15:$W$361, MATCH('O5 Details by Class &amp; Accounts'!BI$18, 'E2 Allocators'!$B$15:$W$15, 0),FALSE)*$E136), 0, VLOOKUP(VLOOKUP($A136, 'E4 TB Allocation Details'!$A$18:$L$214, MATCH("Misc ID", 'E4 TB Allocation Details'!$A$18:$L$18, 0),FALSE), 'E2 Allocators'!$B$15:$W$361, MATCH('O5 Details by Class &amp; Accounts'!BI$18, 'E2 Allocators'!$B$15:$W$15, 0),FALSE)*$E136)</f>
        <v>0</v>
      </c>
      <c r="BJ136" s="1321">
        <f>IF(ISERROR(VLOOKUP(VLOOKUP($A136, 'E4 TB Allocation Details'!$A$18:$L$214, MATCH("Misc ID", 'E4 TB Allocation Details'!$A$18:$L$18, 0),FALSE), 'E2 Allocators'!$B$15:$W$361, MATCH('O5 Details by Class &amp; Accounts'!BJ$18, 'E2 Allocators'!$B$15:$W$15, 0),FALSE)*$E136), 0, VLOOKUP(VLOOKUP($A136, 'E4 TB Allocation Details'!$A$18:$L$214, MATCH("Misc ID", 'E4 TB Allocation Details'!$A$18:$L$18, 0),FALSE), 'E2 Allocators'!$B$15:$W$361, MATCH('O5 Details by Class &amp; Accounts'!BJ$18, 'E2 Allocators'!$B$15:$W$15, 0),FALSE)*$E136)</f>
        <v>0</v>
      </c>
      <c r="BK136" s="1321">
        <f>IF(ISERROR(VLOOKUP(VLOOKUP($A136, 'E4 TB Allocation Details'!$A$18:$L$214, MATCH("Misc ID", 'E4 TB Allocation Details'!$A$18:$L$18, 0),FALSE), 'E2 Allocators'!$B$15:$W$361, MATCH('O5 Details by Class &amp; Accounts'!BK$18, 'E2 Allocators'!$B$15:$W$15, 0),FALSE)*$E136), 0, VLOOKUP(VLOOKUP($A136, 'E4 TB Allocation Details'!$A$18:$L$214, MATCH("Misc ID", 'E4 TB Allocation Details'!$A$18:$L$18, 0),FALSE), 'E2 Allocators'!$B$15:$W$361, MATCH('O5 Details by Class &amp; Accounts'!BK$18, 'E2 Allocators'!$B$15:$W$15, 0),FALSE)*$E136)</f>
        <v>0</v>
      </c>
      <c r="BL136" s="1321">
        <f>IF(ISERROR(VLOOKUP(VLOOKUP($A136, 'E4 TB Allocation Details'!$A$18:$L$214, MATCH("Misc ID", 'E4 TB Allocation Details'!$A$18:$L$18, 0),FALSE), 'E2 Allocators'!$B$15:$W$361, MATCH('O5 Details by Class &amp; Accounts'!BL$18, 'E2 Allocators'!$B$15:$W$15, 0),FALSE)*$E136), 0, VLOOKUP(VLOOKUP($A136, 'E4 TB Allocation Details'!$A$18:$L$214, MATCH("Misc ID", 'E4 TB Allocation Details'!$A$18:$L$18, 0),FALSE), 'E2 Allocators'!$B$15:$W$361, MATCH('O5 Details by Class &amp; Accounts'!BL$18, 'E2 Allocators'!$B$15:$W$15, 0),FALSE)*$E136)</f>
        <v>0</v>
      </c>
      <c r="BM136" s="1321">
        <f>IF(ISERROR(VLOOKUP(VLOOKUP($A136, 'E4 TB Allocation Details'!$A$18:$L$214, MATCH("Misc ID", 'E4 TB Allocation Details'!$A$18:$L$18, 0),FALSE), 'E2 Allocators'!$B$15:$W$361, MATCH('O5 Details by Class &amp; Accounts'!BM$18, 'E2 Allocators'!$B$15:$W$15, 0),FALSE)*$E136), 0, VLOOKUP(VLOOKUP($A136, 'E4 TB Allocation Details'!$A$18:$L$214, MATCH("Misc ID", 'E4 TB Allocation Details'!$A$18:$L$18, 0),FALSE), 'E2 Allocators'!$B$15:$W$361, MATCH('O5 Details by Class &amp; Accounts'!BM$18, 'E2 Allocators'!$B$15:$W$15, 0),FALSE)*$E136)</f>
        <v>0</v>
      </c>
      <c r="BN136" s="1321">
        <f>IF(ISERROR(VLOOKUP(VLOOKUP($A136, 'E4 TB Allocation Details'!$A$18:$L$214, MATCH("Misc ID", 'E4 TB Allocation Details'!$A$18:$L$18, 0),FALSE), 'E2 Allocators'!$B$15:$W$361, MATCH('O5 Details by Class &amp; Accounts'!BN$18, 'E2 Allocators'!$B$15:$W$15, 0),FALSE)*$E136), 0, VLOOKUP(VLOOKUP($A136, 'E4 TB Allocation Details'!$A$18:$L$214, MATCH("Misc ID", 'E4 TB Allocation Details'!$A$18:$L$18, 0),FALSE), 'E2 Allocators'!$B$15:$W$361, MATCH('O5 Details by Class &amp; Accounts'!BN$18, 'E2 Allocators'!$B$15:$W$15, 0),FALSE)*$E136)</f>
        <v>0</v>
      </c>
      <c r="BO136" s="1321">
        <f>IF(ISERROR(VLOOKUP(VLOOKUP($A136, 'E4 TB Allocation Details'!$A$18:$L$214, MATCH("Misc ID", 'E4 TB Allocation Details'!$A$18:$L$18, 0),FALSE), 'E2 Allocators'!$B$15:$W$361, MATCH('O5 Details by Class &amp; Accounts'!BO$18, 'E2 Allocators'!$B$15:$W$15, 0),FALSE)*$E136), 0, VLOOKUP(VLOOKUP($A136, 'E4 TB Allocation Details'!$A$18:$L$214, MATCH("Misc ID", 'E4 TB Allocation Details'!$A$18:$L$18, 0),FALSE), 'E2 Allocators'!$B$15:$W$361, MATCH('O5 Details by Class &amp; Accounts'!BO$18, 'E2 Allocators'!$B$15:$W$15, 0),FALSE)*$E136)</f>
        <v>0</v>
      </c>
      <c r="BP136" s="1321">
        <f>IF(ISERROR(VLOOKUP(VLOOKUP($A136, 'E4 TB Allocation Details'!$A$18:$L$214, MATCH("Misc ID", 'E4 TB Allocation Details'!$A$18:$L$18, 0),FALSE), 'E2 Allocators'!$B$15:$W$361, MATCH('O5 Details by Class &amp; Accounts'!BP$18, 'E2 Allocators'!$B$15:$W$15, 0),FALSE)*$E136), 0, VLOOKUP(VLOOKUP($A136, 'E4 TB Allocation Details'!$A$18:$L$214, MATCH("Misc ID", 'E4 TB Allocation Details'!$A$18:$L$18, 0),FALSE), 'E2 Allocators'!$B$15:$W$361, MATCH('O5 Details by Class &amp; Accounts'!BP$18, 'E2 Allocators'!$B$15:$W$15, 0),FALSE)*$E136)</f>
        <v>0</v>
      </c>
      <c r="BQ136" s="1321">
        <f>IF(ISERROR(VLOOKUP(VLOOKUP($A136, 'E4 TB Allocation Details'!$A$18:$L$214, MATCH("Misc ID", 'E4 TB Allocation Details'!$A$18:$L$18, 0),FALSE), 'E2 Allocators'!$B$15:$W$361, MATCH('O5 Details by Class &amp; Accounts'!BQ$18, 'E2 Allocators'!$B$15:$W$15, 0),FALSE)*$E136), 0, VLOOKUP(VLOOKUP($A136, 'E4 TB Allocation Details'!$A$18:$L$214, MATCH("Misc ID", 'E4 TB Allocation Details'!$A$18:$L$18, 0),FALSE), 'E2 Allocators'!$B$15:$W$361, MATCH('O5 Details by Class &amp; Accounts'!BQ$18, 'E2 Allocators'!$B$15:$W$15, 0),FALSE)*$E136)</f>
        <v>0</v>
      </c>
      <c r="BR136" s="1321">
        <f>IF(ISERROR(VLOOKUP(VLOOKUP($A136, 'E4 TB Allocation Details'!$A$18:$L$214, MATCH("Misc ID", 'E4 TB Allocation Details'!$A$18:$L$18, 0),FALSE), 'E2 Allocators'!$B$15:$W$361, MATCH('O5 Details by Class &amp; Accounts'!BR$18, 'E2 Allocators'!$B$15:$W$15, 0),FALSE)*$E136), 0, VLOOKUP(VLOOKUP($A136, 'E4 TB Allocation Details'!$A$18:$L$214, MATCH("Misc ID", 'E4 TB Allocation Details'!$A$18:$L$18, 0),FALSE), 'E2 Allocators'!$B$15:$W$361, MATCH('O5 Details by Class &amp; Accounts'!BR$18, 'E2 Allocators'!$B$15:$W$15, 0),FALSE)*$E136)</f>
        <v>0</v>
      </c>
      <c r="BS136" s="1321">
        <f t="shared" si="41"/>
        <v>0</v>
      </c>
      <c r="BT136" s="1321">
        <f>IF(ISERROR(VLOOKUP(VLOOKUP($A136, 'E4 TB Allocation Details'!$A$18:$L$214, MATCH("A &amp; G ID", 'E4 TB Allocation Details'!$A$18:$L$18, 0),FALSE), 'E2 Allocators'!$B$15:$W$361, MATCH('O5 Details by Class &amp; Accounts'!BT$18, 'E2 Allocators'!$B$15:$W$15, 0),FALSE)*$E136), 0, VLOOKUP(VLOOKUP($A136, 'E4 TB Allocation Details'!$A$18:$L$214, MATCH("A &amp; G ID", 'E4 TB Allocation Details'!$A$18:$L$18, 0),FALSE), 'E2 Allocators'!$B$15:$W$361, MATCH('O5 Details by Class &amp; Accounts'!BT$18, 'E2 Allocators'!$B$15:$W$15, 0),FALSE)*$E136)</f>
        <v>0</v>
      </c>
      <c r="BU136" s="1321">
        <f>IF(ISERROR(VLOOKUP(VLOOKUP($A136, 'E4 TB Allocation Details'!$A$18:$L$214, MATCH("A &amp; G ID", 'E4 TB Allocation Details'!$A$18:$L$18, 0),FALSE), 'E2 Allocators'!$B$15:$W$361, MATCH('O5 Details by Class &amp; Accounts'!BU$18, 'E2 Allocators'!$B$15:$W$15, 0),FALSE)*$E136), 0, VLOOKUP(VLOOKUP($A136, 'E4 TB Allocation Details'!$A$18:$L$214, MATCH("A &amp; G ID", 'E4 TB Allocation Details'!$A$18:$L$18, 0),FALSE), 'E2 Allocators'!$B$15:$W$361, MATCH('O5 Details by Class &amp; Accounts'!BU$18, 'E2 Allocators'!$B$15:$W$15, 0),FALSE)*$E136)</f>
        <v>0</v>
      </c>
      <c r="BV136" s="1321">
        <f>IF(ISERROR(VLOOKUP(VLOOKUP($A136, 'E4 TB Allocation Details'!$A$18:$L$214, MATCH("A &amp; G ID", 'E4 TB Allocation Details'!$A$18:$L$18, 0),FALSE), 'E2 Allocators'!$B$15:$W$361, MATCH('O5 Details by Class &amp; Accounts'!BV$18, 'E2 Allocators'!$B$15:$W$15, 0),FALSE)*$E136), 0, VLOOKUP(VLOOKUP($A136, 'E4 TB Allocation Details'!$A$18:$L$214, MATCH("A &amp; G ID", 'E4 TB Allocation Details'!$A$18:$L$18, 0),FALSE), 'E2 Allocators'!$B$15:$W$361, MATCH('O5 Details by Class &amp; Accounts'!BV$18, 'E2 Allocators'!$B$15:$W$15, 0),FALSE)*$E136)</f>
        <v>0</v>
      </c>
      <c r="BW136" s="1321">
        <f>IF(ISERROR(VLOOKUP(VLOOKUP($A136, 'E4 TB Allocation Details'!$A$18:$L$214, MATCH("A &amp; G ID", 'E4 TB Allocation Details'!$A$18:$L$18, 0),FALSE), 'E2 Allocators'!$B$15:$W$361, MATCH('O5 Details by Class &amp; Accounts'!BW$18, 'E2 Allocators'!$B$15:$W$15, 0),FALSE)*$E136), 0, VLOOKUP(VLOOKUP($A136, 'E4 TB Allocation Details'!$A$18:$L$214, MATCH("A &amp; G ID", 'E4 TB Allocation Details'!$A$18:$L$18, 0),FALSE), 'E2 Allocators'!$B$15:$W$361, MATCH('O5 Details by Class &amp; Accounts'!BW$18, 'E2 Allocators'!$B$15:$W$15, 0),FALSE)*$E136)</f>
        <v>0</v>
      </c>
      <c r="BX136" s="1321">
        <f>IF(ISERROR(VLOOKUP(VLOOKUP($A136, 'E4 TB Allocation Details'!$A$18:$L$214, MATCH("A &amp; G ID", 'E4 TB Allocation Details'!$A$18:$L$18, 0),FALSE), 'E2 Allocators'!$B$15:$W$361, MATCH('O5 Details by Class &amp; Accounts'!BX$18, 'E2 Allocators'!$B$15:$W$15, 0),FALSE)*$E136), 0, VLOOKUP(VLOOKUP($A136, 'E4 TB Allocation Details'!$A$18:$L$214, MATCH("A &amp; G ID", 'E4 TB Allocation Details'!$A$18:$L$18, 0),FALSE), 'E2 Allocators'!$B$15:$W$361, MATCH('O5 Details by Class &amp; Accounts'!BX$18, 'E2 Allocators'!$B$15:$W$15, 0),FALSE)*$E136)</f>
        <v>0</v>
      </c>
      <c r="BY136" s="1321">
        <f>IF(ISERROR(VLOOKUP(VLOOKUP($A136, 'E4 TB Allocation Details'!$A$18:$L$214, MATCH("A &amp; G ID", 'E4 TB Allocation Details'!$A$18:$L$18, 0),FALSE), 'E2 Allocators'!$B$15:$W$361, MATCH('O5 Details by Class &amp; Accounts'!BY$18, 'E2 Allocators'!$B$15:$W$15, 0),FALSE)*$E136), 0, VLOOKUP(VLOOKUP($A136, 'E4 TB Allocation Details'!$A$18:$L$214, MATCH("A &amp; G ID", 'E4 TB Allocation Details'!$A$18:$L$18, 0),FALSE), 'E2 Allocators'!$B$15:$W$361, MATCH('O5 Details by Class &amp; Accounts'!BY$18, 'E2 Allocators'!$B$15:$W$15, 0),FALSE)*$E136)</f>
        <v>0</v>
      </c>
      <c r="BZ136" s="1321">
        <f>IF(ISERROR(VLOOKUP(VLOOKUP($A136, 'E4 TB Allocation Details'!$A$18:$L$214, MATCH("A &amp; G ID", 'E4 TB Allocation Details'!$A$18:$L$18, 0),FALSE), 'E2 Allocators'!$B$15:$W$361, MATCH('O5 Details by Class &amp; Accounts'!BZ$18, 'E2 Allocators'!$B$15:$W$15, 0),FALSE)*$E136), 0, VLOOKUP(VLOOKUP($A136, 'E4 TB Allocation Details'!$A$18:$L$214, MATCH("A &amp; G ID", 'E4 TB Allocation Details'!$A$18:$L$18, 0),FALSE), 'E2 Allocators'!$B$15:$W$361, MATCH('O5 Details by Class &amp; Accounts'!BZ$18, 'E2 Allocators'!$B$15:$W$15, 0),FALSE)*$E136)</f>
        <v>0</v>
      </c>
      <c r="CA136" s="1321">
        <f>IF(ISERROR(VLOOKUP(VLOOKUP($A136, 'E4 TB Allocation Details'!$A$18:$L$214, MATCH("A &amp; G ID", 'E4 TB Allocation Details'!$A$18:$L$18, 0),FALSE), 'E2 Allocators'!$B$15:$W$361, MATCH('O5 Details by Class &amp; Accounts'!CA$18, 'E2 Allocators'!$B$15:$W$15, 0),FALSE)*$E136), 0, VLOOKUP(VLOOKUP($A136, 'E4 TB Allocation Details'!$A$18:$L$214, MATCH("A &amp; G ID", 'E4 TB Allocation Details'!$A$18:$L$18, 0),FALSE), 'E2 Allocators'!$B$15:$W$361, MATCH('O5 Details by Class &amp; Accounts'!CA$18, 'E2 Allocators'!$B$15:$W$15, 0),FALSE)*$E136)</f>
        <v>0</v>
      </c>
      <c r="CB136" s="1321">
        <f>IF(ISERROR(VLOOKUP(VLOOKUP($A136, 'E4 TB Allocation Details'!$A$18:$L$214, MATCH("A &amp; G ID", 'E4 TB Allocation Details'!$A$18:$L$18, 0),FALSE), 'E2 Allocators'!$B$15:$W$361, MATCH('O5 Details by Class &amp; Accounts'!CB$18, 'E2 Allocators'!$B$15:$W$15, 0),FALSE)*$E136), 0, VLOOKUP(VLOOKUP($A136, 'E4 TB Allocation Details'!$A$18:$L$214, MATCH("A &amp; G ID", 'E4 TB Allocation Details'!$A$18:$L$18, 0),FALSE), 'E2 Allocators'!$B$15:$W$361, MATCH('O5 Details by Class &amp; Accounts'!CB$18, 'E2 Allocators'!$B$15:$W$15, 0),FALSE)*$E136)</f>
        <v>0</v>
      </c>
      <c r="CC136" s="1321">
        <f>IF(ISERROR(VLOOKUP(VLOOKUP($A136, 'E4 TB Allocation Details'!$A$18:$L$214, MATCH("A &amp; G ID", 'E4 TB Allocation Details'!$A$18:$L$18, 0),FALSE), 'E2 Allocators'!$B$15:$W$361, MATCH('O5 Details by Class &amp; Accounts'!CC$18, 'E2 Allocators'!$B$15:$W$15, 0),FALSE)*$E136), 0, VLOOKUP(VLOOKUP($A136, 'E4 TB Allocation Details'!$A$18:$L$214, MATCH("A &amp; G ID", 'E4 TB Allocation Details'!$A$18:$L$18, 0),FALSE), 'E2 Allocators'!$B$15:$W$361, MATCH('O5 Details by Class &amp; Accounts'!CC$18, 'E2 Allocators'!$B$15:$W$15, 0),FALSE)*$E136)</f>
        <v>0</v>
      </c>
      <c r="CD136" s="1321">
        <f>IF(ISERROR(VLOOKUP(VLOOKUP($A136, 'E4 TB Allocation Details'!$A$18:$L$214, MATCH("A &amp; G ID", 'E4 TB Allocation Details'!$A$18:$L$18, 0),FALSE), 'E2 Allocators'!$B$15:$W$361, MATCH('O5 Details by Class &amp; Accounts'!CD$18, 'E2 Allocators'!$B$15:$W$15, 0),FALSE)*$E136), 0, VLOOKUP(VLOOKUP($A136, 'E4 TB Allocation Details'!$A$18:$L$214, MATCH("A &amp; G ID", 'E4 TB Allocation Details'!$A$18:$L$18, 0),FALSE), 'E2 Allocators'!$B$15:$W$361, MATCH('O5 Details by Class &amp; Accounts'!CD$18, 'E2 Allocators'!$B$15:$W$15, 0),FALSE)*$E136)</f>
        <v>0</v>
      </c>
      <c r="CE136" s="1321">
        <f>IF(ISERROR(VLOOKUP(VLOOKUP($A136, 'E4 TB Allocation Details'!$A$18:$L$214, MATCH("A &amp; G ID", 'E4 TB Allocation Details'!$A$18:$L$18, 0),FALSE), 'E2 Allocators'!$B$15:$W$361, MATCH('O5 Details by Class &amp; Accounts'!CE$18, 'E2 Allocators'!$B$15:$W$15, 0),FALSE)*$E136), 0, VLOOKUP(VLOOKUP($A136, 'E4 TB Allocation Details'!$A$18:$L$214, MATCH("A &amp; G ID", 'E4 TB Allocation Details'!$A$18:$L$18, 0),FALSE), 'E2 Allocators'!$B$15:$W$361, MATCH('O5 Details by Class &amp; Accounts'!CE$18, 'E2 Allocators'!$B$15:$W$15, 0),FALSE)*$E136)</f>
        <v>0</v>
      </c>
      <c r="CF136" s="1321">
        <f>IF(ISERROR(VLOOKUP(VLOOKUP($A136, 'E4 TB Allocation Details'!$A$18:$L$214, MATCH("A &amp; G ID", 'E4 TB Allocation Details'!$A$18:$L$18, 0),FALSE), 'E2 Allocators'!$B$15:$W$361, MATCH('O5 Details by Class &amp; Accounts'!CF$18, 'E2 Allocators'!$B$15:$W$15, 0),FALSE)*$E136), 0, VLOOKUP(VLOOKUP($A136, 'E4 TB Allocation Details'!$A$18:$L$214, MATCH("A &amp; G ID", 'E4 TB Allocation Details'!$A$18:$L$18, 0),FALSE), 'E2 Allocators'!$B$15:$W$361, MATCH('O5 Details by Class &amp; Accounts'!CF$18, 'E2 Allocators'!$B$15:$W$15, 0),FALSE)*$E136)</f>
        <v>0</v>
      </c>
      <c r="CG136" s="1321">
        <f>IF(ISERROR(VLOOKUP(VLOOKUP($A136, 'E4 TB Allocation Details'!$A$18:$L$214, MATCH("A &amp; G ID", 'E4 TB Allocation Details'!$A$18:$L$18, 0),FALSE), 'E2 Allocators'!$B$15:$W$361, MATCH('O5 Details by Class &amp; Accounts'!CG$18, 'E2 Allocators'!$B$15:$W$15, 0),FALSE)*$E136), 0, VLOOKUP(VLOOKUP($A136, 'E4 TB Allocation Details'!$A$18:$L$214, MATCH("A &amp; G ID", 'E4 TB Allocation Details'!$A$18:$L$18, 0),FALSE), 'E2 Allocators'!$B$15:$W$361, MATCH('O5 Details by Class &amp; Accounts'!CG$18, 'E2 Allocators'!$B$15:$W$15, 0),FALSE)*$E136)</f>
        <v>0</v>
      </c>
      <c r="CH136" s="1321">
        <f>IF(ISERROR(VLOOKUP(VLOOKUP($A136, 'E4 TB Allocation Details'!$A$18:$L$214, MATCH("A &amp; G ID", 'E4 TB Allocation Details'!$A$18:$L$18, 0),FALSE), 'E2 Allocators'!$B$15:$W$361, MATCH('O5 Details by Class &amp; Accounts'!CH$18, 'E2 Allocators'!$B$15:$W$15, 0),FALSE)*$E136), 0, VLOOKUP(VLOOKUP($A136, 'E4 TB Allocation Details'!$A$18:$L$214, MATCH("A &amp; G ID", 'E4 TB Allocation Details'!$A$18:$L$18, 0),FALSE), 'E2 Allocators'!$B$15:$W$361, MATCH('O5 Details by Class &amp; Accounts'!CH$18, 'E2 Allocators'!$B$15:$W$15, 0),FALSE)*$E136)</f>
        <v>0</v>
      </c>
      <c r="CI136" s="1321">
        <f>IF(ISERROR(VLOOKUP(VLOOKUP($A136, 'E4 TB Allocation Details'!$A$18:$L$214, MATCH("A &amp; G ID", 'E4 TB Allocation Details'!$A$18:$L$18, 0),FALSE), 'E2 Allocators'!$B$15:$W$361, MATCH('O5 Details by Class &amp; Accounts'!CI$18, 'E2 Allocators'!$B$15:$W$15, 0),FALSE)*$E136), 0, VLOOKUP(VLOOKUP($A136, 'E4 TB Allocation Details'!$A$18:$L$214, MATCH("A &amp; G ID", 'E4 TB Allocation Details'!$A$18:$L$18, 0),FALSE), 'E2 Allocators'!$B$15:$W$361, MATCH('O5 Details by Class &amp; Accounts'!CI$18, 'E2 Allocators'!$B$15:$W$15, 0),FALSE)*$E136)</f>
        <v>0</v>
      </c>
      <c r="CJ136" s="1321">
        <f>IF(ISERROR(VLOOKUP(VLOOKUP($A136, 'E4 TB Allocation Details'!$A$18:$L$214, MATCH("A &amp; G ID", 'E4 TB Allocation Details'!$A$18:$L$18, 0),FALSE), 'E2 Allocators'!$B$15:$W$361, MATCH('O5 Details by Class &amp; Accounts'!CJ$18, 'E2 Allocators'!$B$15:$W$15, 0),FALSE)*$E136), 0, VLOOKUP(VLOOKUP($A136, 'E4 TB Allocation Details'!$A$18:$L$214, MATCH("A &amp; G ID", 'E4 TB Allocation Details'!$A$18:$L$18, 0),FALSE), 'E2 Allocators'!$B$15:$W$361, MATCH('O5 Details by Class &amp; Accounts'!CJ$18, 'E2 Allocators'!$B$15:$W$15, 0),FALSE)*$E136)</f>
        <v>0</v>
      </c>
      <c r="CK136" s="1321">
        <f>IF(ISERROR(VLOOKUP(VLOOKUP($A136, 'E4 TB Allocation Details'!$A$18:$L$214, MATCH("A &amp; G ID", 'E4 TB Allocation Details'!$A$18:$L$18, 0),FALSE), 'E2 Allocators'!$B$15:$W$361, MATCH('O5 Details by Class &amp; Accounts'!CK$18, 'E2 Allocators'!$B$15:$W$15, 0),FALSE)*$E136), 0, VLOOKUP(VLOOKUP($A136, 'E4 TB Allocation Details'!$A$18:$L$214, MATCH("A &amp; G ID", 'E4 TB Allocation Details'!$A$18:$L$18, 0),FALSE), 'E2 Allocators'!$B$15:$W$361, MATCH('O5 Details by Class &amp; Accounts'!CK$18, 'E2 Allocators'!$B$15:$W$15, 0),FALSE)*$E136)</f>
        <v>0</v>
      </c>
      <c r="CL136" s="1321">
        <f>IF(ISERROR(VLOOKUP(VLOOKUP($A136, 'E4 TB Allocation Details'!$A$18:$L$214, MATCH("A &amp; G ID", 'E4 TB Allocation Details'!$A$18:$L$18, 0),FALSE), 'E2 Allocators'!$B$15:$W$361, MATCH('O5 Details by Class &amp; Accounts'!CL$18, 'E2 Allocators'!$B$15:$W$15, 0),FALSE)*$E136), 0, VLOOKUP(VLOOKUP($A136, 'E4 TB Allocation Details'!$A$18:$L$214, MATCH("A &amp; G ID", 'E4 TB Allocation Details'!$A$18:$L$18, 0),FALSE), 'E2 Allocators'!$B$15:$W$361, MATCH('O5 Details by Class &amp; Accounts'!CL$18, 'E2 Allocators'!$B$15:$W$15, 0),FALSE)*$E136)</f>
        <v>0</v>
      </c>
      <c r="CM136" s="1321">
        <f>IF(ISERROR(VLOOKUP(VLOOKUP($A136, 'E4 TB Allocation Details'!$A$18:$L$214, MATCH("A &amp; G ID", 'E4 TB Allocation Details'!$A$18:$L$18, 0),FALSE), 'E2 Allocators'!$B$15:$W$361, MATCH('O5 Details by Class &amp; Accounts'!CM$18, 'E2 Allocators'!$B$15:$W$15, 0),FALSE)*$E136), 0, VLOOKUP(VLOOKUP($A136, 'E4 TB Allocation Details'!$A$18:$L$214, MATCH("A &amp; G ID", 'E4 TB Allocation Details'!$A$18:$L$18, 0),FALSE), 'E2 Allocators'!$B$15:$W$361, MATCH('O5 Details by Class &amp; Accounts'!CM$18, 'E2 Allocators'!$B$15:$W$15, 0),FALSE)*$E136)</f>
        <v>0</v>
      </c>
      <c r="CN136" s="1321">
        <f t="shared" si="42"/>
        <v>0</v>
      </c>
      <c r="CO136" s="1650">
        <f t="shared" si="43"/>
        <v>0</v>
      </c>
      <c r="CQ136" s="1898">
        <v>1820</v>
      </c>
    </row>
    <row r="137" spans="1:95" s="64" customFormat="1" ht="25.5">
      <c r="A137" s="1089">
        <v>5017</v>
      </c>
      <c r="B137" s="1088" t="s">
        <v>555</v>
      </c>
      <c r="C137" s="1647">
        <f>IF(ISERROR(VLOOKUP($A137,'I3 TB Data'!$A$19:$H$484,MATCH('O5 Details by Class &amp; Accounts'!$C$18, 'I3 TB Data'!$A$19:$H$19,0),0)), 0, VLOOKUP($A137,'I3 TB Data'!$A$19:$H$484,MATCH('O5 Details by Class &amp; Accounts'!$C$18,'I3 TB Data'!$A$19:$H$19,0),0))</f>
        <v>0</v>
      </c>
      <c r="D137" s="1648"/>
      <c r="E137" s="1647">
        <f t="shared" si="31"/>
        <v>0</v>
      </c>
      <c r="F137" s="1649">
        <f>IF(ISERROR(VLOOKUP($A137, 'E1 Categorization'!A33:E124, MATCH("Customer Component", 'E1 Categorization'!$A$33:$E$33,0), 0)), 0, IF(VLOOKUP($A137, 'E1 Categorization'!A33:E124, MATCH("Customer Component", 'E1 Categorization'!$A$33:$E$33,0), 0)=0, 'O5 Details by Class &amp; Accounts'!$E137, IF(AND(VLOOKUP($A137, 'E1 Categorization'!A33:E124, MATCH("Customer Component", 'E1 Categorization'!$A$33:$E$33,0), 0) &gt;0, VLOOKUP($A137, 'E1 Categorization'!A33:E124, MATCH("Customer Component", 'E1 Categorization'!$A$33:$E$33,0), 0)&lt;1), 'O5 Details by Class &amp; Accounts'!$E137*(1-VLOOKUP($A137, 'E1 Categorization'!A33:E124, MATCH("Customer Component", 'E1 Categorization'!$A$33:$E$33,0), 0)), 0)))</f>
        <v>0</v>
      </c>
      <c r="G137" s="1649">
        <f>IF(ISERROR(VLOOKUP($A137, 'E1 Categorization'!A33:E124, MATCH("Customer Component", 'E1 Categorization'!$A$33:$E$33,0), 0)),0, IF(VLOOKUP($A137, 'E1 Categorization'!A33:E124, MATCH("Customer Component", 'E1 Categorization'!$A$33:$E$33,0), 0)=0, 0, IF(AND(VLOOKUP($A137, 'E1 Categorization'!A33:E124, MATCH("Customer Component", 'E1 Categorization'!$A$33:$E$33,0), 0) &gt;0, VLOOKUP($A137, 'E1 Categorization'!A33:E124, MATCH("Customer Component", 'E1 Categorization'!$A$33:$E$33,0), 0)&lt;1), 'O5 Details by Class &amp; Accounts'!$E137*(VLOOKUP($A137, 'E1 Categorization'!A33:E124, MATCH("Customer Component", 'E1 Categorization'!$A$33:$E$33,0), 0)), 'O5 Details by Class &amp; Accounts'!$E137)))</f>
        <v>0</v>
      </c>
      <c r="H137" s="1321">
        <f t="shared" si="38"/>
        <v>0</v>
      </c>
      <c r="I137" s="1321">
        <f>IF(ISERROR(VLOOKUP(VLOOKUP($A137, 'E4 TB Allocation Details'!$A$18:$L$214, MATCH("Demand ID", 'E4 TB Allocation Details'!$A$18:$L$18, 0),FALSE), 'E2 Allocators'!$B$15:$W$361, MATCH('O5 Details by Class &amp; Accounts'!I$18, 'E2 Allocators'!$B$15:$W$15, 0),FALSE)*$F137), 0, VLOOKUP(VLOOKUP($A137, 'E4 TB Allocation Details'!$A$18:$L$214, MATCH("Demand ID", 'E4 TB Allocation Details'!$A$18:$L$18, 0),FALSE), 'E2 Allocators'!$B$15:$W$361, MATCH('O5 Details by Class &amp; Accounts'!I$18, 'E2 Allocators'!$B$15:$W$15, 0),FALSE)*$F137)</f>
        <v>0</v>
      </c>
      <c r="J137" s="1321">
        <f>IF(ISERROR(VLOOKUP(VLOOKUP($A137, 'E4 TB Allocation Details'!$A$18:$L$214, MATCH("Demand ID", 'E4 TB Allocation Details'!$A$18:$L$18, 0),FALSE), 'E2 Allocators'!$B$15:$W$361, MATCH('O5 Details by Class &amp; Accounts'!J$18, 'E2 Allocators'!$B$15:$W$15, 0),FALSE)*$F137), 0, VLOOKUP(VLOOKUP($A137, 'E4 TB Allocation Details'!$A$18:$L$214, MATCH("Demand ID", 'E4 TB Allocation Details'!$A$18:$L$18, 0),FALSE), 'E2 Allocators'!$B$15:$W$361, MATCH('O5 Details by Class &amp; Accounts'!J$18, 'E2 Allocators'!$B$15:$W$15, 0),FALSE)*$F137)</f>
        <v>0</v>
      </c>
      <c r="K137" s="1321">
        <f>IF(ISERROR(VLOOKUP(VLOOKUP($A137, 'E4 TB Allocation Details'!$A$18:$L$214, MATCH("Demand ID", 'E4 TB Allocation Details'!$A$18:$L$18, 0),FALSE), 'E2 Allocators'!$B$15:$W$361, MATCH('O5 Details by Class &amp; Accounts'!K$18, 'E2 Allocators'!$B$15:$W$15, 0),FALSE)*$F137), 0, VLOOKUP(VLOOKUP($A137, 'E4 TB Allocation Details'!$A$18:$L$214, MATCH("Demand ID", 'E4 TB Allocation Details'!$A$18:$L$18, 0),FALSE), 'E2 Allocators'!$B$15:$W$361, MATCH('O5 Details by Class &amp; Accounts'!K$18, 'E2 Allocators'!$B$15:$W$15, 0),FALSE)*$F137)</f>
        <v>0</v>
      </c>
      <c r="L137" s="1321">
        <f>IF(ISERROR(VLOOKUP(VLOOKUP($A137, 'E4 TB Allocation Details'!$A$18:$L$214, MATCH("Demand ID", 'E4 TB Allocation Details'!$A$18:$L$18, 0),FALSE), 'E2 Allocators'!$B$15:$W$361, MATCH('O5 Details by Class &amp; Accounts'!L$18, 'E2 Allocators'!$B$15:$W$15, 0),FALSE)*$F137), 0, VLOOKUP(VLOOKUP($A137, 'E4 TB Allocation Details'!$A$18:$L$214, MATCH("Demand ID", 'E4 TB Allocation Details'!$A$18:$L$18, 0),FALSE), 'E2 Allocators'!$B$15:$W$361, MATCH('O5 Details by Class &amp; Accounts'!L$18, 'E2 Allocators'!$B$15:$W$15, 0),FALSE)*$F137)</f>
        <v>0</v>
      </c>
      <c r="M137" s="1321">
        <f>IF(ISERROR(VLOOKUP(VLOOKUP($A137, 'E4 TB Allocation Details'!$A$18:$L$214, MATCH("Demand ID", 'E4 TB Allocation Details'!$A$18:$L$18, 0),FALSE), 'E2 Allocators'!$B$15:$W$361, MATCH('O5 Details by Class &amp; Accounts'!M$18, 'E2 Allocators'!$B$15:$W$15, 0),FALSE)*$F137), 0, VLOOKUP(VLOOKUP($A137, 'E4 TB Allocation Details'!$A$18:$L$214, MATCH("Demand ID", 'E4 TB Allocation Details'!$A$18:$L$18, 0),FALSE), 'E2 Allocators'!$B$15:$W$361, MATCH('O5 Details by Class &amp; Accounts'!M$18, 'E2 Allocators'!$B$15:$W$15, 0),FALSE)*$F137)</f>
        <v>0</v>
      </c>
      <c r="N137" s="1321">
        <f>IF(ISERROR(VLOOKUP(VLOOKUP($A137, 'E4 TB Allocation Details'!$A$18:$L$214, MATCH("Demand ID", 'E4 TB Allocation Details'!$A$18:$L$18, 0),FALSE), 'E2 Allocators'!$B$15:$W$361, MATCH('O5 Details by Class &amp; Accounts'!N$18, 'E2 Allocators'!$B$15:$W$15, 0),FALSE)*$F137), 0, VLOOKUP(VLOOKUP($A137, 'E4 TB Allocation Details'!$A$18:$L$214, MATCH("Demand ID", 'E4 TB Allocation Details'!$A$18:$L$18, 0),FALSE), 'E2 Allocators'!$B$15:$W$361, MATCH('O5 Details by Class &amp; Accounts'!N$18, 'E2 Allocators'!$B$15:$W$15, 0),FALSE)*$F137)</f>
        <v>0</v>
      </c>
      <c r="O137" s="1321">
        <f>IF(ISERROR(VLOOKUP(VLOOKUP($A137, 'E4 TB Allocation Details'!$A$18:$L$214, MATCH("Demand ID", 'E4 TB Allocation Details'!$A$18:$L$18, 0),FALSE), 'E2 Allocators'!$B$15:$W$361, MATCH('O5 Details by Class &amp; Accounts'!O$18, 'E2 Allocators'!$B$15:$W$15, 0),FALSE)*$F137), 0, VLOOKUP(VLOOKUP($A137, 'E4 TB Allocation Details'!$A$18:$L$214, MATCH("Demand ID", 'E4 TB Allocation Details'!$A$18:$L$18, 0),FALSE), 'E2 Allocators'!$B$15:$W$361, MATCH('O5 Details by Class &amp; Accounts'!O$18, 'E2 Allocators'!$B$15:$W$15, 0),FALSE)*$F137)</f>
        <v>0</v>
      </c>
      <c r="P137" s="1321">
        <f>IF(ISERROR(VLOOKUP(VLOOKUP($A137, 'E4 TB Allocation Details'!$A$18:$L$214, MATCH("Demand ID", 'E4 TB Allocation Details'!$A$18:$L$18, 0),FALSE), 'E2 Allocators'!$B$15:$W$361, MATCH('O5 Details by Class &amp; Accounts'!P$18, 'E2 Allocators'!$B$15:$W$15, 0),FALSE)*$F137), 0, VLOOKUP(VLOOKUP($A137, 'E4 TB Allocation Details'!$A$18:$L$214, MATCH("Demand ID", 'E4 TB Allocation Details'!$A$18:$L$18, 0),FALSE), 'E2 Allocators'!$B$15:$W$361, MATCH('O5 Details by Class &amp; Accounts'!P$18, 'E2 Allocators'!$B$15:$W$15, 0),FALSE)*$F137)</f>
        <v>0</v>
      </c>
      <c r="Q137" s="1321">
        <f>IF(ISERROR(VLOOKUP(VLOOKUP($A137, 'E4 TB Allocation Details'!$A$18:$L$214, MATCH("Demand ID", 'E4 TB Allocation Details'!$A$18:$L$18, 0),FALSE), 'E2 Allocators'!$B$15:$W$361, MATCH('O5 Details by Class &amp; Accounts'!Q$18, 'E2 Allocators'!$B$15:$W$15, 0),FALSE)*$F137), 0, VLOOKUP(VLOOKUP($A137, 'E4 TB Allocation Details'!$A$18:$L$214, MATCH("Demand ID", 'E4 TB Allocation Details'!$A$18:$L$18, 0),FALSE), 'E2 Allocators'!$B$15:$W$361, MATCH('O5 Details by Class &amp; Accounts'!Q$18, 'E2 Allocators'!$B$15:$W$15, 0),FALSE)*$F137)</f>
        <v>0</v>
      </c>
      <c r="R137" s="1321">
        <f>IF(ISERROR(VLOOKUP(VLOOKUP($A137, 'E4 TB Allocation Details'!$A$18:$L$214, MATCH("Demand ID", 'E4 TB Allocation Details'!$A$18:$L$18, 0),FALSE), 'E2 Allocators'!$B$15:$W$361, MATCH('O5 Details by Class &amp; Accounts'!R$18, 'E2 Allocators'!$B$15:$W$15, 0),FALSE)*$F137), 0, VLOOKUP(VLOOKUP($A137, 'E4 TB Allocation Details'!$A$18:$L$214, MATCH("Demand ID", 'E4 TB Allocation Details'!$A$18:$L$18, 0),FALSE), 'E2 Allocators'!$B$15:$W$361, MATCH('O5 Details by Class &amp; Accounts'!R$18, 'E2 Allocators'!$B$15:$W$15, 0),FALSE)*$F137)</f>
        <v>0</v>
      </c>
      <c r="S137" s="1321">
        <f>IF(ISERROR(VLOOKUP(VLOOKUP($A137, 'E4 TB Allocation Details'!$A$18:$L$214, MATCH("Demand ID", 'E4 TB Allocation Details'!$A$18:$L$18, 0),FALSE), 'E2 Allocators'!$B$15:$W$361, MATCH('O5 Details by Class &amp; Accounts'!S$18, 'E2 Allocators'!$B$15:$W$15, 0),FALSE)*$F137), 0, VLOOKUP(VLOOKUP($A137, 'E4 TB Allocation Details'!$A$18:$L$214, MATCH("Demand ID", 'E4 TB Allocation Details'!$A$18:$L$18, 0),FALSE), 'E2 Allocators'!$B$15:$W$361, MATCH('O5 Details by Class &amp; Accounts'!S$18, 'E2 Allocators'!$B$15:$W$15, 0),FALSE)*$F137)</f>
        <v>0</v>
      </c>
      <c r="T137" s="1321">
        <f>IF(ISERROR(VLOOKUP(VLOOKUP($A137, 'E4 TB Allocation Details'!$A$18:$L$214, MATCH("Demand ID", 'E4 TB Allocation Details'!$A$18:$L$18, 0),FALSE), 'E2 Allocators'!$B$15:$W$361, MATCH('O5 Details by Class &amp; Accounts'!T$18, 'E2 Allocators'!$B$15:$W$15, 0),FALSE)*$F137), 0, VLOOKUP(VLOOKUP($A137, 'E4 TB Allocation Details'!$A$18:$L$214, MATCH("Demand ID", 'E4 TB Allocation Details'!$A$18:$L$18, 0),FALSE), 'E2 Allocators'!$B$15:$W$361, MATCH('O5 Details by Class &amp; Accounts'!T$18, 'E2 Allocators'!$B$15:$W$15, 0),FALSE)*$F137)</f>
        <v>0</v>
      </c>
      <c r="U137" s="1321">
        <f>IF(ISERROR(VLOOKUP(VLOOKUP($A137, 'E4 TB Allocation Details'!$A$18:$L$214, MATCH("Demand ID", 'E4 TB Allocation Details'!$A$18:$L$18, 0),FALSE), 'E2 Allocators'!$B$15:$W$361, MATCH('O5 Details by Class &amp; Accounts'!U$18, 'E2 Allocators'!$B$15:$W$15, 0),FALSE)*$F137), 0, VLOOKUP(VLOOKUP($A137, 'E4 TB Allocation Details'!$A$18:$L$214, MATCH("Demand ID", 'E4 TB Allocation Details'!$A$18:$L$18, 0),FALSE), 'E2 Allocators'!$B$15:$W$361, MATCH('O5 Details by Class &amp; Accounts'!U$18, 'E2 Allocators'!$B$15:$W$15, 0),FALSE)*$F137)</f>
        <v>0</v>
      </c>
      <c r="V137" s="1321">
        <f>IF(ISERROR(VLOOKUP(VLOOKUP($A137, 'E4 TB Allocation Details'!$A$18:$L$214, MATCH("Demand ID", 'E4 TB Allocation Details'!$A$18:$L$18, 0),FALSE), 'E2 Allocators'!$B$15:$W$361, MATCH('O5 Details by Class &amp; Accounts'!V$18, 'E2 Allocators'!$B$15:$W$15, 0),FALSE)*$F137), 0, VLOOKUP(VLOOKUP($A137, 'E4 TB Allocation Details'!$A$18:$L$214, MATCH("Demand ID", 'E4 TB Allocation Details'!$A$18:$L$18, 0),FALSE), 'E2 Allocators'!$B$15:$W$361, MATCH('O5 Details by Class &amp; Accounts'!V$18, 'E2 Allocators'!$B$15:$W$15, 0),FALSE)*$F137)</f>
        <v>0</v>
      </c>
      <c r="W137" s="1321">
        <f>IF(ISERROR(VLOOKUP(VLOOKUP($A137, 'E4 TB Allocation Details'!$A$18:$L$214, MATCH("Demand ID", 'E4 TB Allocation Details'!$A$18:$L$18, 0),FALSE), 'E2 Allocators'!$B$15:$W$361, MATCH('O5 Details by Class &amp; Accounts'!W$18, 'E2 Allocators'!$B$15:$W$15, 0),FALSE)*$F137), 0, VLOOKUP(VLOOKUP($A137, 'E4 TB Allocation Details'!$A$18:$L$214, MATCH("Demand ID", 'E4 TB Allocation Details'!$A$18:$L$18, 0),FALSE), 'E2 Allocators'!$B$15:$W$361, MATCH('O5 Details by Class &amp; Accounts'!W$18, 'E2 Allocators'!$B$15:$W$15, 0),FALSE)*$F137)</f>
        <v>0</v>
      </c>
      <c r="X137" s="1321">
        <f>IF(ISERROR(VLOOKUP(VLOOKUP($A137, 'E4 TB Allocation Details'!$A$18:$L$214, MATCH("Demand ID", 'E4 TB Allocation Details'!$A$18:$L$18, 0),FALSE), 'E2 Allocators'!$B$15:$W$361, MATCH('O5 Details by Class &amp; Accounts'!X$18, 'E2 Allocators'!$B$15:$W$15, 0),FALSE)*$F137), 0, VLOOKUP(VLOOKUP($A137, 'E4 TB Allocation Details'!$A$18:$L$214, MATCH("Demand ID", 'E4 TB Allocation Details'!$A$18:$L$18, 0),FALSE), 'E2 Allocators'!$B$15:$W$361, MATCH('O5 Details by Class &amp; Accounts'!X$18, 'E2 Allocators'!$B$15:$W$15, 0),FALSE)*$F137)</f>
        <v>0</v>
      </c>
      <c r="Y137" s="1321">
        <f>IF(ISERROR(VLOOKUP(VLOOKUP($A137, 'E4 TB Allocation Details'!$A$18:$L$214, MATCH("Demand ID", 'E4 TB Allocation Details'!$A$18:$L$18, 0),FALSE), 'E2 Allocators'!$B$15:$W$361, MATCH('O5 Details by Class &amp; Accounts'!Y$18, 'E2 Allocators'!$B$15:$W$15, 0),FALSE)*$F137), 0, VLOOKUP(VLOOKUP($A137, 'E4 TB Allocation Details'!$A$18:$L$214, MATCH("Demand ID", 'E4 TB Allocation Details'!$A$18:$L$18, 0),FALSE), 'E2 Allocators'!$B$15:$W$361, MATCH('O5 Details by Class &amp; Accounts'!Y$18, 'E2 Allocators'!$B$15:$W$15, 0),FALSE)*$F137)</f>
        <v>0</v>
      </c>
      <c r="Z137" s="1321">
        <f>IF(ISERROR(VLOOKUP(VLOOKUP($A137, 'E4 TB Allocation Details'!$A$18:$L$214, MATCH("Demand ID", 'E4 TB Allocation Details'!$A$18:$L$18, 0),FALSE), 'E2 Allocators'!$B$15:$W$361, MATCH('O5 Details by Class &amp; Accounts'!Z$18, 'E2 Allocators'!$B$15:$W$15, 0),FALSE)*$F137), 0, VLOOKUP(VLOOKUP($A137, 'E4 TB Allocation Details'!$A$18:$L$214, MATCH("Demand ID", 'E4 TB Allocation Details'!$A$18:$L$18, 0),FALSE), 'E2 Allocators'!$B$15:$W$361, MATCH('O5 Details by Class &amp; Accounts'!Z$18, 'E2 Allocators'!$B$15:$W$15, 0),FALSE)*$F137)</f>
        <v>0</v>
      </c>
      <c r="AA137" s="1321">
        <f>IF(ISERROR(VLOOKUP(VLOOKUP($A137, 'E4 TB Allocation Details'!$A$18:$L$214, MATCH("Demand ID", 'E4 TB Allocation Details'!$A$18:$L$18, 0),FALSE), 'E2 Allocators'!$B$15:$W$361, MATCH('O5 Details by Class &amp; Accounts'!AA$18, 'E2 Allocators'!$B$15:$W$15, 0),FALSE)*$F137), 0, VLOOKUP(VLOOKUP($A137, 'E4 TB Allocation Details'!$A$18:$L$214, MATCH("Demand ID", 'E4 TB Allocation Details'!$A$18:$L$18, 0),FALSE), 'E2 Allocators'!$B$15:$W$361, MATCH('O5 Details by Class &amp; Accounts'!AA$18, 'E2 Allocators'!$B$15:$W$15, 0),FALSE)*$F137)</f>
        <v>0</v>
      </c>
      <c r="AB137" s="1321">
        <f>IF(ISERROR(VLOOKUP(VLOOKUP($A137, 'E4 TB Allocation Details'!$A$18:$L$214, MATCH("Demand ID", 'E4 TB Allocation Details'!$A$18:$L$18, 0),FALSE), 'E2 Allocators'!$B$15:$W$361, MATCH('O5 Details by Class &amp; Accounts'!AB$18, 'E2 Allocators'!$B$15:$W$15, 0),FALSE)*$F137), 0, VLOOKUP(VLOOKUP($A137, 'E4 TB Allocation Details'!$A$18:$L$214, MATCH("Demand ID", 'E4 TB Allocation Details'!$A$18:$L$18, 0),FALSE), 'E2 Allocators'!$B$15:$W$361, MATCH('O5 Details by Class &amp; Accounts'!AB$18, 'E2 Allocators'!$B$15:$W$15, 0),FALSE)*$F137)</f>
        <v>0</v>
      </c>
      <c r="AC137" s="1321">
        <f t="shared" si="39"/>
        <v>0</v>
      </c>
      <c r="AD137" s="1321">
        <f>IF(ISERROR(VLOOKUP(VLOOKUP($A137, 'E4 TB Allocation Details'!$A$18:$L$214, MATCH("Customer ID", 'E4 TB Allocation Details'!$A$18:$L$18, 0),FALSE), 'E2 Allocators'!$B$15:$W$361, MATCH('O5 Details by Class &amp; Accounts'!AD$18, 'E2 Allocators'!$B$15:$W$15, 0),FALSE)*$G137), 0, VLOOKUP(VLOOKUP($A137, 'E4 TB Allocation Details'!$A$18:$L$214, MATCH("Customer ID", 'E4 TB Allocation Details'!$A$18:$L$18, 0),FALSE), 'E2 Allocators'!$B$15:$W$361, MATCH('O5 Details by Class &amp; Accounts'!AD$18, 'E2 Allocators'!$B$15:$W$15, 0),FALSE)*$G137)</f>
        <v>0</v>
      </c>
      <c r="AE137" s="1321">
        <f>IF(ISERROR(VLOOKUP(VLOOKUP($A137, 'E4 TB Allocation Details'!$A$18:$L$214, MATCH("Customer ID", 'E4 TB Allocation Details'!$A$18:$L$18, 0),FALSE), 'E2 Allocators'!$B$15:$W$361, MATCH('O5 Details by Class &amp; Accounts'!AE$18, 'E2 Allocators'!$B$15:$W$15, 0),FALSE)*$G137), 0, VLOOKUP(VLOOKUP($A137, 'E4 TB Allocation Details'!$A$18:$L$214, MATCH("Customer ID", 'E4 TB Allocation Details'!$A$18:$L$18, 0),FALSE), 'E2 Allocators'!$B$15:$W$361, MATCH('O5 Details by Class &amp; Accounts'!AE$18, 'E2 Allocators'!$B$15:$W$15, 0),FALSE)*$G137)</f>
        <v>0</v>
      </c>
      <c r="AF137" s="1321">
        <f>IF(ISERROR(VLOOKUP(VLOOKUP($A137, 'E4 TB Allocation Details'!$A$18:$L$214, MATCH("Customer ID", 'E4 TB Allocation Details'!$A$18:$L$18, 0),FALSE), 'E2 Allocators'!$B$15:$W$361, MATCH('O5 Details by Class &amp; Accounts'!AF$18, 'E2 Allocators'!$B$15:$W$15, 0),FALSE)*$G137), 0, VLOOKUP(VLOOKUP($A137, 'E4 TB Allocation Details'!$A$18:$L$214, MATCH("Customer ID", 'E4 TB Allocation Details'!$A$18:$L$18, 0),FALSE), 'E2 Allocators'!$B$15:$W$361, MATCH('O5 Details by Class &amp; Accounts'!AF$18, 'E2 Allocators'!$B$15:$W$15, 0),FALSE)*$G137)</f>
        <v>0</v>
      </c>
      <c r="AG137" s="1321">
        <f>IF(ISERROR(VLOOKUP(VLOOKUP($A137, 'E4 TB Allocation Details'!$A$18:$L$214, MATCH("Customer ID", 'E4 TB Allocation Details'!$A$18:$L$18, 0),FALSE), 'E2 Allocators'!$B$15:$W$361, MATCH('O5 Details by Class &amp; Accounts'!AG$18, 'E2 Allocators'!$B$15:$W$15, 0),FALSE)*$G137), 0, VLOOKUP(VLOOKUP($A137, 'E4 TB Allocation Details'!$A$18:$L$214, MATCH("Customer ID", 'E4 TB Allocation Details'!$A$18:$L$18, 0),FALSE), 'E2 Allocators'!$B$15:$W$361, MATCH('O5 Details by Class &amp; Accounts'!AG$18, 'E2 Allocators'!$B$15:$W$15, 0),FALSE)*$G137)</f>
        <v>0</v>
      </c>
      <c r="AH137" s="1321">
        <f>IF(ISERROR(VLOOKUP(VLOOKUP($A137, 'E4 TB Allocation Details'!$A$18:$L$214, MATCH("Customer ID", 'E4 TB Allocation Details'!$A$18:$L$18, 0),FALSE), 'E2 Allocators'!$B$15:$W$361, MATCH('O5 Details by Class &amp; Accounts'!AH$18, 'E2 Allocators'!$B$15:$W$15, 0),FALSE)*$G137), 0, VLOOKUP(VLOOKUP($A137, 'E4 TB Allocation Details'!$A$18:$L$214, MATCH("Customer ID", 'E4 TB Allocation Details'!$A$18:$L$18, 0),FALSE), 'E2 Allocators'!$B$15:$W$361, MATCH('O5 Details by Class &amp; Accounts'!AH$18, 'E2 Allocators'!$B$15:$W$15, 0),FALSE)*$G137)</f>
        <v>0</v>
      </c>
      <c r="AI137" s="1321">
        <f>IF(ISERROR(VLOOKUP(VLOOKUP($A137, 'E4 TB Allocation Details'!$A$18:$L$214, MATCH("Customer ID", 'E4 TB Allocation Details'!$A$18:$L$18, 0),FALSE), 'E2 Allocators'!$B$15:$W$361, MATCH('O5 Details by Class &amp; Accounts'!AI$18, 'E2 Allocators'!$B$15:$W$15, 0),FALSE)*$G137), 0, VLOOKUP(VLOOKUP($A137, 'E4 TB Allocation Details'!$A$18:$L$214, MATCH("Customer ID", 'E4 TB Allocation Details'!$A$18:$L$18, 0),FALSE), 'E2 Allocators'!$B$15:$W$361, MATCH('O5 Details by Class &amp; Accounts'!AI$18, 'E2 Allocators'!$B$15:$W$15, 0),FALSE)*$G137)</f>
        <v>0</v>
      </c>
      <c r="AJ137" s="1321">
        <f>IF(ISERROR(VLOOKUP(VLOOKUP($A137, 'E4 TB Allocation Details'!$A$18:$L$214, MATCH("Customer ID", 'E4 TB Allocation Details'!$A$18:$L$18, 0),FALSE), 'E2 Allocators'!$B$15:$W$361, MATCH('O5 Details by Class &amp; Accounts'!AJ$18, 'E2 Allocators'!$B$15:$W$15, 0),FALSE)*$G137), 0, VLOOKUP(VLOOKUP($A137, 'E4 TB Allocation Details'!$A$18:$L$214, MATCH("Customer ID", 'E4 TB Allocation Details'!$A$18:$L$18, 0),FALSE), 'E2 Allocators'!$B$15:$W$361, MATCH('O5 Details by Class &amp; Accounts'!AJ$18, 'E2 Allocators'!$B$15:$W$15, 0),FALSE)*$G137)</f>
        <v>0</v>
      </c>
      <c r="AK137" s="1321">
        <f>IF(ISERROR(VLOOKUP(VLOOKUP($A137, 'E4 TB Allocation Details'!$A$18:$L$214, MATCH("Customer ID", 'E4 TB Allocation Details'!$A$18:$L$18, 0),FALSE), 'E2 Allocators'!$B$15:$W$361, MATCH('O5 Details by Class &amp; Accounts'!AK$18, 'E2 Allocators'!$B$15:$W$15, 0),FALSE)*$G137), 0, VLOOKUP(VLOOKUP($A137, 'E4 TB Allocation Details'!$A$18:$L$214, MATCH("Customer ID", 'E4 TB Allocation Details'!$A$18:$L$18, 0),FALSE), 'E2 Allocators'!$B$15:$W$361, MATCH('O5 Details by Class &amp; Accounts'!AK$18, 'E2 Allocators'!$B$15:$W$15, 0),FALSE)*$G137)</f>
        <v>0</v>
      </c>
      <c r="AL137" s="1321">
        <f>IF(ISERROR(VLOOKUP(VLOOKUP($A137, 'E4 TB Allocation Details'!$A$18:$L$214, MATCH("Customer ID", 'E4 TB Allocation Details'!$A$18:$L$18, 0),FALSE), 'E2 Allocators'!$B$15:$W$361, MATCH('O5 Details by Class &amp; Accounts'!AL$18, 'E2 Allocators'!$B$15:$W$15, 0),FALSE)*$G137), 0, VLOOKUP(VLOOKUP($A137, 'E4 TB Allocation Details'!$A$18:$L$214, MATCH("Customer ID", 'E4 TB Allocation Details'!$A$18:$L$18, 0),FALSE), 'E2 Allocators'!$B$15:$W$361, MATCH('O5 Details by Class &amp; Accounts'!AL$18, 'E2 Allocators'!$B$15:$W$15, 0),FALSE)*$G137)</f>
        <v>0</v>
      </c>
      <c r="AM137" s="1321">
        <f>IF(ISERROR(VLOOKUP(VLOOKUP($A137, 'E4 TB Allocation Details'!$A$18:$L$214, MATCH("Customer ID", 'E4 TB Allocation Details'!$A$18:$L$18, 0),FALSE), 'E2 Allocators'!$B$15:$W$361, MATCH('O5 Details by Class &amp; Accounts'!AM$18, 'E2 Allocators'!$B$15:$W$15, 0),FALSE)*$G137), 0, VLOOKUP(VLOOKUP($A137, 'E4 TB Allocation Details'!$A$18:$L$214, MATCH("Customer ID", 'E4 TB Allocation Details'!$A$18:$L$18, 0),FALSE), 'E2 Allocators'!$B$15:$W$361, MATCH('O5 Details by Class &amp; Accounts'!AM$18, 'E2 Allocators'!$B$15:$W$15, 0),FALSE)*$G137)</f>
        <v>0</v>
      </c>
      <c r="AN137" s="1321">
        <f>IF(ISERROR(VLOOKUP(VLOOKUP($A137, 'E4 TB Allocation Details'!$A$18:$L$214, MATCH("Customer ID", 'E4 TB Allocation Details'!$A$18:$L$18, 0),FALSE), 'E2 Allocators'!$B$15:$W$361, MATCH('O5 Details by Class &amp; Accounts'!AN$18, 'E2 Allocators'!$B$15:$W$15, 0),FALSE)*$G137), 0, VLOOKUP(VLOOKUP($A137, 'E4 TB Allocation Details'!$A$18:$L$214, MATCH("Customer ID", 'E4 TB Allocation Details'!$A$18:$L$18, 0),FALSE), 'E2 Allocators'!$B$15:$W$361, MATCH('O5 Details by Class &amp; Accounts'!AN$18, 'E2 Allocators'!$B$15:$W$15, 0),FALSE)*$G137)</f>
        <v>0</v>
      </c>
      <c r="AO137" s="1321">
        <f>IF(ISERROR(VLOOKUP(VLOOKUP($A137, 'E4 TB Allocation Details'!$A$18:$L$214, MATCH("Customer ID", 'E4 TB Allocation Details'!$A$18:$L$18, 0),FALSE), 'E2 Allocators'!$B$15:$W$361, MATCH('O5 Details by Class &amp; Accounts'!AO$18, 'E2 Allocators'!$B$15:$W$15, 0),FALSE)*$G137), 0, VLOOKUP(VLOOKUP($A137, 'E4 TB Allocation Details'!$A$18:$L$214, MATCH("Customer ID", 'E4 TB Allocation Details'!$A$18:$L$18, 0),FALSE), 'E2 Allocators'!$B$15:$W$361, MATCH('O5 Details by Class &amp; Accounts'!AO$18, 'E2 Allocators'!$B$15:$W$15, 0),FALSE)*$G137)</f>
        <v>0</v>
      </c>
      <c r="AP137" s="1321">
        <f>IF(ISERROR(VLOOKUP(VLOOKUP($A137, 'E4 TB Allocation Details'!$A$18:$L$214, MATCH("Customer ID", 'E4 TB Allocation Details'!$A$18:$L$18, 0),FALSE), 'E2 Allocators'!$B$15:$W$361, MATCH('O5 Details by Class &amp; Accounts'!AP$18, 'E2 Allocators'!$B$15:$W$15, 0),FALSE)*$G137), 0, VLOOKUP(VLOOKUP($A137, 'E4 TB Allocation Details'!$A$18:$L$214, MATCH("Customer ID", 'E4 TB Allocation Details'!$A$18:$L$18, 0),FALSE), 'E2 Allocators'!$B$15:$W$361, MATCH('O5 Details by Class &amp; Accounts'!AP$18, 'E2 Allocators'!$B$15:$W$15, 0),FALSE)*$G137)</f>
        <v>0</v>
      </c>
      <c r="AQ137" s="1321">
        <f>IF(ISERROR(VLOOKUP(VLOOKUP($A137, 'E4 TB Allocation Details'!$A$18:$L$214, MATCH("Customer ID", 'E4 TB Allocation Details'!$A$18:$L$18, 0),FALSE), 'E2 Allocators'!$B$15:$W$361, MATCH('O5 Details by Class &amp; Accounts'!AQ$18, 'E2 Allocators'!$B$15:$W$15, 0),FALSE)*$G137), 0, VLOOKUP(VLOOKUP($A137, 'E4 TB Allocation Details'!$A$18:$L$214, MATCH("Customer ID", 'E4 TB Allocation Details'!$A$18:$L$18, 0),FALSE), 'E2 Allocators'!$B$15:$W$361, MATCH('O5 Details by Class &amp; Accounts'!AQ$18, 'E2 Allocators'!$B$15:$W$15, 0),FALSE)*$G137)</f>
        <v>0</v>
      </c>
      <c r="AR137" s="1321">
        <f>IF(ISERROR(VLOOKUP(VLOOKUP($A137, 'E4 TB Allocation Details'!$A$18:$L$214, MATCH("Customer ID", 'E4 TB Allocation Details'!$A$18:$L$18, 0),FALSE), 'E2 Allocators'!$B$15:$W$361, MATCH('O5 Details by Class &amp; Accounts'!AR$18, 'E2 Allocators'!$B$15:$W$15, 0),FALSE)*$G137), 0, VLOOKUP(VLOOKUP($A137, 'E4 TB Allocation Details'!$A$18:$L$214, MATCH("Customer ID", 'E4 TB Allocation Details'!$A$18:$L$18, 0),FALSE), 'E2 Allocators'!$B$15:$W$361, MATCH('O5 Details by Class &amp; Accounts'!AR$18, 'E2 Allocators'!$B$15:$W$15, 0),FALSE)*$G137)</f>
        <v>0</v>
      </c>
      <c r="AS137" s="1321">
        <f>IF(ISERROR(VLOOKUP(VLOOKUP($A137, 'E4 TB Allocation Details'!$A$18:$L$214, MATCH("Customer ID", 'E4 TB Allocation Details'!$A$18:$L$18, 0),FALSE), 'E2 Allocators'!$B$15:$W$361, MATCH('O5 Details by Class &amp; Accounts'!AS$18, 'E2 Allocators'!$B$15:$W$15, 0),FALSE)*$G137), 0, VLOOKUP(VLOOKUP($A137, 'E4 TB Allocation Details'!$A$18:$L$214, MATCH("Customer ID", 'E4 TB Allocation Details'!$A$18:$L$18, 0),FALSE), 'E2 Allocators'!$B$15:$W$361, MATCH('O5 Details by Class &amp; Accounts'!AS$18, 'E2 Allocators'!$B$15:$W$15, 0),FALSE)*$G137)</f>
        <v>0</v>
      </c>
      <c r="AT137" s="1321">
        <f>IF(ISERROR(VLOOKUP(VLOOKUP($A137, 'E4 TB Allocation Details'!$A$18:$L$214, MATCH("Customer ID", 'E4 TB Allocation Details'!$A$18:$L$18, 0),FALSE), 'E2 Allocators'!$B$15:$W$361, MATCH('O5 Details by Class &amp; Accounts'!AT$18, 'E2 Allocators'!$B$15:$W$15, 0),FALSE)*$G137), 0, VLOOKUP(VLOOKUP($A137, 'E4 TB Allocation Details'!$A$18:$L$214, MATCH("Customer ID", 'E4 TB Allocation Details'!$A$18:$L$18, 0),FALSE), 'E2 Allocators'!$B$15:$W$361, MATCH('O5 Details by Class &amp; Accounts'!AT$18, 'E2 Allocators'!$B$15:$W$15, 0),FALSE)*$G137)</f>
        <v>0</v>
      </c>
      <c r="AU137" s="1321">
        <f>IF(ISERROR(VLOOKUP(VLOOKUP($A137, 'E4 TB Allocation Details'!$A$18:$L$214, MATCH("Customer ID", 'E4 TB Allocation Details'!$A$18:$L$18, 0),FALSE), 'E2 Allocators'!$B$15:$W$361, MATCH('O5 Details by Class &amp; Accounts'!AU$18, 'E2 Allocators'!$B$15:$W$15, 0),FALSE)*$G137), 0, VLOOKUP(VLOOKUP($A137, 'E4 TB Allocation Details'!$A$18:$L$214, MATCH("Customer ID", 'E4 TB Allocation Details'!$A$18:$L$18, 0),FALSE), 'E2 Allocators'!$B$15:$W$361, MATCH('O5 Details by Class &amp; Accounts'!AU$18, 'E2 Allocators'!$B$15:$W$15, 0),FALSE)*$G137)</f>
        <v>0</v>
      </c>
      <c r="AV137" s="1321">
        <f>IF(ISERROR(VLOOKUP(VLOOKUP($A137, 'E4 TB Allocation Details'!$A$18:$L$214, MATCH("Customer ID", 'E4 TB Allocation Details'!$A$18:$L$18, 0),FALSE), 'E2 Allocators'!$B$15:$W$361, MATCH('O5 Details by Class &amp; Accounts'!AV$18, 'E2 Allocators'!$B$15:$W$15, 0),FALSE)*$G137), 0, VLOOKUP(VLOOKUP($A137, 'E4 TB Allocation Details'!$A$18:$L$214, MATCH("Customer ID", 'E4 TB Allocation Details'!$A$18:$L$18, 0),FALSE), 'E2 Allocators'!$B$15:$W$361, MATCH('O5 Details by Class &amp; Accounts'!AV$18, 'E2 Allocators'!$B$15:$W$15, 0),FALSE)*$G137)</f>
        <v>0</v>
      </c>
      <c r="AW137" s="1321">
        <f>IF(ISERROR(VLOOKUP(VLOOKUP($A137, 'E4 TB Allocation Details'!$A$18:$L$214, MATCH("Customer ID", 'E4 TB Allocation Details'!$A$18:$L$18, 0),FALSE), 'E2 Allocators'!$B$15:$W$361, MATCH('O5 Details by Class &amp; Accounts'!AW$18, 'E2 Allocators'!$B$15:$W$15, 0),FALSE)*$G137), 0, VLOOKUP(VLOOKUP($A137, 'E4 TB Allocation Details'!$A$18:$L$214, MATCH("Customer ID", 'E4 TB Allocation Details'!$A$18:$L$18, 0),FALSE), 'E2 Allocators'!$B$15:$W$361, MATCH('O5 Details by Class &amp; Accounts'!AW$18, 'E2 Allocators'!$B$15:$W$15, 0),FALSE)*$G137)</f>
        <v>0</v>
      </c>
      <c r="AX137" s="1321">
        <f t="shared" si="40"/>
        <v>0</v>
      </c>
      <c r="AY137" s="1321">
        <f>IF(ISERROR(VLOOKUP(VLOOKUP($A137, 'E4 TB Allocation Details'!$A$18:$L$214, MATCH("Misc ID", 'E4 TB Allocation Details'!$A$18:$L$18, 0),FALSE), 'E2 Allocators'!$B$15:$W$361, MATCH('O5 Details by Class &amp; Accounts'!AY$18, 'E2 Allocators'!$B$15:$W$15, 0),FALSE)*$E137), 0, VLOOKUP(VLOOKUP($A137, 'E4 TB Allocation Details'!$A$18:$L$214, MATCH("Misc ID", 'E4 TB Allocation Details'!$A$18:$L$18, 0),FALSE), 'E2 Allocators'!$B$15:$W$361, MATCH('O5 Details by Class &amp; Accounts'!AY$18, 'E2 Allocators'!$B$15:$W$15, 0),FALSE)*$E137)</f>
        <v>0</v>
      </c>
      <c r="AZ137" s="1321">
        <f>IF(ISERROR(VLOOKUP(VLOOKUP($A137, 'E4 TB Allocation Details'!$A$18:$L$214, MATCH("Misc ID", 'E4 TB Allocation Details'!$A$18:$L$18, 0),FALSE), 'E2 Allocators'!$B$15:$W$361, MATCH('O5 Details by Class &amp; Accounts'!AZ$18, 'E2 Allocators'!$B$15:$W$15, 0),FALSE)*$E137), 0, VLOOKUP(VLOOKUP($A137, 'E4 TB Allocation Details'!$A$18:$L$214, MATCH("Misc ID", 'E4 TB Allocation Details'!$A$18:$L$18, 0),FALSE), 'E2 Allocators'!$B$15:$W$361, MATCH('O5 Details by Class &amp; Accounts'!AZ$18, 'E2 Allocators'!$B$15:$W$15, 0),FALSE)*$E137)</f>
        <v>0</v>
      </c>
      <c r="BA137" s="1321">
        <f>IF(ISERROR(VLOOKUP(VLOOKUP($A137, 'E4 TB Allocation Details'!$A$18:$L$214, MATCH("Misc ID", 'E4 TB Allocation Details'!$A$18:$L$18, 0),FALSE), 'E2 Allocators'!$B$15:$W$361, MATCH('O5 Details by Class &amp; Accounts'!BA$18, 'E2 Allocators'!$B$15:$W$15, 0),FALSE)*$E137), 0, VLOOKUP(VLOOKUP($A137, 'E4 TB Allocation Details'!$A$18:$L$214, MATCH("Misc ID", 'E4 TB Allocation Details'!$A$18:$L$18, 0),FALSE), 'E2 Allocators'!$B$15:$W$361, MATCH('O5 Details by Class &amp; Accounts'!BA$18, 'E2 Allocators'!$B$15:$W$15, 0),FALSE)*$E137)</f>
        <v>0</v>
      </c>
      <c r="BB137" s="1321">
        <f>IF(ISERROR(VLOOKUP(VLOOKUP($A137, 'E4 TB Allocation Details'!$A$18:$L$214, MATCH("Misc ID", 'E4 TB Allocation Details'!$A$18:$L$18, 0),FALSE), 'E2 Allocators'!$B$15:$W$361, MATCH('O5 Details by Class &amp; Accounts'!BB$18, 'E2 Allocators'!$B$15:$W$15, 0),FALSE)*$E137), 0, VLOOKUP(VLOOKUP($A137, 'E4 TB Allocation Details'!$A$18:$L$214, MATCH("Misc ID", 'E4 TB Allocation Details'!$A$18:$L$18, 0),FALSE), 'E2 Allocators'!$B$15:$W$361, MATCH('O5 Details by Class &amp; Accounts'!BB$18, 'E2 Allocators'!$B$15:$W$15, 0),FALSE)*$E137)</f>
        <v>0</v>
      </c>
      <c r="BC137" s="1321">
        <f>IF(ISERROR(VLOOKUP(VLOOKUP($A137, 'E4 TB Allocation Details'!$A$18:$L$214, MATCH("Misc ID", 'E4 TB Allocation Details'!$A$18:$L$18, 0),FALSE), 'E2 Allocators'!$B$15:$W$361, MATCH('O5 Details by Class &amp; Accounts'!BC$18, 'E2 Allocators'!$B$15:$W$15, 0),FALSE)*$E137), 0, VLOOKUP(VLOOKUP($A137, 'E4 TB Allocation Details'!$A$18:$L$214, MATCH("Misc ID", 'E4 TB Allocation Details'!$A$18:$L$18, 0),FALSE), 'E2 Allocators'!$B$15:$W$361, MATCH('O5 Details by Class &amp; Accounts'!BC$18, 'E2 Allocators'!$B$15:$W$15, 0),FALSE)*$E137)</f>
        <v>0</v>
      </c>
      <c r="BD137" s="1321">
        <f>IF(ISERROR(VLOOKUP(VLOOKUP($A137, 'E4 TB Allocation Details'!$A$18:$L$214, MATCH("Misc ID", 'E4 TB Allocation Details'!$A$18:$L$18, 0),FALSE), 'E2 Allocators'!$B$15:$W$361, MATCH('O5 Details by Class &amp; Accounts'!BD$18, 'E2 Allocators'!$B$15:$W$15, 0),FALSE)*$E137), 0, VLOOKUP(VLOOKUP($A137, 'E4 TB Allocation Details'!$A$18:$L$214, MATCH("Misc ID", 'E4 TB Allocation Details'!$A$18:$L$18, 0),FALSE), 'E2 Allocators'!$B$15:$W$361, MATCH('O5 Details by Class &amp; Accounts'!BD$18, 'E2 Allocators'!$B$15:$W$15, 0),FALSE)*$E137)</f>
        <v>0</v>
      </c>
      <c r="BE137" s="1321">
        <f>IF(ISERROR(VLOOKUP(VLOOKUP($A137, 'E4 TB Allocation Details'!$A$18:$L$214, MATCH("Misc ID", 'E4 TB Allocation Details'!$A$18:$L$18, 0),FALSE), 'E2 Allocators'!$B$15:$W$361, MATCH('O5 Details by Class &amp; Accounts'!BE$18, 'E2 Allocators'!$B$15:$W$15, 0),FALSE)*$E137), 0, VLOOKUP(VLOOKUP($A137, 'E4 TB Allocation Details'!$A$18:$L$214, MATCH("Misc ID", 'E4 TB Allocation Details'!$A$18:$L$18, 0),FALSE), 'E2 Allocators'!$B$15:$W$361, MATCH('O5 Details by Class &amp; Accounts'!BE$18, 'E2 Allocators'!$B$15:$W$15, 0),FALSE)*$E137)</f>
        <v>0</v>
      </c>
      <c r="BF137" s="1321">
        <f>IF(ISERROR(VLOOKUP(VLOOKUP($A137, 'E4 TB Allocation Details'!$A$18:$L$214, MATCH("Misc ID", 'E4 TB Allocation Details'!$A$18:$L$18, 0),FALSE), 'E2 Allocators'!$B$15:$W$361, MATCH('O5 Details by Class &amp; Accounts'!BF$18, 'E2 Allocators'!$B$15:$W$15, 0),FALSE)*$E137), 0, VLOOKUP(VLOOKUP($A137, 'E4 TB Allocation Details'!$A$18:$L$214, MATCH("Misc ID", 'E4 TB Allocation Details'!$A$18:$L$18, 0),FALSE), 'E2 Allocators'!$B$15:$W$361, MATCH('O5 Details by Class &amp; Accounts'!BF$18, 'E2 Allocators'!$B$15:$W$15, 0),FALSE)*$E137)</f>
        <v>0</v>
      </c>
      <c r="BG137" s="1321">
        <f>IF(ISERROR(VLOOKUP(VLOOKUP($A137, 'E4 TB Allocation Details'!$A$18:$L$214, MATCH("Misc ID", 'E4 TB Allocation Details'!$A$18:$L$18, 0),FALSE), 'E2 Allocators'!$B$15:$W$361, MATCH('O5 Details by Class &amp; Accounts'!BG$18, 'E2 Allocators'!$B$15:$W$15, 0),FALSE)*$E137), 0, VLOOKUP(VLOOKUP($A137, 'E4 TB Allocation Details'!$A$18:$L$214, MATCH("Misc ID", 'E4 TB Allocation Details'!$A$18:$L$18, 0),FALSE), 'E2 Allocators'!$B$15:$W$361, MATCH('O5 Details by Class &amp; Accounts'!BG$18, 'E2 Allocators'!$B$15:$W$15, 0),FALSE)*$E137)</f>
        <v>0</v>
      </c>
      <c r="BH137" s="1321">
        <f>IF(ISERROR(VLOOKUP(VLOOKUP($A137, 'E4 TB Allocation Details'!$A$18:$L$214, MATCH("Misc ID", 'E4 TB Allocation Details'!$A$18:$L$18, 0),FALSE), 'E2 Allocators'!$B$15:$W$361, MATCH('O5 Details by Class &amp; Accounts'!BH$18, 'E2 Allocators'!$B$15:$W$15, 0),FALSE)*$E137), 0, VLOOKUP(VLOOKUP($A137, 'E4 TB Allocation Details'!$A$18:$L$214, MATCH("Misc ID", 'E4 TB Allocation Details'!$A$18:$L$18, 0),FALSE), 'E2 Allocators'!$B$15:$W$361, MATCH('O5 Details by Class &amp; Accounts'!BH$18, 'E2 Allocators'!$B$15:$W$15, 0),FALSE)*$E137)</f>
        <v>0</v>
      </c>
      <c r="BI137" s="1321">
        <f>IF(ISERROR(VLOOKUP(VLOOKUP($A137, 'E4 TB Allocation Details'!$A$18:$L$214, MATCH("Misc ID", 'E4 TB Allocation Details'!$A$18:$L$18, 0),FALSE), 'E2 Allocators'!$B$15:$W$361, MATCH('O5 Details by Class &amp; Accounts'!BI$18, 'E2 Allocators'!$B$15:$W$15, 0),FALSE)*$E137), 0, VLOOKUP(VLOOKUP($A137, 'E4 TB Allocation Details'!$A$18:$L$214, MATCH("Misc ID", 'E4 TB Allocation Details'!$A$18:$L$18, 0),FALSE), 'E2 Allocators'!$B$15:$W$361, MATCH('O5 Details by Class &amp; Accounts'!BI$18, 'E2 Allocators'!$B$15:$W$15, 0),FALSE)*$E137)</f>
        <v>0</v>
      </c>
      <c r="BJ137" s="1321">
        <f>IF(ISERROR(VLOOKUP(VLOOKUP($A137, 'E4 TB Allocation Details'!$A$18:$L$214, MATCH("Misc ID", 'E4 TB Allocation Details'!$A$18:$L$18, 0),FALSE), 'E2 Allocators'!$B$15:$W$361, MATCH('O5 Details by Class &amp; Accounts'!BJ$18, 'E2 Allocators'!$B$15:$W$15, 0),FALSE)*$E137), 0, VLOOKUP(VLOOKUP($A137, 'E4 TB Allocation Details'!$A$18:$L$214, MATCH("Misc ID", 'E4 TB Allocation Details'!$A$18:$L$18, 0),FALSE), 'E2 Allocators'!$B$15:$W$361, MATCH('O5 Details by Class &amp; Accounts'!BJ$18, 'E2 Allocators'!$B$15:$W$15, 0),FALSE)*$E137)</f>
        <v>0</v>
      </c>
      <c r="BK137" s="1321">
        <f>IF(ISERROR(VLOOKUP(VLOOKUP($A137, 'E4 TB Allocation Details'!$A$18:$L$214, MATCH("Misc ID", 'E4 TB Allocation Details'!$A$18:$L$18, 0),FALSE), 'E2 Allocators'!$B$15:$W$361, MATCH('O5 Details by Class &amp; Accounts'!BK$18, 'E2 Allocators'!$B$15:$W$15, 0),FALSE)*$E137), 0, VLOOKUP(VLOOKUP($A137, 'E4 TB Allocation Details'!$A$18:$L$214, MATCH("Misc ID", 'E4 TB Allocation Details'!$A$18:$L$18, 0),FALSE), 'E2 Allocators'!$B$15:$W$361, MATCH('O5 Details by Class &amp; Accounts'!BK$18, 'E2 Allocators'!$B$15:$W$15, 0),FALSE)*$E137)</f>
        <v>0</v>
      </c>
      <c r="BL137" s="1321">
        <f>IF(ISERROR(VLOOKUP(VLOOKUP($A137, 'E4 TB Allocation Details'!$A$18:$L$214, MATCH("Misc ID", 'E4 TB Allocation Details'!$A$18:$L$18, 0),FALSE), 'E2 Allocators'!$B$15:$W$361, MATCH('O5 Details by Class &amp; Accounts'!BL$18, 'E2 Allocators'!$B$15:$W$15, 0),FALSE)*$E137), 0, VLOOKUP(VLOOKUP($A137, 'E4 TB Allocation Details'!$A$18:$L$214, MATCH("Misc ID", 'E4 TB Allocation Details'!$A$18:$L$18, 0),FALSE), 'E2 Allocators'!$B$15:$W$361, MATCH('O5 Details by Class &amp; Accounts'!BL$18, 'E2 Allocators'!$B$15:$W$15, 0),FALSE)*$E137)</f>
        <v>0</v>
      </c>
      <c r="BM137" s="1321">
        <f>IF(ISERROR(VLOOKUP(VLOOKUP($A137, 'E4 TB Allocation Details'!$A$18:$L$214, MATCH("Misc ID", 'E4 TB Allocation Details'!$A$18:$L$18, 0),FALSE), 'E2 Allocators'!$B$15:$W$361, MATCH('O5 Details by Class &amp; Accounts'!BM$18, 'E2 Allocators'!$B$15:$W$15, 0),FALSE)*$E137), 0, VLOOKUP(VLOOKUP($A137, 'E4 TB Allocation Details'!$A$18:$L$214, MATCH("Misc ID", 'E4 TB Allocation Details'!$A$18:$L$18, 0),FALSE), 'E2 Allocators'!$B$15:$W$361, MATCH('O5 Details by Class &amp; Accounts'!BM$18, 'E2 Allocators'!$B$15:$W$15, 0),FALSE)*$E137)</f>
        <v>0</v>
      </c>
      <c r="BN137" s="1321">
        <f>IF(ISERROR(VLOOKUP(VLOOKUP($A137, 'E4 TB Allocation Details'!$A$18:$L$214, MATCH("Misc ID", 'E4 TB Allocation Details'!$A$18:$L$18, 0),FALSE), 'E2 Allocators'!$B$15:$W$361, MATCH('O5 Details by Class &amp; Accounts'!BN$18, 'E2 Allocators'!$B$15:$W$15, 0),FALSE)*$E137), 0, VLOOKUP(VLOOKUP($A137, 'E4 TB Allocation Details'!$A$18:$L$214, MATCH("Misc ID", 'E4 TB Allocation Details'!$A$18:$L$18, 0),FALSE), 'E2 Allocators'!$B$15:$W$361, MATCH('O5 Details by Class &amp; Accounts'!BN$18, 'E2 Allocators'!$B$15:$W$15, 0),FALSE)*$E137)</f>
        <v>0</v>
      </c>
      <c r="BO137" s="1321">
        <f>IF(ISERROR(VLOOKUP(VLOOKUP($A137, 'E4 TB Allocation Details'!$A$18:$L$214, MATCH("Misc ID", 'E4 TB Allocation Details'!$A$18:$L$18, 0),FALSE), 'E2 Allocators'!$B$15:$W$361, MATCH('O5 Details by Class &amp; Accounts'!BO$18, 'E2 Allocators'!$B$15:$W$15, 0),FALSE)*$E137), 0, VLOOKUP(VLOOKUP($A137, 'E4 TB Allocation Details'!$A$18:$L$214, MATCH("Misc ID", 'E4 TB Allocation Details'!$A$18:$L$18, 0),FALSE), 'E2 Allocators'!$B$15:$W$361, MATCH('O5 Details by Class &amp; Accounts'!BO$18, 'E2 Allocators'!$B$15:$W$15, 0),FALSE)*$E137)</f>
        <v>0</v>
      </c>
      <c r="BP137" s="1321">
        <f>IF(ISERROR(VLOOKUP(VLOOKUP($A137, 'E4 TB Allocation Details'!$A$18:$L$214, MATCH("Misc ID", 'E4 TB Allocation Details'!$A$18:$L$18, 0),FALSE), 'E2 Allocators'!$B$15:$W$361, MATCH('O5 Details by Class &amp; Accounts'!BP$18, 'E2 Allocators'!$B$15:$W$15, 0),FALSE)*$E137), 0, VLOOKUP(VLOOKUP($A137, 'E4 TB Allocation Details'!$A$18:$L$214, MATCH("Misc ID", 'E4 TB Allocation Details'!$A$18:$L$18, 0),FALSE), 'E2 Allocators'!$B$15:$W$361, MATCH('O5 Details by Class &amp; Accounts'!BP$18, 'E2 Allocators'!$B$15:$W$15, 0),FALSE)*$E137)</f>
        <v>0</v>
      </c>
      <c r="BQ137" s="1321">
        <f>IF(ISERROR(VLOOKUP(VLOOKUP($A137, 'E4 TB Allocation Details'!$A$18:$L$214, MATCH("Misc ID", 'E4 TB Allocation Details'!$A$18:$L$18, 0),FALSE), 'E2 Allocators'!$B$15:$W$361, MATCH('O5 Details by Class &amp; Accounts'!BQ$18, 'E2 Allocators'!$B$15:$W$15, 0),FALSE)*$E137), 0, VLOOKUP(VLOOKUP($A137, 'E4 TB Allocation Details'!$A$18:$L$214, MATCH("Misc ID", 'E4 TB Allocation Details'!$A$18:$L$18, 0),FALSE), 'E2 Allocators'!$B$15:$W$361, MATCH('O5 Details by Class &amp; Accounts'!BQ$18, 'E2 Allocators'!$B$15:$W$15, 0),FALSE)*$E137)</f>
        <v>0</v>
      </c>
      <c r="BR137" s="1321">
        <f>IF(ISERROR(VLOOKUP(VLOOKUP($A137, 'E4 TB Allocation Details'!$A$18:$L$214, MATCH("Misc ID", 'E4 TB Allocation Details'!$A$18:$L$18, 0),FALSE), 'E2 Allocators'!$B$15:$W$361, MATCH('O5 Details by Class &amp; Accounts'!BR$18, 'E2 Allocators'!$B$15:$W$15, 0),FALSE)*$E137), 0, VLOOKUP(VLOOKUP($A137, 'E4 TB Allocation Details'!$A$18:$L$214, MATCH("Misc ID", 'E4 TB Allocation Details'!$A$18:$L$18, 0),FALSE), 'E2 Allocators'!$B$15:$W$361, MATCH('O5 Details by Class &amp; Accounts'!BR$18, 'E2 Allocators'!$B$15:$W$15, 0),FALSE)*$E137)</f>
        <v>0</v>
      </c>
      <c r="BS137" s="1321">
        <f t="shared" si="41"/>
        <v>0</v>
      </c>
      <c r="BT137" s="1321">
        <f>IF(ISERROR(VLOOKUP(VLOOKUP($A137, 'E4 TB Allocation Details'!$A$18:$L$214, MATCH("A &amp; G ID", 'E4 TB Allocation Details'!$A$18:$L$18, 0),FALSE), 'E2 Allocators'!$B$15:$W$361, MATCH('O5 Details by Class &amp; Accounts'!BT$18, 'E2 Allocators'!$B$15:$W$15, 0),FALSE)*$E137), 0, VLOOKUP(VLOOKUP($A137, 'E4 TB Allocation Details'!$A$18:$L$214, MATCH("A &amp; G ID", 'E4 TB Allocation Details'!$A$18:$L$18, 0),FALSE), 'E2 Allocators'!$B$15:$W$361, MATCH('O5 Details by Class &amp; Accounts'!BT$18, 'E2 Allocators'!$B$15:$W$15, 0),FALSE)*$E137)</f>
        <v>0</v>
      </c>
      <c r="BU137" s="1321">
        <f>IF(ISERROR(VLOOKUP(VLOOKUP($A137, 'E4 TB Allocation Details'!$A$18:$L$214, MATCH("A &amp; G ID", 'E4 TB Allocation Details'!$A$18:$L$18, 0),FALSE), 'E2 Allocators'!$B$15:$W$361, MATCH('O5 Details by Class &amp; Accounts'!BU$18, 'E2 Allocators'!$B$15:$W$15, 0),FALSE)*$E137), 0, VLOOKUP(VLOOKUP($A137, 'E4 TB Allocation Details'!$A$18:$L$214, MATCH("A &amp; G ID", 'E4 TB Allocation Details'!$A$18:$L$18, 0),FALSE), 'E2 Allocators'!$B$15:$W$361, MATCH('O5 Details by Class &amp; Accounts'!BU$18, 'E2 Allocators'!$B$15:$W$15, 0),FALSE)*$E137)</f>
        <v>0</v>
      </c>
      <c r="BV137" s="1321">
        <f>IF(ISERROR(VLOOKUP(VLOOKUP($A137, 'E4 TB Allocation Details'!$A$18:$L$214, MATCH("A &amp; G ID", 'E4 TB Allocation Details'!$A$18:$L$18, 0),FALSE), 'E2 Allocators'!$B$15:$W$361, MATCH('O5 Details by Class &amp; Accounts'!BV$18, 'E2 Allocators'!$B$15:$W$15, 0),FALSE)*$E137), 0, VLOOKUP(VLOOKUP($A137, 'E4 TB Allocation Details'!$A$18:$L$214, MATCH("A &amp; G ID", 'E4 TB Allocation Details'!$A$18:$L$18, 0),FALSE), 'E2 Allocators'!$B$15:$W$361, MATCH('O5 Details by Class &amp; Accounts'!BV$18, 'E2 Allocators'!$B$15:$W$15, 0),FALSE)*$E137)</f>
        <v>0</v>
      </c>
      <c r="BW137" s="1321">
        <f>IF(ISERROR(VLOOKUP(VLOOKUP($A137, 'E4 TB Allocation Details'!$A$18:$L$214, MATCH("A &amp; G ID", 'E4 TB Allocation Details'!$A$18:$L$18, 0),FALSE), 'E2 Allocators'!$B$15:$W$361, MATCH('O5 Details by Class &amp; Accounts'!BW$18, 'E2 Allocators'!$B$15:$W$15, 0),FALSE)*$E137), 0, VLOOKUP(VLOOKUP($A137, 'E4 TB Allocation Details'!$A$18:$L$214, MATCH("A &amp; G ID", 'E4 TB Allocation Details'!$A$18:$L$18, 0),FALSE), 'E2 Allocators'!$B$15:$W$361, MATCH('O5 Details by Class &amp; Accounts'!BW$18, 'E2 Allocators'!$B$15:$W$15, 0),FALSE)*$E137)</f>
        <v>0</v>
      </c>
      <c r="BX137" s="1321">
        <f>IF(ISERROR(VLOOKUP(VLOOKUP($A137, 'E4 TB Allocation Details'!$A$18:$L$214, MATCH("A &amp; G ID", 'E4 TB Allocation Details'!$A$18:$L$18, 0),FALSE), 'E2 Allocators'!$B$15:$W$361, MATCH('O5 Details by Class &amp; Accounts'!BX$18, 'E2 Allocators'!$B$15:$W$15, 0),FALSE)*$E137), 0, VLOOKUP(VLOOKUP($A137, 'E4 TB Allocation Details'!$A$18:$L$214, MATCH("A &amp; G ID", 'E4 TB Allocation Details'!$A$18:$L$18, 0),FALSE), 'E2 Allocators'!$B$15:$W$361, MATCH('O5 Details by Class &amp; Accounts'!BX$18, 'E2 Allocators'!$B$15:$W$15, 0),FALSE)*$E137)</f>
        <v>0</v>
      </c>
      <c r="BY137" s="1321">
        <f>IF(ISERROR(VLOOKUP(VLOOKUP($A137, 'E4 TB Allocation Details'!$A$18:$L$214, MATCH("A &amp; G ID", 'E4 TB Allocation Details'!$A$18:$L$18, 0),FALSE), 'E2 Allocators'!$B$15:$W$361, MATCH('O5 Details by Class &amp; Accounts'!BY$18, 'E2 Allocators'!$B$15:$W$15, 0),FALSE)*$E137), 0, VLOOKUP(VLOOKUP($A137, 'E4 TB Allocation Details'!$A$18:$L$214, MATCH("A &amp; G ID", 'E4 TB Allocation Details'!$A$18:$L$18, 0),FALSE), 'E2 Allocators'!$B$15:$W$361, MATCH('O5 Details by Class &amp; Accounts'!BY$18, 'E2 Allocators'!$B$15:$W$15, 0),FALSE)*$E137)</f>
        <v>0</v>
      </c>
      <c r="BZ137" s="1321">
        <f>IF(ISERROR(VLOOKUP(VLOOKUP($A137, 'E4 TB Allocation Details'!$A$18:$L$214, MATCH("A &amp; G ID", 'E4 TB Allocation Details'!$A$18:$L$18, 0),FALSE), 'E2 Allocators'!$B$15:$W$361, MATCH('O5 Details by Class &amp; Accounts'!BZ$18, 'E2 Allocators'!$B$15:$W$15, 0),FALSE)*$E137), 0, VLOOKUP(VLOOKUP($A137, 'E4 TB Allocation Details'!$A$18:$L$214, MATCH("A &amp; G ID", 'E4 TB Allocation Details'!$A$18:$L$18, 0),FALSE), 'E2 Allocators'!$B$15:$W$361, MATCH('O5 Details by Class &amp; Accounts'!BZ$18, 'E2 Allocators'!$B$15:$W$15, 0),FALSE)*$E137)</f>
        <v>0</v>
      </c>
      <c r="CA137" s="1321">
        <f>IF(ISERROR(VLOOKUP(VLOOKUP($A137, 'E4 TB Allocation Details'!$A$18:$L$214, MATCH("A &amp; G ID", 'E4 TB Allocation Details'!$A$18:$L$18, 0),FALSE), 'E2 Allocators'!$B$15:$W$361, MATCH('O5 Details by Class &amp; Accounts'!CA$18, 'E2 Allocators'!$B$15:$W$15, 0),FALSE)*$E137), 0, VLOOKUP(VLOOKUP($A137, 'E4 TB Allocation Details'!$A$18:$L$214, MATCH("A &amp; G ID", 'E4 TB Allocation Details'!$A$18:$L$18, 0),FALSE), 'E2 Allocators'!$B$15:$W$361, MATCH('O5 Details by Class &amp; Accounts'!CA$18, 'E2 Allocators'!$B$15:$W$15, 0),FALSE)*$E137)</f>
        <v>0</v>
      </c>
      <c r="CB137" s="1321">
        <f>IF(ISERROR(VLOOKUP(VLOOKUP($A137, 'E4 TB Allocation Details'!$A$18:$L$214, MATCH("A &amp; G ID", 'E4 TB Allocation Details'!$A$18:$L$18, 0),FALSE), 'E2 Allocators'!$B$15:$W$361, MATCH('O5 Details by Class &amp; Accounts'!CB$18, 'E2 Allocators'!$B$15:$W$15, 0),FALSE)*$E137), 0, VLOOKUP(VLOOKUP($A137, 'E4 TB Allocation Details'!$A$18:$L$214, MATCH("A &amp; G ID", 'E4 TB Allocation Details'!$A$18:$L$18, 0),FALSE), 'E2 Allocators'!$B$15:$W$361, MATCH('O5 Details by Class &amp; Accounts'!CB$18, 'E2 Allocators'!$B$15:$W$15, 0),FALSE)*$E137)</f>
        <v>0</v>
      </c>
      <c r="CC137" s="1321">
        <f>IF(ISERROR(VLOOKUP(VLOOKUP($A137, 'E4 TB Allocation Details'!$A$18:$L$214, MATCH("A &amp; G ID", 'E4 TB Allocation Details'!$A$18:$L$18, 0),FALSE), 'E2 Allocators'!$B$15:$W$361, MATCH('O5 Details by Class &amp; Accounts'!CC$18, 'E2 Allocators'!$B$15:$W$15, 0),FALSE)*$E137), 0, VLOOKUP(VLOOKUP($A137, 'E4 TB Allocation Details'!$A$18:$L$214, MATCH("A &amp; G ID", 'E4 TB Allocation Details'!$A$18:$L$18, 0),FALSE), 'E2 Allocators'!$B$15:$W$361, MATCH('O5 Details by Class &amp; Accounts'!CC$18, 'E2 Allocators'!$B$15:$W$15, 0),FALSE)*$E137)</f>
        <v>0</v>
      </c>
      <c r="CD137" s="1321">
        <f>IF(ISERROR(VLOOKUP(VLOOKUP($A137, 'E4 TB Allocation Details'!$A$18:$L$214, MATCH("A &amp; G ID", 'E4 TB Allocation Details'!$A$18:$L$18, 0),FALSE), 'E2 Allocators'!$B$15:$W$361, MATCH('O5 Details by Class &amp; Accounts'!CD$18, 'E2 Allocators'!$B$15:$W$15, 0),FALSE)*$E137), 0, VLOOKUP(VLOOKUP($A137, 'E4 TB Allocation Details'!$A$18:$L$214, MATCH("A &amp; G ID", 'E4 TB Allocation Details'!$A$18:$L$18, 0),FALSE), 'E2 Allocators'!$B$15:$W$361, MATCH('O5 Details by Class &amp; Accounts'!CD$18, 'E2 Allocators'!$B$15:$W$15, 0),FALSE)*$E137)</f>
        <v>0</v>
      </c>
      <c r="CE137" s="1321">
        <f>IF(ISERROR(VLOOKUP(VLOOKUP($A137, 'E4 TB Allocation Details'!$A$18:$L$214, MATCH("A &amp; G ID", 'E4 TB Allocation Details'!$A$18:$L$18, 0),FALSE), 'E2 Allocators'!$B$15:$W$361, MATCH('O5 Details by Class &amp; Accounts'!CE$18, 'E2 Allocators'!$B$15:$W$15, 0),FALSE)*$E137), 0, VLOOKUP(VLOOKUP($A137, 'E4 TB Allocation Details'!$A$18:$L$214, MATCH("A &amp; G ID", 'E4 TB Allocation Details'!$A$18:$L$18, 0),FALSE), 'E2 Allocators'!$B$15:$W$361, MATCH('O5 Details by Class &amp; Accounts'!CE$18, 'E2 Allocators'!$B$15:$W$15, 0),FALSE)*$E137)</f>
        <v>0</v>
      </c>
      <c r="CF137" s="1321">
        <f>IF(ISERROR(VLOOKUP(VLOOKUP($A137, 'E4 TB Allocation Details'!$A$18:$L$214, MATCH("A &amp; G ID", 'E4 TB Allocation Details'!$A$18:$L$18, 0),FALSE), 'E2 Allocators'!$B$15:$W$361, MATCH('O5 Details by Class &amp; Accounts'!CF$18, 'E2 Allocators'!$B$15:$W$15, 0),FALSE)*$E137), 0, VLOOKUP(VLOOKUP($A137, 'E4 TB Allocation Details'!$A$18:$L$214, MATCH("A &amp; G ID", 'E4 TB Allocation Details'!$A$18:$L$18, 0),FALSE), 'E2 Allocators'!$B$15:$W$361, MATCH('O5 Details by Class &amp; Accounts'!CF$18, 'E2 Allocators'!$B$15:$W$15, 0),FALSE)*$E137)</f>
        <v>0</v>
      </c>
      <c r="CG137" s="1321">
        <f>IF(ISERROR(VLOOKUP(VLOOKUP($A137, 'E4 TB Allocation Details'!$A$18:$L$214, MATCH("A &amp; G ID", 'E4 TB Allocation Details'!$A$18:$L$18, 0),FALSE), 'E2 Allocators'!$B$15:$W$361, MATCH('O5 Details by Class &amp; Accounts'!CG$18, 'E2 Allocators'!$B$15:$W$15, 0),FALSE)*$E137), 0, VLOOKUP(VLOOKUP($A137, 'E4 TB Allocation Details'!$A$18:$L$214, MATCH("A &amp; G ID", 'E4 TB Allocation Details'!$A$18:$L$18, 0),FALSE), 'E2 Allocators'!$B$15:$W$361, MATCH('O5 Details by Class &amp; Accounts'!CG$18, 'E2 Allocators'!$B$15:$W$15, 0),FALSE)*$E137)</f>
        <v>0</v>
      </c>
      <c r="CH137" s="1321">
        <f>IF(ISERROR(VLOOKUP(VLOOKUP($A137, 'E4 TB Allocation Details'!$A$18:$L$214, MATCH("A &amp; G ID", 'E4 TB Allocation Details'!$A$18:$L$18, 0),FALSE), 'E2 Allocators'!$B$15:$W$361, MATCH('O5 Details by Class &amp; Accounts'!CH$18, 'E2 Allocators'!$B$15:$W$15, 0),FALSE)*$E137), 0, VLOOKUP(VLOOKUP($A137, 'E4 TB Allocation Details'!$A$18:$L$214, MATCH("A &amp; G ID", 'E4 TB Allocation Details'!$A$18:$L$18, 0),FALSE), 'E2 Allocators'!$B$15:$W$361, MATCH('O5 Details by Class &amp; Accounts'!CH$18, 'E2 Allocators'!$B$15:$W$15, 0),FALSE)*$E137)</f>
        <v>0</v>
      </c>
      <c r="CI137" s="1321">
        <f>IF(ISERROR(VLOOKUP(VLOOKUP($A137, 'E4 TB Allocation Details'!$A$18:$L$214, MATCH("A &amp; G ID", 'E4 TB Allocation Details'!$A$18:$L$18, 0),FALSE), 'E2 Allocators'!$B$15:$W$361, MATCH('O5 Details by Class &amp; Accounts'!CI$18, 'E2 Allocators'!$B$15:$W$15, 0),FALSE)*$E137), 0, VLOOKUP(VLOOKUP($A137, 'E4 TB Allocation Details'!$A$18:$L$214, MATCH("A &amp; G ID", 'E4 TB Allocation Details'!$A$18:$L$18, 0),FALSE), 'E2 Allocators'!$B$15:$W$361, MATCH('O5 Details by Class &amp; Accounts'!CI$18, 'E2 Allocators'!$B$15:$W$15, 0),FALSE)*$E137)</f>
        <v>0</v>
      </c>
      <c r="CJ137" s="1321">
        <f>IF(ISERROR(VLOOKUP(VLOOKUP($A137, 'E4 TB Allocation Details'!$A$18:$L$214, MATCH("A &amp; G ID", 'E4 TB Allocation Details'!$A$18:$L$18, 0),FALSE), 'E2 Allocators'!$B$15:$W$361, MATCH('O5 Details by Class &amp; Accounts'!CJ$18, 'E2 Allocators'!$B$15:$W$15, 0),FALSE)*$E137), 0, VLOOKUP(VLOOKUP($A137, 'E4 TB Allocation Details'!$A$18:$L$214, MATCH("A &amp; G ID", 'E4 TB Allocation Details'!$A$18:$L$18, 0),FALSE), 'E2 Allocators'!$B$15:$W$361, MATCH('O5 Details by Class &amp; Accounts'!CJ$18, 'E2 Allocators'!$B$15:$W$15, 0),FALSE)*$E137)</f>
        <v>0</v>
      </c>
      <c r="CK137" s="1321">
        <f>IF(ISERROR(VLOOKUP(VLOOKUP($A137, 'E4 TB Allocation Details'!$A$18:$L$214, MATCH("A &amp; G ID", 'E4 TB Allocation Details'!$A$18:$L$18, 0),FALSE), 'E2 Allocators'!$B$15:$W$361, MATCH('O5 Details by Class &amp; Accounts'!CK$18, 'E2 Allocators'!$B$15:$W$15, 0),FALSE)*$E137), 0, VLOOKUP(VLOOKUP($A137, 'E4 TB Allocation Details'!$A$18:$L$214, MATCH("A &amp; G ID", 'E4 TB Allocation Details'!$A$18:$L$18, 0),FALSE), 'E2 Allocators'!$B$15:$W$361, MATCH('O5 Details by Class &amp; Accounts'!CK$18, 'E2 Allocators'!$B$15:$W$15, 0),FALSE)*$E137)</f>
        <v>0</v>
      </c>
      <c r="CL137" s="1321">
        <f>IF(ISERROR(VLOOKUP(VLOOKUP($A137, 'E4 TB Allocation Details'!$A$18:$L$214, MATCH("A &amp; G ID", 'E4 TB Allocation Details'!$A$18:$L$18, 0),FALSE), 'E2 Allocators'!$B$15:$W$361, MATCH('O5 Details by Class &amp; Accounts'!CL$18, 'E2 Allocators'!$B$15:$W$15, 0),FALSE)*$E137), 0, VLOOKUP(VLOOKUP($A137, 'E4 TB Allocation Details'!$A$18:$L$214, MATCH("A &amp; G ID", 'E4 TB Allocation Details'!$A$18:$L$18, 0),FALSE), 'E2 Allocators'!$B$15:$W$361, MATCH('O5 Details by Class &amp; Accounts'!CL$18, 'E2 Allocators'!$B$15:$W$15, 0),FALSE)*$E137)</f>
        <v>0</v>
      </c>
      <c r="CM137" s="1321">
        <f>IF(ISERROR(VLOOKUP(VLOOKUP($A137, 'E4 TB Allocation Details'!$A$18:$L$214, MATCH("A &amp; G ID", 'E4 TB Allocation Details'!$A$18:$L$18, 0),FALSE), 'E2 Allocators'!$B$15:$W$361, MATCH('O5 Details by Class &amp; Accounts'!CM$18, 'E2 Allocators'!$B$15:$W$15, 0),FALSE)*$E137), 0, VLOOKUP(VLOOKUP($A137, 'E4 TB Allocation Details'!$A$18:$L$214, MATCH("A &amp; G ID", 'E4 TB Allocation Details'!$A$18:$L$18, 0),FALSE), 'E2 Allocators'!$B$15:$W$361, MATCH('O5 Details by Class &amp; Accounts'!CM$18, 'E2 Allocators'!$B$15:$W$15, 0),FALSE)*$E137)</f>
        <v>0</v>
      </c>
      <c r="CN137" s="1321">
        <f t="shared" si="42"/>
        <v>0</v>
      </c>
      <c r="CO137" s="1650">
        <f t="shared" si="43"/>
        <v>0</v>
      </c>
      <c r="CQ137" s="1898">
        <v>1820</v>
      </c>
    </row>
    <row r="138" spans="1:95" s="64" customFormat="1" ht="25.5">
      <c r="A138" s="1089">
        <v>5020</v>
      </c>
      <c r="B138" s="1088" t="s">
        <v>556</v>
      </c>
      <c r="C138" s="1647">
        <f>IF(ISERROR(VLOOKUP($A138,'I3 TB Data'!$A$19:$H$484,MATCH('O5 Details by Class &amp; Accounts'!$C$18, 'I3 TB Data'!$A$19:$H$19,0),0)), 0, VLOOKUP($A138,'I3 TB Data'!$A$19:$H$484,MATCH('O5 Details by Class &amp; Accounts'!$C$18,'I3 TB Data'!$A$19:$H$19,0),0))</f>
        <v>16000</v>
      </c>
      <c r="D138" s="1648"/>
      <c r="E138" s="1647">
        <f t="shared" si="31"/>
        <v>16000</v>
      </c>
      <c r="F138" s="1649">
        <f>IF(ISERROR(VLOOKUP($A138, 'E1 Categorization'!A33:E124, MATCH("Customer Component", 'E1 Categorization'!$A$33:$E$33,0), 0)), 0, IF(VLOOKUP($A138, 'E1 Categorization'!A33:E124, MATCH("Customer Component", 'E1 Categorization'!$A$33:$E$33,0), 0)=0, 'O5 Details by Class &amp; Accounts'!$E138, IF(AND(VLOOKUP($A138, 'E1 Categorization'!A33:E124, MATCH("Customer Component", 'E1 Categorization'!$A$33:$E$33,0), 0) &gt;0, VLOOKUP($A138, 'E1 Categorization'!A33:E124, MATCH("Customer Component", 'E1 Categorization'!$A$33:$E$33,0), 0)&lt;1), 'O5 Details by Class &amp; Accounts'!$E138*(1-VLOOKUP($A138, 'E1 Categorization'!A33:E124, MATCH("Customer Component", 'E1 Categorization'!$A$33:$E$33,0), 0)), 0)))</f>
        <v>9600</v>
      </c>
      <c r="G138" s="1649">
        <f>IF(ISERROR(VLOOKUP($A138, 'E1 Categorization'!A33:E124, MATCH("Customer Component", 'E1 Categorization'!$A$33:$E$33,0), 0)),0, IF(VLOOKUP($A138, 'E1 Categorization'!A33:E124, MATCH("Customer Component", 'E1 Categorization'!$A$33:$E$33,0), 0)=0, 0, IF(AND(VLOOKUP($A138, 'E1 Categorization'!A33:E124, MATCH("Customer Component", 'E1 Categorization'!$A$33:$E$33,0), 0) &gt;0, VLOOKUP($A138, 'E1 Categorization'!A33:E124, MATCH("Customer Component", 'E1 Categorization'!$A$33:$E$33,0), 0)&lt;1), 'O5 Details by Class &amp; Accounts'!$E138*(VLOOKUP($A138, 'E1 Categorization'!A33:E124, MATCH("Customer Component", 'E1 Categorization'!$A$33:$E$33,0), 0)), 'O5 Details by Class &amp; Accounts'!$E138)))</f>
        <v>6400</v>
      </c>
      <c r="H138" s="1321">
        <f t="shared" si="38"/>
        <v>16000</v>
      </c>
      <c r="I138" s="1321">
        <f>IF(ISERROR(VLOOKUP(VLOOKUP($A138, 'E4 TB Allocation Details'!$A$18:$L$214, MATCH("Demand ID", 'E4 TB Allocation Details'!$A$18:$L$18, 0),FALSE), 'E2 Allocators'!$B$15:$W$361, MATCH('O5 Details by Class &amp; Accounts'!I$18, 'E2 Allocators'!$B$15:$W$15, 0),FALSE)*$F138), 0, VLOOKUP(VLOOKUP($A138, 'E4 TB Allocation Details'!$A$18:$L$214, MATCH("Demand ID", 'E4 TB Allocation Details'!$A$18:$L$18, 0),FALSE), 'E2 Allocators'!$B$15:$W$361, MATCH('O5 Details by Class &amp; Accounts'!I$18, 'E2 Allocators'!$B$15:$W$15, 0),FALSE)*$F138)</f>
        <v>5181.6332953971523</v>
      </c>
      <c r="J138" s="1321">
        <f>IF(ISERROR(VLOOKUP(VLOOKUP($A138, 'E4 TB Allocation Details'!$A$18:$L$214, MATCH("Demand ID", 'E4 TB Allocation Details'!$A$18:$L$18, 0),FALSE), 'E2 Allocators'!$B$15:$W$361, MATCH('O5 Details by Class &amp; Accounts'!J$18, 'E2 Allocators'!$B$15:$W$15, 0),FALSE)*$F138), 0, VLOOKUP(VLOOKUP($A138, 'E4 TB Allocation Details'!$A$18:$L$214, MATCH("Demand ID", 'E4 TB Allocation Details'!$A$18:$L$18, 0),FALSE), 'E2 Allocators'!$B$15:$W$361, MATCH('O5 Details by Class &amp; Accounts'!J$18, 'E2 Allocators'!$B$15:$W$15, 0),FALSE)*$F138)</f>
        <v>2723.1084486597847</v>
      </c>
      <c r="K138" s="1321">
        <f>IF(ISERROR(VLOOKUP(VLOOKUP($A138, 'E4 TB Allocation Details'!$A$18:$L$214, MATCH("Demand ID", 'E4 TB Allocation Details'!$A$18:$L$18, 0),FALSE), 'E2 Allocators'!$B$15:$W$361, MATCH('O5 Details by Class &amp; Accounts'!K$18, 'E2 Allocators'!$B$15:$W$15, 0),FALSE)*$F138), 0, VLOOKUP(VLOOKUP($A138, 'E4 TB Allocation Details'!$A$18:$L$214, MATCH("Demand ID", 'E4 TB Allocation Details'!$A$18:$L$18, 0),FALSE), 'E2 Allocators'!$B$15:$W$361, MATCH('O5 Details by Class &amp; Accounts'!K$18, 'E2 Allocators'!$B$15:$W$15, 0),FALSE)*$F138)</f>
        <v>1672.9351096616635</v>
      </c>
      <c r="L138" s="1321">
        <f>IF(ISERROR(VLOOKUP(VLOOKUP($A138, 'E4 TB Allocation Details'!$A$18:$L$214, MATCH("Demand ID", 'E4 TB Allocation Details'!$A$18:$L$18, 0),FALSE), 'E2 Allocators'!$B$15:$W$361, MATCH('O5 Details by Class &amp; Accounts'!L$18, 'E2 Allocators'!$B$15:$W$15, 0),FALSE)*$F138), 0, VLOOKUP(VLOOKUP($A138, 'E4 TB Allocation Details'!$A$18:$L$214, MATCH("Demand ID", 'E4 TB Allocation Details'!$A$18:$L$18, 0),FALSE), 'E2 Allocators'!$B$15:$W$361, MATCH('O5 Details by Class &amp; Accounts'!L$18, 'E2 Allocators'!$B$15:$W$15, 0),FALSE)*$F138)</f>
        <v>0</v>
      </c>
      <c r="M138" s="1321">
        <f>IF(ISERROR(VLOOKUP(VLOOKUP($A138, 'E4 TB Allocation Details'!$A$18:$L$214, MATCH("Demand ID", 'E4 TB Allocation Details'!$A$18:$L$18, 0),FALSE), 'E2 Allocators'!$B$15:$W$361, MATCH('O5 Details by Class &amp; Accounts'!M$18, 'E2 Allocators'!$B$15:$W$15, 0),FALSE)*$F138), 0, VLOOKUP(VLOOKUP($A138, 'E4 TB Allocation Details'!$A$18:$L$214, MATCH("Demand ID", 'E4 TB Allocation Details'!$A$18:$L$18, 0),FALSE), 'E2 Allocators'!$B$15:$W$361, MATCH('O5 Details by Class &amp; Accounts'!M$18, 'E2 Allocators'!$B$15:$W$15, 0),FALSE)*$F138)</f>
        <v>0</v>
      </c>
      <c r="N138" s="1321">
        <f>IF(ISERROR(VLOOKUP(VLOOKUP($A138, 'E4 TB Allocation Details'!$A$18:$L$214, MATCH("Demand ID", 'E4 TB Allocation Details'!$A$18:$L$18, 0),FALSE), 'E2 Allocators'!$B$15:$W$361, MATCH('O5 Details by Class &amp; Accounts'!N$18, 'E2 Allocators'!$B$15:$W$15, 0),FALSE)*$F138), 0, VLOOKUP(VLOOKUP($A138, 'E4 TB Allocation Details'!$A$18:$L$214, MATCH("Demand ID", 'E4 TB Allocation Details'!$A$18:$L$18, 0),FALSE), 'E2 Allocators'!$B$15:$W$361, MATCH('O5 Details by Class &amp; Accounts'!N$18, 'E2 Allocators'!$B$15:$W$15, 0),FALSE)*$F138)</f>
        <v>0</v>
      </c>
      <c r="O138" s="1321">
        <f>IF(ISERROR(VLOOKUP(VLOOKUP($A138, 'E4 TB Allocation Details'!$A$18:$L$214, MATCH("Demand ID", 'E4 TB Allocation Details'!$A$18:$L$18, 0),FALSE), 'E2 Allocators'!$B$15:$W$361, MATCH('O5 Details by Class &amp; Accounts'!O$18, 'E2 Allocators'!$B$15:$W$15, 0),FALSE)*$F138), 0, VLOOKUP(VLOOKUP($A138, 'E4 TB Allocation Details'!$A$18:$L$214, MATCH("Demand ID", 'E4 TB Allocation Details'!$A$18:$L$18, 0),FALSE), 'E2 Allocators'!$B$15:$W$361, MATCH('O5 Details by Class &amp; Accounts'!O$18, 'E2 Allocators'!$B$15:$W$15, 0),FALSE)*$F138)</f>
        <v>5.4318487811886813</v>
      </c>
      <c r="P138" s="1321">
        <f>IF(ISERROR(VLOOKUP(VLOOKUP($A138, 'E4 TB Allocation Details'!$A$18:$L$214, MATCH("Demand ID", 'E4 TB Allocation Details'!$A$18:$L$18, 0),FALSE), 'E2 Allocators'!$B$15:$W$361, MATCH('O5 Details by Class &amp; Accounts'!P$18, 'E2 Allocators'!$B$15:$W$15, 0),FALSE)*$F138), 0, VLOOKUP(VLOOKUP($A138, 'E4 TB Allocation Details'!$A$18:$L$214, MATCH("Demand ID", 'E4 TB Allocation Details'!$A$18:$L$18, 0),FALSE), 'E2 Allocators'!$B$15:$W$361, MATCH('O5 Details by Class &amp; Accounts'!P$18, 'E2 Allocators'!$B$15:$W$15, 0),FALSE)*$F138)</f>
        <v>0</v>
      </c>
      <c r="Q138" s="1321">
        <f>IF(ISERROR(VLOOKUP(VLOOKUP($A138, 'E4 TB Allocation Details'!$A$18:$L$214, MATCH("Demand ID", 'E4 TB Allocation Details'!$A$18:$L$18, 0),FALSE), 'E2 Allocators'!$B$15:$W$361, MATCH('O5 Details by Class &amp; Accounts'!Q$18, 'E2 Allocators'!$B$15:$W$15, 0),FALSE)*$F138), 0, VLOOKUP(VLOOKUP($A138, 'E4 TB Allocation Details'!$A$18:$L$214, MATCH("Demand ID", 'E4 TB Allocation Details'!$A$18:$L$18, 0),FALSE), 'E2 Allocators'!$B$15:$W$361, MATCH('O5 Details by Class &amp; Accounts'!Q$18, 'E2 Allocators'!$B$15:$W$15, 0),FALSE)*$F138)</f>
        <v>16.891297500212548</v>
      </c>
      <c r="R138" s="1321">
        <f>IF(ISERROR(VLOOKUP(VLOOKUP($A138, 'E4 TB Allocation Details'!$A$18:$L$214, MATCH("Demand ID", 'E4 TB Allocation Details'!$A$18:$L$18, 0),FALSE), 'E2 Allocators'!$B$15:$W$361, MATCH('O5 Details by Class &amp; Accounts'!R$18, 'E2 Allocators'!$B$15:$W$15, 0),FALSE)*$F138), 0, VLOOKUP(VLOOKUP($A138, 'E4 TB Allocation Details'!$A$18:$L$214, MATCH("Demand ID", 'E4 TB Allocation Details'!$A$18:$L$18, 0),FALSE), 'E2 Allocators'!$B$15:$W$361, MATCH('O5 Details by Class &amp; Accounts'!R$18, 'E2 Allocators'!$B$15:$W$15, 0),FALSE)*$F138)</f>
        <v>0</v>
      </c>
      <c r="S138" s="1321">
        <f>IF(ISERROR(VLOOKUP(VLOOKUP($A138, 'E4 TB Allocation Details'!$A$18:$L$214, MATCH("Demand ID", 'E4 TB Allocation Details'!$A$18:$L$18, 0),FALSE), 'E2 Allocators'!$B$15:$W$361, MATCH('O5 Details by Class &amp; Accounts'!S$18, 'E2 Allocators'!$B$15:$W$15, 0),FALSE)*$F138), 0, VLOOKUP(VLOOKUP($A138, 'E4 TB Allocation Details'!$A$18:$L$214, MATCH("Demand ID", 'E4 TB Allocation Details'!$A$18:$L$18, 0),FALSE), 'E2 Allocators'!$B$15:$W$361, MATCH('O5 Details by Class &amp; Accounts'!S$18, 'E2 Allocators'!$B$15:$W$15, 0),FALSE)*$F138)</f>
        <v>0</v>
      </c>
      <c r="T138" s="1321">
        <f>IF(ISERROR(VLOOKUP(VLOOKUP($A138, 'E4 TB Allocation Details'!$A$18:$L$214, MATCH("Demand ID", 'E4 TB Allocation Details'!$A$18:$L$18, 0),FALSE), 'E2 Allocators'!$B$15:$W$361, MATCH('O5 Details by Class &amp; Accounts'!T$18, 'E2 Allocators'!$B$15:$W$15, 0),FALSE)*$F138), 0, VLOOKUP(VLOOKUP($A138, 'E4 TB Allocation Details'!$A$18:$L$214, MATCH("Demand ID", 'E4 TB Allocation Details'!$A$18:$L$18, 0),FALSE), 'E2 Allocators'!$B$15:$W$361, MATCH('O5 Details by Class &amp; Accounts'!T$18, 'E2 Allocators'!$B$15:$W$15, 0),FALSE)*$F138)</f>
        <v>0</v>
      </c>
      <c r="U138" s="1321">
        <f>IF(ISERROR(VLOOKUP(VLOOKUP($A138, 'E4 TB Allocation Details'!$A$18:$L$214, MATCH("Demand ID", 'E4 TB Allocation Details'!$A$18:$L$18, 0),FALSE), 'E2 Allocators'!$B$15:$W$361, MATCH('O5 Details by Class &amp; Accounts'!U$18, 'E2 Allocators'!$B$15:$W$15, 0),FALSE)*$F138), 0, VLOOKUP(VLOOKUP($A138, 'E4 TB Allocation Details'!$A$18:$L$214, MATCH("Demand ID", 'E4 TB Allocation Details'!$A$18:$L$18, 0),FALSE), 'E2 Allocators'!$B$15:$W$361, MATCH('O5 Details by Class &amp; Accounts'!U$18, 'E2 Allocators'!$B$15:$W$15, 0),FALSE)*$F138)</f>
        <v>0</v>
      </c>
      <c r="V138" s="1321">
        <f>IF(ISERROR(VLOOKUP(VLOOKUP($A138, 'E4 TB Allocation Details'!$A$18:$L$214, MATCH("Demand ID", 'E4 TB Allocation Details'!$A$18:$L$18, 0),FALSE), 'E2 Allocators'!$B$15:$W$361, MATCH('O5 Details by Class &amp; Accounts'!V$18, 'E2 Allocators'!$B$15:$W$15, 0),FALSE)*$F138), 0, VLOOKUP(VLOOKUP($A138, 'E4 TB Allocation Details'!$A$18:$L$214, MATCH("Demand ID", 'E4 TB Allocation Details'!$A$18:$L$18, 0),FALSE), 'E2 Allocators'!$B$15:$W$361, MATCH('O5 Details by Class &amp; Accounts'!V$18, 'E2 Allocators'!$B$15:$W$15, 0),FALSE)*$F138)</f>
        <v>0</v>
      </c>
      <c r="W138" s="1321">
        <f>IF(ISERROR(VLOOKUP(VLOOKUP($A138, 'E4 TB Allocation Details'!$A$18:$L$214, MATCH("Demand ID", 'E4 TB Allocation Details'!$A$18:$L$18, 0),FALSE), 'E2 Allocators'!$B$15:$W$361, MATCH('O5 Details by Class &amp; Accounts'!W$18, 'E2 Allocators'!$B$15:$W$15, 0),FALSE)*$F138), 0, VLOOKUP(VLOOKUP($A138, 'E4 TB Allocation Details'!$A$18:$L$214, MATCH("Demand ID", 'E4 TB Allocation Details'!$A$18:$L$18, 0),FALSE), 'E2 Allocators'!$B$15:$W$361, MATCH('O5 Details by Class &amp; Accounts'!W$18, 'E2 Allocators'!$B$15:$W$15, 0),FALSE)*$F138)</f>
        <v>0</v>
      </c>
      <c r="X138" s="1321">
        <f>IF(ISERROR(VLOOKUP(VLOOKUP($A138, 'E4 TB Allocation Details'!$A$18:$L$214, MATCH("Demand ID", 'E4 TB Allocation Details'!$A$18:$L$18, 0),FALSE), 'E2 Allocators'!$B$15:$W$361, MATCH('O5 Details by Class &amp; Accounts'!X$18, 'E2 Allocators'!$B$15:$W$15, 0),FALSE)*$F138), 0, VLOOKUP(VLOOKUP($A138, 'E4 TB Allocation Details'!$A$18:$L$214, MATCH("Demand ID", 'E4 TB Allocation Details'!$A$18:$L$18, 0),FALSE), 'E2 Allocators'!$B$15:$W$361, MATCH('O5 Details by Class &amp; Accounts'!X$18, 'E2 Allocators'!$B$15:$W$15, 0),FALSE)*$F138)</f>
        <v>0</v>
      </c>
      <c r="Y138" s="1321">
        <f>IF(ISERROR(VLOOKUP(VLOOKUP($A138, 'E4 TB Allocation Details'!$A$18:$L$214, MATCH("Demand ID", 'E4 TB Allocation Details'!$A$18:$L$18, 0),FALSE), 'E2 Allocators'!$B$15:$W$361, MATCH('O5 Details by Class &amp; Accounts'!Y$18, 'E2 Allocators'!$B$15:$W$15, 0),FALSE)*$F138), 0, VLOOKUP(VLOOKUP($A138, 'E4 TB Allocation Details'!$A$18:$L$214, MATCH("Demand ID", 'E4 TB Allocation Details'!$A$18:$L$18, 0),FALSE), 'E2 Allocators'!$B$15:$W$361, MATCH('O5 Details by Class &amp; Accounts'!Y$18, 'E2 Allocators'!$B$15:$W$15, 0),FALSE)*$F138)</f>
        <v>0</v>
      </c>
      <c r="Z138" s="1321">
        <f>IF(ISERROR(VLOOKUP(VLOOKUP($A138, 'E4 TB Allocation Details'!$A$18:$L$214, MATCH("Demand ID", 'E4 TB Allocation Details'!$A$18:$L$18, 0),FALSE), 'E2 Allocators'!$B$15:$W$361, MATCH('O5 Details by Class &amp; Accounts'!Z$18, 'E2 Allocators'!$B$15:$W$15, 0),FALSE)*$F138), 0, VLOOKUP(VLOOKUP($A138, 'E4 TB Allocation Details'!$A$18:$L$214, MATCH("Demand ID", 'E4 TB Allocation Details'!$A$18:$L$18, 0),FALSE), 'E2 Allocators'!$B$15:$W$361, MATCH('O5 Details by Class &amp; Accounts'!Z$18, 'E2 Allocators'!$B$15:$W$15, 0),FALSE)*$F138)</f>
        <v>0</v>
      </c>
      <c r="AA138" s="1321">
        <f>IF(ISERROR(VLOOKUP(VLOOKUP($A138, 'E4 TB Allocation Details'!$A$18:$L$214, MATCH("Demand ID", 'E4 TB Allocation Details'!$A$18:$L$18, 0),FALSE), 'E2 Allocators'!$B$15:$W$361, MATCH('O5 Details by Class &amp; Accounts'!AA$18, 'E2 Allocators'!$B$15:$W$15, 0),FALSE)*$F138), 0, VLOOKUP(VLOOKUP($A138, 'E4 TB Allocation Details'!$A$18:$L$214, MATCH("Demand ID", 'E4 TB Allocation Details'!$A$18:$L$18, 0),FALSE), 'E2 Allocators'!$B$15:$W$361, MATCH('O5 Details by Class &amp; Accounts'!AA$18, 'E2 Allocators'!$B$15:$W$15, 0),FALSE)*$F138)</f>
        <v>0</v>
      </c>
      <c r="AB138" s="1321">
        <f>IF(ISERROR(VLOOKUP(VLOOKUP($A138, 'E4 TB Allocation Details'!$A$18:$L$214, MATCH("Demand ID", 'E4 TB Allocation Details'!$A$18:$L$18, 0),FALSE), 'E2 Allocators'!$B$15:$W$361, MATCH('O5 Details by Class &amp; Accounts'!AB$18, 'E2 Allocators'!$B$15:$W$15, 0),FALSE)*$F138), 0, VLOOKUP(VLOOKUP($A138, 'E4 TB Allocation Details'!$A$18:$L$214, MATCH("Demand ID", 'E4 TB Allocation Details'!$A$18:$L$18, 0),FALSE), 'E2 Allocators'!$B$15:$W$361, MATCH('O5 Details by Class &amp; Accounts'!AB$18, 'E2 Allocators'!$B$15:$W$15, 0),FALSE)*$F138)</f>
        <v>0</v>
      </c>
      <c r="AC138" s="1321">
        <f t="shared" si="39"/>
        <v>9600.0000000000018</v>
      </c>
      <c r="AD138" s="1321">
        <f>IF(ISERROR(VLOOKUP(VLOOKUP($A138, 'E4 TB Allocation Details'!$A$18:$L$214, MATCH("Customer ID", 'E4 TB Allocation Details'!$A$18:$L$18, 0),FALSE), 'E2 Allocators'!$B$15:$W$361, MATCH('O5 Details by Class &amp; Accounts'!AD$18, 'E2 Allocators'!$B$15:$W$15, 0),FALSE)*$G138), 0, VLOOKUP(VLOOKUP($A138, 'E4 TB Allocation Details'!$A$18:$L$214, MATCH("Customer ID", 'E4 TB Allocation Details'!$A$18:$L$18, 0),FALSE), 'E2 Allocators'!$B$15:$W$361, MATCH('O5 Details by Class &amp; Accounts'!AD$18, 'E2 Allocators'!$B$15:$W$15, 0),FALSE)*$G138)</f>
        <v>5361.4406932034153</v>
      </c>
      <c r="AE138" s="1321">
        <f>IF(ISERROR(VLOOKUP(VLOOKUP($A138, 'E4 TB Allocation Details'!$A$18:$L$214, MATCH("Customer ID", 'E4 TB Allocation Details'!$A$18:$L$18, 0),FALSE), 'E2 Allocators'!$B$15:$W$361, MATCH('O5 Details by Class &amp; Accounts'!AE$18, 'E2 Allocators'!$B$15:$W$15, 0),FALSE)*$G138), 0, VLOOKUP(VLOOKUP($A138, 'E4 TB Allocation Details'!$A$18:$L$214, MATCH("Customer ID", 'E4 TB Allocation Details'!$A$18:$L$18, 0),FALSE), 'E2 Allocators'!$B$15:$W$361, MATCH('O5 Details by Class &amp; Accounts'!AE$18, 'E2 Allocators'!$B$15:$W$15, 0),FALSE)*$G138)</f>
        <v>659.99497895057243</v>
      </c>
      <c r="AF138" s="1321">
        <f>IF(ISERROR(VLOOKUP(VLOOKUP($A138, 'E4 TB Allocation Details'!$A$18:$L$214, MATCH("Customer ID", 'E4 TB Allocation Details'!$A$18:$L$18, 0),FALSE), 'E2 Allocators'!$B$15:$W$361, MATCH('O5 Details by Class &amp; Accounts'!AF$18, 'E2 Allocators'!$B$15:$W$15, 0),FALSE)*$G138), 0, VLOOKUP(VLOOKUP($A138, 'E4 TB Allocation Details'!$A$18:$L$214, MATCH("Customer ID", 'E4 TB Allocation Details'!$A$18:$L$18, 0),FALSE), 'E2 Allocators'!$B$15:$W$361, MATCH('O5 Details by Class &amp; Accounts'!AF$18, 'E2 Allocators'!$B$15:$W$15, 0),FALSE)*$G138)</f>
        <v>51.01126421869013</v>
      </c>
      <c r="AG138" s="1321">
        <f>IF(ISERROR(VLOOKUP(VLOOKUP($A138, 'E4 TB Allocation Details'!$A$18:$L$214, MATCH("Customer ID", 'E4 TB Allocation Details'!$A$18:$L$18, 0),FALSE), 'E2 Allocators'!$B$15:$W$361, MATCH('O5 Details by Class &amp; Accounts'!AG$18, 'E2 Allocators'!$B$15:$W$15, 0),FALSE)*$G138), 0, VLOOKUP(VLOOKUP($A138, 'E4 TB Allocation Details'!$A$18:$L$214, MATCH("Customer ID", 'E4 TB Allocation Details'!$A$18:$L$18, 0),FALSE), 'E2 Allocators'!$B$15:$W$361, MATCH('O5 Details by Class &amp; Accounts'!AG$18, 'E2 Allocators'!$B$15:$W$15, 0),FALSE)*$G138)</f>
        <v>0</v>
      </c>
      <c r="AH138" s="1321">
        <f>IF(ISERROR(VLOOKUP(VLOOKUP($A138, 'E4 TB Allocation Details'!$A$18:$L$214, MATCH("Customer ID", 'E4 TB Allocation Details'!$A$18:$L$18, 0),FALSE), 'E2 Allocators'!$B$15:$W$361, MATCH('O5 Details by Class &amp; Accounts'!AH$18, 'E2 Allocators'!$B$15:$W$15, 0),FALSE)*$G138), 0, VLOOKUP(VLOOKUP($A138, 'E4 TB Allocation Details'!$A$18:$L$214, MATCH("Customer ID", 'E4 TB Allocation Details'!$A$18:$L$18, 0),FALSE), 'E2 Allocators'!$B$15:$W$361, MATCH('O5 Details by Class &amp; Accounts'!AH$18, 'E2 Allocators'!$B$15:$W$15, 0),FALSE)*$G138)</f>
        <v>0</v>
      </c>
      <c r="AI138" s="1321">
        <f>IF(ISERROR(VLOOKUP(VLOOKUP($A138, 'E4 TB Allocation Details'!$A$18:$L$214, MATCH("Customer ID", 'E4 TB Allocation Details'!$A$18:$L$18, 0),FALSE), 'E2 Allocators'!$B$15:$W$361, MATCH('O5 Details by Class &amp; Accounts'!AI$18, 'E2 Allocators'!$B$15:$W$15, 0),FALSE)*$G138), 0, VLOOKUP(VLOOKUP($A138, 'E4 TB Allocation Details'!$A$18:$L$214, MATCH("Customer ID", 'E4 TB Allocation Details'!$A$18:$L$18, 0),FALSE), 'E2 Allocators'!$B$15:$W$361, MATCH('O5 Details by Class &amp; Accounts'!AI$18, 'E2 Allocators'!$B$15:$W$15, 0),FALSE)*$G138)</f>
        <v>0</v>
      </c>
      <c r="AJ138" s="1321">
        <f>IF(ISERROR(VLOOKUP(VLOOKUP($A138, 'E4 TB Allocation Details'!$A$18:$L$214, MATCH("Customer ID", 'E4 TB Allocation Details'!$A$18:$L$18, 0),FALSE), 'E2 Allocators'!$B$15:$W$361, MATCH('O5 Details by Class &amp; Accounts'!AJ$18, 'E2 Allocators'!$B$15:$W$15, 0),FALSE)*$G138), 0, VLOOKUP(VLOOKUP($A138, 'E4 TB Allocation Details'!$A$18:$L$214, MATCH("Customer ID", 'E4 TB Allocation Details'!$A$18:$L$18, 0),FALSE), 'E2 Allocators'!$B$15:$W$361, MATCH('O5 Details by Class &amp; Accounts'!AJ$18, 'E2 Allocators'!$B$15:$W$15, 0),FALSE)*$G138)</f>
        <v>317.77536023546082</v>
      </c>
      <c r="AK138" s="1321">
        <f>IF(ISERROR(VLOOKUP(VLOOKUP($A138, 'E4 TB Allocation Details'!$A$18:$L$214, MATCH("Customer ID", 'E4 TB Allocation Details'!$A$18:$L$18, 0),FALSE), 'E2 Allocators'!$B$15:$W$361, MATCH('O5 Details by Class &amp; Accounts'!AK$18, 'E2 Allocators'!$B$15:$W$15, 0),FALSE)*$G138), 0, VLOOKUP(VLOOKUP($A138, 'E4 TB Allocation Details'!$A$18:$L$214, MATCH("Customer ID", 'E4 TB Allocation Details'!$A$18:$L$18, 0),FALSE), 'E2 Allocators'!$B$15:$W$361, MATCH('O5 Details by Class &amp; Accounts'!AK$18, 'E2 Allocators'!$B$15:$W$15, 0),FALSE)*$G138)</f>
        <v>0</v>
      </c>
      <c r="AL138" s="1321">
        <f>IF(ISERROR(VLOOKUP(VLOOKUP($A138, 'E4 TB Allocation Details'!$A$18:$L$214, MATCH("Customer ID", 'E4 TB Allocation Details'!$A$18:$L$18, 0),FALSE), 'E2 Allocators'!$B$15:$W$361, MATCH('O5 Details by Class &amp; Accounts'!AL$18, 'E2 Allocators'!$B$15:$W$15, 0),FALSE)*$G138), 0, VLOOKUP(VLOOKUP($A138, 'E4 TB Allocation Details'!$A$18:$L$214, MATCH("Customer ID", 'E4 TB Allocation Details'!$A$18:$L$18, 0),FALSE), 'E2 Allocators'!$B$15:$W$361, MATCH('O5 Details by Class &amp; Accounts'!AL$18, 'E2 Allocators'!$B$15:$W$15, 0),FALSE)*$G138)</f>
        <v>9.7777033918603351</v>
      </c>
      <c r="AM138" s="1321">
        <f>IF(ISERROR(VLOOKUP(VLOOKUP($A138, 'E4 TB Allocation Details'!$A$18:$L$214, MATCH("Customer ID", 'E4 TB Allocation Details'!$A$18:$L$18, 0),FALSE), 'E2 Allocators'!$B$15:$W$361, MATCH('O5 Details by Class &amp; Accounts'!AM$18, 'E2 Allocators'!$B$15:$W$15, 0),FALSE)*$G138), 0, VLOOKUP(VLOOKUP($A138, 'E4 TB Allocation Details'!$A$18:$L$214, MATCH("Customer ID", 'E4 TB Allocation Details'!$A$18:$L$18, 0),FALSE), 'E2 Allocators'!$B$15:$W$361, MATCH('O5 Details by Class &amp; Accounts'!AM$18, 'E2 Allocators'!$B$15:$W$15, 0),FALSE)*$G138)</f>
        <v>0</v>
      </c>
      <c r="AN138" s="1321">
        <f>IF(ISERROR(VLOOKUP(VLOOKUP($A138, 'E4 TB Allocation Details'!$A$18:$L$214, MATCH("Customer ID", 'E4 TB Allocation Details'!$A$18:$L$18, 0),FALSE), 'E2 Allocators'!$B$15:$W$361, MATCH('O5 Details by Class &amp; Accounts'!AN$18, 'E2 Allocators'!$B$15:$W$15, 0),FALSE)*$G138), 0, VLOOKUP(VLOOKUP($A138, 'E4 TB Allocation Details'!$A$18:$L$214, MATCH("Customer ID", 'E4 TB Allocation Details'!$A$18:$L$18, 0),FALSE), 'E2 Allocators'!$B$15:$W$361, MATCH('O5 Details by Class &amp; Accounts'!AN$18, 'E2 Allocators'!$B$15:$W$15, 0),FALSE)*$G138)</f>
        <v>0</v>
      </c>
      <c r="AO138" s="1321">
        <f>IF(ISERROR(VLOOKUP(VLOOKUP($A138, 'E4 TB Allocation Details'!$A$18:$L$214, MATCH("Customer ID", 'E4 TB Allocation Details'!$A$18:$L$18, 0),FALSE), 'E2 Allocators'!$B$15:$W$361, MATCH('O5 Details by Class &amp; Accounts'!AO$18, 'E2 Allocators'!$B$15:$W$15, 0),FALSE)*$G138), 0, VLOOKUP(VLOOKUP($A138, 'E4 TB Allocation Details'!$A$18:$L$214, MATCH("Customer ID", 'E4 TB Allocation Details'!$A$18:$L$18, 0),FALSE), 'E2 Allocators'!$B$15:$W$361, MATCH('O5 Details by Class &amp; Accounts'!AO$18, 'E2 Allocators'!$B$15:$W$15, 0),FALSE)*$G138)</f>
        <v>0</v>
      </c>
      <c r="AP138" s="1321">
        <f>IF(ISERROR(VLOOKUP(VLOOKUP($A138, 'E4 TB Allocation Details'!$A$18:$L$214, MATCH("Customer ID", 'E4 TB Allocation Details'!$A$18:$L$18, 0),FALSE), 'E2 Allocators'!$B$15:$W$361, MATCH('O5 Details by Class &amp; Accounts'!AP$18, 'E2 Allocators'!$B$15:$W$15, 0),FALSE)*$G138), 0, VLOOKUP(VLOOKUP($A138, 'E4 TB Allocation Details'!$A$18:$L$214, MATCH("Customer ID", 'E4 TB Allocation Details'!$A$18:$L$18, 0),FALSE), 'E2 Allocators'!$B$15:$W$361, MATCH('O5 Details by Class &amp; Accounts'!AP$18, 'E2 Allocators'!$B$15:$W$15, 0),FALSE)*$G138)</f>
        <v>0</v>
      </c>
      <c r="AQ138" s="1321">
        <f>IF(ISERROR(VLOOKUP(VLOOKUP($A138, 'E4 TB Allocation Details'!$A$18:$L$214, MATCH("Customer ID", 'E4 TB Allocation Details'!$A$18:$L$18, 0),FALSE), 'E2 Allocators'!$B$15:$W$361, MATCH('O5 Details by Class &amp; Accounts'!AQ$18, 'E2 Allocators'!$B$15:$W$15, 0),FALSE)*$G138), 0, VLOOKUP(VLOOKUP($A138, 'E4 TB Allocation Details'!$A$18:$L$214, MATCH("Customer ID", 'E4 TB Allocation Details'!$A$18:$L$18, 0),FALSE), 'E2 Allocators'!$B$15:$W$361, MATCH('O5 Details by Class &amp; Accounts'!AQ$18, 'E2 Allocators'!$B$15:$W$15, 0),FALSE)*$G138)</f>
        <v>0</v>
      </c>
      <c r="AR138" s="1321">
        <f>IF(ISERROR(VLOOKUP(VLOOKUP($A138, 'E4 TB Allocation Details'!$A$18:$L$214, MATCH("Customer ID", 'E4 TB Allocation Details'!$A$18:$L$18, 0),FALSE), 'E2 Allocators'!$B$15:$W$361, MATCH('O5 Details by Class &amp; Accounts'!AR$18, 'E2 Allocators'!$B$15:$W$15, 0),FALSE)*$G138), 0, VLOOKUP(VLOOKUP($A138, 'E4 TB Allocation Details'!$A$18:$L$214, MATCH("Customer ID", 'E4 TB Allocation Details'!$A$18:$L$18, 0),FALSE), 'E2 Allocators'!$B$15:$W$361, MATCH('O5 Details by Class &amp; Accounts'!AR$18, 'E2 Allocators'!$B$15:$W$15, 0),FALSE)*$G138)</f>
        <v>0</v>
      </c>
      <c r="AS138" s="1321">
        <f>IF(ISERROR(VLOOKUP(VLOOKUP($A138, 'E4 TB Allocation Details'!$A$18:$L$214, MATCH("Customer ID", 'E4 TB Allocation Details'!$A$18:$L$18, 0),FALSE), 'E2 Allocators'!$B$15:$W$361, MATCH('O5 Details by Class &amp; Accounts'!AS$18, 'E2 Allocators'!$B$15:$W$15, 0),FALSE)*$G138), 0, VLOOKUP(VLOOKUP($A138, 'E4 TB Allocation Details'!$A$18:$L$214, MATCH("Customer ID", 'E4 TB Allocation Details'!$A$18:$L$18, 0),FALSE), 'E2 Allocators'!$B$15:$W$361, MATCH('O5 Details by Class &amp; Accounts'!AS$18, 'E2 Allocators'!$B$15:$W$15, 0),FALSE)*$G138)</f>
        <v>0</v>
      </c>
      <c r="AT138" s="1321">
        <f>IF(ISERROR(VLOOKUP(VLOOKUP($A138, 'E4 TB Allocation Details'!$A$18:$L$214, MATCH("Customer ID", 'E4 TB Allocation Details'!$A$18:$L$18, 0),FALSE), 'E2 Allocators'!$B$15:$W$361, MATCH('O5 Details by Class &amp; Accounts'!AT$18, 'E2 Allocators'!$B$15:$W$15, 0),FALSE)*$G138), 0, VLOOKUP(VLOOKUP($A138, 'E4 TB Allocation Details'!$A$18:$L$214, MATCH("Customer ID", 'E4 TB Allocation Details'!$A$18:$L$18, 0),FALSE), 'E2 Allocators'!$B$15:$W$361, MATCH('O5 Details by Class &amp; Accounts'!AT$18, 'E2 Allocators'!$B$15:$W$15, 0),FALSE)*$G138)</f>
        <v>0</v>
      </c>
      <c r="AU138" s="1321">
        <f>IF(ISERROR(VLOOKUP(VLOOKUP($A138, 'E4 TB Allocation Details'!$A$18:$L$214, MATCH("Customer ID", 'E4 TB Allocation Details'!$A$18:$L$18, 0),FALSE), 'E2 Allocators'!$B$15:$W$361, MATCH('O5 Details by Class &amp; Accounts'!AU$18, 'E2 Allocators'!$B$15:$W$15, 0),FALSE)*$G138), 0, VLOOKUP(VLOOKUP($A138, 'E4 TB Allocation Details'!$A$18:$L$214, MATCH("Customer ID", 'E4 TB Allocation Details'!$A$18:$L$18, 0),FALSE), 'E2 Allocators'!$B$15:$W$361, MATCH('O5 Details by Class &amp; Accounts'!AU$18, 'E2 Allocators'!$B$15:$W$15, 0),FALSE)*$G138)</f>
        <v>0</v>
      </c>
      <c r="AV138" s="1321">
        <f>IF(ISERROR(VLOOKUP(VLOOKUP($A138, 'E4 TB Allocation Details'!$A$18:$L$214, MATCH("Customer ID", 'E4 TB Allocation Details'!$A$18:$L$18, 0),FALSE), 'E2 Allocators'!$B$15:$W$361, MATCH('O5 Details by Class &amp; Accounts'!AV$18, 'E2 Allocators'!$B$15:$W$15, 0),FALSE)*$G138), 0, VLOOKUP(VLOOKUP($A138, 'E4 TB Allocation Details'!$A$18:$L$214, MATCH("Customer ID", 'E4 TB Allocation Details'!$A$18:$L$18, 0),FALSE), 'E2 Allocators'!$B$15:$W$361, MATCH('O5 Details by Class &amp; Accounts'!AV$18, 'E2 Allocators'!$B$15:$W$15, 0),FALSE)*$G138)</f>
        <v>0</v>
      </c>
      <c r="AW138" s="1321">
        <f>IF(ISERROR(VLOOKUP(VLOOKUP($A138, 'E4 TB Allocation Details'!$A$18:$L$214, MATCH("Customer ID", 'E4 TB Allocation Details'!$A$18:$L$18, 0),FALSE), 'E2 Allocators'!$B$15:$W$361, MATCH('O5 Details by Class &amp; Accounts'!AW$18, 'E2 Allocators'!$B$15:$W$15, 0),FALSE)*$G138), 0, VLOOKUP(VLOOKUP($A138, 'E4 TB Allocation Details'!$A$18:$L$214, MATCH("Customer ID", 'E4 TB Allocation Details'!$A$18:$L$18, 0),FALSE), 'E2 Allocators'!$B$15:$W$361, MATCH('O5 Details by Class &amp; Accounts'!AW$18, 'E2 Allocators'!$B$15:$W$15, 0),FALSE)*$G138)</f>
        <v>0</v>
      </c>
      <c r="AX138" s="1321">
        <f t="shared" si="40"/>
        <v>6399.9999999999991</v>
      </c>
      <c r="AY138" s="1321">
        <f>IF(ISERROR(VLOOKUP(VLOOKUP($A138, 'E4 TB Allocation Details'!$A$18:$L$214, MATCH("Misc ID", 'E4 TB Allocation Details'!$A$18:$L$18, 0),FALSE), 'E2 Allocators'!$B$15:$W$361, MATCH('O5 Details by Class &amp; Accounts'!AY$18, 'E2 Allocators'!$B$15:$W$15, 0),FALSE)*$E138), 0, VLOOKUP(VLOOKUP($A138, 'E4 TB Allocation Details'!$A$18:$L$214, MATCH("Misc ID", 'E4 TB Allocation Details'!$A$18:$L$18, 0),FALSE), 'E2 Allocators'!$B$15:$W$361, MATCH('O5 Details by Class &amp; Accounts'!AY$18, 'E2 Allocators'!$B$15:$W$15, 0),FALSE)*$E138)</f>
        <v>0</v>
      </c>
      <c r="AZ138" s="1321">
        <f>IF(ISERROR(VLOOKUP(VLOOKUP($A138, 'E4 TB Allocation Details'!$A$18:$L$214, MATCH("Misc ID", 'E4 TB Allocation Details'!$A$18:$L$18, 0),FALSE), 'E2 Allocators'!$B$15:$W$361, MATCH('O5 Details by Class &amp; Accounts'!AZ$18, 'E2 Allocators'!$B$15:$W$15, 0),FALSE)*$E138), 0, VLOOKUP(VLOOKUP($A138, 'E4 TB Allocation Details'!$A$18:$L$214, MATCH("Misc ID", 'E4 TB Allocation Details'!$A$18:$L$18, 0),FALSE), 'E2 Allocators'!$B$15:$W$361, MATCH('O5 Details by Class &amp; Accounts'!AZ$18, 'E2 Allocators'!$B$15:$W$15, 0),FALSE)*$E138)</f>
        <v>0</v>
      </c>
      <c r="BA138" s="1321">
        <f>IF(ISERROR(VLOOKUP(VLOOKUP($A138, 'E4 TB Allocation Details'!$A$18:$L$214, MATCH("Misc ID", 'E4 TB Allocation Details'!$A$18:$L$18, 0),FALSE), 'E2 Allocators'!$B$15:$W$361, MATCH('O5 Details by Class &amp; Accounts'!BA$18, 'E2 Allocators'!$B$15:$W$15, 0),FALSE)*$E138), 0, VLOOKUP(VLOOKUP($A138, 'E4 TB Allocation Details'!$A$18:$L$214, MATCH("Misc ID", 'E4 TB Allocation Details'!$A$18:$L$18, 0),FALSE), 'E2 Allocators'!$B$15:$W$361, MATCH('O5 Details by Class &amp; Accounts'!BA$18, 'E2 Allocators'!$B$15:$W$15, 0),FALSE)*$E138)</f>
        <v>0</v>
      </c>
      <c r="BB138" s="1321">
        <f>IF(ISERROR(VLOOKUP(VLOOKUP($A138, 'E4 TB Allocation Details'!$A$18:$L$214, MATCH("Misc ID", 'E4 TB Allocation Details'!$A$18:$L$18, 0),FALSE), 'E2 Allocators'!$B$15:$W$361, MATCH('O5 Details by Class &amp; Accounts'!BB$18, 'E2 Allocators'!$B$15:$W$15, 0),FALSE)*$E138), 0, VLOOKUP(VLOOKUP($A138, 'E4 TB Allocation Details'!$A$18:$L$214, MATCH("Misc ID", 'E4 TB Allocation Details'!$A$18:$L$18, 0),FALSE), 'E2 Allocators'!$B$15:$W$361, MATCH('O5 Details by Class &amp; Accounts'!BB$18, 'E2 Allocators'!$B$15:$W$15, 0),FALSE)*$E138)</f>
        <v>0</v>
      </c>
      <c r="BC138" s="1321">
        <f>IF(ISERROR(VLOOKUP(VLOOKUP($A138, 'E4 TB Allocation Details'!$A$18:$L$214, MATCH("Misc ID", 'E4 TB Allocation Details'!$A$18:$L$18, 0),FALSE), 'E2 Allocators'!$B$15:$W$361, MATCH('O5 Details by Class &amp; Accounts'!BC$18, 'E2 Allocators'!$B$15:$W$15, 0),FALSE)*$E138), 0, VLOOKUP(VLOOKUP($A138, 'E4 TB Allocation Details'!$A$18:$L$214, MATCH("Misc ID", 'E4 TB Allocation Details'!$A$18:$L$18, 0),FALSE), 'E2 Allocators'!$B$15:$W$361, MATCH('O5 Details by Class &amp; Accounts'!BC$18, 'E2 Allocators'!$B$15:$W$15, 0),FALSE)*$E138)</f>
        <v>0</v>
      </c>
      <c r="BD138" s="1321">
        <f>IF(ISERROR(VLOOKUP(VLOOKUP($A138, 'E4 TB Allocation Details'!$A$18:$L$214, MATCH("Misc ID", 'E4 TB Allocation Details'!$A$18:$L$18, 0),FALSE), 'E2 Allocators'!$B$15:$W$361, MATCH('O5 Details by Class &amp; Accounts'!BD$18, 'E2 Allocators'!$B$15:$W$15, 0),FALSE)*$E138), 0, VLOOKUP(VLOOKUP($A138, 'E4 TB Allocation Details'!$A$18:$L$214, MATCH("Misc ID", 'E4 TB Allocation Details'!$A$18:$L$18, 0),FALSE), 'E2 Allocators'!$B$15:$W$361, MATCH('O5 Details by Class &amp; Accounts'!BD$18, 'E2 Allocators'!$B$15:$W$15, 0),FALSE)*$E138)</f>
        <v>0</v>
      </c>
      <c r="BE138" s="1321">
        <f>IF(ISERROR(VLOOKUP(VLOOKUP($A138, 'E4 TB Allocation Details'!$A$18:$L$214, MATCH("Misc ID", 'E4 TB Allocation Details'!$A$18:$L$18, 0),FALSE), 'E2 Allocators'!$B$15:$W$361, MATCH('O5 Details by Class &amp; Accounts'!BE$18, 'E2 Allocators'!$B$15:$W$15, 0),FALSE)*$E138), 0, VLOOKUP(VLOOKUP($A138, 'E4 TB Allocation Details'!$A$18:$L$214, MATCH("Misc ID", 'E4 TB Allocation Details'!$A$18:$L$18, 0),FALSE), 'E2 Allocators'!$B$15:$W$361, MATCH('O5 Details by Class &amp; Accounts'!BE$18, 'E2 Allocators'!$B$15:$W$15, 0),FALSE)*$E138)</f>
        <v>0</v>
      </c>
      <c r="BF138" s="1321">
        <f>IF(ISERROR(VLOOKUP(VLOOKUP($A138, 'E4 TB Allocation Details'!$A$18:$L$214, MATCH("Misc ID", 'E4 TB Allocation Details'!$A$18:$L$18, 0),FALSE), 'E2 Allocators'!$B$15:$W$361, MATCH('O5 Details by Class &amp; Accounts'!BF$18, 'E2 Allocators'!$B$15:$W$15, 0),FALSE)*$E138), 0, VLOOKUP(VLOOKUP($A138, 'E4 TB Allocation Details'!$A$18:$L$214, MATCH("Misc ID", 'E4 TB Allocation Details'!$A$18:$L$18, 0),FALSE), 'E2 Allocators'!$B$15:$W$361, MATCH('O5 Details by Class &amp; Accounts'!BF$18, 'E2 Allocators'!$B$15:$W$15, 0),FALSE)*$E138)</f>
        <v>0</v>
      </c>
      <c r="BG138" s="1321">
        <f>IF(ISERROR(VLOOKUP(VLOOKUP($A138, 'E4 TB Allocation Details'!$A$18:$L$214, MATCH("Misc ID", 'E4 TB Allocation Details'!$A$18:$L$18, 0),FALSE), 'E2 Allocators'!$B$15:$W$361, MATCH('O5 Details by Class &amp; Accounts'!BG$18, 'E2 Allocators'!$B$15:$W$15, 0),FALSE)*$E138), 0, VLOOKUP(VLOOKUP($A138, 'E4 TB Allocation Details'!$A$18:$L$214, MATCH("Misc ID", 'E4 TB Allocation Details'!$A$18:$L$18, 0),FALSE), 'E2 Allocators'!$B$15:$W$361, MATCH('O5 Details by Class &amp; Accounts'!BG$18, 'E2 Allocators'!$B$15:$W$15, 0),FALSE)*$E138)</f>
        <v>0</v>
      </c>
      <c r="BH138" s="1321">
        <f>IF(ISERROR(VLOOKUP(VLOOKUP($A138, 'E4 TB Allocation Details'!$A$18:$L$214, MATCH("Misc ID", 'E4 TB Allocation Details'!$A$18:$L$18, 0),FALSE), 'E2 Allocators'!$B$15:$W$361, MATCH('O5 Details by Class &amp; Accounts'!BH$18, 'E2 Allocators'!$B$15:$W$15, 0),FALSE)*$E138), 0, VLOOKUP(VLOOKUP($A138, 'E4 TB Allocation Details'!$A$18:$L$214, MATCH("Misc ID", 'E4 TB Allocation Details'!$A$18:$L$18, 0),FALSE), 'E2 Allocators'!$B$15:$W$361, MATCH('O5 Details by Class &amp; Accounts'!BH$18, 'E2 Allocators'!$B$15:$W$15, 0),FALSE)*$E138)</f>
        <v>0</v>
      </c>
      <c r="BI138" s="1321">
        <f>IF(ISERROR(VLOOKUP(VLOOKUP($A138, 'E4 TB Allocation Details'!$A$18:$L$214, MATCH("Misc ID", 'E4 TB Allocation Details'!$A$18:$L$18, 0),FALSE), 'E2 Allocators'!$B$15:$W$361, MATCH('O5 Details by Class &amp; Accounts'!BI$18, 'E2 Allocators'!$B$15:$W$15, 0),FALSE)*$E138), 0, VLOOKUP(VLOOKUP($A138, 'E4 TB Allocation Details'!$A$18:$L$214, MATCH("Misc ID", 'E4 TB Allocation Details'!$A$18:$L$18, 0),FALSE), 'E2 Allocators'!$B$15:$W$361, MATCH('O5 Details by Class &amp; Accounts'!BI$18, 'E2 Allocators'!$B$15:$W$15, 0),FALSE)*$E138)</f>
        <v>0</v>
      </c>
      <c r="BJ138" s="1321">
        <f>IF(ISERROR(VLOOKUP(VLOOKUP($A138, 'E4 TB Allocation Details'!$A$18:$L$214, MATCH("Misc ID", 'E4 TB Allocation Details'!$A$18:$L$18, 0),FALSE), 'E2 Allocators'!$B$15:$W$361, MATCH('O5 Details by Class &amp; Accounts'!BJ$18, 'E2 Allocators'!$B$15:$W$15, 0),FALSE)*$E138), 0, VLOOKUP(VLOOKUP($A138, 'E4 TB Allocation Details'!$A$18:$L$214, MATCH("Misc ID", 'E4 TB Allocation Details'!$A$18:$L$18, 0),FALSE), 'E2 Allocators'!$B$15:$W$361, MATCH('O5 Details by Class &amp; Accounts'!BJ$18, 'E2 Allocators'!$B$15:$W$15, 0),FALSE)*$E138)</f>
        <v>0</v>
      </c>
      <c r="BK138" s="1321">
        <f>IF(ISERROR(VLOOKUP(VLOOKUP($A138, 'E4 TB Allocation Details'!$A$18:$L$214, MATCH("Misc ID", 'E4 TB Allocation Details'!$A$18:$L$18, 0),FALSE), 'E2 Allocators'!$B$15:$W$361, MATCH('O5 Details by Class &amp; Accounts'!BK$18, 'E2 Allocators'!$B$15:$W$15, 0),FALSE)*$E138), 0, VLOOKUP(VLOOKUP($A138, 'E4 TB Allocation Details'!$A$18:$L$214, MATCH("Misc ID", 'E4 TB Allocation Details'!$A$18:$L$18, 0),FALSE), 'E2 Allocators'!$B$15:$W$361, MATCH('O5 Details by Class &amp; Accounts'!BK$18, 'E2 Allocators'!$B$15:$W$15, 0),FALSE)*$E138)</f>
        <v>0</v>
      </c>
      <c r="BL138" s="1321">
        <f>IF(ISERROR(VLOOKUP(VLOOKUP($A138, 'E4 TB Allocation Details'!$A$18:$L$214, MATCH("Misc ID", 'E4 TB Allocation Details'!$A$18:$L$18, 0),FALSE), 'E2 Allocators'!$B$15:$W$361, MATCH('O5 Details by Class &amp; Accounts'!BL$18, 'E2 Allocators'!$B$15:$W$15, 0),FALSE)*$E138), 0, VLOOKUP(VLOOKUP($A138, 'E4 TB Allocation Details'!$A$18:$L$214, MATCH("Misc ID", 'E4 TB Allocation Details'!$A$18:$L$18, 0),FALSE), 'E2 Allocators'!$B$15:$W$361, MATCH('O5 Details by Class &amp; Accounts'!BL$18, 'E2 Allocators'!$B$15:$W$15, 0),FALSE)*$E138)</f>
        <v>0</v>
      </c>
      <c r="BM138" s="1321">
        <f>IF(ISERROR(VLOOKUP(VLOOKUP($A138, 'E4 TB Allocation Details'!$A$18:$L$214, MATCH("Misc ID", 'E4 TB Allocation Details'!$A$18:$L$18, 0),FALSE), 'E2 Allocators'!$B$15:$W$361, MATCH('O5 Details by Class &amp; Accounts'!BM$18, 'E2 Allocators'!$B$15:$W$15, 0),FALSE)*$E138), 0, VLOOKUP(VLOOKUP($A138, 'E4 TB Allocation Details'!$A$18:$L$214, MATCH("Misc ID", 'E4 TB Allocation Details'!$A$18:$L$18, 0),FALSE), 'E2 Allocators'!$B$15:$W$361, MATCH('O5 Details by Class &amp; Accounts'!BM$18, 'E2 Allocators'!$B$15:$W$15, 0),FALSE)*$E138)</f>
        <v>0</v>
      </c>
      <c r="BN138" s="1321">
        <f>IF(ISERROR(VLOOKUP(VLOOKUP($A138, 'E4 TB Allocation Details'!$A$18:$L$214, MATCH("Misc ID", 'E4 TB Allocation Details'!$A$18:$L$18, 0),FALSE), 'E2 Allocators'!$B$15:$W$361, MATCH('O5 Details by Class &amp; Accounts'!BN$18, 'E2 Allocators'!$B$15:$W$15, 0),FALSE)*$E138), 0, VLOOKUP(VLOOKUP($A138, 'E4 TB Allocation Details'!$A$18:$L$214, MATCH("Misc ID", 'E4 TB Allocation Details'!$A$18:$L$18, 0),FALSE), 'E2 Allocators'!$B$15:$W$361, MATCH('O5 Details by Class &amp; Accounts'!BN$18, 'E2 Allocators'!$B$15:$W$15, 0),FALSE)*$E138)</f>
        <v>0</v>
      </c>
      <c r="BO138" s="1321">
        <f>IF(ISERROR(VLOOKUP(VLOOKUP($A138, 'E4 TB Allocation Details'!$A$18:$L$214, MATCH("Misc ID", 'E4 TB Allocation Details'!$A$18:$L$18, 0),FALSE), 'E2 Allocators'!$B$15:$W$361, MATCH('O5 Details by Class &amp; Accounts'!BO$18, 'E2 Allocators'!$B$15:$W$15, 0),FALSE)*$E138), 0, VLOOKUP(VLOOKUP($A138, 'E4 TB Allocation Details'!$A$18:$L$214, MATCH("Misc ID", 'E4 TB Allocation Details'!$A$18:$L$18, 0),FALSE), 'E2 Allocators'!$B$15:$W$361, MATCH('O5 Details by Class &amp; Accounts'!BO$18, 'E2 Allocators'!$B$15:$W$15, 0),FALSE)*$E138)</f>
        <v>0</v>
      </c>
      <c r="BP138" s="1321">
        <f>IF(ISERROR(VLOOKUP(VLOOKUP($A138, 'E4 TB Allocation Details'!$A$18:$L$214, MATCH("Misc ID", 'E4 TB Allocation Details'!$A$18:$L$18, 0),FALSE), 'E2 Allocators'!$B$15:$W$361, MATCH('O5 Details by Class &amp; Accounts'!BP$18, 'E2 Allocators'!$B$15:$W$15, 0),FALSE)*$E138), 0, VLOOKUP(VLOOKUP($A138, 'E4 TB Allocation Details'!$A$18:$L$214, MATCH("Misc ID", 'E4 TB Allocation Details'!$A$18:$L$18, 0),FALSE), 'E2 Allocators'!$B$15:$W$361, MATCH('O5 Details by Class &amp; Accounts'!BP$18, 'E2 Allocators'!$B$15:$W$15, 0),FALSE)*$E138)</f>
        <v>0</v>
      </c>
      <c r="BQ138" s="1321">
        <f>IF(ISERROR(VLOOKUP(VLOOKUP($A138, 'E4 TB Allocation Details'!$A$18:$L$214, MATCH("Misc ID", 'E4 TB Allocation Details'!$A$18:$L$18, 0),FALSE), 'E2 Allocators'!$B$15:$W$361, MATCH('O5 Details by Class &amp; Accounts'!BQ$18, 'E2 Allocators'!$B$15:$W$15, 0),FALSE)*$E138), 0, VLOOKUP(VLOOKUP($A138, 'E4 TB Allocation Details'!$A$18:$L$214, MATCH("Misc ID", 'E4 TB Allocation Details'!$A$18:$L$18, 0),FALSE), 'E2 Allocators'!$B$15:$W$361, MATCH('O5 Details by Class &amp; Accounts'!BQ$18, 'E2 Allocators'!$B$15:$W$15, 0),FALSE)*$E138)</f>
        <v>0</v>
      </c>
      <c r="BR138" s="1321">
        <f>IF(ISERROR(VLOOKUP(VLOOKUP($A138, 'E4 TB Allocation Details'!$A$18:$L$214, MATCH("Misc ID", 'E4 TB Allocation Details'!$A$18:$L$18, 0),FALSE), 'E2 Allocators'!$B$15:$W$361, MATCH('O5 Details by Class &amp; Accounts'!BR$18, 'E2 Allocators'!$B$15:$W$15, 0),FALSE)*$E138), 0, VLOOKUP(VLOOKUP($A138, 'E4 TB Allocation Details'!$A$18:$L$214, MATCH("Misc ID", 'E4 TB Allocation Details'!$A$18:$L$18, 0),FALSE), 'E2 Allocators'!$B$15:$W$361, MATCH('O5 Details by Class &amp; Accounts'!BR$18, 'E2 Allocators'!$B$15:$W$15, 0),FALSE)*$E138)</f>
        <v>0</v>
      </c>
      <c r="BS138" s="1321">
        <f t="shared" si="41"/>
        <v>0</v>
      </c>
      <c r="BT138" s="1321">
        <f>IF(ISERROR(VLOOKUP(VLOOKUP($A138, 'E4 TB Allocation Details'!$A$18:$L$214, MATCH("A &amp; G ID", 'E4 TB Allocation Details'!$A$18:$L$18, 0),FALSE), 'E2 Allocators'!$B$15:$W$361, MATCH('O5 Details by Class &amp; Accounts'!BT$18, 'E2 Allocators'!$B$15:$W$15, 0),FALSE)*$E138), 0, VLOOKUP(VLOOKUP($A138, 'E4 TB Allocation Details'!$A$18:$L$214, MATCH("A &amp; G ID", 'E4 TB Allocation Details'!$A$18:$L$18, 0),FALSE), 'E2 Allocators'!$B$15:$W$361, MATCH('O5 Details by Class &amp; Accounts'!BT$18, 'E2 Allocators'!$B$15:$W$15, 0),FALSE)*$E138)</f>
        <v>0</v>
      </c>
      <c r="BU138" s="1321">
        <f>IF(ISERROR(VLOOKUP(VLOOKUP($A138, 'E4 TB Allocation Details'!$A$18:$L$214, MATCH("A &amp; G ID", 'E4 TB Allocation Details'!$A$18:$L$18, 0),FALSE), 'E2 Allocators'!$B$15:$W$361, MATCH('O5 Details by Class &amp; Accounts'!BU$18, 'E2 Allocators'!$B$15:$W$15, 0),FALSE)*$E138), 0, VLOOKUP(VLOOKUP($A138, 'E4 TB Allocation Details'!$A$18:$L$214, MATCH("A &amp; G ID", 'E4 TB Allocation Details'!$A$18:$L$18, 0),FALSE), 'E2 Allocators'!$B$15:$W$361, MATCH('O5 Details by Class &amp; Accounts'!BU$18, 'E2 Allocators'!$B$15:$W$15, 0),FALSE)*$E138)</f>
        <v>0</v>
      </c>
      <c r="BV138" s="1321">
        <f>IF(ISERROR(VLOOKUP(VLOOKUP($A138, 'E4 TB Allocation Details'!$A$18:$L$214, MATCH("A &amp; G ID", 'E4 TB Allocation Details'!$A$18:$L$18, 0),FALSE), 'E2 Allocators'!$B$15:$W$361, MATCH('O5 Details by Class &amp; Accounts'!BV$18, 'E2 Allocators'!$B$15:$W$15, 0),FALSE)*$E138), 0, VLOOKUP(VLOOKUP($A138, 'E4 TB Allocation Details'!$A$18:$L$214, MATCH("A &amp; G ID", 'E4 TB Allocation Details'!$A$18:$L$18, 0),FALSE), 'E2 Allocators'!$B$15:$W$361, MATCH('O5 Details by Class &amp; Accounts'!BV$18, 'E2 Allocators'!$B$15:$W$15, 0),FALSE)*$E138)</f>
        <v>0</v>
      </c>
      <c r="BW138" s="1321">
        <f>IF(ISERROR(VLOOKUP(VLOOKUP($A138, 'E4 TB Allocation Details'!$A$18:$L$214, MATCH("A &amp; G ID", 'E4 TB Allocation Details'!$A$18:$L$18, 0),FALSE), 'E2 Allocators'!$B$15:$W$361, MATCH('O5 Details by Class &amp; Accounts'!BW$18, 'E2 Allocators'!$B$15:$W$15, 0),FALSE)*$E138), 0, VLOOKUP(VLOOKUP($A138, 'E4 TB Allocation Details'!$A$18:$L$214, MATCH("A &amp; G ID", 'E4 TB Allocation Details'!$A$18:$L$18, 0),FALSE), 'E2 Allocators'!$B$15:$W$361, MATCH('O5 Details by Class &amp; Accounts'!BW$18, 'E2 Allocators'!$B$15:$W$15, 0),FALSE)*$E138)</f>
        <v>0</v>
      </c>
      <c r="BX138" s="1321">
        <f>IF(ISERROR(VLOOKUP(VLOOKUP($A138, 'E4 TB Allocation Details'!$A$18:$L$214, MATCH("A &amp; G ID", 'E4 TB Allocation Details'!$A$18:$L$18, 0),FALSE), 'E2 Allocators'!$B$15:$W$361, MATCH('O5 Details by Class &amp; Accounts'!BX$18, 'E2 Allocators'!$B$15:$W$15, 0),FALSE)*$E138), 0, VLOOKUP(VLOOKUP($A138, 'E4 TB Allocation Details'!$A$18:$L$214, MATCH("A &amp; G ID", 'E4 TB Allocation Details'!$A$18:$L$18, 0),FALSE), 'E2 Allocators'!$B$15:$W$361, MATCH('O5 Details by Class &amp; Accounts'!BX$18, 'E2 Allocators'!$B$15:$W$15, 0),FALSE)*$E138)</f>
        <v>0</v>
      </c>
      <c r="BY138" s="1321">
        <f>IF(ISERROR(VLOOKUP(VLOOKUP($A138, 'E4 TB Allocation Details'!$A$18:$L$214, MATCH("A &amp; G ID", 'E4 TB Allocation Details'!$A$18:$L$18, 0),FALSE), 'E2 Allocators'!$B$15:$W$361, MATCH('O5 Details by Class &amp; Accounts'!BY$18, 'E2 Allocators'!$B$15:$W$15, 0),FALSE)*$E138), 0, VLOOKUP(VLOOKUP($A138, 'E4 TB Allocation Details'!$A$18:$L$214, MATCH("A &amp; G ID", 'E4 TB Allocation Details'!$A$18:$L$18, 0),FALSE), 'E2 Allocators'!$B$15:$W$361, MATCH('O5 Details by Class &amp; Accounts'!BY$18, 'E2 Allocators'!$B$15:$W$15, 0),FALSE)*$E138)</f>
        <v>0</v>
      </c>
      <c r="BZ138" s="1321">
        <f>IF(ISERROR(VLOOKUP(VLOOKUP($A138, 'E4 TB Allocation Details'!$A$18:$L$214, MATCH("A &amp; G ID", 'E4 TB Allocation Details'!$A$18:$L$18, 0),FALSE), 'E2 Allocators'!$B$15:$W$361, MATCH('O5 Details by Class &amp; Accounts'!BZ$18, 'E2 Allocators'!$B$15:$W$15, 0),FALSE)*$E138), 0, VLOOKUP(VLOOKUP($A138, 'E4 TB Allocation Details'!$A$18:$L$214, MATCH("A &amp; G ID", 'E4 TB Allocation Details'!$A$18:$L$18, 0),FALSE), 'E2 Allocators'!$B$15:$W$361, MATCH('O5 Details by Class &amp; Accounts'!BZ$18, 'E2 Allocators'!$B$15:$W$15, 0),FALSE)*$E138)</f>
        <v>0</v>
      </c>
      <c r="CA138" s="1321">
        <f>IF(ISERROR(VLOOKUP(VLOOKUP($A138, 'E4 TB Allocation Details'!$A$18:$L$214, MATCH("A &amp; G ID", 'E4 TB Allocation Details'!$A$18:$L$18, 0),FALSE), 'E2 Allocators'!$B$15:$W$361, MATCH('O5 Details by Class &amp; Accounts'!CA$18, 'E2 Allocators'!$B$15:$W$15, 0),FALSE)*$E138), 0, VLOOKUP(VLOOKUP($A138, 'E4 TB Allocation Details'!$A$18:$L$214, MATCH("A &amp; G ID", 'E4 TB Allocation Details'!$A$18:$L$18, 0),FALSE), 'E2 Allocators'!$B$15:$W$361, MATCH('O5 Details by Class &amp; Accounts'!CA$18, 'E2 Allocators'!$B$15:$W$15, 0),FALSE)*$E138)</f>
        <v>0</v>
      </c>
      <c r="CB138" s="1321">
        <f>IF(ISERROR(VLOOKUP(VLOOKUP($A138, 'E4 TB Allocation Details'!$A$18:$L$214, MATCH("A &amp; G ID", 'E4 TB Allocation Details'!$A$18:$L$18, 0),FALSE), 'E2 Allocators'!$B$15:$W$361, MATCH('O5 Details by Class &amp; Accounts'!CB$18, 'E2 Allocators'!$B$15:$W$15, 0),FALSE)*$E138), 0, VLOOKUP(VLOOKUP($A138, 'E4 TB Allocation Details'!$A$18:$L$214, MATCH("A &amp; G ID", 'E4 TB Allocation Details'!$A$18:$L$18, 0),FALSE), 'E2 Allocators'!$B$15:$W$361, MATCH('O5 Details by Class &amp; Accounts'!CB$18, 'E2 Allocators'!$B$15:$W$15, 0),FALSE)*$E138)</f>
        <v>0</v>
      </c>
      <c r="CC138" s="1321">
        <f>IF(ISERROR(VLOOKUP(VLOOKUP($A138, 'E4 TB Allocation Details'!$A$18:$L$214, MATCH("A &amp; G ID", 'E4 TB Allocation Details'!$A$18:$L$18, 0),FALSE), 'E2 Allocators'!$B$15:$W$361, MATCH('O5 Details by Class &amp; Accounts'!CC$18, 'E2 Allocators'!$B$15:$W$15, 0),FALSE)*$E138), 0, VLOOKUP(VLOOKUP($A138, 'E4 TB Allocation Details'!$A$18:$L$214, MATCH("A &amp; G ID", 'E4 TB Allocation Details'!$A$18:$L$18, 0),FALSE), 'E2 Allocators'!$B$15:$W$361, MATCH('O5 Details by Class &amp; Accounts'!CC$18, 'E2 Allocators'!$B$15:$W$15, 0),FALSE)*$E138)</f>
        <v>0</v>
      </c>
      <c r="CD138" s="1321">
        <f>IF(ISERROR(VLOOKUP(VLOOKUP($A138, 'E4 TB Allocation Details'!$A$18:$L$214, MATCH("A &amp; G ID", 'E4 TB Allocation Details'!$A$18:$L$18, 0),FALSE), 'E2 Allocators'!$B$15:$W$361, MATCH('O5 Details by Class &amp; Accounts'!CD$18, 'E2 Allocators'!$B$15:$W$15, 0),FALSE)*$E138), 0, VLOOKUP(VLOOKUP($A138, 'E4 TB Allocation Details'!$A$18:$L$214, MATCH("A &amp; G ID", 'E4 TB Allocation Details'!$A$18:$L$18, 0),FALSE), 'E2 Allocators'!$B$15:$W$361, MATCH('O5 Details by Class &amp; Accounts'!CD$18, 'E2 Allocators'!$B$15:$W$15, 0),FALSE)*$E138)</f>
        <v>0</v>
      </c>
      <c r="CE138" s="1321">
        <f>IF(ISERROR(VLOOKUP(VLOOKUP($A138, 'E4 TB Allocation Details'!$A$18:$L$214, MATCH("A &amp; G ID", 'E4 TB Allocation Details'!$A$18:$L$18, 0),FALSE), 'E2 Allocators'!$B$15:$W$361, MATCH('O5 Details by Class &amp; Accounts'!CE$18, 'E2 Allocators'!$B$15:$W$15, 0),FALSE)*$E138), 0, VLOOKUP(VLOOKUP($A138, 'E4 TB Allocation Details'!$A$18:$L$214, MATCH("A &amp; G ID", 'E4 TB Allocation Details'!$A$18:$L$18, 0),FALSE), 'E2 Allocators'!$B$15:$W$361, MATCH('O5 Details by Class &amp; Accounts'!CE$18, 'E2 Allocators'!$B$15:$W$15, 0),FALSE)*$E138)</f>
        <v>0</v>
      </c>
      <c r="CF138" s="1321">
        <f>IF(ISERROR(VLOOKUP(VLOOKUP($A138, 'E4 TB Allocation Details'!$A$18:$L$214, MATCH("A &amp; G ID", 'E4 TB Allocation Details'!$A$18:$L$18, 0),FALSE), 'E2 Allocators'!$B$15:$W$361, MATCH('O5 Details by Class &amp; Accounts'!CF$18, 'E2 Allocators'!$B$15:$W$15, 0),FALSE)*$E138), 0, VLOOKUP(VLOOKUP($A138, 'E4 TB Allocation Details'!$A$18:$L$214, MATCH("A &amp; G ID", 'E4 TB Allocation Details'!$A$18:$L$18, 0),FALSE), 'E2 Allocators'!$B$15:$W$361, MATCH('O5 Details by Class &amp; Accounts'!CF$18, 'E2 Allocators'!$B$15:$W$15, 0),FALSE)*$E138)</f>
        <v>0</v>
      </c>
      <c r="CG138" s="1321">
        <f>IF(ISERROR(VLOOKUP(VLOOKUP($A138, 'E4 TB Allocation Details'!$A$18:$L$214, MATCH("A &amp; G ID", 'E4 TB Allocation Details'!$A$18:$L$18, 0),FALSE), 'E2 Allocators'!$B$15:$W$361, MATCH('O5 Details by Class &amp; Accounts'!CG$18, 'E2 Allocators'!$B$15:$W$15, 0),FALSE)*$E138), 0, VLOOKUP(VLOOKUP($A138, 'E4 TB Allocation Details'!$A$18:$L$214, MATCH("A &amp; G ID", 'E4 TB Allocation Details'!$A$18:$L$18, 0),FALSE), 'E2 Allocators'!$B$15:$W$361, MATCH('O5 Details by Class &amp; Accounts'!CG$18, 'E2 Allocators'!$B$15:$W$15, 0),FALSE)*$E138)</f>
        <v>0</v>
      </c>
      <c r="CH138" s="1321">
        <f>IF(ISERROR(VLOOKUP(VLOOKUP($A138, 'E4 TB Allocation Details'!$A$18:$L$214, MATCH("A &amp; G ID", 'E4 TB Allocation Details'!$A$18:$L$18, 0),FALSE), 'E2 Allocators'!$B$15:$W$361, MATCH('O5 Details by Class &amp; Accounts'!CH$18, 'E2 Allocators'!$B$15:$W$15, 0),FALSE)*$E138), 0, VLOOKUP(VLOOKUP($A138, 'E4 TB Allocation Details'!$A$18:$L$214, MATCH("A &amp; G ID", 'E4 TB Allocation Details'!$A$18:$L$18, 0),FALSE), 'E2 Allocators'!$B$15:$W$361, MATCH('O5 Details by Class &amp; Accounts'!CH$18, 'E2 Allocators'!$B$15:$W$15, 0),FALSE)*$E138)</f>
        <v>0</v>
      </c>
      <c r="CI138" s="1321">
        <f>IF(ISERROR(VLOOKUP(VLOOKUP($A138, 'E4 TB Allocation Details'!$A$18:$L$214, MATCH("A &amp; G ID", 'E4 TB Allocation Details'!$A$18:$L$18, 0),FALSE), 'E2 Allocators'!$B$15:$W$361, MATCH('O5 Details by Class &amp; Accounts'!CI$18, 'E2 Allocators'!$B$15:$W$15, 0),FALSE)*$E138), 0, VLOOKUP(VLOOKUP($A138, 'E4 TB Allocation Details'!$A$18:$L$214, MATCH("A &amp; G ID", 'E4 TB Allocation Details'!$A$18:$L$18, 0),FALSE), 'E2 Allocators'!$B$15:$W$361, MATCH('O5 Details by Class &amp; Accounts'!CI$18, 'E2 Allocators'!$B$15:$W$15, 0),FALSE)*$E138)</f>
        <v>0</v>
      </c>
      <c r="CJ138" s="1321">
        <f>IF(ISERROR(VLOOKUP(VLOOKUP($A138, 'E4 TB Allocation Details'!$A$18:$L$214, MATCH("A &amp; G ID", 'E4 TB Allocation Details'!$A$18:$L$18, 0),FALSE), 'E2 Allocators'!$B$15:$W$361, MATCH('O5 Details by Class &amp; Accounts'!CJ$18, 'E2 Allocators'!$B$15:$W$15, 0),FALSE)*$E138), 0, VLOOKUP(VLOOKUP($A138, 'E4 TB Allocation Details'!$A$18:$L$214, MATCH("A &amp; G ID", 'E4 TB Allocation Details'!$A$18:$L$18, 0),FALSE), 'E2 Allocators'!$B$15:$W$361, MATCH('O5 Details by Class &amp; Accounts'!CJ$18, 'E2 Allocators'!$B$15:$W$15, 0),FALSE)*$E138)</f>
        <v>0</v>
      </c>
      <c r="CK138" s="1321">
        <f>IF(ISERROR(VLOOKUP(VLOOKUP($A138, 'E4 TB Allocation Details'!$A$18:$L$214, MATCH("A &amp; G ID", 'E4 TB Allocation Details'!$A$18:$L$18, 0),FALSE), 'E2 Allocators'!$B$15:$W$361, MATCH('O5 Details by Class &amp; Accounts'!CK$18, 'E2 Allocators'!$B$15:$W$15, 0),FALSE)*$E138), 0, VLOOKUP(VLOOKUP($A138, 'E4 TB Allocation Details'!$A$18:$L$214, MATCH("A &amp; G ID", 'E4 TB Allocation Details'!$A$18:$L$18, 0),FALSE), 'E2 Allocators'!$B$15:$W$361, MATCH('O5 Details by Class &amp; Accounts'!CK$18, 'E2 Allocators'!$B$15:$W$15, 0),FALSE)*$E138)</f>
        <v>0</v>
      </c>
      <c r="CL138" s="1321">
        <f>IF(ISERROR(VLOOKUP(VLOOKUP($A138, 'E4 TB Allocation Details'!$A$18:$L$214, MATCH("A &amp; G ID", 'E4 TB Allocation Details'!$A$18:$L$18, 0),FALSE), 'E2 Allocators'!$B$15:$W$361, MATCH('O5 Details by Class &amp; Accounts'!CL$18, 'E2 Allocators'!$B$15:$W$15, 0),FALSE)*$E138), 0, VLOOKUP(VLOOKUP($A138, 'E4 TB Allocation Details'!$A$18:$L$214, MATCH("A &amp; G ID", 'E4 TB Allocation Details'!$A$18:$L$18, 0),FALSE), 'E2 Allocators'!$B$15:$W$361, MATCH('O5 Details by Class &amp; Accounts'!CL$18, 'E2 Allocators'!$B$15:$W$15, 0),FALSE)*$E138)</f>
        <v>0</v>
      </c>
      <c r="CM138" s="1321">
        <f>IF(ISERROR(VLOOKUP(VLOOKUP($A138, 'E4 TB Allocation Details'!$A$18:$L$214, MATCH("A &amp; G ID", 'E4 TB Allocation Details'!$A$18:$L$18, 0),FALSE), 'E2 Allocators'!$B$15:$W$361, MATCH('O5 Details by Class &amp; Accounts'!CM$18, 'E2 Allocators'!$B$15:$W$15, 0),FALSE)*$E138), 0, VLOOKUP(VLOOKUP($A138, 'E4 TB Allocation Details'!$A$18:$L$214, MATCH("A &amp; G ID", 'E4 TB Allocation Details'!$A$18:$L$18, 0),FALSE), 'E2 Allocators'!$B$15:$W$361, MATCH('O5 Details by Class &amp; Accounts'!CM$18, 'E2 Allocators'!$B$15:$W$15, 0),FALSE)*$E138)</f>
        <v>0</v>
      </c>
      <c r="CN138" s="1321">
        <f t="shared" si="42"/>
        <v>0</v>
      </c>
      <c r="CO138" s="1650">
        <f t="shared" si="43"/>
        <v>-9.0949470177292824E-13</v>
      </c>
      <c r="CQ138" s="1898" t="s">
        <v>507</v>
      </c>
    </row>
    <row r="139" spans="1:95" s="64" customFormat="1" ht="25.5">
      <c r="A139" s="1089">
        <v>5025</v>
      </c>
      <c r="B139" s="1088" t="s">
        <v>1601</v>
      </c>
      <c r="C139" s="1647">
        <f>IF(ISERROR(VLOOKUP($A139,'I3 TB Data'!$A$19:$H$484,MATCH('O5 Details by Class &amp; Accounts'!$C$18, 'I3 TB Data'!$A$19:$H$19,0),0)), 0, VLOOKUP($A139,'I3 TB Data'!$A$19:$H$484,MATCH('O5 Details by Class &amp; Accounts'!$C$18,'I3 TB Data'!$A$19:$H$19,0),0))</f>
        <v>0</v>
      </c>
      <c r="D139" s="1648"/>
      <c r="E139" s="1647">
        <f t="shared" si="31"/>
        <v>0</v>
      </c>
      <c r="F139" s="1649">
        <f>IF(ISERROR(VLOOKUP($A139, 'E1 Categorization'!A33:E124, MATCH("Customer Component", 'E1 Categorization'!$A$33:$E$33,0), 0)), 0, IF(VLOOKUP($A139, 'E1 Categorization'!A33:E124, MATCH("Customer Component", 'E1 Categorization'!$A$33:$E$33,0), 0)=0, 'O5 Details by Class &amp; Accounts'!$E139, IF(AND(VLOOKUP($A139, 'E1 Categorization'!A33:E124, MATCH("Customer Component", 'E1 Categorization'!$A$33:$E$33,0), 0) &gt;0, VLOOKUP($A139, 'E1 Categorization'!A33:E124, MATCH("Customer Component", 'E1 Categorization'!$A$33:$E$33,0), 0)&lt;1), 'O5 Details by Class &amp; Accounts'!$E139*(1-VLOOKUP($A139, 'E1 Categorization'!A33:E124, MATCH("Customer Component", 'E1 Categorization'!$A$33:$E$33,0), 0)), 0)))</f>
        <v>0</v>
      </c>
      <c r="G139" s="1649">
        <f>IF(ISERROR(VLOOKUP($A139, 'E1 Categorization'!A33:E124, MATCH("Customer Component", 'E1 Categorization'!$A$33:$E$33,0), 0)),0, IF(VLOOKUP($A139, 'E1 Categorization'!A33:E124, MATCH("Customer Component", 'E1 Categorization'!$A$33:$E$33,0), 0)=0, 0, IF(AND(VLOOKUP($A139, 'E1 Categorization'!A33:E124, MATCH("Customer Component", 'E1 Categorization'!$A$33:$E$33,0), 0) &gt;0, VLOOKUP($A139, 'E1 Categorization'!A33:E124, MATCH("Customer Component", 'E1 Categorization'!$A$33:$E$33,0), 0)&lt;1), 'O5 Details by Class &amp; Accounts'!$E139*(VLOOKUP($A139, 'E1 Categorization'!A33:E124, MATCH("Customer Component", 'E1 Categorization'!$A$33:$E$33,0), 0)), 'O5 Details by Class &amp; Accounts'!$E139)))</f>
        <v>0</v>
      </c>
      <c r="H139" s="1321">
        <f t="shared" si="38"/>
        <v>0</v>
      </c>
      <c r="I139" s="1321">
        <f>IF(ISERROR(VLOOKUP(VLOOKUP($A139, 'E4 TB Allocation Details'!$A$18:$L$214, MATCH("Demand ID", 'E4 TB Allocation Details'!$A$18:$L$18, 0),FALSE), 'E2 Allocators'!$B$15:$W$361, MATCH('O5 Details by Class &amp; Accounts'!I$18, 'E2 Allocators'!$B$15:$W$15, 0),FALSE)*$F139), 0, VLOOKUP(VLOOKUP($A139, 'E4 TB Allocation Details'!$A$18:$L$214, MATCH("Demand ID", 'E4 TB Allocation Details'!$A$18:$L$18, 0),FALSE), 'E2 Allocators'!$B$15:$W$361, MATCH('O5 Details by Class &amp; Accounts'!I$18, 'E2 Allocators'!$B$15:$W$15, 0),FALSE)*$F139)</f>
        <v>0</v>
      </c>
      <c r="J139" s="1321">
        <f>IF(ISERROR(VLOOKUP(VLOOKUP($A139, 'E4 TB Allocation Details'!$A$18:$L$214, MATCH("Demand ID", 'E4 TB Allocation Details'!$A$18:$L$18, 0),FALSE), 'E2 Allocators'!$B$15:$W$361, MATCH('O5 Details by Class &amp; Accounts'!J$18, 'E2 Allocators'!$B$15:$W$15, 0),FALSE)*$F139), 0, VLOOKUP(VLOOKUP($A139, 'E4 TB Allocation Details'!$A$18:$L$214, MATCH("Demand ID", 'E4 TB Allocation Details'!$A$18:$L$18, 0),FALSE), 'E2 Allocators'!$B$15:$W$361, MATCH('O5 Details by Class &amp; Accounts'!J$18, 'E2 Allocators'!$B$15:$W$15, 0),FALSE)*$F139)</f>
        <v>0</v>
      </c>
      <c r="K139" s="1321">
        <f>IF(ISERROR(VLOOKUP(VLOOKUP($A139, 'E4 TB Allocation Details'!$A$18:$L$214, MATCH("Demand ID", 'E4 TB Allocation Details'!$A$18:$L$18, 0),FALSE), 'E2 Allocators'!$B$15:$W$361, MATCH('O5 Details by Class &amp; Accounts'!K$18, 'E2 Allocators'!$B$15:$W$15, 0),FALSE)*$F139), 0, VLOOKUP(VLOOKUP($A139, 'E4 TB Allocation Details'!$A$18:$L$214, MATCH("Demand ID", 'E4 TB Allocation Details'!$A$18:$L$18, 0),FALSE), 'E2 Allocators'!$B$15:$W$361, MATCH('O5 Details by Class &amp; Accounts'!K$18, 'E2 Allocators'!$B$15:$W$15, 0),FALSE)*$F139)</f>
        <v>0</v>
      </c>
      <c r="L139" s="1321">
        <f>IF(ISERROR(VLOOKUP(VLOOKUP($A139, 'E4 TB Allocation Details'!$A$18:$L$214, MATCH("Demand ID", 'E4 TB Allocation Details'!$A$18:$L$18, 0),FALSE), 'E2 Allocators'!$B$15:$W$361, MATCH('O5 Details by Class &amp; Accounts'!L$18, 'E2 Allocators'!$B$15:$W$15, 0),FALSE)*$F139), 0, VLOOKUP(VLOOKUP($A139, 'E4 TB Allocation Details'!$A$18:$L$214, MATCH("Demand ID", 'E4 TB Allocation Details'!$A$18:$L$18, 0),FALSE), 'E2 Allocators'!$B$15:$W$361, MATCH('O5 Details by Class &amp; Accounts'!L$18, 'E2 Allocators'!$B$15:$W$15, 0),FALSE)*$F139)</f>
        <v>0</v>
      </c>
      <c r="M139" s="1321">
        <f>IF(ISERROR(VLOOKUP(VLOOKUP($A139, 'E4 TB Allocation Details'!$A$18:$L$214, MATCH("Demand ID", 'E4 TB Allocation Details'!$A$18:$L$18, 0),FALSE), 'E2 Allocators'!$B$15:$W$361, MATCH('O5 Details by Class &amp; Accounts'!M$18, 'E2 Allocators'!$B$15:$W$15, 0),FALSE)*$F139), 0, VLOOKUP(VLOOKUP($A139, 'E4 TB Allocation Details'!$A$18:$L$214, MATCH("Demand ID", 'E4 TB Allocation Details'!$A$18:$L$18, 0),FALSE), 'E2 Allocators'!$B$15:$W$361, MATCH('O5 Details by Class &amp; Accounts'!M$18, 'E2 Allocators'!$B$15:$W$15, 0),FALSE)*$F139)</f>
        <v>0</v>
      </c>
      <c r="N139" s="1321">
        <f>IF(ISERROR(VLOOKUP(VLOOKUP($A139, 'E4 TB Allocation Details'!$A$18:$L$214, MATCH("Demand ID", 'E4 TB Allocation Details'!$A$18:$L$18, 0),FALSE), 'E2 Allocators'!$B$15:$W$361, MATCH('O5 Details by Class &amp; Accounts'!N$18, 'E2 Allocators'!$B$15:$W$15, 0),FALSE)*$F139), 0, VLOOKUP(VLOOKUP($A139, 'E4 TB Allocation Details'!$A$18:$L$214, MATCH("Demand ID", 'E4 TB Allocation Details'!$A$18:$L$18, 0),FALSE), 'E2 Allocators'!$B$15:$W$361, MATCH('O5 Details by Class &amp; Accounts'!N$18, 'E2 Allocators'!$B$15:$W$15, 0),FALSE)*$F139)</f>
        <v>0</v>
      </c>
      <c r="O139" s="1321">
        <f>IF(ISERROR(VLOOKUP(VLOOKUP($A139, 'E4 TB Allocation Details'!$A$18:$L$214, MATCH("Demand ID", 'E4 TB Allocation Details'!$A$18:$L$18, 0),FALSE), 'E2 Allocators'!$B$15:$W$361, MATCH('O5 Details by Class &amp; Accounts'!O$18, 'E2 Allocators'!$B$15:$W$15, 0),FALSE)*$F139), 0, VLOOKUP(VLOOKUP($A139, 'E4 TB Allocation Details'!$A$18:$L$214, MATCH("Demand ID", 'E4 TB Allocation Details'!$A$18:$L$18, 0),FALSE), 'E2 Allocators'!$B$15:$W$361, MATCH('O5 Details by Class &amp; Accounts'!O$18, 'E2 Allocators'!$B$15:$W$15, 0),FALSE)*$F139)</f>
        <v>0</v>
      </c>
      <c r="P139" s="1321">
        <f>IF(ISERROR(VLOOKUP(VLOOKUP($A139, 'E4 TB Allocation Details'!$A$18:$L$214, MATCH("Demand ID", 'E4 TB Allocation Details'!$A$18:$L$18, 0),FALSE), 'E2 Allocators'!$B$15:$W$361, MATCH('O5 Details by Class &amp; Accounts'!P$18, 'E2 Allocators'!$B$15:$W$15, 0),FALSE)*$F139), 0, VLOOKUP(VLOOKUP($A139, 'E4 TB Allocation Details'!$A$18:$L$214, MATCH("Demand ID", 'E4 TB Allocation Details'!$A$18:$L$18, 0),FALSE), 'E2 Allocators'!$B$15:$W$361, MATCH('O5 Details by Class &amp; Accounts'!P$18, 'E2 Allocators'!$B$15:$W$15, 0),FALSE)*$F139)</f>
        <v>0</v>
      </c>
      <c r="Q139" s="1321">
        <f>IF(ISERROR(VLOOKUP(VLOOKUP($A139, 'E4 TB Allocation Details'!$A$18:$L$214, MATCH("Demand ID", 'E4 TB Allocation Details'!$A$18:$L$18, 0),FALSE), 'E2 Allocators'!$B$15:$W$361, MATCH('O5 Details by Class &amp; Accounts'!Q$18, 'E2 Allocators'!$B$15:$W$15, 0),FALSE)*$F139), 0, VLOOKUP(VLOOKUP($A139, 'E4 TB Allocation Details'!$A$18:$L$214, MATCH("Demand ID", 'E4 TB Allocation Details'!$A$18:$L$18, 0),FALSE), 'E2 Allocators'!$B$15:$W$361, MATCH('O5 Details by Class &amp; Accounts'!Q$18, 'E2 Allocators'!$B$15:$W$15, 0),FALSE)*$F139)</f>
        <v>0</v>
      </c>
      <c r="R139" s="1321">
        <f>IF(ISERROR(VLOOKUP(VLOOKUP($A139, 'E4 TB Allocation Details'!$A$18:$L$214, MATCH("Demand ID", 'E4 TB Allocation Details'!$A$18:$L$18, 0),FALSE), 'E2 Allocators'!$B$15:$W$361, MATCH('O5 Details by Class &amp; Accounts'!R$18, 'E2 Allocators'!$B$15:$W$15, 0),FALSE)*$F139), 0, VLOOKUP(VLOOKUP($A139, 'E4 TB Allocation Details'!$A$18:$L$214, MATCH("Demand ID", 'E4 TB Allocation Details'!$A$18:$L$18, 0),FALSE), 'E2 Allocators'!$B$15:$W$361, MATCH('O5 Details by Class &amp; Accounts'!R$18, 'E2 Allocators'!$B$15:$W$15, 0),FALSE)*$F139)</f>
        <v>0</v>
      </c>
      <c r="S139" s="1321">
        <f>IF(ISERROR(VLOOKUP(VLOOKUP($A139, 'E4 TB Allocation Details'!$A$18:$L$214, MATCH("Demand ID", 'E4 TB Allocation Details'!$A$18:$L$18, 0),FALSE), 'E2 Allocators'!$B$15:$W$361, MATCH('O5 Details by Class &amp; Accounts'!S$18, 'E2 Allocators'!$B$15:$W$15, 0),FALSE)*$F139), 0, VLOOKUP(VLOOKUP($A139, 'E4 TB Allocation Details'!$A$18:$L$214, MATCH("Demand ID", 'E4 TB Allocation Details'!$A$18:$L$18, 0),FALSE), 'E2 Allocators'!$B$15:$W$361, MATCH('O5 Details by Class &amp; Accounts'!S$18, 'E2 Allocators'!$B$15:$W$15, 0),FALSE)*$F139)</f>
        <v>0</v>
      </c>
      <c r="T139" s="1321">
        <f>IF(ISERROR(VLOOKUP(VLOOKUP($A139, 'E4 TB Allocation Details'!$A$18:$L$214, MATCH("Demand ID", 'E4 TB Allocation Details'!$A$18:$L$18, 0),FALSE), 'E2 Allocators'!$B$15:$W$361, MATCH('O5 Details by Class &amp; Accounts'!T$18, 'E2 Allocators'!$B$15:$W$15, 0),FALSE)*$F139), 0, VLOOKUP(VLOOKUP($A139, 'E4 TB Allocation Details'!$A$18:$L$214, MATCH("Demand ID", 'E4 TB Allocation Details'!$A$18:$L$18, 0),FALSE), 'E2 Allocators'!$B$15:$W$361, MATCH('O5 Details by Class &amp; Accounts'!T$18, 'E2 Allocators'!$B$15:$W$15, 0),FALSE)*$F139)</f>
        <v>0</v>
      </c>
      <c r="U139" s="1321">
        <f>IF(ISERROR(VLOOKUP(VLOOKUP($A139, 'E4 TB Allocation Details'!$A$18:$L$214, MATCH("Demand ID", 'E4 TB Allocation Details'!$A$18:$L$18, 0),FALSE), 'E2 Allocators'!$B$15:$W$361, MATCH('O5 Details by Class &amp; Accounts'!U$18, 'E2 Allocators'!$B$15:$W$15, 0),FALSE)*$F139), 0, VLOOKUP(VLOOKUP($A139, 'E4 TB Allocation Details'!$A$18:$L$214, MATCH("Demand ID", 'E4 TB Allocation Details'!$A$18:$L$18, 0),FALSE), 'E2 Allocators'!$B$15:$W$361, MATCH('O5 Details by Class &amp; Accounts'!U$18, 'E2 Allocators'!$B$15:$W$15, 0),FALSE)*$F139)</f>
        <v>0</v>
      </c>
      <c r="V139" s="1321">
        <f>IF(ISERROR(VLOOKUP(VLOOKUP($A139, 'E4 TB Allocation Details'!$A$18:$L$214, MATCH("Demand ID", 'E4 TB Allocation Details'!$A$18:$L$18, 0),FALSE), 'E2 Allocators'!$B$15:$W$361, MATCH('O5 Details by Class &amp; Accounts'!V$18, 'E2 Allocators'!$B$15:$W$15, 0),FALSE)*$F139), 0, VLOOKUP(VLOOKUP($A139, 'E4 TB Allocation Details'!$A$18:$L$214, MATCH("Demand ID", 'E4 TB Allocation Details'!$A$18:$L$18, 0),FALSE), 'E2 Allocators'!$B$15:$W$361, MATCH('O5 Details by Class &amp; Accounts'!V$18, 'E2 Allocators'!$B$15:$W$15, 0),FALSE)*$F139)</f>
        <v>0</v>
      </c>
      <c r="W139" s="1321">
        <f>IF(ISERROR(VLOOKUP(VLOOKUP($A139, 'E4 TB Allocation Details'!$A$18:$L$214, MATCH("Demand ID", 'E4 TB Allocation Details'!$A$18:$L$18, 0),FALSE), 'E2 Allocators'!$B$15:$W$361, MATCH('O5 Details by Class &amp; Accounts'!W$18, 'E2 Allocators'!$B$15:$W$15, 0),FALSE)*$F139), 0, VLOOKUP(VLOOKUP($A139, 'E4 TB Allocation Details'!$A$18:$L$214, MATCH("Demand ID", 'E4 TB Allocation Details'!$A$18:$L$18, 0),FALSE), 'E2 Allocators'!$B$15:$W$361, MATCH('O5 Details by Class &amp; Accounts'!W$18, 'E2 Allocators'!$B$15:$W$15, 0),FALSE)*$F139)</f>
        <v>0</v>
      </c>
      <c r="X139" s="1321">
        <f>IF(ISERROR(VLOOKUP(VLOOKUP($A139, 'E4 TB Allocation Details'!$A$18:$L$214, MATCH("Demand ID", 'E4 TB Allocation Details'!$A$18:$L$18, 0),FALSE), 'E2 Allocators'!$B$15:$W$361, MATCH('O5 Details by Class &amp; Accounts'!X$18, 'E2 Allocators'!$B$15:$W$15, 0),FALSE)*$F139), 0, VLOOKUP(VLOOKUP($A139, 'E4 TB Allocation Details'!$A$18:$L$214, MATCH("Demand ID", 'E4 TB Allocation Details'!$A$18:$L$18, 0),FALSE), 'E2 Allocators'!$B$15:$W$361, MATCH('O5 Details by Class &amp; Accounts'!X$18, 'E2 Allocators'!$B$15:$W$15, 0),FALSE)*$F139)</f>
        <v>0</v>
      </c>
      <c r="Y139" s="1321">
        <f>IF(ISERROR(VLOOKUP(VLOOKUP($A139, 'E4 TB Allocation Details'!$A$18:$L$214, MATCH("Demand ID", 'E4 TB Allocation Details'!$A$18:$L$18, 0),FALSE), 'E2 Allocators'!$B$15:$W$361, MATCH('O5 Details by Class &amp; Accounts'!Y$18, 'E2 Allocators'!$B$15:$W$15, 0),FALSE)*$F139), 0, VLOOKUP(VLOOKUP($A139, 'E4 TB Allocation Details'!$A$18:$L$214, MATCH("Demand ID", 'E4 TB Allocation Details'!$A$18:$L$18, 0),FALSE), 'E2 Allocators'!$B$15:$W$361, MATCH('O5 Details by Class &amp; Accounts'!Y$18, 'E2 Allocators'!$B$15:$W$15, 0),FALSE)*$F139)</f>
        <v>0</v>
      </c>
      <c r="Z139" s="1321">
        <f>IF(ISERROR(VLOOKUP(VLOOKUP($A139, 'E4 TB Allocation Details'!$A$18:$L$214, MATCH("Demand ID", 'E4 TB Allocation Details'!$A$18:$L$18, 0),FALSE), 'E2 Allocators'!$B$15:$W$361, MATCH('O5 Details by Class &amp; Accounts'!Z$18, 'E2 Allocators'!$B$15:$W$15, 0),FALSE)*$F139), 0, VLOOKUP(VLOOKUP($A139, 'E4 TB Allocation Details'!$A$18:$L$214, MATCH("Demand ID", 'E4 TB Allocation Details'!$A$18:$L$18, 0),FALSE), 'E2 Allocators'!$B$15:$W$361, MATCH('O5 Details by Class &amp; Accounts'!Z$18, 'E2 Allocators'!$B$15:$W$15, 0),FALSE)*$F139)</f>
        <v>0</v>
      </c>
      <c r="AA139" s="1321">
        <f>IF(ISERROR(VLOOKUP(VLOOKUP($A139, 'E4 TB Allocation Details'!$A$18:$L$214, MATCH("Demand ID", 'E4 TB Allocation Details'!$A$18:$L$18, 0),FALSE), 'E2 Allocators'!$B$15:$W$361, MATCH('O5 Details by Class &amp; Accounts'!AA$18, 'E2 Allocators'!$B$15:$W$15, 0),FALSE)*$F139), 0, VLOOKUP(VLOOKUP($A139, 'E4 TB Allocation Details'!$A$18:$L$214, MATCH("Demand ID", 'E4 TB Allocation Details'!$A$18:$L$18, 0),FALSE), 'E2 Allocators'!$B$15:$W$361, MATCH('O5 Details by Class &amp; Accounts'!AA$18, 'E2 Allocators'!$B$15:$W$15, 0),FALSE)*$F139)</f>
        <v>0</v>
      </c>
      <c r="AB139" s="1321">
        <f>IF(ISERROR(VLOOKUP(VLOOKUP($A139, 'E4 TB Allocation Details'!$A$18:$L$214, MATCH("Demand ID", 'E4 TB Allocation Details'!$A$18:$L$18, 0),FALSE), 'E2 Allocators'!$B$15:$W$361, MATCH('O5 Details by Class &amp; Accounts'!AB$18, 'E2 Allocators'!$B$15:$W$15, 0),FALSE)*$F139), 0, VLOOKUP(VLOOKUP($A139, 'E4 TB Allocation Details'!$A$18:$L$214, MATCH("Demand ID", 'E4 TB Allocation Details'!$A$18:$L$18, 0),FALSE), 'E2 Allocators'!$B$15:$W$361, MATCH('O5 Details by Class &amp; Accounts'!AB$18, 'E2 Allocators'!$B$15:$W$15, 0),FALSE)*$F139)</f>
        <v>0</v>
      </c>
      <c r="AC139" s="1321">
        <f t="shared" si="39"/>
        <v>0</v>
      </c>
      <c r="AD139" s="1321">
        <f>IF(ISERROR(VLOOKUP(VLOOKUP($A139, 'E4 TB Allocation Details'!$A$18:$L$214, MATCH("Customer ID", 'E4 TB Allocation Details'!$A$18:$L$18, 0),FALSE), 'E2 Allocators'!$B$15:$W$361, MATCH('O5 Details by Class &amp; Accounts'!AD$18, 'E2 Allocators'!$B$15:$W$15, 0),FALSE)*$G139), 0, VLOOKUP(VLOOKUP($A139, 'E4 TB Allocation Details'!$A$18:$L$214, MATCH("Customer ID", 'E4 TB Allocation Details'!$A$18:$L$18, 0),FALSE), 'E2 Allocators'!$B$15:$W$361, MATCH('O5 Details by Class &amp; Accounts'!AD$18, 'E2 Allocators'!$B$15:$W$15, 0),FALSE)*$G139)</f>
        <v>0</v>
      </c>
      <c r="AE139" s="1321">
        <f>IF(ISERROR(VLOOKUP(VLOOKUP($A139, 'E4 TB Allocation Details'!$A$18:$L$214, MATCH("Customer ID", 'E4 TB Allocation Details'!$A$18:$L$18, 0),FALSE), 'E2 Allocators'!$B$15:$W$361, MATCH('O5 Details by Class &amp; Accounts'!AE$18, 'E2 Allocators'!$B$15:$W$15, 0),FALSE)*$G139), 0, VLOOKUP(VLOOKUP($A139, 'E4 TB Allocation Details'!$A$18:$L$214, MATCH("Customer ID", 'E4 TB Allocation Details'!$A$18:$L$18, 0),FALSE), 'E2 Allocators'!$B$15:$W$361, MATCH('O5 Details by Class &amp; Accounts'!AE$18, 'E2 Allocators'!$B$15:$W$15, 0),FALSE)*$G139)</f>
        <v>0</v>
      </c>
      <c r="AF139" s="1321">
        <f>IF(ISERROR(VLOOKUP(VLOOKUP($A139, 'E4 TB Allocation Details'!$A$18:$L$214, MATCH("Customer ID", 'E4 TB Allocation Details'!$A$18:$L$18, 0),FALSE), 'E2 Allocators'!$B$15:$W$361, MATCH('O5 Details by Class &amp; Accounts'!AF$18, 'E2 Allocators'!$B$15:$W$15, 0),FALSE)*$G139), 0, VLOOKUP(VLOOKUP($A139, 'E4 TB Allocation Details'!$A$18:$L$214, MATCH("Customer ID", 'E4 TB Allocation Details'!$A$18:$L$18, 0),FALSE), 'E2 Allocators'!$B$15:$W$361, MATCH('O5 Details by Class &amp; Accounts'!AF$18, 'E2 Allocators'!$B$15:$W$15, 0),FALSE)*$G139)</f>
        <v>0</v>
      </c>
      <c r="AG139" s="1321">
        <f>IF(ISERROR(VLOOKUP(VLOOKUP($A139, 'E4 TB Allocation Details'!$A$18:$L$214, MATCH("Customer ID", 'E4 TB Allocation Details'!$A$18:$L$18, 0),FALSE), 'E2 Allocators'!$B$15:$W$361, MATCH('O5 Details by Class &amp; Accounts'!AG$18, 'E2 Allocators'!$B$15:$W$15, 0),FALSE)*$G139), 0, VLOOKUP(VLOOKUP($A139, 'E4 TB Allocation Details'!$A$18:$L$214, MATCH("Customer ID", 'E4 TB Allocation Details'!$A$18:$L$18, 0),FALSE), 'E2 Allocators'!$B$15:$W$361, MATCH('O5 Details by Class &amp; Accounts'!AG$18, 'E2 Allocators'!$B$15:$W$15, 0),FALSE)*$G139)</f>
        <v>0</v>
      </c>
      <c r="AH139" s="1321">
        <f>IF(ISERROR(VLOOKUP(VLOOKUP($A139, 'E4 TB Allocation Details'!$A$18:$L$214, MATCH("Customer ID", 'E4 TB Allocation Details'!$A$18:$L$18, 0),FALSE), 'E2 Allocators'!$B$15:$W$361, MATCH('O5 Details by Class &amp; Accounts'!AH$18, 'E2 Allocators'!$B$15:$W$15, 0),FALSE)*$G139), 0, VLOOKUP(VLOOKUP($A139, 'E4 TB Allocation Details'!$A$18:$L$214, MATCH("Customer ID", 'E4 TB Allocation Details'!$A$18:$L$18, 0),FALSE), 'E2 Allocators'!$B$15:$W$361, MATCH('O5 Details by Class &amp; Accounts'!AH$18, 'E2 Allocators'!$B$15:$W$15, 0),FALSE)*$G139)</f>
        <v>0</v>
      </c>
      <c r="AI139" s="1321">
        <f>IF(ISERROR(VLOOKUP(VLOOKUP($A139, 'E4 TB Allocation Details'!$A$18:$L$214, MATCH("Customer ID", 'E4 TB Allocation Details'!$A$18:$L$18, 0),FALSE), 'E2 Allocators'!$B$15:$W$361, MATCH('O5 Details by Class &amp; Accounts'!AI$18, 'E2 Allocators'!$B$15:$W$15, 0),FALSE)*$G139), 0, VLOOKUP(VLOOKUP($A139, 'E4 TB Allocation Details'!$A$18:$L$214, MATCH("Customer ID", 'E4 TB Allocation Details'!$A$18:$L$18, 0),FALSE), 'E2 Allocators'!$B$15:$W$361, MATCH('O5 Details by Class &amp; Accounts'!AI$18, 'E2 Allocators'!$B$15:$W$15, 0),FALSE)*$G139)</f>
        <v>0</v>
      </c>
      <c r="AJ139" s="1321">
        <f>IF(ISERROR(VLOOKUP(VLOOKUP($A139, 'E4 TB Allocation Details'!$A$18:$L$214, MATCH("Customer ID", 'E4 TB Allocation Details'!$A$18:$L$18, 0),FALSE), 'E2 Allocators'!$B$15:$W$361, MATCH('O5 Details by Class &amp; Accounts'!AJ$18, 'E2 Allocators'!$B$15:$W$15, 0),FALSE)*$G139), 0, VLOOKUP(VLOOKUP($A139, 'E4 TB Allocation Details'!$A$18:$L$214, MATCH("Customer ID", 'E4 TB Allocation Details'!$A$18:$L$18, 0),FALSE), 'E2 Allocators'!$B$15:$W$361, MATCH('O5 Details by Class &amp; Accounts'!AJ$18, 'E2 Allocators'!$B$15:$W$15, 0),FALSE)*$G139)</f>
        <v>0</v>
      </c>
      <c r="AK139" s="1321">
        <f>IF(ISERROR(VLOOKUP(VLOOKUP($A139, 'E4 TB Allocation Details'!$A$18:$L$214, MATCH("Customer ID", 'E4 TB Allocation Details'!$A$18:$L$18, 0),FALSE), 'E2 Allocators'!$B$15:$W$361, MATCH('O5 Details by Class &amp; Accounts'!AK$18, 'E2 Allocators'!$B$15:$W$15, 0),FALSE)*$G139), 0, VLOOKUP(VLOOKUP($A139, 'E4 TB Allocation Details'!$A$18:$L$214, MATCH("Customer ID", 'E4 TB Allocation Details'!$A$18:$L$18, 0),FALSE), 'E2 Allocators'!$B$15:$W$361, MATCH('O5 Details by Class &amp; Accounts'!AK$18, 'E2 Allocators'!$B$15:$W$15, 0),FALSE)*$G139)</f>
        <v>0</v>
      </c>
      <c r="AL139" s="1321">
        <f>IF(ISERROR(VLOOKUP(VLOOKUP($A139, 'E4 TB Allocation Details'!$A$18:$L$214, MATCH("Customer ID", 'E4 TB Allocation Details'!$A$18:$L$18, 0),FALSE), 'E2 Allocators'!$B$15:$W$361, MATCH('O5 Details by Class &amp; Accounts'!AL$18, 'E2 Allocators'!$B$15:$W$15, 0),FALSE)*$G139), 0, VLOOKUP(VLOOKUP($A139, 'E4 TB Allocation Details'!$A$18:$L$214, MATCH("Customer ID", 'E4 TB Allocation Details'!$A$18:$L$18, 0),FALSE), 'E2 Allocators'!$B$15:$W$361, MATCH('O5 Details by Class &amp; Accounts'!AL$18, 'E2 Allocators'!$B$15:$W$15, 0),FALSE)*$G139)</f>
        <v>0</v>
      </c>
      <c r="AM139" s="1321">
        <f>IF(ISERROR(VLOOKUP(VLOOKUP($A139, 'E4 TB Allocation Details'!$A$18:$L$214, MATCH("Customer ID", 'E4 TB Allocation Details'!$A$18:$L$18, 0),FALSE), 'E2 Allocators'!$B$15:$W$361, MATCH('O5 Details by Class &amp; Accounts'!AM$18, 'E2 Allocators'!$B$15:$W$15, 0),FALSE)*$G139), 0, VLOOKUP(VLOOKUP($A139, 'E4 TB Allocation Details'!$A$18:$L$214, MATCH("Customer ID", 'E4 TB Allocation Details'!$A$18:$L$18, 0),FALSE), 'E2 Allocators'!$B$15:$W$361, MATCH('O5 Details by Class &amp; Accounts'!AM$18, 'E2 Allocators'!$B$15:$W$15, 0),FALSE)*$G139)</f>
        <v>0</v>
      </c>
      <c r="AN139" s="1321">
        <f>IF(ISERROR(VLOOKUP(VLOOKUP($A139, 'E4 TB Allocation Details'!$A$18:$L$214, MATCH("Customer ID", 'E4 TB Allocation Details'!$A$18:$L$18, 0),FALSE), 'E2 Allocators'!$B$15:$W$361, MATCH('O5 Details by Class &amp; Accounts'!AN$18, 'E2 Allocators'!$B$15:$W$15, 0),FALSE)*$G139), 0, VLOOKUP(VLOOKUP($A139, 'E4 TB Allocation Details'!$A$18:$L$214, MATCH("Customer ID", 'E4 TB Allocation Details'!$A$18:$L$18, 0),FALSE), 'E2 Allocators'!$B$15:$W$361, MATCH('O5 Details by Class &amp; Accounts'!AN$18, 'E2 Allocators'!$B$15:$W$15, 0),FALSE)*$G139)</f>
        <v>0</v>
      </c>
      <c r="AO139" s="1321">
        <f>IF(ISERROR(VLOOKUP(VLOOKUP($A139, 'E4 TB Allocation Details'!$A$18:$L$214, MATCH("Customer ID", 'E4 TB Allocation Details'!$A$18:$L$18, 0),FALSE), 'E2 Allocators'!$B$15:$W$361, MATCH('O5 Details by Class &amp; Accounts'!AO$18, 'E2 Allocators'!$B$15:$W$15, 0),FALSE)*$G139), 0, VLOOKUP(VLOOKUP($A139, 'E4 TB Allocation Details'!$A$18:$L$214, MATCH("Customer ID", 'E4 TB Allocation Details'!$A$18:$L$18, 0),FALSE), 'E2 Allocators'!$B$15:$W$361, MATCH('O5 Details by Class &amp; Accounts'!AO$18, 'E2 Allocators'!$B$15:$W$15, 0),FALSE)*$G139)</f>
        <v>0</v>
      </c>
      <c r="AP139" s="1321">
        <f>IF(ISERROR(VLOOKUP(VLOOKUP($A139, 'E4 TB Allocation Details'!$A$18:$L$214, MATCH("Customer ID", 'E4 TB Allocation Details'!$A$18:$L$18, 0),FALSE), 'E2 Allocators'!$B$15:$W$361, MATCH('O5 Details by Class &amp; Accounts'!AP$18, 'E2 Allocators'!$B$15:$W$15, 0),FALSE)*$G139), 0, VLOOKUP(VLOOKUP($A139, 'E4 TB Allocation Details'!$A$18:$L$214, MATCH("Customer ID", 'E4 TB Allocation Details'!$A$18:$L$18, 0),FALSE), 'E2 Allocators'!$B$15:$W$361, MATCH('O5 Details by Class &amp; Accounts'!AP$18, 'E2 Allocators'!$B$15:$W$15, 0),FALSE)*$G139)</f>
        <v>0</v>
      </c>
      <c r="AQ139" s="1321">
        <f>IF(ISERROR(VLOOKUP(VLOOKUP($A139, 'E4 TB Allocation Details'!$A$18:$L$214, MATCH("Customer ID", 'E4 TB Allocation Details'!$A$18:$L$18, 0),FALSE), 'E2 Allocators'!$B$15:$W$361, MATCH('O5 Details by Class &amp; Accounts'!AQ$18, 'E2 Allocators'!$B$15:$W$15, 0),FALSE)*$G139), 0, VLOOKUP(VLOOKUP($A139, 'E4 TB Allocation Details'!$A$18:$L$214, MATCH("Customer ID", 'E4 TB Allocation Details'!$A$18:$L$18, 0),FALSE), 'E2 Allocators'!$B$15:$W$361, MATCH('O5 Details by Class &amp; Accounts'!AQ$18, 'E2 Allocators'!$B$15:$W$15, 0),FALSE)*$G139)</f>
        <v>0</v>
      </c>
      <c r="AR139" s="1321">
        <f>IF(ISERROR(VLOOKUP(VLOOKUP($A139, 'E4 TB Allocation Details'!$A$18:$L$214, MATCH("Customer ID", 'E4 TB Allocation Details'!$A$18:$L$18, 0),FALSE), 'E2 Allocators'!$B$15:$W$361, MATCH('O5 Details by Class &amp; Accounts'!AR$18, 'E2 Allocators'!$B$15:$W$15, 0),FALSE)*$G139), 0, VLOOKUP(VLOOKUP($A139, 'E4 TB Allocation Details'!$A$18:$L$214, MATCH("Customer ID", 'E4 TB Allocation Details'!$A$18:$L$18, 0),FALSE), 'E2 Allocators'!$B$15:$W$361, MATCH('O5 Details by Class &amp; Accounts'!AR$18, 'E2 Allocators'!$B$15:$W$15, 0),FALSE)*$G139)</f>
        <v>0</v>
      </c>
      <c r="AS139" s="1321">
        <f>IF(ISERROR(VLOOKUP(VLOOKUP($A139, 'E4 TB Allocation Details'!$A$18:$L$214, MATCH("Customer ID", 'E4 TB Allocation Details'!$A$18:$L$18, 0),FALSE), 'E2 Allocators'!$B$15:$W$361, MATCH('O5 Details by Class &amp; Accounts'!AS$18, 'E2 Allocators'!$B$15:$W$15, 0),FALSE)*$G139), 0, VLOOKUP(VLOOKUP($A139, 'E4 TB Allocation Details'!$A$18:$L$214, MATCH("Customer ID", 'E4 TB Allocation Details'!$A$18:$L$18, 0),FALSE), 'E2 Allocators'!$B$15:$W$361, MATCH('O5 Details by Class &amp; Accounts'!AS$18, 'E2 Allocators'!$B$15:$W$15, 0),FALSE)*$G139)</f>
        <v>0</v>
      </c>
      <c r="AT139" s="1321">
        <f>IF(ISERROR(VLOOKUP(VLOOKUP($A139, 'E4 TB Allocation Details'!$A$18:$L$214, MATCH("Customer ID", 'E4 TB Allocation Details'!$A$18:$L$18, 0),FALSE), 'E2 Allocators'!$B$15:$W$361, MATCH('O5 Details by Class &amp; Accounts'!AT$18, 'E2 Allocators'!$B$15:$W$15, 0),FALSE)*$G139), 0, VLOOKUP(VLOOKUP($A139, 'E4 TB Allocation Details'!$A$18:$L$214, MATCH("Customer ID", 'E4 TB Allocation Details'!$A$18:$L$18, 0),FALSE), 'E2 Allocators'!$B$15:$W$361, MATCH('O5 Details by Class &amp; Accounts'!AT$18, 'E2 Allocators'!$B$15:$W$15, 0),FALSE)*$G139)</f>
        <v>0</v>
      </c>
      <c r="AU139" s="1321">
        <f>IF(ISERROR(VLOOKUP(VLOOKUP($A139, 'E4 TB Allocation Details'!$A$18:$L$214, MATCH("Customer ID", 'E4 TB Allocation Details'!$A$18:$L$18, 0),FALSE), 'E2 Allocators'!$B$15:$W$361, MATCH('O5 Details by Class &amp; Accounts'!AU$18, 'E2 Allocators'!$B$15:$W$15, 0),FALSE)*$G139), 0, VLOOKUP(VLOOKUP($A139, 'E4 TB Allocation Details'!$A$18:$L$214, MATCH("Customer ID", 'E4 TB Allocation Details'!$A$18:$L$18, 0),FALSE), 'E2 Allocators'!$B$15:$W$361, MATCH('O5 Details by Class &amp; Accounts'!AU$18, 'E2 Allocators'!$B$15:$W$15, 0),FALSE)*$G139)</f>
        <v>0</v>
      </c>
      <c r="AV139" s="1321">
        <f>IF(ISERROR(VLOOKUP(VLOOKUP($A139, 'E4 TB Allocation Details'!$A$18:$L$214, MATCH("Customer ID", 'E4 TB Allocation Details'!$A$18:$L$18, 0),FALSE), 'E2 Allocators'!$B$15:$W$361, MATCH('O5 Details by Class &amp; Accounts'!AV$18, 'E2 Allocators'!$B$15:$W$15, 0),FALSE)*$G139), 0, VLOOKUP(VLOOKUP($A139, 'E4 TB Allocation Details'!$A$18:$L$214, MATCH("Customer ID", 'E4 TB Allocation Details'!$A$18:$L$18, 0),FALSE), 'E2 Allocators'!$B$15:$W$361, MATCH('O5 Details by Class &amp; Accounts'!AV$18, 'E2 Allocators'!$B$15:$W$15, 0),FALSE)*$G139)</f>
        <v>0</v>
      </c>
      <c r="AW139" s="1321">
        <f>IF(ISERROR(VLOOKUP(VLOOKUP($A139, 'E4 TB Allocation Details'!$A$18:$L$214, MATCH("Customer ID", 'E4 TB Allocation Details'!$A$18:$L$18, 0),FALSE), 'E2 Allocators'!$B$15:$W$361, MATCH('O5 Details by Class &amp; Accounts'!AW$18, 'E2 Allocators'!$B$15:$W$15, 0),FALSE)*$G139), 0, VLOOKUP(VLOOKUP($A139, 'E4 TB Allocation Details'!$A$18:$L$214, MATCH("Customer ID", 'E4 TB Allocation Details'!$A$18:$L$18, 0),FALSE), 'E2 Allocators'!$B$15:$W$361, MATCH('O5 Details by Class &amp; Accounts'!AW$18, 'E2 Allocators'!$B$15:$W$15, 0),FALSE)*$G139)</f>
        <v>0</v>
      </c>
      <c r="AX139" s="1321">
        <f t="shared" si="40"/>
        <v>0</v>
      </c>
      <c r="AY139" s="1321">
        <f>IF(ISERROR(VLOOKUP(VLOOKUP($A139, 'E4 TB Allocation Details'!$A$18:$L$214, MATCH("Misc ID", 'E4 TB Allocation Details'!$A$18:$L$18, 0),FALSE), 'E2 Allocators'!$B$15:$W$361, MATCH('O5 Details by Class &amp; Accounts'!AY$18, 'E2 Allocators'!$B$15:$W$15, 0),FALSE)*$E139), 0, VLOOKUP(VLOOKUP($A139, 'E4 TB Allocation Details'!$A$18:$L$214, MATCH("Misc ID", 'E4 TB Allocation Details'!$A$18:$L$18, 0),FALSE), 'E2 Allocators'!$B$15:$W$361, MATCH('O5 Details by Class &amp; Accounts'!AY$18, 'E2 Allocators'!$B$15:$W$15, 0),FALSE)*$E139)</f>
        <v>0</v>
      </c>
      <c r="AZ139" s="1321">
        <f>IF(ISERROR(VLOOKUP(VLOOKUP($A139, 'E4 TB Allocation Details'!$A$18:$L$214, MATCH("Misc ID", 'E4 TB Allocation Details'!$A$18:$L$18, 0),FALSE), 'E2 Allocators'!$B$15:$W$361, MATCH('O5 Details by Class &amp; Accounts'!AZ$18, 'E2 Allocators'!$B$15:$W$15, 0),FALSE)*$E139), 0, VLOOKUP(VLOOKUP($A139, 'E4 TB Allocation Details'!$A$18:$L$214, MATCH("Misc ID", 'E4 TB Allocation Details'!$A$18:$L$18, 0),FALSE), 'E2 Allocators'!$B$15:$W$361, MATCH('O5 Details by Class &amp; Accounts'!AZ$18, 'E2 Allocators'!$B$15:$W$15, 0),FALSE)*$E139)</f>
        <v>0</v>
      </c>
      <c r="BA139" s="1321">
        <f>IF(ISERROR(VLOOKUP(VLOOKUP($A139, 'E4 TB Allocation Details'!$A$18:$L$214, MATCH("Misc ID", 'E4 TB Allocation Details'!$A$18:$L$18, 0),FALSE), 'E2 Allocators'!$B$15:$W$361, MATCH('O5 Details by Class &amp; Accounts'!BA$18, 'E2 Allocators'!$B$15:$W$15, 0),FALSE)*$E139), 0, VLOOKUP(VLOOKUP($A139, 'E4 TB Allocation Details'!$A$18:$L$214, MATCH("Misc ID", 'E4 TB Allocation Details'!$A$18:$L$18, 0),FALSE), 'E2 Allocators'!$B$15:$W$361, MATCH('O5 Details by Class &amp; Accounts'!BA$18, 'E2 Allocators'!$B$15:$W$15, 0),FALSE)*$E139)</f>
        <v>0</v>
      </c>
      <c r="BB139" s="1321">
        <f>IF(ISERROR(VLOOKUP(VLOOKUP($A139, 'E4 TB Allocation Details'!$A$18:$L$214, MATCH("Misc ID", 'E4 TB Allocation Details'!$A$18:$L$18, 0),FALSE), 'E2 Allocators'!$B$15:$W$361, MATCH('O5 Details by Class &amp; Accounts'!BB$18, 'E2 Allocators'!$B$15:$W$15, 0),FALSE)*$E139), 0, VLOOKUP(VLOOKUP($A139, 'E4 TB Allocation Details'!$A$18:$L$214, MATCH("Misc ID", 'E4 TB Allocation Details'!$A$18:$L$18, 0),FALSE), 'E2 Allocators'!$B$15:$W$361, MATCH('O5 Details by Class &amp; Accounts'!BB$18, 'E2 Allocators'!$B$15:$W$15, 0),FALSE)*$E139)</f>
        <v>0</v>
      </c>
      <c r="BC139" s="1321">
        <f>IF(ISERROR(VLOOKUP(VLOOKUP($A139, 'E4 TB Allocation Details'!$A$18:$L$214, MATCH("Misc ID", 'E4 TB Allocation Details'!$A$18:$L$18, 0),FALSE), 'E2 Allocators'!$B$15:$W$361, MATCH('O5 Details by Class &amp; Accounts'!BC$18, 'E2 Allocators'!$B$15:$W$15, 0),FALSE)*$E139), 0, VLOOKUP(VLOOKUP($A139, 'E4 TB Allocation Details'!$A$18:$L$214, MATCH("Misc ID", 'E4 TB Allocation Details'!$A$18:$L$18, 0),FALSE), 'E2 Allocators'!$B$15:$W$361, MATCH('O5 Details by Class &amp; Accounts'!BC$18, 'E2 Allocators'!$B$15:$W$15, 0),FALSE)*$E139)</f>
        <v>0</v>
      </c>
      <c r="BD139" s="1321">
        <f>IF(ISERROR(VLOOKUP(VLOOKUP($A139, 'E4 TB Allocation Details'!$A$18:$L$214, MATCH("Misc ID", 'E4 TB Allocation Details'!$A$18:$L$18, 0),FALSE), 'E2 Allocators'!$B$15:$W$361, MATCH('O5 Details by Class &amp; Accounts'!BD$18, 'E2 Allocators'!$B$15:$W$15, 0),FALSE)*$E139), 0, VLOOKUP(VLOOKUP($A139, 'E4 TB Allocation Details'!$A$18:$L$214, MATCH("Misc ID", 'E4 TB Allocation Details'!$A$18:$L$18, 0),FALSE), 'E2 Allocators'!$B$15:$W$361, MATCH('O5 Details by Class &amp; Accounts'!BD$18, 'E2 Allocators'!$B$15:$W$15, 0),FALSE)*$E139)</f>
        <v>0</v>
      </c>
      <c r="BE139" s="1321">
        <f>IF(ISERROR(VLOOKUP(VLOOKUP($A139, 'E4 TB Allocation Details'!$A$18:$L$214, MATCH("Misc ID", 'E4 TB Allocation Details'!$A$18:$L$18, 0),FALSE), 'E2 Allocators'!$B$15:$W$361, MATCH('O5 Details by Class &amp; Accounts'!BE$18, 'E2 Allocators'!$B$15:$W$15, 0),FALSE)*$E139), 0, VLOOKUP(VLOOKUP($A139, 'E4 TB Allocation Details'!$A$18:$L$214, MATCH("Misc ID", 'E4 TB Allocation Details'!$A$18:$L$18, 0),FALSE), 'E2 Allocators'!$B$15:$W$361, MATCH('O5 Details by Class &amp; Accounts'!BE$18, 'E2 Allocators'!$B$15:$W$15, 0),FALSE)*$E139)</f>
        <v>0</v>
      </c>
      <c r="BF139" s="1321">
        <f>IF(ISERROR(VLOOKUP(VLOOKUP($A139, 'E4 TB Allocation Details'!$A$18:$L$214, MATCH("Misc ID", 'E4 TB Allocation Details'!$A$18:$L$18, 0),FALSE), 'E2 Allocators'!$B$15:$W$361, MATCH('O5 Details by Class &amp; Accounts'!BF$18, 'E2 Allocators'!$B$15:$W$15, 0),FALSE)*$E139), 0, VLOOKUP(VLOOKUP($A139, 'E4 TB Allocation Details'!$A$18:$L$214, MATCH("Misc ID", 'E4 TB Allocation Details'!$A$18:$L$18, 0),FALSE), 'E2 Allocators'!$B$15:$W$361, MATCH('O5 Details by Class &amp; Accounts'!BF$18, 'E2 Allocators'!$B$15:$W$15, 0),FALSE)*$E139)</f>
        <v>0</v>
      </c>
      <c r="BG139" s="1321">
        <f>IF(ISERROR(VLOOKUP(VLOOKUP($A139, 'E4 TB Allocation Details'!$A$18:$L$214, MATCH("Misc ID", 'E4 TB Allocation Details'!$A$18:$L$18, 0),FALSE), 'E2 Allocators'!$B$15:$W$361, MATCH('O5 Details by Class &amp; Accounts'!BG$18, 'E2 Allocators'!$B$15:$W$15, 0),FALSE)*$E139), 0, VLOOKUP(VLOOKUP($A139, 'E4 TB Allocation Details'!$A$18:$L$214, MATCH("Misc ID", 'E4 TB Allocation Details'!$A$18:$L$18, 0),FALSE), 'E2 Allocators'!$B$15:$W$361, MATCH('O5 Details by Class &amp; Accounts'!BG$18, 'E2 Allocators'!$B$15:$W$15, 0),FALSE)*$E139)</f>
        <v>0</v>
      </c>
      <c r="BH139" s="1321">
        <f>IF(ISERROR(VLOOKUP(VLOOKUP($A139, 'E4 TB Allocation Details'!$A$18:$L$214, MATCH("Misc ID", 'E4 TB Allocation Details'!$A$18:$L$18, 0),FALSE), 'E2 Allocators'!$B$15:$W$361, MATCH('O5 Details by Class &amp; Accounts'!BH$18, 'E2 Allocators'!$B$15:$W$15, 0),FALSE)*$E139), 0, VLOOKUP(VLOOKUP($A139, 'E4 TB Allocation Details'!$A$18:$L$214, MATCH("Misc ID", 'E4 TB Allocation Details'!$A$18:$L$18, 0),FALSE), 'E2 Allocators'!$B$15:$W$361, MATCH('O5 Details by Class &amp; Accounts'!BH$18, 'E2 Allocators'!$B$15:$W$15, 0),FALSE)*$E139)</f>
        <v>0</v>
      </c>
      <c r="BI139" s="1321">
        <f>IF(ISERROR(VLOOKUP(VLOOKUP($A139, 'E4 TB Allocation Details'!$A$18:$L$214, MATCH("Misc ID", 'E4 TB Allocation Details'!$A$18:$L$18, 0),FALSE), 'E2 Allocators'!$B$15:$W$361, MATCH('O5 Details by Class &amp; Accounts'!BI$18, 'E2 Allocators'!$B$15:$W$15, 0),FALSE)*$E139), 0, VLOOKUP(VLOOKUP($A139, 'E4 TB Allocation Details'!$A$18:$L$214, MATCH("Misc ID", 'E4 TB Allocation Details'!$A$18:$L$18, 0),FALSE), 'E2 Allocators'!$B$15:$W$361, MATCH('O5 Details by Class &amp; Accounts'!BI$18, 'E2 Allocators'!$B$15:$W$15, 0),FALSE)*$E139)</f>
        <v>0</v>
      </c>
      <c r="BJ139" s="1321">
        <f>IF(ISERROR(VLOOKUP(VLOOKUP($A139, 'E4 TB Allocation Details'!$A$18:$L$214, MATCH("Misc ID", 'E4 TB Allocation Details'!$A$18:$L$18, 0),FALSE), 'E2 Allocators'!$B$15:$W$361, MATCH('O5 Details by Class &amp; Accounts'!BJ$18, 'E2 Allocators'!$B$15:$W$15, 0),FALSE)*$E139), 0, VLOOKUP(VLOOKUP($A139, 'E4 TB Allocation Details'!$A$18:$L$214, MATCH("Misc ID", 'E4 TB Allocation Details'!$A$18:$L$18, 0),FALSE), 'E2 Allocators'!$B$15:$W$361, MATCH('O5 Details by Class &amp; Accounts'!BJ$18, 'E2 Allocators'!$B$15:$W$15, 0),FALSE)*$E139)</f>
        <v>0</v>
      </c>
      <c r="BK139" s="1321">
        <f>IF(ISERROR(VLOOKUP(VLOOKUP($A139, 'E4 TB Allocation Details'!$A$18:$L$214, MATCH("Misc ID", 'E4 TB Allocation Details'!$A$18:$L$18, 0),FALSE), 'E2 Allocators'!$B$15:$W$361, MATCH('O5 Details by Class &amp; Accounts'!BK$18, 'E2 Allocators'!$B$15:$W$15, 0),FALSE)*$E139), 0, VLOOKUP(VLOOKUP($A139, 'E4 TB Allocation Details'!$A$18:$L$214, MATCH("Misc ID", 'E4 TB Allocation Details'!$A$18:$L$18, 0),FALSE), 'E2 Allocators'!$B$15:$W$361, MATCH('O5 Details by Class &amp; Accounts'!BK$18, 'E2 Allocators'!$B$15:$W$15, 0),FALSE)*$E139)</f>
        <v>0</v>
      </c>
      <c r="BL139" s="1321">
        <f>IF(ISERROR(VLOOKUP(VLOOKUP($A139, 'E4 TB Allocation Details'!$A$18:$L$214, MATCH("Misc ID", 'E4 TB Allocation Details'!$A$18:$L$18, 0),FALSE), 'E2 Allocators'!$B$15:$W$361, MATCH('O5 Details by Class &amp; Accounts'!BL$18, 'E2 Allocators'!$B$15:$W$15, 0),FALSE)*$E139), 0, VLOOKUP(VLOOKUP($A139, 'E4 TB Allocation Details'!$A$18:$L$214, MATCH("Misc ID", 'E4 TB Allocation Details'!$A$18:$L$18, 0),FALSE), 'E2 Allocators'!$B$15:$W$361, MATCH('O5 Details by Class &amp; Accounts'!BL$18, 'E2 Allocators'!$B$15:$W$15, 0),FALSE)*$E139)</f>
        <v>0</v>
      </c>
      <c r="BM139" s="1321">
        <f>IF(ISERROR(VLOOKUP(VLOOKUP($A139, 'E4 TB Allocation Details'!$A$18:$L$214, MATCH("Misc ID", 'E4 TB Allocation Details'!$A$18:$L$18, 0),FALSE), 'E2 Allocators'!$B$15:$W$361, MATCH('O5 Details by Class &amp; Accounts'!BM$18, 'E2 Allocators'!$B$15:$W$15, 0),FALSE)*$E139), 0, VLOOKUP(VLOOKUP($A139, 'E4 TB Allocation Details'!$A$18:$L$214, MATCH("Misc ID", 'E4 TB Allocation Details'!$A$18:$L$18, 0),FALSE), 'E2 Allocators'!$B$15:$W$361, MATCH('O5 Details by Class &amp; Accounts'!BM$18, 'E2 Allocators'!$B$15:$W$15, 0),FALSE)*$E139)</f>
        <v>0</v>
      </c>
      <c r="BN139" s="1321">
        <f>IF(ISERROR(VLOOKUP(VLOOKUP($A139, 'E4 TB Allocation Details'!$A$18:$L$214, MATCH("Misc ID", 'E4 TB Allocation Details'!$A$18:$L$18, 0),FALSE), 'E2 Allocators'!$B$15:$W$361, MATCH('O5 Details by Class &amp; Accounts'!BN$18, 'E2 Allocators'!$B$15:$W$15, 0),FALSE)*$E139), 0, VLOOKUP(VLOOKUP($A139, 'E4 TB Allocation Details'!$A$18:$L$214, MATCH("Misc ID", 'E4 TB Allocation Details'!$A$18:$L$18, 0),FALSE), 'E2 Allocators'!$B$15:$W$361, MATCH('O5 Details by Class &amp; Accounts'!BN$18, 'E2 Allocators'!$B$15:$W$15, 0),FALSE)*$E139)</f>
        <v>0</v>
      </c>
      <c r="BO139" s="1321">
        <f>IF(ISERROR(VLOOKUP(VLOOKUP($A139, 'E4 TB Allocation Details'!$A$18:$L$214, MATCH("Misc ID", 'E4 TB Allocation Details'!$A$18:$L$18, 0),FALSE), 'E2 Allocators'!$B$15:$W$361, MATCH('O5 Details by Class &amp; Accounts'!BO$18, 'E2 Allocators'!$B$15:$W$15, 0),FALSE)*$E139), 0, VLOOKUP(VLOOKUP($A139, 'E4 TB Allocation Details'!$A$18:$L$214, MATCH("Misc ID", 'E4 TB Allocation Details'!$A$18:$L$18, 0),FALSE), 'E2 Allocators'!$B$15:$W$361, MATCH('O5 Details by Class &amp; Accounts'!BO$18, 'E2 Allocators'!$B$15:$W$15, 0),FALSE)*$E139)</f>
        <v>0</v>
      </c>
      <c r="BP139" s="1321">
        <f>IF(ISERROR(VLOOKUP(VLOOKUP($A139, 'E4 TB Allocation Details'!$A$18:$L$214, MATCH("Misc ID", 'E4 TB Allocation Details'!$A$18:$L$18, 0),FALSE), 'E2 Allocators'!$B$15:$W$361, MATCH('O5 Details by Class &amp; Accounts'!BP$18, 'E2 Allocators'!$B$15:$W$15, 0),FALSE)*$E139), 0, VLOOKUP(VLOOKUP($A139, 'E4 TB Allocation Details'!$A$18:$L$214, MATCH("Misc ID", 'E4 TB Allocation Details'!$A$18:$L$18, 0),FALSE), 'E2 Allocators'!$B$15:$W$361, MATCH('O5 Details by Class &amp; Accounts'!BP$18, 'E2 Allocators'!$B$15:$W$15, 0),FALSE)*$E139)</f>
        <v>0</v>
      </c>
      <c r="BQ139" s="1321">
        <f>IF(ISERROR(VLOOKUP(VLOOKUP($A139, 'E4 TB Allocation Details'!$A$18:$L$214, MATCH("Misc ID", 'E4 TB Allocation Details'!$A$18:$L$18, 0),FALSE), 'E2 Allocators'!$B$15:$W$361, MATCH('O5 Details by Class &amp; Accounts'!BQ$18, 'E2 Allocators'!$B$15:$W$15, 0),FALSE)*$E139), 0, VLOOKUP(VLOOKUP($A139, 'E4 TB Allocation Details'!$A$18:$L$214, MATCH("Misc ID", 'E4 TB Allocation Details'!$A$18:$L$18, 0),FALSE), 'E2 Allocators'!$B$15:$W$361, MATCH('O5 Details by Class &amp; Accounts'!BQ$18, 'E2 Allocators'!$B$15:$W$15, 0),FALSE)*$E139)</f>
        <v>0</v>
      </c>
      <c r="BR139" s="1321">
        <f>IF(ISERROR(VLOOKUP(VLOOKUP($A139, 'E4 TB Allocation Details'!$A$18:$L$214, MATCH("Misc ID", 'E4 TB Allocation Details'!$A$18:$L$18, 0),FALSE), 'E2 Allocators'!$B$15:$W$361, MATCH('O5 Details by Class &amp; Accounts'!BR$18, 'E2 Allocators'!$B$15:$W$15, 0),FALSE)*$E139), 0, VLOOKUP(VLOOKUP($A139, 'E4 TB Allocation Details'!$A$18:$L$214, MATCH("Misc ID", 'E4 TB Allocation Details'!$A$18:$L$18, 0),FALSE), 'E2 Allocators'!$B$15:$W$361, MATCH('O5 Details by Class &amp; Accounts'!BR$18, 'E2 Allocators'!$B$15:$W$15, 0),FALSE)*$E139)</f>
        <v>0</v>
      </c>
      <c r="BS139" s="1321">
        <f t="shared" si="41"/>
        <v>0</v>
      </c>
      <c r="BT139" s="1321">
        <f>IF(ISERROR(VLOOKUP(VLOOKUP($A139, 'E4 TB Allocation Details'!$A$18:$L$214, MATCH("A &amp; G ID", 'E4 TB Allocation Details'!$A$18:$L$18, 0),FALSE), 'E2 Allocators'!$B$15:$W$361, MATCH('O5 Details by Class &amp; Accounts'!BT$18, 'E2 Allocators'!$B$15:$W$15, 0),FALSE)*$E139), 0, VLOOKUP(VLOOKUP($A139, 'E4 TB Allocation Details'!$A$18:$L$214, MATCH("A &amp; G ID", 'E4 TB Allocation Details'!$A$18:$L$18, 0),FALSE), 'E2 Allocators'!$B$15:$W$361, MATCH('O5 Details by Class &amp; Accounts'!BT$18, 'E2 Allocators'!$B$15:$W$15, 0),FALSE)*$E139)</f>
        <v>0</v>
      </c>
      <c r="BU139" s="1321">
        <f>IF(ISERROR(VLOOKUP(VLOOKUP($A139, 'E4 TB Allocation Details'!$A$18:$L$214, MATCH("A &amp; G ID", 'E4 TB Allocation Details'!$A$18:$L$18, 0),FALSE), 'E2 Allocators'!$B$15:$W$361, MATCH('O5 Details by Class &amp; Accounts'!BU$18, 'E2 Allocators'!$B$15:$W$15, 0),FALSE)*$E139), 0, VLOOKUP(VLOOKUP($A139, 'E4 TB Allocation Details'!$A$18:$L$214, MATCH("A &amp; G ID", 'E4 TB Allocation Details'!$A$18:$L$18, 0),FALSE), 'E2 Allocators'!$B$15:$W$361, MATCH('O5 Details by Class &amp; Accounts'!BU$18, 'E2 Allocators'!$B$15:$W$15, 0),FALSE)*$E139)</f>
        <v>0</v>
      </c>
      <c r="BV139" s="1321">
        <f>IF(ISERROR(VLOOKUP(VLOOKUP($A139, 'E4 TB Allocation Details'!$A$18:$L$214, MATCH("A &amp; G ID", 'E4 TB Allocation Details'!$A$18:$L$18, 0),FALSE), 'E2 Allocators'!$B$15:$W$361, MATCH('O5 Details by Class &amp; Accounts'!BV$18, 'E2 Allocators'!$B$15:$W$15, 0),FALSE)*$E139), 0, VLOOKUP(VLOOKUP($A139, 'E4 TB Allocation Details'!$A$18:$L$214, MATCH("A &amp; G ID", 'E4 TB Allocation Details'!$A$18:$L$18, 0),FALSE), 'E2 Allocators'!$B$15:$W$361, MATCH('O5 Details by Class &amp; Accounts'!BV$18, 'E2 Allocators'!$B$15:$W$15, 0),FALSE)*$E139)</f>
        <v>0</v>
      </c>
      <c r="BW139" s="1321">
        <f>IF(ISERROR(VLOOKUP(VLOOKUP($A139, 'E4 TB Allocation Details'!$A$18:$L$214, MATCH("A &amp; G ID", 'E4 TB Allocation Details'!$A$18:$L$18, 0),FALSE), 'E2 Allocators'!$B$15:$W$361, MATCH('O5 Details by Class &amp; Accounts'!BW$18, 'E2 Allocators'!$B$15:$W$15, 0),FALSE)*$E139), 0, VLOOKUP(VLOOKUP($A139, 'E4 TB Allocation Details'!$A$18:$L$214, MATCH("A &amp; G ID", 'E4 TB Allocation Details'!$A$18:$L$18, 0),FALSE), 'E2 Allocators'!$B$15:$W$361, MATCH('O5 Details by Class &amp; Accounts'!BW$18, 'E2 Allocators'!$B$15:$W$15, 0),FALSE)*$E139)</f>
        <v>0</v>
      </c>
      <c r="BX139" s="1321">
        <f>IF(ISERROR(VLOOKUP(VLOOKUP($A139, 'E4 TB Allocation Details'!$A$18:$L$214, MATCH("A &amp; G ID", 'E4 TB Allocation Details'!$A$18:$L$18, 0),FALSE), 'E2 Allocators'!$B$15:$W$361, MATCH('O5 Details by Class &amp; Accounts'!BX$18, 'E2 Allocators'!$B$15:$W$15, 0),FALSE)*$E139), 0, VLOOKUP(VLOOKUP($A139, 'E4 TB Allocation Details'!$A$18:$L$214, MATCH("A &amp; G ID", 'E4 TB Allocation Details'!$A$18:$L$18, 0),FALSE), 'E2 Allocators'!$B$15:$W$361, MATCH('O5 Details by Class &amp; Accounts'!BX$18, 'E2 Allocators'!$B$15:$W$15, 0),FALSE)*$E139)</f>
        <v>0</v>
      </c>
      <c r="BY139" s="1321">
        <f>IF(ISERROR(VLOOKUP(VLOOKUP($A139, 'E4 TB Allocation Details'!$A$18:$L$214, MATCH("A &amp; G ID", 'E4 TB Allocation Details'!$A$18:$L$18, 0),FALSE), 'E2 Allocators'!$B$15:$W$361, MATCH('O5 Details by Class &amp; Accounts'!BY$18, 'E2 Allocators'!$B$15:$W$15, 0),FALSE)*$E139), 0, VLOOKUP(VLOOKUP($A139, 'E4 TB Allocation Details'!$A$18:$L$214, MATCH("A &amp; G ID", 'E4 TB Allocation Details'!$A$18:$L$18, 0),FALSE), 'E2 Allocators'!$B$15:$W$361, MATCH('O5 Details by Class &amp; Accounts'!BY$18, 'E2 Allocators'!$B$15:$W$15, 0),FALSE)*$E139)</f>
        <v>0</v>
      </c>
      <c r="BZ139" s="1321">
        <f>IF(ISERROR(VLOOKUP(VLOOKUP($A139, 'E4 TB Allocation Details'!$A$18:$L$214, MATCH("A &amp; G ID", 'E4 TB Allocation Details'!$A$18:$L$18, 0),FALSE), 'E2 Allocators'!$B$15:$W$361, MATCH('O5 Details by Class &amp; Accounts'!BZ$18, 'E2 Allocators'!$B$15:$W$15, 0),FALSE)*$E139), 0, VLOOKUP(VLOOKUP($A139, 'E4 TB Allocation Details'!$A$18:$L$214, MATCH("A &amp; G ID", 'E4 TB Allocation Details'!$A$18:$L$18, 0),FALSE), 'E2 Allocators'!$B$15:$W$361, MATCH('O5 Details by Class &amp; Accounts'!BZ$18, 'E2 Allocators'!$B$15:$W$15, 0),FALSE)*$E139)</f>
        <v>0</v>
      </c>
      <c r="CA139" s="1321">
        <f>IF(ISERROR(VLOOKUP(VLOOKUP($A139, 'E4 TB Allocation Details'!$A$18:$L$214, MATCH("A &amp; G ID", 'E4 TB Allocation Details'!$A$18:$L$18, 0),FALSE), 'E2 Allocators'!$B$15:$W$361, MATCH('O5 Details by Class &amp; Accounts'!CA$18, 'E2 Allocators'!$B$15:$W$15, 0),FALSE)*$E139), 0, VLOOKUP(VLOOKUP($A139, 'E4 TB Allocation Details'!$A$18:$L$214, MATCH("A &amp; G ID", 'E4 TB Allocation Details'!$A$18:$L$18, 0),FALSE), 'E2 Allocators'!$B$15:$W$361, MATCH('O5 Details by Class &amp; Accounts'!CA$18, 'E2 Allocators'!$B$15:$W$15, 0),FALSE)*$E139)</f>
        <v>0</v>
      </c>
      <c r="CB139" s="1321">
        <f>IF(ISERROR(VLOOKUP(VLOOKUP($A139, 'E4 TB Allocation Details'!$A$18:$L$214, MATCH("A &amp; G ID", 'E4 TB Allocation Details'!$A$18:$L$18, 0),FALSE), 'E2 Allocators'!$B$15:$W$361, MATCH('O5 Details by Class &amp; Accounts'!CB$18, 'E2 Allocators'!$B$15:$W$15, 0),FALSE)*$E139), 0, VLOOKUP(VLOOKUP($A139, 'E4 TB Allocation Details'!$A$18:$L$214, MATCH("A &amp; G ID", 'E4 TB Allocation Details'!$A$18:$L$18, 0),FALSE), 'E2 Allocators'!$B$15:$W$361, MATCH('O5 Details by Class &amp; Accounts'!CB$18, 'E2 Allocators'!$B$15:$W$15, 0),FALSE)*$E139)</f>
        <v>0</v>
      </c>
      <c r="CC139" s="1321">
        <f>IF(ISERROR(VLOOKUP(VLOOKUP($A139, 'E4 TB Allocation Details'!$A$18:$L$214, MATCH("A &amp; G ID", 'E4 TB Allocation Details'!$A$18:$L$18, 0),FALSE), 'E2 Allocators'!$B$15:$W$361, MATCH('O5 Details by Class &amp; Accounts'!CC$18, 'E2 Allocators'!$B$15:$W$15, 0),FALSE)*$E139), 0, VLOOKUP(VLOOKUP($A139, 'E4 TB Allocation Details'!$A$18:$L$214, MATCH("A &amp; G ID", 'E4 TB Allocation Details'!$A$18:$L$18, 0),FALSE), 'E2 Allocators'!$B$15:$W$361, MATCH('O5 Details by Class &amp; Accounts'!CC$18, 'E2 Allocators'!$B$15:$W$15, 0),FALSE)*$E139)</f>
        <v>0</v>
      </c>
      <c r="CD139" s="1321">
        <f>IF(ISERROR(VLOOKUP(VLOOKUP($A139, 'E4 TB Allocation Details'!$A$18:$L$214, MATCH("A &amp; G ID", 'E4 TB Allocation Details'!$A$18:$L$18, 0),FALSE), 'E2 Allocators'!$B$15:$W$361, MATCH('O5 Details by Class &amp; Accounts'!CD$18, 'E2 Allocators'!$B$15:$W$15, 0),FALSE)*$E139), 0, VLOOKUP(VLOOKUP($A139, 'E4 TB Allocation Details'!$A$18:$L$214, MATCH("A &amp; G ID", 'E4 TB Allocation Details'!$A$18:$L$18, 0),FALSE), 'E2 Allocators'!$B$15:$W$361, MATCH('O5 Details by Class &amp; Accounts'!CD$18, 'E2 Allocators'!$B$15:$W$15, 0),FALSE)*$E139)</f>
        <v>0</v>
      </c>
      <c r="CE139" s="1321">
        <f>IF(ISERROR(VLOOKUP(VLOOKUP($A139, 'E4 TB Allocation Details'!$A$18:$L$214, MATCH("A &amp; G ID", 'E4 TB Allocation Details'!$A$18:$L$18, 0),FALSE), 'E2 Allocators'!$B$15:$W$361, MATCH('O5 Details by Class &amp; Accounts'!CE$18, 'E2 Allocators'!$B$15:$W$15, 0),FALSE)*$E139), 0, VLOOKUP(VLOOKUP($A139, 'E4 TB Allocation Details'!$A$18:$L$214, MATCH("A &amp; G ID", 'E4 TB Allocation Details'!$A$18:$L$18, 0),FALSE), 'E2 Allocators'!$B$15:$W$361, MATCH('O5 Details by Class &amp; Accounts'!CE$18, 'E2 Allocators'!$B$15:$W$15, 0),FALSE)*$E139)</f>
        <v>0</v>
      </c>
      <c r="CF139" s="1321">
        <f>IF(ISERROR(VLOOKUP(VLOOKUP($A139, 'E4 TB Allocation Details'!$A$18:$L$214, MATCH("A &amp; G ID", 'E4 TB Allocation Details'!$A$18:$L$18, 0),FALSE), 'E2 Allocators'!$B$15:$W$361, MATCH('O5 Details by Class &amp; Accounts'!CF$18, 'E2 Allocators'!$B$15:$W$15, 0),FALSE)*$E139), 0, VLOOKUP(VLOOKUP($A139, 'E4 TB Allocation Details'!$A$18:$L$214, MATCH("A &amp; G ID", 'E4 TB Allocation Details'!$A$18:$L$18, 0),FALSE), 'E2 Allocators'!$B$15:$W$361, MATCH('O5 Details by Class &amp; Accounts'!CF$18, 'E2 Allocators'!$B$15:$W$15, 0),FALSE)*$E139)</f>
        <v>0</v>
      </c>
      <c r="CG139" s="1321">
        <f>IF(ISERROR(VLOOKUP(VLOOKUP($A139, 'E4 TB Allocation Details'!$A$18:$L$214, MATCH("A &amp; G ID", 'E4 TB Allocation Details'!$A$18:$L$18, 0),FALSE), 'E2 Allocators'!$B$15:$W$361, MATCH('O5 Details by Class &amp; Accounts'!CG$18, 'E2 Allocators'!$B$15:$W$15, 0),FALSE)*$E139), 0, VLOOKUP(VLOOKUP($A139, 'E4 TB Allocation Details'!$A$18:$L$214, MATCH("A &amp; G ID", 'E4 TB Allocation Details'!$A$18:$L$18, 0),FALSE), 'E2 Allocators'!$B$15:$W$361, MATCH('O5 Details by Class &amp; Accounts'!CG$18, 'E2 Allocators'!$B$15:$W$15, 0),FALSE)*$E139)</f>
        <v>0</v>
      </c>
      <c r="CH139" s="1321">
        <f>IF(ISERROR(VLOOKUP(VLOOKUP($A139, 'E4 TB Allocation Details'!$A$18:$L$214, MATCH("A &amp; G ID", 'E4 TB Allocation Details'!$A$18:$L$18, 0),FALSE), 'E2 Allocators'!$B$15:$W$361, MATCH('O5 Details by Class &amp; Accounts'!CH$18, 'E2 Allocators'!$B$15:$W$15, 0),FALSE)*$E139), 0, VLOOKUP(VLOOKUP($A139, 'E4 TB Allocation Details'!$A$18:$L$214, MATCH("A &amp; G ID", 'E4 TB Allocation Details'!$A$18:$L$18, 0),FALSE), 'E2 Allocators'!$B$15:$W$361, MATCH('O5 Details by Class &amp; Accounts'!CH$18, 'E2 Allocators'!$B$15:$W$15, 0),FALSE)*$E139)</f>
        <v>0</v>
      </c>
      <c r="CI139" s="1321">
        <f>IF(ISERROR(VLOOKUP(VLOOKUP($A139, 'E4 TB Allocation Details'!$A$18:$L$214, MATCH("A &amp; G ID", 'E4 TB Allocation Details'!$A$18:$L$18, 0),FALSE), 'E2 Allocators'!$B$15:$W$361, MATCH('O5 Details by Class &amp; Accounts'!CI$18, 'E2 Allocators'!$B$15:$W$15, 0),FALSE)*$E139), 0, VLOOKUP(VLOOKUP($A139, 'E4 TB Allocation Details'!$A$18:$L$214, MATCH("A &amp; G ID", 'E4 TB Allocation Details'!$A$18:$L$18, 0),FALSE), 'E2 Allocators'!$B$15:$W$361, MATCH('O5 Details by Class &amp; Accounts'!CI$18, 'E2 Allocators'!$B$15:$W$15, 0),FALSE)*$E139)</f>
        <v>0</v>
      </c>
      <c r="CJ139" s="1321">
        <f>IF(ISERROR(VLOOKUP(VLOOKUP($A139, 'E4 TB Allocation Details'!$A$18:$L$214, MATCH("A &amp; G ID", 'E4 TB Allocation Details'!$A$18:$L$18, 0),FALSE), 'E2 Allocators'!$B$15:$W$361, MATCH('O5 Details by Class &amp; Accounts'!CJ$18, 'E2 Allocators'!$B$15:$W$15, 0),FALSE)*$E139), 0, VLOOKUP(VLOOKUP($A139, 'E4 TB Allocation Details'!$A$18:$L$214, MATCH("A &amp; G ID", 'E4 TB Allocation Details'!$A$18:$L$18, 0),FALSE), 'E2 Allocators'!$B$15:$W$361, MATCH('O5 Details by Class &amp; Accounts'!CJ$18, 'E2 Allocators'!$B$15:$W$15, 0),FALSE)*$E139)</f>
        <v>0</v>
      </c>
      <c r="CK139" s="1321">
        <f>IF(ISERROR(VLOOKUP(VLOOKUP($A139, 'E4 TB Allocation Details'!$A$18:$L$214, MATCH("A &amp; G ID", 'E4 TB Allocation Details'!$A$18:$L$18, 0),FALSE), 'E2 Allocators'!$B$15:$W$361, MATCH('O5 Details by Class &amp; Accounts'!CK$18, 'E2 Allocators'!$B$15:$W$15, 0),FALSE)*$E139), 0, VLOOKUP(VLOOKUP($A139, 'E4 TB Allocation Details'!$A$18:$L$214, MATCH("A &amp; G ID", 'E4 TB Allocation Details'!$A$18:$L$18, 0),FALSE), 'E2 Allocators'!$B$15:$W$361, MATCH('O5 Details by Class &amp; Accounts'!CK$18, 'E2 Allocators'!$B$15:$W$15, 0),FALSE)*$E139)</f>
        <v>0</v>
      </c>
      <c r="CL139" s="1321">
        <f>IF(ISERROR(VLOOKUP(VLOOKUP($A139, 'E4 TB Allocation Details'!$A$18:$L$214, MATCH("A &amp; G ID", 'E4 TB Allocation Details'!$A$18:$L$18, 0),FALSE), 'E2 Allocators'!$B$15:$W$361, MATCH('O5 Details by Class &amp; Accounts'!CL$18, 'E2 Allocators'!$B$15:$W$15, 0),FALSE)*$E139), 0, VLOOKUP(VLOOKUP($A139, 'E4 TB Allocation Details'!$A$18:$L$214, MATCH("A &amp; G ID", 'E4 TB Allocation Details'!$A$18:$L$18, 0),FALSE), 'E2 Allocators'!$B$15:$W$361, MATCH('O5 Details by Class &amp; Accounts'!CL$18, 'E2 Allocators'!$B$15:$W$15, 0),FALSE)*$E139)</f>
        <v>0</v>
      </c>
      <c r="CM139" s="1321">
        <f>IF(ISERROR(VLOOKUP(VLOOKUP($A139, 'E4 TB Allocation Details'!$A$18:$L$214, MATCH("A &amp; G ID", 'E4 TB Allocation Details'!$A$18:$L$18, 0),FALSE), 'E2 Allocators'!$B$15:$W$361, MATCH('O5 Details by Class &amp; Accounts'!CM$18, 'E2 Allocators'!$B$15:$W$15, 0),FALSE)*$E139), 0, VLOOKUP(VLOOKUP($A139, 'E4 TB Allocation Details'!$A$18:$L$214, MATCH("A &amp; G ID", 'E4 TB Allocation Details'!$A$18:$L$18, 0),FALSE), 'E2 Allocators'!$B$15:$W$361, MATCH('O5 Details by Class &amp; Accounts'!CM$18, 'E2 Allocators'!$B$15:$W$15, 0),FALSE)*$E139)</f>
        <v>0</v>
      </c>
      <c r="CN139" s="1321">
        <f t="shared" si="42"/>
        <v>0</v>
      </c>
      <c r="CO139" s="1650">
        <f t="shared" si="43"/>
        <v>0</v>
      </c>
      <c r="CQ139" s="1898" t="s">
        <v>507</v>
      </c>
    </row>
    <row r="140" spans="1:95" s="64" customFormat="1" ht="25.5">
      <c r="A140" s="1089">
        <v>5030</v>
      </c>
      <c r="B140" s="1088" t="s">
        <v>563</v>
      </c>
      <c r="C140" s="1647">
        <f>IF(ISERROR(VLOOKUP($A140,'I3 TB Data'!$A$19:$H$484,MATCH('O5 Details by Class &amp; Accounts'!$C$18, 'I3 TB Data'!$A$19:$H$19,0),0)), 0, VLOOKUP($A140,'I3 TB Data'!$A$19:$H$484,MATCH('O5 Details by Class &amp; Accounts'!$C$18,'I3 TB Data'!$A$19:$H$19,0),0))</f>
        <v>0</v>
      </c>
      <c r="D140" s="1648"/>
      <c r="E140" s="1647">
        <f t="shared" si="31"/>
        <v>0</v>
      </c>
      <c r="F140" s="1649">
        <f>IF(ISERROR(VLOOKUP($A140, 'E1 Categorization'!A33:E124, MATCH("Customer Component", 'E1 Categorization'!$A$33:$E$33,0), 0)), 0, IF(VLOOKUP($A140, 'E1 Categorization'!A33:E124, MATCH("Customer Component", 'E1 Categorization'!$A$33:$E$33,0), 0)=0, 'O5 Details by Class &amp; Accounts'!$E140, IF(AND(VLOOKUP($A140, 'E1 Categorization'!A33:E124, MATCH("Customer Component", 'E1 Categorization'!$A$33:$E$33,0), 0) &gt;0, VLOOKUP($A140, 'E1 Categorization'!A33:E124, MATCH("Customer Component", 'E1 Categorization'!$A$33:$E$33,0), 0)&lt;1), 'O5 Details by Class &amp; Accounts'!$E140*(1-VLOOKUP($A140, 'E1 Categorization'!A33:E124, MATCH("Customer Component", 'E1 Categorization'!$A$33:$E$33,0), 0)), 0)))</f>
        <v>0</v>
      </c>
      <c r="G140" s="1649">
        <f>IF(ISERROR(VLOOKUP($A140, 'E1 Categorization'!A33:E124, MATCH("Customer Component", 'E1 Categorization'!$A$33:$E$33,0), 0)),0, IF(VLOOKUP($A140, 'E1 Categorization'!A33:E124, MATCH("Customer Component", 'E1 Categorization'!$A$33:$E$33,0), 0)=0, 0, IF(AND(VLOOKUP($A140, 'E1 Categorization'!A33:E124, MATCH("Customer Component", 'E1 Categorization'!$A$33:$E$33,0), 0) &gt;0, VLOOKUP($A140, 'E1 Categorization'!A33:E124, MATCH("Customer Component", 'E1 Categorization'!$A$33:$E$33,0), 0)&lt;1), 'O5 Details by Class &amp; Accounts'!$E140*(VLOOKUP($A140, 'E1 Categorization'!A33:E124, MATCH("Customer Component", 'E1 Categorization'!$A$33:$E$33,0), 0)), 'O5 Details by Class &amp; Accounts'!$E140)))</f>
        <v>0</v>
      </c>
      <c r="H140" s="1321">
        <f t="shared" si="38"/>
        <v>0</v>
      </c>
      <c r="I140" s="1321">
        <f>IF(ISERROR(VLOOKUP(VLOOKUP($A140, 'E4 TB Allocation Details'!$A$18:$L$214, MATCH("Demand ID", 'E4 TB Allocation Details'!$A$18:$L$18, 0),FALSE), 'E2 Allocators'!$B$15:$W$361, MATCH('O5 Details by Class &amp; Accounts'!I$18, 'E2 Allocators'!$B$15:$W$15, 0),FALSE)*$F140), 0, VLOOKUP(VLOOKUP($A140, 'E4 TB Allocation Details'!$A$18:$L$214, MATCH("Demand ID", 'E4 TB Allocation Details'!$A$18:$L$18, 0),FALSE), 'E2 Allocators'!$B$15:$W$361, MATCH('O5 Details by Class &amp; Accounts'!I$18, 'E2 Allocators'!$B$15:$W$15, 0),FALSE)*$F140)</f>
        <v>0</v>
      </c>
      <c r="J140" s="1321">
        <f>IF(ISERROR(VLOOKUP(VLOOKUP($A140, 'E4 TB Allocation Details'!$A$18:$L$214, MATCH("Demand ID", 'E4 TB Allocation Details'!$A$18:$L$18, 0),FALSE), 'E2 Allocators'!$B$15:$W$361, MATCH('O5 Details by Class &amp; Accounts'!J$18, 'E2 Allocators'!$B$15:$W$15, 0),FALSE)*$F140), 0, VLOOKUP(VLOOKUP($A140, 'E4 TB Allocation Details'!$A$18:$L$214, MATCH("Demand ID", 'E4 TB Allocation Details'!$A$18:$L$18, 0),FALSE), 'E2 Allocators'!$B$15:$W$361, MATCH('O5 Details by Class &amp; Accounts'!J$18, 'E2 Allocators'!$B$15:$W$15, 0),FALSE)*$F140)</f>
        <v>0</v>
      </c>
      <c r="K140" s="1321">
        <f>IF(ISERROR(VLOOKUP(VLOOKUP($A140, 'E4 TB Allocation Details'!$A$18:$L$214, MATCH("Demand ID", 'E4 TB Allocation Details'!$A$18:$L$18, 0),FALSE), 'E2 Allocators'!$B$15:$W$361, MATCH('O5 Details by Class &amp; Accounts'!K$18, 'E2 Allocators'!$B$15:$W$15, 0),FALSE)*$F140), 0, VLOOKUP(VLOOKUP($A140, 'E4 TB Allocation Details'!$A$18:$L$214, MATCH("Demand ID", 'E4 TB Allocation Details'!$A$18:$L$18, 0),FALSE), 'E2 Allocators'!$B$15:$W$361, MATCH('O5 Details by Class &amp; Accounts'!K$18, 'E2 Allocators'!$B$15:$W$15, 0),FALSE)*$F140)</f>
        <v>0</v>
      </c>
      <c r="L140" s="1321">
        <f>IF(ISERROR(VLOOKUP(VLOOKUP($A140, 'E4 TB Allocation Details'!$A$18:$L$214, MATCH("Demand ID", 'E4 TB Allocation Details'!$A$18:$L$18, 0),FALSE), 'E2 Allocators'!$B$15:$W$361, MATCH('O5 Details by Class &amp; Accounts'!L$18, 'E2 Allocators'!$B$15:$W$15, 0),FALSE)*$F140), 0, VLOOKUP(VLOOKUP($A140, 'E4 TB Allocation Details'!$A$18:$L$214, MATCH("Demand ID", 'E4 TB Allocation Details'!$A$18:$L$18, 0),FALSE), 'E2 Allocators'!$B$15:$W$361, MATCH('O5 Details by Class &amp; Accounts'!L$18, 'E2 Allocators'!$B$15:$W$15, 0),FALSE)*$F140)</f>
        <v>0</v>
      </c>
      <c r="M140" s="1321">
        <f>IF(ISERROR(VLOOKUP(VLOOKUP($A140, 'E4 TB Allocation Details'!$A$18:$L$214, MATCH("Demand ID", 'E4 TB Allocation Details'!$A$18:$L$18, 0),FALSE), 'E2 Allocators'!$B$15:$W$361, MATCH('O5 Details by Class &amp; Accounts'!M$18, 'E2 Allocators'!$B$15:$W$15, 0),FALSE)*$F140), 0, VLOOKUP(VLOOKUP($A140, 'E4 TB Allocation Details'!$A$18:$L$214, MATCH("Demand ID", 'E4 TB Allocation Details'!$A$18:$L$18, 0),FALSE), 'E2 Allocators'!$B$15:$W$361, MATCH('O5 Details by Class &amp; Accounts'!M$18, 'E2 Allocators'!$B$15:$W$15, 0),FALSE)*$F140)</f>
        <v>0</v>
      </c>
      <c r="N140" s="1321">
        <f>IF(ISERROR(VLOOKUP(VLOOKUP($A140, 'E4 TB Allocation Details'!$A$18:$L$214, MATCH("Demand ID", 'E4 TB Allocation Details'!$A$18:$L$18, 0),FALSE), 'E2 Allocators'!$B$15:$W$361, MATCH('O5 Details by Class &amp; Accounts'!N$18, 'E2 Allocators'!$B$15:$W$15, 0),FALSE)*$F140), 0, VLOOKUP(VLOOKUP($A140, 'E4 TB Allocation Details'!$A$18:$L$214, MATCH("Demand ID", 'E4 TB Allocation Details'!$A$18:$L$18, 0),FALSE), 'E2 Allocators'!$B$15:$W$361, MATCH('O5 Details by Class &amp; Accounts'!N$18, 'E2 Allocators'!$B$15:$W$15, 0),FALSE)*$F140)</f>
        <v>0</v>
      </c>
      <c r="O140" s="1321">
        <f>IF(ISERROR(VLOOKUP(VLOOKUP($A140, 'E4 TB Allocation Details'!$A$18:$L$214, MATCH("Demand ID", 'E4 TB Allocation Details'!$A$18:$L$18, 0),FALSE), 'E2 Allocators'!$B$15:$W$361, MATCH('O5 Details by Class &amp; Accounts'!O$18, 'E2 Allocators'!$B$15:$W$15, 0),FALSE)*$F140), 0, VLOOKUP(VLOOKUP($A140, 'E4 TB Allocation Details'!$A$18:$L$214, MATCH("Demand ID", 'E4 TB Allocation Details'!$A$18:$L$18, 0),FALSE), 'E2 Allocators'!$B$15:$W$361, MATCH('O5 Details by Class &amp; Accounts'!O$18, 'E2 Allocators'!$B$15:$W$15, 0),FALSE)*$F140)</f>
        <v>0</v>
      </c>
      <c r="P140" s="1321">
        <f>IF(ISERROR(VLOOKUP(VLOOKUP($A140, 'E4 TB Allocation Details'!$A$18:$L$214, MATCH("Demand ID", 'E4 TB Allocation Details'!$A$18:$L$18, 0),FALSE), 'E2 Allocators'!$B$15:$W$361, MATCH('O5 Details by Class &amp; Accounts'!P$18, 'E2 Allocators'!$B$15:$W$15, 0),FALSE)*$F140), 0, VLOOKUP(VLOOKUP($A140, 'E4 TB Allocation Details'!$A$18:$L$214, MATCH("Demand ID", 'E4 TB Allocation Details'!$A$18:$L$18, 0),FALSE), 'E2 Allocators'!$B$15:$W$361, MATCH('O5 Details by Class &amp; Accounts'!P$18, 'E2 Allocators'!$B$15:$W$15, 0),FALSE)*$F140)</f>
        <v>0</v>
      </c>
      <c r="Q140" s="1321">
        <f>IF(ISERROR(VLOOKUP(VLOOKUP($A140, 'E4 TB Allocation Details'!$A$18:$L$214, MATCH("Demand ID", 'E4 TB Allocation Details'!$A$18:$L$18, 0),FALSE), 'E2 Allocators'!$B$15:$W$361, MATCH('O5 Details by Class &amp; Accounts'!Q$18, 'E2 Allocators'!$B$15:$W$15, 0),FALSE)*$F140), 0, VLOOKUP(VLOOKUP($A140, 'E4 TB Allocation Details'!$A$18:$L$214, MATCH("Demand ID", 'E4 TB Allocation Details'!$A$18:$L$18, 0),FALSE), 'E2 Allocators'!$B$15:$W$361, MATCH('O5 Details by Class &amp; Accounts'!Q$18, 'E2 Allocators'!$B$15:$W$15, 0),FALSE)*$F140)</f>
        <v>0</v>
      </c>
      <c r="R140" s="1321">
        <f>IF(ISERROR(VLOOKUP(VLOOKUP($A140, 'E4 TB Allocation Details'!$A$18:$L$214, MATCH("Demand ID", 'E4 TB Allocation Details'!$A$18:$L$18, 0),FALSE), 'E2 Allocators'!$B$15:$W$361, MATCH('O5 Details by Class &amp; Accounts'!R$18, 'E2 Allocators'!$B$15:$W$15, 0),FALSE)*$F140), 0, VLOOKUP(VLOOKUP($A140, 'E4 TB Allocation Details'!$A$18:$L$214, MATCH("Demand ID", 'E4 TB Allocation Details'!$A$18:$L$18, 0),FALSE), 'E2 Allocators'!$B$15:$W$361, MATCH('O5 Details by Class &amp; Accounts'!R$18, 'E2 Allocators'!$B$15:$W$15, 0),FALSE)*$F140)</f>
        <v>0</v>
      </c>
      <c r="S140" s="1321">
        <f>IF(ISERROR(VLOOKUP(VLOOKUP($A140, 'E4 TB Allocation Details'!$A$18:$L$214, MATCH("Demand ID", 'E4 TB Allocation Details'!$A$18:$L$18, 0),FALSE), 'E2 Allocators'!$B$15:$W$361, MATCH('O5 Details by Class &amp; Accounts'!S$18, 'E2 Allocators'!$B$15:$W$15, 0),FALSE)*$F140), 0, VLOOKUP(VLOOKUP($A140, 'E4 TB Allocation Details'!$A$18:$L$214, MATCH("Demand ID", 'E4 TB Allocation Details'!$A$18:$L$18, 0),FALSE), 'E2 Allocators'!$B$15:$W$361, MATCH('O5 Details by Class &amp; Accounts'!S$18, 'E2 Allocators'!$B$15:$W$15, 0),FALSE)*$F140)</f>
        <v>0</v>
      </c>
      <c r="T140" s="1321">
        <f>IF(ISERROR(VLOOKUP(VLOOKUP($A140, 'E4 TB Allocation Details'!$A$18:$L$214, MATCH("Demand ID", 'E4 TB Allocation Details'!$A$18:$L$18, 0),FALSE), 'E2 Allocators'!$B$15:$W$361, MATCH('O5 Details by Class &amp; Accounts'!T$18, 'E2 Allocators'!$B$15:$W$15, 0),FALSE)*$F140), 0, VLOOKUP(VLOOKUP($A140, 'E4 TB Allocation Details'!$A$18:$L$214, MATCH("Demand ID", 'E4 TB Allocation Details'!$A$18:$L$18, 0),FALSE), 'E2 Allocators'!$B$15:$W$361, MATCH('O5 Details by Class &amp; Accounts'!T$18, 'E2 Allocators'!$B$15:$W$15, 0),FALSE)*$F140)</f>
        <v>0</v>
      </c>
      <c r="U140" s="1321">
        <f>IF(ISERROR(VLOOKUP(VLOOKUP($A140, 'E4 TB Allocation Details'!$A$18:$L$214, MATCH("Demand ID", 'E4 TB Allocation Details'!$A$18:$L$18, 0),FALSE), 'E2 Allocators'!$B$15:$W$361, MATCH('O5 Details by Class &amp; Accounts'!U$18, 'E2 Allocators'!$B$15:$W$15, 0),FALSE)*$F140), 0, VLOOKUP(VLOOKUP($A140, 'E4 TB Allocation Details'!$A$18:$L$214, MATCH("Demand ID", 'E4 TB Allocation Details'!$A$18:$L$18, 0),FALSE), 'E2 Allocators'!$B$15:$W$361, MATCH('O5 Details by Class &amp; Accounts'!U$18, 'E2 Allocators'!$B$15:$W$15, 0),FALSE)*$F140)</f>
        <v>0</v>
      </c>
      <c r="V140" s="1321">
        <f>IF(ISERROR(VLOOKUP(VLOOKUP($A140, 'E4 TB Allocation Details'!$A$18:$L$214, MATCH("Demand ID", 'E4 TB Allocation Details'!$A$18:$L$18, 0),FALSE), 'E2 Allocators'!$B$15:$W$361, MATCH('O5 Details by Class &amp; Accounts'!V$18, 'E2 Allocators'!$B$15:$W$15, 0),FALSE)*$F140), 0, VLOOKUP(VLOOKUP($A140, 'E4 TB Allocation Details'!$A$18:$L$214, MATCH("Demand ID", 'E4 TB Allocation Details'!$A$18:$L$18, 0),FALSE), 'E2 Allocators'!$B$15:$W$361, MATCH('O5 Details by Class &amp; Accounts'!V$18, 'E2 Allocators'!$B$15:$W$15, 0),FALSE)*$F140)</f>
        <v>0</v>
      </c>
      <c r="W140" s="1321">
        <f>IF(ISERROR(VLOOKUP(VLOOKUP($A140, 'E4 TB Allocation Details'!$A$18:$L$214, MATCH("Demand ID", 'E4 TB Allocation Details'!$A$18:$L$18, 0),FALSE), 'E2 Allocators'!$B$15:$W$361, MATCH('O5 Details by Class &amp; Accounts'!W$18, 'E2 Allocators'!$B$15:$W$15, 0),FALSE)*$F140), 0, VLOOKUP(VLOOKUP($A140, 'E4 TB Allocation Details'!$A$18:$L$214, MATCH("Demand ID", 'E4 TB Allocation Details'!$A$18:$L$18, 0),FALSE), 'E2 Allocators'!$B$15:$W$361, MATCH('O5 Details by Class &amp; Accounts'!W$18, 'E2 Allocators'!$B$15:$W$15, 0),FALSE)*$F140)</f>
        <v>0</v>
      </c>
      <c r="X140" s="1321">
        <f>IF(ISERROR(VLOOKUP(VLOOKUP($A140, 'E4 TB Allocation Details'!$A$18:$L$214, MATCH("Demand ID", 'E4 TB Allocation Details'!$A$18:$L$18, 0),FALSE), 'E2 Allocators'!$B$15:$W$361, MATCH('O5 Details by Class &amp; Accounts'!X$18, 'E2 Allocators'!$B$15:$W$15, 0),FALSE)*$F140), 0, VLOOKUP(VLOOKUP($A140, 'E4 TB Allocation Details'!$A$18:$L$214, MATCH("Demand ID", 'E4 TB Allocation Details'!$A$18:$L$18, 0),FALSE), 'E2 Allocators'!$B$15:$W$361, MATCH('O5 Details by Class &amp; Accounts'!X$18, 'E2 Allocators'!$B$15:$W$15, 0),FALSE)*$F140)</f>
        <v>0</v>
      </c>
      <c r="Y140" s="1321">
        <f>IF(ISERROR(VLOOKUP(VLOOKUP($A140, 'E4 TB Allocation Details'!$A$18:$L$214, MATCH("Demand ID", 'E4 TB Allocation Details'!$A$18:$L$18, 0),FALSE), 'E2 Allocators'!$B$15:$W$361, MATCH('O5 Details by Class &amp; Accounts'!Y$18, 'E2 Allocators'!$B$15:$W$15, 0),FALSE)*$F140), 0, VLOOKUP(VLOOKUP($A140, 'E4 TB Allocation Details'!$A$18:$L$214, MATCH("Demand ID", 'E4 TB Allocation Details'!$A$18:$L$18, 0),FALSE), 'E2 Allocators'!$B$15:$W$361, MATCH('O5 Details by Class &amp; Accounts'!Y$18, 'E2 Allocators'!$B$15:$W$15, 0),FALSE)*$F140)</f>
        <v>0</v>
      </c>
      <c r="Z140" s="1321">
        <f>IF(ISERROR(VLOOKUP(VLOOKUP($A140, 'E4 TB Allocation Details'!$A$18:$L$214, MATCH("Demand ID", 'E4 TB Allocation Details'!$A$18:$L$18, 0),FALSE), 'E2 Allocators'!$B$15:$W$361, MATCH('O5 Details by Class &amp; Accounts'!Z$18, 'E2 Allocators'!$B$15:$W$15, 0),FALSE)*$F140), 0, VLOOKUP(VLOOKUP($A140, 'E4 TB Allocation Details'!$A$18:$L$214, MATCH("Demand ID", 'E4 TB Allocation Details'!$A$18:$L$18, 0),FALSE), 'E2 Allocators'!$B$15:$W$361, MATCH('O5 Details by Class &amp; Accounts'!Z$18, 'E2 Allocators'!$B$15:$W$15, 0),FALSE)*$F140)</f>
        <v>0</v>
      </c>
      <c r="AA140" s="1321">
        <f>IF(ISERROR(VLOOKUP(VLOOKUP($A140, 'E4 TB Allocation Details'!$A$18:$L$214, MATCH("Demand ID", 'E4 TB Allocation Details'!$A$18:$L$18, 0),FALSE), 'E2 Allocators'!$B$15:$W$361, MATCH('O5 Details by Class &amp; Accounts'!AA$18, 'E2 Allocators'!$B$15:$W$15, 0),FALSE)*$F140), 0, VLOOKUP(VLOOKUP($A140, 'E4 TB Allocation Details'!$A$18:$L$214, MATCH("Demand ID", 'E4 TB Allocation Details'!$A$18:$L$18, 0),FALSE), 'E2 Allocators'!$B$15:$W$361, MATCH('O5 Details by Class &amp; Accounts'!AA$18, 'E2 Allocators'!$B$15:$W$15, 0),FALSE)*$F140)</f>
        <v>0</v>
      </c>
      <c r="AB140" s="1321">
        <f>IF(ISERROR(VLOOKUP(VLOOKUP($A140, 'E4 TB Allocation Details'!$A$18:$L$214, MATCH("Demand ID", 'E4 TB Allocation Details'!$A$18:$L$18, 0),FALSE), 'E2 Allocators'!$B$15:$W$361, MATCH('O5 Details by Class &amp; Accounts'!AB$18, 'E2 Allocators'!$B$15:$W$15, 0),FALSE)*$F140), 0, VLOOKUP(VLOOKUP($A140, 'E4 TB Allocation Details'!$A$18:$L$214, MATCH("Demand ID", 'E4 TB Allocation Details'!$A$18:$L$18, 0),FALSE), 'E2 Allocators'!$B$15:$W$361, MATCH('O5 Details by Class &amp; Accounts'!AB$18, 'E2 Allocators'!$B$15:$W$15, 0),FALSE)*$F140)</f>
        <v>0</v>
      </c>
      <c r="AC140" s="1321">
        <f t="shared" si="39"/>
        <v>0</v>
      </c>
      <c r="AD140" s="1321">
        <f>IF(ISERROR(VLOOKUP(VLOOKUP($A140, 'E4 TB Allocation Details'!$A$18:$L$214, MATCH("Customer ID", 'E4 TB Allocation Details'!$A$18:$L$18, 0),FALSE), 'E2 Allocators'!$B$15:$W$361, MATCH('O5 Details by Class &amp; Accounts'!AD$18, 'E2 Allocators'!$B$15:$W$15, 0),FALSE)*$G140), 0, VLOOKUP(VLOOKUP($A140, 'E4 TB Allocation Details'!$A$18:$L$214, MATCH("Customer ID", 'E4 TB Allocation Details'!$A$18:$L$18, 0),FALSE), 'E2 Allocators'!$B$15:$W$361, MATCH('O5 Details by Class &amp; Accounts'!AD$18, 'E2 Allocators'!$B$15:$W$15, 0),FALSE)*$G140)</f>
        <v>0</v>
      </c>
      <c r="AE140" s="1321">
        <f>IF(ISERROR(VLOOKUP(VLOOKUP($A140, 'E4 TB Allocation Details'!$A$18:$L$214, MATCH("Customer ID", 'E4 TB Allocation Details'!$A$18:$L$18, 0),FALSE), 'E2 Allocators'!$B$15:$W$361, MATCH('O5 Details by Class &amp; Accounts'!AE$18, 'E2 Allocators'!$B$15:$W$15, 0),FALSE)*$G140), 0, VLOOKUP(VLOOKUP($A140, 'E4 TB Allocation Details'!$A$18:$L$214, MATCH("Customer ID", 'E4 TB Allocation Details'!$A$18:$L$18, 0),FALSE), 'E2 Allocators'!$B$15:$W$361, MATCH('O5 Details by Class &amp; Accounts'!AE$18, 'E2 Allocators'!$B$15:$W$15, 0),FALSE)*$G140)</f>
        <v>0</v>
      </c>
      <c r="AF140" s="1321">
        <f>IF(ISERROR(VLOOKUP(VLOOKUP($A140, 'E4 TB Allocation Details'!$A$18:$L$214, MATCH("Customer ID", 'E4 TB Allocation Details'!$A$18:$L$18, 0),FALSE), 'E2 Allocators'!$B$15:$W$361, MATCH('O5 Details by Class &amp; Accounts'!AF$18, 'E2 Allocators'!$B$15:$W$15, 0),FALSE)*$G140), 0, VLOOKUP(VLOOKUP($A140, 'E4 TB Allocation Details'!$A$18:$L$214, MATCH("Customer ID", 'E4 TB Allocation Details'!$A$18:$L$18, 0),FALSE), 'E2 Allocators'!$B$15:$W$361, MATCH('O5 Details by Class &amp; Accounts'!AF$18, 'E2 Allocators'!$B$15:$W$15, 0),FALSE)*$G140)</f>
        <v>0</v>
      </c>
      <c r="AG140" s="1321">
        <f>IF(ISERROR(VLOOKUP(VLOOKUP($A140, 'E4 TB Allocation Details'!$A$18:$L$214, MATCH("Customer ID", 'E4 TB Allocation Details'!$A$18:$L$18, 0),FALSE), 'E2 Allocators'!$B$15:$W$361, MATCH('O5 Details by Class &amp; Accounts'!AG$18, 'E2 Allocators'!$B$15:$W$15, 0),FALSE)*$G140), 0, VLOOKUP(VLOOKUP($A140, 'E4 TB Allocation Details'!$A$18:$L$214, MATCH("Customer ID", 'E4 TB Allocation Details'!$A$18:$L$18, 0),FALSE), 'E2 Allocators'!$B$15:$W$361, MATCH('O5 Details by Class &amp; Accounts'!AG$18, 'E2 Allocators'!$B$15:$W$15, 0),FALSE)*$G140)</f>
        <v>0</v>
      </c>
      <c r="AH140" s="1321">
        <f>IF(ISERROR(VLOOKUP(VLOOKUP($A140, 'E4 TB Allocation Details'!$A$18:$L$214, MATCH("Customer ID", 'E4 TB Allocation Details'!$A$18:$L$18, 0),FALSE), 'E2 Allocators'!$B$15:$W$361, MATCH('O5 Details by Class &amp; Accounts'!AH$18, 'E2 Allocators'!$B$15:$W$15, 0),FALSE)*$G140), 0, VLOOKUP(VLOOKUP($A140, 'E4 TB Allocation Details'!$A$18:$L$214, MATCH("Customer ID", 'E4 TB Allocation Details'!$A$18:$L$18, 0),FALSE), 'E2 Allocators'!$B$15:$W$361, MATCH('O5 Details by Class &amp; Accounts'!AH$18, 'E2 Allocators'!$B$15:$W$15, 0),FALSE)*$G140)</f>
        <v>0</v>
      </c>
      <c r="AI140" s="1321">
        <f>IF(ISERROR(VLOOKUP(VLOOKUP($A140, 'E4 TB Allocation Details'!$A$18:$L$214, MATCH("Customer ID", 'E4 TB Allocation Details'!$A$18:$L$18, 0),FALSE), 'E2 Allocators'!$B$15:$W$361, MATCH('O5 Details by Class &amp; Accounts'!AI$18, 'E2 Allocators'!$B$15:$W$15, 0),FALSE)*$G140), 0, VLOOKUP(VLOOKUP($A140, 'E4 TB Allocation Details'!$A$18:$L$214, MATCH("Customer ID", 'E4 TB Allocation Details'!$A$18:$L$18, 0),FALSE), 'E2 Allocators'!$B$15:$W$361, MATCH('O5 Details by Class &amp; Accounts'!AI$18, 'E2 Allocators'!$B$15:$W$15, 0),FALSE)*$G140)</f>
        <v>0</v>
      </c>
      <c r="AJ140" s="1321">
        <f>IF(ISERROR(VLOOKUP(VLOOKUP($A140, 'E4 TB Allocation Details'!$A$18:$L$214, MATCH("Customer ID", 'E4 TB Allocation Details'!$A$18:$L$18, 0),FALSE), 'E2 Allocators'!$B$15:$W$361, MATCH('O5 Details by Class &amp; Accounts'!AJ$18, 'E2 Allocators'!$B$15:$W$15, 0),FALSE)*$G140), 0, VLOOKUP(VLOOKUP($A140, 'E4 TB Allocation Details'!$A$18:$L$214, MATCH("Customer ID", 'E4 TB Allocation Details'!$A$18:$L$18, 0),FALSE), 'E2 Allocators'!$B$15:$W$361, MATCH('O5 Details by Class &amp; Accounts'!AJ$18, 'E2 Allocators'!$B$15:$W$15, 0),FALSE)*$G140)</f>
        <v>0</v>
      </c>
      <c r="AK140" s="1321">
        <f>IF(ISERROR(VLOOKUP(VLOOKUP($A140, 'E4 TB Allocation Details'!$A$18:$L$214, MATCH("Customer ID", 'E4 TB Allocation Details'!$A$18:$L$18, 0),FALSE), 'E2 Allocators'!$B$15:$W$361, MATCH('O5 Details by Class &amp; Accounts'!AK$18, 'E2 Allocators'!$B$15:$W$15, 0),FALSE)*$G140), 0, VLOOKUP(VLOOKUP($A140, 'E4 TB Allocation Details'!$A$18:$L$214, MATCH("Customer ID", 'E4 TB Allocation Details'!$A$18:$L$18, 0),FALSE), 'E2 Allocators'!$B$15:$W$361, MATCH('O5 Details by Class &amp; Accounts'!AK$18, 'E2 Allocators'!$B$15:$W$15, 0),FALSE)*$G140)</f>
        <v>0</v>
      </c>
      <c r="AL140" s="1321">
        <f>IF(ISERROR(VLOOKUP(VLOOKUP($A140, 'E4 TB Allocation Details'!$A$18:$L$214, MATCH("Customer ID", 'E4 TB Allocation Details'!$A$18:$L$18, 0),FALSE), 'E2 Allocators'!$B$15:$W$361, MATCH('O5 Details by Class &amp; Accounts'!AL$18, 'E2 Allocators'!$B$15:$W$15, 0),FALSE)*$G140), 0, VLOOKUP(VLOOKUP($A140, 'E4 TB Allocation Details'!$A$18:$L$214, MATCH("Customer ID", 'E4 TB Allocation Details'!$A$18:$L$18, 0),FALSE), 'E2 Allocators'!$B$15:$W$361, MATCH('O5 Details by Class &amp; Accounts'!AL$18, 'E2 Allocators'!$B$15:$W$15, 0),FALSE)*$G140)</f>
        <v>0</v>
      </c>
      <c r="AM140" s="1321">
        <f>IF(ISERROR(VLOOKUP(VLOOKUP($A140, 'E4 TB Allocation Details'!$A$18:$L$214, MATCH("Customer ID", 'E4 TB Allocation Details'!$A$18:$L$18, 0),FALSE), 'E2 Allocators'!$B$15:$W$361, MATCH('O5 Details by Class &amp; Accounts'!AM$18, 'E2 Allocators'!$B$15:$W$15, 0),FALSE)*$G140), 0, VLOOKUP(VLOOKUP($A140, 'E4 TB Allocation Details'!$A$18:$L$214, MATCH("Customer ID", 'E4 TB Allocation Details'!$A$18:$L$18, 0),FALSE), 'E2 Allocators'!$B$15:$W$361, MATCH('O5 Details by Class &amp; Accounts'!AM$18, 'E2 Allocators'!$B$15:$W$15, 0),FALSE)*$G140)</f>
        <v>0</v>
      </c>
      <c r="AN140" s="1321">
        <f>IF(ISERROR(VLOOKUP(VLOOKUP($A140, 'E4 TB Allocation Details'!$A$18:$L$214, MATCH("Customer ID", 'E4 TB Allocation Details'!$A$18:$L$18, 0),FALSE), 'E2 Allocators'!$B$15:$W$361, MATCH('O5 Details by Class &amp; Accounts'!AN$18, 'E2 Allocators'!$B$15:$W$15, 0),FALSE)*$G140), 0, VLOOKUP(VLOOKUP($A140, 'E4 TB Allocation Details'!$A$18:$L$214, MATCH("Customer ID", 'E4 TB Allocation Details'!$A$18:$L$18, 0),FALSE), 'E2 Allocators'!$B$15:$W$361, MATCH('O5 Details by Class &amp; Accounts'!AN$18, 'E2 Allocators'!$B$15:$W$15, 0),FALSE)*$G140)</f>
        <v>0</v>
      </c>
      <c r="AO140" s="1321">
        <f>IF(ISERROR(VLOOKUP(VLOOKUP($A140, 'E4 TB Allocation Details'!$A$18:$L$214, MATCH("Customer ID", 'E4 TB Allocation Details'!$A$18:$L$18, 0),FALSE), 'E2 Allocators'!$B$15:$W$361, MATCH('O5 Details by Class &amp; Accounts'!AO$18, 'E2 Allocators'!$B$15:$W$15, 0),FALSE)*$G140), 0, VLOOKUP(VLOOKUP($A140, 'E4 TB Allocation Details'!$A$18:$L$214, MATCH("Customer ID", 'E4 TB Allocation Details'!$A$18:$L$18, 0),FALSE), 'E2 Allocators'!$B$15:$W$361, MATCH('O5 Details by Class &amp; Accounts'!AO$18, 'E2 Allocators'!$B$15:$W$15, 0),FALSE)*$G140)</f>
        <v>0</v>
      </c>
      <c r="AP140" s="1321">
        <f>IF(ISERROR(VLOOKUP(VLOOKUP($A140, 'E4 TB Allocation Details'!$A$18:$L$214, MATCH("Customer ID", 'E4 TB Allocation Details'!$A$18:$L$18, 0),FALSE), 'E2 Allocators'!$B$15:$W$361, MATCH('O5 Details by Class &amp; Accounts'!AP$18, 'E2 Allocators'!$B$15:$W$15, 0),FALSE)*$G140), 0, VLOOKUP(VLOOKUP($A140, 'E4 TB Allocation Details'!$A$18:$L$214, MATCH("Customer ID", 'E4 TB Allocation Details'!$A$18:$L$18, 0),FALSE), 'E2 Allocators'!$B$15:$W$361, MATCH('O5 Details by Class &amp; Accounts'!AP$18, 'E2 Allocators'!$B$15:$W$15, 0),FALSE)*$G140)</f>
        <v>0</v>
      </c>
      <c r="AQ140" s="1321">
        <f>IF(ISERROR(VLOOKUP(VLOOKUP($A140, 'E4 TB Allocation Details'!$A$18:$L$214, MATCH("Customer ID", 'E4 TB Allocation Details'!$A$18:$L$18, 0),FALSE), 'E2 Allocators'!$B$15:$W$361, MATCH('O5 Details by Class &amp; Accounts'!AQ$18, 'E2 Allocators'!$B$15:$W$15, 0),FALSE)*$G140), 0, VLOOKUP(VLOOKUP($A140, 'E4 TB Allocation Details'!$A$18:$L$214, MATCH("Customer ID", 'E4 TB Allocation Details'!$A$18:$L$18, 0),FALSE), 'E2 Allocators'!$B$15:$W$361, MATCH('O5 Details by Class &amp; Accounts'!AQ$18, 'E2 Allocators'!$B$15:$W$15, 0),FALSE)*$G140)</f>
        <v>0</v>
      </c>
      <c r="AR140" s="1321">
        <f>IF(ISERROR(VLOOKUP(VLOOKUP($A140, 'E4 TB Allocation Details'!$A$18:$L$214, MATCH("Customer ID", 'E4 TB Allocation Details'!$A$18:$L$18, 0),FALSE), 'E2 Allocators'!$B$15:$W$361, MATCH('O5 Details by Class &amp; Accounts'!AR$18, 'E2 Allocators'!$B$15:$W$15, 0),FALSE)*$G140), 0, VLOOKUP(VLOOKUP($A140, 'E4 TB Allocation Details'!$A$18:$L$214, MATCH("Customer ID", 'E4 TB Allocation Details'!$A$18:$L$18, 0),FALSE), 'E2 Allocators'!$B$15:$W$361, MATCH('O5 Details by Class &amp; Accounts'!AR$18, 'E2 Allocators'!$B$15:$W$15, 0),FALSE)*$G140)</f>
        <v>0</v>
      </c>
      <c r="AS140" s="1321">
        <f>IF(ISERROR(VLOOKUP(VLOOKUP($A140, 'E4 TB Allocation Details'!$A$18:$L$214, MATCH("Customer ID", 'E4 TB Allocation Details'!$A$18:$L$18, 0),FALSE), 'E2 Allocators'!$B$15:$W$361, MATCH('O5 Details by Class &amp; Accounts'!AS$18, 'E2 Allocators'!$B$15:$W$15, 0),FALSE)*$G140), 0, VLOOKUP(VLOOKUP($A140, 'E4 TB Allocation Details'!$A$18:$L$214, MATCH("Customer ID", 'E4 TB Allocation Details'!$A$18:$L$18, 0),FALSE), 'E2 Allocators'!$B$15:$W$361, MATCH('O5 Details by Class &amp; Accounts'!AS$18, 'E2 Allocators'!$B$15:$W$15, 0),FALSE)*$G140)</f>
        <v>0</v>
      </c>
      <c r="AT140" s="1321">
        <f>IF(ISERROR(VLOOKUP(VLOOKUP($A140, 'E4 TB Allocation Details'!$A$18:$L$214, MATCH("Customer ID", 'E4 TB Allocation Details'!$A$18:$L$18, 0),FALSE), 'E2 Allocators'!$B$15:$W$361, MATCH('O5 Details by Class &amp; Accounts'!AT$18, 'E2 Allocators'!$B$15:$W$15, 0),FALSE)*$G140), 0, VLOOKUP(VLOOKUP($A140, 'E4 TB Allocation Details'!$A$18:$L$214, MATCH("Customer ID", 'E4 TB Allocation Details'!$A$18:$L$18, 0),FALSE), 'E2 Allocators'!$B$15:$W$361, MATCH('O5 Details by Class &amp; Accounts'!AT$18, 'E2 Allocators'!$B$15:$W$15, 0),FALSE)*$G140)</f>
        <v>0</v>
      </c>
      <c r="AU140" s="1321">
        <f>IF(ISERROR(VLOOKUP(VLOOKUP($A140, 'E4 TB Allocation Details'!$A$18:$L$214, MATCH("Customer ID", 'E4 TB Allocation Details'!$A$18:$L$18, 0),FALSE), 'E2 Allocators'!$B$15:$W$361, MATCH('O5 Details by Class &amp; Accounts'!AU$18, 'E2 Allocators'!$B$15:$W$15, 0),FALSE)*$G140), 0, VLOOKUP(VLOOKUP($A140, 'E4 TB Allocation Details'!$A$18:$L$214, MATCH("Customer ID", 'E4 TB Allocation Details'!$A$18:$L$18, 0),FALSE), 'E2 Allocators'!$B$15:$W$361, MATCH('O5 Details by Class &amp; Accounts'!AU$18, 'E2 Allocators'!$B$15:$W$15, 0),FALSE)*$G140)</f>
        <v>0</v>
      </c>
      <c r="AV140" s="1321">
        <f>IF(ISERROR(VLOOKUP(VLOOKUP($A140, 'E4 TB Allocation Details'!$A$18:$L$214, MATCH("Customer ID", 'E4 TB Allocation Details'!$A$18:$L$18, 0),FALSE), 'E2 Allocators'!$B$15:$W$361, MATCH('O5 Details by Class &amp; Accounts'!AV$18, 'E2 Allocators'!$B$15:$W$15, 0),FALSE)*$G140), 0, VLOOKUP(VLOOKUP($A140, 'E4 TB Allocation Details'!$A$18:$L$214, MATCH("Customer ID", 'E4 TB Allocation Details'!$A$18:$L$18, 0),FALSE), 'E2 Allocators'!$B$15:$W$361, MATCH('O5 Details by Class &amp; Accounts'!AV$18, 'E2 Allocators'!$B$15:$W$15, 0),FALSE)*$G140)</f>
        <v>0</v>
      </c>
      <c r="AW140" s="1321">
        <f>IF(ISERROR(VLOOKUP(VLOOKUP($A140, 'E4 TB Allocation Details'!$A$18:$L$214, MATCH("Customer ID", 'E4 TB Allocation Details'!$A$18:$L$18, 0),FALSE), 'E2 Allocators'!$B$15:$W$361, MATCH('O5 Details by Class &amp; Accounts'!AW$18, 'E2 Allocators'!$B$15:$W$15, 0),FALSE)*$G140), 0, VLOOKUP(VLOOKUP($A140, 'E4 TB Allocation Details'!$A$18:$L$214, MATCH("Customer ID", 'E4 TB Allocation Details'!$A$18:$L$18, 0),FALSE), 'E2 Allocators'!$B$15:$W$361, MATCH('O5 Details by Class &amp; Accounts'!AW$18, 'E2 Allocators'!$B$15:$W$15, 0),FALSE)*$G140)</f>
        <v>0</v>
      </c>
      <c r="AX140" s="1321">
        <f t="shared" si="40"/>
        <v>0</v>
      </c>
      <c r="AY140" s="1321">
        <f>IF(ISERROR(VLOOKUP(VLOOKUP($A140, 'E4 TB Allocation Details'!$A$18:$L$214, MATCH("Misc ID", 'E4 TB Allocation Details'!$A$18:$L$18, 0),FALSE), 'E2 Allocators'!$B$15:$W$361, MATCH('O5 Details by Class &amp; Accounts'!AY$18, 'E2 Allocators'!$B$15:$W$15, 0),FALSE)*$E140), 0, VLOOKUP(VLOOKUP($A140, 'E4 TB Allocation Details'!$A$18:$L$214, MATCH("Misc ID", 'E4 TB Allocation Details'!$A$18:$L$18, 0),FALSE), 'E2 Allocators'!$B$15:$W$361, MATCH('O5 Details by Class &amp; Accounts'!AY$18, 'E2 Allocators'!$B$15:$W$15, 0),FALSE)*$E140)</f>
        <v>0</v>
      </c>
      <c r="AZ140" s="1321">
        <f>IF(ISERROR(VLOOKUP(VLOOKUP($A140, 'E4 TB Allocation Details'!$A$18:$L$214, MATCH("Misc ID", 'E4 TB Allocation Details'!$A$18:$L$18, 0),FALSE), 'E2 Allocators'!$B$15:$W$361, MATCH('O5 Details by Class &amp; Accounts'!AZ$18, 'E2 Allocators'!$B$15:$W$15, 0),FALSE)*$E140), 0, VLOOKUP(VLOOKUP($A140, 'E4 TB Allocation Details'!$A$18:$L$214, MATCH("Misc ID", 'E4 TB Allocation Details'!$A$18:$L$18, 0),FALSE), 'E2 Allocators'!$B$15:$W$361, MATCH('O5 Details by Class &amp; Accounts'!AZ$18, 'E2 Allocators'!$B$15:$W$15, 0),FALSE)*$E140)</f>
        <v>0</v>
      </c>
      <c r="BA140" s="1321">
        <f>IF(ISERROR(VLOOKUP(VLOOKUP($A140, 'E4 TB Allocation Details'!$A$18:$L$214, MATCH("Misc ID", 'E4 TB Allocation Details'!$A$18:$L$18, 0),FALSE), 'E2 Allocators'!$B$15:$W$361, MATCH('O5 Details by Class &amp; Accounts'!BA$18, 'E2 Allocators'!$B$15:$W$15, 0),FALSE)*$E140), 0, VLOOKUP(VLOOKUP($A140, 'E4 TB Allocation Details'!$A$18:$L$214, MATCH("Misc ID", 'E4 TB Allocation Details'!$A$18:$L$18, 0),FALSE), 'E2 Allocators'!$B$15:$W$361, MATCH('O5 Details by Class &amp; Accounts'!BA$18, 'E2 Allocators'!$B$15:$W$15, 0),FALSE)*$E140)</f>
        <v>0</v>
      </c>
      <c r="BB140" s="1321">
        <f>IF(ISERROR(VLOOKUP(VLOOKUP($A140, 'E4 TB Allocation Details'!$A$18:$L$214, MATCH("Misc ID", 'E4 TB Allocation Details'!$A$18:$L$18, 0),FALSE), 'E2 Allocators'!$B$15:$W$361, MATCH('O5 Details by Class &amp; Accounts'!BB$18, 'E2 Allocators'!$B$15:$W$15, 0),FALSE)*$E140), 0, VLOOKUP(VLOOKUP($A140, 'E4 TB Allocation Details'!$A$18:$L$214, MATCH("Misc ID", 'E4 TB Allocation Details'!$A$18:$L$18, 0),FALSE), 'E2 Allocators'!$B$15:$W$361, MATCH('O5 Details by Class &amp; Accounts'!BB$18, 'E2 Allocators'!$B$15:$W$15, 0),FALSE)*$E140)</f>
        <v>0</v>
      </c>
      <c r="BC140" s="1321">
        <f>IF(ISERROR(VLOOKUP(VLOOKUP($A140, 'E4 TB Allocation Details'!$A$18:$L$214, MATCH("Misc ID", 'E4 TB Allocation Details'!$A$18:$L$18, 0),FALSE), 'E2 Allocators'!$B$15:$W$361, MATCH('O5 Details by Class &amp; Accounts'!BC$18, 'E2 Allocators'!$B$15:$W$15, 0),FALSE)*$E140), 0, VLOOKUP(VLOOKUP($A140, 'E4 TB Allocation Details'!$A$18:$L$214, MATCH("Misc ID", 'E4 TB Allocation Details'!$A$18:$L$18, 0),FALSE), 'E2 Allocators'!$B$15:$W$361, MATCH('O5 Details by Class &amp; Accounts'!BC$18, 'E2 Allocators'!$B$15:$W$15, 0),FALSE)*$E140)</f>
        <v>0</v>
      </c>
      <c r="BD140" s="1321">
        <f>IF(ISERROR(VLOOKUP(VLOOKUP($A140, 'E4 TB Allocation Details'!$A$18:$L$214, MATCH("Misc ID", 'E4 TB Allocation Details'!$A$18:$L$18, 0),FALSE), 'E2 Allocators'!$B$15:$W$361, MATCH('O5 Details by Class &amp; Accounts'!BD$18, 'E2 Allocators'!$B$15:$W$15, 0),FALSE)*$E140), 0, VLOOKUP(VLOOKUP($A140, 'E4 TB Allocation Details'!$A$18:$L$214, MATCH("Misc ID", 'E4 TB Allocation Details'!$A$18:$L$18, 0),FALSE), 'E2 Allocators'!$B$15:$W$361, MATCH('O5 Details by Class &amp; Accounts'!BD$18, 'E2 Allocators'!$B$15:$W$15, 0),FALSE)*$E140)</f>
        <v>0</v>
      </c>
      <c r="BE140" s="1321">
        <f>IF(ISERROR(VLOOKUP(VLOOKUP($A140, 'E4 TB Allocation Details'!$A$18:$L$214, MATCH("Misc ID", 'E4 TB Allocation Details'!$A$18:$L$18, 0),FALSE), 'E2 Allocators'!$B$15:$W$361, MATCH('O5 Details by Class &amp; Accounts'!BE$18, 'E2 Allocators'!$B$15:$W$15, 0),FALSE)*$E140), 0, VLOOKUP(VLOOKUP($A140, 'E4 TB Allocation Details'!$A$18:$L$214, MATCH("Misc ID", 'E4 TB Allocation Details'!$A$18:$L$18, 0),FALSE), 'E2 Allocators'!$B$15:$W$361, MATCH('O5 Details by Class &amp; Accounts'!BE$18, 'E2 Allocators'!$B$15:$W$15, 0),FALSE)*$E140)</f>
        <v>0</v>
      </c>
      <c r="BF140" s="1321">
        <f>IF(ISERROR(VLOOKUP(VLOOKUP($A140, 'E4 TB Allocation Details'!$A$18:$L$214, MATCH("Misc ID", 'E4 TB Allocation Details'!$A$18:$L$18, 0),FALSE), 'E2 Allocators'!$B$15:$W$361, MATCH('O5 Details by Class &amp; Accounts'!BF$18, 'E2 Allocators'!$B$15:$W$15, 0),FALSE)*$E140), 0, VLOOKUP(VLOOKUP($A140, 'E4 TB Allocation Details'!$A$18:$L$214, MATCH("Misc ID", 'E4 TB Allocation Details'!$A$18:$L$18, 0),FALSE), 'E2 Allocators'!$B$15:$W$361, MATCH('O5 Details by Class &amp; Accounts'!BF$18, 'E2 Allocators'!$B$15:$W$15, 0),FALSE)*$E140)</f>
        <v>0</v>
      </c>
      <c r="BG140" s="1321">
        <f>IF(ISERROR(VLOOKUP(VLOOKUP($A140, 'E4 TB Allocation Details'!$A$18:$L$214, MATCH("Misc ID", 'E4 TB Allocation Details'!$A$18:$L$18, 0),FALSE), 'E2 Allocators'!$B$15:$W$361, MATCH('O5 Details by Class &amp; Accounts'!BG$18, 'E2 Allocators'!$B$15:$W$15, 0),FALSE)*$E140), 0, VLOOKUP(VLOOKUP($A140, 'E4 TB Allocation Details'!$A$18:$L$214, MATCH("Misc ID", 'E4 TB Allocation Details'!$A$18:$L$18, 0),FALSE), 'E2 Allocators'!$B$15:$W$361, MATCH('O5 Details by Class &amp; Accounts'!BG$18, 'E2 Allocators'!$B$15:$W$15, 0),FALSE)*$E140)</f>
        <v>0</v>
      </c>
      <c r="BH140" s="1321">
        <f>IF(ISERROR(VLOOKUP(VLOOKUP($A140, 'E4 TB Allocation Details'!$A$18:$L$214, MATCH("Misc ID", 'E4 TB Allocation Details'!$A$18:$L$18, 0),FALSE), 'E2 Allocators'!$B$15:$W$361, MATCH('O5 Details by Class &amp; Accounts'!BH$18, 'E2 Allocators'!$B$15:$W$15, 0),FALSE)*$E140), 0, VLOOKUP(VLOOKUP($A140, 'E4 TB Allocation Details'!$A$18:$L$214, MATCH("Misc ID", 'E4 TB Allocation Details'!$A$18:$L$18, 0),FALSE), 'E2 Allocators'!$B$15:$W$361, MATCH('O5 Details by Class &amp; Accounts'!BH$18, 'E2 Allocators'!$B$15:$W$15, 0),FALSE)*$E140)</f>
        <v>0</v>
      </c>
      <c r="BI140" s="1321">
        <f>IF(ISERROR(VLOOKUP(VLOOKUP($A140, 'E4 TB Allocation Details'!$A$18:$L$214, MATCH("Misc ID", 'E4 TB Allocation Details'!$A$18:$L$18, 0),FALSE), 'E2 Allocators'!$B$15:$W$361, MATCH('O5 Details by Class &amp; Accounts'!BI$18, 'E2 Allocators'!$B$15:$W$15, 0),FALSE)*$E140), 0, VLOOKUP(VLOOKUP($A140, 'E4 TB Allocation Details'!$A$18:$L$214, MATCH("Misc ID", 'E4 TB Allocation Details'!$A$18:$L$18, 0),FALSE), 'E2 Allocators'!$B$15:$W$361, MATCH('O5 Details by Class &amp; Accounts'!BI$18, 'E2 Allocators'!$B$15:$W$15, 0),FALSE)*$E140)</f>
        <v>0</v>
      </c>
      <c r="BJ140" s="1321">
        <f>IF(ISERROR(VLOOKUP(VLOOKUP($A140, 'E4 TB Allocation Details'!$A$18:$L$214, MATCH("Misc ID", 'E4 TB Allocation Details'!$A$18:$L$18, 0),FALSE), 'E2 Allocators'!$B$15:$W$361, MATCH('O5 Details by Class &amp; Accounts'!BJ$18, 'E2 Allocators'!$B$15:$W$15, 0),FALSE)*$E140), 0, VLOOKUP(VLOOKUP($A140, 'E4 TB Allocation Details'!$A$18:$L$214, MATCH("Misc ID", 'E4 TB Allocation Details'!$A$18:$L$18, 0),FALSE), 'E2 Allocators'!$B$15:$W$361, MATCH('O5 Details by Class &amp; Accounts'!BJ$18, 'E2 Allocators'!$B$15:$W$15, 0),FALSE)*$E140)</f>
        <v>0</v>
      </c>
      <c r="BK140" s="1321">
        <f>IF(ISERROR(VLOOKUP(VLOOKUP($A140, 'E4 TB Allocation Details'!$A$18:$L$214, MATCH("Misc ID", 'E4 TB Allocation Details'!$A$18:$L$18, 0),FALSE), 'E2 Allocators'!$B$15:$W$361, MATCH('O5 Details by Class &amp; Accounts'!BK$18, 'E2 Allocators'!$B$15:$W$15, 0),FALSE)*$E140), 0, VLOOKUP(VLOOKUP($A140, 'E4 TB Allocation Details'!$A$18:$L$214, MATCH("Misc ID", 'E4 TB Allocation Details'!$A$18:$L$18, 0),FALSE), 'E2 Allocators'!$B$15:$W$361, MATCH('O5 Details by Class &amp; Accounts'!BK$18, 'E2 Allocators'!$B$15:$W$15, 0),FALSE)*$E140)</f>
        <v>0</v>
      </c>
      <c r="BL140" s="1321">
        <f>IF(ISERROR(VLOOKUP(VLOOKUP($A140, 'E4 TB Allocation Details'!$A$18:$L$214, MATCH("Misc ID", 'E4 TB Allocation Details'!$A$18:$L$18, 0),FALSE), 'E2 Allocators'!$B$15:$W$361, MATCH('O5 Details by Class &amp; Accounts'!BL$18, 'E2 Allocators'!$B$15:$W$15, 0),FALSE)*$E140), 0, VLOOKUP(VLOOKUP($A140, 'E4 TB Allocation Details'!$A$18:$L$214, MATCH("Misc ID", 'E4 TB Allocation Details'!$A$18:$L$18, 0),FALSE), 'E2 Allocators'!$B$15:$W$361, MATCH('O5 Details by Class &amp; Accounts'!BL$18, 'E2 Allocators'!$B$15:$W$15, 0),FALSE)*$E140)</f>
        <v>0</v>
      </c>
      <c r="BM140" s="1321">
        <f>IF(ISERROR(VLOOKUP(VLOOKUP($A140, 'E4 TB Allocation Details'!$A$18:$L$214, MATCH("Misc ID", 'E4 TB Allocation Details'!$A$18:$L$18, 0),FALSE), 'E2 Allocators'!$B$15:$W$361, MATCH('O5 Details by Class &amp; Accounts'!BM$18, 'E2 Allocators'!$B$15:$W$15, 0),FALSE)*$E140), 0, VLOOKUP(VLOOKUP($A140, 'E4 TB Allocation Details'!$A$18:$L$214, MATCH("Misc ID", 'E4 TB Allocation Details'!$A$18:$L$18, 0),FALSE), 'E2 Allocators'!$B$15:$W$361, MATCH('O5 Details by Class &amp; Accounts'!BM$18, 'E2 Allocators'!$B$15:$W$15, 0),FALSE)*$E140)</f>
        <v>0</v>
      </c>
      <c r="BN140" s="1321">
        <f>IF(ISERROR(VLOOKUP(VLOOKUP($A140, 'E4 TB Allocation Details'!$A$18:$L$214, MATCH("Misc ID", 'E4 TB Allocation Details'!$A$18:$L$18, 0),FALSE), 'E2 Allocators'!$B$15:$W$361, MATCH('O5 Details by Class &amp; Accounts'!BN$18, 'E2 Allocators'!$B$15:$W$15, 0),FALSE)*$E140), 0, VLOOKUP(VLOOKUP($A140, 'E4 TB Allocation Details'!$A$18:$L$214, MATCH("Misc ID", 'E4 TB Allocation Details'!$A$18:$L$18, 0),FALSE), 'E2 Allocators'!$B$15:$W$361, MATCH('O5 Details by Class &amp; Accounts'!BN$18, 'E2 Allocators'!$B$15:$W$15, 0),FALSE)*$E140)</f>
        <v>0</v>
      </c>
      <c r="BO140" s="1321">
        <f>IF(ISERROR(VLOOKUP(VLOOKUP($A140, 'E4 TB Allocation Details'!$A$18:$L$214, MATCH("Misc ID", 'E4 TB Allocation Details'!$A$18:$L$18, 0),FALSE), 'E2 Allocators'!$B$15:$W$361, MATCH('O5 Details by Class &amp; Accounts'!BO$18, 'E2 Allocators'!$B$15:$W$15, 0),FALSE)*$E140), 0, VLOOKUP(VLOOKUP($A140, 'E4 TB Allocation Details'!$A$18:$L$214, MATCH("Misc ID", 'E4 TB Allocation Details'!$A$18:$L$18, 0),FALSE), 'E2 Allocators'!$B$15:$W$361, MATCH('O5 Details by Class &amp; Accounts'!BO$18, 'E2 Allocators'!$B$15:$W$15, 0),FALSE)*$E140)</f>
        <v>0</v>
      </c>
      <c r="BP140" s="1321">
        <f>IF(ISERROR(VLOOKUP(VLOOKUP($A140, 'E4 TB Allocation Details'!$A$18:$L$214, MATCH("Misc ID", 'E4 TB Allocation Details'!$A$18:$L$18, 0),FALSE), 'E2 Allocators'!$B$15:$W$361, MATCH('O5 Details by Class &amp; Accounts'!BP$18, 'E2 Allocators'!$B$15:$W$15, 0),FALSE)*$E140), 0, VLOOKUP(VLOOKUP($A140, 'E4 TB Allocation Details'!$A$18:$L$214, MATCH("Misc ID", 'E4 TB Allocation Details'!$A$18:$L$18, 0),FALSE), 'E2 Allocators'!$B$15:$W$361, MATCH('O5 Details by Class &amp; Accounts'!BP$18, 'E2 Allocators'!$B$15:$W$15, 0),FALSE)*$E140)</f>
        <v>0</v>
      </c>
      <c r="BQ140" s="1321">
        <f>IF(ISERROR(VLOOKUP(VLOOKUP($A140, 'E4 TB Allocation Details'!$A$18:$L$214, MATCH("Misc ID", 'E4 TB Allocation Details'!$A$18:$L$18, 0),FALSE), 'E2 Allocators'!$B$15:$W$361, MATCH('O5 Details by Class &amp; Accounts'!BQ$18, 'E2 Allocators'!$B$15:$W$15, 0),FALSE)*$E140), 0, VLOOKUP(VLOOKUP($A140, 'E4 TB Allocation Details'!$A$18:$L$214, MATCH("Misc ID", 'E4 TB Allocation Details'!$A$18:$L$18, 0),FALSE), 'E2 Allocators'!$B$15:$W$361, MATCH('O5 Details by Class &amp; Accounts'!BQ$18, 'E2 Allocators'!$B$15:$W$15, 0),FALSE)*$E140)</f>
        <v>0</v>
      </c>
      <c r="BR140" s="1321">
        <f>IF(ISERROR(VLOOKUP(VLOOKUP($A140, 'E4 TB Allocation Details'!$A$18:$L$214, MATCH("Misc ID", 'E4 TB Allocation Details'!$A$18:$L$18, 0),FALSE), 'E2 Allocators'!$B$15:$W$361, MATCH('O5 Details by Class &amp; Accounts'!BR$18, 'E2 Allocators'!$B$15:$W$15, 0),FALSE)*$E140), 0, VLOOKUP(VLOOKUP($A140, 'E4 TB Allocation Details'!$A$18:$L$214, MATCH("Misc ID", 'E4 TB Allocation Details'!$A$18:$L$18, 0),FALSE), 'E2 Allocators'!$B$15:$W$361, MATCH('O5 Details by Class &amp; Accounts'!BR$18, 'E2 Allocators'!$B$15:$W$15, 0),FALSE)*$E140)</f>
        <v>0</v>
      </c>
      <c r="BS140" s="1321">
        <f t="shared" si="41"/>
        <v>0</v>
      </c>
      <c r="BT140" s="1321">
        <f>IF(ISERROR(VLOOKUP(VLOOKUP($A140, 'E4 TB Allocation Details'!$A$18:$L$214, MATCH("A &amp; G ID", 'E4 TB Allocation Details'!$A$18:$L$18, 0),FALSE), 'E2 Allocators'!$B$15:$W$361, MATCH('O5 Details by Class &amp; Accounts'!BT$18, 'E2 Allocators'!$B$15:$W$15, 0),FALSE)*$E140), 0, VLOOKUP(VLOOKUP($A140, 'E4 TB Allocation Details'!$A$18:$L$214, MATCH("A &amp; G ID", 'E4 TB Allocation Details'!$A$18:$L$18, 0),FALSE), 'E2 Allocators'!$B$15:$W$361, MATCH('O5 Details by Class &amp; Accounts'!BT$18, 'E2 Allocators'!$B$15:$W$15, 0),FALSE)*$E140)</f>
        <v>0</v>
      </c>
      <c r="BU140" s="1321">
        <f>IF(ISERROR(VLOOKUP(VLOOKUP($A140, 'E4 TB Allocation Details'!$A$18:$L$214, MATCH("A &amp; G ID", 'E4 TB Allocation Details'!$A$18:$L$18, 0),FALSE), 'E2 Allocators'!$B$15:$W$361, MATCH('O5 Details by Class &amp; Accounts'!BU$18, 'E2 Allocators'!$B$15:$W$15, 0),FALSE)*$E140), 0, VLOOKUP(VLOOKUP($A140, 'E4 TB Allocation Details'!$A$18:$L$214, MATCH("A &amp; G ID", 'E4 TB Allocation Details'!$A$18:$L$18, 0),FALSE), 'E2 Allocators'!$B$15:$W$361, MATCH('O5 Details by Class &amp; Accounts'!BU$18, 'E2 Allocators'!$B$15:$W$15, 0),FALSE)*$E140)</f>
        <v>0</v>
      </c>
      <c r="BV140" s="1321">
        <f>IF(ISERROR(VLOOKUP(VLOOKUP($A140, 'E4 TB Allocation Details'!$A$18:$L$214, MATCH("A &amp; G ID", 'E4 TB Allocation Details'!$A$18:$L$18, 0),FALSE), 'E2 Allocators'!$B$15:$W$361, MATCH('O5 Details by Class &amp; Accounts'!BV$18, 'E2 Allocators'!$B$15:$W$15, 0),FALSE)*$E140), 0, VLOOKUP(VLOOKUP($A140, 'E4 TB Allocation Details'!$A$18:$L$214, MATCH("A &amp; G ID", 'E4 TB Allocation Details'!$A$18:$L$18, 0),FALSE), 'E2 Allocators'!$B$15:$W$361, MATCH('O5 Details by Class &amp; Accounts'!BV$18, 'E2 Allocators'!$B$15:$W$15, 0),FALSE)*$E140)</f>
        <v>0</v>
      </c>
      <c r="BW140" s="1321">
        <f>IF(ISERROR(VLOOKUP(VLOOKUP($A140, 'E4 TB Allocation Details'!$A$18:$L$214, MATCH("A &amp; G ID", 'E4 TB Allocation Details'!$A$18:$L$18, 0),FALSE), 'E2 Allocators'!$B$15:$W$361, MATCH('O5 Details by Class &amp; Accounts'!BW$18, 'E2 Allocators'!$B$15:$W$15, 0),FALSE)*$E140), 0, VLOOKUP(VLOOKUP($A140, 'E4 TB Allocation Details'!$A$18:$L$214, MATCH("A &amp; G ID", 'E4 TB Allocation Details'!$A$18:$L$18, 0),FALSE), 'E2 Allocators'!$B$15:$W$361, MATCH('O5 Details by Class &amp; Accounts'!BW$18, 'E2 Allocators'!$B$15:$W$15, 0),FALSE)*$E140)</f>
        <v>0</v>
      </c>
      <c r="BX140" s="1321">
        <f>IF(ISERROR(VLOOKUP(VLOOKUP($A140, 'E4 TB Allocation Details'!$A$18:$L$214, MATCH("A &amp; G ID", 'E4 TB Allocation Details'!$A$18:$L$18, 0),FALSE), 'E2 Allocators'!$B$15:$W$361, MATCH('O5 Details by Class &amp; Accounts'!BX$18, 'E2 Allocators'!$B$15:$W$15, 0),FALSE)*$E140), 0, VLOOKUP(VLOOKUP($A140, 'E4 TB Allocation Details'!$A$18:$L$214, MATCH("A &amp; G ID", 'E4 TB Allocation Details'!$A$18:$L$18, 0),FALSE), 'E2 Allocators'!$B$15:$W$361, MATCH('O5 Details by Class &amp; Accounts'!BX$18, 'E2 Allocators'!$B$15:$W$15, 0),FALSE)*$E140)</f>
        <v>0</v>
      </c>
      <c r="BY140" s="1321">
        <f>IF(ISERROR(VLOOKUP(VLOOKUP($A140, 'E4 TB Allocation Details'!$A$18:$L$214, MATCH("A &amp; G ID", 'E4 TB Allocation Details'!$A$18:$L$18, 0),FALSE), 'E2 Allocators'!$B$15:$W$361, MATCH('O5 Details by Class &amp; Accounts'!BY$18, 'E2 Allocators'!$B$15:$W$15, 0),FALSE)*$E140), 0, VLOOKUP(VLOOKUP($A140, 'E4 TB Allocation Details'!$A$18:$L$214, MATCH("A &amp; G ID", 'E4 TB Allocation Details'!$A$18:$L$18, 0),FALSE), 'E2 Allocators'!$B$15:$W$361, MATCH('O5 Details by Class &amp; Accounts'!BY$18, 'E2 Allocators'!$B$15:$W$15, 0),FALSE)*$E140)</f>
        <v>0</v>
      </c>
      <c r="BZ140" s="1321">
        <f>IF(ISERROR(VLOOKUP(VLOOKUP($A140, 'E4 TB Allocation Details'!$A$18:$L$214, MATCH("A &amp; G ID", 'E4 TB Allocation Details'!$A$18:$L$18, 0),FALSE), 'E2 Allocators'!$B$15:$W$361, MATCH('O5 Details by Class &amp; Accounts'!BZ$18, 'E2 Allocators'!$B$15:$W$15, 0),FALSE)*$E140), 0, VLOOKUP(VLOOKUP($A140, 'E4 TB Allocation Details'!$A$18:$L$214, MATCH("A &amp; G ID", 'E4 TB Allocation Details'!$A$18:$L$18, 0),FALSE), 'E2 Allocators'!$B$15:$W$361, MATCH('O5 Details by Class &amp; Accounts'!BZ$18, 'E2 Allocators'!$B$15:$W$15, 0),FALSE)*$E140)</f>
        <v>0</v>
      </c>
      <c r="CA140" s="1321">
        <f>IF(ISERROR(VLOOKUP(VLOOKUP($A140, 'E4 TB Allocation Details'!$A$18:$L$214, MATCH("A &amp; G ID", 'E4 TB Allocation Details'!$A$18:$L$18, 0),FALSE), 'E2 Allocators'!$B$15:$W$361, MATCH('O5 Details by Class &amp; Accounts'!CA$18, 'E2 Allocators'!$B$15:$W$15, 0),FALSE)*$E140), 0, VLOOKUP(VLOOKUP($A140, 'E4 TB Allocation Details'!$A$18:$L$214, MATCH("A &amp; G ID", 'E4 TB Allocation Details'!$A$18:$L$18, 0),FALSE), 'E2 Allocators'!$B$15:$W$361, MATCH('O5 Details by Class &amp; Accounts'!CA$18, 'E2 Allocators'!$B$15:$W$15, 0),FALSE)*$E140)</f>
        <v>0</v>
      </c>
      <c r="CB140" s="1321">
        <f>IF(ISERROR(VLOOKUP(VLOOKUP($A140, 'E4 TB Allocation Details'!$A$18:$L$214, MATCH("A &amp; G ID", 'E4 TB Allocation Details'!$A$18:$L$18, 0),FALSE), 'E2 Allocators'!$B$15:$W$361, MATCH('O5 Details by Class &amp; Accounts'!CB$18, 'E2 Allocators'!$B$15:$W$15, 0),FALSE)*$E140), 0, VLOOKUP(VLOOKUP($A140, 'E4 TB Allocation Details'!$A$18:$L$214, MATCH("A &amp; G ID", 'E4 TB Allocation Details'!$A$18:$L$18, 0),FALSE), 'E2 Allocators'!$B$15:$W$361, MATCH('O5 Details by Class &amp; Accounts'!CB$18, 'E2 Allocators'!$B$15:$W$15, 0),FALSE)*$E140)</f>
        <v>0</v>
      </c>
      <c r="CC140" s="1321">
        <f>IF(ISERROR(VLOOKUP(VLOOKUP($A140, 'E4 TB Allocation Details'!$A$18:$L$214, MATCH("A &amp; G ID", 'E4 TB Allocation Details'!$A$18:$L$18, 0),FALSE), 'E2 Allocators'!$B$15:$W$361, MATCH('O5 Details by Class &amp; Accounts'!CC$18, 'E2 Allocators'!$B$15:$W$15, 0),FALSE)*$E140), 0, VLOOKUP(VLOOKUP($A140, 'E4 TB Allocation Details'!$A$18:$L$214, MATCH("A &amp; G ID", 'E4 TB Allocation Details'!$A$18:$L$18, 0),FALSE), 'E2 Allocators'!$B$15:$W$361, MATCH('O5 Details by Class &amp; Accounts'!CC$18, 'E2 Allocators'!$B$15:$W$15, 0),FALSE)*$E140)</f>
        <v>0</v>
      </c>
      <c r="CD140" s="1321">
        <f>IF(ISERROR(VLOOKUP(VLOOKUP($A140, 'E4 TB Allocation Details'!$A$18:$L$214, MATCH("A &amp; G ID", 'E4 TB Allocation Details'!$A$18:$L$18, 0),FALSE), 'E2 Allocators'!$B$15:$W$361, MATCH('O5 Details by Class &amp; Accounts'!CD$18, 'E2 Allocators'!$B$15:$W$15, 0),FALSE)*$E140), 0, VLOOKUP(VLOOKUP($A140, 'E4 TB Allocation Details'!$A$18:$L$214, MATCH("A &amp; G ID", 'E4 TB Allocation Details'!$A$18:$L$18, 0),FALSE), 'E2 Allocators'!$B$15:$W$361, MATCH('O5 Details by Class &amp; Accounts'!CD$18, 'E2 Allocators'!$B$15:$W$15, 0),FALSE)*$E140)</f>
        <v>0</v>
      </c>
      <c r="CE140" s="1321">
        <f>IF(ISERROR(VLOOKUP(VLOOKUP($A140, 'E4 TB Allocation Details'!$A$18:$L$214, MATCH("A &amp; G ID", 'E4 TB Allocation Details'!$A$18:$L$18, 0),FALSE), 'E2 Allocators'!$B$15:$W$361, MATCH('O5 Details by Class &amp; Accounts'!CE$18, 'E2 Allocators'!$B$15:$W$15, 0),FALSE)*$E140), 0, VLOOKUP(VLOOKUP($A140, 'E4 TB Allocation Details'!$A$18:$L$214, MATCH("A &amp; G ID", 'E4 TB Allocation Details'!$A$18:$L$18, 0),FALSE), 'E2 Allocators'!$B$15:$W$361, MATCH('O5 Details by Class &amp; Accounts'!CE$18, 'E2 Allocators'!$B$15:$W$15, 0),FALSE)*$E140)</f>
        <v>0</v>
      </c>
      <c r="CF140" s="1321">
        <f>IF(ISERROR(VLOOKUP(VLOOKUP($A140, 'E4 TB Allocation Details'!$A$18:$L$214, MATCH("A &amp; G ID", 'E4 TB Allocation Details'!$A$18:$L$18, 0),FALSE), 'E2 Allocators'!$B$15:$W$361, MATCH('O5 Details by Class &amp; Accounts'!CF$18, 'E2 Allocators'!$B$15:$W$15, 0),FALSE)*$E140), 0, VLOOKUP(VLOOKUP($A140, 'E4 TB Allocation Details'!$A$18:$L$214, MATCH("A &amp; G ID", 'E4 TB Allocation Details'!$A$18:$L$18, 0),FALSE), 'E2 Allocators'!$B$15:$W$361, MATCH('O5 Details by Class &amp; Accounts'!CF$18, 'E2 Allocators'!$B$15:$W$15, 0),FALSE)*$E140)</f>
        <v>0</v>
      </c>
      <c r="CG140" s="1321">
        <f>IF(ISERROR(VLOOKUP(VLOOKUP($A140, 'E4 TB Allocation Details'!$A$18:$L$214, MATCH("A &amp; G ID", 'E4 TB Allocation Details'!$A$18:$L$18, 0),FALSE), 'E2 Allocators'!$B$15:$W$361, MATCH('O5 Details by Class &amp; Accounts'!CG$18, 'E2 Allocators'!$B$15:$W$15, 0),FALSE)*$E140), 0, VLOOKUP(VLOOKUP($A140, 'E4 TB Allocation Details'!$A$18:$L$214, MATCH("A &amp; G ID", 'E4 TB Allocation Details'!$A$18:$L$18, 0),FALSE), 'E2 Allocators'!$B$15:$W$361, MATCH('O5 Details by Class &amp; Accounts'!CG$18, 'E2 Allocators'!$B$15:$W$15, 0),FALSE)*$E140)</f>
        <v>0</v>
      </c>
      <c r="CH140" s="1321">
        <f>IF(ISERROR(VLOOKUP(VLOOKUP($A140, 'E4 TB Allocation Details'!$A$18:$L$214, MATCH("A &amp; G ID", 'E4 TB Allocation Details'!$A$18:$L$18, 0),FALSE), 'E2 Allocators'!$B$15:$W$361, MATCH('O5 Details by Class &amp; Accounts'!CH$18, 'E2 Allocators'!$B$15:$W$15, 0),FALSE)*$E140), 0, VLOOKUP(VLOOKUP($A140, 'E4 TB Allocation Details'!$A$18:$L$214, MATCH("A &amp; G ID", 'E4 TB Allocation Details'!$A$18:$L$18, 0),FALSE), 'E2 Allocators'!$B$15:$W$361, MATCH('O5 Details by Class &amp; Accounts'!CH$18, 'E2 Allocators'!$B$15:$W$15, 0),FALSE)*$E140)</f>
        <v>0</v>
      </c>
      <c r="CI140" s="1321">
        <f>IF(ISERROR(VLOOKUP(VLOOKUP($A140, 'E4 TB Allocation Details'!$A$18:$L$214, MATCH("A &amp; G ID", 'E4 TB Allocation Details'!$A$18:$L$18, 0),FALSE), 'E2 Allocators'!$B$15:$W$361, MATCH('O5 Details by Class &amp; Accounts'!CI$18, 'E2 Allocators'!$B$15:$W$15, 0),FALSE)*$E140), 0, VLOOKUP(VLOOKUP($A140, 'E4 TB Allocation Details'!$A$18:$L$214, MATCH("A &amp; G ID", 'E4 TB Allocation Details'!$A$18:$L$18, 0),FALSE), 'E2 Allocators'!$B$15:$W$361, MATCH('O5 Details by Class &amp; Accounts'!CI$18, 'E2 Allocators'!$B$15:$W$15, 0),FALSE)*$E140)</f>
        <v>0</v>
      </c>
      <c r="CJ140" s="1321">
        <f>IF(ISERROR(VLOOKUP(VLOOKUP($A140, 'E4 TB Allocation Details'!$A$18:$L$214, MATCH("A &amp; G ID", 'E4 TB Allocation Details'!$A$18:$L$18, 0),FALSE), 'E2 Allocators'!$B$15:$W$361, MATCH('O5 Details by Class &amp; Accounts'!CJ$18, 'E2 Allocators'!$B$15:$W$15, 0),FALSE)*$E140), 0, VLOOKUP(VLOOKUP($A140, 'E4 TB Allocation Details'!$A$18:$L$214, MATCH("A &amp; G ID", 'E4 TB Allocation Details'!$A$18:$L$18, 0),FALSE), 'E2 Allocators'!$B$15:$W$361, MATCH('O5 Details by Class &amp; Accounts'!CJ$18, 'E2 Allocators'!$B$15:$W$15, 0),FALSE)*$E140)</f>
        <v>0</v>
      </c>
      <c r="CK140" s="1321">
        <f>IF(ISERROR(VLOOKUP(VLOOKUP($A140, 'E4 TB Allocation Details'!$A$18:$L$214, MATCH("A &amp; G ID", 'E4 TB Allocation Details'!$A$18:$L$18, 0),FALSE), 'E2 Allocators'!$B$15:$W$361, MATCH('O5 Details by Class &amp; Accounts'!CK$18, 'E2 Allocators'!$B$15:$W$15, 0),FALSE)*$E140), 0, VLOOKUP(VLOOKUP($A140, 'E4 TB Allocation Details'!$A$18:$L$214, MATCH("A &amp; G ID", 'E4 TB Allocation Details'!$A$18:$L$18, 0),FALSE), 'E2 Allocators'!$B$15:$W$361, MATCH('O5 Details by Class &amp; Accounts'!CK$18, 'E2 Allocators'!$B$15:$W$15, 0),FALSE)*$E140)</f>
        <v>0</v>
      </c>
      <c r="CL140" s="1321">
        <f>IF(ISERROR(VLOOKUP(VLOOKUP($A140, 'E4 TB Allocation Details'!$A$18:$L$214, MATCH("A &amp; G ID", 'E4 TB Allocation Details'!$A$18:$L$18, 0),FALSE), 'E2 Allocators'!$B$15:$W$361, MATCH('O5 Details by Class &amp; Accounts'!CL$18, 'E2 Allocators'!$B$15:$W$15, 0),FALSE)*$E140), 0, VLOOKUP(VLOOKUP($A140, 'E4 TB Allocation Details'!$A$18:$L$214, MATCH("A &amp; G ID", 'E4 TB Allocation Details'!$A$18:$L$18, 0),FALSE), 'E2 Allocators'!$B$15:$W$361, MATCH('O5 Details by Class &amp; Accounts'!CL$18, 'E2 Allocators'!$B$15:$W$15, 0),FALSE)*$E140)</f>
        <v>0</v>
      </c>
      <c r="CM140" s="1321">
        <f>IF(ISERROR(VLOOKUP(VLOOKUP($A140, 'E4 TB Allocation Details'!$A$18:$L$214, MATCH("A &amp; G ID", 'E4 TB Allocation Details'!$A$18:$L$18, 0),FALSE), 'E2 Allocators'!$B$15:$W$361, MATCH('O5 Details by Class &amp; Accounts'!CM$18, 'E2 Allocators'!$B$15:$W$15, 0),FALSE)*$E140), 0, VLOOKUP(VLOOKUP($A140, 'E4 TB Allocation Details'!$A$18:$L$214, MATCH("A &amp; G ID", 'E4 TB Allocation Details'!$A$18:$L$18, 0),FALSE), 'E2 Allocators'!$B$15:$W$361, MATCH('O5 Details by Class &amp; Accounts'!CM$18, 'E2 Allocators'!$B$15:$W$15, 0),FALSE)*$E140)</f>
        <v>0</v>
      </c>
      <c r="CN140" s="1321">
        <f t="shared" si="42"/>
        <v>0</v>
      </c>
      <c r="CO140" s="1650">
        <f t="shared" si="43"/>
        <v>0</v>
      </c>
      <c r="CQ140" s="1898" t="s">
        <v>507</v>
      </c>
    </row>
    <row r="141" spans="1:95" s="64" customFormat="1" ht="25.5">
      <c r="A141" s="1089">
        <v>5035</v>
      </c>
      <c r="B141" s="1088" t="s">
        <v>1418</v>
      </c>
      <c r="C141" s="1647">
        <f>IF(ISERROR(VLOOKUP($A141,'I3 TB Data'!$A$19:$H$484,MATCH('O5 Details by Class &amp; Accounts'!$C$18, 'I3 TB Data'!$A$19:$H$19,0),0)), 0, VLOOKUP($A141,'I3 TB Data'!$A$19:$H$484,MATCH('O5 Details by Class &amp; Accounts'!$C$18,'I3 TB Data'!$A$19:$H$19,0),0))</f>
        <v>2000</v>
      </c>
      <c r="D141" s="1648"/>
      <c r="E141" s="1647">
        <f t="shared" si="31"/>
        <v>2000</v>
      </c>
      <c r="F141" s="1649">
        <f>IF(ISERROR(VLOOKUP($A141, 'E1 Categorization'!A33:E124, MATCH("Customer Component", 'E1 Categorization'!$A$33:$E$33,0), 0)), 0, IF(VLOOKUP($A141, 'E1 Categorization'!A33:E124, MATCH("Customer Component", 'E1 Categorization'!$A$33:$E$33,0), 0)=0, 'O5 Details by Class &amp; Accounts'!$E141, IF(AND(VLOOKUP($A141, 'E1 Categorization'!A33:E124, MATCH("Customer Component", 'E1 Categorization'!$A$33:$E$33,0), 0) &gt;0, VLOOKUP($A141, 'E1 Categorization'!A33:E124, MATCH("Customer Component", 'E1 Categorization'!$A$33:$E$33,0), 0)&lt;1), 'O5 Details by Class &amp; Accounts'!$E141*(1-VLOOKUP($A141, 'E1 Categorization'!A33:E124, MATCH("Customer Component", 'E1 Categorization'!$A$33:$E$33,0), 0)), 0)))</f>
        <v>1200</v>
      </c>
      <c r="G141" s="1649">
        <f>IF(ISERROR(VLOOKUP($A141, 'E1 Categorization'!A33:E124, MATCH("Customer Component", 'E1 Categorization'!$A$33:$E$33,0), 0)),0, IF(VLOOKUP($A141, 'E1 Categorization'!A33:E124, MATCH("Customer Component", 'E1 Categorization'!$A$33:$E$33,0), 0)=0, 0, IF(AND(VLOOKUP($A141, 'E1 Categorization'!A33:E124, MATCH("Customer Component", 'E1 Categorization'!$A$33:$E$33,0), 0) &gt;0, VLOOKUP($A141, 'E1 Categorization'!A33:E124, MATCH("Customer Component", 'E1 Categorization'!$A$33:$E$33,0), 0)&lt;1), 'O5 Details by Class &amp; Accounts'!$E141*(VLOOKUP($A141, 'E1 Categorization'!A33:E124, MATCH("Customer Component", 'E1 Categorization'!$A$33:$E$33,0), 0)), 'O5 Details by Class &amp; Accounts'!$E141)))</f>
        <v>800</v>
      </c>
      <c r="H141" s="1321">
        <f t="shared" si="38"/>
        <v>2000</v>
      </c>
      <c r="I141" s="1321">
        <f>IF(ISERROR(VLOOKUP(VLOOKUP($A141, 'E4 TB Allocation Details'!$A$18:$L$214, MATCH("Demand ID", 'E4 TB Allocation Details'!$A$18:$L$18, 0),FALSE), 'E2 Allocators'!$B$15:$W$361, MATCH('O5 Details by Class &amp; Accounts'!I$18, 'E2 Allocators'!$B$15:$W$15, 0),FALSE)*$F141), 0, VLOOKUP(VLOOKUP($A141, 'E4 TB Allocation Details'!$A$18:$L$214, MATCH("Demand ID", 'E4 TB Allocation Details'!$A$18:$L$18, 0),FALSE), 'E2 Allocators'!$B$15:$W$361, MATCH('O5 Details by Class &amp; Accounts'!I$18, 'E2 Allocators'!$B$15:$W$15, 0),FALSE)*$F141)</f>
        <v>579.97391568687055</v>
      </c>
      <c r="J141" s="1321">
        <f>IF(ISERROR(VLOOKUP(VLOOKUP($A141, 'E4 TB Allocation Details'!$A$18:$L$214, MATCH("Demand ID", 'E4 TB Allocation Details'!$A$18:$L$18, 0),FALSE), 'E2 Allocators'!$B$15:$W$361, MATCH('O5 Details by Class &amp; Accounts'!J$18, 'E2 Allocators'!$B$15:$W$15, 0),FALSE)*$F141), 0, VLOOKUP(VLOOKUP($A141, 'E4 TB Allocation Details'!$A$18:$L$214, MATCH("Demand ID", 'E4 TB Allocation Details'!$A$18:$L$18, 0),FALSE), 'E2 Allocators'!$B$15:$W$361, MATCH('O5 Details by Class &amp; Accounts'!J$18, 'E2 Allocators'!$B$15:$W$15, 0),FALSE)*$F141)</f>
        <v>304.79421830412741</v>
      </c>
      <c r="K141" s="1321">
        <f>IF(ISERROR(VLOOKUP(VLOOKUP($A141, 'E4 TB Allocation Details'!$A$18:$L$214, MATCH("Demand ID", 'E4 TB Allocation Details'!$A$18:$L$18, 0),FALSE), 'E2 Allocators'!$B$15:$W$361, MATCH('O5 Details by Class &amp; Accounts'!K$18, 'E2 Allocators'!$B$15:$W$15, 0),FALSE)*$F141), 0, VLOOKUP(VLOOKUP($A141, 'E4 TB Allocation Details'!$A$18:$L$214, MATCH("Demand ID", 'E4 TB Allocation Details'!$A$18:$L$18, 0),FALSE), 'E2 Allocators'!$B$15:$W$361, MATCH('O5 Details by Class &amp; Accounts'!K$18, 'E2 Allocators'!$B$15:$W$15, 0),FALSE)*$F141)</f>
        <v>312.73326338291963</v>
      </c>
      <c r="L141" s="1321">
        <f>IF(ISERROR(VLOOKUP(VLOOKUP($A141, 'E4 TB Allocation Details'!$A$18:$L$214, MATCH("Demand ID", 'E4 TB Allocation Details'!$A$18:$L$18, 0),FALSE), 'E2 Allocators'!$B$15:$W$361, MATCH('O5 Details by Class &amp; Accounts'!L$18, 'E2 Allocators'!$B$15:$W$15, 0),FALSE)*$F141), 0, VLOOKUP(VLOOKUP($A141, 'E4 TB Allocation Details'!$A$18:$L$214, MATCH("Demand ID", 'E4 TB Allocation Details'!$A$18:$L$18, 0),FALSE), 'E2 Allocators'!$B$15:$W$361, MATCH('O5 Details by Class &amp; Accounts'!L$18, 'E2 Allocators'!$B$15:$W$15, 0),FALSE)*$F141)</f>
        <v>0</v>
      </c>
      <c r="M141" s="1321">
        <f>IF(ISERROR(VLOOKUP(VLOOKUP($A141, 'E4 TB Allocation Details'!$A$18:$L$214, MATCH("Demand ID", 'E4 TB Allocation Details'!$A$18:$L$18, 0),FALSE), 'E2 Allocators'!$B$15:$W$361, MATCH('O5 Details by Class &amp; Accounts'!M$18, 'E2 Allocators'!$B$15:$W$15, 0),FALSE)*$F141), 0, VLOOKUP(VLOOKUP($A141, 'E4 TB Allocation Details'!$A$18:$L$214, MATCH("Demand ID", 'E4 TB Allocation Details'!$A$18:$L$18, 0),FALSE), 'E2 Allocators'!$B$15:$W$361, MATCH('O5 Details by Class &amp; Accounts'!M$18, 'E2 Allocators'!$B$15:$W$15, 0),FALSE)*$F141)</f>
        <v>0</v>
      </c>
      <c r="N141" s="1321">
        <f>IF(ISERROR(VLOOKUP(VLOOKUP($A141, 'E4 TB Allocation Details'!$A$18:$L$214, MATCH("Demand ID", 'E4 TB Allocation Details'!$A$18:$L$18, 0),FALSE), 'E2 Allocators'!$B$15:$W$361, MATCH('O5 Details by Class &amp; Accounts'!N$18, 'E2 Allocators'!$B$15:$W$15, 0),FALSE)*$F141), 0, VLOOKUP(VLOOKUP($A141, 'E4 TB Allocation Details'!$A$18:$L$214, MATCH("Demand ID", 'E4 TB Allocation Details'!$A$18:$L$18, 0),FALSE), 'E2 Allocators'!$B$15:$W$361, MATCH('O5 Details by Class &amp; Accounts'!N$18, 'E2 Allocators'!$B$15:$W$15, 0),FALSE)*$F141)</f>
        <v>0</v>
      </c>
      <c r="O141" s="1321">
        <f>IF(ISERROR(VLOOKUP(VLOOKUP($A141, 'E4 TB Allocation Details'!$A$18:$L$214, MATCH("Demand ID", 'E4 TB Allocation Details'!$A$18:$L$18, 0),FALSE), 'E2 Allocators'!$B$15:$W$361, MATCH('O5 Details by Class &amp; Accounts'!O$18, 'E2 Allocators'!$B$15:$W$15, 0),FALSE)*$F141), 0, VLOOKUP(VLOOKUP($A141, 'E4 TB Allocation Details'!$A$18:$L$214, MATCH("Demand ID", 'E4 TB Allocation Details'!$A$18:$L$18, 0),FALSE), 'E2 Allocators'!$B$15:$W$361, MATCH('O5 Details by Class &amp; Accounts'!O$18, 'E2 Allocators'!$B$15:$W$15, 0),FALSE)*$F141)</f>
        <v>0.60798023083636499</v>
      </c>
      <c r="P141" s="1321">
        <f>IF(ISERROR(VLOOKUP(VLOOKUP($A141, 'E4 TB Allocation Details'!$A$18:$L$214, MATCH("Demand ID", 'E4 TB Allocation Details'!$A$18:$L$18, 0),FALSE), 'E2 Allocators'!$B$15:$W$361, MATCH('O5 Details by Class &amp; Accounts'!P$18, 'E2 Allocators'!$B$15:$W$15, 0),FALSE)*$F141), 0, VLOOKUP(VLOOKUP($A141, 'E4 TB Allocation Details'!$A$18:$L$214, MATCH("Demand ID", 'E4 TB Allocation Details'!$A$18:$L$18, 0),FALSE), 'E2 Allocators'!$B$15:$W$361, MATCH('O5 Details by Class &amp; Accounts'!P$18, 'E2 Allocators'!$B$15:$W$15, 0),FALSE)*$F141)</f>
        <v>0</v>
      </c>
      <c r="Q141" s="1321">
        <f>IF(ISERROR(VLOOKUP(VLOOKUP($A141, 'E4 TB Allocation Details'!$A$18:$L$214, MATCH("Demand ID", 'E4 TB Allocation Details'!$A$18:$L$18, 0),FALSE), 'E2 Allocators'!$B$15:$W$361, MATCH('O5 Details by Class &amp; Accounts'!Q$18, 'E2 Allocators'!$B$15:$W$15, 0),FALSE)*$F141), 0, VLOOKUP(VLOOKUP($A141, 'E4 TB Allocation Details'!$A$18:$L$214, MATCH("Demand ID", 'E4 TB Allocation Details'!$A$18:$L$18, 0),FALSE), 'E2 Allocators'!$B$15:$W$361, MATCH('O5 Details by Class &amp; Accounts'!Q$18, 'E2 Allocators'!$B$15:$W$15, 0),FALSE)*$F141)</f>
        <v>1.8906223952459869</v>
      </c>
      <c r="R141" s="1321">
        <f>IF(ISERROR(VLOOKUP(VLOOKUP($A141, 'E4 TB Allocation Details'!$A$18:$L$214, MATCH("Demand ID", 'E4 TB Allocation Details'!$A$18:$L$18, 0),FALSE), 'E2 Allocators'!$B$15:$W$361, MATCH('O5 Details by Class &amp; Accounts'!R$18, 'E2 Allocators'!$B$15:$W$15, 0),FALSE)*$F141), 0, VLOOKUP(VLOOKUP($A141, 'E4 TB Allocation Details'!$A$18:$L$214, MATCH("Demand ID", 'E4 TB Allocation Details'!$A$18:$L$18, 0),FALSE), 'E2 Allocators'!$B$15:$W$361, MATCH('O5 Details by Class &amp; Accounts'!R$18, 'E2 Allocators'!$B$15:$W$15, 0),FALSE)*$F141)</f>
        <v>0</v>
      </c>
      <c r="S141" s="1321">
        <f>IF(ISERROR(VLOOKUP(VLOOKUP($A141, 'E4 TB Allocation Details'!$A$18:$L$214, MATCH("Demand ID", 'E4 TB Allocation Details'!$A$18:$L$18, 0),FALSE), 'E2 Allocators'!$B$15:$W$361, MATCH('O5 Details by Class &amp; Accounts'!S$18, 'E2 Allocators'!$B$15:$W$15, 0),FALSE)*$F141), 0, VLOOKUP(VLOOKUP($A141, 'E4 TB Allocation Details'!$A$18:$L$214, MATCH("Demand ID", 'E4 TB Allocation Details'!$A$18:$L$18, 0),FALSE), 'E2 Allocators'!$B$15:$W$361, MATCH('O5 Details by Class &amp; Accounts'!S$18, 'E2 Allocators'!$B$15:$W$15, 0),FALSE)*$F141)</f>
        <v>0</v>
      </c>
      <c r="T141" s="1321">
        <f>IF(ISERROR(VLOOKUP(VLOOKUP($A141, 'E4 TB Allocation Details'!$A$18:$L$214, MATCH("Demand ID", 'E4 TB Allocation Details'!$A$18:$L$18, 0),FALSE), 'E2 Allocators'!$B$15:$W$361, MATCH('O5 Details by Class &amp; Accounts'!T$18, 'E2 Allocators'!$B$15:$W$15, 0),FALSE)*$F141), 0, VLOOKUP(VLOOKUP($A141, 'E4 TB Allocation Details'!$A$18:$L$214, MATCH("Demand ID", 'E4 TB Allocation Details'!$A$18:$L$18, 0),FALSE), 'E2 Allocators'!$B$15:$W$361, MATCH('O5 Details by Class &amp; Accounts'!T$18, 'E2 Allocators'!$B$15:$W$15, 0),FALSE)*$F141)</f>
        <v>0</v>
      </c>
      <c r="U141" s="1321">
        <f>IF(ISERROR(VLOOKUP(VLOOKUP($A141, 'E4 TB Allocation Details'!$A$18:$L$214, MATCH("Demand ID", 'E4 TB Allocation Details'!$A$18:$L$18, 0),FALSE), 'E2 Allocators'!$B$15:$W$361, MATCH('O5 Details by Class &amp; Accounts'!U$18, 'E2 Allocators'!$B$15:$W$15, 0),FALSE)*$F141), 0, VLOOKUP(VLOOKUP($A141, 'E4 TB Allocation Details'!$A$18:$L$214, MATCH("Demand ID", 'E4 TB Allocation Details'!$A$18:$L$18, 0),FALSE), 'E2 Allocators'!$B$15:$W$361, MATCH('O5 Details by Class &amp; Accounts'!U$18, 'E2 Allocators'!$B$15:$W$15, 0),FALSE)*$F141)</f>
        <v>0</v>
      </c>
      <c r="V141" s="1321">
        <f>IF(ISERROR(VLOOKUP(VLOOKUP($A141, 'E4 TB Allocation Details'!$A$18:$L$214, MATCH("Demand ID", 'E4 TB Allocation Details'!$A$18:$L$18, 0),FALSE), 'E2 Allocators'!$B$15:$W$361, MATCH('O5 Details by Class &amp; Accounts'!V$18, 'E2 Allocators'!$B$15:$W$15, 0),FALSE)*$F141), 0, VLOOKUP(VLOOKUP($A141, 'E4 TB Allocation Details'!$A$18:$L$214, MATCH("Demand ID", 'E4 TB Allocation Details'!$A$18:$L$18, 0),FALSE), 'E2 Allocators'!$B$15:$W$361, MATCH('O5 Details by Class &amp; Accounts'!V$18, 'E2 Allocators'!$B$15:$W$15, 0),FALSE)*$F141)</f>
        <v>0</v>
      </c>
      <c r="W141" s="1321">
        <f>IF(ISERROR(VLOOKUP(VLOOKUP($A141, 'E4 TB Allocation Details'!$A$18:$L$214, MATCH("Demand ID", 'E4 TB Allocation Details'!$A$18:$L$18, 0),FALSE), 'E2 Allocators'!$B$15:$W$361, MATCH('O5 Details by Class &amp; Accounts'!W$18, 'E2 Allocators'!$B$15:$W$15, 0),FALSE)*$F141), 0, VLOOKUP(VLOOKUP($A141, 'E4 TB Allocation Details'!$A$18:$L$214, MATCH("Demand ID", 'E4 TB Allocation Details'!$A$18:$L$18, 0),FALSE), 'E2 Allocators'!$B$15:$W$361, MATCH('O5 Details by Class &amp; Accounts'!W$18, 'E2 Allocators'!$B$15:$W$15, 0),FALSE)*$F141)</f>
        <v>0</v>
      </c>
      <c r="X141" s="1321">
        <f>IF(ISERROR(VLOOKUP(VLOOKUP($A141, 'E4 TB Allocation Details'!$A$18:$L$214, MATCH("Demand ID", 'E4 TB Allocation Details'!$A$18:$L$18, 0),FALSE), 'E2 Allocators'!$B$15:$W$361, MATCH('O5 Details by Class &amp; Accounts'!X$18, 'E2 Allocators'!$B$15:$W$15, 0),FALSE)*$F141), 0, VLOOKUP(VLOOKUP($A141, 'E4 TB Allocation Details'!$A$18:$L$214, MATCH("Demand ID", 'E4 TB Allocation Details'!$A$18:$L$18, 0),FALSE), 'E2 Allocators'!$B$15:$W$361, MATCH('O5 Details by Class &amp; Accounts'!X$18, 'E2 Allocators'!$B$15:$W$15, 0),FALSE)*$F141)</f>
        <v>0</v>
      </c>
      <c r="Y141" s="1321">
        <f>IF(ISERROR(VLOOKUP(VLOOKUP($A141, 'E4 TB Allocation Details'!$A$18:$L$214, MATCH("Demand ID", 'E4 TB Allocation Details'!$A$18:$L$18, 0),FALSE), 'E2 Allocators'!$B$15:$W$361, MATCH('O5 Details by Class &amp; Accounts'!Y$18, 'E2 Allocators'!$B$15:$W$15, 0),FALSE)*$F141), 0, VLOOKUP(VLOOKUP($A141, 'E4 TB Allocation Details'!$A$18:$L$214, MATCH("Demand ID", 'E4 TB Allocation Details'!$A$18:$L$18, 0),FALSE), 'E2 Allocators'!$B$15:$W$361, MATCH('O5 Details by Class &amp; Accounts'!Y$18, 'E2 Allocators'!$B$15:$W$15, 0),FALSE)*$F141)</f>
        <v>0</v>
      </c>
      <c r="Z141" s="1321">
        <f>IF(ISERROR(VLOOKUP(VLOOKUP($A141, 'E4 TB Allocation Details'!$A$18:$L$214, MATCH("Demand ID", 'E4 TB Allocation Details'!$A$18:$L$18, 0),FALSE), 'E2 Allocators'!$B$15:$W$361, MATCH('O5 Details by Class &amp; Accounts'!Z$18, 'E2 Allocators'!$B$15:$W$15, 0),FALSE)*$F141), 0, VLOOKUP(VLOOKUP($A141, 'E4 TB Allocation Details'!$A$18:$L$214, MATCH("Demand ID", 'E4 TB Allocation Details'!$A$18:$L$18, 0),FALSE), 'E2 Allocators'!$B$15:$W$361, MATCH('O5 Details by Class &amp; Accounts'!Z$18, 'E2 Allocators'!$B$15:$W$15, 0),FALSE)*$F141)</f>
        <v>0</v>
      </c>
      <c r="AA141" s="1321">
        <f>IF(ISERROR(VLOOKUP(VLOOKUP($A141, 'E4 TB Allocation Details'!$A$18:$L$214, MATCH("Demand ID", 'E4 TB Allocation Details'!$A$18:$L$18, 0),FALSE), 'E2 Allocators'!$B$15:$W$361, MATCH('O5 Details by Class &amp; Accounts'!AA$18, 'E2 Allocators'!$B$15:$W$15, 0),FALSE)*$F141), 0, VLOOKUP(VLOOKUP($A141, 'E4 TB Allocation Details'!$A$18:$L$214, MATCH("Demand ID", 'E4 TB Allocation Details'!$A$18:$L$18, 0),FALSE), 'E2 Allocators'!$B$15:$W$361, MATCH('O5 Details by Class &amp; Accounts'!AA$18, 'E2 Allocators'!$B$15:$W$15, 0),FALSE)*$F141)</f>
        <v>0</v>
      </c>
      <c r="AB141" s="1321">
        <f>IF(ISERROR(VLOOKUP(VLOOKUP($A141, 'E4 TB Allocation Details'!$A$18:$L$214, MATCH("Demand ID", 'E4 TB Allocation Details'!$A$18:$L$18, 0),FALSE), 'E2 Allocators'!$B$15:$W$361, MATCH('O5 Details by Class &amp; Accounts'!AB$18, 'E2 Allocators'!$B$15:$W$15, 0),FALSE)*$F141), 0, VLOOKUP(VLOOKUP($A141, 'E4 TB Allocation Details'!$A$18:$L$214, MATCH("Demand ID", 'E4 TB Allocation Details'!$A$18:$L$18, 0),FALSE), 'E2 Allocators'!$B$15:$W$361, MATCH('O5 Details by Class &amp; Accounts'!AB$18, 'E2 Allocators'!$B$15:$W$15, 0),FALSE)*$F141)</f>
        <v>0</v>
      </c>
      <c r="AC141" s="1321">
        <f t="shared" si="39"/>
        <v>1200</v>
      </c>
      <c r="AD141" s="1321">
        <f>IF(ISERROR(VLOOKUP(VLOOKUP($A141, 'E4 TB Allocation Details'!$A$18:$L$214, MATCH("Customer ID", 'E4 TB Allocation Details'!$A$18:$L$18, 0),FALSE), 'E2 Allocators'!$B$15:$W$361, MATCH('O5 Details by Class &amp; Accounts'!AD$18, 'E2 Allocators'!$B$15:$W$15, 0),FALSE)*$G141), 0, VLOOKUP(VLOOKUP($A141, 'E4 TB Allocation Details'!$A$18:$L$214, MATCH("Customer ID", 'E4 TB Allocation Details'!$A$18:$L$18, 0),FALSE), 'E2 Allocators'!$B$15:$W$361, MATCH('O5 Details by Class &amp; Accounts'!AD$18, 'E2 Allocators'!$B$15:$W$15, 0),FALSE)*$G141)</f>
        <v>667.51204666497597</v>
      </c>
      <c r="AE141" s="1321">
        <f>IF(ISERROR(VLOOKUP(VLOOKUP($A141, 'E4 TB Allocation Details'!$A$18:$L$214, MATCH("Customer ID", 'E4 TB Allocation Details'!$A$18:$L$18, 0),FALSE), 'E2 Allocators'!$B$15:$W$361, MATCH('O5 Details by Class &amp; Accounts'!AE$18, 'E2 Allocators'!$B$15:$W$15, 0),FALSE)*$G141), 0, VLOOKUP(VLOOKUP($A141, 'E4 TB Allocation Details'!$A$18:$L$214, MATCH("Customer ID", 'E4 TB Allocation Details'!$A$18:$L$18, 0),FALSE), 'E2 Allocators'!$B$15:$W$361, MATCH('O5 Details by Class &amp; Accounts'!AE$18, 'E2 Allocators'!$B$15:$W$15, 0),FALSE)*$G141)</f>
        <v>82.170935835658128</v>
      </c>
      <c r="AF141" s="1321">
        <f>IF(ISERROR(VLOOKUP(VLOOKUP($A141, 'E4 TB Allocation Details'!$A$18:$L$214, MATCH("Customer ID", 'E4 TB Allocation Details'!$A$18:$L$18, 0),FALSE), 'E2 Allocators'!$B$15:$W$361, MATCH('O5 Details by Class &amp; Accounts'!AF$18, 'E2 Allocators'!$B$15:$W$15, 0),FALSE)*$G141), 0, VLOOKUP(VLOOKUP($A141, 'E4 TB Allocation Details'!$A$18:$L$214, MATCH("Customer ID", 'E4 TB Allocation Details'!$A$18:$L$18, 0),FALSE), 'E2 Allocators'!$B$15:$W$361, MATCH('O5 Details by Class &amp; Accounts'!AF$18, 'E2 Allocators'!$B$15:$W$15, 0),FALSE)*$G141)</f>
        <v>9.5358863809282273</v>
      </c>
      <c r="AG141" s="1321">
        <f>IF(ISERROR(VLOOKUP(VLOOKUP($A141, 'E4 TB Allocation Details'!$A$18:$L$214, MATCH("Customer ID", 'E4 TB Allocation Details'!$A$18:$L$18, 0),FALSE), 'E2 Allocators'!$B$15:$W$361, MATCH('O5 Details by Class &amp; Accounts'!AG$18, 'E2 Allocators'!$B$15:$W$15, 0),FALSE)*$G141), 0, VLOOKUP(VLOOKUP($A141, 'E4 TB Allocation Details'!$A$18:$L$214, MATCH("Customer ID", 'E4 TB Allocation Details'!$A$18:$L$18, 0),FALSE), 'E2 Allocators'!$B$15:$W$361, MATCH('O5 Details by Class &amp; Accounts'!AG$18, 'E2 Allocators'!$B$15:$W$15, 0),FALSE)*$G141)</f>
        <v>0</v>
      </c>
      <c r="AH141" s="1321">
        <f>IF(ISERROR(VLOOKUP(VLOOKUP($A141, 'E4 TB Allocation Details'!$A$18:$L$214, MATCH("Customer ID", 'E4 TB Allocation Details'!$A$18:$L$18, 0),FALSE), 'E2 Allocators'!$B$15:$W$361, MATCH('O5 Details by Class &amp; Accounts'!AH$18, 'E2 Allocators'!$B$15:$W$15, 0),FALSE)*$G141), 0, VLOOKUP(VLOOKUP($A141, 'E4 TB Allocation Details'!$A$18:$L$214, MATCH("Customer ID", 'E4 TB Allocation Details'!$A$18:$L$18, 0),FALSE), 'E2 Allocators'!$B$15:$W$361, MATCH('O5 Details by Class &amp; Accounts'!AH$18, 'E2 Allocators'!$B$15:$W$15, 0),FALSE)*$G141)</f>
        <v>0</v>
      </c>
      <c r="AI141" s="1321">
        <f>IF(ISERROR(VLOOKUP(VLOOKUP($A141, 'E4 TB Allocation Details'!$A$18:$L$214, MATCH("Customer ID", 'E4 TB Allocation Details'!$A$18:$L$18, 0),FALSE), 'E2 Allocators'!$B$15:$W$361, MATCH('O5 Details by Class &amp; Accounts'!AI$18, 'E2 Allocators'!$B$15:$W$15, 0),FALSE)*$G141), 0, VLOOKUP(VLOOKUP($A141, 'E4 TB Allocation Details'!$A$18:$L$214, MATCH("Customer ID", 'E4 TB Allocation Details'!$A$18:$L$18, 0),FALSE), 'E2 Allocators'!$B$15:$W$361, MATCH('O5 Details by Class &amp; Accounts'!AI$18, 'E2 Allocators'!$B$15:$W$15, 0),FALSE)*$G141)</f>
        <v>0</v>
      </c>
      <c r="AJ141" s="1321">
        <f>IF(ISERROR(VLOOKUP(VLOOKUP($A141, 'E4 TB Allocation Details'!$A$18:$L$214, MATCH("Customer ID", 'E4 TB Allocation Details'!$A$18:$L$18, 0),FALSE), 'E2 Allocators'!$B$15:$W$361, MATCH('O5 Details by Class &amp; Accounts'!AJ$18, 'E2 Allocators'!$B$15:$W$15, 0),FALSE)*$G141), 0, VLOOKUP(VLOOKUP($A141, 'E4 TB Allocation Details'!$A$18:$L$214, MATCH("Customer ID", 'E4 TB Allocation Details'!$A$18:$L$18, 0),FALSE), 'E2 Allocators'!$B$15:$W$361, MATCH('O5 Details by Class &amp; Accounts'!AJ$18, 'E2 Allocators'!$B$15:$W$15, 0),FALSE)*$G141)</f>
        <v>39.563783920872432</v>
      </c>
      <c r="AK141" s="1321">
        <f>IF(ISERROR(VLOOKUP(VLOOKUP($A141, 'E4 TB Allocation Details'!$A$18:$L$214, MATCH("Customer ID", 'E4 TB Allocation Details'!$A$18:$L$18, 0),FALSE), 'E2 Allocators'!$B$15:$W$361, MATCH('O5 Details by Class &amp; Accounts'!AK$18, 'E2 Allocators'!$B$15:$W$15, 0),FALSE)*$G141), 0, VLOOKUP(VLOOKUP($A141, 'E4 TB Allocation Details'!$A$18:$L$214, MATCH("Customer ID", 'E4 TB Allocation Details'!$A$18:$L$18, 0),FALSE), 'E2 Allocators'!$B$15:$W$361, MATCH('O5 Details by Class &amp; Accounts'!AK$18, 'E2 Allocators'!$B$15:$W$15, 0),FALSE)*$G141)</f>
        <v>0</v>
      </c>
      <c r="AL141" s="1321">
        <f>IF(ISERROR(VLOOKUP(VLOOKUP($A141, 'E4 TB Allocation Details'!$A$18:$L$214, MATCH("Customer ID", 'E4 TB Allocation Details'!$A$18:$L$18, 0),FALSE), 'E2 Allocators'!$B$15:$W$361, MATCH('O5 Details by Class &amp; Accounts'!AL$18, 'E2 Allocators'!$B$15:$W$15, 0),FALSE)*$G141), 0, VLOOKUP(VLOOKUP($A141, 'E4 TB Allocation Details'!$A$18:$L$214, MATCH("Customer ID", 'E4 TB Allocation Details'!$A$18:$L$18, 0),FALSE), 'E2 Allocators'!$B$15:$W$361, MATCH('O5 Details by Class &amp; Accounts'!AL$18, 'E2 Allocators'!$B$15:$W$15, 0),FALSE)*$G141)</f>
        <v>1.2173471975653056</v>
      </c>
      <c r="AM141" s="1321">
        <f>IF(ISERROR(VLOOKUP(VLOOKUP($A141, 'E4 TB Allocation Details'!$A$18:$L$214, MATCH("Customer ID", 'E4 TB Allocation Details'!$A$18:$L$18, 0),FALSE), 'E2 Allocators'!$B$15:$W$361, MATCH('O5 Details by Class &amp; Accounts'!AM$18, 'E2 Allocators'!$B$15:$W$15, 0),FALSE)*$G141), 0, VLOOKUP(VLOOKUP($A141, 'E4 TB Allocation Details'!$A$18:$L$214, MATCH("Customer ID", 'E4 TB Allocation Details'!$A$18:$L$18, 0),FALSE), 'E2 Allocators'!$B$15:$W$361, MATCH('O5 Details by Class &amp; Accounts'!AM$18, 'E2 Allocators'!$B$15:$W$15, 0),FALSE)*$G141)</f>
        <v>0</v>
      </c>
      <c r="AN141" s="1321">
        <f>IF(ISERROR(VLOOKUP(VLOOKUP($A141, 'E4 TB Allocation Details'!$A$18:$L$214, MATCH("Customer ID", 'E4 TB Allocation Details'!$A$18:$L$18, 0),FALSE), 'E2 Allocators'!$B$15:$W$361, MATCH('O5 Details by Class &amp; Accounts'!AN$18, 'E2 Allocators'!$B$15:$W$15, 0),FALSE)*$G141), 0, VLOOKUP(VLOOKUP($A141, 'E4 TB Allocation Details'!$A$18:$L$214, MATCH("Customer ID", 'E4 TB Allocation Details'!$A$18:$L$18, 0),FALSE), 'E2 Allocators'!$B$15:$W$361, MATCH('O5 Details by Class &amp; Accounts'!AN$18, 'E2 Allocators'!$B$15:$W$15, 0),FALSE)*$G141)</f>
        <v>0</v>
      </c>
      <c r="AO141" s="1321">
        <f>IF(ISERROR(VLOOKUP(VLOOKUP($A141, 'E4 TB Allocation Details'!$A$18:$L$214, MATCH("Customer ID", 'E4 TB Allocation Details'!$A$18:$L$18, 0),FALSE), 'E2 Allocators'!$B$15:$W$361, MATCH('O5 Details by Class &amp; Accounts'!AO$18, 'E2 Allocators'!$B$15:$W$15, 0),FALSE)*$G141), 0, VLOOKUP(VLOOKUP($A141, 'E4 TB Allocation Details'!$A$18:$L$214, MATCH("Customer ID", 'E4 TB Allocation Details'!$A$18:$L$18, 0),FALSE), 'E2 Allocators'!$B$15:$W$361, MATCH('O5 Details by Class &amp; Accounts'!AO$18, 'E2 Allocators'!$B$15:$W$15, 0),FALSE)*$G141)</f>
        <v>0</v>
      </c>
      <c r="AP141" s="1321">
        <f>IF(ISERROR(VLOOKUP(VLOOKUP($A141, 'E4 TB Allocation Details'!$A$18:$L$214, MATCH("Customer ID", 'E4 TB Allocation Details'!$A$18:$L$18, 0),FALSE), 'E2 Allocators'!$B$15:$W$361, MATCH('O5 Details by Class &amp; Accounts'!AP$18, 'E2 Allocators'!$B$15:$W$15, 0),FALSE)*$G141), 0, VLOOKUP(VLOOKUP($A141, 'E4 TB Allocation Details'!$A$18:$L$214, MATCH("Customer ID", 'E4 TB Allocation Details'!$A$18:$L$18, 0),FALSE), 'E2 Allocators'!$B$15:$W$361, MATCH('O5 Details by Class &amp; Accounts'!AP$18, 'E2 Allocators'!$B$15:$W$15, 0),FALSE)*$G141)</f>
        <v>0</v>
      </c>
      <c r="AQ141" s="1321">
        <f>IF(ISERROR(VLOOKUP(VLOOKUP($A141, 'E4 TB Allocation Details'!$A$18:$L$214, MATCH("Customer ID", 'E4 TB Allocation Details'!$A$18:$L$18, 0),FALSE), 'E2 Allocators'!$B$15:$W$361, MATCH('O5 Details by Class &amp; Accounts'!AQ$18, 'E2 Allocators'!$B$15:$W$15, 0),FALSE)*$G141), 0, VLOOKUP(VLOOKUP($A141, 'E4 TB Allocation Details'!$A$18:$L$214, MATCH("Customer ID", 'E4 TB Allocation Details'!$A$18:$L$18, 0),FALSE), 'E2 Allocators'!$B$15:$W$361, MATCH('O5 Details by Class &amp; Accounts'!AQ$18, 'E2 Allocators'!$B$15:$W$15, 0),FALSE)*$G141)</f>
        <v>0</v>
      </c>
      <c r="AR141" s="1321">
        <f>IF(ISERROR(VLOOKUP(VLOOKUP($A141, 'E4 TB Allocation Details'!$A$18:$L$214, MATCH("Customer ID", 'E4 TB Allocation Details'!$A$18:$L$18, 0),FALSE), 'E2 Allocators'!$B$15:$W$361, MATCH('O5 Details by Class &amp; Accounts'!AR$18, 'E2 Allocators'!$B$15:$W$15, 0),FALSE)*$G141), 0, VLOOKUP(VLOOKUP($A141, 'E4 TB Allocation Details'!$A$18:$L$214, MATCH("Customer ID", 'E4 TB Allocation Details'!$A$18:$L$18, 0),FALSE), 'E2 Allocators'!$B$15:$W$361, MATCH('O5 Details by Class &amp; Accounts'!AR$18, 'E2 Allocators'!$B$15:$W$15, 0),FALSE)*$G141)</f>
        <v>0</v>
      </c>
      <c r="AS141" s="1321">
        <f>IF(ISERROR(VLOOKUP(VLOOKUP($A141, 'E4 TB Allocation Details'!$A$18:$L$214, MATCH("Customer ID", 'E4 TB Allocation Details'!$A$18:$L$18, 0),FALSE), 'E2 Allocators'!$B$15:$W$361, MATCH('O5 Details by Class &amp; Accounts'!AS$18, 'E2 Allocators'!$B$15:$W$15, 0),FALSE)*$G141), 0, VLOOKUP(VLOOKUP($A141, 'E4 TB Allocation Details'!$A$18:$L$214, MATCH("Customer ID", 'E4 TB Allocation Details'!$A$18:$L$18, 0),FALSE), 'E2 Allocators'!$B$15:$W$361, MATCH('O5 Details by Class &amp; Accounts'!AS$18, 'E2 Allocators'!$B$15:$W$15, 0),FALSE)*$G141)</f>
        <v>0</v>
      </c>
      <c r="AT141" s="1321">
        <f>IF(ISERROR(VLOOKUP(VLOOKUP($A141, 'E4 TB Allocation Details'!$A$18:$L$214, MATCH("Customer ID", 'E4 TB Allocation Details'!$A$18:$L$18, 0),FALSE), 'E2 Allocators'!$B$15:$W$361, MATCH('O5 Details by Class &amp; Accounts'!AT$18, 'E2 Allocators'!$B$15:$W$15, 0),FALSE)*$G141), 0, VLOOKUP(VLOOKUP($A141, 'E4 TB Allocation Details'!$A$18:$L$214, MATCH("Customer ID", 'E4 TB Allocation Details'!$A$18:$L$18, 0),FALSE), 'E2 Allocators'!$B$15:$W$361, MATCH('O5 Details by Class &amp; Accounts'!AT$18, 'E2 Allocators'!$B$15:$W$15, 0),FALSE)*$G141)</f>
        <v>0</v>
      </c>
      <c r="AU141" s="1321">
        <f>IF(ISERROR(VLOOKUP(VLOOKUP($A141, 'E4 TB Allocation Details'!$A$18:$L$214, MATCH("Customer ID", 'E4 TB Allocation Details'!$A$18:$L$18, 0),FALSE), 'E2 Allocators'!$B$15:$W$361, MATCH('O5 Details by Class &amp; Accounts'!AU$18, 'E2 Allocators'!$B$15:$W$15, 0),FALSE)*$G141), 0, VLOOKUP(VLOOKUP($A141, 'E4 TB Allocation Details'!$A$18:$L$214, MATCH("Customer ID", 'E4 TB Allocation Details'!$A$18:$L$18, 0),FALSE), 'E2 Allocators'!$B$15:$W$361, MATCH('O5 Details by Class &amp; Accounts'!AU$18, 'E2 Allocators'!$B$15:$W$15, 0),FALSE)*$G141)</f>
        <v>0</v>
      </c>
      <c r="AV141" s="1321">
        <f>IF(ISERROR(VLOOKUP(VLOOKUP($A141, 'E4 TB Allocation Details'!$A$18:$L$214, MATCH("Customer ID", 'E4 TB Allocation Details'!$A$18:$L$18, 0),FALSE), 'E2 Allocators'!$B$15:$W$361, MATCH('O5 Details by Class &amp; Accounts'!AV$18, 'E2 Allocators'!$B$15:$W$15, 0),FALSE)*$G141), 0, VLOOKUP(VLOOKUP($A141, 'E4 TB Allocation Details'!$A$18:$L$214, MATCH("Customer ID", 'E4 TB Allocation Details'!$A$18:$L$18, 0),FALSE), 'E2 Allocators'!$B$15:$W$361, MATCH('O5 Details by Class &amp; Accounts'!AV$18, 'E2 Allocators'!$B$15:$W$15, 0),FALSE)*$G141)</f>
        <v>0</v>
      </c>
      <c r="AW141" s="1321">
        <f>IF(ISERROR(VLOOKUP(VLOOKUP($A141, 'E4 TB Allocation Details'!$A$18:$L$214, MATCH("Customer ID", 'E4 TB Allocation Details'!$A$18:$L$18, 0),FALSE), 'E2 Allocators'!$B$15:$W$361, MATCH('O5 Details by Class &amp; Accounts'!AW$18, 'E2 Allocators'!$B$15:$W$15, 0),FALSE)*$G141), 0, VLOOKUP(VLOOKUP($A141, 'E4 TB Allocation Details'!$A$18:$L$214, MATCH("Customer ID", 'E4 TB Allocation Details'!$A$18:$L$18, 0),FALSE), 'E2 Allocators'!$B$15:$W$361, MATCH('O5 Details by Class &amp; Accounts'!AW$18, 'E2 Allocators'!$B$15:$W$15, 0),FALSE)*$G141)</f>
        <v>0</v>
      </c>
      <c r="AX141" s="1321">
        <f t="shared" si="40"/>
        <v>800.00000000000011</v>
      </c>
      <c r="AY141" s="1321">
        <f>IF(ISERROR(VLOOKUP(VLOOKUP($A141, 'E4 TB Allocation Details'!$A$18:$L$214, MATCH("Misc ID", 'E4 TB Allocation Details'!$A$18:$L$18, 0),FALSE), 'E2 Allocators'!$B$15:$W$361, MATCH('O5 Details by Class &amp; Accounts'!AY$18, 'E2 Allocators'!$B$15:$W$15, 0),FALSE)*$E141), 0, VLOOKUP(VLOOKUP($A141, 'E4 TB Allocation Details'!$A$18:$L$214, MATCH("Misc ID", 'E4 TB Allocation Details'!$A$18:$L$18, 0),FALSE), 'E2 Allocators'!$B$15:$W$361, MATCH('O5 Details by Class &amp; Accounts'!AY$18, 'E2 Allocators'!$B$15:$W$15, 0),FALSE)*$E141)</f>
        <v>0</v>
      </c>
      <c r="AZ141" s="1321">
        <f>IF(ISERROR(VLOOKUP(VLOOKUP($A141, 'E4 TB Allocation Details'!$A$18:$L$214, MATCH("Misc ID", 'E4 TB Allocation Details'!$A$18:$L$18, 0),FALSE), 'E2 Allocators'!$B$15:$W$361, MATCH('O5 Details by Class &amp; Accounts'!AZ$18, 'E2 Allocators'!$B$15:$W$15, 0),FALSE)*$E141), 0, VLOOKUP(VLOOKUP($A141, 'E4 TB Allocation Details'!$A$18:$L$214, MATCH("Misc ID", 'E4 TB Allocation Details'!$A$18:$L$18, 0),FALSE), 'E2 Allocators'!$B$15:$W$361, MATCH('O5 Details by Class &amp; Accounts'!AZ$18, 'E2 Allocators'!$B$15:$W$15, 0),FALSE)*$E141)</f>
        <v>0</v>
      </c>
      <c r="BA141" s="1321">
        <f>IF(ISERROR(VLOOKUP(VLOOKUP($A141, 'E4 TB Allocation Details'!$A$18:$L$214, MATCH("Misc ID", 'E4 TB Allocation Details'!$A$18:$L$18, 0),FALSE), 'E2 Allocators'!$B$15:$W$361, MATCH('O5 Details by Class &amp; Accounts'!BA$18, 'E2 Allocators'!$B$15:$W$15, 0),FALSE)*$E141), 0, VLOOKUP(VLOOKUP($A141, 'E4 TB Allocation Details'!$A$18:$L$214, MATCH("Misc ID", 'E4 TB Allocation Details'!$A$18:$L$18, 0),FALSE), 'E2 Allocators'!$B$15:$W$361, MATCH('O5 Details by Class &amp; Accounts'!BA$18, 'E2 Allocators'!$B$15:$W$15, 0),FALSE)*$E141)</f>
        <v>0</v>
      </c>
      <c r="BB141" s="1321">
        <f>IF(ISERROR(VLOOKUP(VLOOKUP($A141, 'E4 TB Allocation Details'!$A$18:$L$214, MATCH("Misc ID", 'E4 TB Allocation Details'!$A$18:$L$18, 0),FALSE), 'E2 Allocators'!$B$15:$W$361, MATCH('O5 Details by Class &amp; Accounts'!BB$18, 'E2 Allocators'!$B$15:$W$15, 0),FALSE)*$E141), 0, VLOOKUP(VLOOKUP($A141, 'E4 TB Allocation Details'!$A$18:$L$214, MATCH("Misc ID", 'E4 TB Allocation Details'!$A$18:$L$18, 0),FALSE), 'E2 Allocators'!$B$15:$W$361, MATCH('O5 Details by Class &amp; Accounts'!BB$18, 'E2 Allocators'!$B$15:$W$15, 0),FALSE)*$E141)</f>
        <v>0</v>
      </c>
      <c r="BC141" s="1321">
        <f>IF(ISERROR(VLOOKUP(VLOOKUP($A141, 'E4 TB Allocation Details'!$A$18:$L$214, MATCH("Misc ID", 'E4 TB Allocation Details'!$A$18:$L$18, 0),FALSE), 'E2 Allocators'!$B$15:$W$361, MATCH('O5 Details by Class &amp; Accounts'!BC$18, 'E2 Allocators'!$B$15:$W$15, 0),FALSE)*$E141), 0, VLOOKUP(VLOOKUP($A141, 'E4 TB Allocation Details'!$A$18:$L$214, MATCH("Misc ID", 'E4 TB Allocation Details'!$A$18:$L$18, 0),FALSE), 'E2 Allocators'!$B$15:$W$361, MATCH('O5 Details by Class &amp; Accounts'!BC$18, 'E2 Allocators'!$B$15:$W$15, 0),FALSE)*$E141)</f>
        <v>0</v>
      </c>
      <c r="BD141" s="1321">
        <f>IF(ISERROR(VLOOKUP(VLOOKUP($A141, 'E4 TB Allocation Details'!$A$18:$L$214, MATCH("Misc ID", 'E4 TB Allocation Details'!$A$18:$L$18, 0),FALSE), 'E2 Allocators'!$B$15:$W$361, MATCH('O5 Details by Class &amp; Accounts'!BD$18, 'E2 Allocators'!$B$15:$W$15, 0),FALSE)*$E141), 0, VLOOKUP(VLOOKUP($A141, 'E4 TB Allocation Details'!$A$18:$L$214, MATCH("Misc ID", 'E4 TB Allocation Details'!$A$18:$L$18, 0),FALSE), 'E2 Allocators'!$B$15:$W$361, MATCH('O5 Details by Class &amp; Accounts'!BD$18, 'E2 Allocators'!$B$15:$W$15, 0),FALSE)*$E141)</f>
        <v>0</v>
      </c>
      <c r="BE141" s="1321">
        <f>IF(ISERROR(VLOOKUP(VLOOKUP($A141, 'E4 TB Allocation Details'!$A$18:$L$214, MATCH("Misc ID", 'E4 TB Allocation Details'!$A$18:$L$18, 0),FALSE), 'E2 Allocators'!$B$15:$W$361, MATCH('O5 Details by Class &amp; Accounts'!BE$18, 'E2 Allocators'!$B$15:$W$15, 0),FALSE)*$E141), 0, VLOOKUP(VLOOKUP($A141, 'E4 TB Allocation Details'!$A$18:$L$214, MATCH("Misc ID", 'E4 TB Allocation Details'!$A$18:$L$18, 0),FALSE), 'E2 Allocators'!$B$15:$W$361, MATCH('O5 Details by Class &amp; Accounts'!BE$18, 'E2 Allocators'!$B$15:$W$15, 0),FALSE)*$E141)</f>
        <v>0</v>
      </c>
      <c r="BF141" s="1321">
        <f>IF(ISERROR(VLOOKUP(VLOOKUP($A141, 'E4 TB Allocation Details'!$A$18:$L$214, MATCH("Misc ID", 'E4 TB Allocation Details'!$A$18:$L$18, 0),FALSE), 'E2 Allocators'!$B$15:$W$361, MATCH('O5 Details by Class &amp; Accounts'!BF$18, 'E2 Allocators'!$B$15:$W$15, 0),FALSE)*$E141), 0, VLOOKUP(VLOOKUP($A141, 'E4 TB Allocation Details'!$A$18:$L$214, MATCH("Misc ID", 'E4 TB Allocation Details'!$A$18:$L$18, 0),FALSE), 'E2 Allocators'!$B$15:$W$361, MATCH('O5 Details by Class &amp; Accounts'!BF$18, 'E2 Allocators'!$B$15:$W$15, 0),FALSE)*$E141)</f>
        <v>0</v>
      </c>
      <c r="BG141" s="1321">
        <f>IF(ISERROR(VLOOKUP(VLOOKUP($A141, 'E4 TB Allocation Details'!$A$18:$L$214, MATCH("Misc ID", 'E4 TB Allocation Details'!$A$18:$L$18, 0),FALSE), 'E2 Allocators'!$B$15:$W$361, MATCH('O5 Details by Class &amp; Accounts'!BG$18, 'E2 Allocators'!$B$15:$W$15, 0),FALSE)*$E141), 0, VLOOKUP(VLOOKUP($A141, 'E4 TB Allocation Details'!$A$18:$L$214, MATCH("Misc ID", 'E4 TB Allocation Details'!$A$18:$L$18, 0),FALSE), 'E2 Allocators'!$B$15:$W$361, MATCH('O5 Details by Class &amp; Accounts'!BG$18, 'E2 Allocators'!$B$15:$W$15, 0),FALSE)*$E141)</f>
        <v>0</v>
      </c>
      <c r="BH141" s="1321">
        <f>IF(ISERROR(VLOOKUP(VLOOKUP($A141, 'E4 TB Allocation Details'!$A$18:$L$214, MATCH("Misc ID", 'E4 TB Allocation Details'!$A$18:$L$18, 0),FALSE), 'E2 Allocators'!$B$15:$W$361, MATCH('O5 Details by Class &amp; Accounts'!BH$18, 'E2 Allocators'!$B$15:$W$15, 0),FALSE)*$E141), 0, VLOOKUP(VLOOKUP($A141, 'E4 TB Allocation Details'!$A$18:$L$214, MATCH("Misc ID", 'E4 TB Allocation Details'!$A$18:$L$18, 0),FALSE), 'E2 Allocators'!$B$15:$W$361, MATCH('O5 Details by Class &amp; Accounts'!BH$18, 'E2 Allocators'!$B$15:$W$15, 0),FALSE)*$E141)</f>
        <v>0</v>
      </c>
      <c r="BI141" s="1321">
        <f>IF(ISERROR(VLOOKUP(VLOOKUP($A141, 'E4 TB Allocation Details'!$A$18:$L$214, MATCH("Misc ID", 'E4 TB Allocation Details'!$A$18:$L$18, 0),FALSE), 'E2 Allocators'!$B$15:$W$361, MATCH('O5 Details by Class &amp; Accounts'!BI$18, 'E2 Allocators'!$B$15:$W$15, 0),FALSE)*$E141), 0, VLOOKUP(VLOOKUP($A141, 'E4 TB Allocation Details'!$A$18:$L$214, MATCH("Misc ID", 'E4 TB Allocation Details'!$A$18:$L$18, 0),FALSE), 'E2 Allocators'!$B$15:$W$361, MATCH('O5 Details by Class &amp; Accounts'!BI$18, 'E2 Allocators'!$B$15:$W$15, 0),FALSE)*$E141)</f>
        <v>0</v>
      </c>
      <c r="BJ141" s="1321">
        <f>IF(ISERROR(VLOOKUP(VLOOKUP($A141, 'E4 TB Allocation Details'!$A$18:$L$214, MATCH("Misc ID", 'E4 TB Allocation Details'!$A$18:$L$18, 0),FALSE), 'E2 Allocators'!$B$15:$W$361, MATCH('O5 Details by Class &amp; Accounts'!BJ$18, 'E2 Allocators'!$B$15:$W$15, 0),FALSE)*$E141), 0, VLOOKUP(VLOOKUP($A141, 'E4 TB Allocation Details'!$A$18:$L$214, MATCH("Misc ID", 'E4 TB Allocation Details'!$A$18:$L$18, 0),FALSE), 'E2 Allocators'!$B$15:$W$361, MATCH('O5 Details by Class &amp; Accounts'!BJ$18, 'E2 Allocators'!$B$15:$W$15, 0),FALSE)*$E141)</f>
        <v>0</v>
      </c>
      <c r="BK141" s="1321">
        <f>IF(ISERROR(VLOOKUP(VLOOKUP($A141, 'E4 TB Allocation Details'!$A$18:$L$214, MATCH("Misc ID", 'E4 TB Allocation Details'!$A$18:$L$18, 0),FALSE), 'E2 Allocators'!$B$15:$W$361, MATCH('O5 Details by Class &amp; Accounts'!BK$18, 'E2 Allocators'!$B$15:$W$15, 0),FALSE)*$E141), 0, VLOOKUP(VLOOKUP($A141, 'E4 TB Allocation Details'!$A$18:$L$214, MATCH("Misc ID", 'E4 TB Allocation Details'!$A$18:$L$18, 0),FALSE), 'E2 Allocators'!$B$15:$W$361, MATCH('O5 Details by Class &amp; Accounts'!BK$18, 'E2 Allocators'!$B$15:$W$15, 0),FALSE)*$E141)</f>
        <v>0</v>
      </c>
      <c r="BL141" s="1321">
        <f>IF(ISERROR(VLOOKUP(VLOOKUP($A141, 'E4 TB Allocation Details'!$A$18:$L$214, MATCH("Misc ID", 'E4 TB Allocation Details'!$A$18:$L$18, 0),FALSE), 'E2 Allocators'!$B$15:$W$361, MATCH('O5 Details by Class &amp; Accounts'!BL$18, 'E2 Allocators'!$B$15:$W$15, 0),FALSE)*$E141), 0, VLOOKUP(VLOOKUP($A141, 'E4 TB Allocation Details'!$A$18:$L$214, MATCH("Misc ID", 'E4 TB Allocation Details'!$A$18:$L$18, 0),FALSE), 'E2 Allocators'!$B$15:$W$361, MATCH('O5 Details by Class &amp; Accounts'!BL$18, 'E2 Allocators'!$B$15:$W$15, 0),FALSE)*$E141)</f>
        <v>0</v>
      </c>
      <c r="BM141" s="1321">
        <f>IF(ISERROR(VLOOKUP(VLOOKUP($A141, 'E4 TB Allocation Details'!$A$18:$L$214, MATCH("Misc ID", 'E4 TB Allocation Details'!$A$18:$L$18, 0),FALSE), 'E2 Allocators'!$B$15:$W$361, MATCH('O5 Details by Class &amp; Accounts'!BM$18, 'E2 Allocators'!$B$15:$W$15, 0),FALSE)*$E141), 0, VLOOKUP(VLOOKUP($A141, 'E4 TB Allocation Details'!$A$18:$L$214, MATCH("Misc ID", 'E4 TB Allocation Details'!$A$18:$L$18, 0),FALSE), 'E2 Allocators'!$B$15:$W$361, MATCH('O5 Details by Class &amp; Accounts'!BM$18, 'E2 Allocators'!$B$15:$W$15, 0),FALSE)*$E141)</f>
        <v>0</v>
      </c>
      <c r="BN141" s="1321">
        <f>IF(ISERROR(VLOOKUP(VLOOKUP($A141, 'E4 TB Allocation Details'!$A$18:$L$214, MATCH("Misc ID", 'E4 TB Allocation Details'!$A$18:$L$18, 0),FALSE), 'E2 Allocators'!$B$15:$W$361, MATCH('O5 Details by Class &amp; Accounts'!BN$18, 'E2 Allocators'!$B$15:$W$15, 0),FALSE)*$E141), 0, VLOOKUP(VLOOKUP($A141, 'E4 TB Allocation Details'!$A$18:$L$214, MATCH("Misc ID", 'E4 TB Allocation Details'!$A$18:$L$18, 0),FALSE), 'E2 Allocators'!$B$15:$W$361, MATCH('O5 Details by Class &amp; Accounts'!BN$18, 'E2 Allocators'!$B$15:$W$15, 0),FALSE)*$E141)</f>
        <v>0</v>
      </c>
      <c r="BO141" s="1321">
        <f>IF(ISERROR(VLOOKUP(VLOOKUP($A141, 'E4 TB Allocation Details'!$A$18:$L$214, MATCH("Misc ID", 'E4 TB Allocation Details'!$A$18:$L$18, 0),FALSE), 'E2 Allocators'!$B$15:$W$361, MATCH('O5 Details by Class &amp; Accounts'!BO$18, 'E2 Allocators'!$B$15:$W$15, 0),FALSE)*$E141), 0, VLOOKUP(VLOOKUP($A141, 'E4 TB Allocation Details'!$A$18:$L$214, MATCH("Misc ID", 'E4 TB Allocation Details'!$A$18:$L$18, 0),FALSE), 'E2 Allocators'!$B$15:$W$361, MATCH('O5 Details by Class &amp; Accounts'!BO$18, 'E2 Allocators'!$B$15:$W$15, 0),FALSE)*$E141)</f>
        <v>0</v>
      </c>
      <c r="BP141" s="1321">
        <f>IF(ISERROR(VLOOKUP(VLOOKUP($A141, 'E4 TB Allocation Details'!$A$18:$L$214, MATCH("Misc ID", 'E4 TB Allocation Details'!$A$18:$L$18, 0),FALSE), 'E2 Allocators'!$B$15:$W$361, MATCH('O5 Details by Class &amp; Accounts'!BP$18, 'E2 Allocators'!$B$15:$W$15, 0),FALSE)*$E141), 0, VLOOKUP(VLOOKUP($A141, 'E4 TB Allocation Details'!$A$18:$L$214, MATCH("Misc ID", 'E4 TB Allocation Details'!$A$18:$L$18, 0),FALSE), 'E2 Allocators'!$B$15:$W$361, MATCH('O5 Details by Class &amp; Accounts'!BP$18, 'E2 Allocators'!$B$15:$W$15, 0),FALSE)*$E141)</f>
        <v>0</v>
      </c>
      <c r="BQ141" s="1321">
        <f>IF(ISERROR(VLOOKUP(VLOOKUP($A141, 'E4 TB Allocation Details'!$A$18:$L$214, MATCH("Misc ID", 'E4 TB Allocation Details'!$A$18:$L$18, 0),FALSE), 'E2 Allocators'!$B$15:$W$361, MATCH('O5 Details by Class &amp; Accounts'!BQ$18, 'E2 Allocators'!$B$15:$W$15, 0),FALSE)*$E141), 0, VLOOKUP(VLOOKUP($A141, 'E4 TB Allocation Details'!$A$18:$L$214, MATCH("Misc ID", 'E4 TB Allocation Details'!$A$18:$L$18, 0),FALSE), 'E2 Allocators'!$B$15:$W$361, MATCH('O5 Details by Class &amp; Accounts'!BQ$18, 'E2 Allocators'!$B$15:$W$15, 0),FALSE)*$E141)</f>
        <v>0</v>
      </c>
      <c r="BR141" s="1321">
        <f>IF(ISERROR(VLOOKUP(VLOOKUP($A141, 'E4 TB Allocation Details'!$A$18:$L$214, MATCH("Misc ID", 'E4 TB Allocation Details'!$A$18:$L$18, 0),FALSE), 'E2 Allocators'!$B$15:$W$361, MATCH('O5 Details by Class &amp; Accounts'!BR$18, 'E2 Allocators'!$B$15:$W$15, 0),FALSE)*$E141), 0, VLOOKUP(VLOOKUP($A141, 'E4 TB Allocation Details'!$A$18:$L$214, MATCH("Misc ID", 'E4 TB Allocation Details'!$A$18:$L$18, 0),FALSE), 'E2 Allocators'!$B$15:$W$361, MATCH('O5 Details by Class &amp; Accounts'!BR$18, 'E2 Allocators'!$B$15:$W$15, 0),FALSE)*$E141)</f>
        <v>0</v>
      </c>
      <c r="BS141" s="1321">
        <f t="shared" si="41"/>
        <v>0</v>
      </c>
      <c r="BT141" s="1321">
        <f>IF(ISERROR(VLOOKUP(VLOOKUP($A141, 'E4 TB Allocation Details'!$A$18:$L$214, MATCH("A &amp; G ID", 'E4 TB Allocation Details'!$A$18:$L$18, 0),FALSE), 'E2 Allocators'!$B$15:$W$361, MATCH('O5 Details by Class &amp; Accounts'!BT$18, 'E2 Allocators'!$B$15:$W$15, 0),FALSE)*$E141), 0, VLOOKUP(VLOOKUP($A141, 'E4 TB Allocation Details'!$A$18:$L$214, MATCH("A &amp; G ID", 'E4 TB Allocation Details'!$A$18:$L$18, 0),FALSE), 'E2 Allocators'!$B$15:$W$361, MATCH('O5 Details by Class &amp; Accounts'!BT$18, 'E2 Allocators'!$B$15:$W$15, 0),FALSE)*$E141)</f>
        <v>0</v>
      </c>
      <c r="BU141" s="1321">
        <f>IF(ISERROR(VLOOKUP(VLOOKUP($A141, 'E4 TB Allocation Details'!$A$18:$L$214, MATCH("A &amp; G ID", 'E4 TB Allocation Details'!$A$18:$L$18, 0),FALSE), 'E2 Allocators'!$B$15:$W$361, MATCH('O5 Details by Class &amp; Accounts'!BU$18, 'E2 Allocators'!$B$15:$W$15, 0),FALSE)*$E141), 0, VLOOKUP(VLOOKUP($A141, 'E4 TB Allocation Details'!$A$18:$L$214, MATCH("A &amp; G ID", 'E4 TB Allocation Details'!$A$18:$L$18, 0),FALSE), 'E2 Allocators'!$B$15:$W$361, MATCH('O5 Details by Class &amp; Accounts'!BU$18, 'E2 Allocators'!$B$15:$W$15, 0),FALSE)*$E141)</f>
        <v>0</v>
      </c>
      <c r="BV141" s="1321">
        <f>IF(ISERROR(VLOOKUP(VLOOKUP($A141, 'E4 TB Allocation Details'!$A$18:$L$214, MATCH("A &amp; G ID", 'E4 TB Allocation Details'!$A$18:$L$18, 0),FALSE), 'E2 Allocators'!$B$15:$W$361, MATCH('O5 Details by Class &amp; Accounts'!BV$18, 'E2 Allocators'!$B$15:$W$15, 0),FALSE)*$E141), 0, VLOOKUP(VLOOKUP($A141, 'E4 TB Allocation Details'!$A$18:$L$214, MATCH("A &amp; G ID", 'E4 TB Allocation Details'!$A$18:$L$18, 0),FALSE), 'E2 Allocators'!$B$15:$W$361, MATCH('O5 Details by Class &amp; Accounts'!BV$18, 'E2 Allocators'!$B$15:$W$15, 0),FALSE)*$E141)</f>
        <v>0</v>
      </c>
      <c r="BW141" s="1321">
        <f>IF(ISERROR(VLOOKUP(VLOOKUP($A141, 'E4 TB Allocation Details'!$A$18:$L$214, MATCH("A &amp; G ID", 'E4 TB Allocation Details'!$A$18:$L$18, 0),FALSE), 'E2 Allocators'!$B$15:$W$361, MATCH('O5 Details by Class &amp; Accounts'!BW$18, 'E2 Allocators'!$B$15:$W$15, 0),FALSE)*$E141), 0, VLOOKUP(VLOOKUP($A141, 'E4 TB Allocation Details'!$A$18:$L$214, MATCH("A &amp; G ID", 'E4 TB Allocation Details'!$A$18:$L$18, 0),FALSE), 'E2 Allocators'!$B$15:$W$361, MATCH('O5 Details by Class &amp; Accounts'!BW$18, 'E2 Allocators'!$B$15:$W$15, 0),FALSE)*$E141)</f>
        <v>0</v>
      </c>
      <c r="BX141" s="1321">
        <f>IF(ISERROR(VLOOKUP(VLOOKUP($A141, 'E4 TB Allocation Details'!$A$18:$L$214, MATCH("A &amp; G ID", 'E4 TB Allocation Details'!$A$18:$L$18, 0),FALSE), 'E2 Allocators'!$B$15:$W$361, MATCH('O5 Details by Class &amp; Accounts'!BX$18, 'E2 Allocators'!$B$15:$W$15, 0),FALSE)*$E141), 0, VLOOKUP(VLOOKUP($A141, 'E4 TB Allocation Details'!$A$18:$L$214, MATCH("A &amp; G ID", 'E4 TB Allocation Details'!$A$18:$L$18, 0),FALSE), 'E2 Allocators'!$B$15:$W$361, MATCH('O5 Details by Class &amp; Accounts'!BX$18, 'E2 Allocators'!$B$15:$W$15, 0),FALSE)*$E141)</f>
        <v>0</v>
      </c>
      <c r="BY141" s="1321">
        <f>IF(ISERROR(VLOOKUP(VLOOKUP($A141, 'E4 TB Allocation Details'!$A$18:$L$214, MATCH("A &amp; G ID", 'E4 TB Allocation Details'!$A$18:$L$18, 0),FALSE), 'E2 Allocators'!$B$15:$W$361, MATCH('O5 Details by Class &amp; Accounts'!BY$18, 'E2 Allocators'!$B$15:$W$15, 0),FALSE)*$E141), 0, VLOOKUP(VLOOKUP($A141, 'E4 TB Allocation Details'!$A$18:$L$214, MATCH("A &amp; G ID", 'E4 TB Allocation Details'!$A$18:$L$18, 0),FALSE), 'E2 Allocators'!$B$15:$W$361, MATCH('O5 Details by Class &amp; Accounts'!BY$18, 'E2 Allocators'!$B$15:$W$15, 0),FALSE)*$E141)</f>
        <v>0</v>
      </c>
      <c r="BZ141" s="1321">
        <f>IF(ISERROR(VLOOKUP(VLOOKUP($A141, 'E4 TB Allocation Details'!$A$18:$L$214, MATCH("A &amp; G ID", 'E4 TB Allocation Details'!$A$18:$L$18, 0),FALSE), 'E2 Allocators'!$B$15:$W$361, MATCH('O5 Details by Class &amp; Accounts'!BZ$18, 'E2 Allocators'!$B$15:$W$15, 0),FALSE)*$E141), 0, VLOOKUP(VLOOKUP($A141, 'E4 TB Allocation Details'!$A$18:$L$214, MATCH("A &amp; G ID", 'E4 TB Allocation Details'!$A$18:$L$18, 0),FALSE), 'E2 Allocators'!$B$15:$W$361, MATCH('O5 Details by Class &amp; Accounts'!BZ$18, 'E2 Allocators'!$B$15:$W$15, 0),FALSE)*$E141)</f>
        <v>0</v>
      </c>
      <c r="CA141" s="1321">
        <f>IF(ISERROR(VLOOKUP(VLOOKUP($A141, 'E4 TB Allocation Details'!$A$18:$L$214, MATCH("A &amp; G ID", 'E4 TB Allocation Details'!$A$18:$L$18, 0),FALSE), 'E2 Allocators'!$B$15:$W$361, MATCH('O5 Details by Class &amp; Accounts'!CA$18, 'E2 Allocators'!$B$15:$W$15, 0),FALSE)*$E141), 0, VLOOKUP(VLOOKUP($A141, 'E4 TB Allocation Details'!$A$18:$L$214, MATCH("A &amp; G ID", 'E4 TB Allocation Details'!$A$18:$L$18, 0),FALSE), 'E2 Allocators'!$B$15:$W$361, MATCH('O5 Details by Class &amp; Accounts'!CA$18, 'E2 Allocators'!$B$15:$W$15, 0),FALSE)*$E141)</f>
        <v>0</v>
      </c>
      <c r="CB141" s="1321">
        <f>IF(ISERROR(VLOOKUP(VLOOKUP($A141, 'E4 TB Allocation Details'!$A$18:$L$214, MATCH("A &amp; G ID", 'E4 TB Allocation Details'!$A$18:$L$18, 0),FALSE), 'E2 Allocators'!$B$15:$W$361, MATCH('O5 Details by Class &amp; Accounts'!CB$18, 'E2 Allocators'!$B$15:$W$15, 0),FALSE)*$E141), 0, VLOOKUP(VLOOKUP($A141, 'E4 TB Allocation Details'!$A$18:$L$214, MATCH("A &amp; G ID", 'E4 TB Allocation Details'!$A$18:$L$18, 0),FALSE), 'E2 Allocators'!$B$15:$W$361, MATCH('O5 Details by Class &amp; Accounts'!CB$18, 'E2 Allocators'!$B$15:$W$15, 0),FALSE)*$E141)</f>
        <v>0</v>
      </c>
      <c r="CC141" s="1321">
        <f>IF(ISERROR(VLOOKUP(VLOOKUP($A141, 'E4 TB Allocation Details'!$A$18:$L$214, MATCH("A &amp; G ID", 'E4 TB Allocation Details'!$A$18:$L$18, 0),FALSE), 'E2 Allocators'!$B$15:$W$361, MATCH('O5 Details by Class &amp; Accounts'!CC$18, 'E2 Allocators'!$B$15:$W$15, 0),FALSE)*$E141), 0, VLOOKUP(VLOOKUP($A141, 'E4 TB Allocation Details'!$A$18:$L$214, MATCH("A &amp; G ID", 'E4 TB Allocation Details'!$A$18:$L$18, 0),FALSE), 'E2 Allocators'!$B$15:$W$361, MATCH('O5 Details by Class &amp; Accounts'!CC$18, 'E2 Allocators'!$B$15:$W$15, 0),FALSE)*$E141)</f>
        <v>0</v>
      </c>
      <c r="CD141" s="1321">
        <f>IF(ISERROR(VLOOKUP(VLOOKUP($A141, 'E4 TB Allocation Details'!$A$18:$L$214, MATCH("A &amp; G ID", 'E4 TB Allocation Details'!$A$18:$L$18, 0),FALSE), 'E2 Allocators'!$B$15:$W$361, MATCH('O5 Details by Class &amp; Accounts'!CD$18, 'E2 Allocators'!$B$15:$W$15, 0),FALSE)*$E141), 0, VLOOKUP(VLOOKUP($A141, 'E4 TB Allocation Details'!$A$18:$L$214, MATCH("A &amp; G ID", 'E4 TB Allocation Details'!$A$18:$L$18, 0),FALSE), 'E2 Allocators'!$B$15:$W$361, MATCH('O5 Details by Class &amp; Accounts'!CD$18, 'E2 Allocators'!$B$15:$W$15, 0),FALSE)*$E141)</f>
        <v>0</v>
      </c>
      <c r="CE141" s="1321">
        <f>IF(ISERROR(VLOOKUP(VLOOKUP($A141, 'E4 TB Allocation Details'!$A$18:$L$214, MATCH("A &amp; G ID", 'E4 TB Allocation Details'!$A$18:$L$18, 0),FALSE), 'E2 Allocators'!$B$15:$W$361, MATCH('O5 Details by Class &amp; Accounts'!CE$18, 'E2 Allocators'!$B$15:$W$15, 0),FALSE)*$E141), 0, VLOOKUP(VLOOKUP($A141, 'E4 TB Allocation Details'!$A$18:$L$214, MATCH("A &amp; G ID", 'E4 TB Allocation Details'!$A$18:$L$18, 0),FALSE), 'E2 Allocators'!$B$15:$W$361, MATCH('O5 Details by Class &amp; Accounts'!CE$18, 'E2 Allocators'!$B$15:$W$15, 0),FALSE)*$E141)</f>
        <v>0</v>
      </c>
      <c r="CF141" s="1321">
        <f>IF(ISERROR(VLOOKUP(VLOOKUP($A141, 'E4 TB Allocation Details'!$A$18:$L$214, MATCH("A &amp; G ID", 'E4 TB Allocation Details'!$A$18:$L$18, 0),FALSE), 'E2 Allocators'!$B$15:$W$361, MATCH('O5 Details by Class &amp; Accounts'!CF$18, 'E2 Allocators'!$B$15:$W$15, 0),FALSE)*$E141), 0, VLOOKUP(VLOOKUP($A141, 'E4 TB Allocation Details'!$A$18:$L$214, MATCH("A &amp; G ID", 'E4 TB Allocation Details'!$A$18:$L$18, 0),FALSE), 'E2 Allocators'!$B$15:$W$361, MATCH('O5 Details by Class &amp; Accounts'!CF$18, 'E2 Allocators'!$B$15:$W$15, 0),FALSE)*$E141)</f>
        <v>0</v>
      </c>
      <c r="CG141" s="1321">
        <f>IF(ISERROR(VLOOKUP(VLOOKUP($A141, 'E4 TB Allocation Details'!$A$18:$L$214, MATCH("A &amp; G ID", 'E4 TB Allocation Details'!$A$18:$L$18, 0),FALSE), 'E2 Allocators'!$B$15:$W$361, MATCH('O5 Details by Class &amp; Accounts'!CG$18, 'E2 Allocators'!$B$15:$W$15, 0),FALSE)*$E141), 0, VLOOKUP(VLOOKUP($A141, 'E4 TB Allocation Details'!$A$18:$L$214, MATCH("A &amp; G ID", 'E4 TB Allocation Details'!$A$18:$L$18, 0),FALSE), 'E2 Allocators'!$B$15:$W$361, MATCH('O5 Details by Class &amp; Accounts'!CG$18, 'E2 Allocators'!$B$15:$W$15, 0),FALSE)*$E141)</f>
        <v>0</v>
      </c>
      <c r="CH141" s="1321">
        <f>IF(ISERROR(VLOOKUP(VLOOKUP($A141, 'E4 TB Allocation Details'!$A$18:$L$214, MATCH("A &amp; G ID", 'E4 TB Allocation Details'!$A$18:$L$18, 0),FALSE), 'E2 Allocators'!$B$15:$W$361, MATCH('O5 Details by Class &amp; Accounts'!CH$18, 'E2 Allocators'!$B$15:$W$15, 0),FALSE)*$E141), 0, VLOOKUP(VLOOKUP($A141, 'E4 TB Allocation Details'!$A$18:$L$214, MATCH("A &amp; G ID", 'E4 TB Allocation Details'!$A$18:$L$18, 0),FALSE), 'E2 Allocators'!$B$15:$W$361, MATCH('O5 Details by Class &amp; Accounts'!CH$18, 'E2 Allocators'!$B$15:$W$15, 0),FALSE)*$E141)</f>
        <v>0</v>
      </c>
      <c r="CI141" s="1321">
        <f>IF(ISERROR(VLOOKUP(VLOOKUP($A141, 'E4 TB Allocation Details'!$A$18:$L$214, MATCH("A &amp; G ID", 'E4 TB Allocation Details'!$A$18:$L$18, 0),FALSE), 'E2 Allocators'!$B$15:$W$361, MATCH('O5 Details by Class &amp; Accounts'!CI$18, 'E2 Allocators'!$B$15:$W$15, 0),FALSE)*$E141), 0, VLOOKUP(VLOOKUP($A141, 'E4 TB Allocation Details'!$A$18:$L$214, MATCH("A &amp; G ID", 'E4 TB Allocation Details'!$A$18:$L$18, 0),FALSE), 'E2 Allocators'!$B$15:$W$361, MATCH('O5 Details by Class &amp; Accounts'!CI$18, 'E2 Allocators'!$B$15:$W$15, 0),FALSE)*$E141)</f>
        <v>0</v>
      </c>
      <c r="CJ141" s="1321">
        <f>IF(ISERROR(VLOOKUP(VLOOKUP($A141, 'E4 TB Allocation Details'!$A$18:$L$214, MATCH("A &amp; G ID", 'E4 TB Allocation Details'!$A$18:$L$18, 0),FALSE), 'E2 Allocators'!$B$15:$W$361, MATCH('O5 Details by Class &amp; Accounts'!CJ$18, 'E2 Allocators'!$B$15:$W$15, 0),FALSE)*$E141), 0, VLOOKUP(VLOOKUP($A141, 'E4 TB Allocation Details'!$A$18:$L$214, MATCH("A &amp; G ID", 'E4 TB Allocation Details'!$A$18:$L$18, 0),FALSE), 'E2 Allocators'!$B$15:$W$361, MATCH('O5 Details by Class &amp; Accounts'!CJ$18, 'E2 Allocators'!$B$15:$W$15, 0),FALSE)*$E141)</f>
        <v>0</v>
      </c>
      <c r="CK141" s="1321">
        <f>IF(ISERROR(VLOOKUP(VLOOKUP($A141, 'E4 TB Allocation Details'!$A$18:$L$214, MATCH("A &amp; G ID", 'E4 TB Allocation Details'!$A$18:$L$18, 0),FALSE), 'E2 Allocators'!$B$15:$W$361, MATCH('O5 Details by Class &amp; Accounts'!CK$18, 'E2 Allocators'!$B$15:$W$15, 0),FALSE)*$E141), 0, VLOOKUP(VLOOKUP($A141, 'E4 TB Allocation Details'!$A$18:$L$214, MATCH("A &amp; G ID", 'E4 TB Allocation Details'!$A$18:$L$18, 0),FALSE), 'E2 Allocators'!$B$15:$W$361, MATCH('O5 Details by Class &amp; Accounts'!CK$18, 'E2 Allocators'!$B$15:$W$15, 0),FALSE)*$E141)</f>
        <v>0</v>
      </c>
      <c r="CL141" s="1321">
        <f>IF(ISERROR(VLOOKUP(VLOOKUP($A141, 'E4 TB Allocation Details'!$A$18:$L$214, MATCH("A &amp; G ID", 'E4 TB Allocation Details'!$A$18:$L$18, 0),FALSE), 'E2 Allocators'!$B$15:$W$361, MATCH('O5 Details by Class &amp; Accounts'!CL$18, 'E2 Allocators'!$B$15:$W$15, 0),FALSE)*$E141), 0, VLOOKUP(VLOOKUP($A141, 'E4 TB Allocation Details'!$A$18:$L$214, MATCH("A &amp; G ID", 'E4 TB Allocation Details'!$A$18:$L$18, 0),FALSE), 'E2 Allocators'!$B$15:$W$361, MATCH('O5 Details by Class &amp; Accounts'!CL$18, 'E2 Allocators'!$B$15:$W$15, 0),FALSE)*$E141)</f>
        <v>0</v>
      </c>
      <c r="CM141" s="1321">
        <f>IF(ISERROR(VLOOKUP(VLOOKUP($A141, 'E4 TB Allocation Details'!$A$18:$L$214, MATCH("A &amp; G ID", 'E4 TB Allocation Details'!$A$18:$L$18, 0),FALSE), 'E2 Allocators'!$B$15:$W$361, MATCH('O5 Details by Class &amp; Accounts'!CM$18, 'E2 Allocators'!$B$15:$W$15, 0),FALSE)*$E141), 0, VLOOKUP(VLOOKUP($A141, 'E4 TB Allocation Details'!$A$18:$L$214, MATCH("A &amp; G ID", 'E4 TB Allocation Details'!$A$18:$L$18, 0),FALSE), 'E2 Allocators'!$B$15:$W$361, MATCH('O5 Details by Class &amp; Accounts'!CM$18, 'E2 Allocators'!$B$15:$W$15, 0),FALSE)*$E141)</f>
        <v>0</v>
      </c>
      <c r="CN141" s="1321">
        <f t="shared" si="42"/>
        <v>0</v>
      </c>
      <c r="CO141" s="1650">
        <f t="shared" si="43"/>
        <v>-1.1368683772161603E-13</v>
      </c>
      <c r="CQ141" s="1898">
        <v>1850</v>
      </c>
    </row>
    <row r="142" spans="1:95" s="64" customFormat="1" ht="25.5">
      <c r="A142" s="1089">
        <v>5040</v>
      </c>
      <c r="B142" s="1088" t="s">
        <v>4</v>
      </c>
      <c r="C142" s="1647">
        <f>IF(ISERROR(VLOOKUP($A142,'I3 TB Data'!$A$19:$H$484,MATCH('O5 Details by Class &amp; Accounts'!$C$18, 'I3 TB Data'!$A$19:$H$19,0),0)), 0, VLOOKUP($A142,'I3 TB Data'!$A$19:$H$484,MATCH('O5 Details by Class &amp; Accounts'!$C$18,'I3 TB Data'!$A$19:$H$19,0),0))</f>
        <v>15000</v>
      </c>
      <c r="D142" s="1648"/>
      <c r="E142" s="1647">
        <f t="shared" si="31"/>
        <v>15000</v>
      </c>
      <c r="F142" s="1649">
        <f>IF(ISERROR(VLOOKUP($A142, 'E1 Categorization'!A33:E124, MATCH("Customer Component", 'E1 Categorization'!$A$33:$E$33,0), 0)), 0, IF(VLOOKUP($A142, 'E1 Categorization'!A33:E124, MATCH("Customer Component", 'E1 Categorization'!$A$33:$E$33,0), 0)=0, 'O5 Details by Class &amp; Accounts'!$E142, IF(AND(VLOOKUP($A142, 'E1 Categorization'!A33:E124, MATCH("Customer Component", 'E1 Categorization'!$A$33:$E$33,0), 0) &gt;0, VLOOKUP($A142, 'E1 Categorization'!A33:E124, MATCH("Customer Component", 'E1 Categorization'!$A$33:$E$33,0), 0)&lt;1), 'O5 Details by Class &amp; Accounts'!$E142*(1-VLOOKUP($A142, 'E1 Categorization'!A33:E124, MATCH("Customer Component", 'E1 Categorization'!$A$33:$E$33,0), 0)), 0)))</f>
        <v>9000</v>
      </c>
      <c r="G142" s="1649">
        <f>IF(ISERROR(VLOOKUP($A142, 'E1 Categorization'!A33:E124, MATCH("Customer Component", 'E1 Categorization'!$A$33:$E$33,0), 0)),0, IF(VLOOKUP($A142, 'E1 Categorization'!A33:E124, MATCH("Customer Component", 'E1 Categorization'!$A$33:$E$33,0), 0)=0, 0, IF(AND(VLOOKUP($A142, 'E1 Categorization'!A33:E124, MATCH("Customer Component", 'E1 Categorization'!$A$33:$E$33,0), 0) &gt;0, VLOOKUP($A142, 'E1 Categorization'!A33:E124, MATCH("Customer Component", 'E1 Categorization'!$A$33:$E$33,0), 0)&lt;1), 'O5 Details by Class &amp; Accounts'!$E142*(VLOOKUP($A142, 'E1 Categorization'!A33:E124, MATCH("Customer Component", 'E1 Categorization'!$A$33:$E$33,0), 0)), 'O5 Details by Class &amp; Accounts'!$E142)))</f>
        <v>6000</v>
      </c>
      <c r="H142" s="1321">
        <f t="shared" si="38"/>
        <v>15000</v>
      </c>
      <c r="I142" s="1321">
        <f>IF(ISERROR(VLOOKUP(VLOOKUP($A142, 'E4 TB Allocation Details'!$A$18:$L$214, MATCH("Demand ID", 'E4 TB Allocation Details'!$A$18:$L$18, 0),FALSE), 'E2 Allocators'!$B$15:$W$361, MATCH('O5 Details by Class &amp; Accounts'!I$18, 'E2 Allocators'!$B$15:$W$15, 0),FALSE)*$F142), 0, VLOOKUP(VLOOKUP($A142, 'E4 TB Allocation Details'!$A$18:$L$214, MATCH("Demand ID", 'E4 TB Allocation Details'!$A$18:$L$18, 0),FALSE), 'E2 Allocators'!$B$15:$W$361, MATCH('O5 Details by Class &amp; Accounts'!I$18, 'E2 Allocators'!$B$15:$W$15, 0),FALSE)*$F142)</f>
        <v>4406.7953316348958</v>
      </c>
      <c r="J142" s="1321">
        <f>IF(ISERROR(VLOOKUP(VLOOKUP($A142, 'E4 TB Allocation Details'!$A$18:$L$214, MATCH("Demand ID", 'E4 TB Allocation Details'!$A$18:$L$18, 0),FALSE), 'E2 Allocators'!$B$15:$W$361, MATCH('O5 Details by Class &amp; Accounts'!J$18, 'E2 Allocators'!$B$15:$W$15, 0),FALSE)*$F142), 0, VLOOKUP(VLOOKUP($A142, 'E4 TB Allocation Details'!$A$18:$L$214, MATCH("Demand ID", 'E4 TB Allocation Details'!$A$18:$L$18, 0),FALSE), 'E2 Allocators'!$B$15:$W$361, MATCH('O5 Details by Class &amp; Accounts'!J$18, 'E2 Allocators'!$B$15:$W$15, 0),FALSE)*$F142)</f>
        <v>2315.9071503090063</v>
      </c>
      <c r="K142" s="1321">
        <f>IF(ISERROR(VLOOKUP(VLOOKUP($A142, 'E4 TB Allocation Details'!$A$18:$L$214, MATCH("Demand ID", 'E4 TB Allocation Details'!$A$18:$L$18, 0),FALSE), 'E2 Allocators'!$B$15:$W$361, MATCH('O5 Details by Class &amp; Accounts'!K$18, 'E2 Allocators'!$B$15:$W$15, 0),FALSE)*$F142), 0, VLOOKUP(VLOOKUP($A142, 'E4 TB Allocation Details'!$A$18:$L$214, MATCH("Demand ID", 'E4 TB Allocation Details'!$A$18:$L$18, 0),FALSE), 'E2 Allocators'!$B$15:$W$361, MATCH('O5 Details by Class &amp; Accounts'!K$18, 'E2 Allocators'!$B$15:$W$15, 0),FALSE)*$F142)</f>
        <v>2258.3124739180521</v>
      </c>
      <c r="L142" s="1321">
        <f>IF(ISERROR(VLOOKUP(VLOOKUP($A142, 'E4 TB Allocation Details'!$A$18:$L$214, MATCH("Demand ID", 'E4 TB Allocation Details'!$A$18:$L$18, 0),FALSE), 'E2 Allocators'!$B$15:$W$361, MATCH('O5 Details by Class &amp; Accounts'!L$18, 'E2 Allocators'!$B$15:$W$15, 0),FALSE)*$F142), 0, VLOOKUP(VLOOKUP($A142, 'E4 TB Allocation Details'!$A$18:$L$214, MATCH("Demand ID", 'E4 TB Allocation Details'!$A$18:$L$18, 0),FALSE), 'E2 Allocators'!$B$15:$W$361, MATCH('O5 Details by Class &amp; Accounts'!L$18, 'E2 Allocators'!$B$15:$W$15, 0),FALSE)*$F142)</f>
        <v>0</v>
      </c>
      <c r="M142" s="1321">
        <f>IF(ISERROR(VLOOKUP(VLOOKUP($A142, 'E4 TB Allocation Details'!$A$18:$L$214, MATCH("Demand ID", 'E4 TB Allocation Details'!$A$18:$L$18, 0),FALSE), 'E2 Allocators'!$B$15:$W$361, MATCH('O5 Details by Class &amp; Accounts'!M$18, 'E2 Allocators'!$B$15:$W$15, 0),FALSE)*$F142), 0, VLOOKUP(VLOOKUP($A142, 'E4 TB Allocation Details'!$A$18:$L$214, MATCH("Demand ID", 'E4 TB Allocation Details'!$A$18:$L$18, 0),FALSE), 'E2 Allocators'!$B$15:$W$361, MATCH('O5 Details by Class &amp; Accounts'!M$18, 'E2 Allocators'!$B$15:$W$15, 0),FALSE)*$F142)</f>
        <v>0</v>
      </c>
      <c r="N142" s="1321">
        <f>IF(ISERROR(VLOOKUP(VLOOKUP($A142, 'E4 TB Allocation Details'!$A$18:$L$214, MATCH("Demand ID", 'E4 TB Allocation Details'!$A$18:$L$18, 0),FALSE), 'E2 Allocators'!$B$15:$W$361, MATCH('O5 Details by Class &amp; Accounts'!N$18, 'E2 Allocators'!$B$15:$W$15, 0),FALSE)*$F142), 0, VLOOKUP(VLOOKUP($A142, 'E4 TB Allocation Details'!$A$18:$L$214, MATCH("Demand ID", 'E4 TB Allocation Details'!$A$18:$L$18, 0),FALSE), 'E2 Allocators'!$B$15:$W$361, MATCH('O5 Details by Class &amp; Accounts'!N$18, 'E2 Allocators'!$B$15:$W$15, 0),FALSE)*$F142)</f>
        <v>0</v>
      </c>
      <c r="O142" s="1321">
        <f>IF(ISERROR(VLOOKUP(VLOOKUP($A142, 'E4 TB Allocation Details'!$A$18:$L$214, MATCH("Demand ID", 'E4 TB Allocation Details'!$A$18:$L$18, 0),FALSE), 'E2 Allocators'!$B$15:$W$361, MATCH('O5 Details by Class &amp; Accounts'!O$18, 'E2 Allocators'!$B$15:$W$15, 0),FALSE)*$F142), 0, VLOOKUP(VLOOKUP($A142, 'E4 TB Allocation Details'!$A$18:$L$214, MATCH("Demand ID", 'E4 TB Allocation Details'!$A$18:$L$18, 0),FALSE), 'E2 Allocators'!$B$15:$W$361, MATCH('O5 Details by Class &amp; Accounts'!O$18, 'E2 Allocators'!$B$15:$W$15, 0),FALSE)*$F142)</f>
        <v>4.6195947274679341</v>
      </c>
      <c r="P142" s="1321">
        <f>IF(ISERROR(VLOOKUP(VLOOKUP($A142, 'E4 TB Allocation Details'!$A$18:$L$214, MATCH("Demand ID", 'E4 TB Allocation Details'!$A$18:$L$18, 0),FALSE), 'E2 Allocators'!$B$15:$W$361, MATCH('O5 Details by Class &amp; Accounts'!P$18, 'E2 Allocators'!$B$15:$W$15, 0),FALSE)*$F142), 0, VLOOKUP(VLOOKUP($A142, 'E4 TB Allocation Details'!$A$18:$L$214, MATCH("Demand ID", 'E4 TB Allocation Details'!$A$18:$L$18, 0),FALSE), 'E2 Allocators'!$B$15:$W$361, MATCH('O5 Details by Class &amp; Accounts'!P$18, 'E2 Allocators'!$B$15:$W$15, 0),FALSE)*$F142)</f>
        <v>0</v>
      </c>
      <c r="Q142" s="1321">
        <f>IF(ISERROR(VLOOKUP(VLOOKUP($A142, 'E4 TB Allocation Details'!$A$18:$L$214, MATCH("Demand ID", 'E4 TB Allocation Details'!$A$18:$L$18, 0),FALSE), 'E2 Allocators'!$B$15:$W$361, MATCH('O5 Details by Class &amp; Accounts'!Q$18, 'E2 Allocators'!$B$15:$W$15, 0),FALSE)*$F142), 0, VLOOKUP(VLOOKUP($A142, 'E4 TB Allocation Details'!$A$18:$L$214, MATCH("Demand ID", 'E4 TB Allocation Details'!$A$18:$L$18, 0),FALSE), 'E2 Allocators'!$B$15:$W$361, MATCH('O5 Details by Class &amp; Accounts'!Q$18, 'E2 Allocators'!$B$15:$W$15, 0),FALSE)*$F142)</f>
        <v>14.36544941057771</v>
      </c>
      <c r="R142" s="1321">
        <f>IF(ISERROR(VLOOKUP(VLOOKUP($A142, 'E4 TB Allocation Details'!$A$18:$L$214, MATCH("Demand ID", 'E4 TB Allocation Details'!$A$18:$L$18, 0),FALSE), 'E2 Allocators'!$B$15:$W$361, MATCH('O5 Details by Class &amp; Accounts'!R$18, 'E2 Allocators'!$B$15:$W$15, 0),FALSE)*$F142), 0, VLOOKUP(VLOOKUP($A142, 'E4 TB Allocation Details'!$A$18:$L$214, MATCH("Demand ID", 'E4 TB Allocation Details'!$A$18:$L$18, 0),FALSE), 'E2 Allocators'!$B$15:$W$361, MATCH('O5 Details by Class &amp; Accounts'!R$18, 'E2 Allocators'!$B$15:$W$15, 0),FALSE)*$F142)</f>
        <v>0</v>
      </c>
      <c r="S142" s="1321">
        <f>IF(ISERROR(VLOOKUP(VLOOKUP($A142, 'E4 TB Allocation Details'!$A$18:$L$214, MATCH("Demand ID", 'E4 TB Allocation Details'!$A$18:$L$18, 0),FALSE), 'E2 Allocators'!$B$15:$W$361, MATCH('O5 Details by Class &amp; Accounts'!S$18, 'E2 Allocators'!$B$15:$W$15, 0),FALSE)*$F142), 0, VLOOKUP(VLOOKUP($A142, 'E4 TB Allocation Details'!$A$18:$L$214, MATCH("Demand ID", 'E4 TB Allocation Details'!$A$18:$L$18, 0),FALSE), 'E2 Allocators'!$B$15:$W$361, MATCH('O5 Details by Class &amp; Accounts'!S$18, 'E2 Allocators'!$B$15:$W$15, 0),FALSE)*$F142)</f>
        <v>0</v>
      </c>
      <c r="T142" s="1321">
        <f>IF(ISERROR(VLOOKUP(VLOOKUP($A142, 'E4 TB Allocation Details'!$A$18:$L$214, MATCH("Demand ID", 'E4 TB Allocation Details'!$A$18:$L$18, 0),FALSE), 'E2 Allocators'!$B$15:$W$361, MATCH('O5 Details by Class &amp; Accounts'!T$18, 'E2 Allocators'!$B$15:$W$15, 0),FALSE)*$F142), 0, VLOOKUP(VLOOKUP($A142, 'E4 TB Allocation Details'!$A$18:$L$214, MATCH("Demand ID", 'E4 TB Allocation Details'!$A$18:$L$18, 0),FALSE), 'E2 Allocators'!$B$15:$W$361, MATCH('O5 Details by Class &amp; Accounts'!T$18, 'E2 Allocators'!$B$15:$W$15, 0),FALSE)*$F142)</f>
        <v>0</v>
      </c>
      <c r="U142" s="1321">
        <f>IF(ISERROR(VLOOKUP(VLOOKUP($A142, 'E4 TB Allocation Details'!$A$18:$L$214, MATCH("Demand ID", 'E4 TB Allocation Details'!$A$18:$L$18, 0),FALSE), 'E2 Allocators'!$B$15:$W$361, MATCH('O5 Details by Class &amp; Accounts'!U$18, 'E2 Allocators'!$B$15:$W$15, 0),FALSE)*$F142), 0, VLOOKUP(VLOOKUP($A142, 'E4 TB Allocation Details'!$A$18:$L$214, MATCH("Demand ID", 'E4 TB Allocation Details'!$A$18:$L$18, 0),FALSE), 'E2 Allocators'!$B$15:$W$361, MATCH('O5 Details by Class &amp; Accounts'!U$18, 'E2 Allocators'!$B$15:$W$15, 0),FALSE)*$F142)</f>
        <v>0</v>
      </c>
      <c r="V142" s="1321">
        <f>IF(ISERROR(VLOOKUP(VLOOKUP($A142, 'E4 TB Allocation Details'!$A$18:$L$214, MATCH("Demand ID", 'E4 TB Allocation Details'!$A$18:$L$18, 0),FALSE), 'E2 Allocators'!$B$15:$W$361, MATCH('O5 Details by Class &amp; Accounts'!V$18, 'E2 Allocators'!$B$15:$W$15, 0),FALSE)*$F142), 0, VLOOKUP(VLOOKUP($A142, 'E4 TB Allocation Details'!$A$18:$L$214, MATCH("Demand ID", 'E4 TB Allocation Details'!$A$18:$L$18, 0),FALSE), 'E2 Allocators'!$B$15:$W$361, MATCH('O5 Details by Class &amp; Accounts'!V$18, 'E2 Allocators'!$B$15:$W$15, 0),FALSE)*$F142)</f>
        <v>0</v>
      </c>
      <c r="W142" s="1321">
        <f>IF(ISERROR(VLOOKUP(VLOOKUP($A142, 'E4 TB Allocation Details'!$A$18:$L$214, MATCH("Demand ID", 'E4 TB Allocation Details'!$A$18:$L$18, 0),FALSE), 'E2 Allocators'!$B$15:$W$361, MATCH('O5 Details by Class &amp; Accounts'!W$18, 'E2 Allocators'!$B$15:$W$15, 0),FALSE)*$F142), 0, VLOOKUP(VLOOKUP($A142, 'E4 TB Allocation Details'!$A$18:$L$214, MATCH("Demand ID", 'E4 TB Allocation Details'!$A$18:$L$18, 0),FALSE), 'E2 Allocators'!$B$15:$W$361, MATCH('O5 Details by Class &amp; Accounts'!W$18, 'E2 Allocators'!$B$15:$W$15, 0),FALSE)*$F142)</f>
        <v>0</v>
      </c>
      <c r="X142" s="1321">
        <f>IF(ISERROR(VLOOKUP(VLOOKUP($A142, 'E4 TB Allocation Details'!$A$18:$L$214, MATCH("Demand ID", 'E4 TB Allocation Details'!$A$18:$L$18, 0),FALSE), 'E2 Allocators'!$B$15:$W$361, MATCH('O5 Details by Class &amp; Accounts'!X$18, 'E2 Allocators'!$B$15:$W$15, 0),FALSE)*$F142), 0, VLOOKUP(VLOOKUP($A142, 'E4 TB Allocation Details'!$A$18:$L$214, MATCH("Demand ID", 'E4 TB Allocation Details'!$A$18:$L$18, 0),FALSE), 'E2 Allocators'!$B$15:$W$361, MATCH('O5 Details by Class &amp; Accounts'!X$18, 'E2 Allocators'!$B$15:$W$15, 0),FALSE)*$F142)</f>
        <v>0</v>
      </c>
      <c r="Y142" s="1321">
        <f>IF(ISERROR(VLOOKUP(VLOOKUP($A142, 'E4 TB Allocation Details'!$A$18:$L$214, MATCH("Demand ID", 'E4 TB Allocation Details'!$A$18:$L$18, 0),FALSE), 'E2 Allocators'!$B$15:$W$361, MATCH('O5 Details by Class &amp; Accounts'!Y$18, 'E2 Allocators'!$B$15:$W$15, 0),FALSE)*$F142), 0, VLOOKUP(VLOOKUP($A142, 'E4 TB Allocation Details'!$A$18:$L$214, MATCH("Demand ID", 'E4 TB Allocation Details'!$A$18:$L$18, 0),FALSE), 'E2 Allocators'!$B$15:$W$361, MATCH('O5 Details by Class &amp; Accounts'!Y$18, 'E2 Allocators'!$B$15:$W$15, 0),FALSE)*$F142)</f>
        <v>0</v>
      </c>
      <c r="Z142" s="1321">
        <f>IF(ISERROR(VLOOKUP(VLOOKUP($A142, 'E4 TB Allocation Details'!$A$18:$L$214, MATCH("Demand ID", 'E4 TB Allocation Details'!$A$18:$L$18, 0),FALSE), 'E2 Allocators'!$B$15:$W$361, MATCH('O5 Details by Class &amp; Accounts'!Z$18, 'E2 Allocators'!$B$15:$W$15, 0),FALSE)*$F142), 0, VLOOKUP(VLOOKUP($A142, 'E4 TB Allocation Details'!$A$18:$L$214, MATCH("Demand ID", 'E4 TB Allocation Details'!$A$18:$L$18, 0),FALSE), 'E2 Allocators'!$B$15:$W$361, MATCH('O5 Details by Class &amp; Accounts'!Z$18, 'E2 Allocators'!$B$15:$W$15, 0),FALSE)*$F142)</f>
        <v>0</v>
      </c>
      <c r="AA142" s="1321">
        <f>IF(ISERROR(VLOOKUP(VLOOKUP($A142, 'E4 TB Allocation Details'!$A$18:$L$214, MATCH("Demand ID", 'E4 TB Allocation Details'!$A$18:$L$18, 0),FALSE), 'E2 Allocators'!$B$15:$W$361, MATCH('O5 Details by Class &amp; Accounts'!AA$18, 'E2 Allocators'!$B$15:$W$15, 0),FALSE)*$F142), 0, VLOOKUP(VLOOKUP($A142, 'E4 TB Allocation Details'!$A$18:$L$214, MATCH("Demand ID", 'E4 TB Allocation Details'!$A$18:$L$18, 0),FALSE), 'E2 Allocators'!$B$15:$W$361, MATCH('O5 Details by Class &amp; Accounts'!AA$18, 'E2 Allocators'!$B$15:$W$15, 0),FALSE)*$F142)</f>
        <v>0</v>
      </c>
      <c r="AB142" s="1321">
        <f>IF(ISERROR(VLOOKUP(VLOOKUP($A142, 'E4 TB Allocation Details'!$A$18:$L$214, MATCH("Demand ID", 'E4 TB Allocation Details'!$A$18:$L$18, 0),FALSE), 'E2 Allocators'!$B$15:$W$361, MATCH('O5 Details by Class &amp; Accounts'!AB$18, 'E2 Allocators'!$B$15:$W$15, 0),FALSE)*$F142), 0, VLOOKUP(VLOOKUP($A142, 'E4 TB Allocation Details'!$A$18:$L$214, MATCH("Demand ID", 'E4 TB Allocation Details'!$A$18:$L$18, 0),FALSE), 'E2 Allocators'!$B$15:$W$361, MATCH('O5 Details by Class &amp; Accounts'!AB$18, 'E2 Allocators'!$B$15:$W$15, 0),FALSE)*$F142)</f>
        <v>0</v>
      </c>
      <c r="AC142" s="1321">
        <f t="shared" si="39"/>
        <v>9000</v>
      </c>
      <c r="AD142" s="1321">
        <f>IF(ISERROR(VLOOKUP(VLOOKUP($A142, 'E4 TB Allocation Details'!$A$18:$L$214, MATCH("Customer ID", 'E4 TB Allocation Details'!$A$18:$L$18, 0),FALSE), 'E2 Allocators'!$B$15:$W$361, MATCH('O5 Details by Class &amp; Accounts'!AD$18, 'E2 Allocators'!$B$15:$W$15, 0),FALSE)*$G142), 0, VLOOKUP(VLOOKUP($A142, 'E4 TB Allocation Details'!$A$18:$L$214, MATCH("Customer ID", 'E4 TB Allocation Details'!$A$18:$L$18, 0),FALSE), 'E2 Allocators'!$B$15:$W$361, MATCH('O5 Details by Class &amp; Accounts'!AD$18, 'E2 Allocators'!$B$15:$W$15, 0),FALSE)*$G142)</f>
        <v>5008.585346560686</v>
      </c>
      <c r="AE142" s="1321">
        <f>IF(ISERROR(VLOOKUP(VLOOKUP($A142, 'E4 TB Allocation Details'!$A$18:$L$214, MATCH("Customer ID", 'E4 TB Allocation Details'!$A$18:$L$18, 0),FALSE), 'E2 Allocators'!$B$15:$W$361, MATCH('O5 Details by Class &amp; Accounts'!AE$18, 'E2 Allocators'!$B$15:$W$15, 0),FALSE)*$G142), 0, VLOOKUP(VLOOKUP($A142, 'E4 TB Allocation Details'!$A$18:$L$214, MATCH("Customer ID", 'E4 TB Allocation Details'!$A$18:$L$18, 0),FALSE), 'E2 Allocators'!$B$15:$W$361, MATCH('O5 Details by Class &amp; Accounts'!AE$18, 'E2 Allocators'!$B$15:$W$15, 0),FALSE)*$G142)</f>
        <v>616.5583785279872</v>
      </c>
      <c r="AF142" s="1321">
        <f>IF(ISERROR(VLOOKUP(VLOOKUP($A142, 'E4 TB Allocation Details'!$A$18:$L$214, MATCH("Customer ID", 'E4 TB Allocation Details'!$A$18:$L$18, 0),FALSE), 'E2 Allocators'!$B$15:$W$361, MATCH('O5 Details by Class &amp; Accounts'!AF$18, 'E2 Allocators'!$B$15:$W$15, 0),FALSE)*$G142), 0, VLOOKUP(VLOOKUP($A142, 'E4 TB Allocation Details'!$A$18:$L$214, MATCH("Customer ID", 'E4 TB Allocation Details'!$A$18:$L$18, 0),FALSE), 'E2 Allocators'!$B$15:$W$361, MATCH('O5 Details by Class &amp; Accounts'!AF$18, 'E2 Allocators'!$B$15:$W$15, 0),FALSE)*$G142)</f>
        <v>68.860635197437858</v>
      </c>
      <c r="AG142" s="1321">
        <f>IF(ISERROR(VLOOKUP(VLOOKUP($A142, 'E4 TB Allocation Details'!$A$18:$L$214, MATCH("Customer ID", 'E4 TB Allocation Details'!$A$18:$L$18, 0),FALSE), 'E2 Allocators'!$B$15:$W$361, MATCH('O5 Details by Class &amp; Accounts'!AG$18, 'E2 Allocators'!$B$15:$W$15, 0),FALSE)*$G142), 0, VLOOKUP(VLOOKUP($A142, 'E4 TB Allocation Details'!$A$18:$L$214, MATCH("Customer ID", 'E4 TB Allocation Details'!$A$18:$L$18, 0),FALSE), 'E2 Allocators'!$B$15:$W$361, MATCH('O5 Details by Class &amp; Accounts'!AG$18, 'E2 Allocators'!$B$15:$W$15, 0),FALSE)*$G142)</f>
        <v>0</v>
      </c>
      <c r="AH142" s="1321">
        <f>IF(ISERROR(VLOOKUP(VLOOKUP($A142, 'E4 TB Allocation Details'!$A$18:$L$214, MATCH("Customer ID", 'E4 TB Allocation Details'!$A$18:$L$18, 0),FALSE), 'E2 Allocators'!$B$15:$W$361, MATCH('O5 Details by Class &amp; Accounts'!AH$18, 'E2 Allocators'!$B$15:$W$15, 0),FALSE)*$G142), 0, VLOOKUP(VLOOKUP($A142, 'E4 TB Allocation Details'!$A$18:$L$214, MATCH("Customer ID", 'E4 TB Allocation Details'!$A$18:$L$18, 0),FALSE), 'E2 Allocators'!$B$15:$W$361, MATCH('O5 Details by Class &amp; Accounts'!AH$18, 'E2 Allocators'!$B$15:$W$15, 0),FALSE)*$G142)</f>
        <v>0</v>
      </c>
      <c r="AI142" s="1321">
        <f>IF(ISERROR(VLOOKUP(VLOOKUP($A142, 'E4 TB Allocation Details'!$A$18:$L$214, MATCH("Customer ID", 'E4 TB Allocation Details'!$A$18:$L$18, 0),FALSE), 'E2 Allocators'!$B$15:$W$361, MATCH('O5 Details by Class &amp; Accounts'!AI$18, 'E2 Allocators'!$B$15:$W$15, 0),FALSE)*$G142), 0, VLOOKUP(VLOOKUP($A142, 'E4 TB Allocation Details'!$A$18:$L$214, MATCH("Customer ID", 'E4 TB Allocation Details'!$A$18:$L$18, 0),FALSE), 'E2 Allocators'!$B$15:$W$361, MATCH('O5 Details by Class &amp; Accounts'!AI$18, 'E2 Allocators'!$B$15:$W$15, 0),FALSE)*$G142)</f>
        <v>0</v>
      </c>
      <c r="AJ142" s="1321">
        <f>IF(ISERROR(VLOOKUP(VLOOKUP($A142, 'E4 TB Allocation Details'!$A$18:$L$214, MATCH("Customer ID", 'E4 TB Allocation Details'!$A$18:$L$18, 0),FALSE), 'E2 Allocators'!$B$15:$W$361, MATCH('O5 Details by Class &amp; Accounts'!AJ$18, 'E2 Allocators'!$B$15:$W$15, 0),FALSE)*$G142), 0, VLOOKUP(VLOOKUP($A142, 'E4 TB Allocation Details'!$A$18:$L$214, MATCH("Customer ID", 'E4 TB Allocation Details'!$A$18:$L$18, 0),FALSE), 'E2 Allocators'!$B$15:$W$361, MATCH('O5 Details by Class &amp; Accounts'!AJ$18, 'E2 Allocators'!$B$15:$W$15, 0),FALSE)*$G142)</f>
        <v>296.86144151347526</v>
      </c>
      <c r="AK142" s="1321">
        <f>IF(ISERROR(VLOOKUP(VLOOKUP($A142, 'E4 TB Allocation Details'!$A$18:$L$214, MATCH("Customer ID", 'E4 TB Allocation Details'!$A$18:$L$18, 0),FALSE), 'E2 Allocators'!$B$15:$W$361, MATCH('O5 Details by Class &amp; Accounts'!AK$18, 'E2 Allocators'!$B$15:$W$15, 0),FALSE)*$G142), 0, VLOOKUP(VLOOKUP($A142, 'E4 TB Allocation Details'!$A$18:$L$214, MATCH("Customer ID", 'E4 TB Allocation Details'!$A$18:$L$18, 0),FALSE), 'E2 Allocators'!$B$15:$W$361, MATCH('O5 Details by Class &amp; Accounts'!AK$18, 'E2 Allocators'!$B$15:$W$15, 0),FALSE)*$G142)</f>
        <v>0</v>
      </c>
      <c r="AL142" s="1321">
        <f>IF(ISERROR(VLOOKUP(VLOOKUP($A142, 'E4 TB Allocation Details'!$A$18:$L$214, MATCH("Customer ID", 'E4 TB Allocation Details'!$A$18:$L$18, 0),FALSE), 'E2 Allocators'!$B$15:$W$361, MATCH('O5 Details by Class &amp; Accounts'!AL$18, 'E2 Allocators'!$B$15:$W$15, 0),FALSE)*$G142), 0, VLOOKUP(VLOOKUP($A142, 'E4 TB Allocation Details'!$A$18:$L$214, MATCH("Customer ID", 'E4 TB Allocation Details'!$A$18:$L$18, 0),FALSE), 'E2 Allocators'!$B$15:$W$361, MATCH('O5 Details by Class &amp; Accounts'!AL$18, 'E2 Allocators'!$B$15:$W$15, 0),FALSE)*$G142)</f>
        <v>9.1341982004146249</v>
      </c>
      <c r="AM142" s="1321">
        <f>IF(ISERROR(VLOOKUP(VLOOKUP($A142, 'E4 TB Allocation Details'!$A$18:$L$214, MATCH("Customer ID", 'E4 TB Allocation Details'!$A$18:$L$18, 0),FALSE), 'E2 Allocators'!$B$15:$W$361, MATCH('O5 Details by Class &amp; Accounts'!AM$18, 'E2 Allocators'!$B$15:$W$15, 0),FALSE)*$G142), 0, VLOOKUP(VLOOKUP($A142, 'E4 TB Allocation Details'!$A$18:$L$214, MATCH("Customer ID", 'E4 TB Allocation Details'!$A$18:$L$18, 0),FALSE), 'E2 Allocators'!$B$15:$W$361, MATCH('O5 Details by Class &amp; Accounts'!AM$18, 'E2 Allocators'!$B$15:$W$15, 0),FALSE)*$G142)</f>
        <v>0</v>
      </c>
      <c r="AN142" s="1321">
        <f>IF(ISERROR(VLOOKUP(VLOOKUP($A142, 'E4 TB Allocation Details'!$A$18:$L$214, MATCH("Customer ID", 'E4 TB Allocation Details'!$A$18:$L$18, 0),FALSE), 'E2 Allocators'!$B$15:$W$361, MATCH('O5 Details by Class &amp; Accounts'!AN$18, 'E2 Allocators'!$B$15:$W$15, 0),FALSE)*$G142), 0, VLOOKUP(VLOOKUP($A142, 'E4 TB Allocation Details'!$A$18:$L$214, MATCH("Customer ID", 'E4 TB Allocation Details'!$A$18:$L$18, 0),FALSE), 'E2 Allocators'!$B$15:$W$361, MATCH('O5 Details by Class &amp; Accounts'!AN$18, 'E2 Allocators'!$B$15:$W$15, 0),FALSE)*$G142)</f>
        <v>0</v>
      </c>
      <c r="AO142" s="1321">
        <f>IF(ISERROR(VLOOKUP(VLOOKUP($A142, 'E4 TB Allocation Details'!$A$18:$L$214, MATCH("Customer ID", 'E4 TB Allocation Details'!$A$18:$L$18, 0),FALSE), 'E2 Allocators'!$B$15:$W$361, MATCH('O5 Details by Class &amp; Accounts'!AO$18, 'E2 Allocators'!$B$15:$W$15, 0),FALSE)*$G142), 0, VLOOKUP(VLOOKUP($A142, 'E4 TB Allocation Details'!$A$18:$L$214, MATCH("Customer ID", 'E4 TB Allocation Details'!$A$18:$L$18, 0),FALSE), 'E2 Allocators'!$B$15:$W$361, MATCH('O5 Details by Class &amp; Accounts'!AO$18, 'E2 Allocators'!$B$15:$W$15, 0),FALSE)*$G142)</f>
        <v>0</v>
      </c>
      <c r="AP142" s="1321">
        <f>IF(ISERROR(VLOOKUP(VLOOKUP($A142, 'E4 TB Allocation Details'!$A$18:$L$214, MATCH("Customer ID", 'E4 TB Allocation Details'!$A$18:$L$18, 0),FALSE), 'E2 Allocators'!$B$15:$W$361, MATCH('O5 Details by Class &amp; Accounts'!AP$18, 'E2 Allocators'!$B$15:$W$15, 0),FALSE)*$G142), 0, VLOOKUP(VLOOKUP($A142, 'E4 TB Allocation Details'!$A$18:$L$214, MATCH("Customer ID", 'E4 TB Allocation Details'!$A$18:$L$18, 0),FALSE), 'E2 Allocators'!$B$15:$W$361, MATCH('O5 Details by Class &amp; Accounts'!AP$18, 'E2 Allocators'!$B$15:$W$15, 0),FALSE)*$G142)</f>
        <v>0</v>
      </c>
      <c r="AQ142" s="1321">
        <f>IF(ISERROR(VLOOKUP(VLOOKUP($A142, 'E4 TB Allocation Details'!$A$18:$L$214, MATCH("Customer ID", 'E4 TB Allocation Details'!$A$18:$L$18, 0),FALSE), 'E2 Allocators'!$B$15:$W$361, MATCH('O5 Details by Class &amp; Accounts'!AQ$18, 'E2 Allocators'!$B$15:$W$15, 0),FALSE)*$G142), 0, VLOOKUP(VLOOKUP($A142, 'E4 TB Allocation Details'!$A$18:$L$214, MATCH("Customer ID", 'E4 TB Allocation Details'!$A$18:$L$18, 0),FALSE), 'E2 Allocators'!$B$15:$W$361, MATCH('O5 Details by Class &amp; Accounts'!AQ$18, 'E2 Allocators'!$B$15:$W$15, 0),FALSE)*$G142)</f>
        <v>0</v>
      </c>
      <c r="AR142" s="1321">
        <f>IF(ISERROR(VLOOKUP(VLOOKUP($A142, 'E4 TB Allocation Details'!$A$18:$L$214, MATCH("Customer ID", 'E4 TB Allocation Details'!$A$18:$L$18, 0),FALSE), 'E2 Allocators'!$B$15:$W$361, MATCH('O5 Details by Class &amp; Accounts'!AR$18, 'E2 Allocators'!$B$15:$W$15, 0),FALSE)*$G142), 0, VLOOKUP(VLOOKUP($A142, 'E4 TB Allocation Details'!$A$18:$L$214, MATCH("Customer ID", 'E4 TB Allocation Details'!$A$18:$L$18, 0),FALSE), 'E2 Allocators'!$B$15:$W$361, MATCH('O5 Details by Class &amp; Accounts'!AR$18, 'E2 Allocators'!$B$15:$W$15, 0),FALSE)*$G142)</f>
        <v>0</v>
      </c>
      <c r="AS142" s="1321">
        <f>IF(ISERROR(VLOOKUP(VLOOKUP($A142, 'E4 TB Allocation Details'!$A$18:$L$214, MATCH("Customer ID", 'E4 TB Allocation Details'!$A$18:$L$18, 0),FALSE), 'E2 Allocators'!$B$15:$W$361, MATCH('O5 Details by Class &amp; Accounts'!AS$18, 'E2 Allocators'!$B$15:$W$15, 0),FALSE)*$G142), 0, VLOOKUP(VLOOKUP($A142, 'E4 TB Allocation Details'!$A$18:$L$214, MATCH("Customer ID", 'E4 TB Allocation Details'!$A$18:$L$18, 0),FALSE), 'E2 Allocators'!$B$15:$W$361, MATCH('O5 Details by Class &amp; Accounts'!AS$18, 'E2 Allocators'!$B$15:$W$15, 0),FALSE)*$G142)</f>
        <v>0</v>
      </c>
      <c r="AT142" s="1321">
        <f>IF(ISERROR(VLOOKUP(VLOOKUP($A142, 'E4 TB Allocation Details'!$A$18:$L$214, MATCH("Customer ID", 'E4 TB Allocation Details'!$A$18:$L$18, 0),FALSE), 'E2 Allocators'!$B$15:$W$361, MATCH('O5 Details by Class &amp; Accounts'!AT$18, 'E2 Allocators'!$B$15:$W$15, 0),FALSE)*$G142), 0, VLOOKUP(VLOOKUP($A142, 'E4 TB Allocation Details'!$A$18:$L$214, MATCH("Customer ID", 'E4 TB Allocation Details'!$A$18:$L$18, 0),FALSE), 'E2 Allocators'!$B$15:$W$361, MATCH('O5 Details by Class &amp; Accounts'!AT$18, 'E2 Allocators'!$B$15:$W$15, 0),FALSE)*$G142)</f>
        <v>0</v>
      </c>
      <c r="AU142" s="1321">
        <f>IF(ISERROR(VLOOKUP(VLOOKUP($A142, 'E4 TB Allocation Details'!$A$18:$L$214, MATCH("Customer ID", 'E4 TB Allocation Details'!$A$18:$L$18, 0),FALSE), 'E2 Allocators'!$B$15:$W$361, MATCH('O5 Details by Class &amp; Accounts'!AU$18, 'E2 Allocators'!$B$15:$W$15, 0),FALSE)*$G142), 0, VLOOKUP(VLOOKUP($A142, 'E4 TB Allocation Details'!$A$18:$L$214, MATCH("Customer ID", 'E4 TB Allocation Details'!$A$18:$L$18, 0),FALSE), 'E2 Allocators'!$B$15:$W$361, MATCH('O5 Details by Class &amp; Accounts'!AU$18, 'E2 Allocators'!$B$15:$W$15, 0),FALSE)*$G142)</f>
        <v>0</v>
      </c>
      <c r="AV142" s="1321">
        <f>IF(ISERROR(VLOOKUP(VLOOKUP($A142, 'E4 TB Allocation Details'!$A$18:$L$214, MATCH("Customer ID", 'E4 TB Allocation Details'!$A$18:$L$18, 0),FALSE), 'E2 Allocators'!$B$15:$W$361, MATCH('O5 Details by Class &amp; Accounts'!AV$18, 'E2 Allocators'!$B$15:$W$15, 0),FALSE)*$G142), 0, VLOOKUP(VLOOKUP($A142, 'E4 TB Allocation Details'!$A$18:$L$214, MATCH("Customer ID", 'E4 TB Allocation Details'!$A$18:$L$18, 0),FALSE), 'E2 Allocators'!$B$15:$W$361, MATCH('O5 Details by Class &amp; Accounts'!AV$18, 'E2 Allocators'!$B$15:$W$15, 0),FALSE)*$G142)</f>
        <v>0</v>
      </c>
      <c r="AW142" s="1321">
        <f>IF(ISERROR(VLOOKUP(VLOOKUP($A142, 'E4 TB Allocation Details'!$A$18:$L$214, MATCH("Customer ID", 'E4 TB Allocation Details'!$A$18:$L$18, 0),FALSE), 'E2 Allocators'!$B$15:$W$361, MATCH('O5 Details by Class &amp; Accounts'!AW$18, 'E2 Allocators'!$B$15:$W$15, 0),FALSE)*$G142), 0, VLOOKUP(VLOOKUP($A142, 'E4 TB Allocation Details'!$A$18:$L$214, MATCH("Customer ID", 'E4 TB Allocation Details'!$A$18:$L$18, 0),FALSE), 'E2 Allocators'!$B$15:$W$361, MATCH('O5 Details by Class &amp; Accounts'!AW$18, 'E2 Allocators'!$B$15:$W$15, 0),FALSE)*$G142)</f>
        <v>0</v>
      </c>
      <c r="AX142" s="1321">
        <f t="shared" si="40"/>
        <v>6000</v>
      </c>
      <c r="AY142" s="1321">
        <f>IF(ISERROR(VLOOKUP(VLOOKUP($A142, 'E4 TB Allocation Details'!$A$18:$L$214, MATCH("Misc ID", 'E4 TB Allocation Details'!$A$18:$L$18, 0),FALSE), 'E2 Allocators'!$B$15:$W$361, MATCH('O5 Details by Class &amp; Accounts'!AY$18, 'E2 Allocators'!$B$15:$W$15, 0),FALSE)*$E142), 0, VLOOKUP(VLOOKUP($A142, 'E4 TB Allocation Details'!$A$18:$L$214, MATCH("Misc ID", 'E4 TB Allocation Details'!$A$18:$L$18, 0),FALSE), 'E2 Allocators'!$B$15:$W$361, MATCH('O5 Details by Class &amp; Accounts'!AY$18, 'E2 Allocators'!$B$15:$W$15, 0),FALSE)*$E142)</f>
        <v>0</v>
      </c>
      <c r="AZ142" s="1321">
        <f>IF(ISERROR(VLOOKUP(VLOOKUP($A142, 'E4 TB Allocation Details'!$A$18:$L$214, MATCH("Misc ID", 'E4 TB Allocation Details'!$A$18:$L$18, 0),FALSE), 'E2 Allocators'!$B$15:$W$361, MATCH('O5 Details by Class &amp; Accounts'!AZ$18, 'E2 Allocators'!$B$15:$W$15, 0),FALSE)*$E142), 0, VLOOKUP(VLOOKUP($A142, 'E4 TB Allocation Details'!$A$18:$L$214, MATCH("Misc ID", 'E4 TB Allocation Details'!$A$18:$L$18, 0),FALSE), 'E2 Allocators'!$B$15:$W$361, MATCH('O5 Details by Class &amp; Accounts'!AZ$18, 'E2 Allocators'!$B$15:$W$15, 0),FALSE)*$E142)</f>
        <v>0</v>
      </c>
      <c r="BA142" s="1321">
        <f>IF(ISERROR(VLOOKUP(VLOOKUP($A142, 'E4 TB Allocation Details'!$A$18:$L$214, MATCH("Misc ID", 'E4 TB Allocation Details'!$A$18:$L$18, 0),FALSE), 'E2 Allocators'!$B$15:$W$361, MATCH('O5 Details by Class &amp; Accounts'!BA$18, 'E2 Allocators'!$B$15:$W$15, 0),FALSE)*$E142), 0, VLOOKUP(VLOOKUP($A142, 'E4 TB Allocation Details'!$A$18:$L$214, MATCH("Misc ID", 'E4 TB Allocation Details'!$A$18:$L$18, 0),FALSE), 'E2 Allocators'!$B$15:$W$361, MATCH('O5 Details by Class &amp; Accounts'!BA$18, 'E2 Allocators'!$B$15:$W$15, 0),FALSE)*$E142)</f>
        <v>0</v>
      </c>
      <c r="BB142" s="1321">
        <f>IF(ISERROR(VLOOKUP(VLOOKUP($A142, 'E4 TB Allocation Details'!$A$18:$L$214, MATCH("Misc ID", 'E4 TB Allocation Details'!$A$18:$L$18, 0),FALSE), 'E2 Allocators'!$B$15:$W$361, MATCH('O5 Details by Class &amp; Accounts'!BB$18, 'E2 Allocators'!$B$15:$W$15, 0),FALSE)*$E142), 0, VLOOKUP(VLOOKUP($A142, 'E4 TB Allocation Details'!$A$18:$L$214, MATCH("Misc ID", 'E4 TB Allocation Details'!$A$18:$L$18, 0),FALSE), 'E2 Allocators'!$B$15:$W$361, MATCH('O5 Details by Class &amp; Accounts'!BB$18, 'E2 Allocators'!$B$15:$W$15, 0),FALSE)*$E142)</f>
        <v>0</v>
      </c>
      <c r="BC142" s="1321">
        <f>IF(ISERROR(VLOOKUP(VLOOKUP($A142, 'E4 TB Allocation Details'!$A$18:$L$214, MATCH("Misc ID", 'E4 TB Allocation Details'!$A$18:$L$18, 0),FALSE), 'E2 Allocators'!$B$15:$W$361, MATCH('O5 Details by Class &amp; Accounts'!BC$18, 'E2 Allocators'!$B$15:$W$15, 0),FALSE)*$E142), 0, VLOOKUP(VLOOKUP($A142, 'E4 TB Allocation Details'!$A$18:$L$214, MATCH("Misc ID", 'E4 TB Allocation Details'!$A$18:$L$18, 0),FALSE), 'E2 Allocators'!$B$15:$W$361, MATCH('O5 Details by Class &amp; Accounts'!BC$18, 'E2 Allocators'!$B$15:$W$15, 0),FALSE)*$E142)</f>
        <v>0</v>
      </c>
      <c r="BD142" s="1321">
        <f>IF(ISERROR(VLOOKUP(VLOOKUP($A142, 'E4 TB Allocation Details'!$A$18:$L$214, MATCH("Misc ID", 'E4 TB Allocation Details'!$A$18:$L$18, 0),FALSE), 'E2 Allocators'!$B$15:$W$361, MATCH('O5 Details by Class &amp; Accounts'!BD$18, 'E2 Allocators'!$B$15:$W$15, 0),FALSE)*$E142), 0, VLOOKUP(VLOOKUP($A142, 'E4 TB Allocation Details'!$A$18:$L$214, MATCH("Misc ID", 'E4 TB Allocation Details'!$A$18:$L$18, 0),FALSE), 'E2 Allocators'!$B$15:$W$361, MATCH('O5 Details by Class &amp; Accounts'!BD$18, 'E2 Allocators'!$B$15:$W$15, 0),FALSE)*$E142)</f>
        <v>0</v>
      </c>
      <c r="BE142" s="1321">
        <f>IF(ISERROR(VLOOKUP(VLOOKUP($A142, 'E4 TB Allocation Details'!$A$18:$L$214, MATCH("Misc ID", 'E4 TB Allocation Details'!$A$18:$L$18, 0),FALSE), 'E2 Allocators'!$B$15:$W$361, MATCH('O5 Details by Class &amp; Accounts'!BE$18, 'E2 Allocators'!$B$15:$W$15, 0),FALSE)*$E142), 0, VLOOKUP(VLOOKUP($A142, 'E4 TB Allocation Details'!$A$18:$L$214, MATCH("Misc ID", 'E4 TB Allocation Details'!$A$18:$L$18, 0),FALSE), 'E2 Allocators'!$B$15:$W$361, MATCH('O5 Details by Class &amp; Accounts'!BE$18, 'E2 Allocators'!$B$15:$W$15, 0),FALSE)*$E142)</f>
        <v>0</v>
      </c>
      <c r="BF142" s="1321">
        <f>IF(ISERROR(VLOOKUP(VLOOKUP($A142, 'E4 TB Allocation Details'!$A$18:$L$214, MATCH("Misc ID", 'E4 TB Allocation Details'!$A$18:$L$18, 0),FALSE), 'E2 Allocators'!$B$15:$W$361, MATCH('O5 Details by Class &amp; Accounts'!BF$18, 'E2 Allocators'!$B$15:$W$15, 0),FALSE)*$E142), 0, VLOOKUP(VLOOKUP($A142, 'E4 TB Allocation Details'!$A$18:$L$214, MATCH("Misc ID", 'E4 TB Allocation Details'!$A$18:$L$18, 0),FALSE), 'E2 Allocators'!$B$15:$W$361, MATCH('O5 Details by Class &amp; Accounts'!BF$18, 'E2 Allocators'!$B$15:$W$15, 0),FALSE)*$E142)</f>
        <v>0</v>
      </c>
      <c r="BG142" s="1321">
        <f>IF(ISERROR(VLOOKUP(VLOOKUP($A142, 'E4 TB Allocation Details'!$A$18:$L$214, MATCH("Misc ID", 'E4 TB Allocation Details'!$A$18:$L$18, 0),FALSE), 'E2 Allocators'!$B$15:$W$361, MATCH('O5 Details by Class &amp; Accounts'!BG$18, 'E2 Allocators'!$B$15:$W$15, 0),FALSE)*$E142), 0, VLOOKUP(VLOOKUP($A142, 'E4 TB Allocation Details'!$A$18:$L$214, MATCH("Misc ID", 'E4 TB Allocation Details'!$A$18:$L$18, 0),FALSE), 'E2 Allocators'!$B$15:$W$361, MATCH('O5 Details by Class &amp; Accounts'!BG$18, 'E2 Allocators'!$B$15:$W$15, 0),FALSE)*$E142)</f>
        <v>0</v>
      </c>
      <c r="BH142" s="1321">
        <f>IF(ISERROR(VLOOKUP(VLOOKUP($A142, 'E4 TB Allocation Details'!$A$18:$L$214, MATCH("Misc ID", 'E4 TB Allocation Details'!$A$18:$L$18, 0),FALSE), 'E2 Allocators'!$B$15:$W$361, MATCH('O5 Details by Class &amp; Accounts'!BH$18, 'E2 Allocators'!$B$15:$W$15, 0),FALSE)*$E142), 0, VLOOKUP(VLOOKUP($A142, 'E4 TB Allocation Details'!$A$18:$L$214, MATCH("Misc ID", 'E4 TB Allocation Details'!$A$18:$L$18, 0),FALSE), 'E2 Allocators'!$B$15:$W$361, MATCH('O5 Details by Class &amp; Accounts'!BH$18, 'E2 Allocators'!$B$15:$W$15, 0),FALSE)*$E142)</f>
        <v>0</v>
      </c>
      <c r="BI142" s="1321">
        <f>IF(ISERROR(VLOOKUP(VLOOKUP($A142, 'E4 TB Allocation Details'!$A$18:$L$214, MATCH("Misc ID", 'E4 TB Allocation Details'!$A$18:$L$18, 0),FALSE), 'E2 Allocators'!$B$15:$W$361, MATCH('O5 Details by Class &amp; Accounts'!BI$18, 'E2 Allocators'!$B$15:$W$15, 0),FALSE)*$E142), 0, VLOOKUP(VLOOKUP($A142, 'E4 TB Allocation Details'!$A$18:$L$214, MATCH("Misc ID", 'E4 TB Allocation Details'!$A$18:$L$18, 0),FALSE), 'E2 Allocators'!$B$15:$W$361, MATCH('O5 Details by Class &amp; Accounts'!BI$18, 'E2 Allocators'!$B$15:$W$15, 0),FALSE)*$E142)</f>
        <v>0</v>
      </c>
      <c r="BJ142" s="1321">
        <f>IF(ISERROR(VLOOKUP(VLOOKUP($A142, 'E4 TB Allocation Details'!$A$18:$L$214, MATCH("Misc ID", 'E4 TB Allocation Details'!$A$18:$L$18, 0),FALSE), 'E2 Allocators'!$B$15:$W$361, MATCH('O5 Details by Class &amp; Accounts'!BJ$18, 'E2 Allocators'!$B$15:$W$15, 0),FALSE)*$E142), 0, VLOOKUP(VLOOKUP($A142, 'E4 TB Allocation Details'!$A$18:$L$214, MATCH("Misc ID", 'E4 TB Allocation Details'!$A$18:$L$18, 0),FALSE), 'E2 Allocators'!$B$15:$W$361, MATCH('O5 Details by Class &amp; Accounts'!BJ$18, 'E2 Allocators'!$B$15:$W$15, 0),FALSE)*$E142)</f>
        <v>0</v>
      </c>
      <c r="BK142" s="1321">
        <f>IF(ISERROR(VLOOKUP(VLOOKUP($A142, 'E4 TB Allocation Details'!$A$18:$L$214, MATCH("Misc ID", 'E4 TB Allocation Details'!$A$18:$L$18, 0),FALSE), 'E2 Allocators'!$B$15:$W$361, MATCH('O5 Details by Class &amp; Accounts'!BK$18, 'E2 Allocators'!$B$15:$W$15, 0),FALSE)*$E142), 0, VLOOKUP(VLOOKUP($A142, 'E4 TB Allocation Details'!$A$18:$L$214, MATCH("Misc ID", 'E4 TB Allocation Details'!$A$18:$L$18, 0),FALSE), 'E2 Allocators'!$B$15:$W$361, MATCH('O5 Details by Class &amp; Accounts'!BK$18, 'E2 Allocators'!$B$15:$W$15, 0),FALSE)*$E142)</f>
        <v>0</v>
      </c>
      <c r="BL142" s="1321">
        <f>IF(ISERROR(VLOOKUP(VLOOKUP($A142, 'E4 TB Allocation Details'!$A$18:$L$214, MATCH("Misc ID", 'E4 TB Allocation Details'!$A$18:$L$18, 0),FALSE), 'E2 Allocators'!$B$15:$W$361, MATCH('O5 Details by Class &amp; Accounts'!BL$18, 'E2 Allocators'!$B$15:$W$15, 0),FALSE)*$E142), 0, VLOOKUP(VLOOKUP($A142, 'E4 TB Allocation Details'!$A$18:$L$214, MATCH("Misc ID", 'E4 TB Allocation Details'!$A$18:$L$18, 0),FALSE), 'E2 Allocators'!$B$15:$W$361, MATCH('O5 Details by Class &amp; Accounts'!BL$18, 'E2 Allocators'!$B$15:$W$15, 0),FALSE)*$E142)</f>
        <v>0</v>
      </c>
      <c r="BM142" s="1321">
        <f>IF(ISERROR(VLOOKUP(VLOOKUP($A142, 'E4 TB Allocation Details'!$A$18:$L$214, MATCH("Misc ID", 'E4 TB Allocation Details'!$A$18:$L$18, 0),FALSE), 'E2 Allocators'!$B$15:$W$361, MATCH('O5 Details by Class &amp; Accounts'!BM$18, 'E2 Allocators'!$B$15:$W$15, 0),FALSE)*$E142), 0, VLOOKUP(VLOOKUP($A142, 'E4 TB Allocation Details'!$A$18:$L$214, MATCH("Misc ID", 'E4 TB Allocation Details'!$A$18:$L$18, 0),FALSE), 'E2 Allocators'!$B$15:$W$361, MATCH('O5 Details by Class &amp; Accounts'!BM$18, 'E2 Allocators'!$B$15:$W$15, 0),FALSE)*$E142)</f>
        <v>0</v>
      </c>
      <c r="BN142" s="1321">
        <f>IF(ISERROR(VLOOKUP(VLOOKUP($A142, 'E4 TB Allocation Details'!$A$18:$L$214, MATCH("Misc ID", 'E4 TB Allocation Details'!$A$18:$L$18, 0),FALSE), 'E2 Allocators'!$B$15:$W$361, MATCH('O5 Details by Class &amp; Accounts'!BN$18, 'E2 Allocators'!$B$15:$W$15, 0),FALSE)*$E142), 0, VLOOKUP(VLOOKUP($A142, 'E4 TB Allocation Details'!$A$18:$L$214, MATCH("Misc ID", 'E4 TB Allocation Details'!$A$18:$L$18, 0),FALSE), 'E2 Allocators'!$B$15:$W$361, MATCH('O5 Details by Class &amp; Accounts'!BN$18, 'E2 Allocators'!$B$15:$W$15, 0),FALSE)*$E142)</f>
        <v>0</v>
      </c>
      <c r="BO142" s="1321">
        <f>IF(ISERROR(VLOOKUP(VLOOKUP($A142, 'E4 TB Allocation Details'!$A$18:$L$214, MATCH("Misc ID", 'E4 TB Allocation Details'!$A$18:$L$18, 0),FALSE), 'E2 Allocators'!$B$15:$W$361, MATCH('O5 Details by Class &amp; Accounts'!BO$18, 'E2 Allocators'!$B$15:$W$15, 0),FALSE)*$E142), 0, VLOOKUP(VLOOKUP($A142, 'E4 TB Allocation Details'!$A$18:$L$214, MATCH("Misc ID", 'E4 TB Allocation Details'!$A$18:$L$18, 0),FALSE), 'E2 Allocators'!$B$15:$W$361, MATCH('O5 Details by Class &amp; Accounts'!BO$18, 'E2 Allocators'!$B$15:$W$15, 0),FALSE)*$E142)</f>
        <v>0</v>
      </c>
      <c r="BP142" s="1321">
        <f>IF(ISERROR(VLOOKUP(VLOOKUP($A142, 'E4 TB Allocation Details'!$A$18:$L$214, MATCH("Misc ID", 'E4 TB Allocation Details'!$A$18:$L$18, 0),FALSE), 'E2 Allocators'!$B$15:$W$361, MATCH('O5 Details by Class &amp; Accounts'!BP$18, 'E2 Allocators'!$B$15:$W$15, 0),FALSE)*$E142), 0, VLOOKUP(VLOOKUP($A142, 'E4 TB Allocation Details'!$A$18:$L$214, MATCH("Misc ID", 'E4 TB Allocation Details'!$A$18:$L$18, 0),FALSE), 'E2 Allocators'!$B$15:$W$361, MATCH('O5 Details by Class &amp; Accounts'!BP$18, 'E2 Allocators'!$B$15:$W$15, 0),FALSE)*$E142)</f>
        <v>0</v>
      </c>
      <c r="BQ142" s="1321">
        <f>IF(ISERROR(VLOOKUP(VLOOKUP($A142, 'E4 TB Allocation Details'!$A$18:$L$214, MATCH("Misc ID", 'E4 TB Allocation Details'!$A$18:$L$18, 0),FALSE), 'E2 Allocators'!$B$15:$W$361, MATCH('O5 Details by Class &amp; Accounts'!BQ$18, 'E2 Allocators'!$B$15:$W$15, 0),FALSE)*$E142), 0, VLOOKUP(VLOOKUP($A142, 'E4 TB Allocation Details'!$A$18:$L$214, MATCH("Misc ID", 'E4 TB Allocation Details'!$A$18:$L$18, 0),FALSE), 'E2 Allocators'!$B$15:$W$361, MATCH('O5 Details by Class &amp; Accounts'!BQ$18, 'E2 Allocators'!$B$15:$W$15, 0),FALSE)*$E142)</f>
        <v>0</v>
      </c>
      <c r="BR142" s="1321">
        <f>IF(ISERROR(VLOOKUP(VLOOKUP($A142, 'E4 TB Allocation Details'!$A$18:$L$214, MATCH("Misc ID", 'E4 TB Allocation Details'!$A$18:$L$18, 0),FALSE), 'E2 Allocators'!$B$15:$W$361, MATCH('O5 Details by Class &amp; Accounts'!BR$18, 'E2 Allocators'!$B$15:$W$15, 0),FALSE)*$E142), 0, VLOOKUP(VLOOKUP($A142, 'E4 TB Allocation Details'!$A$18:$L$214, MATCH("Misc ID", 'E4 TB Allocation Details'!$A$18:$L$18, 0),FALSE), 'E2 Allocators'!$B$15:$W$361, MATCH('O5 Details by Class &amp; Accounts'!BR$18, 'E2 Allocators'!$B$15:$W$15, 0),FALSE)*$E142)</f>
        <v>0</v>
      </c>
      <c r="BS142" s="1321">
        <f t="shared" si="41"/>
        <v>0</v>
      </c>
      <c r="BT142" s="1321">
        <f>IF(ISERROR(VLOOKUP(VLOOKUP($A142, 'E4 TB Allocation Details'!$A$18:$L$214, MATCH("A &amp; G ID", 'E4 TB Allocation Details'!$A$18:$L$18, 0),FALSE), 'E2 Allocators'!$B$15:$W$361, MATCH('O5 Details by Class &amp; Accounts'!BT$18, 'E2 Allocators'!$B$15:$W$15, 0),FALSE)*$E142), 0, VLOOKUP(VLOOKUP($A142, 'E4 TB Allocation Details'!$A$18:$L$214, MATCH("A &amp; G ID", 'E4 TB Allocation Details'!$A$18:$L$18, 0),FALSE), 'E2 Allocators'!$B$15:$W$361, MATCH('O5 Details by Class &amp; Accounts'!BT$18, 'E2 Allocators'!$B$15:$W$15, 0),FALSE)*$E142)</f>
        <v>0</v>
      </c>
      <c r="BU142" s="1321">
        <f>IF(ISERROR(VLOOKUP(VLOOKUP($A142, 'E4 TB Allocation Details'!$A$18:$L$214, MATCH("A &amp; G ID", 'E4 TB Allocation Details'!$A$18:$L$18, 0),FALSE), 'E2 Allocators'!$B$15:$W$361, MATCH('O5 Details by Class &amp; Accounts'!BU$18, 'E2 Allocators'!$B$15:$W$15, 0),FALSE)*$E142), 0, VLOOKUP(VLOOKUP($A142, 'E4 TB Allocation Details'!$A$18:$L$214, MATCH("A &amp; G ID", 'E4 TB Allocation Details'!$A$18:$L$18, 0),FALSE), 'E2 Allocators'!$B$15:$W$361, MATCH('O5 Details by Class &amp; Accounts'!BU$18, 'E2 Allocators'!$B$15:$W$15, 0),FALSE)*$E142)</f>
        <v>0</v>
      </c>
      <c r="BV142" s="1321">
        <f>IF(ISERROR(VLOOKUP(VLOOKUP($A142, 'E4 TB Allocation Details'!$A$18:$L$214, MATCH("A &amp; G ID", 'E4 TB Allocation Details'!$A$18:$L$18, 0),FALSE), 'E2 Allocators'!$B$15:$W$361, MATCH('O5 Details by Class &amp; Accounts'!BV$18, 'E2 Allocators'!$B$15:$W$15, 0),FALSE)*$E142), 0, VLOOKUP(VLOOKUP($A142, 'E4 TB Allocation Details'!$A$18:$L$214, MATCH("A &amp; G ID", 'E4 TB Allocation Details'!$A$18:$L$18, 0),FALSE), 'E2 Allocators'!$B$15:$W$361, MATCH('O5 Details by Class &amp; Accounts'!BV$18, 'E2 Allocators'!$B$15:$W$15, 0),FALSE)*$E142)</f>
        <v>0</v>
      </c>
      <c r="BW142" s="1321">
        <f>IF(ISERROR(VLOOKUP(VLOOKUP($A142, 'E4 TB Allocation Details'!$A$18:$L$214, MATCH("A &amp; G ID", 'E4 TB Allocation Details'!$A$18:$L$18, 0),FALSE), 'E2 Allocators'!$B$15:$W$361, MATCH('O5 Details by Class &amp; Accounts'!BW$18, 'E2 Allocators'!$B$15:$W$15, 0),FALSE)*$E142), 0, VLOOKUP(VLOOKUP($A142, 'E4 TB Allocation Details'!$A$18:$L$214, MATCH("A &amp; G ID", 'E4 TB Allocation Details'!$A$18:$L$18, 0),FALSE), 'E2 Allocators'!$B$15:$W$361, MATCH('O5 Details by Class &amp; Accounts'!BW$18, 'E2 Allocators'!$B$15:$W$15, 0),FALSE)*$E142)</f>
        <v>0</v>
      </c>
      <c r="BX142" s="1321">
        <f>IF(ISERROR(VLOOKUP(VLOOKUP($A142, 'E4 TB Allocation Details'!$A$18:$L$214, MATCH("A &amp; G ID", 'E4 TB Allocation Details'!$A$18:$L$18, 0),FALSE), 'E2 Allocators'!$B$15:$W$361, MATCH('O5 Details by Class &amp; Accounts'!BX$18, 'E2 Allocators'!$B$15:$W$15, 0),FALSE)*$E142), 0, VLOOKUP(VLOOKUP($A142, 'E4 TB Allocation Details'!$A$18:$L$214, MATCH("A &amp; G ID", 'E4 TB Allocation Details'!$A$18:$L$18, 0),FALSE), 'E2 Allocators'!$B$15:$W$361, MATCH('O5 Details by Class &amp; Accounts'!BX$18, 'E2 Allocators'!$B$15:$W$15, 0),FALSE)*$E142)</f>
        <v>0</v>
      </c>
      <c r="BY142" s="1321">
        <f>IF(ISERROR(VLOOKUP(VLOOKUP($A142, 'E4 TB Allocation Details'!$A$18:$L$214, MATCH("A &amp; G ID", 'E4 TB Allocation Details'!$A$18:$L$18, 0),FALSE), 'E2 Allocators'!$B$15:$W$361, MATCH('O5 Details by Class &amp; Accounts'!BY$18, 'E2 Allocators'!$B$15:$W$15, 0),FALSE)*$E142), 0, VLOOKUP(VLOOKUP($A142, 'E4 TB Allocation Details'!$A$18:$L$214, MATCH("A &amp; G ID", 'E4 TB Allocation Details'!$A$18:$L$18, 0),FALSE), 'E2 Allocators'!$B$15:$W$361, MATCH('O5 Details by Class &amp; Accounts'!BY$18, 'E2 Allocators'!$B$15:$W$15, 0),FALSE)*$E142)</f>
        <v>0</v>
      </c>
      <c r="BZ142" s="1321">
        <f>IF(ISERROR(VLOOKUP(VLOOKUP($A142, 'E4 TB Allocation Details'!$A$18:$L$214, MATCH("A &amp; G ID", 'E4 TB Allocation Details'!$A$18:$L$18, 0),FALSE), 'E2 Allocators'!$B$15:$W$361, MATCH('O5 Details by Class &amp; Accounts'!BZ$18, 'E2 Allocators'!$B$15:$W$15, 0),FALSE)*$E142), 0, VLOOKUP(VLOOKUP($A142, 'E4 TB Allocation Details'!$A$18:$L$214, MATCH("A &amp; G ID", 'E4 TB Allocation Details'!$A$18:$L$18, 0),FALSE), 'E2 Allocators'!$B$15:$W$361, MATCH('O5 Details by Class &amp; Accounts'!BZ$18, 'E2 Allocators'!$B$15:$W$15, 0),FALSE)*$E142)</f>
        <v>0</v>
      </c>
      <c r="CA142" s="1321">
        <f>IF(ISERROR(VLOOKUP(VLOOKUP($A142, 'E4 TB Allocation Details'!$A$18:$L$214, MATCH("A &amp; G ID", 'E4 TB Allocation Details'!$A$18:$L$18, 0),FALSE), 'E2 Allocators'!$B$15:$W$361, MATCH('O5 Details by Class &amp; Accounts'!CA$18, 'E2 Allocators'!$B$15:$W$15, 0),FALSE)*$E142), 0, VLOOKUP(VLOOKUP($A142, 'E4 TB Allocation Details'!$A$18:$L$214, MATCH("A &amp; G ID", 'E4 TB Allocation Details'!$A$18:$L$18, 0),FALSE), 'E2 Allocators'!$B$15:$W$361, MATCH('O5 Details by Class &amp; Accounts'!CA$18, 'E2 Allocators'!$B$15:$W$15, 0),FALSE)*$E142)</f>
        <v>0</v>
      </c>
      <c r="CB142" s="1321">
        <f>IF(ISERROR(VLOOKUP(VLOOKUP($A142, 'E4 TB Allocation Details'!$A$18:$L$214, MATCH("A &amp; G ID", 'E4 TB Allocation Details'!$A$18:$L$18, 0),FALSE), 'E2 Allocators'!$B$15:$W$361, MATCH('O5 Details by Class &amp; Accounts'!CB$18, 'E2 Allocators'!$B$15:$W$15, 0),FALSE)*$E142), 0, VLOOKUP(VLOOKUP($A142, 'E4 TB Allocation Details'!$A$18:$L$214, MATCH("A &amp; G ID", 'E4 TB Allocation Details'!$A$18:$L$18, 0),FALSE), 'E2 Allocators'!$B$15:$W$361, MATCH('O5 Details by Class &amp; Accounts'!CB$18, 'E2 Allocators'!$B$15:$W$15, 0),FALSE)*$E142)</f>
        <v>0</v>
      </c>
      <c r="CC142" s="1321">
        <f>IF(ISERROR(VLOOKUP(VLOOKUP($A142, 'E4 TB Allocation Details'!$A$18:$L$214, MATCH("A &amp; G ID", 'E4 TB Allocation Details'!$A$18:$L$18, 0),FALSE), 'E2 Allocators'!$B$15:$W$361, MATCH('O5 Details by Class &amp; Accounts'!CC$18, 'E2 Allocators'!$B$15:$W$15, 0),FALSE)*$E142), 0, VLOOKUP(VLOOKUP($A142, 'E4 TB Allocation Details'!$A$18:$L$214, MATCH("A &amp; G ID", 'E4 TB Allocation Details'!$A$18:$L$18, 0),FALSE), 'E2 Allocators'!$B$15:$W$361, MATCH('O5 Details by Class &amp; Accounts'!CC$18, 'E2 Allocators'!$B$15:$W$15, 0),FALSE)*$E142)</f>
        <v>0</v>
      </c>
      <c r="CD142" s="1321">
        <f>IF(ISERROR(VLOOKUP(VLOOKUP($A142, 'E4 TB Allocation Details'!$A$18:$L$214, MATCH("A &amp; G ID", 'E4 TB Allocation Details'!$A$18:$L$18, 0),FALSE), 'E2 Allocators'!$B$15:$W$361, MATCH('O5 Details by Class &amp; Accounts'!CD$18, 'E2 Allocators'!$B$15:$W$15, 0),FALSE)*$E142), 0, VLOOKUP(VLOOKUP($A142, 'E4 TB Allocation Details'!$A$18:$L$214, MATCH("A &amp; G ID", 'E4 TB Allocation Details'!$A$18:$L$18, 0),FALSE), 'E2 Allocators'!$B$15:$W$361, MATCH('O5 Details by Class &amp; Accounts'!CD$18, 'E2 Allocators'!$B$15:$W$15, 0),FALSE)*$E142)</f>
        <v>0</v>
      </c>
      <c r="CE142" s="1321">
        <f>IF(ISERROR(VLOOKUP(VLOOKUP($A142, 'E4 TB Allocation Details'!$A$18:$L$214, MATCH("A &amp; G ID", 'E4 TB Allocation Details'!$A$18:$L$18, 0),FALSE), 'E2 Allocators'!$B$15:$W$361, MATCH('O5 Details by Class &amp; Accounts'!CE$18, 'E2 Allocators'!$B$15:$W$15, 0),FALSE)*$E142), 0, VLOOKUP(VLOOKUP($A142, 'E4 TB Allocation Details'!$A$18:$L$214, MATCH("A &amp; G ID", 'E4 TB Allocation Details'!$A$18:$L$18, 0),FALSE), 'E2 Allocators'!$B$15:$W$361, MATCH('O5 Details by Class &amp; Accounts'!CE$18, 'E2 Allocators'!$B$15:$W$15, 0),FALSE)*$E142)</f>
        <v>0</v>
      </c>
      <c r="CF142" s="1321">
        <f>IF(ISERROR(VLOOKUP(VLOOKUP($A142, 'E4 TB Allocation Details'!$A$18:$L$214, MATCH("A &amp; G ID", 'E4 TB Allocation Details'!$A$18:$L$18, 0),FALSE), 'E2 Allocators'!$B$15:$W$361, MATCH('O5 Details by Class &amp; Accounts'!CF$18, 'E2 Allocators'!$B$15:$W$15, 0),FALSE)*$E142), 0, VLOOKUP(VLOOKUP($A142, 'E4 TB Allocation Details'!$A$18:$L$214, MATCH("A &amp; G ID", 'E4 TB Allocation Details'!$A$18:$L$18, 0),FALSE), 'E2 Allocators'!$B$15:$W$361, MATCH('O5 Details by Class &amp; Accounts'!CF$18, 'E2 Allocators'!$B$15:$W$15, 0),FALSE)*$E142)</f>
        <v>0</v>
      </c>
      <c r="CG142" s="1321">
        <f>IF(ISERROR(VLOOKUP(VLOOKUP($A142, 'E4 TB Allocation Details'!$A$18:$L$214, MATCH("A &amp; G ID", 'E4 TB Allocation Details'!$A$18:$L$18, 0),FALSE), 'E2 Allocators'!$B$15:$W$361, MATCH('O5 Details by Class &amp; Accounts'!CG$18, 'E2 Allocators'!$B$15:$W$15, 0),FALSE)*$E142), 0, VLOOKUP(VLOOKUP($A142, 'E4 TB Allocation Details'!$A$18:$L$214, MATCH("A &amp; G ID", 'E4 TB Allocation Details'!$A$18:$L$18, 0),FALSE), 'E2 Allocators'!$B$15:$W$361, MATCH('O5 Details by Class &amp; Accounts'!CG$18, 'E2 Allocators'!$B$15:$W$15, 0),FALSE)*$E142)</f>
        <v>0</v>
      </c>
      <c r="CH142" s="1321">
        <f>IF(ISERROR(VLOOKUP(VLOOKUP($A142, 'E4 TB Allocation Details'!$A$18:$L$214, MATCH("A &amp; G ID", 'E4 TB Allocation Details'!$A$18:$L$18, 0),FALSE), 'E2 Allocators'!$B$15:$W$361, MATCH('O5 Details by Class &amp; Accounts'!CH$18, 'E2 Allocators'!$B$15:$W$15, 0),FALSE)*$E142), 0, VLOOKUP(VLOOKUP($A142, 'E4 TB Allocation Details'!$A$18:$L$214, MATCH("A &amp; G ID", 'E4 TB Allocation Details'!$A$18:$L$18, 0),FALSE), 'E2 Allocators'!$B$15:$W$361, MATCH('O5 Details by Class &amp; Accounts'!CH$18, 'E2 Allocators'!$B$15:$W$15, 0),FALSE)*$E142)</f>
        <v>0</v>
      </c>
      <c r="CI142" s="1321">
        <f>IF(ISERROR(VLOOKUP(VLOOKUP($A142, 'E4 TB Allocation Details'!$A$18:$L$214, MATCH("A &amp; G ID", 'E4 TB Allocation Details'!$A$18:$L$18, 0),FALSE), 'E2 Allocators'!$B$15:$W$361, MATCH('O5 Details by Class &amp; Accounts'!CI$18, 'E2 Allocators'!$B$15:$W$15, 0),FALSE)*$E142), 0, VLOOKUP(VLOOKUP($A142, 'E4 TB Allocation Details'!$A$18:$L$214, MATCH("A &amp; G ID", 'E4 TB Allocation Details'!$A$18:$L$18, 0),FALSE), 'E2 Allocators'!$B$15:$W$361, MATCH('O5 Details by Class &amp; Accounts'!CI$18, 'E2 Allocators'!$B$15:$W$15, 0),FALSE)*$E142)</f>
        <v>0</v>
      </c>
      <c r="CJ142" s="1321">
        <f>IF(ISERROR(VLOOKUP(VLOOKUP($A142, 'E4 TB Allocation Details'!$A$18:$L$214, MATCH("A &amp; G ID", 'E4 TB Allocation Details'!$A$18:$L$18, 0),FALSE), 'E2 Allocators'!$B$15:$W$361, MATCH('O5 Details by Class &amp; Accounts'!CJ$18, 'E2 Allocators'!$B$15:$W$15, 0),FALSE)*$E142), 0, VLOOKUP(VLOOKUP($A142, 'E4 TB Allocation Details'!$A$18:$L$214, MATCH("A &amp; G ID", 'E4 TB Allocation Details'!$A$18:$L$18, 0),FALSE), 'E2 Allocators'!$B$15:$W$361, MATCH('O5 Details by Class &amp; Accounts'!CJ$18, 'E2 Allocators'!$B$15:$W$15, 0),FALSE)*$E142)</f>
        <v>0</v>
      </c>
      <c r="CK142" s="1321">
        <f>IF(ISERROR(VLOOKUP(VLOOKUP($A142, 'E4 TB Allocation Details'!$A$18:$L$214, MATCH("A &amp; G ID", 'E4 TB Allocation Details'!$A$18:$L$18, 0),FALSE), 'E2 Allocators'!$B$15:$W$361, MATCH('O5 Details by Class &amp; Accounts'!CK$18, 'E2 Allocators'!$B$15:$W$15, 0),FALSE)*$E142), 0, VLOOKUP(VLOOKUP($A142, 'E4 TB Allocation Details'!$A$18:$L$214, MATCH("A &amp; G ID", 'E4 TB Allocation Details'!$A$18:$L$18, 0),FALSE), 'E2 Allocators'!$B$15:$W$361, MATCH('O5 Details by Class &amp; Accounts'!CK$18, 'E2 Allocators'!$B$15:$W$15, 0),FALSE)*$E142)</f>
        <v>0</v>
      </c>
      <c r="CL142" s="1321">
        <f>IF(ISERROR(VLOOKUP(VLOOKUP($A142, 'E4 TB Allocation Details'!$A$18:$L$214, MATCH("A &amp; G ID", 'E4 TB Allocation Details'!$A$18:$L$18, 0),FALSE), 'E2 Allocators'!$B$15:$W$361, MATCH('O5 Details by Class &amp; Accounts'!CL$18, 'E2 Allocators'!$B$15:$W$15, 0),FALSE)*$E142), 0, VLOOKUP(VLOOKUP($A142, 'E4 TB Allocation Details'!$A$18:$L$214, MATCH("A &amp; G ID", 'E4 TB Allocation Details'!$A$18:$L$18, 0),FALSE), 'E2 Allocators'!$B$15:$W$361, MATCH('O5 Details by Class &amp; Accounts'!CL$18, 'E2 Allocators'!$B$15:$W$15, 0),FALSE)*$E142)</f>
        <v>0</v>
      </c>
      <c r="CM142" s="1321">
        <f>IF(ISERROR(VLOOKUP(VLOOKUP($A142, 'E4 TB Allocation Details'!$A$18:$L$214, MATCH("A &amp; G ID", 'E4 TB Allocation Details'!$A$18:$L$18, 0),FALSE), 'E2 Allocators'!$B$15:$W$361, MATCH('O5 Details by Class &amp; Accounts'!CM$18, 'E2 Allocators'!$B$15:$W$15, 0),FALSE)*$E142), 0, VLOOKUP(VLOOKUP($A142, 'E4 TB Allocation Details'!$A$18:$L$214, MATCH("A &amp; G ID", 'E4 TB Allocation Details'!$A$18:$L$18, 0),FALSE), 'E2 Allocators'!$B$15:$W$361, MATCH('O5 Details by Class &amp; Accounts'!CM$18, 'E2 Allocators'!$B$15:$W$15, 0),FALSE)*$E142)</f>
        <v>0</v>
      </c>
      <c r="CN142" s="1321">
        <f t="shared" si="42"/>
        <v>0</v>
      </c>
      <c r="CO142" s="1650">
        <f t="shared" si="43"/>
        <v>0</v>
      </c>
      <c r="CQ142" s="1898" t="s">
        <v>508</v>
      </c>
    </row>
    <row r="143" spans="1:95" s="64" customFormat="1" ht="25.5">
      <c r="A143" s="1089">
        <v>5045</v>
      </c>
      <c r="B143" s="1088" t="s">
        <v>1602</v>
      </c>
      <c r="C143" s="1647">
        <f>IF(ISERROR(VLOOKUP($A143,'I3 TB Data'!$A$19:$H$484,MATCH('O5 Details by Class &amp; Accounts'!$C$18, 'I3 TB Data'!$A$19:$H$19,0),0)), 0, VLOOKUP($A143,'I3 TB Data'!$A$19:$H$484,MATCH('O5 Details by Class &amp; Accounts'!$C$18,'I3 TB Data'!$A$19:$H$19,0),0))</f>
        <v>0</v>
      </c>
      <c r="D143" s="1648"/>
      <c r="E143" s="1647">
        <f t="shared" si="31"/>
        <v>0</v>
      </c>
      <c r="F143" s="1649">
        <f>IF(ISERROR(VLOOKUP($A143, 'E1 Categorization'!A33:E124, MATCH("Customer Component", 'E1 Categorization'!$A$33:$E$33,0), 0)), 0, IF(VLOOKUP($A143, 'E1 Categorization'!A33:E124, MATCH("Customer Component", 'E1 Categorization'!$A$33:$E$33,0), 0)=0, 'O5 Details by Class &amp; Accounts'!$E143, IF(AND(VLOOKUP($A143, 'E1 Categorization'!A33:E124, MATCH("Customer Component", 'E1 Categorization'!$A$33:$E$33,0), 0) &gt;0, VLOOKUP($A143, 'E1 Categorization'!A33:E124, MATCH("Customer Component", 'E1 Categorization'!$A$33:$E$33,0), 0)&lt;1), 'O5 Details by Class &amp; Accounts'!$E143*(1-VLOOKUP($A143, 'E1 Categorization'!A33:E124, MATCH("Customer Component", 'E1 Categorization'!$A$33:$E$33,0), 0)), 0)))</f>
        <v>0</v>
      </c>
      <c r="G143" s="1649">
        <f>IF(ISERROR(VLOOKUP($A143, 'E1 Categorization'!A33:E124, MATCH("Customer Component", 'E1 Categorization'!$A$33:$E$33,0), 0)),0, IF(VLOOKUP($A143, 'E1 Categorization'!A33:E124, MATCH("Customer Component", 'E1 Categorization'!$A$33:$E$33,0), 0)=0, 0, IF(AND(VLOOKUP($A143, 'E1 Categorization'!A33:E124, MATCH("Customer Component", 'E1 Categorization'!$A$33:$E$33,0), 0) &gt;0, VLOOKUP($A143, 'E1 Categorization'!A33:E124, MATCH("Customer Component", 'E1 Categorization'!$A$33:$E$33,0), 0)&lt;1), 'O5 Details by Class &amp; Accounts'!$E143*(VLOOKUP($A143, 'E1 Categorization'!A33:E124, MATCH("Customer Component", 'E1 Categorization'!$A$33:$E$33,0), 0)), 'O5 Details by Class &amp; Accounts'!$E143)))</f>
        <v>0</v>
      </c>
      <c r="H143" s="1321">
        <f t="shared" si="38"/>
        <v>0</v>
      </c>
      <c r="I143" s="1321">
        <f>IF(ISERROR(VLOOKUP(VLOOKUP($A143, 'E4 TB Allocation Details'!$A$18:$L$214, MATCH("Demand ID", 'E4 TB Allocation Details'!$A$18:$L$18, 0),FALSE), 'E2 Allocators'!$B$15:$W$361, MATCH('O5 Details by Class &amp; Accounts'!I$18, 'E2 Allocators'!$B$15:$W$15, 0),FALSE)*$F143), 0, VLOOKUP(VLOOKUP($A143, 'E4 TB Allocation Details'!$A$18:$L$214, MATCH("Demand ID", 'E4 TB Allocation Details'!$A$18:$L$18, 0),FALSE), 'E2 Allocators'!$B$15:$W$361, MATCH('O5 Details by Class &amp; Accounts'!I$18, 'E2 Allocators'!$B$15:$W$15, 0),FALSE)*$F143)</f>
        <v>0</v>
      </c>
      <c r="J143" s="1321">
        <f>IF(ISERROR(VLOOKUP(VLOOKUP($A143, 'E4 TB Allocation Details'!$A$18:$L$214, MATCH("Demand ID", 'E4 TB Allocation Details'!$A$18:$L$18, 0),FALSE), 'E2 Allocators'!$B$15:$W$361, MATCH('O5 Details by Class &amp; Accounts'!J$18, 'E2 Allocators'!$B$15:$W$15, 0),FALSE)*$F143), 0, VLOOKUP(VLOOKUP($A143, 'E4 TB Allocation Details'!$A$18:$L$214, MATCH("Demand ID", 'E4 TB Allocation Details'!$A$18:$L$18, 0),FALSE), 'E2 Allocators'!$B$15:$W$361, MATCH('O5 Details by Class &amp; Accounts'!J$18, 'E2 Allocators'!$B$15:$W$15, 0),FALSE)*$F143)</f>
        <v>0</v>
      </c>
      <c r="K143" s="1321">
        <f>IF(ISERROR(VLOOKUP(VLOOKUP($A143, 'E4 TB Allocation Details'!$A$18:$L$214, MATCH("Demand ID", 'E4 TB Allocation Details'!$A$18:$L$18, 0),FALSE), 'E2 Allocators'!$B$15:$W$361, MATCH('O5 Details by Class &amp; Accounts'!K$18, 'E2 Allocators'!$B$15:$W$15, 0),FALSE)*$F143), 0, VLOOKUP(VLOOKUP($A143, 'E4 TB Allocation Details'!$A$18:$L$214, MATCH("Demand ID", 'E4 TB Allocation Details'!$A$18:$L$18, 0),FALSE), 'E2 Allocators'!$B$15:$W$361, MATCH('O5 Details by Class &amp; Accounts'!K$18, 'E2 Allocators'!$B$15:$W$15, 0),FALSE)*$F143)</f>
        <v>0</v>
      </c>
      <c r="L143" s="1321">
        <f>IF(ISERROR(VLOOKUP(VLOOKUP($A143, 'E4 TB Allocation Details'!$A$18:$L$214, MATCH("Demand ID", 'E4 TB Allocation Details'!$A$18:$L$18, 0),FALSE), 'E2 Allocators'!$B$15:$W$361, MATCH('O5 Details by Class &amp; Accounts'!L$18, 'E2 Allocators'!$B$15:$W$15, 0),FALSE)*$F143), 0, VLOOKUP(VLOOKUP($A143, 'E4 TB Allocation Details'!$A$18:$L$214, MATCH("Demand ID", 'E4 TB Allocation Details'!$A$18:$L$18, 0),FALSE), 'E2 Allocators'!$B$15:$W$361, MATCH('O5 Details by Class &amp; Accounts'!L$18, 'E2 Allocators'!$B$15:$W$15, 0),FALSE)*$F143)</f>
        <v>0</v>
      </c>
      <c r="M143" s="1321">
        <f>IF(ISERROR(VLOOKUP(VLOOKUP($A143, 'E4 TB Allocation Details'!$A$18:$L$214, MATCH("Demand ID", 'E4 TB Allocation Details'!$A$18:$L$18, 0),FALSE), 'E2 Allocators'!$B$15:$W$361, MATCH('O5 Details by Class &amp; Accounts'!M$18, 'E2 Allocators'!$B$15:$W$15, 0),FALSE)*$F143), 0, VLOOKUP(VLOOKUP($A143, 'E4 TB Allocation Details'!$A$18:$L$214, MATCH("Demand ID", 'E4 TB Allocation Details'!$A$18:$L$18, 0),FALSE), 'E2 Allocators'!$B$15:$W$361, MATCH('O5 Details by Class &amp; Accounts'!M$18, 'E2 Allocators'!$B$15:$W$15, 0),FALSE)*$F143)</f>
        <v>0</v>
      </c>
      <c r="N143" s="1321">
        <f>IF(ISERROR(VLOOKUP(VLOOKUP($A143, 'E4 TB Allocation Details'!$A$18:$L$214, MATCH("Demand ID", 'E4 TB Allocation Details'!$A$18:$L$18, 0),FALSE), 'E2 Allocators'!$B$15:$W$361, MATCH('O5 Details by Class &amp; Accounts'!N$18, 'E2 Allocators'!$B$15:$W$15, 0),FALSE)*$F143), 0, VLOOKUP(VLOOKUP($A143, 'E4 TB Allocation Details'!$A$18:$L$214, MATCH("Demand ID", 'E4 TB Allocation Details'!$A$18:$L$18, 0),FALSE), 'E2 Allocators'!$B$15:$W$361, MATCH('O5 Details by Class &amp; Accounts'!N$18, 'E2 Allocators'!$B$15:$W$15, 0),FALSE)*$F143)</f>
        <v>0</v>
      </c>
      <c r="O143" s="1321">
        <f>IF(ISERROR(VLOOKUP(VLOOKUP($A143, 'E4 TB Allocation Details'!$A$18:$L$214, MATCH("Demand ID", 'E4 TB Allocation Details'!$A$18:$L$18, 0),FALSE), 'E2 Allocators'!$B$15:$W$361, MATCH('O5 Details by Class &amp; Accounts'!O$18, 'E2 Allocators'!$B$15:$W$15, 0),FALSE)*$F143), 0, VLOOKUP(VLOOKUP($A143, 'E4 TB Allocation Details'!$A$18:$L$214, MATCH("Demand ID", 'E4 TB Allocation Details'!$A$18:$L$18, 0),FALSE), 'E2 Allocators'!$B$15:$W$361, MATCH('O5 Details by Class &amp; Accounts'!O$18, 'E2 Allocators'!$B$15:$W$15, 0),FALSE)*$F143)</f>
        <v>0</v>
      </c>
      <c r="P143" s="1321">
        <f>IF(ISERROR(VLOOKUP(VLOOKUP($A143, 'E4 TB Allocation Details'!$A$18:$L$214, MATCH("Demand ID", 'E4 TB Allocation Details'!$A$18:$L$18, 0),FALSE), 'E2 Allocators'!$B$15:$W$361, MATCH('O5 Details by Class &amp; Accounts'!P$18, 'E2 Allocators'!$B$15:$W$15, 0),FALSE)*$F143), 0, VLOOKUP(VLOOKUP($A143, 'E4 TB Allocation Details'!$A$18:$L$214, MATCH("Demand ID", 'E4 TB Allocation Details'!$A$18:$L$18, 0),FALSE), 'E2 Allocators'!$B$15:$W$361, MATCH('O5 Details by Class &amp; Accounts'!P$18, 'E2 Allocators'!$B$15:$W$15, 0),FALSE)*$F143)</f>
        <v>0</v>
      </c>
      <c r="Q143" s="1321">
        <f>IF(ISERROR(VLOOKUP(VLOOKUP($A143, 'E4 TB Allocation Details'!$A$18:$L$214, MATCH("Demand ID", 'E4 TB Allocation Details'!$A$18:$L$18, 0),FALSE), 'E2 Allocators'!$B$15:$W$361, MATCH('O5 Details by Class &amp; Accounts'!Q$18, 'E2 Allocators'!$B$15:$W$15, 0),FALSE)*$F143), 0, VLOOKUP(VLOOKUP($A143, 'E4 TB Allocation Details'!$A$18:$L$214, MATCH("Demand ID", 'E4 TB Allocation Details'!$A$18:$L$18, 0),FALSE), 'E2 Allocators'!$B$15:$W$361, MATCH('O5 Details by Class &amp; Accounts'!Q$18, 'E2 Allocators'!$B$15:$W$15, 0),FALSE)*$F143)</f>
        <v>0</v>
      </c>
      <c r="R143" s="1321">
        <f>IF(ISERROR(VLOOKUP(VLOOKUP($A143, 'E4 TB Allocation Details'!$A$18:$L$214, MATCH("Demand ID", 'E4 TB Allocation Details'!$A$18:$L$18, 0),FALSE), 'E2 Allocators'!$B$15:$W$361, MATCH('O5 Details by Class &amp; Accounts'!R$18, 'E2 Allocators'!$B$15:$W$15, 0),FALSE)*$F143), 0, VLOOKUP(VLOOKUP($A143, 'E4 TB Allocation Details'!$A$18:$L$214, MATCH("Demand ID", 'E4 TB Allocation Details'!$A$18:$L$18, 0),FALSE), 'E2 Allocators'!$B$15:$W$361, MATCH('O5 Details by Class &amp; Accounts'!R$18, 'E2 Allocators'!$B$15:$W$15, 0),FALSE)*$F143)</f>
        <v>0</v>
      </c>
      <c r="S143" s="1321">
        <f>IF(ISERROR(VLOOKUP(VLOOKUP($A143, 'E4 TB Allocation Details'!$A$18:$L$214, MATCH("Demand ID", 'E4 TB Allocation Details'!$A$18:$L$18, 0),FALSE), 'E2 Allocators'!$B$15:$W$361, MATCH('O5 Details by Class &amp; Accounts'!S$18, 'E2 Allocators'!$B$15:$W$15, 0),FALSE)*$F143), 0, VLOOKUP(VLOOKUP($A143, 'E4 TB Allocation Details'!$A$18:$L$214, MATCH("Demand ID", 'E4 TB Allocation Details'!$A$18:$L$18, 0),FALSE), 'E2 Allocators'!$B$15:$W$361, MATCH('O5 Details by Class &amp; Accounts'!S$18, 'E2 Allocators'!$B$15:$W$15, 0),FALSE)*$F143)</f>
        <v>0</v>
      </c>
      <c r="T143" s="1321">
        <f>IF(ISERROR(VLOOKUP(VLOOKUP($A143, 'E4 TB Allocation Details'!$A$18:$L$214, MATCH("Demand ID", 'E4 TB Allocation Details'!$A$18:$L$18, 0),FALSE), 'E2 Allocators'!$B$15:$W$361, MATCH('O5 Details by Class &amp; Accounts'!T$18, 'E2 Allocators'!$B$15:$W$15, 0),FALSE)*$F143), 0, VLOOKUP(VLOOKUP($A143, 'E4 TB Allocation Details'!$A$18:$L$214, MATCH("Demand ID", 'E4 TB Allocation Details'!$A$18:$L$18, 0),FALSE), 'E2 Allocators'!$B$15:$W$361, MATCH('O5 Details by Class &amp; Accounts'!T$18, 'E2 Allocators'!$B$15:$W$15, 0),FALSE)*$F143)</f>
        <v>0</v>
      </c>
      <c r="U143" s="1321">
        <f>IF(ISERROR(VLOOKUP(VLOOKUP($A143, 'E4 TB Allocation Details'!$A$18:$L$214, MATCH("Demand ID", 'E4 TB Allocation Details'!$A$18:$L$18, 0),FALSE), 'E2 Allocators'!$B$15:$W$361, MATCH('O5 Details by Class &amp; Accounts'!U$18, 'E2 Allocators'!$B$15:$W$15, 0),FALSE)*$F143), 0, VLOOKUP(VLOOKUP($A143, 'E4 TB Allocation Details'!$A$18:$L$214, MATCH("Demand ID", 'E4 TB Allocation Details'!$A$18:$L$18, 0),FALSE), 'E2 Allocators'!$B$15:$W$361, MATCH('O5 Details by Class &amp; Accounts'!U$18, 'E2 Allocators'!$B$15:$W$15, 0),FALSE)*$F143)</f>
        <v>0</v>
      </c>
      <c r="V143" s="1321">
        <f>IF(ISERROR(VLOOKUP(VLOOKUP($A143, 'E4 TB Allocation Details'!$A$18:$L$214, MATCH("Demand ID", 'E4 TB Allocation Details'!$A$18:$L$18, 0),FALSE), 'E2 Allocators'!$B$15:$W$361, MATCH('O5 Details by Class &amp; Accounts'!V$18, 'E2 Allocators'!$B$15:$W$15, 0),FALSE)*$F143), 0, VLOOKUP(VLOOKUP($A143, 'E4 TB Allocation Details'!$A$18:$L$214, MATCH("Demand ID", 'E4 TB Allocation Details'!$A$18:$L$18, 0),FALSE), 'E2 Allocators'!$B$15:$W$361, MATCH('O5 Details by Class &amp; Accounts'!V$18, 'E2 Allocators'!$B$15:$W$15, 0),FALSE)*$F143)</f>
        <v>0</v>
      </c>
      <c r="W143" s="1321">
        <f>IF(ISERROR(VLOOKUP(VLOOKUP($A143, 'E4 TB Allocation Details'!$A$18:$L$214, MATCH("Demand ID", 'E4 TB Allocation Details'!$A$18:$L$18, 0),FALSE), 'E2 Allocators'!$B$15:$W$361, MATCH('O5 Details by Class &amp; Accounts'!W$18, 'E2 Allocators'!$B$15:$W$15, 0),FALSE)*$F143), 0, VLOOKUP(VLOOKUP($A143, 'E4 TB Allocation Details'!$A$18:$L$214, MATCH("Demand ID", 'E4 TB Allocation Details'!$A$18:$L$18, 0),FALSE), 'E2 Allocators'!$B$15:$W$361, MATCH('O5 Details by Class &amp; Accounts'!W$18, 'E2 Allocators'!$B$15:$W$15, 0),FALSE)*$F143)</f>
        <v>0</v>
      </c>
      <c r="X143" s="1321">
        <f>IF(ISERROR(VLOOKUP(VLOOKUP($A143, 'E4 TB Allocation Details'!$A$18:$L$214, MATCH("Demand ID", 'E4 TB Allocation Details'!$A$18:$L$18, 0),FALSE), 'E2 Allocators'!$B$15:$W$361, MATCH('O5 Details by Class &amp; Accounts'!X$18, 'E2 Allocators'!$B$15:$W$15, 0),FALSE)*$F143), 0, VLOOKUP(VLOOKUP($A143, 'E4 TB Allocation Details'!$A$18:$L$214, MATCH("Demand ID", 'E4 TB Allocation Details'!$A$18:$L$18, 0),FALSE), 'E2 Allocators'!$B$15:$W$361, MATCH('O5 Details by Class &amp; Accounts'!X$18, 'E2 Allocators'!$B$15:$W$15, 0),FALSE)*$F143)</f>
        <v>0</v>
      </c>
      <c r="Y143" s="1321">
        <f>IF(ISERROR(VLOOKUP(VLOOKUP($A143, 'E4 TB Allocation Details'!$A$18:$L$214, MATCH("Demand ID", 'E4 TB Allocation Details'!$A$18:$L$18, 0),FALSE), 'E2 Allocators'!$B$15:$W$361, MATCH('O5 Details by Class &amp; Accounts'!Y$18, 'E2 Allocators'!$B$15:$W$15, 0),FALSE)*$F143), 0, VLOOKUP(VLOOKUP($A143, 'E4 TB Allocation Details'!$A$18:$L$214, MATCH("Demand ID", 'E4 TB Allocation Details'!$A$18:$L$18, 0),FALSE), 'E2 Allocators'!$B$15:$W$361, MATCH('O5 Details by Class &amp; Accounts'!Y$18, 'E2 Allocators'!$B$15:$W$15, 0),FALSE)*$F143)</f>
        <v>0</v>
      </c>
      <c r="Z143" s="1321">
        <f>IF(ISERROR(VLOOKUP(VLOOKUP($A143, 'E4 TB Allocation Details'!$A$18:$L$214, MATCH("Demand ID", 'E4 TB Allocation Details'!$A$18:$L$18, 0),FALSE), 'E2 Allocators'!$B$15:$W$361, MATCH('O5 Details by Class &amp; Accounts'!Z$18, 'E2 Allocators'!$B$15:$W$15, 0),FALSE)*$F143), 0, VLOOKUP(VLOOKUP($A143, 'E4 TB Allocation Details'!$A$18:$L$214, MATCH("Demand ID", 'E4 TB Allocation Details'!$A$18:$L$18, 0),FALSE), 'E2 Allocators'!$B$15:$W$361, MATCH('O5 Details by Class &amp; Accounts'!Z$18, 'E2 Allocators'!$B$15:$W$15, 0),FALSE)*$F143)</f>
        <v>0</v>
      </c>
      <c r="AA143" s="1321">
        <f>IF(ISERROR(VLOOKUP(VLOOKUP($A143, 'E4 TB Allocation Details'!$A$18:$L$214, MATCH("Demand ID", 'E4 TB Allocation Details'!$A$18:$L$18, 0),FALSE), 'E2 Allocators'!$B$15:$W$361, MATCH('O5 Details by Class &amp; Accounts'!AA$18, 'E2 Allocators'!$B$15:$W$15, 0),FALSE)*$F143), 0, VLOOKUP(VLOOKUP($A143, 'E4 TB Allocation Details'!$A$18:$L$214, MATCH("Demand ID", 'E4 TB Allocation Details'!$A$18:$L$18, 0),FALSE), 'E2 Allocators'!$B$15:$W$361, MATCH('O5 Details by Class &amp; Accounts'!AA$18, 'E2 Allocators'!$B$15:$W$15, 0),FALSE)*$F143)</f>
        <v>0</v>
      </c>
      <c r="AB143" s="1321">
        <f>IF(ISERROR(VLOOKUP(VLOOKUP($A143, 'E4 TB Allocation Details'!$A$18:$L$214, MATCH("Demand ID", 'E4 TB Allocation Details'!$A$18:$L$18, 0),FALSE), 'E2 Allocators'!$B$15:$W$361, MATCH('O5 Details by Class &amp; Accounts'!AB$18, 'E2 Allocators'!$B$15:$W$15, 0),FALSE)*$F143), 0, VLOOKUP(VLOOKUP($A143, 'E4 TB Allocation Details'!$A$18:$L$214, MATCH("Demand ID", 'E4 TB Allocation Details'!$A$18:$L$18, 0),FALSE), 'E2 Allocators'!$B$15:$W$361, MATCH('O5 Details by Class &amp; Accounts'!AB$18, 'E2 Allocators'!$B$15:$W$15, 0),FALSE)*$F143)</f>
        <v>0</v>
      </c>
      <c r="AC143" s="1321">
        <f t="shared" si="39"/>
        <v>0</v>
      </c>
      <c r="AD143" s="1321">
        <f>IF(ISERROR(VLOOKUP(VLOOKUP($A143, 'E4 TB Allocation Details'!$A$18:$L$214, MATCH("Customer ID", 'E4 TB Allocation Details'!$A$18:$L$18, 0),FALSE), 'E2 Allocators'!$B$15:$W$361, MATCH('O5 Details by Class &amp; Accounts'!AD$18, 'E2 Allocators'!$B$15:$W$15, 0),FALSE)*$G143), 0, VLOOKUP(VLOOKUP($A143, 'E4 TB Allocation Details'!$A$18:$L$214, MATCH("Customer ID", 'E4 TB Allocation Details'!$A$18:$L$18, 0),FALSE), 'E2 Allocators'!$B$15:$W$361, MATCH('O5 Details by Class &amp; Accounts'!AD$18, 'E2 Allocators'!$B$15:$W$15, 0),FALSE)*$G143)</f>
        <v>0</v>
      </c>
      <c r="AE143" s="1321">
        <f>IF(ISERROR(VLOOKUP(VLOOKUP($A143, 'E4 TB Allocation Details'!$A$18:$L$214, MATCH("Customer ID", 'E4 TB Allocation Details'!$A$18:$L$18, 0),FALSE), 'E2 Allocators'!$B$15:$W$361, MATCH('O5 Details by Class &amp; Accounts'!AE$18, 'E2 Allocators'!$B$15:$W$15, 0),FALSE)*$G143), 0, VLOOKUP(VLOOKUP($A143, 'E4 TB Allocation Details'!$A$18:$L$214, MATCH("Customer ID", 'E4 TB Allocation Details'!$A$18:$L$18, 0),FALSE), 'E2 Allocators'!$B$15:$W$361, MATCH('O5 Details by Class &amp; Accounts'!AE$18, 'E2 Allocators'!$B$15:$W$15, 0),FALSE)*$G143)</f>
        <v>0</v>
      </c>
      <c r="AF143" s="1321">
        <f>IF(ISERROR(VLOOKUP(VLOOKUP($A143, 'E4 TB Allocation Details'!$A$18:$L$214, MATCH("Customer ID", 'E4 TB Allocation Details'!$A$18:$L$18, 0),FALSE), 'E2 Allocators'!$B$15:$W$361, MATCH('O5 Details by Class &amp; Accounts'!AF$18, 'E2 Allocators'!$B$15:$W$15, 0),FALSE)*$G143), 0, VLOOKUP(VLOOKUP($A143, 'E4 TB Allocation Details'!$A$18:$L$214, MATCH("Customer ID", 'E4 TB Allocation Details'!$A$18:$L$18, 0),FALSE), 'E2 Allocators'!$B$15:$W$361, MATCH('O5 Details by Class &amp; Accounts'!AF$18, 'E2 Allocators'!$B$15:$W$15, 0),FALSE)*$G143)</f>
        <v>0</v>
      </c>
      <c r="AG143" s="1321">
        <f>IF(ISERROR(VLOOKUP(VLOOKUP($A143, 'E4 TB Allocation Details'!$A$18:$L$214, MATCH("Customer ID", 'E4 TB Allocation Details'!$A$18:$L$18, 0),FALSE), 'E2 Allocators'!$B$15:$W$361, MATCH('O5 Details by Class &amp; Accounts'!AG$18, 'E2 Allocators'!$B$15:$W$15, 0),FALSE)*$G143), 0, VLOOKUP(VLOOKUP($A143, 'E4 TB Allocation Details'!$A$18:$L$214, MATCH("Customer ID", 'E4 TB Allocation Details'!$A$18:$L$18, 0),FALSE), 'E2 Allocators'!$B$15:$W$361, MATCH('O5 Details by Class &amp; Accounts'!AG$18, 'E2 Allocators'!$B$15:$W$15, 0),FALSE)*$G143)</f>
        <v>0</v>
      </c>
      <c r="AH143" s="1321">
        <f>IF(ISERROR(VLOOKUP(VLOOKUP($A143, 'E4 TB Allocation Details'!$A$18:$L$214, MATCH("Customer ID", 'E4 TB Allocation Details'!$A$18:$L$18, 0),FALSE), 'E2 Allocators'!$B$15:$W$361, MATCH('O5 Details by Class &amp; Accounts'!AH$18, 'E2 Allocators'!$B$15:$W$15, 0),FALSE)*$G143), 0, VLOOKUP(VLOOKUP($A143, 'E4 TB Allocation Details'!$A$18:$L$214, MATCH("Customer ID", 'E4 TB Allocation Details'!$A$18:$L$18, 0),FALSE), 'E2 Allocators'!$B$15:$W$361, MATCH('O5 Details by Class &amp; Accounts'!AH$18, 'E2 Allocators'!$B$15:$W$15, 0),FALSE)*$G143)</f>
        <v>0</v>
      </c>
      <c r="AI143" s="1321">
        <f>IF(ISERROR(VLOOKUP(VLOOKUP($A143, 'E4 TB Allocation Details'!$A$18:$L$214, MATCH("Customer ID", 'E4 TB Allocation Details'!$A$18:$L$18, 0),FALSE), 'E2 Allocators'!$B$15:$W$361, MATCH('O5 Details by Class &amp; Accounts'!AI$18, 'E2 Allocators'!$B$15:$W$15, 0),FALSE)*$G143), 0, VLOOKUP(VLOOKUP($A143, 'E4 TB Allocation Details'!$A$18:$L$214, MATCH("Customer ID", 'E4 TB Allocation Details'!$A$18:$L$18, 0),FALSE), 'E2 Allocators'!$B$15:$W$361, MATCH('O5 Details by Class &amp; Accounts'!AI$18, 'E2 Allocators'!$B$15:$W$15, 0),FALSE)*$G143)</f>
        <v>0</v>
      </c>
      <c r="AJ143" s="1321">
        <f>IF(ISERROR(VLOOKUP(VLOOKUP($A143, 'E4 TB Allocation Details'!$A$18:$L$214, MATCH("Customer ID", 'E4 TB Allocation Details'!$A$18:$L$18, 0),FALSE), 'E2 Allocators'!$B$15:$W$361, MATCH('O5 Details by Class &amp; Accounts'!AJ$18, 'E2 Allocators'!$B$15:$W$15, 0),FALSE)*$G143), 0, VLOOKUP(VLOOKUP($A143, 'E4 TB Allocation Details'!$A$18:$L$214, MATCH("Customer ID", 'E4 TB Allocation Details'!$A$18:$L$18, 0),FALSE), 'E2 Allocators'!$B$15:$W$361, MATCH('O5 Details by Class &amp; Accounts'!AJ$18, 'E2 Allocators'!$B$15:$W$15, 0),FALSE)*$G143)</f>
        <v>0</v>
      </c>
      <c r="AK143" s="1321">
        <f>IF(ISERROR(VLOOKUP(VLOOKUP($A143, 'E4 TB Allocation Details'!$A$18:$L$214, MATCH("Customer ID", 'E4 TB Allocation Details'!$A$18:$L$18, 0),FALSE), 'E2 Allocators'!$B$15:$W$361, MATCH('O5 Details by Class &amp; Accounts'!AK$18, 'E2 Allocators'!$B$15:$W$15, 0),FALSE)*$G143), 0, VLOOKUP(VLOOKUP($A143, 'E4 TB Allocation Details'!$A$18:$L$214, MATCH("Customer ID", 'E4 TB Allocation Details'!$A$18:$L$18, 0),FALSE), 'E2 Allocators'!$B$15:$W$361, MATCH('O5 Details by Class &amp; Accounts'!AK$18, 'E2 Allocators'!$B$15:$W$15, 0),FALSE)*$G143)</f>
        <v>0</v>
      </c>
      <c r="AL143" s="1321">
        <f>IF(ISERROR(VLOOKUP(VLOOKUP($A143, 'E4 TB Allocation Details'!$A$18:$L$214, MATCH("Customer ID", 'E4 TB Allocation Details'!$A$18:$L$18, 0),FALSE), 'E2 Allocators'!$B$15:$W$361, MATCH('O5 Details by Class &amp; Accounts'!AL$18, 'E2 Allocators'!$B$15:$W$15, 0),FALSE)*$G143), 0, VLOOKUP(VLOOKUP($A143, 'E4 TB Allocation Details'!$A$18:$L$214, MATCH("Customer ID", 'E4 TB Allocation Details'!$A$18:$L$18, 0),FALSE), 'E2 Allocators'!$B$15:$W$361, MATCH('O5 Details by Class &amp; Accounts'!AL$18, 'E2 Allocators'!$B$15:$W$15, 0),FALSE)*$G143)</f>
        <v>0</v>
      </c>
      <c r="AM143" s="1321">
        <f>IF(ISERROR(VLOOKUP(VLOOKUP($A143, 'E4 TB Allocation Details'!$A$18:$L$214, MATCH("Customer ID", 'E4 TB Allocation Details'!$A$18:$L$18, 0),FALSE), 'E2 Allocators'!$B$15:$W$361, MATCH('O5 Details by Class &amp; Accounts'!AM$18, 'E2 Allocators'!$B$15:$W$15, 0),FALSE)*$G143), 0, VLOOKUP(VLOOKUP($A143, 'E4 TB Allocation Details'!$A$18:$L$214, MATCH("Customer ID", 'E4 TB Allocation Details'!$A$18:$L$18, 0),FALSE), 'E2 Allocators'!$B$15:$W$361, MATCH('O5 Details by Class &amp; Accounts'!AM$18, 'E2 Allocators'!$B$15:$W$15, 0),FALSE)*$G143)</f>
        <v>0</v>
      </c>
      <c r="AN143" s="1321">
        <f>IF(ISERROR(VLOOKUP(VLOOKUP($A143, 'E4 TB Allocation Details'!$A$18:$L$214, MATCH("Customer ID", 'E4 TB Allocation Details'!$A$18:$L$18, 0),FALSE), 'E2 Allocators'!$B$15:$W$361, MATCH('O5 Details by Class &amp; Accounts'!AN$18, 'E2 Allocators'!$B$15:$W$15, 0),FALSE)*$G143), 0, VLOOKUP(VLOOKUP($A143, 'E4 TB Allocation Details'!$A$18:$L$214, MATCH("Customer ID", 'E4 TB Allocation Details'!$A$18:$L$18, 0),FALSE), 'E2 Allocators'!$B$15:$W$361, MATCH('O5 Details by Class &amp; Accounts'!AN$18, 'E2 Allocators'!$B$15:$W$15, 0),FALSE)*$G143)</f>
        <v>0</v>
      </c>
      <c r="AO143" s="1321">
        <f>IF(ISERROR(VLOOKUP(VLOOKUP($A143, 'E4 TB Allocation Details'!$A$18:$L$214, MATCH("Customer ID", 'E4 TB Allocation Details'!$A$18:$L$18, 0),FALSE), 'E2 Allocators'!$B$15:$W$361, MATCH('O5 Details by Class &amp; Accounts'!AO$18, 'E2 Allocators'!$B$15:$W$15, 0),FALSE)*$G143), 0, VLOOKUP(VLOOKUP($A143, 'E4 TB Allocation Details'!$A$18:$L$214, MATCH("Customer ID", 'E4 TB Allocation Details'!$A$18:$L$18, 0),FALSE), 'E2 Allocators'!$B$15:$W$361, MATCH('O5 Details by Class &amp; Accounts'!AO$18, 'E2 Allocators'!$B$15:$W$15, 0),FALSE)*$G143)</f>
        <v>0</v>
      </c>
      <c r="AP143" s="1321">
        <f>IF(ISERROR(VLOOKUP(VLOOKUP($A143, 'E4 TB Allocation Details'!$A$18:$L$214, MATCH("Customer ID", 'E4 TB Allocation Details'!$A$18:$L$18, 0),FALSE), 'E2 Allocators'!$B$15:$W$361, MATCH('O5 Details by Class &amp; Accounts'!AP$18, 'E2 Allocators'!$B$15:$W$15, 0),FALSE)*$G143), 0, VLOOKUP(VLOOKUP($A143, 'E4 TB Allocation Details'!$A$18:$L$214, MATCH("Customer ID", 'E4 TB Allocation Details'!$A$18:$L$18, 0),FALSE), 'E2 Allocators'!$B$15:$W$361, MATCH('O5 Details by Class &amp; Accounts'!AP$18, 'E2 Allocators'!$B$15:$W$15, 0),FALSE)*$G143)</f>
        <v>0</v>
      </c>
      <c r="AQ143" s="1321">
        <f>IF(ISERROR(VLOOKUP(VLOOKUP($A143, 'E4 TB Allocation Details'!$A$18:$L$214, MATCH("Customer ID", 'E4 TB Allocation Details'!$A$18:$L$18, 0),FALSE), 'E2 Allocators'!$B$15:$W$361, MATCH('O5 Details by Class &amp; Accounts'!AQ$18, 'E2 Allocators'!$B$15:$W$15, 0),FALSE)*$G143), 0, VLOOKUP(VLOOKUP($A143, 'E4 TB Allocation Details'!$A$18:$L$214, MATCH("Customer ID", 'E4 TB Allocation Details'!$A$18:$L$18, 0),FALSE), 'E2 Allocators'!$B$15:$W$361, MATCH('O5 Details by Class &amp; Accounts'!AQ$18, 'E2 Allocators'!$B$15:$W$15, 0),FALSE)*$G143)</f>
        <v>0</v>
      </c>
      <c r="AR143" s="1321">
        <f>IF(ISERROR(VLOOKUP(VLOOKUP($A143, 'E4 TB Allocation Details'!$A$18:$L$214, MATCH("Customer ID", 'E4 TB Allocation Details'!$A$18:$L$18, 0),FALSE), 'E2 Allocators'!$B$15:$W$361, MATCH('O5 Details by Class &amp; Accounts'!AR$18, 'E2 Allocators'!$B$15:$W$15, 0),FALSE)*$G143), 0, VLOOKUP(VLOOKUP($A143, 'E4 TB Allocation Details'!$A$18:$L$214, MATCH("Customer ID", 'E4 TB Allocation Details'!$A$18:$L$18, 0),FALSE), 'E2 Allocators'!$B$15:$W$361, MATCH('O5 Details by Class &amp; Accounts'!AR$18, 'E2 Allocators'!$B$15:$W$15, 0),FALSE)*$G143)</f>
        <v>0</v>
      </c>
      <c r="AS143" s="1321">
        <f>IF(ISERROR(VLOOKUP(VLOOKUP($A143, 'E4 TB Allocation Details'!$A$18:$L$214, MATCH("Customer ID", 'E4 TB Allocation Details'!$A$18:$L$18, 0),FALSE), 'E2 Allocators'!$B$15:$W$361, MATCH('O5 Details by Class &amp; Accounts'!AS$18, 'E2 Allocators'!$B$15:$W$15, 0),FALSE)*$G143), 0, VLOOKUP(VLOOKUP($A143, 'E4 TB Allocation Details'!$A$18:$L$214, MATCH("Customer ID", 'E4 TB Allocation Details'!$A$18:$L$18, 0),FALSE), 'E2 Allocators'!$B$15:$W$361, MATCH('O5 Details by Class &amp; Accounts'!AS$18, 'E2 Allocators'!$B$15:$W$15, 0),FALSE)*$G143)</f>
        <v>0</v>
      </c>
      <c r="AT143" s="1321">
        <f>IF(ISERROR(VLOOKUP(VLOOKUP($A143, 'E4 TB Allocation Details'!$A$18:$L$214, MATCH("Customer ID", 'E4 TB Allocation Details'!$A$18:$L$18, 0),FALSE), 'E2 Allocators'!$B$15:$W$361, MATCH('O5 Details by Class &amp; Accounts'!AT$18, 'E2 Allocators'!$B$15:$W$15, 0),FALSE)*$G143), 0, VLOOKUP(VLOOKUP($A143, 'E4 TB Allocation Details'!$A$18:$L$214, MATCH("Customer ID", 'E4 TB Allocation Details'!$A$18:$L$18, 0),FALSE), 'E2 Allocators'!$B$15:$W$361, MATCH('O5 Details by Class &amp; Accounts'!AT$18, 'E2 Allocators'!$B$15:$W$15, 0),FALSE)*$G143)</f>
        <v>0</v>
      </c>
      <c r="AU143" s="1321">
        <f>IF(ISERROR(VLOOKUP(VLOOKUP($A143, 'E4 TB Allocation Details'!$A$18:$L$214, MATCH("Customer ID", 'E4 TB Allocation Details'!$A$18:$L$18, 0),FALSE), 'E2 Allocators'!$B$15:$W$361, MATCH('O5 Details by Class &amp; Accounts'!AU$18, 'E2 Allocators'!$B$15:$W$15, 0),FALSE)*$G143), 0, VLOOKUP(VLOOKUP($A143, 'E4 TB Allocation Details'!$A$18:$L$214, MATCH("Customer ID", 'E4 TB Allocation Details'!$A$18:$L$18, 0),FALSE), 'E2 Allocators'!$B$15:$W$361, MATCH('O5 Details by Class &amp; Accounts'!AU$18, 'E2 Allocators'!$B$15:$W$15, 0),FALSE)*$G143)</f>
        <v>0</v>
      </c>
      <c r="AV143" s="1321">
        <f>IF(ISERROR(VLOOKUP(VLOOKUP($A143, 'E4 TB Allocation Details'!$A$18:$L$214, MATCH("Customer ID", 'E4 TB Allocation Details'!$A$18:$L$18, 0),FALSE), 'E2 Allocators'!$B$15:$W$361, MATCH('O5 Details by Class &amp; Accounts'!AV$18, 'E2 Allocators'!$B$15:$W$15, 0),FALSE)*$G143), 0, VLOOKUP(VLOOKUP($A143, 'E4 TB Allocation Details'!$A$18:$L$214, MATCH("Customer ID", 'E4 TB Allocation Details'!$A$18:$L$18, 0),FALSE), 'E2 Allocators'!$B$15:$W$361, MATCH('O5 Details by Class &amp; Accounts'!AV$18, 'E2 Allocators'!$B$15:$W$15, 0),FALSE)*$G143)</f>
        <v>0</v>
      </c>
      <c r="AW143" s="1321">
        <f>IF(ISERROR(VLOOKUP(VLOOKUP($A143, 'E4 TB Allocation Details'!$A$18:$L$214, MATCH("Customer ID", 'E4 TB Allocation Details'!$A$18:$L$18, 0),FALSE), 'E2 Allocators'!$B$15:$W$361, MATCH('O5 Details by Class &amp; Accounts'!AW$18, 'E2 Allocators'!$B$15:$W$15, 0),FALSE)*$G143), 0, VLOOKUP(VLOOKUP($A143, 'E4 TB Allocation Details'!$A$18:$L$214, MATCH("Customer ID", 'E4 TB Allocation Details'!$A$18:$L$18, 0),FALSE), 'E2 Allocators'!$B$15:$W$361, MATCH('O5 Details by Class &amp; Accounts'!AW$18, 'E2 Allocators'!$B$15:$W$15, 0),FALSE)*$G143)</f>
        <v>0</v>
      </c>
      <c r="AX143" s="1321">
        <f t="shared" si="40"/>
        <v>0</v>
      </c>
      <c r="AY143" s="1321">
        <f>IF(ISERROR(VLOOKUP(VLOOKUP($A143, 'E4 TB Allocation Details'!$A$18:$L$214, MATCH("Misc ID", 'E4 TB Allocation Details'!$A$18:$L$18, 0),FALSE), 'E2 Allocators'!$B$15:$W$361, MATCH('O5 Details by Class &amp; Accounts'!AY$18, 'E2 Allocators'!$B$15:$W$15, 0),FALSE)*$E143), 0, VLOOKUP(VLOOKUP($A143, 'E4 TB Allocation Details'!$A$18:$L$214, MATCH("Misc ID", 'E4 TB Allocation Details'!$A$18:$L$18, 0),FALSE), 'E2 Allocators'!$B$15:$W$361, MATCH('O5 Details by Class &amp; Accounts'!AY$18, 'E2 Allocators'!$B$15:$W$15, 0),FALSE)*$E143)</f>
        <v>0</v>
      </c>
      <c r="AZ143" s="1321">
        <f>IF(ISERROR(VLOOKUP(VLOOKUP($A143, 'E4 TB Allocation Details'!$A$18:$L$214, MATCH("Misc ID", 'E4 TB Allocation Details'!$A$18:$L$18, 0),FALSE), 'E2 Allocators'!$B$15:$W$361, MATCH('O5 Details by Class &amp; Accounts'!AZ$18, 'E2 Allocators'!$B$15:$W$15, 0),FALSE)*$E143), 0, VLOOKUP(VLOOKUP($A143, 'E4 TB Allocation Details'!$A$18:$L$214, MATCH("Misc ID", 'E4 TB Allocation Details'!$A$18:$L$18, 0),FALSE), 'E2 Allocators'!$B$15:$W$361, MATCH('O5 Details by Class &amp; Accounts'!AZ$18, 'E2 Allocators'!$B$15:$W$15, 0),FALSE)*$E143)</f>
        <v>0</v>
      </c>
      <c r="BA143" s="1321">
        <f>IF(ISERROR(VLOOKUP(VLOOKUP($A143, 'E4 TB Allocation Details'!$A$18:$L$214, MATCH("Misc ID", 'E4 TB Allocation Details'!$A$18:$L$18, 0),FALSE), 'E2 Allocators'!$B$15:$W$361, MATCH('O5 Details by Class &amp; Accounts'!BA$18, 'E2 Allocators'!$B$15:$W$15, 0),FALSE)*$E143), 0, VLOOKUP(VLOOKUP($A143, 'E4 TB Allocation Details'!$A$18:$L$214, MATCH("Misc ID", 'E4 TB Allocation Details'!$A$18:$L$18, 0),FALSE), 'E2 Allocators'!$B$15:$W$361, MATCH('O5 Details by Class &amp; Accounts'!BA$18, 'E2 Allocators'!$B$15:$W$15, 0),FALSE)*$E143)</f>
        <v>0</v>
      </c>
      <c r="BB143" s="1321">
        <f>IF(ISERROR(VLOOKUP(VLOOKUP($A143, 'E4 TB Allocation Details'!$A$18:$L$214, MATCH("Misc ID", 'E4 TB Allocation Details'!$A$18:$L$18, 0),FALSE), 'E2 Allocators'!$B$15:$W$361, MATCH('O5 Details by Class &amp; Accounts'!BB$18, 'E2 Allocators'!$B$15:$W$15, 0),FALSE)*$E143), 0, VLOOKUP(VLOOKUP($A143, 'E4 TB Allocation Details'!$A$18:$L$214, MATCH("Misc ID", 'E4 TB Allocation Details'!$A$18:$L$18, 0),FALSE), 'E2 Allocators'!$B$15:$W$361, MATCH('O5 Details by Class &amp; Accounts'!BB$18, 'E2 Allocators'!$B$15:$W$15, 0),FALSE)*$E143)</f>
        <v>0</v>
      </c>
      <c r="BC143" s="1321">
        <f>IF(ISERROR(VLOOKUP(VLOOKUP($A143, 'E4 TB Allocation Details'!$A$18:$L$214, MATCH("Misc ID", 'E4 TB Allocation Details'!$A$18:$L$18, 0),FALSE), 'E2 Allocators'!$B$15:$W$361, MATCH('O5 Details by Class &amp; Accounts'!BC$18, 'E2 Allocators'!$B$15:$W$15, 0),FALSE)*$E143), 0, VLOOKUP(VLOOKUP($A143, 'E4 TB Allocation Details'!$A$18:$L$214, MATCH("Misc ID", 'E4 TB Allocation Details'!$A$18:$L$18, 0),FALSE), 'E2 Allocators'!$B$15:$W$361, MATCH('O5 Details by Class &amp; Accounts'!BC$18, 'E2 Allocators'!$B$15:$W$15, 0),FALSE)*$E143)</f>
        <v>0</v>
      </c>
      <c r="BD143" s="1321">
        <f>IF(ISERROR(VLOOKUP(VLOOKUP($A143, 'E4 TB Allocation Details'!$A$18:$L$214, MATCH("Misc ID", 'E4 TB Allocation Details'!$A$18:$L$18, 0),FALSE), 'E2 Allocators'!$B$15:$W$361, MATCH('O5 Details by Class &amp; Accounts'!BD$18, 'E2 Allocators'!$B$15:$W$15, 0),FALSE)*$E143), 0, VLOOKUP(VLOOKUP($A143, 'E4 TB Allocation Details'!$A$18:$L$214, MATCH("Misc ID", 'E4 TB Allocation Details'!$A$18:$L$18, 0),FALSE), 'E2 Allocators'!$B$15:$W$361, MATCH('O5 Details by Class &amp; Accounts'!BD$18, 'E2 Allocators'!$B$15:$W$15, 0),FALSE)*$E143)</f>
        <v>0</v>
      </c>
      <c r="BE143" s="1321">
        <f>IF(ISERROR(VLOOKUP(VLOOKUP($A143, 'E4 TB Allocation Details'!$A$18:$L$214, MATCH("Misc ID", 'E4 TB Allocation Details'!$A$18:$L$18, 0),FALSE), 'E2 Allocators'!$B$15:$W$361, MATCH('O5 Details by Class &amp; Accounts'!BE$18, 'E2 Allocators'!$B$15:$W$15, 0),FALSE)*$E143), 0, VLOOKUP(VLOOKUP($A143, 'E4 TB Allocation Details'!$A$18:$L$214, MATCH("Misc ID", 'E4 TB Allocation Details'!$A$18:$L$18, 0),FALSE), 'E2 Allocators'!$B$15:$W$361, MATCH('O5 Details by Class &amp; Accounts'!BE$18, 'E2 Allocators'!$B$15:$W$15, 0),FALSE)*$E143)</f>
        <v>0</v>
      </c>
      <c r="BF143" s="1321">
        <f>IF(ISERROR(VLOOKUP(VLOOKUP($A143, 'E4 TB Allocation Details'!$A$18:$L$214, MATCH("Misc ID", 'E4 TB Allocation Details'!$A$18:$L$18, 0),FALSE), 'E2 Allocators'!$B$15:$W$361, MATCH('O5 Details by Class &amp; Accounts'!BF$18, 'E2 Allocators'!$B$15:$W$15, 0),FALSE)*$E143), 0, VLOOKUP(VLOOKUP($A143, 'E4 TB Allocation Details'!$A$18:$L$214, MATCH("Misc ID", 'E4 TB Allocation Details'!$A$18:$L$18, 0),FALSE), 'E2 Allocators'!$B$15:$W$361, MATCH('O5 Details by Class &amp; Accounts'!BF$18, 'E2 Allocators'!$B$15:$W$15, 0),FALSE)*$E143)</f>
        <v>0</v>
      </c>
      <c r="BG143" s="1321">
        <f>IF(ISERROR(VLOOKUP(VLOOKUP($A143, 'E4 TB Allocation Details'!$A$18:$L$214, MATCH("Misc ID", 'E4 TB Allocation Details'!$A$18:$L$18, 0),FALSE), 'E2 Allocators'!$B$15:$W$361, MATCH('O5 Details by Class &amp; Accounts'!BG$18, 'E2 Allocators'!$B$15:$W$15, 0),FALSE)*$E143), 0, VLOOKUP(VLOOKUP($A143, 'E4 TB Allocation Details'!$A$18:$L$214, MATCH("Misc ID", 'E4 TB Allocation Details'!$A$18:$L$18, 0),FALSE), 'E2 Allocators'!$B$15:$W$361, MATCH('O5 Details by Class &amp; Accounts'!BG$18, 'E2 Allocators'!$B$15:$W$15, 0),FALSE)*$E143)</f>
        <v>0</v>
      </c>
      <c r="BH143" s="1321">
        <f>IF(ISERROR(VLOOKUP(VLOOKUP($A143, 'E4 TB Allocation Details'!$A$18:$L$214, MATCH("Misc ID", 'E4 TB Allocation Details'!$A$18:$L$18, 0),FALSE), 'E2 Allocators'!$B$15:$W$361, MATCH('O5 Details by Class &amp; Accounts'!BH$18, 'E2 Allocators'!$B$15:$W$15, 0),FALSE)*$E143), 0, VLOOKUP(VLOOKUP($A143, 'E4 TB Allocation Details'!$A$18:$L$214, MATCH("Misc ID", 'E4 TB Allocation Details'!$A$18:$L$18, 0),FALSE), 'E2 Allocators'!$B$15:$W$361, MATCH('O5 Details by Class &amp; Accounts'!BH$18, 'E2 Allocators'!$B$15:$W$15, 0),FALSE)*$E143)</f>
        <v>0</v>
      </c>
      <c r="BI143" s="1321">
        <f>IF(ISERROR(VLOOKUP(VLOOKUP($A143, 'E4 TB Allocation Details'!$A$18:$L$214, MATCH("Misc ID", 'E4 TB Allocation Details'!$A$18:$L$18, 0),FALSE), 'E2 Allocators'!$B$15:$W$361, MATCH('O5 Details by Class &amp; Accounts'!BI$18, 'E2 Allocators'!$B$15:$W$15, 0),FALSE)*$E143), 0, VLOOKUP(VLOOKUP($A143, 'E4 TB Allocation Details'!$A$18:$L$214, MATCH("Misc ID", 'E4 TB Allocation Details'!$A$18:$L$18, 0),FALSE), 'E2 Allocators'!$B$15:$W$361, MATCH('O5 Details by Class &amp; Accounts'!BI$18, 'E2 Allocators'!$B$15:$W$15, 0),FALSE)*$E143)</f>
        <v>0</v>
      </c>
      <c r="BJ143" s="1321">
        <f>IF(ISERROR(VLOOKUP(VLOOKUP($A143, 'E4 TB Allocation Details'!$A$18:$L$214, MATCH("Misc ID", 'E4 TB Allocation Details'!$A$18:$L$18, 0),FALSE), 'E2 Allocators'!$B$15:$W$361, MATCH('O5 Details by Class &amp; Accounts'!BJ$18, 'E2 Allocators'!$B$15:$W$15, 0),FALSE)*$E143), 0, VLOOKUP(VLOOKUP($A143, 'E4 TB Allocation Details'!$A$18:$L$214, MATCH("Misc ID", 'E4 TB Allocation Details'!$A$18:$L$18, 0),FALSE), 'E2 Allocators'!$B$15:$W$361, MATCH('O5 Details by Class &amp; Accounts'!BJ$18, 'E2 Allocators'!$B$15:$W$15, 0),FALSE)*$E143)</f>
        <v>0</v>
      </c>
      <c r="BK143" s="1321">
        <f>IF(ISERROR(VLOOKUP(VLOOKUP($A143, 'E4 TB Allocation Details'!$A$18:$L$214, MATCH("Misc ID", 'E4 TB Allocation Details'!$A$18:$L$18, 0),FALSE), 'E2 Allocators'!$B$15:$W$361, MATCH('O5 Details by Class &amp; Accounts'!BK$18, 'E2 Allocators'!$B$15:$W$15, 0),FALSE)*$E143), 0, VLOOKUP(VLOOKUP($A143, 'E4 TB Allocation Details'!$A$18:$L$214, MATCH("Misc ID", 'E4 TB Allocation Details'!$A$18:$L$18, 0),FALSE), 'E2 Allocators'!$B$15:$W$361, MATCH('O5 Details by Class &amp; Accounts'!BK$18, 'E2 Allocators'!$B$15:$W$15, 0),FALSE)*$E143)</f>
        <v>0</v>
      </c>
      <c r="BL143" s="1321">
        <f>IF(ISERROR(VLOOKUP(VLOOKUP($A143, 'E4 TB Allocation Details'!$A$18:$L$214, MATCH("Misc ID", 'E4 TB Allocation Details'!$A$18:$L$18, 0),FALSE), 'E2 Allocators'!$B$15:$W$361, MATCH('O5 Details by Class &amp; Accounts'!BL$18, 'E2 Allocators'!$B$15:$W$15, 0),FALSE)*$E143), 0, VLOOKUP(VLOOKUP($A143, 'E4 TB Allocation Details'!$A$18:$L$214, MATCH("Misc ID", 'E4 TB Allocation Details'!$A$18:$L$18, 0),FALSE), 'E2 Allocators'!$B$15:$W$361, MATCH('O5 Details by Class &amp; Accounts'!BL$18, 'E2 Allocators'!$B$15:$W$15, 0),FALSE)*$E143)</f>
        <v>0</v>
      </c>
      <c r="BM143" s="1321">
        <f>IF(ISERROR(VLOOKUP(VLOOKUP($A143, 'E4 TB Allocation Details'!$A$18:$L$214, MATCH("Misc ID", 'E4 TB Allocation Details'!$A$18:$L$18, 0),FALSE), 'E2 Allocators'!$B$15:$W$361, MATCH('O5 Details by Class &amp; Accounts'!BM$18, 'E2 Allocators'!$B$15:$W$15, 0),FALSE)*$E143), 0, VLOOKUP(VLOOKUP($A143, 'E4 TB Allocation Details'!$A$18:$L$214, MATCH("Misc ID", 'E4 TB Allocation Details'!$A$18:$L$18, 0),FALSE), 'E2 Allocators'!$B$15:$W$361, MATCH('O5 Details by Class &amp; Accounts'!BM$18, 'E2 Allocators'!$B$15:$W$15, 0),FALSE)*$E143)</f>
        <v>0</v>
      </c>
      <c r="BN143" s="1321">
        <f>IF(ISERROR(VLOOKUP(VLOOKUP($A143, 'E4 TB Allocation Details'!$A$18:$L$214, MATCH("Misc ID", 'E4 TB Allocation Details'!$A$18:$L$18, 0),FALSE), 'E2 Allocators'!$B$15:$W$361, MATCH('O5 Details by Class &amp; Accounts'!BN$18, 'E2 Allocators'!$B$15:$W$15, 0),FALSE)*$E143), 0, VLOOKUP(VLOOKUP($A143, 'E4 TB Allocation Details'!$A$18:$L$214, MATCH("Misc ID", 'E4 TB Allocation Details'!$A$18:$L$18, 0),FALSE), 'E2 Allocators'!$B$15:$W$361, MATCH('O5 Details by Class &amp; Accounts'!BN$18, 'E2 Allocators'!$B$15:$W$15, 0),FALSE)*$E143)</f>
        <v>0</v>
      </c>
      <c r="BO143" s="1321">
        <f>IF(ISERROR(VLOOKUP(VLOOKUP($A143, 'E4 TB Allocation Details'!$A$18:$L$214, MATCH("Misc ID", 'E4 TB Allocation Details'!$A$18:$L$18, 0),FALSE), 'E2 Allocators'!$B$15:$W$361, MATCH('O5 Details by Class &amp; Accounts'!BO$18, 'E2 Allocators'!$B$15:$W$15, 0),FALSE)*$E143), 0, VLOOKUP(VLOOKUP($A143, 'E4 TB Allocation Details'!$A$18:$L$214, MATCH("Misc ID", 'E4 TB Allocation Details'!$A$18:$L$18, 0),FALSE), 'E2 Allocators'!$B$15:$W$361, MATCH('O5 Details by Class &amp; Accounts'!BO$18, 'E2 Allocators'!$B$15:$W$15, 0),FALSE)*$E143)</f>
        <v>0</v>
      </c>
      <c r="BP143" s="1321">
        <f>IF(ISERROR(VLOOKUP(VLOOKUP($A143, 'E4 TB Allocation Details'!$A$18:$L$214, MATCH("Misc ID", 'E4 TB Allocation Details'!$A$18:$L$18, 0),FALSE), 'E2 Allocators'!$B$15:$W$361, MATCH('O5 Details by Class &amp; Accounts'!BP$18, 'E2 Allocators'!$B$15:$W$15, 0),FALSE)*$E143), 0, VLOOKUP(VLOOKUP($A143, 'E4 TB Allocation Details'!$A$18:$L$214, MATCH("Misc ID", 'E4 TB Allocation Details'!$A$18:$L$18, 0),FALSE), 'E2 Allocators'!$B$15:$W$361, MATCH('O5 Details by Class &amp; Accounts'!BP$18, 'E2 Allocators'!$B$15:$W$15, 0),FALSE)*$E143)</f>
        <v>0</v>
      </c>
      <c r="BQ143" s="1321">
        <f>IF(ISERROR(VLOOKUP(VLOOKUP($A143, 'E4 TB Allocation Details'!$A$18:$L$214, MATCH("Misc ID", 'E4 TB Allocation Details'!$A$18:$L$18, 0),FALSE), 'E2 Allocators'!$B$15:$W$361, MATCH('O5 Details by Class &amp; Accounts'!BQ$18, 'E2 Allocators'!$B$15:$W$15, 0),FALSE)*$E143), 0, VLOOKUP(VLOOKUP($A143, 'E4 TB Allocation Details'!$A$18:$L$214, MATCH("Misc ID", 'E4 TB Allocation Details'!$A$18:$L$18, 0),FALSE), 'E2 Allocators'!$B$15:$W$361, MATCH('O5 Details by Class &amp; Accounts'!BQ$18, 'E2 Allocators'!$B$15:$W$15, 0),FALSE)*$E143)</f>
        <v>0</v>
      </c>
      <c r="BR143" s="1321">
        <f>IF(ISERROR(VLOOKUP(VLOOKUP($A143, 'E4 TB Allocation Details'!$A$18:$L$214, MATCH("Misc ID", 'E4 TB Allocation Details'!$A$18:$L$18, 0),FALSE), 'E2 Allocators'!$B$15:$W$361, MATCH('O5 Details by Class &amp; Accounts'!BR$18, 'E2 Allocators'!$B$15:$W$15, 0),FALSE)*$E143), 0, VLOOKUP(VLOOKUP($A143, 'E4 TB Allocation Details'!$A$18:$L$214, MATCH("Misc ID", 'E4 TB Allocation Details'!$A$18:$L$18, 0),FALSE), 'E2 Allocators'!$B$15:$W$361, MATCH('O5 Details by Class &amp; Accounts'!BR$18, 'E2 Allocators'!$B$15:$W$15, 0),FALSE)*$E143)</f>
        <v>0</v>
      </c>
      <c r="BS143" s="1321">
        <f t="shared" si="41"/>
        <v>0</v>
      </c>
      <c r="BT143" s="1321">
        <f>IF(ISERROR(VLOOKUP(VLOOKUP($A143, 'E4 TB Allocation Details'!$A$18:$L$214, MATCH("A &amp; G ID", 'E4 TB Allocation Details'!$A$18:$L$18, 0),FALSE), 'E2 Allocators'!$B$15:$W$361, MATCH('O5 Details by Class &amp; Accounts'!BT$18, 'E2 Allocators'!$B$15:$W$15, 0),FALSE)*$E143), 0, VLOOKUP(VLOOKUP($A143, 'E4 TB Allocation Details'!$A$18:$L$214, MATCH("A &amp; G ID", 'E4 TB Allocation Details'!$A$18:$L$18, 0),FALSE), 'E2 Allocators'!$B$15:$W$361, MATCH('O5 Details by Class &amp; Accounts'!BT$18, 'E2 Allocators'!$B$15:$W$15, 0),FALSE)*$E143)</f>
        <v>0</v>
      </c>
      <c r="BU143" s="1321">
        <f>IF(ISERROR(VLOOKUP(VLOOKUP($A143, 'E4 TB Allocation Details'!$A$18:$L$214, MATCH("A &amp; G ID", 'E4 TB Allocation Details'!$A$18:$L$18, 0),FALSE), 'E2 Allocators'!$B$15:$W$361, MATCH('O5 Details by Class &amp; Accounts'!BU$18, 'E2 Allocators'!$B$15:$W$15, 0),FALSE)*$E143), 0, VLOOKUP(VLOOKUP($A143, 'E4 TB Allocation Details'!$A$18:$L$214, MATCH("A &amp; G ID", 'E4 TB Allocation Details'!$A$18:$L$18, 0),FALSE), 'E2 Allocators'!$B$15:$W$361, MATCH('O5 Details by Class &amp; Accounts'!BU$18, 'E2 Allocators'!$B$15:$W$15, 0),FALSE)*$E143)</f>
        <v>0</v>
      </c>
      <c r="BV143" s="1321">
        <f>IF(ISERROR(VLOOKUP(VLOOKUP($A143, 'E4 TB Allocation Details'!$A$18:$L$214, MATCH("A &amp; G ID", 'E4 TB Allocation Details'!$A$18:$L$18, 0),FALSE), 'E2 Allocators'!$B$15:$W$361, MATCH('O5 Details by Class &amp; Accounts'!BV$18, 'E2 Allocators'!$B$15:$W$15, 0),FALSE)*$E143), 0, VLOOKUP(VLOOKUP($A143, 'E4 TB Allocation Details'!$A$18:$L$214, MATCH("A &amp; G ID", 'E4 TB Allocation Details'!$A$18:$L$18, 0),FALSE), 'E2 Allocators'!$B$15:$W$361, MATCH('O5 Details by Class &amp; Accounts'!BV$18, 'E2 Allocators'!$B$15:$W$15, 0),FALSE)*$E143)</f>
        <v>0</v>
      </c>
      <c r="BW143" s="1321">
        <f>IF(ISERROR(VLOOKUP(VLOOKUP($A143, 'E4 TB Allocation Details'!$A$18:$L$214, MATCH("A &amp; G ID", 'E4 TB Allocation Details'!$A$18:$L$18, 0),FALSE), 'E2 Allocators'!$B$15:$W$361, MATCH('O5 Details by Class &amp; Accounts'!BW$18, 'E2 Allocators'!$B$15:$W$15, 0),FALSE)*$E143), 0, VLOOKUP(VLOOKUP($A143, 'E4 TB Allocation Details'!$A$18:$L$214, MATCH("A &amp; G ID", 'E4 TB Allocation Details'!$A$18:$L$18, 0),FALSE), 'E2 Allocators'!$B$15:$W$361, MATCH('O5 Details by Class &amp; Accounts'!BW$18, 'E2 Allocators'!$B$15:$W$15, 0),FALSE)*$E143)</f>
        <v>0</v>
      </c>
      <c r="BX143" s="1321">
        <f>IF(ISERROR(VLOOKUP(VLOOKUP($A143, 'E4 TB Allocation Details'!$A$18:$L$214, MATCH("A &amp; G ID", 'E4 TB Allocation Details'!$A$18:$L$18, 0),FALSE), 'E2 Allocators'!$B$15:$W$361, MATCH('O5 Details by Class &amp; Accounts'!BX$18, 'E2 Allocators'!$B$15:$W$15, 0),FALSE)*$E143), 0, VLOOKUP(VLOOKUP($A143, 'E4 TB Allocation Details'!$A$18:$L$214, MATCH("A &amp; G ID", 'E4 TB Allocation Details'!$A$18:$L$18, 0),FALSE), 'E2 Allocators'!$B$15:$W$361, MATCH('O5 Details by Class &amp; Accounts'!BX$18, 'E2 Allocators'!$B$15:$W$15, 0),FALSE)*$E143)</f>
        <v>0</v>
      </c>
      <c r="BY143" s="1321">
        <f>IF(ISERROR(VLOOKUP(VLOOKUP($A143, 'E4 TB Allocation Details'!$A$18:$L$214, MATCH("A &amp; G ID", 'E4 TB Allocation Details'!$A$18:$L$18, 0),FALSE), 'E2 Allocators'!$B$15:$W$361, MATCH('O5 Details by Class &amp; Accounts'!BY$18, 'E2 Allocators'!$B$15:$W$15, 0),FALSE)*$E143), 0, VLOOKUP(VLOOKUP($A143, 'E4 TB Allocation Details'!$A$18:$L$214, MATCH("A &amp; G ID", 'E4 TB Allocation Details'!$A$18:$L$18, 0),FALSE), 'E2 Allocators'!$B$15:$W$361, MATCH('O5 Details by Class &amp; Accounts'!BY$18, 'E2 Allocators'!$B$15:$W$15, 0),FALSE)*$E143)</f>
        <v>0</v>
      </c>
      <c r="BZ143" s="1321">
        <f>IF(ISERROR(VLOOKUP(VLOOKUP($A143, 'E4 TB Allocation Details'!$A$18:$L$214, MATCH("A &amp; G ID", 'E4 TB Allocation Details'!$A$18:$L$18, 0),FALSE), 'E2 Allocators'!$B$15:$W$361, MATCH('O5 Details by Class &amp; Accounts'!BZ$18, 'E2 Allocators'!$B$15:$W$15, 0),FALSE)*$E143), 0, VLOOKUP(VLOOKUP($A143, 'E4 TB Allocation Details'!$A$18:$L$214, MATCH("A &amp; G ID", 'E4 TB Allocation Details'!$A$18:$L$18, 0),FALSE), 'E2 Allocators'!$B$15:$W$361, MATCH('O5 Details by Class &amp; Accounts'!BZ$18, 'E2 Allocators'!$B$15:$W$15, 0),FALSE)*$E143)</f>
        <v>0</v>
      </c>
      <c r="CA143" s="1321">
        <f>IF(ISERROR(VLOOKUP(VLOOKUP($A143, 'E4 TB Allocation Details'!$A$18:$L$214, MATCH("A &amp; G ID", 'E4 TB Allocation Details'!$A$18:$L$18, 0),FALSE), 'E2 Allocators'!$B$15:$W$361, MATCH('O5 Details by Class &amp; Accounts'!CA$18, 'E2 Allocators'!$B$15:$W$15, 0),FALSE)*$E143), 0, VLOOKUP(VLOOKUP($A143, 'E4 TB Allocation Details'!$A$18:$L$214, MATCH("A &amp; G ID", 'E4 TB Allocation Details'!$A$18:$L$18, 0),FALSE), 'E2 Allocators'!$B$15:$W$361, MATCH('O5 Details by Class &amp; Accounts'!CA$18, 'E2 Allocators'!$B$15:$W$15, 0),FALSE)*$E143)</f>
        <v>0</v>
      </c>
      <c r="CB143" s="1321">
        <f>IF(ISERROR(VLOOKUP(VLOOKUP($A143, 'E4 TB Allocation Details'!$A$18:$L$214, MATCH("A &amp; G ID", 'E4 TB Allocation Details'!$A$18:$L$18, 0),FALSE), 'E2 Allocators'!$B$15:$W$361, MATCH('O5 Details by Class &amp; Accounts'!CB$18, 'E2 Allocators'!$B$15:$W$15, 0),FALSE)*$E143), 0, VLOOKUP(VLOOKUP($A143, 'E4 TB Allocation Details'!$A$18:$L$214, MATCH("A &amp; G ID", 'E4 TB Allocation Details'!$A$18:$L$18, 0),FALSE), 'E2 Allocators'!$B$15:$W$361, MATCH('O5 Details by Class &amp; Accounts'!CB$18, 'E2 Allocators'!$B$15:$W$15, 0),FALSE)*$E143)</f>
        <v>0</v>
      </c>
      <c r="CC143" s="1321">
        <f>IF(ISERROR(VLOOKUP(VLOOKUP($A143, 'E4 TB Allocation Details'!$A$18:$L$214, MATCH("A &amp; G ID", 'E4 TB Allocation Details'!$A$18:$L$18, 0),FALSE), 'E2 Allocators'!$B$15:$W$361, MATCH('O5 Details by Class &amp; Accounts'!CC$18, 'E2 Allocators'!$B$15:$W$15, 0),FALSE)*$E143), 0, VLOOKUP(VLOOKUP($A143, 'E4 TB Allocation Details'!$A$18:$L$214, MATCH("A &amp; G ID", 'E4 TB Allocation Details'!$A$18:$L$18, 0),FALSE), 'E2 Allocators'!$B$15:$W$361, MATCH('O5 Details by Class &amp; Accounts'!CC$18, 'E2 Allocators'!$B$15:$W$15, 0),FALSE)*$E143)</f>
        <v>0</v>
      </c>
      <c r="CD143" s="1321">
        <f>IF(ISERROR(VLOOKUP(VLOOKUP($A143, 'E4 TB Allocation Details'!$A$18:$L$214, MATCH("A &amp; G ID", 'E4 TB Allocation Details'!$A$18:$L$18, 0),FALSE), 'E2 Allocators'!$B$15:$W$361, MATCH('O5 Details by Class &amp; Accounts'!CD$18, 'E2 Allocators'!$B$15:$W$15, 0),FALSE)*$E143), 0, VLOOKUP(VLOOKUP($A143, 'E4 TB Allocation Details'!$A$18:$L$214, MATCH("A &amp; G ID", 'E4 TB Allocation Details'!$A$18:$L$18, 0),FALSE), 'E2 Allocators'!$B$15:$W$361, MATCH('O5 Details by Class &amp; Accounts'!CD$18, 'E2 Allocators'!$B$15:$W$15, 0),FALSE)*$E143)</f>
        <v>0</v>
      </c>
      <c r="CE143" s="1321">
        <f>IF(ISERROR(VLOOKUP(VLOOKUP($A143, 'E4 TB Allocation Details'!$A$18:$L$214, MATCH("A &amp; G ID", 'E4 TB Allocation Details'!$A$18:$L$18, 0),FALSE), 'E2 Allocators'!$B$15:$W$361, MATCH('O5 Details by Class &amp; Accounts'!CE$18, 'E2 Allocators'!$B$15:$W$15, 0),FALSE)*$E143), 0, VLOOKUP(VLOOKUP($A143, 'E4 TB Allocation Details'!$A$18:$L$214, MATCH("A &amp; G ID", 'E4 TB Allocation Details'!$A$18:$L$18, 0),FALSE), 'E2 Allocators'!$B$15:$W$361, MATCH('O5 Details by Class &amp; Accounts'!CE$18, 'E2 Allocators'!$B$15:$W$15, 0),FALSE)*$E143)</f>
        <v>0</v>
      </c>
      <c r="CF143" s="1321">
        <f>IF(ISERROR(VLOOKUP(VLOOKUP($A143, 'E4 TB Allocation Details'!$A$18:$L$214, MATCH("A &amp; G ID", 'E4 TB Allocation Details'!$A$18:$L$18, 0),FALSE), 'E2 Allocators'!$B$15:$W$361, MATCH('O5 Details by Class &amp; Accounts'!CF$18, 'E2 Allocators'!$B$15:$W$15, 0),FALSE)*$E143), 0, VLOOKUP(VLOOKUP($A143, 'E4 TB Allocation Details'!$A$18:$L$214, MATCH("A &amp; G ID", 'E4 TB Allocation Details'!$A$18:$L$18, 0),FALSE), 'E2 Allocators'!$B$15:$W$361, MATCH('O5 Details by Class &amp; Accounts'!CF$18, 'E2 Allocators'!$B$15:$W$15, 0),FALSE)*$E143)</f>
        <v>0</v>
      </c>
      <c r="CG143" s="1321">
        <f>IF(ISERROR(VLOOKUP(VLOOKUP($A143, 'E4 TB Allocation Details'!$A$18:$L$214, MATCH("A &amp; G ID", 'E4 TB Allocation Details'!$A$18:$L$18, 0),FALSE), 'E2 Allocators'!$B$15:$W$361, MATCH('O5 Details by Class &amp; Accounts'!CG$18, 'E2 Allocators'!$B$15:$W$15, 0),FALSE)*$E143), 0, VLOOKUP(VLOOKUP($A143, 'E4 TB Allocation Details'!$A$18:$L$214, MATCH("A &amp; G ID", 'E4 TB Allocation Details'!$A$18:$L$18, 0),FALSE), 'E2 Allocators'!$B$15:$W$361, MATCH('O5 Details by Class &amp; Accounts'!CG$18, 'E2 Allocators'!$B$15:$W$15, 0),FALSE)*$E143)</f>
        <v>0</v>
      </c>
      <c r="CH143" s="1321">
        <f>IF(ISERROR(VLOOKUP(VLOOKUP($A143, 'E4 TB Allocation Details'!$A$18:$L$214, MATCH("A &amp; G ID", 'E4 TB Allocation Details'!$A$18:$L$18, 0),FALSE), 'E2 Allocators'!$B$15:$W$361, MATCH('O5 Details by Class &amp; Accounts'!CH$18, 'E2 Allocators'!$B$15:$W$15, 0),FALSE)*$E143), 0, VLOOKUP(VLOOKUP($A143, 'E4 TB Allocation Details'!$A$18:$L$214, MATCH("A &amp; G ID", 'E4 TB Allocation Details'!$A$18:$L$18, 0),FALSE), 'E2 Allocators'!$B$15:$W$361, MATCH('O5 Details by Class &amp; Accounts'!CH$18, 'E2 Allocators'!$B$15:$W$15, 0),FALSE)*$E143)</f>
        <v>0</v>
      </c>
      <c r="CI143" s="1321">
        <f>IF(ISERROR(VLOOKUP(VLOOKUP($A143, 'E4 TB Allocation Details'!$A$18:$L$214, MATCH("A &amp; G ID", 'E4 TB Allocation Details'!$A$18:$L$18, 0),FALSE), 'E2 Allocators'!$B$15:$W$361, MATCH('O5 Details by Class &amp; Accounts'!CI$18, 'E2 Allocators'!$B$15:$W$15, 0),FALSE)*$E143), 0, VLOOKUP(VLOOKUP($A143, 'E4 TB Allocation Details'!$A$18:$L$214, MATCH("A &amp; G ID", 'E4 TB Allocation Details'!$A$18:$L$18, 0),FALSE), 'E2 Allocators'!$B$15:$W$361, MATCH('O5 Details by Class &amp; Accounts'!CI$18, 'E2 Allocators'!$B$15:$W$15, 0),FALSE)*$E143)</f>
        <v>0</v>
      </c>
      <c r="CJ143" s="1321">
        <f>IF(ISERROR(VLOOKUP(VLOOKUP($A143, 'E4 TB Allocation Details'!$A$18:$L$214, MATCH("A &amp; G ID", 'E4 TB Allocation Details'!$A$18:$L$18, 0),FALSE), 'E2 Allocators'!$B$15:$W$361, MATCH('O5 Details by Class &amp; Accounts'!CJ$18, 'E2 Allocators'!$B$15:$W$15, 0),FALSE)*$E143), 0, VLOOKUP(VLOOKUP($A143, 'E4 TB Allocation Details'!$A$18:$L$214, MATCH("A &amp; G ID", 'E4 TB Allocation Details'!$A$18:$L$18, 0),FALSE), 'E2 Allocators'!$B$15:$W$361, MATCH('O5 Details by Class &amp; Accounts'!CJ$18, 'E2 Allocators'!$B$15:$W$15, 0),FALSE)*$E143)</f>
        <v>0</v>
      </c>
      <c r="CK143" s="1321">
        <f>IF(ISERROR(VLOOKUP(VLOOKUP($A143, 'E4 TB Allocation Details'!$A$18:$L$214, MATCH("A &amp; G ID", 'E4 TB Allocation Details'!$A$18:$L$18, 0),FALSE), 'E2 Allocators'!$B$15:$W$361, MATCH('O5 Details by Class &amp; Accounts'!CK$18, 'E2 Allocators'!$B$15:$W$15, 0),FALSE)*$E143), 0, VLOOKUP(VLOOKUP($A143, 'E4 TB Allocation Details'!$A$18:$L$214, MATCH("A &amp; G ID", 'E4 TB Allocation Details'!$A$18:$L$18, 0),FALSE), 'E2 Allocators'!$B$15:$W$361, MATCH('O5 Details by Class &amp; Accounts'!CK$18, 'E2 Allocators'!$B$15:$W$15, 0),FALSE)*$E143)</f>
        <v>0</v>
      </c>
      <c r="CL143" s="1321">
        <f>IF(ISERROR(VLOOKUP(VLOOKUP($A143, 'E4 TB Allocation Details'!$A$18:$L$214, MATCH("A &amp; G ID", 'E4 TB Allocation Details'!$A$18:$L$18, 0),FALSE), 'E2 Allocators'!$B$15:$W$361, MATCH('O5 Details by Class &amp; Accounts'!CL$18, 'E2 Allocators'!$B$15:$W$15, 0),FALSE)*$E143), 0, VLOOKUP(VLOOKUP($A143, 'E4 TB Allocation Details'!$A$18:$L$214, MATCH("A &amp; G ID", 'E4 TB Allocation Details'!$A$18:$L$18, 0),FALSE), 'E2 Allocators'!$B$15:$W$361, MATCH('O5 Details by Class &amp; Accounts'!CL$18, 'E2 Allocators'!$B$15:$W$15, 0),FALSE)*$E143)</f>
        <v>0</v>
      </c>
      <c r="CM143" s="1321">
        <f>IF(ISERROR(VLOOKUP(VLOOKUP($A143, 'E4 TB Allocation Details'!$A$18:$L$214, MATCH("A &amp; G ID", 'E4 TB Allocation Details'!$A$18:$L$18, 0),FALSE), 'E2 Allocators'!$B$15:$W$361, MATCH('O5 Details by Class &amp; Accounts'!CM$18, 'E2 Allocators'!$B$15:$W$15, 0),FALSE)*$E143), 0, VLOOKUP(VLOOKUP($A143, 'E4 TB Allocation Details'!$A$18:$L$214, MATCH("A &amp; G ID", 'E4 TB Allocation Details'!$A$18:$L$18, 0),FALSE), 'E2 Allocators'!$B$15:$W$361, MATCH('O5 Details by Class &amp; Accounts'!CM$18, 'E2 Allocators'!$B$15:$W$15, 0),FALSE)*$E143)</f>
        <v>0</v>
      </c>
      <c r="CN143" s="1321">
        <f t="shared" si="42"/>
        <v>0</v>
      </c>
      <c r="CO143" s="1650">
        <f t="shared" si="43"/>
        <v>0</v>
      </c>
      <c r="CQ143" s="1898" t="s">
        <v>508</v>
      </c>
    </row>
    <row r="144" spans="1:95" s="64" customFormat="1" ht="25.5">
      <c r="A144" s="1089">
        <v>5050</v>
      </c>
      <c r="B144" s="1088" t="s">
        <v>540</v>
      </c>
      <c r="C144" s="1647">
        <f>IF(ISERROR(VLOOKUP($A144,'I3 TB Data'!$A$19:$H$484,MATCH('O5 Details by Class &amp; Accounts'!$C$18, 'I3 TB Data'!$A$19:$H$19,0),0)), 0, VLOOKUP($A144,'I3 TB Data'!$A$19:$H$484,MATCH('O5 Details by Class &amp; Accounts'!$C$18,'I3 TB Data'!$A$19:$H$19,0),0))</f>
        <v>0</v>
      </c>
      <c r="D144" s="1648"/>
      <c r="E144" s="1647">
        <f t="shared" ref="E144:E194" si="44">C144+D144</f>
        <v>0</v>
      </c>
      <c r="F144" s="1649">
        <f>IF(ISERROR(VLOOKUP($A144, 'E1 Categorization'!A33:E124, MATCH("Customer Component", 'E1 Categorization'!$A$33:$E$33,0), 0)), 0, IF(VLOOKUP($A144, 'E1 Categorization'!A33:E124, MATCH("Customer Component", 'E1 Categorization'!$A$33:$E$33,0), 0)=0, 'O5 Details by Class &amp; Accounts'!$E144, IF(AND(VLOOKUP($A144, 'E1 Categorization'!A33:E124, MATCH("Customer Component", 'E1 Categorization'!$A$33:$E$33,0), 0) &gt;0, VLOOKUP($A144, 'E1 Categorization'!A33:E124, MATCH("Customer Component", 'E1 Categorization'!$A$33:$E$33,0), 0)&lt;1), 'O5 Details by Class &amp; Accounts'!$E144*(1-VLOOKUP($A144, 'E1 Categorization'!A33:E124, MATCH("Customer Component", 'E1 Categorization'!$A$33:$E$33,0), 0)), 0)))</f>
        <v>0</v>
      </c>
      <c r="G144" s="1649">
        <f>IF(ISERROR(VLOOKUP($A144, 'E1 Categorization'!A33:E124, MATCH("Customer Component", 'E1 Categorization'!$A$33:$E$33,0), 0)),0, IF(VLOOKUP($A144, 'E1 Categorization'!A33:E124, MATCH("Customer Component", 'E1 Categorization'!$A$33:$E$33,0), 0)=0, 0, IF(AND(VLOOKUP($A144, 'E1 Categorization'!A33:E124, MATCH("Customer Component", 'E1 Categorization'!$A$33:$E$33,0), 0) &gt;0, VLOOKUP($A144, 'E1 Categorization'!A33:E124, MATCH("Customer Component", 'E1 Categorization'!$A$33:$E$33,0), 0)&lt;1), 'O5 Details by Class &amp; Accounts'!$E144*(VLOOKUP($A144, 'E1 Categorization'!A33:E124, MATCH("Customer Component", 'E1 Categorization'!$A$33:$E$33,0), 0)), 'O5 Details by Class &amp; Accounts'!$E144)))</f>
        <v>0</v>
      </c>
      <c r="H144" s="1321">
        <f t="shared" si="38"/>
        <v>0</v>
      </c>
      <c r="I144" s="1321">
        <f>IF(ISERROR(VLOOKUP(VLOOKUP($A144, 'E4 TB Allocation Details'!$A$18:$L$214, MATCH("Demand ID", 'E4 TB Allocation Details'!$A$18:$L$18, 0),FALSE), 'E2 Allocators'!$B$15:$W$361, MATCH('O5 Details by Class &amp; Accounts'!I$18, 'E2 Allocators'!$B$15:$W$15, 0),FALSE)*$F144), 0, VLOOKUP(VLOOKUP($A144, 'E4 TB Allocation Details'!$A$18:$L$214, MATCH("Demand ID", 'E4 TB Allocation Details'!$A$18:$L$18, 0),FALSE), 'E2 Allocators'!$B$15:$W$361, MATCH('O5 Details by Class &amp; Accounts'!I$18, 'E2 Allocators'!$B$15:$W$15, 0),FALSE)*$F144)</f>
        <v>0</v>
      </c>
      <c r="J144" s="1321">
        <f>IF(ISERROR(VLOOKUP(VLOOKUP($A144, 'E4 TB Allocation Details'!$A$18:$L$214, MATCH("Demand ID", 'E4 TB Allocation Details'!$A$18:$L$18, 0),FALSE), 'E2 Allocators'!$B$15:$W$361, MATCH('O5 Details by Class &amp; Accounts'!J$18, 'E2 Allocators'!$B$15:$W$15, 0),FALSE)*$F144), 0, VLOOKUP(VLOOKUP($A144, 'E4 TB Allocation Details'!$A$18:$L$214, MATCH("Demand ID", 'E4 TB Allocation Details'!$A$18:$L$18, 0),FALSE), 'E2 Allocators'!$B$15:$W$361, MATCH('O5 Details by Class &amp; Accounts'!J$18, 'E2 Allocators'!$B$15:$W$15, 0),FALSE)*$F144)</f>
        <v>0</v>
      </c>
      <c r="K144" s="1321">
        <f>IF(ISERROR(VLOOKUP(VLOOKUP($A144, 'E4 TB Allocation Details'!$A$18:$L$214, MATCH("Demand ID", 'E4 TB Allocation Details'!$A$18:$L$18, 0),FALSE), 'E2 Allocators'!$B$15:$W$361, MATCH('O5 Details by Class &amp; Accounts'!K$18, 'E2 Allocators'!$B$15:$W$15, 0),FALSE)*$F144), 0, VLOOKUP(VLOOKUP($A144, 'E4 TB Allocation Details'!$A$18:$L$214, MATCH("Demand ID", 'E4 TB Allocation Details'!$A$18:$L$18, 0),FALSE), 'E2 Allocators'!$B$15:$W$361, MATCH('O5 Details by Class &amp; Accounts'!K$18, 'E2 Allocators'!$B$15:$W$15, 0),FALSE)*$F144)</f>
        <v>0</v>
      </c>
      <c r="L144" s="1321">
        <f>IF(ISERROR(VLOOKUP(VLOOKUP($A144, 'E4 TB Allocation Details'!$A$18:$L$214, MATCH("Demand ID", 'E4 TB Allocation Details'!$A$18:$L$18, 0),FALSE), 'E2 Allocators'!$B$15:$W$361, MATCH('O5 Details by Class &amp; Accounts'!L$18, 'E2 Allocators'!$B$15:$W$15, 0),FALSE)*$F144), 0, VLOOKUP(VLOOKUP($A144, 'E4 TB Allocation Details'!$A$18:$L$214, MATCH("Demand ID", 'E4 TB Allocation Details'!$A$18:$L$18, 0),FALSE), 'E2 Allocators'!$B$15:$W$361, MATCH('O5 Details by Class &amp; Accounts'!L$18, 'E2 Allocators'!$B$15:$W$15, 0),FALSE)*$F144)</f>
        <v>0</v>
      </c>
      <c r="M144" s="1321">
        <f>IF(ISERROR(VLOOKUP(VLOOKUP($A144, 'E4 TB Allocation Details'!$A$18:$L$214, MATCH("Demand ID", 'E4 TB Allocation Details'!$A$18:$L$18, 0),FALSE), 'E2 Allocators'!$B$15:$W$361, MATCH('O5 Details by Class &amp; Accounts'!M$18, 'E2 Allocators'!$B$15:$W$15, 0),FALSE)*$F144), 0, VLOOKUP(VLOOKUP($A144, 'E4 TB Allocation Details'!$A$18:$L$214, MATCH("Demand ID", 'E4 TB Allocation Details'!$A$18:$L$18, 0),FALSE), 'E2 Allocators'!$B$15:$W$361, MATCH('O5 Details by Class &amp; Accounts'!M$18, 'E2 Allocators'!$B$15:$W$15, 0),FALSE)*$F144)</f>
        <v>0</v>
      </c>
      <c r="N144" s="1321">
        <f>IF(ISERROR(VLOOKUP(VLOOKUP($A144, 'E4 TB Allocation Details'!$A$18:$L$214, MATCH("Demand ID", 'E4 TB Allocation Details'!$A$18:$L$18, 0),FALSE), 'E2 Allocators'!$B$15:$W$361, MATCH('O5 Details by Class &amp; Accounts'!N$18, 'E2 Allocators'!$B$15:$W$15, 0),FALSE)*$F144), 0, VLOOKUP(VLOOKUP($A144, 'E4 TB Allocation Details'!$A$18:$L$214, MATCH("Demand ID", 'E4 TB Allocation Details'!$A$18:$L$18, 0),FALSE), 'E2 Allocators'!$B$15:$W$361, MATCH('O5 Details by Class &amp; Accounts'!N$18, 'E2 Allocators'!$B$15:$W$15, 0),FALSE)*$F144)</f>
        <v>0</v>
      </c>
      <c r="O144" s="1321">
        <f>IF(ISERROR(VLOOKUP(VLOOKUP($A144, 'E4 TB Allocation Details'!$A$18:$L$214, MATCH("Demand ID", 'E4 TB Allocation Details'!$A$18:$L$18, 0),FALSE), 'E2 Allocators'!$B$15:$W$361, MATCH('O5 Details by Class &amp; Accounts'!O$18, 'E2 Allocators'!$B$15:$W$15, 0),FALSE)*$F144), 0, VLOOKUP(VLOOKUP($A144, 'E4 TB Allocation Details'!$A$18:$L$214, MATCH("Demand ID", 'E4 TB Allocation Details'!$A$18:$L$18, 0),FALSE), 'E2 Allocators'!$B$15:$W$361, MATCH('O5 Details by Class &amp; Accounts'!O$18, 'E2 Allocators'!$B$15:$W$15, 0),FALSE)*$F144)</f>
        <v>0</v>
      </c>
      <c r="P144" s="1321">
        <f>IF(ISERROR(VLOOKUP(VLOOKUP($A144, 'E4 TB Allocation Details'!$A$18:$L$214, MATCH("Demand ID", 'E4 TB Allocation Details'!$A$18:$L$18, 0),FALSE), 'E2 Allocators'!$B$15:$W$361, MATCH('O5 Details by Class &amp; Accounts'!P$18, 'E2 Allocators'!$B$15:$W$15, 0),FALSE)*$F144), 0, VLOOKUP(VLOOKUP($A144, 'E4 TB Allocation Details'!$A$18:$L$214, MATCH("Demand ID", 'E4 TB Allocation Details'!$A$18:$L$18, 0),FALSE), 'E2 Allocators'!$B$15:$W$361, MATCH('O5 Details by Class &amp; Accounts'!P$18, 'E2 Allocators'!$B$15:$W$15, 0),FALSE)*$F144)</f>
        <v>0</v>
      </c>
      <c r="Q144" s="1321">
        <f>IF(ISERROR(VLOOKUP(VLOOKUP($A144, 'E4 TB Allocation Details'!$A$18:$L$214, MATCH("Demand ID", 'E4 TB Allocation Details'!$A$18:$L$18, 0),FALSE), 'E2 Allocators'!$B$15:$W$361, MATCH('O5 Details by Class &amp; Accounts'!Q$18, 'E2 Allocators'!$B$15:$W$15, 0),FALSE)*$F144), 0, VLOOKUP(VLOOKUP($A144, 'E4 TB Allocation Details'!$A$18:$L$214, MATCH("Demand ID", 'E4 TB Allocation Details'!$A$18:$L$18, 0),FALSE), 'E2 Allocators'!$B$15:$W$361, MATCH('O5 Details by Class &amp; Accounts'!Q$18, 'E2 Allocators'!$B$15:$W$15, 0),FALSE)*$F144)</f>
        <v>0</v>
      </c>
      <c r="R144" s="1321">
        <f>IF(ISERROR(VLOOKUP(VLOOKUP($A144, 'E4 TB Allocation Details'!$A$18:$L$214, MATCH("Demand ID", 'E4 TB Allocation Details'!$A$18:$L$18, 0),FALSE), 'E2 Allocators'!$B$15:$W$361, MATCH('O5 Details by Class &amp; Accounts'!R$18, 'E2 Allocators'!$B$15:$W$15, 0),FALSE)*$F144), 0, VLOOKUP(VLOOKUP($A144, 'E4 TB Allocation Details'!$A$18:$L$214, MATCH("Demand ID", 'E4 TB Allocation Details'!$A$18:$L$18, 0),FALSE), 'E2 Allocators'!$B$15:$W$361, MATCH('O5 Details by Class &amp; Accounts'!R$18, 'E2 Allocators'!$B$15:$W$15, 0),FALSE)*$F144)</f>
        <v>0</v>
      </c>
      <c r="S144" s="1321">
        <f>IF(ISERROR(VLOOKUP(VLOOKUP($A144, 'E4 TB Allocation Details'!$A$18:$L$214, MATCH("Demand ID", 'E4 TB Allocation Details'!$A$18:$L$18, 0),FALSE), 'E2 Allocators'!$B$15:$W$361, MATCH('O5 Details by Class &amp; Accounts'!S$18, 'E2 Allocators'!$B$15:$W$15, 0),FALSE)*$F144), 0, VLOOKUP(VLOOKUP($A144, 'E4 TB Allocation Details'!$A$18:$L$214, MATCH("Demand ID", 'E4 TB Allocation Details'!$A$18:$L$18, 0),FALSE), 'E2 Allocators'!$B$15:$W$361, MATCH('O5 Details by Class &amp; Accounts'!S$18, 'E2 Allocators'!$B$15:$W$15, 0),FALSE)*$F144)</f>
        <v>0</v>
      </c>
      <c r="T144" s="1321">
        <f>IF(ISERROR(VLOOKUP(VLOOKUP($A144, 'E4 TB Allocation Details'!$A$18:$L$214, MATCH("Demand ID", 'E4 TB Allocation Details'!$A$18:$L$18, 0),FALSE), 'E2 Allocators'!$B$15:$W$361, MATCH('O5 Details by Class &amp; Accounts'!T$18, 'E2 Allocators'!$B$15:$W$15, 0),FALSE)*$F144), 0, VLOOKUP(VLOOKUP($A144, 'E4 TB Allocation Details'!$A$18:$L$214, MATCH("Demand ID", 'E4 TB Allocation Details'!$A$18:$L$18, 0),FALSE), 'E2 Allocators'!$B$15:$W$361, MATCH('O5 Details by Class &amp; Accounts'!T$18, 'E2 Allocators'!$B$15:$W$15, 0),FALSE)*$F144)</f>
        <v>0</v>
      </c>
      <c r="U144" s="1321">
        <f>IF(ISERROR(VLOOKUP(VLOOKUP($A144, 'E4 TB Allocation Details'!$A$18:$L$214, MATCH("Demand ID", 'E4 TB Allocation Details'!$A$18:$L$18, 0),FALSE), 'E2 Allocators'!$B$15:$W$361, MATCH('O5 Details by Class &amp; Accounts'!U$18, 'E2 Allocators'!$B$15:$W$15, 0),FALSE)*$F144), 0, VLOOKUP(VLOOKUP($A144, 'E4 TB Allocation Details'!$A$18:$L$214, MATCH("Demand ID", 'E4 TB Allocation Details'!$A$18:$L$18, 0),FALSE), 'E2 Allocators'!$B$15:$W$361, MATCH('O5 Details by Class &amp; Accounts'!U$18, 'E2 Allocators'!$B$15:$W$15, 0),FALSE)*$F144)</f>
        <v>0</v>
      </c>
      <c r="V144" s="1321">
        <f>IF(ISERROR(VLOOKUP(VLOOKUP($A144, 'E4 TB Allocation Details'!$A$18:$L$214, MATCH("Demand ID", 'E4 TB Allocation Details'!$A$18:$L$18, 0),FALSE), 'E2 Allocators'!$B$15:$W$361, MATCH('O5 Details by Class &amp; Accounts'!V$18, 'E2 Allocators'!$B$15:$W$15, 0),FALSE)*$F144), 0, VLOOKUP(VLOOKUP($A144, 'E4 TB Allocation Details'!$A$18:$L$214, MATCH("Demand ID", 'E4 TB Allocation Details'!$A$18:$L$18, 0),FALSE), 'E2 Allocators'!$B$15:$W$361, MATCH('O5 Details by Class &amp; Accounts'!V$18, 'E2 Allocators'!$B$15:$W$15, 0),FALSE)*$F144)</f>
        <v>0</v>
      </c>
      <c r="W144" s="1321">
        <f>IF(ISERROR(VLOOKUP(VLOOKUP($A144, 'E4 TB Allocation Details'!$A$18:$L$214, MATCH("Demand ID", 'E4 TB Allocation Details'!$A$18:$L$18, 0),FALSE), 'E2 Allocators'!$B$15:$W$361, MATCH('O5 Details by Class &amp; Accounts'!W$18, 'E2 Allocators'!$B$15:$W$15, 0),FALSE)*$F144), 0, VLOOKUP(VLOOKUP($A144, 'E4 TB Allocation Details'!$A$18:$L$214, MATCH("Demand ID", 'E4 TB Allocation Details'!$A$18:$L$18, 0),FALSE), 'E2 Allocators'!$B$15:$W$361, MATCH('O5 Details by Class &amp; Accounts'!W$18, 'E2 Allocators'!$B$15:$W$15, 0),FALSE)*$F144)</f>
        <v>0</v>
      </c>
      <c r="X144" s="1321">
        <f>IF(ISERROR(VLOOKUP(VLOOKUP($A144, 'E4 TB Allocation Details'!$A$18:$L$214, MATCH("Demand ID", 'E4 TB Allocation Details'!$A$18:$L$18, 0),FALSE), 'E2 Allocators'!$B$15:$W$361, MATCH('O5 Details by Class &amp; Accounts'!X$18, 'E2 Allocators'!$B$15:$W$15, 0),FALSE)*$F144), 0, VLOOKUP(VLOOKUP($A144, 'E4 TB Allocation Details'!$A$18:$L$214, MATCH("Demand ID", 'E4 TB Allocation Details'!$A$18:$L$18, 0),FALSE), 'E2 Allocators'!$B$15:$W$361, MATCH('O5 Details by Class &amp; Accounts'!X$18, 'E2 Allocators'!$B$15:$W$15, 0),FALSE)*$F144)</f>
        <v>0</v>
      </c>
      <c r="Y144" s="1321">
        <f>IF(ISERROR(VLOOKUP(VLOOKUP($A144, 'E4 TB Allocation Details'!$A$18:$L$214, MATCH("Demand ID", 'E4 TB Allocation Details'!$A$18:$L$18, 0),FALSE), 'E2 Allocators'!$B$15:$W$361, MATCH('O5 Details by Class &amp; Accounts'!Y$18, 'E2 Allocators'!$B$15:$W$15, 0),FALSE)*$F144), 0, VLOOKUP(VLOOKUP($A144, 'E4 TB Allocation Details'!$A$18:$L$214, MATCH("Demand ID", 'E4 TB Allocation Details'!$A$18:$L$18, 0),FALSE), 'E2 Allocators'!$B$15:$W$361, MATCH('O5 Details by Class &amp; Accounts'!Y$18, 'E2 Allocators'!$B$15:$W$15, 0),FALSE)*$F144)</f>
        <v>0</v>
      </c>
      <c r="Z144" s="1321">
        <f>IF(ISERROR(VLOOKUP(VLOOKUP($A144, 'E4 TB Allocation Details'!$A$18:$L$214, MATCH("Demand ID", 'E4 TB Allocation Details'!$A$18:$L$18, 0),FALSE), 'E2 Allocators'!$B$15:$W$361, MATCH('O5 Details by Class &amp; Accounts'!Z$18, 'E2 Allocators'!$B$15:$W$15, 0),FALSE)*$F144), 0, VLOOKUP(VLOOKUP($A144, 'E4 TB Allocation Details'!$A$18:$L$214, MATCH("Demand ID", 'E4 TB Allocation Details'!$A$18:$L$18, 0),FALSE), 'E2 Allocators'!$B$15:$W$361, MATCH('O5 Details by Class &amp; Accounts'!Z$18, 'E2 Allocators'!$B$15:$W$15, 0),FALSE)*$F144)</f>
        <v>0</v>
      </c>
      <c r="AA144" s="1321">
        <f>IF(ISERROR(VLOOKUP(VLOOKUP($A144, 'E4 TB Allocation Details'!$A$18:$L$214, MATCH("Demand ID", 'E4 TB Allocation Details'!$A$18:$L$18, 0),FALSE), 'E2 Allocators'!$B$15:$W$361, MATCH('O5 Details by Class &amp; Accounts'!AA$18, 'E2 Allocators'!$B$15:$W$15, 0),FALSE)*$F144), 0, VLOOKUP(VLOOKUP($A144, 'E4 TB Allocation Details'!$A$18:$L$214, MATCH("Demand ID", 'E4 TB Allocation Details'!$A$18:$L$18, 0),FALSE), 'E2 Allocators'!$B$15:$W$361, MATCH('O5 Details by Class &amp; Accounts'!AA$18, 'E2 Allocators'!$B$15:$W$15, 0),FALSE)*$F144)</f>
        <v>0</v>
      </c>
      <c r="AB144" s="1321">
        <f>IF(ISERROR(VLOOKUP(VLOOKUP($A144, 'E4 TB Allocation Details'!$A$18:$L$214, MATCH("Demand ID", 'E4 TB Allocation Details'!$A$18:$L$18, 0),FALSE), 'E2 Allocators'!$B$15:$W$361, MATCH('O5 Details by Class &amp; Accounts'!AB$18, 'E2 Allocators'!$B$15:$W$15, 0),FALSE)*$F144), 0, VLOOKUP(VLOOKUP($A144, 'E4 TB Allocation Details'!$A$18:$L$214, MATCH("Demand ID", 'E4 TB Allocation Details'!$A$18:$L$18, 0),FALSE), 'E2 Allocators'!$B$15:$W$361, MATCH('O5 Details by Class &amp; Accounts'!AB$18, 'E2 Allocators'!$B$15:$W$15, 0),FALSE)*$F144)</f>
        <v>0</v>
      </c>
      <c r="AC144" s="1321">
        <f t="shared" si="39"/>
        <v>0</v>
      </c>
      <c r="AD144" s="1321">
        <f>IF(ISERROR(VLOOKUP(VLOOKUP($A144, 'E4 TB Allocation Details'!$A$18:$L$214, MATCH("Customer ID", 'E4 TB Allocation Details'!$A$18:$L$18, 0),FALSE), 'E2 Allocators'!$B$15:$W$361, MATCH('O5 Details by Class &amp; Accounts'!AD$18, 'E2 Allocators'!$B$15:$W$15, 0),FALSE)*$G144), 0, VLOOKUP(VLOOKUP($A144, 'E4 TB Allocation Details'!$A$18:$L$214, MATCH("Customer ID", 'E4 TB Allocation Details'!$A$18:$L$18, 0),FALSE), 'E2 Allocators'!$B$15:$W$361, MATCH('O5 Details by Class &amp; Accounts'!AD$18, 'E2 Allocators'!$B$15:$W$15, 0),FALSE)*$G144)</f>
        <v>0</v>
      </c>
      <c r="AE144" s="1321">
        <f>IF(ISERROR(VLOOKUP(VLOOKUP($A144, 'E4 TB Allocation Details'!$A$18:$L$214, MATCH("Customer ID", 'E4 TB Allocation Details'!$A$18:$L$18, 0),FALSE), 'E2 Allocators'!$B$15:$W$361, MATCH('O5 Details by Class &amp; Accounts'!AE$18, 'E2 Allocators'!$B$15:$W$15, 0),FALSE)*$G144), 0, VLOOKUP(VLOOKUP($A144, 'E4 TB Allocation Details'!$A$18:$L$214, MATCH("Customer ID", 'E4 TB Allocation Details'!$A$18:$L$18, 0),FALSE), 'E2 Allocators'!$B$15:$W$361, MATCH('O5 Details by Class &amp; Accounts'!AE$18, 'E2 Allocators'!$B$15:$W$15, 0),FALSE)*$G144)</f>
        <v>0</v>
      </c>
      <c r="AF144" s="1321">
        <f>IF(ISERROR(VLOOKUP(VLOOKUP($A144, 'E4 TB Allocation Details'!$A$18:$L$214, MATCH("Customer ID", 'E4 TB Allocation Details'!$A$18:$L$18, 0),FALSE), 'E2 Allocators'!$B$15:$W$361, MATCH('O5 Details by Class &amp; Accounts'!AF$18, 'E2 Allocators'!$B$15:$W$15, 0),FALSE)*$G144), 0, VLOOKUP(VLOOKUP($A144, 'E4 TB Allocation Details'!$A$18:$L$214, MATCH("Customer ID", 'E4 TB Allocation Details'!$A$18:$L$18, 0),FALSE), 'E2 Allocators'!$B$15:$W$361, MATCH('O5 Details by Class &amp; Accounts'!AF$18, 'E2 Allocators'!$B$15:$W$15, 0),FALSE)*$G144)</f>
        <v>0</v>
      </c>
      <c r="AG144" s="1321">
        <f>IF(ISERROR(VLOOKUP(VLOOKUP($A144, 'E4 TB Allocation Details'!$A$18:$L$214, MATCH("Customer ID", 'E4 TB Allocation Details'!$A$18:$L$18, 0),FALSE), 'E2 Allocators'!$B$15:$W$361, MATCH('O5 Details by Class &amp; Accounts'!AG$18, 'E2 Allocators'!$B$15:$W$15, 0),FALSE)*$G144), 0, VLOOKUP(VLOOKUP($A144, 'E4 TB Allocation Details'!$A$18:$L$214, MATCH("Customer ID", 'E4 TB Allocation Details'!$A$18:$L$18, 0),FALSE), 'E2 Allocators'!$B$15:$W$361, MATCH('O5 Details by Class &amp; Accounts'!AG$18, 'E2 Allocators'!$B$15:$W$15, 0),FALSE)*$G144)</f>
        <v>0</v>
      </c>
      <c r="AH144" s="1321">
        <f>IF(ISERROR(VLOOKUP(VLOOKUP($A144, 'E4 TB Allocation Details'!$A$18:$L$214, MATCH("Customer ID", 'E4 TB Allocation Details'!$A$18:$L$18, 0),FALSE), 'E2 Allocators'!$B$15:$W$361, MATCH('O5 Details by Class &amp; Accounts'!AH$18, 'E2 Allocators'!$B$15:$W$15, 0),FALSE)*$G144), 0, VLOOKUP(VLOOKUP($A144, 'E4 TB Allocation Details'!$A$18:$L$214, MATCH("Customer ID", 'E4 TB Allocation Details'!$A$18:$L$18, 0),FALSE), 'E2 Allocators'!$B$15:$W$361, MATCH('O5 Details by Class &amp; Accounts'!AH$18, 'E2 Allocators'!$B$15:$W$15, 0),FALSE)*$G144)</f>
        <v>0</v>
      </c>
      <c r="AI144" s="1321">
        <f>IF(ISERROR(VLOOKUP(VLOOKUP($A144, 'E4 TB Allocation Details'!$A$18:$L$214, MATCH("Customer ID", 'E4 TB Allocation Details'!$A$18:$L$18, 0),FALSE), 'E2 Allocators'!$B$15:$W$361, MATCH('O5 Details by Class &amp; Accounts'!AI$18, 'E2 Allocators'!$B$15:$W$15, 0),FALSE)*$G144), 0, VLOOKUP(VLOOKUP($A144, 'E4 TB Allocation Details'!$A$18:$L$214, MATCH("Customer ID", 'E4 TB Allocation Details'!$A$18:$L$18, 0),FALSE), 'E2 Allocators'!$B$15:$W$361, MATCH('O5 Details by Class &amp; Accounts'!AI$18, 'E2 Allocators'!$B$15:$W$15, 0),FALSE)*$G144)</f>
        <v>0</v>
      </c>
      <c r="AJ144" s="1321">
        <f>IF(ISERROR(VLOOKUP(VLOOKUP($A144, 'E4 TB Allocation Details'!$A$18:$L$214, MATCH("Customer ID", 'E4 TB Allocation Details'!$A$18:$L$18, 0),FALSE), 'E2 Allocators'!$B$15:$W$361, MATCH('O5 Details by Class &amp; Accounts'!AJ$18, 'E2 Allocators'!$B$15:$W$15, 0),FALSE)*$G144), 0, VLOOKUP(VLOOKUP($A144, 'E4 TB Allocation Details'!$A$18:$L$214, MATCH("Customer ID", 'E4 TB Allocation Details'!$A$18:$L$18, 0),FALSE), 'E2 Allocators'!$B$15:$W$361, MATCH('O5 Details by Class &amp; Accounts'!AJ$18, 'E2 Allocators'!$B$15:$W$15, 0),FALSE)*$G144)</f>
        <v>0</v>
      </c>
      <c r="AK144" s="1321">
        <f>IF(ISERROR(VLOOKUP(VLOOKUP($A144, 'E4 TB Allocation Details'!$A$18:$L$214, MATCH("Customer ID", 'E4 TB Allocation Details'!$A$18:$L$18, 0),FALSE), 'E2 Allocators'!$B$15:$W$361, MATCH('O5 Details by Class &amp; Accounts'!AK$18, 'E2 Allocators'!$B$15:$W$15, 0),FALSE)*$G144), 0, VLOOKUP(VLOOKUP($A144, 'E4 TB Allocation Details'!$A$18:$L$214, MATCH("Customer ID", 'E4 TB Allocation Details'!$A$18:$L$18, 0),FALSE), 'E2 Allocators'!$B$15:$W$361, MATCH('O5 Details by Class &amp; Accounts'!AK$18, 'E2 Allocators'!$B$15:$W$15, 0),FALSE)*$G144)</f>
        <v>0</v>
      </c>
      <c r="AL144" s="1321">
        <f>IF(ISERROR(VLOOKUP(VLOOKUP($A144, 'E4 TB Allocation Details'!$A$18:$L$214, MATCH("Customer ID", 'E4 TB Allocation Details'!$A$18:$L$18, 0),FALSE), 'E2 Allocators'!$B$15:$W$361, MATCH('O5 Details by Class &amp; Accounts'!AL$18, 'E2 Allocators'!$B$15:$W$15, 0),FALSE)*$G144), 0, VLOOKUP(VLOOKUP($A144, 'E4 TB Allocation Details'!$A$18:$L$214, MATCH("Customer ID", 'E4 TB Allocation Details'!$A$18:$L$18, 0),FALSE), 'E2 Allocators'!$B$15:$W$361, MATCH('O5 Details by Class &amp; Accounts'!AL$18, 'E2 Allocators'!$B$15:$W$15, 0),FALSE)*$G144)</f>
        <v>0</v>
      </c>
      <c r="AM144" s="1321">
        <f>IF(ISERROR(VLOOKUP(VLOOKUP($A144, 'E4 TB Allocation Details'!$A$18:$L$214, MATCH("Customer ID", 'E4 TB Allocation Details'!$A$18:$L$18, 0),FALSE), 'E2 Allocators'!$B$15:$W$361, MATCH('O5 Details by Class &amp; Accounts'!AM$18, 'E2 Allocators'!$B$15:$W$15, 0),FALSE)*$G144), 0, VLOOKUP(VLOOKUP($A144, 'E4 TB Allocation Details'!$A$18:$L$214, MATCH("Customer ID", 'E4 TB Allocation Details'!$A$18:$L$18, 0),FALSE), 'E2 Allocators'!$B$15:$W$361, MATCH('O5 Details by Class &amp; Accounts'!AM$18, 'E2 Allocators'!$B$15:$W$15, 0),FALSE)*$G144)</f>
        <v>0</v>
      </c>
      <c r="AN144" s="1321">
        <f>IF(ISERROR(VLOOKUP(VLOOKUP($A144, 'E4 TB Allocation Details'!$A$18:$L$214, MATCH("Customer ID", 'E4 TB Allocation Details'!$A$18:$L$18, 0),FALSE), 'E2 Allocators'!$B$15:$W$361, MATCH('O5 Details by Class &amp; Accounts'!AN$18, 'E2 Allocators'!$B$15:$W$15, 0),FALSE)*$G144), 0, VLOOKUP(VLOOKUP($A144, 'E4 TB Allocation Details'!$A$18:$L$214, MATCH("Customer ID", 'E4 TB Allocation Details'!$A$18:$L$18, 0),FALSE), 'E2 Allocators'!$B$15:$W$361, MATCH('O5 Details by Class &amp; Accounts'!AN$18, 'E2 Allocators'!$B$15:$W$15, 0),FALSE)*$G144)</f>
        <v>0</v>
      </c>
      <c r="AO144" s="1321">
        <f>IF(ISERROR(VLOOKUP(VLOOKUP($A144, 'E4 TB Allocation Details'!$A$18:$L$214, MATCH("Customer ID", 'E4 TB Allocation Details'!$A$18:$L$18, 0),FALSE), 'E2 Allocators'!$B$15:$W$361, MATCH('O5 Details by Class &amp; Accounts'!AO$18, 'E2 Allocators'!$B$15:$W$15, 0),FALSE)*$G144), 0, VLOOKUP(VLOOKUP($A144, 'E4 TB Allocation Details'!$A$18:$L$214, MATCH("Customer ID", 'E4 TB Allocation Details'!$A$18:$L$18, 0),FALSE), 'E2 Allocators'!$B$15:$W$361, MATCH('O5 Details by Class &amp; Accounts'!AO$18, 'E2 Allocators'!$B$15:$W$15, 0),FALSE)*$G144)</f>
        <v>0</v>
      </c>
      <c r="AP144" s="1321">
        <f>IF(ISERROR(VLOOKUP(VLOOKUP($A144, 'E4 TB Allocation Details'!$A$18:$L$214, MATCH("Customer ID", 'E4 TB Allocation Details'!$A$18:$L$18, 0),FALSE), 'E2 Allocators'!$B$15:$W$361, MATCH('O5 Details by Class &amp; Accounts'!AP$18, 'E2 Allocators'!$B$15:$W$15, 0),FALSE)*$G144), 0, VLOOKUP(VLOOKUP($A144, 'E4 TB Allocation Details'!$A$18:$L$214, MATCH("Customer ID", 'E4 TB Allocation Details'!$A$18:$L$18, 0),FALSE), 'E2 Allocators'!$B$15:$W$361, MATCH('O5 Details by Class &amp; Accounts'!AP$18, 'E2 Allocators'!$B$15:$W$15, 0),FALSE)*$G144)</f>
        <v>0</v>
      </c>
      <c r="AQ144" s="1321">
        <f>IF(ISERROR(VLOOKUP(VLOOKUP($A144, 'E4 TB Allocation Details'!$A$18:$L$214, MATCH("Customer ID", 'E4 TB Allocation Details'!$A$18:$L$18, 0),FALSE), 'E2 Allocators'!$B$15:$W$361, MATCH('O5 Details by Class &amp; Accounts'!AQ$18, 'E2 Allocators'!$B$15:$W$15, 0),FALSE)*$G144), 0, VLOOKUP(VLOOKUP($A144, 'E4 TB Allocation Details'!$A$18:$L$214, MATCH("Customer ID", 'E4 TB Allocation Details'!$A$18:$L$18, 0),FALSE), 'E2 Allocators'!$B$15:$W$361, MATCH('O5 Details by Class &amp; Accounts'!AQ$18, 'E2 Allocators'!$B$15:$W$15, 0),FALSE)*$G144)</f>
        <v>0</v>
      </c>
      <c r="AR144" s="1321">
        <f>IF(ISERROR(VLOOKUP(VLOOKUP($A144, 'E4 TB Allocation Details'!$A$18:$L$214, MATCH("Customer ID", 'E4 TB Allocation Details'!$A$18:$L$18, 0),FALSE), 'E2 Allocators'!$B$15:$W$361, MATCH('O5 Details by Class &amp; Accounts'!AR$18, 'E2 Allocators'!$B$15:$W$15, 0),FALSE)*$G144), 0, VLOOKUP(VLOOKUP($A144, 'E4 TB Allocation Details'!$A$18:$L$214, MATCH("Customer ID", 'E4 TB Allocation Details'!$A$18:$L$18, 0),FALSE), 'E2 Allocators'!$B$15:$W$361, MATCH('O5 Details by Class &amp; Accounts'!AR$18, 'E2 Allocators'!$B$15:$W$15, 0),FALSE)*$G144)</f>
        <v>0</v>
      </c>
      <c r="AS144" s="1321">
        <f>IF(ISERROR(VLOOKUP(VLOOKUP($A144, 'E4 TB Allocation Details'!$A$18:$L$214, MATCH("Customer ID", 'E4 TB Allocation Details'!$A$18:$L$18, 0),FALSE), 'E2 Allocators'!$B$15:$W$361, MATCH('O5 Details by Class &amp; Accounts'!AS$18, 'E2 Allocators'!$B$15:$W$15, 0),FALSE)*$G144), 0, VLOOKUP(VLOOKUP($A144, 'E4 TB Allocation Details'!$A$18:$L$214, MATCH("Customer ID", 'E4 TB Allocation Details'!$A$18:$L$18, 0),FALSE), 'E2 Allocators'!$B$15:$W$361, MATCH('O5 Details by Class &amp; Accounts'!AS$18, 'E2 Allocators'!$B$15:$W$15, 0),FALSE)*$G144)</f>
        <v>0</v>
      </c>
      <c r="AT144" s="1321">
        <f>IF(ISERROR(VLOOKUP(VLOOKUP($A144, 'E4 TB Allocation Details'!$A$18:$L$214, MATCH("Customer ID", 'E4 TB Allocation Details'!$A$18:$L$18, 0),FALSE), 'E2 Allocators'!$B$15:$W$361, MATCH('O5 Details by Class &amp; Accounts'!AT$18, 'E2 Allocators'!$B$15:$W$15, 0),FALSE)*$G144), 0, VLOOKUP(VLOOKUP($A144, 'E4 TB Allocation Details'!$A$18:$L$214, MATCH("Customer ID", 'E4 TB Allocation Details'!$A$18:$L$18, 0),FALSE), 'E2 Allocators'!$B$15:$W$361, MATCH('O5 Details by Class &amp; Accounts'!AT$18, 'E2 Allocators'!$B$15:$W$15, 0),FALSE)*$G144)</f>
        <v>0</v>
      </c>
      <c r="AU144" s="1321">
        <f>IF(ISERROR(VLOOKUP(VLOOKUP($A144, 'E4 TB Allocation Details'!$A$18:$L$214, MATCH("Customer ID", 'E4 TB Allocation Details'!$A$18:$L$18, 0),FALSE), 'E2 Allocators'!$B$15:$W$361, MATCH('O5 Details by Class &amp; Accounts'!AU$18, 'E2 Allocators'!$B$15:$W$15, 0),FALSE)*$G144), 0, VLOOKUP(VLOOKUP($A144, 'E4 TB Allocation Details'!$A$18:$L$214, MATCH("Customer ID", 'E4 TB Allocation Details'!$A$18:$L$18, 0),FALSE), 'E2 Allocators'!$B$15:$W$361, MATCH('O5 Details by Class &amp; Accounts'!AU$18, 'E2 Allocators'!$B$15:$W$15, 0),FALSE)*$G144)</f>
        <v>0</v>
      </c>
      <c r="AV144" s="1321">
        <f>IF(ISERROR(VLOOKUP(VLOOKUP($A144, 'E4 TB Allocation Details'!$A$18:$L$214, MATCH("Customer ID", 'E4 TB Allocation Details'!$A$18:$L$18, 0),FALSE), 'E2 Allocators'!$B$15:$W$361, MATCH('O5 Details by Class &amp; Accounts'!AV$18, 'E2 Allocators'!$B$15:$W$15, 0),FALSE)*$G144), 0, VLOOKUP(VLOOKUP($A144, 'E4 TB Allocation Details'!$A$18:$L$214, MATCH("Customer ID", 'E4 TB Allocation Details'!$A$18:$L$18, 0),FALSE), 'E2 Allocators'!$B$15:$W$361, MATCH('O5 Details by Class &amp; Accounts'!AV$18, 'E2 Allocators'!$B$15:$W$15, 0),FALSE)*$G144)</f>
        <v>0</v>
      </c>
      <c r="AW144" s="1321">
        <f>IF(ISERROR(VLOOKUP(VLOOKUP($A144, 'E4 TB Allocation Details'!$A$18:$L$214, MATCH("Customer ID", 'E4 TB Allocation Details'!$A$18:$L$18, 0),FALSE), 'E2 Allocators'!$B$15:$W$361, MATCH('O5 Details by Class &amp; Accounts'!AW$18, 'E2 Allocators'!$B$15:$W$15, 0),FALSE)*$G144), 0, VLOOKUP(VLOOKUP($A144, 'E4 TB Allocation Details'!$A$18:$L$214, MATCH("Customer ID", 'E4 TB Allocation Details'!$A$18:$L$18, 0),FALSE), 'E2 Allocators'!$B$15:$W$361, MATCH('O5 Details by Class &amp; Accounts'!AW$18, 'E2 Allocators'!$B$15:$W$15, 0),FALSE)*$G144)</f>
        <v>0</v>
      </c>
      <c r="AX144" s="1321">
        <f t="shared" si="40"/>
        <v>0</v>
      </c>
      <c r="AY144" s="1321">
        <f>IF(ISERROR(VLOOKUP(VLOOKUP($A144, 'E4 TB Allocation Details'!$A$18:$L$214, MATCH("Misc ID", 'E4 TB Allocation Details'!$A$18:$L$18, 0),FALSE), 'E2 Allocators'!$B$15:$W$361, MATCH('O5 Details by Class &amp; Accounts'!AY$18, 'E2 Allocators'!$B$15:$W$15, 0),FALSE)*$E144), 0, VLOOKUP(VLOOKUP($A144, 'E4 TB Allocation Details'!$A$18:$L$214, MATCH("Misc ID", 'E4 TB Allocation Details'!$A$18:$L$18, 0),FALSE), 'E2 Allocators'!$B$15:$W$361, MATCH('O5 Details by Class &amp; Accounts'!AY$18, 'E2 Allocators'!$B$15:$W$15, 0),FALSE)*$E144)</f>
        <v>0</v>
      </c>
      <c r="AZ144" s="1321">
        <f>IF(ISERROR(VLOOKUP(VLOOKUP($A144, 'E4 TB Allocation Details'!$A$18:$L$214, MATCH("Misc ID", 'E4 TB Allocation Details'!$A$18:$L$18, 0),FALSE), 'E2 Allocators'!$B$15:$W$361, MATCH('O5 Details by Class &amp; Accounts'!AZ$18, 'E2 Allocators'!$B$15:$W$15, 0),FALSE)*$E144), 0, VLOOKUP(VLOOKUP($A144, 'E4 TB Allocation Details'!$A$18:$L$214, MATCH("Misc ID", 'E4 TB Allocation Details'!$A$18:$L$18, 0),FALSE), 'E2 Allocators'!$B$15:$W$361, MATCH('O5 Details by Class &amp; Accounts'!AZ$18, 'E2 Allocators'!$B$15:$W$15, 0),FALSE)*$E144)</f>
        <v>0</v>
      </c>
      <c r="BA144" s="1321">
        <f>IF(ISERROR(VLOOKUP(VLOOKUP($A144, 'E4 TB Allocation Details'!$A$18:$L$214, MATCH("Misc ID", 'E4 TB Allocation Details'!$A$18:$L$18, 0),FALSE), 'E2 Allocators'!$B$15:$W$361, MATCH('O5 Details by Class &amp; Accounts'!BA$18, 'E2 Allocators'!$B$15:$W$15, 0),FALSE)*$E144), 0, VLOOKUP(VLOOKUP($A144, 'E4 TB Allocation Details'!$A$18:$L$214, MATCH("Misc ID", 'E4 TB Allocation Details'!$A$18:$L$18, 0),FALSE), 'E2 Allocators'!$B$15:$W$361, MATCH('O5 Details by Class &amp; Accounts'!BA$18, 'E2 Allocators'!$B$15:$W$15, 0),FALSE)*$E144)</f>
        <v>0</v>
      </c>
      <c r="BB144" s="1321">
        <f>IF(ISERROR(VLOOKUP(VLOOKUP($A144, 'E4 TB Allocation Details'!$A$18:$L$214, MATCH("Misc ID", 'E4 TB Allocation Details'!$A$18:$L$18, 0),FALSE), 'E2 Allocators'!$B$15:$W$361, MATCH('O5 Details by Class &amp; Accounts'!BB$18, 'E2 Allocators'!$B$15:$W$15, 0),FALSE)*$E144), 0, VLOOKUP(VLOOKUP($A144, 'E4 TB Allocation Details'!$A$18:$L$214, MATCH("Misc ID", 'E4 TB Allocation Details'!$A$18:$L$18, 0),FALSE), 'E2 Allocators'!$B$15:$W$361, MATCH('O5 Details by Class &amp; Accounts'!BB$18, 'E2 Allocators'!$B$15:$W$15, 0),FALSE)*$E144)</f>
        <v>0</v>
      </c>
      <c r="BC144" s="1321">
        <f>IF(ISERROR(VLOOKUP(VLOOKUP($A144, 'E4 TB Allocation Details'!$A$18:$L$214, MATCH("Misc ID", 'E4 TB Allocation Details'!$A$18:$L$18, 0),FALSE), 'E2 Allocators'!$B$15:$W$361, MATCH('O5 Details by Class &amp; Accounts'!BC$18, 'E2 Allocators'!$B$15:$W$15, 0),FALSE)*$E144), 0, VLOOKUP(VLOOKUP($A144, 'E4 TB Allocation Details'!$A$18:$L$214, MATCH("Misc ID", 'E4 TB Allocation Details'!$A$18:$L$18, 0),FALSE), 'E2 Allocators'!$B$15:$W$361, MATCH('O5 Details by Class &amp; Accounts'!BC$18, 'E2 Allocators'!$B$15:$W$15, 0),FALSE)*$E144)</f>
        <v>0</v>
      </c>
      <c r="BD144" s="1321">
        <f>IF(ISERROR(VLOOKUP(VLOOKUP($A144, 'E4 TB Allocation Details'!$A$18:$L$214, MATCH("Misc ID", 'E4 TB Allocation Details'!$A$18:$L$18, 0),FALSE), 'E2 Allocators'!$B$15:$W$361, MATCH('O5 Details by Class &amp; Accounts'!BD$18, 'E2 Allocators'!$B$15:$W$15, 0),FALSE)*$E144), 0, VLOOKUP(VLOOKUP($A144, 'E4 TB Allocation Details'!$A$18:$L$214, MATCH("Misc ID", 'E4 TB Allocation Details'!$A$18:$L$18, 0),FALSE), 'E2 Allocators'!$B$15:$W$361, MATCH('O5 Details by Class &amp; Accounts'!BD$18, 'E2 Allocators'!$B$15:$W$15, 0),FALSE)*$E144)</f>
        <v>0</v>
      </c>
      <c r="BE144" s="1321">
        <f>IF(ISERROR(VLOOKUP(VLOOKUP($A144, 'E4 TB Allocation Details'!$A$18:$L$214, MATCH("Misc ID", 'E4 TB Allocation Details'!$A$18:$L$18, 0),FALSE), 'E2 Allocators'!$B$15:$W$361, MATCH('O5 Details by Class &amp; Accounts'!BE$18, 'E2 Allocators'!$B$15:$W$15, 0),FALSE)*$E144), 0, VLOOKUP(VLOOKUP($A144, 'E4 TB Allocation Details'!$A$18:$L$214, MATCH("Misc ID", 'E4 TB Allocation Details'!$A$18:$L$18, 0),FALSE), 'E2 Allocators'!$B$15:$W$361, MATCH('O5 Details by Class &amp; Accounts'!BE$18, 'E2 Allocators'!$B$15:$W$15, 0),FALSE)*$E144)</f>
        <v>0</v>
      </c>
      <c r="BF144" s="1321">
        <f>IF(ISERROR(VLOOKUP(VLOOKUP($A144, 'E4 TB Allocation Details'!$A$18:$L$214, MATCH("Misc ID", 'E4 TB Allocation Details'!$A$18:$L$18, 0),FALSE), 'E2 Allocators'!$B$15:$W$361, MATCH('O5 Details by Class &amp; Accounts'!BF$18, 'E2 Allocators'!$B$15:$W$15, 0),FALSE)*$E144), 0, VLOOKUP(VLOOKUP($A144, 'E4 TB Allocation Details'!$A$18:$L$214, MATCH("Misc ID", 'E4 TB Allocation Details'!$A$18:$L$18, 0),FALSE), 'E2 Allocators'!$B$15:$W$361, MATCH('O5 Details by Class &amp; Accounts'!BF$18, 'E2 Allocators'!$B$15:$W$15, 0),FALSE)*$E144)</f>
        <v>0</v>
      </c>
      <c r="BG144" s="1321">
        <f>IF(ISERROR(VLOOKUP(VLOOKUP($A144, 'E4 TB Allocation Details'!$A$18:$L$214, MATCH("Misc ID", 'E4 TB Allocation Details'!$A$18:$L$18, 0),FALSE), 'E2 Allocators'!$B$15:$W$361, MATCH('O5 Details by Class &amp; Accounts'!BG$18, 'E2 Allocators'!$B$15:$W$15, 0),FALSE)*$E144), 0, VLOOKUP(VLOOKUP($A144, 'E4 TB Allocation Details'!$A$18:$L$214, MATCH("Misc ID", 'E4 TB Allocation Details'!$A$18:$L$18, 0),FALSE), 'E2 Allocators'!$B$15:$W$361, MATCH('O5 Details by Class &amp; Accounts'!BG$18, 'E2 Allocators'!$B$15:$W$15, 0),FALSE)*$E144)</f>
        <v>0</v>
      </c>
      <c r="BH144" s="1321">
        <f>IF(ISERROR(VLOOKUP(VLOOKUP($A144, 'E4 TB Allocation Details'!$A$18:$L$214, MATCH("Misc ID", 'E4 TB Allocation Details'!$A$18:$L$18, 0),FALSE), 'E2 Allocators'!$B$15:$W$361, MATCH('O5 Details by Class &amp; Accounts'!BH$18, 'E2 Allocators'!$B$15:$W$15, 0),FALSE)*$E144), 0, VLOOKUP(VLOOKUP($A144, 'E4 TB Allocation Details'!$A$18:$L$214, MATCH("Misc ID", 'E4 TB Allocation Details'!$A$18:$L$18, 0),FALSE), 'E2 Allocators'!$B$15:$W$361, MATCH('O5 Details by Class &amp; Accounts'!BH$18, 'E2 Allocators'!$B$15:$W$15, 0),FALSE)*$E144)</f>
        <v>0</v>
      </c>
      <c r="BI144" s="1321">
        <f>IF(ISERROR(VLOOKUP(VLOOKUP($A144, 'E4 TB Allocation Details'!$A$18:$L$214, MATCH("Misc ID", 'E4 TB Allocation Details'!$A$18:$L$18, 0),FALSE), 'E2 Allocators'!$B$15:$W$361, MATCH('O5 Details by Class &amp; Accounts'!BI$18, 'E2 Allocators'!$B$15:$W$15, 0),FALSE)*$E144), 0, VLOOKUP(VLOOKUP($A144, 'E4 TB Allocation Details'!$A$18:$L$214, MATCH("Misc ID", 'E4 TB Allocation Details'!$A$18:$L$18, 0),FALSE), 'E2 Allocators'!$B$15:$W$361, MATCH('O5 Details by Class &amp; Accounts'!BI$18, 'E2 Allocators'!$B$15:$W$15, 0),FALSE)*$E144)</f>
        <v>0</v>
      </c>
      <c r="BJ144" s="1321">
        <f>IF(ISERROR(VLOOKUP(VLOOKUP($A144, 'E4 TB Allocation Details'!$A$18:$L$214, MATCH("Misc ID", 'E4 TB Allocation Details'!$A$18:$L$18, 0),FALSE), 'E2 Allocators'!$B$15:$W$361, MATCH('O5 Details by Class &amp; Accounts'!BJ$18, 'E2 Allocators'!$B$15:$W$15, 0),FALSE)*$E144), 0, VLOOKUP(VLOOKUP($A144, 'E4 TB Allocation Details'!$A$18:$L$214, MATCH("Misc ID", 'E4 TB Allocation Details'!$A$18:$L$18, 0),FALSE), 'E2 Allocators'!$B$15:$W$361, MATCH('O5 Details by Class &amp; Accounts'!BJ$18, 'E2 Allocators'!$B$15:$W$15, 0),FALSE)*$E144)</f>
        <v>0</v>
      </c>
      <c r="BK144" s="1321">
        <f>IF(ISERROR(VLOOKUP(VLOOKUP($A144, 'E4 TB Allocation Details'!$A$18:$L$214, MATCH("Misc ID", 'E4 TB Allocation Details'!$A$18:$L$18, 0),FALSE), 'E2 Allocators'!$B$15:$W$361, MATCH('O5 Details by Class &amp; Accounts'!BK$18, 'E2 Allocators'!$B$15:$W$15, 0),FALSE)*$E144), 0, VLOOKUP(VLOOKUP($A144, 'E4 TB Allocation Details'!$A$18:$L$214, MATCH("Misc ID", 'E4 TB Allocation Details'!$A$18:$L$18, 0),FALSE), 'E2 Allocators'!$B$15:$W$361, MATCH('O5 Details by Class &amp; Accounts'!BK$18, 'E2 Allocators'!$B$15:$W$15, 0),FALSE)*$E144)</f>
        <v>0</v>
      </c>
      <c r="BL144" s="1321">
        <f>IF(ISERROR(VLOOKUP(VLOOKUP($A144, 'E4 TB Allocation Details'!$A$18:$L$214, MATCH("Misc ID", 'E4 TB Allocation Details'!$A$18:$L$18, 0),FALSE), 'E2 Allocators'!$B$15:$W$361, MATCH('O5 Details by Class &amp; Accounts'!BL$18, 'E2 Allocators'!$B$15:$W$15, 0),FALSE)*$E144), 0, VLOOKUP(VLOOKUP($A144, 'E4 TB Allocation Details'!$A$18:$L$214, MATCH("Misc ID", 'E4 TB Allocation Details'!$A$18:$L$18, 0),FALSE), 'E2 Allocators'!$B$15:$W$361, MATCH('O5 Details by Class &amp; Accounts'!BL$18, 'E2 Allocators'!$B$15:$W$15, 0),FALSE)*$E144)</f>
        <v>0</v>
      </c>
      <c r="BM144" s="1321">
        <f>IF(ISERROR(VLOOKUP(VLOOKUP($A144, 'E4 TB Allocation Details'!$A$18:$L$214, MATCH("Misc ID", 'E4 TB Allocation Details'!$A$18:$L$18, 0),FALSE), 'E2 Allocators'!$B$15:$W$361, MATCH('O5 Details by Class &amp; Accounts'!BM$18, 'E2 Allocators'!$B$15:$W$15, 0),FALSE)*$E144), 0, VLOOKUP(VLOOKUP($A144, 'E4 TB Allocation Details'!$A$18:$L$214, MATCH("Misc ID", 'E4 TB Allocation Details'!$A$18:$L$18, 0),FALSE), 'E2 Allocators'!$B$15:$W$361, MATCH('O5 Details by Class &amp; Accounts'!BM$18, 'E2 Allocators'!$B$15:$W$15, 0),FALSE)*$E144)</f>
        <v>0</v>
      </c>
      <c r="BN144" s="1321">
        <f>IF(ISERROR(VLOOKUP(VLOOKUP($A144, 'E4 TB Allocation Details'!$A$18:$L$214, MATCH("Misc ID", 'E4 TB Allocation Details'!$A$18:$L$18, 0),FALSE), 'E2 Allocators'!$B$15:$W$361, MATCH('O5 Details by Class &amp; Accounts'!BN$18, 'E2 Allocators'!$B$15:$W$15, 0),FALSE)*$E144), 0, VLOOKUP(VLOOKUP($A144, 'E4 TB Allocation Details'!$A$18:$L$214, MATCH("Misc ID", 'E4 TB Allocation Details'!$A$18:$L$18, 0),FALSE), 'E2 Allocators'!$B$15:$W$361, MATCH('O5 Details by Class &amp; Accounts'!BN$18, 'E2 Allocators'!$B$15:$W$15, 0),FALSE)*$E144)</f>
        <v>0</v>
      </c>
      <c r="BO144" s="1321">
        <f>IF(ISERROR(VLOOKUP(VLOOKUP($A144, 'E4 TB Allocation Details'!$A$18:$L$214, MATCH("Misc ID", 'E4 TB Allocation Details'!$A$18:$L$18, 0),FALSE), 'E2 Allocators'!$B$15:$W$361, MATCH('O5 Details by Class &amp; Accounts'!BO$18, 'E2 Allocators'!$B$15:$W$15, 0),FALSE)*$E144), 0, VLOOKUP(VLOOKUP($A144, 'E4 TB Allocation Details'!$A$18:$L$214, MATCH("Misc ID", 'E4 TB Allocation Details'!$A$18:$L$18, 0),FALSE), 'E2 Allocators'!$B$15:$W$361, MATCH('O5 Details by Class &amp; Accounts'!BO$18, 'E2 Allocators'!$B$15:$W$15, 0),FALSE)*$E144)</f>
        <v>0</v>
      </c>
      <c r="BP144" s="1321">
        <f>IF(ISERROR(VLOOKUP(VLOOKUP($A144, 'E4 TB Allocation Details'!$A$18:$L$214, MATCH("Misc ID", 'E4 TB Allocation Details'!$A$18:$L$18, 0),FALSE), 'E2 Allocators'!$B$15:$W$361, MATCH('O5 Details by Class &amp; Accounts'!BP$18, 'E2 Allocators'!$B$15:$W$15, 0),FALSE)*$E144), 0, VLOOKUP(VLOOKUP($A144, 'E4 TB Allocation Details'!$A$18:$L$214, MATCH("Misc ID", 'E4 TB Allocation Details'!$A$18:$L$18, 0),FALSE), 'E2 Allocators'!$B$15:$W$361, MATCH('O5 Details by Class &amp; Accounts'!BP$18, 'E2 Allocators'!$B$15:$W$15, 0),FALSE)*$E144)</f>
        <v>0</v>
      </c>
      <c r="BQ144" s="1321">
        <f>IF(ISERROR(VLOOKUP(VLOOKUP($A144, 'E4 TB Allocation Details'!$A$18:$L$214, MATCH("Misc ID", 'E4 TB Allocation Details'!$A$18:$L$18, 0),FALSE), 'E2 Allocators'!$B$15:$W$361, MATCH('O5 Details by Class &amp; Accounts'!BQ$18, 'E2 Allocators'!$B$15:$W$15, 0),FALSE)*$E144), 0, VLOOKUP(VLOOKUP($A144, 'E4 TB Allocation Details'!$A$18:$L$214, MATCH("Misc ID", 'E4 TB Allocation Details'!$A$18:$L$18, 0),FALSE), 'E2 Allocators'!$B$15:$W$361, MATCH('O5 Details by Class &amp; Accounts'!BQ$18, 'E2 Allocators'!$B$15:$W$15, 0),FALSE)*$E144)</f>
        <v>0</v>
      </c>
      <c r="BR144" s="1321">
        <f>IF(ISERROR(VLOOKUP(VLOOKUP($A144, 'E4 TB Allocation Details'!$A$18:$L$214, MATCH("Misc ID", 'E4 TB Allocation Details'!$A$18:$L$18, 0),FALSE), 'E2 Allocators'!$B$15:$W$361, MATCH('O5 Details by Class &amp; Accounts'!BR$18, 'E2 Allocators'!$B$15:$W$15, 0),FALSE)*$E144), 0, VLOOKUP(VLOOKUP($A144, 'E4 TB Allocation Details'!$A$18:$L$214, MATCH("Misc ID", 'E4 TB Allocation Details'!$A$18:$L$18, 0),FALSE), 'E2 Allocators'!$B$15:$W$361, MATCH('O5 Details by Class &amp; Accounts'!BR$18, 'E2 Allocators'!$B$15:$W$15, 0),FALSE)*$E144)</f>
        <v>0</v>
      </c>
      <c r="BS144" s="1321">
        <f t="shared" si="41"/>
        <v>0</v>
      </c>
      <c r="BT144" s="1321">
        <f>IF(ISERROR(VLOOKUP(VLOOKUP($A144, 'E4 TB Allocation Details'!$A$18:$L$214, MATCH("A &amp; G ID", 'E4 TB Allocation Details'!$A$18:$L$18, 0),FALSE), 'E2 Allocators'!$B$15:$W$361, MATCH('O5 Details by Class &amp; Accounts'!BT$18, 'E2 Allocators'!$B$15:$W$15, 0),FALSE)*$E144), 0, VLOOKUP(VLOOKUP($A144, 'E4 TB Allocation Details'!$A$18:$L$214, MATCH("A &amp; G ID", 'E4 TB Allocation Details'!$A$18:$L$18, 0),FALSE), 'E2 Allocators'!$B$15:$W$361, MATCH('O5 Details by Class &amp; Accounts'!BT$18, 'E2 Allocators'!$B$15:$W$15, 0),FALSE)*$E144)</f>
        <v>0</v>
      </c>
      <c r="BU144" s="1321">
        <f>IF(ISERROR(VLOOKUP(VLOOKUP($A144, 'E4 TB Allocation Details'!$A$18:$L$214, MATCH("A &amp; G ID", 'E4 TB Allocation Details'!$A$18:$L$18, 0),FALSE), 'E2 Allocators'!$B$15:$W$361, MATCH('O5 Details by Class &amp; Accounts'!BU$18, 'E2 Allocators'!$B$15:$W$15, 0),FALSE)*$E144), 0, VLOOKUP(VLOOKUP($A144, 'E4 TB Allocation Details'!$A$18:$L$214, MATCH("A &amp; G ID", 'E4 TB Allocation Details'!$A$18:$L$18, 0),FALSE), 'E2 Allocators'!$B$15:$W$361, MATCH('O5 Details by Class &amp; Accounts'!BU$18, 'E2 Allocators'!$B$15:$W$15, 0),FALSE)*$E144)</f>
        <v>0</v>
      </c>
      <c r="BV144" s="1321">
        <f>IF(ISERROR(VLOOKUP(VLOOKUP($A144, 'E4 TB Allocation Details'!$A$18:$L$214, MATCH("A &amp; G ID", 'E4 TB Allocation Details'!$A$18:$L$18, 0),FALSE), 'E2 Allocators'!$B$15:$W$361, MATCH('O5 Details by Class &amp; Accounts'!BV$18, 'E2 Allocators'!$B$15:$W$15, 0),FALSE)*$E144), 0, VLOOKUP(VLOOKUP($A144, 'E4 TB Allocation Details'!$A$18:$L$214, MATCH("A &amp; G ID", 'E4 TB Allocation Details'!$A$18:$L$18, 0),FALSE), 'E2 Allocators'!$B$15:$W$361, MATCH('O5 Details by Class &amp; Accounts'!BV$18, 'E2 Allocators'!$B$15:$W$15, 0),FALSE)*$E144)</f>
        <v>0</v>
      </c>
      <c r="BW144" s="1321">
        <f>IF(ISERROR(VLOOKUP(VLOOKUP($A144, 'E4 TB Allocation Details'!$A$18:$L$214, MATCH("A &amp; G ID", 'E4 TB Allocation Details'!$A$18:$L$18, 0),FALSE), 'E2 Allocators'!$B$15:$W$361, MATCH('O5 Details by Class &amp; Accounts'!BW$18, 'E2 Allocators'!$B$15:$W$15, 0),FALSE)*$E144), 0, VLOOKUP(VLOOKUP($A144, 'E4 TB Allocation Details'!$A$18:$L$214, MATCH("A &amp; G ID", 'E4 TB Allocation Details'!$A$18:$L$18, 0),FALSE), 'E2 Allocators'!$B$15:$W$361, MATCH('O5 Details by Class &amp; Accounts'!BW$18, 'E2 Allocators'!$B$15:$W$15, 0),FALSE)*$E144)</f>
        <v>0</v>
      </c>
      <c r="BX144" s="1321">
        <f>IF(ISERROR(VLOOKUP(VLOOKUP($A144, 'E4 TB Allocation Details'!$A$18:$L$214, MATCH("A &amp; G ID", 'E4 TB Allocation Details'!$A$18:$L$18, 0),FALSE), 'E2 Allocators'!$B$15:$W$361, MATCH('O5 Details by Class &amp; Accounts'!BX$18, 'E2 Allocators'!$B$15:$W$15, 0),FALSE)*$E144), 0, VLOOKUP(VLOOKUP($A144, 'E4 TB Allocation Details'!$A$18:$L$214, MATCH("A &amp; G ID", 'E4 TB Allocation Details'!$A$18:$L$18, 0),FALSE), 'E2 Allocators'!$B$15:$W$361, MATCH('O5 Details by Class &amp; Accounts'!BX$18, 'E2 Allocators'!$B$15:$W$15, 0),FALSE)*$E144)</f>
        <v>0</v>
      </c>
      <c r="BY144" s="1321">
        <f>IF(ISERROR(VLOOKUP(VLOOKUP($A144, 'E4 TB Allocation Details'!$A$18:$L$214, MATCH("A &amp; G ID", 'E4 TB Allocation Details'!$A$18:$L$18, 0),FALSE), 'E2 Allocators'!$B$15:$W$361, MATCH('O5 Details by Class &amp; Accounts'!BY$18, 'E2 Allocators'!$B$15:$W$15, 0),FALSE)*$E144), 0, VLOOKUP(VLOOKUP($A144, 'E4 TB Allocation Details'!$A$18:$L$214, MATCH("A &amp; G ID", 'E4 TB Allocation Details'!$A$18:$L$18, 0),FALSE), 'E2 Allocators'!$B$15:$W$361, MATCH('O5 Details by Class &amp; Accounts'!BY$18, 'E2 Allocators'!$B$15:$W$15, 0),FALSE)*$E144)</f>
        <v>0</v>
      </c>
      <c r="BZ144" s="1321">
        <f>IF(ISERROR(VLOOKUP(VLOOKUP($A144, 'E4 TB Allocation Details'!$A$18:$L$214, MATCH("A &amp; G ID", 'E4 TB Allocation Details'!$A$18:$L$18, 0),FALSE), 'E2 Allocators'!$B$15:$W$361, MATCH('O5 Details by Class &amp; Accounts'!BZ$18, 'E2 Allocators'!$B$15:$W$15, 0),FALSE)*$E144), 0, VLOOKUP(VLOOKUP($A144, 'E4 TB Allocation Details'!$A$18:$L$214, MATCH("A &amp; G ID", 'E4 TB Allocation Details'!$A$18:$L$18, 0),FALSE), 'E2 Allocators'!$B$15:$W$361, MATCH('O5 Details by Class &amp; Accounts'!BZ$18, 'E2 Allocators'!$B$15:$W$15, 0),FALSE)*$E144)</f>
        <v>0</v>
      </c>
      <c r="CA144" s="1321">
        <f>IF(ISERROR(VLOOKUP(VLOOKUP($A144, 'E4 TB Allocation Details'!$A$18:$L$214, MATCH("A &amp; G ID", 'E4 TB Allocation Details'!$A$18:$L$18, 0),FALSE), 'E2 Allocators'!$B$15:$W$361, MATCH('O5 Details by Class &amp; Accounts'!CA$18, 'E2 Allocators'!$B$15:$W$15, 0),FALSE)*$E144), 0, VLOOKUP(VLOOKUP($A144, 'E4 TB Allocation Details'!$A$18:$L$214, MATCH("A &amp; G ID", 'E4 TB Allocation Details'!$A$18:$L$18, 0),FALSE), 'E2 Allocators'!$B$15:$W$361, MATCH('O5 Details by Class &amp; Accounts'!CA$18, 'E2 Allocators'!$B$15:$W$15, 0),FALSE)*$E144)</f>
        <v>0</v>
      </c>
      <c r="CB144" s="1321">
        <f>IF(ISERROR(VLOOKUP(VLOOKUP($A144, 'E4 TB Allocation Details'!$A$18:$L$214, MATCH("A &amp; G ID", 'E4 TB Allocation Details'!$A$18:$L$18, 0),FALSE), 'E2 Allocators'!$B$15:$W$361, MATCH('O5 Details by Class &amp; Accounts'!CB$18, 'E2 Allocators'!$B$15:$W$15, 0),FALSE)*$E144), 0, VLOOKUP(VLOOKUP($A144, 'E4 TB Allocation Details'!$A$18:$L$214, MATCH("A &amp; G ID", 'E4 TB Allocation Details'!$A$18:$L$18, 0),FALSE), 'E2 Allocators'!$B$15:$W$361, MATCH('O5 Details by Class &amp; Accounts'!CB$18, 'E2 Allocators'!$B$15:$W$15, 0),FALSE)*$E144)</f>
        <v>0</v>
      </c>
      <c r="CC144" s="1321">
        <f>IF(ISERROR(VLOOKUP(VLOOKUP($A144, 'E4 TB Allocation Details'!$A$18:$L$214, MATCH("A &amp; G ID", 'E4 TB Allocation Details'!$A$18:$L$18, 0),FALSE), 'E2 Allocators'!$B$15:$W$361, MATCH('O5 Details by Class &amp; Accounts'!CC$18, 'E2 Allocators'!$B$15:$W$15, 0),FALSE)*$E144), 0, VLOOKUP(VLOOKUP($A144, 'E4 TB Allocation Details'!$A$18:$L$214, MATCH("A &amp; G ID", 'E4 TB Allocation Details'!$A$18:$L$18, 0),FALSE), 'E2 Allocators'!$B$15:$W$361, MATCH('O5 Details by Class &amp; Accounts'!CC$18, 'E2 Allocators'!$B$15:$W$15, 0),FALSE)*$E144)</f>
        <v>0</v>
      </c>
      <c r="CD144" s="1321">
        <f>IF(ISERROR(VLOOKUP(VLOOKUP($A144, 'E4 TB Allocation Details'!$A$18:$L$214, MATCH("A &amp; G ID", 'E4 TB Allocation Details'!$A$18:$L$18, 0),FALSE), 'E2 Allocators'!$B$15:$W$361, MATCH('O5 Details by Class &amp; Accounts'!CD$18, 'E2 Allocators'!$B$15:$W$15, 0),FALSE)*$E144), 0, VLOOKUP(VLOOKUP($A144, 'E4 TB Allocation Details'!$A$18:$L$214, MATCH("A &amp; G ID", 'E4 TB Allocation Details'!$A$18:$L$18, 0),FALSE), 'E2 Allocators'!$B$15:$W$361, MATCH('O5 Details by Class &amp; Accounts'!CD$18, 'E2 Allocators'!$B$15:$W$15, 0),FALSE)*$E144)</f>
        <v>0</v>
      </c>
      <c r="CE144" s="1321">
        <f>IF(ISERROR(VLOOKUP(VLOOKUP($A144, 'E4 TB Allocation Details'!$A$18:$L$214, MATCH("A &amp; G ID", 'E4 TB Allocation Details'!$A$18:$L$18, 0),FALSE), 'E2 Allocators'!$B$15:$W$361, MATCH('O5 Details by Class &amp; Accounts'!CE$18, 'E2 Allocators'!$B$15:$W$15, 0),FALSE)*$E144), 0, VLOOKUP(VLOOKUP($A144, 'E4 TB Allocation Details'!$A$18:$L$214, MATCH("A &amp; G ID", 'E4 TB Allocation Details'!$A$18:$L$18, 0),FALSE), 'E2 Allocators'!$B$15:$W$361, MATCH('O5 Details by Class &amp; Accounts'!CE$18, 'E2 Allocators'!$B$15:$W$15, 0),FALSE)*$E144)</f>
        <v>0</v>
      </c>
      <c r="CF144" s="1321">
        <f>IF(ISERROR(VLOOKUP(VLOOKUP($A144, 'E4 TB Allocation Details'!$A$18:$L$214, MATCH("A &amp; G ID", 'E4 TB Allocation Details'!$A$18:$L$18, 0),FALSE), 'E2 Allocators'!$B$15:$W$361, MATCH('O5 Details by Class &amp; Accounts'!CF$18, 'E2 Allocators'!$B$15:$W$15, 0),FALSE)*$E144), 0, VLOOKUP(VLOOKUP($A144, 'E4 TB Allocation Details'!$A$18:$L$214, MATCH("A &amp; G ID", 'E4 TB Allocation Details'!$A$18:$L$18, 0),FALSE), 'E2 Allocators'!$B$15:$W$361, MATCH('O5 Details by Class &amp; Accounts'!CF$18, 'E2 Allocators'!$B$15:$W$15, 0),FALSE)*$E144)</f>
        <v>0</v>
      </c>
      <c r="CG144" s="1321">
        <f>IF(ISERROR(VLOOKUP(VLOOKUP($A144, 'E4 TB Allocation Details'!$A$18:$L$214, MATCH("A &amp; G ID", 'E4 TB Allocation Details'!$A$18:$L$18, 0),FALSE), 'E2 Allocators'!$B$15:$W$361, MATCH('O5 Details by Class &amp; Accounts'!CG$18, 'E2 Allocators'!$B$15:$W$15, 0),FALSE)*$E144), 0, VLOOKUP(VLOOKUP($A144, 'E4 TB Allocation Details'!$A$18:$L$214, MATCH("A &amp; G ID", 'E4 TB Allocation Details'!$A$18:$L$18, 0),FALSE), 'E2 Allocators'!$B$15:$W$361, MATCH('O5 Details by Class &amp; Accounts'!CG$18, 'E2 Allocators'!$B$15:$W$15, 0),FALSE)*$E144)</f>
        <v>0</v>
      </c>
      <c r="CH144" s="1321">
        <f>IF(ISERROR(VLOOKUP(VLOOKUP($A144, 'E4 TB Allocation Details'!$A$18:$L$214, MATCH("A &amp; G ID", 'E4 TB Allocation Details'!$A$18:$L$18, 0),FALSE), 'E2 Allocators'!$B$15:$W$361, MATCH('O5 Details by Class &amp; Accounts'!CH$18, 'E2 Allocators'!$B$15:$W$15, 0),FALSE)*$E144), 0, VLOOKUP(VLOOKUP($A144, 'E4 TB Allocation Details'!$A$18:$L$214, MATCH("A &amp; G ID", 'E4 TB Allocation Details'!$A$18:$L$18, 0),FALSE), 'E2 Allocators'!$B$15:$W$361, MATCH('O5 Details by Class &amp; Accounts'!CH$18, 'E2 Allocators'!$B$15:$W$15, 0),FALSE)*$E144)</f>
        <v>0</v>
      </c>
      <c r="CI144" s="1321">
        <f>IF(ISERROR(VLOOKUP(VLOOKUP($A144, 'E4 TB Allocation Details'!$A$18:$L$214, MATCH("A &amp; G ID", 'E4 TB Allocation Details'!$A$18:$L$18, 0),FALSE), 'E2 Allocators'!$B$15:$W$361, MATCH('O5 Details by Class &amp; Accounts'!CI$18, 'E2 Allocators'!$B$15:$W$15, 0),FALSE)*$E144), 0, VLOOKUP(VLOOKUP($A144, 'E4 TB Allocation Details'!$A$18:$L$214, MATCH("A &amp; G ID", 'E4 TB Allocation Details'!$A$18:$L$18, 0),FALSE), 'E2 Allocators'!$B$15:$W$361, MATCH('O5 Details by Class &amp; Accounts'!CI$18, 'E2 Allocators'!$B$15:$W$15, 0),FALSE)*$E144)</f>
        <v>0</v>
      </c>
      <c r="CJ144" s="1321">
        <f>IF(ISERROR(VLOOKUP(VLOOKUP($A144, 'E4 TB Allocation Details'!$A$18:$L$214, MATCH("A &amp; G ID", 'E4 TB Allocation Details'!$A$18:$L$18, 0),FALSE), 'E2 Allocators'!$B$15:$W$361, MATCH('O5 Details by Class &amp; Accounts'!CJ$18, 'E2 Allocators'!$B$15:$W$15, 0),FALSE)*$E144), 0, VLOOKUP(VLOOKUP($A144, 'E4 TB Allocation Details'!$A$18:$L$214, MATCH("A &amp; G ID", 'E4 TB Allocation Details'!$A$18:$L$18, 0),FALSE), 'E2 Allocators'!$B$15:$W$361, MATCH('O5 Details by Class &amp; Accounts'!CJ$18, 'E2 Allocators'!$B$15:$W$15, 0),FALSE)*$E144)</f>
        <v>0</v>
      </c>
      <c r="CK144" s="1321">
        <f>IF(ISERROR(VLOOKUP(VLOOKUP($A144, 'E4 TB Allocation Details'!$A$18:$L$214, MATCH("A &amp; G ID", 'E4 TB Allocation Details'!$A$18:$L$18, 0),FALSE), 'E2 Allocators'!$B$15:$W$361, MATCH('O5 Details by Class &amp; Accounts'!CK$18, 'E2 Allocators'!$B$15:$W$15, 0),FALSE)*$E144), 0, VLOOKUP(VLOOKUP($A144, 'E4 TB Allocation Details'!$A$18:$L$214, MATCH("A &amp; G ID", 'E4 TB Allocation Details'!$A$18:$L$18, 0),FALSE), 'E2 Allocators'!$B$15:$W$361, MATCH('O5 Details by Class &amp; Accounts'!CK$18, 'E2 Allocators'!$B$15:$W$15, 0),FALSE)*$E144)</f>
        <v>0</v>
      </c>
      <c r="CL144" s="1321">
        <f>IF(ISERROR(VLOOKUP(VLOOKUP($A144, 'E4 TB Allocation Details'!$A$18:$L$214, MATCH("A &amp; G ID", 'E4 TB Allocation Details'!$A$18:$L$18, 0),FALSE), 'E2 Allocators'!$B$15:$W$361, MATCH('O5 Details by Class &amp; Accounts'!CL$18, 'E2 Allocators'!$B$15:$W$15, 0),FALSE)*$E144), 0, VLOOKUP(VLOOKUP($A144, 'E4 TB Allocation Details'!$A$18:$L$214, MATCH("A &amp; G ID", 'E4 TB Allocation Details'!$A$18:$L$18, 0),FALSE), 'E2 Allocators'!$B$15:$W$361, MATCH('O5 Details by Class &amp; Accounts'!CL$18, 'E2 Allocators'!$B$15:$W$15, 0),FALSE)*$E144)</f>
        <v>0</v>
      </c>
      <c r="CM144" s="1321">
        <f>IF(ISERROR(VLOOKUP(VLOOKUP($A144, 'E4 TB Allocation Details'!$A$18:$L$214, MATCH("A &amp; G ID", 'E4 TB Allocation Details'!$A$18:$L$18, 0),FALSE), 'E2 Allocators'!$B$15:$W$361, MATCH('O5 Details by Class &amp; Accounts'!CM$18, 'E2 Allocators'!$B$15:$W$15, 0),FALSE)*$E144), 0, VLOOKUP(VLOOKUP($A144, 'E4 TB Allocation Details'!$A$18:$L$214, MATCH("A &amp; G ID", 'E4 TB Allocation Details'!$A$18:$L$18, 0),FALSE), 'E2 Allocators'!$B$15:$W$361, MATCH('O5 Details by Class &amp; Accounts'!CM$18, 'E2 Allocators'!$B$15:$W$15, 0),FALSE)*$E144)</f>
        <v>0</v>
      </c>
      <c r="CN144" s="1321">
        <f t="shared" si="42"/>
        <v>0</v>
      </c>
      <c r="CO144" s="1650">
        <f t="shared" si="43"/>
        <v>0</v>
      </c>
      <c r="CQ144" s="1898" t="s">
        <v>508</v>
      </c>
    </row>
    <row r="145" spans="1:95" s="64" customFormat="1" ht="25.5">
      <c r="A145" s="1089">
        <v>5055</v>
      </c>
      <c r="B145" s="1088" t="s">
        <v>1426</v>
      </c>
      <c r="C145" s="1647">
        <f>IF(ISERROR(VLOOKUP($A145,'I3 TB Data'!$A$19:$H$484,MATCH('O5 Details by Class &amp; Accounts'!$C$18, 'I3 TB Data'!$A$19:$H$19,0),0)), 0, VLOOKUP($A145,'I3 TB Data'!$A$19:$H$484,MATCH('O5 Details by Class &amp; Accounts'!$C$18,'I3 TB Data'!$A$19:$H$19,0),0))</f>
        <v>0</v>
      </c>
      <c r="D145" s="1648"/>
      <c r="E145" s="1647">
        <f t="shared" si="44"/>
        <v>0</v>
      </c>
      <c r="F145" s="1649">
        <f>IF(ISERROR(VLOOKUP($A145, 'E1 Categorization'!A33:E124, MATCH("Customer Component", 'E1 Categorization'!$A$33:$E$33,0), 0)), 0, IF(VLOOKUP($A145, 'E1 Categorization'!A33:E124, MATCH("Customer Component", 'E1 Categorization'!$A$33:$E$33,0), 0)=0, 'O5 Details by Class &amp; Accounts'!$E145, IF(AND(VLOOKUP($A145, 'E1 Categorization'!A33:E124, MATCH("Customer Component", 'E1 Categorization'!$A$33:$E$33,0), 0) &gt;0, VLOOKUP($A145, 'E1 Categorization'!A33:E124, MATCH("Customer Component", 'E1 Categorization'!$A$33:$E$33,0), 0)&lt;1), 'O5 Details by Class &amp; Accounts'!$E145*(1-VLOOKUP($A145, 'E1 Categorization'!A33:E124, MATCH("Customer Component", 'E1 Categorization'!$A$33:$E$33,0), 0)), 0)))</f>
        <v>0</v>
      </c>
      <c r="G145" s="1649">
        <f>IF(ISERROR(VLOOKUP($A145, 'E1 Categorization'!A33:E124, MATCH("Customer Component", 'E1 Categorization'!$A$33:$E$33,0), 0)),0, IF(VLOOKUP($A145, 'E1 Categorization'!A33:E124, MATCH("Customer Component", 'E1 Categorization'!$A$33:$E$33,0), 0)=0, 0, IF(AND(VLOOKUP($A145, 'E1 Categorization'!A33:E124, MATCH("Customer Component", 'E1 Categorization'!$A$33:$E$33,0), 0) &gt;0, VLOOKUP($A145, 'E1 Categorization'!A33:E124, MATCH("Customer Component", 'E1 Categorization'!$A$33:$E$33,0), 0)&lt;1), 'O5 Details by Class &amp; Accounts'!$E145*(VLOOKUP($A145, 'E1 Categorization'!A33:E124, MATCH("Customer Component", 'E1 Categorization'!$A$33:$E$33,0), 0)), 'O5 Details by Class &amp; Accounts'!$E145)))</f>
        <v>0</v>
      </c>
      <c r="H145" s="1321">
        <f t="shared" si="38"/>
        <v>0</v>
      </c>
      <c r="I145" s="1321">
        <f>IF(ISERROR(VLOOKUP(VLOOKUP($A145, 'E4 TB Allocation Details'!$A$18:$L$214, MATCH("Demand ID", 'E4 TB Allocation Details'!$A$18:$L$18, 0),FALSE), 'E2 Allocators'!$B$15:$W$361, MATCH('O5 Details by Class &amp; Accounts'!I$18, 'E2 Allocators'!$B$15:$W$15, 0),FALSE)*$F145), 0, VLOOKUP(VLOOKUP($A145, 'E4 TB Allocation Details'!$A$18:$L$214, MATCH("Demand ID", 'E4 TB Allocation Details'!$A$18:$L$18, 0),FALSE), 'E2 Allocators'!$B$15:$W$361, MATCH('O5 Details by Class &amp; Accounts'!I$18, 'E2 Allocators'!$B$15:$W$15, 0),FALSE)*$F145)</f>
        <v>0</v>
      </c>
      <c r="J145" s="1321">
        <f>IF(ISERROR(VLOOKUP(VLOOKUP($A145, 'E4 TB Allocation Details'!$A$18:$L$214, MATCH("Demand ID", 'E4 TB Allocation Details'!$A$18:$L$18, 0),FALSE), 'E2 Allocators'!$B$15:$W$361, MATCH('O5 Details by Class &amp; Accounts'!J$18, 'E2 Allocators'!$B$15:$W$15, 0),FALSE)*$F145), 0, VLOOKUP(VLOOKUP($A145, 'E4 TB Allocation Details'!$A$18:$L$214, MATCH("Demand ID", 'E4 TB Allocation Details'!$A$18:$L$18, 0),FALSE), 'E2 Allocators'!$B$15:$W$361, MATCH('O5 Details by Class &amp; Accounts'!J$18, 'E2 Allocators'!$B$15:$W$15, 0),FALSE)*$F145)</f>
        <v>0</v>
      </c>
      <c r="K145" s="1321">
        <f>IF(ISERROR(VLOOKUP(VLOOKUP($A145, 'E4 TB Allocation Details'!$A$18:$L$214, MATCH("Demand ID", 'E4 TB Allocation Details'!$A$18:$L$18, 0),FALSE), 'E2 Allocators'!$B$15:$W$361, MATCH('O5 Details by Class &amp; Accounts'!K$18, 'E2 Allocators'!$B$15:$W$15, 0),FALSE)*$F145), 0, VLOOKUP(VLOOKUP($A145, 'E4 TB Allocation Details'!$A$18:$L$214, MATCH("Demand ID", 'E4 TB Allocation Details'!$A$18:$L$18, 0),FALSE), 'E2 Allocators'!$B$15:$W$361, MATCH('O5 Details by Class &amp; Accounts'!K$18, 'E2 Allocators'!$B$15:$W$15, 0),FALSE)*$F145)</f>
        <v>0</v>
      </c>
      <c r="L145" s="1321">
        <f>IF(ISERROR(VLOOKUP(VLOOKUP($A145, 'E4 TB Allocation Details'!$A$18:$L$214, MATCH("Demand ID", 'E4 TB Allocation Details'!$A$18:$L$18, 0),FALSE), 'E2 Allocators'!$B$15:$W$361, MATCH('O5 Details by Class &amp; Accounts'!L$18, 'E2 Allocators'!$B$15:$W$15, 0),FALSE)*$F145), 0, VLOOKUP(VLOOKUP($A145, 'E4 TB Allocation Details'!$A$18:$L$214, MATCH("Demand ID", 'E4 TB Allocation Details'!$A$18:$L$18, 0),FALSE), 'E2 Allocators'!$B$15:$W$361, MATCH('O5 Details by Class &amp; Accounts'!L$18, 'E2 Allocators'!$B$15:$W$15, 0),FALSE)*$F145)</f>
        <v>0</v>
      </c>
      <c r="M145" s="1321">
        <f>IF(ISERROR(VLOOKUP(VLOOKUP($A145, 'E4 TB Allocation Details'!$A$18:$L$214, MATCH("Demand ID", 'E4 TB Allocation Details'!$A$18:$L$18, 0),FALSE), 'E2 Allocators'!$B$15:$W$361, MATCH('O5 Details by Class &amp; Accounts'!M$18, 'E2 Allocators'!$B$15:$W$15, 0),FALSE)*$F145), 0, VLOOKUP(VLOOKUP($A145, 'E4 TB Allocation Details'!$A$18:$L$214, MATCH("Demand ID", 'E4 TB Allocation Details'!$A$18:$L$18, 0),FALSE), 'E2 Allocators'!$B$15:$W$361, MATCH('O5 Details by Class &amp; Accounts'!M$18, 'E2 Allocators'!$B$15:$W$15, 0),FALSE)*$F145)</f>
        <v>0</v>
      </c>
      <c r="N145" s="1321">
        <f>IF(ISERROR(VLOOKUP(VLOOKUP($A145, 'E4 TB Allocation Details'!$A$18:$L$214, MATCH("Demand ID", 'E4 TB Allocation Details'!$A$18:$L$18, 0),FALSE), 'E2 Allocators'!$B$15:$W$361, MATCH('O5 Details by Class &amp; Accounts'!N$18, 'E2 Allocators'!$B$15:$W$15, 0),FALSE)*$F145), 0, VLOOKUP(VLOOKUP($A145, 'E4 TB Allocation Details'!$A$18:$L$214, MATCH("Demand ID", 'E4 TB Allocation Details'!$A$18:$L$18, 0),FALSE), 'E2 Allocators'!$B$15:$W$361, MATCH('O5 Details by Class &amp; Accounts'!N$18, 'E2 Allocators'!$B$15:$W$15, 0),FALSE)*$F145)</f>
        <v>0</v>
      </c>
      <c r="O145" s="1321">
        <f>IF(ISERROR(VLOOKUP(VLOOKUP($A145, 'E4 TB Allocation Details'!$A$18:$L$214, MATCH("Demand ID", 'E4 TB Allocation Details'!$A$18:$L$18, 0),FALSE), 'E2 Allocators'!$B$15:$W$361, MATCH('O5 Details by Class &amp; Accounts'!O$18, 'E2 Allocators'!$B$15:$W$15, 0),FALSE)*$F145), 0, VLOOKUP(VLOOKUP($A145, 'E4 TB Allocation Details'!$A$18:$L$214, MATCH("Demand ID", 'E4 TB Allocation Details'!$A$18:$L$18, 0),FALSE), 'E2 Allocators'!$B$15:$W$361, MATCH('O5 Details by Class &amp; Accounts'!O$18, 'E2 Allocators'!$B$15:$W$15, 0),FALSE)*$F145)</f>
        <v>0</v>
      </c>
      <c r="P145" s="1321">
        <f>IF(ISERROR(VLOOKUP(VLOOKUP($A145, 'E4 TB Allocation Details'!$A$18:$L$214, MATCH("Demand ID", 'E4 TB Allocation Details'!$A$18:$L$18, 0),FALSE), 'E2 Allocators'!$B$15:$W$361, MATCH('O5 Details by Class &amp; Accounts'!P$18, 'E2 Allocators'!$B$15:$W$15, 0),FALSE)*$F145), 0, VLOOKUP(VLOOKUP($A145, 'E4 TB Allocation Details'!$A$18:$L$214, MATCH("Demand ID", 'E4 TB Allocation Details'!$A$18:$L$18, 0),FALSE), 'E2 Allocators'!$B$15:$W$361, MATCH('O5 Details by Class &amp; Accounts'!P$18, 'E2 Allocators'!$B$15:$W$15, 0),FALSE)*$F145)</f>
        <v>0</v>
      </c>
      <c r="Q145" s="1321">
        <f>IF(ISERROR(VLOOKUP(VLOOKUP($A145, 'E4 TB Allocation Details'!$A$18:$L$214, MATCH("Demand ID", 'E4 TB Allocation Details'!$A$18:$L$18, 0),FALSE), 'E2 Allocators'!$B$15:$W$361, MATCH('O5 Details by Class &amp; Accounts'!Q$18, 'E2 Allocators'!$B$15:$W$15, 0),FALSE)*$F145), 0, VLOOKUP(VLOOKUP($A145, 'E4 TB Allocation Details'!$A$18:$L$214, MATCH("Demand ID", 'E4 TB Allocation Details'!$A$18:$L$18, 0),FALSE), 'E2 Allocators'!$B$15:$W$361, MATCH('O5 Details by Class &amp; Accounts'!Q$18, 'E2 Allocators'!$B$15:$W$15, 0),FALSE)*$F145)</f>
        <v>0</v>
      </c>
      <c r="R145" s="1321">
        <f>IF(ISERROR(VLOOKUP(VLOOKUP($A145, 'E4 TB Allocation Details'!$A$18:$L$214, MATCH("Demand ID", 'E4 TB Allocation Details'!$A$18:$L$18, 0),FALSE), 'E2 Allocators'!$B$15:$W$361, MATCH('O5 Details by Class &amp; Accounts'!R$18, 'E2 Allocators'!$B$15:$W$15, 0),FALSE)*$F145), 0, VLOOKUP(VLOOKUP($A145, 'E4 TB Allocation Details'!$A$18:$L$214, MATCH("Demand ID", 'E4 TB Allocation Details'!$A$18:$L$18, 0),FALSE), 'E2 Allocators'!$B$15:$W$361, MATCH('O5 Details by Class &amp; Accounts'!R$18, 'E2 Allocators'!$B$15:$W$15, 0),FALSE)*$F145)</f>
        <v>0</v>
      </c>
      <c r="S145" s="1321">
        <f>IF(ISERROR(VLOOKUP(VLOOKUP($A145, 'E4 TB Allocation Details'!$A$18:$L$214, MATCH("Demand ID", 'E4 TB Allocation Details'!$A$18:$L$18, 0),FALSE), 'E2 Allocators'!$B$15:$W$361, MATCH('O5 Details by Class &amp; Accounts'!S$18, 'E2 Allocators'!$B$15:$W$15, 0),FALSE)*$F145), 0, VLOOKUP(VLOOKUP($A145, 'E4 TB Allocation Details'!$A$18:$L$214, MATCH("Demand ID", 'E4 TB Allocation Details'!$A$18:$L$18, 0),FALSE), 'E2 Allocators'!$B$15:$W$361, MATCH('O5 Details by Class &amp; Accounts'!S$18, 'E2 Allocators'!$B$15:$W$15, 0),FALSE)*$F145)</f>
        <v>0</v>
      </c>
      <c r="T145" s="1321">
        <f>IF(ISERROR(VLOOKUP(VLOOKUP($A145, 'E4 TB Allocation Details'!$A$18:$L$214, MATCH("Demand ID", 'E4 TB Allocation Details'!$A$18:$L$18, 0),FALSE), 'E2 Allocators'!$B$15:$W$361, MATCH('O5 Details by Class &amp; Accounts'!T$18, 'E2 Allocators'!$B$15:$W$15, 0),FALSE)*$F145), 0, VLOOKUP(VLOOKUP($A145, 'E4 TB Allocation Details'!$A$18:$L$214, MATCH("Demand ID", 'E4 TB Allocation Details'!$A$18:$L$18, 0),FALSE), 'E2 Allocators'!$B$15:$W$361, MATCH('O5 Details by Class &amp; Accounts'!T$18, 'E2 Allocators'!$B$15:$W$15, 0),FALSE)*$F145)</f>
        <v>0</v>
      </c>
      <c r="U145" s="1321">
        <f>IF(ISERROR(VLOOKUP(VLOOKUP($A145, 'E4 TB Allocation Details'!$A$18:$L$214, MATCH("Demand ID", 'E4 TB Allocation Details'!$A$18:$L$18, 0),FALSE), 'E2 Allocators'!$B$15:$W$361, MATCH('O5 Details by Class &amp; Accounts'!U$18, 'E2 Allocators'!$B$15:$W$15, 0),FALSE)*$F145), 0, VLOOKUP(VLOOKUP($A145, 'E4 TB Allocation Details'!$A$18:$L$214, MATCH("Demand ID", 'E4 TB Allocation Details'!$A$18:$L$18, 0),FALSE), 'E2 Allocators'!$B$15:$W$361, MATCH('O5 Details by Class &amp; Accounts'!U$18, 'E2 Allocators'!$B$15:$W$15, 0),FALSE)*$F145)</f>
        <v>0</v>
      </c>
      <c r="V145" s="1321">
        <f>IF(ISERROR(VLOOKUP(VLOOKUP($A145, 'E4 TB Allocation Details'!$A$18:$L$214, MATCH("Demand ID", 'E4 TB Allocation Details'!$A$18:$L$18, 0),FALSE), 'E2 Allocators'!$B$15:$W$361, MATCH('O5 Details by Class &amp; Accounts'!V$18, 'E2 Allocators'!$B$15:$W$15, 0),FALSE)*$F145), 0, VLOOKUP(VLOOKUP($A145, 'E4 TB Allocation Details'!$A$18:$L$214, MATCH("Demand ID", 'E4 TB Allocation Details'!$A$18:$L$18, 0),FALSE), 'E2 Allocators'!$B$15:$W$361, MATCH('O5 Details by Class &amp; Accounts'!V$18, 'E2 Allocators'!$B$15:$W$15, 0),FALSE)*$F145)</f>
        <v>0</v>
      </c>
      <c r="W145" s="1321">
        <f>IF(ISERROR(VLOOKUP(VLOOKUP($A145, 'E4 TB Allocation Details'!$A$18:$L$214, MATCH("Demand ID", 'E4 TB Allocation Details'!$A$18:$L$18, 0),FALSE), 'E2 Allocators'!$B$15:$W$361, MATCH('O5 Details by Class &amp; Accounts'!W$18, 'E2 Allocators'!$B$15:$W$15, 0),FALSE)*$F145), 0, VLOOKUP(VLOOKUP($A145, 'E4 TB Allocation Details'!$A$18:$L$214, MATCH("Demand ID", 'E4 TB Allocation Details'!$A$18:$L$18, 0),FALSE), 'E2 Allocators'!$B$15:$W$361, MATCH('O5 Details by Class &amp; Accounts'!W$18, 'E2 Allocators'!$B$15:$W$15, 0),FALSE)*$F145)</f>
        <v>0</v>
      </c>
      <c r="X145" s="1321">
        <f>IF(ISERROR(VLOOKUP(VLOOKUP($A145, 'E4 TB Allocation Details'!$A$18:$L$214, MATCH("Demand ID", 'E4 TB Allocation Details'!$A$18:$L$18, 0),FALSE), 'E2 Allocators'!$B$15:$W$361, MATCH('O5 Details by Class &amp; Accounts'!X$18, 'E2 Allocators'!$B$15:$W$15, 0),FALSE)*$F145), 0, VLOOKUP(VLOOKUP($A145, 'E4 TB Allocation Details'!$A$18:$L$214, MATCH("Demand ID", 'E4 TB Allocation Details'!$A$18:$L$18, 0),FALSE), 'E2 Allocators'!$B$15:$W$361, MATCH('O5 Details by Class &amp; Accounts'!X$18, 'E2 Allocators'!$B$15:$W$15, 0),FALSE)*$F145)</f>
        <v>0</v>
      </c>
      <c r="Y145" s="1321">
        <f>IF(ISERROR(VLOOKUP(VLOOKUP($A145, 'E4 TB Allocation Details'!$A$18:$L$214, MATCH("Demand ID", 'E4 TB Allocation Details'!$A$18:$L$18, 0),FALSE), 'E2 Allocators'!$B$15:$W$361, MATCH('O5 Details by Class &amp; Accounts'!Y$18, 'E2 Allocators'!$B$15:$W$15, 0),FALSE)*$F145), 0, VLOOKUP(VLOOKUP($A145, 'E4 TB Allocation Details'!$A$18:$L$214, MATCH("Demand ID", 'E4 TB Allocation Details'!$A$18:$L$18, 0),FALSE), 'E2 Allocators'!$B$15:$W$361, MATCH('O5 Details by Class &amp; Accounts'!Y$18, 'E2 Allocators'!$B$15:$W$15, 0),FALSE)*$F145)</f>
        <v>0</v>
      </c>
      <c r="Z145" s="1321">
        <f>IF(ISERROR(VLOOKUP(VLOOKUP($A145, 'E4 TB Allocation Details'!$A$18:$L$214, MATCH("Demand ID", 'E4 TB Allocation Details'!$A$18:$L$18, 0),FALSE), 'E2 Allocators'!$B$15:$W$361, MATCH('O5 Details by Class &amp; Accounts'!Z$18, 'E2 Allocators'!$B$15:$W$15, 0),FALSE)*$F145), 0, VLOOKUP(VLOOKUP($A145, 'E4 TB Allocation Details'!$A$18:$L$214, MATCH("Demand ID", 'E4 TB Allocation Details'!$A$18:$L$18, 0),FALSE), 'E2 Allocators'!$B$15:$W$361, MATCH('O5 Details by Class &amp; Accounts'!Z$18, 'E2 Allocators'!$B$15:$W$15, 0),FALSE)*$F145)</f>
        <v>0</v>
      </c>
      <c r="AA145" s="1321">
        <f>IF(ISERROR(VLOOKUP(VLOOKUP($A145, 'E4 TB Allocation Details'!$A$18:$L$214, MATCH("Demand ID", 'E4 TB Allocation Details'!$A$18:$L$18, 0),FALSE), 'E2 Allocators'!$B$15:$W$361, MATCH('O5 Details by Class &amp; Accounts'!AA$18, 'E2 Allocators'!$B$15:$W$15, 0),FALSE)*$F145), 0, VLOOKUP(VLOOKUP($A145, 'E4 TB Allocation Details'!$A$18:$L$214, MATCH("Demand ID", 'E4 TB Allocation Details'!$A$18:$L$18, 0),FALSE), 'E2 Allocators'!$B$15:$W$361, MATCH('O5 Details by Class &amp; Accounts'!AA$18, 'E2 Allocators'!$B$15:$W$15, 0),FALSE)*$F145)</f>
        <v>0</v>
      </c>
      <c r="AB145" s="1321">
        <f>IF(ISERROR(VLOOKUP(VLOOKUP($A145, 'E4 TB Allocation Details'!$A$18:$L$214, MATCH("Demand ID", 'E4 TB Allocation Details'!$A$18:$L$18, 0),FALSE), 'E2 Allocators'!$B$15:$W$361, MATCH('O5 Details by Class &amp; Accounts'!AB$18, 'E2 Allocators'!$B$15:$W$15, 0),FALSE)*$F145), 0, VLOOKUP(VLOOKUP($A145, 'E4 TB Allocation Details'!$A$18:$L$214, MATCH("Demand ID", 'E4 TB Allocation Details'!$A$18:$L$18, 0),FALSE), 'E2 Allocators'!$B$15:$W$361, MATCH('O5 Details by Class &amp; Accounts'!AB$18, 'E2 Allocators'!$B$15:$W$15, 0),FALSE)*$F145)</f>
        <v>0</v>
      </c>
      <c r="AC145" s="1321">
        <f t="shared" si="39"/>
        <v>0</v>
      </c>
      <c r="AD145" s="1321">
        <f>IF(ISERROR(VLOOKUP(VLOOKUP($A145, 'E4 TB Allocation Details'!$A$18:$L$214, MATCH("Customer ID", 'E4 TB Allocation Details'!$A$18:$L$18, 0),FALSE), 'E2 Allocators'!$B$15:$W$361, MATCH('O5 Details by Class &amp; Accounts'!AD$18, 'E2 Allocators'!$B$15:$W$15, 0),FALSE)*$G145), 0, VLOOKUP(VLOOKUP($A145, 'E4 TB Allocation Details'!$A$18:$L$214, MATCH("Customer ID", 'E4 TB Allocation Details'!$A$18:$L$18, 0),FALSE), 'E2 Allocators'!$B$15:$W$361, MATCH('O5 Details by Class &amp; Accounts'!AD$18, 'E2 Allocators'!$B$15:$W$15, 0),FALSE)*$G145)</f>
        <v>0</v>
      </c>
      <c r="AE145" s="1321">
        <f>IF(ISERROR(VLOOKUP(VLOOKUP($A145, 'E4 TB Allocation Details'!$A$18:$L$214, MATCH("Customer ID", 'E4 TB Allocation Details'!$A$18:$L$18, 0),FALSE), 'E2 Allocators'!$B$15:$W$361, MATCH('O5 Details by Class &amp; Accounts'!AE$18, 'E2 Allocators'!$B$15:$W$15, 0),FALSE)*$G145), 0, VLOOKUP(VLOOKUP($A145, 'E4 TB Allocation Details'!$A$18:$L$214, MATCH("Customer ID", 'E4 TB Allocation Details'!$A$18:$L$18, 0),FALSE), 'E2 Allocators'!$B$15:$W$361, MATCH('O5 Details by Class &amp; Accounts'!AE$18, 'E2 Allocators'!$B$15:$W$15, 0),FALSE)*$G145)</f>
        <v>0</v>
      </c>
      <c r="AF145" s="1321">
        <f>IF(ISERROR(VLOOKUP(VLOOKUP($A145, 'E4 TB Allocation Details'!$A$18:$L$214, MATCH("Customer ID", 'E4 TB Allocation Details'!$A$18:$L$18, 0),FALSE), 'E2 Allocators'!$B$15:$W$361, MATCH('O5 Details by Class &amp; Accounts'!AF$18, 'E2 Allocators'!$B$15:$W$15, 0),FALSE)*$G145), 0, VLOOKUP(VLOOKUP($A145, 'E4 TB Allocation Details'!$A$18:$L$214, MATCH("Customer ID", 'E4 TB Allocation Details'!$A$18:$L$18, 0),FALSE), 'E2 Allocators'!$B$15:$W$361, MATCH('O5 Details by Class &amp; Accounts'!AF$18, 'E2 Allocators'!$B$15:$W$15, 0),FALSE)*$G145)</f>
        <v>0</v>
      </c>
      <c r="AG145" s="1321">
        <f>IF(ISERROR(VLOOKUP(VLOOKUP($A145, 'E4 TB Allocation Details'!$A$18:$L$214, MATCH("Customer ID", 'E4 TB Allocation Details'!$A$18:$L$18, 0),FALSE), 'E2 Allocators'!$B$15:$W$361, MATCH('O5 Details by Class &amp; Accounts'!AG$18, 'E2 Allocators'!$B$15:$W$15, 0),FALSE)*$G145), 0, VLOOKUP(VLOOKUP($A145, 'E4 TB Allocation Details'!$A$18:$L$214, MATCH("Customer ID", 'E4 TB Allocation Details'!$A$18:$L$18, 0),FALSE), 'E2 Allocators'!$B$15:$W$361, MATCH('O5 Details by Class &amp; Accounts'!AG$18, 'E2 Allocators'!$B$15:$W$15, 0),FALSE)*$G145)</f>
        <v>0</v>
      </c>
      <c r="AH145" s="1321">
        <f>IF(ISERROR(VLOOKUP(VLOOKUP($A145, 'E4 TB Allocation Details'!$A$18:$L$214, MATCH("Customer ID", 'E4 TB Allocation Details'!$A$18:$L$18, 0),FALSE), 'E2 Allocators'!$B$15:$W$361, MATCH('O5 Details by Class &amp; Accounts'!AH$18, 'E2 Allocators'!$B$15:$W$15, 0),FALSE)*$G145), 0, VLOOKUP(VLOOKUP($A145, 'E4 TB Allocation Details'!$A$18:$L$214, MATCH("Customer ID", 'E4 TB Allocation Details'!$A$18:$L$18, 0),FALSE), 'E2 Allocators'!$B$15:$W$361, MATCH('O5 Details by Class &amp; Accounts'!AH$18, 'E2 Allocators'!$B$15:$W$15, 0),FALSE)*$G145)</f>
        <v>0</v>
      </c>
      <c r="AI145" s="1321">
        <f>IF(ISERROR(VLOOKUP(VLOOKUP($A145, 'E4 TB Allocation Details'!$A$18:$L$214, MATCH("Customer ID", 'E4 TB Allocation Details'!$A$18:$L$18, 0),FALSE), 'E2 Allocators'!$B$15:$W$361, MATCH('O5 Details by Class &amp; Accounts'!AI$18, 'E2 Allocators'!$B$15:$W$15, 0),FALSE)*$G145), 0, VLOOKUP(VLOOKUP($A145, 'E4 TB Allocation Details'!$A$18:$L$214, MATCH("Customer ID", 'E4 TB Allocation Details'!$A$18:$L$18, 0),FALSE), 'E2 Allocators'!$B$15:$W$361, MATCH('O5 Details by Class &amp; Accounts'!AI$18, 'E2 Allocators'!$B$15:$W$15, 0),FALSE)*$G145)</f>
        <v>0</v>
      </c>
      <c r="AJ145" s="1321">
        <f>IF(ISERROR(VLOOKUP(VLOOKUP($A145, 'E4 TB Allocation Details'!$A$18:$L$214, MATCH("Customer ID", 'E4 TB Allocation Details'!$A$18:$L$18, 0),FALSE), 'E2 Allocators'!$B$15:$W$361, MATCH('O5 Details by Class &amp; Accounts'!AJ$18, 'E2 Allocators'!$B$15:$W$15, 0),FALSE)*$G145), 0, VLOOKUP(VLOOKUP($A145, 'E4 TB Allocation Details'!$A$18:$L$214, MATCH("Customer ID", 'E4 TB Allocation Details'!$A$18:$L$18, 0),FALSE), 'E2 Allocators'!$B$15:$W$361, MATCH('O5 Details by Class &amp; Accounts'!AJ$18, 'E2 Allocators'!$B$15:$W$15, 0),FALSE)*$G145)</f>
        <v>0</v>
      </c>
      <c r="AK145" s="1321">
        <f>IF(ISERROR(VLOOKUP(VLOOKUP($A145, 'E4 TB Allocation Details'!$A$18:$L$214, MATCH("Customer ID", 'E4 TB Allocation Details'!$A$18:$L$18, 0),FALSE), 'E2 Allocators'!$B$15:$W$361, MATCH('O5 Details by Class &amp; Accounts'!AK$18, 'E2 Allocators'!$B$15:$W$15, 0),FALSE)*$G145), 0, VLOOKUP(VLOOKUP($A145, 'E4 TB Allocation Details'!$A$18:$L$214, MATCH("Customer ID", 'E4 TB Allocation Details'!$A$18:$L$18, 0),FALSE), 'E2 Allocators'!$B$15:$W$361, MATCH('O5 Details by Class &amp; Accounts'!AK$18, 'E2 Allocators'!$B$15:$W$15, 0),FALSE)*$G145)</f>
        <v>0</v>
      </c>
      <c r="AL145" s="1321">
        <f>IF(ISERROR(VLOOKUP(VLOOKUP($A145, 'E4 TB Allocation Details'!$A$18:$L$214, MATCH("Customer ID", 'E4 TB Allocation Details'!$A$18:$L$18, 0),FALSE), 'E2 Allocators'!$B$15:$W$361, MATCH('O5 Details by Class &amp; Accounts'!AL$18, 'E2 Allocators'!$B$15:$W$15, 0),FALSE)*$G145), 0, VLOOKUP(VLOOKUP($A145, 'E4 TB Allocation Details'!$A$18:$L$214, MATCH("Customer ID", 'E4 TB Allocation Details'!$A$18:$L$18, 0),FALSE), 'E2 Allocators'!$B$15:$W$361, MATCH('O5 Details by Class &amp; Accounts'!AL$18, 'E2 Allocators'!$B$15:$W$15, 0),FALSE)*$G145)</f>
        <v>0</v>
      </c>
      <c r="AM145" s="1321">
        <f>IF(ISERROR(VLOOKUP(VLOOKUP($A145, 'E4 TB Allocation Details'!$A$18:$L$214, MATCH("Customer ID", 'E4 TB Allocation Details'!$A$18:$L$18, 0),FALSE), 'E2 Allocators'!$B$15:$W$361, MATCH('O5 Details by Class &amp; Accounts'!AM$18, 'E2 Allocators'!$B$15:$W$15, 0),FALSE)*$G145), 0, VLOOKUP(VLOOKUP($A145, 'E4 TB Allocation Details'!$A$18:$L$214, MATCH("Customer ID", 'E4 TB Allocation Details'!$A$18:$L$18, 0),FALSE), 'E2 Allocators'!$B$15:$W$361, MATCH('O5 Details by Class &amp; Accounts'!AM$18, 'E2 Allocators'!$B$15:$W$15, 0),FALSE)*$G145)</f>
        <v>0</v>
      </c>
      <c r="AN145" s="1321">
        <f>IF(ISERROR(VLOOKUP(VLOOKUP($A145, 'E4 TB Allocation Details'!$A$18:$L$214, MATCH("Customer ID", 'E4 TB Allocation Details'!$A$18:$L$18, 0),FALSE), 'E2 Allocators'!$B$15:$W$361, MATCH('O5 Details by Class &amp; Accounts'!AN$18, 'E2 Allocators'!$B$15:$W$15, 0),FALSE)*$G145), 0, VLOOKUP(VLOOKUP($A145, 'E4 TB Allocation Details'!$A$18:$L$214, MATCH("Customer ID", 'E4 TB Allocation Details'!$A$18:$L$18, 0),FALSE), 'E2 Allocators'!$B$15:$W$361, MATCH('O5 Details by Class &amp; Accounts'!AN$18, 'E2 Allocators'!$B$15:$W$15, 0),FALSE)*$G145)</f>
        <v>0</v>
      </c>
      <c r="AO145" s="1321">
        <f>IF(ISERROR(VLOOKUP(VLOOKUP($A145, 'E4 TB Allocation Details'!$A$18:$L$214, MATCH("Customer ID", 'E4 TB Allocation Details'!$A$18:$L$18, 0),FALSE), 'E2 Allocators'!$B$15:$W$361, MATCH('O5 Details by Class &amp; Accounts'!AO$18, 'E2 Allocators'!$B$15:$W$15, 0),FALSE)*$G145), 0, VLOOKUP(VLOOKUP($A145, 'E4 TB Allocation Details'!$A$18:$L$214, MATCH("Customer ID", 'E4 TB Allocation Details'!$A$18:$L$18, 0),FALSE), 'E2 Allocators'!$B$15:$W$361, MATCH('O5 Details by Class &amp; Accounts'!AO$18, 'E2 Allocators'!$B$15:$W$15, 0),FALSE)*$G145)</f>
        <v>0</v>
      </c>
      <c r="AP145" s="1321">
        <f>IF(ISERROR(VLOOKUP(VLOOKUP($A145, 'E4 TB Allocation Details'!$A$18:$L$214, MATCH("Customer ID", 'E4 TB Allocation Details'!$A$18:$L$18, 0),FALSE), 'E2 Allocators'!$B$15:$W$361, MATCH('O5 Details by Class &amp; Accounts'!AP$18, 'E2 Allocators'!$B$15:$W$15, 0),FALSE)*$G145), 0, VLOOKUP(VLOOKUP($A145, 'E4 TB Allocation Details'!$A$18:$L$214, MATCH("Customer ID", 'E4 TB Allocation Details'!$A$18:$L$18, 0),FALSE), 'E2 Allocators'!$B$15:$W$361, MATCH('O5 Details by Class &amp; Accounts'!AP$18, 'E2 Allocators'!$B$15:$W$15, 0),FALSE)*$G145)</f>
        <v>0</v>
      </c>
      <c r="AQ145" s="1321">
        <f>IF(ISERROR(VLOOKUP(VLOOKUP($A145, 'E4 TB Allocation Details'!$A$18:$L$214, MATCH("Customer ID", 'E4 TB Allocation Details'!$A$18:$L$18, 0),FALSE), 'E2 Allocators'!$B$15:$W$361, MATCH('O5 Details by Class &amp; Accounts'!AQ$18, 'E2 Allocators'!$B$15:$W$15, 0),FALSE)*$G145), 0, VLOOKUP(VLOOKUP($A145, 'E4 TB Allocation Details'!$A$18:$L$214, MATCH("Customer ID", 'E4 TB Allocation Details'!$A$18:$L$18, 0),FALSE), 'E2 Allocators'!$B$15:$W$361, MATCH('O5 Details by Class &amp; Accounts'!AQ$18, 'E2 Allocators'!$B$15:$W$15, 0),FALSE)*$G145)</f>
        <v>0</v>
      </c>
      <c r="AR145" s="1321">
        <f>IF(ISERROR(VLOOKUP(VLOOKUP($A145, 'E4 TB Allocation Details'!$A$18:$L$214, MATCH("Customer ID", 'E4 TB Allocation Details'!$A$18:$L$18, 0),FALSE), 'E2 Allocators'!$B$15:$W$361, MATCH('O5 Details by Class &amp; Accounts'!AR$18, 'E2 Allocators'!$B$15:$W$15, 0),FALSE)*$G145), 0, VLOOKUP(VLOOKUP($A145, 'E4 TB Allocation Details'!$A$18:$L$214, MATCH("Customer ID", 'E4 TB Allocation Details'!$A$18:$L$18, 0),FALSE), 'E2 Allocators'!$B$15:$W$361, MATCH('O5 Details by Class &amp; Accounts'!AR$18, 'E2 Allocators'!$B$15:$W$15, 0),FALSE)*$G145)</f>
        <v>0</v>
      </c>
      <c r="AS145" s="1321">
        <f>IF(ISERROR(VLOOKUP(VLOOKUP($A145, 'E4 TB Allocation Details'!$A$18:$L$214, MATCH("Customer ID", 'E4 TB Allocation Details'!$A$18:$L$18, 0),FALSE), 'E2 Allocators'!$B$15:$W$361, MATCH('O5 Details by Class &amp; Accounts'!AS$18, 'E2 Allocators'!$B$15:$W$15, 0),FALSE)*$G145), 0, VLOOKUP(VLOOKUP($A145, 'E4 TB Allocation Details'!$A$18:$L$214, MATCH("Customer ID", 'E4 TB Allocation Details'!$A$18:$L$18, 0),FALSE), 'E2 Allocators'!$B$15:$W$361, MATCH('O5 Details by Class &amp; Accounts'!AS$18, 'E2 Allocators'!$B$15:$W$15, 0),FALSE)*$G145)</f>
        <v>0</v>
      </c>
      <c r="AT145" s="1321">
        <f>IF(ISERROR(VLOOKUP(VLOOKUP($A145, 'E4 TB Allocation Details'!$A$18:$L$214, MATCH("Customer ID", 'E4 TB Allocation Details'!$A$18:$L$18, 0),FALSE), 'E2 Allocators'!$B$15:$W$361, MATCH('O5 Details by Class &amp; Accounts'!AT$18, 'E2 Allocators'!$B$15:$W$15, 0),FALSE)*$G145), 0, VLOOKUP(VLOOKUP($A145, 'E4 TB Allocation Details'!$A$18:$L$214, MATCH("Customer ID", 'E4 TB Allocation Details'!$A$18:$L$18, 0),FALSE), 'E2 Allocators'!$B$15:$W$361, MATCH('O5 Details by Class &amp; Accounts'!AT$18, 'E2 Allocators'!$B$15:$W$15, 0),FALSE)*$G145)</f>
        <v>0</v>
      </c>
      <c r="AU145" s="1321">
        <f>IF(ISERROR(VLOOKUP(VLOOKUP($A145, 'E4 TB Allocation Details'!$A$18:$L$214, MATCH("Customer ID", 'E4 TB Allocation Details'!$A$18:$L$18, 0),FALSE), 'E2 Allocators'!$B$15:$W$361, MATCH('O5 Details by Class &amp; Accounts'!AU$18, 'E2 Allocators'!$B$15:$W$15, 0),FALSE)*$G145), 0, VLOOKUP(VLOOKUP($A145, 'E4 TB Allocation Details'!$A$18:$L$214, MATCH("Customer ID", 'E4 TB Allocation Details'!$A$18:$L$18, 0),FALSE), 'E2 Allocators'!$B$15:$W$361, MATCH('O5 Details by Class &amp; Accounts'!AU$18, 'E2 Allocators'!$B$15:$W$15, 0),FALSE)*$G145)</f>
        <v>0</v>
      </c>
      <c r="AV145" s="1321">
        <f>IF(ISERROR(VLOOKUP(VLOOKUP($A145, 'E4 TB Allocation Details'!$A$18:$L$214, MATCH("Customer ID", 'E4 TB Allocation Details'!$A$18:$L$18, 0),FALSE), 'E2 Allocators'!$B$15:$W$361, MATCH('O5 Details by Class &amp; Accounts'!AV$18, 'E2 Allocators'!$B$15:$W$15, 0),FALSE)*$G145), 0, VLOOKUP(VLOOKUP($A145, 'E4 TB Allocation Details'!$A$18:$L$214, MATCH("Customer ID", 'E4 TB Allocation Details'!$A$18:$L$18, 0),FALSE), 'E2 Allocators'!$B$15:$W$361, MATCH('O5 Details by Class &amp; Accounts'!AV$18, 'E2 Allocators'!$B$15:$W$15, 0),FALSE)*$G145)</f>
        <v>0</v>
      </c>
      <c r="AW145" s="1321">
        <f>IF(ISERROR(VLOOKUP(VLOOKUP($A145, 'E4 TB Allocation Details'!$A$18:$L$214, MATCH("Customer ID", 'E4 TB Allocation Details'!$A$18:$L$18, 0),FALSE), 'E2 Allocators'!$B$15:$W$361, MATCH('O5 Details by Class &amp; Accounts'!AW$18, 'E2 Allocators'!$B$15:$W$15, 0),FALSE)*$G145), 0, VLOOKUP(VLOOKUP($A145, 'E4 TB Allocation Details'!$A$18:$L$214, MATCH("Customer ID", 'E4 TB Allocation Details'!$A$18:$L$18, 0),FALSE), 'E2 Allocators'!$B$15:$W$361, MATCH('O5 Details by Class &amp; Accounts'!AW$18, 'E2 Allocators'!$B$15:$W$15, 0),FALSE)*$G145)</f>
        <v>0</v>
      </c>
      <c r="AX145" s="1321">
        <f t="shared" si="40"/>
        <v>0</v>
      </c>
      <c r="AY145" s="1321">
        <f>IF(ISERROR(VLOOKUP(VLOOKUP($A145, 'E4 TB Allocation Details'!$A$18:$L$214, MATCH("Misc ID", 'E4 TB Allocation Details'!$A$18:$L$18, 0),FALSE), 'E2 Allocators'!$B$15:$W$361, MATCH('O5 Details by Class &amp; Accounts'!AY$18, 'E2 Allocators'!$B$15:$W$15, 0),FALSE)*$E145), 0, VLOOKUP(VLOOKUP($A145, 'E4 TB Allocation Details'!$A$18:$L$214, MATCH("Misc ID", 'E4 TB Allocation Details'!$A$18:$L$18, 0),FALSE), 'E2 Allocators'!$B$15:$W$361, MATCH('O5 Details by Class &amp; Accounts'!AY$18, 'E2 Allocators'!$B$15:$W$15, 0),FALSE)*$E145)</f>
        <v>0</v>
      </c>
      <c r="AZ145" s="1321">
        <f>IF(ISERROR(VLOOKUP(VLOOKUP($A145, 'E4 TB Allocation Details'!$A$18:$L$214, MATCH("Misc ID", 'E4 TB Allocation Details'!$A$18:$L$18, 0),FALSE), 'E2 Allocators'!$B$15:$W$361, MATCH('O5 Details by Class &amp; Accounts'!AZ$18, 'E2 Allocators'!$B$15:$W$15, 0),FALSE)*$E145), 0, VLOOKUP(VLOOKUP($A145, 'E4 TB Allocation Details'!$A$18:$L$214, MATCH("Misc ID", 'E4 TB Allocation Details'!$A$18:$L$18, 0),FALSE), 'E2 Allocators'!$B$15:$W$361, MATCH('O5 Details by Class &amp; Accounts'!AZ$18, 'E2 Allocators'!$B$15:$W$15, 0),FALSE)*$E145)</f>
        <v>0</v>
      </c>
      <c r="BA145" s="1321">
        <f>IF(ISERROR(VLOOKUP(VLOOKUP($A145, 'E4 TB Allocation Details'!$A$18:$L$214, MATCH("Misc ID", 'E4 TB Allocation Details'!$A$18:$L$18, 0),FALSE), 'E2 Allocators'!$B$15:$W$361, MATCH('O5 Details by Class &amp; Accounts'!BA$18, 'E2 Allocators'!$B$15:$W$15, 0),FALSE)*$E145), 0, VLOOKUP(VLOOKUP($A145, 'E4 TB Allocation Details'!$A$18:$L$214, MATCH("Misc ID", 'E4 TB Allocation Details'!$A$18:$L$18, 0),FALSE), 'E2 Allocators'!$B$15:$W$361, MATCH('O5 Details by Class &amp; Accounts'!BA$18, 'E2 Allocators'!$B$15:$W$15, 0),FALSE)*$E145)</f>
        <v>0</v>
      </c>
      <c r="BB145" s="1321">
        <f>IF(ISERROR(VLOOKUP(VLOOKUP($A145, 'E4 TB Allocation Details'!$A$18:$L$214, MATCH("Misc ID", 'E4 TB Allocation Details'!$A$18:$L$18, 0),FALSE), 'E2 Allocators'!$B$15:$W$361, MATCH('O5 Details by Class &amp; Accounts'!BB$18, 'E2 Allocators'!$B$15:$W$15, 0),FALSE)*$E145), 0, VLOOKUP(VLOOKUP($A145, 'E4 TB Allocation Details'!$A$18:$L$214, MATCH("Misc ID", 'E4 TB Allocation Details'!$A$18:$L$18, 0),FALSE), 'E2 Allocators'!$B$15:$W$361, MATCH('O5 Details by Class &amp; Accounts'!BB$18, 'E2 Allocators'!$B$15:$W$15, 0),FALSE)*$E145)</f>
        <v>0</v>
      </c>
      <c r="BC145" s="1321">
        <f>IF(ISERROR(VLOOKUP(VLOOKUP($A145, 'E4 TB Allocation Details'!$A$18:$L$214, MATCH("Misc ID", 'E4 TB Allocation Details'!$A$18:$L$18, 0),FALSE), 'E2 Allocators'!$B$15:$W$361, MATCH('O5 Details by Class &amp; Accounts'!BC$18, 'E2 Allocators'!$B$15:$W$15, 0),FALSE)*$E145), 0, VLOOKUP(VLOOKUP($A145, 'E4 TB Allocation Details'!$A$18:$L$214, MATCH("Misc ID", 'E4 TB Allocation Details'!$A$18:$L$18, 0),FALSE), 'E2 Allocators'!$B$15:$W$361, MATCH('O5 Details by Class &amp; Accounts'!BC$18, 'E2 Allocators'!$B$15:$W$15, 0),FALSE)*$E145)</f>
        <v>0</v>
      </c>
      <c r="BD145" s="1321">
        <f>IF(ISERROR(VLOOKUP(VLOOKUP($A145, 'E4 TB Allocation Details'!$A$18:$L$214, MATCH("Misc ID", 'E4 TB Allocation Details'!$A$18:$L$18, 0),FALSE), 'E2 Allocators'!$B$15:$W$361, MATCH('O5 Details by Class &amp; Accounts'!BD$18, 'E2 Allocators'!$B$15:$W$15, 0),FALSE)*$E145), 0, VLOOKUP(VLOOKUP($A145, 'E4 TB Allocation Details'!$A$18:$L$214, MATCH("Misc ID", 'E4 TB Allocation Details'!$A$18:$L$18, 0),FALSE), 'E2 Allocators'!$B$15:$W$361, MATCH('O5 Details by Class &amp; Accounts'!BD$18, 'E2 Allocators'!$B$15:$W$15, 0),FALSE)*$E145)</f>
        <v>0</v>
      </c>
      <c r="BE145" s="1321">
        <f>IF(ISERROR(VLOOKUP(VLOOKUP($A145, 'E4 TB Allocation Details'!$A$18:$L$214, MATCH("Misc ID", 'E4 TB Allocation Details'!$A$18:$L$18, 0),FALSE), 'E2 Allocators'!$B$15:$W$361, MATCH('O5 Details by Class &amp; Accounts'!BE$18, 'E2 Allocators'!$B$15:$W$15, 0),FALSE)*$E145), 0, VLOOKUP(VLOOKUP($A145, 'E4 TB Allocation Details'!$A$18:$L$214, MATCH("Misc ID", 'E4 TB Allocation Details'!$A$18:$L$18, 0),FALSE), 'E2 Allocators'!$B$15:$W$361, MATCH('O5 Details by Class &amp; Accounts'!BE$18, 'E2 Allocators'!$B$15:$W$15, 0),FALSE)*$E145)</f>
        <v>0</v>
      </c>
      <c r="BF145" s="1321">
        <f>IF(ISERROR(VLOOKUP(VLOOKUP($A145, 'E4 TB Allocation Details'!$A$18:$L$214, MATCH("Misc ID", 'E4 TB Allocation Details'!$A$18:$L$18, 0),FALSE), 'E2 Allocators'!$B$15:$W$361, MATCH('O5 Details by Class &amp; Accounts'!BF$18, 'E2 Allocators'!$B$15:$W$15, 0),FALSE)*$E145), 0, VLOOKUP(VLOOKUP($A145, 'E4 TB Allocation Details'!$A$18:$L$214, MATCH("Misc ID", 'E4 TB Allocation Details'!$A$18:$L$18, 0),FALSE), 'E2 Allocators'!$B$15:$W$361, MATCH('O5 Details by Class &amp; Accounts'!BF$18, 'E2 Allocators'!$B$15:$W$15, 0),FALSE)*$E145)</f>
        <v>0</v>
      </c>
      <c r="BG145" s="1321">
        <f>IF(ISERROR(VLOOKUP(VLOOKUP($A145, 'E4 TB Allocation Details'!$A$18:$L$214, MATCH("Misc ID", 'E4 TB Allocation Details'!$A$18:$L$18, 0),FALSE), 'E2 Allocators'!$B$15:$W$361, MATCH('O5 Details by Class &amp; Accounts'!BG$18, 'E2 Allocators'!$B$15:$W$15, 0),FALSE)*$E145), 0, VLOOKUP(VLOOKUP($A145, 'E4 TB Allocation Details'!$A$18:$L$214, MATCH("Misc ID", 'E4 TB Allocation Details'!$A$18:$L$18, 0),FALSE), 'E2 Allocators'!$B$15:$W$361, MATCH('O5 Details by Class &amp; Accounts'!BG$18, 'E2 Allocators'!$B$15:$W$15, 0),FALSE)*$E145)</f>
        <v>0</v>
      </c>
      <c r="BH145" s="1321">
        <f>IF(ISERROR(VLOOKUP(VLOOKUP($A145, 'E4 TB Allocation Details'!$A$18:$L$214, MATCH("Misc ID", 'E4 TB Allocation Details'!$A$18:$L$18, 0),FALSE), 'E2 Allocators'!$B$15:$W$361, MATCH('O5 Details by Class &amp; Accounts'!BH$18, 'E2 Allocators'!$B$15:$W$15, 0),FALSE)*$E145), 0, VLOOKUP(VLOOKUP($A145, 'E4 TB Allocation Details'!$A$18:$L$214, MATCH("Misc ID", 'E4 TB Allocation Details'!$A$18:$L$18, 0),FALSE), 'E2 Allocators'!$B$15:$W$361, MATCH('O5 Details by Class &amp; Accounts'!BH$18, 'E2 Allocators'!$B$15:$W$15, 0),FALSE)*$E145)</f>
        <v>0</v>
      </c>
      <c r="BI145" s="1321">
        <f>IF(ISERROR(VLOOKUP(VLOOKUP($A145, 'E4 TB Allocation Details'!$A$18:$L$214, MATCH("Misc ID", 'E4 TB Allocation Details'!$A$18:$L$18, 0),FALSE), 'E2 Allocators'!$B$15:$W$361, MATCH('O5 Details by Class &amp; Accounts'!BI$18, 'E2 Allocators'!$B$15:$W$15, 0),FALSE)*$E145), 0, VLOOKUP(VLOOKUP($A145, 'E4 TB Allocation Details'!$A$18:$L$214, MATCH("Misc ID", 'E4 TB Allocation Details'!$A$18:$L$18, 0),FALSE), 'E2 Allocators'!$B$15:$W$361, MATCH('O5 Details by Class &amp; Accounts'!BI$18, 'E2 Allocators'!$B$15:$W$15, 0),FALSE)*$E145)</f>
        <v>0</v>
      </c>
      <c r="BJ145" s="1321">
        <f>IF(ISERROR(VLOOKUP(VLOOKUP($A145, 'E4 TB Allocation Details'!$A$18:$L$214, MATCH("Misc ID", 'E4 TB Allocation Details'!$A$18:$L$18, 0),FALSE), 'E2 Allocators'!$B$15:$W$361, MATCH('O5 Details by Class &amp; Accounts'!BJ$18, 'E2 Allocators'!$B$15:$W$15, 0),FALSE)*$E145), 0, VLOOKUP(VLOOKUP($A145, 'E4 TB Allocation Details'!$A$18:$L$214, MATCH("Misc ID", 'E4 TB Allocation Details'!$A$18:$L$18, 0),FALSE), 'E2 Allocators'!$B$15:$W$361, MATCH('O5 Details by Class &amp; Accounts'!BJ$18, 'E2 Allocators'!$B$15:$W$15, 0),FALSE)*$E145)</f>
        <v>0</v>
      </c>
      <c r="BK145" s="1321">
        <f>IF(ISERROR(VLOOKUP(VLOOKUP($A145, 'E4 TB Allocation Details'!$A$18:$L$214, MATCH("Misc ID", 'E4 TB Allocation Details'!$A$18:$L$18, 0),FALSE), 'E2 Allocators'!$B$15:$W$361, MATCH('O5 Details by Class &amp; Accounts'!BK$18, 'E2 Allocators'!$B$15:$W$15, 0),FALSE)*$E145), 0, VLOOKUP(VLOOKUP($A145, 'E4 TB Allocation Details'!$A$18:$L$214, MATCH("Misc ID", 'E4 TB Allocation Details'!$A$18:$L$18, 0),FALSE), 'E2 Allocators'!$B$15:$W$361, MATCH('O5 Details by Class &amp; Accounts'!BK$18, 'E2 Allocators'!$B$15:$W$15, 0),FALSE)*$E145)</f>
        <v>0</v>
      </c>
      <c r="BL145" s="1321">
        <f>IF(ISERROR(VLOOKUP(VLOOKUP($A145, 'E4 TB Allocation Details'!$A$18:$L$214, MATCH("Misc ID", 'E4 TB Allocation Details'!$A$18:$L$18, 0),FALSE), 'E2 Allocators'!$B$15:$W$361, MATCH('O5 Details by Class &amp; Accounts'!BL$18, 'E2 Allocators'!$B$15:$W$15, 0),FALSE)*$E145), 0, VLOOKUP(VLOOKUP($A145, 'E4 TB Allocation Details'!$A$18:$L$214, MATCH("Misc ID", 'E4 TB Allocation Details'!$A$18:$L$18, 0),FALSE), 'E2 Allocators'!$B$15:$W$361, MATCH('O5 Details by Class &amp; Accounts'!BL$18, 'E2 Allocators'!$B$15:$W$15, 0),FALSE)*$E145)</f>
        <v>0</v>
      </c>
      <c r="BM145" s="1321">
        <f>IF(ISERROR(VLOOKUP(VLOOKUP($A145, 'E4 TB Allocation Details'!$A$18:$L$214, MATCH("Misc ID", 'E4 TB Allocation Details'!$A$18:$L$18, 0),FALSE), 'E2 Allocators'!$B$15:$W$361, MATCH('O5 Details by Class &amp; Accounts'!BM$18, 'E2 Allocators'!$B$15:$W$15, 0),FALSE)*$E145), 0, VLOOKUP(VLOOKUP($A145, 'E4 TB Allocation Details'!$A$18:$L$214, MATCH("Misc ID", 'E4 TB Allocation Details'!$A$18:$L$18, 0),FALSE), 'E2 Allocators'!$B$15:$W$361, MATCH('O5 Details by Class &amp; Accounts'!BM$18, 'E2 Allocators'!$B$15:$W$15, 0),FALSE)*$E145)</f>
        <v>0</v>
      </c>
      <c r="BN145" s="1321">
        <f>IF(ISERROR(VLOOKUP(VLOOKUP($A145, 'E4 TB Allocation Details'!$A$18:$L$214, MATCH("Misc ID", 'E4 TB Allocation Details'!$A$18:$L$18, 0),FALSE), 'E2 Allocators'!$B$15:$W$361, MATCH('O5 Details by Class &amp; Accounts'!BN$18, 'E2 Allocators'!$B$15:$W$15, 0),FALSE)*$E145), 0, VLOOKUP(VLOOKUP($A145, 'E4 TB Allocation Details'!$A$18:$L$214, MATCH("Misc ID", 'E4 TB Allocation Details'!$A$18:$L$18, 0),FALSE), 'E2 Allocators'!$B$15:$W$361, MATCH('O5 Details by Class &amp; Accounts'!BN$18, 'E2 Allocators'!$B$15:$W$15, 0),FALSE)*$E145)</f>
        <v>0</v>
      </c>
      <c r="BO145" s="1321">
        <f>IF(ISERROR(VLOOKUP(VLOOKUP($A145, 'E4 TB Allocation Details'!$A$18:$L$214, MATCH("Misc ID", 'E4 TB Allocation Details'!$A$18:$L$18, 0),FALSE), 'E2 Allocators'!$B$15:$W$361, MATCH('O5 Details by Class &amp; Accounts'!BO$18, 'E2 Allocators'!$B$15:$W$15, 0),FALSE)*$E145), 0, VLOOKUP(VLOOKUP($A145, 'E4 TB Allocation Details'!$A$18:$L$214, MATCH("Misc ID", 'E4 TB Allocation Details'!$A$18:$L$18, 0),FALSE), 'E2 Allocators'!$B$15:$W$361, MATCH('O5 Details by Class &amp; Accounts'!BO$18, 'E2 Allocators'!$B$15:$W$15, 0),FALSE)*$E145)</f>
        <v>0</v>
      </c>
      <c r="BP145" s="1321">
        <f>IF(ISERROR(VLOOKUP(VLOOKUP($A145, 'E4 TB Allocation Details'!$A$18:$L$214, MATCH("Misc ID", 'E4 TB Allocation Details'!$A$18:$L$18, 0),FALSE), 'E2 Allocators'!$B$15:$W$361, MATCH('O5 Details by Class &amp; Accounts'!BP$18, 'E2 Allocators'!$B$15:$W$15, 0),FALSE)*$E145), 0, VLOOKUP(VLOOKUP($A145, 'E4 TB Allocation Details'!$A$18:$L$214, MATCH("Misc ID", 'E4 TB Allocation Details'!$A$18:$L$18, 0),FALSE), 'E2 Allocators'!$B$15:$W$361, MATCH('O5 Details by Class &amp; Accounts'!BP$18, 'E2 Allocators'!$B$15:$W$15, 0),FALSE)*$E145)</f>
        <v>0</v>
      </c>
      <c r="BQ145" s="1321">
        <f>IF(ISERROR(VLOOKUP(VLOOKUP($A145, 'E4 TB Allocation Details'!$A$18:$L$214, MATCH("Misc ID", 'E4 TB Allocation Details'!$A$18:$L$18, 0),FALSE), 'E2 Allocators'!$B$15:$W$361, MATCH('O5 Details by Class &amp; Accounts'!BQ$18, 'E2 Allocators'!$B$15:$W$15, 0),FALSE)*$E145), 0, VLOOKUP(VLOOKUP($A145, 'E4 TB Allocation Details'!$A$18:$L$214, MATCH("Misc ID", 'E4 TB Allocation Details'!$A$18:$L$18, 0),FALSE), 'E2 Allocators'!$B$15:$W$361, MATCH('O5 Details by Class &amp; Accounts'!BQ$18, 'E2 Allocators'!$B$15:$W$15, 0),FALSE)*$E145)</f>
        <v>0</v>
      </c>
      <c r="BR145" s="1321">
        <f>IF(ISERROR(VLOOKUP(VLOOKUP($A145, 'E4 TB Allocation Details'!$A$18:$L$214, MATCH("Misc ID", 'E4 TB Allocation Details'!$A$18:$L$18, 0),FALSE), 'E2 Allocators'!$B$15:$W$361, MATCH('O5 Details by Class &amp; Accounts'!BR$18, 'E2 Allocators'!$B$15:$W$15, 0),FALSE)*$E145), 0, VLOOKUP(VLOOKUP($A145, 'E4 TB Allocation Details'!$A$18:$L$214, MATCH("Misc ID", 'E4 TB Allocation Details'!$A$18:$L$18, 0),FALSE), 'E2 Allocators'!$B$15:$W$361, MATCH('O5 Details by Class &amp; Accounts'!BR$18, 'E2 Allocators'!$B$15:$W$15, 0),FALSE)*$E145)</f>
        <v>0</v>
      </c>
      <c r="BS145" s="1321">
        <f t="shared" si="41"/>
        <v>0</v>
      </c>
      <c r="BT145" s="1321">
        <f>IF(ISERROR(VLOOKUP(VLOOKUP($A145, 'E4 TB Allocation Details'!$A$18:$L$214, MATCH("A &amp; G ID", 'E4 TB Allocation Details'!$A$18:$L$18, 0),FALSE), 'E2 Allocators'!$B$15:$W$361, MATCH('O5 Details by Class &amp; Accounts'!BT$18, 'E2 Allocators'!$B$15:$W$15, 0),FALSE)*$E145), 0, VLOOKUP(VLOOKUP($A145, 'E4 TB Allocation Details'!$A$18:$L$214, MATCH("A &amp; G ID", 'E4 TB Allocation Details'!$A$18:$L$18, 0),FALSE), 'E2 Allocators'!$B$15:$W$361, MATCH('O5 Details by Class &amp; Accounts'!BT$18, 'E2 Allocators'!$B$15:$W$15, 0),FALSE)*$E145)</f>
        <v>0</v>
      </c>
      <c r="BU145" s="1321">
        <f>IF(ISERROR(VLOOKUP(VLOOKUP($A145, 'E4 TB Allocation Details'!$A$18:$L$214, MATCH("A &amp; G ID", 'E4 TB Allocation Details'!$A$18:$L$18, 0),FALSE), 'E2 Allocators'!$B$15:$W$361, MATCH('O5 Details by Class &amp; Accounts'!BU$18, 'E2 Allocators'!$B$15:$W$15, 0),FALSE)*$E145), 0, VLOOKUP(VLOOKUP($A145, 'E4 TB Allocation Details'!$A$18:$L$214, MATCH("A &amp; G ID", 'E4 TB Allocation Details'!$A$18:$L$18, 0),FALSE), 'E2 Allocators'!$B$15:$W$361, MATCH('O5 Details by Class &amp; Accounts'!BU$18, 'E2 Allocators'!$B$15:$W$15, 0),FALSE)*$E145)</f>
        <v>0</v>
      </c>
      <c r="BV145" s="1321">
        <f>IF(ISERROR(VLOOKUP(VLOOKUP($A145, 'E4 TB Allocation Details'!$A$18:$L$214, MATCH("A &amp; G ID", 'E4 TB Allocation Details'!$A$18:$L$18, 0),FALSE), 'E2 Allocators'!$B$15:$W$361, MATCH('O5 Details by Class &amp; Accounts'!BV$18, 'E2 Allocators'!$B$15:$W$15, 0),FALSE)*$E145), 0, VLOOKUP(VLOOKUP($A145, 'E4 TB Allocation Details'!$A$18:$L$214, MATCH("A &amp; G ID", 'E4 TB Allocation Details'!$A$18:$L$18, 0),FALSE), 'E2 Allocators'!$B$15:$W$361, MATCH('O5 Details by Class &amp; Accounts'!BV$18, 'E2 Allocators'!$B$15:$W$15, 0),FALSE)*$E145)</f>
        <v>0</v>
      </c>
      <c r="BW145" s="1321">
        <f>IF(ISERROR(VLOOKUP(VLOOKUP($A145, 'E4 TB Allocation Details'!$A$18:$L$214, MATCH("A &amp; G ID", 'E4 TB Allocation Details'!$A$18:$L$18, 0),FALSE), 'E2 Allocators'!$B$15:$W$361, MATCH('O5 Details by Class &amp; Accounts'!BW$18, 'E2 Allocators'!$B$15:$W$15, 0),FALSE)*$E145), 0, VLOOKUP(VLOOKUP($A145, 'E4 TB Allocation Details'!$A$18:$L$214, MATCH("A &amp; G ID", 'E4 TB Allocation Details'!$A$18:$L$18, 0),FALSE), 'E2 Allocators'!$B$15:$W$361, MATCH('O5 Details by Class &amp; Accounts'!BW$18, 'E2 Allocators'!$B$15:$W$15, 0),FALSE)*$E145)</f>
        <v>0</v>
      </c>
      <c r="BX145" s="1321">
        <f>IF(ISERROR(VLOOKUP(VLOOKUP($A145, 'E4 TB Allocation Details'!$A$18:$L$214, MATCH("A &amp; G ID", 'E4 TB Allocation Details'!$A$18:$L$18, 0),FALSE), 'E2 Allocators'!$B$15:$W$361, MATCH('O5 Details by Class &amp; Accounts'!BX$18, 'E2 Allocators'!$B$15:$W$15, 0),FALSE)*$E145), 0, VLOOKUP(VLOOKUP($A145, 'E4 TB Allocation Details'!$A$18:$L$214, MATCH("A &amp; G ID", 'E4 TB Allocation Details'!$A$18:$L$18, 0),FALSE), 'E2 Allocators'!$B$15:$W$361, MATCH('O5 Details by Class &amp; Accounts'!BX$18, 'E2 Allocators'!$B$15:$W$15, 0),FALSE)*$E145)</f>
        <v>0</v>
      </c>
      <c r="BY145" s="1321">
        <f>IF(ISERROR(VLOOKUP(VLOOKUP($A145, 'E4 TB Allocation Details'!$A$18:$L$214, MATCH("A &amp; G ID", 'E4 TB Allocation Details'!$A$18:$L$18, 0),FALSE), 'E2 Allocators'!$B$15:$W$361, MATCH('O5 Details by Class &amp; Accounts'!BY$18, 'E2 Allocators'!$B$15:$W$15, 0),FALSE)*$E145), 0, VLOOKUP(VLOOKUP($A145, 'E4 TB Allocation Details'!$A$18:$L$214, MATCH("A &amp; G ID", 'E4 TB Allocation Details'!$A$18:$L$18, 0),FALSE), 'E2 Allocators'!$B$15:$W$361, MATCH('O5 Details by Class &amp; Accounts'!BY$18, 'E2 Allocators'!$B$15:$W$15, 0),FALSE)*$E145)</f>
        <v>0</v>
      </c>
      <c r="BZ145" s="1321">
        <f>IF(ISERROR(VLOOKUP(VLOOKUP($A145, 'E4 TB Allocation Details'!$A$18:$L$214, MATCH("A &amp; G ID", 'E4 TB Allocation Details'!$A$18:$L$18, 0),FALSE), 'E2 Allocators'!$B$15:$W$361, MATCH('O5 Details by Class &amp; Accounts'!BZ$18, 'E2 Allocators'!$B$15:$W$15, 0),FALSE)*$E145), 0, VLOOKUP(VLOOKUP($A145, 'E4 TB Allocation Details'!$A$18:$L$214, MATCH("A &amp; G ID", 'E4 TB Allocation Details'!$A$18:$L$18, 0),FALSE), 'E2 Allocators'!$B$15:$W$361, MATCH('O5 Details by Class &amp; Accounts'!BZ$18, 'E2 Allocators'!$B$15:$W$15, 0),FALSE)*$E145)</f>
        <v>0</v>
      </c>
      <c r="CA145" s="1321">
        <f>IF(ISERROR(VLOOKUP(VLOOKUP($A145, 'E4 TB Allocation Details'!$A$18:$L$214, MATCH("A &amp; G ID", 'E4 TB Allocation Details'!$A$18:$L$18, 0),FALSE), 'E2 Allocators'!$B$15:$W$361, MATCH('O5 Details by Class &amp; Accounts'!CA$18, 'E2 Allocators'!$B$15:$W$15, 0),FALSE)*$E145), 0, VLOOKUP(VLOOKUP($A145, 'E4 TB Allocation Details'!$A$18:$L$214, MATCH("A &amp; G ID", 'E4 TB Allocation Details'!$A$18:$L$18, 0),FALSE), 'E2 Allocators'!$B$15:$W$361, MATCH('O5 Details by Class &amp; Accounts'!CA$18, 'E2 Allocators'!$B$15:$W$15, 0),FALSE)*$E145)</f>
        <v>0</v>
      </c>
      <c r="CB145" s="1321">
        <f>IF(ISERROR(VLOOKUP(VLOOKUP($A145, 'E4 TB Allocation Details'!$A$18:$L$214, MATCH("A &amp; G ID", 'E4 TB Allocation Details'!$A$18:$L$18, 0),FALSE), 'E2 Allocators'!$B$15:$W$361, MATCH('O5 Details by Class &amp; Accounts'!CB$18, 'E2 Allocators'!$B$15:$W$15, 0),FALSE)*$E145), 0, VLOOKUP(VLOOKUP($A145, 'E4 TB Allocation Details'!$A$18:$L$214, MATCH("A &amp; G ID", 'E4 TB Allocation Details'!$A$18:$L$18, 0),FALSE), 'E2 Allocators'!$B$15:$W$361, MATCH('O5 Details by Class &amp; Accounts'!CB$18, 'E2 Allocators'!$B$15:$W$15, 0),FALSE)*$E145)</f>
        <v>0</v>
      </c>
      <c r="CC145" s="1321">
        <f>IF(ISERROR(VLOOKUP(VLOOKUP($A145, 'E4 TB Allocation Details'!$A$18:$L$214, MATCH("A &amp; G ID", 'E4 TB Allocation Details'!$A$18:$L$18, 0),FALSE), 'E2 Allocators'!$B$15:$W$361, MATCH('O5 Details by Class &amp; Accounts'!CC$18, 'E2 Allocators'!$B$15:$W$15, 0),FALSE)*$E145), 0, VLOOKUP(VLOOKUP($A145, 'E4 TB Allocation Details'!$A$18:$L$214, MATCH("A &amp; G ID", 'E4 TB Allocation Details'!$A$18:$L$18, 0),FALSE), 'E2 Allocators'!$B$15:$W$361, MATCH('O5 Details by Class &amp; Accounts'!CC$18, 'E2 Allocators'!$B$15:$W$15, 0),FALSE)*$E145)</f>
        <v>0</v>
      </c>
      <c r="CD145" s="1321">
        <f>IF(ISERROR(VLOOKUP(VLOOKUP($A145, 'E4 TB Allocation Details'!$A$18:$L$214, MATCH("A &amp; G ID", 'E4 TB Allocation Details'!$A$18:$L$18, 0),FALSE), 'E2 Allocators'!$B$15:$W$361, MATCH('O5 Details by Class &amp; Accounts'!CD$18, 'E2 Allocators'!$B$15:$W$15, 0),FALSE)*$E145), 0, VLOOKUP(VLOOKUP($A145, 'E4 TB Allocation Details'!$A$18:$L$214, MATCH("A &amp; G ID", 'E4 TB Allocation Details'!$A$18:$L$18, 0),FALSE), 'E2 Allocators'!$B$15:$W$361, MATCH('O5 Details by Class &amp; Accounts'!CD$18, 'E2 Allocators'!$B$15:$W$15, 0),FALSE)*$E145)</f>
        <v>0</v>
      </c>
      <c r="CE145" s="1321">
        <f>IF(ISERROR(VLOOKUP(VLOOKUP($A145, 'E4 TB Allocation Details'!$A$18:$L$214, MATCH("A &amp; G ID", 'E4 TB Allocation Details'!$A$18:$L$18, 0),FALSE), 'E2 Allocators'!$B$15:$W$361, MATCH('O5 Details by Class &amp; Accounts'!CE$18, 'E2 Allocators'!$B$15:$W$15, 0),FALSE)*$E145), 0, VLOOKUP(VLOOKUP($A145, 'E4 TB Allocation Details'!$A$18:$L$214, MATCH("A &amp; G ID", 'E4 TB Allocation Details'!$A$18:$L$18, 0),FALSE), 'E2 Allocators'!$B$15:$W$361, MATCH('O5 Details by Class &amp; Accounts'!CE$18, 'E2 Allocators'!$B$15:$W$15, 0),FALSE)*$E145)</f>
        <v>0</v>
      </c>
      <c r="CF145" s="1321">
        <f>IF(ISERROR(VLOOKUP(VLOOKUP($A145, 'E4 TB Allocation Details'!$A$18:$L$214, MATCH("A &amp; G ID", 'E4 TB Allocation Details'!$A$18:$L$18, 0),FALSE), 'E2 Allocators'!$B$15:$W$361, MATCH('O5 Details by Class &amp; Accounts'!CF$18, 'E2 Allocators'!$B$15:$W$15, 0),FALSE)*$E145), 0, VLOOKUP(VLOOKUP($A145, 'E4 TB Allocation Details'!$A$18:$L$214, MATCH("A &amp; G ID", 'E4 TB Allocation Details'!$A$18:$L$18, 0),FALSE), 'E2 Allocators'!$B$15:$W$361, MATCH('O5 Details by Class &amp; Accounts'!CF$18, 'E2 Allocators'!$B$15:$W$15, 0),FALSE)*$E145)</f>
        <v>0</v>
      </c>
      <c r="CG145" s="1321">
        <f>IF(ISERROR(VLOOKUP(VLOOKUP($A145, 'E4 TB Allocation Details'!$A$18:$L$214, MATCH("A &amp; G ID", 'E4 TB Allocation Details'!$A$18:$L$18, 0),FALSE), 'E2 Allocators'!$B$15:$W$361, MATCH('O5 Details by Class &amp; Accounts'!CG$18, 'E2 Allocators'!$B$15:$W$15, 0),FALSE)*$E145), 0, VLOOKUP(VLOOKUP($A145, 'E4 TB Allocation Details'!$A$18:$L$214, MATCH("A &amp; G ID", 'E4 TB Allocation Details'!$A$18:$L$18, 0),FALSE), 'E2 Allocators'!$B$15:$W$361, MATCH('O5 Details by Class &amp; Accounts'!CG$18, 'E2 Allocators'!$B$15:$W$15, 0),FALSE)*$E145)</f>
        <v>0</v>
      </c>
      <c r="CH145" s="1321">
        <f>IF(ISERROR(VLOOKUP(VLOOKUP($A145, 'E4 TB Allocation Details'!$A$18:$L$214, MATCH("A &amp; G ID", 'E4 TB Allocation Details'!$A$18:$L$18, 0),FALSE), 'E2 Allocators'!$B$15:$W$361, MATCH('O5 Details by Class &amp; Accounts'!CH$18, 'E2 Allocators'!$B$15:$W$15, 0),FALSE)*$E145), 0, VLOOKUP(VLOOKUP($A145, 'E4 TB Allocation Details'!$A$18:$L$214, MATCH("A &amp; G ID", 'E4 TB Allocation Details'!$A$18:$L$18, 0),FALSE), 'E2 Allocators'!$B$15:$W$361, MATCH('O5 Details by Class &amp; Accounts'!CH$18, 'E2 Allocators'!$B$15:$W$15, 0),FALSE)*$E145)</f>
        <v>0</v>
      </c>
      <c r="CI145" s="1321">
        <f>IF(ISERROR(VLOOKUP(VLOOKUP($A145, 'E4 TB Allocation Details'!$A$18:$L$214, MATCH("A &amp; G ID", 'E4 TB Allocation Details'!$A$18:$L$18, 0),FALSE), 'E2 Allocators'!$B$15:$W$361, MATCH('O5 Details by Class &amp; Accounts'!CI$18, 'E2 Allocators'!$B$15:$W$15, 0),FALSE)*$E145), 0, VLOOKUP(VLOOKUP($A145, 'E4 TB Allocation Details'!$A$18:$L$214, MATCH("A &amp; G ID", 'E4 TB Allocation Details'!$A$18:$L$18, 0),FALSE), 'E2 Allocators'!$B$15:$W$361, MATCH('O5 Details by Class &amp; Accounts'!CI$18, 'E2 Allocators'!$B$15:$W$15, 0),FALSE)*$E145)</f>
        <v>0</v>
      </c>
      <c r="CJ145" s="1321">
        <f>IF(ISERROR(VLOOKUP(VLOOKUP($A145, 'E4 TB Allocation Details'!$A$18:$L$214, MATCH("A &amp; G ID", 'E4 TB Allocation Details'!$A$18:$L$18, 0),FALSE), 'E2 Allocators'!$B$15:$W$361, MATCH('O5 Details by Class &amp; Accounts'!CJ$18, 'E2 Allocators'!$B$15:$W$15, 0),FALSE)*$E145), 0, VLOOKUP(VLOOKUP($A145, 'E4 TB Allocation Details'!$A$18:$L$214, MATCH("A &amp; G ID", 'E4 TB Allocation Details'!$A$18:$L$18, 0),FALSE), 'E2 Allocators'!$B$15:$W$361, MATCH('O5 Details by Class &amp; Accounts'!CJ$18, 'E2 Allocators'!$B$15:$W$15, 0),FALSE)*$E145)</f>
        <v>0</v>
      </c>
      <c r="CK145" s="1321">
        <f>IF(ISERROR(VLOOKUP(VLOOKUP($A145, 'E4 TB Allocation Details'!$A$18:$L$214, MATCH("A &amp; G ID", 'E4 TB Allocation Details'!$A$18:$L$18, 0),FALSE), 'E2 Allocators'!$B$15:$W$361, MATCH('O5 Details by Class &amp; Accounts'!CK$18, 'E2 Allocators'!$B$15:$W$15, 0),FALSE)*$E145), 0, VLOOKUP(VLOOKUP($A145, 'E4 TB Allocation Details'!$A$18:$L$214, MATCH("A &amp; G ID", 'E4 TB Allocation Details'!$A$18:$L$18, 0),FALSE), 'E2 Allocators'!$B$15:$W$361, MATCH('O5 Details by Class &amp; Accounts'!CK$18, 'E2 Allocators'!$B$15:$W$15, 0),FALSE)*$E145)</f>
        <v>0</v>
      </c>
      <c r="CL145" s="1321">
        <f>IF(ISERROR(VLOOKUP(VLOOKUP($A145, 'E4 TB Allocation Details'!$A$18:$L$214, MATCH("A &amp; G ID", 'E4 TB Allocation Details'!$A$18:$L$18, 0),FALSE), 'E2 Allocators'!$B$15:$W$361, MATCH('O5 Details by Class &amp; Accounts'!CL$18, 'E2 Allocators'!$B$15:$W$15, 0),FALSE)*$E145), 0, VLOOKUP(VLOOKUP($A145, 'E4 TB Allocation Details'!$A$18:$L$214, MATCH("A &amp; G ID", 'E4 TB Allocation Details'!$A$18:$L$18, 0),FALSE), 'E2 Allocators'!$B$15:$W$361, MATCH('O5 Details by Class &amp; Accounts'!CL$18, 'E2 Allocators'!$B$15:$W$15, 0),FALSE)*$E145)</f>
        <v>0</v>
      </c>
      <c r="CM145" s="1321">
        <f>IF(ISERROR(VLOOKUP(VLOOKUP($A145, 'E4 TB Allocation Details'!$A$18:$L$214, MATCH("A &amp; G ID", 'E4 TB Allocation Details'!$A$18:$L$18, 0),FALSE), 'E2 Allocators'!$B$15:$W$361, MATCH('O5 Details by Class &amp; Accounts'!CM$18, 'E2 Allocators'!$B$15:$W$15, 0),FALSE)*$E145), 0, VLOOKUP(VLOOKUP($A145, 'E4 TB Allocation Details'!$A$18:$L$214, MATCH("A &amp; G ID", 'E4 TB Allocation Details'!$A$18:$L$18, 0),FALSE), 'E2 Allocators'!$B$15:$W$361, MATCH('O5 Details by Class &amp; Accounts'!CM$18, 'E2 Allocators'!$B$15:$W$15, 0),FALSE)*$E145)</f>
        <v>0</v>
      </c>
      <c r="CN145" s="1321">
        <f t="shared" si="42"/>
        <v>0</v>
      </c>
      <c r="CO145" s="1650">
        <f t="shared" si="43"/>
        <v>0</v>
      </c>
      <c r="CQ145" s="1898">
        <v>1850</v>
      </c>
    </row>
    <row r="146" spans="1:95" s="64" customFormat="1" ht="12.75">
      <c r="A146" s="1089">
        <v>5065</v>
      </c>
      <c r="B146" s="1088" t="s">
        <v>1596</v>
      </c>
      <c r="C146" s="1647">
        <f>IF(ISERROR(VLOOKUP($A146,'I3 TB Data'!$A$19:$H$484,MATCH('O5 Details by Class &amp; Accounts'!$C$18, 'I3 TB Data'!$A$19:$H$19,0),0)), 0, VLOOKUP($A146,'I3 TB Data'!$A$19:$H$484,MATCH('O5 Details by Class &amp; Accounts'!$C$18,'I3 TB Data'!$A$19:$H$19,0),0))</f>
        <v>35000</v>
      </c>
      <c r="D146" s="1648"/>
      <c r="E146" s="1647">
        <f t="shared" si="44"/>
        <v>35000</v>
      </c>
      <c r="F146" s="1649">
        <f>IF(ISERROR(VLOOKUP($A146, 'E1 Categorization'!A33:E124, MATCH("Customer Component", 'E1 Categorization'!$A$33:$E$33,0), 0)), 0, IF(VLOOKUP($A146, 'E1 Categorization'!A33:E124, MATCH("Customer Component", 'E1 Categorization'!$A$33:$E$33,0), 0)=0, 'O5 Details by Class &amp; Accounts'!$E146, IF(AND(VLOOKUP($A146, 'E1 Categorization'!A33:E124, MATCH("Customer Component", 'E1 Categorization'!$A$33:$E$33,0), 0) &gt;0, VLOOKUP($A146, 'E1 Categorization'!A33:E124, MATCH("Customer Component", 'E1 Categorization'!$A$33:$E$33,0), 0)&lt;1), 'O5 Details by Class &amp; Accounts'!$E146*(1-VLOOKUP($A146, 'E1 Categorization'!A33:E124, MATCH("Customer Component", 'E1 Categorization'!$A$33:$E$33,0), 0)), 0)))</f>
        <v>0</v>
      </c>
      <c r="G146" s="1649">
        <f>IF(ISERROR(VLOOKUP($A146, 'E1 Categorization'!A33:E124, MATCH("Customer Component", 'E1 Categorization'!$A$33:$E$33,0), 0)),0, IF(VLOOKUP($A146, 'E1 Categorization'!A33:E124, MATCH("Customer Component", 'E1 Categorization'!$A$33:$E$33,0), 0)=0, 0, IF(AND(VLOOKUP($A146, 'E1 Categorization'!A33:E124, MATCH("Customer Component", 'E1 Categorization'!$A$33:$E$33,0), 0) &gt;0, VLOOKUP($A146, 'E1 Categorization'!A33:E124, MATCH("Customer Component", 'E1 Categorization'!$A$33:$E$33,0), 0)&lt;1), 'O5 Details by Class &amp; Accounts'!$E146*(VLOOKUP($A146, 'E1 Categorization'!A33:E124, MATCH("Customer Component", 'E1 Categorization'!$A$33:$E$33,0), 0)), 'O5 Details by Class &amp; Accounts'!$E146)))</f>
        <v>35000</v>
      </c>
      <c r="H146" s="1321">
        <f t="shared" si="38"/>
        <v>35000</v>
      </c>
      <c r="I146" s="1321">
        <f>IF(ISERROR(VLOOKUP(VLOOKUP($A146, 'E4 TB Allocation Details'!$A$18:$L$214, MATCH("Demand ID", 'E4 TB Allocation Details'!$A$18:$L$18, 0),FALSE), 'E2 Allocators'!$B$15:$W$361, MATCH('O5 Details by Class &amp; Accounts'!I$18, 'E2 Allocators'!$B$15:$W$15, 0),FALSE)*$F146), 0, VLOOKUP(VLOOKUP($A146, 'E4 TB Allocation Details'!$A$18:$L$214, MATCH("Demand ID", 'E4 TB Allocation Details'!$A$18:$L$18, 0),FALSE), 'E2 Allocators'!$B$15:$W$361, MATCH('O5 Details by Class &amp; Accounts'!I$18, 'E2 Allocators'!$B$15:$W$15, 0),FALSE)*$F146)</f>
        <v>0</v>
      </c>
      <c r="J146" s="1321">
        <f>IF(ISERROR(VLOOKUP(VLOOKUP($A146, 'E4 TB Allocation Details'!$A$18:$L$214, MATCH("Demand ID", 'E4 TB Allocation Details'!$A$18:$L$18, 0),FALSE), 'E2 Allocators'!$B$15:$W$361, MATCH('O5 Details by Class &amp; Accounts'!J$18, 'E2 Allocators'!$B$15:$W$15, 0),FALSE)*$F146), 0, VLOOKUP(VLOOKUP($A146, 'E4 TB Allocation Details'!$A$18:$L$214, MATCH("Demand ID", 'E4 TB Allocation Details'!$A$18:$L$18, 0),FALSE), 'E2 Allocators'!$B$15:$W$361, MATCH('O5 Details by Class &amp; Accounts'!J$18, 'E2 Allocators'!$B$15:$W$15, 0),FALSE)*$F146)</f>
        <v>0</v>
      </c>
      <c r="K146" s="1321">
        <f>IF(ISERROR(VLOOKUP(VLOOKUP($A146, 'E4 TB Allocation Details'!$A$18:$L$214, MATCH("Demand ID", 'E4 TB Allocation Details'!$A$18:$L$18, 0),FALSE), 'E2 Allocators'!$B$15:$W$361, MATCH('O5 Details by Class &amp; Accounts'!K$18, 'E2 Allocators'!$B$15:$W$15, 0),FALSE)*$F146), 0, VLOOKUP(VLOOKUP($A146, 'E4 TB Allocation Details'!$A$18:$L$214, MATCH("Demand ID", 'E4 TB Allocation Details'!$A$18:$L$18, 0),FALSE), 'E2 Allocators'!$B$15:$W$361, MATCH('O5 Details by Class &amp; Accounts'!K$18, 'E2 Allocators'!$B$15:$W$15, 0),FALSE)*$F146)</f>
        <v>0</v>
      </c>
      <c r="L146" s="1321">
        <f>IF(ISERROR(VLOOKUP(VLOOKUP($A146, 'E4 TB Allocation Details'!$A$18:$L$214, MATCH("Demand ID", 'E4 TB Allocation Details'!$A$18:$L$18, 0),FALSE), 'E2 Allocators'!$B$15:$W$361, MATCH('O5 Details by Class &amp; Accounts'!L$18, 'E2 Allocators'!$B$15:$W$15, 0),FALSE)*$F146), 0, VLOOKUP(VLOOKUP($A146, 'E4 TB Allocation Details'!$A$18:$L$214, MATCH("Demand ID", 'E4 TB Allocation Details'!$A$18:$L$18, 0),FALSE), 'E2 Allocators'!$B$15:$W$361, MATCH('O5 Details by Class &amp; Accounts'!L$18, 'E2 Allocators'!$B$15:$W$15, 0),FALSE)*$F146)</f>
        <v>0</v>
      </c>
      <c r="M146" s="1321">
        <f>IF(ISERROR(VLOOKUP(VLOOKUP($A146, 'E4 TB Allocation Details'!$A$18:$L$214, MATCH("Demand ID", 'E4 TB Allocation Details'!$A$18:$L$18, 0),FALSE), 'E2 Allocators'!$B$15:$W$361, MATCH('O5 Details by Class &amp; Accounts'!M$18, 'E2 Allocators'!$B$15:$W$15, 0),FALSE)*$F146), 0, VLOOKUP(VLOOKUP($A146, 'E4 TB Allocation Details'!$A$18:$L$214, MATCH("Demand ID", 'E4 TB Allocation Details'!$A$18:$L$18, 0),FALSE), 'E2 Allocators'!$B$15:$W$361, MATCH('O5 Details by Class &amp; Accounts'!M$18, 'E2 Allocators'!$B$15:$W$15, 0),FALSE)*$F146)</f>
        <v>0</v>
      </c>
      <c r="N146" s="1321">
        <f>IF(ISERROR(VLOOKUP(VLOOKUP($A146, 'E4 TB Allocation Details'!$A$18:$L$214, MATCH("Demand ID", 'E4 TB Allocation Details'!$A$18:$L$18, 0),FALSE), 'E2 Allocators'!$B$15:$W$361, MATCH('O5 Details by Class &amp; Accounts'!N$18, 'E2 Allocators'!$B$15:$W$15, 0),FALSE)*$F146), 0, VLOOKUP(VLOOKUP($A146, 'E4 TB Allocation Details'!$A$18:$L$214, MATCH("Demand ID", 'E4 TB Allocation Details'!$A$18:$L$18, 0),FALSE), 'E2 Allocators'!$B$15:$W$361, MATCH('O5 Details by Class &amp; Accounts'!N$18, 'E2 Allocators'!$B$15:$W$15, 0),FALSE)*$F146)</f>
        <v>0</v>
      </c>
      <c r="O146" s="1321">
        <f>IF(ISERROR(VLOOKUP(VLOOKUP($A146, 'E4 TB Allocation Details'!$A$18:$L$214, MATCH("Demand ID", 'E4 TB Allocation Details'!$A$18:$L$18, 0),FALSE), 'E2 Allocators'!$B$15:$W$361, MATCH('O5 Details by Class &amp; Accounts'!O$18, 'E2 Allocators'!$B$15:$W$15, 0),FALSE)*$F146), 0, VLOOKUP(VLOOKUP($A146, 'E4 TB Allocation Details'!$A$18:$L$214, MATCH("Demand ID", 'E4 TB Allocation Details'!$A$18:$L$18, 0),FALSE), 'E2 Allocators'!$B$15:$W$361, MATCH('O5 Details by Class &amp; Accounts'!O$18, 'E2 Allocators'!$B$15:$W$15, 0),FALSE)*$F146)</f>
        <v>0</v>
      </c>
      <c r="P146" s="1321">
        <f>IF(ISERROR(VLOOKUP(VLOOKUP($A146, 'E4 TB Allocation Details'!$A$18:$L$214, MATCH("Demand ID", 'E4 TB Allocation Details'!$A$18:$L$18, 0),FALSE), 'E2 Allocators'!$B$15:$W$361, MATCH('O5 Details by Class &amp; Accounts'!P$18, 'E2 Allocators'!$B$15:$W$15, 0),FALSE)*$F146), 0, VLOOKUP(VLOOKUP($A146, 'E4 TB Allocation Details'!$A$18:$L$214, MATCH("Demand ID", 'E4 TB Allocation Details'!$A$18:$L$18, 0),FALSE), 'E2 Allocators'!$B$15:$W$361, MATCH('O5 Details by Class &amp; Accounts'!P$18, 'E2 Allocators'!$B$15:$W$15, 0),FALSE)*$F146)</f>
        <v>0</v>
      </c>
      <c r="Q146" s="1321">
        <f>IF(ISERROR(VLOOKUP(VLOOKUP($A146, 'E4 TB Allocation Details'!$A$18:$L$214, MATCH("Demand ID", 'E4 TB Allocation Details'!$A$18:$L$18, 0),FALSE), 'E2 Allocators'!$B$15:$W$361, MATCH('O5 Details by Class &amp; Accounts'!Q$18, 'E2 Allocators'!$B$15:$W$15, 0),FALSE)*$F146), 0, VLOOKUP(VLOOKUP($A146, 'E4 TB Allocation Details'!$A$18:$L$214, MATCH("Demand ID", 'E4 TB Allocation Details'!$A$18:$L$18, 0),FALSE), 'E2 Allocators'!$B$15:$W$361, MATCH('O5 Details by Class &amp; Accounts'!Q$18, 'E2 Allocators'!$B$15:$W$15, 0),FALSE)*$F146)</f>
        <v>0</v>
      </c>
      <c r="R146" s="1321">
        <f>IF(ISERROR(VLOOKUP(VLOOKUP($A146, 'E4 TB Allocation Details'!$A$18:$L$214, MATCH("Demand ID", 'E4 TB Allocation Details'!$A$18:$L$18, 0),FALSE), 'E2 Allocators'!$B$15:$W$361, MATCH('O5 Details by Class &amp; Accounts'!R$18, 'E2 Allocators'!$B$15:$W$15, 0),FALSE)*$F146), 0, VLOOKUP(VLOOKUP($A146, 'E4 TB Allocation Details'!$A$18:$L$214, MATCH("Demand ID", 'E4 TB Allocation Details'!$A$18:$L$18, 0),FALSE), 'E2 Allocators'!$B$15:$W$361, MATCH('O5 Details by Class &amp; Accounts'!R$18, 'E2 Allocators'!$B$15:$W$15, 0),FALSE)*$F146)</f>
        <v>0</v>
      </c>
      <c r="S146" s="1321">
        <f>IF(ISERROR(VLOOKUP(VLOOKUP($A146, 'E4 TB Allocation Details'!$A$18:$L$214, MATCH("Demand ID", 'E4 TB Allocation Details'!$A$18:$L$18, 0),FALSE), 'E2 Allocators'!$B$15:$W$361, MATCH('O5 Details by Class &amp; Accounts'!S$18, 'E2 Allocators'!$B$15:$W$15, 0),FALSE)*$F146), 0, VLOOKUP(VLOOKUP($A146, 'E4 TB Allocation Details'!$A$18:$L$214, MATCH("Demand ID", 'E4 TB Allocation Details'!$A$18:$L$18, 0),FALSE), 'E2 Allocators'!$B$15:$W$361, MATCH('O5 Details by Class &amp; Accounts'!S$18, 'E2 Allocators'!$B$15:$W$15, 0),FALSE)*$F146)</f>
        <v>0</v>
      </c>
      <c r="T146" s="1321">
        <f>IF(ISERROR(VLOOKUP(VLOOKUP($A146, 'E4 TB Allocation Details'!$A$18:$L$214, MATCH("Demand ID", 'E4 TB Allocation Details'!$A$18:$L$18, 0),FALSE), 'E2 Allocators'!$B$15:$W$361, MATCH('O5 Details by Class &amp; Accounts'!T$18, 'E2 Allocators'!$B$15:$W$15, 0),FALSE)*$F146), 0, VLOOKUP(VLOOKUP($A146, 'E4 TB Allocation Details'!$A$18:$L$214, MATCH("Demand ID", 'E4 TB Allocation Details'!$A$18:$L$18, 0),FALSE), 'E2 Allocators'!$B$15:$W$361, MATCH('O5 Details by Class &amp; Accounts'!T$18, 'E2 Allocators'!$B$15:$W$15, 0),FALSE)*$F146)</f>
        <v>0</v>
      </c>
      <c r="U146" s="1321">
        <f>IF(ISERROR(VLOOKUP(VLOOKUP($A146, 'E4 TB Allocation Details'!$A$18:$L$214, MATCH("Demand ID", 'E4 TB Allocation Details'!$A$18:$L$18, 0),FALSE), 'E2 Allocators'!$B$15:$W$361, MATCH('O5 Details by Class &amp; Accounts'!U$18, 'E2 Allocators'!$B$15:$W$15, 0),FALSE)*$F146), 0, VLOOKUP(VLOOKUP($A146, 'E4 TB Allocation Details'!$A$18:$L$214, MATCH("Demand ID", 'E4 TB Allocation Details'!$A$18:$L$18, 0),FALSE), 'E2 Allocators'!$B$15:$W$361, MATCH('O5 Details by Class &amp; Accounts'!U$18, 'E2 Allocators'!$B$15:$W$15, 0),FALSE)*$F146)</f>
        <v>0</v>
      </c>
      <c r="V146" s="1321">
        <f>IF(ISERROR(VLOOKUP(VLOOKUP($A146, 'E4 TB Allocation Details'!$A$18:$L$214, MATCH("Demand ID", 'E4 TB Allocation Details'!$A$18:$L$18, 0),FALSE), 'E2 Allocators'!$B$15:$W$361, MATCH('O5 Details by Class &amp; Accounts'!V$18, 'E2 Allocators'!$B$15:$W$15, 0),FALSE)*$F146), 0, VLOOKUP(VLOOKUP($A146, 'E4 TB Allocation Details'!$A$18:$L$214, MATCH("Demand ID", 'E4 TB Allocation Details'!$A$18:$L$18, 0),FALSE), 'E2 Allocators'!$B$15:$W$361, MATCH('O5 Details by Class &amp; Accounts'!V$18, 'E2 Allocators'!$B$15:$W$15, 0),FALSE)*$F146)</f>
        <v>0</v>
      </c>
      <c r="W146" s="1321">
        <f>IF(ISERROR(VLOOKUP(VLOOKUP($A146, 'E4 TB Allocation Details'!$A$18:$L$214, MATCH("Demand ID", 'E4 TB Allocation Details'!$A$18:$L$18, 0),FALSE), 'E2 Allocators'!$B$15:$W$361, MATCH('O5 Details by Class &amp; Accounts'!W$18, 'E2 Allocators'!$B$15:$W$15, 0),FALSE)*$F146), 0, VLOOKUP(VLOOKUP($A146, 'E4 TB Allocation Details'!$A$18:$L$214, MATCH("Demand ID", 'E4 TB Allocation Details'!$A$18:$L$18, 0),FALSE), 'E2 Allocators'!$B$15:$W$361, MATCH('O5 Details by Class &amp; Accounts'!W$18, 'E2 Allocators'!$B$15:$W$15, 0),FALSE)*$F146)</f>
        <v>0</v>
      </c>
      <c r="X146" s="1321">
        <f>IF(ISERROR(VLOOKUP(VLOOKUP($A146, 'E4 TB Allocation Details'!$A$18:$L$214, MATCH("Demand ID", 'E4 TB Allocation Details'!$A$18:$L$18, 0),FALSE), 'E2 Allocators'!$B$15:$W$361, MATCH('O5 Details by Class &amp; Accounts'!X$18, 'E2 Allocators'!$B$15:$W$15, 0),FALSE)*$F146), 0, VLOOKUP(VLOOKUP($A146, 'E4 TB Allocation Details'!$A$18:$L$214, MATCH("Demand ID", 'E4 TB Allocation Details'!$A$18:$L$18, 0),FALSE), 'E2 Allocators'!$B$15:$W$361, MATCH('O5 Details by Class &amp; Accounts'!X$18, 'E2 Allocators'!$B$15:$W$15, 0),FALSE)*$F146)</f>
        <v>0</v>
      </c>
      <c r="Y146" s="1321">
        <f>IF(ISERROR(VLOOKUP(VLOOKUP($A146, 'E4 TB Allocation Details'!$A$18:$L$214, MATCH("Demand ID", 'E4 TB Allocation Details'!$A$18:$L$18, 0),FALSE), 'E2 Allocators'!$B$15:$W$361, MATCH('O5 Details by Class &amp; Accounts'!Y$18, 'E2 Allocators'!$B$15:$W$15, 0),FALSE)*$F146), 0, VLOOKUP(VLOOKUP($A146, 'E4 TB Allocation Details'!$A$18:$L$214, MATCH("Demand ID", 'E4 TB Allocation Details'!$A$18:$L$18, 0),FALSE), 'E2 Allocators'!$B$15:$W$361, MATCH('O5 Details by Class &amp; Accounts'!Y$18, 'E2 Allocators'!$B$15:$W$15, 0),FALSE)*$F146)</f>
        <v>0</v>
      </c>
      <c r="Z146" s="1321">
        <f>IF(ISERROR(VLOOKUP(VLOOKUP($A146, 'E4 TB Allocation Details'!$A$18:$L$214, MATCH("Demand ID", 'E4 TB Allocation Details'!$A$18:$L$18, 0),FALSE), 'E2 Allocators'!$B$15:$W$361, MATCH('O5 Details by Class &amp; Accounts'!Z$18, 'E2 Allocators'!$B$15:$W$15, 0),FALSE)*$F146), 0, VLOOKUP(VLOOKUP($A146, 'E4 TB Allocation Details'!$A$18:$L$214, MATCH("Demand ID", 'E4 TB Allocation Details'!$A$18:$L$18, 0),FALSE), 'E2 Allocators'!$B$15:$W$361, MATCH('O5 Details by Class &amp; Accounts'!Z$18, 'E2 Allocators'!$B$15:$W$15, 0),FALSE)*$F146)</f>
        <v>0</v>
      </c>
      <c r="AA146" s="1321">
        <f>IF(ISERROR(VLOOKUP(VLOOKUP($A146, 'E4 TB Allocation Details'!$A$18:$L$214, MATCH("Demand ID", 'E4 TB Allocation Details'!$A$18:$L$18, 0),FALSE), 'E2 Allocators'!$B$15:$W$361, MATCH('O5 Details by Class &amp; Accounts'!AA$18, 'E2 Allocators'!$B$15:$W$15, 0),FALSE)*$F146), 0, VLOOKUP(VLOOKUP($A146, 'E4 TB Allocation Details'!$A$18:$L$214, MATCH("Demand ID", 'E4 TB Allocation Details'!$A$18:$L$18, 0),FALSE), 'E2 Allocators'!$B$15:$W$361, MATCH('O5 Details by Class &amp; Accounts'!AA$18, 'E2 Allocators'!$B$15:$W$15, 0),FALSE)*$F146)</f>
        <v>0</v>
      </c>
      <c r="AB146" s="1321">
        <f>IF(ISERROR(VLOOKUP(VLOOKUP($A146, 'E4 TB Allocation Details'!$A$18:$L$214, MATCH("Demand ID", 'E4 TB Allocation Details'!$A$18:$L$18, 0),FALSE), 'E2 Allocators'!$B$15:$W$361, MATCH('O5 Details by Class &amp; Accounts'!AB$18, 'E2 Allocators'!$B$15:$W$15, 0),FALSE)*$F146), 0, VLOOKUP(VLOOKUP($A146, 'E4 TB Allocation Details'!$A$18:$L$214, MATCH("Demand ID", 'E4 TB Allocation Details'!$A$18:$L$18, 0),FALSE), 'E2 Allocators'!$B$15:$W$361, MATCH('O5 Details by Class &amp; Accounts'!AB$18, 'E2 Allocators'!$B$15:$W$15, 0),FALSE)*$F146)</f>
        <v>0</v>
      </c>
      <c r="AC146" s="1321">
        <f t="shared" si="39"/>
        <v>0</v>
      </c>
      <c r="AD146" s="1321">
        <f>IF(ISERROR(VLOOKUP(VLOOKUP($A146, 'E4 TB Allocation Details'!$A$18:$L$214, MATCH("Customer ID", 'E4 TB Allocation Details'!$A$18:$L$18, 0),FALSE), 'E2 Allocators'!$B$15:$W$361, MATCH('O5 Details by Class &amp; Accounts'!AD$18, 'E2 Allocators'!$B$15:$W$15, 0),FALSE)*$G146), 0, VLOOKUP(VLOOKUP($A146, 'E4 TB Allocation Details'!$A$18:$L$214, MATCH("Customer ID", 'E4 TB Allocation Details'!$A$18:$L$18, 0),FALSE), 'E2 Allocators'!$B$15:$W$361, MATCH('O5 Details by Class &amp; Accounts'!AD$18, 'E2 Allocators'!$B$15:$W$15, 0),FALSE)*$G146)</f>
        <v>25324.444444444442</v>
      </c>
      <c r="AE146" s="1321">
        <f>IF(ISERROR(VLOOKUP(VLOOKUP($A146, 'E4 TB Allocation Details'!$A$18:$L$214, MATCH("Customer ID", 'E4 TB Allocation Details'!$A$18:$L$18, 0),FALSE), 'E2 Allocators'!$B$15:$W$361, MATCH('O5 Details by Class &amp; Accounts'!AE$18, 'E2 Allocators'!$B$15:$W$15, 0),FALSE)*$G146), 0, VLOOKUP(VLOOKUP($A146, 'E4 TB Allocation Details'!$A$18:$L$214, MATCH("Customer ID", 'E4 TB Allocation Details'!$A$18:$L$18, 0),FALSE), 'E2 Allocators'!$B$15:$W$361, MATCH('O5 Details by Class &amp; Accounts'!AE$18, 'E2 Allocators'!$B$15:$W$15, 0),FALSE)*$G146)</f>
        <v>8393.7777777777774</v>
      </c>
      <c r="AF146" s="1321">
        <f>IF(ISERROR(VLOOKUP(VLOOKUP($A146, 'E4 TB Allocation Details'!$A$18:$L$214, MATCH("Customer ID", 'E4 TB Allocation Details'!$A$18:$L$18, 0),FALSE), 'E2 Allocators'!$B$15:$W$361, MATCH('O5 Details by Class &amp; Accounts'!AF$18, 'E2 Allocators'!$B$15:$W$15, 0),FALSE)*$G146), 0, VLOOKUP(VLOOKUP($A146, 'E4 TB Allocation Details'!$A$18:$L$214, MATCH("Customer ID", 'E4 TB Allocation Details'!$A$18:$L$18, 0),FALSE), 'E2 Allocators'!$B$15:$W$361, MATCH('O5 Details by Class &amp; Accounts'!AF$18, 'E2 Allocators'!$B$15:$W$15, 0),FALSE)*$G146)</f>
        <v>1281.7777777777778</v>
      </c>
      <c r="AG146" s="1321">
        <f>IF(ISERROR(VLOOKUP(VLOOKUP($A146, 'E4 TB Allocation Details'!$A$18:$L$214, MATCH("Customer ID", 'E4 TB Allocation Details'!$A$18:$L$18, 0),FALSE), 'E2 Allocators'!$B$15:$W$361, MATCH('O5 Details by Class &amp; Accounts'!AG$18, 'E2 Allocators'!$B$15:$W$15, 0),FALSE)*$G146), 0, VLOOKUP(VLOOKUP($A146, 'E4 TB Allocation Details'!$A$18:$L$214, MATCH("Customer ID", 'E4 TB Allocation Details'!$A$18:$L$18, 0),FALSE), 'E2 Allocators'!$B$15:$W$361, MATCH('O5 Details by Class &amp; Accounts'!AG$18, 'E2 Allocators'!$B$15:$W$15, 0),FALSE)*$G146)</f>
        <v>0</v>
      </c>
      <c r="AH146" s="1321">
        <f>IF(ISERROR(VLOOKUP(VLOOKUP($A146, 'E4 TB Allocation Details'!$A$18:$L$214, MATCH("Customer ID", 'E4 TB Allocation Details'!$A$18:$L$18, 0),FALSE), 'E2 Allocators'!$B$15:$W$361, MATCH('O5 Details by Class &amp; Accounts'!AH$18, 'E2 Allocators'!$B$15:$W$15, 0),FALSE)*$G146), 0, VLOOKUP(VLOOKUP($A146, 'E4 TB Allocation Details'!$A$18:$L$214, MATCH("Customer ID", 'E4 TB Allocation Details'!$A$18:$L$18, 0),FALSE), 'E2 Allocators'!$B$15:$W$361, MATCH('O5 Details by Class &amp; Accounts'!AH$18, 'E2 Allocators'!$B$15:$W$15, 0),FALSE)*$G146)</f>
        <v>0</v>
      </c>
      <c r="AI146" s="1321">
        <f>IF(ISERROR(VLOOKUP(VLOOKUP($A146, 'E4 TB Allocation Details'!$A$18:$L$214, MATCH("Customer ID", 'E4 TB Allocation Details'!$A$18:$L$18, 0),FALSE), 'E2 Allocators'!$B$15:$W$361, MATCH('O5 Details by Class &amp; Accounts'!AI$18, 'E2 Allocators'!$B$15:$W$15, 0),FALSE)*$G146), 0, VLOOKUP(VLOOKUP($A146, 'E4 TB Allocation Details'!$A$18:$L$214, MATCH("Customer ID", 'E4 TB Allocation Details'!$A$18:$L$18, 0),FALSE), 'E2 Allocators'!$B$15:$W$361, MATCH('O5 Details by Class &amp; Accounts'!AI$18, 'E2 Allocators'!$B$15:$W$15, 0),FALSE)*$G146)</f>
        <v>0</v>
      </c>
      <c r="AJ146" s="1321">
        <f>IF(ISERROR(VLOOKUP(VLOOKUP($A146, 'E4 TB Allocation Details'!$A$18:$L$214, MATCH("Customer ID", 'E4 TB Allocation Details'!$A$18:$L$18, 0),FALSE), 'E2 Allocators'!$B$15:$W$361, MATCH('O5 Details by Class &amp; Accounts'!AJ$18, 'E2 Allocators'!$B$15:$W$15, 0),FALSE)*$G146), 0, VLOOKUP(VLOOKUP($A146, 'E4 TB Allocation Details'!$A$18:$L$214, MATCH("Customer ID", 'E4 TB Allocation Details'!$A$18:$L$18, 0),FALSE), 'E2 Allocators'!$B$15:$W$361, MATCH('O5 Details by Class &amp; Accounts'!AJ$18, 'E2 Allocators'!$B$15:$W$15, 0),FALSE)*$G146)</f>
        <v>0</v>
      </c>
      <c r="AK146" s="1321">
        <f>IF(ISERROR(VLOOKUP(VLOOKUP($A146, 'E4 TB Allocation Details'!$A$18:$L$214, MATCH("Customer ID", 'E4 TB Allocation Details'!$A$18:$L$18, 0),FALSE), 'E2 Allocators'!$B$15:$W$361, MATCH('O5 Details by Class &amp; Accounts'!AK$18, 'E2 Allocators'!$B$15:$W$15, 0),FALSE)*$G146), 0, VLOOKUP(VLOOKUP($A146, 'E4 TB Allocation Details'!$A$18:$L$214, MATCH("Customer ID", 'E4 TB Allocation Details'!$A$18:$L$18, 0),FALSE), 'E2 Allocators'!$B$15:$W$361, MATCH('O5 Details by Class &amp; Accounts'!AK$18, 'E2 Allocators'!$B$15:$W$15, 0),FALSE)*$G146)</f>
        <v>0</v>
      </c>
      <c r="AL146" s="1321">
        <f>IF(ISERROR(VLOOKUP(VLOOKUP($A146, 'E4 TB Allocation Details'!$A$18:$L$214, MATCH("Customer ID", 'E4 TB Allocation Details'!$A$18:$L$18, 0),FALSE), 'E2 Allocators'!$B$15:$W$361, MATCH('O5 Details by Class &amp; Accounts'!AL$18, 'E2 Allocators'!$B$15:$W$15, 0),FALSE)*$G146), 0, VLOOKUP(VLOOKUP($A146, 'E4 TB Allocation Details'!$A$18:$L$214, MATCH("Customer ID", 'E4 TB Allocation Details'!$A$18:$L$18, 0),FALSE), 'E2 Allocators'!$B$15:$W$361, MATCH('O5 Details by Class &amp; Accounts'!AL$18, 'E2 Allocators'!$B$15:$W$15, 0),FALSE)*$G146)</f>
        <v>0</v>
      </c>
      <c r="AM146" s="1321">
        <f>IF(ISERROR(VLOOKUP(VLOOKUP($A146, 'E4 TB Allocation Details'!$A$18:$L$214, MATCH("Customer ID", 'E4 TB Allocation Details'!$A$18:$L$18, 0),FALSE), 'E2 Allocators'!$B$15:$W$361, MATCH('O5 Details by Class &amp; Accounts'!AM$18, 'E2 Allocators'!$B$15:$W$15, 0),FALSE)*$G146), 0, VLOOKUP(VLOOKUP($A146, 'E4 TB Allocation Details'!$A$18:$L$214, MATCH("Customer ID", 'E4 TB Allocation Details'!$A$18:$L$18, 0),FALSE), 'E2 Allocators'!$B$15:$W$361, MATCH('O5 Details by Class &amp; Accounts'!AM$18, 'E2 Allocators'!$B$15:$W$15, 0),FALSE)*$G146)</f>
        <v>0</v>
      </c>
      <c r="AN146" s="1321">
        <f>IF(ISERROR(VLOOKUP(VLOOKUP($A146, 'E4 TB Allocation Details'!$A$18:$L$214, MATCH("Customer ID", 'E4 TB Allocation Details'!$A$18:$L$18, 0),FALSE), 'E2 Allocators'!$B$15:$W$361, MATCH('O5 Details by Class &amp; Accounts'!AN$18, 'E2 Allocators'!$B$15:$W$15, 0),FALSE)*$G146), 0, VLOOKUP(VLOOKUP($A146, 'E4 TB Allocation Details'!$A$18:$L$214, MATCH("Customer ID", 'E4 TB Allocation Details'!$A$18:$L$18, 0),FALSE), 'E2 Allocators'!$B$15:$W$361, MATCH('O5 Details by Class &amp; Accounts'!AN$18, 'E2 Allocators'!$B$15:$W$15, 0),FALSE)*$G146)</f>
        <v>0</v>
      </c>
      <c r="AO146" s="1321">
        <f>IF(ISERROR(VLOOKUP(VLOOKUP($A146, 'E4 TB Allocation Details'!$A$18:$L$214, MATCH("Customer ID", 'E4 TB Allocation Details'!$A$18:$L$18, 0),FALSE), 'E2 Allocators'!$B$15:$W$361, MATCH('O5 Details by Class &amp; Accounts'!AO$18, 'E2 Allocators'!$B$15:$W$15, 0),FALSE)*$G146), 0, VLOOKUP(VLOOKUP($A146, 'E4 TB Allocation Details'!$A$18:$L$214, MATCH("Customer ID", 'E4 TB Allocation Details'!$A$18:$L$18, 0),FALSE), 'E2 Allocators'!$B$15:$W$361, MATCH('O5 Details by Class &amp; Accounts'!AO$18, 'E2 Allocators'!$B$15:$W$15, 0),FALSE)*$G146)</f>
        <v>0</v>
      </c>
      <c r="AP146" s="1321">
        <f>IF(ISERROR(VLOOKUP(VLOOKUP($A146, 'E4 TB Allocation Details'!$A$18:$L$214, MATCH("Customer ID", 'E4 TB Allocation Details'!$A$18:$L$18, 0),FALSE), 'E2 Allocators'!$B$15:$W$361, MATCH('O5 Details by Class &amp; Accounts'!AP$18, 'E2 Allocators'!$B$15:$W$15, 0),FALSE)*$G146), 0, VLOOKUP(VLOOKUP($A146, 'E4 TB Allocation Details'!$A$18:$L$214, MATCH("Customer ID", 'E4 TB Allocation Details'!$A$18:$L$18, 0),FALSE), 'E2 Allocators'!$B$15:$W$361, MATCH('O5 Details by Class &amp; Accounts'!AP$18, 'E2 Allocators'!$B$15:$W$15, 0),FALSE)*$G146)</f>
        <v>0</v>
      </c>
      <c r="AQ146" s="1321">
        <f>IF(ISERROR(VLOOKUP(VLOOKUP($A146, 'E4 TB Allocation Details'!$A$18:$L$214, MATCH("Customer ID", 'E4 TB Allocation Details'!$A$18:$L$18, 0),FALSE), 'E2 Allocators'!$B$15:$W$361, MATCH('O5 Details by Class &amp; Accounts'!AQ$18, 'E2 Allocators'!$B$15:$W$15, 0),FALSE)*$G146), 0, VLOOKUP(VLOOKUP($A146, 'E4 TB Allocation Details'!$A$18:$L$214, MATCH("Customer ID", 'E4 TB Allocation Details'!$A$18:$L$18, 0),FALSE), 'E2 Allocators'!$B$15:$W$361, MATCH('O5 Details by Class &amp; Accounts'!AQ$18, 'E2 Allocators'!$B$15:$W$15, 0),FALSE)*$G146)</f>
        <v>0</v>
      </c>
      <c r="AR146" s="1321">
        <f>IF(ISERROR(VLOOKUP(VLOOKUP($A146, 'E4 TB Allocation Details'!$A$18:$L$214, MATCH("Customer ID", 'E4 TB Allocation Details'!$A$18:$L$18, 0),FALSE), 'E2 Allocators'!$B$15:$W$361, MATCH('O5 Details by Class &amp; Accounts'!AR$18, 'E2 Allocators'!$B$15:$W$15, 0),FALSE)*$G146), 0, VLOOKUP(VLOOKUP($A146, 'E4 TB Allocation Details'!$A$18:$L$214, MATCH("Customer ID", 'E4 TB Allocation Details'!$A$18:$L$18, 0),FALSE), 'E2 Allocators'!$B$15:$W$361, MATCH('O5 Details by Class &amp; Accounts'!AR$18, 'E2 Allocators'!$B$15:$W$15, 0),FALSE)*$G146)</f>
        <v>0</v>
      </c>
      <c r="AS146" s="1321">
        <f>IF(ISERROR(VLOOKUP(VLOOKUP($A146, 'E4 TB Allocation Details'!$A$18:$L$214, MATCH("Customer ID", 'E4 TB Allocation Details'!$A$18:$L$18, 0),FALSE), 'E2 Allocators'!$B$15:$W$361, MATCH('O5 Details by Class &amp; Accounts'!AS$18, 'E2 Allocators'!$B$15:$W$15, 0),FALSE)*$G146), 0, VLOOKUP(VLOOKUP($A146, 'E4 TB Allocation Details'!$A$18:$L$214, MATCH("Customer ID", 'E4 TB Allocation Details'!$A$18:$L$18, 0),FALSE), 'E2 Allocators'!$B$15:$W$361, MATCH('O5 Details by Class &amp; Accounts'!AS$18, 'E2 Allocators'!$B$15:$W$15, 0),FALSE)*$G146)</f>
        <v>0</v>
      </c>
      <c r="AT146" s="1321">
        <f>IF(ISERROR(VLOOKUP(VLOOKUP($A146, 'E4 TB Allocation Details'!$A$18:$L$214, MATCH("Customer ID", 'E4 TB Allocation Details'!$A$18:$L$18, 0),FALSE), 'E2 Allocators'!$B$15:$W$361, MATCH('O5 Details by Class &amp; Accounts'!AT$18, 'E2 Allocators'!$B$15:$W$15, 0),FALSE)*$G146), 0, VLOOKUP(VLOOKUP($A146, 'E4 TB Allocation Details'!$A$18:$L$214, MATCH("Customer ID", 'E4 TB Allocation Details'!$A$18:$L$18, 0),FALSE), 'E2 Allocators'!$B$15:$W$361, MATCH('O5 Details by Class &amp; Accounts'!AT$18, 'E2 Allocators'!$B$15:$W$15, 0),FALSE)*$G146)</f>
        <v>0</v>
      </c>
      <c r="AU146" s="1321">
        <f>IF(ISERROR(VLOOKUP(VLOOKUP($A146, 'E4 TB Allocation Details'!$A$18:$L$214, MATCH("Customer ID", 'E4 TB Allocation Details'!$A$18:$L$18, 0),FALSE), 'E2 Allocators'!$B$15:$W$361, MATCH('O5 Details by Class &amp; Accounts'!AU$18, 'E2 Allocators'!$B$15:$W$15, 0),FALSE)*$G146), 0, VLOOKUP(VLOOKUP($A146, 'E4 TB Allocation Details'!$A$18:$L$214, MATCH("Customer ID", 'E4 TB Allocation Details'!$A$18:$L$18, 0),FALSE), 'E2 Allocators'!$B$15:$W$361, MATCH('O5 Details by Class &amp; Accounts'!AU$18, 'E2 Allocators'!$B$15:$W$15, 0),FALSE)*$G146)</f>
        <v>0</v>
      </c>
      <c r="AV146" s="1321">
        <f>IF(ISERROR(VLOOKUP(VLOOKUP($A146, 'E4 TB Allocation Details'!$A$18:$L$214, MATCH("Customer ID", 'E4 TB Allocation Details'!$A$18:$L$18, 0),FALSE), 'E2 Allocators'!$B$15:$W$361, MATCH('O5 Details by Class &amp; Accounts'!AV$18, 'E2 Allocators'!$B$15:$W$15, 0),FALSE)*$G146), 0, VLOOKUP(VLOOKUP($A146, 'E4 TB Allocation Details'!$A$18:$L$214, MATCH("Customer ID", 'E4 TB Allocation Details'!$A$18:$L$18, 0),FALSE), 'E2 Allocators'!$B$15:$W$361, MATCH('O5 Details by Class &amp; Accounts'!AV$18, 'E2 Allocators'!$B$15:$W$15, 0),FALSE)*$G146)</f>
        <v>0</v>
      </c>
      <c r="AW146" s="1321">
        <f>IF(ISERROR(VLOOKUP(VLOOKUP($A146, 'E4 TB Allocation Details'!$A$18:$L$214, MATCH("Customer ID", 'E4 TB Allocation Details'!$A$18:$L$18, 0),FALSE), 'E2 Allocators'!$B$15:$W$361, MATCH('O5 Details by Class &amp; Accounts'!AW$18, 'E2 Allocators'!$B$15:$W$15, 0),FALSE)*$G146), 0, VLOOKUP(VLOOKUP($A146, 'E4 TB Allocation Details'!$A$18:$L$214, MATCH("Customer ID", 'E4 TB Allocation Details'!$A$18:$L$18, 0),FALSE), 'E2 Allocators'!$B$15:$W$361, MATCH('O5 Details by Class &amp; Accounts'!AW$18, 'E2 Allocators'!$B$15:$W$15, 0),FALSE)*$G146)</f>
        <v>0</v>
      </c>
      <c r="AX146" s="1321">
        <f t="shared" si="40"/>
        <v>35000</v>
      </c>
      <c r="AY146" s="1321">
        <f>IF(ISERROR(VLOOKUP(VLOOKUP($A146, 'E4 TB Allocation Details'!$A$18:$L$214, MATCH("Misc ID", 'E4 TB Allocation Details'!$A$18:$L$18, 0),FALSE), 'E2 Allocators'!$B$15:$W$361, MATCH('O5 Details by Class &amp; Accounts'!AY$18, 'E2 Allocators'!$B$15:$W$15, 0),FALSE)*$E146), 0, VLOOKUP(VLOOKUP($A146, 'E4 TB Allocation Details'!$A$18:$L$214, MATCH("Misc ID", 'E4 TB Allocation Details'!$A$18:$L$18, 0),FALSE), 'E2 Allocators'!$B$15:$W$361, MATCH('O5 Details by Class &amp; Accounts'!AY$18, 'E2 Allocators'!$B$15:$W$15, 0),FALSE)*$E146)</f>
        <v>0</v>
      </c>
      <c r="AZ146" s="1321">
        <f>IF(ISERROR(VLOOKUP(VLOOKUP($A146, 'E4 TB Allocation Details'!$A$18:$L$214, MATCH("Misc ID", 'E4 TB Allocation Details'!$A$18:$L$18, 0),FALSE), 'E2 Allocators'!$B$15:$W$361, MATCH('O5 Details by Class &amp; Accounts'!AZ$18, 'E2 Allocators'!$B$15:$W$15, 0),FALSE)*$E146), 0, VLOOKUP(VLOOKUP($A146, 'E4 TB Allocation Details'!$A$18:$L$214, MATCH("Misc ID", 'E4 TB Allocation Details'!$A$18:$L$18, 0),FALSE), 'E2 Allocators'!$B$15:$W$361, MATCH('O5 Details by Class &amp; Accounts'!AZ$18, 'E2 Allocators'!$B$15:$W$15, 0),FALSE)*$E146)</f>
        <v>0</v>
      </c>
      <c r="BA146" s="1321">
        <f>IF(ISERROR(VLOOKUP(VLOOKUP($A146, 'E4 TB Allocation Details'!$A$18:$L$214, MATCH("Misc ID", 'E4 TB Allocation Details'!$A$18:$L$18, 0),FALSE), 'E2 Allocators'!$B$15:$W$361, MATCH('O5 Details by Class &amp; Accounts'!BA$18, 'E2 Allocators'!$B$15:$W$15, 0),FALSE)*$E146), 0, VLOOKUP(VLOOKUP($A146, 'E4 TB Allocation Details'!$A$18:$L$214, MATCH("Misc ID", 'E4 TB Allocation Details'!$A$18:$L$18, 0),FALSE), 'E2 Allocators'!$B$15:$W$361, MATCH('O5 Details by Class &amp; Accounts'!BA$18, 'E2 Allocators'!$B$15:$W$15, 0),FALSE)*$E146)</f>
        <v>0</v>
      </c>
      <c r="BB146" s="1321">
        <f>IF(ISERROR(VLOOKUP(VLOOKUP($A146, 'E4 TB Allocation Details'!$A$18:$L$214, MATCH("Misc ID", 'E4 TB Allocation Details'!$A$18:$L$18, 0),FALSE), 'E2 Allocators'!$B$15:$W$361, MATCH('O5 Details by Class &amp; Accounts'!BB$18, 'E2 Allocators'!$B$15:$W$15, 0),FALSE)*$E146), 0, VLOOKUP(VLOOKUP($A146, 'E4 TB Allocation Details'!$A$18:$L$214, MATCH("Misc ID", 'E4 TB Allocation Details'!$A$18:$L$18, 0),FALSE), 'E2 Allocators'!$B$15:$W$361, MATCH('O5 Details by Class &amp; Accounts'!BB$18, 'E2 Allocators'!$B$15:$W$15, 0),FALSE)*$E146)</f>
        <v>0</v>
      </c>
      <c r="BC146" s="1321">
        <f>IF(ISERROR(VLOOKUP(VLOOKUP($A146, 'E4 TB Allocation Details'!$A$18:$L$214, MATCH("Misc ID", 'E4 TB Allocation Details'!$A$18:$L$18, 0),FALSE), 'E2 Allocators'!$B$15:$W$361, MATCH('O5 Details by Class &amp; Accounts'!BC$18, 'E2 Allocators'!$B$15:$W$15, 0),FALSE)*$E146), 0, VLOOKUP(VLOOKUP($A146, 'E4 TB Allocation Details'!$A$18:$L$214, MATCH("Misc ID", 'E4 TB Allocation Details'!$A$18:$L$18, 0),FALSE), 'E2 Allocators'!$B$15:$W$361, MATCH('O5 Details by Class &amp; Accounts'!BC$18, 'E2 Allocators'!$B$15:$W$15, 0),FALSE)*$E146)</f>
        <v>0</v>
      </c>
      <c r="BD146" s="1321">
        <f>IF(ISERROR(VLOOKUP(VLOOKUP($A146, 'E4 TB Allocation Details'!$A$18:$L$214, MATCH("Misc ID", 'E4 TB Allocation Details'!$A$18:$L$18, 0),FALSE), 'E2 Allocators'!$B$15:$W$361, MATCH('O5 Details by Class &amp; Accounts'!BD$18, 'E2 Allocators'!$B$15:$W$15, 0),FALSE)*$E146), 0, VLOOKUP(VLOOKUP($A146, 'E4 TB Allocation Details'!$A$18:$L$214, MATCH("Misc ID", 'E4 TB Allocation Details'!$A$18:$L$18, 0),FALSE), 'E2 Allocators'!$B$15:$W$361, MATCH('O5 Details by Class &amp; Accounts'!BD$18, 'E2 Allocators'!$B$15:$W$15, 0),FALSE)*$E146)</f>
        <v>0</v>
      </c>
      <c r="BE146" s="1321">
        <f>IF(ISERROR(VLOOKUP(VLOOKUP($A146, 'E4 TB Allocation Details'!$A$18:$L$214, MATCH("Misc ID", 'E4 TB Allocation Details'!$A$18:$L$18, 0),FALSE), 'E2 Allocators'!$B$15:$W$361, MATCH('O5 Details by Class &amp; Accounts'!BE$18, 'E2 Allocators'!$B$15:$W$15, 0),FALSE)*$E146), 0, VLOOKUP(VLOOKUP($A146, 'E4 TB Allocation Details'!$A$18:$L$214, MATCH("Misc ID", 'E4 TB Allocation Details'!$A$18:$L$18, 0),FALSE), 'E2 Allocators'!$B$15:$W$361, MATCH('O5 Details by Class &amp; Accounts'!BE$18, 'E2 Allocators'!$B$15:$W$15, 0),FALSE)*$E146)</f>
        <v>0</v>
      </c>
      <c r="BF146" s="1321">
        <f>IF(ISERROR(VLOOKUP(VLOOKUP($A146, 'E4 TB Allocation Details'!$A$18:$L$214, MATCH("Misc ID", 'E4 TB Allocation Details'!$A$18:$L$18, 0),FALSE), 'E2 Allocators'!$B$15:$W$361, MATCH('O5 Details by Class &amp; Accounts'!BF$18, 'E2 Allocators'!$B$15:$W$15, 0),FALSE)*$E146), 0, VLOOKUP(VLOOKUP($A146, 'E4 TB Allocation Details'!$A$18:$L$214, MATCH("Misc ID", 'E4 TB Allocation Details'!$A$18:$L$18, 0),FALSE), 'E2 Allocators'!$B$15:$W$361, MATCH('O5 Details by Class &amp; Accounts'!BF$18, 'E2 Allocators'!$B$15:$W$15, 0),FALSE)*$E146)</f>
        <v>0</v>
      </c>
      <c r="BG146" s="1321">
        <f>IF(ISERROR(VLOOKUP(VLOOKUP($A146, 'E4 TB Allocation Details'!$A$18:$L$214, MATCH("Misc ID", 'E4 TB Allocation Details'!$A$18:$L$18, 0),FALSE), 'E2 Allocators'!$B$15:$W$361, MATCH('O5 Details by Class &amp; Accounts'!BG$18, 'E2 Allocators'!$B$15:$W$15, 0),FALSE)*$E146), 0, VLOOKUP(VLOOKUP($A146, 'E4 TB Allocation Details'!$A$18:$L$214, MATCH("Misc ID", 'E4 TB Allocation Details'!$A$18:$L$18, 0),FALSE), 'E2 Allocators'!$B$15:$W$361, MATCH('O5 Details by Class &amp; Accounts'!BG$18, 'E2 Allocators'!$B$15:$W$15, 0),FALSE)*$E146)</f>
        <v>0</v>
      </c>
      <c r="BH146" s="1321">
        <f>IF(ISERROR(VLOOKUP(VLOOKUP($A146, 'E4 TB Allocation Details'!$A$18:$L$214, MATCH("Misc ID", 'E4 TB Allocation Details'!$A$18:$L$18, 0),FALSE), 'E2 Allocators'!$B$15:$W$361, MATCH('O5 Details by Class &amp; Accounts'!BH$18, 'E2 Allocators'!$B$15:$W$15, 0),FALSE)*$E146), 0, VLOOKUP(VLOOKUP($A146, 'E4 TB Allocation Details'!$A$18:$L$214, MATCH("Misc ID", 'E4 TB Allocation Details'!$A$18:$L$18, 0),FALSE), 'E2 Allocators'!$B$15:$W$361, MATCH('O5 Details by Class &amp; Accounts'!BH$18, 'E2 Allocators'!$B$15:$W$15, 0),FALSE)*$E146)</f>
        <v>0</v>
      </c>
      <c r="BI146" s="1321">
        <f>IF(ISERROR(VLOOKUP(VLOOKUP($A146, 'E4 TB Allocation Details'!$A$18:$L$214, MATCH("Misc ID", 'E4 TB Allocation Details'!$A$18:$L$18, 0),FALSE), 'E2 Allocators'!$B$15:$W$361, MATCH('O5 Details by Class &amp; Accounts'!BI$18, 'E2 Allocators'!$B$15:$W$15, 0),FALSE)*$E146), 0, VLOOKUP(VLOOKUP($A146, 'E4 TB Allocation Details'!$A$18:$L$214, MATCH("Misc ID", 'E4 TB Allocation Details'!$A$18:$L$18, 0),FALSE), 'E2 Allocators'!$B$15:$W$361, MATCH('O5 Details by Class &amp; Accounts'!BI$18, 'E2 Allocators'!$B$15:$W$15, 0),FALSE)*$E146)</f>
        <v>0</v>
      </c>
      <c r="BJ146" s="1321">
        <f>IF(ISERROR(VLOOKUP(VLOOKUP($A146, 'E4 TB Allocation Details'!$A$18:$L$214, MATCH("Misc ID", 'E4 TB Allocation Details'!$A$18:$L$18, 0),FALSE), 'E2 Allocators'!$B$15:$W$361, MATCH('O5 Details by Class &amp; Accounts'!BJ$18, 'E2 Allocators'!$B$15:$W$15, 0),FALSE)*$E146), 0, VLOOKUP(VLOOKUP($A146, 'E4 TB Allocation Details'!$A$18:$L$214, MATCH("Misc ID", 'E4 TB Allocation Details'!$A$18:$L$18, 0),FALSE), 'E2 Allocators'!$B$15:$W$361, MATCH('O5 Details by Class &amp; Accounts'!BJ$18, 'E2 Allocators'!$B$15:$W$15, 0),FALSE)*$E146)</f>
        <v>0</v>
      </c>
      <c r="BK146" s="1321">
        <f>IF(ISERROR(VLOOKUP(VLOOKUP($A146, 'E4 TB Allocation Details'!$A$18:$L$214, MATCH("Misc ID", 'E4 TB Allocation Details'!$A$18:$L$18, 0),FALSE), 'E2 Allocators'!$B$15:$W$361, MATCH('O5 Details by Class &amp; Accounts'!BK$18, 'E2 Allocators'!$B$15:$W$15, 0),FALSE)*$E146), 0, VLOOKUP(VLOOKUP($A146, 'E4 TB Allocation Details'!$A$18:$L$214, MATCH("Misc ID", 'E4 TB Allocation Details'!$A$18:$L$18, 0),FALSE), 'E2 Allocators'!$B$15:$W$361, MATCH('O5 Details by Class &amp; Accounts'!BK$18, 'E2 Allocators'!$B$15:$W$15, 0),FALSE)*$E146)</f>
        <v>0</v>
      </c>
      <c r="BL146" s="1321">
        <f>IF(ISERROR(VLOOKUP(VLOOKUP($A146, 'E4 TB Allocation Details'!$A$18:$L$214, MATCH("Misc ID", 'E4 TB Allocation Details'!$A$18:$L$18, 0),FALSE), 'E2 Allocators'!$B$15:$W$361, MATCH('O5 Details by Class &amp; Accounts'!BL$18, 'E2 Allocators'!$B$15:$W$15, 0),FALSE)*$E146), 0, VLOOKUP(VLOOKUP($A146, 'E4 TB Allocation Details'!$A$18:$L$214, MATCH("Misc ID", 'E4 TB Allocation Details'!$A$18:$L$18, 0),FALSE), 'E2 Allocators'!$B$15:$W$361, MATCH('O5 Details by Class &amp; Accounts'!BL$18, 'E2 Allocators'!$B$15:$W$15, 0),FALSE)*$E146)</f>
        <v>0</v>
      </c>
      <c r="BM146" s="1321">
        <f>IF(ISERROR(VLOOKUP(VLOOKUP($A146, 'E4 TB Allocation Details'!$A$18:$L$214, MATCH("Misc ID", 'E4 TB Allocation Details'!$A$18:$L$18, 0),FALSE), 'E2 Allocators'!$B$15:$W$361, MATCH('O5 Details by Class &amp; Accounts'!BM$18, 'E2 Allocators'!$B$15:$W$15, 0),FALSE)*$E146), 0, VLOOKUP(VLOOKUP($A146, 'E4 TB Allocation Details'!$A$18:$L$214, MATCH("Misc ID", 'E4 TB Allocation Details'!$A$18:$L$18, 0),FALSE), 'E2 Allocators'!$B$15:$W$361, MATCH('O5 Details by Class &amp; Accounts'!BM$18, 'E2 Allocators'!$B$15:$W$15, 0),FALSE)*$E146)</f>
        <v>0</v>
      </c>
      <c r="BN146" s="1321">
        <f>IF(ISERROR(VLOOKUP(VLOOKUP($A146, 'E4 TB Allocation Details'!$A$18:$L$214, MATCH("Misc ID", 'E4 TB Allocation Details'!$A$18:$L$18, 0),FALSE), 'E2 Allocators'!$B$15:$W$361, MATCH('O5 Details by Class &amp; Accounts'!BN$18, 'E2 Allocators'!$B$15:$W$15, 0),FALSE)*$E146), 0, VLOOKUP(VLOOKUP($A146, 'E4 TB Allocation Details'!$A$18:$L$214, MATCH("Misc ID", 'E4 TB Allocation Details'!$A$18:$L$18, 0),FALSE), 'E2 Allocators'!$B$15:$W$361, MATCH('O5 Details by Class &amp; Accounts'!BN$18, 'E2 Allocators'!$B$15:$W$15, 0),FALSE)*$E146)</f>
        <v>0</v>
      </c>
      <c r="BO146" s="1321">
        <f>IF(ISERROR(VLOOKUP(VLOOKUP($A146, 'E4 TB Allocation Details'!$A$18:$L$214, MATCH("Misc ID", 'E4 TB Allocation Details'!$A$18:$L$18, 0),FALSE), 'E2 Allocators'!$B$15:$W$361, MATCH('O5 Details by Class &amp; Accounts'!BO$18, 'E2 Allocators'!$B$15:$W$15, 0),FALSE)*$E146), 0, VLOOKUP(VLOOKUP($A146, 'E4 TB Allocation Details'!$A$18:$L$214, MATCH("Misc ID", 'E4 TB Allocation Details'!$A$18:$L$18, 0),FALSE), 'E2 Allocators'!$B$15:$W$361, MATCH('O5 Details by Class &amp; Accounts'!BO$18, 'E2 Allocators'!$B$15:$W$15, 0),FALSE)*$E146)</f>
        <v>0</v>
      </c>
      <c r="BP146" s="1321">
        <f>IF(ISERROR(VLOOKUP(VLOOKUP($A146, 'E4 TB Allocation Details'!$A$18:$L$214, MATCH("Misc ID", 'E4 TB Allocation Details'!$A$18:$L$18, 0),FALSE), 'E2 Allocators'!$B$15:$W$361, MATCH('O5 Details by Class &amp; Accounts'!BP$18, 'E2 Allocators'!$B$15:$W$15, 0),FALSE)*$E146), 0, VLOOKUP(VLOOKUP($A146, 'E4 TB Allocation Details'!$A$18:$L$214, MATCH("Misc ID", 'E4 TB Allocation Details'!$A$18:$L$18, 0),FALSE), 'E2 Allocators'!$B$15:$W$361, MATCH('O5 Details by Class &amp; Accounts'!BP$18, 'E2 Allocators'!$B$15:$W$15, 0),FALSE)*$E146)</f>
        <v>0</v>
      </c>
      <c r="BQ146" s="1321">
        <f>IF(ISERROR(VLOOKUP(VLOOKUP($A146, 'E4 TB Allocation Details'!$A$18:$L$214, MATCH("Misc ID", 'E4 TB Allocation Details'!$A$18:$L$18, 0),FALSE), 'E2 Allocators'!$B$15:$W$361, MATCH('O5 Details by Class &amp; Accounts'!BQ$18, 'E2 Allocators'!$B$15:$W$15, 0),FALSE)*$E146), 0, VLOOKUP(VLOOKUP($A146, 'E4 TB Allocation Details'!$A$18:$L$214, MATCH("Misc ID", 'E4 TB Allocation Details'!$A$18:$L$18, 0),FALSE), 'E2 Allocators'!$B$15:$W$361, MATCH('O5 Details by Class &amp; Accounts'!BQ$18, 'E2 Allocators'!$B$15:$W$15, 0),FALSE)*$E146)</f>
        <v>0</v>
      </c>
      <c r="BR146" s="1321">
        <f>IF(ISERROR(VLOOKUP(VLOOKUP($A146, 'E4 TB Allocation Details'!$A$18:$L$214, MATCH("Misc ID", 'E4 TB Allocation Details'!$A$18:$L$18, 0),FALSE), 'E2 Allocators'!$B$15:$W$361, MATCH('O5 Details by Class &amp; Accounts'!BR$18, 'E2 Allocators'!$B$15:$W$15, 0),FALSE)*$E146), 0, VLOOKUP(VLOOKUP($A146, 'E4 TB Allocation Details'!$A$18:$L$214, MATCH("Misc ID", 'E4 TB Allocation Details'!$A$18:$L$18, 0),FALSE), 'E2 Allocators'!$B$15:$W$361, MATCH('O5 Details by Class &amp; Accounts'!BR$18, 'E2 Allocators'!$B$15:$W$15, 0),FALSE)*$E146)</f>
        <v>0</v>
      </c>
      <c r="BS146" s="1321">
        <f t="shared" si="41"/>
        <v>0</v>
      </c>
      <c r="BT146" s="1321">
        <f>IF(ISERROR(VLOOKUP(VLOOKUP($A146, 'E4 TB Allocation Details'!$A$18:$L$214, MATCH("A &amp; G ID", 'E4 TB Allocation Details'!$A$18:$L$18, 0),FALSE), 'E2 Allocators'!$B$15:$W$361, MATCH('O5 Details by Class &amp; Accounts'!BT$18, 'E2 Allocators'!$B$15:$W$15, 0),FALSE)*$E146), 0, VLOOKUP(VLOOKUP($A146, 'E4 TB Allocation Details'!$A$18:$L$214, MATCH("A &amp; G ID", 'E4 TB Allocation Details'!$A$18:$L$18, 0),FALSE), 'E2 Allocators'!$B$15:$W$361, MATCH('O5 Details by Class &amp; Accounts'!BT$18, 'E2 Allocators'!$B$15:$W$15, 0),FALSE)*$E146)</f>
        <v>0</v>
      </c>
      <c r="BU146" s="1321">
        <f>IF(ISERROR(VLOOKUP(VLOOKUP($A146, 'E4 TB Allocation Details'!$A$18:$L$214, MATCH("A &amp; G ID", 'E4 TB Allocation Details'!$A$18:$L$18, 0),FALSE), 'E2 Allocators'!$B$15:$W$361, MATCH('O5 Details by Class &amp; Accounts'!BU$18, 'E2 Allocators'!$B$15:$W$15, 0),FALSE)*$E146), 0, VLOOKUP(VLOOKUP($A146, 'E4 TB Allocation Details'!$A$18:$L$214, MATCH("A &amp; G ID", 'E4 TB Allocation Details'!$A$18:$L$18, 0),FALSE), 'E2 Allocators'!$B$15:$W$361, MATCH('O5 Details by Class &amp; Accounts'!BU$18, 'E2 Allocators'!$B$15:$W$15, 0),FALSE)*$E146)</f>
        <v>0</v>
      </c>
      <c r="BV146" s="1321">
        <f>IF(ISERROR(VLOOKUP(VLOOKUP($A146, 'E4 TB Allocation Details'!$A$18:$L$214, MATCH("A &amp; G ID", 'E4 TB Allocation Details'!$A$18:$L$18, 0),FALSE), 'E2 Allocators'!$B$15:$W$361, MATCH('O5 Details by Class &amp; Accounts'!BV$18, 'E2 Allocators'!$B$15:$W$15, 0),FALSE)*$E146), 0, VLOOKUP(VLOOKUP($A146, 'E4 TB Allocation Details'!$A$18:$L$214, MATCH("A &amp; G ID", 'E4 TB Allocation Details'!$A$18:$L$18, 0),FALSE), 'E2 Allocators'!$B$15:$W$361, MATCH('O5 Details by Class &amp; Accounts'!BV$18, 'E2 Allocators'!$B$15:$W$15, 0),FALSE)*$E146)</f>
        <v>0</v>
      </c>
      <c r="BW146" s="1321">
        <f>IF(ISERROR(VLOOKUP(VLOOKUP($A146, 'E4 TB Allocation Details'!$A$18:$L$214, MATCH("A &amp; G ID", 'E4 TB Allocation Details'!$A$18:$L$18, 0),FALSE), 'E2 Allocators'!$B$15:$W$361, MATCH('O5 Details by Class &amp; Accounts'!BW$18, 'E2 Allocators'!$B$15:$W$15, 0),FALSE)*$E146), 0, VLOOKUP(VLOOKUP($A146, 'E4 TB Allocation Details'!$A$18:$L$214, MATCH("A &amp; G ID", 'E4 TB Allocation Details'!$A$18:$L$18, 0),FALSE), 'E2 Allocators'!$B$15:$W$361, MATCH('O5 Details by Class &amp; Accounts'!BW$18, 'E2 Allocators'!$B$15:$W$15, 0),FALSE)*$E146)</f>
        <v>0</v>
      </c>
      <c r="BX146" s="1321">
        <f>IF(ISERROR(VLOOKUP(VLOOKUP($A146, 'E4 TB Allocation Details'!$A$18:$L$214, MATCH("A &amp; G ID", 'E4 TB Allocation Details'!$A$18:$L$18, 0),FALSE), 'E2 Allocators'!$B$15:$W$361, MATCH('O5 Details by Class &amp; Accounts'!BX$18, 'E2 Allocators'!$B$15:$W$15, 0),FALSE)*$E146), 0, VLOOKUP(VLOOKUP($A146, 'E4 TB Allocation Details'!$A$18:$L$214, MATCH("A &amp; G ID", 'E4 TB Allocation Details'!$A$18:$L$18, 0),FALSE), 'E2 Allocators'!$B$15:$W$361, MATCH('O5 Details by Class &amp; Accounts'!BX$18, 'E2 Allocators'!$B$15:$W$15, 0),FALSE)*$E146)</f>
        <v>0</v>
      </c>
      <c r="BY146" s="1321">
        <f>IF(ISERROR(VLOOKUP(VLOOKUP($A146, 'E4 TB Allocation Details'!$A$18:$L$214, MATCH("A &amp; G ID", 'E4 TB Allocation Details'!$A$18:$L$18, 0),FALSE), 'E2 Allocators'!$B$15:$W$361, MATCH('O5 Details by Class &amp; Accounts'!BY$18, 'E2 Allocators'!$B$15:$W$15, 0),FALSE)*$E146), 0, VLOOKUP(VLOOKUP($A146, 'E4 TB Allocation Details'!$A$18:$L$214, MATCH("A &amp; G ID", 'E4 TB Allocation Details'!$A$18:$L$18, 0),FALSE), 'E2 Allocators'!$B$15:$W$361, MATCH('O5 Details by Class &amp; Accounts'!BY$18, 'E2 Allocators'!$B$15:$W$15, 0),FALSE)*$E146)</f>
        <v>0</v>
      </c>
      <c r="BZ146" s="1321">
        <f>IF(ISERROR(VLOOKUP(VLOOKUP($A146, 'E4 TB Allocation Details'!$A$18:$L$214, MATCH("A &amp; G ID", 'E4 TB Allocation Details'!$A$18:$L$18, 0),FALSE), 'E2 Allocators'!$B$15:$W$361, MATCH('O5 Details by Class &amp; Accounts'!BZ$18, 'E2 Allocators'!$B$15:$W$15, 0),FALSE)*$E146), 0, VLOOKUP(VLOOKUP($A146, 'E4 TB Allocation Details'!$A$18:$L$214, MATCH("A &amp; G ID", 'E4 TB Allocation Details'!$A$18:$L$18, 0),FALSE), 'E2 Allocators'!$B$15:$W$361, MATCH('O5 Details by Class &amp; Accounts'!BZ$18, 'E2 Allocators'!$B$15:$W$15, 0),FALSE)*$E146)</f>
        <v>0</v>
      </c>
      <c r="CA146" s="1321">
        <f>IF(ISERROR(VLOOKUP(VLOOKUP($A146, 'E4 TB Allocation Details'!$A$18:$L$214, MATCH("A &amp; G ID", 'E4 TB Allocation Details'!$A$18:$L$18, 0),FALSE), 'E2 Allocators'!$B$15:$W$361, MATCH('O5 Details by Class &amp; Accounts'!CA$18, 'E2 Allocators'!$B$15:$W$15, 0),FALSE)*$E146), 0, VLOOKUP(VLOOKUP($A146, 'E4 TB Allocation Details'!$A$18:$L$214, MATCH("A &amp; G ID", 'E4 TB Allocation Details'!$A$18:$L$18, 0),FALSE), 'E2 Allocators'!$B$15:$W$361, MATCH('O5 Details by Class &amp; Accounts'!CA$18, 'E2 Allocators'!$B$15:$W$15, 0),FALSE)*$E146)</f>
        <v>0</v>
      </c>
      <c r="CB146" s="1321">
        <f>IF(ISERROR(VLOOKUP(VLOOKUP($A146, 'E4 TB Allocation Details'!$A$18:$L$214, MATCH("A &amp; G ID", 'E4 TB Allocation Details'!$A$18:$L$18, 0),FALSE), 'E2 Allocators'!$B$15:$W$361, MATCH('O5 Details by Class &amp; Accounts'!CB$18, 'E2 Allocators'!$B$15:$W$15, 0),FALSE)*$E146), 0, VLOOKUP(VLOOKUP($A146, 'E4 TB Allocation Details'!$A$18:$L$214, MATCH("A &amp; G ID", 'E4 TB Allocation Details'!$A$18:$L$18, 0),FALSE), 'E2 Allocators'!$B$15:$W$361, MATCH('O5 Details by Class &amp; Accounts'!CB$18, 'E2 Allocators'!$B$15:$W$15, 0),FALSE)*$E146)</f>
        <v>0</v>
      </c>
      <c r="CC146" s="1321">
        <f>IF(ISERROR(VLOOKUP(VLOOKUP($A146, 'E4 TB Allocation Details'!$A$18:$L$214, MATCH("A &amp; G ID", 'E4 TB Allocation Details'!$A$18:$L$18, 0),FALSE), 'E2 Allocators'!$B$15:$W$361, MATCH('O5 Details by Class &amp; Accounts'!CC$18, 'E2 Allocators'!$B$15:$W$15, 0),FALSE)*$E146), 0, VLOOKUP(VLOOKUP($A146, 'E4 TB Allocation Details'!$A$18:$L$214, MATCH("A &amp; G ID", 'E4 TB Allocation Details'!$A$18:$L$18, 0),FALSE), 'E2 Allocators'!$B$15:$W$361, MATCH('O5 Details by Class &amp; Accounts'!CC$18, 'E2 Allocators'!$B$15:$W$15, 0),FALSE)*$E146)</f>
        <v>0</v>
      </c>
      <c r="CD146" s="1321">
        <f>IF(ISERROR(VLOOKUP(VLOOKUP($A146, 'E4 TB Allocation Details'!$A$18:$L$214, MATCH("A &amp; G ID", 'E4 TB Allocation Details'!$A$18:$L$18, 0),FALSE), 'E2 Allocators'!$B$15:$W$361, MATCH('O5 Details by Class &amp; Accounts'!CD$18, 'E2 Allocators'!$B$15:$W$15, 0),FALSE)*$E146), 0, VLOOKUP(VLOOKUP($A146, 'E4 TB Allocation Details'!$A$18:$L$214, MATCH("A &amp; G ID", 'E4 TB Allocation Details'!$A$18:$L$18, 0),FALSE), 'E2 Allocators'!$B$15:$W$361, MATCH('O5 Details by Class &amp; Accounts'!CD$18, 'E2 Allocators'!$B$15:$W$15, 0),FALSE)*$E146)</f>
        <v>0</v>
      </c>
      <c r="CE146" s="1321">
        <f>IF(ISERROR(VLOOKUP(VLOOKUP($A146, 'E4 TB Allocation Details'!$A$18:$L$214, MATCH("A &amp; G ID", 'E4 TB Allocation Details'!$A$18:$L$18, 0),FALSE), 'E2 Allocators'!$B$15:$W$361, MATCH('O5 Details by Class &amp; Accounts'!CE$18, 'E2 Allocators'!$B$15:$W$15, 0),FALSE)*$E146), 0, VLOOKUP(VLOOKUP($A146, 'E4 TB Allocation Details'!$A$18:$L$214, MATCH("A &amp; G ID", 'E4 TB Allocation Details'!$A$18:$L$18, 0),FALSE), 'E2 Allocators'!$B$15:$W$361, MATCH('O5 Details by Class &amp; Accounts'!CE$18, 'E2 Allocators'!$B$15:$W$15, 0),FALSE)*$E146)</f>
        <v>0</v>
      </c>
      <c r="CF146" s="1321">
        <f>IF(ISERROR(VLOOKUP(VLOOKUP($A146, 'E4 TB Allocation Details'!$A$18:$L$214, MATCH("A &amp; G ID", 'E4 TB Allocation Details'!$A$18:$L$18, 0),FALSE), 'E2 Allocators'!$B$15:$W$361, MATCH('O5 Details by Class &amp; Accounts'!CF$18, 'E2 Allocators'!$B$15:$W$15, 0),FALSE)*$E146), 0, VLOOKUP(VLOOKUP($A146, 'E4 TB Allocation Details'!$A$18:$L$214, MATCH("A &amp; G ID", 'E4 TB Allocation Details'!$A$18:$L$18, 0),FALSE), 'E2 Allocators'!$B$15:$W$361, MATCH('O5 Details by Class &amp; Accounts'!CF$18, 'E2 Allocators'!$B$15:$W$15, 0),FALSE)*$E146)</f>
        <v>0</v>
      </c>
      <c r="CG146" s="1321">
        <f>IF(ISERROR(VLOOKUP(VLOOKUP($A146, 'E4 TB Allocation Details'!$A$18:$L$214, MATCH("A &amp; G ID", 'E4 TB Allocation Details'!$A$18:$L$18, 0),FALSE), 'E2 Allocators'!$B$15:$W$361, MATCH('O5 Details by Class &amp; Accounts'!CG$18, 'E2 Allocators'!$B$15:$W$15, 0),FALSE)*$E146), 0, VLOOKUP(VLOOKUP($A146, 'E4 TB Allocation Details'!$A$18:$L$214, MATCH("A &amp; G ID", 'E4 TB Allocation Details'!$A$18:$L$18, 0),FALSE), 'E2 Allocators'!$B$15:$W$361, MATCH('O5 Details by Class &amp; Accounts'!CG$18, 'E2 Allocators'!$B$15:$W$15, 0),FALSE)*$E146)</f>
        <v>0</v>
      </c>
      <c r="CH146" s="1321">
        <f>IF(ISERROR(VLOOKUP(VLOOKUP($A146, 'E4 TB Allocation Details'!$A$18:$L$214, MATCH("A &amp; G ID", 'E4 TB Allocation Details'!$A$18:$L$18, 0),FALSE), 'E2 Allocators'!$B$15:$W$361, MATCH('O5 Details by Class &amp; Accounts'!CH$18, 'E2 Allocators'!$B$15:$W$15, 0),FALSE)*$E146), 0, VLOOKUP(VLOOKUP($A146, 'E4 TB Allocation Details'!$A$18:$L$214, MATCH("A &amp; G ID", 'E4 TB Allocation Details'!$A$18:$L$18, 0),FALSE), 'E2 Allocators'!$B$15:$W$361, MATCH('O5 Details by Class &amp; Accounts'!CH$18, 'E2 Allocators'!$B$15:$W$15, 0),FALSE)*$E146)</f>
        <v>0</v>
      </c>
      <c r="CI146" s="1321">
        <f>IF(ISERROR(VLOOKUP(VLOOKUP($A146, 'E4 TB Allocation Details'!$A$18:$L$214, MATCH("A &amp; G ID", 'E4 TB Allocation Details'!$A$18:$L$18, 0),FALSE), 'E2 Allocators'!$B$15:$W$361, MATCH('O5 Details by Class &amp; Accounts'!CI$18, 'E2 Allocators'!$B$15:$W$15, 0),FALSE)*$E146), 0, VLOOKUP(VLOOKUP($A146, 'E4 TB Allocation Details'!$A$18:$L$214, MATCH("A &amp; G ID", 'E4 TB Allocation Details'!$A$18:$L$18, 0),FALSE), 'E2 Allocators'!$B$15:$W$361, MATCH('O5 Details by Class &amp; Accounts'!CI$18, 'E2 Allocators'!$B$15:$W$15, 0),FALSE)*$E146)</f>
        <v>0</v>
      </c>
      <c r="CJ146" s="1321">
        <f>IF(ISERROR(VLOOKUP(VLOOKUP($A146, 'E4 TB Allocation Details'!$A$18:$L$214, MATCH("A &amp; G ID", 'E4 TB Allocation Details'!$A$18:$L$18, 0),FALSE), 'E2 Allocators'!$B$15:$W$361, MATCH('O5 Details by Class &amp; Accounts'!CJ$18, 'E2 Allocators'!$B$15:$W$15, 0),FALSE)*$E146), 0, VLOOKUP(VLOOKUP($A146, 'E4 TB Allocation Details'!$A$18:$L$214, MATCH("A &amp; G ID", 'E4 TB Allocation Details'!$A$18:$L$18, 0),FALSE), 'E2 Allocators'!$B$15:$W$361, MATCH('O5 Details by Class &amp; Accounts'!CJ$18, 'E2 Allocators'!$B$15:$W$15, 0),FALSE)*$E146)</f>
        <v>0</v>
      </c>
      <c r="CK146" s="1321">
        <f>IF(ISERROR(VLOOKUP(VLOOKUP($A146, 'E4 TB Allocation Details'!$A$18:$L$214, MATCH("A &amp; G ID", 'E4 TB Allocation Details'!$A$18:$L$18, 0),FALSE), 'E2 Allocators'!$B$15:$W$361, MATCH('O5 Details by Class &amp; Accounts'!CK$18, 'E2 Allocators'!$B$15:$W$15, 0),FALSE)*$E146), 0, VLOOKUP(VLOOKUP($A146, 'E4 TB Allocation Details'!$A$18:$L$214, MATCH("A &amp; G ID", 'E4 TB Allocation Details'!$A$18:$L$18, 0),FALSE), 'E2 Allocators'!$B$15:$W$361, MATCH('O5 Details by Class &amp; Accounts'!CK$18, 'E2 Allocators'!$B$15:$W$15, 0),FALSE)*$E146)</f>
        <v>0</v>
      </c>
      <c r="CL146" s="1321">
        <f>IF(ISERROR(VLOOKUP(VLOOKUP($A146, 'E4 TB Allocation Details'!$A$18:$L$214, MATCH("A &amp; G ID", 'E4 TB Allocation Details'!$A$18:$L$18, 0),FALSE), 'E2 Allocators'!$B$15:$W$361, MATCH('O5 Details by Class &amp; Accounts'!CL$18, 'E2 Allocators'!$B$15:$W$15, 0),FALSE)*$E146), 0, VLOOKUP(VLOOKUP($A146, 'E4 TB Allocation Details'!$A$18:$L$214, MATCH("A &amp; G ID", 'E4 TB Allocation Details'!$A$18:$L$18, 0),FALSE), 'E2 Allocators'!$B$15:$W$361, MATCH('O5 Details by Class &amp; Accounts'!CL$18, 'E2 Allocators'!$B$15:$W$15, 0),FALSE)*$E146)</f>
        <v>0</v>
      </c>
      <c r="CM146" s="1321">
        <f>IF(ISERROR(VLOOKUP(VLOOKUP($A146, 'E4 TB Allocation Details'!$A$18:$L$214, MATCH("A &amp; G ID", 'E4 TB Allocation Details'!$A$18:$L$18, 0),FALSE), 'E2 Allocators'!$B$15:$W$361, MATCH('O5 Details by Class &amp; Accounts'!CM$18, 'E2 Allocators'!$B$15:$W$15, 0),FALSE)*$E146), 0, VLOOKUP(VLOOKUP($A146, 'E4 TB Allocation Details'!$A$18:$L$214, MATCH("A &amp; G ID", 'E4 TB Allocation Details'!$A$18:$L$18, 0),FALSE), 'E2 Allocators'!$B$15:$W$361, MATCH('O5 Details by Class &amp; Accounts'!CM$18, 'E2 Allocators'!$B$15:$W$15, 0),FALSE)*$E146)</f>
        <v>0</v>
      </c>
      <c r="CN146" s="1321">
        <f t="shared" si="42"/>
        <v>0</v>
      </c>
      <c r="CO146" s="1650">
        <f t="shared" si="43"/>
        <v>0</v>
      </c>
      <c r="CQ146" s="1898" t="s">
        <v>780</v>
      </c>
    </row>
    <row r="147" spans="1:95" s="64" customFormat="1" ht="12.75">
      <c r="A147" s="1089">
        <v>5070</v>
      </c>
      <c r="B147" s="1088" t="s">
        <v>1597</v>
      </c>
      <c r="C147" s="1647">
        <f>IF(ISERROR(VLOOKUP($A147,'I3 TB Data'!$A$19:$H$484,MATCH('O5 Details by Class &amp; Accounts'!$C$18, 'I3 TB Data'!$A$19:$H$19,0),0)), 0, VLOOKUP($A147,'I3 TB Data'!$A$19:$H$484,MATCH('O5 Details by Class &amp; Accounts'!$C$18,'I3 TB Data'!$A$19:$H$19,0),0))</f>
        <v>5000</v>
      </c>
      <c r="D147" s="1648"/>
      <c r="E147" s="1647">
        <f t="shared" si="44"/>
        <v>5000</v>
      </c>
      <c r="F147" s="1649">
        <f>IF(ISERROR(VLOOKUP($A147, 'E1 Categorization'!A33:E124, MATCH("Customer Component", 'E1 Categorization'!$A$33:$E$33,0), 0)), 0, IF(VLOOKUP($A147, 'E1 Categorization'!A33:E124, MATCH("Customer Component", 'E1 Categorization'!$A$33:$E$33,0), 0)=0, 'O5 Details by Class &amp; Accounts'!$E147, IF(AND(VLOOKUP($A147, 'E1 Categorization'!A33:E124, MATCH("Customer Component", 'E1 Categorization'!$A$33:$E$33,0), 0) &gt;0, VLOOKUP($A147, 'E1 Categorization'!A33:E124, MATCH("Customer Component", 'E1 Categorization'!$A$33:$E$33,0), 0)&lt;1), 'O5 Details by Class &amp; Accounts'!$E147*(1-VLOOKUP($A147, 'E1 Categorization'!A33:E124, MATCH("Customer Component", 'E1 Categorization'!$A$33:$E$33,0), 0)), 0)))</f>
        <v>0</v>
      </c>
      <c r="G147" s="1649">
        <f>IF(ISERROR(VLOOKUP($A147, 'E1 Categorization'!A33:E124, MATCH("Customer Component", 'E1 Categorization'!$A$33:$E$33,0), 0)),0, IF(VLOOKUP($A147, 'E1 Categorization'!A33:E124, MATCH("Customer Component", 'E1 Categorization'!$A$33:$E$33,0), 0)=0, 0, IF(AND(VLOOKUP($A147, 'E1 Categorization'!A33:E124, MATCH("Customer Component", 'E1 Categorization'!$A$33:$E$33,0), 0) &gt;0, VLOOKUP($A147, 'E1 Categorization'!A33:E124, MATCH("Customer Component", 'E1 Categorization'!$A$33:$E$33,0), 0)&lt;1), 'O5 Details by Class &amp; Accounts'!$E147*(VLOOKUP($A147, 'E1 Categorization'!A33:E124, MATCH("Customer Component", 'E1 Categorization'!$A$33:$E$33,0), 0)), 'O5 Details by Class &amp; Accounts'!$E147)))</f>
        <v>5000</v>
      </c>
      <c r="H147" s="1321">
        <f t="shared" si="38"/>
        <v>5000</v>
      </c>
      <c r="I147" s="1321">
        <f>IF(ISERROR(VLOOKUP(VLOOKUP($A147, 'E4 TB Allocation Details'!$A$18:$L$214, MATCH("Demand ID", 'E4 TB Allocation Details'!$A$18:$L$18, 0),FALSE), 'E2 Allocators'!$B$15:$W$361, MATCH('O5 Details by Class &amp; Accounts'!I$18, 'E2 Allocators'!$B$15:$W$15, 0),FALSE)*$F147), 0, VLOOKUP(VLOOKUP($A147, 'E4 TB Allocation Details'!$A$18:$L$214, MATCH("Demand ID", 'E4 TB Allocation Details'!$A$18:$L$18, 0),FALSE), 'E2 Allocators'!$B$15:$W$361, MATCH('O5 Details by Class &amp; Accounts'!I$18, 'E2 Allocators'!$B$15:$W$15, 0),FALSE)*$F147)</f>
        <v>0</v>
      </c>
      <c r="J147" s="1321">
        <f>IF(ISERROR(VLOOKUP(VLOOKUP($A147, 'E4 TB Allocation Details'!$A$18:$L$214, MATCH("Demand ID", 'E4 TB Allocation Details'!$A$18:$L$18, 0),FALSE), 'E2 Allocators'!$B$15:$W$361, MATCH('O5 Details by Class &amp; Accounts'!J$18, 'E2 Allocators'!$B$15:$W$15, 0),FALSE)*$F147), 0, VLOOKUP(VLOOKUP($A147, 'E4 TB Allocation Details'!$A$18:$L$214, MATCH("Demand ID", 'E4 TB Allocation Details'!$A$18:$L$18, 0),FALSE), 'E2 Allocators'!$B$15:$W$361, MATCH('O5 Details by Class &amp; Accounts'!J$18, 'E2 Allocators'!$B$15:$W$15, 0),FALSE)*$F147)</f>
        <v>0</v>
      </c>
      <c r="K147" s="1321">
        <f>IF(ISERROR(VLOOKUP(VLOOKUP($A147, 'E4 TB Allocation Details'!$A$18:$L$214, MATCH("Demand ID", 'E4 TB Allocation Details'!$A$18:$L$18, 0),FALSE), 'E2 Allocators'!$B$15:$W$361, MATCH('O5 Details by Class &amp; Accounts'!K$18, 'E2 Allocators'!$B$15:$W$15, 0),FALSE)*$F147), 0, VLOOKUP(VLOOKUP($A147, 'E4 TB Allocation Details'!$A$18:$L$214, MATCH("Demand ID", 'E4 TB Allocation Details'!$A$18:$L$18, 0),FALSE), 'E2 Allocators'!$B$15:$W$361, MATCH('O5 Details by Class &amp; Accounts'!K$18, 'E2 Allocators'!$B$15:$W$15, 0),FALSE)*$F147)</f>
        <v>0</v>
      </c>
      <c r="L147" s="1321">
        <f>IF(ISERROR(VLOOKUP(VLOOKUP($A147, 'E4 TB Allocation Details'!$A$18:$L$214, MATCH("Demand ID", 'E4 TB Allocation Details'!$A$18:$L$18, 0),FALSE), 'E2 Allocators'!$B$15:$W$361, MATCH('O5 Details by Class &amp; Accounts'!L$18, 'E2 Allocators'!$B$15:$W$15, 0),FALSE)*$F147), 0, VLOOKUP(VLOOKUP($A147, 'E4 TB Allocation Details'!$A$18:$L$214, MATCH("Demand ID", 'E4 TB Allocation Details'!$A$18:$L$18, 0),FALSE), 'E2 Allocators'!$B$15:$W$361, MATCH('O5 Details by Class &amp; Accounts'!L$18, 'E2 Allocators'!$B$15:$W$15, 0),FALSE)*$F147)</f>
        <v>0</v>
      </c>
      <c r="M147" s="1321">
        <f>IF(ISERROR(VLOOKUP(VLOOKUP($A147, 'E4 TB Allocation Details'!$A$18:$L$214, MATCH("Demand ID", 'E4 TB Allocation Details'!$A$18:$L$18, 0),FALSE), 'E2 Allocators'!$B$15:$W$361, MATCH('O5 Details by Class &amp; Accounts'!M$18, 'E2 Allocators'!$B$15:$W$15, 0),FALSE)*$F147), 0, VLOOKUP(VLOOKUP($A147, 'E4 TB Allocation Details'!$A$18:$L$214, MATCH("Demand ID", 'E4 TB Allocation Details'!$A$18:$L$18, 0),FALSE), 'E2 Allocators'!$B$15:$W$361, MATCH('O5 Details by Class &amp; Accounts'!M$18, 'E2 Allocators'!$B$15:$W$15, 0),FALSE)*$F147)</f>
        <v>0</v>
      </c>
      <c r="N147" s="1321">
        <f>IF(ISERROR(VLOOKUP(VLOOKUP($A147, 'E4 TB Allocation Details'!$A$18:$L$214, MATCH("Demand ID", 'E4 TB Allocation Details'!$A$18:$L$18, 0),FALSE), 'E2 Allocators'!$B$15:$W$361, MATCH('O5 Details by Class &amp; Accounts'!N$18, 'E2 Allocators'!$B$15:$W$15, 0),FALSE)*$F147), 0, VLOOKUP(VLOOKUP($A147, 'E4 TB Allocation Details'!$A$18:$L$214, MATCH("Demand ID", 'E4 TB Allocation Details'!$A$18:$L$18, 0),FALSE), 'E2 Allocators'!$B$15:$W$361, MATCH('O5 Details by Class &amp; Accounts'!N$18, 'E2 Allocators'!$B$15:$W$15, 0),FALSE)*$F147)</f>
        <v>0</v>
      </c>
      <c r="O147" s="1321">
        <f>IF(ISERROR(VLOOKUP(VLOOKUP($A147, 'E4 TB Allocation Details'!$A$18:$L$214, MATCH("Demand ID", 'E4 TB Allocation Details'!$A$18:$L$18, 0),FALSE), 'E2 Allocators'!$B$15:$W$361, MATCH('O5 Details by Class &amp; Accounts'!O$18, 'E2 Allocators'!$B$15:$W$15, 0),FALSE)*$F147), 0, VLOOKUP(VLOOKUP($A147, 'E4 TB Allocation Details'!$A$18:$L$214, MATCH("Demand ID", 'E4 TB Allocation Details'!$A$18:$L$18, 0),FALSE), 'E2 Allocators'!$B$15:$W$361, MATCH('O5 Details by Class &amp; Accounts'!O$18, 'E2 Allocators'!$B$15:$W$15, 0),FALSE)*$F147)</f>
        <v>0</v>
      </c>
      <c r="P147" s="1321">
        <f>IF(ISERROR(VLOOKUP(VLOOKUP($A147, 'E4 TB Allocation Details'!$A$18:$L$214, MATCH("Demand ID", 'E4 TB Allocation Details'!$A$18:$L$18, 0),FALSE), 'E2 Allocators'!$B$15:$W$361, MATCH('O5 Details by Class &amp; Accounts'!P$18, 'E2 Allocators'!$B$15:$W$15, 0),FALSE)*$F147), 0, VLOOKUP(VLOOKUP($A147, 'E4 TB Allocation Details'!$A$18:$L$214, MATCH("Demand ID", 'E4 TB Allocation Details'!$A$18:$L$18, 0),FALSE), 'E2 Allocators'!$B$15:$W$361, MATCH('O5 Details by Class &amp; Accounts'!P$18, 'E2 Allocators'!$B$15:$W$15, 0),FALSE)*$F147)</f>
        <v>0</v>
      </c>
      <c r="Q147" s="1321">
        <f>IF(ISERROR(VLOOKUP(VLOOKUP($A147, 'E4 TB Allocation Details'!$A$18:$L$214, MATCH("Demand ID", 'E4 TB Allocation Details'!$A$18:$L$18, 0),FALSE), 'E2 Allocators'!$B$15:$W$361, MATCH('O5 Details by Class &amp; Accounts'!Q$18, 'E2 Allocators'!$B$15:$W$15, 0),FALSE)*$F147), 0, VLOOKUP(VLOOKUP($A147, 'E4 TB Allocation Details'!$A$18:$L$214, MATCH("Demand ID", 'E4 TB Allocation Details'!$A$18:$L$18, 0),FALSE), 'E2 Allocators'!$B$15:$W$361, MATCH('O5 Details by Class &amp; Accounts'!Q$18, 'E2 Allocators'!$B$15:$W$15, 0),FALSE)*$F147)</f>
        <v>0</v>
      </c>
      <c r="R147" s="1321">
        <f>IF(ISERROR(VLOOKUP(VLOOKUP($A147, 'E4 TB Allocation Details'!$A$18:$L$214, MATCH("Demand ID", 'E4 TB Allocation Details'!$A$18:$L$18, 0),FALSE), 'E2 Allocators'!$B$15:$W$361, MATCH('O5 Details by Class &amp; Accounts'!R$18, 'E2 Allocators'!$B$15:$W$15, 0),FALSE)*$F147), 0, VLOOKUP(VLOOKUP($A147, 'E4 TB Allocation Details'!$A$18:$L$214, MATCH("Demand ID", 'E4 TB Allocation Details'!$A$18:$L$18, 0),FALSE), 'E2 Allocators'!$B$15:$W$361, MATCH('O5 Details by Class &amp; Accounts'!R$18, 'E2 Allocators'!$B$15:$W$15, 0),FALSE)*$F147)</f>
        <v>0</v>
      </c>
      <c r="S147" s="1321">
        <f>IF(ISERROR(VLOOKUP(VLOOKUP($A147, 'E4 TB Allocation Details'!$A$18:$L$214, MATCH("Demand ID", 'E4 TB Allocation Details'!$A$18:$L$18, 0),FALSE), 'E2 Allocators'!$B$15:$W$361, MATCH('O5 Details by Class &amp; Accounts'!S$18, 'E2 Allocators'!$B$15:$W$15, 0),FALSE)*$F147), 0, VLOOKUP(VLOOKUP($A147, 'E4 TB Allocation Details'!$A$18:$L$214, MATCH("Demand ID", 'E4 TB Allocation Details'!$A$18:$L$18, 0),FALSE), 'E2 Allocators'!$B$15:$W$361, MATCH('O5 Details by Class &amp; Accounts'!S$18, 'E2 Allocators'!$B$15:$W$15, 0),FALSE)*$F147)</f>
        <v>0</v>
      </c>
      <c r="T147" s="1321">
        <f>IF(ISERROR(VLOOKUP(VLOOKUP($A147, 'E4 TB Allocation Details'!$A$18:$L$214, MATCH("Demand ID", 'E4 TB Allocation Details'!$A$18:$L$18, 0),FALSE), 'E2 Allocators'!$B$15:$W$361, MATCH('O5 Details by Class &amp; Accounts'!T$18, 'E2 Allocators'!$B$15:$W$15, 0),FALSE)*$F147), 0, VLOOKUP(VLOOKUP($A147, 'E4 TB Allocation Details'!$A$18:$L$214, MATCH("Demand ID", 'E4 TB Allocation Details'!$A$18:$L$18, 0),FALSE), 'E2 Allocators'!$B$15:$W$361, MATCH('O5 Details by Class &amp; Accounts'!T$18, 'E2 Allocators'!$B$15:$W$15, 0),FALSE)*$F147)</f>
        <v>0</v>
      </c>
      <c r="U147" s="1321">
        <f>IF(ISERROR(VLOOKUP(VLOOKUP($A147, 'E4 TB Allocation Details'!$A$18:$L$214, MATCH("Demand ID", 'E4 TB Allocation Details'!$A$18:$L$18, 0),FALSE), 'E2 Allocators'!$B$15:$W$361, MATCH('O5 Details by Class &amp; Accounts'!U$18, 'E2 Allocators'!$B$15:$W$15, 0),FALSE)*$F147), 0, VLOOKUP(VLOOKUP($A147, 'E4 TB Allocation Details'!$A$18:$L$214, MATCH("Demand ID", 'E4 TB Allocation Details'!$A$18:$L$18, 0),FALSE), 'E2 Allocators'!$B$15:$W$361, MATCH('O5 Details by Class &amp; Accounts'!U$18, 'E2 Allocators'!$B$15:$W$15, 0),FALSE)*$F147)</f>
        <v>0</v>
      </c>
      <c r="V147" s="1321">
        <f>IF(ISERROR(VLOOKUP(VLOOKUP($A147, 'E4 TB Allocation Details'!$A$18:$L$214, MATCH("Demand ID", 'E4 TB Allocation Details'!$A$18:$L$18, 0),FALSE), 'E2 Allocators'!$B$15:$W$361, MATCH('O5 Details by Class &amp; Accounts'!V$18, 'E2 Allocators'!$B$15:$W$15, 0),FALSE)*$F147), 0, VLOOKUP(VLOOKUP($A147, 'E4 TB Allocation Details'!$A$18:$L$214, MATCH("Demand ID", 'E4 TB Allocation Details'!$A$18:$L$18, 0),FALSE), 'E2 Allocators'!$B$15:$W$361, MATCH('O5 Details by Class &amp; Accounts'!V$18, 'E2 Allocators'!$B$15:$W$15, 0),FALSE)*$F147)</f>
        <v>0</v>
      </c>
      <c r="W147" s="1321">
        <f>IF(ISERROR(VLOOKUP(VLOOKUP($A147, 'E4 TB Allocation Details'!$A$18:$L$214, MATCH("Demand ID", 'E4 TB Allocation Details'!$A$18:$L$18, 0),FALSE), 'E2 Allocators'!$B$15:$W$361, MATCH('O5 Details by Class &amp; Accounts'!W$18, 'E2 Allocators'!$B$15:$W$15, 0),FALSE)*$F147), 0, VLOOKUP(VLOOKUP($A147, 'E4 TB Allocation Details'!$A$18:$L$214, MATCH("Demand ID", 'E4 TB Allocation Details'!$A$18:$L$18, 0),FALSE), 'E2 Allocators'!$B$15:$W$361, MATCH('O5 Details by Class &amp; Accounts'!W$18, 'E2 Allocators'!$B$15:$W$15, 0),FALSE)*$F147)</f>
        <v>0</v>
      </c>
      <c r="X147" s="1321">
        <f>IF(ISERROR(VLOOKUP(VLOOKUP($A147, 'E4 TB Allocation Details'!$A$18:$L$214, MATCH("Demand ID", 'E4 TB Allocation Details'!$A$18:$L$18, 0),FALSE), 'E2 Allocators'!$B$15:$W$361, MATCH('O5 Details by Class &amp; Accounts'!X$18, 'E2 Allocators'!$B$15:$W$15, 0),FALSE)*$F147), 0, VLOOKUP(VLOOKUP($A147, 'E4 TB Allocation Details'!$A$18:$L$214, MATCH("Demand ID", 'E4 TB Allocation Details'!$A$18:$L$18, 0),FALSE), 'E2 Allocators'!$B$15:$W$361, MATCH('O5 Details by Class &amp; Accounts'!X$18, 'E2 Allocators'!$B$15:$W$15, 0),FALSE)*$F147)</f>
        <v>0</v>
      </c>
      <c r="Y147" s="1321">
        <f>IF(ISERROR(VLOOKUP(VLOOKUP($A147, 'E4 TB Allocation Details'!$A$18:$L$214, MATCH("Demand ID", 'E4 TB Allocation Details'!$A$18:$L$18, 0),FALSE), 'E2 Allocators'!$B$15:$W$361, MATCH('O5 Details by Class &amp; Accounts'!Y$18, 'E2 Allocators'!$B$15:$W$15, 0),FALSE)*$F147), 0, VLOOKUP(VLOOKUP($A147, 'E4 TB Allocation Details'!$A$18:$L$214, MATCH("Demand ID", 'E4 TB Allocation Details'!$A$18:$L$18, 0),FALSE), 'E2 Allocators'!$B$15:$W$361, MATCH('O5 Details by Class &amp; Accounts'!Y$18, 'E2 Allocators'!$B$15:$W$15, 0),FALSE)*$F147)</f>
        <v>0</v>
      </c>
      <c r="Z147" s="1321">
        <f>IF(ISERROR(VLOOKUP(VLOOKUP($A147, 'E4 TB Allocation Details'!$A$18:$L$214, MATCH("Demand ID", 'E4 TB Allocation Details'!$A$18:$L$18, 0),FALSE), 'E2 Allocators'!$B$15:$W$361, MATCH('O5 Details by Class &amp; Accounts'!Z$18, 'E2 Allocators'!$B$15:$W$15, 0),FALSE)*$F147), 0, VLOOKUP(VLOOKUP($A147, 'E4 TB Allocation Details'!$A$18:$L$214, MATCH("Demand ID", 'E4 TB Allocation Details'!$A$18:$L$18, 0),FALSE), 'E2 Allocators'!$B$15:$W$361, MATCH('O5 Details by Class &amp; Accounts'!Z$18, 'E2 Allocators'!$B$15:$W$15, 0),FALSE)*$F147)</f>
        <v>0</v>
      </c>
      <c r="AA147" s="1321">
        <f>IF(ISERROR(VLOOKUP(VLOOKUP($A147, 'E4 TB Allocation Details'!$A$18:$L$214, MATCH("Demand ID", 'E4 TB Allocation Details'!$A$18:$L$18, 0),FALSE), 'E2 Allocators'!$B$15:$W$361, MATCH('O5 Details by Class &amp; Accounts'!AA$18, 'E2 Allocators'!$B$15:$W$15, 0),FALSE)*$F147), 0, VLOOKUP(VLOOKUP($A147, 'E4 TB Allocation Details'!$A$18:$L$214, MATCH("Demand ID", 'E4 TB Allocation Details'!$A$18:$L$18, 0),FALSE), 'E2 Allocators'!$B$15:$W$361, MATCH('O5 Details by Class &amp; Accounts'!AA$18, 'E2 Allocators'!$B$15:$W$15, 0),FALSE)*$F147)</f>
        <v>0</v>
      </c>
      <c r="AB147" s="1321">
        <f>IF(ISERROR(VLOOKUP(VLOOKUP($A147, 'E4 TB Allocation Details'!$A$18:$L$214, MATCH("Demand ID", 'E4 TB Allocation Details'!$A$18:$L$18, 0),FALSE), 'E2 Allocators'!$B$15:$W$361, MATCH('O5 Details by Class &amp; Accounts'!AB$18, 'E2 Allocators'!$B$15:$W$15, 0),FALSE)*$F147), 0, VLOOKUP(VLOOKUP($A147, 'E4 TB Allocation Details'!$A$18:$L$214, MATCH("Demand ID", 'E4 TB Allocation Details'!$A$18:$L$18, 0),FALSE), 'E2 Allocators'!$B$15:$W$361, MATCH('O5 Details by Class &amp; Accounts'!AB$18, 'E2 Allocators'!$B$15:$W$15, 0),FALSE)*$F147)</f>
        <v>0</v>
      </c>
      <c r="AC147" s="1321">
        <f t="shared" si="39"/>
        <v>0</v>
      </c>
      <c r="AD147" s="1321">
        <f>IF(ISERROR(VLOOKUP(VLOOKUP($A147, 'E4 TB Allocation Details'!$A$18:$L$214, MATCH("Customer ID", 'E4 TB Allocation Details'!$A$18:$L$18, 0),FALSE), 'E2 Allocators'!$B$15:$W$361, MATCH('O5 Details by Class &amp; Accounts'!AD$18, 'E2 Allocators'!$B$15:$W$15, 0),FALSE)*$G147), 0, VLOOKUP(VLOOKUP($A147, 'E4 TB Allocation Details'!$A$18:$L$214, MATCH("Customer ID", 'E4 TB Allocation Details'!$A$18:$L$18, 0),FALSE), 'E2 Allocators'!$B$15:$W$361, MATCH('O5 Details by Class &amp; Accounts'!AD$18, 'E2 Allocators'!$B$15:$W$15, 0),FALSE)*$G147)</f>
        <v>4171.9502916560996</v>
      </c>
      <c r="AE147" s="1321">
        <f>IF(ISERROR(VLOOKUP(VLOOKUP($A147, 'E4 TB Allocation Details'!$A$18:$L$214, MATCH("Customer ID", 'E4 TB Allocation Details'!$A$18:$L$18, 0),FALSE), 'E2 Allocators'!$B$15:$W$361, MATCH('O5 Details by Class &amp; Accounts'!AE$18, 'E2 Allocators'!$B$15:$W$15, 0),FALSE)*$G147), 0, VLOOKUP(VLOOKUP($A147, 'E4 TB Allocation Details'!$A$18:$L$214, MATCH("Customer ID", 'E4 TB Allocation Details'!$A$18:$L$18, 0),FALSE), 'E2 Allocators'!$B$15:$W$361, MATCH('O5 Details by Class &amp; Accounts'!AE$18, 'E2 Allocators'!$B$15:$W$15, 0),FALSE)*$G147)</f>
        <v>513.5683489728633</v>
      </c>
      <c r="AF147" s="1321">
        <f>IF(ISERROR(VLOOKUP(VLOOKUP($A147, 'E4 TB Allocation Details'!$A$18:$L$214, MATCH("Customer ID", 'E4 TB Allocation Details'!$A$18:$L$18, 0),FALSE), 'E2 Allocators'!$B$15:$W$361, MATCH('O5 Details by Class &amp; Accounts'!AF$18, 'E2 Allocators'!$B$15:$W$15, 0),FALSE)*$G147), 0, VLOOKUP(VLOOKUP($A147, 'E4 TB Allocation Details'!$A$18:$L$214, MATCH("Customer ID", 'E4 TB Allocation Details'!$A$18:$L$18, 0),FALSE), 'E2 Allocators'!$B$15:$W$361, MATCH('O5 Details by Class &amp; Accounts'!AF$18, 'E2 Allocators'!$B$15:$W$15, 0),FALSE)*$G147)</f>
        <v>59.599289880801415</v>
      </c>
      <c r="AG147" s="1321">
        <f>IF(ISERROR(VLOOKUP(VLOOKUP($A147, 'E4 TB Allocation Details'!$A$18:$L$214, MATCH("Customer ID", 'E4 TB Allocation Details'!$A$18:$L$18, 0),FALSE), 'E2 Allocators'!$B$15:$W$361, MATCH('O5 Details by Class &amp; Accounts'!AG$18, 'E2 Allocators'!$B$15:$W$15, 0),FALSE)*$G147), 0, VLOOKUP(VLOOKUP($A147, 'E4 TB Allocation Details'!$A$18:$L$214, MATCH("Customer ID", 'E4 TB Allocation Details'!$A$18:$L$18, 0),FALSE), 'E2 Allocators'!$B$15:$W$361, MATCH('O5 Details by Class &amp; Accounts'!AG$18, 'E2 Allocators'!$B$15:$W$15, 0),FALSE)*$G147)</f>
        <v>0</v>
      </c>
      <c r="AH147" s="1321">
        <f>IF(ISERROR(VLOOKUP(VLOOKUP($A147, 'E4 TB Allocation Details'!$A$18:$L$214, MATCH("Customer ID", 'E4 TB Allocation Details'!$A$18:$L$18, 0),FALSE), 'E2 Allocators'!$B$15:$W$361, MATCH('O5 Details by Class &amp; Accounts'!AH$18, 'E2 Allocators'!$B$15:$W$15, 0),FALSE)*$G147), 0, VLOOKUP(VLOOKUP($A147, 'E4 TB Allocation Details'!$A$18:$L$214, MATCH("Customer ID", 'E4 TB Allocation Details'!$A$18:$L$18, 0),FALSE), 'E2 Allocators'!$B$15:$W$361, MATCH('O5 Details by Class &amp; Accounts'!AH$18, 'E2 Allocators'!$B$15:$W$15, 0),FALSE)*$G147)</f>
        <v>0</v>
      </c>
      <c r="AI147" s="1321">
        <f>IF(ISERROR(VLOOKUP(VLOOKUP($A147, 'E4 TB Allocation Details'!$A$18:$L$214, MATCH("Customer ID", 'E4 TB Allocation Details'!$A$18:$L$18, 0),FALSE), 'E2 Allocators'!$B$15:$W$361, MATCH('O5 Details by Class &amp; Accounts'!AI$18, 'E2 Allocators'!$B$15:$W$15, 0),FALSE)*$G147), 0, VLOOKUP(VLOOKUP($A147, 'E4 TB Allocation Details'!$A$18:$L$214, MATCH("Customer ID", 'E4 TB Allocation Details'!$A$18:$L$18, 0),FALSE), 'E2 Allocators'!$B$15:$W$361, MATCH('O5 Details by Class &amp; Accounts'!AI$18, 'E2 Allocators'!$B$15:$W$15, 0),FALSE)*$G147)</f>
        <v>0</v>
      </c>
      <c r="AJ147" s="1321">
        <f>IF(ISERROR(VLOOKUP(VLOOKUP($A147, 'E4 TB Allocation Details'!$A$18:$L$214, MATCH("Customer ID", 'E4 TB Allocation Details'!$A$18:$L$18, 0),FALSE), 'E2 Allocators'!$B$15:$W$361, MATCH('O5 Details by Class &amp; Accounts'!AJ$18, 'E2 Allocators'!$B$15:$W$15, 0),FALSE)*$G147), 0, VLOOKUP(VLOOKUP($A147, 'E4 TB Allocation Details'!$A$18:$L$214, MATCH("Customer ID", 'E4 TB Allocation Details'!$A$18:$L$18, 0),FALSE), 'E2 Allocators'!$B$15:$W$361, MATCH('O5 Details by Class &amp; Accounts'!AJ$18, 'E2 Allocators'!$B$15:$W$15, 0),FALSE)*$G147)</f>
        <v>247.27364950545268</v>
      </c>
      <c r="AK147" s="1321">
        <f>IF(ISERROR(VLOOKUP(VLOOKUP($A147, 'E4 TB Allocation Details'!$A$18:$L$214, MATCH("Customer ID", 'E4 TB Allocation Details'!$A$18:$L$18, 0),FALSE), 'E2 Allocators'!$B$15:$W$361, MATCH('O5 Details by Class &amp; Accounts'!AK$18, 'E2 Allocators'!$B$15:$W$15, 0),FALSE)*$G147), 0, VLOOKUP(VLOOKUP($A147, 'E4 TB Allocation Details'!$A$18:$L$214, MATCH("Customer ID", 'E4 TB Allocation Details'!$A$18:$L$18, 0),FALSE), 'E2 Allocators'!$B$15:$W$361, MATCH('O5 Details by Class &amp; Accounts'!AK$18, 'E2 Allocators'!$B$15:$W$15, 0),FALSE)*$G147)</f>
        <v>0</v>
      </c>
      <c r="AL147" s="1321">
        <f>IF(ISERROR(VLOOKUP(VLOOKUP($A147, 'E4 TB Allocation Details'!$A$18:$L$214, MATCH("Customer ID", 'E4 TB Allocation Details'!$A$18:$L$18, 0),FALSE), 'E2 Allocators'!$B$15:$W$361, MATCH('O5 Details by Class &amp; Accounts'!AL$18, 'E2 Allocators'!$B$15:$W$15, 0),FALSE)*$G147), 0, VLOOKUP(VLOOKUP($A147, 'E4 TB Allocation Details'!$A$18:$L$214, MATCH("Customer ID", 'E4 TB Allocation Details'!$A$18:$L$18, 0),FALSE), 'E2 Allocators'!$B$15:$W$361, MATCH('O5 Details by Class &amp; Accounts'!AL$18, 'E2 Allocators'!$B$15:$W$15, 0),FALSE)*$G147)</f>
        <v>7.6084199847831604</v>
      </c>
      <c r="AM147" s="1321">
        <f>IF(ISERROR(VLOOKUP(VLOOKUP($A147, 'E4 TB Allocation Details'!$A$18:$L$214, MATCH("Customer ID", 'E4 TB Allocation Details'!$A$18:$L$18, 0),FALSE), 'E2 Allocators'!$B$15:$W$361, MATCH('O5 Details by Class &amp; Accounts'!AM$18, 'E2 Allocators'!$B$15:$W$15, 0),FALSE)*$G147), 0, VLOOKUP(VLOOKUP($A147, 'E4 TB Allocation Details'!$A$18:$L$214, MATCH("Customer ID", 'E4 TB Allocation Details'!$A$18:$L$18, 0),FALSE), 'E2 Allocators'!$B$15:$W$361, MATCH('O5 Details by Class &amp; Accounts'!AM$18, 'E2 Allocators'!$B$15:$W$15, 0),FALSE)*$G147)</f>
        <v>0</v>
      </c>
      <c r="AN147" s="1321">
        <f>IF(ISERROR(VLOOKUP(VLOOKUP($A147, 'E4 TB Allocation Details'!$A$18:$L$214, MATCH("Customer ID", 'E4 TB Allocation Details'!$A$18:$L$18, 0),FALSE), 'E2 Allocators'!$B$15:$W$361, MATCH('O5 Details by Class &amp; Accounts'!AN$18, 'E2 Allocators'!$B$15:$W$15, 0),FALSE)*$G147), 0, VLOOKUP(VLOOKUP($A147, 'E4 TB Allocation Details'!$A$18:$L$214, MATCH("Customer ID", 'E4 TB Allocation Details'!$A$18:$L$18, 0),FALSE), 'E2 Allocators'!$B$15:$W$361, MATCH('O5 Details by Class &amp; Accounts'!AN$18, 'E2 Allocators'!$B$15:$W$15, 0),FALSE)*$G147)</f>
        <v>0</v>
      </c>
      <c r="AO147" s="1321">
        <f>IF(ISERROR(VLOOKUP(VLOOKUP($A147, 'E4 TB Allocation Details'!$A$18:$L$214, MATCH("Customer ID", 'E4 TB Allocation Details'!$A$18:$L$18, 0),FALSE), 'E2 Allocators'!$B$15:$W$361, MATCH('O5 Details by Class &amp; Accounts'!AO$18, 'E2 Allocators'!$B$15:$W$15, 0),FALSE)*$G147), 0, VLOOKUP(VLOOKUP($A147, 'E4 TB Allocation Details'!$A$18:$L$214, MATCH("Customer ID", 'E4 TB Allocation Details'!$A$18:$L$18, 0),FALSE), 'E2 Allocators'!$B$15:$W$361, MATCH('O5 Details by Class &amp; Accounts'!AO$18, 'E2 Allocators'!$B$15:$W$15, 0),FALSE)*$G147)</f>
        <v>0</v>
      </c>
      <c r="AP147" s="1321">
        <f>IF(ISERROR(VLOOKUP(VLOOKUP($A147, 'E4 TB Allocation Details'!$A$18:$L$214, MATCH("Customer ID", 'E4 TB Allocation Details'!$A$18:$L$18, 0),FALSE), 'E2 Allocators'!$B$15:$W$361, MATCH('O5 Details by Class &amp; Accounts'!AP$18, 'E2 Allocators'!$B$15:$W$15, 0),FALSE)*$G147), 0, VLOOKUP(VLOOKUP($A147, 'E4 TB Allocation Details'!$A$18:$L$214, MATCH("Customer ID", 'E4 TB Allocation Details'!$A$18:$L$18, 0),FALSE), 'E2 Allocators'!$B$15:$W$361, MATCH('O5 Details by Class &amp; Accounts'!AP$18, 'E2 Allocators'!$B$15:$W$15, 0),FALSE)*$G147)</f>
        <v>0</v>
      </c>
      <c r="AQ147" s="1321">
        <f>IF(ISERROR(VLOOKUP(VLOOKUP($A147, 'E4 TB Allocation Details'!$A$18:$L$214, MATCH("Customer ID", 'E4 TB Allocation Details'!$A$18:$L$18, 0),FALSE), 'E2 Allocators'!$B$15:$W$361, MATCH('O5 Details by Class &amp; Accounts'!AQ$18, 'E2 Allocators'!$B$15:$W$15, 0),FALSE)*$G147), 0, VLOOKUP(VLOOKUP($A147, 'E4 TB Allocation Details'!$A$18:$L$214, MATCH("Customer ID", 'E4 TB Allocation Details'!$A$18:$L$18, 0),FALSE), 'E2 Allocators'!$B$15:$W$361, MATCH('O5 Details by Class &amp; Accounts'!AQ$18, 'E2 Allocators'!$B$15:$W$15, 0),FALSE)*$G147)</f>
        <v>0</v>
      </c>
      <c r="AR147" s="1321">
        <f>IF(ISERROR(VLOOKUP(VLOOKUP($A147, 'E4 TB Allocation Details'!$A$18:$L$214, MATCH("Customer ID", 'E4 TB Allocation Details'!$A$18:$L$18, 0),FALSE), 'E2 Allocators'!$B$15:$W$361, MATCH('O5 Details by Class &amp; Accounts'!AR$18, 'E2 Allocators'!$B$15:$W$15, 0),FALSE)*$G147), 0, VLOOKUP(VLOOKUP($A147, 'E4 TB Allocation Details'!$A$18:$L$214, MATCH("Customer ID", 'E4 TB Allocation Details'!$A$18:$L$18, 0),FALSE), 'E2 Allocators'!$B$15:$W$361, MATCH('O5 Details by Class &amp; Accounts'!AR$18, 'E2 Allocators'!$B$15:$W$15, 0),FALSE)*$G147)</f>
        <v>0</v>
      </c>
      <c r="AS147" s="1321">
        <f>IF(ISERROR(VLOOKUP(VLOOKUP($A147, 'E4 TB Allocation Details'!$A$18:$L$214, MATCH("Customer ID", 'E4 TB Allocation Details'!$A$18:$L$18, 0),FALSE), 'E2 Allocators'!$B$15:$W$361, MATCH('O5 Details by Class &amp; Accounts'!AS$18, 'E2 Allocators'!$B$15:$W$15, 0),FALSE)*$G147), 0, VLOOKUP(VLOOKUP($A147, 'E4 TB Allocation Details'!$A$18:$L$214, MATCH("Customer ID", 'E4 TB Allocation Details'!$A$18:$L$18, 0),FALSE), 'E2 Allocators'!$B$15:$W$361, MATCH('O5 Details by Class &amp; Accounts'!AS$18, 'E2 Allocators'!$B$15:$W$15, 0),FALSE)*$G147)</f>
        <v>0</v>
      </c>
      <c r="AT147" s="1321">
        <f>IF(ISERROR(VLOOKUP(VLOOKUP($A147, 'E4 TB Allocation Details'!$A$18:$L$214, MATCH("Customer ID", 'E4 TB Allocation Details'!$A$18:$L$18, 0),FALSE), 'E2 Allocators'!$B$15:$W$361, MATCH('O5 Details by Class &amp; Accounts'!AT$18, 'E2 Allocators'!$B$15:$W$15, 0),FALSE)*$G147), 0, VLOOKUP(VLOOKUP($A147, 'E4 TB Allocation Details'!$A$18:$L$214, MATCH("Customer ID", 'E4 TB Allocation Details'!$A$18:$L$18, 0),FALSE), 'E2 Allocators'!$B$15:$W$361, MATCH('O5 Details by Class &amp; Accounts'!AT$18, 'E2 Allocators'!$B$15:$W$15, 0),FALSE)*$G147)</f>
        <v>0</v>
      </c>
      <c r="AU147" s="1321">
        <f>IF(ISERROR(VLOOKUP(VLOOKUP($A147, 'E4 TB Allocation Details'!$A$18:$L$214, MATCH("Customer ID", 'E4 TB Allocation Details'!$A$18:$L$18, 0),FALSE), 'E2 Allocators'!$B$15:$W$361, MATCH('O5 Details by Class &amp; Accounts'!AU$18, 'E2 Allocators'!$B$15:$W$15, 0),FALSE)*$G147), 0, VLOOKUP(VLOOKUP($A147, 'E4 TB Allocation Details'!$A$18:$L$214, MATCH("Customer ID", 'E4 TB Allocation Details'!$A$18:$L$18, 0),FALSE), 'E2 Allocators'!$B$15:$W$361, MATCH('O5 Details by Class &amp; Accounts'!AU$18, 'E2 Allocators'!$B$15:$W$15, 0),FALSE)*$G147)</f>
        <v>0</v>
      </c>
      <c r="AV147" s="1321">
        <f>IF(ISERROR(VLOOKUP(VLOOKUP($A147, 'E4 TB Allocation Details'!$A$18:$L$214, MATCH("Customer ID", 'E4 TB Allocation Details'!$A$18:$L$18, 0),FALSE), 'E2 Allocators'!$B$15:$W$361, MATCH('O5 Details by Class &amp; Accounts'!AV$18, 'E2 Allocators'!$B$15:$W$15, 0),FALSE)*$G147), 0, VLOOKUP(VLOOKUP($A147, 'E4 TB Allocation Details'!$A$18:$L$214, MATCH("Customer ID", 'E4 TB Allocation Details'!$A$18:$L$18, 0),FALSE), 'E2 Allocators'!$B$15:$W$361, MATCH('O5 Details by Class &amp; Accounts'!AV$18, 'E2 Allocators'!$B$15:$W$15, 0),FALSE)*$G147)</f>
        <v>0</v>
      </c>
      <c r="AW147" s="1321">
        <f>IF(ISERROR(VLOOKUP(VLOOKUP($A147, 'E4 TB Allocation Details'!$A$18:$L$214, MATCH("Customer ID", 'E4 TB Allocation Details'!$A$18:$L$18, 0),FALSE), 'E2 Allocators'!$B$15:$W$361, MATCH('O5 Details by Class &amp; Accounts'!AW$18, 'E2 Allocators'!$B$15:$W$15, 0),FALSE)*$G147), 0, VLOOKUP(VLOOKUP($A147, 'E4 TB Allocation Details'!$A$18:$L$214, MATCH("Customer ID", 'E4 TB Allocation Details'!$A$18:$L$18, 0),FALSE), 'E2 Allocators'!$B$15:$W$361, MATCH('O5 Details by Class &amp; Accounts'!AW$18, 'E2 Allocators'!$B$15:$W$15, 0),FALSE)*$G147)</f>
        <v>0</v>
      </c>
      <c r="AX147" s="1321">
        <f t="shared" si="40"/>
        <v>5000</v>
      </c>
      <c r="AY147" s="1321">
        <f>IF(ISERROR(VLOOKUP(VLOOKUP($A147, 'E4 TB Allocation Details'!$A$18:$L$214, MATCH("Misc ID", 'E4 TB Allocation Details'!$A$18:$L$18, 0),FALSE), 'E2 Allocators'!$B$15:$W$361, MATCH('O5 Details by Class &amp; Accounts'!AY$18, 'E2 Allocators'!$B$15:$W$15, 0),FALSE)*$E147), 0, VLOOKUP(VLOOKUP($A147, 'E4 TB Allocation Details'!$A$18:$L$214, MATCH("Misc ID", 'E4 TB Allocation Details'!$A$18:$L$18, 0),FALSE), 'E2 Allocators'!$B$15:$W$361, MATCH('O5 Details by Class &amp; Accounts'!AY$18, 'E2 Allocators'!$B$15:$W$15, 0),FALSE)*$E147)</f>
        <v>0</v>
      </c>
      <c r="AZ147" s="1321">
        <f>IF(ISERROR(VLOOKUP(VLOOKUP($A147, 'E4 TB Allocation Details'!$A$18:$L$214, MATCH("Misc ID", 'E4 TB Allocation Details'!$A$18:$L$18, 0),FALSE), 'E2 Allocators'!$B$15:$W$361, MATCH('O5 Details by Class &amp; Accounts'!AZ$18, 'E2 Allocators'!$B$15:$W$15, 0),FALSE)*$E147), 0, VLOOKUP(VLOOKUP($A147, 'E4 TB Allocation Details'!$A$18:$L$214, MATCH("Misc ID", 'E4 TB Allocation Details'!$A$18:$L$18, 0),FALSE), 'E2 Allocators'!$B$15:$W$361, MATCH('O5 Details by Class &amp; Accounts'!AZ$18, 'E2 Allocators'!$B$15:$W$15, 0),FALSE)*$E147)</f>
        <v>0</v>
      </c>
      <c r="BA147" s="1321">
        <f>IF(ISERROR(VLOOKUP(VLOOKUP($A147, 'E4 TB Allocation Details'!$A$18:$L$214, MATCH("Misc ID", 'E4 TB Allocation Details'!$A$18:$L$18, 0),FALSE), 'E2 Allocators'!$B$15:$W$361, MATCH('O5 Details by Class &amp; Accounts'!BA$18, 'E2 Allocators'!$B$15:$W$15, 0),FALSE)*$E147), 0, VLOOKUP(VLOOKUP($A147, 'E4 TB Allocation Details'!$A$18:$L$214, MATCH("Misc ID", 'E4 TB Allocation Details'!$A$18:$L$18, 0),FALSE), 'E2 Allocators'!$B$15:$W$361, MATCH('O5 Details by Class &amp; Accounts'!BA$18, 'E2 Allocators'!$B$15:$W$15, 0),FALSE)*$E147)</f>
        <v>0</v>
      </c>
      <c r="BB147" s="1321">
        <f>IF(ISERROR(VLOOKUP(VLOOKUP($A147, 'E4 TB Allocation Details'!$A$18:$L$214, MATCH("Misc ID", 'E4 TB Allocation Details'!$A$18:$L$18, 0),FALSE), 'E2 Allocators'!$B$15:$W$361, MATCH('O5 Details by Class &amp; Accounts'!BB$18, 'E2 Allocators'!$B$15:$W$15, 0),FALSE)*$E147), 0, VLOOKUP(VLOOKUP($A147, 'E4 TB Allocation Details'!$A$18:$L$214, MATCH("Misc ID", 'E4 TB Allocation Details'!$A$18:$L$18, 0),FALSE), 'E2 Allocators'!$B$15:$W$361, MATCH('O5 Details by Class &amp; Accounts'!BB$18, 'E2 Allocators'!$B$15:$W$15, 0),FALSE)*$E147)</f>
        <v>0</v>
      </c>
      <c r="BC147" s="1321">
        <f>IF(ISERROR(VLOOKUP(VLOOKUP($A147, 'E4 TB Allocation Details'!$A$18:$L$214, MATCH("Misc ID", 'E4 TB Allocation Details'!$A$18:$L$18, 0),FALSE), 'E2 Allocators'!$B$15:$W$361, MATCH('O5 Details by Class &amp; Accounts'!BC$18, 'E2 Allocators'!$B$15:$W$15, 0),FALSE)*$E147), 0, VLOOKUP(VLOOKUP($A147, 'E4 TB Allocation Details'!$A$18:$L$214, MATCH("Misc ID", 'E4 TB Allocation Details'!$A$18:$L$18, 0),FALSE), 'E2 Allocators'!$B$15:$W$361, MATCH('O5 Details by Class &amp; Accounts'!BC$18, 'E2 Allocators'!$B$15:$W$15, 0),FALSE)*$E147)</f>
        <v>0</v>
      </c>
      <c r="BD147" s="1321">
        <f>IF(ISERROR(VLOOKUP(VLOOKUP($A147, 'E4 TB Allocation Details'!$A$18:$L$214, MATCH("Misc ID", 'E4 TB Allocation Details'!$A$18:$L$18, 0),FALSE), 'E2 Allocators'!$B$15:$W$361, MATCH('O5 Details by Class &amp; Accounts'!BD$18, 'E2 Allocators'!$B$15:$W$15, 0),FALSE)*$E147), 0, VLOOKUP(VLOOKUP($A147, 'E4 TB Allocation Details'!$A$18:$L$214, MATCH("Misc ID", 'E4 TB Allocation Details'!$A$18:$L$18, 0),FALSE), 'E2 Allocators'!$B$15:$W$361, MATCH('O5 Details by Class &amp; Accounts'!BD$18, 'E2 Allocators'!$B$15:$W$15, 0),FALSE)*$E147)</f>
        <v>0</v>
      </c>
      <c r="BE147" s="1321">
        <f>IF(ISERROR(VLOOKUP(VLOOKUP($A147, 'E4 TB Allocation Details'!$A$18:$L$214, MATCH("Misc ID", 'E4 TB Allocation Details'!$A$18:$L$18, 0),FALSE), 'E2 Allocators'!$B$15:$W$361, MATCH('O5 Details by Class &amp; Accounts'!BE$18, 'E2 Allocators'!$B$15:$W$15, 0),FALSE)*$E147), 0, VLOOKUP(VLOOKUP($A147, 'E4 TB Allocation Details'!$A$18:$L$214, MATCH("Misc ID", 'E4 TB Allocation Details'!$A$18:$L$18, 0),FALSE), 'E2 Allocators'!$B$15:$W$361, MATCH('O5 Details by Class &amp; Accounts'!BE$18, 'E2 Allocators'!$B$15:$W$15, 0),FALSE)*$E147)</f>
        <v>0</v>
      </c>
      <c r="BF147" s="1321">
        <f>IF(ISERROR(VLOOKUP(VLOOKUP($A147, 'E4 TB Allocation Details'!$A$18:$L$214, MATCH("Misc ID", 'E4 TB Allocation Details'!$A$18:$L$18, 0),FALSE), 'E2 Allocators'!$B$15:$W$361, MATCH('O5 Details by Class &amp; Accounts'!BF$18, 'E2 Allocators'!$B$15:$W$15, 0),FALSE)*$E147), 0, VLOOKUP(VLOOKUP($A147, 'E4 TB Allocation Details'!$A$18:$L$214, MATCH("Misc ID", 'E4 TB Allocation Details'!$A$18:$L$18, 0),FALSE), 'E2 Allocators'!$B$15:$W$361, MATCH('O5 Details by Class &amp; Accounts'!BF$18, 'E2 Allocators'!$B$15:$W$15, 0),FALSE)*$E147)</f>
        <v>0</v>
      </c>
      <c r="BG147" s="1321">
        <f>IF(ISERROR(VLOOKUP(VLOOKUP($A147, 'E4 TB Allocation Details'!$A$18:$L$214, MATCH("Misc ID", 'E4 TB Allocation Details'!$A$18:$L$18, 0),FALSE), 'E2 Allocators'!$B$15:$W$361, MATCH('O5 Details by Class &amp; Accounts'!BG$18, 'E2 Allocators'!$B$15:$W$15, 0),FALSE)*$E147), 0, VLOOKUP(VLOOKUP($A147, 'E4 TB Allocation Details'!$A$18:$L$214, MATCH("Misc ID", 'E4 TB Allocation Details'!$A$18:$L$18, 0),FALSE), 'E2 Allocators'!$B$15:$W$361, MATCH('O5 Details by Class &amp; Accounts'!BG$18, 'E2 Allocators'!$B$15:$W$15, 0),FALSE)*$E147)</f>
        <v>0</v>
      </c>
      <c r="BH147" s="1321">
        <f>IF(ISERROR(VLOOKUP(VLOOKUP($A147, 'E4 TB Allocation Details'!$A$18:$L$214, MATCH("Misc ID", 'E4 TB Allocation Details'!$A$18:$L$18, 0),FALSE), 'E2 Allocators'!$B$15:$W$361, MATCH('O5 Details by Class &amp; Accounts'!BH$18, 'E2 Allocators'!$B$15:$W$15, 0),FALSE)*$E147), 0, VLOOKUP(VLOOKUP($A147, 'E4 TB Allocation Details'!$A$18:$L$214, MATCH("Misc ID", 'E4 TB Allocation Details'!$A$18:$L$18, 0),FALSE), 'E2 Allocators'!$B$15:$W$361, MATCH('O5 Details by Class &amp; Accounts'!BH$18, 'E2 Allocators'!$B$15:$W$15, 0),FALSE)*$E147)</f>
        <v>0</v>
      </c>
      <c r="BI147" s="1321">
        <f>IF(ISERROR(VLOOKUP(VLOOKUP($A147, 'E4 TB Allocation Details'!$A$18:$L$214, MATCH("Misc ID", 'E4 TB Allocation Details'!$A$18:$L$18, 0),FALSE), 'E2 Allocators'!$B$15:$W$361, MATCH('O5 Details by Class &amp; Accounts'!BI$18, 'E2 Allocators'!$B$15:$W$15, 0),FALSE)*$E147), 0, VLOOKUP(VLOOKUP($A147, 'E4 TB Allocation Details'!$A$18:$L$214, MATCH("Misc ID", 'E4 TB Allocation Details'!$A$18:$L$18, 0),FALSE), 'E2 Allocators'!$B$15:$W$361, MATCH('O5 Details by Class &amp; Accounts'!BI$18, 'E2 Allocators'!$B$15:$W$15, 0),FALSE)*$E147)</f>
        <v>0</v>
      </c>
      <c r="BJ147" s="1321">
        <f>IF(ISERROR(VLOOKUP(VLOOKUP($A147, 'E4 TB Allocation Details'!$A$18:$L$214, MATCH("Misc ID", 'E4 TB Allocation Details'!$A$18:$L$18, 0),FALSE), 'E2 Allocators'!$B$15:$W$361, MATCH('O5 Details by Class &amp; Accounts'!BJ$18, 'E2 Allocators'!$B$15:$W$15, 0),FALSE)*$E147), 0, VLOOKUP(VLOOKUP($A147, 'E4 TB Allocation Details'!$A$18:$L$214, MATCH("Misc ID", 'E4 TB Allocation Details'!$A$18:$L$18, 0),FALSE), 'E2 Allocators'!$B$15:$W$361, MATCH('O5 Details by Class &amp; Accounts'!BJ$18, 'E2 Allocators'!$B$15:$W$15, 0),FALSE)*$E147)</f>
        <v>0</v>
      </c>
      <c r="BK147" s="1321">
        <f>IF(ISERROR(VLOOKUP(VLOOKUP($A147, 'E4 TB Allocation Details'!$A$18:$L$214, MATCH("Misc ID", 'E4 TB Allocation Details'!$A$18:$L$18, 0),FALSE), 'E2 Allocators'!$B$15:$W$361, MATCH('O5 Details by Class &amp; Accounts'!BK$18, 'E2 Allocators'!$B$15:$W$15, 0),FALSE)*$E147), 0, VLOOKUP(VLOOKUP($A147, 'E4 TB Allocation Details'!$A$18:$L$214, MATCH("Misc ID", 'E4 TB Allocation Details'!$A$18:$L$18, 0),FALSE), 'E2 Allocators'!$B$15:$W$361, MATCH('O5 Details by Class &amp; Accounts'!BK$18, 'E2 Allocators'!$B$15:$W$15, 0),FALSE)*$E147)</f>
        <v>0</v>
      </c>
      <c r="BL147" s="1321">
        <f>IF(ISERROR(VLOOKUP(VLOOKUP($A147, 'E4 TB Allocation Details'!$A$18:$L$214, MATCH("Misc ID", 'E4 TB Allocation Details'!$A$18:$L$18, 0),FALSE), 'E2 Allocators'!$B$15:$W$361, MATCH('O5 Details by Class &amp; Accounts'!BL$18, 'E2 Allocators'!$B$15:$W$15, 0),FALSE)*$E147), 0, VLOOKUP(VLOOKUP($A147, 'E4 TB Allocation Details'!$A$18:$L$214, MATCH("Misc ID", 'E4 TB Allocation Details'!$A$18:$L$18, 0),FALSE), 'E2 Allocators'!$B$15:$W$361, MATCH('O5 Details by Class &amp; Accounts'!BL$18, 'E2 Allocators'!$B$15:$W$15, 0),FALSE)*$E147)</f>
        <v>0</v>
      </c>
      <c r="BM147" s="1321">
        <f>IF(ISERROR(VLOOKUP(VLOOKUP($A147, 'E4 TB Allocation Details'!$A$18:$L$214, MATCH("Misc ID", 'E4 TB Allocation Details'!$A$18:$L$18, 0),FALSE), 'E2 Allocators'!$B$15:$W$361, MATCH('O5 Details by Class &amp; Accounts'!BM$18, 'E2 Allocators'!$B$15:$W$15, 0),FALSE)*$E147), 0, VLOOKUP(VLOOKUP($A147, 'E4 TB Allocation Details'!$A$18:$L$214, MATCH("Misc ID", 'E4 TB Allocation Details'!$A$18:$L$18, 0),FALSE), 'E2 Allocators'!$B$15:$W$361, MATCH('O5 Details by Class &amp; Accounts'!BM$18, 'E2 Allocators'!$B$15:$W$15, 0),FALSE)*$E147)</f>
        <v>0</v>
      </c>
      <c r="BN147" s="1321">
        <f>IF(ISERROR(VLOOKUP(VLOOKUP($A147, 'E4 TB Allocation Details'!$A$18:$L$214, MATCH("Misc ID", 'E4 TB Allocation Details'!$A$18:$L$18, 0),FALSE), 'E2 Allocators'!$B$15:$W$361, MATCH('O5 Details by Class &amp; Accounts'!BN$18, 'E2 Allocators'!$B$15:$W$15, 0),FALSE)*$E147), 0, VLOOKUP(VLOOKUP($A147, 'E4 TB Allocation Details'!$A$18:$L$214, MATCH("Misc ID", 'E4 TB Allocation Details'!$A$18:$L$18, 0),FALSE), 'E2 Allocators'!$B$15:$W$361, MATCH('O5 Details by Class &amp; Accounts'!BN$18, 'E2 Allocators'!$B$15:$W$15, 0),FALSE)*$E147)</f>
        <v>0</v>
      </c>
      <c r="BO147" s="1321">
        <f>IF(ISERROR(VLOOKUP(VLOOKUP($A147, 'E4 TB Allocation Details'!$A$18:$L$214, MATCH("Misc ID", 'E4 TB Allocation Details'!$A$18:$L$18, 0),FALSE), 'E2 Allocators'!$B$15:$W$361, MATCH('O5 Details by Class &amp; Accounts'!BO$18, 'E2 Allocators'!$B$15:$W$15, 0),FALSE)*$E147), 0, VLOOKUP(VLOOKUP($A147, 'E4 TB Allocation Details'!$A$18:$L$214, MATCH("Misc ID", 'E4 TB Allocation Details'!$A$18:$L$18, 0),FALSE), 'E2 Allocators'!$B$15:$W$361, MATCH('O5 Details by Class &amp; Accounts'!BO$18, 'E2 Allocators'!$B$15:$W$15, 0),FALSE)*$E147)</f>
        <v>0</v>
      </c>
      <c r="BP147" s="1321">
        <f>IF(ISERROR(VLOOKUP(VLOOKUP($A147, 'E4 TB Allocation Details'!$A$18:$L$214, MATCH("Misc ID", 'E4 TB Allocation Details'!$A$18:$L$18, 0),FALSE), 'E2 Allocators'!$B$15:$W$361, MATCH('O5 Details by Class &amp; Accounts'!BP$18, 'E2 Allocators'!$B$15:$W$15, 0),FALSE)*$E147), 0, VLOOKUP(VLOOKUP($A147, 'E4 TB Allocation Details'!$A$18:$L$214, MATCH("Misc ID", 'E4 TB Allocation Details'!$A$18:$L$18, 0),FALSE), 'E2 Allocators'!$B$15:$W$361, MATCH('O5 Details by Class &amp; Accounts'!BP$18, 'E2 Allocators'!$B$15:$W$15, 0),FALSE)*$E147)</f>
        <v>0</v>
      </c>
      <c r="BQ147" s="1321">
        <f>IF(ISERROR(VLOOKUP(VLOOKUP($A147, 'E4 TB Allocation Details'!$A$18:$L$214, MATCH("Misc ID", 'E4 TB Allocation Details'!$A$18:$L$18, 0),FALSE), 'E2 Allocators'!$B$15:$W$361, MATCH('O5 Details by Class &amp; Accounts'!BQ$18, 'E2 Allocators'!$B$15:$W$15, 0),FALSE)*$E147), 0, VLOOKUP(VLOOKUP($A147, 'E4 TB Allocation Details'!$A$18:$L$214, MATCH("Misc ID", 'E4 TB Allocation Details'!$A$18:$L$18, 0),FALSE), 'E2 Allocators'!$B$15:$W$361, MATCH('O5 Details by Class &amp; Accounts'!BQ$18, 'E2 Allocators'!$B$15:$W$15, 0),FALSE)*$E147)</f>
        <v>0</v>
      </c>
      <c r="BR147" s="1321">
        <f>IF(ISERROR(VLOOKUP(VLOOKUP($A147, 'E4 TB Allocation Details'!$A$18:$L$214, MATCH("Misc ID", 'E4 TB Allocation Details'!$A$18:$L$18, 0),FALSE), 'E2 Allocators'!$B$15:$W$361, MATCH('O5 Details by Class &amp; Accounts'!BR$18, 'E2 Allocators'!$B$15:$W$15, 0),FALSE)*$E147), 0, VLOOKUP(VLOOKUP($A147, 'E4 TB Allocation Details'!$A$18:$L$214, MATCH("Misc ID", 'E4 TB Allocation Details'!$A$18:$L$18, 0),FALSE), 'E2 Allocators'!$B$15:$W$361, MATCH('O5 Details by Class &amp; Accounts'!BR$18, 'E2 Allocators'!$B$15:$W$15, 0),FALSE)*$E147)</f>
        <v>0</v>
      </c>
      <c r="BS147" s="1321">
        <f t="shared" si="41"/>
        <v>0</v>
      </c>
      <c r="BT147" s="1321">
        <f>IF(ISERROR(VLOOKUP(VLOOKUP($A147, 'E4 TB Allocation Details'!$A$18:$L$214, MATCH("A &amp; G ID", 'E4 TB Allocation Details'!$A$18:$L$18, 0),FALSE), 'E2 Allocators'!$B$15:$W$361, MATCH('O5 Details by Class &amp; Accounts'!BT$18, 'E2 Allocators'!$B$15:$W$15, 0),FALSE)*$E147), 0, VLOOKUP(VLOOKUP($A147, 'E4 TB Allocation Details'!$A$18:$L$214, MATCH("A &amp; G ID", 'E4 TB Allocation Details'!$A$18:$L$18, 0),FALSE), 'E2 Allocators'!$B$15:$W$361, MATCH('O5 Details by Class &amp; Accounts'!BT$18, 'E2 Allocators'!$B$15:$W$15, 0),FALSE)*$E147)</f>
        <v>0</v>
      </c>
      <c r="BU147" s="1321">
        <f>IF(ISERROR(VLOOKUP(VLOOKUP($A147, 'E4 TB Allocation Details'!$A$18:$L$214, MATCH("A &amp; G ID", 'E4 TB Allocation Details'!$A$18:$L$18, 0),FALSE), 'E2 Allocators'!$B$15:$W$361, MATCH('O5 Details by Class &amp; Accounts'!BU$18, 'E2 Allocators'!$B$15:$W$15, 0),FALSE)*$E147), 0, VLOOKUP(VLOOKUP($A147, 'E4 TB Allocation Details'!$A$18:$L$214, MATCH("A &amp; G ID", 'E4 TB Allocation Details'!$A$18:$L$18, 0),FALSE), 'E2 Allocators'!$B$15:$W$361, MATCH('O5 Details by Class &amp; Accounts'!BU$18, 'E2 Allocators'!$B$15:$W$15, 0),FALSE)*$E147)</f>
        <v>0</v>
      </c>
      <c r="BV147" s="1321">
        <f>IF(ISERROR(VLOOKUP(VLOOKUP($A147, 'E4 TB Allocation Details'!$A$18:$L$214, MATCH("A &amp; G ID", 'E4 TB Allocation Details'!$A$18:$L$18, 0),FALSE), 'E2 Allocators'!$B$15:$W$361, MATCH('O5 Details by Class &amp; Accounts'!BV$18, 'E2 Allocators'!$B$15:$W$15, 0),FALSE)*$E147), 0, VLOOKUP(VLOOKUP($A147, 'E4 TB Allocation Details'!$A$18:$L$214, MATCH("A &amp; G ID", 'E4 TB Allocation Details'!$A$18:$L$18, 0),FALSE), 'E2 Allocators'!$B$15:$W$361, MATCH('O5 Details by Class &amp; Accounts'!BV$18, 'E2 Allocators'!$B$15:$W$15, 0),FALSE)*$E147)</f>
        <v>0</v>
      </c>
      <c r="BW147" s="1321">
        <f>IF(ISERROR(VLOOKUP(VLOOKUP($A147, 'E4 TB Allocation Details'!$A$18:$L$214, MATCH("A &amp; G ID", 'E4 TB Allocation Details'!$A$18:$L$18, 0),FALSE), 'E2 Allocators'!$B$15:$W$361, MATCH('O5 Details by Class &amp; Accounts'!BW$18, 'E2 Allocators'!$B$15:$W$15, 0),FALSE)*$E147), 0, VLOOKUP(VLOOKUP($A147, 'E4 TB Allocation Details'!$A$18:$L$214, MATCH("A &amp; G ID", 'E4 TB Allocation Details'!$A$18:$L$18, 0),FALSE), 'E2 Allocators'!$B$15:$W$361, MATCH('O5 Details by Class &amp; Accounts'!BW$18, 'E2 Allocators'!$B$15:$W$15, 0),FALSE)*$E147)</f>
        <v>0</v>
      </c>
      <c r="BX147" s="1321">
        <f>IF(ISERROR(VLOOKUP(VLOOKUP($A147, 'E4 TB Allocation Details'!$A$18:$L$214, MATCH("A &amp; G ID", 'E4 TB Allocation Details'!$A$18:$L$18, 0),FALSE), 'E2 Allocators'!$B$15:$W$361, MATCH('O5 Details by Class &amp; Accounts'!BX$18, 'E2 Allocators'!$B$15:$W$15, 0),FALSE)*$E147), 0, VLOOKUP(VLOOKUP($A147, 'E4 TB Allocation Details'!$A$18:$L$214, MATCH("A &amp; G ID", 'E4 TB Allocation Details'!$A$18:$L$18, 0),FALSE), 'E2 Allocators'!$B$15:$W$361, MATCH('O5 Details by Class &amp; Accounts'!BX$18, 'E2 Allocators'!$B$15:$W$15, 0),FALSE)*$E147)</f>
        <v>0</v>
      </c>
      <c r="BY147" s="1321">
        <f>IF(ISERROR(VLOOKUP(VLOOKUP($A147, 'E4 TB Allocation Details'!$A$18:$L$214, MATCH("A &amp; G ID", 'E4 TB Allocation Details'!$A$18:$L$18, 0),FALSE), 'E2 Allocators'!$B$15:$W$361, MATCH('O5 Details by Class &amp; Accounts'!BY$18, 'E2 Allocators'!$B$15:$W$15, 0),FALSE)*$E147), 0, VLOOKUP(VLOOKUP($A147, 'E4 TB Allocation Details'!$A$18:$L$214, MATCH("A &amp; G ID", 'E4 TB Allocation Details'!$A$18:$L$18, 0),FALSE), 'E2 Allocators'!$B$15:$W$361, MATCH('O5 Details by Class &amp; Accounts'!BY$18, 'E2 Allocators'!$B$15:$W$15, 0),FALSE)*$E147)</f>
        <v>0</v>
      </c>
      <c r="BZ147" s="1321">
        <f>IF(ISERROR(VLOOKUP(VLOOKUP($A147, 'E4 TB Allocation Details'!$A$18:$L$214, MATCH("A &amp; G ID", 'E4 TB Allocation Details'!$A$18:$L$18, 0),FALSE), 'E2 Allocators'!$B$15:$W$361, MATCH('O5 Details by Class &amp; Accounts'!BZ$18, 'E2 Allocators'!$B$15:$W$15, 0),FALSE)*$E147), 0, VLOOKUP(VLOOKUP($A147, 'E4 TB Allocation Details'!$A$18:$L$214, MATCH("A &amp; G ID", 'E4 TB Allocation Details'!$A$18:$L$18, 0),FALSE), 'E2 Allocators'!$B$15:$W$361, MATCH('O5 Details by Class &amp; Accounts'!BZ$18, 'E2 Allocators'!$B$15:$W$15, 0),FALSE)*$E147)</f>
        <v>0</v>
      </c>
      <c r="CA147" s="1321">
        <f>IF(ISERROR(VLOOKUP(VLOOKUP($A147, 'E4 TB Allocation Details'!$A$18:$L$214, MATCH("A &amp; G ID", 'E4 TB Allocation Details'!$A$18:$L$18, 0),FALSE), 'E2 Allocators'!$B$15:$W$361, MATCH('O5 Details by Class &amp; Accounts'!CA$18, 'E2 Allocators'!$B$15:$W$15, 0),FALSE)*$E147), 0, VLOOKUP(VLOOKUP($A147, 'E4 TB Allocation Details'!$A$18:$L$214, MATCH("A &amp; G ID", 'E4 TB Allocation Details'!$A$18:$L$18, 0),FALSE), 'E2 Allocators'!$B$15:$W$361, MATCH('O5 Details by Class &amp; Accounts'!CA$18, 'E2 Allocators'!$B$15:$W$15, 0),FALSE)*$E147)</f>
        <v>0</v>
      </c>
      <c r="CB147" s="1321">
        <f>IF(ISERROR(VLOOKUP(VLOOKUP($A147, 'E4 TB Allocation Details'!$A$18:$L$214, MATCH("A &amp; G ID", 'E4 TB Allocation Details'!$A$18:$L$18, 0),FALSE), 'E2 Allocators'!$B$15:$W$361, MATCH('O5 Details by Class &amp; Accounts'!CB$18, 'E2 Allocators'!$B$15:$W$15, 0),FALSE)*$E147), 0, VLOOKUP(VLOOKUP($A147, 'E4 TB Allocation Details'!$A$18:$L$214, MATCH("A &amp; G ID", 'E4 TB Allocation Details'!$A$18:$L$18, 0),FALSE), 'E2 Allocators'!$B$15:$W$361, MATCH('O5 Details by Class &amp; Accounts'!CB$18, 'E2 Allocators'!$B$15:$W$15, 0),FALSE)*$E147)</f>
        <v>0</v>
      </c>
      <c r="CC147" s="1321">
        <f>IF(ISERROR(VLOOKUP(VLOOKUP($A147, 'E4 TB Allocation Details'!$A$18:$L$214, MATCH("A &amp; G ID", 'E4 TB Allocation Details'!$A$18:$L$18, 0),FALSE), 'E2 Allocators'!$B$15:$W$361, MATCH('O5 Details by Class &amp; Accounts'!CC$18, 'E2 Allocators'!$B$15:$W$15, 0),FALSE)*$E147), 0, VLOOKUP(VLOOKUP($A147, 'E4 TB Allocation Details'!$A$18:$L$214, MATCH("A &amp; G ID", 'E4 TB Allocation Details'!$A$18:$L$18, 0),FALSE), 'E2 Allocators'!$B$15:$W$361, MATCH('O5 Details by Class &amp; Accounts'!CC$18, 'E2 Allocators'!$B$15:$W$15, 0),FALSE)*$E147)</f>
        <v>0</v>
      </c>
      <c r="CD147" s="1321">
        <f>IF(ISERROR(VLOOKUP(VLOOKUP($A147, 'E4 TB Allocation Details'!$A$18:$L$214, MATCH("A &amp; G ID", 'E4 TB Allocation Details'!$A$18:$L$18, 0),FALSE), 'E2 Allocators'!$B$15:$W$361, MATCH('O5 Details by Class &amp; Accounts'!CD$18, 'E2 Allocators'!$B$15:$W$15, 0),FALSE)*$E147), 0, VLOOKUP(VLOOKUP($A147, 'E4 TB Allocation Details'!$A$18:$L$214, MATCH("A &amp; G ID", 'E4 TB Allocation Details'!$A$18:$L$18, 0),FALSE), 'E2 Allocators'!$B$15:$W$361, MATCH('O5 Details by Class &amp; Accounts'!CD$18, 'E2 Allocators'!$B$15:$W$15, 0),FALSE)*$E147)</f>
        <v>0</v>
      </c>
      <c r="CE147" s="1321">
        <f>IF(ISERROR(VLOOKUP(VLOOKUP($A147, 'E4 TB Allocation Details'!$A$18:$L$214, MATCH("A &amp; G ID", 'E4 TB Allocation Details'!$A$18:$L$18, 0),FALSE), 'E2 Allocators'!$B$15:$W$361, MATCH('O5 Details by Class &amp; Accounts'!CE$18, 'E2 Allocators'!$B$15:$W$15, 0),FALSE)*$E147), 0, VLOOKUP(VLOOKUP($A147, 'E4 TB Allocation Details'!$A$18:$L$214, MATCH("A &amp; G ID", 'E4 TB Allocation Details'!$A$18:$L$18, 0),FALSE), 'E2 Allocators'!$B$15:$W$361, MATCH('O5 Details by Class &amp; Accounts'!CE$18, 'E2 Allocators'!$B$15:$W$15, 0),FALSE)*$E147)</f>
        <v>0</v>
      </c>
      <c r="CF147" s="1321">
        <f>IF(ISERROR(VLOOKUP(VLOOKUP($A147, 'E4 TB Allocation Details'!$A$18:$L$214, MATCH("A &amp; G ID", 'E4 TB Allocation Details'!$A$18:$L$18, 0),FALSE), 'E2 Allocators'!$B$15:$W$361, MATCH('O5 Details by Class &amp; Accounts'!CF$18, 'E2 Allocators'!$B$15:$W$15, 0),FALSE)*$E147), 0, VLOOKUP(VLOOKUP($A147, 'E4 TB Allocation Details'!$A$18:$L$214, MATCH("A &amp; G ID", 'E4 TB Allocation Details'!$A$18:$L$18, 0),FALSE), 'E2 Allocators'!$B$15:$W$361, MATCH('O5 Details by Class &amp; Accounts'!CF$18, 'E2 Allocators'!$B$15:$W$15, 0),FALSE)*$E147)</f>
        <v>0</v>
      </c>
      <c r="CG147" s="1321">
        <f>IF(ISERROR(VLOOKUP(VLOOKUP($A147, 'E4 TB Allocation Details'!$A$18:$L$214, MATCH("A &amp; G ID", 'E4 TB Allocation Details'!$A$18:$L$18, 0),FALSE), 'E2 Allocators'!$B$15:$W$361, MATCH('O5 Details by Class &amp; Accounts'!CG$18, 'E2 Allocators'!$B$15:$W$15, 0),FALSE)*$E147), 0, VLOOKUP(VLOOKUP($A147, 'E4 TB Allocation Details'!$A$18:$L$214, MATCH("A &amp; G ID", 'E4 TB Allocation Details'!$A$18:$L$18, 0),FALSE), 'E2 Allocators'!$B$15:$W$361, MATCH('O5 Details by Class &amp; Accounts'!CG$18, 'E2 Allocators'!$B$15:$W$15, 0),FALSE)*$E147)</f>
        <v>0</v>
      </c>
      <c r="CH147" s="1321">
        <f>IF(ISERROR(VLOOKUP(VLOOKUP($A147, 'E4 TB Allocation Details'!$A$18:$L$214, MATCH("A &amp; G ID", 'E4 TB Allocation Details'!$A$18:$L$18, 0),FALSE), 'E2 Allocators'!$B$15:$W$361, MATCH('O5 Details by Class &amp; Accounts'!CH$18, 'E2 Allocators'!$B$15:$W$15, 0),FALSE)*$E147), 0, VLOOKUP(VLOOKUP($A147, 'E4 TB Allocation Details'!$A$18:$L$214, MATCH("A &amp; G ID", 'E4 TB Allocation Details'!$A$18:$L$18, 0),FALSE), 'E2 Allocators'!$B$15:$W$361, MATCH('O5 Details by Class &amp; Accounts'!CH$18, 'E2 Allocators'!$B$15:$W$15, 0),FALSE)*$E147)</f>
        <v>0</v>
      </c>
      <c r="CI147" s="1321">
        <f>IF(ISERROR(VLOOKUP(VLOOKUP($A147, 'E4 TB Allocation Details'!$A$18:$L$214, MATCH("A &amp; G ID", 'E4 TB Allocation Details'!$A$18:$L$18, 0),FALSE), 'E2 Allocators'!$B$15:$W$361, MATCH('O5 Details by Class &amp; Accounts'!CI$18, 'E2 Allocators'!$B$15:$W$15, 0),FALSE)*$E147), 0, VLOOKUP(VLOOKUP($A147, 'E4 TB Allocation Details'!$A$18:$L$214, MATCH("A &amp; G ID", 'E4 TB Allocation Details'!$A$18:$L$18, 0),FALSE), 'E2 Allocators'!$B$15:$W$361, MATCH('O5 Details by Class &amp; Accounts'!CI$18, 'E2 Allocators'!$B$15:$W$15, 0),FALSE)*$E147)</f>
        <v>0</v>
      </c>
      <c r="CJ147" s="1321">
        <f>IF(ISERROR(VLOOKUP(VLOOKUP($A147, 'E4 TB Allocation Details'!$A$18:$L$214, MATCH("A &amp; G ID", 'E4 TB Allocation Details'!$A$18:$L$18, 0),FALSE), 'E2 Allocators'!$B$15:$W$361, MATCH('O5 Details by Class &amp; Accounts'!CJ$18, 'E2 Allocators'!$B$15:$W$15, 0),FALSE)*$E147), 0, VLOOKUP(VLOOKUP($A147, 'E4 TB Allocation Details'!$A$18:$L$214, MATCH("A &amp; G ID", 'E4 TB Allocation Details'!$A$18:$L$18, 0),FALSE), 'E2 Allocators'!$B$15:$W$361, MATCH('O5 Details by Class &amp; Accounts'!CJ$18, 'E2 Allocators'!$B$15:$W$15, 0),FALSE)*$E147)</f>
        <v>0</v>
      </c>
      <c r="CK147" s="1321">
        <f>IF(ISERROR(VLOOKUP(VLOOKUP($A147, 'E4 TB Allocation Details'!$A$18:$L$214, MATCH("A &amp; G ID", 'E4 TB Allocation Details'!$A$18:$L$18, 0),FALSE), 'E2 Allocators'!$B$15:$W$361, MATCH('O5 Details by Class &amp; Accounts'!CK$18, 'E2 Allocators'!$B$15:$W$15, 0),FALSE)*$E147), 0, VLOOKUP(VLOOKUP($A147, 'E4 TB Allocation Details'!$A$18:$L$214, MATCH("A &amp; G ID", 'E4 TB Allocation Details'!$A$18:$L$18, 0),FALSE), 'E2 Allocators'!$B$15:$W$361, MATCH('O5 Details by Class &amp; Accounts'!CK$18, 'E2 Allocators'!$B$15:$W$15, 0),FALSE)*$E147)</f>
        <v>0</v>
      </c>
      <c r="CL147" s="1321">
        <f>IF(ISERROR(VLOOKUP(VLOOKUP($A147, 'E4 TB Allocation Details'!$A$18:$L$214, MATCH("A &amp; G ID", 'E4 TB Allocation Details'!$A$18:$L$18, 0),FALSE), 'E2 Allocators'!$B$15:$W$361, MATCH('O5 Details by Class &amp; Accounts'!CL$18, 'E2 Allocators'!$B$15:$W$15, 0),FALSE)*$E147), 0, VLOOKUP(VLOOKUP($A147, 'E4 TB Allocation Details'!$A$18:$L$214, MATCH("A &amp; G ID", 'E4 TB Allocation Details'!$A$18:$L$18, 0),FALSE), 'E2 Allocators'!$B$15:$W$361, MATCH('O5 Details by Class &amp; Accounts'!CL$18, 'E2 Allocators'!$B$15:$W$15, 0),FALSE)*$E147)</f>
        <v>0</v>
      </c>
      <c r="CM147" s="1321">
        <f>IF(ISERROR(VLOOKUP(VLOOKUP($A147, 'E4 TB Allocation Details'!$A$18:$L$214, MATCH("A &amp; G ID", 'E4 TB Allocation Details'!$A$18:$L$18, 0),FALSE), 'E2 Allocators'!$B$15:$W$361, MATCH('O5 Details by Class &amp; Accounts'!CM$18, 'E2 Allocators'!$B$15:$W$15, 0),FALSE)*$E147), 0, VLOOKUP(VLOOKUP($A147, 'E4 TB Allocation Details'!$A$18:$L$214, MATCH("A &amp; G ID", 'E4 TB Allocation Details'!$A$18:$L$18, 0),FALSE), 'E2 Allocators'!$B$15:$W$361, MATCH('O5 Details by Class &amp; Accounts'!CM$18, 'E2 Allocators'!$B$15:$W$15, 0),FALSE)*$E147)</f>
        <v>0</v>
      </c>
      <c r="CN147" s="1321">
        <f t="shared" si="42"/>
        <v>0</v>
      </c>
      <c r="CO147" s="1650">
        <f t="shared" si="43"/>
        <v>0</v>
      </c>
      <c r="CQ147" s="1898" t="s">
        <v>710</v>
      </c>
    </row>
    <row r="148" spans="1:95" s="64" customFormat="1" ht="25.5">
      <c r="A148" s="1089">
        <v>5075</v>
      </c>
      <c r="B148" s="1088" t="s">
        <v>1598</v>
      </c>
      <c r="C148" s="1647">
        <f>IF(ISERROR(VLOOKUP($A148,'I3 TB Data'!$A$19:$H$484,MATCH('O5 Details by Class &amp; Accounts'!$C$18, 'I3 TB Data'!$A$19:$H$19,0),0)), 0, VLOOKUP($A148,'I3 TB Data'!$A$19:$H$484,MATCH('O5 Details by Class &amp; Accounts'!$C$18,'I3 TB Data'!$A$19:$H$19,0),0))</f>
        <v>0</v>
      </c>
      <c r="D148" s="1648"/>
      <c r="E148" s="1647">
        <f t="shared" si="44"/>
        <v>0</v>
      </c>
      <c r="F148" s="1649">
        <f>IF(ISERROR(VLOOKUP($A148, 'E1 Categorization'!A33:E124, MATCH("Customer Component", 'E1 Categorization'!$A$33:$E$33,0), 0)), 0, IF(VLOOKUP($A148, 'E1 Categorization'!A33:E124, MATCH("Customer Component", 'E1 Categorization'!$A$33:$E$33,0), 0)=0, 'O5 Details by Class &amp; Accounts'!$E148, IF(AND(VLOOKUP($A148, 'E1 Categorization'!A33:E124, MATCH("Customer Component", 'E1 Categorization'!$A$33:$E$33,0), 0) &gt;0, VLOOKUP($A148, 'E1 Categorization'!A33:E124, MATCH("Customer Component", 'E1 Categorization'!$A$33:$E$33,0), 0)&lt;1), 'O5 Details by Class &amp; Accounts'!$E148*(1-VLOOKUP($A148, 'E1 Categorization'!A33:E124, MATCH("Customer Component", 'E1 Categorization'!$A$33:$E$33,0), 0)), 0)))</f>
        <v>0</v>
      </c>
      <c r="G148" s="1649">
        <f>IF(ISERROR(VLOOKUP($A148, 'E1 Categorization'!A33:E124, MATCH("Customer Component", 'E1 Categorization'!$A$33:$E$33,0), 0)),0, IF(VLOOKUP($A148, 'E1 Categorization'!A33:E124, MATCH("Customer Component", 'E1 Categorization'!$A$33:$E$33,0), 0)=0, 0, IF(AND(VLOOKUP($A148, 'E1 Categorization'!A33:E124, MATCH("Customer Component", 'E1 Categorization'!$A$33:$E$33,0), 0) &gt;0, VLOOKUP($A148, 'E1 Categorization'!A33:E124, MATCH("Customer Component", 'E1 Categorization'!$A$33:$E$33,0), 0)&lt;1), 'O5 Details by Class &amp; Accounts'!$E148*(VLOOKUP($A148, 'E1 Categorization'!A33:E124, MATCH("Customer Component", 'E1 Categorization'!$A$33:$E$33,0), 0)), 'O5 Details by Class &amp; Accounts'!$E148)))</f>
        <v>0</v>
      </c>
      <c r="H148" s="1321">
        <f t="shared" si="38"/>
        <v>0</v>
      </c>
      <c r="I148" s="1321">
        <f>IF(ISERROR(VLOOKUP(VLOOKUP($A148, 'E4 TB Allocation Details'!$A$18:$L$214, MATCH("Demand ID", 'E4 TB Allocation Details'!$A$18:$L$18, 0),FALSE), 'E2 Allocators'!$B$15:$W$361, MATCH('O5 Details by Class &amp; Accounts'!I$18, 'E2 Allocators'!$B$15:$W$15, 0),FALSE)*$F148), 0, VLOOKUP(VLOOKUP($A148, 'E4 TB Allocation Details'!$A$18:$L$214, MATCH("Demand ID", 'E4 TB Allocation Details'!$A$18:$L$18, 0),FALSE), 'E2 Allocators'!$B$15:$W$361, MATCH('O5 Details by Class &amp; Accounts'!I$18, 'E2 Allocators'!$B$15:$W$15, 0),FALSE)*$F148)</f>
        <v>0</v>
      </c>
      <c r="J148" s="1321">
        <f>IF(ISERROR(VLOOKUP(VLOOKUP($A148, 'E4 TB Allocation Details'!$A$18:$L$214, MATCH("Demand ID", 'E4 TB Allocation Details'!$A$18:$L$18, 0),FALSE), 'E2 Allocators'!$B$15:$W$361, MATCH('O5 Details by Class &amp; Accounts'!J$18, 'E2 Allocators'!$B$15:$W$15, 0),FALSE)*$F148), 0, VLOOKUP(VLOOKUP($A148, 'E4 TB Allocation Details'!$A$18:$L$214, MATCH("Demand ID", 'E4 TB Allocation Details'!$A$18:$L$18, 0),FALSE), 'E2 Allocators'!$B$15:$W$361, MATCH('O5 Details by Class &amp; Accounts'!J$18, 'E2 Allocators'!$B$15:$W$15, 0),FALSE)*$F148)</f>
        <v>0</v>
      </c>
      <c r="K148" s="1321">
        <f>IF(ISERROR(VLOOKUP(VLOOKUP($A148, 'E4 TB Allocation Details'!$A$18:$L$214, MATCH("Demand ID", 'E4 TB Allocation Details'!$A$18:$L$18, 0),FALSE), 'E2 Allocators'!$B$15:$W$361, MATCH('O5 Details by Class &amp; Accounts'!K$18, 'E2 Allocators'!$B$15:$W$15, 0),FALSE)*$F148), 0, VLOOKUP(VLOOKUP($A148, 'E4 TB Allocation Details'!$A$18:$L$214, MATCH("Demand ID", 'E4 TB Allocation Details'!$A$18:$L$18, 0),FALSE), 'E2 Allocators'!$B$15:$W$361, MATCH('O5 Details by Class &amp; Accounts'!K$18, 'E2 Allocators'!$B$15:$W$15, 0),FALSE)*$F148)</f>
        <v>0</v>
      </c>
      <c r="L148" s="1321">
        <f>IF(ISERROR(VLOOKUP(VLOOKUP($A148, 'E4 TB Allocation Details'!$A$18:$L$214, MATCH("Demand ID", 'E4 TB Allocation Details'!$A$18:$L$18, 0),FALSE), 'E2 Allocators'!$B$15:$W$361, MATCH('O5 Details by Class &amp; Accounts'!L$18, 'E2 Allocators'!$B$15:$W$15, 0),FALSE)*$F148), 0, VLOOKUP(VLOOKUP($A148, 'E4 TB Allocation Details'!$A$18:$L$214, MATCH("Demand ID", 'E4 TB Allocation Details'!$A$18:$L$18, 0),FALSE), 'E2 Allocators'!$B$15:$W$361, MATCH('O5 Details by Class &amp; Accounts'!L$18, 'E2 Allocators'!$B$15:$W$15, 0),FALSE)*$F148)</f>
        <v>0</v>
      </c>
      <c r="M148" s="1321">
        <f>IF(ISERROR(VLOOKUP(VLOOKUP($A148, 'E4 TB Allocation Details'!$A$18:$L$214, MATCH("Demand ID", 'E4 TB Allocation Details'!$A$18:$L$18, 0),FALSE), 'E2 Allocators'!$B$15:$W$361, MATCH('O5 Details by Class &amp; Accounts'!M$18, 'E2 Allocators'!$B$15:$W$15, 0),FALSE)*$F148), 0, VLOOKUP(VLOOKUP($A148, 'E4 TB Allocation Details'!$A$18:$L$214, MATCH("Demand ID", 'E4 TB Allocation Details'!$A$18:$L$18, 0),FALSE), 'E2 Allocators'!$B$15:$W$361, MATCH('O5 Details by Class &amp; Accounts'!M$18, 'E2 Allocators'!$B$15:$W$15, 0),FALSE)*$F148)</f>
        <v>0</v>
      </c>
      <c r="N148" s="1321">
        <f>IF(ISERROR(VLOOKUP(VLOOKUP($A148, 'E4 TB Allocation Details'!$A$18:$L$214, MATCH("Demand ID", 'E4 TB Allocation Details'!$A$18:$L$18, 0),FALSE), 'E2 Allocators'!$B$15:$W$361, MATCH('O5 Details by Class &amp; Accounts'!N$18, 'E2 Allocators'!$B$15:$W$15, 0),FALSE)*$F148), 0, VLOOKUP(VLOOKUP($A148, 'E4 TB Allocation Details'!$A$18:$L$214, MATCH("Demand ID", 'E4 TB Allocation Details'!$A$18:$L$18, 0),FALSE), 'E2 Allocators'!$B$15:$W$361, MATCH('O5 Details by Class &amp; Accounts'!N$18, 'E2 Allocators'!$B$15:$W$15, 0),FALSE)*$F148)</f>
        <v>0</v>
      </c>
      <c r="O148" s="1321">
        <f>IF(ISERROR(VLOOKUP(VLOOKUP($A148, 'E4 TB Allocation Details'!$A$18:$L$214, MATCH("Demand ID", 'E4 TB Allocation Details'!$A$18:$L$18, 0),FALSE), 'E2 Allocators'!$B$15:$W$361, MATCH('O5 Details by Class &amp; Accounts'!O$18, 'E2 Allocators'!$B$15:$W$15, 0),FALSE)*$F148), 0, VLOOKUP(VLOOKUP($A148, 'E4 TB Allocation Details'!$A$18:$L$214, MATCH("Demand ID", 'E4 TB Allocation Details'!$A$18:$L$18, 0),FALSE), 'E2 Allocators'!$B$15:$W$361, MATCH('O5 Details by Class &amp; Accounts'!O$18, 'E2 Allocators'!$B$15:$W$15, 0),FALSE)*$F148)</f>
        <v>0</v>
      </c>
      <c r="P148" s="1321">
        <f>IF(ISERROR(VLOOKUP(VLOOKUP($A148, 'E4 TB Allocation Details'!$A$18:$L$214, MATCH("Demand ID", 'E4 TB Allocation Details'!$A$18:$L$18, 0),FALSE), 'E2 Allocators'!$B$15:$W$361, MATCH('O5 Details by Class &amp; Accounts'!P$18, 'E2 Allocators'!$B$15:$W$15, 0),FALSE)*$F148), 0, VLOOKUP(VLOOKUP($A148, 'E4 TB Allocation Details'!$A$18:$L$214, MATCH("Demand ID", 'E4 TB Allocation Details'!$A$18:$L$18, 0),FALSE), 'E2 Allocators'!$B$15:$W$361, MATCH('O5 Details by Class &amp; Accounts'!P$18, 'E2 Allocators'!$B$15:$W$15, 0),FALSE)*$F148)</f>
        <v>0</v>
      </c>
      <c r="Q148" s="1321">
        <f>IF(ISERROR(VLOOKUP(VLOOKUP($A148, 'E4 TB Allocation Details'!$A$18:$L$214, MATCH("Demand ID", 'E4 TB Allocation Details'!$A$18:$L$18, 0),FALSE), 'E2 Allocators'!$B$15:$W$361, MATCH('O5 Details by Class &amp; Accounts'!Q$18, 'E2 Allocators'!$B$15:$W$15, 0),FALSE)*$F148), 0, VLOOKUP(VLOOKUP($A148, 'E4 TB Allocation Details'!$A$18:$L$214, MATCH("Demand ID", 'E4 TB Allocation Details'!$A$18:$L$18, 0),FALSE), 'E2 Allocators'!$B$15:$W$361, MATCH('O5 Details by Class &amp; Accounts'!Q$18, 'E2 Allocators'!$B$15:$W$15, 0),FALSE)*$F148)</f>
        <v>0</v>
      </c>
      <c r="R148" s="1321">
        <f>IF(ISERROR(VLOOKUP(VLOOKUP($A148, 'E4 TB Allocation Details'!$A$18:$L$214, MATCH("Demand ID", 'E4 TB Allocation Details'!$A$18:$L$18, 0),FALSE), 'E2 Allocators'!$B$15:$W$361, MATCH('O5 Details by Class &amp; Accounts'!R$18, 'E2 Allocators'!$B$15:$W$15, 0),FALSE)*$F148), 0, VLOOKUP(VLOOKUP($A148, 'E4 TB Allocation Details'!$A$18:$L$214, MATCH("Demand ID", 'E4 TB Allocation Details'!$A$18:$L$18, 0),FALSE), 'E2 Allocators'!$B$15:$W$361, MATCH('O5 Details by Class &amp; Accounts'!R$18, 'E2 Allocators'!$B$15:$W$15, 0),FALSE)*$F148)</f>
        <v>0</v>
      </c>
      <c r="S148" s="1321">
        <f>IF(ISERROR(VLOOKUP(VLOOKUP($A148, 'E4 TB Allocation Details'!$A$18:$L$214, MATCH("Demand ID", 'E4 TB Allocation Details'!$A$18:$L$18, 0),FALSE), 'E2 Allocators'!$B$15:$W$361, MATCH('O5 Details by Class &amp; Accounts'!S$18, 'E2 Allocators'!$B$15:$W$15, 0),FALSE)*$F148), 0, VLOOKUP(VLOOKUP($A148, 'E4 TB Allocation Details'!$A$18:$L$214, MATCH("Demand ID", 'E4 TB Allocation Details'!$A$18:$L$18, 0),FALSE), 'E2 Allocators'!$B$15:$W$361, MATCH('O5 Details by Class &amp; Accounts'!S$18, 'E2 Allocators'!$B$15:$W$15, 0),FALSE)*$F148)</f>
        <v>0</v>
      </c>
      <c r="T148" s="1321">
        <f>IF(ISERROR(VLOOKUP(VLOOKUP($A148, 'E4 TB Allocation Details'!$A$18:$L$214, MATCH("Demand ID", 'E4 TB Allocation Details'!$A$18:$L$18, 0),FALSE), 'E2 Allocators'!$B$15:$W$361, MATCH('O5 Details by Class &amp; Accounts'!T$18, 'E2 Allocators'!$B$15:$W$15, 0),FALSE)*$F148), 0, VLOOKUP(VLOOKUP($A148, 'E4 TB Allocation Details'!$A$18:$L$214, MATCH("Demand ID", 'E4 TB Allocation Details'!$A$18:$L$18, 0),FALSE), 'E2 Allocators'!$B$15:$W$361, MATCH('O5 Details by Class &amp; Accounts'!T$18, 'E2 Allocators'!$B$15:$W$15, 0),FALSE)*$F148)</f>
        <v>0</v>
      </c>
      <c r="U148" s="1321">
        <f>IF(ISERROR(VLOOKUP(VLOOKUP($A148, 'E4 TB Allocation Details'!$A$18:$L$214, MATCH("Demand ID", 'E4 TB Allocation Details'!$A$18:$L$18, 0),FALSE), 'E2 Allocators'!$B$15:$W$361, MATCH('O5 Details by Class &amp; Accounts'!U$18, 'E2 Allocators'!$B$15:$W$15, 0),FALSE)*$F148), 0, VLOOKUP(VLOOKUP($A148, 'E4 TB Allocation Details'!$A$18:$L$214, MATCH("Demand ID", 'E4 TB Allocation Details'!$A$18:$L$18, 0),FALSE), 'E2 Allocators'!$B$15:$W$361, MATCH('O5 Details by Class &amp; Accounts'!U$18, 'E2 Allocators'!$B$15:$W$15, 0),FALSE)*$F148)</f>
        <v>0</v>
      </c>
      <c r="V148" s="1321">
        <f>IF(ISERROR(VLOOKUP(VLOOKUP($A148, 'E4 TB Allocation Details'!$A$18:$L$214, MATCH("Demand ID", 'E4 TB Allocation Details'!$A$18:$L$18, 0),FALSE), 'E2 Allocators'!$B$15:$W$361, MATCH('O5 Details by Class &amp; Accounts'!V$18, 'E2 Allocators'!$B$15:$W$15, 0),FALSE)*$F148), 0, VLOOKUP(VLOOKUP($A148, 'E4 TB Allocation Details'!$A$18:$L$214, MATCH("Demand ID", 'E4 TB Allocation Details'!$A$18:$L$18, 0),FALSE), 'E2 Allocators'!$B$15:$W$361, MATCH('O5 Details by Class &amp; Accounts'!V$18, 'E2 Allocators'!$B$15:$W$15, 0),FALSE)*$F148)</f>
        <v>0</v>
      </c>
      <c r="W148" s="1321">
        <f>IF(ISERROR(VLOOKUP(VLOOKUP($A148, 'E4 TB Allocation Details'!$A$18:$L$214, MATCH("Demand ID", 'E4 TB Allocation Details'!$A$18:$L$18, 0),FALSE), 'E2 Allocators'!$B$15:$W$361, MATCH('O5 Details by Class &amp; Accounts'!W$18, 'E2 Allocators'!$B$15:$W$15, 0),FALSE)*$F148), 0, VLOOKUP(VLOOKUP($A148, 'E4 TB Allocation Details'!$A$18:$L$214, MATCH("Demand ID", 'E4 TB Allocation Details'!$A$18:$L$18, 0),FALSE), 'E2 Allocators'!$B$15:$W$361, MATCH('O5 Details by Class &amp; Accounts'!W$18, 'E2 Allocators'!$B$15:$W$15, 0),FALSE)*$F148)</f>
        <v>0</v>
      </c>
      <c r="X148" s="1321">
        <f>IF(ISERROR(VLOOKUP(VLOOKUP($A148, 'E4 TB Allocation Details'!$A$18:$L$214, MATCH("Demand ID", 'E4 TB Allocation Details'!$A$18:$L$18, 0),FALSE), 'E2 Allocators'!$B$15:$W$361, MATCH('O5 Details by Class &amp; Accounts'!X$18, 'E2 Allocators'!$B$15:$W$15, 0),FALSE)*$F148), 0, VLOOKUP(VLOOKUP($A148, 'E4 TB Allocation Details'!$A$18:$L$214, MATCH("Demand ID", 'E4 TB Allocation Details'!$A$18:$L$18, 0),FALSE), 'E2 Allocators'!$B$15:$W$361, MATCH('O5 Details by Class &amp; Accounts'!X$18, 'E2 Allocators'!$B$15:$W$15, 0),FALSE)*$F148)</f>
        <v>0</v>
      </c>
      <c r="Y148" s="1321">
        <f>IF(ISERROR(VLOOKUP(VLOOKUP($A148, 'E4 TB Allocation Details'!$A$18:$L$214, MATCH("Demand ID", 'E4 TB Allocation Details'!$A$18:$L$18, 0),FALSE), 'E2 Allocators'!$B$15:$W$361, MATCH('O5 Details by Class &amp; Accounts'!Y$18, 'E2 Allocators'!$B$15:$W$15, 0),FALSE)*$F148), 0, VLOOKUP(VLOOKUP($A148, 'E4 TB Allocation Details'!$A$18:$L$214, MATCH("Demand ID", 'E4 TB Allocation Details'!$A$18:$L$18, 0),FALSE), 'E2 Allocators'!$B$15:$W$361, MATCH('O5 Details by Class &amp; Accounts'!Y$18, 'E2 Allocators'!$B$15:$W$15, 0),FALSE)*$F148)</f>
        <v>0</v>
      </c>
      <c r="Z148" s="1321">
        <f>IF(ISERROR(VLOOKUP(VLOOKUP($A148, 'E4 TB Allocation Details'!$A$18:$L$214, MATCH("Demand ID", 'E4 TB Allocation Details'!$A$18:$L$18, 0),FALSE), 'E2 Allocators'!$B$15:$W$361, MATCH('O5 Details by Class &amp; Accounts'!Z$18, 'E2 Allocators'!$B$15:$W$15, 0),FALSE)*$F148), 0, VLOOKUP(VLOOKUP($A148, 'E4 TB Allocation Details'!$A$18:$L$214, MATCH("Demand ID", 'E4 TB Allocation Details'!$A$18:$L$18, 0),FALSE), 'E2 Allocators'!$B$15:$W$361, MATCH('O5 Details by Class &amp; Accounts'!Z$18, 'E2 Allocators'!$B$15:$W$15, 0),FALSE)*$F148)</f>
        <v>0</v>
      </c>
      <c r="AA148" s="1321">
        <f>IF(ISERROR(VLOOKUP(VLOOKUP($A148, 'E4 TB Allocation Details'!$A$18:$L$214, MATCH("Demand ID", 'E4 TB Allocation Details'!$A$18:$L$18, 0),FALSE), 'E2 Allocators'!$B$15:$W$361, MATCH('O5 Details by Class &amp; Accounts'!AA$18, 'E2 Allocators'!$B$15:$W$15, 0),FALSE)*$F148), 0, VLOOKUP(VLOOKUP($A148, 'E4 TB Allocation Details'!$A$18:$L$214, MATCH("Demand ID", 'E4 TB Allocation Details'!$A$18:$L$18, 0),FALSE), 'E2 Allocators'!$B$15:$W$361, MATCH('O5 Details by Class &amp; Accounts'!AA$18, 'E2 Allocators'!$B$15:$W$15, 0),FALSE)*$F148)</f>
        <v>0</v>
      </c>
      <c r="AB148" s="1321">
        <f>IF(ISERROR(VLOOKUP(VLOOKUP($A148, 'E4 TB Allocation Details'!$A$18:$L$214, MATCH("Demand ID", 'E4 TB Allocation Details'!$A$18:$L$18, 0),FALSE), 'E2 Allocators'!$B$15:$W$361, MATCH('O5 Details by Class &amp; Accounts'!AB$18, 'E2 Allocators'!$B$15:$W$15, 0),FALSE)*$F148), 0, VLOOKUP(VLOOKUP($A148, 'E4 TB Allocation Details'!$A$18:$L$214, MATCH("Demand ID", 'E4 TB Allocation Details'!$A$18:$L$18, 0),FALSE), 'E2 Allocators'!$B$15:$W$361, MATCH('O5 Details by Class &amp; Accounts'!AB$18, 'E2 Allocators'!$B$15:$W$15, 0),FALSE)*$F148)</f>
        <v>0</v>
      </c>
      <c r="AC148" s="1321">
        <f t="shared" si="39"/>
        <v>0</v>
      </c>
      <c r="AD148" s="1321">
        <f>IF(ISERROR(VLOOKUP(VLOOKUP($A148, 'E4 TB Allocation Details'!$A$18:$L$214, MATCH("Customer ID", 'E4 TB Allocation Details'!$A$18:$L$18, 0),FALSE), 'E2 Allocators'!$B$15:$W$361, MATCH('O5 Details by Class &amp; Accounts'!AD$18, 'E2 Allocators'!$B$15:$W$15, 0),FALSE)*$G148), 0, VLOOKUP(VLOOKUP($A148, 'E4 TB Allocation Details'!$A$18:$L$214, MATCH("Customer ID", 'E4 TB Allocation Details'!$A$18:$L$18, 0),FALSE), 'E2 Allocators'!$B$15:$W$361, MATCH('O5 Details by Class &amp; Accounts'!AD$18, 'E2 Allocators'!$B$15:$W$15, 0),FALSE)*$G148)</f>
        <v>0</v>
      </c>
      <c r="AE148" s="1321">
        <f>IF(ISERROR(VLOOKUP(VLOOKUP($A148, 'E4 TB Allocation Details'!$A$18:$L$214, MATCH("Customer ID", 'E4 TB Allocation Details'!$A$18:$L$18, 0),FALSE), 'E2 Allocators'!$B$15:$W$361, MATCH('O5 Details by Class &amp; Accounts'!AE$18, 'E2 Allocators'!$B$15:$W$15, 0),FALSE)*$G148), 0, VLOOKUP(VLOOKUP($A148, 'E4 TB Allocation Details'!$A$18:$L$214, MATCH("Customer ID", 'E4 TB Allocation Details'!$A$18:$L$18, 0),FALSE), 'E2 Allocators'!$B$15:$W$361, MATCH('O5 Details by Class &amp; Accounts'!AE$18, 'E2 Allocators'!$B$15:$W$15, 0),FALSE)*$G148)</f>
        <v>0</v>
      </c>
      <c r="AF148" s="1321">
        <f>IF(ISERROR(VLOOKUP(VLOOKUP($A148, 'E4 TB Allocation Details'!$A$18:$L$214, MATCH("Customer ID", 'E4 TB Allocation Details'!$A$18:$L$18, 0),FALSE), 'E2 Allocators'!$B$15:$W$361, MATCH('O5 Details by Class &amp; Accounts'!AF$18, 'E2 Allocators'!$B$15:$W$15, 0),FALSE)*$G148), 0, VLOOKUP(VLOOKUP($A148, 'E4 TB Allocation Details'!$A$18:$L$214, MATCH("Customer ID", 'E4 TB Allocation Details'!$A$18:$L$18, 0),FALSE), 'E2 Allocators'!$B$15:$W$361, MATCH('O5 Details by Class &amp; Accounts'!AF$18, 'E2 Allocators'!$B$15:$W$15, 0),FALSE)*$G148)</f>
        <v>0</v>
      </c>
      <c r="AG148" s="1321">
        <f>IF(ISERROR(VLOOKUP(VLOOKUP($A148, 'E4 TB Allocation Details'!$A$18:$L$214, MATCH("Customer ID", 'E4 TB Allocation Details'!$A$18:$L$18, 0),FALSE), 'E2 Allocators'!$B$15:$W$361, MATCH('O5 Details by Class &amp; Accounts'!AG$18, 'E2 Allocators'!$B$15:$W$15, 0),FALSE)*$G148), 0, VLOOKUP(VLOOKUP($A148, 'E4 TB Allocation Details'!$A$18:$L$214, MATCH("Customer ID", 'E4 TB Allocation Details'!$A$18:$L$18, 0),FALSE), 'E2 Allocators'!$B$15:$W$361, MATCH('O5 Details by Class &amp; Accounts'!AG$18, 'E2 Allocators'!$B$15:$W$15, 0),FALSE)*$G148)</f>
        <v>0</v>
      </c>
      <c r="AH148" s="1321">
        <f>IF(ISERROR(VLOOKUP(VLOOKUP($A148, 'E4 TB Allocation Details'!$A$18:$L$214, MATCH("Customer ID", 'E4 TB Allocation Details'!$A$18:$L$18, 0),FALSE), 'E2 Allocators'!$B$15:$W$361, MATCH('O5 Details by Class &amp; Accounts'!AH$18, 'E2 Allocators'!$B$15:$W$15, 0),FALSE)*$G148), 0, VLOOKUP(VLOOKUP($A148, 'E4 TB Allocation Details'!$A$18:$L$214, MATCH("Customer ID", 'E4 TB Allocation Details'!$A$18:$L$18, 0),FALSE), 'E2 Allocators'!$B$15:$W$361, MATCH('O5 Details by Class &amp; Accounts'!AH$18, 'E2 Allocators'!$B$15:$W$15, 0),FALSE)*$G148)</f>
        <v>0</v>
      </c>
      <c r="AI148" s="1321">
        <f>IF(ISERROR(VLOOKUP(VLOOKUP($A148, 'E4 TB Allocation Details'!$A$18:$L$214, MATCH("Customer ID", 'E4 TB Allocation Details'!$A$18:$L$18, 0),FALSE), 'E2 Allocators'!$B$15:$W$361, MATCH('O5 Details by Class &amp; Accounts'!AI$18, 'E2 Allocators'!$B$15:$W$15, 0),FALSE)*$G148), 0, VLOOKUP(VLOOKUP($A148, 'E4 TB Allocation Details'!$A$18:$L$214, MATCH("Customer ID", 'E4 TB Allocation Details'!$A$18:$L$18, 0),FALSE), 'E2 Allocators'!$B$15:$W$361, MATCH('O5 Details by Class &amp; Accounts'!AI$18, 'E2 Allocators'!$B$15:$W$15, 0),FALSE)*$G148)</f>
        <v>0</v>
      </c>
      <c r="AJ148" s="1321">
        <f>IF(ISERROR(VLOOKUP(VLOOKUP($A148, 'E4 TB Allocation Details'!$A$18:$L$214, MATCH("Customer ID", 'E4 TB Allocation Details'!$A$18:$L$18, 0),FALSE), 'E2 Allocators'!$B$15:$W$361, MATCH('O5 Details by Class &amp; Accounts'!AJ$18, 'E2 Allocators'!$B$15:$W$15, 0),FALSE)*$G148), 0, VLOOKUP(VLOOKUP($A148, 'E4 TB Allocation Details'!$A$18:$L$214, MATCH("Customer ID", 'E4 TB Allocation Details'!$A$18:$L$18, 0),FALSE), 'E2 Allocators'!$B$15:$W$361, MATCH('O5 Details by Class &amp; Accounts'!AJ$18, 'E2 Allocators'!$B$15:$W$15, 0),FALSE)*$G148)</f>
        <v>0</v>
      </c>
      <c r="AK148" s="1321">
        <f>IF(ISERROR(VLOOKUP(VLOOKUP($A148, 'E4 TB Allocation Details'!$A$18:$L$214, MATCH("Customer ID", 'E4 TB Allocation Details'!$A$18:$L$18, 0),FALSE), 'E2 Allocators'!$B$15:$W$361, MATCH('O5 Details by Class &amp; Accounts'!AK$18, 'E2 Allocators'!$B$15:$W$15, 0),FALSE)*$G148), 0, VLOOKUP(VLOOKUP($A148, 'E4 TB Allocation Details'!$A$18:$L$214, MATCH("Customer ID", 'E4 TB Allocation Details'!$A$18:$L$18, 0),FALSE), 'E2 Allocators'!$B$15:$W$361, MATCH('O5 Details by Class &amp; Accounts'!AK$18, 'E2 Allocators'!$B$15:$W$15, 0),FALSE)*$G148)</f>
        <v>0</v>
      </c>
      <c r="AL148" s="1321">
        <f>IF(ISERROR(VLOOKUP(VLOOKUP($A148, 'E4 TB Allocation Details'!$A$18:$L$214, MATCH("Customer ID", 'E4 TB Allocation Details'!$A$18:$L$18, 0),FALSE), 'E2 Allocators'!$B$15:$W$361, MATCH('O5 Details by Class &amp; Accounts'!AL$18, 'E2 Allocators'!$B$15:$W$15, 0),FALSE)*$G148), 0, VLOOKUP(VLOOKUP($A148, 'E4 TB Allocation Details'!$A$18:$L$214, MATCH("Customer ID", 'E4 TB Allocation Details'!$A$18:$L$18, 0),FALSE), 'E2 Allocators'!$B$15:$W$361, MATCH('O5 Details by Class &amp; Accounts'!AL$18, 'E2 Allocators'!$B$15:$W$15, 0),FALSE)*$G148)</f>
        <v>0</v>
      </c>
      <c r="AM148" s="1321">
        <f>IF(ISERROR(VLOOKUP(VLOOKUP($A148, 'E4 TB Allocation Details'!$A$18:$L$214, MATCH("Customer ID", 'E4 TB Allocation Details'!$A$18:$L$18, 0),FALSE), 'E2 Allocators'!$B$15:$W$361, MATCH('O5 Details by Class &amp; Accounts'!AM$18, 'E2 Allocators'!$B$15:$W$15, 0),FALSE)*$G148), 0, VLOOKUP(VLOOKUP($A148, 'E4 TB Allocation Details'!$A$18:$L$214, MATCH("Customer ID", 'E4 TB Allocation Details'!$A$18:$L$18, 0),FALSE), 'E2 Allocators'!$B$15:$W$361, MATCH('O5 Details by Class &amp; Accounts'!AM$18, 'E2 Allocators'!$B$15:$W$15, 0),FALSE)*$G148)</f>
        <v>0</v>
      </c>
      <c r="AN148" s="1321">
        <f>IF(ISERROR(VLOOKUP(VLOOKUP($A148, 'E4 TB Allocation Details'!$A$18:$L$214, MATCH("Customer ID", 'E4 TB Allocation Details'!$A$18:$L$18, 0),FALSE), 'E2 Allocators'!$B$15:$W$361, MATCH('O5 Details by Class &amp; Accounts'!AN$18, 'E2 Allocators'!$B$15:$W$15, 0),FALSE)*$G148), 0, VLOOKUP(VLOOKUP($A148, 'E4 TB Allocation Details'!$A$18:$L$214, MATCH("Customer ID", 'E4 TB Allocation Details'!$A$18:$L$18, 0),FALSE), 'E2 Allocators'!$B$15:$W$361, MATCH('O5 Details by Class &amp; Accounts'!AN$18, 'E2 Allocators'!$B$15:$W$15, 0),FALSE)*$G148)</f>
        <v>0</v>
      </c>
      <c r="AO148" s="1321">
        <f>IF(ISERROR(VLOOKUP(VLOOKUP($A148, 'E4 TB Allocation Details'!$A$18:$L$214, MATCH("Customer ID", 'E4 TB Allocation Details'!$A$18:$L$18, 0),FALSE), 'E2 Allocators'!$B$15:$W$361, MATCH('O5 Details by Class &amp; Accounts'!AO$18, 'E2 Allocators'!$B$15:$W$15, 0),FALSE)*$G148), 0, VLOOKUP(VLOOKUP($A148, 'E4 TB Allocation Details'!$A$18:$L$214, MATCH("Customer ID", 'E4 TB Allocation Details'!$A$18:$L$18, 0),FALSE), 'E2 Allocators'!$B$15:$W$361, MATCH('O5 Details by Class &amp; Accounts'!AO$18, 'E2 Allocators'!$B$15:$W$15, 0),FALSE)*$G148)</f>
        <v>0</v>
      </c>
      <c r="AP148" s="1321">
        <f>IF(ISERROR(VLOOKUP(VLOOKUP($A148, 'E4 TB Allocation Details'!$A$18:$L$214, MATCH("Customer ID", 'E4 TB Allocation Details'!$A$18:$L$18, 0),FALSE), 'E2 Allocators'!$B$15:$W$361, MATCH('O5 Details by Class &amp; Accounts'!AP$18, 'E2 Allocators'!$B$15:$W$15, 0),FALSE)*$G148), 0, VLOOKUP(VLOOKUP($A148, 'E4 TB Allocation Details'!$A$18:$L$214, MATCH("Customer ID", 'E4 TB Allocation Details'!$A$18:$L$18, 0),FALSE), 'E2 Allocators'!$B$15:$W$361, MATCH('O5 Details by Class &amp; Accounts'!AP$18, 'E2 Allocators'!$B$15:$W$15, 0),FALSE)*$G148)</f>
        <v>0</v>
      </c>
      <c r="AQ148" s="1321">
        <f>IF(ISERROR(VLOOKUP(VLOOKUP($A148, 'E4 TB Allocation Details'!$A$18:$L$214, MATCH("Customer ID", 'E4 TB Allocation Details'!$A$18:$L$18, 0),FALSE), 'E2 Allocators'!$B$15:$W$361, MATCH('O5 Details by Class &amp; Accounts'!AQ$18, 'E2 Allocators'!$B$15:$W$15, 0),FALSE)*$G148), 0, VLOOKUP(VLOOKUP($A148, 'E4 TB Allocation Details'!$A$18:$L$214, MATCH("Customer ID", 'E4 TB Allocation Details'!$A$18:$L$18, 0),FALSE), 'E2 Allocators'!$B$15:$W$361, MATCH('O5 Details by Class &amp; Accounts'!AQ$18, 'E2 Allocators'!$B$15:$W$15, 0),FALSE)*$G148)</f>
        <v>0</v>
      </c>
      <c r="AR148" s="1321">
        <f>IF(ISERROR(VLOOKUP(VLOOKUP($A148, 'E4 TB Allocation Details'!$A$18:$L$214, MATCH("Customer ID", 'E4 TB Allocation Details'!$A$18:$L$18, 0),FALSE), 'E2 Allocators'!$B$15:$W$361, MATCH('O5 Details by Class &amp; Accounts'!AR$18, 'E2 Allocators'!$B$15:$W$15, 0),FALSE)*$G148), 0, VLOOKUP(VLOOKUP($A148, 'E4 TB Allocation Details'!$A$18:$L$214, MATCH("Customer ID", 'E4 TB Allocation Details'!$A$18:$L$18, 0),FALSE), 'E2 Allocators'!$B$15:$W$361, MATCH('O5 Details by Class &amp; Accounts'!AR$18, 'E2 Allocators'!$B$15:$W$15, 0),FALSE)*$G148)</f>
        <v>0</v>
      </c>
      <c r="AS148" s="1321">
        <f>IF(ISERROR(VLOOKUP(VLOOKUP($A148, 'E4 TB Allocation Details'!$A$18:$L$214, MATCH("Customer ID", 'E4 TB Allocation Details'!$A$18:$L$18, 0),FALSE), 'E2 Allocators'!$B$15:$W$361, MATCH('O5 Details by Class &amp; Accounts'!AS$18, 'E2 Allocators'!$B$15:$W$15, 0),FALSE)*$G148), 0, VLOOKUP(VLOOKUP($A148, 'E4 TB Allocation Details'!$A$18:$L$214, MATCH("Customer ID", 'E4 TB Allocation Details'!$A$18:$L$18, 0),FALSE), 'E2 Allocators'!$B$15:$W$361, MATCH('O5 Details by Class &amp; Accounts'!AS$18, 'E2 Allocators'!$B$15:$W$15, 0),FALSE)*$G148)</f>
        <v>0</v>
      </c>
      <c r="AT148" s="1321">
        <f>IF(ISERROR(VLOOKUP(VLOOKUP($A148, 'E4 TB Allocation Details'!$A$18:$L$214, MATCH("Customer ID", 'E4 TB Allocation Details'!$A$18:$L$18, 0),FALSE), 'E2 Allocators'!$B$15:$W$361, MATCH('O5 Details by Class &amp; Accounts'!AT$18, 'E2 Allocators'!$B$15:$W$15, 0),FALSE)*$G148), 0, VLOOKUP(VLOOKUP($A148, 'E4 TB Allocation Details'!$A$18:$L$214, MATCH("Customer ID", 'E4 TB Allocation Details'!$A$18:$L$18, 0),FALSE), 'E2 Allocators'!$B$15:$W$361, MATCH('O5 Details by Class &amp; Accounts'!AT$18, 'E2 Allocators'!$B$15:$W$15, 0),FALSE)*$G148)</f>
        <v>0</v>
      </c>
      <c r="AU148" s="1321">
        <f>IF(ISERROR(VLOOKUP(VLOOKUP($A148, 'E4 TB Allocation Details'!$A$18:$L$214, MATCH("Customer ID", 'E4 TB Allocation Details'!$A$18:$L$18, 0),FALSE), 'E2 Allocators'!$B$15:$W$361, MATCH('O5 Details by Class &amp; Accounts'!AU$18, 'E2 Allocators'!$B$15:$W$15, 0),FALSE)*$G148), 0, VLOOKUP(VLOOKUP($A148, 'E4 TB Allocation Details'!$A$18:$L$214, MATCH("Customer ID", 'E4 TB Allocation Details'!$A$18:$L$18, 0),FALSE), 'E2 Allocators'!$B$15:$W$361, MATCH('O5 Details by Class &amp; Accounts'!AU$18, 'E2 Allocators'!$B$15:$W$15, 0),FALSE)*$G148)</f>
        <v>0</v>
      </c>
      <c r="AV148" s="1321">
        <f>IF(ISERROR(VLOOKUP(VLOOKUP($A148, 'E4 TB Allocation Details'!$A$18:$L$214, MATCH("Customer ID", 'E4 TB Allocation Details'!$A$18:$L$18, 0),FALSE), 'E2 Allocators'!$B$15:$W$361, MATCH('O5 Details by Class &amp; Accounts'!AV$18, 'E2 Allocators'!$B$15:$W$15, 0),FALSE)*$G148), 0, VLOOKUP(VLOOKUP($A148, 'E4 TB Allocation Details'!$A$18:$L$214, MATCH("Customer ID", 'E4 TB Allocation Details'!$A$18:$L$18, 0),FALSE), 'E2 Allocators'!$B$15:$W$361, MATCH('O5 Details by Class &amp; Accounts'!AV$18, 'E2 Allocators'!$B$15:$W$15, 0),FALSE)*$G148)</f>
        <v>0</v>
      </c>
      <c r="AW148" s="1321">
        <f>IF(ISERROR(VLOOKUP(VLOOKUP($A148, 'E4 TB Allocation Details'!$A$18:$L$214, MATCH("Customer ID", 'E4 TB Allocation Details'!$A$18:$L$18, 0),FALSE), 'E2 Allocators'!$B$15:$W$361, MATCH('O5 Details by Class &amp; Accounts'!AW$18, 'E2 Allocators'!$B$15:$W$15, 0),FALSE)*$G148), 0, VLOOKUP(VLOOKUP($A148, 'E4 TB Allocation Details'!$A$18:$L$214, MATCH("Customer ID", 'E4 TB Allocation Details'!$A$18:$L$18, 0),FALSE), 'E2 Allocators'!$B$15:$W$361, MATCH('O5 Details by Class &amp; Accounts'!AW$18, 'E2 Allocators'!$B$15:$W$15, 0),FALSE)*$G148)</f>
        <v>0</v>
      </c>
      <c r="AX148" s="1321">
        <f t="shared" si="40"/>
        <v>0</v>
      </c>
      <c r="AY148" s="1321">
        <f>IF(ISERROR(VLOOKUP(VLOOKUP($A148, 'E4 TB Allocation Details'!$A$18:$L$214, MATCH("Misc ID", 'E4 TB Allocation Details'!$A$18:$L$18, 0),FALSE), 'E2 Allocators'!$B$15:$W$361, MATCH('O5 Details by Class &amp; Accounts'!AY$18, 'E2 Allocators'!$B$15:$W$15, 0),FALSE)*$E148), 0, VLOOKUP(VLOOKUP($A148, 'E4 TB Allocation Details'!$A$18:$L$214, MATCH("Misc ID", 'E4 TB Allocation Details'!$A$18:$L$18, 0),FALSE), 'E2 Allocators'!$B$15:$W$361, MATCH('O5 Details by Class &amp; Accounts'!AY$18, 'E2 Allocators'!$B$15:$W$15, 0),FALSE)*$E148)</f>
        <v>0</v>
      </c>
      <c r="AZ148" s="1321">
        <f>IF(ISERROR(VLOOKUP(VLOOKUP($A148, 'E4 TB Allocation Details'!$A$18:$L$214, MATCH("Misc ID", 'E4 TB Allocation Details'!$A$18:$L$18, 0),FALSE), 'E2 Allocators'!$B$15:$W$361, MATCH('O5 Details by Class &amp; Accounts'!AZ$18, 'E2 Allocators'!$B$15:$W$15, 0),FALSE)*$E148), 0, VLOOKUP(VLOOKUP($A148, 'E4 TB Allocation Details'!$A$18:$L$214, MATCH("Misc ID", 'E4 TB Allocation Details'!$A$18:$L$18, 0),FALSE), 'E2 Allocators'!$B$15:$W$361, MATCH('O5 Details by Class &amp; Accounts'!AZ$18, 'E2 Allocators'!$B$15:$W$15, 0),FALSE)*$E148)</f>
        <v>0</v>
      </c>
      <c r="BA148" s="1321">
        <f>IF(ISERROR(VLOOKUP(VLOOKUP($A148, 'E4 TB Allocation Details'!$A$18:$L$214, MATCH("Misc ID", 'E4 TB Allocation Details'!$A$18:$L$18, 0),FALSE), 'E2 Allocators'!$B$15:$W$361, MATCH('O5 Details by Class &amp; Accounts'!BA$18, 'E2 Allocators'!$B$15:$W$15, 0),FALSE)*$E148), 0, VLOOKUP(VLOOKUP($A148, 'E4 TB Allocation Details'!$A$18:$L$214, MATCH("Misc ID", 'E4 TB Allocation Details'!$A$18:$L$18, 0),FALSE), 'E2 Allocators'!$B$15:$W$361, MATCH('O5 Details by Class &amp; Accounts'!BA$18, 'E2 Allocators'!$B$15:$W$15, 0),FALSE)*$E148)</f>
        <v>0</v>
      </c>
      <c r="BB148" s="1321">
        <f>IF(ISERROR(VLOOKUP(VLOOKUP($A148, 'E4 TB Allocation Details'!$A$18:$L$214, MATCH("Misc ID", 'E4 TB Allocation Details'!$A$18:$L$18, 0),FALSE), 'E2 Allocators'!$B$15:$W$361, MATCH('O5 Details by Class &amp; Accounts'!BB$18, 'E2 Allocators'!$B$15:$W$15, 0),FALSE)*$E148), 0, VLOOKUP(VLOOKUP($A148, 'E4 TB Allocation Details'!$A$18:$L$214, MATCH("Misc ID", 'E4 TB Allocation Details'!$A$18:$L$18, 0),FALSE), 'E2 Allocators'!$B$15:$W$361, MATCH('O5 Details by Class &amp; Accounts'!BB$18, 'E2 Allocators'!$B$15:$W$15, 0),FALSE)*$E148)</f>
        <v>0</v>
      </c>
      <c r="BC148" s="1321">
        <f>IF(ISERROR(VLOOKUP(VLOOKUP($A148, 'E4 TB Allocation Details'!$A$18:$L$214, MATCH("Misc ID", 'E4 TB Allocation Details'!$A$18:$L$18, 0),FALSE), 'E2 Allocators'!$B$15:$W$361, MATCH('O5 Details by Class &amp; Accounts'!BC$18, 'E2 Allocators'!$B$15:$W$15, 0),FALSE)*$E148), 0, VLOOKUP(VLOOKUP($A148, 'E4 TB Allocation Details'!$A$18:$L$214, MATCH("Misc ID", 'E4 TB Allocation Details'!$A$18:$L$18, 0),FALSE), 'E2 Allocators'!$B$15:$W$361, MATCH('O5 Details by Class &amp; Accounts'!BC$18, 'E2 Allocators'!$B$15:$W$15, 0),FALSE)*$E148)</f>
        <v>0</v>
      </c>
      <c r="BD148" s="1321">
        <f>IF(ISERROR(VLOOKUP(VLOOKUP($A148, 'E4 TB Allocation Details'!$A$18:$L$214, MATCH("Misc ID", 'E4 TB Allocation Details'!$A$18:$L$18, 0),FALSE), 'E2 Allocators'!$B$15:$W$361, MATCH('O5 Details by Class &amp; Accounts'!BD$18, 'E2 Allocators'!$B$15:$W$15, 0),FALSE)*$E148), 0, VLOOKUP(VLOOKUP($A148, 'E4 TB Allocation Details'!$A$18:$L$214, MATCH("Misc ID", 'E4 TB Allocation Details'!$A$18:$L$18, 0),FALSE), 'E2 Allocators'!$B$15:$W$361, MATCH('O5 Details by Class &amp; Accounts'!BD$18, 'E2 Allocators'!$B$15:$W$15, 0),FALSE)*$E148)</f>
        <v>0</v>
      </c>
      <c r="BE148" s="1321">
        <f>IF(ISERROR(VLOOKUP(VLOOKUP($A148, 'E4 TB Allocation Details'!$A$18:$L$214, MATCH("Misc ID", 'E4 TB Allocation Details'!$A$18:$L$18, 0),FALSE), 'E2 Allocators'!$B$15:$W$361, MATCH('O5 Details by Class &amp; Accounts'!BE$18, 'E2 Allocators'!$B$15:$W$15, 0),FALSE)*$E148), 0, VLOOKUP(VLOOKUP($A148, 'E4 TB Allocation Details'!$A$18:$L$214, MATCH("Misc ID", 'E4 TB Allocation Details'!$A$18:$L$18, 0),FALSE), 'E2 Allocators'!$B$15:$W$361, MATCH('O5 Details by Class &amp; Accounts'!BE$18, 'E2 Allocators'!$B$15:$W$15, 0),FALSE)*$E148)</f>
        <v>0</v>
      </c>
      <c r="BF148" s="1321">
        <f>IF(ISERROR(VLOOKUP(VLOOKUP($A148, 'E4 TB Allocation Details'!$A$18:$L$214, MATCH("Misc ID", 'E4 TB Allocation Details'!$A$18:$L$18, 0),FALSE), 'E2 Allocators'!$B$15:$W$361, MATCH('O5 Details by Class &amp; Accounts'!BF$18, 'E2 Allocators'!$B$15:$W$15, 0),FALSE)*$E148), 0, VLOOKUP(VLOOKUP($A148, 'E4 TB Allocation Details'!$A$18:$L$214, MATCH("Misc ID", 'E4 TB Allocation Details'!$A$18:$L$18, 0),FALSE), 'E2 Allocators'!$B$15:$W$361, MATCH('O5 Details by Class &amp; Accounts'!BF$18, 'E2 Allocators'!$B$15:$W$15, 0),FALSE)*$E148)</f>
        <v>0</v>
      </c>
      <c r="BG148" s="1321">
        <f>IF(ISERROR(VLOOKUP(VLOOKUP($A148, 'E4 TB Allocation Details'!$A$18:$L$214, MATCH("Misc ID", 'E4 TB Allocation Details'!$A$18:$L$18, 0),FALSE), 'E2 Allocators'!$B$15:$W$361, MATCH('O5 Details by Class &amp; Accounts'!BG$18, 'E2 Allocators'!$B$15:$W$15, 0),FALSE)*$E148), 0, VLOOKUP(VLOOKUP($A148, 'E4 TB Allocation Details'!$A$18:$L$214, MATCH("Misc ID", 'E4 TB Allocation Details'!$A$18:$L$18, 0),FALSE), 'E2 Allocators'!$B$15:$W$361, MATCH('O5 Details by Class &amp; Accounts'!BG$18, 'E2 Allocators'!$B$15:$W$15, 0),FALSE)*$E148)</f>
        <v>0</v>
      </c>
      <c r="BH148" s="1321">
        <f>IF(ISERROR(VLOOKUP(VLOOKUP($A148, 'E4 TB Allocation Details'!$A$18:$L$214, MATCH("Misc ID", 'E4 TB Allocation Details'!$A$18:$L$18, 0),FALSE), 'E2 Allocators'!$B$15:$W$361, MATCH('O5 Details by Class &amp; Accounts'!BH$18, 'E2 Allocators'!$B$15:$W$15, 0),FALSE)*$E148), 0, VLOOKUP(VLOOKUP($A148, 'E4 TB Allocation Details'!$A$18:$L$214, MATCH("Misc ID", 'E4 TB Allocation Details'!$A$18:$L$18, 0),FALSE), 'E2 Allocators'!$B$15:$W$361, MATCH('O5 Details by Class &amp; Accounts'!BH$18, 'E2 Allocators'!$B$15:$W$15, 0),FALSE)*$E148)</f>
        <v>0</v>
      </c>
      <c r="BI148" s="1321">
        <f>IF(ISERROR(VLOOKUP(VLOOKUP($A148, 'E4 TB Allocation Details'!$A$18:$L$214, MATCH("Misc ID", 'E4 TB Allocation Details'!$A$18:$L$18, 0),FALSE), 'E2 Allocators'!$B$15:$W$361, MATCH('O5 Details by Class &amp; Accounts'!BI$18, 'E2 Allocators'!$B$15:$W$15, 0),FALSE)*$E148), 0, VLOOKUP(VLOOKUP($A148, 'E4 TB Allocation Details'!$A$18:$L$214, MATCH("Misc ID", 'E4 TB Allocation Details'!$A$18:$L$18, 0),FALSE), 'E2 Allocators'!$B$15:$W$361, MATCH('O5 Details by Class &amp; Accounts'!BI$18, 'E2 Allocators'!$B$15:$W$15, 0),FALSE)*$E148)</f>
        <v>0</v>
      </c>
      <c r="BJ148" s="1321">
        <f>IF(ISERROR(VLOOKUP(VLOOKUP($A148, 'E4 TB Allocation Details'!$A$18:$L$214, MATCH("Misc ID", 'E4 TB Allocation Details'!$A$18:$L$18, 0),FALSE), 'E2 Allocators'!$B$15:$W$361, MATCH('O5 Details by Class &amp; Accounts'!BJ$18, 'E2 Allocators'!$B$15:$W$15, 0),FALSE)*$E148), 0, VLOOKUP(VLOOKUP($A148, 'E4 TB Allocation Details'!$A$18:$L$214, MATCH("Misc ID", 'E4 TB Allocation Details'!$A$18:$L$18, 0),FALSE), 'E2 Allocators'!$B$15:$W$361, MATCH('O5 Details by Class &amp; Accounts'!BJ$18, 'E2 Allocators'!$B$15:$W$15, 0),FALSE)*$E148)</f>
        <v>0</v>
      </c>
      <c r="BK148" s="1321">
        <f>IF(ISERROR(VLOOKUP(VLOOKUP($A148, 'E4 TB Allocation Details'!$A$18:$L$214, MATCH("Misc ID", 'E4 TB Allocation Details'!$A$18:$L$18, 0),FALSE), 'E2 Allocators'!$B$15:$W$361, MATCH('O5 Details by Class &amp; Accounts'!BK$18, 'E2 Allocators'!$B$15:$W$15, 0),FALSE)*$E148), 0, VLOOKUP(VLOOKUP($A148, 'E4 TB Allocation Details'!$A$18:$L$214, MATCH("Misc ID", 'E4 TB Allocation Details'!$A$18:$L$18, 0),FALSE), 'E2 Allocators'!$B$15:$W$361, MATCH('O5 Details by Class &amp; Accounts'!BK$18, 'E2 Allocators'!$B$15:$W$15, 0),FALSE)*$E148)</f>
        <v>0</v>
      </c>
      <c r="BL148" s="1321">
        <f>IF(ISERROR(VLOOKUP(VLOOKUP($A148, 'E4 TB Allocation Details'!$A$18:$L$214, MATCH("Misc ID", 'E4 TB Allocation Details'!$A$18:$L$18, 0),FALSE), 'E2 Allocators'!$B$15:$W$361, MATCH('O5 Details by Class &amp; Accounts'!BL$18, 'E2 Allocators'!$B$15:$W$15, 0),FALSE)*$E148), 0, VLOOKUP(VLOOKUP($A148, 'E4 TB Allocation Details'!$A$18:$L$214, MATCH("Misc ID", 'E4 TB Allocation Details'!$A$18:$L$18, 0),FALSE), 'E2 Allocators'!$B$15:$W$361, MATCH('O5 Details by Class &amp; Accounts'!BL$18, 'E2 Allocators'!$B$15:$W$15, 0),FALSE)*$E148)</f>
        <v>0</v>
      </c>
      <c r="BM148" s="1321">
        <f>IF(ISERROR(VLOOKUP(VLOOKUP($A148, 'E4 TB Allocation Details'!$A$18:$L$214, MATCH("Misc ID", 'E4 TB Allocation Details'!$A$18:$L$18, 0),FALSE), 'E2 Allocators'!$B$15:$W$361, MATCH('O5 Details by Class &amp; Accounts'!BM$18, 'E2 Allocators'!$B$15:$W$15, 0),FALSE)*$E148), 0, VLOOKUP(VLOOKUP($A148, 'E4 TB Allocation Details'!$A$18:$L$214, MATCH("Misc ID", 'E4 TB Allocation Details'!$A$18:$L$18, 0),FALSE), 'E2 Allocators'!$B$15:$W$361, MATCH('O5 Details by Class &amp; Accounts'!BM$18, 'E2 Allocators'!$B$15:$W$15, 0),FALSE)*$E148)</f>
        <v>0</v>
      </c>
      <c r="BN148" s="1321">
        <f>IF(ISERROR(VLOOKUP(VLOOKUP($A148, 'E4 TB Allocation Details'!$A$18:$L$214, MATCH("Misc ID", 'E4 TB Allocation Details'!$A$18:$L$18, 0),FALSE), 'E2 Allocators'!$B$15:$W$361, MATCH('O5 Details by Class &amp; Accounts'!BN$18, 'E2 Allocators'!$B$15:$W$15, 0),FALSE)*$E148), 0, VLOOKUP(VLOOKUP($A148, 'E4 TB Allocation Details'!$A$18:$L$214, MATCH("Misc ID", 'E4 TB Allocation Details'!$A$18:$L$18, 0),FALSE), 'E2 Allocators'!$B$15:$W$361, MATCH('O5 Details by Class &amp; Accounts'!BN$18, 'E2 Allocators'!$B$15:$W$15, 0),FALSE)*$E148)</f>
        <v>0</v>
      </c>
      <c r="BO148" s="1321">
        <f>IF(ISERROR(VLOOKUP(VLOOKUP($A148, 'E4 TB Allocation Details'!$A$18:$L$214, MATCH("Misc ID", 'E4 TB Allocation Details'!$A$18:$L$18, 0),FALSE), 'E2 Allocators'!$B$15:$W$361, MATCH('O5 Details by Class &amp; Accounts'!BO$18, 'E2 Allocators'!$B$15:$W$15, 0),FALSE)*$E148), 0, VLOOKUP(VLOOKUP($A148, 'E4 TB Allocation Details'!$A$18:$L$214, MATCH("Misc ID", 'E4 TB Allocation Details'!$A$18:$L$18, 0),FALSE), 'E2 Allocators'!$B$15:$W$361, MATCH('O5 Details by Class &amp; Accounts'!BO$18, 'E2 Allocators'!$B$15:$W$15, 0),FALSE)*$E148)</f>
        <v>0</v>
      </c>
      <c r="BP148" s="1321">
        <f>IF(ISERROR(VLOOKUP(VLOOKUP($A148, 'E4 TB Allocation Details'!$A$18:$L$214, MATCH("Misc ID", 'E4 TB Allocation Details'!$A$18:$L$18, 0),FALSE), 'E2 Allocators'!$B$15:$W$361, MATCH('O5 Details by Class &amp; Accounts'!BP$18, 'E2 Allocators'!$B$15:$W$15, 0),FALSE)*$E148), 0, VLOOKUP(VLOOKUP($A148, 'E4 TB Allocation Details'!$A$18:$L$214, MATCH("Misc ID", 'E4 TB Allocation Details'!$A$18:$L$18, 0),FALSE), 'E2 Allocators'!$B$15:$W$361, MATCH('O5 Details by Class &amp; Accounts'!BP$18, 'E2 Allocators'!$B$15:$W$15, 0),FALSE)*$E148)</f>
        <v>0</v>
      </c>
      <c r="BQ148" s="1321">
        <f>IF(ISERROR(VLOOKUP(VLOOKUP($A148, 'E4 TB Allocation Details'!$A$18:$L$214, MATCH("Misc ID", 'E4 TB Allocation Details'!$A$18:$L$18, 0),FALSE), 'E2 Allocators'!$B$15:$W$361, MATCH('O5 Details by Class &amp; Accounts'!BQ$18, 'E2 Allocators'!$B$15:$W$15, 0),FALSE)*$E148), 0, VLOOKUP(VLOOKUP($A148, 'E4 TB Allocation Details'!$A$18:$L$214, MATCH("Misc ID", 'E4 TB Allocation Details'!$A$18:$L$18, 0),FALSE), 'E2 Allocators'!$B$15:$W$361, MATCH('O5 Details by Class &amp; Accounts'!BQ$18, 'E2 Allocators'!$B$15:$W$15, 0),FALSE)*$E148)</f>
        <v>0</v>
      </c>
      <c r="BR148" s="1321">
        <f>IF(ISERROR(VLOOKUP(VLOOKUP($A148, 'E4 TB Allocation Details'!$A$18:$L$214, MATCH("Misc ID", 'E4 TB Allocation Details'!$A$18:$L$18, 0),FALSE), 'E2 Allocators'!$B$15:$W$361, MATCH('O5 Details by Class &amp; Accounts'!BR$18, 'E2 Allocators'!$B$15:$W$15, 0),FALSE)*$E148), 0, VLOOKUP(VLOOKUP($A148, 'E4 TB Allocation Details'!$A$18:$L$214, MATCH("Misc ID", 'E4 TB Allocation Details'!$A$18:$L$18, 0),FALSE), 'E2 Allocators'!$B$15:$W$361, MATCH('O5 Details by Class &amp; Accounts'!BR$18, 'E2 Allocators'!$B$15:$W$15, 0),FALSE)*$E148)</f>
        <v>0</v>
      </c>
      <c r="BS148" s="1321">
        <f t="shared" si="41"/>
        <v>0</v>
      </c>
      <c r="BT148" s="1321">
        <f>IF(ISERROR(VLOOKUP(VLOOKUP($A148, 'E4 TB Allocation Details'!$A$18:$L$214, MATCH("A &amp; G ID", 'E4 TB Allocation Details'!$A$18:$L$18, 0),FALSE), 'E2 Allocators'!$B$15:$W$361, MATCH('O5 Details by Class &amp; Accounts'!BT$18, 'E2 Allocators'!$B$15:$W$15, 0),FALSE)*$E148), 0, VLOOKUP(VLOOKUP($A148, 'E4 TB Allocation Details'!$A$18:$L$214, MATCH("A &amp; G ID", 'E4 TB Allocation Details'!$A$18:$L$18, 0),FALSE), 'E2 Allocators'!$B$15:$W$361, MATCH('O5 Details by Class &amp; Accounts'!BT$18, 'E2 Allocators'!$B$15:$W$15, 0),FALSE)*$E148)</f>
        <v>0</v>
      </c>
      <c r="BU148" s="1321">
        <f>IF(ISERROR(VLOOKUP(VLOOKUP($A148, 'E4 TB Allocation Details'!$A$18:$L$214, MATCH("A &amp; G ID", 'E4 TB Allocation Details'!$A$18:$L$18, 0),FALSE), 'E2 Allocators'!$B$15:$W$361, MATCH('O5 Details by Class &amp; Accounts'!BU$18, 'E2 Allocators'!$B$15:$W$15, 0),FALSE)*$E148), 0, VLOOKUP(VLOOKUP($A148, 'E4 TB Allocation Details'!$A$18:$L$214, MATCH("A &amp; G ID", 'E4 TB Allocation Details'!$A$18:$L$18, 0),FALSE), 'E2 Allocators'!$B$15:$W$361, MATCH('O5 Details by Class &amp; Accounts'!BU$18, 'E2 Allocators'!$B$15:$W$15, 0),FALSE)*$E148)</f>
        <v>0</v>
      </c>
      <c r="BV148" s="1321">
        <f>IF(ISERROR(VLOOKUP(VLOOKUP($A148, 'E4 TB Allocation Details'!$A$18:$L$214, MATCH("A &amp; G ID", 'E4 TB Allocation Details'!$A$18:$L$18, 0),FALSE), 'E2 Allocators'!$B$15:$W$361, MATCH('O5 Details by Class &amp; Accounts'!BV$18, 'E2 Allocators'!$B$15:$W$15, 0),FALSE)*$E148), 0, VLOOKUP(VLOOKUP($A148, 'E4 TB Allocation Details'!$A$18:$L$214, MATCH("A &amp; G ID", 'E4 TB Allocation Details'!$A$18:$L$18, 0),FALSE), 'E2 Allocators'!$B$15:$W$361, MATCH('O5 Details by Class &amp; Accounts'!BV$18, 'E2 Allocators'!$B$15:$W$15, 0),FALSE)*$E148)</f>
        <v>0</v>
      </c>
      <c r="BW148" s="1321">
        <f>IF(ISERROR(VLOOKUP(VLOOKUP($A148, 'E4 TB Allocation Details'!$A$18:$L$214, MATCH("A &amp; G ID", 'E4 TB Allocation Details'!$A$18:$L$18, 0),FALSE), 'E2 Allocators'!$B$15:$W$361, MATCH('O5 Details by Class &amp; Accounts'!BW$18, 'E2 Allocators'!$B$15:$W$15, 0),FALSE)*$E148), 0, VLOOKUP(VLOOKUP($A148, 'E4 TB Allocation Details'!$A$18:$L$214, MATCH("A &amp; G ID", 'E4 TB Allocation Details'!$A$18:$L$18, 0),FALSE), 'E2 Allocators'!$B$15:$W$361, MATCH('O5 Details by Class &amp; Accounts'!BW$18, 'E2 Allocators'!$B$15:$W$15, 0),FALSE)*$E148)</f>
        <v>0</v>
      </c>
      <c r="BX148" s="1321">
        <f>IF(ISERROR(VLOOKUP(VLOOKUP($A148, 'E4 TB Allocation Details'!$A$18:$L$214, MATCH("A &amp; G ID", 'E4 TB Allocation Details'!$A$18:$L$18, 0),FALSE), 'E2 Allocators'!$B$15:$W$361, MATCH('O5 Details by Class &amp; Accounts'!BX$18, 'E2 Allocators'!$B$15:$W$15, 0),FALSE)*$E148), 0, VLOOKUP(VLOOKUP($A148, 'E4 TB Allocation Details'!$A$18:$L$214, MATCH("A &amp; G ID", 'E4 TB Allocation Details'!$A$18:$L$18, 0),FALSE), 'E2 Allocators'!$B$15:$W$361, MATCH('O5 Details by Class &amp; Accounts'!BX$18, 'E2 Allocators'!$B$15:$W$15, 0),FALSE)*$E148)</f>
        <v>0</v>
      </c>
      <c r="BY148" s="1321">
        <f>IF(ISERROR(VLOOKUP(VLOOKUP($A148, 'E4 TB Allocation Details'!$A$18:$L$214, MATCH("A &amp; G ID", 'E4 TB Allocation Details'!$A$18:$L$18, 0),FALSE), 'E2 Allocators'!$B$15:$W$361, MATCH('O5 Details by Class &amp; Accounts'!BY$18, 'E2 Allocators'!$B$15:$W$15, 0),FALSE)*$E148), 0, VLOOKUP(VLOOKUP($A148, 'E4 TB Allocation Details'!$A$18:$L$214, MATCH("A &amp; G ID", 'E4 TB Allocation Details'!$A$18:$L$18, 0),FALSE), 'E2 Allocators'!$B$15:$W$361, MATCH('O5 Details by Class &amp; Accounts'!BY$18, 'E2 Allocators'!$B$15:$W$15, 0),FALSE)*$E148)</f>
        <v>0</v>
      </c>
      <c r="BZ148" s="1321">
        <f>IF(ISERROR(VLOOKUP(VLOOKUP($A148, 'E4 TB Allocation Details'!$A$18:$L$214, MATCH("A &amp; G ID", 'E4 TB Allocation Details'!$A$18:$L$18, 0),FALSE), 'E2 Allocators'!$B$15:$W$361, MATCH('O5 Details by Class &amp; Accounts'!BZ$18, 'E2 Allocators'!$B$15:$W$15, 0),FALSE)*$E148), 0, VLOOKUP(VLOOKUP($A148, 'E4 TB Allocation Details'!$A$18:$L$214, MATCH("A &amp; G ID", 'E4 TB Allocation Details'!$A$18:$L$18, 0),FALSE), 'E2 Allocators'!$B$15:$W$361, MATCH('O5 Details by Class &amp; Accounts'!BZ$18, 'E2 Allocators'!$B$15:$W$15, 0),FALSE)*$E148)</f>
        <v>0</v>
      </c>
      <c r="CA148" s="1321">
        <f>IF(ISERROR(VLOOKUP(VLOOKUP($A148, 'E4 TB Allocation Details'!$A$18:$L$214, MATCH("A &amp; G ID", 'E4 TB Allocation Details'!$A$18:$L$18, 0),FALSE), 'E2 Allocators'!$B$15:$W$361, MATCH('O5 Details by Class &amp; Accounts'!CA$18, 'E2 Allocators'!$B$15:$W$15, 0),FALSE)*$E148), 0, VLOOKUP(VLOOKUP($A148, 'E4 TB Allocation Details'!$A$18:$L$214, MATCH("A &amp; G ID", 'E4 TB Allocation Details'!$A$18:$L$18, 0),FALSE), 'E2 Allocators'!$B$15:$W$361, MATCH('O5 Details by Class &amp; Accounts'!CA$18, 'E2 Allocators'!$B$15:$W$15, 0),FALSE)*$E148)</f>
        <v>0</v>
      </c>
      <c r="CB148" s="1321">
        <f>IF(ISERROR(VLOOKUP(VLOOKUP($A148, 'E4 TB Allocation Details'!$A$18:$L$214, MATCH("A &amp; G ID", 'E4 TB Allocation Details'!$A$18:$L$18, 0),FALSE), 'E2 Allocators'!$B$15:$W$361, MATCH('O5 Details by Class &amp; Accounts'!CB$18, 'E2 Allocators'!$B$15:$W$15, 0),FALSE)*$E148), 0, VLOOKUP(VLOOKUP($A148, 'E4 TB Allocation Details'!$A$18:$L$214, MATCH("A &amp; G ID", 'E4 TB Allocation Details'!$A$18:$L$18, 0),FALSE), 'E2 Allocators'!$B$15:$W$361, MATCH('O5 Details by Class &amp; Accounts'!CB$18, 'E2 Allocators'!$B$15:$W$15, 0),FALSE)*$E148)</f>
        <v>0</v>
      </c>
      <c r="CC148" s="1321">
        <f>IF(ISERROR(VLOOKUP(VLOOKUP($A148, 'E4 TB Allocation Details'!$A$18:$L$214, MATCH("A &amp; G ID", 'E4 TB Allocation Details'!$A$18:$L$18, 0),FALSE), 'E2 Allocators'!$B$15:$W$361, MATCH('O5 Details by Class &amp; Accounts'!CC$18, 'E2 Allocators'!$B$15:$W$15, 0),FALSE)*$E148), 0, VLOOKUP(VLOOKUP($A148, 'E4 TB Allocation Details'!$A$18:$L$214, MATCH("A &amp; G ID", 'E4 TB Allocation Details'!$A$18:$L$18, 0),FALSE), 'E2 Allocators'!$B$15:$W$361, MATCH('O5 Details by Class &amp; Accounts'!CC$18, 'E2 Allocators'!$B$15:$W$15, 0),FALSE)*$E148)</f>
        <v>0</v>
      </c>
      <c r="CD148" s="1321">
        <f>IF(ISERROR(VLOOKUP(VLOOKUP($A148, 'E4 TB Allocation Details'!$A$18:$L$214, MATCH("A &amp; G ID", 'E4 TB Allocation Details'!$A$18:$L$18, 0),FALSE), 'E2 Allocators'!$B$15:$W$361, MATCH('O5 Details by Class &amp; Accounts'!CD$18, 'E2 Allocators'!$B$15:$W$15, 0),FALSE)*$E148), 0, VLOOKUP(VLOOKUP($A148, 'E4 TB Allocation Details'!$A$18:$L$214, MATCH("A &amp; G ID", 'E4 TB Allocation Details'!$A$18:$L$18, 0),FALSE), 'E2 Allocators'!$B$15:$W$361, MATCH('O5 Details by Class &amp; Accounts'!CD$18, 'E2 Allocators'!$B$15:$W$15, 0),FALSE)*$E148)</f>
        <v>0</v>
      </c>
      <c r="CE148" s="1321">
        <f>IF(ISERROR(VLOOKUP(VLOOKUP($A148, 'E4 TB Allocation Details'!$A$18:$L$214, MATCH("A &amp; G ID", 'E4 TB Allocation Details'!$A$18:$L$18, 0),FALSE), 'E2 Allocators'!$B$15:$W$361, MATCH('O5 Details by Class &amp; Accounts'!CE$18, 'E2 Allocators'!$B$15:$W$15, 0),FALSE)*$E148), 0, VLOOKUP(VLOOKUP($A148, 'E4 TB Allocation Details'!$A$18:$L$214, MATCH("A &amp; G ID", 'E4 TB Allocation Details'!$A$18:$L$18, 0),FALSE), 'E2 Allocators'!$B$15:$W$361, MATCH('O5 Details by Class &amp; Accounts'!CE$18, 'E2 Allocators'!$B$15:$W$15, 0),FALSE)*$E148)</f>
        <v>0</v>
      </c>
      <c r="CF148" s="1321">
        <f>IF(ISERROR(VLOOKUP(VLOOKUP($A148, 'E4 TB Allocation Details'!$A$18:$L$214, MATCH("A &amp; G ID", 'E4 TB Allocation Details'!$A$18:$L$18, 0),FALSE), 'E2 Allocators'!$B$15:$W$361, MATCH('O5 Details by Class &amp; Accounts'!CF$18, 'E2 Allocators'!$B$15:$W$15, 0),FALSE)*$E148), 0, VLOOKUP(VLOOKUP($A148, 'E4 TB Allocation Details'!$A$18:$L$214, MATCH("A &amp; G ID", 'E4 TB Allocation Details'!$A$18:$L$18, 0),FALSE), 'E2 Allocators'!$B$15:$W$361, MATCH('O5 Details by Class &amp; Accounts'!CF$18, 'E2 Allocators'!$B$15:$W$15, 0),FALSE)*$E148)</f>
        <v>0</v>
      </c>
      <c r="CG148" s="1321">
        <f>IF(ISERROR(VLOOKUP(VLOOKUP($A148, 'E4 TB Allocation Details'!$A$18:$L$214, MATCH("A &amp; G ID", 'E4 TB Allocation Details'!$A$18:$L$18, 0),FALSE), 'E2 Allocators'!$B$15:$W$361, MATCH('O5 Details by Class &amp; Accounts'!CG$18, 'E2 Allocators'!$B$15:$W$15, 0),FALSE)*$E148), 0, VLOOKUP(VLOOKUP($A148, 'E4 TB Allocation Details'!$A$18:$L$214, MATCH("A &amp; G ID", 'E4 TB Allocation Details'!$A$18:$L$18, 0),FALSE), 'E2 Allocators'!$B$15:$W$361, MATCH('O5 Details by Class &amp; Accounts'!CG$18, 'E2 Allocators'!$B$15:$W$15, 0),FALSE)*$E148)</f>
        <v>0</v>
      </c>
      <c r="CH148" s="1321">
        <f>IF(ISERROR(VLOOKUP(VLOOKUP($A148, 'E4 TB Allocation Details'!$A$18:$L$214, MATCH("A &amp; G ID", 'E4 TB Allocation Details'!$A$18:$L$18, 0),FALSE), 'E2 Allocators'!$B$15:$W$361, MATCH('O5 Details by Class &amp; Accounts'!CH$18, 'E2 Allocators'!$B$15:$W$15, 0),FALSE)*$E148), 0, VLOOKUP(VLOOKUP($A148, 'E4 TB Allocation Details'!$A$18:$L$214, MATCH("A &amp; G ID", 'E4 TB Allocation Details'!$A$18:$L$18, 0),FALSE), 'E2 Allocators'!$B$15:$W$361, MATCH('O5 Details by Class &amp; Accounts'!CH$18, 'E2 Allocators'!$B$15:$W$15, 0),FALSE)*$E148)</f>
        <v>0</v>
      </c>
      <c r="CI148" s="1321">
        <f>IF(ISERROR(VLOOKUP(VLOOKUP($A148, 'E4 TB Allocation Details'!$A$18:$L$214, MATCH("A &amp; G ID", 'E4 TB Allocation Details'!$A$18:$L$18, 0),FALSE), 'E2 Allocators'!$B$15:$W$361, MATCH('O5 Details by Class &amp; Accounts'!CI$18, 'E2 Allocators'!$B$15:$W$15, 0),FALSE)*$E148), 0, VLOOKUP(VLOOKUP($A148, 'E4 TB Allocation Details'!$A$18:$L$214, MATCH("A &amp; G ID", 'E4 TB Allocation Details'!$A$18:$L$18, 0),FALSE), 'E2 Allocators'!$B$15:$W$361, MATCH('O5 Details by Class &amp; Accounts'!CI$18, 'E2 Allocators'!$B$15:$W$15, 0),FALSE)*$E148)</f>
        <v>0</v>
      </c>
      <c r="CJ148" s="1321">
        <f>IF(ISERROR(VLOOKUP(VLOOKUP($A148, 'E4 TB Allocation Details'!$A$18:$L$214, MATCH("A &amp; G ID", 'E4 TB Allocation Details'!$A$18:$L$18, 0),FALSE), 'E2 Allocators'!$B$15:$W$361, MATCH('O5 Details by Class &amp; Accounts'!CJ$18, 'E2 Allocators'!$B$15:$W$15, 0),FALSE)*$E148), 0, VLOOKUP(VLOOKUP($A148, 'E4 TB Allocation Details'!$A$18:$L$214, MATCH("A &amp; G ID", 'E4 TB Allocation Details'!$A$18:$L$18, 0),FALSE), 'E2 Allocators'!$B$15:$W$361, MATCH('O5 Details by Class &amp; Accounts'!CJ$18, 'E2 Allocators'!$B$15:$W$15, 0),FALSE)*$E148)</f>
        <v>0</v>
      </c>
      <c r="CK148" s="1321">
        <f>IF(ISERROR(VLOOKUP(VLOOKUP($A148, 'E4 TB Allocation Details'!$A$18:$L$214, MATCH("A &amp; G ID", 'E4 TB Allocation Details'!$A$18:$L$18, 0),FALSE), 'E2 Allocators'!$B$15:$W$361, MATCH('O5 Details by Class &amp; Accounts'!CK$18, 'E2 Allocators'!$B$15:$W$15, 0),FALSE)*$E148), 0, VLOOKUP(VLOOKUP($A148, 'E4 TB Allocation Details'!$A$18:$L$214, MATCH("A &amp; G ID", 'E4 TB Allocation Details'!$A$18:$L$18, 0),FALSE), 'E2 Allocators'!$B$15:$W$361, MATCH('O5 Details by Class &amp; Accounts'!CK$18, 'E2 Allocators'!$B$15:$W$15, 0),FALSE)*$E148)</f>
        <v>0</v>
      </c>
      <c r="CL148" s="1321">
        <f>IF(ISERROR(VLOOKUP(VLOOKUP($A148, 'E4 TB Allocation Details'!$A$18:$L$214, MATCH("A &amp; G ID", 'E4 TB Allocation Details'!$A$18:$L$18, 0),FALSE), 'E2 Allocators'!$B$15:$W$361, MATCH('O5 Details by Class &amp; Accounts'!CL$18, 'E2 Allocators'!$B$15:$W$15, 0),FALSE)*$E148), 0, VLOOKUP(VLOOKUP($A148, 'E4 TB Allocation Details'!$A$18:$L$214, MATCH("A &amp; G ID", 'E4 TB Allocation Details'!$A$18:$L$18, 0),FALSE), 'E2 Allocators'!$B$15:$W$361, MATCH('O5 Details by Class &amp; Accounts'!CL$18, 'E2 Allocators'!$B$15:$W$15, 0),FALSE)*$E148)</f>
        <v>0</v>
      </c>
      <c r="CM148" s="1321">
        <f>IF(ISERROR(VLOOKUP(VLOOKUP($A148, 'E4 TB Allocation Details'!$A$18:$L$214, MATCH("A &amp; G ID", 'E4 TB Allocation Details'!$A$18:$L$18, 0),FALSE), 'E2 Allocators'!$B$15:$W$361, MATCH('O5 Details by Class &amp; Accounts'!CM$18, 'E2 Allocators'!$B$15:$W$15, 0),FALSE)*$E148), 0, VLOOKUP(VLOOKUP($A148, 'E4 TB Allocation Details'!$A$18:$L$214, MATCH("A &amp; G ID", 'E4 TB Allocation Details'!$A$18:$L$18, 0),FALSE), 'E2 Allocators'!$B$15:$W$361, MATCH('O5 Details by Class &amp; Accounts'!CM$18, 'E2 Allocators'!$B$15:$W$15, 0),FALSE)*$E148)</f>
        <v>0</v>
      </c>
      <c r="CN148" s="1321">
        <f t="shared" si="42"/>
        <v>0</v>
      </c>
      <c r="CO148" s="1650">
        <f t="shared" si="43"/>
        <v>0</v>
      </c>
      <c r="CQ148" s="1898" t="s">
        <v>710</v>
      </c>
    </row>
    <row r="149" spans="1:95" s="64" customFormat="1" ht="12.75">
      <c r="A149" s="1089">
        <v>5085</v>
      </c>
      <c r="B149" s="1088" t="s">
        <v>1579</v>
      </c>
      <c r="C149" s="1647">
        <f>IF(ISERROR(VLOOKUP($A149,'I3 TB Data'!$A$19:$H$484,MATCH('O5 Details by Class &amp; Accounts'!$C$18, 'I3 TB Data'!$A$19:$H$19,0),0)), 0, VLOOKUP($A149,'I3 TB Data'!$A$19:$H$484,MATCH('O5 Details by Class &amp; Accounts'!$C$18,'I3 TB Data'!$A$19:$H$19,0),0))</f>
        <v>128000</v>
      </c>
      <c r="D149" s="1648"/>
      <c r="E149" s="1647">
        <f t="shared" si="44"/>
        <v>128000</v>
      </c>
      <c r="F149" s="1649">
        <f>IF(ISERROR(VLOOKUP($A149, 'E1 Categorization'!A33:E124, MATCH("Customer Component", 'E1 Categorization'!$A$33:$E$33,0), 0)), 0, IF(VLOOKUP($A149, 'E1 Categorization'!A33:E124, MATCH("Customer Component", 'E1 Categorization'!$A$33:$E$33,0), 0)=0, 'O5 Details by Class &amp; Accounts'!$E149, IF(AND(VLOOKUP($A149, 'E1 Categorization'!A33:E124, MATCH("Customer Component", 'E1 Categorization'!$A$33:$E$33,0), 0) &gt;0, VLOOKUP($A149, 'E1 Categorization'!A33:E124, MATCH("Customer Component", 'E1 Categorization'!$A$33:$E$33,0), 0)&lt;1), 'O5 Details by Class &amp; Accounts'!$E149*(1-VLOOKUP($A149, 'E1 Categorization'!A33:E124, MATCH("Customer Component", 'E1 Categorization'!$A$33:$E$33,0), 0)), 0)))</f>
        <v>76800</v>
      </c>
      <c r="G149" s="1649">
        <f>IF(ISERROR(VLOOKUP($A149, 'E1 Categorization'!A33:E124, MATCH("Customer Component", 'E1 Categorization'!$A$33:$E$33,0), 0)),0, IF(VLOOKUP($A149, 'E1 Categorization'!A33:E124, MATCH("Customer Component", 'E1 Categorization'!$A$33:$E$33,0), 0)=0, 0, IF(AND(VLOOKUP($A149, 'E1 Categorization'!A33:E124, MATCH("Customer Component", 'E1 Categorization'!$A$33:$E$33,0), 0) &gt;0, VLOOKUP($A149, 'E1 Categorization'!A33:E124, MATCH("Customer Component", 'E1 Categorization'!$A$33:$E$33,0), 0)&lt;1), 'O5 Details by Class &amp; Accounts'!$E149*(VLOOKUP($A149, 'E1 Categorization'!A33:E124, MATCH("Customer Component", 'E1 Categorization'!$A$33:$E$33,0), 0)), 'O5 Details by Class &amp; Accounts'!$E149)))</f>
        <v>51200</v>
      </c>
      <c r="H149" s="1321">
        <f t="shared" si="38"/>
        <v>128000</v>
      </c>
      <c r="I149" s="1321">
        <f>IF(ISERROR(VLOOKUP(VLOOKUP($A149, 'E4 TB Allocation Details'!$A$18:$L$214, MATCH("Demand ID", 'E4 TB Allocation Details'!$A$18:$L$18, 0),FALSE), 'E2 Allocators'!$B$15:$W$361, MATCH('O5 Details by Class &amp; Accounts'!I$18, 'E2 Allocators'!$B$15:$W$15, 0),FALSE)*$F149), 0, VLOOKUP(VLOOKUP($A149, 'E4 TB Allocation Details'!$A$18:$L$214, MATCH("Demand ID", 'E4 TB Allocation Details'!$A$18:$L$18, 0),FALSE), 'E2 Allocators'!$B$15:$W$361, MATCH('O5 Details by Class &amp; Accounts'!I$18, 'E2 Allocators'!$B$15:$W$15, 0),FALSE)*$F149)</f>
        <v>40142.828210493164</v>
      </c>
      <c r="J149" s="1321">
        <f>IF(ISERROR(VLOOKUP(VLOOKUP($A149, 'E4 TB Allocation Details'!$A$18:$L$214, MATCH("Demand ID", 'E4 TB Allocation Details'!$A$18:$L$18, 0),FALSE), 'E2 Allocators'!$B$15:$W$361, MATCH('O5 Details by Class &amp; Accounts'!J$18, 'E2 Allocators'!$B$15:$W$15, 0),FALSE)*$F149), 0, VLOOKUP(VLOOKUP($A149, 'E4 TB Allocation Details'!$A$18:$L$214, MATCH("Demand ID", 'E4 TB Allocation Details'!$A$18:$L$18, 0),FALSE), 'E2 Allocators'!$B$15:$W$361, MATCH('O5 Details by Class &amp; Accounts'!J$18, 'E2 Allocators'!$B$15:$W$15, 0),FALSE)*$F149)</f>
        <v>20096.68022806595</v>
      </c>
      <c r="K149" s="1321">
        <f>IF(ISERROR(VLOOKUP(VLOOKUP($A149, 'E4 TB Allocation Details'!$A$18:$L$214, MATCH("Demand ID", 'E4 TB Allocation Details'!$A$18:$L$18, 0),FALSE), 'E2 Allocators'!$B$15:$W$361, MATCH('O5 Details by Class &amp; Accounts'!K$18, 'E2 Allocators'!$B$15:$W$15, 0),FALSE)*$F149), 0, VLOOKUP(VLOOKUP($A149, 'E4 TB Allocation Details'!$A$18:$L$214, MATCH("Demand ID", 'E4 TB Allocation Details'!$A$18:$L$18, 0),FALSE), 'E2 Allocators'!$B$15:$W$361, MATCH('O5 Details by Class &amp; Accounts'!K$18, 'E2 Allocators'!$B$15:$W$15, 0),FALSE)*$F149)</f>
        <v>16315.953039848278</v>
      </c>
      <c r="L149" s="1321">
        <f>IF(ISERROR(VLOOKUP(VLOOKUP($A149, 'E4 TB Allocation Details'!$A$18:$L$214, MATCH("Demand ID", 'E4 TB Allocation Details'!$A$18:$L$18, 0),FALSE), 'E2 Allocators'!$B$15:$W$361, MATCH('O5 Details by Class &amp; Accounts'!L$18, 'E2 Allocators'!$B$15:$W$15, 0),FALSE)*$F149), 0, VLOOKUP(VLOOKUP($A149, 'E4 TB Allocation Details'!$A$18:$L$214, MATCH("Demand ID", 'E4 TB Allocation Details'!$A$18:$L$18, 0),FALSE), 'E2 Allocators'!$B$15:$W$361, MATCH('O5 Details by Class &amp; Accounts'!L$18, 'E2 Allocators'!$B$15:$W$15, 0),FALSE)*$F149)</f>
        <v>0</v>
      </c>
      <c r="M149" s="1321">
        <f>IF(ISERROR(VLOOKUP(VLOOKUP($A149, 'E4 TB Allocation Details'!$A$18:$L$214, MATCH("Demand ID", 'E4 TB Allocation Details'!$A$18:$L$18, 0),FALSE), 'E2 Allocators'!$B$15:$W$361, MATCH('O5 Details by Class &amp; Accounts'!M$18, 'E2 Allocators'!$B$15:$W$15, 0),FALSE)*$F149), 0, VLOOKUP(VLOOKUP($A149, 'E4 TB Allocation Details'!$A$18:$L$214, MATCH("Demand ID", 'E4 TB Allocation Details'!$A$18:$L$18, 0),FALSE), 'E2 Allocators'!$B$15:$W$361, MATCH('O5 Details by Class &amp; Accounts'!M$18, 'E2 Allocators'!$B$15:$W$15, 0),FALSE)*$F149)</f>
        <v>0</v>
      </c>
      <c r="N149" s="1321">
        <f>IF(ISERROR(VLOOKUP(VLOOKUP($A149, 'E4 TB Allocation Details'!$A$18:$L$214, MATCH("Demand ID", 'E4 TB Allocation Details'!$A$18:$L$18, 0),FALSE), 'E2 Allocators'!$B$15:$W$361, MATCH('O5 Details by Class &amp; Accounts'!N$18, 'E2 Allocators'!$B$15:$W$15, 0),FALSE)*$F149), 0, VLOOKUP(VLOOKUP($A149, 'E4 TB Allocation Details'!$A$18:$L$214, MATCH("Demand ID", 'E4 TB Allocation Details'!$A$18:$L$18, 0),FALSE), 'E2 Allocators'!$B$15:$W$361, MATCH('O5 Details by Class &amp; Accounts'!N$18, 'E2 Allocators'!$B$15:$W$15, 0),FALSE)*$F149)</f>
        <v>0</v>
      </c>
      <c r="O149" s="1321">
        <f>IF(ISERROR(VLOOKUP(VLOOKUP($A149, 'E4 TB Allocation Details'!$A$18:$L$214, MATCH("Demand ID", 'E4 TB Allocation Details'!$A$18:$L$18, 0),FALSE), 'E2 Allocators'!$B$15:$W$361, MATCH('O5 Details by Class &amp; Accounts'!O$18, 'E2 Allocators'!$B$15:$W$15, 0),FALSE)*$F149), 0, VLOOKUP(VLOOKUP($A149, 'E4 TB Allocation Details'!$A$18:$L$214, MATCH("Demand ID", 'E4 TB Allocation Details'!$A$18:$L$18, 0),FALSE), 'E2 Allocators'!$B$15:$W$361, MATCH('O5 Details by Class &amp; Accounts'!O$18, 'E2 Allocators'!$B$15:$W$15, 0),FALSE)*$F149)</f>
        <v>116.51185423633608</v>
      </c>
      <c r="P149" s="1321">
        <f>IF(ISERROR(VLOOKUP(VLOOKUP($A149, 'E4 TB Allocation Details'!$A$18:$L$214, MATCH("Demand ID", 'E4 TB Allocation Details'!$A$18:$L$18, 0),FALSE), 'E2 Allocators'!$B$15:$W$361, MATCH('O5 Details by Class &amp; Accounts'!P$18, 'E2 Allocators'!$B$15:$W$15, 0),FALSE)*$F149), 0, VLOOKUP(VLOOKUP($A149, 'E4 TB Allocation Details'!$A$18:$L$214, MATCH("Demand ID", 'E4 TB Allocation Details'!$A$18:$L$18, 0),FALSE), 'E2 Allocators'!$B$15:$W$361, MATCH('O5 Details by Class &amp; Accounts'!P$18, 'E2 Allocators'!$B$15:$W$15, 0),FALSE)*$F149)</f>
        <v>0</v>
      </c>
      <c r="Q149" s="1321">
        <f>IF(ISERROR(VLOOKUP(VLOOKUP($A149, 'E4 TB Allocation Details'!$A$18:$L$214, MATCH("Demand ID", 'E4 TB Allocation Details'!$A$18:$L$18, 0),FALSE), 'E2 Allocators'!$B$15:$W$361, MATCH('O5 Details by Class &amp; Accounts'!Q$18, 'E2 Allocators'!$B$15:$W$15, 0),FALSE)*$F149), 0, VLOOKUP(VLOOKUP($A149, 'E4 TB Allocation Details'!$A$18:$L$214, MATCH("Demand ID", 'E4 TB Allocation Details'!$A$18:$L$18, 0),FALSE), 'E2 Allocators'!$B$15:$W$361, MATCH('O5 Details by Class &amp; Accounts'!Q$18, 'E2 Allocators'!$B$15:$W$15, 0),FALSE)*$F149)</f>
        <v>128.02666735627491</v>
      </c>
      <c r="R149" s="1321">
        <f>IF(ISERROR(VLOOKUP(VLOOKUP($A149, 'E4 TB Allocation Details'!$A$18:$L$214, MATCH("Demand ID", 'E4 TB Allocation Details'!$A$18:$L$18, 0),FALSE), 'E2 Allocators'!$B$15:$W$361, MATCH('O5 Details by Class &amp; Accounts'!R$18, 'E2 Allocators'!$B$15:$W$15, 0),FALSE)*$F149), 0, VLOOKUP(VLOOKUP($A149, 'E4 TB Allocation Details'!$A$18:$L$214, MATCH("Demand ID", 'E4 TB Allocation Details'!$A$18:$L$18, 0),FALSE), 'E2 Allocators'!$B$15:$W$361, MATCH('O5 Details by Class &amp; Accounts'!R$18, 'E2 Allocators'!$B$15:$W$15, 0),FALSE)*$F149)</f>
        <v>0</v>
      </c>
      <c r="S149" s="1321">
        <f>IF(ISERROR(VLOOKUP(VLOOKUP($A149, 'E4 TB Allocation Details'!$A$18:$L$214, MATCH("Demand ID", 'E4 TB Allocation Details'!$A$18:$L$18, 0),FALSE), 'E2 Allocators'!$B$15:$W$361, MATCH('O5 Details by Class &amp; Accounts'!S$18, 'E2 Allocators'!$B$15:$W$15, 0),FALSE)*$F149), 0, VLOOKUP(VLOOKUP($A149, 'E4 TB Allocation Details'!$A$18:$L$214, MATCH("Demand ID", 'E4 TB Allocation Details'!$A$18:$L$18, 0),FALSE), 'E2 Allocators'!$B$15:$W$361, MATCH('O5 Details by Class &amp; Accounts'!S$18, 'E2 Allocators'!$B$15:$W$15, 0),FALSE)*$F149)</f>
        <v>0</v>
      </c>
      <c r="T149" s="1321">
        <f>IF(ISERROR(VLOOKUP(VLOOKUP($A149, 'E4 TB Allocation Details'!$A$18:$L$214, MATCH("Demand ID", 'E4 TB Allocation Details'!$A$18:$L$18, 0),FALSE), 'E2 Allocators'!$B$15:$W$361, MATCH('O5 Details by Class &amp; Accounts'!T$18, 'E2 Allocators'!$B$15:$W$15, 0),FALSE)*$F149), 0, VLOOKUP(VLOOKUP($A149, 'E4 TB Allocation Details'!$A$18:$L$214, MATCH("Demand ID", 'E4 TB Allocation Details'!$A$18:$L$18, 0),FALSE), 'E2 Allocators'!$B$15:$W$361, MATCH('O5 Details by Class &amp; Accounts'!T$18, 'E2 Allocators'!$B$15:$W$15, 0),FALSE)*$F149)</f>
        <v>0</v>
      </c>
      <c r="U149" s="1321">
        <f>IF(ISERROR(VLOOKUP(VLOOKUP($A149, 'E4 TB Allocation Details'!$A$18:$L$214, MATCH("Demand ID", 'E4 TB Allocation Details'!$A$18:$L$18, 0),FALSE), 'E2 Allocators'!$B$15:$W$361, MATCH('O5 Details by Class &amp; Accounts'!U$18, 'E2 Allocators'!$B$15:$W$15, 0),FALSE)*$F149), 0, VLOOKUP(VLOOKUP($A149, 'E4 TB Allocation Details'!$A$18:$L$214, MATCH("Demand ID", 'E4 TB Allocation Details'!$A$18:$L$18, 0),FALSE), 'E2 Allocators'!$B$15:$W$361, MATCH('O5 Details by Class &amp; Accounts'!U$18, 'E2 Allocators'!$B$15:$W$15, 0),FALSE)*$F149)</f>
        <v>0</v>
      </c>
      <c r="V149" s="1321">
        <f>IF(ISERROR(VLOOKUP(VLOOKUP($A149, 'E4 TB Allocation Details'!$A$18:$L$214, MATCH("Demand ID", 'E4 TB Allocation Details'!$A$18:$L$18, 0),FALSE), 'E2 Allocators'!$B$15:$W$361, MATCH('O5 Details by Class &amp; Accounts'!V$18, 'E2 Allocators'!$B$15:$W$15, 0),FALSE)*$F149), 0, VLOOKUP(VLOOKUP($A149, 'E4 TB Allocation Details'!$A$18:$L$214, MATCH("Demand ID", 'E4 TB Allocation Details'!$A$18:$L$18, 0),FALSE), 'E2 Allocators'!$B$15:$W$361, MATCH('O5 Details by Class &amp; Accounts'!V$18, 'E2 Allocators'!$B$15:$W$15, 0),FALSE)*$F149)</f>
        <v>0</v>
      </c>
      <c r="W149" s="1321">
        <f>IF(ISERROR(VLOOKUP(VLOOKUP($A149, 'E4 TB Allocation Details'!$A$18:$L$214, MATCH("Demand ID", 'E4 TB Allocation Details'!$A$18:$L$18, 0),FALSE), 'E2 Allocators'!$B$15:$W$361, MATCH('O5 Details by Class &amp; Accounts'!W$18, 'E2 Allocators'!$B$15:$W$15, 0),FALSE)*$F149), 0, VLOOKUP(VLOOKUP($A149, 'E4 TB Allocation Details'!$A$18:$L$214, MATCH("Demand ID", 'E4 TB Allocation Details'!$A$18:$L$18, 0),FALSE), 'E2 Allocators'!$B$15:$W$361, MATCH('O5 Details by Class &amp; Accounts'!W$18, 'E2 Allocators'!$B$15:$W$15, 0),FALSE)*$F149)</f>
        <v>0</v>
      </c>
      <c r="X149" s="1321">
        <f>IF(ISERROR(VLOOKUP(VLOOKUP($A149, 'E4 TB Allocation Details'!$A$18:$L$214, MATCH("Demand ID", 'E4 TB Allocation Details'!$A$18:$L$18, 0),FALSE), 'E2 Allocators'!$B$15:$W$361, MATCH('O5 Details by Class &amp; Accounts'!X$18, 'E2 Allocators'!$B$15:$W$15, 0),FALSE)*$F149), 0, VLOOKUP(VLOOKUP($A149, 'E4 TB Allocation Details'!$A$18:$L$214, MATCH("Demand ID", 'E4 TB Allocation Details'!$A$18:$L$18, 0),FALSE), 'E2 Allocators'!$B$15:$W$361, MATCH('O5 Details by Class &amp; Accounts'!X$18, 'E2 Allocators'!$B$15:$W$15, 0),FALSE)*$F149)</f>
        <v>0</v>
      </c>
      <c r="Y149" s="1321">
        <f>IF(ISERROR(VLOOKUP(VLOOKUP($A149, 'E4 TB Allocation Details'!$A$18:$L$214, MATCH("Demand ID", 'E4 TB Allocation Details'!$A$18:$L$18, 0),FALSE), 'E2 Allocators'!$B$15:$W$361, MATCH('O5 Details by Class &amp; Accounts'!Y$18, 'E2 Allocators'!$B$15:$W$15, 0),FALSE)*$F149), 0, VLOOKUP(VLOOKUP($A149, 'E4 TB Allocation Details'!$A$18:$L$214, MATCH("Demand ID", 'E4 TB Allocation Details'!$A$18:$L$18, 0),FALSE), 'E2 Allocators'!$B$15:$W$361, MATCH('O5 Details by Class &amp; Accounts'!Y$18, 'E2 Allocators'!$B$15:$W$15, 0),FALSE)*$F149)</f>
        <v>0</v>
      </c>
      <c r="Z149" s="1321">
        <f>IF(ISERROR(VLOOKUP(VLOOKUP($A149, 'E4 TB Allocation Details'!$A$18:$L$214, MATCH("Demand ID", 'E4 TB Allocation Details'!$A$18:$L$18, 0),FALSE), 'E2 Allocators'!$B$15:$W$361, MATCH('O5 Details by Class &amp; Accounts'!Z$18, 'E2 Allocators'!$B$15:$W$15, 0),FALSE)*$F149), 0, VLOOKUP(VLOOKUP($A149, 'E4 TB Allocation Details'!$A$18:$L$214, MATCH("Demand ID", 'E4 TB Allocation Details'!$A$18:$L$18, 0),FALSE), 'E2 Allocators'!$B$15:$W$361, MATCH('O5 Details by Class &amp; Accounts'!Z$18, 'E2 Allocators'!$B$15:$W$15, 0),FALSE)*$F149)</f>
        <v>0</v>
      </c>
      <c r="AA149" s="1321">
        <f>IF(ISERROR(VLOOKUP(VLOOKUP($A149, 'E4 TB Allocation Details'!$A$18:$L$214, MATCH("Demand ID", 'E4 TB Allocation Details'!$A$18:$L$18, 0),FALSE), 'E2 Allocators'!$B$15:$W$361, MATCH('O5 Details by Class &amp; Accounts'!AA$18, 'E2 Allocators'!$B$15:$W$15, 0),FALSE)*$F149), 0, VLOOKUP(VLOOKUP($A149, 'E4 TB Allocation Details'!$A$18:$L$214, MATCH("Demand ID", 'E4 TB Allocation Details'!$A$18:$L$18, 0),FALSE), 'E2 Allocators'!$B$15:$W$361, MATCH('O5 Details by Class &amp; Accounts'!AA$18, 'E2 Allocators'!$B$15:$W$15, 0),FALSE)*$F149)</f>
        <v>0</v>
      </c>
      <c r="AB149" s="1321">
        <f>IF(ISERROR(VLOOKUP(VLOOKUP($A149, 'E4 TB Allocation Details'!$A$18:$L$214, MATCH("Demand ID", 'E4 TB Allocation Details'!$A$18:$L$18, 0),FALSE), 'E2 Allocators'!$B$15:$W$361, MATCH('O5 Details by Class &amp; Accounts'!AB$18, 'E2 Allocators'!$B$15:$W$15, 0),FALSE)*$F149), 0, VLOOKUP(VLOOKUP($A149, 'E4 TB Allocation Details'!$A$18:$L$214, MATCH("Demand ID", 'E4 TB Allocation Details'!$A$18:$L$18, 0),FALSE), 'E2 Allocators'!$B$15:$W$361, MATCH('O5 Details by Class &amp; Accounts'!AB$18, 'E2 Allocators'!$B$15:$W$15, 0),FALSE)*$F149)</f>
        <v>0</v>
      </c>
      <c r="AC149" s="1321">
        <f t="shared" si="39"/>
        <v>76800</v>
      </c>
      <c r="AD149" s="1321">
        <f>IF(ISERROR(VLOOKUP(VLOOKUP($A149, 'E4 TB Allocation Details'!$A$18:$L$214, MATCH("Customer ID", 'E4 TB Allocation Details'!$A$18:$L$18, 0),FALSE), 'E2 Allocators'!$B$15:$W$361, MATCH('O5 Details by Class &amp; Accounts'!AD$18, 'E2 Allocators'!$B$15:$W$15, 0),FALSE)*$G149), 0, VLOOKUP(VLOOKUP($A149, 'E4 TB Allocation Details'!$A$18:$L$214, MATCH("Customer ID", 'E4 TB Allocation Details'!$A$18:$L$18, 0),FALSE), 'E2 Allocators'!$B$15:$W$361, MATCH('O5 Details by Class &amp; Accounts'!AD$18, 'E2 Allocators'!$B$15:$W$15, 0),FALSE)*$G149)</f>
        <v>42802.057653040058</v>
      </c>
      <c r="AE149" s="1321">
        <f>IF(ISERROR(VLOOKUP(VLOOKUP($A149, 'E4 TB Allocation Details'!$A$18:$L$214, MATCH("Customer ID", 'E4 TB Allocation Details'!$A$18:$L$18, 0),FALSE), 'E2 Allocators'!$B$15:$W$361, MATCH('O5 Details by Class &amp; Accounts'!AE$18, 'E2 Allocators'!$B$15:$W$15, 0),FALSE)*$G149), 0, VLOOKUP(VLOOKUP($A149, 'E4 TB Allocation Details'!$A$18:$L$214, MATCH("Customer ID", 'E4 TB Allocation Details'!$A$18:$L$18, 0),FALSE), 'E2 Allocators'!$B$15:$W$361, MATCH('O5 Details by Class &amp; Accounts'!AE$18, 'E2 Allocators'!$B$15:$W$15, 0),FALSE)*$G149)</f>
        <v>5300.7022525523707</v>
      </c>
      <c r="AF149" s="1321">
        <f>IF(ISERROR(VLOOKUP(VLOOKUP($A149, 'E4 TB Allocation Details'!$A$18:$L$214, MATCH("Customer ID", 'E4 TB Allocation Details'!$A$18:$L$18, 0),FALSE), 'E2 Allocators'!$B$15:$W$361, MATCH('O5 Details by Class &amp; Accounts'!AF$18, 'E2 Allocators'!$B$15:$W$15, 0),FALSE)*$G149), 0, VLOOKUP(VLOOKUP($A149, 'E4 TB Allocation Details'!$A$18:$L$214, MATCH("Customer ID", 'E4 TB Allocation Details'!$A$18:$L$18, 0),FALSE), 'E2 Allocators'!$B$15:$W$361, MATCH('O5 Details by Class &amp; Accounts'!AF$18, 'E2 Allocators'!$B$15:$W$15, 0),FALSE)*$G149)</f>
        <v>475.1970060889459</v>
      </c>
      <c r="AG149" s="1321">
        <f>IF(ISERROR(VLOOKUP(VLOOKUP($A149, 'E4 TB Allocation Details'!$A$18:$L$214, MATCH("Customer ID", 'E4 TB Allocation Details'!$A$18:$L$18, 0),FALSE), 'E2 Allocators'!$B$15:$W$361, MATCH('O5 Details by Class &amp; Accounts'!AG$18, 'E2 Allocators'!$B$15:$W$15, 0),FALSE)*$G149), 0, VLOOKUP(VLOOKUP($A149, 'E4 TB Allocation Details'!$A$18:$L$214, MATCH("Customer ID", 'E4 TB Allocation Details'!$A$18:$L$18, 0),FALSE), 'E2 Allocators'!$B$15:$W$361, MATCH('O5 Details by Class &amp; Accounts'!AG$18, 'E2 Allocators'!$B$15:$W$15, 0),FALSE)*$G149)</f>
        <v>0</v>
      </c>
      <c r="AH149" s="1321">
        <f>IF(ISERROR(VLOOKUP(VLOOKUP($A149, 'E4 TB Allocation Details'!$A$18:$L$214, MATCH("Customer ID", 'E4 TB Allocation Details'!$A$18:$L$18, 0),FALSE), 'E2 Allocators'!$B$15:$W$361, MATCH('O5 Details by Class &amp; Accounts'!AH$18, 'E2 Allocators'!$B$15:$W$15, 0),FALSE)*$G149), 0, VLOOKUP(VLOOKUP($A149, 'E4 TB Allocation Details'!$A$18:$L$214, MATCH("Customer ID", 'E4 TB Allocation Details'!$A$18:$L$18, 0),FALSE), 'E2 Allocators'!$B$15:$W$361, MATCH('O5 Details by Class &amp; Accounts'!AH$18, 'E2 Allocators'!$B$15:$W$15, 0),FALSE)*$G149)</f>
        <v>0</v>
      </c>
      <c r="AI149" s="1321">
        <f>IF(ISERROR(VLOOKUP(VLOOKUP($A149, 'E4 TB Allocation Details'!$A$18:$L$214, MATCH("Customer ID", 'E4 TB Allocation Details'!$A$18:$L$18, 0),FALSE), 'E2 Allocators'!$B$15:$W$361, MATCH('O5 Details by Class &amp; Accounts'!AI$18, 'E2 Allocators'!$B$15:$W$15, 0),FALSE)*$G149), 0, VLOOKUP(VLOOKUP($A149, 'E4 TB Allocation Details'!$A$18:$L$214, MATCH("Customer ID", 'E4 TB Allocation Details'!$A$18:$L$18, 0),FALSE), 'E2 Allocators'!$B$15:$W$361, MATCH('O5 Details by Class &amp; Accounts'!AI$18, 'E2 Allocators'!$B$15:$W$15, 0),FALSE)*$G149)</f>
        <v>0</v>
      </c>
      <c r="AJ149" s="1321">
        <f>IF(ISERROR(VLOOKUP(VLOOKUP($A149, 'E4 TB Allocation Details'!$A$18:$L$214, MATCH("Customer ID", 'E4 TB Allocation Details'!$A$18:$L$18, 0),FALSE), 'E2 Allocators'!$B$15:$W$361, MATCH('O5 Details by Class &amp; Accounts'!AJ$18, 'E2 Allocators'!$B$15:$W$15, 0),FALSE)*$G149), 0, VLOOKUP(VLOOKUP($A149, 'E4 TB Allocation Details'!$A$18:$L$214, MATCH("Customer ID", 'E4 TB Allocation Details'!$A$18:$L$18, 0),FALSE), 'E2 Allocators'!$B$15:$W$361, MATCH('O5 Details by Class &amp; Accounts'!AJ$18, 'E2 Allocators'!$B$15:$W$15, 0),FALSE)*$G149)</f>
        <v>2544.0953206207646</v>
      </c>
      <c r="AK149" s="1321">
        <f>IF(ISERROR(VLOOKUP(VLOOKUP($A149, 'E4 TB Allocation Details'!$A$18:$L$214, MATCH("Customer ID", 'E4 TB Allocation Details'!$A$18:$L$18, 0),FALSE), 'E2 Allocators'!$B$15:$W$361, MATCH('O5 Details by Class &amp; Accounts'!AK$18, 'E2 Allocators'!$B$15:$W$15, 0),FALSE)*$G149), 0, VLOOKUP(VLOOKUP($A149, 'E4 TB Allocation Details'!$A$18:$L$214, MATCH("Customer ID", 'E4 TB Allocation Details'!$A$18:$L$18, 0),FALSE), 'E2 Allocators'!$B$15:$W$361, MATCH('O5 Details by Class &amp; Accounts'!AK$18, 'E2 Allocators'!$B$15:$W$15, 0),FALSE)*$G149)</f>
        <v>0</v>
      </c>
      <c r="AL149" s="1321">
        <f>IF(ISERROR(VLOOKUP(VLOOKUP($A149, 'E4 TB Allocation Details'!$A$18:$L$214, MATCH("Customer ID", 'E4 TB Allocation Details'!$A$18:$L$18, 0),FALSE), 'E2 Allocators'!$B$15:$W$361, MATCH('O5 Details by Class &amp; Accounts'!AL$18, 'E2 Allocators'!$B$15:$W$15, 0),FALSE)*$G149), 0, VLOOKUP(VLOOKUP($A149, 'E4 TB Allocation Details'!$A$18:$L$214, MATCH("Customer ID", 'E4 TB Allocation Details'!$A$18:$L$18, 0),FALSE), 'E2 Allocators'!$B$15:$W$361, MATCH('O5 Details by Class &amp; Accounts'!AL$18, 'E2 Allocators'!$B$15:$W$15, 0),FALSE)*$G149)</f>
        <v>77.947767697854204</v>
      </c>
      <c r="AM149" s="1321">
        <f>IF(ISERROR(VLOOKUP(VLOOKUP($A149, 'E4 TB Allocation Details'!$A$18:$L$214, MATCH("Customer ID", 'E4 TB Allocation Details'!$A$18:$L$18, 0),FALSE), 'E2 Allocators'!$B$15:$W$361, MATCH('O5 Details by Class &amp; Accounts'!AM$18, 'E2 Allocators'!$B$15:$W$15, 0),FALSE)*$G149), 0, VLOOKUP(VLOOKUP($A149, 'E4 TB Allocation Details'!$A$18:$L$214, MATCH("Customer ID", 'E4 TB Allocation Details'!$A$18:$L$18, 0),FALSE), 'E2 Allocators'!$B$15:$W$361, MATCH('O5 Details by Class &amp; Accounts'!AM$18, 'E2 Allocators'!$B$15:$W$15, 0),FALSE)*$G149)</f>
        <v>0</v>
      </c>
      <c r="AN149" s="1321">
        <f>IF(ISERROR(VLOOKUP(VLOOKUP($A149, 'E4 TB Allocation Details'!$A$18:$L$214, MATCH("Customer ID", 'E4 TB Allocation Details'!$A$18:$L$18, 0),FALSE), 'E2 Allocators'!$B$15:$W$361, MATCH('O5 Details by Class &amp; Accounts'!AN$18, 'E2 Allocators'!$B$15:$W$15, 0),FALSE)*$G149), 0, VLOOKUP(VLOOKUP($A149, 'E4 TB Allocation Details'!$A$18:$L$214, MATCH("Customer ID", 'E4 TB Allocation Details'!$A$18:$L$18, 0),FALSE), 'E2 Allocators'!$B$15:$W$361, MATCH('O5 Details by Class &amp; Accounts'!AN$18, 'E2 Allocators'!$B$15:$W$15, 0),FALSE)*$G149)</f>
        <v>0</v>
      </c>
      <c r="AO149" s="1321">
        <f>IF(ISERROR(VLOOKUP(VLOOKUP($A149, 'E4 TB Allocation Details'!$A$18:$L$214, MATCH("Customer ID", 'E4 TB Allocation Details'!$A$18:$L$18, 0),FALSE), 'E2 Allocators'!$B$15:$W$361, MATCH('O5 Details by Class &amp; Accounts'!AO$18, 'E2 Allocators'!$B$15:$W$15, 0),FALSE)*$G149), 0, VLOOKUP(VLOOKUP($A149, 'E4 TB Allocation Details'!$A$18:$L$214, MATCH("Customer ID", 'E4 TB Allocation Details'!$A$18:$L$18, 0),FALSE), 'E2 Allocators'!$B$15:$W$361, MATCH('O5 Details by Class &amp; Accounts'!AO$18, 'E2 Allocators'!$B$15:$W$15, 0),FALSE)*$G149)</f>
        <v>0</v>
      </c>
      <c r="AP149" s="1321">
        <f>IF(ISERROR(VLOOKUP(VLOOKUP($A149, 'E4 TB Allocation Details'!$A$18:$L$214, MATCH("Customer ID", 'E4 TB Allocation Details'!$A$18:$L$18, 0),FALSE), 'E2 Allocators'!$B$15:$W$361, MATCH('O5 Details by Class &amp; Accounts'!AP$18, 'E2 Allocators'!$B$15:$W$15, 0),FALSE)*$G149), 0, VLOOKUP(VLOOKUP($A149, 'E4 TB Allocation Details'!$A$18:$L$214, MATCH("Customer ID", 'E4 TB Allocation Details'!$A$18:$L$18, 0),FALSE), 'E2 Allocators'!$B$15:$W$361, MATCH('O5 Details by Class &amp; Accounts'!AP$18, 'E2 Allocators'!$B$15:$W$15, 0),FALSE)*$G149)</f>
        <v>0</v>
      </c>
      <c r="AQ149" s="1321">
        <f>IF(ISERROR(VLOOKUP(VLOOKUP($A149, 'E4 TB Allocation Details'!$A$18:$L$214, MATCH("Customer ID", 'E4 TB Allocation Details'!$A$18:$L$18, 0),FALSE), 'E2 Allocators'!$B$15:$W$361, MATCH('O5 Details by Class &amp; Accounts'!AQ$18, 'E2 Allocators'!$B$15:$W$15, 0),FALSE)*$G149), 0, VLOOKUP(VLOOKUP($A149, 'E4 TB Allocation Details'!$A$18:$L$214, MATCH("Customer ID", 'E4 TB Allocation Details'!$A$18:$L$18, 0),FALSE), 'E2 Allocators'!$B$15:$W$361, MATCH('O5 Details by Class &amp; Accounts'!AQ$18, 'E2 Allocators'!$B$15:$W$15, 0),FALSE)*$G149)</f>
        <v>0</v>
      </c>
      <c r="AR149" s="1321">
        <f>IF(ISERROR(VLOOKUP(VLOOKUP($A149, 'E4 TB Allocation Details'!$A$18:$L$214, MATCH("Customer ID", 'E4 TB Allocation Details'!$A$18:$L$18, 0),FALSE), 'E2 Allocators'!$B$15:$W$361, MATCH('O5 Details by Class &amp; Accounts'!AR$18, 'E2 Allocators'!$B$15:$W$15, 0),FALSE)*$G149), 0, VLOOKUP(VLOOKUP($A149, 'E4 TB Allocation Details'!$A$18:$L$214, MATCH("Customer ID", 'E4 TB Allocation Details'!$A$18:$L$18, 0),FALSE), 'E2 Allocators'!$B$15:$W$361, MATCH('O5 Details by Class &amp; Accounts'!AR$18, 'E2 Allocators'!$B$15:$W$15, 0),FALSE)*$G149)</f>
        <v>0</v>
      </c>
      <c r="AS149" s="1321">
        <f>IF(ISERROR(VLOOKUP(VLOOKUP($A149, 'E4 TB Allocation Details'!$A$18:$L$214, MATCH("Customer ID", 'E4 TB Allocation Details'!$A$18:$L$18, 0),FALSE), 'E2 Allocators'!$B$15:$W$361, MATCH('O5 Details by Class &amp; Accounts'!AS$18, 'E2 Allocators'!$B$15:$W$15, 0),FALSE)*$G149), 0, VLOOKUP(VLOOKUP($A149, 'E4 TB Allocation Details'!$A$18:$L$214, MATCH("Customer ID", 'E4 TB Allocation Details'!$A$18:$L$18, 0),FALSE), 'E2 Allocators'!$B$15:$W$361, MATCH('O5 Details by Class &amp; Accounts'!AS$18, 'E2 Allocators'!$B$15:$W$15, 0),FALSE)*$G149)</f>
        <v>0</v>
      </c>
      <c r="AT149" s="1321">
        <f>IF(ISERROR(VLOOKUP(VLOOKUP($A149, 'E4 TB Allocation Details'!$A$18:$L$214, MATCH("Customer ID", 'E4 TB Allocation Details'!$A$18:$L$18, 0),FALSE), 'E2 Allocators'!$B$15:$W$361, MATCH('O5 Details by Class &amp; Accounts'!AT$18, 'E2 Allocators'!$B$15:$W$15, 0),FALSE)*$G149), 0, VLOOKUP(VLOOKUP($A149, 'E4 TB Allocation Details'!$A$18:$L$214, MATCH("Customer ID", 'E4 TB Allocation Details'!$A$18:$L$18, 0),FALSE), 'E2 Allocators'!$B$15:$W$361, MATCH('O5 Details by Class &amp; Accounts'!AT$18, 'E2 Allocators'!$B$15:$W$15, 0),FALSE)*$G149)</f>
        <v>0</v>
      </c>
      <c r="AU149" s="1321">
        <f>IF(ISERROR(VLOOKUP(VLOOKUP($A149, 'E4 TB Allocation Details'!$A$18:$L$214, MATCH("Customer ID", 'E4 TB Allocation Details'!$A$18:$L$18, 0),FALSE), 'E2 Allocators'!$B$15:$W$361, MATCH('O5 Details by Class &amp; Accounts'!AU$18, 'E2 Allocators'!$B$15:$W$15, 0),FALSE)*$G149), 0, VLOOKUP(VLOOKUP($A149, 'E4 TB Allocation Details'!$A$18:$L$214, MATCH("Customer ID", 'E4 TB Allocation Details'!$A$18:$L$18, 0),FALSE), 'E2 Allocators'!$B$15:$W$361, MATCH('O5 Details by Class &amp; Accounts'!AU$18, 'E2 Allocators'!$B$15:$W$15, 0),FALSE)*$G149)</f>
        <v>0</v>
      </c>
      <c r="AV149" s="1321">
        <f>IF(ISERROR(VLOOKUP(VLOOKUP($A149, 'E4 TB Allocation Details'!$A$18:$L$214, MATCH("Customer ID", 'E4 TB Allocation Details'!$A$18:$L$18, 0),FALSE), 'E2 Allocators'!$B$15:$W$361, MATCH('O5 Details by Class &amp; Accounts'!AV$18, 'E2 Allocators'!$B$15:$W$15, 0),FALSE)*$G149), 0, VLOOKUP(VLOOKUP($A149, 'E4 TB Allocation Details'!$A$18:$L$214, MATCH("Customer ID", 'E4 TB Allocation Details'!$A$18:$L$18, 0),FALSE), 'E2 Allocators'!$B$15:$W$361, MATCH('O5 Details by Class &amp; Accounts'!AV$18, 'E2 Allocators'!$B$15:$W$15, 0),FALSE)*$G149)</f>
        <v>0</v>
      </c>
      <c r="AW149" s="1321">
        <f>IF(ISERROR(VLOOKUP(VLOOKUP($A149, 'E4 TB Allocation Details'!$A$18:$L$214, MATCH("Customer ID", 'E4 TB Allocation Details'!$A$18:$L$18, 0),FALSE), 'E2 Allocators'!$B$15:$W$361, MATCH('O5 Details by Class &amp; Accounts'!AW$18, 'E2 Allocators'!$B$15:$W$15, 0),FALSE)*$G149), 0, VLOOKUP(VLOOKUP($A149, 'E4 TB Allocation Details'!$A$18:$L$214, MATCH("Customer ID", 'E4 TB Allocation Details'!$A$18:$L$18, 0),FALSE), 'E2 Allocators'!$B$15:$W$361, MATCH('O5 Details by Class &amp; Accounts'!AW$18, 'E2 Allocators'!$B$15:$W$15, 0),FALSE)*$G149)</f>
        <v>0</v>
      </c>
      <c r="AX149" s="1321">
        <f t="shared" si="40"/>
        <v>51199.999999999993</v>
      </c>
      <c r="AY149" s="1321">
        <f>IF(ISERROR(VLOOKUP(VLOOKUP($A149, 'E4 TB Allocation Details'!$A$18:$L$214, MATCH("Misc ID", 'E4 TB Allocation Details'!$A$18:$L$18, 0),FALSE), 'E2 Allocators'!$B$15:$W$361, MATCH('O5 Details by Class &amp; Accounts'!AY$18, 'E2 Allocators'!$B$15:$W$15, 0),FALSE)*$E149), 0, VLOOKUP(VLOOKUP($A149, 'E4 TB Allocation Details'!$A$18:$L$214, MATCH("Misc ID", 'E4 TB Allocation Details'!$A$18:$L$18, 0),FALSE), 'E2 Allocators'!$B$15:$W$361, MATCH('O5 Details by Class &amp; Accounts'!AY$18, 'E2 Allocators'!$B$15:$W$15, 0),FALSE)*$E149)</f>
        <v>0</v>
      </c>
      <c r="AZ149" s="1321">
        <f>IF(ISERROR(VLOOKUP(VLOOKUP($A149, 'E4 TB Allocation Details'!$A$18:$L$214, MATCH("Misc ID", 'E4 TB Allocation Details'!$A$18:$L$18, 0),FALSE), 'E2 Allocators'!$B$15:$W$361, MATCH('O5 Details by Class &amp; Accounts'!AZ$18, 'E2 Allocators'!$B$15:$W$15, 0),FALSE)*$E149), 0, VLOOKUP(VLOOKUP($A149, 'E4 TB Allocation Details'!$A$18:$L$214, MATCH("Misc ID", 'E4 TB Allocation Details'!$A$18:$L$18, 0),FALSE), 'E2 Allocators'!$B$15:$W$361, MATCH('O5 Details by Class &amp; Accounts'!AZ$18, 'E2 Allocators'!$B$15:$W$15, 0),FALSE)*$E149)</f>
        <v>0</v>
      </c>
      <c r="BA149" s="1321">
        <f>IF(ISERROR(VLOOKUP(VLOOKUP($A149, 'E4 TB Allocation Details'!$A$18:$L$214, MATCH("Misc ID", 'E4 TB Allocation Details'!$A$18:$L$18, 0),FALSE), 'E2 Allocators'!$B$15:$W$361, MATCH('O5 Details by Class &amp; Accounts'!BA$18, 'E2 Allocators'!$B$15:$W$15, 0),FALSE)*$E149), 0, VLOOKUP(VLOOKUP($A149, 'E4 TB Allocation Details'!$A$18:$L$214, MATCH("Misc ID", 'E4 TB Allocation Details'!$A$18:$L$18, 0),FALSE), 'E2 Allocators'!$B$15:$W$361, MATCH('O5 Details by Class &amp; Accounts'!BA$18, 'E2 Allocators'!$B$15:$W$15, 0),FALSE)*$E149)</f>
        <v>0</v>
      </c>
      <c r="BB149" s="1321">
        <f>IF(ISERROR(VLOOKUP(VLOOKUP($A149, 'E4 TB Allocation Details'!$A$18:$L$214, MATCH("Misc ID", 'E4 TB Allocation Details'!$A$18:$L$18, 0),FALSE), 'E2 Allocators'!$B$15:$W$361, MATCH('O5 Details by Class &amp; Accounts'!BB$18, 'E2 Allocators'!$B$15:$W$15, 0),FALSE)*$E149), 0, VLOOKUP(VLOOKUP($A149, 'E4 TB Allocation Details'!$A$18:$L$214, MATCH("Misc ID", 'E4 TB Allocation Details'!$A$18:$L$18, 0),FALSE), 'E2 Allocators'!$B$15:$W$361, MATCH('O5 Details by Class &amp; Accounts'!BB$18, 'E2 Allocators'!$B$15:$W$15, 0),FALSE)*$E149)</f>
        <v>0</v>
      </c>
      <c r="BC149" s="1321">
        <f>IF(ISERROR(VLOOKUP(VLOOKUP($A149, 'E4 TB Allocation Details'!$A$18:$L$214, MATCH("Misc ID", 'E4 TB Allocation Details'!$A$18:$L$18, 0),FALSE), 'E2 Allocators'!$B$15:$W$361, MATCH('O5 Details by Class &amp; Accounts'!BC$18, 'E2 Allocators'!$B$15:$W$15, 0),FALSE)*$E149), 0, VLOOKUP(VLOOKUP($A149, 'E4 TB Allocation Details'!$A$18:$L$214, MATCH("Misc ID", 'E4 TB Allocation Details'!$A$18:$L$18, 0),FALSE), 'E2 Allocators'!$B$15:$W$361, MATCH('O5 Details by Class &amp; Accounts'!BC$18, 'E2 Allocators'!$B$15:$W$15, 0),FALSE)*$E149)</f>
        <v>0</v>
      </c>
      <c r="BD149" s="1321">
        <f>IF(ISERROR(VLOOKUP(VLOOKUP($A149, 'E4 TB Allocation Details'!$A$18:$L$214, MATCH("Misc ID", 'E4 TB Allocation Details'!$A$18:$L$18, 0),FALSE), 'E2 Allocators'!$B$15:$W$361, MATCH('O5 Details by Class &amp; Accounts'!BD$18, 'E2 Allocators'!$B$15:$W$15, 0),FALSE)*$E149), 0, VLOOKUP(VLOOKUP($A149, 'E4 TB Allocation Details'!$A$18:$L$214, MATCH("Misc ID", 'E4 TB Allocation Details'!$A$18:$L$18, 0),FALSE), 'E2 Allocators'!$B$15:$W$361, MATCH('O5 Details by Class &amp; Accounts'!BD$18, 'E2 Allocators'!$B$15:$W$15, 0),FALSE)*$E149)</f>
        <v>0</v>
      </c>
      <c r="BE149" s="1321">
        <f>IF(ISERROR(VLOOKUP(VLOOKUP($A149, 'E4 TB Allocation Details'!$A$18:$L$214, MATCH("Misc ID", 'E4 TB Allocation Details'!$A$18:$L$18, 0),FALSE), 'E2 Allocators'!$B$15:$W$361, MATCH('O5 Details by Class &amp; Accounts'!BE$18, 'E2 Allocators'!$B$15:$W$15, 0),FALSE)*$E149), 0, VLOOKUP(VLOOKUP($A149, 'E4 TB Allocation Details'!$A$18:$L$214, MATCH("Misc ID", 'E4 TB Allocation Details'!$A$18:$L$18, 0),FALSE), 'E2 Allocators'!$B$15:$W$361, MATCH('O5 Details by Class &amp; Accounts'!BE$18, 'E2 Allocators'!$B$15:$W$15, 0),FALSE)*$E149)</f>
        <v>0</v>
      </c>
      <c r="BF149" s="1321">
        <f>IF(ISERROR(VLOOKUP(VLOOKUP($A149, 'E4 TB Allocation Details'!$A$18:$L$214, MATCH("Misc ID", 'E4 TB Allocation Details'!$A$18:$L$18, 0),FALSE), 'E2 Allocators'!$B$15:$W$361, MATCH('O5 Details by Class &amp; Accounts'!BF$18, 'E2 Allocators'!$B$15:$W$15, 0),FALSE)*$E149), 0, VLOOKUP(VLOOKUP($A149, 'E4 TB Allocation Details'!$A$18:$L$214, MATCH("Misc ID", 'E4 TB Allocation Details'!$A$18:$L$18, 0),FALSE), 'E2 Allocators'!$B$15:$W$361, MATCH('O5 Details by Class &amp; Accounts'!BF$18, 'E2 Allocators'!$B$15:$W$15, 0),FALSE)*$E149)</f>
        <v>0</v>
      </c>
      <c r="BG149" s="1321">
        <f>IF(ISERROR(VLOOKUP(VLOOKUP($A149, 'E4 TB Allocation Details'!$A$18:$L$214, MATCH("Misc ID", 'E4 TB Allocation Details'!$A$18:$L$18, 0),FALSE), 'E2 Allocators'!$B$15:$W$361, MATCH('O5 Details by Class &amp; Accounts'!BG$18, 'E2 Allocators'!$B$15:$W$15, 0),FALSE)*$E149), 0, VLOOKUP(VLOOKUP($A149, 'E4 TB Allocation Details'!$A$18:$L$214, MATCH("Misc ID", 'E4 TB Allocation Details'!$A$18:$L$18, 0),FALSE), 'E2 Allocators'!$B$15:$W$361, MATCH('O5 Details by Class &amp; Accounts'!BG$18, 'E2 Allocators'!$B$15:$W$15, 0),FALSE)*$E149)</f>
        <v>0</v>
      </c>
      <c r="BH149" s="1321">
        <f>IF(ISERROR(VLOOKUP(VLOOKUP($A149, 'E4 TB Allocation Details'!$A$18:$L$214, MATCH("Misc ID", 'E4 TB Allocation Details'!$A$18:$L$18, 0),FALSE), 'E2 Allocators'!$B$15:$W$361, MATCH('O5 Details by Class &amp; Accounts'!BH$18, 'E2 Allocators'!$B$15:$W$15, 0),FALSE)*$E149), 0, VLOOKUP(VLOOKUP($A149, 'E4 TB Allocation Details'!$A$18:$L$214, MATCH("Misc ID", 'E4 TB Allocation Details'!$A$18:$L$18, 0),FALSE), 'E2 Allocators'!$B$15:$W$361, MATCH('O5 Details by Class &amp; Accounts'!BH$18, 'E2 Allocators'!$B$15:$W$15, 0),FALSE)*$E149)</f>
        <v>0</v>
      </c>
      <c r="BI149" s="1321">
        <f>IF(ISERROR(VLOOKUP(VLOOKUP($A149, 'E4 TB Allocation Details'!$A$18:$L$214, MATCH("Misc ID", 'E4 TB Allocation Details'!$A$18:$L$18, 0),FALSE), 'E2 Allocators'!$B$15:$W$361, MATCH('O5 Details by Class &amp; Accounts'!BI$18, 'E2 Allocators'!$B$15:$W$15, 0),FALSE)*$E149), 0, VLOOKUP(VLOOKUP($A149, 'E4 TB Allocation Details'!$A$18:$L$214, MATCH("Misc ID", 'E4 TB Allocation Details'!$A$18:$L$18, 0),FALSE), 'E2 Allocators'!$B$15:$W$361, MATCH('O5 Details by Class &amp; Accounts'!BI$18, 'E2 Allocators'!$B$15:$W$15, 0),FALSE)*$E149)</f>
        <v>0</v>
      </c>
      <c r="BJ149" s="1321">
        <f>IF(ISERROR(VLOOKUP(VLOOKUP($A149, 'E4 TB Allocation Details'!$A$18:$L$214, MATCH("Misc ID", 'E4 TB Allocation Details'!$A$18:$L$18, 0),FALSE), 'E2 Allocators'!$B$15:$W$361, MATCH('O5 Details by Class &amp; Accounts'!BJ$18, 'E2 Allocators'!$B$15:$W$15, 0),FALSE)*$E149), 0, VLOOKUP(VLOOKUP($A149, 'E4 TB Allocation Details'!$A$18:$L$214, MATCH("Misc ID", 'E4 TB Allocation Details'!$A$18:$L$18, 0),FALSE), 'E2 Allocators'!$B$15:$W$361, MATCH('O5 Details by Class &amp; Accounts'!BJ$18, 'E2 Allocators'!$B$15:$W$15, 0),FALSE)*$E149)</f>
        <v>0</v>
      </c>
      <c r="BK149" s="1321">
        <f>IF(ISERROR(VLOOKUP(VLOOKUP($A149, 'E4 TB Allocation Details'!$A$18:$L$214, MATCH("Misc ID", 'E4 TB Allocation Details'!$A$18:$L$18, 0),FALSE), 'E2 Allocators'!$B$15:$W$361, MATCH('O5 Details by Class &amp; Accounts'!BK$18, 'E2 Allocators'!$B$15:$W$15, 0),FALSE)*$E149), 0, VLOOKUP(VLOOKUP($A149, 'E4 TB Allocation Details'!$A$18:$L$214, MATCH("Misc ID", 'E4 TB Allocation Details'!$A$18:$L$18, 0),FALSE), 'E2 Allocators'!$B$15:$W$361, MATCH('O5 Details by Class &amp; Accounts'!BK$18, 'E2 Allocators'!$B$15:$W$15, 0),FALSE)*$E149)</f>
        <v>0</v>
      </c>
      <c r="BL149" s="1321">
        <f>IF(ISERROR(VLOOKUP(VLOOKUP($A149, 'E4 TB Allocation Details'!$A$18:$L$214, MATCH("Misc ID", 'E4 TB Allocation Details'!$A$18:$L$18, 0),FALSE), 'E2 Allocators'!$B$15:$W$361, MATCH('O5 Details by Class &amp; Accounts'!BL$18, 'E2 Allocators'!$B$15:$W$15, 0),FALSE)*$E149), 0, VLOOKUP(VLOOKUP($A149, 'E4 TB Allocation Details'!$A$18:$L$214, MATCH("Misc ID", 'E4 TB Allocation Details'!$A$18:$L$18, 0),FALSE), 'E2 Allocators'!$B$15:$W$361, MATCH('O5 Details by Class &amp; Accounts'!BL$18, 'E2 Allocators'!$B$15:$W$15, 0),FALSE)*$E149)</f>
        <v>0</v>
      </c>
      <c r="BM149" s="1321">
        <f>IF(ISERROR(VLOOKUP(VLOOKUP($A149, 'E4 TB Allocation Details'!$A$18:$L$214, MATCH("Misc ID", 'E4 TB Allocation Details'!$A$18:$L$18, 0),FALSE), 'E2 Allocators'!$B$15:$W$361, MATCH('O5 Details by Class &amp; Accounts'!BM$18, 'E2 Allocators'!$B$15:$W$15, 0),FALSE)*$E149), 0, VLOOKUP(VLOOKUP($A149, 'E4 TB Allocation Details'!$A$18:$L$214, MATCH("Misc ID", 'E4 TB Allocation Details'!$A$18:$L$18, 0),FALSE), 'E2 Allocators'!$B$15:$W$361, MATCH('O5 Details by Class &amp; Accounts'!BM$18, 'E2 Allocators'!$B$15:$W$15, 0),FALSE)*$E149)</f>
        <v>0</v>
      </c>
      <c r="BN149" s="1321">
        <f>IF(ISERROR(VLOOKUP(VLOOKUP($A149, 'E4 TB Allocation Details'!$A$18:$L$214, MATCH("Misc ID", 'E4 TB Allocation Details'!$A$18:$L$18, 0),FALSE), 'E2 Allocators'!$B$15:$W$361, MATCH('O5 Details by Class &amp; Accounts'!BN$18, 'E2 Allocators'!$B$15:$W$15, 0),FALSE)*$E149), 0, VLOOKUP(VLOOKUP($A149, 'E4 TB Allocation Details'!$A$18:$L$214, MATCH("Misc ID", 'E4 TB Allocation Details'!$A$18:$L$18, 0),FALSE), 'E2 Allocators'!$B$15:$W$361, MATCH('O5 Details by Class &amp; Accounts'!BN$18, 'E2 Allocators'!$B$15:$W$15, 0),FALSE)*$E149)</f>
        <v>0</v>
      </c>
      <c r="BO149" s="1321">
        <f>IF(ISERROR(VLOOKUP(VLOOKUP($A149, 'E4 TB Allocation Details'!$A$18:$L$214, MATCH("Misc ID", 'E4 TB Allocation Details'!$A$18:$L$18, 0),FALSE), 'E2 Allocators'!$B$15:$W$361, MATCH('O5 Details by Class &amp; Accounts'!BO$18, 'E2 Allocators'!$B$15:$W$15, 0),FALSE)*$E149), 0, VLOOKUP(VLOOKUP($A149, 'E4 TB Allocation Details'!$A$18:$L$214, MATCH("Misc ID", 'E4 TB Allocation Details'!$A$18:$L$18, 0),FALSE), 'E2 Allocators'!$B$15:$W$361, MATCH('O5 Details by Class &amp; Accounts'!BO$18, 'E2 Allocators'!$B$15:$W$15, 0),FALSE)*$E149)</f>
        <v>0</v>
      </c>
      <c r="BP149" s="1321">
        <f>IF(ISERROR(VLOOKUP(VLOOKUP($A149, 'E4 TB Allocation Details'!$A$18:$L$214, MATCH("Misc ID", 'E4 TB Allocation Details'!$A$18:$L$18, 0),FALSE), 'E2 Allocators'!$B$15:$W$361, MATCH('O5 Details by Class &amp; Accounts'!BP$18, 'E2 Allocators'!$B$15:$W$15, 0),FALSE)*$E149), 0, VLOOKUP(VLOOKUP($A149, 'E4 TB Allocation Details'!$A$18:$L$214, MATCH("Misc ID", 'E4 TB Allocation Details'!$A$18:$L$18, 0),FALSE), 'E2 Allocators'!$B$15:$W$361, MATCH('O5 Details by Class &amp; Accounts'!BP$18, 'E2 Allocators'!$B$15:$W$15, 0),FALSE)*$E149)</f>
        <v>0</v>
      </c>
      <c r="BQ149" s="1321">
        <f>IF(ISERROR(VLOOKUP(VLOOKUP($A149, 'E4 TB Allocation Details'!$A$18:$L$214, MATCH("Misc ID", 'E4 TB Allocation Details'!$A$18:$L$18, 0),FALSE), 'E2 Allocators'!$B$15:$W$361, MATCH('O5 Details by Class &amp; Accounts'!BQ$18, 'E2 Allocators'!$B$15:$W$15, 0),FALSE)*$E149), 0, VLOOKUP(VLOOKUP($A149, 'E4 TB Allocation Details'!$A$18:$L$214, MATCH("Misc ID", 'E4 TB Allocation Details'!$A$18:$L$18, 0),FALSE), 'E2 Allocators'!$B$15:$W$361, MATCH('O5 Details by Class &amp; Accounts'!BQ$18, 'E2 Allocators'!$B$15:$W$15, 0),FALSE)*$E149)</f>
        <v>0</v>
      </c>
      <c r="BR149" s="1321">
        <f>IF(ISERROR(VLOOKUP(VLOOKUP($A149, 'E4 TB Allocation Details'!$A$18:$L$214, MATCH("Misc ID", 'E4 TB Allocation Details'!$A$18:$L$18, 0),FALSE), 'E2 Allocators'!$B$15:$W$361, MATCH('O5 Details by Class &amp; Accounts'!BR$18, 'E2 Allocators'!$B$15:$W$15, 0),FALSE)*$E149), 0, VLOOKUP(VLOOKUP($A149, 'E4 TB Allocation Details'!$A$18:$L$214, MATCH("Misc ID", 'E4 TB Allocation Details'!$A$18:$L$18, 0),FALSE), 'E2 Allocators'!$B$15:$W$361, MATCH('O5 Details by Class &amp; Accounts'!BR$18, 'E2 Allocators'!$B$15:$W$15, 0),FALSE)*$E149)</f>
        <v>0</v>
      </c>
      <c r="BS149" s="1321">
        <f t="shared" si="41"/>
        <v>0</v>
      </c>
      <c r="BT149" s="1321">
        <f>IF(ISERROR(VLOOKUP(VLOOKUP($A149, 'E4 TB Allocation Details'!$A$18:$L$214, MATCH("A &amp; G ID", 'E4 TB Allocation Details'!$A$18:$L$18, 0),FALSE), 'E2 Allocators'!$B$15:$W$361, MATCH('O5 Details by Class &amp; Accounts'!BT$18, 'E2 Allocators'!$B$15:$W$15, 0),FALSE)*$E149), 0, VLOOKUP(VLOOKUP($A149, 'E4 TB Allocation Details'!$A$18:$L$214, MATCH("A &amp; G ID", 'E4 TB Allocation Details'!$A$18:$L$18, 0),FALSE), 'E2 Allocators'!$B$15:$W$361, MATCH('O5 Details by Class &amp; Accounts'!BT$18, 'E2 Allocators'!$B$15:$W$15, 0),FALSE)*$E149)</f>
        <v>0</v>
      </c>
      <c r="BU149" s="1321">
        <f>IF(ISERROR(VLOOKUP(VLOOKUP($A149, 'E4 TB Allocation Details'!$A$18:$L$214, MATCH("A &amp; G ID", 'E4 TB Allocation Details'!$A$18:$L$18, 0),FALSE), 'E2 Allocators'!$B$15:$W$361, MATCH('O5 Details by Class &amp; Accounts'!BU$18, 'E2 Allocators'!$B$15:$W$15, 0),FALSE)*$E149), 0, VLOOKUP(VLOOKUP($A149, 'E4 TB Allocation Details'!$A$18:$L$214, MATCH("A &amp; G ID", 'E4 TB Allocation Details'!$A$18:$L$18, 0),FALSE), 'E2 Allocators'!$B$15:$W$361, MATCH('O5 Details by Class &amp; Accounts'!BU$18, 'E2 Allocators'!$B$15:$W$15, 0),FALSE)*$E149)</f>
        <v>0</v>
      </c>
      <c r="BV149" s="1321">
        <f>IF(ISERROR(VLOOKUP(VLOOKUP($A149, 'E4 TB Allocation Details'!$A$18:$L$214, MATCH("A &amp; G ID", 'E4 TB Allocation Details'!$A$18:$L$18, 0),FALSE), 'E2 Allocators'!$B$15:$W$361, MATCH('O5 Details by Class &amp; Accounts'!BV$18, 'E2 Allocators'!$B$15:$W$15, 0),FALSE)*$E149), 0, VLOOKUP(VLOOKUP($A149, 'E4 TB Allocation Details'!$A$18:$L$214, MATCH("A &amp; G ID", 'E4 TB Allocation Details'!$A$18:$L$18, 0),FALSE), 'E2 Allocators'!$B$15:$W$361, MATCH('O5 Details by Class &amp; Accounts'!BV$18, 'E2 Allocators'!$B$15:$W$15, 0),FALSE)*$E149)</f>
        <v>0</v>
      </c>
      <c r="BW149" s="1321">
        <f>IF(ISERROR(VLOOKUP(VLOOKUP($A149, 'E4 TB Allocation Details'!$A$18:$L$214, MATCH("A &amp; G ID", 'E4 TB Allocation Details'!$A$18:$L$18, 0),FALSE), 'E2 Allocators'!$B$15:$W$361, MATCH('O5 Details by Class &amp; Accounts'!BW$18, 'E2 Allocators'!$B$15:$W$15, 0),FALSE)*$E149), 0, VLOOKUP(VLOOKUP($A149, 'E4 TB Allocation Details'!$A$18:$L$214, MATCH("A &amp; G ID", 'E4 TB Allocation Details'!$A$18:$L$18, 0),FALSE), 'E2 Allocators'!$B$15:$W$361, MATCH('O5 Details by Class &amp; Accounts'!BW$18, 'E2 Allocators'!$B$15:$W$15, 0),FALSE)*$E149)</f>
        <v>0</v>
      </c>
      <c r="BX149" s="1321">
        <f>IF(ISERROR(VLOOKUP(VLOOKUP($A149, 'E4 TB Allocation Details'!$A$18:$L$214, MATCH("A &amp; G ID", 'E4 TB Allocation Details'!$A$18:$L$18, 0),FALSE), 'E2 Allocators'!$B$15:$W$361, MATCH('O5 Details by Class &amp; Accounts'!BX$18, 'E2 Allocators'!$B$15:$W$15, 0),FALSE)*$E149), 0, VLOOKUP(VLOOKUP($A149, 'E4 TB Allocation Details'!$A$18:$L$214, MATCH("A &amp; G ID", 'E4 TB Allocation Details'!$A$18:$L$18, 0),FALSE), 'E2 Allocators'!$B$15:$W$361, MATCH('O5 Details by Class &amp; Accounts'!BX$18, 'E2 Allocators'!$B$15:$W$15, 0),FALSE)*$E149)</f>
        <v>0</v>
      </c>
      <c r="BY149" s="1321">
        <f>IF(ISERROR(VLOOKUP(VLOOKUP($A149, 'E4 TB Allocation Details'!$A$18:$L$214, MATCH("A &amp; G ID", 'E4 TB Allocation Details'!$A$18:$L$18, 0),FALSE), 'E2 Allocators'!$B$15:$W$361, MATCH('O5 Details by Class &amp; Accounts'!BY$18, 'E2 Allocators'!$B$15:$W$15, 0),FALSE)*$E149), 0, VLOOKUP(VLOOKUP($A149, 'E4 TB Allocation Details'!$A$18:$L$214, MATCH("A &amp; G ID", 'E4 TB Allocation Details'!$A$18:$L$18, 0),FALSE), 'E2 Allocators'!$B$15:$W$361, MATCH('O5 Details by Class &amp; Accounts'!BY$18, 'E2 Allocators'!$B$15:$W$15, 0),FALSE)*$E149)</f>
        <v>0</v>
      </c>
      <c r="BZ149" s="1321">
        <f>IF(ISERROR(VLOOKUP(VLOOKUP($A149, 'E4 TB Allocation Details'!$A$18:$L$214, MATCH("A &amp; G ID", 'E4 TB Allocation Details'!$A$18:$L$18, 0),FALSE), 'E2 Allocators'!$B$15:$W$361, MATCH('O5 Details by Class &amp; Accounts'!BZ$18, 'E2 Allocators'!$B$15:$W$15, 0),FALSE)*$E149), 0, VLOOKUP(VLOOKUP($A149, 'E4 TB Allocation Details'!$A$18:$L$214, MATCH("A &amp; G ID", 'E4 TB Allocation Details'!$A$18:$L$18, 0),FALSE), 'E2 Allocators'!$B$15:$W$361, MATCH('O5 Details by Class &amp; Accounts'!BZ$18, 'E2 Allocators'!$B$15:$W$15, 0),FALSE)*$E149)</f>
        <v>0</v>
      </c>
      <c r="CA149" s="1321">
        <f>IF(ISERROR(VLOOKUP(VLOOKUP($A149, 'E4 TB Allocation Details'!$A$18:$L$214, MATCH("A &amp; G ID", 'E4 TB Allocation Details'!$A$18:$L$18, 0),FALSE), 'E2 Allocators'!$B$15:$W$361, MATCH('O5 Details by Class &amp; Accounts'!CA$18, 'E2 Allocators'!$B$15:$W$15, 0),FALSE)*$E149), 0, VLOOKUP(VLOOKUP($A149, 'E4 TB Allocation Details'!$A$18:$L$214, MATCH("A &amp; G ID", 'E4 TB Allocation Details'!$A$18:$L$18, 0),FALSE), 'E2 Allocators'!$B$15:$W$361, MATCH('O5 Details by Class &amp; Accounts'!CA$18, 'E2 Allocators'!$B$15:$W$15, 0),FALSE)*$E149)</f>
        <v>0</v>
      </c>
      <c r="CB149" s="1321">
        <f>IF(ISERROR(VLOOKUP(VLOOKUP($A149, 'E4 TB Allocation Details'!$A$18:$L$214, MATCH("A &amp; G ID", 'E4 TB Allocation Details'!$A$18:$L$18, 0),FALSE), 'E2 Allocators'!$B$15:$W$361, MATCH('O5 Details by Class &amp; Accounts'!CB$18, 'E2 Allocators'!$B$15:$W$15, 0),FALSE)*$E149), 0, VLOOKUP(VLOOKUP($A149, 'E4 TB Allocation Details'!$A$18:$L$214, MATCH("A &amp; G ID", 'E4 TB Allocation Details'!$A$18:$L$18, 0),FALSE), 'E2 Allocators'!$B$15:$W$361, MATCH('O5 Details by Class &amp; Accounts'!CB$18, 'E2 Allocators'!$B$15:$W$15, 0),FALSE)*$E149)</f>
        <v>0</v>
      </c>
      <c r="CC149" s="1321">
        <f>IF(ISERROR(VLOOKUP(VLOOKUP($A149, 'E4 TB Allocation Details'!$A$18:$L$214, MATCH("A &amp; G ID", 'E4 TB Allocation Details'!$A$18:$L$18, 0),FALSE), 'E2 Allocators'!$B$15:$W$361, MATCH('O5 Details by Class &amp; Accounts'!CC$18, 'E2 Allocators'!$B$15:$W$15, 0),FALSE)*$E149), 0, VLOOKUP(VLOOKUP($A149, 'E4 TB Allocation Details'!$A$18:$L$214, MATCH("A &amp; G ID", 'E4 TB Allocation Details'!$A$18:$L$18, 0),FALSE), 'E2 Allocators'!$B$15:$W$361, MATCH('O5 Details by Class &amp; Accounts'!CC$18, 'E2 Allocators'!$B$15:$W$15, 0),FALSE)*$E149)</f>
        <v>0</v>
      </c>
      <c r="CD149" s="1321">
        <f>IF(ISERROR(VLOOKUP(VLOOKUP($A149, 'E4 TB Allocation Details'!$A$18:$L$214, MATCH("A &amp; G ID", 'E4 TB Allocation Details'!$A$18:$L$18, 0),FALSE), 'E2 Allocators'!$B$15:$W$361, MATCH('O5 Details by Class &amp; Accounts'!CD$18, 'E2 Allocators'!$B$15:$W$15, 0),FALSE)*$E149), 0, VLOOKUP(VLOOKUP($A149, 'E4 TB Allocation Details'!$A$18:$L$214, MATCH("A &amp; G ID", 'E4 TB Allocation Details'!$A$18:$L$18, 0),FALSE), 'E2 Allocators'!$B$15:$W$361, MATCH('O5 Details by Class &amp; Accounts'!CD$18, 'E2 Allocators'!$B$15:$W$15, 0),FALSE)*$E149)</f>
        <v>0</v>
      </c>
      <c r="CE149" s="1321">
        <f>IF(ISERROR(VLOOKUP(VLOOKUP($A149, 'E4 TB Allocation Details'!$A$18:$L$214, MATCH("A &amp; G ID", 'E4 TB Allocation Details'!$A$18:$L$18, 0),FALSE), 'E2 Allocators'!$B$15:$W$361, MATCH('O5 Details by Class &amp; Accounts'!CE$18, 'E2 Allocators'!$B$15:$W$15, 0),FALSE)*$E149), 0, VLOOKUP(VLOOKUP($A149, 'E4 TB Allocation Details'!$A$18:$L$214, MATCH("A &amp; G ID", 'E4 TB Allocation Details'!$A$18:$L$18, 0),FALSE), 'E2 Allocators'!$B$15:$W$361, MATCH('O5 Details by Class &amp; Accounts'!CE$18, 'E2 Allocators'!$B$15:$W$15, 0),FALSE)*$E149)</f>
        <v>0</v>
      </c>
      <c r="CF149" s="1321">
        <f>IF(ISERROR(VLOOKUP(VLOOKUP($A149, 'E4 TB Allocation Details'!$A$18:$L$214, MATCH("A &amp; G ID", 'E4 TB Allocation Details'!$A$18:$L$18, 0),FALSE), 'E2 Allocators'!$B$15:$W$361, MATCH('O5 Details by Class &amp; Accounts'!CF$18, 'E2 Allocators'!$B$15:$W$15, 0),FALSE)*$E149), 0, VLOOKUP(VLOOKUP($A149, 'E4 TB Allocation Details'!$A$18:$L$214, MATCH("A &amp; G ID", 'E4 TB Allocation Details'!$A$18:$L$18, 0),FALSE), 'E2 Allocators'!$B$15:$W$361, MATCH('O5 Details by Class &amp; Accounts'!CF$18, 'E2 Allocators'!$B$15:$W$15, 0),FALSE)*$E149)</f>
        <v>0</v>
      </c>
      <c r="CG149" s="1321">
        <f>IF(ISERROR(VLOOKUP(VLOOKUP($A149, 'E4 TB Allocation Details'!$A$18:$L$214, MATCH("A &amp; G ID", 'E4 TB Allocation Details'!$A$18:$L$18, 0),FALSE), 'E2 Allocators'!$B$15:$W$361, MATCH('O5 Details by Class &amp; Accounts'!CG$18, 'E2 Allocators'!$B$15:$W$15, 0),FALSE)*$E149), 0, VLOOKUP(VLOOKUP($A149, 'E4 TB Allocation Details'!$A$18:$L$214, MATCH("A &amp; G ID", 'E4 TB Allocation Details'!$A$18:$L$18, 0),FALSE), 'E2 Allocators'!$B$15:$W$361, MATCH('O5 Details by Class &amp; Accounts'!CG$18, 'E2 Allocators'!$B$15:$W$15, 0),FALSE)*$E149)</f>
        <v>0</v>
      </c>
      <c r="CH149" s="1321">
        <f>IF(ISERROR(VLOOKUP(VLOOKUP($A149, 'E4 TB Allocation Details'!$A$18:$L$214, MATCH("A &amp; G ID", 'E4 TB Allocation Details'!$A$18:$L$18, 0),FALSE), 'E2 Allocators'!$B$15:$W$361, MATCH('O5 Details by Class &amp; Accounts'!CH$18, 'E2 Allocators'!$B$15:$W$15, 0),FALSE)*$E149), 0, VLOOKUP(VLOOKUP($A149, 'E4 TB Allocation Details'!$A$18:$L$214, MATCH("A &amp; G ID", 'E4 TB Allocation Details'!$A$18:$L$18, 0),FALSE), 'E2 Allocators'!$B$15:$W$361, MATCH('O5 Details by Class &amp; Accounts'!CH$18, 'E2 Allocators'!$B$15:$W$15, 0),FALSE)*$E149)</f>
        <v>0</v>
      </c>
      <c r="CI149" s="1321">
        <f>IF(ISERROR(VLOOKUP(VLOOKUP($A149, 'E4 TB Allocation Details'!$A$18:$L$214, MATCH("A &amp; G ID", 'E4 TB Allocation Details'!$A$18:$L$18, 0),FALSE), 'E2 Allocators'!$B$15:$W$361, MATCH('O5 Details by Class &amp; Accounts'!CI$18, 'E2 Allocators'!$B$15:$W$15, 0),FALSE)*$E149), 0, VLOOKUP(VLOOKUP($A149, 'E4 TB Allocation Details'!$A$18:$L$214, MATCH("A &amp; G ID", 'E4 TB Allocation Details'!$A$18:$L$18, 0),FALSE), 'E2 Allocators'!$B$15:$W$361, MATCH('O5 Details by Class &amp; Accounts'!CI$18, 'E2 Allocators'!$B$15:$W$15, 0),FALSE)*$E149)</f>
        <v>0</v>
      </c>
      <c r="CJ149" s="1321">
        <f>IF(ISERROR(VLOOKUP(VLOOKUP($A149, 'E4 TB Allocation Details'!$A$18:$L$214, MATCH("A &amp; G ID", 'E4 TB Allocation Details'!$A$18:$L$18, 0),FALSE), 'E2 Allocators'!$B$15:$W$361, MATCH('O5 Details by Class &amp; Accounts'!CJ$18, 'E2 Allocators'!$B$15:$W$15, 0),FALSE)*$E149), 0, VLOOKUP(VLOOKUP($A149, 'E4 TB Allocation Details'!$A$18:$L$214, MATCH("A &amp; G ID", 'E4 TB Allocation Details'!$A$18:$L$18, 0),FALSE), 'E2 Allocators'!$B$15:$W$361, MATCH('O5 Details by Class &amp; Accounts'!CJ$18, 'E2 Allocators'!$B$15:$W$15, 0),FALSE)*$E149)</f>
        <v>0</v>
      </c>
      <c r="CK149" s="1321">
        <f>IF(ISERROR(VLOOKUP(VLOOKUP($A149, 'E4 TB Allocation Details'!$A$18:$L$214, MATCH("A &amp; G ID", 'E4 TB Allocation Details'!$A$18:$L$18, 0),FALSE), 'E2 Allocators'!$B$15:$W$361, MATCH('O5 Details by Class &amp; Accounts'!CK$18, 'E2 Allocators'!$B$15:$W$15, 0),FALSE)*$E149), 0, VLOOKUP(VLOOKUP($A149, 'E4 TB Allocation Details'!$A$18:$L$214, MATCH("A &amp; G ID", 'E4 TB Allocation Details'!$A$18:$L$18, 0),FALSE), 'E2 Allocators'!$B$15:$W$361, MATCH('O5 Details by Class &amp; Accounts'!CK$18, 'E2 Allocators'!$B$15:$W$15, 0),FALSE)*$E149)</f>
        <v>0</v>
      </c>
      <c r="CL149" s="1321">
        <f>IF(ISERROR(VLOOKUP(VLOOKUP($A149, 'E4 TB Allocation Details'!$A$18:$L$214, MATCH("A &amp; G ID", 'E4 TB Allocation Details'!$A$18:$L$18, 0),FALSE), 'E2 Allocators'!$B$15:$W$361, MATCH('O5 Details by Class &amp; Accounts'!CL$18, 'E2 Allocators'!$B$15:$W$15, 0),FALSE)*$E149), 0, VLOOKUP(VLOOKUP($A149, 'E4 TB Allocation Details'!$A$18:$L$214, MATCH("A &amp; G ID", 'E4 TB Allocation Details'!$A$18:$L$18, 0),FALSE), 'E2 Allocators'!$B$15:$W$361, MATCH('O5 Details by Class &amp; Accounts'!CL$18, 'E2 Allocators'!$B$15:$W$15, 0),FALSE)*$E149)</f>
        <v>0</v>
      </c>
      <c r="CM149" s="1321">
        <f>IF(ISERROR(VLOOKUP(VLOOKUP($A149, 'E4 TB Allocation Details'!$A$18:$L$214, MATCH("A &amp; G ID", 'E4 TB Allocation Details'!$A$18:$L$18, 0),FALSE), 'E2 Allocators'!$B$15:$W$361, MATCH('O5 Details by Class &amp; Accounts'!CM$18, 'E2 Allocators'!$B$15:$W$15, 0),FALSE)*$E149), 0, VLOOKUP(VLOOKUP($A149, 'E4 TB Allocation Details'!$A$18:$L$214, MATCH("A &amp; G ID", 'E4 TB Allocation Details'!$A$18:$L$18, 0),FALSE), 'E2 Allocators'!$B$15:$W$361, MATCH('O5 Details by Class &amp; Accounts'!CM$18, 'E2 Allocators'!$B$15:$W$15, 0),FALSE)*$E149)</f>
        <v>0</v>
      </c>
      <c r="CN149" s="1321">
        <f t="shared" si="42"/>
        <v>0</v>
      </c>
      <c r="CO149" s="1650">
        <f t="shared" si="43"/>
        <v>7.2759576141834259E-12</v>
      </c>
      <c r="CQ149" s="1898" t="s">
        <v>108</v>
      </c>
    </row>
    <row r="150" spans="1:95" s="64" customFormat="1" ht="25.5">
      <c r="A150" s="1089">
        <v>5090</v>
      </c>
      <c r="B150" s="1088" t="s">
        <v>1580</v>
      </c>
      <c r="C150" s="1647">
        <f>IF(ISERROR(VLOOKUP($A150,'I3 TB Data'!$A$19:$H$484,MATCH('O5 Details by Class &amp; Accounts'!$C$18, 'I3 TB Data'!$A$19:$H$19,0),0)), 0, VLOOKUP($A150,'I3 TB Data'!$A$19:$H$484,MATCH('O5 Details by Class &amp; Accounts'!$C$18,'I3 TB Data'!$A$19:$H$19,0),0))</f>
        <v>0</v>
      </c>
      <c r="D150" s="1648"/>
      <c r="E150" s="1647">
        <f t="shared" si="44"/>
        <v>0</v>
      </c>
      <c r="F150" s="1649">
        <f>IF(ISERROR(VLOOKUP($A150, 'E1 Categorization'!A33:E124, MATCH("Customer Component", 'E1 Categorization'!$A$33:$E$33,0), 0)), 0, IF(VLOOKUP($A150, 'E1 Categorization'!A33:E124, MATCH("Customer Component", 'E1 Categorization'!$A$33:$E$33,0), 0)=0, 'O5 Details by Class &amp; Accounts'!$E150, IF(AND(VLOOKUP($A150, 'E1 Categorization'!A33:E124, MATCH("Customer Component", 'E1 Categorization'!$A$33:$E$33,0), 0) &gt;0, VLOOKUP($A150, 'E1 Categorization'!A33:E124, MATCH("Customer Component", 'E1 Categorization'!$A$33:$E$33,0), 0)&lt;1), 'O5 Details by Class &amp; Accounts'!$E150*(1-VLOOKUP($A150, 'E1 Categorization'!A33:E124, MATCH("Customer Component", 'E1 Categorization'!$A$33:$E$33,0), 0)), 0)))</f>
        <v>0</v>
      </c>
      <c r="G150" s="1649">
        <f>IF(ISERROR(VLOOKUP($A150, 'E1 Categorization'!A33:E124, MATCH("Customer Component", 'E1 Categorization'!$A$33:$E$33,0), 0)),0, IF(VLOOKUP($A150, 'E1 Categorization'!A33:E124, MATCH("Customer Component", 'E1 Categorization'!$A$33:$E$33,0), 0)=0, 0, IF(AND(VLOOKUP($A150, 'E1 Categorization'!A33:E124, MATCH("Customer Component", 'E1 Categorization'!$A$33:$E$33,0), 0) &gt;0, VLOOKUP($A150, 'E1 Categorization'!A33:E124, MATCH("Customer Component", 'E1 Categorization'!$A$33:$E$33,0), 0)&lt;1), 'O5 Details by Class &amp; Accounts'!$E150*(VLOOKUP($A150, 'E1 Categorization'!A33:E124, MATCH("Customer Component", 'E1 Categorization'!$A$33:$E$33,0), 0)), 'O5 Details by Class &amp; Accounts'!$E150)))</f>
        <v>0</v>
      </c>
      <c r="H150" s="1321">
        <f t="shared" si="38"/>
        <v>0</v>
      </c>
      <c r="I150" s="1321">
        <f>IF(ISERROR(VLOOKUP(VLOOKUP($A150, 'E4 TB Allocation Details'!$A$18:$L$214, MATCH("Demand ID", 'E4 TB Allocation Details'!$A$18:$L$18, 0),FALSE), 'E2 Allocators'!$B$15:$W$361, MATCH('O5 Details by Class &amp; Accounts'!I$18, 'E2 Allocators'!$B$15:$W$15, 0),FALSE)*$F150), 0, VLOOKUP(VLOOKUP($A150, 'E4 TB Allocation Details'!$A$18:$L$214, MATCH("Demand ID", 'E4 TB Allocation Details'!$A$18:$L$18, 0),FALSE), 'E2 Allocators'!$B$15:$W$361, MATCH('O5 Details by Class &amp; Accounts'!I$18, 'E2 Allocators'!$B$15:$W$15, 0),FALSE)*$F150)</f>
        <v>0</v>
      </c>
      <c r="J150" s="1321">
        <f>IF(ISERROR(VLOOKUP(VLOOKUP($A150, 'E4 TB Allocation Details'!$A$18:$L$214, MATCH("Demand ID", 'E4 TB Allocation Details'!$A$18:$L$18, 0),FALSE), 'E2 Allocators'!$B$15:$W$361, MATCH('O5 Details by Class &amp; Accounts'!J$18, 'E2 Allocators'!$B$15:$W$15, 0),FALSE)*$F150), 0, VLOOKUP(VLOOKUP($A150, 'E4 TB Allocation Details'!$A$18:$L$214, MATCH("Demand ID", 'E4 TB Allocation Details'!$A$18:$L$18, 0),FALSE), 'E2 Allocators'!$B$15:$W$361, MATCH('O5 Details by Class &amp; Accounts'!J$18, 'E2 Allocators'!$B$15:$W$15, 0),FALSE)*$F150)</f>
        <v>0</v>
      </c>
      <c r="K150" s="1321">
        <f>IF(ISERROR(VLOOKUP(VLOOKUP($A150, 'E4 TB Allocation Details'!$A$18:$L$214, MATCH("Demand ID", 'E4 TB Allocation Details'!$A$18:$L$18, 0),FALSE), 'E2 Allocators'!$B$15:$W$361, MATCH('O5 Details by Class &amp; Accounts'!K$18, 'E2 Allocators'!$B$15:$W$15, 0),FALSE)*$F150), 0, VLOOKUP(VLOOKUP($A150, 'E4 TB Allocation Details'!$A$18:$L$214, MATCH("Demand ID", 'E4 TB Allocation Details'!$A$18:$L$18, 0),FALSE), 'E2 Allocators'!$B$15:$W$361, MATCH('O5 Details by Class &amp; Accounts'!K$18, 'E2 Allocators'!$B$15:$W$15, 0),FALSE)*$F150)</f>
        <v>0</v>
      </c>
      <c r="L150" s="1321">
        <f>IF(ISERROR(VLOOKUP(VLOOKUP($A150, 'E4 TB Allocation Details'!$A$18:$L$214, MATCH("Demand ID", 'E4 TB Allocation Details'!$A$18:$L$18, 0),FALSE), 'E2 Allocators'!$B$15:$W$361, MATCH('O5 Details by Class &amp; Accounts'!L$18, 'E2 Allocators'!$B$15:$W$15, 0),FALSE)*$F150), 0, VLOOKUP(VLOOKUP($A150, 'E4 TB Allocation Details'!$A$18:$L$214, MATCH("Demand ID", 'E4 TB Allocation Details'!$A$18:$L$18, 0),FALSE), 'E2 Allocators'!$B$15:$W$361, MATCH('O5 Details by Class &amp; Accounts'!L$18, 'E2 Allocators'!$B$15:$W$15, 0),FALSE)*$F150)</f>
        <v>0</v>
      </c>
      <c r="M150" s="1321">
        <f>IF(ISERROR(VLOOKUP(VLOOKUP($A150, 'E4 TB Allocation Details'!$A$18:$L$214, MATCH("Demand ID", 'E4 TB Allocation Details'!$A$18:$L$18, 0),FALSE), 'E2 Allocators'!$B$15:$W$361, MATCH('O5 Details by Class &amp; Accounts'!M$18, 'E2 Allocators'!$B$15:$W$15, 0),FALSE)*$F150), 0, VLOOKUP(VLOOKUP($A150, 'E4 TB Allocation Details'!$A$18:$L$214, MATCH("Demand ID", 'E4 TB Allocation Details'!$A$18:$L$18, 0),FALSE), 'E2 Allocators'!$B$15:$W$361, MATCH('O5 Details by Class &amp; Accounts'!M$18, 'E2 Allocators'!$B$15:$W$15, 0),FALSE)*$F150)</f>
        <v>0</v>
      </c>
      <c r="N150" s="1321">
        <f>IF(ISERROR(VLOOKUP(VLOOKUP($A150, 'E4 TB Allocation Details'!$A$18:$L$214, MATCH("Demand ID", 'E4 TB Allocation Details'!$A$18:$L$18, 0),FALSE), 'E2 Allocators'!$B$15:$W$361, MATCH('O5 Details by Class &amp; Accounts'!N$18, 'E2 Allocators'!$B$15:$W$15, 0),FALSE)*$F150), 0, VLOOKUP(VLOOKUP($A150, 'E4 TB Allocation Details'!$A$18:$L$214, MATCH("Demand ID", 'E4 TB Allocation Details'!$A$18:$L$18, 0),FALSE), 'E2 Allocators'!$B$15:$W$361, MATCH('O5 Details by Class &amp; Accounts'!N$18, 'E2 Allocators'!$B$15:$W$15, 0),FALSE)*$F150)</f>
        <v>0</v>
      </c>
      <c r="O150" s="1321">
        <f>IF(ISERROR(VLOOKUP(VLOOKUP($A150, 'E4 TB Allocation Details'!$A$18:$L$214, MATCH("Demand ID", 'E4 TB Allocation Details'!$A$18:$L$18, 0),FALSE), 'E2 Allocators'!$B$15:$W$361, MATCH('O5 Details by Class &amp; Accounts'!O$18, 'E2 Allocators'!$B$15:$W$15, 0),FALSE)*$F150), 0, VLOOKUP(VLOOKUP($A150, 'E4 TB Allocation Details'!$A$18:$L$214, MATCH("Demand ID", 'E4 TB Allocation Details'!$A$18:$L$18, 0),FALSE), 'E2 Allocators'!$B$15:$W$361, MATCH('O5 Details by Class &amp; Accounts'!O$18, 'E2 Allocators'!$B$15:$W$15, 0),FALSE)*$F150)</f>
        <v>0</v>
      </c>
      <c r="P150" s="1321">
        <f>IF(ISERROR(VLOOKUP(VLOOKUP($A150, 'E4 TB Allocation Details'!$A$18:$L$214, MATCH("Demand ID", 'E4 TB Allocation Details'!$A$18:$L$18, 0),FALSE), 'E2 Allocators'!$B$15:$W$361, MATCH('O5 Details by Class &amp; Accounts'!P$18, 'E2 Allocators'!$B$15:$W$15, 0),FALSE)*$F150), 0, VLOOKUP(VLOOKUP($A150, 'E4 TB Allocation Details'!$A$18:$L$214, MATCH("Demand ID", 'E4 TB Allocation Details'!$A$18:$L$18, 0),FALSE), 'E2 Allocators'!$B$15:$W$361, MATCH('O5 Details by Class &amp; Accounts'!P$18, 'E2 Allocators'!$B$15:$W$15, 0),FALSE)*$F150)</f>
        <v>0</v>
      </c>
      <c r="Q150" s="1321">
        <f>IF(ISERROR(VLOOKUP(VLOOKUP($A150, 'E4 TB Allocation Details'!$A$18:$L$214, MATCH("Demand ID", 'E4 TB Allocation Details'!$A$18:$L$18, 0),FALSE), 'E2 Allocators'!$B$15:$W$361, MATCH('O5 Details by Class &amp; Accounts'!Q$18, 'E2 Allocators'!$B$15:$W$15, 0),FALSE)*$F150), 0, VLOOKUP(VLOOKUP($A150, 'E4 TB Allocation Details'!$A$18:$L$214, MATCH("Demand ID", 'E4 TB Allocation Details'!$A$18:$L$18, 0),FALSE), 'E2 Allocators'!$B$15:$W$361, MATCH('O5 Details by Class &amp; Accounts'!Q$18, 'E2 Allocators'!$B$15:$W$15, 0),FALSE)*$F150)</f>
        <v>0</v>
      </c>
      <c r="R150" s="1321">
        <f>IF(ISERROR(VLOOKUP(VLOOKUP($A150, 'E4 TB Allocation Details'!$A$18:$L$214, MATCH("Demand ID", 'E4 TB Allocation Details'!$A$18:$L$18, 0),FALSE), 'E2 Allocators'!$B$15:$W$361, MATCH('O5 Details by Class &amp; Accounts'!R$18, 'E2 Allocators'!$B$15:$W$15, 0),FALSE)*$F150), 0, VLOOKUP(VLOOKUP($A150, 'E4 TB Allocation Details'!$A$18:$L$214, MATCH("Demand ID", 'E4 TB Allocation Details'!$A$18:$L$18, 0),FALSE), 'E2 Allocators'!$B$15:$W$361, MATCH('O5 Details by Class &amp; Accounts'!R$18, 'E2 Allocators'!$B$15:$W$15, 0),FALSE)*$F150)</f>
        <v>0</v>
      </c>
      <c r="S150" s="1321">
        <f>IF(ISERROR(VLOOKUP(VLOOKUP($A150, 'E4 TB Allocation Details'!$A$18:$L$214, MATCH("Demand ID", 'E4 TB Allocation Details'!$A$18:$L$18, 0),FALSE), 'E2 Allocators'!$B$15:$W$361, MATCH('O5 Details by Class &amp; Accounts'!S$18, 'E2 Allocators'!$B$15:$W$15, 0),FALSE)*$F150), 0, VLOOKUP(VLOOKUP($A150, 'E4 TB Allocation Details'!$A$18:$L$214, MATCH("Demand ID", 'E4 TB Allocation Details'!$A$18:$L$18, 0),FALSE), 'E2 Allocators'!$B$15:$W$361, MATCH('O5 Details by Class &amp; Accounts'!S$18, 'E2 Allocators'!$B$15:$W$15, 0),FALSE)*$F150)</f>
        <v>0</v>
      </c>
      <c r="T150" s="1321">
        <f>IF(ISERROR(VLOOKUP(VLOOKUP($A150, 'E4 TB Allocation Details'!$A$18:$L$214, MATCH("Demand ID", 'E4 TB Allocation Details'!$A$18:$L$18, 0),FALSE), 'E2 Allocators'!$B$15:$W$361, MATCH('O5 Details by Class &amp; Accounts'!T$18, 'E2 Allocators'!$B$15:$W$15, 0),FALSE)*$F150), 0, VLOOKUP(VLOOKUP($A150, 'E4 TB Allocation Details'!$A$18:$L$214, MATCH("Demand ID", 'E4 TB Allocation Details'!$A$18:$L$18, 0),FALSE), 'E2 Allocators'!$B$15:$W$361, MATCH('O5 Details by Class &amp; Accounts'!T$18, 'E2 Allocators'!$B$15:$W$15, 0),FALSE)*$F150)</f>
        <v>0</v>
      </c>
      <c r="U150" s="1321">
        <f>IF(ISERROR(VLOOKUP(VLOOKUP($A150, 'E4 TB Allocation Details'!$A$18:$L$214, MATCH("Demand ID", 'E4 TB Allocation Details'!$A$18:$L$18, 0),FALSE), 'E2 Allocators'!$B$15:$W$361, MATCH('O5 Details by Class &amp; Accounts'!U$18, 'E2 Allocators'!$B$15:$W$15, 0),FALSE)*$F150), 0, VLOOKUP(VLOOKUP($A150, 'E4 TB Allocation Details'!$A$18:$L$214, MATCH("Demand ID", 'E4 TB Allocation Details'!$A$18:$L$18, 0),FALSE), 'E2 Allocators'!$B$15:$W$361, MATCH('O5 Details by Class &amp; Accounts'!U$18, 'E2 Allocators'!$B$15:$W$15, 0),FALSE)*$F150)</f>
        <v>0</v>
      </c>
      <c r="V150" s="1321">
        <f>IF(ISERROR(VLOOKUP(VLOOKUP($A150, 'E4 TB Allocation Details'!$A$18:$L$214, MATCH("Demand ID", 'E4 TB Allocation Details'!$A$18:$L$18, 0),FALSE), 'E2 Allocators'!$B$15:$W$361, MATCH('O5 Details by Class &amp; Accounts'!V$18, 'E2 Allocators'!$B$15:$W$15, 0),FALSE)*$F150), 0, VLOOKUP(VLOOKUP($A150, 'E4 TB Allocation Details'!$A$18:$L$214, MATCH("Demand ID", 'E4 TB Allocation Details'!$A$18:$L$18, 0),FALSE), 'E2 Allocators'!$B$15:$W$361, MATCH('O5 Details by Class &amp; Accounts'!V$18, 'E2 Allocators'!$B$15:$W$15, 0),FALSE)*$F150)</f>
        <v>0</v>
      </c>
      <c r="W150" s="1321">
        <f>IF(ISERROR(VLOOKUP(VLOOKUP($A150, 'E4 TB Allocation Details'!$A$18:$L$214, MATCH("Demand ID", 'E4 TB Allocation Details'!$A$18:$L$18, 0),FALSE), 'E2 Allocators'!$B$15:$W$361, MATCH('O5 Details by Class &amp; Accounts'!W$18, 'E2 Allocators'!$B$15:$W$15, 0),FALSE)*$F150), 0, VLOOKUP(VLOOKUP($A150, 'E4 TB Allocation Details'!$A$18:$L$214, MATCH("Demand ID", 'E4 TB Allocation Details'!$A$18:$L$18, 0),FALSE), 'E2 Allocators'!$B$15:$W$361, MATCH('O5 Details by Class &amp; Accounts'!W$18, 'E2 Allocators'!$B$15:$W$15, 0),FALSE)*$F150)</f>
        <v>0</v>
      </c>
      <c r="X150" s="1321">
        <f>IF(ISERROR(VLOOKUP(VLOOKUP($A150, 'E4 TB Allocation Details'!$A$18:$L$214, MATCH("Demand ID", 'E4 TB Allocation Details'!$A$18:$L$18, 0),FALSE), 'E2 Allocators'!$B$15:$W$361, MATCH('O5 Details by Class &amp; Accounts'!X$18, 'E2 Allocators'!$B$15:$W$15, 0),FALSE)*$F150), 0, VLOOKUP(VLOOKUP($A150, 'E4 TB Allocation Details'!$A$18:$L$214, MATCH("Demand ID", 'E4 TB Allocation Details'!$A$18:$L$18, 0),FALSE), 'E2 Allocators'!$B$15:$W$361, MATCH('O5 Details by Class &amp; Accounts'!X$18, 'E2 Allocators'!$B$15:$W$15, 0),FALSE)*$F150)</f>
        <v>0</v>
      </c>
      <c r="Y150" s="1321">
        <f>IF(ISERROR(VLOOKUP(VLOOKUP($A150, 'E4 TB Allocation Details'!$A$18:$L$214, MATCH("Demand ID", 'E4 TB Allocation Details'!$A$18:$L$18, 0),FALSE), 'E2 Allocators'!$B$15:$W$361, MATCH('O5 Details by Class &amp; Accounts'!Y$18, 'E2 Allocators'!$B$15:$W$15, 0),FALSE)*$F150), 0, VLOOKUP(VLOOKUP($A150, 'E4 TB Allocation Details'!$A$18:$L$214, MATCH("Demand ID", 'E4 TB Allocation Details'!$A$18:$L$18, 0),FALSE), 'E2 Allocators'!$B$15:$W$361, MATCH('O5 Details by Class &amp; Accounts'!Y$18, 'E2 Allocators'!$B$15:$W$15, 0),FALSE)*$F150)</f>
        <v>0</v>
      </c>
      <c r="Z150" s="1321">
        <f>IF(ISERROR(VLOOKUP(VLOOKUP($A150, 'E4 TB Allocation Details'!$A$18:$L$214, MATCH("Demand ID", 'E4 TB Allocation Details'!$A$18:$L$18, 0),FALSE), 'E2 Allocators'!$B$15:$W$361, MATCH('O5 Details by Class &amp; Accounts'!Z$18, 'E2 Allocators'!$B$15:$W$15, 0),FALSE)*$F150), 0, VLOOKUP(VLOOKUP($A150, 'E4 TB Allocation Details'!$A$18:$L$214, MATCH("Demand ID", 'E4 TB Allocation Details'!$A$18:$L$18, 0),FALSE), 'E2 Allocators'!$B$15:$W$361, MATCH('O5 Details by Class &amp; Accounts'!Z$18, 'E2 Allocators'!$B$15:$W$15, 0),FALSE)*$F150)</f>
        <v>0</v>
      </c>
      <c r="AA150" s="1321">
        <f>IF(ISERROR(VLOOKUP(VLOOKUP($A150, 'E4 TB Allocation Details'!$A$18:$L$214, MATCH("Demand ID", 'E4 TB Allocation Details'!$A$18:$L$18, 0),FALSE), 'E2 Allocators'!$B$15:$W$361, MATCH('O5 Details by Class &amp; Accounts'!AA$18, 'E2 Allocators'!$B$15:$W$15, 0),FALSE)*$F150), 0, VLOOKUP(VLOOKUP($A150, 'E4 TB Allocation Details'!$A$18:$L$214, MATCH("Demand ID", 'E4 TB Allocation Details'!$A$18:$L$18, 0),FALSE), 'E2 Allocators'!$B$15:$W$361, MATCH('O5 Details by Class &amp; Accounts'!AA$18, 'E2 Allocators'!$B$15:$W$15, 0),FALSE)*$F150)</f>
        <v>0</v>
      </c>
      <c r="AB150" s="1321">
        <f>IF(ISERROR(VLOOKUP(VLOOKUP($A150, 'E4 TB Allocation Details'!$A$18:$L$214, MATCH("Demand ID", 'E4 TB Allocation Details'!$A$18:$L$18, 0),FALSE), 'E2 Allocators'!$B$15:$W$361, MATCH('O5 Details by Class &amp; Accounts'!AB$18, 'E2 Allocators'!$B$15:$W$15, 0),FALSE)*$F150), 0, VLOOKUP(VLOOKUP($A150, 'E4 TB Allocation Details'!$A$18:$L$214, MATCH("Demand ID", 'E4 TB Allocation Details'!$A$18:$L$18, 0),FALSE), 'E2 Allocators'!$B$15:$W$361, MATCH('O5 Details by Class &amp; Accounts'!AB$18, 'E2 Allocators'!$B$15:$W$15, 0),FALSE)*$F150)</f>
        <v>0</v>
      </c>
      <c r="AC150" s="1321">
        <f t="shared" si="39"/>
        <v>0</v>
      </c>
      <c r="AD150" s="1321">
        <f>IF(ISERROR(VLOOKUP(VLOOKUP($A150, 'E4 TB Allocation Details'!$A$18:$L$214, MATCH("Customer ID", 'E4 TB Allocation Details'!$A$18:$L$18, 0),FALSE), 'E2 Allocators'!$B$15:$W$361, MATCH('O5 Details by Class &amp; Accounts'!AD$18, 'E2 Allocators'!$B$15:$W$15, 0),FALSE)*$G150), 0, VLOOKUP(VLOOKUP($A150, 'E4 TB Allocation Details'!$A$18:$L$214, MATCH("Customer ID", 'E4 TB Allocation Details'!$A$18:$L$18, 0),FALSE), 'E2 Allocators'!$B$15:$W$361, MATCH('O5 Details by Class &amp; Accounts'!AD$18, 'E2 Allocators'!$B$15:$W$15, 0),FALSE)*$G150)</f>
        <v>0</v>
      </c>
      <c r="AE150" s="1321">
        <f>IF(ISERROR(VLOOKUP(VLOOKUP($A150, 'E4 TB Allocation Details'!$A$18:$L$214, MATCH("Customer ID", 'E4 TB Allocation Details'!$A$18:$L$18, 0),FALSE), 'E2 Allocators'!$B$15:$W$361, MATCH('O5 Details by Class &amp; Accounts'!AE$18, 'E2 Allocators'!$B$15:$W$15, 0),FALSE)*$G150), 0, VLOOKUP(VLOOKUP($A150, 'E4 TB Allocation Details'!$A$18:$L$214, MATCH("Customer ID", 'E4 TB Allocation Details'!$A$18:$L$18, 0),FALSE), 'E2 Allocators'!$B$15:$W$361, MATCH('O5 Details by Class &amp; Accounts'!AE$18, 'E2 Allocators'!$B$15:$W$15, 0),FALSE)*$G150)</f>
        <v>0</v>
      </c>
      <c r="AF150" s="1321">
        <f>IF(ISERROR(VLOOKUP(VLOOKUP($A150, 'E4 TB Allocation Details'!$A$18:$L$214, MATCH("Customer ID", 'E4 TB Allocation Details'!$A$18:$L$18, 0),FALSE), 'E2 Allocators'!$B$15:$W$361, MATCH('O5 Details by Class &amp; Accounts'!AF$18, 'E2 Allocators'!$B$15:$W$15, 0),FALSE)*$G150), 0, VLOOKUP(VLOOKUP($A150, 'E4 TB Allocation Details'!$A$18:$L$214, MATCH("Customer ID", 'E4 TB Allocation Details'!$A$18:$L$18, 0),FALSE), 'E2 Allocators'!$B$15:$W$361, MATCH('O5 Details by Class &amp; Accounts'!AF$18, 'E2 Allocators'!$B$15:$W$15, 0),FALSE)*$G150)</f>
        <v>0</v>
      </c>
      <c r="AG150" s="1321">
        <f>IF(ISERROR(VLOOKUP(VLOOKUP($A150, 'E4 TB Allocation Details'!$A$18:$L$214, MATCH("Customer ID", 'E4 TB Allocation Details'!$A$18:$L$18, 0),FALSE), 'E2 Allocators'!$B$15:$W$361, MATCH('O5 Details by Class &amp; Accounts'!AG$18, 'E2 Allocators'!$B$15:$W$15, 0),FALSE)*$G150), 0, VLOOKUP(VLOOKUP($A150, 'E4 TB Allocation Details'!$A$18:$L$214, MATCH("Customer ID", 'E4 TB Allocation Details'!$A$18:$L$18, 0),FALSE), 'E2 Allocators'!$B$15:$W$361, MATCH('O5 Details by Class &amp; Accounts'!AG$18, 'E2 Allocators'!$B$15:$W$15, 0),FALSE)*$G150)</f>
        <v>0</v>
      </c>
      <c r="AH150" s="1321">
        <f>IF(ISERROR(VLOOKUP(VLOOKUP($A150, 'E4 TB Allocation Details'!$A$18:$L$214, MATCH("Customer ID", 'E4 TB Allocation Details'!$A$18:$L$18, 0),FALSE), 'E2 Allocators'!$B$15:$W$361, MATCH('O5 Details by Class &amp; Accounts'!AH$18, 'E2 Allocators'!$B$15:$W$15, 0),FALSE)*$G150), 0, VLOOKUP(VLOOKUP($A150, 'E4 TB Allocation Details'!$A$18:$L$214, MATCH("Customer ID", 'E4 TB Allocation Details'!$A$18:$L$18, 0),FALSE), 'E2 Allocators'!$B$15:$W$361, MATCH('O5 Details by Class &amp; Accounts'!AH$18, 'E2 Allocators'!$B$15:$W$15, 0),FALSE)*$G150)</f>
        <v>0</v>
      </c>
      <c r="AI150" s="1321">
        <f>IF(ISERROR(VLOOKUP(VLOOKUP($A150, 'E4 TB Allocation Details'!$A$18:$L$214, MATCH("Customer ID", 'E4 TB Allocation Details'!$A$18:$L$18, 0),FALSE), 'E2 Allocators'!$B$15:$W$361, MATCH('O5 Details by Class &amp; Accounts'!AI$18, 'E2 Allocators'!$B$15:$W$15, 0),FALSE)*$G150), 0, VLOOKUP(VLOOKUP($A150, 'E4 TB Allocation Details'!$A$18:$L$214, MATCH("Customer ID", 'E4 TB Allocation Details'!$A$18:$L$18, 0),FALSE), 'E2 Allocators'!$B$15:$W$361, MATCH('O5 Details by Class &amp; Accounts'!AI$18, 'E2 Allocators'!$B$15:$W$15, 0),FALSE)*$G150)</f>
        <v>0</v>
      </c>
      <c r="AJ150" s="1321">
        <f>IF(ISERROR(VLOOKUP(VLOOKUP($A150, 'E4 TB Allocation Details'!$A$18:$L$214, MATCH("Customer ID", 'E4 TB Allocation Details'!$A$18:$L$18, 0),FALSE), 'E2 Allocators'!$B$15:$W$361, MATCH('O5 Details by Class &amp; Accounts'!AJ$18, 'E2 Allocators'!$B$15:$W$15, 0),FALSE)*$G150), 0, VLOOKUP(VLOOKUP($A150, 'E4 TB Allocation Details'!$A$18:$L$214, MATCH("Customer ID", 'E4 TB Allocation Details'!$A$18:$L$18, 0),FALSE), 'E2 Allocators'!$B$15:$W$361, MATCH('O5 Details by Class &amp; Accounts'!AJ$18, 'E2 Allocators'!$B$15:$W$15, 0),FALSE)*$G150)</f>
        <v>0</v>
      </c>
      <c r="AK150" s="1321">
        <f>IF(ISERROR(VLOOKUP(VLOOKUP($A150, 'E4 TB Allocation Details'!$A$18:$L$214, MATCH("Customer ID", 'E4 TB Allocation Details'!$A$18:$L$18, 0),FALSE), 'E2 Allocators'!$B$15:$W$361, MATCH('O5 Details by Class &amp; Accounts'!AK$18, 'E2 Allocators'!$B$15:$W$15, 0),FALSE)*$G150), 0, VLOOKUP(VLOOKUP($A150, 'E4 TB Allocation Details'!$A$18:$L$214, MATCH("Customer ID", 'E4 TB Allocation Details'!$A$18:$L$18, 0),FALSE), 'E2 Allocators'!$B$15:$W$361, MATCH('O5 Details by Class &amp; Accounts'!AK$18, 'E2 Allocators'!$B$15:$W$15, 0),FALSE)*$G150)</f>
        <v>0</v>
      </c>
      <c r="AL150" s="1321">
        <f>IF(ISERROR(VLOOKUP(VLOOKUP($A150, 'E4 TB Allocation Details'!$A$18:$L$214, MATCH("Customer ID", 'E4 TB Allocation Details'!$A$18:$L$18, 0),FALSE), 'E2 Allocators'!$B$15:$W$361, MATCH('O5 Details by Class &amp; Accounts'!AL$18, 'E2 Allocators'!$B$15:$W$15, 0),FALSE)*$G150), 0, VLOOKUP(VLOOKUP($A150, 'E4 TB Allocation Details'!$A$18:$L$214, MATCH("Customer ID", 'E4 TB Allocation Details'!$A$18:$L$18, 0),FALSE), 'E2 Allocators'!$B$15:$W$361, MATCH('O5 Details by Class &amp; Accounts'!AL$18, 'E2 Allocators'!$B$15:$W$15, 0),FALSE)*$G150)</f>
        <v>0</v>
      </c>
      <c r="AM150" s="1321">
        <f>IF(ISERROR(VLOOKUP(VLOOKUP($A150, 'E4 TB Allocation Details'!$A$18:$L$214, MATCH("Customer ID", 'E4 TB Allocation Details'!$A$18:$L$18, 0),FALSE), 'E2 Allocators'!$B$15:$W$361, MATCH('O5 Details by Class &amp; Accounts'!AM$18, 'E2 Allocators'!$B$15:$W$15, 0),FALSE)*$G150), 0, VLOOKUP(VLOOKUP($A150, 'E4 TB Allocation Details'!$A$18:$L$214, MATCH("Customer ID", 'E4 TB Allocation Details'!$A$18:$L$18, 0),FALSE), 'E2 Allocators'!$B$15:$W$361, MATCH('O5 Details by Class &amp; Accounts'!AM$18, 'E2 Allocators'!$B$15:$W$15, 0),FALSE)*$G150)</f>
        <v>0</v>
      </c>
      <c r="AN150" s="1321">
        <f>IF(ISERROR(VLOOKUP(VLOOKUP($A150, 'E4 TB Allocation Details'!$A$18:$L$214, MATCH("Customer ID", 'E4 TB Allocation Details'!$A$18:$L$18, 0),FALSE), 'E2 Allocators'!$B$15:$W$361, MATCH('O5 Details by Class &amp; Accounts'!AN$18, 'E2 Allocators'!$B$15:$W$15, 0),FALSE)*$G150), 0, VLOOKUP(VLOOKUP($A150, 'E4 TB Allocation Details'!$A$18:$L$214, MATCH("Customer ID", 'E4 TB Allocation Details'!$A$18:$L$18, 0),FALSE), 'E2 Allocators'!$B$15:$W$361, MATCH('O5 Details by Class &amp; Accounts'!AN$18, 'E2 Allocators'!$B$15:$W$15, 0),FALSE)*$G150)</f>
        <v>0</v>
      </c>
      <c r="AO150" s="1321">
        <f>IF(ISERROR(VLOOKUP(VLOOKUP($A150, 'E4 TB Allocation Details'!$A$18:$L$214, MATCH("Customer ID", 'E4 TB Allocation Details'!$A$18:$L$18, 0),FALSE), 'E2 Allocators'!$B$15:$W$361, MATCH('O5 Details by Class &amp; Accounts'!AO$18, 'E2 Allocators'!$B$15:$W$15, 0),FALSE)*$G150), 0, VLOOKUP(VLOOKUP($A150, 'E4 TB Allocation Details'!$A$18:$L$214, MATCH("Customer ID", 'E4 TB Allocation Details'!$A$18:$L$18, 0),FALSE), 'E2 Allocators'!$B$15:$W$361, MATCH('O5 Details by Class &amp; Accounts'!AO$18, 'E2 Allocators'!$B$15:$W$15, 0),FALSE)*$G150)</f>
        <v>0</v>
      </c>
      <c r="AP150" s="1321">
        <f>IF(ISERROR(VLOOKUP(VLOOKUP($A150, 'E4 TB Allocation Details'!$A$18:$L$214, MATCH("Customer ID", 'E4 TB Allocation Details'!$A$18:$L$18, 0),FALSE), 'E2 Allocators'!$B$15:$W$361, MATCH('O5 Details by Class &amp; Accounts'!AP$18, 'E2 Allocators'!$B$15:$W$15, 0),FALSE)*$G150), 0, VLOOKUP(VLOOKUP($A150, 'E4 TB Allocation Details'!$A$18:$L$214, MATCH("Customer ID", 'E4 TB Allocation Details'!$A$18:$L$18, 0),FALSE), 'E2 Allocators'!$B$15:$W$361, MATCH('O5 Details by Class &amp; Accounts'!AP$18, 'E2 Allocators'!$B$15:$W$15, 0),FALSE)*$G150)</f>
        <v>0</v>
      </c>
      <c r="AQ150" s="1321">
        <f>IF(ISERROR(VLOOKUP(VLOOKUP($A150, 'E4 TB Allocation Details'!$A$18:$L$214, MATCH("Customer ID", 'E4 TB Allocation Details'!$A$18:$L$18, 0),FALSE), 'E2 Allocators'!$B$15:$W$361, MATCH('O5 Details by Class &amp; Accounts'!AQ$18, 'E2 Allocators'!$B$15:$W$15, 0),FALSE)*$G150), 0, VLOOKUP(VLOOKUP($A150, 'E4 TB Allocation Details'!$A$18:$L$214, MATCH("Customer ID", 'E4 TB Allocation Details'!$A$18:$L$18, 0),FALSE), 'E2 Allocators'!$B$15:$W$361, MATCH('O5 Details by Class &amp; Accounts'!AQ$18, 'E2 Allocators'!$B$15:$W$15, 0),FALSE)*$G150)</f>
        <v>0</v>
      </c>
      <c r="AR150" s="1321">
        <f>IF(ISERROR(VLOOKUP(VLOOKUP($A150, 'E4 TB Allocation Details'!$A$18:$L$214, MATCH("Customer ID", 'E4 TB Allocation Details'!$A$18:$L$18, 0),FALSE), 'E2 Allocators'!$B$15:$W$361, MATCH('O5 Details by Class &amp; Accounts'!AR$18, 'E2 Allocators'!$B$15:$W$15, 0),FALSE)*$G150), 0, VLOOKUP(VLOOKUP($A150, 'E4 TB Allocation Details'!$A$18:$L$214, MATCH("Customer ID", 'E4 TB Allocation Details'!$A$18:$L$18, 0),FALSE), 'E2 Allocators'!$B$15:$W$361, MATCH('O5 Details by Class &amp; Accounts'!AR$18, 'E2 Allocators'!$B$15:$W$15, 0),FALSE)*$G150)</f>
        <v>0</v>
      </c>
      <c r="AS150" s="1321">
        <f>IF(ISERROR(VLOOKUP(VLOOKUP($A150, 'E4 TB Allocation Details'!$A$18:$L$214, MATCH("Customer ID", 'E4 TB Allocation Details'!$A$18:$L$18, 0),FALSE), 'E2 Allocators'!$B$15:$W$361, MATCH('O5 Details by Class &amp; Accounts'!AS$18, 'E2 Allocators'!$B$15:$W$15, 0),FALSE)*$G150), 0, VLOOKUP(VLOOKUP($A150, 'E4 TB Allocation Details'!$A$18:$L$214, MATCH("Customer ID", 'E4 TB Allocation Details'!$A$18:$L$18, 0),FALSE), 'E2 Allocators'!$B$15:$W$361, MATCH('O5 Details by Class &amp; Accounts'!AS$18, 'E2 Allocators'!$B$15:$W$15, 0),FALSE)*$G150)</f>
        <v>0</v>
      </c>
      <c r="AT150" s="1321">
        <f>IF(ISERROR(VLOOKUP(VLOOKUP($A150, 'E4 TB Allocation Details'!$A$18:$L$214, MATCH("Customer ID", 'E4 TB Allocation Details'!$A$18:$L$18, 0),FALSE), 'E2 Allocators'!$B$15:$W$361, MATCH('O5 Details by Class &amp; Accounts'!AT$18, 'E2 Allocators'!$B$15:$W$15, 0),FALSE)*$G150), 0, VLOOKUP(VLOOKUP($A150, 'E4 TB Allocation Details'!$A$18:$L$214, MATCH("Customer ID", 'E4 TB Allocation Details'!$A$18:$L$18, 0),FALSE), 'E2 Allocators'!$B$15:$W$361, MATCH('O5 Details by Class &amp; Accounts'!AT$18, 'E2 Allocators'!$B$15:$W$15, 0),FALSE)*$G150)</f>
        <v>0</v>
      </c>
      <c r="AU150" s="1321">
        <f>IF(ISERROR(VLOOKUP(VLOOKUP($A150, 'E4 TB Allocation Details'!$A$18:$L$214, MATCH("Customer ID", 'E4 TB Allocation Details'!$A$18:$L$18, 0),FALSE), 'E2 Allocators'!$B$15:$W$361, MATCH('O5 Details by Class &amp; Accounts'!AU$18, 'E2 Allocators'!$B$15:$W$15, 0),FALSE)*$G150), 0, VLOOKUP(VLOOKUP($A150, 'E4 TB Allocation Details'!$A$18:$L$214, MATCH("Customer ID", 'E4 TB Allocation Details'!$A$18:$L$18, 0),FALSE), 'E2 Allocators'!$B$15:$W$361, MATCH('O5 Details by Class &amp; Accounts'!AU$18, 'E2 Allocators'!$B$15:$W$15, 0),FALSE)*$G150)</f>
        <v>0</v>
      </c>
      <c r="AV150" s="1321">
        <f>IF(ISERROR(VLOOKUP(VLOOKUP($A150, 'E4 TB Allocation Details'!$A$18:$L$214, MATCH("Customer ID", 'E4 TB Allocation Details'!$A$18:$L$18, 0),FALSE), 'E2 Allocators'!$B$15:$W$361, MATCH('O5 Details by Class &amp; Accounts'!AV$18, 'E2 Allocators'!$B$15:$W$15, 0),FALSE)*$G150), 0, VLOOKUP(VLOOKUP($A150, 'E4 TB Allocation Details'!$A$18:$L$214, MATCH("Customer ID", 'E4 TB Allocation Details'!$A$18:$L$18, 0),FALSE), 'E2 Allocators'!$B$15:$W$361, MATCH('O5 Details by Class &amp; Accounts'!AV$18, 'E2 Allocators'!$B$15:$W$15, 0),FALSE)*$G150)</f>
        <v>0</v>
      </c>
      <c r="AW150" s="1321">
        <f>IF(ISERROR(VLOOKUP(VLOOKUP($A150, 'E4 TB Allocation Details'!$A$18:$L$214, MATCH("Customer ID", 'E4 TB Allocation Details'!$A$18:$L$18, 0),FALSE), 'E2 Allocators'!$B$15:$W$361, MATCH('O5 Details by Class &amp; Accounts'!AW$18, 'E2 Allocators'!$B$15:$W$15, 0),FALSE)*$G150), 0, VLOOKUP(VLOOKUP($A150, 'E4 TB Allocation Details'!$A$18:$L$214, MATCH("Customer ID", 'E4 TB Allocation Details'!$A$18:$L$18, 0),FALSE), 'E2 Allocators'!$B$15:$W$361, MATCH('O5 Details by Class &amp; Accounts'!AW$18, 'E2 Allocators'!$B$15:$W$15, 0),FALSE)*$G150)</f>
        <v>0</v>
      </c>
      <c r="AX150" s="1321">
        <f t="shared" si="40"/>
        <v>0</v>
      </c>
      <c r="AY150" s="1321">
        <f>IF(ISERROR(VLOOKUP(VLOOKUP($A150, 'E4 TB Allocation Details'!$A$18:$L$214, MATCH("Misc ID", 'E4 TB Allocation Details'!$A$18:$L$18, 0),FALSE), 'E2 Allocators'!$B$15:$W$361, MATCH('O5 Details by Class &amp; Accounts'!AY$18, 'E2 Allocators'!$B$15:$W$15, 0),FALSE)*$E150), 0, VLOOKUP(VLOOKUP($A150, 'E4 TB Allocation Details'!$A$18:$L$214, MATCH("Misc ID", 'E4 TB Allocation Details'!$A$18:$L$18, 0),FALSE), 'E2 Allocators'!$B$15:$W$361, MATCH('O5 Details by Class &amp; Accounts'!AY$18, 'E2 Allocators'!$B$15:$W$15, 0),FALSE)*$E150)</f>
        <v>0</v>
      </c>
      <c r="AZ150" s="1321">
        <f>IF(ISERROR(VLOOKUP(VLOOKUP($A150, 'E4 TB Allocation Details'!$A$18:$L$214, MATCH("Misc ID", 'E4 TB Allocation Details'!$A$18:$L$18, 0),FALSE), 'E2 Allocators'!$B$15:$W$361, MATCH('O5 Details by Class &amp; Accounts'!AZ$18, 'E2 Allocators'!$B$15:$W$15, 0),FALSE)*$E150), 0, VLOOKUP(VLOOKUP($A150, 'E4 TB Allocation Details'!$A$18:$L$214, MATCH("Misc ID", 'E4 TB Allocation Details'!$A$18:$L$18, 0),FALSE), 'E2 Allocators'!$B$15:$W$361, MATCH('O5 Details by Class &amp; Accounts'!AZ$18, 'E2 Allocators'!$B$15:$W$15, 0),FALSE)*$E150)</f>
        <v>0</v>
      </c>
      <c r="BA150" s="1321">
        <f>IF(ISERROR(VLOOKUP(VLOOKUP($A150, 'E4 TB Allocation Details'!$A$18:$L$214, MATCH("Misc ID", 'E4 TB Allocation Details'!$A$18:$L$18, 0),FALSE), 'E2 Allocators'!$B$15:$W$361, MATCH('O5 Details by Class &amp; Accounts'!BA$18, 'E2 Allocators'!$B$15:$W$15, 0),FALSE)*$E150), 0, VLOOKUP(VLOOKUP($A150, 'E4 TB Allocation Details'!$A$18:$L$214, MATCH("Misc ID", 'E4 TB Allocation Details'!$A$18:$L$18, 0),FALSE), 'E2 Allocators'!$B$15:$W$361, MATCH('O5 Details by Class &amp; Accounts'!BA$18, 'E2 Allocators'!$B$15:$W$15, 0),FALSE)*$E150)</f>
        <v>0</v>
      </c>
      <c r="BB150" s="1321">
        <f>IF(ISERROR(VLOOKUP(VLOOKUP($A150, 'E4 TB Allocation Details'!$A$18:$L$214, MATCH("Misc ID", 'E4 TB Allocation Details'!$A$18:$L$18, 0),FALSE), 'E2 Allocators'!$B$15:$W$361, MATCH('O5 Details by Class &amp; Accounts'!BB$18, 'E2 Allocators'!$B$15:$W$15, 0),FALSE)*$E150), 0, VLOOKUP(VLOOKUP($A150, 'E4 TB Allocation Details'!$A$18:$L$214, MATCH("Misc ID", 'E4 TB Allocation Details'!$A$18:$L$18, 0),FALSE), 'E2 Allocators'!$B$15:$W$361, MATCH('O5 Details by Class &amp; Accounts'!BB$18, 'E2 Allocators'!$B$15:$W$15, 0),FALSE)*$E150)</f>
        <v>0</v>
      </c>
      <c r="BC150" s="1321">
        <f>IF(ISERROR(VLOOKUP(VLOOKUP($A150, 'E4 TB Allocation Details'!$A$18:$L$214, MATCH("Misc ID", 'E4 TB Allocation Details'!$A$18:$L$18, 0),FALSE), 'E2 Allocators'!$B$15:$W$361, MATCH('O5 Details by Class &amp; Accounts'!BC$18, 'E2 Allocators'!$B$15:$W$15, 0),FALSE)*$E150), 0, VLOOKUP(VLOOKUP($A150, 'E4 TB Allocation Details'!$A$18:$L$214, MATCH("Misc ID", 'E4 TB Allocation Details'!$A$18:$L$18, 0),FALSE), 'E2 Allocators'!$B$15:$W$361, MATCH('O5 Details by Class &amp; Accounts'!BC$18, 'E2 Allocators'!$B$15:$W$15, 0),FALSE)*$E150)</f>
        <v>0</v>
      </c>
      <c r="BD150" s="1321">
        <f>IF(ISERROR(VLOOKUP(VLOOKUP($A150, 'E4 TB Allocation Details'!$A$18:$L$214, MATCH("Misc ID", 'E4 TB Allocation Details'!$A$18:$L$18, 0),FALSE), 'E2 Allocators'!$B$15:$W$361, MATCH('O5 Details by Class &amp; Accounts'!BD$18, 'E2 Allocators'!$B$15:$W$15, 0),FALSE)*$E150), 0, VLOOKUP(VLOOKUP($A150, 'E4 TB Allocation Details'!$A$18:$L$214, MATCH("Misc ID", 'E4 TB Allocation Details'!$A$18:$L$18, 0),FALSE), 'E2 Allocators'!$B$15:$W$361, MATCH('O5 Details by Class &amp; Accounts'!BD$18, 'E2 Allocators'!$B$15:$W$15, 0),FALSE)*$E150)</f>
        <v>0</v>
      </c>
      <c r="BE150" s="1321">
        <f>IF(ISERROR(VLOOKUP(VLOOKUP($A150, 'E4 TB Allocation Details'!$A$18:$L$214, MATCH("Misc ID", 'E4 TB Allocation Details'!$A$18:$L$18, 0),FALSE), 'E2 Allocators'!$B$15:$W$361, MATCH('O5 Details by Class &amp; Accounts'!BE$18, 'E2 Allocators'!$B$15:$W$15, 0),FALSE)*$E150), 0, VLOOKUP(VLOOKUP($A150, 'E4 TB Allocation Details'!$A$18:$L$214, MATCH("Misc ID", 'E4 TB Allocation Details'!$A$18:$L$18, 0),FALSE), 'E2 Allocators'!$B$15:$W$361, MATCH('O5 Details by Class &amp; Accounts'!BE$18, 'E2 Allocators'!$B$15:$W$15, 0),FALSE)*$E150)</f>
        <v>0</v>
      </c>
      <c r="BF150" s="1321">
        <f>IF(ISERROR(VLOOKUP(VLOOKUP($A150, 'E4 TB Allocation Details'!$A$18:$L$214, MATCH("Misc ID", 'E4 TB Allocation Details'!$A$18:$L$18, 0),FALSE), 'E2 Allocators'!$B$15:$W$361, MATCH('O5 Details by Class &amp; Accounts'!BF$18, 'E2 Allocators'!$B$15:$W$15, 0),FALSE)*$E150), 0, VLOOKUP(VLOOKUP($A150, 'E4 TB Allocation Details'!$A$18:$L$214, MATCH("Misc ID", 'E4 TB Allocation Details'!$A$18:$L$18, 0),FALSE), 'E2 Allocators'!$B$15:$W$361, MATCH('O5 Details by Class &amp; Accounts'!BF$18, 'E2 Allocators'!$B$15:$W$15, 0),FALSE)*$E150)</f>
        <v>0</v>
      </c>
      <c r="BG150" s="1321">
        <f>IF(ISERROR(VLOOKUP(VLOOKUP($A150, 'E4 TB Allocation Details'!$A$18:$L$214, MATCH("Misc ID", 'E4 TB Allocation Details'!$A$18:$L$18, 0),FALSE), 'E2 Allocators'!$B$15:$W$361, MATCH('O5 Details by Class &amp; Accounts'!BG$18, 'E2 Allocators'!$B$15:$W$15, 0),FALSE)*$E150), 0, VLOOKUP(VLOOKUP($A150, 'E4 TB Allocation Details'!$A$18:$L$214, MATCH("Misc ID", 'E4 TB Allocation Details'!$A$18:$L$18, 0),FALSE), 'E2 Allocators'!$B$15:$W$361, MATCH('O5 Details by Class &amp; Accounts'!BG$18, 'E2 Allocators'!$B$15:$W$15, 0),FALSE)*$E150)</f>
        <v>0</v>
      </c>
      <c r="BH150" s="1321">
        <f>IF(ISERROR(VLOOKUP(VLOOKUP($A150, 'E4 TB Allocation Details'!$A$18:$L$214, MATCH("Misc ID", 'E4 TB Allocation Details'!$A$18:$L$18, 0),FALSE), 'E2 Allocators'!$B$15:$W$361, MATCH('O5 Details by Class &amp; Accounts'!BH$18, 'E2 Allocators'!$B$15:$W$15, 0),FALSE)*$E150), 0, VLOOKUP(VLOOKUP($A150, 'E4 TB Allocation Details'!$A$18:$L$214, MATCH("Misc ID", 'E4 TB Allocation Details'!$A$18:$L$18, 0),FALSE), 'E2 Allocators'!$B$15:$W$361, MATCH('O5 Details by Class &amp; Accounts'!BH$18, 'E2 Allocators'!$B$15:$W$15, 0),FALSE)*$E150)</f>
        <v>0</v>
      </c>
      <c r="BI150" s="1321">
        <f>IF(ISERROR(VLOOKUP(VLOOKUP($A150, 'E4 TB Allocation Details'!$A$18:$L$214, MATCH("Misc ID", 'E4 TB Allocation Details'!$A$18:$L$18, 0),FALSE), 'E2 Allocators'!$B$15:$W$361, MATCH('O5 Details by Class &amp; Accounts'!BI$18, 'E2 Allocators'!$B$15:$W$15, 0),FALSE)*$E150), 0, VLOOKUP(VLOOKUP($A150, 'E4 TB Allocation Details'!$A$18:$L$214, MATCH("Misc ID", 'E4 TB Allocation Details'!$A$18:$L$18, 0),FALSE), 'E2 Allocators'!$B$15:$W$361, MATCH('O5 Details by Class &amp; Accounts'!BI$18, 'E2 Allocators'!$B$15:$W$15, 0),FALSE)*$E150)</f>
        <v>0</v>
      </c>
      <c r="BJ150" s="1321">
        <f>IF(ISERROR(VLOOKUP(VLOOKUP($A150, 'E4 TB Allocation Details'!$A$18:$L$214, MATCH("Misc ID", 'E4 TB Allocation Details'!$A$18:$L$18, 0),FALSE), 'E2 Allocators'!$B$15:$W$361, MATCH('O5 Details by Class &amp; Accounts'!BJ$18, 'E2 Allocators'!$B$15:$W$15, 0),FALSE)*$E150), 0, VLOOKUP(VLOOKUP($A150, 'E4 TB Allocation Details'!$A$18:$L$214, MATCH("Misc ID", 'E4 TB Allocation Details'!$A$18:$L$18, 0),FALSE), 'E2 Allocators'!$B$15:$W$361, MATCH('O5 Details by Class &amp; Accounts'!BJ$18, 'E2 Allocators'!$B$15:$W$15, 0),FALSE)*$E150)</f>
        <v>0</v>
      </c>
      <c r="BK150" s="1321">
        <f>IF(ISERROR(VLOOKUP(VLOOKUP($A150, 'E4 TB Allocation Details'!$A$18:$L$214, MATCH("Misc ID", 'E4 TB Allocation Details'!$A$18:$L$18, 0),FALSE), 'E2 Allocators'!$B$15:$W$361, MATCH('O5 Details by Class &amp; Accounts'!BK$18, 'E2 Allocators'!$B$15:$W$15, 0),FALSE)*$E150), 0, VLOOKUP(VLOOKUP($A150, 'E4 TB Allocation Details'!$A$18:$L$214, MATCH("Misc ID", 'E4 TB Allocation Details'!$A$18:$L$18, 0),FALSE), 'E2 Allocators'!$B$15:$W$361, MATCH('O5 Details by Class &amp; Accounts'!BK$18, 'E2 Allocators'!$B$15:$W$15, 0),FALSE)*$E150)</f>
        <v>0</v>
      </c>
      <c r="BL150" s="1321">
        <f>IF(ISERROR(VLOOKUP(VLOOKUP($A150, 'E4 TB Allocation Details'!$A$18:$L$214, MATCH("Misc ID", 'E4 TB Allocation Details'!$A$18:$L$18, 0),FALSE), 'E2 Allocators'!$B$15:$W$361, MATCH('O5 Details by Class &amp; Accounts'!BL$18, 'E2 Allocators'!$B$15:$W$15, 0),FALSE)*$E150), 0, VLOOKUP(VLOOKUP($A150, 'E4 TB Allocation Details'!$A$18:$L$214, MATCH("Misc ID", 'E4 TB Allocation Details'!$A$18:$L$18, 0),FALSE), 'E2 Allocators'!$B$15:$W$361, MATCH('O5 Details by Class &amp; Accounts'!BL$18, 'E2 Allocators'!$B$15:$W$15, 0),FALSE)*$E150)</f>
        <v>0</v>
      </c>
      <c r="BM150" s="1321">
        <f>IF(ISERROR(VLOOKUP(VLOOKUP($A150, 'E4 TB Allocation Details'!$A$18:$L$214, MATCH("Misc ID", 'E4 TB Allocation Details'!$A$18:$L$18, 0),FALSE), 'E2 Allocators'!$B$15:$W$361, MATCH('O5 Details by Class &amp; Accounts'!BM$18, 'E2 Allocators'!$B$15:$W$15, 0),FALSE)*$E150), 0, VLOOKUP(VLOOKUP($A150, 'E4 TB Allocation Details'!$A$18:$L$214, MATCH("Misc ID", 'E4 TB Allocation Details'!$A$18:$L$18, 0),FALSE), 'E2 Allocators'!$B$15:$W$361, MATCH('O5 Details by Class &amp; Accounts'!BM$18, 'E2 Allocators'!$B$15:$W$15, 0),FALSE)*$E150)</f>
        <v>0</v>
      </c>
      <c r="BN150" s="1321">
        <f>IF(ISERROR(VLOOKUP(VLOOKUP($A150, 'E4 TB Allocation Details'!$A$18:$L$214, MATCH("Misc ID", 'E4 TB Allocation Details'!$A$18:$L$18, 0),FALSE), 'E2 Allocators'!$B$15:$W$361, MATCH('O5 Details by Class &amp; Accounts'!BN$18, 'E2 Allocators'!$B$15:$W$15, 0),FALSE)*$E150), 0, VLOOKUP(VLOOKUP($A150, 'E4 TB Allocation Details'!$A$18:$L$214, MATCH("Misc ID", 'E4 TB Allocation Details'!$A$18:$L$18, 0),FALSE), 'E2 Allocators'!$B$15:$W$361, MATCH('O5 Details by Class &amp; Accounts'!BN$18, 'E2 Allocators'!$B$15:$W$15, 0),FALSE)*$E150)</f>
        <v>0</v>
      </c>
      <c r="BO150" s="1321">
        <f>IF(ISERROR(VLOOKUP(VLOOKUP($A150, 'E4 TB Allocation Details'!$A$18:$L$214, MATCH("Misc ID", 'E4 TB Allocation Details'!$A$18:$L$18, 0),FALSE), 'E2 Allocators'!$B$15:$W$361, MATCH('O5 Details by Class &amp; Accounts'!BO$18, 'E2 Allocators'!$B$15:$W$15, 0),FALSE)*$E150), 0, VLOOKUP(VLOOKUP($A150, 'E4 TB Allocation Details'!$A$18:$L$214, MATCH("Misc ID", 'E4 TB Allocation Details'!$A$18:$L$18, 0),FALSE), 'E2 Allocators'!$B$15:$W$361, MATCH('O5 Details by Class &amp; Accounts'!BO$18, 'E2 Allocators'!$B$15:$W$15, 0),FALSE)*$E150)</f>
        <v>0</v>
      </c>
      <c r="BP150" s="1321">
        <f>IF(ISERROR(VLOOKUP(VLOOKUP($A150, 'E4 TB Allocation Details'!$A$18:$L$214, MATCH("Misc ID", 'E4 TB Allocation Details'!$A$18:$L$18, 0),FALSE), 'E2 Allocators'!$B$15:$W$361, MATCH('O5 Details by Class &amp; Accounts'!BP$18, 'E2 Allocators'!$B$15:$W$15, 0),FALSE)*$E150), 0, VLOOKUP(VLOOKUP($A150, 'E4 TB Allocation Details'!$A$18:$L$214, MATCH("Misc ID", 'E4 TB Allocation Details'!$A$18:$L$18, 0),FALSE), 'E2 Allocators'!$B$15:$W$361, MATCH('O5 Details by Class &amp; Accounts'!BP$18, 'E2 Allocators'!$B$15:$W$15, 0),FALSE)*$E150)</f>
        <v>0</v>
      </c>
      <c r="BQ150" s="1321">
        <f>IF(ISERROR(VLOOKUP(VLOOKUP($A150, 'E4 TB Allocation Details'!$A$18:$L$214, MATCH("Misc ID", 'E4 TB Allocation Details'!$A$18:$L$18, 0),FALSE), 'E2 Allocators'!$B$15:$W$361, MATCH('O5 Details by Class &amp; Accounts'!BQ$18, 'E2 Allocators'!$B$15:$W$15, 0),FALSE)*$E150), 0, VLOOKUP(VLOOKUP($A150, 'E4 TB Allocation Details'!$A$18:$L$214, MATCH("Misc ID", 'E4 TB Allocation Details'!$A$18:$L$18, 0),FALSE), 'E2 Allocators'!$B$15:$W$361, MATCH('O5 Details by Class &amp; Accounts'!BQ$18, 'E2 Allocators'!$B$15:$W$15, 0),FALSE)*$E150)</f>
        <v>0</v>
      </c>
      <c r="BR150" s="1321">
        <f>IF(ISERROR(VLOOKUP(VLOOKUP($A150, 'E4 TB Allocation Details'!$A$18:$L$214, MATCH("Misc ID", 'E4 TB Allocation Details'!$A$18:$L$18, 0),FALSE), 'E2 Allocators'!$B$15:$W$361, MATCH('O5 Details by Class &amp; Accounts'!BR$18, 'E2 Allocators'!$B$15:$W$15, 0),FALSE)*$E150), 0, VLOOKUP(VLOOKUP($A150, 'E4 TB Allocation Details'!$A$18:$L$214, MATCH("Misc ID", 'E4 TB Allocation Details'!$A$18:$L$18, 0),FALSE), 'E2 Allocators'!$B$15:$W$361, MATCH('O5 Details by Class &amp; Accounts'!BR$18, 'E2 Allocators'!$B$15:$W$15, 0),FALSE)*$E150)</f>
        <v>0</v>
      </c>
      <c r="BS150" s="1321">
        <f t="shared" si="41"/>
        <v>0</v>
      </c>
      <c r="BT150" s="1321">
        <f>IF(ISERROR(VLOOKUP(VLOOKUP($A150, 'E4 TB Allocation Details'!$A$18:$L$214, MATCH("A &amp; G ID", 'E4 TB Allocation Details'!$A$18:$L$18, 0),FALSE), 'E2 Allocators'!$B$15:$W$361, MATCH('O5 Details by Class &amp; Accounts'!BT$18, 'E2 Allocators'!$B$15:$W$15, 0),FALSE)*$E150), 0, VLOOKUP(VLOOKUP($A150, 'E4 TB Allocation Details'!$A$18:$L$214, MATCH("A &amp; G ID", 'E4 TB Allocation Details'!$A$18:$L$18, 0),FALSE), 'E2 Allocators'!$B$15:$W$361, MATCH('O5 Details by Class &amp; Accounts'!BT$18, 'E2 Allocators'!$B$15:$W$15, 0),FALSE)*$E150)</f>
        <v>0</v>
      </c>
      <c r="BU150" s="1321">
        <f>IF(ISERROR(VLOOKUP(VLOOKUP($A150, 'E4 TB Allocation Details'!$A$18:$L$214, MATCH("A &amp; G ID", 'E4 TB Allocation Details'!$A$18:$L$18, 0),FALSE), 'E2 Allocators'!$B$15:$W$361, MATCH('O5 Details by Class &amp; Accounts'!BU$18, 'E2 Allocators'!$B$15:$W$15, 0),FALSE)*$E150), 0, VLOOKUP(VLOOKUP($A150, 'E4 TB Allocation Details'!$A$18:$L$214, MATCH("A &amp; G ID", 'E4 TB Allocation Details'!$A$18:$L$18, 0),FALSE), 'E2 Allocators'!$B$15:$W$361, MATCH('O5 Details by Class &amp; Accounts'!BU$18, 'E2 Allocators'!$B$15:$W$15, 0),FALSE)*$E150)</f>
        <v>0</v>
      </c>
      <c r="BV150" s="1321">
        <f>IF(ISERROR(VLOOKUP(VLOOKUP($A150, 'E4 TB Allocation Details'!$A$18:$L$214, MATCH("A &amp; G ID", 'E4 TB Allocation Details'!$A$18:$L$18, 0),FALSE), 'E2 Allocators'!$B$15:$W$361, MATCH('O5 Details by Class &amp; Accounts'!BV$18, 'E2 Allocators'!$B$15:$W$15, 0),FALSE)*$E150), 0, VLOOKUP(VLOOKUP($A150, 'E4 TB Allocation Details'!$A$18:$L$214, MATCH("A &amp; G ID", 'E4 TB Allocation Details'!$A$18:$L$18, 0),FALSE), 'E2 Allocators'!$B$15:$W$361, MATCH('O5 Details by Class &amp; Accounts'!BV$18, 'E2 Allocators'!$B$15:$W$15, 0),FALSE)*$E150)</f>
        <v>0</v>
      </c>
      <c r="BW150" s="1321">
        <f>IF(ISERROR(VLOOKUP(VLOOKUP($A150, 'E4 TB Allocation Details'!$A$18:$L$214, MATCH("A &amp; G ID", 'E4 TB Allocation Details'!$A$18:$L$18, 0),FALSE), 'E2 Allocators'!$B$15:$W$361, MATCH('O5 Details by Class &amp; Accounts'!BW$18, 'E2 Allocators'!$B$15:$W$15, 0),FALSE)*$E150), 0, VLOOKUP(VLOOKUP($A150, 'E4 TB Allocation Details'!$A$18:$L$214, MATCH("A &amp; G ID", 'E4 TB Allocation Details'!$A$18:$L$18, 0),FALSE), 'E2 Allocators'!$B$15:$W$361, MATCH('O5 Details by Class &amp; Accounts'!BW$18, 'E2 Allocators'!$B$15:$W$15, 0),FALSE)*$E150)</f>
        <v>0</v>
      </c>
      <c r="BX150" s="1321">
        <f>IF(ISERROR(VLOOKUP(VLOOKUP($A150, 'E4 TB Allocation Details'!$A$18:$L$214, MATCH("A &amp; G ID", 'E4 TB Allocation Details'!$A$18:$L$18, 0),FALSE), 'E2 Allocators'!$B$15:$W$361, MATCH('O5 Details by Class &amp; Accounts'!BX$18, 'E2 Allocators'!$B$15:$W$15, 0),FALSE)*$E150), 0, VLOOKUP(VLOOKUP($A150, 'E4 TB Allocation Details'!$A$18:$L$214, MATCH("A &amp; G ID", 'E4 TB Allocation Details'!$A$18:$L$18, 0),FALSE), 'E2 Allocators'!$B$15:$W$361, MATCH('O5 Details by Class &amp; Accounts'!BX$18, 'E2 Allocators'!$B$15:$W$15, 0),FALSE)*$E150)</f>
        <v>0</v>
      </c>
      <c r="BY150" s="1321">
        <f>IF(ISERROR(VLOOKUP(VLOOKUP($A150, 'E4 TB Allocation Details'!$A$18:$L$214, MATCH("A &amp; G ID", 'E4 TB Allocation Details'!$A$18:$L$18, 0),FALSE), 'E2 Allocators'!$B$15:$W$361, MATCH('O5 Details by Class &amp; Accounts'!BY$18, 'E2 Allocators'!$B$15:$W$15, 0),FALSE)*$E150), 0, VLOOKUP(VLOOKUP($A150, 'E4 TB Allocation Details'!$A$18:$L$214, MATCH("A &amp; G ID", 'E4 TB Allocation Details'!$A$18:$L$18, 0),FALSE), 'E2 Allocators'!$B$15:$W$361, MATCH('O5 Details by Class &amp; Accounts'!BY$18, 'E2 Allocators'!$B$15:$W$15, 0),FALSE)*$E150)</f>
        <v>0</v>
      </c>
      <c r="BZ150" s="1321">
        <f>IF(ISERROR(VLOOKUP(VLOOKUP($A150, 'E4 TB Allocation Details'!$A$18:$L$214, MATCH("A &amp; G ID", 'E4 TB Allocation Details'!$A$18:$L$18, 0),FALSE), 'E2 Allocators'!$B$15:$W$361, MATCH('O5 Details by Class &amp; Accounts'!BZ$18, 'E2 Allocators'!$B$15:$W$15, 0),FALSE)*$E150), 0, VLOOKUP(VLOOKUP($A150, 'E4 TB Allocation Details'!$A$18:$L$214, MATCH("A &amp; G ID", 'E4 TB Allocation Details'!$A$18:$L$18, 0),FALSE), 'E2 Allocators'!$B$15:$W$361, MATCH('O5 Details by Class &amp; Accounts'!BZ$18, 'E2 Allocators'!$B$15:$W$15, 0),FALSE)*$E150)</f>
        <v>0</v>
      </c>
      <c r="CA150" s="1321">
        <f>IF(ISERROR(VLOOKUP(VLOOKUP($A150, 'E4 TB Allocation Details'!$A$18:$L$214, MATCH("A &amp; G ID", 'E4 TB Allocation Details'!$A$18:$L$18, 0),FALSE), 'E2 Allocators'!$B$15:$W$361, MATCH('O5 Details by Class &amp; Accounts'!CA$18, 'E2 Allocators'!$B$15:$W$15, 0),FALSE)*$E150), 0, VLOOKUP(VLOOKUP($A150, 'E4 TB Allocation Details'!$A$18:$L$214, MATCH("A &amp; G ID", 'E4 TB Allocation Details'!$A$18:$L$18, 0),FALSE), 'E2 Allocators'!$B$15:$W$361, MATCH('O5 Details by Class &amp; Accounts'!CA$18, 'E2 Allocators'!$B$15:$W$15, 0),FALSE)*$E150)</f>
        <v>0</v>
      </c>
      <c r="CB150" s="1321">
        <f>IF(ISERROR(VLOOKUP(VLOOKUP($A150, 'E4 TB Allocation Details'!$A$18:$L$214, MATCH("A &amp; G ID", 'E4 TB Allocation Details'!$A$18:$L$18, 0),FALSE), 'E2 Allocators'!$B$15:$W$361, MATCH('O5 Details by Class &amp; Accounts'!CB$18, 'E2 Allocators'!$B$15:$W$15, 0),FALSE)*$E150), 0, VLOOKUP(VLOOKUP($A150, 'E4 TB Allocation Details'!$A$18:$L$214, MATCH("A &amp; G ID", 'E4 TB Allocation Details'!$A$18:$L$18, 0),FALSE), 'E2 Allocators'!$B$15:$W$361, MATCH('O5 Details by Class &amp; Accounts'!CB$18, 'E2 Allocators'!$B$15:$W$15, 0),FALSE)*$E150)</f>
        <v>0</v>
      </c>
      <c r="CC150" s="1321">
        <f>IF(ISERROR(VLOOKUP(VLOOKUP($A150, 'E4 TB Allocation Details'!$A$18:$L$214, MATCH("A &amp; G ID", 'E4 TB Allocation Details'!$A$18:$L$18, 0),FALSE), 'E2 Allocators'!$B$15:$W$361, MATCH('O5 Details by Class &amp; Accounts'!CC$18, 'E2 Allocators'!$B$15:$W$15, 0),FALSE)*$E150), 0, VLOOKUP(VLOOKUP($A150, 'E4 TB Allocation Details'!$A$18:$L$214, MATCH("A &amp; G ID", 'E4 TB Allocation Details'!$A$18:$L$18, 0),FALSE), 'E2 Allocators'!$B$15:$W$361, MATCH('O5 Details by Class &amp; Accounts'!CC$18, 'E2 Allocators'!$B$15:$W$15, 0),FALSE)*$E150)</f>
        <v>0</v>
      </c>
      <c r="CD150" s="1321">
        <f>IF(ISERROR(VLOOKUP(VLOOKUP($A150, 'E4 TB Allocation Details'!$A$18:$L$214, MATCH("A &amp; G ID", 'E4 TB Allocation Details'!$A$18:$L$18, 0),FALSE), 'E2 Allocators'!$B$15:$W$361, MATCH('O5 Details by Class &amp; Accounts'!CD$18, 'E2 Allocators'!$B$15:$W$15, 0),FALSE)*$E150), 0, VLOOKUP(VLOOKUP($A150, 'E4 TB Allocation Details'!$A$18:$L$214, MATCH("A &amp; G ID", 'E4 TB Allocation Details'!$A$18:$L$18, 0),FALSE), 'E2 Allocators'!$B$15:$W$361, MATCH('O5 Details by Class &amp; Accounts'!CD$18, 'E2 Allocators'!$B$15:$W$15, 0),FALSE)*$E150)</f>
        <v>0</v>
      </c>
      <c r="CE150" s="1321">
        <f>IF(ISERROR(VLOOKUP(VLOOKUP($A150, 'E4 TB Allocation Details'!$A$18:$L$214, MATCH("A &amp; G ID", 'E4 TB Allocation Details'!$A$18:$L$18, 0),FALSE), 'E2 Allocators'!$B$15:$W$361, MATCH('O5 Details by Class &amp; Accounts'!CE$18, 'E2 Allocators'!$B$15:$W$15, 0),FALSE)*$E150), 0, VLOOKUP(VLOOKUP($A150, 'E4 TB Allocation Details'!$A$18:$L$214, MATCH("A &amp; G ID", 'E4 TB Allocation Details'!$A$18:$L$18, 0),FALSE), 'E2 Allocators'!$B$15:$W$361, MATCH('O5 Details by Class &amp; Accounts'!CE$18, 'E2 Allocators'!$B$15:$W$15, 0),FALSE)*$E150)</f>
        <v>0</v>
      </c>
      <c r="CF150" s="1321">
        <f>IF(ISERROR(VLOOKUP(VLOOKUP($A150, 'E4 TB Allocation Details'!$A$18:$L$214, MATCH("A &amp; G ID", 'E4 TB Allocation Details'!$A$18:$L$18, 0),FALSE), 'E2 Allocators'!$B$15:$W$361, MATCH('O5 Details by Class &amp; Accounts'!CF$18, 'E2 Allocators'!$B$15:$W$15, 0),FALSE)*$E150), 0, VLOOKUP(VLOOKUP($A150, 'E4 TB Allocation Details'!$A$18:$L$214, MATCH("A &amp; G ID", 'E4 TB Allocation Details'!$A$18:$L$18, 0),FALSE), 'E2 Allocators'!$B$15:$W$361, MATCH('O5 Details by Class &amp; Accounts'!CF$18, 'E2 Allocators'!$B$15:$W$15, 0),FALSE)*$E150)</f>
        <v>0</v>
      </c>
      <c r="CG150" s="1321">
        <f>IF(ISERROR(VLOOKUP(VLOOKUP($A150, 'E4 TB Allocation Details'!$A$18:$L$214, MATCH("A &amp; G ID", 'E4 TB Allocation Details'!$A$18:$L$18, 0),FALSE), 'E2 Allocators'!$B$15:$W$361, MATCH('O5 Details by Class &amp; Accounts'!CG$18, 'E2 Allocators'!$B$15:$W$15, 0),FALSE)*$E150), 0, VLOOKUP(VLOOKUP($A150, 'E4 TB Allocation Details'!$A$18:$L$214, MATCH("A &amp; G ID", 'E4 TB Allocation Details'!$A$18:$L$18, 0),FALSE), 'E2 Allocators'!$B$15:$W$361, MATCH('O5 Details by Class &amp; Accounts'!CG$18, 'E2 Allocators'!$B$15:$W$15, 0),FALSE)*$E150)</f>
        <v>0</v>
      </c>
      <c r="CH150" s="1321">
        <f>IF(ISERROR(VLOOKUP(VLOOKUP($A150, 'E4 TB Allocation Details'!$A$18:$L$214, MATCH("A &amp; G ID", 'E4 TB Allocation Details'!$A$18:$L$18, 0),FALSE), 'E2 Allocators'!$B$15:$W$361, MATCH('O5 Details by Class &amp; Accounts'!CH$18, 'E2 Allocators'!$B$15:$W$15, 0),FALSE)*$E150), 0, VLOOKUP(VLOOKUP($A150, 'E4 TB Allocation Details'!$A$18:$L$214, MATCH("A &amp; G ID", 'E4 TB Allocation Details'!$A$18:$L$18, 0),FALSE), 'E2 Allocators'!$B$15:$W$361, MATCH('O5 Details by Class &amp; Accounts'!CH$18, 'E2 Allocators'!$B$15:$W$15, 0),FALSE)*$E150)</f>
        <v>0</v>
      </c>
      <c r="CI150" s="1321">
        <f>IF(ISERROR(VLOOKUP(VLOOKUP($A150, 'E4 TB Allocation Details'!$A$18:$L$214, MATCH("A &amp; G ID", 'E4 TB Allocation Details'!$A$18:$L$18, 0),FALSE), 'E2 Allocators'!$B$15:$W$361, MATCH('O5 Details by Class &amp; Accounts'!CI$18, 'E2 Allocators'!$B$15:$W$15, 0),FALSE)*$E150), 0, VLOOKUP(VLOOKUP($A150, 'E4 TB Allocation Details'!$A$18:$L$214, MATCH("A &amp; G ID", 'E4 TB Allocation Details'!$A$18:$L$18, 0),FALSE), 'E2 Allocators'!$B$15:$W$361, MATCH('O5 Details by Class &amp; Accounts'!CI$18, 'E2 Allocators'!$B$15:$W$15, 0),FALSE)*$E150)</f>
        <v>0</v>
      </c>
      <c r="CJ150" s="1321">
        <f>IF(ISERROR(VLOOKUP(VLOOKUP($A150, 'E4 TB Allocation Details'!$A$18:$L$214, MATCH("A &amp; G ID", 'E4 TB Allocation Details'!$A$18:$L$18, 0),FALSE), 'E2 Allocators'!$B$15:$W$361, MATCH('O5 Details by Class &amp; Accounts'!CJ$18, 'E2 Allocators'!$B$15:$W$15, 0),FALSE)*$E150), 0, VLOOKUP(VLOOKUP($A150, 'E4 TB Allocation Details'!$A$18:$L$214, MATCH("A &amp; G ID", 'E4 TB Allocation Details'!$A$18:$L$18, 0),FALSE), 'E2 Allocators'!$B$15:$W$361, MATCH('O5 Details by Class &amp; Accounts'!CJ$18, 'E2 Allocators'!$B$15:$W$15, 0),FALSE)*$E150)</f>
        <v>0</v>
      </c>
      <c r="CK150" s="1321">
        <f>IF(ISERROR(VLOOKUP(VLOOKUP($A150, 'E4 TB Allocation Details'!$A$18:$L$214, MATCH("A &amp; G ID", 'E4 TB Allocation Details'!$A$18:$L$18, 0),FALSE), 'E2 Allocators'!$B$15:$W$361, MATCH('O5 Details by Class &amp; Accounts'!CK$18, 'E2 Allocators'!$B$15:$W$15, 0),FALSE)*$E150), 0, VLOOKUP(VLOOKUP($A150, 'E4 TB Allocation Details'!$A$18:$L$214, MATCH("A &amp; G ID", 'E4 TB Allocation Details'!$A$18:$L$18, 0),FALSE), 'E2 Allocators'!$B$15:$W$361, MATCH('O5 Details by Class &amp; Accounts'!CK$18, 'E2 Allocators'!$B$15:$W$15, 0),FALSE)*$E150)</f>
        <v>0</v>
      </c>
      <c r="CL150" s="1321">
        <f>IF(ISERROR(VLOOKUP(VLOOKUP($A150, 'E4 TB Allocation Details'!$A$18:$L$214, MATCH("A &amp; G ID", 'E4 TB Allocation Details'!$A$18:$L$18, 0),FALSE), 'E2 Allocators'!$B$15:$W$361, MATCH('O5 Details by Class &amp; Accounts'!CL$18, 'E2 Allocators'!$B$15:$W$15, 0),FALSE)*$E150), 0, VLOOKUP(VLOOKUP($A150, 'E4 TB Allocation Details'!$A$18:$L$214, MATCH("A &amp; G ID", 'E4 TB Allocation Details'!$A$18:$L$18, 0),FALSE), 'E2 Allocators'!$B$15:$W$361, MATCH('O5 Details by Class &amp; Accounts'!CL$18, 'E2 Allocators'!$B$15:$W$15, 0),FALSE)*$E150)</f>
        <v>0</v>
      </c>
      <c r="CM150" s="1321">
        <f>IF(ISERROR(VLOOKUP(VLOOKUP($A150, 'E4 TB Allocation Details'!$A$18:$L$214, MATCH("A &amp; G ID", 'E4 TB Allocation Details'!$A$18:$L$18, 0),FALSE), 'E2 Allocators'!$B$15:$W$361, MATCH('O5 Details by Class &amp; Accounts'!CM$18, 'E2 Allocators'!$B$15:$W$15, 0),FALSE)*$E150), 0, VLOOKUP(VLOOKUP($A150, 'E4 TB Allocation Details'!$A$18:$L$214, MATCH("A &amp; G ID", 'E4 TB Allocation Details'!$A$18:$L$18, 0),FALSE), 'E2 Allocators'!$B$15:$W$361, MATCH('O5 Details by Class &amp; Accounts'!CM$18, 'E2 Allocators'!$B$15:$W$15, 0),FALSE)*$E150)</f>
        <v>0</v>
      </c>
      <c r="CN150" s="1321">
        <f t="shared" si="42"/>
        <v>0</v>
      </c>
      <c r="CO150" s="1650">
        <f t="shared" si="43"/>
        <v>0</v>
      </c>
      <c r="CQ150" s="1898" t="s">
        <v>508</v>
      </c>
    </row>
    <row r="151" spans="1:95" s="64" customFormat="1" ht="25.5">
      <c r="A151" s="1089">
        <v>5095</v>
      </c>
      <c r="B151" s="1088" t="s">
        <v>1581</v>
      </c>
      <c r="C151" s="1647">
        <f>IF(ISERROR(VLOOKUP($A151,'I3 TB Data'!$A$19:$H$484,MATCH('O5 Details by Class &amp; Accounts'!$C$18, 'I3 TB Data'!$A$19:$H$19,0),0)), 0, VLOOKUP($A151,'I3 TB Data'!$A$19:$H$484,MATCH('O5 Details by Class &amp; Accounts'!$C$18,'I3 TB Data'!$A$19:$H$19,0),0))</f>
        <v>0</v>
      </c>
      <c r="D151" s="1648"/>
      <c r="E151" s="1647">
        <f t="shared" si="44"/>
        <v>0</v>
      </c>
      <c r="F151" s="1649">
        <f>IF(ISERROR(VLOOKUP($A151, 'E1 Categorization'!A33:E124, MATCH("Customer Component", 'E1 Categorization'!$A$33:$E$33,0), 0)), 0, IF(VLOOKUP($A151, 'E1 Categorization'!A33:E124, MATCH("Customer Component", 'E1 Categorization'!$A$33:$E$33,0), 0)=0, 'O5 Details by Class &amp; Accounts'!$E151, IF(AND(VLOOKUP($A151, 'E1 Categorization'!A33:E124, MATCH("Customer Component", 'E1 Categorization'!$A$33:$E$33,0), 0) &gt;0, VLOOKUP($A151, 'E1 Categorization'!A33:E124, MATCH("Customer Component", 'E1 Categorization'!$A$33:$E$33,0), 0)&lt;1), 'O5 Details by Class &amp; Accounts'!$E151*(1-VLOOKUP($A151, 'E1 Categorization'!A33:E124, MATCH("Customer Component", 'E1 Categorization'!$A$33:$E$33,0), 0)), 0)))</f>
        <v>0</v>
      </c>
      <c r="G151" s="1649">
        <f>IF(ISERROR(VLOOKUP($A151, 'E1 Categorization'!A33:E124, MATCH("Customer Component", 'E1 Categorization'!$A$33:$E$33,0), 0)),0, IF(VLOOKUP($A151, 'E1 Categorization'!A33:E124, MATCH("Customer Component", 'E1 Categorization'!$A$33:$E$33,0), 0)=0, 0, IF(AND(VLOOKUP($A151, 'E1 Categorization'!A33:E124, MATCH("Customer Component", 'E1 Categorization'!$A$33:$E$33,0), 0) &gt;0, VLOOKUP($A151, 'E1 Categorization'!A33:E124, MATCH("Customer Component", 'E1 Categorization'!$A$33:$E$33,0), 0)&lt;1), 'O5 Details by Class &amp; Accounts'!$E151*(VLOOKUP($A151, 'E1 Categorization'!A33:E124, MATCH("Customer Component", 'E1 Categorization'!$A$33:$E$33,0), 0)), 'O5 Details by Class &amp; Accounts'!$E151)))</f>
        <v>0</v>
      </c>
      <c r="H151" s="1321">
        <f t="shared" si="38"/>
        <v>0</v>
      </c>
      <c r="I151" s="1321">
        <f>IF(ISERROR(VLOOKUP(VLOOKUP($A151, 'E4 TB Allocation Details'!$A$18:$L$214, MATCH("Demand ID", 'E4 TB Allocation Details'!$A$18:$L$18, 0),FALSE), 'E2 Allocators'!$B$15:$W$361, MATCH('O5 Details by Class &amp; Accounts'!I$18, 'E2 Allocators'!$B$15:$W$15, 0),FALSE)*$F151), 0, VLOOKUP(VLOOKUP($A151, 'E4 TB Allocation Details'!$A$18:$L$214, MATCH("Demand ID", 'E4 TB Allocation Details'!$A$18:$L$18, 0),FALSE), 'E2 Allocators'!$B$15:$W$361, MATCH('O5 Details by Class &amp; Accounts'!I$18, 'E2 Allocators'!$B$15:$W$15, 0),FALSE)*$F151)</f>
        <v>0</v>
      </c>
      <c r="J151" s="1321">
        <f>IF(ISERROR(VLOOKUP(VLOOKUP($A151, 'E4 TB Allocation Details'!$A$18:$L$214, MATCH("Demand ID", 'E4 TB Allocation Details'!$A$18:$L$18, 0),FALSE), 'E2 Allocators'!$B$15:$W$361, MATCH('O5 Details by Class &amp; Accounts'!J$18, 'E2 Allocators'!$B$15:$W$15, 0),FALSE)*$F151), 0, VLOOKUP(VLOOKUP($A151, 'E4 TB Allocation Details'!$A$18:$L$214, MATCH("Demand ID", 'E4 TB Allocation Details'!$A$18:$L$18, 0),FALSE), 'E2 Allocators'!$B$15:$W$361, MATCH('O5 Details by Class &amp; Accounts'!J$18, 'E2 Allocators'!$B$15:$W$15, 0),FALSE)*$F151)</f>
        <v>0</v>
      </c>
      <c r="K151" s="1321">
        <f>IF(ISERROR(VLOOKUP(VLOOKUP($A151, 'E4 TB Allocation Details'!$A$18:$L$214, MATCH("Demand ID", 'E4 TB Allocation Details'!$A$18:$L$18, 0),FALSE), 'E2 Allocators'!$B$15:$W$361, MATCH('O5 Details by Class &amp; Accounts'!K$18, 'E2 Allocators'!$B$15:$W$15, 0),FALSE)*$F151), 0, VLOOKUP(VLOOKUP($A151, 'E4 TB Allocation Details'!$A$18:$L$214, MATCH("Demand ID", 'E4 TB Allocation Details'!$A$18:$L$18, 0),FALSE), 'E2 Allocators'!$B$15:$W$361, MATCH('O5 Details by Class &amp; Accounts'!K$18, 'E2 Allocators'!$B$15:$W$15, 0),FALSE)*$F151)</f>
        <v>0</v>
      </c>
      <c r="L151" s="1321">
        <f>IF(ISERROR(VLOOKUP(VLOOKUP($A151, 'E4 TB Allocation Details'!$A$18:$L$214, MATCH("Demand ID", 'E4 TB Allocation Details'!$A$18:$L$18, 0),FALSE), 'E2 Allocators'!$B$15:$W$361, MATCH('O5 Details by Class &amp; Accounts'!L$18, 'E2 Allocators'!$B$15:$W$15, 0),FALSE)*$F151), 0, VLOOKUP(VLOOKUP($A151, 'E4 TB Allocation Details'!$A$18:$L$214, MATCH("Demand ID", 'E4 TB Allocation Details'!$A$18:$L$18, 0),FALSE), 'E2 Allocators'!$B$15:$W$361, MATCH('O5 Details by Class &amp; Accounts'!L$18, 'E2 Allocators'!$B$15:$W$15, 0),FALSE)*$F151)</f>
        <v>0</v>
      </c>
      <c r="M151" s="1321">
        <f>IF(ISERROR(VLOOKUP(VLOOKUP($A151, 'E4 TB Allocation Details'!$A$18:$L$214, MATCH("Demand ID", 'E4 TB Allocation Details'!$A$18:$L$18, 0),FALSE), 'E2 Allocators'!$B$15:$W$361, MATCH('O5 Details by Class &amp; Accounts'!M$18, 'E2 Allocators'!$B$15:$W$15, 0),FALSE)*$F151), 0, VLOOKUP(VLOOKUP($A151, 'E4 TB Allocation Details'!$A$18:$L$214, MATCH("Demand ID", 'E4 TB Allocation Details'!$A$18:$L$18, 0),FALSE), 'E2 Allocators'!$B$15:$W$361, MATCH('O5 Details by Class &amp; Accounts'!M$18, 'E2 Allocators'!$B$15:$W$15, 0),FALSE)*$F151)</f>
        <v>0</v>
      </c>
      <c r="N151" s="1321">
        <f>IF(ISERROR(VLOOKUP(VLOOKUP($A151, 'E4 TB Allocation Details'!$A$18:$L$214, MATCH("Demand ID", 'E4 TB Allocation Details'!$A$18:$L$18, 0),FALSE), 'E2 Allocators'!$B$15:$W$361, MATCH('O5 Details by Class &amp; Accounts'!N$18, 'E2 Allocators'!$B$15:$W$15, 0),FALSE)*$F151), 0, VLOOKUP(VLOOKUP($A151, 'E4 TB Allocation Details'!$A$18:$L$214, MATCH("Demand ID", 'E4 TB Allocation Details'!$A$18:$L$18, 0),FALSE), 'E2 Allocators'!$B$15:$W$361, MATCH('O5 Details by Class &amp; Accounts'!N$18, 'E2 Allocators'!$B$15:$W$15, 0),FALSE)*$F151)</f>
        <v>0</v>
      </c>
      <c r="O151" s="1321">
        <f>IF(ISERROR(VLOOKUP(VLOOKUP($A151, 'E4 TB Allocation Details'!$A$18:$L$214, MATCH("Demand ID", 'E4 TB Allocation Details'!$A$18:$L$18, 0),FALSE), 'E2 Allocators'!$B$15:$W$361, MATCH('O5 Details by Class &amp; Accounts'!O$18, 'E2 Allocators'!$B$15:$W$15, 0),FALSE)*$F151), 0, VLOOKUP(VLOOKUP($A151, 'E4 TB Allocation Details'!$A$18:$L$214, MATCH("Demand ID", 'E4 TB Allocation Details'!$A$18:$L$18, 0),FALSE), 'E2 Allocators'!$B$15:$W$361, MATCH('O5 Details by Class &amp; Accounts'!O$18, 'E2 Allocators'!$B$15:$W$15, 0),FALSE)*$F151)</f>
        <v>0</v>
      </c>
      <c r="P151" s="1321">
        <f>IF(ISERROR(VLOOKUP(VLOOKUP($A151, 'E4 TB Allocation Details'!$A$18:$L$214, MATCH("Demand ID", 'E4 TB Allocation Details'!$A$18:$L$18, 0),FALSE), 'E2 Allocators'!$B$15:$W$361, MATCH('O5 Details by Class &amp; Accounts'!P$18, 'E2 Allocators'!$B$15:$W$15, 0),FALSE)*$F151), 0, VLOOKUP(VLOOKUP($A151, 'E4 TB Allocation Details'!$A$18:$L$214, MATCH("Demand ID", 'E4 TB Allocation Details'!$A$18:$L$18, 0),FALSE), 'E2 Allocators'!$B$15:$W$361, MATCH('O5 Details by Class &amp; Accounts'!P$18, 'E2 Allocators'!$B$15:$W$15, 0),FALSE)*$F151)</f>
        <v>0</v>
      </c>
      <c r="Q151" s="1321">
        <f>IF(ISERROR(VLOOKUP(VLOOKUP($A151, 'E4 TB Allocation Details'!$A$18:$L$214, MATCH("Demand ID", 'E4 TB Allocation Details'!$A$18:$L$18, 0),FALSE), 'E2 Allocators'!$B$15:$W$361, MATCH('O5 Details by Class &amp; Accounts'!Q$18, 'E2 Allocators'!$B$15:$W$15, 0),FALSE)*$F151), 0, VLOOKUP(VLOOKUP($A151, 'E4 TB Allocation Details'!$A$18:$L$214, MATCH("Demand ID", 'E4 TB Allocation Details'!$A$18:$L$18, 0),FALSE), 'E2 Allocators'!$B$15:$W$361, MATCH('O5 Details by Class &amp; Accounts'!Q$18, 'E2 Allocators'!$B$15:$W$15, 0),FALSE)*$F151)</f>
        <v>0</v>
      </c>
      <c r="R151" s="1321">
        <f>IF(ISERROR(VLOOKUP(VLOOKUP($A151, 'E4 TB Allocation Details'!$A$18:$L$214, MATCH("Demand ID", 'E4 TB Allocation Details'!$A$18:$L$18, 0),FALSE), 'E2 Allocators'!$B$15:$W$361, MATCH('O5 Details by Class &amp; Accounts'!R$18, 'E2 Allocators'!$B$15:$W$15, 0),FALSE)*$F151), 0, VLOOKUP(VLOOKUP($A151, 'E4 TB Allocation Details'!$A$18:$L$214, MATCH("Demand ID", 'E4 TB Allocation Details'!$A$18:$L$18, 0),FALSE), 'E2 Allocators'!$B$15:$W$361, MATCH('O5 Details by Class &amp; Accounts'!R$18, 'E2 Allocators'!$B$15:$W$15, 0),FALSE)*$F151)</f>
        <v>0</v>
      </c>
      <c r="S151" s="1321">
        <f>IF(ISERROR(VLOOKUP(VLOOKUP($A151, 'E4 TB Allocation Details'!$A$18:$L$214, MATCH("Demand ID", 'E4 TB Allocation Details'!$A$18:$L$18, 0),FALSE), 'E2 Allocators'!$B$15:$W$361, MATCH('O5 Details by Class &amp; Accounts'!S$18, 'E2 Allocators'!$B$15:$W$15, 0),FALSE)*$F151), 0, VLOOKUP(VLOOKUP($A151, 'E4 TB Allocation Details'!$A$18:$L$214, MATCH("Demand ID", 'E4 TB Allocation Details'!$A$18:$L$18, 0),FALSE), 'E2 Allocators'!$B$15:$W$361, MATCH('O5 Details by Class &amp; Accounts'!S$18, 'E2 Allocators'!$B$15:$W$15, 0),FALSE)*$F151)</f>
        <v>0</v>
      </c>
      <c r="T151" s="1321">
        <f>IF(ISERROR(VLOOKUP(VLOOKUP($A151, 'E4 TB Allocation Details'!$A$18:$L$214, MATCH("Demand ID", 'E4 TB Allocation Details'!$A$18:$L$18, 0),FALSE), 'E2 Allocators'!$B$15:$W$361, MATCH('O5 Details by Class &amp; Accounts'!T$18, 'E2 Allocators'!$B$15:$W$15, 0),FALSE)*$F151), 0, VLOOKUP(VLOOKUP($A151, 'E4 TB Allocation Details'!$A$18:$L$214, MATCH("Demand ID", 'E4 TB Allocation Details'!$A$18:$L$18, 0),FALSE), 'E2 Allocators'!$B$15:$W$361, MATCH('O5 Details by Class &amp; Accounts'!T$18, 'E2 Allocators'!$B$15:$W$15, 0),FALSE)*$F151)</f>
        <v>0</v>
      </c>
      <c r="U151" s="1321">
        <f>IF(ISERROR(VLOOKUP(VLOOKUP($A151, 'E4 TB Allocation Details'!$A$18:$L$214, MATCH("Demand ID", 'E4 TB Allocation Details'!$A$18:$L$18, 0),FALSE), 'E2 Allocators'!$B$15:$W$361, MATCH('O5 Details by Class &amp; Accounts'!U$18, 'E2 Allocators'!$B$15:$W$15, 0),FALSE)*$F151), 0, VLOOKUP(VLOOKUP($A151, 'E4 TB Allocation Details'!$A$18:$L$214, MATCH("Demand ID", 'E4 TB Allocation Details'!$A$18:$L$18, 0),FALSE), 'E2 Allocators'!$B$15:$W$361, MATCH('O5 Details by Class &amp; Accounts'!U$18, 'E2 Allocators'!$B$15:$W$15, 0),FALSE)*$F151)</f>
        <v>0</v>
      </c>
      <c r="V151" s="1321">
        <f>IF(ISERROR(VLOOKUP(VLOOKUP($A151, 'E4 TB Allocation Details'!$A$18:$L$214, MATCH("Demand ID", 'E4 TB Allocation Details'!$A$18:$L$18, 0),FALSE), 'E2 Allocators'!$B$15:$W$361, MATCH('O5 Details by Class &amp; Accounts'!V$18, 'E2 Allocators'!$B$15:$W$15, 0),FALSE)*$F151), 0, VLOOKUP(VLOOKUP($A151, 'E4 TB Allocation Details'!$A$18:$L$214, MATCH("Demand ID", 'E4 TB Allocation Details'!$A$18:$L$18, 0),FALSE), 'E2 Allocators'!$B$15:$W$361, MATCH('O5 Details by Class &amp; Accounts'!V$18, 'E2 Allocators'!$B$15:$W$15, 0),FALSE)*$F151)</f>
        <v>0</v>
      </c>
      <c r="W151" s="1321">
        <f>IF(ISERROR(VLOOKUP(VLOOKUP($A151, 'E4 TB Allocation Details'!$A$18:$L$214, MATCH("Demand ID", 'E4 TB Allocation Details'!$A$18:$L$18, 0),FALSE), 'E2 Allocators'!$B$15:$W$361, MATCH('O5 Details by Class &amp; Accounts'!W$18, 'E2 Allocators'!$B$15:$W$15, 0),FALSE)*$F151), 0, VLOOKUP(VLOOKUP($A151, 'E4 TB Allocation Details'!$A$18:$L$214, MATCH("Demand ID", 'E4 TB Allocation Details'!$A$18:$L$18, 0),FALSE), 'E2 Allocators'!$B$15:$W$361, MATCH('O5 Details by Class &amp; Accounts'!W$18, 'E2 Allocators'!$B$15:$W$15, 0),FALSE)*$F151)</f>
        <v>0</v>
      </c>
      <c r="X151" s="1321">
        <f>IF(ISERROR(VLOOKUP(VLOOKUP($A151, 'E4 TB Allocation Details'!$A$18:$L$214, MATCH("Demand ID", 'E4 TB Allocation Details'!$A$18:$L$18, 0),FALSE), 'E2 Allocators'!$B$15:$W$361, MATCH('O5 Details by Class &amp; Accounts'!X$18, 'E2 Allocators'!$B$15:$W$15, 0),FALSE)*$F151), 0, VLOOKUP(VLOOKUP($A151, 'E4 TB Allocation Details'!$A$18:$L$214, MATCH("Demand ID", 'E4 TB Allocation Details'!$A$18:$L$18, 0),FALSE), 'E2 Allocators'!$B$15:$W$361, MATCH('O5 Details by Class &amp; Accounts'!X$18, 'E2 Allocators'!$B$15:$W$15, 0),FALSE)*$F151)</f>
        <v>0</v>
      </c>
      <c r="Y151" s="1321">
        <f>IF(ISERROR(VLOOKUP(VLOOKUP($A151, 'E4 TB Allocation Details'!$A$18:$L$214, MATCH("Demand ID", 'E4 TB Allocation Details'!$A$18:$L$18, 0),FALSE), 'E2 Allocators'!$B$15:$W$361, MATCH('O5 Details by Class &amp; Accounts'!Y$18, 'E2 Allocators'!$B$15:$W$15, 0),FALSE)*$F151), 0, VLOOKUP(VLOOKUP($A151, 'E4 TB Allocation Details'!$A$18:$L$214, MATCH("Demand ID", 'E4 TB Allocation Details'!$A$18:$L$18, 0),FALSE), 'E2 Allocators'!$B$15:$W$361, MATCH('O5 Details by Class &amp; Accounts'!Y$18, 'E2 Allocators'!$B$15:$W$15, 0),FALSE)*$F151)</f>
        <v>0</v>
      </c>
      <c r="Z151" s="1321">
        <f>IF(ISERROR(VLOOKUP(VLOOKUP($A151, 'E4 TB Allocation Details'!$A$18:$L$214, MATCH("Demand ID", 'E4 TB Allocation Details'!$A$18:$L$18, 0),FALSE), 'E2 Allocators'!$B$15:$W$361, MATCH('O5 Details by Class &amp; Accounts'!Z$18, 'E2 Allocators'!$B$15:$W$15, 0),FALSE)*$F151), 0, VLOOKUP(VLOOKUP($A151, 'E4 TB Allocation Details'!$A$18:$L$214, MATCH("Demand ID", 'E4 TB Allocation Details'!$A$18:$L$18, 0),FALSE), 'E2 Allocators'!$B$15:$W$361, MATCH('O5 Details by Class &amp; Accounts'!Z$18, 'E2 Allocators'!$B$15:$W$15, 0),FALSE)*$F151)</f>
        <v>0</v>
      </c>
      <c r="AA151" s="1321">
        <f>IF(ISERROR(VLOOKUP(VLOOKUP($A151, 'E4 TB Allocation Details'!$A$18:$L$214, MATCH("Demand ID", 'E4 TB Allocation Details'!$A$18:$L$18, 0),FALSE), 'E2 Allocators'!$B$15:$W$361, MATCH('O5 Details by Class &amp; Accounts'!AA$18, 'E2 Allocators'!$B$15:$W$15, 0),FALSE)*$F151), 0, VLOOKUP(VLOOKUP($A151, 'E4 TB Allocation Details'!$A$18:$L$214, MATCH("Demand ID", 'E4 TB Allocation Details'!$A$18:$L$18, 0),FALSE), 'E2 Allocators'!$B$15:$W$361, MATCH('O5 Details by Class &amp; Accounts'!AA$18, 'E2 Allocators'!$B$15:$W$15, 0),FALSE)*$F151)</f>
        <v>0</v>
      </c>
      <c r="AB151" s="1321">
        <f>IF(ISERROR(VLOOKUP(VLOOKUP($A151, 'E4 TB Allocation Details'!$A$18:$L$214, MATCH("Demand ID", 'E4 TB Allocation Details'!$A$18:$L$18, 0),FALSE), 'E2 Allocators'!$B$15:$W$361, MATCH('O5 Details by Class &amp; Accounts'!AB$18, 'E2 Allocators'!$B$15:$W$15, 0),FALSE)*$F151), 0, VLOOKUP(VLOOKUP($A151, 'E4 TB Allocation Details'!$A$18:$L$214, MATCH("Demand ID", 'E4 TB Allocation Details'!$A$18:$L$18, 0),FALSE), 'E2 Allocators'!$B$15:$W$361, MATCH('O5 Details by Class &amp; Accounts'!AB$18, 'E2 Allocators'!$B$15:$W$15, 0),FALSE)*$F151)</f>
        <v>0</v>
      </c>
      <c r="AC151" s="1321">
        <f t="shared" si="39"/>
        <v>0</v>
      </c>
      <c r="AD151" s="1321">
        <f>IF(ISERROR(VLOOKUP(VLOOKUP($A151, 'E4 TB Allocation Details'!$A$18:$L$214, MATCH("Customer ID", 'E4 TB Allocation Details'!$A$18:$L$18, 0),FALSE), 'E2 Allocators'!$B$15:$W$361, MATCH('O5 Details by Class &amp; Accounts'!AD$18, 'E2 Allocators'!$B$15:$W$15, 0),FALSE)*$G151), 0, VLOOKUP(VLOOKUP($A151, 'E4 TB Allocation Details'!$A$18:$L$214, MATCH("Customer ID", 'E4 TB Allocation Details'!$A$18:$L$18, 0),FALSE), 'E2 Allocators'!$B$15:$W$361, MATCH('O5 Details by Class &amp; Accounts'!AD$18, 'E2 Allocators'!$B$15:$W$15, 0),FALSE)*$G151)</f>
        <v>0</v>
      </c>
      <c r="AE151" s="1321">
        <f>IF(ISERROR(VLOOKUP(VLOOKUP($A151, 'E4 TB Allocation Details'!$A$18:$L$214, MATCH("Customer ID", 'E4 TB Allocation Details'!$A$18:$L$18, 0),FALSE), 'E2 Allocators'!$B$15:$W$361, MATCH('O5 Details by Class &amp; Accounts'!AE$18, 'E2 Allocators'!$B$15:$W$15, 0),FALSE)*$G151), 0, VLOOKUP(VLOOKUP($A151, 'E4 TB Allocation Details'!$A$18:$L$214, MATCH("Customer ID", 'E4 TB Allocation Details'!$A$18:$L$18, 0),FALSE), 'E2 Allocators'!$B$15:$W$361, MATCH('O5 Details by Class &amp; Accounts'!AE$18, 'E2 Allocators'!$B$15:$W$15, 0),FALSE)*$G151)</f>
        <v>0</v>
      </c>
      <c r="AF151" s="1321">
        <f>IF(ISERROR(VLOOKUP(VLOOKUP($A151, 'E4 TB Allocation Details'!$A$18:$L$214, MATCH("Customer ID", 'E4 TB Allocation Details'!$A$18:$L$18, 0),FALSE), 'E2 Allocators'!$B$15:$W$361, MATCH('O5 Details by Class &amp; Accounts'!AF$18, 'E2 Allocators'!$B$15:$W$15, 0),FALSE)*$G151), 0, VLOOKUP(VLOOKUP($A151, 'E4 TB Allocation Details'!$A$18:$L$214, MATCH("Customer ID", 'E4 TB Allocation Details'!$A$18:$L$18, 0),FALSE), 'E2 Allocators'!$B$15:$W$361, MATCH('O5 Details by Class &amp; Accounts'!AF$18, 'E2 Allocators'!$B$15:$W$15, 0),FALSE)*$G151)</f>
        <v>0</v>
      </c>
      <c r="AG151" s="1321">
        <f>IF(ISERROR(VLOOKUP(VLOOKUP($A151, 'E4 TB Allocation Details'!$A$18:$L$214, MATCH("Customer ID", 'E4 TB Allocation Details'!$A$18:$L$18, 0),FALSE), 'E2 Allocators'!$B$15:$W$361, MATCH('O5 Details by Class &amp; Accounts'!AG$18, 'E2 Allocators'!$B$15:$W$15, 0),FALSE)*$G151), 0, VLOOKUP(VLOOKUP($A151, 'E4 TB Allocation Details'!$A$18:$L$214, MATCH("Customer ID", 'E4 TB Allocation Details'!$A$18:$L$18, 0),FALSE), 'E2 Allocators'!$B$15:$W$361, MATCH('O5 Details by Class &amp; Accounts'!AG$18, 'E2 Allocators'!$B$15:$W$15, 0),FALSE)*$G151)</f>
        <v>0</v>
      </c>
      <c r="AH151" s="1321">
        <f>IF(ISERROR(VLOOKUP(VLOOKUP($A151, 'E4 TB Allocation Details'!$A$18:$L$214, MATCH("Customer ID", 'E4 TB Allocation Details'!$A$18:$L$18, 0),FALSE), 'E2 Allocators'!$B$15:$W$361, MATCH('O5 Details by Class &amp; Accounts'!AH$18, 'E2 Allocators'!$B$15:$W$15, 0),FALSE)*$G151), 0, VLOOKUP(VLOOKUP($A151, 'E4 TB Allocation Details'!$A$18:$L$214, MATCH("Customer ID", 'E4 TB Allocation Details'!$A$18:$L$18, 0),FALSE), 'E2 Allocators'!$B$15:$W$361, MATCH('O5 Details by Class &amp; Accounts'!AH$18, 'E2 Allocators'!$B$15:$W$15, 0),FALSE)*$G151)</f>
        <v>0</v>
      </c>
      <c r="AI151" s="1321">
        <f>IF(ISERROR(VLOOKUP(VLOOKUP($A151, 'E4 TB Allocation Details'!$A$18:$L$214, MATCH("Customer ID", 'E4 TB Allocation Details'!$A$18:$L$18, 0),FALSE), 'E2 Allocators'!$B$15:$W$361, MATCH('O5 Details by Class &amp; Accounts'!AI$18, 'E2 Allocators'!$B$15:$W$15, 0),FALSE)*$G151), 0, VLOOKUP(VLOOKUP($A151, 'E4 TB Allocation Details'!$A$18:$L$214, MATCH("Customer ID", 'E4 TB Allocation Details'!$A$18:$L$18, 0),FALSE), 'E2 Allocators'!$B$15:$W$361, MATCH('O5 Details by Class &amp; Accounts'!AI$18, 'E2 Allocators'!$B$15:$W$15, 0),FALSE)*$G151)</f>
        <v>0</v>
      </c>
      <c r="AJ151" s="1321">
        <f>IF(ISERROR(VLOOKUP(VLOOKUP($A151, 'E4 TB Allocation Details'!$A$18:$L$214, MATCH("Customer ID", 'E4 TB Allocation Details'!$A$18:$L$18, 0),FALSE), 'E2 Allocators'!$B$15:$W$361, MATCH('O5 Details by Class &amp; Accounts'!AJ$18, 'E2 Allocators'!$B$15:$W$15, 0),FALSE)*$G151), 0, VLOOKUP(VLOOKUP($A151, 'E4 TB Allocation Details'!$A$18:$L$214, MATCH("Customer ID", 'E4 TB Allocation Details'!$A$18:$L$18, 0),FALSE), 'E2 Allocators'!$B$15:$W$361, MATCH('O5 Details by Class &amp; Accounts'!AJ$18, 'E2 Allocators'!$B$15:$W$15, 0),FALSE)*$G151)</f>
        <v>0</v>
      </c>
      <c r="AK151" s="1321">
        <f>IF(ISERROR(VLOOKUP(VLOOKUP($A151, 'E4 TB Allocation Details'!$A$18:$L$214, MATCH("Customer ID", 'E4 TB Allocation Details'!$A$18:$L$18, 0),FALSE), 'E2 Allocators'!$B$15:$W$361, MATCH('O5 Details by Class &amp; Accounts'!AK$18, 'E2 Allocators'!$B$15:$W$15, 0),FALSE)*$G151), 0, VLOOKUP(VLOOKUP($A151, 'E4 TB Allocation Details'!$A$18:$L$214, MATCH("Customer ID", 'E4 TB Allocation Details'!$A$18:$L$18, 0),FALSE), 'E2 Allocators'!$B$15:$W$361, MATCH('O5 Details by Class &amp; Accounts'!AK$18, 'E2 Allocators'!$B$15:$W$15, 0),FALSE)*$G151)</f>
        <v>0</v>
      </c>
      <c r="AL151" s="1321">
        <f>IF(ISERROR(VLOOKUP(VLOOKUP($A151, 'E4 TB Allocation Details'!$A$18:$L$214, MATCH("Customer ID", 'E4 TB Allocation Details'!$A$18:$L$18, 0),FALSE), 'E2 Allocators'!$B$15:$W$361, MATCH('O5 Details by Class &amp; Accounts'!AL$18, 'E2 Allocators'!$B$15:$W$15, 0),FALSE)*$G151), 0, VLOOKUP(VLOOKUP($A151, 'E4 TB Allocation Details'!$A$18:$L$214, MATCH("Customer ID", 'E4 TB Allocation Details'!$A$18:$L$18, 0),FALSE), 'E2 Allocators'!$B$15:$W$361, MATCH('O5 Details by Class &amp; Accounts'!AL$18, 'E2 Allocators'!$B$15:$W$15, 0),FALSE)*$G151)</f>
        <v>0</v>
      </c>
      <c r="AM151" s="1321">
        <f>IF(ISERROR(VLOOKUP(VLOOKUP($A151, 'E4 TB Allocation Details'!$A$18:$L$214, MATCH("Customer ID", 'E4 TB Allocation Details'!$A$18:$L$18, 0),FALSE), 'E2 Allocators'!$B$15:$W$361, MATCH('O5 Details by Class &amp; Accounts'!AM$18, 'E2 Allocators'!$B$15:$W$15, 0),FALSE)*$G151), 0, VLOOKUP(VLOOKUP($A151, 'E4 TB Allocation Details'!$A$18:$L$214, MATCH("Customer ID", 'E4 TB Allocation Details'!$A$18:$L$18, 0),FALSE), 'E2 Allocators'!$B$15:$W$361, MATCH('O5 Details by Class &amp; Accounts'!AM$18, 'E2 Allocators'!$B$15:$W$15, 0),FALSE)*$G151)</f>
        <v>0</v>
      </c>
      <c r="AN151" s="1321">
        <f>IF(ISERROR(VLOOKUP(VLOOKUP($A151, 'E4 TB Allocation Details'!$A$18:$L$214, MATCH("Customer ID", 'E4 TB Allocation Details'!$A$18:$L$18, 0),FALSE), 'E2 Allocators'!$B$15:$W$361, MATCH('O5 Details by Class &amp; Accounts'!AN$18, 'E2 Allocators'!$B$15:$W$15, 0),FALSE)*$G151), 0, VLOOKUP(VLOOKUP($A151, 'E4 TB Allocation Details'!$A$18:$L$214, MATCH("Customer ID", 'E4 TB Allocation Details'!$A$18:$L$18, 0),FALSE), 'E2 Allocators'!$B$15:$W$361, MATCH('O5 Details by Class &amp; Accounts'!AN$18, 'E2 Allocators'!$B$15:$W$15, 0),FALSE)*$G151)</f>
        <v>0</v>
      </c>
      <c r="AO151" s="1321">
        <f>IF(ISERROR(VLOOKUP(VLOOKUP($A151, 'E4 TB Allocation Details'!$A$18:$L$214, MATCH("Customer ID", 'E4 TB Allocation Details'!$A$18:$L$18, 0),FALSE), 'E2 Allocators'!$B$15:$W$361, MATCH('O5 Details by Class &amp; Accounts'!AO$18, 'E2 Allocators'!$B$15:$W$15, 0),FALSE)*$G151), 0, VLOOKUP(VLOOKUP($A151, 'E4 TB Allocation Details'!$A$18:$L$214, MATCH("Customer ID", 'E4 TB Allocation Details'!$A$18:$L$18, 0),FALSE), 'E2 Allocators'!$B$15:$W$361, MATCH('O5 Details by Class &amp; Accounts'!AO$18, 'E2 Allocators'!$B$15:$W$15, 0),FALSE)*$G151)</f>
        <v>0</v>
      </c>
      <c r="AP151" s="1321">
        <f>IF(ISERROR(VLOOKUP(VLOOKUP($A151, 'E4 TB Allocation Details'!$A$18:$L$214, MATCH("Customer ID", 'E4 TB Allocation Details'!$A$18:$L$18, 0),FALSE), 'E2 Allocators'!$B$15:$W$361, MATCH('O5 Details by Class &amp; Accounts'!AP$18, 'E2 Allocators'!$B$15:$W$15, 0),FALSE)*$G151), 0, VLOOKUP(VLOOKUP($A151, 'E4 TB Allocation Details'!$A$18:$L$214, MATCH("Customer ID", 'E4 TB Allocation Details'!$A$18:$L$18, 0),FALSE), 'E2 Allocators'!$B$15:$W$361, MATCH('O5 Details by Class &amp; Accounts'!AP$18, 'E2 Allocators'!$B$15:$W$15, 0),FALSE)*$G151)</f>
        <v>0</v>
      </c>
      <c r="AQ151" s="1321">
        <f>IF(ISERROR(VLOOKUP(VLOOKUP($A151, 'E4 TB Allocation Details'!$A$18:$L$214, MATCH("Customer ID", 'E4 TB Allocation Details'!$A$18:$L$18, 0),FALSE), 'E2 Allocators'!$B$15:$W$361, MATCH('O5 Details by Class &amp; Accounts'!AQ$18, 'E2 Allocators'!$B$15:$W$15, 0),FALSE)*$G151), 0, VLOOKUP(VLOOKUP($A151, 'E4 TB Allocation Details'!$A$18:$L$214, MATCH("Customer ID", 'E4 TB Allocation Details'!$A$18:$L$18, 0),FALSE), 'E2 Allocators'!$B$15:$W$361, MATCH('O5 Details by Class &amp; Accounts'!AQ$18, 'E2 Allocators'!$B$15:$W$15, 0),FALSE)*$G151)</f>
        <v>0</v>
      </c>
      <c r="AR151" s="1321">
        <f>IF(ISERROR(VLOOKUP(VLOOKUP($A151, 'E4 TB Allocation Details'!$A$18:$L$214, MATCH("Customer ID", 'E4 TB Allocation Details'!$A$18:$L$18, 0),FALSE), 'E2 Allocators'!$B$15:$W$361, MATCH('O5 Details by Class &amp; Accounts'!AR$18, 'E2 Allocators'!$B$15:$W$15, 0),FALSE)*$G151), 0, VLOOKUP(VLOOKUP($A151, 'E4 TB Allocation Details'!$A$18:$L$214, MATCH("Customer ID", 'E4 TB Allocation Details'!$A$18:$L$18, 0),FALSE), 'E2 Allocators'!$B$15:$W$361, MATCH('O5 Details by Class &amp; Accounts'!AR$18, 'E2 Allocators'!$B$15:$W$15, 0),FALSE)*$G151)</f>
        <v>0</v>
      </c>
      <c r="AS151" s="1321">
        <f>IF(ISERROR(VLOOKUP(VLOOKUP($A151, 'E4 TB Allocation Details'!$A$18:$L$214, MATCH("Customer ID", 'E4 TB Allocation Details'!$A$18:$L$18, 0),FALSE), 'E2 Allocators'!$B$15:$W$361, MATCH('O5 Details by Class &amp; Accounts'!AS$18, 'E2 Allocators'!$B$15:$W$15, 0),FALSE)*$G151), 0, VLOOKUP(VLOOKUP($A151, 'E4 TB Allocation Details'!$A$18:$L$214, MATCH("Customer ID", 'E4 TB Allocation Details'!$A$18:$L$18, 0),FALSE), 'E2 Allocators'!$B$15:$W$361, MATCH('O5 Details by Class &amp; Accounts'!AS$18, 'E2 Allocators'!$B$15:$W$15, 0),FALSE)*$G151)</f>
        <v>0</v>
      </c>
      <c r="AT151" s="1321">
        <f>IF(ISERROR(VLOOKUP(VLOOKUP($A151, 'E4 TB Allocation Details'!$A$18:$L$214, MATCH("Customer ID", 'E4 TB Allocation Details'!$A$18:$L$18, 0),FALSE), 'E2 Allocators'!$B$15:$W$361, MATCH('O5 Details by Class &amp; Accounts'!AT$18, 'E2 Allocators'!$B$15:$W$15, 0),FALSE)*$G151), 0, VLOOKUP(VLOOKUP($A151, 'E4 TB Allocation Details'!$A$18:$L$214, MATCH("Customer ID", 'E4 TB Allocation Details'!$A$18:$L$18, 0),FALSE), 'E2 Allocators'!$B$15:$W$361, MATCH('O5 Details by Class &amp; Accounts'!AT$18, 'E2 Allocators'!$B$15:$W$15, 0),FALSE)*$G151)</f>
        <v>0</v>
      </c>
      <c r="AU151" s="1321">
        <f>IF(ISERROR(VLOOKUP(VLOOKUP($A151, 'E4 TB Allocation Details'!$A$18:$L$214, MATCH("Customer ID", 'E4 TB Allocation Details'!$A$18:$L$18, 0),FALSE), 'E2 Allocators'!$B$15:$W$361, MATCH('O5 Details by Class &amp; Accounts'!AU$18, 'E2 Allocators'!$B$15:$W$15, 0),FALSE)*$G151), 0, VLOOKUP(VLOOKUP($A151, 'E4 TB Allocation Details'!$A$18:$L$214, MATCH("Customer ID", 'E4 TB Allocation Details'!$A$18:$L$18, 0),FALSE), 'E2 Allocators'!$B$15:$W$361, MATCH('O5 Details by Class &amp; Accounts'!AU$18, 'E2 Allocators'!$B$15:$W$15, 0),FALSE)*$G151)</f>
        <v>0</v>
      </c>
      <c r="AV151" s="1321">
        <f>IF(ISERROR(VLOOKUP(VLOOKUP($A151, 'E4 TB Allocation Details'!$A$18:$L$214, MATCH("Customer ID", 'E4 TB Allocation Details'!$A$18:$L$18, 0),FALSE), 'E2 Allocators'!$B$15:$W$361, MATCH('O5 Details by Class &amp; Accounts'!AV$18, 'E2 Allocators'!$B$15:$W$15, 0),FALSE)*$G151), 0, VLOOKUP(VLOOKUP($A151, 'E4 TB Allocation Details'!$A$18:$L$214, MATCH("Customer ID", 'E4 TB Allocation Details'!$A$18:$L$18, 0),FALSE), 'E2 Allocators'!$B$15:$W$361, MATCH('O5 Details by Class &amp; Accounts'!AV$18, 'E2 Allocators'!$B$15:$W$15, 0),FALSE)*$G151)</f>
        <v>0</v>
      </c>
      <c r="AW151" s="1321">
        <f>IF(ISERROR(VLOOKUP(VLOOKUP($A151, 'E4 TB Allocation Details'!$A$18:$L$214, MATCH("Customer ID", 'E4 TB Allocation Details'!$A$18:$L$18, 0),FALSE), 'E2 Allocators'!$B$15:$W$361, MATCH('O5 Details by Class &amp; Accounts'!AW$18, 'E2 Allocators'!$B$15:$W$15, 0),FALSE)*$G151), 0, VLOOKUP(VLOOKUP($A151, 'E4 TB Allocation Details'!$A$18:$L$214, MATCH("Customer ID", 'E4 TB Allocation Details'!$A$18:$L$18, 0),FALSE), 'E2 Allocators'!$B$15:$W$361, MATCH('O5 Details by Class &amp; Accounts'!AW$18, 'E2 Allocators'!$B$15:$W$15, 0),FALSE)*$G151)</f>
        <v>0</v>
      </c>
      <c r="AX151" s="1321">
        <f t="shared" si="40"/>
        <v>0</v>
      </c>
      <c r="AY151" s="1321">
        <f>IF(ISERROR(VLOOKUP(VLOOKUP($A151, 'E4 TB Allocation Details'!$A$18:$L$214, MATCH("Misc ID", 'E4 TB Allocation Details'!$A$18:$L$18, 0),FALSE), 'E2 Allocators'!$B$15:$W$361, MATCH('O5 Details by Class &amp; Accounts'!AY$18, 'E2 Allocators'!$B$15:$W$15, 0),FALSE)*$E151), 0, VLOOKUP(VLOOKUP($A151, 'E4 TB Allocation Details'!$A$18:$L$214, MATCH("Misc ID", 'E4 TB Allocation Details'!$A$18:$L$18, 0),FALSE), 'E2 Allocators'!$B$15:$W$361, MATCH('O5 Details by Class &amp; Accounts'!AY$18, 'E2 Allocators'!$B$15:$W$15, 0),FALSE)*$E151)</f>
        <v>0</v>
      </c>
      <c r="AZ151" s="1321">
        <f>IF(ISERROR(VLOOKUP(VLOOKUP($A151, 'E4 TB Allocation Details'!$A$18:$L$214, MATCH("Misc ID", 'E4 TB Allocation Details'!$A$18:$L$18, 0),FALSE), 'E2 Allocators'!$B$15:$W$361, MATCH('O5 Details by Class &amp; Accounts'!AZ$18, 'E2 Allocators'!$B$15:$W$15, 0),FALSE)*$E151), 0, VLOOKUP(VLOOKUP($A151, 'E4 TB Allocation Details'!$A$18:$L$214, MATCH("Misc ID", 'E4 TB Allocation Details'!$A$18:$L$18, 0),FALSE), 'E2 Allocators'!$B$15:$W$361, MATCH('O5 Details by Class &amp; Accounts'!AZ$18, 'E2 Allocators'!$B$15:$W$15, 0),FALSE)*$E151)</f>
        <v>0</v>
      </c>
      <c r="BA151" s="1321">
        <f>IF(ISERROR(VLOOKUP(VLOOKUP($A151, 'E4 TB Allocation Details'!$A$18:$L$214, MATCH("Misc ID", 'E4 TB Allocation Details'!$A$18:$L$18, 0),FALSE), 'E2 Allocators'!$B$15:$W$361, MATCH('O5 Details by Class &amp; Accounts'!BA$18, 'E2 Allocators'!$B$15:$W$15, 0),FALSE)*$E151), 0, VLOOKUP(VLOOKUP($A151, 'E4 TB Allocation Details'!$A$18:$L$214, MATCH("Misc ID", 'E4 TB Allocation Details'!$A$18:$L$18, 0),FALSE), 'E2 Allocators'!$B$15:$W$361, MATCH('O5 Details by Class &amp; Accounts'!BA$18, 'E2 Allocators'!$B$15:$W$15, 0),FALSE)*$E151)</f>
        <v>0</v>
      </c>
      <c r="BB151" s="1321">
        <f>IF(ISERROR(VLOOKUP(VLOOKUP($A151, 'E4 TB Allocation Details'!$A$18:$L$214, MATCH("Misc ID", 'E4 TB Allocation Details'!$A$18:$L$18, 0),FALSE), 'E2 Allocators'!$B$15:$W$361, MATCH('O5 Details by Class &amp; Accounts'!BB$18, 'E2 Allocators'!$B$15:$W$15, 0),FALSE)*$E151), 0, VLOOKUP(VLOOKUP($A151, 'E4 TB Allocation Details'!$A$18:$L$214, MATCH("Misc ID", 'E4 TB Allocation Details'!$A$18:$L$18, 0),FALSE), 'E2 Allocators'!$B$15:$W$361, MATCH('O5 Details by Class &amp; Accounts'!BB$18, 'E2 Allocators'!$B$15:$W$15, 0),FALSE)*$E151)</f>
        <v>0</v>
      </c>
      <c r="BC151" s="1321">
        <f>IF(ISERROR(VLOOKUP(VLOOKUP($A151, 'E4 TB Allocation Details'!$A$18:$L$214, MATCH("Misc ID", 'E4 TB Allocation Details'!$A$18:$L$18, 0),FALSE), 'E2 Allocators'!$B$15:$W$361, MATCH('O5 Details by Class &amp; Accounts'!BC$18, 'E2 Allocators'!$B$15:$W$15, 0),FALSE)*$E151), 0, VLOOKUP(VLOOKUP($A151, 'E4 TB Allocation Details'!$A$18:$L$214, MATCH("Misc ID", 'E4 TB Allocation Details'!$A$18:$L$18, 0),FALSE), 'E2 Allocators'!$B$15:$W$361, MATCH('O5 Details by Class &amp; Accounts'!BC$18, 'E2 Allocators'!$B$15:$W$15, 0),FALSE)*$E151)</f>
        <v>0</v>
      </c>
      <c r="BD151" s="1321">
        <f>IF(ISERROR(VLOOKUP(VLOOKUP($A151, 'E4 TB Allocation Details'!$A$18:$L$214, MATCH("Misc ID", 'E4 TB Allocation Details'!$A$18:$L$18, 0),FALSE), 'E2 Allocators'!$B$15:$W$361, MATCH('O5 Details by Class &amp; Accounts'!BD$18, 'E2 Allocators'!$B$15:$W$15, 0),FALSE)*$E151), 0, VLOOKUP(VLOOKUP($A151, 'E4 TB Allocation Details'!$A$18:$L$214, MATCH("Misc ID", 'E4 TB Allocation Details'!$A$18:$L$18, 0),FALSE), 'E2 Allocators'!$B$15:$W$361, MATCH('O5 Details by Class &amp; Accounts'!BD$18, 'E2 Allocators'!$B$15:$W$15, 0),FALSE)*$E151)</f>
        <v>0</v>
      </c>
      <c r="BE151" s="1321">
        <f>IF(ISERROR(VLOOKUP(VLOOKUP($A151, 'E4 TB Allocation Details'!$A$18:$L$214, MATCH("Misc ID", 'E4 TB Allocation Details'!$A$18:$L$18, 0),FALSE), 'E2 Allocators'!$B$15:$W$361, MATCH('O5 Details by Class &amp; Accounts'!BE$18, 'E2 Allocators'!$B$15:$W$15, 0),FALSE)*$E151), 0, VLOOKUP(VLOOKUP($A151, 'E4 TB Allocation Details'!$A$18:$L$214, MATCH("Misc ID", 'E4 TB Allocation Details'!$A$18:$L$18, 0),FALSE), 'E2 Allocators'!$B$15:$W$361, MATCH('O5 Details by Class &amp; Accounts'!BE$18, 'E2 Allocators'!$B$15:$W$15, 0),FALSE)*$E151)</f>
        <v>0</v>
      </c>
      <c r="BF151" s="1321">
        <f>IF(ISERROR(VLOOKUP(VLOOKUP($A151, 'E4 TB Allocation Details'!$A$18:$L$214, MATCH("Misc ID", 'E4 TB Allocation Details'!$A$18:$L$18, 0),FALSE), 'E2 Allocators'!$B$15:$W$361, MATCH('O5 Details by Class &amp; Accounts'!BF$18, 'E2 Allocators'!$B$15:$W$15, 0),FALSE)*$E151), 0, VLOOKUP(VLOOKUP($A151, 'E4 TB Allocation Details'!$A$18:$L$214, MATCH("Misc ID", 'E4 TB Allocation Details'!$A$18:$L$18, 0),FALSE), 'E2 Allocators'!$B$15:$W$361, MATCH('O5 Details by Class &amp; Accounts'!BF$18, 'E2 Allocators'!$B$15:$W$15, 0),FALSE)*$E151)</f>
        <v>0</v>
      </c>
      <c r="BG151" s="1321">
        <f>IF(ISERROR(VLOOKUP(VLOOKUP($A151, 'E4 TB Allocation Details'!$A$18:$L$214, MATCH("Misc ID", 'E4 TB Allocation Details'!$A$18:$L$18, 0),FALSE), 'E2 Allocators'!$B$15:$W$361, MATCH('O5 Details by Class &amp; Accounts'!BG$18, 'E2 Allocators'!$B$15:$W$15, 0),FALSE)*$E151), 0, VLOOKUP(VLOOKUP($A151, 'E4 TB Allocation Details'!$A$18:$L$214, MATCH("Misc ID", 'E4 TB Allocation Details'!$A$18:$L$18, 0),FALSE), 'E2 Allocators'!$B$15:$W$361, MATCH('O5 Details by Class &amp; Accounts'!BG$18, 'E2 Allocators'!$B$15:$W$15, 0),FALSE)*$E151)</f>
        <v>0</v>
      </c>
      <c r="BH151" s="1321">
        <f>IF(ISERROR(VLOOKUP(VLOOKUP($A151, 'E4 TB Allocation Details'!$A$18:$L$214, MATCH("Misc ID", 'E4 TB Allocation Details'!$A$18:$L$18, 0),FALSE), 'E2 Allocators'!$B$15:$W$361, MATCH('O5 Details by Class &amp; Accounts'!BH$18, 'E2 Allocators'!$B$15:$W$15, 0),FALSE)*$E151), 0, VLOOKUP(VLOOKUP($A151, 'E4 TB Allocation Details'!$A$18:$L$214, MATCH("Misc ID", 'E4 TB Allocation Details'!$A$18:$L$18, 0),FALSE), 'E2 Allocators'!$B$15:$W$361, MATCH('O5 Details by Class &amp; Accounts'!BH$18, 'E2 Allocators'!$B$15:$W$15, 0),FALSE)*$E151)</f>
        <v>0</v>
      </c>
      <c r="BI151" s="1321">
        <f>IF(ISERROR(VLOOKUP(VLOOKUP($A151, 'E4 TB Allocation Details'!$A$18:$L$214, MATCH("Misc ID", 'E4 TB Allocation Details'!$A$18:$L$18, 0),FALSE), 'E2 Allocators'!$B$15:$W$361, MATCH('O5 Details by Class &amp; Accounts'!BI$18, 'E2 Allocators'!$B$15:$W$15, 0),FALSE)*$E151), 0, VLOOKUP(VLOOKUP($A151, 'E4 TB Allocation Details'!$A$18:$L$214, MATCH("Misc ID", 'E4 TB Allocation Details'!$A$18:$L$18, 0),FALSE), 'E2 Allocators'!$B$15:$W$361, MATCH('O5 Details by Class &amp; Accounts'!BI$18, 'E2 Allocators'!$B$15:$W$15, 0),FALSE)*$E151)</f>
        <v>0</v>
      </c>
      <c r="BJ151" s="1321">
        <f>IF(ISERROR(VLOOKUP(VLOOKUP($A151, 'E4 TB Allocation Details'!$A$18:$L$214, MATCH("Misc ID", 'E4 TB Allocation Details'!$A$18:$L$18, 0),FALSE), 'E2 Allocators'!$B$15:$W$361, MATCH('O5 Details by Class &amp; Accounts'!BJ$18, 'E2 Allocators'!$B$15:$W$15, 0),FALSE)*$E151), 0, VLOOKUP(VLOOKUP($A151, 'E4 TB Allocation Details'!$A$18:$L$214, MATCH("Misc ID", 'E4 TB Allocation Details'!$A$18:$L$18, 0),FALSE), 'E2 Allocators'!$B$15:$W$361, MATCH('O5 Details by Class &amp; Accounts'!BJ$18, 'E2 Allocators'!$B$15:$W$15, 0),FALSE)*$E151)</f>
        <v>0</v>
      </c>
      <c r="BK151" s="1321">
        <f>IF(ISERROR(VLOOKUP(VLOOKUP($A151, 'E4 TB Allocation Details'!$A$18:$L$214, MATCH("Misc ID", 'E4 TB Allocation Details'!$A$18:$L$18, 0),FALSE), 'E2 Allocators'!$B$15:$W$361, MATCH('O5 Details by Class &amp; Accounts'!BK$18, 'E2 Allocators'!$B$15:$W$15, 0),FALSE)*$E151), 0, VLOOKUP(VLOOKUP($A151, 'E4 TB Allocation Details'!$A$18:$L$214, MATCH("Misc ID", 'E4 TB Allocation Details'!$A$18:$L$18, 0),FALSE), 'E2 Allocators'!$B$15:$W$361, MATCH('O5 Details by Class &amp; Accounts'!BK$18, 'E2 Allocators'!$B$15:$W$15, 0),FALSE)*$E151)</f>
        <v>0</v>
      </c>
      <c r="BL151" s="1321">
        <f>IF(ISERROR(VLOOKUP(VLOOKUP($A151, 'E4 TB Allocation Details'!$A$18:$L$214, MATCH("Misc ID", 'E4 TB Allocation Details'!$A$18:$L$18, 0),FALSE), 'E2 Allocators'!$B$15:$W$361, MATCH('O5 Details by Class &amp; Accounts'!BL$18, 'E2 Allocators'!$B$15:$W$15, 0),FALSE)*$E151), 0, VLOOKUP(VLOOKUP($A151, 'E4 TB Allocation Details'!$A$18:$L$214, MATCH("Misc ID", 'E4 TB Allocation Details'!$A$18:$L$18, 0),FALSE), 'E2 Allocators'!$B$15:$W$361, MATCH('O5 Details by Class &amp; Accounts'!BL$18, 'E2 Allocators'!$B$15:$W$15, 0),FALSE)*$E151)</f>
        <v>0</v>
      </c>
      <c r="BM151" s="1321">
        <f>IF(ISERROR(VLOOKUP(VLOOKUP($A151, 'E4 TB Allocation Details'!$A$18:$L$214, MATCH("Misc ID", 'E4 TB Allocation Details'!$A$18:$L$18, 0),FALSE), 'E2 Allocators'!$B$15:$W$361, MATCH('O5 Details by Class &amp; Accounts'!BM$18, 'E2 Allocators'!$B$15:$W$15, 0),FALSE)*$E151), 0, VLOOKUP(VLOOKUP($A151, 'E4 TB Allocation Details'!$A$18:$L$214, MATCH("Misc ID", 'E4 TB Allocation Details'!$A$18:$L$18, 0),FALSE), 'E2 Allocators'!$B$15:$W$361, MATCH('O5 Details by Class &amp; Accounts'!BM$18, 'E2 Allocators'!$B$15:$W$15, 0),FALSE)*$E151)</f>
        <v>0</v>
      </c>
      <c r="BN151" s="1321">
        <f>IF(ISERROR(VLOOKUP(VLOOKUP($A151, 'E4 TB Allocation Details'!$A$18:$L$214, MATCH("Misc ID", 'E4 TB Allocation Details'!$A$18:$L$18, 0),FALSE), 'E2 Allocators'!$B$15:$W$361, MATCH('O5 Details by Class &amp; Accounts'!BN$18, 'E2 Allocators'!$B$15:$W$15, 0),FALSE)*$E151), 0, VLOOKUP(VLOOKUP($A151, 'E4 TB Allocation Details'!$A$18:$L$214, MATCH("Misc ID", 'E4 TB Allocation Details'!$A$18:$L$18, 0),FALSE), 'E2 Allocators'!$B$15:$W$361, MATCH('O5 Details by Class &amp; Accounts'!BN$18, 'E2 Allocators'!$B$15:$W$15, 0),FALSE)*$E151)</f>
        <v>0</v>
      </c>
      <c r="BO151" s="1321">
        <f>IF(ISERROR(VLOOKUP(VLOOKUP($A151, 'E4 TB Allocation Details'!$A$18:$L$214, MATCH("Misc ID", 'E4 TB Allocation Details'!$A$18:$L$18, 0),FALSE), 'E2 Allocators'!$B$15:$W$361, MATCH('O5 Details by Class &amp; Accounts'!BO$18, 'E2 Allocators'!$B$15:$W$15, 0),FALSE)*$E151), 0, VLOOKUP(VLOOKUP($A151, 'E4 TB Allocation Details'!$A$18:$L$214, MATCH("Misc ID", 'E4 TB Allocation Details'!$A$18:$L$18, 0),FALSE), 'E2 Allocators'!$B$15:$W$361, MATCH('O5 Details by Class &amp; Accounts'!BO$18, 'E2 Allocators'!$B$15:$W$15, 0),FALSE)*$E151)</f>
        <v>0</v>
      </c>
      <c r="BP151" s="1321">
        <f>IF(ISERROR(VLOOKUP(VLOOKUP($A151, 'E4 TB Allocation Details'!$A$18:$L$214, MATCH("Misc ID", 'E4 TB Allocation Details'!$A$18:$L$18, 0),FALSE), 'E2 Allocators'!$B$15:$W$361, MATCH('O5 Details by Class &amp; Accounts'!BP$18, 'E2 Allocators'!$B$15:$W$15, 0),FALSE)*$E151), 0, VLOOKUP(VLOOKUP($A151, 'E4 TB Allocation Details'!$A$18:$L$214, MATCH("Misc ID", 'E4 TB Allocation Details'!$A$18:$L$18, 0),FALSE), 'E2 Allocators'!$B$15:$W$361, MATCH('O5 Details by Class &amp; Accounts'!BP$18, 'E2 Allocators'!$B$15:$W$15, 0),FALSE)*$E151)</f>
        <v>0</v>
      </c>
      <c r="BQ151" s="1321">
        <f>IF(ISERROR(VLOOKUP(VLOOKUP($A151, 'E4 TB Allocation Details'!$A$18:$L$214, MATCH("Misc ID", 'E4 TB Allocation Details'!$A$18:$L$18, 0),FALSE), 'E2 Allocators'!$B$15:$W$361, MATCH('O5 Details by Class &amp; Accounts'!BQ$18, 'E2 Allocators'!$B$15:$W$15, 0),FALSE)*$E151), 0, VLOOKUP(VLOOKUP($A151, 'E4 TB Allocation Details'!$A$18:$L$214, MATCH("Misc ID", 'E4 TB Allocation Details'!$A$18:$L$18, 0),FALSE), 'E2 Allocators'!$B$15:$W$361, MATCH('O5 Details by Class &amp; Accounts'!BQ$18, 'E2 Allocators'!$B$15:$W$15, 0),FALSE)*$E151)</f>
        <v>0</v>
      </c>
      <c r="BR151" s="1321">
        <f>IF(ISERROR(VLOOKUP(VLOOKUP($A151, 'E4 TB Allocation Details'!$A$18:$L$214, MATCH("Misc ID", 'E4 TB Allocation Details'!$A$18:$L$18, 0),FALSE), 'E2 Allocators'!$B$15:$W$361, MATCH('O5 Details by Class &amp; Accounts'!BR$18, 'E2 Allocators'!$B$15:$W$15, 0),FALSE)*$E151), 0, VLOOKUP(VLOOKUP($A151, 'E4 TB Allocation Details'!$A$18:$L$214, MATCH("Misc ID", 'E4 TB Allocation Details'!$A$18:$L$18, 0),FALSE), 'E2 Allocators'!$B$15:$W$361, MATCH('O5 Details by Class &amp; Accounts'!BR$18, 'E2 Allocators'!$B$15:$W$15, 0),FALSE)*$E151)</f>
        <v>0</v>
      </c>
      <c r="BS151" s="1321">
        <f t="shared" si="41"/>
        <v>0</v>
      </c>
      <c r="BT151" s="1321">
        <f>IF(ISERROR(VLOOKUP(VLOOKUP($A151, 'E4 TB Allocation Details'!$A$18:$L$214, MATCH("A &amp; G ID", 'E4 TB Allocation Details'!$A$18:$L$18, 0),FALSE), 'E2 Allocators'!$B$15:$W$361, MATCH('O5 Details by Class &amp; Accounts'!BT$18, 'E2 Allocators'!$B$15:$W$15, 0),FALSE)*$E151), 0, VLOOKUP(VLOOKUP($A151, 'E4 TB Allocation Details'!$A$18:$L$214, MATCH("A &amp; G ID", 'E4 TB Allocation Details'!$A$18:$L$18, 0),FALSE), 'E2 Allocators'!$B$15:$W$361, MATCH('O5 Details by Class &amp; Accounts'!BT$18, 'E2 Allocators'!$B$15:$W$15, 0),FALSE)*$E151)</f>
        <v>0</v>
      </c>
      <c r="BU151" s="1321">
        <f>IF(ISERROR(VLOOKUP(VLOOKUP($A151, 'E4 TB Allocation Details'!$A$18:$L$214, MATCH("A &amp; G ID", 'E4 TB Allocation Details'!$A$18:$L$18, 0),FALSE), 'E2 Allocators'!$B$15:$W$361, MATCH('O5 Details by Class &amp; Accounts'!BU$18, 'E2 Allocators'!$B$15:$W$15, 0),FALSE)*$E151), 0, VLOOKUP(VLOOKUP($A151, 'E4 TB Allocation Details'!$A$18:$L$214, MATCH("A &amp; G ID", 'E4 TB Allocation Details'!$A$18:$L$18, 0),FALSE), 'E2 Allocators'!$B$15:$W$361, MATCH('O5 Details by Class &amp; Accounts'!BU$18, 'E2 Allocators'!$B$15:$W$15, 0),FALSE)*$E151)</f>
        <v>0</v>
      </c>
      <c r="BV151" s="1321">
        <f>IF(ISERROR(VLOOKUP(VLOOKUP($A151, 'E4 TB Allocation Details'!$A$18:$L$214, MATCH("A &amp; G ID", 'E4 TB Allocation Details'!$A$18:$L$18, 0),FALSE), 'E2 Allocators'!$B$15:$W$361, MATCH('O5 Details by Class &amp; Accounts'!BV$18, 'E2 Allocators'!$B$15:$W$15, 0),FALSE)*$E151), 0, VLOOKUP(VLOOKUP($A151, 'E4 TB Allocation Details'!$A$18:$L$214, MATCH("A &amp; G ID", 'E4 TB Allocation Details'!$A$18:$L$18, 0),FALSE), 'E2 Allocators'!$B$15:$W$361, MATCH('O5 Details by Class &amp; Accounts'!BV$18, 'E2 Allocators'!$B$15:$W$15, 0),FALSE)*$E151)</f>
        <v>0</v>
      </c>
      <c r="BW151" s="1321">
        <f>IF(ISERROR(VLOOKUP(VLOOKUP($A151, 'E4 TB Allocation Details'!$A$18:$L$214, MATCH("A &amp; G ID", 'E4 TB Allocation Details'!$A$18:$L$18, 0),FALSE), 'E2 Allocators'!$B$15:$W$361, MATCH('O5 Details by Class &amp; Accounts'!BW$18, 'E2 Allocators'!$B$15:$W$15, 0),FALSE)*$E151), 0, VLOOKUP(VLOOKUP($A151, 'E4 TB Allocation Details'!$A$18:$L$214, MATCH("A &amp; G ID", 'E4 TB Allocation Details'!$A$18:$L$18, 0),FALSE), 'E2 Allocators'!$B$15:$W$361, MATCH('O5 Details by Class &amp; Accounts'!BW$18, 'E2 Allocators'!$B$15:$W$15, 0),FALSE)*$E151)</f>
        <v>0</v>
      </c>
      <c r="BX151" s="1321">
        <f>IF(ISERROR(VLOOKUP(VLOOKUP($A151, 'E4 TB Allocation Details'!$A$18:$L$214, MATCH("A &amp; G ID", 'E4 TB Allocation Details'!$A$18:$L$18, 0),FALSE), 'E2 Allocators'!$B$15:$W$361, MATCH('O5 Details by Class &amp; Accounts'!BX$18, 'E2 Allocators'!$B$15:$W$15, 0),FALSE)*$E151), 0, VLOOKUP(VLOOKUP($A151, 'E4 TB Allocation Details'!$A$18:$L$214, MATCH("A &amp; G ID", 'E4 TB Allocation Details'!$A$18:$L$18, 0),FALSE), 'E2 Allocators'!$B$15:$W$361, MATCH('O5 Details by Class &amp; Accounts'!BX$18, 'E2 Allocators'!$B$15:$W$15, 0),FALSE)*$E151)</f>
        <v>0</v>
      </c>
      <c r="BY151" s="1321">
        <f>IF(ISERROR(VLOOKUP(VLOOKUP($A151, 'E4 TB Allocation Details'!$A$18:$L$214, MATCH("A &amp; G ID", 'E4 TB Allocation Details'!$A$18:$L$18, 0),FALSE), 'E2 Allocators'!$B$15:$W$361, MATCH('O5 Details by Class &amp; Accounts'!BY$18, 'E2 Allocators'!$B$15:$W$15, 0),FALSE)*$E151), 0, VLOOKUP(VLOOKUP($A151, 'E4 TB Allocation Details'!$A$18:$L$214, MATCH("A &amp; G ID", 'E4 TB Allocation Details'!$A$18:$L$18, 0),FALSE), 'E2 Allocators'!$B$15:$W$361, MATCH('O5 Details by Class &amp; Accounts'!BY$18, 'E2 Allocators'!$B$15:$W$15, 0),FALSE)*$E151)</f>
        <v>0</v>
      </c>
      <c r="BZ151" s="1321">
        <f>IF(ISERROR(VLOOKUP(VLOOKUP($A151, 'E4 TB Allocation Details'!$A$18:$L$214, MATCH("A &amp; G ID", 'E4 TB Allocation Details'!$A$18:$L$18, 0),FALSE), 'E2 Allocators'!$B$15:$W$361, MATCH('O5 Details by Class &amp; Accounts'!BZ$18, 'E2 Allocators'!$B$15:$W$15, 0),FALSE)*$E151), 0, VLOOKUP(VLOOKUP($A151, 'E4 TB Allocation Details'!$A$18:$L$214, MATCH("A &amp; G ID", 'E4 TB Allocation Details'!$A$18:$L$18, 0),FALSE), 'E2 Allocators'!$B$15:$W$361, MATCH('O5 Details by Class &amp; Accounts'!BZ$18, 'E2 Allocators'!$B$15:$W$15, 0),FALSE)*$E151)</f>
        <v>0</v>
      </c>
      <c r="CA151" s="1321">
        <f>IF(ISERROR(VLOOKUP(VLOOKUP($A151, 'E4 TB Allocation Details'!$A$18:$L$214, MATCH("A &amp; G ID", 'E4 TB Allocation Details'!$A$18:$L$18, 0),FALSE), 'E2 Allocators'!$B$15:$W$361, MATCH('O5 Details by Class &amp; Accounts'!CA$18, 'E2 Allocators'!$B$15:$W$15, 0),FALSE)*$E151), 0, VLOOKUP(VLOOKUP($A151, 'E4 TB Allocation Details'!$A$18:$L$214, MATCH("A &amp; G ID", 'E4 TB Allocation Details'!$A$18:$L$18, 0),FALSE), 'E2 Allocators'!$B$15:$W$361, MATCH('O5 Details by Class &amp; Accounts'!CA$18, 'E2 Allocators'!$B$15:$W$15, 0),FALSE)*$E151)</f>
        <v>0</v>
      </c>
      <c r="CB151" s="1321">
        <f>IF(ISERROR(VLOOKUP(VLOOKUP($A151, 'E4 TB Allocation Details'!$A$18:$L$214, MATCH("A &amp; G ID", 'E4 TB Allocation Details'!$A$18:$L$18, 0),FALSE), 'E2 Allocators'!$B$15:$W$361, MATCH('O5 Details by Class &amp; Accounts'!CB$18, 'E2 Allocators'!$B$15:$W$15, 0),FALSE)*$E151), 0, VLOOKUP(VLOOKUP($A151, 'E4 TB Allocation Details'!$A$18:$L$214, MATCH("A &amp; G ID", 'E4 TB Allocation Details'!$A$18:$L$18, 0),FALSE), 'E2 Allocators'!$B$15:$W$361, MATCH('O5 Details by Class &amp; Accounts'!CB$18, 'E2 Allocators'!$B$15:$W$15, 0),FALSE)*$E151)</f>
        <v>0</v>
      </c>
      <c r="CC151" s="1321">
        <f>IF(ISERROR(VLOOKUP(VLOOKUP($A151, 'E4 TB Allocation Details'!$A$18:$L$214, MATCH("A &amp; G ID", 'E4 TB Allocation Details'!$A$18:$L$18, 0),FALSE), 'E2 Allocators'!$B$15:$W$361, MATCH('O5 Details by Class &amp; Accounts'!CC$18, 'E2 Allocators'!$B$15:$W$15, 0),FALSE)*$E151), 0, VLOOKUP(VLOOKUP($A151, 'E4 TB Allocation Details'!$A$18:$L$214, MATCH("A &amp; G ID", 'E4 TB Allocation Details'!$A$18:$L$18, 0),FALSE), 'E2 Allocators'!$B$15:$W$361, MATCH('O5 Details by Class &amp; Accounts'!CC$18, 'E2 Allocators'!$B$15:$W$15, 0),FALSE)*$E151)</f>
        <v>0</v>
      </c>
      <c r="CD151" s="1321">
        <f>IF(ISERROR(VLOOKUP(VLOOKUP($A151, 'E4 TB Allocation Details'!$A$18:$L$214, MATCH("A &amp; G ID", 'E4 TB Allocation Details'!$A$18:$L$18, 0),FALSE), 'E2 Allocators'!$B$15:$W$361, MATCH('O5 Details by Class &amp; Accounts'!CD$18, 'E2 Allocators'!$B$15:$W$15, 0),FALSE)*$E151), 0, VLOOKUP(VLOOKUP($A151, 'E4 TB Allocation Details'!$A$18:$L$214, MATCH("A &amp; G ID", 'E4 TB Allocation Details'!$A$18:$L$18, 0),FALSE), 'E2 Allocators'!$B$15:$W$361, MATCH('O5 Details by Class &amp; Accounts'!CD$18, 'E2 Allocators'!$B$15:$W$15, 0),FALSE)*$E151)</f>
        <v>0</v>
      </c>
      <c r="CE151" s="1321">
        <f>IF(ISERROR(VLOOKUP(VLOOKUP($A151, 'E4 TB Allocation Details'!$A$18:$L$214, MATCH("A &amp; G ID", 'E4 TB Allocation Details'!$A$18:$L$18, 0),FALSE), 'E2 Allocators'!$B$15:$W$361, MATCH('O5 Details by Class &amp; Accounts'!CE$18, 'E2 Allocators'!$B$15:$W$15, 0),FALSE)*$E151), 0, VLOOKUP(VLOOKUP($A151, 'E4 TB Allocation Details'!$A$18:$L$214, MATCH("A &amp; G ID", 'E4 TB Allocation Details'!$A$18:$L$18, 0),FALSE), 'E2 Allocators'!$B$15:$W$361, MATCH('O5 Details by Class &amp; Accounts'!CE$18, 'E2 Allocators'!$B$15:$W$15, 0),FALSE)*$E151)</f>
        <v>0</v>
      </c>
      <c r="CF151" s="1321">
        <f>IF(ISERROR(VLOOKUP(VLOOKUP($A151, 'E4 TB Allocation Details'!$A$18:$L$214, MATCH("A &amp; G ID", 'E4 TB Allocation Details'!$A$18:$L$18, 0),FALSE), 'E2 Allocators'!$B$15:$W$361, MATCH('O5 Details by Class &amp; Accounts'!CF$18, 'E2 Allocators'!$B$15:$W$15, 0),FALSE)*$E151), 0, VLOOKUP(VLOOKUP($A151, 'E4 TB Allocation Details'!$A$18:$L$214, MATCH("A &amp; G ID", 'E4 TB Allocation Details'!$A$18:$L$18, 0),FALSE), 'E2 Allocators'!$B$15:$W$361, MATCH('O5 Details by Class &amp; Accounts'!CF$18, 'E2 Allocators'!$B$15:$W$15, 0),FALSE)*$E151)</f>
        <v>0</v>
      </c>
      <c r="CG151" s="1321">
        <f>IF(ISERROR(VLOOKUP(VLOOKUP($A151, 'E4 TB Allocation Details'!$A$18:$L$214, MATCH("A &amp; G ID", 'E4 TB Allocation Details'!$A$18:$L$18, 0),FALSE), 'E2 Allocators'!$B$15:$W$361, MATCH('O5 Details by Class &amp; Accounts'!CG$18, 'E2 Allocators'!$B$15:$W$15, 0),FALSE)*$E151), 0, VLOOKUP(VLOOKUP($A151, 'E4 TB Allocation Details'!$A$18:$L$214, MATCH("A &amp; G ID", 'E4 TB Allocation Details'!$A$18:$L$18, 0),FALSE), 'E2 Allocators'!$B$15:$W$361, MATCH('O5 Details by Class &amp; Accounts'!CG$18, 'E2 Allocators'!$B$15:$W$15, 0),FALSE)*$E151)</f>
        <v>0</v>
      </c>
      <c r="CH151" s="1321">
        <f>IF(ISERROR(VLOOKUP(VLOOKUP($A151, 'E4 TB Allocation Details'!$A$18:$L$214, MATCH("A &amp; G ID", 'E4 TB Allocation Details'!$A$18:$L$18, 0),FALSE), 'E2 Allocators'!$B$15:$W$361, MATCH('O5 Details by Class &amp; Accounts'!CH$18, 'E2 Allocators'!$B$15:$W$15, 0),FALSE)*$E151), 0, VLOOKUP(VLOOKUP($A151, 'E4 TB Allocation Details'!$A$18:$L$214, MATCH("A &amp; G ID", 'E4 TB Allocation Details'!$A$18:$L$18, 0),FALSE), 'E2 Allocators'!$B$15:$W$361, MATCH('O5 Details by Class &amp; Accounts'!CH$18, 'E2 Allocators'!$B$15:$W$15, 0),FALSE)*$E151)</f>
        <v>0</v>
      </c>
      <c r="CI151" s="1321">
        <f>IF(ISERROR(VLOOKUP(VLOOKUP($A151, 'E4 TB Allocation Details'!$A$18:$L$214, MATCH("A &amp; G ID", 'E4 TB Allocation Details'!$A$18:$L$18, 0),FALSE), 'E2 Allocators'!$B$15:$W$361, MATCH('O5 Details by Class &amp; Accounts'!CI$18, 'E2 Allocators'!$B$15:$W$15, 0),FALSE)*$E151), 0, VLOOKUP(VLOOKUP($A151, 'E4 TB Allocation Details'!$A$18:$L$214, MATCH("A &amp; G ID", 'E4 TB Allocation Details'!$A$18:$L$18, 0),FALSE), 'E2 Allocators'!$B$15:$W$361, MATCH('O5 Details by Class &amp; Accounts'!CI$18, 'E2 Allocators'!$B$15:$W$15, 0),FALSE)*$E151)</f>
        <v>0</v>
      </c>
      <c r="CJ151" s="1321">
        <f>IF(ISERROR(VLOOKUP(VLOOKUP($A151, 'E4 TB Allocation Details'!$A$18:$L$214, MATCH("A &amp; G ID", 'E4 TB Allocation Details'!$A$18:$L$18, 0),FALSE), 'E2 Allocators'!$B$15:$W$361, MATCH('O5 Details by Class &amp; Accounts'!CJ$18, 'E2 Allocators'!$B$15:$W$15, 0),FALSE)*$E151), 0, VLOOKUP(VLOOKUP($A151, 'E4 TB Allocation Details'!$A$18:$L$214, MATCH("A &amp; G ID", 'E4 TB Allocation Details'!$A$18:$L$18, 0),FALSE), 'E2 Allocators'!$B$15:$W$361, MATCH('O5 Details by Class &amp; Accounts'!CJ$18, 'E2 Allocators'!$B$15:$W$15, 0),FALSE)*$E151)</f>
        <v>0</v>
      </c>
      <c r="CK151" s="1321">
        <f>IF(ISERROR(VLOOKUP(VLOOKUP($A151, 'E4 TB Allocation Details'!$A$18:$L$214, MATCH("A &amp; G ID", 'E4 TB Allocation Details'!$A$18:$L$18, 0),FALSE), 'E2 Allocators'!$B$15:$W$361, MATCH('O5 Details by Class &amp; Accounts'!CK$18, 'E2 Allocators'!$B$15:$W$15, 0),FALSE)*$E151), 0, VLOOKUP(VLOOKUP($A151, 'E4 TB Allocation Details'!$A$18:$L$214, MATCH("A &amp; G ID", 'E4 TB Allocation Details'!$A$18:$L$18, 0),FALSE), 'E2 Allocators'!$B$15:$W$361, MATCH('O5 Details by Class &amp; Accounts'!CK$18, 'E2 Allocators'!$B$15:$W$15, 0),FALSE)*$E151)</f>
        <v>0</v>
      </c>
      <c r="CL151" s="1321">
        <f>IF(ISERROR(VLOOKUP(VLOOKUP($A151, 'E4 TB Allocation Details'!$A$18:$L$214, MATCH("A &amp; G ID", 'E4 TB Allocation Details'!$A$18:$L$18, 0),FALSE), 'E2 Allocators'!$B$15:$W$361, MATCH('O5 Details by Class &amp; Accounts'!CL$18, 'E2 Allocators'!$B$15:$W$15, 0),FALSE)*$E151), 0, VLOOKUP(VLOOKUP($A151, 'E4 TB Allocation Details'!$A$18:$L$214, MATCH("A &amp; G ID", 'E4 TB Allocation Details'!$A$18:$L$18, 0),FALSE), 'E2 Allocators'!$B$15:$W$361, MATCH('O5 Details by Class &amp; Accounts'!CL$18, 'E2 Allocators'!$B$15:$W$15, 0),FALSE)*$E151)</f>
        <v>0</v>
      </c>
      <c r="CM151" s="1321">
        <f>IF(ISERROR(VLOOKUP(VLOOKUP($A151, 'E4 TB Allocation Details'!$A$18:$L$214, MATCH("A &amp; G ID", 'E4 TB Allocation Details'!$A$18:$L$18, 0),FALSE), 'E2 Allocators'!$B$15:$W$361, MATCH('O5 Details by Class &amp; Accounts'!CM$18, 'E2 Allocators'!$B$15:$W$15, 0),FALSE)*$E151), 0, VLOOKUP(VLOOKUP($A151, 'E4 TB Allocation Details'!$A$18:$L$214, MATCH("A &amp; G ID", 'E4 TB Allocation Details'!$A$18:$L$18, 0),FALSE), 'E2 Allocators'!$B$15:$W$361, MATCH('O5 Details by Class &amp; Accounts'!CM$18, 'E2 Allocators'!$B$15:$W$15, 0),FALSE)*$E151)</f>
        <v>0</v>
      </c>
      <c r="CN151" s="1321">
        <f t="shared" si="42"/>
        <v>0</v>
      </c>
      <c r="CO151" s="1650">
        <f t="shared" si="43"/>
        <v>0</v>
      </c>
      <c r="CQ151" s="1898" t="s">
        <v>507</v>
      </c>
    </row>
    <row r="152" spans="1:95" s="64" customFormat="1" ht="12.75">
      <c r="A152" s="2156">
        <v>5096</v>
      </c>
      <c r="B152" s="2111" t="s">
        <v>1419</v>
      </c>
      <c r="C152" s="1647">
        <f>IF(ISERROR(VLOOKUP($A152,'I3 TB Data'!$A$19:$H$484,MATCH('O5 Details by Class &amp; Accounts'!$C$18, 'I3 TB Data'!$A$19:$H$19,0),0)), 0, VLOOKUP($A152,'I3 TB Data'!$A$19:$H$484,MATCH('O5 Details by Class &amp; Accounts'!$C$18,'I3 TB Data'!$A$19:$H$19,0),0))</f>
        <v>0</v>
      </c>
      <c r="D152" s="1648"/>
      <c r="E152" s="1647">
        <f t="shared" si="44"/>
        <v>0</v>
      </c>
      <c r="F152" s="1649">
        <f>IF(ISERROR(VLOOKUP($A152, 'E1 Categorization'!A33:E124, MATCH("Customer Component", 'E1 Categorization'!$A$33:$E$33,0), 0)), 0, IF(VLOOKUP($A152, 'E1 Categorization'!A33:E124, MATCH("Customer Component", 'E1 Categorization'!$A$33:$E$33,0), 0)=0, 'O5 Details by Class &amp; Accounts'!$E152, IF(AND(VLOOKUP($A152, 'E1 Categorization'!A33:E124, MATCH("Customer Component", 'E1 Categorization'!$A$33:$E$33,0), 0) &gt;0, VLOOKUP($A152, 'E1 Categorization'!A33:E124, MATCH("Customer Component", 'E1 Categorization'!$A$33:$E$33,0), 0)&lt;1), 'O5 Details by Class &amp; Accounts'!$E152*(1-VLOOKUP($A152, 'E1 Categorization'!A33:E124, MATCH("Customer Component", 'E1 Categorization'!$A$33:$E$33,0), 0)), 0)))</f>
        <v>0</v>
      </c>
      <c r="G152" s="1649">
        <f>IF(ISERROR(VLOOKUP($A152, 'E1 Categorization'!A33:E124, MATCH("Customer Component", 'E1 Categorization'!$A$33:$E$33,0), 0)),0, IF(VLOOKUP($A152, 'E1 Categorization'!A33:E124, MATCH("Customer Component", 'E1 Categorization'!$A$33:$E$33,0), 0)=0, 0, IF(AND(VLOOKUP($A152, 'E1 Categorization'!A33:E124, MATCH("Customer Component", 'E1 Categorization'!$A$33:$E$33,0), 0) &gt;0, VLOOKUP($A152, 'E1 Categorization'!A33:E124, MATCH("Customer Component", 'E1 Categorization'!$A$33:$E$33,0), 0)&lt;1), 'O5 Details by Class &amp; Accounts'!$E152*(VLOOKUP($A152, 'E1 Categorization'!A33:E124, MATCH("Customer Component", 'E1 Categorization'!$A$33:$E$33,0), 0)), 'O5 Details by Class &amp; Accounts'!$E152)))</f>
        <v>0</v>
      </c>
      <c r="H152" s="1321">
        <f t="shared" si="38"/>
        <v>0</v>
      </c>
      <c r="I152" s="1321">
        <f>IF(ISERROR(VLOOKUP(VLOOKUP($A152, 'E4 TB Allocation Details'!$A$18:$L$214, MATCH("Demand ID", 'E4 TB Allocation Details'!$A$18:$L$18, 0),FALSE), 'E2 Allocators'!$B$15:$W$361, MATCH('O5 Details by Class &amp; Accounts'!I$18, 'E2 Allocators'!$B$15:$W$15, 0),FALSE)*$F152), 0, VLOOKUP(VLOOKUP($A152, 'E4 TB Allocation Details'!$A$18:$L$214, MATCH("Demand ID", 'E4 TB Allocation Details'!$A$18:$L$18, 0),FALSE), 'E2 Allocators'!$B$15:$W$361, MATCH('O5 Details by Class &amp; Accounts'!I$18, 'E2 Allocators'!$B$15:$W$15, 0),FALSE)*$F152)</f>
        <v>0</v>
      </c>
      <c r="J152" s="1321">
        <f>IF(ISERROR(VLOOKUP(VLOOKUP($A152, 'E4 TB Allocation Details'!$A$18:$L$214, MATCH("Demand ID", 'E4 TB Allocation Details'!$A$18:$L$18, 0),FALSE), 'E2 Allocators'!$B$15:$W$361, MATCH('O5 Details by Class &amp; Accounts'!J$18, 'E2 Allocators'!$B$15:$W$15, 0),FALSE)*$F152), 0, VLOOKUP(VLOOKUP($A152, 'E4 TB Allocation Details'!$A$18:$L$214, MATCH("Demand ID", 'E4 TB Allocation Details'!$A$18:$L$18, 0),FALSE), 'E2 Allocators'!$B$15:$W$361, MATCH('O5 Details by Class &amp; Accounts'!J$18, 'E2 Allocators'!$B$15:$W$15, 0),FALSE)*$F152)</f>
        <v>0</v>
      </c>
      <c r="K152" s="1321">
        <f>IF(ISERROR(VLOOKUP(VLOOKUP($A152, 'E4 TB Allocation Details'!$A$18:$L$214, MATCH("Demand ID", 'E4 TB Allocation Details'!$A$18:$L$18, 0),FALSE), 'E2 Allocators'!$B$15:$W$361, MATCH('O5 Details by Class &amp; Accounts'!K$18, 'E2 Allocators'!$B$15:$W$15, 0),FALSE)*$F152), 0, VLOOKUP(VLOOKUP($A152, 'E4 TB Allocation Details'!$A$18:$L$214, MATCH("Demand ID", 'E4 TB Allocation Details'!$A$18:$L$18, 0),FALSE), 'E2 Allocators'!$B$15:$W$361, MATCH('O5 Details by Class &amp; Accounts'!K$18, 'E2 Allocators'!$B$15:$W$15, 0),FALSE)*$F152)</f>
        <v>0</v>
      </c>
      <c r="L152" s="1321">
        <f>IF(ISERROR(VLOOKUP(VLOOKUP($A152, 'E4 TB Allocation Details'!$A$18:$L$214, MATCH("Demand ID", 'E4 TB Allocation Details'!$A$18:$L$18, 0),FALSE), 'E2 Allocators'!$B$15:$W$361, MATCH('O5 Details by Class &amp; Accounts'!L$18, 'E2 Allocators'!$B$15:$W$15, 0),FALSE)*$F152), 0, VLOOKUP(VLOOKUP($A152, 'E4 TB Allocation Details'!$A$18:$L$214, MATCH("Demand ID", 'E4 TB Allocation Details'!$A$18:$L$18, 0),FALSE), 'E2 Allocators'!$B$15:$W$361, MATCH('O5 Details by Class &amp; Accounts'!L$18, 'E2 Allocators'!$B$15:$W$15, 0),FALSE)*$F152)</f>
        <v>0</v>
      </c>
      <c r="M152" s="1321">
        <f>IF(ISERROR(VLOOKUP(VLOOKUP($A152, 'E4 TB Allocation Details'!$A$18:$L$214, MATCH("Demand ID", 'E4 TB Allocation Details'!$A$18:$L$18, 0),FALSE), 'E2 Allocators'!$B$15:$W$361, MATCH('O5 Details by Class &amp; Accounts'!M$18, 'E2 Allocators'!$B$15:$W$15, 0),FALSE)*$F152), 0, VLOOKUP(VLOOKUP($A152, 'E4 TB Allocation Details'!$A$18:$L$214, MATCH("Demand ID", 'E4 TB Allocation Details'!$A$18:$L$18, 0),FALSE), 'E2 Allocators'!$B$15:$W$361, MATCH('O5 Details by Class &amp; Accounts'!M$18, 'E2 Allocators'!$B$15:$W$15, 0),FALSE)*$F152)</f>
        <v>0</v>
      </c>
      <c r="N152" s="1321">
        <f>IF(ISERROR(VLOOKUP(VLOOKUP($A152, 'E4 TB Allocation Details'!$A$18:$L$214, MATCH("Demand ID", 'E4 TB Allocation Details'!$A$18:$L$18, 0),FALSE), 'E2 Allocators'!$B$15:$W$361, MATCH('O5 Details by Class &amp; Accounts'!N$18, 'E2 Allocators'!$B$15:$W$15, 0),FALSE)*$F152), 0, VLOOKUP(VLOOKUP($A152, 'E4 TB Allocation Details'!$A$18:$L$214, MATCH("Demand ID", 'E4 TB Allocation Details'!$A$18:$L$18, 0),FALSE), 'E2 Allocators'!$B$15:$W$361, MATCH('O5 Details by Class &amp; Accounts'!N$18, 'E2 Allocators'!$B$15:$W$15, 0),FALSE)*$F152)</f>
        <v>0</v>
      </c>
      <c r="O152" s="1321">
        <f>IF(ISERROR(VLOOKUP(VLOOKUP($A152, 'E4 TB Allocation Details'!$A$18:$L$214, MATCH("Demand ID", 'E4 TB Allocation Details'!$A$18:$L$18, 0),FALSE), 'E2 Allocators'!$B$15:$W$361, MATCH('O5 Details by Class &amp; Accounts'!O$18, 'E2 Allocators'!$B$15:$W$15, 0),FALSE)*$F152), 0, VLOOKUP(VLOOKUP($A152, 'E4 TB Allocation Details'!$A$18:$L$214, MATCH("Demand ID", 'E4 TB Allocation Details'!$A$18:$L$18, 0),FALSE), 'E2 Allocators'!$B$15:$W$361, MATCH('O5 Details by Class &amp; Accounts'!O$18, 'E2 Allocators'!$B$15:$W$15, 0),FALSE)*$F152)</f>
        <v>0</v>
      </c>
      <c r="P152" s="1321">
        <f>IF(ISERROR(VLOOKUP(VLOOKUP($A152, 'E4 TB Allocation Details'!$A$18:$L$214, MATCH("Demand ID", 'E4 TB Allocation Details'!$A$18:$L$18, 0),FALSE), 'E2 Allocators'!$B$15:$W$361, MATCH('O5 Details by Class &amp; Accounts'!P$18, 'E2 Allocators'!$B$15:$W$15, 0),FALSE)*$F152), 0, VLOOKUP(VLOOKUP($A152, 'E4 TB Allocation Details'!$A$18:$L$214, MATCH("Demand ID", 'E4 TB Allocation Details'!$A$18:$L$18, 0),FALSE), 'E2 Allocators'!$B$15:$W$361, MATCH('O5 Details by Class &amp; Accounts'!P$18, 'E2 Allocators'!$B$15:$W$15, 0),FALSE)*$F152)</f>
        <v>0</v>
      </c>
      <c r="Q152" s="1321">
        <f>IF(ISERROR(VLOOKUP(VLOOKUP($A152, 'E4 TB Allocation Details'!$A$18:$L$214, MATCH("Demand ID", 'E4 TB Allocation Details'!$A$18:$L$18, 0),FALSE), 'E2 Allocators'!$B$15:$W$361, MATCH('O5 Details by Class &amp; Accounts'!Q$18, 'E2 Allocators'!$B$15:$W$15, 0),FALSE)*$F152), 0, VLOOKUP(VLOOKUP($A152, 'E4 TB Allocation Details'!$A$18:$L$214, MATCH("Demand ID", 'E4 TB Allocation Details'!$A$18:$L$18, 0),FALSE), 'E2 Allocators'!$B$15:$W$361, MATCH('O5 Details by Class &amp; Accounts'!Q$18, 'E2 Allocators'!$B$15:$W$15, 0),FALSE)*$F152)</f>
        <v>0</v>
      </c>
      <c r="R152" s="1321">
        <f>IF(ISERROR(VLOOKUP(VLOOKUP($A152, 'E4 TB Allocation Details'!$A$18:$L$214, MATCH("Demand ID", 'E4 TB Allocation Details'!$A$18:$L$18, 0),FALSE), 'E2 Allocators'!$B$15:$W$361, MATCH('O5 Details by Class &amp; Accounts'!R$18, 'E2 Allocators'!$B$15:$W$15, 0),FALSE)*$F152), 0, VLOOKUP(VLOOKUP($A152, 'E4 TB Allocation Details'!$A$18:$L$214, MATCH("Demand ID", 'E4 TB Allocation Details'!$A$18:$L$18, 0),FALSE), 'E2 Allocators'!$B$15:$W$361, MATCH('O5 Details by Class &amp; Accounts'!R$18, 'E2 Allocators'!$B$15:$W$15, 0),FALSE)*$F152)</f>
        <v>0</v>
      </c>
      <c r="S152" s="1321">
        <f>IF(ISERROR(VLOOKUP(VLOOKUP($A152, 'E4 TB Allocation Details'!$A$18:$L$214, MATCH("Demand ID", 'E4 TB Allocation Details'!$A$18:$L$18, 0),FALSE), 'E2 Allocators'!$B$15:$W$361, MATCH('O5 Details by Class &amp; Accounts'!S$18, 'E2 Allocators'!$B$15:$W$15, 0),FALSE)*$F152), 0, VLOOKUP(VLOOKUP($A152, 'E4 TB Allocation Details'!$A$18:$L$214, MATCH("Demand ID", 'E4 TB Allocation Details'!$A$18:$L$18, 0),FALSE), 'E2 Allocators'!$B$15:$W$361, MATCH('O5 Details by Class &amp; Accounts'!S$18, 'E2 Allocators'!$B$15:$W$15, 0),FALSE)*$F152)</f>
        <v>0</v>
      </c>
      <c r="T152" s="1321">
        <f>IF(ISERROR(VLOOKUP(VLOOKUP($A152, 'E4 TB Allocation Details'!$A$18:$L$214, MATCH("Demand ID", 'E4 TB Allocation Details'!$A$18:$L$18, 0),FALSE), 'E2 Allocators'!$B$15:$W$361, MATCH('O5 Details by Class &amp; Accounts'!T$18, 'E2 Allocators'!$B$15:$W$15, 0),FALSE)*$F152), 0, VLOOKUP(VLOOKUP($A152, 'E4 TB Allocation Details'!$A$18:$L$214, MATCH("Demand ID", 'E4 TB Allocation Details'!$A$18:$L$18, 0),FALSE), 'E2 Allocators'!$B$15:$W$361, MATCH('O5 Details by Class &amp; Accounts'!T$18, 'E2 Allocators'!$B$15:$W$15, 0),FALSE)*$F152)</f>
        <v>0</v>
      </c>
      <c r="U152" s="1321">
        <f>IF(ISERROR(VLOOKUP(VLOOKUP($A152, 'E4 TB Allocation Details'!$A$18:$L$214, MATCH("Demand ID", 'E4 TB Allocation Details'!$A$18:$L$18, 0),FALSE), 'E2 Allocators'!$B$15:$W$361, MATCH('O5 Details by Class &amp; Accounts'!U$18, 'E2 Allocators'!$B$15:$W$15, 0),FALSE)*$F152), 0, VLOOKUP(VLOOKUP($A152, 'E4 TB Allocation Details'!$A$18:$L$214, MATCH("Demand ID", 'E4 TB Allocation Details'!$A$18:$L$18, 0),FALSE), 'E2 Allocators'!$B$15:$W$361, MATCH('O5 Details by Class &amp; Accounts'!U$18, 'E2 Allocators'!$B$15:$W$15, 0),FALSE)*$F152)</f>
        <v>0</v>
      </c>
      <c r="V152" s="1321">
        <f>IF(ISERROR(VLOOKUP(VLOOKUP($A152, 'E4 TB Allocation Details'!$A$18:$L$214, MATCH("Demand ID", 'E4 TB Allocation Details'!$A$18:$L$18, 0),FALSE), 'E2 Allocators'!$B$15:$W$361, MATCH('O5 Details by Class &amp; Accounts'!V$18, 'E2 Allocators'!$B$15:$W$15, 0),FALSE)*$F152), 0, VLOOKUP(VLOOKUP($A152, 'E4 TB Allocation Details'!$A$18:$L$214, MATCH("Demand ID", 'E4 TB Allocation Details'!$A$18:$L$18, 0),FALSE), 'E2 Allocators'!$B$15:$W$361, MATCH('O5 Details by Class &amp; Accounts'!V$18, 'E2 Allocators'!$B$15:$W$15, 0),FALSE)*$F152)</f>
        <v>0</v>
      </c>
      <c r="W152" s="1321">
        <f>IF(ISERROR(VLOOKUP(VLOOKUP($A152, 'E4 TB Allocation Details'!$A$18:$L$214, MATCH("Demand ID", 'E4 TB Allocation Details'!$A$18:$L$18, 0),FALSE), 'E2 Allocators'!$B$15:$W$361, MATCH('O5 Details by Class &amp; Accounts'!W$18, 'E2 Allocators'!$B$15:$W$15, 0),FALSE)*$F152), 0, VLOOKUP(VLOOKUP($A152, 'E4 TB Allocation Details'!$A$18:$L$214, MATCH("Demand ID", 'E4 TB Allocation Details'!$A$18:$L$18, 0),FALSE), 'E2 Allocators'!$B$15:$W$361, MATCH('O5 Details by Class &amp; Accounts'!W$18, 'E2 Allocators'!$B$15:$W$15, 0),FALSE)*$F152)</f>
        <v>0</v>
      </c>
      <c r="X152" s="1321">
        <f>IF(ISERROR(VLOOKUP(VLOOKUP($A152, 'E4 TB Allocation Details'!$A$18:$L$214, MATCH("Demand ID", 'E4 TB Allocation Details'!$A$18:$L$18, 0),FALSE), 'E2 Allocators'!$B$15:$W$361, MATCH('O5 Details by Class &amp; Accounts'!X$18, 'E2 Allocators'!$B$15:$W$15, 0),FALSE)*$F152), 0, VLOOKUP(VLOOKUP($A152, 'E4 TB Allocation Details'!$A$18:$L$214, MATCH("Demand ID", 'E4 TB Allocation Details'!$A$18:$L$18, 0),FALSE), 'E2 Allocators'!$B$15:$W$361, MATCH('O5 Details by Class &amp; Accounts'!X$18, 'E2 Allocators'!$B$15:$W$15, 0),FALSE)*$F152)</f>
        <v>0</v>
      </c>
      <c r="Y152" s="1321">
        <f>IF(ISERROR(VLOOKUP(VLOOKUP($A152, 'E4 TB Allocation Details'!$A$18:$L$214, MATCH("Demand ID", 'E4 TB Allocation Details'!$A$18:$L$18, 0),FALSE), 'E2 Allocators'!$B$15:$W$361, MATCH('O5 Details by Class &amp; Accounts'!Y$18, 'E2 Allocators'!$B$15:$W$15, 0),FALSE)*$F152), 0, VLOOKUP(VLOOKUP($A152, 'E4 TB Allocation Details'!$A$18:$L$214, MATCH("Demand ID", 'E4 TB Allocation Details'!$A$18:$L$18, 0),FALSE), 'E2 Allocators'!$B$15:$W$361, MATCH('O5 Details by Class &amp; Accounts'!Y$18, 'E2 Allocators'!$B$15:$W$15, 0),FALSE)*$F152)</f>
        <v>0</v>
      </c>
      <c r="Z152" s="1321">
        <f>IF(ISERROR(VLOOKUP(VLOOKUP($A152, 'E4 TB Allocation Details'!$A$18:$L$214, MATCH("Demand ID", 'E4 TB Allocation Details'!$A$18:$L$18, 0),FALSE), 'E2 Allocators'!$B$15:$W$361, MATCH('O5 Details by Class &amp; Accounts'!Z$18, 'E2 Allocators'!$B$15:$W$15, 0),FALSE)*$F152), 0, VLOOKUP(VLOOKUP($A152, 'E4 TB Allocation Details'!$A$18:$L$214, MATCH("Demand ID", 'E4 TB Allocation Details'!$A$18:$L$18, 0),FALSE), 'E2 Allocators'!$B$15:$W$361, MATCH('O5 Details by Class &amp; Accounts'!Z$18, 'E2 Allocators'!$B$15:$W$15, 0),FALSE)*$F152)</f>
        <v>0</v>
      </c>
      <c r="AA152" s="1321">
        <f>IF(ISERROR(VLOOKUP(VLOOKUP($A152, 'E4 TB Allocation Details'!$A$18:$L$214, MATCH("Demand ID", 'E4 TB Allocation Details'!$A$18:$L$18, 0),FALSE), 'E2 Allocators'!$B$15:$W$361, MATCH('O5 Details by Class &amp; Accounts'!AA$18, 'E2 Allocators'!$B$15:$W$15, 0),FALSE)*$F152), 0, VLOOKUP(VLOOKUP($A152, 'E4 TB Allocation Details'!$A$18:$L$214, MATCH("Demand ID", 'E4 TB Allocation Details'!$A$18:$L$18, 0),FALSE), 'E2 Allocators'!$B$15:$W$361, MATCH('O5 Details by Class &amp; Accounts'!AA$18, 'E2 Allocators'!$B$15:$W$15, 0),FALSE)*$F152)</f>
        <v>0</v>
      </c>
      <c r="AB152" s="1321">
        <f>IF(ISERROR(VLOOKUP(VLOOKUP($A152, 'E4 TB Allocation Details'!$A$18:$L$214, MATCH("Demand ID", 'E4 TB Allocation Details'!$A$18:$L$18, 0),FALSE), 'E2 Allocators'!$B$15:$W$361, MATCH('O5 Details by Class &amp; Accounts'!AB$18, 'E2 Allocators'!$B$15:$W$15, 0),FALSE)*$F152), 0, VLOOKUP(VLOOKUP($A152, 'E4 TB Allocation Details'!$A$18:$L$214, MATCH("Demand ID", 'E4 TB Allocation Details'!$A$18:$L$18, 0),FALSE), 'E2 Allocators'!$B$15:$W$361, MATCH('O5 Details by Class &amp; Accounts'!AB$18, 'E2 Allocators'!$B$15:$W$15, 0),FALSE)*$F152)</f>
        <v>0</v>
      </c>
      <c r="AC152" s="1321">
        <f t="shared" si="39"/>
        <v>0</v>
      </c>
      <c r="AD152" s="1321">
        <f>IF(ISERROR(VLOOKUP(VLOOKUP($A152, 'E4 TB Allocation Details'!$A$18:$L$214, MATCH("Customer ID", 'E4 TB Allocation Details'!$A$18:$L$18, 0),FALSE), 'E2 Allocators'!$B$15:$W$361, MATCH('O5 Details by Class &amp; Accounts'!AD$18, 'E2 Allocators'!$B$15:$W$15, 0),FALSE)*$G152), 0, VLOOKUP(VLOOKUP($A152, 'E4 TB Allocation Details'!$A$18:$L$214, MATCH("Customer ID", 'E4 TB Allocation Details'!$A$18:$L$18, 0),FALSE), 'E2 Allocators'!$B$15:$W$361, MATCH('O5 Details by Class &amp; Accounts'!AD$18, 'E2 Allocators'!$B$15:$W$15, 0),FALSE)*$G152)</f>
        <v>0</v>
      </c>
      <c r="AE152" s="1321">
        <f>IF(ISERROR(VLOOKUP(VLOOKUP($A152, 'E4 TB Allocation Details'!$A$18:$L$214, MATCH("Customer ID", 'E4 TB Allocation Details'!$A$18:$L$18, 0),FALSE), 'E2 Allocators'!$B$15:$W$361, MATCH('O5 Details by Class &amp; Accounts'!AE$18, 'E2 Allocators'!$B$15:$W$15, 0),FALSE)*$G152), 0, VLOOKUP(VLOOKUP($A152, 'E4 TB Allocation Details'!$A$18:$L$214, MATCH("Customer ID", 'E4 TB Allocation Details'!$A$18:$L$18, 0),FALSE), 'E2 Allocators'!$B$15:$W$361, MATCH('O5 Details by Class &amp; Accounts'!AE$18, 'E2 Allocators'!$B$15:$W$15, 0),FALSE)*$G152)</f>
        <v>0</v>
      </c>
      <c r="AF152" s="1321">
        <f>IF(ISERROR(VLOOKUP(VLOOKUP($A152, 'E4 TB Allocation Details'!$A$18:$L$214, MATCH("Customer ID", 'E4 TB Allocation Details'!$A$18:$L$18, 0),FALSE), 'E2 Allocators'!$B$15:$W$361, MATCH('O5 Details by Class &amp; Accounts'!AF$18, 'E2 Allocators'!$B$15:$W$15, 0),FALSE)*$G152), 0, VLOOKUP(VLOOKUP($A152, 'E4 TB Allocation Details'!$A$18:$L$214, MATCH("Customer ID", 'E4 TB Allocation Details'!$A$18:$L$18, 0),FALSE), 'E2 Allocators'!$B$15:$W$361, MATCH('O5 Details by Class &amp; Accounts'!AF$18, 'E2 Allocators'!$B$15:$W$15, 0),FALSE)*$G152)</f>
        <v>0</v>
      </c>
      <c r="AG152" s="1321">
        <f>IF(ISERROR(VLOOKUP(VLOOKUP($A152, 'E4 TB Allocation Details'!$A$18:$L$214, MATCH("Customer ID", 'E4 TB Allocation Details'!$A$18:$L$18, 0),FALSE), 'E2 Allocators'!$B$15:$W$361, MATCH('O5 Details by Class &amp; Accounts'!AG$18, 'E2 Allocators'!$B$15:$W$15, 0),FALSE)*$G152), 0, VLOOKUP(VLOOKUP($A152, 'E4 TB Allocation Details'!$A$18:$L$214, MATCH("Customer ID", 'E4 TB Allocation Details'!$A$18:$L$18, 0),FALSE), 'E2 Allocators'!$B$15:$W$361, MATCH('O5 Details by Class &amp; Accounts'!AG$18, 'E2 Allocators'!$B$15:$W$15, 0),FALSE)*$G152)</f>
        <v>0</v>
      </c>
      <c r="AH152" s="1321">
        <f>IF(ISERROR(VLOOKUP(VLOOKUP($A152, 'E4 TB Allocation Details'!$A$18:$L$214, MATCH("Customer ID", 'E4 TB Allocation Details'!$A$18:$L$18, 0),FALSE), 'E2 Allocators'!$B$15:$W$361, MATCH('O5 Details by Class &amp; Accounts'!AH$18, 'E2 Allocators'!$B$15:$W$15, 0),FALSE)*$G152), 0, VLOOKUP(VLOOKUP($A152, 'E4 TB Allocation Details'!$A$18:$L$214, MATCH("Customer ID", 'E4 TB Allocation Details'!$A$18:$L$18, 0),FALSE), 'E2 Allocators'!$B$15:$W$361, MATCH('O5 Details by Class &amp; Accounts'!AH$18, 'E2 Allocators'!$B$15:$W$15, 0),FALSE)*$G152)</f>
        <v>0</v>
      </c>
      <c r="AI152" s="1321">
        <f>IF(ISERROR(VLOOKUP(VLOOKUP($A152, 'E4 TB Allocation Details'!$A$18:$L$214, MATCH("Customer ID", 'E4 TB Allocation Details'!$A$18:$L$18, 0),FALSE), 'E2 Allocators'!$B$15:$W$361, MATCH('O5 Details by Class &amp; Accounts'!AI$18, 'E2 Allocators'!$B$15:$W$15, 0),FALSE)*$G152), 0, VLOOKUP(VLOOKUP($A152, 'E4 TB Allocation Details'!$A$18:$L$214, MATCH("Customer ID", 'E4 TB Allocation Details'!$A$18:$L$18, 0),FALSE), 'E2 Allocators'!$B$15:$W$361, MATCH('O5 Details by Class &amp; Accounts'!AI$18, 'E2 Allocators'!$B$15:$W$15, 0),FALSE)*$G152)</f>
        <v>0</v>
      </c>
      <c r="AJ152" s="1321">
        <f>IF(ISERROR(VLOOKUP(VLOOKUP($A152, 'E4 TB Allocation Details'!$A$18:$L$214, MATCH("Customer ID", 'E4 TB Allocation Details'!$A$18:$L$18, 0),FALSE), 'E2 Allocators'!$B$15:$W$361, MATCH('O5 Details by Class &amp; Accounts'!AJ$18, 'E2 Allocators'!$B$15:$W$15, 0),FALSE)*$G152), 0, VLOOKUP(VLOOKUP($A152, 'E4 TB Allocation Details'!$A$18:$L$214, MATCH("Customer ID", 'E4 TB Allocation Details'!$A$18:$L$18, 0),FALSE), 'E2 Allocators'!$B$15:$W$361, MATCH('O5 Details by Class &amp; Accounts'!AJ$18, 'E2 Allocators'!$B$15:$W$15, 0),FALSE)*$G152)</f>
        <v>0</v>
      </c>
      <c r="AK152" s="1321">
        <f>IF(ISERROR(VLOOKUP(VLOOKUP($A152, 'E4 TB Allocation Details'!$A$18:$L$214, MATCH("Customer ID", 'E4 TB Allocation Details'!$A$18:$L$18, 0),FALSE), 'E2 Allocators'!$B$15:$W$361, MATCH('O5 Details by Class &amp; Accounts'!AK$18, 'E2 Allocators'!$B$15:$W$15, 0),FALSE)*$G152), 0, VLOOKUP(VLOOKUP($A152, 'E4 TB Allocation Details'!$A$18:$L$214, MATCH("Customer ID", 'E4 TB Allocation Details'!$A$18:$L$18, 0),FALSE), 'E2 Allocators'!$B$15:$W$361, MATCH('O5 Details by Class &amp; Accounts'!AK$18, 'E2 Allocators'!$B$15:$W$15, 0),FALSE)*$G152)</f>
        <v>0</v>
      </c>
      <c r="AL152" s="1321">
        <f>IF(ISERROR(VLOOKUP(VLOOKUP($A152, 'E4 TB Allocation Details'!$A$18:$L$214, MATCH("Customer ID", 'E4 TB Allocation Details'!$A$18:$L$18, 0),FALSE), 'E2 Allocators'!$B$15:$W$361, MATCH('O5 Details by Class &amp; Accounts'!AL$18, 'E2 Allocators'!$B$15:$W$15, 0),FALSE)*$G152), 0, VLOOKUP(VLOOKUP($A152, 'E4 TB Allocation Details'!$A$18:$L$214, MATCH("Customer ID", 'E4 TB Allocation Details'!$A$18:$L$18, 0),FALSE), 'E2 Allocators'!$B$15:$W$361, MATCH('O5 Details by Class &amp; Accounts'!AL$18, 'E2 Allocators'!$B$15:$W$15, 0),FALSE)*$G152)</f>
        <v>0</v>
      </c>
      <c r="AM152" s="1321">
        <f>IF(ISERROR(VLOOKUP(VLOOKUP($A152, 'E4 TB Allocation Details'!$A$18:$L$214, MATCH("Customer ID", 'E4 TB Allocation Details'!$A$18:$L$18, 0),FALSE), 'E2 Allocators'!$B$15:$W$361, MATCH('O5 Details by Class &amp; Accounts'!AM$18, 'E2 Allocators'!$B$15:$W$15, 0),FALSE)*$G152), 0, VLOOKUP(VLOOKUP($A152, 'E4 TB Allocation Details'!$A$18:$L$214, MATCH("Customer ID", 'E4 TB Allocation Details'!$A$18:$L$18, 0),FALSE), 'E2 Allocators'!$B$15:$W$361, MATCH('O5 Details by Class &amp; Accounts'!AM$18, 'E2 Allocators'!$B$15:$W$15, 0),FALSE)*$G152)</f>
        <v>0</v>
      </c>
      <c r="AN152" s="1321">
        <f>IF(ISERROR(VLOOKUP(VLOOKUP($A152, 'E4 TB Allocation Details'!$A$18:$L$214, MATCH("Customer ID", 'E4 TB Allocation Details'!$A$18:$L$18, 0),FALSE), 'E2 Allocators'!$B$15:$W$361, MATCH('O5 Details by Class &amp; Accounts'!AN$18, 'E2 Allocators'!$B$15:$W$15, 0),FALSE)*$G152), 0, VLOOKUP(VLOOKUP($A152, 'E4 TB Allocation Details'!$A$18:$L$214, MATCH("Customer ID", 'E4 TB Allocation Details'!$A$18:$L$18, 0),FALSE), 'E2 Allocators'!$B$15:$W$361, MATCH('O5 Details by Class &amp; Accounts'!AN$18, 'E2 Allocators'!$B$15:$W$15, 0),FALSE)*$G152)</f>
        <v>0</v>
      </c>
      <c r="AO152" s="1321">
        <f>IF(ISERROR(VLOOKUP(VLOOKUP($A152, 'E4 TB Allocation Details'!$A$18:$L$214, MATCH("Customer ID", 'E4 TB Allocation Details'!$A$18:$L$18, 0),FALSE), 'E2 Allocators'!$B$15:$W$361, MATCH('O5 Details by Class &amp; Accounts'!AO$18, 'E2 Allocators'!$B$15:$W$15, 0),FALSE)*$G152), 0, VLOOKUP(VLOOKUP($A152, 'E4 TB Allocation Details'!$A$18:$L$214, MATCH("Customer ID", 'E4 TB Allocation Details'!$A$18:$L$18, 0),FALSE), 'E2 Allocators'!$B$15:$W$361, MATCH('O5 Details by Class &amp; Accounts'!AO$18, 'E2 Allocators'!$B$15:$W$15, 0),FALSE)*$G152)</f>
        <v>0</v>
      </c>
      <c r="AP152" s="1321">
        <f>IF(ISERROR(VLOOKUP(VLOOKUP($A152, 'E4 TB Allocation Details'!$A$18:$L$214, MATCH("Customer ID", 'E4 TB Allocation Details'!$A$18:$L$18, 0),FALSE), 'E2 Allocators'!$B$15:$W$361, MATCH('O5 Details by Class &amp; Accounts'!AP$18, 'E2 Allocators'!$B$15:$W$15, 0),FALSE)*$G152), 0, VLOOKUP(VLOOKUP($A152, 'E4 TB Allocation Details'!$A$18:$L$214, MATCH("Customer ID", 'E4 TB Allocation Details'!$A$18:$L$18, 0),FALSE), 'E2 Allocators'!$B$15:$W$361, MATCH('O5 Details by Class &amp; Accounts'!AP$18, 'E2 Allocators'!$B$15:$W$15, 0),FALSE)*$G152)</f>
        <v>0</v>
      </c>
      <c r="AQ152" s="1321">
        <f>IF(ISERROR(VLOOKUP(VLOOKUP($A152, 'E4 TB Allocation Details'!$A$18:$L$214, MATCH("Customer ID", 'E4 TB Allocation Details'!$A$18:$L$18, 0),FALSE), 'E2 Allocators'!$B$15:$W$361, MATCH('O5 Details by Class &amp; Accounts'!AQ$18, 'E2 Allocators'!$B$15:$W$15, 0),FALSE)*$G152), 0, VLOOKUP(VLOOKUP($A152, 'E4 TB Allocation Details'!$A$18:$L$214, MATCH("Customer ID", 'E4 TB Allocation Details'!$A$18:$L$18, 0),FALSE), 'E2 Allocators'!$B$15:$W$361, MATCH('O5 Details by Class &amp; Accounts'!AQ$18, 'E2 Allocators'!$B$15:$W$15, 0),FALSE)*$G152)</f>
        <v>0</v>
      </c>
      <c r="AR152" s="1321">
        <f>IF(ISERROR(VLOOKUP(VLOOKUP($A152, 'E4 TB Allocation Details'!$A$18:$L$214, MATCH("Customer ID", 'E4 TB Allocation Details'!$A$18:$L$18, 0),FALSE), 'E2 Allocators'!$B$15:$W$361, MATCH('O5 Details by Class &amp; Accounts'!AR$18, 'E2 Allocators'!$B$15:$W$15, 0),FALSE)*$G152), 0, VLOOKUP(VLOOKUP($A152, 'E4 TB Allocation Details'!$A$18:$L$214, MATCH("Customer ID", 'E4 TB Allocation Details'!$A$18:$L$18, 0),FALSE), 'E2 Allocators'!$B$15:$W$361, MATCH('O5 Details by Class &amp; Accounts'!AR$18, 'E2 Allocators'!$B$15:$W$15, 0),FALSE)*$G152)</f>
        <v>0</v>
      </c>
      <c r="AS152" s="1321">
        <f>IF(ISERROR(VLOOKUP(VLOOKUP($A152, 'E4 TB Allocation Details'!$A$18:$L$214, MATCH("Customer ID", 'E4 TB Allocation Details'!$A$18:$L$18, 0),FALSE), 'E2 Allocators'!$B$15:$W$361, MATCH('O5 Details by Class &amp; Accounts'!AS$18, 'E2 Allocators'!$B$15:$W$15, 0),FALSE)*$G152), 0, VLOOKUP(VLOOKUP($A152, 'E4 TB Allocation Details'!$A$18:$L$214, MATCH("Customer ID", 'E4 TB Allocation Details'!$A$18:$L$18, 0),FALSE), 'E2 Allocators'!$B$15:$W$361, MATCH('O5 Details by Class &amp; Accounts'!AS$18, 'E2 Allocators'!$B$15:$W$15, 0),FALSE)*$G152)</f>
        <v>0</v>
      </c>
      <c r="AT152" s="1321">
        <f>IF(ISERROR(VLOOKUP(VLOOKUP($A152, 'E4 TB Allocation Details'!$A$18:$L$214, MATCH("Customer ID", 'E4 TB Allocation Details'!$A$18:$L$18, 0),FALSE), 'E2 Allocators'!$B$15:$W$361, MATCH('O5 Details by Class &amp; Accounts'!AT$18, 'E2 Allocators'!$B$15:$W$15, 0),FALSE)*$G152), 0, VLOOKUP(VLOOKUP($A152, 'E4 TB Allocation Details'!$A$18:$L$214, MATCH("Customer ID", 'E4 TB Allocation Details'!$A$18:$L$18, 0),FALSE), 'E2 Allocators'!$B$15:$W$361, MATCH('O5 Details by Class &amp; Accounts'!AT$18, 'E2 Allocators'!$B$15:$W$15, 0),FALSE)*$G152)</f>
        <v>0</v>
      </c>
      <c r="AU152" s="1321">
        <f>IF(ISERROR(VLOOKUP(VLOOKUP($A152, 'E4 TB Allocation Details'!$A$18:$L$214, MATCH("Customer ID", 'E4 TB Allocation Details'!$A$18:$L$18, 0),FALSE), 'E2 Allocators'!$B$15:$W$361, MATCH('O5 Details by Class &amp; Accounts'!AU$18, 'E2 Allocators'!$B$15:$W$15, 0),FALSE)*$G152), 0, VLOOKUP(VLOOKUP($A152, 'E4 TB Allocation Details'!$A$18:$L$214, MATCH("Customer ID", 'E4 TB Allocation Details'!$A$18:$L$18, 0),FALSE), 'E2 Allocators'!$B$15:$W$361, MATCH('O5 Details by Class &amp; Accounts'!AU$18, 'E2 Allocators'!$B$15:$W$15, 0),FALSE)*$G152)</f>
        <v>0</v>
      </c>
      <c r="AV152" s="1321">
        <f>IF(ISERROR(VLOOKUP(VLOOKUP($A152, 'E4 TB Allocation Details'!$A$18:$L$214, MATCH("Customer ID", 'E4 TB Allocation Details'!$A$18:$L$18, 0),FALSE), 'E2 Allocators'!$B$15:$W$361, MATCH('O5 Details by Class &amp; Accounts'!AV$18, 'E2 Allocators'!$B$15:$W$15, 0),FALSE)*$G152), 0, VLOOKUP(VLOOKUP($A152, 'E4 TB Allocation Details'!$A$18:$L$214, MATCH("Customer ID", 'E4 TB Allocation Details'!$A$18:$L$18, 0),FALSE), 'E2 Allocators'!$B$15:$W$361, MATCH('O5 Details by Class &amp; Accounts'!AV$18, 'E2 Allocators'!$B$15:$W$15, 0),FALSE)*$G152)</f>
        <v>0</v>
      </c>
      <c r="AW152" s="1321">
        <f>IF(ISERROR(VLOOKUP(VLOOKUP($A152, 'E4 TB Allocation Details'!$A$18:$L$214, MATCH("Customer ID", 'E4 TB Allocation Details'!$A$18:$L$18, 0),FALSE), 'E2 Allocators'!$B$15:$W$361, MATCH('O5 Details by Class &amp; Accounts'!AW$18, 'E2 Allocators'!$B$15:$W$15, 0),FALSE)*$G152), 0, VLOOKUP(VLOOKUP($A152, 'E4 TB Allocation Details'!$A$18:$L$214, MATCH("Customer ID", 'E4 TB Allocation Details'!$A$18:$L$18, 0),FALSE), 'E2 Allocators'!$B$15:$W$361, MATCH('O5 Details by Class &amp; Accounts'!AW$18, 'E2 Allocators'!$B$15:$W$15, 0),FALSE)*$G152)</f>
        <v>0</v>
      </c>
      <c r="AX152" s="1321">
        <f t="shared" si="40"/>
        <v>0</v>
      </c>
      <c r="AY152" s="1321">
        <f>IF(ISERROR(VLOOKUP(VLOOKUP($A152, 'E4 TB Allocation Details'!$A$18:$L$214, MATCH("Misc ID", 'E4 TB Allocation Details'!$A$18:$L$18, 0),FALSE), 'E2 Allocators'!$B$15:$W$361, MATCH('O5 Details by Class &amp; Accounts'!AY$18, 'E2 Allocators'!$B$15:$W$15, 0),FALSE)*$E152), 0, VLOOKUP(VLOOKUP($A152, 'E4 TB Allocation Details'!$A$18:$L$214, MATCH("Misc ID", 'E4 TB Allocation Details'!$A$18:$L$18, 0),FALSE), 'E2 Allocators'!$B$15:$W$361, MATCH('O5 Details by Class &amp; Accounts'!AY$18, 'E2 Allocators'!$B$15:$W$15, 0),FALSE)*$E152)</f>
        <v>0</v>
      </c>
      <c r="AZ152" s="1321">
        <f>IF(ISERROR(VLOOKUP(VLOOKUP($A152, 'E4 TB Allocation Details'!$A$18:$L$214, MATCH("Misc ID", 'E4 TB Allocation Details'!$A$18:$L$18, 0),FALSE), 'E2 Allocators'!$B$15:$W$361, MATCH('O5 Details by Class &amp; Accounts'!AZ$18, 'E2 Allocators'!$B$15:$W$15, 0),FALSE)*$E152), 0, VLOOKUP(VLOOKUP($A152, 'E4 TB Allocation Details'!$A$18:$L$214, MATCH("Misc ID", 'E4 TB Allocation Details'!$A$18:$L$18, 0),FALSE), 'E2 Allocators'!$B$15:$W$361, MATCH('O5 Details by Class &amp; Accounts'!AZ$18, 'E2 Allocators'!$B$15:$W$15, 0),FALSE)*$E152)</f>
        <v>0</v>
      </c>
      <c r="BA152" s="1321">
        <f>IF(ISERROR(VLOOKUP(VLOOKUP($A152, 'E4 TB Allocation Details'!$A$18:$L$214, MATCH("Misc ID", 'E4 TB Allocation Details'!$A$18:$L$18, 0),FALSE), 'E2 Allocators'!$B$15:$W$361, MATCH('O5 Details by Class &amp; Accounts'!BA$18, 'E2 Allocators'!$B$15:$W$15, 0),FALSE)*$E152), 0, VLOOKUP(VLOOKUP($A152, 'E4 TB Allocation Details'!$A$18:$L$214, MATCH("Misc ID", 'E4 TB Allocation Details'!$A$18:$L$18, 0),FALSE), 'E2 Allocators'!$B$15:$W$361, MATCH('O5 Details by Class &amp; Accounts'!BA$18, 'E2 Allocators'!$B$15:$W$15, 0),FALSE)*$E152)</f>
        <v>0</v>
      </c>
      <c r="BB152" s="1321">
        <f>IF(ISERROR(VLOOKUP(VLOOKUP($A152, 'E4 TB Allocation Details'!$A$18:$L$214, MATCH("Misc ID", 'E4 TB Allocation Details'!$A$18:$L$18, 0),FALSE), 'E2 Allocators'!$B$15:$W$361, MATCH('O5 Details by Class &amp; Accounts'!BB$18, 'E2 Allocators'!$B$15:$W$15, 0),FALSE)*$E152), 0, VLOOKUP(VLOOKUP($A152, 'E4 TB Allocation Details'!$A$18:$L$214, MATCH("Misc ID", 'E4 TB Allocation Details'!$A$18:$L$18, 0),FALSE), 'E2 Allocators'!$B$15:$W$361, MATCH('O5 Details by Class &amp; Accounts'!BB$18, 'E2 Allocators'!$B$15:$W$15, 0),FALSE)*$E152)</f>
        <v>0</v>
      </c>
      <c r="BC152" s="1321">
        <f>IF(ISERROR(VLOOKUP(VLOOKUP($A152, 'E4 TB Allocation Details'!$A$18:$L$214, MATCH("Misc ID", 'E4 TB Allocation Details'!$A$18:$L$18, 0),FALSE), 'E2 Allocators'!$B$15:$W$361, MATCH('O5 Details by Class &amp; Accounts'!BC$18, 'E2 Allocators'!$B$15:$W$15, 0),FALSE)*$E152), 0, VLOOKUP(VLOOKUP($A152, 'E4 TB Allocation Details'!$A$18:$L$214, MATCH("Misc ID", 'E4 TB Allocation Details'!$A$18:$L$18, 0),FALSE), 'E2 Allocators'!$B$15:$W$361, MATCH('O5 Details by Class &amp; Accounts'!BC$18, 'E2 Allocators'!$B$15:$W$15, 0),FALSE)*$E152)</f>
        <v>0</v>
      </c>
      <c r="BD152" s="1321">
        <f>IF(ISERROR(VLOOKUP(VLOOKUP($A152, 'E4 TB Allocation Details'!$A$18:$L$214, MATCH("Misc ID", 'E4 TB Allocation Details'!$A$18:$L$18, 0),FALSE), 'E2 Allocators'!$B$15:$W$361, MATCH('O5 Details by Class &amp; Accounts'!BD$18, 'E2 Allocators'!$B$15:$W$15, 0),FALSE)*$E152), 0, VLOOKUP(VLOOKUP($A152, 'E4 TB Allocation Details'!$A$18:$L$214, MATCH("Misc ID", 'E4 TB Allocation Details'!$A$18:$L$18, 0),FALSE), 'E2 Allocators'!$B$15:$W$361, MATCH('O5 Details by Class &amp; Accounts'!BD$18, 'E2 Allocators'!$B$15:$W$15, 0),FALSE)*$E152)</f>
        <v>0</v>
      </c>
      <c r="BE152" s="1321">
        <f>IF(ISERROR(VLOOKUP(VLOOKUP($A152, 'E4 TB Allocation Details'!$A$18:$L$214, MATCH("Misc ID", 'E4 TB Allocation Details'!$A$18:$L$18, 0),FALSE), 'E2 Allocators'!$B$15:$W$361, MATCH('O5 Details by Class &amp; Accounts'!BE$18, 'E2 Allocators'!$B$15:$W$15, 0),FALSE)*$E152), 0, VLOOKUP(VLOOKUP($A152, 'E4 TB Allocation Details'!$A$18:$L$214, MATCH("Misc ID", 'E4 TB Allocation Details'!$A$18:$L$18, 0),FALSE), 'E2 Allocators'!$B$15:$W$361, MATCH('O5 Details by Class &amp; Accounts'!BE$18, 'E2 Allocators'!$B$15:$W$15, 0),FALSE)*$E152)</f>
        <v>0</v>
      </c>
      <c r="BF152" s="1321">
        <f>IF(ISERROR(VLOOKUP(VLOOKUP($A152, 'E4 TB Allocation Details'!$A$18:$L$214, MATCH("Misc ID", 'E4 TB Allocation Details'!$A$18:$L$18, 0),FALSE), 'E2 Allocators'!$B$15:$W$361, MATCH('O5 Details by Class &amp; Accounts'!BF$18, 'E2 Allocators'!$B$15:$W$15, 0),FALSE)*$E152), 0, VLOOKUP(VLOOKUP($A152, 'E4 TB Allocation Details'!$A$18:$L$214, MATCH("Misc ID", 'E4 TB Allocation Details'!$A$18:$L$18, 0),FALSE), 'E2 Allocators'!$B$15:$W$361, MATCH('O5 Details by Class &amp; Accounts'!BF$18, 'E2 Allocators'!$B$15:$W$15, 0),FALSE)*$E152)</f>
        <v>0</v>
      </c>
      <c r="BG152" s="1321">
        <f>IF(ISERROR(VLOOKUP(VLOOKUP($A152, 'E4 TB Allocation Details'!$A$18:$L$214, MATCH("Misc ID", 'E4 TB Allocation Details'!$A$18:$L$18, 0),FALSE), 'E2 Allocators'!$B$15:$W$361, MATCH('O5 Details by Class &amp; Accounts'!BG$18, 'E2 Allocators'!$B$15:$W$15, 0),FALSE)*$E152), 0, VLOOKUP(VLOOKUP($A152, 'E4 TB Allocation Details'!$A$18:$L$214, MATCH("Misc ID", 'E4 TB Allocation Details'!$A$18:$L$18, 0),FALSE), 'E2 Allocators'!$B$15:$W$361, MATCH('O5 Details by Class &amp; Accounts'!BG$18, 'E2 Allocators'!$B$15:$W$15, 0),FALSE)*$E152)</f>
        <v>0</v>
      </c>
      <c r="BH152" s="1321">
        <f>IF(ISERROR(VLOOKUP(VLOOKUP($A152, 'E4 TB Allocation Details'!$A$18:$L$214, MATCH("Misc ID", 'E4 TB Allocation Details'!$A$18:$L$18, 0),FALSE), 'E2 Allocators'!$B$15:$W$361, MATCH('O5 Details by Class &amp; Accounts'!BH$18, 'E2 Allocators'!$B$15:$W$15, 0),FALSE)*$E152), 0, VLOOKUP(VLOOKUP($A152, 'E4 TB Allocation Details'!$A$18:$L$214, MATCH("Misc ID", 'E4 TB Allocation Details'!$A$18:$L$18, 0),FALSE), 'E2 Allocators'!$B$15:$W$361, MATCH('O5 Details by Class &amp; Accounts'!BH$18, 'E2 Allocators'!$B$15:$W$15, 0),FALSE)*$E152)</f>
        <v>0</v>
      </c>
      <c r="BI152" s="1321">
        <f>IF(ISERROR(VLOOKUP(VLOOKUP($A152, 'E4 TB Allocation Details'!$A$18:$L$214, MATCH("Misc ID", 'E4 TB Allocation Details'!$A$18:$L$18, 0),FALSE), 'E2 Allocators'!$B$15:$W$361, MATCH('O5 Details by Class &amp; Accounts'!BI$18, 'E2 Allocators'!$B$15:$W$15, 0),FALSE)*$E152), 0, VLOOKUP(VLOOKUP($A152, 'E4 TB Allocation Details'!$A$18:$L$214, MATCH("Misc ID", 'E4 TB Allocation Details'!$A$18:$L$18, 0),FALSE), 'E2 Allocators'!$B$15:$W$361, MATCH('O5 Details by Class &amp; Accounts'!BI$18, 'E2 Allocators'!$B$15:$W$15, 0),FALSE)*$E152)</f>
        <v>0</v>
      </c>
      <c r="BJ152" s="1321">
        <f>IF(ISERROR(VLOOKUP(VLOOKUP($A152, 'E4 TB Allocation Details'!$A$18:$L$214, MATCH("Misc ID", 'E4 TB Allocation Details'!$A$18:$L$18, 0),FALSE), 'E2 Allocators'!$B$15:$W$361, MATCH('O5 Details by Class &amp; Accounts'!BJ$18, 'E2 Allocators'!$B$15:$W$15, 0),FALSE)*$E152), 0, VLOOKUP(VLOOKUP($A152, 'E4 TB Allocation Details'!$A$18:$L$214, MATCH("Misc ID", 'E4 TB Allocation Details'!$A$18:$L$18, 0),FALSE), 'E2 Allocators'!$B$15:$W$361, MATCH('O5 Details by Class &amp; Accounts'!BJ$18, 'E2 Allocators'!$B$15:$W$15, 0),FALSE)*$E152)</f>
        <v>0</v>
      </c>
      <c r="BK152" s="1321">
        <f>IF(ISERROR(VLOOKUP(VLOOKUP($A152, 'E4 TB Allocation Details'!$A$18:$L$214, MATCH("Misc ID", 'E4 TB Allocation Details'!$A$18:$L$18, 0),FALSE), 'E2 Allocators'!$B$15:$W$361, MATCH('O5 Details by Class &amp; Accounts'!BK$18, 'E2 Allocators'!$B$15:$W$15, 0),FALSE)*$E152), 0, VLOOKUP(VLOOKUP($A152, 'E4 TB Allocation Details'!$A$18:$L$214, MATCH("Misc ID", 'E4 TB Allocation Details'!$A$18:$L$18, 0),FALSE), 'E2 Allocators'!$B$15:$W$361, MATCH('O5 Details by Class &amp; Accounts'!BK$18, 'E2 Allocators'!$B$15:$W$15, 0),FALSE)*$E152)</f>
        <v>0</v>
      </c>
      <c r="BL152" s="1321">
        <f>IF(ISERROR(VLOOKUP(VLOOKUP($A152, 'E4 TB Allocation Details'!$A$18:$L$214, MATCH("Misc ID", 'E4 TB Allocation Details'!$A$18:$L$18, 0),FALSE), 'E2 Allocators'!$B$15:$W$361, MATCH('O5 Details by Class &amp; Accounts'!BL$18, 'E2 Allocators'!$B$15:$W$15, 0),FALSE)*$E152), 0, VLOOKUP(VLOOKUP($A152, 'E4 TB Allocation Details'!$A$18:$L$214, MATCH("Misc ID", 'E4 TB Allocation Details'!$A$18:$L$18, 0),FALSE), 'E2 Allocators'!$B$15:$W$361, MATCH('O5 Details by Class &amp; Accounts'!BL$18, 'E2 Allocators'!$B$15:$W$15, 0),FALSE)*$E152)</f>
        <v>0</v>
      </c>
      <c r="BM152" s="1321">
        <f>IF(ISERROR(VLOOKUP(VLOOKUP($A152, 'E4 TB Allocation Details'!$A$18:$L$214, MATCH("Misc ID", 'E4 TB Allocation Details'!$A$18:$L$18, 0),FALSE), 'E2 Allocators'!$B$15:$W$361, MATCH('O5 Details by Class &amp; Accounts'!BM$18, 'E2 Allocators'!$B$15:$W$15, 0),FALSE)*$E152), 0, VLOOKUP(VLOOKUP($A152, 'E4 TB Allocation Details'!$A$18:$L$214, MATCH("Misc ID", 'E4 TB Allocation Details'!$A$18:$L$18, 0),FALSE), 'E2 Allocators'!$B$15:$W$361, MATCH('O5 Details by Class &amp; Accounts'!BM$18, 'E2 Allocators'!$B$15:$W$15, 0),FALSE)*$E152)</f>
        <v>0</v>
      </c>
      <c r="BN152" s="1321">
        <f>IF(ISERROR(VLOOKUP(VLOOKUP($A152, 'E4 TB Allocation Details'!$A$18:$L$214, MATCH("Misc ID", 'E4 TB Allocation Details'!$A$18:$L$18, 0),FALSE), 'E2 Allocators'!$B$15:$W$361, MATCH('O5 Details by Class &amp; Accounts'!BN$18, 'E2 Allocators'!$B$15:$W$15, 0),FALSE)*$E152), 0, VLOOKUP(VLOOKUP($A152, 'E4 TB Allocation Details'!$A$18:$L$214, MATCH("Misc ID", 'E4 TB Allocation Details'!$A$18:$L$18, 0),FALSE), 'E2 Allocators'!$B$15:$W$361, MATCH('O5 Details by Class &amp; Accounts'!BN$18, 'E2 Allocators'!$B$15:$W$15, 0),FALSE)*$E152)</f>
        <v>0</v>
      </c>
      <c r="BO152" s="1321">
        <f>IF(ISERROR(VLOOKUP(VLOOKUP($A152, 'E4 TB Allocation Details'!$A$18:$L$214, MATCH("Misc ID", 'E4 TB Allocation Details'!$A$18:$L$18, 0),FALSE), 'E2 Allocators'!$B$15:$W$361, MATCH('O5 Details by Class &amp; Accounts'!BO$18, 'E2 Allocators'!$B$15:$W$15, 0),FALSE)*$E152), 0, VLOOKUP(VLOOKUP($A152, 'E4 TB Allocation Details'!$A$18:$L$214, MATCH("Misc ID", 'E4 TB Allocation Details'!$A$18:$L$18, 0),FALSE), 'E2 Allocators'!$B$15:$W$361, MATCH('O5 Details by Class &amp; Accounts'!BO$18, 'E2 Allocators'!$B$15:$W$15, 0),FALSE)*$E152)</f>
        <v>0</v>
      </c>
      <c r="BP152" s="1321">
        <f>IF(ISERROR(VLOOKUP(VLOOKUP($A152, 'E4 TB Allocation Details'!$A$18:$L$214, MATCH("Misc ID", 'E4 TB Allocation Details'!$A$18:$L$18, 0),FALSE), 'E2 Allocators'!$B$15:$W$361, MATCH('O5 Details by Class &amp; Accounts'!BP$18, 'E2 Allocators'!$B$15:$W$15, 0),FALSE)*$E152), 0, VLOOKUP(VLOOKUP($A152, 'E4 TB Allocation Details'!$A$18:$L$214, MATCH("Misc ID", 'E4 TB Allocation Details'!$A$18:$L$18, 0),FALSE), 'E2 Allocators'!$B$15:$W$361, MATCH('O5 Details by Class &amp; Accounts'!BP$18, 'E2 Allocators'!$B$15:$W$15, 0),FALSE)*$E152)</f>
        <v>0</v>
      </c>
      <c r="BQ152" s="1321">
        <f>IF(ISERROR(VLOOKUP(VLOOKUP($A152, 'E4 TB Allocation Details'!$A$18:$L$214, MATCH("Misc ID", 'E4 TB Allocation Details'!$A$18:$L$18, 0),FALSE), 'E2 Allocators'!$B$15:$W$361, MATCH('O5 Details by Class &amp; Accounts'!BQ$18, 'E2 Allocators'!$B$15:$W$15, 0),FALSE)*$E152), 0, VLOOKUP(VLOOKUP($A152, 'E4 TB Allocation Details'!$A$18:$L$214, MATCH("Misc ID", 'E4 TB Allocation Details'!$A$18:$L$18, 0),FALSE), 'E2 Allocators'!$B$15:$W$361, MATCH('O5 Details by Class &amp; Accounts'!BQ$18, 'E2 Allocators'!$B$15:$W$15, 0),FALSE)*$E152)</f>
        <v>0</v>
      </c>
      <c r="BR152" s="1321">
        <f>IF(ISERROR(VLOOKUP(VLOOKUP($A152, 'E4 TB Allocation Details'!$A$18:$L$214, MATCH("Misc ID", 'E4 TB Allocation Details'!$A$18:$L$18, 0),FALSE), 'E2 Allocators'!$B$15:$W$361, MATCH('O5 Details by Class &amp; Accounts'!BR$18, 'E2 Allocators'!$B$15:$W$15, 0),FALSE)*$E152), 0, VLOOKUP(VLOOKUP($A152, 'E4 TB Allocation Details'!$A$18:$L$214, MATCH("Misc ID", 'E4 TB Allocation Details'!$A$18:$L$18, 0),FALSE), 'E2 Allocators'!$B$15:$W$361, MATCH('O5 Details by Class &amp; Accounts'!BR$18, 'E2 Allocators'!$B$15:$W$15, 0),FALSE)*$E152)</f>
        <v>0</v>
      </c>
      <c r="BS152" s="1321">
        <f t="shared" si="41"/>
        <v>0</v>
      </c>
      <c r="BT152" s="1321">
        <f>IF(ISERROR(VLOOKUP(VLOOKUP($A152, 'E4 TB Allocation Details'!$A$18:$L$214, MATCH("A &amp; G ID", 'E4 TB Allocation Details'!$A$18:$L$18, 0),FALSE), 'E2 Allocators'!$B$15:$W$361, MATCH('O5 Details by Class &amp; Accounts'!BT$18, 'E2 Allocators'!$B$15:$W$15, 0),FALSE)*$E152), 0, VLOOKUP(VLOOKUP($A152, 'E4 TB Allocation Details'!$A$18:$L$214, MATCH("A &amp; G ID", 'E4 TB Allocation Details'!$A$18:$L$18, 0),FALSE), 'E2 Allocators'!$B$15:$W$361, MATCH('O5 Details by Class &amp; Accounts'!BT$18, 'E2 Allocators'!$B$15:$W$15, 0),FALSE)*$E152)</f>
        <v>0</v>
      </c>
      <c r="BU152" s="1321">
        <f>IF(ISERROR(VLOOKUP(VLOOKUP($A152, 'E4 TB Allocation Details'!$A$18:$L$214, MATCH("A &amp; G ID", 'E4 TB Allocation Details'!$A$18:$L$18, 0),FALSE), 'E2 Allocators'!$B$15:$W$361, MATCH('O5 Details by Class &amp; Accounts'!BU$18, 'E2 Allocators'!$B$15:$W$15, 0),FALSE)*$E152), 0, VLOOKUP(VLOOKUP($A152, 'E4 TB Allocation Details'!$A$18:$L$214, MATCH("A &amp; G ID", 'E4 TB Allocation Details'!$A$18:$L$18, 0),FALSE), 'E2 Allocators'!$B$15:$W$361, MATCH('O5 Details by Class &amp; Accounts'!BU$18, 'E2 Allocators'!$B$15:$W$15, 0),FALSE)*$E152)</f>
        <v>0</v>
      </c>
      <c r="BV152" s="1321">
        <f>IF(ISERROR(VLOOKUP(VLOOKUP($A152, 'E4 TB Allocation Details'!$A$18:$L$214, MATCH("A &amp; G ID", 'E4 TB Allocation Details'!$A$18:$L$18, 0),FALSE), 'E2 Allocators'!$B$15:$W$361, MATCH('O5 Details by Class &amp; Accounts'!BV$18, 'E2 Allocators'!$B$15:$W$15, 0),FALSE)*$E152), 0, VLOOKUP(VLOOKUP($A152, 'E4 TB Allocation Details'!$A$18:$L$214, MATCH("A &amp; G ID", 'E4 TB Allocation Details'!$A$18:$L$18, 0),FALSE), 'E2 Allocators'!$B$15:$W$361, MATCH('O5 Details by Class &amp; Accounts'!BV$18, 'E2 Allocators'!$B$15:$W$15, 0),FALSE)*$E152)</f>
        <v>0</v>
      </c>
      <c r="BW152" s="1321">
        <f>IF(ISERROR(VLOOKUP(VLOOKUP($A152, 'E4 TB Allocation Details'!$A$18:$L$214, MATCH("A &amp; G ID", 'E4 TB Allocation Details'!$A$18:$L$18, 0),FALSE), 'E2 Allocators'!$B$15:$W$361, MATCH('O5 Details by Class &amp; Accounts'!BW$18, 'E2 Allocators'!$B$15:$W$15, 0),FALSE)*$E152), 0, VLOOKUP(VLOOKUP($A152, 'E4 TB Allocation Details'!$A$18:$L$214, MATCH("A &amp; G ID", 'E4 TB Allocation Details'!$A$18:$L$18, 0),FALSE), 'E2 Allocators'!$B$15:$W$361, MATCH('O5 Details by Class &amp; Accounts'!BW$18, 'E2 Allocators'!$B$15:$W$15, 0),FALSE)*$E152)</f>
        <v>0</v>
      </c>
      <c r="BX152" s="1321">
        <f>IF(ISERROR(VLOOKUP(VLOOKUP($A152, 'E4 TB Allocation Details'!$A$18:$L$214, MATCH("A &amp; G ID", 'E4 TB Allocation Details'!$A$18:$L$18, 0),FALSE), 'E2 Allocators'!$B$15:$W$361, MATCH('O5 Details by Class &amp; Accounts'!BX$18, 'E2 Allocators'!$B$15:$W$15, 0),FALSE)*$E152), 0, VLOOKUP(VLOOKUP($A152, 'E4 TB Allocation Details'!$A$18:$L$214, MATCH("A &amp; G ID", 'E4 TB Allocation Details'!$A$18:$L$18, 0),FALSE), 'E2 Allocators'!$B$15:$W$361, MATCH('O5 Details by Class &amp; Accounts'!BX$18, 'E2 Allocators'!$B$15:$W$15, 0),FALSE)*$E152)</f>
        <v>0</v>
      </c>
      <c r="BY152" s="1321">
        <f>IF(ISERROR(VLOOKUP(VLOOKUP($A152, 'E4 TB Allocation Details'!$A$18:$L$214, MATCH("A &amp; G ID", 'E4 TB Allocation Details'!$A$18:$L$18, 0),FALSE), 'E2 Allocators'!$B$15:$W$361, MATCH('O5 Details by Class &amp; Accounts'!BY$18, 'E2 Allocators'!$B$15:$W$15, 0),FALSE)*$E152), 0, VLOOKUP(VLOOKUP($A152, 'E4 TB Allocation Details'!$A$18:$L$214, MATCH("A &amp; G ID", 'E4 TB Allocation Details'!$A$18:$L$18, 0),FALSE), 'E2 Allocators'!$B$15:$W$361, MATCH('O5 Details by Class &amp; Accounts'!BY$18, 'E2 Allocators'!$B$15:$W$15, 0),FALSE)*$E152)</f>
        <v>0</v>
      </c>
      <c r="BZ152" s="1321">
        <f>IF(ISERROR(VLOOKUP(VLOOKUP($A152, 'E4 TB Allocation Details'!$A$18:$L$214, MATCH("A &amp; G ID", 'E4 TB Allocation Details'!$A$18:$L$18, 0),FALSE), 'E2 Allocators'!$B$15:$W$361, MATCH('O5 Details by Class &amp; Accounts'!BZ$18, 'E2 Allocators'!$B$15:$W$15, 0),FALSE)*$E152), 0, VLOOKUP(VLOOKUP($A152, 'E4 TB Allocation Details'!$A$18:$L$214, MATCH("A &amp; G ID", 'E4 TB Allocation Details'!$A$18:$L$18, 0),FALSE), 'E2 Allocators'!$B$15:$W$361, MATCH('O5 Details by Class &amp; Accounts'!BZ$18, 'E2 Allocators'!$B$15:$W$15, 0),FALSE)*$E152)</f>
        <v>0</v>
      </c>
      <c r="CA152" s="1321">
        <f>IF(ISERROR(VLOOKUP(VLOOKUP($A152, 'E4 TB Allocation Details'!$A$18:$L$214, MATCH("A &amp; G ID", 'E4 TB Allocation Details'!$A$18:$L$18, 0),FALSE), 'E2 Allocators'!$B$15:$W$361, MATCH('O5 Details by Class &amp; Accounts'!CA$18, 'E2 Allocators'!$B$15:$W$15, 0),FALSE)*$E152), 0, VLOOKUP(VLOOKUP($A152, 'E4 TB Allocation Details'!$A$18:$L$214, MATCH("A &amp; G ID", 'E4 TB Allocation Details'!$A$18:$L$18, 0),FALSE), 'E2 Allocators'!$B$15:$W$361, MATCH('O5 Details by Class &amp; Accounts'!CA$18, 'E2 Allocators'!$B$15:$W$15, 0),FALSE)*$E152)</f>
        <v>0</v>
      </c>
      <c r="CB152" s="1321">
        <f>IF(ISERROR(VLOOKUP(VLOOKUP($A152, 'E4 TB Allocation Details'!$A$18:$L$214, MATCH("A &amp; G ID", 'E4 TB Allocation Details'!$A$18:$L$18, 0),FALSE), 'E2 Allocators'!$B$15:$W$361, MATCH('O5 Details by Class &amp; Accounts'!CB$18, 'E2 Allocators'!$B$15:$W$15, 0),FALSE)*$E152), 0, VLOOKUP(VLOOKUP($A152, 'E4 TB Allocation Details'!$A$18:$L$214, MATCH("A &amp; G ID", 'E4 TB Allocation Details'!$A$18:$L$18, 0),FALSE), 'E2 Allocators'!$B$15:$W$361, MATCH('O5 Details by Class &amp; Accounts'!CB$18, 'E2 Allocators'!$B$15:$W$15, 0),FALSE)*$E152)</f>
        <v>0</v>
      </c>
      <c r="CC152" s="1321">
        <f>IF(ISERROR(VLOOKUP(VLOOKUP($A152, 'E4 TB Allocation Details'!$A$18:$L$214, MATCH("A &amp; G ID", 'E4 TB Allocation Details'!$A$18:$L$18, 0),FALSE), 'E2 Allocators'!$B$15:$W$361, MATCH('O5 Details by Class &amp; Accounts'!CC$18, 'E2 Allocators'!$B$15:$W$15, 0),FALSE)*$E152), 0, VLOOKUP(VLOOKUP($A152, 'E4 TB Allocation Details'!$A$18:$L$214, MATCH("A &amp; G ID", 'E4 TB Allocation Details'!$A$18:$L$18, 0),FALSE), 'E2 Allocators'!$B$15:$W$361, MATCH('O5 Details by Class &amp; Accounts'!CC$18, 'E2 Allocators'!$B$15:$W$15, 0),FALSE)*$E152)</f>
        <v>0</v>
      </c>
      <c r="CD152" s="1321">
        <f>IF(ISERROR(VLOOKUP(VLOOKUP($A152, 'E4 TB Allocation Details'!$A$18:$L$214, MATCH("A &amp; G ID", 'E4 TB Allocation Details'!$A$18:$L$18, 0),FALSE), 'E2 Allocators'!$B$15:$W$361, MATCH('O5 Details by Class &amp; Accounts'!CD$18, 'E2 Allocators'!$B$15:$W$15, 0),FALSE)*$E152), 0, VLOOKUP(VLOOKUP($A152, 'E4 TB Allocation Details'!$A$18:$L$214, MATCH("A &amp; G ID", 'E4 TB Allocation Details'!$A$18:$L$18, 0),FALSE), 'E2 Allocators'!$B$15:$W$361, MATCH('O5 Details by Class &amp; Accounts'!CD$18, 'E2 Allocators'!$B$15:$W$15, 0),FALSE)*$E152)</f>
        <v>0</v>
      </c>
      <c r="CE152" s="1321">
        <f>IF(ISERROR(VLOOKUP(VLOOKUP($A152, 'E4 TB Allocation Details'!$A$18:$L$214, MATCH("A &amp; G ID", 'E4 TB Allocation Details'!$A$18:$L$18, 0),FALSE), 'E2 Allocators'!$B$15:$W$361, MATCH('O5 Details by Class &amp; Accounts'!CE$18, 'E2 Allocators'!$B$15:$W$15, 0),FALSE)*$E152), 0, VLOOKUP(VLOOKUP($A152, 'E4 TB Allocation Details'!$A$18:$L$214, MATCH("A &amp; G ID", 'E4 TB Allocation Details'!$A$18:$L$18, 0),FALSE), 'E2 Allocators'!$B$15:$W$361, MATCH('O5 Details by Class &amp; Accounts'!CE$18, 'E2 Allocators'!$B$15:$W$15, 0),FALSE)*$E152)</f>
        <v>0</v>
      </c>
      <c r="CF152" s="1321">
        <f>IF(ISERROR(VLOOKUP(VLOOKUP($A152, 'E4 TB Allocation Details'!$A$18:$L$214, MATCH("A &amp; G ID", 'E4 TB Allocation Details'!$A$18:$L$18, 0),FALSE), 'E2 Allocators'!$B$15:$W$361, MATCH('O5 Details by Class &amp; Accounts'!CF$18, 'E2 Allocators'!$B$15:$W$15, 0),FALSE)*$E152), 0, VLOOKUP(VLOOKUP($A152, 'E4 TB Allocation Details'!$A$18:$L$214, MATCH("A &amp; G ID", 'E4 TB Allocation Details'!$A$18:$L$18, 0),FALSE), 'E2 Allocators'!$B$15:$W$361, MATCH('O5 Details by Class &amp; Accounts'!CF$18, 'E2 Allocators'!$B$15:$W$15, 0),FALSE)*$E152)</f>
        <v>0</v>
      </c>
      <c r="CG152" s="1321">
        <f>IF(ISERROR(VLOOKUP(VLOOKUP($A152, 'E4 TB Allocation Details'!$A$18:$L$214, MATCH("A &amp; G ID", 'E4 TB Allocation Details'!$A$18:$L$18, 0),FALSE), 'E2 Allocators'!$B$15:$W$361, MATCH('O5 Details by Class &amp; Accounts'!CG$18, 'E2 Allocators'!$B$15:$W$15, 0),FALSE)*$E152), 0, VLOOKUP(VLOOKUP($A152, 'E4 TB Allocation Details'!$A$18:$L$214, MATCH("A &amp; G ID", 'E4 TB Allocation Details'!$A$18:$L$18, 0),FALSE), 'E2 Allocators'!$B$15:$W$361, MATCH('O5 Details by Class &amp; Accounts'!CG$18, 'E2 Allocators'!$B$15:$W$15, 0),FALSE)*$E152)</f>
        <v>0</v>
      </c>
      <c r="CH152" s="1321">
        <f>IF(ISERROR(VLOOKUP(VLOOKUP($A152, 'E4 TB Allocation Details'!$A$18:$L$214, MATCH("A &amp; G ID", 'E4 TB Allocation Details'!$A$18:$L$18, 0),FALSE), 'E2 Allocators'!$B$15:$W$361, MATCH('O5 Details by Class &amp; Accounts'!CH$18, 'E2 Allocators'!$B$15:$W$15, 0),FALSE)*$E152), 0, VLOOKUP(VLOOKUP($A152, 'E4 TB Allocation Details'!$A$18:$L$214, MATCH("A &amp; G ID", 'E4 TB Allocation Details'!$A$18:$L$18, 0),FALSE), 'E2 Allocators'!$B$15:$W$361, MATCH('O5 Details by Class &amp; Accounts'!CH$18, 'E2 Allocators'!$B$15:$W$15, 0),FALSE)*$E152)</f>
        <v>0</v>
      </c>
      <c r="CI152" s="1321">
        <f>IF(ISERROR(VLOOKUP(VLOOKUP($A152, 'E4 TB Allocation Details'!$A$18:$L$214, MATCH("A &amp; G ID", 'E4 TB Allocation Details'!$A$18:$L$18, 0),FALSE), 'E2 Allocators'!$B$15:$W$361, MATCH('O5 Details by Class &amp; Accounts'!CI$18, 'E2 Allocators'!$B$15:$W$15, 0),FALSE)*$E152), 0, VLOOKUP(VLOOKUP($A152, 'E4 TB Allocation Details'!$A$18:$L$214, MATCH("A &amp; G ID", 'E4 TB Allocation Details'!$A$18:$L$18, 0),FALSE), 'E2 Allocators'!$B$15:$W$361, MATCH('O5 Details by Class &amp; Accounts'!CI$18, 'E2 Allocators'!$B$15:$W$15, 0),FALSE)*$E152)</f>
        <v>0</v>
      </c>
      <c r="CJ152" s="1321">
        <f>IF(ISERROR(VLOOKUP(VLOOKUP($A152, 'E4 TB Allocation Details'!$A$18:$L$214, MATCH("A &amp; G ID", 'E4 TB Allocation Details'!$A$18:$L$18, 0),FALSE), 'E2 Allocators'!$B$15:$W$361, MATCH('O5 Details by Class &amp; Accounts'!CJ$18, 'E2 Allocators'!$B$15:$W$15, 0),FALSE)*$E152), 0, VLOOKUP(VLOOKUP($A152, 'E4 TB Allocation Details'!$A$18:$L$214, MATCH("A &amp; G ID", 'E4 TB Allocation Details'!$A$18:$L$18, 0),FALSE), 'E2 Allocators'!$B$15:$W$361, MATCH('O5 Details by Class &amp; Accounts'!CJ$18, 'E2 Allocators'!$B$15:$W$15, 0),FALSE)*$E152)</f>
        <v>0</v>
      </c>
      <c r="CK152" s="1321">
        <f>IF(ISERROR(VLOOKUP(VLOOKUP($A152, 'E4 TB Allocation Details'!$A$18:$L$214, MATCH("A &amp; G ID", 'E4 TB Allocation Details'!$A$18:$L$18, 0),FALSE), 'E2 Allocators'!$B$15:$W$361, MATCH('O5 Details by Class &amp; Accounts'!CK$18, 'E2 Allocators'!$B$15:$W$15, 0),FALSE)*$E152), 0, VLOOKUP(VLOOKUP($A152, 'E4 TB Allocation Details'!$A$18:$L$214, MATCH("A &amp; G ID", 'E4 TB Allocation Details'!$A$18:$L$18, 0),FALSE), 'E2 Allocators'!$B$15:$W$361, MATCH('O5 Details by Class &amp; Accounts'!CK$18, 'E2 Allocators'!$B$15:$W$15, 0),FALSE)*$E152)</f>
        <v>0</v>
      </c>
      <c r="CL152" s="1321">
        <f>IF(ISERROR(VLOOKUP(VLOOKUP($A152, 'E4 TB Allocation Details'!$A$18:$L$214, MATCH("A &amp; G ID", 'E4 TB Allocation Details'!$A$18:$L$18, 0),FALSE), 'E2 Allocators'!$B$15:$W$361, MATCH('O5 Details by Class &amp; Accounts'!CL$18, 'E2 Allocators'!$B$15:$W$15, 0),FALSE)*$E152), 0, VLOOKUP(VLOOKUP($A152, 'E4 TB Allocation Details'!$A$18:$L$214, MATCH("A &amp; G ID", 'E4 TB Allocation Details'!$A$18:$L$18, 0),FALSE), 'E2 Allocators'!$B$15:$W$361, MATCH('O5 Details by Class &amp; Accounts'!CL$18, 'E2 Allocators'!$B$15:$W$15, 0),FALSE)*$E152)</f>
        <v>0</v>
      </c>
      <c r="CM152" s="1321">
        <f>IF(ISERROR(VLOOKUP(VLOOKUP($A152, 'E4 TB Allocation Details'!$A$18:$L$214, MATCH("A &amp; G ID", 'E4 TB Allocation Details'!$A$18:$L$18, 0),FALSE), 'E2 Allocators'!$B$15:$W$361, MATCH('O5 Details by Class &amp; Accounts'!CM$18, 'E2 Allocators'!$B$15:$W$15, 0),FALSE)*$E152), 0, VLOOKUP(VLOOKUP($A152, 'E4 TB Allocation Details'!$A$18:$L$214, MATCH("A &amp; G ID", 'E4 TB Allocation Details'!$A$18:$L$18, 0),FALSE), 'E2 Allocators'!$B$15:$W$361, MATCH('O5 Details by Class &amp; Accounts'!CM$18, 'E2 Allocators'!$B$15:$W$15, 0),FALSE)*$E152)</f>
        <v>0</v>
      </c>
      <c r="CN152" s="1321">
        <f t="shared" si="42"/>
        <v>0</v>
      </c>
      <c r="CO152" s="1650">
        <f t="shared" si="43"/>
        <v>0</v>
      </c>
      <c r="CQ152" s="1898" t="s">
        <v>1091</v>
      </c>
    </row>
    <row r="153" spans="1:95" s="64" customFormat="1" ht="12.75">
      <c r="A153" s="1089">
        <v>5105</v>
      </c>
      <c r="B153" s="1088" t="s">
        <v>1350</v>
      </c>
      <c r="C153" s="1647">
        <f>IF(ISERROR(VLOOKUP($A153,'I3 TB Data'!$A$19:$H$484,MATCH('O5 Details by Class &amp; Accounts'!$C$18, 'I3 TB Data'!$A$19:$H$19,0),0)), 0, VLOOKUP($A153,'I3 TB Data'!$A$19:$H$484,MATCH('O5 Details by Class &amp; Accounts'!$C$18,'I3 TB Data'!$A$19:$H$19,0),0))</f>
        <v>35000</v>
      </c>
      <c r="D153" s="1648"/>
      <c r="E153" s="1647">
        <f t="shared" si="44"/>
        <v>35000</v>
      </c>
      <c r="F153" s="1649">
        <f>IF(ISERROR(VLOOKUP($A153, 'E1 Categorization'!A33:E124, MATCH("Customer Component", 'E1 Categorization'!$A$33:$E$33,0), 0)), 0, IF(VLOOKUP($A153, 'E1 Categorization'!A33:E124, MATCH("Customer Component", 'E1 Categorization'!$A$33:$E$33,0), 0)=0, 'O5 Details by Class &amp; Accounts'!$E153, IF(AND(VLOOKUP($A153, 'E1 Categorization'!A33:E124, MATCH("Customer Component", 'E1 Categorization'!$A$33:$E$33,0), 0) &gt;0, VLOOKUP($A153, 'E1 Categorization'!A33:E124, MATCH("Customer Component", 'E1 Categorization'!$A$33:$E$33,0), 0)&lt;1), 'O5 Details by Class &amp; Accounts'!$E153*(1-VLOOKUP($A153, 'E1 Categorization'!A33:E124, MATCH("Customer Component", 'E1 Categorization'!$A$33:$E$33,0), 0)), 0)))</f>
        <v>21000</v>
      </c>
      <c r="G153" s="1649">
        <f>IF(ISERROR(VLOOKUP($A153, 'E1 Categorization'!A33:E124, MATCH("Customer Component", 'E1 Categorization'!$A$33:$E$33,0), 0)),0, IF(VLOOKUP($A153, 'E1 Categorization'!A33:E124, MATCH("Customer Component", 'E1 Categorization'!$A$33:$E$33,0), 0)=0, 0, IF(AND(VLOOKUP($A153, 'E1 Categorization'!A33:E124, MATCH("Customer Component", 'E1 Categorization'!$A$33:$E$33,0), 0) &gt;0, VLOOKUP($A153, 'E1 Categorization'!A33:E124, MATCH("Customer Component", 'E1 Categorization'!$A$33:$E$33,0), 0)&lt;1), 'O5 Details by Class &amp; Accounts'!$E153*(VLOOKUP($A153, 'E1 Categorization'!A33:E124, MATCH("Customer Component", 'E1 Categorization'!$A$33:$E$33,0), 0)), 'O5 Details by Class &amp; Accounts'!$E153)))</f>
        <v>14000</v>
      </c>
      <c r="H153" s="1321">
        <f t="shared" si="38"/>
        <v>35000</v>
      </c>
      <c r="I153" s="1321">
        <f>IF(ISERROR(VLOOKUP(VLOOKUP($A153, 'E4 TB Allocation Details'!$A$18:$L$214, MATCH("Demand ID", 'E4 TB Allocation Details'!$A$18:$L$18, 0),FALSE), 'E2 Allocators'!$B$15:$W$361, MATCH('O5 Details by Class &amp; Accounts'!I$18, 'E2 Allocators'!$B$15:$W$15, 0),FALSE)*$F153), 0, VLOOKUP(VLOOKUP($A153, 'E4 TB Allocation Details'!$A$18:$L$214, MATCH("Demand ID", 'E4 TB Allocation Details'!$A$18:$L$18, 0),FALSE), 'E2 Allocators'!$B$15:$W$361, MATCH('O5 Details by Class &amp; Accounts'!I$18, 'E2 Allocators'!$B$15:$W$15, 0),FALSE)*$F153)</f>
        <v>10976.554588806724</v>
      </c>
      <c r="J153" s="1321">
        <f>IF(ISERROR(VLOOKUP(VLOOKUP($A153, 'E4 TB Allocation Details'!$A$18:$L$214, MATCH("Demand ID", 'E4 TB Allocation Details'!$A$18:$L$18, 0),FALSE), 'E2 Allocators'!$B$15:$W$361, MATCH('O5 Details by Class &amp; Accounts'!J$18, 'E2 Allocators'!$B$15:$W$15, 0),FALSE)*$F153), 0, VLOOKUP(VLOOKUP($A153, 'E4 TB Allocation Details'!$A$18:$L$214, MATCH("Demand ID", 'E4 TB Allocation Details'!$A$18:$L$18, 0),FALSE), 'E2 Allocators'!$B$15:$W$361, MATCH('O5 Details by Class &amp; Accounts'!J$18, 'E2 Allocators'!$B$15:$W$15, 0),FALSE)*$F153)</f>
        <v>5495.1859998617838</v>
      </c>
      <c r="K153" s="1321">
        <f>IF(ISERROR(VLOOKUP(VLOOKUP($A153, 'E4 TB Allocation Details'!$A$18:$L$214, MATCH("Demand ID", 'E4 TB Allocation Details'!$A$18:$L$18, 0),FALSE), 'E2 Allocators'!$B$15:$W$361, MATCH('O5 Details by Class &amp; Accounts'!K$18, 'E2 Allocators'!$B$15:$W$15, 0),FALSE)*$F153), 0, VLOOKUP(VLOOKUP($A153, 'E4 TB Allocation Details'!$A$18:$L$214, MATCH("Demand ID", 'E4 TB Allocation Details'!$A$18:$L$18, 0),FALSE), 'E2 Allocators'!$B$15:$W$361, MATCH('O5 Details by Class &amp; Accounts'!K$18, 'E2 Allocators'!$B$15:$W$15, 0),FALSE)*$F153)</f>
        <v>4461.3934093335138</v>
      </c>
      <c r="L153" s="1321">
        <f>IF(ISERROR(VLOOKUP(VLOOKUP($A153, 'E4 TB Allocation Details'!$A$18:$L$214, MATCH("Demand ID", 'E4 TB Allocation Details'!$A$18:$L$18, 0),FALSE), 'E2 Allocators'!$B$15:$W$361, MATCH('O5 Details by Class &amp; Accounts'!L$18, 'E2 Allocators'!$B$15:$W$15, 0),FALSE)*$F153), 0, VLOOKUP(VLOOKUP($A153, 'E4 TB Allocation Details'!$A$18:$L$214, MATCH("Demand ID", 'E4 TB Allocation Details'!$A$18:$L$18, 0),FALSE), 'E2 Allocators'!$B$15:$W$361, MATCH('O5 Details by Class &amp; Accounts'!L$18, 'E2 Allocators'!$B$15:$W$15, 0),FALSE)*$F153)</f>
        <v>0</v>
      </c>
      <c r="M153" s="1321">
        <f>IF(ISERROR(VLOOKUP(VLOOKUP($A153, 'E4 TB Allocation Details'!$A$18:$L$214, MATCH("Demand ID", 'E4 TB Allocation Details'!$A$18:$L$18, 0),FALSE), 'E2 Allocators'!$B$15:$W$361, MATCH('O5 Details by Class &amp; Accounts'!M$18, 'E2 Allocators'!$B$15:$W$15, 0),FALSE)*$F153), 0, VLOOKUP(VLOOKUP($A153, 'E4 TB Allocation Details'!$A$18:$L$214, MATCH("Demand ID", 'E4 TB Allocation Details'!$A$18:$L$18, 0),FALSE), 'E2 Allocators'!$B$15:$W$361, MATCH('O5 Details by Class &amp; Accounts'!M$18, 'E2 Allocators'!$B$15:$W$15, 0),FALSE)*$F153)</f>
        <v>0</v>
      </c>
      <c r="N153" s="1321">
        <f>IF(ISERROR(VLOOKUP(VLOOKUP($A153, 'E4 TB Allocation Details'!$A$18:$L$214, MATCH("Demand ID", 'E4 TB Allocation Details'!$A$18:$L$18, 0),FALSE), 'E2 Allocators'!$B$15:$W$361, MATCH('O5 Details by Class &amp; Accounts'!N$18, 'E2 Allocators'!$B$15:$W$15, 0),FALSE)*$F153), 0, VLOOKUP(VLOOKUP($A153, 'E4 TB Allocation Details'!$A$18:$L$214, MATCH("Demand ID", 'E4 TB Allocation Details'!$A$18:$L$18, 0),FALSE), 'E2 Allocators'!$B$15:$W$361, MATCH('O5 Details by Class &amp; Accounts'!N$18, 'E2 Allocators'!$B$15:$W$15, 0),FALSE)*$F153)</f>
        <v>0</v>
      </c>
      <c r="O153" s="1321">
        <f>IF(ISERROR(VLOOKUP(VLOOKUP($A153, 'E4 TB Allocation Details'!$A$18:$L$214, MATCH("Demand ID", 'E4 TB Allocation Details'!$A$18:$L$18, 0),FALSE), 'E2 Allocators'!$B$15:$W$361, MATCH('O5 Details by Class &amp; Accounts'!O$18, 'E2 Allocators'!$B$15:$W$15, 0),FALSE)*$F153), 0, VLOOKUP(VLOOKUP($A153, 'E4 TB Allocation Details'!$A$18:$L$214, MATCH("Demand ID", 'E4 TB Allocation Details'!$A$18:$L$18, 0),FALSE), 'E2 Allocators'!$B$15:$W$361, MATCH('O5 Details by Class &amp; Accounts'!O$18, 'E2 Allocators'!$B$15:$W$15, 0),FALSE)*$F153)</f>
        <v>31.858710142748148</v>
      </c>
      <c r="P153" s="1321">
        <f>IF(ISERROR(VLOOKUP(VLOOKUP($A153, 'E4 TB Allocation Details'!$A$18:$L$214, MATCH("Demand ID", 'E4 TB Allocation Details'!$A$18:$L$18, 0),FALSE), 'E2 Allocators'!$B$15:$W$361, MATCH('O5 Details by Class &amp; Accounts'!P$18, 'E2 Allocators'!$B$15:$W$15, 0),FALSE)*$F153), 0, VLOOKUP(VLOOKUP($A153, 'E4 TB Allocation Details'!$A$18:$L$214, MATCH("Demand ID", 'E4 TB Allocation Details'!$A$18:$L$18, 0),FALSE), 'E2 Allocators'!$B$15:$W$361, MATCH('O5 Details by Class &amp; Accounts'!P$18, 'E2 Allocators'!$B$15:$W$15, 0),FALSE)*$F153)</f>
        <v>0</v>
      </c>
      <c r="Q153" s="1321">
        <f>IF(ISERROR(VLOOKUP(VLOOKUP($A153, 'E4 TB Allocation Details'!$A$18:$L$214, MATCH("Demand ID", 'E4 TB Allocation Details'!$A$18:$L$18, 0),FALSE), 'E2 Allocators'!$B$15:$W$361, MATCH('O5 Details by Class &amp; Accounts'!Q$18, 'E2 Allocators'!$B$15:$W$15, 0),FALSE)*$F153), 0, VLOOKUP(VLOOKUP($A153, 'E4 TB Allocation Details'!$A$18:$L$214, MATCH("Demand ID", 'E4 TB Allocation Details'!$A$18:$L$18, 0),FALSE), 'E2 Allocators'!$B$15:$W$361, MATCH('O5 Details by Class &amp; Accounts'!Q$18, 'E2 Allocators'!$B$15:$W$15, 0),FALSE)*$F153)</f>
        <v>35.007291855231422</v>
      </c>
      <c r="R153" s="1321">
        <f>IF(ISERROR(VLOOKUP(VLOOKUP($A153, 'E4 TB Allocation Details'!$A$18:$L$214, MATCH("Demand ID", 'E4 TB Allocation Details'!$A$18:$L$18, 0),FALSE), 'E2 Allocators'!$B$15:$W$361, MATCH('O5 Details by Class &amp; Accounts'!R$18, 'E2 Allocators'!$B$15:$W$15, 0),FALSE)*$F153), 0, VLOOKUP(VLOOKUP($A153, 'E4 TB Allocation Details'!$A$18:$L$214, MATCH("Demand ID", 'E4 TB Allocation Details'!$A$18:$L$18, 0),FALSE), 'E2 Allocators'!$B$15:$W$361, MATCH('O5 Details by Class &amp; Accounts'!R$18, 'E2 Allocators'!$B$15:$W$15, 0),FALSE)*$F153)</f>
        <v>0</v>
      </c>
      <c r="S153" s="1321">
        <f>IF(ISERROR(VLOOKUP(VLOOKUP($A153, 'E4 TB Allocation Details'!$A$18:$L$214, MATCH("Demand ID", 'E4 TB Allocation Details'!$A$18:$L$18, 0),FALSE), 'E2 Allocators'!$B$15:$W$361, MATCH('O5 Details by Class &amp; Accounts'!S$18, 'E2 Allocators'!$B$15:$W$15, 0),FALSE)*$F153), 0, VLOOKUP(VLOOKUP($A153, 'E4 TB Allocation Details'!$A$18:$L$214, MATCH("Demand ID", 'E4 TB Allocation Details'!$A$18:$L$18, 0),FALSE), 'E2 Allocators'!$B$15:$W$361, MATCH('O5 Details by Class &amp; Accounts'!S$18, 'E2 Allocators'!$B$15:$W$15, 0),FALSE)*$F153)</f>
        <v>0</v>
      </c>
      <c r="T153" s="1321">
        <f>IF(ISERROR(VLOOKUP(VLOOKUP($A153, 'E4 TB Allocation Details'!$A$18:$L$214, MATCH("Demand ID", 'E4 TB Allocation Details'!$A$18:$L$18, 0),FALSE), 'E2 Allocators'!$B$15:$W$361, MATCH('O5 Details by Class &amp; Accounts'!T$18, 'E2 Allocators'!$B$15:$W$15, 0),FALSE)*$F153), 0, VLOOKUP(VLOOKUP($A153, 'E4 TB Allocation Details'!$A$18:$L$214, MATCH("Demand ID", 'E4 TB Allocation Details'!$A$18:$L$18, 0),FALSE), 'E2 Allocators'!$B$15:$W$361, MATCH('O5 Details by Class &amp; Accounts'!T$18, 'E2 Allocators'!$B$15:$W$15, 0),FALSE)*$F153)</f>
        <v>0</v>
      </c>
      <c r="U153" s="1321">
        <f>IF(ISERROR(VLOOKUP(VLOOKUP($A153, 'E4 TB Allocation Details'!$A$18:$L$214, MATCH("Demand ID", 'E4 TB Allocation Details'!$A$18:$L$18, 0),FALSE), 'E2 Allocators'!$B$15:$W$361, MATCH('O5 Details by Class &amp; Accounts'!U$18, 'E2 Allocators'!$B$15:$W$15, 0),FALSE)*$F153), 0, VLOOKUP(VLOOKUP($A153, 'E4 TB Allocation Details'!$A$18:$L$214, MATCH("Demand ID", 'E4 TB Allocation Details'!$A$18:$L$18, 0),FALSE), 'E2 Allocators'!$B$15:$W$361, MATCH('O5 Details by Class &amp; Accounts'!U$18, 'E2 Allocators'!$B$15:$W$15, 0),FALSE)*$F153)</f>
        <v>0</v>
      </c>
      <c r="V153" s="1321">
        <f>IF(ISERROR(VLOOKUP(VLOOKUP($A153, 'E4 TB Allocation Details'!$A$18:$L$214, MATCH("Demand ID", 'E4 TB Allocation Details'!$A$18:$L$18, 0),FALSE), 'E2 Allocators'!$B$15:$W$361, MATCH('O5 Details by Class &amp; Accounts'!V$18, 'E2 Allocators'!$B$15:$W$15, 0),FALSE)*$F153), 0, VLOOKUP(VLOOKUP($A153, 'E4 TB Allocation Details'!$A$18:$L$214, MATCH("Demand ID", 'E4 TB Allocation Details'!$A$18:$L$18, 0),FALSE), 'E2 Allocators'!$B$15:$W$361, MATCH('O5 Details by Class &amp; Accounts'!V$18, 'E2 Allocators'!$B$15:$W$15, 0),FALSE)*$F153)</f>
        <v>0</v>
      </c>
      <c r="W153" s="1321">
        <f>IF(ISERROR(VLOOKUP(VLOOKUP($A153, 'E4 TB Allocation Details'!$A$18:$L$214, MATCH("Demand ID", 'E4 TB Allocation Details'!$A$18:$L$18, 0),FALSE), 'E2 Allocators'!$B$15:$W$361, MATCH('O5 Details by Class &amp; Accounts'!W$18, 'E2 Allocators'!$B$15:$W$15, 0),FALSE)*$F153), 0, VLOOKUP(VLOOKUP($A153, 'E4 TB Allocation Details'!$A$18:$L$214, MATCH("Demand ID", 'E4 TB Allocation Details'!$A$18:$L$18, 0),FALSE), 'E2 Allocators'!$B$15:$W$361, MATCH('O5 Details by Class &amp; Accounts'!W$18, 'E2 Allocators'!$B$15:$W$15, 0),FALSE)*$F153)</f>
        <v>0</v>
      </c>
      <c r="X153" s="1321">
        <f>IF(ISERROR(VLOOKUP(VLOOKUP($A153, 'E4 TB Allocation Details'!$A$18:$L$214, MATCH("Demand ID", 'E4 TB Allocation Details'!$A$18:$L$18, 0),FALSE), 'E2 Allocators'!$B$15:$W$361, MATCH('O5 Details by Class &amp; Accounts'!X$18, 'E2 Allocators'!$B$15:$W$15, 0),FALSE)*$F153), 0, VLOOKUP(VLOOKUP($A153, 'E4 TB Allocation Details'!$A$18:$L$214, MATCH("Demand ID", 'E4 TB Allocation Details'!$A$18:$L$18, 0),FALSE), 'E2 Allocators'!$B$15:$W$361, MATCH('O5 Details by Class &amp; Accounts'!X$18, 'E2 Allocators'!$B$15:$W$15, 0),FALSE)*$F153)</f>
        <v>0</v>
      </c>
      <c r="Y153" s="1321">
        <f>IF(ISERROR(VLOOKUP(VLOOKUP($A153, 'E4 TB Allocation Details'!$A$18:$L$214, MATCH("Demand ID", 'E4 TB Allocation Details'!$A$18:$L$18, 0),FALSE), 'E2 Allocators'!$B$15:$W$361, MATCH('O5 Details by Class &amp; Accounts'!Y$18, 'E2 Allocators'!$B$15:$W$15, 0),FALSE)*$F153), 0, VLOOKUP(VLOOKUP($A153, 'E4 TB Allocation Details'!$A$18:$L$214, MATCH("Demand ID", 'E4 TB Allocation Details'!$A$18:$L$18, 0),FALSE), 'E2 Allocators'!$B$15:$W$361, MATCH('O5 Details by Class &amp; Accounts'!Y$18, 'E2 Allocators'!$B$15:$W$15, 0),FALSE)*$F153)</f>
        <v>0</v>
      </c>
      <c r="Z153" s="1321">
        <f>IF(ISERROR(VLOOKUP(VLOOKUP($A153, 'E4 TB Allocation Details'!$A$18:$L$214, MATCH("Demand ID", 'E4 TB Allocation Details'!$A$18:$L$18, 0),FALSE), 'E2 Allocators'!$B$15:$W$361, MATCH('O5 Details by Class &amp; Accounts'!Z$18, 'E2 Allocators'!$B$15:$W$15, 0),FALSE)*$F153), 0, VLOOKUP(VLOOKUP($A153, 'E4 TB Allocation Details'!$A$18:$L$214, MATCH("Demand ID", 'E4 TB Allocation Details'!$A$18:$L$18, 0),FALSE), 'E2 Allocators'!$B$15:$W$361, MATCH('O5 Details by Class &amp; Accounts'!Z$18, 'E2 Allocators'!$B$15:$W$15, 0),FALSE)*$F153)</f>
        <v>0</v>
      </c>
      <c r="AA153" s="1321">
        <f>IF(ISERROR(VLOOKUP(VLOOKUP($A153, 'E4 TB Allocation Details'!$A$18:$L$214, MATCH("Demand ID", 'E4 TB Allocation Details'!$A$18:$L$18, 0),FALSE), 'E2 Allocators'!$B$15:$W$361, MATCH('O5 Details by Class &amp; Accounts'!AA$18, 'E2 Allocators'!$B$15:$W$15, 0),FALSE)*$F153), 0, VLOOKUP(VLOOKUP($A153, 'E4 TB Allocation Details'!$A$18:$L$214, MATCH("Demand ID", 'E4 TB Allocation Details'!$A$18:$L$18, 0),FALSE), 'E2 Allocators'!$B$15:$W$361, MATCH('O5 Details by Class &amp; Accounts'!AA$18, 'E2 Allocators'!$B$15:$W$15, 0),FALSE)*$F153)</f>
        <v>0</v>
      </c>
      <c r="AB153" s="1321">
        <f>IF(ISERROR(VLOOKUP(VLOOKUP($A153, 'E4 TB Allocation Details'!$A$18:$L$214, MATCH("Demand ID", 'E4 TB Allocation Details'!$A$18:$L$18, 0),FALSE), 'E2 Allocators'!$B$15:$W$361, MATCH('O5 Details by Class &amp; Accounts'!AB$18, 'E2 Allocators'!$B$15:$W$15, 0),FALSE)*$F153), 0, VLOOKUP(VLOOKUP($A153, 'E4 TB Allocation Details'!$A$18:$L$214, MATCH("Demand ID", 'E4 TB Allocation Details'!$A$18:$L$18, 0),FALSE), 'E2 Allocators'!$B$15:$W$361, MATCH('O5 Details by Class &amp; Accounts'!AB$18, 'E2 Allocators'!$B$15:$W$15, 0),FALSE)*$F153)</f>
        <v>0</v>
      </c>
      <c r="AC153" s="1321">
        <f t="shared" si="39"/>
        <v>21000</v>
      </c>
      <c r="AD153" s="1321">
        <f>IF(ISERROR(VLOOKUP(VLOOKUP($A153, 'E4 TB Allocation Details'!$A$18:$L$214, MATCH("Customer ID", 'E4 TB Allocation Details'!$A$18:$L$18, 0),FALSE), 'E2 Allocators'!$B$15:$W$361, MATCH('O5 Details by Class &amp; Accounts'!AD$18, 'E2 Allocators'!$B$15:$W$15, 0),FALSE)*$G153), 0, VLOOKUP(VLOOKUP($A153, 'E4 TB Allocation Details'!$A$18:$L$214, MATCH("Customer ID", 'E4 TB Allocation Details'!$A$18:$L$18, 0),FALSE), 'E2 Allocators'!$B$15:$W$361, MATCH('O5 Details by Class &amp; Accounts'!AD$18, 'E2 Allocators'!$B$15:$W$15, 0),FALSE)*$G153)</f>
        <v>11703.687639503141</v>
      </c>
      <c r="AE153" s="1321">
        <f>IF(ISERROR(VLOOKUP(VLOOKUP($A153, 'E4 TB Allocation Details'!$A$18:$L$214, MATCH("Customer ID", 'E4 TB Allocation Details'!$A$18:$L$18, 0),FALSE), 'E2 Allocators'!$B$15:$W$361, MATCH('O5 Details by Class &amp; Accounts'!AE$18, 'E2 Allocators'!$B$15:$W$15, 0),FALSE)*$G153), 0, VLOOKUP(VLOOKUP($A153, 'E4 TB Allocation Details'!$A$18:$L$214, MATCH("Customer ID", 'E4 TB Allocation Details'!$A$18:$L$18, 0),FALSE), 'E2 Allocators'!$B$15:$W$361, MATCH('O5 Details by Class &amp; Accounts'!AE$18, 'E2 Allocators'!$B$15:$W$15, 0),FALSE)*$G153)</f>
        <v>1449.4107721822888</v>
      </c>
      <c r="AF153" s="1321">
        <f>IF(ISERROR(VLOOKUP(VLOOKUP($A153, 'E4 TB Allocation Details'!$A$18:$L$214, MATCH("Customer ID", 'E4 TB Allocation Details'!$A$18:$L$18, 0),FALSE), 'E2 Allocators'!$B$15:$W$361, MATCH('O5 Details by Class &amp; Accounts'!AF$18, 'E2 Allocators'!$B$15:$W$15, 0),FALSE)*$G153), 0, VLOOKUP(VLOOKUP($A153, 'E4 TB Allocation Details'!$A$18:$L$214, MATCH("Customer ID", 'E4 TB Allocation Details'!$A$18:$L$18, 0),FALSE), 'E2 Allocators'!$B$15:$W$361, MATCH('O5 Details by Class &amp; Accounts'!AF$18, 'E2 Allocators'!$B$15:$W$15, 0),FALSE)*$G153)</f>
        <v>129.93668135244613</v>
      </c>
      <c r="AG153" s="1321">
        <f>IF(ISERROR(VLOOKUP(VLOOKUP($A153, 'E4 TB Allocation Details'!$A$18:$L$214, MATCH("Customer ID", 'E4 TB Allocation Details'!$A$18:$L$18, 0),FALSE), 'E2 Allocators'!$B$15:$W$361, MATCH('O5 Details by Class &amp; Accounts'!AG$18, 'E2 Allocators'!$B$15:$W$15, 0),FALSE)*$G153), 0, VLOOKUP(VLOOKUP($A153, 'E4 TB Allocation Details'!$A$18:$L$214, MATCH("Customer ID", 'E4 TB Allocation Details'!$A$18:$L$18, 0),FALSE), 'E2 Allocators'!$B$15:$W$361, MATCH('O5 Details by Class &amp; Accounts'!AG$18, 'E2 Allocators'!$B$15:$W$15, 0),FALSE)*$G153)</f>
        <v>0</v>
      </c>
      <c r="AH153" s="1321">
        <f>IF(ISERROR(VLOOKUP(VLOOKUP($A153, 'E4 TB Allocation Details'!$A$18:$L$214, MATCH("Customer ID", 'E4 TB Allocation Details'!$A$18:$L$18, 0),FALSE), 'E2 Allocators'!$B$15:$W$361, MATCH('O5 Details by Class &amp; Accounts'!AH$18, 'E2 Allocators'!$B$15:$W$15, 0),FALSE)*$G153), 0, VLOOKUP(VLOOKUP($A153, 'E4 TB Allocation Details'!$A$18:$L$214, MATCH("Customer ID", 'E4 TB Allocation Details'!$A$18:$L$18, 0),FALSE), 'E2 Allocators'!$B$15:$W$361, MATCH('O5 Details by Class &amp; Accounts'!AH$18, 'E2 Allocators'!$B$15:$W$15, 0),FALSE)*$G153)</f>
        <v>0</v>
      </c>
      <c r="AI153" s="1321">
        <f>IF(ISERROR(VLOOKUP(VLOOKUP($A153, 'E4 TB Allocation Details'!$A$18:$L$214, MATCH("Customer ID", 'E4 TB Allocation Details'!$A$18:$L$18, 0),FALSE), 'E2 Allocators'!$B$15:$W$361, MATCH('O5 Details by Class &amp; Accounts'!AI$18, 'E2 Allocators'!$B$15:$W$15, 0),FALSE)*$G153), 0, VLOOKUP(VLOOKUP($A153, 'E4 TB Allocation Details'!$A$18:$L$214, MATCH("Customer ID", 'E4 TB Allocation Details'!$A$18:$L$18, 0),FALSE), 'E2 Allocators'!$B$15:$W$361, MATCH('O5 Details by Class &amp; Accounts'!AI$18, 'E2 Allocators'!$B$15:$W$15, 0),FALSE)*$G153)</f>
        <v>0</v>
      </c>
      <c r="AJ153" s="1321">
        <f>IF(ISERROR(VLOOKUP(VLOOKUP($A153, 'E4 TB Allocation Details'!$A$18:$L$214, MATCH("Customer ID", 'E4 TB Allocation Details'!$A$18:$L$18, 0),FALSE), 'E2 Allocators'!$B$15:$W$361, MATCH('O5 Details by Class &amp; Accounts'!AJ$18, 'E2 Allocators'!$B$15:$W$15, 0),FALSE)*$G153), 0, VLOOKUP(VLOOKUP($A153, 'E4 TB Allocation Details'!$A$18:$L$214, MATCH("Customer ID", 'E4 TB Allocation Details'!$A$18:$L$18, 0),FALSE), 'E2 Allocators'!$B$15:$W$361, MATCH('O5 Details by Class &amp; Accounts'!AJ$18, 'E2 Allocators'!$B$15:$W$15, 0),FALSE)*$G153)</f>
        <v>695.65106423224029</v>
      </c>
      <c r="AK153" s="1321">
        <f>IF(ISERROR(VLOOKUP(VLOOKUP($A153, 'E4 TB Allocation Details'!$A$18:$L$214, MATCH("Customer ID", 'E4 TB Allocation Details'!$A$18:$L$18, 0),FALSE), 'E2 Allocators'!$B$15:$W$361, MATCH('O5 Details by Class &amp; Accounts'!AK$18, 'E2 Allocators'!$B$15:$W$15, 0),FALSE)*$G153), 0, VLOOKUP(VLOOKUP($A153, 'E4 TB Allocation Details'!$A$18:$L$214, MATCH("Customer ID", 'E4 TB Allocation Details'!$A$18:$L$18, 0),FALSE), 'E2 Allocators'!$B$15:$W$361, MATCH('O5 Details by Class &amp; Accounts'!AK$18, 'E2 Allocators'!$B$15:$W$15, 0),FALSE)*$G153)</f>
        <v>0</v>
      </c>
      <c r="AL153" s="1321">
        <f>IF(ISERROR(VLOOKUP(VLOOKUP($A153, 'E4 TB Allocation Details'!$A$18:$L$214, MATCH("Customer ID", 'E4 TB Allocation Details'!$A$18:$L$18, 0),FALSE), 'E2 Allocators'!$B$15:$W$361, MATCH('O5 Details by Class &amp; Accounts'!AL$18, 'E2 Allocators'!$B$15:$W$15, 0),FALSE)*$G153), 0, VLOOKUP(VLOOKUP($A153, 'E4 TB Allocation Details'!$A$18:$L$214, MATCH("Customer ID", 'E4 TB Allocation Details'!$A$18:$L$18, 0),FALSE), 'E2 Allocators'!$B$15:$W$361, MATCH('O5 Details by Class &amp; Accounts'!AL$18, 'E2 Allocators'!$B$15:$W$15, 0),FALSE)*$G153)</f>
        <v>21.313842729882012</v>
      </c>
      <c r="AM153" s="1321">
        <f>IF(ISERROR(VLOOKUP(VLOOKUP($A153, 'E4 TB Allocation Details'!$A$18:$L$214, MATCH("Customer ID", 'E4 TB Allocation Details'!$A$18:$L$18, 0),FALSE), 'E2 Allocators'!$B$15:$W$361, MATCH('O5 Details by Class &amp; Accounts'!AM$18, 'E2 Allocators'!$B$15:$W$15, 0),FALSE)*$G153), 0, VLOOKUP(VLOOKUP($A153, 'E4 TB Allocation Details'!$A$18:$L$214, MATCH("Customer ID", 'E4 TB Allocation Details'!$A$18:$L$18, 0),FALSE), 'E2 Allocators'!$B$15:$W$361, MATCH('O5 Details by Class &amp; Accounts'!AM$18, 'E2 Allocators'!$B$15:$W$15, 0),FALSE)*$G153)</f>
        <v>0</v>
      </c>
      <c r="AN153" s="1321">
        <f>IF(ISERROR(VLOOKUP(VLOOKUP($A153, 'E4 TB Allocation Details'!$A$18:$L$214, MATCH("Customer ID", 'E4 TB Allocation Details'!$A$18:$L$18, 0),FALSE), 'E2 Allocators'!$B$15:$W$361, MATCH('O5 Details by Class &amp; Accounts'!AN$18, 'E2 Allocators'!$B$15:$W$15, 0),FALSE)*$G153), 0, VLOOKUP(VLOOKUP($A153, 'E4 TB Allocation Details'!$A$18:$L$214, MATCH("Customer ID", 'E4 TB Allocation Details'!$A$18:$L$18, 0),FALSE), 'E2 Allocators'!$B$15:$W$361, MATCH('O5 Details by Class &amp; Accounts'!AN$18, 'E2 Allocators'!$B$15:$W$15, 0),FALSE)*$G153)</f>
        <v>0</v>
      </c>
      <c r="AO153" s="1321">
        <f>IF(ISERROR(VLOOKUP(VLOOKUP($A153, 'E4 TB Allocation Details'!$A$18:$L$214, MATCH("Customer ID", 'E4 TB Allocation Details'!$A$18:$L$18, 0),FALSE), 'E2 Allocators'!$B$15:$W$361, MATCH('O5 Details by Class &amp; Accounts'!AO$18, 'E2 Allocators'!$B$15:$W$15, 0),FALSE)*$G153), 0, VLOOKUP(VLOOKUP($A153, 'E4 TB Allocation Details'!$A$18:$L$214, MATCH("Customer ID", 'E4 TB Allocation Details'!$A$18:$L$18, 0),FALSE), 'E2 Allocators'!$B$15:$W$361, MATCH('O5 Details by Class &amp; Accounts'!AO$18, 'E2 Allocators'!$B$15:$W$15, 0),FALSE)*$G153)</f>
        <v>0</v>
      </c>
      <c r="AP153" s="1321">
        <f>IF(ISERROR(VLOOKUP(VLOOKUP($A153, 'E4 TB Allocation Details'!$A$18:$L$214, MATCH("Customer ID", 'E4 TB Allocation Details'!$A$18:$L$18, 0),FALSE), 'E2 Allocators'!$B$15:$W$361, MATCH('O5 Details by Class &amp; Accounts'!AP$18, 'E2 Allocators'!$B$15:$W$15, 0),FALSE)*$G153), 0, VLOOKUP(VLOOKUP($A153, 'E4 TB Allocation Details'!$A$18:$L$214, MATCH("Customer ID", 'E4 TB Allocation Details'!$A$18:$L$18, 0),FALSE), 'E2 Allocators'!$B$15:$W$361, MATCH('O5 Details by Class &amp; Accounts'!AP$18, 'E2 Allocators'!$B$15:$W$15, 0),FALSE)*$G153)</f>
        <v>0</v>
      </c>
      <c r="AQ153" s="1321">
        <f>IF(ISERROR(VLOOKUP(VLOOKUP($A153, 'E4 TB Allocation Details'!$A$18:$L$214, MATCH("Customer ID", 'E4 TB Allocation Details'!$A$18:$L$18, 0),FALSE), 'E2 Allocators'!$B$15:$W$361, MATCH('O5 Details by Class &amp; Accounts'!AQ$18, 'E2 Allocators'!$B$15:$W$15, 0),FALSE)*$G153), 0, VLOOKUP(VLOOKUP($A153, 'E4 TB Allocation Details'!$A$18:$L$214, MATCH("Customer ID", 'E4 TB Allocation Details'!$A$18:$L$18, 0),FALSE), 'E2 Allocators'!$B$15:$W$361, MATCH('O5 Details by Class &amp; Accounts'!AQ$18, 'E2 Allocators'!$B$15:$W$15, 0),FALSE)*$G153)</f>
        <v>0</v>
      </c>
      <c r="AR153" s="1321">
        <f>IF(ISERROR(VLOOKUP(VLOOKUP($A153, 'E4 TB Allocation Details'!$A$18:$L$214, MATCH("Customer ID", 'E4 TB Allocation Details'!$A$18:$L$18, 0),FALSE), 'E2 Allocators'!$B$15:$W$361, MATCH('O5 Details by Class &amp; Accounts'!AR$18, 'E2 Allocators'!$B$15:$W$15, 0),FALSE)*$G153), 0, VLOOKUP(VLOOKUP($A153, 'E4 TB Allocation Details'!$A$18:$L$214, MATCH("Customer ID", 'E4 TB Allocation Details'!$A$18:$L$18, 0),FALSE), 'E2 Allocators'!$B$15:$W$361, MATCH('O5 Details by Class &amp; Accounts'!AR$18, 'E2 Allocators'!$B$15:$W$15, 0),FALSE)*$G153)</f>
        <v>0</v>
      </c>
      <c r="AS153" s="1321">
        <f>IF(ISERROR(VLOOKUP(VLOOKUP($A153, 'E4 TB Allocation Details'!$A$18:$L$214, MATCH("Customer ID", 'E4 TB Allocation Details'!$A$18:$L$18, 0),FALSE), 'E2 Allocators'!$B$15:$W$361, MATCH('O5 Details by Class &amp; Accounts'!AS$18, 'E2 Allocators'!$B$15:$W$15, 0),FALSE)*$G153), 0, VLOOKUP(VLOOKUP($A153, 'E4 TB Allocation Details'!$A$18:$L$214, MATCH("Customer ID", 'E4 TB Allocation Details'!$A$18:$L$18, 0),FALSE), 'E2 Allocators'!$B$15:$W$361, MATCH('O5 Details by Class &amp; Accounts'!AS$18, 'E2 Allocators'!$B$15:$W$15, 0),FALSE)*$G153)</f>
        <v>0</v>
      </c>
      <c r="AT153" s="1321">
        <f>IF(ISERROR(VLOOKUP(VLOOKUP($A153, 'E4 TB Allocation Details'!$A$18:$L$214, MATCH("Customer ID", 'E4 TB Allocation Details'!$A$18:$L$18, 0),FALSE), 'E2 Allocators'!$B$15:$W$361, MATCH('O5 Details by Class &amp; Accounts'!AT$18, 'E2 Allocators'!$B$15:$W$15, 0),FALSE)*$G153), 0, VLOOKUP(VLOOKUP($A153, 'E4 TB Allocation Details'!$A$18:$L$214, MATCH("Customer ID", 'E4 TB Allocation Details'!$A$18:$L$18, 0),FALSE), 'E2 Allocators'!$B$15:$W$361, MATCH('O5 Details by Class &amp; Accounts'!AT$18, 'E2 Allocators'!$B$15:$W$15, 0),FALSE)*$G153)</f>
        <v>0</v>
      </c>
      <c r="AU153" s="1321">
        <f>IF(ISERROR(VLOOKUP(VLOOKUP($A153, 'E4 TB Allocation Details'!$A$18:$L$214, MATCH("Customer ID", 'E4 TB Allocation Details'!$A$18:$L$18, 0),FALSE), 'E2 Allocators'!$B$15:$W$361, MATCH('O5 Details by Class &amp; Accounts'!AU$18, 'E2 Allocators'!$B$15:$W$15, 0),FALSE)*$G153), 0, VLOOKUP(VLOOKUP($A153, 'E4 TB Allocation Details'!$A$18:$L$214, MATCH("Customer ID", 'E4 TB Allocation Details'!$A$18:$L$18, 0),FALSE), 'E2 Allocators'!$B$15:$W$361, MATCH('O5 Details by Class &amp; Accounts'!AU$18, 'E2 Allocators'!$B$15:$W$15, 0),FALSE)*$G153)</f>
        <v>0</v>
      </c>
      <c r="AV153" s="1321">
        <f>IF(ISERROR(VLOOKUP(VLOOKUP($A153, 'E4 TB Allocation Details'!$A$18:$L$214, MATCH("Customer ID", 'E4 TB Allocation Details'!$A$18:$L$18, 0),FALSE), 'E2 Allocators'!$B$15:$W$361, MATCH('O5 Details by Class &amp; Accounts'!AV$18, 'E2 Allocators'!$B$15:$W$15, 0),FALSE)*$G153), 0, VLOOKUP(VLOOKUP($A153, 'E4 TB Allocation Details'!$A$18:$L$214, MATCH("Customer ID", 'E4 TB Allocation Details'!$A$18:$L$18, 0),FALSE), 'E2 Allocators'!$B$15:$W$361, MATCH('O5 Details by Class &amp; Accounts'!AV$18, 'E2 Allocators'!$B$15:$W$15, 0),FALSE)*$G153)</f>
        <v>0</v>
      </c>
      <c r="AW153" s="1321">
        <f>IF(ISERROR(VLOOKUP(VLOOKUP($A153, 'E4 TB Allocation Details'!$A$18:$L$214, MATCH("Customer ID", 'E4 TB Allocation Details'!$A$18:$L$18, 0),FALSE), 'E2 Allocators'!$B$15:$W$361, MATCH('O5 Details by Class &amp; Accounts'!AW$18, 'E2 Allocators'!$B$15:$W$15, 0),FALSE)*$G153), 0, VLOOKUP(VLOOKUP($A153, 'E4 TB Allocation Details'!$A$18:$L$214, MATCH("Customer ID", 'E4 TB Allocation Details'!$A$18:$L$18, 0),FALSE), 'E2 Allocators'!$B$15:$W$361, MATCH('O5 Details by Class &amp; Accounts'!AW$18, 'E2 Allocators'!$B$15:$W$15, 0),FALSE)*$G153)</f>
        <v>0</v>
      </c>
      <c r="AX153" s="1321">
        <f t="shared" si="40"/>
        <v>14000</v>
      </c>
      <c r="AY153" s="1321">
        <f>IF(ISERROR(VLOOKUP(VLOOKUP($A153, 'E4 TB Allocation Details'!$A$18:$L$214, MATCH("Misc ID", 'E4 TB Allocation Details'!$A$18:$L$18, 0),FALSE), 'E2 Allocators'!$B$15:$W$361, MATCH('O5 Details by Class &amp; Accounts'!AY$18, 'E2 Allocators'!$B$15:$W$15, 0),FALSE)*$E153), 0, VLOOKUP(VLOOKUP($A153, 'E4 TB Allocation Details'!$A$18:$L$214, MATCH("Misc ID", 'E4 TB Allocation Details'!$A$18:$L$18, 0),FALSE), 'E2 Allocators'!$B$15:$W$361, MATCH('O5 Details by Class &amp; Accounts'!AY$18, 'E2 Allocators'!$B$15:$W$15, 0),FALSE)*$E153)</f>
        <v>0</v>
      </c>
      <c r="AZ153" s="1321">
        <f>IF(ISERROR(VLOOKUP(VLOOKUP($A153, 'E4 TB Allocation Details'!$A$18:$L$214, MATCH("Misc ID", 'E4 TB Allocation Details'!$A$18:$L$18, 0),FALSE), 'E2 Allocators'!$B$15:$W$361, MATCH('O5 Details by Class &amp; Accounts'!AZ$18, 'E2 Allocators'!$B$15:$W$15, 0),FALSE)*$E153), 0, VLOOKUP(VLOOKUP($A153, 'E4 TB Allocation Details'!$A$18:$L$214, MATCH("Misc ID", 'E4 TB Allocation Details'!$A$18:$L$18, 0),FALSE), 'E2 Allocators'!$B$15:$W$361, MATCH('O5 Details by Class &amp; Accounts'!AZ$18, 'E2 Allocators'!$B$15:$W$15, 0),FALSE)*$E153)</f>
        <v>0</v>
      </c>
      <c r="BA153" s="1321">
        <f>IF(ISERROR(VLOOKUP(VLOOKUP($A153, 'E4 TB Allocation Details'!$A$18:$L$214, MATCH("Misc ID", 'E4 TB Allocation Details'!$A$18:$L$18, 0),FALSE), 'E2 Allocators'!$B$15:$W$361, MATCH('O5 Details by Class &amp; Accounts'!BA$18, 'E2 Allocators'!$B$15:$W$15, 0),FALSE)*$E153), 0, VLOOKUP(VLOOKUP($A153, 'E4 TB Allocation Details'!$A$18:$L$214, MATCH("Misc ID", 'E4 TB Allocation Details'!$A$18:$L$18, 0),FALSE), 'E2 Allocators'!$B$15:$W$361, MATCH('O5 Details by Class &amp; Accounts'!BA$18, 'E2 Allocators'!$B$15:$W$15, 0),FALSE)*$E153)</f>
        <v>0</v>
      </c>
      <c r="BB153" s="1321">
        <f>IF(ISERROR(VLOOKUP(VLOOKUP($A153, 'E4 TB Allocation Details'!$A$18:$L$214, MATCH("Misc ID", 'E4 TB Allocation Details'!$A$18:$L$18, 0),FALSE), 'E2 Allocators'!$B$15:$W$361, MATCH('O5 Details by Class &amp; Accounts'!BB$18, 'E2 Allocators'!$B$15:$W$15, 0),FALSE)*$E153), 0, VLOOKUP(VLOOKUP($A153, 'E4 TB Allocation Details'!$A$18:$L$214, MATCH("Misc ID", 'E4 TB Allocation Details'!$A$18:$L$18, 0),FALSE), 'E2 Allocators'!$B$15:$W$361, MATCH('O5 Details by Class &amp; Accounts'!BB$18, 'E2 Allocators'!$B$15:$W$15, 0),FALSE)*$E153)</f>
        <v>0</v>
      </c>
      <c r="BC153" s="1321">
        <f>IF(ISERROR(VLOOKUP(VLOOKUP($A153, 'E4 TB Allocation Details'!$A$18:$L$214, MATCH("Misc ID", 'E4 TB Allocation Details'!$A$18:$L$18, 0),FALSE), 'E2 Allocators'!$B$15:$W$361, MATCH('O5 Details by Class &amp; Accounts'!BC$18, 'E2 Allocators'!$B$15:$W$15, 0),FALSE)*$E153), 0, VLOOKUP(VLOOKUP($A153, 'E4 TB Allocation Details'!$A$18:$L$214, MATCH("Misc ID", 'E4 TB Allocation Details'!$A$18:$L$18, 0),FALSE), 'E2 Allocators'!$B$15:$W$361, MATCH('O5 Details by Class &amp; Accounts'!BC$18, 'E2 Allocators'!$B$15:$W$15, 0),FALSE)*$E153)</f>
        <v>0</v>
      </c>
      <c r="BD153" s="1321">
        <f>IF(ISERROR(VLOOKUP(VLOOKUP($A153, 'E4 TB Allocation Details'!$A$18:$L$214, MATCH("Misc ID", 'E4 TB Allocation Details'!$A$18:$L$18, 0),FALSE), 'E2 Allocators'!$B$15:$W$361, MATCH('O5 Details by Class &amp; Accounts'!BD$18, 'E2 Allocators'!$B$15:$W$15, 0),FALSE)*$E153), 0, VLOOKUP(VLOOKUP($A153, 'E4 TB Allocation Details'!$A$18:$L$214, MATCH("Misc ID", 'E4 TB Allocation Details'!$A$18:$L$18, 0),FALSE), 'E2 Allocators'!$B$15:$W$361, MATCH('O5 Details by Class &amp; Accounts'!BD$18, 'E2 Allocators'!$B$15:$W$15, 0),FALSE)*$E153)</f>
        <v>0</v>
      </c>
      <c r="BE153" s="1321">
        <f>IF(ISERROR(VLOOKUP(VLOOKUP($A153, 'E4 TB Allocation Details'!$A$18:$L$214, MATCH("Misc ID", 'E4 TB Allocation Details'!$A$18:$L$18, 0),FALSE), 'E2 Allocators'!$B$15:$W$361, MATCH('O5 Details by Class &amp; Accounts'!BE$18, 'E2 Allocators'!$B$15:$W$15, 0),FALSE)*$E153), 0, VLOOKUP(VLOOKUP($A153, 'E4 TB Allocation Details'!$A$18:$L$214, MATCH("Misc ID", 'E4 TB Allocation Details'!$A$18:$L$18, 0),FALSE), 'E2 Allocators'!$B$15:$W$361, MATCH('O5 Details by Class &amp; Accounts'!BE$18, 'E2 Allocators'!$B$15:$W$15, 0),FALSE)*$E153)</f>
        <v>0</v>
      </c>
      <c r="BF153" s="1321">
        <f>IF(ISERROR(VLOOKUP(VLOOKUP($A153, 'E4 TB Allocation Details'!$A$18:$L$214, MATCH("Misc ID", 'E4 TB Allocation Details'!$A$18:$L$18, 0),FALSE), 'E2 Allocators'!$B$15:$W$361, MATCH('O5 Details by Class &amp; Accounts'!BF$18, 'E2 Allocators'!$B$15:$W$15, 0),FALSE)*$E153), 0, VLOOKUP(VLOOKUP($A153, 'E4 TB Allocation Details'!$A$18:$L$214, MATCH("Misc ID", 'E4 TB Allocation Details'!$A$18:$L$18, 0),FALSE), 'E2 Allocators'!$B$15:$W$361, MATCH('O5 Details by Class &amp; Accounts'!BF$18, 'E2 Allocators'!$B$15:$W$15, 0),FALSE)*$E153)</f>
        <v>0</v>
      </c>
      <c r="BG153" s="1321">
        <f>IF(ISERROR(VLOOKUP(VLOOKUP($A153, 'E4 TB Allocation Details'!$A$18:$L$214, MATCH("Misc ID", 'E4 TB Allocation Details'!$A$18:$L$18, 0),FALSE), 'E2 Allocators'!$B$15:$W$361, MATCH('O5 Details by Class &amp; Accounts'!BG$18, 'E2 Allocators'!$B$15:$W$15, 0),FALSE)*$E153), 0, VLOOKUP(VLOOKUP($A153, 'E4 TB Allocation Details'!$A$18:$L$214, MATCH("Misc ID", 'E4 TB Allocation Details'!$A$18:$L$18, 0),FALSE), 'E2 Allocators'!$B$15:$W$361, MATCH('O5 Details by Class &amp; Accounts'!BG$18, 'E2 Allocators'!$B$15:$W$15, 0),FALSE)*$E153)</f>
        <v>0</v>
      </c>
      <c r="BH153" s="1321">
        <f>IF(ISERROR(VLOOKUP(VLOOKUP($A153, 'E4 TB Allocation Details'!$A$18:$L$214, MATCH("Misc ID", 'E4 TB Allocation Details'!$A$18:$L$18, 0),FALSE), 'E2 Allocators'!$B$15:$W$361, MATCH('O5 Details by Class &amp; Accounts'!BH$18, 'E2 Allocators'!$B$15:$W$15, 0),FALSE)*$E153), 0, VLOOKUP(VLOOKUP($A153, 'E4 TB Allocation Details'!$A$18:$L$214, MATCH("Misc ID", 'E4 TB Allocation Details'!$A$18:$L$18, 0),FALSE), 'E2 Allocators'!$B$15:$W$361, MATCH('O5 Details by Class &amp; Accounts'!BH$18, 'E2 Allocators'!$B$15:$W$15, 0),FALSE)*$E153)</f>
        <v>0</v>
      </c>
      <c r="BI153" s="1321">
        <f>IF(ISERROR(VLOOKUP(VLOOKUP($A153, 'E4 TB Allocation Details'!$A$18:$L$214, MATCH("Misc ID", 'E4 TB Allocation Details'!$A$18:$L$18, 0),FALSE), 'E2 Allocators'!$B$15:$W$361, MATCH('O5 Details by Class &amp; Accounts'!BI$18, 'E2 Allocators'!$B$15:$W$15, 0),FALSE)*$E153), 0, VLOOKUP(VLOOKUP($A153, 'E4 TB Allocation Details'!$A$18:$L$214, MATCH("Misc ID", 'E4 TB Allocation Details'!$A$18:$L$18, 0),FALSE), 'E2 Allocators'!$B$15:$W$361, MATCH('O5 Details by Class &amp; Accounts'!BI$18, 'E2 Allocators'!$B$15:$W$15, 0),FALSE)*$E153)</f>
        <v>0</v>
      </c>
      <c r="BJ153" s="1321">
        <f>IF(ISERROR(VLOOKUP(VLOOKUP($A153, 'E4 TB Allocation Details'!$A$18:$L$214, MATCH("Misc ID", 'E4 TB Allocation Details'!$A$18:$L$18, 0),FALSE), 'E2 Allocators'!$B$15:$W$361, MATCH('O5 Details by Class &amp; Accounts'!BJ$18, 'E2 Allocators'!$B$15:$W$15, 0),FALSE)*$E153), 0, VLOOKUP(VLOOKUP($A153, 'E4 TB Allocation Details'!$A$18:$L$214, MATCH("Misc ID", 'E4 TB Allocation Details'!$A$18:$L$18, 0),FALSE), 'E2 Allocators'!$B$15:$W$361, MATCH('O5 Details by Class &amp; Accounts'!BJ$18, 'E2 Allocators'!$B$15:$W$15, 0),FALSE)*$E153)</f>
        <v>0</v>
      </c>
      <c r="BK153" s="1321">
        <f>IF(ISERROR(VLOOKUP(VLOOKUP($A153, 'E4 TB Allocation Details'!$A$18:$L$214, MATCH("Misc ID", 'E4 TB Allocation Details'!$A$18:$L$18, 0),FALSE), 'E2 Allocators'!$B$15:$W$361, MATCH('O5 Details by Class &amp; Accounts'!BK$18, 'E2 Allocators'!$B$15:$W$15, 0),FALSE)*$E153), 0, VLOOKUP(VLOOKUP($A153, 'E4 TB Allocation Details'!$A$18:$L$214, MATCH("Misc ID", 'E4 TB Allocation Details'!$A$18:$L$18, 0),FALSE), 'E2 Allocators'!$B$15:$W$361, MATCH('O5 Details by Class &amp; Accounts'!BK$18, 'E2 Allocators'!$B$15:$W$15, 0),FALSE)*$E153)</f>
        <v>0</v>
      </c>
      <c r="BL153" s="1321">
        <f>IF(ISERROR(VLOOKUP(VLOOKUP($A153, 'E4 TB Allocation Details'!$A$18:$L$214, MATCH("Misc ID", 'E4 TB Allocation Details'!$A$18:$L$18, 0),FALSE), 'E2 Allocators'!$B$15:$W$361, MATCH('O5 Details by Class &amp; Accounts'!BL$18, 'E2 Allocators'!$B$15:$W$15, 0),FALSE)*$E153), 0, VLOOKUP(VLOOKUP($A153, 'E4 TB Allocation Details'!$A$18:$L$214, MATCH("Misc ID", 'E4 TB Allocation Details'!$A$18:$L$18, 0),FALSE), 'E2 Allocators'!$B$15:$W$361, MATCH('O5 Details by Class &amp; Accounts'!BL$18, 'E2 Allocators'!$B$15:$W$15, 0),FALSE)*$E153)</f>
        <v>0</v>
      </c>
      <c r="BM153" s="1321">
        <f>IF(ISERROR(VLOOKUP(VLOOKUP($A153, 'E4 TB Allocation Details'!$A$18:$L$214, MATCH("Misc ID", 'E4 TB Allocation Details'!$A$18:$L$18, 0),FALSE), 'E2 Allocators'!$B$15:$W$361, MATCH('O5 Details by Class &amp; Accounts'!BM$18, 'E2 Allocators'!$B$15:$W$15, 0),FALSE)*$E153), 0, VLOOKUP(VLOOKUP($A153, 'E4 TB Allocation Details'!$A$18:$L$214, MATCH("Misc ID", 'E4 TB Allocation Details'!$A$18:$L$18, 0),FALSE), 'E2 Allocators'!$B$15:$W$361, MATCH('O5 Details by Class &amp; Accounts'!BM$18, 'E2 Allocators'!$B$15:$W$15, 0),FALSE)*$E153)</f>
        <v>0</v>
      </c>
      <c r="BN153" s="1321">
        <f>IF(ISERROR(VLOOKUP(VLOOKUP($A153, 'E4 TB Allocation Details'!$A$18:$L$214, MATCH("Misc ID", 'E4 TB Allocation Details'!$A$18:$L$18, 0),FALSE), 'E2 Allocators'!$B$15:$W$361, MATCH('O5 Details by Class &amp; Accounts'!BN$18, 'E2 Allocators'!$B$15:$W$15, 0),FALSE)*$E153), 0, VLOOKUP(VLOOKUP($A153, 'E4 TB Allocation Details'!$A$18:$L$214, MATCH("Misc ID", 'E4 TB Allocation Details'!$A$18:$L$18, 0),FALSE), 'E2 Allocators'!$B$15:$W$361, MATCH('O5 Details by Class &amp; Accounts'!BN$18, 'E2 Allocators'!$B$15:$W$15, 0),FALSE)*$E153)</f>
        <v>0</v>
      </c>
      <c r="BO153" s="1321">
        <f>IF(ISERROR(VLOOKUP(VLOOKUP($A153, 'E4 TB Allocation Details'!$A$18:$L$214, MATCH("Misc ID", 'E4 TB Allocation Details'!$A$18:$L$18, 0),FALSE), 'E2 Allocators'!$B$15:$W$361, MATCH('O5 Details by Class &amp; Accounts'!BO$18, 'E2 Allocators'!$B$15:$W$15, 0),FALSE)*$E153), 0, VLOOKUP(VLOOKUP($A153, 'E4 TB Allocation Details'!$A$18:$L$214, MATCH("Misc ID", 'E4 TB Allocation Details'!$A$18:$L$18, 0),FALSE), 'E2 Allocators'!$B$15:$W$361, MATCH('O5 Details by Class &amp; Accounts'!BO$18, 'E2 Allocators'!$B$15:$W$15, 0),FALSE)*$E153)</f>
        <v>0</v>
      </c>
      <c r="BP153" s="1321">
        <f>IF(ISERROR(VLOOKUP(VLOOKUP($A153, 'E4 TB Allocation Details'!$A$18:$L$214, MATCH("Misc ID", 'E4 TB Allocation Details'!$A$18:$L$18, 0),FALSE), 'E2 Allocators'!$B$15:$W$361, MATCH('O5 Details by Class &amp; Accounts'!BP$18, 'E2 Allocators'!$B$15:$W$15, 0),FALSE)*$E153), 0, VLOOKUP(VLOOKUP($A153, 'E4 TB Allocation Details'!$A$18:$L$214, MATCH("Misc ID", 'E4 TB Allocation Details'!$A$18:$L$18, 0),FALSE), 'E2 Allocators'!$B$15:$W$361, MATCH('O5 Details by Class &amp; Accounts'!BP$18, 'E2 Allocators'!$B$15:$W$15, 0),FALSE)*$E153)</f>
        <v>0</v>
      </c>
      <c r="BQ153" s="1321">
        <f>IF(ISERROR(VLOOKUP(VLOOKUP($A153, 'E4 TB Allocation Details'!$A$18:$L$214, MATCH("Misc ID", 'E4 TB Allocation Details'!$A$18:$L$18, 0),FALSE), 'E2 Allocators'!$B$15:$W$361, MATCH('O5 Details by Class &amp; Accounts'!BQ$18, 'E2 Allocators'!$B$15:$W$15, 0),FALSE)*$E153), 0, VLOOKUP(VLOOKUP($A153, 'E4 TB Allocation Details'!$A$18:$L$214, MATCH("Misc ID", 'E4 TB Allocation Details'!$A$18:$L$18, 0),FALSE), 'E2 Allocators'!$B$15:$W$361, MATCH('O5 Details by Class &amp; Accounts'!BQ$18, 'E2 Allocators'!$B$15:$W$15, 0),FALSE)*$E153)</f>
        <v>0</v>
      </c>
      <c r="BR153" s="1321">
        <f>IF(ISERROR(VLOOKUP(VLOOKUP($A153, 'E4 TB Allocation Details'!$A$18:$L$214, MATCH("Misc ID", 'E4 TB Allocation Details'!$A$18:$L$18, 0),FALSE), 'E2 Allocators'!$B$15:$W$361, MATCH('O5 Details by Class &amp; Accounts'!BR$18, 'E2 Allocators'!$B$15:$W$15, 0),FALSE)*$E153), 0, VLOOKUP(VLOOKUP($A153, 'E4 TB Allocation Details'!$A$18:$L$214, MATCH("Misc ID", 'E4 TB Allocation Details'!$A$18:$L$18, 0),FALSE), 'E2 Allocators'!$B$15:$W$361, MATCH('O5 Details by Class &amp; Accounts'!BR$18, 'E2 Allocators'!$B$15:$W$15, 0),FALSE)*$E153)</f>
        <v>0</v>
      </c>
      <c r="BS153" s="1321">
        <f t="shared" si="41"/>
        <v>0</v>
      </c>
      <c r="BT153" s="1321">
        <f>IF(ISERROR(VLOOKUP(VLOOKUP($A153, 'E4 TB Allocation Details'!$A$18:$L$214, MATCH("A &amp; G ID", 'E4 TB Allocation Details'!$A$18:$L$18, 0),FALSE), 'E2 Allocators'!$B$15:$W$361, MATCH('O5 Details by Class &amp; Accounts'!BT$18, 'E2 Allocators'!$B$15:$W$15, 0),FALSE)*$E153), 0, VLOOKUP(VLOOKUP($A153, 'E4 TB Allocation Details'!$A$18:$L$214, MATCH("A &amp; G ID", 'E4 TB Allocation Details'!$A$18:$L$18, 0),FALSE), 'E2 Allocators'!$B$15:$W$361, MATCH('O5 Details by Class &amp; Accounts'!BT$18, 'E2 Allocators'!$B$15:$W$15, 0),FALSE)*$E153)</f>
        <v>0</v>
      </c>
      <c r="BU153" s="1321">
        <f>IF(ISERROR(VLOOKUP(VLOOKUP($A153, 'E4 TB Allocation Details'!$A$18:$L$214, MATCH("A &amp; G ID", 'E4 TB Allocation Details'!$A$18:$L$18, 0),FALSE), 'E2 Allocators'!$B$15:$W$361, MATCH('O5 Details by Class &amp; Accounts'!BU$18, 'E2 Allocators'!$B$15:$W$15, 0),FALSE)*$E153), 0, VLOOKUP(VLOOKUP($A153, 'E4 TB Allocation Details'!$A$18:$L$214, MATCH("A &amp; G ID", 'E4 TB Allocation Details'!$A$18:$L$18, 0),FALSE), 'E2 Allocators'!$B$15:$W$361, MATCH('O5 Details by Class &amp; Accounts'!BU$18, 'E2 Allocators'!$B$15:$W$15, 0),FALSE)*$E153)</f>
        <v>0</v>
      </c>
      <c r="BV153" s="1321">
        <f>IF(ISERROR(VLOOKUP(VLOOKUP($A153, 'E4 TB Allocation Details'!$A$18:$L$214, MATCH("A &amp; G ID", 'E4 TB Allocation Details'!$A$18:$L$18, 0),FALSE), 'E2 Allocators'!$B$15:$W$361, MATCH('O5 Details by Class &amp; Accounts'!BV$18, 'E2 Allocators'!$B$15:$W$15, 0),FALSE)*$E153), 0, VLOOKUP(VLOOKUP($A153, 'E4 TB Allocation Details'!$A$18:$L$214, MATCH("A &amp; G ID", 'E4 TB Allocation Details'!$A$18:$L$18, 0),FALSE), 'E2 Allocators'!$B$15:$W$361, MATCH('O5 Details by Class &amp; Accounts'!BV$18, 'E2 Allocators'!$B$15:$W$15, 0),FALSE)*$E153)</f>
        <v>0</v>
      </c>
      <c r="BW153" s="1321">
        <f>IF(ISERROR(VLOOKUP(VLOOKUP($A153, 'E4 TB Allocation Details'!$A$18:$L$214, MATCH("A &amp; G ID", 'E4 TB Allocation Details'!$A$18:$L$18, 0),FALSE), 'E2 Allocators'!$B$15:$W$361, MATCH('O5 Details by Class &amp; Accounts'!BW$18, 'E2 Allocators'!$B$15:$W$15, 0),FALSE)*$E153), 0, VLOOKUP(VLOOKUP($A153, 'E4 TB Allocation Details'!$A$18:$L$214, MATCH("A &amp; G ID", 'E4 TB Allocation Details'!$A$18:$L$18, 0),FALSE), 'E2 Allocators'!$B$15:$W$361, MATCH('O5 Details by Class &amp; Accounts'!BW$18, 'E2 Allocators'!$B$15:$W$15, 0),FALSE)*$E153)</f>
        <v>0</v>
      </c>
      <c r="BX153" s="1321">
        <f>IF(ISERROR(VLOOKUP(VLOOKUP($A153, 'E4 TB Allocation Details'!$A$18:$L$214, MATCH("A &amp; G ID", 'E4 TB Allocation Details'!$A$18:$L$18, 0),FALSE), 'E2 Allocators'!$B$15:$W$361, MATCH('O5 Details by Class &amp; Accounts'!BX$18, 'E2 Allocators'!$B$15:$W$15, 0),FALSE)*$E153), 0, VLOOKUP(VLOOKUP($A153, 'E4 TB Allocation Details'!$A$18:$L$214, MATCH("A &amp; G ID", 'E4 TB Allocation Details'!$A$18:$L$18, 0),FALSE), 'E2 Allocators'!$B$15:$W$361, MATCH('O5 Details by Class &amp; Accounts'!BX$18, 'E2 Allocators'!$B$15:$W$15, 0),FALSE)*$E153)</f>
        <v>0</v>
      </c>
      <c r="BY153" s="1321">
        <f>IF(ISERROR(VLOOKUP(VLOOKUP($A153, 'E4 TB Allocation Details'!$A$18:$L$214, MATCH("A &amp; G ID", 'E4 TB Allocation Details'!$A$18:$L$18, 0),FALSE), 'E2 Allocators'!$B$15:$W$361, MATCH('O5 Details by Class &amp; Accounts'!BY$18, 'E2 Allocators'!$B$15:$W$15, 0),FALSE)*$E153), 0, VLOOKUP(VLOOKUP($A153, 'E4 TB Allocation Details'!$A$18:$L$214, MATCH("A &amp; G ID", 'E4 TB Allocation Details'!$A$18:$L$18, 0),FALSE), 'E2 Allocators'!$B$15:$W$361, MATCH('O5 Details by Class &amp; Accounts'!BY$18, 'E2 Allocators'!$B$15:$W$15, 0),FALSE)*$E153)</f>
        <v>0</v>
      </c>
      <c r="BZ153" s="1321">
        <f>IF(ISERROR(VLOOKUP(VLOOKUP($A153, 'E4 TB Allocation Details'!$A$18:$L$214, MATCH("A &amp; G ID", 'E4 TB Allocation Details'!$A$18:$L$18, 0),FALSE), 'E2 Allocators'!$B$15:$W$361, MATCH('O5 Details by Class &amp; Accounts'!BZ$18, 'E2 Allocators'!$B$15:$W$15, 0),FALSE)*$E153), 0, VLOOKUP(VLOOKUP($A153, 'E4 TB Allocation Details'!$A$18:$L$214, MATCH("A &amp; G ID", 'E4 TB Allocation Details'!$A$18:$L$18, 0),FALSE), 'E2 Allocators'!$B$15:$W$361, MATCH('O5 Details by Class &amp; Accounts'!BZ$18, 'E2 Allocators'!$B$15:$W$15, 0),FALSE)*$E153)</f>
        <v>0</v>
      </c>
      <c r="CA153" s="1321">
        <f>IF(ISERROR(VLOOKUP(VLOOKUP($A153, 'E4 TB Allocation Details'!$A$18:$L$214, MATCH("A &amp; G ID", 'E4 TB Allocation Details'!$A$18:$L$18, 0),FALSE), 'E2 Allocators'!$B$15:$W$361, MATCH('O5 Details by Class &amp; Accounts'!CA$18, 'E2 Allocators'!$B$15:$W$15, 0),FALSE)*$E153), 0, VLOOKUP(VLOOKUP($A153, 'E4 TB Allocation Details'!$A$18:$L$214, MATCH("A &amp; G ID", 'E4 TB Allocation Details'!$A$18:$L$18, 0),FALSE), 'E2 Allocators'!$B$15:$W$361, MATCH('O5 Details by Class &amp; Accounts'!CA$18, 'E2 Allocators'!$B$15:$W$15, 0),FALSE)*$E153)</f>
        <v>0</v>
      </c>
      <c r="CB153" s="1321">
        <f>IF(ISERROR(VLOOKUP(VLOOKUP($A153, 'E4 TB Allocation Details'!$A$18:$L$214, MATCH("A &amp; G ID", 'E4 TB Allocation Details'!$A$18:$L$18, 0),FALSE), 'E2 Allocators'!$B$15:$W$361, MATCH('O5 Details by Class &amp; Accounts'!CB$18, 'E2 Allocators'!$B$15:$W$15, 0),FALSE)*$E153), 0, VLOOKUP(VLOOKUP($A153, 'E4 TB Allocation Details'!$A$18:$L$214, MATCH("A &amp; G ID", 'E4 TB Allocation Details'!$A$18:$L$18, 0),FALSE), 'E2 Allocators'!$B$15:$W$361, MATCH('O5 Details by Class &amp; Accounts'!CB$18, 'E2 Allocators'!$B$15:$W$15, 0),FALSE)*$E153)</f>
        <v>0</v>
      </c>
      <c r="CC153" s="1321">
        <f>IF(ISERROR(VLOOKUP(VLOOKUP($A153, 'E4 TB Allocation Details'!$A$18:$L$214, MATCH("A &amp; G ID", 'E4 TB Allocation Details'!$A$18:$L$18, 0),FALSE), 'E2 Allocators'!$B$15:$W$361, MATCH('O5 Details by Class &amp; Accounts'!CC$18, 'E2 Allocators'!$B$15:$W$15, 0),FALSE)*$E153), 0, VLOOKUP(VLOOKUP($A153, 'E4 TB Allocation Details'!$A$18:$L$214, MATCH("A &amp; G ID", 'E4 TB Allocation Details'!$A$18:$L$18, 0),FALSE), 'E2 Allocators'!$B$15:$W$361, MATCH('O5 Details by Class &amp; Accounts'!CC$18, 'E2 Allocators'!$B$15:$W$15, 0),FALSE)*$E153)</f>
        <v>0</v>
      </c>
      <c r="CD153" s="1321">
        <f>IF(ISERROR(VLOOKUP(VLOOKUP($A153, 'E4 TB Allocation Details'!$A$18:$L$214, MATCH("A &amp; G ID", 'E4 TB Allocation Details'!$A$18:$L$18, 0),FALSE), 'E2 Allocators'!$B$15:$W$361, MATCH('O5 Details by Class &amp; Accounts'!CD$18, 'E2 Allocators'!$B$15:$W$15, 0),FALSE)*$E153), 0, VLOOKUP(VLOOKUP($A153, 'E4 TB Allocation Details'!$A$18:$L$214, MATCH("A &amp; G ID", 'E4 TB Allocation Details'!$A$18:$L$18, 0),FALSE), 'E2 Allocators'!$B$15:$W$361, MATCH('O5 Details by Class &amp; Accounts'!CD$18, 'E2 Allocators'!$B$15:$W$15, 0),FALSE)*$E153)</f>
        <v>0</v>
      </c>
      <c r="CE153" s="1321">
        <f>IF(ISERROR(VLOOKUP(VLOOKUP($A153, 'E4 TB Allocation Details'!$A$18:$L$214, MATCH("A &amp; G ID", 'E4 TB Allocation Details'!$A$18:$L$18, 0),FALSE), 'E2 Allocators'!$B$15:$W$361, MATCH('O5 Details by Class &amp; Accounts'!CE$18, 'E2 Allocators'!$B$15:$W$15, 0),FALSE)*$E153), 0, VLOOKUP(VLOOKUP($A153, 'E4 TB Allocation Details'!$A$18:$L$214, MATCH("A &amp; G ID", 'E4 TB Allocation Details'!$A$18:$L$18, 0),FALSE), 'E2 Allocators'!$B$15:$W$361, MATCH('O5 Details by Class &amp; Accounts'!CE$18, 'E2 Allocators'!$B$15:$W$15, 0),FALSE)*$E153)</f>
        <v>0</v>
      </c>
      <c r="CF153" s="1321">
        <f>IF(ISERROR(VLOOKUP(VLOOKUP($A153, 'E4 TB Allocation Details'!$A$18:$L$214, MATCH("A &amp; G ID", 'E4 TB Allocation Details'!$A$18:$L$18, 0),FALSE), 'E2 Allocators'!$B$15:$W$361, MATCH('O5 Details by Class &amp; Accounts'!CF$18, 'E2 Allocators'!$B$15:$W$15, 0),FALSE)*$E153), 0, VLOOKUP(VLOOKUP($A153, 'E4 TB Allocation Details'!$A$18:$L$214, MATCH("A &amp; G ID", 'E4 TB Allocation Details'!$A$18:$L$18, 0),FALSE), 'E2 Allocators'!$B$15:$W$361, MATCH('O5 Details by Class &amp; Accounts'!CF$18, 'E2 Allocators'!$B$15:$W$15, 0),FALSE)*$E153)</f>
        <v>0</v>
      </c>
      <c r="CG153" s="1321">
        <f>IF(ISERROR(VLOOKUP(VLOOKUP($A153, 'E4 TB Allocation Details'!$A$18:$L$214, MATCH("A &amp; G ID", 'E4 TB Allocation Details'!$A$18:$L$18, 0),FALSE), 'E2 Allocators'!$B$15:$W$361, MATCH('O5 Details by Class &amp; Accounts'!CG$18, 'E2 Allocators'!$B$15:$W$15, 0),FALSE)*$E153), 0, VLOOKUP(VLOOKUP($A153, 'E4 TB Allocation Details'!$A$18:$L$214, MATCH("A &amp; G ID", 'E4 TB Allocation Details'!$A$18:$L$18, 0),FALSE), 'E2 Allocators'!$B$15:$W$361, MATCH('O5 Details by Class &amp; Accounts'!CG$18, 'E2 Allocators'!$B$15:$W$15, 0),FALSE)*$E153)</f>
        <v>0</v>
      </c>
      <c r="CH153" s="1321">
        <f>IF(ISERROR(VLOOKUP(VLOOKUP($A153, 'E4 TB Allocation Details'!$A$18:$L$214, MATCH("A &amp; G ID", 'E4 TB Allocation Details'!$A$18:$L$18, 0),FALSE), 'E2 Allocators'!$B$15:$W$361, MATCH('O5 Details by Class &amp; Accounts'!CH$18, 'E2 Allocators'!$B$15:$W$15, 0),FALSE)*$E153), 0, VLOOKUP(VLOOKUP($A153, 'E4 TB Allocation Details'!$A$18:$L$214, MATCH("A &amp; G ID", 'E4 TB Allocation Details'!$A$18:$L$18, 0),FALSE), 'E2 Allocators'!$B$15:$W$361, MATCH('O5 Details by Class &amp; Accounts'!CH$18, 'E2 Allocators'!$B$15:$W$15, 0),FALSE)*$E153)</f>
        <v>0</v>
      </c>
      <c r="CI153" s="1321">
        <f>IF(ISERROR(VLOOKUP(VLOOKUP($A153, 'E4 TB Allocation Details'!$A$18:$L$214, MATCH("A &amp; G ID", 'E4 TB Allocation Details'!$A$18:$L$18, 0),FALSE), 'E2 Allocators'!$B$15:$W$361, MATCH('O5 Details by Class &amp; Accounts'!CI$18, 'E2 Allocators'!$B$15:$W$15, 0),FALSE)*$E153), 0, VLOOKUP(VLOOKUP($A153, 'E4 TB Allocation Details'!$A$18:$L$214, MATCH("A &amp; G ID", 'E4 TB Allocation Details'!$A$18:$L$18, 0),FALSE), 'E2 Allocators'!$B$15:$W$361, MATCH('O5 Details by Class &amp; Accounts'!CI$18, 'E2 Allocators'!$B$15:$W$15, 0),FALSE)*$E153)</f>
        <v>0</v>
      </c>
      <c r="CJ153" s="1321">
        <f>IF(ISERROR(VLOOKUP(VLOOKUP($A153, 'E4 TB Allocation Details'!$A$18:$L$214, MATCH("A &amp; G ID", 'E4 TB Allocation Details'!$A$18:$L$18, 0),FALSE), 'E2 Allocators'!$B$15:$W$361, MATCH('O5 Details by Class &amp; Accounts'!CJ$18, 'E2 Allocators'!$B$15:$W$15, 0),FALSE)*$E153), 0, VLOOKUP(VLOOKUP($A153, 'E4 TB Allocation Details'!$A$18:$L$214, MATCH("A &amp; G ID", 'E4 TB Allocation Details'!$A$18:$L$18, 0),FALSE), 'E2 Allocators'!$B$15:$W$361, MATCH('O5 Details by Class &amp; Accounts'!CJ$18, 'E2 Allocators'!$B$15:$W$15, 0),FALSE)*$E153)</f>
        <v>0</v>
      </c>
      <c r="CK153" s="1321">
        <f>IF(ISERROR(VLOOKUP(VLOOKUP($A153, 'E4 TB Allocation Details'!$A$18:$L$214, MATCH("A &amp; G ID", 'E4 TB Allocation Details'!$A$18:$L$18, 0),FALSE), 'E2 Allocators'!$B$15:$W$361, MATCH('O5 Details by Class &amp; Accounts'!CK$18, 'E2 Allocators'!$B$15:$W$15, 0),FALSE)*$E153), 0, VLOOKUP(VLOOKUP($A153, 'E4 TB Allocation Details'!$A$18:$L$214, MATCH("A &amp; G ID", 'E4 TB Allocation Details'!$A$18:$L$18, 0),FALSE), 'E2 Allocators'!$B$15:$W$361, MATCH('O5 Details by Class &amp; Accounts'!CK$18, 'E2 Allocators'!$B$15:$W$15, 0),FALSE)*$E153)</f>
        <v>0</v>
      </c>
      <c r="CL153" s="1321">
        <f>IF(ISERROR(VLOOKUP(VLOOKUP($A153, 'E4 TB Allocation Details'!$A$18:$L$214, MATCH("A &amp; G ID", 'E4 TB Allocation Details'!$A$18:$L$18, 0),FALSE), 'E2 Allocators'!$B$15:$W$361, MATCH('O5 Details by Class &amp; Accounts'!CL$18, 'E2 Allocators'!$B$15:$W$15, 0),FALSE)*$E153), 0, VLOOKUP(VLOOKUP($A153, 'E4 TB Allocation Details'!$A$18:$L$214, MATCH("A &amp; G ID", 'E4 TB Allocation Details'!$A$18:$L$18, 0),FALSE), 'E2 Allocators'!$B$15:$W$361, MATCH('O5 Details by Class &amp; Accounts'!CL$18, 'E2 Allocators'!$B$15:$W$15, 0),FALSE)*$E153)</f>
        <v>0</v>
      </c>
      <c r="CM153" s="1321">
        <f>IF(ISERROR(VLOOKUP(VLOOKUP($A153, 'E4 TB Allocation Details'!$A$18:$L$214, MATCH("A &amp; G ID", 'E4 TB Allocation Details'!$A$18:$L$18, 0),FALSE), 'E2 Allocators'!$B$15:$W$361, MATCH('O5 Details by Class &amp; Accounts'!CM$18, 'E2 Allocators'!$B$15:$W$15, 0),FALSE)*$E153), 0, VLOOKUP(VLOOKUP($A153, 'E4 TB Allocation Details'!$A$18:$L$214, MATCH("A &amp; G ID", 'E4 TB Allocation Details'!$A$18:$L$18, 0),FALSE), 'E2 Allocators'!$B$15:$W$361, MATCH('O5 Details by Class &amp; Accounts'!CM$18, 'E2 Allocators'!$B$15:$W$15, 0),FALSE)*$E153)</f>
        <v>0</v>
      </c>
      <c r="CN153" s="1321">
        <f t="shared" si="42"/>
        <v>0</v>
      </c>
      <c r="CO153" s="1650">
        <f t="shared" si="43"/>
        <v>0</v>
      </c>
      <c r="CQ153" s="1898" t="s">
        <v>108</v>
      </c>
    </row>
    <row r="154" spans="1:95" s="64" customFormat="1" ht="25.5">
      <c r="A154" s="1089">
        <v>5110</v>
      </c>
      <c r="B154" s="1088" t="s">
        <v>1420</v>
      </c>
      <c r="C154" s="1647">
        <f>IF(ISERROR(VLOOKUP($A154,'I3 TB Data'!$A$19:$H$484,MATCH('O5 Details by Class &amp; Accounts'!$C$18, 'I3 TB Data'!$A$19:$H$19,0),0)), 0, VLOOKUP($A154,'I3 TB Data'!$A$19:$H$484,MATCH('O5 Details by Class &amp; Accounts'!$C$18,'I3 TB Data'!$A$19:$H$19,0),0))</f>
        <v>0</v>
      </c>
      <c r="D154" s="1648"/>
      <c r="E154" s="1647">
        <f t="shared" si="44"/>
        <v>0</v>
      </c>
      <c r="F154" s="1649">
        <f>IF(ISERROR(VLOOKUP($A154, 'E1 Categorization'!A33:E124, MATCH("Customer Component", 'E1 Categorization'!$A$33:$E$33,0), 0)), 0, IF(VLOOKUP($A154, 'E1 Categorization'!A33:E124, MATCH("Customer Component", 'E1 Categorization'!$A$33:$E$33,0), 0)=0, 'O5 Details by Class &amp; Accounts'!$E154, IF(AND(VLOOKUP($A154, 'E1 Categorization'!A33:E124, MATCH("Customer Component", 'E1 Categorization'!$A$33:$E$33,0), 0) &gt;0, VLOOKUP($A154, 'E1 Categorization'!A33:E124, MATCH("Customer Component", 'E1 Categorization'!$A$33:$E$33,0), 0)&lt;1), 'O5 Details by Class &amp; Accounts'!$E154*(1-VLOOKUP($A154, 'E1 Categorization'!A33:E124, MATCH("Customer Component", 'E1 Categorization'!$A$33:$E$33,0), 0)), 0)))</f>
        <v>0</v>
      </c>
      <c r="G154" s="1649">
        <f>IF(ISERROR(VLOOKUP($A154, 'E1 Categorization'!A33:E124, MATCH("Customer Component", 'E1 Categorization'!$A$33:$E$33,0), 0)),0, IF(VLOOKUP($A154, 'E1 Categorization'!A33:E124, MATCH("Customer Component", 'E1 Categorization'!$A$33:$E$33,0), 0)=0, 0, IF(AND(VLOOKUP($A154, 'E1 Categorization'!A33:E124, MATCH("Customer Component", 'E1 Categorization'!$A$33:$E$33,0), 0) &gt;0, VLOOKUP($A154, 'E1 Categorization'!A33:E124, MATCH("Customer Component", 'E1 Categorization'!$A$33:$E$33,0), 0)&lt;1), 'O5 Details by Class &amp; Accounts'!$E154*(VLOOKUP($A154, 'E1 Categorization'!A33:E124, MATCH("Customer Component", 'E1 Categorization'!$A$33:$E$33,0), 0)), 'O5 Details by Class &amp; Accounts'!$E154)))</f>
        <v>0</v>
      </c>
      <c r="H154" s="1321">
        <f t="shared" si="38"/>
        <v>0</v>
      </c>
      <c r="I154" s="1321">
        <f>IF(ISERROR(VLOOKUP(VLOOKUP($A154, 'E4 TB Allocation Details'!$A$18:$L$214, MATCH("Demand ID", 'E4 TB Allocation Details'!$A$18:$L$18, 0),FALSE), 'E2 Allocators'!$B$15:$W$361, MATCH('O5 Details by Class &amp; Accounts'!I$18, 'E2 Allocators'!$B$15:$W$15, 0),FALSE)*$F154), 0, VLOOKUP(VLOOKUP($A154, 'E4 TB Allocation Details'!$A$18:$L$214, MATCH("Demand ID", 'E4 TB Allocation Details'!$A$18:$L$18, 0),FALSE), 'E2 Allocators'!$B$15:$W$361, MATCH('O5 Details by Class &amp; Accounts'!I$18, 'E2 Allocators'!$B$15:$W$15, 0),FALSE)*$F154)</f>
        <v>0</v>
      </c>
      <c r="J154" s="1321">
        <f>IF(ISERROR(VLOOKUP(VLOOKUP($A154, 'E4 TB Allocation Details'!$A$18:$L$214, MATCH("Demand ID", 'E4 TB Allocation Details'!$A$18:$L$18, 0),FALSE), 'E2 Allocators'!$B$15:$W$361, MATCH('O5 Details by Class &amp; Accounts'!J$18, 'E2 Allocators'!$B$15:$W$15, 0),FALSE)*$F154), 0, VLOOKUP(VLOOKUP($A154, 'E4 TB Allocation Details'!$A$18:$L$214, MATCH("Demand ID", 'E4 TB Allocation Details'!$A$18:$L$18, 0),FALSE), 'E2 Allocators'!$B$15:$W$361, MATCH('O5 Details by Class &amp; Accounts'!J$18, 'E2 Allocators'!$B$15:$W$15, 0),FALSE)*$F154)</f>
        <v>0</v>
      </c>
      <c r="K154" s="1321">
        <f>IF(ISERROR(VLOOKUP(VLOOKUP($A154, 'E4 TB Allocation Details'!$A$18:$L$214, MATCH("Demand ID", 'E4 TB Allocation Details'!$A$18:$L$18, 0),FALSE), 'E2 Allocators'!$B$15:$W$361, MATCH('O5 Details by Class &amp; Accounts'!K$18, 'E2 Allocators'!$B$15:$W$15, 0),FALSE)*$F154), 0, VLOOKUP(VLOOKUP($A154, 'E4 TB Allocation Details'!$A$18:$L$214, MATCH("Demand ID", 'E4 TB Allocation Details'!$A$18:$L$18, 0),FALSE), 'E2 Allocators'!$B$15:$W$361, MATCH('O5 Details by Class &amp; Accounts'!K$18, 'E2 Allocators'!$B$15:$W$15, 0),FALSE)*$F154)</f>
        <v>0</v>
      </c>
      <c r="L154" s="1321">
        <f>IF(ISERROR(VLOOKUP(VLOOKUP($A154, 'E4 TB Allocation Details'!$A$18:$L$214, MATCH("Demand ID", 'E4 TB Allocation Details'!$A$18:$L$18, 0),FALSE), 'E2 Allocators'!$B$15:$W$361, MATCH('O5 Details by Class &amp; Accounts'!L$18, 'E2 Allocators'!$B$15:$W$15, 0),FALSE)*$F154), 0, VLOOKUP(VLOOKUP($A154, 'E4 TB Allocation Details'!$A$18:$L$214, MATCH("Demand ID", 'E4 TB Allocation Details'!$A$18:$L$18, 0),FALSE), 'E2 Allocators'!$B$15:$W$361, MATCH('O5 Details by Class &amp; Accounts'!L$18, 'E2 Allocators'!$B$15:$W$15, 0),FALSE)*$F154)</f>
        <v>0</v>
      </c>
      <c r="M154" s="1321">
        <f>IF(ISERROR(VLOOKUP(VLOOKUP($A154, 'E4 TB Allocation Details'!$A$18:$L$214, MATCH("Demand ID", 'E4 TB Allocation Details'!$A$18:$L$18, 0),FALSE), 'E2 Allocators'!$B$15:$W$361, MATCH('O5 Details by Class &amp; Accounts'!M$18, 'E2 Allocators'!$B$15:$W$15, 0),FALSE)*$F154), 0, VLOOKUP(VLOOKUP($A154, 'E4 TB Allocation Details'!$A$18:$L$214, MATCH("Demand ID", 'E4 TB Allocation Details'!$A$18:$L$18, 0),FALSE), 'E2 Allocators'!$B$15:$W$361, MATCH('O5 Details by Class &amp; Accounts'!M$18, 'E2 Allocators'!$B$15:$W$15, 0),FALSE)*$F154)</f>
        <v>0</v>
      </c>
      <c r="N154" s="1321">
        <f>IF(ISERROR(VLOOKUP(VLOOKUP($A154, 'E4 TB Allocation Details'!$A$18:$L$214, MATCH("Demand ID", 'E4 TB Allocation Details'!$A$18:$L$18, 0),FALSE), 'E2 Allocators'!$B$15:$W$361, MATCH('O5 Details by Class &amp; Accounts'!N$18, 'E2 Allocators'!$B$15:$W$15, 0),FALSE)*$F154), 0, VLOOKUP(VLOOKUP($A154, 'E4 TB Allocation Details'!$A$18:$L$214, MATCH("Demand ID", 'E4 TB Allocation Details'!$A$18:$L$18, 0),FALSE), 'E2 Allocators'!$B$15:$W$361, MATCH('O5 Details by Class &amp; Accounts'!N$18, 'E2 Allocators'!$B$15:$W$15, 0),FALSE)*$F154)</f>
        <v>0</v>
      </c>
      <c r="O154" s="1321">
        <f>IF(ISERROR(VLOOKUP(VLOOKUP($A154, 'E4 TB Allocation Details'!$A$18:$L$214, MATCH("Demand ID", 'E4 TB Allocation Details'!$A$18:$L$18, 0),FALSE), 'E2 Allocators'!$B$15:$W$361, MATCH('O5 Details by Class &amp; Accounts'!O$18, 'E2 Allocators'!$B$15:$W$15, 0),FALSE)*$F154), 0, VLOOKUP(VLOOKUP($A154, 'E4 TB Allocation Details'!$A$18:$L$214, MATCH("Demand ID", 'E4 TB Allocation Details'!$A$18:$L$18, 0),FALSE), 'E2 Allocators'!$B$15:$W$361, MATCH('O5 Details by Class &amp; Accounts'!O$18, 'E2 Allocators'!$B$15:$W$15, 0),FALSE)*$F154)</f>
        <v>0</v>
      </c>
      <c r="P154" s="1321">
        <f>IF(ISERROR(VLOOKUP(VLOOKUP($A154, 'E4 TB Allocation Details'!$A$18:$L$214, MATCH("Demand ID", 'E4 TB Allocation Details'!$A$18:$L$18, 0),FALSE), 'E2 Allocators'!$B$15:$W$361, MATCH('O5 Details by Class &amp; Accounts'!P$18, 'E2 Allocators'!$B$15:$W$15, 0),FALSE)*$F154), 0, VLOOKUP(VLOOKUP($A154, 'E4 TB Allocation Details'!$A$18:$L$214, MATCH("Demand ID", 'E4 TB Allocation Details'!$A$18:$L$18, 0),FALSE), 'E2 Allocators'!$B$15:$W$361, MATCH('O5 Details by Class &amp; Accounts'!P$18, 'E2 Allocators'!$B$15:$W$15, 0),FALSE)*$F154)</f>
        <v>0</v>
      </c>
      <c r="Q154" s="1321">
        <f>IF(ISERROR(VLOOKUP(VLOOKUP($A154, 'E4 TB Allocation Details'!$A$18:$L$214, MATCH("Demand ID", 'E4 TB Allocation Details'!$A$18:$L$18, 0),FALSE), 'E2 Allocators'!$B$15:$W$361, MATCH('O5 Details by Class &amp; Accounts'!Q$18, 'E2 Allocators'!$B$15:$W$15, 0),FALSE)*$F154), 0, VLOOKUP(VLOOKUP($A154, 'E4 TB Allocation Details'!$A$18:$L$214, MATCH("Demand ID", 'E4 TB Allocation Details'!$A$18:$L$18, 0),FALSE), 'E2 Allocators'!$B$15:$W$361, MATCH('O5 Details by Class &amp; Accounts'!Q$18, 'E2 Allocators'!$B$15:$W$15, 0),FALSE)*$F154)</f>
        <v>0</v>
      </c>
      <c r="R154" s="1321">
        <f>IF(ISERROR(VLOOKUP(VLOOKUP($A154, 'E4 TB Allocation Details'!$A$18:$L$214, MATCH("Demand ID", 'E4 TB Allocation Details'!$A$18:$L$18, 0),FALSE), 'E2 Allocators'!$B$15:$W$361, MATCH('O5 Details by Class &amp; Accounts'!R$18, 'E2 Allocators'!$B$15:$W$15, 0),FALSE)*$F154), 0, VLOOKUP(VLOOKUP($A154, 'E4 TB Allocation Details'!$A$18:$L$214, MATCH("Demand ID", 'E4 TB Allocation Details'!$A$18:$L$18, 0),FALSE), 'E2 Allocators'!$B$15:$W$361, MATCH('O5 Details by Class &amp; Accounts'!R$18, 'E2 Allocators'!$B$15:$W$15, 0),FALSE)*$F154)</f>
        <v>0</v>
      </c>
      <c r="S154" s="1321">
        <f>IF(ISERROR(VLOOKUP(VLOOKUP($A154, 'E4 TB Allocation Details'!$A$18:$L$214, MATCH("Demand ID", 'E4 TB Allocation Details'!$A$18:$L$18, 0),FALSE), 'E2 Allocators'!$B$15:$W$361, MATCH('O5 Details by Class &amp; Accounts'!S$18, 'E2 Allocators'!$B$15:$W$15, 0),FALSE)*$F154), 0, VLOOKUP(VLOOKUP($A154, 'E4 TB Allocation Details'!$A$18:$L$214, MATCH("Demand ID", 'E4 TB Allocation Details'!$A$18:$L$18, 0),FALSE), 'E2 Allocators'!$B$15:$W$361, MATCH('O5 Details by Class &amp; Accounts'!S$18, 'E2 Allocators'!$B$15:$W$15, 0),FALSE)*$F154)</f>
        <v>0</v>
      </c>
      <c r="T154" s="1321">
        <f>IF(ISERROR(VLOOKUP(VLOOKUP($A154, 'E4 TB Allocation Details'!$A$18:$L$214, MATCH("Demand ID", 'E4 TB Allocation Details'!$A$18:$L$18, 0),FALSE), 'E2 Allocators'!$B$15:$W$361, MATCH('O5 Details by Class &amp; Accounts'!T$18, 'E2 Allocators'!$B$15:$W$15, 0),FALSE)*$F154), 0, VLOOKUP(VLOOKUP($A154, 'E4 TB Allocation Details'!$A$18:$L$214, MATCH("Demand ID", 'E4 TB Allocation Details'!$A$18:$L$18, 0),FALSE), 'E2 Allocators'!$B$15:$W$361, MATCH('O5 Details by Class &amp; Accounts'!T$18, 'E2 Allocators'!$B$15:$W$15, 0),FALSE)*$F154)</f>
        <v>0</v>
      </c>
      <c r="U154" s="1321">
        <f>IF(ISERROR(VLOOKUP(VLOOKUP($A154, 'E4 TB Allocation Details'!$A$18:$L$214, MATCH("Demand ID", 'E4 TB Allocation Details'!$A$18:$L$18, 0),FALSE), 'E2 Allocators'!$B$15:$W$361, MATCH('O5 Details by Class &amp; Accounts'!U$18, 'E2 Allocators'!$B$15:$W$15, 0),FALSE)*$F154), 0, VLOOKUP(VLOOKUP($A154, 'E4 TB Allocation Details'!$A$18:$L$214, MATCH("Demand ID", 'E4 TB Allocation Details'!$A$18:$L$18, 0),FALSE), 'E2 Allocators'!$B$15:$W$361, MATCH('O5 Details by Class &amp; Accounts'!U$18, 'E2 Allocators'!$B$15:$W$15, 0),FALSE)*$F154)</f>
        <v>0</v>
      </c>
      <c r="V154" s="1321">
        <f>IF(ISERROR(VLOOKUP(VLOOKUP($A154, 'E4 TB Allocation Details'!$A$18:$L$214, MATCH("Demand ID", 'E4 TB Allocation Details'!$A$18:$L$18, 0),FALSE), 'E2 Allocators'!$B$15:$W$361, MATCH('O5 Details by Class &amp; Accounts'!V$18, 'E2 Allocators'!$B$15:$W$15, 0),FALSE)*$F154), 0, VLOOKUP(VLOOKUP($A154, 'E4 TB Allocation Details'!$A$18:$L$214, MATCH("Demand ID", 'E4 TB Allocation Details'!$A$18:$L$18, 0),FALSE), 'E2 Allocators'!$B$15:$W$361, MATCH('O5 Details by Class &amp; Accounts'!V$18, 'E2 Allocators'!$B$15:$W$15, 0),FALSE)*$F154)</f>
        <v>0</v>
      </c>
      <c r="W154" s="1321">
        <f>IF(ISERROR(VLOOKUP(VLOOKUP($A154, 'E4 TB Allocation Details'!$A$18:$L$214, MATCH("Demand ID", 'E4 TB Allocation Details'!$A$18:$L$18, 0),FALSE), 'E2 Allocators'!$B$15:$W$361, MATCH('O5 Details by Class &amp; Accounts'!W$18, 'E2 Allocators'!$B$15:$W$15, 0),FALSE)*$F154), 0, VLOOKUP(VLOOKUP($A154, 'E4 TB Allocation Details'!$A$18:$L$214, MATCH("Demand ID", 'E4 TB Allocation Details'!$A$18:$L$18, 0),FALSE), 'E2 Allocators'!$B$15:$W$361, MATCH('O5 Details by Class &amp; Accounts'!W$18, 'E2 Allocators'!$B$15:$W$15, 0),FALSE)*$F154)</f>
        <v>0</v>
      </c>
      <c r="X154" s="1321">
        <f>IF(ISERROR(VLOOKUP(VLOOKUP($A154, 'E4 TB Allocation Details'!$A$18:$L$214, MATCH("Demand ID", 'E4 TB Allocation Details'!$A$18:$L$18, 0),FALSE), 'E2 Allocators'!$B$15:$W$361, MATCH('O5 Details by Class &amp; Accounts'!X$18, 'E2 Allocators'!$B$15:$W$15, 0),FALSE)*$F154), 0, VLOOKUP(VLOOKUP($A154, 'E4 TB Allocation Details'!$A$18:$L$214, MATCH("Demand ID", 'E4 TB Allocation Details'!$A$18:$L$18, 0),FALSE), 'E2 Allocators'!$B$15:$W$361, MATCH('O5 Details by Class &amp; Accounts'!X$18, 'E2 Allocators'!$B$15:$W$15, 0),FALSE)*$F154)</f>
        <v>0</v>
      </c>
      <c r="Y154" s="1321">
        <f>IF(ISERROR(VLOOKUP(VLOOKUP($A154, 'E4 TB Allocation Details'!$A$18:$L$214, MATCH("Demand ID", 'E4 TB Allocation Details'!$A$18:$L$18, 0),FALSE), 'E2 Allocators'!$B$15:$W$361, MATCH('O5 Details by Class &amp; Accounts'!Y$18, 'E2 Allocators'!$B$15:$W$15, 0),FALSE)*$F154), 0, VLOOKUP(VLOOKUP($A154, 'E4 TB Allocation Details'!$A$18:$L$214, MATCH("Demand ID", 'E4 TB Allocation Details'!$A$18:$L$18, 0),FALSE), 'E2 Allocators'!$B$15:$W$361, MATCH('O5 Details by Class &amp; Accounts'!Y$18, 'E2 Allocators'!$B$15:$W$15, 0),FALSE)*$F154)</f>
        <v>0</v>
      </c>
      <c r="Z154" s="1321">
        <f>IF(ISERROR(VLOOKUP(VLOOKUP($A154, 'E4 TB Allocation Details'!$A$18:$L$214, MATCH("Demand ID", 'E4 TB Allocation Details'!$A$18:$L$18, 0),FALSE), 'E2 Allocators'!$B$15:$W$361, MATCH('O5 Details by Class &amp; Accounts'!Z$18, 'E2 Allocators'!$B$15:$W$15, 0),FALSE)*$F154), 0, VLOOKUP(VLOOKUP($A154, 'E4 TB Allocation Details'!$A$18:$L$214, MATCH("Demand ID", 'E4 TB Allocation Details'!$A$18:$L$18, 0),FALSE), 'E2 Allocators'!$B$15:$W$361, MATCH('O5 Details by Class &amp; Accounts'!Z$18, 'E2 Allocators'!$B$15:$W$15, 0),FALSE)*$F154)</f>
        <v>0</v>
      </c>
      <c r="AA154" s="1321">
        <f>IF(ISERROR(VLOOKUP(VLOOKUP($A154, 'E4 TB Allocation Details'!$A$18:$L$214, MATCH("Demand ID", 'E4 TB Allocation Details'!$A$18:$L$18, 0),FALSE), 'E2 Allocators'!$B$15:$W$361, MATCH('O5 Details by Class &amp; Accounts'!AA$18, 'E2 Allocators'!$B$15:$W$15, 0),FALSE)*$F154), 0, VLOOKUP(VLOOKUP($A154, 'E4 TB Allocation Details'!$A$18:$L$214, MATCH("Demand ID", 'E4 TB Allocation Details'!$A$18:$L$18, 0),FALSE), 'E2 Allocators'!$B$15:$W$361, MATCH('O5 Details by Class &amp; Accounts'!AA$18, 'E2 Allocators'!$B$15:$W$15, 0),FALSE)*$F154)</f>
        <v>0</v>
      </c>
      <c r="AB154" s="1321">
        <f>IF(ISERROR(VLOOKUP(VLOOKUP($A154, 'E4 TB Allocation Details'!$A$18:$L$214, MATCH("Demand ID", 'E4 TB Allocation Details'!$A$18:$L$18, 0),FALSE), 'E2 Allocators'!$B$15:$W$361, MATCH('O5 Details by Class &amp; Accounts'!AB$18, 'E2 Allocators'!$B$15:$W$15, 0),FALSE)*$F154), 0, VLOOKUP(VLOOKUP($A154, 'E4 TB Allocation Details'!$A$18:$L$214, MATCH("Demand ID", 'E4 TB Allocation Details'!$A$18:$L$18, 0),FALSE), 'E2 Allocators'!$B$15:$W$361, MATCH('O5 Details by Class &amp; Accounts'!AB$18, 'E2 Allocators'!$B$15:$W$15, 0),FALSE)*$F154)</f>
        <v>0</v>
      </c>
      <c r="AC154" s="1321">
        <f t="shared" si="39"/>
        <v>0</v>
      </c>
      <c r="AD154" s="1321">
        <f>IF(ISERROR(VLOOKUP(VLOOKUP($A154, 'E4 TB Allocation Details'!$A$18:$L$214, MATCH("Customer ID", 'E4 TB Allocation Details'!$A$18:$L$18, 0),FALSE), 'E2 Allocators'!$B$15:$W$361, MATCH('O5 Details by Class &amp; Accounts'!AD$18, 'E2 Allocators'!$B$15:$W$15, 0),FALSE)*$G154), 0, VLOOKUP(VLOOKUP($A154, 'E4 TB Allocation Details'!$A$18:$L$214, MATCH("Customer ID", 'E4 TB Allocation Details'!$A$18:$L$18, 0),FALSE), 'E2 Allocators'!$B$15:$W$361, MATCH('O5 Details by Class &amp; Accounts'!AD$18, 'E2 Allocators'!$B$15:$W$15, 0),FALSE)*$G154)</f>
        <v>0</v>
      </c>
      <c r="AE154" s="1321">
        <f>IF(ISERROR(VLOOKUP(VLOOKUP($A154, 'E4 TB Allocation Details'!$A$18:$L$214, MATCH("Customer ID", 'E4 TB Allocation Details'!$A$18:$L$18, 0),FALSE), 'E2 Allocators'!$B$15:$W$361, MATCH('O5 Details by Class &amp; Accounts'!AE$18, 'E2 Allocators'!$B$15:$W$15, 0),FALSE)*$G154), 0, VLOOKUP(VLOOKUP($A154, 'E4 TB Allocation Details'!$A$18:$L$214, MATCH("Customer ID", 'E4 TB Allocation Details'!$A$18:$L$18, 0),FALSE), 'E2 Allocators'!$B$15:$W$361, MATCH('O5 Details by Class &amp; Accounts'!AE$18, 'E2 Allocators'!$B$15:$W$15, 0),FALSE)*$G154)</f>
        <v>0</v>
      </c>
      <c r="AF154" s="1321">
        <f>IF(ISERROR(VLOOKUP(VLOOKUP($A154, 'E4 TB Allocation Details'!$A$18:$L$214, MATCH("Customer ID", 'E4 TB Allocation Details'!$A$18:$L$18, 0),FALSE), 'E2 Allocators'!$B$15:$W$361, MATCH('O5 Details by Class &amp; Accounts'!AF$18, 'E2 Allocators'!$B$15:$W$15, 0),FALSE)*$G154), 0, VLOOKUP(VLOOKUP($A154, 'E4 TB Allocation Details'!$A$18:$L$214, MATCH("Customer ID", 'E4 TB Allocation Details'!$A$18:$L$18, 0),FALSE), 'E2 Allocators'!$B$15:$W$361, MATCH('O5 Details by Class &amp; Accounts'!AF$18, 'E2 Allocators'!$B$15:$W$15, 0),FALSE)*$G154)</f>
        <v>0</v>
      </c>
      <c r="AG154" s="1321">
        <f>IF(ISERROR(VLOOKUP(VLOOKUP($A154, 'E4 TB Allocation Details'!$A$18:$L$214, MATCH("Customer ID", 'E4 TB Allocation Details'!$A$18:$L$18, 0),FALSE), 'E2 Allocators'!$B$15:$W$361, MATCH('O5 Details by Class &amp; Accounts'!AG$18, 'E2 Allocators'!$B$15:$W$15, 0),FALSE)*$G154), 0, VLOOKUP(VLOOKUP($A154, 'E4 TB Allocation Details'!$A$18:$L$214, MATCH("Customer ID", 'E4 TB Allocation Details'!$A$18:$L$18, 0),FALSE), 'E2 Allocators'!$B$15:$W$361, MATCH('O5 Details by Class &amp; Accounts'!AG$18, 'E2 Allocators'!$B$15:$W$15, 0),FALSE)*$G154)</f>
        <v>0</v>
      </c>
      <c r="AH154" s="1321">
        <f>IF(ISERROR(VLOOKUP(VLOOKUP($A154, 'E4 TB Allocation Details'!$A$18:$L$214, MATCH("Customer ID", 'E4 TB Allocation Details'!$A$18:$L$18, 0),FALSE), 'E2 Allocators'!$B$15:$W$361, MATCH('O5 Details by Class &amp; Accounts'!AH$18, 'E2 Allocators'!$B$15:$W$15, 0),FALSE)*$G154), 0, VLOOKUP(VLOOKUP($A154, 'E4 TB Allocation Details'!$A$18:$L$214, MATCH("Customer ID", 'E4 TB Allocation Details'!$A$18:$L$18, 0),FALSE), 'E2 Allocators'!$B$15:$W$361, MATCH('O5 Details by Class &amp; Accounts'!AH$18, 'E2 Allocators'!$B$15:$W$15, 0),FALSE)*$G154)</f>
        <v>0</v>
      </c>
      <c r="AI154" s="1321">
        <f>IF(ISERROR(VLOOKUP(VLOOKUP($A154, 'E4 TB Allocation Details'!$A$18:$L$214, MATCH("Customer ID", 'E4 TB Allocation Details'!$A$18:$L$18, 0),FALSE), 'E2 Allocators'!$B$15:$W$361, MATCH('O5 Details by Class &amp; Accounts'!AI$18, 'E2 Allocators'!$B$15:$W$15, 0),FALSE)*$G154), 0, VLOOKUP(VLOOKUP($A154, 'E4 TB Allocation Details'!$A$18:$L$214, MATCH("Customer ID", 'E4 TB Allocation Details'!$A$18:$L$18, 0),FALSE), 'E2 Allocators'!$B$15:$W$361, MATCH('O5 Details by Class &amp; Accounts'!AI$18, 'E2 Allocators'!$B$15:$W$15, 0),FALSE)*$G154)</f>
        <v>0</v>
      </c>
      <c r="AJ154" s="1321">
        <f>IF(ISERROR(VLOOKUP(VLOOKUP($A154, 'E4 TB Allocation Details'!$A$18:$L$214, MATCH("Customer ID", 'E4 TB Allocation Details'!$A$18:$L$18, 0),FALSE), 'E2 Allocators'!$B$15:$W$361, MATCH('O5 Details by Class &amp; Accounts'!AJ$18, 'E2 Allocators'!$B$15:$W$15, 0),FALSE)*$G154), 0, VLOOKUP(VLOOKUP($A154, 'E4 TB Allocation Details'!$A$18:$L$214, MATCH("Customer ID", 'E4 TB Allocation Details'!$A$18:$L$18, 0),FALSE), 'E2 Allocators'!$B$15:$W$361, MATCH('O5 Details by Class &amp; Accounts'!AJ$18, 'E2 Allocators'!$B$15:$W$15, 0),FALSE)*$G154)</f>
        <v>0</v>
      </c>
      <c r="AK154" s="1321">
        <f>IF(ISERROR(VLOOKUP(VLOOKUP($A154, 'E4 TB Allocation Details'!$A$18:$L$214, MATCH("Customer ID", 'E4 TB Allocation Details'!$A$18:$L$18, 0),FALSE), 'E2 Allocators'!$B$15:$W$361, MATCH('O5 Details by Class &amp; Accounts'!AK$18, 'E2 Allocators'!$B$15:$W$15, 0),FALSE)*$G154), 0, VLOOKUP(VLOOKUP($A154, 'E4 TB Allocation Details'!$A$18:$L$214, MATCH("Customer ID", 'E4 TB Allocation Details'!$A$18:$L$18, 0),FALSE), 'E2 Allocators'!$B$15:$W$361, MATCH('O5 Details by Class &amp; Accounts'!AK$18, 'E2 Allocators'!$B$15:$W$15, 0),FALSE)*$G154)</f>
        <v>0</v>
      </c>
      <c r="AL154" s="1321">
        <f>IF(ISERROR(VLOOKUP(VLOOKUP($A154, 'E4 TB Allocation Details'!$A$18:$L$214, MATCH("Customer ID", 'E4 TB Allocation Details'!$A$18:$L$18, 0),FALSE), 'E2 Allocators'!$B$15:$W$361, MATCH('O5 Details by Class &amp; Accounts'!AL$18, 'E2 Allocators'!$B$15:$W$15, 0),FALSE)*$G154), 0, VLOOKUP(VLOOKUP($A154, 'E4 TB Allocation Details'!$A$18:$L$214, MATCH("Customer ID", 'E4 TB Allocation Details'!$A$18:$L$18, 0),FALSE), 'E2 Allocators'!$B$15:$W$361, MATCH('O5 Details by Class &amp; Accounts'!AL$18, 'E2 Allocators'!$B$15:$W$15, 0),FALSE)*$G154)</f>
        <v>0</v>
      </c>
      <c r="AM154" s="1321">
        <f>IF(ISERROR(VLOOKUP(VLOOKUP($A154, 'E4 TB Allocation Details'!$A$18:$L$214, MATCH("Customer ID", 'E4 TB Allocation Details'!$A$18:$L$18, 0),FALSE), 'E2 Allocators'!$B$15:$W$361, MATCH('O5 Details by Class &amp; Accounts'!AM$18, 'E2 Allocators'!$B$15:$W$15, 0),FALSE)*$G154), 0, VLOOKUP(VLOOKUP($A154, 'E4 TB Allocation Details'!$A$18:$L$214, MATCH("Customer ID", 'E4 TB Allocation Details'!$A$18:$L$18, 0),FALSE), 'E2 Allocators'!$B$15:$W$361, MATCH('O5 Details by Class &amp; Accounts'!AM$18, 'E2 Allocators'!$B$15:$W$15, 0),FALSE)*$G154)</f>
        <v>0</v>
      </c>
      <c r="AN154" s="1321">
        <f>IF(ISERROR(VLOOKUP(VLOOKUP($A154, 'E4 TB Allocation Details'!$A$18:$L$214, MATCH("Customer ID", 'E4 TB Allocation Details'!$A$18:$L$18, 0),FALSE), 'E2 Allocators'!$B$15:$W$361, MATCH('O5 Details by Class &amp; Accounts'!AN$18, 'E2 Allocators'!$B$15:$W$15, 0),FALSE)*$G154), 0, VLOOKUP(VLOOKUP($A154, 'E4 TB Allocation Details'!$A$18:$L$214, MATCH("Customer ID", 'E4 TB Allocation Details'!$A$18:$L$18, 0),FALSE), 'E2 Allocators'!$B$15:$W$361, MATCH('O5 Details by Class &amp; Accounts'!AN$18, 'E2 Allocators'!$B$15:$W$15, 0),FALSE)*$G154)</f>
        <v>0</v>
      </c>
      <c r="AO154" s="1321">
        <f>IF(ISERROR(VLOOKUP(VLOOKUP($A154, 'E4 TB Allocation Details'!$A$18:$L$214, MATCH("Customer ID", 'E4 TB Allocation Details'!$A$18:$L$18, 0),FALSE), 'E2 Allocators'!$B$15:$W$361, MATCH('O5 Details by Class &amp; Accounts'!AO$18, 'E2 Allocators'!$B$15:$W$15, 0),FALSE)*$G154), 0, VLOOKUP(VLOOKUP($A154, 'E4 TB Allocation Details'!$A$18:$L$214, MATCH("Customer ID", 'E4 TB Allocation Details'!$A$18:$L$18, 0),FALSE), 'E2 Allocators'!$B$15:$W$361, MATCH('O5 Details by Class &amp; Accounts'!AO$18, 'E2 Allocators'!$B$15:$W$15, 0),FALSE)*$G154)</f>
        <v>0</v>
      </c>
      <c r="AP154" s="1321">
        <f>IF(ISERROR(VLOOKUP(VLOOKUP($A154, 'E4 TB Allocation Details'!$A$18:$L$214, MATCH("Customer ID", 'E4 TB Allocation Details'!$A$18:$L$18, 0),FALSE), 'E2 Allocators'!$B$15:$W$361, MATCH('O5 Details by Class &amp; Accounts'!AP$18, 'E2 Allocators'!$B$15:$W$15, 0),FALSE)*$G154), 0, VLOOKUP(VLOOKUP($A154, 'E4 TB Allocation Details'!$A$18:$L$214, MATCH("Customer ID", 'E4 TB Allocation Details'!$A$18:$L$18, 0),FALSE), 'E2 Allocators'!$B$15:$W$361, MATCH('O5 Details by Class &amp; Accounts'!AP$18, 'E2 Allocators'!$B$15:$W$15, 0),FALSE)*$G154)</f>
        <v>0</v>
      </c>
      <c r="AQ154" s="1321">
        <f>IF(ISERROR(VLOOKUP(VLOOKUP($A154, 'E4 TB Allocation Details'!$A$18:$L$214, MATCH("Customer ID", 'E4 TB Allocation Details'!$A$18:$L$18, 0),FALSE), 'E2 Allocators'!$B$15:$W$361, MATCH('O5 Details by Class &amp; Accounts'!AQ$18, 'E2 Allocators'!$B$15:$W$15, 0),FALSE)*$G154), 0, VLOOKUP(VLOOKUP($A154, 'E4 TB Allocation Details'!$A$18:$L$214, MATCH("Customer ID", 'E4 TB Allocation Details'!$A$18:$L$18, 0),FALSE), 'E2 Allocators'!$B$15:$W$361, MATCH('O5 Details by Class &amp; Accounts'!AQ$18, 'E2 Allocators'!$B$15:$W$15, 0),FALSE)*$G154)</f>
        <v>0</v>
      </c>
      <c r="AR154" s="1321">
        <f>IF(ISERROR(VLOOKUP(VLOOKUP($A154, 'E4 TB Allocation Details'!$A$18:$L$214, MATCH("Customer ID", 'E4 TB Allocation Details'!$A$18:$L$18, 0),FALSE), 'E2 Allocators'!$B$15:$W$361, MATCH('O5 Details by Class &amp; Accounts'!AR$18, 'E2 Allocators'!$B$15:$W$15, 0),FALSE)*$G154), 0, VLOOKUP(VLOOKUP($A154, 'E4 TB Allocation Details'!$A$18:$L$214, MATCH("Customer ID", 'E4 TB Allocation Details'!$A$18:$L$18, 0),FALSE), 'E2 Allocators'!$B$15:$W$361, MATCH('O5 Details by Class &amp; Accounts'!AR$18, 'E2 Allocators'!$B$15:$W$15, 0),FALSE)*$G154)</f>
        <v>0</v>
      </c>
      <c r="AS154" s="1321">
        <f>IF(ISERROR(VLOOKUP(VLOOKUP($A154, 'E4 TB Allocation Details'!$A$18:$L$214, MATCH("Customer ID", 'E4 TB Allocation Details'!$A$18:$L$18, 0),FALSE), 'E2 Allocators'!$B$15:$W$361, MATCH('O5 Details by Class &amp; Accounts'!AS$18, 'E2 Allocators'!$B$15:$W$15, 0),FALSE)*$G154), 0, VLOOKUP(VLOOKUP($A154, 'E4 TB Allocation Details'!$A$18:$L$214, MATCH("Customer ID", 'E4 TB Allocation Details'!$A$18:$L$18, 0),FALSE), 'E2 Allocators'!$B$15:$W$361, MATCH('O5 Details by Class &amp; Accounts'!AS$18, 'E2 Allocators'!$B$15:$W$15, 0),FALSE)*$G154)</f>
        <v>0</v>
      </c>
      <c r="AT154" s="1321">
        <f>IF(ISERROR(VLOOKUP(VLOOKUP($A154, 'E4 TB Allocation Details'!$A$18:$L$214, MATCH("Customer ID", 'E4 TB Allocation Details'!$A$18:$L$18, 0),FALSE), 'E2 Allocators'!$B$15:$W$361, MATCH('O5 Details by Class &amp; Accounts'!AT$18, 'E2 Allocators'!$B$15:$W$15, 0),FALSE)*$G154), 0, VLOOKUP(VLOOKUP($A154, 'E4 TB Allocation Details'!$A$18:$L$214, MATCH("Customer ID", 'E4 TB Allocation Details'!$A$18:$L$18, 0),FALSE), 'E2 Allocators'!$B$15:$W$361, MATCH('O5 Details by Class &amp; Accounts'!AT$18, 'E2 Allocators'!$B$15:$W$15, 0),FALSE)*$G154)</f>
        <v>0</v>
      </c>
      <c r="AU154" s="1321">
        <f>IF(ISERROR(VLOOKUP(VLOOKUP($A154, 'E4 TB Allocation Details'!$A$18:$L$214, MATCH("Customer ID", 'E4 TB Allocation Details'!$A$18:$L$18, 0),FALSE), 'E2 Allocators'!$B$15:$W$361, MATCH('O5 Details by Class &amp; Accounts'!AU$18, 'E2 Allocators'!$B$15:$W$15, 0),FALSE)*$G154), 0, VLOOKUP(VLOOKUP($A154, 'E4 TB Allocation Details'!$A$18:$L$214, MATCH("Customer ID", 'E4 TB Allocation Details'!$A$18:$L$18, 0),FALSE), 'E2 Allocators'!$B$15:$W$361, MATCH('O5 Details by Class &amp; Accounts'!AU$18, 'E2 Allocators'!$B$15:$W$15, 0),FALSE)*$G154)</f>
        <v>0</v>
      </c>
      <c r="AV154" s="1321">
        <f>IF(ISERROR(VLOOKUP(VLOOKUP($A154, 'E4 TB Allocation Details'!$A$18:$L$214, MATCH("Customer ID", 'E4 TB Allocation Details'!$A$18:$L$18, 0),FALSE), 'E2 Allocators'!$B$15:$W$361, MATCH('O5 Details by Class &amp; Accounts'!AV$18, 'E2 Allocators'!$B$15:$W$15, 0),FALSE)*$G154), 0, VLOOKUP(VLOOKUP($A154, 'E4 TB Allocation Details'!$A$18:$L$214, MATCH("Customer ID", 'E4 TB Allocation Details'!$A$18:$L$18, 0),FALSE), 'E2 Allocators'!$B$15:$W$361, MATCH('O5 Details by Class &amp; Accounts'!AV$18, 'E2 Allocators'!$B$15:$W$15, 0),FALSE)*$G154)</f>
        <v>0</v>
      </c>
      <c r="AW154" s="1321">
        <f>IF(ISERROR(VLOOKUP(VLOOKUP($A154, 'E4 TB Allocation Details'!$A$18:$L$214, MATCH("Customer ID", 'E4 TB Allocation Details'!$A$18:$L$18, 0),FALSE), 'E2 Allocators'!$B$15:$W$361, MATCH('O5 Details by Class &amp; Accounts'!AW$18, 'E2 Allocators'!$B$15:$W$15, 0),FALSE)*$G154), 0, VLOOKUP(VLOOKUP($A154, 'E4 TB Allocation Details'!$A$18:$L$214, MATCH("Customer ID", 'E4 TB Allocation Details'!$A$18:$L$18, 0),FALSE), 'E2 Allocators'!$B$15:$W$361, MATCH('O5 Details by Class &amp; Accounts'!AW$18, 'E2 Allocators'!$B$15:$W$15, 0),FALSE)*$G154)</f>
        <v>0</v>
      </c>
      <c r="AX154" s="1321">
        <f t="shared" si="40"/>
        <v>0</v>
      </c>
      <c r="AY154" s="1321">
        <f>IF(ISERROR(VLOOKUP(VLOOKUP($A154, 'E4 TB Allocation Details'!$A$18:$L$214, MATCH("Misc ID", 'E4 TB Allocation Details'!$A$18:$L$18, 0),FALSE), 'E2 Allocators'!$B$15:$W$361, MATCH('O5 Details by Class &amp; Accounts'!AY$18, 'E2 Allocators'!$B$15:$W$15, 0),FALSE)*$E154), 0, VLOOKUP(VLOOKUP($A154, 'E4 TB Allocation Details'!$A$18:$L$214, MATCH("Misc ID", 'E4 TB Allocation Details'!$A$18:$L$18, 0),FALSE), 'E2 Allocators'!$B$15:$W$361, MATCH('O5 Details by Class &amp; Accounts'!AY$18, 'E2 Allocators'!$B$15:$W$15, 0),FALSE)*$E154)</f>
        <v>0</v>
      </c>
      <c r="AZ154" s="1321">
        <f>IF(ISERROR(VLOOKUP(VLOOKUP($A154, 'E4 TB Allocation Details'!$A$18:$L$214, MATCH("Misc ID", 'E4 TB Allocation Details'!$A$18:$L$18, 0),FALSE), 'E2 Allocators'!$B$15:$W$361, MATCH('O5 Details by Class &amp; Accounts'!AZ$18, 'E2 Allocators'!$B$15:$W$15, 0),FALSE)*$E154), 0, VLOOKUP(VLOOKUP($A154, 'E4 TB Allocation Details'!$A$18:$L$214, MATCH("Misc ID", 'E4 TB Allocation Details'!$A$18:$L$18, 0),FALSE), 'E2 Allocators'!$B$15:$W$361, MATCH('O5 Details by Class &amp; Accounts'!AZ$18, 'E2 Allocators'!$B$15:$W$15, 0),FALSE)*$E154)</f>
        <v>0</v>
      </c>
      <c r="BA154" s="1321">
        <f>IF(ISERROR(VLOOKUP(VLOOKUP($A154, 'E4 TB Allocation Details'!$A$18:$L$214, MATCH("Misc ID", 'E4 TB Allocation Details'!$A$18:$L$18, 0),FALSE), 'E2 Allocators'!$B$15:$W$361, MATCH('O5 Details by Class &amp; Accounts'!BA$18, 'E2 Allocators'!$B$15:$W$15, 0),FALSE)*$E154), 0, VLOOKUP(VLOOKUP($A154, 'E4 TB Allocation Details'!$A$18:$L$214, MATCH("Misc ID", 'E4 TB Allocation Details'!$A$18:$L$18, 0),FALSE), 'E2 Allocators'!$B$15:$W$361, MATCH('O5 Details by Class &amp; Accounts'!BA$18, 'E2 Allocators'!$B$15:$W$15, 0),FALSE)*$E154)</f>
        <v>0</v>
      </c>
      <c r="BB154" s="1321">
        <f>IF(ISERROR(VLOOKUP(VLOOKUP($A154, 'E4 TB Allocation Details'!$A$18:$L$214, MATCH("Misc ID", 'E4 TB Allocation Details'!$A$18:$L$18, 0),FALSE), 'E2 Allocators'!$B$15:$W$361, MATCH('O5 Details by Class &amp; Accounts'!BB$18, 'E2 Allocators'!$B$15:$W$15, 0),FALSE)*$E154), 0, VLOOKUP(VLOOKUP($A154, 'E4 TB Allocation Details'!$A$18:$L$214, MATCH("Misc ID", 'E4 TB Allocation Details'!$A$18:$L$18, 0),FALSE), 'E2 Allocators'!$B$15:$W$361, MATCH('O5 Details by Class &amp; Accounts'!BB$18, 'E2 Allocators'!$B$15:$W$15, 0),FALSE)*$E154)</f>
        <v>0</v>
      </c>
      <c r="BC154" s="1321">
        <f>IF(ISERROR(VLOOKUP(VLOOKUP($A154, 'E4 TB Allocation Details'!$A$18:$L$214, MATCH("Misc ID", 'E4 TB Allocation Details'!$A$18:$L$18, 0),FALSE), 'E2 Allocators'!$B$15:$W$361, MATCH('O5 Details by Class &amp; Accounts'!BC$18, 'E2 Allocators'!$B$15:$W$15, 0),FALSE)*$E154), 0, VLOOKUP(VLOOKUP($A154, 'E4 TB Allocation Details'!$A$18:$L$214, MATCH("Misc ID", 'E4 TB Allocation Details'!$A$18:$L$18, 0),FALSE), 'E2 Allocators'!$B$15:$W$361, MATCH('O5 Details by Class &amp; Accounts'!BC$18, 'E2 Allocators'!$B$15:$W$15, 0),FALSE)*$E154)</f>
        <v>0</v>
      </c>
      <c r="BD154" s="1321">
        <f>IF(ISERROR(VLOOKUP(VLOOKUP($A154, 'E4 TB Allocation Details'!$A$18:$L$214, MATCH("Misc ID", 'E4 TB Allocation Details'!$A$18:$L$18, 0),FALSE), 'E2 Allocators'!$B$15:$W$361, MATCH('O5 Details by Class &amp; Accounts'!BD$18, 'E2 Allocators'!$B$15:$W$15, 0),FALSE)*$E154), 0, VLOOKUP(VLOOKUP($A154, 'E4 TB Allocation Details'!$A$18:$L$214, MATCH("Misc ID", 'E4 TB Allocation Details'!$A$18:$L$18, 0),FALSE), 'E2 Allocators'!$B$15:$W$361, MATCH('O5 Details by Class &amp; Accounts'!BD$18, 'E2 Allocators'!$B$15:$W$15, 0),FALSE)*$E154)</f>
        <v>0</v>
      </c>
      <c r="BE154" s="1321">
        <f>IF(ISERROR(VLOOKUP(VLOOKUP($A154, 'E4 TB Allocation Details'!$A$18:$L$214, MATCH("Misc ID", 'E4 TB Allocation Details'!$A$18:$L$18, 0),FALSE), 'E2 Allocators'!$B$15:$W$361, MATCH('O5 Details by Class &amp; Accounts'!BE$18, 'E2 Allocators'!$B$15:$W$15, 0),FALSE)*$E154), 0, VLOOKUP(VLOOKUP($A154, 'E4 TB Allocation Details'!$A$18:$L$214, MATCH("Misc ID", 'E4 TB Allocation Details'!$A$18:$L$18, 0),FALSE), 'E2 Allocators'!$B$15:$W$361, MATCH('O5 Details by Class &amp; Accounts'!BE$18, 'E2 Allocators'!$B$15:$W$15, 0),FALSE)*$E154)</f>
        <v>0</v>
      </c>
      <c r="BF154" s="1321">
        <f>IF(ISERROR(VLOOKUP(VLOOKUP($A154, 'E4 TB Allocation Details'!$A$18:$L$214, MATCH("Misc ID", 'E4 TB Allocation Details'!$A$18:$L$18, 0),FALSE), 'E2 Allocators'!$B$15:$W$361, MATCH('O5 Details by Class &amp; Accounts'!BF$18, 'E2 Allocators'!$B$15:$W$15, 0),FALSE)*$E154), 0, VLOOKUP(VLOOKUP($A154, 'E4 TB Allocation Details'!$A$18:$L$214, MATCH("Misc ID", 'E4 TB Allocation Details'!$A$18:$L$18, 0),FALSE), 'E2 Allocators'!$B$15:$W$361, MATCH('O5 Details by Class &amp; Accounts'!BF$18, 'E2 Allocators'!$B$15:$W$15, 0),FALSE)*$E154)</f>
        <v>0</v>
      </c>
      <c r="BG154" s="1321">
        <f>IF(ISERROR(VLOOKUP(VLOOKUP($A154, 'E4 TB Allocation Details'!$A$18:$L$214, MATCH("Misc ID", 'E4 TB Allocation Details'!$A$18:$L$18, 0),FALSE), 'E2 Allocators'!$B$15:$W$361, MATCH('O5 Details by Class &amp; Accounts'!BG$18, 'E2 Allocators'!$B$15:$W$15, 0),FALSE)*$E154), 0, VLOOKUP(VLOOKUP($A154, 'E4 TB Allocation Details'!$A$18:$L$214, MATCH("Misc ID", 'E4 TB Allocation Details'!$A$18:$L$18, 0),FALSE), 'E2 Allocators'!$B$15:$W$361, MATCH('O5 Details by Class &amp; Accounts'!BG$18, 'E2 Allocators'!$B$15:$W$15, 0),FALSE)*$E154)</f>
        <v>0</v>
      </c>
      <c r="BH154" s="1321">
        <f>IF(ISERROR(VLOOKUP(VLOOKUP($A154, 'E4 TB Allocation Details'!$A$18:$L$214, MATCH("Misc ID", 'E4 TB Allocation Details'!$A$18:$L$18, 0),FALSE), 'E2 Allocators'!$B$15:$W$361, MATCH('O5 Details by Class &amp; Accounts'!BH$18, 'E2 Allocators'!$B$15:$W$15, 0),FALSE)*$E154), 0, VLOOKUP(VLOOKUP($A154, 'E4 TB Allocation Details'!$A$18:$L$214, MATCH("Misc ID", 'E4 TB Allocation Details'!$A$18:$L$18, 0),FALSE), 'E2 Allocators'!$B$15:$W$361, MATCH('O5 Details by Class &amp; Accounts'!BH$18, 'E2 Allocators'!$B$15:$W$15, 0),FALSE)*$E154)</f>
        <v>0</v>
      </c>
      <c r="BI154" s="1321">
        <f>IF(ISERROR(VLOOKUP(VLOOKUP($A154, 'E4 TB Allocation Details'!$A$18:$L$214, MATCH("Misc ID", 'E4 TB Allocation Details'!$A$18:$L$18, 0),FALSE), 'E2 Allocators'!$B$15:$W$361, MATCH('O5 Details by Class &amp; Accounts'!BI$18, 'E2 Allocators'!$B$15:$W$15, 0),FALSE)*$E154), 0, VLOOKUP(VLOOKUP($A154, 'E4 TB Allocation Details'!$A$18:$L$214, MATCH("Misc ID", 'E4 TB Allocation Details'!$A$18:$L$18, 0),FALSE), 'E2 Allocators'!$B$15:$W$361, MATCH('O5 Details by Class &amp; Accounts'!BI$18, 'E2 Allocators'!$B$15:$W$15, 0),FALSE)*$E154)</f>
        <v>0</v>
      </c>
      <c r="BJ154" s="1321">
        <f>IF(ISERROR(VLOOKUP(VLOOKUP($A154, 'E4 TB Allocation Details'!$A$18:$L$214, MATCH("Misc ID", 'E4 TB Allocation Details'!$A$18:$L$18, 0),FALSE), 'E2 Allocators'!$B$15:$W$361, MATCH('O5 Details by Class &amp; Accounts'!BJ$18, 'E2 Allocators'!$B$15:$W$15, 0),FALSE)*$E154), 0, VLOOKUP(VLOOKUP($A154, 'E4 TB Allocation Details'!$A$18:$L$214, MATCH("Misc ID", 'E4 TB Allocation Details'!$A$18:$L$18, 0),FALSE), 'E2 Allocators'!$B$15:$W$361, MATCH('O5 Details by Class &amp; Accounts'!BJ$18, 'E2 Allocators'!$B$15:$W$15, 0),FALSE)*$E154)</f>
        <v>0</v>
      </c>
      <c r="BK154" s="1321">
        <f>IF(ISERROR(VLOOKUP(VLOOKUP($A154, 'E4 TB Allocation Details'!$A$18:$L$214, MATCH("Misc ID", 'E4 TB Allocation Details'!$A$18:$L$18, 0),FALSE), 'E2 Allocators'!$B$15:$W$361, MATCH('O5 Details by Class &amp; Accounts'!BK$18, 'E2 Allocators'!$B$15:$W$15, 0),FALSE)*$E154), 0, VLOOKUP(VLOOKUP($A154, 'E4 TB Allocation Details'!$A$18:$L$214, MATCH("Misc ID", 'E4 TB Allocation Details'!$A$18:$L$18, 0),FALSE), 'E2 Allocators'!$B$15:$W$361, MATCH('O5 Details by Class &amp; Accounts'!BK$18, 'E2 Allocators'!$B$15:$W$15, 0),FALSE)*$E154)</f>
        <v>0</v>
      </c>
      <c r="BL154" s="1321">
        <f>IF(ISERROR(VLOOKUP(VLOOKUP($A154, 'E4 TB Allocation Details'!$A$18:$L$214, MATCH("Misc ID", 'E4 TB Allocation Details'!$A$18:$L$18, 0),FALSE), 'E2 Allocators'!$B$15:$W$361, MATCH('O5 Details by Class &amp; Accounts'!BL$18, 'E2 Allocators'!$B$15:$W$15, 0),FALSE)*$E154), 0, VLOOKUP(VLOOKUP($A154, 'E4 TB Allocation Details'!$A$18:$L$214, MATCH("Misc ID", 'E4 TB Allocation Details'!$A$18:$L$18, 0),FALSE), 'E2 Allocators'!$B$15:$W$361, MATCH('O5 Details by Class &amp; Accounts'!BL$18, 'E2 Allocators'!$B$15:$W$15, 0),FALSE)*$E154)</f>
        <v>0</v>
      </c>
      <c r="BM154" s="1321">
        <f>IF(ISERROR(VLOOKUP(VLOOKUP($A154, 'E4 TB Allocation Details'!$A$18:$L$214, MATCH("Misc ID", 'E4 TB Allocation Details'!$A$18:$L$18, 0),FALSE), 'E2 Allocators'!$B$15:$W$361, MATCH('O5 Details by Class &amp; Accounts'!BM$18, 'E2 Allocators'!$B$15:$W$15, 0),FALSE)*$E154), 0, VLOOKUP(VLOOKUP($A154, 'E4 TB Allocation Details'!$A$18:$L$214, MATCH("Misc ID", 'E4 TB Allocation Details'!$A$18:$L$18, 0),FALSE), 'E2 Allocators'!$B$15:$W$361, MATCH('O5 Details by Class &amp; Accounts'!BM$18, 'E2 Allocators'!$B$15:$W$15, 0),FALSE)*$E154)</f>
        <v>0</v>
      </c>
      <c r="BN154" s="1321">
        <f>IF(ISERROR(VLOOKUP(VLOOKUP($A154, 'E4 TB Allocation Details'!$A$18:$L$214, MATCH("Misc ID", 'E4 TB Allocation Details'!$A$18:$L$18, 0),FALSE), 'E2 Allocators'!$B$15:$W$361, MATCH('O5 Details by Class &amp; Accounts'!BN$18, 'E2 Allocators'!$B$15:$W$15, 0),FALSE)*$E154), 0, VLOOKUP(VLOOKUP($A154, 'E4 TB Allocation Details'!$A$18:$L$214, MATCH("Misc ID", 'E4 TB Allocation Details'!$A$18:$L$18, 0),FALSE), 'E2 Allocators'!$B$15:$W$361, MATCH('O5 Details by Class &amp; Accounts'!BN$18, 'E2 Allocators'!$B$15:$W$15, 0),FALSE)*$E154)</f>
        <v>0</v>
      </c>
      <c r="BO154" s="1321">
        <f>IF(ISERROR(VLOOKUP(VLOOKUP($A154, 'E4 TB Allocation Details'!$A$18:$L$214, MATCH("Misc ID", 'E4 TB Allocation Details'!$A$18:$L$18, 0),FALSE), 'E2 Allocators'!$B$15:$W$361, MATCH('O5 Details by Class &amp; Accounts'!BO$18, 'E2 Allocators'!$B$15:$W$15, 0),FALSE)*$E154), 0, VLOOKUP(VLOOKUP($A154, 'E4 TB Allocation Details'!$A$18:$L$214, MATCH("Misc ID", 'E4 TB Allocation Details'!$A$18:$L$18, 0),FALSE), 'E2 Allocators'!$B$15:$W$361, MATCH('O5 Details by Class &amp; Accounts'!BO$18, 'E2 Allocators'!$B$15:$W$15, 0),FALSE)*$E154)</f>
        <v>0</v>
      </c>
      <c r="BP154" s="1321">
        <f>IF(ISERROR(VLOOKUP(VLOOKUP($A154, 'E4 TB Allocation Details'!$A$18:$L$214, MATCH("Misc ID", 'E4 TB Allocation Details'!$A$18:$L$18, 0),FALSE), 'E2 Allocators'!$B$15:$W$361, MATCH('O5 Details by Class &amp; Accounts'!BP$18, 'E2 Allocators'!$B$15:$W$15, 0),FALSE)*$E154), 0, VLOOKUP(VLOOKUP($A154, 'E4 TB Allocation Details'!$A$18:$L$214, MATCH("Misc ID", 'E4 TB Allocation Details'!$A$18:$L$18, 0),FALSE), 'E2 Allocators'!$B$15:$W$361, MATCH('O5 Details by Class &amp; Accounts'!BP$18, 'E2 Allocators'!$B$15:$W$15, 0),FALSE)*$E154)</f>
        <v>0</v>
      </c>
      <c r="BQ154" s="1321">
        <f>IF(ISERROR(VLOOKUP(VLOOKUP($A154, 'E4 TB Allocation Details'!$A$18:$L$214, MATCH("Misc ID", 'E4 TB Allocation Details'!$A$18:$L$18, 0),FALSE), 'E2 Allocators'!$B$15:$W$361, MATCH('O5 Details by Class &amp; Accounts'!BQ$18, 'E2 Allocators'!$B$15:$W$15, 0),FALSE)*$E154), 0, VLOOKUP(VLOOKUP($A154, 'E4 TB Allocation Details'!$A$18:$L$214, MATCH("Misc ID", 'E4 TB Allocation Details'!$A$18:$L$18, 0),FALSE), 'E2 Allocators'!$B$15:$W$361, MATCH('O5 Details by Class &amp; Accounts'!BQ$18, 'E2 Allocators'!$B$15:$W$15, 0),FALSE)*$E154)</f>
        <v>0</v>
      </c>
      <c r="BR154" s="1321">
        <f>IF(ISERROR(VLOOKUP(VLOOKUP($A154, 'E4 TB Allocation Details'!$A$18:$L$214, MATCH("Misc ID", 'E4 TB Allocation Details'!$A$18:$L$18, 0),FALSE), 'E2 Allocators'!$B$15:$W$361, MATCH('O5 Details by Class &amp; Accounts'!BR$18, 'E2 Allocators'!$B$15:$W$15, 0),FALSE)*$E154), 0, VLOOKUP(VLOOKUP($A154, 'E4 TB Allocation Details'!$A$18:$L$214, MATCH("Misc ID", 'E4 TB Allocation Details'!$A$18:$L$18, 0),FALSE), 'E2 Allocators'!$B$15:$W$361, MATCH('O5 Details by Class &amp; Accounts'!BR$18, 'E2 Allocators'!$B$15:$W$15, 0),FALSE)*$E154)</f>
        <v>0</v>
      </c>
      <c r="BS154" s="1321">
        <f t="shared" si="41"/>
        <v>0</v>
      </c>
      <c r="BT154" s="1321">
        <f>IF(ISERROR(VLOOKUP(VLOOKUP($A154, 'E4 TB Allocation Details'!$A$18:$L$214, MATCH("A &amp; G ID", 'E4 TB Allocation Details'!$A$18:$L$18, 0),FALSE), 'E2 Allocators'!$B$15:$W$361, MATCH('O5 Details by Class &amp; Accounts'!BT$18, 'E2 Allocators'!$B$15:$W$15, 0),FALSE)*$E154), 0, VLOOKUP(VLOOKUP($A154, 'E4 TB Allocation Details'!$A$18:$L$214, MATCH("A &amp; G ID", 'E4 TB Allocation Details'!$A$18:$L$18, 0),FALSE), 'E2 Allocators'!$B$15:$W$361, MATCH('O5 Details by Class &amp; Accounts'!BT$18, 'E2 Allocators'!$B$15:$W$15, 0),FALSE)*$E154)</f>
        <v>0</v>
      </c>
      <c r="BU154" s="1321">
        <f>IF(ISERROR(VLOOKUP(VLOOKUP($A154, 'E4 TB Allocation Details'!$A$18:$L$214, MATCH("A &amp; G ID", 'E4 TB Allocation Details'!$A$18:$L$18, 0),FALSE), 'E2 Allocators'!$B$15:$W$361, MATCH('O5 Details by Class &amp; Accounts'!BU$18, 'E2 Allocators'!$B$15:$W$15, 0),FALSE)*$E154), 0, VLOOKUP(VLOOKUP($A154, 'E4 TB Allocation Details'!$A$18:$L$214, MATCH("A &amp; G ID", 'E4 TB Allocation Details'!$A$18:$L$18, 0),FALSE), 'E2 Allocators'!$B$15:$W$361, MATCH('O5 Details by Class &amp; Accounts'!BU$18, 'E2 Allocators'!$B$15:$W$15, 0),FALSE)*$E154)</f>
        <v>0</v>
      </c>
      <c r="BV154" s="1321">
        <f>IF(ISERROR(VLOOKUP(VLOOKUP($A154, 'E4 TB Allocation Details'!$A$18:$L$214, MATCH("A &amp; G ID", 'E4 TB Allocation Details'!$A$18:$L$18, 0),FALSE), 'E2 Allocators'!$B$15:$W$361, MATCH('O5 Details by Class &amp; Accounts'!BV$18, 'E2 Allocators'!$B$15:$W$15, 0),FALSE)*$E154), 0, VLOOKUP(VLOOKUP($A154, 'E4 TB Allocation Details'!$A$18:$L$214, MATCH("A &amp; G ID", 'E4 TB Allocation Details'!$A$18:$L$18, 0),FALSE), 'E2 Allocators'!$B$15:$W$361, MATCH('O5 Details by Class &amp; Accounts'!BV$18, 'E2 Allocators'!$B$15:$W$15, 0),FALSE)*$E154)</f>
        <v>0</v>
      </c>
      <c r="BW154" s="1321">
        <f>IF(ISERROR(VLOOKUP(VLOOKUP($A154, 'E4 TB Allocation Details'!$A$18:$L$214, MATCH("A &amp; G ID", 'E4 TB Allocation Details'!$A$18:$L$18, 0),FALSE), 'E2 Allocators'!$B$15:$W$361, MATCH('O5 Details by Class &amp; Accounts'!BW$18, 'E2 Allocators'!$B$15:$W$15, 0),FALSE)*$E154), 0, VLOOKUP(VLOOKUP($A154, 'E4 TB Allocation Details'!$A$18:$L$214, MATCH("A &amp; G ID", 'E4 TB Allocation Details'!$A$18:$L$18, 0),FALSE), 'E2 Allocators'!$B$15:$W$361, MATCH('O5 Details by Class &amp; Accounts'!BW$18, 'E2 Allocators'!$B$15:$W$15, 0),FALSE)*$E154)</f>
        <v>0</v>
      </c>
      <c r="BX154" s="1321">
        <f>IF(ISERROR(VLOOKUP(VLOOKUP($A154, 'E4 TB Allocation Details'!$A$18:$L$214, MATCH("A &amp; G ID", 'E4 TB Allocation Details'!$A$18:$L$18, 0),FALSE), 'E2 Allocators'!$B$15:$W$361, MATCH('O5 Details by Class &amp; Accounts'!BX$18, 'E2 Allocators'!$B$15:$W$15, 0),FALSE)*$E154), 0, VLOOKUP(VLOOKUP($A154, 'E4 TB Allocation Details'!$A$18:$L$214, MATCH("A &amp; G ID", 'E4 TB Allocation Details'!$A$18:$L$18, 0),FALSE), 'E2 Allocators'!$B$15:$W$361, MATCH('O5 Details by Class &amp; Accounts'!BX$18, 'E2 Allocators'!$B$15:$W$15, 0),FALSE)*$E154)</f>
        <v>0</v>
      </c>
      <c r="BY154" s="1321">
        <f>IF(ISERROR(VLOOKUP(VLOOKUP($A154, 'E4 TB Allocation Details'!$A$18:$L$214, MATCH("A &amp; G ID", 'E4 TB Allocation Details'!$A$18:$L$18, 0),FALSE), 'E2 Allocators'!$B$15:$W$361, MATCH('O5 Details by Class &amp; Accounts'!BY$18, 'E2 Allocators'!$B$15:$W$15, 0),FALSE)*$E154), 0, VLOOKUP(VLOOKUP($A154, 'E4 TB Allocation Details'!$A$18:$L$214, MATCH("A &amp; G ID", 'E4 TB Allocation Details'!$A$18:$L$18, 0),FALSE), 'E2 Allocators'!$B$15:$W$361, MATCH('O5 Details by Class &amp; Accounts'!BY$18, 'E2 Allocators'!$B$15:$W$15, 0),FALSE)*$E154)</f>
        <v>0</v>
      </c>
      <c r="BZ154" s="1321">
        <f>IF(ISERROR(VLOOKUP(VLOOKUP($A154, 'E4 TB Allocation Details'!$A$18:$L$214, MATCH("A &amp; G ID", 'E4 TB Allocation Details'!$A$18:$L$18, 0),FALSE), 'E2 Allocators'!$B$15:$W$361, MATCH('O5 Details by Class &amp; Accounts'!BZ$18, 'E2 Allocators'!$B$15:$W$15, 0),FALSE)*$E154), 0, VLOOKUP(VLOOKUP($A154, 'E4 TB Allocation Details'!$A$18:$L$214, MATCH("A &amp; G ID", 'E4 TB Allocation Details'!$A$18:$L$18, 0),FALSE), 'E2 Allocators'!$B$15:$W$361, MATCH('O5 Details by Class &amp; Accounts'!BZ$18, 'E2 Allocators'!$B$15:$W$15, 0),FALSE)*$E154)</f>
        <v>0</v>
      </c>
      <c r="CA154" s="1321">
        <f>IF(ISERROR(VLOOKUP(VLOOKUP($A154, 'E4 TB Allocation Details'!$A$18:$L$214, MATCH("A &amp; G ID", 'E4 TB Allocation Details'!$A$18:$L$18, 0),FALSE), 'E2 Allocators'!$B$15:$W$361, MATCH('O5 Details by Class &amp; Accounts'!CA$18, 'E2 Allocators'!$B$15:$W$15, 0),FALSE)*$E154), 0, VLOOKUP(VLOOKUP($A154, 'E4 TB Allocation Details'!$A$18:$L$214, MATCH("A &amp; G ID", 'E4 TB Allocation Details'!$A$18:$L$18, 0),FALSE), 'E2 Allocators'!$B$15:$W$361, MATCH('O5 Details by Class &amp; Accounts'!CA$18, 'E2 Allocators'!$B$15:$W$15, 0),FALSE)*$E154)</f>
        <v>0</v>
      </c>
      <c r="CB154" s="1321">
        <f>IF(ISERROR(VLOOKUP(VLOOKUP($A154, 'E4 TB Allocation Details'!$A$18:$L$214, MATCH("A &amp; G ID", 'E4 TB Allocation Details'!$A$18:$L$18, 0),FALSE), 'E2 Allocators'!$B$15:$W$361, MATCH('O5 Details by Class &amp; Accounts'!CB$18, 'E2 Allocators'!$B$15:$W$15, 0),FALSE)*$E154), 0, VLOOKUP(VLOOKUP($A154, 'E4 TB Allocation Details'!$A$18:$L$214, MATCH("A &amp; G ID", 'E4 TB Allocation Details'!$A$18:$L$18, 0),FALSE), 'E2 Allocators'!$B$15:$W$361, MATCH('O5 Details by Class &amp; Accounts'!CB$18, 'E2 Allocators'!$B$15:$W$15, 0),FALSE)*$E154)</f>
        <v>0</v>
      </c>
      <c r="CC154" s="1321">
        <f>IF(ISERROR(VLOOKUP(VLOOKUP($A154, 'E4 TB Allocation Details'!$A$18:$L$214, MATCH("A &amp; G ID", 'E4 TB Allocation Details'!$A$18:$L$18, 0),FALSE), 'E2 Allocators'!$B$15:$W$361, MATCH('O5 Details by Class &amp; Accounts'!CC$18, 'E2 Allocators'!$B$15:$W$15, 0),FALSE)*$E154), 0, VLOOKUP(VLOOKUP($A154, 'E4 TB Allocation Details'!$A$18:$L$214, MATCH("A &amp; G ID", 'E4 TB Allocation Details'!$A$18:$L$18, 0),FALSE), 'E2 Allocators'!$B$15:$W$361, MATCH('O5 Details by Class &amp; Accounts'!CC$18, 'E2 Allocators'!$B$15:$W$15, 0),FALSE)*$E154)</f>
        <v>0</v>
      </c>
      <c r="CD154" s="1321">
        <f>IF(ISERROR(VLOOKUP(VLOOKUP($A154, 'E4 TB Allocation Details'!$A$18:$L$214, MATCH("A &amp; G ID", 'E4 TB Allocation Details'!$A$18:$L$18, 0),FALSE), 'E2 Allocators'!$B$15:$W$361, MATCH('O5 Details by Class &amp; Accounts'!CD$18, 'E2 Allocators'!$B$15:$W$15, 0),FALSE)*$E154), 0, VLOOKUP(VLOOKUP($A154, 'E4 TB Allocation Details'!$A$18:$L$214, MATCH("A &amp; G ID", 'E4 TB Allocation Details'!$A$18:$L$18, 0),FALSE), 'E2 Allocators'!$B$15:$W$361, MATCH('O5 Details by Class &amp; Accounts'!CD$18, 'E2 Allocators'!$B$15:$W$15, 0),FALSE)*$E154)</f>
        <v>0</v>
      </c>
      <c r="CE154" s="1321">
        <f>IF(ISERROR(VLOOKUP(VLOOKUP($A154, 'E4 TB Allocation Details'!$A$18:$L$214, MATCH("A &amp; G ID", 'E4 TB Allocation Details'!$A$18:$L$18, 0),FALSE), 'E2 Allocators'!$B$15:$W$361, MATCH('O5 Details by Class &amp; Accounts'!CE$18, 'E2 Allocators'!$B$15:$W$15, 0),FALSE)*$E154), 0, VLOOKUP(VLOOKUP($A154, 'E4 TB Allocation Details'!$A$18:$L$214, MATCH("A &amp; G ID", 'E4 TB Allocation Details'!$A$18:$L$18, 0),FALSE), 'E2 Allocators'!$B$15:$W$361, MATCH('O5 Details by Class &amp; Accounts'!CE$18, 'E2 Allocators'!$B$15:$W$15, 0),FALSE)*$E154)</f>
        <v>0</v>
      </c>
      <c r="CF154" s="1321">
        <f>IF(ISERROR(VLOOKUP(VLOOKUP($A154, 'E4 TB Allocation Details'!$A$18:$L$214, MATCH("A &amp; G ID", 'E4 TB Allocation Details'!$A$18:$L$18, 0),FALSE), 'E2 Allocators'!$B$15:$W$361, MATCH('O5 Details by Class &amp; Accounts'!CF$18, 'E2 Allocators'!$B$15:$W$15, 0),FALSE)*$E154), 0, VLOOKUP(VLOOKUP($A154, 'E4 TB Allocation Details'!$A$18:$L$214, MATCH("A &amp; G ID", 'E4 TB Allocation Details'!$A$18:$L$18, 0),FALSE), 'E2 Allocators'!$B$15:$W$361, MATCH('O5 Details by Class &amp; Accounts'!CF$18, 'E2 Allocators'!$B$15:$W$15, 0),FALSE)*$E154)</f>
        <v>0</v>
      </c>
      <c r="CG154" s="1321">
        <f>IF(ISERROR(VLOOKUP(VLOOKUP($A154, 'E4 TB Allocation Details'!$A$18:$L$214, MATCH("A &amp; G ID", 'E4 TB Allocation Details'!$A$18:$L$18, 0),FALSE), 'E2 Allocators'!$B$15:$W$361, MATCH('O5 Details by Class &amp; Accounts'!CG$18, 'E2 Allocators'!$B$15:$W$15, 0),FALSE)*$E154), 0, VLOOKUP(VLOOKUP($A154, 'E4 TB Allocation Details'!$A$18:$L$214, MATCH("A &amp; G ID", 'E4 TB Allocation Details'!$A$18:$L$18, 0),FALSE), 'E2 Allocators'!$B$15:$W$361, MATCH('O5 Details by Class &amp; Accounts'!CG$18, 'E2 Allocators'!$B$15:$W$15, 0),FALSE)*$E154)</f>
        <v>0</v>
      </c>
      <c r="CH154" s="1321">
        <f>IF(ISERROR(VLOOKUP(VLOOKUP($A154, 'E4 TB Allocation Details'!$A$18:$L$214, MATCH("A &amp; G ID", 'E4 TB Allocation Details'!$A$18:$L$18, 0),FALSE), 'E2 Allocators'!$B$15:$W$361, MATCH('O5 Details by Class &amp; Accounts'!CH$18, 'E2 Allocators'!$B$15:$W$15, 0),FALSE)*$E154), 0, VLOOKUP(VLOOKUP($A154, 'E4 TB Allocation Details'!$A$18:$L$214, MATCH("A &amp; G ID", 'E4 TB Allocation Details'!$A$18:$L$18, 0),FALSE), 'E2 Allocators'!$B$15:$W$361, MATCH('O5 Details by Class &amp; Accounts'!CH$18, 'E2 Allocators'!$B$15:$W$15, 0),FALSE)*$E154)</f>
        <v>0</v>
      </c>
      <c r="CI154" s="1321">
        <f>IF(ISERROR(VLOOKUP(VLOOKUP($A154, 'E4 TB Allocation Details'!$A$18:$L$214, MATCH("A &amp; G ID", 'E4 TB Allocation Details'!$A$18:$L$18, 0),FALSE), 'E2 Allocators'!$B$15:$W$361, MATCH('O5 Details by Class &amp; Accounts'!CI$18, 'E2 Allocators'!$B$15:$W$15, 0),FALSE)*$E154), 0, VLOOKUP(VLOOKUP($A154, 'E4 TB Allocation Details'!$A$18:$L$214, MATCH("A &amp; G ID", 'E4 TB Allocation Details'!$A$18:$L$18, 0),FALSE), 'E2 Allocators'!$B$15:$W$361, MATCH('O5 Details by Class &amp; Accounts'!CI$18, 'E2 Allocators'!$B$15:$W$15, 0),FALSE)*$E154)</f>
        <v>0</v>
      </c>
      <c r="CJ154" s="1321">
        <f>IF(ISERROR(VLOOKUP(VLOOKUP($A154, 'E4 TB Allocation Details'!$A$18:$L$214, MATCH("A &amp; G ID", 'E4 TB Allocation Details'!$A$18:$L$18, 0),FALSE), 'E2 Allocators'!$B$15:$W$361, MATCH('O5 Details by Class &amp; Accounts'!CJ$18, 'E2 Allocators'!$B$15:$W$15, 0),FALSE)*$E154), 0, VLOOKUP(VLOOKUP($A154, 'E4 TB Allocation Details'!$A$18:$L$214, MATCH("A &amp; G ID", 'E4 TB Allocation Details'!$A$18:$L$18, 0),FALSE), 'E2 Allocators'!$B$15:$W$361, MATCH('O5 Details by Class &amp; Accounts'!CJ$18, 'E2 Allocators'!$B$15:$W$15, 0),FALSE)*$E154)</f>
        <v>0</v>
      </c>
      <c r="CK154" s="1321">
        <f>IF(ISERROR(VLOOKUP(VLOOKUP($A154, 'E4 TB Allocation Details'!$A$18:$L$214, MATCH("A &amp; G ID", 'E4 TB Allocation Details'!$A$18:$L$18, 0),FALSE), 'E2 Allocators'!$B$15:$W$361, MATCH('O5 Details by Class &amp; Accounts'!CK$18, 'E2 Allocators'!$B$15:$W$15, 0),FALSE)*$E154), 0, VLOOKUP(VLOOKUP($A154, 'E4 TB Allocation Details'!$A$18:$L$214, MATCH("A &amp; G ID", 'E4 TB Allocation Details'!$A$18:$L$18, 0),FALSE), 'E2 Allocators'!$B$15:$W$361, MATCH('O5 Details by Class &amp; Accounts'!CK$18, 'E2 Allocators'!$B$15:$W$15, 0),FALSE)*$E154)</f>
        <v>0</v>
      </c>
      <c r="CL154" s="1321">
        <f>IF(ISERROR(VLOOKUP(VLOOKUP($A154, 'E4 TB Allocation Details'!$A$18:$L$214, MATCH("A &amp; G ID", 'E4 TB Allocation Details'!$A$18:$L$18, 0),FALSE), 'E2 Allocators'!$B$15:$W$361, MATCH('O5 Details by Class &amp; Accounts'!CL$18, 'E2 Allocators'!$B$15:$W$15, 0),FALSE)*$E154), 0, VLOOKUP(VLOOKUP($A154, 'E4 TB Allocation Details'!$A$18:$L$214, MATCH("A &amp; G ID", 'E4 TB Allocation Details'!$A$18:$L$18, 0),FALSE), 'E2 Allocators'!$B$15:$W$361, MATCH('O5 Details by Class &amp; Accounts'!CL$18, 'E2 Allocators'!$B$15:$W$15, 0),FALSE)*$E154)</f>
        <v>0</v>
      </c>
      <c r="CM154" s="1321">
        <f>IF(ISERROR(VLOOKUP(VLOOKUP($A154, 'E4 TB Allocation Details'!$A$18:$L$214, MATCH("A &amp; G ID", 'E4 TB Allocation Details'!$A$18:$L$18, 0),FALSE), 'E2 Allocators'!$B$15:$W$361, MATCH('O5 Details by Class &amp; Accounts'!CM$18, 'E2 Allocators'!$B$15:$W$15, 0),FALSE)*$E154), 0, VLOOKUP(VLOOKUP($A154, 'E4 TB Allocation Details'!$A$18:$L$214, MATCH("A &amp; G ID", 'E4 TB Allocation Details'!$A$18:$L$18, 0),FALSE), 'E2 Allocators'!$B$15:$W$361, MATCH('O5 Details by Class &amp; Accounts'!CM$18, 'E2 Allocators'!$B$15:$W$15, 0),FALSE)*$E154)</f>
        <v>0</v>
      </c>
      <c r="CN154" s="1321">
        <f t="shared" si="42"/>
        <v>0</v>
      </c>
      <c r="CO154" s="1650">
        <f t="shared" si="43"/>
        <v>0</v>
      </c>
      <c r="CQ154" s="1898">
        <v>1808</v>
      </c>
    </row>
    <row r="155" spans="1:95" s="64" customFormat="1" ht="25.5">
      <c r="A155" s="1089">
        <v>5112</v>
      </c>
      <c r="B155" s="1088" t="s">
        <v>1384</v>
      </c>
      <c r="C155" s="1647">
        <f>IF(ISERROR(VLOOKUP($A155,'I3 TB Data'!$A$19:$H$484,MATCH('O5 Details by Class &amp; Accounts'!$C$18, 'I3 TB Data'!$A$19:$H$19,0),0)), 0, VLOOKUP($A155,'I3 TB Data'!$A$19:$H$484,MATCH('O5 Details by Class &amp; Accounts'!$C$18,'I3 TB Data'!$A$19:$H$19,0),0))</f>
        <v>35000</v>
      </c>
      <c r="D155" s="1648"/>
      <c r="E155" s="1647">
        <f t="shared" si="44"/>
        <v>35000</v>
      </c>
      <c r="F155" s="1649">
        <f>IF(ISERROR(VLOOKUP($A155, 'E1 Categorization'!A33:E124, MATCH("Customer Component", 'E1 Categorization'!$A$33:$E$33,0), 0)), 0, IF(VLOOKUP($A155, 'E1 Categorization'!A33:E124, MATCH("Customer Component", 'E1 Categorization'!$A$33:$E$33,0), 0)=0, 'O5 Details by Class &amp; Accounts'!$E155, IF(AND(VLOOKUP($A155, 'E1 Categorization'!A33:E124, MATCH("Customer Component", 'E1 Categorization'!$A$33:$E$33,0), 0) &gt;0, VLOOKUP($A155, 'E1 Categorization'!A33:E124, MATCH("Customer Component", 'E1 Categorization'!$A$33:$E$33,0), 0)&lt;1), 'O5 Details by Class &amp; Accounts'!$E155*(1-VLOOKUP($A155, 'E1 Categorization'!A33:E124, MATCH("Customer Component", 'E1 Categorization'!$A$33:$E$33,0), 0)), 0)))</f>
        <v>35000</v>
      </c>
      <c r="G155" s="1649">
        <f>IF(ISERROR(VLOOKUP($A155, 'E1 Categorization'!A33:E124, MATCH("Customer Component", 'E1 Categorization'!$A$33:$E$33,0), 0)),0, IF(VLOOKUP($A155, 'E1 Categorization'!A33:E124, MATCH("Customer Component", 'E1 Categorization'!$A$33:$E$33,0), 0)=0, 0, IF(AND(VLOOKUP($A155, 'E1 Categorization'!A33:E124, MATCH("Customer Component", 'E1 Categorization'!$A$33:$E$33,0), 0) &gt;0, VLOOKUP($A155, 'E1 Categorization'!A33:E124, MATCH("Customer Component", 'E1 Categorization'!$A$33:$E$33,0), 0)&lt;1), 'O5 Details by Class &amp; Accounts'!$E155*(VLOOKUP($A155, 'E1 Categorization'!A33:E124, MATCH("Customer Component", 'E1 Categorization'!$A$33:$E$33,0), 0)), 'O5 Details by Class &amp; Accounts'!$E155)))</f>
        <v>0</v>
      </c>
      <c r="H155" s="1321">
        <f t="shared" si="38"/>
        <v>35000</v>
      </c>
      <c r="I155" s="1321">
        <f>IF(ISERROR(VLOOKUP(VLOOKUP($A155, 'E4 TB Allocation Details'!$A$18:$L$214, MATCH("Demand ID", 'E4 TB Allocation Details'!$A$18:$L$18, 0),FALSE), 'E2 Allocators'!$B$15:$W$361, MATCH('O5 Details by Class &amp; Accounts'!I$18, 'E2 Allocators'!$B$15:$W$15, 0),FALSE)*$F155), 0, VLOOKUP(VLOOKUP($A155, 'E4 TB Allocation Details'!$A$18:$L$214, MATCH("Demand ID", 'E4 TB Allocation Details'!$A$18:$L$18, 0),FALSE), 'E2 Allocators'!$B$15:$W$361, MATCH('O5 Details by Class &amp; Accounts'!I$18, 'E2 Allocators'!$B$15:$W$15, 0),FALSE)*$F155)</f>
        <v>18625.828357719311</v>
      </c>
      <c r="J155" s="1321">
        <f>IF(ISERROR(VLOOKUP(VLOOKUP($A155, 'E4 TB Allocation Details'!$A$18:$L$214, MATCH("Demand ID", 'E4 TB Allocation Details'!$A$18:$L$18, 0),FALSE), 'E2 Allocators'!$B$15:$W$361, MATCH('O5 Details by Class &amp; Accounts'!J$18, 'E2 Allocators'!$B$15:$W$15, 0),FALSE)*$F155), 0, VLOOKUP(VLOOKUP($A155, 'E4 TB Allocation Details'!$A$18:$L$214, MATCH("Demand ID", 'E4 TB Allocation Details'!$A$18:$L$18, 0),FALSE), 'E2 Allocators'!$B$15:$W$361, MATCH('O5 Details by Class &amp; Accounts'!J$18, 'E2 Allocators'!$B$15:$W$15, 0),FALSE)*$F155)</f>
        <v>7406.0101043238637</v>
      </c>
      <c r="K155" s="1321">
        <f>IF(ISERROR(VLOOKUP(VLOOKUP($A155, 'E4 TB Allocation Details'!$A$18:$L$214, MATCH("Demand ID", 'E4 TB Allocation Details'!$A$18:$L$18, 0),FALSE), 'E2 Allocators'!$B$15:$W$361, MATCH('O5 Details by Class &amp; Accounts'!K$18, 'E2 Allocators'!$B$15:$W$15, 0),FALSE)*$F155), 0, VLOOKUP(VLOOKUP($A155, 'E4 TB Allocation Details'!$A$18:$L$214, MATCH("Demand ID", 'E4 TB Allocation Details'!$A$18:$L$18, 0),FALSE), 'E2 Allocators'!$B$15:$W$361, MATCH('O5 Details by Class &amp; Accounts'!K$18, 'E2 Allocators'!$B$15:$W$15, 0),FALSE)*$F155)</f>
        <v>8717.2757693064759</v>
      </c>
      <c r="L155" s="1321">
        <f>IF(ISERROR(VLOOKUP(VLOOKUP($A155, 'E4 TB Allocation Details'!$A$18:$L$214, MATCH("Demand ID", 'E4 TB Allocation Details'!$A$18:$L$18, 0),FALSE), 'E2 Allocators'!$B$15:$W$361, MATCH('O5 Details by Class &amp; Accounts'!L$18, 'E2 Allocators'!$B$15:$W$15, 0),FALSE)*$F155), 0, VLOOKUP(VLOOKUP($A155, 'E4 TB Allocation Details'!$A$18:$L$214, MATCH("Demand ID", 'E4 TB Allocation Details'!$A$18:$L$18, 0),FALSE), 'E2 Allocators'!$B$15:$W$361, MATCH('O5 Details by Class &amp; Accounts'!L$18, 'E2 Allocators'!$B$15:$W$15, 0),FALSE)*$F155)</f>
        <v>0</v>
      </c>
      <c r="M155" s="1321">
        <f>IF(ISERROR(VLOOKUP(VLOOKUP($A155, 'E4 TB Allocation Details'!$A$18:$L$214, MATCH("Demand ID", 'E4 TB Allocation Details'!$A$18:$L$18, 0),FALSE), 'E2 Allocators'!$B$15:$W$361, MATCH('O5 Details by Class &amp; Accounts'!M$18, 'E2 Allocators'!$B$15:$W$15, 0),FALSE)*$F155), 0, VLOOKUP(VLOOKUP($A155, 'E4 TB Allocation Details'!$A$18:$L$214, MATCH("Demand ID", 'E4 TB Allocation Details'!$A$18:$L$18, 0),FALSE), 'E2 Allocators'!$B$15:$W$361, MATCH('O5 Details by Class &amp; Accounts'!M$18, 'E2 Allocators'!$B$15:$W$15, 0),FALSE)*$F155)</f>
        <v>0</v>
      </c>
      <c r="N155" s="1321">
        <f>IF(ISERROR(VLOOKUP(VLOOKUP($A155, 'E4 TB Allocation Details'!$A$18:$L$214, MATCH("Demand ID", 'E4 TB Allocation Details'!$A$18:$L$18, 0),FALSE), 'E2 Allocators'!$B$15:$W$361, MATCH('O5 Details by Class &amp; Accounts'!N$18, 'E2 Allocators'!$B$15:$W$15, 0),FALSE)*$F155), 0, VLOOKUP(VLOOKUP($A155, 'E4 TB Allocation Details'!$A$18:$L$214, MATCH("Demand ID", 'E4 TB Allocation Details'!$A$18:$L$18, 0),FALSE), 'E2 Allocators'!$B$15:$W$361, MATCH('O5 Details by Class &amp; Accounts'!N$18, 'E2 Allocators'!$B$15:$W$15, 0),FALSE)*$F155)</f>
        <v>0</v>
      </c>
      <c r="O155" s="1321">
        <f>IF(ISERROR(VLOOKUP(VLOOKUP($A155, 'E4 TB Allocation Details'!$A$18:$L$214, MATCH("Demand ID", 'E4 TB Allocation Details'!$A$18:$L$18, 0),FALSE), 'E2 Allocators'!$B$15:$W$361, MATCH('O5 Details by Class &amp; Accounts'!O$18, 'E2 Allocators'!$B$15:$W$15, 0),FALSE)*$F155), 0, VLOOKUP(VLOOKUP($A155, 'E4 TB Allocation Details'!$A$18:$L$214, MATCH("Demand ID", 'E4 TB Allocation Details'!$A$18:$L$18, 0),FALSE), 'E2 Allocators'!$B$15:$W$361, MATCH('O5 Details by Class &amp; Accounts'!O$18, 'E2 Allocators'!$B$15:$W$15, 0),FALSE)*$F155)</f>
        <v>196.91949347155699</v>
      </c>
      <c r="P155" s="1321">
        <f>IF(ISERROR(VLOOKUP(VLOOKUP($A155, 'E4 TB Allocation Details'!$A$18:$L$214, MATCH("Demand ID", 'E4 TB Allocation Details'!$A$18:$L$18, 0),FALSE), 'E2 Allocators'!$B$15:$W$361, MATCH('O5 Details by Class &amp; Accounts'!P$18, 'E2 Allocators'!$B$15:$W$15, 0),FALSE)*$F155), 0, VLOOKUP(VLOOKUP($A155, 'E4 TB Allocation Details'!$A$18:$L$214, MATCH("Demand ID", 'E4 TB Allocation Details'!$A$18:$L$18, 0),FALSE), 'E2 Allocators'!$B$15:$W$361, MATCH('O5 Details by Class &amp; Accounts'!P$18, 'E2 Allocators'!$B$15:$W$15, 0),FALSE)*$F155)</f>
        <v>0</v>
      </c>
      <c r="Q155" s="1321">
        <f>IF(ISERROR(VLOOKUP(VLOOKUP($A155, 'E4 TB Allocation Details'!$A$18:$L$214, MATCH("Demand ID", 'E4 TB Allocation Details'!$A$18:$L$18, 0),FALSE), 'E2 Allocators'!$B$15:$W$361, MATCH('O5 Details by Class &amp; Accounts'!Q$18, 'E2 Allocators'!$B$15:$W$15, 0),FALSE)*$F155), 0, VLOOKUP(VLOOKUP($A155, 'E4 TB Allocation Details'!$A$18:$L$214, MATCH("Demand ID", 'E4 TB Allocation Details'!$A$18:$L$18, 0),FALSE), 'E2 Allocators'!$B$15:$W$361, MATCH('O5 Details by Class &amp; Accounts'!Q$18, 'E2 Allocators'!$B$15:$W$15, 0),FALSE)*$F155)</f>
        <v>53.966275178794042</v>
      </c>
      <c r="R155" s="1321">
        <f>IF(ISERROR(VLOOKUP(VLOOKUP($A155, 'E4 TB Allocation Details'!$A$18:$L$214, MATCH("Demand ID", 'E4 TB Allocation Details'!$A$18:$L$18, 0),FALSE), 'E2 Allocators'!$B$15:$W$361, MATCH('O5 Details by Class &amp; Accounts'!R$18, 'E2 Allocators'!$B$15:$W$15, 0),FALSE)*$F155), 0, VLOOKUP(VLOOKUP($A155, 'E4 TB Allocation Details'!$A$18:$L$214, MATCH("Demand ID", 'E4 TB Allocation Details'!$A$18:$L$18, 0),FALSE), 'E2 Allocators'!$B$15:$W$361, MATCH('O5 Details by Class &amp; Accounts'!R$18, 'E2 Allocators'!$B$15:$W$15, 0),FALSE)*$F155)</f>
        <v>0</v>
      </c>
      <c r="S155" s="1321">
        <f>IF(ISERROR(VLOOKUP(VLOOKUP($A155, 'E4 TB Allocation Details'!$A$18:$L$214, MATCH("Demand ID", 'E4 TB Allocation Details'!$A$18:$L$18, 0),FALSE), 'E2 Allocators'!$B$15:$W$361, MATCH('O5 Details by Class &amp; Accounts'!S$18, 'E2 Allocators'!$B$15:$W$15, 0),FALSE)*$F155), 0, VLOOKUP(VLOOKUP($A155, 'E4 TB Allocation Details'!$A$18:$L$214, MATCH("Demand ID", 'E4 TB Allocation Details'!$A$18:$L$18, 0),FALSE), 'E2 Allocators'!$B$15:$W$361, MATCH('O5 Details by Class &amp; Accounts'!S$18, 'E2 Allocators'!$B$15:$W$15, 0),FALSE)*$F155)</f>
        <v>0</v>
      </c>
      <c r="T155" s="1321">
        <f>IF(ISERROR(VLOOKUP(VLOOKUP($A155, 'E4 TB Allocation Details'!$A$18:$L$214, MATCH("Demand ID", 'E4 TB Allocation Details'!$A$18:$L$18, 0),FALSE), 'E2 Allocators'!$B$15:$W$361, MATCH('O5 Details by Class &amp; Accounts'!T$18, 'E2 Allocators'!$B$15:$W$15, 0),FALSE)*$F155), 0, VLOOKUP(VLOOKUP($A155, 'E4 TB Allocation Details'!$A$18:$L$214, MATCH("Demand ID", 'E4 TB Allocation Details'!$A$18:$L$18, 0),FALSE), 'E2 Allocators'!$B$15:$W$361, MATCH('O5 Details by Class &amp; Accounts'!T$18, 'E2 Allocators'!$B$15:$W$15, 0),FALSE)*$F155)</f>
        <v>0</v>
      </c>
      <c r="U155" s="1321">
        <f>IF(ISERROR(VLOOKUP(VLOOKUP($A155, 'E4 TB Allocation Details'!$A$18:$L$214, MATCH("Demand ID", 'E4 TB Allocation Details'!$A$18:$L$18, 0),FALSE), 'E2 Allocators'!$B$15:$W$361, MATCH('O5 Details by Class &amp; Accounts'!U$18, 'E2 Allocators'!$B$15:$W$15, 0),FALSE)*$F155), 0, VLOOKUP(VLOOKUP($A155, 'E4 TB Allocation Details'!$A$18:$L$214, MATCH("Demand ID", 'E4 TB Allocation Details'!$A$18:$L$18, 0),FALSE), 'E2 Allocators'!$B$15:$W$361, MATCH('O5 Details by Class &amp; Accounts'!U$18, 'E2 Allocators'!$B$15:$W$15, 0),FALSE)*$F155)</f>
        <v>0</v>
      </c>
      <c r="V155" s="1321">
        <f>IF(ISERROR(VLOOKUP(VLOOKUP($A155, 'E4 TB Allocation Details'!$A$18:$L$214, MATCH("Demand ID", 'E4 TB Allocation Details'!$A$18:$L$18, 0),FALSE), 'E2 Allocators'!$B$15:$W$361, MATCH('O5 Details by Class &amp; Accounts'!V$18, 'E2 Allocators'!$B$15:$W$15, 0),FALSE)*$F155), 0, VLOOKUP(VLOOKUP($A155, 'E4 TB Allocation Details'!$A$18:$L$214, MATCH("Demand ID", 'E4 TB Allocation Details'!$A$18:$L$18, 0),FALSE), 'E2 Allocators'!$B$15:$W$361, MATCH('O5 Details by Class &amp; Accounts'!V$18, 'E2 Allocators'!$B$15:$W$15, 0),FALSE)*$F155)</f>
        <v>0</v>
      </c>
      <c r="W155" s="1321">
        <f>IF(ISERROR(VLOOKUP(VLOOKUP($A155, 'E4 TB Allocation Details'!$A$18:$L$214, MATCH("Demand ID", 'E4 TB Allocation Details'!$A$18:$L$18, 0),FALSE), 'E2 Allocators'!$B$15:$W$361, MATCH('O5 Details by Class &amp; Accounts'!W$18, 'E2 Allocators'!$B$15:$W$15, 0),FALSE)*$F155), 0, VLOOKUP(VLOOKUP($A155, 'E4 TB Allocation Details'!$A$18:$L$214, MATCH("Demand ID", 'E4 TB Allocation Details'!$A$18:$L$18, 0),FALSE), 'E2 Allocators'!$B$15:$W$361, MATCH('O5 Details by Class &amp; Accounts'!W$18, 'E2 Allocators'!$B$15:$W$15, 0),FALSE)*$F155)</f>
        <v>0</v>
      </c>
      <c r="X155" s="1321">
        <f>IF(ISERROR(VLOOKUP(VLOOKUP($A155, 'E4 TB Allocation Details'!$A$18:$L$214, MATCH("Demand ID", 'E4 TB Allocation Details'!$A$18:$L$18, 0),FALSE), 'E2 Allocators'!$B$15:$W$361, MATCH('O5 Details by Class &amp; Accounts'!X$18, 'E2 Allocators'!$B$15:$W$15, 0),FALSE)*$F155), 0, VLOOKUP(VLOOKUP($A155, 'E4 TB Allocation Details'!$A$18:$L$214, MATCH("Demand ID", 'E4 TB Allocation Details'!$A$18:$L$18, 0),FALSE), 'E2 Allocators'!$B$15:$W$361, MATCH('O5 Details by Class &amp; Accounts'!X$18, 'E2 Allocators'!$B$15:$W$15, 0),FALSE)*$F155)</f>
        <v>0</v>
      </c>
      <c r="Y155" s="1321">
        <f>IF(ISERROR(VLOOKUP(VLOOKUP($A155, 'E4 TB Allocation Details'!$A$18:$L$214, MATCH("Demand ID", 'E4 TB Allocation Details'!$A$18:$L$18, 0),FALSE), 'E2 Allocators'!$B$15:$W$361, MATCH('O5 Details by Class &amp; Accounts'!Y$18, 'E2 Allocators'!$B$15:$W$15, 0),FALSE)*$F155), 0, VLOOKUP(VLOOKUP($A155, 'E4 TB Allocation Details'!$A$18:$L$214, MATCH("Demand ID", 'E4 TB Allocation Details'!$A$18:$L$18, 0),FALSE), 'E2 Allocators'!$B$15:$W$361, MATCH('O5 Details by Class &amp; Accounts'!Y$18, 'E2 Allocators'!$B$15:$W$15, 0),FALSE)*$F155)</f>
        <v>0</v>
      </c>
      <c r="Z155" s="1321">
        <f>IF(ISERROR(VLOOKUP(VLOOKUP($A155, 'E4 TB Allocation Details'!$A$18:$L$214, MATCH("Demand ID", 'E4 TB Allocation Details'!$A$18:$L$18, 0),FALSE), 'E2 Allocators'!$B$15:$W$361, MATCH('O5 Details by Class &amp; Accounts'!Z$18, 'E2 Allocators'!$B$15:$W$15, 0),FALSE)*$F155), 0, VLOOKUP(VLOOKUP($A155, 'E4 TB Allocation Details'!$A$18:$L$214, MATCH("Demand ID", 'E4 TB Allocation Details'!$A$18:$L$18, 0),FALSE), 'E2 Allocators'!$B$15:$W$361, MATCH('O5 Details by Class &amp; Accounts'!Z$18, 'E2 Allocators'!$B$15:$W$15, 0),FALSE)*$F155)</f>
        <v>0</v>
      </c>
      <c r="AA155" s="1321">
        <f>IF(ISERROR(VLOOKUP(VLOOKUP($A155, 'E4 TB Allocation Details'!$A$18:$L$214, MATCH("Demand ID", 'E4 TB Allocation Details'!$A$18:$L$18, 0),FALSE), 'E2 Allocators'!$B$15:$W$361, MATCH('O5 Details by Class &amp; Accounts'!AA$18, 'E2 Allocators'!$B$15:$W$15, 0),FALSE)*$F155), 0, VLOOKUP(VLOOKUP($A155, 'E4 TB Allocation Details'!$A$18:$L$214, MATCH("Demand ID", 'E4 TB Allocation Details'!$A$18:$L$18, 0),FALSE), 'E2 Allocators'!$B$15:$W$361, MATCH('O5 Details by Class &amp; Accounts'!AA$18, 'E2 Allocators'!$B$15:$W$15, 0),FALSE)*$F155)</f>
        <v>0</v>
      </c>
      <c r="AB155" s="1321">
        <f>IF(ISERROR(VLOOKUP(VLOOKUP($A155, 'E4 TB Allocation Details'!$A$18:$L$214, MATCH("Demand ID", 'E4 TB Allocation Details'!$A$18:$L$18, 0),FALSE), 'E2 Allocators'!$B$15:$W$361, MATCH('O5 Details by Class &amp; Accounts'!AB$18, 'E2 Allocators'!$B$15:$W$15, 0),FALSE)*$F155), 0, VLOOKUP(VLOOKUP($A155, 'E4 TB Allocation Details'!$A$18:$L$214, MATCH("Demand ID", 'E4 TB Allocation Details'!$A$18:$L$18, 0),FALSE), 'E2 Allocators'!$B$15:$W$361, MATCH('O5 Details by Class &amp; Accounts'!AB$18, 'E2 Allocators'!$B$15:$W$15, 0),FALSE)*$F155)</f>
        <v>0</v>
      </c>
      <c r="AC155" s="1321">
        <f t="shared" si="39"/>
        <v>35000</v>
      </c>
      <c r="AD155" s="1321">
        <f>IF(ISERROR(VLOOKUP(VLOOKUP($A155, 'E4 TB Allocation Details'!$A$18:$L$214, MATCH("Customer ID", 'E4 TB Allocation Details'!$A$18:$L$18, 0),FALSE), 'E2 Allocators'!$B$15:$W$361, MATCH('O5 Details by Class &amp; Accounts'!AD$18, 'E2 Allocators'!$B$15:$W$15, 0),FALSE)*$G155), 0, VLOOKUP(VLOOKUP($A155, 'E4 TB Allocation Details'!$A$18:$L$214, MATCH("Customer ID", 'E4 TB Allocation Details'!$A$18:$L$18, 0),FALSE), 'E2 Allocators'!$B$15:$W$361, MATCH('O5 Details by Class &amp; Accounts'!AD$18, 'E2 Allocators'!$B$15:$W$15, 0),FALSE)*$G155)</f>
        <v>0</v>
      </c>
      <c r="AE155" s="1321">
        <f>IF(ISERROR(VLOOKUP(VLOOKUP($A155, 'E4 TB Allocation Details'!$A$18:$L$214, MATCH("Customer ID", 'E4 TB Allocation Details'!$A$18:$L$18, 0),FALSE), 'E2 Allocators'!$B$15:$W$361, MATCH('O5 Details by Class &amp; Accounts'!AE$18, 'E2 Allocators'!$B$15:$W$15, 0),FALSE)*$G155), 0, VLOOKUP(VLOOKUP($A155, 'E4 TB Allocation Details'!$A$18:$L$214, MATCH("Customer ID", 'E4 TB Allocation Details'!$A$18:$L$18, 0),FALSE), 'E2 Allocators'!$B$15:$W$361, MATCH('O5 Details by Class &amp; Accounts'!AE$18, 'E2 Allocators'!$B$15:$W$15, 0),FALSE)*$G155)</f>
        <v>0</v>
      </c>
      <c r="AF155" s="1321">
        <f>IF(ISERROR(VLOOKUP(VLOOKUP($A155, 'E4 TB Allocation Details'!$A$18:$L$214, MATCH("Customer ID", 'E4 TB Allocation Details'!$A$18:$L$18, 0),FALSE), 'E2 Allocators'!$B$15:$W$361, MATCH('O5 Details by Class &amp; Accounts'!AF$18, 'E2 Allocators'!$B$15:$W$15, 0),FALSE)*$G155), 0, VLOOKUP(VLOOKUP($A155, 'E4 TB Allocation Details'!$A$18:$L$214, MATCH("Customer ID", 'E4 TB Allocation Details'!$A$18:$L$18, 0),FALSE), 'E2 Allocators'!$B$15:$W$361, MATCH('O5 Details by Class &amp; Accounts'!AF$18, 'E2 Allocators'!$B$15:$W$15, 0),FALSE)*$G155)</f>
        <v>0</v>
      </c>
      <c r="AG155" s="1321">
        <f>IF(ISERROR(VLOOKUP(VLOOKUP($A155, 'E4 TB Allocation Details'!$A$18:$L$214, MATCH("Customer ID", 'E4 TB Allocation Details'!$A$18:$L$18, 0),FALSE), 'E2 Allocators'!$B$15:$W$361, MATCH('O5 Details by Class &amp; Accounts'!AG$18, 'E2 Allocators'!$B$15:$W$15, 0),FALSE)*$G155), 0, VLOOKUP(VLOOKUP($A155, 'E4 TB Allocation Details'!$A$18:$L$214, MATCH("Customer ID", 'E4 TB Allocation Details'!$A$18:$L$18, 0),FALSE), 'E2 Allocators'!$B$15:$W$361, MATCH('O5 Details by Class &amp; Accounts'!AG$18, 'E2 Allocators'!$B$15:$W$15, 0),FALSE)*$G155)</f>
        <v>0</v>
      </c>
      <c r="AH155" s="1321">
        <f>IF(ISERROR(VLOOKUP(VLOOKUP($A155, 'E4 TB Allocation Details'!$A$18:$L$214, MATCH("Customer ID", 'E4 TB Allocation Details'!$A$18:$L$18, 0),FALSE), 'E2 Allocators'!$B$15:$W$361, MATCH('O5 Details by Class &amp; Accounts'!AH$18, 'E2 Allocators'!$B$15:$W$15, 0),FALSE)*$G155), 0, VLOOKUP(VLOOKUP($A155, 'E4 TB Allocation Details'!$A$18:$L$214, MATCH("Customer ID", 'E4 TB Allocation Details'!$A$18:$L$18, 0),FALSE), 'E2 Allocators'!$B$15:$W$361, MATCH('O5 Details by Class &amp; Accounts'!AH$18, 'E2 Allocators'!$B$15:$W$15, 0),FALSE)*$G155)</f>
        <v>0</v>
      </c>
      <c r="AI155" s="1321">
        <f>IF(ISERROR(VLOOKUP(VLOOKUP($A155, 'E4 TB Allocation Details'!$A$18:$L$214, MATCH("Customer ID", 'E4 TB Allocation Details'!$A$18:$L$18, 0),FALSE), 'E2 Allocators'!$B$15:$W$361, MATCH('O5 Details by Class &amp; Accounts'!AI$18, 'E2 Allocators'!$B$15:$W$15, 0),FALSE)*$G155), 0, VLOOKUP(VLOOKUP($A155, 'E4 TB Allocation Details'!$A$18:$L$214, MATCH("Customer ID", 'E4 TB Allocation Details'!$A$18:$L$18, 0),FALSE), 'E2 Allocators'!$B$15:$W$361, MATCH('O5 Details by Class &amp; Accounts'!AI$18, 'E2 Allocators'!$B$15:$W$15, 0),FALSE)*$G155)</f>
        <v>0</v>
      </c>
      <c r="AJ155" s="1321">
        <f>IF(ISERROR(VLOOKUP(VLOOKUP($A155, 'E4 TB Allocation Details'!$A$18:$L$214, MATCH("Customer ID", 'E4 TB Allocation Details'!$A$18:$L$18, 0),FALSE), 'E2 Allocators'!$B$15:$W$361, MATCH('O5 Details by Class &amp; Accounts'!AJ$18, 'E2 Allocators'!$B$15:$W$15, 0),FALSE)*$G155), 0, VLOOKUP(VLOOKUP($A155, 'E4 TB Allocation Details'!$A$18:$L$214, MATCH("Customer ID", 'E4 TB Allocation Details'!$A$18:$L$18, 0),FALSE), 'E2 Allocators'!$B$15:$W$361, MATCH('O5 Details by Class &amp; Accounts'!AJ$18, 'E2 Allocators'!$B$15:$W$15, 0),FALSE)*$G155)</f>
        <v>0</v>
      </c>
      <c r="AK155" s="1321">
        <f>IF(ISERROR(VLOOKUP(VLOOKUP($A155, 'E4 TB Allocation Details'!$A$18:$L$214, MATCH("Customer ID", 'E4 TB Allocation Details'!$A$18:$L$18, 0),FALSE), 'E2 Allocators'!$B$15:$W$361, MATCH('O5 Details by Class &amp; Accounts'!AK$18, 'E2 Allocators'!$B$15:$W$15, 0),FALSE)*$G155), 0, VLOOKUP(VLOOKUP($A155, 'E4 TB Allocation Details'!$A$18:$L$214, MATCH("Customer ID", 'E4 TB Allocation Details'!$A$18:$L$18, 0),FALSE), 'E2 Allocators'!$B$15:$W$361, MATCH('O5 Details by Class &amp; Accounts'!AK$18, 'E2 Allocators'!$B$15:$W$15, 0),FALSE)*$G155)</f>
        <v>0</v>
      </c>
      <c r="AL155" s="1321">
        <f>IF(ISERROR(VLOOKUP(VLOOKUP($A155, 'E4 TB Allocation Details'!$A$18:$L$214, MATCH("Customer ID", 'E4 TB Allocation Details'!$A$18:$L$18, 0),FALSE), 'E2 Allocators'!$B$15:$W$361, MATCH('O5 Details by Class &amp; Accounts'!AL$18, 'E2 Allocators'!$B$15:$W$15, 0),FALSE)*$G155), 0, VLOOKUP(VLOOKUP($A155, 'E4 TB Allocation Details'!$A$18:$L$214, MATCH("Customer ID", 'E4 TB Allocation Details'!$A$18:$L$18, 0),FALSE), 'E2 Allocators'!$B$15:$W$361, MATCH('O5 Details by Class &amp; Accounts'!AL$18, 'E2 Allocators'!$B$15:$W$15, 0),FALSE)*$G155)</f>
        <v>0</v>
      </c>
      <c r="AM155" s="1321">
        <f>IF(ISERROR(VLOOKUP(VLOOKUP($A155, 'E4 TB Allocation Details'!$A$18:$L$214, MATCH("Customer ID", 'E4 TB Allocation Details'!$A$18:$L$18, 0),FALSE), 'E2 Allocators'!$B$15:$W$361, MATCH('O5 Details by Class &amp; Accounts'!AM$18, 'E2 Allocators'!$B$15:$W$15, 0),FALSE)*$G155), 0, VLOOKUP(VLOOKUP($A155, 'E4 TB Allocation Details'!$A$18:$L$214, MATCH("Customer ID", 'E4 TB Allocation Details'!$A$18:$L$18, 0),FALSE), 'E2 Allocators'!$B$15:$W$361, MATCH('O5 Details by Class &amp; Accounts'!AM$18, 'E2 Allocators'!$B$15:$W$15, 0),FALSE)*$G155)</f>
        <v>0</v>
      </c>
      <c r="AN155" s="1321">
        <f>IF(ISERROR(VLOOKUP(VLOOKUP($A155, 'E4 TB Allocation Details'!$A$18:$L$214, MATCH("Customer ID", 'E4 TB Allocation Details'!$A$18:$L$18, 0),FALSE), 'E2 Allocators'!$B$15:$W$361, MATCH('O5 Details by Class &amp; Accounts'!AN$18, 'E2 Allocators'!$B$15:$W$15, 0),FALSE)*$G155), 0, VLOOKUP(VLOOKUP($A155, 'E4 TB Allocation Details'!$A$18:$L$214, MATCH("Customer ID", 'E4 TB Allocation Details'!$A$18:$L$18, 0),FALSE), 'E2 Allocators'!$B$15:$W$361, MATCH('O5 Details by Class &amp; Accounts'!AN$18, 'E2 Allocators'!$B$15:$W$15, 0),FALSE)*$G155)</f>
        <v>0</v>
      </c>
      <c r="AO155" s="1321">
        <f>IF(ISERROR(VLOOKUP(VLOOKUP($A155, 'E4 TB Allocation Details'!$A$18:$L$214, MATCH("Customer ID", 'E4 TB Allocation Details'!$A$18:$L$18, 0),FALSE), 'E2 Allocators'!$B$15:$W$361, MATCH('O5 Details by Class &amp; Accounts'!AO$18, 'E2 Allocators'!$B$15:$W$15, 0),FALSE)*$G155), 0, VLOOKUP(VLOOKUP($A155, 'E4 TB Allocation Details'!$A$18:$L$214, MATCH("Customer ID", 'E4 TB Allocation Details'!$A$18:$L$18, 0),FALSE), 'E2 Allocators'!$B$15:$W$361, MATCH('O5 Details by Class &amp; Accounts'!AO$18, 'E2 Allocators'!$B$15:$W$15, 0),FALSE)*$G155)</f>
        <v>0</v>
      </c>
      <c r="AP155" s="1321">
        <f>IF(ISERROR(VLOOKUP(VLOOKUP($A155, 'E4 TB Allocation Details'!$A$18:$L$214, MATCH("Customer ID", 'E4 TB Allocation Details'!$A$18:$L$18, 0),FALSE), 'E2 Allocators'!$B$15:$W$361, MATCH('O5 Details by Class &amp; Accounts'!AP$18, 'E2 Allocators'!$B$15:$W$15, 0),FALSE)*$G155), 0, VLOOKUP(VLOOKUP($A155, 'E4 TB Allocation Details'!$A$18:$L$214, MATCH("Customer ID", 'E4 TB Allocation Details'!$A$18:$L$18, 0),FALSE), 'E2 Allocators'!$B$15:$W$361, MATCH('O5 Details by Class &amp; Accounts'!AP$18, 'E2 Allocators'!$B$15:$W$15, 0),FALSE)*$G155)</f>
        <v>0</v>
      </c>
      <c r="AQ155" s="1321">
        <f>IF(ISERROR(VLOOKUP(VLOOKUP($A155, 'E4 TB Allocation Details'!$A$18:$L$214, MATCH("Customer ID", 'E4 TB Allocation Details'!$A$18:$L$18, 0),FALSE), 'E2 Allocators'!$B$15:$W$361, MATCH('O5 Details by Class &amp; Accounts'!AQ$18, 'E2 Allocators'!$B$15:$W$15, 0),FALSE)*$G155), 0, VLOOKUP(VLOOKUP($A155, 'E4 TB Allocation Details'!$A$18:$L$214, MATCH("Customer ID", 'E4 TB Allocation Details'!$A$18:$L$18, 0),FALSE), 'E2 Allocators'!$B$15:$W$361, MATCH('O5 Details by Class &amp; Accounts'!AQ$18, 'E2 Allocators'!$B$15:$W$15, 0),FALSE)*$G155)</f>
        <v>0</v>
      </c>
      <c r="AR155" s="1321">
        <f>IF(ISERROR(VLOOKUP(VLOOKUP($A155, 'E4 TB Allocation Details'!$A$18:$L$214, MATCH("Customer ID", 'E4 TB Allocation Details'!$A$18:$L$18, 0),FALSE), 'E2 Allocators'!$B$15:$W$361, MATCH('O5 Details by Class &amp; Accounts'!AR$18, 'E2 Allocators'!$B$15:$W$15, 0),FALSE)*$G155), 0, VLOOKUP(VLOOKUP($A155, 'E4 TB Allocation Details'!$A$18:$L$214, MATCH("Customer ID", 'E4 TB Allocation Details'!$A$18:$L$18, 0),FALSE), 'E2 Allocators'!$B$15:$W$361, MATCH('O5 Details by Class &amp; Accounts'!AR$18, 'E2 Allocators'!$B$15:$W$15, 0),FALSE)*$G155)</f>
        <v>0</v>
      </c>
      <c r="AS155" s="1321">
        <f>IF(ISERROR(VLOOKUP(VLOOKUP($A155, 'E4 TB Allocation Details'!$A$18:$L$214, MATCH("Customer ID", 'E4 TB Allocation Details'!$A$18:$L$18, 0),FALSE), 'E2 Allocators'!$B$15:$W$361, MATCH('O5 Details by Class &amp; Accounts'!AS$18, 'E2 Allocators'!$B$15:$W$15, 0),FALSE)*$G155), 0, VLOOKUP(VLOOKUP($A155, 'E4 TB Allocation Details'!$A$18:$L$214, MATCH("Customer ID", 'E4 TB Allocation Details'!$A$18:$L$18, 0),FALSE), 'E2 Allocators'!$B$15:$W$361, MATCH('O5 Details by Class &amp; Accounts'!AS$18, 'E2 Allocators'!$B$15:$W$15, 0),FALSE)*$G155)</f>
        <v>0</v>
      </c>
      <c r="AT155" s="1321">
        <f>IF(ISERROR(VLOOKUP(VLOOKUP($A155, 'E4 TB Allocation Details'!$A$18:$L$214, MATCH("Customer ID", 'E4 TB Allocation Details'!$A$18:$L$18, 0),FALSE), 'E2 Allocators'!$B$15:$W$361, MATCH('O5 Details by Class &amp; Accounts'!AT$18, 'E2 Allocators'!$B$15:$W$15, 0),FALSE)*$G155), 0, VLOOKUP(VLOOKUP($A155, 'E4 TB Allocation Details'!$A$18:$L$214, MATCH("Customer ID", 'E4 TB Allocation Details'!$A$18:$L$18, 0),FALSE), 'E2 Allocators'!$B$15:$W$361, MATCH('O5 Details by Class &amp; Accounts'!AT$18, 'E2 Allocators'!$B$15:$W$15, 0),FALSE)*$G155)</f>
        <v>0</v>
      </c>
      <c r="AU155" s="1321">
        <f>IF(ISERROR(VLOOKUP(VLOOKUP($A155, 'E4 TB Allocation Details'!$A$18:$L$214, MATCH("Customer ID", 'E4 TB Allocation Details'!$A$18:$L$18, 0),FALSE), 'E2 Allocators'!$B$15:$W$361, MATCH('O5 Details by Class &amp; Accounts'!AU$18, 'E2 Allocators'!$B$15:$W$15, 0),FALSE)*$G155), 0, VLOOKUP(VLOOKUP($A155, 'E4 TB Allocation Details'!$A$18:$L$214, MATCH("Customer ID", 'E4 TB Allocation Details'!$A$18:$L$18, 0),FALSE), 'E2 Allocators'!$B$15:$W$361, MATCH('O5 Details by Class &amp; Accounts'!AU$18, 'E2 Allocators'!$B$15:$W$15, 0),FALSE)*$G155)</f>
        <v>0</v>
      </c>
      <c r="AV155" s="1321">
        <f>IF(ISERROR(VLOOKUP(VLOOKUP($A155, 'E4 TB Allocation Details'!$A$18:$L$214, MATCH("Customer ID", 'E4 TB Allocation Details'!$A$18:$L$18, 0),FALSE), 'E2 Allocators'!$B$15:$W$361, MATCH('O5 Details by Class &amp; Accounts'!AV$18, 'E2 Allocators'!$B$15:$W$15, 0),FALSE)*$G155), 0, VLOOKUP(VLOOKUP($A155, 'E4 TB Allocation Details'!$A$18:$L$214, MATCH("Customer ID", 'E4 TB Allocation Details'!$A$18:$L$18, 0),FALSE), 'E2 Allocators'!$B$15:$W$361, MATCH('O5 Details by Class &amp; Accounts'!AV$18, 'E2 Allocators'!$B$15:$W$15, 0),FALSE)*$G155)</f>
        <v>0</v>
      </c>
      <c r="AW155" s="1321">
        <f>IF(ISERROR(VLOOKUP(VLOOKUP($A155, 'E4 TB Allocation Details'!$A$18:$L$214, MATCH("Customer ID", 'E4 TB Allocation Details'!$A$18:$L$18, 0),FALSE), 'E2 Allocators'!$B$15:$W$361, MATCH('O5 Details by Class &amp; Accounts'!AW$18, 'E2 Allocators'!$B$15:$W$15, 0),FALSE)*$G155), 0, VLOOKUP(VLOOKUP($A155, 'E4 TB Allocation Details'!$A$18:$L$214, MATCH("Customer ID", 'E4 TB Allocation Details'!$A$18:$L$18, 0),FALSE), 'E2 Allocators'!$B$15:$W$361, MATCH('O5 Details by Class &amp; Accounts'!AW$18, 'E2 Allocators'!$B$15:$W$15, 0),FALSE)*$G155)</f>
        <v>0</v>
      </c>
      <c r="AX155" s="1321">
        <f t="shared" si="40"/>
        <v>0</v>
      </c>
      <c r="AY155" s="1321">
        <f>IF(ISERROR(VLOOKUP(VLOOKUP($A155, 'E4 TB Allocation Details'!$A$18:$L$214, MATCH("Misc ID", 'E4 TB Allocation Details'!$A$18:$L$18, 0),FALSE), 'E2 Allocators'!$B$15:$W$361, MATCH('O5 Details by Class &amp; Accounts'!AY$18, 'E2 Allocators'!$B$15:$W$15, 0),FALSE)*$E155), 0, VLOOKUP(VLOOKUP($A155, 'E4 TB Allocation Details'!$A$18:$L$214, MATCH("Misc ID", 'E4 TB Allocation Details'!$A$18:$L$18, 0),FALSE), 'E2 Allocators'!$B$15:$W$361, MATCH('O5 Details by Class &amp; Accounts'!AY$18, 'E2 Allocators'!$B$15:$W$15, 0),FALSE)*$E155)</f>
        <v>0</v>
      </c>
      <c r="AZ155" s="1321">
        <f>IF(ISERROR(VLOOKUP(VLOOKUP($A155, 'E4 TB Allocation Details'!$A$18:$L$214, MATCH("Misc ID", 'E4 TB Allocation Details'!$A$18:$L$18, 0),FALSE), 'E2 Allocators'!$B$15:$W$361, MATCH('O5 Details by Class &amp; Accounts'!AZ$18, 'E2 Allocators'!$B$15:$W$15, 0),FALSE)*$E155), 0, VLOOKUP(VLOOKUP($A155, 'E4 TB Allocation Details'!$A$18:$L$214, MATCH("Misc ID", 'E4 TB Allocation Details'!$A$18:$L$18, 0),FALSE), 'E2 Allocators'!$B$15:$W$361, MATCH('O5 Details by Class &amp; Accounts'!AZ$18, 'E2 Allocators'!$B$15:$W$15, 0),FALSE)*$E155)</f>
        <v>0</v>
      </c>
      <c r="BA155" s="1321">
        <f>IF(ISERROR(VLOOKUP(VLOOKUP($A155, 'E4 TB Allocation Details'!$A$18:$L$214, MATCH("Misc ID", 'E4 TB Allocation Details'!$A$18:$L$18, 0),FALSE), 'E2 Allocators'!$B$15:$W$361, MATCH('O5 Details by Class &amp; Accounts'!BA$18, 'E2 Allocators'!$B$15:$W$15, 0),FALSE)*$E155), 0, VLOOKUP(VLOOKUP($A155, 'E4 TB Allocation Details'!$A$18:$L$214, MATCH("Misc ID", 'E4 TB Allocation Details'!$A$18:$L$18, 0),FALSE), 'E2 Allocators'!$B$15:$W$361, MATCH('O5 Details by Class &amp; Accounts'!BA$18, 'E2 Allocators'!$B$15:$W$15, 0),FALSE)*$E155)</f>
        <v>0</v>
      </c>
      <c r="BB155" s="1321">
        <f>IF(ISERROR(VLOOKUP(VLOOKUP($A155, 'E4 TB Allocation Details'!$A$18:$L$214, MATCH("Misc ID", 'E4 TB Allocation Details'!$A$18:$L$18, 0),FALSE), 'E2 Allocators'!$B$15:$W$361, MATCH('O5 Details by Class &amp; Accounts'!BB$18, 'E2 Allocators'!$B$15:$W$15, 0),FALSE)*$E155), 0, VLOOKUP(VLOOKUP($A155, 'E4 TB Allocation Details'!$A$18:$L$214, MATCH("Misc ID", 'E4 TB Allocation Details'!$A$18:$L$18, 0),FALSE), 'E2 Allocators'!$B$15:$W$361, MATCH('O5 Details by Class &amp; Accounts'!BB$18, 'E2 Allocators'!$B$15:$W$15, 0),FALSE)*$E155)</f>
        <v>0</v>
      </c>
      <c r="BC155" s="1321">
        <f>IF(ISERROR(VLOOKUP(VLOOKUP($A155, 'E4 TB Allocation Details'!$A$18:$L$214, MATCH("Misc ID", 'E4 TB Allocation Details'!$A$18:$L$18, 0),FALSE), 'E2 Allocators'!$B$15:$W$361, MATCH('O5 Details by Class &amp; Accounts'!BC$18, 'E2 Allocators'!$B$15:$W$15, 0),FALSE)*$E155), 0, VLOOKUP(VLOOKUP($A155, 'E4 TB Allocation Details'!$A$18:$L$214, MATCH("Misc ID", 'E4 TB Allocation Details'!$A$18:$L$18, 0),FALSE), 'E2 Allocators'!$B$15:$W$361, MATCH('O5 Details by Class &amp; Accounts'!BC$18, 'E2 Allocators'!$B$15:$W$15, 0),FALSE)*$E155)</f>
        <v>0</v>
      </c>
      <c r="BD155" s="1321">
        <f>IF(ISERROR(VLOOKUP(VLOOKUP($A155, 'E4 TB Allocation Details'!$A$18:$L$214, MATCH("Misc ID", 'E4 TB Allocation Details'!$A$18:$L$18, 0),FALSE), 'E2 Allocators'!$B$15:$W$361, MATCH('O5 Details by Class &amp; Accounts'!BD$18, 'E2 Allocators'!$B$15:$W$15, 0),FALSE)*$E155), 0, VLOOKUP(VLOOKUP($A155, 'E4 TB Allocation Details'!$A$18:$L$214, MATCH("Misc ID", 'E4 TB Allocation Details'!$A$18:$L$18, 0),FALSE), 'E2 Allocators'!$B$15:$W$361, MATCH('O5 Details by Class &amp; Accounts'!BD$18, 'E2 Allocators'!$B$15:$W$15, 0),FALSE)*$E155)</f>
        <v>0</v>
      </c>
      <c r="BE155" s="1321">
        <f>IF(ISERROR(VLOOKUP(VLOOKUP($A155, 'E4 TB Allocation Details'!$A$18:$L$214, MATCH("Misc ID", 'E4 TB Allocation Details'!$A$18:$L$18, 0),FALSE), 'E2 Allocators'!$B$15:$W$361, MATCH('O5 Details by Class &amp; Accounts'!BE$18, 'E2 Allocators'!$B$15:$W$15, 0),FALSE)*$E155), 0, VLOOKUP(VLOOKUP($A155, 'E4 TB Allocation Details'!$A$18:$L$214, MATCH("Misc ID", 'E4 TB Allocation Details'!$A$18:$L$18, 0),FALSE), 'E2 Allocators'!$B$15:$W$361, MATCH('O5 Details by Class &amp; Accounts'!BE$18, 'E2 Allocators'!$B$15:$W$15, 0),FALSE)*$E155)</f>
        <v>0</v>
      </c>
      <c r="BF155" s="1321">
        <f>IF(ISERROR(VLOOKUP(VLOOKUP($A155, 'E4 TB Allocation Details'!$A$18:$L$214, MATCH("Misc ID", 'E4 TB Allocation Details'!$A$18:$L$18, 0),FALSE), 'E2 Allocators'!$B$15:$W$361, MATCH('O5 Details by Class &amp; Accounts'!BF$18, 'E2 Allocators'!$B$15:$W$15, 0),FALSE)*$E155), 0, VLOOKUP(VLOOKUP($A155, 'E4 TB Allocation Details'!$A$18:$L$214, MATCH("Misc ID", 'E4 TB Allocation Details'!$A$18:$L$18, 0),FALSE), 'E2 Allocators'!$B$15:$W$361, MATCH('O5 Details by Class &amp; Accounts'!BF$18, 'E2 Allocators'!$B$15:$W$15, 0),FALSE)*$E155)</f>
        <v>0</v>
      </c>
      <c r="BG155" s="1321">
        <f>IF(ISERROR(VLOOKUP(VLOOKUP($A155, 'E4 TB Allocation Details'!$A$18:$L$214, MATCH("Misc ID", 'E4 TB Allocation Details'!$A$18:$L$18, 0),FALSE), 'E2 Allocators'!$B$15:$W$361, MATCH('O5 Details by Class &amp; Accounts'!BG$18, 'E2 Allocators'!$B$15:$W$15, 0),FALSE)*$E155), 0, VLOOKUP(VLOOKUP($A155, 'E4 TB Allocation Details'!$A$18:$L$214, MATCH("Misc ID", 'E4 TB Allocation Details'!$A$18:$L$18, 0),FALSE), 'E2 Allocators'!$B$15:$W$361, MATCH('O5 Details by Class &amp; Accounts'!BG$18, 'E2 Allocators'!$B$15:$W$15, 0),FALSE)*$E155)</f>
        <v>0</v>
      </c>
      <c r="BH155" s="1321">
        <f>IF(ISERROR(VLOOKUP(VLOOKUP($A155, 'E4 TB Allocation Details'!$A$18:$L$214, MATCH("Misc ID", 'E4 TB Allocation Details'!$A$18:$L$18, 0),FALSE), 'E2 Allocators'!$B$15:$W$361, MATCH('O5 Details by Class &amp; Accounts'!BH$18, 'E2 Allocators'!$B$15:$W$15, 0),FALSE)*$E155), 0, VLOOKUP(VLOOKUP($A155, 'E4 TB Allocation Details'!$A$18:$L$214, MATCH("Misc ID", 'E4 TB Allocation Details'!$A$18:$L$18, 0),FALSE), 'E2 Allocators'!$B$15:$W$361, MATCH('O5 Details by Class &amp; Accounts'!BH$18, 'E2 Allocators'!$B$15:$W$15, 0),FALSE)*$E155)</f>
        <v>0</v>
      </c>
      <c r="BI155" s="1321">
        <f>IF(ISERROR(VLOOKUP(VLOOKUP($A155, 'E4 TB Allocation Details'!$A$18:$L$214, MATCH("Misc ID", 'E4 TB Allocation Details'!$A$18:$L$18, 0),FALSE), 'E2 Allocators'!$B$15:$W$361, MATCH('O5 Details by Class &amp; Accounts'!BI$18, 'E2 Allocators'!$B$15:$W$15, 0),FALSE)*$E155), 0, VLOOKUP(VLOOKUP($A155, 'E4 TB Allocation Details'!$A$18:$L$214, MATCH("Misc ID", 'E4 TB Allocation Details'!$A$18:$L$18, 0),FALSE), 'E2 Allocators'!$B$15:$W$361, MATCH('O5 Details by Class &amp; Accounts'!BI$18, 'E2 Allocators'!$B$15:$W$15, 0),FALSE)*$E155)</f>
        <v>0</v>
      </c>
      <c r="BJ155" s="1321">
        <f>IF(ISERROR(VLOOKUP(VLOOKUP($A155, 'E4 TB Allocation Details'!$A$18:$L$214, MATCH("Misc ID", 'E4 TB Allocation Details'!$A$18:$L$18, 0),FALSE), 'E2 Allocators'!$B$15:$W$361, MATCH('O5 Details by Class &amp; Accounts'!BJ$18, 'E2 Allocators'!$B$15:$W$15, 0),FALSE)*$E155), 0, VLOOKUP(VLOOKUP($A155, 'E4 TB Allocation Details'!$A$18:$L$214, MATCH("Misc ID", 'E4 TB Allocation Details'!$A$18:$L$18, 0),FALSE), 'E2 Allocators'!$B$15:$W$361, MATCH('O5 Details by Class &amp; Accounts'!BJ$18, 'E2 Allocators'!$B$15:$W$15, 0),FALSE)*$E155)</f>
        <v>0</v>
      </c>
      <c r="BK155" s="1321">
        <f>IF(ISERROR(VLOOKUP(VLOOKUP($A155, 'E4 TB Allocation Details'!$A$18:$L$214, MATCH("Misc ID", 'E4 TB Allocation Details'!$A$18:$L$18, 0),FALSE), 'E2 Allocators'!$B$15:$W$361, MATCH('O5 Details by Class &amp; Accounts'!BK$18, 'E2 Allocators'!$B$15:$W$15, 0),FALSE)*$E155), 0, VLOOKUP(VLOOKUP($A155, 'E4 TB Allocation Details'!$A$18:$L$214, MATCH("Misc ID", 'E4 TB Allocation Details'!$A$18:$L$18, 0),FALSE), 'E2 Allocators'!$B$15:$W$361, MATCH('O5 Details by Class &amp; Accounts'!BK$18, 'E2 Allocators'!$B$15:$W$15, 0),FALSE)*$E155)</f>
        <v>0</v>
      </c>
      <c r="BL155" s="1321">
        <f>IF(ISERROR(VLOOKUP(VLOOKUP($A155, 'E4 TB Allocation Details'!$A$18:$L$214, MATCH("Misc ID", 'E4 TB Allocation Details'!$A$18:$L$18, 0),FALSE), 'E2 Allocators'!$B$15:$W$361, MATCH('O5 Details by Class &amp; Accounts'!BL$18, 'E2 Allocators'!$B$15:$W$15, 0),FALSE)*$E155), 0, VLOOKUP(VLOOKUP($A155, 'E4 TB Allocation Details'!$A$18:$L$214, MATCH("Misc ID", 'E4 TB Allocation Details'!$A$18:$L$18, 0),FALSE), 'E2 Allocators'!$B$15:$W$361, MATCH('O5 Details by Class &amp; Accounts'!BL$18, 'E2 Allocators'!$B$15:$W$15, 0),FALSE)*$E155)</f>
        <v>0</v>
      </c>
      <c r="BM155" s="1321">
        <f>IF(ISERROR(VLOOKUP(VLOOKUP($A155, 'E4 TB Allocation Details'!$A$18:$L$214, MATCH("Misc ID", 'E4 TB Allocation Details'!$A$18:$L$18, 0),FALSE), 'E2 Allocators'!$B$15:$W$361, MATCH('O5 Details by Class &amp; Accounts'!BM$18, 'E2 Allocators'!$B$15:$W$15, 0),FALSE)*$E155), 0, VLOOKUP(VLOOKUP($A155, 'E4 TB Allocation Details'!$A$18:$L$214, MATCH("Misc ID", 'E4 TB Allocation Details'!$A$18:$L$18, 0),FALSE), 'E2 Allocators'!$B$15:$W$361, MATCH('O5 Details by Class &amp; Accounts'!BM$18, 'E2 Allocators'!$B$15:$W$15, 0),FALSE)*$E155)</f>
        <v>0</v>
      </c>
      <c r="BN155" s="1321">
        <f>IF(ISERROR(VLOOKUP(VLOOKUP($A155, 'E4 TB Allocation Details'!$A$18:$L$214, MATCH("Misc ID", 'E4 TB Allocation Details'!$A$18:$L$18, 0),FALSE), 'E2 Allocators'!$B$15:$W$361, MATCH('O5 Details by Class &amp; Accounts'!BN$18, 'E2 Allocators'!$B$15:$W$15, 0),FALSE)*$E155), 0, VLOOKUP(VLOOKUP($A155, 'E4 TB Allocation Details'!$A$18:$L$214, MATCH("Misc ID", 'E4 TB Allocation Details'!$A$18:$L$18, 0),FALSE), 'E2 Allocators'!$B$15:$W$361, MATCH('O5 Details by Class &amp; Accounts'!BN$18, 'E2 Allocators'!$B$15:$W$15, 0),FALSE)*$E155)</f>
        <v>0</v>
      </c>
      <c r="BO155" s="1321">
        <f>IF(ISERROR(VLOOKUP(VLOOKUP($A155, 'E4 TB Allocation Details'!$A$18:$L$214, MATCH("Misc ID", 'E4 TB Allocation Details'!$A$18:$L$18, 0),FALSE), 'E2 Allocators'!$B$15:$W$361, MATCH('O5 Details by Class &amp; Accounts'!BO$18, 'E2 Allocators'!$B$15:$W$15, 0),FALSE)*$E155), 0, VLOOKUP(VLOOKUP($A155, 'E4 TB Allocation Details'!$A$18:$L$214, MATCH("Misc ID", 'E4 TB Allocation Details'!$A$18:$L$18, 0),FALSE), 'E2 Allocators'!$B$15:$W$361, MATCH('O5 Details by Class &amp; Accounts'!BO$18, 'E2 Allocators'!$B$15:$W$15, 0),FALSE)*$E155)</f>
        <v>0</v>
      </c>
      <c r="BP155" s="1321">
        <f>IF(ISERROR(VLOOKUP(VLOOKUP($A155, 'E4 TB Allocation Details'!$A$18:$L$214, MATCH("Misc ID", 'E4 TB Allocation Details'!$A$18:$L$18, 0),FALSE), 'E2 Allocators'!$B$15:$W$361, MATCH('O5 Details by Class &amp; Accounts'!BP$18, 'E2 Allocators'!$B$15:$W$15, 0),FALSE)*$E155), 0, VLOOKUP(VLOOKUP($A155, 'E4 TB Allocation Details'!$A$18:$L$214, MATCH("Misc ID", 'E4 TB Allocation Details'!$A$18:$L$18, 0),FALSE), 'E2 Allocators'!$B$15:$W$361, MATCH('O5 Details by Class &amp; Accounts'!BP$18, 'E2 Allocators'!$B$15:$W$15, 0),FALSE)*$E155)</f>
        <v>0</v>
      </c>
      <c r="BQ155" s="1321">
        <f>IF(ISERROR(VLOOKUP(VLOOKUP($A155, 'E4 TB Allocation Details'!$A$18:$L$214, MATCH("Misc ID", 'E4 TB Allocation Details'!$A$18:$L$18, 0),FALSE), 'E2 Allocators'!$B$15:$W$361, MATCH('O5 Details by Class &amp; Accounts'!BQ$18, 'E2 Allocators'!$B$15:$W$15, 0),FALSE)*$E155), 0, VLOOKUP(VLOOKUP($A155, 'E4 TB Allocation Details'!$A$18:$L$214, MATCH("Misc ID", 'E4 TB Allocation Details'!$A$18:$L$18, 0),FALSE), 'E2 Allocators'!$B$15:$W$361, MATCH('O5 Details by Class &amp; Accounts'!BQ$18, 'E2 Allocators'!$B$15:$W$15, 0),FALSE)*$E155)</f>
        <v>0</v>
      </c>
      <c r="BR155" s="1321">
        <f>IF(ISERROR(VLOOKUP(VLOOKUP($A155, 'E4 TB Allocation Details'!$A$18:$L$214, MATCH("Misc ID", 'E4 TB Allocation Details'!$A$18:$L$18, 0),FALSE), 'E2 Allocators'!$B$15:$W$361, MATCH('O5 Details by Class &amp; Accounts'!BR$18, 'E2 Allocators'!$B$15:$W$15, 0),FALSE)*$E155), 0, VLOOKUP(VLOOKUP($A155, 'E4 TB Allocation Details'!$A$18:$L$214, MATCH("Misc ID", 'E4 TB Allocation Details'!$A$18:$L$18, 0),FALSE), 'E2 Allocators'!$B$15:$W$361, MATCH('O5 Details by Class &amp; Accounts'!BR$18, 'E2 Allocators'!$B$15:$W$15, 0),FALSE)*$E155)</f>
        <v>0</v>
      </c>
      <c r="BS155" s="1321">
        <f t="shared" si="41"/>
        <v>0</v>
      </c>
      <c r="BT155" s="1321">
        <f>IF(ISERROR(VLOOKUP(VLOOKUP($A155, 'E4 TB Allocation Details'!$A$18:$L$214, MATCH("A &amp; G ID", 'E4 TB Allocation Details'!$A$18:$L$18, 0),FALSE), 'E2 Allocators'!$B$15:$W$361, MATCH('O5 Details by Class &amp; Accounts'!BT$18, 'E2 Allocators'!$B$15:$W$15, 0),FALSE)*$E155), 0, VLOOKUP(VLOOKUP($A155, 'E4 TB Allocation Details'!$A$18:$L$214, MATCH("A &amp; G ID", 'E4 TB Allocation Details'!$A$18:$L$18, 0),FALSE), 'E2 Allocators'!$B$15:$W$361, MATCH('O5 Details by Class &amp; Accounts'!BT$18, 'E2 Allocators'!$B$15:$W$15, 0),FALSE)*$E155)</f>
        <v>0</v>
      </c>
      <c r="BU155" s="1321">
        <f>IF(ISERROR(VLOOKUP(VLOOKUP($A155, 'E4 TB Allocation Details'!$A$18:$L$214, MATCH("A &amp; G ID", 'E4 TB Allocation Details'!$A$18:$L$18, 0),FALSE), 'E2 Allocators'!$B$15:$W$361, MATCH('O5 Details by Class &amp; Accounts'!BU$18, 'E2 Allocators'!$B$15:$W$15, 0),FALSE)*$E155), 0, VLOOKUP(VLOOKUP($A155, 'E4 TB Allocation Details'!$A$18:$L$214, MATCH("A &amp; G ID", 'E4 TB Allocation Details'!$A$18:$L$18, 0),FALSE), 'E2 Allocators'!$B$15:$W$361, MATCH('O5 Details by Class &amp; Accounts'!BU$18, 'E2 Allocators'!$B$15:$W$15, 0),FALSE)*$E155)</f>
        <v>0</v>
      </c>
      <c r="BV155" s="1321">
        <f>IF(ISERROR(VLOOKUP(VLOOKUP($A155, 'E4 TB Allocation Details'!$A$18:$L$214, MATCH("A &amp; G ID", 'E4 TB Allocation Details'!$A$18:$L$18, 0),FALSE), 'E2 Allocators'!$B$15:$W$361, MATCH('O5 Details by Class &amp; Accounts'!BV$18, 'E2 Allocators'!$B$15:$W$15, 0),FALSE)*$E155), 0, VLOOKUP(VLOOKUP($A155, 'E4 TB Allocation Details'!$A$18:$L$214, MATCH("A &amp; G ID", 'E4 TB Allocation Details'!$A$18:$L$18, 0),FALSE), 'E2 Allocators'!$B$15:$W$361, MATCH('O5 Details by Class &amp; Accounts'!BV$18, 'E2 Allocators'!$B$15:$W$15, 0),FALSE)*$E155)</f>
        <v>0</v>
      </c>
      <c r="BW155" s="1321">
        <f>IF(ISERROR(VLOOKUP(VLOOKUP($A155, 'E4 TB Allocation Details'!$A$18:$L$214, MATCH("A &amp; G ID", 'E4 TB Allocation Details'!$A$18:$L$18, 0),FALSE), 'E2 Allocators'!$B$15:$W$361, MATCH('O5 Details by Class &amp; Accounts'!BW$18, 'E2 Allocators'!$B$15:$W$15, 0),FALSE)*$E155), 0, VLOOKUP(VLOOKUP($A155, 'E4 TB Allocation Details'!$A$18:$L$214, MATCH("A &amp; G ID", 'E4 TB Allocation Details'!$A$18:$L$18, 0),FALSE), 'E2 Allocators'!$B$15:$W$361, MATCH('O5 Details by Class &amp; Accounts'!BW$18, 'E2 Allocators'!$B$15:$W$15, 0),FALSE)*$E155)</f>
        <v>0</v>
      </c>
      <c r="BX155" s="1321">
        <f>IF(ISERROR(VLOOKUP(VLOOKUP($A155, 'E4 TB Allocation Details'!$A$18:$L$214, MATCH("A &amp; G ID", 'E4 TB Allocation Details'!$A$18:$L$18, 0),FALSE), 'E2 Allocators'!$B$15:$W$361, MATCH('O5 Details by Class &amp; Accounts'!BX$18, 'E2 Allocators'!$B$15:$W$15, 0),FALSE)*$E155), 0, VLOOKUP(VLOOKUP($A155, 'E4 TB Allocation Details'!$A$18:$L$214, MATCH("A &amp; G ID", 'E4 TB Allocation Details'!$A$18:$L$18, 0),FALSE), 'E2 Allocators'!$B$15:$W$361, MATCH('O5 Details by Class &amp; Accounts'!BX$18, 'E2 Allocators'!$B$15:$W$15, 0),FALSE)*$E155)</f>
        <v>0</v>
      </c>
      <c r="BY155" s="1321">
        <f>IF(ISERROR(VLOOKUP(VLOOKUP($A155, 'E4 TB Allocation Details'!$A$18:$L$214, MATCH("A &amp; G ID", 'E4 TB Allocation Details'!$A$18:$L$18, 0),FALSE), 'E2 Allocators'!$B$15:$W$361, MATCH('O5 Details by Class &amp; Accounts'!BY$18, 'E2 Allocators'!$B$15:$W$15, 0),FALSE)*$E155), 0, VLOOKUP(VLOOKUP($A155, 'E4 TB Allocation Details'!$A$18:$L$214, MATCH("A &amp; G ID", 'E4 TB Allocation Details'!$A$18:$L$18, 0),FALSE), 'E2 Allocators'!$B$15:$W$361, MATCH('O5 Details by Class &amp; Accounts'!BY$18, 'E2 Allocators'!$B$15:$W$15, 0),FALSE)*$E155)</f>
        <v>0</v>
      </c>
      <c r="BZ155" s="1321">
        <f>IF(ISERROR(VLOOKUP(VLOOKUP($A155, 'E4 TB Allocation Details'!$A$18:$L$214, MATCH("A &amp; G ID", 'E4 TB Allocation Details'!$A$18:$L$18, 0),FALSE), 'E2 Allocators'!$B$15:$W$361, MATCH('O5 Details by Class &amp; Accounts'!BZ$18, 'E2 Allocators'!$B$15:$W$15, 0),FALSE)*$E155), 0, VLOOKUP(VLOOKUP($A155, 'E4 TB Allocation Details'!$A$18:$L$214, MATCH("A &amp; G ID", 'E4 TB Allocation Details'!$A$18:$L$18, 0),FALSE), 'E2 Allocators'!$B$15:$W$361, MATCH('O5 Details by Class &amp; Accounts'!BZ$18, 'E2 Allocators'!$B$15:$W$15, 0),FALSE)*$E155)</f>
        <v>0</v>
      </c>
      <c r="CA155" s="1321">
        <f>IF(ISERROR(VLOOKUP(VLOOKUP($A155, 'E4 TB Allocation Details'!$A$18:$L$214, MATCH("A &amp; G ID", 'E4 TB Allocation Details'!$A$18:$L$18, 0),FALSE), 'E2 Allocators'!$B$15:$W$361, MATCH('O5 Details by Class &amp; Accounts'!CA$18, 'E2 Allocators'!$B$15:$W$15, 0),FALSE)*$E155), 0, VLOOKUP(VLOOKUP($A155, 'E4 TB Allocation Details'!$A$18:$L$214, MATCH("A &amp; G ID", 'E4 TB Allocation Details'!$A$18:$L$18, 0),FALSE), 'E2 Allocators'!$B$15:$W$361, MATCH('O5 Details by Class &amp; Accounts'!CA$18, 'E2 Allocators'!$B$15:$W$15, 0),FALSE)*$E155)</f>
        <v>0</v>
      </c>
      <c r="CB155" s="1321">
        <f>IF(ISERROR(VLOOKUP(VLOOKUP($A155, 'E4 TB Allocation Details'!$A$18:$L$214, MATCH("A &amp; G ID", 'E4 TB Allocation Details'!$A$18:$L$18, 0),FALSE), 'E2 Allocators'!$B$15:$W$361, MATCH('O5 Details by Class &amp; Accounts'!CB$18, 'E2 Allocators'!$B$15:$W$15, 0),FALSE)*$E155), 0, VLOOKUP(VLOOKUP($A155, 'E4 TB Allocation Details'!$A$18:$L$214, MATCH("A &amp; G ID", 'E4 TB Allocation Details'!$A$18:$L$18, 0),FALSE), 'E2 Allocators'!$B$15:$W$361, MATCH('O5 Details by Class &amp; Accounts'!CB$18, 'E2 Allocators'!$B$15:$W$15, 0),FALSE)*$E155)</f>
        <v>0</v>
      </c>
      <c r="CC155" s="1321">
        <f>IF(ISERROR(VLOOKUP(VLOOKUP($A155, 'E4 TB Allocation Details'!$A$18:$L$214, MATCH("A &amp; G ID", 'E4 TB Allocation Details'!$A$18:$L$18, 0),FALSE), 'E2 Allocators'!$B$15:$W$361, MATCH('O5 Details by Class &amp; Accounts'!CC$18, 'E2 Allocators'!$B$15:$W$15, 0),FALSE)*$E155), 0, VLOOKUP(VLOOKUP($A155, 'E4 TB Allocation Details'!$A$18:$L$214, MATCH("A &amp; G ID", 'E4 TB Allocation Details'!$A$18:$L$18, 0),FALSE), 'E2 Allocators'!$B$15:$W$361, MATCH('O5 Details by Class &amp; Accounts'!CC$18, 'E2 Allocators'!$B$15:$W$15, 0),FALSE)*$E155)</f>
        <v>0</v>
      </c>
      <c r="CD155" s="1321">
        <f>IF(ISERROR(VLOOKUP(VLOOKUP($A155, 'E4 TB Allocation Details'!$A$18:$L$214, MATCH("A &amp; G ID", 'E4 TB Allocation Details'!$A$18:$L$18, 0),FALSE), 'E2 Allocators'!$B$15:$W$361, MATCH('O5 Details by Class &amp; Accounts'!CD$18, 'E2 Allocators'!$B$15:$W$15, 0),FALSE)*$E155), 0, VLOOKUP(VLOOKUP($A155, 'E4 TB Allocation Details'!$A$18:$L$214, MATCH("A &amp; G ID", 'E4 TB Allocation Details'!$A$18:$L$18, 0),FALSE), 'E2 Allocators'!$B$15:$W$361, MATCH('O5 Details by Class &amp; Accounts'!CD$18, 'E2 Allocators'!$B$15:$W$15, 0),FALSE)*$E155)</f>
        <v>0</v>
      </c>
      <c r="CE155" s="1321">
        <f>IF(ISERROR(VLOOKUP(VLOOKUP($A155, 'E4 TB Allocation Details'!$A$18:$L$214, MATCH("A &amp; G ID", 'E4 TB Allocation Details'!$A$18:$L$18, 0),FALSE), 'E2 Allocators'!$B$15:$W$361, MATCH('O5 Details by Class &amp; Accounts'!CE$18, 'E2 Allocators'!$B$15:$W$15, 0),FALSE)*$E155), 0, VLOOKUP(VLOOKUP($A155, 'E4 TB Allocation Details'!$A$18:$L$214, MATCH("A &amp; G ID", 'E4 TB Allocation Details'!$A$18:$L$18, 0),FALSE), 'E2 Allocators'!$B$15:$W$361, MATCH('O5 Details by Class &amp; Accounts'!CE$18, 'E2 Allocators'!$B$15:$W$15, 0),FALSE)*$E155)</f>
        <v>0</v>
      </c>
      <c r="CF155" s="1321">
        <f>IF(ISERROR(VLOOKUP(VLOOKUP($A155, 'E4 TB Allocation Details'!$A$18:$L$214, MATCH("A &amp; G ID", 'E4 TB Allocation Details'!$A$18:$L$18, 0),FALSE), 'E2 Allocators'!$B$15:$W$361, MATCH('O5 Details by Class &amp; Accounts'!CF$18, 'E2 Allocators'!$B$15:$W$15, 0),FALSE)*$E155), 0, VLOOKUP(VLOOKUP($A155, 'E4 TB Allocation Details'!$A$18:$L$214, MATCH("A &amp; G ID", 'E4 TB Allocation Details'!$A$18:$L$18, 0),FALSE), 'E2 Allocators'!$B$15:$W$361, MATCH('O5 Details by Class &amp; Accounts'!CF$18, 'E2 Allocators'!$B$15:$W$15, 0),FALSE)*$E155)</f>
        <v>0</v>
      </c>
      <c r="CG155" s="1321">
        <f>IF(ISERROR(VLOOKUP(VLOOKUP($A155, 'E4 TB Allocation Details'!$A$18:$L$214, MATCH("A &amp; G ID", 'E4 TB Allocation Details'!$A$18:$L$18, 0),FALSE), 'E2 Allocators'!$B$15:$W$361, MATCH('O5 Details by Class &amp; Accounts'!CG$18, 'E2 Allocators'!$B$15:$W$15, 0),FALSE)*$E155), 0, VLOOKUP(VLOOKUP($A155, 'E4 TB Allocation Details'!$A$18:$L$214, MATCH("A &amp; G ID", 'E4 TB Allocation Details'!$A$18:$L$18, 0),FALSE), 'E2 Allocators'!$B$15:$W$361, MATCH('O5 Details by Class &amp; Accounts'!CG$18, 'E2 Allocators'!$B$15:$W$15, 0),FALSE)*$E155)</f>
        <v>0</v>
      </c>
      <c r="CH155" s="1321">
        <f>IF(ISERROR(VLOOKUP(VLOOKUP($A155, 'E4 TB Allocation Details'!$A$18:$L$214, MATCH("A &amp; G ID", 'E4 TB Allocation Details'!$A$18:$L$18, 0),FALSE), 'E2 Allocators'!$B$15:$W$361, MATCH('O5 Details by Class &amp; Accounts'!CH$18, 'E2 Allocators'!$B$15:$W$15, 0),FALSE)*$E155), 0, VLOOKUP(VLOOKUP($A155, 'E4 TB Allocation Details'!$A$18:$L$214, MATCH("A &amp; G ID", 'E4 TB Allocation Details'!$A$18:$L$18, 0),FALSE), 'E2 Allocators'!$B$15:$W$361, MATCH('O5 Details by Class &amp; Accounts'!CH$18, 'E2 Allocators'!$B$15:$W$15, 0),FALSE)*$E155)</f>
        <v>0</v>
      </c>
      <c r="CI155" s="1321">
        <f>IF(ISERROR(VLOOKUP(VLOOKUP($A155, 'E4 TB Allocation Details'!$A$18:$L$214, MATCH("A &amp; G ID", 'E4 TB Allocation Details'!$A$18:$L$18, 0),FALSE), 'E2 Allocators'!$B$15:$W$361, MATCH('O5 Details by Class &amp; Accounts'!CI$18, 'E2 Allocators'!$B$15:$W$15, 0),FALSE)*$E155), 0, VLOOKUP(VLOOKUP($A155, 'E4 TB Allocation Details'!$A$18:$L$214, MATCH("A &amp; G ID", 'E4 TB Allocation Details'!$A$18:$L$18, 0),FALSE), 'E2 Allocators'!$B$15:$W$361, MATCH('O5 Details by Class &amp; Accounts'!CI$18, 'E2 Allocators'!$B$15:$W$15, 0),FALSE)*$E155)</f>
        <v>0</v>
      </c>
      <c r="CJ155" s="1321">
        <f>IF(ISERROR(VLOOKUP(VLOOKUP($A155, 'E4 TB Allocation Details'!$A$18:$L$214, MATCH("A &amp; G ID", 'E4 TB Allocation Details'!$A$18:$L$18, 0),FALSE), 'E2 Allocators'!$B$15:$W$361, MATCH('O5 Details by Class &amp; Accounts'!CJ$18, 'E2 Allocators'!$B$15:$W$15, 0),FALSE)*$E155), 0, VLOOKUP(VLOOKUP($A155, 'E4 TB Allocation Details'!$A$18:$L$214, MATCH("A &amp; G ID", 'E4 TB Allocation Details'!$A$18:$L$18, 0),FALSE), 'E2 Allocators'!$B$15:$W$361, MATCH('O5 Details by Class &amp; Accounts'!CJ$18, 'E2 Allocators'!$B$15:$W$15, 0),FALSE)*$E155)</f>
        <v>0</v>
      </c>
      <c r="CK155" s="1321">
        <f>IF(ISERROR(VLOOKUP(VLOOKUP($A155, 'E4 TB Allocation Details'!$A$18:$L$214, MATCH("A &amp; G ID", 'E4 TB Allocation Details'!$A$18:$L$18, 0),FALSE), 'E2 Allocators'!$B$15:$W$361, MATCH('O5 Details by Class &amp; Accounts'!CK$18, 'E2 Allocators'!$B$15:$W$15, 0),FALSE)*$E155), 0, VLOOKUP(VLOOKUP($A155, 'E4 TB Allocation Details'!$A$18:$L$214, MATCH("A &amp; G ID", 'E4 TB Allocation Details'!$A$18:$L$18, 0),FALSE), 'E2 Allocators'!$B$15:$W$361, MATCH('O5 Details by Class &amp; Accounts'!CK$18, 'E2 Allocators'!$B$15:$W$15, 0),FALSE)*$E155)</f>
        <v>0</v>
      </c>
      <c r="CL155" s="1321">
        <f>IF(ISERROR(VLOOKUP(VLOOKUP($A155, 'E4 TB Allocation Details'!$A$18:$L$214, MATCH("A &amp; G ID", 'E4 TB Allocation Details'!$A$18:$L$18, 0),FALSE), 'E2 Allocators'!$B$15:$W$361, MATCH('O5 Details by Class &amp; Accounts'!CL$18, 'E2 Allocators'!$B$15:$W$15, 0),FALSE)*$E155), 0, VLOOKUP(VLOOKUP($A155, 'E4 TB Allocation Details'!$A$18:$L$214, MATCH("A &amp; G ID", 'E4 TB Allocation Details'!$A$18:$L$18, 0),FALSE), 'E2 Allocators'!$B$15:$W$361, MATCH('O5 Details by Class &amp; Accounts'!CL$18, 'E2 Allocators'!$B$15:$W$15, 0),FALSE)*$E155)</f>
        <v>0</v>
      </c>
      <c r="CM155" s="1321">
        <f>IF(ISERROR(VLOOKUP(VLOOKUP($A155, 'E4 TB Allocation Details'!$A$18:$L$214, MATCH("A &amp; G ID", 'E4 TB Allocation Details'!$A$18:$L$18, 0),FALSE), 'E2 Allocators'!$B$15:$W$361, MATCH('O5 Details by Class &amp; Accounts'!CM$18, 'E2 Allocators'!$B$15:$W$15, 0),FALSE)*$E155), 0, VLOOKUP(VLOOKUP($A155, 'E4 TB Allocation Details'!$A$18:$L$214, MATCH("A &amp; G ID", 'E4 TB Allocation Details'!$A$18:$L$18, 0),FALSE), 'E2 Allocators'!$B$15:$W$361, MATCH('O5 Details by Class &amp; Accounts'!CM$18, 'E2 Allocators'!$B$15:$W$15, 0),FALSE)*$E155)</f>
        <v>0</v>
      </c>
      <c r="CN155" s="1321">
        <f t="shared" si="42"/>
        <v>0</v>
      </c>
      <c r="CO155" s="1650">
        <f t="shared" si="43"/>
        <v>0</v>
      </c>
      <c r="CQ155" s="1898">
        <v>1815</v>
      </c>
    </row>
    <row r="156" spans="1:95" s="64" customFormat="1" ht="25.5">
      <c r="A156" s="1089">
        <v>5114</v>
      </c>
      <c r="B156" s="1088" t="s">
        <v>7</v>
      </c>
      <c r="C156" s="1647">
        <f>IF(ISERROR(VLOOKUP($A156,'I3 TB Data'!$A$19:$H$484,MATCH('O5 Details by Class &amp; Accounts'!$C$18, 'I3 TB Data'!$A$19:$H$19,0),0)), 0, VLOOKUP($A156,'I3 TB Data'!$A$19:$H$484,MATCH('O5 Details by Class &amp; Accounts'!$C$18,'I3 TB Data'!$A$19:$H$19,0),0))</f>
        <v>0</v>
      </c>
      <c r="D156" s="1648"/>
      <c r="E156" s="1647">
        <f t="shared" si="44"/>
        <v>0</v>
      </c>
      <c r="F156" s="1649">
        <f>IF(ISERROR(VLOOKUP($A156, 'E1 Categorization'!A33:E124, MATCH("Customer Component", 'E1 Categorization'!$A$33:$E$33,0), 0)), 0, IF(VLOOKUP($A156, 'E1 Categorization'!A33:E124, MATCH("Customer Component", 'E1 Categorization'!$A$33:$E$33,0), 0)=0, 'O5 Details by Class &amp; Accounts'!$E156, IF(AND(VLOOKUP($A156, 'E1 Categorization'!A33:E124, MATCH("Customer Component", 'E1 Categorization'!$A$33:$E$33,0), 0) &gt;0, VLOOKUP($A156, 'E1 Categorization'!A33:E124, MATCH("Customer Component", 'E1 Categorization'!$A$33:$E$33,0), 0)&lt;1), 'O5 Details by Class &amp; Accounts'!$E156*(1-VLOOKUP($A156, 'E1 Categorization'!A33:E124, MATCH("Customer Component", 'E1 Categorization'!$A$33:$E$33,0), 0)), 0)))</f>
        <v>0</v>
      </c>
      <c r="G156" s="1649">
        <f>IF(ISERROR(VLOOKUP($A156, 'E1 Categorization'!A33:E124, MATCH("Customer Component", 'E1 Categorization'!$A$33:$E$33,0), 0)),0, IF(VLOOKUP($A156, 'E1 Categorization'!A33:E124, MATCH("Customer Component", 'E1 Categorization'!$A$33:$E$33,0), 0)=0, 0, IF(AND(VLOOKUP($A156, 'E1 Categorization'!A33:E124, MATCH("Customer Component", 'E1 Categorization'!$A$33:$E$33,0), 0) &gt;0, VLOOKUP($A156, 'E1 Categorization'!A33:E124, MATCH("Customer Component", 'E1 Categorization'!$A$33:$E$33,0), 0)&lt;1), 'O5 Details by Class &amp; Accounts'!$E156*(VLOOKUP($A156, 'E1 Categorization'!A33:E124, MATCH("Customer Component", 'E1 Categorization'!$A$33:$E$33,0), 0)), 'O5 Details by Class &amp; Accounts'!$E156)))</f>
        <v>0</v>
      </c>
      <c r="H156" s="1321">
        <f t="shared" si="38"/>
        <v>0</v>
      </c>
      <c r="I156" s="1321">
        <f>IF(ISERROR(VLOOKUP(VLOOKUP($A156, 'E4 TB Allocation Details'!$A$18:$L$214, MATCH("Demand ID", 'E4 TB Allocation Details'!$A$18:$L$18, 0),FALSE), 'E2 Allocators'!$B$15:$W$361, MATCH('O5 Details by Class &amp; Accounts'!I$18, 'E2 Allocators'!$B$15:$W$15, 0),FALSE)*$F156), 0, VLOOKUP(VLOOKUP($A156, 'E4 TB Allocation Details'!$A$18:$L$214, MATCH("Demand ID", 'E4 TB Allocation Details'!$A$18:$L$18, 0),FALSE), 'E2 Allocators'!$B$15:$W$361, MATCH('O5 Details by Class &amp; Accounts'!I$18, 'E2 Allocators'!$B$15:$W$15, 0),FALSE)*$F156)</f>
        <v>0</v>
      </c>
      <c r="J156" s="1321">
        <f>IF(ISERROR(VLOOKUP(VLOOKUP($A156, 'E4 TB Allocation Details'!$A$18:$L$214, MATCH("Demand ID", 'E4 TB Allocation Details'!$A$18:$L$18, 0),FALSE), 'E2 Allocators'!$B$15:$W$361, MATCH('O5 Details by Class &amp; Accounts'!J$18, 'E2 Allocators'!$B$15:$W$15, 0),FALSE)*$F156), 0, VLOOKUP(VLOOKUP($A156, 'E4 TB Allocation Details'!$A$18:$L$214, MATCH("Demand ID", 'E4 TB Allocation Details'!$A$18:$L$18, 0),FALSE), 'E2 Allocators'!$B$15:$W$361, MATCH('O5 Details by Class &amp; Accounts'!J$18, 'E2 Allocators'!$B$15:$W$15, 0),FALSE)*$F156)</f>
        <v>0</v>
      </c>
      <c r="K156" s="1321">
        <f>IF(ISERROR(VLOOKUP(VLOOKUP($A156, 'E4 TB Allocation Details'!$A$18:$L$214, MATCH("Demand ID", 'E4 TB Allocation Details'!$A$18:$L$18, 0),FALSE), 'E2 Allocators'!$B$15:$W$361, MATCH('O5 Details by Class &amp; Accounts'!K$18, 'E2 Allocators'!$B$15:$W$15, 0),FALSE)*$F156), 0, VLOOKUP(VLOOKUP($A156, 'E4 TB Allocation Details'!$A$18:$L$214, MATCH("Demand ID", 'E4 TB Allocation Details'!$A$18:$L$18, 0),FALSE), 'E2 Allocators'!$B$15:$W$361, MATCH('O5 Details by Class &amp; Accounts'!K$18, 'E2 Allocators'!$B$15:$W$15, 0),FALSE)*$F156)</f>
        <v>0</v>
      </c>
      <c r="L156" s="1321">
        <f>IF(ISERROR(VLOOKUP(VLOOKUP($A156, 'E4 TB Allocation Details'!$A$18:$L$214, MATCH("Demand ID", 'E4 TB Allocation Details'!$A$18:$L$18, 0),FALSE), 'E2 Allocators'!$B$15:$W$361, MATCH('O5 Details by Class &amp; Accounts'!L$18, 'E2 Allocators'!$B$15:$W$15, 0),FALSE)*$F156), 0, VLOOKUP(VLOOKUP($A156, 'E4 TB Allocation Details'!$A$18:$L$214, MATCH("Demand ID", 'E4 TB Allocation Details'!$A$18:$L$18, 0),FALSE), 'E2 Allocators'!$B$15:$W$361, MATCH('O5 Details by Class &amp; Accounts'!L$18, 'E2 Allocators'!$B$15:$W$15, 0),FALSE)*$F156)</f>
        <v>0</v>
      </c>
      <c r="M156" s="1321">
        <f>IF(ISERROR(VLOOKUP(VLOOKUP($A156, 'E4 TB Allocation Details'!$A$18:$L$214, MATCH("Demand ID", 'E4 TB Allocation Details'!$A$18:$L$18, 0),FALSE), 'E2 Allocators'!$B$15:$W$361, MATCH('O5 Details by Class &amp; Accounts'!M$18, 'E2 Allocators'!$B$15:$W$15, 0),FALSE)*$F156), 0, VLOOKUP(VLOOKUP($A156, 'E4 TB Allocation Details'!$A$18:$L$214, MATCH("Demand ID", 'E4 TB Allocation Details'!$A$18:$L$18, 0),FALSE), 'E2 Allocators'!$B$15:$W$361, MATCH('O5 Details by Class &amp; Accounts'!M$18, 'E2 Allocators'!$B$15:$W$15, 0),FALSE)*$F156)</f>
        <v>0</v>
      </c>
      <c r="N156" s="1321">
        <f>IF(ISERROR(VLOOKUP(VLOOKUP($A156, 'E4 TB Allocation Details'!$A$18:$L$214, MATCH("Demand ID", 'E4 TB Allocation Details'!$A$18:$L$18, 0),FALSE), 'E2 Allocators'!$B$15:$W$361, MATCH('O5 Details by Class &amp; Accounts'!N$18, 'E2 Allocators'!$B$15:$W$15, 0),FALSE)*$F156), 0, VLOOKUP(VLOOKUP($A156, 'E4 TB Allocation Details'!$A$18:$L$214, MATCH("Demand ID", 'E4 TB Allocation Details'!$A$18:$L$18, 0),FALSE), 'E2 Allocators'!$B$15:$W$361, MATCH('O5 Details by Class &amp; Accounts'!N$18, 'E2 Allocators'!$B$15:$W$15, 0),FALSE)*$F156)</f>
        <v>0</v>
      </c>
      <c r="O156" s="1321">
        <f>IF(ISERROR(VLOOKUP(VLOOKUP($A156, 'E4 TB Allocation Details'!$A$18:$L$214, MATCH("Demand ID", 'E4 TB Allocation Details'!$A$18:$L$18, 0),FALSE), 'E2 Allocators'!$B$15:$W$361, MATCH('O5 Details by Class &amp; Accounts'!O$18, 'E2 Allocators'!$B$15:$W$15, 0),FALSE)*$F156), 0, VLOOKUP(VLOOKUP($A156, 'E4 TB Allocation Details'!$A$18:$L$214, MATCH("Demand ID", 'E4 TB Allocation Details'!$A$18:$L$18, 0),FALSE), 'E2 Allocators'!$B$15:$W$361, MATCH('O5 Details by Class &amp; Accounts'!O$18, 'E2 Allocators'!$B$15:$W$15, 0),FALSE)*$F156)</f>
        <v>0</v>
      </c>
      <c r="P156" s="1321">
        <f>IF(ISERROR(VLOOKUP(VLOOKUP($A156, 'E4 TB Allocation Details'!$A$18:$L$214, MATCH("Demand ID", 'E4 TB Allocation Details'!$A$18:$L$18, 0),FALSE), 'E2 Allocators'!$B$15:$W$361, MATCH('O5 Details by Class &amp; Accounts'!P$18, 'E2 Allocators'!$B$15:$W$15, 0),FALSE)*$F156), 0, VLOOKUP(VLOOKUP($A156, 'E4 TB Allocation Details'!$A$18:$L$214, MATCH("Demand ID", 'E4 TB Allocation Details'!$A$18:$L$18, 0),FALSE), 'E2 Allocators'!$B$15:$W$361, MATCH('O5 Details by Class &amp; Accounts'!P$18, 'E2 Allocators'!$B$15:$W$15, 0),FALSE)*$F156)</f>
        <v>0</v>
      </c>
      <c r="Q156" s="1321">
        <f>IF(ISERROR(VLOOKUP(VLOOKUP($A156, 'E4 TB Allocation Details'!$A$18:$L$214, MATCH("Demand ID", 'E4 TB Allocation Details'!$A$18:$L$18, 0),FALSE), 'E2 Allocators'!$B$15:$W$361, MATCH('O5 Details by Class &amp; Accounts'!Q$18, 'E2 Allocators'!$B$15:$W$15, 0),FALSE)*$F156), 0, VLOOKUP(VLOOKUP($A156, 'E4 TB Allocation Details'!$A$18:$L$214, MATCH("Demand ID", 'E4 TB Allocation Details'!$A$18:$L$18, 0),FALSE), 'E2 Allocators'!$B$15:$W$361, MATCH('O5 Details by Class &amp; Accounts'!Q$18, 'E2 Allocators'!$B$15:$W$15, 0),FALSE)*$F156)</f>
        <v>0</v>
      </c>
      <c r="R156" s="1321">
        <f>IF(ISERROR(VLOOKUP(VLOOKUP($A156, 'E4 TB Allocation Details'!$A$18:$L$214, MATCH("Demand ID", 'E4 TB Allocation Details'!$A$18:$L$18, 0),FALSE), 'E2 Allocators'!$B$15:$W$361, MATCH('O5 Details by Class &amp; Accounts'!R$18, 'E2 Allocators'!$B$15:$W$15, 0),FALSE)*$F156), 0, VLOOKUP(VLOOKUP($A156, 'E4 TB Allocation Details'!$A$18:$L$214, MATCH("Demand ID", 'E4 TB Allocation Details'!$A$18:$L$18, 0),FALSE), 'E2 Allocators'!$B$15:$W$361, MATCH('O5 Details by Class &amp; Accounts'!R$18, 'E2 Allocators'!$B$15:$W$15, 0),FALSE)*$F156)</f>
        <v>0</v>
      </c>
      <c r="S156" s="1321">
        <f>IF(ISERROR(VLOOKUP(VLOOKUP($A156, 'E4 TB Allocation Details'!$A$18:$L$214, MATCH("Demand ID", 'E4 TB Allocation Details'!$A$18:$L$18, 0),FALSE), 'E2 Allocators'!$B$15:$W$361, MATCH('O5 Details by Class &amp; Accounts'!S$18, 'E2 Allocators'!$B$15:$W$15, 0),FALSE)*$F156), 0, VLOOKUP(VLOOKUP($A156, 'E4 TB Allocation Details'!$A$18:$L$214, MATCH("Demand ID", 'E4 TB Allocation Details'!$A$18:$L$18, 0),FALSE), 'E2 Allocators'!$B$15:$W$361, MATCH('O5 Details by Class &amp; Accounts'!S$18, 'E2 Allocators'!$B$15:$W$15, 0),FALSE)*$F156)</f>
        <v>0</v>
      </c>
      <c r="T156" s="1321">
        <f>IF(ISERROR(VLOOKUP(VLOOKUP($A156, 'E4 TB Allocation Details'!$A$18:$L$214, MATCH("Demand ID", 'E4 TB Allocation Details'!$A$18:$L$18, 0),FALSE), 'E2 Allocators'!$B$15:$W$361, MATCH('O5 Details by Class &amp; Accounts'!T$18, 'E2 Allocators'!$B$15:$W$15, 0),FALSE)*$F156), 0, VLOOKUP(VLOOKUP($A156, 'E4 TB Allocation Details'!$A$18:$L$214, MATCH("Demand ID", 'E4 TB Allocation Details'!$A$18:$L$18, 0),FALSE), 'E2 Allocators'!$B$15:$W$361, MATCH('O5 Details by Class &amp; Accounts'!T$18, 'E2 Allocators'!$B$15:$W$15, 0),FALSE)*$F156)</f>
        <v>0</v>
      </c>
      <c r="U156" s="1321">
        <f>IF(ISERROR(VLOOKUP(VLOOKUP($A156, 'E4 TB Allocation Details'!$A$18:$L$214, MATCH("Demand ID", 'E4 TB Allocation Details'!$A$18:$L$18, 0),FALSE), 'E2 Allocators'!$B$15:$W$361, MATCH('O5 Details by Class &amp; Accounts'!U$18, 'E2 Allocators'!$B$15:$W$15, 0),FALSE)*$F156), 0, VLOOKUP(VLOOKUP($A156, 'E4 TB Allocation Details'!$A$18:$L$214, MATCH("Demand ID", 'E4 TB Allocation Details'!$A$18:$L$18, 0),FALSE), 'E2 Allocators'!$B$15:$W$361, MATCH('O5 Details by Class &amp; Accounts'!U$18, 'E2 Allocators'!$B$15:$W$15, 0),FALSE)*$F156)</f>
        <v>0</v>
      </c>
      <c r="V156" s="1321">
        <f>IF(ISERROR(VLOOKUP(VLOOKUP($A156, 'E4 TB Allocation Details'!$A$18:$L$214, MATCH("Demand ID", 'E4 TB Allocation Details'!$A$18:$L$18, 0),FALSE), 'E2 Allocators'!$B$15:$W$361, MATCH('O5 Details by Class &amp; Accounts'!V$18, 'E2 Allocators'!$B$15:$W$15, 0),FALSE)*$F156), 0, VLOOKUP(VLOOKUP($A156, 'E4 TB Allocation Details'!$A$18:$L$214, MATCH("Demand ID", 'E4 TB Allocation Details'!$A$18:$L$18, 0),FALSE), 'E2 Allocators'!$B$15:$W$361, MATCH('O5 Details by Class &amp; Accounts'!V$18, 'E2 Allocators'!$B$15:$W$15, 0),FALSE)*$F156)</f>
        <v>0</v>
      </c>
      <c r="W156" s="1321">
        <f>IF(ISERROR(VLOOKUP(VLOOKUP($A156, 'E4 TB Allocation Details'!$A$18:$L$214, MATCH("Demand ID", 'E4 TB Allocation Details'!$A$18:$L$18, 0),FALSE), 'E2 Allocators'!$B$15:$W$361, MATCH('O5 Details by Class &amp; Accounts'!W$18, 'E2 Allocators'!$B$15:$W$15, 0),FALSE)*$F156), 0, VLOOKUP(VLOOKUP($A156, 'E4 TB Allocation Details'!$A$18:$L$214, MATCH("Demand ID", 'E4 TB Allocation Details'!$A$18:$L$18, 0),FALSE), 'E2 Allocators'!$B$15:$W$361, MATCH('O5 Details by Class &amp; Accounts'!W$18, 'E2 Allocators'!$B$15:$W$15, 0),FALSE)*$F156)</f>
        <v>0</v>
      </c>
      <c r="X156" s="1321">
        <f>IF(ISERROR(VLOOKUP(VLOOKUP($A156, 'E4 TB Allocation Details'!$A$18:$L$214, MATCH("Demand ID", 'E4 TB Allocation Details'!$A$18:$L$18, 0),FALSE), 'E2 Allocators'!$B$15:$W$361, MATCH('O5 Details by Class &amp; Accounts'!X$18, 'E2 Allocators'!$B$15:$W$15, 0),FALSE)*$F156), 0, VLOOKUP(VLOOKUP($A156, 'E4 TB Allocation Details'!$A$18:$L$214, MATCH("Demand ID", 'E4 TB Allocation Details'!$A$18:$L$18, 0),FALSE), 'E2 Allocators'!$B$15:$W$361, MATCH('O5 Details by Class &amp; Accounts'!X$18, 'E2 Allocators'!$B$15:$W$15, 0),FALSE)*$F156)</f>
        <v>0</v>
      </c>
      <c r="Y156" s="1321">
        <f>IF(ISERROR(VLOOKUP(VLOOKUP($A156, 'E4 TB Allocation Details'!$A$18:$L$214, MATCH("Demand ID", 'E4 TB Allocation Details'!$A$18:$L$18, 0),FALSE), 'E2 Allocators'!$B$15:$W$361, MATCH('O5 Details by Class &amp; Accounts'!Y$18, 'E2 Allocators'!$B$15:$W$15, 0),FALSE)*$F156), 0, VLOOKUP(VLOOKUP($A156, 'E4 TB Allocation Details'!$A$18:$L$214, MATCH("Demand ID", 'E4 TB Allocation Details'!$A$18:$L$18, 0),FALSE), 'E2 Allocators'!$B$15:$W$361, MATCH('O5 Details by Class &amp; Accounts'!Y$18, 'E2 Allocators'!$B$15:$W$15, 0),FALSE)*$F156)</f>
        <v>0</v>
      </c>
      <c r="Z156" s="1321">
        <f>IF(ISERROR(VLOOKUP(VLOOKUP($A156, 'E4 TB Allocation Details'!$A$18:$L$214, MATCH("Demand ID", 'E4 TB Allocation Details'!$A$18:$L$18, 0),FALSE), 'E2 Allocators'!$B$15:$W$361, MATCH('O5 Details by Class &amp; Accounts'!Z$18, 'E2 Allocators'!$B$15:$W$15, 0),FALSE)*$F156), 0, VLOOKUP(VLOOKUP($A156, 'E4 TB Allocation Details'!$A$18:$L$214, MATCH("Demand ID", 'E4 TB Allocation Details'!$A$18:$L$18, 0),FALSE), 'E2 Allocators'!$B$15:$W$361, MATCH('O5 Details by Class &amp; Accounts'!Z$18, 'E2 Allocators'!$B$15:$W$15, 0),FALSE)*$F156)</f>
        <v>0</v>
      </c>
      <c r="AA156" s="1321">
        <f>IF(ISERROR(VLOOKUP(VLOOKUP($A156, 'E4 TB Allocation Details'!$A$18:$L$214, MATCH("Demand ID", 'E4 TB Allocation Details'!$A$18:$L$18, 0),FALSE), 'E2 Allocators'!$B$15:$W$361, MATCH('O5 Details by Class &amp; Accounts'!AA$18, 'E2 Allocators'!$B$15:$W$15, 0),FALSE)*$F156), 0, VLOOKUP(VLOOKUP($A156, 'E4 TB Allocation Details'!$A$18:$L$214, MATCH("Demand ID", 'E4 TB Allocation Details'!$A$18:$L$18, 0),FALSE), 'E2 Allocators'!$B$15:$W$361, MATCH('O5 Details by Class &amp; Accounts'!AA$18, 'E2 Allocators'!$B$15:$W$15, 0),FALSE)*$F156)</f>
        <v>0</v>
      </c>
      <c r="AB156" s="1321">
        <f>IF(ISERROR(VLOOKUP(VLOOKUP($A156, 'E4 TB Allocation Details'!$A$18:$L$214, MATCH("Demand ID", 'E4 TB Allocation Details'!$A$18:$L$18, 0),FALSE), 'E2 Allocators'!$B$15:$W$361, MATCH('O5 Details by Class &amp; Accounts'!AB$18, 'E2 Allocators'!$B$15:$W$15, 0),FALSE)*$F156), 0, VLOOKUP(VLOOKUP($A156, 'E4 TB Allocation Details'!$A$18:$L$214, MATCH("Demand ID", 'E4 TB Allocation Details'!$A$18:$L$18, 0),FALSE), 'E2 Allocators'!$B$15:$W$361, MATCH('O5 Details by Class &amp; Accounts'!AB$18, 'E2 Allocators'!$B$15:$W$15, 0),FALSE)*$F156)</f>
        <v>0</v>
      </c>
      <c r="AC156" s="1321">
        <f t="shared" si="39"/>
        <v>0</v>
      </c>
      <c r="AD156" s="1321">
        <f>IF(ISERROR(VLOOKUP(VLOOKUP($A156, 'E4 TB Allocation Details'!$A$18:$L$214, MATCH("Customer ID", 'E4 TB Allocation Details'!$A$18:$L$18, 0),FALSE), 'E2 Allocators'!$B$15:$W$361, MATCH('O5 Details by Class &amp; Accounts'!AD$18, 'E2 Allocators'!$B$15:$W$15, 0),FALSE)*$G156), 0, VLOOKUP(VLOOKUP($A156, 'E4 TB Allocation Details'!$A$18:$L$214, MATCH("Customer ID", 'E4 TB Allocation Details'!$A$18:$L$18, 0),FALSE), 'E2 Allocators'!$B$15:$W$361, MATCH('O5 Details by Class &amp; Accounts'!AD$18, 'E2 Allocators'!$B$15:$W$15, 0),FALSE)*$G156)</f>
        <v>0</v>
      </c>
      <c r="AE156" s="1321">
        <f>IF(ISERROR(VLOOKUP(VLOOKUP($A156, 'E4 TB Allocation Details'!$A$18:$L$214, MATCH("Customer ID", 'E4 TB Allocation Details'!$A$18:$L$18, 0),FALSE), 'E2 Allocators'!$B$15:$W$361, MATCH('O5 Details by Class &amp; Accounts'!AE$18, 'E2 Allocators'!$B$15:$W$15, 0),FALSE)*$G156), 0, VLOOKUP(VLOOKUP($A156, 'E4 TB Allocation Details'!$A$18:$L$214, MATCH("Customer ID", 'E4 TB Allocation Details'!$A$18:$L$18, 0),FALSE), 'E2 Allocators'!$B$15:$W$361, MATCH('O5 Details by Class &amp; Accounts'!AE$18, 'E2 Allocators'!$B$15:$W$15, 0),FALSE)*$G156)</f>
        <v>0</v>
      </c>
      <c r="AF156" s="1321">
        <f>IF(ISERROR(VLOOKUP(VLOOKUP($A156, 'E4 TB Allocation Details'!$A$18:$L$214, MATCH("Customer ID", 'E4 TB Allocation Details'!$A$18:$L$18, 0),FALSE), 'E2 Allocators'!$B$15:$W$361, MATCH('O5 Details by Class &amp; Accounts'!AF$18, 'E2 Allocators'!$B$15:$W$15, 0),FALSE)*$G156), 0, VLOOKUP(VLOOKUP($A156, 'E4 TB Allocation Details'!$A$18:$L$214, MATCH("Customer ID", 'E4 TB Allocation Details'!$A$18:$L$18, 0),FALSE), 'E2 Allocators'!$B$15:$W$361, MATCH('O5 Details by Class &amp; Accounts'!AF$18, 'E2 Allocators'!$B$15:$W$15, 0),FALSE)*$G156)</f>
        <v>0</v>
      </c>
      <c r="AG156" s="1321">
        <f>IF(ISERROR(VLOOKUP(VLOOKUP($A156, 'E4 TB Allocation Details'!$A$18:$L$214, MATCH("Customer ID", 'E4 TB Allocation Details'!$A$18:$L$18, 0),FALSE), 'E2 Allocators'!$B$15:$W$361, MATCH('O5 Details by Class &amp; Accounts'!AG$18, 'E2 Allocators'!$B$15:$W$15, 0),FALSE)*$G156), 0, VLOOKUP(VLOOKUP($A156, 'E4 TB Allocation Details'!$A$18:$L$214, MATCH("Customer ID", 'E4 TB Allocation Details'!$A$18:$L$18, 0),FALSE), 'E2 Allocators'!$B$15:$W$361, MATCH('O5 Details by Class &amp; Accounts'!AG$18, 'E2 Allocators'!$B$15:$W$15, 0),FALSE)*$G156)</f>
        <v>0</v>
      </c>
      <c r="AH156" s="1321">
        <f>IF(ISERROR(VLOOKUP(VLOOKUP($A156, 'E4 TB Allocation Details'!$A$18:$L$214, MATCH("Customer ID", 'E4 TB Allocation Details'!$A$18:$L$18, 0),FALSE), 'E2 Allocators'!$B$15:$W$361, MATCH('O5 Details by Class &amp; Accounts'!AH$18, 'E2 Allocators'!$B$15:$W$15, 0),FALSE)*$G156), 0, VLOOKUP(VLOOKUP($A156, 'E4 TB Allocation Details'!$A$18:$L$214, MATCH("Customer ID", 'E4 TB Allocation Details'!$A$18:$L$18, 0),FALSE), 'E2 Allocators'!$B$15:$W$361, MATCH('O5 Details by Class &amp; Accounts'!AH$18, 'E2 Allocators'!$B$15:$W$15, 0),FALSE)*$G156)</f>
        <v>0</v>
      </c>
      <c r="AI156" s="1321">
        <f>IF(ISERROR(VLOOKUP(VLOOKUP($A156, 'E4 TB Allocation Details'!$A$18:$L$214, MATCH("Customer ID", 'E4 TB Allocation Details'!$A$18:$L$18, 0),FALSE), 'E2 Allocators'!$B$15:$W$361, MATCH('O5 Details by Class &amp; Accounts'!AI$18, 'E2 Allocators'!$B$15:$W$15, 0),FALSE)*$G156), 0, VLOOKUP(VLOOKUP($A156, 'E4 TB Allocation Details'!$A$18:$L$214, MATCH("Customer ID", 'E4 TB Allocation Details'!$A$18:$L$18, 0),FALSE), 'E2 Allocators'!$B$15:$W$361, MATCH('O5 Details by Class &amp; Accounts'!AI$18, 'E2 Allocators'!$B$15:$W$15, 0),FALSE)*$G156)</f>
        <v>0</v>
      </c>
      <c r="AJ156" s="1321">
        <f>IF(ISERROR(VLOOKUP(VLOOKUP($A156, 'E4 TB Allocation Details'!$A$18:$L$214, MATCH("Customer ID", 'E4 TB Allocation Details'!$A$18:$L$18, 0),FALSE), 'E2 Allocators'!$B$15:$W$361, MATCH('O5 Details by Class &amp; Accounts'!AJ$18, 'E2 Allocators'!$B$15:$W$15, 0),FALSE)*$G156), 0, VLOOKUP(VLOOKUP($A156, 'E4 TB Allocation Details'!$A$18:$L$214, MATCH("Customer ID", 'E4 TB Allocation Details'!$A$18:$L$18, 0),FALSE), 'E2 Allocators'!$B$15:$W$361, MATCH('O5 Details by Class &amp; Accounts'!AJ$18, 'E2 Allocators'!$B$15:$W$15, 0),FALSE)*$G156)</f>
        <v>0</v>
      </c>
      <c r="AK156" s="1321">
        <f>IF(ISERROR(VLOOKUP(VLOOKUP($A156, 'E4 TB Allocation Details'!$A$18:$L$214, MATCH("Customer ID", 'E4 TB Allocation Details'!$A$18:$L$18, 0),FALSE), 'E2 Allocators'!$B$15:$W$361, MATCH('O5 Details by Class &amp; Accounts'!AK$18, 'E2 Allocators'!$B$15:$W$15, 0),FALSE)*$G156), 0, VLOOKUP(VLOOKUP($A156, 'E4 TB Allocation Details'!$A$18:$L$214, MATCH("Customer ID", 'E4 TB Allocation Details'!$A$18:$L$18, 0),FALSE), 'E2 Allocators'!$B$15:$W$361, MATCH('O5 Details by Class &amp; Accounts'!AK$18, 'E2 Allocators'!$B$15:$W$15, 0),FALSE)*$G156)</f>
        <v>0</v>
      </c>
      <c r="AL156" s="1321">
        <f>IF(ISERROR(VLOOKUP(VLOOKUP($A156, 'E4 TB Allocation Details'!$A$18:$L$214, MATCH("Customer ID", 'E4 TB Allocation Details'!$A$18:$L$18, 0),FALSE), 'E2 Allocators'!$B$15:$W$361, MATCH('O5 Details by Class &amp; Accounts'!AL$18, 'E2 Allocators'!$B$15:$W$15, 0),FALSE)*$G156), 0, VLOOKUP(VLOOKUP($A156, 'E4 TB Allocation Details'!$A$18:$L$214, MATCH("Customer ID", 'E4 TB Allocation Details'!$A$18:$L$18, 0),FALSE), 'E2 Allocators'!$B$15:$W$361, MATCH('O5 Details by Class &amp; Accounts'!AL$18, 'E2 Allocators'!$B$15:$W$15, 0),FALSE)*$G156)</f>
        <v>0</v>
      </c>
      <c r="AM156" s="1321">
        <f>IF(ISERROR(VLOOKUP(VLOOKUP($A156, 'E4 TB Allocation Details'!$A$18:$L$214, MATCH("Customer ID", 'E4 TB Allocation Details'!$A$18:$L$18, 0),FALSE), 'E2 Allocators'!$B$15:$W$361, MATCH('O5 Details by Class &amp; Accounts'!AM$18, 'E2 Allocators'!$B$15:$W$15, 0),FALSE)*$G156), 0, VLOOKUP(VLOOKUP($A156, 'E4 TB Allocation Details'!$A$18:$L$214, MATCH("Customer ID", 'E4 TB Allocation Details'!$A$18:$L$18, 0),FALSE), 'E2 Allocators'!$B$15:$W$361, MATCH('O5 Details by Class &amp; Accounts'!AM$18, 'E2 Allocators'!$B$15:$W$15, 0),FALSE)*$G156)</f>
        <v>0</v>
      </c>
      <c r="AN156" s="1321">
        <f>IF(ISERROR(VLOOKUP(VLOOKUP($A156, 'E4 TB Allocation Details'!$A$18:$L$214, MATCH("Customer ID", 'E4 TB Allocation Details'!$A$18:$L$18, 0),FALSE), 'E2 Allocators'!$B$15:$W$361, MATCH('O5 Details by Class &amp; Accounts'!AN$18, 'E2 Allocators'!$B$15:$W$15, 0),FALSE)*$G156), 0, VLOOKUP(VLOOKUP($A156, 'E4 TB Allocation Details'!$A$18:$L$214, MATCH("Customer ID", 'E4 TB Allocation Details'!$A$18:$L$18, 0),FALSE), 'E2 Allocators'!$B$15:$W$361, MATCH('O5 Details by Class &amp; Accounts'!AN$18, 'E2 Allocators'!$B$15:$W$15, 0),FALSE)*$G156)</f>
        <v>0</v>
      </c>
      <c r="AO156" s="1321">
        <f>IF(ISERROR(VLOOKUP(VLOOKUP($A156, 'E4 TB Allocation Details'!$A$18:$L$214, MATCH("Customer ID", 'E4 TB Allocation Details'!$A$18:$L$18, 0),FALSE), 'E2 Allocators'!$B$15:$W$361, MATCH('O5 Details by Class &amp; Accounts'!AO$18, 'E2 Allocators'!$B$15:$W$15, 0),FALSE)*$G156), 0, VLOOKUP(VLOOKUP($A156, 'E4 TB Allocation Details'!$A$18:$L$214, MATCH("Customer ID", 'E4 TB Allocation Details'!$A$18:$L$18, 0),FALSE), 'E2 Allocators'!$B$15:$W$361, MATCH('O5 Details by Class &amp; Accounts'!AO$18, 'E2 Allocators'!$B$15:$W$15, 0),FALSE)*$G156)</f>
        <v>0</v>
      </c>
      <c r="AP156" s="1321">
        <f>IF(ISERROR(VLOOKUP(VLOOKUP($A156, 'E4 TB Allocation Details'!$A$18:$L$214, MATCH("Customer ID", 'E4 TB Allocation Details'!$A$18:$L$18, 0),FALSE), 'E2 Allocators'!$B$15:$W$361, MATCH('O5 Details by Class &amp; Accounts'!AP$18, 'E2 Allocators'!$B$15:$W$15, 0),FALSE)*$G156), 0, VLOOKUP(VLOOKUP($A156, 'E4 TB Allocation Details'!$A$18:$L$214, MATCH("Customer ID", 'E4 TB Allocation Details'!$A$18:$L$18, 0),FALSE), 'E2 Allocators'!$B$15:$W$361, MATCH('O5 Details by Class &amp; Accounts'!AP$18, 'E2 Allocators'!$B$15:$W$15, 0),FALSE)*$G156)</f>
        <v>0</v>
      </c>
      <c r="AQ156" s="1321">
        <f>IF(ISERROR(VLOOKUP(VLOOKUP($A156, 'E4 TB Allocation Details'!$A$18:$L$214, MATCH("Customer ID", 'E4 TB Allocation Details'!$A$18:$L$18, 0),FALSE), 'E2 Allocators'!$B$15:$W$361, MATCH('O5 Details by Class &amp; Accounts'!AQ$18, 'E2 Allocators'!$B$15:$W$15, 0),FALSE)*$G156), 0, VLOOKUP(VLOOKUP($A156, 'E4 TB Allocation Details'!$A$18:$L$214, MATCH("Customer ID", 'E4 TB Allocation Details'!$A$18:$L$18, 0),FALSE), 'E2 Allocators'!$B$15:$W$361, MATCH('O5 Details by Class &amp; Accounts'!AQ$18, 'E2 Allocators'!$B$15:$W$15, 0),FALSE)*$G156)</f>
        <v>0</v>
      </c>
      <c r="AR156" s="1321">
        <f>IF(ISERROR(VLOOKUP(VLOOKUP($A156, 'E4 TB Allocation Details'!$A$18:$L$214, MATCH("Customer ID", 'E4 TB Allocation Details'!$A$18:$L$18, 0),FALSE), 'E2 Allocators'!$B$15:$W$361, MATCH('O5 Details by Class &amp; Accounts'!AR$18, 'E2 Allocators'!$B$15:$W$15, 0),FALSE)*$G156), 0, VLOOKUP(VLOOKUP($A156, 'E4 TB Allocation Details'!$A$18:$L$214, MATCH("Customer ID", 'E4 TB Allocation Details'!$A$18:$L$18, 0),FALSE), 'E2 Allocators'!$B$15:$W$361, MATCH('O5 Details by Class &amp; Accounts'!AR$18, 'E2 Allocators'!$B$15:$W$15, 0),FALSE)*$G156)</f>
        <v>0</v>
      </c>
      <c r="AS156" s="1321">
        <f>IF(ISERROR(VLOOKUP(VLOOKUP($A156, 'E4 TB Allocation Details'!$A$18:$L$214, MATCH("Customer ID", 'E4 TB Allocation Details'!$A$18:$L$18, 0),FALSE), 'E2 Allocators'!$B$15:$W$361, MATCH('O5 Details by Class &amp; Accounts'!AS$18, 'E2 Allocators'!$B$15:$W$15, 0),FALSE)*$G156), 0, VLOOKUP(VLOOKUP($A156, 'E4 TB Allocation Details'!$A$18:$L$214, MATCH("Customer ID", 'E4 TB Allocation Details'!$A$18:$L$18, 0),FALSE), 'E2 Allocators'!$B$15:$W$361, MATCH('O5 Details by Class &amp; Accounts'!AS$18, 'E2 Allocators'!$B$15:$W$15, 0),FALSE)*$G156)</f>
        <v>0</v>
      </c>
      <c r="AT156" s="1321">
        <f>IF(ISERROR(VLOOKUP(VLOOKUP($A156, 'E4 TB Allocation Details'!$A$18:$L$214, MATCH("Customer ID", 'E4 TB Allocation Details'!$A$18:$L$18, 0),FALSE), 'E2 Allocators'!$B$15:$W$361, MATCH('O5 Details by Class &amp; Accounts'!AT$18, 'E2 Allocators'!$B$15:$W$15, 0),FALSE)*$G156), 0, VLOOKUP(VLOOKUP($A156, 'E4 TB Allocation Details'!$A$18:$L$214, MATCH("Customer ID", 'E4 TB Allocation Details'!$A$18:$L$18, 0),FALSE), 'E2 Allocators'!$B$15:$W$361, MATCH('O5 Details by Class &amp; Accounts'!AT$18, 'E2 Allocators'!$B$15:$W$15, 0),FALSE)*$G156)</f>
        <v>0</v>
      </c>
      <c r="AU156" s="1321">
        <f>IF(ISERROR(VLOOKUP(VLOOKUP($A156, 'E4 TB Allocation Details'!$A$18:$L$214, MATCH("Customer ID", 'E4 TB Allocation Details'!$A$18:$L$18, 0),FALSE), 'E2 Allocators'!$B$15:$W$361, MATCH('O5 Details by Class &amp; Accounts'!AU$18, 'E2 Allocators'!$B$15:$W$15, 0),FALSE)*$G156), 0, VLOOKUP(VLOOKUP($A156, 'E4 TB Allocation Details'!$A$18:$L$214, MATCH("Customer ID", 'E4 TB Allocation Details'!$A$18:$L$18, 0),FALSE), 'E2 Allocators'!$B$15:$W$361, MATCH('O5 Details by Class &amp; Accounts'!AU$18, 'E2 Allocators'!$B$15:$W$15, 0),FALSE)*$G156)</f>
        <v>0</v>
      </c>
      <c r="AV156" s="1321">
        <f>IF(ISERROR(VLOOKUP(VLOOKUP($A156, 'E4 TB Allocation Details'!$A$18:$L$214, MATCH("Customer ID", 'E4 TB Allocation Details'!$A$18:$L$18, 0),FALSE), 'E2 Allocators'!$B$15:$W$361, MATCH('O5 Details by Class &amp; Accounts'!AV$18, 'E2 Allocators'!$B$15:$W$15, 0),FALSE)*$G156), 0, VLOOKUP(VLOOKUP($A156, 'E4 TB Allocation Details'!$A$18:$L$214, MATCH("Customer ID", 'E4 TB Allocation Details'!$A$18:$L$18, 0),FALSE), 'E2 Allocators'!$B$15:$W$361, MATCH('O5 Details by Class &amp; Accounts'!AV$18, 'E2 Allocators'!$B$15:$W$15, 0),FALSE)*$G156)</f>
        <v>0</v>
      </c>
      <c r="AW156" s="1321">
        <f>IF(ISERROR(VLOOKUP(VLOOKUP($A156, 'E4 TB Allocation Details'!$A$18:$L$214, MATCH("Customer ID", 'E4 TB Allocation Details'!$A$18:$L$18, 0),FALSE), 'E2 Allocators'!$B$15:$W$361, MATCH('O5 Details by Class &amp; Accounts'!AW$18, 'E2 Allocators'!$B$15:$W$15, 0),FALSE)*$G156), 0, VLOOKUP(VLOOKUP($A156, 'E4 TB Allocation Details'!$A$18:$L$214, MATCH("Customer ID", 'E4 TB Allocation Details'!$A$18:$L$18, 0),FALSE), 'E2 Allocators'!$B$15:$W$361, MATCH('O5 Details by Class &amp; Accounts'!AW$18, 'E2 Allocators'!$B$15:$W$15, 0),FALSE)*$G156)</f>
        <v>0</v>
      </c>
      <c r="AX156" s="1321">
        <f t="shared" si="40"/>
        <v>0</v>
      </c>
      <c r="AY156" s="1321">
        <f>IF(ISERROR(VLOOKUP(VLOOKUP($A156, 'E4 TB Allocation Details'!$A$18:$L$214, MATCH("Misc ID", 'E4 TB Allocation Details'!$A$18:$L$18, 0),FALSE), 'E2 Allocators'!$B$15:$W$361, MATCH('O5 Details by Class &amp; Accounts'!AY$18, 'E2 Allocators'!$B$15:$W$15, 0),FALSE)*$E156), 0, VLOOKUP(VLOOKUP($A156, 'E4 TB Allocation Details'!$A$18:$L$214, MATCH("Misc ID", 'E4 TB Allocation Details'!$A$18:$L$18, 0),FALSE), 'E2 Allocators'!$B$15:$W$361, MATCH('O5 Details by Class &amp; Accounts'!AY$18, 'E2 Allocators'!$B$15:$W$15, 0),FALSE)*$E156)</f>
        <v>0</v>
      </c>
      <c r="AZ156" s="1321">
        <f>IF(ISERROR(VLOOKUP(VLOOKUP($A156, 'E4 TB Allocation Details'!$A$18:$L$214, MATCH("Misc ID", 'E4 TB Allocation Details'!$A$18:$L$18, 0),FALSE), 'E2 Allocators'!$B$15:$W$361, MATCH('O5 Details by Class &amp; Accounts'!AZ$18, 'E2 Allocators'!$B$15:$W$15, 0),FALSE)*$E156), 0, VLOOKUP(VLOOKUP($A156, 'E4 TB Allocation Details'!$A$18:$L$214, MATCH("Misc ID", 'E4 TB Allocation Details'!$A$18:$L$18, 0),FALSE), 'E2 Allocators'!$B$15:$W$361, MATCH('O5 Details by Class &amp; Accounts'!AZ$18, 'E2 Allocators'!$B$15:$W$15, 0),FALSE)*$E156)</f>
        <v>0</v>
      </c>
      <c r="BA156" s="1321">
        <f>IF(ISERROR(VLOOKUP(VLOOKUP($A156, 'E4 TB Allocation Details'!$A$18:$L$214, MATCH("Misc ID", 'E4 TB Allocation Details'!$A$18:$L$18, 0),FALSE), 'E2 Allocators'!$B$15:$W$361, MATCH('O5 Details by Class &amp; Accounts'!BA$18, 'E2 Allocators'!$B$15:$W$15, 0),FALSE)*$E156), 0, VLOOKUP(VLOOKUP($A156, 'E4 TB Allocation Details'!$A$18:$L$214, MATCH("Misc ID", 'E4 TB Allocation Details'!$A$18:$L$18, 0),FALSE), 'E2 Allocators'!$B$15:$W$361, MATCH('O5 Details by Class &amp; Accounts'!BA$18, 'E2 Allocators'!$B$15:$W$15, 0),FALSE)*$E156)</f>
        <v>0</v>
      </c>
      <c r="BB156" s="1321">
        <f>IF(ISERROR(VLOOKUP(VLOOKUP($A156, 'E4 TB Allocation Details'!$A$18:$L$214, MATCH("Misc ID", 'E4 TB Allocation Details'!$A$18:$L$18, 0),FALSE), 'E2 Allocators'!$B$15:$W$361, MATCH('O5 Details by Class &amp; Accounts'!BB$18, 'E2 Allocators'!$B$15:$W$15, 0),FALSE)*$E156), 0, VLOOKUP(VLOOKUP($A156, 'E4 TB Allocation Details'!$A$18:$L$214, MATCH("Misc ID", 'E4 TB Allocation Details'!$A$18:$L$18, 0),FALSE), 'E2 Allocators'!$B$15:$W$361, MATCH('O5 Details by Class &amp; Accounts'!BB$18, 'E2 Allocators'!$B$15:$W$15, 0),FALSE)*$E156)</f>
        <v>0</v>
      </c>
      <c r="BC156" s="1321">
        <f>IF(ISERROR(VLOOKUP(VLOOKUP($A156, 'E4 TB Allocation Details'!$A$18:$L$214, MATCH("Misc ID", 'E4 TB Allocation Details'!$A$18:$L$18, 0),FALSE), 'E2 Allocators'!$B$15:$W$361, MATCH('O5 Details by Class &amp; Accounts'!BC$18, 'E2 Allocators'!$B$15:$W$15, 0),FALSE)*$E156), 0, VLOOKUP(VLOOKUP($A156, 'E4 TB Allocation Details'!$A$18:$L$214, MATCH("Misc ID", 'E4 TB Allocation Details'!$A$18:$L$18, 0),FALSE), 'E2 Allocators'!$B$15:$W$361, MATCH('O5 Details by Class &amp; Accounts'!BC$18, 'E2 Allocators'!$B$15:$W$15, 0),FALSE)*$E156)</f>
        <v>0</v>
      </c>
      <c r="BD156" s="1321">
        <f>IF(ISERROR(VLOOKUP(VLOOKUP($A156, 'E4 TB Allocation Details'!$A$18:$L$214, MATCH("Misc ID", 'E4 TB Allocation Details'!$A$18:$L$18, 0),FALSE), 'E2 Allocators'!$B$15:$W$361, MATCH('O5 Details by Class &amp; Accounts'!BD$18, 'E2 Allocators'!$B$15:$W$15, 0),FALSE)*$E156), 0, VLOOKUP(VLOOKUP($A156, 'E4 TB Allocation Details'!$A$18:$L$214, MATCH("Misc ID", 'E4 TB Allocation Details'!$A$18:$L$18, 0),FALSE), 'E2 Allocators'!$B$15:$W$361, MATCH('O5 Details by Class &amp; Accounts'!BD$18, 'E2 Allocators'!$B$15:$W$15, 0),FALSE)*$E156)</f>
        <v>0</v>
      </c>
      <c r="BE156" s="1321">
        <f>IF(ISERROR(VLOOKUP(VLOOKUP($A156, 'E4 TB Allocation Details'!$A$18:$L$214, MATCH("Misc ID", 'E4 TB Allocation Details'!$A$18:$L$18, 0),FALSE), 'E2 Allocators'!$B$15:$W$361, MATCH('O5 Details by Class &amp; Accounts'!BE$18, 'E2 Allocators'!$B$15:$W$15, 0),FALSE)*$E156), 0, VLOOKUP(VLOOKUP($A156, 'E4 TB Allocation Details'!$A$18:$L$214, MATCH("Misc ID", 'E4 TB Allocation Details'!$A$18:$L$18, 0),FALSE), 'E2 Allocators'!$B$15:$W$361, MATCH('O5 Details by Class &amp; Accounts'!BE$18, 'E2 Allocators'!$B$15:$W$15, 0),FALSE)*$E156)</f>
        <v>0</v>
      </c>
      <c r="BF156" s="1321">
        <f>IF(ISERROR(VLOOKUP(VLOOKUP($A156, 'E4 TB Allocation Details'!$A$18:$L$214, MATCH("Misc ID", 'E4 TB Allocation Details'!$A$18:$L$18, 0),FALSE), 'E2 Allocators'!$B$15:$W$361, MATCH('O5 Details by Class &amp; Accounts'!BF$18, 'E2 Allocators'!$B$15:$W$15, 0),FALSE)*$E156), 0, VLOOKUP(VLOOKUP($A156, 'E4 TB Allocation Details'!$A$18:$L$214, MATCH("Misc ID", 'E4 TB Allocation Details'!$A$18:$L$18, 0),FALSE), 'E2 Allocators'!$B$15:$W$361, MATCH('O5 Details by Class &amp; Accounts'!BF$18, 'E2 Allocators'!$B$15:$W$15, 0),FALSE)*$E156)</f>
        <v>0</v>
      </c>
      <c r="BG156" s="1321">
        <f>IF(ISERROR(VLOOKUP(VLOOKUP($A156, 'E4 TB Allocation Details'!$A$18:$L$214, MATCH("Misc ID", 'E4 TB Allocation Details'!$A$18:$L$18, 0),FALSE), 'E2 Allocators'!$B$15:$W$361, MATCH('O5 Details by Class &amp; Accounts'!BG$18, 'E2 Allocators'!$B$15:$W$15, 0),FALSE)*$E156), 0, VLOOKUP(VLOOKUP($A156, 'E4 TB Allocation Details'!$A$18:$L$214, MATCH("Misc ID", 'E4 TB Allocation Details'!$A$18:$L$18, 0),FALSE), 'E2 Allocators'!$B$15:$W$361, MATCH('O5 Details by Class &amp; Accounts'!BG$18, 'E2 Allocators'!$B$15:$W$15, 0),FALSE)*$E156)</f>
        <v>0</v>
      </c>
      <c r="BH156" s="1321">
        <f>IF(ISERROR(VLOOKUP(VLOOKUP($A156, 'E4 TB Allocation Details'!$A$18:$L$214, MATCH("Misc ID", 'E4 TB Allocation Details'!$A$18:$L$18, 0),FALSE), 'E2 Allocators'!$B$15:$W$361, MATCH('O5 Details by Class &amp; Accounts'!BH$18, 'E2 Allocators'!$B$15:$W$15, 0),FALSE)*$E156), 0, VLOOKUP(VLOOKUP($A156, 'E4 TB Allocation Details'!$A$18:$L$214, MATCH("Misc ID", 'E4 TB Allocation Details'!$A$18:$L$18, 0),FALSE), 'E2 Allocators'!$B$15:$W$361, MATCH('O5 Details by Class &amp; Accounts'!BH$18, 'E2 Allocators'!$B$15:$W$15, 0),FALSE)*$E156)</f>
        <v>0</v>
      </c>
      <c r="BI156" s="1321">
        <f>IF(ISERROR(VLOOKUP(VLOOKUP($A156, 'E4 TB Allocation Details'!$A$18:$L$214, MATCH("Misc ID", 'E4 TB Allocation Details'!$A$18:$L$18, 0),FALSE), 'E2 Allocators'!$B$15:$W$361, MATCH('O5 Details by Class &amp; Accounts'!BI$18, 'E2 Allocators'!$B$15:$W$15, 0),FALSE)*$E156), 0, VLOOKUP(VLOOKUP($A156, 'E4 TB Allocation Details'!$A$18:$L$214, MATCH("Misc ID", 'E4 TB Allocation Details'!$A$18:$L$18, 0),FALSE), 'E2 Allocators'!$B$15:$W$361, MATCH('O5 Details by Class &amp; Accounts'!BI$18, 'E2 Allocators'!$B$15:$W$15, 0),FALSE)*$E156)</f>
        <v>0</v>
      </c>
      <c r="BJ156" s="1321">
        <f>IF(ISERROR(VLOOKUP(VLOOKUP($A156, 'E4 TB Allocation Details'!$A$18:$L$214, MATCH("Misc ID", 'E4 TB Allocation Details'!$A$18:$L$18, 0),FALSE), 'E2 Allocators'!$B$15:$W$361, MATCH('O5 Details by Class &amp; Accounts'!BJ$18, 'E2 Allocators'!$B$15:$W$15, 0),FALSE)*$E156), 0, VLOOKUP(VLOOKUP($A156, 'E4 TB Allocation Details'!$A$18:$L$214, MATCH("Misc ID", 'E4 TB Allocation Details'!$A$18:$L$18, 0),FALSE), 'E2 Allocators'!$B$15:$W$361, MATCH('O5 Details by Class &amp; Accounts'!BJ$18, 'E2 Allocators'!$B$15:$W$15, 0),FALSE)*$E156)</f>
        <v>0</v>
      </c>
      <c r="BK156" s="1321">
        <f>IF(ISERROR(VLOOKUP(VLOOKUP($A156, 'E4 TB Allocation Details'!$A$18:$L$214, MATCH("Misc ID", 'E4 TB Allocation Details'!$A$18:$L$18, 0),FALSE), 'E2 Allocators'!$B$15:$W$361, MATCH('O5 Details by Class &amp; Accounts'!BK$18, 'E2 Allocators'!$B$15:$W$15, 0),FALSE)*$E156), 0, VLOOKUP(VLOOKUP($A156, 'E4 TB Allocation Details'!$A$18:$L$214, MATCH("Misc ID", 'E4 TB Allocation Details'!$A$18:$L$18, 0),FALSE), 'E2 Allocators'!$B$15:$W$361, MATCH('O5 Details by Class &amp; Accounts'!BK$18, 'E2 Allocators'!$B$15:$W$15, 0),FALSE)*$E156)</f>
        <v>0</v>
      </c>
      <c r="BL156" s="1321">
        <f>IF(ISERROR(VLOOKUP(VLOOKUP($A156, 'E4 TB Allocation Details'!$A$18:$L$214, MATCH("Misc ID", 'E4 TB Allocation Details'!$A$18:$L$18, 0),FALSE), 'E2 Allocators'!$B$15:$W$361, MATCH('O5 Details by Class &amp; Accounts'!BL$18, 'E2 Allocators'!$B$15:$W$15, 0),FALSE)*$E156), 0, VLOOKUP(VLOOKUP($A156, 'E4 TB Allocation Details'!$A$18:$L$214, MATCH("Misc ID", 'E4 TB Allocation Details'!$A$18:$L$18, 0),FALSE), 'E2 Allocators'!$B$15:$W$361, MATCH('O5 Details by Class &amp; Accounts'!BL$18, 'E2 Allocators'!$B$15:$W$15, 0),FALSE)*$E156)</f>
        <v>0</v>
      </c>
      <c r="BM156" s="1321">
        <f>IF(ISERROR(VLOOKUP(VLOOKUP($A156, 'E4 TB Allocation Details'!$A$18:$L$214, MATCH("Misc ID", 'E4 TB Allocation Details'!$A$18:$L$18, 0),FALSE), 'E2 Allocators'!$B$15:$W$361, MATCH('O5 Details by Class &amp; Accounts'!BM$18, 'E2 Allocators'!$B$15:$W$15, 0),FALSE)*$E156), 0, VLOOKUP(VLOOKUP($A156, 'E4 TB Allocation Details'!$A$18:$L$214, MATCH("Misc ID", 'E4 TB Allocation Details'!$A$18:$L$18, 0),FALSE), 'E2 Allocators'!$B$15:$W$361, MATCH('O5 Details by Class &amp; Accounts'!BM$18, 'E2 Allocators'!$B$15:$W$15, 0),FALSE)*$E156)</f>
        <v>0</v>
      </c>
      <c r="BN156" s="1321">
        <f>IF(ISERROR(VLOOKUP(VLOOKUP($A156, 'E4 TB Allocation Details'!$A$18:$L$214, MATCH("Misc ID", 'E4 TB Allocation Details'!$A$18:$L$18, 0),FALSE), 'E2 Allocators'!$B$15:$W$361, MATCH('O5 Details by Class &amp; Accounts'!BN$18, 'E2 Allocators'!$B$15:$W$15, 0),FALSE)*$E156), 0, VLOOKUP(VLOOKUP($A156, 'E4 TB Allocation Details'!$A$18:$L$214, MATCH("Misc ID", 'E4 TB Allocation Details'!$A$18:$L$18, 0),FALSE), 'E2 Allocators'!$B$15:$W$361, MATCH('O5 Details by Class &amp; Accounts'!BN$18, 'E2 Allocators'!$B$15:$W$15, 0),FALSE)*$E156)</f>
        <v>0</v>
      </c>
      <c r="BO156" s="1321">
        <f>IF(ISERROR(VLOOKUP(VLOOKUP($A156, 'E4 TB Allocation Details'!$A$18:$L$214, MATCH("Misc ID", 'E4 TB Allocation Details'!$A$18:$L$18, 0),FALSE), 'E2 Allocators'!$B$15:$W$361, MATCH('O5 Details by Class &amp; Accounts'!BO$18, 'E2 Allocators'!$B$15:$W$15, 0),FALSE)*$E156), 0, VLOOKUP(VLOOKUP($A156, 'E4 TB Allocation Details'!$A$18:$L$214, MATCH("Misc ID", 'E4 TB Allocation Details'!$A$18:$L$18, 0),FALSE), 'E2 Allocators'!$B$15:$W$361, MATCH('O5 Details by Class &amp; Accounts'!BO$18, 'E2 Allocators'!$B$15:$W$15, 0),FALSE)*$E156)</f>
        <v>0</v>
      </c>
      <c r="BP156" s="1321">
        <f>IF(ISERROR(VLOOKUP(VLOOKUP($A156, 'E4 TB Allocation Details'!$A$18:$L$214, MATCH("Misc ID", 'E4 TB Allocation Details'!$A$18:$L$18, 0),FALSE), 'E2 Allocators'!$B$15:$W$361, MATCH('O5 Details by Class &amp; Accounts'!BP$18, 'E2 Allocators'!$B$15:$W$15, 0),FALSE)*$E156), 0, VLOOKUP(VLOOKUP($A156, 'E4 TB Allocation Details'!$A$18:$L$214, MATCH("Misc ID", 'E4 TB Allocation Details'!$A$18:$L$18, 0),FALSE), 'E2 Allocators'!$B$15:$W$361, MATCH('O5 Details by Class &amp; Accounts'!BP$18, 'E2 Allocators'!$B$15:$W$15, 0),FALSE)*$E156)</f>
        <v>0</v>
      </c>
      <c r="BQ156" s="1321">
        <f>IF(ISERROR(VLOOKUP(VLOOKUP($A156, 'E4 TB Allocation Details'!$A$18:$L$214, MATCH("Misc ID", 'E4 TB Allocation Details'!$A$18:$L$18, 0),FALSE), 'E2 Allocators'!$B$15:$W$361, MATCH('O5 Details by Class &amp; Accounts'!BQ$18, 'E2 Allocators'!$B$15:$W$15, 0),FALSE)*$E156), 0, VLOOKUP(VLOOKUP($A156, 'E4 TB Allocation Details'!$A$18:$L$214, MATCH("Misc ID", 'E4 TB Allocation Details'!$A$18:$L$18, 0),FALSE), 'E2 Allocators'!$B$15:$W$361, MATCH('O5 Details by Class &amp; Accounts'!BQ$18, 'E2 Allocators'!$B$15:$W$15, 0),FALSE)*$E156)</f>
        <v>0</v>
      </c>
      <c r="BR156" s="1321">
        <f>IF(ISERROR(VLOOKUP(VLOOKUP($A156, 'E4 TB Allocation Details'!$A$18:$L$214, MATCH("Misc ID", 'E4 TB Allocation Details'!$A$18:$L$18, 0),FALSE), 'E2 Allocators'!$B$15:$W$361, MATCH('O5 Details by Class &amp; Accounts'!BR$18, 'E2 Allocators'!$B$15:$W$15, 0),FALSE)*$E156), 0, VLOOKUP(VLOOKUP($A156, 'E4 TB Allocation Details'!$A$18:$L$214, MATCH("Misc ID", 'E4 TB Allocation Details'!$A$18:$L$18, 0),FALSE), 'E2 Allocators'!$B$15:$W$361, MATCH('O5 Details by Class &amp; Accounts'!BR$18, 'E2 Allocators'!$B$15:$W$15, 0),FALSE)*$E156)</f>
        <v>0</v>
      </c>
      <c r="BS156" s="1321">
        <f t="shared" si="41"/>
        <v>0</v>
      </c>
      <c r="BT156" s="1321">
        <f>IF(ISERROR(VLOOKUP(VLOOKUP($A156, 'E4 TB Allocation Details'!$A$18:$L$214, MATCH("A &amp; G ID", 'E4 TB Allocation Details'!$A$18:$L$18, 0),FALSE), 'E2 Allocators'!$B$15:$W$361, MATCH('O5 Details by Class &amp; Accounts'!BT$18, 'E2 Allocators'!$B$15:$W$15, 0),FALSE)*$E156), 0, VLOOKUP(VLOOKUP($A156, 'E4 TB Allocation Details'!$A$18:$L$214, MATCH("A &amp; G ID", 'E4 TB Allocation Details'!$A$18:$L$18, 0),FALSE), 'E2 Allocators'!$B$15:$W$361, MATCH('O5 Details by Class &amp; Accounts'!BT$18, 'E2 Allocators'!$B$15:$W$15, 0),FALSE)*$E156)</f>
        <v>0</v>
      </c>
      <c r="BU156" s="1321">
        <f>IF(ISERROR(VLOOKUP(VLOOKUP($A156, 'E4 TB Allocation Details'!$A$18:$L$214, MATCH("A &amp; G ID", 'E4 TB Allocation Details'!$A$18:$L$18, 0),FALSE), 'E2 Allocators'!$B$15:$W$361, MATCH('O5 Details by Class &amp; Accounts'!BU$18, 'E2 Allocators'!$B$15:$W$15, 0),FALSE)*$E156), 0, VLOOKUP(VLOOKUP($A156, 'E4 TB Allocation Details'!$A$18:$L$214, MATCH("A &amp; G ID", 'E4 TB Allocation Details'!$A$18:$L$18, 0),FALSE), 'E2 Allocators'!$B$15:$W$361, MATCH('O5 Details by Class &amp; Accounts'!BU$18, 'E2 Allocators'!$B$15:$W$15, 0),FALSE)*$E156)</f>
        <v>0</v>
      </c>
      <c r="BV156" s="1321">
        <f>IF(ISERROR(VLOOKUP(VLOOKUP($A156, 'E4 TB Allocation Details'!$A$18:$L$214, MATCH("A &amp; G ID", 'E4 TB Allocation Details'!$A$18:$L$18, 0),FALSE), 'E2 Allocators'!$B$15:$W$361, MATCH('O5 Details by Class &amp; Accounts'!BV$18, 'E2 Allocators'!$B$15:$W$15, 0),FALSE)*$E156), 0, VLOOKUP(VLOOKUP($A156, 'E4 TB Allocation Details'!$A$18:$L$214, MATCH("A &amp; G ID", 'E4 TB Allocation Details'!$A$18:$L$18, 0),FALSE), 'E2 Allocators'!$B$15:$W$361, MATCH('O5 Details by Class &amp; Accounts'!BV$18, 'E2 Allocators'!$B$15:$W$15, 0),FALSE)*$E156)</f>
        <v>0</v>
      </c>
      <c r="BW156" s="1321">
        <f>IF(ISERROR(VLOOKUP(VLOOKUP($A156, 'E4 TB Allocation Details'!$A$18:$L$214, MATCH("A &amp; G ID", 'E4 TB Allocation Details'!$A$18:$L$18, 0),FALSE), 'E2 Allocators'!$B$15:$W$361, MATCH('O5 Details by Class &amp; Accounts'!BW$18, 'E2 Allocators'!$B$15:$W$15, 0),FALSE)*$E156), 0, VLOOKUP(VLOOKUP($A156, 'E4 TB Allocation Details'!$A$18:$L$214, MATCH("A &amp; G ID", 'E4 TB Allocation Details'!$A$18:$L$18, 0),FALSE), 'E2 Allocators'!$B$15:$W$361, MATCH('O5 Details by Class &amp; Accounts'!BW$18, 'E2 Allocators'!$B$15:$W$15, 0),FALSE)*$E156)</f>
        <v>0</v>
      </c>
      <c r="BX156" s="1321">
        <f>IF(ISERROR(VLOOKUP(VLOOKUP($A156, 'E4 TB Allocation Details'!$A$18:$L$214, MATCH("A &amp; G ID", 'E4 TB Allocation Details'!$A$18:$L$18, 0),FALSE), 'E2 Allocators'!$B$15:$W$361, MATCH('O5 Details by Class &amp; Accounts'!BX$18, 'E2 Allocators'!$B$15:$W$15, 0),FALSE)*$E156), 0, VLOOKUP(VLOOKUP($A156, 'E4 TB Allocation Details'!$A$18:$L$214, MATCH("A &amp; G ID", 'E4 TB Allocation Details'!$A$18:$L$18, 0),FALSE), 'E2 Allocators'!$B$15:$W$361, MATCH('O5 Details by Class &amp; Accounts'!BX$18, 'E2 Allocators'!$B$15:$W$15, 0),FALSE)*$E156)</f>
        <v>0</v>
      </c>
      <c r="BY156" s="1321">
        <f>IF(ISERROR(VLOOKUP(VLOOKUP($A156, 'E4 TB Allocation Details'!$A$18:$L$214, MATCH("A &amp; G ID", 'E4 TB Allocation Details'!$A$18:$L$18, 0),FALSE), 'E2 Allocators'!$B$15:$W$361, MATCH('O5 Details by Class &amp; Accounts'!BY$18, 'E2 Allocators'!$B$15:$W$15, 0),FALSE)*$E156), 0, VLOOKUP(VLOOKUP($A156, 'E4 TB Allocation Details'!$A$18:$L$214, MATCH("A &amp; G ID", 'E4 TB Allocation Details'!$A$18:$L$18, 0),FALSE), 'E2 Allocators'!$B$15:$W$361, MATCH('O5 Details by Class &amp; Accounts'!BY$18, 'E2 Allocators'!$B$15:$W$15, 0),FALSE)*$E156)</f>
        <v>0</v>
      </c>
      <c r="BZ156" s="1321">
        <f>IF(ISERROR(VLOOKUP(VLOOKUP($A156, 'E4 TB Allocation Details'!$A$18:$L$214, MATCH("A &amp; G ID", 'E4 TB Allocation Details'!$A$18:$L$18, 0),FALSE), 'E2 Allocators'!$B$15:$W$361, MATCH('O5 Details by Class &amp; Accounts'!BZ$18, 'E2 Allocators'!$B$15:$W$15, 0),FALSE)*$E156), 0, VLOOKUP(VLOOKUP($A156, 'E4 TB Allocation Details'!$A$18:$L$214, MATCH("A &amp; G ID", 'E4 TB Allocation Details'!$A$18:$L$18, 0),FALSE), 'E2 Allocators'!$B$15:$W$361, MATCH('O5 Details by Class &amp; Accounts'!BZ$18, 'E2 Allocators'!$B$15:$W$15, 0),FALSE)*$E156)</f>
        <v>0</v>
      </c>
      <c r="CA156" s="1321">
        <f>IF(ISERROR(VLOOKUP(VLOOKUP($A156, 'E4 TB Allocation Details'!$A$18:$L$214, MATCH("A &amp; G ID", 'E4 TB Allocation Details'!$A$18:$L$18, 0),FALSE), 'E2 Allocators'!$B$15:$W$361, MATCH('O5 Details by Class &amp; Accounts'!CA$18, 'E2 Allocators'!$B$15:$W$15, 0),FALSE)*$E156), 0, VLOOKUP(VLOOKUP($A156, 'E4 TB Allocation Details'!$A$18:$L$214, MATCH("A &amp; G ID", 'E4 TB Allocation Details'!$A$18:$L$18, 0),FALSE), 'E2 Allocators'!$B$15:$W$361, MATCH('O5 Details by Class &amp; Accounts'!CA$18, 'E2 Allocators'!$B$15:$W$15, 0),FALSE)*$E156)</f>
        <v>0</v>
      </c>
      <c r="CB156" s="1321">
        <f>IF(ISERROR(VLOOKUP(VLOOKUP($A156, 'E4 TB Allocation Details'!$A$18:$L$214, MATCH("A &amp; G ID", 'E4 TB Allocation Details'!$A$18:$L$18, 0),FALSE), 'E2 Allocators'!$B$15:$W$361, MATCH('O5 Details by Class &amp; Accounts'!CB$18, 'E2 Allocators'!$B$15:$W$15, 0),FALSE)*$E156), 0, VLOOKUP(VLOOKUP($A156, 'E4 TB Allocation Details'!$A$18:$L$214, MATCH("A &amp; G ID", 'E4 TB Allocation Details'!$A$18:$L$18, 0),FALSE), 'E2 Allocators'!$B$15:$W$361, MATCH('O5 Details by Class &amp; Accounts'!CB$18, 'E2 Allocators'!$B$15:$W$15, 0),FALSE)*$E156)</f>
        <v>0</v>
      </c>
      <c r="CC156" s="1321">
        <f>IF(ISERROR(VLOOKUP(VLOOKUP($A156, 'E4 TB Allocation Details'!$A$18:$L$214, MATCH("A &amp; G ID", 'E4 TB Allocation Details'!$A$18:$L$18, 0),FALSE), 'E2 Allocators'!$B$15:$W$361, MATCH('O5 Details by Class &amp; Accounts'!CC$18, 'E2 Allocators'!$B$15:$W$15, 0),FALSE)*$E156), 0, VLOOKUP(VLOOKUP($A156, 'E4 TB Allocation Details'!$A$18:$L$214, MATCH("A &amp; G ID", 'E4 TB Allocation Details'!$A$18:$L$18, 0),FALSE), 'E2 Allocators'!$B$15:$W$361, MATCH('O5 Details by Class &amp; Accounts'!CC$18, 'E2 Allocators'!$B$15:$W$15, 0),FALSE)*$E156)</f>
        <v>0</v>
      </c>
      <c r="CD156" s="1321">
        <f>IF(ISERROR(VLOOKUP(VLOOKUP($A156, 'E4 TB Allocation Details'!$A$18:$L$214, MATCH("A &amp; G ID", 'E4 TB Allocation Details'!$A$18:$L$18, 0),FALSE), 'E2 Allocators'!$B$15:$W$361, MATCH('O5 Details by Class &amp; Accounts'!CD$18, 'E2 Allocators'!$B$15:$W$15, 0),FALSE)*$E156), 0, VLOOKUP(VLOOKUP($A156, 'E4 TB Allocation Details'!$A$18:$L$214, MATCH("A &amp; G ID", 'E4 TB Allocation Details'!$A$18:$L$18, 0),FALSE), 'E2 Allocators'!$B$15:$W$361, MATCH('O5 Details by Class &amp; Accounts'!CD$18, 'E2 Allocators'!$B$15:$W$15, 0),FALSE)*$E156)</f>
        <v>0</v>
      </c>
      <c r="CE156" s="1321">
        <f>IF(ISERROR(VLOOKUP(VLOOKUP($A156, 'E4 TB Allocation Details'!$A$18:$L$214, MATCH("A &amp; G ID", 'E4 TB Allocation Details'!$A$18:$L$18, 0),FALSE), 'E2 Allocators'!$B$15:$W$361, MATCH('O5 Details by Class &amp; Accounts'!CE$18, 'E2 Allocators'!$B$15:$W$15, 0),FALSE)*$E156), 0, VLOOKUP(VLOOKUP($A156, 'E4 TB Allocation Details'!$A$18:$L$214, MATCH("A &amp; G ID", 'E4 TB Allocation Details'!$A$18:$L$18, 0),FALSE), 'E2 Allocators'!$B$15:$W$361, MATCH('O5 Details by Class &amp; Accounts'!CE$18, 'E2 Allocators'!$B$15:$W$15, 0),FALSE)*$E156)</f>
        <v>0</v>
      </c>
      <c r="CF156" s="1321">
        <f>IF(ISERROR(VLOOKUP(VLOOKUP($A156, 'E4 TB Allocation Details'!$A$18:$L$214, MATCH("A &amp; G ID", 'E4 TB Allocation Details'!$A$18:$L$18, 0),FALSE), 'E2 Allocators'!$B$15:$W$361, MATCH('O5 Details by Class &amp; Accounts'!CF$18, 'E2 Allocators'!$B$15:$W$15, 0),FALSE)*$E156), 0, VLOOKUP(VLOOKUP($A156, 'E4 TB Allocation Details'!$A$18:$L$214, MATCH("A &amp; G ID", 'E4 TB Allocation Details'!$A$18:$L$18, 0),FALSE), 'E2 Allocators'!$B$15:$W$361, MATCH('O5 Details by Class &amp; Accounts'!CF$18, 'E2 Allocators'!$B$15:$W$15, 0),FALSE)*$E156)</f>
        <v>0</v>
      </c>
      <c r="CG156" s="1321">
        <f>IF(ISERROR(VLOOKUP(VLOOKUP($A156, 'E4 TB Allocation Details'!$A$18:$L$214, MATCH("A &amp; G ID", 'E4 TB Allocation Details'!$A$18:$L$18, 0),FALSE), 'E2 Allocators'!$B$15:$W$361, MATCH('O5 Details by Class &amp; Accounts'!CG$18, 'E2 Allocators'!$B$15:$W$15, 0),FALSE)*$E156), 0, VLOOKUP(VLOOKUP($A156, 'E4 TB Allocation Details'!$A$18:$L$214, MATCH("A &amp; G ID", 'E4 TB Allocation Details'!$A$18:$L$18, 0),FALSE), 'E2 Allocators'!$B$15:$W$361, MATCH('O5 Details by Class &amp; Accounts'!CG$18, 'E2 Allocators'!$B$15:$W$15, 0),FALSE)*$E156)</f>
        <v>0</v>
      </c>
      <c r="CH156" s="1321">
        <f>IF(ISERROR(VLOOKUP(VLOOKUP($A156, 'E4 TB Allocation Details'!$A$18:$L$214, MATCH("A &amp; G ID", 'E4 TB Allocation Details'!$A$18:$L$18, 0),FALSE), 'E2 Allocators'!$B$15:$W$361, MATCH('O5 Details by Class &amp; Accounts'!CH$18, 'E2 Allocators'!$B$15:$W$15, 0),FALSE)*$E156), 0, VLOOKUP(VLOOKUP($A156, 'E4 TB Allocation Details'!$A$18:$L$214, MATCH("A &amp; G ID", 'E4 TB Allocation Details'!$A$18:$L$18, 0),FALSE), 'E2 Allocators'!$B$15:$W$361, MATCH('O5 Details by Class &amp; Accounts'!CH$18, 'E2 Allocators'!$B$15:$W$15, 0),FALSE)*$E156)</f>
        <v>0</v>
      </c>
      <c r="CI156" s="1321">
        <f>IF(ISERROR(VLOOKUP(VLOOKUP($A156, 'E4 TB Allocation Details'!$A$18:$L$214, MATCH("A &amp; G ID", 'E4 TB Allocation Details'!$A$18:$L$18, 0),FALSE), 'E2 Allocators'!$B$15:$W$361, MATCH('O5 Details by Class &amp; Accounts'!CI$18, 'E2 Allocators'!$B$15:$W$15, 0),FALSE)*$E156), 0, VLOOKUP(VLOOKUP($A156, 'E4 TB Allocation Details'!$A$18:$L$214, MATCH("A &amp; G ID", 'E4 TB Allocation Details'!$A$18:$L$18, 0),FALSE), 'E2 Allocators'!$B$15:$W$361, MATCH('O5 Details by Class &amp; Accounts'!CI$18, 'E2 Allocators'!$B$15:$W$15, 0),FALSE)*$E156)</f>
        <v>0</v>
      </c>
      <c r="CJ156" s="1321">
        <f>IF(ISERROR(VLOOKUP(VLOOKUP($A156, 'E4 TB Allocation Details'!$A$18:$L$214, MATCH("A &amp; G ID", 'E4 TB Allocation Details'!$A$18:$L$18, 0),FALSE), 'E2 Allocators'!$B$15:$W$361, MATCH('O5 Details by Class &amp; Accounts'!CJ$18, 'E2 Allocators'!$B$15:$W$15, 0),FALSE)*$E156), 0, VLOOKUP(VLOOKUP($A156, 'E4 TB Allocation Details'!$A$18:$L$214, MATCH("A &amp; G ID", 'E4 TB Allocation Details'!$A$18:$L$18, 0),FALSE), 'E2 Allocators'!$B$15:$W$361, MATCH('O5 Details by Class &amp; Accounts'!CJ$18, 'E2 Allocators'!$B$15:$W$15, 0),FALSE)*$E156)</f>
        <v>0</v>
      </c>
      <c r="CK156" s="1321">
        <f>IF(ISERROR(VLOOKUP(VLOOKUP($A156, 'E4 TB Allocation Details'!$A$18:$L$214, MATCH("A &amp; G ID", 'E4 TB Allocation Details'!$A$18:$L$18, 0),FALSE), 'E2 Allocators'!$B$15:$W$361, MATCH('O5 Details by Class &amp; Accounts'!CK$18, 'E2 Allocators'!$B$15:$W$15, 0),FALSE)*$E156), 0, VLOOKUP(VLOOKUP($A156, 'E4 TB Allocation Details'!$A$18:$L$214, MATCH("A &amp; G ID", 'E4 TB Allocation Details'!$A$18:$L$18, 0),FALSE), 'E2 Allocators'!$B$15:$W$361, MATCH('O5 Details by Class &amp; Accounts'!CK$18, 'E2 Allocators'!$B$15:$W$15, 0),FALSE)*$E156)</f>
        <v>0</v>
      </c>
      <c r="CL156" s="1321">
        <f>IF(ISERROR(VLOOKUP(VLOOKUP($A156, 'E4 TB Allocation Details'!$A$18:$L$214, MATCH("A &amp; G ID", 'E4 TB Allocation Details'!$A$18:$L$18, 0),FALSE), 'E2 Allocators'!$B$15:$W$361, MATCH('O5 Details by Class &amp; Accounts'!CL$18, 'E2 Allocators'!$B$15:$W$15, 0),FALSE)*$E156), 0, VLOOKUP(VLOOKUP($A156, 'E4 TB Allocation Details'!$A$18:$L$214, MATCH("A &amp; G ID", 'E4 TB Allocation Details'!$A$18:$L$18, 0),FALSE), 'E2 Allocators'!$B$15:$W$361, MATCH('O5 Details by Class &amp; Accounts'!CL$18, 'E2 Allocators'!$B$15:$W$15, 0),FALSE)*$E156)</f>
        <v>0</v>
      </c>
      <c r="CM156" s="1321">
        <f>IF(ISERROR(VLOOKUP(VLOOKUP($A156, 'E4 TB Allocation Details'!$A$18:$L$214, MATCH("A &amp; G ID", 'E4 TB Allocation Details'!$A$18:$L$18, 0),FALSE), 'E2 Allocators'!$B$15:$W$361, MATCH('O5 Details by Class &amp; Accounts'!CM$18, 'E2 Allocators'!$B$15:$W$15, 0),FALSE)*$E156), 0, VLOOKUP(VLOOKUP($A156, 'E4 TB Allocation Details'!$A$18:$L$214, MATCH("A &amp; G ID", 'E4 TB Allocation Details'!$A$18:$L$18, 0),FALSE), 'E2 Allocators'!$B$15:$W$361, MATCH('O5 Details by Class &amp; Accounts'!CM$18, 'E2 Allocators'!$B$15:$W$15, 0),FALSE)*$E156)</f>
        <v>0</v>
      </c>
      <c r="CN156" s="1321">
        <f t="shared" si="42"/>
        <v>0</v>
      </c>
      <c r="CO156" s="1650">
        <f t="shared" si="43"/>
        <v>0</v>
      </c>
      <c r="CQ156" s="1898">
        <v>1820</v>
      </c>
    </row>
    <row r="157" spans="1:95" s="64" customFormat="1" ht="12.75">
      <c r="A157" s="1089">
        <v>5120</v>
      </c>
      <c r="B157" s="1088" t="s">
        <v>8</v>
      </c>
      <c r="C157" s="1647">
        <f>IF(ISERROR(VLOOKUP($A157,'I3 TB Data'!$A$19:$H$484,MATCH('O5 Details by Class &amp; Accounts'!$C$18, 'I3 TB Data'!$A$19:$H$19,0),0)), 0, VLOOKUP($A157,'I3 TB Data'!$A$19:$H$484,MATCH('O5 Details by Class &amp; Accounts'!$C$18,'I3 TB Data'!$A$19:$H$19,0),0))</f>
        <v>45000</v>
      </c>
      <c r="D157" s="1648"/>
      <c r="E157" s="1647">
        <f t="shared" si="44"/>
        <v>45000</v>
      </c>
      <c r="F157" s="1649">
        <f>IF(ISERROR(VLOOKUP($A157, 'E1 Categorization'!A33:E124, MATCH("Customer Component", 'E1 Categorization'!$A$33:$E$33,0), 0)), 0, IF(VLOOKUP($A157, 'E1 Categorization'!A33:E124, MATCH("Customer Component", 'E1 Categorization'!$A$33:$E$33,0), 0)=0, 'O5 Details by Class &amp; Accounts'!$E157, IF(AND(VLOOKUP($A157, 'E1 Categorization'!A33:E124, MATCH("Customer Component", 'E1 Categorization'!$A$33:$E$33,0), 0) &gt;0, VLOOKUP($A157, 'E1 Categorization'!A33:E124, MATCH("Customer Component", 'E1 Categorization'!$A$33:$E$33,0), 0)&lt;1), 'O5 Details by Class &amp; Accounts'!$E157*(1-VLOOKUP($A157, 'E1 Categorization'!A33:E124, MATCH("Customer Component", 'E1 Categorization'!$A$33:$E$33,0), 0)), 0)))</f>
        <v>27000</v>
      </c>
      <c r="G157" s="1649">
        <f>IF(ISERROR(VLOOKUP($A157, 'E1 Categorization'!A33:E124, MATCH("Customer Component", 'E1 Categorization'!$A$33:$E$33,0), 0)),0, IF(VLOOKUP($A157, 'E1 Categorization'!A33:E124, MATCH("Customer Component", 'E1 Categorization'!$A$33:$E$33,0), 0)=0, 0, IF(AND(VLOOKUP($A157, 'E1 Categorization'!A33:E124, MATCH("Customer Component", 'E1 Categorization'!$A$33:$E$33,0), 0) &gt;0, VLOOKUP($A157, 'E1 Categorization'!A33:E124, MATCH("Customer Component", 'E1 Categorization'!$A$33:$E$33,0), 0)&lt;1), 'O5 Details by Class &amp; Accounts'!$E157*(VLOOKUP($A157, 'E1 Categorization'!A33:E124, MATCH("Customer Component", 'E1 Categorization'!$A$33:$E$33,0), 0)), 'O5 Details by Class &amp; Accounts'!$E157)))</f>
        <v>18000</v>
      </c>
      <c r="H157" s="1321">
        <f t="shared" si="38"/>
        <v>45000</v>
      </c>
      <c r="I157" s="1321">
        <f>IF(ISERROR(VLOOKUP(VLOOKUP($A157, 'E4 TB Allocation Details'!$A$18:$L$214, MATCH("Demand ID", 'E4 TB Allocation Details'!$A$18:$L$18, 0),FALSE), 'E2 Allocators'!$B$15:$W$361, MATCH('O5 Details by Class &amp; Accounts'!I$18, 'E2 Allocators'!$B$15:$W$15, 0),FALSE)*$F157), 0, VLOOKUP(VLOOKUP($A157, 'E4 TB Allocation Details'!$A$18:$L$214, MATCH("Demand ID", 'E4 TB Allocation Details'!$A$18:$L$18, 0),FALSE), 'E2 Allocators'!$B$15:$W$361, MATCH('O5 Details by Class &amp; Accounts'!I$18, 'E2 Allocators'!$B$15:$W$15, 0),FALSE)*$F157)</f>
        <v>13702.542453422475</v>
      </c>
      <c r="J157" s="1321">
        <f>IF(ISERROR(VLOOKUP(VLOOKUP($A157, 'E4 TB Allocation Details'!$A$18:$L$214, MATCH("Demand ID", 'E4 TB Allocation Details'!$A$18:$L$18, 0),FALSE), 'E2 Allocators'!$B$15:$W$361, MATCH('O5 Details by Class &amp; Accounts'!J$18, 'E2 Allocators'!$B$15:$W$15, 0),FALSE)*$F157), 0, VLOOKUP(VLOOKUP($A157, 'E4 TB Allocation Details'!$A$18:$L$214, MATCH("Demand ID", 'E4 TB Allocation Details'!$A$18:$L$18, 0),FALSE), 'E2 Allocators'!$B$15:$W$361, MATCH('O5 Details by Class &amp; Accounts'!J$18, 'E2 Allocators'!$B$15:$W$15, 0),FALSE)*$F157)</f>
        <v>7201.1095721844549</v>
      </c>
      <c r="K157" s="1321">
        <f>IF(ISERROR(VLOOKUP(VLOOKUP($A157, 'E4 TB Allocation Details'!$A$18:$L$214, MATCH("Demand ID", 'E4 TB Allocation Details'!$A$18:$L$18, 0),FALSE), 'E2 Allocators'!$B$15:$W$361, MATCH('O5 Details by Class &amp; Accounts'!K$18, 'E2 Allocators'!$B$15:$W$15, 0),FALSE)*$F157), 0, VLOOKUP(VLOOKUP($A157, 'E4 TB Allocation Details'!$A$18:$L$214, MATCH("Demand ID", 'E4 TB Allocation Details'!$A$18:$L$18, 0),FALSE), 'E2 Allocators'!$B$15:$W$361, MATCH('O5 Details by Class &amp; Accounts'!K$18, 'E2 Allocators'!$B$15:$W$15, 0),FALSE)*$F157)</f>
        <v>6037.3156496072643</v>
      </c>
      <c r="L157" s="1321">
        <f>IF(ISERROR(VLOOKUP(VLOOKUP($A157, 'E4 TB Allocation Details'!$A$18:$L$214, MATCH("Demand ID", 'E4 TB Allocation Details'!$A$18:$L$18, 0),FALSE), 'E2 Allocators'!$B$15:$W$361, MATCH('O5 Details by Class &amp; Accounts'!L$18, 'E2 Allocators'!$B$15:$W$15, 0),FALSE)*$F157), 0, VLOOKUP(VLOOKUP($A157, 'E4 TB Allocation Details'!$A$18:$L$214, MATCH("Demand ID", 'E4 TB Allocation Details'!$A$18:$L$18, 0),FALSE), 'E2 Allocators'!$B$15:$W$361, MATCH('O5 Details by Class &amp; Accounts'!L$18, 'E2 Allocators'!$B$15:$W$15, 0),FALSE)*$F157)</f>
        <v>0</v>
      </c>
      <c r="M157" s="1321">
        <f>IF(ISERROR(VLOOKUP(VLOOKUP($A157, 'E4 TB Allocation Details'!$A$18:$L$214, MATCH("Demand ID", 'E4 TB Allocation Details'!$A$18:$L$18, 0),FALSE), 'E2 Allocators'!$B$15:$W$361, MATCH('O5 Details by Class &amp; Accounts'!M$18, 'E2 Allocators'!$B$15:$W$15, 0),FALSE)*$F157), 0, VLOOKUP(VLOOKUP($A157, 'E4 TB Allocation Details'!$A$18:$L$214, MATCH("Demand ID", 'E4 TB Allocation Details'!$A$18:$L$18, 0),FALSE), 'E2 Allocators'!$B$15:$W$361, MATCH('O5 Details by Class &amp; Accounts'!M$18, 'E2 Allocators'!$B$15:$W$15, 0),FALSE)*$F157)</f>
        <v>0</v>
      </c>
      <c r="N157" s="1321">
        <f>IF(ISERROR(VLOOKUP(VLOOKUP($A157, 'E4 TB Allocation Details'!$A$18:$L$214, MATCH("Demand ID", 'E4 TB Allocation Details'!$A$18:$L$18, 0),FALSE), 'E2 Allocators'!$B$15:$W$361, MATCH('O5 Details by Class &amp; Accounts'!N$18, 'E2 Allocators'!$B$15:$W$15, 0),FALSE)*$F157), 0, VLOOKUP(VLOOKUP($A157, 'E4 TB Allocation Details'!$A$18:$L$214, MATCH("Demand ID", 'E4 TB Allocation Details'!$A$18:$L$18, 0),FALSE), 'E2 Allocators'!$B$15:$W$361, MATCH('O5 Details by Class &amp; Accounts'!N$18, 'E2 Allocators'!$B$15:$W$15, 0),FALSE)*$F157)</f>
        <v>0</v>
      </c>
      <c r="O157" s="1321">
        <f>IF(ISERROR(VLOOKUP(VLOOKUP($A157, 'E4 TB Allocation Details'!$A$18:$L$214, MATCH("Demand ID", 'E4 TB Allocation Details'!$A$18:$L$18, 0),FALSE), 'E2 Allocators'!$B$15:$W$361, MATCH('O5 Details by Class &amp; Accounts'!O$18, 'E2 Allocators'!$B$15:$W$15, 0),FALSE)*$F157), 0, VLOOKUP(VLOOKUP($A157, 'E4 TB Allocation Details'!$A$18:$L$214, MATCH("Demand ID", 'E4 TB Allocation Details'!$A$18:$L$18, 0),FALSE), 'E2 Allocators'!$B$15:$W$361, MATCH('O5 Details by Class &amp; Accounts'!O$18, 'E2 Allocators'!$B$15:$W$15, 0),FALSE)*$F157)</f>
        <v>14.364223456516184</v>
      </c>
      <c r="P157" s="1321">
        <f>IF(ISERROR(VLOOKUP(VLOOKUP($A157, 'E4 TB Allocation Details'!$A$18:$L$214, MATCH("Demand ID", 'E4 TB Allocation Details'!$A$18:$L$18, 0),FALSE), 'E2 Allocators'!$B$15:$W$361, MATCH('O5 Details by Class &amp; Accounts'!P$18, 'E2 Allocators'!$B$15:$W$15, 0),FALSE)*$F157), 0, VLOOKUP(VLOOKUP($A157, 'E4 TB Allocation Details'!$A$18:$L$214, MATCH("Demand ID", 'E4 TB Allocation Details'!$A$18:$L$18, 0),FALSE), 'E2 Allocators'!$B$15:$W$361, MATCH('O5 Details by Class &amp; Accounts'!P$18, 'E2 Allocators'!$B$15:$W$15, 0),FALSE)*$F157)</f>
        <v>0</v>
      </c>
      <c r="Q157" s="1321">
        <f>IF(ISERROR(VLOOKUP(VLOOKUP($A157, 'E4 TB Allocation Details'!$A$18:$L$214, MATCH("Demand ID", 'E4 TB Allocation Details'!$A$18:$L$18, 0),FALSE), 'E2 Allocators'!$B$15:$W$361, MATCH('O5 Details by Class &amp; Accounts'!Q$18, 'E2 Allocators'!$B$15:$W$15, 0),FALSE)*$F157), 0, VLOOKUP(VLOOKUP($A157, 'E4 TB Allocation Details'!$A$18:$L$214, MATCH("Demand ID", 'E4 TB Allocation Details'!$A$18:$L$18, 0),FALSE), 'E2 Allocators'!$B$15:$W$361, MATCH('O5 Details by Class &amp; Accounts'!Q$18, 'E2 Allocators'!$B$15:$W$15, 0),FALSE)*$F157)</f>
        <v>44.668101329295503</v>
      </c>
      <c r="R157" s="1321">
        <f>IF(ISERROR(VLOOKUP(VLOOKUP($A157, 'E4 TB Allocation Details'!$A$18:$L$214, MATCH("Demand ID", 'E4 TB Allocation Details'!$A$18:$L$18, 0),FALSE), 'E2 Allocators'!$B$15:$W$361, MATCH('O5 Details by Class &amp; Accounts'!R$18, 'E2 Allocators'!$B$15:$W$15, 0),FALSE)*$F157), 0, VLOOKUP(VLOOKUP($A157, 'E4 TB Allocation Details'!$A$18:$L$214, MATCH("Demand ID", 'E4 TB Allocation Details'!$A$18:$L$18, 0),FALSE), 'E2 Allocators'!$B$15:$W$361, MATCH('O5 Details by Class &amp; Accounts'!R$18, 'E2 Allocators'!$B$15:$W$15, 0),FALSE)*$F157)</f>
        <v>0</v>
      </c>
      <c r="S157" s="1321">
        <f>IF(ISERROR(VLOOKUP(VLOOKUP($A157, 'E4 TB Allocation Details'!$A$18:$L$214, MATCH("Demand ID", 'E4 TB Allocation Details'!$A$18:$L$18, 0),FALSE), 'E2 Allocators'!$B$15:$W$361, MATCH('O5 Details by Class &amp; Accounts'!S$18, 'E2 Allocators'!$B$15:$W$15, 0),FALSE)*$F157), 0, VLOOKUP(VLOOKUP($A157, 'E4 TB Allocation Details'!$A$18:$L$214, MATCH("Demand ID", 'E4 TB Allocation Details'!$A$18:$L$18, 0),FALSE), 'E2 Allocators'!$B$15:$W$361, MATCH('O5 Details by Class &amp; Accounts'!S$18, 'E2 Allocators'!$B$15:$W$15, 0),FALSE)*$F157)</f>
        <v>0</v>
      </c>
      <c r="T157" s="1321">
        <f>IF(ISERROR(VLOOKUP(VLOOKUP($A157, 'E4 TB Allocation Details'!$A$18:$L$214, MATCH("Demand ID", 'E4 TB Allocation Details'!$A$18:$L$18, 0),FALSE), 'E2 Allocators'!$B$15:$W$361, MATCH('O5 Details by Class &amp; Accounts'!T$18, 'E2 Allocators'!$B$15:$W$15, 0),FALSE)*$F157), 0, VLOOKUP(VLOOKUP($A157, 'E4 TB Allocation Details'!$A$18:$L$214, MATCH("Demand ID", 'E4 TB Allocation Details'!$A$18:$L$18, 0),FALSE), 'E2 Allocators'!$B$15:$W$361, MATCH('O5 Details by Class &amp; Accounts'!T$18, 'E2 Allocators'!$B$15:$W$15, 0),FALSE)*$F157)</f>
        <v>0</v>
      </c>
      <c r="U157" s="1321">
        <f>IF(ISERROR(VLOOKUP(VLOOKUP($A157, 'E4 TB Allocation Details'!$A$18:$L$214, MATCH("Demand ID", 'E4 TB Allocation Details'!$A$18:$L$18, 0),FALSE), 'E2 Allocators'!$B$15:$W$361, MATCH('O5 Details by Class &amp; Accounts'!U$18, 'E2 Allocators'!$B$15:$W$15, 0),FALSE)*$F157), 0, VLOOKUP(VLOOKUP($A157, 'E4 TB Allocation Details'!$A$18:$L$214, MATCH("Demand ID", 'E4 TB Allocation Details'!$A$18:$L$18, 0),FALSE), 'E2 Allocators'!$B$15:$W$361, MATCH('O5 Details by Class &amp; Accounts'!U$18, 'E2 Allocators'!$B$15:$W$15, 0),FALSE)*$F157)</f>
        <v>0</v>
      </c>
      <c r="V157" s="1321">
        <f>IF(ISERROR(VLOOKUP(VLOOKUP($A157, 'E4 TB Allocation Details'!$A$18:$L$214, MATCH("Demand ID", 'E4 TB Allocation Details'!$A$18:$L$18, 0),FALSE), 'E2 Allocators'!$B$15:$W$361, MATCH('O5 Details by Class &amp; Accounts'!V$18, 'E2 Allocators'!$B$15:$W$15, 0),FALSE)*$F157), 0, VLOOKUP(VLOOKUP($A157, 'E4 TB Allocation Details'!$A$18:$L$214, MATCH("Demand ID", 'E4 TB Allocation Details'!$A$18:$L$18, 0),FALSE), 'E2 Allocators'!$B$15:$W$361, MATCH('O5 Details by Class &amp; Accounts'!V$18, 'E2 Allocators'!$B$15:$W$15, 0),FALSE)*$F157)</f>
        <v>0</v>
      </c>
      <c r="W157" s="1321">
        <f>IF(ISERROR(VLOOKUP(VLOOKUP($A157, 'E4 TB Allocation Details'!$A$18:$L$214, MATCH("Demand ID", 'E4 TB Allocation Details'!$A$18:$L$18, 0),FALSE), 'E2 Allocators'!$B$15:$W$361, MATCH('O5 Details by Class &amp; Accounts'!W$18, 'E2 Allocators'!$B$15:$W$15, 0),FALSE)*$F157), 0, VLOOKUP(VLOOKUP($A157, 'E4 TB Allocation Details'!$A$18:$L$214, MATCH("Demand ID", 'E4 TB Allocation Details'!$A$18:$L$18, 0),FALSE), 'E2 Allocators'!$B$15:$W$361, MATCH('O5 Details by Class &amp; Accounts'!W$18, 'E2 Allocators'!$B$15:$W$15, 0),FALSE)*$F157)</f>
        <v>0</v>
      </c>
      <c r="X157" s="1321">
        <f>IF(ISERROR(VLOOKUP(VLOOKUP($A157, 'E4 TB Allocation Details'!$A$18:$L$214, MATCH("Demand ID", 'E4 TB Allocation Details'!$A$18:$L$18, 0),FALSE), 'E2 Allocators'!$B$15:$W$361, MATCH('O5 Details by Class &amp; Accounts'!X$18, 'E2 Allocators'!$B$15:$W$15, 0),FALSE)*$F157), 0, VLOOKUP(VLOOKUP($A157, 'E4 TB Allocation Details'!$A$18:$L$214, MATCH("Demand ID", 'E4 TB Allocation Details'!$A$18:$L$18, 0),FALSE), 'E2 Allocators'!$B$15:$W$361, MATCH('O5 Details by Class &amp; Accounts'!X$18, 'E2 Allocators'!$B$15:$W$15, 0),FALSE)*$F157)</f>
        <v>0</v>
      </c>
      <c r="Y157" s="1321">
        <f>IF(ISERROR(VLOOKUP(VLOOKUP($A157, 'E4 TB Allocation Details'!$A$18:$L$214, MATCH("Demand ID", 'E4 TB Allocation Details'!$A$18:$L$18, 0),FALSE), 'E2 Allocators'!$B$15:$W$361, MATCH('O5 Details by Class &amp; Accounts'!Y$18, 'E2 Allocators'!$B$15:$W$15, 0),FALSE)*$F157), 0, VLOOKUP(VLOOKUP($A157, 'E4 TB Allocation Details'!$A$18:$L$214, MATCH("Demand ID", 'E4 TB Allocation Details'!$A$18:$L$18, 0),FALSE), 'E2 Allocators'!$B$15:$W$361, MATCH('O5 Details by Class &amp; Accounts'!Y$18, 'E2 Allocators'!$B$15:$W$15, 0),FALSE)*$F157)</f>
        <v>0</v>
      </c>
      <c r="Z157" s="1321">
        <f>IF(ISERROR(VLOOKUP(VLOOKUP($A157, 'E4 TB Allocation Details'!$A$18:$L$214, MATCH("Demand ID", 'E4 TB Allocation Details'!$A$18:$L$18, 0),FALSE), 'E2 Allocators'!$B$15:$W$361, MATCH('O5 Details by Class &amp; Accounts'!Z$18, 'E2 Allocators'!$B$15:$W$15, 0),FALSE)*$F157), 0, VLOOKUP(VLOOKUP($A157, 'E4 TB Allocation Details'!$A$18:$L$214, MATCH("Demand ID", 'E4 TB Allocation Details'!$A$18:$L$18, 0),FALSE), 'E2 Allocators'!$B$15:$W$361, MATCH('O5 Details by Class &amp; Accounts'!Z$18, 'E2 Allocators'!$B$15:$W$15, 0),FALSE)*$F157)</f>
        <v>0</v>
      </c>
      <c r="AA157" s="1321">
        <f>IF(ISERROR(VLOOKUP(VLOOKUP($A157, 'E4 TB Allocation Details'!$A$18:$L$214, MATCH("Demand ID", 'E4 TB Allocation Details'!$A$18:$L$18, 0),FALSE), 'E2 Allocators'!$B$15:$W$361, MATCH('O5 Details by Class &amp; Accounts'!AA$18, 'E2 Allocators'!$B$15:$W$15, 0),FALSE)*$F157), 0, VLOOKUP(VLOOKUP($A157, 'E4 TB Allocation Details'!$A$18:$L$214, MATCH("Demand ID", 'E4 TB Allocation Details'!$A$18:$L$18, 0),FALSE), 'E2 Allocators'!$B$15:$W$361, MATCH('O5 Details by Class &amp; Accounts'!AA$18, 'E2 Allocators'!$B$15:$W$15, 0),FALSE)*$F157)</f>
        <v>0</v>
      </c>
      <c r="AB157" s="1321">
        <f>IF(ISERROR(VLOOKUP(VLOOKUP($A157, 'E4 TB Allocation Details'!$A$18:$L$214, MATCH("Demand ID", 'E4 TB Allocation Details'!$A$18:$L$18, 0),FALSE), 'E2 Allocators'!$B$15:$W$361, MATCH('O5 Details by Class &amp; Accounts'!AB$18, 'E2 Allocators'!$B$15:$W$15, 0),FALSE)*$F157), 0, VLOOKUP(VLOOKUP($A157, 'E4 TB Allocation Details'!$A$18:$L$214, MATCH("Demand ID", 'E4 TB Allocation Details'!$A$18:$L$18, 0),FALSE), 'E2 Allocators'!$B$15:$W$361, MATCH('O5 Details by Class &amp; Accounts'!AB$18, 'E2 Allocators'!$B$15:$W$15, 0),FALSE)*$F157)</f>
        <v>0</v>
      </c>
      <c r="AC157" s="1321">
        <f t="shared" si="39"/>
        <v>27000.000000000007</v>
      </c>
      <c r="AD157" s="1321">
        <f>IF(ISERROR(VLOOKUP(VLOOKUP($A157, 'E4 TB Allocation Details'!$A$18:$L$214, MATCH("Customer ID", 'E4 TB Allocation Details'!$A$18:$L$18, 0),FALSE), 'E2 Allocators'!$B$15:$W$361, MATCH('O5 Details by Class &amp; Accounts'!AD$18, 'E2 Allocators'!$B$15:$W$15, 0),FALSE)*$G157), 0, VLOOKUP(VLOOKUP($A157, 'E4 TB Allocation Details'!$A$18:$L$214, MATCH("Customer ID", 'E4 TB Allocation Details'!$A$18:$L$18, 0),FALSE), 'E2 Allocators'!$B$15:$W$361, MATCH('O5 Details by Class &amp; Accounts'!AD$18, 'E2 Allocators'!$B$15:$W$15, 0),FALSE)*$G157)</f>
        <v>15044.749218978242</v>
      </c>
      <c r="AE157" s="1321">
        <f>IF(ISERROR(VLOOKUP(VLOOKUP($A157, 'E4 TB Allocation Details'!$A$18:$L$214, MATCH("Customer ID", 'E4 TB Allocation Details'!$A$18:$L$18, 0),FALSE), 'E2 Allocators'!$B$15:$W$361, MATCH('O5 Details by Class &amp; Accounts'!AE$18, 'E2 Allocators'!$B$15:$W$15, 0),FALSE)*$G157), 0, VLOOKUP(VLOOKUP($A157, 'E4 TB Allocation Details'!$A$18:$L$214, MATCH("Customer ID", 'E4 TB Allocation Details'!$A$18:$L$18, 0),FALSE), 'E2 Allocators'!$B$15:$W$361, MATCH('O5 Details by Class &amp; Accounts'!AE$18, 'E2 Allocators'!$B$15:$W$15, 0),FALSE)*$G157)</f>
        <v>1852.0132017283247</v>
      </c>
      <c r="AF157" s="1321">
        <f>IF(ISERROR(VLOOKUP(VLOOKUP($A157, 'E4 TB Allocation Details'!$A$18:$L$214, MATCH("Customer ID", 'E4 TB Allocation Details'!$A$18:$L$18, 0),FALSE), 'E2 Allocators'!$B$15:$W$361, MATCH('O5 Details by Class &amp; Accounts'!AF$18, 'E2 Allocators'!$B$15:$W$15, 0),FALSE)*$G157), 0, VLOOKUP(VLOOKUP($A157, 'E4 TB Allocation Details'!$A$18:$L$214, MATCH("Customer ID", 'E4 TB Allocation Details'!$A$18:$L$18, 0),FALSE), 'E2 Allocators'!$B$15:$W$361, MATCH('O5 Details by Class &amp; Accounts'!AF$18, 'E2 Allocators'!$B$15:$W$15, 0),FALSE)*$G157)</f>
        <v>184.09028658381942</v>
      </c>
      <c r="AG157" s="1321">
        <f>IF(ISERROR(VLOOKUP(VLOOKUP($A157, 'E4 TB Allocation Details'!$A$18:$L$214, MATCH("Customer ID", 'E4 TB Allocation Details'!$A$18:$L$18, 0),FALSE), 'E2 Allocators'!$B$15:$W$361, MATCH('O5 Details by Class &amp; Accounts'!AG$18, 'E2 Allocators'!$B$15:$W$15, 0),FALSE)*$G157), 0, VLOOKUP(VLOOKUP($A157, 'E4 TB Allocation Details'!$A$18:$L$214, MATCH("Customer ID", 'E4 TB Allocation Details'!$A$18:$L$18, 0),FALSE), 'E2 Allocators'!$B$15:$W$361, MATCH('O5 Details by Class &amp; Accounts'!AG$18, 'E2 Allocators'!$B$15:$W$15, 0),FALSE)*$G157)</f>
        <v>0</v>
      </c>
      <c r="AH157" s="1321">
        <f>IF(ISERROR(VLOOKUP(VLOOKUP($A157, 'E4 TB Allocation Details'!$A$18:$L$214, MATCH("Customer ID", 'E4 TB Allocation Details'!$A$18:$L$18, 0),FALSE), 'E2 Allocators'!$B$15:$W$361, MATCH('O5 Details by Class &amp; Accounts'!AH$18, 'E2 Allocators'!$B$15:$W$15, 0),FALSE)*$G157), 0, VLOOKUP(VLOOKUP($A157, 'E4 TB Allocation Details'!$A$18:$L$214, MATCH("Customer ID", 'E4 TB Allocation Details'!$A$18:$L$18, 0),FALSE), 'E2 Allocators'!$B$15:$W$361, MATCH('O5 Details by Class &amp; Accounts'!AH$18, 'E2 Allocators'!$B$15:$W$15, 0),FALSE)*$G157)</f>
        <v>0</v>
      </c>
      <c r="AI157" s="1321">
        <f>IF(ISERROR(VLOOKUP(VLOOKUP($A157, 'E4 TB Allocation Details'!$A$18:$L$214, MATCH("Customer ID", 'E4 TB Allocation Details'!$A$18:$L$18, 0),FALSE), 'E2 Allocators'!$B$15:$W$361, MATCH('O5 Details by Class &amp; Accounts'!AI$18, 'E2 Allocators'!$B$15:$W$15, 0),FALSE)*$G157), 0, VLOOKUP(VLOOKUP($A157, 'E4 TB Allocation Details'!$A$18:$L$214, MATCH("Customer ID", 'E4 TB Allocation Details'!$A$18:$L$18, 0),FALSE), 'E2 Allocators'!$B$15:$W$361, MATCH('O5 Details by Class &amp; Accounts'!AI$18, 'E2 Allocators'!$B$15:$W$15, 0),FALSE)*$G157)</f>
        <v>0</v>
      </c>
      <c r="AJ157" s="1321">
        <f>IF(ISERROR(VLOOKUP(VLOOKUP($A157, 'E4 TB Allocation Details'!$A$18:$L$214, MATCH("Customer ID", 'E4 TB Allocation Details'!$A$18:$L$18, 0),FALSE), 'E2 Allocators'!$B$15:$W$361, MATCH('O5 Details by Class &amp; Accounts'!AJ$18, 'E2 Allocators'!$B$15:$W$15, 0),FALSE)*$G157), 0, VLOOKUP(VLOOKUP($A157, 'E4 TB Allocation Details'!$A$18:$L$214, MATCH("Customer ID", 'E4 TB Allocation Details'!$A$18:$L$18, 0),FALSE), 'E2 Allocators'!$B$15:$W$361, MATCH('O5 Details by Class &amp; Accounts'!AJ$18, 'E2 Allocators'!$B$15:$W$15, 0),FALSE)*$G157)</f>
        <v>891.7100600914157</v>
      </c>
      <c r="AK157" s="1321">
        <f>IF(ISERROR(VLOOKUP(VLOOKUP($A157, 'E4 TB Allocation Details'!$A$18:$L$214, MATCH("Customer ID", 'E4 TB Allocation Details'!$A$18:$L$18, 0),FALSE), 'E2 Allocators'!$B$15:$W$361, MATCH('O5 Details by Class &amp; Accounts'!AK$18, 'E2 Allocators'!$B$15:$W$15, 0),FALSE)*$G157), 0, VLOOKUP(VLOOKUP($A157, 'E4 TB Allocation Details'!$A$18:$L$214, MATCH("Customer ID", 'E4 TB Allocation Details'!$A$18:$L$18, 0),FALSE), 'E2 Allocators'!$B$15:$W$361, MATCH('O5 Details by Class &amp; Accounts'!AK$18, 'E2 Allocators'!$B$15:$W$15, 0),FALSE)*$G157)</f>
        <v>0</v>
      </c>
      <c r="AL157" s="1321">
        <f>IF(ISERROR(VLOOKUP(VLOOKUP($A157, 'E4 TB Allocation Details'!$A$18:$L$214, MATCH("Customer ID", 'E4 TB Allocation Details'!$A$18:$L$18, 0),FALSE), 'E2 Allocators'!$B$15:$W$361, MATCH('O5 Details by Class &amp; Accounts'!AL$18, 'E2 Allocators'!$B$15:$W$15, 0),FALSE)*$G157), 0, VLOOKUP(VLOOKUP($A157, 'E4 TB Allocation Details'!$A$18:$L$214, MATCH("Customer ID", 'E4 TB Allocation Details'!$A$18:$L$18, 0),FALSE), 'E2 Allocators'!$B$15:$W$361, MATCH('O5 Details by Class &amp; Accounts'!AL$18, 'E2 Allocators'!$B$15:$W$15, 0),FALSE)*$G157)</f>
        <v>27.437232618197406</v>
      </c>
      <c r="AM157" s="1321">
        <f>IF(ISERROR(VLOOKUP(VLOOKUP($A157, 'E4 TB Allocation Details'!$A$18:$L$214, MATCH("Customer ID", 'E4 TB Allocation Details'!$A$18:$L$18, 0),FALSE), 'E2 Allocators'!$B$15:$W$361, MATCH('O5 Details by Class &amp; Accounts'!AM$18, 'E2 Allocators'!$B$15:$W$15, 0),FALSE)*$G157), 0, VLOOKUP(VLOOKUP($A157, 'E4 TB Allocation Details'!$A$18:$L$214, MATCH("Customer ID", 'E4 TB Allocation Details'!$A$18:$L$18, 0),FALSE), 'E2 Allocators'!$B$15:$W$361, MATCH('O5 Details by Class &amp; Accounts'!AM$18, 'E2 Allocators'!$B$15:$W$15, 0),FALSE)*$G157)</f>
        <v>0</v>
      </c>
      <c r="AN157" s="1321">
        <f>IF(ISERROR(VLOOKUP(VLOOKUP($A157, 'E4 TB Allocation Details'!$A$18:$L$214, MATCH("Customer ID", 'E4 TB Allocation Details'!$A$18:$L$18, 0),FALSE), 'E2 Allocators'!$B$15:$W$361, MATCH('O5 Details by Class &amp; Accounts'!AN$18, 'E2 Allocators'!$B$15:$W$15, 0),FALSE)*$G157), 0, VLOOKUP(VLOOKUP($A157, 'E4 TB Allocation Details'!$A$18:$L$214, MATCH("Customer ID", 'E4 TB Allocation Details'!$A$18:$L$18, 0),FALSE), 'E2 Allocators'!$B$15:$W$361, MATCH('O5 Details by Class &amp; Accounts'!AN$18, 'E2 Allocators'!$B$15:$W$15, 0),FALSE)*$G157)</f>
        <v>0</v>
      </c>
      <c r="AO157" s="1321">
        <f>IF(ISERROR(VLOOKUP(VLOOKUP($A157, 'E4 TB Allocation Details'!$A$18:$L$214, MATCH("Customer ID", 'E4 TB Allocation Details'!$A$18:$L$18, 0),FALSE), 'E2 Allocators'!$B$15:$W$361, MATCH('O5 Details by Class &amp; Accounts'!AO$18, 'E2 Allocators'!$B$15:$W$15, 0),FALSE)*$G157), 0, VLOOKUP(VLOOKUP($A157, 'E4 TB Allocation Details'!$A$18:$L$214, MATCH("Customer ID", 'E4 TB Allocation Details'!$A$18:$L$18, 0),FALSE), 'E2 Allocators'!$B$15:$W$361, MATCH('O5 Details by Class &amp; Accounts'!AO$18, 'E2 Allocators'!$B$15:$W$15, 0),FALSE)*$G157)</f>
        <v>0</v>
      </c>
      <c r="AP157" s="1321">
        <f>IF(ISERROR(VLOOKUP(VLOOKUP($A157, 'E4 TB Allocation Details'!$A$18:$L$214, MATCH("Customer ID", 'E4 TB Allocation Details'!$A$18:$L$18, 0),FALSE), 'E2 Allocators'!$B$15:$W$361, MATCH('O5 Details by Class &amp; Accounts'!AP$18, 'E2 Allocators'!$B$15:$W$15, 0),FALSE)*$G157), 0, VLOOKUP(VLOOKUP($A157, 'E4 TB Allocation Details'!$A$18:$L$214, MATCH("Customer ID", 'E4 TB Allocation Details'!$A$18:$L$18, 0),FALSE), 'E2 Allocators'!$B$15:$W$361, MATCH('O5 Details by Class &amp; Accounts'!AP$18, 'E2 Allocators'!$B$15:$W$15, 0),FALSE)*$G157)</f>
        <v>0</v>
      </c>
      <c r="AQ157" s="1321">
        <f>IF(ISERROR(VLOOKUP(VLOOKUP($A157, 'E4 TB Allocation Details'!$A$18:$L$214, MATCH("Customer ID", 'E4 TB Allocation Details'!$A$18:$L$18, 0),FALSE), 'E2 Allocators'!$B$15:$W$361, MATCH('O5 Details by Class &amp; Accounts'!AQ$18, 'E2 Allocators'!$B$15:$W$15, 0),FALSE)*$G157), 0, VLOOKUP(VLOOKUP($A157, 'E4 TB Allocation Details'!$A$18:$L$214, MATCH("Customer ID", 'E4 TB Allocation Details'!$A$18:$L$18, 0),FALSE), 'E2 Allocators'!$B$15:$W$361, MATCH('O5 Details by Class &amp; Accounts'!AQ$18, 'E2 Allocators'!$B$15:$W$15, 0),FALSE)*$G157)</f>
        <v>0</v>
      </c>
      <c r="AR157" s="1321">
        <f>IF(ISERROR(VLOOKUP(VLOOKUP($A157, 'E4 TB Allocation Details'!$A$18:$L$214, MATCH("Customer ID", 'E4 TB Allocation Details'!$A$18:$L$18, 0),FALSE), 'E2 Allocators'!$B$15:$W$361, MATCH('O5 Details by Class &amp; Accounts'!AR$18, 'E2 Allocators'!$B$15:$W$15, 0),FALSE)*$G157), 0, VLOOKUP(VLOOKUP($A157, 'E4 TB Allocation Details'!$A$18:$L$214, MATCH("Customer ID", 'E4 TB Allocation Details'!$A$18:$L$18, 0),FALSE), 'E2 Allocators'!$B$15:$W$361, MATCH('O5 Details by Class &amp; Accounts'!AR$18, 'E2 Allocators'!$B$15:$W$15, 0),FALSE)*$G157)</f>
        <v>0</v>
      </c>
      <c r="AS157" s="1321">
        <f>IF(ISERROR(VLOOKUP(VLOOKUP($A157, 'E4 TB Allocation Details'!$A$18:$L$214, MATCH("Customer ID", 'E4 TB Allocation Details'!$A$18:$L$18, 0),FALSE), 'E2 Allocators'!$B$15:$W$361, MATCH('O5 Details by Class &amp; Accounts'!AS$18, 'E2 Allocators'!$B$15:$W$15, 0),FALSE)*$G157), 0, VLOOKUP(VLOOKUP($A157, 'E4 TB Allocation Details'!$A$18:$L$214, MATCH("Customer ID", 'E4 TB Allocation Details'!$A$18:$L$18, 0),FALSE), 'E2 Allocators'!$B$15:$W$361, MATCH('O5 Details by Class &amp; Accounts'!AS$18, 'E2 Allocators'!$B$15:$W$15, 0),FALSE)*$G157)</f>
        <v>0</v>
      </c>
      <c r="AT157" s="1321">
        <f>IF(ISERROR(VLOOKUP(VLOOKUP($A157, 'E4 TB Allocation Details'!$A$18:$L$214, MATCH("Customer ID", 'E4 TB Allocation Details'!$A$18:$L$18, 0),FALSE), 'E2 Allocators'!$B$15:$W$361, MATCH('O5 Details by Class &amp; Accounts'!AT$18, 'E2 Allocators'!$B$15:$W$15, 0),FALSE)*$G157), 0, VLOOKUP(VLOOKUP($A157, 'E4 TB Allocation Details'!$A$18:$L$214, MATCH("Customer ID", 'E4 TB Allocation Details'!$A$18:$L$18, 0),FALSE), 'E2 Allocators'!$B$15:$W$361, MATCH('O5 Details by Class &amp; Accounts'!AT$18, 'E2 Allocators'!$B$15:$W$15, 0),FALSE)*$G157)</f>
        <v>0</v>
      </c>
      <c r="AU157" s="1321">
        <f>IF(ISERROR(VLOOKUP(VLOOKUP($A157, 'E4 TB Allocation Details'!$A$18:$L$214, MATCH("Customer ID", 'E4 TB Allocation Details'!$A$18:$L$18, 0),FALSE), 'E2 Allocators'!$B$15:$W$361, MATCH('O5 Details by Class &amp; Accounts'!AU$18, 'E2 Allocators'!$B$15:$W$15, 0),FALSE)*$G157), 0, VLOOKUP(VLOOKUP($A157, 'E4 TB Allocation Details'!$A$18:$L$214, MATCH("Customer ID", 'E4 TB Allocation Details'!$A$18:$L$18, 0),FALSE), 'E2 Allocators'!$B$15:$W$361, MATCH('O5 Details by Class &amp; Accounts'!AU$18, 'E2 Allocators'!$B$15:$W$15, 0),FALSE)*$G157)</f>
        <v>0</v>
      </c>
      <c r="AV157" s="1321">
        <f>IF(ISERROR(VLOOKUP(VLOOKUP($A157, 'E4 TB Allocation Details'!$A$18:$L$214, MATCH("Customer ID", 'E4 TB Allocation Details'!$A$18:$L$18, 0),FALSE), 'E2 Allocators'!$B$15:$W$361, MATCH('O5 Details by Class &amp; Accounts'!AV$18, 'E2 Allocators'!$B$15:$W$15, 0),FALSE)*$G157), 0, VLOOKUP(VLOOKUP($A157, 'E4 TB Allocation Details'!$A$18:$L$214, MATCH("Customer ID", 'E4 TB Allocation Details'!$A$18:$L$18, 0),FALSE), 'E2 Allocators'!$B$15:$W$361, MATCH('O5 Details by Class &amp; Accounts'!AV$18, 'E2 Allocators'!$B$15:$W$15, 0),FALSE)*$G157)</f>
        <v>0</v>
      </c>
      <c r="AW157" s="1321">
        <f>IF(ISERROR(VLOOKUP(VLOOKUP($A157, 'E4 TB Allocation Details'!$A$18:$L$214, MATCH("Customer ID", 'E4 TB Allocation Details'!$A$18:$L$18, 0),FALSE), 'E2 Allocators'!$B$15:$W$361, MATCH('O5 Details by Class &amp; Accounts'!AW$18, 'E2 Allocators'!$B$15:$W$15, 0),FALSE)*$G157), 0, VLOOKUP(VLOOKUP($A157, 'E4 TB Allocation Details'!$A$18:$L$214, MATCH("Customer ID", 'E4 TB Allocation Details'!$A$18:$L$18, 0),FALSE), 'E2 Allocators'!$B$15:$W$361, MATCH('O5 Details by Class &amp; Accounts'!AW$18, 'E2 Allocators'!$B$15:$W$15, 0),FALSE)*$G157)</f>
        <v>0</v>
      </c>
      <c r="AX157" s="1321">
        <f t="shared" si="40"/>
        <v>18000</v>
      </c>
      <c r="AY157" s="1321">
        <f>IF(ISERROR(VLOOKUP(VLOOKUP($A157, 'E4 TB Allocation Details'!$A$18:$L$214, MATCH("Misc ID", 'E4 TB Allocation Details'!$A$18:$L$18, 0),FALSE), 'E2 Allocators'!$B$15:$W$361, MATCH('O5 Details by Class &amp; Accounts'!AY$18, 'E2 Allocators'!$B$15:$W$15, 0),FALSE)*$E157), 0, VLOOKUP(VLOOKUP($A157, 'E4 TB Allocation Details'!$A$18:$L$214, MATCH("Misc ID", 'E4 TB Allocation Details'!$A$18:$L$18, 0),FALSE), 'E2 Allocators'!$B$15:$W$361, MATCH('O5 Details by Class &amp; Accounts'!AY$18, 'E2 Allocators'!$B$15:$W$15, 0),FALSE)*$E157)</f>
        <v>0</v>
      </c>
      <c r="AZ157" s="1321">
        <f>IF(ISERROR(VLOOKUP(VLOOKUP($A157, 'E4 TB Allocation Details'!$A$18:$L$214, MATCH("Misc ID", 'E4 TB Allocation Details'!$A$18:$L$18, 0),FALSE), 'E2 Allocators'!$B$15:$W$361, MATCH('O5 Details by Class &amp; Accounts'!AZ$18, 'E2 Allocators'!$B$15:$W$15, 0),FALSE)*$E157), 0, VLOOKUP(VLOOKUP($A157, 'E4 TB Allocation Details'!$A$18:$L$214, MATCH("Misc ID", 'E4 TB Allocation Details'!$A$18:$L$18, 0),FALSE), 'E2 Allocators'!$B$15:$W$361, MATCH('O5 Details by Class &amp; Accounts'!AZ$18, 'E2 Allocators'!$B$15:$W$15, 0),FALSE)*$E157)</f>
        <v>0</v>
      </c>
      <c r="BA157" s="1321">
        <f>IF(ISERROR(VLOOKUP(VLOOKUP($A157, 'E4 TB Allocation Details'!$A$18:$L$214, MATCH("Misc ID", 'E4 TB Allocation Details'!$A$18:$L$18, 0),FALSE), 'E2 Allocators'!$B$15:$W$361, MATCH('O5 Details by Class &amp; Accounts'!BA$18, 'E2 Allocators'!$B$15:$W$15, 0),FALSE)*$E157), 0, VLOOKUP(VLOOKUP($A157, 'E4 TB Allocation Details'!$A$18:$L$214, MATCH("Misc ID", 'E4 TB Allocation Details'!$A$18:$L$18, 0),FALSE), 'E2 Allocators'!$B$15:$W$361, MATCH('O5 Details by Class &amp; Accounts'!BA$18, 'E2 Allocators'!$B$15:$W$15, 0),FALSE)*$E157)</f>
        <v>0</v>
      </c>
      <c r="BB157" s="1321">
        <f>IF(ISERROR(VLOOKUP(VLOOKUP($A157, 'E4 TB Allocation Details'!$A$18:$L$214, MATCH("Misc ID", 'E4 TB Allocation Details'!$A$18:$L$18, 0),FALSE), 'E2 Allocators'!$B$15:$W$361, MATCH('O5 Details by Class &amp; Accounts'!BB$18, 'E2 Allocators'!$B$15:$W$15, 0),FALSE)*$E157), 0, VLOOKUP(VLOOKUP($A157, 'E4 TB Allocation Details'!$A$18:$L$214, MATCH("Misc ID", 'E4 TB Allocation Details'!$A$18:$L$18, 0),FALSE), 'E2 Allocators'!$B$15:$W$361, MATCH('O5 Details by Class &amp; Accounts'!BB$18, 'E2 Allocators'!$B$15:$W$15, 0),FALSE)*$E157)</f>
        <v>0</v>
      </c>
      <c r="BC157" s="1321">
        <f>IF(ISERROR(VLOOKUP(VLOOKUP($A157, 'E4 TB Allocation Details'!$A$18:$L$214, MATCH("Misc ID", 'E4 TB Allocation Details'!$A$18:$L$18, 0),FALSE), 'E2 Allocators'!$B$15:$W$361, MATCH('O5 Details by Class &amp; Accounts'!BC$18, 'E2 Allocators'!$B$15:$W$15, 0),FALSE)*$E157), 0, VLOOKUP(VLOOKUP($A157, 'E4 TB Allocation Details'!$A$18:$L$214, MATCH("Misc ID", 'E4 TB Allocation Details'!$A$18:$L$18, 0),FALSE), 'E2 Allocators'!$B$15:$W$361, MATCH('O5 Details by Class &amp; Accounts'!BC$18, 'E2 Allocators'!$B$15:$W$15, 0),FALSE)*$E157)</f>
        <v>0</v>
      </c>
      <c r="BD157" s="1321">
        <f>IF(ISERROR(VLOOKUP(VLOOKUP($A157, 'E4 TB Allocation Details'!$A$18:$L$214, MATCH("Misc ID", 'E4 TB Allocation Details'!$A$18:$L$18, 0),FALSE), 'E2 Allocators'!$B$15:$W$361, MATCH('O5 Details by Class &amp; Accounts'!BD$18, 'E2 Allocators'!$B$15:$W$15, 0),FALSE)*$E157), 0, VLOOKUP(VLOOKUP($A157, 'E4 TB Allocation Details'!$A$18:$L$214, MATCH("Misc ID", 'E4 TB Allocation Details'!$A$18:$L$18, 0),FALSE), 'E2 Allocators'!$B$15:$W$361, MATCH('O5 Details by Class &amp; Accounts'!BD$18, 'E2 Allocators'!$B$15:$W$15, 0),FALSE)*$E157)</f>
        <v>0</v>
      </c>
      <c r="BE157" s="1321">
        <f>IF(ISERROR(VLOOKUP(VLOOKUP($A157, 'E4 TB Allocation Details'!$A$18:$L$214, MATCH("Misc ID", 'E4 TB Allocation Details'!$A$18:$L$18, 0),FALSE), 'E2 Allocators'!$B$15:$W$361, MATCH('O5 Details by Class &amp; Accounts'!BE$18, 'E2 Allocators'!$B$15:$W$15, 0),FALSE)*$E157), 0, VLOOKUP(VLOOKUP($A157, 'E4 TB Allocation Details'!$A$18:$L$214, MATCH("Misc ID", 'E4 TB Allocation Details'!$A$18:$L$18, 0),FALSE), 'E2 Allocators'!$B$15:$W$361, MATCH('O5 Details by Class &amp; Accounts'!BE$18, 'E2 Allocators'!$B$15:$W$15, 0),FALSE)*$E157)</f>
        <v>0</v>
      </c>
      <c r="BF157" s="1321">
        <f>IF(ISERROR(VLOOKUP(VLOOKUP($A157, 'E4 TB Allocation Details'!$A$18:$L$214, MATCH("Misc ID", 'E4 TB Allocation Details'!$A$18:$L$18, 0),FALSE), 'E2 Allocators'!$B$15:$W$361, MATCH('O5 Details by Class &amp; Accounts'!BF$18, 'E2 Allocators'!$B$15:$W$15, 0),FALSE)*$E157), 0, VLOOKUP(VLOOKUP($A157, 'E4 TB Allocation Details'!$A$18:$L$214, MATCH("Misc ID", 'E4 TB Allocation Details'!$A$18:$L$18, 0),FALSE), 'E2 Allocators'!$B$15:$W$361, MATCH('O5 Details by Class &amp; Accounts'!BF$18, 'E2 Allocators'!$B$15:$W$15, 0),FALSE)*$E157)</f>
        <v>0</v>
      </c>
      <c r="BG157" s="1321">
        <f>IF(ISERROR(VLOOKUP(VLOOKUP($A157, 'E4 TB Allocation Details'!$A$18:$L$214, MATCH("Misc ID", 'E4 TB Allocation Details'!$A$18:$L$18, 0),FALSE), 'E2 Allocators'!$B$15:$W$361, MATCH('O5 Details by Class &amp; Accounts'!BG$18, 'E2 Allocators'!$B$15:$W$15, 0),FALSE)*$E157), 0, VLOOKUP(VLOOKUP($A157, 'E4 TB Allocation Details'!$A$18:$L$214, MATCH("Misc ID", 'E4 TB Allocation Details'!$A$18:$L$18, 0),FALSE), 'E2 Allocators'!$B$15:$W$361, MATCH('O5 Details by Class &amp; Accounts'!BG$18, 'E2 Allocators'!$B$15:$W$15, 0),FALSE)*$E157)</f>
        <v>0</v>
      </c>
      <c r="BH157" s="1321">
        <f>IF(ISERROR(VLOOKUP(VLOOKUP($A157, 'E4 TB Allocation Details'!$A$18:$L$214, MATCH("Misc ID", 'E4 TB Allocation Details'!$A$18:$L$18, 0),FALSE), 'E2 Allocators'!$B$15:$W$361, MATCH('O5 Details by Class &amp; Accounts'!BH$18, 'E2 Allocators'!$B$15:$W$15, 0),FALSE)*$E157), 0, VLOOKUP(VLOOKUP($A157, 'E4 TB Allocation Details'!$A$18:$L$214, MATCH("Misc ID", 'E4 TB Allocation Details'!$A$18:$L$18, 0),FALSE), 'E2 Allocators'!$B$15:$W$361, MATCH('O5 Details by Class &amp; Accounts'!BH$18, 'E2 Allocators'!$B$15:$W$15, 0),FALSE)*$E157)</f>
        <v>0</v>
      </c>
      <c r="BI157" s="1321">
        <f>IF(ISERROR(VLOOKUP(VLOOKUP($A157, 'E4 TB Allocation Details'!$A$18:$L$214, MATCH("Misc ID", 'E4 TB Allocation Details'!$A$18:$L$18, 0),FALSE), 'E2 Allocators'!$B$15:$W$361, MATCH('O5 Details by Class &amp; Accounts'!BI$18, 'E2 Allocators'!$B$15:$W$15, 0),FALSE)*$E157), 0, VLOOKUP(VLOOKUP($A157, 'E4 TB Allocation Details'!$A$18:$L$214, MATCH("Misc ID", 'E4 TB Allocation Details'!$A$18:$L$18, 0),FALSE), 'E2 Allocators'!$B$15:$W$361, MATCH('O5 Details by Class &amp; Accounts'!BI$18, 'E2 Allocators'!$B$15:$W$15, 0),FALSE)*$E157)</f>
        <v>0</v>
      </c>
      <c r="BJ157" s="1321">
        <f>IF(ISERROR(VLOOKUP(VLOOKUP($A157, 'E4 TB Allocation Details'!$A$18:$L$214, MATCH("Misc ID", 'E4 TB Allocation Details'!$A$18:$L$18, 0),FALSE), 'E2 Allocators'!$B$15:$W$361, MATCH('O5 Details by Class &amp; Accounts'!BJ$18, 'E2 Allocators'!$B$15:$W$15, 0),FALSE)*$E157), 0, VLOOKUP(VLOOKUP($A157, 'E4 TB Allocation Details'!$A$18:$L$214, MATCH("Misc ID", 'E4 TB Allocation Details'!$A$18:$L$18, 0),FALSE), 'E2 Allocators'!$B$15:$W$361, MATCH('O5 Details by Class &amp; Accounts'!BJ$18, 'E2 Allocators'!$B$15:$W$15, 0),FALSE)*$E157)</f>
        <v>0</v>
      </c>
      <c r="BK157" s="1321">
        <f>IF(ISERROR(VLOOKUP(VLOOKUP($A157, 'E4 TB Allocation Details'!$A$18:$L$214, MATCH("Misc ID", 'E4 TB Allocation Details'!$A$18:$L$18, 0),FALSE), 'E2 Allocators'!$B$15:$W$361, MATCH('O5 Details by Class &amp; Accounts'!BK$18, 'E2 Allocators'!$B$15:$W$15, 0),FALSE)*$E157), 0, VLOOKUP(VLOOKUP($A157, 'E4 TB Allocation Details'!$A$18:$L$214, MATCH("Misc ID", 'E4 TB Allocation Details'!$A$18:$L$18, 0),FALSE), 'E2 Allocators'!$B$15:$W$361, MATCH('O5 Details by Class &amp; Accounts'!BK$18, 'E2 Allocators'!$B$15:$W$15, 0),FALSE)*$E157)</f>
        <v>0</v>
      </c>
      <c r="BL157" s="1321">
        <f>IF(ISERROR(VLOOKUP(VLOOKUP($A157, 'E4 TB Allocation Details'!$A$18:$L$214, MATCH("Misc ID", 'E4 TB Allocation Details'!$A$18:$L$18, 0),FALSE), 'E2 Allocators'!$B$15:$W$361, MATCH('O5 Details by Class &amp; Accounts'!BL$18, 'E2 Allocators'!$B$15:$W$15, 0),FALSE)*$E157), 0, VLOOKUP(VLOOKUP($A157, 'E4 TB Allocation Details'!$A$18:$L$214, MATCH("Misc ID", 'E4 TB Allocation Details'!$A$18:$L$18, 0),FALSE), 'E2 Allocators'!$B$15:$W$361, MATCH('O5 Details by Class &amp; Accounts'!BL$18, 'E2 Allocators'!$B$15:$W$15, 0),FALSE)*$E157)</f>
        <v>0</v>
      </c>
      <c r="BM157" s="1321">
        <f>IF(ISERROR(VLOOKUP(VLOOKUP($A157, 'E4 TB Allocation Details'!$A$18:$L$214, MATCH("Misc ID", 'E4 TB Allocation Details'!$A$18:$L$18, 0),FALSE), 'E2 Allocators'!$B$15:$W$361, MATCH('O5 Details by Class &amp; Accounts'!BM$18, 'E2 Allocators'!$B$15:$W$15, 0),FALSE)*$E157), 0, VLOOKUP(VLOOKUP($A157, 'E4 TB Allocation Details'!$A$18:$L$214, MATCH("Misc ID", 'E4 TB Allocation Details'!$A$18:$L$18, 0),FALSE), 'E2 Allocators'!$B$15:$W$361, MATCH('O5 Details by Class &amp; Accounts'!BM$18, 'E2 Allocators'!$B$15:$W$15, 0),FALSE)*$E157)</f>
        <v>0</v>
      </c>
      <c r="BN157" s="1321">
        <f>IF(ISERROR(VLOOKUP(VLOOKUP($A157, 'E4 TB Allocation Details'!$A$18:$L$214, MATCH("Misc ID", 'E4 TB Allocation Details'!$A$18:$L$18, 0),FALSE), 'E2 Allocators'!$B$15:$W$361, MATCH('O5 Details by Class &amp; Accounts'!BN$18, 'E2 Allocators'!$B$15:$W$15, 0),FALSE)*$E157), 0, VLOOKUP(VLOOKUP($A157, 'E4 TB Allocation Details'!$A$18:$L$214, MATCH("Misc ID", 'E4 TB Allocation Details'!$A$18:$L$18, 0),FALSE), 'E2 Allocators'!$B$15:$W$361, MATCH('O5 Details by Class &amp; Accounts'!BN$18, 'E2 Allocators'!$B$15:$W$15, 0),FALSE)*$E157)</f>
        <v>0</v>
      </c>
      <c r="BO157" s="1321">
        <f>IF(ISERROR(VLOOKUP(VLOOKUP($A157, 'E4 TB Allocation Details'!$A$18:$L$214, MATCH("Misc ID", 'E4 TB Allocation Details'!$A$18:$L$18, 0),FALSE), 'E2 Allocators'!$B$15:$W$361, MATCH('O5 Details by Class &amp; Accounts'!BO$18, 'E2 Allocators'!$B$15:$W$15, 0),FALSE)*$E157), 0, VLOOKUP(VLOOKUP($A157, 'E4 TB Allocation Details'!$A$18:$L$214, MATCH("Misc ID", 'E4 TB Allocation Details'!$A$18:$L$18, 0),FALSE), 'E2 Allocators'!$B$15:$W$361, MATCH('O5 Details by Class &amp; Accounts'!BO$18, 'E2 Allocators'!$B$15:$W$15, 0),FALSE)*$E157)</f>
        <v>0</v>
      </c>
      <c r="BP157" s="1321">
        <f>IF(ISERROR(VLOOKUP(VLOOKUP($A157, 'E4 TB Allocation Details'!$A$18:$L$214, MATCH("Misc ID", 'E4 TB Allocation Details'!$A$18:$L$18, 0),FALSE), 'E2 Allocators'!$B$15:$W$361, MATCH('O5 Details by Class &amp; Accounts'!BP$18, 'E2 Allocators'!$B$15:$W$15, 0),FALSE)*$E157), 0, VLOOKUP(VLOOKUP($A157, 'E4 TB Allocation Details'!$A$18:$L$214, MATCH("Misc ID", 'E4 TB Allocation Details'!$A$18:$L$18, 0),FALSE), 'E2 Allocators'!$B$15:$W$361, MATCH('O5 Details by Class &amp; Accounts'!BP$18, 'E2 Allocators'!$B$15:$W$15, 0),FALSE)*$E157)</f>
        <v>0</v>
      </c>
      <c r="BQ157" s="1321">
        <f>IF(ISERROR(VLOOKUP(VLOOKUP($A157, 'E4 TB Allocation Details'!$A$18:$L$214, MATCH("Misc ID", 'E4 TB Allocation Details'!$A$18:$L$18, 0),FALSE), 'E2 Allocators'!$B$15:$W$361, MATCH('O5 Details by Class &amp; Accounts'!BQ$18, 'E2 Allocators'!$B$15:$W$15, 0),FALSE)*$E157), 0, VLOOKUP(VLOOKUP($A157, 'E4 TB Allocation Details'!$A$18:$L$214, MATCH("Misc ID", 'E4 TB Allocation Details'!$A$18:$L$18, 0),FALSE), 'E2 Allocators'!$B$15:$W$361, MATCH('O5 Details by Class &amp; Accounts'!BQ$18, 'E2 Allocators'!$B$15:$W$15, 0),FALSE)*$E157)</f>
        <v>0</v>
      </c>
      <c r="BR157" s="1321">
        <f>IF(ISERROR(VLOOKUP(VLOOKUP($A157, 'E4 TB Allocation Details'!$A$18:$L$214, MATCH("Misc ID", 'E4 TB Allocation Details'!$A$18:$L$18, 0),FALSE), 'E2 Allocators'!$B$15:$W$361, MATCH('O5 Details by Class &amp; Accounts'!BR$18, 'E2 Allocators'!$B$15:$W$15, 0),FALSE)*$E157), 0, VLOOKUP(VLOOKUP($A157, 'E4 TB Allocation Details'!$A$18:$L$214, MATCH("Misc ID", 'E4 TB Allocation Details'!$A$18:$L$18, 0),FALSE), 'E2 Allocators'!$B$15:$W$361, MATCH('O5 Details by Class &amp; Accounts'!BR$18, 'E2 Allocators'!$B$15:$W$15, 0),FALSE)*$E157)</f>
        <v>0</v>
      </c>
      <c r="BS157" s="1321">
        <f t="shared" si="41"/>
        <v>0</v>
      </c>
      <c r="BT157" s="1321">
        <f>IF(ISERROR(VLOOKUP(VLOOKUP($A157, 'E4 TB Allocation Details'!$A$18:$L$214, MATCH("A &amp; G ID", 'E4 TB Allocation Details'!$A$18:$L$18, 0),FALSE), 'E2 Allocators'!$B$15:$W$361, MATCH('O5 Details by Class &amp; Accounts'!BT$18, 'E2 Allocators'!$B$15:$W$15, 0),FALSE)*$E157), 0, VLOOKUP(VLOOKUP($A157, 'E4 TB Allocation Details'!$A$18:$L$214, MATCH("A &amp; G ID", 'E4 TB Allocation Details'!$A$18:$L$18, 0),FALSE), 'E2 Allocators'!$B$15:$W$361, MATCH('O5 Details by Class &amp; Accounts'!BT$18, 'E2 Allocators'!$B$15:$W$15, 0),FALSE)*$E157)</f>
        <v>0</v>
      </c>
      <c r="BU157" s="1321">
        <f>IF(ISERROR(VLOOKUP(VLOOKUP($A157, 'E4 TB Allocation Details'!$A$18:$L$214, MATCH("A &amp; G ID", 'E4 TB Allocation Details'!$A$18:$L$18, 0),FALSE), 'E2 Allocators'!$B$15:$W$361, MATCH('O5 Details by Class &amp; Accounts'!BU$18, 'E2 Allocators'!$B$15:$W$15, 0),FALSE)*$E157), 0, VLOOKUP(VLOOKUP($A157, 'E4 TB Allocation Details'!$A$18:$L$214, MATCH("A &amp; G ID", 'E4 TB Allocation Details'!$A$18:$L$18, 0),FALSE), 'E2 Allocators'!$B$15:$W$361, MATCH('O5 Details by Class &amp; Accounts'!BU$18, 'E2 Allocators'!$B$15:$W$15, 0),FALSE)*$E157)</f>
        <v>0</v>
      </c>
      <c r="BV157" s="1321">
        <f>IF(ISERROR(VLOOKUP(VLOOKUP($A157, 'E4 TB Allocation Details'!$A$18:$L$214, MATCH("A &amp; G ID", 'E4 TB Allocation Details'!$A$18:$L$18, 0),FALSE), 'E2 Allocators'!$B$15:$W$361, MATCH('O5 Details by Class &amp; Accounts'!BV$18, 'E2 Allocators'!$B$15:$W$15, 0),FALSE)*$E157), 0, VLOOKUP(VLOOKUP($A157, 'E4 TB Allocation Details'!$A$18:$L$214, MATCH("A &amp; G ID", 'E4 TB Allocation Details'!$A$18:$L$18, 0),FALSE), 'E2 Allocators'!$B$15:$W$361, MATCH('O5 Details by Class &amp; Accounts'!BV$18, 'E2 Allocators'!$B$15:$W$15, 0),FALSE)*$E157)</f>
        <v>0</v>
      </c>
      <c r="BW157" s="1321">
        <f>IF(ISERROR(VLOOKUP(VLOOKUP($A157, 'E4 TB Allocation Details'!$A$18:$L$214, MATCH("A &amp; G ID", 'E4 TB Allocation Details'!$A$18:$L$18, 0),FALSE), 'E2 Allocators'!$B$15:$W$361, MATCH('O5 Details by Class &amp; Accounts'!BW$18, 'E2 Allocators'!$B$15:$W$15, 0),FALSE)*$E157), 0, VLOOKUP(VLOOKUP($A157, 'E4 TB Allocation Details'!$A$18:$L$214, MATCH("A &amp; G ID", 'E4 TB Allocation Details'!$A$18:$L$18, 0),FALSE), 'E2 Allocators'!$B$15:$W$361, MATCH('O5 Details by Class &amp; Accounts'!BW$18, 'E2 Allocators'!$B$15:$W$15, 0),FALSE)*$E157)</f>
        <v>0</v>
      </c>
      <c r="BX157" s="1321">
        <f>IF(ISERROR(VLOOKUP(VLOOKUP($A157, 'E4 TB Allocation Details'!$A$18:$L$214, MATCH("A &amp; G ID", 'E4 TB Allocation Details'!$A$18:$L$18, 0),FALSE), 'E2 Allocators'!$B$15:$W$361, MATCH('O5 Details by Class &amp; Accounts'!BX$18, 'E2 Allocators'!$B$15:$W$15, 0),FALSE)*$E157), 0, VLOOKUP(VLOOKUP($A157, 'E4 TB Allocation Details'!$A$18:$L$214, MATCH("A &amp; G ID", 'E4 TB Allocation Details'!$A$18:$L$18, 0),FALSE), 'E2 Allocators'!$B$15:$W$361, MATCH('O5 Details by Class &amp; Accounts'!BX$18, 'E2 Allocators'!$B$15:$W$15, 0),FALSE)*$E157)</f>
        <v>0</v>
      </c>
      <c r="BY157" s="1321">
        <f>IF(ISERROR(VLOOKUP(VLOOKUP($A157, 'E4 TB Allocation Details'!$A$18:$L$214, MATCH("A &amp; G ID", 'E4 TB Allocation Details'!$A$18:$L$18, 0),FALSE), 'E2 Allocators'!$B$15:$W$361, MATCH('O5 Details by Class &amp; Accounts'!BY$18, 'E2 Allocators'!$B$15:$W$15, 0),FALSE)*$E157), 0, VLOOKUP(VLOOKUP($A157, 'E4 TB Allocation Details'!$A$18:$L$214, MATCH("A &amp; G ID", 'E4 TB Allocation Details'!$A$18:$L$18, 0),FALSE), 'E2 Allocators'!$B$15:$W$361, MATCH('O5 Details by Class &amp; Accounts'!BY$18, 'E2 Allocators'!$B$15:$W$15, 0),FALSE)*$E157)</f>
        <v>0</v>
      </c>
      <c r="BZ157" s="1321">
        <f>IF(ISERROR(VLOOKUP(VLOOKUP($A157, 'E4 TB Allocation Details'!$A$18:$L$214, MATCH("A &amp; G ID", 'E4 TB Allocation Details'!$A$18:$L$18, 0),FALSE), 'E2 Allocators'!$B$15:$W$361, MATCH('O5 Details by Class &amp; Accounts'!BZ$18, 'E2 Allocators'!$B$15:$W$15, 0),FALSE)*$E157), 0, VLOOKUP(VLOOKUP($A157, 'E4 TB Allocation Details'!$A$18:$L$214, MATCH("A &amp; G ID", 'E4 TB Allocation Details'!$A$18:$L$18, 0),FALSE), 'E2 Allocators'!$B$15:$W$361, MATCH('O5 Details by Class &amp; Accounts'!BZ$18, 'E2 Allocators'!$B$15:$W$15, 0),FALSE)*$E157)</f>
        <v>0</v>
      </c>
      <c r="CA157" s="1321">
        <f>IF(ISERROR(VLOOKUP(VLOOKUP($A157, 'E4 TB Allocation Details'!$A$18:$L$214, MATCH("A &amp; G ID", 'E4 TB Allocation Details'!$A$18:$L$18, 0),FALSE), 'E2 Allocators'!$B$15:$W$361, MATCH('O5 Details by Class &amp; Accounts'!CA$18, 'E2 Allocators'!$B$15:$W$15, 0),FALSE)*$E157), 0, VLOOKUP(VLOOKUP($A157, 'E4 TB Allocation Details'!$A$18:$L$214, MATCH("A &amp; G ID", 'E4 TB Allocation Details'!$A$18:$L$18, 0),FALSE), 'E2 Allocators'!$B$15:$W$361, MATCH('O5 Details by Class &amp; Accounts'!CA$18, 'E2 Allocators'!$B$15:$W$15, 0),FALSE)*$E157)</f>
        <v>0</v>
      </c>
      <c r="CB157" s="1321">
        <f>IF(ISERROR(VLOOKUP(VLOOKUP($A157, 'E4 TB Allocation Details'!$A$18:$L$214, MATCH("A &amp; G ID", 'E4 TB Allocation Details'!$A$18:$L$18, 0),FALSE), 'E2 Allocators'!$B$15:$W$361, MATCH('O5 Details by Class &amp; Accounts'!CB$18, 'E2 Allocators'!$B$15:$W$15, 0),FALSE)*$E157), 0, VLOOKUP(VLOOKUP($A157, 'E4 TB Allocation Details'!$A$18:$L$214, MATCH("A &amp; G ID", 'E4 TB Allocation Details'!$A$18:$L$18, 0),FALSE), 'E2 Allocators'!$B$15:$W$361, MATCH('O5 Details by Class &amp; Accounts'!CB$18, 'E2 Allocators'!$B$15:$W$15, 0),FALSE)*$E157)</f>
        <v>0</v>
      </c>
      <c r="CC157" s="1321">
        <f>IF(ISERROR(VLOOKUP(VLOOKUP($A157, 'E4 TB Allocation Details'!$A$18:$L$214, MATCH("A &amp; G ID", 'E4 TB Allocation Details'!$A$18:$L$18, 0),FALSE), 'E2 Allocators'!$B$15:$W$361, MATCH('O5 Details by Class &amp; Accounts'!CC$18, 'E2 Allocators'!$B$15:$W$15, 0),FALSE)*$E157), 0, VLOOKUP(VLOOKUP($A157, 'E4 TB Allocation Details'!$A$18:$L$214, MATCH("A &amp; G ID", 'E4 TB Allocation Details'!$A$18:$L$18, 0),FALSE), 'E2 Allocators'!$B$15:$W$361, MATCH('O5 Details by Class &amp; Accounts'!CC$18, 'E2 Allocators'!$B$15:$W$15, 0),FALSE)*$E157)</f>
        <v>0</v>
      </c>
      <c r="CD157" s="1321">
        <f>IF(ISERROR(VLOOKUP(VLOOKUP($A157, 'E4 TB Allocation Details'!$A$18:$L$214, MATCH("A &amp; G ID", 'E4 TB Allocation Details'!$A$18:$L$18, 0),FALSE), 'E2 Allocators'!$B$15:$W$361, MATCH('O5 Details by Class &amp; Accounts'!CD$18, 'E2 Allocators'!$B$15:$W$15, 0),FALSE)*$E157), 0, VLOOKUP(VLOOKUP($A157, 'E4 TB Allocation Details'!$A$18:$L$214, MATCH("A &amp; G ID", 'E4 TB Allocation Details'!$A$18:$L$18, 0),FALSE), 'E2 Allocators'!$B$15:$W$361, MATCH('O5 Details by Class &amp; Accounts'!CD$18, 'E2 Allocators'!$B$15:$W$15, 0),FALSE)*$E157)</f>
        <v>0</v>
      </c>
      <c r="CE157" s="1321">
        <f>IF(ISERROR(VLOOKUP(VLOOKUP($A157, 'E4 TB Allocation Details'!$A$18:$L$214, MATCH("A &amp; G ID", 'E4 TB Allocation Details'!$A$18:$L$18, 0),FALSE), 'E2 Allocators'!$B$15:$W$361, MATCH('O5 Details by Class &amp; Accounts'!CE$18, 'E2 Allocators'!$B$15:$W$15, 0),FALSE)*$E157), 0, VLOOKUP(VLOOKUP($A157, 'E4 TB Allocation Details'!$A$18:$L$214, MATCH("A &amp; G ID", 'E4 TB Allocation Details'!$A$18:$L$18, 0),FALSE), 'E2 Allocators'!$B$15:$W$361, MATCH('O5 Details by Class &amp; Accounts'!CE$18, 'E2 Allocators'!$B$15:$W$15, 0),FALSE)*$E157)</f>
        <v>0</v>
      </c>
      <c r="CF157" s="1321">
        <f>IF(ISERROR(VLOOKUP(VLOOKUP($A157, 'E4 TB Allocation Details'!$A$18:$L$214, MATCH("A &amp; G ID", 'E4 TB Allocation Details'!$A$18:$L$18, 0),FALSE), 'E2 Allocators'!$B$15:$W$361, MATCH('O5 Details by Class &amp; Accounts'!CF$18, 'E2 Allocators'!$B$15:$W$15, 0),FALSE)*$E157), 0, VLOOKUP(VLOOKUP($A157, 'E4 TB Allocation Details'!$A$18:$L$214, MATCH("A &amp; G ID", 'E4 TB Allocation Details'!$A$18:$L$18, 0),FALSE), 'E2 Allocators'!$B$15:$W$361, MATCH('O5 Details by Class &amp; Accounts'!CF$18, 'E2 Allocators'!$B$15:$W$15, 0),FALSE)*$E157)</f>
        <v>0</v>
      </c>
      <c r="CG157" s="1321">
        <f>IF(ISERROR(VLOOKUP(VLOOKUP($A157, 'E4 TB Allocation Details'!$A$18:$L$214, MATCH("A &amp; G ID", 'E4 TB Allocation Details'!$A$18:$L$18, 0),FALSE), 'E2 Allocators'!$B$15:$W$361, MATCH('O5 Details by Class &amp; Accounts'!CG$18, 'E2 Allocators'!$B$15:$W$15, 0),FALSE)*$E157), 0, VLOOKUP(VLOOKUP($A157, 'E4 TB Allocation Details'!$A$18:$L$214, MATCH("A &amp; G ID", 'E4 TB Allocation Details'!$A$18:$L$18, 0),FALSE), 'E2 Allocators'!$B$15:$W$361, MATCH('O5 Details by Class &amp; Accounts'!CG$18, 'E2 Allocators'!$B$15:$W$15, 0),FALSE)*$E157)</f>
        <v>0</v>
      </c>
      <c r="CH157" s="1321">
        <f>IF(ISERROR(VLOOKUP(VLOOKUP($A157, 'E4 TB Allocation Details'!$A$18:$L$214, MATCH("A &amp; G ID", 'E4 TB Allocation Details'!$A$18:$L$18, 0),FALSE), 'E2 Allocators'!$B$15:$W$361, MATCH('O5 Details by Class &amp; Accounts'!CH$18, 'E2 Allocators'!$B$15:$W$15, 0),FALSE)*$E157), 0, VLOOKUP(VLOOKUP($A157, 'E4 TB Allocation Details'!$A$18:$L$214, MATCH("A &amp; G ID", 'E4 TB Allocation Details'!$A$18:$L$18, 0),FALSE), 'E2 Allocators'!$B$15:$W$361, MATCH('O5 Details by Class &amp; Accounts'!CH$18, 'E2 Allocators'!$B$15:$W$15, 0),FALSE)*$E157)</f>
        <v>0</v>
      </c>
      <c r="CI157" s="1321">
        <f>IF(ISERROR(VLOOKUP(VLOOKUP($A157, 'E4 TB Allocation Details'!$A$18:$L$214, MATCH("A &amp; G ID", 'E4 TB Allocation Details'!$A$18:$L$18, 0),FALSE), 'E2 Allocators'!$B$15:$W$361, MATCH('O5 Details by Class &amp; Accounts'!CI$18, 'E2 Allocators'!$B$15:$W$15, 0),FALSE)*$E157), 0, VLOOKUP(VLOOKUP($A157, 'E4 TB Allocation Details'!$A$18:$L$214, MATCH("A &amp; G ID", 'E4 TB Allocation Details'!$A$18:$L$18, 0),FALSE), 'E2 Allocators'!$B$15:$W$361, MATCH('O5 Details by Class &amp; Accounts'!CI$18, 'E2 Allocators'!$B$15:$W$15, 0),FALSE)*$E157)</f>
        <v>0</v>
      </c>
      <c r="CJ157" s="1321">
        <f>IF(ISERROR(VLOOKUP(VLOOKUP($A157, 'E4 TB Allocation Details'!$A$18:$L$214, MATCH("A &amp; G ID", 'E4 TB Allocation Details'!$A$18:$L$18, 0),FALSE), 'E2 Allocators'!$B$15:$W$361, MATCH('O5 Details by Class &amp; Accounts'!CJ$18, 'E2 Allocators'!$B$15:$W$15, 0),FALSE)*$E157), 0, VLOOKUP(VLOOKUP($A157, 'E4 TB Allocation Details'!$A$18:$L$214, MATCH("A &amp; G ID", 'E4 TB Allocation Details'!$A$18:$L$18, 0),FALSE), 'E2 Allocators'!$B$15:$W$361, MATCH('O5 Details by Class &amp; Accounts'!CJ$18, 'E2 Allocators'!$B$15:$W$15, 0),FALSE)*$E157)</f>
        <v>0</v>
      </c>
      <c r="CK157" s="1321">
        <f>IF(ISERROR(VLOOKUP(VLOOKUP($A157, 'E4 TB Allocation Details'!$A$18:$L$214, MATCH("A &amp; G ID", 'E4 TB Allocation Details'!$A$18:$L$18, 0),FALSE), 'E2 Allocators'!$B$15:$W$361, MATCH('O5 Details by Class &amp; Accounts'!CK$18, 'E2 Allocators'!$B$15:$W$15, 0),FALSE)*$E157), 0, VLOOKUP(VLOOKUP($A157, 'E4 TB Allocation Details'!$A$18:$L$214, MATCH("A &amp; G ID", 'E4 TB Allocation Details'!$A$18:$L$18, 0),FALSE), 'E2 Allocators'!$B$15:$W$361, MATCH('O5 Details by Class &amp; Accounts'!CK$18, 'E2 Allocators'!$B$15:$W$15, 0),FALSE)*$E157)</f>
        <v>0</v>
      </c>
      <c r="CL157" s="1321">
        <f>IF(ISERROR(VLOOKUP(VLOOKUP($A157, 'E4 TB Allocation Details'!$A$18:$L$214, MATCH("A &amp; G ID", 'E4 TB Allocation Details'!$A$18:$L$18, 0),FALSE), 'E2 Allocators'!$B$15:$W$361, MATCH('O5 Details by Class &amp; Accounts'!CL$18, 'E2 Allocators'!$B$15:$W$15, 0),FALSE)*$E157), 0, VLOOKUP(VLOOKUP($A157, 'E4 TB Allocation Details'!$A$18:$L$214, MATCH("A &amp; G ID", 'E4 TB Allocation Details'!$A$18:$L$18, 0),FALSE), 'E2 Allocators'!$B$15:$W$361, MATCH('O5 Details by Class &amp; Accounts'!CL$18, 'E2 Allocators'!$B$15:$W$15, 0),FALSE)*$E157)</f>
        <v>0</v>
      </c>
      <c r="CM157" s="1321">
        <f>IF(ISERROR(VLOOKUP(VLOOKUP($A157, 'E4 TB Allocation Details'!$A$18:$L$214, MATCH("A &amp; G ID", 'E4 TB Allocation Details'!$A$18:$L$18, 0),FALSE), 'E2 Allocators'!$B$15:$W$361, MATCH('O5 Details by Class &amp; Accounts'!CM$18, 'E2 Allocators'!$B$15:$W$15, 0),FALSE)*$E157), 0, VLOOKUP(VLOOKUP($A157, 'E4 TB Allocation Details'!$A$18:$L$214, MATCH("A &amp; G ID", 'E4 TB Allocation Details'!$A$18:$L$18, 0),FALSE), 'E2 Allocators'!$B$15:$W$361, MATCH('O5 Details by Class &amp; Accounts'!CM$18, 'E2 Allocators'!$B$15:$W$15, 0),FALSE)*$E157)</f>
        <v>0</v>
      </c>
      <c r="CN157" s="1321">
        <f t="shared" si="42"/>
        <v>0</v>
      </c>
      <c r="CO157" s="1650">
        <f t="shared" si="43"/>
        <v>-7.2759576141834259E-12</v>
      </c>
      <c r="CQ157" s="1898">
        <v>1830</v>
      </c>
    </row>
    <row r="158" spans="1:95" s="64" customFormat="1" ht="25.5">
      <c r="A158" s="1089">
        <v>5125</v>
      </c>
      <c r="B158" s="1088" t="s">
        <v>1386</v>
      </c>
      <c r="C158" s="1647">
        <f>IF(ISERROR(VLOOKUP($A158,'I3 TB Data'!$A$19:$H$484,MATCH('O5 Details by Class &amp; Accounts'!$C$18, 'I3 TB Data'!$A$19:$H$19,0),0)), 0, VLOOKUP($A158,'I3 TB Data'!$A$19:$H$484,MATCH('O5 Details by Class &amp; Accounts'!$C$18,'I3 TB Data'!$A$19:$H$19,0),0))</f>
        <v>58000</v>
      </c>
      <c r="D158" s="1648"/>
      <c r="E158" s="1647">
        <f t="shared" si="44"/>
        <v>58000</v>
      </c>
      <c r="F158" s="1649">
        <f>IF(ISERROR(VLOOKUP($A158, 'E1 Categorization'!A33:E124, MATCH("Customer Component", 'E1 Categorization'!$A$33:$E$33,0), 0)), 0, IF(VLOOKUP($A158, 'E1 Categorization'!A33:E124, MATCH("Customer Component", 'E1 Categorization'!$A$33:$E$33,0), 0)=0, 'O5 Details by Class &amp; Accounts'!$E158, IF(AND(VLOOKUP($A158, 'E1 Categorization'!A33:E124, MATCH("Customer Component", 'E1 Categorization'!$A$33:$E$33,0), 0) &gt;0, VLOOKUP($A158, 'E1 Categorization'!A33:E124, MATCH("Customer Component", 'E1 Categorization'!$A$33:$E$33,0), 0)&lt;1), 'O5 Details by Class &amp; Accounts'!$E158*(1-VLOOKUP($A158, 'E1 Categorization'!A33:E124, MATCH("Customer Component", 'E1 Categorization'!$A$33:$E$33,0), 0)), 0)))</f>
        <v>34800</v>
      </c>
      <c r="G158" s="1649">
        <f>IF(ISERROR(VLOOKUP($A158, 'E1 Categorization'!A33:E124, MATCH("Customer Component", 'E1 Categorization'!$A$33:$E$33,0), 0)),0, IF(VLOOKUP($A158, 'E1 Categorization'!A33:E124, MATCH("Customer Component", 'E1 Categorization'!$A$33:$E$33,0), 0)=0, 0, IF(AND(VLOOKUP($A158, 'E1 Categorization'!A33:E124, MATCH("Customer Component", 'E1 Categorization'!$A$33:$E$33,0), 0) &gt;0, VLOOKUP($A158, 'E1 Categorization'!A33:E124, MATCH("Customer Component", 'E1 Categorization'!$A$33:$E$33,0), 0)&lt;1), 'O5 Details by Class &amp; Accounts'!$E158*(VLOOKUP($A158, 'E1 Categorization'!A33:E124, MATCH("Customer Component", 'E1 Categorization'!$A$33:$E$33,0), 0)), 'O5 Details by Class &amp; Accounts'!$E158)))</f>
        <v>23200</v>
      </c>
      <c r="H158" s="1321">
        <f t="shared" si="38"/>
        <v>58000</v>
      </c>
      <c r="I158" s="1321">
        <f>IF(ISERROR(VLOOKUP(VLOOKUP($A158, 'E4 TB Allocation Details'!$A$18:$L$214, MATCH("Demand ID", 'E4 TB Allocation Details'!$A$18:$L$18, 0),FALSE), 'E2 Allocators'!$B$15:$W$361, MATCH('O5 Details by Class &amp; Accounts'!I$18, 'E2 Allocators'!$B$15:$W$15, 0),FALSE)*$F158), 0, VLOOKUP(VLOOKUP($A158, 'E4 TB Allocation Details'!$A$18:$L$214, MATCH("Demand ID", 'E4 TB Allocation Details'!$A$18:$L$18, 0),FALSE), 'E2 Allocators'!$B$15:$W$361, MATCH('O5 Details by Class &amp; Accounts'!I$18, 'E2 Allocators'!$B$15:$W$15, 0),FALSE)*$F158)</f>
        <v>19552.165710288617</v>
      </c>
      <c r="J158" s="1321">
        <f>IF(ISERROR(VLOOKUP(VLOOKUP($A158, 'E4 TB Allocation Details'!$A$18:$L$214, MATCH("Demand ID", 'E4 TB Allocation Details'!$A$18:$L$18, 0),FALSE), 'E2 Allocators'!$B$15:$W$361, MATCH('O5 Details by Class &amp; Accounts'!J$18, 'E2 Allocators'!$B$15:$W$15, 0),FALSE)*$F158), 0, VLOOKUP(VLOOKUP($A158, 'E4 TB Allocation Details'!$A$18:$L$214, MATCH("Demand ID", 'E4 TB Allocation Details'!$A$18:$L$18, 0),FALSE), 'E2 Allocators'!$B$15:$W$361, MATCH('O5 Details by Class &amp; Accounts'!J$18, 'E2 Allocators'!$B$15:$W$15, 0),FALSE)*$F158)</f>
        <v>10275.267391572956</v>
      </c>
      <c r="K158" s="1321">
        <f>IF(ISERROR(VLOOKUP(VLOOKUP($A158, 'E4 TB Allocation Details'!$A$18:$L$214, MATCH("Demand ID", 'E4 TB Allocation Details'!$A$18:$L$18, 0),FALSE), 'E2 Allocators'!$B$15:$W$361, MATCH('O5 Details by Class &amp; Accounts'!K$18, 'E2 Allocators'!$B$15:$W$15, 0),FALSE)*$F158), 0, VLOOKUP(VLOOKUP($A158, 'E4 TB Allocation Details'!$A$18:$L$214, MATCH("Demand ID", 'E4 TB Allocation Details'!$A$18:$L$18, 0),FALSE), 'E2 Allocators'!$B$15:$W$361, MATCH('O5 Details by Class &amp; Accounts'!K$18, 'E2 Allocators'!$B$15:$W$15, 0),FALSE)*$F158)</f>
        <v>4888.3336399384179</v>
      </c>
      <c r="L158" s="1321">
        <f>IF(ISERROR(VLOOKUP(VLOOKUP($A158, 'E4 TB Allocation Details'!$A$18:$L$214, MATCH("Demand ID", 'E4 TB Allocation Details'!$A$18:$L$18, 0),FALSE), 'E2 Allocators'!$B$15:$W$361, MATCH('O5 Details by Class &amp; Accounts'!L$18, 'E2 Allocators'!$B$15:$W$15, 0),FALSE)*$F158), 0, VLOOKUP(VLOOKUP($A158, 'E4 TB Allocation Details'!$A$18:$L$214, MATCH("Demand ID", 'E4 TB Allocation Details'!$A$18:$L$18, 0),FALSE), 'E2 Allocators'!$B$15:$W$361, MATCH('O5 Details by Class &amp; Accounts'!L$18, 'E2 Allocators'!$B$15:$W$15, 0),FALSE)*$F158)</f>
        <v>0</v>
      </c>
      <c r="M158" s="1321">
        <f>IF(ISERROR(VLOOKUP(VLOOKUP($A158, 'E4 TB Allocation Details'!$A$18:$L$214, MATCH("Demand ID", 'E4 TB Allocation Details'!$A$18:$L$18, 0),FALSE), 'E2 Allocators'!$B$15:$W$361, MATCH('O5 Details by Class &amp; Accounts'!M$18, 'E2 Allocators'!$B$15:$W$15, 0),FALSE)*$F158), 0, VLOOKUP(VLOOKUP($A158, 'E4 TB Allocation Details'!$A$18:$L$214, MATCH("Demand ID", 'E4 TB Allocation Details'!$A$18:$L$18, 0),FALSE), 'E2 Allocators'!$B$15:$W$361, MATCH('O5 Details by Class &amp; Accounts'!M$18, 'E2 Allocators'!$B$15:$W$15, 0),FALSE)*$F158)</f>
        <v>0</v>
      </c>
      <c r="N158" s="1321">
        <f>IF(ISERROR(VLOOKUP(VLOOKUP($A158, 'E4 TB Allocation Details'!$A$18:$L$214, MATCH("Demand ID", 'E4 TB Allocation Details'!$A$18:$L$18, 0),FALSE), 'E2 Allocators'!$B$15:$W$361, MATCH('O5 Details by Class &amp; Accounts'!N$18, 'E2 Allocators'!$B$15:$W$15, 0),FALSE)*$F158), 0, VLOOKUP(VLOOKUP($A158, 'E4 TB Allocation Details'!$A$18:$L$214, MATCH("Demand ID", 'E4 TB Allocation Details'!$A$18:$L$18, 0),FALSE), 'E2 Allocators'!$B$15:$W$361, MATCH('O5 Details by Class &amp; Accounts'!N$18, 'E2 Allocators'!$B$15:$W$15, 0),FALSE)*$F158)</f>
        <v>0</v>
      </c>
      <c r="O158" s="1321">
        <f>IF(ISERROR(VLOOKUP(VLOOKUP($A158, 'E4 TB Allocation Details'!$A$18:$L$214, MATCH("Demand ID", 'E4 TB Allocation Details'!$A$18:$L$18, 0),FALSE), 'E2 Allocators'!$B$15:$W$361, MATCH('O5 Details by Class &amp; Accounts'!O$18, 'E2 Allocators'!$B$15:$W$15, 0),FALSE)*$F158), 0, VLOOKUP(VLOOKUP($A158, 'E4 TB Allocation Details'!$A$18:$L$214, MATCH("Demand ID", 'E4 TB Allocation Details'!$A$18:$L$18, 0),FALSE), 'E2 Allocators'!$B$15:$W$361, MATCH('O5 Details by Class &amp; Accounts'!O$18, 'E2 Allocators'!$B$15:$W$15, 0),FALSE)*$F158)</f>
        <v>20.496318714288758</v>
      </c>
      <c r="P158" s="1321">
        <f>IF(ISERROR(VLOOKUP(VLOOKUP($A158, 'E4 TB Allocation Details'!$A$18:$L$214, MATCH("Demand ID", 'E4 TB Allocation Details'!$A$18:$L$18, 0),FALSE), 'E2 Allocators'!$B$15:$W$361, MATCH('O5 Details by Class &amp; Accounts'!P$18, 'E2 Allocators'!$B$15:$W$15, 0),FALSE)*$F158), 0, VLOOKUP(VLOOKUP($A158, 'E4 TB Allocation Details'!$A$18:$L$214, MATCH("Demand ID", 'E4 TB Allocation Details'!$A$18:$L$18, 0),FALSE), 'E2 Allocators'!$B$15:$W$361, MATCH('O5 Details by Class &amp; Accounts'!P$18, 'E2 Allocators'!$B$15:$W$15, 0),FALSE)*$F158)</f>
        <v>0</v>
      </c>
      <c r="Q158" s="1321">
        <f>IF(ISERROR(VLOOKUP(VLOOKUP($A158, 'E4 TB Allocation Details'!$A$18:$L$214, MATCH("Demand ID", 'E4 TB Allocation Details'!$A$18:$L$18, 0),FALSE), 'E2 Allocators'!$B$15:$W$361, MATCH('O5 Details by Class &amp; Accounts'!Q$18, 'E2 Allocators'!$B$15:$W$15, 0),FALSE)*$F158), 0, VLOOKUP(VLOOKUP($A158, 'E4 TB Allocation Details'!$A$18:$L$214, MATCH("Demand ID", 'E4 TB Allocation Details'!$A$18:$L$18, 0),FALSE), 'E2 Allocators'!$B$15:$W$361, MATCH('O5 Details by Class &amp; Accounts'!Q$18, 'E2 Allocators'!$B$15:$W$15, 0),FALSE)*$F158)</f>
        <v>63.736939485723752</v>
      </c>
      <c r="R158" s="1321">
        <f>IF(ISERROR(VLOOKUP(VLOOKUP($A158, 'E4 TB Allocation Details'!$A$18:$L$214, MATCH("Demand ID", 'E4 TB Allocation Details'!$A$18:$L$18, 0),FALSE), 'E2 Allocators'!$B$15:$W$361, MATCH('O5 Details by Class &amp; Accounts'!R$18, 'E2 Allocators'!$B$15:$W$15, 0),FALSE)*$F158), 0, VLOOKUP(VLOOKUP($A158, 'E4 TB Allocation Details'!$A$18:$L$214, MATCH("Demand ID", 'E4 TB Allocation Details'!$A$18:$L$18, 0),FALSE), 'E2 Allocators'!$B$15:$W$361, MATCH('O5 Details by Class &amp; Accounts'!R$18, 'E2 Allocators'!$B$15:$W$15, 0),FALSE)*$F158)</f>
        <v>0</v>
      </c>
      <c r="S158" s="1321">
        <f>IF(ISERROR(VLOOKUP(VLOOKUP($A158, 'E4 TB Allocation Details'!$A$18:$L$214, MATCH("Demand ID", 'E4 TB Allocation Details'!$A$18:$L$18, 0),FALSE), 'E2 Allocators'!$B$15:$W$361, MATCH('O5 Details by Class &amp; Accounts'!S$18, 'E2 Allocators'!$B$15:$W$15, 0),FALSE)*$F158), 0, VLOOKUP(VLOOKUP($A158, 'E4 TB Allocation Details'!$A$18:$L$214, MATCH("Demand ID", 'E4 TB Allocation Details'!$A$18:$L$18, 0),FALSE), 'E2 Allocators'!$B$15:$W$361, MATCH('O5 Details by Class &amp; Accounts'!S$18, 'E2 Allocators'!$B$15:$W$15, 0),FALSE)*$F158)</f>
        <v>0</v>
      </c>
      <c r="T158" s="1321">
        <f>IF(ISERROR(VLOOKUP(VLOOKUP($A158, 'E4 TB Allocation Details'!$A$18:$L$214, MATCH("Demand ID", 'E4 TB Allocation Details'!$A$18:$L$18, 0),FALSE), 'E2 Allocators'!$B$15:$W$361, MATCH('O5 Details by Class &amp; Accounts'!T$18, 'E2 Allocators'!$B$15:$W$15, 0),FALSE)*$F158), 0, VLOOKUP(VLOOKUP($A158, 'E4 TB Allocation Details'!$A$18:$L$214, MATCH("Demand ID", 'E4 TB Allocation Details'!$A$18:$L$18, 0),FALSE), 'E2 Allocators'!$B$15:$W$361, MATCH('O5 Details by Class &amp; Accounts'!T$18, 'E2 Allocators'!$B$15:$W$15, 0),FALSE)*$F158)</f>
        <v>0</v>
      </c>
      <c r="U158" s="1321">
        <f>IF(ISERROR(VLOOKUP(VLOOKUP($A158, 'E4 TB Allocation Details'!$A$18:$L$214, MATCH("Demand ID", 'E4 TB Allocation Details'!$A$18:$L$18, 0),FALSE), 'E2 Allocators'!$B$15:$W$361, MATCH('O5 Details by Class &amp; Accounts'!U$18, 'E2 Allocators'!$B$15:$W$15, 0),FALSE)*$F158), 0, VLOOKUP(VLOOKUP($A158, 'E4 TB Allocation Details'!$A$18:$L$214, MATCH("Demand ID", 'E4 TB Allocation Details'!$A$18:$L$18, 0),FALSE), 'E2 Allocators'!$B$15:$W$361, MATCH('O5 Details by Class &amp; Accounts'!U$18, 'E2 Allocators'!$B$15:$W$15, 0),FALSE)*$F158)</f>
        <v>0</v>
      </c>
      <c r="V158" s="1321">
        <f>IF(ISERROR(VLOOKUP(VLOOKUP($A158, 'E4 TB Allocation Details'!$A$18:$L$214, MATCH("Demand ID", 'E4 TB Allocation Details'!$A$18:$L$18, 0),FALSE), 'E2 Allocators'!$B$15:$W$361, MATCH('O5 Details by Class &amp; Accounts'!V$18, 'E2 Allocators'!$B$15:$W$15, 0),FALSE)*$F158), 0, VLOOKUP(VLOOKUP($A158, 'E4 TB Allocation Details'!$A$18:$L$214, MATCH("Demand ID", 'E4 TB Allocation Details'!$A$18:$L$18, 0),FALSE), 'E2 Allocators'!$B$15:$W$361, MATCH('O5 Details by Class &amp; Accounts'!V$18, 'E2 Allocators'!$B$15:$W$15, 0),FALSE)*$F158)</f>
        <v>0</v>
      </c>
      <c r="W158" s="1321">
        <f>IF(ISERROR(VLOOKUP(VLOOKUP($A158, 'E4 TB Allocation Details'!$A$18:$L$214, MATCH("Demand ID", 'E4 TB Allocation Details'!$A$18:$L$18, 0),FALSE), 'E2 Allocators'!$B$15:$W$361, MATCH('O5 Details by Class &amp; Accounts'!W$18, 'E2 Allocators'!$B$15:$W$15, 0),FALSE)*$F158), 0, VLOOKUP(VLOOKUP($A158, 'E4 TB Allocation Details'!$A$18:$L$214, MATCH("Demand ID", 'E4 TB Allocation Details'!$A$18:$L$18, 0),FALSE), 'E2 Allocators'!$B$15:$W$361, MATCH('O5 Details by Class &amp; Accounts'!W$18, 'E2 Allocators'!$B$15:$W$15, 0),FALSE)*$F158)</f>
        <v>0</v>
      </c>
      <c r="X158" s="1321">
        <f>IF(ISERROR(VLOOKUP(VLOOKUP($A158, 'E4 TB Allocation Details'!$A$18:$L$214, MATCH("Demand ID", 'E4 TB Allocation Details'!$A$18:$L$18, 0),FALSE), 'E2 Allocators'!$B$15:$W$361, MATCH('O5 Details by Class &amp; Accounts'!X$18, 'E2 Allocators'!$B$15:$W$15, 0),FALSE)*$F158), 0, VLOOKUP(VLOOKUP($A158, 'E4 TB Allocation Details'!$A$18:$L$214, MATCH("Demand ID", 'E4 TB Allocation Details'!$A$18:$L$18, 0),FALSE), 'E2 Allocators'!$B$15:$W$361, MATCH('O5 Details by Class &amp; Accounts'!X$18, 'E2 Allocators'!$B$15:$W$15, 0),FALSE)*$F158)</f>
        <v>0</v>
      </c>
      <c r="Y158" s="1321">
        <f>IF(ISERROR(VLOOKUP(VLOOKUP($A158, 'E4 TB Allocation Details'!$A$18:$L$214, MATCH("Demand ID", 'E4 TB Allocation Details'!$A$18:$L$18, 0),FALSE), 'E2 Allocators'!$B$15:$W$361, MATCH('O5 Details by Class &amp; Accounts'!Y$18, 'E2 Allocators'!$B$15:$W$15, 0),FALSE)*$F158), 0, VLOOKUP(VLOOKUP($A158, 'E4 TB Allocation Details'!$A$18:$L$214, MATCH("Demand ID", 'E4 TB Allocation Details'!$A$18:$L$18, 0),FALSE), 'E2 Allocators'!$B$15:$W$361, MATCH('O5 Details by Class &amp; Accounts'!Y$18, 'E2 Allocators'!$B$15:$W$15, 0),FALSE)*$F158)</f>
        <v>0</v>
      </c>
      <c r="Z158" s="1321">
        <f>IF(ISERROR(VLOOKUP(VLOOKUP($A158, 'E4 TB Allocation Details'!$A$18:$L$214, MATCH("Demand ID", 'E4 TB Allocation Details'!$A$18:$L$18, 0),FALSE), 'E2 Allocators'!$B$15:$W$361, MATCH('O5 Details by Class &amp; Accounts'!Z$18, 'E2 Allocators'!$B$15:$W$15, 0),FALSE)*$F158), 0, VLOOKUP(VLOOKUP($A158, 'E4 TB Allocation Details'!$A$18:$L$214, MATCH("Demand ID", 'E4 TB Allocation Details'!$A$18:$L$18, 0),FALSE), 'E2 Allocators'!$B$15:$W$361, MATCH('O5 Details by Class &amp; Accounts'!Z$18, 'E2 Allocators'!$B$15:$W$15, 0),FALSE)*$F158)</f>
        <v>0</v>
      </c>
      <c r="AA158" s="1321">
        <f>IF(ISERROR(VLOOKUP(VLOOKUP($A158, 'E4 TB Allocation Details'!$A$18:$L$214, MATCH("Demand ID", 'E4 TB Allocation Details'!$A$18:$L$18, 0),FALSE), 'E2 Allocators'!$B$15:$W$361, MATCH('O5 Details by Class &amp; Accounts'!AA$18, 'E2 Allocators'!$B$15:$W$15, 0),FALSE)*$F158), 0, VLOOKUP(VLOOKUP($A158, 'E4 TB Allocation Details'!$A$18:$L$214, MATCH("Demand ID", 'E4 TB Allocation Details'!$A$18:$L$18, 0),FALSE), 'E2 Allocators'!$B$15:$W$361, MATCH('O5 Details by Class &amp; Accounts'!AA$18, 'E2 Allocators'!$B$15:$W$15, 0),FALSE)*$F158)</f>
        <v>0</v>
      </c>
      <c r="AB158" s="1321">
        <f>IF(ISERROR(VLOOKUP(VLOOKUP($A158, 'E4 TB Allocation Details'!$A$18:$L$214, MATCH("Demand ID", 'E4 TB Allocation Details'!$A$18:$L$18, 0),FALSE), 'E2 Allocators'!$B$15:$W$361, MATCH('O5 Details by Class &amp; Accounts'!AB$18, 'E2 Allocators'!$B$15:$W$15, 0),FALSE)*$F158), 0, VLOOKUP(VLOOKUP($A158, 'E4 TB Allocation Details'!$A$18:$L$214, MATCH("Demand ID", 'E4 TB Allocation Details'!$A$18:$L$18, 0),FALSE), 'E2 Allocators'!$B$15:$W$361, MATCH('O5 Details by Class &amp; Accounts'!AB$18, 'E2 Allocators'!$B$15:$W$15, 0),FALSE)*$F158)</f>
        <v>0</v>
      </c>
      <c r="AC158" s="1321">
        <f t="shared" si="39"/>
        <v>34800</v>
      </c>
      <c r="AD158" s="1321">
        <f>IF(ISERROR(VLOOKUP(VLOOKUP($A158, 'E4 TB Allocation Details'!$A$18:$L$214, MATCH("Customer ID", 'E4 TB Allocation Details'!$A$18:$L$18, 0),FALSE), 'E2 Allocators'!$B$15:$W$361, MATCH('O5 Details by Class &amp; Accounts'!AD$18, 'E2 Allocators'!$B$15:$W$15, 0),FALSE)*$G158), 0, VLOOKUP(VLOOKUP($A158, 'E4 TB Allocation Details'!$A$18:$L$214, MATCH("Customer ID", 'E4 TB Allocation Details'!$A$18:$L$18, 0),FALSE), 'E2 Allocators'!$B$15:$W$361, MATCH('O5 Details by Class &amp; Accounts'!AD$18, 'E2 Allocators'!$B$15:$W$15, 0),FALSE)*$G158)</f>
        <v>19465.505031399705</v>
      </c>
      <c r="AE158" s="1321">
        <f>IF(ISERROR(VLOOKUP(VLOOKUP($A158, 'E4 TB Allocation Details'!$A$18:$L$214, MATCH("Customer ID", 'E4 TB Allocation Details'!$A$18:$L$18, 0),FALSE), 'E2 Allocators'!$B$15:$W$361, MATCH('O5 Details by Class &amp; Accounts'!AE$18, 'E2 Allocators'!$B$15:$W$15, 0),FALSE)*$G158), 0, VLOOKUP(VLOOKUP($A158, 'E4 TB Allocation Details'!$A$18:$L$214, MATCH("Customer ID", 'E4 TB Allocation Details'!$A$18:$L$18, 0),FALSE), 'E2 Allocators'!$B$15:$W$361, MATCH('O5 Details by Class &amp; Accounts'!AE$18, 'E2 Allocators'!$B$15:$W$15, 0),FALSE)*$G158)</f>
        <v>2396.2095859321821</v>
      </c>
      <c r="AF158" s="1321">
        <f>IF(ISERROR(VLOOKUP(VLOOKUP($A158, 'E4 TB Allocation Details'!$A$18:$L$214, MATCH("Customer ID", 'E4 TB Allocation Details'!$A$18:$L$18, 0),FALSE), 'E2 Allocators'!$B$15:$W$361, MATCH('O5 Details by Class &amp; Accounts'!AF$18, 'E2 Allocators'!$B$15:$W$15, 0),FALSE)*$G158), 0, VLOOKUP(VLOOKUP($A158, 'E4 TB Allocation Details'!$A$18:$L$214, MATCH("Customer ID", 'E4 TB Allocation Details'!$A$18:$L$18, 0),FALSE), 'E2 Allocators'!$B$15:$W$361, MATCH('O5 Details by Class &amp; Accounts'!AF$18, 'E2 Allocators'!$B$15:$W$15, 0),FALSE)*$G158)</f>
        <v>149.05544002028913</v>
      </c>
      <c r="AG158" s="1321">
        <f>IF(ISERROR(VLOOKUP(VLOOKUP($A158, 'E4 TB Allocation Details'!$A$18:$L$214, MATCH("Customer ID", 'E4 TB Allocation Details'!$A$18:$L$18, 0),FALSE), 'E2 Allocators'!$B$15:$W$361, MATCH('O5 Details by Class &amp; Accounts'!AG$18, 'E2 Allocators'!$B$15:$W$15, 0),FALSE)*$G158), 0, VLOOKUP(VLOOKUP($A158, 'E4 TB Allocation Details'!$A$18:$L$214, MATCH("Customer ID", 'E4 TB Allocation Details'!$A$18:$L$18, 0),FALSE), 'E2 Allocators'!$B$15:$W$361, MATCH('O5 Details by Class &amp; Accounts'!AG$18, 'E2 Allocators'!$B$15:$W$15, 0),FALSE)*$G158)</f>
        <v>0</v>
      </c>
      <c r="AH158" s="1321">
        <f>IF(ISERROR(VLOOKUP(VLOOKUP($A158, 'E4 TB Allocation Details'!$A$18:$L$214, MATCH("Customer ID", 'E4 TB Allocation Details'!$A$18:$L$18, 0),FALSE), 'E2 Allocators'!$B$15:$W$361, MATCH('O5 Details by Class &amp; Accounts'!AH$18, 'E2 Allocators'!$B$15:$W$15, 0),FALSE)*$G158), 0, VLOOKUP(VLOOKUP($A158, 'E4 TB Allocation Details'!$A$18:$L$214, MATCH("Customer ID", 'E4 TB Allocation Details'!$A$18:$L$18, 0),FALSE), 'E2 Allocators'!$B$15:$W$361, MATCH('O5 Details by Class &amp; Accounts'!AH$18, 'E2 Allocators'!$B$15:$W$15, 0),FALSE)*$G158)</f>
        <v>0</v>
      </c>
      <c r="AI158" s="1321">
        <f>IF(ISERROR(VLOOKUP(VLOOKUP($A158, 'E4 TB Allocation Details'!$A$18:$L$214, MATCH("Customer ID", 'E4 TB Allocation Details'!$A$18:$L$18, 0),FALSE), 'E2 Allocators'!$B$15:$W$361, MATCH('O5 Details by Class &amp; Accounts'!AI$18, 'E2 Allocators'!$B$15:$W$15, 0),FALSE)*$G158), 0, VLOOKUP(VLOOKUP($A158, 'E4 TB Allocation Details'!$A$18:$L$214, MATCH("Customer ID", 'E4 TB Allocation Details'!$A$18:$L$18, 0),FALSE), 'E2 Allocators'!$B$15:$W$361, MATCH('O5 Details by Class &amp; Accounts'!AI$18, 'E2 Allocators'!$B$15:$W$15, 0),FALSE)*$G158)</f>
        <v>0</v>
      </c>
      <c r="AJ158" s="1321">
        <f>IF(ISERROR(VLOOKUP(VLOOKUP($A158, 'E4 TB Allocation Details'!$A$18:$L$214, MATCH("Customer ID", 'E4 TB Allocation Details'!$A$18:$L$18, 0),FALSE), 'E2 Allocators'!$B$15:$W$361, MATCH('O5 Details by Class &amp; Accounts'!AJ$18, 'E2 Allocators'!$B$15:$W$15, 0),FALSE)*$G158), 0, VLOOKUP(VLOOKUP($A158, 'E4 TB Allocation Details'!$A$18:$L$214, MATCH("Customer ID", 'E4 TB Allocation Details'!$A$18:$L$18, 0),FALSE), 'E2 Allocators'!$B$15:$W$361, MATCH('O5 Details by Class &amp; Accounts'!AJ$18, 'E2 Allocators'!$B$15:$W$15, 0),FALSE)*$G158)</f>
        <v>1153.7305413747545</v>
      </c>
      <c r="AK158" s="1321">
        <f>IF(ISERROR(VLOOKUP(VLOOKUP($A158, 'E4 TB Allocation Details'!$A$18:$L$214, MATCH("Customer ID", 'E4 TB Allocation Details'!$A$18:$L$18, 0),FALSE), 'E2 Allocators'!$B$15:$W$361, MATCH('O5 Details by Class &amp; Accounts'!AK$18, 'E2 Allocators'!$B$15:$W$15, 0),FALSE)*$G158), 0, VLOOKUP(VLOOKUP($A158, 'E4 TB Allocation Details'!$A$18:$L$214, MATCH("Customer ID", 'E4 TB Allocation Details'!$A$18:$L$18, 0),FALSE), 'E2 Allocators'!$B$15:$W$361, MATCH('O5 Details by Class &amp; Accounts'!AK$18, 'E2 Allocators'!$B$15:$W$15, 0),FALSE)*$G158)</f>
        <v>0</v>
      </c>
      <c r="AL158" s="1321">
        <f>IF(ISERROR(VLOOKUP(VLOOKUP($A158, 'E4 TB Allocation Details'!$A$18:$L$214, MATCH("Customer ID", 'E4 TB Allocation Details'!$A$18:$L$18, 0),FALSE), 'E2 Allocators'!$B$15:$W$361, MATCH('O5 Details by Class &amp; Accounts'!AL$18, 'E2 Allocators'!$B$15:$W$15, 0),FALSE)*$G158), 0, VLOOKUP(VLOOKUP($A158, 'E4 TB Allocation Details'!$A$18:$L$214, MATCH("Customer ID", 'E4 TB Allocation Details'!$A$18:$L$18, 0),FALSE), 'E2 Allocators'!$B$15:$W$361, MATCH('O5 Details by Class &amp; Accounts'!AL$18, 'E2 Allocators'!$B$15:$W$15, 0),FALSE)*$G158)</f>
        <v>35.499401273069374</v>
      </c>
      <c r="AM158" s="1321">
        <f>IF(ISERROR(VLOOKUP(VLOOKUP($A158, 'E4 TB Allocation Details'!$A$18:$L$214, MATCH("Customer ID", 'E4 TB Allocation Details'!$A$18:$L$18, 0),FALSE), 'E2 Allocators'!$B$15:$W$361, MATCH('O5 Details by Class &amp; Accounts'!AM$18, 'E2 Allocators'!$B$15:$W$15, 0),FALSE)*$G158), 0, VLOOKUP(VLOOKUP($A158, 'E4 TB Allocation Details'!$A$18:$L$214, MATCH("Customer ID", 'E4 TB Allocation Details'!$A$18:$L$18, 0),FALSE), 'E2 Allocators'!$B$15:$W$361, MATCH('O5 Details by Class &amp; Accounts'!AM$18, 'E2 Allocators'!$B$15:$W$15, 0),FALSE)*$G158)</f>
        <v>0</v>
      </c>
      <c r="AN158" s="1321">
        <f>IF(ISERROR(VLOOKUP(VLOOKUP($A158, 'E4 TB Allocation Details'!$A$18:$L$214, MATCH("Customer ID", 'E4 TB Allocation Details'!$A$18:$L$18, 0),FALSE), 'E2 Allocators'!$B$15:$W$361, MATCH('O5 Details by Class &amp; Accounts'!AN$18, 'E2 Allocators'!$B$15:$W$15, 0),FALSE)*$G158), 0, VLOOKUP(VLOOKUP($A158, 'E4 TB Allocation Details'!$A$18:$L$214, MATCH("Customer ID", 'E4 TB Allocation Details'!$A$18:$L$18, 0),FALSE), 'E2 Allocators'!$B$15:$W$361, MATCH('O5 Details by Class &amp; Accounts'!AN$18, 'E2 Allocators'!$B$15:$W$15, 0),FALSE)*$G158)</f>
        <v>0</v>
      </c>
      <c r="AO158" s="1321">
        <f>IF(ISERROR(VLOOKUP(VLOOKUP($A158, 'E4 TB Allocation Details'!$A$18:$L$214, MATCH("Customer ID", 'E4 TB Allocation Details'!$A$18:$L$18, 0),FALSE), 'E2 Allocators'!$B$15:$W$361, MATCH('O5 Details by Class &amp; Accounts'!AO$18, 'E2 Allocators'!$B$15:$W$15, 0),FALSE)*$G158), 0, VLOOKUP(VLOOKUP($A158, 'E4 TB Allocation Details'!$A$18:$L$214, MATCH("Customer ID", 'E4 TB Allocation Details'!$A$18:$L$18, 0),FALSE), 'E2 Allocators'!$B$15:$W$361, MATCH('O5 Details by Class &amp; Accounts'!AO$18, 'E2 Allocators'!$B$15:$W$15, 0),FALSE)*$G158)</f>
        <v>0</v>
      </c>
      <c r="AP158" s="1321">
        <f>IF(ISERROR(VLOOKUP(VLOOKUP($A158, 'E4 TB Allocation Details'!$A$18:$L$214, MATCH("Customer ID", 'E4 TB Allocation Details'!$A$18:$L$18, 0),FALSE), 'E2 Allocators'!$B$15:$W$361, MATCH('O5 Details by Class &amp; Accounts'!AP$18, 'E2 Allocators'!$B$15:$W$15, 0),FALSE)*$G158), 0, VLOOKUP(VLOOKUP($A158, 'E4 TB Allocation Details'!$A$18:$L$214, MATCH("Customer ID", 'E4 TB Allocation Details'!$A$18:$L$18, 0),FALSE), 'E2 Allocators'!$B$15:$W$361, MATCH('O5 Details by Class &amp; Accounts'!AP$18, 'E2 Allocators'!$B$15:$W$15, 0),FALSE)*$G158)</f>
        <v>0</v>
      </c>
      <c r="AQ158" s="1321">
        <f>IF(ISERROR(VLOOKUP(VLOOKUP($A158, 'E4 TB Allocation Details'!$A$18:$L$214, MATCH("Customer ID", 'E4 TB Allocation Details'!$A$18:$L$18, 0),FALSE), 'E2 Allocators'!$B$15:$W$361, MATCH('O5 Details by Class &amp; Accounts'!AQ$18, 'E2 Allocators'!$B$15:$W$15, 0),FALSE)*$G158), 0, VLOOKUP(VLOOKUP($A158, 'E4 TB Allocation Details'!$A$18:$L$214, MATCH("Customer ID", 'E4 TB Allocation Details'!$A$18:$L$18, 0),FALSE), 'E2 Allocators'!$B$15:$W$361, MATCH('O5 Details by Class &amp; Accounts'!AQ$18, 'E2 Allocators'!$B$15:$W$15, 0),FALSE)*$G158)</f>
        <v>0</v>
      </c>
      <c r="AR158" s="1321">
        <f>IF(ISERROR(VLOOKUP(VLOOKUP($A158, 'E4 TB Allocation Details'!$A$18:$L$214, MATCH("Customer ID", 'E4 TB Allocation Details'!$A$18:$L$18, 0),FALSE), 'E2 Allocators'!$B$15:$W$361, MATCH('O5 Details by Class &amp; Accounts'!AR$18, 'E2 Allocators'!$B$15:$W$15, 0),FALSE)*$G158), 0, VLOOKUP(VLOOKUP($A158, 'E4 TB Allocation Details'!$A$18:$L$214, MATCH("Customer ID", 'E4 TB Allocation Details'!$A$18:$L$18, 0),FALSE), 'E2 Allocators'!$B$15:$W$361, MATCH('O5 Details by Class &amp; Accounts'!AR$18, 'E2 Allocators'!$B$15:$W$15, 0),FALSE)*$G158)</f>
        <v>0</v>
      </c>
      <c r="AS158" s="1321">
        <f>IF(ISERROR(VLOOKUP(VLOOKUP($A158, 'E4 TB Allocation Details'!$A$18:$L$214, MATCH("Customer ID", 'E4 TB Allocation Details'!$A$18:$L$18, 0),FALSE), 'E2 Allocators'!$B$15:$W$361, MATCH('O5 Details by Class &amp; Accounts'!AS$18, 'E2 Allocators'!$B$15:$W$15, 0),FALSE)*$G158), 0, VLOOKUP(VLOOKUP($A158, 'E4 TB Allocation Details'!$A$18:$L$214, MATCH("Customer ID", 'E4 TB Allocation Details'!$A$18:$L$18, 0),FALSE), 'E2 Allocators'!$B$15:$W$361, MATCH('O5 Details by Class &amp; Accounts'!AS$18, 'E2 Allocators'!$B$15:$W$15, 0),FALSE)*$G158)</f>
        <v>0</v>
      </c>
      <c r="AT158" s="1321">
        <f>IF(ISERROR(VLOOKUP(VLOOKUP($A158, 'E4 TB Allocation Details'!$A$18:$L$214, MATCH("Customer ID", 'E4 TB Allocation Details'!$A$18:$L$18, 0),FALSE), 'E2 Allocators'!$B$15:$W$361, MATCH('O5 Details by Class &amp; Accounts'!AT$18, 'E2 Allocators'!$B$15:$W$15, 0),FALSE)*$G158), 0, VLOOKUP(VLOOKUP($A158, 'E4 TB Allocation Details'!$A$18:$L$214, MATCH("Customer ID", 'E4 TB Allocation Details'!$A$18:$L$18, 0),FALSE), 'E2 Allocators'!$B$15:$W$361, MATCH('O5 Details by Class &amp; Accounts'!AT$18, 'E2 Allocators'!$B$15:$W$15, 0),FALSE)*$G158)</f>
        <v>0</v>
      </c>
      <c r="AU158" s="1321">
        <f>IF(ISERROR(VLOOKUP(VLOOKUP($A158, 'E4 TB Allocation Details'!$A$18:$L$214, MATCH("Customer ID", 'E4 TB Allocation Details'!$A$18:$L$18, 0),FALSE), 'E2 Allocators'!$B$15:$W$361, MATCH('O5 Details by Class &amp; Accounts'!AU$18, 'E2 Allocators'!$B$15:$W$15, 0),FALSE)*$G158), 0, VLOOKUP(VLOOKUP($A158, 'E4 TB Allocation Details'!$A$18:$L$214, MATCH("Customer ID", 'E4 TB Allocation Details'!$A$18:$L$18, 0),FALSE), 'E2 Allocators'!$B$15:$W$361, MATCH('O5 Details by Class &amp; Accounts'!AU$18, 'E2 Allocators'!$B$15:$W$15, 0),FALSE)*$G158)</f>
        <v>0</v>
      </c>
      <c r="AV158" s="1321">
        <f>IF(ISERROR(VLOOKUP(VLOOKUP($A158, 'E4 TB Allocation Details'!$A$18:$L$214, MATCH("Customer ID", 'E4 TB Allocation Details'!$A$18:$L$18, 0),FALSE), 'E2 Allocators'!$B$15:$W$361, MATCH('O5 Details by Class &amp; Accounts'!AV$18, 'E2 Allocators'!$B$15:$W$15, 0),FALSE)*$G158), 0, VLOOKUP(VLOOKUP($A158, 'E4 TB Allocation Details'!$A$18:$L$214, MATCH("Customer ID", 'E4 TB Allocation Details'!$A$18:$L$18, 0),FALSE), 'E2 Allocators'!$B$15:$W$361, MATCH('O5 Details by Class &amp; Accounts'!AV$18, 'E2 Allocators'!$B$15:$W$15, 0),FALSE)*$G158)</f>
        <v>0</v>
      </c>
      <c r="AW158" s="1321">
        <f>IF(ISERROR(VLOOKUP(VLOOKUP($A158, 'E4 TB Allocation Details'!$A$18:$L$214, MATCH("Customer ID", 'E4 TB Allocation Details'!$A$18:$L$18, 0),FALSE), 'E2 Allocators'!$B$15:$W$361, MATCH('O5 Details by Class &amp; Accounts'!AW$18, 'E2 Allocators'!$B$15:$W$15, 0),FALSE)*$G158), 0, VLOOKUP(VLOOKUP($A158, 'E4 TB Allocation Details'!$A$18:$L$214, MATCH("Customer ID", 'E4 TB Allocation Details'!$A$18:$L$18, 0),FALSE), 'E2 Allocators'!$B$15:$W$361, MATCH('O5 Details by Class &amp; Accounts'!AW$18, 'E2 Allocators'!$B$15:$W$15, 0),FALSE)*$G158)</f>
        <v>0</v>
      </c>
      <c r="AX158" s="1321">
        <f t="shared" si="40"/>
        <v>23200</v>
      </c>
      <c r="AY158" s="1321">
        <f>IF(ISERROR(VLOOKUP(VLOOKUP($A158, 'E4 TB Allocation Details'!$A$18:$L$214, MATCH("Misc ID", 'E4 TB Allocation Details'!$A$18:$L$18, 0),FALSE), 'E2 Allocators'!$B$15:$W$361, MATCH('O5 Details by Class &amp; Accounts'!AY$18, 'E2 Allocators'!$B$15:$W$15, 0),FALSE)*$E158), 0, VLOOKUP(VLOOKUP($A158, 'E4 TB Allocation Details'!$A$18:$L$214, MATCH("Misc ID", 'E4 TB Allocation Details'!$A$18:$L$18, 0),FALSE), 'E2 Allocators'!$B$15:$W$361, MATCH('O5 Details by Class &amp; Accounts'!AY$18, 'E2 Allocators'!$B$15:$W$15, 0),FALSE)*$E158)</f>
        <v>0</v>
      </c>
      <c r="AZ158" s="1321">
        <f>IF(ISERROR(VLOOKUP(VLOOKUP($A158, 'E4 TB Allocation Details'!$A$18:$L$214, MATCH("Misc ID", 'E4 TB Allocation Details'!$A$18:$L$18, 0),FALSE), 'E2 Allocators'!$B$15:$W$361, MATCH('O5 Details by Class &amp; Accounts'!AZ$18, 'E2 Allocators'!$B$15:$W$15, 0),FALSE)*$E158), 0, VLOOKUP(VLOOKUP($A158, 'E4 TB Allocation Details'!$A$18:$L$214, MATCH("Misc ID", 'E4 TB Allocation Details'!$A$18:$L$18, 0),FALSE), 'E2 Allocators'!$B$15:$W$361, MATCH('O5 Details by Class &amp; Accounts'!AZ$18, 'E2 Allocators'!$B$15:$W$15, 0),FALSE)*$E158)</f>
        <v>0</v>
      </c>
      <c r="BA158" s="1321">
        <f>IF(ISERROR(VLOOKUP(VLOOKUP($A158, 'E4 TB Allocation Details'!$A$18:$L$214, MATCH("Misc ID", 'E4 TB Allocation Details'!$A$18:$L$18, 0),FALSE), 'E2 Allocators'!$B$15:$W$361, MATCH('O5 Details by Class &amp; Accounts'!BA$18, 'E2 Allocators'!$B$15:$W$15, 0),FALSE)*$E158), 0, VLOOKUP(VLOOKUP($A158, 'E4 TB Allocation Details'!$A$18:$L$214, MATCH("Misc ID", 'E4 TB Allocation Details'!$A$18:$L$18, 0),FALSE), 'E2 Allocators'!$B$15:$W$361, MATCH('O5 Details by Class &amp; Accounts'!BA$18, 'E2 Allocators'!$B$15:$W$15, 0),FALSE)*$E158)</f>
        <v>0</v>
      </c>
      <c r="BB158" s="1321">
        <f>IF(ISERROR(VLOOKUP(VLOOKUP($A158, 'E4 TB Allocation Details'!$A$18:$L$214, MATCH("Misc ID", 'E4 TB Allocation Details'!$A$18:$L$18, 0),FALSE), 'E2 Allocators'!$B$15:$W$361, MATCH('O5 Details by Class &amp; Accounts'!BB$18, 'E2 Allocators'!$B$15:$W$15, 0),FALSE)*$E158), 0, VLOOKUP(VLOOKUP($A158, 'E4 TB Allocation Details'!$A$18:$L$214, MATCH("Misc ID", 'E4 TB Allocation Details'!$A$18:$L$18, 0),FALSE), 'E2 Allocators'!$B$15:$W$361, MATCH('O5 Details by Class &amp; Accounts'!BB$18, 'E2 Allocators'!$B$15:$W$15, 0),FALSE)*$E158)</f>
        <v>0</v>
      </c>
      <c r="BC158" s="1321">
        <f>IF(ISERROR(VLOOKUP(VLOOKUP($A158, 'E4 TB Allocation Details'!$A$18:$L$214, MATCH("Misc ID", 'E4 TB Allocation Details'!$A$18:$L$18, 0),FALSE), 'E2 Allocators'!$B$15:$W$361, MATCH('O5 Details by Class &amp; Accounts'!BC$18, 'E2 Allocators'!$B$15:$W$15, 0),FALSE)*$E158), 0, VLOOKUP(VLOOKUP($A158, 'E4 TB Allocation Details'!$A$18:$L$214, MATCH("Misc ID", 'E4 TB Allocation Details'!$A$18:$L$18, 0),FALSE), 'E2 Allocators'!$B$15:$W$361, MATCH('O5 Details by Class &amp; Accounts'!BC$18, 'E2 Allocators'!$B$15:$W$15, 0),FALSE)*$E158)</f>
        <v>0</v>
      </c>
      <c r="BD158" s="1321">
        <f>IF(ISERROR(VLOOKUP(VLOOKUP($A158, 'E4 TB Allocation Details'!$A$18:$L$214, MATCH("Misc ID", 'E4 TB Allocation Details'!$A$18:$L$18, 0),FALSE), 'E2 Allocators'!$B$15:$W$361, MATCH('O5 Details by Class &amp; Accounts'!BD$18, 'E2 Allocators'!$B$15:$W$15, 0),FALSE)*$E158), 0, VLOOKUP(VLOOKUP($A158, 'E4 TB Allocation Details'!$A$18:$L$214, MATCH("Misc ID", 'E4 TB Allocation Details'!$A$18:$L$18, 0),FALSE), 'E2 Allocators'!$B$15:$W$361, MATCH('O5 Details by Class &amp; Accounts'!BD$18, 'E2 Allocators'!$B$15:$W$15, 0),FALSE)*$E158)</f>
        <v>0</v>
      </c>
      <c r="BE158" s="1321">
        <f>IF(ISERROR(VLOOKUP(VLOOKUP($A158, 'E4 TB Allocation Details'!$A$18:$L$214, MATCH("Misc ID", 'E4 TB Allocation Details'!$A$18:$L$18, 0),FALSE), 'E2 Allocators'!$B$15:$W$361, MATCH('O5 Details by Class &amp; Accounts'!BE$18, 'E2 Allocators'!$B$15:$W$15, 0),FALSE)*$E158), 0, VLOOKUP(VLOOKUP($A158, 'E4 TB Allocation Details'!$A$18:$L$214, MATCH("Misc ID", 'E4 TB Allocation Details'!$A$18:$L$18, 0),FALSE), 'E2 Allocators'!$B$15:$W$361, MATCH('O5 Details by Class &amp; Accounts'!BE$18, 'E2 Allocators'!$B$15:$W$15, 0),FALSE)*$E158)</f>
        <v>0</v>
      </c>
      <c r="BF158" s="1321">
        <f>IF(ISERROR(VLOOKUP(VLOOKUP($A158, 'E4 TB Allocation Details'!$A$18:$L$214, MATCH("Misc ID", 'E4 TB Allocation Details'!$A$18:$L$18, 0),FALSE), 'E2 Allocators'!$B$15:$W$361, MATCH('O5 Details by Class &amp; Accounts'!BF$18, 'E2 Allocators'!$B$15:$W$15, 0),FALSE)*$E158), 0, VLOOKUP(VLOOKUP($A158, 'E4 TB Allocation Details'!$A$18:$L$214, MATCH("Misc ID", 'E4 TB Allocation Details'!$A$18:$L$18, 0),FALSE), 'E2 Allocators'!$B$15:$W$361, MATCH('O5 Details by Class &amp; Accounts'!BF$18, 'E2 Allocators'!$B$15:$W$15, 0),FALSE)*$E158)</f>
        <v>0</v>
      </c>
      <c r="BG158" s="1321">
        <f>IF(ISERROR(VLOOKUP(VLOOKUP($A158, 'E4 TB Allocation Details'!$A$18:$L$214, MATCH("Misc ID", 'E4 TB Allocation Details'!$A$18:$L$18, 0),FALSE), 'E2 Allocators'!$B$15:$W$361, MATCH('O5 Details by Class &amp; Accounts'!BG$18, 'E2 Allocators'!$B$15:$W$15, 0),FALSE)*$E158), 0, VLOOKUP(VLOOKUP($A158, 'E4 TB Allocation Details'!$A$18:$L$214, MATCH("Misc ID", 'E4 TB Allocation Details'!$A$18:$L$18, 0),FALSE), 'E2 Allocators'!$B$15:$W$361, MATCH('O5 Details by Class &amp; Accounts'!BG$18, 'E2 Allocators'!$B$15:$W$15, 0),FALSE)*$E158)</f>
        <v>0</v>
      </c>
      <c r="BH158" s="1321">
        <f>IF(ISERROR(VLOOKUP(VLOOKUP($A158, 'E4 TB Allocation Details'!$A$18:$L$214, MATCH("Misc ID", 'E4 TB Allocation Details'!$A$18:$L$18, 0),FALSE), 'E2 Allocators'!$B$15:$W$361, MATCH('O5 Details by Class &amp; Accounts'!BH$18, 'E2 Allocators'!$B$15:$W$15, 0),FALSE)*$E158), 0, VLOOKUP(VLOOKUP($A158, 'E4 TB Allocation Details'!$A$18:$L$214, MATCH("Misc ID", 'E4 TB Allocation Details'!$A$18:$L$18, 0),FALSE), 'E2 Allocators'!$B$15:$W$361, MATCH('O5 Details by Class &amp; Accounts'!BH$18, 'E2 Allocators'!$B$15:$W$15, 0),FALSE)*$E158)</f>
        <v>0</v>
      </c>
      <c r="BI158" s="1321">
        <f>IF(ISERROR(VLOOKUP(VLOOKUP($A158, 'E4 TB Allocation Details'!$A$18:$L$214, MATCH("Misc ID", 'E4 TB Allocation Details'!$A$18:$L$18, 0),FALSE), 'E2 Allocators'!$B$15:$W$361, MATCH('O5 Details by Class &amp; Accounts'!BI$18, 'E2 Allocators'!$B$15:$W$15, 0),FALSE)*$E158), 0, VLOOKUP(VLOOKUP($A158, 'E4 TB Allocation Details'!$A$18:$L$214, MATCH("Misc ID", 'E4 TB Allocation Details'!$A$18:$L$18, 0),FALSE), 'E2 Allocators'!$B$15:$W$361, MATCH('O5 Details by Class &amp; Accounts'!BI$18, 'E2 Allocators'!$B$15:$W$15, 0),FALSE)*$E158)</f>
        <v>0</v>
      </c>
      <c r="BJ158" s="1321">
        <f>IF(ISERROR(VLOOKUP(VLOOKUP($A158, 'E4 TB Allocation Details'!$A$18:$L$214, MATCH("Misc ID", 'E4 TB Allocation Details'!$A$18:$L$18, 0),FALSE), 'E2 Allocators'!$B$15:$W$361, MATCH('O5 Details by Class &amp; Accounts'!BJ$18, 'E2 Allocators'!$B$15:$W$15, 0),FALSE)*$E158), 0, VLOOKUP(VLOOKUP($A158, 'E4 TB Allocation Details'!$A$18:$L$214, MATCH("Misc ID", 'E4 TB Allocation Details'!$A$18:$L$18, 0),FALSE), 'E2 Allocators'!$B$15:$W$361, MATCH('O5 Details by Class &amp; Accounts'!BJ$18, 'E2 Allocators'!$B$15:$W$15, 0),FALSE)*$E158)</f>
        <v>0</v>
      </c>
      <c r="BK158" s="1321">
        <f>IF(ISERROR(VLOOKUP(VLOOKUP($A158, 'E4 TB Allocation Details'!$A$18:$L$214, MATCH("Misc ID", 'E4 TB Allocation Details'!$A$18:$L$18, 0),FALSE), 'E2 Allocators'!$B$15:$W$361, MATCH('O5 Details by Class &amp; Accounts'!BK$18, 'E2 Allocators'!$B$15:$W$15, 0),FALSE)*$E158), 0, VLOOKUP(VLOOKUP($A158, 'E4 TB Allocation Details'!$A$18:$L$214, MATCH("Misc ID", 'E4 TB Allocation Details'!$A$18:$L$18, 0),FALSE), 'E2 Allocators'!$B$15:$W$361, MATCH('O5 Details by Class &amp; Accounts'!BK$18, 'E2 Allocators'!$B$15:$W$15, 0),FALSE)*$E158)</f>
        <v>0</v>
      </c>
      <c r="BL158" s="1321">
        <f>IF(ISERROR(VLOOKUP(VLOOKUP($A158, 'E4 TB Allocation Details'!$A$18:$L$214, MATCH("Misc ID", 'E4 TB Allocation Details'!$A$18:$L$18, 0),FALSE), 'E2 Allocators'!$B$15:$W$361, MATCH('O5 Details by Class &amp; Accounts'!BL$18, 'E2 Allocators'!$B$15:$W$15, 0),FALSE)*$E158), 0, VLOOKUP(VLOOKUP($A158, 'E4 TB Allocation Details'!$A$18:$L$214, MATCH("Misc ID", 'E4 TB Allocation Details'!$A$18:$L$18, 0),FALSE), 'E2 Allocators'!$B$15:$W$361, MATCH('O5 Details by Class &amp; Accounts'!BL$18, 'E2 Allocators'!$B$15:$W$15, 0),FALSE)*$E158)</f>
        <v>0</v>
      </c>
      <c r="BM158" s="1321">
        <f>IF(ISERROR(VLOOKUP(VLOOKUP($A158, 'E4 TB Allocation Details'!$A$18:$L$214, MATCH("Misc ID", 'E4 TB Allocation Details'!$A$18:$L$18, 0),FALSE), 'E2 Allocators'!$B$15:$W$361, MATCH('O5 Details by Class &amp; Accounts'!BM$18, 'E2 Allocators'!$B$15:$W$15, 0),FALSE)*$E158), 0, VLOOKUP(VLOOKUP($A158, 'E4 TB Allocation Details'!$A$18:$L$214, MATCH("Misc ID", 'E4 TB Allocation Details'!$A$18:$L$18, 0),FALSE), 'E2 Allocators'!$B$15:$W$361, MATCH('O5 Details by Class &amp; Accounts'!BM$18, 'E2 Allocators'!$B$15:$W$15, 0),FALSE)*$E158)</f>
        <v>0</v>
      </c>
      <c r="BN158" s="1321">
        <f>IF(ISERROR(VLOOKUP(VLOOKUP($A158, 'E4 TB Allocation Details'!$A$18:$L$214, MATCH("Misc ID", 'E4 TB Allocation Details'!$A$18:$L$18, 0),FALSE), 'E2 Allocators'!$B$15:$W$361, MATCH('O5 Details by Class &amp; Accounts'!BN$18, 'E2 Allocators'!$B$15:$W$15, 0),FALSE)*$E158), 0, VLOOKUP(VLOOKUP($A158, 'E4 TB Allocation Details'!$A$18:$L$214, MATCH("Misc ID", 'E4 TB Allocation Details'!$A$18:$L$18, 0),FALSE), 'E2 Allocators'!$B$15:$W$361, MATCH('O5 Details by Class &amp; Accounts'!BN$18, 'E2 Allocators'!$B$15:$W$15, 0),FALSE)*$E158)</f>
        <v>0</v>
      </c>
      <c r="BO158" s="1321">
        <f>IF(ISERROR(VLOOKUP(VLOOKUP($A158, 'E4 TB Allocation Details'!$A$18:$L$214, MATCH("Misc ID", 'E4 TB Allocation Details'!$A$18:$L$18, 0),FALSE), 'E2 Allocators'!$B$15:$W$361, MATCH('O5 Details by Class &amp; Accounts'!BO$18, 'E2 Allocators'!$B$15:$W$15, 0),FALSE)*$E158), 0, VLOOKUP(VLOOKUP($A158, 'E4 TB Allocation Details'!$A$18:$L$214, MATCH("Misc ID", 'E4 TB Allocation Details'!$A$18:$L$18, 0),FALSE), 'E2 Allocators'!$B$15:$W$361, MATCH('O5 Details by Class &amp; Accounts'!BO$18, 'E2 Allocators'!$B$15:$W$15, 0),FALSE)*$E158)</f>
        <v>0</v>
      </c>
      <c r="BP158" s="1321">
        <f>IF(ISERROR(VLOOKUP(VLOOKUP($A158, 'E4 TB Allocation Details'!$A$18:$L$214, MATCH("Misc ID", 'E4 TB Allocation Details'!$A$18:$L$18, 0),FALSE), 'E2 Allocators'!$B$15:$W$361, MATCH('O5 Details by Class &amp; Accounts'!BP$18, 'E2 Allocators'!$B$15:$W$15, 0),FALSE)*$E158), 0, VLOOKUP(VLOOKUP($A158, 'E4 TB Allocation Details'!$A$18:$L$214, MATCH("Misc ID", 'E4 TB Allocation Details'!$A$18:$L$18, 0),FALSE), 'E2 Allocators'!$B$15:$W$361, MATCH('O5 Details by Class &amp; Accounts'!BP$18, 'E2 Allocators'!$B$15:$W$15, 0),FALSE)*$E158)</f>
        <v>0</v>
      </c>
      <c r="BQ158" s="1321">
        <f>IF(ISERROR(VLOOKUP(VLOOKUP($A158, 'E4 TB Allocation Details'!$A$18:$L$214, MATCH("Misc ID", 'E4 TB Allocation Details'!$A$18:$L$18, 0),FALSE), 'E2 Allocators'!$B$15:$W$361, MATCH('O5 Details by Class &amp; Accounts'!BQ$18, 'E2 Allocators'!$B$15:$W$15, 0),FALSE)*$E158), 0, VLOOKUP(VLOOKUP($A158, 'E4 TB Allocation Details'!$A$18:$L$214, MATCH("Misc ID", 'E4 TB Allocation Details'!$A$18:$L$18, 0),FALSE), 'E2 Allocators'!$B$15:$W$361, MATCH('O5 Details by Class &amp; Accounts'!BQ$18, 'E2 Allocators'!$B$15:$W$15, 0),FALSE)*$E158)</f>
        <v>0</v>
      </c>
      <c r="BR158" s="1321">
        <f>IF(ISERROR(VLOOKUP(VLOOKUP($A158, 'E4 TB Allocation Details'!$A$18:$L$214, MATCH("Misc ID", 'E4 TB Allocation Details'!$A$18:$L$18, 0),FALSE), 'E2 Allocators'!$B$15:$W$361, MATCH('O5 Details by Class &amp; Accounts'!BR$18, 'E2 Allocators'!$B$15:$W$15, 0),FALSE)*$E158), 0, VLOOKUP(VLOOKUP($A158, 'E4 TB Allocation Details'!$A$18:$L$214, MATCH("Misc ID", 'E4 TB Allocation Details'!$A$18:$L$18, 0),FALSE), 'E2 Allocators'!$B$15:$W$361, MATCH('O5 Details by Class &amp; Accounts'!BR$18, 'E2 Allocators'!$B$15:$W$15, 0),FALSE)*$E158)</f>
        <v>0</v>
      </c>
      <c r="BS158" s="1321">
        <f t="shared" si="41"/>
        <v>0</v>
      </c>
      <c r="BT158" s="1321">
        <f>IF(ISERROR(VLOOKUP(VLOOKUP($A158, 'E4 TB Allocation Details'!$A$18:$L$214, MATCH("A &amp; G ID", 'E4 TB Allocation Details'!$A$18:$L$18, 0),FALSE), 'E2 Allocators'!$B$15:$W$361, MATCH('O5 Details by Class &amp; Accounts'!BT$18, 'E2 Allocators'!$B$15:$W$15, 0),FALSE)*$E158), 0, VLOOKUP(VLOOKUP($A158, 'E4 TB Allocation Details'!$A$18:$L$214, MATCH("A &amp; G ID", 'E4 TB Allocation Details'!$A$18:$L$18, 0),FALSE), 'E2 Allocators'!$B$15:$W$361, MATCH('O5 Details by Class &amp; Accounts'!BT$18, 'E2 Allocators'!$B$15:$W$15, 0),FALSE)*$E158)</f>
        <v>0</v>
      </c>
      <c r="BU158" s="1321">
        <f>IF(ISERROR(VLOOKUP(VLOOKUP($A158, 'E4 TB Allocation Details'!$A$18:$L$214, MATCH("A &amp; G ID", 'E4 TB Allocation Details'!$A$18:$L$18, 0),FALSE), 'E2 Allocators'!$B$15:$W$361, MATCH('O5 Details by Class &amp; Accounts'!BU$18, 'E2 Allocators'!$B$15:$W$15, 0),FALSE)*$E158), 0, VLOOKUP(VLOOKUP($A158, 'E4 TB Allocation Details'!$A$18:$L$214, MATCH("A &amp; G ID", 'E4 TB Allocation Details'!$A$18:$L$18, 0),FALSE), 'E2 Allocators'!$B$15:$W$361, MATCH('O5 Details by Class &amp; Accounts'!BU$18, 'E2 Allocators'!$B$15:$W$15, 0),FALSE)*$E158)</f>
        <v>0</v>
      </c>
      <c r="BV158" s="1321">
        <f>IF(ISERROR(VLOOKUP(VLOOKUP($A158, 'E4 TB Allocation Details'!$A$18:$L$214, MATCH("A &amp; G ID", 'E4 TB Allocation Details'!$A$18:$L$18, 0),FALSE), 'E2 Allocators'!$B$15:$W$361, MATCH('O5 Details by Class &amp; Accounts'!BV$18, 'E2 Allocators'!$B$15:$W$15, 0),FALSE)*$E158), 0, VLOOKUP(VLOOKUP($A158, 'E4 TB Allocation Details'!$A$18:$L$214, MATCH("A &amp; G ID", 'E4 TB Allocation Details'!$A$18:$L$18, 0),FALSE), 'E2 Allocators'!$B$15:$W$361, MATCH('O5 Details by Class &amp; Accounts'!BV$18, 'E2 Allocators'!$B$15:$W$15, 0),FALSE)*$E158)</f>
        <v>0</v>
      </c>
      <c r="BW158" s="1321">
        <f>IF(ISERROR(VLOOKUP(VLOOKUP($A158, 'E4 TB Allocation Details'!$A$18:$L$214, MATCH("A &amp; G ID", 'E4 TB Allocation Details'!$A$18:$L$18, 0),FALSE), 'E2 Allocators'!$B$15:$W$361, MATCH('O5 Details by Class &amp; Accounts'!BW$18, 'E2 Allocators'!$B$15:$W$15, 0),FALSE)*$E158), 0, VLOOKUP(VLOOKUP($A158, 'E4 TB Allocation Details'!$A$18:$L$214, MATCH("A &amp; G ID", 'E4 TB Allocation Details'!$A$18:$L$18, 0),FALSE), 'E2 Allocators'!$B$15:$W$361, MATCH('O5 Details by Class &amp; Accounts'!BW$18, 'E2 Allocators'!$B$15:$W$15, 0),FALSE)*$E158)</f>
        <v>0</v>
      </c>
      <c r="BX158" s="1321">
        <f>IF(ISERROR(VLOOKUP(VLOOKUP($A158, 'E4 TB Allocation Details'!$A$18:$L$214, MATCH("A &amp; G ID", 'E4 TB Allocation Details'!$A$18:$L$18, 0),FALSE), 'E2 Allocators'!$B$15:$W$361, MATCH('O5 Details by Class &amp; Accounts'!BX$18, 'E2 Allocators'!$B$15:$W$15, 0),FALSE)*$E158), 0, VLOOKUP(VLOOKUP($A158, 'E4 TB Allocation Details'!$A$18:$L$214, MATCH("A &amp; G ID", 'E4 TB Allocation Details'!$A$18:$L$18, 0),FALSE), 'E2 Allocators'!$B$15:$W$361, MATCH('O5 Details by Class &amp; Accounts'!BX$18, 'E2 Allocators'!$B$15:$W$15, 0),FALSE)*$E158)</f>
        <v>0</v>
      </c>
      <c r="BY158" s="1321">
        <f>IF(ISERROR(VLOOKUP(VLOOKUP($A158, 'E4 TB Allocation Details'!$A$18:$L$214, MATCH("A &amp; G ID", 'E4 TB Allocation Details'!$A$18:$L$18, 0),FALSE), 'E2 Allocators'!$B$15:$W$361, MATCH('O5 Details by Class &amp; Accounts'!BY$18, 'E2 Allocators'!$B$15:$W$15, 0),FALSE)*$E158), 0, VLOOKUP(VLOOKUP($A158, 'E4 TB Allocation Details'!$A$18:$L$214, MATCH("A &amp; G ID", 'E4 TB Allocation Details'!$A$18:$L$18, 0),FALSE), 'E2 Allocators'!$B$15:$W$361, MATCH('O5 Details by Class &amp; Accounts'!BY$18, 'E2 Allocators'!$B$15:$W$15, 0),FALSE)*$E158)</f>
        <v>0</v>
      </c>
      <c r="BZ158" s="1321">
        <f>IF(ISERROR(VLOOKUP(VLOOKUP($A158, 'E4 TB Allocation Details'!$A$18:$L$214, MATCH("A &amp; G ID", 'E4 TB Allocation Details'!$A$18:$L$18, 0),FALSE), 'E2 Allocators'!$B$15:$W$361, MATCH('O5 Details by Class &amp; Accounts'!BZ$18, 'E2 Allocators'!$B$15:$W$15, 0),FALSE)*$E158), 0, VLOOKUP(VLOOKUP($A158, 'E4 TB Allocation Details'!$A$18:$L$214, MATCH("A &amp; G ID", 'E4 TB Allocation Details'!$A$18:$L$18, 0),FALSE), 'E2 Allocators'!$B$15:$W$361, MATCH('O5 Details by Class &amp; Accounts'!BZ$18, 'E2 Allocators'!$B$15:$W$15, 0),FALSE)*$E158)</f>
        <v>0</v>
      </c>
      <c r="CA158" s="1321">
        <f>IF(ISERROR(VLOOKUP(VLOOKUP($A158, 'E4 TB Allocation Details'!$A$18:$L$214, MATCH("A &amp; G ID", 'E4 TB Allocation Details'!$A$18:$L$18, 0),FALSE), 'E2 Allocators'!$B$15:$W$361, MATCH('O5 Details by Class &amp; Accounts'!CA$18, 'E2 Allocators'!$B$15:$W$15, 0),FALSE)*$E158), 0, VLOOKUP(VLOOKUP($A158, 'E4 TB Allocation Details'!$A$18:$L$214, MATCH("A &amp; G ID", 'E4 TB Allocation Details'!$A$18:$L$18, 0),FALSE), 'E2 Allocators'!$B$15:$W$361, MATCH('O5 Details by Class &amp; Accounts'!CA$18, 'E2 Allocators'!$B$15:$W$15, 0),FALSE)*$E158)</f>
        <v>0</v>
      </c>
      <c r="CB158" s="1321">
        <f>IF(ISERROR(VLOOKUP(VLOOKUP($A158, 'E4 TB Allocation Details'!$A$18:$L$214, MATCH("A &amp; G ID", 'E4 TB Allocation Details'!$A$18:$L$18, 0),FALSE), 'E2 Allocators'!$B$15:$W$361, MATCH('O5 Details by Class &amp; Accounts'!CB$18, 'E2 Allocators'!$B$15:$W$15, 0),FALSE)*$E158), 0, VLOOKUP(VLOOKUP($A158, 'E4 TB Allocation Details'!$A$18:$L$214, MATCH("A &amp; G ID", 'E4 TB Allocation Details'!$A$18:$L$18, 0),FALSE), 'E2 Allocators'!$B$15:$W$361, MATCH('O5 Details by Class &amp; Accounts'!CB$18, 'E2 Allocators'!$B$15:$W$15, 0),FALSE)*$E158)</f>
        <v>0</v>
      </c>
      <c r="CC158" s="1321">
        <f>IF(ISERROR(VLOOKUP(VLOOKUP($A158, 'E4 TB Allocation Details'!$A$18:$L$214, MATCH("A &amp; G ID", 'E4 TB Allocation Details'!$A$18:$L$18, 0),FALSE), 'E2 Allocators'!$B$15:$W$361, MATCH('O5 Details by Class &amp; Accounts'!CC$18, 'E2 Allocators'!$B$15:$W$15, 0),FALSE)*$E158), 0, VLOOKUP(VLOOKUP($A158, 'E4 TB Allocation Details'!$A$18:$L$214, MATCH("A &amp; G ID", 'E4 TB Allocation Details'!$A$18:$L$18, 0),FALSE), 'E2 Allocators'!$B$15:$W$361, MATCH('O5 Details by Class &amp; Accounts'!CC$18, 'E2 Allocators'!$B$15:$W$15, 0),FALSE)*$E158)</f>
        <v>0</v>
      </c>
      <c r="CD158" s="1321">
        <f>IF(ISERROR(VLOOKUP(VLOOKUP($A158, 'E4 TB Allocation Details'!$A$18:$L$214, MATCH("A &amp; G ID", 'E4 TB Allocation Details'!$A$18:$L$18, 0),FALSE), 'E2 Allocators'!$B$15:$W$361, MATCH('O5 Details by Class &amp; Accounts'!CD$18, 'E2 Allocators'!$B$15:$W$15, 0),FALSE)*$E158), 0, VLOOKUP(VLOOKUP($A158, 'E4 TB Allocation Details'!$A$18:$L$214, MATCH("A &amp; G ID", 'E4 TB Allocation Details'!$A$18:$L$18, 0),FALSE), 'E2 Allocators'!$B$15:$W$361, MATCH('O5 Details by Class &amp; Accounts'!CD$18, 'E2 Allocators'!$B$15:$W$15, 0),FALSE)*$E158)</f>
        <v>0</v>
      </c>
      <c r="CE158" s="1321">
        <f>IF(ISERROR(VLOOKUP(VLOOKUP($A158, 'E4 TB Allocation Details'!$A$18:$L$214, MATCH("A &amp; G ID", 'E4 TB Allocation Details'!$A$18:$L$18, 0),FALSE), 'E2 Allocators'!$B$15:$W$361, MATCH('O5 Details by Class &amp; Accounts'!CE$18, 'E2 Allocators'!$B$15:$W$15, 0),FALSE)*$E158), 0, VLOOKUP(VLOOKUP($A158, 'E4 TB Allocation Details'!$A$18:$L$214, MATCH("A &amp; G ID", 'E4 TB Allocation Details'!$A$18:$L$18, 0),FALSE), 'E2 Allocators'!$B$15:$W$361, MATCH('O5 Details by Class &amp; Accounts'!CE$18, 'E2 Allocators'!$B$15:$W$15, 0),FALSE)*$E158)</f>
        <v>0</v>
      </c>
      <c r="CF158" s="1321">
        <f>IF(ISERROR(VLOOKUP(VLOOKUP($A158, 'E4 TB Allocation Details'!$A$18:$L$214, MATCH("A &amp; G ID", 'E4 TB Allocation Details'!$A$18:$L$18, 0),FALSE), 'E2 Allocators'!$B$15:$W$361, MATCH('O5 Details by Class &amp; Accounts'!CF$18, 'E2 Allocators'!$B$15:$W$15, 0),FALSE)*$E158), 0, VLOOKUP(VLOOKUP($A158, 'E4 TB Allocation Details'!$A$18:$L$214, MATCH("A &amp; G ID", 'E4 TB Allocation Details'!$A$18:$L$18, 0),FALSE), 'E2 Allocators'!$B$15:$W$361, MATCH('O5 Details by Class &amp; Accounts'!CF$18, 'E2 Allocators'!$B$15:$W$15, 0),FALSE)*$E158)</f>
        <v>0</v>
      </c>
      <c r="CG158" s="1321">
        <f>IF(ISERROR(VLOOKUP(VLOOKUP($A158, 'E4 TB Allocation Details'!$A$18:$L$214, MATCH("A &amp; G ID", 'E4 TB Allocation Details'!$A$18:$L$18, 0),FALSE), 'E2 Allocators'!$B$15:$W$361, MATCH('O5 Details by Class &amp; Accounts'!CG$18, 'E2 Allocators'!$B$15:$W$15, 0),FALSE)*$E158), 0, VLOOKUP(VLOOKUP($A158, 'E4 TB Allocation Details'!$A$18:$L$214, MATCH("A &amp; G ID", 'E4 TB Allocation Details'!$A$18:$L$18, 0),FALSE), 'E2 Allocators'!$B$15:$W$361, MATCH('O5 Details by Class &amp; Accounts'!CG$18, 'E2 Allocators'!$B$15:$W$15, 0),FALSE)*$E158)</f>
        <v>0</v>
      </c>
      <c r="CH158" s="1321">
        <f>IF(ISERROR(VLOOKUP(VLOOKUP($A158, 'E4 TB Allocation Details'!$A$18:$L$214, MATCH("A &amp; G ID", 'E4 TB Allocation Details'!$A$18:$L$18, 0),FALSE), 'E2 Allocators'!$B$15:$W$361, MATCH('O5 Details by Class &amp; Accounts'!CH$18, 'E2 Allocators'!$B$15:$W$15, 0),FALSE)*$E158), 0, VLOOKUP(VLOOKUP($A158, 'E4 TB Allocation Details'!$A$18:$L$214, MATCH("A &amp; G ID", 'E4 TB Allocation Details'!$A$18:$L$18, 0),FALSE), 'E2 Allocators'!$B$15:$W$361, MATCH('O5 Details by Class &amp; Accounts'!CH$18, 'E2 Allocators'!$B$15:$W$15, 0),FALSE)*$E158)</f>
        <v>0</v>
      </c>
      <c r="CI158" s="1321">
        <f>IF(ISERROR(VLOOKUP(VLOOKUP($A158, 'E4 TB Allocation Details'!$A$18:$L$214, MATCH("A &amp; G ID", 'E4 TB Allocation Details'!$A$18:$L$18, 0),FALSE), 'E2 Allocators'!$B$15:$W$361, MATCH('O5 Details by Class &amp; Accounts'!CI$18, 'E2 Allocators'!$B$15:$W$15, 0),FALSE)*$E158), 0, VLOOKUP(VLOOKUP($A158, 'E4 TB Allocation Details'!$A$18:$L$214, MATCH("A &amp; G ID", 'E4 TB Allocation Details'!$A$18:$L$18, 0),FALSE), 'E2 Allocators'!$B$15:$W$361, MATCH('O5 Details by Class &amp; Accounts'!CI$18, 'E2 Allocators'!$B$15:$W$15, 0),FALSE)*$E158)</f>
        <v>0</v>
      </c>
      <c r="CJ158" s="1321">
        <f>IF(ISERROR(VLOOKUP(VLOOKUP($A158, 'E4 TB Allocation Details'!$A$18:$L$214, MATCH("A &amp; G ID", 'E4 TB Allocation Details'!$A$18:$L$18, 0),FALSE), 'E2 Allocators'!$B$15:$W$361, MATCH('O5 Details by Class &amp; Accounts'!CJ$18, 'E2 Allocators'!$B$15:$W$15, 0),FALSE)*$E158), 0, VLOOKUP(VLOOKUP($A158, 'E4 TB Allocation Details'!$A$18:$L$214, MATCH("A &amp; G ID", 'E4 TB Allocation Details'!$A$18:$L$18, 0),FALSE), 'E2 Allocators'!$B$15:$W$361, MATCH('O5 Details by Class &amp; Accounts'!CJ$18, 'E2 Allocators'!$B$15:$W$15, 0),FALSE)*$E158)</f>
        <v>0</v>
      </c>
      <c r="CK158" s="1321">
        <f>IF(ISERROR(VLOOKUP(VLOOKUP($A158, 'E4 TB Allocation Details'!$A$18:$L$214, MATCH("A &amp; G ID", 'E4 TB Allocation Details'!$A$18:$L$18, 0),FALSE), 'E2 Allocators'!$B$15:$W$361, MATCH('O5 Details by Class &amp; Accounts'!CK$18, 'E2 Allocators'!$B$15:$W$15, 0),FALSE)*$E158), 0, VLOOKUP(VLOOKUP($A158, 'E4 TB Allocation Details'!$A$18:$L$214, MATCH("A &amp; G ID", 'E4 TB Allocation Details'!$A$18:$L$18, 0),FALSE), 'E2 Allocators'!$B$15:$W$361, MATCH('O5 Details by Class &amp; Accounts'!CK$18, 'E2 Allocators'!$B$15:$W$15, 0),FALSE)*$E158)</f>
        <v>0</v>
      </c>
      <c r="CL158" s="1321">
        <f>IF(ISERROR(VLOOKUP(VLOOKUP($A158, 'E4 TB Allocation Details'!$A$18:$L$214, MATCH("A &amp; G ID", 'E4 TB Allocation Details'!$A$18:$L$18, 0),FALSE), 'E2 Allocators'!$B$15:$W$361, MATCH('O5 Details by Class &amp; Accounts'!CL$18, 'E2 Allocators'!$B$15:$W$15, 0),FALSE)*$E158), 0, VLOOKUP(VLOOKUP($A158, 'E4 TB Allocation Details'!$A$18:$L$214, MATCH("A &amp; G ID", 'E4 TB Allocation Details'!$A$18:$L$18, 0),FALSE), 'E2 Allocators'!$B$15:$W$361, MATCH('O5 Details by Class &amp; Accounts'!CL$18, 'E2 Allocators'!$B$15:$W$15, 0),FALSE)*$E158)</f>
        <v>0</v>
      </c>
      <c r="CM158" s="1321">
        <f>IF(ISERROR(VLOOKUP(VLOOKUP($A158, 'E4 TB Allocation Details'!$A$18:$L$214, MATCH("A &amp; G ID", 'E4 TB Allocation Details'!$A$18:$L$18, 0),FALSE), 'E2 Allocators'!$B$15:$W$361, MATCH('O5 Details by Class &amp; Accounts'!CM$18, 'E2 Allocators'!$B$15:$W$15, 0),FALSE)*$E158), 0, VLOOKUP(VLOOKUP($A158, 'E4 TB Allocation Details'!$A$18:$L$214, MATCH("A &amp; G ID", 'E4 TB Allocation Details'!$A$18:$L$18, 0),FALSE), 'E2 Allocators'!$B$15:$W$361, MATCH('O5 Details by Class &amp; Accounts'!CM$18, 'E2 Allocators'!$B$15:$W$15, 0),FALSE)*$E158)</f>
        <v>0</v>
      </c>
      <c r="CN158" s="1321">
        <f t="shared" si="42"/>
        <v>0</v>
      </c>
      <c r="CO158" s="1650">
        <f t="shared" si="43"/>
        <v>0</v>
      </c>
      <c r="CQ158" s="1898">
        <v>1835</v>
      </c>
    </row>
    <row r="159" spans="1:95" s="64" customFormat="1" ht="12.75">
      <c r="A159" s="1089">
        <v>5130</v>
      </c>
      <c r="B159" s="1088" t="s">
        <v>9</v>
      </c>
      <c r="C159" s="1647">
        <f>IF(ISERROR(VLOOKUP($A159,'I3 TB Data'!$A$19:$H$484,MATCH('O5 Details by Class &amp; Accounts'!$C$18, 'I3 TB Data'!$A$19:$H$19,0),0)), 0, VLOOKUP($A159,'I3 TB Data'!$A$19:$H$484,MATCH('O5 Details by Class &amp; Accounts'!$C$18,'I3 TB Data'!$A$19:$H$19,0),0))</f>
        <v>10000</v>
      </c>
      <c r="D159" s="1648"/>
      <c r="E159" s="1647">
        <f t="shared" si="44"/>
        <v>10000</v>
      </c>
      <c r="F159" s="1649">
        <f>IF(ISERROR(VLOOKUP($A159, 'E1 Categorization'!A33:E124, MATCH("Customer Component", 'E1 Categorization'!$A$33:$E$33,0), 0)), 0, IF(VLOOKUP($A159, 'E1 Categorization'!A33:E124, MATCH("Customer Component", 'E1 Categorization'!$A$33:$E$33,0), 0)=0, 'O5 Details by Class &amp; Accounts'!$E159, IF(AND(VLOOKUP($A159, 'E1 Categorization'!A33:E124, MATCH("Customer Component", 'E1 Categorization'!$A$33:$E$33,0), 0) &gt;0, VLOOKUP($A159, 'E1 Categorization'!A33:E124, MATCH("Customer Component", 'E1 Categorization'!$A$33:$E$33,0), 0)&lt;1), 'O5 Details by Class &amp; Accounts'!$E159*(1-VLOOKUP($A159, 'E1 Categorization'!A33:E124, MATCH("Customer Component", 'E1 Categorization'!$A$33:$E$33,0), 0)), 0)))</f>
        <v>0</v>
      </c>
      <c r="G159" s="1649">
        <f>IF(ISERROR(VLOOKUP($A159, 'E1 Categorization'!A33:E124, MATCH("Customer Component", 'E1 Categorization'!$A$33:$E$33,0), 0)),0, IF(VLOOKUP($A159, 'E1 Categorization'!A33:E124, MATCH("Customer Component", 'E1 Categorization'!$A$33:$E$33,0), 0)=0, 0, IF(AND(VLOOKUP($A159, 'E1 Categorization'!A33:E124, MATCH("Customer Component", 'E1 Categorization'!$A$33:$E$33,0), 0) &gt;0, VLOOKUP($A159, 'E1 Categorization'!A33:E124, MATCH("Customer Component", 'E1 Categorization'!$A$33:$E$33,0), 0)&lt;1), 'O5 Details by Class &amp; Accounts'!$E159*(VLOOKUP($A159, 'E1 Categorization'!A33:E124, MATCH("Customer Component", 'E1 Categorization'!$A$33:$E$33,0), 0)), 'O5 Details by Class &amp; Accounts'!$E159)))</f>
        <v>10000</v>
      </c>
      <c r="H159" s="1321">
        <f t="shared" si="38"/>
        <v>10000</v>
      </c>
      <c r="I159" s="1321">
        <f>IF(ISERROR(VLOOKUP(VLOOKUP($A159, 'E4 TB Allocation Details'!$A$18:$L$214, MATCH("Demand ID", 'E4 TB Allocation Details'!$A$18:$L$18, 0),FALSE), 'E2 Allocators'!$B$15:$W$361, MATCH('O5 Details by Class &amp; Accounts'!I$18, 'E2 Allocators'!$B$15:$W$15, 0),FALSE)*$F159), 0, VLOOKUP(VLOOKUP($A159, 'E4 TB Allocation Details'!$A$18:$L$214, MATCH("Demand ID", 'E4 TB Allocation Details'!$A$18:$L$18, 0),FALSE), 'E2 Allocators'!$B$15:$W$361, MATCH('O5 Details by Class &amp; Accounts'!I$18, 'E2 Allocators'!$B$15:$W$15, 0),FALSE)*$F159)</f>
        <v>0</v>
      </c>
      <c r="J159" s="1321">
        <f>IF(ISERROR(VLOOKUP(VLOOKUP($A159, 'E4 TB Allocation Details'!$A$18:$L$214, MATCH("Demand ID", 'E4 TB Allocation Details'!$A$18:$L$18, 0),FALSE), 'E2 Allocators'!$B$15:$W$361, MATCH('O5 Details by Class &amp; Accounts'!J$18, 'E2 Allocators'!$B$15:$W$15, 0),FALSE)*$F159), 0, VLOOKUP(VLOOKUP($A159, 'E4 TB Allocation Details'!$A$18:$L$214, MATCH("Demand ID", 'E4 TB Allocation Details'!$A$18:$L$18, 0),FALSE), 'E2 Allocators'!$B$15:$W$361, MATCH('O5 Details by Class &amp; Accounts'!J$18, 'E2 Allocators'!$B$15:$W$15, 0),FALSE)*$F159)</f>
        <v>0</v>
      </c>
      <c r="K159" s="1321">
        <f>IF(ISERROR(VLOOKUP(VLOOKUP($A159, 'E4 TB Allocation Details'!$A$18:$L$214, MATCH("Demand ID", 'E4 TB Allocation Details'!$A$18:$L$18, 0),FALSE), 'E2 Allocators'!$B$15:$W$361, MATCH('O5 Details by Class &amp; Accounts'!K$18, 'E2 Allocators'!$B$15:$W$15, 0),FALSE)*$F159), 0, VLOOKUP(VLOOKUP($A159, 'E4 TB Allocation Details'!$A$18:$L$214, MATCH("Demand ID", 'E4 TB Allocation Details'!$A$18:$L$18, 0),FALSE), 'E2 Allocators'!$B$15:$W$361, MATCH('O5 Details by Class &amp; Accounts'!K$18, 'E2 Allocators'!$B$15:$W$15, 0),FALSE)*$F159)</f>
        <v>0</v>
      </c>
      <c r="L159" s="1321">
        <f>IF(ISERROR(VLOOKUP(VLOOKUP($A159, 'E4 TB Allocation Details'!$A$18:$L$214, MATCH("Demand ID", 'E4 TB Allocation Details'!$A$18:$L$18, 0),FALSE), 'E2 Allocators'!$B$15:$W$361, MATCH('O5 Details by Class &amp; Accounts'!L$18, 'E2 Allocators'!$B$15:$W$15, 0),FALSE)*$F159), 0, VLOOKUP(VLOOKUP($A159, 'E4 TB Allocation Details'!$A$18:$L$214, MATCH("Demand ID", 'E4 TB Allocation Details'!$A$18:$L$18, 0),FALSE), 'E2 Allocators'!$B$15:$W$361, MATCH('O5 Details by Class &amp; Accounts'!L$18, 'E2 Allocators'!$B$15:$W$15, 0),FALSE)*$F159)</f>
        <v>0</v>
      </c>
      <c r="M159" s="1321">
        <f>IF(ISERROR(VLOOKUP(VLOOKUP($A159, 'E4 TB Allocation Details'!$A$18:$L$214, MATCH("Demand ID", 'E4 TB Allocation Details'!$A$18:$L$18, 0),FALSE), 'E2 Allocators'!$B$15:$W$361, MATCH('O5 Details by Class &amp; Accounts'!M$18, 'E2 Allocators'!$B$15:$W$15, 0),FALSE)*$F159), 0, VLOOKUP(VLOOKUP($A159, 'E4 TB Allocation Details'!$A$18:$L$214, MATCH("Demand ID", 'E4 TB Allocation Details'!$A$18:$L$18, 0),FALSE), 'E2 Allocators'!$B$15:$W$361, MATCH('O5 Details by Class &amp; Accounts'!M$18, 'E2 Allocators'!$B$15:$W$15, 0),FALSE)*$F159)</f>
        <v>0</v>
      </c>
      <c r="N159" s="1321">
        <f>IF(ISERROR(VLOOKUP(VLOOKUP($A159, 'E4 TB Allocation Details'!$A$18:$L$214, MATCH("Demand ID", 'E4 TB Allocation Details'!$A$18:$L$18, 0),FALSE), 'E2 Allocators'!$B$15:$W$361, MATCH('O5 Details by Class &amp; Accounts'!N$18, 'E2 Allocators'!$B$15:$W$15, 0),FALSE)*$F159), 0, VLOOKUP(VLOOKUP($A159, 'E4 TB Allocation Details'!$A$18:$L$214, MATCH("Demand ID", 'E4 TB Allocation Details'!$A$18:$L$18, 0),FALSE), 'E2 Allocators'!$B$15:$W$361, MATCH('O5 Details by Class &amp; Accounts'!N$18, 'E2 Allocators'!$B$15:$W$15, 0),FALSE)*$F159)</f>
        <v>0</v>
      </c>
      <c r="O159" s="1321">
        <f>IF(ISERROR(VLOOKUP(VLOOKUP($A159, 'E4 TB Allocation Details'!$A$18:$L$214, MATCH("Demand ID", 'E4 TB Allocation Details'!$A$18:$L$18, 0),FALSE), 'E2 Allocators'!$B$15:$W$361, MATCH('O5 Details by Class &amp; Accounts'!O$18, 'E2 Allocators'!$B$15:$W$15, 0),FALSE)*$F159), 0, VLOOKUP(VLOOKUP($A159, 'E4 TB Allocation Details'!$A$18:$L$214, MATCH("Demand ID", 'E4 TB Allocation Details'!$A$18:$L$18, 0),FALSE), 'E2 Allocators'!$B$15:$W$361, MATCH('O5 Details by Class &amp; Accounts'!O$18, 'E2 Allocators'!$B$15:$W$15, 0),FALSE)*$F159)</f>
        <v>0</v>
      </c>
      <c r="P159" s="1321">
        <f>IF(ISERROR(VLOOKUP(VLOOKUP($A159, 'E4 TB Allocation Details'!$A$18:$L$214, MATCH("Demand ID", 'E4 TB Allocation Details'!$A$18:$L$18, 0),FALSE), 'E2 Allocators'!$B$15:$W$361, MATCH('O5 Details by Class &amp; Accounts'!P$18, 'E2 Allocators'!$B$15:$W$15, 0),FALSE)*$F159), 0, VLOOKUP(VLOOKUP($A159, 'E4 TB Allocation Details'!$A$18:$L$214, MATCH("Demand ID", 'E4 TB Allocation Details'!$A$18:$L$18, 0),FALSE), 'E2 Allocators'!$B$15:$W$361, MATCH('O5 Details by Class &amp; Accounts'!P$18, 'E2 Allocators'!$B$15:$W$15, 0),FALSE)*$F159)</f>
        <v>0</v>
      </c>
      <c r="Q159" s="1321">
        <f>IF(ISERROR(VLOOKUP(VLOOKUP($A159, 'E4 TB Allocation Details'!$A$18:$L$214, MATCH("Demand ID", 'E4 TB Allocation Details'!$A$18:$L$18, 0),FALSE), 'E2 Allocators'!$B$15:$W$361, MATCH('O5 Details by Class &amp; Accounts'!Q$18, 'E2 Allocators'!$B$15:$W$15, 0),FALSE)*$F159), 0, VLOOKUP(VLOOKUP($A159, 'E4 TB Allocation Details'!$A$18:$L$214, MATCH("Demand ID", 'E4 TB Allocation Details'!$A$18:$L$18, 0),FALSE), 'E2 Allocators'!$B$15:$W$361, MATCH('O5 Details by Class &amp; Accounts'!Q$18, 'E2 Allocators'!$B$15:$W$15, 0),FALSE)*$F159)</f>
        <v>0</v>
      </c>
      <c r="R159" s="1321">
        <f>IF(ISERROR(VLOOKUP(VLOOKUP($A159, 'E4 TB Allocation Details'!$A$18:$L$214, MATCH("Demand ID", 'E4 TB Allocation Details'!$A$18:$L$18, 0),FALSE), 'E2 Allocators'!$B$15:$W$361, MATCH('O5 Details by Class &amp; Accounts'!R$18, 'E2 Allocators'!$B$15:$W$15, 0),FALSE)*$F159), 0, VLOOKUP(VLOOKUP($A159, 'E4 TB Allocation Details'!$A$18:$L$214, MATCH("Demand ID", 'E4 TB Allocation Details'!$A$18:$L$18, 0),FALSE), 'E2 Allocators'!$B$15:$W$361, MATCH('O5 Details by Class &amp; Accounts'!R$18, 'E2 Allocators'!$B$15:$W$15, 0),FALSE)*$F159)</f>
        <v>0</v>
      </c>
      <c r="S159" s="1321">
        <f>IF(ISERROR(VLOOKUP(VLOOKUP($A159, 'E4 TB Allocation Details'!$A$18:$L$214, MATCH("Demand ID", 'E4 TB Allocation Details'!$A$18:$L$18, 0),FALSE), 'E2 Allocators'!$B$15:$W$361, MATCH('O5 Details by Class &amp; Accounts'!S$18, 'E2 Allocators'!$B$15:$W$15, 0),FALSE)*$F159), 0, VLOOKUP(VLOOKUP($A159, 'E4 TB Allocation Details'!$A$18:$L$214, MATCH("Demand ID", 'E4 TB Allocation Details'!$A$18:$L$18, 0),FALSE), 'E2 Allocators'!$B$15:$W$361, MATCH('O5 Details by Class &amp; Accounts'!S$18, 'E2 Allocators'!$B$15:$W$15, 0),FALSE)*$F159)</f>
        <v>0</v>
      </c>
      <c r="T159" s="1321">
        <f>IF(ISERROR(VLOOKUP(VLOOKUP($A159, 'E4 TB Allocation Details'!$A$18:$L$214, MATCH("Demand ID", 'E4 TB Allocation Details'!$A$18:$L$18, 0),FALSE), 'E2 Allocators'!$B$15:$W$361, MATCH('O5 Details by Class &amp; Accounts'!T$18, 'E2 Allocators'!$B$15:$W$15, 0),FALSE)*$F159), 0, VLOOKUP(VLOOKUP($A159, 'E4 TB Allocation Details'!$A$18:$L$214, MATCH("Demand ID", 'E4 TB Allocation Details'!$A$18:$L$18, 0),FALSE), 'E2 Allocators'!$B$15:$W$361, MATCH('O5 Details by Class &amp; Accounts'!T$18, 'E2 Allocators'!$B$15:$W$15, 0),FALSE)*$F159)</f>
        <v>0</v>
      </c>
      <c r="U159" s="1321">
        <f>IF(ISERROR(VLOOKUP(VLOOKUP($A159, 'E4 TB Allocation Details'!$A$18:$L$214, MATCH("Demand ID", 'E4 TB Allocation Details'!$A$18:$L$18, 0),FALSE), 'E2 Allocators'!$B$15:$W$361, MATCH('O5 Details by Class &amp; Accounts'!U$18, 'E2 Allocators'!$B$15:$W$15, 0),FALSE)*$F159), 0, VLOOKUP(VLOOKUP($A159, 'E4 TB Allocation Details'!$A$18:$L$214, MATCH("Demand ID", 'E4 TB Allocation Details'!$A$18:$L$18, 0),FALSE), 'E2 Allocators'!$B$15:$W$361, MATCH('O5 Details by Class &amp; Accounts'!U$18, 'E2 Allocators'!$B$15:$W$15, 0),FALSE)*$F159)</f>
        <v>0</v>
      </c>
      <c r="V159" s="1321">
        <f>IF(ISERROR(VLOOKUP(VLOOKUP($A159, 'E4 TB Allocation Details'!$A$18:$L$214, MATCH("Demand ID", 'E4 TB Allocation Details'!$A$18:$L$18, 0),FALSE), 'E2 Allocators'!$B$15:$W$361, MATCH('O5 Details by Class &amp; Accounts'!V$18, 'E2 Allocators'!$B$15:$W$15, 0),FALSE)*$F159), 0, VLOOKUP(VLOOKUP($A159, 'E4 TB Allocation Details'!$A$18:$L$214, MATCH("Demand ID", 'E4 TB Allocation Details'!$A$18:$L$18, 0),FALSE), 'E2 Allocators'!$B$15:$W$361, MATCH('O5 Details by Class &amp; Accounts'!V$18, 'E2 Allocators'!$B$15:$W$15, 0),FALSE)*$F159)</f>
        <v>0</v>
      </c>
      <c r="W159" s="1321">
        <f>IF(ISERROR(VLOOKUP(VLOOKUP($A159, 'E4 TB Allocation Details'!$A$18:$L$214, MATCH("Demand ID", 'E4 TB Allocation Details'!$A$18:$L$18, 0),FALSE), 'E2 Allocators'!$B$15:$W$361, MATCH('O5 Details by Class &amp; Accounts'!W$18, 'E2 Allocators'!$B$15:$W$15, 0),FALSE)*$F159), 0, VLOOKUP(VLOOKUP($A159, 'E4 TB Allocation Details'!$A$18:$L$214, MATCH("Demand ID", 'E4 TB Allocation Details'!$A$18:$L$18, 0),FALSE), 'E2 Allocators'!$B$15:$W$361, MATCH('O5 Details by Class &amp; Accounts'!W$18, 'E2 Allocators'!$B$15:$W$15, 0),FALSE)*$F159)</f>
        <v>0</v>
      </c>
      <c r="X159" s="1321">
        <f>IF(ISERROR(VLOOKUP(VLOOKUP($A159, 'E4 TB Allocation Details'!$A$18:$L$214, MATCH("Demand ID", 'E4 TB Allocation Details'!$A$18:$L$18, 0),FALSE), 'E2 Allocators'!$B$15:$W$361, MATCH('O5 Details by Class &amp; Accounts'!X$18, 'E2 Allocators'!$B$15:$W$15, 0),FALSE)*$F159), 0, VLOOKUP(VLOOKUP($A159, 'E4 TB Allocation Details'!$A$18:$L$214, MATCH("Demand ID", 'E4 TB Allocation Details'!$A$18:$L$18, 0),FALSE), 'E2 Allocators'!$B$15:$W$361, MATCH('O5 Details by Class &amp; Accounts'!X$18, 'E2 Allocators'!$B$15:$W$15, 0),FALSE)*$F159)</f>
        <v>0</v>
      </c>
      <c r="Y159" s="1321">
        <f>IF(ISERROR(VLOOKUP(VLOOKUP($A159, 'E4 TB Allocation Details'!$A$18:$L$214, MATCH("Demand ID", 'E4 TB Allocation Details'!$A$18:$L$18, 0),FALSE), 'E2 Allocators'!$B$15:$W$361, MATCH('O5 Details by Class &amp; Accounts'!Y$18, 'E2 Allocators'!$B$15:$W$15, 0),FALSE)*$F159), 0, VLOOKUP(VLOOKUP($A159, 'E4 TB Allocation Details'!$A$18:$L$214, MATCH("Demand ID", 'E4 TB Allocation Details'!$A$18:$L$18, 0),FALSE), 'E2 Allocators'!$B$15:$W$361, MATCH('O5 Details by Class &amp; Accounts'!Y$18, 'E2 Allocators'!$B$15:$W$15, 0),FALSE)*$F159)</f>
        <v>0</v>
      </c>
      <c r="Z159" s="1321">
        <f>IF(ISERROR(VLOOKUP(VLOOKUP($A159, 'E4 TB Allocation Details'!$A$18:$L$214, MATCH("Demand ID", 'E4 TB Allocation Details'!$A$18:$L$18, 0),FALSE), 'E2 Allocators'!$B$15:$W$361, MATCH('O5 Details by Class &amp; Accounts'!Z$18, 'E2 Allocators'!$B$15:$W$15, 0),FALSE)*$F159), 0, VLOOKUP(VLOOKUP($A159, 'E4 TB Allocation Details'!$A$18:$L$214, MATCH("Demand ID", 'E4 TB Allocation Details'!$A$18:$L$18, 0),FALSE), 'E2 Allocators'!$B$15:$W$361, MATCH('O5 Details by Class &amp; Accounts'!Z$18, 'E2 Allocators'!$B$15:$W$15, 0),FALSE)*$F159)</f>
        <v>0</v>
      </c>
      <c r="AA159" s="1321">
        <f>IF(ISERROR(VLOOKUP(VLOOKUP($A159, 'E4 TB Allocation Details'!$A$18:$L$214, MATCH("Demand ID", 'E4 TB Allocation Details'!$A$18:$L$18, 0),FALSE), 'E2 Allocators'!$B$15:$W$361, MATCH('O5 Details by Class &amp; Accounts'!AA$18, 'E2 Allocators'!$B$15:$W$15, 0),FALSE)*$F159), 0, VLOOKUP(VLOOKUP($A159, 'E4 TB Allocation Details'!$A$18:$L$214, MATCH("Demand ID", 'E4 TB Allocation Details'!$A$18:$L$18, 0),FALSE), 'E2 Allocators'!$B$15:$W$361, MATCH('O5 Details by Class &amp; Accounts'!AA$18, 'E2 Allocators'!$B$15:$W$15, 0),FALSE)*$F159)</f>
        <v>0</v>
      </c>
      <c r="AB159" s="1321">
        <f>IF(ISERROR(VLOOKUP(VLOOKUP($A159, 'E4 TB Allocation Details'!$A$18:$L$214, MATCH("Demand ID", 'E4 TB Allocation Details'!$A$18:$L$18, 0),FALSE), 'E2 Allocators'!$B$15:$W$361, MATCH('O5 Details by Class &amp; Accounts'!AB$18, 'E2 Allocators'!$B$15:$W$15, 0),FALSE)*$F159), 0, VLOOKUP(VLOOKUP($A159, 'E4 TB Allocation Details'!$A$18:$L$214, MATCH("Demand ID", 'E4 TB Allocation Details'!$A$18:$L$18, 0),FALSE), 'E2 Allocators'!$B$15:$W$361, MATCH('O5 Details by Class &amp; Accounts'!AB$18, 'E2 Allocators'!$B$15:$W$15, 0),FALSE)*$F159)</f>
        <v>0</v>
      </c>
      <c r="AC159" s="1321">
        <f t="shared" si="39"/>
        <v>0</v>
      </c>
      <c r="AD159" s="1321">
        <f>IF(ISERROR(VLOOKUP(VLOOKUP($A159, 'E4 TB Allocation Details'!$A$18:$L$214, MATCH("Customer ID", 'E4 TB Allocation Details'!$A$18:$L$18, 0),FALSE), 'E2 Allocators'!$B$15:$W$361, MATCH('O5 Details by Class &amp; Accounts'!AD$18, 'E2 Allocators'!$B$15:$W$15, 0),FALSE)*$G159), 0, VLOOKUP(VLOOKUP($A159, 'E4 TB Allocation Details'!$A$18:$L$214, MATCH("Customer ID", 'E4 TB Allocation Details'!$A$18:$L$18, 0),FALSE), 'E2 Allocators'!$B$15:$W$361, MATCH('O5 Details by Class &amp; Accounts'!AD$18, 'E2 Allocators'!$B$15:$W$15, 0),FALSE)*$G159)</f>
        <v>6943.7116143601861</v>
      </c>
      <c r="AE159" s="1321">
        <f>IF(ISERROR(VLOOKUP(VLOOKUP($A159, 'E4 TB Allocation Details'!$A$18:$L$214, MATCH("Customer ID", 'E4 TB Allocation Details'!$A$18:$L$18, 0),FALSE), 'E2 Allocators'!$B$15:$W$361, MATCH('O5 Details by Class &amp; Accounts'!AE$18, 'E2 Allocators'!$B$15:$W$15, 0),FALSE)*$G159), 0, VLOOKUP(VLOOKUP($A159, 'E4 TB Allocation Details'!$A$18:$L$214, MATCH("Customer ID", 'E4 TB Allocation Details'!$A$18:$L$18, 0),FALSE), 'E2 Allocators'!$B$15:$W$361, MATCH('O5 Details by Class &amp; Accounts'!AE$18, 'E2 Allocators'!$B$15:$W$15, 0),FALSE)*$G159)</f>
        <v>2307.8871277516305</v>
      </c>
      <c r="AF159" s="1321">
        <f>IF(ISERROR(VLOOKUP(VLOOKUP($A159, 'E4 TB Allocation Details'!$A$18:$L$214, MATCH("Customer ID", 'E4 TB Allocation Details'!$A$18:$L$18, 0),FALSE), 'E2 Allocators'!$B$15:$W$361, MATCH('O5 Details by Class &amp; Accounts'!AF$18, 'E2 Allocators'!$B$15:$W$15, 0),FALSE)*$G159), 0, VLOOKUP(VLOOKUP($A159, 'E4 TB Allocation Details'!$A$18:$L$214, MATCH("Customer ID", 'E4 TB Allocation Details'!$A$18:$L$18, 0),FALSE), 'E2 Allocators'!$B$15:$W$361, MATCH('O5 Details by Class &amp; Accounts'!AF$18, 'E2 Allocators'!$B$15:$W$15, 0),FALSE)*$G159)</f>
        <v>0</v>
      </c>
      <c r="AG159" s="1321">
        <f>IF(ISERROR(VLOOKUP(VLOOKUP($A159, 'E4 TB Allocation Details'!$A$18:$L$214, MATCH("Customer ID", 'E4 TB Allocation Details'!$A$18:$L$18, 0),FALSE), 'E2 Allocators'!$B$15:$W$361, MATCH('O5 Details by Class &amp; Accounts'!AG$18, 'E2 Allocators'!$B$15:$W$15, 0),FALSE)*$G159), 0, VLOOKUP(VLOOKUP($A159, 'E4 TB Allocation Details'!$A$18:$L$214, MATCH("Customer ID", 'E4 TB Allocation Details'!$A$18:$L$18, 0),FALSE), 'E2 Allocators'!$B$15:$W$361, MATCH('O5 Details by Class &amp; Accounts'!AG$18, 'E2 Allocators'!$B$15:$W$15, 0),FALSE)*$G159)</f>
        <v>0</v>
      </c>
      <c r="AH159" s="1321">
        <f>IF(ISERROR(VLOOKUP(VLOOKUP($A159, 'E4 TB Allocation Details'!$A$18:$L$214, MATCH("Customer ID", 'E4 TB Allocation Details'!$A$18:$L$18, 0),FALSE), 'E2 Allocators'!$B$15:$W$361, MATCH('O5 Details by Class &amp; Accounts'!AH$18, 'E2 Allocators'!$B$15:$W$15, 0),FALSE)*$G159), 0, VLOOKUP(VLOOKUP($A159, 'E4 TB Allocation Details'!$A$18:$L$214, MATCH("Customer ID", 'E4 TB Allocation Details'!$A$18:$L$18, 0),FALSE), 'E2 Allocators'!$B$15:$W$361, MATCH('O5 Details by Class &amp; Accounts'!AH$18, 'E2 Allocators'!$B$15:$W$15, 0),FALSE)*$G159)</f>
        <v>0</v>
      </c>
      <c r="AI159" s="1321">
        <f>IF(ISERROR(VLOOKUP(VLOOKUP($A159, 'E4 TB Allocation Details'!$A$18:$L$214, MATCH("Customer ID", 'E4 TB Allocation Details'!$A$18:$L$18, 0),FALSE), 'E2 Allocators'!$B$15:$W$361, MATCH('O5 Details by Class &amp; Accounts'!AI$18, 'E2 Allocators'!$B$15:$W$15, 0),FALSE)*$G159), 0, VLOOKUP(VLOOKUP($A159, 'E4 TB Allocation Details'!$A$18:$L$214, MATCH("Customer ID", 'E4 TB Allocation Details'!$A$18:$L$18, 0),FALSE), 'E2 Allocators'!$B$15:$W$361, MATCH('O5 Details by Class &amp; Accounts'!AI$18, 'E2 Allocators'!$B$15:$W$15, 0),FALSE)*$G159)</f>
        <v>0</v>
      </c>
      <c r="AJ159" s="1321">
        <f>IF(ISERROR(VLOOKUP(VLOOKUP($A159, 'E4 TB Allocation Details'!$A$18:$L$214, MATCH("Customer ID", 'E4 TB Allocation Details'!$A$18:$L$18, 0),FALSE), 'E2 Allocators'!$B$15:$W$361, MATCH('O5 Details by Class &amp; Accounts'!AJ$18, 'E2 Allocators'!$B$15:$W$15, 0),FALSE)*$G159), 0, VLOOKUP(VLOOKUP($A159, 'E4 TB Allocation Details'!$A$18:$L$214, MATCH("Customer ID", 'E4 TB Allocation Details'!$A$18:$L$18, 0),FALSE), 'E2 Allocators'!$B$15:$W$361, MATCH('O5 Details by Class &amp; Accounts'!AJ$18, 'E2 Allocators'!$B$15:$W$15, 0),FALSE)*$G159)</f>
        <v>740.80327557459748</v>
      </c>
      <c r="AK159" s="1321">
        <f>IF(ISERROR(VLOOKUP(VLOOKUP($A159, 'E4 TB Allocation Details'!$A$18:$L$214, MATCH("Customer ID", 'E4 TB Allocation Details'!$A$18:$L$18, 0),FALSE), 'E2 Allocators'!$B$15:$W$361, MATCH('O5 Details by Class &amp; Accounts'!AK$18, 'E2 Allocators'!$B$15:$W$15, 0),FALSE)*$G159), 0, VLOOKUP(VLOOKUP($A159, 'E4 TB Allocation Details'!$A$18:$L$214, MATCH("Customer ID", 'E4 TB Allocation Details'!$A$18:$L$18, 0),FALSE), 'E2 Allocators'!$B$15:$W$361, MATCH('O5 Details by Class &amp; Accounts'!AK$18, 'E2 Allocators'!$B$15:$W$15, 0),FALSE)*$G159)</f>
        <v>0</v>
      </c>
      <c r="AL159" s="1321">
        <f>IF(ISERROR(VLOOKUP(VLOOKUP($A159, 'E4 TB Allocation Details'!$A$18:$L$214, MATCH("Customer ID", 'E4 TB Allocation Details'!$A$18:$L$18, 0),FALSE), 'E2 Allocators'!$B$15:$W$361, MATCH('O5 Details by Class &amp; Accounts'!AL$18, 'E2 Allocators'!$B$15:$W$15, 0),FALSE)*$G159), 0, VLOOKUP(VLOOKUP($A159, 'E4 TB Allocation Details'!$A$18:$L$214, MATCH("Customer ID", 'E4 TB Allocation Details'!$A$18:$L$18, 0),FALSE), 'E2 Allocators'!$B$15:$W$361, MATCH('O5 Details by Class &amp; Accounts'!AL$18, 'E2 Allocators'!$B$15:$W$15, 0),FALSE)*$G159)</f>
        <v>7.5979823135856144</v>
      </c>
      <c r="AM159" s="1321">
        <f>IF(ISERROR(VLOOKUP(VLOOKUP($A159, 'E4 TB Allocation Details'!$A$18:$L$214, MATCH("Customer ID", 'E4 TB Allocation Details'!$A$18:$L$18, 0),FALSE), 'E2 Allocators'!$B$15:$W$361, MATCH('O5 Details by Class &amp; Accounts'!AM$18, 'E2 Allocators'!$B$15:$W$15, 0),FALSE)*$G159), 0, VLOOKUP(VLOOKUP($A159, 'E4 TB Allocation Details'!$A$18:$L$214, MATCH("Customer ID", 'E4 TB Allocation Details'!$A$18:$L$18, 0),FALSE), 'E2 Allocators'!$B$15:$W$361, MATCH('O5 Details by Class &amp; Accounts'!AM$18, 'E2 Allocators'!$B$15:$W$15, 0),FALSE)*$G159)</f>
        <v>0</v>
      </c>
      <c r="AN159" s="1321">
        <f>IF(ISERROR(VLOOKUP(VLOOKUP($A159, 'E4 TB Allocation Details'!$A$18:$L$214, MATCH("Customer ID", 'E4 TB Allocation Details'!$A$18:$L$18, 0),FALSE), 'E2 Allocators'!$B$15:$W$361, MATCH('O5 Details by Class &amp; Accounts'!AN$18, 'E2 Allocators'!$B$15:$W$15, 0),FALSE)*$G159), 0, VLOOKUP(VLOOKUP($A159, 'E4 TB Allocation Details'!$A$18:$L$214, MATCH("Customer ID", 'E4 TB Allocation Details'!$A$18:$L$18, 0),FALSE), 'E2 Allocators'!$B$15:$W$361, MATCH('O5 Details by Class &amp; Accounts'!AN$18, 'E2 Allocators'!$B$15:$W$15, 0),FALSE)*$G159)</f>
        <v>0</v>
      </c>
      <c r="AO159" s="1321">
        <f>IF(ISERROR(VLOOKUP(VLOOKUP($A159, 'E4 TB Allocation Details'!$A$18:$L$214, MATCH("Customer ID", 'E4 TB Allocation Details'!$A$18:$L$18, 0),FALSE), 'E2 Allocators'!$B$15:$W$361, MATCH('O5 Details by Class &amp; Accounts'!AO$18, 'E2 Allocators'!$B$15:$W$15, 0),FALSE)*$G159), 0, VLOOKUP(VLOOKUP($A159, 'E4 TB Allocation Details'!$A$18:$L$214, MATCH("Customer ID", 'E4 TB Allocation Details'!$A$18:$L$18, 0),FALSE), 'E2 Allocators'!$B$15:$W$361, MATCH('O5 Details by Class &amp; Accounts'!AO$18, 'E2 Allocators'!$B$15:$W$15, 0),FALSE)*$G159)</f>
        <v>0</v>
      </c>
      <c r="AP159" s="1321">
        <f>IF(ISERROR(VLOOKUP(VLOOKUP($A159, 'E4 TB Allocation Details'!$A$18:$L$214, MATCH("Customer ID", 'E4 TB Allocation Details'!$A$18:$L$18, 0),FALSE), 'E2 Allocators'!$B$15:$W$361, MATCH('O5 Details by Class &amp; Accounts'!AP$18, 'E2 Allocators'!$B$15:$W$15, 0),FALSE)*$G159), 0, VLOOKUP(VLOOKUP($A159, 'E4 TB Allocation Details'!$A$18:$L$214, MATCH("Customer ID", 'E4 TB Allocation Details'!$A$18:$L$18, 0),FALSE), 'E2 Allocators'!$B$15:$W$361, MATCH('O5 Details by Class &amp; Accounts'!AP$18, 'E2 Allocators'!$B$15:$W$15, 0),FALSE)*$G159)</f>
        <v>0</v>
      </c>
      <c r="AQ159" s="1321">
        <f>IF(ISERROR(VLOOKUP(VLOOKUP($A159, 'E4 TB Allocation Details'!$A$18:$L$214, MATCH("Customer ID", 'E4 TB Allocation Details'!$A$18:$L$18, 0),FALSE), 'E2 Allocators'!$B$15:$W$361, MATCH('O5 Details by Class &amp; Accounts'!AQ$18, 'E2 Allocators'!$B$15:$W$15, 0),FALSE)*$G159), 0, VLOOKUP(VLOOKUP($A159, 'E4 TB Allocation Details'!$A$18:$L$214, MATCH("Customer ID", 'E4 TB Allocation Details'!$A$18:$L$18, 0),FALSE), 'E2 Allocators'!$B$15:$W$361, MATCH('O5 Details by Class &amp; Accounts'!AQ$18, 'E2 Allocators'!$B$15:$W$15, 0),FALSE)*$G159)</f>
        <v>0</v>
      </c>
      <c r="AR159" s="1321">
        <f>IF(ISERROR(VLOOKUP(VLOOKUP($A159, 'E4 TB Allocation Details'!$A$18:$L$214, MATCH("Customer ID", 'E4 TB Allocation Details'!$A$18:$L$18, 0),FALSE), 'E2 Allocators'!$B$15:$W$361, MATCH('O5 Details by Class &amp; Accounts'!AR$18, 'E2 Allocators'!$B$15:$W$15, 0),FALSE)*$G159), 0, VLOOKUP(VLOOKUP($A159, 'E4 TB Allocation Details'!$A$18:$L$214, MATCH("Customer ID", 'E4 TB Allocation Details'!$A$18:$L$18, 0),FALSE), 'E2 Allocators'!$B$15:$W$361, MATCH('O5 Details by Class &amp; Accounts'!AR$18, 'E2 Allocators'!$B$15:$W$15, 0),FALSE)*$G159)</f>
        <v>0</v>
      </c>
      <c r="AS159" s="1321">
        <f>IF(ISERROR(VLOOKUP(VLOOKUP($A159, 'E4 TB Allocation Details'!$A$18:$L$214, MATCH("Customer ID", 'E4 TB Allocation Details'!$A$18:$L$18, 0),FALSE), 'E2 Allocators'!$B$15:$W$361, MATCH('O5 Details by Class &amp; Accounts'!AS$18, 'E2 Allocators'!$B$15:$W$15, 0),FALSE)*$G159), 0, VLOOKUP(VLOOKUP($A159, 'E4 TB Allocation Details'!$A$18:$L$214, MATCH("Customer ID", 'E4 TB Allocation Details'!$A$18:$L$18, 0),FALSE), 'E2 Allocators'!$B$15:$W$361, MATCH('O5 Details by Class &amp; Accounts'!AS$18, 'E2 Allocators'!$B$15:$W$15, 0),FALSE)*$G159)</f>
        <v>0</v>
      </c>
      <c r="AT159" s="1321">
        <f>IF(ISERROR(VLOOKUP(VLOOKUP($A159, 'E4 TB Allocation Details'!$A$18:$L$214, MATCH("Customer ID", 'E4 TB Allocation Details'!$A$18:$L$18, 0),FALSE), 'E2 Allocators'!$B$15:$W$361, MATCH('O5 Details by Class &amp; Accounts'!AT$18, 'E2 Allocators'!$B$15:$W$15, 0),FALSE)*$G159), 0, VLOOKUP(VLOOKUP($A159, 'E4 TB Allocation Details'!$A$18:$L$214, MATCH("Customer ID", 'E4 TB Allocation Details'!$A$18:$L$18, 0),FALSE), 'E2 Allocators'!$B$15:$W$361, MATCH('O5 Details by Class &amp; Accounts'!AT$18, 'E2 Allocators'!$B$15:$W$15, 0),FALSE)*$G159)</f>
        <v>0</v>
      </c>
      <c r="AU159" s="1321">
        <f>IF(ISERROR(VLOOKUP(VLOOKUP($A159, 'E4 TB Allocation Details'!$A$18:$L$214, MATCH("Customer ID", 'E4 TB Allocation Details'!$A$18:$L$18, 0),FALSE), 'E2 Allocators'!$B$15:$W$361, MATCH('O5 Details by Class &amp; Accounts'!AU$18, 'E2 Allocators'!$B$15:$W$15, 0),FALSE)*$G159), 0, VLOOKUP(VLOOKUP($A159, 'E4 TB Allocation Details'!$A$18:$L$214, MATCH("Customer ID", 'E4 TB Allocation Details'!$A$18:$L$18, 0),FALSE), 'E2 Allocators'!$B$15:$W$361, MATCH('O5 Details by Class &amp; Accounts'!AU$18, 'E2 Allocators'!$B$15:$W$15, 0),FALSE)*$G159)</f>
        <v>0</v>
      </c>
      <c r="AV159" s="1321">
        <f>IF(ISERROR(VLOOKUP(VLOOKUP($A159, 'E4 TB Allocation Details'!$A$18:$L$214, MATCH("Customer ID", 'E4 TB Allocation Details'!$A$18:$L$18, 0),FALSE), 'E2 Allocators'!$B$15:$W$361, MATCH('O5 Details by Class &amp; Accounts'!AV$18, 'E2 Allocators'!$B$15:$W$15, 0),FALSE)*$G159), 0, VLOOKUP(VLOOKUP($A159, 'E4 TB Allocation Details'!$A$18:$L$214, MATCH("Customer ID", 'E4 TB Allocation Details'!$A$18:$L$18, 0),FALSE), 'E2 Allocators'!$B$15:$W$361, MATCH('O5 Details by Class &amp; Accounts'!AV$18, 'E2 Allocators'!$B$15:$W$15, 0),FALSE)*$G159)</f>
        <v>0</v>
      </c>
      <c r="AW159" s="1321">
        <f>IF(ISERROR(VLOOKUP(VLOOKUP($A159, 'E4 TB Allocation Details'!$A$18:$L$214, MATCH("Customer ID", 'E4 TB Allocation Details'!$A$18:$L$18, 0),FALSE), 'E2 Allocators'!$B$15:$W$361, MATCH('O5 Details by Class &amp; Accounts'!AW$18, 'E2 Allocators'!$B$15:$W$15, 0),FALSE)*$G159), 0, VLOOKUP(VLOOKUP($A159, 'E4 TB Allocation Details'!$A$18:$L$214, MATCH("Customer ID", 'E4 TB Allocation Details'!$A$18:$L$18, 0),FALSE), 'E2 Allocators'!$B$15:$W$361, MATCH('O5 Details by Class &amp; Accounts'!AW$18, 'E2 Allocators'!$B$15:$W$15, 0),FALSE)*$G159)</f>
        <v>0</v>
      </c>
      <c r="AX159" s="1321">
        <f t="shared" si="40"/>
        <v>10000</v>
      </c>
      <c r="AY159" s="1321">
        <f>IF(ISERROR(VLOOKUP(VLOOKUP($A159, 'E4 TB Allocation Details'!$A$18:$L$214, MATCH("Misc ID", 'E4 TB Allocation Details'!$A$18:$L$18, 0),FALSE), 'E2 Allocators'!$B$15:$W$361, MATCH('O5 Details by Class &amp; Accounts'!AY$18, 'E2 Allocators'!$B$15:$W$15, 0),FALSE)*$E159), 0, VLOOKUP(VLOOKUP($A159, 'E4 TB Allocation Details'!$A$18:$L$214, MATCH("Misc ID", 'E4 TB Allocation Details'!$A$18:$L$18, 0),FALSE), 'E2 Allocators'!$B$15:$W$361, MATCH('O5 Details by Class &amp; Accounts'!AY$18, 'E2 Allocators'!$B$15:$W$15, 0),FALSE)*$E159)</f>
        <v>0</v>
      </c>
      <c r="AZ159" s="1321">
        <f>IF(ISERROR(VLOOKUP(VLOOKUP($A159, 'E4 TB Allocation Details'!$A$18:$L$214, MATCH("Misc ID", 'E4 TB Allocation Details'!$A$18:$L$18, 0),FALSE), 'E2 Allocators'!$B$15:$W$361, MATCH('O5 Details by Class &amp; Accounts'!AZ$18, 'E2 Allocators'!$B$15:$W$15, 0),FALSE)*$E159), 0, VLOOKUP(VLOOKUP($A159, 'E4 TB Allocation Details'!$A$18:$L$214, MATCH("Misc ID", 'E4 TB Allocation Details'!$A$18:$L$18, 0),FALSE), 'E2 Allocators'!$B$15:$W$361, MATCH('O5 Details by Class &amp; Accounts'!AZ$18, 'E2 Allocators'!$B$15:$W$15, 0),FALSE)*$E159)</f>
        <v>0</v>
      </c>
      <c r="BA159" s="1321">
        <f>IF(ISERROR(VLOOKUP(VLOOKUP($A159, 'E4 TB Allocation Details'!$A$18:$L$214, MATCH("Misc ID", 'E4 TB Allocation Details'!$A$18:$L$18, 0),FALSE), 'E2 Allocators'!$B$15:$W$361, MATCH('O5 Details by Class &amp; Accounts'!BA$18, 'E2 Allocators'!$B$15:$W$15, 0),FALSE)*$E159), 0, VLOOKUP(VLOOKUP($A159, 'E4 TB Allocation Details'!$A$18:$L$214, MATCH("Misc ID", 'E4 TB Allocation Details'!$A$18:$L$18, 0),FALSE), 'E2 Allocators'!$B$15:$W$361, MATCH('O5 Details by Class &amp; Accounts'!BA$18, 'E2 Allocators'!$B$15:$W$15, 0),FALSE)*$E159)</f>
        <v>0</v>
      </c>
      <c r="BB159" s="1321">
        <f>IF(ISERROR(VLOOKUP(VLOOKUP($A159, 'E4 TB Allocation Details'!$A$18:$L$214, MATCH("Misc ID", 'E4 TB Allocation Details'!$A$18:$L$18, 0),FALSE), 'E2 Allocators'!$B$15:$W$361, MATCH('O5 Details by Class &amp; Accounts'!BB$18, 'E2 Allocators'!$B$15:$W$15, 0),FALSE)*$E159), 0, VLOOKUP(VLOOKUP($A159, 'E4 TB Allocation Details'!$A$18:$L$214, MATCH("Misc ID", 'E4 TB Allocation Details'!$A$18:$L$18, 0),FALSE), 'E2 Allocators'!$B$15:$W$361, MATCH('O5 Details by Class &amp; Accounts'!BB$18, 'E2 Allocators'!$B$15:$W$15, 0),FALSE)*$E159)</f>
        <v>0</v>
      </c>
      <c r="BC159" s="1321">
        <f>IF(ISERROR(VLOOKUP(VLOOKUP($A159, 'E4 TB Allocation Details'!$A$18:$L$214, MATCH("Misc ID", 'E4 TB Allocation Details'!$A$18:$L$18, 0),FALSE), 'E2 Allocators'!$B$15:$W$361, MATCH('O5 Details by Class &amp; Accounts'!BC$18, 'E2 Allocators'!$B$15:$W$15, 0),FALSE)*$E159), 0, VLOOKUP(VLOOKUP($A159, 'E4 TB Allocation Details'!$A$18:$L$214, MATCH("Misc ID", 'E4 TB Allocation Details'!$A$18:$L$18, 0),FALSE), 'E2 Allocators'!$B$15:$W$361, MATCH('O5 Details by Class &amp; Accounts'!BC$18, 'E2 Allocators'!$B$15:$W$15, 0),FALSE)*$E159)</f>
        <v>0</v>
      </c>
      <c r="BD159" s="1321">
        <f>IF(ISERROR(VLOOKUP(VLOOKUP($A159, 'E4 TB Allocation Details'!$A$18:$L$214, MATCH("Misc ID", 'E4 TB Allocation Details'!$A$18:$L$18, 0),FALSE), 'E2 Allocators'!$B$15:$W$361, MATCH('O5 Details by Class &amp; Accounts'!BD$18, 'E2 Allocators'!$B$15:$W$15, 0),FALSE)*$E159), 0, VLOOKUP(VLOOKUP($A159, 'E4 TB Allocation Details'!$A$18:$L$214, MATCH("Misc ID", 'E4 TB Allocation Details'!$A$18:$L$18, 0),FALSE), 'E2 Allocators'!$B$15:$W$361, MATCH('O5 Details by Class &amp; Accounts'!BD$18, 'E2 Allocators'!$B$15:$W$15, 0),FALSE)*$E159)</f>
        <v>0</v>
      </c>
      <c r="BE159" s="1321">
        <f>IF(ISERROR(VLOOKUP(VLOOKUP($A159, 'E4 TB Allocation Details'!$A$18:$L$214, MATCH("Misc ID", 'E4 TB Allocation Details'!$A$18:$L$18, 0),FALSE), 'E2 Allocators'!$B$15:$W$361, MATCH('O5 Details by Class &amp; Accounts'!BE$18, 'E2 Allocators'!$B$15:$W$15, 0),FALSE)*$E159), 0, VLOOKUP(VLOOKUP($A159, 'E4 TB Allocation Details'!$A$18:$L$214, MATCH("Misc ID", 'E4 TB Allocation Details'!$A$18:$L$18, 0),FALSE), 'E2 Allocators'!$B$15:$W$361, MATCH('O5 Details by Class &amp; Accounts'!BE$18, 'E2 Allocators'!$B$15:$W$15, 0),FALSE)*$E159)</f>
        <v>0</v>
      </c>
      <c r="BF159" s="1321">
        <f>IF(ISERROR(VLOOKUP(VLOOKUP($A159, 'E4 TB Allocation Details'!$A$18:$L$214, MATCH("Misc ID", 'E4 TB Allocation Details'!$A$18:$L$18, 0),FALSE), 'E2 Allocators'!$B$15:$W$361, MATCH('O5 Details by Class &amp; Accounts'!BF$18, 'E2 Allocators'!$B$15:$W$15, 0),FALSE)*$E159), 0, VLOOKUP(VLOOKUP($A159, 'E4 TB Allocation Details'!$A$18:$L$214, MATCH("Misc ID", 'E4 TB Allocation Details'!$A$18:$L$18, 0),FALSE), 'E2 Allocators'!$B$15:$W$361, MATCH('O5 Details by Class &amp; Accounts'!BF$18, 'E2 Allocators'!$B$15:$W$15, 0),FALSE)*$E159)</f>
        <v>0</v>
      </c>
      <c r="BG159" s="1321">
        <f>IF(ISERROR(VLOOKUP(VLOOKUP($A159, 'E4 TB Allocation Details'!$A$18:$L$214, MATCH("Misc ID", 'E4 TB Allocation Details'!$A$18:$L$18, 0),FALSE), 'E2 Allocators'!$B$15:$W$361, MATCH('O5 Details by Class &amp; Accounts'!BG$18, 'E2 Allocators'!$B$15:$W$15, 0),FALSE)*$E159), 0, VLOOKUP(VLOOKUP($A159, 'E4 TB Allocation Details'!$A$18:$L$214, MATCH("Misc ID", 'E4 TB Allocation Details'!$A$18:$L$18, 0),FALSE), 'E2 Allocators'!$B$15:$W$361, MATCH('O5 Details by Class &amp; Accounts'!BG$18, 'E2 Allocators'!$B$15:$W$15, 0),FALSE)*$E159)</f>
        <v>0</v>
      </c>
      <c r="BH159" s="1321">
        <f>IF(ISERROR(VLOOKUP(VLOOKUP($A159, 'E4 TB Allocation Details'!$A$18:$L$214, MATCH("Misc ID", 'E4 TB Allocation Details'!$A$18:$L$18, 0),FALSE), 'E2 Allocators'!$B$15:$W$361, MATCH('O5 Details by Class &amp; Accounts'!BH$18, 'E2 Allocators'!$B$15:$W$15, 0),FALSE)*$E159), 0, VLOOKUP(VLOOKUP($A159, 'E4 TB Allocation Details'!$A$18:$L$214, MATCH("Misc ID", 'E4 TB Allocation Details'!$A$18:$L$18, 0),FALSE), 'E2 Allocators'!$B$15:$W$361, MATCH('O5 Details by Class &amp; Accounts'!BH$18, 'E2 Allocators'!$B$15:$W$15, 0),FALSE)*$E159)</f>
        <v>0</v>
      </c>
      <c r="BI159" s="1321">
        <f>IF(ISERROR(VLOOKUP(VLOOKUP($A159, 'E4 TB Allocation Details'!$A$18:$L$214, MATCH("Misc ID", 'E4 TB Allocation Details'!$A$18:$L$18, 0),FALSE), 'E2 Allocators'!$B$15:$W$361, MATCH('O5 Details by Class &amp; Accounts'!BI$18, 'E2 Allocators'!$B$15:$W$15, 0),FALSE)*$E159), 0, VLOOKUP(VLOOKUP($A159, 'E4 TB Allocation Details'!$A$18:$L$214, MATCH("Misc ID", 'E4 TB Allocation Details'!$A$18:$L$18, 0),FALSE), 'E2 Allocators'!$B$15:$W$361, MATCH('O5 Details by Class &amp; Accounts'!BI$18, 'E2 Allocators'!$B$15:$W$15, 0),FALSE)*$E159)</f>
        <v>0</v>
      </c>
      <c r="BJ159" s="1321">
        <f>IF(ISERROR(VLOOKUP(VLOOKUP($A159, 'E4 TB Allocation Details'!$A$18:$L$214, MATCH("Misc ID", 'E4 TB Allocation Details'!$A$18:$L$18, 0),FALSE), 'E2 Allocators'!$B$15:$W$361, MATCH('O5 Details by Class &amp; Accounts'!BJ$18, 'E2 Allocators'!$B$15:$W$15, 0),FALSE)*$E159), 0, VLOOKUP(VLOOKUP($A159, 'E4 TB Allocation Details'!$A$18:$L$214, MATCH("Misc ID", 'E4 TB Allocation Details'!$A$18:$L$18, 0),FALSE), 'E2 Allocators'!$B$15:$W$361, MATCH('O5 Details by Class &amp; Accounts'!BJ$18, 'E2 Allocators'!$B$15:$W$15, 0),FALSE)*$E159)</f>
        <v>0</v>
      </c>
      <c r="BK159" s="1321">
        <f>IF(ISERROR(VLOOKUP(VLOOKUP($A159, 'E4 TB Allocation Details'!$A$18:$L$214, MATCH("Misc ID", 'E4 TB Allocation Details'!$A$18:$L$18, 0),FALSE), 'E2 Allocators'!$B$15:$W$361, MATCH('O5 Details by Class &amp; Accounts'!BK$18, 'E2 Allocators'!$B$15:$W$15, 0),FALSE)*$E159), 0, VLOOKUP(VLOOKUP($A159, 'E4 TB Allocation Details'!$A$18:$L$214, MATCH("Misc ID", 'E4 TB Allocation Details'!$A$18:$L$18, 0),FALSE), 'E2 Allocators'!$B$15:$W$361, MATCH('O5 Details by Class &amp; Accounts'!BK$18, 'E2 Allocators'!$B$15:$W$15, 0),FALSE)*$E159)</f>
        <v>0</v>
      </c>
      <c r="BL159" s="1321">
        <f>IF(ISERROR(VLOOKUP(VLOOKUP($A159, 'E4 TB Allocation Details'!$A$18:$L$214, MATCH("Misc ID", 'E4 TB Allocation Details'!$A$18:$L$18, 0),FALSE), 'E2 Allocators'!$B$15:$W$361, MATCH('O5 Details by Class &amp; Accounts'!BL$18, 'E2 Allocators'!$B$15:$W$15, 0),FALSE)*$E159), 0, VLOOKUP(VLOOKUP($A159, 'E4 TB Allocation Details'!$A$18:$L$214, MATCH("Misc ID", 'E4 TB Allocation Details'!$A$18:$L$18, 0),FALSE), 'E2 Allocators'!$B$15:$W$361, MATCH('O5 Details by Class &amp; Accounts'!BL$18, 'E2 Allocators'!$B$15:$W$15, 0),FALSE)*$E159)</f>
        <v>0</v>
      </c>
      <c r="BM159" s="1321">
        <f>IF(ISERROR(VLOOKUP(VLOOKUP($A159, 'E4 TB Allocation Details'!$A$18:$L$214, MATCH("Misc ID", 'E4 TB Allocation Details'!$A$18:$L$18, 0),FALSE), 'E2 Allocators'!$B$15:$W$361, MATCH('O5 Details by Class &amp; Accounts'!BM$18, 'E2 Allocators'!$B$15:$W$15, 0),FALSE)*$E159), 0, VLOOKUP(VLOOKUP($A159, 'E4 TB Allocation Details'!$A$18:$L$214, MATCH("Misc ID", 'E4 TB Allocation Details'!$A$18:$L$18, 0),FALSE), 'E2 Allocators'!$B$15:$W$361, MATCH('O5 Details by Class &amp; Accounts'!BM$18, 'E2 Allocators'!$B$15:$W$15, 0),FALSE)*$E159)</f>
        <v>0</v>
      </c>
      <c r="BN159" s="1321">
        <f>IF(ISERROR(VLOOKUP(VLOOKUP($A159, 'E4 TB Allocation Details'!$A$18:$L$214, MATCH("Misc ID", 'E4 TB Allocation Details'!$A$18:$L$18, 0),FALSE), 'E2 Allocators'!$B$15:$W$361, MATCH('O5 Details by Class &amp; Accounts'!BN$18, 'E2 Allocators'!$B$15:$W$15, 0),FALSE)*$E159), 0, VLOOKUP(VLOOKUP($A159, 'E4 TB Allocation Details'!$A$18:$L$214, MATCH("Misc ID", 'E4 TB Allocation Details'!$A$18:$L$18, 0),FALSE), 'E2 Allocators'!$B$15:$W$361, MATCH('O5 Details by Class &amp; Accounts'!BN$18, 'E2 Allocators'!$B$15:$W$15, 0),FALSE)*$E159)</f>
        <v>0</v>
      </c>
      <c r="BO159" s="1321">
        <f>IF(ISERROR(VLOOKUP(VLOOKUP($A159, 'E4 TB Allocation Details'!$A$18:$L$214, MATCH("Misc ID", 'E4 TB Allocation Details'!$A$18:$L$18, 0),FALSE), 'E2 Allocators'!$B$15:$W$361, MATCH('O5 Details by Class &amp; Accounts'!BO$18, 'E2 Allocators'!$B$15:$W$15, 0),FALSE)*$E159), 0, VLOOKUP(VLOOKUP($A159, 'E4 TB Allocation Details'!$A$18:$L$214, MATCH("Misc ID", 'E4 TB Allocation Details'!$A$18:$L$18, 0),FALSE), 'E2 Allocators'!$B$15:$W$361, MATCH('O5 Details by Class &amp; Accounts'!BO$18, 'E2 Allocators'!$B$15:$W$15, 0),FALSE)*$E159)</f>
        <v>0</v>
      </c>
      <c r="BP159" s="1321">
        <f>IF(ISERROR(VLOOKUP(VLOOKUP($A159, 'E4 TB Allocation Details'!$A$18:$L$214, MATCH("Misc ID", 'E4 TB Allocation Details'!$A$18:$L$18, 0),FALSE), 'E2 Allocators'!$B$15:$W$361, MATCH('O5 Details by Class &amp; Accounts'!BP$18, 'E2 Allocators'!$B$15:$W$15, 0),FALSE)*$E159), 0, VLOOKUP(VLOOKUP($A159, 'E4 TB Allocation Details'!$A$18:$L$214, MATCH("Misc ID", 'E4 TB Allocation Details'!$A$18:$L$18, 0),FALSE), 'E2 Allocators'!$B$15:$W$361, MATCH('O5 Details by Class &amp; Accounts'!BP$18, 'E2 Allocators'!$B$15:$W$15, 0),FALSE)*$E159)</f>
        <v>0</v>
      </c>
      <c r="BQ159" s="1321">
        <f>IF(ISERROR(VLOOKUP(VLOOKUP($A159, 'E4 TB Allocation Details'!$A$18:$L$214, MATCH("Misc ID", 'E4 TB Allocation Details'!$A$18:$L$18, 0),FALSE), 'E2 Allocators'!$B$15:$W$361, MATCH('O5 Details by Class &amp; Accounts'!BQ$18, 'E2 Allocators'!$B$15:$W$15, 0),FALSE)*$E159), 0, VLOOKUP(VLOOKUP($A159, 'E4 TB Allocation Details'!$A$18:$L$214, MATCH("Misc ID", 'E4 TB Allocation Details'!$A$18:$L$18, 0),FALSE), 'E2 Allocators'!$B$15:$W$361, MATCH('O5 Details by Class &amp; Accounts'!BQ$18, 'E2 Allocators'!$B$15:$W$15, 0),FALSE)*$E159)</f>
        <v>0</v>
      </c>
      <c r="BR159" s="1321">
        <f>IF(ISERROR(VLOOKUP(VLOOKUP($A159, 'E4 TB Allocation Details'!$A$18:$L$214, MATCH("Misc ID", 'E4 TB Allocation Details'!$A$18:$L$18, 0),FALSE), 'E2 Allocators'!$B$15:$W$361, MATCH('O5 Details by Class &amp; Accounts'!BR$18, 'E2 Allocators'!$B$15:$W$15, 0),FALSE)*$E159), 0, VLOOKUP(VLOOKUP($A159, 'E4 TB Allocation Details'!$A$18:$L$214, MATCH("Misc ID", 'E4 TB Allocation Details'!$A$18:$L$18, 0),FALSE), 'E2 Allocators'!$B$15:$W$361, MATCH('O5 Details by Class &amp; Accounts'!BR$18, 'E2 Allocators'!$B$15:$W$15, 0),FALSE)*$E159)</f>
        <v>0</v>
      </c>
      <c r="BS159" s="1321">
        <f t="shared" si="41"/>
        <v>0</v>
      </c>
      <c r="BT159" s="1321">
        <f>IF(ISERROR(VLOOKUP(VLOOKUP($A159, 'E4 TB Allocation Details'!$A$18:$L$214, MATCH("A &amp; G ID", 'E4 TB Allocation Details'!$A$18:$L$18, 0),FALSE), 'E2 Allocators'!$B$15:$W$361, MATCH('O5 Details by Class &amp; Accounts'!BT$18, 'E2 Allocators'!$B$15:$W$15, 0),FALSE)*$E159), 0, VLOOKUP(VLOOKUP($A159, 'E4 TB Allocation Details'!$A$18:$L$214, MATCH("A &amp; G ID", 'E4 TB Allocation Details'!$A$18:$L$18, 0),FALSE), 'E2 Allocators'!$B$15:$W$361, MATCH('O5 Details by Class &amp; Accounts'!BT$18, 'E2 Allocators'!$B$15:$W$15, 0),FALSE)*$E159)</f>
        <v>0</v>
      </c>
      <c r="BU159" s="1321">
        <f>IF(ISERROR(VLOOKUP(VLOOKUP($A159, 'E4 TB Allocation Details'!$A$18:$L$214, MATCH("A &amp; G ID", 'E4 TB Allocation Details'!$A$18:$L$18, 0),FALSE), 'E2 Allocators'!$B$15:$W$361, MATCH('O5 Details by Class &amp; Accounts'!BU$18, 'E2 Allocators'!$B$15:$W$15, 0),FALSE)*$E159), 0, VLOOKUP(VLOOKUP($A159, 'E4 TB Allocation Details'!$A$18:$L$214, MATCH("A &amp; G ID", 'E4 TB Allocation Details'!$A$18:$L$18, 0),FALSE), 'E2 Allocators'!$B$15:$W$361, MATCH('O5 Details by Class &amp; Accounts'!BU$18, 'E2 Allocators'!$B$15:$W$15, 0),FALSE)*$E159)</f>
        <v>0</v>
      </c>
      <c r="BV159" s="1321">
        <f>IF(ISERROR(VLOOKUP(VLOOKUP($A159, 'E4 TB Allocation Details'!$A$18:$L$214, MATCH("A &amp; G ID", 'E4 TB Allocation Details'!$A$18:$L$18, 0),FALSE), 'E2 Allocators'!$B$15:$W$361, MATCH('O5 Details by Class &amp; Accounts'!BV$18, 'E2 Allocators'!$B$15:$W$15, 0),FALSE)*$E159), 0, VLOOKUP(VLOOKUP($A159, 'E4 TB Allocation Details'!$A$18:$L$214, MATCH("A &amp; G ID", 'E4 TB Allocation Details'!$A$18:$L$18, 0),FALSE), 'E2 Allocators'!$B$15:$W$361, MATCH('O5 Details by Class &amp; Accounts'!BV$18, 'E2 Allocators'!$B$15:$W$15, 0),FALSE)*$E159)</f>
        <v>0</v>
      </c>
      <c r="BW159" s="1321">
        <f>IF(ISERROR(VLOOKUP(VLOOKUP($A159, 'E4 TB Allocation Details'!$A$18:$L$214, MATCH("A &amp; G ID", 'E4 TB Allocation Details'!$A$18:$L$18, 0),FALSE), 'E2 Allocators'!$B$15:$W$361, MATCH('O5 Details by Class &amp; Accounts'!BW$18, 'E2 Allocators'!$B$15:$W$15, 0),FALSE)*$E159), 0, VLOOKUP(VLOOKUP($A159, 'E4 TB Allocation Details'!$A$18:$L$214, MATCH("A &amp; G ID", 'E4 TB Allocation Details'!$A$18:$L$18, 0),FALSE), 'E2 Allocators'!$B$15:$W$361, MATCH('O5 Details by Class &amp; Accounts'!BW$18, 'E2 Allocators'!$B$15:$W$15, 0),FALSE)*$E159)</f>
        <v>0</v>
      </c>
      <c r="BX159" s="1321">
        <f>IF(ISERROR(VLOOKUP(VLOOKUP($A159, 'E4 TB Allocation Details'!$A$18:$L$214, MATCH("A &amp; G ID", 'E4 TB Allocation Details'!$A$18:$L$18, 0),FALSE), 'E2 Allocators'!$B$15:$W$361, MATCH('O5 Details by Class &amp; Accounts'!BX$18, 'E2 Allocators'!$B$15:$W$15, 0),FALSE)*$E159), 0, VLOOKUP(VLOOKUP($A159, 'E4 TB Allocation Details'!$A$18:$L$214, MATCH("A &amp; G ID", 'E4 TB Allocation Details'!$A$18:$L$18, 0),FALSE), 'E2 Allocators'!$B$15:$W$361, MATCH('O5 Details by Class &amp; Accounts'!BX$18, 'E2 Allocators'!$B$15:$W$15, 0),FALSE)*$E159)</f>
        <v>0</v>
      </c>
      <c r="BY159" s="1321">
        <f>IF(ISERROR(VLOOKUP(VLOOKUP($A159, 'E4 TB Allocation Details'!$A$18:$L$214, MATCH("A &amp; G ID", 'E4 TB Allocation Details'!$A$18:$L$18, 0),FALSE), 'E2 Allocators'!$B$15:$W$361, MATCH('O5 Details by Class &amp; Accounts'!BY$18, 'E2 Allocators'!$B$15:$W$15, 0),FALSE)*$E159), 0, VLOOKUP(VLOOKUP($A159, 'E4 TB Allocation Details'!$A$18:$L$214, MATCH("A &amp; G ID", 'E4 TB Allocation Details'!$A$18:$L$18, 0),FALSE), 'E2 Allocators'!$B$15:$W$361, MATCH('O5 Details by Class &amp; Accounts'!BY$18, 'E2 Allocators'!$B$15:$W$15, 0),FALSE)*$E159)</f>
        <v>0</v>
      </c>
      <c r="BZ159" s="1321">
        <f>IF(ISERROR(VLOOKUP(VLOOKUP($A159, 'E4 TB Allocation Details'!$A$18:$L$214, MATCH("A &amp; G ID", 'E4 TB Allocation Details'!$A$18:$L$18, 0),FALSE), 'E2 Allocators'!$B$15:$W$361, MATCH('O5 Details by Class &amp; Accounts'!BZ$18, 'E2 Allocators'!$B$15:$W$15, 0),FALSE)*$E159), 0, VLOOKUP(VLOOKUP($A159, 'E4 TB Allocation Details'!$A$18:$L$214, MATCH("A &amp; G ID", 'E4 TB Allocation Details'!$A$18:$L$18, 0),FALSE), 'E2 Allocators'!$B$15:$W$361, MATCH('O5 Details by Class &amp; Accounts'!BZ$18, 'E2 Allocators'!$B$15:$W$15, 0),FALSE)*$E159)</f>
        <v>0</v>
      </c>
      <c r="CA159" s="1321">
        <f>IF(ISERROR(VLOOKUP(VLOOKUP($A159, 'E4 TB Allocation Details'!$A$18:$L$214, MATCH("A &amp; G ID", 'E4 TB Allocation Details'!$A$18:$L$18, 0),FALSE), 'E2 Allocators'!$B$15:$W$361, MATCH('O5 Details by Class &amp; Accounts'!CA$18, 'E2 Allocators'!$B$15:$W$15, 0),FALSE)*$E159), 0, VLOOKUP(VLOOKUP($A159, 'E4 TB Allocation Details'!$A$18:$L$214, MATCH("A &amp; G ID", 'E4 TB Allocation Details'!$A$18:$L$18, 0),FALSE), 'E2 Allocators'!$B$15:$W$361, MATCH('O5 Details by Class &amp; Accounts'!CA$18, 'E2 Allocators'!$B$15:$W$15, 0),FALSE)*$E159)</f>
        <v>0</v>
      </c>
      <c r="CB159" s="1321">
        <f>IF(ISERROR(VLOOKUP(VLOOKUP($A159, 'E4 TB Allocation Details'!$A$18:$L$214, MATCH("A &amp; G ID", 'E4 TB Allocation Details'!$A$18:$L$18, 0),FALSE), 'E2 Allocators'!$B$15:$W$361, MATCH('O5 Details by Class &amp; Accounts'!CB$18, 'E2 Allocators'!$B$15:$W$15, 0),FALSE)*$E159), 0, VLOOKUP(VLOOKUP($A159, 'E4 TB Allocation Details'!$A$18:$L$214, MATCH("A &amp; G ID", 'E4 TB Allocation Details'!$A$18:$L$18, 0),FALSE), 'E2 Allocators'!$B$15:$W$361, MATCH('O5 Details by Class &amp; Accounts'!CB$18, 'E2 Allocators'!$B$15:$W$15, 0),FALSE)*$E159)</f>
        <v>0</v>
      </c>
      <c r="CC159" s="1321">
        <f>IF(ISERROR(VLOOKUP(VLOOKUP($A159, 'E4 TB Allocation Details'!$A$18:$L$214, MATCH("A &amp; G ID", 'E4 TB Allocation Details'!$A$18:$L$18, 0),FALSE), 'E2 Allocators'!$B$15:$W$361, MATCH('O5 Details by Class &amp; Accounts'!CC$18, 'E2 Allocators'!$B$15:$W$15, 0),FALSE)*$E159), 0, VLOOKUP(VLOOKUP($A159, 'E4 TB Allocation Details'!$A$18:$L$214, MATCH("A &amp; G ID", 'E4 TB Allocation Details'!$A$18:$L$18, 0),FALSE), 'E2 Allocators'!$B$15:$W$361, MATCH('O5 Details by Class &amp; Accounts'!CC$18, 'E2 Allocators'!$B$15:$W$15, 0),FALSE)*$E159)</f>
        <v>0</v>
      </c>
      <c r="CD159" s="1321">
        <f>IF(ISERROR(VLOOKUP(VLOOKUP($A159, 'E4 TB Allocation Details'!$A$18:$L$214, MATCH("A &amp; G ID", 'E4 TB Allocation Details'!$A$18:$L$18, 0),FALSE), 'E2 Allocators'!$B$15:$W$361, MATCH('O5 Details by Class &amp; Accounts'!CD$18, 'E2 Allocators'!$B$15:$W$15, 0),FALSE)*$E159), 0, VLOOKUP(VLOOKUP($A159, 'E4 TB Allocation Details'!$A$18:$L$214, MATCH("A &amp; G ID", 'E4 TB Allocation Details'!$A$18:$L$18, 0),FALSE), 'E2 Allocators'!$B$15:$W$361, MATCH('O5 Details by Class &amp; Accounts'!CD$18, 'E2 Allocators'!$B$15:$W$15, 0),FALSE)*$E159)</f>
        <v>0</v>
      </c>
      <c r="CE159" s="1321">
        <f>IF(ISERROR(VLOOKUP(VLOOKUP($A159, 'E4 TB Allocation Details'!$A$18:$L$214, MATCH("A &amp; G ID", 'E4 TB Allocation Details'!$A$18:$L$18, 0),FALSE), 'E2 Allocators'!$B$15:$W$361, MATCH('O5 Details by Class &amp; Accounts'!CE$18, 'E2 Allocators'!$B$15:$W$15, 0),FALSE)*$E159), 0, VLOOKUP(VLOOKUP($A159, 'E4 TB Allocation Details'!$A$18:$L$214, MATCH("A &amp; G ID", 'E4 TB Allocation Details'!$A$18:$L$18, 0),FALSE), 'E2 Allocators'!$B$15:$W$361, MATCH('O5 Details by Class &amp; Accounts'!CE$18, 'E2 Allocators'!$B$15:$W$15, 0),FALSE)*$E159)</f>
        <v>0</v>
      </c>
      <c r="CF159" s="1321">
        <f>IF(ISERROR(VLOOKUP(VLOOKUP($A159, 'E4 TB Allocation Details'!$A$18:$L$214, MATCH("A &amp; G ID", 'E4 TB Allocation Details'!$A$18:$L$18, 0),FALSE), 'E2 Allocators'!$B$15:$W$361, MATCH('O5 Details by Class &amp; Accounts'!CF$18, 'E2 Allocators'!$B$15:$W$15, 0),FALSE)*$E159), 0, VLOOKUP(VLOOKUP($A159, 'E4 TB Allocation Details'!$A$18:$L$214, MATCH("A &amp; G ID", 'E4 TB Allocation Details'!$A$18:$L$18, 0),FALSE), 'E2 Allocators'!$B$15:$W$361, MATCH('O5 Details by Class &amp; Accounts'!CF$18, 'E2 Allocators'!$B$15:$W$15, 0),FALSE)*$E159)</f>
        <v>0</v>
      </c>
      <c r="CG159" s="1321">
        <f>IF(ISERROR(VLOOKUP(VLOOKUP($A159, 'E4 TB Allocation Details'!$A$18:$L$214, MATCH("A &amp; G ID", 'E4 TB Allocation Details'!$A$18:$L$18, 0),FALSE), 'E2 Allocators'!$B$15:$W$361, MATCH('O5 Details by Class &amp; Accounts'!CG$18, 'E2 Allocators'!$B$15:$W$15, 0),FALSE)*$E159), 0, VLOOKUP(VLOOKUP($A159, 'E4 TB Allocation Details'!$A$18:$L$214, MATCH("A &amp; G ID", 'E4 TB Allocation Details'!$A$18:$L$18, 0),FALSE), 'E2 Allocators'!$B$15:$W$361, MATCH('O5 Details by Class &amp; Accounts'!CG$18, 'E2 Allocators'!$B$15:$W$15, 0),FALSE)*$E159)</f>
        <v>0</v>
      </c>
      <c r="CH159" s="1321">
        <f>IF(ISERROR(VLOOKUP(VLOOKUP($A159, 'E4 TB Allocation Details'!$A$18:$L$214, MATCH("A &amp; G ID", 'E4 TB Allocation Details'!$A$18:$L$18, 0),FALSE), 'E2 Allocators'!$B$15:$W$361, MATCH('O5 Details by Class &amp; Accounts'!CH$18, 'E2 Allocators'!$B$15:$W$15, 0),FALSE)*$E159), 0, VLOOKUP(VLOOKUP($A159, 'E4 TB Allocation Details'!$A$18:$L$214, MATCH("A &amp; G ID", 'E4 TB Allocation Details'!$A$18:$L$18, 0),FALSE), 'E2 Allocators'!$B$15:$W$361, MATCH('O5 Details by Class &amp; Accounts'!CH$18, 'E2 Allocators'!$B$15:$W$15, 0),FALSE)*$E159)</f>
        <v>0</v>
      </c>
      <c r="CI159" s="1321">
        <f>IF(ISERROR(VLOOKUP(VLOOKUP($A159, 'E4 TB Allocation Details'!$A$18:$L$214, MATCH("A &amp; G ID", 'E4 TB Allocation Details'!$A$18:$L$18, 0),FALSE), 'E2 Allocators'!$B$15:$W$361, MATCH('O5 Details by Class &amp; Accounts'!CI$18, 'E2 Allocators'!$B$15:$W$15, 0),FALSE)*$E159), 0, VLOOKUP(VLOOKUP($A159, 'E4 TB Allocation Details'!$A$18:$L$214, MATCH("A &amp; G ID", 'E4 TB Allocation Details'!$A$18:$L$18, 0),FALSE), 'E2 Allocators'!$B$15:$W$361, MATCH('O5 Details by Class &amp; Accounts'!CI$18, 'E2 Allocators'!$B$15:$W$15, 0),FALSE)*$E159)</f>
        <v>0</v>
      </c>
      <c r="CJ159" s="1321">
        <f>IF(ISERROR(VLOOKUP(VLOOKUP($A159, 'E4 TB Allocation Details'!$A$18:$L$214, MATCH("A &amp; G ID", 'E4 TB Allocation Details'!$A$18:$L$18, 0),FALSE), 'E2 Allocators'!$B$15:$W$361, MATCH('O5 Details by Class &amp; Accounts'!CJ$18, 'E2 Allocators'!$B$15:$W$15, 0),FALSE)*$E159), 0, VLOOKUP(VLOOKUP($A159, 'E4 TB Allocation Details'!$A$18:$L$214, MATCH("A &amp; G ID", 'E4 TB Allocation Details'!$A$18:$L$18, 0),FALSE), 'E2 Allocators'!$B$15:$W$361, MATCH('O5 Details by Class &amp; Accounts'!CJ$18, 'E2 Allocators'!$B$15:$W$15, 0),FALSE)*$E159)</f>
        <v>0</v>
      </c>
      <c r="CK159" s="1321">
        <f>IF(ISERROR(VLOOKUP(VLOOKUP($A159, 'E4 TB Allocation Details'!$A$18:$L$214, MATCH("A &amp; G ID", 'E4 TB Allocation Details'!$A$18:$L$18, 0),FALSE), 'E2 Allocators'!$B$15:$W$361, MATCH('O5 Details by Class &amp; Accounts'!CK$18, 'E2 Allocators'!$B$15:$W$15, 0),FALSE)*$E159), 0, VLOOKUP(VLOOKUP($A159, 'E4 TB Allocation Details'!$A$18:$L$214, MATCH("A &amp; G ID", 'E4 TB Allocation Details'!$A$18:$L$18, 0),FALSE), 'E2 Allocators'!$B$15:$W$361, MATCH('O5 Details by Class &amp; Accounts'!CK$18, 'E2 Allocators'!$B$15:$W$15, 0),FALSE)*$E159)</f>
        <v>0</v>
      </c>
      <c r="CL159" s="1321">
        <f>IF(ISERROR(VLOOKUP(VLOOKUP($A159, 'E4 TB Allocation Details'!$A$18:$L$214, MATCH("A &amp; G ID", 'E4 TB Allocation Details'!$A$18:$L$18, 0),FALSE), 'E2 Allocators'!$B$15:$W$361, MATCH('O5 Details by Class &amp; Accounts'!CL$18, 'E2 Allocators'!$B$15:$W$15, 0),FALSE)*$E159), 0, VLOOKUP(VLOOKUP($A159, 'E4 TB Allocation Details'!$A$18:$L$214, MATCH("A &amp; G ID", 'E4 TB Allocation Details'!$A$18:$L$18, 0),FALSE), 'E2 Allocators'!$B$15:$W$361, MATCH('O5 Details by Class &amp; Accounts'!CL$18, 'E2 Allocators'!$B$15:$W$15, 0),FALSE)*$E159)</f>
        <v>0</v>
      </c>
      <c r="CM159" s="1321">
        <f>IF(ISERROR(VLOOKUP(VLOOKUP($A159, 'E4 TB Allocation Details'!$A$18:$L$214, MATCH("A &amp; G ID", 'E4 TB Allocation Details'!$A$18:$L$18, 0),FALSE), 'E2 Allocators'!$B$15:$W$361, MATCH('O5 Details by Class &amp; Accounts'!CM$18, 'E2 Allocators'!$B$15:$W$15, 0),FALSE)*$E159), 0, VLOOKUP(VLOOKUP($A159, 'E4 TB Allocation Details'!$A$18:$L$214, MATCH("A &amp; G ID", 'E4 TB Allocation Details'!$A$18:$L$18, 0),FALSE), 'E2 Allocators'!$B$15:$W$361, MATCH('O5 Details by Class &amp; Accounts'!CM$18, 'E2 Allocators'!$B$15:$W$15, 0),FALSE)*$E159)</f>
        <v>0</v>
      </c>
      <c r="CN159" s="1321">
        <f t="shared" si="42"/>
        <v>0</v>
      </c>
      <c r="CO159" s="1650">
        <f t="shared" si="43"/>
        <v>0</v>
      </c>
      <c r="CQ159" s="1898">
        <v>1855</v>
      </c>
    </row>
    <row r="160" spans="1:95" s="64" customFormat="1" ht="25.5">
      <c r="A160" s="1089">
        <v>5135</v>
      </c>
      <c r="B160" s="1088" t="s">
        <v>10</v>
      </c>
      <c r="C160" s="1647">
        <f>IF(ISERROR(VLOOKUP($A160,'I3 TB Data'!$A$19:$H$484,MATCH('O5 Details by Class &amp; Accounts'!$C$18, 'I3 TB Data'!$A$19:$H$19,0),0)), 0, VLOOKUP($A160,'I3 TB Data'!$A$19:$H$484,MATCH('O5 Details by Class &amp; Accounts'!$C$18,'I3 TB Data'!$A$19:$H$19,0),0))</f>
        <v>63000</v>
      </c>
      <c r="D160" s="1648"/>
      <c r="E160" s="1647">
        <f t="shared" si="44"/>
        <v>63000</v>
      </c>
      <c r="F160" s="1649">
        <f>IF(ISERROR(VLOOKUP($A160, 'E1 Categorization'!A33:E124, MATCH("Customer Component", 'E1 Categorization'!$A$33:$E$33,0), 0)), 0, IF(VLOOKUP($A160, 'E1 Categorization'!A33:E124, MATCH("Customer Component", 'E1 Categorization'!$A$33:$E$33,0), 0)=0, 'O5 Details by Class &amp; Accounts'!$E160, IF(AND(VLOOKUP($A160, 'E1 Categorization'!A33:E124, MATCH("Customer Component", 'E1 Categorization'!$A$33:$E$33,0), 0) &gt;0, VLOOKUP($A160, 'E1 Categorization'!A33:E124, MATCH("Customer Component", 'E1 Categorization'!$A$33:$E$33,0), 0)&lt;1), 'O5 Details by Class &amp; Accounts'!$E160*(1-VLOOKUP($A160, 'E1 Categorization'!A33:E124, MATCH("Customer Component", 'E1 Categorization'!$A$33:$E$33,0), 0)), 0)))</f>
        <v>37800</v>
      </c>
      <c r="G160" s="1649">
        <f>IF(ISERROR(VLOOKUP($A160, 'E1 Categorization'!A33:E124, MATCH("Customer Component", 'E1 Categorization'!$A$33:$E$33,0), 0)),0, IF(VLOOKUP($A160, 'E1 Categorization'!A33:E124, MATCH("Customer Component", 'E1 Categorization'!$A$33:$E$33,0), 0)=0, 0, IF(AND(VLOOKUP($A160, 'E1 Categorization'!A33:E124, MATCH("Customer Component", 'E1 Categorization'!$A$33:$E$33,0), 0) &gt;0, VLOOKUP($A160, 'E1 Categorization'!A33:E124, MATCH("Customer Component", 'E1 Categorization'!$A$33:$E$33,0), 0)&lt;1), 'O5 Details by Class &amp; Accounts'!$E160*(VLOOKUP($A160, 'E1 Categorization'!A33:E124, MATCH("Customer Component", 'E1 Categorization'!$A$33:$E$33,0), 0)), 'O5 Details by Class &amp; Accounts'!$E160)))</f>
        <v>25200</v>
      </c>
      <c r="H160" s="1321">
        <f t="shared" si="38"/>
        <v>63000</v>
      </c>
      <c r="I160" s="1321">
        <f>IF(ISERROR(VLOOKUP(VLOOKUP($A160, 'E4 TB Allocation Details'!$A$18:$L$214, MATCH("Demand ID", 'E4 TB Allocation Details'!$A$18:$L$18, 0),FALSE), 'E2 Allocators'!$B$15:$W$361, MATCH('O5 Details by Class &amp; Accounts'!I$18, 'E2 Allocators'!$B$15:$W$15, 0),FALSE)*$F160), 0, VLOOKUP(VLOOKUP($A160, 'E4 TB Allocation Details'!$A$18:$L$214, MATCH("Demand ID", 'E4 TB Allocation Details'!$A$18:$L$18, 0),FALSE), 'E2 Allocators'!$B$15:$W$361, MATCH('O5 Details by Class &amp; Accounts'!I$18, 'E2 Allocators'!$B$15:$W$15, 0),FALSE)*$F160)</f>
        <v>20402.681100626287</v>
      </c>
      <c r="J160" s="1321">
        <f>IF(ISERROR(VLOOKUP(VLOOKUP($A160, 'E4 TB Allocation Details'!$A$18:$L$214, MATCH("Demand ID", 'E4 TB Allocation Details'!$A$18:$L$18, 0),FALSE), 'E2 Allocators'!$B$15:$W$361, MATCH('O5 Details by Class &amp; Accounts'!J$18, 'E2 Allocators'!$B$15:$W$15, 0),FALSE)*$F160), 0, VLOOKUP(VLOOKUP($A160, 'E4 TB Allocation Details'!$A$18:$L$214, MATCH("Demand ID", 'E4 TB Allocation Details'!$A$18:$L$18, 0),FALSE), 'E2 Allocators'!$B$15:$W$361, MATCH('O5 Details by Class &amp; Accounts'!J$18, 'E2 Allocators'!$B$15:$W$15, 0),FALSE)*$F160)</f>
        <v>10722.239516597901</v>
      </c>
      <c r="K160" s="1321">
        <f>IF(ISERROR(VLOOKUP(VLOOKUP($A160, 'E4 TB Allocation Details'!$A$18:$L$214, MATCH("Demand ID", 'E4 TB Allocation Details'!$A$18:$L$18, 0),FALSE), 'E2 Allocators'!$B$15:$W$361, MATCH('O5 Details by Class &amp; Accounts'!K$18, 'E2 Allocators'!$B$15:$W$15, 0),FALSE)*$F160), 0, VLOOKUP(VLOOKUP($A160, 'E4 TB Allocation Details'!$A$18:$L$214, MATCH("Demand ID", 'E4 TB Allocation Details'!$A$18:$L$18, 0),FALSE), 'E2 Allocators'!$B$15:$W$361, MATCH('O5 Details by Class &amp; Accounts'!K$18, 'E2 Allocators'!$B$15:$W$15, 0),FALSE)*$F160)</f>
        <v>6587.1819942928005</v>
      </c>
      <c r="L160" s="1321">
        <f>IF(ISERROR(VLOOKUP(VLOOKUP($A160, 'E4 TB Allocation Details'!$A$18:$L$214, MATCH("Demand ID", 'E4 TB Allocation Details'!$A$18:$L$18, 0),FALSE), 'E2 Allocators'!$B$15:$W$361, MATCH('O5 Details by Class &amp; Accounts'!L$18, 'E2 Allocators'!$B$15:$W$15, 0),FALSE)*$F160), 0, VLOOKUP(VLOOKUP($A160, 'E4 TB Allocation Details'!$A$18:$L$214, MATCH("Demand ID", 'E4 TB Allocation Details'!$A$18:$L$18, 0),FALSE), 'E2 Allocators'!$B$15:$W$361, MATCH('O5 Details by Class &amp; Accounts'!L$18, 'E2 Allocators'!$B$15:$W$15, 0),FALSE)*$F160)</f>
        <v>0</v>
      </c>
      <c r="M160" s="1321">
        <f>IF(ISERROR(VLOOKUP(VLOOKUP($A160, 'E4 TB Allocation Details'!$A$18:$L$214, MATCH("Demand ID", 'E4 TB Allocation Details'!$A$18:$L$18, 0),FALSE), 'E2 Allocators'!$B$15:$W$361, MATCH('O5 Details by Class &amp; Accounts'!M$18, 'E2 Allocators'!$B$15:$W$15, 0),FALSE)*$F160), 0, VLOOKUP(VLOOKUP($A160, 'E4 TB Allocation Details'!$A$18:$L$214, MATCH("Demand ID", 'E4 TB Allocation Details'!$A$18:$L$18, 0),FALSE), 'E2 Allocators'!$B$15:$W$361, MATCH('O5 Details by Class &amp; Accounts'!M$18, 'E2 Allocators'!$B$15:$W$15, 0),FALSE)*$F160)</f>
        <v>0</v>
      </c>
      <c r="N160" s="1321">
        <f>IF(ISERROR(VLOOKUP(VLOOKUP($A160, 'E4 TB Allocation Details'!$A$18:$L$214, MATCH("Demand ID", 'E4 TB Allocation Details'!$A$18:$L$18, 0),FALSE), 'E2 Allocators'!$B$15:$W$361, MATCH('O5 Details by Class &amp; Accounts'!N$18, 'E2 Allocators'!$B$15:$W$15, 0),FALSE)*$F160), 0, VLOOKUP(VLOOKUP($A160, 'E4 TB Allocation Details'!$A$18:$L$214, MATCH("Demand ID", 'E4 TB Allocation Details'!$A$18:$L$18, 0),FALSE), 'E2 Allocators'!$B$15:$W$361, MATCH('O5 Details by Class &amp; Accounts'!N$18, 'E2 Allocators'!$B$15:$W$15, 0),FALSE)*$F160)</f>
        <v>0</v>
      </c>
      <c r="O160" s="1321">
        <f>IF(ISERROR(VLOOKUP(VLOOKUP($A160, 'E4 TB Allocation Details'!$A$18:$L$214, MATCH("Demand ID", 'E4 TB Allocation Details'!$A$18:$L$18, 0),FALSE), 'E2 Allocators'!$B$15:$W$361, MATCH('O5 Details by Class &amp; Accounts'!O$18, 'E2 Allocators'!$B$15:$W$15, 0),FALSE)*$F160), 0, VLOOKUP(VLOOKUP($A160, 'E4 TB Allocation Details'!$A$18:$L$214, MATCH("Demand ID", 'E4 TB Allocation Details'!$A$18:$L$18, 0),FALSE), 'E2 Allocators'!$B$15:$W$361, MATCH('O5 Details by Class &amp; Accounts'!O$18, 'E2 Allocators'!$B$15:$W$15, 0),FALSE)*$F160)</f>
        <v>21.387904575930431</v>
      </c>
      <c r="P160" s="1321">
        <f>IF(ISERROR(VLOOKUP(VLOOKUP($A160, 'E4 TB Allocation Details'!$A$18:$L$214, MATCH("Demand ID", 'E4 TB Allocation Details'!$A$18:$L$18, 0),FALSE), 'E2 Allocators'!$B$15:$W$361, MATCH('O5 Details by Class &amp; Accounts'!P$18, 'E2 Allocators'!$B$15:$W$15, 0),FALSE)*$F160), 0, VLOOKUP(VLOOKUP($A160, 'E4 TB Allocation Details'!$A$18:$L$214, MATCH("Demand ID", 'E4 TB Allocation Details'!$A$18:$L$18, 0),FALSE), 'E2 Allocators'!$B$15:$W$361, MATCH('O5 Details by Class &amp; Accounts'!P$18, 'E2 Allocators'!$B$15:$W$15, 0),FALSE)*$F160)</f>
        <v>0</v>
      </c>
      <c r="Q160" s="1321">
        <f>IF(ISERROR(VLOOKUP(VLOOKUP($A160, 'E4 TB Allocation Details'!$A$18:$L$214, MATCH("Demand ID", 'E4 TB Allocation Details'!$A$18:$L$18, 0),FALSE), 'E2 Allocators'!$B$15:$W$361, MATCH('O5 Details by Class &amp; Accounts'!Q$18, 'E2 Allocators'!$B$15:$W$15, 0),FALSE)*$F160), 0, VLOOKUP(VLOOKUP($A160, 'E4 TB Allocation Details'!$A$18:$L$214, MATCH("Demand ID", 'E4 TB Allocation Details'!$A$18:$L$18, 0),FALSE), 'E2 Allocators'!$B$15:$W$361, MATCH('O5 Details by Class &amp; Accounts'!Q$18, 'E2 Allocators'!$B$15:$W$15, 0),FALSE)*$F160)</f>
        <v>66.509483907086917</v>
      </c>
      <c r="R160" s="1321">
        <f>IF(ISERROR(VLOOKUP(VLOOKUP($A160, 'E4 TB Allocation Details'!$A$18:$L$214, MATCH("Demand ID", 'E4 TB Allocation Details'!$A$18:$L$18, 0),FALSE), 'E2 Allocators'!$B$15:$W$361, MATCH('O5 Details by Class &amp; Accounts'!R$18, 'E2 Allocators'!$B$15:$W$15, 0),FALSE)*$F160), 0, VLOOKUP(VLOOKUP($A160, 'E4 TB Allocation Details'!$A$18:$L$214, MATCH("Demand ID", 'E4 TB Allocation Details'!$A$18:$L$18, 0),FALSE), 'E2 Allocators'!$B$15:$W$361, MATCH('O5 Details by Class &amp; Accounts'!R$18, 'E2 Allocators'!$B$15:$W$15, 0),FALSE)*$F160)</f>
        <v>0</v>
      </c>
      <c r="S160" s="1321">
        <f>IF(ISERROR(VLOOKUP(VLOOKUP($A160, 'E4 TB Allocation Details'!$A$18:$L$214, MATCH("Demand ID", 'E4 TB Allocation Details'!$A$18:$L$18, 0),FALSE), 'E2 Allocators'!$B$15:$W$361, MATCH('O5 Details by Class &amp; Accounts'!S$18, 'E2 Allocators'!$B$15:$W$15, 0),FALSE)*$F160), 0, VLOOKUP(VLOOKUP($A160, 'E4 TB Allocation Details'!$A$18:$L$214, MATCH("Demand ID", 'E4 TB Allocation Details'!$A$18:$L$18, 0),FALSE), 'E2 Allocators'!$B$15:$W$361, MATCH('O5 Details by Class &amp; Accounts'!S$18, 'E2 Allocators'!$B$15:$W$15, 0),FALSE)*$F160)</f>
        <v>0</v>
      </c>
      <c r="T160" s="1321">
        <f>IF(ISERROR(VLOOKUP(VLOOKUP($A160, 'E4 TB Allocation Details'!$A$18:$L$214, MATCH("Demand ID", 'E4 TB Allocation Details'!$A$18:$L$18, 0),FALSE), 'E2 Allocators'!$B$15:$W$361, MATCH('O5 Details by Class &amp; Accounts'!T$18, 'E2 Allocators'!$B$15:$W$15, 0),FALSE)*$F160), 0, VLOOKUP(VLOOKUP($A160, 'E4 TB Allocation Details'!$A$18:$L$214, MATCH("Demand ID", 'E4 TB Allocation Details'!$A$18:$L$18, 0),FALSE), 'E2 Allocators'!$B$15:$W$361, MATCH('O5 Details by Class &amp; Accounts'!T$18, 'E2 Allocators'!$B$15:$W$15, 0),FALSE)*$F160)</f>
        <v>0</v>
      </c>
      <c r="U160" s="1321">
        <f>IF(ISERROR(VLOOKUP(VLOOKUP($A160, 'E4 TB Allocation Details'!$A$18:$L$214, MATCH("Demand ID", 'E4 TB Allocation Details'!$A$18:$L$18, 0),FALSE), 'E2 Allocators'!$B$15:$W$361, MATCH('O5 Details by Class &amp; Accounts'!U$18, 'E2 Allocators'!$B$15:$W$15, 0),FALSE)*$F160), 0, VLOOKUP(VLOOKUP($A160, 'E4 TB Allocation Details'!$A$18:$L$214, MATCH("Demand ID", 'E4 TB Allocation Details'!$A$18:$L$18, 0),FALSE), 'E2 Allocators'!$B$15:$W$361, MATCH('O5 Details by Class &amp; Accounts'!U$18, 'E2 Allocators'!$B$15:$W$15, 0),FALSE)*$F160)</f>
        <v>0</v>
      </c>
      <c r="V160" s="1321">
        <f>IF(ISERROR(VLOOKUP(VLOOKUP($A160, 'E4 TB Allocation Details'!$A$18:$L$214, MATCH("Demand ID", 'E4 TB Allocation Details'!$A$18:$L$18, 0),FALSE), 'E2 Allocators'!$B$15:$W$361, MATCH('O5 Details by Class &amp; Accounts'!V$18, 'E2 Allocators'!$B$15:$W$15, 0),FALSE)*$F160), 0, VLOOKUP(VLOOKUP($A160, 'E4 TB Allocation Details'!$A$18:$L$214, MATCH("Demand ID", 'E4 TB Allocation Details'!$A$18:$L$18, 0),FALSE), 'E2 Allocators'!$B$15:$W$361, MATCH('O5 Details by Class &amp; Accounts'!V$18, 'E2 Allocators'!$B$15:$W$15, 0),FALSE)*$F160)</f>
        <v>0</v>
      </c>
      <c r="W160" s="1321">
        <f>IF(ISERROR(VLOOKUP(VLOOKUP($A160, 'E4 TB Allocation Details'!$A$18:$L$214, MATCH("Demand ID", 'E4 TB Allocation Details'!$A$18:$L$18, 0),FALSE), 'E2 Allocators'!$B$15:$W$361, MATCH('O5 Details by Class &amp; Accounts'!W$18, 'E2 Allocators'!$B$15:$W$15, 0),FALSE)*$F160), 0, VLOOKUP(VLOOKUP($A160, 'E4 TB Allocation Details'!$A$18:$L$214, MATCH("Demand ID", 'E4 TB Allocation Details'!$A$18:$L$18, 0),FALSE), 'E2 Allocators'!$B$15:$W$361, MATCH('O5 Details by Class &amp; Accounts'!W$18, 'E2 Allocators'!$B$15:$W$15, 0),FALSE)*$F160)</f>
        <v>0</v>
      </c>
      <c r="X160" s="1321">
        <f>IF(ISERROR(VLOOKUP(VLOOKUP($A160, 'E4 TB Allocation Details'!$A$18:$L$214, MATCH("Demand ID", 'E4 TB Allocation Details'!$A$18:$L$18, 0),FALSE), 'E2 Allocators'!$B$15:$W$361, MATCH('O5 Details by Class &amp; Accounts'!X$18, 'E2 Allocators'!$B$15:$W$15, 0),FALSE)*$F160), 0, VLOOKUP(VLOOKUP($A160, 'E4 TB Allocation Details'!$A$18:$L$214, MATCH("Demand ID", 'E4 TB Allocation Details'!$A$18:$L$18, 0),FALSE), 'E2 Allocators'!$B$15:$W$361, MATCH('O5 Details by Class &amp; Accounts'!X$18, 'E2 Allocators'!$B$15:$W$15, 0),FALSE)*$F160)</f>
        <v>0</v>
      </c>
      <c r="Y160" s="1321">
        <f>IF(ISERROR(VLOOKUP(VLOOKUP($A160, 'E4 TB Allocation Details'!$A$18:$L$214, MATCH("Demand ID", 'E4 TB Allocation Details'!$A$18:$L$18, 0),FALSE), 'E2 Allocators'!$B$15:$W$361, MATCH('O5 Details by Class &amp; Accounts'!Y$18, 'E2 Allocators'!$B$15:$W$15, 0),FALSE)*$F160), 0, VLOOKUP(VLOOKUP($A160, 'E4 TB Allocation Details'!$A$18:$L$214, MATCH("Demand ID", 'E4 TB Allocation Details'!$A$18:$L$18, 0),FALSE), 'E2 Allocators'!$B$15:$W$361, MATCH('O5 Details by Class &amp; Accounts'!Y$18, 'E2 Allocators'!$B$15:$W$15, 0),FALSE)*$F160)</f>
        <v>0</v>
      </c>
      <c r="Z160" s="1321">
        <f>IF(ISERROR(VLOOKUP(VLOOKUP($A160, 'E4 TB Allocation Details'!$A$18:$L$214, MATCH("Demand ID", 'E4 TB Allocation Details'!$A$18:$L$18, 0),FALSE), 'E2 Allocators'!$B$15:$W$361, MATCH('O5 Details by Class &amp; Accounts'!Z$18, 'E2 Allocators'!$B$15:$W$15, 0),FALSE)*$F160), 0, VLOOKUP(VLOOKUP($A160, 'E4 TB Allocation Details'!$A$18:$L$214, MATCH("Demand ID", 'E4 TB Allocation Details'!$A$18:$L$18, 0),FALSE), 'E2 Allocators'!$B$15:$W$361, MATCH('O5 Details by Class &amp; Accounts'!Z$18, 'E2 Allocators'!$B$15:$W$15, 0),FALSE)*$F160)</f>
        <v>0</v>
      </c>
      <c r="AA160" s="1321">
        <f>IF(ISERROR(VLOOKUP(VLOOKUP($A160, 'E4 TB Allocation Details'!$A$18:$L$214, MATCH("Demand ID", 'E4 TB Allocation Details'!$A$18:$L$18, 0),FALSE), 'E2 Allocators'!$B$15:$W$361, MATCH('O5 Details by Class &amp; Accounts'!AA$18, 'E2 Allocators'!$B$15:$W$15, 0),FALSE)*$F160), 0, VLOOKUP(VLOOKUP($A160, 'E4 TB Allocation Details'!$A$18:$L$214, MATCH("Demand ID", 'E4 TB Allocation Details'!$A$18:$L$18, 0),FALSE), 'E2 Allocators'!$B$15:$W$361, MATCH('O5 Details by Class &amp; Accounts'!AA$18, 'E2 Allocators'!$B$15:$W$15, 0),FALSE)*$F160)</f>
        <v>0</v>
      </c>
      <c r="AB160" s="1321">
        <f>IF(ISERROR(VLOOKUP(VLOOKUP($A160, 'E4 TB Allocation Details'!$A$18:$L$214, MATCH("Demand ID", 'E4 TB Allocation Details'!$A$18:$L$18, 0),FALSE), 'E2 Allocators'!$B$15:$W$361, MATCH('O5 Details by Class &amp; Accounts'!AB$18, 'E2 Allocators'!$B$15:$W$15, 0),FALSE)*$F160), 0, VLOOKUP(VLOOKUP($A160, 'E4 TB Allocation Details'!$A$18:$L$214, MATCH("Demand ID", 'E4 TB Allocation Details'!$A$18:$L$18, 0),FALSE), 'E2 Allocators'!$B$15:$W$361, MATCH('O5 Details by Class &amp; Accounts'!AB$18, 'E2 Allocators'!$B$15:$W$15, 0),FALSE)*$F160)</f>
        <v>0</v>
      </c>
      <c r="AC160" s="1321">
        <f t="shared" si="39"/>
        <v>37800.000000000007</v>
      </c>
      <c r="AD160" s="1321">
        <f>IF(ISERROR(VLOOKUP(VLOOKUP($A160, 'E4 TB Allocation Details'!$A$18:$L$214, MATCH("Customer ID", 'E4 TB Allocation Details'!$A$18:$L$18, 0),FALSE), 'E2 Allocators'!$B$15:$W$361, MATCH('O5 Details by Class &amp; Accounts'!AD$18, 'E2 Allocators'!$B$15:$W$15, 0),FALSE)*$G160), 0, VLOOKUP(VLOOKUP($A160, 'E4 TB Allocation Details'!$A$18:$L$214, MATCH("Customer ID", 'E4 TB Allocation Details'!$A$18:$L$18, 0),FALSE), 'E2 Allocators'!$B$15:$W$361, MATCH('O5 Details by Class &amp; Accounts'!AD$18, 'E2 Allocators'!$B$15:$W$15, 0),FALSE)*$G160)</f>
        <v>21110.672729488448</v>
      </c>
      <c r="AE160" s="1321">
        <f>IF(ISERROR(VLOOKUP(VLOOKUP($A160, 'E4 TB Allocation Details'!$A$18:$L$214, MATCH("Customer ID", 'E4 TB Allocation Details'!$A$18:$L$18, 0),FALSE), 'E2 Allocators'!$B$15:$W$361, MATCH('O5 Details by Class &amp; Accounts'!AE$18, 'E2 Allocators'!$B$15:$W$15, 0),FALSE)*$G160), 0, VLOOKUP(VLOOKUP($A160, 'E4 TB Allocation Details'!$A$18:$L$214, MATCH("Customer ID", 'E4 TB Allocation Details'!$A$18:$L$18, 0),FALSE), 'E2 Allocators'!$B$15:$W$361, MATCH('O5 Details by Class &amp; Accounts'!AE$18, 'E2 Allocators'!$B$15:$W$15, 0),FALSE)*$G160)</f>
        <v>2598.7302296178791</v>
      </c>
      <c r="AF160" s="1321">
        <f>IF(ISERROR(VLOOKUP(VLOOKUP($A160, 'E4 TB Allocation Details'!$A$18:$L$214, MATCH("Customer ID", 'E4 TB Allocation Details'!$A$18:$L$18, 0),FALSE), 'E2 Allocators'!$B$15:$W$361, MATCH('O5 Details by Class &amp; Accounts'!AF$18, 'E2 Allocators'!$B$15:$W$15, 0),FALSE)*$G160), 0, VLOOKUP(VLOOKUP($A160, 'E4 TB Allocation Details'!$A$18:$L$214, MATCH("Customer ID", 'E4 TB Allocation Details'!$A$18:$L$18, 0),FALSE), 'E2 Allocators'!$B$15:$W$361, MATCH('O5 Details by Class &amp; Accounts'!AF$18, 'E2 Allocators'!$B$15:$W$15, 0),FALSE)*$G160)</f>
        <v>200.85685286109239</v>
      </c>
      <c r="AG160" s="1321">
        <f>IF(ISERROR(VLOOKUP(VLOOKUP($A160, 'E4 TB Allocation Details'!$A$18:$L$214, MATCH("Customer ID", 'E4 TB Allocation Details'!$A$18:$L$18, 0),FALSE), 'E2 Allocators'!$B$15:$W$361, MATCH('O5 Details by Class &amp; Accounts'!AG$18, 'E2 Allocators'!$B$15:$W$15, 0),FALSE)*$G160), 0, VLOOKUP(VLOOKUP($A160, 'E4 TB Allocation Details'!$A$18:$L$214, MATCH("Customer ID", 'E4 TB Allocation Details'!$A$18:$L$18, 0),FALSE), 'E2 Allocators'!$B$15:$W$361, MATCH('O5 Details by Class &amp; Accounts'!AG$18, 'E2 Allocators'!$B$15:$W$15, 0),FALSE)*$G160)</f>
        <v>0</v>
      </c>
      <c r="AH160" s="1321">
        <f>IF(ISERROR(VLOOKUP(VLOOKUP($A160, 'E4 TB Allocation Details'!$A$18:$L$214, MATCH("Customer ID", 'E4 TB Allocation Details'!$A$18:$L$18, 0),FALSE), 'E2 Allocators'!$B$15:$W$361, MATCH('O5 Details by Class &amp; Accounts'!AH$18, 'E2 Allocators'!$B$15:$W$15, 0),FALSE)*$G160), 0, VLOOKUP(VLOOKUP($A160, 'E4 TB Allocation Details'!$A$18:$L$214, MATCH("Customer ID", 'E4 TB Allocation Details'!$A$18:$L$18, 0),FALSE), 'E2 Allocators'!$B$15:$W$361, MATCH('O5 Details by Class &amp; Accounts'!AH$18, 'E2 Allocators'!$B$15:$W$15, 0),FALSE)*$G160)</f>
        <v>0</v>
      </c>
      <c r="AI160" s="1321">
        <f>IF(ISERROR(VLOOKUP(VLOOKUP($A160, 'E4 TB Allocation Details'!$A$18:$L$214, MATCH("Customer ID", 'E4 TB Allocation Details'!$A$18:$L$18, 0),FALSE), 'E2 Allocators'!$B$15:$W$361, MATCH('O5 Details by Class &amp; Accounts'!AI$18, 'E2 Allocators'!$B$15:$W$15, 0),FALSE)*$G160), 0, VLOOKUP(VLOOKUP($A160, 'E4 TB Allocation Details'!$A$18:$L$214, MATCH("Customer ID", 'E4 TB Allocation Details'!$A$18:$L$18, 0),FALSE), 'E2 Allocators'!$B$15:$W$361, MATCH('O5 Details by Class &amp; Accounts'!AI$18, 'E2 Allocators'!$B$15:$W$15, 0),FALSE)*$G160)</f>
        <v>0</v>
      </c>
      <c r="AJ160" s="1321">
        <f>IF(ISERROR(VLOOKUP(VLOOKUP($A160, 'E4 TB Allocation Details'!$A$18:$L$214, MATCH("Customer ID", 'E4 TB Allocation Details'!$A$18:$L$18, 0),FALSE), 'E2 Allocators'!$B$15:$W$361, MATCH('O5 Details by Class &amp; Accounts'!AJ$18, 'E2 Allocators'!$B$15:$W$15, 0),FALSE)*$G160), 0, VLOOKUP(VLOOKUP($A160, 'E4 TB Allocation Details'!$A$18:$L$214, MATCH("Customer ID", 'E4 TB Allocation Details'!$A$18:$L$18, 0),FALSE), 'E2 Allocators'!$B$15:$W$361, MATCH('O5 Details by Class &amp; Accounts'!AJ$18, 'E2 Allocators'!$B$15:$W$15, 0),FALSE)*$G160)</f>
        <v>1251.240480927127</v>
      </c>
      <c r="AK160" s="1321">
        <f>IF(ISERROR(VLOOKUP(VLOOKUP($A160, 'E4 TB Allocation Details'!$A$18:$L$214, MATCH("Customer ID", 'E4 TB Allocation Details'!$A$18:$L$18, 0),FALSE), 'E2 Allocators'!$B$15:$W$361, MATCH('O5 Details by Class &amp; Accounts'!AK$18, 'E2 Allocators'!$B$15:$W$15, 0),FALSE)*$G160), 0, VLOOKUP(VLOOKUP($A160, 'E4 TB Allocation Details'!$A$18:$L$214, MATCH("Customer ID", 'E4 TB Allocation Details'!$A$18:$L$18, 0),FALSE), 'E2 Allocators'!$B$15:$W$361, MATCH('O5 Details by Class &amp; Accounts'!AK$18, 'E2 Allocators'!$B$15:$W$15, 0),FALSE)*$G160)</f>
        <v>0</v>
      </c>
      <c r="AL160" s="1321">
        <f>IF(ISERROR(VLOOKUP(VLOOKUP($A160, 'E4 TB Allocation Details'!$A$18:$L$214, MATCH("Customer ID", 'E4 TB Allocation Details'!$A$18:$L$18, 0),FALSE), 'E2 Allocators'!$B$15:$W$361, MATCH('O5 Details by Class &amp; Accounts'!AL$18, 'E2 Allocators'!$B$15:$W$15, 0),FALSE)*$G160), 0, VLOOKUP(VLOOKUP($A160, 'E4 TB Allocation Details'!$A$18:$L$214, MATCH("Customer ID", 'E4 TB Allocation Details'!$A$18:$L$18, 0),FALSE), 'E2 Allocators'!$B$15:$W$361, MATCH('O5 Details by Class &amp; Accounts'!AL$18, 'E2 Allocators'!$B$15:$W$15, 0),FALSE)*$G160)</f>
        <v>38.499707105450071</v>
      </c>
      <c r="AM160" s="1321">
        <f>IF(ISERROR(VLOOKUP(VLOOKUP($A160, 'E4 TB Allocation Details'!$A$18:$L$214, MATCH("Customer ID", 'E4 TB Allocation Details'!$A$18:$L$18, 0),FALSE), 'E2 Allocators'!$B$15:$W$361, MATCH('O5 Details by Class &amp; Accounts'!AM$18, 'E2 Allocators'!$B$15:$W$15, 0),FALSE)*$G160), 0, VLOOKUP(VLOOKUP($A160, 'E4 TB Allocation Details'!$A$18:$L$214, MATCH("Customer ID", 'E4 TB Allocation Details'!$A$18:$L$18, 0),FALSE), 'E2 Allocators'!$B$15:$W$361, MATCH('O5 Details by Class &amp; Accounts'!AM$18, 'E2 Allocators'!$B$15:$W$15, 0),FALSE)*$G160)</f>
        <v>0</v>
      </c>
      <c r="AN160" s="1321">
        <f>IF(ISERROR(VLOOKUP(VLOOKUP($A160, 'E4 TB Allocation Details'!$A$18:$L$214, MATCH("Customer ID", 'E4 TB Allocation Details'!$A$18:$L$18, 0),FALSE), 'E2 Allocators'!$B$15:$W$361, MATCH('O5 Details by Class &amp; Accounts'!AN$18, 'E2 Allocators'!$B$15:$W$15, 0),FALSE)*$G160), 0, VLOOKUP(VLOOKUP($A160, 'E4 TB Allocation Details'!$A$18:$L$214, MATCH("Customer ID", 'E4 TB Allocation Details'!$A$18:$L$18, 0),FALSE), 'E2 Allocators'!$B$15:$W$361, MATCH('O5 Details by Class &amp; Accounts'!AN$18, 'E2 Allocators'!$B$15:$W$15, 0),FALSE)*$G160)</f>
        <v>0</v>
      </c>
      <c r="AO160" s="1321">
        <f>IF(ISERROR(VLOOKUP(VLOOKUP($A160, 'E4 TB Allocation Details'!$A$18:$L$214, MATCH("Customer ID", 'E4 TB Allocation Details'!$A$18:$L$18, 0),FALSE), 'E2 Allocators'!$B$15:$W$361, MATCH('O5 Details by Class &amp; Accounts'!AO$18, 'E2 Allocators'!$B$15:$W$15, 0),FALSE)*$G160), 0, VLOOKUP(VLOOKUP($A160, 'E4 TB Allocation Details'!$A$18:$L$214, MATCH("Customer ID", 'E4 TB Allocation Details'!$A$18:$L$18, 0),FALSE), 'E2 Allocators'!$B$15:$W$361, MATCH('O5 Details by Class &amp; Accounts'!AO$18, 'E2 Allocators'!$B$15:$W$15, 0),FALSE)*$G160)</f>
        <v>0</v>
      </c>
      <c r="AP160" s="1321">
        <f>IF(ISERROR(VLOOKUP(VLOOKUP($A160, 'E4 TB Allocation Details'!$A$18:$L$214, MATCH("Customer ID", 'E4 TB Allocation Details'!$A$18:$L$18, 0),FALSE), 'E2 Allocators'!$B$15:$W$361, MATCH('O5 Details by Class &amp; Accounts'!AP$18, 'E2 Allocators'!$B$15:$W$15, 0),FALSE)*$G160), 0, VLOOKUP(VLOOKUP($A160, 'E4 TB Allocation Details'!$A$18:$L$214, MATCH("Customer ID", 'E4 TB Allocation Details'!$A$18:$L$18, 0),FALSE), 'E2 Allocators'!$B$15:$W$361, MATCH('O5 Details by Class &amp; Accounts'!AP$18, 'E2 Allocators'!$B$15:$W$15, 0),FALSE)*$G160)</f>
        <v>0</v>
      </c>
      <c r="AQ160" s="1321">
        <f>IF(ISERROR(VLOOKUP(VLOOKUP($A160, 'E4 TB Allocation Details'!$A$18:$L$214, MATCH("Customer ID", 'E4 TB Allocation Details'!$A$18:$L$18, 0),FALSE), 'E2 Allocators'!$B$15:$W$361, MATCH('O5 Details by Class &amp; Accounts'!AQ$18, 'E2 Allocators'!$B$15:$W$15, 0),FALSE)*$G160), 0, VLOOKUP(VLOOKUP($A160, 'E4 TB Allocation Details'!$A$18:$L$214, MATCH("Customer ID", 'E4 TB Allocation Details'!$A$18:$L$18, 0),FALSE), 'E2 Allocators'!$B$15:$W$361, MATCH('O5 Details by Class &amp; Accounts'!AQ$18, 'E2 Allocators'!$B$15:$W$15, 0),FALSE)*$G160)</f>
        <v>0</v>
      </c>
      <c r="AR160" s="1321">
        <f>IF(ISERROR(VLOOKUP(VLOOKUP($A160, 'E4 TB Allocation Details'!$A$18:$L$214, MATCH("Customer ID", 'E4 TB Allocation Details'!$A$18:$L$18, 0),FALSE), 'E2 Allocators'!$B$15:$W$361, MATCH('O5 Details by Class &amp; Accounts'!AR$18, 'E2 Allocators'!$B$15:$W$15, 0),FALSE)*$G160), 0, VLOOKUP(VLOOKUP($A160, 'E4 TB Allocation Details'!$A$18:$L$214, MATCH("Customer ID", 'E4 TB Allocation Details'!$A$18:$L$18, 0),FALSE), 'E2 Allocators'!$B$15:$W$361, MATCH('O5 Details by Class &amp; Accounts'!AR$18, 'E2 Allocators'!$B$15:$W$15, 0),FALSE)*$G160)</f>
        <v>0</v>
      </c>
      <c r="AS160" s="1321">
        <f>IF(ISERROR(VLOOKUP(VLOOKUP($A160, 'E4 TB Allocation Details'!$A$18:$L$214, MATCH("Customer ID", 'E4 TB Allocation Details'!$A$18:$L$18, 0),FALSE), 'E2 Allocators'!$B$15:$W$361, MATCH('O5 Details by Class &amp; Accounts'!AS$18, 'E2 Allocators'!$B$15:$W$15, 0),FALSE)*$G160), 0, VLOOKUP(VLOOKUP($A160, 'E4 TB Allocation Details'!$A$18:$L$214, MATCH("Customer ID", 'E4 TB Allocation Details'!$A$18:$L$18, 0),FALSE), 'E2 Allocators'!$B$15:$W$361, MATCH('O5 Details by Class &amp; Accounts'!AS$18, 'E2 Allocators'!$B$15:$W$15, 0),FALSE)*$G160)</f>
        <v>0</v>
      </c>
      <c r="AT160" s="1321">
        <f>IF(ISERROR(VLOOKUP(VLOOKUP($A160, 'E4 TB Allocation Details'!$A$18:$L$214, MATCH("Customer ID", 'E4 TB Allocation Details'!$A$18:$L$18, 0),FALSE), 'E2 Allocators'!$B$15:$W$361, MATCH('O5 Details by Class &amp; Accounts'!AT$18, 'E2 Allocators'!$B$15:$W$15, 0),FALSE)*$G160), 0, VLOOKUP(VLOOKUP($A160, 'E4 TB Allocation Details'!$A$18:$L$214, MATCH("Customer ID", 'E4 TB Allocation Details'!$A$18:$L$18, 0),FALSE), 'E2 Allocators'!$B$15:$W$361, MATCH('O5 Details by Class &amp; Accounts'!AT$18, 'E2 Allocators'!$B$15:$W$15, 0),FALSE)*$G160)</f>
        <v>0</v>
      </c>
      <c r="AU160" s="1321">
        <f>IF(ISERROR(VLOOKUP(VLOOKUP($A160, 'E4 TB Allocation Details'!$A$18:$L$214, MATCH("Customer ID", 'E4 TB Allocation Details'!$A$18:$L$18, 0),FALSE), 'E2 Allocators'!$B$15:$W$361, MATCH('O5 Details by Class &amp; Accounts'!AU$18, 'E2 Allocators'!$B$15:$W$15, 0),FALSE)*$G160), 0, VLOOKUP(VLOOKUP($A160, 'E4 TB Allocation Details'!$A$18:$L$214, MATCH("Customer ID", 'E4 TB Allocation Details'!$A$18:$L$18, 0),FALSE), 'E2 Allocators'!$B$15:$W$361, MATCH('O5 Details by Class &amp; Accounts'!AU$18, 'E2 Allocators'!$B$15:$W$15, 0),FALSE)*$G160)</f>
        <v>0</v>
      </c>
      <c r="AV160" s="1321">
        <f>IF(ISERROR(VLOOKUP(VLOOKUP($A160, 'E4 TB Allocation Details'!$A$18:$L$214, MATCH("Customer ID", 'E4 TB Allocation Details'!$A$18:$L$18, 0),FALSE), 'E2 Allocators'!$B$15:$W$361, MATCH('O5 Details by Class &amp; Accounts'!AV$18, 'E2 Allocators'!$B$15:$W$15, 0),FALSE)*$G160), 0, VLOOKUP(VLOOKUP($A160, 'E4 TB Allocation Details'!$A$18:$L$214, MATCH("Customer ID", 'E4 TB Allocation Details'!$A$18:$L$18, 0),FALSE), 'E2 Allocators'!$B$15:$W$361, MATCH('O5 Details by Class &amp; Accounts'!AV$18, 'E2 Allocators'!$B$15:$W$15, 0),FALSE)*$G160)</f>
        <v>0</v>
      </c>
      <c r="AW160" s="1321">
        <f>IF(ISERROR(VLOOKUP(VLOOKUP($A160, 'E4 TB Allocation Details'!$A$18:$L$214, MATCH("Customer ID", 'E4 TB Allocation Details'!$A$18:$L$18, 0),FALSE), 'E2 Allocators'!$B$15:$W$361, MATCH('O5 Details by Class &amp; Accounts'!AW$18, 'E2 Allocators'!$B$15:$W$15, 0),FALSE)*$G160), 0, VLOOKUP(VLOOKUP($A160, 'E4 TB Allocation Details'!$A$18:$L$214, MATCH("Customer ID", 'E4 TB Allocation Details'!$A$18:$L$18, 0),FALSE), 'E2 Allocators'!$B$15:$W$361, MATCH('O5 Details by Class &amp; Accounts'!AW$18, 'E2 Allocators'!$B$15:$W$15, 0),FALSE)*$G160)</f>
        <v>0</v>
      </c>
      <c r="AX160" s="1321">
        <f t="shared" si="40"/>
        <v>25199.999999999996</v>
      </c>
      <c r="AY160" s="1321">
        <f>IF(ISERROR(VLOOKUP(VLOOKUP($A160, 'E4 TB Allocation Details'!$A$18:$L$214, MATCH("Misc ID", 'E4 TB Allocation Details'!$A$18:$L$18, 0),FALSE), 'E2 Allocators'!$B$15:$W$361, MATCH('O5 Details by Class &amp; Accounts'!AY$18, 'E2 Allocators'!$B$15:$W$15, 0),FALSE)*$E160), 0, VLOOKUP(VLOOKUP($A160, 'E4 TB Allocation Details'!$A$18:$L$214, MATCH("Misc ID", 'E4 TB Allocation Details'!$A$18:$L$18, 0),FALSE), 'E2 Allocators'!$B$15:$W$361, MATCH('O5 Details by Class &amp; Accounts'!AY$18, 'E2 Allocators'!$B$15:$W$15, 0),FALSE)*$E160)</f>
        <v>0</v>
      </c>
      <c r="AZ160" s="1321">
        <f>IF(ISERROR(VLOOKUP(VLOOKUP($A160, 'E4 TB Allocation Details'!$A$18:$L$214, MATCH("Misc ID", 'E4 TB Allocation Details'!$A$18:$L$18, 0),FALSE), 'E2 Allocators'!$B$15:$W$361, MATCH('O5 Details by Class &amp; Accounts'!AZ$18, 'E2 Allocators'!$B$15:$W$15, 0),FALSE)*$E160), 0, VLOOKUP(VLOOKUP($A160, 'E4 TB Allocation Details'!$A$18:$L$214, MATCH("Misc ID", 'E4 TB Allocation Details'!$A$18:$L$18, 0),FALSE), 'E2 Allocators'!$B$15:$W$361, MATCH('O5 Details by Class &amp; Accounts'!AZ$18, 'E2 Allocators'!$B$15:$W$15, 0),FALSE)*$E160)</f>
        <v>0</v>
      </c>
      <c r="BA160" s="1321">
        <f>IF(ISERROR(VLOOKUP(VLOOKUP($A160, 'E4 TB Allocation Details'!$A$18:$L$214, MATCH("Misc ID", 'E4 TB Allocation Details'!$A$18:$L$18, 0),FALSE), 'E2 Allocators'!$B$15:$W$361, MATCH('O5 Details by Class &amp; Accounts'!BA$18, 'E2 Allocators'!$B$15:$W$15, 0),FALSE)*$E160), 0, VLOOKUP(VLOOKUP($A160, 'E4 TB Allocation Details'!$A$18:$L$214, MATCH("Misc ID", 'E4 TB Allocation Details'!$A$18:$L$18, 0),FALSE), 'E2 Allocators'!$B$15:$W$361, MATCH('O5 Details by Class &amp; Accounts'!BA$18, 'E2 Allocators'!$B$15:$W$15, 0),FALSE)*$E160)</f>
        <v>0</v>
      </c>
      <c r="BB160" s="1321">
        <f>IF(ISERROR(VLOOKUP(VLOOKUP($A160, 'E4 TB Allocation Details'!$A$18:$L$214, MATCH("Misc ID", 'E4 TB Allocation Details'!$A$18:$L$18, 0),FALSE), 'E2 Allocators'!$B$15:$W$361, MATCH('O5 Details by Class &amp; Accounts'!BB$18, 'E2 Allocators'!$B$15:$W$15, 0),FALSE)*$E160), 0, VLOOKUP(VLOOKUP($A160, 'E4 TB Allocation Details'!$A$18:$L$214, MATCH("Misc ID", 'E4 TB Allocation Details'!$A$18:$L$18, 0),FALSE), 'E2 Allocators'!$B$15:$W$361, MATCH('O5 Details by Class &amp; Accounts'!BB$18, 'E2 Allocators'!$B$15:$W$15, 0),FALSE)*$E160)</f>
        <v>0</v>
      </c>
      <c r="BC160" s="1321">
        <f>IF(ISERROR(VLOOKUP(VLOOKUP($A160, 'E4 TB Allocation Details'!$A$18:$L$214, MATCH("Misc ID", 'E4 TB Allocation Details'!$A$18:$L$18, 0),FALSE), 'E2 Allocators'!$B$15:$W$361, MATCH('O5 Details by Class &amp; Accounts'!BC$18, 'E2 Allocators'!$B$15:$W$15, 0),FALSE)*$E160), 0, VLOOKUP(VLOOKUP($A160, 'E4 TB Allocation Details'!$A$18:$L$214, MATCH("Misc ID", 'E4 TB Allocation Details'!$A$18:$L$18, 0),FALSE), 'E2 Allocators'!$B$15:$W$361, MATCH('O5 Details by Class &amp; Accounts'!BC$18, 'E2 Allocators'!$B$15:$W$15, 0),FALSE)*$E160)</f>
        <v>0</v>
      </c>
      <c r="BD160" s="1321">
        <f>IF(ISERROR(VLOOKUP(VLOOKUP($A160, 'E4 TB Allocation Details'!$A$18:$L$214, MATCH("Misc ID", 'E4 TB Allocation Details'!$A$18:$L$18, 0),FALSE), 'E2 Allocators'!$B$15:$W$361, MATCH('O5 Details by Class &amp; Accounts'!BD$18, 'E2 Allocators'!$B$15:$W$15, 0),FALSE)*$E160), 0, VLOOKUP(VLOOKUP($A160, 'E4 TB Allocation Details'!$A$18:$L$214, MATCH("Misc ID", 'E4 TB Allocation Details'!$A$18:$L$18, 0),FALSE), 'E2 Allocators'!$B$15:$W$361, MATCH('O5 Details by Class &amp; Accounts'!BD$18, 'E2 Allocators'!$B$15:$W$15, 0),FALSE)*$E160)</f>
        <v>0</v>
      </c>
      <c r="BE160" s="1321">
        <f>IF(ISERROR(VLOOKUP(VLOOKUP($A160, 'E4 TB Allocation Details'!$A$18:$L$214, MATCH("Misc ID", 'E4 TB Allocation Details'!$A$18:$L$18, 0),FALSE), 'E2 Allocators'!$B$15:$W$361, MATCH('O5 Details by Class &amp; Accounts'!BE$18, 'E2 Allocators'!$B$15:$W$15, 0),FALSE)*$E160), 0, VLOOKUP(VLOOKUP($A160, 'E4 TB Allocation Details'!$A$18:$L$214, MATCH("Misc ID", 'E4 TB Allocation Details'!$A$18:$L$18, 0),FALSE), 'E2 Allocators'!$B$15:$W$361, MATCH('O5 Details by Class &amp; Accounts'!BE$18, 'E2 Allocators'!$B$15:$W$15, 0),FALSE)*$E160)</f>
        <v>0</v>
      </c>
      <c r="BF160" s="1321">
        <f>IF(ISERROR(VLOOKUP(VLOOKUP($A160, 'E4 TB Allocation Details'!$A$18:$L$214, MATCH("Misc ID", 'E4 TB Allocation Details'!$A$18:$L$18, 0),FALSE), 'E2 Allocators'!$B$15:$W$361, MATCH('O5 Details by Class &amp; Accounts'!BF$18, 'E2 Allocators'!$B$15:$W$15, 0),FALSE)*$E160), 0, VLOOKUP(VLOOKUP($A160, 'E4 TB Allocation Details'!$A$18:$L$214, MATCH("Misc ID", 'E4 TB Allocation Details'!$A$18:$L$18, 0),FALSE), 'E2 Allocators'!$B$15:$W$361, MATCH('O5 Details by Class &amp; Accounts'!BF$18, 'E2 Allocators'!$B$15:$W$15, 0),FALSE)*$E160)</f>
        <v>0</v>
      </c>
      <c r="BG160" s="1321">
        <f>IF(ISERROR(VLOOKUP(VLOOKUP($A160, 'E4 TB Allocation Details'!$A$18:$L$214, MATCH("Misc ID", 'E4 TB Allocation Details'!$A$18:$L$18, 0),FALSE), 'E2 Allocators'!$B$15:$W$361, MATCH('O5 Details by Class &amp; Accounts'!BG$18, 'E2 Allocators'!$B$15:$W$15, 0),FALSE)*$E160), 0, VLOOKUP(VLOOKUP($A160, 'E4 TB Allocation Details'!$A$18:$L$214, MATCH("Misc ID", 'E4 TB Allocation Details'!$A$18:$L$18, 0),FALSE), 'E2 Allocators'!$B$15:$W$361, MATCH('O5 Details by Class &amp; Accounts'!BG$18, 'E2 Allocators'!$B$15:$W$15, 0),FALSE)*$E160)</f>
        <v>0</v>
      </c>
      <c r="BH160" s="1321">
        <f>IF(ISERROR(VLOOKUP(VLOOKUP($A160, 'E4 TB Allocation Details'!$A$18:$L$214, MATCH("Misc ID", 'E4 TB Allocation Details'!$A$18:$L$18, 0),FALSE), 'E2 Allocators'!$B$15:$W$361, MATCH('O5 Details by Class &amp; Accounts'!BH$18, 'E2 Allocators'!$B$15:$W$15, 0),FALSE)*$E160), 0, VLOOKUP(VLOOKUP($A160, 'E4 TB Allocation Details'!$A$18:$L$214, MATCH("Misc ID", 'E4 TB Allocation Details'!$A$18:$L$18, 0),FALSE), 'E2 Allocators'!$B$15:$W$361, MATCH('O5 Details by Class &amp; Accounts'!BH$18, 'E2 Allocators'!$B$15:$W$15, 0),FALSE)*$E160)</f>
        <v>0</v>
      </c>
      <c r="BI160" s="1321">
        <f>IF(ISERROR(VLOOKUP(VLOOKUP($A160, 'E4 TB Allocation Details'!$A$18:$L$214, MATCH("Misc ID", 'E4 TB Allocation Details'!$A$18:$L$18, 0),FALSE), 'E2 Allocators'!$B$15:$W$361, MATCH('O5 Details by Class &amp; Accounts'!BI$18, 'E2 Allocators'!$B$15:$W$15, 0),FALSE)*$E160), 0, VLOOKUP(VLOOKUP($A160, 'E4 TB Allocation Details'!$A$18:$L$214, MATCH("Misc ID", 'E4 TB Allocation Details'!$A$18:$L$18, 0),FALSE), 'E2 Allocators'!$B$15:$W$361, MATCH('O5 Details by Class &amp; Accounts'!BI$18, 'E2 Allocators'!$B$15:$W$15, 0),FALSE)*$E160)</f>
        <v>0</v>
      </c>
      <c r="BJ160" s="1321">
        <f>IF(ISERROR(VLOOKUP(VLOOKUP($A160, 'E4 TB Allocation Details'!$A$18:$L$214, MATCH("Misc ID", 'E4 TB Allocation Details'!$A$18:$L$18, 0),FALSE), 'E2 Allocators'!$B$15:$W$361, MATCH('O5 Details by Class &amp; Accounts'!BJ$18, 'E2 Allocators'!$B$15:$W$15, 0),FALSE)*$E160), 0, VLOOKUP(VLOOKUP($A160, 'E4 TB Allocation Details'!$A$18:$L$214, MATCH("Misc ID", 'E4 TB Allocation Details'!$A$18:$L$18, 0),FALSE), 'E2 Allocators'!$B$15:$W$361, MATCH('O5 Details by Class &amp; Accounts'!BJ$18, 'E2 Allocators'!$B$15:$W$15, 0),FALSE)*$E160)</f>
        <v>0</v>
      </c>
      <c r="BK160" s="1321">
        <f>IF(ISERROR(VLOOKUP(VLOOKUP($A160, 'E4 TB Allocation Details'!$A$18:$L$214, MATCH("Misc ID", 'E4 TB Allocation Details'!$A$18:$L$18, 0),FALSE), 'E2 Allocators'!$B$15:$W$361, MATCH('O5 Details by Class &amp; Accounts'!BK$18, 'E2 Allocators'!$B$15:$W$15, 0),FALSE)*$E160), 0, VLOOKUP(VLOOKUP($A160, 'E4 TB Allocation Details'!$A$18:$L$214, MATCH("Misc ID", 'E4 TB Allocation Details'!$A$18:$L$18, 0),FALSE), 'E2 Allocators'!$B$15:$W$361, MATCH('O5 Details by Class &amp; Accounts'!BK$18, 'E2 Allocators'!$B$15:$W$15, 0),FALSE)*$E160)</f>
        <v>0</v>
      </c>
      <c r="BL160" s="1321">
        <f>IF(ISERROR(VLOOKUP(VLOOKUP($A160, 'E4 TB Allocation Details'!$A$18:$L$214, MATCH("Misc ID", 'E4 TB Allocation Details'!$A$18:$L$18, 0),FALSE), 'E2 Allocators'!$B$15:$W$361, MATCH('O5 Details by Class &amp; Accounts'!BL$18, 'E2 Allocators'!$B$15:$W$15, 0),FALSE)*$E160), 0, VLOOKUP(VLOOKUP($A160, 'E4 TB Allocation Details'!$A$18:$L$214, MATCH("Misc ID", 'E4 TB Allocation Details'!$A$18:$L$18, 0),FALSE), 'E2 Allocators'!$B$15:$W$361, MATCH('O5 Details by Class &amp; Accounts'!BL$18, 'E2 Allocators'!$B$15:$W$15, 0),FALSE)*$E160)</f>
        <v>0</v>
      </c>
      <c r="BM160" s="1321">
        <f>IF(ISERROR(VLOOKUP(VLOOKUP($A160, 'E4 TB Allocation Details'!$A$18:$L$214, MATCH("Misc ID", 'E4 TB Allocation Details'!$A$18:$L$18, 0),FALSE), 'E2 Allocators'!$B$15:$W$361, MATCH('O5 Details by Class &amp; Accounts'!BM$18, 'E2 Allocators'!$B$15:$W$15, 0),FALSE)*$E160), 0, VLOOKUP(VLOOKUP($A160, 'E4 TB Allocation Details'!$A$18:$L$214, MATCH("Misc ID", 'E4 TB Allocation Details'!$A$18:$L$18, 0),FALSE), 'E2 Allocators'!$B$15:$W$361, MATCH('O5 Details by Class &amp; Accounts'!BM$18, 'E2 Allocators'!$B$15:$W$15, 0),FALSE)*$E160)</f>
        <v>0</v>
      </c>
      <c r="BN160" s="1321">
        <f>IF(ISERROR(VLOOKUP(VLOOKUP($A160, 'E4 TB Allocation Details'!$A$18:$L$214, MATCH("Misc ID", 'E4 TB Allocation Details'!$A$18:$L$18, 0),FALSE), 'E2 Allocators'!$B$15:$W$361, MATCH('O5 Details by Class &amp; Accounts'!BN$18, 'E2 Allocators'!$B$15:$W$15, 0),FALSE)*$E160), 0, VLOOKUP(VLOOKUP($A160, 'E4 TB Allocation Details'!$A$18:$L$214, MATCH("Misc ID", 'E4 TB Allocation Details'!$A$18:$L$18, 0),FALSE), 'E2 Allocators'!$B$15:$W$361, MATCH('O5 Details by Class &amp; Accounts'!BN$18, 'E2 Allocators'!$B$15:$W$15, 0),FALSE)*$E160)</f>
        <v>0</v>
      </c>
      <c r="BO160" s="1321">
        <f>IF(ISERROR(VLOOKUP(VLOOKUP($A160, 'E4 TB Allocation Details'!$A$18:$L$214, MATCH("Misc ID", 'E4 TB Allocation Details'!$A$18:$L$18, 0),FALSE), 'E2 Allocators'!$B$15:$W$361, MATCH('O5 Details by Class &amp; Accounts'!BO$18, 'E2 Allocators'!$B$15:$W$15, 0),FALSE)*$E160), 0, VLOOKUP(VLOOKUP($A160, 'E4 TB Allocation Details'!$A$18:$L$214, MATCH("Misc ID", 'E4 TB Allocation Details'!$A$18:$L$18, 0),FALSE), 'E2 Allocators'!$B$15:$W$361, MATCH('O5 Details by Class &amp; Accounts'!BO$18, 'E2 Allocators'!$B$15:$W$15, 0),FALSE)*$E160)</f>
        <v>0</v>
      </c>
      <c r="BP160" s="1321">
        <f>IF(ISERROR(VLOOKUP(VLOOKUP($A160, 'E4 TB Allocation Details'!$A$18:$L$214, MATCH("Misc ID", 'E4 TB Allocation Details'!$A$18:$L$18, 0),FALSE), 'E2 Allocators'!$B$15:$W$361, MATCH('O5 Details by Class &amp; Accounts'!BP$18, 'E2 Allocators'!$B$15:$W$15, 0),FALSE)*$E160), 0, VLOOKUP(VLOOKUP($A160, 'E4 TB Allocation Details'!$A$18:$L$214, MATCH("Misc ID", 'E4 TB Allocation Details'!$A$18:$L$18, 0),FALSE), 'E2 Allocators'!$B$15:$W$361, MATCH('O5 Details by Class &amp; Accounts'!BP$18, 'E2 Allocators'!$B$15:$W$15, 0),FALSE)*$E160)</f>
        <v>0</v>
      </c>
      <c r="BQ160" s="1321">
        <f>IF(ISERROR(VLOOKUP(VLOOKUP($A160, 'E4 TB Allocation Details'!$A$18:$L$214, MATCH("Misc ID", 'E4 TB Allocation Details'!$A$18:$L$18, 0),FALSE), 'E2 Allocators'!$B$15:$W$361, MATCH('O5 Details by Class &amp; Accounts'!BQ$18, 'E2 Allocators'!$B$15:$W$15, 0),FALSE)*$E160), 0, VLOOKUP(VLOOKUP($A160, 'E4 TB Allocation Details'!$A$18:$L$214, MATCH("Misc ID", 'E4 TB Allocation Details'!$A$18:$L$18, 0),FALSE), 'E2 Allocators'!$B$15:$W$361, MATCH('O5 Details by Class &amp; Accounts'!BQ$18, 'E2 Allocators'!$B$15:$W$15, 0),FALSE)*$E160)</f>
        <v>0</v>
      </c>
      <c r="BR160" s="1321">
        <f>IF(ISERROR(VLOOKUP(VLOOKUP($A160, 'E4 TB Allocation Details'!$A$18:$L$214, MATCH("Misc ID", 'E4 TB Allocation Details'!$A$18:$L$18, 0),FALSE), 'E2 Allocators'!$B$15:$W$361, MATCH('O5 Details by Class &amp; Accounts'!BR$18, 'E2 Allocators'!$B$15:$W$15, 0),FALSE)*$E160), 0, VLOOKUP(VLOOKUP($A160, 'E4 TB Allocation Details'!$A$18:$L$214, MATCH("Misc ID", 'E4 TB Allocation Details'!$A$18:$L$18, 0),FALSE), 'E2 Allocators'!$B$15:$W$361, MATCH('O5 Details by Class &amp; Accounts'!BR$18, 'E2 Allocators'!$B$15:$W$15, 0),FALSE)*$E160)</f>
        <v>0</v>
      </c>
      <c r="BS160" s="1321">
        <f t="shared" si="41"/>
        <v>0</v>
      </c>
      <c r="BT160" s="1321">
        <f>IF(ISERROR(VLOOKUP(VLOOKUP($A160, 'E4 TB Allocation Details'!$A$18:$L$214, MATCH("A &amp; G ID", 'E4 TB Allocation Details'!$A$18:$L$18, 0),FALSE), 'E2 Allocators'!$B$15:$W$361, MATCH('O5 Details by Class &amp; Accounts'!BT$18, 'E2 Allocators'!$B$15:$W$15, 0),FALSE)*$E160), 0, VLOOKUP(VLOOKUP($A160, 'E4 TB Allocation Details'!$A$18:$L$214, MATCH("A &amp; G ID", 'E4 TB Allocation Details'!$A$18:$L$18, 0),FALSE), 'E2 Allocators'!$B$15:$W$361, MATCH('O5 Details by Class &amp; Accounts'!BT$18, 'E2 Allocators'!$B$15:$W$15, 0),FALSE)*$E160)</f>
        <v>0</v>
      </c>
      <c r="BU160" s="1321">
        <f>IF(ISERROR(VLOOKUP(VLOOKUP($A160, 'E4 TB Allocation Details'!$A$18:$L$214, MATCH("A &amp; G ID", 'E4 TB Allocation Details'!$A$18:$L$18, 0),FALSE), 'E2 Allocators'!$B$15:$W$361, MATCH('O5 Details by Class &amp; Accounts'!BU$18, 'E2 Allocators'!$B$15:$W$15, 0),FALSE)*$E160), 0, VLOOKUP(VLOOKUP($A160, 'E4 TB Allocation Details'!$A$18:$L$214, MATCH("A &amp; G ID", 'E4 TB Allocation Details'!$A$18:$L$18, 0),FALSE), 'E2 Allocators'!$B$15:$W$361, MATCH('O5 Details by Class &amp; Accounts'!BU$18, 'E2 Allocators'!$B$15:$W$15, 0),FALSE)*$E160)</f>
        <v>0</v>
      </c>
      <c r="BV160" s="1321">
        <f>IF(ISERROR(VLOOKUP(VLOOKUP($A160, 'E4 TB Allocation Details'!$A$18:$L$214, MATCH("A &amp; G ID", 'E4 TB Allocation Details'!$A$18:$L$18, 0),FALSE), 'E2 Allocators'!$B$15:$W$361, MATCH('O5 Details by Class &amp; Accounts'!BV$18, 'E2 Allocators'!$B$15:$W$15, 0),FALSE)*$E160), 0, VLOOKUP(VLOOKUP($A160, 'E4 TB Allocation Details'!$A$18:$L$214, MATCH("A &amp; G ID", 'E4 TB Allocation Details'!$A$18:$L$18, 0),FALSE), 'E2 Allocators'!$B$15:$W$361, MATCH('O5 Details by Class &amp; Accounts'!BV$18, 'E2 Allocators'!$B$15:$W$15, 0),FALSE)*$E160)</f>
        <v>0</v>
      </c>
      <c r="BW160" s="1321">
        <f>IF(ISERROR(VLOOKUP(VLOOKUP($A160, 'E4 TB Allocation Details'!$A$18:$L$214, MATCH("A &amp; G ID", 'E4 TB Allocation Details'!$A$18:$L$18, 0),FALSE), 'E2 Allocators'!$B$15:$W$361, MATCH('O5 Details by Class &amp; Accounts'!BW$18, 'E2 Allocators'!$B$15:$W$15, 0),FALSE)*$E160), 0, VLOOKUP(VLOOKUP($A160, 'E4 TB Allocation Details'!$A$18:$L$214, MATCH("A &amp; G ID", 'E4 TB Allocation Details'!$A$18:$L$18, 0),FALSE), 'E2 Allocators'!$B$15:$W$361, MATCH('O5 Details by Class &amp; Accounts'!BW$18, 'E2 Allocators'!$B$15:$W$15, 0),FALSE)*$E160)</f>
        <v>0</v>
      </c>
      <c r="BX160" s="1321">
        <f>IF(ISERROR(VLOOKUP(VLOOKUP($A160, 'E4 TB Allocation Details'!$A$18:$L$214, MATCH("A &amp; G ID", 'E4 TB Allocation Details'!$A$18:$L$18, 0),FALSE), 'E2 Allocators'!$B$15:$W$361, MATCH('O5 Details by Class &amp; Accounts'!BX$18, 'E2 Allocators'!$B$15:$W$15, 0),FALSE)*$E160), 0, VLOOKUP(VLOOKUP($A160, 'E4 TB Allocation Details'!$A$18:$L$214, MATCH("A &amp; G ID", 'E4 TB Allocation Details'!$A$18:$L$18, 0),FALSE), 'E2 Allocators'!$B$15:$W$361, MATCH('O5 Details by Class &amp; Accounts'!BX$18, 'E2 Allocators'!$B$15:$W$15, 0),FALSE)*$E160)</f>
        <v>0</v>
      </c>
      <c r="BY160" s="1321">
        <f>IF(ISERROR(VLOOKUP(VLOOKUP($A160, 'E4 TB Allocation Details'!$A$18:$L$214, MATCH("A &amp; G ID", 'E4 TB Allocation Details'!$A$18:$L$18, 0),FALSE), 'E2 Allocators'!$B$15:$W$361, MATCH('O5 Details by Class &amp; Accounts'!BY$18, 'E2 Allocators'!$B$15:$W$15, 0),FALSE)*$E160), 0, VLOOKUP(VLOOKUP($A160, 'E4 TB Allocation Details'!$A$18:$L$214, MATCH("A &amp; G ID", 'E4 TB Allocation Details'!$A$18:$L$18, 0),FALSE), 'E2 Allocators'!$B$15:$W$361, MATCH('O5 Details by Class &amp; Accounts'!BY$18, 'E2 Allocators'!$B$15:$W$15, 0),FALSE)*$E160)</f>
        <v>0</v>
      </c>
      <c r="BZ160" s="1321">
        <f>IF(ISERROR(VLOOKUP(VLOOKUP($A160, 'E4 TB Allocation Details'!$A$18:$L$214, MATCH("A &amp; G ID", 'E4 TB Allocation Details'!$A$18:$L$18, 0),FALSE), 'E2 Allocators'!$B$15:$W$361, MATCH('O5 Details by Class &amp; Accounts'!BZ$18, 'E2 Allocators'!$B$15:$W$15, 0),FALSE)*$E160), 0, VLOOKUP(VLOOKUP($A160, 'E4 TB Allocation Details'!$A$18:$L$214, MATCH("A &amp; G ID", 'E4 TB Allocation Details'!$A$18:$L$18, 0),FALSE), 'E2 Allocators'!$B$15:$W$361, MATCH('O5 Details by Class &amp; Accounts'!BZ$18, 'E2 Allocators'!$B$15:$W$15, 0),FALSE)*$E160)</f>
        <v>0</v>
      </c>
      <c r="CA160" s="1321">
        <f>IF(ISERROR(VLOOKUP(VLOOKUP($A160, 'E4 TB Allocation Details'!$A$18:$L$214, MATCH("A &amp; G ID", 'E4 TB Allocation Details'!$A$18:$L$18, 0),FALSE), 'E2 Allocators'!$B$15:$W$361, MATCH('O5 Details by Class &amp; Accounts'!CA$18, 'E2 Allocators'!$B$15:$W$15, 0),FALSE)*$E160), 0, VLOOKUP(VLOOKUP($A160, 'E4 TB Allocation Details'!$A$18:$L$214, MATCH("A &amp; G ID", 'E4 TB Allocation Details'!$A$18:$L$18, 0),FALSE), 'E2 Allocators'!$B$15:$W$361, MATCH('O5 Details by Class &amp; Accounts'!CA$18, 'E2 Allocators'!$B$15:$W$15, 0),FALSE)*$E160)</f>
        <v>0</v>
      </c>
      <c r="CB160" s="1321">
        <f>IF(ISERROR(VLOOKUP(VLOOKUP($A160, 'E4 TB Allocation Details'!$A$18:$L$214, MATCH("A &amp; G ID", 'E4 TB Allocation Details'!$A$18:$L$18, 0),FALSE), 'E2 Allocators'!$B$15:$W$361, MATCH('O5 Details by Class &amp; Accounts'!CB$18, 'E2 Allocators'!$B$15:$W$15, 0),FALSE)*$E160), 0, VLOOKUP(VLOOKUP($A160, 'E4 TB Allocation Details'!$A$18:$L$214, MATCH("A &amp; G ID", 'E4 TB Allocation Details'!$A$18:$L$18, 0),FALSE), 'E2 Allocators'!$B$15:$W$361, MATCH('O5 Details by Class &amp; Accounts'!CB$18, 'E2 Allocators'!$B$15:$W$15, 0),FALSE)*$E160)</f>
        <v>0</v>
      </c>
      <c r="CC160" s="1321">
        <f>IF(ISERROR(VLOOKUP(VLOOKUP($A160, 'E4 TB Allocation Details'!$A$18:$L$214, MATCH("A &amp; G ID", 'E4 TB Allocation Details'!$A$18:$L$18, 0),FALSE), 'E2 Allocators'!$B$15:$W$361, MATCH('O5 Details by Class &amp; Accounts'!CC$18, 'E2 Allocators'!$B$15:$W$15, 0),FALSE)*$E160), 0, VLOOKUP(VLOOKUP($A160, 'E4 TB Allocation Details'!$A$18:$L$214, MATCH("A &amp; G ID", 'E4 TB Allocation Details'!$A$18:$L$18, 0),FALSE), 'E2 Allocators'!$B$15:$W$361, MATCH('O5 Details by Class &amp; Accounts'!CC$18, 'E2 Allocators'!$B$15:$W$15, 0),FALSE)*$E160)</f>
        <v>0</v>
      </c>
      <c r="CD160" s="1321">
        <f>IF(ISERROR(VLOOKUP(VLOOKUP($A160, 'E4 TB Allocation Details'!$A$18:$L$214, MATCH("A &amp; G ID", 'E4 TB Allocation Details'!$A$18:$L$18, 0),FALSE), 'E2 Allocators'!$B$15:$W$361, MATCH('O5 Details by Class &amp; Accounts'!CD$18, 'E2 Allocators'!$B$15:$W$15, 0),FALSE)*$E160), 0, VLOOKUP(VLOOKUP($A160, 'E4 TB Allocation Details'!$A$18:$L$214, MATCH("A &amp; G ID", 'E4 TB Allocation Details'!$A$18:$L$18, 0),FALSE), 'E2 Allocators'!$B$15:$W$361, MATCH('O5 Details by Class &amp; Accounts'!CD$18, 'E2 Allocators'!$B$15:$W$15, 0),FALSE)*$E160)</f>
        <v>0</v>
      </c>
      <c r="CE160" s="1321">
        <f>IF(ISERROR(VLOOKUP(VLOOKUP($A160, 'E4 TB Allocation Details'!$A$18:$L$214, MATCH("A &amp; G ID", 'E4 TB Allocation Details'!$A$18:$L$18, 0),FALSE), 'E2 Allocators'!$B$15:$W$361, MATCH('O5 Details by Class &amp; Accounts'!CE$18, 'E2 Allocators'!$B$15:$W$15, 0),FALSE)*$E160), 0, VLOOKUP(VLOOKUP($A160, 'E4 TB Allocation Details'!$A$18:$L$214, MATCH("A &amp; G ID", 'E4 TB Allocation Details'!$A$18:$L$18, 0),FALSE), 'E2 Allocators'!$B$15:$W$361, MATCH('O5 Details by Class &amp; Accounts'!CE$18, 'E2 Allocators'!$B$15:$W$15, 0),FALSE)*$E160)</f>
        <v>0</v>
      </c>
      <c r="CF160" s="1321">
        <f>IF(ISERROR(VLOOKUP(VLOOKUP($A160, 'E4 TB Allocation Details'!$A$18:$L$214, MATCH("A &amp; G ID", 'E4 TB Allocation Details'!$A$18:$L$18, 0),FALSE), 'E2 Allocators'!$B$15:$W$361, MATCH('O5 Details by Class &amp; Accounts'!CF$18, 'E2 Allocators'!$B$15:$W$15, 0),FALSE)*$E160), 0, VLOOKUP(VLOOKUP($A160, 'E4 TB Allocation Details'!$A$18:$L$214, MATCH("A &amp; G ID", 'E4 TB Allocation Details'!$A$18:$L$18, 0),FALSE), 'E2 Allocators'!$B$15:$W$361, MATCH('O5 Details by Class &amp; Accounts'!CF$18, 'E2 Allocators'!$B$15:$W$15, 0),FALSE)*$E160)</f>
        <v>0</v>
      </c>
      <c r="CG160" s="1321">
        <f>IF(ISERROR(VLOOKUP(VLOOKUP($A160, 'E4 TB Allocation Details'!$A$18:$L$214, MATCH("A &amp; G ID", 'E4 TB Allocation Details'!$A$18:$L$18, 0),FALSE), 'E2 Allocators'!$B$15:$W$361, MATCH('O5 Details by Class &amp; Accounts'!CG$18, 'E2 Allocators'!$B$15:$W$15, 0),FALSE)*$E160), 0, VLOOKUP(VLOOKUP($A160, 'E4 TB Allocation Details'!$A$18:$L$214, MATCH("A &amp; G ID", 'E4 TB Allocation Details'!$A$18:$L$18, 0),FALSE), 'E2 Allocators'!$B$15:$W$361, MATCH('O5 Details by Class &amp; Accounts'!CG$18, 'E2 Allocators'!$B$15:$W$15, 0),FALSE)*$E160)</f>
        <v>0</v>
      </c>
      <c r="CH160" s="1321">
        <f>IF(ISERROR(VLOOKUP(VLOOKUP($A160, 'E4 TB Allocation Details'!$A$18:$L$214, MATCH("A &amp; G ID", 'E4 TB Allocation Details'!$A$18:$L$18, 0),FALSE), 'E2 Allocators'!$B$15:$W$361, MATCH('O5 Details by Class &amp; Accounts'!CH$18, 'E2 Allocators'!$B$15:$W$15, 0),FALSE)*$E160), 0, VLOOKUP(VLOOKUP($A160, 'E4 TB Allocation Details'!$A$18:$L$214, MATCH("A &amp; G ID", 'E4 TB Allocation Details'!$A$18:$L$18, 0),FALSE), 'E2 Allocators'!$B$15:$W$361, MATCH('O5 Details by Class &amp; Accounts'!CH$18, 'E2 Allocators'!$B$15:$W$15, 0),FALSE)*$E160)</f>
        <v>0</v>
      </c>
      <c r="CI160" s="1321">
        <f>IF(ISERROR(VLOOKUP(VLOOKUP($A160, 'E4 TB Allocation Details'!$A$18:$L$214, MATCH("A &amp; G ID", 'E4 TB Allocation Details'!$A$18:$L$18, 0),FALSE), 'E2 Allocators'!$B$15:$W$361, MATCH('O5 Details by Class &amp; Accounts'!CI$18, 'E2 Allocators'!$B$15:$W$15, 0),FALSE)*$E160), 0, VLOOKUP(VLOOKUP($A160, 'E4 TB Allocation Details'!$A$18:$L$214, MATCH("A &amp; G ID", 'E4 TB Allocation Details'!$A$18:$L$18, 0),FALSE), 'E2 Allocators'!$B$15:$W$361, MATCH('O5 Details by Class &amp; Accounts'!CI$18, 'E2 Allocators'!$B$15:$W$15, 0),FALSE)*$E160)</f>
        <v>0</v>
      </c>
      <c r="CJ160" s="1321">
        <f>IF(ISERROR(VLOOKUP(VLOOKUP($A160, 'E4 TB Allocation Details'!$A$18:$L$214, MATCH("A &amp; G ID", 'E4 TB Allocation Details'!$A$18:$L$18, 0),FALSE), 'E2 Allocators'!$B$15:$W$361, MATCH('O5 Details by Class &amp; Accounts'!CJ$18, 'E2 Allocators'!$B$15:$W$15, 0),FALSE)*$E160), 0, VLOOKUP(VLOOKUP($A160, 'E4 TB Allocation Details'!$A$18:$L$214, MATCH("A &amp; G ID", 'E4 TB Allocation Details'!$A$18:$L$18, 0),FALSE), 'E2 Allocators'!$B$15:$W$361, MATCH('O5 Details by Class &amp; Accounts'!CJ$18, 'E2 Allocators'!$B$15:$W$15, 0),FALSE)*$E160)</f>
        <v>0</v>
      </c>
      <c r="CK160" s="1321">
        <f>IF(ISERROR(VLOOKUP(VLOOKUP($A160, 'E4 TB Allocation Details'!$A$18:$L$214, MATCH("A &amp; G ID", 'E4 TB Allocation Details'!$A$18:$L$18, 0),FALSE), 'E2 Allocators'!$B$15:$W$361, MATCH('O5 Details by Class &amp; Accounts'!CK$18, 'E2 Allocators'!$B$15:$W$15, 0),FALSE)*$E160), 0, VLOOKUP(VLOOKUP($A160, 'E4 TB Allocation Details'!$A$18:$L$214, MATCH("A &amp; G ID", 'E4 TB Allocation Details'!$A$18:$L$18, 0),FALSE), 'E2 Allocators'!$B$15:$W$361, MATCH('O5 Details by Class &amp; Accounts'!CK$18, 'E2 Allocators'!$B$15:$W$15, 0),FALSE)*$E160)</f>
        <v>0</v>
      </c>
      <c r="CL160" s="1321">
        <f>IF(ISERROR(VLOOKUP(VLOOKUP($A160, 'E4 TB Allocation Details'!$A$18:$L$214, MATCH("A &amp; G ID", 'E4 TB Allocation Details'!$A$18:$L$18, 0),FALSE), 'E2 Allocators'!$B$15:$W$361, MATCH('O5 Details by Class &amp; Accounts'!CL$18, 'E2 Allocators'!$B$15:$W$15, 0),FALSE)*$E160), 0, VLOOKUP(VLOOKUP($A160, 'E4 TB Allocation Details'!$A$18:$L$214, MATCH("A &amp; G ID", 'E4 TB Allocation Details'!$A$18:$L$18, 0),FALSE), 'E2 Allocators'!$B$15:$W$361, MATCH('O5 Details by Class &amp; Accounts'!CL$18, 'E2 Allocators'!$B$15:$W$15, 0),FALSE)*$E160)</f>
        <v>0</v>
      </c>
      <c r="CM160" s="1321">
        <f>IF(ISERROR(VLOOKUP(VLOOKUP($A160, 'E4 TB Allocation Details'!$A$18:$L$214, MATCH("A &amp; G ID", 'E4 TB Allocation Details'!$A$18:$L$18, 0),FALSE), 'E2 Allocators'!$B$15:$W$361, MATCH('O5 Details by Class &amp; Accounts'!CM$18, 'E2 Allocators'!$B$15:$W$15, 0),FALSE)*$E160), 0, VLOOKUP(VLOOKUP($A160, 'E4 TB Allocation Details'!$A$18:$L$214, MATCH("A &amp; G ID", 'E4 TB Allocation Details'!$A$18:$L$18, 0),FALSE), 'E2 Allocators'!$B$15:$W$361, MATCH('O5 Details by Class &amp; Accounts'!CM$18, 'E2 Allocators'!$B$15:$W$15, 0),FALSE)*$E160)</f>
        <v>0</v>
      </c>
      <c r="CN160" s="1321">
        <f t="shared" si="42"/>
        <v>0</v>
      </c>
      <c r="CO160" s="1650">
        <f t="shared" si="43"/>
        <v>-3.637978807091713E-12</v>
      </c>
      <c r="CQ160" s="1898" t="s">
        <v>507</v>
      </c>
    </row>
    <row r="161" spans="1:95" s="64" customFormat="1" ht="12.75">
      <c r="A161" s="1089">
        <v>5145</v>
      </c>
      <c r="B161" s="1088" t="s">
        <v>11</v>
      </c>
      <c r="C161" s="1647">
        <f>IF(ISERROR(VLOOKUP($A161,'I3 TB Data'!$A$19:$H$484,MATCH('O5 Details by Class &amp; Accounts'!$C$18, 'I3 TB Data'!$A$19:$H$19,0),0)), 0, VLOOKUP($A161,'I3 TB Data'!$A$19:$H$484,MATCH('O5 Details by Class &amp; Accounts'!$C$18,'I3 TB Data'!$A$19:$H$19,0),0))</f>
        <v>8000</v>
      </c>
      <c r="D161" s="1648"/>
      <c r="E161" s="1647">
        <f t="shared" si="44"/>
        <v>8000</v>
      </c>
      <c r="F161" s="1649">
        <f>IF(ISERROR(VLOOKUP($A161, 'E1 Categorization'!A33:E124, MATCH("Customer Component", 'E1 Categorization'!$A$33:$E$33,0), 0)), 0, IF(VLOOKUP($A161, 'E1 Categorization'!A33:E124, MATCH("Customer Component", 'E1 Categorization'!$A$33:$E$33,0), 0)=0, 'O5 Details by Class &amp; Accounts'!$E161, IF(AND(VLOOKUP($A161, 'E1 Categorization'!A33:E124, MATCH("Customer Component", 'E1 Categorization'!$A$33:$E$33,0), 0) &gt;0, VLOOKUP($A161, 'E1 Categorization'!A33:E124, MATCH("Customer Component", 'E1 Categorization'!$A$33:$E$33,0), 0)&lt;1), 'O5 Details by Class &amp; Accounts'!$E161*(1-VLOOKUP($A161, 'E1 Categorization'!A33:E124, MATCH("Customer Component", 'E1 Categorization'!$A$33:$E$33,0), 0)), 0)))</f>
        <v>4800</v>
      </c>
      <c r="G161" s="1649">
        <f>IF(ISERROR(VLOOKUP($A161, 'E1 Categorization'!A33:E124, MATCH("Customer Component", 'E1 Categorization'!$A$33:$E$33,0), 0)),0, IF(VLOOKUP($A161, 'E1 Categorization'!A33:E124, MATCH("Customer Component", 'E1 Categorization'!$A$33:$E$33,0), 0)=0, 0, IF(AND(VLOOKUP($A161, 'E1 Categorization'!A33:E124, MATCH("Customer Component", 'E1 Categorization'!$A$33:$E$33,0), 0) &gt;0, VLOOKUP($A161, 'E1 Categorization'!A33:E124, MATCH("Customer Component", 'E1 Categorization'!$A$33:$E$33,0), 0)&lt;1), 'O5 Details by Class &amp; Accounts'!$E161*(VLOOKUP($A161, 'E1 Categorization'!A33:E124, MATCH("Customer Component", 'E1 Categorization'!$A$33:$E$33,0), 0)), 'O5 Details by Class &amp; Accounts'!$E161)))</f>
        <v>3200</v>
      </c>
      <c r="H161" s="1321">
        <f t="shared" si="38"/>
        <v>8000</v>
      </c>
      <c r="I161" s="1321">
        <f>IF(ISERROR(VLOOKUP(VLOOKUP($A161, 'E4 TB Allocation Details'!$A$18:$L$214, MATCH("Demand ID", 'E4 TB Allocation Details'!$A$18:$L$18, 0),FALSE), 'E2 Allocators'!$B$15:$W$361, MATCH('O5 Details by Class &amp; Accounts'!I$18, 'E2 Allocators'!$B$15:$W$15, 0),FALSE)*$F161), 0, VLOOKUP(VLOOKUP($A161, 'E4 TB Allocation Details'!$A$18:$L$214, MATCH("Demand ID", 'E4 TB Allocation Details'!$A$18:$L$18, 0),FALSE), 'E2 Allocators'!$B$15:$W$361, MATCH('O5 Details by Class &amp; Accounts'!I$18, 'E2 Allocators'!$B$15:$W$15, 0),FALSE)*$F161)</f>
        <v>2319.8956627474827</v>
      </c>
      <c r="J161" s="1321">
        <f>IF(ISERROR(VLOOKUP(VLOOKUP($A161, 'E4 TB Allocation Details'!$A$18:$L$214, MATCH("Demand ID", 'E4 TB Allocation Details'!$A$18:$L$18, 0),FALSE), 'E2 Allocators'!$B$15:$W$361, MATCH('O5 Details by Class &amp; Accounts'!J$18, 'E2 Allocators'!$B$15:$W$15, 0),FALSE)*$F161), 0, VLOOKUP(VLOOKUP($A161, 'E4 TB Allocation Details'!$A$18:$L$214, MATCH("Demand ID", 'E4 TB Allocation Details'!$A$18:$L$18, 0),FALSE), 'E2 Allocators'!$B$15:$W$361, MATCH('O5 Details by Class &amp; Accounts'!J$18, 'E2 Allocators'!$B$15:$W$15, 0),FALSE)*$F161)</f>
        <v>1219.1768732165099</v>
      </c>
      <c r="K161" s="1321">
        <f>IF(ISERROR(VLOOKUP(VLOOKUP($A161, 'E4 TB Allocation Details'!$A$18:$L$214, MATCH("Demand ID", 'E4 TB Allocation Details'!$A$18:$L$18, 0),FALSE), 'E2 Allocators'!$B$15:$W$361, MATCH('O5 Details by Class &amp; Accounts'!K$18, 'E2 Allocators'!$B$15:$W$15, 0),FALSE)*$F161), 0, VLOOKUP(VLOOKUP($A161, 'E4 TB Allocation Details'!$A$18:$L$214, MATCH("Demand ID", 'E4 TB Allocation Details'!$A$18:$L$18, 0),FALSE), 'E2 Allocators'!$B$15:$W$361, MATCH('O5 Details by Class &amp; Accounts'!K$18, 'E2 Allocators'!$B$15:$W$15, 0),FALSE)*$F161)</f>
        <v>1250.9330535316788</v>
      </c>
      <c r="L161" s="1321">
        <f>IF(ISERROR(VLOOKUP(VLOOKUP($A161, 'E4 TB Allocation Details'!$A$18:$L$214, MATCH("Demand ID", 'E4 TB Allocation Details'!$A$18:$L$18, 0),FALSE), 'E2 Allocators'!$B$15:$W$361, MATCH('O5 Details by Class &amp; Accounts'!L$18, 'E2 Allocators'!$B$15:$W$15, 0),FALSE)*$F161), 0, VLOOKUP(VLOOKUP($A161, 'E4 TB Allocation Details'!$A$18:$L$214, MATCH("Demand ID", 'E4 TB Allocation Details'!$A$18:$L$18, 0),FALSE), 'E2 Allocators'!$B$15:$W$361, MATCH('O5 Details by Class &amp; Accounts'!L$18, 'E2 Allocators'!$B$15:$W$15, 0),FALSE)*$F161)</f>
        <v>0</v>
      </c>
      <c r="M161" s="1321">
        <f>IF(ISERROR(VLOOKUP(VLOOKUP($A161, 'E4 TB Allocation Details'!$A$18:$L$214, MATCH("Demand ID", 'E4 TB Allocation Details'!$A$18:$L$18, 0),FALSE), 'E2 Allocators'!$B$15:$W$361, MATCH('O5 Details by Class &amp; Accounts'!M$18, 'E2 Allocators'!$B$15:$W$15, 0),FALSE)*$F161), 0, VLOOKUP(VLOOKUP($A161, 'E4 TB Allocation Details'!$A$18:$L$214, MATCH("Demand ID", 'E4 TB Allocation Details'!$A$18:$L$18, 0),FALSE), 'E2 Allocators'!$B$15:$W$361, MATCH('O5 Details by Class &amp; Accounts'!M$18, 'E2 Allocators'!$B$15:$W$15, 0),FALSE)*$F161)</f>
        <v>0</v>
      </c>
      <c r="N161" s="1321">
        <f>IF(ISERROR(VLOOKUP(VLOOKUP($A161, 'E4 TB Allocation Details'!$A$18:$L$214, MATCH("Demand ID", 'E4 TB Allocation Details'!$A$18:$L$18, 0),FALSE), 'E2 Allocators'!$B$15:$W$361, MATCH('O5 Details by Class &amp; Accounts'!N$18, 'E2 Allocators'!$B$15:$W$15, 0),FALSE)*$F161), 0, VLOOKUP(VLOOKUP($A161, 'E4 TB Allocation Details'!$A$18:$L$214, MATCH("Demand ID", 'E4 TB Allocation Details'!$A$18:$L$18, 0),FALSE), 'E2 Allocators'!$B$15:$W$361, MATCH('O5 Details by Class &amp; Accounts'!N$18, 'E2 Allocators'!$B$15:$W$15, 0),FALSE)*$F161)</f>
        <v>0</v>
      </c>
      <c r="O161" s="1321">
        <f>IF(ISERROR(VLOOKUP(VLOOKUP($A161, 'E4 TB Allocation Details'!$A$18:$L$214, MATCH("Demand ID", 'E4 TB Allocation Details'!$A$18:$L$18, 0),FALSE), 'E2 Allocators'!$B$15:$W$361, MATCH('O5 Details by Class &amp; Accounts'!O$18, 'E2 Allocators'!$B$15:$W$15, 0),FALSE)*$F161), 0, VLOOKUP(VLOOKUP($A161, 'E4 TB Allocation Details'!$A$18:$L$214, MATCH("Demand ID", 'E4 TB Allocation Details'!$A$18:$L$18, 0),FALSE), 'E2 Allocators'!$B$15:$W$361, MATCH('O5 Details by Class &amp; Accounts'!O$18, 'E2 Allocators'!$B$15:$W$15, 0),FALSE)*$F161)</f>
        <v>2.4319209233454604</v>
      </c>
      <c r="P161" s="1321">
        <f>IF(ISERROR(VLOOKUP(VLOOKUP($A161, 'E4 TB Allocation Details'!$A$18:$L$214, MATCH("Demand ID", 'E4 TB Allocation Details'!$A$18:$L$18, 0),FALSE), 'E2 Allocators'!$B$15:$W$361, MATCH('O5 Details by Class &amp; Accounts'!P$18, 'E2 Allocators'!$B$15:$W$15, 0),FALSE)*$F161), 0, VLOOKUP(VLOOKUP($A161, 'E4 TB Allocation Details'!$A$18:$L$214, MATCH("Demand ID", 'E4 TB Allocation Details'!$A$18:$L$18, 0),FALSE), 'E2 Allocators'!$B$15:$W$361, MATCH('O5 Details by Class &amp; Accounts'!P$18, 'E2 Allocators'!$B$15:$W$15, 0),FALSE)*$F161)</f>
        <v>0</v>
      </c>
      <c r="Q161" s="1321">
        <f>IF(ISERROR(VLOOKUP(VLOOKUP($A161, 'E4 TB Allocation Details'!$A$18:$L$214, MATCH("Demand ID", 'E4 TB Allocation Details'!$A$18:$L$18, 0),FALSE), 'E2 Allocators'!$B$15:$W$361, MATCH('O5 Details by Class &amp; Accounts'!Q$18, 'E2 Allocators'!$B$15:$W$15, 0),FALSE)*$F161), 0, VLOOKUP(VLOOKUP($A161, 'E4 TB Allocation Details'!$A$18:$L$214, MATCH("Demand ID", 'E4 TB Allocation Details'!$A$18:$L$18, 0),FALSE), 'E2 Allocators'!$B$15:$W$361, MATCH('O5 Details by Class &amp; Accounts'!Q$18, 'E2 Allocators'!$B$15:$W$15, 0),FALSE)*$F161)</f>
        <v>7.5624895809839474</v>
      </c>
      <c r="R161" s="1321">
        <f>IF(ISERROR(VLOOKUP(VLOOKUP($A161, 'E4 TB Allocation Details'!$A$18:$L$214, MATCH("Demand ID", 'E4 TB Allocation Details'!$A$18:$L$18, 0),FALSE), 'E2 Allocators'!$B$15:$W$361, MATCH('O5 Details by Class &amp; Accounts'!R$18, 'E2 Allocators'!$B$15:$W$15, 0),FALSE)*$F161), 0, VLOOKUP(VLOOKUP($A161, 'E4 TB Allocation Details'!$A$18:$L$214, MATCH("Demand ID", 'E4 TB Allocation Details'!$A$18:$L$18, 0),FALSE), 'E2 Allocators'!$B$15:$W$361, MATCH('O5 Details by Class &amp; Accounts'!R$18, 'E2 Allocators'!$B$15:$W$15, 0),FALSE)*$F161)</f>
        <v>0</v>
      </c>
      <c r="S161" s="1321">
        <f>IF(ISERROR(VLOOKUP(VLOOKUP($A161, 'E4 TB Allocation Details'!$A$18:$L$214, MATCH("Demand ID", 'E4 TB Allocation Details'!$A$18:$L$18, 0),FALSE), 'E2 Allocators'!$B$15:$W$361, MATCH('O5 Details by Class &amp; Accounts'!S$18, 'E2 Allocators'!$B$15:$W$15, 0),FALSE)*$F161), 0, VLOOKUP(VLOOKUP($A161, 'E4 TB Allocation Details'!$A$18:$L$214, MATCH("Demand ID", 'E4 TB Allocation Details'!$A$18:$L$18, 0),FALSE), 'E2 Allocators'!$B$15:$W$361, MATCH('O5 Details by Class &amp; Accounts'!S$18, 'E2 Allocators'!$B$15:$W$15, 0),FALSE)*$F161)</f>
        <v>0</v>
      </c>
      <c r="T161" s="1321">
        <f>IF(ISERROR(VLOOKUP(VLOOKUP($A161, 'E4 TB Allocation Details'!$A$18:$L$214, MATCH("Demand ID", 'E4 TB Allocation Details'!$A$18:$L$18, 0),FALSE), 'E2 Allocators'!$B$15:$W$361, MATCH('O5 Details by Class &amp; Accounts'!T$18, 'E2 Allocators'!$B$15:$W$15, 0),FALSE)*$F161), 0, VLOOKUP(VLOOKUP($A161, 'E4 TB Allocation Details'!$A$18:$L$214, MATCH("Demand ID", 'E4 TB Allocation Details'!$A$18:$L$18, 0),FALSE), 'E2 Allocators'!$B$15:$W$361, MATCH('O5 Details by Class &amp; Accounts'!T$18, 'E2 Allocators'!$B$15:$W$15, 0),FALSE)*$F161)</f>
        <v>0</v>
      </c>
      <c r="U161" s="1321">
        <f>IF(ISERROR(VLOOKUP(VLOOKUP($A161, 'E4 TB Allocation Details'!$A$18:$L$214, MATCH("Demand ID", 'E4 TB Allocation Details'!$A$18:$L$18, 0),FALSE), 'E2 Allocators'!$B$15:$W$361, MATCH('O5 Details by Class &amp; Accounts'!U$18, 'E2 Allocators'!$B$15:$W$15, 0),FALSE)*$F161), 0, VLOOKUP(VLOOKUP($A161, 'E4 TB Allocation Details'!$A$18:$L$214, MATCH("Demand ID", 'E4 TB Allocation Details'!$A$18:$L$18, 0),FALSE), 'E2 Allocators'!$B$15:$W$361, MATCH('O5 Details by Class &amp; Accounts'!U$18, 'E2 Allocators'!$B$15:$W$15, 0),FALSE)*$F161)</f>
        <v>0</v>
      </c>
      <c r="V161" s="1321">
        <f>IF(ISERROR(VLOOKUP(VLOOKUP($A161, 'E4 TB Allocation Details'!$A$18:$L$214, MATCH("Demand ID", 'E4 TB Allocation Details'!$A$18:$L$18, 0),FALSE), 'E2 Allocators'!$B$15:$W$361, MATCH('O5 Details by Class &amp; Accounts'!V$18, 'E2 Allocators'!$B$15:$W$15, 0),FALSE)*$F161), 0, VLOOKUP(VLOOKUP($A161, 'E4 TB Allocation Details'!$A$18:$L$214, MATCH("Demand ID", 'E4 TB Allocation Details'!$A$18:$L$18, 0),FALSE), 'E2 Allocators'!$B$15:$W$361, MATCH('O5 Details by Class &amp; Accounts'!V$18, 'E2 Allocators'!$B$15:$W$15, 0),FALSE)*$F161)</f>
        <v>0</v>
      </c>
      <c r="W161" s="1321">
        <f>IF(ISERROR(VLOOKUP(VLOOKUP($A161, 'E4 TB Allocation Details'!$A$18:$L$214, MATCH("Demand ID", 'E4 TB Allocation Details'!$A$18:$L$18, 0),FALSE), 'E2 Allocators'!$B$15:$W$361, MATCH('O5 Details by Class &amp; Accounts'!W$18, 'E2 Allocators'!$B$15:$W$15, 0),FALSE)*$F161), 0, VLOOKUP(VLOOKUP($A161, 'E4 TB Allocation Details'!$A$18:$L$214, MATCH("Demand ID", 'E4 TB Allocation Details'!$A$18:$L$18, 0),FALSE), 'E2 Allocators'!$B$15:$W$361, MATCH('O5 Details by Class &amp; Accounts'!W$18, 'E2 Allocators'!$B$15:$W$15, 0),FALSE)*$F161)</f>
        <v>0</v>
      </c>
      <c r="X161" s="1321">
        <f>IF(ISERROR(VLOOKUP(VLOOKUP($A161, 'E4 TB Allocation Details'!$A$18:$L$214, MATCH("Demand ID", 'E4 TB Allocation Details'!$A$18:$L$18, 0),FALSE), 'E2 Allocators'!$B$15:$W$361, MATCH('O5 Details by Class &amp; Accounts'!X$18, 'E2 Allocators'!$B$15:$W$15, 0),FALSE)*$F161), 0, VLOOKUP(VLOOKUP($A161, 'E4 TB Allocation Details'!$A$18:$L$214, MATCH("Demand ID", 'E4 TB Allocation Details'!$A$18:$L$18, 0),FALSE), 'E2 Allocators'!$B$15:$W$361, MATCH('O5 Details by Class &amp; Accounts'!X$18, 'E2 Allocators'!$B$15:$W$15, 0),FALSE)*$F161)</f>
        <v>0</v>
      </c>
      <c r="Y161" s="1321">
        <f>IF(ISERROR(VLOOKUP(VLOOKUP($A161, 'E4 TB Allocation Details'!$A$18:$L$214, MATCH("Demand ID", 'E4 TB Allocation Details'!$A$18:$L$18, 0),FALSE), 'E2 Allocators'!$B$15:$W$361, MATCH('O5 Details by Class &amp; Accounts'!Y$18, 'E2 Allocators'!$B$15:$W$15, 0),FALSE)*$F161), 0, VLOOKUP(VLOOKUP($A161, 'E4 TB Allocation Details'!$A$18:$L$214, MATCH("Demand ID", 'E4 TB Allocation Details'!$A$18:$L$18, 0),FALSE), 'E2 Allocators'!$B$15:$W$361, MATCH('O5 Details by Class &amp; Accounts'!Y$18, 'E2 Allocators'!$B$15:$W$15, 0),FALSE)*$F161)</f>
        <v>0</v>
      </c>
      <c r="Z161" s="1321">
        <f>IF(ISERROR(VLOOKUP(VLOOKUP($A161, 'E4 TB Allocation Details'!$A$18:$L$214, MATCH("Demand ID", 'E4 TB Allocation Details'!$A$18:$L$18, 0),FALSE), 'E2 Allocators'!$B$15:$W$361, MATCH('O5 Details by Class &amp; Accounts'!Z$18, 'E2 Allocators'!$B$15:$W$15, 0),FALSE)*$F161), 0, VLOOKUP(VLOOKUP($A161, 'E4 TB Allocation Details'!$A$18:$L$214, MATCH("Demand ID", 'E4 TB Allocation Details'!$A$18:$L$18, 0),FALSE), 'E2 Allocators'!$B$15:$W$361, MATCH('O5 Details by Class &amp; Accounts'!Z$18, 'E2 Allocators'!$B$15:$W$15, 0),FALSE)*$F161)</f>
        <v>0</v>
      </c>
      <c r="AA161" s="1321">
        <f>IF(ISERROR(VLOOKUP(VLOOKUP($A161, 'E4 TB Allocation Details'!$A$18:$L$214, MATCH("Demand ID", 'E4 TB Allocation Details'!$A$18:$L$18, 0),FALSE), 'E2 Allocators'!$B$15:$W$361, MATCH('O5 Details by Class &amp; Accounts'!AA$18, 'E2 Allocators'!$B$15:$W$15, 0),FALSE)*$F161), 0, VLOOKUP(VLOOKUP($A161, 'E4 TB Allocation Details'!$A$18:$L$214, MATCH("Demand ID", 'E4 TB Allocation Details'!$A$18:$L$18, 0),FALSE), 'E2 Allocators'!$B$15:$W$361, MATCH('O5 Details by Class &amp; Accounts'!AA$18, 'E2 Allocators'!$B$15:$W$15, 0),FALSE)*$F161)</f>
        <v>0</v>
      </c>
      <c r="AB161" s="1321">
        <f>IF(ISERROR(VLOOKUP(VLOOKUP($A161, 'E4 TB Allocation Details'!$A$18:$L$214, MATCH("Demand ID", 'E4 TB Allocation Details'!$A$18:$L$18, 0),FALSE), 'E2 Allocators'!$B$15:$W$361, MATCH('O5 Details by Class &amp; Accounts'!AB$18, 'E2 Allocators'!$B$15:$W$15, 0),FALSE)*$F161), 0, VLOOKUP(VLOOKUP($A161, 'E4 TB Allocation Details'!$A$18:$L$214, MATCH("Demand ID", 'E4 TB Allocation Details'!$A$18:$L$18, 0),FALSE), 'E2 Allocators'!$B$15:$W$361, MATCH('O5 Details by Class &amp; Accounts'!AB$18, 'E2 Allocators'!$B$15:$W$15, 0),FALSE)*$F161)</f>
        <v>0</v>
      </c>
      <c r="AC161" s="1321">
        <f t="shared" si="39"/>
        <v>4800.0000000000009</v>
      </c>
      <c r="AD161" s="1321">
        <f>IF(ISERROR(VLOOKUP(VLOOKUP($A161, 'E4 TB Allocation Details'!$A$18:$L$214, MATCH("Customer ID", 'E4 TB Allocation Details'!$A$18:$L$18, 0),FALSE), 'E2 Allocators'!$B$15:$W$361, MATCH('O5 Details by Class &amp; Accounts'!AD$18, 'E2 Allocators'!$B$15:$W$15, 0),FALSE)*$G161), 0, VLOOKUP(VLOOKUP($A161, 'E4 TB Allocation Details'!$A$18:$L$214, MATCH("Customer ID", 'E4 TB Allocation Details'!$A$18:$L$18, 0),FALSE), 'E2 Allocators'!$B$15:$W$361, MATCH('O5 Details by Class &amp; Accounts'!AD$18, 'E2 Allocators'!$B$15:$W$15, 0),FALSE)*$G161)</f>
        <v>2670.0481866599039</v>
      </c>
      <c r="AE161" s="1321">
        <f>IF(ISERROR(VLOOKUP(VLOOKUP($A161, 'E4 TB Allocation Details'!$A$18:$L$214, MATCH("Customer ID", 'E4 TB Allocation Details'!$A$18:$L$18, 0),FALSE), 'E2 Allocators'!$B$15:$W$361, MATCH('O5 Details by Class &amp; Accounts'!AE$18, 'E2 Allocators'!$B$15:$W$15, 0),FALSE)*$G161), 0, VLOOKUP(VLOOKUP($A161, 'E4 TB Allocation Details'!$A$18:$L$214, MATCH("Customer ID", 'E4 TB Allocation Details'!$A$18:$L$18, 0),FALSE), 'E2 Allocators'!$B$15:$W$361, MATCH('O5 Details by Class &amp; Accounts'!AE$18, 'E2 Allocators'!$B$15:$W$15, 0),FALSE)*$G161)</f>
        <v>328.68374334263251</v>
      </c>
      <c r="AF161" s="1321">
        <f>IF(ISERROR(VLOOKUP(VLOOKUP($A161, 'E4 TB Allocation Details'!$A$18:$L$214, MATCH("Customer ID", 'E4 TB Allocation Details'!$A$18:$L$18, 0),FALSE), 'E2 Allocators'!$B$15:$W$361, MATCH('O5 Details by Class &amp; Accounts'!AF$18, 'E2 Allocators'!$B$15:$W$15, 0),FALSE)*$G161), 0, VLOOKUP(VLOOKUP($A161, 'E4 TB Allocation Details'!$A$18:$L$214, MATCH("Customer ID", 'E4 TB Allocation Details'!$A$18:$L$18, 0),FALSE), 'E2 Allocators'!$B$15:$W$361, MATCH('O5 Details by Class &amp; Accounts'!AF$18, 'E2 Allocators'!$B$15:$W$15, 0),FALSE)*$G161)</f>
        <v>38.143545523712909</v>
      </c>
      <c r="AG161" s="1321">
        <f>IF(ISERROR(VLOOKUP(VLOOKUP($A161, 'E4 TB Allocation Details'!$A$18:$L$214, MATCH("Customer ID", 'E4 TB Allocation Details'!$A$18:$L$18, 0),FALSE), 'E2 Allocators'!$B$15:$W$361, MATCH('O5 Details by Class &amp; Accounts'!AG$18, 'E2 Allocators'!$B$15:$W$15, 0),FALSE)*$G161), 0, VLOOKUP(VLOOKUP($A161, 'E4 TB Allocation Details'!$A$18:$L$214, MATCH("Customer ID", 'E4 TB Allocation Details'!$A$18:$L$18, 0),FALSE), 'E2 Allocators'!$B$15:$W$361, MATCH('O5 Details by Class &amp; Accounts'!AG$18, 'E2 Allocators'!$B$15:$W$15, 0),FALSE)*$G161)</f>
        <v>0</v>
      </c>
      <c r="AH161" s="1321">
        <f>IF(ISERROR(VLOOKUP(VLOOKUP($A161, 'E4 TB Allocation Details'!$A$18:$L$214, MATCH("Customer ID", 'E4 TB Allocation Details'!$A$18:$L$18, 0),FALSE), 'E2 Allocators'!$B$15:$W$361, MATCH('O5 Details by Class &amp; Accounts'!AH$18, 'E2 Allocators'!$B$15:$W$15, 0),FALSE)*$G161), 0, VLOOKUP(VLOOKUP($A161, 'E4 TB Allocation Details'!$A$18:$L$214, MATCH("Customer ID", 'E4 TB Allocation Details'!$A$18:$L$18, 0),FALSE), 'E2 Allocators'!$B$15:$W$361, MATCH('O5 Details by Class &amp; Accounts'!AH$18, 'E2 Allocators'!$B$15:$W$15, 0),FALSE)*$G161)</f>
        <v>0</v>
      </c>
      <c r="AI161" s="1321">
        <f>IF(ISERROR(VLOOKUP(VLOOKUP($A161, 'E4 TB Allocation Details'!$A$18:$L$214, MATCH("Customer ID", 'E4 TB Allocation Details'!$A$18:$L$18, 0),FALSE), 'E2 Allocators'!$B$15:$W$361, MATCH('O5 Details by Class &amp; Accounts'!AI$18, 'E2 Allocators'!$B$15:$W$15, 0),FALSE)*$G161), 0, VLOOKUP(VLOOKUP($A161, 'E4 TB Allocation Details'!$A$18:$L$214, MATCH("Customer ID", 'E4 TB Allocation Details'!$A$18:$L$18, 0),FALSE), 'E2 Allocators'!$B$15:$W$361, MATCH('O5 Details by Class &amp; Accounts'!AI$18, 'E2 Allocators'!$B$15:$W$15, 0),FALSE)*$G161)</f>
        <v>0</v>
      </c>
      <c r="AJ161" s="1321">
        <f>IF(ISERROR(VLOOKUP(VLOOKUP($A161, 'E4 TB Allocation Details'!$A$18:$L$214, MATCH("Customer ID", 'E4 TB Allocation Details'!$A$18:$L$18, 0),FALSE), 'E2 Allocators'!$B$15:$W$361, MATCH('O5 Details by Class &amp; Accounts'!AJ$18, 'E2 Allocators'!$B$15:$W$15, 0),FALSE)*$G161), 0, VLOOKUP(VLOOKUP($A161, 'E4 TB Allocation Details'!$A$18:$L$214, MATCH("Customer ID", 'E4 TB Allocation Details'!$A$18:$L$18, 0),FALSE), 'E2 Allocators'!$B$15:$W$361, MATCH('O5 Details by Class &amp; Accounts'!AJ$18, 'E2 Allocators'!$B$15:$W$15, 0),FALSE)*$G161)</f>
        <v>158.25513568348973</v>
      </c>
      <c r="AK161" s="1321">
        <f>IF(ISERROR(VLOOKUP(VLOOKUP($A161, 'E4 TB Allocation Details'!$A$18:$L$214, MATCH("Customer ID", 'E4 TB Allocation Details'!$A$18:$L$18, 0),FALSE), 'E2 Allocators'!$B$15:$W$361, MATCH('O5 Details by Class &amp; Accounts'!AK$18, 'E2 Allocators'!$B$15:$W$15, 0),FALSE)*$G161), 0, VLOOKUP(VLOOKUP($A161, 'E4 TB Allocation Details'!$A$18:$L$214, MATCH("Customer ID", 'E4 TB Allocation Details'!$A$18:$L$18, 0),FALSE), 'E2 Allocators'!$B$15:$W$361, MATCH('O5 Details by Class &amp; Accounts'!AK$18, 'E2 Allocators'!$B$15:$W$15, 0),FALSE)*$G161)</f>
        <v>0</v>
      </c>
      <c r="AL161" s="1321">
        <f>IF(ISERROR(VLOOKUP(VLOOKUP($A161, 'E4 TB Allocation Details'!$A$18:$L$214, MATCH("Customer ID", 'E4 TB Allocation Details'!$A$18:$L$18, 0),FALSE), 'E2 Allocators'!$B$15:$W$361, MATCH('O5 Details by Class &amp; Accounts'!AL$18, 'E2 Allocators'!$B$15:$W$15, 0),FALSE)*$G161), 0, VLOOKUP(VLOOKUP($A161, 'E4 TB Allocation Details'!$A$18:$L$214, MATCH("Customer ID", 'E4 TB Allocation Details'!$A$18:$L$18, 0),FALSE), 'E2 Allocators'!$B$15:$W$361, MATCH('O5 Details by Class &amp; Accounts'!AL$18, 'E2 Allocators'!$B$15:$W$15, 0),FALSE)*$G161)</f>
        <v>4.8693887902612225</v>
      </c>
      <c r="AM161" s="1321">
        <f>IF(ISERROR(VLOOKUP(VLOOKUP($A161, 'E4 TB Allocation Details'!$A$18:$L$214, MATCH("Customer ID", 'E4 TB Allocation Details'!$A$18:$L$18, 0),FALSE), 'E2 Allocators'!$B$15:$W$361, MATCH('O5 Details by Class &amp; Accounts'!AM$18, 'E2 Allocators'!$B$15:$W$15, 0),FALSE)*$G161), 0, VLOOKUP(VLOOKUP($A161, 'E4 TB Allocation Details'!$A$18:$L$214, MATCH("Customer ID", 'E4 TB Allocation Details'!$A$18:$L$18, 0),FALSE), 'E2 Allocators'!$B$15:$W$361, MATCH('O5 Details by Class &amp; Accounts'!AM$18, 'E2 Allocators'!$B$15:$W$15, 0),FALSE)*$G161)</f>
        <v>0</v>
      </c>
      <c r="AN161" s="1321">
        <f>IF(ISERROR(VLOOKUP(VLOOKUP($A161, 'E4 TB Allocation Details'!$A$18:$L$214, MATCH("Customer ID", 'E4 TB Allocation Details'!$A$18:$L$18, 0),FALSE), 'E2 Allocators'!$B$15:$W$361, MATCH('O5 Details by Class &amp; Accounts'!AN$18, 'E2 Allocators'!$B$15:$W$15, 0),FALSE)*$G161), 0, VLOOKUP(VLOOKUP($A161, 'E4 TB Allocation Details'!$A$18:$L$214, MATCH("Customer ID", 'E4 TB Allocation Details'!$A$18:$L$18, 0),FALSE), 'E2 Allocators'!$B$15:$W$361, MATCH('O5 Details by Class &amp; Accounts'!AN$18, 'E2 Allocators'!$B$15:$W$15, 0),FALSE)*$G161)</f>
        <v>0</v>
      </c>
      <c r="AO161" s="1321">
        <f>IF(ISERROR(VLOOKUP(VLOOKUP($A161, 'E4 TB Allocation Details'!$A$18:$L$214, MATCH("Customer ID", 'E4 TB Allocation Details'!$A$18:$L$18, 0),FALSE), 'E2 Allocators'!$B$15:$W$361, MATCH('O5 Details by Class &amp; Accounts'!AO$18, 'E2 Allocators'!$B$15:$W$15, 0),FALSE)*$G161), 0, VLOOKUP(VLOOKUP($A161, 'E4 TB Allocation Details'!$A$18:$L$214, MATCH("Customer ID", 'E4 TB Allocation Details'!$A$18:$L$18, 0),FALSE), 'E2 Allocators'!$B$15:$W$361, MATCH('O5 Details by Class &amp; Accounts'!AO$18, 'E2 Allocators'!$B$15:$W$15, 0),FALSE)*$G161)</f>
        <v>0</v>
      </c>
      <c r="AP161" s="1321">
        <f>IF(ISERROR(VLOOKUP(VLOOKUP($A161, 'E4 TB Allocation Details'!$A$18:$L$214, MATCH("Customer ID", 'E4 TB Allocation Details'!$A$18:$L$18, 0),FALSE), 'E2 Allocators'!$B$15:$W$361, MATCH('O5 Details by Class &amp; Accounts'!AP$18, 'E2 Allocators'!$B$15:$W$15, 0),FALSE)*$G161), 0, VLOOKUP(VLOOKUP($A161, 'E4 TB Allocation Details'!$A$18:$L$214, MATCH("Customer ID", 'E4 TB Allocation Details'!$A$18:$L$18, 0),FALSE), 'E2 Allocators'!$B$15:$W$361, MATCH('O5 Details by Class &amp; Accounts'!AP$18, 'E2 Allocators'!$B$15:$W$15, 0),FALSE)*$G161)</f>
        <v>0</v>
      </c>
      <c r="AQ161" s="1321">
        <f>IF(ISERROR(VLOOKUP(VLOOKUP($A161, 'E4 TB Allocation Details'!$A$18:$L$214, MATCH("Customer ID", 'E4 TB Allocation Details'!$A$18:$L$18, 0),FALSE), 'E2 Allocators'!$B$15:$W$361, MATCH('O5 Details by Class &amp; Accounts'!AQ$18, 'E2 Allocators'!$B$15:$W$15, 0),FALSE)*$G161), 0, VLOOKUP(VLOOKUP($A161, 'E4 TB Allocation Details'!$A$18:$L$214, MATCH("Customer ID", 'E4 TB Allocation Details'!$A$18:$L$18, 0),FALSE), 'E2 Allocators'!$B$15:$W$361, MATCH('O5 Details by Class &amp; Accounts'!AQ$18, 'E2 Allocators'!$B$15:$W$15, 0),FALSE)*$G161)</f>
        <v>0</v>
      </c>
      <c r="AR161" s="1321">
        <f>IF(ISERROR(VLOOKUP(VLOOKUP($A161, 'E4 TB Allocation Details'!$A$18:$L$214, MATCH("Customer ID", 'E4 TB Allocation Details'!$A$18:$L$18, 0),FALSE), 'E2 Allocators'!$B$15:$W$361, MATCH('O5 Details by Class &amp; Accounts'!AR$18, 'E2 Allocators'!$B$15:$W$15, 0),FALSE)*$G161), 0, VLOOKUP(VLOOKUP($A161, 'E4 TB Allocation Details'!$A$18:$L$214, MATCH("Customer ID", 'E4 TB Allocation Details'!$A$18:$L$18, 0),FALSE), 'E2 Allocators'!$B$15:$W$361, MATCH('O5 Details by Class &amp; Accounts'!AR$18, 'E2 Allocators'!$B$15:$W$15, 0),FALSE)*$G161)</f>
        <v>0</v>
      </c>
      <c r="AS161" s="1321">
        <f>IF(ISERROR(VLOOKUP(VLOOKUP($A161, 'E4 TB Allocation Details'!$A$18:$L$214, MATCH("Customer ID", 'E4 TB Allocation Details'!$A$18:$L$18, 0),FALSE), 'E2 Allocators'!$B$15:$W$361, MATCH('O5 Details by Class &amp; Accounts'!AS$18, 'E2 Allocators'!$B$15:$W$15, 0),FALSE)*$G161), 0, VLOOKUP(VLOOKUP($A161, 'E4 TB Allocation Details'!$A$18:$L$214, MATCH("Customer ID", 'E4 TB Allocation Details'!$A$18:$L$18, 0),FALSE), 'E2 Allocators'!$B$15:$W$361, MATCH('O5 Details by Class &amp; Accounts'!AS$18, 'E2 Allocators'!$B$15:$W$15, 0),FALSE)*$G161)</f>
        <v>0</v>
      </c>
      <c r="AT161" s="1321">
        <f>IF(ISERROR(VLOOKUP(VLOOKUP($A161, 'E4 TB Allocation Details'!$A$18:$L$214, MATCH("Customer ID", 'E4 TB Allocation Details'!$A$18:$L$18, 0),FALSE), 'E2 Allocators'!$B$15:$W$361, MATCH('O5 Details by Class &amp; Accounts'!AT$18, 'E2 Allocators'!$B$15:$W$15, 0),FALSE)*$G161), 0, VLOOKUP(VLOOKUP($A161, 'E4 TB Allocation Details'!$A$18:$L$214, MATCH("Customer ID", 'E4 TB Allocation Details'!$A$18:$L$18, 0),FALSE), 'E2 Allocators'!$B$15:$W$361, MATCH('O5 Details by Class &amp; Accounts'!AT$18, 'E2 Allocators'!$B$15:$W$15, 0),FALSE)*$G161)</f>
        <v>0</v>
      </c>
      <c r="AU161" s="1321">
        <f>IF(ISERROR(VLOOKUP(VLOOKUP($A161, 'E4 TB Allocation Details'!$A$18:$L$214, MATCH("Customer ID", 'E4 TB Allocation Details'!$A$18:$L$18, 0),FALSE), 'E2 Allocators'!$B$15:$W$361, MATCH('O5 Details by Class &amp; Accounts'!AU$18, 'E2 Allocators'!$B$15:$W$15, 0),FALSE)*$G161), 0, VLOOKUP(VLOOKUP($A161, 'E4 TB Allocation Details'!$A$18:$L$214, MATCH("Customer ID", 'E4 TB Allocation Details'!$A$18:$L$18, 0),FALSE), 'E2 Allocators'!$B$15:$W$361, MATCH('O5 Details by Class &amp; Accounts'!AU$18, 'E2 Allocators'!$B$15:$W$15, 0),FALSE)*$G161)</f>
        <v>0</v>
      </c>
      <c r="AV161" s="1321">
        <f>IF(ISERROR(VLOOKUP(VLOOKUP($A161, 'E4 TB Allocation Details'!$A$18:$L$214, MATCH("Customer ID", 'E4 TB Allocation Details'!$A$18:$L$18, 0),FALSE), 'E2 Allocators'!$B$15:$W$361, MATCH('O5 Details by Class &amp; Accounts'!AV$18, 'E2 Allocators'!$B$15:$W$15, 0),FALSE)*$G161), 0, VLOOKUP(VLOOKUP($A161, 'E4 TB Allocation Details'!$A$18:$L$214, MATCH("Customer ID", 'E4 TB Allocation Details'!$A$18:$L$18, 0),FALSE), 'E2 Allocators'!$B$15:$W$361, MATCH('O5 Details by Class &amp; Accounts'!AV$18, 'E2 Allocators'!$B$15:$W$15, 0),FALSE)*$G161)</f>
        <v>0</v>
      </c>
      <c r="AW161" s="1321">
        <f>IF(ISERROR(VLOOKUP(VLOOKUP($A161, 'E4 TB Allocation Details'!$A$18:$L$214, MATCH("Customer ID", 'E4 TB Allocation Details'!$A$18:$L$18, 0),FALSE), 'E2 Allocators'!$B$15:$W$361, MATCH('O5 Details by Class &amp; Accounts'!AW$18, 'E2 Allocators'!$B$15:$W$15, 0),FALSE)*$G161), 0, VLOOKUP(VLOOKUP($A161, 'E4 TB Allocation Details'!$A$18:$L$214, MATCH("Customer ID", 'E4 TB Allocation Details'!$A$18:$L$18, 0),FALSE), 'E2 Allocators'!$B$15:$W$361, MATCH('O5 Details by Class &amp; Accounts'!AW$18, 'E2 Allocators'!$B$15:$W$15, 0),FALSE)*$G161)</f>
        <v>0</v>
      </c>
      <c r="AX161" s="1321">
        <f t="shared" si="40"/>
        <v>3200.0000000000005</v>
      </c>
      <c r="AY161" s="1321">
        <f>IF(ISERROR(VLOOKUP(VLOOKUP($A161, 'E4 TB Allocation Details'!$A$18:$L$214, MATCH("Misc ID", 'E4 TB Allocation Details'!$A$18:$L$18, 0),FALSE), 'E2 Allocators'!$B$15:$W$361, MATCH('O5 Details by Class &amp; Accounts'!AY$18, 'E2 Allocators'!$B$15:$W$15, 0),FALSE)*$E161), 0, VLOOKUP(VLOOKUP($A161, 'E4 TB Allocation Details'!$A$18:$L$214, MATCH("Misc ID", 'E4 TB Allocation Details'!$A$18:$L$18, 0),FALSE), 'E2 Allocators'!$B$15:$W$361, MATCH('O5 Details by Class &amp; Accounts'!AY$18, 'E2 Allocators'!$B$15:$W$15, 0),FALSE)*$E161)</f>
        <v>0</v>
      </c>
      <c r="AZ161" s="1321">
        <f>IF(ISERROR(VLOOKUP(VLOOKUP($A161, 'E4 TB Allocation Details'!$A$18:$L$214, MATCH("Misc ID", 'E4 TB Allocation Details'!$A$18:$L$18, 0),FALSE), 'E2 Allocators'!$B$15:$W$361, MATCH('O5 Details by Class &amp; Accounts'!AZ$18, 'E2 Allocators'!$B$15:$W$15, 0),FALSE)*$E161), 0, VLOOKUP(VLOOKUP($A161, 'E4 TB Allocation Details'!$A$18:$L$214, MATCH("Misc ID", 'E4 TB Allocation Details'!$A$18:$L$18, 0),FALSE), 'E2 Allocators'!$B$15:$W$361, MATCH('O5 Details by Class &amp; Accounts'!AZ$18, 'E2 Allocators'!$B$15:$W$15, 0),FALSE)*$E161)</f>
        <v>0</v>
      </c>
      <c r="BA161" s="1321">
        <f>IF(ISERROR(VLOOKUP(VLOOKUP($A161, 'E4 TB Allocation Details'!$A$18:$L$214, MATCH("Misc ID", 'E4 TB Allocation Details'!$A$18:$L$18, 0),FALSE), 'E2 Allocators'!$B$15:$W$361, MATCH('O5 Details by Class &amp; Accounts'!BA$18, 'E2 Allocators'!$B$15:$W$15, 0),FALSE)*$E161), 0, VLOOKUP(VLOOKUP($A161, 'E4 TB Allocation Details'!$A$18:$L$214, MATCH("Misc ID", 'E4 TB Allocation Details'!$A$18:$L$18, 0),FALSE), 'E2 Allocators'!$B$15:$W$361, MATCH('O5 Details by Class &amp; Accounts'!BA$18, 'E2 Allocators'!$B$15:$W$15, 0),FALSE)*$E161)</f>
        <v>0</v>
      </c>
      <c r="BB161" s="1321">
        <f>IF(ISERROR(VLOOKUP(VLOOKUP($A161, 'E4 TB Allocation Details'!$A$18:$L$214, MATCH("Misc ID", 'E4 TB Allocation Details'!$A$18:$L$18, 0),FALSE), 'E2 Allocators'!$B$15:$W$361, MATCH('O5 Details by Class &amp; Accounts'!BB$18, 'E2 Allocators'!$B$15:$W$15, 0),FALSE)*$E161), 0, VLOOKUP(VLOOKUP($A161, 'E4 TB Allocation Details'!$A$18:$L$214, MATCH("Misc ID", 'E4 TB Allocation Details'!$A$18:$L$18, 0),FALSE), 'E2 Allocators'!$B$15:$W$361, MATCH('O5 Details by Class &amp; Accounts'!BB$18, 'E2 Allocators'!$B$15:$W$15, 0),FALSE)*$E161)</f>
        <v>0</v>
      </c>
      <c r="BC161" s="1321">
        <f>IF(ISERROR(VLOOKUP(VLOOKUP($A161, 'E4 TB Allocation Details'!$A$18:$L$214, MATCH("Misc ID", 'E4 TB Allocation Details'!$A$18:$L$18, 0),FALSE), 'E2 Allocators'!$B$15:$W$361, MATCH('O5 Details by Class &amp; Accounts'!BC$18, 'E2 Allocators'!$B$15:$W$15, 0),FALSE)*$E161), 0, VLOOKUP(VLOOKUP($A161, 'E4 TB Allocation Details'!$A$18:$L$214, MATCH("Misc ID", 'E4 TB Allocation Details'!$A$18:$L$18, 0),FALSE), 'E2 Allocators'!$B$15:$W$361, MATCH('O5 Details by Class &amp; Accounts'!BC$18, 'E2 Allocators'!$B$15:$W$15, 0),FALSE)*$E161)</f>
        <v>0</v>
      </c>
      <c r="BD161" s="1321">
        <f>IF(ISERROR(VLOOKUP(VLOOKUP($A161, 'E4 TB Allocation Details'!$A$18:$L$214, MATCH("Misc ID", 'E4 TB Allocation Details'!$A$18:$L$18, 0),FALSE), 'E2 Allocators'!$B$15:$W$361, MATCH('O5 Details by Class &amp; Accounts'!BD$18, 'E2 Allocators'!$B$15:$W$15, 0),FALSE)*$E161), 0, VLOOKUP(VLOOKUP($A161, 'E4 TB Allocation Details'!$A$18:$L$214, MATCH("Misc ID", 'E4 TB Allocation Details'!$A$18:$L$18, 0),FALSE), 'E2 Allocators'!$B$15:$W$361, MATCH('O5 Details by Class &amp; Accounts'!BD$18, 'E2 Allocators'!$B$15:$W$15, 0),FALSE)*$E161)</f>
        <v>0</v>
      </c>
      <c r="BE161" s="1321">
        <f>IF(ISERROR(VLOOKUP(VLOOKUP($A161, 'E4 TB Allocation Details'!$A$18:$L$214, MATCH("Misc ID", 'E4 TB Allocation Details'!$A$18:$L$18, 0),FALSE), 'E2 Allocators'!$B$15:$W$361, MATCH('O5 Details by Class &amp; Accounts'!BE$18, 'E2 Allocators'!$B$15:$W$15, 0),FALSE)*$E161), 0, VLOOKUP(VLOOKUP($A161, 'E4 TB Allocation Details'!$A$18:$L$214, MATCH("Misc ID", 'E4 TB Allocation Details'!$A$18:$L$18, 0),FALSE), 'E2 Allocators'!$B$15:$W$361, MATCH('O5 Details by Class &amp; Accounts'!BE$18, 'E2 Allocators'!$B$15:$W$15, 0),FALSE)*$E161)</f>
        <v>0</v>
      </c>
      <c r="BF161" s="1321">
        <f>IF(ISERROR(VLOOKUP(VLOOKUP($A161, 'E4 TB Allocation Details'!$A$18:$L$214, MATCH("Misc ID", 'E4 TB Allocation Details'!$A$18:$L$18, 0),FALSE), 'E2 Allocators'!$B$15:$W$361, MATCH('O5 Details by Class &amp; Accounts'!BF$18, 'E2 Allocators'!$B$15:$W$15, 0),FALSE)*$E161), 0, VLOOKUP(VLOOKUP($A161, 'E4 TB Allocation Details'!$A$18:$L$214, MATCH("Misc ID", 'E4 TB Allocation Details'!$A$18:$L$18, 0),FALSE), 'E2 Allocators'!$B$15:$W$361, MATCH('O5 Details by Class &amp; Accounts'!BF$18, 'E2 Allocators'!$B$15:$W$15, 0),FALSE)*$E161)</f>
        <v>0</v>
      </c>
      <c r="BG161" s="1321">
        <f>IF(ISERROR(VLOOKUP(VLOOKUP($A161, 'E4 TB Allocation Details'!$A$18:$L$214, MATCH("Misc ID", 'E4 TB Allocation Details'!$A$18:$L$18, 0),FALSE), 'E2 Allocators'!$B$15:$W$361, MATCH('O5 Details by Class &amp; Accounts'!BG$18, 'E2 Allocators'!$B$15:$W$15, 0),FALSE)*$E161), 0, VLOOKUP(VLOOKUP($A161, 'E4 TB Allocation Details'!$A$18:$L$214, MATCH("Misc ID", 'E4 TB Allocation Details'!$A$18:$L$18, 0),FALSE), 'E2 Allocators'!$B$15:$W$361, MATCH('O5 Details by Class &amp; Accounts'!BG$18, 'E2 Allocators'!$B$15:$W$15, 0),FALSE)*$E161)</f>
        <v>0</v>
      </c>
      <c r="BH161" s="1321">
        <f>IF(ISERROR(VLOOKUP(VLOOKUP($A161, 'E4 TB Allocation Details'!$A$18:$L$214, MATCH("Misc ID", 'E4 TB Allocation Details'!$A$18:$L$18, 0),FALSE), 'E2 Allocators'!$B$15:$W$361, MATCH('O5 Details by Class &amp; Accounts'!BH$18, 'E2 Allocators'!$B$15:$W$15, 0),FALSE)*$E161), 0, VLOOKUP(VLOOKUP($A161, 'E4 TB Allocation Details'!$A$18:$L$214, MATCH("Misc ID", 'E4 TB Allocation Details'!$A$18:$L$18, 0),FALSE), 'E2 Allocators'!$B$15:$W$361, MATCH('O5 Details by Class &amp; Accounts'!BH$18, 'E2 Allocators'!$B$15:$W$15, 0),FALSE)*$E161)</f>
        <v>0</v>
      </c>
      <c r="BI161" s="1321">
        <f>IF(ISERROR(VLOOKUP(VLOOKUP($A161, 'E4 TB Allocation Details'!$A$18:$L$214, MATCH("Misc ID", 'E4 TB Allocation Details'!$A$18:$L$18, 0),FALSE), 'E2 Allocators'!$B$15:$W$361, MATCH('O5 Details by Class &amp; Accounts'!BI$18, 'E2 Allocators'!$B$15:$W$15, 0),FALSE)*$E161), 0, VLOOKUP(VLOOKUP($A161, 'E4 TB Allocation Details'!$A$18:$L$214, MATCH("Misc ID", 'E4 TB Allocation Details'!$A$18:$L$18, 0),FALSE), 'E2 Allocators'!$B$15:$W$361, MATCH('O5 Details by Class &amp; Accounts'!BI$18, 'E2 Allocators'!$B$15:$W$15, 0),FALSE)*$E161)</f>
        <v>0</v>
      </c>
      <c r="BJ161" s="1321">
        <f>IF(ISERROR(VLOOKUP(VLOOKUP($A161, 'E4 TB Allocation Details'!$A$18:$L$214, MATCH("Misc ID", 'E4 TB Allocation Details'!$A$18:$L$18, 0),FALSE), 'E2 Allocators'!$B$15:$W$361, MATCH('O5 Details by Class &amp; Accounts'!BJ$18, 'E2 Allocators'!$B$15:$W$15, 0),FALSE)*$E161), 0, VLOOKUP(VLOOKUP($A161, 'E4 TB Allocation Details'!$A$18:$L$214, MATCH("Misc ID", 'E4 TB Allocation Details'!$A$18:$L$18, 0),FALSE), 'E2 Allocators'!$B$15:$W$361, MATCH('O5 Details by Class &amp; Accounts'!BJ$18, 'E2 Allocators'!$B$15:$W$15, 0),FALSE)*$E161)</f>
        <v>0</v>
      </c>
      <c r="BK161" s="1321">
        <f>IF(ISERROR(VLOOKUP(VLOOKUP($A161, 'E4 TB Allocation Details'!$A$18:$L$214, MATCH("Misc ID", 'E4 TB Allocation Details'!$A$18:$L$18, 0),FALSE), 'E2 Allocators'!$B$15:$W$361, MATCH('O5 Details by Class &amp; Accounts'!BK$18, 'E2 Allocators'!$B$15:$W$15, 0),FALSE)*$E161), 0, VLOOKUP(VLOOKUP($A161, 'E4 TB Allocation Details'!$A$18:$L$214, MATCH("Misc ID", 'E4 TB Allocation Details'!$A$18:$L$18, 0),FALSE), 'E2 Allocators'!$B$15:$W$361, MATCH('O5 Details by Class &amp; Accounts'!BK$18, 'E2 Allocators'!$B$15:$W$15, 0),FALSE)*$E161)</f>
        <v>0</v>
      </c>
      <c r="BL161" s="1321">
        <f>IF(ISERROR(VLOOKUP(VLOOKUP($A161, 'E4 TB Allocation Details'!$A$18:$L$214, MATCH("Misc ID", 'E4 TB Allocation Details'!$A$18:$L$18, 0),FALSE), 'E2 Allocators'!$B$15:$W$361, MATCH('O5 Details by Class &amp; Accounts'!BL$18, 'E2 Allocators'!$B$15:$W$15, 0),FALSE)*$E161), 0, VLOOKUP(VLOOKUP($A161, 'E4 TB Allocation Details'!$A$18:$L$214, MATCH("Misc ID", 'E4 TB Allocation Details'!$A$18:$L$18, 0),FALSE), 'E2 Allocators'!$B$15:$W$361, MATCH('O5 Details by Class &amp; Accounts'!BL$18, 'E2 Allocators'!$B$15:$W$15, 0),FALSE)*$E161)</f>
        <v>0</v>
      </c>
      <c r="BM161" s="1321">
        <f>IF(ISERROR(VLOOKUP(VLOOKUP($A161, 'E4 TB Allocation Details'!$A$18:$L$214, MATCH("Misc ID", 'E4 TB Allocation Details'!$A$18:$L$18, 0),FALSE), 'E2 Allocators'!$B$15:$W$361, MATCH('O5 Details by Class &amp; Accounts'!BM$18, 'E2 Allocators'!$B$15:$W$15, 0),FALSE)*$E161), 0, VLOOKUP(VLOOKUP($A161, 'E4 TB Allocation Details'!$A$18:$L$214, MATCH("Misc ID", 'E4 TB Allocation Details'!$A$18:$L$18, 0),FALSE), 'E2 Allocators'!$B$15:$W$361, MATCH('O5 Details by Class &amp; Accounts'!BM$18, 'E2 Allocators'!$B$15:$W$15, 0),FALSE)*$E161)</f>
        <v>0</v>
      </c>
      <c r="BN161" s="1321">
        <f>IF(ISERROR(VLOOKUP(VLOOKUP($A161, 'E4 TB Allocation Details'!$A$18:$L$214, MATCH("Misc ID", 'E4 TB Allocation Details'!$A$18:$L$18, 0),FALSE), 'E2 Allocators'!$B$15:$W$361, MATCH('O5 Details by Class &amp; Accounts'!BN$18, 'E2 Allocators'!$B$15:$W$15, 0),FALSE)*$E161), 0, VLOOKUP(VLOOKUP($A161, 'E4 TB Allocation Details'!$A$18:$L$214, MATCH("Misc ID", 'E4 TB Allocation Details'!$A$18:$L$18, 0),FALSE), 'E2 Allocators'!$B$15:$W$361, MATCH('O5 Details by Class &amp; Accounts'!BN$18, 'E2 Allocators'!$B$15:$W$15, 0),FALSE)*$E161)</f>
        <v>0</v>
      </c>
      <c r="BO161" s="1321">
        <f>IF(ISERROR(VLOOKUP(VLOOKUP($A161, 'E4 TB Allocation Details'!$A$18:$L$214, MATCH("Misc ID", 'E4 TB Allocation Details'!$A$18:$L$18, 0),FALSE), 'E2 Allocators'!$B$15:$W$361, MATCH('O5 Details by Class &amp; Accounts'!BO$18, 'E2 Allocators'!$B$15:$W$15, 0),FALSE)*$E161), 0, VLOOKUP(VLOOKUP($A161, 'E4 TB Allocation Details'!$A$18:$L$214, MATCH("Misc ID", 'E4 TB Allocation Details'!$A$18:$L$18, 0),FALSE), 'E2 Allocators'!$B$15:$W$361, MATCH('O5 Details by Class &amp; Accounts'!BO$18, 'E2 Allocators'!$B$15:$W$15, 0),FALSE)*$E161)</f>
        <v>0</v>
      </c>
      <c r="BP161" s="1321">
        <f>IF(ISERROR(VLOOKUP(VLOOKUP($A161, 'E4 TB Allocation Details'!$A$18:$L$214, MATCH("Misc ID", 'E4 TB Allocation Details'!$A$18:$L$18, 0),FALSE), 'E2 Allocators'!$B$15:$W$361, MATCH('O5 Details by Class &amp; Accounts'!BP$18, 'E2 Allocators'!$B$15:$W$15, 0),FALSE)*$E161), 0, VLOOKUP(VLOOKUP($A161, 'E4 TB Allocation Details'!$A$18:$L$214, MATCH("Misc ID", 'E4 TB Allocation Details'!$A$18:$L$18, 0),FALSE), 'E2 Allocators'!$B$15:$W$361, MATCH('O5 Details by Class &amp; Accounts'!BP$18, 'E2 Allocators'!$B$15:$W$15, 0),FALSE)*$E161)</f>
        <v>0</v>
      </c>
      <c r="BQ161" s="1321">
        <f>IF(ISERROR(VLOOKUP(VLOOKUP($A161, 'E4 TB Allocation Details'!$A$18:$L$214, MATCH("Misc ID", 'E4 TB Allocation Details'!$A$18:$L$18, 0),FALSE), 'E2 Allocators'!$B$15:$W$361, MATCH('O5 Details by Class &amp; Accounts'!BQ$18, 'E2 Allocators'!$B$15:$W$15, 0),FALSE)*$E161), 0, VLOOKUP(VLOOKUP($A161, 'E4 TB Allocation Details'!$A$18:$L$214, MATCH("Misc ID", 'E4 TB Allocation Details'!$A$18:$L$18, 0),FALSE), 'E2 Allocators'!$B$15:$W$361, MATCH('O5 Details by Class &amp; Accounts'!BQ$18, 'E2 Allocators'!$B$15:$W$15, 0),FALSE)*$E161)</f>
        <v>0</v>
      </c>
      <c r="BR161" s="1321">
        <f>IF(ISERROR(VLOOKUP(VLOOKUP($A161, 'E4 TB Allocation Details'!$A$18:$L$214, MATCH("Misc ID", 'E4 TB Allocation Details'!$A$18:$L$18, 0),FALSE), 'E2 Allocators'!$B$15:$W$361, MATCH('O5 Details by Class &amp; Accounts'!BR$18, 'E2 Allocators'!$B$15:$W$15, 0),FALSE)*$E161), 0, VLOOKUP(VLOOKUP($A161, 'E4 TB Allocation Details'!$A$18:$L$214, MATCH("Misc ID", 'E4 TB Allocation Details'!$A$18:$L$18, 0),FALSE), 'E2 Allocators'!$B$15:$W$361, MATCH('O5 Details by Class &amp; Accounts'!BR$18, 'E2 Allocators'!$B$15:$W$15, 0),FALSE)*$E161)</f>
        <v>0</v>
      </c>
      <c r="BS161" s="1321">
        <f t="shared" si="41"/>
        <v>0</v>
      </c>
      <c r="BT161" s="1321">
        <f>IF(ISERROR(VLOOKUP(VLOOKUP($A161, 'E4 TB Allocation Details'!$A$18:$L$214, MATCH("A &amp; G ID", 'E4 TB Allocation Details'!$A$18:$L$18, 0),FALSE), 'E2 Allocators'!$B$15:$W$361, MATCH('O5 Details by Class &amp; Accounts'!BT$18, 'E2 Allocators'!$B$15:$W$15, 0),FALSE)*$E161), 0, VLOOKUP(VLOOKUP($A161, 'E4 TB Allocation Details'!$A$18:$L$214, MATCH("A &amp; G ID", 'E4 TB Allocation Details'!$A$18:$L$18, 0),FALSE), 'E2 Allocators'!$B$15:$W$361, MATCH('O5 Details by Class &amp; Accounts'!BT$18, 'E2 Allocators'!$B$15:$W$15, 0),FALSE)*$E161)</f>
        <v>0</v>
      </c>
      <c r="BU161" s="1321">
        <f>IF(ISERROR(VLOOKUP(VLOOKUP($A161, 'E4 TB Allocation Details'!$A$18:$L$214, MATCH("A &amp; G ID", 'E4 TB Allocation Details'!$A$18:$L$18, 0),FALSE), 'E2 Allocators'!$B$15:$W$361, MATCH('O5 Details by Class &amp; Accounts'!BU$18, 'E2 Allocators'!$B$15:$W$15, 0),FALSE)*$E161), 0, VLOOKUP(VLOOKUP($A161, 'E4 TB Allocation Details'!$A$18:$L$214, MATCH("A &amp; G ID", 'E4 TB Allocation Details'!$A$18:$L$18, 0),FALSE), 'E2 Allocators'!$B$15:$W$361, MATCH('O5 Details by Class &amp; Accounts'!BU$18, 'E2 Allocators'!$B$15:$W$15, 0),FALSE)*$E161)</f>
        <v>0</v>
      </c>
      <c r="BV161" s="1321">
        <f>IF(ISERROR(VLOOKUP(VLOOKUP($A161, 'E4 TB Allocation Details'!$A$18:$L$214, MATCH("A &amp; G ID", 'E4 TB Allocation Details'!$A$18:$L$18, 0),FALSE), 'E2 Allocators'!$B$15:$W$361, MATCH('O5 Details by Class &amp; Accounts'!BV$18, 'E2 Allocators'!$B$15:$W$15, 0),FALSE)*$E161), 0, VLOOKUP(VLOOKUP($A161, 'E4 TB Allocation Details'!$A$18:$L$214, MATCH("A &amp; G ID", 'E4 TB Allocation Details'!$A$18:$L$18, 0),FALSE), 'E2 Allocators'!$B$15:$W$361, MATCH('O5 Details by Class &amp; Accounts'!BV$18, 'E2 Allocators'!$B$15:$W$15, 0),FALSE)*$E161)</f>
        <v>0</v>
      </c>
      <c r="BW161" s="1321">
        <f>IF(ISERROR(VLOOKUP(VLOOKUP($A161, 'E4 TB Allocation Details'!$A$18:$L$214, MATCH("A &amp; G ID", 'E4 TB Allocation Details'!$A$18:$L$18, 0),FALSE), 'E2 Allocators'!$B$15:$W$361, MATCH('O5 Details by Class &amp; Accounts'!BW$18, 'E2 Allocators'!$B$15:$W$15, 0),FALSE)*$E161), 0, VLOOKUP(VLOOKUP($A161, 'E4 TB Allocation Details'!$A$18:$L$214, MATCH("A &amp; G ID", 'E4 TB Allocation Details'!$A$18:$L$18, 0),FALSE), 'E2 Allocators'!$B$15:$W$361, MATCH('O5 Details by Class &amp; Accounts'!BW$18, 'E2 Allocators'!$B$15:$W$15, 0),FALSE)*$E161)</f>
        <v>0</v>
      </c>
      <c r="BX161" s="1321">
        <f>IF(ISERROR(VLOOKUP(VLOOKUP($A161, 'E4 TB Allocation Details'!$A$18:$L$214, MATCH("A &amp; G ID", 'E4 TB Allocation Details'!$A$18:$L$18, 0),FALSE), 'E2 Allocators'!$B$15:$W$361, MATCH('O5 Details by Class &amp; Accounts'!BX$18, 'E2 Allocators'!$B$15:$W$15, 0),FALSE)*$E161), 0, VLOOKUP(VLOOKUP($A161, 'E4 TB Allocation Details'!$A$18:$L$214, MATCH("A &amp; G ID", 'E4 TB Allocation Details'!$A$18:$L$18, 0),FALSE), 'E2 Allocators'!$B$15:$W$361, MATCH('O5 Details by Class &amp; Accounts'!BX$18, 'E2 Allocators'!$B$15:$W$15, 0),FALSE)*$E161)</f>
        <v>0</v>
      </c>
      <c r="BY161" s="1321">
        <f>IF(ISERROR(VLOOKUP(VLOOKUP($A161, 'E4 TB Allocation Details'!$A$18:$L$214, MATCH("A &amp; G ID", 'E4 TB Allocation Details'!$A$18:$L$18, 0),FALSE), 'E2 Allocators'!$B$15:$W$361, MATCH('O5 Details by Class &amp; Accounts'!BY$18, 'E2 Allocators'!$B$15:$W$15, 0),FALSE)*$E161), 0, VLOOKUP(VLOOKUP($A161, 'E4 TB Allocation Details'!$A$18:$L$214, MATCH("A &amp; G ID", 'E4 TB Allocation Details'!$A$18:$L$18, 0),FALSE), 'E2 Allocators'!$B$15:$W$361, MATCH('O5 Details by Class &amp; Accounts'!BY$18, 'E2 Allocators'!$B$15:$W$15, 0),FALSE)*$E161)</f>
        <v>0</v>
      </c>
      <c r="BZ161" s="1321">
        <f>IF(ISERROR(VLOOKUP(VLOOKUP($A161, 'E4 TB Allocation Details'!$A$18:$L$214, MATCH("A &amp; G ID", 'E4 TB Allocation Details'!$A$18:$L$18, 0),FALSE), 'E2 Allocators'!$B$15:$W$361, MATCH('O5 Details by Class &amp; Accounts'!BZ$18, 'E2 Allocators'!$B$15:$W$15, 0),FALSE)*$E161), 0, VLOOKUP(VLOOKUP($A161, 'E4 TB Allocation Details'!$A$18:$L$214, MATCH("A &amp; G ID", 'E4 TB Allocation Details'!$A$18:$L$18, 0),FALSE), 'E2 Allocators'!$B$15:$W$361, MATCH('O5 Details by Class &amp; Accounts'!BZ$18, 'E2 Allocators'!$B$15:$W$15, 0),FALSE)*$E161)</f>
        <v>0</v>
      </c>
      <c r="CA161" s="1321">
        <f>IF(ISERROR(VLOOKUP(VLOOKUP($A161, 'E4 TB Allocation Details'!$A$18:$L$214, MATCH("A &amp; G ID", 'E4 TB Allocation Details'!$A$18:$L$18, 0),FALSE), 'E2 Allocators'!$B$15:$W$361, MATCH('O5 Details by Class &amp; Accounts'!CA$18, 'E2 Allocators'!$B$15:$W$15, 0),FALSE)*$E161), 0, VLOOKUP(VLOOKUP($A161, 'E4 TB Allocation Details'!$A$18:$L$214, MATCH("A &amp; G ID", 'E4 TB Allocation Details'!$A$18:$L$18, 0),FALSE), 'E2 Allocators'!$B$15:$W$361, MATCH('O5 Details by Class &amp; Accounts'!CA$18, 'E2 Allocators'!$B$15:$W$15, 0),FALSE)*$E161)</f>
        <v>0</v>
      </c>
      <c r="CB161" s="1321">
        <f>IF(ISERROR(VLOOKUP(VLOOKUP($A161, 'E4 TB Allocation Details'!$A$18:$L$214, MATCH("A &amp; G ID", 'E4 TB Allocation Details'!$A$18:$L$18, 0),FALSE), 'E2 Allocators'!$B$15:$W$361, MATCH('O5 Details by Class &amp; Accounts'!CB$18, 'E2 Allocators'!$B$15:$W$15, 0),FALSE)*$E161), 0, VLOOKUP(VLOOKUP($A161, 'E4 TB Allocation Details'!$A$18:$L$214, MATCH("A &amp; G ID", 'E4 TB Allocation Details'!$A$18:$L$18, 0),FALSE), 'E2 Allocators'!$B$15:$W$361, MATCH('O5 Details by Class &amp; Accounts'!CB$18, 'E2 Allocators'!$B$15:$W$15, 0),FALSE)*$E161)</f>
        <v>0</v>
      </c>
      <c r="CC161" s="1321">
        <f>IF(ISERROR(VLOOKUP(VLOOKUP($A161, 'E4 TB Allocation Details'!$A$18:$L$214, MATCH("A &amp; G ID", 'E4 TB Allocation Details'!$A$18:$L$18, 0),FALSE), 'E2 Allocators'!$B$15:$W$361, MATCH('O5 Details by Class &amp; Accounts'!CC$18, 'E2 Allocators'!$B$15:$W$15, 0),FALSE)*$E161), 0, VLOOKUP(VLOOKUP($A161, 'E4 TB Allocation Details'!$A$18:$L$214, MATCH("A &amp; G ID", 'E4 TB Allocation Details'!$A$18:$L$18, 0),FALSE), 'E2 Allocators'!$B$15:$W$361, MATCH('O5 Details by Class &amp; Accounts'!CC$18, 'E2 Allocators'!$B$15:$W$15, 0),FALSE)*$E161)</f>
        <v>0</v>
      </c>
      <c r="CD161" s="1321">
        <f>IF(ISERROR(VLOOKUP(VLOOKUP($A161, 'E4 TB Allocation Details'!$A$18:$L$214, MATCH("A &amp; G ID", 'E4 TB Allocation Details'!$A$18:$L$18, 0),FALSE), 'E2 Allocators'!$B$15:$W$361, MATCH('O5 Details by Class &amp; Accounts'!CD$18, 'E2 Allocators'!$B$15:$W$15, 0),FALSE)*$E161), 0, VLOOKUP(VLOOKUP($A161, 'E4 TB Allocation Details'!$A$18:$L$214, MATCH("A &amp; G ID", 'E4 TB Allocation Details'!$A$18:$L$18, 0),FALSE), 'E2 Allocators'!$B$15:$W$361, MATCH('O5 Details by Class &amp; Accounts'!CD$18, 'E2 Allocators'!$B$15:$W$15, 0),FALSE)*$E161)</f>
        <v>0</v>
      </c>
      <c r="CE161" s="1321">
        <f>IF(ISERROR(VLOOKUP(VLOOKUP($A161, 'E4 TB Allocation Details'!$A$18:$L$214, MATCH("A &amp; G ID", 'E4 TB Allocation Details'!$A$18:$L$18, 0),FALSE), 'E2 Allocators'!$B$15:$W$361, MATCH('O5 Details by Class &amp; Accounts'!CE$18, 'E2 Allocators'!$B$15:$W$15, 0),FALSE)*$E161), 0, VLOOKUP(VLOOKUP($A161, 'E4 TB Allocation Details'!$A$18:$L$214, MATCH("A &amp; G ID", 'E4 TB Allocation Details'!$A$18:$L$18, 0),FALSE), 'E2 Allocators'!$B$15:$W$361, MATCH('O5 Details by Class &amp; Accounts'!CE$18, 'E2 Allocators'!$B$15:$W$15, 0),FALSE)*$E161)</f>
        <v>0</v>
      </c>
      <c r="CF161" s="1321">
        <f>IF(ISERROR(VLOOKUP(VLOOKUP($A161, 'E4 TB Allocation Details'!$A$18:$L$214, MATCH("A &amp; G ID", 'E4 TB Allocation Details'!$A$18:$L$18, 0),FALSE), 'E2 Allocators'!$B$15:$W$361, MATCH('O5 Details by Class &amp; Accounts'!CF$18, 'E2 Allocators'!$B$15:$W$15, 0),FALSE)*$E161), 0, VLOOKUP(VLOOKUP($A161, 'E4 TB Allocation Details'!$A$18:$L$214, MATCH("A &amp; G ID", 'E4 TB Allocation Details'!$A$18:$L$18, 0),FALSE), 'E2 Allocators'!$B$15:$W$361, MATCH('O5 Details by Class &amp; Accounts'!CF$18, 'E2 Allocators'!$B$15:$W$15, 0),FALSE)*$E161)</f>
        <v>0</v>
      </c>
      <c r="CG161" s="1321">
        <f>IF(ISERROR(VLOOKUP(VLOOKUP($A161, 'E4 TB Allocation Details'!$A$18:$L$214, MATCH("A &amp; G ID", 'E4 TB Allocation Details'!$A$18:$L$18, 0),FALSE), 'E2 Allocators'!$B$15:$W$361, MATCH('O5 Details by Class &amp; Accounts'!CG$18, 'E2 Allocators'!$B$15:$W$15, 0),FALSE)*$E161), 0, VLOOKUP(VLOOKUP($A161, 'E4 TB Allocation Details'!$A$18:$L$214, MATCH("A &amp; G ID", 'E4 TB Allocation Details'!$A$18:$L$18, 0),FALSE), 'E2 Allocators'!$B$15:$W$361, MATCH('O5 Details by Class &amp; Accounts'!CG$18, 'E2 Allocators'!$B$15:$W$15, 0),FALSE)*$E161)</f>
        <v>0</v>
      </c>
      <c r="CH161" s="1321">
        <f>IF(ISERROR(VLOOKUP(VLOOKUP($A161, 'E4 TB Allocation Details'!$A$18:$L$214, MATCH("A &amp; G ID", 'E4 TB Allocation Details'!$A$18:$L$18, 0),FALSE), 'E2 Allocators'!$B$15:$W$361, MATCH('O5 Details by Class &amp; Accounts'!CH$18, 'E2 Allocators'!$B$15:$W$15, 0),FALSE)*$E161), 0, VLOOKUP(VLOOKUP($A161, 'E4 TB Allocation Details'!$A$18:$L$214, MATCH("A &amp; G ID", 'E4 TB Allocation Details'!$A$18:$L$18, 0),FALSE), 'E2 Allocators'!$B$15:$W$361, MATCH('O5 Details by Class &amp; Accounts'!CH$18, 'E2 Allocators'!$B$15:$W$15, 0),FALSE)*$E161)</f>
        <v>0</v>
      </c>
      <c r="CI161" s="1321">
        <f>IF(ISERROR(VLOOKUP(VLOOKUP($A161, 'E4 TB Allocation Details'!$A$18:$L$214, MATCH("A &amp; G ID", 'E4 TB Allocation Details'!$A$18:$L$18, 0),FALSE), 'E2 Allocators'!$B$15:$W$361, MATCH('O5 Details by Class &amp; Accounts'!CI$18, 'E2 Allocators'!$B$15:$W$15, 0),FALSE)*$E161), 0, VLOOKUP(VLOOKUP($A161, 'E4 TB Allocation Details'!$A$18:$L$214, MATCH("A &amp; G ID", 'E4 TB Allocation Details'!$A$18:$L$18, 0),FALSE), 'E2 Allocators'!$B$15:$W$361, MATCH('O5 Details by Class &amp; Accounts'!CI$18, 'E2 Allocators'!$B$15:$W$15, 0),FALSE)*$E161)</f>
        <v>0</v>
      </c>
      <c r="CJ161" s="1321">
        <f>IF(ISERROR(VLOOKUP(VLOOKUP($A161, 'E4 TB Allocation Details'!$A$18:$L$214, MATCH("A &amp; G ID", 'E4 TB Allocation Details'!$A$18:$L$18, 0),FALSE), 'E2 Allocators'!$B$15:$W$361, MATCH('O5 Details by Class &amp; Accounts'!CJ$18, 'E2 Allocators'!$B$15:$W$15, 0),FALSE)*$E161), 0, VLOOKUP(VLOOKUP($A161, 'E4 TB Allocation Details'!$A$18:$L$214, MATCH("A &amp; G ID", 'E4 TB Allocation Details'!$A$18:$L$18, 0),FALSE), 'E2 Allocators'!$B$15:$W$361, MATCH('O5 Details by Class &amp; Accounts'!CJ$18, 'E2 Allocators'!$B$15:$W$15, 0),FALSE)*$E161)</f>
        <v>0</v>
      </c>
      <c r="CK161" s="1321">
        <f>IF(ISERROR(VLOOKUP(VLOOKUP($A161, 'E4 TB Allocation Details'!$A$18:$L$214, MATCH("A &amp; G ID", 'E4 TB Allocation Details'!$A$18:$L$18, 0),FALSE), 'E2 Allocators'!$B$15:$W$361, MATCH('O5 Details by Class &amp; Accounts'!CK$18, 'E2 Allocators'!$B$15:$W$15, 0),FALSE)*$E161), 0, VLOOKUP(VLOOKUP($A161, 'E4 TB Allocation Details'!$A$18:$L$214, MATCH("A &amp; G ID", 'E4 TB Allocation Details'!$A$18:$L$18, 0),FALSE), 'E2 Allocators'!$B$15:$W$361, MATCH('O5 Details by Class &amp; Accounts'!CK$18, 'E2 Allocators'!$B$15:$W$15, 0),FALSE)*$E161)</f>
        <v>0</v>
      </c>
      <c r="CL161" s="1321">
        <f>IF(ISERROR(VLOOKUP(VLOOKUP($A161, 'E4 TB Allocation Details'!$A$18:$L$214, MATCH("A &amp; G ID", 'E4 TB Allocation Details'!$A$18:$L$18, 0),FALSE), 'E2 Allocators'!$B$15:$W$361, MATCH('O5 Details by Class &amp; Accounts'!CL$18, 'E2 Allocators'!$B$15:$W$15, 0),FALSE)*$E161), 0, VLOOKUP(VLOOKUP($A161, 'E4 TB Allocation Details'!$A$18:$L$214, MATCH("A &amp; G ID", 'E4 TB Allocation Details'!$A$18:$L$18, 0),FALSE), 'E2 Allocators'!$B$15:$W$361, MATCH('O5 Details by Class &amp; Accounts'!CL$18, 'E2 Allocators'!$B$15:$W$15, 0),FALSE)*$E161)</f>
        <v>0</v>
      </c>
      <c r="CM161" s="1321">
        <f>IF(ISERROR(VLOOKUP(VLOOKUP($A161, 'E4 TB Allocation Details'!$A$18:$L$214, MATCH("A &amp; G ID", 'E4 TB Allocation Details'!$A$18:$L$18, 0),FALSE), 'E2 Allocators'!$B$15:$W$361, MATCH('O5 Details by Class &amp; Accounts'!CM$18, 'E2 Allocators'!$B$15:$W$15, 0),FALSE)*$E161), 0, VLOOKUP(VLOOKUP($A161, 'E4 TB Allocation Details'!$A$18:$L$214, MATCH("A &amp; G ID", 'E4 TB Allocation Details'!$A$18:$L$18, 0),FALSE), 'E2 Allocators'!$B$15:$W$361, MATCH('O5 Details by Class &amp; Accounts'!CM$18, 'E2 Allocators'!$B$15:$W$15, 0),FALSE)*$E161)</f>
        <v>0</v>
      </c>
      <c r="CN161" s="1321">
        <f t="shared" si="42"/>
        <v>0</v>
      </c>
      <c r="CO161" s="1650">
        <f t="shared" si="43"/>
        <v>-1.3642420526593924E-12</v>
      </c>
      <c r="CQ161" s="1898">
        <v>1840</v>
      </c>
    </row>
    <row r="162" spans="1:95" s="64" customFormat="1" ht="25.5">
      <c r="A162" s="1089">
        <v>5150</v>
      </c>
      <c r="B162" s="1088" t="s">
        <v>12</v>
      </c>
      <c r="C162" s="1647">
        <f>IF(ISERROR(VLOOKUP($A162,'I3 TB Data'!$A$19:$H$484,MATCH('O5 Details by Class &amp; Accounts'!$C$18, 'I3 TB Data'!$A$19:$H$19,0),0)), 0, VLOOKUP($A162,'I3 TB Data'!$A$19:$H$484,MATCH('O5 Details by Class &amp; Accounts'!$C$18,'I3 TB Data'!$A$19:$H$19,0),0))</f>
        <v>12000</v>
      </c>
      <c r="D162" s="1648"/>
      <c r="E162" s="1647">
        <f t="shared" si="44"/>
        <v>12000</v>
      </c>
      <c r="F162" s="1649">
        <f>IF(ISERROR(VLOOKUP($A162, 'E1 Categorization'!A33:E124, MATCH("Customer Component", 'E1 Categorization'!$A$33:$E$33,0), 0)), 0, IF(VLOOKUP($A162, 'E1 Categorization'!A33:E124, MATCH("Customer Component", 'E1 Categorization'!$A$33:$E$33,0), 0)=0, 'O5 Details by Class &amp; Accounts'!$E162, IF(AND(VLOOKUP($A162, 'E1 Categorization'!A33:E124, MATCH("Customer Component", 'E1 Categorization'!$A$33:$E$33,0), 0) &gt;0, VLOOKUP($A162, 'E1 Categorization'!A33:E124, MATCH("Customer Component", 'E1 Categorization'!$A$33:$E$33,0), 0)&lt;1), 'O5 Details by Class &amp; Accounts'!$E162*(1-VLOOKUP($A162, 'E1 Categorization'!A33:E124, MATCH("Customer Component", 'E1 Categorization'!$A$33:$E$33,0), 0)), 0)))</f>
        <v>7200</v>
      </c>
      <c r="G162" s="1649">
        <f>IF(ISERROR(VLOOKUP($A162, 'E1 Categorization'!A33:E124, MATCH("Customer Component", 'E1 Categorization'!$A$33:$E$33,0), 0)),0, IF(VLOOKUP($A162, 'E1 Categorization'!A33:E124, MATCH("Customer Component", 'E1 Categorization'!$A$33:$E$33,0), 0)=0, 0, IF(AND(VLOOKUP($A162, 'E1 Categorization'!A33:E124, MATCH("Customer Component", 'E1 Categorization'!$A$33:$E$33,0), 0) &gt;0, VLOOKUP($A162, 'E1 Categorization'!A33:E124, MATCH("Customer Component", 'E1 Categorization'!$A$33:$E$33,0), 0)&lt;1), 'O5 Details by Class &amp; Accounts'!$E162*(VLOOKUP($A162, 'E1 Categorization'!A33:E124, MATCH("Customer Component", 'E1 Categorization'!$A$33:$E$33,0), 0)), 'O5 Details by Class &amp; Accounts'!$E162)))</f>
        <v>4800</v>
      </c>
      <c r="H162" s="1321">
        <f t="shared" si="38"/>
        <v>12000</v>
      </c>
      <c r="I162" s="1321">
        <f>IF(ISERROR(VLOOKUP(VLOOKUP($A162, 'E4 TB Allocation Details'!$A$18:$L$214, MATCH("Demand ID", 'E4 TB Allocation Details'!$A$18:$L$18, 0),FALSE), 'E2 Allocators'!$B$15:$W$361, MATCH('O5 Details by Class &amp; Accounts'!I$18, 'E2 Allocators'!$B$15:$W$15, 0),FALSE)*$F162), 0, VLOOKUP(VLOOKUP($A162, 'E4 TB Allocation Details'!$A$18:$L$214, MATCH("Demand ID", 'E4 TB Allocation Details'!$A$18:$L$18, 0),FALSE), 'E2 Allocators'!$B$15:$W$361, MATCH('O5 Details by Class &amp; Accounts'!I$18, 'E2 Allocators'!$B$15:$W$15, 0),FALSE)*$F162)</f>
        <v>3563.247805542474</v>
      </c>
      <c r="J162" s="1321">
        <f>IF(ISERROR(VLOOKUP(VLOOKUP($A162, 'E4 TB Allocation Details'!$A$18:$L$214, MATCH("Demand ID", 'E4 TB Allocation Details'!$A$18:$L$18, 0),FALSE), 'E2 Allocators'!$B$15:$W$361, MATCH('O5 Details by Class &amp; Accounts'!J$18, 'E2 Allocators'!$B$15:$W$15, 0),FALSE)*$F162), 0, VLOOKUP(VLOOKUP($A162, 'E4 TB Allocation Details'!$A$18:$L$214, MATCH("Demand ID", 'E4 TB Allocation Details'!$A$18:$L$18, 0),FALSE), 'E2 Allocators'!$B$15:$W$361, MATCH('O5 Details by Class &amp; Accounts'!J$18, 'E2 Allocators'!$B$15:$W$15, 0),FALSE)*$F162)</f>
        <v>1872.5968533050045</v>
      </c>
      <c r="K162" s="1321">
        <f>IF(ISERROR(VLOOKUP(VLOOKUP($A162, 'E4 TB Allocation Details'!$A$18:$L$214, MATCH("Demand ID", 'E4 TB Allocation Details'!$A$18:$L$18, 0),FALSE), 'E2 Allocators'!$B$15:$W$361, MATCH('O5 Details by Class &amp; Accounts'!K$18, 'E2 Allocators'!$B$15:$W$15, 0),FALSE)*$F162), 0, VLOOKUP(VLOOKUP($A162, 'E4 TB Allocation Details'!$A$18:$L$214, MATCH("Demand ID", 'E4 TB Allocation Details'!$A$18:$L$18, 0),FALSE), 'E2 Allocators'!$B$15:$W$361, MATCH('O5 Details by Class &amp; Accounts'!K$18, 'E2 Allocators'!$B$15:$W$15, 0),FALSE)*$F162)</f>
        <v>1748.8044088372867</v>
      </c>
      <c r="L162" s="1321">
        <f>IF(ISERROR(VLOOKUP(VLOOKUP($A162, 'E4 TB Allocation Details'!$A$18:$L$214, MATCH("Demand ID", 'E4 TB Allocation Details'!$A$18:$L$18, 0),FALSE), 'E2 Allocators'!$B$15:$W$361, MATCH('O5 Details by Class &amp; Accounts'!L$18, 'E2 Allocators'!$B$15:$W$15, 0),FALSE)*$F162), 0, VLOOKUP(VLOOKUP($A162, 'E4 TB Allocation Details'!$A$18:$L$214, MATCH("Demand ID", 'E4 TB Allocation Details'!$A$18:$L$18, 0),FALSE), 'E2 Allocators'!$B$15:$W$361, MATCH('O5 Details by Class &amp; Accounts'!L$18, 'E2 Allocators'!$B$15:$W$15, 0),FALSE)*$F162)</f>
        <v>0</v>
      </c>
      <c r="M162" s="1321">
        <f>IF(ISERROR(VLOOKUP(VLOOKUP($A162, 'E4 TB Allocation Details'!$A$18:$L$214, MATCH("Demand ID", 'E4 TB Allocation Details'!$A$18:$L$18, 0),FALSE), 'E2 Allocators'!$B$15:$W$361, MATCH('O5 Details by Class &amp; Accounts'!M$18, 'E2 Allocators'!$B$15:$W$15, 0),FALSE)*$F162), 0, VLOOKUP(VLOOKUP($A162, 'E4 TB Allocation Details'!$A$18:$L$214, MATCH("Demand ID", 'E4 TB Allocation Details'!$A$18:$L$18, 0),FALSE), 'E2 Allocators'!$B$15:$W$361, MATCH('O5 Details by Class &amp; Accounts'!M$18, 'E2 Allocators'!$B$15:$W$15, 0),FALSE)*$F162)</f>
        <v>0</v>
      </c>
      <c r="N162" s="1321">
        <f>IF(ISERROR(VLOOKUP(VLOOKUP($A162, 'E4 TB Allocation Details'!$A$18:$L$214, MATCH("Demand ID", 'E4 TB Allocation Details'!$A$18:$L$18, 0),FALSE), 'E2 Allocators'!$B$15:$W$361, MATCH('O5 Details by Class &amp; Accounts'!N$18, 'E2 Allocators'!$B$15:$W$15, 0),FALSE)*$F162), 0, VLOOKUP(VLOOKUP($A162, 'E4 TB Allocation Details'!$A$18:$L$214, MATCH("Demand ID", 'E4 TB Allocation Details'!$A$18:$L$18, 0),FALSE), 'E2 Allocators'!$B$15:$W$361, MATCH('O5 Details by Class &amp; Accounts'!N$18, 'E2 Allocators'!$B$15:$W$15, 0),FALSE)*$F162)</f>
        <v>0</v>
      </c>
      <c r="O162" s="1321">
        <f>IF(ISERROR(VLOOKUP(VLOOKUP($A162, 'E4 TB Allocation Details'!$A$18:$L$214, MATCH("Demand ID", 'E4 TB Allocation Details'!$A$18:$L$18, 0),FALSE), 'E2 Allocators'!$B$15:$W$361, MATCH('O5 Details by Class &amp; Accounts'!O$18, 'E2 Allocators'!$B$15:$W$15, 0),FALSE)*$F162), 0, VLOOKUP(VLOOKUP($A162, 'E4 TB Allocation Details'!$A$18:$L$214, MATCH("Demand ID", 'E4 TB Allocation Details'!$A$18:$L$18, 0),FALSE), 'E2 Allocators'!$B$15:$W$361, MATCH('O5 Details by Class &amp; Accounts'!O$18, 'E2 Allocators'!$B$15:$W$15, 0),FALSE)*$F162)</f>
        <v>3.7353132007242213</v>
      </c>
      <c r="P162" s="1321">
        <f>IF(ISERROR(VLOOKUP(VLOOKUP($A162, 'E4 TB Allocation Details'!$A$18:$L$214, MATCH("Demand ID", 'E4 TB Allocation Details'!$A$18:$L$18, 0),FALSE), 'E2 Allocators'!$B$15:$W$361, MATCH('O5 Details by Class &amp; Accounts'!P$18, 'E2 Allocators'!$B$15:$W$15, 0),FALSE)*$F162), 0, VLOOKUP(VLOOKUP($A162, 'E4 TB Allocation Details'!$A$18:$L$214, MATCH("Demand ID", 'E4 TB Allocation Details'!$A$18:$L$18, 0),FALSE), 'E2 Allocators'!$B$15:$W$361, MATCH('O5 Details by Class &amp; Accounts'!P$18, 'E2 Allocators'!$B$15:$W$15, 0),FALSE)*$F162)</f>
        <v>0</v>
      </c>
      <c r="Q162" s="1321">
        <f>IF(ISERROR(VLOOKUP(VLOOKUP($A162, 'E4 TB Allocation Details'!$A$18:$L$214, MATCH("Demand ID", 'E4 TB Allocation Details'!$A$18:$L$18, 0),FALSE), 'E2 Allocators'!$B$15:$W$361, MATCH('O5 Details by Class &amp; Accounts'!Q$18, 'E2 Allocators'!$B$15:$W$15, 0),FALSE)*$F162), 0, VLOOKUP(VLOOKUP($A162, 'E4 TB Allocation Details'!$A$18:$L$214, MATCH("Demand ID", 'E4 TB Allocation Details'!$A$18:$L$18, 0),FALSE), 'E2 Allocators'!$B$15:$W$361, MATCH('O5 Details by Class &amp; Accounts'!Q$18, 'E2 Allocators'!$B$15:$W$15, 0),FALSE)*$F162)</f>
        <v>11.615619114510164</v>
      </c>
      <c r="R162" s="1321">
        <f>IF(ISERROR(VLOOKUP(VLOOKUP($A162, 'E4 TB Allocation Details'!$A$18:$L$214, MATCH("Demand ID", 'E4 TB Allocation Details'!$A$18:$L$18, 0),FALSE), 'E2 Allocators'!$B$15:$W$361, MATCH('O5 Details by Class &amp; Accounts'!R$18, 'E2 Allocators'!$B$15:$W$15, 0),FALSE)*$F162), 0, VLOOKUP(VLOOKUP($A162, 'E4 TB Allocation Details'!$A$18:$L$214, MATCH("Demand ID", 'E4 TB Allocation Details'!$A$18:$L$18, 0),FALSE), 'E2 Allocators'!$B$15:$W$361, MATCH('O5 Details by Class &amp; Accounts'!R$18, 'E2 Allocators'!$B$15:$W$15, 0),FALSE)*$F162)</f>
        <v>0</v>
      </c>
      <c r="S162" s="1321">
        <f>IF(ISERROR(VLOOKUP(VLOOKUP($A162, 'E4 TB Allocation Details'!$A$18:$L$214, MATCH("Demand ID", 'E4 TB Allocation Details'!$A$18:$L$18, 0),FALSE), 'E2 Allocators'!$B$15:$W$361, MATCH('O5 Details by Class &amp; Accounts'!S$18, 'E2 Allocators'!$B$15:$W$15, 0),FALSE)*$F162), 0, VLOOKUP(VLOOKUP($A162, 'E4 TB Allocation Details'!$A$18:$L$214, MATCH("Demand ID", 'E4 TB Allocation Details'!$A$18:$L$18, 0),FALSE), 'E2 Allocators'!$B$15:$W$361, MATCH('O5 Details by Class &amp; Accounts'!S$18, 'E2 Allocators'!$B$15:$W$15, 0),FALSE)*$F162)</f>
        <v>0</v>
      </c>
      <c r="T162" s="1321">
        <f>IF(ISERROR(VLOOKUP(VLOOKUP($A162, 'E4 TB Allocation Details'!$A$18:$L$214, MATCH("Demand ID", 'E4 TB Allocation Details'!$A$18:$L$18, 0),FALSE), 'E2 Allocators'!$B$15:$W$361, MATCH('O5 Details by Class &amp; Accounts'!T$18, 'E2 Allocators'!$B$15:$W$15, 0),FALSE)*$F162), 0, VLOOKUP(VLOOKUP($A162, 'E4 TB Allocation Details'!$A$18:$L$214, MATCH("Demand ID", 'E4 TB Allocation Details'!$A$18:$L$18, 0),FALSE), 'E2 Allocators'!$B$15:$W$361, MATCH('O5 Details by Class &amp; Accounts'!T$18, 'E2 Allocators'!$B$15:$W$15, 0),FALSE)*$F162)</f>
        <v>0</v>
      </c>
      <c r="U162" s="1321">
        <f>IF(ISERROR(VLOOKUP(VLOOKUP($A162, 'E4 TB Allocation Details'!$A$18:$L$214, MATCH("Demand ID", 'E4 TB Allocation Details'!$A$18:$L$18, 0),FALSE), 'E2 Allocators'!$B$15:$W$361, MATCH('O5 Details by Class &amp; Accounts'!U$18, 'E2 Allocators'!$B$15:$W$15, 0),FALSE)*$F162), 0, VLOOKUP(VLOOKUP($A162, 'E4 TB Allocation Details'!$A$18:$L$214, MATCH("Demand ID", 'E4 TB Allocation Details'!$A$18:$L$18, 0),FALSE), 'E2 Allocators'!$B$15:$W$361, MATCH('O5 Details by Class &amp; Accounts'!U$18, 'E2 Allocators'!$B$15:$W$15, 0),FALSE)*$F162)</f>
        <v>0</v>
      </c>
      <c r="V162" s="1321">
        <f>IF(ISERROR(VLOOKUP(VLOOKUP($A162, 'E4 TB Allocation Details'!$A$18:$L$214, MATCH("Demand ID", 'E4 TB Allocation Details'!$A$18:$L$18, 0),FALSE), 'E2 Allocators'!$B$15:$W$361, MATCH('O5 Details by Class &amp; Accounts'!V$18, 'E2 Allocators'!$B$15:$W$15, 0),FALSE)*$F162), 0, VLOOKUP(VLOOKUP($A162, 'E4 TB Allocation Details'!$A$18:$L$214, MATCH("Demand ID", 'E4 TB Allocation Details'!$A$18:$L$18, 0),FALSE), 'E2 Allocators'!$B$15:$W$361, MATCH('O5 Details by Class &amp; Accounts'!V$18, 'E2 Allocators'!$B$15:$W$15, 0),FALSE)*$F162)</f>
        <v>0</v>
      </c>
      <c r="W162" s="1321">
        <f>IF(ISERROR(VLOOKUP(VLOOKUP($A162, 'E4 TB Allocation Details'!$A$18:$L$214, MATCH("Demand ID", 'E4 TB Allocation Details'!$A$18:$L$18, 0),FALSE), 'E2 Allocators'!$B$15:$W$361, MATCH('O5 Details by Class &amp; Accounts'!W$18, 'E2 Allocators'!$B$15:$W$15, 0),FALSE)*$F162), 0, VLOOKUP(VLOOKUP($A162, 'E4 TB Allocation Details'!$A$18:$L$214, MATCH("Demand ID", 'E4 TB Allocation Details'!$A$18:$L$18, 0),FALSE), 'E2 Allocators'!$B$15:$W$361, MATCH('O5 Details by Class &amp; Accounts'!W$18, 'E2 Allocators'!$B$15:$W$15, 0),FALSE)*$F162)</f>
        <v>0</v>
      </c>
      <c r="X162" s="1321">
        <f>IF(ISERROR(VLOOKUP(VLOOKUP($A162, 'E4 TB Allocation Details'!$A$18:$L$214, MATCH("Demand ID", 'E4 TB Allocation Details'!$A$18:$L$18, 0),FALSE), 'E2 Allocators'!$B$15:$W$361, MATCH('O5 Details by Class &amp; Accounts'!X$18, 'E2 Allocators'!$B$15:$W$15, 0),FALSE)*$F162), 0, VLOOKUP(VLOOKUP($A162, 'E4 TB Allocation Details'!$A$18:$L$214, MATCH("Demand ID", 'E4 TB Allocation Details'!$A$18:$L$18, 0),FALSE), 'E2 Allocators'!$B$15:$W$361, MATCH('O5 Details by Class &amp; Accounts'!X$18, 'E2 Allocators'!$B$15:$W$15, 0),FALSE)*$F162)</f>
        <v>0</v>
      </c>
      <c r="Y162" s="1321">
        <f>IF(ISERROR(VLOOKUP(VLOOKUP($A162, 'E4 TB Allocation Details'!$A$18:$L$214, MATCH("Demand ID", 'E4 TB Allocation Details'!$A$18:$L$18, 0),FALSE), 'E2 Allocators'!$B$15:$W$361, MATCH('O5 Details by Class &amp; Accounts'!Y$18, 'E2 Allocators'!$B$15:$W$15, 0),FALSE)*$F162), 0, VLOOKUP(VLOOKUP($A162, 'E4 TB Allocation Details'!$A$18:$L$214, MATCH("Demand ID", 'E4 TB Allocation Details'!$A$18:$L$18, 0),FALSE), 'E2 Allocators'!$B$15:$W$361, MATCH('O5 Details by Class &amp; Accounts'!Y$18, 'E2 Allocators'!$B$15:$W$15, 0),FALSE)*$F162)</f>
        <v>0</v>
      </c>
      <c r="Z162" s="1321">
        <f>IF(ISERROR(VLOOKUP(VLOOKUP($A162, 'E4 TB Allocation Details'!$A$18:$L$214, MATCH("Demand ID", 'E4 TB Allocation Details'!$A$18:$L$18, 0),FALSE), 'E2 Allocators'!$B$15:$W$361, MATCH('O5 Details by Class &amp; Accounts'!Z$18, 'E2 Allocators'!$B$15:$W$15, 0),FALSE)*$F162), 0, VLOOKUP(VLOOKUP($A162, 'E4 TB Allocation Details'!$A$18:$L$214, MATCH("Demand ID", 'E4 TB Allocation Details'!$A$18:$L$18, 0),FALSE), 'E2 Allocators'!$B$15:$W$361, MATCH('O5 Details by Class &amp; Accounts'!Z$18, 'E2 Allocators'!$B$15:$W$15, 0),FALSE)*$F162)</f>
        <v>0</v>
      </c>
      <c r="AA162" s="1321">
        <f>IF(ISERROR(VLOOKUP(VLOOKUP($A162, 'E4 TB Allocation Details'!$A$18:$L$214, MATCH("Demand ID", 'E4 TB Allocation Details'!$A$18:$L$18, 0),FALSE), 'E2 Allocators'!$B$15:$W$361, MATCH('O5 Details by Class &amp; Accounts'!AA$18, 'E2 Allocators'!$B$15:$W$15, 0),FALSE)*$F162), 0, VLOOKUP(VLOOKUP($A162, 'E4 TB Allocation Details'!$A$18:$L$214, MATCH("Demand ID", 'E4 TB Allocation Details'!$A$18:$L$18, 0),FALSE), 'E2 Allocators'!$B$15:$W$361, MATCH('O5 Details by Class &amp; Accounts'!AA$18, 'E2 Allocators'!$B$15:$W$15, 0),FALSE)*$F162)</f>
        <v>0</v>
      </c>
      <c r="AB162" s="1321">
        <f>IF(ISERROR(VLOOKUP(VLOOKUP($A162, 'E4 TB Allocation Details'!$A$18:$L$214, MATCH("Demand ID", 'E4 TB Allocation Details'!$A$18:$L$18, 0),FALSE), 'E2 Allocators'!$B$15:$W$361, MATCH('O5 Details by Class &amp; Accounts'!AB$18, 'E2 Allocators'!$B$15:$W$15, 0),FALSE)*$F162), 0, VLOOKUP(VLOOKUP($A162, 'E4 TB Allocation Details'!$A$18:$L$214, MATCH("Demand ID", 'E4 TB Allocation Details'!$A$18:$L$18, 0),FALSE), 'E2 Allocators'!$B$15:$W$361, MATCH('O5 Details by Class &amp; Accounts'!AB$18, 'E2 Allocators'!$B$15:$W$15, 0),FALSE)*$F162)</f>
        <v>0</v>
      </c>
      <c r="AC162" s="1321">
        <f t="shared" si="39"/>
        <v>7199.9999999999982</v>
      </c>
      <c r="AD162" s="1321">
        <f>IF(ISERROR(VLOOKUP(VLOOKUP($A162, 'E4 TB Allocation Details'!$A$18:$L$214, MATCH("Customer ID", 'E4 TB Allocation Details'!$A$18:$L$18, 0),FALSE), 'E2 Allocators'!$B$15:$W$361, MATCH('O5 Details by Class &amp; Accounts'!AD$18, 'E2 Allocators'!$B$15:$W$15, 0),FALSE)*$G162), 0, VLOOKUP(VLOOKUP($A162, 'E4 TB Allocation Details'!$A$18:$L$214, MATCH("Customer ID", 'E4 TB Allocation Details'!$A$18:$L$18, 0),FALSE), 'E2 Allocators'!$B$15:$W$361, MATCH('O5 Details by Class &amp; Accounts'!AD$18, 'E2 Allocators'!$B$15:$W$15, 0),FALSE)*$G162)</f>
        <v>4008.3577550942828</v>
      </c>
      <c r="AE162" s="1321">
        <f>IF(ISERROR(VLOOKUP(VLOOKUP($A162, 'E4 TB Allocation Details'!$A$18:$L$214, MATCH("Customer ID", 'E4 TB Allocation Details'!$A$18:$L$18, 0),FALSE), 'E2 Allocators'!$B$15:$W$361, MATCH('O5 Details by Class &amp; Accounts'!AE$18, 'E2 Allocators'!$B$15:$W$15, 0),FALSE)*$G162), 0, VLOOKUP(VLOOKUP($A162, 'E4 TB Allocation Details'!$A$18:$L$214, MATCH("Customer ID", 'E4 TB Allocation Details'!$A$18:$L$18, 0),FALSE), 'E2 Allocators'!$B$15:$W$361, MATCH('O5 Details by Class &amp; Accounts'!AE$18, 'E2 Allocators'!$B$15:$W$15, 0),FALSE)*$G162)</f>
        <v>493.43005799792849</v>
      </c>
      <c r="AF162" s="1321">
        <f>IF(ISERROR(VLOOKUP(VLOOKUP($A162, 'E4 TB Allocation Details'!$A$18:$L$214, MATCH("Customer ID", 'E4 TB Allocation Details'!$A$18:$L$18, 0),FALSE), 'E2 Allocators'!$B$15:$W$361, MATCH('O5 Details by Class &amp; Accounts'!AF$18, 'E2 Allocators'!$B$15:$W$15, 0),FALSE)*$G162), 0, VLOOKUP(VLOOKUP($A162, 'E4 TB Allocation Details'!$A$18:$L$214, MATCH("Customer ID", 'E4 TB Allocation Details'!$A$18:$L$18, 0),FALSE), 'E2 Allocators'!$B$15:$W$361, MATCH('O5 Details by Class &amp; Accounts'!AF$18, 'E2 Allocators'!$B$15:$W$15, 0),FALSE)*$G162)</f>
        <v>53.324676642150649</v>
      </c>
      <c r="AG162" s="1321">
        <f>IF(ISERROR(VLOOKUP(VLOOKUP($A162, 'E4 TB Allocation Details'!$A$18:$L$214, MATCH("Customer ID", 'E4 TB Allocation Details'!$A$18:$L$18, 0),FALSE), 'E2 Allocators'!$B$15:$W$361, MATCH('O5 Details by Class &amp; Accounts'!AG$18, 'E2 Allocators'!$B$15:$W$15, 0),FALSE)*$G162), 0, VLOOKUP(VLOOKUP($A162, 'E4 TB Allocation Details'!$A$18:$L$214, MATCH("Customer ID", 'E4 TB Allocation Details'!$A$18:$L$18, 0),FALSE), 'E2 Allocators'!$B$15:$W$361, MATCH('O5 Details by Class &amp; Accounts'!AG$18, 'E2 Allocators'!$B$15:$W$15, 0),FALSE)*$G162)</f>
        <v>0</v>
      </c>
      <c r="AH162" s="1321">
        <f>IF(ISERROR(VLOOKUP(VLOOKUP($A162, 'E4 TB Allocation Details'!$A$18:$L$214, MATCH("Customer ID", 'E4 TB Allocation Details'!$A$18:$L$18, 0),FALSE), 'E2 Allocators'!$B$15:$W$361, MATCH('O5 Details by Class &amp; Accounts'!AH$18, 'E2 Allocators'!$B$15:$W$15, 0),FALSE)*$G162), 0, VLOOKUP(VLOOKUP($A162, 'E4 TB Allocation Details'!$A$18:$L$214, MATCH("Customer ID", 'E4 TB Allocation Details'!$A$18:$L$18, 0),FALSE), 'E2 Allocators'!$B$15:$W$361, MATCH('O5 Details by Class &amp; Accounts'!AH$18, 'E2 Allocators'!$B$15:$W$15, 0),FALSE)*$G162)</f>
        <v>0</v>
      </c>
      <c r="AI162" s="1321">
        <f>IF(ISERROR(VLOOKUP(VLOOKUP($A162, 'E4 TB Allocation Details'!$A$18:$L$214, MATCH("Customer ID", 'E4 TB Allocation Details'!$A$18:$L$18, 0),FALSE), 'E2 Allocators'!$B$15:$W$361, MATCH('O5 Details by Class &amp; Accounts'!AI$18, 'E2 Allocators'!$B$15:$W$15, 0),FALSE)*$G162), 0, VLOOKUP(VLOOKUP($A162, 'E4 TB Allocation Details'!$A$18:$L$214, MATCH("Customer ID", 'E4 TB Allocation Details'!$A$18:$L$18, 0),FALSE), 'E2 Allocators'!$B$15:$W$361, MATCH('O5 Details by Class &amp; Accounts'!AI$18, 'E2 Allocators'!$B$15:$W$15, 0),FALSE)*$G162)</f>
        <v>0</v>
      </c>
      <c r="AJ162" s="1321">
        <f>IF(ISERROR(VLOOKUP(VLOOKUP($A162, 'E4 TB Allocation Details'!$A$18:$L$214, MATCH("Customer ID", 'E4 TB Allocation Details'!$A$18:$L$18, 0),FALSE), 'E2 Allocators'!$B$15:$W$361, MATCH('O5 Details by Class &amp; Accounts'!AJ$18, 'E2 Allocators'!$B$15:$W$15, 0),FALSE)*$G162), 0, VLOOKUP(VLOOKUP($A162, 'E4 TB Allocation Details'!$A$18:$L$214, MATCH("Customer ID", 'E4 TB Allocation Details'!$A$18:$L$18, 0),FALSE), 'E2 Allocators'!$B$15:$W$361, MATCH('O5 Details by Class &amp; Accounts'!AJ$18, 'E2 Allocators'!$B$15:$W$15, 0),FALSE)*$G162)</f>
        <v>237.57743533233591</v>
      </c>
      <c r="AK162" s="1321">
        <f>IF(ISERROR(VLOOKUP(VLOOKUP($A162, 'E4 TB Allocation Details'!$A$18:$L$214, MATCH("Customer ID", 'E4 TB Allocation Details'!$A$18:$L$18, 0),FALSE), 'E2 Allocators'!$B$15:$W$361, MATCH('O5 Details by Class &amp; Accounts'!AK$18, 'E2 Allocators'!$B$15:$W$15, 0),FALSE)*$G162), 0, VLOOKUP(VLOOKUP($A162, 'E4 TB Allocation Details'!$A$18:$L$214, MATCH("Customer ID", 'E4 TB Allocation Details'!$A$18:$L$18, 0),FALSE), 'E2 Allocators'!$B$15:$W$361, MATCH('O5 Details by Class &amp; Accounts'!AK$18, 'E2 Allocators'!$B$15:$W$15, 0),FALSE)*$G162)</f>
        <v>0</v>
      </c>
      <c r="AL162" s="1321">
        <f>IF(ISERROR(VLOOKUP(VLOOKUP($A162, 'E4 TB Allocation Details'!$A$18:$L$214, MATCH("Customer ID", 'E4 TB Allocation Details'!$A$18:$L$18, 0),FALSE), 'E2 Allocators'!$B$15:$W$361, MATCH('O5 Details by Class &amp; Accounts'!AL$18, 'E2 Allocators'!$B$15:$W$15, 0),FALSE)*$G162), 0, VLOOKUP(VLOOKUP($A162, 'E4 TB Allocation Details'!$A$18:$L$214, MATCH("Customer ID", 'E4 TB Allocation Details'!$A$18:$L$18, 0),FALSE), 'E2 Allocators'!$B$15:$W$361, MATCH('O5 Details by Class &amp; Accounts'!AL$18, 'E2 Allocators'!$B$15:$W$15, 0),FALSE)*$G162)</f>
        <v>7.3100749333026434</v>
      </c>
      <c r="AM162" s="1321">
        <f>IF(ISERROR(VLOOKUP(VLOOKUP($A162, 'E4 TB Allocation Details'!$A$18:$L$214, MATCH("Customer ID", 'E4 TB Allocation Details'!$A$18:$L$18, 0),FALSE), 'E2 Allocators'!$B$15:$W$361, MATCH('O5 Details by Class &amp; Accounts'!AM$18, 'E2 Allocators'!$B$15:$W$15, 0),FALSE)*$G162), 0, VLOOKUP(VLOOKUP($A162, 'E4 TB Allocation Details'!$A$18:$L$214, MATCH("Customer ID", 'E4 TB Allocation Details'!$A$18:$L$18, 0),FALSE), 'E2 Allocators'!$B$15:$W$361, MATCH('O5 Details by Class &amp; Accounts'!AM$18, 'E2 Allocators'!$B$15:$W$15, 0),FALSE)*$G162)</f>
        <v>0</v>
      </c>
      <c r="AN162" s="1321">
        <f>IF(ISERROR(VLOOKUP(VLOOKUP($A162, 'E4 TB Allocation Details'!$A$18:$L$214, MATCH("Customer ID", 'E4 TB Allocation Details'!$A$18:$L$18, 0),FALSE), 'E2 Allocators'!$B$15:$W$361, MATCH('O5 Details by Class &amp; Accounts'!AN$18, 'E2 Allocators'!$B$15:$W$15, 0),FALSE)*$G162), 0, VLOOKUP(VLOOKUP($A162, 'E4 TB Allocation Details'!$A$18:$L$214, MATCH("Customer ID", 'E4 TB Allocation Details'!$A$18:$L$18, 0),FALSE), 'E2 Allocators'!$B$15:$W$361, MATCH('O5 Details by Class &amp; Accounts'!AN$18, 'E2 Allocators'!$B$15:$W$15, 0),FALSE)*$G162)</f>
        <v>0</v>
      </c>
      <c r="AO162" s="1321">
        <f>IF(ISERROR(VLOOKUP(VLOOKUP($A162, 'E4 TB Allocation Details'!$A$18:$L$214, MATCH("Customer ID", 'E4 TB Allocation Details'!$A$18:$L$18, 0),FALSE), 'E2 Allocators'!$B$15:$W$361, MATCH('O5 Details by Class &amp; Accounts'!AO$18, 'E2 Allocators'!$B$15:$W$15, 0),FALSE)*$G162), 0, VLOOKUP(VLOOKUP($A162, 'E4 TB Allocation Details'!$A$18:$L$214, MATCH("Customer ID", 'E4 TB Allocation Details'!$A$18:$L$18, 0),FALSE), 'E2 Allocators'!$B$15:$W$361, MATCH('O5 Details by Class &amp; Accounts'!AO$18, 'E2 Allocators'!$B$15:$W$15, 0),FALSE)*$G162)</f>
        <v>0</v>
      </c>
      <c r="AP162" s="1321">
        <f>IF(ISERROR(VLOOKUP(VLOOKUP($A162, 'E4 TB Allocation Details'!$A$18:$L$214, MATCH("Customer ID", 'E4 TB Allocation Details'!$A$18:$L$18, 0),FALSE), 'E2 Allocators'!$B$15:$W$361, MATCH('O5 Details by Class &amp; Accounts'!AP$18, 'E2 Allocators'!$B$15:$W$15, 0),FALSE)*$G162), 0, VLOOKUP(VLOOKUP($A162, 'E4 TB Allocation Details'!$A$18:$L$214, MATCH("Customer ID", 'E4 TB Allocation Details'!$A$18:$L$18, 0),FALSE), 'E2 Allocators'!$B$15:$W$361, MATCH('O5 Details by Class &amp; Accounts'!AP$18, 'E2 Allocators'!$B$15:$W$15, 0),FALSE)*$G162)</f>
        <v>0</v>
      </c>
      <c r="AQ162" s="1321">
        <f>IF(ISERROR(VLOOKUP(VLOOKUP($A162, 'E4 TB Allocation Details'!$A$18:$L$214, MATCH("Customer ID", 'E4 TB Allocation Details'!$A$18:$L$18, 0),FALSE), 'E2 Allocators'!$B$15:$W$361, MATCH('O5 Details by Class &amp; Accounts'!AQ$18, 'E2 Allocators'!$B$15:$W$15, 0),FALSE)*$G162), 0, VLOOKUP(VLOOKUP($A162, 'E4 TB Allocation Details'!$A$18:$L$214, MATCH("Customer ID", 'E4 TB Allocation Details'!$A$18:$L$18, 0),FALSE), 'E2 Allocators'!$B$15:$W$361, MATCH('O5 Details by Class &amp; Accounts'!AQ$18, 'E2 Allocators'!$B$15:$W$15, 0),FALSE)*$G162)</f>
        <v>0</v>
      </c>
      <c r="AR162" s="1321">
        <f>IF(ISERROR(VLOOKUP(VLOOKUP($A162, 'E4 TB Allocation Details'!$A$18:$L$214, MATCH("Customer ID", 'E4 TB Allocation Details'!$A$18:$L$18, 0),FALSE), 'E2 Allocators'!$B$15:$W$361, MATCH('O5 Details by Class &amp; Accounts'!AR$18, 'E2 Allocators'!$B$15:$W$15, 0),FALSE)*$G162), 0, VLOOKUP(VLOOKUP($A162, 'E4 TB Allocation Details'!$A$18:$L$214, MATCH("Customer ID", 'E4 TB Allocation Details'!$A$18:$L$18, 0),FALSE), 'E2 Allocators'!$B$15:$W$361, MATCH('O5 Details by Class &amp; Accounts'!AR$18, 'E2 Allocators'!$B$15:$W$15, 0),FALSE)*$G162)</f>
        <v>0</v>
      </c>
      <c r="AS162" s="1321">
        <f>IF(ISERROR(VLOOKUP(VLOOKUP($A162, 'E4 TB Allocation Details'!$A$18:$L$214, MATCH("Customer ID", 'E4 TB Allocation Details'!$A$18:$L$18, 0),FALSE), 'E2 Allocators'!$B$15:$W$361, MATCH('O5 Details by Class &amp; Accounts'!AS$18, 'E2 Allocators'!$B$15:$W$15, 0),FALSE)*$G162), 0, VLOOKUP(VLOOKUP($A162, 'E4 TB Allocation Details'!$A$18:$L$214, MATCH("Customer ID", 'E4 TB Allocation Details'!$A$18:$L$18, 0),FALSE), 'E2 Allocators'!$B$15:$W$361, MATCH('O5 Details by Class &amp; Accounts'!AS$18, 'E2 Allocators'!$B$15:$W$15, 0),FALSE)*$G162)</f>
        <v>0</v>
      </c>
      <c r="AT162" s="1321">
        <f>IF(ISERROR(VLOOKUP(VLOOKUP($A162, 'E4 TB Allocation Details'!$A$18:$L$214, MATCH("Customer ID", 'E4 TB Allocation Details'!$A$18:$L$18, 0),FALSE), 'E2 Allocators'!$B$15:$W$361, MATCH('O5 Details by Class &amp; Accounts'!AT$18, 'E2 Allocators'!$B$15:$W$15, 0),FALSE)*$G162), 0, VLOOKUP(VLOOKUP($A162, 'E4 TB Allocation Details'!$A$18:$L$214, MATCH("Customer ID", 'E4 TB Allocation Details'!$A$18:$L$18, 0),FALSE), 'E2 Allocators'!$B$15:$W$361, MATCH('O5 Details by Class &amp; Accounts'!AT$18, 'E2 Allocators'!$B$15:$W$15, 0),FALSE)*$G162)</f>
        <v>0</v>
      </c>
      <c r="AU162" s="1321">
        <f>IF(ISERROR(VLOOKUP(VLOOKUP($A162, 'E4 TB Allocation Details'!$A$18:$L$214, MATCH("Customer ID", 'E4 TB Allocation Details'!$A$18:$L$18, 0),FALSE), 'E2 Allocators'!$B$15:$W$361, MATCH('O5 Details by Class &amp; Accounts'!AU$18, 'E2 Allocators'!$B$15:$W$15, 0),FALSE)*$G162), 0, VLOOKUP(VLOOKUP($A162, 'E4 TB Allocation Details'!$A$18:$L$214, MATCH("Customer ID", 'E4 TB Allocation Details'!$A$18:$L$18, 0),FALSE), 'E2 Allocators'!$B$15:$W$361, MATCH('O5 Details by Class &amp; Accounts'!AU$18, 'E2 Allocators'!$B$15:$W$15, 0),FALSE)*$G162)</f>
        <v>0</v>
      </c>
      <c r="AV162" s="1321">
        <f>IF(ISERROR(VLOOKUP(VLOOKUP($A162, 'E4 TB Allocation Details'!$A$18:$L$214, MATCH("Customer ID", 'E4 TB Allocation Details'!$A$18:$L$18, 0),FALSE), 'E2 Allocators'!$B$15:$W$361, MATCH('O5 Details by Class &amp; Accounts'!AV$18, 'E2 Allocators'!$B$15:$W$15, 0),FALSE)*$G162), 0, VLOOKUP(VLOOKUP($A162, 'E4 TB Allocation Details'!$A$18:$L$214, MATCH("Customer ID", 'E4 TB Allocation Details'!$A$18:$L$18, 0),FALSE), 'E2 Allocators'!$B$15:$W$361, MATCH('O5 Details by Class &amp; Accounts'!AV$18, 'E2 Allocators'!$B$15:$W$15, 0),FALSE)*$G162)</f>
        <v>0</v>
      </c>
      <c r="AW162" s="1321">
        <f>IF(ISERROR(VLOOKUP(VLOOKUP($A162, 'E4 TB Allocation Details'!$A$18:$L$214, MATCH("Customer ID", 'E4 TB Allocation Details'!$A$18:$L$18, 0),FALSE), 'E2 Allocators'!$B$15:$W$361, MATCH('O5 Details by Class &amp; Accounts'!AW$18, 'E2 Allocators'!$B$15:$W$15, 0),FALSE)*$G162), 0, VLOOKUP(VLOOKUP($A162, 'E4 TB Allocation Details'!$A$18:$L$214, MATCH("Customer ID", 'E4 TB Allocation Details'!$A$18:$L$18, 0),FALSE), 'E2 Allocators'!$B$15:$W$361, MATCH('O5 Details by Class &amp; Accounts'!AW$18, 'E2 Allocators'!$B$15:$W$15, 0),FALSE)*$G162)</f>
        <v>0</v>
      </c>
      <c r="AX162" s="1321">
        <f t="shared" si="40"/>
        <v>4800</v>
      </c>
      <c r="AY162" s="1321">
        <f>IF(ISERROR(VLOOKUP(VLOOKUP($A162, 'E4 TB Allocation Details'!$A$18:$L$214, MATCH("Misc ID", 'E4 TB Allocation Details'!$A$18:$L$18, 0),FALSE), 'E2 Allocators'!$B$15:$W$361, MATCH('O5 Details by Class &amp; Accounts'!AY$18, 'E2 Allocators'!$B$15:$W$15, 0),FALSE)*$E162), 0, VLOOKUP(VLOOKUP($A162, 'E4 TB Allocation Details'!$A$18:$L$214, MATCH("Misc ID", 'E4 TB Allocation Details'!$A$18:$L$18, 0),FALSE), 'E2 Allocators'!$B$15:$W$361, MATCH('O5 Details by Class &amp; Accounts'!AY$18, 'E2 Allocators'!$B$15:$W$15, 0),FALSE)*$E162)</f>
        <v>0</v>
      </c>
      <c r="AZ162" s="1321">
        <f>IF(ISERROR(VLOOKUP(VLOOKUP($A162, 'E4 TB Allocation Details'!$A$18:$L$214, MATCH("Misc ID", 'E4 TB Allocation Details'!$A$18:$L$18, 0),FALSE), 'E2 Allocators'!$B$15:$W$361, MATCH('O5 Details by Class &amp; Accounts'!AZ$18, 'E2 Allocators'!$B$15:$W$15, 0),FALSE)*$E162), 0, VLOOKUP(VLOOKUP($A162, 'E4 TB Allocation Details'!$A$18:$L$214, MATCH("Misc ID", 'E4 TB Allocation Details'!$A$18:$L$18, 0),FALSE), 'E2 Allocators'!$B$15:$W$361, MATCH('O5 Details by Class &amp; Accounts'!AZ$18, 'E2 Allocators'!$B$15:$W$15, 0),FALSE)*$E162)</f>
        <v>0</v>
      </c>
      <c r="BA162" s="1321">
        <f>IF(ISERROR(VLOOKUP(VLOOKUP($A162, 'E4 TB Allocation Details'!$A$18:$L$214, MATCH("Misc ID", 'E4 TB Allocation Details'!$A$18:$L$18, 0),FALSE), 'E2 Allocators'!$B$15:$W$361, MATCH('O5 Details by Class &amp; Accounts'!BA$18, 'E2 Allocators'!$B$15:$W$15, 0),FALSE)*$E162), 0, VLOOKUP(VLOOKUP($A162, 'E4 TB Allocation Details'!$A$18:$L$214, MATCH("Misc ID", 'E4 TB Allocation Details'!$A$18:$L$18, 0),FALSE), 'E2 Allocators'!$B$15:$W$361, MATCH('O5 Details by Class &amp; Accounts'!BA$18, 'E2 Allocators'!$B$15:$W$15, 0),FALSE)*$E162)</f>
        <v>0</v>
      </c>
      <c r="BB162" s="1321">
        <f>IF(ISERROR(VLOOKUP(VLOOKUP($A162, 'E4 TB Allocation Details'!$A$18:$L$214, MATCH("Misc ID", 'E4 TB Allocation Details'!$A$18:$L$18, 0),FALSE), 'E2 Allocators'!$B$15:$W$361, MATCH('O5 Details by Class &amp; Accounts'!BB$18, 'E2 Allocators'!$B$15:$W$15, 0),FALSE)*$E162), 0, VLOOKUP(VLOOKUP($A162, 'E4 TB Allocation Details'!$A$18:$L$214, MATCH("Misc ID", 'E4 TB Allocation Details'!$A$18:$L$18, 0),FALSE), 'E2 Allocators'!$B$15:$W$361, MATCH('O5 Details by Class &amp; Accounts'!BB$18, 'E2 Allocators'!$B$15:$W$15, 0),FALSE)*$E162)</f>
        <v>0</v>
      </c>
      <c r="BC162" s="1321">
        <f>IF(ISERROR(VLOOKUP(VLOOKUP($A162, 'E4 TB Allocation Details'!$A$18:$L$214, MATCH("Misc ID", 'E4 TB Allocation Details'!$A$18:$L$18, 0),FALSE), 'E2 Allocators'!$B$15:$W$361, MATCH('O5 Details by Class &amp; Accounts'!BC$18, 'E2 Allocators'!$B$15:$W$15, 0),FALSE)*$E162), 0, VLOOKUP(VLOOKUP($A162, 'E4 TB Allocation Details'!$A$18:$L$214, MATCH("Misc ID", 'E4 TB Allocation Details'!$A$18:$L$18, 0),FALSE), 'E2 Allocators'!$B$15:$W$361, MATCH('O5 Details by Class &amp; Accounts'!BC$18, 'E2 Allocators'!$B$15:$W$15, 0),FALSE)*$E162)</f>
        <v>0</v>
      </c>
      <c r="BD162" s="1321">
        <f>IF(ISERROR(VLOOKUP(VLOOKUP($A162, 'E4 TB Allocation Details'!$A$18:$L$214, MATCH("Misc ID", 'E4 TB Allocation Details'!$A$18:$L$18, 0),FALSE), 'E2 Allocators'!$B$15:$W$361, MATCH('O5 Details by Class &amp; Accounts'!BD$18, 'E2 Allocators'!$B$15:$W$15, 0),FALSE)*$E162), 0, VLOOKUP(VLOOKUP($A162, 'E4 TB Allocation Details'!$A$18:$L$214, MATCH("Misc ID", 'E4 TB Allocation Details'!$A$18:$L$18, 0),FALSE), 'E2 Allocators'!$B$15:$W$361, MATCH('O5 Details by Class &amp; Accounts'!BD$18, 'E2 Allocators'!$B$15:$W$15, 0),FALSE)*$E162)</f>
        <v>0</v>
      </c>
      <c r="BE162" s="1321">
        <f>IF(ISERROR(VLOOKUP(VLOOKUP($A162, 'E4 TB Allocation Details'!$A$18:$L$214, MATCH("Misc ID", 'E4 TB Allocation Details'!$A$18:$L$18, 0),FALSE), 'E2 Allocators'!$B$15:$W$361, MATCH('O5 Details by Class &amp; Accounts'!BE$18, 'E2 Allocators'!$B$15:$W$15, 0),FALSE)*$E162), 0, VLOOKUP(VLOOKUP($A162, 'E4 TB Allocation Details'!$A$18:$L$214, MATCH("Misc ID", 'E4 TB Allocation Details'!$A$18:$L$18, 0),FALSE), 'E2 Allocators'!$B$15:$W$361, MATCH('O5 Details by Class &amp; Accounts'!BE$18, 'E2 Allocators'!$B$15:$W$15, 0),FALSE)*$E162)</f>
        <v>0</v>
      </c>
      <c r="BF162" s="1321">
        <f>IF(ISERROR(VLOOKUP(VLOOKUP($A162, 'E4 TB Allocation Details'!$A$18:$L$214, MATCH("Misc ID", 'E4 TB Allocation Details'!$A$18:$L$18, 0),FALSE), 'E2 Allocators'!$B$15:$W$361, MATCH('O5 Details by Class &amp; Accounts'!BF$18, 'E2 Allocators'!$B$15:$W$15, 0),FALSE)*$E162), 0, VLOOKUP(VLOOKUP($A162, 'E4 TB Allocation Details'!$A$18:$L$214, MATCH("Misc ID", 'E4 TB Allocation Details'!$A$18:$L$18, 0),FALSE), 'E2 Allocators'!$B$15:$W$361, MATCH('O5 Details by Class &amp; Accounts'!BF$18, 'E2 Allocators'!$B$15:$W$15, 0),FALSE)*$E162)</f>
        <v>0</v>
      </c>
      <c r="BG162" s="1321">
        <f>IF(ISERROR(VLOOKUP(VLOOKUP($A162, 'E4 TB Allocation Details'!$A$18:$L$214, MATCH("Misc ID", 'E4 TB Allocation Details'!$A$18:$L$18, 0),FALSE), 'E2 Allocators'!$B$15:$W$361, MATCH('O5 Details by Class &amp; Accounts'!BG$18, 'E2 Allocators'!$B$15:$W$15, 0),FALSE)*$E162), 0, VLOOKUP(VLOOKUP($A162, 'E4 TB Allocation Details'!$A$18:$L$214, MATCH("Misc ID", 'E4 TB Allocation Details'!$A$18:$L$18, 0),FALSE), 'E2 Allocators'!$B$15:$W$361, MATCH('O5 Details by Class &amp; Accounts'!BG$18, 'E2 Allocators'!$B$15:$W$15, 0),FALSE)*$E162)</f>
        <v>0</v>
      </c>
      <c r="BH162" s="1321">
        <f>IF(ISERROR(VLOOKUP(VLOOKUP($A162, 'E4 TB Allocation Details'!$A$18:$L$214, MATCH("Misc ID", 'E4 TB Allocation Details'!$A$18:$L$18, 0),FALSE), 'E2 Allocators'!$B$15:$W$361, MATCH('O5 Details by Class &amp; Accounts'!BH$18, 'E2 Allocators'!$B$15:$W$15, 0),FALSE)*$E162), 0, VLOOKUP(VLOOKUP($A162, 'E4 TB Allocation Details'!$A$18:$L$214, MATCH("Misc ID", 'E4 TB Allocation Details'!$A$18:$L$18, 0),FALSE), 'E2 Allocators'!$B$15:$W$361, MATCH('O5 Details by Class &amp; Accounts'!BH$18, 'E2 Allocators'!$B$15:$W$15, 0),FALSE)*$E162)</f>
        <v>0</v>
      </c>
      <c r="BI162" s="1321">
        <f>IF(ISERROR(VLOOKUP(VLOOKUP($A162, 'E4 TB Allocation Details'!$A$18:$L$214, MATCH("Misc ID", 'E4 TB Allocation Details'!$A$18:$L$18, 0),FALSE), 'E2 Allocators'!$B$15:$W$361, MATCH('O5 Details by Class &amp; Accounts'!BI$18, 'E2 Allocators'!$B$15:$W$15, 0),FALSE)*$E162), 0, VLOOKUP(VLOOKUP($A162, 'E4 TB Allocation Details'!$A$18:$L$214, MATCH("Misc ID", 'E4 TB Allocation Details'!$A$18:$L$18, 0),FALSE), 'E2 Allocators'!$B$15:$W$361, MATCH('O5 Details by Class &amp; Accounts'!BI$18, 'E2 Allocators'!$B$15:$W$15, 0),FALSE)*$E162)</f>
        <v>0</v>
      </c>
      <c r="BJ162" s="1321">
        <f>IF(ISERROR(VLOOKUP(VLOOKUP($A162, 'E4 TB Allocation Details'!$A$18:$L$214, MATCH("Misc ID", 'E4 TB Allocation Details'!$A$18:$L$18, 0),FALSE), 'E2 Allocators'!$B$15:$W$361, MATCH('O5 Details by Class &amp; Accounts'!BJ$18, 'E2 Allocators'!$B$15:$W$15, 0),FALSE)*$E162), 0, VLOOKUP(VLOOKUP($A162, 'E4 TB Allocation Details'!$A$18:$L$214, MATCH("Misc ID", 'E4 TB Allocation Details'!$A$18:$L$18, 0),FALSE), 'E2 Allocators'!$B$15:$W$361, MATCH('O5 Details by Class &amp; Accounts'!BJ$18, 'E2 Allocators'!$B$15:$W$15, 0),FALSE)*$E162)</f>
        <v>0</v>
      </c>
      <c r="BK162" s="1321">
        <f>IF(ISERROR(VLOOKUP(VLOOKUP($A162, 'E4 TB Allocation Details'!$A$18:$L$214, MATCH("Misc ID", 'E4 TB Allocation Details'!$A$18:$L$18, 0),FALSE), 'E2 Allocators'!$B$15:$W$361, MATCH('O5 Details by Class &amp; Accounts'!BK$18, 'E2 Allocators'!$B$15:$W$15, 0),FALSE)*$E162), 0, VLOOKUP(VLOOKUP($A162, 'E4 TB Allocation Details'!$A$18:$L$214, MATCH("Misc ID", 'E4 TB Allocation Details'!$A$18:$L$18, 0),FALSE), 'E2 Allocators'!$B$15:$W$361, MATCH('O5 Details by Class &amp; Accounts'!BK$18, 'E2 Allocators'!$B$15:$W$15, 0),FALSE)*$E162)</f>
        <v>0</v>
      </c>
      <c r="BL162" s="1321">
        <f>IF(ISERROR(VLOOKUP(VLOOKUP($A162, 'E4 TB Allocation Details'!$A$18:$L$214, MATCH("Misc ID", 'E4 TB Allocation Details'!$A$18:$L$18, 0),FALSE), 'E2 Allocators'!$B$15:$W$361, MATCH('O5 Details by Class &amp; Accounts'!BL$18, 'E2 Allocators'!$B$15:$W$15, 0),FALSE)*$E162), 0, VLOOKUP(VLOOKUP($A162, 'E4 TB Allocation Details'!$A$18:$L$214, MATCH("Misc ID", 'E4 TB Allocation Details'!$A$18:$L$18, 0),FALSE), 'E2 Allocators'!$B$15:$W$361, MATCH('O5 Details by Class &amp; Accounts'!BL$18, 'E2 Allocators'!$B$15:$W$15, 0),FALSE)*$E162)</f>
        <v>0</v>
      </c>
      <c r="BM162" s="1321">
        <f>IF(ISERROR(VLOOKUP(VLOOKUP($A162, 'E4 TB Allocation Details'!$A$18:$L$214, MATCH("Misc ID", 'E4 TB Allocation Details'!$A$18:$L$18, 0),FALSE), 'E2 Allocators'!$B$15:$W$361, MATCH('O5 Details by Class &amp; Accounts'!BM$18, 'E2 Allocators'!$B$15:$W$15, 0),FALSE)*$E162), 0, VLOOKUP(VLOOKUP($A162, 'E4 TB Allocation Details'!$A$18:$L$214, MATCH("Misc ID", 'E4 TB Allocation Details'!$A$18:$L$18, 0),FALSE), 'E2 Allocators'!$B$15:$W$361, MATCH('O5 Details by Class &amp; Accounts'!BM$18, 'E2 Allocators'!$B$15:$W$15, 0),FALSE)*$E162)</f>
        <v>0</v>
      </c>
      <c r="BN162" s="1321">
        <f>IF(ISERROR(VLOOKUP(VLOOKUP($A162, 'E4 TB Allocation Details'!$A$18:$L$214, MATCH("Misc ID", 'E4 TB Allocation Details'!$A$18:$L$18, 0),FALSE), 'E2 Allocators'!$B$15:$W$361, MATCH('O5 Details by Class &amp; Accounts'!BN$18, 'E2 Allocators'!$B$15:$W$15, 0),FALSE)*$E162), 0, VLOOKUP(VLOOKUP($A162, 'E4 TB Allocation Details'!$A$18:$L$214, MATCH("Misc ID", 'E4 TB Allocation Details'!$A$18:$L$18, 0),FALSE), 'E2 Allocators'!$B$15:$W$361, MATCH('O5 Details by Class &amp; Accounts'!BN$18, 'E2 Allocators'!$B$15:$W$15, 0),FALSE)*$E162)</f>
        <v>0</v>
      </c>
      <c r="BO162" s="1321">
        <f>IF(ISERROR(VLOOKUP(VLOOKUP($A162, 'E4 TB Allocation Details'!$A$18:$L$214, MATCH("Misc ID", 'E4 TB Allocation Details'!$A$18:$L$18, 0),FALSE), 'E2 Allocators'!$B$15:$W$361, MATCH('O5 Details by Class &amp; Accounts'!BO$18, 'E2 Allocators'!$B$15:$W$15, 0),FALSE)*$E162), 0, VLOOKUP(VLOOKUP($A162, 'E4 TB Allocation Details'!$A$18:$L$214, MATCH("Misc ID", 'E4 TB Allocation Details'!$A$18:$L$18, 0),FALSE), 'E2 Allocators'!$B$15:$W$361, MATCH('O5 Details by Class &amp; Accounts'!BO$18, 'E2 Allocators'!$B$15:$W$15, 0),FALSE)*$E162)</f>
        <v>0</v>
      </c>
      <c r="BP162" s="1321">
        <f>IF(ISERROR(VLOOKUP(VLOOKUP($A162, 'E4 TB Allocation Details'!$A$18:$L$214, MATCH("Misc ID", 'E4 TB Allocation Details'!$A$18:$L$18, 0),FALSE), 'E2 Allocators'!$B$15:$W$361, MATCH('O5 Details by Class &amp; Accounts'!BP$18, 'E2 Allocators'!$B$15:$W$15, 0),FALSE)*$E162), 0, VLOOKUP(VLOOKUP($A162, 'E4 TB Allocation Details'!$A$18:$L$214, MATCH("Misc ID", 'E4 TB Allocation Details'!$A$18:$L$18, 0),FALSE), 'E2 Allocators'!$B$15:$W$361, MATCH('O5 Details by Class &amp; Accounts'!BP$18, 'E2 Allocators'!$B$15:$W$15, 0),FALSE)*$E162)</f>
        <v>0</v>
      </c>
      <c r="BQ162" s="1321">
        <f>IF(ISERROR(VLOOKUP(VLOOKUP($A162, 'E4 TB Allocation Details'!$A$18:$L$214, MATCH("Misc ID", 'E4 TB Allocation Details'!$A$18:$L$18, 0),FALSE), 'E2 Allocators'!$B$15:$W$361, MATCH('O5 Details by Class &amp; Accounts'!BQ$18, 'E2 Allocators'!$B$15:$W$15, 0),FALSE)*$E162), 0, VLOOKUP(VLOOKUP($A162, 'E4 TB Allocation Details'!$A$18:$L$214, MATCH("Misc ID", 'E4 TB Allocation Details'!$A$18:$L$18, 0),FALSE), 'E2 Allocators'!$B$15:$W$361, MATCH('O5 Details by Class &amp; Accounts'!BQ$18, 'E2 Allocators'!$B$15:$W$15, 0),FALSE)*$E162)</f>
        <v>0</v>
      </c>
      <c r="BR162" s="1321">
        <f>IF(ISERROR(VLOOKUP(VLOOKUP($A162, 'E4 TB Allocation Details'!$A$18:$L$214, MATCH("Misc ID", 'E4 TB Allocation Details'!$A$18:$L$18, 0),FALSE), 'E2 Allocators'!$B$15:$W$361, MATCH('O5 Details by Class &amp; Accounts'!BR$18, 'E2 Allocators'!$B$15:$W$15, 0),FALSE)*$E162), 0, VLOOKUP(VLOOKUP($A162, 'E4 TB Allocation Details'!$A$18:$L$214, MATCH("Misc ID", 'E4 TB Allocation Details'!$A$18:$L$18, 0),FALSE), 'E2 Allocators'!$B$15:$W$361, MATCH('O5 Details by Class &amp; Accounts'!BR$18, 'E2 Allocators'!$B$15:$W$15, 0),FALSE)*$E162)</f>
        <v>0</v>
      </c>
      <c r="BS162" s="1321">
        <f t="shared" si="41"/>
        <v>0</v>
      </c>
      <c r="BT162" s="1321">
        <f>IF(ISERROR(VLOOKUP(VLOOKUP($A162, 'E4 TB Allocation Details'!$A$18:$L$214, MATCH("A &amp; G ID", 'E4 TB Allocation Details'!$A$18:$L$18, 0),FALSE), 'E2 Allocators'!$B$15:$W$361, MATCH('O5 Details by Class &amp; Accounts'!BT$18, 'E2 Allocators'!$B$15:$W$15, 0),FALSE)*$E162), 0, VLOOKUP(VLOOKUP($A162, 'E4 TB Allocation Details'!$A$18:$L$214, MATCH("A &amp; G ID", 'E4 TB Allocation Details'!$A$18:$L$18, 0),FALSE), 'E2 Allocators'!$B$15:$W$361, MATCH('O5 Details by Class &amp; Accounts'!BT$18, 'E2 Allocators'!$B$15:$W$15, 0),FALSE)*$E162)</f>
        <v>0</v>
      </c>
      <c r="BU162" s="1321">
        <f>IF(ISERROR(VLOOKUP(VLOOKUP($A162, 'E4 TB Allocation Details'!$A$18:$L$214, MATCH("A &amp; G ID", 'E4 TB Allocation Details'!$A$18:$L$18, 0),FALSE), 'E2 Allocators'!$B$15:$W$361, MATCH('O5 Details by Class &amp; Accounts'!BU$18, 'E2 Allocators'!$B$15:$W$15, 0),FALSE)*$E162), 0, VLOOKUP(VLOOKUP($A162, 'E4 TB Allocation Details'!$A$18:$L$214, MATCH("A &amp; G ID", 'E4 TB Allocation Details'!$A$18:$L$18, 0),FALSE), 'E2 Allocators'!$B$15:$W$361, MATCH('O5 Details by Class &amp; Accounts'!BU$18, 'E2 Allocators'!$B$15:$W$15, 0),FALSE)*$E162)</f>
        <v>0</v>
      </c>
      <c r="BV162" s="1321">
        <f>IF(ISERROR(VLOOKUP(VLOOKUP($A162, 'E4 TB Allocation Details'!$A$18:$L$214, MATCH("A &amp; G ID", 'E4 TB Allocation Details'!$A$18:$L$18, 0),FALSE), 'E2 Allocators'!$B$15:$W$361, MATCH('O5 Details by Class &amp; Accounts'!BV$18, 'E2 Allocators'!$B$15:$W$15, 0),FALSE)*$E162), 0, VLOOKUP(VLOOKUP($A162, 'E4 TB Allocation Details'!$A$18:$L$214, MATCH("A &amp; G ID", 'E4 TB Allocation Details'!$A$18:$L$18, 0),FALSE), 'E2 Allocators'!$B$15:$W$361, MATCH('O5 Details by Class &amp; Accounts'!BV$18, 'E2 Allocators'!$B$15:$W$15, 0),FALSE)*$E162)</f>
        <v>0</v>
      </c>
      <c r="BW162" s="1321">
        <f>IF(ISERROR(VLOOKUP(VLOOKUP($A162, 'E4 TB Allocation Details'!$A$18:$L$214, MATCH("A &amp; G ID", 'E4 TB Allocation Details'!$A$18:$L$18, 0),FALSE), 'E2 Allocators'!$B$15:$W$361, MATCH('O5 Details by Class &amp; Accounts'!BW$18, 'E2 Allocators'!$B$15:$W$15, 0),FALSE)*$E162), 0, VLOOKUP(VLOOKUP($A162, 'E4 TB Allocation Details'!$A$18:$L$214, MATCH("A &amp; G ID", 'E4 TB Allocation Details'!$A$18:$L$18, 0),FALSE), 'E2 Allocators'!$B$15:$W$361, MATCH('O5 Details by Class &amp; Accounts'!BW$18, 'E2 Allocators'!$B$15:$W$15, 0),FALSE)*$E162)</f>
        <v>0</v>
      </c>
      <c r="BX162" s="1321">
        <f>IF(ISERROR(VLOOKUP(VLOOKUP($A162, 'E4 TB Allocation Details'!$A$18:$L$214, MATCH("A &amp; G ID", 'E4 TB Allocation Details'!$A$18:$L$18, 0),FALSE), 'E2 Allocators'!$B$15:$W$361, MATCH('O5 Details by Class &amp; Accounts'!BX$18, 'E2 Allocators'!$B$15:$W$15, 0),FALSE)*$E162), 0, VLOOKUP(VLOOKUP($A162, 'E4 TB Allocation Details'!$A$18:$L$214, MATCH("A &amp; G ID", 'E4 TB Allocation Details'!$A$18:$L$18, 0),FALSE), 'E2 Allocators'!$B$15:$W$361, MATCH('O5 Details by Class &amp; Accounts'!BX$18, 'E2 Allocators'!$B$15:$W$15, 0),FALSE)*$E162)</f>
        <v>0</v>
      </c>
      <c r="BY162" s="1321">
        <f>IF(ISERROR(VLOOKUP(VLOOKUP($A162, 'E4 TB Allocation Details'!$A$18:$L$214, MATCH("A &amp; G ID", 'E4 TB Allocation Details'!$A$18:$L$18, 0),FALSE), 'E2 Allocators'!$B$15:$W$361, MATCH('O5 Details by Class &amp; Accounts'!BY$18, 'E2 Allocators'!$B$15:$W$15, 0),FALSE)*$E162), 0, VLOOKUP(VLOOKUP($A162, 'E4 TB Allocation Details'!$A$18:$L$214, MATCH("A &amp; G ID", 'E4 TB Allocation Details'!$A$18:$L$18, 0),FALSE), 'E2 Allocators'!$B$15:$W$361, MATCH('O5 Details by Class &amp; Accounts'!BY$18, 'E2 Allocators'!$B$15:$W$15, 0),FALSE)*$E162)</f>
        <v>0</v>
      </c>
      <c r="BZ162" s="1321">
        <f>IF(ISERROR(VLOOKUP(VLOOKUP($A162, 'E4 TB Allocation Details'!$A$18:$L$214, MATCH("A &amp; G ID", 'E4 TB Allocation Details'!$A$18:$L$18, 0),FALSE), 'E2 Allocators'!$B$15:$W$361, MATCH('O5 Details by Class &amp; Accounts'!BZ$18, 'E2 Allocators'!$B$15:$W$15, 0),FALSE)*$E162), 0, VLOOKUP(VLOOKUP($A162, 'E4 TB Allocation Details'!$A$18:$L$214, MATCH("A &amp; G ID", 'E4 TB Allocation Details'!$A$18:$L$18, 0),FALSE), 'E2 Allocators'!$B$15:$W$361, MATCH('O5 Details by Class &amp; Accounts'!BZ$18, 'E2 Allocators'!$B$15:$W$15, 0),FALSE)*$E162)</f>
        <v>0</v>
      </c>
      <c r="CA162" s="1321">
        <f>IF(ISERROR(VLOOKUP(VLOOKUP($A162, 'E4 TB Allocation Details'!$A$18:$L$214, MATCH("A &amp; G ID", 'E4 TB Allocation Details'!$A$18:$L$18, 0),FALSE), 'E2 Allocators'!$B$15:$W$361, MATCH('O5 Details by Class &amp; Accounts'!CA$18, 'E2 Allocators'!$B$15:$W$15, 0),FALSE)*$E162), 0, VLOOKUP(VLOOKUP($A162, 'E4 TB Allocation Details'!$A$18:$L$214, MATCH("A &amp; G ID", 'E4 TB Allocation Details'!$A$18:$L$18, 0),FALSE), 'E2 Allocators'!$B$15:$W$361, MATCH('O5 Details by Class &amp; Accounts'!CA$18, 'E2 Allocators'!$B$15:$W$15, 0),FALSE)*$E162)</f>
        <v>0</v>
      </c>
      <c r="CB162" s="1321">
        <f>IF(ISERROR(VLOOKUP(VLOOKUP($A162, 'E4 TB Allocation Details'!$A$18:$L$214, MATCH("A &amp; G ID", 'E4 TB Allocation Details'!$A$18:$L$18, 0),FALSE), 'E2 Allocators'!$B$15:$W$361, MATCH('O5 Details by Class &amp; Accounts'!CB$18, 'E2 Allocators'!$B$15:$W$15, 0),FALSE)*$E162), 0, VLOOKUP(VLOOKUP($A162, 'E4 TB Allocation Details'!$A$18:$L$214, MATCH("A &amp; G ID", 'E4 TB Allocation Details'!$A$18:$L$18, 0),FALSE), 'E2 Allocators'!$B$15:$W$361, MATCH('O5 Details by Class &amp; Accounts'!CB$18, 'E2 Allocators'!$B$15:$W$15, 0),FALSE)*$E162)</f>
        <v>0</v>
      </c>
      <c r="CC162" s="1321">
        <f>IF(ISERROR(VLOOKUP(VLOOKUP($A162, 'E4 TB Allocation Details'!$A$18:$L$214, MATCH("A &amp; G ID", 'E4 TB Allocation Details'!$A$18:$L$18, 0),FALSE), 'E2 Allocators'!$B$15:$W$361, MATCH('O5 Details by Class &amp; Accounts'!CC$18, 'E2 Allocators'!$B$15:$W$15, 0),FALSE)*$E162), 0, VLOOKUP(VLOOKUP($A162, 'E4 TB Allocation Details'!$A$18:$L$214, MATCH("A &amp; G ID", 'E4 TB Allocation Details'!$A$18:$L$18, 0),FALSE), 'E2 Allocators'!$B$15:$W$361, MATCH('O5 Details by Class &amp; Accounts'!CC$18, 'E2 Allocators'!$B$15:$W$15, 0),FALSE)*$E162)</f>
        <v>0</v>
      </c>
      <c r="CD162" s="1321">
        <f>IF(ISERROR(VLOOKUP(VLOOKUP($A162, 'E4 TB Allocation Details'!$A$18:$L$214, MATCH("A &amp; G ID", 'E4 TB Allocation Details'!$A$18:$L$18, 0),FALSE), 'E2 Allocators'!$B$15:$W$361, MATCH('O5 Details by Class &amp; Accounts'!CD$18, 'E2 Allocators'!$B$15:$W$15, 0),FALSE)*$E162), 0, VLOOKUP(VLOOKUP($A162, 'E4 TB Allocation Details'!$A$18:$L$214, MATCH("A &amp; G ID", 'E4 TB Allocation Details'!$A$18:$L$18, 0),FALSE), 'E2 Allocators'!$B$15:$W$361, MATCH('O5 Details by Class &amp; Accounts'!CD$18, 'E2 Allocators'!$B$15:$W$15, 0),FALSE)*$E162)</f>
        <v>0</v>
      </c>
      <c r="CE162" s="1321">
        <f>IF(ISERROR(VLOOKUP(VLOOKUP($A162, 'E4 TB Allocation Details'!$A$18:$L$214, MATCH("A &amp; G ID", 'E4 TB Allocation Details'!$A$18:$L$18, 0),FALSE), 'E2 Allocators'!$B$15:$W$361, MATCH('O5 Details by Class &amp; Accounts'!CE$18, 'E2 Allocators'!$B$15:$W$15, 0),FALSE)*$E162), 0, VLOOKUP(VLOOKUP($A162, 'E4 TB Allocation Details'!$A$18:$L$214, MATCH("A &amp; G ID", 'E4 TB Allocation Details'!$A$18:$L$18, 0),FALSE), 'E2 Allocators'!$B$15:$W$361, MATCH('O5 Details by Class &amp; Accounts'!CE$18, 'E2 Allocators'!$B$15:$W$15, 0),FALSE)*$E162)</f>
        <v>0</v>
      </c>
      <c r="CF162" s="1321">
        <f>IF(ISERROR(VLOOKUP(VLOOKUP($A162, 'E4 TB Allocation Details'!$A$18:$L$214, MATCH("A &amp; G ID", 'E4 TB Allocation Details'!$A$18:$L$18, 0),FALSE), 'E2 Allocators'!$B$15:$W$361, MATCH('O5 Details by Class &amp; Accounts'!CF$18, 'E2 Allocators'!$B$15:$W$15, 0),FALSE)*$E162), 0, VLOOKUP(VLOOKUP($A162, 'E4 TB Allocation Details'!$A$18:$L$214, MATCH("A &amp; G ID", 'E4 TB Allocation Details'!$A$18:$L$18, 0),FALSE), 'E2 Allocators'!$B$15:$W$361, MATCH('O5 Details by Class &amp; Accounts'!CF$18, 'E2 Allocators'!$B$15:$W$15, 0),FALSE)*$E162)</f>
        <v>0</v>
      </c>
      <c r="CG162" s="1321">
        <f>IF(ISERROR(VLOOKUP(VLOOKUP($A162, 'E4 TB Allocation Details'!$A$18:$L$214, MATCH("A &amp; G ID", 'E4 TB Allocation Details'!$A$18:$L$18, 0),FALSE), 'E2 Allocators'!$B$15:$W$361, MATCH('O5 Details by Class &amp; Accounts'!CG$18, 'E2 Allocators'!$B$15:$W$15, 0),FALSE)*$E162), 0, VLOOKUP(VLOOKUP($A162, 'E4 TB Allocation Details'!$A$18:$L$214, MATCH("A &amp; G ID", 'E4 TB Allocation Details'!$A$18:$L$18, 0),FALSE), 'E2 Allocators'!$B$15:$W$361, MATCH('O5 Details by Class &amp; Accounts'!CG$18, 'E2 Allocators'!$B$15:$W$15, 0),FALSE)*$E162)</f>
        <v>0</v>
      </c>
      <c r="CH162" s="1321">
        <f>IF(ISERROR(VLOOKUP(VLOOKUP($A162, 'E4 TB Allocation Details'!$A$18:$L$214, MATCH("A &amp; G ID", 'E4 TB Allocation Details'!$A$18:$L$18, 0),FALSE), 'E2 Allocators'!$B$15:$W$361, MATCH('O5 Details by Class &amp; Accounts'!CH$18, 'E2 Allocators'!$B$15:$W$15, 0),FALSE)*$E162), 0, VLOOKUP(VLOOKUP($A162, 'E4 TB Allocation Details'!$A$18:$L$214, MATCH("A &amp; G ID", 'E4 TB Allocation Details'!$A$18:$L$18, 0),FALSE), 'E2 Allocators'!$B$15:$W$361, MATCH('O5 Details by Class &amp; Accounts'!CH$18, 'E2 Allocators'!$B$15:$W$15, 0),FALSE)*$E162)</f>
        <v>0</v>
      </c>
      <c r="CI162" s="1321">
        <f>IF(ISERROR(VLOOKUP(VLOOKUP($A162, 'E4 TB Allocation Details'!$A$18:$L$214, MATCH("A &amp; G ID", 'E4 TB Allocation Details'!$A$18:$L$18, 0),FALSE), 'E2 Allocators'!$B$15:$W$361, MATCH('O5 Details by Class &amp; Accounts'!CI$18, 'E2 Allocators'!$B$15:$W$15, 0),FALSE)*$E162), 0, VLOOKUP(VLOOKUP($A162, 'E4 TB Allocation Details'!$A$18:$L$214, MATCH("A &amp; G ID", 'E4 TB Allocation Details'!$A$18:$L$18, 0),FALSE), 'E2 Allocators'!$B$15:$W$361, MATCH('O5 Details by Class &amp; Accounts'!CI$18, 'E2 Allocators'!$B$15:$W$15, 0),FALSE)*$E162)</f>
        <v>0</v>
      </c>
      <c r="CJ162" s="1321">
        <f>IF(ISERROR(VLOOKUP(VLOOKUP($A162, 'E4 TB Allocation Details'!$A$18:$L$214, MATCH("A &amp; G ID", 'E4 TB Allocation Details'!$A$18:$L$18, 0),FALSE), 'E2 Allocators'!$B$15:$W$361, MATCH('O5 Details by Class &amp; Accounts'!CJ$18, 'E2 Allocators'!$B$15:$W$15, 0),FALSE)*$E162), 0, VLOOKUP(VLOOKUP($A162, 'E4 TB Allocation Details'!$A$18:$L$214, MATCH("A &amp; G ID", 'E4 TB Allocation Details'!$A$18:$L$18, 0),FALSE), 'E2 Allocators'!$B$15:$W$361, MATCH('O5 Details by Class &amp; Accounts'!CJ$18, 'E2 Allocators'!$B$15:$W$15, 0),FALSE)*$E162)</f>
        <v>0</v>
      </c>
      <c r="CK162" s="1321">
        <f>IF(ISERROR(VLOOKUP(VLOOKUP($A162, 'E4 TB Allocation Details'!$A$18:$L$214, MATCH("A &amp; G ID", 'E4 TB Allocation Details'!$A$18:$L$18, 0),FALSE), 'E2 Allocators'!$B$15:$W$361, MATCH('O5 Details by Class &amp; Accounts'!CK$18, 'E2 Allocators'!$B$15:$W$15, 0),FALSE)*$E162), 0, VLOOKUP(VLOOKUP($A162, 'E4 TB Allocation Details'!$A$18:$L$214, MATCH("A &amp; G ID", 'E4 TB Allocation Details'!$A$18:$L$18, 0),FALSE), 'E2 Allocators'!$B$15:$W$361, MATCH('O5 Details by Class &amp; Accounts'!CK$18, 'E2 Allocators'!$B$15:$W$15, 0),FALSE)*$E162)</f>
        <v>0</v>
      </c>
      <c r="CL162" s="1321">
        <f>IF(ISERROR(VLOOKUP(VLOOKUP($A162, 'E4 TB Allocation Details'!$A$18:$L$214, MATCH("A &amp; G ID", 'E4 TB Allocation Details'!$A$18:$L$18, 0),FALSE), 'E2 Allocators'!$B$15:$W$361, MATCH('O5 Details by Class &amp; Accounts'!CL$18, 'E2 Allocators'!$B$15:$W$15, 0),FALSE)*$E162), 0, VLOOKUP(VLOOKUP($A162, 'E4 TB Allocation Details'!$A$18:$L$214, MATCH("A &amp; G ID", 'E4 TB Allocation Details'!$A$18:$L$18, 0),FALSE), 'E2 Allocators'!$B$15:$W$361, MATCH('O5 Details by Class &amp; Accounts'!CL$18, 'E2 Allocators'!$B$15:$W$15, 0),FALSE)*$E162)</f>
        <v>0</v>
      </c>
      <c r="CM162" s="1321">
        <f>IF(ISERROR(VLOOKUP(VLOOKUP($A162, 'E4 TB Allocation Details'!$A$18:$L$214, MATCH("A &amp; G ID", 'E4 TB Allocation Details'!$A$18:$L$18, 0),FALSE), 'E2 Allocators'!$B$15:$W$361, MATCH('O5 Details by Class &amp; Accounts'!CM$18, 'E2 Allocators'!$B$15:$W$15, 0),FALSE)*$E162), 0, VLOOKUP(VLOOKUP($A162, 'E4 TB Allocation Details'!$A$18:$L$214, MATCH("A &amp; G ID", 'E4 TB Allocation Details'!$A$18:$L$18, 0),FALSE), 'E2 Allocators'!$B$15:$W$361, MATCH('O5 Details by Class &amp; Accounts'!CM$18, 'E2 Allocators'!$B$15:$W$15, 0),FALSE)*$E162)</f>
        <v>0</v>
      </c>
      <c r="CN162" s="1321">
        <f t="shared" si="42"/>
        <v>0</v>
      </c>
      <c r="CO162" s="1650">
        <f t="shared" si="43"/>
        <v>1.8189894035458565E-12</v>
      </c>
      <c r="CQ162" s="1898">
        <v>1845</v>
      </c>
    </row>
    <row r="163" spans="1:95" s="64" customFormat="1" ht="12.75">
      <c r="A163" s="1089">
        <v>5155</v>
      </c>
      <c r="B163" s="1088" t="s">
        <v>13</v>
      </c>
      <c r="C163" s="1647">
        <f>IF(ISERROR(VLOOKUP($A163,'I3 TB Data'!$A$19:$H$484,MATCH('O5 Details by Class &amp; Accounts'!$C$18, 'I3 TB Data'!$A$19:$H$19,0),0)), 0, VLOOKUP($A163,'I3 TB Data'!$A$19:$H$484,MATCH('O5 Details by Class &amp; Accounts'!$C$18,'I3 TB Data'!$A$19:$H$19,0),0))</f>
        <v>4000</v>
      </c>
      <c r="D163" s="1648"/>
      <c r="E163" s="1647">
        <f t="shared" si="44"/>
        <v>4000</v>
      </c>
      <c r="F163" s="1649">
        <f>IF(ISERROR(VLOOKUP($A163, 'E1 Categorization'!A33:E124, MATCH("Customer Component", 'E1 Categorization'!$A$33:$E$33,0), 0)), 0, IF(VLOOKUP($A163, 'E1 Categorization'!A33:E124, MATCH("Customer Component", 'E1 Categorization'!$A$33:$E$33,0), 0)=0, 'O5 Details by Class &amp; Accounts'!$E163, IF(AND(VLOOKUP($A163, 'E1 Categorization'!A33:E124, MATCH("Customer Component", 'E1 Categorization'!$A$33:$E$33,0), 0) &gt;0, VLOOKUP($A163, 'E1 Categorization'!A33:E124, MATCH("Customer Component", 'E1 Categorization'!$A$33:$E$33,0), 0)&lt;1), 'O5 Details by Class &amp; Accounts'!$E163*(1-VLOOKUP($A163, 'E1 Categorization'!A33:E124, MATCH("Customer Component", 'E1 Categorization'!$A$33:$E$33,0), 0)), 0)))</f>
        <v>0</v>
      </c>
      <c r="G163" s="1649">
        <f>IF(ISERROR(VLOOKUP($A163, 'E1 Categorization'!A33:E124, MATCH("Customer Component", 'E1 Categorization'!$A$33:$E$33,0), 0)),0, IF(VLOOKUP($A163, 'E1 Categorization'!A33:E124, MATCH("Customer Component", 'E1 Categorization'!$A$33:$E$33,0), 0)=0, 0, IF(AND(VLOOKUP($A163, 'E1 Categorization'!A33:E124, MATCH("Customer Component", 'E1 Categorization'!$A$33:$E$33,0), 0) &gt;0, VLOOKUP($A163, 'E1 Categorization'!A33:E124, MATCH("Customer Component", 'E1 Categorization'!$A$33:$E$33,0), 0)&lt;1), 'O5 Details by Class &amp; Accounts'!$E163*(VLOOKUP($A163, 'E1 Categorization'!A33:E124, MATCH("Customer Component", 'E1 Categorization'!$A$33:$E$33,0), 0)), 'O5 Details by Class &amp; Accounts'!$E163)))</f>
        <v>4000</v>
      </c>
      <c r="H163" s="1321">
        <f t="shared" si="38"/>
        <v>4000</v>
      </c>
      <c r="I163" s="1321">
        <f>IF(ISERROR(VLOOKUP(VLOOKUP($A163, 'E4 TB Allocation Details'!$A$18:$L$214, MATCH("Demand ID", 'E4 TB Allocation Details'!$A$18:$L$18, 0),FALSE), 'E2 Allocators'!$B$15:$W$361, MATCH('O5 Details by Class &amp; Accounts'!I$18, 'E2 Allocators'!$B$15:$W$15, 0),FALSE)*$F163), 0, VLOOKUP(VLOOKUP($A163, 'E4 TB Allocation Details'!$A$18:$L$214, MATCH("Demand ID", 'E4 TB Allocation Details'!$A$18:$L$18, 0),FALSE), 'E2 Allocators'!$B$15:$W$361, MATCH('O5 Details by Class &amp; Accounts'!I$18, 'E2 Allocators'!$B$15:$W$15, 0),FALSE)*$F163)</f>
        <v>0</v>
      </c>
      <c r="J163" s="1321">
        <f>IF(ISERROR(VLOOKUP(VLOOKUP($A163, 'E4 TB Allocation Details'!$A$18:$L$214, MATCH("Demand ID", 'E4 TB Allocation Details'!$A$18:$L$18, 0),FALSE), 'E2 Allocators'!$B$15:$W$361, MATCH('O5 Details by Class &amp; Accounts'!J$18, 'E2 Allocators'!$B$15:$W$15, 0),FALSE)*$F163), 0, VLOOKUP(VLOOKUP($A163, 'E4 TB Allocation Details'!$A$18:$L$214, MATCH("Demand ID", 'E4 TB Allocation Details'!$A$18:$L$18, 0),FALSE), 'E2 Allocators'!$B$15:$W$361, MATCH('O5 Details by Class &amp; Accounts'!J$18, 'E2 Allocators'!$B$15:$W$15, 0),FALSE)*$F163)</f>
        <v>0</v>
      </c>
      <c r="K163" s="1321">
        <f>IF(ISERROR(VLOOKUP(VLOOKUP($A163, 'E4 TB Allocation Details'!$A$18:$L$214, MATCH("Demand ID", 'E4 TB Allocation Details'!$A$18:$L$18, 0),FALSE), 'E2 Allocators'!$B$15:$W$361, MATCH('O5 Details by Class &amp; Accounts'!K$18, 'E2 Allocators'!$B$15:$W$15, 0),FALSE)*$F163), 0, VLOOKUP(VLOOKUP($A163, 'E4 TB Allocation Details'!$A$18:$L$214, MATCH("Demand ID", 'E4 TB Allocation Details'!$A$18:$L$18, 0),FALSE), 'E2 Allocators'!$B$15:$W$361, MATCH('O5 Details by Class &amp; Accounts'!K$18, 'E2 Allocators'!$B$15:$W$15, 0),FALSE)*$F163)</f>
        <v>0</v>
      </c>
      <c r="L163" s="1321">
        <f>IF(ISERROR(VLOOKUP(VLOOKUP($A163, 'E4 TB Allocation Details'!$A$18:$L$214, MATCH("Demand ID", 'E4 TB Allocation Details'!$A$18:$L$18, 0),FALSE), 'E2 Allocators'!$B$15:$W$361, MATCH('O5 Details by Class &amp; Accounts'!L$18, 'E2 Allocators'!$B$15:$W$15, 0),FALSE)*$F163), 0, VLOOKUP(VLOOKUP($A163, 'E4 TB Allocation Details'!$A$18:$L$214, MATCH("Demand ID", 'E4 TB Allocation Details'!$A$18:$L$18, 0),FALSE), 'E2 Allocators'!$B$15:$W$361, MATCH('O5 Details by Class &amp; Accounts'!L$18, 'E2 Allocators'!$B$15:$W$15, 0),FALSE)*$F163)</f>
        <v>0</v>
      </c>
      <c r="M163" s="1321">
        <f>IF(ISERROR(VLOOKUP(VLOOKUP($A163, 'E4 TB Allocation Details'!$A$18:$L$214, MATCH("Demand ID", 'E4 TB Allocation Details'!$A$18:$L$18, 0),FALSE), 'E2 Allocators'!$B$15:$W$361, MATCH('O5 Details by Class &amp; Accounts'!M$18, 'E2 Allocators'!$B$15:$W$15, 0),FALSE)*$F163), 0, VLOOKUP(VLOOKUP($A163, 'E4 TB Allocation Details'!$A$18:$L$214, MATCH("Demand ID", 'E4 TB Allocation Details'!$A$18:$L$18, 0),FALSE), 'E2 Allocators'!$B$15:$W$361, MATCH('O5 Details by Class &amp; Accounts'!M$18, 'E2 Allocators'!$B$15:$W$15, 0),FALSE)*$F163)</f>
        <v>0</v>
      </c>
      <c r="N163" s="1321">
        <f>IF(ISERROR(VLOOKUP(VLOOKUP($A163, 'E4 TB Allocation Details'!$A$18:$L$214, MATCH("Demand ID", 'E4 TB Allocation Details'!$A$18:$L$18, 0),FALSE), 'E2 Allocators'!$B$15:$W$361, MATCH('O5 Details by Class &amp; Accounts'!N$18, 'E2 Allocators'!$B$15:$W$15, 0),FALSE)*$F163), 0, VLOOKUP(VLOOKUP($A163, 'E4 TB Allocation Details'!$A$18:$L$214, MATCH("Demand ID", 'E4 TB Allocation Details'!$A$18:$L$18, 0),FALSE), 'E2 Allocators'!$B$15:$W$361, MATCH('O5 Details by Class &amp; Accounts'!N$18, 'E2 Allocators'!$B$15:$W$15, 0),FALSE)*$F163)</f>
        <v>0</v>
      </c>
      <c r="O163" s="1321">
        <f>IF(ISERROR(VLOOKUP(VLOOKUP($A163, 'E4 TB Allocation Details'!$A$18:$L$214, MATCH("Demand ID", 'E4 TB Allocation Details'!$A$18:$L$18, 0),FALSE), 'E2 Allocators'!$B$15:$W$361, MATCH('O5 Details by Class &amp; Accounts'!O$18, 'E2 Allocators'!$B$15:$W$15, 0),FALSE)*$F163), 0, VLOOKUP(VLOOKUP($A163, 'E4 TB Allocation Details'!$A$18:$L$214, MATCH("Demand ID", 'E4 TB Allocation Details'!$A$18:$L$18, 0),FALSE), 'E2 Allocators'!$B$15:$W$361, MATCH('O5 Details by Class &amp; Accounts'!O$18, 'E2 Allocators'!$B$15:$W$15, 0),FALSE)*$F163)</f>
        <v>0</v>
      </c>
      <c r="P163" s="1321">
        <f>IF(ISERROR(VLOOKUP(VLOOKUP($A163, 'E4 TB Allocation Details'!$A$18:$L$214, MATCH("Demand ID", 'E4 TB Allocation Details'!$A$18:$L$18, 0),FALSE), 'E2 Allocators'!$B$15:$W$361, MATCH('O5 Details by Class &amp; Accounts'!P$18, 'E2 Allocators'!$B$15:$W$15, 0),FALSE)*$F163), 0, VLOOKUP(VLOOKUP($A163, 'E4 TB Allocation Details'!$A$18:$L$214, MATCH("Demand ID", 'E4 TB Allocation Details'!$A$18:$L$18, 0),FALSE), 'E2 Allocators'!$B$15:$W$361, MATCH('O5 Details by Class &amp; Accounts'!P$18, 'E2 Allocators'!$B$15:$W$15, 0),FALSE)*$F163)</f>
        <v>0</v>
      </c>
      <c r="Q163" s="1321">
        <f>IF(ISERROR(VLOOKUP(VLOOKUP($A163, 'E4 TB Allocation Details'!$A$18:$L$214, MATCH("Demand ID", 'E4 TB Allocation Details'!$A$18:$L$18, 0),FALSE), 'E2 Allocators'!$B$15:$W$361, MATCH('O5 Details by Class &amp; Accounts'!Q$18, 'E2 Allocators'!$B$15:$W$15, 0),FALSE)*$F163), 0, VLOOKUP(VLOOKUP($A163, 'E4 TB Allocation Details'!$A$18:$L$214, MATCH("Demand ID", 'E4 TB Allocation Details'!$A$18:$L$18, 0),FALSE), 'E2 Allocators'!$B$15:$W$361, MATCH('O5 Details by Class &amp; Accounts'!Q$18, 'E2 Allocators'!$B$15:$W$15, 0),FALSE)*$F163)</f>
        <v>0</v>
      </c>
      <c r="R163" s="1321">
        <f>IF(ISERROR(VLOOKUP(VLOOKUP($A163, 'E4 TB Allocation Details'!$A$18:$L$214, MATCH("Demand ID", 'E4 TB Allocation Details'!$A$18:$L$18, 0),FALSE), 'E2 Allocators'!$B$15:$W$361, MATCH('O5 Details by Class &amp; Accounts'!R$18, 'E2 Allocators'!$B$15:$W$15, 0),FALSE)*$F163), 0, VLOOKUP(VLOOKUP($A163, 'E4 TB Allocation Details'!$A$18:$L$214, MATCH("Demand ID", 'E4 TB Allocation Details'!$A$18:$L$18, 0),FALSE), 'E2 Allocators'!$B$15:$W$361, MATCH('O5 Details by Class &amp; Accounts'!R$18, 'E2 Allocators'!$B$15:$W$15, 0),FALSE)*$F163)</f>
        <v>0</v>
      </c>
      <c r="S163" s="1321">
        <f>IF(ISERROR(VLOOKUP(VLOOKUP($A163, 'E4 TB Allocation Details'!$A$18:$L$214, MATCH("Demand ID", 'E4 TB Allocation Details'!$A$18:$L$18, 0),FALSE), 'E2 Allocators'!$B$15:$W$361, MATCH('O5 Details by Class &amp; Accounts'!S$18, 'E2 Allocators'!$B$15:$W$15, 0),FALSE)*$F163), 0, VLOOKUP(VLOOKUP($A163, 'E4 TB Allocation Details'!$A$18:$L$214, MATCH("Demand ID", 'E4 TB Allocation Details'!$A$18:$L$18, 0),FALSE), 'E2 Allocators'!$B$15:$W$361, MATCH('O5 Details by Class &amp; Accounts'!S$18, 'E2 Allocators'!$B$15:$W$15, 0),FALSE)*$F163)</f>
        <v>0</v>
      </c>
      <c r="T163" s="1321">
        <f>IF(ISERROR(VLOOKUP(VLOOKUP($A163, 'E4 TB Allocation Details'!$A$18:$L$214, MATCH("Demand ID", 'E4 TB Allocation Details'!$A$18:$L$18, 0),FALSE), 'E2 Allocators'!$B$15:$W$361, MATCH('O5 Details by Class &amp; Accounts'!T$18, 'E2 Allocators'!$B$15:$W$15, 0),FALSE)*$F163), 0, VLOOKUP(VLOOKUP($A163, 'E4 TB Allocation Details'!$A$18:$L$214, MATCH("Demand ID", 'E4 TB Allocation Details'!$A$18:$L$18, 0),FALSE), 'E2 Allocators'!$B$15:$W$361, MATCH('O5 Details by Class &amp; Accounts'!T$18, 'E2 Allocators'!$B$15:$W$15, 0),FALSE)*$F163)</f>
        <v>0</v>
      </c>
      <c r="U163" s="1321">
        <f>IF(ISERROR(VLOOKUP(VLOOKUP($A163, 'E4 TB Allocation Details'!$A$18:$L$214, MATCH("Demand ID", 'E4 TB Allocation Details'!$A$18:$L$18, 0),FALSE), 'E2 Allocators'!$B$15:$W$361, MATCH('O5 Details by Class &amp; Accounts'!U$18, 'E2 Allocators'!$B$15:$W$15, 0),FALSE)*$F163), 0, VLOOKUP(VLOOKUP($A163, 'E4 TB Allocation Details'!$A$18:$L$214, MATCH("Demand ID", 'E4 TB Allocation Details'!$A$18:$L$18, 0),FALSE), 'E2 Allocators'!$B$15:$W$361, MATCH('O5 Details by Class &amp; Accounts'!U$18, 'E2 Allocators'!$B$15:$W$15, 0),FALSE)*$F163)</f>
        <v>0</v>
      </c>
      <c r="V163" s="1321">
        <f>IF(ISERROR(VLOOKUP(VLOOKUP($A163, 'E4 TB Allocation Details'!$A$18:$L$214, MATCH("Demand ID", 'E4 TB Allocation Details'!$A$18:$L$18, 0),FALSE), 'E2 Allocators'!$B$15:$W$361, MATCH('O5 Details by Class &amp; Accounts'!V$18, 'E2 Allocators'!$B$15:$W$15, 0),FALSE)*$F163), 0, VLOOKUP(VLOOKUP($A163, 'E4 TB Allocation Details'!$A$18:$L$214, MATCH("Demand ID", 'E4 TB Allocation Details'!$A$18:$L$18, 0),FALSE), 'E2 Allocators'!$B$15:$W$361, MATCH('O5 Details by Class &amp; Accounts'!V$18, 'E2 Allocators'!$B$15:$W$15, 0),FALSE)*$F163)</f>
        <v>0</v>
      </c>
      <c r="W163" s="1321">
        <f>IF(ISERROR(VLOOKUP(VLOOKUP($A163, 'E4 TB Allocation Details'!$A$18:$L$214, MATCH("Demand ID", 'E4 TB Allocation Details'!$A$18:$L$18, 0),FALSE), 'E2 Allocators'!$B$15:$W$361, MATCH('O5 Details by Class &amp; Accounts'!W$18, 'E2 Allocators'!$B$15:$W$15, 0),FALSE)*$F163), 0, VLOOKUP(VLOOKUP($A163, 'E4 TB Allocation Details'!$A$18:$L$214, MATCH("Demand ID", 'E4 TB Allocation Details'!$A$18:$L$18, 0),FALSE), 'E2 Allocators'!$B$15:$W$361, MATCH('O5 Details by Class &amp; Accounts'!W$18, 'E2 Allocators'!$B$15:$W$15, 0),FALSE)*$F163)</f>
        <v>0</v>
      </c>
      <c r="X163" s="1321">
        <f>IF(ISERROR(VLOOKUP(VLOOKUP($A163, 'E4 TB Allocation Details'!$A$18:$L$214, MATCH("Demand ID", 'E4 TB Allocation Details'!$A$18:$L$18, 0),FALSE), 'E2 Allocators'!$B$15:$W$361, MATCH('O5 Details by Class &amp; Accounts'!X$18, 'E2 Allocators'!$B$15:$W$15, 0),FALSE)*$F163), 0, VLOOKUP(VLOOKUP($A163, 'E4 TB Allocation Details'!$A$18:$L$214, MATCH("Demand ID", 'E4 TB Allocation Details'!$A$18:$L$18, 0),FALSE), 'E2 Allocators'!$B$15:$W$361, MATCH('O5 Details by Class &amp; Accounts'!X$18, 'E2 Allocators'!$B$15:$W$15, 0),FALSE)*$F163)</f>
        <v>0</v>
      </c>
      <c r="Y163" s="1321">
        <f>IF(ISERROR(VLOOKUP(VLOOKUP($A163, 'E4 TB Allocation Details'!$A$18:$L$214, MATCH("Demand ID", 'E4 TB Allocation Details'!$A$18:$L$18, 0),FALSE), 'E2 Allocators'!$B$15:$W$361, MATCH('O5 Details by Class &amp; Accounts'!Y$18, 'E2 Allocators'!$B$15:$W$15, 0),FALSE)*$F163), 0, VLOOKUP(VLOOKUP($A163, 'E4 TB Allocation Details'!$A$18:$L$214, MATCH("Demand ID", 'E4 TB Allocation Details'!$A$18:$L$18, 0),FALSE), 'E2 Allocators'!$B$15:$W$361, MATCH('O5 Details by Class &amp; Accounts'!Y$18, 'E2 Allocators'!$B$15:$W$15, 0),FALSE)*$F163)</f>
        <v>0</v>
      </c>
      <c r="Z163" s="1321">
        <f>IF(ISERROR(VLOOKUP(VLOOKUP($A163, 'E4 TB Allocation Details'!$A$18:$L$214, MATCH("Demand ID", 'E4 TB Allocation Details'!$A$18:$L$18, 0),FALSE), 'E2 Allocators'!$B$15:$W$361, MATCH('O5 Details by Class &amp; Accounts'!Z$18, 'E2 Allocators'!$B$15:$W$15, 0),FALSE)*$F163), 0, VLOOKUP(VLOOKUP($A163, 'E4 TB Allocation Details'!$A$18:$L$214, MATCH("Demand ID", 'E4 TB Allocation Details'!$A$18:$L$18, 0),FALSE), 'E2 Allocators'!$B$15:$W$361, MATCH('O5 Details by Class &amp; Accounts'!Z$18, 'E2 Allocators'!$B$15:$W$15, 0),FALSE)*$F163)</f>
        <v>0</v>
      </c>
      <c r="AA163" s="1321">
        <f>IF(ISERROR(VLOOKUP(VLOOKUP($A163, 'E4 TB Allocation Details'!$A$18:$L$214, MATCH("Demand ID", 'E4 TB Allocation Details'!$A$18:$L$18, 0),FALSE), 'E2 Allocators'!$B$15:$W$361, MATCH('O5 Details by Class &amp; Accounts'!AA$18, 'E2 Allocators'!$B$15:$W$15, 0),FALSE)*$F163), 0, VLOOKUP(VLOOKUP($A163, 'E4 TB Allocation Details'!$A$18:$L$214, MATCH("Demand ID", 'E4 TB Allocation Details'!$A$18:$L$18, 0),FALSE), 'E2 Allocators'!$B$15:$W$361, MATCH('O5 Details by Class &amp; Accounts'!AA$18, 'E2 Allocators'!$B$15:$W$15, 0),FALSE)*$F163)</f>
        <v>0</v>
      </c>
      <c r="AB163" s="1321">
        <f>IF(ISERROR(VLOOKUP(VLOOKUP($A163, 'E4 TB Allocation Details'!$A$18:$L$214, MATCH("Demand ID", 'E4 TB Allocation Details'!$A$18:$L$18, 0),FALSE), 'E2 Allocators'!$B$15:$W$361, MATCH('O5 Details by Class &amp; Accounts'!AB$18, 'E2 Allocators'!$B$15:$W$15, 0),FALSE)*$F163), 0, VLOOKUP(VLOOKUP($A163, 'E4 TB Allocation Details'!$A$18:$L$214, MATCH("Demand ID", 'E4 TB Allocation Details'!$A$18:$L$18, 0),FALSE), 'E2 Allocators'!$B$15:$W$361, MATCH('O5 Details by Class &amp; Accounts'!AB$18, 'E2 Allocators'!$B$15:$W$15, 0),FALSE)*$F163)</f>
        <v>0</v>
      </c>
      <c r="AC163" s="1321">
        <f t="shared" si="39"/>
        <v>0</v>
      </c>
      <c r="AD163" s="1321">
        <f>IF(ISERROR(VLOOKUP(VLOOKUP($A163, 'E4 TB Allocation Details'!$A$18:$L$214, MATCH("Customer ID", 'E4 TB Allocation Details'!$A$18:$L$18, 0),FALSE), 'E2 Allocators'!$B$15:$W$361, MATCH('O5 Details by Class &amp; Accounts'!AD$18, 'E2 Allocators'!$B$15:$W$15, 0),FALSE)*$G163), 0, VLOOKUP(VLOOKUP($A163, 'E4 TB Allocation Details'!$A$18:$L$214, MATCH("Customer ID", 'E4 TB Allocation Details'!$A$18:$L$18, 0),FALSE), 'E2 Allocators'!$B$15:$W$361, MATCH('O5 Details by Class &amp; Accounts'!AD$18, 'E2 Allocators'!$B$15:$W$15, 0),FALSE)*$G163)</f>
        <v>2777.4846457440744</v>
      </c>
      <c r="AE163" s="1321">
        <f>IF(ISERROR(VLOOKUP(VLOOKUP($A163, 'E4 TB Allocation Details'!$A$18:$L$214, MATCH("Customer ID", 'E4 TB Allocation Details'!$A$18:$L$18, 0),FALSE), 'E2 Allocators'!$B$15:$W$361, MATCH('O5 Details by Class &amp; Accounts'!AE$18, 'E2 Allocators'!$B$15:$W$15, 0),FALSE)*$G163), 0, VLOOKUP(VLOOKUP($A163, 'E4 TB Allocation Details'!$A$18:$L$214, MATCH("Customer ID", 'E4 TB Allocation Details'!$A$18:$L$18, 0),FALSE), 'E2 Allocators'!$B$15:$W$361, MATCH('O5 Details by Class &amp; Accounts'!AE$18, 'E2 Allocators'!$B$15:$W$15, 0),FALSE)*$G163)</f>
        <v>923.15485110065219</v>
      </c>
      <c r="AF163" s="1321">
        <f>IF(ISERROR(VLOOKUP(VLOOKUP($A163, 'E4 TB Allocation Details'!$A$18:$L$214, MATCH("Customer ID", 'E4 TB Allocation Details'!$A$18:$L$18, 0),FALSE), 'E2 Allocators'!$B$15:$W$361, MATCH('O5 Details by Class &amp; Accounts'!AF$18, 'E2 Allocators'!$B$15:$W$15, 0),FALSE)*$G163), 0, VLOOKUP(VLOOKUP($A163, 'E4 TB Allocation Details'!$A$18:$L$214, MATCH("Customer ID", 'E4 TB Allocation Details'!$A$18:$L$18, 0),FALSE), 'E2 Allocators'!$B$15:$W$361, MATCH('O5 Details by Class &amp; Accounts'!AF$18, 'E2 Allocators'!$B$15:$W$15, 0),FALSE)*$G163)</f>
        <v>0</v>
      </c>
      <c r="AG163" s="1321">
        <f>IF(ISERROR(VLOOKUP(VLOOKUP($A163, 'E4 TB Allocation Details'!$A$18:$L$214, MATCH("Customer ID", 'E4 TB Allocation Details'!$A$18:$L$18, 0),FALSE), 'E2 Allocators'!$B$15:$W$361, MATCH('O5 Details by Class &amp; Accounts'!AG$18, 'E2 Allocators'!$B$15:$W$15, 0),FALSE)*$G163), 0, VLOOKUP(VLOOKUP($A163, 'E4 TB Allocation Details'!$A$18:$L$214, MATCH("Customer ID", 'E4 TB Allocation Details'!$A$18:$L$18, 0),FALSE), 'E2 Allocators'!$B$15:$W$361, MATCH('O5 Details by Class &amp; Accounts'!AG$18, 'E2 Allocators'!$B$15:$W$15, 0),FALSE)*$G163)</f>
        <v>0</v>
      </c>
      <c r="AH163" s="1321">
        <f>IF(ISERROR(VLOOKUP(VLOOKUP($A163, 'E4 TB Allocation Details'!$A$18:$L$214, MATCH("Customer ID", 'E4 TB Allocation Details'!$A$18:$L$18, 0),FALSE), 'E2 Allocators'!$B$15:$W$361, MATCH('O5 Details by Class &amp; Accounts'!AH$18, 'E2 Allocators'!$B$15:$W$15, 0),FALSE)*$G163), 0, VLOOKUP(VLOOKUP($A163, 'E4 TB Allocation Details'!$A$18:$L$214, MATCH("Customer ID", 'E4 TB Allocation Details'!$A$18:$L$18, 0),FALSE), 'E2 Allocators'!$B$15:$W$361, MATCH('O5 Details by Class &amp; Accounts'!AH$18, 'E2 Allocators'!$B$15:$W$15, 0),FALSE)*$G163)</f>
        <v>0</v>
      </c>
      <c r="AI163" s="1321">
        <f>IF(ISERROR(VLOOKUP(VLOOKUP($A163, 'E4 TB Allocation Details'!$A$18:$L$214, MATCH("Customer ID", 'E4 TB Allocation Details'!$A$18:$L$18, 0),FALSE), 'E2 Allocators'!$B$15:$W$361, MATCH('O5 Details by Class &amp; Accounts'!AI$18, 'E2 Allocators'!$B$15:$W$15, 0),FALSE)*$G163), 0, VLOOKUP(VLOOKUP($A163, 'E4 TB Allocation Details'!$A$18:$L$214, MATCH("Customer ID", 'E4 TB Allocation Details'!$A$18:$L$18, 0),FALSE), 'E2 Allocators'!$B$15:$W$361, MATCH('O5 Details by Class &amp; Accounts'!AI$18, 'E2 Allocators'!$B$15:$W$15, 0),FALSE)*$G163)</f>
        <v>0</v>
      </c>
      <c r="AJ163" s="1321">
        <f>IF(ISERROR(VLOOKUP(VLOOKUP($A163, 'E4 TB Allocation Details'!$A$18:$L$214, MATCH("Customer ID", 'E4 TB Allocation Details'!$A$18:$L$18, 0),FALSE), 'E2 Allocators'!$B$15:$W$361, MATCH('O5 Details by Class &amp; Accounts'!AJ$18, 'E2 Allocators'!$B$15:$W$15, 0),FALSE)*$G163), 0, VLOOKUP(VLOOKUP($A163, 'E4 TB Allocation Details'!$A$18:$L$214, MATCH("Customer ID", 'E4 TB Allocation Details'!$A$18:$L$18, 0),FALSE), 'E2 Allocators'!$B$15:$W$361, MATCH('O5 Details by Class &amp; Accounts'!AJ$18, 'E2 Allocators'!$B$15:$W$15, 0),FALSE)*$G163)</f>
        <v>296.32131022983901</v>
      </c>
      <c r="AK163" s="1321">
        <f>IF(ISERROR(VLOOKUP(VLOOKUP($A163, 'E4 TB Allocation Details'!$A$18:$L$214, MATCH("Customer ID", 'E4 TB Allocation Details'!$A$18:$L$18, 0),FALSE), 'E2 Allocators'!$B$15:$W$361, MATCH('O5 Details by Class &amp; Accounts'!AK$18, 'E2 Allocators'!$B$15:$W$15, 0),FALSE)*$G163), 0, VLOOKUP(VLOOKUP($A163, 'E4 TB Allocation Details'!$A$18:$L$214, MATCH("Customer ID", 'E4 TB Allocation Details'!$A$18:$L$18, 0),FALSE), 'E2 Allocators'!$B$15:$W$361, MATCH('O5 Details by Class &amp; Accounts'!AK$18, 'E2 Allocators'!$B$15:$W$15, 0),FALSE)*$G163)</f>
        <v>0</v>
      </c>
      <c r="AL163" s="1321">
        <f>IF(ISERROR(VLOOKUP(VLOOKUP($A163, 'E4 TB Allocation Details'!$A$18:$L$214, MATCH("Customer ID", 'E4 TB Allocation Details'!$A$18:$L$18, 0),FALSE), 'E2 Allocators'!$B$15:$W$361, MATCH('O5 Details by Class &amp; Accounts'!AL$18, 'E2 Allocators'!$B$15:$W$15, 0),FALSE)*$G163), 0, VLOOKUP(VLOOKUP($A163, 'E4 TB Allocation Details'!$A$18:$L$214, MATCH("Customer ID", 'E4 TB Allocation Details'!$A$18:$L$18, 0),FALSE), 'E2 Allocators'!$B$15:$W$361, MATCH('O5 Details by Class &amp; Accounts'!AL$18, 'E2 Allocators'!$B$15:$W$15, 0),FALSE)*$G163)</f>
        <v>3.0391929254342456</v>
      </c>
      <c r="AM163" s="1321">
        <f>IF(ISERROR(VLOOKUP(VLOOKUP($A163, 'E4 TB Allocation Details'!$A$18:$L$214, MATCH("Customer ID", 'E4 TB Allocation Details'!$A$18:$L$18, 0),FALSE), 'E2 Allocators'!$B$15:$W$361, MATCH('O5 Details by Class &amp; Accounts'!AM$18, 'E2 Allocators'!$B$15:$W$15, 0),FALSE)*$G163), 0, VLOOKUP(VLOOKUP($A163, 'E4 TB Allocation Details'!$A$18:$L$214, MATCH("Customer ID", 'E4 TB Allocation Details'!$A$18:$L$18, 0),FALSE), 'E2 Allocators'!$B$15:$W$361, MATCH('O5 Details by Class &amp; Accounts'!AM$18, 'E2 Allocators'!$B$15:$W$15, 0),FALSE)*$G163)</f>
        <v>0</v>
      </c>
      <c r="AN163" s="1321">
        <f>IF(ISERROR(VLOOKUP(VLOOKUP($A163, 'E4 TB Allocation Details'!$A$18:$L$214, MATCH("Customer ID", 'E4 TB Allocation Details'!$A$18:$L$18, 0),FALSE), 'E2 Allocators'!$B$15:$W$361, MATCH('O5 Details by Class &amp; Accounts'!AN$18, 'E2 Allocators'!$B$15:$W$15, 0),FALSE)*$G163), 0, VLOOKUP(VLOOKUP($A163, 'E4 TB Allocation Details'!$A$18:$L$214, MATCH("Customer ID", 'E4 TB Allocation Details'!$A$18:$L$18, 0),FALSE), 'E2 Allocators'!$B$15:$W$361, MATCH('O5 Details by Class &amp; Accounts'!AN$18, 'E2 Allocators'!$B$15:$W$15, 0),FALSE)*$G163)</f>
        <v>0</v>
      </c>
      <c r="AO163" s="1321">
        <f>IF(ISERROR(VLOOKUP(VLOOKUP($A163, 'E4 TB Allocation Details'!$A$18:$L$214, MATCH("Customer ID", 'E4 TB Allocation Details'!$A$18:$L$18, 0),FALSE), 'E2 Allocators'!$B$15:$W$361, MATCH('O5 Details by Class &amp; Accounts'!AO$18, 'E2 Allocators'!$B$15:$W$15, 0),FALSE)*$G163), 0, VLOOKUP(VLOOKUP($A163, 'E4 TB Allocation Details'!$A$18:$L$214, MATCH("Customer ID", 'E4 TB Allocation Details'!$A$18:$L$18, 0),FALSE), 'E2 Allocators'!$B$15:$W$361, MATCH('O5 Details by Class &amp; Accounts'!AO$18, 'E2 Allocators'!$B$15:$W$15, 0),FALSE)*$G163)</f>
        <v>0</v>
      </c>
      <c r="AP163" s="1321">
        <f>IF(ISERROR(VLOOKUP(VLOOKUP($A163, 'E4 TB Allocation Details'!$A$18:$L$214, MATCH("Customer ID", 'E4 TB Allocation Details'!$A$18:$L$18, 0),FALSE), 'E2 Allocators'!$B$15:$W$361, MATCH('O5 Details by Class &amp; Accounts'!AP$18, 'E2 Allocators'!$B$15:$W$15, 0),FALSE)*$G163), 0, VLOOKUP(VLOOKUP($A163, 'E4 TB Allocation Details'!$A$18:$L$214, MATCH("Customer ID", 'E4 TB Allocation Details'!$A$18:$L$18, 0),FALSE), 'E2 Allocators'!$B$15:$W$361, MATCH('O5 Details by Class &amp; Accounts'!AP$18, 'E2 Allocators'!$B$15:$W$15, 0),FALSE)*$G163)</f>
        <v>0</v>
      </c>
      <c r="AQ163" s="1321">
        <f>IF(ISERROR(VLOOKUP(VLOOKUP($A163, 'E4 TB Allocation Details'!$A$18:$L$214, MATCH("Customer ID", 'E4 TB Allocation Details'!$A$18:$L$18, 0),FALSE), 'E2 Allocators'!$B$15:$W$361, MATCH('O5 Details by Class &amp; Accounts'!AQ$18, 'E2 Allocators'!$B$15:$W$15, 0),FALSE)*$G163), 0, VLOOKUP(VLOOKUP($A163, 'E4 TB Allocation Details'!$A$18:$L$214, MATCH("Customer ID", 'E4 TB Allocation Details'!$A$18:$L$18, 0),FALSE), 'E2 Allocators'!$B$15:$W$361, MATCH('O5 Details by Class &amp; Accounts'!AQ$18, 'E2 Allocators'!$B$15:$W$15, 0),FALSE)*$G163)</f>
        <v>0</v>
      </c>
      <c r="AR163" s="1321">
        <f>IF(ISERROR(VLOOKUP(VLOOKUP($A163, 'E4 TB Allocation Details'!$A$18:$L$214, MATCH("Customer ID", 'E4 TB Allocation Details'!$A$18:$L$18, 0),FALSE), 'E2 Allocators'!$B$15:$W$361, MATCH('O5 Details by Class &amp; Accounts'!AR$18, 'E2 Allocators'!$B$15:$W$15, 0),FALSE)*$G163), 0, VLOOKUP(VLOOKUP($A163, 'E4 TB Allocation Details'!$A$18:$L$214, MATCH("Customer ID", 'E4 TB Allocation Details'!$A$18:$L$18, 0),FALSE), 'E2 Allocators'!$B$15:$W$361, MATCH('O5 Details by Class &amp; Accounts'!AR$18, 'E2 Allocators'!$B$15:$W$15, 0),FALSE)*$G163)</f>
        <v>0</v>
      </c>
      <c r="AS163" s="1321">
        <f>IF(ISERROR(VLOOKUP(VLOOKUP($A163, 'E4 TB Allocation Details'!$A$18:$L$214, MATCH("Customer ID", 'E4 TB Allocation Details'!$A$18:$L$18, 0),FALSE), 'E2 Allocators'!$B$15:$W$361, MATCH('O5 Details by Class &amp; Accounts'!AS$18, 'E2 Allocators'!$B$15:$W$15, 0),FALSE)*$G163), 0, VLOOKUP(VLOOKUP($A163, 'E4 TB Allocation Details'!$A$18:$L$214, MATCH("Customer ID", 'E4 TB Allocation Details'!$A$18:$L$18, 0),FALSE), 'E2 Allocators'!$B$15:$W$361, MATCH('O5 Details by Class &amp; Accounts'!AS$18, 'E2 Allocators'!$B$15:$W$15, 0),FALSE)*$G163)</f>
        <v>0</v>
      </c>
      <c r="AT163" s="1321">
        <f>IF(ISERROR(VLOOKUP(VLOOKUP($A163, 'E4 TB Allocation Details'!$A$18:$L$214, MATCH("Customer ID", 'E4 TB Allocation Details'!$A$18:$L$18, 0),FALSE), 'E2 Allocators'!$B$15:$W$361, MATCH('O5 Details by Class &amp; Accounts'!AT$18, 'E2 Allocators'!$B$15:$W$15, 0),FALSE)*$G163), 0, VLOOKUP(VLOOKUP($A163, 'E4 TB Allocation Details'!$A$18:$L$214, MATCH("Customer ID", 'E4 TB Allocation Details'!$A$18:$L$18, 0),FALSE), 'E2 Allocators'!$B$15:$W$361, MATCH('O5 Details by Class &amp; Accounts'!AT$18, 'E2 Allocators'!$B$15:$W$15, 0),FALSE)*$G163)</f>
        <v>0</v>
      </c>
      <c r="AU163" s="1321">
        <f>IF(ISERROR(VLOOKUP(VLOOKUP($A163, 'E4 TB Allocation Details'!$A$18:$L$214, MATCH("Customer ID", 'E4 TB Allocation Details'!$A$18:$L$18, 0),FALSE), 'E2 Allocators'!$B$15:$W$361, MATCH('O5 Details by Class &amp; Accounts'!AU$18, 'E2 Allocators'!$B$15:$W$15, 0),FALSE)*$G163), 0, VLOOKUP(VLOOKUP($A163, 'E4 TB Allocation Details'!$A$18:$L$214, MATCH("Customer ID", 'E4 TB Allocation Details'!$A$18:$L$18, 0),FALSE), 'E2 Allocators'!$B$15:$W$361, MATCH('O5 Details by Class &amp; Accounts'!AU$18, 'E2 Allocators'!$B$15:$W$15, 0),FALSE)*$G163)</f>
        <v>0</v>
      </c>
      <c r="AV163" s="1321">
        <f>IF(ISERROR(VLOOKUP(VLOOKUP($A163, 'E4 TB Allocation Details'!$A$18:$L$214, MATCH("Customer ID", 'E4 TB Allocation Details'!$A$18:$L$18, 0),FALSE), 'E2 Allocators'!$B$15:$W$361, MATCH('O5 Details by Class &amp; Accounts'!AV$18, 'E2 Allocators'!$B$15:$W$15, 0),FALSE)*$G163), 0, VLOOKUP(VLOOKUP($A163, 'E4 TB Allocation Details'!$A$18:$L$214, MATCH("Customer ID", 'E4 TB Allocation Details'!$A$18:$L$18, 0),FALSE), 'E2 Allocators'!$B$15:$W$361, MATCH('O5 Details by Class &amp; Accounts'!AV$18, 'E2 Allocators'!$B$15:$W$15, 0),FALSE)*$G163)</f>
        <v>0</v>
      </c>
      <c r="AW163" s="1321">
        <f>IF(ISERROR(VLOOKUP(VLOOKUP($A163, 'E4 TB Allocation Details'!$A$18:$L$214, MATCH("Customer ID", 'E4 TB Allocation Details'!$A$18:$L$18, 0),FALSE), 'E2 Allocators'!$B$15:$W$361, MATCH('O5 Details by Class &amp; Accounts'!AW$18, 'E2 Allocators'!$B$15:$W$15, 0),FALSE)*$G163), 0, VLOOKUP(VLOOKUP($A163, 'E4 TB Allocation Details'!$A$18:$L$214, MATCH("Customer ID", 'E4 TB Allocation Details'!$A$18:$L$18, 0),FALSE), 'E2 Allocators'!$B$15:$W$361, MATCH('O5 Details by Class &amp; Accounts'!AW$18, 'E2 Allocators'!$B$15:$W$15, 0),FALSE)*$G163)</f>
        <v>0</v>
      </c>
      <c r="AX163" s="1321">
        <f t="shared" si="40"/>
        <v>4000</v>
      </c>
      <c r="AY163" s="1321">
        <f>IF(ISERROR(VLOOKUP(VLOOKUP($A163, 'E4 TB Allocation Details'!$A$18:$L$214, MATCH("Misc ID", 'E4 TB Allocation Details'!$A$18:$L$18, 0),FALSE), 'E2 Allocators'!$B$15:$W$361, MATCH('O5 Details by Class &amp; Accounts'!AY$18, 'E2 Allocators'!$B$15:$W$15, 0),FALSE)*$E163), 0, VLOOKUP(VLOOKUP($A163, 'E4 TB Allocation Details'!$A$18:$L$214, MATCH("Misc ID", 'E4 TB Allocation Details'!$A$18:$L$18, 0),FALSE), 'E2 Allocators'!$B$15:$W$361, MATCH('O5 Details by Class &amp; Accounts'!AY$18, 'E2 Allocators'!$B$15:$W$15, 0),FALSE)*$E163)</f>
        <v>0</v>
      </c>
      <c r="AZ163" s="1321">
        <f>IF(ISERROR(VLOOKUP(VLOOKUP($A163, 'E4 TB Allocation Details'!$A$18:$L$214, MATCH("Misc ID", 'E4 TB Allocation Details'!$A$18:$L$18, 0),FALSE), 'E2 Allocators'!$B$15:$W$361, MATCH('O5 Details by Class &amp; Accounts'!AZ$18, 'E2 Allocators'!$B$15:$W$15, 0),FALSE)*$E163), 0, VLOOKUP(VLOOKUP($A163, 'E4 TB Allocation Details'!$A$18:$L$214, MATCH("Misc ID", 'E4 TB Allocation Details'!$A$18:$L$18, 0),FALSE), 'E2 Allocators'!$B$15:$W$361, MATCH('O5 Details by Class &amp; Accounts'!AZ$18, 'E2 Allocators'!$B$15:$W$15, 0),FALSE)*$E163)</f>
        <v>0</v>
      </c>
      <c r="BA163" s="1321">
        <f>IF(ISERROR(VLOOKUP(VLOOKUP($A163, 'E4 TB Allocation Details'!$A$18:$L$214, MATCH("Misc ID", 'E4 TB Allocation Details'!$A$18:$L$18, 0),FALSE), 'E2 Allocators'!$B$15:$W$361, MATCH('O5 Details by Class &amp; Accounts'!BA$18, 'E2 Allocators'!$B$15:$W$15, 0),FALSE)*$E163), 0, VLOOKUP(VLOOKUP($A163, 'E4 TB Allocation Details'!$A$18:$L$214, MATCH("Misc ID", 'E4 TB Allocation Details'!$A$18:$L$18, 0),FALSE), 'E2 Allocators'!$B$15:$W$361, MATCH('O5 Details by Class &amp; Accounts'!BA$18, 'E2 Allocators'!$B$15:$W$15, 0),FALSE)*$E163)</f>
        <v>0</v>
      </c>
      <c r="BB163" s="1321">
        <f>IF(ISERROR(VLOOKUP(VLOOKUP($A163, 'E4 TB Allocation Details'!$A$18:$L$214, MATCH("Misc ID", 'E4 TB Allocation Details'!$A$18:$L$18, 0),FALSE), 'E2 Allocators'!$B$15:$W$361, MATCH('O5 Details by Class &amp; Accounts'!BB$18, 'E2 Allocators'!$B$15:$W$15, 0),FALSE)*$E163), 0, VLOOKUP(VLOOKUP($A163, 'E4 TB Allocation Details'!$A$18:$L$214, MATCH("Misc ID", 'E4 TB Allocation Details'!$A$18:$L$18, 0),FALSE), 'E2 Allocators'!$B$15:$W$361, MATCH('O5 Details by Class &amp; Accounts'!BB$18, 'E2 Allocators'!$B$15:$W$15, 0),FALSE)*$E163)</f>
        <v>0</v>
      </c>
      <c r="BC163" s="1321">
        <f>IF(ISERROR(VLOOKUP(VLOOKUP($A163, 'E4 TB Allocation Details'!$A$18:$L$214, MATCH("Misc ID", 'E4 TB Allocation Details'!$A$18:$L$18, 0),FALSE), 'E2 Allocators'!$B$15:$W$361, MATCH('O5 Details by Class &amp; Accounts'!BC$18, 'E2 Allocators'!$B$15:$W$15, 0),FALSE)*$E163), 0, VLOOKUP(VLOOKUP($A163, 'E4 TB Allocation Details'!$A$18:$L$214, MATCH("Misc ID", 'E4 TB Allocation Details'!$A$18:$L$18, 0),FALSE), 'E2 Allocators'!$B$15:$W$361, MATCH('O5 Details by Class &amp; Accounts'!BC$18, 'E2 Allocators'!$B$15:$W$15, 0),FALSE)*$E163)</f>
        <v>0</v>
      </c>
      <c r="BD163" s="1321">
        <f>IF(ISERROR(VLOOKUP(VLOOKUP($A163, 'E4 TB Allocation Details'!$A$18:$L$214, MATCH("Misc ID", 'E4 TB Allocation Details'!$A$18:$L$18, 0),FALSE), 'E2 Allocators'!$B$15:$W$361, MATCH('O5 Details by Class &amp; Accounts'!BD$18, 'E2 Allocators'!$B$15:$W$15, 0),FALSE)*$E163), 0, VLOOKUP(VLOOKUP($A163, 'E4 TB Allocation Details'!$A$18:$L$214, MATCH("Misc ID", 'E4 TB Allocation Details'!$A$18:$L$18, 0),FALSE), 'E2 Allocators'!$B$15:$W$361, MATCH('O5 Details by Class &amp; Accounts'!BD$18, 'E2 Allocators'!$B$15:$W$15, 0),FALSE)*$E163)</f>
        <v>0</v>
      </c>
      <c r="BE163" s="1321">
        <f>IF(ISERROR(VLOOKUP(VLOOKUP($A163, 'E4 TB Allocation Details'!$A$18:$L$214, MATCH("Misc ID", 'E4 TB Allocation Details'!$A$18:$L$18, 0),FALSE), 'E2 Allocators'!$B$15:$W$361, MATCH('O5 Details by Class &amp; Accounts'!BE$18, 'E2 Allocators'!$B$15:$W$15, 0),FALSE)*$E163), 0, VLOOKUP(VLOOKUP($A163, 'E4 TB Allocation Details'!$A$18:$L$214, MATCH("Misc ID", 'E4 TB Allocation Details'!$A$18:$L$18, 0),FALSE), 'E2 Allocators'!$B$15:$W$361, MATCH('O5 Details by Class &amp; Accounts'!BE$18, 'E2 Allocators'!$B$15:$W$15, 0),FALSE)*$E163)</f>
        <v>0</v>
      </c>
      <c r="BF163" s="1321">
        <f>IF(ISERROR(VLOOKUP(VLOOKUP($A163, 'E4 TB Allocation Details'!$A$18:$L$214, MATCH("Misc ID", 'E4 TB Allocation Details'!$A$18:$L$18, 0),FALSE), 'E2 Allocators'!$B$15:$W$361, MATCH('O5 Details by Class &amp; Accounts'!BF$18, 'E2 Allocators'!$B$15:$W$15, 0),FALSE)*$E163), 0, VLOOKUP(VLOOKUP($A163, 'E4 TB Allocation Details'!$A$18:$L$214, MATCH("Misc ID", 'E4 TB Allocation Details'!$A$18:$L$18, 0),FALSE), 'E2 Allocators'!$B$15:$W$361, MATCH('O5 Details by Class &amp; Accounts'!BF$18, 'E2 Allocators'!$B$15:$W$15, 0),FALSE)*$E163)</f>
        <v>0</v>
      </c>
      <c r="BG163" s="1321">
        <f>IF(ISERROR(VLOOKUP(VLOOKUP($A163, 'E4 TB Allocation Details'!$A$18:$L$214, MATCH("Misc ID", 'E4 TB Allocation Details'!$A$18:$L$18, 0),FALSE), 'E2 Allocators'!$B$15:$W$361, MATCH('O5 Details by Class &amp; Accounts'!BG$18, 'E2 Allocators'!$B$15:$W$15, 0),FALSE)*$E163), 0, VLOOKUP(VLOOKUP($A163, 'E4 TB Allocation Details'!$A$18:$L$214, MATCH("Misc ID", 'E4 TB Allocation Details'!$A$18:$L$18, 0),FALSE), 'E2 Allocators'!$B$15:$W$361, MATCH('O5 Details by Class &amp; Accounts'!BG$18, 'E2 Allocators'!$B$15:$W$15, 0),FALSE)*$E163)</f>
        <v>0</v>
      </c>
      <c r="BH163" s="1321">
        <f>IF(ISERROR(VLOOKUP(VLOOKUP($A163, 'E4 TB Allocation Details'!$A$18:$L$214, MATCH("Misc ID", 'E4 TB Allocation Details'!$A$18:$L$18, 0),FALSE), 'E2 Allocators'!$B$15:$W$361, MATCH('O5 Details by Class &amp; Accounts'!BH$18, 'E2 Allocators'!$B$15:$W$15, 0),FALSE)*$E163), 0, VLOOKUP(VLOOKUP($A163, 'E4 TB Allocation Details'!$A$18:$L$214, MATCH("Misc ID", 'E4 TB Allocation Details'!$A$18:$L$18, 0),FALSE), 'E2 Allocators'!$B$15:$W$361, MATCH('O5 Details by Class &amp; Accounts'!BH$18, 'E2 Allocators'!$B$15:$W$15, 0),FALSE)*$E163)</f>
        <v>0</v>
      </c>
      <c r="BI163" s="1321">
        <f>IF(ISERROR(VLOOKUP(VLOOKUP($A163, 'E4 TB Allocation Details'!$A$18:$L$214, MATCH("Misc ID", 'E4 TB Allocation Details'!$A$18:$L$18, 0),FALSE), 'E2 Allocators'!$B$15:$W$361, MATCH('O5 Details by Class &amp; Accounts'!BI$18, 'E2 Allocators'!$B$15:$W$15, 0),FALSE)*$E163), 0, VLOOKUP(VLOOKUP($A163, 'E4 TB Allocation Details'!$A$18:$L$214, MATCH("Misc ID", 'E4 TB Allocation Details'!$A$18:$L$18, 0),FALSE), 'E2 Allocators'!$B$15:$W$361, MATCH('O5 Details by Class &amp; Accounts'!BI$18, 'E2 Allocators'!$B$15:$W$15, 0),FALSE)*$E163)</f>
        <v>0</v>
      </c>
      <c r="BJ163" s="1321">
        <f>IF(ISERROR(VLOOKUP(VLOOKUP($A163, 'E4 TB Allocation Details'!$A$18:$L$214, MATCH("Misc ID", 'E4 TB Allocation Details'!$A$18:$L$18, 0),FALSE), 'E2 Allocators'!$B$15:$W$361, MATCH('O5 Details by Class &amp; Accounts'!BJ$18, 'E2 Allocators'!$B$15:$W$15, 0),FALSE)*$E163), 0, VLOOKUP(VLOOKUP($A163, 'E4 TB Allocation Details'!$A$18:$L$214, MATCH("Misc ID", 'E4 TB Allocation Details'!$A$18:$L$18, 0),FALSE), 'E2 Allocators'!$B$15:$W$361, MATCH('O5 Details by Class &amp; Accounts'!BJ$18, 'E2 Allocators'!$B$15:$W$15, 0),FALSE)*$E163)</f>
        <v>0</v>
      </c>
      <c r="BK163" s="1321">
        <f>IF(ISERROR(VLOOKUP(VLOOKUP($A163, 'E4 TB Allocation Details'!$A$18:$L$214, MATCH("Misc ID", 'E4 TB Allocation Details'!$A$18:$L$18, 0),FALSE), 'E2 Allocators'!$B$15:$W$361, MATCH('O5 Details by Class &amp; Accounts'!BK$18, 'E2 Allocators'!$B$15:$W$15, 0),FALSE)*$E163), 0, VLOOKUP(VLOOKUP($A163, 'E4 TB Allocation Details'!$A$18:$L$214, MATCH("Misc ID", 'E4 TB Allocation Details'!$A$18:$L$18, 0),FALSE), 'E2 Allocators'!$B$15:$W$361, MATCH('O5 Details by Class &amp; Accounts'!BK$18, 'E2 Allocators'!$B$15:$W$15, 0),FALSE)*$E163)</f>
        <v>0</v>
      </c>
      <c r="BL163" s="1321">
        <f>IF(ISERROR(VLOOKUP(VLOOKUP($A163, 'E4 TB Allocation Details'!$A$18:$L$214, MATCH("Misc ID", 'E4 TB Allocation Details'!$A$18:$L$18, 0),FALSE), 'E2 Allocators'!$B$15:$W$361, MATCH('O5 Details by Class &amp; Accounts'!BL$18, 'E2 Allocators'!$B$15:$W$15, 0),FALSE)*$E163), 0, VLOOKUP(VLOOKUP($A163, 'E4 TB Allocation Details'!$A$18:$L$214, MATCH("Misc ID", 'E4 TB Allocation Details'!$A$18:$L$18, 0),FALSE), 'E2 Allocators'!$B$15:$W$361, MATCH('O5 Details by Class &amp; Accounts'!BL$18, 'E2 Allocators'!$B$15:$W$15, 0),FALSE)*$E163)</f>
        <v>0</v>
      </c>
      <c r="BM163" s="1321">
        <f>IF(ISERROR(VLOOKUP(VLOOKUP($A163, 'E4 TB Allocation Details'!$A$18:$L$214, MATCH("Misc ID", 'E4 TB Allocation Details'!$A$18:$L$18, 0),FALSE), 'E2 Allocators'!$B$15:$W$361, MATCH('O5 Details by Class &amp; Accounts'!BM$18, 'E2 Allocators'!$B$15:$W$15, 0),FALSE)*$E163), 0, VLOOKUP(VLOOKUP($A163, 'E4 TB Allocation Details'!$A$18:$L$214, MATCH("Misc ID", 'E4 TB Allocation Details'!$A$18:$L$18, 0),FALSE), 'E2 Allocators'!$B$15:$W$361, MATCH('O5 Details by Class &amp; Accounts'!BM$18, 'E2 Allocators'!$B$15:$W$15, 0),FALSE)*$E163)</f>
        <v>0</v>
      </c>
      <c r="BN163" s="1321">
        <f>IF(ISERROR(VLOOKUP(VLOOKUP($A163, 'E4 TB Allocation Details'!$A$18:$L$214, MATCH("Misc ID", 'E4 TB Allocation Details'!$A$18:$L$18, 0),FALSE), 'E2 Allocators'!$B$15:$W$361, MATCH('O5 Details by Class &amp; Accounts'!BN$18, 'E2 Allocators'!$B$15:$W$15, 0),FALSE)*$E163), 0, VLOOKUP(VLOOKUP($A163, 'E4 TB Allocation Details'!$A$18:$L$214, MATCH("Misc ID", 'E4 TB Allocation Details'!$A$18:$L$18, 0),FALSE), 'E2 Allocators'!$B$15:$W$361, MATCH('O5 Details by Class &amp; Accounts'!BN$18, 'E2 Allocators'!$B$15:$W$15, 0),FALSE)*$E163)</f>
        <v>0</v>
      </c>
      <c r="BO163" s="1321">
        <f>IF(ISERROR(VLOOKUP(VLOOKUP($A163, 'E4 TB Allocation Details'!$A$18:$L$214, MATCH("Misc ID", 'E4 TB Allocation Details'!$A$18:$L$18, 0),FALSE), 'E2 Allocators'!$B$15:$W$361, MATCH('O5 Details by Class &amp; Accounts'!BO$18, 'E2 Allocators'!$B$15:$W$15, 0),FALSE)*$E163), 0, VLOOKUP(VLOOKUP($A163, 'E4 TB Allocation Details'!$A$18:$L$214, MATCH("Misc ID", 'E4 TB Allocation Details'!$A$18:$L$18, 0),FALSE), 'E2 Allocators'!$B$15:$W$361, MATCH('O5 Details by Class &amp; Accounts'!BO$18, 'E2 Allocators'!$B$15:$W$15, 0),FALSE)*$E163)</f>
        <v>0</v>
      </c>
      <c r="BP163" s="1321">
        <f>IF(ISERROR(VLOOKUP(VLOOKUP($A163, 'E4 TB Allocation Details'!$A$18:$L$214, MATCH("Misc ID", 'E4 TB Allocation Details'!$A$18:$L$18, 0),FALSE), 'E2 Allocators'!$B$15:$W$361, MATCH('O5 Details by Class &amp; Accounts'!BP$18, 'E2 Allocators'!$B$15:$W$15, 0),FALSE)*$E163), 0, VLOOKUP(VLOOKUP($A163, 'E4 TB Allocation Details'!$A$18:$L$214, MATCH("Misc ID", 'E4 TB Allocation Details'!$A$18:$L$18, 0),FALSE), 'E2 Allocators'!$B$15:$W$361, MATCH('O5 Details by Class &amp; Accounts'!BP$18, 'E2 Allocators'!$B$15:$W$15, 0),FALSE)*$E163)</f>
        <v>0</v>
      </c>
      <c r="BQ163" s="1321">
        <f>IF(ISERROR(VLOOKUP(VLOOKUP($A163, 'E4 TB Allocation Details'!$A$18:$L$214, MATCH("Misc ID", 'E4 TB Allocation Details'!$A$18:$L$18, 0),FALSE), 'E2 Allocators'!$B$15:$W$361, MATCH('O5 Details by Class &amp; Accounts'!BQ$18, 'E2 Allocators'!$B$15:$W$15, 0),FALSE)*$E163), 0, VLOOKUP(VLOOKUP($A163, 'E4 TB Allocation Details'!$A$18:$L$214, MATCH("Misc ID", 'E4 TB Allocation Details'!$A$18:$L$18, 0),FALSE), 'E2 Allocators'!$B$15:$W$361, MATCH('O5 Details by Class &amp; Accounts'!BQ$18, 'E2 Allocators'!$B$15:$W$15, 0),FALSE)*$E163)</f>
        <v>0</v>
      </c>
      <c r="BR163" s="1321">
        <f>IF(ISERROR(VLOOKUP(VLOOKUP($A163, 'E4 TB Allocation Details'!$A$18:$L$214, MATCH("Misc ID", 'E4 TB Allocation Details'!$A$18:$L$18, 0),FALSE), 'E2 Allocators'!$B$15:$W$361, MATCH('O5 Details by Class &amp; Accounts'!BR$18, 'E2 Allocators'!$B$15:$W$15, 0),FALSE)*$E163), 0, VLOOKUP(VLOOKUP($A163, 'E4 TB Allocation Details'!$A$18:$L$214, MATCH("Misc ID", 'E4 TB Allocation Details'!$A$18:$L$18, 0),FALSE), 'E2 Allocators'!$B$15:$W$361, MATCH('O5 Details by Class &amp; Accounts'!BR$18, 'E2 Allocators'!$B$15:$W$15, 0),FALSE)*$E163)</f>
        <v>0</v>
      </c>
      <c r="BS163" s="1321">
        <f t="shared" si="41"/>
        <v>0</v>
      </c>
      <c r="BT163" s="1321">
        <f>IF(ISERROR(VLOOKUP(VLOOKUP($A163, 'E4 TB Allocation Details'!$A$18:$L$214, MATCH("A &amp; G ID", 'E4 TB Allocation Details'!$A$18:$L$18, 0),FALSE), 'E2 Allocators'!$B$15:$W$361, MATCH('O5 Details by Class &amp; Accounts'!BT$18, 'E2 Allocators'!$B$15:$W$15, 0),FALSE)*$E163), 0, VLOOKUP(VLOOKUP($A163, 'E4 TB Allocation Details'!$A$18:$L$214, MATCH("A &amp; G ID", 'E4 TB Allocation Details'!$A$18:$L$18, 0),FALSE), 'E2 Allocators'!$B$15:$W$361, MATCH('O5 Details by Class &amp; Accounts'!BT$18, 'E2 Allocators'!$B$15:$W$15, 0),FALSE)*$E163)</f>
        <v>0</v>
      </c>
      <c r="BU163" s="1321">
        <f>IF(ISERROR(VLOOKUP(VLOOKUP($A163, 'E4 TB Allocation Details'!$A$18:$L$214, MATCH("A &amp; G ID", 'E4 TB Allocation Details'!$A$18:$L$18, 0),FALSE), 'E2 Allocators'!$B$15:$W$361, MATCH('O5 Details by Class &amp; Accounts'!BU$18, 'E2 Allocators'!$B$15:$W$15, 0),FALSE)*$E163), 0, VLOOKUP(VLOOKUP($A163, 'E4 TB Allocation Details'!$A$18:$L$214, MATCH("A &amp; G ID", 'E4 TB Allocation Details'!$A$18:$L$18, 0),FALSE), 'E2 Allocators'!$B$15:$W$361, MATCH('O5 Details by Class &amp; Accounts'!BU$18, 'E2 Allocators'!$B$15:$W$15, 0),FALSE)*$E163)</f>
        <v>0</v>
      </c>
      <c r="BV163" s="1321">
        <f>IF(ISERROR(VLOOKUP(VLOOKUP($A163, 'E4 TB Allocation Details'!$A$18:$L$214, MATCH("A &amp; G ID", 'E4 TB Allocation Details'!$A$18:$L$18, 0),FALSE), 'E2 Allocators'!$B$15:$W$361, MATCH('O5 Details by Class &amp; Accounts'!BV$18, 'E2 Allocators'!$B$15:$W$15, 0),FALSE)*$E163), 0, VLOOKUP(VLOOKUP($A163, 'E4 TB Allocation Details'!$A$18:$L$214, MATCH("A &amp; G ID", 'E4 TB Allocation Details'!$A$18:$L$18, 0),FALSE), 'E2 Allocators'!$B$15:$W$361, MATCH('O5 Details by Class &amp; Accounts'!BV$18, 'E2 Allocators'!$B$15:$W$15, 0),FALSE)*$E163)</f>
        <v>0</v>
      </c>
      <c r="BW163" s="1321">
        <f>IF(ISERROR(VLOOKUP(VLOOKUP($A163, 'E4 TB Allocation Details'!$A$18:$L$214, MATCH("A &amp; G ID", 'E4 TB Allocation Details'!$A$18:$L$18, 0),FALSE), 'E2 Allocators'!$B$15:$W$361, MATCH('O5 Details by Class &amp; Accounts'!BW$18, 'E2 Allocators'!$B$15:$W$15, 0),FALSE)*$E163), 0, VLOOKUP(VLOOKUP($A163, 'E4 TB Allocation Details'!$A$18:$L$214, MATCH("A &amp; G ID", 'E4 TB Allocation Details'!$A$18:$L$18, 0),FALSE), 'E2 Allocators'!$B$15:$W$361, MATCH('O5 Details by Class &amp; Accounts'!BW$18, 'E2 Allocators'!$B$15:$W$15, 0),FALSE)*$E163)</f>
        <v>0</v>
      </c>
      <c r="BX163" s="1321">
        <f>IF(ISERROR(VLOOKUP(VLOOKUP($A163, 'E4 TB Allocation Details'!$A$18:$L$214, MATCH("A &amp; G ID", 'E4 TB Allocation Details'!$A$18:$L$18, 0),FALSE), 'E2 Allocators'!$B$15:$W$361, MATCH('O5 Details by Class &amp; Accounts'!BX$18, 'E2 Allocators'!$B$15:$W$15, 0),FALSE)*$E163), 0, VLOOKUP(VLOOKUP($A163, 'E4 TB Allocation Details'!$A$18:$L$214, MATCH("A &amp; G ID", 'E4 TB Allocation Details'!$A$18:$L$18, 0),FALSE), 'E2 Allocators'!$B$15:$W$361, MATCH('O5 Details by Class &amp; Accounts'!BX$18, 'E2 Allocators'!$B$15:$W$15, 0),FALSE)*$E163)</f>
        <v>0</v>
      </c>
      <c r="BY163" s="1321">
        <f>IF(ISERROR(VLOOKUP(VLOOKUP($A163, 'E4 TB Allocation Details'!$A$18:$L$214, MATCH("A &amp; G ID", 'E4 TB Allocation Details'!$A$18:$L$18, 0),FALSE), 'E2 Allocators'!$B$15:$W$361, MATCH('O5 Details by Class &amp; Accounts'!BY$18, 'E2 Allocators'!$B$15:$W$15, 0),FALSE)*$E163), 0, VLOOKUP(VLOOKUP($A163, 'E4 TB Allocation Details'!$A$18:$L$214, MATCH("A &amp; G ID", 'E4 TB Allocation Details'!$A$18:$L$18, 0),FALSE), 'E2 Allocators'!$B$15:$W$361, MATCH('O5 Details by Class &amp; Accounts'!BY$18, 'E2 Allocators'!$B$15:$W$15, 0),FALSE)*$E163)</f>
        <v>0</v>
      </c>
      <c r="BZ163" s="1321">
        <f>IF(ISERROR(VLOOKUP(VLOOKUP($A163, 'E4 TB Allocation Details'!$A$18:$L$214, MATCH("A &amp; G ID", 'E4 TB Allocation Details'!$A$18:$L$18, 0),FALSE), 'E2 Allocators'!$B$15:$W$361, MATCH('O5 Details by Class &amp; Accounts'!BZ$18, 'E2 Allocators'!$B$15:$W$15, 0),FALSE)*$E163), 0, VLOOKUP(VLOOKUP($A163, 'E4 TB Allocation Details'!$A$18:$L$214, MATCH("A &amp; G ID", 'E4 TB Allocation Details'!$A$18:$L$18, 0),FALSE), 'E2 Allocators'!$B$15:$W$361, MATCH('O5 Details by Class &amp; Accounts'!BZ$18, 'E2 Allocators'!$B$15:$W$15, 0),FALSE)*$E163)</f>
        <v>0</v>
      </c>
      <c r="CA163" s="1321">
        <f>IF(ISERROR(VLOOKUP(VLOOKUP($A163, 'E4 TB Allocation Details'!$A$18:$L$214, MATCH("A &amp; G ID", 'E4 TB Allocation Details'!$A$18:$L$18, 0),FALSE), 'E2 Allocators'!$B$15:$W$361, MATCH('O5 Details by Class &amp; Accounts'!CA$18, 'E2 Allocators'!$B$15:$W$15, 0),FALSE)*$E163), 0, VLOOKUP(VLOOKUP($A163, 'E4 TB Allocation Details'!$A$18:$L$214, MATCH("A &amp; G ID", 'E4 TB Allocation Details'!$A$18:$L$18, 0),FALSE), 'E2 Allocators'!$B$15:$W$361, MATCH('O5 Details by Class &amp; Accounts'!CA$18, 'E2 Allocators'!$B$15:$W$15, 0),FALSE)*$E163)</f>
        <v>0</v>
      </c>
      <c r="CB163" s="1321">
        <f>IF(ISERROR(VLOOKUP(VLOOKUP($A163, 'E4 TB Allocation Details'!$A$18:$L$214, MATCH("A &amp; G ID", 'E4 TB Allocation Details'!$A$18:$L$18, 0),FALSE), 'E2 Allocators'!$B$15:$W$361, MATCH('O5 Details by Class &amp; Accounts'!CB$18, 'E2 Allocators'!$B$15:$W$15, 0),FALSE)*$E163), 0, VLOOKUP(VLOOKUP($A163, 'E4 TB Allocation Details'!$A$18:$L$214, MATCH("A &amp; G ID", 'E4 TB Allocation Details'!$A$18:$L$18, 0),FALSE), 'E2 Allocators'!$B$15:$W$361, MATCH('O5 Details by Class &amp; Accounts'!CB$18, 'E2 Allocators'!$B$15:$W$15, 0),FALSE)*$E163)</f>
        <v>0</v>
      </c>
      <c r="CC163" s="1321">
        <f>IF(ISERROR(VLOOKUP(VLOOKUP($A163, 'E4 TB Allocation Details'!$A$18:$L$214, MATCH("A &amp; G ID", 'E4 TB Allocation Details'!$A$18:$L$18, 0),FALSE), 'E2 Allocators'!$B$15:$W$361, MATCH('O5 Details by Class &amp; Accounts'!CC$18, 'E2 Allocators'!$B$15:$W$15, 0),FALSE)*$E163), 0, VLOOKUP(VLOOKUP($A163, 'E4 TB Allocation Details'!$A$18:$L$214, MATCH("A &amp; G ID", 'E4 TB Allocation Details'!$A$18:$L$18, 0),FALSE), 'E2 Allocators'!$B$15:$W$361, MATCH('O5 Details by Class &amp; Accounts'!CC$18, 'E2 Allocators'!$B$15:$W$15, 0),FALSE)*$E163)</f>
        <v>0</v>
      </c>
      <c r="CD163" s="1321">
        <f>IF(ISERROR(VLOOKUP(VLOOKUP($A163, 'E4 TB Allocation Details'!$A$18:$L$214, MATCH("A &amp; G ID", 'E4 TB Allocation Details'!$A$18:$L$18, 0),FALSE), 'E2 Allocators'!$B$15:$W$361, MATCH('O5 Details by Class &amp; Accounts'!CD$18, 'E2 Allocators'!$B$15:$W$15, 0),FALSE)*$E163), 0, VLOOKUP(VLOOKUP($A163, 'E4 TB Allocation Details'!$A$18:$L$214, MATCH("A &amp; G ID", 'E4 TB Allocation Details'!$A$18:$L$18, 0),FALSE), 'E2 Allocators'!$B$15:$W$361, MATCH('O5 Details by Class &amp; Accounts'!CD$18, 'E2 Allocators'!$B$15:$W$15, 0),FALSE)*$E163)</f>
        <v>0</v>
      </c>
      <c r="CE163" s="1321">
        <f>IF(ISERROR(VLOOKUP(VLOOKUP($A163, 'E4 TB Allocation Details'!$A$18:$L$214, MATCH("A &amp; G ID", 'E4 TB Allocation Details'!$A$18:$L$18, 0),FALSE), 'E2 Allocators'!$B$15:$W$361, MATCH('O5 Details by Class &amp; Accounts'!CE$18, 'E2 Allocators'!$B$15:$W$15, 0),FALSE)*$E163), 0, VLOOKUP(VLOOKUP($A163, 'E4 TB Allocation Details'!$A$18:$L$214, MATCH("A &amp; G ID", 'E4 TB Allocation Details'!$A$18:$L$18, 0),FALSE), 'E2 Allocators'!$B$15:$W$361, MATCH('O5 Details by Class &amp; Accounts'!CE$18, 'E2 Allocators'!$B$15:$W$15, 0),FALSE)*$E163)</f>
        <v>0</v>
      </c>
      <c r="CF163" s="1321">
        <f>IF(ISERROR(VLOOKUP(VLOOKUP($A163, 'E4 TB Allocation Details'!$A$18:$L$214, MATCH("A &amp; G ID", 'E4 TB Allocation Details'!$A$18:$L$18, 0),FALSE), 'E2 Allocators'!$B$15:$W$361, MATCH('O5 Details by Class &amp; Accounts'!CF$18, 'E2 Allocators'!$B$15:$W$15, 0),FALSE)*$E163), 0, VLOOKUP(VLOOKUP($A163, 'E4 TB Allocation Details'!$A$18:$L$214, MATCH("A &amp; G ID", 'E4 TB Allocation Details'!$A$18:$L$18, 0),FALSE), 'E2 Allocators'!$B$15:$W$361, MATCH('O5 Details by Class &amp; Accounts'!CF$18, 'E2 Allocators'!$B$15:$W$15, 0),FALSE)*$E163)</f>
        <v>0</v>
      </c>
      <c r="CG163" s="1321">
        <f>IF(ISERROR(VLOOKUP(VLOOKUP($A163, 'E4 TB Allocation Details'!$A$18:$L$214, MATCH("A &amp; G ID", 'E4 TB Allocation Details'!$A$18:$L$18, 0),FALSE), 'E2 Allocators'!$B$15:$W$361, MATCH('O5 Details by Class &amp; Accounts'!CG$18, 'E2 Allocators'!$B$15:$W$15, 0),FALSE)*$E163), 0, VLOOKUP(VLOOKUP($A163, 'E4 TB Allocation Details'!$A$18:$L$214, MATCH("A &amp; G ID", 'E4 TB Allocation Details'!$A$18:$L$18, 0),FALSE), 'E2 Allocators'!$B$15:$W$361, MATCH('O5 Details by Class &amp; Accounts'!CG$18, 'E2 Allocators'!$B$15:$W$15, 0),FALSE)*$E163)</f>
        <v>0</v>
      </c>
      <c r="CH163" s="1321">
        <f>IF(ISERROR(VLOOKUP(VLOOKUP($A163, 'E4 TB Allocation Details'!$A$18:$L$214, MATCH("A &amp; G ID", 'E4 TB Allocation Details'!$A$18:$L$18, 0),FALSE), 'E2 Allocators'!$B$15:$W$361, MATCH('O5 Details by Class &amp; Accounts'!CH$18, 'E2 Allocators'!$B$15:$W$15, 0),FALSE)*$E163), 0, VLOOKUP(VLOOKUP($A163, 'E4 TB Allocation Details'!$A$18:$L$214, MATCH("A &amp; G ID", 'E4 TB Allocation Details'!$A$18:$L$18, 0),FALSE), 'E2 Allocators'!$B$15:$W$361, MATCH('O5 Details by Class &amp; Accounts'!CH$18, 'E2 Allocators'!$B$15:$W$15, 0),FALSE)*$E163)</f>
        <v>0</v>
      </c>
      <c r="CI163" s="1321">
        <f>IF(ISERROR(VLOOKUP(VLOOKUP($A163, 'E4 TB Allocation Details'!$A$18:$L$214, MATCH("A &amp; G ID", 'E4 TB Allocation Details'!$A$18:$L$18, 0),FALSE), 'E2 Allocators'!$B$15:$W$361, MATCH('O5 Details by Class &amp; Accounts'!CI$18, 'E2 Allocators'!$B$15:$W$15, 0),FALSE)*$E163), 0, VLOOKUP(VLOOKUP($A163, 'E4 TB Allocation Details'!$A$18:$L$214, MATCH("A &amp; G ID", 'E4 TB Allocation Details'!$A$18:$L$18, 0),FALSE), 'E2 Allocators'!$B$15:$W$361, MATCH('O5 Details by Class &amp; Accounts'!CI$18, 'E2 Allocators'!$B$15:$W$15, 0),FALSE)*$E163)</f>
        <v>0</v>
      </c>
      <c r="CJ163" s="1321">
        <f>IF(ISERROR(VLOOKUP(VLOOKUP($A163, 'E4 TB Allocation Details'!$A$18:$L$214, MATCH("A &amp; G ID", 'E4 TB Allocation Details'!$A$18:$L$18, 0),FALSE), 'E2 Allocators'!$B$15:$W$361, MATCH('O5 Details by Class &amp; Accounts'!CJ$18, 'E2 Allocators'!$B$15:$W$15, 0),FALSE)*$E163), 0, VLOOKUP(VLOOKUP($A163, 'E4 TB Allocation Details'!$A$18:$L$214, MATCH("A &amp; G ID", 'E4 TB Allocation Details'!$A$18:$L$18, 0),FALSE), 'E2 Allocators'!$B$15:$W$361, MATCH('O5 Details by Class &amp; Accounts'!CJ$18, 'E2 Allocators'!$B$15:$W$15, 0),FALSE)*$E163)</f>
        <v>0</v>
      </c>
      <c r="CK163" s="1321">
        <f>IF(ISERROR(VLOOKUP(VLOOKUP($A163, 'E4 TB Allocation Details'!$A$18:$L$214, MATCH("A &amp; G ID", 'E4 TB Allocation Details'!$A$18:$L$18, 0),FALSE), 'E2 Allocators'!$B$15:$W$361, MATCH('O5 Details by Class &amp; Accounts'!CK$18, 'E2 Allocators'!$B$15:$W$15, 0),FALSE)*$E163), 0, VLOOKUP(VLOOKUP($A163, 'E4 TB Allocation Details'!$A$18:$L$214, MATCH("A &amp; G ID", 'E4 TB Allocation Details'!$A$18:$L$18, 0),FALSE), 'E2 Allocators'!$B$15:$W$361, MATCH('O5 Details by Class &amp; Accounts'!CK$18, 'E2 Allocators'!$B$15:$W$15, 0),FALSE)*$E163)</f>
        <v>0</v>
      </c>
      <c r="CL163" s="1321">
        <f>IF(ISERROR(VLOOKUP(VLOOKUP($A163, 'E4 TB Allocation Details'!$A$18:$L$214, MATCH("A &amp; G ID", 'E4 TB Allocation Details'!$A$18:$L$18, 0),FALSE), 'E2 Allocators'!$B$15:$W$361, MATCH('O5 Details by Class &amp; Accounts'!CL$18, 'E2 Allocators'!$B$15:$W$15, 0),FALSE)*$E163), 0, VLOOKUP(VLOOKUP($A163, 'E4 TB Allocation Details'!$A$18:$L$214, MATCH("A &amp; G ID", 'E4 TB Allocation Details'!$A$18:$L$18, 0),FALSE), 'E2 Allocators'!$B$15:$W$361, MATCH('O5 Details by Class &amp; Accounts'!CL$18, 'E2 Allocators'!$B$15:$W$15, 0),FALSE)*$E163)</f>
        <v>0</v>
      </c>
      <c r="CM163" s="1321">
        <f>IF(ISERROR(VLOOKUP(VLOOKUP($A163, 'E4 TB Allocation Details'!$A$18:$L$214, MATCH("A &amp; G ID", 'E4 TB Allocation Details'!$A$18:$L$18, 0),FALSE), 'E2 Allocators'!$B$15:$W$361, MATCH('O5 Details by Class &amp; Accounts'!CM$18, 'E2 Allocators'!$B$15:$W$15, 0),FALSE)*$E163), 0, VLOOKUP(VLOOKUP($A163, 'E4 TB Allocation Details'!$A$18:$L$214, MATCH("A &amp; G ID", 'E4 TB Allocation Details'!$A$18:$L$18, 0),FALSE), 'E2 Allocators'!$B$15:$W$361, MATCH('O5 Details by Class &amp; Accounts'!CM$18, 'E2 Allocators'!$B$15:$W$15, 0),FALSE)*$E163)</f>
        <v>0</v>
      </c>
      <c r="CN163" s="1321">
        <f t="shared" si="42"/>
        <v>0</v>
      </c>
      <c r="CO163" s="1650">
        <f t="shared" si="43"/>
        <v>0</v>
      </c>
      <c r="CQ163" s="1898">
        <v>1855</v>
      </c>
    </row>
    <row r="164" spans="1:95" s="64" customFormat="1" ht="12.75">
      <c r="A164" s="1089">
        <v>5160</v>
      </c>
      <c r="B164" s="1088" t="s">
        <v>14</v>
      </c>
      <c r="C164" s="1647">
        <f>IF(ISERROR(VLOOKUP($A164,'I3 TB Data'!$A$19:$H$484,MATCH('O5 Details by Class &amp; Accounts'!$C$18, 'I3 TB Data'!$A$19:$H$19,0),0)), 0, VLOOKUP($A164,'I3 TB Data'!$A$19:$H$484,MATCH('O5 Details by Class &amp; Accounts'!$C$18,'I3 TB Data'!$A$19:$H$19,0),0))</f>
        <v>2000</v>
      </c>
      <c r="D164" s="1648"/>
      <c r="E164" s="1647">
        <f t="shared" si="44"/>
        <v>2000</v>
      </c>
      <c r="F164" s="1649">
        <f>IF(ISERROR(VLOOKUP($A164, 'E1 Categorization'!A33:E124, MATCH("Customer Component", 'E1 Categorization'!$A$33:$E$33,0), 0)), 0, IF(VLOOKUP($A164, 'E1 Categorization'!A33:E124, MATCH("Customer Component", 'E1 Categorization'!$A$33:$E$33,0), 0)=0, 'O5 Details by Class &amp; Accounts'!$E164, IF(AND(VLOOKUP($A164, 'E1 Categorization'!A33:E124, MATCH("Customer Component", 'E1 Categorization'!$A$33:$E$33,0), 0) &gt;0, VLOOKUP($A164, 'E1 Categorization'!A33:E124, MATCH("Customer Component", 'E1 Categorization'!$A$33:$E$33,0), 0)&lt;1), 'O5 Details by Class &amp; Accounts'!$E164*(1-VLOOKUP($A164, 'E1 Categorization'!A33:E124, MATCH("Customer Component", 'E1 Categorization'!$A$33:$E$33,0), 0)), 0)))</f>
        <v>1200</v>
      </c>
      <c r="G164" s="1649">
        <f>IF(ISERROR(VLOOKUP($A164, 'E1 Categorization'!A33:E124, MATCH("Customer Component", 'E1 Categorization'!$A$33:$E$33,0), 0)),0, IF(VLOOKUP($A164, 'E1 Categorization'!A33:E124, MATCH("Customer Component", 'E1 Categorization'!$A$33:$E$33,0), 0)=0, 0, IF(AND(VLOOKUP($A164, 'E1 Categorization'!A33:E124, MATCH("Customer Component", 'E1 Categorization'!$A$33:$E$33,0), 0) &gt;0, VLOOKUP($A164, 'E1 Categorization'!A33:E124, MATCH("Customer Component", 'E1 Categorization'!$A$33:$E$33,0), 0)&lt;1), 'O5 Details by Class &amp; Accounts'!$E164*(VLOOKUP($A164, 'E1 Categorization'!A33:E124, MATCH("Customer Component", 'E1 Categorization'!$A$33:$E$33,0), 0)), 'O5 Details by Class &amp; Accounts'!$E164)))</f>
        <v>800</v>
      </c>
      <c r="H164" s="1321">
        <f t="shared" si="38"/>
        <v>2000</v>
      </c>
      <c r="I164" s="1321">
        <f>IF(ISERROR(VLOOKUP(VLOOKUP($A164, 'E4 TB Allocation Details'!$A$18:$L$214, MATCH("Demand ID", 'E4 TB Allocation Details'!$A$18:$L$18, 0),FALSE), 'E2 Allocators'!$B$15:$W$361, MATCH('O5 Details by Class &amp; Accounts'!I$18, 'E2 Allocators'!$B$15:$W$15, 0),FALSE)*$F164), 0, VLOOKUP(VLOOKUP($A164, 'E4 TB Allocation Details'!$A$18:$L$214, MATCH("Demand ID", 'E4 TB Allocation Details'!$A$18:$L$18, 0),FALSE), 'E2 Allocators'!$B$15:$W$361, MATCH('O5 Details by Class &amp; Accounts'!I$18, 'E2 Allocators'!$B$15:$W$15, 0),FALSE)*$F164)</f>
        <v>579.97391568687055</v>
      </c>
      <c r="J164" s="1321">
        <f>IF(ISERROR(VLOOKUP(VLOOKUP($A164, 'E4 TB Allocation Details'!$A$18:$L$214, MATCH("Demand ID", 'E4 TB Allocation Details'!$A$18:$L$18, 0),FALSE), 'E2 Allocators'!$B$15:$W$361, MATCH('O5 Details by Class &amp; Accounts'!J$18, 'E2 Allocators'!$B$15:$W$15, 0),FALSE)*$F164), 0, VLOOKUP(VLOOKUP($A164, 'E4 TB Allocation Details'!$A$18:$L$214, MATCH("Demand ID", 'E4 TB Allocation Details'!$A$18:$L$18, 0),FALSE), 'E2 Allocators'!$B$15:$W$361, MATCH('O5 Details by Class &amp; Accounts'!J$18, 'E2 Allocators'!$B$15:$W$15, 0),FALSE)*$F164)</f>
        <v>304.79421830412741</v>
      </c>
      <c r="K164" s="1321">
        <f>IF(ISERROR(VLOOKUP(VLOOKUP($A164, 'E4 TB Allocation Details'!$A$18:$L$214, MATCH("Demand ID", 'E4 TB Allocation Details'!$A$18:$L$18, 0),FALSE), 'E2 Allocators'!$B$15:$W$361, MATCH('O5 Details by Class &amp; Accounts'!K$18, 'E2 Allocators'!$B$15:$W$15, 0),FALSE)*$F164), 0, VLOOKUP(VLOOKUP($A164, 'E4 TB Allocation Details'!$A$18:$L$214, MATCH("Demand ID", 'E4 TB Allocation Details'!$A$18:$L$18, 0),FALSE), 'E2 Allocators'!$B$15:$W$361, MATCH('O5 Details by Class &amp; Accounts'!K$18, 'E2 Allocators'!$B$15:$W$15, 0),FALSE)*$F164)</f>
        <v>312.73326338291963</v>
      </c>
      <c r="L164" s="1321">
        <f>IF(ISERROR(VLOOKUP(VLOOKUP($A164, 'E4 TB Allocation Details'!$A$18:$L$214, MATCH("Demand ID", 'E4 TB Allocation Details'!$A$18:$L$18, 0),FALSE), 'E2 Allocators'!$B$15:$W$361, MATCH('O5 Details by Class &amp; Accounts'!L$18, 'E2 Allocators'!$B$15:$W$15, 0),FALSE)*$F164), 0, VLOOKUP(VLOOKUP($A164, 'E4 TB Allocation Details'!$A$18:$L$214, MATCH("Demand ID", 'E4 TB Allocation Details'!$A$18:$L$18, 0),FALSE), 'E2 Allocators'!$B$15:$W$361, MATCH('O5 Details by Class &amp; Accounts'!L$18, 'E2 Allocators'!$B$15:$W$15, 0),FALSE)*$F164)</f>
        <v>0</v>
      </c>
      <c r="M164" s="1321">
        <f>IF(ISERROR(VLOOKUP(VLOOKUP($A164, 'E4 TB Allocation Details'!$A$18:$L$214, MATCH("Demand ID", 'E4 TB Allocation Details'!$A$18:$L$18, 0),FALSE), 'E2 Allocators'!$B$15:$W$361, MATCH('O5 Details by Class &amp; Accounts'!M$18, 'E2 Allocators'!$B$15:$W$15, 0),FALSE)*$F164), 0, VLOOKUP(VLOOKUP($A164, 'E4 TB Allocation Details'!$A$18:$L$214, MATCH("Demand ID", 'E4 TB Allocation Details'!$A$18:$L$18, 0),FALSE), 'E2 Allocators'!$B$15:$W$361, MATCH('O5 Details by Class &amp; Accounts'!M$18, 'E2 Allocators'!$B$15:$W$15, 0),FALSE)*$F164)</f>
        <v>0</v>
      </c>
      <c r="N164" s="1321">
        <f>IF(ISERROR(VLOOKUP(VLOOKUP($A164, 'E4 TB Allocation Details'!$A$18:$L$214, MATCH("Demand ID", 'E4 TB Allocation Details'!$A$18:$L$18, 0),FALSE), 'E2 Allocators'!$B$15:$W$361, MATCH('O5 Details by Class &amp; Accounts'!N$18, 'E2 Allocators'!$B$15:$W$15, 0),FALSE)*$F164), 0, VLOOKUP(VLOOKUP($A164, 'E4 TB Allocation Details'!$A$18:$L$214, MATCH("Demand ID", 'E4 TB Allocation Details'!$A$18:$L$18, 0),FALSE), 'E2 Allocators'!$B$15:$W$361, MATCH('O5 Details by Class &amp; Accounts'!N$18, 'E2 Allocators'!$B$15:$W$15, 0),FALSE)*$F164)</f>
        <v>0</v>
      </c>
      <c r="O164" s="1321">
        <f>IF(ISERROR(VLOOKUP(VLOOKUP($A164, 'E4 TB Allocation Details'!$A$18:$L$214, MATCH("Demand ID", 'E4 TB Allocation Details'!$A$18:$L$18, 0),FALSE), 'E2 Allocators'!$B$15:$W$361, MATCH('O5 Details by Class &amp; Accounts'!O$18, 'E2 Allocators'!$B$15:$W$15, 0),FALSE)*$F164), 0, VLOOKUP(VLOOKUP($A164, 'E4 TB Allocation Details'!$A$18:$L$214, MATCH("Demand ID", 'E4 TB Allocation Details'!$A$18:$L$18, 0),FALSE), 'E2 Allocators'!$B$15:$W$361, MATCH('O5 Details by Class &amp; Accounts'!O$18, 'E2 Allocators'!$B$15:$W$15, 0),FALSE)*$F164)</f>
        <v>0.60798023083636499</v>
      </c>
      <c r="P164" s="1321">
        <f>IF(ISERROR(VLOOKUP(VLOOKUP($A164, 'E4 TB Allocation Details'!$A$18:$L$214, MATCH("Demand ID", 'E4 TB Allocation Details'!$A$18:$L$18, 0),FALSE), 'E2 Allocators'!$B$15:$W$361, MATCH('O5 Details by Class &amp; Accounts'!P$18, 'E2 Allocators'!$B$15:$W$15, 0),FALSE)*$F164), 0, VLOOKUP(VLOOKUP($A164, 'E4 TB Allocation Details'!$A$18:$L$214, MATCH("Demand ID", 'E4 TB Allocation Details'!$A$18:$L$18, 0),FALSE), 'E2 Allocators'!$B$15:$W$361, MATCH('O5 Details by Class &amp; Accounts'!P$18, 'E2 Allocators'!$B$15:$W$15, 0),FALSE)*$F164)</f>
        <v>0</v>
      </c>
      <c r="Q164" s="1321">
        <f>IF(ISERROR(VLOOKUP(VLOOKUP($A164, 'E4 TB Allocation Details'!$A$18:$L$214, MATCH("Demand ID", 'E4 TB Allocation Details'!$A$18:$L$18, 0),FALSE), 'E2 Allocators'!$B$15:$W$361, MATCH('O5 Details by Class &amp; Accounts'!Q$18, 'E2 Allocators'!$B$15:$W$15, 0),FALSE)*$F164), 0, VLOOKUP(VLOOKUP($A164, 'E4 TB Allocation Details'!$A$18:$L$214, MATCH("Demand ID", 'E4 TB Allocation Details'!$A$18:$L$18, 0),FALSE), 'E2 Allocators'!$B$15:$W$361, MATCH('O5 Details by Class &amp; Accounts'!Q$18, 'E2 Allocators'!$B$15:$W$15, 0),FALSE)*$F164)</f>
        <v>1.8906223952459869</v>
      </c>
      <c r="R164" s="1321">
        <f>IF(ISERROR(VLOOKUP(VLOOKUP($A164, 'E4 TB Allocation Details'!$A$18:$L$214, MATCH("Demand ID", 'E4 TB Allocation Details'!$A$18:$L$18, 0),FALSE), 'E2 Allocators'!$B$15:$W$361, MATCH('O5 Details by Class &amp; Accounts'!R$18, 'E2 Allocators'!$B$15:$W$15, 0),FALSE)*$F164), 0, VLOOKUP(VLOOKUP($A164, 'E4 TB Allocation Details'!$A$18:$L$214, MATCH("Demand ID", 'E4 TB Allocation Details'!$A$18:$L$18, 0),FALSE), 'E2 Allocators'!$B$15:$W$361, MATCH('O5 Details by Class &amp; Accounts'!R$18, 'E2 Allocators'!$B$15:$W$15, 0),FALSE)*$F164)</f>
        <v>0</v>
      </c>
      <c r="S164" s="1321">
        <f>IF(ISERROR(VLOOKUP(VLOOKUP($A164, 'E4 TB Allocation Details'!$A$18:$L$214, MATCH("Demand ID", 'E4 TB Allocation Details'!$A$18:$L$18, 0),FALSE), 'E2 Allocators'!$B$15:$W$361, MATCH('O5 Details by Class &amp; Accounts'!S$18, 'E2 Allocators'!$B$15:$W$15, 0),FALSE)*$F164), 0, VLOOKUP(VLOOKUP($A164, 'E4 TB Allocation Details'!$A$18:$L$214, MATCH("Demand ID", 'E4 TB Allocation Details'!$A$18:$L$18, 0),FALSE), 'E2 Allocators'!$B$15:$W$361, MATCH('O5 Details by Class &amp; Accounts'!S$18, 'E2 Allocators'!$B$15:$W$15, 0),FALSE)*$F164)</f>
        <v>0</v>
      </c>
      <c r="T164" s="1321">
        <f>IF(ISERROR(VLOOKUP(VLOOKUP($A164, 'E4 TB Allocation Details'!$A$18:$L$214, MATCH("Demand ID", 'E4 TB Allocation Details'!$A$18:$L$18, 0),FALSE), 'E2 Allocators'!$B$15:$W$361, MATCH('O5 Details by Class &amp; Accounts'!T$18, 'E2 Allocators'!$B$15:$W$15, 0),FALSE)*$F164), 0, VLOOKUP(VLOOKUP($A164, 'E4 TB Allocation Details'!$A$18:$L$214, MATCH("Demand ID", 'E4 TB Allocation Details'!$A$18:$L$18, 0),FALSE), 'E2 Allocators'!$B$15:$W$361, MATCH('O5 Details by Class &amp; Accounts'!T$18, 'E2 Allocators'!$B$15:$W$15, 0),FALSE)*$F164)</f>
        <v>0</v>
      </c>
      <c r="U164" s="1321">
        <f>IF(ISERROR(VLOOKUP(VLOOKUP($A164, 'E4 TB Allocation Details'!$A$18:$L$214, MATCH("Demand ID", 'E4 TB Allocation Details'!$A$18:$L$18, 0),FALSE), 'E2 Allocators'!$B$15:$W$361, MATCH('O5 Details by Class &amp; Accounts'!U$18, 'E2 Allocators'!$B$15:$W$15, 0),FALSE)*$F164), 0, VLOOKUP(VLOOKUP($A164, 'E4 TB Allocation Details'!$A$18:$L$214, MATCH("Demand ID", 'E4 TB Allocation Details'!$A$18:$L$18, 0),FALSE), 'E2 Allocators'!$B$15:$W$361, MATCH('O5 Details by Class &amp; Accounts'!U$18, 'E2 Allocators'!$B$15:$W$15, 0),FALSE)*$F164)</f>
        <v>0</v>
      </c>
      <c r="V164" s="1321">
        <f>IF(ISERROR(VLOOKUP(VLOOKUP($A164, 'E4 TB Allocation Details'!$A$18:$L$214, MATCH("Demand ID", 'E4 TB Allocation Details'!$A$18:$L$18, 0),FALSE), 'E2 Allocators'!$B$15:$W$361, MATCH('O5 Details by Class &amp; Accounts'!V$18, 'E2 Allocators'!$B$15:$W$15, 0),FALSE)*$F164), 0, VLOOKUP(VLOOKUP($A164, 'E4 TB Allocation Details'!$A$18:$L$214, MATCH("Demand ID", 'E4 TB Allocation Details'!$A$18:$L$18, 0),FALSE), 'E2 Allocators'!$B$15:$W$361, MATCH('O5 Details by Class &amp; Accounts'!V$18, 'E2 Allocators'!$B$15:$W$15, 0),FALSE)*$F164)</f>
        <v>0</v>
      </c>
      <c r="W164" s="1321">
        <f>IF(ISERROR(VLOOKUP(VLOOKUP($A164, 'E4 TB Allocation Details'!$A$18:$L$214, MATCH("Demand ID", 'E4 TB Allocation Details'!$A$18:$L$18, 0),FALSE), 'E2 Allocators'!$B$15:$W$361, MATCH('O5 Details by Class &amp; Accounts'!W$18, 'E2 Allocators'!$B$15:$W$15, 0),FALSE)*$F164), 0, VLOOKUP(VLOOKUP($A164, 'E4 TB Allocation Details'!$A$18:$L$214, MATCH("Demand ID", 'E4 TB Allocation Details'!$A$18:$L$18, 0),FALSE), 'E2 Allocators'!$B$15:$W$361, MATCH('O5 Details by Class &amp; Accounts'!W$18, 'E2 Allocators'!$B$15:$W$15, 0),FALSE)*$F164)</f>
        <v>0</v>
      </c>
      <c r="X164" s="1321">
        <f>IF(ISERROR(VLOOKUP(VLOOKUP($A164, 'E4 TB Allocation Details'!$A$18:$L$214, MATCH("Demand ID", 'E4 TB Allocation Details'!$A$18:$L$18, 0),FALSE), 'E2 Allocators'!$B$15:$W$361, MATCH('O5 Details by Class &amp; Accounts'!X$18, 'E2 Allocators'!$B$15:$W$15, 0),FALSE)*$F164), 0, VLOOKUP(VLOOKUP($A164, 'E4 TB Allocation Details'!$A$18:$L$214, MATCH("Demand ID", 'E4 TB Allocation Details'!$A$18:$L$18, 0),FALSE), 'E2 Allocators'!$B$15:$W$361, MATCH('O5 Details by Class &amp; Accounts'!X$18, 'E2 Allocators'!$B$15:$W$15, 0),FALSE)*$F164)</f>
        <v>0</v>
      </c>
      <c r="Y164" s="1321">
        <f>IF(ISERROR(VLOOKUP(VLOOKUP($A164, 'E4 TB Allocation Details'!$A$18:$L$214, MATCH("Demand ID", 'E4 TB Allocation Details'!$A$18:$L$18, 0),FALSE), 'E2 Allocators'!$B$15:$W$361, MATCH('O5 Details by Class &amp; Accounts'!Y$18, 'E2 Allocators'!$B$15:$W$15, 0),FALSE)*$F164), 0, VLOOKUP(VLOOKUP($A164, 'E4 TB Allocation Details'!$A$18:$L$214, MATCH("Demand ID", 'E4 TB Allocation Details'!$A$18:$L$18, 0),FALSE), 'E2 Allocators'!$B$15:$W$361, MATCH('O5 Details by Class &amp; Accounts'!Y$18, 'E2 Allocators'!$B$15:$W$15, 0),FALSE)*$F164)</f>
        <v>0</v>
      </c>
      <c r="Z164" s="1321">
        <f>IF(ISERROR(VLOOKUP(VLOOKUP($A164, 'E4 TB Allocation Details'!$A$18:$L$214, MATCH("Demand ID", 'E4 TB Allocation Details'!$A$18:$L$18, 0),FALSE), 'E2 Allocators'!$B$15:$W$361, MATCH('O5 Details by Class &amp; Accounts'!Z$18, 'E2 Allocators'!$B$15:$W$15, 0),FALSE)*$F164), 0, VLOOKUP(VLOOKUP($A164, 'E4 TB Allocation Details'!$A$18:$L$214, MATCH("Demand ID", 'E4 TB Allocation Details'!$A$18:$L$18, 0),FALSE), 'E2 Allocators'!$B$15:$W$361, MATCH('O5 Details by Class &amp; Accounts'!Z$18, 'E2 Allocators'!$B$15:$W$15, 0),FALSE)*$F164)</f>
        <v>0</v>
      </c>
      <c r="AA164" s="1321">
        <f>IF(ISERROR(VLOOKUP(VLOOKUP($A164, 'E4 TB Allocation Details'!$A$18:$L$214, MATCH("Demand ID", 'E4 TB Allocation Details'!$A$18:$L$18, 0),FALSE), 'E2 Allocators'!$B$15:$W$361, MATCH('O5 Details by Class &amp; Accounts'!AA$18, 'E2 Allocators'!$B$15:$W$15, 0),FALSE)*$F164), 0, VLOOKUP(VLOOKUP($A164, 'E4 TB Allocation Details'!$A$18:$L$214, MATCH("Demand ID", 'E4 TB Allocation Details'!$A$18:$L$18, 0),FALSE), 'E2 Allocators'!$B$15:$W$361, MATCH('O5 Details by Class &amp; Accounts'!AA$18, 'E2 Allocators'!$B$15:$W$15, 0),FALSE)*$F164)</f>
        <v>0</v>
      </c>
      <c r="AB164" s="1321">
        <f>IF(ISERROR(VLOOKUP(VLOOKUP($A164, 'E4 TB Allocation Details'!$A$18:$L$214, MATCH("Demand ID", 'E4 TB Allocation Details'!$A$18:$L$18, 0),FALSE), 'E2 Allocators'!$B$15:$W$361, MATCH('O5 Details by Class &amp; Accounts'!AB$18, 'E2 Allocators'!$B$15:$W$15, 0),FALSE)*$F164), 0, VLOOKUP(VLOOKUP($A164, 'E4 TB Allocation Details'!$A$18:$L$214, MATCH("Demand ID", 'E4 TB Allocation Details'!$A$18:$L$18, 0),FALSE), 'E2 Allocators'!$B$15:$W$361, MATCH('O5 Details by Class &amp; Accounts'!AB$18, 'E2 Allocators'!$B$15:$W$15, 0),FALSE)*$F164)</f>
        <v>0</v>
      </c>
      <c r="AC164" s="1321">
        <f t="shared" si="39"/>
        <v>1200</v>
      </c>
      <c r="AD164" s="1321">
        <f>IF(ISERROR(VLOOKUP(VLOOKUP($A164, 'E4 TB Allocation Details'!$A$18:$L$214, MATCH("Customer ID", 'E4 TB Allocation Details'!$A$18:$L$18, 0),FALSE), 'E2 Allocators'!$B$15:$W$361, MATCH('O5 Details by Class &amp; Accounts'!AD$18, 'E2 Allocators'!$B$15:$W$15, 0),FALSE)*$G164), 0, VLOOKUP(VLOOKUP($A164, 'E4 TB Allocation Details'!$A$18:$L$214, MATCH("Customer ID", 'E4 TB Allocation Details'!$A$18:$L$18, 0),FALSE), 'E2 Allocators'!$B$15:$W$361, MATCH('O5 Details by Class &amp; Accounts'!AD$18, 'E2 Allocators'!$B$15:$W$15, 0),FALSE)*$G164)</f>
        <v>667.51204666497597</v>
      </c>
      <c r="AE164" s="1321">
        <f>IF(ISERROR(VLOOKUP(VLOOKUP($A164, 'E4 TB Allocation Details'!$A$18:$L$214, MATCH("Customer ID", 'E4 TB Allocation Details'!$A$18:$L$18, 0),FALSE), 'E2 Allocators'!$B$15:$W$361, MATCH('O5 Details by Class &amp; Accounts'!AE$18, 'E2 Allocators'!$B$15:$W$15, 0),FALSE)*$G164), 0, VLOOKUP(VLOOKUP($A164, 'E4 TB Allocation Details'!$A$18:$L$214, MATCH("Customer ID", 'E4 TB Allocation Details'!$A$18:$L$18, 0),FALSE), 'E2 Allocators'!$B$15:$W$361, MATCH('O5 Details by Class &amp; Accounts'!AE$18, 'E2 Allocators'!$B$15:$W$15, 0),FALSE)*$G164)</f>
        <v>82.170935835658128</v>
      </c>
      <c r="AF164" s="1321">
        <f>IF(ISERROR(VLOOKUP(VLOOKUP($A164, 'E4 TB Allocation Details'!$A$18:$L$214, MATCH("Customer ID", 'E4 TB Allocation Details'!$A$18:$L$18, 0),FALSE), 'E2 Allocators'!$B$15:$W$361, MATCH('O5 Details by Class &amp; Accounts'!AF$18, 'E2 Allocators'!$B$15:$W$15, 0),FALSE)*$G164), 0, VLOOKUP(VLOOKUP($A164, 'E4 TB Allocation Details'!$A$18:$L$214, MATCH("Customer ID", 'E4 TB Allocation Details'!$A$18:$L$18, 0),FALSE), 'E2 Allocators'!$B$15:$W$361, MATCH('O5 Details by Class &amp; Accounts'!AF$18, 'E2 Allocators'!$B$15:$W$15, 0),FALSE)*$G164)</f>
        <v>9.5358863809282273</v>
      </c>
      <c r="AG164" s="1321">
        <f>IF(ISERROR(VLOOKUP(VLOOKUP($A164, 'E4 TB Allocation Details'!$A$18:$L$214, MATCH("Customer ID", 'E4 TB Allocation Details'!$A$18:$L$18, 0),FALSE), 'E2 Allocators'!$B$15:$W$361, MATCH('O5 Details by Class &amp; Accounts'!AG$18, 'E2 Allocators'!$B$15:$W$15, 0),FALSE)*$G164), 0, VLOOKUP(VLOOKUP($A164, 'E4 TB Allocation Details'!$A$18:$L$214, MATCH("Customer ID", 'E4 TB Allocation Details'!$A$18:$L$18, 0),FALSE), 'E2 Allocators'!$B$15:$W$361, MATCH('O5 Details by Class &amp; Accounts'!AG$18, 'E2 Allocators'!$B$15:$W$15, 0),FALSE)*$G164)</f>
        <v>0</v>
      </c>
      <c r="AH164" s="1321">
        <f>IF(ISERROR(VLOOKUP(VLOOKUP($A164, 'E4 TB Allocation Details'!$A$18:$L$214, MATCH("Customer ID", 'E4 TB Allocation Details'!$A$18:$L$18, 0),FALSE), 'E2 Allocators'!$B$15:$W$361, MATCH('O5 Details by Class &amp; Accounts'!AH$18, 'E2 Allocators'!$B$15:$W$15, 0),FALSE)*$G164), 0, VLOOKUP(VLOOKUP($A164, 'E4 TB Allocation Details'!$A$18:$L$214, MATCH("Customer ID", 'E4 TB Allocation Details'!$A$18:$L$18, 0),FALSE), 'E2 Allocators'!$B$15:$W$361, MATCH('O5 Details by Class &amp; Accounts'!AH$18, 'E2 Allocators'!$B$15:$W$15, 0),FALSE)*$G164)</f>
        <v>0</v>
      </c>
      <c r="AI164" s="1321">
        <f>IF(ISERROR(VLOOKUP(VLOOKUP($A164, 'E4 TB Allocation Details'!$A$18:$L$214, MATCH("Customer ID", 'E4 TB Allocation Details'!$A$18:$L$18, 0),FALSE), 'E2 Allocators'!$B$15:$W$361, MATCH('O5 Details by Class &amp; Accounts'!AI$18, 'E2 Allocators'!$B$15:$W$15, 0),FALSE)*$G164), 0, VLOOKUP(VLOOKUP($A164, 'E4 TB Allocation Details'!$A$18:$L$214, MATCH("Customer ID", 'E4 TB Allocation Details'!$A$18:$L$18, 0),FALSE), 'E2 Allocators'!$B$15:$W$361, MATCH('O5 Details by Class &amp; Accounts'!AI$18, 'E2 Allocators'!$B$15:$W$15, 0),FALSE)*$G164)</f>
        <v>0</v>
      </c>
      <c r="AJ164" s="1321">
        <f>IF(ISERROR(VLOOKUP(VLOOKUP($A164, 'E4 TB Allocation Details'!$A$18:$L$214, MATCH("Customer ID", 'E4 TB Allocation Details'!$A$18:$L$18, 0),FALSE), 'E2 Allocators'!$B$15:$W$361, MATCH('O5 Details by Class &amp; Accounts'!AJ$18, 'E2 Allocators'!$B$15:$W$15, 0),FALSE)*$G164), 0, VLOOKUP(VLOOKUP($A164, 'E4 TB Allocation Details'!$A$18:$L$214, MATCH("Customer ID", 'E4 TB Allocation Details'!$A$18:$L$18, 0),FALSE), 'E2 Allocators'!$B$15:$W$361, MATCH('O5 Details by Class &amp; Accounts'!AJ$18, 'E2 Allocators'!$B$15:$W$15, 0),FALSE)*$G164)</f>
        <v>39.563783920872432</v>
      </c>
      <c r="AK164" s="1321">
        <f>IF(ISERROR(VLOOKUP(VLOOKUP($A164, 'E4 TB Allocation Details'!$A$18:$L$214, MATCH("Customer ID", 'E4 TB Allocation Details'!$A$18:$L$18, 0),FALSE), 'E2 Allocators'!$B$15:$W$361, MATCH('O5 Details by Class &amp; Accounts'!AK$18, 'E2 Allocators'!$B$15:$W$15, 0),FALSE)*$G164), 0, VLOOKUP(VLOOKUP($A164, 'E4 TB Allocation Details'!$A$18:$L$214, MATCH("Customer ID", 'E4 TB Allocation Details'!$A$18:$L$18, 0),FALSE), 'E2 Allocators'!$B$15:$W$361, MATCH('O5 Details by Class &amp; Accounts'!AK$18, 'E2 Allocators'!$B$15:$W$15, 0),FALSE)*$G164)</f>
        <v>0</v>
      </c>
      <c r="AL164" s="1321">
        <f>IF(ISERROR(VLOOKUP(VLOOKUP($A164, 'E4 TB Allocation Details'!$A$18:$L$214, MATCH("Customer ID", 'E4 TB Allocation Details'!$A$18:$L$18, 0),FALSE), 'E2 Allocators'!$B$15:$W$361, MATCH('O5 Details by Class &amp; Accounts'!AL$18, 'E2 Allocators'!$B$15:$W$15, 0),FALSE)*$G164), 0, VLOOKUP(VLOOKUP($A164, 'E4 TB Allocation Details'!$A$18:$L$214, MATCH("Customer ID", 'E4 TB Allocation Details'!$A$18:$L$18, 0),FALSE), 'E2 Allocators'!$B$15:$W$361, MATCH('O5 Details by Class &amp; Accounts'!AL$18, 'E2 Allocators'!$B$15:$W$15, 0),FALSE)*$G164)</f>
        <v>1.2173471975653056</v>
      </c>
      <c r="AM164" s="1321">
        <f>IF(ISERROR(VLOOKUP(VLOOKUP($A164, 'E4 TB Allocation Details'!$A$18:$L$214, MATCH("Customer ID", 'E4 TB Allocation Details'!$A$18:$L$18, 0),FALSE), 'E2 Allocators'!$B$15:$W$361, MATCH('O5 Details by Class &amp; Accounts'!AM$18, 'E2 Allocators'!$B$15:$W$15, 0),FALSE)*$G164), 0, VLOOKUP(VLOOKUP($A164, 'E4 TB Allocation Details'!$A$18:$L$214, MATCH("Customer ID", 'E4 TB Allocation Details'!$A$18:$L$18, 0),FALSE), 'E2 Allocators'!$B$15:$W$361, MATCH('O5 Details by Class &amp; Accounts'!AM$18, 'E2 Allocators'!$B$15:$W$15, 0),FALSE)*$G164)</f>
        <v>0</v>
      </c>
      <c r="AN164" s="1321">
        <f>IF(ISERROR(VLOOKUP(VLOOKUP($A164, 'E4 TB Allocation Details'!$A$18:$L$214, MATCH("Customer ID", 'E4 TB Allocation Details'!$A$18:$L$18, 0),FALSE), 'E2 Allocators'!$B$15:$W$361, MATCH('O5 Details by Class &amp; Accounts'!AN$18, 'E2 Allocators'!$B$15:$W$15, 0),FALSE)*$G164), 0, VLOOKUP(VLOOKUP($A164, 'E4 TB Allocation Details'!$A$18:$L$214, MATCH("Customer ID", 'E4 TB Allocation Details'!$A$18:$L$18, 0),FALSE), 'E2 Allocators'!$B$15:$W$361, MATCH('O5 Details by Class &amp; Accounts'!AN$18, 'E2 Allocators'!$B$15:$W$15, 0),FALSE)*$G164)</f>
        <v>0</v>
      </c>
      <c r="AO164" s="1321">
        <f>IF(ISERROR(VLOOKUP(VLOOKUP($A164, 'E4 TB Allocation Details'!$A$18:$L$214, MATCH("Customer ID", 'E4 TB Allocation Details'!$A$18:$L$18, 0),FALSE), 'E2 Allocators'!$B$15:$W$361, MATCH('O5 Details by Class &amp; Accounts'!AO$18, 'E2 Allocators'!$B$15:$W$15, 0),FALSE)*$G164), 0, VLOOKUP(VLOOKUP($A164, 'E4 TB Allocation Details'!$A$18:$L$214, MATCH("Customer ID", 'E4 TB Allocation Details'!$A$18:$L$18, 0),FALSE), 'E2 Allocators'!$B$15:$W$361, MATCH('O5 Details by Class &amp; Accounts'!AO$18, 'E2 Allocators'!$B$15:$W$15, 0),FALSE)*$G164)</f>
        <v>0</v>
      </c>
      <c r="AP164" s="1321">
        <f>IF(ISERROR(VLOOKUP(VLOOKUP($A164, 'E4 TB Allocation Details'!$A$18:$L$214, MATCH("Customer ID", 'E4 TB Allocation Details'!$A$18:$L$18, 0),FALSE), 'E2 Allocators'!$B$15:$W$361, MATCH('O5 Details by Class &amp; Accounts'!AP$18, 'E2 Allocators'!$B$15:$W$15, 0),FALSE)*$G164), 0, VLOOKUP(VLOOKUP($A164, 'E4 TB Allocation Details'!$A$18:$L$214, MATCH("Customer ID", 'E4 TB Allocation Details'!$A$18:$L$18, 0),FALSE), 'E2 Allocators'!$B$15:$W$361, MATCH('O5 Details by Class &amp; Accounts'!AP$18, 'E2 Allocators'!$B$15:$W$15, 0),FALSE)*$G164)</f>
        <v>0</v>
      </c>
      <c r="AQ164" s="1321">
        <f>IF(ISERROR(VLOOKUP(VLOOKUP($A164, 'E4 TB Allocation Details'!$A$18:$L$214, MATCH("Customer ID", 'E4 TB Allocation Details'!$A$18:$L$18, 0),FALSE), 'E2 Allocators'!$B$15:$W$361, MATCH('O5 Details by Class &amp; Accounts'!AQ$18, 'E2 Allocators'!$B$15:$W$15, 0),FALSE)*$G164), 0, VLOOKUP(VLOOKUP($A164, 'E4 TB Allocation Details'!$A$18:$L$214, MATCH("Customer ID", 'E4 TB Allocation Details'!$A$18:$L$18, 0),FALSE), 'E2 Allocators'!$B$15:$W$361, MATCH('O5 Details by Class &amp; Accounts'!AQ$18, 'E2 Allocators'!$B$15:$W$15, 0),FALSE)*$G164)</f>
        <v>0</v>
      </c>
      <c r="AR164" s="1321">
        <f>IF(ISERROR(VLOOKUP(VLOOKUP($A164, 'E4 TB Allocation Details'!$A$18:$L$214, MATCH("Customer ID", 'E4 TB Allocation Details'!$A$18:$L$18, 0),FALSE), 'E2 Allocators'!$B$15:$W$361, MATCH('O5 Details by Class &amp; Accounts'!AR$18, 'E2 Allocators'!$B$15:$W$15, 0),FALSE)*$G164), 0, VLOOKUP(VLOOKUP($A164, 'E4 TB Allocation Details'!$A$18:$L$214, MATCH("Customer ID", 'E4 TB Allocation Details'!$A$18:$L$18, 0),FALSE), 'E2 Allocators'!$B$15:$W$361, MATCH('O5 Details by Class &amp; Accounts'!AR$18, 'E2 Allocators'!$B$15:$W$15, 0),FALSE)*$G164)</f>
        <v>0</v>
      </c>
      <c r="AS164" s="1321">
        <f>IF(ISERROR(VLOOKUP(VLOOKUP($A164, 'E4 TB Allocation Details'!$A$18:$L$214, MATCH("Customer ID", 'E4 TB Allocation Details'!$A$18:$L$18, 0),FALSE), 'E2 Allocators'!$B$15:$W$361, MATCH('O5 Details by Class &amp; Accounts'!AS$18, 'E2 Allocators'!$B$15:$W$15, 0),FALSE)*$G164), 0, VLOOKUP(VLOOKUP($A164, 'E4 TB Allocation Details'!$A$18:$L$214, MATCH("Customer ID", 'E4 TB Allocation Details'!$A$18:$L$18, 0),FALSE), 'E2 Allocators'!$B$15:$W$361, MATCH('O5 Details by Class &amp; Accounts'!AS$18, 'E2 Allocators'!$B$15:$W$15, 0),FALSE)*$G164)</f>
        <v>0</v>
      </c>
      <c r="AT164" s="1321">
        <f>IF(ISERROR(VLOOKUP(VLOOKUP($A164, 'E4 TB Allocation Details'!$A$18:$L$214, MATCH("Customer ID", 'E4 TB Allocation Details'!$A$18:$L$18, 0),FALSE), 'E2 Allocators'!$B$15:$W$361, MATCH('O5 Details by Class &amp; Accounts'!AT$18, 'E2 Allocators'!$B$15:$W$15, 0),FALSE)*$G164), 0, VLOOKUP(VLOOKUP($A164, 'E4 TB Allocation Details'!$A$18:$L$214, MATCH("Customer ID", 'E4 TB Allocation Details'!$A$18:$L$18, 0),FALSE), 'E2 Allocators'!$B$15:$W$361, MATCH('O5 Details by Class &amp; Accounts'!AT$18, 'E2 Allocators'!$B$15:$W$15, 0),FALSE)*$G164)</f>
        <v>0</v>
      </c>
      <c r="AU164" s="1321">
        <f>IF(ISERROR(VLOOKUP(VLOOKUP($A164, 'E4 TB Allocation Details'!$A$18:$L$214, MATCH("Customer ID", 'E4 TB Allocation Details'!$A$18:$L$18, 0),FALSE), 'E2 Allocators'!$B$15:$W$361, MATCH('O5 Details by Class &amp; Accounts'!AU$18, 'E2 Allocators'!$B$15:$W$15, 0),FALSE)*$G164), 0, VLOOKUP(VLOOKUP($A164, 'E4 TB Allocation Details'!$A$18:$L$214, MATCH("Customer ID", 'E4 TB Allocation Details'!$A$18:$L$18, 0),FALSE), 'E2 Allocators'!$B$15:$W$361, MATCH('O5 Details by Class &amp; Accounts'!AU$18, 'E2 Allocators'!$B$15:$W$15, 0),FALSE)*$G164)</f>
        <v>0</v>
      </c>
      <c r="AV164" s="1321">
        <f>IF(ISERROR(VLOOKUP(VLOOKUP($A164, 'E4 TB Allocation Details'!$A$18:$L$214, MATCH("Customer ID", 'E4 TB Allocation Details'!$A$18:$L$18, 0),FALSE), 'E2 Allocators'!$B$15:$W$361, MATCH('O5 Details by Class &amp; Accounts'!AV$18, 'E2 Allocators'!$B$15:$W$15, 0),FALSE)*$G164), 0, VLOOKUP(VLOOKUP($A164, 'E4 TB Allocation Details'!$A$18:$L$214, MATCH("Customer ID", 'E4 TB Allocation Details'!$A$18:$L$18, 0),FALSE), 'E2 Allocators'!$B$15:$W$361, MATCH('O5 Details by Class &amp; Accounts'!AV$18, 'E2 Allocators'!$B$15:$W$15, 0),FALSE)*$G164)</f>
        <v>0</v>
      </c>
      <c r="AW164" s="1321">
        <f>IF(ISERROR(VLOOKUP(VLOOKUP($A164, 'E4 TB Allocation Details'!$A$18:$L$214, MATCH("Customer ID", 'E4 TB Allocation Details'!$A$18:$L$18, 0),FALSE), 'E2 Allocators'!$B$15:$W$361, MATCH('O5 Details by Class &amp; Accounts'!AW$18, 'E2 Allocators'!$B$15:$W$15, 0),FALSE)*$G164), 0, VLOOKUP(VLOOKUP($A164, 'E4 TB Allocation Details'!$A$18:$L$214, MATCH("Customer ID", 'E4 TB Allocation Details'!$A$18:$L$18, 0),FALSE), 'E2 Allocators'!$B$15:$W$361, MATCH('O5 Details by Class &amp; Accounts'!AW$18, 'E2 Allocators'!$B$15:$W$15, 0),FALSE)*$G164)</f>
        <v>0</v>
      </c>
      <c r="AX164" s="1321">
        <f t="shared" si="40"/>
        <v>800.00000000000011</v>
      </c>
      <c r="AY164" s="1321">
        <f>IF(ISERROR(VLOOKUP(VLOOKUP($A164, 'E4 TB Allocation Details'!$A$18:$L$214, MATCH("Misc ID", 'E4 TB Allocation Details'!$A$18:$L$18, 0),FALSE), 'E2 Allocators'!$B$15:$W$361, MATCH('O5 Details by Class &amp; Accounts'!AY$18, 'E2 Allocators'!$B$15:$W$15, 0),FALSE)*$E164), 0, VLOOKUP(VLOOKUP($A164, 'E4 TB Allocation Details'!$A$18:$L$214, MATCH("Misc ID", 'E4 TB Allocation Details'!$A$18:$L$18, 0),FALSE), 'E2 Allocators'!$B$15:$W$361, MATCH('O5 Details by Class &amp; Accounts'!AY$18, 'E2 Allocators'!$B$15:$W$15, 0),FALSE)*$E164)</f>
        <v>0</v>
      </c>
      <c r="AZ164" s="1321">
        <f>IF(ISERROR(VLOOKUP(VLOOKUP($A164, 'E4 TB Allocation Details'!$A$18:$L$214, MATCH("Misc ID", 'E4 TB Allocation Details'!$A$18:$L$18, 0),FALSE), 'E2 Allocators'!$B$15:$W$361, MATCH('O5 Details by Class &amp; Accounts'!AZ$18, 'E2 Allocators'!$B$15:$W$15, 0),FALSE)*$E164), 0, VLOOKUP(VLOOKUP($A164, 'E4 TB Allocation Details'!$A$18:$L$214, MATCH("Misc ID", 'E4 TB Allocation Details'!$A$18:$L$18, 0),FALSE), 'E2 Allocators'!$B$15:$W$361, MATCH('O5 Details by Class &amp; Accounts'!AZ$18, 'E2 Allocators'!$B$15:$W$15, 0),FALSE)*$E164)</f>
        <v>0</v>
      </c>
      <c r="BA164" s="1321">
        <f>IF(ISERROR(VLOOKUP(VLOOKUP($A164, 'E4 TB Allocation Details'!$A$18:$L$214, MATCH("Misc ID", 'E4 TB Allocation Details'!$A$18:$L$18, 0),FALSE), 'E2 Allocators'!$B$15:$W$361, MATCH('O5 Details by Class &amp; Accounts'!BA$18, 'E2 Allocators'!$B$15:$W$15, 0),FALSE)*$E164), 0, VLOOKUP(VLOOKUP($A164, 'E4 TB Allocation Details'!$A$18:$L$214, MATCH("Misc ID", 'E4 TB Allocation Details'!$A$18:$L$18, 0),FALSE), 'E2 Allocators'!$B$15:$W$361, MATCH('O5 Details by Class &amp; Accounts'!BA$18, 'E2 Allocators'!$B$15:$W$15, 0),FALSE)*$E164)</f>
        <v>0</v>
      </c>
      <c r="BB164" s="1321">
        <f>IF(ISERROR(VLOOKUP(VLOOKUP($A164, 'E4 TB Allocation Details'!$A$18:$L$214, MATCH("Misc ID", 'E4 TB Allocation Details'!$A$18:$L$18, 0),FALSE), 'E2 Allocators'!$B$15:$W$361, MATCH('O5 Details by Class &amp; Accounts'!BB$18, 'E2 Allocators'!$B$15:$W$15, 0),FALSE)*$E164), 0, VLOOKUP(VLOOKUP($A164, 'E4 TB Allocation Details'!$A$18:$L$214, MATCH("Misc ID", 'E4 TB Allocation Details'!$A$18:$L$18, 0),FALSE), 'E2 Allocators'!$B$15:$W$361, MATCH('O5 Details by Class &amp; Accounts'!BB$18, 'E2 Allocators'!$B$15:$W$15, 0),FALSE)*$E164)</f>
        <v>0</v>
      </c>
      <c r="BC164" s="1321">
        <f>IF(ISERROR(VLOOKUP(VLOOKUP($A164, 'E4 TB Allocation Details'!$A$18:$L$214, MATCH("Misc ID", 'E4 TB Allocation Details'!$A$18:$L$18, 0),FALSE), 'E2 Allocators'!$B$15:$W$361, MATCH('O5 Details by Class &amp; Accounts'!BC$18, 'E2 Allocators'!$B$15:$W$15, 0),FALSE)*$E164), 0, VLOOKUP(VLOOKUP($A164, 'E4 TB Allocation Details'!$A$18:$L$214, MATCH("Misc ID", 'E4 TB Allocation Details'!$A$18:$L$18, 0),FALSE), 'E2 Allocators'!$B$15:$W$361, MATCH('O5 Details by Class &amp; Accounts'!BC$18, 'E2 Allocators'!$B$15:$W$15, 0),FALSE)*$E164)</f>
        <v>0</v>
      </c>
      <c r="BD164" s="1321">
        <f>IF(ISERROR(VLOOKUP(VLOOKUP($A164, 'E4 TB Allocation Details'!$A$18:$L$214, MATCH("Misc ID", 'E4 TB Allocation Details'!$A$18:$L$18, 0),FALSE), 'E2 Allocators'!$B$15:$W$361, MATCH('O5 Details by Class &amp; Accounts'!BD$18, 'E2 Allocators'!$B$15:$W$15, 0),FALSE)*$E164), 0, VLOOKUP(VLOOKUP($A164, 'E4 TB Allocation Details'!$A$18:$L$214, MATCH("Misc ID", 'E4 TB Allocation Details'!$A$18:$L$18, 0),FALSE), 'E2 Allocators'!$B$15:$W$361, MATCH('O5 Details by Class &amp; Accounts'!BD$18, 'E2 Allocators'!$B$15:$W$15, 0),FALSE)*$E164)</f>
        <v>0</v>
      </c>
      <c r="BE164" s="1321">
        <f>IF(ISERROR(VLOOKUP(VLOOKUP($A164, 'E4 TB Allocation Details'!$A$18:$L$214, MATCH("Misc ID", 'E4 TB Allocation Details'!$A$18:$L$18, 0),FALSE), 'E2 Allocators'!$B$15:$W$361, MATCH('O5 Details by Class &amp; Accounts'!BE$18, 'E2 Allocators'!$B$15:$W$15, 0),FALSE)*$E164), 0, VLOOKUP(VLOOKUP($A164, 'E4 TB Allocation Details'!$A$18:$L$214, MATCH("Misc ID", 'E4 TB Allocation Details'!$A$18:$L$18, 0),FALSE), 'E2 Allocators'!$B$15:$W$361, MATCH('O5 Details by Class &amp; Accounts'!BE$18, 'E2 Allocators'!$B$15:$W$15, 0),FALSE)*$E164)</f>
        <v>0</v>
      </c>
      <c r="BF164" s="1321">
        <f>IF(ISERROR(VLOOKUP(VLOOKUP($A164, 'E4 TB Allocation Details'!$A$18:$L$214, MATCH("Misc ID", 'E4 TB Allocation Details'!$A$18:$L$18, 0),FALSE), 'E2 Allocators'!$B$15:$W$361, MATCH('O5 Details by Class &amp; Accounts'!BF$18, 'E2 Allocators'!$B$15:$W$15, 0),FALSE)*$E164), 0, VLOOKUP(VLOOKUP($A164, 'E4 TB Allocation Details'!$A$18:$L$214, MATCH("Misc ID", 'E4 TB Allocation Details'!$A$18:$L$18, 0),FALSE), 'E2 Allocators'!$B$15:$W$361, MATCH('O5 Details by Class &amp; Accounts'!BF$18, 'E2 Allocators'!$B$15:$W$15, 0),FALSE)*$E164)</f>
        <v>0</v>
      </c>
      <c r="BG164" s="1321">
        <f>IF(ISERROR(VLOOKUP(VLOOKUP($A164, 'E4 TB Allocation Details'!$A$18:$L$214, MATCH("Misc ID", 'E4 TB Allocation Details'!$A$18:$L$18, 0),FALSE), 'E2 Allocators'!$B$15:$W$361, MATCH('O5 Details by Class &amp; Accounts'!BG$18, 'E2 Allocators'!$B$15:$W$15, 0),FALSE)*$E164), 0, VLOOKUP(VLOOKUP($A164, 'E4 TB Allocation Details'!$A$18:$L$214, MATCH("Misc ID", 'E4 TB Allocation Details'!$A$18:$L$18, 0),FALSE), 'E2 Allocators'!$B$15:$W$361, MATCH('O5 Details by Class &amp; Accounts'!BG$18, 'E2 Allocators'!$B$15:$W$15, 0),FALSE)*$E164)</f>
        <v>0</v>
      </c>
      <c r="BH164" s="1321">
        <f>IF(ISERROR(VLOOKUP(VLOOKUP($A164, 'E4 TB Allocation Details'!$A$18:$L$214, MATCH("Misc ID", 'E4 TB Allocation Details'!$A$18:$L$18, 0),FALSE), 'E2 Allocators'!$B$15:$W$361, MATCH('O5 Details by Class &amp; Accounts'!BH$18, 'E2 Allocators'!$B$15:$W$15, 0),FALSE)*$E164), 0, VLOOKUP(VLOOKUP($A164, 'E4 TB Allocation Details'!$A$18:$L$214, MATCH("Misc ID", 'E4 TB Allocation Details'!$A$18:$L$18, 0),FALSE), 'E2 Allocators'!$B$15:$W$361, MATCH('O5 Details by Class &amp; Accounts'!BH$18, 'E2 Allocators'!$B$15:$W$15, 0),FALSE)*$E164)</f>
        <v>0</v>
      </c>
      <c r="BI164" s="1321">
        <f>IF(ISERROR(VLOOKUP(VLOOKUP($A164, 'E4 TB Allocation Details'!$A$18:$L$214, MATCH("Misc ID", 'E4 TB Allocation Details'!$A$18:$L$18, 0),FALSE), 'E2 Allocators'!$B$15:$W$361, MATCH('O5 Details by Class &amp; Accounts'!BI$18, 'E2 Allocators'!$B$15:$W$15, 0),FALSE)*$E164), 0, VLOOKUP(VLOOKUP($A164, 'E4 TB Allocation Details'!$A$18:$L$214, MATCH("Misc ID", 'E4 TB Allocation Details'!$A$18:$L$18, 0),FALSE), 'E2 Allocators'!$B$15:$W$361, MATCH('O5 Details by Class &amp; Accounts'!BI$18, 'E2 Allocators'!$B$15:$W$15, 0),FALSE)*$E164)</f>
        <v>0</v>
      </c>
      <c r="BJ164" s="1321">
        <f>IF(ISERROR(VLOOKUP(VLOOKUP($A164, 'E4 TB Allocation Details'!$A$18:$L$214, MATCH("Misc ID", 'E4 TB Allocation Details'!$A$18:$L$18, 0),FALSE), 'E2 Allocators'!$B$15:$W$361, MATCH('O5 Details by Class &amp; Accounts'!BJ$18, 'E2 Allocators'!$B$15:$W$15, 0),FALSE)*$E164), 0, VLOOKUP(VLOOKUP($A164, 'E4 TB Allocation Details'!$A$18:$L$214, MATCH("Misc ID", 'E4 TB Allocation Details'!$A$18:$L$18, 0),FALSE), 'E2 Allocators'!$B$15:$W$361, MATCH('O5 Details by Class &amp; Accounts'!BJ$18, 'E2 Allocators'!$B$15:$W$15, 0),FALSE)*$E164)</f>
        <v>0</v>
      </c>
      <c r="BK164" s="1321">
        <f>IF(ISERROR(VLOOKUP(VLOOKUP($A164, 'E4 TB Allocation Details'!$A$18:$L$214, MATCH("Misc ID", 'E4 TB Allocation Details'!$A$18:$L$18, 0),FALSE), 'E2 Allocators'!$B$15:$W$361, MATCH('O5 Details by Class &amp; Accounts'!BK$18, 'E2 Allocators'!$B$15:$W$15, 0),FALSE)*$E164), 0, VLOOKUP(VLOOKUP($A164, 'E4 TB Allocation Details'!$A$18:$L$214, MATCH("Misc ID", 'E4 TB Allocation Details'!$A$18:$L$18, 0),FALSE), 'E2 Allocators'!$B$15:$W$361, MATCH('O5 Details by Class &amp; Accounts'!BK$18, 'E2 Allocators'!$B$15:$W$15, 0),FALSE)*$E164)</f>
        <v>0</v>
      </c>
      <c r="BL164" s="1321">
        <f>IF(ISERROR(VLOOKUP(VLOOKUP($A164, 'E4 TB Allocation Details'!$A$18:$L$214, MATCH("Misc ID", 'E4 TB Allocation Details'!$A$18:$L$18, 0),FALSE), 'E2 Allocators'!$B$15:$W$361, MATCH('O5 Details by Class &amp; Accounts'!BL$18, 'E2 Allocators'!$B$15:$W$15, 0),FALSE)*$E164), 0, VLOOKUP(VLOOKUP($A164, 'E4 TB Allocation Details'!$A$18:$L$214, MATCH("Misc ID", 'E4 TB Allocation Details'!$A$18:$L$18, 0),FALSE), 'E2 Allocators'!$B$15:$W$361, MATCH('O5 Details by Class &amp; Accounts'!BL$18, 'E2 Allocators'!$B$15:$W$15, 0),FALSE)*$E164)</f>
        <v>0</v>
      </c>
      <c r="BM164" s="1321">
        <f>IF(ISERROR(VLOOKUP(VLOOKUP($A164, 'E4 TB Allocation Details'!$A$18:$L$214, MATCH("Misc ID", 'E4 TB Allocation Details'!$A$18:$L$18, 0),FALSE), 'E2 Allocators'!$B$15:$W$361, MATCH('O5 Details by Class &amp; Accounts'!BM$18, 'E2 Allocators'!$B$15:$W$15, 0),FALSE)*$E164), 0, VLOOKUP(VLOOKUP($A164, 'E4 TB Allocation Details'!$A$18:$L$214, MATCH("Misc ID", 'E4 TB Allocation Details'!$A$18:$L$18, 0),FALSE), 'E2 Allocators'!$B$15:$W$361, MATCH('O5 Details by Class &amp; Accounts'!BM$18, 'E2 Allocators'!$B$15:$W$15, 0),FALSE)*$E164)</f>
        <v>0</v>
      </c>
      <c r="BN164" s="1321">
        <f>IF(ISERROR(VLOOKUP(VLOOKUP($A164, 'E4 TB Allocation Details'!$A$18:$L$214, MATCH("Misc ID", 'E4 TB Allocation Details'!$A$18:$L$18, 0),FALSE), 'E2 Allocators'!$B$15:$W$361, MATCH('O5 Details by Class &amp; Accounts'!BN$18, 'E2 Allocators'!$B$15:$W$15, 0),FALSE)*$E164), 0, VLOOKUP(VLOOKUP($A164, 'E4 TB Allocation Details'!$A$18:$L$214, MATCH("Misc ID", 'E4 TB Allocation Details'!$A$18:$L$18, 0),FALSE), 'E2 Allocators'!$B$15:$W$361, MATCH('O5 Details by Class &amp; Accounts'!BN$18, 'E2 Allocators'!$B$15:$W$15, 0),FALSE)*$E164)</f>
        <v>0</v>
      </c>
      <c r="BO164" s="1321">
        <f>IF(ISERROR(VLOOKUP(VLOOKUP($A164, 'E4 TB Allocation Details'!$A$18:$L$214, MATCH("Misc ID", 'E4 TB Allocation Details'!$A$18:$L$18, 0),FALSE), 'E2 Allocators'!$B$15:$W$361, MATCH('O5 Details by Class &amp; Accounts'!BO$18, 'E2 Allocators'!$B$15:$W$15, 0),FALSE)*$E164), 0, VLOOKUP(VLOOKUP($A164, 'E4 TB Allocation Details'!$A$18:$L$214, MATCH("Misc ID", 'E4 TB Allocation Details'!$A$18:$L$18, 0),FALSE), 'E2 Allocators'!$B$15:$W$361, MATCH('O5 Details by Class &amp; Accounts'!BO$18, 'E2 Allocators'!$B$15:$W$15, 0),FALSE)*$E164)</f>
        <v>0</v>
      </c>
      <c r="BP164" s="1321">
        <f>IF(ISERROR(VLOOKUP(VLOOKUP($A164, 'E4 TB Allocation Details'!$A$18:$L$214, MATCH("Misc ID", 'E4 TB Allocation Details'!$A$18:$L$18, 0),FALSE), 'E2 Allocators'!$B$15:$W$361, MATCH('O5 Details by Class &amp; Accounts'!BP$18, 'E2 Allocators'!$B$15:$W$15, 0),FALSE)*$E164), 0, VLOOKUP(VLOOKUP($A164, 'E4 TB Allocation Details'!$A$18:$L$214, MATCH("Misc ID", 'E4 TB Allocation Details'!$A$18:$L$18, 0),FALSE), 'E2 Allocators'!$B$15:$W$361, MATCH('O5 Details by Class &amp; Accounts'!BP$18, 'E2 Allocators'!$B$15:$W$15, 0),FALSE)*$E164)</f>
        <v>0</v>
      </c>
      <c r="BQ164" s="1321">
        <f>IF(ISERROR(VLOOKUP(VLOOKUP($A164, 'E4 TB Allocation Details'!$A$18:$L$214, MATCH("Misc ID", 'E4 TB Allocation Details'!$A$18:$L$18, 0),FALSE), 'E2 Allocators'!$B$15:$W$361, MATCH('O5 Details by Class &amp; Accounts'!BQ$18, 'E2 Allocators'!$B$15:$W$15, 0),FALSE)*$E164), 0, VLOOKUP(VLOOKUP($A164, 'E4 TB Allocation Details'!$A$18:$L$214, MATCH("Misc ID", 'E4 TB Allocation Details'!$A$18:$L$18, 0),FALSE), 'E2 Allocators'!$B$15:$W$361, MATCH('O5 Details by Class &amp; Accounts'!BQ$18, 'E2 Allocators'!$B$15:$W$15, 0),FALSE)*$E164)</f>
        <v>0</v>
      </c>
      <c r="BR164" s="1321">
        <f>IF(ISERROR(VLOOKUP(VLOOKUP($A164, 'E4 TB Allocation Details'!$A$18:$L$214, MATCH("Misc ID", 'E4 TB Allocation Details'!$A$18:$L$18, 0),FALSE), 'E2 Allocators'!$B$15:$W$361, MATCH('O5 Details by Class &amp; Accounts'!BR$18, 'E2 Allocators'!$B$15:$W$15, 0),FALSE)*$E164), 0, VLOOKUP(VLOOKUP($A164, 'E4 TB Allocation Details'!$A$18:$L$214, MATCH("Misc ID", 'E4 TB Allocation Details'!$A$18:$L$18, 0),FALSE), 'E2 Allocators'!$B$15:$W$361, MATCH('O5 Details by Class &amp; Accounts'!BR$18, 'E2 Allocators'!$B$15:$W$15, 0),FALSE)*$E164)</f>
        <v>0</v>
      </c>
      <c r="BS164" s="1321">
        <f t="shared" si="41"/>
        <v>0</v>
      </c>
      <c r="BT164" s="1321">
        <f>IF(ISERROR(VLOOKUP(VLOOKUP($A164, 'E4 TB Allocation Details'!$A$18:$L$214, MATCH("A &amp; G ID", 'E4 TB Allocation Details'!$A$18:$L$18, 0),FALSE), 'E2 Allocators'!$B$15:$W$361, MATCH('O5 Details by Class &amp; Accounts'!BT$18, 'E2 Allocators'!$B$15:$W$15, 0),FALSE)*$E164), 0, VLOOKUP(VLOOKUP($A164, 'E4 TB Allocation Details'!$A$18:$L$214, MATCH("A &amp; G ID", 'E4 TB Allocation Details'!$A$18:$L$18, 0),FALSE), 'E2 Allocators'!$B$15:$W$361, MATCH('O5 Details by Class &amp; Accounts'!BT$18, 'E2 Allocators'!$B$15:$W$15, 0),FALSE)*$E164)</f>
        <v>0</v>
      </c>
      <c r="BU164" s="1321">
        <f>IF(ISERROR(VLOOKUP(VLOOKUP($A164, 'E4 TB Allocation Details'!$A$18:$L$214, MATCH("A &amp; G ID", 'E4 TB Allocation Details'!$A$18:$L$18, 0),FALSE), 'E2 Allocators'!$B$15:$W$361, MATCH('O5 Details by Class &amp; Accounts'!BU$18, 'E2 Allocators'!$B$15:$W$15, 0),FALSE)*$E164), 0, VLOOKUP(VLOOKUP($A164, 'E4 TB Allocation Details'!$A$18:$L$214, MATCH("A &amp; G ID", 'E4 TB Allocation Details'!$A$18:$L$18, 0),FALSE), 'E2 Allocators'!$B$15:$W$361, MATCH('O5 Details by Class &amp; Accounts'!BU$18, 'E2 Allocators'!$B$15:$W$15, 0),FALSE)*$E164)</f>
        <v>0</v>
      </c>
      <c r="BV164" s="1321">
        <f>IF(ISERROR(VLOOKUP(VLOOKUP($A164, 'E4 TB Allocation Details'!$A$18:$L$214, MATCH("A &amp; G ID", 'E4 TB Allocation Details'!$A$18:$L$18, 0),FALSE), 'E2 Allocators'!$B$15:$W$361, MATCH('O5 Details by Class &amp; Accounts'!BV$18, 'E2 Allocators'!$B$15:$W$15, 0),FALSE)*$E164), 0, VLOOKUP(VLOOKUP($A164, 'E4 TB Allocation Details'!$A$18:$L$214, MATCH("A &amp; G ID", 'E4 TB Allocation Details'!$A$18:$L$18, 0),FALSE), 'E2 Allocators'!$B$15:$W$361, MATCH('O5 Details by Class &amp; Accounts'!BV$18, 'E2 Allocators'!$B$15:$W$15, 0),FALSE)*$E164)</f>
        <v>0</v>
      </c>
      <c r="BW164" s="1321">
        <f>IF(ISERROR(VLOOKUP(VLOOKUP($A164, 'E4 TB Allocation Details'!$A$18:$L$214, MATCH("A &amp; G ID", 'E4 TB Allocation Details'!$A$18:$L$18, 0),FALSE), 'E2 Allocators'!$B$15:$W$361, MATCH('O5 Details by Class &amp; Accounts'!BW$18, 'E2 Allocators'!$B$15:$W$15, 0),FALSE)*$E164), 0, VLOOKUP(VLOOKUP($A164, 'E4 TB Allocation Details'!$A$18:$L$214, MATCH("A &amp; G ID", 'E4 TB Allocation Details'!$A$18:$L$18, 0),FALSE), 'E2 Allocators'!$B$15:$W$361, MATCH('O5 Details by Class &amp; Accounts'!BW$18, 'E2 Allocators'!$B$15:$W$15, 0),FALSE)*$E164)</f>
        <v>0</v>
      </c>
      <c r="BX164" s="1321">
        <f>IF(ISERROR(VLOOKUP(VLOOKUP($A164, 'E4 TB Allocation Details'!$A$18:$L$214, MATCH("A &amp; G ID", 'E4 TB Allocation Details'!$A$18:$L$18, 0),FALSE), 'E2 Allocators'!$B$15:$W$361, MATCH('O5 Details by Class &amp; Accounts'!BX$18, 'E2 Allocators'!$B$15:$W$15, 0),FALSE)*$E164), 0, VLOOKUP(VLOOKUP($A164, 'E4 TB Allocation Details'!$A$18:$L$214, MATCH("A &amp; G ID", 'E4 TB Allocation Details'!$A$18:$L$18, 0),FALSE), 'E2 Allocators'!$B$15:$W$361, MATCH('O5 Details by Class &amp; Accounts'!BX$18, 'E2 Allocators'!$B$15:$W$15, 0),FALSE)*$E164)</f>
        <v>0</v>
      </c>
      <c r="BY164" s="1321">
        <f>IF(ISERROR(VLOOKUP(VLOOKUP($A164, 'E4 TB Allocation Details'!$A$18:$L$214, MATCH("A &amp; G ID", 'E4 TB Allocation Details'!$A$18:$L$18, 0),FALSE), 'E2 Allocators'!$B$15:$W$361, MATCH('O5 Details by Class &amp; Accounts'!BY$18, 'E2 Allocators'!$B$15:$W$15, 0),FALSE)*$E164), 0, VLOOKUP(VLOOKUP($A164, 'E4 TB Allocation Details'!$A$18:$L$214, MATCH("A &amp; G ID", 'E4 TB Allocation Details'!$A$18:$L$18, 0),FALSE), 'E2 Allocators'!$B$15:$W$361, MATCH('O5 Details by Class &amp; Accounts'!BY$18, 'E2 Allocators'!$B$15:$W$15, 0),FALSE)*$E164)</f>
        <v>0</v>
      </c>
      <c r="BZ164" s="1321">
        <f>IF(ISERROR(VLOOKUP(VLOOKUP($A164, 'E4 TB Allocation Details'!$A$18:$L$214, MATCH("A &amp; G ID", 'E4 TB Allocation Details'!$A$18:$L$18, 0),FALSE), 'E2 Allocators'!$B$15:$W$361, MATCH('O5 Details by Class &amp; Accounts'!BZ$18, 'E2 Allocators'!$B$15:$W$15, 0),FALSE)*$E164), 0, VLOOKUP(VLOOKUP($A164, 'E4 TB Allocation Details'!$A$18:$L$214, MATCH("A &amp; G ID", 'E4 TB Allocation Details'!$A$18:$L$18, 0),FALSE), 'E2 Allocators'!$B$15:$W$361, MATCH('O5 Details by Class &amp; Accounts'!BZ$18, 'E2 Allocators'!$B$15:$W$15, 0),FALSE)*$E164)</f>
        <v>0</v>
      </c>
      <c r="CA164" s="1321">
        <f>IF(ISERROR(VLOOKUP(VLOOKUP($A164, 'E4 TB Allocation Details'!$A$18:$L$214, MATCH("A &amp; G ID", 'E4 TB Allocation Details'!$A$18:$L$18, 0),FALSE), 'E2 Allocators'!$B$15:$W$361, MATCH('O5 Details by Class &amp; Accounts'!CA$18, 'E2 Allocators'!$B$15:$W$15, 0),FALSE)*$E164), 0, VLOOKUP(VLOOKUP($A164, 'E4 TB Allocation Details'!$A$18:$L$214, MATCH("A &amp; G ID", 'E4 TB Allocation Details'!$A$18:$L$18, 0),FALSE), 'E2 Allocators'!$B$15:$W$361, MATCH('O5 Details by Class &amp; Accounts'!CA$18, 'E2 Allocators'!$B$15:$W$15, 0),FALSE)*$E164)</f>
        <v>0</v>
      </c>
      <c r="CB164" s="1321">
        <f>IF(ISERROR(VLOOKUP(VLOOKUP($A164, 'E4 TB Allocation Details'!$A$18:$L$214, MATCH("A &amp; G ID", 'E4 TB Allocation Details'!$A$18:$L$18, 0),FALSE), 'E2 Allocators'!$B$15:$W$361, MATCH('O5 Details by Class &amp; Accounts'!CB$18, 'E2 Allocators'!$B$15:$W$15, 0),FALSE)*$E164), 0, VLOOKUP(VLOOKUP($A164, 'E4 TB Allocation Details'!$A$18:$L$214, MATCH("A &amp; G ID", 'E4 TB Allocation Details'!$A$18:$L$18, 0),FALSE), 'E2 Allocators'!$B$15:$W$361, MATCH('O5 Details by Class &amp; Accounts'!CB$18, 'E2 Allocators'!$B$15:$W$15, 0),FALSE)*$E164)</f>
        <v>0</v>
      </c>
      <c r="CC164" s="1321">
        <f>IF(ISERROR(VLOOKUP(VLOOKUP($A164, 'E4 TB Allocation Details'!$A$18:$L$214, MATCH("A &amp; G ID", 'E4 TB Allocation Details'!$A$18:$L$18, 0),FALSE), 'E2 Allocators'!$B$15:$W$361, MATCH('O5 Details by Class &amp; Accounts'!CC$18, 'E2 Allocators'!$B$15:$W$15, 0),FALSE)*$E164), 0, VLOOKUP(VLOOKUP($A164, 'E4 TB Allocation Details'!$A$18:$L$214, MATCH("A &amp; G ID", 'E4 TB Allocation Details'!$A$18:$L$18, 0),FALSE), 'E2 Allocators'!$B$15:$W$361, MATCH('O5 Details by Class &amp; Accounts'!CC$18, 'E2 Allocators'!$B$15:$W$15, 0),FALSE)*$E164)</f>
        <v>0</v>
      </c>
      <c r="CD164" s="1321">
        <f>IF(ISERROR(VLOOKUP(VLOOKUP($A164, 'E4 TB Allocation Details'!$A$18:$L$214, MATCH("A &amp; G ID", 'E4 TB Allocation Details'!$A$18:$L$18, 0),FALSE), 'E2 Allocators'!$B$15:$W$361, MATCH('O5 Details by Class &amp; Accounts'!CD$18, 'E2 Allocators'!$B$15:$W$15, 0),FALSE)*$E164), 0, VLOOKUP(VLOOKUP($A164, 'E4 TB Allocation Details'!$A$18:$L$214, MATCH("A &amp; G ID", 'E4 TB Allocation Details'!$A$18:$L$18, 0),FALSE), 'E2 Allocators'!$B$15:$W$361, MATCH('O5 Details by Class &amp; Accounts'!CD$18, 'E2 Allocators'!$B$15:$W$15, 0),FALSE)*$E164)</f>
        <v>0</v>
      </c>
      <c r="CE164" s="1321">
        <f>IF(ISERROR(VLOOKUP(VLOOKUP($A164, 'E4 TB Allocation Details'!$A$18:$L$214, MATCH("A &amp; G ID", 'E4 TB Allocation Details'!$A$18:$L$18, 0),FALSE), 'E2 Allocators'!$B$15:$W$361, MATCH('O5 Details by Class &amp; Accounts'!CE$18, 'E2 Allocators'!$B$15:$W$15, 0),FALSE)*$E164), 0, VLOOKUP(VLOOKUP($A164, 'E4 TB Allocation Details'!$A$18:$L$214, MATCH("A &amp; G ID", 'E4 TB Allocation Details'!$A$18:$L$18, 0),FALSE), 'E2 Allocators'!$B$15:$W$361, MATCH('O5 Details by Class &amp; Accounts'!CE$18, 'E2 Allocators'!$B$15:$W$15, 0),FALSE)*$E164)</f>
        <v>0</v>
      </c>
      <c r="CF164" s="1321">
        <f>IF(ISERROR(VLOOKUP(VLOOKUP($A164, 'E4 TB Allocation Details'!$A$18:$L$214, MATCH("A &amp; G ID", 'E4 TB Allocation Details'!$A$18:$L$18, 0),FALSE), 'E2 Allocators'!$B$15:$W$361, MATCH('O5 Details by Class &amp; Accounts'!CF$18, 'E2 Allocators'!$B$15:$W$15, 0),FALSE)*$E164), 0, VLOOKUP(VLOOKUP($A164, 'E4 TB Allocation Details'!$A$18:$L$214, MATCH("A &amp; G ID", 'E4 TB Allocation Details'!$A$18:$L$18, 0),FALSE), 'E2 Allocators'!$B$15:$W$361, MATCH('O5 Details by Class &amp; Accounts'!CF$18, 'E2 Allocators'!$B$15:$W$15, 0),FALSE)*$E164)</f>
        <v>0</v>
      </c>
      <c r="CG164" s="1321">
        <f>IF(ISERROR(VLOOKUP(VLOOKUP($A164, 'E4 TB Allocation Details'!$A$18:$L$214, MATCH("A &amp; G ID", 'E4 TB Allocation Details'!$A$18:$L$18, 0),FALSE), 'E2 Allocators'!$B$15:$W$361, MATCH('O5 Details by Class &amp; Accounts'!CG$18, 'E2 Allocators'!$B$15:$W$15, 0),FALSE)*$E164), 0, VLOOKUP(VLOOKUP($A164, 'E4 TB Allocation Details'!$A$18:$L$214, MATCH("A &amp; G ID", 'E4 TB Allocation Details'!$A$18:$L$18, 0),FALSE), 'E2 Allocators'!$B$15:$W$361, MATCH('O5 Details by Class &amp; Accounts'!CG$18, 'E2 Allocators'!$B$15:$W$15, 0),FALSE)*$E164)</f>
        <v>0</v>
      </c>
      <c r="CH164" s="1321">
        <f>IF(ISERROR(VLOOKUP(VLOOKUP($A164, 'E4 TB Allocation Details'!$A$18:$L$214, MATCH("A &amp; G ID", 'E4 TB Allocation Details'!$A$18:$L$18, 0),FALSE), 'E2 Allocators'!$B$15:$W$361, MATCH('O5 Details by Class &amp; Accounts'!CH$18, 'E2 Allocators'!$B$15:$W$15, 0),FALSE)*$E164), 0, VLOOKUP(VLOOKUP($A164, 'E4 TB Allocation Details'!$A$18:$L$214, MATCH("A &amp; G ID", 'E4 TB Allocation Details'!$A$18:$L$18, 0),FALSE), 'E2 Allocators'!$B$15:$W$361, MATCH('O5 Details by Class &amp; Accounts'!CH$18, 'E2 Allocators'!$B$15:$W$15, 0),FALSE)*$E164)</f>
        <v>0</v>
      </c>
      <c r="CI164" s="1321">
        <f>IF(ISERROR(VLOOKUP(VLOOKUP($A164, 'E4 TB Allocation Details'!$A$18:$L$214, MATCH("A &amp; G ID", 'E4 TB Allocation Details'!$A$18:$L$18, 0),FALSE), 'E2 Allocators'!$B$15:$W$361, MATCH('O5 Details by Class &amp; Accounts'!CI$18, 'E2 Allocators'!$B$15:$W$15, 0),FALSE)*$E164), 0, VLOOKUP(VLOOKUP($A164, 'E4 TB Allocation Details'!$A$18:$L$214, MATCH("A &amp; G ID", 'E4 TB Allocation Details'!$A$18:$L$18, 0),FALSE), 'E2 Allocators'!$B$15:$W$361, MATCH('O5 Details by Class &amp; Accounts'!CI$18, 'E2 Allocators'!$B$15:$W$15, 0),FALSE)*$E164)</f>
        <v>0</v>
      </c>
      <c r="CJ164" s="1321">
        <f>IF(ISERROR(VLOOKUP(VLOOKUP($A164, 'E4 TB Allocation Details'!$A$18:$L$214, MATCH("A &amp; G ID", 'E4 TB Allocation Details'!$A$18:$L$18, 0),FALSE), 'E2 Allocators'!$B$15:$W$361, MATCH('O5 Details by Class &amp; Accounts'!CJ$18, 'E2 Allocators'!$B$15:$W$15, 0),FALSE)*$E164), 0, VLOOKUP(VLOOKUP($A164, 'E4 TB Allocation Details'!$A$18:$L$214, MATCH("A &amp; G ID", 'E4 TB Allocation Details'!$A$18:$L$18, 0),FALSE), 'E2 Allocators'!$B$15:$W$361, MATCH('O5 Details by Class &amp; Accounts'!CJ$18, 'E2 Allocators'!$B$15:$W$15, 0),FALSE)*$E164)</f>
        <v>0</v>
      </c>
      <c r="CK164" s="1321">
        <f>IF(ISERROR(VLOOKUP(VLOOKUP($A164, 'E4 TB Allocation Details'!$A$18:$L$214, MATCH("A &amp; G ID", 'E4 TB Allocation Details'!$A$18:$L$18, 0),FALSE), 'E2 Allocators'!$B$15:$W$361, MATCH('O5 Details by Class &amp; Accounts'!CK$18, 'E2 Allocators'!$B$15:$W$15, 0),FALSE)*$E164), 0, VLOOKUP(VLOOKUP($A164, 'E4 TB Allocation Details'!$A$18:$L$214, MATCH("A &amp; G ID", 'E4 TB Allocation Details'!$A$18:$L$18, 0),FALSE), 'E2 Allocators'!$B$15:$W$361, MATCH('O5 Details by Class &amp; Accounts'!CK$18, 'E2 Allocators'!$B$15:$W$15, 0),FALSE)*$E164)</f>
        <v>0</v>
      </c>
      <c r="CL164" s="1321">
        <f>IF(ISERROR(VLOOKUP(VLOOKUP($A164, 'E4 TB Allocation Details'!$A$18:$L$214, MATCH("A &amp; G ID", 'E4 TB Allocation Details'!$A$18:$L$18, 0),FALSE), 'E2 Allocators'!$B$15:$W$361, MATCH('O5 Details by Class &amp; Accounts'!CL$18, 'E2 Allocators'!$B$15:$W$15, 0),FALSE)*$E164), 0, VLOOKUP(VLOOKUP($A164, 'E4 TB Allocation Details'!$A$18:$L$214, MATCH("A &amp; G ID", 'E4 TB Allocation Details'!$A$18:$L$18, 0),FALSE), 'E2 Allocators'!$B$15:$W$361, MATCH('O5 Details by Class &amp; Accounts'!CL$18, 'E2 Allocators'!$B$15:$W$15, 0),FALSE)*$E164)</f>
        <v>0</v>
      </c>
      <c r="CM164" s="1321">
        <f>IF(ISERROR(VLOOKUP(VLOOKUP($A164, 'E4 TB Allocation Details'!$A$18:$L$214, MATCH("A &amp; G ID", 'E4 TB Allocation Details'!$A$18:$L$18, 0),FALSE), 'E2 Allocators'!$B$15:$W$361, MATCH('O5 Details by Class &amp; Accounts'!CM$18, 'E2 Allocators'!$B$15:$W$15, 0),FALSE)*$E164), 0, VLOOKUP(VLOOKUP($A164, 'E4 TB Allocation Details'!$A$18:$L$214, MATCH("A &amp; G ID", 'E4 TB Allocation Details'!$A$18:$L$18, 0),FALSE), 'E2 Allocators'!$B$15:$W$361, MATCH('O5 Details by Class &amp; Accounts'!CM$18, 'E2 Allocators'!$B$15:$W$15, 0),FALSE)*$E164)</f>
        <v>0</v>
      </c>
      <c r="CN164" s="1321">
        <f t="shared" si="42"/>
        <v>0</v>
      </c>
      <c r="CO164" s="1650">
        <f t="shared" si="43"/>
        <v>-1.1368683772161603E-13</v>
      </c>
      <c r="CQ164" s="1898">
        <v>1850</v>
      </c>
    </row>
    <row r="165" spans="1:95" s="64" customFormat="1" ht="12.75">
      <c r="A165" s="1094">
        <v>5175</v>
      </c>
      <c r="B165" s="1095" t="s">
        <v>1540</v>
      </c>
      <c r="C165" s="1647">
        <f>IF(ISERROR(VLOOKUP($A165,'I3 TB Data'!$A$19:$H$484,MATCH('O5 Details by Class &amp; Accounts'!$C$18, 'I3 TB Data'!$A$19:$H$19,0),0)), 0, VLOOKUP($A165,'I3 TB Data'!$A$19:$H$484,MATCH('O5 Details by Class &amp; Accounts'!$C$18,'I3 TB Data'!$A$19:$H$19,0),0))</f>
        <v>32000</v>
      </c>
      <c r="D165" s="1648"/>
      <c r="E165" s="1647">
        <f t="shared" si="44"/>
        <v>32000</v>
      </c>
      <c r="F165" s="1649">
        <f>IF(ISERROR(VLOOKUP($A165, 'E1 Categorization'!A33:E124, MATCH("Customer Component", 'E1 Categorization'!$A$33:$E$33,0), 0)), 0, IF(VLOOKUP($A165, 'E1 Categorization'!A33:E124, MATCH("Customer Component", 'E1 Categorization'!$A$33:$E$33,0), 0)=0, 'O5 Details by Class &amp; Accounts'!$E165, IF(AND(VLOOKUP($A165, 'E1 Categorization'!A33:E124, MATCH("Customer Component", 'E1 Categorization'!$A$33:$E$33,0), 0) &gt;0, VLOOKUP($A165, 'E1 Categorization'!A33:E124, MATCH("Customer Component", 'E1 Categorization'!$A$33:$E$33,0), 0)&lt;1), 'O5 Details by Class &amp; Accounts'!$E165*(1-VLOOKUP($A165, 'E1 Categorization'!A33:E124, MATCH("Customer Component", 'E1 Categorization'!$A$33:$E$33,0), 0)), 0)))</f>
        <v>0</v>
      </c>
      <c r="G165" s="1649">
        <f>IF(ISERROR(VLOOKUP($A165, 'E1 Categorization'!A33:E124, MATCH("Customer Component", 'E1 Categorization'!$A$33:$E$33,0), 0)),0, IF(VLOOKUP($A165, 'E1 Categorization'!A33:E124, MATCH("Customer Component", 'E1 Categorization'!$A$33:$E$33,0), 0)=0, 0, IF(AND(VLOOKUP($A165, 'E1 Categorization'!A33:E124, MATCH("Customer Component", 'E1 Categorization'!$A$33:$E$33,0), 0) &gt;0, VLOOKUP($A165, 'E1 Categorization'!A33:E124, MATCH("Customer Component", 'E1 Categorization'!$A$33:$E$33,0), 0)&lt;1), 'O5 Details by Class &amp; Accounts'!$E165*(VLOOKUP($A165, 'E1 Categorization'!A33:E124, MATCH("Customer Component", 'E1 Categorization'!$A$33:$E$33,0), 0)), 'O5 Details by Class &amp; Accounts'!$E165)))</f>
        <v>32000</v>
      </c>
      <c r="H165" s="1321">
        <f t="shared" si="38"/>
        <v>32000</v>
      </c>
      <c r="I165" s="1321">
        <f>IF(ISERROR(VLOOKUP(VLOOKUP($A165, 'E4 TB Allocation Details'!$A$18:$L$214, MATCH("Demand ID", 'E4 TB Allocation Details'!$A$18:$L$18, 0),FALSE), 'E2 Allocators'!$B$15:$W$361, MATCH('O5 Details by Class &amp; Accounts'!I$18, 'E2 Allocators'!$B$15:$W$15, 0),FALSE)*$F165), 0, VLOOKUP(VLOOKUP($A165, 'E4 TB Allocation Details'!$A$18:$L$214, MATCH("Demand ID", 'E4 TB Allocation Details'!$A$18:$L$18, 0),FALSE), 'E2 Allocators'!$B$15:$W$361, MATCH('O5 Details by Class &amp; Accounts'!I$18, 'E2 Allocators'!$B$15:$W$15, 0),FALSE)*$F165)</f>
        <v>0</v>
      </c>
      <c r="J165" s="1321">
        <f>IF(ISERROR(VLOOKUP(VLOOKUP($A165, 'E4 TB Allocation Details'!$A$18:$L$214, MATCH("Demand ID", 'E4 TB Allocation Details'!$A$18:$L$18, 0),FALSE), 'E2 Allocators'!$B$15:$W$361, MATCH('O5 Details by Class &amp; Accounts'!J$18, 'E2 Allocators'!$B$15:$W$15, 0),FALSE)*$F165), 0, VLOOKUP(VLOOKUP($A165, 'E4 TB Allocation Details'!$A$18:$L$214, MATCH("Demand ID", 'E4 TB Allocation Details'!$A$18:$L$18, 0),FALSE), 'E2 Allocators'!$B$15:$W$361, MATCH('O5 Details by Class &amp; Accounts'!J$18, 'E2 Allocators'!$B$15:$W$15, 0),FALSE)*$F165)</f>
        <v>0</v>
      </c>
      <c r="K165" s="1321">
        <f>IF(ISERROR(VLOOKUP(VLOOKUP($A165, 'E4 TB Allocation Details'!$A$18:$L$214, MATCH("Demand ID", 'E4 TB Allocation Details'!$A$18:$L$18, 0),FALSE), 'E2 Allocators'!$B$15:$W$361, MATCH('O5 Details by Class &amp; Accounts'!K$18, 'E2 Allocators'!$B$15:$W$15, 0),FALSE)*$F165), 0, VLOOKUP(VLOOKUP($A165, 'E4 TB Allocation Details'!$A$18:$L$214, MATCH("Demand ID", 'E4 TB Allocation Details'!$A$18:$L$18, 0),FALSE), 'E2 Allocators'!$B$15:$W$361, MATCH('O5 Details by Class &amp; Accounts'!K$18, 'E2 Allocators'!$B$15:$W$15, 0),FALSE)*$F165)</f>
        <v>0</v>
      </c>
      <c r="L165" s="1321">
        <f>IF(ISERROR(VLOOKUP(VLOOKUP($A165, 'E4 TB Allocation Details'!$A$18:$L$214, MATCH("Demand ID", 'E4 TB Allocation Details'!$A$18:$L$18, 0),FALSE), 'E2 Allocators'!$B$15:$W$361, MATCH('O5 Details by Class &amp; Accounts'!L$18, 'E2 Allocators'!$B$15:$W$15, 0),FALSE)*$F165), 0, VLOOKUP(VLOOKUP($A165, 'E4 TB Allocation Details'!$A$18:$L$214, MATCH("Demand ID", 'E4 TB Allocation Details'!$A$18:$L$18, 0),FALSE), 'E2 Allocators'!$B$15:$W$361, MATCH('O5 Details by Class &amp; Accounts'!L$18, 'E2 Allocators'!$B$15:$W$15, 0),FALSE)*$F165)</f>
        <v>0</v>
      </c>
      <c r="M165" s="1321">
        <f>IF(ISERROR(VLOOKUP(VLOOKUP($A165, 'E4 TB Allocation Details'!$A$18:$L$214, MATCH("Demand ID", 'E4 TB Allocation Details'!$A$18:$L$18, 0),FALSE), 'E2 Allocators'!$B$15:$W$361, MATCH('O5 Details by Class &amp; Accounts'!M$18, 'E2 Allocators'!$B$15:$W$15, 0),FALSE)*$F165), 0, VLOOKUP(VLOOKUP($A165, 'E4 TB Allocation Details'!$A$18:$L$214, MATCH("Demand ID", 'E4 TB Allocation Details'!$A$18:$L$18, 0),FALSE), 'E2 Allocators'!$B$15:$W$361, MATCH('O5 Details by Class &amp; Accounts'!M$18, 'E2 Allocators'!$B$15:$W$15, 0),FALSE)*$F165)</f>
        <v>0</v>
      </c>
      <c r="N165" s="1321">
        <f>IF(ISERROR(VLOOKUP(VLOOKUP($A165, 'E4 TB Allocation Details'!$A$18:$L$214, MATCH("Demand ID", 'E4 TB Allocation Details'!$A$18:$L$18, 0),FALSE), 'E2 Allocators'!$B$15:$W$361, MATCH('O5 Details by Class &amp; Accounts'!N$18, 'E2 Allocators'!$B$15:$W$15, 0),FALSE)*$F165), 0, VLOOKUP(VLOOKUP($A165, 'E4 TB Allocation Details'!$A$18:$L$214, MATCH("Demand ID", 'E4 TB Allocation Details'!$A$18:$L$18, 0),FALSE), 'E2 Allocators'!$B$15:$W$361, MATCH('O5 Details by Class &amp; Accounts'!N$18, 'E2 Allocators'!$B$15:$W$15, 0),FALSE)*$F165)</f>
        <v>0</v>
      </c>
      <c r="O165" s="1321">
        <f>IF(ISERROR(VLOOKUP(VLOOKUP($A165, 'E4 TB Allocation Details'!$A$18:$L$214, MATCH("Demand ID", 'E4 TB Allocation Details'!$A$18:$L$18, 0),FALSE), 'E2 Allocators'!$B$15:$W$361, MATCH('O5 Details by Class &amp; Accounts'!O$18, 'E2 Allocators'!$B$15:$W$15, 0),FALSE)*$F165), 0, VLOOKUP(VLOOKUP($A165, 'E4 TB Allocation Details'!$A$18:$L$214, MATCH("Demand ID", 'E4 TB Allocation Details'!$A$18:$L$18, 0),FALSE), 'E2 Allocators'!$B$15:$W$361, MATCH('O5 Details by Class &amp; Accounts'!O$18, 'E2 Allocators'!$B$15:$W$15, 0),FALSE)*$F165)</f>
        <v>0</v>
      </c>
      <c r="P165" s="1321">
        <f>IF(ISERROR(VLOOKUP(VLOOKUP($A165, 'E4 TB Allocation Details'!$A$18:$L$214, MATCH("Demand ID", 'E4 TB Allocation Details'!$A$18:$L$18, 0),FALSE), 'E2 Allocators'!$B$15:$W$361, MATCH('O5 Details by Class &amp; Accounts'!P$18, 'E2 Allocators'!$B$15:$W$15, 0),FALSE)*$F165), 0, VLOOKUP(VLOOKUP($A165, 'E4 TB Allocation Details'!$A$18:$L$214, MATCH("Demand ID", 'E4 TB Allocation Details'!$A$18:$L$18, 0),FALSE), 'E2 Allocators'!$B$15:$W$361, MATCH('O5 Details by Class &amp; Accounts'!P$18, 'E2 Allocators'!$B$15:$W$15, 0),FALSE)*$F165)</f>
        <v>0</v>
      </c>
      <c r="Q165" s="1321">
        <f>IF(ISERROR(VLOOKUP(VLOOKUP($A165, 'E4 TB Allocation Details'!$A$18:$L$214, MATCH("Demand ID", 'E4 TB Allocation Details'!$A$18:$L$18, 0),FALSE), 'E2 Allocators'!$B$15:$W$361, MATCH('O5 Details by Class &amp; Accounts'!Q$18, 'E2 Allocators'!$B$15:$W$15, 0),FALSE)*$F165), 0, VLOOKUP(VLOOKUP($A165, 'E4 TB Allocation Details'!$A$18:$L$214, MATCH("Demand ID", 'E4 TB Allocation Details'!$A$18:$L$18, 0),FALSE), 'E2 Allocators'!$B$15:$W$361, MATCH('O5 Details by Class &amp; Accounts'!Q$18, 'E2 Allocators'!$B$15:$W$15, 0),FALSE)*$F165)</f>
        <v>0</v>
      </c>
      <c r="R165" s="1321">
        <f>IF(ISERROR(VLOOKUP(VLOOKUP($A165, 'E4 TB Allocation Details'!$A$18:$L$214, MATCH("Demand ID", 'E4 TB Allocation Details'!$A$18:$L$18, 0),FALSE), 'E2 Allocators'!$B$15:$W$361, MATCH('O5 Details by Class &amp; Accounts'!R$18, 'E2 Allocators'!$B$15:$W$15, 0),FALSE)*$F165), 0, VLOOKUP(VLOOKUP($A165, 'E4 TB Allocation Details'!$A$18:$L$214, MATCH("Demand ID", 'E4 TB Allocation Details'!$A$18:$L$18, 0),FALSE), 'E2 Allocators'!$B$15:$W$361, MATCH('O5 Details by Class &amp; Accounts'!R$18, 'E2 Allocators'!$B$15:$W$15, 0),FALSE)*$F165)</f>
        <v>0</v>
      </c>
      <c r="S165" s="1321">
        <f>IF(ISERROR(VLOOKUP(VLOOKUP($A165, 'E4 TB Allocation Details'!$A$18:$L$214, MATCH("Demand ID", 'E4 TB Allocation Details'!$A$18:$L$18, 0),FALSE), 'E2 Allocators'!$B$15:$W$361, MATCH('O5 Details by Class &amp; Accounts'!S$18, 'E2 Allocators'!$B$15:$W$15, 0),FALSE)*$F165), 0, VLOOKUP(VLOOKUP($A165, 'E4 TB Allocation Details'!$A$18:$L$214, MATCH("Demand ID", 'E4 TB Allocation Details'!$A$18:$L$18, 0),FALSE), 'E2 Allocators'!$B$15:$W$361, MATCH('O5 Details by Class &amp; Accounts'!S$18, 'E2 Allocators'!$B$15:$W$15, 0),FALSE)*$F165)</f>
        <v>0</v>
      </c>
      <c r="T165" s="1321">
        <f>IF(ISERROR(VLOOKUP(VLOOKUP($A165, 'E4 TB Allocation Details'!$A$18:$L$214, MATCH("Demand ID", 'E4 TB Allocation Details'!$A$18:$L$18, 0),FALSE), 'E2 Allocators'!$B$15:$W$361, MATCH('O5 Details by Class &amp; Accounts'!T$18, 'E2 Allocators'!$B$15:$W$15, 0),FALSE)*$F165), 0, VLOOKUP(VLOOKUP($A165, 'E4 TB Allocation Details'!$A$18:$L$214, MATCH("Demand ID", 'E4 TB Allocation Details'!$A$18:$L$18, 0),FALSE), 'E2 Allocators'!$B$15:$W$361, MATCH('O5 Details by Class &amp; Accounts'!T$18, 'E2 Allocators'!$B$15:$W$15, 0),FALSE)*$F165)</f>
        <v>0</v>
      </c>
      <c r="U165" s="1321">
        <f>IF(ISERROR(VLOOKUP(VLOOKUP($A165, 'E4 TB Allocation Details'!$A$18:$L$214, MATCH("Demand ID", 'E4 TB Allocation Details'!$A$18:$L$18, 0),FALSE), 'E2 Allocators'!$B$15:$W$361, MATCH('O5 Details by Class &amp; Accounts'!U$18, 'E2 Allocators'!$B$15:$W$15, 0),FALSE)*$F165), 0, VLOOKUP(VLOOKUP($A165, 'E4 TB Allocation Details'!$A$18:$L$214, MATCH("Demand ID", 'E4 TB Allocation Details'!$A$18:$L$18, 0),FALSE), 'E2 Allocators'!$B$15:$W$361, MATCH('O5 Details by Class &amp; Accounts'!U$18, 'E2 Allocators'!$B$15:$W$15, 0),FALSE)*$F165)</f>
        <v>0</v>
      </c>
      <c r="V165" s="1321">
        <f>IF(ISERROR(VLOOKUP(VLOOKUP($A165, 'E4 TB Allocation Details'!$A$18:$L$214, MATCH("Demand ID", 'E4 TB Allocation Details'!$A$18:$L$18, 0),FALSE), 'E2 Allocators'!$B$15:$W$361, MATCH('O5 Details by Class &amp; Accounts'!V$18, 'E2 Allocators'!$B$15:$W$15, 0),FALSE)*$F165), 0, VLOOKUP(VLOOKUP($A165, 'E4 TB Allocation Details'!$A$18:$L$214, MATCH("Demand ID", 'E4 TB Allocation Details'!$A$18:$L$18, 0),FALSE), 'E2 Allocators'!$B$15:$W$361, MATCH('O5 Details by Class &amp; Accounts'!V$18, 'E2 Allocators'!$B$15:$W$15, 0),FALSE)*$F165)</f>
        <v>0</v>
      </c>
      <c r="W165" s="1321">
        <f>IF(ISERROR(VLOOKUP(VLOOKUP($A165, 'E4 TB Allocation Details'!$A$18:$L$214, MATCH("Demand ID", 'E4 TB Allocation Details'!$A$18:$L$18, 0),FALSE), 'E2 Allocators'!$B$15:$W$361, MATCH('O5 Details by Class &amp; Accounts'!W$18, 'E2 Allocators'!$B$15:$W$15, 0),FALSE)*$F165), 0, VLOOKUP(VLOOKUP($A165, 'E4 TB Allocation Details'!$A$18:$L$214, MATCH("Demand ID", 'E4 TB Allocation Details'!$A$18:$L$18, 0),FALSE), 'E2 Allocators'!$B$15:$W$361, MATCH('O5 Details by Class &amp; Accounts'!W$18, 'E2 Allocators'!$B$15:$W$15, 0),FALSE)*$F165)</f>
        <v>0</v>
      </c>
      <c r="X165" s="1321">
        <f>IF(ISERROR(VLOOKUP(VLOOKUP($A165, 'E4 TB Allocation Details'!$A$18:$L$214, MATCH("Demand ID", 'E4 TB Allocation Details'!$A$18:$L$18, 0),FALSE), 'E2 Allocators'!$B$15:$W$361, MATCH('O5 Details by Class &amp; Accounts'!X$18, 'E2 Allocators'!$B$15:$W$15, 0),FALSE)*$F165), 0, VLOOKUP(VLOOKUP($A165, 'E4 TB Allocation Details'!$A$18:$L$214, MATCH("Demand ID", 'E4 TB Allocation Details'!$A$18:$L$18, 0),FALSE), 'E2 Allocators'!$B$15:$W$361, MATCH('O5 Details by Class &amp; Accounts'!X$18, 'E2 Allocators'!$B$15:$W$15, 0),FALSE)*$F165)</f>
        <v>0</v>
      </c>
      <c r="Y165" s="1321">
        <f>IF(ISERROR(VLOOKUP(VLOOKUP($A165, 'E4 TB Allocation Details'!$A$18:$L$214, MATCH("Demand ID", 'E4 TB Allocation Details'!$A$18:$L$18, 0),FALSE), 'E2 Allocators'!$B$15:$W$361, MATCH('O5 Details by Class &amp; Accounts'!Y$18, 'E2 Allocators'!$B$15:$W$15, 0),FALSE)*$F165), 0, VLOOKUP(VLOOKUP($A165, 'E4 TB Allocation Details'!$A$18:$L$214, MATCH("Demand ID", 'E4 TB Allocation Details'!$A$18:$L$18, 0),FALSE), 'E2 Allocators'!$B$15:$W$361, MATCH('O5 Details by Class &amp; Accounts'!Y$18, 'E2 Allocators'!$B$15:$W$15, 0),FALSE)*$F165)</f>
        <v>0</v>
      </c>
      <c r="Z165" s="1321">
        <f>IF(ISERROR(VLOOKUP(VLOOKUP($A165, 'E4 TB Allocation Details'!$A$18:$L$214, MATCH("Demand ID", 'E4 TB Allocation Details'!$A$18:$L$18, 0),FALSE), 'E2 Allocators'!$B$15:$W$361, MATCH('O5 Details by Class &amp; Accounts'!Z$18, 'E2 Allocators'!$B$15:$W$15, 0),FALSE)*$F165), 0, VLOOKUP(VLOOKUP($A165, 'E4 TB Allocation Details'!$A$18:$L$214, MATCH("Demand ID", 'E4 TB Allocation Details'!$A$18:$L$18, 0),FALSE), 'E2 Allocators'!$B$15:$W$361, MATCH('O5 Details by Class &amp; Accounts'!Z$18, 'E2 Allocators'!$B$15:$W$15, 0),FALSE)*$F165)</f>
        <v>0</v>
      </c>
      <c r="AA165" s="1321">
        <f>IF(ISERROR(VLOOKUP(VLOOKUP($A165, 'E4 TB Allocation Details'!$A$18:$L$214, MATCH("Demand ID", 'E4 TB Allocation Details'!$A$18:$L$18, 0),FALSE), 'E2 Allocators'!$B$15:$W$361, MATCH('O5 Details by Class &amp; Accounts'!AA$18, 'E2 Allocators'!$B$15:$W$15, 0),FALSE)*$F165), 0, VLOOKUP(VLOOKUP($A165, 'E4 TB Allocation Details'!$A$18:$L$214, MATCH("Demand ID", 'E4 TB Allocation Details'!$A$18:$L$18, 0),FALSE), 'E2 Allocators'!$B$15:$W$361, MATCH('O5 Details by Class &amp; Accounts'!AA$18, 'E2 Allocators'!$B$15:$W$15, 0),FALSE)*$F165)</f>
        <v>0</v>
      </c>
      <c r="AB165" s="1321">
        <f>IF(ISERROR(VLOOKUP(VLOOKUP($A165, 'E4 TB Allocation Details'!$A$18:$L$214, MATCH("Demand ID", 'E4 TB Allocation Details'!$A$18:$L$18, 0),FALSE), 'E2 Allocators'!$B$15:$W$361, MATCH('O5 Details by Class &amp; Accounts'!AB$18, 'E2 Allocators'!$B$15:$W$15, 0),FALSE)*$F165), 0, VLOOKUP(VLOOKUP($A165, 'E4 TB Allocation Details'!$A$18:$L$214, MATCH("Demand ID", 'E4 TB Allocation Details'!$A$18:$L$18, 0),FALSE), 'E2 Allocators'!$B$15:$W$361, MATCH('O5 Details by Class &amp; Accounts'!AB$18, 'E2 Allocators'!$B$15:$W$15, 0),FALSE)*$F165)</f>
        <v>0</v>
      </c>
      <c r="AC165" s="1321">
        <f t="shared" si="39"/>
        <v>0</v>
      </c>
      <c r="AD165" s="1321">
        <f>IF(ISERROR(VLOOKUP(VLOOKUP($A165, 'E4 TB Allocation Details'!$A$18:$L$214, MATCH("Customer ID", 'E4 TB Allocation Details'!$A$18:$L$18, 0),FALSE), 'E2 Allocators'!$B$15:$W$361, MATCH('O5 Details by Class &amp; Accounts'!AD$18, 'E2 Allocators'!$B$15:$W$15, 0),FALSE)*$G165), 0, VLOOKUP(VLOOKUP($A165, 'E4 TB Allocation Details'!$A$18:$L$214, MATCH("Customer ID", 'E4 TB Allocation Details'!$A$18:$L$18, 0),FALSE), 'E2 Allocators'!$B$15:$W$361, MATCH('O5 Details by Class &amp; Accounts'!AD$18, 'E2 Allocators'!$B$15:$W$15, 0),FALSE)*$G165)</f>
        <v>23153.777777777777</v>
      </c>
      <c r="AE165" s="1321">
        <f>IF(ISERROR(VLOOKUP(VLOOKUP($A165, 'E4 TB Allocation Details'!$A$18:$L$214, MATCH("Customer ID", 'E4 TB Allocation Details'!$A$18:$L$18, 0),FALSE), 'E2 Allocators'!$B$15:$W$361, MATCH('O5 Details by Class &amp; Accounts'!AE$18, 'E2 Allocators'!$B$15:$W$15, 0),FALSE)*$G165), 0, VLOOKUP(VLOOKUP($A165, 'E4 TB Allocation Details'!$A$18:$L$214, MATCH("Customer ID", 'E4 TB Allocation Details'!$A$18:$L$18, 0),FALSE), 'E2 Allocators'!$B$15:$W$361, MATCH('O5 Details by Class &amp; Accounts'!AE$18, 'E2 Allocators'!$B$15:$W$15, 0),FALSE)*$G165)</f>
        <v>7674.3111111111111</v>
      </c>
      <c r="AF165" s="1321">
        <f>IF(ISERROR(VLOOKUP(VLOOKUP($A165, 'E4 TB Allocation Details'!$A$18:$L$214, MATCH("Customer ID", 'E4 TB Allocation Details'!$A$18:$L$18, 0),FALSE), 'E2 Allocators'!$B$15:$W$361, MATCH('O5 Details by Class &amp; Accounts'!AF$18, 'E2 Allocators'!$B$15:$W$15, 0),FALSE)*$G165), 0, VLOOKUP(VLOOKUP($A165, 'E4 TB Allocation Details'!$A$18:$L$214, MATCH("Customer ID", 'E4 TB Allocation Details'!$A$18:$L$18, 0),FALSE), 'E2 Allocators'!$B$15:$W$361, MATCH('O5 Details by Class &amp; Accounts'!AF$18, 'E2 Allocators'!$B$15:$W$15, 0),FALSE)*$G165)</f>
        <v>1171.911111111111</v>
      </c>
      <c r="AG165" s="1321">
        <f>IF(ISERROR(VLOOKUP(VLOOKUP($A165, 'E4 TB Allocation Details'!$A$18:$L$214, MATCH("Customer ID", 'E4 TB Allocation Details'!$A$18:$L$18, 0),FALSE), 'E2 Allocators'!$B$15:$W$361, MATCH('O5 Details by Class &amp; Accounts'!AG$18, 'E2 Allocators'!$B$15:$W$15, 0),FALSE)*$G165), 0, VLOOKUP(VLOOKUP($A165, 'E4 TB Allocation Details'!$A$18:$L$214, MATCH("Customer ID", 'E4 TB Allocation Details'!$A$18:$L$18, 0),FALSE), 'E2 Allocators'!$B$15:$W$361, MATCH('O5 Details by Class &amp; Accounts'!AG$18, 'E2 Allocators'!$B$15:$W$15, 0),FALSE)*$G165)</f>
        <v>0</v>
      </c>
      <c r="AH165" s="1321">
        <f>IF(ISERROR(VLOOKUP(VLOOKUP($A165, 'E4 TB Allocation Details'!$A$18:$L$214, MATCH("Customer ID", 'E4 TB Allocation Details'!$A$18:$L$18, 0),FALSE), 'E2 Allocators'!$B$15:$W$361, MATCH('O5 Details by Class &amp; Accounts'!AH$18, 'E2 Allocators'!$B$15:$W$15, 0),FALSE)*$G165), 0, VLOOKUP(VLOOKUP($A165, 'E4 TB Allocation Details'!$A$18:$L$214, MATCH("Customer ID", 'E4 TB Allocation Details'!$A$18:$L$18, 0),FALSE), 'E2 Allocators'!$B$15:$W$361, MATCH('O5 Details by Class &amp; Accounts'!AH$18, 'E2 Allocators'!$B$15:$W$15, 0),FALSE)*$G165)</f>
        <v>0</v>
      </c>
      <c r="AI165" s="1321">
        <f>IF(ISERROR(VLOOKUP(VLOOKUP($A165, 'E4 TB Allocation Details'!$A$18:$L$214, MATCH("Customer ID", 'E4 TB Allocation Details'!$A$18:$L$18, 0),FALSE), 'E2 Allocators'!$B$15:$W$361, MATCH('O5 Details by Class &amp; Accounts'!AI$18, 'E2 Allocators'!$B$15:$W$15, 0),FALSE)*$G165), 0, VLOOKUP(VLOOKUP($A165, 'E4 TB Allocation Details'!$A$18:$L$214, MATCH("Customer ID", 'E4 TB Allocation Details'!$A$18:$L$18, 0),FALSE), 'E2 Allocators'!$B$15:$W$361, MATCH('O5 Details by Class &amp; Accounts'!AI$18, 'E2 Allocators'!$B$15:$W$15, 0),FALSE)*$G165)</f>
        <v>0</v>
      </c>
      <c r="AJ165" s="1321">
        <f>IF(ISERROR(VLOOKUP(VLOOKUP($A165, 'E4 TB Allocation Details'!$A$18:$L$214, MATCH("Customer ID", 'E4 TB Allocation Details'!$A$18:$L$18, 0),FALSE), 'E2 Allocators'!$B$15:$W$361, MATCH('O5 Details by Class &amp; Accounts'!AJ$18, 'E2 Allocators'!$B$15:$W$15, 0),FALSE)*$G165), 0, VLOOKUP(VLOOKUP($A165, 'E4 TB Allocation Details'!$A$18:$L$214, MATCH("Customer ID", 'E4 TB Allocation Details'!$A$18:$L$18, 0),FALSE), 'E2 Allocators'!$B$15:$W$361, MATCH('O5 Details by Class &amp; Accounts'!AJ$18, 'E2 Allocators'!$B$15:$W$15, 0),FALSE)*$G165)</f>
        <v>0</v>
      </c>
      <c r="AK165" s="1321">
        <f>IF(ISERROR(VLOOKUP(VLOOKUP($A165, 'E4 TB Allocation Details'!$A$18:$L$214, MATCH("Customer ID", 'E4 TB Allocation Details'!$A$18:$L$18, 0),FALSE), 'E2 Allocators'!$B$15:$W$361, MATCH('O5 Details by Class &amp; Accounts'!AK$18, 'E2 Allocators'!$B$15:$W$15, 0),FALSE)*$G165), 0, VLOOKUP(VLOOKUP($A165, 'E4 TB Allocation Details'!$A$18:$L$214, MATCH("Customer ID", 'E4 TB Allocation Details'!$A$18:$L$18, 0),FALSE), 'E2 Allocators'!$B$15:$W$361, MATCH('O5 Details by Class &amp; Accounts'!AK$18, 'E2 Allocators'!$B$15:$W$15, 0),FALSE)*$G165)</f>
        <v>0</v>
      </c>
      <c r="AL165" s="1321">
        <f>IF(ISERROR(VLOOKUP(VLOOKUP($A165, 'E4 TB Allocation Details'!$A$18:$L$214, MATCH("Customer ID", 'E4 TB Allocation Details'!$A$18:$L$18, 0),FALSE), 'E2 Allocators'!$B$15:$W$361, MATCH('O5 Details by Class &amp; Accounts'!AL$18, 'E2 Allocators'!$B$15:$W$15, 0),FALSE)*$G165), 0, VLOOKUP(VLOOKUP($A165, 'E4 TB Allocation Details'!$A$18:$L$214, MATCH("Customer ID", 'E4 TB Allocation Details'!$A$18:$L$18, 0),FALSE), 'E2 Allocators'!$B$15:$W$361, MATCH('O5 Details by Class &amp; Accounts'!AL$18, 'E2 Allocators'!$B$15:$W$15, 0),FALSE)*$G165)</f>
        <v>0</v>
      </c>
      <c r="AM165" s="1321">
        <f>IF(ISERROR(VLOOKUP(VLOOKUP($A165, 'E4 TB Allocation Details'!$A$18:$L$214, MATCH("Customer ID", 'E4 TB Allocation Details'!$A$18:$L$18, 0),FALSE), 'E2 Allocators'!$B$15:$W$361, MATCH('O5 Details by Class &amp; Accounts'!AM$18, 'E2 Allocators'!$B$15:$W$15, 0),FALSE)*$G165), 0, VLOOKUP(VLOOKUP($A165, 'E4 TB Allocation Details'!$A$18:$L$214, MATCH("Customer ID", 'E4 TB Allocation Details'!$A$18:$L$18, 0),FALSE), 'E2 Allocators'!$B$15:$W$361, MATCH('O5 Details by Class &amp; Accounts'!AM$18, 'E2 Allocators'!$B$15:$W$15, 0),FALSE)*$G165)</f>
        <v>0</v>
      </c>
      <c r="AN165" s="1321">
        <f>IF(ISERROR(VLOOKUP(VLOOKUP($A165, 'E4 TB Allocation Details'!$A$18:$L$214, MATCH("Customer ID", 'E4 TB Allocation Details'!$A$18:$L$18, 0),FALSE), 'E2 Allocators'!$B$15:$W$361, MATCH('O5 Details by Class &amp; Accounts'!AN$18, 'E2 Allocators'!$B$15:$W$15, 0),FALSE)*$G165), 0, VLOOKUP(VLOOKUP($A165, 'E4 TB Allocation Details'!$A$18:$L$214, MATCH("Customer ID", 'E4 TB Allocation Details'!$A$18:$L$18, 0),FALSE), 'E2 Allocators'!$B$15:$W$361, MATCH('O5 Details by Class &amp; Accounts'!AN$18, 'E2 Allocators'!$B$15:$W$15, 0),FALSE)*$G165)</f>
        <v>0</v>
      </c>
      <c r="AO165" s="1321">
        <f>IF(ISERROR(VLOOKUP(VLOOKUP($A165, 'E4 TB Allocation Details'!$A$18:$L$214, MATCH("Customer ID", 'E4 TB Allocation Details'!$A$18:$L$18, 0),FALSE), 'E2 Allocators'!$B$15:$W$361, MATCH('O5 Details by Class &amp; Accounts'!AO$18, 'E2 Allocators'!$B$15:$W$15, 0),FALSE)*$G165), 0, VLOOKUP(VLOOKUP($A165, 'E4 TB Allocation Details'!$A$18:$L$214, MATCH("Customer ID", 'E4 TB Allocation Details'!$A$18:$L$18, 0),FALSE), 'E2 Allocators'!$B$15:$W$361, MATCH('O5 Details by Class &amp; Accounts'!AO$18, 'E2 Allocators'!$B$15:$W$15, 0),FALSE)*$G165)</f>
        <v>0</v>
      </c>
      <c r="AP165" s="1321">
        <f>IF(ISERROR(VLOOKUP(VLOOKUP($A165, 'E4 TB Allocation Details'!$A$18:$L$214, MATCH("Customer ID", 'E4 TB Allocation Details'!$A$18:$L$18, 0),FALSE), 'E2 Allocators'!$B$15:$W$361, MATCH('O5 Details by Class &amp; Accounts'!AP$18, 'E2 Allocators'!$B$15:$W$15, 0),FALSE)*$G165), 0, VLOOKUP(VLOOKUP($A165, 'E4 TB Allocation Details'!$A$18:$L$214, MATCH("Customer ID", 'E4 TB Allocation Details'!$A$18:$L$18, 0),FALSE), 'E2 Allocators'!$B$15:$W$361, MATCH('O5 Details by Class &amp; Accounts'!AP$18, 'E2 Allocators'!$B$15:$W$15, 0),FALSE)*$G165)</f>
        <v>0</v>
      </c>
      <c r="AQ165" s="1321">
        <f>IF(ISERROR(VLOOKUP(VLOOKUP($A165, 'E4 TB Allocation Details'!$A$18:$L$214, MATCH("Customer ID", 'E4 TB Allocation Details'!$A$18:$L$18, 0),FALSE), 'E2 Allocators'!$B$15:$W$361, MATCH('O5 Details by Class &amp; Accounts'!AQ$18, 'E2 Allocators'!$B$15:$W$15, 0),FALSE)*$G165), 0, VLOOKUP(VLOOKUP($A165, 'E4 TB Allocation Details'!$A$18:$L$214, MATCH("Customer ID", 'E4 TB Allocation Details'!$A$18:$L$18, 0),FALSE), 'E2 Allocators'!$B$15:$W$361, MATCH('O5 Details by Class &amp; Accounts'!AQ$18, 'E2 Allocators'!$B$15:$W$15, 0),FALSE)*$G165)</f>
        <v>0</v>
      </c>
      <c r="AR165" s="1321">
        <f>IF(ISERROR(VLOOKUP(VLOOKUP($A165, 'E4 TB Allocation Details'!$A$18:$L$214, MATCH("Customer ID", 'E4 TB Allocation Details'!$A$18:$L$18, 0),FALSE), 'E2 Allocators'!$B$15:$W$361, MATCH('O5 Details by Class &amp; Accounts'!AR$18, 'E2 Allocators'!$B$15:$W$15, 0),FALSE)*$G165), 0, VLOOKUP(VLOOKUP($A165, 'E4 TB Allocation Details'!$A$18:$L$214, MATCH("Customer ID", 'E4 TB Allocation Details'!$A$18:$L$18, 0),FALSE), 'E2 Allocators'!$B$15:$W$361, MATCH('O5 Details by Class &amp; Accounts'!AR$18, 'E2 Allocators'!$B$15:$W$15, 0),FALSE)*$G165)</f>
        <v>0</v>
      </c>
      <c r="AS165" s="1321">
        <f>IF(ISERROR(VLOOKUP(VLOOKUP($A165, 'E4 TB Allocation Details'!$A$18:$L$214, MATCH("Customer ID", 'E4 TB Allocation Details'!$A$18:$L$18, 0),FALSE), 'E2 Allocators'!$B$15:$W$361, MATCH('O5 Details by Class &amp; Accounts'!AS$18, 'E2 Allocators'!$B$15:$W$15, 0),FALSE)*$G165), 0, VLOOKUP(VLOOKUP($A165, 'E4 TB Allocation Details'!$A$18:$L$214, MATCH("Customer ID", 'E4 TB Allocation Details'!$A$18:$L$18, 0),FALSE), 'E2 Allocators'!$B$15:$W$361, MATCH('O5 Details by Class &amp; Accounts'!AS$18, 'E2 Allocators'!$B$15:$W$15, 0),FALSE)*$G165)</f>
        <v>0</v>
      </c>
      <c r="AT165" s="1321">
        <f>IF(ISERROR(VLOOKUP(VLOOKUP($A165, 'E4 TB Allocation Details'!$A$18:$L$214, MATCH("Customer ID", 'E4 TB Allocation Details'!$A$18:$L$18, 0),FALSE), 'E2 Allocators'!$B$15:$W$361, MATCH('O5 Details by Class &amp; Accounts'!AT$18, 'E2 Allocators'!$B$15:$W$15, 0),FALSE)*$G165), 0, VLOOKUP(VLOOKUP($A165, 'E4 TB Allocation Details'!$A$18:$L$214, MATCH("Customer ID", 'E4 TB Allocation Details'!$A$18:$L$18, 0),FALSE), 'E2 Allocators'!$B$15:$W$361, MATCH('O5 Details by Class &amp; Accounts'!AT$18, 'E2 Allocators'!$B$15:$W$15, 0),FALSE)*$G165)</f>
        <v>0</v>
      </c>
      <c r="AU165" s="1321">
        <f>IF(ISERROR(VLOOKUP(VLOOKUP($A165, 'E4 TB Allocation Details'!$A$18:$L$214, MATCH("Customer ID", 'E4 TB Allocation Details'!$A$18:$L$18, 0),FALSE), 'E2 Allocators'!$B$15:$W$361, MATCH('O5 Details by Class &amp; Accounts'!AU$18, 'E2 Allocators'!$B$15:$W$15, 0),FALSE)*$G165), 0, VLOOKUP(VLOOKUP($A165, 'E4 TB Allocation Details'!$A$18:$L$214, MATCH("Customer ID", 'E4 TB Allocation Details'!$A$18:$L$18, 0),FALSE), 'E2 Allocators'!$B$15:$W$361, MATCH('O5 Details by Class &amp; Accounts'!AU$18, 'E2 Allocators'!$B$15:$W$15, 0),FALSE)*$G165)</f>
        <v>0</v>
      </c>
      <c r="AV165" s="1321">
        <f>IF(ISERROR(VLOOKUP(VLOOKUP($A165, 'E4 TB Allocation Details'!$A$18:$L$214, MATCH("Customer ID", 'E4 TB Allocation Details'!$A$18:$L$18, 0),FALSE), 'E2 Allocators'!$B$15:$W$361, MATCH('O5 Details by Class &amp; Accounts'!AV$18, 'E2 Allocators'!$B$15:$W$15, 0),FALSE)*$G165), 0, VLOOKUP(VLOOKUP($A165, 'E4 TB Allocation Details'!$A$18:$L$214, MATCH("Customer ID", 'E4 TB Allocation Details'!$A$18:$L$18, 0),FALSE), 'E2 Allocators'!$B$15:$W$361, MATCH('O5 Details by Class &amp; Accounts'!AV$18, 'E2 Allocators'!$B$15:$W$15, 0),FALSE)*$G165)</f>
        <v>0</v>
      </c>
      <c r="AW165" s="1321">
        <f>IF(ISERROR(VLOOKUP(VLOOKUP($A165, 'E4 TB Allocation Details'!$A$18:$L$214, MATCH("Customer ID", 'E4 TB Allocation Details'!$A$18:$L$18, 0),FALSE), 'E2 Allocators'!$B$15:$W$361, MATCH('O5 Details by Class &amp; Accounts'!AW$18, 'E2 Allocators'!$B$15:$W$15, 0),FALSE)*$G165), 0, VLOOKUP(VLOOKUP($A165, 'E4 TB Allocation Details'!$A$18:$L$214, MATCH("Customer ID", 'E4 TB Allocation Details'!$A$18:$L$18, 0),FALSE), 'E2 Allocators'!$B$15:$W$361, MATCH('O5 Details by Class &amp; Accounts'!AW$18, 'E2 Allocators'!$B$15:$W$15, 0),FALSE)*$G165)</f>
        <v>0</v>
      </c>
      <c r="AX165" s="1321">
        <f t="shared" si="40"/>
        <v>32000</v>
      </c>
      <c r="AY165" s="1321">
        <f>IF(ISERROR(VLOOKUP(VLOOKUP($A165, 'E4 TB Allocation Details'!$A$18:$L$214, MATCH("Misc ID", 'E4 TB Allocation Details'!$A$18:$L$18, 0),FALSE), 'E2 Allocators'!$B$15:$W$361, MATCH('O5 Details by Class &amp; Accounts'!AY$18, 'E2 Allocators'!$B$15:$W$15, 0),FALSE)*$E165), 0, VLOOKUP(VLOOKUP($A165, 'E4 TB Allocation Details'!$A$18:$L$214, MATCH("Misc ID", 'E4 TB Allocation Details'!$A$18:$L$18, 0),FALSE), 'E2 Allocators'!$B$15:$W$361, MATCH('O5 Details by Class &amp; Accounts'!AY$18, 'E2 Allocators'!$B$15:$W$15, 0),FALSE)*$E165)</f>
        <v>0</v>
      </c>
      <c r="AZ165" s="1321">
        <f>IF(ISERROR(VLOOKUP(VLOOKUP($A165, 'E4 TB Allocation Details'!$A$18:$L$214, MATCH("Misc ID", 'E4 TB Allocation Details'!$A$18:$L$18, 0),FALSE), 'E2 Allocators'!$B$15:$W$361, MATCH('O5 Details by Class &amp; Accounts'!AZ$18, 'E2 Allocators'!$B$15:$W$15, 0),FALSE)*$E165), 0, VLOOKUP(VLOOKUP($A165, 'E4 TB Allocation Details'!$A$18:$L$214, MATCH("Misc ID", 'E4 TB Allocation Details'!$A$18:$L$18, 0),FALSE), 'E2 Allocators'!$B$15:$W$361, MATCH('O5 Details by Class &amp; Accounts'!AZ$18, 'E2 Allocators'!$B$15:$W$15, 0),FALSE)*$E165)</f>
        <v>0</v>
      </c>
      <c r="BA165" s="1321">
        <f>IF(ISERROR(VLOOKUP(VLOOKUP($A165, 'E4 TB Allocation Details'!$A$18:$L$214, MATCH("Misc ID", 'E4 TB Allocation Details'!$A$18:$L$18, 0),FALSE), 'E2 Allocators'!$B$15:$W$361, MATCH('O5 Details by Class &amp; Accounts'!BA$18, 'E2 Allocators'!$B$15:$W$15, 0),FALSE)*$E165), 0, VLOOKUP(VLOOKUP($A165, 'E4 TB Allocation Details'!$A$18:$L$214, MATCH("Misc ID", 'E4 TB Allocation Details'!$A$18:$L$18, 0),FALSE), 'E2 Allocators'!$B$15:$W$361, MATCH('O5 Details by Class &amp; Accounts'!BA$18, 'E2 Allocators'!$B$15:$W$15, 0),FALSE)*$E165)</f>
        <v>0</v>
      </c>
      <c r="BB165" s="1321">
        <f>IF(ISERROR(VLOOKUP(VLOOKUP($A165, 'E4 TB Allocation Details'!$A$18:$L$214, MATCH("Misc ID", 'E4 TB Allocation Details'!$A$18:$L$18, 0),FALSE), 'E2 Allocators'!$B$15:$W$361, MATCH('O5 Details by Class &amp; Accounts'!BB$18, 'E2 Allocators'!$B$15:$W$15, 0),FALSE)*$E165), 0, VLOOKUP(VLOOKUP($A165, 'E4 TB Allocation Details'!$A$18:$L$214, MATCH("Misc ID", 'E4 TB Allocation Details'!$A$18:$L$18, 0),FALSE), 'E2 Allocators'!$B$15:$W$361, MATCH('O5 Details by Class &amp; Accounts'!BB$18, 'E2 Allocators'!$B$15:$W$15, 0),FALSE)*$E165)</f>
        <v>0</v>
      </c>
      <c r="BC165" s="1321">
        <f>IF(ISERROR(VLOOKUP(VLOOKUP($A165, 'E4 TB Allocation Details'!$A$18:$L$214, MATCH("Misc ID", 'E4 TB Allocation Details'!$A$18:$L$18, 0),FALSE), 'E2 Allocators'!$B$15:$W$361, MATCH('O5 Details by Class &amp; Accounts'!BC$18, 'E2 Allocators'!$B$15:$W$15, 0),FALSE)*$E165), 0, VLOOKUP(VLOOKUP($A165, 'E4 TB Allocation Details'!$A$18:$L$214, MATCH("Misc ID", 'E4 TB Allocation Details'!$A$18:$L$18, 0),FALSE), 'E2 Allocators'!$B$15:$W$361, MATCH('O5 Details by Class &amp; Accounts'!BC$18, 'E2 Allocators'!$B$15:$W$15, 0),FALSE)*$E165)</f>
        <v>0</v>
      </c>
      <c r="BD165" s="1321">
        <f>IF(ISERROR(VLOOKUP(VLOOKUP($A165, 'E4 TB Allocation Details'!$A$18:$L$214, MATCH("Misc ID", 'E4 TB Allocation Details'!$A$18:$L$18, 0),FALSE), 'E2 Allocators'!$B$15:$W$361, MATCH('O5 Details by Class &amp; Accounts'!BD$18, 'E2 Allocators'!$B$15:$W$15, 0),FALSE)*$E165), 0, VLOOKUP(VLOOKUP($A165, 'E4 TB Allocation Details'!$A$18:$L$214, MATCH("Misc ID", 'E4 TB Allocation Details'!$A$18:$L$18, 0),FALSE), 'E2 Allocators'!$B$15:$W$361, MATCH('O5 Details by Class &amp; Accounts'!BD$18, 'E2 Allocators'!$B$15:$W$15, 0),FALSE)*$E165)</f>
        <v>0</v>
      </c>
      <c r="BE165" s="1321">
        <f>IF(ISERROR(VLOOKUP(VLOOKUP($A165, 'E4 TB Allocation Details'!$A$18:$L$214, MATCH("Misc ID", 'E4 TB Allocation Details'!$A$18:$L$18, 0),FALSE), 'E2 Allocators'!$B$15:$W$361, MATCH('O5 Details by Class &amp; Accounts'!BE$18, 'E2 Allocators'!$B$15:$W$15, 0),FALSE)*$E165), 0, VLOOKUP(VLOOKUP($A165, 'E4 TB Allocation Details'!$A$18:$L$214, MATCH("Misc ID", 'E4 TB Allocation Details'!$A$18:$L$18, 0),FALSE), 'E2 Allocators'!$B$15:$W$361, MATCH('O5 Details by Class &amp; Accounts'!BE$18, 'E2 Allocators'!$B$15:$W$15, 0),FALSE)*$E165)</f>
        <v>0</v>
      </c>
      <c r="BF165" s="1321">
        <f>IF(ISERROR(VLOOKUP(VLOOKUP($A165, 'E4 TB Allocation Details'!$A$18:$L$214, MATCH("Misc ID", 'E4 TB Allocation Details'!$A$18:$L$18, 0),FALSE), 'E2 Allocators'!$B$15:$W$361, MATCH('O5 Details by Class &amp; Accounts'!BF$18, 'E2 Allocators'!$B$15:$W$15, 0),FALSE)*$E165), 0, VLOOKUP(VLOOKUP($A165, 'E4 TB Allocation Details'!$A$18:$L$214, MATCH("Misc ID", 'E4 TB Allocation Details'!$A$18:$L$18, 0),FALSE), 'E2 Allocators'!$B$15:$W$361, MATCH('O5 Details by Class &amp; Accounts'!BF$18, 'E2 Allocators'!$B$15:$W$15, 0),FALSE)*$E165)</f>
        <v>0</v>
      </c>
      <c r="BG165" s="1321">
        <f>IF(ISERROR(VLOOKUP(VLOOKUP($A165, 'E4 TB Allocation Details'!$A$18:$L$214, MATCH("Misc ID", 'E4 TB Allocation Details'!$A$18:$L$18, 0),FALSE), 'E2 Allocators'!$B$15:$W$361, MATCH('O5 Details by Class &amp; Accounts'!BG$18, 'E2 Allocators'!$B$15:$W$15, 0),FALSE)*$E165), 0, VLOOKUP(VLOOKUP($A165, 'E4 TB Allocation Details'!$A$18:$L$214, MATCH("Misc ID", 'E4 TB Allocation Details'!$A$18:$L$18, 0),FALSE), 'E2 Allocators'!$B$15:$W$361, MATCH('O5 Details by Class &amp; Accounts'!BG$18, 'E2 Allocators'!$B$15:$W$15, 0),FALSE)*$E165)</f>
        <v>0</v>
      </c>
      <c r="BH165" s="1321">
        <f>IF(ISERROR(VLOOKUP(VLOOKUP($A165, 'E4 TB Allocation Details'!$A$18:$L$214, MATCH("Misc ID", 'E4 TB Allocation Details'!$A$18:$L$18, 0),FALSE), 'E2 Allocators'!$B$15:$W$361, MATCH('O5 Details by Class &amp; Accounts'!BH$18, 'E2 Allocators'!$B$15:$W$15, 0),FALSE)*$E165), 0, VLOOKUP(VLOOKUP($A165, 'E4 TB Allocation Details'!$A$18:$L$214, MATCH("Misc ID", 'E4 TB Allocation Details'!$A$18:$L$18, 0),FALSE), 'E2 Allocators'!$B$15:$W$361, MATCH('O5 Details by Class &amp; Accounts'!BH$18, 'E2 Allocators'!$B$15:$W$15, 0),FALSE)*$E165)</f>
        <v>0</v>
      </c>
      <c r="BI165" s="1321">
        <f>IF(ISERROR(VLOOKUP(VLOOKUP($A165, 'E4 TB Allocation Details'!$A$18:$L$214, MATCH("Misc ID", 'E4 TB Allocation Details'!$A$18:$L$18, 0),FALSE), 'E2 Allocators'!$B$15:$W$361, MATCH('O5 Details by Class &amp; Accounts'!BI$18, 'E2 Allocators'!$B$15:$W$15, 0),FALSE)*$E165), 0, VLOOKUP(VLOOKUP($A165, 'E4 TB Allocation Details'!$A$18:$L$214, MATCH("Misc ID", 'E4 TB Allocation Details'!$A$18:$L$18, 0),FALSE), 'E2 Allocators'!$B$15:$W$361, MATCH('O5 Details by Class &amp; Accounts'!BI$18, 'E2 Allocators'!$B$15:$W$15, 0),FALSE)*$E165)</f>
        <v>0</v>
      </c>
      <c r="BJ165" s="1321">
        <f>IF(ISERROR(VLOOKUP(VLOOKUP($A165, 'E4 TB Allocation Details'!$A$18:$L$214, MATCH("Misc ID", 'E4 TB Allocation Details'!$A$18:$L$18, 0),FALSE), 'E2 Allocators'!$B$15:$W$361, MATCH('O5 Details by Class &amp; Accounts'!BJ$18, 'E2 Allocators'!$B$15:$W$15, 0),FALSE)*$E165), 0, VLOOKUP(VLOOKUP($A165, 'E4 TB Allocation Details'!$A$18:$L$214, MATCH("Misc ID", 'E4 TB Allocation Details'!$A$18:$L$18, 0),FALSE), 'E2 Allocators'!$B$15:$W$361, MATCH('O5 Details by Class &amp; Accounts'!BJ$18, 'E2 Allocators'!$B$15:$W$15, 0),FALSE)*$E165)</f>
        <v>0</v>
      </c>
      <c r="BK165" s="1321">
        <f>IF(ISERROR(VLOOKUP(VLOOKUP($A165, 'E4 TB Allocation Details'!$A$18:$L$214, MATCH("Misc ID", 'E4 TB Allocation Details'!$A$18:$L$18, 0),FALSE), 'E2 Allocators'!$B$15:$W$361, MATCH('O5 Details by Class &amp; Accounts'!BK$18, 'E2 Allocators'!$B$15:$W$15, 0),FALSE)*$E165), 0, VLOOKUP(VLOOKUP($A165, 'E4 TB Allocation Details'!$A$18:$L$214, MATCH("Misc ID", 'E4 TB Allocation Details'!$A$18:$L$18, 0),FALSE), 'E2 Allocators'!$B$15:$W$361, MATCH('O5 Details by Class &amp; Accounts'!BK$18, 'E2 Allocators'!$B$15:$W$15, 0),FALSE)*$E165)</f>
        <v>0</v>
      </c>
      <c r="BL165" s="1321">
        <f>IF(ISERROR(VLOOKUP(VLOOKUP($A165, 'E4 TB Allocation Details'!$A$18:$L$214, MATCH("Misc ID", 'E4 TB Allocation Details'!$A$18:$L$18, 0),FALSE), 'E2 Allocators'!$B$15:$W$361, MATCH('O5 Details by Class &amp; Accounts'!BL$18, 'E2 Allocators'!$B$15:$W$15, 0),FALSE)*$E165), 0, VLOOKUP(VLOOKUP($A165, 'E4 TB Allocation Details'!$A$18:$L$214, MATCH("Misc ID", 'E4 TB Allocation Details'!$A$18:$L$18, 0),FALSE), 'E2 Allocators'!$B$15:$W$361, MATCH('O5 Details by Class &amp; Accounts'!BL$18, 'E2 Allocators'!$B$15:$W$15, 0),FALSE)*$E165)</f>
        <v>0</v>
      </c>
      <c r="BM165" s="1321">
        <f>IF(ISERROR(VLOOKUP(VLOOKUP($A165, 'E4 TB Allocation Details'!$A$18:$L$214, MATCH("Misc ID", 'E4 TB Allocation Details'!$A$18:$L$18, 0),FALSE), 'E2 Allocators'!$B$15:$W$361, MATCH('O5 Details by Class &amp; Accounts'!BM$18, 'E2 Allocators'!$B$15:$W$15, 0),FALSE)*$E165), 0, VLOOKUP(VLOOKUP($A165, 'E4 TB Allocation Details'!$A$18:$L$214, MATCH("Misc ID", 'E4 TB Allocation Details'!$A$18:$L$18, 0),FALSE), 'E2 Allocators'!$B$15:$W$361, MATCH('O5 Details by Class &amp; Accounts'!BM$18, 'E2 Allocators'!$B$15:$W$15, 0),FALSE)*$E165)</f>
        <v>0</v>
      </c>
      <c r="BN165" s="1321">
        <f>IF(ISERROR(VLOOKUP(VLOOKUP($A165, 'E4 TB Allocation Details'!$A$18:$L$214, MATCH("Misc ID", 'E4 TB Allocation Details'!$A$18:$L$18, 0),FALSE), 'E2 Allocators'!$B$15:$W$361, MATCH('O5 Details by Class &amp; Accounts'!BN$18, 'E2 Allocators'!$B$15:$W$15, 0),FALSE)*$E165), 0, VLOOKUP(VLOOKUP($A165, 'E4 TB Allocation Details'!$A$18:$L$214, MATCH("Misc ID", 'E4 TB Allocation Details'!$A$18:$L$18, 0),FALSE), 'E2 Allocators'!$B$15:$W$361, MATCH('O5 Details by Class &amp; Accounts'!BN$18, 'E2 Allocators'!$B$15:$W$15, 0),FALSE)*$E165)</f>
        <v>0</v>
      </c>
      <c r="BO165" s="1321">
        <f>IF(ISERROR(VLOOKUP(VLOOKUP($A165, 'E4 TB Allocation Details'!$A$18:$L$214, MATCH("Misc ID", 'E4 TB Allocation Details'!$A$18:$L$18, 0),FALSE), 'E2 Allocators'!$B$15:$W$361, MATCH('O5 Details by Class &amp; Accounts'!BO$18, 'E2 Allocators'!$B$15:$W$15, 0),FALSE)*$E165), 0, VLOOKUP(VLOOKUP($A165, 'E4 TB Allocation Details'!$A$18:$L$214, MATCH("Misc ID", 'E4 TB Allocation Details'!$A$18:$L$18, 0),FALSE), 'E2 Allocators'!$B$15:$W$361, MATCH('O5 Details by Class &amp; Accounts'!BO$18, 'E2 Allocators'!$B$15:$W$15, 0),FALSE)*$E165)</f>
        <v>0</v>
      </c>
      <c r="BP165" s="1321">
        <f>IF(ISERROR(VLOOKUP(VLOOKUP($A165, 'E4 TB Allocation Details'!$A$18:$L$214, MATCH("Misc ID", 'E4 TB Allocation Details'!$A$18:$L$18, 0),FALSE), 'E2 Allocators'!$B$15:$W$361, MATCH('O5 Details by Class &amp; Accounts'!BP$18, 'E2 Allocators'!$B$15:$W$15, 0),FALSE)*$E165), 0, VLOOKUP(VLOOKUP($A165, 'E4 TB Allocation Details'!$A$18:$L$214, MATCH("Misc ID", 'E4 TB Allocation Details'!$A$18:$L$18, 0),FALSE), 'E2 Allocators'!$B$15:$W$361, MATCH('O5 Details by Class &amp; Accounts'!BP$18, 'E2 Allocators'!$B$15:$W$15, 0),FALSE)*$E165)</f>
        <v>0</v>
      </c>
      <c r="BQ165" s="1321">
        <f>IF(ISERROR(VLOOKUP(VLOOKUP($A165, 'E4 TB Allocation Details'!$A$18:$L$214, MATCH("Misc ID", 'E4 TB Allocation Details'!$A$18:$L$18, 0),FALSE), 'E2 Allocators'!$B$15:$W$361, MATCH('O5 Details by Class &amp; Accounts'!BQ$18, 'E2 Allocators'!$B$15:$W$15, 0),FALSE)*$E165), 0, VLOOKUP(VLOOKUP($A165, 'E4 TB Allocation Details'!$A$18:$L$214, MATCH("Misc ID", 'E4 TB Allocation Details'!$A$18:$L$18, 0),FALSE), 'E2 Allocators'!$B$15:$W$361, MATCH('O5 Details by Class &amp; Accounts'!BQ$18, 'E2 Allocators'!$B$15:$W$15, 0),FALSE)*$E165)</f>
        <v>0</v>
      </c>
      <c r="BR165" s="1321">
        <f>IF(ISERROR(VLOOKUP(VLOOKUP($A165, 'E4 TB Allocation Details'!$A$18:$L$214, MATCH("Misc ID", 'E4 TB Allocation Details'!$A$18:$L$18, 0),FALSE), 'E2 Allocators'!$B$15:$W$361, MATCH('O5 Details by Class &amp; Accounts'!BR$18, 'E2 Allocators'!$B$15:$W$15, 0),FALSE)*$E165), 0, VLOOKUP(VLOOKUP($A165, 'E4 TB Allocation Details'!$A$18:$L$214, MATCH("Misc ID", 'E4 TB Allocation Details'!$A$18:$L$18, 0),FALSE), 'E2 Allocators'!$B$15:$W$361, MATCH('O5 Details by Class &amp; Accounts'!BR$18, 'E2 Allocators'!$B$15:$W$15, 0),FALSE)*$E165)</f>
        <v>0</v>
      </c>
      <c r="BS165" s="1321">
        <f t="shared" si="41"/>
        <v>0</v>
      </c>
      <c r="BT165" s="1321">
        <f>IF(ISERROR(VLOOKUP(VLOOKUP($A165, 'E4 TB Allocation Details'!$A$18:$L$214, MATCH("A &amp; G ID", 'E4 TB Allocation Details'!$A$18:$L$18, 0),FALSE), 'E2 Allocators'!$B$15:$W$361, MATCH('O5 Details by Class &amp; Accounts'!BT$18, 'E2 Allocators'!$B$15:$W$15, 0),FALSE)*$E165), 0, VLOOKUP(VLOOKUP($A165, 'E4 TB Allocation Details'!$A$18:$L$214, MATCH("A &amp; G ID", 'E4 TB Allocation Details'!$A$18:$L$18, 0),FALSE), 'E2 Allocators'!$B$15:$W$361, MATCH('O5 Details by Class &amp; Accounts'!BT$18, 'E2 Allocators'!$B$15:$W$15, 0),FALSE)*$E165)</f>
        <v>0</v>
      </c>
      <c r="BU165" s="1321">
        <f>IF(ISERROR(VLOOKUP(VLOOKUP($A165, 'E4 TB Allocation Details'!$A$18:$L$214, MATCH("A &amp; G ID", 'E4 TB Allocation Details'!$A$18:$L$18, 0),FALSE), 'E2 Allocators'!$B$15:$W$361, MATCH('O5 Details by Class &amp; Accounts'!BU$18, 'E2 Allocators'!$B$15:$W$15, 0),FALSE)*$E165), 0, VLOOKUP(VLOOKUP($A165, 'E4 TB Allocation Details'!$A$18:$L$214, MATCH("A &amp; G ID", 'E4 TB Allocation Details'!$A$18:$L$18, 0),FALSE), 'E2 Allocators'!$B$15:$W$361, MATCH('O5 Details by Class &amp; Accounts'!BU$18, 'E2 Allocators'!$B$15:$W$15, 0),FALSE)*$E165)</f>
        <v>0</v>
      </c>
      <c r="BV165" s="1321">
        <f>IF(ISERROR(VLOOKUP(VLOOKUP($A165, 'E4 TB Allocation Details'!$A$18:$L$214, MATCH("A &amp; G ID", 'E4 TB Allocation Details'!$A$18:$L$18, 0),FALSE), 'E2 Allocators'!$B$15:$W$361, MATCH('O5 Details by Class &amp; Accounts'!BV$18, 'E2 Allocators'!$B$15:$W$15, 0),FALSE)*$E165), 0, VLOOKUP(VLOOKUP($A165, 'E4 TB Allocation Details'!$A$18:$L$214, MATCH("A &amp; G ID", 'E4 TB Allocation Details'!$A$18:$L$18, 0),FALSE), 'E2 Allocators'!$B$15:$W$361, MATCH('O5 Details by Class &amp; Accounts'!BV$18, 'E2 Allocators'!$B$15:$W$15, 0),FALSE)*$E165)</f>
        <v>0</v>
      </c>
      <c r="BW165" s="1321">
        <f>IF(ISERROR(VLOOKUP(VLOOKUP($A165, 'E4 TB Allocation Details'!$A$18:$L$214, MATCH("A &amp; G ID", 'E4 TB Allocation Details'!$A$18:$L$18, 0),FALSE), 'E2 Allocators'!$B$15:$W$361, MATCH('O5 Details by Class &amp; Accounts'!BW$18, 'E2 Allocators'!$B$15:$W$15, 0),FALSE)*$E165), 0, VLOOKUP(VLOOKUP($A165, 'E4 TB Allocation Details'!$A$18:$L$214, MATCH("A &amp; G ID", 'E4 TB Allocation Details'!$A$18:$L$18, 0),FALSE), 'E2 Allocators'!$B$15:$W$361, MATCH('O5 Details by Class &amp; Accounts'!BW$18, 'E2 Allocators'!$B$15:$W$15, 0),FALSE)*$E165)</f>
        <v>0</v>
      </c>
      <c r="BX165" s="1321">
        <f>IF(ISERROR(VLOOKUP(VLOOKUP($A165, 'E4 TB Allocation Details'!$A$18:$L$214, MATCH("A &amp; G ID", 'E4 TB Allocation Details'!$A$18:$L$18, 0),FALSE), 'E2 Allocators'!$B$15:$W$361, MATCH('O5 Details by Class &amp; Accounts'!BX$18, 'E2 Allocators'!$B$15:$W$15, 0),FALSE)*$E165), 0, VLOOKUP(VLOOKUP($A165, 'E4 TB Allocation Details'!$A$18:$L$214, MATCH("A &amp; G ID", 'E4 TB Allocation Details'!$A$18:$L$18, 0),FALSE), 'E2 Allocators'!$B$15:$W$361, MATCH('O5 Details by Class &amp; Accounts'!BX$18, 'E2 Allocators'!$B$15:$W$15, 0),FALSE)*$E165)</f>
        <v>0</v>
      </c>
      <c r="BY165" s="1321">
        <f>IF(ISERROR(VLOOKUP(VLOOKUP($A165, 'E4 TB Allocation Details'!$A$18:$L$214, MATCH("A &amp; G ID", 'E4 TB Allocation Details'!$A$18:$L$18, 0),FALSE), 'E2 Allocators'!$B$15:$W$361, MATCH('O5 Details by Class &amp; Accounts'!BY$18, 'E2 Allocators'!$B$15:$W$15, 0),FALSE)*$E165), 0, VLOOKUP(VLOOKUP($A165, 'E4 TB Allocation Details'!$A$18:$L$214, MATCH("A &amp; G ID", 'E4 TB Allocation Details'!$A$18:$L$18, 0),FALSE), 'E2 Allocators'!$B$15:$W$361, MATCH('O5 Details by Class &amp; Accounts'!BY$18, 'E2 Allocators'!$B$15:$W$15, 0),FALSE)*$E165)</f>
        <v>0</v>
      </c>
      <c r="BZ165" s="1321">
        <f>IF(ISERROR(VLOOKUP(VLOOKUP($A165, 'E4 TB Allocation Details'!$A$18:$L$214, MATCH("A &amp; G ID", 'E4 TB Allocation Details'!$A$18:$L$18, 0),FALSE), 'E2 Allocators'!$B$15:$W$361, MATCH('O5 Details by Class &amp; Accounts'!BZ$18, 'E2 Allocators'!$B$15:$W$15, 0),FALSE)*$E165), 0, VLOOKUP(VLOOKUP($A165, 'E4 TB Allocation Details'!$A$18:$L$214, MATCH("A &amp; G ID", 'E4 TB Allocation Details'!$A$18:$L$18, 0),FALSE), 'E2 Allocators'!$B$15:$W$361, MATCH('O5 Details by Class &amp; Accounts'!BZ$18, 'E2 Allocators'!$B$15:$W$15, 0),FALSE)*$E165)</f>
        <v>0</v>
      </c>
      <c r="CA165" s="1321">
        <f>IF(ISERROR(VLOOKUP(VLOOKUP($A165, 'E4 TB Allocation Details'!$A$18:$L$214, MATCH("A &amp; G ID", 'E4 TB Allocation Details'!$A$18:$L$18, 0),FALSE), 'E2 Allocators'!$B$15:$W$361, MATCH('O5 Details by Class &amp; Accounts'!CA$18, 'E2 Allocators'!$B$15:$W$15, 0),FALSE)*$E165), 0, VLOOKUP(VLOOKUP($A165, 'E4 TB Allocation Details'!$A$18:$L$214, MATCH("A &amp; G ID", 'E4 TB Allocation Details'!$A$18:$L$18, 0),FALSE), 'E2 Allocators'!$B$15:$W$361, MATCH('O5 Details by Class &amp; Accounts'!CA$18, 'E2 Allocators'!$B$15:$W$15, 0),FALSE)*$E165)</f>
        <v>0</v>
      </c>
      <c r="CB165" s="1321">
        <f>IF(ISERROR(VLOOKUP(VLOOKUP($A165, 'E4 TB Allocation Details'!$A$18:$L$214, MATCH("A &amp; G ID", 'E4 TB Allocation Details'!$A$18:$L$18, 0),FALSE), 'E2 Allocators'!$B$15:$W$361, MATCH('O5 Details by Class &amp; Accounts'!CB$18, 'E2 Allocators'!$B$15:$W$15, 0),FALSE)*$E165), 0, VLOOKUP(VLOOKUP($A165, 'E4 TB Allocation Details'!$A$18:$L$214, MATCH("A &amp; G ID", 'E4 TB Allocation Details'!$A$18:$L$18, 0),FALSE), 'E2 Allocators'!$B$15:$W$361, MATCH('O5 Details by Class &amp; Accounts'!CB$18, 'E2 Allocators'!$B$15:$W$15, 0),FALSE)*$E165)</f>
        <v>0</v>
      </c>
      <c r="CC165" s="1321">
        <f>IF(ISERROR(VLOOKUP(VLOOKUP($A165, 'E4 TB Allocation Details'!$A$18:$L$214, MATCH("A &amp; G ID", 'E4 TB Allocation Details'!$A$18:$L$18, 0),FALSE), 'E2 Allocators'!$B$15:$W$361, MATCH('O5 Details by Class &amp; Accounts'!CC$18, 'E2 Allocators'!$B$15:$W$15, 0),FALSE)*$E165), 0, VLOOKUP(VLOOKUP($A165, 'E4 TB Allocation Details'!$A$18:$L$214, MATCH("A &amp; G ID", 'E4 TB Allocation Details'!$A$18:$L$18, 0),FALSE), 'E2 Allocators'!$B$15:$W$361, MATCH('O5 Details by Class &amp; Accounts'!CC$18, 'E2 Allocators'!$B$15:$W$15, 0),FALSE)*$E165)</f>
        <v>0</v>
      </c>
      <c r="CD165" s="1321">
        <f>IF(ISERROR(VLOOKUP(VLOOKUP($A165, 'E4 TB Allocation Details'!$A$18:$L$214, MATCH("A &amp; G ID", 'E4 TB Allocation Details'!$A$18:$L$18, 0),FALSE), 'E2 Allocators'!$B$15:$W$361, MATCH('O5 Details by Class &amp; Accounts'!CD$18, 'E2 Allocators'!$B$15:$W$15, 0),FALSE)*$E165), 0, VLOOKUP(VLOOKUP($A165, 'E4 TB Allocation Details'!$A$18:$L$214, MATCH("A &amp; G ID", 'E4 TB Allocation Details'!$A$18:$L$18, 0),FALSE), 'E2 Allocators'!$B$15:$W$361, MATCH('O5 Details by Class &amp; Accounts'!CD$18, 'E2 Allocators'!$B$15:$W$15, 0),FALSE)*$E165)</f>
        <v>0</v>
      </c>
      <c r="CE165" s="1321">
        <f>IF(ISERROR(VLOOKUP(VLOOKUP($A165, 'E4 TB Allocation Details'!$A$18:$L$214, MATCH("A &amp; G ID", 'E4 TB Allocation Details'!$A$18:$L$18, 0),FALSE), 'E2 Allocators'!$B$15:$W$361, MATCH('O5 Details by Class &amp; Accounts'!CE$18, 'E2 Allocators'!$B$15:$W$15, 0),FALSE)*$E165), 0, VLOOKUP(VLOOKUP($A165, 'E4 TB Allocation Details'!$A$18:$L$214, MATCH("A &amp; G ID", 'E4 TB Allocation Details'!$A$18:$L$18, 0),FALSE), 'E2 Allocators'!$B$15:$W$361, MATCH('O5 Details by Class &amp; Accounts'!CE$18, 'E2 Allocators'!$B$15:$W$15, 0),FALSE)*$E165)</f>
        <v>0</v>
      </c>
      <c r="CF165" s="1321">
        <f>IF(ISERROR(VLOOKUP(VLOOKUP($A165, 'E4 TB Allocation Details'!$A$18:$L$214, MATCH("A &amp; G ID", 'E4 TB Allocation Details'!$A$18:$L$18, 0),FALSE), 'E2 Allocators'!$B$15:$W$361, MATCH('O5 Details by Class &amp; Accounts'!CF$18, 'E2 Allocators'!$B$15:$W$15, 0),FALSE)*$E165), 0, VLOOKUP(VLOOKUP($A165, 'E4 TB Allocation Details'!$A$18:$L$214, MATCH("A &amp; G ID", 'E4 TB Allocation Details'!$A$18:$L$18, 0),FALSE), 'E2 Allocators'!$B$15:$W$361, MATCH('O5 Details by Class &amp; Accounts'!CF$18, 'E2 Allocators'!$B$15:$W$15, 0),FALSE)*$E165)</f>
        <v>0</v>
      </c>
      <c r="CG165" s="1321">
        <f>IF(ISERROR(VLOOKUP(VLOOKUP($A165, 'E4 TB Allocation Details'!$A$18:$L$214, MATCH("A &amp; G ID", 'E4 TB Allocation Details'!$A$18:$L$18, 0),FALSE), 'E2 Allocators'!$B$15:$W$361, MATCH('O5 Details by Class &amp; Accounts'!CG$18, 'E2 Allocators'!$B$15:$W$15, 0),FALSE)*$E165), 0, VLOOKUP(VLOOKUP($A165, 'E4 TB Allocation Details'!$A$18:$L$214, MATCH("A &amp; G ID", 'E4 TB Allocation Details'!$A$18:$L$18, 0),FALSE), 'E2 Allocators'!$B$15:$W$361, MATCH('O5 Details by Class &amp; Accounts'!CG$18, 'E2 Allocators'!$B$15:$W$15, 0),FALSE)*$E165)</f>
        <v>0</v>
      </c>
      <c r="CH165" s="1321">
        <f>IF(ISERROR(VLOOKUP(VLOOKUP($A165, 'E4 TB Allocation Details'!$A$18:$L$214, MATCH("A &amp; G ID", 'E4 TB Allocation Details'!$A$18:$L$18, 0),FALSE), 'E2 Allocators'!$B$15:$W$361, MATCH('O5 Details by Class &amp; Accounts'!CH$18, 'E2 Allocators'!$B$15:$W$15, 0),FALSE)*$E165), 0, VLOOKUP(VLOOKUP($A165, 'E4 TB Allocation Details'!$A$18:$L$214, MATCH("A &amp; G ID", 'E4 TB Allocation Details'!$A$18:$L$18, 0),FALSE), 'E2 Allocators'!$B$15:$W$361, MATCH('O5 Details by Class &amp; Accounts'!CH$18, 'E2 Allocators'!$B$15:$W$15, 0),FALSE)*$E165)</f>
        <v>0</v>
      </c>
      <c r="CI165" s="1321">
        <f>IF(ISERROR(VLOOKUP(VLOOKUP($A165, 'E4 TB Allocation Details'!$A$18:$L$214, MATCH("A &amp; G ID", 'E4 TB Allocation Details'!$A$18:$L$18, 0),FALSE), 'E2 Allocators'!$B$15:$W$361, MATCH('O5 Details by Class &amp; Accounts'!CI$18, 'E2 Allocators'!$B$15:$W$15, 0),FALSE)*$E165), 0, VLOOKUP(VLOOKUP($A165, 'E4 TB Allocation Details'!$A$18:$L$214, MATCH("A &amp; G ID", 'E4 TB Allocation Details'!$A$18:$L$18, 0),FALSE), 'E2 Allocators'!$B$15:$W$361, MATCH('O5 Details by Class &amp; Accounts'!CI$18, 'E2 Allocators'!$B$15:$W$15, 0),FALSE)*$E165)</f>
        <v>0</v>
      </c>
      <c r="CJ165" s="1321">
        <f>IF(ISERROR(VLOOKUP(VLOOKUP($A165, 'E4 TB Allocation Details'!$A$18:$L$214, MATCH("A &amp; G ID", 'E4 TB Allocation Details'!$A$18:$L$18, 0),FALSE), 'E2 Allocators'!$B$15:$W$361, MATCH('O5 Details by Class &amp; Accounts'!CJ$18, 'E2 Allocators'!$B$15:$W$15, 0),FALSE)*$E165), 0, VLOOKUP(VLOOKUP($A165, 'E4 TB Allocation Details'!$A$18:$L$214, MATCH("A &amp; G ID", 'E4 TB Allocation Details'!$A$18:$L$18, 0),FALSE), 'E2 Allocators'!$B$15:$W$361, MATCH('O5 Details by Class &amp; Accounts'!CJ$18, 'E2 Allocators'!$B$15:$W$15, 0),FALSE)*$E165)</f>
        <v>0</v>
      </c>
      <c r="CK165" s="1321">
        <f>IF(ISERROR(VLOOKUP(VLOOKUP($A165, 'E4 TB Allocation Details'!$A$18:$L$214, MATCH("A &amp; G ID", 'E4 TB Allocation Details'!$A$18:$L$18, 0),FALSE), 'E2 Allocators'!$B$15:$W$361, MATCH('O5 Details by Class &amp; Accounts'!CK$18, 'E2 Allocators'!$B$15:$W$15, 0),FALSE)*$E165), 0, VLOOKUP(VLOOKUP($A165, 'E4 TB Allocation Details'!$A$18:$L$214, MATCH("A &amp; G ID", 'E4 TB Allocation Details'!$A$18:$L$18, 0),FALSE), 'E2 Allocators'!$B$15:$W$361, MATCH('O5 Details by Class &amp; Accounts'!CK$18, 'E2 Allocators'!$B$15:$W$15, 0),FALSE)*$E165)</f>
        <v>0</v>
      </c>
      <c r="CL165" s="1321">
        <f>IF(ISERROR(VLOOKUP(VLOOKUP($A165, 'E4 TB Allocation Details'!$A$18:$L$214, MATCH("A &amp; G ID", 'E4 TB Allocation Details'!$A$18:$L$18, 0),FALSE), 'E2 Allocators'!$B$15:$W$361, MATCH('O5 Details by Class &amp; Accounts'!CL$18, 'E2 Allocators'!$B$15:$W$15, 0),FALSE)*$E165), 0, VLOOKUP(VLOOKUP($A165, 'E4 TB Allocation Details'!$A$18:$L$214, MATCH("A &amp; G ID", 'E4 TB Allocation Details'!$A$18:$L$18, 0),FALSE), 'E2 Allocators'!$B$15:$W$361, MATCH('O5 Details by Class &amp; Accounts'!CL$18, 'E2 Allocators'!$B$15:$W$15, 0),FALSE)*$E165)</f>
        <v>0</v>
      </c>
      <c r="CM165" s="1321">
        <f>IF(ISERROR(VLOOKUP(VLOOKUP($A165, 'E4 TB Allocation Details'!$A$18:$L$214, MATCH("A &amp; G ID", 'E4 TB Allocation Details'!$A$18:$L$18, 0),FALSE), 'E2 Allocators'!$B$15:$W$361, MATCH('O5 Details by Class &amp; Accounts'!CM$18, 'E2 Allocators'!$B$15:$W$15, 0),FALSE)*$E165), 0, VLOOKUP(VLOOKUP($A165, 'E4 TB Allocation Details'!$A$18:$L$214, MATCH("A &amp; G ID", 'E4 TB Allocation Details'!$A$18:$L$18, 0),FALSE), 'E2 Allocators'!$B$15:$W$361, MATCH('O5 Details by Class &amp; Accounts'!CM$18, 'E2 Allocators'!$B$15:$W$15, 0),FALSE)*$E165)</f>
        <v>0</v>
      </c>
      <c r="CN165" s="1321">
        <f>SUM(BT165:CM165)</f>
        <v>0</v>
      </c>
      <c r="CO165" s="1650">
        <f t="shared" si="43"/>
        <v>0</v>
      </c>
      <c r="CQ165" s="1898">
        <v>1860</v>
      </c>
    </row>
    <row r="166" spans="1:95" s="64" customFormat="1" ht="12.75">
      <c r="A166" s="1094">
        <v>5305</v>
      </c>
      <c r="B166" s="1095" t="s">
        <v>1550</v>
      </c>
      <c r="C166" s="1647">
        <f>IF(ISERROR(VLOOKUP($A166,'I3 TB Data'!$A$19:$H$484,MATCH('O5 Details by Class &amp; Accounts'!$C$18, 'I3 TB Data'!$A$19:$H$19,0),0)), 0, VLOOKUP($A166,'I3 TB Data'!$A$19:$H$484,MATCH('O5 Details by Class &amp; Accounts'!$C$18,'I3 TB Data'!$A$19:$H$19,0),0))</f>
        <v>0</v>
      </c>
      <c r="D166" s="1648"/>
      <c r="E166" s="1647">
        <f t="shared" si="44"/>
        <v>0</v>
      </c>
      <c r="F166" s="1649">
        <f>IF(ISERROR(VLOOKUP($A166, 'E1 Categorization'!A33:E124, MATCH("Customer Component", 'E1 Categorization'!$A$33:$E$33,0), 0)), 0, IF(VLOOKUP($A166, 'E1 Categorization'!A33:E124, MATCH("Customer Component", 'E1 Categorization'!$A$33:$E$33,0), 0)=0, 'O5 Details by Class &amp; Accounts'!$E166, IF(AND(VLOOKUP($A166, 'E1 Categorization'!A33:E124, MATCH("Customer Component", 'E1 Categorization'!$A$33:$E$33,0), 0) &gt;0, VLOOKUP($A166, 'E1 Categorization'!A33:E124, MATCH("Customer Component", 'E1 Categorization'!$A$33:$E$33,0), 0)&lt;1), 'O5 Details by Class &amp; Accounts'!$E166*(1-VLOOKUP($A166, 'E1 Categorization'!A33:E124, MATCH("Customer Component", 'E1 Categorization'!$A$33:$E$33,0), 0)), 0)))</f>
        <v>0</v>
      </c>
      <c r="G166" s="1649">
        <f t="shared" ref="G166:G173" si="45">E166</f>
        <v>0</v>
      </c>
      <c r="H166" s="1321">
        <f t="shared" ref="H166:H213" si="46">F166+G166</f>
        <v>0</v>
      </c>
      <c r="I166" s="1321">
        <f>IF(ISERROR(VLOOKUP(VLOOKUP($A166, 'E4 TB Allocation Details'!$A$18:$L$214, MATCH("Demand ID", 'E4 TB Allocation Details'!$A$18:$L$18, 0),FALSE), 'E2 Allocators'!$B$15:$W$361, MATCH('O5 Details by Class &amp; Accounts'!I$18, 'E2 Allocators'!$B$15:$W$15, 0),FALSE)*$F166), 0, VLOOKUP(VLOOKUP($A166, 'E4 TB Allocation Details'!$A$18:$L$214, MATCH("Demand ID", 'E4 TB Allocation Details'!$A$18:$L$18, 0),FALSE), 'E2 Allocators'!$B$15:$W$361, MATCH('O5 Details by Class &amp; Accounts'!I$18, 'E2 Allocators'!$B$15:$W$15, 0),FALSE)*$F166)</f>
        <v>0</v>
      </c>
      <c r="J166" s="1321">
        <f>IF(ISERROR(VLOOKUP(VLOOKUP($A166, 'E4 TB Allocation Details'!$A$18:$L$214, MATCH("Demand ID", 'E4 TB Allocation Details'!$A$18:$L$18, 0),FALSE), 'E2 Allocators'!$B$15:$W$361, MATCH('O5 Details by Class &amp; Accounts'!J$18, 'E2 Allocators'!$B$15:$W$15, 0),FALSE)*$F166), 0, VLOOKUP(VLOOKUP($A166, 'E4 TB Allocation Details'!$A$18:$L$214, MATCH("Demand ID", 'E4 TB Allocation Details'!$A$18:$L$18, 0),FALSE), 'E2 Allocators'!$B$15:$W$361, MATCH('O5 Details by Class &amp; Accounts'!J$18, 'E2 Allocators'!$B$15:$W$15, 0),FALSE)*$F166)</f>
        <v>0</v>
      </c>
      <c r="K166" s="1321">
        <f>IF(ISERROR(VLOOKUP(VLOOKUP($A166, 'E4 TB Allocation Details'!$A$18:$L$214, MATCH("Demand ID", 'E4 TB Allocation Details'!$A$18:$L$18, 0),FALSE), 'E2 Allocators'!$B$15:$W$361, MATCH('O5 Details by Class &amp; Accounts'!K$18, 'E2 Allocators'!$B$15:$W$15, 0),FALSE)*$F166), 0, VLOOKUP(VLOOKUP($A166, 'E4 TB Allocation Details'!$A$18:$L$214, MATCH("Demand ID", 'E4 TB Allocation Details'!$A$18:$L$18, 0),FALSE), 'E2 Allocators'!$B$15:$W$361, MATCH('O5 Details by Class &amp; Accounts'!K$18, 'E2 Allocators'!$B$15:$W$15, 0),FALSE)*$F166)</f>
        <v>0</v>
      </c>
      <c r="L166" s="1321">
        <f>IF(ISERROR(VLOOKUP(VLOOKUP($A166, 'E4 TB Allocation Details'!$A$18:$L$214, MATCH("Demand ID", 'E4 TB Allocation Details'!$A$18:$L$18, 0),FALSE), 'E2 Allocators'!$B$15:$W$361, MATCH('O5 Details by Class &amp; Accounts'!L$18, 'E2 Allocators'!$B$15:$W$15, 0),FALSE)*$F166), 0, VLOOKUP(VLOOKUP($A166, 'E4 TB Allocation Details'!$A$18:$L$214, MATCH("Demand ID", 'E4 TB Allocation Details'!$A$18:$L$18, 0),FALSE), 'E2 Allocators'!$B$15:$W$361, MATCH('O5 Details by Class &amp; Accounts'!L$18, 'E2 Allocators'!$B$15:$W$15, 0),FALSE)*$F166)</f>
        <v>0</v>
      </c>
      <c r="M166" s="1321">
        <f>IF(ISERROR(VLOOKUP(VLOOKUP($A166, 'E4 TB Allocation Details'!$A$18:$L$214, MATCH("Demand ID", 'E4 TB Allocation Details'!$A$18:$L$18, 0),FALSE), 'E2 Allocators'!$B$15:$W$361, MATCH('O5 Details by Class &amp; Accounts'!M$18, 'E2 Allocators'!$B$15:$W$15, 0),FALSE)*$F166), 0, VLOOKUP(VLOOKUP($A166, 'E4 TB Allocation Details'!$A$18:$L$214, MATCH("Demand ID", 'E4 TB Allocation Details'!$A$18:$L$18, 0),FALSE), 'E2 Allocators'!$B$15:$W$361, MATCH('O5 Details by Class &amp; Accounts'!M$18, 'E2 Allocators'!$B$15:$W$15, 0),FALSE)*$F166)</f>
        <v>0</v>
      </c>
      <c r="N166" s="1321">
        <f>IF(ISERROR(VLOOKUP(VLOOKUP($A166, 'E4 TB Allocation Details'!$A$18:$L$214, MATCH("Demand ID", 'E4 TB Allocation Details'!$A$18:$L$18, 0),FALSE), 'E2 Allocators'!$B$15:$W$361, MATCH('O5 Details by Class &amp; Accounts'!N$18, 'E2 Allocators'!$B$15:$W$15, 0),FALSE)*$F166), 0, VLOOKUP(VLOOKUP($A166, 'E4 TB Allocation Details'!$A$18:$L$214, MATCH("Demand ID", 'E4 TB Allocation Details'!$A$18:$L$18, 0),FALSE), 'E2 Allocators'!$B$15:$W$361, MATCH('O5 Details by Class &amp; Accounts'!N$18, 'E2 Allocators'!$B$15:$W$15, 0),FALSE)*$F166)</f>
        <v>0</v>
      </c>
      <c r="O166" s="1321">
        <f>IF(ISERROR(VLOOKUP(VLOOKUP($A166, 'E4 TB Allocation Details'!$A$18:$L$214, MATCH("Demand ID", 'E4 TB Allocation Details'!$A$18:$L$18, 0),FALSE), 'E2 Allocators'!$B$15:$W$361, MATCH('O5 Details by Class &amp; Accounts'!O$18, 'E2 Allocators'!$B$15:$W$15, 0),FALSE)*$F166), 0, VLOOKUP(VLOOKUP($A166, 'E4 TB Allocation Details'!$A$18:$L$214, MATCH("Demand ID", 'E4 TB Allocation Details'!$A$18:$L$18, 0),FALSE), 'E2 Allocators'!$B$15:$W$361, MATCH('O5 Details by Class &amp; Accounts'!O$18, 'E2 Allocators'!$B$15:$W$15, 0),FALSE)*$F166)</f>
        <v>0</v>
      </c>
      <c r="P166" s="1321">
        <f>IF(ISERROR(VLOOKUP(VLOOKUP($A166, 'E4 TB Allocation Details'!$A$18:$L$214, MATCH("Demand ID", 'E4 TB Allocation Details'!$A$18:$L$18, 0),FALSE), 'E2 Allocators'!$B$15:$W$361, MATCH('O5 Details by Class &amp; Accounts'!P$18, 'E2 Allocators'!$B$15:$W$15, 0),FALSE)*$F166), 0, VLOOKUP(VLOOKUP($A166, 'E4 TB Allocation Details'!$A$18:$L$214, MATCH("Demand ID", 'E4 TB Allocation Details'!$A$18:$L$18, 0),FALSE), 'E2 Allocators'!$B$15:$W$361, MATCH('O5 Details by Class &amp; Accounts'!P$18, 'E2 Allocators'!$B$15:$W$15, 0),FALSE)*$F166)</f>
        <v>0</v>
      </c>
      <c r="Q166" s="1321">
        <f>IF(ISERROR(VLOOKUP(VLOOKUP($A166, 'E4 TB Allocation Details'!$A$18:$L$214, MATCH("Demand ID", 'E4 TB Allocation Details'!$A$18:$L$18, 0),FALSE), 'E2 Allocators'!$B$15:$W$361, MATCH('O5 Details by Class &amp; Accounts'!Q$18, 'E2 Allocators'!$B$15:$W$15, 0),FALSE)*$F166), 0, VLOOKUP(VLOOKUP($A166, 'E4 TB Allocation Details'!$A$18:$L$214, MATCH("Demand ID", 'E4 TB Allocation Details'!$A$18:$L$18, 0),FALSE), 'E2 Allocators'!$B$15:$W$361, MATCH('O5 Details by Class &amp; Accounts'!Q$18, 'E2 Allocators'!$B$15:$W$15, 0),FALSE)*$F166)</f>
        <v>0</v>
      </c>
      <c r="R166" s="1321">
        <f>IF(ISERROR(VLOOKUP(VLOOKUP($A166, 'E4 TB Allocation Details'!$A$18:$L$214, MATCH("Demand ID", 'E4 TB Allocation Details'!$A$18:$L$18, 0),FALSE), 'E2 Allocators'!$B$15:$W$361, MATCH('O5 Details by Class &amp; Accounts'!R$18, 'E2 Allocators'!$B$15:$W$15, 0),FALSE)*$F166), 0, VLOOKUP(VLOOKUP($A166, 'E4 TB Allocation Details'!$A$18:$L$214, MATCH("Demand ID", 'E4 TB Allocation Details'!$A$18:$L$18, 0),FALSE), 'E2 Allocators'!$B$15:$W$361, MATCH('O5 Details by Class &amp; Accounts'!R$18, 'E2 Allocators'!$B$15:$W$15, 0),FALSE)*$F166)</f>
        <v>0</v>
      </c>
      <c r="S166" s="1321">
        <f>IF(ISERROR(VLOOKUP(VLOOKUP($A166, 'E4 TB Allocation Details'!$A$18:$L$214, MATCH("Demand ID", 'E4 TB Allocation Details'!$A$18:$L$18, 0),FALSE), 'E2 Allocators'!$B$15:$W$361, MATCH('O5 Details by Class &amp; Accounts'!S$18, 'E2 Allocators'!$B$15:$W$15, 0),FALSE)*$F166), 0, VLOOKUP(VLOOKUP($A166, 'E4 TB Allocation Details'!$A$18:$L$214, MATCH("Demand ID", 'E4 TB Allocation Details'!$A$18:$L$18, 0),FALSE), 'E2 Allocators'!$B$15:$W$361, MATCH('O5 Details by Class &amp; Accounts'!S$18, 'E2 Allocators'!$B$15:$W$15, 0),FALSE)*$F166)</f>
        <v>0</v>
      </c>
      <c r="T166" s="1321">
        <f>IF(ISERROR(VLOOKUP(VLOOKUP($A166, 'E4 TB Allocation Details'!$A$18:$L$214, MATCH("Demand ID", 'E4 TB Allocation Details'!$A$18:$L$18, 0),FALSE), 'E2 Allocators'!$B$15:$W$361, MATCH('O5 Details by Class &amp; Accounts'!T$18, 'E2 Allocators'!$B$15:$W$15, 0),FALSE)*$F166), 0, VLOOKUP(VLOOKUP($A166, 'E4 TB Allocation Details'!$A$18:$L$214, MATCH("Demand ID", 'E4 TB Allocation Details'!$A$18:$L$18, 0),FALSE), 'E2 Allocators'!$B$15:$W$361, MATCH('O5 Details by Class &amp; Accounts'!T$18, 'E2 Allocators'!$B$15:$W$15, 0),FALSE)*$F166)</f>
        <v>0</v>
      </c>
      <c r="U166" s="1321">
        <f>IF(ISERROR(VLOOKUP(VLOOKUP($A166, 'E4 TB Allocation Details'!$A$18:$L$214, MATCH("Demand ID", 'E4 TB Allocation Details'!$A$18:$L$18, 0),FALSE), 'E2 Allocators'!$B$15:$W$361, MATCH('O5 Details by Class &amp; Accounts'!U$18, 'E2 Allocators'!$B$15:$W$15, 0),FALSE)*$F166), 0, VLOOKUP(VLOOKUP($A166, 'E4 TB Allocation Details'!$A$18:$L$214, MATCH("Demand ID", 'E4 TB Allocation Details'!$A$18:$L$18, 0),FALSE), 'E2 Allocators'!$B$15:$W$361, MATCH('O5 Details by Class &amp; Accounts'!U$18, 'E2 Allocators'!$B$15:$W$15, 0),FALSE)*$F166)</f>
        <v>0</v>
      </c>
      <c r="V166" s="1321">
        <f>IF(ISERROR(VLOOKUP(VLOOKUP($A166, 'E4 TB Allocation Details'!$A$18:$L$214, MATCH("Demand ID", 'E4 TB Allocation Details'!$A$18:$L$18, 0),FALSE), 'E2 Allocators'!$B$15:$W$361, MATCH('O5 Details by Class &amp; Accounts'!V$18, 'E2 Allocators'!$B$15:$W$15, 0),FALSE)*$F166), 0, VLOOKUP(VLOOKUP($A166, 'E4 TB Allocation Details'!$A$18:$L$214, MATCH("Demand ID", 'E4 TB Allocation Details'!$A$18:$L$18, 0),FALSE), 'E2 Allocators'!$B$15:$W$361, MATCH('O5 Details by Class &amp; Accounts'!V$18, 'E2 Allocators'!$B$15:$W$15, 0),FALSE)*$F166)</f>
        <v>0</v>
      </c>
      <c r="W166" s="1321">
        <f>IF(ISERROR(VLOOKUP(VLOOKUP($A166, 'E4 TB Allocation Details'!$A$18:$L$214, MATCH("Demand ID", 'E4 TB Allocation Details'!$A$18:$L$18, 0),FALSE), 'E2 Allocators'!$B$15:$W$361, MATCH('O5 Details by Class &amp; Accounts'!W$18, 'E2 Allocators'!$B$15:$W$15, 0),FALSE)*$F166), 0, VLOOKUP(VLOOKUP($A166, 'E4 TB Allocation Details'!$A$18:$L$214, MATCH("Demand ID", 'E4 TB Allocation Details'!$A$18:$L$18, 0),FALSE), 'E2 Allocators'!$B$15:$W$361, MATCH('O5 Details by Class &amp; Accounts'!W$18, 'E2 Allocators'!$B$15:$W$15, 0),FALSE)*$F166)</f>
        <v>0</v>
      </c>
      <c r="X166" s="1321">
        <f>IF(ISERROR(VLOOKUP(VLOOKUP($A166, 'E4 TB Allocation Details'!$A$18:$L$214, MATCH("Demand ID", 'E4 TB Allocation Details'!$A$18:$L$18, 0),FALSE), 'E2 Allocators'!$B$15:$W$361, MATCH('O5 Details by Class &amp; Accounts'!X$18, 'E2 Allocators'!$B$15:$W$15, 0),FALSE)*$F166), 0, VLOOKUP(VLOOKUP($A166, 'E4 TB Allocation Details'!$A$18:$L$214, MATCH("Demand ID", 'E4 TB Allocation Details'!$A$18:$L$18, 0),FALSE), 'E2 Allocators'!$B$15:$W$361, MATCH('O5 Details by Class &amp; Accounts'!X$18, 'E2 Allocators'!$B$15:$W$15, 0),FALSE)*$F166)</f>
        <v>0</v>
      </c>
      <c r="Y166" s="1321">
        <f>IF(ISERROR(VLOOKUP(VLOOKUP($A166, 'E4 TB Allocation Details'!$A$18:$L$214, MATCH("Demand ID", 'E4 TB Allocation Details'!$A$18:$L$18, 0),FALSE), 'E2 Allocators'!$B$15:$W$361, MATCH('O5 Details by Class &amp; Accounts'!Y$18, 'E2 Allocators'!$B$15:$W$15, 0),FALSE)*$F166), 0, VLOOKUP(VLOOKUP($A166, 'E4 TB Allocation Details'!$A$18:$L$214, MATCH("Demand ID", 'E4 TB Allocation Details'!$A$18:$L$18, 0),FALSE), 'E2 Allocators'!$B$15:$W$361, MATCH('O5 Details by Class &amp; Accounts'!Y$18, 'E2 Allocators'!$B$15:$W$15, 0),FALSE)*$F166)</f>
        <v>0</v>
      </c>
      <c r="Z166" s="1321">
        <f>IF(ISERROR(VLOOKUP(VLOOKUP($A166, 'E4 TB Allocation Details'!$A$18:$L$214, MATCH("Demand ID", 'E4 TB Allocation Details'!$A$18:$L$18, 0),FALSE), 'E2 Allocators'!$B$15:$W$361, MATCH('O5 Details by Class &amp; Accounts'!Z$18, 'E2 Allocators'!$B$15:$W$15, 0),FALSE)*$F166), 0, VLOOKUP(VLOOKUP($A166, 'E4 TB Allocation Details'!$A$18:$L$214, MATCH("Demand ID", 'E4 TB Allocation Details'!$A$18:$L$18, 0),FALSE), 'E2 Allocators'!$B$15:$W$361, MATCH('O5 Details by Class &amp; Accounts'!Z$18, 'E2 Allocators'!$B$15:$W$15, 0),FALSE)*$F166)</f>
        <v>0</v>
      </c>
      <c r="AA166" s="1321">
        <f>IF(ISERROR(VLOOKUP(VLOOKUP($A166, 'E4 TB Allocation Details'!$A$18:$L$214, MATCH("Demand ID", 'E4 TB Allocation Details'!$A$18:$L$18, 0),FALSE), 'E2 Allocators'!$B$15:$W$361, MATCH('O5 Details by Class &amp; Accounts'!AA$18, 'E2 Allocators'!$B$15:$W$15, 0),FALSE)*$F166), 0, VLOOKUP(VLOOKUP($A166, 'E4 TB Allocation Details'!$A$18:$L$214, MATCH("Demand ID", 'E4 TB Allocation Details'!$A$18:$L$18, 0),FALSE), 'E2 Allocators'!$B$15:$W$361, MATCH('O5 Details by Class &amp; Accounts'!AA$18, 'E2 Allocators'!$B$15:$W$15, 0),FALSE)*$F166)</f>
        <v>0</v>
      </c>
      <c r="AB166" s="1321">
        <f>IF(ISERROR(VLOOKUP(VLOOKUP($A166, 'E4 TB Allocation Details'!$A$18:$L$214, MATCH("Demand ID", 'E4 TB Allocation Details'!$A$18:$L$18, 0),FALSE), 'E2 Allocators'!$B$15:$W$361, MATCH('O5 Details by Class &amp; Accounts'!AB$18, 'E2 Allocators'!$B$15:$W$15, 0),FALSE)*$F166), 0, VLOOKUP(VLOOKUP($A166, 'E4 TB Allocation Details'!$A$18:$L$214, MATCH("Demand ID", 'E4 TB Allocation Details'!$A$18:$L$18, 0),FALSE), 'E2 Allocators'!$B$15:$W$361, MATCH('O5 Details by Class &amp; Accounts'!AB$18, 'E2 Allocators'!$B$15:$W$15, 0),FALSE)*$F166)</f>
        <v>0</v>
      </c>
      <c r="AC166" s="1321">
        <f t="shared" ref="AC166:AC213" si="47">SUM(I166:AB166)</f>
        <v>0</v>
      </c>
      <c r="AD166" s="1321">
        <f>IF(ISERROR(VLOOKUP(VLOOKUP($A166, 'E4 TB Allocation Details'!$A$18:$L$214, MATCH("Customer ID", 'E4 TB Allocation Details'!$A$18:$L$18, 0),FALSE), 'E2 Allocators'!$B$15:$W$361, MATCH('O5 Details by Class &amp; Accounts'!AD$18, 'E2 Allocators'!$B$15:$W$15, 0),FALSE)*$G166), 0, VLOOKUP(VLOOKUP($A166, 'E4 TB Allocation Details'!$A$18:$L$214, MATCH("Customer ID", 'E4 TB Allocation Details'!$A$18:$L$18, 0),FALSE), 'E2 Allocators'!$B$15:$W$361, MATCH('O5 Details by Class &amp; Accounts'!AD$18, 'E2 Allocators'!$B$15:$W$15, 0),FALSE)*$G166)</f>
        <v>0</v>
      </c>
      <c r="AE166" s="1321">
        <f>IF(ISERROR(VLOOKUP(VLOOKUP($A166, 'E4 TB Allocation Details'!$A$18:$L$214, MATCH("Customer ID", 'E4 TB Allocation Details'!$A$18:$L$18, 0),FALSE), 'E2 Allocators'!$B$15:$W$361, MATCH('O5 Details by Class &amp; Accounts'!AE$18, 'E2 Allocators'!$B$15:$W$15, 0),FALSE)*$G166), 0, VLOOKUP(VLOOKUP($A166, 'E4 TB Allocation Details'!$A$18:$L$214, MATCH("Customer ID", 'E4 TB Allocation Details'!$A$18:$L$18, 0),FALSE), 'E2 Allocators'!$B$15:$W$361, MATCH('O5 Details by Class &amp; Accounts'!AE$18, 'E2 Allocators'!$B$15:$W$15, 0),FALSE)*$G166)</f>
        <v>0</v>
      </c>
      <c r="AF166" s="1321">
        <f>IF(ISERROR(VLOOKUP(VLOOKUP($A166, 'E4 TB Allocation Details'!$A$18:$L$214, MATCH("Customer ID", 'E4 TB Allocation Details'!$A$18:$L$18, 0),FALSE), 'E2 Allocators'!$B$15:$W$361, MATCH('O5 Details by Class &amp; Accounts'!AF$18, 'E2 Allocators'!$B$15:$W$15, 0),FALSE)*$G166), 0, VLOOKUP(VLOOKUP($A166, 'E4 TB Allocation Details'!$A$18:$L$214, MATCH("Customer ID", 'E4 TB Allocation Details'!$A$18:$L$18, 0),FALSE), 'E2 Allocators'!$B$15:$W$361, MATCH('O5 Details by Class &amp; Accounts'!AF$18, 'E2 Allocators'!$B$15:$W$15, 0),FALSE)*$G166)</f>
        <v>0</v>
      </c>
      <c r="AG166" s="1321">
        <f>IF(ISERROR(VLOOKUP(VLOOKUP($A166, 'E4 TB Allocation Details'!$A$18:$L$214, MATCH("Customer ID", 'E4 TB Allocation Details'!$A$18:$L$18, 0),FALSE), 'E2 Allocators'!$B$15:$W$361, MATCH('O5 Details by Class &amp; Accounts'!AG$18, 'E2 Allocators'!$B$15:$W$15, 0),FALSE)*$G166), 0, VLOOKUP(VLOOKUP($A166, 'E4 TB Allocation Details'!$A$18:$L$214, MATCH("Customer ID", 'E4 TB Allocation Details'!$A$18:$L$18, 0),FALSE), 'E2 Allocators'!$B$15:$W$361, MATCH('O5 Details by Class &amp; Accounts'!AG$18, 'E2 Allocators'!$B$15:$W$15, 0),FALSE)*$G166)</f>
        <v>0</v>
      </c>
      <c r="AH166" s="1321">
        <f>IF(ISERROR(VLOOKUP(VLOOKUP($A166, 'E4 TB Allocation Details'!$A$18:$L$214, MATCH("Customer ID", 'E4 TB Allocation Details'!$A$18:$L$18, 0),FALSE), 'E2 Allocators'!$B$15:$W$361, MATCH('O5 Details by Class &amp; Accounts'!AH$18, 'E2 Allocators'!$B$15:$W$15, 0),FALSE)*$G166), 0, VLOOKUP(VLOOKUP($A166, 'E4 TB Allocation Details'!$A$18:$L$214, MATCH("Customer ID", 'E4 TB Allocation Details'!$A$18:$L$18, 0),FALSE), 'E2 Allocators'!$B$15:$W$361, MATCH('O5 Details by Class &amp; Accounts'!AH$18, 'E2 Allocators'!$B$15:$W$15, 0),FALSE)*$G166)</f>
        <v>0</v>
      </c>
      <c r="AI166" s="1321">
        <f>IF(ISERROR(VLOOKUP(VLOOKUP($A166, 'E4 TB Allocation Details'!$A$18:$L$214, MATCH("Customer ID", 'E4 TB Allocation Details'!$A$18:$L$18, 0),FALSE), 'E2 Allocators'!$B$15:$W$361, MATCH('O5 Details by Class &amp; Accounts'!AI$18, 'E2 Allocators'!$B$15:$W$15, 0),FALSE)*$G166), 0, VLOOKUP(VLOOKUP($A166, 'E4 TB Allocation Details'!$A$18:$L$214, MATCH("Customer ID", 'E4 TB Allocation Details'!$A$18:$L$18, 0),FALSE), 'E2 Allocators'!$B$15:$W$361, MATCH('O5 Details by Class &amp; Accounts'!AI$18, 'E2 Allocators'!$B$15:$W$15, 0),FALSE)*$G166)</f>
        <v>0</v>
      </c>
      <c r="AJ166" s="1321">
        <f>IF(ISERROR(VLOOKUP(VLOOKUP($A166, 'E4 TB Allocation Details'!$A$18:$L$214, MATCH("Customer ID", 'E4 TB Allocation Details'!$A$18:$L$18, 0),FALSE), 'E2 Allocators'!$B$15:$W$361, MATCH('O5 Details by Class &amp; Accounts'!AJ$18, 'E2 Allocators'!$B$15:$W$15, 0),FALSE)*$G166), 0, VLOOKUP(VLOOKUP($A166, 'E4 TB Allocation Details'!$A$18:$L$214, MATCH("Customer ID", 'E4 TB Allocation Details'!$A$18:$L$18, 0),FALSE), 'E2 Allocators'!$B$15:$W$361, MATCH('O5 Details by Class &amp; Accounts'!AJ$18, 'E2 Allocators'!$B$15:$W$15, 0),FALSE)*$G166)</f>
        <v>0</v>
      </c>
      <c r="AK166" s="1321">
        <f>IF(ISERROR(VLOOKUP(VLOOKUP($A166, 'E4 TB Allocation Details'!$A$18:$L$214, MATCH("Customer ID", 'E4 TB Allocation Details'!$A$18:$L$18, 0),FALSE), 'E2 Allocators'!$B$15:$W$361, MATCH('O5 Details by Class &amp; Accounts'!AK$18, 'E2 Allocators'!$B$15:$W$15, 0),FALSE)*$G166), 0, VLOOKUP(VLOOKUP($A166, 'E4 TB Allocation Details'!$A$18:$L$214, MATCH("Customer ID", 'E4 TB Allocation Details'!$A$18:$L$18, 0),FALSE), 'E2 Allocators'!$B$15:$W$361, MATCH('O5 Details by Class &amp; Accounts'!AK$18, 'E2 Allocators'!$B$15:$W$15, 0),FALSE)*$G166)</f>
        <v>0</v>
      </c>
      <c r="AL166" s="1321">
        <f>IF(ISERROR(VLOOKUP(VLOOKUP($A166, 'E4 TB Allocation Details'!$A$18:$L$214, MATCH("Customer ID", 'E4 TB Allocation Details'!$A$18:$L$18, 0),FALSE), 'E2 Allocators'!$B$15:$W$361, MATCH('O5 Details by Class &amp; Accounts'!AL$18, 'E2 Allocators'!$B$15:$W$15, 0),FALSE)*$G166), 0, VLOOKUP(VLOOKUP($A166, 'E4 TB Allocation Details'!$A$18:$L$214, MATCH("Customer ID", 'E4 TB Allocation Details'!$A$18:$L$18, 0),FALSE), 'E2 Allocators'!$B$15:$W$361, MATCH('O5 Details by Class &amp; Accounts'!AL$18, 'E2 Allocators'!$B$15:$W$15, 0),FALSE)*$G166)</f>
        <v>0</v>
      </c>
      <c r="AM166" s="1321">
        <f>IF(ISERROR(VLOOKUP(VLOOKUP($A166, 'E4 TB Allocation Details'!$A$18:$L$214, MATCH("Customer ID", 'E4 TB Allocation Details'!$A$18:$L$18, 0),FALSE), 'E2 Allocators'!$B$15:$W$361, MATCH('O5 Details by Class &amp; Accounts'!AM$18, 'E2 Allocators'!$B$15:$W$15, 0),FALSE)*$G166), 0, VLOOKUP(VLOOKUP($A166, 'E4 TB Allocation Details'!$A$18:$L$214, MATCH("Customer ID", 'E4 TB Allocation Details'!$A$18:$L$18, 0),FALSE), 'E2 Allocators'!$B$15:$W$361, MATCH('O5 Details by Class &amp; Accounts'!AM$18, 'E2 Allocators'!$B$15:$W$15, 0),FALSE)*$G166)</f>
        <v>0</v>
      </c>
      <c r="AN166" s="1321">
        <f>IF(ISERROR(VLOOKUP(VLOOKUP($A166, 'E4 TB Allocation Details'!$A$18:$L$214, MATCH("Customer ID", 'E4 TB Allocation Details'!$A$18:$L$18, 0),FALSE), 'E2 Allocators'!$B$15:$W$361, MATCH('O5 Details by Class &amp; Accounts'!AN$18, 'E2 Allocators'!$B$15:$W$15, 0),FALSE)*$G166), 0, VLOOKUP(VLOOKUP($A166, 'E4 TB Allocation Details'!$A$18:$L$214, MATCH("Customer ID", 'E4 TB Allocation Details'!$A$18:$L$18, 0),FALSE), 'E2 Allocators'!$B$15:$W$361, MATCH('O5 Details by Class &amp; Accounts'!AN$18, 'E2 Allocators'!$B$15:$W$15, 0),FALSE)*$G166)</f>
        <v>0</v>
      </c>
      <c r="AO166" s="1321">
        <f>IF(ISERROR(VLOOKUP(VLOOKUP($A166, 'E4 TB Allocation Details'!$A$18:$L$214, MATCH("Customer ID", 'E4 TB Allocation Details'!$A$18:$L$18, 0),FALSE), 'E2 Allocators'!$B$15:$W$361, MATCH('O5 Details by Class &amp; Accounts'!AO$18, 'E2 Allocators'!$B$15:$W$15, 0),FALSE)*$G166), 0, VLOOKUP(VLOOKUP($A166, 'E4 TB Allocation Details'!$A$18:$L$214, MATCH("Customer ID", 'E4 TB Allocation Details'!$A$18:$L$18, 0),FALSE), 'E2 Allocators'!$B$15:$W$361, MATCH('O5 Details by Class &amp; Accounts'!AO$18, 'E2 Allocators'!$B$15:$W$15, 0),FALSE)*$G166)</f>
        <v>0</v>
      </c>
      <c r="AP166" s="1321">
        <f>IF(ISERROR(VLOOKUP(VLOOKUP($A166, 'E4 TB Allocation Details'!$A$18:$L$214, MATCH("Customer ID", 'E4 TB Allocation Details'!$A$18:$L$18, 0),FALSE), 'E2 Allocators'!$B$15:$W$361, MATCH('O5 Details by Class &amp; Accounts'!AP$18, 'E2 Allocators'!$B$15:$W$15, 0),FALSE)*$G166), 0, VLOOKUP(VLOOKUP($A166, 'E4 TB Allocation Details'!$A$18:$L$214, MATCH("Customer ID", 'E4 TB Allocation Details'!$A$18:$L$18, 0),FALSE), 'E2 Allocators'!$B$15:$W$361, MATCH('O5 Details by Class &amp; Accounts'!AP$18, 'E2 Allocators'!$B$15:$W$15, 0),FALSE)*$G166)</f>
        <v>0</v>
      </c>
      <c r="AQ166" s="1321">
        <f>IF(ISERROR(VLOOKUP(VLOOKUP($A166, 'E4 TB Allocation Details'!$A$18:$L$214, MATCH("Customer ID", 'E4 TB Allocation Details'!$A$18:$L$18, 0),FALSE), 'E2 Allocators'!$B$15:$W$361, MATCH('O5 Details by Class &amp; Accounts'!AQ$18, 'E2 Allocators'!$B$15:$W$15, 0),FALSE)*$G166), 0, VLOOKUP(VLOOKUP($A166, 'E4 TB Allocation Details'!$A$18:$L$214, MATCH("Customer ID", 'E4 TB Allocation Details'!$A$18:$L$18, 0),FALSE), 'E2 Allocators'!$B$15:$W$361, MATCH('O5 Details by Class &amp; Accounts'!AQ$18, 'E2 Allocators'!$B$15:$W$15, 0),FALSE)*$G166)</f>
        <v>0</v>
      </c>
      <c r="AR166" s="1321">
        <f>IF(ISERROR(VLOOKUP(VLOOKUP($A166, 'E4 TB Allocation Details'!$A$18:$L$214, MATCH("Customer ID", 'E4 TB Allocation Details'!$A$18:$L$18, 0),FALSE), 'E2 Allocators'!$B$15:$W$361, MATCH('O5 Details by Class &amp; Accounts'!AR$18, 'E2 Allocators'!$B$15:$W$15, 0),FALSE)*$G166), 0, VLOOKUP(VLOOKUP($A166, 'E4 TB Allocation Details'!$A$18:$L$214, MATCH("Customer ID", 'E4 TB Allocation Details'!$A$18:$L$18, 0),FALSE), 'E2 Allocators'!$B$15:$W$361, MATCH('O5 Details by Class &amp; Accounts'!AR$18, 'E2 Allocators'!$B$15:$W$15, 0),FALSE)*$G166)</f>
        <v>0</v>
      </c>
      <c r="AS166" s="1321">
        <f>IF(ISERROR(VLOOKUP(VLOOKUP($A166, 'E4 TB Allocation Details'!$A$18:$L$214, MATCH("Customer ID", 'E4 TB Allocation Details'!$A$18:$L$18, 0),FALSE), 'E2 Allocators'!$B$15:$W$361, MATCH('O5 Details by Class &amp; Accounts'!AS$18, 'E2 Allocators'!$B$15:$W$15, 0),FALSE)*$G166), 0, VLOOKUP(VLOOKUP($A166, 'E4 TB Allocation Details'!$A$18:$L$214, MATCH("Customer ID", 'E4 TB Allocation Details'!$A$18:$L$18, 0),FALSE), 'E2 Allocators'!$B$15:$W$361, MATCH('O5 Details by Class &amp; Accounts'!AS$18, 'E2 Allocators'!$B$15:$W$15, 0),FALSE)*$G166)</f>
        <v>0</v>
      </c>
      <c r="AT166" s="1321">
        <f>IF(ISERROR(VLOOKUP(VLOOKUP($A166, 'E4 TB Allocation Details'!$A$18:$L$214, MATCH("Customer ID", 'E4 TB Allocation Details'!$A$18:$L$18, 0),FALSE), 'E2 Allocators'!$B$15:$W$361, MATCH('O5 Details by Class &amp; Accounts'!AT$18, 'E2 Allocators'!$B$15:$W$15, 0),FALSE)*$G166), 0, VLOOKUP(VLOOKUP($A166, 'E4 TB Allocation Details'!$A$18:$L$214, MATCH("Customer ID", 'E4 TB Allocation Details'!$A$18:$L$18, 0),FALSE), 'E2 Allocators'!$B$15:$W$361, MATCH('O5 Details by Class &amp; Accounts'!AT$18, 'E2 Allocators'!$B$15:$W$15, 0),FALSE)*$G166)</f>
        <v>0</v>
      </c>
      <c r="AU166" s="1321">
        <f>IF(ISERROR(VLOOKUP(VLOOKUP($A166, 'E4 TB Allocation Details'!$A$18:$L$214, MATCH("Customer ID", 'E4 TB Allocation Details'!$A$18:$L$18, 0),FALSE), 'E2 Allocators'!$B$15:$W$361, MATCH('O5 Details by Class &amp; Accounts'!AU$18, 'E2 Allocators'!$B$15:$W$15, 0),FALSE)*$G166), 0, VLOOKUP(VLOOKUP($A166, 'E4 TB Allocation Details'!$A$18:$L$214, MATCH("Customer ID", 'E4 TB Allocation Details'!$A$18:$L$18, 0),FALSE), 'E2 Allocators'!$B$15:$W$361, MATCH('O5 Details by Class &amp; Accounts'!AU$18, 'E2 Allocators'!$B$15:$W$15, 0),FALSE)*$G166)</f>
        <v>0</v>
      </c>
      <c r="AV166" s="1321">
        <f>IF(ISERROR(VLOOKUP(VLOOKUP($A166, 'E4 TB Allocation Details'!$A$18:$L$214, MATCH("Customer ID", 'E4 TB Allocation Details'!$A$18:$L$18, 0),FALSE), 'E2 Allocators'!$B$15:$W$361, MATCH('O5 Details by Class &amp; Accounts'!AV$18, 'E2 Allocators'!$B$15:$W$15, 0),FALSE)*$G166), 0, VLOOKUP(VLOOKUP($A166, 'E4 TB Allocation Details'!$A$18:$L$214, MATCH("Customer ID", 'E4 TB Allocation Details'!$A$18:$L$18, 0),FALSE), 'E2 Allocators'!$B$15:$W$361, MATCH('O5 Details by Class &amp; Accounts'!AV$18, 'E2 Allocators'!$B$15:$W$15, 0),FALSE)*$G166)</f>
        <v>0</v>
      </c>
      <c r="AW166" s="1321">
        <f>IF(ISERROR(VLOOKUP(VLOOKUP($A166, 'E4 TB Allocation Details'!$A$18:$L$214, MATCH("Customer ID", 'E4 TB Allocation Details'!$A$18:$L$18, 0),FALSE), 'E2 Allocators'!$B$15:$W$361, MATCH('O5 Details by Class &amp; Accounts'!AW$18, 'E2 Allocators'!$B$15:$W$15, 0),FALSE)*$G166), 0, VLOOKUP(VLOOKUP($A166, 'E4 TB Allocation Details'!$A$18:$L$214, MATCH("Customer ID", 'E4 TB Allocation Details'!$A$18:$L$18, 0),FALSE), 'E2 Allocators'!$B$15:$W$361, MATCH('O5 Details by Class &amp; Accounts'!AW$18, 'E2 Allocators'!$B$15:$W$15, 0),FALSE)*$G166)</f>
        <v>0</v>
      </c>
      <c r="AX166" s="1321">
        <f>SUM(AD166:AW166)</f>
        <v>0</v>
      </c>
      <c r="AY166" s="1321">
        <f>IF(ISERROR(VLOOKUP(VLOOKUP($A166, 'E4 TB Allocation Details'!$A$18:$L$214, MATCH("Misc ID", 'E4 TB Allocation Details'!$A$18:$L$18, 0),FALSE), 'E2 Allocators'!$B$15:$W$361, MATCH('O5 Details by Class &amp; Accounts'!AY$18, 'E2 Allocators'!$B$15:$W$15, 0),FALSE)*$E166), 0, VLOOKUP(VLOOKUP($A166, 'E4 TB Allocation Details'!$A$18:$L$214, MATCH("Misc ID", 'E4 TB Allocation Details'!$A$18:$L$18, 0),FALSE), 'E2 Allocators'!$B$15:$W$361, MATCH('O5 Details by Class &amp; Accounts'!AY$18, 'E2 Allocators'!$B$15:$W$15, 0),FALSE)*$E166)</f>
        <v>0</v>
      </c>
      <c r="AZ166" s="1321">
        <f>IF(ISERROR(VLOOKUP(VLOOKUP($A166, 'E4 TB Allocation Details'!$A$18:$L$214, MATCH("Misc ID", 'E4 TB Allocation Details'!$A$18:$L$18, 0),FALSE), 'E2 Allocators'!$B$15:$W$361, MATCH('O5 Details by Class &amp; Accounts'!AZ$18, 'E2 Allocators'!$B$15:$W$15, 0),FALSE)*$E166), 0, VLOOKUP(VLOOKUP($A166, 'E4 TB Allocation Details'!$A$18:$L$214, MATCH("Misc ID", 'E4 TB Allocation Details'!$A$18:$L$18, 0),FALSE), 'E2 Allocators'!$B$15:$W$361, MATCH('O5 Details by Class &amp; Accounts'!AZ$18, 'E2 Allocators'!$B$15:$W$15, 0),FALSE)*$E166)</f>
        <v>0</v>
      </c>
      <c r="BA166" s="1321">
        <f>IF(ISERROR(VLOOKUP(VLOOKUP($A166, 'E4 TB Allocation Details'!$A$18:$L$214, MATCH("Misc ID", 'E4 TB Allocation Details'!$A$18:$L$18, 0),FALSE), 'E2 Allocators'!$B$15:$W$361, MATCH('O5 Details by Class &amp; Accounts'!BA$18, 'E2 Allocators'!$B$15:$W$15, 0),FALSE)*$E166), 0, VLOOKUP(VLOOKUP($A166, 'E4 TB Allocation Details'!$A$18:$L$214, MATCH("Misc ID", 'E4 TB Allocation Details'!$A$18:$L$18, 0),FALSE), 'E2 Allocators'!$B$15:$W$361, MATCH('O5 Details by Class &amp; Accounts'!BA$18, 'E2 Allocators'!$B$15:$W$15, 0),FALSE)*$E166)</f>
        <v>0</v>
      </c>
      <c r="BB166" s="1321">
        <f>IF(ISERROR(VLOOKUP(VLOOKUP($A166, 'E4 TB Allocation Details'!$A$18:$L$214, MATCH("Misc ID", 'E4 TB Allocation Details'!$A$18:$L$18, 0),FALSE), 'E2 Allocators'!$B$15:$W$361, MATCH('O5 Details by Class &amp; Accounts'!BB$18, 'E2 Allocators'!$B$15:$W$15, 0),FALSE)*$E166), 0, VLOOKUP(VLOOKUP($A166, 'E4 TB Allocation Details'!$A$18:$L$214, MATCH("Misc ID", 'E4 TB Allocation Details'!$A$18:$L$18, 0),FALSE), 'E2 Allocators'!$B$15:$W$361, MATCH('O5 Details by Class &amp; Accounts'!BB$18, 'E2 Allocators'!$B$15:$W$15, 0),FALSE)*$E166)</f>
        <v>0</v>
      </c>
      <c r="BC166" s="1321">
        <f>IF(ISERROR(VLOOKUP(VLOOKUP($A166, 'E4 TB Allocation Details'!$A$18:$L$214, MATCH("Misc ID", 'E4 TB Allocation Details'!$A$18:$L$18, 0),FALSE), 'E2 Allocators'!$B$15:$W$361, MATCH('O5 Details by Class &amp; Accounts'!BC$18, 'E2 Allocators'!$B$15:$W$15, 0),FALSE)*$E166), 0, VLOOKUP(VLOOKUP($A166, 'E4 TB Allocation Details'!$A$18:$L$214, MATCH("Misc ID", 'E4 TB Allocation Details'!$A$18:$L$18, 0),FALSE), 'E2 Allocators'!$B$15:$W$361, MATCH('O5 Details by Class &amp; Accounts'!BC$18, 'E2 Allocators'!$B$15:$W$15, 0),FALSE)*$E166)</f>
        <v>0</v>
      </c>
      <c r="BD166" s="1321">
        <f>IF(ISERROR(VLOOKUP(VLOOKUP($A166, 'E4 TB Allocation Details'!$A$18:$L$214, MATCH("Misc ID", 'E4 TB Allocation Details'!$A$18:$L$18, 0),FALSE), 'E2 Allocators'!$B$15:$W$361, MATCH('O5 Details by Class &amp; Accounts'!BD$18, 'E2 Allocators'!$B$15:$W$15, 0),FALSE)*$E166), 0, VLOOKUP(VLOOKUP($A166, 'E4 TB Allocation Details'!$A$18:$L$214, MATCH("Misc ID", 'E4 TB Allocation Details'!$A$18:$L$18, 0),FALSE), 'E2 Allocators'!$B$15:$W$361, MATCH('O5 Details by Class &amp; Accounts'!BD$18, 'E2 Allocators'!$B$15:$W$15, 0),FALSE)*$E166)</f>
        <v>0</v>
      </c>
      <c r="BE166" s="1321">
        <f>IF(ISERROR(VLOOKUP(VLOOKUP($A166, 'E4 TB Allocation Details'!$A$18:$L$214, MATCH("Misc ID", 'E4 TB Allocation Details'!$A$18:$L$18, 0),FALSE), 'E2 Allocators'!$B$15:$W$361, MATCH('O5 Details by Class &amp; Accounts'!BE$18, 'E2 Allocators'!$B$15:$W$15, 0),FALSE)*$E166), 0, VLOOKUP(VLOOKUP($A166, 'E4 TB Allocation Details'!$A$18:$L$214, MATCH("Misc ID", 'E4 TB Allocation Details'!$A$18:$L$18, 0),FALSE), 'E2 Allocators'!$B$15:$W$361, MATCH('O5 Details by Class &amp; Accounts'!BE$18, 'E2 Allocators'!$B$15:$W$15, 0),FALSE)*$E166)</f>
        <v>0</v>
      </c>
      <c r="BF166" s="1321">
        <f>IF(ISERROR(VLOOKUP(VLOOKUP($A166, 'E4 TB Allocation Details'!$A$18:$L$214, MATCH("Misc ID", 'E4 TB Allocation Details'!$A$18:$L$18, 0),FALSE), 'E2 Allocators'!$B$15:$W$361, MATCH('O5 Details by Class &amp; Accounts'!BF$18, 'E2 Allocators'!$B$15:$W$15, 0),FALSE)*$E166), 0, VLOOKUP(VLOOKUP($A166, 'E4 TB Allocation Details'!$A$18:$L$214, MATCH("Misc ID", 'E4 TB Allocation Details'!$A$18:$L$18, 0),FALSE), 'E2 Allocators'!$B$15:$W$361, MATCH('O5 Details by Class &amp; Accounts'!BF$18, 'E2 Allocators'!$B$15:$W$15, 0),FALSE)*$E166)</f>
        <v>0</v>
      </c>
      <c r="BG166" s="1321">
        <f>IF(ISERROR(VLOOKUP(VLOOKUP($A166, 'E4 TB Allocation Details'!$A$18:$L$214, MATCH("Misc ID", 'E4 TB Allocation Details'!$A$18:$L$18, 0),FALSE), 'E2 Allocators'!$B$15:$W$361, MATCH('O5 Details by Class &amp; Accounts'!BG$18, 'E2 Allocators'!$B$15:$W$15, 0),FALSE)*$E166), 0, VLOOKUP(VLOOKUP($A166, 'E4 TB Allocation Details'!$A$18:$L$214, MATCH("Misc ID", 'E4 TB Allocation Details'!$A$18:$L$18, 0),FALSE), 'E2 Allocators'!$B$15:$W$361, MATCH('O5 Details by Class &amp; Accounts'!BG$18, 'E2 Allocators'!$B$15:$W$15, 0),FALSE)*$E166)</f>
        <v>0</v>
      </c>
      <c r="BH166" s="1321">
        <f>IF(ISERROR(VLOOKUP(VLOOKUP($A166, 'E4 TB Allocation Details'!$A$18:$L$214, MATCH("Misc ID", 'E4 TB Allocation Details'!$A$18:$L$18, 0),FALSE), 'E2 Allocators'!$B$15:$W$361, MATCH('O5 Details by Class &amp; Accounts'!BH$18, 'E2 Allocators'!$B$15:$W$15, 0),FALSE)*$E166), 0, VLOOKUP(VLOOKUP($A166, 'E4 TB Allocation Details'!$A$18:$L$214, MATCH("Misc ID", 'E4 TB Allocation Details'!$A$18:$L$18, 0),FALSE), 'E2 Allocators'!$B$15:$W$361, MATCH('O5 Details by Class &amp; Accounts'!BH$18, 'E2 Allocators'!$B$15:$W$15, 0),FALSE)*$E166)</f>
        <v>0</v>
      </c>
      <c r="BI166" s="1321">
        <f>IF(ISERROR(VLOOKUP(VLOOKUP($A166, 'E4 TB Allocation Details'!$A$18:$L$214, MATCH("Misc ID", 'E4 TB Allocation Details'!$A$18:$L$18, 0),FALSE), 'E2 Allocators'!$B$15:$W$361, MATCH('O5 Details by Class &amp; Accounts'!BI$18, 'E2 Allocators'!$B$15:$W$15, 0),FALSE)*$E166), 0, VLOOKUP(VLOOKUP($A166, 'E4 TB Allocation Details'!$A$18:$L$214, MATCH("Misc ID", 'E4 TB Allocation Details'!$A$18:$L$18, 0),FALSE), 'E2 Allocators'!$B$15:$W$361, MATCH('O5 Details by Class &amp; Accounts'!BI$18, 'E2 Allocators'!$B$15:$W$15, 0),FALSE)*$E166)</f>
        <v>0</v>
      </c>
      <c r="BJ166" s="1321">
        <f>IF(ISERROR(VLOOKUP(VLOOKUP($A166, 'E4 TB Allocation Details'!$A$18:$L$214, MATCH("Misc ID", 'E4 TB Allocation Details'!$A$18:$L$18, 0),FALSE), 'E2 Allocators'!$B$15:$W$361, MATCH('O5 Details by Class &amp; Accounts'!BJ$18, 'E2 Allocators'!$B$15:$W$15, 0),FALSE)*$E166), 0, VLOOKUP(VLOOKUP($A166, 'E4 TB Allocation Details'!$A$18:$L$214, MATCH("Misc ID", 'E4 TB Allocation Details'!$A$18:$L$18, 0),FALSE), 'E2 Allocators'!$B$15:$W$361, MATCH('O5 Details by Class &amp; Accounts'!BJ$18, 'E2 Allocators'!$B$15:$W$15, 0),FALSE)*$E166)</f>
        <v>0</v>
      </c>
      <c r="BK166" s="1321">
        <f>IF(ISERROR(VLOOKUP(VLOOKUP($A166, 'E4 TB Allocation Details'!$A$18:$L$214, MATCH("Misc ID", 'E4 TB Allocation Details'!$A$18:$L$18, 0),FALSE), 'E2 Allocators'!$B$15:$W$361, MATCH('O5 Details by Class &amp; Accounts'!BK$18, 'E2 Allocators'!$B$15:$W$15, 0),FALSE)*$E166), 0, VLOOKUP(VLOOKUP($A166, 'E4 TB Allocation Details'!$A$18:$L$214, MATCH("Misc ID", 'E4 TB Allocation Details'!$A$18:$L$18, 0),FALSE), 'E2 Allocators'!$B$15:$W$361, MATCH('O5 Details by Class &amp; Accounts'!BK$18, 'E2 Allocators'!$B$15:$W$15, 0),FALSE)*$E166)</f>
        <v>0</v>
      </c>
      <c r="BL166" s="1321">
        <f>IF(ISERROR(VLOOKUP(VLOOKUP($A166, 'E4 TB Allocation Details'!$A$18:$L$214, MATCH("Misc ID", 'E4 TB Allocation Details'!$A$18:$L$18, 0),FALSE), 'E2 Allocators'!$B$15:$W$361, MATCH('O5 Details by Class &amp; Accounts'!BL$18, 'E2 Allocators'!$B$15:$W$15, 0),FALSE)*$E166), 0, VLOOKUP(VLOOKUP($A166, 'E4 TB Allocation Details'!$A$18:$L$214, MATCH("Misc ID", 'E4 TB Allocation Details'!$A$18:$L$18, 0),FALSE), 'E2 Allocators'!$B$15:$W$361, MATCH('O5 Details by Class &amp; Accounts'!BL$18, 'E2 Allocators'!$B$15:$W$15, 0),FALSE)*$E166)</f>
        <v>0</v>
      </c>
      <c r="BM166" s="1321">
        <f>IF(ISERROR(VLOOKUP(VLOOKUP($A166, 'E4 TB Allocation Details'!$A$18:$L$214, MATCH("Misc ID", 'E4 TB Allocation Details'!$A$18:$L$18, 0),FALSE), 'E2 Allocators'!$B$15:$W$361, MATCH('O5 Details by Class &amp; Accounts'!BM$18, 'E2 Allocators'!$B$15:$W$15, 0),FALSE)*$E166), 0, VLOOKUP(VLOOKUP($A166, 'E4 TB Allocation Details'!$A$18:$L$214, MATCH("Misc ID", 'E4 TB Allocation Details'!$A$18:$L$18, 0),FALSE), 'E2 Allocators'!$B$15:$W$361, MATCH('O5 Details by Class &amp; Accounts'!BM$18, 'E2 Allocators'!$B$15:$W$15, 0),FALSE)*$E166)</f>
        <v>0</v>
      </c>
      <c r="BN166" s="1321">
        <f>IF(ISERROR(VLOOKUP(VLOOKUP($A166, 'E4 TB Allocation Details'!$A$18:$L$214, MATCH("Misc ID", 'E4 TB Allocation Details'!$A$18:$L$18, 0),FALSE), 'E2 Allocators'!$B$15:$W$361, MATCH('O5 Details by Class &amp; Accounts'!BN$18, 'E2 Allocators'!$B$15:$W$15, 0),FALSE)*$E166), 0, VLOOKUP(VLOOKUP($A166, 'E4 TB Allocation Details'!$A$18:$L$214, MATCH("Misc ID", 'E4 TB Allocation Details'!$A$18:$L$18, 0),FALSE), 'E2 Allocators'!$B$15:$W$361, MATCH('O5 Details by Class &amp; Accounts'!BN$18, 'E2 Allocators'!$B$15:$W$15, 0),FALSE)*$E166)</f>
        <v>0</v>
      </c>
      <c r="BO166" s="1321">
        <f>IF(ISERROR(VLOOKUP(VLOOKUP($A166, 'E4 TB Allocation Details'!$A$18:$L$214, MATCH("Misc ID", 'E4 TB Allocation Details'!$A$18:$L$18, 0),FALSE), 'E2 Allocators'!$B$15:$W$361, MATCH('O5 Details by Class &amp; Accounts'!BO$18, 'E2 Allocators'!$B$15:$W$15, 0),FALSE)*$E166), 0, VLOOKUP(VLOOKUP($A166, 'E4 TB Allocation Details'!$A$18:$L$214, MATCH("Misc ID", 'E4 TB Allocation Details'!$A$18:$L$18, 0),FALSE), 'E2 Allocators'!$B$15:$W$361, MATCH('O5 Details by Class &amp; Accounts'!BO$18, 'E2 Allocators'!$B$15:$W$15, 0),FALSE)*$E166)</f>
        <v>0</v>
      </c>
      <c r="BP166" s="1321">
        <f>IF(ISERROR(VLOOKUP(VLOOKUP($A166, 'E4 TB Allocation Details'!$A$18:$L$214, MATCH("Misc ID", 'E4 TB Allocation Details'!$A$18:$L$18, 0),FALSE), 'E2 Allocators'!$B$15:$W$361, MATCH('O5 Details by Class &amp; Accounts'!BP$18, 'E2 Allocators'!$B$15:$W$15, 0),FALSE)*$E166), 0, VLOOKUP(VLOOKUP($A166, 'E4 TB Allocation Details'!$A$18:$L$214, MATCH("Misc ID", 'E4 TB Allocation Details'!$A$18:$L$18, 0),FALSE), 'E2 Allocators'!$B$15:$W$361, MATCH('O5 Details by Class &amp; Accounts'!BP$18, 'E2 Allocators'!$B$15:$W$15, 0),FALSE)*$E166)</f>
        <v>0</v>
      </c>
      <c r="BQ166" s="1321">
        <f>IF(ISERROR(VLOOKUP(VLOOKUP($A166, 'E4 TB Allocation Details'!$A$18:$L$214, MATCH("Misc ID", 'E4 TB Allocation Details'!$A$18:$L$18, 0),FALSE), 'E2 Allocators'!$B$15:$W$361, MATCH('O5 Details by Class &amp; Accounts'!BQ$18, 'E2 Allocators'!$B$15:$W$15, 0),FALSE)*$E166), 0, VLOOKUP(VLOOKUP($A166, 'E4 TB Allocation Details'!$A$18:$L$214, MATCH("Misc ID", 'E4 TB Allocation Details'!$A$18:$L$18, 0),FALSE), 'E2 Allocators'!$B$15:$W$361, MATCH('O5 Details by Class &amp; Accounts'!BQ$18, 'E2 Allocators'!$B$15:$W$15, 0),FALSE)*$E166)</f>
        <v>0</v>
      </c>
      <c r="BR166" s="1321">
        <f>IF(ISERROR(VLOOKUP(VLOOKUP($A166, 'E4 TB Allocation Details'!$A$18:$L$214, MATCH("Misc ID", 'E4 TB Allocation Details'!$A$18:$L$18, 0),FALSE), 'E2 Allocators'!$B$15:$W$361, MATCH('O5 Details by Class &amp; Accounts'!BR$18, 'E2 Allocators'!$B$15:$W$15, 0),FALSE)*$E166), 0, VLOOKUP(VLOOKUP($A166, 'E4 TB Allocation Details'!$A$18:$L$214, MATCH("Misc ID", 'E4 TB Allocation Details'!$A$18:$L$18, 0),FALSE), 'E2 Allocators'!$B$15:$W$361, MATCH('O5 Details by Class &amp; Accounts'!BR$18, 'E2 Allocators'!$B$15:$W$15, 0),FALSE)*$E166)</f>
        <v>0</v>
      </c>
      <c r="BS166" s="1321">
        <f t="shared" ref="BS166:BS213" si="48">SUM(AY166:BR166)</f>
        <v>0</v>
      </c>
      <c r="BT166" s="1321">
        <f>IF(ISERROR(VLOOKUP(VLOOKUP($A166, 'E4 TB Allocation Details'!$A$18:$L$214, MATCH("A &amp; G ID", 'E4 TB Allocation Details'!$A$18:$L$18, 0),FALSE), 'E2 Allocators'!$B$15:$W$361, MATCH('O5 Details by Class &amp; Accounts'!BT$18, 'E2 Allocators'!$B$15:$W$15, 0),FALSE)*$E166), 0, VLOOKUP(VLOOKUP($A166, 'E4 TB Allocation Details'!$A$18:$L$214, MATCH("A &amp; G ID", 'E4 TB Allocation Details'!$A$18:$L$18, 0),FALSE), 'E2 Allocators'!$B$15:$W$361, MATCH('O5 Details by Class &amp; Accounts'!BT$18, 'E2 Allocators'!$B$15:$W$15, 0),FALSE)*$E166)</f>
        <v>0</v>
      </c>
      <c r="BU166" s="1321">
        <f>IF(ISERROR(VLOOKUP(VLOOKUP($A166, 'E4 TB Allocation Details'!$A$18:$L$214, MATCH("A &amp; G ID", 'E4 TB Allocation Details'!$A$18:$L$18, 0),FALSE), 'E2 Allocators'!$B$15:$W$361, MATCH('O5 Details by Class &amp; Accounts'!BU$18, 'E2 Allocators'!$B$15:$W$15, 0),FALSE)*$E166), 0, VLOOKUP(VLOOKUP($A166, 'E4 TB Allocation Details'!$A$18:$L$214, MATCH("A &amp; G ID", 'E4 TB Allocation Details'!$A$18:$L$18, 0),FALSE), 'E2 Allocators'!$B$15:$W$361, MATCH('O5 Details by Class &amp; Accounts'!BU$18, 'E2 Allocators'!$B$15:$W$15, 0),FALSE)*$E166)</f>
        <v>0</v>
      </c>
      <c r="BV166" s="1321">
        <f>IF(ISERROR(VLOOKUP(VLOOKUP($A166, 'E4 TB Allocation Details'!$A$18:$L$214, MATCH("A &amp; G ID", 'E4 TB Allocation Details'!$A$18:$L$18, 0),FALSE), 'E2 Allocators'!$B$15:$W$361, MATCH('O5 Details by Class &amp; Accounts'!BV$18, 'E2 Allocators'!$B$15:$W$15, 0),FALSE)*$E166), 0, VLOOKUP(VLOOKUP($A166, 'E4 TB Allocation Details'!$A$18:$L$214, MATCH("A &amp; G ID", 'E4 TB Allocation Details'!$A$18:$L$18, 0),FALSE), 'E2 Allocators'!$B$15:$W$361, MATCH('O5 Details by Class &amp; Accounts'!BV$18, 'E2 Allocators'!$B$15:$W$15, 0),FALSE)*$E166)</f>
        <v>0</v>
      </c>
      <c r="BW166" s="1321">
        <f>IF(ISERROR(VLOOKUP(VLOOKUP($A166, 'E4 TB Allocation Details'!$A$18:$L$214, MATCH("A &amp; G ID", 'E4 TB Allocation Details'!$A$18:$L$18, 0),FALSE), 'E2 Allocators'!$B$15:$W$361, MATCH('O5 Details by Class &amp; Accounts'!BW$18, 'E2 Allocators'!$B$15:$W$15, 0),FALSE)*$E166), 0, VLOOKUP(VLOOKUP($A166, 'E4 TB Allocation Details'!$A$18:$L$214, MATCH("A &amp; G ID", 'E4 TB Allocation Details'!$A$18:$L$18, 0),FALSE), 'E2 Allocators'!$B$15:$W$361, MATCH('O5 Details by Class &amp; Accounts'!BW$18, 'E2 Allocators'!$B$15:$W$15, 0),FALSE)*$E166)</f>
        <v>0</v>
      </c>
      <c r="BX166" s="1321">
        <f>IF(ISERROR(VLOOKUP(VLOOKUP($A166, 'E4 TB Allocation Details'!$A$18:$L$214, MATCH("A &amp; G ID", 'E4 TB Allocation Details'!$A$18:$L$18, 0),FALSE), 'E2 Allocators'!$B$15:$W$361, MATCH('O5 Details by Class &amp; Accounts'!BX$18, 'E2 Allocators'!$B$15:$W$15, 0),FALSE)*$E166), 0, VLOOKUP(VLOOKUP($A166, 'E4 TB Allocation Details'!$A$18:$L$214, MATCH("A &amp; G ID", 'E4 TB Allocation Details'!$A$18:$L$18, 0),FALSE), 'E2 Allocators'!$B$15:$W$361, MATCH('O5 Details by Class &amp; Accounts'!BX$18, 'E2 Allocators'!$B$15:$W$15, 0),FALSE)*$E166)</f>
        <v>0</v>
      </c>
      <c r="BY166" s="1321">
        <f>IF(ISERROR(VLOOKUP(VLOOKUP($A166, 'E4 TB Allocation Details'!$A$18:$L$214, MATCH("A &amp; G ID", 'E4 TB Allocation Details'!$A$18:$L$18, 0),FALSE), 'E2 Allocators'!$B$15:$W$361, MATCH('O5 Details by Class &amp; Accounts'!BY$18, 'E2 Allocators'!$B$15:$W$15, 0),FALSE)*$E166), 0, VLOOKUP(VLOOKUP($A166, 'E4 TB Allocation Details'!$A$18:$L$214, MATCH("A &amp; G ID", 'E4 TB Allocation Details'!$A$18:$L$18, 0),FALSE), 'E2 Allocators'!$B$15:$W$361, MATCH('O5 Details by Class &amp; Accounts'!BY$18, 'E2 Allocators'!$B$15:$W$15, 0),FALSE)*$E166)</f>
        <v>0</v>
      </c>
      <c r="BZ166" s="1321">
        <f>IF(ISERROR(VLOOKUP(VLOOKUP($A166, 'E4 TB Allocation Details'!$A$18:$L$214, MATCH("A &amp; G ID", 'E4 TB Allocation Details'!$A$18:$L$18, 0),FALSE), 'E2 Allocators'!$B$15:$W$361, MATCH('O5 Details by Class &amp; Accounts'!BZ$18, 'E2 Allocators'!$B$15:$W$15, 0),FALSE)*$E166), 0, VLOOKUP(VLOOKUP($A166, 'E4 TB Allocation Details'!$A$18:$L$214, MATCH("A &amp; G ID", 'E4 TB Allocation Details'!$A$18:$L$18, 0),FALSE), 'E2 Allocators'!$B$15:$W$361, MATCH('O5 Details by Class &amp; Accounts'!BZ$18, 'E2 Allocators'!$B$15:$W$15, 0),FALSE)*$E166)</f>
        <v>0</v>
      </c>
      <c r="CA166" s="1321">
        <f>IF(ISERROR(VLOOKUP(VLOOKUP($A166, 'E4 TB Allocation Details'!$A$18:$L$214, MATCH("A &amp; G ID", 'E4 TB Allocation Details'!$A$18:$L$18, 0),FALSE), 'E2 Allocators'!$B$15:$W$361, MATCH('O5 Details by Class &amp; Accounts'!CA$18, 'E2 Allocators'!$B$15:$W$15, 0),FALSE)*$E166), 0, VLOOKUP(VLOOKUP($A166, 'E4 TB Allocation Details'!$A$18:$L$214, MATCH("A &amp; G ID", 'E4 TB Allocation Details'!$A$18:$L$18, 0),FALSE), 'E2 Allocators'!$B$15:$W$361, MATCH('O5 Details by Class &amp; Accounts'!CA$18, 'E2 Allocators'!$B$15:$W$15, 0),FALSE)*$E166)</f>
        <v>0</v>
      </c>
      <c r="CB166" s="1321">
        <f>IF(ISERROR(VLOOKUP(VLOOKUP($A166, 'E4 TB Allocation Details'!$A$18:$L$214, MATCH("A &amp; G ID", 'E4 TB Allocation Details'!$A$18:$L$18, 0),FALSE), 'E2 Allocators'!$B$15:$W$361, MATCH('O5 Details by Class &amp; Accounts'!CB$18, 'E2 Allocators'!$B$15:$W$15, 0),FALSE)*$E166), 0, VLOOKUP(VLOOKUP($A166, 'E4 TB Allocation Details'!$A$18:$L$214, MATCH("A &amp; G ID", 'E4 TB Allocation Details'!$A$18:$L$18, 0),FALSE), 'E2 Allocators'!$B$15:$W$361, MATCH('O5 Details by Class &amp; Accounts'!CB$18, 'E2 Allocators'!$B$15:$W$15, 0),FALSE)*$E166)</f>
        <v>0</v>
      </c>
      <c r="CC166" s="1321">
        <f>IF(ISERROR(VLOOKUP(VLOOKUP($A166, 'E4 TB Allocation Details'!$A$18:$L$214, MATCH("A &amp; G ID", 'E4 TB Allocation Details'!$A$18:$L$18, 0),FALSE), 'E2 Allocators'!$B$15:$W$361, MATCH('O5 Details by Class &amp; Accounts'!CC$18, 'E2 Allocators'!$B$15:$W$15, 0),FALSE)*$E166), 0, VLOOKUP(VLOOKUP($A166, 'E4 TB Allocation Details'!$A$18:$L$214, MATCH("A &amp; G ID", 'E4 TB Allocation Details'!$A$18:$L$18, 0),FALSE), 'E2 Allocators'!$B$15:$W$361, MATCH('O5 Details by Class &amp; Accounts'!CC$18, 'E2 Allocators'!$B$15:$W$15, 0),FALSE)*$E166)</f>
        <v>0</v>
      </c>
      <c r="CD166" s="1321">
        <f>IF(ISERROR(VLOOKUP(VLOOKUP($A166, 'E4 TB Allocation Details'!$A$18:$L$214, MATCH("A &amp; G ID", 'E4 TB Allocation Details'!$A$18:$L$18, 0),FALSE), 'E2 Allocators'!$B$15:$W$361, MATCH('O5 Details by Class &amp; Accounts'!CD$18, 'E2 Allocators'!$B$15:$W$15, 0),FALSE)*$E166), 0, VLOOKUP(VLOOKUP($A166, 'E4 TB Allocation Details'!$A$18:$L$214, MATCH("A &amp; G ID", 'E4 TB Allocation Details'!$A$18:$L$18, 0),FALSE), 'E2 Allocators'!$B$15:$W$361, MATCH('O5 Details by Class &amp; Accounts'!CD$18, 'E2 Allocators'!$B$15:$W$15, 0),FALSE)*$E166)</f>
        <v>0</v>
      </c>
      <c r="CE166" s="1321">
        <f>IF(ISERROR(VLOOKUP(VLOOKUP($A166, 'E4 TB Allocation Details'!$A$18:$L$214, MATCH("A &amp; G ID", 'E4 TB Allocation Details'!$A$18:$L$18, 0),FALSE), 'E2 Allocators'!$B$15:$W$361, MATCH('O5 Details by Class &amp; Accounts'!CE$18, 'E2 Allocators'!$B$15:$W$15, 0),FALSE)*$E166), 0, VLOOKUP(VLOOKUP($A166, 'E4 TB Allocation Details'!$A$18:$L$214, MATCH("A &amp; G ID", 'E4 TB Allocation Details'!$A$18:$L$18, 0),FALSE), 'E2 Allocators'!$B$15:$W$361, MATCH('O5 Details by Class &amp; Accounts'!CE$18, 'E2 Allocators'!$B$15:$W$15, 0),FALSE)*$E166)</f>
        <v>0</v>
      </c>
      <c r="CF166" s="1321">
        <f>IF(ISERROR(VLOOKUP(VLOOKUP($A166, 'E4 TB Allocation Details'!$A$18:$L$214, MATCH("A &amp; G ID", 'E4 TB Allocation Details'!$A$18:$L$18, 0),FALSE), 'E2 Allocators'!$B$15:$W$361, MATCH('O5 Details by Class &amp; Accounts'!CF$18, 'E2 Allocators'!$B$15:$W$15, 0),FALSE)*$E166), 0, VLOOKUP(VLOOKUP($A166, 'E4 TB Allocation Details'!$A$18:$L$214, MATCH("A &amp; G ID", 'E4 TB Allocation Details'!$A$18:$L$18, 0),FALSE), 'E2 Allocators'!$B$15:$W$361, MATCH('O5 Details by Class &amp; Accounts'!CF$18, 'E2 Allocators'!$B$15:$W$15, 0),FALSE)*$E166)</f>
        <v>0</v>
      </c>
      <c r="CG166" s="1321">
        <f>IF(ISERROR(VLOOKUP(VLOOKUP($A166, 'E4 TB Allocation Details'!$A$18:$L$214, MATCH("A &amp; G ID", 'E4 TB Allocation Details'!$A$18:$L$18, 0),FALSE), 'E2 Allocators'!$B$15:$W$361, MATCH('O5 Details by Class &amp; Accounts'!CG$18, 'E2 Allocators'!$B$15:$W$15, 0),FALSE)*$E166), 0, VLOOKUP(VLOOKUP($A166, 'E4 TB Allocation Details'!$A$18:$L$214, MATCH("A &amp; G ID", 'E4 TB Allocation Details'!$A$18:$L$18, 0),FALSE), 'E2 Allocators'!$B$15:$W$361, MATCH('O5 Details by Class &amp; Accounts'!CG$18, 'E2 Allocators'!$B$15:$W$15, 0),FALSE)*$E166)</f>
        <v>0</v>
      </c>
      <c r="CH166" s="1321">
        <f>IF(ISERROR(VLOOKUP(VLOOKUP($A166, 'E4 TB Allocation Details'!$A$18:$L$214, MATCH("A &amp; G ID", 'E4 TB Allocation Details'!$A$18:$L$18, 0),FALSE), 'E2 Allocators'!$B$15:$W$361, MATCH('O5 Details by Class &amp; Accounts'!CH$18, 'E2 Allocators'!$B$15:$W$15, 0),FALSE)*$E166), 0, VLOOKUP(VLOOKUP($A166, 'E4 TB Allocation Details'!$A$18:$L$214, MATCH("A &amp; G ID", 'E4 TB Allocation Details'!$A$18:$L$18, 0),FALSE), 'E2 Allocators'!$B$15:$W$361, MATCH('O5 Details by Class &amp; Accounts'!CH$18, 'E2 Allocators'!$B$15:$W$15, 0),FALSE)*$E166)</f>
        <v>0</v>
      </c>
      <c r="CI166" s="1321">
        <f>IF(ISERROR(VLOOKUP(VLOOKUP($A166, 'E4 TB Allocation Details'!$A$18:$L$214, MATCH("A &amp; G ID", 'E4 TB Allocation Details'!$A$18:$L$18, 0),FALSE), 'E2 Allocators'!$B$15:$W$361, MATCH('O5 Details by Class &amp; Accounts'!CI$18, 'E2 Allocators'!$B$15:$W$15, 0),FALSE)*$E166), 0, VLOOKUP(VLOOKUP($A166, 'E4 TB Allocation Details'!$A$18:$L$214, MATCH("A &amp; G ID", 'E4 TB Allocation Details'!$A$18:$L$18, 0),FALSE), 'E2 Allocators'!$B$15:$W$361, MATCH('O5 Details by Class &amp; Accounts'!CI$18, 'E2 Allocators'!$B$15:$W$15, 0),FALSE)*$E166)</f>
        <v>0</v>
      </c>
      <c r="CJ166" s="1321">
        <f>IF(ISERROR(VLOOKUP(VLOOKUP($A166, 'E4 TB Allocation Details'!$A$18:$L$214, MATCH("A &amp; G ID", 'E4 TB Allocation Details'!$A$18:$L$18, 0),FALSE), 'E2 Allocators'!$B$15:$W$361, MATCH('O5 Details by Class &amp; Accounts'!CJ$18, 'E2 Allocators'!$B$15:$W$15, 0),FALSE)*$E166), 0, VLOOKUP(VLOOKUP($A166, 'E4 TB Allocation Details'!$A$18:$L$214, MATCH("A &amp; G ID", 'E4 TB Allocation Details'!$A$18:$L$18, 0),FALSE), 'E2 Allocators'!$B$15:$W$361, MATCH('O5 Details by Class &amp; Accounts'!CJ$18, 'E2 Allocators'!$B$15:$W$15, 0),FALSE)*$E166)</f>
        <v>0</v>
      </c>
      <c r="CK166" s="1321">
        <f>IF(ISERROR(VLOOKUP(VLOOKUP($A166, 'E4 TB Allocation Details'!$A$18:$L$214, MATCH("A &amp; G ID", 'E4 TB Allocation Details'!$A$18:$L$18, 0),FALSE), 'E2 Allocators'!$B$15:$W$361, MATCH('O5 Details by Class &amp; Accounts'!CK$18, 'E2 Allocators'!$B$15:$W$15, 0),FALSE)*$E166), 0, VLOOKUP(VLOOKUP($A166, 'E4 TB Allocation Details'!$A$18:$L$214, MATCH("A &amp; G ID", 'E4 TB Allocation Details'!$A$18:$L$18, 0),FALSE), 'E2 Allocators'!$B$15:$W$361, MATCH('O5 Details by Class &amp; Accounts'!CK$18, 'E2 Allocators'!$B$15:$W$15, 0),FALSE)*$E166)</f>
        <v>0</v>
      </c>
      <c r="CL166" s="1321">
        <f>IF(ISERROR(VLOOKUP(VLOOKUP($A166, 'E4 TB Allocation Details'!$A$18:$L$214, MATCH("A &amp; G ID", 'E4 TB Allocation Details'!$A$18:$L$18, 0),FALSE), 'E2 Allocators'!$B$15:$W$361, MATCH('O5 Details by Class &amp; Accounts'!CL$18, 'E2 Allocators'!$B$15:$W$15, 0),FALSE)*$E166), 0, VLOOKUP(VLOOKUP($A166, 'E4 TB Allocation Details'!$A$18:$L$214, MATCH("A &amp; G ID", 'E4 TB Allocation Details'!$A$18:$L$18, 0),FALSE), 'E2 Allocators'!$B$15:$W$361, MATCH('O5 Details by Class &amp; Accounts'!CL$18, 'E2 Allocators'!$B$15:$W$15, 0),FALSE)*$E166)</f>
        <v>0</v>
      </c>
      <c r="CM166" s="1321">
        <f>IF(ISERROR(VLOOKUP(VLOOKUP($A166, 'E4 TB Allocation Details'!$A$18:$L$214, MATCH("A &amp; G ID", 'E4 TB Allocation Details'!$A$18:$L$18, 0),FALSE), 'E2 Allocators'!$B$15:$W$361, MATCH('O5 Details by Class &amp; Accounts'!CM$18, 'E2 Allocators'!$B$15:$W$15, 0),FALSE)*$E166), 0, VLOOKUP(VLOOKUP($A166, 'E4 TB Allocation Details'!$A$18:$L$214, MATCH("A &amp; G ID", 'E4 TB Allocation Details'!$A$18:$L$18, 0),FALSE), 'E2 Allocators'!$B$15:$W$361, MATCH('O5 Details by Class &amp; Accounts'!CM$18, 'E2 Allocators'!$B$15:$W$15, 0),FALSE)*$E166)</f>
        <v>0</v>
      </c>
      <c r="CN166" s="1321">
        <f t="shared" ref="CN166:CN193" si="49">SUM(BT166:CM166)</f>
        <v>0</v>
      </c>
      <c r="CO166" s="1650">
        <f t="shared" ref="CO166:CO213" si="50">+E166-AC166-AX166-BS166-CN166</f>
        <v>0</v>
      </c>
      <c r="CQ166" s="1898" t="s">
        <v>1283</v>
      </c>
    </row>
    <row r="167" spans="1:95" s="64" customFormat="1" ht="12.75">
      <c r="A167" s="1094">
        <v>5310</v>
      </c>
      <c r="B167" s="1095" t="s">
        <v>286</v>
      </c>
      <c r="C167" s="1647">
        <f>IF(ISERROR(VLOOKUP($A167,'I3 TB Data'!$A$19:$H$484,MATCH('O5 Details by Class &amp; Accounts'!$C$18, 'I3 TB Data'!$A$19:$H$19,0),0)), 0, VLOOKUP($A167,'I3 TB Data'!$A$19:$H$484,MATCH('O5 Details by Class &amp; Accounts'!$C$18,'I3 TB Data'!$A$19:$H$19,0),0))</f>
        <v>0</v>
      </c>
      <c r="D167" s="1648"/>
      <c r="E167" s="1647">
        <f t="shared" si="44"/>
        <v>0</v>
      </c>
      <c r="F167" s="1649">
        <f>IF(ISERROR(VLOOKUP($A167, 'E1 Categorization'!A33:E124, MATCH("Customer Component", 'E1 Categorization'!$A$33:$E$33,0), 0)), 0, IF(VLOOKUP($A167, 'E1 Categorization'!A33:E124, MATCH("Customer Component", 'E1 Categorization'!$A$33:$E$33,0), 0)=0, 'O5 Details by Class &amp; Accounts'!$E167, IF(AND(VLOOKUP($A167, 'E1 Categorization'!A33:E124, MATCH("Customer Component", 'E1 Categorization'!$A$33:$E$33,0), 0) &gt;0, VLOOKUP($A167, 'E1 Categorization'!A33:E124, MATCH("Customer Component", 'E1 Categorization'!$A$33:$E$33,0), 0)&lt;1), 'O5 Details by Class &amp; Accounts'!$E167*(1-VLOOKUP($A167, 'E1 Categorization'!A33:E124, MATCH("Customer Component", 'E1 Categorization'!$A$33:$E$33,0), 0)), 0)))</f>
        <v>0</v>
      </c>
      <c r="G167" s="1649">
        <f t="shared" si="45"/>
        <v>0</v>
      </c>
      <c r="H167" s="1321">
        <f t="shared" si="46"/>
        <v>0</v>
      </c>
      <c r="I167" s="1321">
        <f>IF(ISERROR(VLOOKUP(VLOOKUP($A167, 'E4 TB Allocation Details'!$A$18:$L$214, MATCH("Demand ID", 'E4 TB Allocation Details'!$A$18:$L$18, 0),FALSE), 'E2 Allocators'!$B$15:$W$361, MATCH('O5 Details by Class &amp; Accounts'!I$18, 'E2 Allocators'!$B$15:$W$15, 0),FALSE)*$F167), 0, VLOOKUP(VLOOKUP($A167, 'E4 TB Allocation Details'!$A$18:$L$214, MATCH("Demand ID", 'E4 TB Allocation Details'!$A$18:$L$18, 0),FALSE), 'E2 Allocators'!$B$15:$W$361, MATCH('O5 Details by Class &amp; Accounts'!I$18, 'E2 Allocators'!$B$15:$W$15, 0),FALSE)*$F167)</f>
        <v>0</v>
      </c>
      <c r="J167" s="1321">
        <f>IF(ISERROR(VLOOKUP(VLOOKUP($A167, 'E4 TB Allocation Details'!$A$18:$L$214, MATCH("Demand ID", 'E4 TB Allocation Details'!$A$18:$L$18, 0),FALSE), 'E2 Allocators'!$B$15:$W$361, MATCH('O5 Details by Class &amp; Accounts'!J$18, 'E2 Allocators'!$B$15:$W$15, 0),FALSE)*$F167), 0, VLOOKUP(VLOOKUP($A167, 'E4 TB Allocation Details'!$A$18:$L$214, MATCH("Demand ID", 'E4 TB Allocation Details'!$A$18:$L$18, 0),FALSE), 'E2 Allocators'!$B$15:$W$361, MATCH('O5 Details by Class &amp; Accounts'!J$18, 'E2 Allocators'!$B$15:$W$15, 0),FALSE)*$F167)</f>
        <v>0</v>
      </c>
      <c r="K167" s="1321">
        <f>IF(ISERROR(VLOOKUP(VLOOKUP($A167, 'E4 TB Allocation Details'!$A$18:$L$214, MATCH("Demand ID", 'E4 TB Allocation Details'!$A$18:$L$18, 0),FALSE), 'E2 Allocators'!$B$15:$W$361, MATCH('O5 Details by Class &amp; Accounts'!K$18, 'E2 Allocators'!$B$15:$W$15, 0),FALSE)*$F167), 0, VLOOKUP(VLOOKUP($A167, 'E4 TB Allocation Details'!$A$18:$L$214, MATCH("Demand ID", 'E4 TB Allocation Details'!$A$18:$L$18, 0),FALSE), 'E2 Allocators'!$B$15:$W$361, MATCH('O5 Details by Class &amp; Accounts'!K$18, 'E2 Allocators'!$B$15:$W$15, 0),FALSE)*$F167)</f>
        <v>0</v>
      </c>
      <c r="L167" s="1321">
        <f>IF(ISERROR(VLOOKUP(VLOOKUP($A167, 'E4 TB Allocation Details'!$A$18:$L$214, MATCH("Demand ID", 'E4 TB Allocation Details'!$A$18:$L$18, 0),FALSE), 'E2 Allocators'!$B$15:$W$361, MATCH('O5 Details by Class &amp; Accounts'!L$18, 'E2 Allocators'!$B$15:$W$15, 0),FALSE)*$F167), 0, VLOOKUP(VLOOKUP($A167, 'E4 TB Allocation Details'!$A$18:$L$214, MATCH("Demand ID", 'E4 TB Allocation Details'!$A$18:$L$18, 0),FALSE), 'E2 Allocators'!$B$15:$W$361, MATCH('O5 Details by Class &amp; Accounts'!L$18, 'E2 Allocators'!$B$15:$W$15, 0),FALSE)*$F167)</f>
        <v>0</v>
      </c>
      <c r="M167" s="1321">
        <f>IF(ISERROR(VLOOKUP(VLOOKUP($A167, 'E4 TB Allocation Details'!$A$18:$L$214, MATCH("Demand ID", 'E4 TB Allocation Details'!$A$18:$L$18, 0),FALSE), 'E2 Allocators'!$B$15:$W$361, MATCH('O5 Details by Class &amp; Accounts'!M$18, 'E2 Allocators'!$B$15:$W$15, 0),FALSE)*$F167), 0, VLOOKUP(VLOOKUP($A167, 'E4 TB Allocation Details'!$A$18:$L$214, MATCH("Demand ID", 'E4 TB Allocation Details'!$A$18:$L$18, 0),FALSE), 'E2 Allocators'!$B$15:$W$361, MATCH('O5 Details by Class &amp; Accounts'!M$18, 'E2 Allocators'!$B$15:$W$15, 0),FALSE)*$F167)</f>
        <v>0</v>
      </c>
      <c r="N167" s="1321">
        <f>IF(ISERROR(VLOOKUP(VLOOKUP($A167, 'E4 TB Allocation Details'!$A$18:$L$214, MATCH("Demand ID", 'E4 TB Allocation Details'!$A$18:$L$18, 0),FALSE), 'E2 Allocators'!$B$15:$W$361, MATCH('O5 Details by Class &amp; Accounts'!N$18, 'E2 Allocators'!$B$15:$W$15, 0),FALSE)*$F167), 0, VLOOKUP(VLOOKUP($A167, 'E4 TB Allocation Details'!$A$18:$L$214, MATCH("Demand ID", 'E4 TB Allocation Details'!$A$18:$L$18, 0),FALSE), 'E2 Allocators'!$B$15:$W$361, MATCH('O5 Details by Class &amp; Accounts'!N$18, 'E2 Allocators'!$B$15:$W$15, 0),FALSE)*$F167)</f>
        <v>0</v>
      </c>
      <c r="O167" s="1321">
        <f>IF(ISERROR(VLOOKUP(VLOOKUP($A167, 'E4 TB Allocation Details'!$A$18:$L$214, MATCH("Demand ID", 'E4 TB Allocation Details'!$A$18:$L$18, 0),FALSE), 'E2 Allocators'!$B$15:$W$361, MATCH('O5 Details by Class &amp; Accounts'!O$18, 'E2 Allocators'!$B$15:$W$15, 0),FALSE)*$F167), 0, VLOOKUP(VLOOKUP($A167, 'E4 TB Allocation Details'!$A$18:$L$214, MATCH("Demand ID", 'E4 TB Allocation Details'!$A$18:$L$18, 0),FALSE), 'E2 Allocators'!$B$15:$W$361, MATCH('O5 Details by Class &amp; Accounts'!O$18, 'E2 Allocators'!$B$15:$W$15, 0),FALSE)*$F167)</f>
        <v>0</v>
      </c>
      <c r="P167" s="1321">
        <f>IF(ISERROR(VLOOKUP(VLOOKUP($A167, 'E4 TB Allocation Details'!$A$18:$L$214, MATCH("Demand ID", 'E4 TB Allocation Details'!$A$18:$L$18, 0),FALSE), 'E2 Allocators'!$B$15:$W$361, MATCH('O5 Details by Class &amp; Accounts'!P$18, 'E2 Allocators'!$B$15:$W$15, 0),FALSE)*$F167), 0, VLOOKUP(VLOOKUP($A167, 'E4 TB Allocation Details'!$A$18:$L$214, MATCH("Demand ID", 'E4 TB Allocation Details'!$A$18:$L$18, 0),FALSE), 'E2 Allocators'!$B$15:$W$361, MATCH('O5 Details by Class &amp; Accounts'!P$18, 'E2 Allocators'!$B$15:$W$15, 0),FALSE)*$F167)</f>
        <v>0</v>
      </c>
      <c r="Q167" s="1321">
        <f>IF(ISERROR(VLOOKUP(VLOOKUP($A167, 'E4 TB Allocation Details'!$A$18:$L$214, MATCH("Demand ID", 'E4 TB Allocation Details'!$A$18:$L$18, 0),FALSE), 'E2 Allocators'!$B$15:$W$361, MATCH('O5 Details by Class &amp; Accounts'!Q$18, 'E2 Allocators'!$B$15:$W$15, 0),FALSE)*$F167), 0, VLOOKUP(VLOOKUP($A167, 'E4 TB Allocation Details'!$A$18:$L$214, MATCH("Demand ID", 'E4 TB Allocation Details'!$A$18:$L$18, 0),FALSE), 'E2 Allocators'!$B$15:$W$361, MATCH('O5 Details by Class &amp; Accounts'!Q$18, 'E2 Allocators'!$B$15:$W$15, 0),FALSE)*$F167)</f>
        <v>0</v>
      </c>
      <c r="R167" s="1321">
        <f>IF(ISERROR(VLOOKUP(VLOOKUP($A167, 'E4 TB Allocation Details'!$A$18:$L$214, MATCH("Demand ID", 'E4 TB Allocation Details'!$A$18:$L$18, 0),FALSE), 'E2 Allocators'!$B$15:$W$361, MATCH('O5 Details by Class &amp; Accounts'!R$18, 'E2 Allocators'!$B$15:$W$15, 0),FALSE)*$F167), 0, VLOOKUP(VLOOKUP($A167, 'E4 TB Allocation Details'!$A$18:$L$214, MATCH("Demand ID", 'E4 TB Allocation Details'!$A$18:$L$18, 0),FALSE), 'E2 Allocators'!$B$15:$W$361, MATCH('O5 Details by Class &amp; Accounts'!R$18, 'E2 Allocators'!$B$15:$W$15, 0),FALSE)*$F167)</f>
        <v>0</v>
      </c>
      <c r="S167" s="1321">
        <f>IF(ISERROR(VLOOKUP(VLOOKUP($A167, 'E4 TB Allocation Details'!$A$18:$L$214, MATCH("Demand ID", 'E4 TB Allocation Details'!$A$18:$L$18, 0),FALSE), 'E2 Allocators'!$B$15:$W$361, MATCH('O5 Details by Class &amp; Accounts'!S$18, 'E2 Allocators'!$B$15:$W$15, 0),FALSE)*$F167), 0, VLOOKUP(VLOOKUP($A167, 'E4 TB Allocation Details'!$A$18:$L$214, MATCH("Demand ID", 'E4 TB Allocation Details'!$A$18:$L$18, 0),FALSE), 'E2 Allocators'!$B$15:$W$361, MATCH('O5 Details by Class &amp; Accounts'!S$18, 'E2 Allocators'!$B$15:$W$15, 0),FALSE)*$F167)</f>
        <v>0</v>
      </c>
      <c r="T167" s="1321">
        <f>IF(ISERROR(VLOOKUP(VLOOKUP($A167, 'E4 TB Allocation Details'!$A$18:$L$214, MATCH("Demand ID", 'E4 TB Allocation Details'!$A$18:$L$18, 0),FALSE), 'E2 Allocators'!$B$15:$W$361, MATCH('O5 Details by Class &amp; Accounts'!T$18, 'E2 Allocators'!$B$15:$W$15, 0),FALSE)*$F167), 0, VLOOKUP(VLOOKUP($A167, 'E4 TB Allocation Details'!$A$18:$L$214, MATCH("Demand ID", 'E4 TB Allocation Details'!$A$18:$L$18, 0),FALSE), 'E2 Allocators'!$B$15:$W$361, MATCH('O5 Details by Class &amp; Accounts'!T$18, 'E2 Allocators'!$B$15:$W$15, 0),FALSE)*$F167)</f>
        <v>0</v>
      </c>
      <c r="U167" s="1321">
        <f>IF(ISERROR(VLOOKUP(VLOOKUP($A167, 'E4 TB Allocation Details'!$A$18:$L$214, MATCH("Demand ID", 'E4 TB Allocation Details'!$A$18:$L$18, 0),FALSE), 'E2 Allocators'!$B$15:$W$361, MATCH('O5 Details by Class &amp; Accounts'!U$18, 'E2 Allocators'!$B$15:$W$15, 0),FALSE)*$F167), 0, VLOOKUP(VLOOKUP($A167, 'E4 TB Allocation Details'!$A$18:$L$214, MATCH("Demand ID", 'E4 TB Allocation Details'!$A$18:$L$18, 0),FALSE), 'E2 Allocators'!$B$15:$W$361, MATCH('O5 Details by Class &amp; Accounts'!U$18, 'E2 Allocators'!$B$15:$W$15, 0),FALSE)*$F167)</f>
        <v>0</v>
      </c>
      <c r="V167" s="1321">
        <f>IF(ISERROR(VLOOKUP(VLOOKUP($A167, 'E4 TB Allocation Details'!$A$18:$L$214, MATCH("Demand ID", 'E4 TB Allocation Details'!$A$18:$L$18, 0),FALSE), 'E2 Allocators'!$B$15:$W$361, MATCH('O5 Details by Class &amp; Accounts'!V$18, 'E2 Allocators'!$B$15:$W$15, 0),FALSE)*$F167), 0, VLOOKUP(VLOOKUP($A167, 'E4 TB Allocation Details'!$A$18:$L$214, MATCH("Demand ID", 'E4 TB Allocation Details'!$A$18:$L$18, 0),FALSE), 'E2 Allocators'!$B$15:$W$361, MATCH('O5 Details by Class &amp; Accounts'!V$18, 'E2 Allocators'!$B$15:$W$15, 0),FALSE)*$F167)</f>
        <v>0</v>
      </c>
      <c r="W167" s="1321">
        <f>IF(ISERROR(VLOOKUP(VLOOKUP($A167, 'E4 TB Allocation Details'!$A$18:$L$214, MATCH("Demand ID", 'E4 TB Allocation Details'!$A$18:$L$18, 0),FALSE), 'E2 Allocators'!$B$15:$W$361, MATCH('O5 Details by Class &amp; Accounts'!W$18, 'E2 Allocators'!$B$15:$W$15, 0),FALSE)*$F167), 0, VLOOKUP(VLOOKUP($A167, 'E4 TB Allocation Details'!$A$18:$L$214, MATCH("Demand ID", 'E4 TB Allocation Details'!$A$18:$L$18, 0),FALSE), 'E2 Allocators'!$B$15:$W$361, MATCH('O5 Details by Class &amp; Accounts'!W$18, 'E2 Allocators'!$B$15:$W$15, 0),FALSE)*$F167)</f>
        <v>0</v>
      </c>
      <c r="X167" s="1321">
        <f>IF(ISERROR(VLOOKUP(VLOOKUP($A167, 'E4 TB Allocation Details'!$A$18:$L$214, MATCH("Demand ID", 'E4 TB Allocation Details'!$A$18:$L$18, 0),FALSE), 'E2 Allocators'!$B$15:$W$361, MATCH('O5 Details by Class &amp; Accounts'!X$18, 'E2 Allocators'!$B$15:$W$15, 0),FALSE)*$F167), 0, VLOOKUP(VLOOKUP($A167, 'E4 TB Allocation Details'!$A$18:$L$214, MATCH("Demand ID", 'E4 TB Allocation Details'!$A$18:$L$18, 0),FALSE), 'E2 Allocators'!$B$15:$W$361, MATCH('O5 Details by Class &amp; Accounts'!X$18, 'E2 Allocators'!$B$15:$W$15, 0),FALSE)*$F167)</f>
        <v>0</v>
      </c>
      <c r="Y167" s="1321">
        <f>IF(ISERROR(VLOOKUP(VLOOKUP($A167, 'E4 TB Allocation Details'!$A$18:$L$214, MATCH("Demand ID", 'E4 TB Allocation Details'!$A$18:$L$18, 0),FALSE), 'E2 Allocators'!$B$15:$W$361, MATCH('O5 Details by Class &amp; Accounts'!Y$18, 'E2 Allocators'!$B$15:$W$15, 0),FALSE)*$F167), 0, VLOOKUP(VLOOKUP($A167, 'E4 TB Allocation Details'!$A$18:$L$214, MATCH("Demand ID", 'E4 TB Allocation Details'!$A$18:$L$18, 0),FALSE), 'E2 Allocators'!$B$15:$W$361, MATCH('O5 Details by Class &amp; Accounts'!Y$18, 'E2 Allocators'!$B$15:$W$15, 0),FALSE)*$F167)</f>
        <v>0</v>
      </c>
      <c r="Z167" s="1321">
        <f>IF(ISERROR(VLOOKUP(VLOOKUP($A167, 'E4 TB Allocation Details'!$A$18:$L$214, MATCH("Demand ID", 'E4 TB Allocation Details'!$A$18:$L$18, 0),FALSE), 'E2 Allocators'!$B$15:$W$361, MATCH('O5 Details by Class &amp; Accounts'!Z$18, 'E2 Allocators'!$B$15:$W$15, 0),FALSE)*$F167), 0, VLOOKUP(VLOOKUP($A167, 'E4 TB Allocation Details'!$A$18:$L$214, MATCH("Demand ID", 'E4 TB Allocation Details'!$A$18:$L$18, 0),FALSE), 'E2 Allocators'!$B$15:$W$361, MATCH('O5 Details by Class &amp; Accounts'!Z$18, 'E2 Allocators'!$B$15:$W$15, 0),FALSE)*$F167)</f>
        <v>0</v>
      </c>
      <c r="AA167" s="1321">
        <f>IF(ISERROR(VLOOKUP(VLOOKUP($A167, 'E4 TB Allocation Details'!$A$18:$L$214, MATCH("Demand ID", 'E4 TB Allocation Details'!$A$18:$L$18, 0),FALSE), 'E2 Allocators'!$B$15:$W$361, MATCH('O5 Details by Class &amp; Accounts'!AA$18, 'E2 Allocators'!$B$15:$W$15, 0),FALSE)*$F167), 0, VLOOKUP(VLOOKUP($A167, 'E4 TB Allocation Details'!$A$18:$L$214, MATCH("Demand ID", 'E4 TB Allocation Details'!$A$18:$L$18, 0),FALSE), 'E2 Allocators'!$B$15:$W$361, MATCH('O5 Details by Class &amp; Accounts'!AA$18, 'E2 Allocators'!$B$15:$W$15, 0),FALSE)*$F167)</f>
        <v>0</v>
      </c>
      <c r="AB167" s="1321">
        <f>IF(ISERROR(VLOOKUP(VLOOKUP($A167, 'E4 TB Allocation Details'!$A$18:$L$214, MATCH("Demand ID", 'E4 TB Allocation Details'!$A$18:$L$18, 0),FALSE), 'E2 Allocators'!$B$15:$W$361, MATCH('O5 Details by Class &amp; Accounts'!AB$18, 'E2 Allocators'!$B$15:$W$15, 0),FALSE)*$F167), 0, VLOOKUP(VLOOKUP($A167, 'E4 TB Allocation Details'!$A$18:$L$214, MATCH("Demand ID", 'E4 TB Allocation Details'!$A$18:$L$18, 0),FALSE), 'E2 Allocators'!$B$15:$W$361, MATCH('O5 Details by Class &amp; Accounts'!AB$18, 'E2 Allocators'!$B$15:$W$15, 0),FALSE)*$F167)</f>
        <v>0</v>
      </c>
      <c r="AC167" s="1321">
        <f t="shared" si="47"/>
        <v>0</v>
      </c>
      <c r="AD167" s="1321">
        <f>IF(ISERROR(VLOOKUP(VLOOKUP($A167, 'E4 TB Allocation Details'!$A$18:$L$214, MATCH("Customer ID", 'E4 TB Allocation Details'!$A$18:$L$18, 0),FALSE), 'E2 Allocators'!$B$15:$W$361, MATCH('O5 Details by Class &amp; Accounts'!AD$18, 'E2 Allocators'!$B$15:$W$15, 0),FALSE)*$G167), 0, VLOOKUP(VLOOKUP($A167, 'E4 TB Allocation Details'!$A$18:$L$214, MATCH("Customer ID", 'E4 TB Allocation Details'!$A$18:$L$18, 0),FALSE), 'E2 Allocators'!$B$15:$W$361, MATCH('O5 Details by Class &amp; Accounts'!AD$18, 'E2 Allocators'!$B$15:$W$15, 0),FALSE)*$G167)</f>
        <v>0</v>
      </c>
      <c r="AE167" s="1321">
        <f>IF(ISERROR(VLOOKUP(VLOOKUP($A167, 'E4 TB Allocation Details'!$A$18:$L$214, MATCH("Customer ID", 'E4 TB Allocation Details'!$A$18:$L$18, 0),FALSE), 'E2 Allocators'!$B$15:$W$361, MATCH('O5 Details by Class &amp; Accounts'!AE$18, 'E2 Allocators'!$B$15:$W$15, 0),FALSE)*$G167), 0, VLOOKUP(VLOOKUP($A167, 'E4 TB Allocation Details'!$A$18:$L$214, MATCH("Customer ID", 'E4 TB Allocation Details'!$A$18:$L$18, 0),FALSE), 'E2 Allocators'!$B$15:$W$361, MATCH('O5 Details by Class &amp; Accounts'!AE$18, 'E2 Allocators'!$B$15:$W$15, 0),FALSE)*$G167)</f>
        <v>0</v>
      </c>
      <c r="AF167" s="1321">
        <f>IF(ISERROR(VLOOKUP(VLOOKUP($A167, 'E4 TB Allocation Details'!$A$18:$L$214, MATCH("Customer ID", 'E4 TB Allocation Details'!$A$18:$L$18, 0),FALSE), 'E2 Allocators'!$B$15:$W$361, MATCH('O5 Details by Class &amp; Accounts'!AF$18, 'E2 Allocators'!$B$15:$W$15, 0),FALSE)*$G167), 0, VLOOKUP(VLOOKUP($A167, 'E4 TB Allocation Details'!$A$18:$L$214, MATCH("Customer ID", 'E4 TB Allocation Details'!$A$18:$L$18, 0),FALSE), 'E2 Allocators'!$B$15:$W$361, MATCH('O5 Details by Class &amp; Accounts'!AF$18, 'E2 Allocators'!$B$15:$W$15, 0),FALSE)*$G167)</f>
        <v>0</v>
      </c>
      <c r="AG167" s="1321">
        <f>IF(ISERROR(VLOOKUP(VLOOKUP($A167, 'E4 TB Allocation Details'!$A$18:$L$214, MATCH("Customer ID", 'E4 TB Allocation Details'!$A$18:$L$18, 0),FALSE), 'E2 Allocators'!$B$15:$W$361, MATCH('O5 Details by Class &amp; Accounts'!AG$18, 'E2 Allocators'!$B$15:$W$15, 0),FALSE)*$G167), 0, VLOOKUP(VLOOKUP($A167, 'E4 TB Allocation Details'!$A$18:$L$214, MATCH("Customer ID", 'E4 TB Allocation Details'!$A$18:$L$18, 0),FALSE), 'E2 Allocators'!$B$15:$W$361, MATCH('O5 Details by Class &amp; Accounts'!AG$18, 'E2 Allocators'!$B$15:$W$15, 0),FALSE)*$G167)</f>
        <v>0</v>
      </c>
      <c r="AH167" s="1321">
        <f>IF(ISERROR(VLOOKUP(VLOOKUP($A167, 'E4 TB Allocation Details'!$A$18:$L$214, MATCH("Customer ID", 'E4 TB Allocation Details'!$A$18:$L$18, 0),FALSE), 'E2 Allocators'!$B$15:$W$361, MATCH('O5 Details by Class &amp; Accounts'!AH$18, 'E2 Allocators'!$B$15:$W$15, 0),FALSE)*$G167), 0, VLOOKUP(VLOOKUP($A167, 'E4 TB Allocation Details'!$A$18:$L$214, MATCH("Customer ID", 'E4 TB Allocation Details'!$A$18:$L$18, 0),FALSE), 'E2 Allocators'!$B$15:$W$361, MATCH('O5 Details by Class &amp; Accounts'!AH$18, 'E2 Allocators'!$B$15:$W$15, 0),FALSE)*$G167)</f>
        <v>0</v>
      </c>
      <c r="AI167" s="1321">
        <f>IF(ISERROR(VLOOKUP(VLOOKUP($A167, 'E4 TB Allocation Details'!$A$18:$L$214, MATCH("Customer ID", 'E4 TB Allocation Details'!$A$18:$L$18, 0),FALSE), 'E2 Allocators'!$B$15:$W$361, MATCH('O5 Details by Class &amp; Accounts'!AI$18, 'E2 Allocators'!$B$15:$W$15, 0),FALSE)*$G167), 0, VLOOKUP(VLOOKUP($A167, 'E4 TB Allocation Details'!$A$18:$L$214, MATCH("Customer ID", 'E4 TB Allocation Details'!$A$18:$L$18, 0),FALSE), 'E2 Allocators'!$B$15:$W$361, MATCH('O5 Details by Class &amp; Accounts'!AI$18, 'E2 Allocators'!$B$15:$W$15, 0),FALSE)*$G167)</f>
        <v>0</v>
      </c>
      <c r="AJ167" s="1321">
        <f>IF(ISERROR(VLOOKUP(VLOOKUP($A167, 'E4 TB Allocation Details'!$A$18:$L$214, MATCH("Customer ID", 'E4 TB Allocation Details'!$A$18:$L$18, 0),FALSE), 'E2 Allocators'!$B$15:$W$361, MATCH('O5 Details by Class &amp; Accounts'!AJ$18, 'E2 Allocators'!$B$15:$W$15, 0),FALSE)*$G167), 0, VLOOKUP(VLOOKUP($A167, 'E4 TB Allocation Details'!$A$18:$L$214, MATCH("Customer ID", 'E4 TB Allocation Details'!$A$18:$L$18, 0),FALSE), 'E2 Allocators'!$B$15:$W$361, MATCH('O5 Details by Class &amp; Accounts'!AJ$18, 'E2 Allocators'!$B$15:$W$15, 0),FALSE)*$G167)</f>
        <v>0</v>
      </c>
      <c r="AK167" s="1321">
        <f>IF(ISERROR(VLOOKUP(VLOOKUP($A167, 'E4 TB Allocation Details'!$A$18:$L$214, MATCH("Customer ID", 'E4 TB Allocation Details'!$A$18:$L$18, 0),FALSE), 'E2 Allocators'!$B$15:$W$361, MATCH('O5 Details by Class &amp; Accounts'!AK$18, 'E2 Allocators'!$B$15:$W$15, 0),FALSE)*$G167), 0, VLOOKUP(VLOOKUP($A167, 'E4 TB Allocation Details'!$A$18:$L$214, MATCH("Customer ID", 'E4 TB Allocation Details'!$A$18:$L$18, 0),FALSE), 'E2 Allocators'!$B$15:$W$361, MATCH('O5 Details by Class &amp; Accounts'!AK$18, 'E2 Allocators'!$B$15:$W$15, 0),FALSE)*$G167)</f>
        <v>0</v>
      </c>
      <c r="AL167" s="1321">
        <f>IF(ISERROR(VLOOKUP(VLOOKUP($A167, 'E4 TB Allocation Details'!$A$18:$L$214, MATCH("Customer ID", 'E4 TB Allocation Details'!$A$18:$L$18, 0),FALSE), 'E2 Allocators'!$B$15:$W$361, MATCH('O5 Details by Class &amp; Accounts'!AL$18, 'E2 Allocators'!$B$15:$W$15, 0),FALSE)*$G167), 0, VLOOKUP(VLOOKUP($A167, 'E4 TB Allocation Details'!$A$18:$L$214, MATCH("Customer ID", 'E4 TB Allocation Details'!$A$18:$L$18, 0),FALSE), 'E2 Allocators'!$B$15:$W$361, MATCH('O5 Details by Class &amp; Accounts'!AL$18, 'E2 Allocators'!$B$15:$W$15, 0),FALSE)*$G167)</f>
        <v>0</v>
      </c>
      <c r="AM167" s="1321">
        <f>IF(ISERROR(VLOOKUP(VLOOKUP($A167, 'E4 TB Allocation Details'!$A$18:$L$214, MATCH("Customer ID", 'E4 TB Allocation Details'!$A$18:$L$18, 0),FALSE), 'E2 Allocators'!$B$15:$W$361, MATCH('O5 Details by Class &amp; Accounts'!AM$18, 'E2 Allocators'!$B$15:$W$15, 0),FALSE)*$G167), 0, VLOOKUP(VLOOKUP($A167, 'E4 TB Allocation Details'!$A$18:$L$214, MATCH("Customer ID", 'E4 TB Allocation Details'!$A$18:$L$18, 0),FALSE), 'E2 Allocators'!$B$15:$W$361, MATCH('O5 Details by Class &amp; Accounts'!AM$18, 'E2 Allocators'!$B$15:$W$15, 0),FALSE)*$G167)</f>
        <v>0</v>
      </c>
      <c r="AN167" s="1321">
        <f>IF(ISERROR(VLOOKUP(VLOOKUP($A167, 'E4 TB Allocation Details'!$A$18:$L$214, MATCH("Customer ID", 'E4 TB Allocation Details'!$A$18:$L$18, 0),FALSE), 'E2 Allocators'!$B$15:$W$361, MATCH('O5 Details by Class &amp; Accounts'!AN$18, 'E2 Allocators'!$B$15:$W$15, 0),FALSE)*$G167), 0, VLOOKUP(VLOOKUP($A167, 'E4 TB Allocation Details'!$A$18:$L$214, MATCH("Customer ID", 'E4 TB Allocation Details'!$A$18:$L$18, 0),FALSE), 'E2 Allocators'!$B$15:$W$361, MATCH('O5 Details by Class &amp; Accounts'!AN$18, 'E2 Allocators'!$B$15:$W$15, 0),FALSE)*$G167)</f>
        <v>0</v>
      </c>
      <c r="AO167" s="1321">
        <f>IF(ISERROR(VLOOKUP(VLOOKUP($A167, 'E4 TB Allocation Details'!$A$18:$L$214, MATCH("Customer ID", 'E4 TB Allocation Details'!$A$18:$L$18, 0),FALSE), 'E2 Allocators'!$B$15:$W$361, MATCH('O5 Details by Class &amp; Accounts'!AO$18, 'E2 Allocators'!$B$15:$W$15, 0),FALSE)*$G167), 0, VLOOKUP(VLOOKUP($A167, 'E4 TB Allocation Details'!$A$18:$L$214, MATCH("Customer ID", 'E4 TB Allocation Details'!$A$18:$L$18, 0),FALSE), 'E2 Allocators'!$B$15:$W$361, MATCH('O5 Details by Class &amp; Accounts'!AO$18, 'E2 Allocators'!$B$15:$W$15, 0),FALSE)*$G167)</f>
        <v>0</v>
      </c>
      <c r="AP167" s="1321">
        <f>IF(ISERROR(VLOOKUP(VLOOKUP($A167, 'E4 TB Allocation Details'!$A$18:$L$214, MATCH("Customer ID", 'E4 TB Allocation Details'!$A$18:$L$18, 0),FALSE), 'E2 Allocators'!$B$15:$W$361, MATCH('O5 Details by Class &amp; Accounts'!AP$18, 'E2 Allocators'!$B$15:$W$15, 0),FALSE)*$G167), 0, VLOOKUP(VLOOKUP($A167, 'E4 TB Allocation Details'!$A$18:$L$214, MATCH("Customer ID", 'E4 TB Allocation Details'!$A$18:$L$18, 0),FALSE), 'E2 Allocators'!$B$15:$W$361, MATCH('O5 Details by Class &amp; Accounts'!AP$18, 'E2 Allocators'!$B$15:$W$15, 0),FALSE)*$G167)</f>
        <v>0</v>
      </c>
      <c r="AQ167" s="1321">
        <f>IF(ISERROR(VLOOKUP(VLOOKUP($A167, 'E4 TB Allocation Details'!$A$18:$L$214, MATCH("Customer ID", 'E4 TB Allocation Details'!$A$18:$L$18, 0),FALSE), 'E2 Allocators'!$B$15:$W$361, MATCH('O5 Details by Class &amp; Accounts'!AQ$18, 'E2 Allocators'!$B$15:$W$15, 0),FALSE)*$G167), 0, VLOOKUP(VLOOKUP($A167, 'E4 TB Allocation Details'!$A$18:$L$214, MATCH("Customer ID", 'E4 TB Allocation Details'!$A$18:$L$18, 0),FALSE), 'E2 Allocators'!$B$15:$W$361, MATCH('O5 Details by Class &amp; Accounts'!AQ$18, 'E2 Allocators'!$B$15:$W$15, 0),FALSE)*$G167)</f>
        <v>0</v>
      </c>
      <c r="AR167" s="1321">
        <f>IF(ISERROR(VLOOKUP(VLOOKUP($A167, 'E4 TB Allocation Details'!$A$18:$L$214, MATCH("Customer ID", 'E4 TB Allocation Details'!$A$18:$L$18, 0),FALSE), 'E2 Allocators'!$B$15:$W$361, MATCH('O5 Details by Class &amp; Accounts'!AR$18, 'E2 Allocators'!$B$15:$W$15, 0),FALSE)*$G167), 0, VLOOKUP(VLOOKUP($A167, 'E4 TB Allocation Details'!$A$18:$L$214, MATCH("Customer ID", 'E4 TB Allocation Details'!$A$18:$L$18, 0),FALSE), 'E2 Allocators'!$B$15:$W$361, MATCH('O5 Details by Class &amp; Accounts'!AR$18, 'E2 Allocators'!$B$15:$W$15, 0),FALSE)*$G167)</f>
        <v>0</v>
      </c>
      <c r="AS167" s="1321">
        <f>IF(ISERROR(VLOOKUP(VLOOKUP($A167, 'E4 TB Allocation Details'!$A$18:$L$214, MATCH("Customer ID", 'E4 TB Allocation Details'!$A$18:$L$18, 0),FALSE), 'E2 Allocators'!$B$15:$W$361, MATCH('O5 Details by Class &amp; Accounts'!AS$18, 'E2 Allocators'!$B$15:$W$15, 0),FALSE)*$G167), 0, VLOOKUP(VLOOKUP($A167, 'E4 TB Allocation Details'!$A$18:$L$214, MATCH("Customer ID", 'E4 TB Allocation Details'!$A$18:$L$18, 0),FALSE), 'E2 Allocators'!$B$15:$W$361, MATCH('O5 Details by Class &amp; Accounts'!AS$18, 'E2 Allocators'!$B$15:$W$15, 0),FALSE)*$G167)</f>
        <v>0</v>
      </c>
      <c r="AT167" s="1321">
        <f>IF(ISERROR(VLOOKUP(VLOOKUP($A167, 'E4 TB Allocation Details'!$A$18:$L$214, MATCH("Customer ID", 'E4 TB Allocation Details'!$A$18:$L$18, 0),FALSE), 'E2 Allocators'!$B$15:$W$361, MATCH('O5 Details by Class &amp; Accounts'!AT$18, 'E2 Allocators'!$B$15:$W$15, 0),FALSE)*$G167), 0, VLOOKUP(VLOOKUP($A167, 'E4 TB Allocation Details'!$A$18:$L$214, MATCH("Customer ID", 'E4 TB Allocation Details'!$A$18:$L$18, 0),FALSE), 'E2 Allocators'!$B$15:$W$361, MATCH('O5 Details by Class &amp; Accounts'!AT$18, 'E2 Allocators'!$B$15:$W$15, 0),FALSE)*$G167)</f>
        <v>0</v>
      </c>
      <c r="AU167" s="1321">
        <f>IF(ISERROR(VLOOKUP(VLOOKUP($A167, 'E4 TB Allocation Details'!$A$18:$L$214, MATCH("Customer ID", 'E4 TB Allocation Details'!$A$18:$L$18, 0),FALSE), 'E2 Allocators'!$B$15:$W$361, MATCH('O5 Details by Class &amp; Accounts'!AU$18, 'E2 Allocators'!$B$15:$W$15, 0),FALSE)*$G167), 0, VLOOKUP(VLOOKUP($A167, 'E4 TB Allocation Details'!$A$18:$L$214, MATCH("Customer ID", 'E4 TB Allocation Details'!$A$18:$L$18, 0),FALSE), 'E2 Allocators'!$B$15:$W$361, MATCH('O5 Details by Class &amp; Accounts'!AU$18, 'E2 Allocators'!$B$15:$W$15, 0),FALSE)*$G167)</f>
        <v>0</v>
      </c>
      <c r="AV167" s="1321">
        <f>IF(ISERROR(VLOOKUP(VLOOKUP($A167, 'E4 TB Allocation Details'!$A$18:$L$214, MATCH("Customer ID", 'E4 TB Allocation Details'!$A$18:$L$18, 0),FALSE), 'E2 Allocators'!$B$15:$W$361, MATCH('O5 Details by Class &amp; Accounts'!AV$18, 'E2 Allocators'!$B$15:$W$15, 0),FALSE)*$G167), 0, VLOOKUP(VLOOKUP($A167, 'E4 TB Allocation Details'!$A$18:$L$214, MATCH("Customer ID", 'E4 TB Allocation Details'!$A$18:$L$18, 0),FALSE), 'E2 Allocators'!$B$15:$W$361, MATCH('O5 Details by Class &amp; Accounts'!AV$18, 'E2 Allocators'!$B$15:$W$15, 0),FALSE)*$G167)</f>
        <v>0</v>
      </c>
      <c r="AW167" s="1321">
        <f>IF(ISERROR(VLOOKUP(VLOOKUP($A167, 'E4 TB Allocation Details'!$A$18:$L$214, MATCH("Customer ID", 'E4 TB Allocation Details'!$A$18:$L$18, 0),FALSE), 'E2 Allocators'!$B$15:$W$361, MATCH('O5 Details by Class &amp; Accounts'!AW$18, 'E2 Allocators'!$B$15:$W$15, 0),FALSE)*$G167), 0, VLOOKUP(VLOOKUP($A167, 'E4 TB Allocation Details'!$A$18:$L$214, MATCH("Customer ID", 'E4 TB Allocation Details'!$A$18:$L$18, 0),FALSE), 'E2 Allocators'!$B$15:$W$361, MATCH('O5 Details by Class &amp; Accounts'!AW$18, 'E2 Allocators'!$B$15:$W$15, 0),FALSE)*$G167)</f>
        <v>0</v>
      </c>
      <c r="AX167" s="1321">
        <f t="shared" ref="AX167:AX213" si="51">SUM(AD167:AW167)</f>
        <v>0</v>
      </c>
      <c r="AY167" s="1321">
        <f>IF(ISERROR(VLOOKUP(VLOOKUP($A167, 'E4 TB Allocation Details'!$A$18:$L$214, MATCH("Misc ID", 'E4 TB Allocation Details'!$A$18:$L$18, 0),FALSE), 'E2 Allocators'!$B$15:$W$361, MATCH('O5 Details by Class &amp; Accounts'!AY$18, 'E2 Allocators'!$B$15:$W$15, 0),FALSE)*$E167), 0, VLOOKUP(VLOOKUP($A167, 'E4 TB Allocation Details'!$A$18:$L$214, MATCH("Misc ID", 'E4 TB Allocation Details'!$A$18:$L$18, 0),FALSE), 'E2 Allocators'!$B$15:$W$361, MATCH('O5 Details by Class &amp; Accounts'!AY$18, 'E2 Allocators'!$B$15:$W$15, 0),FALSE)*$E167)</f>
        <v>0</v>
      </c>
      <c r="AZ167" s="1321">
        <f>IF(ISERROR(VLOOKUP(VLOOKUP($A167, 'E4 TB Allocation Details'!$A$18:$L$214, MATCH("Misc ID", 'E4 TB Allocation Details'!$A$18:$L$18, 0),FALSE), 'E2 Allocators'!$B$15:$W$361, MATCH('O5 Details by Class &amp; Accounts'!AZ$18, 'E2 Allocators'!$B$15:$W$15, 0),FALSE)*$E167), 0, VLOOKUP(VLOOKUP($A167, 'E4 TB Allocation Details'!$A$18:$L$214, MATCH("Misc ID", 'E4 TB Allocation Details'!$A$18:$L$18, 0),FALSE), 'E2 Allocators'!$B$15:$W$361, MATCH('O5 Details by Class &amp; Accounts'!AZ$18, 'E2 Allocators'!$B$15:$W$15, 0),FALSE)*$E167)</f>
        <v>0</v>
      </c>
      <c r="BA167" s="1321">
        <f>IF(ISERROR(VLOOKUP(VLOOKUP($A167, 'E4 TB Allocation Details'!$A$18:$L$214, MATCH("Misc ID", 'E4 TB Allocation Details'!$A$18:$L$18, 0),FALSE), 'E2 Allocators'!$B$15:$W$361, MATCH('O5 Details by Class &amp; Accounts'!BA$18, 'E2 Allocators'!$B$15:$W$15, 0),FALSE)*$E167), 0, VLOOKUP(VLOOKUP($A167, 'E4 TB Allocation Details'!$A$18:$L$214, MATCH("Misc ID", 'E4 TB Allocation Details'!$A$18:$L$18, 0),FALSE), 'E2 Allocators'!$B$15:$W$361, MATCH('O5 Details by Class &amp; Accounts'!BA$18, 'E2 Allocators'!$B$15:$W$15, 0),FALSE)*$E167)</f>
        <v>0</v>
      </c>
      <c r="BB167" s="1321">
        <f>IF(ISERROR(VLOOKUP(VLOOKUP($A167, 'E4 TB Allocation Details'!$A$18:$L$214, MATCH("Misc ID", 'E4 TB Allocation Details'!$A$18:$L$18, 0),FALSE), 'E2 Allocators'!$B$15:$W$361, MATCH('O5 Details by Class &amp; Accounts'!BB$18, 'E2 Allocators'!$B$15:$W$15, 0),FALSE)*$E167), 0, VLOOKUP(VLOOKUP($A167, 'E4 TB Allocation Details'!$A$18:$L$214, MATCH("Misc ID", 'E4 TB Allocation Details'!$A$18:$L$18, 0),FALSE), 'E2 Allocators'!$B$15:$W$361, MATCH('O5 Details by Class &amp; Accounts'!BB$18, 'E2 Allocators'!$B$15:$W$15, 0),FALSE)*$E167)</f>
        <v>0</v>
      </c>
      <c r="BC167" s="1321">
        <f>IF(ISERROR(VLOOKUP(VLOOKUP($A167, 'E4 TB Allocation Details'!$A$18:$L$214, MATCH("Misc ID", 'E4 TB Allocation Details'!$A$18:$L$18, 0),FALSE), 'E2 Allocators'!$B$15:$W$361, MATCH('O5 Details by Class &amp; Accounts'!BC$18, 'E2 Allocators'!$B$15:$W$15, 0),FALSE)*$E167), 0, VLOOKUP(VLOOKUP($A167, 'E4 TB Allocation Details'!$A$18:$L$214, MATCH("Misc ID", 'E4 TB Allocation Details'!$A$18:$L$18, 0),FALSE), 'E2 Allocators'!$B$15:$W$361, MATCH('O5 Details by Class &amp; Accounts'!BC$18, 'E2 Allocators'!$B$15:$W$15, 0),FALSE)*$E167)</f>
        <v>0</v>
      </c>
      <c r="BD167" s="1321">
        <f>IF(ISERROR(VLOOKUP(VLOOKUP($A167, 'E4 TB Allocation Details'!$A$18:$L$214, MATCH("Misc ID", 'E4 TB Allocation Details'!$A$18:$L$18, 0),FALSE), 'E2 Allocators'!$B$15:$W$361, MATCH('O5 Details by Class &amp; Accounts'!BD$18, 'E2 Allocators'!$B$15:$W$15, 0),FALSE)*$E167), 0, VLOOKUP(VLOOKUP($A167, 'E4 TB Allocation Details'!$A$18:$L$214, MATCH("Misc ID", 'E4 TB Allocation Details'!$A$18:$L$18, 0),FALSE), 'E2 Allocators'!$B$15:$W$361, MATCH('O5 Details by Class &amp; Accounts'!BD$18, 'E2 Allocators'!$B$15:$W$15, 0),FALSE)*$E167)</f>
        <v>0</v>
      </c>
      <c r="BE167" s="1321">
        <f>IF(ISERROR(VLOOKUP(VLOOKUP($A167, 'E4 TB Allocation Details'!$A$18:$L$214, MATCH("Misc ID", 'E4 TB Allocation Details'!$A$18:$L$18, 0),FALSE), 'E2 Allocators'!$B$15:$W$361, MATCH('O5 Details by Class &amp; Accounts'!BE$18, 'E2 Allocators'!$B$15:$W$15, 0),FALSE)*$E167), 0, VLOOKUP(VLOOKUP($A167, 'E4 TB Allocation Details'!$A$18:$L$214, MATCH("Misc ID", 'E4 TB Allocation Details'!$A$18:$L$18, 0),FALSE), 'E2 Allocators'!$B$15:$W$361, MATCH('O5 Details by Class &amp; Accounts'!BE$18, 'E2 Allocators'!$B$15:$W$15, 0),FALSE)*$E167)</f>
        <v>0</v>
      </c>
      <c r="BF167" s="1321">
        <f>IF(ISERROR(VLOOKUP(VLOOKUP($A167, 'E4 TB Allocation Details'!$A$18:$L$214, MATCH("Misc ID", 'E4 TB Allocation Details'!$A$18:$L$18, 0),FALSE), 'E2 Allocators'!$B$15:$W$361, MATCH('O5 Details by Class &amp; Accounts'!BF$18, 'E2 Allocators'!$B$15:$W$15, 0),FALSE)*$E167), 0, VLOOKUP(VLOOKUP($A167, 'E4 TB Allocation Details'!$A$18:$L$214, MATCH("Misc ID", 'E4 TB Allocation Details'!$A$18:$L$18, 0),FALSE), 'E2 Allocators'!$B$15:$W$361, MATCH('O5 Details by Class &amp; Accounts'!BF$18, 'E2 Allocators'!$B$15:$W$15, 0),FALSE)*$E167)</f>
        <v>0</v>
      </c>
      <c r="BG167" s="1321">
        <f>IF(ISERROR(VLOOKUP(VLOOKUP($A167, 'E4 TB Allocation Details'!$A$18:$L$214, MATCH("Misc ID", 'E4 TB Allocation Details'!$A$18:$L$18, 0),FALSE), 'E2 Allocators'!$B$15:$W$361, MATCH('O5 Details by Class &amp; Accounts'!BG$18, 'E2 Allocators'!$B$15:$W$15, 0),FALSE)*$E167), 0, VLOOKUP(VLOOKUP($A167, 'E4 TB Allocation Details'!$A$18:$L$214, MATCH("Misc ID", 'E4 TB Allocation Details'!$A$18:$L$18, 0),FALSE), 'E2 Allocators'!$B$15:$W$361, MATCH('O5 Details by Class &amp; Accounts'!BG$18, 'E2 Allocators'!$B$15:$W$15, 0),FALSE)*$E167)</f>
        <v>0</v>
      </c>
      <c r="BH167" s="1321">
        <f>IF(ISERROR(VLOOKUP(VLOOKUP($A167, 'E4 TB Allocation Details'!$A$18:$L$214, MATCH("Misc ID", 'E4 TB Allocation Details'!$A$18:$L$18, 0),FALSE), 'E2 Allocators'!$B$15:$W$361, MATCH('O5 Details by Class &amp; Accounts'!BH$18, 'E2 Allocators'!$B$15:$W$15, 0),FALSE)*$E167), 0, VLOOKUP(VLOOKUP($A167, 'E4 TB Allocation Details'!$A$18:$L$214, MATCH("Misc ID", 'E4 TB Allocation Details'!$A$18:$L$18, 0),FALSE), 'E2 Allocators'!$B$15:$W$361, MATCH('O5 Details by Class &amp; Accounts'!BH$18, 'E2 Allocators'!$B$15:$W$15, 0),FALSE)*$E167)</f>
        <v>0</v>
      </c>
      <c r="BI167" s="1321">
        <f>IF(ISERROR(VLOOKUP(VLOOKUP($A167, 'E4 TB Allocation Details'!$A$18:$L$214, MATCH("Misc ID", 'E4 TB Allocation Details'!$A$18:$L$18, 0),FALSE), 'E2 Allocators'!$B$15:$W$361, MATCH('O5 Details by Class &amp; Accounts'!BI$18, 'E2 Allocators'!$B$15:$W$15, 0),FALSE)*$E167), 0, VLOOKUP(VLOOKUP($A167, 'E4 TB Allocation Details'!$A$18:$L$214, MATCH("Misc ID", 'E4 TB Allocation Details'!$A$18:$L$18, 0),FALSE), 'E2 Allocators'!$B$15:$W$361, MATCH('O5 Details by Class &amp; Accounts'!BI$18, 'E2 Allocators'!$B$15:$W$15, 0),FALSE)*$E167)</f>
        <v>0</v>
      </c>
      <c r="BJ167" s="1321">
        <f>IF(ISERROR(VLOOKUP(VLOOKUP($A167, 'E4 TB Allocation Details'!$A$18:$L$214, MATCH("Misc ID", 'E4 TB Allocation Details'!$A$18:$L$18, 0),FALSE), 'E2 Allocators'!$B$15:$W$361, MATCH('O5 Details by Class &amp; Accounts'!BJ$18, 'E2 Allocators'!$B$15:$W$15, 0),FALSE)*$E167), 0, VLOOKUP(VLOOKUP($A167, 'E4 TB Allocation Details'!$A$18:$L$214, MATCH("Misc ID", 'E4 TB Allocation Details'!$A$18:$L$18, 0),FALSE), 'E2 Allocators'!$B$15:$W$361, MATCH('O5 Details by Class &amp; Accounts'!BJ$18, 'E2 Allocators'!$B$15:$W$15, 0),FALSE)*$E167)</f>
        <v>0</v>
      </c>
      <c r="BK167" s="1321">
        <f>IF(ISERROR(VLOOKUP(VLOOKUP($A167, 'E4 TB Allocation Details'!$A$18:$L$214, MATCH("Misc ID", 'E4 TB Allocation Details'!$A$18:$L$18, 0),FALSE), 'E2 Allocators'!$B$15:$W$361, MATCH('O5 Details by Class &amp; Accounts'!BK$18, 'E2 Allocators'!$B$15:$W$15, 0),FALSE)*$E167), 0, VLOOKUP(VLOOKUP($A167, 'E4 TB Allocation Details'!$A$18:$L$214, MATCH("Misc ID", 'E4 TB Allocation Details'!$A$18:$L$18, 0),FALSE), 'E2 Allocators'!$B$15:$W$361, MATCH('O5 Details by Class &amp; Accounts'!BK$18, 'E2 Allocators'!$B$15:$W$15, 0),FALSE)*$E167)</f>
        <v>0</v>
      </c>
      <c r="BL167" s="1321">
        <f>IF(ISERROR(VLOOKUP(VLOOKUP($A167, 'E4 TB Allocation Details'!$A$18:$L$214, MATCH("Misc ID", 'E4 TB Allocation Details'!$A$18:$L$18, 0),FALSE), 'E2 Allocators'!$B$15:$W$361, MATCH('O5 Details by Class &amp; Accounts'!BL$18, 'E2 Allocators'!$B$15:$W$15, 0),FALSE)*$E167), 0, VLOOKUP(VLOOKUP($A167, 'E4 TB Allocation Details'!$A$18:$L$214, MATCH("Misc ID", 'E4 TB Allocation Details'!$A$18:$L$18, 0),FALSE), 'E2 Allocators'!$B$15:$W$361, MATCH('O5 Details by Class &amp; Accounts'!BL$18, 'E2 Allocators'!$B$15:$W$15, 0),FALSE)*$E167)</f>
        <v>0</v>
      </c>
      <c r="BM167" s="1321">
        <f>IF(ISERROR(VLOOKUP(VLOOKUP($A167, 'E4 TB Allocation Details'!$A$18:$L$214, MATCH("Misc ID", 'E4 TB Allocation Details'!$A$18:$L$18, 0),FALSE), 'E2 Allocators'!$B$15:$W$361, MATCH('O5 Details by Class &amp; Accounts'!BM$18, 'E2 Allocators'!$B$15:$W$15, 0),FALSE)*$E167), 0, VLOOKUP(VLOOKUP($A167, 'E4 TB Allocation Details'!$A$18:$L$214, MATCH("Misc ID", 'E4 TB Allocation Details'!$A$18:$L$18, 0),FALSE), 'E2 Allocators'!$B$15:$W$361, MATCH('O5 Details by Class &amp; Accounts'!BM$18, 'E2 Allocators'!$B$15:$W$15, 0),FALSE)*$E167)</f>
        <v>0</v>
      </c>
      <c r="BN167" s="1321">
        <f>IF(ISERROR(VLOOKUP(VLOOKUP($A167, 'E4 TB Allocation Details'!$A$18:$L$214, MATCH("Misc ID", 'E4 TB Allocation Details'!$A$18:$L$18, 0),FALSE), 'E2 Allocators'!$B$15:$W$361, MATCH('O5 Details by Class &amp; Accounts'!BN$18, 'E2 Allocators'!$B$15:$W$15, 0),FALSE)*$E167), 0, VLOOKUP(VLOOKUP($A167, 'E4 TB Allocation Details'!$A$18:$L$214, MATCH("Misc ID", 'E4 TB Allocation Details'!$A$18:$L$18, 0),FALSE), 'E2 Allocators'!$B$15:$W$361, MATCH('O5 Details by Class &amp; Accounts'!BN$18, 'E2 Allocators'!$B$15:$W$15, 0),FALSE)*$E167)</f>
        <v>0</v>
      </c>
      <c r="BO167" s="1321">
        <f>IF(ISERROR(VLOOKUP(VLOOKUP($A167, 'E4 TB Allocation Details'!$A$18:$L$214, MATCH("Misc ID", 'E4 TB Allocation Details'!$A$18:$L$18, 0),FALSE), 'E2 Allocators'!$B$15:$W$361, MATCH('O5 Details by Class &amp; Accounts'!BO$18, 'E2 Allocators'!$B$15:$W$15, 0),FALSE)*$E167), 0, VLOOKUP(VLOOKUP($A167, 'E4 TB Allocation Details'!$A$18:$L$214, MATCH("Misc ID", 'E4 TB Allocation Details'!$A$18:$L$18, 0),FALSE), 'E2 Allocators'!$B$15:$W$361, MATCH('O5 Details by Class &amp; Accounts'!BO$18, 'E2 Allocators'!$B$15:$W$15, 0),FALSE)*$E167)</f>
        <v>0</v>
      </c>
      <c r="BP167" s="1321">
        <f>IF(ISERROR(VLOOKUP(VLOOKUP($A167, 'E4 TB Allocation Details'!$A$18:$L$214, MATCH("Misc ID", 'E4 TB Allocation Details'!$A$18:$L$18, 0),FALSE), 'E2 Allocators'!$B$15:$W$361, MATCH('O5 Details by Class &amp; Accounts'!BP$18, 'E2 Allocators'!$B$15:$W$15, 0),FALSE)*$E167), 0, VLOOKUP(VLOOKUP($A167, 'E4 TB Allocation Details'!$A$18:$L$214, MATCH("Misc ID", 'E4 TB Allocation Details'!$A$18:$L$18, 0),FALSE), 'E2 Allocators'!$B$15:$W$361, MATCH('O5 Details by Class &amp; Accounts'!BP$18, 'E2 Allocators'!$B$15:$W$15, 0),FALSE)*$E167)</f>
        <v>0</v>
      </c>
      <c r="BQ167" s="1321">
        <f>IF(ISERROR(VLOOKUP(VLOOKUP($A167, 'E4 TB Allocation Details'!$A$18:$L$214, MATCH("Misc ID", 'E4 TB Allocation Details'!$A$18:$L$18, 0),FALSE), 'E2 Allocators'!$B$15:$W$361, MATCH('O5 Details by Class &amp; Accounts'!BQ$18, 'E2 Allocators'!$B$15:$W$15, 0),FALSE)*$E167), 0, VLOOKUP(VLOOKUP($A167, 'E4 TB Allocation Details'!$A$18:$L$214, MATCH("Misc ID", 'E4 TB Allocation Details'!$A$18:$L$18, 0),FALSE), 'E2 Allocators'!$B$15:$W$361, MATCH('O5 Details by Class &amp; Accounts'!BQ$18, 'E2 Allocators'!$B$15:$W$15, 0),FALSE)*$E167)</f>
        <v>0</v>
      </c>
      <c r="BR167" s="1321">
        <f>IF(ISERROR(VLOOKUP(VLOOKUP($A167, 'E4 TB Allocation Details'!$A$18:$L$214, MATCH("Misc ID", 'E4 TB Allocation Details'!$A$18:$L$18, 0),FALSE), 'E2 Allocators'!$B$15:$W$361, MATCH('O5 Details by Class &amp; Accounts'!BR$18, 'E2 Allocators'!$B$15:$W$15, 0),FALSE)*$E167), 0, VLOOKUP(VLOOKUP($A167, 'E4 TB Allocation Details'!$A$18:$L$214, MATCH("Misc ID", 'E4 TB Allocation Details'!$A$18:$L$18, 0),FALSE), 'E2 Allocators'!$B$15:$W$361, MATCH('O5 Details by Class &amp; Accounts'!BR$18, 'E2 Allocators'!$B$15:$W$15, 0),FALSE)*$E167)</f>
        <v>0</v>
      </c>
      <c r="BS167" s="1321">
        <f t="shared" si="48"/>
        <v>0</v>
      </c>
      <c r="BT167" s="1321">
        <f>IF(ISERROR(VLOOKUP(VLOOKUP($A167, 'E4 TB Allocation Details'!$A$18:$L$214, MATCH("A &amp; G ID", 'E4 TB Allocation Details'!$A$18:$L$18, 0),FALSE), 'E2 Allocators'!$B$15:$W$361, MATCH('O5 Details by Class &amp; Accounts'!BT$18, 'E2 Allocators'!$B$15:$W$15, 0),FALSE)*$E167), 0, VLOOKUP(VLOOKUP($A167, 'E4 TB Allocation Details'!$A$18:$L$214, MATCH("A &amp; G ID", 'E4 TB Allocation Details'!$A$18:$L$18, 0),FALSE), 'E2 Allocators'!$B$15:$W$361, MATCH('O5 Details by Class &amp; Accounts'!BT$18, 'E2 Allocators'!$B$15:$W$15, 0),FALSE)*$E167)</f>
        <v>0</v>
      </c>
      <c r="BU167" s="1321">
        <f>IF(ISERROR(VLOOKUP(VLOOKUP($A167, 'E4 TB Allocation Details'!$A$18:$L$214, MATCH("A &amp; G ID", 'E4 TB Allocation Details'!$A$18:$L$18, 0),FALSE), 'E2 Allocators'!$B$15:$W$361, MATCH('O5 Details by Class &amp; Accounts'!BU$18, 'E2 Allocators'!$B$15:$W$15, 0),FALSE)*$E167), 0, VLOOKUP(VLOOKUP($A167, 'E4 TB Allocation Details'!$A$18:$L$214, MATCH("A &amp; G ID", 'E4 TB Allocation Details'!$A$18:$L$18, 0),FALSE), 'E2 Allocators'!$B$15:$W$361, MATCH('O5 Details by Class &amp; Accounts'!BU$18, 'E2 Allocators'!$B$15:$W$15, 0),FALSE)*$E167)</f>
        <v>0</v>
      </c>
      <c r="BV167" s="1321">
        <f>IF(ISERROR(VLOOKUP(VLOOKUP($A167, 'E4 TB Allocation Details'!$A$18:$L$214, MATCH("A &amp; G ID", 'E4 TB Allocation Details'!$A$18:$L$18, 0),FALSE), 'E2 Allocators'!$B$15:$W$361, MATCH('O5 Details by Class &amp; Accounts'!BV$18, 'E2 Allocators'!$B$15:$W$15, 0),FALSE)*$E167), 0, VLOOKUP(VLOOKUP($A167, 'E4 TB Allocation Details'!$A$18:$L$214, MATCH("A &amp; G ID", 'E4 TB Allocation Details'!$A$18:$L$18, 0),FALSE), 'E2 Allocators'!$B$15:$W$361, MATCH('O5 Details by Class &amp; Accounts'!BV$18, 'E2 Allocators'!$B$15:$W$15, 0),FALSE)*$E167)</f>
        <v>0</v>
      </c>
      <c r="BW167" s="1321">
        <f>IF(ISERROR(VLOOKUP(VLOOKUP($A167, 'E4 TB Allocation Details'!$A$18:$L$214, MATCH("A &amp; G ID", 'E4 TB Allocation Details'!$A$18:$L$18, 0),FALSE), 'E2 Allocators'!$B$15:$W$361, MATCH('O5 Details by Class &amp; Accounts'!BW$18, 'E2 Allocators'!$B$15:$W$15, 0),FALSE)*$E167), 0, VLOOKUP(VLOOKUP($A167, 'E4 TB Allocation Details'!$A$18:$L$214, MATCH("A &amp; G ID", 'E4 TB Allocation Details'!$A$18:$L$18, 0),FALSE), 'E2 Allocators'!$B$15:$W$361, MATCH('O5 Details by Class &amp; Accounts'!BW$18, 'E2 Allocators'!$B$15:$W$15, 0),FALSE)*$E167)</f>
        <v>0</v>
      </c>
      <c r="BX167" s="1321">
        <f>IF(ISERROR(VLOOKUP(VLOOKUP($A167, 'E4 TB Allocation Details'!$A$18:$L$214, MATCH("A &amp; G ID", 'E4 TB Allocation Details'!$A$18:$L$18, 0),FALSE), 'E2 Allocators'!$B$15:$W$361, MATCH('O5 Details by Class &amp; Accounts'!BX$18, 'E2 Allocators'!$B$15:$W$15, 0),FALSE)*$E167), 0, VLOOKUP(VLOOKUP($A167, 'E4 TB Allocation Details'!$A$18:$L$214, MATCH("A &amp; G ID", 'E4 TB Allocation Details'!$A$18:$L$18, 0),FALSE), 'E2 Allocators'!$B$15:$W$361, MATCH('O5 Details by Class &amp; Accounts'!BX$18, 'E2 Allocators'!$B$15:$W$15, 0),FALSE)*$E167)</f>
        <v>0</v>
      </c>
      <c r="BY167" s="1321">
        <f>IF(ISERROR(VLOOKUP(VLOOKUP($A167, 'E4 TB Allocation Details'!$A$18:$L$214, MATCH("A &amp; G ID", 'E4 TB Allocation Details'!$A$18:$L$18, 0),FALSE), 'E2 Allocators'!$B$15:$W$361, MATCH('O5 Details by Class &amp; Accounts'!BY$18, 'E2 Allocators'!$B$15:$W$15, 0),FALSE)*$E167), 0, VLOOKUP(VLOOKUP($A167, 'E4 TB Allocation Details'!$A$18:$L$214, MATCH("A &amp; G ID", 'E4 TB Allocation Details'!$A$18:$L$18, 0),FALSE), 'E2 Allocators'!$B$15:$W$361, MATCH('O5 Details by Class &amp; Accounts'!BY$18, 'E2 Allocators'!$B$15:$W$15, 0),FALSE)*$E167)</f>
        <v>0</v>
      </c>
      <c r="BZ167" s="1321">
        <f>IF(ISERROR(VLOOKUP(VLOOKUP($A167, 'E4 TB Allocation Details'!$A$18:$L$214, MATCH("A &amp; G ID", 'E4 TB Allocation Details'!$A$18:$L$18, 0),FALSE), 'E2 Allocators'!$B$15:$W$361, MATCH('O5 Details by Class &amp; Accounts'!BZ$18, 'E2 Allocators'!$B$15:$W$15, 0),FALSE)*$E167), 0, VLOOKUP(VLOOKUP($A167, 'E4 TB Allocation Details'!$A$18:$L$214, MATCH("A &amp; G ID", 'E4 TB Allocation Details'!$A$18:$L$18, 0),FALSE), 'E2 Allocators'!$B$15:$W$361, MATCH('O5 Details by Class &amp; Accounts'!BZ$18, 'E2 Allocators'!$B$15:$W$15, 0),FALSE)*$E167)</f>
        <v>0</v>
      </c>
      <c r="CA167" s="1321">
        <f>IF(ISERROR(VLOOKUP(VLOOKUP($A167, 'E4 TB Allocation Details'!$A$18:$L$214, MATCH("A &amp; G ID", 'E4 TB Allocation Details'!$A$18:$L$18, 0),FALSE), 'E2 Allocators'!$B$15:$W$361, MATCH('O5 Details by Class &amp; Accounts'!CA$18, 'E2 Allocators'!$B$15:$W$15, 0),FALSE)*$E167), 0, VLOOKUP(VLOOKUP($A167, 'E4 TB Allocation Details'!$A$18:$L$214, MATCH("A &amp; G ID", 'E4 TB Allocation Details'!$A$18:$L$18, 0),FALSE), 'E2 Allocators'!$B$15:$W$361, MATCH('O5 Details by Class &amp; Accounts'!CA$18, 'E2 Allocators'!$B$15:$W$15, 0),FALSE)*$E167)</f>
        <v>0</v>
      </c>
      <c r="CB167" s="1321">
        <f>IF(ISERROR(VLOOKUP(VLOOKUP($A167, 'E4 TB Allocation Details'!$A$18:$L$214, MATCH("A &amp; G ID", 'E4 TB Allocation Details'!$A$18:$L$18, 0),FALSE), 'E2 Allocators'!$B$15:$W$361, MATCH('O5 Details by Class &amp; Accounts'!CB$18, 'E2 Allocators'!$B$15:$W$15, 0),FALSE)*$E167), 0, VLOOKUP(VLOOKUP($A167, 'E4 TB Allocation Details'!$A$18:$L$214, MATCH("A &amp; G ID", 'E4 TB Allocation Details'!$A$18:$L$18, 0),FALSE), 'E2 Allocators'!$B$15:$W$361, MATCH('O5 Details by Class &amp; Accounts'!CB$18, 'E2 Allocators'!$B$15:$W$15, 0),FALSE)*$E167)</f>
        <v>0</v>
      </c>
      <c r="CC167" s="1321">
        <f>IF(ISERROR(VLOOKUP(VLOOKUP($A167, 'E4 TB Allocation Details'!$A$18:$L$214, MATCH("A &amp; G ID", 'E4 TB Allocation Details'!$A$18:$L$18, 0),FALSE), 'E2 Allocators'!$B$15:$W$361, MATCH('O5 Details by Class &amp; Accounts'!CC$18, 'E2 Allocators'!$B$15:$W$15, 0),FALSE)*$E167), 0, VLOOKUP(VLOOKUP($A167, 'E4 TB Allocation Details'!$A$18:$L$214, MATCH("A &amp; G ID", 'E4 TB Allocation Details'!$A$18:$L$18, 0),FALSE), 'E2 Allocators'!$B$15:$W$361, MATCH('O5 Details by Class &amp; Accounts'!CC$18, 'E2 Allocators'!$B$15:$W$15, 0),FALSE)*$E167)</f>
        <v>0</v>
      </c>
      <c r="CD167" s="1321">
        <f>IF(ISERROR(VLOOKUP(VLOOKUP($A167, 'E4 TB Allocation Details'!$A$18:$L$214, MATCH("A &amp; G ID", 'E4 TB Allocation Details'!$A$18:$L$18, 0),FALSE), 'E2 Allocators'!$B$15:$W$361, MATCH('O5 Details by Class &amp; Accounts'!CD$18, 'E2 Allocators'!$B$15:$W$15, 0),FALSE)*$E167), 0, VLOOKUP(VLOOKUP($A167, 'E4 TB Allocation Details'!$A$18:$L$214, MATCH("A &amp; G ID", 'E4 TB Allocation Details'!$A$18:$L$18, 0),FALSE), 'E2 Allocators'!$B$15:$W$361, MATCH('O5 Details by Class &amp; Accounts'!CD$18, 'E2 Allocators'!$B$15:$W$15, 0),FALSE)*$E167)</f>
        <v>0</v>
      </c>
      <c r="CE167" s="1321">
        <f>IF(ISERROR(VLOOKUP(VLOOKUP($A167, 'E4 TB Allocation Details'!$A$18:$L$214, MATCH("A &amp; G ID", 'E4 TB Allocation Details'!$A$18:$L$18, 0),FALSE), 'E2 Allocators'!$B$15:$W$361, MATCH('O5 Details by Class &amp; Accounts'!CE$18, 'E2 Allocators'!$B$15:$W$15, 0),FALSE)*$E167), 0, VLOOKUP(VLOOKUP($A167, 'E4 TB Allocation Details'!$A$18:$L$214, MATCH("A &amp; G ID", 'E4 TB Allocation Details'!$A$18:$L$18, 0),FALSE), 'E2 Allocators'!$B$15:$W$361, MATCH('O5 Details by Class &amp; Accounts'!CE$18, 'E2 Allocators'!$B$15:$W$15, 0),FALSE)*$E167)</f>
        <v>0</v>
      </c>
      <c r="CF167" s="1321">
        <f>IF(ISERROR(VLOOKUP(VLOOKUP($A167, 'E4 TB Allocation Details'!$A$18:$L$214, MATCH("A &amp; G ID", 'E4 TB Allocation Details'!$A$18:$L$18, 0),FALSE), 'E2 Allocators'!$B$15:$W$361, MATCH('O5 Details by Class &amp; Accounts'!CF$18, 'E2 Allocators'!$B$15:$W$15, 0),FALSE)*$E167), 0, VLOOKUP(VLOOKUP($A167, 'E4 TB Allocation Details'!$A$18:$L$214, MATCH("A &amp; G ID", 'E4 TB Allocation Details'!$A$18:$L$18, 0),FALSE), 'E2 Allocators'!$B$15:$W$361, MATCH('O5 Details by Class &amp; Accounts'!CF$18, 'E2 Allocators'!$B$15:$W$15, 0),FALSE)*$E167)</f>
        <v>0</v>
      </c>
      <c r="CG167" s="1321">
        <f>IF(ISERROR(VLOOKUP(VLOOKUP($A167, 'E4 TB Allocation Details'!$A$18:$L$214, MATCH("A &amp; G ID", 'E4 TB Allocation Details'!$A$18:$L$18, 0),FALSE), 'E2 Allocators'!$B$15:$W$361, MATCH('O5 Details by Class &amp; Accounts'!CG$18, 'E2 Allocators'!$B$15:$W$15, 0),FALSE)*$E167), 0, VLOOKUP(VLOOKUP($A167, 'E4 TB Allocation Details'!$A$18:$L$214, MATCH("A &amp; G ID", 'E4 TB Allocation Details'!$A$18:$L$18, 0),FALSE), 'E2 Allocators'!$B$15:$W$361, MATCH('O5 Details by Class &amp; Accounts'!CG$18, 'E2 Allocators'!$B$15:$W$15, 0),FALSE)*$E167)</f>
        <v>0</v>
      </c>
      <c r="CH167" s="1321">
        <f>IF(ISERROR(VLOOKUP(VLOOKUP($A167, 'E4 TB Allocation Details'!$A$18:$L$214, MATCH("A &amp; G ID", 'E4 TB Allocation Details'!$A$18:$L$18, 0),FALSE), 'E2 Allocators'!$B$15:$W$361, MATCH('O5 Details by Class &amp; Accounts'!CH$18, 'E2 Allocators'!$B$15:$W$15, 0),FALSE)*$E167), 0, VLOOKUP(VLOOKUP($A167, 'E4 TB Allocation Details'!$A$18:$L$214, MATCH("A &amp; G ID", 'E4 TB Allocation Details'!$A$18:$L$18, 0),FALSE), 'E2 Allocators'!$B$15:$W$361, MATCH('O5 Details by Class &amp; Accounts'!CH$18, 'E2 Allocators'!$B$15:$W$15, 0),FALSE)*$E167)</f>
        <v>0</v>
      </c>
      <c r="CI167" s="1321">
        <f>IF(ISERROR(VLOOKUP(VLOOKUP($A167, 'E4 TB Allocation Details'!$A$18:$L$214, MATCH("A &amp; G ID", 'E4 TB Allocation Details'!$A$18:$L$18, 0),FALSE), 'E2 Allocators'!$B$15:$W$361, MATCH('O5 Details by Class &amp; Accounts'!CI$18, 'E2 Allocators'!$B$15:$W$15, 0),FALSE)*$E167), 0, VLOOKUP(VLOOKUP($A167, 'E4 TB Allocation Details'!$A$18:$L$214, MATCH("A &amp; G ID", 'E4 TB Allocation Details'!$A$18:$L$18, 0),FALSE), 'E2 Allocators'!$B$15:$W$361, MATCH('O5 Details by Class &amp; Accounts'!CI$18, 'E2 Allocators'!$B$15:$W$15, 0),FALSE)*$E167)</f>
        <v>0</v>
      </c>
      <c r="CJ167" s="1321">
        <f>IF(ISERROR(VLOOKUP(VLOOKUP($A167, 'E4 TB Allocation Details'!$A$18:$L$214, MATCH("A &amp; G ID", 'E4 TB Allocation Details'!$A$18:$L$18, 0),FALSE), 'E2 Allocators'!$B$15:$W$361, MATCH('O5 Details by Class &amp; Accounts'!CJ$18, 'E2 Allocators'!$B$15:$W$15, 0),FALSE)*$E167), 0, VLOOKUP(VLOOKUP($A167, 'E4 TB Allocation Details'!$A$18:$L$214, MATCH("A &amp; G ID", 'E4 TB Allocation Details'!$A$18:$L$18, 0),FALSE), 'E2 Allocators'!$B$15:$W$361, MATCH('O5 Details by Class &amp; Accounts'!CJ$18, 'E2 Allocators'!$B$15:$W$15, 0),FALSE)*$E167)</f>
        <v>0</v>
      </c>
      <c r="CK167" s="1321">
        <f>IF(ISERROR(VLOOKUP(VLOOKUP($A167, 'E4 TB Allocation Details'!$A$18:$L$214, MATCH("A &amp; G ID", 'E4 TB Allocation Details'!$A$18:$L$18, 0),FALSE), 'E2 Allocators'!$B$15:$W$361, MATCH('O5 Details by Class &amp; Accounts'!CK$18, 'E2 Allocators'!$B$15:$W$15, 0),FALSE)*$E167), 0, VLOOKUP(VLOOKUP($A167, 'E4 TB Allocation Details'!$A$18:$L$214, MATCH("A &amp; G ID", 'E4 TB Allocation Details'!$A$18:$L$18, 0),FALSE), 'E2 Allocators'!$B$15:$W$361, MATCH('O5 Details by Class &amp; Accounts'!CK$18, 'E2 Allocators'!$B$15:$W$15, 0),FALSE)*$E167)</f>
        <v>0</v>
      </c>
      <c r="CL167" s="1321">
        <f>IF(ISERROR(VLOOKUP(VLOOKUP($A167, 'E4 TB Allocation Details'!$A$18:$L$214, MATCH("A &amp; G ID", 'E4 TB Allocation Details'!$A$18:$L$18, 0),FALSE), 'E2 Allocators'!$B$15:$W$361, MATCH('O5 Details by Class &amp; Accounts'!CL$18, 'E2 Allocators'!$B$15:$W$15, 0),FALSE)*$E167), 0, VLOOKUP(VLOOKUP($A167, 'E4 TB Allocation Details'!$A$18:$L$214, MATCH("A &amp; G ID", 'E4 TB Allocation Details'!$A$18:$L$18, 0),FALSE), 'E2 Allocators'!$B$15:$W$361, MATCH('O5 Details by Class &amp; Accounts'!CL$18, 'E2 Allocators'!$B$15:$W$15, 0),FALSE)*$E167)</f>
        <v>0</v>
      </c>
      <c r="CM167" s="1321">
        <f>IF(ISERROR(VLOOKUP(VLOOKUP($A167, 'E4 TB Allocation Details'!$A$18:$L$214, MATCH("A &amp; G ID", 'E4 TB Allocation Details'!$A$18:$L$18, 0),FALSE), 'E2 Allocators'!$B$15:$W$361, MATCH('O5 Details by Class &amp; Accounts'!CM$18, 'E2 Allocators'!$B$15:$W$15, 0),FALSE)*$E167), 0, VLOOKUP(VLOOKUP($A167, 'E4 TB Allocation Details'!$A$18:$L$214, MATCH("A &amp; G ID", 'E4 TB Allocation Details'!$A$18:$L$18, 0),FALSE), 'E2 Allocators'!$B$15:$W$361, MATCH('O5 Details by Class &amp; Accounts'!CM$18, 'E2 Allocators'!$B$15:$W$15, 0),FALSE)*$E167)</f>
        <v>0</v>
      </c>
      <c r="CN167" s="1321">
        <f t="shared" si="49"/>
        <v>0</v>
      </c>
      <c r="CO167" s="1650">
        <f t="shared" si="50"/>
        <v>0</v>
      </c>
      <c r="CQ167" s="1898" t="s">
        <v>781</v>
      </c>
    </row>
    <row r="168" spans="1:95" s="64" customFormat="1" ht="12.75">
      <c r="A168" s="1094">
        <v>5315</v>
      </c>
      <c r="B168" s="1095" t="s">
        <v>1145</v>
      </c>
      <c r="C168" s="1647">
        <f>IF(ISERROR(VLOOKUP($A168,'I3 TB Data'!$A$19:$H$484,MATCH('O5 Details by Class &amp; Accounts'!$C$18, 'I3 TB Data'!$A$19:$H$19,0),0)), 0, VLOOKUP($A168,'I3 TB Data'!$A$19:$H$484,MATCH('O5 Details by Class &amp; Accounts'!$C$18,'I3 TB Data'!$A$19:$H$19,0),0))</f>
        <v>160000</v>
      </c>
      <c r="D168" s="1648"/>
      <c r="E168" s="1647">
        <f t="shared" si="44"/>
        <v>160000</v>
      </c>
      <c r="F168" s="1649">
        <f>IF(ISERROR(VLOOKUP($A168, 'E1 Categorization'!A33:E124, MATCH("Customer Component", 'E1 Categorization'!$A$33:$E$33,0), 0)), 0, IF(VLOOKUP($A168, 'E1 Categorization'!A33:E124, MATCH("Customer Component", 'E1 Categorization'!$A$33:$E$33,0), 0)=0, 'O5 Details by Class &amp; Accounts'!$E168, IF(AND(VLOOKUP($A168, 'E1 Categorization'!A33:E124, MATCH("Customer Component", 'E1 Categorization'!$A$33:$E$33,0), 0) &gt;0, VLOOKUP($A168, 'E1 Categorization'!A33:E124, MATCH("Customer Component", 'E1 Categorization'!$A$33:$E$33,0), 0)&lt;1), 'O5 Details by Class &amp; Accounts'!$E168*(1-VLOOKUP($A168, 'E1 Categorization'!A33:E124, MATCH("Customer Component", 'E1 Categorization'!$A$33:$E$33,0), 0)), 0)))</f>
        <v>0</v>
      </c>
      <c r="G168" s="1649">
        <f t="shared" si="45"/>
        <v>160000</v>
      </c>
      <c r="H168" s="1321">
        <f t="shared" si="46"/>
        <v>160000</v>
      </c>
      <c r="I168" s="1321">
        <f>IF(ISERROR(VLOOKUP(VLOOKUP($A168, 'E4 TB Allocation Details'!$A$18:$L$214, MATCH("Demand ID", 'E4 TB Allocation Details'!$A$18:$L$18, 0),FALSE), 'E2 Allocators'!$B$15:$W$361, MATCH('O5 Details by Class &amp; Accounts'!I$18, 'E2 Allocators'!$B$15:$W$15, 0),FALSE)*$F168), 0, VLOOKUP(VLOOKUP($A168, 'E4 TB Allocation Details'!$A$18:$L$214, MATCH("Demand ID", 'E4 TB Allocation Details'!$A$18:$L$18, 0),FALSE), 'E2 Allocators'!$B$15:$W$361, MATCH('O5 Details by Class &amp; Accounts'!I$18, 'E2 Allocators'!$B$15:$W$15, 0),FALSE)*$F168)</f>
        <v>0</v>
      </c>
      <c r="J168" s="1321">
        <f>IF(ISERROR(VLOOKUP(VLOOKUP($A168, 'E4 TB Allocation Details'!$A$18:$L$214, MATCH("Demand ID", 'E4 TB Allocation Details'!$A$18:$L$18, 0),FALSE), 'E2 Allocators'!$B$15:$W$361, MATCH('O5 Details by Class &amp; Accounts'!J$18, 'E2 Allocators'!$B$15:$W$15, 0),FALSE)*$F168), 0, VLOOKUP(VLOOKUP($A168, 'E4 TB Allocation Details'!$A$18:$L$214, MATCH("Demand ID", 'E4 TB Allocation Details'!$A$18:$L$18, 0),FALSE), 'E2 Allocators'!$B$15:$W$361, MATCH('O5 Details by Class &amp; Accounts'!J$18, 'E2 Allocators'!$B$15:$W$15, 0),FALSE)*$F168)</f>
        <v>0</v>
      </c>
      <c r="K168" s="1321">
        <f>IF(ISERROR(VLOOKUP(VLOOKUP($A168, 'E4 TB Allocation Details'!$A$18:$L$214, MATCH("Demand ID", 'E4 TB Allocation Details'!$A$18:$L$18, 0),FALSE), 'E2 Allocators'!$B$15:$W$361, MATCH('O5 Details by Class &amp; Accounts'!K$18, 'E2 Allocators'!$B$15:$W$15, 0),FALSE)*$F168), 0, VLOOKUP(VLOOKUP($A168, 'E4 TB Allocation Details'!$A$18:$L$214, MATCH("Demand ID", 'E4 TB Allocation Details'!$A$18:$L$18, 0),FALSE), 'E2 Allocators'!$B$15:$W$361, MATCH('O5 Details by Class &amp; Accounts'!K$18, 'E2 Allocators'!$B$15:$W$15, 0),FALSE)*$F168)</f>
        <v>0</v>
      </c>
      <c r="L168" s="1321">
        <f>IF(ISERROR(VLOOKUP(VLOOKUP($A168, 'E4 TB Allocation Details'!$A$18:$L$214, MATCH("Demand ID", 'E4 TB Allocation Details'!$A$18:$L$18, 0),FALSE), 'E2 Allocators'!$B$15:$W$361, MATCH('O5 Details by Class &amp; Accounts'!L$18, 'E2 Allocators'!$B$15:$W$15, 0),FALSE)*$F168), 0, VLOOKUP(VLOOKUP($A168, 'E4 TB Allocation Details'!$A$18:$L$214, MATCH("Demand ID", 'E4 TB Allocation Details'!$A$18:$L$18, 0),FALSE), 'E2 Allocators'!$B$15:$W$361, MATCH('O5 Details by Class &amp; Accounts'!L$18, 'E2 Allocators'!$B$15:$W$15, 0),FALSE)*$F168)</f>
        <v>0</v>
      </c>
      <c r="M168" s="1321">
        <f>IF(ISERROR(VLOOKUP(VLOOKUP($A168, 'E4 TB Allocation Details'!$A$18:$L$214, MATCH("Demand ID", 'E4 TB Allocation Details'!$A$18:$L$18, 0),FALSE), 'E2 Allocators'!$B$15:$W$361, MATCH('O5 Details by Class &amp; Accounts'!M$18, 'E2 Allocators'!$B$15:$W$15, 0),FALSE)*$F168), 0, VLOOKUP(VLOOKUP($A168, 'E4 TB Allocation Details'!$A$18:$L$214, MATCH("Demand ID", 'E4 TB Allocation Details'!$A$18:$L$18, 0),FALSE), 'E2 Allocators'!$B$15:$W$361, MATCH('O5 Details by Class &amp; Accounts'!M$18, 'E2 Allocators'!$B$15:$W$15, 0),FALSE)*$F168)</f>
        <v>0</v>
      </c>
      <c r="N168" s="1321">
        <f>IF(ISERROR(VLOOKUP(VLOOKUP($A168, 'E4 TB Allocation Details'!$A$18:$L$214, MATCH("Demand ID", 'E4 TB Allocation Details'!$A$18:$L$18, 0),FALSE), 'E2 Allocators'!$B$15:$W$361, MATCH('O5 Details by Class &amp; Accounts'!N$18, 'E2 Allocators'!$B$15:$W$15, 0),FALSE)*$F168), 0, VLOOKUP(VLOOKUP($A168, 'E4 TB Allocation Details'!$A$18:$L$214, MATCH("Demand ID", 'E4 TB Allocation Details'!$A$18:$L$18, 0),FALSE), 'E2 Allocators'!$B$15:$W$361, MATCH('O5 Details by Class &amp; Accounts'!N$18, 'E2 Allocators'!$B$15:$W$15, 0),FALSE)*$F168)</f>
        <v>0</v>
      </c>
      <c r="O168" s="1321">
        <f>IF(ISERROR(VLOOKUP(VLOOKUP($A168, 'E4 TB Allocation Details'!$A$18:$L$214, MATCH("Demand ID", 'E4 TB Allocation Details'!$A$18:$L$18, 0),FALSE), 'E2 Allocators'!$B$15:$W$361, MATCH('O5 Details by Class &amp; Accounts'!O$18, 'E2 Allocators'!$B$15:$W$15, 0),FALSE)*$F168), 0, VLOOKUP(VLOOKUP($A168, 'E4 TB Allocation Details'!$A$18:$L$214, MATCH("Demand ID", 'E4 TB Allocation Details'!$A$18:$L$18, 0),FALSE), 'E2 Allocators'!$B$15:$W$361, MATCH('O5 Details by Class &amp; Accounts'!O$18, 'E2 Allocators'!$B$15:$W$15, 0),FALSE)*$F168)</f>
        <v>0</v>
      </c>
      <c r="P168" s="1321">
        <f>IF(ISERROR(VLOOKUP(VLOOKUP($A168, 'E4 TB Allocation Details'!$A$18:$L$214, MATCH("Demand ID", 'E4 TB Allocation Details'!$A$18:$L$18, 0),FALSE), 'E2 Allocators'!$B$15:$W$361, MATCH('O5 Details by Class &amp; Accounts'!P$18, 'E2 Allocators'!$B$15:$W$15, 0),FALSE)*$F168), 0, VLOOKUP(VLOOKUP($A168, 'E4 TB Allocation Details'!$A$18:$L$214, MATCH("Demand ID", 'E4 TB Allocation Details'!$A$18:$L$18, 0),FALSE), 'E2 Allocators'!$B$15:$W$361, MATCH('O5 Details by Class &amp; Accounts'!P$18, 'E2 Allocators'!$B$15:$W$15, 0),FALSE)*$F168)</f>
        <v>0</v>
      </c>
      <c r="Q168" s="1321">
        <f>IF(ISERROR(VLOOKUP(VLOOKUP($A168, 'E4 TB Allocation Details'!$A$18:$L$214, MATCH("Demand ID", 'E4 TB Allocation Details'!$A$18:$L$18, 0),FALSE), 'E2 Allocators'!$B$15:$W$361, MATCH('O5 Details by Class &amp; Accounts'!Q$18, 'E2 Allocators'!$B$15:$W$15, 0),FALSE)*$F168), 0, VLOOKUP(VLOOKUP($A168, 'E4 TB Allocation Details'!$A$18:$L$214, MATCH("Demand ID", 'E4 TB Allocation Details'!$A$18:$L$18, 0),FALSE), 'E2 Allocators'!$B$15:$W$361, MATCH('O5 Details by Class &amp; Accounts'!Q$18, 'E2 Allocators'!$B$15:$W$15, 0),FALSE)*$F168)</f>
        <v>0</v>
      </c>
      <c r="R168" s="1321">
        <f>IF(ISERROR(VLOOKUP(VLOOKUP($A168, 'E4 TB Allocation Details'!$A$18:$L$214, MATCH("Demand ID", 'E4 TB Allocation Details'!$A$18:$L$18, 0),FALSE), 'E2 Allocators'!$B$15:$W$361, MATCH('O5 Details by Class &amp; Accounts'!R$18, 'E2 Allocators'!$B$15:$W$15, 0),FALSE)*$F168), 0, VLOOKUP(VLOOKUP($A168, 'E4 TB Allocation Details'!$A$18:$L$214, MATCH("Demand ID", 'E4 TB Allocation Details'!$A$18:$L$18, 0),FALSE), 'E2 Allocators'!$B$15:$W$361, MATCH('O5 Details by Class &amp; Accounts'!R$18, 'E2 Allocators'!$B$15:$W$15, 0),FALSE)*$F168)</f>
        <v>0</v>
      </c>
      <c r="S168" s="1321">
        <f>IF(ISERROR(VLOOKUP(VLOOKUP($A168, 'E4 TB Allocation Details'!$A$18:$L$214, MATCH("Demand ID", 'E4 TB Allocation Details'!$A$18:$L$18, 0),FALSE), 'E2 Allocators'!$B$15:$W$361, MATCH('O5 Details by Class &amp; Accounts'!S$18, 'E2 Allocators'!$B$15:$W$15, 0),FALSE)*$F168), 0, VLOOKUP(VLOOKUP($A168, 'E4 TB Allocation Details'!$A$18:$L$214, MATCH("Demand ID", 'E4 TB Allocation Details'!$A$18:$L$18, 0),FALSE), 'E2 Allocators'!$B$15:$W$361, MATCH('O5 Details by Class &amp; Accounts'!S$18, 'E2 Allocators'!$B$15:$W$15, 0),FALSE)*$F168)</f>
        <v>0</v>
      </c>
      <c r="T168" s="1321">
        <f>IF(ISERROR(VLOOKUP(VLOOKUP($A168, 'E4 TB Allocation Details'!$A$18:$L$214, MATCH("Demand ID", 'E4 TB Allocation Details'!$A$18:$L$18, 0),FALSE), 'E2 Allocators'!$B$15:$W$361, MATCH('O5 Details by Class &amp; Accounts'!T$18, 'E2 Allocators'!$B$15:$W$15, 0),FALSE)*$F168), 0, VLOOKUP(VLOOKUP($A168, 'E4 TB Allocation Details'!$A$18:$L$214, MATCH("Demand ID", 'E4 TB Allocation Details'!$A$18:$L$18, 0),FALSE), 'E2 Allocators'!$B$15:$W$361, MATCH('O5 Details by Class &amp; Accounts'!T$18, 'E2 Allocators'!$B$15:$W$15, 0),FALSE)*$F168)</f>
        <v>0</v>
      </c>
      <c r="U168" s="1321">
        <f>IF(ISERROR(VLOOKUP(VLOOKUP($A168, 'E4 TB Allocation Details'!$A$18:$L$214, MATCH("Demand ID", 'E4 TB Allocation Details'!$A$18:$L$18, 0),FALSE), 'E2 Allocators'!$B$15:$W$361, MATCH('O5 Details by Class &amp; Accounts'!U$18, 'E2 Allocators'!$B$15:$W$15, 0),FALSE)*$F168), 0, VLOOKUP(VLOOKUP($A168, 'E4 TB Allocation Details'!$A$18:$L$214, MATCH("Demand ID", 'E4 TB Allocation Details'!$A$18:$L$18, 0),FALSE), 'E2 Allocators'!$B$15:$W$361, MATCH('O5 Details by Class &amp; Accounts'!U$18, 'E2 Allocators'!$B$15:$W$15, 0),FALSE)*$F168)</f>
        <v>0</v>
      </c>
      <c r="V168" s="1321">
        <f>IF(ISERROR(VLOOKUP(VLOOKUP($A168, 'E4 TB Allocation Details'!$A$18:$L$214, MATCH("Demand ID", 'E4 TB Allocation Details'!$A$18:$L$18, 0),FALSE), 'E2 Allocators'!$B$15:$W$361, MATCH('O5 Details by Class &amp; Accounts'!V$18, 'E2 Allocators'!$B$15:$W$15, 0),FALSE)*$F168), 0, VLOOKUP(VLOOKUP($A168, 'E4 TB Allocation Details'!$A$18:$L$214, MATCH("Demand ID", 'E4 TB Allocation Details'!$A$18:$L$18, 0),FALSE), 'E2 Allocators'!$B$15:$W$361, MATCH('O5 Details by Class &amp; Accounts'!V$18, 'E2 Allocators'!$B$15:$W$15, 0),FALSE)*$F168)</f>
        <v>0</v>
      </c>
      <c r="W168" s="1321">
        <f>IF(ISERROR(VLOOKUP(VLOOKUP($A168, 'E4 TB Allocation Details'!$A$18:$L$214, MATCH("Demand ID", 'E4 TB Allocation Details'!$A$18:$L$18, 0),FALSE), 'E2 Allocators'!$B$15:$W$361, MATCH('O5 Details by Class &amp; Accounts'!W$18, 'E2 Allocators'!$B$15:$W$15, 0),FALSE)*$F168), 0, VLOOKUP(VLOOKUP($A168, 'E4 TB Allocation Details'!$A$18:$L$214, MATCH("Demand ID", 'E4 TB Allocation Details'!$A$18:$L$18, 0),FALSE), 'E2 Allocators'!$B$15:$W$361, MATCH('O5 Details by Class &amp; Accounts'!W$18, 'E2 Allocators'!$B$15:$W$15, 0),FALSE)*$F168)</f>
        <v>0</v>
      </c>
      <c r="X168" s="1321">
        <f>IF(ISERROR(VLOOKUP(VLOOKUP($A168, 'E4 TB Allocation Details'!$A$18:$L$214, MATCH("Demand ID", 'E4 TB Allocation Details'!$A$18:$L$18, 0),FALSE), 'E2 Allocators'!$B$15:$W$361, MATCH('O5 Details by Class &amp; Accounts'!X$18, 'E2 Allocators'!$B$15:$W$15, 0),FALSE)*$F168), 0, VLOOKUP(VLOOKUP($A168, 'E4 TB Allocation Details'!$A$18:$L$214, MATCH("Demand ID", 'E4 TB Allocation Details'!$A$18:$L$18, 0),FALSE), 'E2 Allocators'!$B$15:$W$361, MATCH('O5 Details by Class &amp; Accounts'!X$18, 'E2 Allocators'!$B$15:$W$15, 0),FALSE)*$F168)</f>
        <v>0</v>
      </c>
      <c r="Y168" s="1321">
        <f>IF(ISERROR(VLOOKUP(VLOOKUP($A168, 'E4 TB Allocation Details'!$A$18:$L$214, MATCH("Demand ID", 'E4 TB Allocation Details'!$A$18:$L$18, 0),FALSE), 'E2 Allocators'!$B$15:$W$361, MATCH('O5 Details by Class &amp; Accounts'!Y$18, 'E2 Allocators'!$B$15:$W$15, 0),FALSE)*$F168), 0, VLOOKUP(VLOOKUP($A168, 'E4 TB Allocation Details'!$A$18:$L$214, MATCH("Demand ID", 'E4 TB Allocation Details'!$A$18:$L$18, 0),FALSE), 'E2 Allocators'!$B$15:$W$361, MATCH('O5 Details by Class &amp; Accounts'!Y$18, 'E2 Allocators'!$B$15:$W$15, 0),FALSE)*$F168)</f>
        <v>0</v>
      </c>
      <c r="Z168" s="1321">
        <f>IF(ISERROR(VLOOKUP(VLOOKUP($A168, 'E4 TB Allocation Details'!$A$18:$L$214, MATCH("Demand ID", 'E4 TB Allocation Details'!$A$18:$L$18, 0),FALSE), 'E2 Allocators'!$B$15:$W$361, MATCH('O5 Details by Class &amp; Accounts'!Z$18, 'E2 Allocators'!$B$15:$W$15, 0),FALSE)*$F168), 0, VLOOKUP(VLOOKUP($A168, 'E4 TB Allocation Details'!$A$18:$L$214, MATCH("Demand ID", 'E4 TB Allocation Details'!$A$18:$L$18, 0),FALSE), 'E2 Allocators'!$B$15:$W$361, MATCH('O5 Details by Class &amp; Accounts'!Z$18, 'E2 Allocators'!$B$15:$W$15, 0),FALSE)*$F168)</f>
        <v>0</v>
      </c>
      <c r="AA168" s="1321">
        <f>IF(ISERROR(VLOOKUP(VLOOKUP($A168, 'E4 TB Allocation Details'!$A$18:$L$214, MATCH("Demand ID", 'E4 TB Allocation Details'!$A$18:$L$18, 0),FALSE), 'E2 Allocators'!$B$15:$W$361, MATCH('O5 Details by Class &amp; Accounts'!AA$18, 'E2 Allocators'!$B$15:$W$15, 0),FALSE)*$F168), 0, VLOOKUP(VLOOKUP($A168, 'E4 TB Allocation Details'!$A$18:$L$214, MATCH("Demand ID", 'E4 TB Allocation Details'!$A$18:$L$18, 0),FALSE), 'E2 Allocators'!$B$15:$W$361, MATCH('O5 Details by Class &amp; Accounts'!AA$18, 'E2 Allocators'!$B$15:$W$15, 0),FALSE)*$F168)</f>
        <v>0</v>
      </c>
      <c r="AB168" s="1321">
        <f>IF(ISERROR(VLOOKUP(VLOOKUP($A168, 'E4 TB Allocation Details'!$A$18:$L$214, MATCH("Demand ID", 'E4 TB Allocation Details'!$A$18:$L$18, 0),FALSE), 'E2 Allocators'!$B$15:$W$361, MATCH('O5 Details by Class &amp; Accounts'!AB$18, 'E2 Allocators'!$B$15:$W$15, 0),FALSE)*$F168), 0, VLOOKUP(VLOOKUP($A168, 'E4 TB Allocation Details'!$A$18:$L$214, MATCH("Demand ID", 'E4 TB Allocation Details'!$A$18:$L$18, 0),FALSE), 'E2 Allocators'!$B$15:$W$361, MATCH('O5 Details by Class &amp; Accounts'!AB$18, 'E2 Allocators'!$B$15:$W$15, 0),FALSE)*$F168)</f>
        <v>0</v>
      </c>
      <c r="AC168" s="1321">
        <f t="shared" si="47"/>
        <v>0</v>
      </c>
      <c r="AD168" s="1321">
        <f>IF(ISERROR(VLOOKUP(VLOOKUP($A168, 'E4 TB Allocation Details'!$A$18:$L$214, MATCH("Customer ID", 'E4 TB Allocation Details'!$A$18:$L$18, 0),FALSE), 'E2 Allocators'!$B$15:$W$361, MATCH('O5 Details by Class &amp; Accounts'!AD$18, 'E2 Allocators'!$B$15:$W$15, 0),FALSE)*$G168), 0, VLOOKUP(VLOOKUP($A168, 'E4 TB Allocation Details'!$A$18:$L$214, MATCH("Customer ID", 'E4 TB Allocation Details'!$A$18:$L$18, 0),FALSE), 'E2 Allocators'!$B$15:$W$361, MATCH('O5 Details by Class &amp; Accounts'!AD$18, 'E2 Allocators'!$B$15:$W$15, 0),FALSE)*$G168)</f>
        <v>131282.86536362735</v>
      </c>
      <c r="AE168" s="1321">
        <f>IF(ISERROR(VLOOKUP(VLOOKUP($A168, 'E4 TB Allocation Details'!$A$18:$L$214, MATCH("Customer ID", 'E4 TB Allocation Details'!$A$18:$L$18, 0),FALSE), 'E2 Allocators'!$B$15:$W$361, MATCH('O5 Details by Class &amp; Accounts'!AE$18, 'E2 Allocators'!$B$15:$W$15, 0),FALSE)*$G168), 0, VLOOKUP(VLOOKUP($A168, 'E4 TB Allocation Details'!$A$18:$L$214, MATCH("Customer ID", 'E4 TB Allocation Details'!$A$18:$L$18, 0),FALSE), 'E2 Allocators'!$B$15:$W$361, MATCH('O5 Details by Class &amp; Accounts'!AE$18, 'E2 Allocators'!$B$15:$W$15, 0),FALSE)*$G168)</f>
        <v>19954.360551642028</v>
      </c>
      <c r="AF168" s="1321">
        <f>IF(ISERROR(VLOOKUP(VLOOKUP($A168, 'E4 TB Allocation Details'!$A$18:$L$214, MATCH("Customer ID", 'E4 TB Allocation Details'!$A$18:$L$18, 0),FALSE), 'E2 Allocators'!$B$15:$W$361, MATCH('O5 Details by Class &amp; Accounts'!AF$18, 'E2 Allocators'!$B$15:$W$15, 0),FALSE)*$G168), 0, VLOOKUP(VLOOKUP($A168, 'E4 TB Allocation Details'!$A$18:$L$214, MATCH("Customer ID", 'E4 TB Allocation Details'!$A$18:$L$18, 0),FALSE), 'E2 Allocators'!$B$15:$W$361, MATCH('O5 Details by Class &amp; Accounts'!AF$18, 'E2 Allocators'!$B$15:$W$15, 0),FALSE)*$G168)</f>
        <v>8207.1634090683619</v>
      </c>
      <c r="AG168" s="1321">
        <f>IF(ISERROR(VLOOKUP(VLOOKUP($A168, 'E4 TB Allocation Details'!$A$18:$L$214, MATCH("Customer ID", 'E4 TB Allocation Details'!$A$18:$L$18, 0),FALSE), 'E2 Allocators'!$B$15:$W$361, MATCH('O5 Details by Class &amp; Accounts'!AG$18, 'E2 Allocators'!$B$15:$W$15, 0),FALSE)*$G168), 0, VLOOKUP(VLOOKUP($A168, 'E4 TB Allocation Details'!$A$18:$L$214, MATCH("Customer ID", 'E4 TB Allocation Details'!$A$18:$L$18, 0),FALSE), 'E2 Allocators'!$B$15:$W$361, MATCH('O5 Details by Class &amp; Accounts'!AG$18, 'E2 Allocators'!$B$15:$W$15, 0),FALSE)*$G168)</f>
        <v>0</v>
      </c>
      <c r="AH168" s="1321">
        <f>IF(ISERROR(VLOOKUP(VLOOKUP($A168, 'E4 TB Allocation Details'!$A$18:$L$214, MATCH("Customer ID", 'E4 TB Allocation Details'!$A$18:$L$18, 0),FALSE), 'E2 Allocators'!$B$15:$W$361, MATCH('O5 Details by Class &amp; Accounts'!AH$18, 'E2 Allocators'!$B$15:$W$15, 0),FALSE)*$G168), 0, VLOOKUP(VLOOKUP($A168, 'E4 TB Allocation Details'!$A$18:$L$214, MATCH("Customer ID", 'E4 TB Allocation Details'!$A$18:$L$18, 0),FALSE), 'E2 Allocators'!$B$15:$W$361, MATCH('O5 Details by Class &amp; Accounts'!AH$18, 'E2 Allocators'!$B$15:$W$15, 0),FALSE)*$G168)</f>
        <v>0</v>
      </c>
      <c r="AI168" s="1321">
        <f>IF(ISERROR(VLOOKUP(VLOOKUP($A168, 'E4 TB Allocation Details'!$A$18:$L$214, MATCH("Customer ID", 'E4 TB Allocation Details'!$A$18:$L$18, 0),FALSE), 'E2 Allocators'!$B$15:$W$361, MATCH('O5 Details by Class &amp; Accounts'!AI$18, 'E2 Allocators'!$B$15:$W$15, 0),FALSE)*$G168), 0, VLOOKUP(VLOOKUP($A168, 'E4 TB Allocation Details'!$A$18:$L$214, MATCH("Customer ID", 'E4 TB Allocation Details'!$A$18:$L$18, 0),FALSE), 'E2 Allocators'!$B$15:$W$361, MATCH('O5 Details by Class &amp; Accounts'!AI$18, 'E2 Allocators'!$B$15:$W$15, 0),FALSE)*$G168)</f>
        <v>0</v>
      </c>
      <c r="AJ168" s="1321">
        <f>IF(ISERROR(VLOOKUP(VLOOKUP($A168, 'E4 TB Allocation Details'!$A$18:$L$214, MATCH("Customer ID", 'E4 TB Allocation Details'!$A$18:$L$18, 0),FALSE), 'E2 Allocators'!$B$15:$W$361, MATCH('O5 Details by Class &amp; Accounts'!AJ$18, 'E2 Allocators'!$B$15:$W$15, 0),FALSE)*$G168), 0, VLOOKUP(VLOOKUP($A168, 'E4 TB Allocation Details'!$A$18:$L$214, MATCH("Customer ID", 'E4 TB Allocation Details'!$A$18:$L$18, 0),FALSE), 'E2 Allocators'!$B$15:$W$361, MATCH('O5 Details by Class &amp; Accounts'!AJ$18, 'E2 Allocators'!$B$15:$W$15, 0),FALSE)*$G168)</f>
        <v>317.49181466415325</v>
      </c>
      <c r="AK168" s="1321">
        <f>IF(ISERROR(VLOOKUP(VLOOKUP($A168, 'E4 TB Allocation Details'!$A$18:$L$214, MATCH("Customer ID", 'E4 TB Allocation Details'!$A$18:$L$18, 0),FALSE), 'E2 Allocators'!$B$15:$W$361, MATCH('O5 Details by Class &amp; Accounts'!AK$18, 'E2 Allocators'!$B$15:$W$15, 0),FALSE)*$G168), 0, VLOOKUP(VLOOKUP($A168, 'E4 TB Allocation Details'!$A$18:$L$214, MATCH("Customer ID", 'E4 TB Allocation Details'!$A$18:$L$18, 0),FALSE), 'E2 Allocators'!$B$15:$W$361, MATCH('O5 Details by Class &amp; Accounts'!AK$18, 'E2 Allocators'!$B$15:$W$15, 0),FALSE)*$G168)</f>
        <v>0</v>
      </c>
      <c r="AL168" s="1321">
        <f>IF(ISERROR(VLOOKUP(VLOOKUP($A168, 'E4 TB Allocation Details'!$A$18:$L$214, MATCH("Customer ID", 'E4 TB Allocation Details'!$A$18:$L$18, 0),FALSE), 'E2 Allocators'!$B$15:$W$361, MATCH('O5 Details by Class &amp; Accounts'!AL$18, 'E2 Allocators'!$B$15:$W$15, 0),FALSE)*$G168), 0, VLOOKUP(VLOOKUP($A168, 'E4 TB Allocation Details'!$A$18:$L$214, MATCH("Customer ID", 'E4 TB Allocation Details'!$A$18:$L$18, 0),FALSE), 'E2 Allocators'!$B$15:$W$361, MATCH('O5 Details by Class &amp; Accounts'!AL$18, 'E2 Allocators'!$B$15:$W$15, 0),FALSE)*$G168)</f>
        <v>238.11886099811491</v>
      </c>
      <c r="AM168" s="1321">
        <f>IF(ISERROR(VLOOKUP(VLOOKUP($A168, 'E4 TB Allocation Details'!$A$18:$L$214, MATCH("Customer ID", 'E4 TB Allocation Details'!$A$18:$L$18, 0),FALSE), 'E2 Allocators'!$B$15:$W$361, MATCH('O5 Details by Class &amp; Accounts'!AM$18, 'E2 Allocators'!$B$15:$W$15, 0),FALSE)*$G168), 0, VLOOKUP(VLOOKUP($A168, 'E4 TB Allocation Details'!$A$18:$L$214, MATCH("Customer ID", 'E4 TB Allocation Details'!$A$18:$L$18, 0),FALSE), 'E2 Allocators'!$B$15:$W$361, MATCH('O5 Details by Class &amp; Accounts'!AM$18, 'E2 Allocators'!$B$15:$W$15, 0),FALSE)*$G168)</f>
        <v>0</v>
      </c>
      <c r="AN168" s="1321">
        <f>IF(ISERROR(VLOOKUP(VLOOKUP($A168, 'E4 TB Allocation Details'!$A$18:$L$214, MATCH("Customer ID", 'E4 TB Allocation Details'!$A$18:$L$18, 0),FALSE), 'E2 Allocators'!$B$15:$W$361, MATCH('O5 Details by Class &amp; Accounts'!AN$18, 'E2 Allocators'!$B$15:$W$15, 0),FALSE)*$G168), 0, VLOOKUP(VLOOKUP($A168, 'E4 TB Allocation Details'!$A$18:$L$214, MATCH("Customer ID", 'E4 TB Allocation Details'!$A$18:$L$18, 0),FALSE), 'E2 Allocators'!$B$15:$W$361, MATCH('O5 Details by Class &amp; Accounts'!AN$18, 'E2 Allocators'!$B$15:$W$15, 0),FALSE)*$G168)</f>
        <v>0</v>
      </c>
      <c r="AO168" s="1321">
        <f>IF(ISERROR(VLOOKUP(VLOOKUP($A168, 'E4 TB Allocation Details'!$A$18:$L$214, MATCH("Customer ID", 'E4 TB Allocation Details'!$A$18:$L$18, 0),FALSE), 'E2 Allocators'!$B$15:$W$361, MATCH('O5 Details by Class &amp; Accounts'!AO$18, 'E2 Allocators'!$B$15:$W$15, 0),FALSE)*$G168), 0, VLOOKUP(VLOOKUP($A168, 'E4 TB Allocation Details'!$A$18:$L$214, MATCH("Customer ID", 'E4 TB Allocation Details'!$A$18:$L$18, 0),FALSE), 'E2 Allocators'!$B$15:$W$361, MATCH('O5 Details by Class &amp; Accounts'!AO$18, 'E2 Allocators'!$B$15:$W$15, 0),FALSE)*$G168)</f>
        <v>0</v>
      </c>
      <c r="AP168" s="1321">
        <f>IF(ISERROR(VLOOKUP(VLOOKUP($A168, 'E4 TB Allocation Details'!$A$18:$L$214, MATCH("Customer ID", 'E4 TB Allocation Details'!$A$18:$L$18, 0),FALSE), 'E2 Allocators'!$B$15:$W$361, MATCH('O5 Details by Class &amp; Accounts'!AP$18, 'E2 Allocators'!$B$15:$W$15, 0),FALSE)*$G168), 0, VLOOKUP(VLOOKUP($A168, 'E4 TB Allocation Details'!$A$18:$L$214, MATCH("Customer ID", 'E4 TB Allocation Details'!$A$18:$L$18, 0),FALSE), 'E2 Allocators'!$B$15:$W$361, MATCH('O5 Details by Class &amp; Accounts'!AP$18, 'E2 Allocators'!$B$15:$W$15, 0),FALSE)*$G168)</f>
        <v>0</v>
      </c>
      <c r="AQ168" s="1321">
        <f>IF(ISERROR(VLOOKUP(VLOOKUP($A168, 'E4 TB Allocation Details'!$A$18:$L$214, MATCH("Customer ID", 'E4 TB Allocation Details'!$A$18:$L$18, 0),FALSE), 'E2 Allocators'!$B$15:$W$361, MATCH('O5 Details by Class &amp; Accounts'!AQ$18, 'E2 Allocators'!$B$15:$W$15, 0),FALSE)*$G168), 0, VLOOKUP(VLOOKUP($A168, 'E4 TB Allocation Details'!$A$18:$L$214, MATCH("Customer ID", 'E4 TB Allocation Details'!$A$18:$L$18, 0),FALSE), 'E2 Allocators'!$B$15:$W$361, MATCH('O5 Details by Class &amp; Accounts'!AQ$18, 'E2 Allocators'!$B$15:$W$15, 0),FALSE)*$G168)</f>
        <v>0</v>
      </c>
      <c r="AR168" s="1321">
        <f>IF(ISERROR(VLOOKUP(VLOOKUP($A168, 'E4 TB Allocation Details'!$A$18:$L$214, MATCH("Customer ID", 'E4 TB Allocation Details'!$A$18:$L$18, 0),FALSE), 'E2 Allocators'!$B$15:$W$361, MATCH('O5 Details by Class &amp; Accounts'!AR$18, 'E2 Allocators'!$B$15:$W$15, 0),FALSE)*$G168), 0, VLOOKUP(VLOOKUP($A168, 'E4 TB Allocation Details'!$A$18:$L$214, MATCH("Customer ID", 'E4 TB Allocation Details'!$A$18:$L$18, 0),FALSE), 'E2 Allocators'!$B$15:$W$361, MATCH('O5 Details by Class &amp; Accounts'!AR$18, 'E2 Allocators'!$B$15:$W$15, 0),FALSE)*$G168)</f>
        <v>0</v>
      </c>
      <c r="AS168" s="1321">
        <f>IF(ISERROR(VLOOKUP(VLOOKUP($A168, 'E4 TB Allocation Details'!$A$18:$L$214, MATCH("Customer ID", 'E4 TB Allocation Details'!$A$18:$L$18, 0),FALSE), 'E2 Allocators'!$B$15:$W$361, MATCH('O5 Details by Class &amp; Accounts'!AS$18, 'E2 Allocators'!$B$15:$W$15, 0),FALSE)*$G168), 0, VLOOKUP(VLOOKUP($A168, 'E4 TB Allocation Details'!$A$18:$L$214, MATCH("Customer ID", 'E4 TB Allocation Details'!$A$18:$L$18, 0),FALSE), 'E2 Allocators'!$B$15:$W$361, MATCH('O5 Details by Class &amp; Accounts'!AS$18, 'E2 Allocators'!$B$15:$W$15, 0),FALSE)*$G168)</f>
        <v>0</v>
      </c>
      <c r="AT168" s="1321">
        <f>IF(ISERROR(VLOOKUP(VLOOKUP($A168, 'E4 TB Allocation Details'!$A$18:$L$214, MATCH("Customer ID", 'E4 TB Allocation Details'!$A$18:$L$18, 0),FALSE), 'E2 Allocators'!$B$15:$W$361, MATCH('O5 Details by Class &amp; Accounts'!AT$18, 'E2 Allocators'!$B$15:$W$15, 0),FALSE)*$G168), 0, VLOOKUP(VLOOKUP($A168, 'E4 TB Allocation Details'!$A$18:$L$214, MATCH("Customer ID", 'E4 TB Allocation Details'!$A$18:$L$18, 0),FALSE), 'E2 Allocators'!$B$15:$W$361, MATCH('O5 Details by Class &amp; Accounts'!AT$18, 'E2 Allocators'!$B$15:$W$15, 0),FALSE)*$G168)</f>
        <v>0</v>
      </c>
      <c r="AU168" s="1321">
        <f>IF(ISERROR(VLOOKUP(VLOOKUP($A168, 'E4 TB Allocation Details'!$A$18:$L$214, MATCH("Customer ID", 'E4 TB Allocation Details'!$A$18:$L$18, 0),FALSE), 'E2 Allocators'!$B$15:$W$361, MATCH('O5 Details by Class &amp; Accounts'!AU$18, 'E2 Allocators'!$B$15:$W$15, 0),FALSE)*$G168), 0, VLOOKUP(VLOOKUP($A168, 'E4 TB Allocation Details'!$A$18:$L$214, MATCH("Customer ID", 'E4 TB Allocation Details'!$A$18:$L$18, 0),FALSE), 'E2 Allocators'!$B$15:$W$361, MATCH('O5 Details by Class &amp; Accounts'!AU$18, 'E2 Allocators'!$B$15:$W$15, 0),FALSE)*$G168)</f>
        <v>0</v>
      </c>
      <c r="AV168" s="1321">
        <f>IF(ISERROR(VLOOKUP(VLOOKUP($A168, 'E4 TB Allocation Details'!$A$18:$L$214, MATCH("Customer ID", 'E4 TB Allocation Details'!$A$18:$L$18, 0),FALSE), 'E2 Allocators'!$B$15:$W$361, MATCH('O5 Details by Class &amp; Accounts'!AV$18, 'E2 Allocators'!$B$15:$W$15, 0),FALSE)*$G168), 0, VLOOKUP(VLOOKUP($A168, 'E4 TB Allocation Details'!$A$18:$L$214, MATCH("Customer ID", 'E4 TB Allocation Details'!$A$18:$L$18, 0),FALSE), 'E2 Allocators'!$B$15:$W$361, MATCH('O5 Details by Class &amp; Accounts'!AV$18, 'E2 Allocators'!$B$15:$W$15, 0),FALSE)*$G168)</f>
        <v>0</v>
      </c>
      <c r="AW168" s="1321">
        <f>IF(ISERROR(VLOOKUP(VLOOKUP($A168, 'E4 TB Allocation Details'!$A$18:$L$214, MATCH("Customer ID", 'E4 TB Allocation Details'!$A$18:$L$18, 0),FALSE), 'E2 Allocators'!$B$15:$W$361, MATCH('O5 Details by Class &amp; Accounts'!AW$18, 'E2 Allocators'!$B$15:$W$15, 0),FALSE)*$G168), 0, VLOOKUP(VLOOKUP($A168, 'E4 TB Allocation Details'!$A$18:$L$214, MATCH("Customer ID", 'E4 TB Allocation Details'!$A$18:$L$18, 0),FALSE), 'E2 Allocators'!$B$15:$W$361, MATCH('O5 Details by Class &amp; Accounts'!AW$18, 'E2 Allocators'!$B$15:$W$15, 0),FALSE)*$G168)</f>
        <v>0</v>
      </c>
      <c r="AX168" s="1321">
        <f t="shared" si="51"/>
        <v>160000</v>
      </c>
      <c r="AY168" s="1321">
        <f>IF(ISERROR(VLOOKUP(VLOOKUP($A168, 'E4 TB Allocation Details'!$A$18:$L$214, MATCH("Misc ID", 'E4 TB Allocation Details'!$A$18:$L$18, 0),FALSE), 'E2 Allocators'!$B$15:$W$361, MATCH('O5 Details by Class &amp; Accounts'!AY$18, 'E2 Allocators'!$B$15:$W$15, 0),FALSE)*$E168), 0, VLOOKUP(VLOOKUP($A168, 'E4 TB Allocation Details'!$A$18:$L$214, MATCH("Misc ID", 'E4 TB Allocation Details'!$A$18:$L$18, 0),FALSE), 'E2 Allocators'!$B$15:$W$361, MATCH('O5 Details by Class &amp; Accounts'!AY$18, 'E2 Allocators'!$B$15:$W$15, 0),FALSE)*$E168)</f>
        <v>0</v>
      </c>
      <c r="AZ168" s="1321">
        <f>IF(ISERROR(VLOOKUP(VLOOKUP($A168, 'E4 TB Allocation Details'!$A$18:$L$214, MATCH("Misc ID", 'E4 TB Allocation Details'!$A$18:$L$18, 0),FALSE), 'E2 Allocators'!$B$15:$W$361, MATCH('O5 Details by Class &amp; Accounts'!AZ$18, 'E2 Allocators'!$B$15:$W$15, 0),FALSE)*$E168), 0, VLOOKUP(VLOOKUP($A168, 'E4 TB Allocation Details'!$A$18:$L$214, MATCH("Misc ID", 'E4 TB Allocation Details'!$A$18:$L$18, 0),FALSE), 'E2 Allocators'!$B$15:$W$361, MATCH('O5 Details by Class &amp; Accounts'!AZ$18, 'E2 Allocators'!$B$15:$W$15, 0),FALSE)*$E168)</f>
        <v>0</v>
      </c>
      <c r="BA168" s="1321">
        <f>IF(ISERROR(VLOOKUP(VLOOKUP($A168, 'E4 TB Allocation Details'!$A$18:$L$214, MATCH("Misc ID", 'E4 TB Allocation Details'!$A$18:$L$18, 0),FALSE), 'E2 Allocators'!$B$15:$W$361, MATCH('O5 Details by Class &amp; Accounts'!BA$18, 'E2 Allocators'!$B$15:$W$15, 0),FALSE)*$E168), 0, VLOOKUP(VLOOKUP($A168, 'E4 TB Allocation Details'!$A$18:$L$214, MATCH("Misc ID", 'E4 TB Allocation Details'!$A$18:$L$18, 0),FALSE), 'E2 Allocators'!$B$15:$W$361, MATCH('O5 Details by Class &amp; Accounts'!BA$18, 'E2 Allocators'!$B$15:$W$15, 0),FALSE)*$E168)</f>
        <v>0</v>
      </c>
      <c r="BB168" s="1321">
        <f>IF(ISERROR(VLOOKUP(VLOOKUP($A168, 'E4 TB Allocation Details'!$A$18:$L$214, MATCH("Misc ID", 'E4 TB Allocation Details'!$A$18:$L$18, 0),FALSE), 'E2 Allocators'!$B$15:$W$361, MATCH('O5 Details by Class &amp; Accounts'!BB$18, 'E2 Allocators'!$B$15:$W$15, 0),FALSE)*$E168), 0, VLOOKUP(VLOOKUP($A168, 'E4 TB Allocation Details'!$A$18:$L$214, MATCH("Misc ID", 'E4 TB Allocation Details'!$A$18:$L$18, 0),FALSE), 'E2 Allocators'!$B$15:$W$361, MATCH('O5 Details by Class &amp; Accounts'!BB$18, 'E2 Allocators'!$B$15:$W$15, 0),FALSE)*$E168)</f>
        <v>0</v>
      </c>
      <c r="BC168" s="1321">
        <f>IF(ISERROR(VLOOKUP(VLOOKUP($A168, 'E4 TB Allocation Details'!$A$18:$L$214, MATCH("Misc ID", 'E4 TB Allocation Details'!$A$18:$L$18, 0),FALSE), 'E2 Allocators'!$B$15:$W$361, MATCH('O5 Details by Class &amp; Accounts'!BC$18, 'E2 Allocators'!$B$15:$W$15, 0),FALSE)*$E168), 0, VLOOKUP(VLOOKUP($A168, 'E4 TB Allocation Details'!$A$18:$L$214, MATCH("Misc ID", 'E4 TB Allocation Details'!$A$18:$L$18, 0),FALSE), 'E2 Allocators'!$B$15:$W$361, MATCH('O5 Details by Class &amp; Accounts'!BC$18, 'E2 Allocators'!$B$15:$W$15, 0),FALSE)*$E168)</f>
        <v>0</v>
      </c>
      <c r="BD168" s="1321">
        <f>IF(ISERROR(VLOOKUP(VLOOKUP($A168, 'E4 TB Allocation Details'!$A$18:$L$214, MATCH("Misc ID", 'E4 TB Allocation Details'!$A$18:$L$18, 0),FALSE), 'E2 Allocators'!$B$15:$W$361, MATCH('O5 Details by Class &amp; Accounts'!BD$18, 'E2 Allocators'!$B$15:$W$15, 0),FALSE)*$E168), 0, VLOOKUP(VLOOKUP($A168, 'E4 TB Allocation Details'!$A$18:$L$214, MATCH("Misc ID", 'E4 TB Allocation Details'!$A$18:$L$18, 0),FALSE), 'E2 Allocators'!$B$15:$W$361, MATCH('O5 Details by Class &amp; Accounts'!BD$18, 'E2 Allocators'!$B$15:$W$15, 0),FALSE)*$E168)</f>
        <v>0</v>
      </c>
      <c r="BE168" s="1321">
        <f>IF(ISERROR(VLOOKUP(VLOOKUP($A168, 'E4 TB Allocation Details'!$A$18:$L$214, MATCH("Misc ID", 'E4 TB Allocation Details'!$A$18:$L$18, 0),FALSE), 'E2 Allocators'!$B$15:$W$361, MATCH('O5 Details by Class &amp; Accounts'!BE$18, 'E2 Allocators'!$B$15:$W$15, 0),FALSE)*$E168), 0, VLOOKUP(VLOOKUP($A168, 'E4 TB Allocation Details'!$A$18:$L$214, MATCH("Misc ID", 'E4 TB Allocation Details'!$A$18:$L$18, 0),FALSE), 'E2 Allocators'!$B$15:$W$361, MATCH('O5 Details by Class &amp; Accounts'!BE$18, 'E2 Allocators'!$B$15:$W$15, 0),FALSE)*$E168)</f>
        <v>0</v>
      </c>
      <c r="BF168" s="1321">
        <f>IF(ISERROR(VLOOKUP(VLOOKUP($A168, 'E4 TB Allocation Details'!$A$18:$L$214, MATCH("Misc ID", 'E4 TB Allocation Details'!$A$18:$L$18, 0),FALSE), 'E2 Allocators'!$B$15:$W$361, MATCH('O5 Details by Class &amp; Accounts'!BF$18, 'E2 Allocators'!$B$15:$W$15, 0),FALSE)*$E168), 0, VLOOKUP(VLOOKUP($A168, 'E4 TB Allocation Details'!$A$18:$L$214, MATCH("Misc ID", 'E4 TB Allocation Details'!$A$18:$L$18, 0),FALSE), 'E2 Allocators'!$B$15:$W$361, MATCH('O5 Details by Class &amp; Accounts'!BF$18, 'E2 Allocators'!$B$15:$W$15, 0),FALSE)*$E168)</f>
        <v>0</v>
      </c>
      <c r="BG168" s="1321">
        <f>IF(ISERROR(VLOOKUP(VLOOKUP($A168, 'E4 TB Allocation Details'!$A$18:$L$214, MATCH("Misc ID", 'E4 TB Allocation Details'!$A$18:$L$18, 0),FALSE), 'E2 Allocators'!$B$15:$W$361, MATCH('O5 Details by Class &amp; Accounts'!BG$18, 'E2 Allocators'!$B$15:$W$15, 0),FALSE)*$E168), 0, VLOOKUP(VLOOKUP($A168, 'E4 TB Allocation Details'!$A$18:$L$214, MATCH("Misc ID", 'E4 TB Allocation Details'!$A$18:$L$18, 0),FALSE), 'E2 Allocators'!$B$15:$W$361, MATCH('O5 Details by Class &amp; Accounts'!BG$18, 'E2 Allocators'!$B$15:$W$15, 0),FALSE)*$E168)</f>
        <v>0</v>
      </c>
      <c r="BH168" s="1321">
        <f>IF(ISERROR(VLOOKUP(VLOOKUP($A168, 'E4 TB Allocation Details'!$A$18:$L$214, MATCH("Misc ID", 'E4 TB Allocation Details'!$A$18:$L$18, 0),FALSE), 'E2 Allocators'!$B$15:$W$361, MATCH('O5 Details by Class &amp; Accounts'!BH$18, 'E2 Allocators'!$B$15:$W$15, 0),FALSE)*$E168), 0, VLOOKUP(VLOOKUP($A168, 'E4 TB Allocation Details'!$A$18:$L$214, MATCH("Misc ID", 'E4 TB Allocation Details'!$A$18:$L$18, 0),FALSE), 'E2 Allocators'!$B$15:$W$361, MATCH('O5 Details by Class &amp; Accounts'!BH$18, 'E2 Allocators'!$B$15:$W$15, 0),FALSE)*$E168)</f>
        <v>0</v>
      </c>
      <c r="BI168" s="1321">
        <f>IF(ISERROR(VLOOKUP(VLOOKUP($A168, 'E4 TB Allocation Details'!$A$18:$L$214, MATCH("Misc ID", 'E4 TB Allocation Details'!$A$18:$L$18, 0),FALSE), 'E2 Allocators'!$B$15:$W$361, MATCH('O5 Details by Class &amp; Accounts'!BI$18, 'E2 Allocators'!$B$15:$W$15, 0),FALSE)*$E168), 0, VLOOKUP(VLOOKUP($A168, 'E4 TB Allocation Details'!$A$18:$L$214, MATCH("Misc ID", 'E4 TB Allocation Details'!$A$18:$L$18, 0),FALSE), 'E2 Allocators'!$B$15:$W$361, MATCH('O5 Details by Class &amp; Accounts'!BI$18, 'E2 Allocators'!$B$15:$W$15, 0),FALSE)*$E168)</f>
        <v>0</v>
      </c>
      <c r="BJ168" s="1321">
        <f>IF(ISERROR(VLOOKUP(VLOOKUP($A168, 'E4 TB Allocation Details'!$A$18:$L$214, MATCH("Misc ID", 'E4 TB Allocation Details'!$A$18:$L$18, 0),FALSE), 'E2 Allocators'!$B$15:$W$361, MATCH('O5 Details by Class &amp; Accounts'!BJ$18, 'E2 Allocators'!$B$15:$W$15, 0),FALSE)*$E168), 0, VLOOKUP(VLOOKUP($A168, 'E4 TB Allocation Details'!$A$18:$L$214, MATCH("Misc ID", 'E4 TB Allocation Details'!$A$18:$L$18, 0),FALSE), 'E2 Allocators'!$B$15:$W$361, MATCH('O5 Details by Class &amp; Accounts'!BJ$18, 'E2 Allocators'!$B$15:$W$15, 0),FALSE)*$E168)</f>
        <v>0</v>
      </c>
      <c r="BK168" s="1321">
        <f>IF(ISERROR(VLOOKUP(VLOOKUP($A168, 'E4 TB Allocation Details'!$A$18:$L$214, MATCH("Misc ID", 'E4 TB Allocation Details'!$A$18:$L$18, 0),FALSE), 'E2 Allocators'!$B$15:$W$361, MATCH('O5 Details by Class &amp; Accounts'!BK$18, 'E2 Allocators'!$B$15:$W$15, 0),FALSE)*$E168), 0, VLOOKUP(VLOOKUP($A168, 'E4 TB Allocation Details'!$A$18:$L$214, MATCH("Misc ID", 'E4 TB Allocation Details'!$A$18:$L$18, 0),FALSE), 'E2 Allocators'!$B$15:$W$361, MATCH('O5 Details by Class &amp; Accounts'!BK$18, 'E2 Allocators'!$B$15:$W$15, 0),FALSE)*$E168)</f>
        <v>0</v>
      </c>
      <c r="BL168" s="1321">
        <f>IF(ISERROR(VLOOKUP(VLOOKUP($A168, 'E4 TB Allocation Details'!$A$18:$L$214, MATCH("Misc ID", 'E4 TB Allocation Details'!$A$18:$L$18, 0),FALSE), 'E2 Allocators'!$B$15:$W$361, MATCH('O5 Details by Class &amp; Accounts'!BL$18, 'E2 Allocators'!$B$15:$W$15, 0),FALSE)*$E168), 0, VLOOKUP(VLOOKUP($A168, 'E4 TB Allocation Details'!$A$18:$L$214, MATCH("Misc ID", 'E4 TB Allocation Details'!$A$18:$L$18, 0),FALSE), 'E2 Allocators'!$B$15:$W$361, MATCH('O5 Details by Class &amp; Accounts'!BL$18, 'E2 Allocators'!$B$15:$W$15, 0),FALSE)*$E168)</f>
        <v>0</v>
      </c>
      <c r="BM168" s="1321">
        <f>IF(ISERROR(VLOOKUP(VLOOKUP($A168, 'E4 TB Allocation Details'!$A$18:$L$214, MATCH("Misc ID", 'E4 TB Allocation Details'!$A$18:$L$18, 0),FALSE), 'E2 Allocators'!$B$15:$W$361, MATCH('O5 Details by Class &amp; Accounts'!BM$18, 'E2 Allocators'!$B$15:$W$15, 0),FALSE)*$E168), 0, VLOOKUP(VLOOKUP($A168, 'E4 TB Allocation Details'!$A$18:$L$214, MATCH("Misc ID", 'E4 TB Allocation Details'!$A$18:$L$18, 0),FALSE), 'E2 Allocators'!$B$15:$W$361, MATCH('O5 Details by Class &amp; Accounts'!BM$18, 'E2 Allocators'!$B$15:$W$15, 0),FALSE)*$E168)</f>
        <v>0</v>
      </c>
      <c r="BN168" s="1321">
        <f>IF(ISERROR(VLOOKUP(VLOOKUP($A168, 'E4 TB Allocation Details'!$A$18:$L$214, MATCH("Misc ID", 'E4 TB Allocation Details'!$A$18:$L$18, 0),FALSE), 'E2 Allocators'!$B$15:$W$361, MATCH('O5 Details by Class &amp; Accounts'!BN$18, 'E2 Allocators'!$B$15:$W$15, 0),FALSE)*$E168), 0, VLOOKUP(VLOOKUP($A168, 'E4 TB Allocation Details'!$A$18:$L$214, MATCH("Misc ID", 'E4 TB Allocation Details'!$A$18:$L$18, 0),FALSE), 'E2 Allocators'!$B$15:$W$361, MATCH('O5 Details by Class &amp; Accounts'!BN$18, 'E2 Allocators'!$B$15:$W$15, 0),FALSE)*$E168)</f>
        <v>0</v>
      </c>
      <c r="BO168" s="1321">
        <f>IF(ISERROR(VLOOKUP(VLOOKUP($A168, 'E4 TB Allocation Details'!$A$18:$L$214, MATCH("Misc ID", 'E4 TB Allocation Details'!$A$18:$L$18, 0),FALSE), 'E2 Allocators'!$B$15:$W$361, MATCH('O5 Details by Class &amp; Accounts'!BO$18, 'E2 Allocators'!$B$15:$W$15, 0),FALSE)*$E168), 0, VLOOKUP(VLOOKUP($A168, 'E4 TB Allocation Details'!$A$18:$L$214, MATCH("Misc ID", 'E4 TB Allocation Details'!$A$18:$L$18, 0),FALSE), 'E2 Allocators'!$B$15:$W$361, MATCH('O5 Details by Class &amp; Accounts'!BO$18, 'E2 Allocators'!$B$15:$W$15, 0),FALSE)*$E168)</f>
        <v>0</v>
      </c>
      <c r="BP168" s="1321">
        <f>IF(ISERROR(VLOOKUP(VLOOKUP($A168, 'E4 TB Allocation Details'!$A$18:$L$214, MATCH("Misc ID", 'E4 TB Allocation Details'!$A$18:$L$18, 0),FALSE), 'E2 Allocators'!$B$15:$W$361, MATCH('O5 Details by Class &amp; Accounts'!BP$18, 'E2 Allocators'!$B$15:$W$15, 0),FALSE)*$E168), 0, VLOOKUP(VLOOKUP($A168, 'E4 TB Allocation Details'!$A$18:$L$214, MATCH("Misc ID", 'E4 TB Allocation Details'!$A$18:$L$18, 0),FALSE), 'E2 Allocators'!$B$15:$W$361, MATCH('O5 Details by Class &amp; Accounts'!BP$18, 'E2 Allocators'!$B$15:$W$15, 0),FALSE)*$E168)</f>
        <v>0</v>
      </c>
      <c r="BQ168" s="1321">
        <f>IF(ISERROR(VLOOKUP(VLOOKUP($A168, 'E4 TB Allocation Details'!$A$18:$L$214, MATCH("Misc ID", 'E4 TB Allocation Details'!$A$18:$L$18, 0),FALSE), 'E2 Allocators'!$B$15:$W$361, MATCH('O5 Details by Class &amp; Accounts'!BQ$18, 'E2 Allocators'!$B$15:$W$15, 0),FALSE)*$E168), 0, VLOOKUP(VLOOKUP($A168, 'E4 TB Allocation Details'!$A$18:$L$214, MATCH("Misc ID", 'E4 TB Allocation Details'!$A$18:$L$18, 0),FALSE), 'E2 Allocators'!$B$15:$W$361, MATCH('O5 Details by Class &amp; Accounts'!BQ$18, 'E2 Allocators'!$B$15:$W$15, 0),FALSE)*$E168)</f>
        <v>0</v>
      </c>
      <c r="BR168" s="1321">
        <f>IF(ISERROR(VLOOKUP(VLOOKUP($A168, 'E4 TB Allocation Details'!$A$18:$L$214, MATCH("Misc ID", 'E4 TB Allocation Details'!$A$18:$L$18, 0),FALSE), 'E2 Allocators'!$B$15:$W$361, MATCH('O5 Details by Class &amp; Accounts'!BR$18, 'E2 Allocators'!$B$15:$W$15, 0),FALSE)*$E168), 0, VLOOKUP(VLOOKUP($A168, 'E4 TB Allocation Details'!$A$18:$L$214, MATCH("Misc ID", 'E4 TB Allocation Details'!$A$18:$L$18, 0),FALSE), 'E2 Allocators'!$B$15:$W$361, MATCH('O5 Details by Class &amp; Accounts'!BR$18, 'E2 Allocators'!$B$15:$W$15, 0),FALSE)*$E168)</f>
        <v>0</v>
      </c>
      <c r="BS168" s="1321">
        <f t="shared" si="48"/>
        <v>0</v>
      </c>
      <c r="BT168" s="1321">
        <f>IF(ISERROR(VLOOKUP(VLOOKUP($A168, 'E4 TB Allocation Details'!$A$18:$L$214, MATCH("A &amp; G ID", 'E4 TB Allocation Details'!$A$18:$L$18, 0),FALSE), 'E2 Allocators'!$B$15:$W$361, MATCH('O5 Details by Class &amp; Accounts'!BT$18, 'E2 Allocators'!$B$15:$W$15, 0),FALSE)*$E168), 0, VLOOKUP(VLOOKUP($A168, 'E4 TB Allocation Details'!$A$18:$L$214, MATCH("A &amp; G ID", 'E4 TB Allocation Details'!$A$18:$L$18, 0),FALSE), 'E2 Allocators'!$B$15:$W$361, MATCH('O5 Details by Class &amp; Accounts'!BT$18, 'E2 Allocators'!$B$15:$W$15, 0),FALSE)*$E168)</f>
        <v>0</v>
      </c>
      <c r="BU168" s="1321">
        <f>IF(ISERROR(VLOOKUP(VLOOKUP($A168, 'E4 TB Allocation Details'!$A$18:$L$214, MATCH("A &amp; G ID", 'E4 TB Allocation Details'!$A$18:$L$18, 0),FALSE), 'E2 Allocators'!$B$15:$W$361, MATCH('O5 Details by Class &amp; Accounts'!BU$18, 'E2 Allocators'!$B$15:$W$15, 0),FALSE)*$E168), 0, VLOOKUP(VLOOKUP($A168, 'E4 TB Allocation Details'!$A$18:$L$214, MATCH("A &amp; G ID", 'E4 TB Allocation Details'!$A$18:$L$18, 0),FALSE), 'E2 Allocators'!$B$15:$W$361, MATCH('O5 Details by Class &amp; Accounts'!BU$18, 'E2 Allocators'!$B$15:$W$15, 0),FALSE)*$E168)</f>
        <v>0</v>
      </c>
      <c r="BV168" s="1321">
        <f>IF(ISERROR(VLOOKUP(VLOOKUP($A168, 'E4 TB Allocation Details'!$A$18:$L$214, MATCH("A &amp; G ID", 'E4 TB Allocation Details'!$A$18:$L$18, 0),FALSE), 'E2 Allocators'!$B$15:$W$361, MATCH('O5 Details by Class &amp; Accounts'!BV$18, 'E2 Allocators'!$B$15:$W$15, 0),FALSE)*$E168), 0, VLOOKUP(VLOOKUP($A168, 'E4 TB Allocation Details'!$A$18:$L$214, MATCH("A &amp; G ID", 'E4 TB Allocation Details'!$A$18:$L$18, 0),FALSE), 'E2 Allocators'!$B$15:$W$361, MATCH('O5 Details by Class &amp; Accounts'!BV$18, 'E2 Allocators'!$B$15:$W$15, 0),FALSE)*$E168)</f>
        <v>0</v>
      </c>
      <c r="BW168" s="1321">
        <f>IF(ISERROR(VLOOKUP(VLOOKUP($A168, 'E4 TB Allocation Details'!$A$18:$L$214, MATCH("A &amp; G ID", 'E4 TB Allocation Details'!$A$18:$L$18, 0),FALSE), 'E2 Allocators'!$B$15:$W$361, MATCH('O5 Details by Class &amp; Accounts'!BW$18, 'E2 Allocators'!$B$15:$W$15, 0),FALSE)*$E168), 0, VLOOKUP(VLOOKUP($A168, 'E4 TB Allocation Details'!$A$18:$L$214, MATCH("A &amp; G ID", 'E4 TB Allocation Details'!$A$18:$L$18, 0),FALSE), 'E2 Allocators'!$B$15:$W$361, MATCH('O5 Details by Class &amp; Accounts'!BW$18, 'E2 Allocators'!$B$15:$W$15, 0),FALSE)*$E168)</f>
        <v>0</v>
      </c>
      <c r="BX168" s="1321">
        <f>IF(ISERROR(VLOOKUP(VLOOKUP($A168, 'E4 TB Allocation Details'!$A$18:$L$214, MATCH("A &amp; G ID", 'E4 TB Allocation Details'!$A$18:$L$18, 0),FALSE), 'E2 Allocators'!$B$15:$W$361, MATCH('O5 Details by Class &amp; Accounts'!BX$18, 'E2 Allocators'!$B$15:$W$15, 0),FALSE)*$E168), 0, VLOOKUP(VLOOKUP($A168, 'E4 TB Allocation Details'!$A$18:$L$214, MATCH("A &amp; G ID", 'E4 TB Allocation Details'!$A$18:$L$18, 0),FALSE), 'E2 Allocators'!$B$15:$W$361, MATCH('O5 Details by Class &amp; Accounts'!BX$18, 'E2 Allocators'!$B$15:$W$15, 0),FALSE)*$E168)</f>
        <v>0</v>
      </c>
      <c r="BY168" s="1321">
        <f>IF(ISERROR(VLOOKUP(VLOOKUP($A168, 'E4 TB Allocation Details'!$A$18:$L$214, MATCH("A &amp; G ID", 'E4 TB Allocation Details'!$A$18:$L$18, 0),FALSE), 'E2 Allocators'!$B$15:$W$361, MATCH('O5 Details by Class &amp; Accounts'!BY$18, 'E2 Allocators'!$B$15:$W$15, 0),FALSE)*$E168), 0, VLOOKUP(VLOOKUP($A168, 'E4 TB Allocation Details'!$A$18:$L$214, MATCH("A &amp; G ID", 'E4 TB Allocation Details'!$A$18:$L$18, 0),FALSE), 'E2 Allocators'!$B$15:$W$361, MATCH('O5 Details by Class &amp; Accounts'!BY$18, 'E2 Allocators'!$B$15:$W$15, 0),FALSE)*$E168)</f>
        <v>0</v>
      </c>
      <c r="BZ168" s="1321">
        <f>IF(ISERROR(VLOOKUP(VLOOKUP($A168, 'E4 TB Allocation Details'!$A$18:$L$214, MATCH("A &amp; G ID", 'E4 TB Allocation Details'!$A$18:$L$18, 0),FALSE), 'E2 Allocators'!$B$15:$W$361, MATCH('O5 Details by Class &amp; Accounts'!BZ$18, 'E2 Allocators'!$B$15:$W$15, 0),FALSE)*$E168), 0, VLOOKUP(VLOOKUP($A168, 'E4 TB Allocation Details'!$A$18:$L$214, MATCH("A &amp; G ID", 'E4 TB Allocation Details'!$A$18:$L$18, 0),FALSE), 'E2 Allocators'!$B$15:$W$361, MATCH('O5 Details by Class &amp; Accounts'!BZ$18, 'E2 Allocators'!$B$15:$W$15, 0),FALSE)*$E168)</f>
        <v>0</v>
      </c>
      <c r="CA168" s="1321">
        <f>IF(ISERROR(VLOOKUP(VLOOKUP($A168, 'E4 TB Allocation Details'!$A$18:$L$214, MATCH("A &amp; G ID", 'E4 TB Allocation Details'!$A$18:$L$18, 0),FALSE), 'E2 Allocators'!$B$15:$W$361, MATCH('O5 Details by Class &amp; Accounts'!CA$18, 'E2 Allocators'!$B$15:$W$15, 0),FALSE)*$E168), 0, VLOOKUP(VLOOKUP($A168, 'E4 TB Allocation Details'!$A$18:$L$214, MATCH("A &amp; G ID", 'E4 TB Allocation Details'!$A$18:$L$18, 0),FALSE), 'E2 Allocators'!$B$15:$W$361, MATCH('O5 Details by Class &amp; Accounts'!CA$18, 'E2 Allocators'!$B$15:$W$15, 0),FALSE)*$E168)</f>
        <v>0</v>
      </c>
      <c r="CB168" s="1321">
        <f>IF(ISERROR(VLOOKUP(VLOOKUP($A168, 'E4 TB Allocation Details'!$A$18:$L$214, MATCH("A &amp; G ID", 'E4 TB Allocation Details'!$A$18:$L$18, 0),FALSE), 'E2 Allocators'!$B$15:$W$361, MATCH('O5 Details by Class &amp; Accounts'!CB$18, 'E2 Allocators'!$B$15:$W$15, 0),FALSE)*$E168), 0, VLOOKUP(VLOOKUP($A168, 'E4 TB Allocation Details'!$A$18:$L$214, MATCH("A &amp; G ID", 'E4 TB Allocation Details'!$A$18:$L$18, 0),FALSE), 'E2 Allocators'!$B$15:$W$361, MATCH('O5 Details by Class &amp; Accounts'!CB$18, 'E2 Allocators'!$B$15:$W$15, 0),FALSE)*$E168)</f>
        <v>0</v>
      </c>
      <c r="CC168" s="1321">
        <f>IF(ISERROR(VLOOKUP(VLOOKUP($A168, 'E4 TB Allocation Details'!$A$18:$L$214, MATCH("A &amp; G ID", 'E4 TB Allocation Details'!$A$18:$L$18, 0),FALSE), 'E2 Allocators'!$B$15:$W$361, MATCH('O5 Details by Class &amp; Accounts'!CC$18, 'E2 Allocators'!$B$15:$W$15, 0),FALSE)*$E168), 0, VLOOKUP(VLOOKUP($A168, 'E4 TB Allocation Details'!$A$18:$L$214, MATCH("A &amp; G ID", 'E4 TB Allocation Details'!$A$18:$L$18, 0),FALSE), 'E2 Allocators'!$B$15:$W$361, MATCH('O5 Details by Class &amp; Accounts'!CC$18, 'E2 Allocators'!$B$15:$W$15, 0),FALSE)*$E168)</f>
        <v>0</v>
      </c>
      <c r="CD168" s="1321">
        <f>IF(ISERROR(VLOOKUP(VLOOKUP($A168, 'E4 TB Allocation Details'!$A$18:$L$214, MATCH("A &amp; G ID", 'E4 TB Allocation Details'!$A$18:$L$18, 0),FALSE), 'E2 Allocators'!$B$15:$W$361, MATCH('O5 Details by Class &amp; Accounts'!CD$18, 'E2 Allocators'!$B$15:$W$15, 0),FALSE)*$E168), 0, VLOOKUP(VLOOKUP($A168, 'E4 TB Allocation Details'!$A$18:$L$214, MATCH("A &amp; G ID", 'E4 TB Allocation Details'!$A$18:$L$18, 0),FALSE), 'E2 Allocators'!$B$15:$W$361, MATCH('O5 Details by Class &amp; Accounts'!CD$18, 'E2 Allocators'!$B$15:$W$15, 0),FALSE)*$E168)</f>
        <v>0</v>
      </c>
      <c r="CE168" s="1321">
        <f>IF(ISERROR(VLOOKUP(VLOOKUP($A168, 'E4 TB Allocation Details'!$A$18:$L$214, MATCH("A &amp; G ID", 'E4 TB Allocation Details'!$A$18:$L$18, 0),FALSE), 'E2 Allocators'!$B$15:$W$361, MATCH('O5 Details by Class &amp; Accounts'!CE$18, 'E2 Allocators'!$B$15:$W$15, 0),FALSE)*$E168), 0, VLOOKUP(VLOOKUP($A168, 'E4 TB Allocation Details'!$A$18:$L$214, MATCH("A &amp; G ID", 'E4 TB Allocation Details'!$A$18:$L$18, 0),FALSE), 'E2 Allocators'!$B$15:$W$361, MATCH('O5 Details by Class &amp; Accounts'!CE$18, 'E2 Allocators'!$B$15:$W$15, 0),FALSE)*$E168)</f>
        <v>0</v>
      </c>
      <c r="CF168" s="1321">
        <f>IF(ISERROR(VLOOKUP(VLOOKUP($A168, 'E4 TB Allocation Details'!$A$18:$L$214, MATCH("A &amp; G ID", 'E4 TB Allocation Details'!$A$18:$L$18, 0),FALSE), 'E2 Allocators'!$B$15:$W$361, MATCH('O5 Details by Class &amp; Accounts'!CF$18, 'E2 Allocators'!$B$15:$W$15, 0),FALSE)*$E168), 0, VLOOKUP(VLOOKUP($A168, 'E4 TB Allocation Details'!$A$18:$L$214, MATCH("A &amp; G ID", 'E4 TB Allocation Details'!$A$18:$L$18, 0),FALSE), 'E2 Allocators'!$B$15:$W$361, MATCH('O5 Details by Class &amp; Accounts'!CF$18, 'E2 Allocators'!$B$15:$W$15, 0),FALSE)*$E168)</f>
        <v>0</v>
      </c>
      <c r="CG168" s="1321">
        <f>IF(ISERROR(VLOOKUP(VLOOKUP($A168, 'E4 TB Allocation Details'!$A$18:$L$214, MATCH("A &amp; G ID", 'E4 TB Allocation Details'!$A$18:$L$18, 0),FALSE), 'E2 Allocators'!$B$15:$W$361, MATCH('O5 Details by Class &amp; Accounts'!CG$18, 'E2 Allocators'!$B$15:$W$15, 0),FALSE)*$E168), 0, VLOOKUP(VLOOKUP($A168, 'E4 TB Allocation Details'!$A$18:$L$214, MATCH("A &amp; G ID", 'E4 TB Allocation Details'!$A$18:$L$18, 0),FALSE), 'E2 Allocators'!$B$15:$W$361, MATCH('O5 Details by Class &amp; Accounts'!CG$18, 'E2 Allocators'!$B$15:$W$15, 0),FALSE)*$E168)</f>
        <v>0</v>
      </c>
      <c r="CH168" s="1321">
        <f>IF(ISERROR(VLOOKUP(VLOOKUP($A168, 'E4 TB Allocation Details'!$A$18:$L$214, MATCH("A &amp; G ID", 'E4 TB Allocation Details'!$A$18:$L$18, 0),FALSE), 'E2 Allocators'!$B$15:$W$361, MATCH('O5 Details by Class &amp; Accounts'!CH$18, 'E2 Allocators'!$B$15:$W$15, 0),FALSE)*$E168), 0, VLOOKUP(VLOOKUP($A168, 'E4 TB Allocation Details'!$A$18:$L$214, MATCH("A &amp; G ID", 'E4 TB Allocation Details'!$A$18:$L$18, 0),FALSE), 'E2 Allocators'!$B$15:$W$361, MATCH('O5 Details by Class &amp; Accounts'!CH$18, 'E2 Allocators'!$B$15:$W$15, 0),FALSE)*$E168)</f>
        <v>0</v>
      </c>
      <c r="CI168" s="1321">
        <f>IF(ISERROR(VLOOKUP(VLOOKUP($A168, 'E4 TB Allocation Details'!$A$18:$L$214, MATCH("A &amp; G ID", 'E4 TB Allocation Details'!$A$18:$L$18, 0),FALSE), 'E2 Allocators'!$B$15:$W$361, MATCH('O5 Details by Class &amp; Accounts'!CI$18, 'E2 Allocators'!$B$15:$W$15, 0),FALSE)*$E168), 0, VLOOKUP(VLOOKUP($A168, 'E4 TB Allocation Details'!$A$18:$L$214, MATCH("A &amp; G ID", 'E4 TB Allocation Details'!$A$18:$L$18, 0),FALSE), 'E2 Allocators'!$B$15:$W$361, MATCH('O5 Details by Class &amp; Accounts'!CI$18, 'E2 Allocators'!$B$15:$W$15, 0),FALSE)*$E168)</f>
        <v>0</v>
      </c>
      <c r="CJ168" s="1321">
        <f>IF(ISERROR(VLOOKUP(VLOOKUP($A168, 'E4 TB Allocation Details'!$A$18:$L$214, MATCH("A &amp; G ID", 'E4 TB Allocation Details'!$A$18:$L$18, 0),FALSE), 'E2 Allocators'!$B$15:$W$361, MATCH('O5 Details by Class &amp; Accounts'!CJ$18, 'E2 Allocators'!$B$15:$W$15, 0),FALSE)*$E168), 0, VLOOKUP(VLOOKUP($A168, 'E4 TB Allocation Details'!$A$18:$L$214, MATCH("A &amp; G ID", 'E4 TB Allocation Details'!$A$18:$L$18, 0),FALSE), 'E2 Allocators'!$B$15:$W$361, MATCH('O5 Details by Class &amp; Accounts'!CJ$18, 'E2 Allocators'!$B$15:$W$15, 0),FALSE)*$E168)</f>
        <v>0</v>
      </c>
      <c r="CK168" s="1321">
        <f>IF(ISERROR(VLOOKUP(VLOOKUP($A168, 'E4 TB Allocation Details'!$A$18:$L$214, MATCH("A &amp; G ID", 'E4 TB Allocation Details'!$A$18:$L$18, 0),FALSE), 'E2 Allocators'!$B$15:$W$361, MATCH('O5 Details by Class &amp; Accounts'!CK$18, 'E2 Allocators'!$B$15:$W$15, 0),FALSE)*$E168), 0, VLOOKUP(VLOOKUP($A168, 'E4 TB Allocation Details'!$A$18:$L$214, MATCH("A &amp; G ID", 'E4 TB Allocation Details'!$A$18:$L$18, 0),FALSE), 'E2 Allocators'!$B$15:$W$361, MATCH('O5 Details by Class &amp; Accounts'!CK$18, 'E2 Allocators'!$B$15:$W$15, 0),FALSE)*$E168)</f>
        <v>0</v>
      </c>
      <c r="CL168" s="1321">
        <f>IF(ISERROR(VLOOKUP(VLOOKUP($A168, 'E4 TB Allocation Details'!$A$18:$L$214, MATCH("A &amp; G ID", 'E4 TB Allocation Details'!$A$18:$L$18, 0),FALSE), 'E2 Allocators'!$B$15:$W$361, MATCH('O5 Details by Class &amp; Accounts'!CL$18, 'E2 Allocators'!$B$15:$W$15, 0),FALSE)*$E168), 0, VLOOKUP(VLOOKUP($A168, 'E4 TB Allocation Details'!$A$18:$L$214, MATCH("A &amp; G ID", 'E4 TB Allocation Details'!$A$18:$L$18, 0),FALSE), 'E2 Allocators'!$B$15:$W$361, MATCH('O5 Details by Class &amp; Accounts'!CL$18, 'E2 Allocators'!$B$15:$W$15, 0),FALSE)*$E168)</f>
        <v>0</v>
      </c>
      <c r="CM168" s="1321">
        <f>IF(ISERROR(VLOOKUP(VLOOKUP($A168, 'E4 TB Allocation Details'!$A$18:$L$214, MATCH("A &amp; G ID", 'E4 TB Allocation Details'!$A$18:$L$18, 0),FALSE), 'E2 Allocators'!$B$15:$W$361, MATCH('O5 Details by Class &amp; Accounts'!CM$18, 'E2 Allocators'!$B$15:$W$15, 0),FALSE)*$E168), 0, VLOOKUP(VLOOKUP($A168, 'E4 TB Allocation Details'!$A$18:$L$214, MATCH("A &amp; G ID", 'E4 TB Allocation Details'!$A$18:$L$18, 0),FALSE), 'E2 Allocators'!$B$15:$W$361, MATCH('O5 Details by Class &amp; Accounts'!CM$18, 'E2 Allocators'!$B$15:$W$15, 0),FALSE)*$E168)</f>
        <v>0</v>
      </c>
      <c r="CN168" s="1321">
        <f t="shared" si="49"/>
        <v>0</v>
      </c>
      <c r="CO168" s="1650">
        <f t="shared" si="50"/>
        <v>0</v>
      </c>
      <c r="CQ168" s="1898" t="s">
        <v>1283</v>
      </c>
    </row>
    <row r="169" spans="1:95" s="64" customFormat="1" ht="12.75">
      <c r="A169" s="1094">
        <v>5320</v>
      </c>
      <c r="B169" s="1095" t="s">
        <v>1146</v>
      </c>
      <c r="C169" s="1647">
        <f>IF(ISERROR(VLOOKUP($A169,'I3 TB Data'!$A$19:$H$484,MATCH('O5 Details by Class &amp; Accounts'!$C$18, 'I3 TB Data'!$A$19:$H$19,0),0)), 0, VLOOKUP($A169,'I3 TB Data'!$A$19:$H$484,MATCH('O5 Details by Class &amp; Accounts'!$C$18,'I3 TB Data'!$A$19:$H$19,0),0))</f>
        <v>100000</v>
      </c>
      <c r="D169" s="1648"/>
      <c r="E169" s="1647">
        <f t="shared" si="44"/>
        <v>100000</v>
      </c>
      <c r="F169" s="1649">
        <f>IF(ISERROR(VLOOKUP($A169, 'E1 Categorization'!A33:E124, MATCH("Customer Component", 'E1 Categorization'!$A$33:$E$33,0), 0)), 0, IF(VLOOKUP($A169, 'E1 Categorization'!A33:E124, MATCH("Customer Component", 'E1 Categorization'!$A$33:$E$33,0), 0)=0, 'O5 Details by Class &amp; Accounts'!$E169, IF(AND(VLOOKUP($A169, 'E1 Categorization'!A33:E124, MATCH("Customer Component", 'E1 Categorization'!$A$33:$E$33,0), 0) &gt;0, VLOOKUP($A169, 'E1 Categorization'!A33:E124, MATCH("Customer Component", 'E1 Categorization'!$A$33:$E$33,0), 0)&lt;1), 'O5 Details by Class &amp; Accounts'!$E169*(1-VLOOKUP($A169, 'E1 Categorization'!A33:E124, MATCH("Customer Component", 'E1 Categorization'!$A$33:$E$33,0), 0)), 0)))</f>
        <v>0</v>
      </c>
      <c r="G169" s="1649">
        <f t="shared" si="45"/>
        <v>100000</v>
      </c>
      <c r="H169" s="1321">
        <f t="shared" si="46"/>
        <v>100000</v>
      </c>
      <c r="I169" s="1321">
        <f>IF(ISERROR(VLOOKUP(VLOOKUP($A169, 'E4 TB Allocation Details'!$A$18:$L$214, MATCH("Demand ID", 'E4 TB Allocation Details'!$A$18:$L$18, 0),FALSE), 'E2 Allocators'!$B$15:$W$361, MATCH('O5 Details by Class &amp; Accounts'!I$18, 'E2 Allocators'!$B$15:$W$15, 0),FALSE)*$F169), 0, VLOOKUP(VLOOKUP($A169, 'E4 TB Allocation Details'!$A$18:$L$214, MATCH("Demand ID", 'E4 TB Allocation Details'!$A$18:$L$18, 0),FALSE), 'E2 Allocators'!$B$15:$W$361, MATCH('O5 Details by Class &amp; Accounts'!I$18, 'E2 Allocators'!$B$15:$W$15, 0),FALSE)*$F169)</f>
        <v>0</v>
      </c>
      <c r="J169" s="1321">
        <f>IF(ISERROR(VLOOKUP(VLOOKUP($A169, 'E4 TB Allocation Details'!$A$18:$L$214, MATCH("Demand ID", 'E4 TB Allocation Details'!$A$18:$L$18, 0),FALSE), 'E2 Allocators'!$B$15:$W$361, MATCH('O5 Details by Class &amp; Accounts'!J$18, 'E2 Allocators'!$B$15:$W$15, 0),FALSE)*$F169), 0, VLOOKUP(VLOOKUP($A169, 'E4 TB Allocation Details'!$A$18:$L$214, MATCH("Demand ID", 'E4 TB Allocation Details'!$A$18:$L$18, 0),FALSE), 'E2 Allocators'!$B$15:$W$361, MATCH('O5 Details by Class &amp; Accounts'!J$18, 'E2 Allocators'!$B$15:$W$15, 0),FALSE)*$F169)</f>
        <v>0</v>
      </c>
      <c r="K169" s="1321">
        <f>IF(ISERROR(VLOOKUP(VLOOKUP($A169, 'E4 TB Allocation Details'!$A$18:$L$214, MATCH("Demand ID", 'E4 TB Allocation Details'!$A$18:$L$18, 0),FALSE), 'E2 Allocators'!$B$15:$W$361, MATCH('O5 Details by Class &amp; Accounts'!K$18, 'E2 Allocators'!$B$15:$W$15, 0),FALSE)*$F169), 0, VLOOKUP(VLOOKUP($A169, 'E4 TB Allocation Details'!$A$18:$L$214, MATCH("Demand ID", 'E4 TB Allocation Details'!$A$18:$L$18, 0),FALSE), 'E2 Allocators'!$B$15:$W$361, MATCH('O5 Details by Class &amp; Accounts'!K$18, 'E2 Allocators'!$B$15:$W$15, 0),FALSE)*$F169)</f>
        <v>0</v>
      </c>
      <c r="L169" s="1321">
        <f>IF(ISERROR(VLOOKUP(VLOOKUP($A169, 'E4 TB Allocation Details'!$A$18:$L$214, MATCH("Demand ID", 'E4 TB Allocation Details'!$A$18:$L$18, 0),FALSE), 'E2 Allocators'!$B$15:$W$361, MATCH('O5 Details by Class &amp; Accounts'!L$18, 'E2 Allocators'!$B$15:$W$15, 0),FALSE)*$F169), 0, VLOOKUP(VLOOKUP($A169, 'E4 TB Allocation Details'!$A$18:$L$214, MATCH("Demand ID", 'E4 TB Allocation Details'!$A$18:$L$18, 0),FALSE), 'E2 Allocators'!$B$15:$W$361, MATCH('O5 Details by Class &amp; Accounts'!L$18, 'E2 Allocators'!$B$15:$W$15, 0),FALSE)*$F169)</f>
        <v>0</v>
      </c>
      <c r="M169" s="1321">
        <f>IF(ISERROR(VLOOKUP(VLOOKUP($A169, 'E4 TB Allocation Details'!$A$18:$L$214, MATCH("Demand ID", 'E4 TB Allocation Details'!$A$18:$L$18, 0),FALSE), 'E2 Allocators'!$B$15:$W$361, MATCH('O5 Details by Class &amp; Accounts'!M$18, 'E2 Allocators'!$B$15:$W$15, 0),FALSE)*$F169), 0, VLOOKUP(VLOOKUP($A169, 'E4 TB Allocation Details'!$A$18:$L$214, MATCH("Demand ID", 'E4 TB Allocation Details'!$A$18:$L$18, 0),FALSE), 'E2 Allocators'!$B$15:$W$361, MATCH('O5 Details by Class &amp; Accounts'!M$18, 'E2 Allocators'!$B$15:$W$15, 0),FALSE)*$F169)</f>
        <v>0</v>
      </c>
      <c r="N169" s="1321">
        <f>IF(ISERROR(VLOOKUP(VLOOKUP($A169, 'E4 TB Allocation Details'!$A$18:$L$214, MATCH("Demand ID", 'E4 TB Allocation Details'!$A$18:$L$18, 0),FALSE), 'E2 Allocators'!$B$15:$W$361, MATCH('O5 Details by Class &amp; Accounts'!N$18, 'E2 Allocators'!$B$15:$W$15, 0),FALSE)*$F169), 0, VLOOKUP(VLOOKUP($A169, 'E4 TB Allocation Details'!$A$18:$L$214, MATCH("Demand ID", 'E4 TB Allocation Details'!$A$18:$L$18, 0),FALSE), 'E2 Allocators'!$B$15:$W$361, MATCH('O5 Details by Class &amp; Accounts'!N$18, 'E2 Allocators'!$B$15:$W$15, 0),FALSE)*$F169)</f>
        <v>0</v>
      </c>
      <c r="O169" s="1321">
        <f>IF(ISERROR(VLOOKUP(VLOOKUP($A169, 'E4 TB Allocation Details'!$A$18:$L$214, MATCH("Demand ID", 'E4 TB Allocation Details'!$A$18:$L$18, 0),FALSE), 'E2 Allocators'!$B$15:$W$361, MATCH('O5 Details by Class &amp; Accounts'!O$18, 'E2 Allocators'!$B$15:$W$15, 0),FALSE)*$F169), 0, VLOOKUP(VLOOKUP($A169, 'E4 TB Allocation Details'!$A$18:$L$214, MATCH("Demand ID", 'E4 TB Allocation Details'!$A$18:$L$18, 0),FALSE), 'E2 Allocators'!$B$15:$W$361, MATCH('O5 Details by Class &amp; Accounts'!O$18, 'E2 Allocators'!$B$15:$W$15, 0),FALSE)*$F169)</f>
        <v>0</v>
      </c>
      <c r="P169" s="1321">
        <f>IF(ISERROR(VLOOKUP(VLOOKUP($A169, 'E4 TB Allocation Details'!$A$18:$L$214, MATCH("Demand ID", 'E4 TB Allocation Details'!$A$18:$L$18, 0),FALSE), 'E2 Allocators'!$B$15:$W$361, MATCH('O5 Details by Class &amp; Accounts'!P$18, 'E2 Allocators'!$B$15:$W$15, 0),FALSE)*$F169), 0, VLOOKUP(VLOOKUP($A169, 'E4 TB Allocation Details'!$A$18:$L$214, MATCH("Demand ID", 'E4 TB Allocation Details'!$A$18:$L$18, 0),FALSE), 'E2 Allocators'!$B$15:$W$361, MATCH('O5 Details by Class &amp; Accounts'!P$18, 'E2 Allocators'!$B$15:$W$15, 0),FALSE)*$F169)</f>
        <v>0</v>
      </c>
      <c r="Q169" s="1321">
        <f>IF(ISERROR(VLOOKUP(VLOOKUP($A169, 'E4 TB Allocation Details'!$A$18:$L$214, MATCH("Demand ID", 'E4 TB Allocation Details'!$A$18:$L$18, 0),FALSE), 'E2 Allocators'!$B$15:$W$361, MATCH('O5 Details by Class &amp; Accounts'!Q$18, 'E2 Allocators'!$B$15:$W$15, 0),FALSE)*$F169), 0, VLOOKUP(VLOOKUP($A169, 'E4 TB Allocation Details'!$A$18:$L$214, MATCH("Demand ID", 'E4 TB Allocation Details'!$A$18:$L$18, 0),FALSE), 'E2 Allocators'!$B$15:$W$361, MATCH('O5 Details by Class &amp; Accounts'!Q$18, 'E2 Allocators'!$B$15:$W$15, 0),FALSE)*$F169)</f>
        <v>0</v>
      </c>
      <c r="R169" s="1321">
        <f>IF(ISERROR(VLOOKUP(VLOOKUP($A169, 'E4 TB Allocation Details'!$A$18:$L$214, MATCH("Demand ID", 'E4 TB Allocation Details'!$A$18:$L$18, 0),FALSE), 'E2 Allocators'!$B$15:$W$361, MATCH('O5 Details by Class &amp; Accounts'!R$18, 'E2 Allocators'!$B$15:$W$15, 0),FALSE)*$F169), 0, VLOOKUP(VLOOKUP($A169, 'E4 TB Allocation Details'!$A$18:$L$214, MATCH("Demand ID", 'E4 TB Allocation Details'!$A$18:$L$18, 0),FALSE), 'E2 Allocators'!$B$15:$W$361, MATCH('O5 Details by Class &amp; Accounts'!R$18, 'E2 Allocators'!$B$15:$W$15, 0),FALSE)*$F169)</f>
        <v>0</v>
      </c>
      <c r="S169" s="1321">
        <f>IF(ISERROR(VLOOKUP(VLOOKUP($A169, 'E4 TB Allocation Details'!$A$18:$L$214, MATCH("Demand ID", 'E4 TB Allocation Details'!$A$18:$L$18, 0),FALSE), 'E2 Allocators'!$B$15:$W$361, MATCH('O5 Details by Class &amp; Accounts'!S$18, 'E2 Allocators'!$B$15:$W$15, 0),FALSE)*$F169), 0, VLOOKUP(VLOOKUP($A169, 'E4 TB Allocation Details'!$A$18:$L$214, MATCH("Demand ID", 'E4 TB Allocation Details'!$A$18:$L$18, 0),FALSE), 'E2 Allocators'!$B$15:$W$361, MATCH('O5 Details by Class &amp; Accounts'!S$18, 'E2 Allocators'!$B$15:$W$15, 0),FALSE)*$F169)</f>
        <v>0</v>
      </c>
      <c r="T169" s="1321">
        <f>IF(ISERROR(VLOOKUP(VLOOKUP($A169, 'E4 TB Allocation Details'!$A$18:$L$214, MATCH("Demand ID", 'E4 TB Allocation Details'!$A$18:$L$18, 0),FALSE), 'E2 Allocators'!$B$15:$W$361, MATCH('O5 Details by Class &amp; Accounts'!T$18, 'E2 Allocators'!$B$15:$W$15, 0),FALSE)*$F169), 0, VLOOKUP(VLOOKUP($A169, 'E4 TB Allocation Details'!$A$18:$L$214, MATCH("Demand ID", 'E4 TB Allocation Details'!$A$18:$L$18, 0),FALSE), 'E2 Allocators'!$B$15:$W$361, MATCH('O5 Details by Class &amp; Accounts'!T$18, 'E2 Allocators'!$B$15:$W$15, 0),FALSE)*$F169)</f>
        <v>0</v>
      </c>
      <c r="U169" s="1321">
        <f>IF(ISERROR(VLOOKUP(VLOOKUP($A169, 'E4 TB Allocation Details'!$A$18:$L$214, MATCH("Demand ID", 'E4 TB Allocation Details'!$A$18:$L$18, 0),FALSE), 'E2 Allocators'!$B$15:$W$361, MATCH('O5 Details by Class &amp; Accounts'!U$18, 'E2 Allocators'!$B$15:$W$15, 0),FALSE)*$F169), 0, VLOOKUP(VLOOKUP($A169, 'E4 TB Allocation Details'!$A$18:$L$214, MATCH("Demand ID", 'E4 TB Allocation Details'!$A$18:$L$18, 0),FALSE), 'E2 Allocators'!$B$15:$W$361, MATCH('O5 Details by Class &amp; Accounts'!U$18, 'E2 Allocators'!$B$15:$W$15, 0),FALSE)*$F169)</f>
        <v>0</v>
      </c>
      <c r="V169" s="1321">
        <f>IF(ISERROR(VLOOKUP(VLOOKUP($A169, 'E4 TB Allocation Details'!$A$18:$L$214, MATCH("Demand ID", 'E4 TB Allocation Details'!$A$18:$L$18, 0),FALSE), 'E2 Allocators'!$B$15:$W$361, MATCH('O5 Details by Class &amp; Accounts'!V$18, 'E2 Allocators'!$B$15:$W$15, 0),FALSE)*$F169), 0, VLOOKUP(VLOOKUP($A169, 'E4 TB Allocation Details'!$A$18:$L$214, MATCH("Demand ID", 'E4 TB Allocation Details'!$A$18:$L$18, 0),FALSE), 'E2 Allocators'!$B$15:$W$361, MATCH('O5 Details by Class &amp; Accounts'!V$18, 'E2 Allocators'!$B$15:$W$15, 0),FALSE)*$F169)</f>
        <v>0</v>
      </c>
      <c r="W169" s="1321">
        <f>IF(ISERROR(VLOOKUP(VLOOKUP($A169, 'E4 TB Allocation Details'!$A$18:$L$214, MATCH("Demand ID", 'E4 TB Allocation Details'!$A$18:$L$18, 0),FALSE), 'E2 Allocators'!$B$15:$W$361, MATCH('O5 Details by Class &amp; Accounts'!W$18, 'E2 Allocators'!$B$15:$W$15, 0),FALSE)*$F169), 0, VLOOKUP(VLOOKUP($A169, 'E4 TB Allocation Details'!$A$18:$L$214, MATCH("Demand ID", 'E4 TB Allocation Details'!$A$18:$L$18, 0),FALSE), 'E2 Allocators'!$B$15:$W$361, MATCH('O5 Details by Class &amp; Accounts'!W$18, 'E2 Allocators'!$B$15:$W$15, 0),FALSE)*$F169)</f>
        <v>0</v>
      </c>
      <c r="X169" s="1321">
        <f>IF(ISERROR(VLOOKUP(VLOOKUP($A169, 'E4 TB Allocation Details'!$A$18:$L$214, MATCH("Demand ID", 'E4 TB Allocation Details'!$A$18:$L$18, 0),FALSE), 'E2 Allocators'!$B$15:$W$361, MATCH('O5 Details by Class &amp; Accounts'!X$18, 'E2 Allocators'!$B$15:$W$15, 0),FALSE)*$F169), 0, VLOOKUP(VLOOKUP($A169, 'E4 TB Allocation Details'!$A$18:$L$214, MATCH("Demand ID", 'E4 TB Allocation Details'!$A$18:$L$18, 0),FALSE), 'E2 Allocators'!$B$15:$W$361, MATCH('O5 Details by Class &amp; Accounts'!X$18, 'E2 Allocators'!$B$15:$W$15, 0),FALSE)*$F169)</f>
        <v>0</v>
      </c>
      <c r="Y169" s="1321">
        <f>IF(ISERROR(VLOOKUP(VLOOKUP($A169, 'E4 TB Allocation Details'!$A$18:$L$214, MATCH("Demand ID", 'E4 TB Allocation Details'!$A$18:$L$18, 0),FALSE), 'E2 Allocators'!$B$15:$W$361, MATCH('O5 Details by Class &amp; Accounts'!Y$18, 'E2 Allocators'!$B$15:$W$15, 0),FALSE)*$F169), 0, VLOOKUP(VLOOKUP($A169, 'E4 TB Allocation Details'!$A$18:$L$214, MATCH("Demand ID", 'E4 TB Allocation Details'!$A$18:$L$18, 0),FALSE), 'E2 Allocators'!$B$15:$W$361, MATCH('O5 Details by Class &amp; Accounts'!Y$18, 'E2 Allocators'!$B$15:$W$15, 0),FALSE)*$F169)</f>
        <v>0</v>
      </c>
      <c r="Z169" s="1321">
        <f>IF(ISERROR(VLOOKUP(VLOOKUP($A169, 'E4 TB Allocation Details'!$A$18:$L$214, MATCH("Demand ID", 'E4 TB Allocation Details'!$A$18:$L$18, 0),FALSE), 'E2 Allocators'!$B$15:$W$361, MATCH('O5 Details by Class &amp; Accounts'!Z$18, 'E2 Allocators'!$B$15:$W$15, 0),FALSE)*$F169), 0, VLOOKUP(VLOOKUP($A169, 'E4 TB Allocation Details'!$A$18:$L$214, MATCH("Demand ID", 'E4 TB Allocation Details'!$A$18:$L$18, 0),FALSE), 'E2 Allocators'!$B$15:$W$361, MATCH('O5 Details by Class &amp; Accounts'!Z$18, 'E2 Allocators'!$B$15:$W$15, 0),FALSE)*$F169)</f>
        <v>0</v>
      </c>
      <c r="AA169" s="1321">
        <f>IF(ISERROR(VLOOKUP(VLOOKUP($A169, 'E4 TB Allocation Details'!$A$18:$L$214, MATCH("Demand ID", 'E4 TB Allocation Details'!$A$18:$L$18, 0),FALSE), 'E2 Allocators'!$B$15:$W$361, MATCH('O5 Details by Class &amp; Accounts'!AA$18, 'E2 Allocators'!$B$15:$W$15, 0),FALSE)*$F169), 0, VLOOKUP(VLOOKUP($A169, 'E4 TB Allocation Details'!$A$18:$L$214, MATCH("Demand ID", 'E4 TB Allocation Details'!$A$18:$L$18, 0),FALSE), 'E2 Allocators'!$B$15:$W$361, MATCH('O5 Details by Class &amp; Accounts'!AA$18, 'E2 Allocators'!$B$15:$W$15, 0),FALSE)*$F169)</f>
        <v>0</v>
      </c>
      <c r="AB169" s="1321">
        <f>IF(ISERROR(VLOOKUP(VLOOKUP($A169, 'E4 TB Allocation Details'!$A$18:$L$214, MATCH("Demand ID", 'E4 TB Allocation Details'!$A$18:$L$18, 0),FALSE), 'E2 Allocators'!$B$15:$W$361, MATCH('O5 Details by Class &amp; Accounts'!AB$18, 'E2 Allocators'!$B$15:$W$15, 0),FALSE)*$F169), 0, VLOOKUP(VLOOKUP($A169, 'E4 TB Allocation Details'!$A$18:$L$214, MATCH("Demand ID", 'E4 TB Allocation Details'!$A$18:$L$18, 0),FALSE), 'E2 Allocators'!$B$15:$W$361, MATCH('O5 Details by Class &amp; Accounts'!AB$18, 'E2 Allocators'!$B$15:$W$15, 0),FALSE)*$F169)</f>
        <v>0</v>
      </c>
      <c r="AC169" s="1321">
        <f t="shared" si="47"/>
        <v>0</v>
      </c>
      <c r="AD169" s="1321">
        <f>IF(ISERROR(VLOOKUP(VLOOKUP($A169, 'E4 TB Allocation Details'!$A$18:$L$214, MATCH("Customer ID", 'E4 TB Allocation Details'!$A$18:$L$18, 0),FALSE), 'E2 Allocators'!$B$15:$W$361, MATCH('O5 Details by Class &amp; Accounts'!AD$18, 'E2 Allocators'!$B$15:$W$15, 0),FALSE)*$G169), 0, VLOOKUP(VLOOKUP($A169, 'E4 TB Allocation Details'!$A$18:$L$214, MATCH("Customer ID", 'E4 TB Allocation Details'!$A$18:$L$18, 0),FALSE), 'E2 Allocators'!$B$15:$W$361, MATCH('O5 Details by Class &amp; Accounts'!AD$18, 'E2 Allocators'!$B$15:$W$15, 0),FALSE)*$G169)</f>
        <v>82051.790852267091</v>
      </c>
      <c r="AE169" s="1321">
        <f>IF(ISERROR(VLOOKUP(VLOOKUP($A169, 'E4 TB Allocation Details'!$A$18:$L$214, MATCH("Customer ID", 'E4 TB Allocation Details'!$A$18:$L$18, 0),FALSE), 'E2 Allocators'!$B$15:$W$361, MATCH('O5 Details by Class &amp; Accounts'!AE$18, 'E2 Allocators'!$B$15:$W$15, 0),FALSE)*$G169), 0, VLOOKUP(VLOOKUP($A169, 'E4 TB Allocation Details'!$A$18:$L$214, MATCH("Customer ID", 'E4 TB Allocation Details'!$A$18:$L$18, 0),FALSE), 'E2 Allocators'!$B$15:$W$361, MATCH('O5 Details by Class &amp; Accounts'!AE$18, 'E2 Allocators'!$B$15:$W$15, 0),FALSE)*$G169)</f>
        <v>12471.475344776267</v>
      </c>
      <c r="AF169" s="1321">
        <f>IF(ISERROR(VLOOKUP(VLOOKUP($A169, 'E4 TB Allocation Details'!$A$18:$L$214, MATCH("Customer ID", 'E4 TB Allocation Details'!$A$18:$L$18, 0),FALSE), 'E2 Allocators'!$B$15:$W$361, MATCH('O5 Details by Class &amp; Accounts'!AF$18, 'E2 Allocators'!$B$15:$W$15, 0),FALSE)*$G169), 0, VLOOKUP(VLOOKUP($A169, 'E4 TB Allocation Details'!$A$18:$L$214, MATCH("Customer ID", 'E4 TB Allocation Details'!$A$18:$L$18, 0),FALSE), 'E2 Allocators'!$B$15:$W$361, MATCH('O5 Details by Class &amp; Accounts'!AF$18, 'E2 Allocators'!$B$15:$W$15, 0),FALSE)*$G169)</f>
        <v>5129.4771306677267</v>
      </c>
      <c r="AG169" s="1321">
        <f>IF(ISERROR(VLOOKUP(VLOOKUP($A169, 'E4 TB Allocation Details'!$A$18:$L$214, MATCH("Customer ID", 'E4 TB Allocation Details'!$A$18:$L$18, 0),FALSE), 'E2 Allocators'!$B$15:$W$361, MATCH('O5 Details by Class &amp; Accounts'!AG$18, 'E2 Allocators'!$B$15:$W$15, 0),FALSE)*$G169), 0, VLOOKUP(VLOOKUP($A169, 'E4 TB Allocation Details'!$A$18:$L$214, MATCH("Customer ID", 'E4 TB Allocation Details'!$A$18:$L$18, 0),FALSE), 'E2 Allocators'!$B$15:$W$361, MATCH('O5 Details by Class &amp; Accounts'!AG$18, 'E2 Allocators'!$B$15:$W$15, 0),FALSE)*$G169)</f>
        <v>0</v>
      </c>
      <c r="AH169" s="1321">
        <f>IF(ISERROR(VLOOKUP(VLOOKUP($A169, 'E4 TB Allocation Details'!$A$18:$L$214, MATCH("Customer ID", 'E4 TB Allocation Details'!$A$18:$L$18, 0),FALSE), 'E2 Allocators'!$B$15:$W$361, MATCH('O5 Details by Class &amp; Accounts'!AH$18, 'E2 Allocators'!$B$15:$W$15, 0),FALSE)*$G169), 0, VLOOKUP(VLOOKUP($A169, 'E4 TB Allocation Details'!$A$18:$L$214, MATCH("Customer ID", 'E4 TB Allocation Details'!$A$18:$L$18, 0),FALSE), 'E2 Allocators'!$B$15:$W$361, MATCH('O5 Details by Class &amp; Accounts'!AH$18, 'E2 Allocators'!$B$15:$W$15, 0),FALSE)*$G169)</f>
        <v>0</v>
      </c>
      <c r="AI169" s="1321">
        <f>IF(ISERROR(VLOOKUP(VLOOKUP($A169, 'E4 TB Allocation Details'!$A$18:$L$214, MATCH("Customer ID", 'E4 TB Allocation Details'!$A$18:$L$18, 0),FALSE), 'E2 Allocators'!$B$15:$W$361, MATCH('O5 Details by Class &amp; Accounts'!AI$18, 'E2 Allocators'!$B$15:$W$15, 0),FALSE)*$G169), 0, VLOOKUP(VLOOKUP($A169, 'E4 TB Allocation Details'!$A$18:$L$214, MATCH("Customer ID", 'E4 TB Allocation Details'!$A$18:$L$18, 0),FALSE), 'E2 Allocators'!$B$15:$W$361, MATCH('O5 Details by Class &amp; Accounts'!AI$18, 'E2 Allocators'!$B$15:$W$15, 0),FALSE)*$G169)</f>
        <v>0</v>
      </c>
      <c r="AJ169" s="1321">
        <f>IF(ISERROR(VLOOKUP(VLOOKUP($A169, 'E4 TB Allocation Details'!$A$18:$L$214, MATCH("Customer ID", 'E4 TB Allocation Details'!$A$18:$L$18, 0),FALSE), 'E2 Allocators'!$B$15:$W$361, MATCH('O5 Details by Class &amp; Accounts'!AJ$18, 'E2 Allocators'!$B$15:$W$15, 0),FALSE)*$G169), 0, VLOOKUP(VLOOKUP($A169, 'E4 TB Allocation Details'!$A$18:$L$214, MATCH("Customer ID", 'E4 TB Allocation Details'!$A$18:$L$18, 0),FALSE), 'E2 Allocators'!$B$15:$W$361, MATCH('O5 Details by Class &amp; Accounts'!AJ$18, 'E2 Allocators'!$B$15:$W$15, 0),FALSE)*$G169)</f>
        <v>198.43238416509578</v>
      </c>
      <c r="AK169" s="1321">
        <f>IF(ISERROR(VLOOKUP(VLOOKUP($A169, 'E4 TB Allocation Details'!$A$18:$L$214, MATCH("Customer ID", 'E4 TB Allocation Details'!$A$18:$L$18, 0),FALSE), 'E2 Allocators'!$B$15:$W$361, MATCH('O5 Details by Class &amp; Accounts'!AK$18, 'E2 Allocators'!$B$15:$W$15, 0),FALSE)*$G169), 0, VLOOKUP(VLOOKUP($A169, 'E4 TB Allocation Details'!$A$18:$L$214, MATCH("Customer ID", 'E4 TB Allocation Details'!$A$18:$L$18, 0),FALSE), 'E2 Allocators'!$B$15:$W$361, MATCH('O5 Details by Class &amp; Accounts'!AK$18, 'E2 Allocators'!$B$15:$W$15, 0),FALSE)*$G169)</f>
        <v>0</v>
      </c>
      <c r="AL169" s="1321">
        <f>IF(ISERROR(VLOOKUP(VLOOKUP($A169, 'E4 TB Allocation Details'!$A$18:$L$214, MATCH("Customer ID", 'E4 TB Allocation Details'!$A$18:$L$18, 0),FALSE), 'E2 Allocators'!$B$15:$W$361, MATCH('O5 Details by Class &amp; Accounts'!AL$18, 'E2 Allocators'!$B$15:$W$15, 0),FALSE)*$G169), 0, VLOOKUP(VLOOKUP($A169, 'E4 TB Allocation Details'!$A$18:$L$214, MATCH("Customer ID", 'E4 TB Allocation Details'!$A$18:$L$18, 0),FALSE), 'E2 Allocators'!$B$15:$W$361, MATCH('O5 Details by Class &amp; Accounts'!AL$18, 'E2 Allocators'!$B$15:$W$15, 0),FALSE)*$G169)</f>
        <v>148.82428812382182</v>
      </c>
      <c r="AM169" s="1321">
        <f>IF(ISERROR(VLOOKUP(VLOOKUP($A169, 'E4 TB Allocation Details'!$A$18:$L$214, MATCH("Customer ID", 'E4 TB Allocation Details'!$A$18:$L$18, 0),FALSE), 'E2 Allocators'!$B$15:$W$361, MATCH('O5 Details by Class &amp; Accounts'!AM$18, 'E2 Allocators'!$B$15:$W$15, 0),FALSE)*$G169), 0, VLOOKUP(VLOOKUP($A169, 'E4 TB Allocation Details'!$A$18:$L$214, MATCH("Customer ID", 'E4 TB Allocation Details'!$A$18:$L$18, 0),FALSE), 'E2 Allocators'!$B$15:$W$361, MATCH('O5 Details by Class &amp; Accounts'!AM$18, 'E2 Allocators'!$B$15:$W$15, 0),FALSE)*$G169)</f>
        <v>0</v>
      </c>
      <c r="AN169" s="1321">
        <f>IF(ISERROR(VLOOKUP(VLOOKUP($A169, 'E4 TB Allocation Details'!$A$18:$L$214, MATCH("Customer ID", 'E4 TB Allocation Details'!$A$18:$L$18, 0),FALSE), 'E2 Allocators'!$B$15:$W$361, MATCH('O5 Details by Class &amp; Accounts'!AN$18, 'E2 Allocators'!$B$15:$W$15, 0),FALSE)*$G169), 0, VLOOKUP(VLOOKUP($A169, 'E4 TB Allocation Details'!$A$18:$L$214, MATCH("Customer ID", 'E4 TB Allocation Details'!$A$18:$L$18, 0),FALSE), 'E2 Allocators'!$B$15:$W$361, MATCH('O5 Details by Class &amp; Accounts'!AN$18, 'E2 Allocators'!$B$15:$W$15, 0),FALSE)*$G169)</f>
        <v>0</v>
      </c>
      <c r="AO169" s="1321">
        <f>IF(ISERROR(VLOOKUP(VLOOKUP($A169, 'E4 TB Allocation Details'!$A$18:$L$214, MATCH("Customer ID", 'E4 TB Allocation Details'!$A$18:$L$18, 0),FALSE), 'E2 Allocators'!$B$15:$W$361, MATCH('O5 Details by Class &amp; Accounts'!AO$18, 'E2 Allocators'!$B$15:$W$15, 0),FALSE)*$G169), 0, VLOOKUP(VLOOKUP($A169, 'E4 TB Allocation Details'!$A$18:$L$214, MATCH("Customer ID", 'E4 TB Allocation Details'!$A$18:$L$18, 0),FALSE), 'E2 Allocators'!$B$15:$W$361, MATCH('O5 Details by Class &amp; Accounts'!AO$18, 'E2 Allocators'!$B$15:$W$15, 0),FALSE)*$G169)</f>
        <v>0</v>
      </c>
      <c r="AP169" s="1321">
        <f>IF(ISERROR(VLOOKUP(VLOOKUP($A169, 'E4 TB Allocation Details'!$A$18:$L$214, MATCH("Customer ID", 'E4 TB Allocation Details'!$A$18:$L$18, 0),FALSE), 'E2 Allocators'!$B$15:$W$361, MATCH('O5 Details by Class &amp; Accounts'!AP$18, 'E2 Allocators'!$B$15:$W$15, 0),FALSE)*$G169), 0, VLOOKUP(VLOOKUP($A169, 'E4 TB Allocation Details'!$A$18:$L$214, MATCH("Customer ID", 'E4 TB Allocation Details'!$A$18:$L$18, 0),FALSE), 'E2 Allocators'!$B$15:$W$361, MATCH('O5 Details by Class &amp; Accounts'!AP$18, 'E2 Allocators'!$B$15:$W$15, 0),FALSE)*$G169)</f>
        <v>0</v>
      </c>
      <c r="AQ169" s="1321">
        <f>IF(ISERROR(VLOOKUP(VLOOKUP($A169, 'E4 TB Allocation Details'!$A$18:$L$214, MATCH("Customer ID", 'E4 TB Allocation Details'!$A$18:$L$18, 0),FALSE), 'E2 Allocators'!$B$15:$W$361, MATCH('O5 Details by Class &amp; Accounts'!AQ$18, 'E2 Allocators'!$B$15:$W$15, 0),FALSE)*$G169), 0, VLOOKUP(VLOOKUP($A169, 'E4 TB Allocation Details'!$A$18:$L$214, MATCH("Customer ID", 'E4 TB Allocation Details'!$A$18:$L$18, 0),FALSE), 'E2 Allocators'!$B$15:$W$361, MATCH('O5 Details by Class &amp; Accounts'!AQ$18, 'E2 Allocators'!$B$15:$W$15, 0),FALSE)*$G169)</f>
        <v>0</v>
      </c>
      <c r="AR169" s="1321">
        <f>IF(ISERROR(VLOOKUP(VLOOKUP($A169, 'E4 TB Allocation Details'!$A$18:$L$214, MATCH("Customer ID", 'E4 TB Allocation Details'!$A$18:$L$18, 0),FALSE), 'E2 Allocators'!$B$15:$W$361, MATCH('O5 Details by Class &amp; Accounts'!AR$18, 'E2 Allocators'!$B$15:$W$15, 0),FALSE)*$G169), 0, VLOOKUP(VLOOKUP($A169, 'E4 TB Allocation Details'!$A$18:$L$214, MATCH("Customer ID", 'E4 TB Allocation Details'!$A$18:$L$18, 0),FALSE), 'E2 Allocators'!$B$15:$W$361, MATCH('O5 Details by Class &amp; Accounts'!AR$18, 'E2 Allocators'!$B$15:$W$15, 0),FALSE)*$G169)</f>
        <v>0</v>
      </c>
      <c r="AS169" s="1321">
        <f>IF(ISERROR(VLOOKUP(VLOOKUP($A169, 'E4 TB Allocation Details'!$A$18:$L$214, MATCH("Customer ID", 'E4 TB Allocation Details'!$A$18:$L$18, 0),FALSE), 'E2 Allocators'!$B$15:$W$361, MATCH('O5 Details by Class &amp; Accounts'!AS$18, 'E2 Allocators'!$B$15:$W$15, 0),FALSE)*$G169), 0, VLOOKUP(VLOOKUP($A169, 'E4 TB Allocation Details'!$A$18:$L$214, MATCH("Customer ID", 'E4 TB Allocation Details'!$A$18:$L$18, 0),FALSE), 'E2 Allocators'!$B$15:$W$361, MATCH('O5 Details by Class &amp; Accounts'!AS$18, 'E2 Allocators'!$B$15:$W$15, 0),FALSE)*$G169)</f>
        <v>0</v>
      </c>
      <c r="AT169" s="1321">
        <f>IF(ISERROR(VLOOKUP(VLOOKUP($A169, 'E4 TB Allocation Details'!$A$18:$L$214, MATCH("Customer ID", 'E4 TB Allocation Details'!$A$18:$L$18, 0),FALSE), 'E2 Allocators'!$B$15:$W$361, MATCH('O5 Details by Class &amp; Accounts'!AT$18, 'E2 Allocators'!$B$15:$W$15, 0),FALSE)*$G169), 0, VLOOKUP(VLOOKUP($A169, 'E4 TB Allocation Details'!$A$18:$L$214, MATCH("Customer ID", 'E4 TB Allocation Details'!$A$18:$L$18, 0),FALSE), 'E2 Allocators'!$B$15:$W$361, MATCH('O5 Details by Class &amp; Accounts'!AT$18, 'E2 Allocators'!$B$15:$W$15, 0),FALSE)*$G169)</f>
        <v>0</v>
      </c>
      <c r="AU169" s="1321">
        <f>IF(ISERROR(VLOOKUP(VLOOKUP($A169, 'E4 TB Allocation Details'!$A$18:$L$214, MATCH("Customer ID", 'E4 TB Allocation Details'!$A$18:$L$18, 0),FALSE), 'E2 Allocators'!$B$15:$W$361, MATCH('O5 Details by Class &amp; Accounts'!AU$18, 'E2 Allocators'!$B$15:$W$15, 0),FALSE)*$G169), 0, VLOOKUP(VLOOKUP($A169, 'E4 TB Allocation Details'!$A$18:$L$214, MATCH("Customer ID", 'E4 TB Allocation Details'!$A$18:$L$18, 0),FALSE), 'E2 Allocators'!$B$15:$W$361, MATCH('O5 Details by Class &amp; Accounts'!AU$18, 'E2 Allocators'!$B$15:$W$15, 0),FALSE)*$G169)</f>
        <v>0</v>
      </c>
      <c r="AV169" s="1321">
        <f>IF(ISERROR(VLOOKUP(VLOOKUP($A169, 'E4 TB Allocation Details'!$A$18:$L$214, MATCH("Customer ID", 'E4 TB Allocation Details'!$A$18:$L$18, 0),FALSE), 'E2 Allocators'!$B$15:$W$361, MATCH('O5 Details by Class &amp; Accounts'!AV$18, 'E2 Allocators'!$B$15:$W$15, 0),FALSE)*$G169), 0, VLOOKUP(VLOOKUP($A169, 'E4 TB Allocation Details'!$A$18:$L$214, MATCH("Customer ID", 'E4 TB Allocation Details'!$A$18:$L$18, 0),FALSE), 'E2 Allocators'!$B$15:$W$361, MATCH('O5 Details by Class &amp; Accounts'!AV$18, 'E2 Allocators'!$B$15:$W$15, 0),FALSE)*$G169)</f>
        <v>0</v>
      </c>
      <c r="AW169" s="1321">
        <f>IF(ISERROR(VLOOKUP(VLOOKUP($A169, 'E4 TB Allocation Details'!$A$18:$L$214, MATCH("Customer ID", 'E4 TB Allocation Details'!$A$18:$L$18, 0),FALSE), 'E2 Allocators'!$B$15:$W$361, MATCH('O5 Details by Class &amp; Accounts'!AW$18, 'E2 Allocators'!$B$15:$W$15, 0),FALSE)*$G169), 0, VLOOKUP(VLOOKUP($A169, 'E4 TB Allocation Details'!$A$18:$L$214, MATCH("Customer ID", 'E4 TB Allocation Details'!$A$18:$L$18, 0),FALSE), 'E2 Allocators'!$B$15:$W$361, MATCH('O5 Details by Class &amp; Accounts'!AW$18, 'E2 Allocators'!$B$15:$W$15, 0),FALSE)*$G169)</f>
        <v>0</v>
      </c>
      <c r="AX169" s="1321">
        <f t="shared" si="51"/>
        <v>100000</v>
      </c>
      <c r="AY169" s="1321">
        <f>IF(ISERROR(VLOOKUP(VLOOKUP($A169, 'E4 TB Allocation Details'!$A$18:$L$214, MATCH("Misc ID", 'E4 TB Allocation Details'!$A$18:$L$18, 0),FALSE), 'E2 Allocators'!$B$15:$W$361, MATCH('O5 Details by Class &amp; Accounts'!AY$18, 'E2 Allocators'!$B$15:$W$15, 0),FALSE)*$E169), 0, VLOOKUP(VLOOKUP($A169, 'E4 TB Allocation Details'!$A$18:$L$214, MATCH("Misc ID", 'E4 TB Allocation Details'!$A$18:$L$18, 0),FALSE), 'E2 Allocators'!$B$15:$W$361, MATCH('O5 Details by Class &amp; Accounts'!AY$18, 'E2 Allocators'!$B$15:$W$15, 0),FALSE)*$E169)</f>
        <v>0</v>
      </c>
      <c r="AZ169" s="1321">
        <f>IF(ISERROR(VLOOKUP(VLOOKUP($A169, 'E4 TB Allocation Details'!$A$18:$L$214, MATCH("Misc ID", 'E4 TB Allocation Details'!$A$18:$L$18, 0),FALSE), 'E2 Allocators'!$B$15:$W$361, MATCH('O5 Details by Class &amp; Accounts'!AZ$18, 'E2 Allocators'!$B$15:$W$15, 0),FALSE)*$E169), 0, VLOOKUP(VLOOKUP($A169, 'E4 TB Allocation Details'!$A$18:$L$214, MATCH("Misc ID", 'E4 TB Allocation Details'!$A$18:$L$18, 0),FALSE), 'E2 Allocators'!$B$15:$W$361, MATCH('O5 Details by Class &amp; Accounts'!AZ$18, 'E2 Allocators'!$B$15:$W$15, 0),FALSE)*$E169)</f>
        <v>0</v>
      </c>
      <c r="BA169" s="1321">
        <f>IF(ISERROR(VLOOKUP(VLOOKUP($A169, 'E4 TB Allocation Details'!$A$18:$L$214, MATCH("Misc ID", 'E4 TB Allocation Details'!$A$18:$L$18, 0),FALSE), 'E2 Allocators'!$B$15:$W$361, MATCH('O5 Details by Class &amp; Accounts'!BA$18, 'E2 Allocators'!$B$15:$W$15, 0),FALSE)*$E169), 0, VLOOKUP(VLOOKUP($A169, 'E4 TB Allocation Details'!$A$18:$L$214, MATCH("Misc ID", 'E4 TB Allocation Details'!$A$18:$L$18, 0),FALSE), 'E2 Allocators'!$B$15:$W$361, MATCH('O5 Details by Class &amp; Accounts'!BA$18, 'E2 Allocators'!$B$15:$W$15, 0),FALSE)*$E169)</f>
        <v>0</v>
      </c>
      <c r="BB169" s="1321">
        <f>IF(ISERROR(VLOOKUP(VLOOKUP($A169, 'E4 TB Allocation Details'!$A$18:$L$214, MATCH("Misc ID", 'E4 TB Allocation Details'!$A$18:$L$18, 0),FALSE), 'E2 Allocators'!$B$15:$W$361, MATCH('O5 Details by Class &amp; Accounts'!BB$18, 'E2 Allocators'!$B$15:$W$15, 0),FALSE)*$E169), 0, VLOOKUP(VLOOKUP($A169, 'E4 TB Allocation Details'!$A$18:$L$214, MATCH("Misc ID", 'E4 TB Allocation Details'!$A$18:$L$18, 0),FALSE), 'E2 Allocators'!$B$15:$W$361, MATCH('O5 Details by Class &amp; Accounts'!BB$18, 'E2 Allocators'!$B$15:$W$15, 0),FALSE)*$E169)</f>
        <v>0</v>
      </c>
      <c r="BC169" s="1321">
        <f>IF(ISERROR(VLOOKUP(VLOOKUP($A169, 'E4 TB Allocation Details'!$A$18:$L$214, MATCH("Misc ID", 'E4 TB Allocation Details'!$A$18:$L$18, 0),FALSE), 'E2 Allocators'!$B$15:$W$361, MATCH('O5 Details by Class &amp; Accounts'!BC$18, 'E2 Allocators'!$B$15:$W$15, 0),FALSE)*$E169), 0, VLOOKUP(VLOOKUP($A169, 'E4 TB Allocation Details'!$A$18:$L$214, MATCH("Misc ID", 'E4 TB Allocation Details'!$A$18:$L$18, 0),FALSE), 'E2 Allocators'!$B$15:$W$361, MATCH('O5 Details by Class &amp; Accounts'!BC$18, 'E2 Allocators'!$B$15:$W$15, 0),FALSE)*$E169)</f>
        <v>0</v>
      </c>
      <c r="BD169" s="1321">
        <f>IF(ISERROR(VLOOKUP(VLOOKUP($A169, 'E4 TB Allocation Details'!$A$18:$L$214, MATCH("Misc ID", 'E4 TB Allocation Details'!$A$18:$L$18, 0),FALSE), 'E2 Allocators'!$B$15:$W$361, MATCH('O5 Details by Class &amp; Accounts'!BD$18, 'E2 Allocators'!$B$15:$W$15, 0),FALSE)*$E169), 0, VLOOKUP(VLOOKUP($A169, 'E4 TB Allocation Details'!$A$18:$L$214, MATCH("Misc ID", 'E4 TB Allocation Details'!$A$18:$L$18, 0),FALSE), 'E2 Allocators'!$B$15:$W$361, MATCH('O5 Details by Class &amp; Accounts'!BD$18, 'E2 Allocators'!$B$15:$W$15, 0),FALSE)*$E169)</f>
        <v>0</v>
      </c>
      <c r="BE169" s="1321">
        <f>IF(ISERROR(VLOOKUP(VLOOKUP($A169, 'E4 TB Allocation Details'!$A$18:$L$214, MATCH("Misc ID", 'E4 TB Allocation Details'!$A$18:$L$18, 0),FALSE), 'E2 Allocators'!$B$15:$W$361, MATCH('O5 Details by Class &amp; Accounts'!BE$18, 'E2 Allocators'!$B$15:$W$15, 0),FALSE)*$E169), 0, VLOOKUP(VLOOKUP($A169, 'E4 TB Allocation Details'!$A$18:$L$214, MATCH("Misc ID", 'E4 TB Allocation Details'!$A$18:$L$18, 0),FALSE), 'E2 Allocators'!$B$15:$W$361, MATCH('O5 Details by Class &amp; Accounts'!BE$18, 'E2 Allocators'!$B$15:$W$15, 0),FALSE)*$E169)</f>
        <v>0</v>
      </c>
      <c r="BF169" s="1321">
        <f>IF(ISERROR(VLOOKUP(VLOOKUP($A169, 'E4 TB Allocation Details'!$A$18:$L$214, MATCH("Misc ID", 'E4 TB Allocation Details'!$A$18:$L$18, 0),FALSE), 'E2 Allocators'!$B$15:$W$361, MATCH('O5 Details by Class &amp; Accounts'!BF$18, 'E2 Allocators'!$B$15:$W$15, 0),FALSE)*$E169), 0, VLOOKUP(VLOOKUP($A169, 'E4 TB Allocation Details'!$A$18:$L$214, MATCH("Misc ID", 'E4 TB Allocation Details'!$A$18:$L$18, 0),FALSE), 'E2 Allocators'!$B$15:$W$361, MATCH('O5 Details by Class &amp; Accounts'!BF$18, 'E2 Allocators'!$B$15:$W$15, 0),FALSE)*$E169)</f>
        <v>0</v>
      </c>
      <c r="BG169" s="1321">
        <f>IF(ISERROR(VLOOKUP(VLOOKUP($A169, 'E4 TB Allocation Details'!$A$18:$L$214, MATCH("Misc ID", 'E4 TB Allocation Details'!$A$18:$L$18, 0),FALSE), 'E2 Allocators'!$B$15:$W$361, MATCH('O5 Details by Class &amp; Accounts'!BG$18, 'E2 Allocators'!$B$15:$W$15, 0),FALSE)*$E169), 0, VLOOKUP(VLOOKUP($A169, 'E4 TB Allocation Details'!$A$18:$L$214, MATCH("Misc ID", 'E4 TB Allocation Details'!$A$18:$L$18, 0),FALSE), 'E2 Allocators'!$B$15:$W$361, MATCH('O5 Details by Class &amp; Accounts'!BG$18, 'E2 Allocators'!$B$15:$W$15, 0),FALSE)*$E169)</f>
        <v>0</v>
      </c>
      <c r="BH169" s="1321">
        <f>IF(ISERROR(VLOOKUP(VLOOKUP($A169, 'E4 TB Allocation Details'!$A$18:$L$214, MATCH("Misc ID", 'E4 TB Allocation Details'!$A$18:$L$18, 0),FALSE), 'E2 Allocators'!$B$15:$W$361, MATCH('O5 Details by Class &amp; Accounts'!BH$18, 'E2 Allocators'!$B$15:$W$15, 0),FALSE)*$E169), 0, VLOOKUP(VLOOKUP($A169, 'E4 TB Allocation Details'!$A$18:$L$214, MATCH("Misc ID", 'E4 TB Allocation Details'!$A$18:$L$18, 0),FALSE), 'E2 Allocators'!$B$15:$W$361, MATCH('O5 Details by Class &amp; Accounts'!BH$18, 'E2 Allocators'!$B$15:$W$15, 0),FALSE)*$E169)</f>
        <v>0</v>
      </c>
      <c r="BI169" s="1321">
        <f>IF(ISERROR(VLOOKUP(VLOOKUP($A169, 'E4 TB Allocation Details'!$A$18:$L$214, MATCH("Misc ID", 'E4 TB Allocation Details'!$A$18:$L$18, 0),FALSE), 'E2 Allocators'!$B$15:$W$361, MATCH('O5 Details by Class &amp; Accounts'!BI$18, 'E2 Allocators'!$B$15:$W$15, 0),FALSE)*$E169), 0, VLOOKUP(VLOOKUP($A169, 'E4 TB Allocation Details'!$A$18:$L$214, MATCH("Misc ID", 'E4 TB Allocation Details'!$A$18:$L$18, 0),FALSE), 'E2 Allocators'!$B$15:$W$361, MATCH('O5 Details by Class &amp; Accounts'!BI$18, 'E2 Allocators'!$B$15:$W$15, 0),FALSE)*$E169)</f>
        <v>0</v>
      </c>
      <c r="BJ169" s="1321">
        <f>IF(ISERROR(VLOOKUP(VLOOKUP($A169, 'E4 TB Allocation Details'!$A$18:$L$214, MATCH("Misc ID", 'E4 TB Allocation Details'!$A$18:$L$18, 0),FALSE), 'E2 Allocators'!$B$15:$W$361, MATCH('O5 Details by Class &amp; Accounts'!BJ$18, 'E2 Allocators'!$B$15:$W$15, 0),FALSE)*$E169), 0, VLOOKUP(VLOOKUP($A169, 'E4 TB Allocation Details'!$A$18:$L$214, MATCH("Misc ID", 'E4 TB Allocation Details'!$A$18:$L$18, 0),FALSE), 'E2 Allocators'!$B$15:$W$361, MATCH('O5 Details by Class &amp; Accounts'!BJ$18, 'E2 Allocators'!$B$15:$W$15, 0),FALSE)*$E169)</f>
        <v>0</v>
      </c>
      <c r="BK169" s="1321">
        <f>IF(ISERROR(VLOOKUP(VLOOKUP($A169, 'E4 TB Allocation Details'!$A$18:$L$214, MATCH("Misc ID", 'E4 TB Allocation Details'!$A$18:$L$18, 0),FALSE), 'E2 Allocators'!$B$15:$W$361, MATCH('O5 Details by Class &amp; Accounts'!BK$18, 'E2 Allocators'!$B$15:$W$15, 0),FALSE)*$E169), 0, VLOOKUP(VLOOKUP($A169, 'E4 TB Allocation Details'!$A$18:$L$214, MATCH("Misc ID", 'E4 TB Allocation Details'!$A$18:$L$18, 0),FALSE), 'E2 Allocators'!$B$15:$W$361, MATCH('O5 Details by Class &amp; Accounts'!BK$18, 'E2 Allocators'!$B$15:$W$15, 0),FALSE)*$E169)</f>
        <v>0</v>
      </c>
      <c r="BL169" s="1321">
        <f>IF(ISERROR(VLOOKUP(VLOOKUP($A169, 'E4 TB Allocation Details'!$A$18:$L$214, MATCH("Misc ID", 'E4 TB Allocation Details'!$A$18:$L$18, 0),FALSE), 'E2 Allocators'!$B$15:$W$361, MATCH('O5 Details by Class &amp; Accounts'!BL$18, 'E2 Allocators'!$B$15:$W$15, 0),FALSE)*$E169), 0, VLOOKUP(VLOOKUP($A169, 'E4 TB Allocation Details'!$A$18:$L$214, MATCH("Misc ID", 'E4 TB Allocation Details'!$A$18:$L$18, 0),FALSE), 'E2 Allocators'!$B$15:$W$361, MATCH('O5 Details by Class &amp; Accounts'!BL$18, 'E2 Allocators'!$B$15:$W$15, 0),FALSE)*$E169)</f>
        <v>0</v>
      </c>
      <c r="BM169" s="1321">
        <f>IF(ISERROR(VLOOKUP(VLOOKUP($A169, 'E4 TB Allocation Details'!$A$18:$L$214, MATCH("Misc ID", 'E4 TB Allocation Details'!$A$18:$L$18, 0),FALSE), 'E2 Allocators'!$B$15:$W$361, MATCH('O5 Details by Class &amp; Accounts'!BM$18, 'E2 Allocators'!$B$15:$W$15, 0),FALSE)*$E169), 0, VLOOKUP(VLOOKUP($A169, 'E4 TB Allocation Details'!$A$18:$L$214, MATCH("Misc ID", 'E4 TB Allocation Details'!$A$18:$L$18, 0),FALSE), 'E2 Allocators'!$B$15:$W$361, MATCH('O5 Details by Class &amp; Accounts'!BM$18, 'E2 Allocators'!$B$15:$W$15, 0),FALSE)*$E169)</f>
        <v>0</v>
      </c>
      <c r="BN169" s="1321">
        <f>IF(ISERROR(VLOOKUP(VLOOKUP($A169, 'E4 TB Allocation Details'!$A$18:$L$214, MATCH("Misc ID", 'E4 TB Allocation Details'!$A$18:$L$18, 0),FALSE), 'E2 Allocators'!$B$15:$W$361, MATCH('O5 Details by Class &amp; Accounts'!BN$18, 'E2 Allocators'!$B$15:$W$15, 0),FALSE)*$E169), 0, VLOOKUP(VLOOKUP($A169, 'E4 TB Allocation Details'!$A$18:$L$214, MATCH("Misc ID", 'E4 TB Allocation Details'!$A$18:$L$18, 0),FALSE), 'E2 Allocators'!$B$15:$W$361, MATCH('O5 Details by Class &amp; Accounts'!BN$18, 'E2 Allocators'!$B$15:$W$15, 0),FALSE)*$E169)</f>
        <v>0</v>
      </c>
      <c r="BO169" s="1321">
        <f>IF(ISERROR(VLOOKUP(VLOOKUP($A169, 'E4 TB Allocation Details'!$A$18:$L$214, MATCH("Misc ID", 'E4 TB Allocation Details'!$A$18:$L$18, 0),FALSE), 'E2 Allocators'!$B$15:$W$361, MATCH('O5 Details by Class &amp; Accounts'!BO$18, 'E2 Allocators'!$B$15:$W$15, 0),FALSE)*$E169), 0, VLOOKUP(VLOOKUP($A169, 'E4 TB Allocation Details'!$A$18:$L$214, MATCH("Misc ID", 'E4 TB Allocation Details'!$A$18:$L$18, 0),FALSE), 'E2 Allocators'!$B$15:$W$361, MATCH('O5 Details by Class &amp; Accounts'!BO$18, 'E2 Allocators'!$B$15:$W$15, 0),FALSE)*$E169)</f>
        <v>0</v>
      </c>
      <c r="BP169" s="1321">
        <f>IF(ISERROR(VLOOKUP(VLOOKUP($A169, 'E4 TB Allocation Details'!$A$18:$L$214, MATCH("Misc ID", 'E4 TB Allocation Details'!$A$18:$L$18, 0),FALSE), 'E2 Allocators'!$B$15:$W$361, MATCH('O5 Details by Class &amp; Accounts'!BP$18, 'E2 Allocators'!$B$15:$W$15, 0),FALSE)*$E169), 0, VLOOKUP(VLOOKUP($A169, 'E4 TB Allocation Details'!$A$18:$L$214, MATCH("Misc ID", 'E4 TB Allocation Details'!$A$18:$L$18, 0),FALSE), 'E2 Allocators'!$B$15:$W$361, MATCH('O5 Details by Class &amp; Accounts'!BP$18, 'E2 Allocators'!$B$15:$W$15, 0),FALSE)*$E169)</f>
        <v>0</v>
      </c>
      <c r="BQ169" s="1321">
        <f>IF(ISERROR(VLOOKUP(VLOOKUP($A169, 'E4 TB Allocation Details'!$A$18:$L$214, MATCH("Misc ID", 'E4 TB Allocation Details'!$A$18:$L$18, 0),FALSE), 'E2 Allocators'!$B$15:$W$361, MATCH('O5 Details by Class &amp; Accounts'!BQ$18, 'E2 Allocators'!$B$15:$W$15, 0),FALSE)*$E169), 0, VLOOKUP(VLOOKUP($A169, 'E4 TB Allocation Details'!$A$18:$L$214, MATCH("Misc ID", 'E4 TB Allocation Details'!$A$18:$L$18, 0),FALSE), 'E2 Allocators'!$B$15:$W$361, MATCH('O5 Details by Class &amp; Accounts'!BQ$18, 'E2 Allocators'!$B$15:$W$15, 0),FALSE)*$E169)</f>
        <v>0</v>
      </c>
      <c r="BR169" s="1321">
        <f>IF(ISERROR(VLOOKUP(VLOOKUP($A169, 'E4 TB Allocation Details'!$A$18:$L$214, MATCH("Misc ID", 'E4 TB Allocation Details'!$A$18:$L$18, 0),FALSE), 'E2 Allocators'!$B$15:$W$361, MATCH('O5 Details by Class &amp; Accounts'!BR$18, 'E2 Allocators'!$B$15:$W$15, 0),FALSE)*$E169), 0, VLOOKUP(VLOOKUP($A169, 'E4 TB Allocation Details'!$A$18:$L$214, MATCH("Misc ID", 'E4 TB Allocation Details'!$A$18:$L$18, 0),FALSE), 'E2 Allocators'!$B$15:$W$361, MATCH('O5 Details by Class &amp; Accounts'!BR$18, 'E2 Allocators'!$B$15:$W$15, 0),FALSE)*$E169)</f>
        <v>0</v>
      </c>
      <c r="BS169" s="1321">
        <f t="shared" si="48"/>
        <v>0</v>
      </c>
      <c r="BT169" s="1321">
        <f>IF(ISERROR(VLOOKUP(VLOOKUP($A169, 'E4 TB Allocation Details'!$A$18:$L$214, MATCH("A &amp; G ID", 'E4 TB Allocation Details'!$A$18:$L$18, 0),FALSE), 'E2 Allocators'!$B$15:$W$361, MATCH('O5 Details by Class &amp; Accounts'!BT$18, 'E2 Allocators'!$B$15:$W$15, 0),FALSE)*$E169), 0, VLOOKUP(VLOOKUP($A169, 'E4 TB Allocation Details'!$A$18:$L$214, MATCH("A &amp; G ID", 'E4 TB Allocation Details'!$A$18:$L$18, 0),FALSE), 'E2 Allocators'!$B$15:$W$361, MATCH('O5 Details by Class &amp; Accounts'!BT$18, 'E2 Allocators'!$B$15:$W$15, 0),FALSE)*$E169)</f>
        <v>0</v>
      </c>
      <c r="BU169" s="1321">
        <f>IF(ISERROR(VLOOKUP(VLOOKUP($A169, 'E4 TB Allocation Details'!$A$18:$L$214, MATCH("A &amp; G ID", 'E4 TB Allocation Details'!$A$18:$L$18, 0),FALSE), 'E2 Allocators'!$B$15:$W$361, MATCH('O5 Details by Class &amp; Accounts'!BU$18, 'E2 Allocators'!$B$15:$W$15, 0),FALSE)*$E169), 0, VLOOKUP(VLOOKUP($A169, 'E4 TB Allocation Details'!$A$18:$L$214, MATCH("A &amp; G ID", 'E4 TB Allocation Details'!$A$18:$L$18, 0),FALSE), 'E2 Allocators'!$B$15:$W$361, MATCH('O5 Details by Class &amp; Accounts'!BU$18, 'E2 Allocators'!$B$15:$W$15, 0),FALSE)*$E169)</f>
        <v>0</v>
      </c>
      <c r="BV169" s="1321">
        <f>IF(ISERROR(VLOOKUP(VLOOKUP($A169, 'E4 TB Allocation Details'!$A$18:$L$214, MATCH("A &amp; G ID", 'E4 TB Allocation Details'!$A$18:$L$18, 0),FALSE), 'E2 Allocators'!$B$15:$W$361, MATCH('O5 Details by Class &amp; Accounts'!BV$18, 'E2 Allocators'!$B$15:$W$15, 0),FALSE)*$E169), 0, VLOOKUP(VLOOKUP($A169, 'E4 TB Allocation Details'!$A$18:$L$214, MATCH("A &amp; G ID", 'E4 TB Allocation Details'!$A$18:$L$18, 0),FALSE), 'E2 Allocators'!$B$15:$W$361, MATCH('O5 Details by Class &amp; Accounts'!BV$18, 'E2 Allocators'!$B$15:$W$15, 0),FALSE)*$E169)</f>
        <v>0</v>
      </c>
      <c r="BW169" s="1321">
        <f>IF(ISERROR(VLOOKUP(VLOOKUP($A169, 'E4 TB Allocation Details'!$A$18:$L$214, MATCH("A &amp; G ID", 'E4 TB Allocation Details'!$A$18:$L$18, 0),FALSE), 'E2 Allocators'!$B$15:$W$361, MATCH('O5 Details by Class &amp; Accounts'!BW$18, 'E2 Allocators'!$B$15:$W$15, 0),FALSE)*$E169), 0, VLOOKUP(VLOOKUP($A169, 'E4 TB Allocation Details'!$A$18:$L$214, MATCH("A &amp; G ID", 'E4 TB Allocation Details'!$A$18:$L$18, 0),FALSE), 'E2 Allocators'!$B$15:$W$361, MATCH('O5 Details by Class &amp; Accounts'!BW$18, 'E2 Allocators'!$B$15:$W$15, 0),FALSE)*$E169)</f>
        <v>0</v>
      </c>
      <c r="BX169" s="1321">
        <f>IF(ISERROR(VLOOKUP(VLOOKUP($A169, 'E4 TB Allocation Details'!$A$18:$L$214, MATCH("A &amp; G ID", 'E4 TB Allocation Details'!$A$18:$L$18, 0),FALSE), 'E2 Allocators'!$B$15:$W$361, MATCH('O5 Details by Class &amp; Accounts'!BX$18, 'E2 Allocators'!$B$15:$W$15, 0),FALSE)*$E169), 0, VLOOKUP(VLOOKUP($A169, 'E4 TB Allocation Details'!$A$18:$L$214, MATCH("A &amp; G ID", 'E4 TB Allocation Details'!$A$18:$L$18, 0),FALSE), 'E2 Allocators'!$B$15:$W$361, MATCH('O5 Details by Class &amp; Accounts'!BX$18, 'E2 Allocators'!$B$15:$W$15, 0),FALSE)*$E169)</f>
        <v>0</v>
      </c>
      <c r="BY169" s="1321">
        <f>IF(ISERROR(VLOOKUP(VLOOKUP($A169, 'E4 TB Allocation Details'!$A$18:$L$214, MATCH("A &amp; G ID", 'E4 TB Allocation Details'!$A$18:$L$18, 0),FALSE), 'E2 Allocators'!$B$15:$W$361, MATCH('O5 Details by Class &amp; Accounts'!BY$18, 'E2 Allocators'!$B$15:$W$15, 0),FALSE)*$E169), 0, VLOOKUP(VLOOKUP($A169, 'E4 TB Allocation Details'!$A$18:$L$214, MATCH("A &amp; G ID", 'E4 TB Allocation Details'!$A$18:$L$18, 0),FALSE), 'E2 Allocators'!$B$15:$W$361, MATCH('O5 Details by Class &amp; Accounts'!BY$18, 'E2 Allocators'!$B$15:$W$15, 0),FALSE)*$E169)</f>
        <v>0</v>
      </c>
      <c r="BZ169" s="1321">
        <f>IF(ISERROR(VLOOKUP(VLOOKUP($A169, 'E4 TB Allocation Details'!$A$18:$L$214, MATCH("A &amp; G ID", 'E4 TB Allocation Details'!$A$18:$L$18, 0),FALSE), 'E2 Allocators'!$B$15:$W$361, MATCH('O5 Details by Class &amp; Accounts'!BZ$18, 'E2 Allocators'!$B$15:$W$15, 0),FALSE)*$E169), 0, VLOOKUP(VLOOKUP($A169, 'E4 TB Allocation Details'!$A$18:$L$214, MATCH("A &amp; G ID", 'E4 TB Allocation Details'!$A$18:$L$18, 0),FALSE), 'E2 Allocators'!$B$15:$W$361, MATCH('O5 Details by Class &amp; Accounts'!BZ$18, 'E2 Allocators'!$B$15:$W$15, 0),FALSE)*$E169)</f>
        <v>0</v>
      </c>
      <c r="CA169" s="1321">
        <f>IF(ISERROR(VLOOKUP(VLOOKUP($A169, 'E4 TB Allocation Details'!$A$18:$L$214, MATCH("A &amp; G ID", 'E4 TB Allocation Details'!$A$18:$L$18, 0),FALSE), 'E2 Allocators'!$B$15:$W$361, MATCH('O5 Details by Class &amp; Accounts'!CA$18, 'E2 Allocators'!$B$15:$W$15, 0),FALSE)*$E169), 0, VLOOKUP(VLOOKUP($A169, 'E4 TB Allocation Details'!$A$18:$L$214, MATCH("A &amp; G ID", 'E4 TB Allocation Details'!$A$18:$L$18, 0),FALSE), 'E2 Allocators'!$B$15:$W$361, MATCH('O5 Details by Class &amp; Accounts'!CA$18, 'E2 Allocators'!$B$15:$W$15, 0),FALSE)*$E169)</f>
        <v>0</v>
      </c>
      <c r="CB169" s="1321">
        <f>IF(ISERROR(VLOOKUP(VLOOKUP($A169, 'E4 TB Allocation Details'!$A$18:$L$214, MATCH("A &amp; G ID", 'E4 TB Allocation Details'!$A$18:$L$18, 0),FALSE), 'E2 Allocators'!$B$15:$W$361, MATCH('O5 Details by Class &amp; Accounts'!CB$18, 'E2 Allocators'!$B$15:$W$15, 0),FALSE)*$E169), 0, VLOOKUP(VLOOKUP($A169, 'E4 TB Allocation Details'!$A$18:$L$214, MATCH("A &amp; G ID", 'E4 TB Allocation Details'!$A$18:$L$18, 0),FALSE), 'E2 Allocators'!$B$15:$W$361, MATCH('O5 Details by Class &amp; Accounts'!CB$18, 'E2 Allocators'!$B$15:$W$15, 0),FALSE)*$E169)</f>
        <v>0</v>
      </c>
      <c r="CC169" s="1321">
        <f>IF(ISERROR(VLOOKUP(VLOOKUP($A169, 'E4 TB Allocation Details'!$A$18:$L$214, MATCH("A &amp; G ID", 'E4 TB Allocation Details'!$A$18:$L$18, 0),FALSE), 'E2 Allocators'!$B$15:$W$361, MATCH('O5 Details by Class &amp; Accounts'!CC$18, 'E2 Allocators'!$B$15:$W$15, 0),FALSE)*$E169), 0, VLOOKUP(VLOOKUP($A169, 'E4 TB Allocation Details'!$A$18:$L$214, MATCH("A &amp; G ID", 'E4 TB Allocation Details'!$A$18:$L$18, 0),FALSE), 'E2 Allocators'!$B$15:$W$361, MATCH('O5 Details by Class &amp; Accounts'!CC$18, 'E2 Allocators'!$B$15:$W$15, 0),FALSE)*$E169)</f>
        <v>0</v>
      </c>
      <c r="CD169" s="1321">
        <f>IF(ISERROR(VLOOKUP(VLOOKUP($A169, 'E4 TB Allocation Details'!$A$18:$L$214, MATCH("A &amp; G ID", 'E4 TB Allocation Details'!$A$18:$L$18, 0),FALSE), 'E2 Allocators'!$B$15:$W$361, MATCH('O5 Details by Class &amp; Accounts'!CD$18, 'E2 Allocators'!$B$15:$W$15, 0),FALSE)*$E169), 0, VLOOKUP(VLOOKUP($A169, 'E4 TB Allocation Details'!$A$18:$L$214, MATCH("A &amp; G ID", 'E4 TB Allocation Details'!$A$18:$L$18, 0),FALSE), 'E2 Allocators'!$B$15:$W$361, MATCH('O5 Details by Class &amp; Accounts'!CD$18, 'E2 Allocators'!$B$15:$W$15, 0),FALSE)*$E169)</f>
        <v>0</v>
      </c>
      <c r="CE169" s="1321">
        <f>IF(ISERROR(VLOOKUP(VLOOKUP($A169, 'E4 TB Allocation Details'!$A$18:$L$214, MATCH("A &amp; G ID", 'E4 TB Allocation Details'!$A$18:$L$18, 0),FALSE), 'E2 Allocators'!$B$15:$W$361, MATCH('O5 Details by Class &amp; Accounts'!CE$18, 'E2 Allocators'!$B$15:$W$15, 0),FALSE)*$E169), 0, VLOOKUP(VLOOKUP($A169, 'E4 TB Allocation Details'!$A$18:$L$214, MATCH("A &amp; G ID", 'E4 TB Allocation Details'!$A$18:$L$18, 0),FALSE), 'E2 Allocators'!$B$15:$W$361, MATCH('O5 Details by Class &amp; Accounts'!CE$18, 'E2 Allocators'!$B$15:$W$15, 0),FALSE)*$E169)</f>
        <v>0</v>
      </c>
      <c r="CF169" s="1321">
        <f>IF(ISERROR(VLOOKUP(VLOOKUP($A169, 'E4 TB Allocation Details'!$A$18:$L$214, MATCH("A &amp; G ID", 'E4 TB Allocation Details'!$A$18:$L$18, 0),FALSE), 'E2 Allocators'!$B$15:$W$361, MATCH('O5 Details by Class &amp; Accounts'!CF$18, 'E2 Allocators'!$B$15:$W$15, 0),FALSE)*$E169), 0, VLOOKUP(VLOOKUP($A169, 'E4 TB Allocation Details'!$A$18:$L$214, MATCH("A &amp; G ID", 'E4 TB Allocation Details'!$A$18:$L$18, 0),FALSE), 'E2 Allocators'!$B$15:$W$361, MATCH('O5 Details by Class &amp; Accounts'!CF$18, 'E2 Allocators'!$B$15:$W$15, 0),FALSE)*$E169)</f>
        <v>0</v>
      </c>
      <c r="CG169" s="1321">
        <f>IF(ISERROR(VLOOKUP(VLOOKUP($A169, 'E4 TB Allocation Details'!$A$18:$L$214, MATCH("A &amp; G ID", 'E4 TB Allocation Details'!$A$18:$L$18, 0),FALSE), 'E2 Allocators'!$B$15:$W$361, MATCH('O5 Details by Class &amp; Accounts'!CG$18, 'E2 Allocators'!$B$15:$W$15, 0),FALSE)*$E169), 0, VLOOKUP(VLOOKUP($A169, 'E4 TB Allocation Details'!$A$18:$L$214, MATCH("A &amp; G ID", 'E4 TB Allocation Details'!$A$18:$L$18, 0),FALSE), 'E2 Allocators'!$B$15:$W$361, MATCH('O5 Details by Class &amp; Accounts'!CG$18, 'E2 Allocators'!$B$15:$W$15, 0),FALSE)*$E169)</f>
        <v>0</v>
      </c>
      <c r="CH169" s="1321">
        <f>IF(ISERROR(VLOOKUP(VLOOKUP($A169, 'E4 TB Allocation Details'!$A$18:$L$214, MATCH("A &amp; G ID", 'E4 TB Allocation Details'!$A$18:$L$18, 0),FALSE), 'E2 Allocators'!$B$15:$W$361, MATCH('O5 Details by Class &amp; Accounts'!CH$18, 'E2 Allocators'!$B$15:$W$15, 0),FALSE)*$E169), 0, VLOOKUP(VLOOKUP($A169, 'E4 TB Allocation Details'!$A$18:$L$214, MATCH("A &amp; G ID", 'E4 TB Allocation Details'!$A$18:$L$18, 0),FALSE), 'E2 Allocators'!$B$15:$W$361, MATCH('O5 Details by Class &amp; Accounts'!CH$18, 'E2 Allocators'!$B$15:$W$15, 0),FALSE)*$E169)</f>
        <v>0</v>
      </c>
      <c r="CI169" s="1321">
        <f>IF(ISERROR(VLOOKUP(VLOOKUP($A169, 'E4 TB Allocation Details'!$A$18:$L$214, MATCH("A &amp; G ID", 'E4 TB Allocation Details'!$A$18:$L$18, 0),FALSE), 'E2 Allocators'!$B$15:$W$361, MATCH('O5 Details by Class &amp; Accounts'!CI$18, 'E2 Allocators'!$B$15:$W$15, 0),FALSE)*$E169), 0, VLOOKUP(VLOOKUP($A169, 'E4 TB Allocation Details'!$A$18:$L$214, MATCH("A &amp; G ID", 'E4 TB Allocation Details'!$A$18:$L$18, 0),FALSE), 'E2 Allocators'!$B$15:$W$361, MATCH('O5 Details by Class &amp; Accounts'!CI$18, 'E2 Allocators'!$B$15:$W$15, 0),FALSE)*$E169)</f>
        <v>0</v>
      </c>
      <c r="CJ169" s="1321">
        <f>IF(ISERROR(VLOOKUP(VLOOKUP($A169, 'E4 TB Allocation Details'!$A$18:$L$214, MATCH("A &amp; G ID", 'E4 TB Allocation Details'!$A$18:$L$18, 0),FALSE), 'E2 Allocators'!$B$15:$W$361, MATCH('O5 Details by Class &amp; Accounts'!CJ$18, 'E2 Allocators'!$B$15:$W$15, 0),FALSE)*$E169), 0, VLOOKUP(VLOOKUP($A169, 'E4 TB Allocation Details'!$A$18:$L$214, MATCH("A &amp; G ID", 'E4 TB Allocation Details'!$A$18:$L$18, 0),FALSE), 'E2 Allocators'!$B$15:$W$361, MATCH('O5 Details by Class &amp; Accounts'!CJ$18, 'E2 Allocators'!$B$15:$W$15, 0),FALSE)*$E169)</f>
        <v>0</v>
      </c>
      <c r="CK169" s="1321">
        <f>IF(ISERROR(VLOOKUP(VLOOKUP($A169, 'E4 TB Allocation Details'!$A$18:$L$214, MATCH("A &amp; G ID", 'E4 TB Allocation Details'!$A$18:$L$18, 0),FALSE), 'E2 Allocators'!$B$15:$W$361, MATCH('O5 Details by Class &amp; Accounts'!CK$18, 'E2 Allocators'!$B$15:$W$15, 0),FALSE)*$E169), 0, VLOOKUP(VLOOKUP($A169, 'E4 TB Allocation Details'!$A$18:$L$214, MATCH("A &amp; G ID", 'E4 TB Allocation Details'!$A$18:$L$18, 0),FALSE), 'E2 Allocators'!$B$15:$W$361, MATCH('O5 Details by Class &amp; Accounts'!CK$18, 'E2 Allocators'!$B$15:$W$15, 0),FALSE)*$E169)</f>
        <v>0</v>
      </c>
      <c r="CL169" s="1321">
        <f>IF(ISERROR(VLOOKUP(VLOOKUP($A169, 'E4 TB Allocation Details'!$A$18:$L$214, MATCH("A &amp; G ID", 'E4 TB Allocation Details'!$A$18:$L$18, 0),FALSE), 'E2 Allocators'!$B$15:$W$361, MATCH('O5 Details by Class &amp; Accounts'!CL$18, 'E2 Allocators'!$B$15:$W$15, 0),FALSE)*$E169), 0, VLOOKUP(VLOOKUP($A169, 'E4 TB Allocation Details'!$A$18:$L$214, MATCH("A &amp; G ID", 'E4 TB Allocation Details'!$A$18:$L$18, 0),FALSE), 'E2 Allocators'!$B$15:$W$361, MATCH('O5 Details by Class &amp; Accounts'!CL$18, 'E2 Allocators'!$B$15:$W$15, 0),FALSE)*$E169)</f>
        <v>0</v>
      </c>
      <c r="CM169" s="1321">
        <f>IF(ISERROR(VLOOKUP(VLOOKUP($A169, 'E4 TB Allocation Details'!$A$18:$L$214, MATCH("A &amp; G ID", 'E4 TB Allocation Details'!$A$18:$L$18, 0),FALSE), 'E2 Allocators'!$B$15:$W$361, MATCH('O5 Details by Class &amp; Accounts'!CM$18, 'E2 Allocators'!$B$15:$W$15, 0),FALSE)*$E169), 0, VLOOKUP(VLOOKUP($A169, 'E4 TB Allocation Details'!$A$18:$L$214, MATCH("A &amp; G ID", 'E4 TB Allocation Details'!$A$18:$L$18, 0),FALSE), 'E2 Allocators'!$B$15:$W$361, MATCH('O5 Details by Class &amp; Accounts'!CM$18, 'E2 Allocators'!$B$15:$W$15, 0),FALSE)*$E169)</f>
        <v>0</v>
      </c>
      <c r="CN169" s="1321">
        <f t="shared" si="49"/>
        <v>0</v>
      </c>
      <c r="CO169" s="1650">
        <f t="shared" si="50"/>
        <v>0</v>
      </c>
      <c r="CQ169" s="1898" t="s">
        <v>1283</v>
      </c>
    </row>
    <row r="170" spans="1:95" s="64" customFormat="1" ht="12.75">
      <c r="A170" s="1094">
        <v>5325</v>
      </c>
      <c r="B170" s="1095" t="s">
        <v>1147</v>
      </c>
      <c r="C170" s="1647">
        <f>IF(ISERROR(VLOOKUP($A170,'I3 TB Data'!$A$19:$H$484,MATCH('O5 Details by Class &amp; Accounts'!$C$18, 'I3 TB Data'!$A$19:$H$19,0),0)), 0, VLOOKUP($A170,'I3 TB Data'!$A$19:$H$484,MATCH('O5 Details by Class &amp; Accounts'!$C$18,'I3 TB Data'!$A$19:$H$19,0),0))</f>
        <v>0</v>
      </c>
      <c r="D170" s="1648"/>
      <c r="E170" s="1647">
        <f t="shared" si="44"/>
        <v>0</v>
      </c>
      <c r="F170" s="1649">
        <f>IF(ISERROR(VLOOKUP($A170, 'E1 Categorization'!A33:E124, MATCH("Customer Component", 'E1 Categorization'!$A$33:$E$33,0), 0)), 0, IF(VLOOKUP($A170, 'E1 Categorization'!A33:E124, MATCH("Customer Component", 'E1 Categorization'!$A$33:$E$33,0), 0)=0, 'O5 Details by Class &amp; Accounts'!$E170, IF(AND(VLOOKUP($A170, 'E1 Categorization'!A33:E124, MATCH("Customer Component", 'E1 Categorization'!$A$33:$E$33,0), 0) &gt;0, VLOOKUP($A170, 'E1 Categorization'!A33:E124, MATCH("Customer Component", 'E1 Categorization'!$A$33:$E$33,0), 0)&lt;1), 'O5 Details by Class &amp; Accounts'!$E170*(1-VLOOKUP($A170, 'E1 Categorization'!A33:E124, MATCH("Customer Component", 'E1 Categorization'!$A$33:$E$33,0), 0)), 0)))</f>
        <v>0</v>
      </c>
      <c r="G170" s="1649">
        <f t="shared" si="45"/>
        <v>0</v>
      </c>
      <c r="H170" s="1321">
        <f t="shared" si="46"/>
        <v>0</v>
      </c>
      <c r="I170" s="1321">
        <f>IF(ISERROR(VLOOKUP(VLOOKUP($A170, 'E4 TB Allocation Details'!$A$18:$L$214, MATCH("Demand ID", 'E4 TB Allocation Details'!$A$18:$L$18, 0),FALSE), 'E2 Allocators'!$B$15:$W$361, MATCH('O5 Details by Class &amp; Accounts'!I$18, 'E2 Allocators'!$B$15:$W$15, 0),FALSE)*$F170), 0, VLOOKUP(VLOOKUP($A170, 'E4 TB Allocation Details'!$A$18:$L$214, MATCH("Demand ID", 'E4 TB Allocation Details'!$A$18:$L$18, 0),FALSE), 'E2 Allocators'!$B$15:$W$361, MATCH('O5 Details by Class &amp; Accounts'!I$18, 'E2 Allocators'!$B$15:$W$15, 0),FALSE)*$F170)</f>
        <v>0</v>
      </c>
      <c r="J170" s="1321">
        <f>IF(ISERROR(VLOOKUP(VLOOKUP($A170, 'E4 TB Allocation Details'!$A$18:$L$214, MATCH("Demand ID", 'E4 TB Allocation Details'!$A$18:$L$18, 0),FALSE), 'E2 Allocators'!$B$15:$W$361, MATCH('O5 Details by Class &amp; Accounts'!J$18, 'E2 Allocators'!$B$15:$W$15, 0),FALSE)*$F170), 0, VLOOKUP(VLOOKUP($A170, 'E4 TB Allocation Details'!$A$18:$L$214, MATCH("Demand ID", 'E4 TB Allocation Details'!$A$18:$L$18, 0),FALSE), 'E2 Allocators'!$B$15:$W$361, MATCH('O5 Details by Class &amp; Accounts'!J$18, 'E2 Allocators'!$B$15:$W$15, 0),FALSE)*$F170)</f>
        <v>0</v>
      </c>
      <c r="K170" s="1321">
        <f>IF(ISERROR(VLOOKUP(VLOOKUP($A170, 'E4 TB Allocation Details'!$A$18:$L$214, MATCH("Demand ID", 'E4 TB Allocation Details'!$A$18:$L$18, 0),FALSE), 'E2 Allocators'!$B$15:$W$361, MATCH('O5 Details by Class &amp; Accounts'!K$18, 'E2 Allocators'!$B$15:$W$15, 0),FALSE)*$F170), 0, VLOOKUP(VLOOKUP($A170, 'E4 TB Allocation Details'!$A$18:$L$214, MATCH("Demand ID", 'E4 TB Allocation Details'!$A$18:$L$18, 0),FALSE), 'E2 Allocators'!$B$15:$W$361, MATCH('O5 Details by Class &amp; Accounts'!K$18, 'E2 Allocators'!$B$15:$W$15, 0),FALSE)*$F170)</f>
        <v>0</v>
      </c>
      <c r="L170" s="1321">
        <f>IF(ISERROR(VLOOKUP(VLOOKUP($A170, 'E4 TB Allocation Details'!$A$18:$L$214, MATCH("Demand ID", 'E4 TB Allocation Details'!$A$18:$L$18, 0),FALSE), 'E2 Allocators'!$B$15:$W$361, MATCH('O5 Details by Class &amp; Accounts'!L$18, 'E2 Allocators'!$B$15:$W$15, 0),FALSE)*$F170), 0, VLOOKUP(VLOOKUP($A170, 'E4 TB Allocation Details'!$A$18:$L$214, MATCH("Demand ID", 'E4 TB Allocation Details'!$A$18:$L$18, 0),FALSE), 'E2 Allocators'!$B$15:$W$361, MATCH('O5 Details by Class &amp; Accounts'!L$18, 'E2 Allocators'!$B$15:$W$15, 0),FALSE)*$F170)</f>
        <v>0</v>
      </c>
      <c r="M170" s="1321">
        <f>IF(ISERROR(VLOOKUP(VLOOKUP($A170, 'E4 TB Allocation Details'!$A$18:$L$214, MATCH("Demand ID", 'E4 TB Allocation Details'!$A$18:$L$18, 0),FALSE), 'E2 Allocators'!$B$15:$W$361, MATCH('O5 Details by Class &amp; Accounts'!M$18, 'E2 Allocators'!$B$15:$W$15, 0),FALSE)*$F170), 0, VLOOKUP(VLOOKUP($A170, 'E4 TB Allocation Details'!$A$18:$L$214, MATCH("Demand ID", 'E4 TB Allocation Details'!$A$18:$L$18, 0),FALSE), 'E2 Allocators'!$B$15:$W$361, MATCH('O5 Details by Class &amp; Accounts'!M$18, 'E2 Allocators'!$B$15:$W$15, 0),FALSE)*$F170)</f>
        <v>0</v>
      </c>
      <c r="N170" s="1321">
        <f>IF(ISERROR(VLOOKUP(VLOOKUP($A170, 'E4 TB Allocation Details'!$A$18:$L$214, MATCH("Demand ID", 'E4 TB Allocation Details'!$A$18:$L$18, 0),FALSE), 'E2 Allocators'!$B$15:$W$361, MATCH('O5 Details by Class &amp; Accounts'!N$18, 'E2 Allocators'!$B$15:$W$15, 0),FALSE)*$F170), 0, VLOOKUP(VLOOKUP($A170, 'E4 TB Allocation Details'!$A$18:$L$214, MATCH("Demand ID", 'E4 TB Allocation Details'!$A$18:$L$18, 0),FALSE), 'E2 Allocators'!$B$15:$W$361, MATCH('O5 Details by Class &amp; Accounts'!N$18, 'E2 Allocators'!$B$15:$W$15, 0),FALSE)*$F170)</f>
        <v>0</v>
      </c>
      <c r="O170" s="1321">
        <f>IF(ISERROR(VLOOKUP(VLOOKUP($A170, 'E4 TB Allocation Details'!$A$18:$L$214, MATCH("Demand ID", 'E4 TB Allocation Details'!$A$18:$L$18, 0),FALSE), 'E2 Allocators'!$B$15:$W$361, MATCH('O5 Details by Class &amp; Accounts'!O$18, 'E2 Allocators'!$B$15:$W$15, 0),FALSE)*$F170), 0, VLOOKUP(VLOOKUP($A170, 'E4 TB Allocation Details'!$A$18:$L$214, MATCH("Demand ID", 'E4 TB Allocation Details'!$A$18:$L$18, 0),FALSE), 'E2 Allocators'!$B$15:$W$361, MATCH('O5 Details by Class &amp; Accounts'!O$18, 'E2 Allocators'!$B$15:$W$15, 0),FALSE)*$F170)</f>
        <v>0</v>
      </c>
      <c r="P170" s="1321">
        <f>IF(ISERROR(VLOOKUP(VLOOKUP($A170, 'E4 TB Allocation Details'!$A$18:$L$214, MATCH("Demand ID", 'E4 TB Allocation Details'!$A$18:$L$18, 0),FALSE), 'E2 Allocators'!$B$15:$W$361, MATCH('O5 Details by Class &amp; Accounts'!P$18, 'E2 Allocators'!$B$15:$W$15, 0),FALSE)*$F170), 0, VLOOKUP(VLOOKUP($A170, 'E4 TB Allocation Details'!$A$18:$L$214, MATCH("Demand ID", 'E4 TB Allocation Details'!$A$18:$L$18, 0),FALSE), 'E2 Allocators'!$B$15:$W$361, MATCH('O5 Details by Class &amp; Accounts'!P$18, 'E2 Allocators'!$B$15:$W$15, 0),FALSE)*$F170)</f>
        <v>0</v>
      </c>
      <c r="Q170" s="1321">
        <f>IF(ISERROR(VLOOKUP(VLOOKUP($A170, 'E4 TB Allocation Details'!$A$18:$L$214, MATCH("Demand ID", 'E4 TB Allocation Details'!$A$18:$L$18, 0),FALSE), 'E2 Allocators'!$B$15:$W$361, MATCH('O5 Details by Class &amp; Accounts'!Q$18, 'E2 Allocators'!$B$15:$W$15, 0),FALSE)*$F170), 0, VLOOKUP(VLOOKUP($A170, 'E4 TB Allocation Details'!$A$18:$L$214, MATCH("Demand ID", 'E4 TB Allocation Details'!$A$18:$L$18, 0),FALSE), 'E2 Allocators'!$B$15:$W$361, MATCH('O5 Details by Class &amp; Accounts'!Q$18, 'E2 Allocators'!$B$15:$W$15, 0),FALSE)*$F170)</f>
        <v>0</v>
      </c>
      <c r="R170" s="1321">
        <f>IF(ISERROR(VLOOKUP(VLOOKUP($A170, 'E4 TB Allocation Details'!$A$18:$L$214, MATCH("Demand ID", 'E4 TB Allocation Details'!$A$18:$L$18, 0),FALSE), 'E2 Allocators'!$B$15:$W$361, MATCH('O5 Details by Class &amp; Accounts'!R$18, 'E2 Allocators'!$B$15:$W$15, 0),FALSE)*$F170), 0, VLOOKUP(VLOOKUP($A170, 'E4 TB Allocation Details'!$A$18:$L$214, MATCH("Demand ID", 'E4 TB Allocation Details'!$A$18:$L$18, 0),FALSE), 'E2 Allocators'!$B$15:$W$361, MATCH('O5 Details by Class &amp; Accounts'!R$18, 'E2 Allocators'!$B$15:$W$15, 0),FALSE)*$F170)</f>
        <v>0</v>
      </c>
      <c r="S170" s="1321">
        <f>IF(ISERROR(VLOOKUP(VLOOKUP($A170, 'E4 TB Allocation Details'!$A$18:$L$214, MATCH("Demand ID", 'E4 TB Allocation Details'!$A$18:$L$18, 0),FALSE), 'E2 Allocators'!$B$15:$W$361, MATCH('O5 Details by Class &amp; Accounts'!S$18, 'E2 Allocators'!$B$15:$W$15, 0),FALSE)*$F170), 0, VLOOKUP(VLOOKUP($A170, 'E4 TB Allocation Details'!$A$18:$L$214, MATCH("Demand ID", 'E4 TB Allocation Details'!$A$18:$L$18, 0),FALSE), 'E2 Allocators'!$B$15:$W$361, MATCH('O5 Details by Class &amp; Accounts'!S$18, 'E2 Allocators'!$B$15:$W$15, 0),FALSE)*$F170)</f>
        <v>0</v>
      </c>
      <c r="T170" s="1321">
        <f>IF(ISERROR(VLOOKUP(VLOOKUP($A170, 'E4 TB Allocation Details'!$A$18:$L$214, MATCH("Demand ID", 'E4 TB Allocation Details'!$A$18:$L$18, 0),FALSE), 'E2 Allocators'!$B$15:$W$361, MATCH('O5 Details by Class &amp; Accounts'!T$18, 'E2 Allocators'!$B$15:$W$15, 0),FALSE)*$F170), 0, VLOOKUP(VLOOKUP($A170, 'E4 TB Allocation Details'!$A$18:$L$214, MATCH("Demand ID", 'E4 TB Allocation Details'!$A$18:$L$18, 0),FALSE), 'E2 Allocators'!$B$15:$W$361, MATCH('O5 Details by Class &amp; Accounts'!T$18, 'E2 Allocators'!$B$15:$W$15, 0),FALSE)*$F170)</f>
        <v>0</v>
      </c>
      <c r="U170" s="1321">
        <f>IF(ISERROR(VLOOKUP(VLOOKUP($A170, 'E4 TB Allocation Details'!$A$18:$L$214, MATCH("Demand ID", 'E4 TB Allocation Details'!$A$18:$L$18, 0),FALSE), 'E2 Allocators'!$B$15:$W$361, MATCH('O5 Details by Class &amp; Accounts'!U$18, 'E2 Allocators'!$B$15:$W$15, 0),FALSE)*$F170), 0, VLOOKUP(VLOOKUP($A170, 'E4 TB Allocation Details'!$A$18:$L$214, MATCH("Demand ID", 'E4 TB Allocation Details'!$A$18:$L$18, 0),FALSE), 'E2 Allocators'!$B$15:$W$361, MATCH('O5 Details by Class &amp; Accounts'!U$18, 'E2 Allocators'!$B$15:$W$15, 0),FALSE)*$F170)</f>
        <v>0</v>
      </c>
      <c r="V170" s="1321">
        <f>IF(ISERROR(VLOOKUP(VLOOKUP($A170, 'E4 TB Allocation Details'!$A$18:$L$214, MATCH("Demand ID", 'E4 TB Allocation Details'!$A$18:$L$18, 0),FALSE), 'E2 Allocators'!$B$15:$W$361, MATCH('O5 Details by Class &amp; Accounts'!V$18, 'E2 Allocators'!$B$15:$W$15, 0),FALSE)*$F170), 0, VLOOKUP(VLOOKUP($A170, 'E4 TB Allocation Details'!$A$18:$L$214, MATCH("Demand ID", 'E4 TB Allocation Details'!$A$18:$L$18, 0),FALSE), 'E2 Allocators'!$B$15:$W$361, MATCH('O5 Details by Class &amp; Accounts'!V$18, 'E2 Allocators'!$B$15:$W$15, 0),FALSE)*$F170)</f>
        <v>0</v>
      </c>
      <c r="W170" s="1321">
        <f>IF(ISERROR(VLOOKUP(VLOOKUP($A170, 'E4 TB Allocation Details'!$A$18:$L$214, MATCH("Demand ID", 'E4 TB Allocation Details'!$A$18:$L$18, 0),FALSE), 'E2 Allocators'!$B$15:$W$361, MATCH('O5 Details by Class &amp; Accounts'!W$18, 'E2 Allocators'!$B$15:$W$15, 0),FALSE)*$F170), 0, VLOOKUP(VLOOKUP($A170, 'E4 TB Allocation Details'!$A$18:$L$214, MATCH("Demand ID", 'E4 TB Allocation Details'!$A$18:$L$18, 0),FALSE), 'E2 Allocators'!$B$15:$W$361, MATCH('O5 Details by Class &amp; Accounts'!W$18, 'E2 Allocators'!$B$15:$W$15, 0),FALSE)*$F170)</f>
        <v>0</v>
      </c>
      <c r="X170" s="1321">
        <f>IF(ISERROR(VLOOKUP(VLOOKUP($A170, 'E4 TB Allocation Details'!$A$18:$L$214, MATCH("Demand ID", 'E4 TB Allocation Details'!$A$18:$L$18, 0),FALSE), 'E2 Allocators'!$B$15:$W$361, MATCH('O5 Details by Class &amp; Accounts'!X$18, 'E2 Allocators'!$B$15:$W$15, 0),FALSE)*$F170), 0, VLOOKUP(VLOOKUP($A170, 'E4 TB Allocation Details'!$A$18:$L$214, MATCH("Demand ID", 'E4 TB Allocation Details'!$A$18:$L$18, 0),FALSE), 'E2 Allocators'!$B$15:$W$361, MATCH('O5 Details by Class &amp; Accounts'!X$18, 'E2 Allocators'!$B$15:$W$15, 0),FALSE)*$F170)</f>
        <v>0</v>
      </c>
      <c r="Y170" s="1321">
        <f>IF(ISERROR(VLOOKUP(VLOOKUP($A170, 'E4 TB Allocation Details'!$A$18:$L$214, MATCH("Demand ID", 'E4 TB Allocation Details'!$A$18:$L$18, 0),FALSE), 'E2 Allocators'!$B$15:$W$361, MATCH('O5 Details by Class &amp; Accounts'!Y$18, 'E2 Allocators'!$B$15:$W$15, 0),FALSE)*$F170), 0, VLOOKUP(VLOOKUP($A170, 'E4 TB Allocation Details'!$A$18:$L$214, MATCH("Demand ID", 'E4 TB Allocation Details'!$A$18:$L$18, 0),FALSE), 'E2 Allocators'!$B$15:$W$361, MATCH('O5 Details by Class &amp; Accounts'!Y$18, 'E2 Allocators'!$B$15:$W$15, 0),FALSE)*$F170)</f>
        <v>0</v>
      </c>
      <c r="Z170" s="1321">
        <f>IF(ISERROR(VLOOKUP(VLOOKUP($A170, 'E4 TB Allocation Details'!$A$18:$L$214, MATCH("Demand ID", 'E4 TB Allocation Details'!$A$18:$L$18, 0),FALSE), 'E2 Allocators'!$B$15:$W$361, MATCH('O5 Details by Class &amp; Accounts'!Z$18, 'E2 Allocators'!$B$15:$W$15, 0),FALSE)*$F170), 0, VLOOKUP(VLOOKUP($A170, 'E4 TB Allocation Details'!$A$18:$L$214, MATCH("Demand ID", 'E4 TB Allocation Details'!$A$18:$L$18, 0),FALSE), 'E2 Allocators'!$B$15:$W$361, MATCH('O5 Details by Class &amp; Accounts'!Z$18, 'E2 Allocators'!$B$15:$W$15, 0),FALSE)*$F170)</f>
        <v>0</v>
      </c>
      <c r="AA170" s="1321">
        <f>IF(ISERROR(VLOOKUP(VLOOKUP($A170, 'E4 TB Allocation Details'!$A$18:$L$214, MATCH("Demand ID", 'E4 TB Allocation Details'!$A$18:$L$18, 0),FALSE), 'E2 Allocators'!$B$15:$W$361, MATCH('O5 Details by Class &amp; Accounts'!AA$18, 'E2 Allocators'!$B$15:$W$15, 0),FALSE)*$F170), 0, VLOOKUP(VLOOKUP($A170, 'E4 TB Allocation Details'!$A$18:$L$214, MATCH("Demand ID", 'E4 TB Allocation Details'!$A$18:$L$18, 0),FALSE), 'E2 Allocators'!$B$15:$W$361, MATCH('O5 Details by Class &amp; Accounts'!AA$18, 'E2 Allocators'!$B$15:$W$15, 0),FALSE)*$F170)</f>
        <v>0</v>
      </c>
      <c r="AB170" s="1321">
        <f>IF(ISERROR(VLOOKUP(VLOOKUP($A170, 'E4 TB Allocation Details'!$A$18:$L$214, MATCH("Demand ID", 'E4 TB Allocation Details'!$A$18:$L$18, 0),FALSE), 'E2 Allocators'!$B$15:$W$361, MATCH('O5 Details by Class &amp; Accounts'!AB$18, 'E2 Allocators'!$B$15:$W$15, 0),FALSE)*$F170), 0, VLOOKUP(VLOOKUP($A170, 'E4 TB Allocation Details'!$A$18:$L$214, MATCH("Demand ID", 'E4 TB Allocation Details'!$A$18:$L$18, 0),FALSE), 'E2 Allocators'!$B$15:$W$361, MATCH('O5 Details by Class &amp; Accounts'!AB$18, 'E2 Allocators'!$B$15:$W$15, 0),FALSE)*$F170)</f>
        <v>0</v>
      </c>
      <c r="AC170" s="1321">
        <f t="shared" si="47"/>
        <v>0</v>
      </c>
      <c r="AD170" s="1321">
        <f>IF(ISERROR(VLOOKUP(VLOOKUP($A170, 'E4 TB Allocation Details'!$A$18:$L$214, MATCH("Customer ID", 'E4 TB Allocation Details'!$A$18:$L$18, 0),FALSE), 'E2 Allocators'!$B$15:$W$361, MATCH('O5 Details by Class &amp; Accounts'!AD$18, 'E2 Allocators'!$B$15:$W$15, 0),FALSE)*$G170), 0, VLOOKUP(VLOOKUP($A170, 'E4 TB Allocation Details'!$A$18:$L$214, MATCH("Customer ID", 'E4 TB Allocation Details'!$A$18:$L$18, 0),FALSE), 'E2 Allocators'!$B$15:$W$361, MATCH('O5 Details by Class &amp; Accounts'!AD$18, 'E2 Allocators'!$B$15:$W$15, 0),FALSE)*$G170)</f>
        <v>0</v>
      </c>
      <c r="AE170" s="1321">
        <f>IF(ISERROR(VLOOKUP(VLOOKUP($A170, 'E4 TB Allocation Details'!$A$18:$L$214, MATCH("Customer ID", 'E4 TB Allocation Details'!$A$18:$L$18, 0),FALSE), 'E2 Allocators'!$B$15:$W$361, MATCH('O5 Details by Class &amp; Accounts'!AE$18, 'E2 Allocators'!$B$15:$W$15, 0),FALSE)*$G170), 0, VLOOKUP(VLOOKUP($A170, 'E4 TB Allocation Details'!$A$18:$L$214, MATCH("Customer ID", 'E4 TB Allocation Details'!$A$18:$L$18, 0),FALSE), 'E2 Allocators'!$B$15:$W$361, MATCH('O5 Details by Class &amp; Accounts'!AE$18, 'E2 Allocators'!$B$15:$W$15, 0),FALSE)*$G170)</f>
        <v>0</v>
      </c>
      <c r="AF170" s="1321">
        <f>IF(ISERROR(VLOOKUP(VLOOKUP($A170, 'E4 TB Allocation Details'!$A$18:$L$214, MATCH("Customer ID", 'E4 TB Allocation Details'!$A$18:$L$18, 0),FALSE), 'E2 Allocators'!$B$15:$W$361, MATCH('O5 Details by Class &amp; Accounts'!AF$18, 'E2 Allocators'!$B$15:$W$15, 0),FALSE)*$G170), 0, VLOOKUP(VLOOKUP($A170, 'E4 TB Allocation Details'!$A$18:$L$214, MATCH("Customer ID", 'E4 TB Allocation Details'!$A$18:$L$18, 0),FALSE), 'E2 Allocators'!$B$15:$W$361, MATCH('O5 Details by Class &amp; Accounts'!AF$18, 'E2 Allocators'!$B$15:$W$15, 0),FALSE)*$G170)</f>
        <v>0</v>
      </c>
      <c r="AG170" s="1321">
        <f>IF(ISERROR(VLOOKUP(VLOOKUP($A170, 'E4 TB Allocation Details'!$A$18:$L$214, MATCH("Customer ID", 'E4 TB Allocation Details'!$A$18:$L$18, 0),FALSE), 'E2 Allocators'!$B$15:$W$361, MATCH('O5 Details by Class &amp; Accounts'!AG$18, 'E2 Allocators'!$B$15:$W$15, 0),FALSE)*$G170), 0, VLOOKUP(VLOOKUP($A170, 'E4 TB Allocation Details'!$A$18:$L$214, MATCH("Customer ID", 'E4 TB Allocation Details'!$A$18:$L$18, 0),FALSE), 'E2 Allocators'!$B$15:$W$361, MATCH('O5 Details by Class &amp; Accounts'!AG$18, 'E2 Allocators'!$B$15:$W$15, 0),FALSE)*$G170)</f>
        <v>0</v>
      </c>
      <c r="AH170" s="1321">
        <f>IF(ISERROR(VLOOKUP(VLOOKUP($A170, 'E4 TB Allocation Details'!$A$18:$L$214, MATCH("Customer ID", 'E4 TB Allocation Details'!$A$18:$L$18, 0),FALSE), 'E2 Allocators'!$B$15:$W$361, MATCH('O5 Details by Class &amp; Accounts'!AH$18, 'E2 Allocators'!$B$15:$W$15, 0),FALSE)*$G170), 0, VLOOKUP(VLOOKUP($A170, 'E4 TB Allocation Details'!$A$18:$L$214, MATCH("Customer ID", 'E4 TB Allocation Details'!$A$18:$L$18, 0),FALSE), 'E2 Allocators'!$B$15:$W$361, MATCH('O5 Details by Class &amp; Accounts'!AH$18, 'E2 Allocators'!$B$15:$W$15, 0),FALSE)*$G170)</f>
        <v>0</v>
      </c>
      <c r="AI170" s="1321">
        <f>IF(ISERROR(VLOOKUP(VLOOKUP($A170, 'E4 TB Allocation Details'!$A$18:$L$214, MATCH("Customer ID", 'E4 TB Allocation Details'!$A$18:$L$18, 0),FALSE), 'E2 Allocators'!$B$15:$W$361, MATCH('O5 Details by Class &amp; Accounts'!AI$18, 'E2 Allocators'!$B$15:$W$15, 0),FALSE)*$G170), 0, VLOOKUP(VLOOKUP($A170, 'E4 TB Allocation Details'!$A$18:$L$214, MATCH("Customer ID", 'E4 TB Allocation Details'!$A$18:$L$18, 0),FALSE), 'E2 Allocators'!$B$15:$W$361, MATCH('O5 Details by Class &amp; Accounts'!AI$18, 'E2 Allocators'!$B$15:$W$15, 0),FALSE)*$G170)</f>
        <v>0</v>
      </c>
      <c r="AJ170" s="1321">
        <f>IF(ISERROR(VLOOKUP(VLOOKUP($A170, 'E4 TB Allocation Details'!$A$18:$L$214, MATCH("Customer ID", 'E4 TB Allocation Details'!$A$18:$L$18, 0),FALSE), 'E2 Allocators'!$B$15:$W$361, MATCH('O5 Details by Class &amp; Accounts'!AJ$18, 'E2 Allocators'!$B$15:$W$15, 0),FALSE)*$G170), 0, VLOOKUP(VLOOKUP($A170, 'E4 TB Allocation Details'!$A$18:$L$214, MATCH("Customer ID", 'E4 TB Allocation Details'!$A$18:$L$18, 0),FALSE), 'E2 Allocators'!$B$15:$W$361, MATCH('O5 Details by Class &amp; Accounts'!AJ$18, 'E2 Allocators'!$B$15:$W$15, 0),FALSE)*$G170)</f>
        <v>0</v>
      </c>
      <c r="AK170" s="1321">
        <f>IF(ISERROR(VLOOKUP(VLOOKUP($A170, 'E4 TB Allocation Details'!$A$18:$L$214, MATCH("Customer ID", 'E4 TB Allocation Details'!$A$18:$L$18, 0),FALSE), 'E2 Allocators'!$B$15:$W$361, MATCH('O5 Details by Class &amp; Accounts'!AK$18, 'E2 Allocators'!$B$15:$W$15, 0),FALSE)*$G170), 0, VLOOKUP(VLOOKUP($A170, 'E4 TB Allocation Details'!$A$18:$L$214, MATCH("Customer ID", 'E4 TB Allocation Details'!$A$18:$L$18, 0),FALSE), 'E2 Allocators'!$B$15:$W$361, MATCH('O5 Details by Class &amp; Accounts'!AK$18, 'E2 Allocators'!$B$15:$W$15, 0),FALSE)*$G170)</f>
        <v>0</v>
      </c>
      <c r="AL170" s="1321">
        <f>IF(ISERROR(VLOOKUP(VLOOKUP($A170, 'E4 TB Allocation Details'!$A$18:$L$214, MATCH("Customer ID", 'E4 TB Allocation Details'!$A$18:$L$18, 0),FALSE), 'E2 Allocators'!$B$15:$W$361, MATCH('O5 Details by Class &amp; Accounts'!AL$18, 'E2 Allocators'!$B$15:$W$15, 0),FALSE)*$G170), 0, VLOOKUP(VLOOKUP($A170, 'E4 TB Allocation Details'!$A$18:$L$214, MATCH("Customer ID", 'E4 TB Allocation Details'!$A$18:$L$18, 0),FALSE), 'E2 Allocators'!$B$15:$W$361, MATCH('O5 Details by Class &amp; Accounts'!AL$18, 'E2 Allocators'!$B$15:$W$15, 0),FALSE)*$G170)</f>
        <v>0</v>
      </c>
      <c r="AM170" s="1321">
        <f>IF(ISERROR(VLOOKUP(VLOOKUP($A170, 'E4 TB Allocation Details'!$A$18:$L$214, MATCH("Customer ID", 'E4 TB Allocation Details'!$A$18:$L$18, 0),FALSE), 'E2 Allocators'!$B$15:$W$361, MATCH('O5 Details by Class &amp; Accounts'!AM$18, 'E2 Allocators'!$B$15:$W$15, 0),FALSE)*$G170), 0, VLOOKUP(VLOOKUP($A170, 'E4 TB Allocation Details'!$A$18:$L$214, MATCH("Customer ID", 'E4 TB Allocation Details'!$A$18:$L$18, 0),FALSE), 'E2 Allocators'!$B$15:$W$361, MATCH('O5 Details by Class &amp; Accounts'!AM$18, 'E2 Allocators'!$B$15:$W$15, 0),FALSE)*$G170)</f>
        <v>0</v>
      </c>
      <c r="AN170" s="1321">
        <f>IF(ISERROR(VLOOKUP(VLOOKUP($A170, 'E4 TB Allocation Details'!$A$18:$L$214, MATCH("Customer ID", 'E4 TB Allocation Details'!$A$18:$L$18, 0),FALSE), 'E2 Allocators'!$B$15:$W$361, MATCH('O5 Details by Class &amp; Accounts'!AN$18, 'E2 Allocators'!$B$15:$W$15, 0),FALSE)*$G170), 0, VLOOKUP(VLOOKUP($A170, 'E4 TB Allocation Details'!$A$18:$L$214, MATCH("Customer ID", 'E4 TB Allocation Details'!$A$18:$L$18, 0),FALSE), 'E2 Allocators'!$B$15:$W$361, MATCH('O5 Details by Class &amp; Accounts'!AN$18, 'E2 Allocators'!$B$15:$W$15, 0),FALSE)*$G170)</f>
        <v>0</v>
      </c>
      <c r="AO170" s="1321">
        <f>IF(ISERROR(VLOOKUP(VLOOKUP($A170, 'E4 TB Allocation Details'!$A$18:$L$214, MATCH("Customer ID", 'E4 TB Allocation Details'!$A$18:$L$18, 0),FALSE), 'E2 Allocators'!$B$15:$W$361, MATCH('O5 Details by Class &amp; Accounts'!AO$18, 'E2 Allocators'!$B$15:$W$15, 0),FALSE)*$G170), 0, VLOOKUP(VLOOKUP($A170, 'E4 TB Allocation Details'!$A$18:$L$214, MATCH("Customer ID", 'E4 TB Allocation Details'!$A$18:$L$18, 0),FALSE), 'E2 Allocators'!$B$15:$W$361, MATCH('O5 Details by Class &amp; Accounts'!AO$18, 'E2 Allocators'!$B$15:$W$15, 0),FALSE)*$G170)</f>
        <v>0</v>
      </c>
      <c r="AP170" s="1321">
        <f>IF(ISERROR(VLOOKUP(VLOOKUP($A170, 'E4 TB Allocation Details'!$A$18:$L$214, MATCH("Customer ID", 'E4 TB Allocation Details'!$A$18:$L$18, 0),FALSE), 'E2 Allocators'!$B$15:$W$361, MATCH('O5 Details by Class &amp; Accounts'!AP$18, 'E2 Allocators'!$B$15:$W$15, 0),FALSE)*$G170), 0, VLOOKUP(VLOOKUP($A170, 'E4 TB Allocation Details'!$A$18:$L$214, MATCH("Customer ID", 'E4 TB Allocation Details'!$A$18:$L$18, 0),FALSE), 'E2 Allocators'!$B$15:$W$361, MATCH('O5 Details by Class &amp; Accounts'!AP$18, 'E2 Allocators'!$B$15:$W$15, 0),FALSE)*$G170)</f>
        <v>0</v>
      </c>
      <c r="AQ170" s="1321">
        <f>IF(ISERROR(VLOOKUP(VLOOKUP($A170, 'E4 TB Allocation Details'!$A$18:$L$214, MATCH("Customer ID", 'E4 TB Allocation Details'!$A$18:$L$18, 0),FALSE), 'E2 Allocators'!$B$15:$W$361, MATCH('O5 Details by Class &amp; Accounts'!AQ$18, 'E2 Allocators'!$B$15:$W$15, 0),FALSE)*$G170), 0, VLOOKUP(VLOOKUP($A170, 'E4 TB Allocation Details'!$A$18:$L$214, MATCH("Customer ID", 'E4 TB Allocation Details'!$A$18:$L$18, 0),FALSE), 'E2 Allocators'!$B$15:$W$361, MATCH('O5 Details by Class &amp; Accounts'!AQ$18, 'E2 Allocators'!$B$15:$W$15, 0),FALSE)*$G170)</f>
        <v>0</v>
      </c>
      <c r="AR170" s="1321">
        <f>IF(ISERROR(VLOOKUP(VLOOKUP($A170, 'E4 TB Allocation Details'!$A$18:$L$214, MATCH("Customer ID", 'E4 TB Allocation Details'!$A$18:$L$18, 0),FALSE), 'E2 Allocators'!$B$15:$W$361, MATCH('O5 Details by Class &amp; Accounts'!AR$18, 'E2 Allocators'!$B$15:$W$15, 0),FALSE)*$G170), 0, VLOOKUP(VLOOKUP($A170, 'E4 TB Allocation Details'!$A$18:$L$214, MATCH("Customer ID", 'E4 TB Allocation Details'!$A$18:$L$18, 0),FALSE), 'E2 Allocators'!$B$15:$W$361, MATCH('O5 Details by Class &amp; Accounts'!AR$18, 'E2 Allocators'!$B$15:$W$15, 0),FALSE)*$G170)</f>
        <v>0</v>
      </c>
      <c r="AS170" s="1321">
        <f>IF(ISERROR(VLOOKUP(VLOOKUP($A170, 'E4 TB Allocation Details'!$A$18:$L$214, MATCH("Customer ID", 'E4 TB Allocation Details'!$A$18:$L$18, 0),FALSE), 'E2 Allocators'!$B$15:$W$361, MATCH('O5 Details by Class &amp; Accounts'!AS$18, 'E2 Allocators'!$B$15:$W$15, 0),FALSE)*$G170), 0, VLOOKUP(VLOOKUP($A170, 'E4 TB Allocation Details'!$A$18:$L$214, MATCH("Customer ID", 'E4 TB Allocation Details'!$A$18:$L$18, 0),FALSE), 'E2 Allocators'!$B$15:$W$361, MATCH('O5 Details by Class &amp; Accounts'!AS$18, 'E2 Allocators'!$B$15:$W$15, 0),FALSE)*$G170)</f>
        <v>0</v>
      </c>
      <c r="AT170" s="1321">
        <f>IF(ISERROR(VLOOKUP(VLOOKUP($A170, 'E4 TB Allocation Details'!$A$18:$L$214, MATCH("Customer ID", 'E4 TB Allocation Details'!$A$18:$L$18, 0),FALSE), 'E2 Allocators'!$B$15:$W$361, MATCH('O5 Details by Class &amp; Accounts'!AT$18, 'E2 Allocators'!$B$15:$W$15, 0),FALSE)*$G170), 0, VLOOKUP(VLOOKUP($A170, 'E4 TB Allocation Details'!$A$18:$L$214, MATCH("Customer ID", 'E4 TB Allocation Details'!$A$18:$L$18, 0),FALSE), 'E2 Allocators'!$B$15:$W$361, MATCH('O5 Details by Class &amp; Accounts'!AT$18, 'E2 Allocators'!$B$15:$W$15, 0),FALSE)*$G170)</f>
        <v>0</v>
      </c>
      <c r="AU170" s="1321">
        <f>IF(ISERROR(VLOOKUP(VLOOKUP($A170, 'E4 TB Allocation Details'!$A$18:$L$214, MATCH("Customer ID", 'E4 TB Allocation Details'!$A$18:$L$18, 0),FALSE), 'E2 Allocators'!$B$15:$W$361, MATCH('O5 Details by Class &amp; Accounts'!AU$18, 'E2 Allocators'!$B$15:$W$15, 0),FALSE)*$G170), 0, VLOOKUP(VLOOKUP($A170, 'E4 TB Allocation Details'!$A$18:$L$214, MATCH("Customer ID", 'E4 TB Allocation Details'!$A$18:$L$18, 0),FALSE), 'E2 Allocators'!$B$15:$W$361, MATCH('O5 Details by Class &amp; Accounts'!AU$18, 'E2 Allocators'!$B$15:$W$15, 0),FALSE)*$G170)</f>
        <v>0</v>
      </c>
      <c r="AV170" s="1321">
        <f>IF(ISERROR(VLOOKUP(VLOOKUP($A170, 'E4 TB Allocation Details'!$A$18:$L$214, MATCH("Customer ID", 'E4 TB Allocation Details'!$A$18:$L$18, 0),FALSE), 'E2 Allocators'!$B$15:$W$361, MATCH('O5 Details by Class &amp; Accounts'!AV$18, 'E2 Allocators'!$B$15:$W$15, 0),FALSE)*$G170), 0, VLOOKUP(VLOOKUP($A170, 'E4 TB Allocation Details'!$A$18:$L$214, MATCH("Customer ID", 'E4 TB Allocation Details'!$A$18:$L$18, 0),FALSE), 'E2 Allocators'!$B$15:$W$361, MATCH('O5 Details by Class &amp; Accounts'!AV$18, 'E2 Allocators'!$B$15:$W$15, 0),FALSE)*$G170)</f>
        <v>0</v>
      </c>
      <c r="AW170" s="1321">
        <f>IF(ISERROR(VLOOKUP(VLOOKUP($A170, 'E4 TB Allocation Details'!$A$18:$L$214, MATCH("Customer ID", 'E4 TB Allocation Details'!$A$18:$L$18, 0),FALSE), 'E2 Allocators'!$B$15:$W$361, MATCH('O5 Details by Class &amp; Accounts'!AW$18, 'E2 Allocators'!$B$15:$W$15, 0),FALSE)*$G170), 0, VLOOKUP(VLOOKUP($A170, 'E4 TB Allocation Details'!$A$18:$L$214, MATCH("Customer ID", 'E4 TB Allocation Details'!$A$18:$L$18, 0),FALSE), 'E2 Allocators'!$B$15:$W$361, MATCH('O5 Details by Class &amp; Accounts'!AW$18, 'E2 Allocators'!$B$15:$W$15, 0),FALSE)*$G170)</f>
        <v>0</v>
      </c>
      <c r="AX170" s="1321">
        <f t="shared" si="51"/>
        <v>0</v>
      </c>
      <c r="AY170" s="1321">
        <f>IF(ISERROR(VLOOKUP(VLOOKUP($A170, 'E4 TB Allocation Details'!$A$18:$L$214, MATCH("Misc ID", 'E4 TB Allocation Details'!$A$18:$L$18, 0),FALSE), 'E2 Allocators'!$B$15:$W$361, MATCH('O5 Details by Class &amp; Accounts'!AY$18, 'E2 Allocators'!$B$15:$W$15, 0),FALSE)*$E170), 0, VLOOKUP(VLOOKUP($A170, 'E4 TB Allocation Details'!$A$18:$L$214, MATCH("Misc ID", 'E4 TB Allocation Details'!$A$18:$L$18, 0),FALSE), 'E2 Allocators'!$B$15:$W$361, MATCH('O5 Details by Class &amp; Accounts'!AY$18, 'E2 Allocators'!$B$15:$W$15, 0),FALSE)*$E170)</f>
        <v>0</v>
      </c>
      <c r="AZ170" s="1321">
        <f>IF(ISERROR(VLOOKUP(VLOOKUP($A170, 'E4 TB Allocation Details'!$A$18:$L$214, MATCH("Misc ID", 'E4 TB Allocation Details'!$A$18:$L$18, 0),FALSE), 'E2 Allocators'!$B$15:$W$361, MATCH('O5 Details by Class &amp; Accounts'!AZ$18, 'E2 Allocators'!$B$15:$W$15, 0),FALSE)*$E170), 0, VLOOKUP(VLOOKUP($A170, 'E4 TB Allocation Details'!$A$18:$L$214, MATCH("Misc ID", 'E4 TB Allocation Details'!$A$18:$L$18, 0),FALSE), 'E2 Allocators'!$B$15:$W$361, MATCH('O5 Details by Class &amp; Accounts'!AZ$18, 'E2 Allocators'!$B$15:$W$15, 0),FALSE)*$E170)</f>
        <v>0</v>
      </c>
      <c r="BA170" s="1321">
        <f>IF(ISERROR(VLOOKUP(VLOOKUP($A170, 'E4 TB Allocation Details'!$A$18:$L$214, MATCH("Misc ID", 'E4 TB Allocation Details'!$A$18:$L$18, 0),FALSE), 'E2 Allocators'!$B$15:$W$361, MATCH('O5 Details by Class &amp; Accounts'!BA$18, 'E2 Allocators'!$B$15:$W$15, 0),FALSE)*$E170), 0, VLOOKUP(VLOOKUP($A170, 'E4 TB Allocation Details'!$A$18:$L$214, MATCH("Misc ID", 'E4 TB Allocation Details'!$A$18:$L$18, 0),FALSE), 'E2 Allocators'!$B$15:$W$361, MATCH('O5 Details by Class &amp; Accounts'!BA$18, 'E2 Allocators'!$B$15:$W$15, 0),FALSE)*$E170)</f>
        <v>0</v>
      </c>
      <c r="BB170" s="1321">
        <f>IF(ISERROR(VLOOKUP(VLOOKUP($A170, 'E4 TB Allocation Details'!$A$18:$L$214, MATCH("Misc ID", 'E4 TB Allocation Details'!$A$18:$L$18, 0),FALSE), 'E2 Allocators'!$B$15:$W$361, MATCH('O5 Details by Class &amp; Accounts'!BB$18, 'E2 Allocators'!$B$15:$W$15, 0),FALSE)*$E170), 0, VLOOKUP(VLOOKUP($A170, 'E4 TB Allocation Details'!$A$18:$L$214, MATCH("Misc ID", 'E4 TB Allocation Details'!$A$18:$L$18, 0),FALSE), 'E2 Allocators'!$B$15:$W$361, MATCH('O5 Details by Class &amp; Accounts'!BB$18, 'E2 Allocators'!$B$15:$W$15, 0),FALSE)*$E170)</f>
        <v>0</v>
      </c>
      <c r="BC170" s="1321">
        <f>IF(ISERROR(VLOOKUP(VLOOKUP($A170, 'E4 TB Allocation Details'!$A$18:$L$214, MATCH("Misc ID", 'E4 TB Allocation Details'!$A$18:$L$18, 0),FALSE), 'E2 Allocators'!$B$15:$W$361, MATCH('O5 Details by Class &amp; Accounts'!BC$18, 'E2 Allocators'!$B$15:$W$15, 0),FALSE)*$E170), 0, VLOOKUP(VLOOKUP($A170, 'E4 TB Allocation Details'!$A$18:$L$214, MATCH("Misc ID", 'E4 TB Allocation Details'!$A$18:$L$18, 0),FALSE), 'E2 Allocators'!$B$15:$W$361, MATCH('O5 Details by Class &amp; Accounts'!BC$18, 'E2 Allocators'!$B$15:$W$15, 0),FALSE)*$E170)</f>
        <v>0</v>
      </c>
      <c r="BD170" s="1321">
        <f>IF(ISERROR(VLOOKUP(VLOOKUP($A170, 'E4 TB Allocation Details'!$A$18:$L$214, MATCH("Misc ID", 'E4 TB Allocation Details'!$A$18:$L$18, 0),FALSE), 'E2 Allocators'!$B$15:$W$361, MATCH('O5 Details by Class &amp; Accounts'!BD$18, 'E2 Allocators'!$B$15:$W$15, 0),FALSE)*$E170), 0, VLOOKUP(VLOOKUP($A170, 'E4 TB Allocation Details'!$A$18:$L$214, MATCH("Misc ID", 'E4 TB Allocation Details'!$A$18:$L$18, 0),FALSE), 'E2 Allocators'!$B$15:$W$361, MATCH('O5 Details by Class &amp; Accounts'!BD$18, 'E2 Allocators'!$B$15:$W$15, 0),FALSE)*$E170)</f>
        <v>0</v>
      </c>
      <c r="BE170" s="1321">
        <f>IF(ISERROR(VLOOKUP(VLOOKUP($A170, 'E4 TB Allocation Details'!$A$18:$L$214, MATCH("Misc ID", 'E4 TB Allocation Details'!$A$18:$L$18, 0),FALSE), 'E2 Allocators'!$B$15:$W$361, MATCH('O5 Details by Class &amp; Accounts'!BE$18, 'E2 Allocators'!$B$15:$W$15, 0),FALSE)*$E170), 0, VLOOKUP(VLOOKUP($A170, 'E4 TB Allocation Details'!$A$18:$L$214, MATCH("Misc ID", 'E4 TB Allocation Details'!$A$18:$L$18, 0),FALSE), 'E2 Allocators'!$B$15:$W$361, MATCH('O5 Details by Class &amp; Accounts'!BE$18, 'E2 Allocators'!$B$15:$W$15, 0),FALSE)*$E170)</f>
        <v>0</v>
      </c>
      <c r="BF170" s="1321">
        <f>IF(ISERROR(VLOOKUP(VLOOKUP($A170, 'E4 TB Allocation Details'!$A$18:$L$214, MATCH("Misc ID", 'E4 TB Allocation Details'!$A$18:$L$18, 0),FALSE), 'E2 Allocators'!$B$15:$W$361, MATCH('O5 Details by Class &amp; Accounts'!BF$18, 'E2 Allocators'!$B$15:$W$15, 0),FALSE)*$E170), 0, VLOOKUP(VLOOKUP($A170, 'E4 TB Allocation Details'!$A$18:$L$214, MATCH("Misc ID", 'E4 TB Allocation Details'!$A$18:$L$18, 0),FALSE), 'E2 Allocators'!$B$15:$W$361, MATCH('O5 Details by Class &amp; Accounts'!BF$18, 'E2 Allocators'!$B$15:$W$15, 0),FALSE)*$E170)</f>
        <v>0</v>
      </c>
      <c r="BG170" s="1321">
        <f>IF(ISERROR(VLOOKUP(VLOOKUP($A170, 'E4 TB Allocation Details'!$A$18:$L$214, MATCH("Misc ID", 'E4 TB Allocation Details'!$A$18:$L$18, 0),FALSE), 'E2 Allocators'!$B$15:$W$361, MATCH('O5 Details by Class &amp; Accounts'!BG$18, 'E2 Allocators'!$B$15:$W$15, 0),FALSE)*$E170), 0, VLOOKUP(VLOOKUP($A170, 'E4 TB Allocation Details'!$A$18:$L$214, MATCH("Misc ID", 'E4 TB Allocation Details'!$A$18:$L$18, 0),FALSE), 'E2 Allocators'!$B$15:$W$361, MATCH('O5 Details by Class &amp; Accounts'!BG$18, 'E2 Allocators'!$B$15:$W$15, 0),FALSE)*$E170)</f>
        <v>0</v>
      </c>
      <c r="BH170" s="1321">
        <f>IF(ISERROR(VLOOKUP(VLOOKUP($A170, 'E4 TB Allocation Details'!$A$18:$L$214, MATCH("Misc ID", 'E4 TB Allocation Details'!$A$18:$L$18, 0),FALSE), 'E2 Allocators'!$B$15:$W$361, MATCH('O5 Details by Class &amp; Accounts'!BH$18, 'E2 Allocators'!$B$15:$W$15, 0),FALSE)*$E170), 0, VLOOKUP(VLOOKUP($A170, 'E4 TB Allocation Details'!$A$18:$L$214, MATCH("Misc ID", 'E4 TB Allocation Details'!$A$18:$L$18, 0),FALSE), 'E2 Allocators'!$B$15:$W$361, MATCH('O5 Details by Class &amp; Accounts'!BH$18, 'E2 Allocators'!$B$15:$W$15, 0),FALSE)*$E170)</f>
        <v>0</v>
      </c>
      <c r="BI170" s="1321">
        <f>IF(ISERROR(VLOOKUP(VLOOKUP($A170, 'E4 TB Allocation Details'!$A$18:$L$214, MATCH("Misc ID", 'E4 TB Allocation Details'!$A$18:$L$18, 0),FALSE), 'E2 Allocators'!$B$15:$W$361, MATCH('O5 Details by Class &amp; Accounts'!BI$18, 'E2 Allocators'!$B$15:$W$15, 0),FALSE)*$E170), 0, VLOOKUP(VLOOKUP($A170, 'E4 TB Allocation Details'!$A$18:$L$214, MATCH("Misc ID", 'E4 TB Allocation Details'!$A$18:$L$18, 0),FALSE), 'E2 Allocators'!$B$15:$W$361, MATCH('O5 Details by Class &amp; Accounts'!BI$18, 'E2 Allocators'!$B$15:$W$15, 0),FALSE)*$E170)</f>
        <v>0</v>
      </c>
      <c r="BJ170" s="1321">
        <f>IF(ISERROR(VLOOKUP(VLOOKUP($A170, 'E4 TB Allocation Details'!$A$18:$L$214, MATCH("Misc ID", 'E4 TB Allocation Details'!$A$18:$L$18, 0),FALSE), 'E2 Allocators'!$B$15:$W$361, MATCH('O5 Details by Class &amp; Accounts'!BJ$18, 'E2 Allocators'!$B$15:$W$15, 0),FALSE)*$E170), 0, VLOOKUP(VLOOKUP($A170, 'E4 TB Allocation Details'!$A$18:$L$214, MATCH("Misc ID", 'E4 TB Allocation Details'!$A$18:$L$18, 0),FALSE), 'E2 Allocators'!$B$15:$W$361, MATCH('O5 Details by Class &amp; Accounts'!BJ$18, 'E2 Allocators'!$B$15:$W$15, 0),FALSE)*$E170)</f>
        <v>0</v>
      </c>
      <c r="BK170" s="1321">
        <f>IF(ISERROR(VLOOKUP(VLOOKUP($A170, 'E4 TB Allocation Details'!$A$18:$L$214, MATCH("Misc ID", 'E4 TB Allocation Details'!$A$18:$L$18, 0),FALSE), 'E2 Allocators'!$B$15:$W$361, MATCH('O5 Details by Class &amp; Accounts'!BK$18, 'E2 Allocators'!$B$15:$W$15, 0),FALSE)*$E170), 0, VLOOKUP(VLOOKUP($A170, 'E4 TB Allocation Details'!$A$18:$L$214, MATCH("Misc ID", 'E4 TB Allocation Details'!$A$18:$L$18, 0),FALSE), 'E2 Allocators'!$B$15:$W$361, MATCH('O5 Details by Class &amp; Accounts'!BK$18, 'E2 Allocators'!$B$15:$W$15, 0),FALSE)*$E170)</f>
        <v>0</v>
      </c>
      <c r="BL170" s="1321">
        <f>IF(ISERROR(VLOOKUP(VLOOKUP($A170, 'E4 TB Allocation Details'!$A$18:$L$214, MATCH("Misc ID", 'E4 TB Allocation Details'!$A$18:$L$18, 0),FALSE), 'E2 Allocators'!$B$15:$W$361, MATCH('O5 Details by Class &amp; Accounts'!BL$18, 'E2 Allocators'!$B$15:$W$15, 0),FALSE)*$E170), 0, VLOOKUP(VLOOKUP($A170, 'E4 TB Allocation Details'!$A$18:$L$214, MATCH("Misc ID", 'E4 TB Allocation Details'!$A$18:$L$18, 0),FALSE), 'E2 Allocators'!$B$15:$W$361, MATCH('O5 Details by Class &amp; Accounts'!BL$18, 'E2 Allocators'!$B$15:$W$15, 0),FALSE)*$E170)</f>
        <v>0</v>
      </c>
      <c r="BM170" s="1321">
        <f>IF(ISERROR(VLOOKUP(VLOOKUP($A170, 'E4 TB Allocation Details'!$A$18:$L$214, MATCH("Misc ID", 'E4 TB Allocation Details'!$A$18:$L$18, 0),FALSE), 'E2 Allocators'!$B$15:$W$361, MATCH('O5 Details by Class &amp; Accounts'!BM$18, 'E2 Allocators'!$B$15:$W$15, 0),FALSE)*$E170), 0, VLOOKUP(VLOOKUP($A170, 'E4 TB Allocation Details'!$A$18:$L$214, MATCH("Misc ID", 'E4 TB Allocation Details'!$A$18:$L$18, 0),FALSE), 'E2 Allocators'!$B$15:$W$361, MATCH('O5 Details by Class &amp; Accounts'!BM$18, 'E2 Allocators'!$B$15:$W$15, 0),FALSE)*$E170)</f>
        <v>0</v>
      </c>
      <c r="BN170" s="1321">
        <f>IF(ISERROR(VLOOKUP(VLOOKUP($A170, 'E4 TB Allocation Details'!$A$18:$L$214, MATCH("Misc ID", 'E4 TB Allocation Details'!$A$18:$L$18, 0),FALSE), 'E2 Allocators'!$B$15:$W$361, MATCH('O5 Details by Class &amp; Accounts'!BN$18, 'E2 Allocators'!$B$15:$W$15, 0),FALSE)*$E170), 0, VLOOKUP(VLOOKUP($A170, 'E4 TB Allocation Details'!$A$18:$L$214, MATCH("Misc ID", 'E4 TB Allocation Details'!$A$18:$L$18, 0),FALSE), 'E2 Allocators'!$B$15:$W$361, MATCH('O5 Details by Class &amp; Accounts'!BN$18, 'E2 Allocators'!$B$15:$W$15, 0),FALSE)*$E170)</f>
        <v>0</v>
      </c>
      <c r="BO170" s="1321">
        <f>IF(ISERROR(VLOOKUP(VLOOKUP($A170, 'E4 TB Allocation Details'!$A$18:$L$214, MATCH("Misc ID", 'E4 TB Allocation Details'!$A$18:$L$18, 0),FALSE), 'E2 Allocators'!$B$15:$W$361, MATCH('O5 Details by Class &amp; Accounts'!BO$18, 'E2 Allocators'!$B$15:$W$15, 0),FALSE)*$E170), 0, VLOOKUP(VLOOKUP($A170, 'E4 TB Allocation Details'!$A$18:$L$214, MATCH("Misc ID", 'E4 TB Allocation Details'!$A$18:$L$18, 0),FALSE), 'E2 Allocators'!$B$15:$W$361, MATCH('O5 Details by Class &amp; Accounts'!BO$18, 'E2 Allocators'!$B$15:$W$15, 0),FALSE)*$E170)</f>
        <v>0</v>
      </c>
      <c r="BP170" s="1321">
        <f>IF(ISERROR(VLOOKUP(VLOOKUP($A170, 'E4 TB Allocation Details'!$A$18:$L$214, MATCH("Misc ID", 'E4 TB Allocation Details'!$A$18:$L$18, 0),FALSE), 'E2 Allocators'!$B$15:$W$361, MATCH('O5 Details by Class &amp; Accounts'!BP$18, 'E2 Allocators'!$B$15:$W$15, 0),FALSE)*$E170), 0, VLOOKUP(VLOOKUP($A170, 'E4 TB Allocation Details'!$A$18:$L$214, MATCH("Misc ID", 'E4 TB Allocation Details'!$A$18:$L$18, 0),FALSE), 'E2 Allocators'!$B$15:$W$361, MATCH('O5 Details by Class &amp; Accounts'!BP$18, 'E2 Allocators'!$B$15:$W$15, 0),FALSE)*$E170)</f>
        <v>0</v>
      </c>
      <c r="BQ170" s="1321">
        <f>IF(ISERROR(VLOOKUP(VLOOKUP($A170, 'E4 TB Allocation Details'!$A$18:$L$214, MATCH("Misc ID", 'E4 TB Allocation Details'!$A$18:$L$18, 0),FALSE), 'E2 Allocators'!$B$15:$W$361, MATCH('O5 Details by Class &amp; Accounts'!BQ$18, 'E2 Allocators'!$B$15:$W$15, 0),FALSE)*$E170), 0, VLOOKUP(VLOOKUP($A170, 'E4 TB Allocation Details'!$A$18:$L$214, MATCH("Misc ID", 'E4 TB Allocation Details'!$A$18:$L$18, 0),FALSE), 'E2 Allocators'!$B$15:$W$361, MATCH('O5 Details by Class &amp; Accounts'!BQ$18, 'E2 Allocators'!$B$15:$W$15, 0),FALSE)*$E170)</f>
        <v>0</v>
      </c>
      <c r="BR170" s="1321">
        <f>IF(ISERROR(VLOOKUP(VLOOKUP($A170, 'E4 TB Allocation Details'!$A$18:$L$214, MATCH("Misc ID", 'E4 TB Allocation Details'!$A$18:$L$18, 0),FALSE), 'E2 Allocators'!$B$15:$W$361, MATCH('O5 Details by Class &amp; Accounts'!BR$18, 'E2 Allocators'!$B$15:$W$15, 0),FALSE)*$E170), 0, VLOOKUP(VLOOKUP($A170, 'E4 TB Allocation Details'!$A$18:$L$214, MATCH("Misc ID", 'E4 TB Allocation Details'!$A$18:$L$18, 0),FALSE), 'E2 Allocators'!$B$15:$W$361, MATCH('O5 Details by Class &amp; Accounts'!BR$18, 'E2 Allocators'!$B$15:$W$15, 0),FALSE)*$E170)</f>
        <v>0</v>
      </c>
      <c r="BS170" s="1321">
        <f t="shared" si="48"/>
        <v>0</v>
      </c>
      <c r="BT170" s="1321">
        <f>IF(ISERROR(VLOOKUP(VLOOKUP($A170, 'E4 TB Allocation Details'!$A$18:$L$214, MATCH("A &amp; G ID", 'E4 TB Allocation Details'!$A$18:$L$18, 0),FALSE), 'E2 Allocators'!$B$15:$W$361, MATCH('O5 Details by Class &amp; Accounts'!BT$18, 'E2 Allocators'!$B$15:$W$15, 0),FALSE)*$E170), 0, VLOOKUP(VLOOKUP($A170, 'E4 TB Allocation Details'!$A$18:$L$214, MATCH("A &amp; G ID", 'E4 TB Allocation Details'!$A$18:$L$18, 0),FALSE), 'E2 Allocators'!$B$15:$W$361, MATCH('O5 Details by Class &amp; Accounts'!BT$18, 'E2 Allocators'!$B$15:$W$15, 0),FALSE)*$E170)</f>
        <v>0</v>
      </c>
      <c r="BU170" s="1321">
        <f>IF(ISERROR(VLOOKUP(VLOOKUP($A170, 'E4 TB Allocation Details'!$A$18:$L$214, MATCH("A &amp; G ID", 'E4 TB Allocation Details'!$A$18:$L$18, 0),FALSE), 'E2 Allocators'!$B$15:$W$361, MATCH('O5 Details by Class &amp; Accounts'!BU$18, 'E2 Allocators'!$B$15:$W$15, 0),FALSE)*$E170), 0, VLOOKUP(VLOOKUP($A170, 'E4 TB Allocation Details'!$A$18:$L$214, MATCH("A &amp; G ID", 'E4 TB Allocation Details'!$A$18:$L$18, 0),FALSE), 'E2 Allocators'!$B$15:$W$361, MATCH('O5 Details by Class &amp; Accounts'!BU$18, 'E2 Allocators'!$B$15:$W$15, 0),FALSE)*$E170)</f>
        <v>0</v>
      </c>
      <c r="BV170" s="1321">
        <f>IF(ISERROR(VLOOKUP(VLOOKUP($A170, 'E4 TB Allocation Details'!$A$18:$L$214, MATCH("A &amp; G ID", 'E4 TB Allocation Details'!$A$18:$L$18, 0),FALSE), 'E2 Allocators'!$B$15:$W$361, MATCH('O5 Details by Class &amp; Accounts'!BV$18, 'E2 Allocators'!$B$15:$W$15, 0),FALSE)*$E170), 0, VLOOKUP(VLOOKUP($A170, 'E4 TB Allocation Details'!$A$18:$L$214, MATCH("A &amp; G ID", 'E4 TB Allocation Details'!$A$18:$L$18, 0),FALSE), 'E2 Allocators'!$B$15:$W$361, MATCH('O5 Details by Class &amp; Accounts'!BV$18, 'E2 Allocators'!$B$15:$W$15, 0),FALSE)*$E170)</f>
        <v>0</v>
      </c>
      <c r="BW170" s="1321">
        <f>IF(ISERROR(VLOOKUP(VLOOKUP($A170, 'E4 TB Allocation Details'!$A$18:$L$214, MATCH("A &amp; G ID", 'E4 TB Allocation Details'!$A$18:$L$18, 0),FALSE), 'E2 Allocators'!$B$15:$W$361, MATCH('O5 Details by Class &amp; Accounts'!BW$18, 'E2 Allocators'!$B$15:$W$15, 0),FALSE)*$E170), 0, VLOOKUP(VLOOKUP($A170, 'E4 TB Allocation Details'!$A$18:$L$214, MATCH("A &amp; G ID", 'E4 TB Allocation Details'!$A$18:$L$18, 0),FALSE), 'E2 Allocators'!$B$15:$W$361, MATCH('O5 Details by Class &amp; Accounts'!BW$18, 'E2 Allocators'!$B$15:$W$15, 0),FALSE)*$E170)</f>
        <v>0</v>
      </c>
      <c r="BX170" s="1321">
        <f>IF(ISERROR(VLOOKUP(VLOOKUP($A170, 'E4 TB Allocation Details'!$A$18:$L$214, MATCH("A &amp; G ID", 'E4 TB Allocation Details'!$A$18:$L$18, 0),FALSE), 'E2 Allocators'!$B$15:$W$361, MATCH('O5 Details by Class &amp; Accounts'!BX$18, 'E2 Allocators'!$B$15:$W$15, 0),FALSE)*$E170), 0, VLOOKUP(VLOOKUP($A170, 'E4 TB Allocation Details'!$A$18:$L$214, MATCH("A &amp; G ID", 'E4 TB Allocation Details'!$A$18:$L$18, 0),FALSE), 'E2 Allocators'!$B$15:$W$361, MATCH('O5 Details by Class &amp; Accounts'!BX$18, 'E2 Allocators'!$B$15:$W$15, 0),FALSE)*$E170)</f>
        <v>0</v>
      </c>
      <c r="BY170" s="1321">
        <f>IF(ISERROR(VLOOKUP(VLOOKUP($A170, 'E4 TB Allocation Details'!$A$18:$L$214, MATCH("A &amp; G ID", 'E4 TB Allocation Details'!$A$18:$L$18, 0),FALSE), 'E2 Allocators'!$B$15:$W$361, MATCH('O5 Details by Class &amp; Accounts'!BY$18, 'E2 Allocators'!$B$15:$W$15, 0),FALSE)*$E170), 0, VLOOKUP(VLOOKUP($A170, 'E4 TB Allocation Details'!$A$18:$L$214, MATCH("A &amp; G ID", 'E4 TB Allocation Details'!$A$18:$L$18, 0),FALSE), 'E2 Allocators'!$B$15:$W$361, MATCH('O5 Details by Class &amp; Accounts'!BY$18, 'E2 Allocators'!$B$15:$W$15, 0),FALSE)*$E170)</f>
        <v>0</v>
      </c>
      <c r="BZ170" s="1321">
        <f>IF(ISERROR(VLOOKUP(VLOOKUP($A170, 'E4 TB Allocation Details'!$A$18:$L$214, MATCH("A &amp; G ID", 'E4 TB Allocation Details'!$A$18:$L$18, 0),FALSE), 'E2 Allocators'!$B$15:$W$361, MATCH('O5 Details by Class &amp; Accounts'!BZ$18, 'E2 Allocators'!$B$15:$W$15, 0),FALSE)*$E170), 0, VLOOKUP(VLOOKUP($A170, 'E4 TB Allocation Details'!$A$18:$L$214, MATCH("A &amp; G ID", 'E4 TB Allocation Details'!$A$18:$L$18, 0),FALSE), 'E2 Allocators'!$B$15:$W$361, MATCH('O5 Details by Class &amp; Accounts'!BZ$18, 'E2 Allocators'!$B$15:$W$15, 0),FALSE)*$E170)</f>
        <v>0</v>
      </c>
      <c r="CA170" s="1321">
        <f>IF(ISERROR(VLOOKUP(VLOOKUP($A170, 'E4 TB Allocation Details'!$A$18:$L$214, MATCH("A &amp; G ID", 'E4 TB Allocation Details'!$A$18:$L$18, 0),FALSE), 'E2 Allocators'!$B$15:$W$361, MATCH('O5 Details by Class &amp; Accounts'!CA$18, 'E2 Allocators'!$B$15:$W$15, 0),FALSE)*$E170), 0, VLOOKUP(VLOOKUP($A170, 'E4 TB Allocation Details'!$A$18:$L$214, MATCH("A &amp; G ID", 'E4 TB Allocation Details'!$A$18:$L$18, 0),FALSE), 'E2 Allocators'!$B$15:$W$361, MATCH('O5 Details by Class &amp; Accounts'!CA$18, 'E2 Allocators'!$B$15:$W$15, 0),FALSE)*$E170)</f>
        <v>0</v>
      </c>
      <c r="CB170" s="1321">
        <f>IF(ISERROR(VLOOKUP(VLOOKUP($A170, 'E4 TB Allocation Details'!$A$18:$L$214, MATCH("A &amp; G ID", 'E4 TB Allocation Details'!$A$18:$L$18, 0),FALSE), 'E2 Allocators'!$B$15:$W$361, MATCH('O5 Details by Class &amp; Accounts'!CB$18, 'E2 Allocators'!$B$15:$W$15, 0),FALSE)*$E170), 0, VLOOKUP(VLOOKUP($A170, 'E4 TB Allocation Details'!$A$18:$L$214, MATCH("A &amp; G ID", 'E4 TB Allocation Details'!$A$18:$L$18, 0),FALSE), 'E2 Allocators'!$B$15:$W$361, MATCH('O5 Details by Class &amp; Accounts'!CB$18, 'E2 Allocators'!$B$15:$W$15, 0),FALSE)*$E170)</f>
        <v>0</v>
      </c>
      <c r="CC170" s="1321">
        <f>IF(ISERROR(VLOOKUP(VLOOKUP($A170, 'E4 TB Allocation Details'!$A$18:$L$214, MATCH("A &amp; G ID", 'E4 TB Allocation Details'!$A$18:$L$18, 0),FALSE), 'E2 Allocators'!$B$15:$W$361, MATCH('O5 Details by Class &amp; Accounts'!CC$18, 'E2 Allocators'!$B$15:$W$15, 0),FALSE)*$E170), 0, VLOOKUP(VLOOKUP($A170, 'E4 TB Allocation Details'!$A$18:$L$214, MATCH("A &amp; G ID", 'E4 TB Allocation Details'!$A$18:$L$18, 0),FALSE), 'E2 Allocators'!$B$15:$W$361, MATCH('O5 Details by Class &amp; Accounts'!CC$18, 'E2 Allocators'!$B$15:$W$15, 0),FALSE)*$E170)</f>
        <v>0</v>
      </c>
      <c r="CD170" s="1321">
        <f>IF(ISERROR(VLOOKUP(VLOOKUP($A170, 'E4 TB Allocation Details'!$A$18:$L$214, MATCH("A &amp; G ID", 'E4 TB Allocation Details'!$A$18:$L$18, 0),FALSE), 'E2 Allocators'!$B$15:$W$361, MATCH('O5 Details by Class &amp; Accounts'!CD$18, 'E2 Allocators'!$B$15:$W$15, 0),FALSE)*$E170), 0, VLOOKUP(VLOOKUP($A170, 'E4 TB Allocation Details'!$A$18:$L$214, MATCH("A &amp; G ID", 'E4 TB Allocation Details'!$A$18:$L$18, 0),FALSE), 'E2 Allocators'!$B$15:$W$361, MATCH('O5 Details by Class &amp; Accounts'!CD$18, 'E2 Allocators'!$B$15:$W$15, 0),FALSE)*$E170)</f>
        <v>0</v>
      </c>
      <c r="CE170" s="1321">
        <f>IF(ISERROR(VLOOKUP(VLOOKUP($A170, 'E4 TB Allocation Details'!$A$18:$L$214, MATCH("A &amp; G ID", 'E4 TB Allocation Details'!$A$18:$L$18, 0),FALSE), 'E2 Allocators'!$B$15:$W$361, MATCH('O5 Details by Class &amp; Accounts'!CE$18, 'E2 Allocators'!$B$15:$W$15, 0),FALSE)*$E170), 0, VLOOKUP(VLOOKUP($A170, 'E4 TB Allocation Details'!$A$18:$L$214, MATCH("A &amp; G ID", 'E4 TB Allocation Details'!$A$18:$L$18, 0),FALSE), 'E2 Allocators'!$B$15:$W$361, MATCH('O5 Details by Class &amp; Accounts'!CE$18, 'E2 Allocators'!$B$15:$W$15, 0),FALSE)*$E170)</f>
        <v>0</v>
      </c>
      <c r="CF170" s="1321">
        <f>IF(ISERROR(VLOOKUP(VLOOKUP($A170, 'E4 TB Allocation Details'!$A$18:$L$214, MATCH("A &amp; G ID", 'E4 TB Allocation Details'!$A$18:$L$18, 0),FALSE), 'E2 Allocators'!$B$15:$W$361, MATCH('O5 Details by Class &amp; Accounts'!CF$18, 'E2 Allocators'!$B$15:$W$15, 0),FALSE)*$E170), 0, VLOOKUP(VLOOKUP($A170, 'E4 TB Allocation Details'!$A$18:$L$214, MATCH("A &amp; G ID", 'E4 TB Allocation Details'!$A$18:$L$18, 0),FALSE), 'E2 Allocators'!$B$15:$W$361, MATCH('O5 Details by Class &amp; Accounts'!CF$18, 'E2 Allocators'!$B$15:$W$15, 0),FALSE)*$E170)</f>
        <v>0</v>
      </c>
      <c r="CG170" s="1321">
        <f>IF(ISERROR(VLOOKUP(VLOOKUP($A170, 'E4 TB Allocation Details'!$A$18:$L$214, MATCH("A &amp; G ID", 'E4 TB Allocation Details'!$A$18:$L$18, 0),FALSE), 'E2 Allocators'!$B$15:$W$361, MATCH('O5 Details by Class &amp; Accounts'!CG$18, 'E2 Allocators'!$B$15:$W$15, 0),FALSE)*$E170), 0, VLOOKUP(VLOOKUP($A170, 'E4 TB Allocation Details'!$A$18:$L$214, MATCH("A &amp; G ID", 'E4 TB Allocation Details'!$A$18:$L$18, 0),FALSE), 'E2 Allocators'!$B$15:$W$361, MATCH('O5 Details by Class &amp; Accounts'!CG$18, 'E2 Allocators'!$B$15:$W$15, 0),FALSE)*$E170)</f>
        <v>0</v>
      </c>
      <c r="CH170" s="1321">
        <f>IF(ISERROR(VLOOKUP(VLOOKUP($A170, 'E4 TB Allocation Details'!$A$18:$L$214, MATCH("A &amp; G ID", 'E4 TB Allocation Details'!$A$18:$L$18, 0),FALSE), 'E2 Allocators'!$B$15:$W$361, MATCH('O5 Details by Class &amp; Accounts'!CH$18, 'E2 Allocators'!$B$15:$W$15, 0),FALSE)*$E170), 0, VLOOKUP(VLOOKUP($A170, 'E4 TB Allocation Details'!$A$18:$L$214, MATCH("A &amp; G ID", 'E4 TB Allocation Details'!$A$18:$L$18, 0),FALSE), 'E2 Allocators'!$B$15:$W$361, MATCH('O5 Details by Class &amp; Accounts'!CH$18, 'E2 Allocators'!$B$15:$W$15, 0),FALSE)*$E170)</f>
        <v>0</v>
      </c>
      <c r="CI170" s="1321">
        <f>IF(ISERROR(VLOOKUP(VLOOKUP($A170, 'E4 TB Allocation Details'!$A$18:$L$214, MATCH("A &amp; G ID", 'E4 TB Allocation Details'!$A$18:$L$18, 0),FALSE), 'E2 Allocators'!$B$15:$W$361, MATCH('O5 Details by Class &amp; Accounts'!CI$18, 'E2 Allocators'!$B$15:$W$15, 0),FALSE)*$E170), 0, VLOOKUP(VLOOKUP($A170, 'E4 TB Allocation Details'!$A$18:$L$214, MATCH("A &amp; G ID", 'E4 TB Allocation Details'!$A$18:$L$18, 0),FALSE), 'E2 Allocators'!$B$15:$W$361, MATCH('O5 Details by Class &amp; Accounts'!CI$18, 'E2 Allocators'!$B$15:$W$15, 0),FALSE)*$E170)</f>
        <v>0</v>
      </c>
      <c r="CJ170" s="1321">
        <f>IF(ISERROR(VLOOKUP(VLOOKUP($A170, 'E4 TB Allocation Details'!$A$18:$L$214, MATCH("A &amp; G ID", 'E4 TB Allocation Details'!$A$18:$L$18, 0),FALSE), 'E2 Allocators'!$B$15:$W$361, MATCH('O5 Details by Class &amp; Accounts'!CJ$18, 'E2 Allocators'!$B$15:$W$15, 0),FALSE)*$E170), 0, VLOOKUP(VLOOKUP($A170, 'E4 TB Allocation Details'!$A$18:$L$214, MATCH("A &amp; G ID", 'E4 TB Allocation Details'!$A$18:$L$18, 0),FALSE), 'E2 Allocators'!$B$15:$W$361, MATCH('O5 Details by Class &amp; Accounts'!CJ$18, 'E2 Allocators'!$B$15:$W$15, 0),FALSE)*$E170)</f>
        <v>0</v>
      </c>
      <c r="CK170" s="1321">
        <f>IF(ISERROR(VLOOKUP(VLOOKUP($A170, 'E4 TB Allocation Details'!$A$18:$L$214, MATCH("A &amp; G ID", 'E4 TB Allocation Details'!$A$18:$L$18, 0),FALSE), 'E2 Allocators'!$B$15:$W$361, MATCH('O5 Details by Class &amp; Accounts'!CK$18, 'E2 Allocators'!$B$15:$W$15, 0),FALSE)*$E170), 0, VLOOKUP(VLOOKUP($A170, 'E4 TB Allocation Details'!$A$18:$L$214, MATCH("A &amp; G ID", 'E4 TB Allocation Details'!$A$18:$L$18, 0),FALSE), 'E2 Allocators'!$B$15:$W$361, MATCH('O5 Details by Class &amp; Accounts'!CK$18, 'E2 Allocators'!$B$15:$W$15, 0),FALSE)*$E170)</f>
        <v>0</v>
      </c>
      <c r="CL170" s="1321">
        <f>IF(ISERROR(VLOOKUP(VLOOKUP($A170, 'E4 TB Allocation Details'!$A$18:$L$214, MATCH("A &amp; G ID", 'E4 TB Allocation Details'!$A$18:$L$18, 0),FALSE), 'E2 Allocators'!$B$15:$W$361, MATCH('O5 Details by Class &amp; Accounts'!CL$18, 'E2 Allocators'!$B$15:$W$15, 0),FALSE)*$E170), 0, VLOOKUP(VLOOKUP($A170, 'E4 TB Allocation Details'!$A$18:$L$214, MATCH("A &amp; G ID", 'E4 TB Allocation Details'!$A$18:$L$18, 0),FALSE), 'E2 Allocators'!$B$15:$W$361, MATCH('O5 Details by Class &amp; Accounts'!CL$18, 'E2 Allocators'!$B$15:$W$15, 0),FALSE)*$E170)</f>
        <v>0</v>
      </c>
      <c r="CM170" s="1321">
        <f>IF(ISERROR(VLOOKUP(VLOOKUP($A170, 'E4 TB Allocation Details'!$A$18:$L$214, MATCH("A &amp; G ID", 'E4 TB Allocation Details'!$A$18:$L$18, 0),FALSE), 'E2 Allocators'!$B$15:$W$361, MATCH('O5 Details by Class &amp; Accounts'!CM$18, 'E2 Allocators'!$B$15:$W$15, 0),FALSE)*$E170), 0, VLOOKUP(VLOOKUP($A170, 'E4 TB Allocation Details'!$A$18:$L$214, MATCH("A &amp; G ID", 'E4 TB Allocation Details'!$A$18:$L$18, 0),FALSE), 'E2 Allocators'!$B$15:$W$361, MATCH('O5 Details by Class &amp; Accounts'!CM$18, 'E2 Allocators'!$B$15:$W$15, 0),FALSE)*$E170)</f>
        <v>0</v>
      </c>
      <c r="CN170" s="1321">
        <f t="shared" si="49"/>
        <v>0</v>
      </c>
      <c r="CO170" s="1650">
        <f t="shared" si="50"/>
        <v>0</v>
      </c>
      <c r="CQ170" s="1898" t="s">
        <v>1283</v>
      </c>
    </row>
    <row r="171" spans="1:95" s="64" customFormat="1" ht="12.75">
      <c r="A171" s="1094">
        <v>5330</v>
      </c>
      <c r="B171" s="1095" t="s">
        <v>1148</v>
      </c>
      <c r="C171" s="1647">
        <f>IF(ISERROR(VLOOKUP($A171,'I3 TB Data'!$A$19:$H$484,MATCH('O5 Details by Class &amp; Accounts'!$C$18, 'I3 TB Data'!$A$19:$H$19,0),0)), 0, VLOOKUP($A171,'I3 TB Data'!$A$19:$H$484,MATCH('O5 Details by Class &amp; Accounts'!$C$18,'I3 TB Data'!$A$19:$H$19,0),0))</f>
        <v>0</v>
      </c>
      <c r="D171" s="1648"/>
      <c r="E171" s="1647">
        <f t="shared" si="44"/>
        <v>0</v>
      </c>
      <c r="F171" s="1649">
        <f>IF(ISERROR(VLOOKUP($A171, 'E1 Categorization'!A33:E124, MATCH("Customer Component", 'E1 Categorization'!$A$33:$E$33,0), 0)), 0, IF(VLOOKUP($A171, 'E1 Categorization'!A33:E124, MATCH("Customer Component", 'E1 Categorization'!$A$33:$E$33,0), 0)=0, 'O5 Details by Class &amp; Accounts'!$E171, IF(AND(VLOOKUP($A171, 'E1 Categorization'!A33:E124, MATCH("Customer Component", 'E1 Categorization'!$A$33:$E$33,0), 0) &gt;0, VLOOKUP($A171, 'E1 Categorization'!A33:E124, MATCH("Customer Component", 'E1 Categorization'!$A$33:$E$33,0), 0)&lt;1), 'O5 Details by Class &amp; Accounts'!$E171*(1-VLOOKUP($A171, 'E1 Categorization'!A33:E124, MATCH("Customer Component", 'E1 Categorization'!$A$33:$E$33,0), 0)), 0)))</f>
        <v>0</v>
      </c>
      <c r="G171" s="1649">
        <f t="shared" si="45"/>
        <v>0</v>
      </c>
      <c r="H171" s="1321">
        <f t="shared" si="46"/>
        <v>0</v>
      </c>
      <c r="I171" s="1321">
        <f>IF(ISERROR(VLOOKUP(VLOOKUP($A171, 'E4 TB Allocation Details'!$A$18:$L$214, MATCH("Demand ID", 'E4 TB Allocation Details'!$A$18:$L$18, 0),FALSE), 'E2 Allocators'!$B$15:$W$361, MATCH('O5 Details by Class &amp; Accounts'!I$18, 'E2 Allocators'!$B$15:$W$15, 0),FALSE)*$F171), 0, VLOOKUP(VLOOKUP($A171, 'E4 TB Allocation Details'!$A$18:$L$214, MATCH("Demand ID", 'E4 TB Allocation Details'!$A$18:$L$18, 0),FALSE), 'E2 Allocators'!$B$15:$W$361, MATCH('O5 Details by Class &amp; Accounts'!I$18, 'E2 Allocators'!$B$15:$W$15, 0),FALSE)*$F171)</f>
        <v>0</v>
      </c>
      <c r="J171" s="1321">
        <f>IF(ISERROR(VLOOKUP(VLOOKUP($A171, 'E4 TB Allocation Details'!$A$18:$L$214, MATCH("Demand ID", 'E4 TB Allocation Details'!$A$18:$L$18, 0),FALSE), 'E2 Allocators'!$B$15:$W$361, MATCH('O5 Details by Class &amp; Accounts'!J$18, 'E2 Allocators'!$B$15:$W$15, 0),FALSE)*$F171), 0, VLOOKUP(VLOOKUP($A171, 'E4 TB Allocation Details'!$A$18:$L$214, MATCH("Demand ID", 'E4 TB Allocation Details'!$A$18:$L$18, 0),FALSE), 'E2 Allocators'!$B$15:$W$361, MATCH('O5 Details by Class &amp; Accounts'!J$18, 'E2 Allocators'!$B$15:$W$15, 0),FALSE)*$F171)</f>
        <v>0</v>
      </c>
      <c r="K171" s="1321">
        <f>IF(ISERROR(VLOOKUP(VLOOKUP($A171, 'E4 TB Allocation Details'!$A$18:$L$214, MATCH("Demand ID", 'E4 TB Allocation Details'!$A$18:$L$18, 0),FALSE), 'E2 Allocators'!$B$15:$W$361, MATCH('O5 Details by Class &amp; Accounts'!K$18, 'E2 Allocators'!$B$15:$W$15, 0),FALSE)*$F171), 0, VLOOKUP(VLOOKUP($A171, 'E4 TB Allocation Details'!$A$18:$L$214, MATCH("Demand ID", 'E4 TB Allocation Details'!$A$18:$L$18, 0),FALSE), 'E2 Allocators'!$B$15:$W$361, MATCH('O5 Details by Class &amp; Accounts'!K$18, 'E2 Allocators'!$B$15:$W$15, 0),FALSE)*$F171)</f>
        <v>0</v>
      </c>
      <c r="L171" s="1321">
        <f>IF(ISERROR(VLOOKUP(VLOOKUP($A171, 'E4 TB Allocation Details'!$A$18:$L$214, MATCH("Demand ID", 'E4 TB Allocation Details'!$A$18:$L$18, 0),FALSE), 'E2 Allocators'!$B$15:$W$361, MATCH('O5 Details by Class &amp; Accounts'!L$18, 'E2 Allocators'!$B$15:$W$15, 0),FALSE)*$F171), 0, VLOOKUP(VLOOKUP($A171, 'E4 TB Allocation Details'!$A$18:$L$214, MATCH("Demand ID", 'E4 TB Allocation Details'!$A$18:$L$18, 0),FALSE), 'E2 Allocators'!$B$15:$W$361, MATCH('O5 Details by Class &amp; Accounts'!L$18, 'E2 Allocators'!$B$15:$W$15, 0),FALSE)*$F171)</f>
        <v>0</v>
      </c>
      <c r="M171" s="1321">
        <f>IF(ISERROR(VLOOKUP(VLOOKUP($A171, 'E4 TB Allocation Details'!$A$18:$L$214, MATCH("Demand ID", 'E4 TB Allocation Details'!$A$18:$L$18, 0),FALSE), 'E2 Allocators'!$B$15:$W$361, MATCH('O5 Details by Class &amp; Accounts'!M$18, 'E2 Allocators'!$B$15:$W$15, 0),FALSE)*$F171), 0, VLOOKUP(VLOOKUP($A171, 'E4 TB Allocation Details'!$A$18:$L$214, MATCH("Demand ID", 'E4 TB Allocation Details'!$A$18:$L$18, 0),FALSE), 'E2 Allocators'!$B$15:$W$361, MATCH('O5 Details by Class &amp; Accounts'!M$18, 'E2 Allocators'!$B$15:$W$15, 0),FALSE)*$F171)</f>
        <v>0</v>
      </c>
      <c r="N171" s="1321">
        <f>IF(ISERROR(VLOOKUP(VLOOKUP($A171, 'E4 TB Allocation Details'!$A$18:$L$214, MATCH("Demand ID", 'E4 TB Allocation Details'!$A$18:$L$18, 0),FALSE), 'E2 Allocators'!$B$15:$W$361, MATCH('O5 Details by Class &amp; Accounts'!N$18, 'E2 Allocators'!$B$15:$W$15, 0),FALSE)*$F171), 0, VLOOKUP(VLOOKUP($A171, 'E4 TB Allocation Details'!$A$18:$L$214, MATCH("Demand ID", 'E4 TB Allocation Details'!$A$18:$L$18, 0),FALSE), 'E2 Allocators'!$B$15:$W$361, MATCH('O5 Details by Class &amp; Accounts'!N$18, 'E2 Allocators'!$B$15:$W$15, 0),FALSE)*$F171)</f>
        <v>0</v>
      </c>
      <c r="O171" s="1321">
        <f>IF(ISERROR(VLOOKUP(VLOOKUP($A171, 'E4 TB Allocation Details'!$A$18:$L$214, MATCH("Demand ID", 'E4 TB Allocation Details'!$A$18:$L$18, 0),FALSE), 'E2 Allocators'!$B$15:$W$361, MATCH('O5 Details by Class &amp; Accounts'!O$18, 'E2 Allocators'!$B$15:$W$15, 0),FALSE)*$F171), 0, VLOOKUP(VLOOKUP($A171, 'E4 TB Allocation Details'!$A$18:$L$214, MATCH("Demand ID", 'E4 TB Allocation Details'!$A$18:$L$18, 0),FALSE), 'E2 Allocators'!$B$15:$W$361, MATCH('O5 Details by Class &amp; Accounts'!O$18, 'E2 Allocators'!$B$15:$W$15, 0),FALSE)*$F171)</f>
        <v>0</v>
      </c>
      <c r="P171" s="1321">
        <f>IF(ISERROR(VLOOKUP(VLOOKUP($A171, 'E4 TB Allocation Details'!$A$18:$L$214, MATCH("Demand ID", 'E4 TB Allocation Details'!$A$18:$L$18, 0),FALSE), 'E2 Allocators'!$B$15:$W$361, MATCH('O5 Details by Class &amp; Accounts'!P$18, 'E2 Allocators'!$B$15:$W$15, 0),FALSE)*$F171), 0, VLOOKUP(VLOOKUP($A171, 'E4 TB Allocation Details'!$A$18:$L$214, MATCH("Demand ID", 'E4 TB Allocation Details'!$A$18:$L$18, 0),FALSE), 'E2 Allocators'!$B$15:$W$361, MATCH('O5 Details by Class &amp; Accounts'!P$18, 'E2 Allocators'!$B$15:$W$15, 0),FALSE)*$F171)</f>
        <v>0</v>
      </c>
      <c r="Q171" s="1321">
        <f>IF(ISERROR(VLOOKUP(VLOOKUP($A171, 'E4 TB Allocation Details'!$A$18:$L$214, MATCH("Demand ID", 'E4 TB Allocation Details'!$A$18:$L$18, 0),FALSE), 'E2 Allocators'!$B$15:$W$361, MATCH('O5 Details by Class &amp; Accounts'!Q$18, 'E2 Allocators'!$B$15:$W$15, 0),FALSE)*$F171), 0, VLOOKUP(VLOOKUP($A171, 'E4 TB Allocation Details'!$A$18:$L$214, MATCH("Demand ID", 'E4 TB Allocation Details'!$A$18:$L$18, 0),FALSE), 'E2 Allocators'!$B$15:$W$361, MATCH('O5 Details by Class &amp; Accounts'!Q$18, 'E2 Allocators'!$B$15:$W$15, 0),FALSE)*$F171)</f>
        <v>0</v>
      </c>
      <c r="R171" s="1321">
        <f>IF(ISERROR(VLOOKUP(VLOOKUP($A171, 'E4 TB Allocation Details'!$A$18:$L$214, MATCH("Demand ID", 'E4 TB Allocation Details'!$A$18:$L$18, 0),FALSE), 'E2 Allocators'!$B$15:$W$361, MATCH('O5 Details by Class &amp; Accounts'!R$18, 'E2 Allocators'!$B$15:$W$15, 0),FALSE)*$F171), 0, VLOOKUP(VLOOKUP($A171, 'E4 TB Allocation Details'!$A$18:$L$214, MATCH("Demand ID", 'E4 TB Allocation Details'!$A$18:$L$18, 0),FALSE), 'E2 Allocators'!$B$15:$W$361, MATCH('O5 Details by Class &amp; Accounts'!R$18, 'E2 Allocators'!$B$15:$W$15, 0),FALSE)*$F171)</f>
        <v>0</v>
      </c>
      <c r="S171" s="1321">
        <f>IF(ISERROR(VLOOKUP(VLOOKUP($A171, 'E4 TB Allocation Details'!$A$18:$L$214, MATCH("Demand ID", 'E4 TB Allocation Details'!$A$18:$L$18, 0),FALSE), 'E2 Allocators'!$B$15:$W$361, MATCH('O5 Details by Class &amp; Accounts'!S$18, 'E2 Allocators'!$B$15:$W$15, 0),FALSE)*$F171), 0, VLOOKUP(VLOOKUP($A171, 'E4 TB Allocation Details'!$A$18:$L$214, MATCH("Demand ID", 'E4 TB Allocation Details'!$A$18:$L$18, 0),FALSE), 'E2 Allocators'!$B$15:$W$361, MATCH('O5 Details by Class &amp; Accounts'!S$18, 'E2 Allocators'!$B$15:$W$15, 0),FALSE)*$F171)</f>
        <v>0</v>
      </c>
      <c r="T171" s="1321">
        <f>IF(ISERROR(VLOOKUP(VLOOKUP($A171, 'E4 TB Allocation Details'!$A$18:$L$214, MATCH("Demand ID", 'E4 TB Allocation Details'!$A$18:$L$18, 0),FALSE), 'E2 Allocators'!$B$15:$W$361, MATCH('O5 Details by Class &amp; Accounts'!T$18, 'E2 Allocators'!$B$15:$W$15, 0),FALSE)*$F171), 0, VLOOKUP(VLOOKUP($A171, 'E4 TB Allocation Details'!$A$18:$L$214, MATCH("Demand ID", 'E4 TB Allocation Details'!$A$18:$L$18, 0),FALSE), 'E2 Allocators'!$B$15:$W$361, MATCH('O5 Details by Class &amp; Accounts'!T$18, 'E2 Allocators'!$B$15:$W$15, 0),FALSE)*$F171)</f>
        <v>0</v>
      </c>
      <c r="U171" s="1321">
        <f>IF(ISERROR(VLOOKUP(VLOOKUP($A171, 'E4 TB Allocation Details'!$A$18:$L$214, MATCH("Demand ID", 'E4 TB Allocation Details'!$A$18:$L$18, 0),FALSE), 'E2 Allocators'!$B$15:$W$361, MATCH('O5 Details by Class &amp; Accounts'!U$18, 'E2 Allocators'!$B$15:$W$15, 0),FALSE)*$F171), 0, VLOOKUP(VLOOKUP($A171, 'E4 TB Allocation Details'!$A$18:$L$214, MATCH("Demand ID", 'E4 TB Allocation Details'!$A$18:$L$18, 0),FALSE), 'E2 Allocators'!$B$15:$W$361, MATCH('O5 Details by Class &amp; Accounts'!U$18, 'E2 Allocators'!$B$15:$W$15, 0),FALSE)*$F171)</f>
        <v>0</v>
      </c>
      <c r="V171" s="1321">
        <f>IF(ISERROR(VLOOKUP(VLOOKUP($A171, 'E4 TB Allocation Details'!$A$18:$L$214, MATCH("Demand ID", 'E4 TB Allocation Details'!$A$18:$L$18, 0),FALSE), 'E2 Allocators'!$B$15:$W$361, MATCH('O5 Details by Class &amp; Accounts'!V$18, 'E2 Allocators'!$B$15:$W$15, 0),FALSE)*$F171), 0, VLOOKUP(VLOOKUP($A171, 'E4 TB Allocation Details'!$A$18:$L$214, MATCH("Demand ID", 'E4 TB Allocation Details'!$A$18:$L$18, 0),FALSE), 'E2 Allocators'!$B$15:$W$361, MATCH('O5 Details by Class &amp; Accounts'!V$18, 'E2 Allocators'!$B$15:$W$15, 0),FALSE)*$F171)</f>
        <v>0</v>
      </c>
      <c r="W171" s="1321">
        <f>IF(ISERROR(VLOOKUP(VLOOKUP($A171, 'E4 TB Allocation Details'!$A$18:$L$214, MATCH("Demand ID", 'E4 TB Allocation Details'!$A$18:$L$18, 0),FALSE), 'E2 Allocators'!$B$15:$W$361, MATCH('O5 Details by Class &amp; Accounts'!W$18, 'E2 Allocators'!$B$15:$W$15, 0),FALSE)*$F171), 0, VLOOKUP(VLOOKUP($A171, 'E4 TB Allocation Details'!$A$18:$L$214, MATCH("Demand ID", 'E4 TB Allocation Details'!$A$18:$L$18, 0),FALSE), 'E2 Allocators'!$B$15:$W$361, MATCH('O5 Details by Class &amp; Accounts'!W$18, 'E2 Allocators'!$B$15:$W$15, 0),FALSE)*$F171)</f>
        <v>0</v>
      </c>
      <c r="X171" s="1321">
        <f>IF(ISERROR(VLOOKUP(VLOOKUP($A171, 'E4 TB Allocation Details'!$A$18:$L$214, MATCH("Demand ID", 'E4 TB Allocation Details'!$A$18:$L$18, 0),FALSE), 'E2 Allocators'!$B$15:$W$361, MATCH('O5 Details by Class &amp; Accounts'!X$18, 'E2 Allocators'!$B$15:$W$15, 0),FALSE)*$F171), 0, VLOOKUP(VLOOKUP($A171, 'E4 TB Allocation Details'!$A$18:$L$214, MATCH("Demand ID", 'E4 TB Allocation Details'!$A$18:$L$18, 0),FALSE), 'E2 Allocators'!$B$15:$W$361, MATCH('O5 Details by Class &amp; Accounts'!X$18, 'E2 Allocators'!$B$15:$W$15, 0),FALSE)*$F171)</f>
        <v>0</v>
      </c>
      <c r="Y171" s="1321">
        <f>IF(ISERROR(VLOOKUP(VLOOKUP($A171, 'E4 TB Allocation Details'!$A$18:$L$214, MATCH("Demand ID", 'E4 TB Allocation Details'!$A$18:$L$18, 0),FALSE), 'E2 Allocators'!$B$15:$W$361, MATCH('O5 Details by Class &amp; Accounts'!Y$18, 'E2 Allocators'!$B$15:$W$15, 0),FALSE)*$F171), 0, VLOOKUP(VLOOKUP($A171, 'E4 TB Allocation Details'!$A$18:$L$214, MATCH("Demand ID", 'E4 TB Allocation Details'!$A$18:$L$18, 0),FALSE), 'E2 Allocators'!$B$15:$W$361, MATCH('O5 Details by Class &amp; Accounts'!Y$18, 'E2 Allocators'!$B$15:$W$15, 0),FALSE)*$F171)</f>
        <v>0</v>
      </c>
      <c r="Z171" s="1321">
        <f>IF(ISERROR(VLOOKUP(VLOOKUP($A171, 'E4 TB Allocation Details'!$A$18:$L$214, MATCH("Demand ID", 'E4 TB Allocation Details'!$A$18:$L$18, 0),FALSE), 'E2 Allocators'!$B$15:$W$361, MATCH('O5 Details by Class &amp; Accounts'!Z$18, 'E2 Allocators'!$B$15:$W$15, 0),FALSE)*$F171), 0, VLOOKUP(VLOOKUP($A171, 'E4 TB Allocation Details'!$A$18:$L$214, MATCH("Demand ID", 'E4 TB Allocation Details'!$A$18:$L$18, 0),FALSE), 'E2 Allocators'!$B$15:$W$361, MATCH('O5 Details by Class &amp; Accounts'!Z$18, 'E2 Allocators'!$B$15:$W$15, 0),FALSE)*$F171)</f>
        <v>0</v>
      </c>
      <c r="AA171" s="1321">
        <f>IF(ISERROR(VLOOKUP(VLOOKUP($A171, 'E4 TB Allocation Details'!$A$18:$L$214, MATCH("Demand ID", 'E4 TB Allocation Details'!$A$18:$L$18, 0),FALSE), 'E2 Allocators'!$B$15:$W$361, MATCH('O5 Details by Class &amp; Accounts'!AA$18, 'E2 Allocators'!$B$15:$W$15, 0),FALSE)*$F171), 0, VLOOKUP(VLOOKUP($A171, 'E4 TB Allocation Details'!$A$18:$L$214, MATCH("Demand ID", 'E4 TB Allocation Details'!$A$18:$L$18, 0),FALSE), 'E2 Allocators'!$B$15:$W$361, MATCH('O5 Details by Class &amp; Accounts'!AA$18, 'E2 Allocators'!$B$15:$W$15, 0),FALSE)*$F171)</f>
        <v>0</v>
      </c>
      <c r="AB171" s="1321">
        <f>IF(ISERROR(VLOOKUP(VLOOKUP($A171, 'E4 TB Allocation Details'!$A$18:$L$214, MATCH("Demand ID", 'E4 TB Allocation Details'!$A$18:$L$18, 0),FALSE), 'E2 Allocators'!$B$15:$W$361, MATCH('O5 Details by Class &amp; Accounts'!AB$18, 'E2 Allocators'!$B$15:$W$15, 0),FALSE)*$F171), 0, VLOOKUP(VLOOKUP($A171, 'E4 TB Allocation Details'!$A$18:$L$214, MATCH("Demand ID", 'E4 TB Allocation Details'!$A$18:$L$18, 0),FALSE), 'E2 Allocators'!$B$15:$W$361, MATCH('O5 Details by Class &amp; Accounts'!AB$18, 'E2 Allocators'!$B$15:$W$15, 0),FALSE)*$F171)</f>
        <v>0</v>
      </c>
      <c r="AC171" s="1321">
        <f t="shared" si="47"/>
        <v>0</v>
      </c>
      <c r="AD171" s="1321">
        <f>IF(ISERROR(VLOOKUP(VLOOKUP($A171, 'E4 TB Allocation Details'!$A$18:$L$214, MATCH("Customer ID", 'E4 TB Allocation Details'!$A$18:$L$18, 0),FALSE), 'E2 Allocators'!$B$15:$W$361, MATCH('O5 Details by Class &amp; Accounts'!AD$18, 'E2 Allocators'!$B$15:$W$15, 0),FALSE)*$G171), 0, VLOOKUP(VLOOKUP($A171, 'E4 TB Allocation Details'!$A$18:$L$214, MATCH("Customer ID", 'E4 TB Allocation Details'!$A$18:$L$18, 0),FALSE), 'E2 Allocators'!$B$15:$W$361, MATCH('O5 Details by Class &amp; Accounts'!AD$18, 'E2 Allocators'!$B$15:$W$15, 0),FALSE)*$G171)</f>
        <v>0</v>
      </c>
      <c r="AE171" s="1321">
        <f>IF(ISERROR(VLOOKUP(VLOOKUP($A171, 'E4 TB Allocation Details'!$A$18:$L$214, MATCH("Customer ID", 'E4 TB Allocation Details'!$A$18:$L$18, 0),FALSE), 'E2 Allocators'!$B$15:$W$361, MATCH('O5 Details by Class &amp; Accounts'!AE$18, 'E2 Allocators'!$B$15:$W$15, 0),FALSE)*$G171), 0, VLOOKUP(VLOOKUP($A171, 'E4 TB Allocation Details'!$A$18:$L$214, MATCH("Customer ID", 'E4 TB Allocation Details'!$A$18:$L$18, 0),FALSE), 'E2 Allocators'!$B$15:$W$361, MATCH('O5 Details by Class &amp; Accounts'!AE$18, 'E2 Allocators'!$B$15:$W$15, 0),FALSE)*$G171)</f>
        <v>0</v>
      </c>
      <c r="AF171" s="1321">
        <f>IF(ISERROR(VLOOKUP(VLOOKUP($A171, 'E4 TB Allocation Details'!$A$18:$L$214, MATCH("Customer ID", 'E4 TB Allocation Details'!$A$18:$L$18, 0),FALSE), 'E2 Allocators'!$B$15:$W$361, MATCH('O5 Details by Class &amp; Accounts'!AF$18, 'E2 Allocators'!$B$15:$W$15, 0),FALSE)*$G171), 0, VLOOKUP(VLOOKUP($A171, 'E4 TB Allocation Details'!$A$18:$L$214, MATCH("Customer ID", 'E4 TB Allocation Details'!$A$18:$L$18, 0),FALSE), 'E2 Allocators'!$B$15:$W$361, MATCH('O5 Details by Class &amp; Accounts'!AF$18, 'E2 Allocators'!$B$15:$W$15, 0),FALSE)*$G171)</f>
        <v>0</v>
      </c>
      <c r="AG171" s="1321">
        <f>IF(ISERROR(VLOOKUP(VLOOKUP($A171, 'E4 TB Allocation Details'!$A$18:$L$214, MATCH("Customer ID", 'E4 TB Allocation Details'!$A$18:$L$18, 0),FALSE), 'E2 Allocators'!$B$15:$W$361, MATCH('O5 Details by Class &amp; Accounts'!AG$18, 'E2 Allocators'!$B$15:$W$15, 0),FALSE)*$G171), 0, VLOOKUP(VLOOKUP($A171, 'E4 TB Allocation Details'!$A$18:$L$214, MATCH("Customer ID", 'E4 TB Allocation Details'!$A$18:$L$18, 0),FALSE), 'E2 Allocators'!$B$15:$W$361, MATCH('O5 Details by Class &amp; Accounts'!AG$18, 'E2 Allocators'!$B$15:$W$15, 0),FALSE)*$G171)</f>
        <v>0</v>
      </c>
      <c r="AH171" s="1321">
        <f>IF(ISERROR(VLOOKUP(VLOOKUP($A171, 'E4 TB Allocation Details'!$A$18:$L$214, MATCH("Customer ID", 'E4 TB Allocation Details'!$A$18:$L$18, 0),FALSE), 'E2 Allocators'!$B$15:$W$361, MATCH('O5 Details by Class &amp; Accounts'!AH$18, 'E2 Allocators'!$B$15:$W$15, 0),FALSE)*$G171), 0, VLOOKUP(VLOOKUP($A171, 'E4 TB Allocation Details'!$A$18:$L$214, MATCH("Customer ID", 'E4 TB Allocation Details'!$A$18:$L$18, 0),FALSE), 'E2 Allocators'!$B$15:$W$361, MATCH('O5 Details by Class &amp; Accounts'!AH$18, 'E2 Allocators'!$B$15:$W$15, 0),FALSE)*$G171)</f>
        <v>0</v>
      </c>
      <c r="AI171" s="1321">
        <f>IF(ISERROR(VLOOKUP(VLOOKUP($A171, 'E4 TB Allocation Details'!$A$18:$L$214, MATCH("Customer ID", 'E4 TB Allocation Details'!$A$18:$L$18, 0),FALSE), 'E2 Allocators'!$B$15:$W$361, MATCH('O5 Details by Class &amp; Accounts'!AI$18, 'E2 Allocators'!$B$15:$W$15, 0),FALSE)*$G171), 0, VLOOKUP(VLOOKUP($A171, 'E4 TB Allocation Details'!$A$18:$L$214, MATCH("Customer ID", 'E4 TB Allocation Details'!$A$18:$L$18, 0),FALSE), 'E2 Allocators'!$B$15:$W$361, MATCH('O5 Details by Class &amp; Accounts'!AI$18, 'E2 Allocators'!$B$15:$W$15, 0),FALSE)*$G171)</f>
        <v>0</v>
      </c>
      <c r="AJ171" s="1321">
        <f>IF(ISERROR(VLOOKUP(VLOOKUP($A171, 'E4 TB Allocation Details'!$A$18:$L$214, MATCH("Customer ID", 'E4 TB Allocation Details'!$A$18:$L$18, 0),FALSE), 'E2 Allocators'!$B$15:$W$361, MATCH('O5 Details by Class &amp; Accounts'!AJ$18, 'E2 Allocators'!$B$15:$W$15, 0),FALSE)*$G171), 0, VLOOKUP(VLOOKUP($A171, 'E4 TB Allocation Details'!$A$18:$L$214, MATCH("Customer ID", 'E4 TB Allocation Details'!$A$18:$L$18, 0),FALSE), 'E2 Allocators'!$B$15:$W$361, MATCH('O5 Details by Class &amp; Accounts'!AJ$18, 'E2 Allocators'!$B$15:$W$15, 0),FALSE)*$G171)</f>
        <v>0</v>
      </c>
      <c r="AK171" s="1321">
        <f>IF(ISERROR(VLOOKUP(VLOOKUP($A171, 'E4 TB Allocation Details'!$A$18:$L$214, MATCH("Customer ID", 'E4 TB Allocation Details'!$A$18:$L$18, 0),FALSE), 'E2 Allocators'!$B$15:$W$361, MATCH('O5 Details by Class &amp; Accounts'!AK$18, 'E2 Allocators'!$B$15:$W$15, 0),FALSE)*$G171), 0, VLOOKUP(VLOOKUP($A171, 'E4 TB Allocation Details'!$A$18:$L$214, MATCH("Customer ID", 'E4 TB Allocation Details'!$A$18:$L$18, 0),FALSE), 'E2 Allocators'!$B$15:$W$361, MATCH('O5 Details by Class &amp; Accounts'!AK$18, 'E2 Allocators'!$B$15:$W$15, 0),FALSE)*$G171)</f>
        <v>0</v>
      </c>
      <c r="AL171" s="1321">
        <f>IF(ISERROR(VLOOKUP(VLOOKUP($A171, 'E4 TB Allocation Details'!$A$18:$L$214, MATCH("Customer ID", 'E4 TB Allocation Details'!$A$18:$L$18, 0),FALSE), 'E2 Allocators'!$B$15:$W$361, MATCH('O5 Details by Class &amp; Accounts'!AL$18, 'E2 Allocators'!$B$15:$W$15, 0),FALSE)*$G171), 0, VLOOKUP(VLOOKUP($A171, 'E4 TB Allocation Details'!$A$18:$L$214, MATCH("Customer ID", 'E4 TB Allocation Details'!$A$18:$L$18, 0),FALSE), 'E2 Allocators'!$B$15:$W$361, MATCH('O5 Details by Class &amp; Accounts'!AL$18, 'E2 Allocators'!$B$15:$W$15, 0),FALSE)*$G171)</f>
        <v>0</v>
      </c>
      <c r="AM171" s="1321">
        <f>IF(ISERROR(VLOOKUP(VLOOKUP($A171, 'E4 TB Allocation Details'!$A$18:$L$214, MATCH("Customer ID", 'E4 TB Allocation Details'!$A$18:$L$18, 0),FALSE), 'E2 Allocators'!$B$15:$W$361, MATCH('O5 Details by Class &amp; Accounts'!AM$18, 'E2 Allocators'!$B$15:$W$15, 0),FALSE)*$G171), 0, VLOOKUP(VLOOKUP($A171, 'E4 TB Allocation Details'!$A$18:$L$214, MATCH("Customer ID", 'E4 TB Allocation Details'!$A$18:$L$18, 0),FALSE), 'E2 Allocators'!$B$15:$W$361, MATCH('O5 Details by Class &amp; Accounts'!AM$18, 'E2 Allocators'!$B$15:$W$15, 0),FALSE)*$G171)</f>
        <v>0</v>
      </c>
      <c r="AN171" s="1321">
        <f>IF(ISERROR(VLOOKUP(VLOOKUP($A171, 'E4 TB Allocation Details'!$A$18:$L$214, MATCH("Customer ID", 'E4 TB Allocation Details'!$A$18:$L$18, 0),FALSE), 'E2 Allocators'!$B$15:$W$361, MATCH('O5 Details by Class &amp; Accounts'!AN$18, 'E2 Allocators'!$B$15:$W$15, 0),FALSE)*$G171), 0, VLOOKUP(VLOOKUP($A171, 'E4 TB Allocation Details'!$A$18:$L$214, MATCH("Customer ID", 'E4 TB Allocation Details'!$A$18:$L$18, 0),FALSE), 'E2 Allocators'!$B$15:$W$361, MATCH('O5 Details by Class &amp; Accounts'!AN$18, 'E2 Allocators'!$B$15:$W$15, 0),FALSE)*$G171)</f>
        <v>0</v>
      </c>
      <c r="AO171" s="1321">
        <f>IF(ISERROR(VLOOKUP(VLOOKUP($A171, 'E4 TB Allocation Details'!$A$18:$L$214, MATCH("Customer ID", 'E4 TB Allocation Details'!$A$18:$L$18, 0),FALSE), 'E2 Allocators'!$B$15:$W$361, MATCH('O5 Details by Class &amp; Accounts'!AO$18, 'E2 Allocators'!$B$15:$W$15, 0),FALSE)*$G171), 0, VLOOKUP(VLOOKUP($A171, 'E4 TB Allocation Details'!$A$18:$L$214, MATCH("Customer ID", 'E4 TB Allocation Details'!$A$18:$L$18, 0),FALSE), 'E2 Allocators'!$B$15:$W$361, MATCH('O5 Details by Class &amp; Accounts'!AO$18, 'E2 Allocators'!$B$15:$W$15, 0),FALSE)*$G171)</f>
        <v>0</v>
      </c>
      <c r="AP171" s="1321">
        <f>IF(ISERROR(VLOOKUP(VLOOKUP($A171, 'E4 TB Allocation Details'!$A$18:$L$214, MATCH("Customer ID", 'E4 TB Allocation Details'!$A$18:$L$18, 0),FALSE), 'E2 Allocators'!$B$15:$W$361, MATCH('O5 Details by Class &amp; Accounts'!AP$18, 'E2 Allocators'!$B$15:$W$15, 0),FALSE)*$G171), 0, VLOOKUP(VLOOKUP($A171, 'E4 TB Allocation Details'!$A$18:$L$214, MATCH("Customer ID", 'E4 TB Allocation Details'!$A$18:$L$18, 0),FALSE), 'E2 Allocators'!$B$15:$W$361, MATCH('O5 Details by Class &amp; Accounts'!AP$18, 'E2 Allocators'!$B$15:$W$15, 0),FALSE)*$G171)</f>
        <v>0</v>
      </c>
      <c r="AQ171" s="1321">
        <f>IF(ISERROR(VLOOKUP(VLOOKUP($A171, 'E4 TB Allocation Details'!$A$18:$L$214, MATCH("Customer ID", 'E4 TB Allocation Details'!$A$18:$L$18, 0),FALSE), 'E2 Allocators'!$B$15:$W$361, MATCH('O5 Details by Class &amp; Accounts'!AQ$18, 'E2 Allocators'!$B$15:$W$15, 0),FALSE)*$G171), 0, VLOOKUP(VLOOKUP($A171, 'E4 TB Allocation Details'!$A$18:$L$214, MATCH("Customer ID", 'E4 TB Allocation Details'!$A$18:$L$18, 0),FALSE), 'E2 Allocators'!$B$15:$W$361, MATCH('O5 Details by Class &amp; Accounts'!AQ$18, 'E2 Allocators'!$B$15:$W$15, 0),FALSE)*$G171)</f>
        <v>0</v>
      </c>
      <c r="AR171" s="1321">
        <f>IF(ISERROR(VLOOKUP(VLOOKUP($A171, 'E4 TB Allocation Details'!$A$18:$L$214, MATCH("Customer ID", 'E4 TB Allocation Details'!$A$18:$L$18, 0),FALSE), 'E2 Allocators'!$B$15:$W$361, MATCH('O5 Details by Class &amp; Accounts'!AR$18, 'E2 Allocators'!$B$15:$W$15, 0),FALSE)*$G171), 0, VLOOKUP(VLOOKUP($A171, 'E4 TB Allocation Details'!$A$18:$L$214, MATCH("Customer ID", 'E4 TB Allocation Details'!$A$18:$L$18, 0),FALSE), 'E2 Allocators'!$B$15:$W$361, MATCH('O5 Details by Class &amp; Accounts'!AR$18, 'E2 Allocators'!$B$15:$W$15, 0),FALSE)*$G171)</f>
        <v>0</v>
      </c>
      <c r="AS171" s="1321">
        <f>IF(ISERROR(VLOOKUP(VLOOKUP($A171, 'E4 TB Allocation Details'!$A$18:$L$214, MATCH("Customer ID", 'E4 TB Allocation Details'!$A$18:$L$18, 0),FALSE), 'E2 Allocators'!$B$15:$W$361, MATCH('O5 Details by Class &amp; Accounts'!AS$18, 'E2 Allocators'!$B$15:$W$15, 0),FALSE)*$G171), 0, VLOOKUP(VLOOKUP($A171, 'E4 TB Allocation Details'!$A$18:$L$214, MATCH("Customer ID", 'E4 TB Allocation Details'!$A$18:$L$18, 0),FALSE), 'E2 Allocators'!$B$15:$W$361, MATCH('O5 Details by Class &amp; Accounts'!AS$18, 'E2 Allocators'!$B$15:$W$15, 0),FALSE)*$G171)</f>
        <v>0</v>
      </c>
      <c r="AT171" s="1321">
        <f>IF(ISERROR(VLOOKUP(VLOOKUP($A171, 'E4 TB Allocation Details'!$A$18:$L$214, MATCH("Customer ID", 'E4 TB Allocation Details'!$A$18:$L$18, 0),FALSE), 'E2 Allocators'!$B$15:$W$361, MATCH('O5 Details by Class &amp; Accounts'!AT$18, 'E2 Allocators'!$B$15:$W$15, 0),FALSE)*$G171), 0, VLOOKUP(VLOOKUP($A171, 'E4 TB Allocation Details'!$A$18:$L$214, MATCH("Customer ID", 'E4 TB Allocation Details'!$A$18:$L$18, 0),FALSE), 'E2 Allocators'!$B$15:$W$361, MATCH('O5 Details by Class &amp; Accounts'!AT$18, 'E2 Allocators'!$B$15:$W$15, 0),FALSE)*$G171)</f>
        <v>0</v>
      </c>
      <c r="AU171" s="1321">
        <f>IF(ISERROR(VLOOKUP(VLOOKUP($A171, 'E4 TB Allocation Details'!$A$18:$L$214, MATCH("Customer ID", 'E4 TB Allocation Details'!$A$18:$L$18, 0),FALSE), 'E2 Allocators'!$B$15:$W$361, MATCH('O5 Details by Class &amp; Accounts'!AU$18, 'E2 Allocators'!$B$15:$W$15, 0),FALSE)*$G171), 0, VLOOKUP(VLOOKUP($A171, 'E4 TB Allocation Details'!$A$18:$L$214, MATCH("Customer ID", 'E4 TB Allocation Details'!$A$18:$L$18, 0),FALSE), 'E2 Allocators'!$B$15:$W$361, MATCH('O5 Details by Class &amp; Accounts'!AU$18, 'E2 Allocators'!$B$15:$W$15, 0),FALSE)*$G171)</f>
        <v>0</v>
      </c>
      <c r="AV171" s="1321">
        <f>IF(ISERROR(VLOOKUP(VLOOKUP($A171, 'E4 TB Allocation Details'!$A$18:$L$214, MATCH("Customer ID", 'E4 TB Allocation Details'!$A$18:$L$18, 0),FALSE), 'E2 Allocators'!$B$15:$W$361, MATCH('O5 Details by Class &amp; Accounts'!AV$18, 'E2 Allocators'!$B$15:$W$15, 0),FALSE)*$G171), 0, VLOOKUP(VLOOKUP($A171, 'E4 TB Allocation Details'!$A$18:$L$214, MATCH("Customer ID", 'E4 TB Allocation Details'!$A$18:$L$18, 0),FALSE), 'E2 Allocators'!$B$15:$W$361, MATCH('O5 Details by Class &amp; Accounts'!AV$18, 'E2 Allocators'!$B$15:$W$15, 0),FALSE)*$G171)</f>
        <v>0</v>
      </c>
      <c r="AW171" s="1321">
        <f>IF(ISERROR(VLOOKUP(VLOOKUP($A171, 'E4 TB Allocation Details'!$A$18:$L$214, MATCH("Customer ID", 'E4 TB Allocation Details'!$A$18:$L$18, 0),FALSE), 'E2 Allocators'!$B$15:$W$361, MATCH('O5 Details by Class &amp; Accounts'!AW$18, 'E2 Allocators'!$B$15:$W$15, 0),FALSE)*$G171), 0, VLOOKUP(VLOOKUP($A171, 'E4 TB Allocation Details'!$A$18:$L$214, MATCH("Customer ID", 'E4 TB Allocation Details'!$A$18:$L$18, 0),FALSE), 'E2 Allocators'!$B$15:$W$361, MATCH('O5 Details by Class &amp; Accounts'!AW$18, 'E2 Allocators'!$B$15:$W$15, 0),FALSE)*$G171)</f>
        <v>0</v>
      </c>
      <c r="AX171" s="1321">
        <f t="shared" si="51"/>
        <v>0</v>
      </c>
      <c r="AY171" s="1321">
        <f>IF(ISERROR(VLOOKUP(VLOOKUP($A171, 'E4 TB Allocation Details'!$A$18:$L$214, MATCH("Misc ID", 'E4 TB Allocation Details'!$A$18:$L$18, 0),FALSE), 'E2 Allocators'!$B$15:$W$361, MATCH('O5 Details by Class &amp; Accounts'!AY$18, 'E2 Allocators'!$B$15:$W$15, 0),FALSE)*$E171), 0, VLOOKUP(VLOOKUP($A171, 'E4 TB Allocation Details'!$A$18:$L$214, MATCH("Misc ID", 'E4 TB Allocation Details'!$A$18:$L$18, 0),FALSE), 'E2 Allocators'!$B$15:$W$361, MATCH('O5 Details by Class &amp; Accounts'!AY$18, 'E2 Allocators'!$B$15:$W$15, 0),FALSE)*$E171)</f>
        <v>0</v>
      </c>
      <c r="AZ171" s="1321">
        <f>IF(ISERROR(VLOOKUP(VLOOKUP($A171, 'E4 TB Allocation Details'!$A$18:$L$214, MATCH("Misc ID", 'E4 TB Allocation Details'!$A$18:$L$18, 0),FALSE), 'E2 Allocators'!$B$15:$W$361, MATCH('O5 Details by Class &amp; Accounts'!AZ$18, 'E2 Allocators'!$B$15:$W$15, 0),FALSE)*$E171), 0, VLOOKUP(VLOOKUP($A171, 'E4 TB Allocation Details'!$A$18:$L$214, MATCH("Misc ID", 'E4 TB Allocation Details'!$A$18:$L$18, 0),FALSE), 'E2 Allocators'!$B$15:$W$361, MATCH('O5 Details by Class &amp; Accounts'!AZ$18, 'E2 Allocators'!$B$15:$W$15, 0),FALSE)*$E171)</f>
        <v>0</v>
      </c>
      <c r="BA171" s="1321">
        <f>IF(ISERROR(VLOOKUP(VLOOKUP($A171, 'E4 TB Allocation Details'!$A$18:$L$214, MATCH("Misc ID", 'E4 TB Allocation Details'!$A$18:$L$18, 0),FALSE), 'E2 Allocators'!$B$15:$W$361, MATCH('O5 Details by Class &amp; Accounts'!BA$18, 'E2 Allocators'!$B$15:$W$15, 0),FALSE)*$E171), 0, VLOOKUP(VLOOKUP($A171, 'E4 TB Allocation Details'!$A$18:$L$214, MATCH("Misc ID", 'E4 TB Allocation Details'!$A$18:$L$18, 0),FALSE), 'E2 Allocators'!$B$15:$W$361, MATCH('O5 Details by Class &amp; Accounts'!BA$18, 'E2 Allocators'!$B$15:$W$15, 0),FALSE)*$E171)</f>
        <v>0</v>
      </c>
      <c r="BB171" s="1321">
        <f>IF(ISERROR(VLOOKUP(VLOOKUP($A171, 'E4 TB Allocation Details'!$A$18:$L$214, MATCH("Misc ID", 'E4 TB Allocation Details'!$A$18:$L$18, 0),FALSE), 'E2 Allocators'!$B$15:$W$361, MATCH('O5 Details by Class &amp; Accounts'!BB$18, 'E2 Allocators'!$B$15:$W$15, 0),FALSE)*$E171), 0, VLOOKUP(VLOOKUP($A171, 'E4 TB Allocation Details'!$A$18:$L$214, MATCH("Misc ID", 'E4 TB Allocation Details'!$A$18:$L$18, 0),FALSE), 'E2 Allocators'!$B$15:$W$361, MATCH('O5 Details by Class &amp; Accounts'!BB$18, 'E2 Allocators'!$B$15:$W$15, 0),FALSE)*$E171)</f>
        <v>0</v>
      </c>
      <c r="BC171" s="1321">
        <f>IF(ISERROR(VLOOKUP(VLOOKUP($A171, 'E4 TB Allocation Details'!$A$18:$L$214, MATCH("Misc ID", 'E4 TB Allocation Details'!$A$18:$L$18, 0),FALSE), 'E2 Allocators'!$B$15:$W$361, MATCH('O5 Details by Class &amp; Accounts'!BC$18, 'E2 Allocators'!$B$15:$W$15, 0),FALSE)*$E171), 0, VLOOKUP(VLOOKUP($A171, 'E4 TB Allocation Details'!$A$18:$L$214, MATCH("Misc ID", 'E4 TB Allocation Details'!$A$18:$L$18, 0),FALSE), 'E2 Allocators'!$B$15:$W$361, MATCH('O5 Details by Class &amp; Accounts'!BC$18, 'E2 Allocators'!$B$15:$W$15, 0),FALSE)*$E171)</f>
        <v>0</v>
      </c>
      <c r="BD171" s="1321">
        <f>IF(ISERROR(VLOOKUP(VLOOKUP($A171, 'E4 TB Allocation Details'!$A$18:$L$214, MATCH("Misc ID", 'E4 TB Allocation Details'!$A$18:$L$18, 0),FALSE), 'E2 Allocators'!$B$15:$W$361, MATCH('O5 Details by Class &amp; Accounts'!BD$18, 'E2 Allocators'!$B$15:$W$15, 0),FALSE)*$E171), 0, VLOOKUP(VLOOKUP($A171, 'E4 TB Allocation Details'!$A$18:$L$214, MATCH("Misc ID", 'E4 TB Allocation Details'!$A$18:$L$18, 0),FALSE), 'E2 Allocators'!$B$15:$W$361, MATCH('O5 Details by Class &amp; Accounts'!BD$18, 'E2 Allocators'!$B$15:$W$15, 0),FALSE)*$E171)</f>
        <v>0</v>
      </c>
      <c r="BE171" s="1321">
        <f>IF(ISERROR(VLOOKUP(VLOOKUP($A171, 'E4 TB Allocation Details'!$A$18:$L$214, MATCH("Misc ID", 'E4 TB Allocation Details'!$A$18:$L$18, 0),FALSE), 'E2 Allocators'!$B$15:$W$361, MATCH('O5 Details by Class &amp; Accounts'!BE$18, 'E2 Allocators'!$B$15:$W$15, 0),FALSE)*$E171), 0, VLOOKUP(VLOOKUP($A171, 'E4 TB Allocation Details'!$A$18:$L$214, MATCH("Misc ID", 'E4 TB Allocation Details'!$A$18:$L$18, 0),FALSE), 'E2 Allocators'!$B$15:$W$361, MATCH('O5 Details by Class &amp; Accounts'!BE$18, 'E2 Allocators'!$B$15:$W$15, 0),FALSE)*$E171)</f>
        <v>0</v>
      </c>
      <c r="BF171" s="1321">
        <f>IF(ISERROR(VLOOKUP(VLOOKUP($A171, 'E4 TB Allocation Details'!$A$18:$L$214, MATCH("Misc ID", 'E4 TB Allocation Details'!$A$18:$L$18, 0),FALSE), 'E2 Allocators'!$B$15:$W$361, MATCH('O5 Details by Class &amp; Accounts'!BF$18, 'E2 Allocators'!$B$15:$W$15, 0),FALSE)*$E171), 0, VLOOKUP(VLOOKUP($A171, 'E4 TB Allocation Details'!$A$18:$L$214, MATCH("Misc ID", 'E4 TB Allocation Details'!$A$18:$L$18, 0),FALSE), 'E2 Allocators'!$B$15:$W$361, MATCH('O5 Details by Class &amp; Accounts'!BF$18, 'E2 Allocators'!$B$15:$W$15, 0),FALSE)*$E171)</f>
        <v>0</v>
      </c>
      <c r="BG171" s="1321">
        <f>IF(ISERROR(VLOOKUP(VLOOKUP($A171, 'E4 TB Allocation Details'!$A$18:$L$214, MATCH("Misc ID", 'E4 TB Allocation Details'!$A$18:$L$18, 0),FALSE), 'E2 Allocators'!$B$15:$W$361, MATCH('O5 Details by Class &amp; Accounts'!BG$18, 'E2 Allocators'!$B$15:$W$15, 0),FALSE)*$E171), 0, VLOOKUP(VLOOKUP($A171, 'E4 TB Allocation Details'!$A$18:$L$214, MATCH("Misc ID", 'E4 TB Allocation Details'!$A$18:$L$18, 0),FALSE), 'E2 Allocators'!$B$15:$W$361, MATCH('O5 Details by Class &amp; Accounts'!BG$18, 'E2 Allocators'!$B$15:$W$15, 0),FALSE)*$E171)</f>
        <v>0</v>
      </c>
      <c r="BH171" s="1321">
        <f>IF(ISERROR(VLOOKUP(VLOOKUP($A171, 'E4 TB Allocation Details'!$A$18:$L$214, MATCH("Misc ID", 'E4 TB Allocation Details'!$A$18:$L$18, 0),FALSE), 'E2 Allocators'!$B$15:$W$361, MATCH('O5 Details by Class &amp; Accounts'!BH$18, 'E2 Allocators'!$B$15:$W$15, 0),FALSE)*$E171), 0, VLOOKUP(VLOOKUP($A171, 'E4 TB Allocation Details'!$A$18:$L$214, MATCH("Misc ID", 'E4 TB Allocation Details'!$A$18:$L$18, 0),FALSE), 'E2 Allocators'!$B$15:$W$361, MATCH('O5 Details by Class &amp; Accounts'!BH$18, 'E2 Allocators'!$B$15:$W$15, 0),FALSE)*$E171)</f>
        <v>0</v>
      </c>
      <c r="BI171" s="1321">
        <f>IF(ISERROR(VLOOKUP(VLOOKUP($A171, 'E4 TB Allocation Details'!$A$18:$L$214, MATCH("Misc ID", 'E4 TB Allocation Details'!$A$18:$L$18, 0),FALSE), 'E2 Allocators'!$B$15:$W$361, MATCH('O5 Details by Class &amp; Accounts'!BI$18, 'E2 Allocators'!$B$15:$W$15, 0),FALSE)*$E171), 0, VLOOKUP(VLOOKUP($A171, 'E4 TB Allocation Details'!$A$18:$L$214, MATCH("Misc ID", 'E4 TB Allocation Details'!$A$18:$L$18, 0),FALSE), 'E2 Allocators'!$B$15:$W$361, MATCH('O5 Details by Class &amp; Accounts'!BI$18, 'E2 Allocators'!$B$15:$W$15, 0),FALSE)*$E171)</f>
        <v>0</v>
      </c>
      <c r="BJ171" s="1321">
        <f>IF(ISERROR(VLOOKUP(VLOOKUP($A171, 'E4 TB Allocation Details'!$A$18:$L$214, MATCH("Misc ID", 'E4 TB Allocation Details'!$A$18:$L$18, 0),FALSE), 'E2 Allocators'!$B$15:$W$361, MATCH('O5 Details by Class &amp; Accounts'!BJ$18, 'E2 Allocators'!$B$15:$W$15, 0),FALSE)*$E171), 0, VLOOKUP(VLOOKUP($A171, 'E4 TB Allocation Details'!$A$18:$L$214, MATCH("Misc ID", 'E4 TB Allocation Details'!$A$18:$L$18, 0),FALSE), 'E2 Allocators'!$B$15:$W$361, MATCH('O5 Details by Class &amp; Accounts'!BJ$18, 'E2 Allocators'!$B$15:$W$15, 0),FALSE)*$E171)</f>
        <v>0</v>
      </c>
      <c r="BK171" s="1321">
        <f>IF(ISERROR(VLOOKUP(VLOOKUP($A171, 'E4 TB Allocation Details'!$A$18:$L$214, MATCH("Misc ID", 'E4 TB Allocation Details'!$A$18:$L$18, 0),FALSE), 'E2 Allocators'!$B$15:$W$361, MATCH('O5 Details by Class &amp; Accounts'!BK$18, 'E2 Allocators'!$B$15:$W$15, 0),FALSE)*$E171), 0, VLOOKUP(VLOOKUP($A171, 'E4 TB Allocation Details'!$A$18:$L$214, MATCH("Misc ID", 'E4 TB Allocation Details'!$A$18:$L$18, 0),FALSE), 'E2 Allocators'!$B$15:$W$361, MATCH('O5 Details by Class &amp; Accounts'!BK$18, 'E2 Allocators'!$B$15:$W$15, 0),FALSE)*$E171)</f>
        <v>0</v>
      </c>
      <c r="BL171" s="1321">
        <f>IF(ISERROR(VLOOKUP(VLOOKUP($A171, 'E4 TB Allocation Details'!$A$18:$L$214, MATCH("Misc ID", 'E4 TB Allocation Details'!$A$18:$L$18, 0),FALSE), 'E2 Allocators'!$B$15:$W$361, MATCH('O5 Details by Class &amp; Accounts'!BL$18, 'E2 Allocators'!$B$15:$W$15, 0),FALSE)*$E171), 0, VLOOKUP(VLOOKUP($A171, 'E4 TB Allocation Details'!$A$18:$L$214, MATCH("Misc ID", 'E4 TB Allocation Details'!$A$18:$L$18, 0),FALSE), 'E2 Allocators'!$B$15:$W$361, MATCH('O5 Details by Class &amp; Accounts'!BL$18, 'E2 Allocators'!$B$15:$W$15, 0),FALSE)*$E171)</f>
        <v>0</v>
      </c>
      <c r="BM171" s="1321">
        <f>IF(ISERROR(VLOOKUP(VLOOKUP($A171, 'E4 TB Allocation Details'!$A$18:$L$214, MATCH("Misc ID", 'E4 TB Allocation Details'!$A$18:$L$18, 0),FALSE), 'E2 Allocators'!$B$15:$W$361, MATCH('O5 Details by Class &amp; Accounts'!BM$18, 'E2 Allocators'!$B$15:$W$15, 0),FALSE)*$E171), 0, VLOOKUP(VLOOKUP($A171, 'E4 TB Allocation Details'!$A$18:$L$214, MATCH("Misc ID", 'E4 TB Allocation Details'!$A$18:$L$18, 0),FALSE), 'E2 Allocators'!$B$15:$W$361, MATCH('O5 Details by Class &amp; Accounts'!BM$18, 'E2 Allocators'!$B$15:$W$15, 0),FALSE)*$E171)</f>
        <v>0</v>
      </c>
      <c r="BN171" s="1321">
        <f>IF(ISERROR(VLOOKUP(VLOOKUP($A171, 'E4 TB Allocation Details'!$A$18:$L$214, MATCH("Misc ID", 'E4 TB Allocation Details'!$A$18:$L$18, 0),FALSE), 'E2 Allocators'!$B$15:$W$361, MATCH('O5 Details by Class &amp; Accounts'!BN$18, 'E2 Allocators'!$B$15:$W$15, 0),FALSE)*$E171), 0, VLOOKUP(VLOOKUP($A171, 'E4 TB Allocation Details'!$A$18:$L$214, MATCH("Misc ID", 'E4 TB Allocation Details'!$A$18:$L$18, 0),FALSE), 'E2 Allocators'!$B$15:$W$361, MATCH('O5 Details by Class &amp; Accounts'!BN$18, 'E2 Allocators'!$B$15:$W$15, 0),FALSE)*$E171)</f>
        <v>0</v>
      </c>
      <c r="BO171" s="1321">
        <f>IF(ISERROR(VLOOKUP(VLOOKUP($A171, 'E4 TB Allocation Details'!$A$18:$L$214, MATCH("Misc ID", 'E4 TB Allocation Details'!$A$18:$L$18, 0),FALSE), 'E2 Allocators'!$B$15:$W$361, MATCH('O5 Details by Class &amp; Accounts'!BO$18, 'E2 Allocators'!$B$15:$W$15, 0),FALSE)*$E171), 0, VLOOKUP(VLOOKUP($A171, 'E4 TB Allocation Details'!$A$18:$L$214, MATCH("Misc ID", 'E4 TB Allocation Details'!$A$18:$L$18, 0),FALSE), 'E2 Allocators'!$B$15:$W$361, MATCH('O5 Details by Class &amp; Accounts'!BO$18, 'E2 Allocators'!$B$15:$W$15, 0),FALSE)*$E171)</f>
        <v>0</v>
      </c>
      <c r="BP171" s="1321">
        <f>IF(ISERROR(VLOOKUP(VLOOKUP($A171, 'E4 TB Allocation Details'!$A$18:$L$214, MATCH("Misc ID", 'E4 TB Allocation Details'!$A$18:$L$18, 0),FALSE), 'E2 Allocators'!$B$15:$W$361, MATCH('O5 Details by Class &amp; Accounts'!BP$18, 'E2 Allocators'!$B$15:$W$15, 0),FALSE)*$E171), 0, VLOOKUP(VLOOKUP($A171, 'E4 TB Allocation Details'!$A$18:$L$214, MATCH("Misc ID", 'E4 TB Allocation Details'!$A$18:$L$18, 0),FALSE), 'E2 Allocators'!$B$15:$W$361, MATCH('O5 Details by Class &amp; Accounts'!BP$18, 'E2 Allocators'!$B$15:$W$15, 0),FALSE)*$E171)</f>
        <v>0</v>
      </c>
      <c r="BQ171" s="1321">
        <f>IF(ISERROR(VLOOKUP(VLOOKUP($A171, 'E4 TB Allocation Details'!$A$18:$L$214, MATCH("Misc ID", 'E4 TB Allocation Details'!$A$18:$L$18, 0),FALSE), 'E2 Allocators'!$B$15:$W$361, MATCH('O5 Details by Class &amp; Accounts'!BQ$18, 'E2 Allocators'!$B$15:$W$15, 0),FALSE)*$E171), 0, VLOOKUP(VLOOKUP($A171, 'E4 TB Allocation Details'!$A$18:$L$214, MATCH("Misc ID", 'E4 TB Allocation Details'!$A$18:$L$18, 0),FALSE), 'E2 Allocators'!$B$15:$W$361, MATCH('O5 Details by Class &amp; Accounts'!BQ$18, 'E2 Allocators'!$B$15:$W$15, 0),FALSE)*$E171)</f>
        <v>0</v>
      </c>
      <c r="BR171" s="1321">
        <f>IF(ISERROR(VLOOKUP(VLOOKUP($A171, 'E4 TB Allocation Details'!$A$18:$L$214, MATCH("Misc ID", 'E4 TB Allocation Details'!$A$18:$L$18, 0),FALSE), 'E2 Allocators'!$B$15:$W$361, MATCH('O5 Details by Class &amp; Accounts'!BR$18, 'E2 Allocators'!$B$15:$W$15, 0),FALSE)*$E171), 0, VLOOKUP(VLOOKUP($A171, 'E4 TB Allocation Details'!$A$18:$L$214, MATCH("Misc ID", 'E4 TB Allocation Details'!$A$18:$L$18, 0),FALSE), 'E2 Allocators'!$B$15:$W$361, MATCH('O5 Details by Class &amp; Accounts'!BR$18, 'E2 Allocators'!$B$15:$W$15, 0),FALSE)*$E171)</f>
        <v>0</v>
      </c>
      <c r="BS171" s="1321">
        <f t="shared" si="48"/>
        <v>0</v>
      </c>
      <c r="BT171" s="1321">
        <f>IF(ISERROR(VLOOKUP(VLOOKUP($A171, 'E4 TB Allocation Details'!$A$18:$L$214, MATCH("A &amp; G ID", 'E4 TB Allocation Details'!$A$18:$L$18, 0),FALSE), 'E2 Allocators'!$B$15:$W$361, MATCH('O5 Details by Class &amp; Accounts'!BT$18, 'E2 Allocators'!$B$15:$W$15, 0),FALSE)*$E171), 0, VLOOKUP(VLOOKUP($A171, 'E4 TB Allocation Details'!$A$18:$L$214, MATCH("A &amp; G ID", 'E4 TB Allocation Details'!$A$18:$L$18, 0),FALSE), 'E2 Allocators'!$B$15:$W$361, MATCH('O5 Details by Class &amp; Accounts'!BT$18, 'E2 Allocators'!$B$15:$W$15, 0),FALSE)*$E171)</f>
        <v>0</v>
      </c>
      <c r="BU171" s="1321">
        <f>IF(ISERROR(VLOOKUP(VLOOKUP($A171, 'E4 TB Allocation Details'!$A$18:$L$214, MATCH("A &amp; G ID", 'E4 TB Allocation Details'!$A$18:$L$18, 0),FALSE), 'E2 Allocators'!$B$15:$W$361, MATCH('O5 Details by Class &amp; Accounts'!BU$18, 'E2 Allocators'!$B$15:$W$15, 0),FALSE)*$E171), 0, VLOOKUP(VLOOKUP($A171, 'E4 TB Allocation Details'!$A$18:$L$214, MATCH("A &amp; G ID", 'E4 TB Allocation Details'!$A$18:$L$18, 0),FALSE), 'E2 Allocators'!$B$15:$W$361, MATCH('O5 Details by Class &amp; Accounts'!BU$18, 'E2 Allocators'!$B$15:$W$15, 0),FALSE)*$E171)</f>
        <v>0</v>
      </c>
      <c r="BV171" s="1321">
        <f>IF(ISERROR(VLOOKUP(VLOOKUP($A171, 'E4 TB Allocation Details'!$A$18:$L$214, MATCH("A &amp; G ID", 'E4 TB Allocation Details'!$A$18:$L$18, 0),FALSE), 'E2 Allocators'!$B$15:$W$361, MATCH('O5 Details by Class &amp; Accounts'!BV$18, 'E2 Allocators'!$B$15:$W$15, 0),FALSE)*$E171), 0, VLOOKUP(VLOOKUP($A171, 'E4 TB Allocation Details'!$A$18:$L$214, MATCH("A &amp; G ID", 'E4 TB Allocation Details'!$A$18:$L$18, 0),FALSE), 'E2 Allocators'!$B$15:$W$361, MATCH('O5 Details by Class &amp; Accounts'!BV$18, 'E2 Allocators'!$B$15:$W$15, 0),FALSE)*$E171)</f>
        <v>0</v>
      </c>
      <c r="BW171" s="1321">
        <f>IF(ISERROR(VLOOKUP(VLOOKUP($A171, 'E4 TB Allocation Details'!$A$18:$L$214, MATCH("A &amp; G ID", 'E4 TB Allocation Details'!$A$18:$L$18, 0),FALSE), 'E2 Allocators'!$B$15:$W$361, MATCH('O5 Details by Class &amp; Accounts'!BW$18, 'E2 Allocators'!$B$15:$W$15, 0),FALSE)*$E171), 0, VLOOKUP(VLOOKUP($A171, 'E4 TB Allocation Details'!$A$18:$L$214, MATCH("A &amp; G ID", 'E4 TB Allocation Details'!$A$18:$L$18, 0),FALSE), 'E2 Allocators'!$B$15:$W$361, MATCH('O5 Details by Class &amp; Accounts'!BW$18, 'E2 Allocators'!$B$15:$W$15, 0),FALSE)*$E171)</f>
        <v>0</v>
      </c>
      <c r="BX171" s="1321">
        <f>IF(ISERROR(VLOOKUP(VLOOKUP($A171, 'E4 TB Allocation Details'!$A$18:$L$214, MATCH("A &amp; G ID", 'E4 TB Allocation Details'!$A$18:$L$18, 0),FALSE), 'E2 Allocators'!$B$15:$W$361, MATCH('O5 Details by Class &amp; Accounts'!BX$18, 'E2 Allocators'!$B$15:$W$15, 0),FALSE)*$E171), 0, VLOOKUP(VLOOKUP($A171, 'E4 TB Allocation Details'!$A$18:$L$214, MATCH("A &amp; G ID", 'E4 TB Allocation Details'!$A$18:$L$18, 0),FALSE), 'E2 Allocators'!$B$15:$W$361, MATCH('O5 Details by Class &amp; Accounts'!BX$18, 'E2 Allocators'!$B$15:$W$15, 0),FALSE)*$E171)</f>
        <v>0</v>
      </c>
      <c r="BY171" s="1321">
        <f>IF(ISERROR(VLOOKUP(VLOOKUP($A171, 'E4 TB Allocation Details'!$A$18:$L$214, MATCH("A &amp; G ID", 'E4 TB Allocation Details'!$A$18:$L$18, 0),FALSE), 'E2 Allocators'!$B$15:$W$361, MATCH('O5 Details by Class &amp; Accounts'!BY$18, 'E2 Allocators'!$B$15:$W$15, 0),FALSE)*$E171), 0, VLOOKUP(VLOOKUP($A171, 'E4 TB Allocation Details'!$A$18:$L$214, MATCH("A &amp; G ID", 'E4 TB Allocation Details'!$A$18:$L$18, 0),FALSE), 'E2 Allocators'!$B$15:$W$361, MATCH('O5 Details by Class &amp; Accounts'!BY$18, 'E2 Allocators'!$B$15:$W$15, 0),FALSE)*$E171)</f>
        <v>0</v>
      </c>
      <c r="BZ171" s="1321">
        <f>IF(ISERROR(VLOOKUP(VLOOKUP($A171, 'E4 TB Allocation Details'!$A$18:$L$214, MATCH("A &amp; G ID", 'E4 TB Allocation Details'!$A$18:$L$18, 0),FALSE), 'E2 Allocators'!$B$15:$W$361, MATCH('O5 Details by Class &amp; Accounts'!BZ$18, 'E2 Allocators'!$B$15:$W$15, 0),FALSE)*$E171), 0, VLOOKUP(VLOOKUP($A171, 'E4 TB Allocation Details'!$A$18:$L$214, MATCH("A &amp; G ID", 'E4 TB Allocation Details'!$A$18:$L$18, 0),FALSE), 'E2 Allocators'!$B$15:$W$361, MATCH('O5 Details by Class &amp; Accounts'!BZ$18, 'E2 Allocators'!$B$15:$W$15, 0),FALSE)*$E171)</f>
        <v>0</v>
      </c>
      <c r="CA171" s="1321">
        <f>IF(ISERROR(VLOOKUP(VLOOKUP($A171, 'E4 TB Allocation Details'!$A$18:$L$214, MATCH("A &amp; G ID", 'E4 TB Allocation Details'!$A$18:$L$18, 0),FALSE), 'E2 Allocators'!$B$15:$W$361, MATCH('O5 Details by Class &amp; Accounts'!CA$18, 'E2 Allocators'!$B$15:$W$15, 0),FALSE)*$E171), 0, VLOOKUP(VLOOKUP($A171, 'E4 TB Allocation Details'!$A$18:$L$214, MATCH("A &amp; G ID", 'E4 TB Allocation Details'!$A$18:$L$18, 0),FALSE), 'E2 Allocators'!$B$15:$W$361, MATCH('O5 Details by Class &amp; Accounts'!CA$18, 'E2 Allocators'!$B$15:$W$15, 0),FALSE)*$E171)</f>
        <v>0</v>
      </c>
      <c r="CB171" s="1321">
        <f>IF(ISERROR(VLOOKUP(VLOOKUP($A171, 'E4 TB Allocation Details'!$A$18:$L$214, MATCH("A &amp; G ID", 'E4 TB Allocation Details'!$A$18:$L$18, 0),FALSE), 'E2 Allocators'!$B$15:$W$361, MATCH('O5 Details by Class &amp; Accounts'!CB$18, 'E2 Allocators'!$B$15:$W$15, 0),FALSE)*$E171), 0, VLOOKUP(VLOOKUP($A171, 'E4 TB Allocation Details'!$A$18:$L$214, MATCH("A &amp; G ID", 'E4 TB Allocation Details'!$A$18:$L$18, 0),FALSE), 'E2 Allocators'!$B$15:$W$361, MATCH('O5 Details by Class &amp; Accounts'!CB$18, 'E2 Allocators'!$B$15:$W$15, 0),FALSE)*$E171)</f>
        <v>0</v>
      </c>
      <c r="CC171" s="1321">
        <f>IF(ISERROR(VLOOKUP(VLOOKUP($A171, 'E4 TB Allocation Details'!$A$18:$L$214, MATCH("A &amp; G ID", 'E4 TB Allocation Details'!$A$18:$L$18, 0),FALSE), 'E2 Allocators'!$B$15:$W$361, MATCH('O5 Details by Class &amp; Accounts'!CC$18, 'E2 Allocators'!$B$15:$W$15, 0),FALSE)*$E171), 0, VLOOKUP(VLOOKUP($A171, 'E4 TB Allocation Details'!$A$18:$L$214, MATCH("A &amp; G ID", 'E4 TB Allocation Details'!$A$18:$L$18, 0),FALSE), 'E2 Allocators'!$B$15:$W$361, MATCH('O5 Details by Class &amp; Accounts'!CC$18, 'E2 Allocators'!$B$15:$W$15, 0),FALSE)*$E171)</f>
        <v>0</v>
      </c>
      <c r="CD171" s="1321">
        <f>IF(ISERROR(VLOOKUP(VLOOKUP($A171, 'E4 TB Allocation Details'!$A$18:$L$214, MATCH("A &amp; G ID", 'E4 TB Allocation Details'!$A$18:$L$18, 0),FALSE), 'E2 Allocators'!$B$15:$W$361, MATCH('O5 Details by Class &amp; Accounts'!CD$18, 'E2 Allocators'!$B$15:$W$15, 0),FALSE)*$E171), 0, VLOOKUP(VLOOKUP($A171, 'E4 TB Allocation Details'!$A$18:$L$214, MATCH("A &amp; G ID", 'E4 TB Allocation Details'!$A$18:$L$18, 0),FALSE), 'E2 Allocators'!$B$15:$W$361, MATCH('O5 Details by Class &amp; Accounts'!CD$18, 'E2 Allocators'!$B$15:$W$15, 0),FALSE)*$E171)</f>
        <v>0</v>
      </c>
      <c r="CE171" s="1321">
        <f>IF(ISERROR(VLOOKUP(VLOOKUP($A171, 'E4 TB Allocation Details'!$A$18:$L$214, MATCH("A &amp; G ID", 'E4 TB Allocation Details'!$A$18:$L$18, 0),FALSE), 'E2 Allocators'!$B$15:$W$361, MATCH('O5 Details by Class &amp; Accounts'!CE$18, 'E2 Allocators'!$B$15:$W$15, 0),FALSE)*$E171), 0, VLOOKUP(VLOOKUP($A171, 'E4 TB Allocation Details'!$A$18:$L$214, MATCH("A &amp; G ID", 'E4 TB Allocation Details'!$A$18:$L$18, 0),FALSE), 'E2 Allocators'!$B$15:$W$361, MATCH('O5 Details by Class &amp; Accounts'!CE$18, 'E2 Allocators'!$B$15:$W$15, 0),FALSE)*$E171)</f>
        <v>0</v>
      </c>
      <c r="CF171" s="1321">
        <f>IF(ISERROR(VLOOKUP(VLOOKUP($A171, 'E4 TB Allocation Details'!$A$18:$L$214, MATCH("A &amp; G ID", 'E4 TB Allocation Details'!$A$18:$L$18, 0),FALSE), 'E2 Allocators'!$B$15:$W$361, MATCH('O5 Details by Class &amp; Accounts'!CF$18, 'E2 Allocators'!$B$15:$W$15, 0),FALSE)*$E171), 0, VLOOKUP(VLOOKUP($A171, 'E4 TB Allocation Details'!$A$18:$L$214, MATCH("A &amp; G ID", 'E4 TB Allocation Details'!$A$18:$L$18, 0),FALSE), 'E2 Allocators'!$B$15:$W$361, MATCH('O5 Details by Class &amp; Accounts'!CF$18, 'E2 Allocators'!$B$15:$W$15, 0),FALSE)*$E171)</f>
        <v>0</v>
      </c>
      <c r="CG171" s="1321">
        <f>IF(ISERROR(VLOOKUP(VLOOKUP($A171, 'E4 TB Allocation Details'!$A$18:$L$214, MATCH("A &amp; G ID", 'E4 TB Allocation Details'!$A$18:$L$18, 0),FALSE), 'E2 Allocators'!$B$15:$W$361, MATCH('O5 Details by Class &amp; Accounts'!CG$18, 'E2 Allocators'!$B$15:$W$15, 0),FALSE)*$E171), 0, VLOOKUP(VLOOKUP($A171, 'E4 TB Allocation Details'!$A$18:$L$214, MATCH("A &amp; G ID", 'E4 TB Allocation Details'!$A$18:$L$18, 0),FALSE), 'E2 Allocators'!$B$15:$W$361, MATCH('O5 Details by Class &amp; Accounts'!CG$18, 'E2 Allocators'!$B$15:$W$15, 0),FALSE)*$E171)</f>
        <v>0</v>
      </c>
      <c r="CH171" s="1321">
        <f>IF(ISERROR(VLOOKUP(VLOOKUP($A171, 'E4 TB Allocation Details'!$A$18:$L$214, MATCH("A &amp; G ID", 'E4 TB Allocation Details'!$A$18:$L$18, 0),FALSE), 'E2 Allocators'!$B$15:$W$361, MATCH('O5 Details by Class &amp; Accounts'!CH$18, 'E2 Allocators'!$B$15:$W$15, 0),FALSE)*$E171), 0, VLOOKUP(VLOOKUP($A171, 'E4 TB Allocation Details'!$A$18:$L$214, MATCH("A &amp; G ID", 'E4 TB Allocation Details'!$A$18:$L$18, 0),FALSE), 'E2 Allocators'!$B$15:$W$361, MATCH('O5 Details by Class &amp; Accounts'!CH$18, 'E2 Allocators'!$B$15:$W$15, 0),FALSE)*$E171)</f>
        <v>0</v>
      </c>
      <c r="CI171" s="1321">
        <f>IF(ISERROR(VLOOKUP(VLOOKUP($A171, 'E4 TB Allocation Details'!$A$18:$L$214, MATCH("A &amp; G ID", 'E4 TB Allocation Details'!$A$18:$L$18, 0),FALSE), 'E2 Allocators'!$B$15:$W$361, MATCH('O5 Details by Class &amp; Accounts'!CI$18, 'E2 Allocators'!$B$15:$W$15, 0),FALSE)*$E171), 0, VLOOKUP(VLOOKUP($A171, 'E4 TB Allocation Details'!$A$18:$L$214, MATCH("A &amp; G ID", 'E4 TB Allocation Details'!$A$18:$L$18, 0),FALSE), 'E2 Allocators'!$B$15:$W$361, MATCH('O5 Details by Class &amp; Accounts'!CI$18, 'E2 Allocators'!$B$15:$W$15, 0),FALSE)*$E171)</f>
        <v>0</v>
      </c>
      <c r="CJ171" s="1321">
        <f>IF(ISERROR(VLOOKUP(VLOOKUP($A171, 'E4 TB Allocation Details'!$A$18:$L$214, MATCH("A &amp; G ID", 'E4 TB Allocation Details'!$A$18:$L$18, 0),FALSE), 'E2 Allocators'!$B$15:$W$361, MATCH('O5 Details by Class &amp; Accounts'!CJ$18, 'E2 Allocators'!$B$15:$W$15, 0),FALSE)*$E171), 0, VLOOKUP(VLOOKUP($A171, 'E4 TB Allocation Details'!$A$18:$L$214, MATCH("A &amp; G ID", 'E4 TB Allocation Details'!$A$18:$L$18, 0),FALSE), 'E2 Allocators'!$B$15:$W$361, MATCH('O5 Details by Class &amp; Accounts'!CJ$18, 'E2 Allocators'!$B$15:$W$15, 0),FALSE)*$E171)</f>
        <v>0</v>
      </c>
      <c r="CK171" s="1321">
        <f>IF(ISERROR(VLOOKUP(VLOOKUP($A171, 'E4 TB Allocation Details'!$A$18:$L$214, MATCH("A &amp; G ID", 'E4 TB Allocation Details'!$A$18:$L$18, 0),FALSE), 'E2 Allocators'!$B$15:$W$361, MATCH('O5 Details by Class &amp; Accounts'!CK$18, 'E2 Allocators'!$B$15:$W$15, 0),FALSE)*$E171), 0, VLOOKUP(VLOOKUP($A171, 'E4 TB Allocation Details'!$A$18:$L$214, MATCH("A &amp; G ID", 'E4 TB Allocation Details'!$A$18:$L$18, 0),FALSE), 'E2 Allocators'!$B$15:$W$361, MATCH('O5 Details by Class &amp; Accounts'!CK$18, 'E2 Allocators'!$B$15:$W$15, 0),FALSE)*$E171)</f>
        <v>0</v>
      </c>
      <c r="CL171" s="1321">
        <f>IF(ISERROR(VLOOKUP(VLOOKUP($A171, 'E4 TB Allocation Details'!$A$18:$L$214, MATCH("A &amp; G ID", 'E4 TB Allocation Details'!$A$18:$L$18, 0),FALSE), 'E2 Allocators'!$B$15:$W$361, MATCH('O5 Details by Class &amp; Accounts'!CL$18, 'E2 Allocators'!$B$15:$W$15, 0),FALSE)*$E171), 0, VLOOKUP(VLOOKUP($A171, 'E4 TB Allocation Details'!$A$18:$L$214, MATCH("A &amp; G ID", 'E4 TB Allocation Details'!$A$18:$L$18, 0),FALSE), 'E2 Allocators'!$B$15:$W$361, MATCH('O5 Details by Class &amp; Accounts'!CL$18, 'E2 Allocators'!$B$15:$W$15, 0),FALSE)*$E171)</f>
        <v>0</v>
      </c>
      <c r="CM171" s="1321">
        <f>IF(ISERROR(VLOOKUP(VLOOKUP($A171, 'E4 TB Allocation Details'!$A$18:$L$214, MATCH("A &amp; G ID", 'E4 TB Allocation Details'!$A$18:$L$18, 0),FALSE), 'E2 Allocators'!$B$15:$W$361, MATCH('O5 Details by Class &amp; Accounts'!CM$18, 'E2 Allocators'!$B$15:$W$15, 0),FALSE)*$E171), 0, VLOOKUP(VLOOKUP($A171, 'E4 TB Allocation Details'!$A$18:$L$214, MATCH("A &amp; G ID", 'E4 TB Allocation Details'!$A$18:$L$18, 0),FALSE), 'E2 Allocators'!$B$15:$W$361, MATCH('O5 Details by Class &amp; Accounts'!CM$18, 'E2 Allocators'!$B$15:$W$15, 0),FALSE)*$E171)</f>
        <v>0</v>
      </c>
      <c r="CN171" s="1321">
        <f t="shared" si="49"/>
        <v>0</v>
      </c>
      <c r="CO171" s="1650">
        <f t="shared" si="50"/>
        <v>0</v>
      </c>
      <c r="CQ171" s="1898" t="s">
        <v>1283</v>
      </c>
    </row>
    <row r="172" spans="1:95" s="64" customFormat="1" ht="12.75">
      <c r="A172" s="1094">
        <v>5335</v>
      </c>
      <c r="B172" s="1095" t="s">
        <v>1149</v>
      </c>
      <c r="C172" s="1647">
        <f>IF(ISERROR(VLOOKUP($A172,'I3 TB Data'!$A$19:$H$484,MATCH('O5 Details by Class &amp; Accounts'!$C$18, 'I3 TB Data'!$A$19:$H$19,0),0)), 0, VLOOKUP($A172,'I3 TB Data'!$A$19:$H$484,MATCH('O5 Details by Class &amp; Accounts'!$C$18,'I3 TB Data'!$A$19:$H$19,0),0))</f>
        <v>8000</v>
      </c>
      <c r="D172" s="1648"/>
      <c r="E172" s="1647">
        <f t="shared" si="44"/>
        <v>8000</v>
      </c>
      <c r="F172" s="1649">
        <f>IF(ISERROR(VLOOKUP($A172, 'E1 Categorization'!A33:E124, MATCH("Customer Component", 'E1 Categorization'!$A$33:$E$33,0), 0)), 0, IF(VLOOKUP($A172, 'E1 Categorization'!A33:E124, MATCH("Customer Component", 'E1 Categorization'!$A$33:$E$33,0), 0)=0, 'O5 Details by Class &amp; Accounts'!$E172, IF(AND(VLOOKUP($A172, 'E1 Categorization'!A33:E124, MATCH("Customer Component", 'E1 Categorization'!$A$33:$E$33,0), 0) &gt;0, VLOOKUP($A172, 'E1 Categorization'!A33:E124, MATCH("Customer Component", 'E1 Categorization'!$A$33:$E$33,0), 0)&lt;1), 'O5 Details by Class &amp; Accounts'!$E172*(1-VLOOKUP($A172, 'E1 Categorization'!A33:E124, MATCH("Customer Component", 'E1 Categorization'!$A$33:$E$33,0), 0)), 0)))</f>
        <v>0</v>
      </c>
      <c r="G172" s="1649">
        <f t="shared" si="45"/>
        <v>8000</v>
      </c>
      <c r="H172" s="1321">
        <f t="shared" si="46"/>
        <v>8000</v>
      </c>
      <c r="I172" s="1321">
        <f>IF(ISERROR(VLOOKUP(VLOOKUP($A172, 'E4 TB Allocation Details'!$A$18:$L$214, MATCH("Demand ID", 'E4 TB Allocation Details'!$A$18:$L$18, 0),FALSE), 'E2 Allocators'!$B$15:$W$361, MATCH('O5 Details by Class &amp; Accounts'!I$18, 'E2 Allocators'!$B$15:$W$15, 0),FALSE)*$F172), 0, VLOOKUP(VLOOKUP($A172, 'E4 TB Allocation Details'!$A$18:$L$214, MATCH("Demand ID", 'E4 TB Allocation Details'!$A$18:$L$18, 0),FALSE), 'E2 Allocators'!$B$15:$W$361, MATCH('O5 Details by Class &amp; Accounts'!I$18, 'E2 Allocators'!$B$15:$W$15, 0),FALSE)*$F172)</f>
        <v>0</v>
      </c>
      <c r="J172" s="1321">
        <f>IF(ISERROR(VLOOKUP(VLOOKUP($A172, 'E4 TB Allocation Details'!$A$18:$L$214, MATCH("Demand ID", 'E4 TB Allocation Details'!$A$18:$L$18, 0),FALSE), 'E2 Allocators'!$B$15:$W$361, MATCH('O5 Details by Class &amp; Accounts'!J$18, 'E2 Allocators'!$B$15:$W$15, 0),FALSE)*$F172), 0, VLOOKUP(VLOOKUP($A172, 'E4 TB Allocation Details'!$A$18:$L$214, MATCH("Demand ID", 'E4 TB Allocation Details'!$A$18:$L$18, 0),FALSE), 'E2 Allocators'!$B$15:$W$361, MATCH('O5 Details by Class &amp; Accounts'!J$18, 'E2 Allocators'!$B$15:$W$15, 0),FALSE)*$F172)</f>
        <v>0</v>
      </c>
      <c r="K172" s="1321">
        <f>IF(ISERROR(VLOOKUP(VLOOKUP($A172, 'E4 TB Allocation Details'!$A$18:$L$214, MATCH("Demand ID", 'E4 TB Allocation Details'!$A$18:$L$18, 0),FALSE), 'E2 Allocators'!$B$15:$W$361, MATCH('O5 Details by Class &amp; Accounts'!K$18, 'E2 Allocators'!$B$15:$W$15, 0),FALSE)*$F172), 0, VLOOKUP(VLOOKUP($A172, 'E4 TB Allocation Details'!$A$18:$L$214, MATCH("Demand ID", 'E4 TB Allocation Details'!$A$18:$L$18, 0),FALSE), 'E2 Allocators'!$B$15:$W$361, MATCH('O5 Details by Class &amp; Accounts'!K$18, 'E2 Allocators'!$B$15:$W$15, 0),FALSE)*$F172)</f>
        <v>0</v>
      </c>
      <c r="L172" s="1321">
        <f>IF(ISERROR(VLOOKUP(VLOOKUP($A172, 'E4 TB Allocation Details'!$A$18:$L$214, MATCH("Demand ID", 'E4 TB Allocation Details'!$A$18:$L$18, 0),FALSE), 'E2 Allocators'!$B$15:$W$361, MATCH('O5 Details by Class &amp; Accounts'!L$18, 'E2 Allocators'!$B$15:$W$15, 0),FALSE)*$F172), 0, VLOOKUP(VLOOKUP($A172, 'E4 TB Allocation Details'!$A$18:$L$214, MATCH("Demand ID", 'E4 TB Allocation Details'!$A$18:$L$18, 0),FALSE), 'E2 Allocators'!$B$15:$W$361, MATCH('O5 Details by Class &amp; Accounts'!L$18, 'E2 Allocators'!$B$15:$W$15, 0),FALSE)*$F172)</f>
        <v>0</v>
      </c>
      <c r="M172" s="1321">
        <f>IF(ISERROR(VLOOKUP(VLOOKUP($A172, 'E4 TB Allocation Details'!$A$18:$L$214, MATCH("Demand ID", 'E4 TB Allocation Details'!$A$18:$L$18, 0),FALSE), 'E2 Allocators'!$B$15:$W$361, MATCH('O5 Details by Class &amp; Accounts'!M$18, 'E2 Allocators'!$B$15:$W$15, 0),FALSE)*$F172), 0, VLOOKUP(VLOOKUP($A172, 'E4 TB Allocation Details'!$A$18:$L$214, MATCH("Demand ID", 'E4 TB Allocation Details'!$A$18:$L$18, 0),FALSE), 'E2 Allocators'!$B$15:$W$361, MATCH('O5 Details by Class &amp; Accounts'!M$18, 'E2 Allocators'!$B$15:$W$15, 0),FALSE)*$F172)</f>
        <v>0</v>
      </c>
      <c r="N172" s="1321">
        <f>IF(ISERROR(VLOOKUP(VLOOKUP($A172, 'E4 TB Allocation Details'!$A$18:$L$214, MATCH("Demand ID", 'E4 TB Allocation Details'!$A$18:$L$18, 0),FALSE), 'E2 Allocators'!$B$15:$W$361, MATCH('O5 Details by Class &amp; Accounts'!N$18, 'E2 Allocators'!$B$15:$W$15, 0),FALSE)*$F172), 0, VLOOKUP(VLOOKUP($A172, 'E4 TB Allocation Details'!$A$18:$L$214, MATCH("Demand ID", 'E4 TB Allocation Details'!$A$18:$L$18, 0),FALSE), 'E2 Allocators'!$B$15:$W$361, MATCH('O5 Details by Class &amp; Accounts'!N$18, 'E2 Allocators'!$B$15:$W$15, 0),FALSE)*$F172)</f>
        <v>0</v>
      </c>
      <c r="O172" s="1321">
        <f>IF(ISERROR(VLOOKUP(VLOOKUP($A172, 'E4 TB Allocation Details'!$A$18:$L$214, MATCH("Demand ID", 'E4 TB Allocation Details'!$A$18:$L$18, 0),FALSE), 'E2 Allocators'!$B$15:$W$361, MATCH('O5 Details by Class &amp; Accounts'!O$18, 'E2 Allocators'!$B$15:$W$15, 0),FALSE)*$F172), 0, VLOOKUP(VLOOKUP($A172, 'E4 TB Allocation Details'!$A$18:$L$214, MATCH("Demand ID", 'E4 TB Allocation Details'!$A$18:$L$18, 0),FALSE), 'E2 Allocators'!$B$15:$W$361, MATCH('O5 Details by Class &amp; Accounts'!O$18, 'E2 Allocators'!$B$15:$W$15, 0),FALSE)*$F172)</f>
        <v>0</v>
      </c>
      <c r="P172" s="1321">
        <f>IF(ISERROR(VLOOKUP(VLOOKUP($A172, 'E4 TB Allocation Details'!$A$18:$L$214, MATCH("Demand ID", 'E4 TB Allocation Details'!$A$18:$L$18, 0),FALSE), 'E2 Allocators'!$B$15:$W$361, MATCH('O5 Details by Class &amp; Accounts'!P$18, 'E2 Allocators'!$B$15:$W$15, 0),FALSE)*$F172), 0, VLOOKUP(VLOOKUP($A172, 'E4 TB Allocation Details'!$A$18:$L$214, MATCH("Demand ID", 'E4 TB Allocation Details'!$A$18:$L$18, 0),FALSE), 'E2 Allocators'!$B$15:$W$361, MATCH('O5 Details by Class &amp; Accounts'!P$18, 'E2 Allocators'!$B$15:$W$15, 0),FALSE)*$F172)</f>
        <v>0</v>
      </c>
      <c r="Q172" s="1321">
        <f>IF(ISERROR(VLOOKUP(VLOOKUP($A172, 'E4 TB Allocation Details'!$A$18:$L$214, MATCH("Demand ID", 'E4 TB Allocation Details'!$A$18:$L$18, 0),FALSE), 'E2 Allocators'!$B$15:$W$361, MATCH('O5 Details by Class &amp; Accounts'!Q$18, 'E2 Allocators'!$B$15:$W$15, 0),FALSE)*$F172), 0, VLOOKUP(VLOOKUP($A172, 'E4 TB Allocation Details'!$A$18:$L$214, MATCH("Demand ID", 'E4 TB Allocation Details'!$A$18:$L$18, 0),FALSE), 'E2 Allocators'!$B$15:$W$361, MATCH('O5 Details by Class &amp; Accounts'!Q$18, 'E2 Allocators'!$B$15:$W$15, 0),FALSE)*$F172)</f>
        <v>0</v>
      </c>
      <c r="R172" s="1321">
        <f>IF(ISERROR(VLOOKUP(VLOOKUP($A172, 'E4 TB Allocation Details'!$A$18:$L$214, MATCH("Demand ID", 'E4 TB Allocation Details'!$A$18:$L$18, 0),FALSE), 'E2 Allocators'!$B$15:$W$361, MATCH('O5 Details by Class &amp; Accounts'!R$18, 'E2 Allocators'!$B$15:$W$15, 0),FALSE)*$F172), 0, VLOOKUP(VLOOKUP($A172, 'E4 TB Allocation Details'!$A$18:$L$214, MATCH("Demand ID", 'E4 TB Allocation Details'!$A$18:$L$18, 0),FALSE), 'E2 Allocators'!$B$15:$W$361, MATCH('O5 Details by Class &amp; Accounts'!R$18, 'E2 Allocators'!$B$15:$W$15, 0),FALSE)*$F172)</f>
        <v>0</v>
      </c>
      <c r="S172" s="1321">
        <f>IF(ISERROR(VLOOKUP(VLOOKUP($A172, 'E4 TB Allocation Details'!$A$18:$L$214, MATCH("Demand ID", 'E4 TB Allocation Details'!$A$18:$L$18, 0),FALSE), 'E2 Allocators'!$B$15:$W$361, MATCH('O5 Details by Class &amp; Accounts'!S$18, 'E2 Allocators'!$B$15:$W$15, 0),FALSE)*$F172), 0, VLOOKUP(VLOOKUP($A172, 'E4 TB Allocation Details'!$A$18:$L$214, MATCH("Demand ID", 'E4 TB Allocation Details'!$A$18:$L$18, 0),FALSE), 'E2 Allocators'!$B$15:$W$361, MATCH('O5 Details by Class &amp; Accounts'!S$18, 'E2 Allocators'!$B$15:$W$15, 0),FALSE)*$F172)</f>
        <v>0</v>
      </c>
      <c r="T172" s="1321">
        <f>IF(ISERROR(VLOOKUP(VLOOKUP($A172, 'E4 TB Allocation Details'!$A$18:$L$214, MATCH("Demand ID", 'E4 TB Allocation Details'!$A$18:$L$18, 0),FALSE), 'E2 Allocators'!$B$15:$W$361, MATCH('O5 Details by Class &amp; Accounts'!T$18, 'E2 Allocators'!$B$15:$W$15, 0),FALSE)*$F172), 0, VLOOKUP(VLOOKUP($A172, 'E4 TB Allocation Details'!$A$18:$L$214, MATCH("Demand ID", 'E4 TB Allocation Details'!$A$18:$L$18, 0),FALSE), 'E2 Allocators'!$B$15:$W$361, MATCH('O5 Details by Class &amp; Accounts'!T$18, 'E2 Allocators'!$B$15:$W$15, 0),FALSE)*$F172)</f>
        <v>0</v>
      </c>
      <c r="U172" s="1321">
        <f>IF(ISERROR(VLOOKUP(VLOOKUP($A172, 'E4 TB Allocation Details'!$A$18:$L$214, MATCH("Demand ID", 'E4 TB Allocation Details'!$A$18:$L$18, 0),FALSE), 'E2 Allocators'!$B$15:$W$361, MATCH('O5 Details by Class &amp; Accounts'!U$18, 'E2 Allocators'!$B$15:$W$15, 0),FALSE)*$F172), 0, VLOOKUP(VLOOKUP($A172, 'E4 TB Allocation Details'!$A$18:$L$214, MATCH("Demand ID", 'E4 TB Allocation Details'!$A$18:$L$18, 0),FALSE), 'E2 Allocators'!$B$15:$W$361, MATCH('O5 Details by Class &amp; Accounts'!U$18, 'E2 Allocators'!$B$15:$W$15, 0),FALSE)*$F172)</f>
        <v>0</v>
      </c>
      <c r="V172" s="1321">
        <f>IF(ISERROR(VLOOKUP(VLOOKUP($A172, 'E4 TB Allocation Details'!$A$18:$L$214, MATCH("Demand ID", 'E4 TB Allocation Details'!$A$18:$L$18, 0),FALSE), 'E2 Allocators'!$B$15:$W$361, MATCH('O5 Details by Class &amp; Accounts'!V$18, 'E2 Allocators'!$B$15:$W$15, 0),FALSE)*$F172), 0, VLOOKUP(VLOOKUP($A172, 'E4 TB Allocation Details'!$A$18:$L$214, MATCH("Demand ID", 'E4 TB Allocation Details'!$A$18:$L$18, 0),FALSE), 'E2 Allocators'!$B$15:$W$361, MATCH('O5 Details by Class &amp; Accounts'!V$18, 'E2 Allocators'!$B$15:$W$15, 0),FALSE)*$F172)</f>
        <v>0</v>
      </c>
      <c r="W172" s="1321">
        <f>IF(ISERROR(VLOOKUP(VLOOKUP($A172, 'E4 TB Allocation Details'!$A$18:$L$214, MATCH("Demand ID", 'E4 TB Allocation Details'!$A$18:$L$18, 0),FALSE), 'E2 Allocators'!$B$15:$W$361, MATCH('O5 Details by Class &amp; Accounts'!W$18, 'E2 Allocators'!$B$15:$W$15, 0),FALSE)*$F172), 0, VLOOKUP(VLOOKUP($A172, 'E4 TB Allocation Details'!$A$18:$L$214, MATCH("Demand ID", 'E4 TB Allocation Details'!$A$18:$L$18, 0),FALSE), 'E2 Allocators'!$B$15:$W$361, MATCH('O5 Details by Class &amp; Accounts'!W$18, 'E2 Allocators'!$B$15:$W$15, 0),FALSE)*$F172)</f>
        <v>0</v>
      </c>
      <c r="X172" s="1321">
        <f>IF(ISERROR(VLOOKUP(VLOOKUP($A172, 'E4 TB Allocation Details'!$A$18:$L$214, MATCH("Demand ID", 'E4 TB Allocation Details'!$A$18:$L$18, 0),FALSE), 'E2 Allocators'!$B$15:$W$361, MATCH('O5 Details by Class &amp; Accounts'!X$18, 'E2 Allocators'!$B$15:$W$15, 0),FALSE)*$F172), 0, VLOOKUP(VLOOKUP($A172, 'E4 TB Allocation Details'!$A$18:$L$214, MATCH("Demand ID", 'E4 TB Allocation Details'!$A$18:$L$18, 0),FALSE), 'E2 Allocators'!$B$15:$W$361, MATCH('O5 Details by Class &amp; Accounts'!X$18, 'E2 Allocators'!$B$15:$W$15, 0),FALSE)*$F172)</f>
        <v>0</v>
      </c>
      <c r="Y172" s="1321">
        <f>IF(ISERROR(VLOOKUP(VLOOKUP($A172, 'E4 TB Allocation Details'!$A$18:$L$214, MATCH("Demand ID", 'E4 TB Allocation Details'!$A$18:$L$18, 0),FALSE), 'E2 Allocators'!$B$15:$W$361, MATCH('O5 Details by Class &amp; Accounts'!Y$18, 'E2 Allocators'!$B$15:$W$15, 0),FALSE)*$F172), 0, VLOOKUP(VLOOKUP($A172, 'E4 TB Allocation Details'!$A$18:$L$214, MATCH("Demand ID", 'E4 TB Allocation Details'!$A$18:$L$18, 0),FALSE), 'E2 Allocators'!$B$15:$W$361, MATCH('O5 Details by Class &amp; Accounts'!Y$18, 'E2 Allocators'!$B$15:$W$15, 0),FALSE)*$F172)</f>
        <v>0</v>
      </c>
      <c r="Z172" s="1321">
        <f>IF(ISERROR(VLOOKUP(VLOOKUP($A172, 'E4 TB Allocation Details'!$A$18:$L$214, MATCH("Demand ID", 'E4 TB Allocation Details'!$A$18:$L$18, 0),FALSE), 'E2 Allocators'!$B$15:$W$361, MATCH('O5 Details by Class &amp; Accounts'!Z$18, 'E2 Allocators'!$B$15:$W$15, 0),FALSE)*$F172), 0, VLOOKUP(VLOOKUP($A172, 'E4 TB Allocation Details'!$A$18:$L$214, MATCH("Demand ID", 'E4 TB Allocation Details'!$A$18:$L$18, 0),FALSE), 'E2 Allocators'!$B$15:$W$361, MATCH('O5 Details by Class &amp; Accounts'!Z$18, 'E2 Allocators'!$B$15:$W$15, 0),FALSE)*$F172)</f>
        <v>0</v>
      </c>
      <c r="AA172" s="1321">
        <f>IF(ISERROR(VLOOKUP(VLOOKUP($A172, 'E4 TB Allocation Details'!$A$18:$L$214, MATCH("Demand ID", 'E4 TB Allocation Details'!$A$18:$L$18, 0),FALSE), 'E2 Allocators'!$B$15:$W$361, MATCH('O5 Details by Class &amp; Accounts'!AA$18, 'E2 Allocators'!$B$15:$W$15, 0),FALSE)*$F172), 0, VLOOKUP(VLOOKUP($A172, 'E4 TB Allocation Details'!$A$18:$L$214, MATCH("Demand ID", 'E4 TB Allocation Details'!$A$18:$L$18, 0),FALSE), 'E2 Allocators'!$B$15:$W$361, MATCH('O5 Details by Class &amp; Accounts'!AA$18, 'E2 Allocators'!$B$15:$W$15, 0),FALSE)*$F172)</f>
        <v>0</v>
      </c>
      <c r="AB172" s="1321">
        <f>IF(ISERROR(VLOOKUP(VLOOKUP($A172, 'E4 TB Allocation Details'!$A$18:$L$214, MATCH("Demand ID", 'E4 TB Allocation Details'!$A$18:$L$18, 0),FALSE), 'E2 Allocators'!$B$15:$W$361, MATCH('O5 Details by Class &amp; Accounts'!AB$18, 'E2 Allocators'!$B$15:$W$15, 0),FALSE)*$F172), 0, VLOOKUP(VLOOKUP($A172, 'E4 TB Allocation Details'!$A$18:$L$214, MATCH("Demand ID", 'E4 TB Allocation Details'!$A$18:$L$18, 0),FALSE), 'E2 Allocators'!$B$15:$W$361, MATCH('O5 Details by Class &amp; Accounts'!AB$18, 'E2 Allocators'!$B$15:$W$15, 0),FALSE)*$F172)</f>
        <v>0</v>
      </c>
      <c r="AC172" s="1321">
        <f t="shared" si="47"/>
        <v>0</v>
      </c>
      <c r="AD172" s="1321">
        <f>IF(ISERROR(VLOOKUP(VLOOKUP($A172, 'E4 TB Allocation Details'!$A$18:$L$214, MATCH("Customer ID", 'E4 TB Allocation Details'!$A$18:$L$18, 0),FALSE), 'E2 Allocators'!$B$15:$W$361, MATCH('O5 Details by Class &amp; Accounts'!AD$18, 'E2 Allocators'!$B$15:$W$15, 0),FALSE)*$G172), 0, VLOOKUP(VLOOKUP($A172, 'E4 TB Allocation Details'!$A$18:$L$214, MATCH("Customer ID", 'E4 TB Allocation Details'!$A$18:$L$18, 0),FALSE), 'E2 Allocators'!$B$15:$W$361, MATCH('O5 Details by Class &amp; Accounts'!AD$18, 'E2 Allocators'!$B$15:$W$15, 0),FALSE)*$G172)</f>
        <v>8000</v>
      </c>
      <c r="AE172" s="1321">
        <f>IF(ISERROR(VLOOKUP(VLOOKUP($A172, 'E4 TB Allocation Details'!$A$18:$L$214, MATCH("Customer ID", 'E4 TB Allocation Details'!$A$18:$L$18, 0),FALSE), 'E2 Allocators'!$B$15:$W$361, MATCH('O5 Details by Class &amp; Accounts'!AE$18, 'E2 Allocators'!$B$15:$W$15, 0),FALSE)*$G172), 0, VLOOKUP(VLOOKUP($A172, 'E4 TB Allocation Details'!$A$18:$L$214, MATCH("Customer ID", 'E4 TB Allocation Details'!$A$18:$L$18, 0),FALSE), 'E2 Allocators'!$B$15:$W$361, MATCH('O5 Details by Class &amp; Accounts'!AE$18, 'E2 Allocators'!$B$15:$W$15, 0),FALSE)*$G172)</f>
        <v>0</v>
      </c>
      <c r="AF172" s="1321">
        <f>IF(ISERROR(VLOOKUP(VLOOKUP($A172, 'E4 TB Allocation Details'!$A$18:$L$214, MATCH("Customer ID", 'E4 TB Allocation Details'!$A$18:$L$18, 0),FALSE), 'E2 Allocators'!$B$15:$W$361, MATCH('O5 Details by Class &amp; Accounts'!AF$18, 'E2 Allocators'!$B$15:$W$15, 0),FALSE)*$G172), 0, VLOOKUP(VLOOKUP($A172, 'E4 TB Allocation Details'!$A$18:$L$214, MATCH("Customer ID", 'E4 TB Allocation Details'!$A$18:$L$18, 0),FALSE), 'E2 Allocators'!$B$15:$W$361, MATCH('O5 Details by Class &amp; Accounts'!AF$18, 'E2 Allocators'!$B$15:$W$15, 0),FALSE)*$G172)</f>
        <v>0</v>
      </c>
      <c r="AG172" s="1321">
        <f>IF(ISERROR(VLOOKUP(VLOOKUP($A172, 'E4 TB Allocation Details'!$A$18:$L$214, MATCH("Customer ID", 'E4 TB Allocation Details'!$A$18:$L$18, 0),FALSE), 'E2 Allocators'!$B$15:$W$361, MATCH('O5 Details by Class &amp; Accounts'!AG$18, 'E2 Allocators'!$B$15:$W$15, 0),FALSE)*$G172), 0, VLOOKUP(VLOOKUP($A172, 'E4 TB Allocation Details'!$A$18:$L$214, MATCH("Customer ID", 'E4 TB Allocation Details'!$A$18:$L$18, 0),FALSE), 'E2 Allocators'!$B$15:$W$361, MATCH('O5 Details by Class &amp; Accounts'!AG$18, 'E2 Allocators'!$B$15:$W$15, 0),FALSE)*$G172)</f>
        <v>0</v>
      </c>
      <c r="AH172" s="1321">
        <f>IF(ISERROR(VLOOKUP(VLOOKUP($A172, 'E4 TB Allocation Details'!$A$18:$L$214, MATCH("Customer ID", 'E4 TB Allocation Details'!$A$18:$L$18, 0),FALSE), 'E2 Allocators'!$B$15:$W$361, MATCH('O5 Details by Class &amp; Accounts'!AH$18, 'E2 Allocators'!$B$15:$W$15, 0),FALSE)*$G172), 0, VLOOKUP(VLOOKUP($A172, 'E4 TB Allocation Details'!$A$18:$L$214, MATCH("Customer ID", 'E4 TB Allocation Details'!$A$18:$L$18, 0),FALSE), 'E2 Allocators'!$B$15:$W$361, MATCH('O5 Details by Class &amp; Accounts'!AH$18, 'E2 Allocators'!$B$15:$W$15, 0),FALSE)*$G172)</f>
        <v>0</v>
      </c>
      <c r="AI172" s="1321">
        <f>IF(ISERROR(VLOOKUP(VLOOKUP($A172, 'E4 TB Allocation Details'!$A$18:$L$214, MATCH("Customer ID", 'E4 TB Allocation Details'!$A$18:$L$18, 0),FALSE), 'E2 Allocators'!$B$15:$W$361, MATCH('O5 Details by Class &amp; Accounts'!AI$18, 'E2 Allocators'!$B$15:$W$15, 0),FALSE)*$G172), 0, VLOOKUP(VLOOKUP($A172, 'E4 TB Allocation Details'!$A$18:$L$214, MATCH("Customer ID", 'E4 TB Allocation Details'!$A$18:$L$18, 0),FALSE), 'E2 Allocators'!$B$15:$W$361, MATCH('O5 Details by Class &amp; Accounts'!AI$18, 'E2 Allocators'!$B$15:$W$15, 0),FALSE)*$G172)</f>
        <v>0</v>
      </c>
      <c r="AJ172" s="1321">
        <f>IF(ISERROR(VLOOKUP(VLOOKUP($A172, 'E4 TB Allocation Details'!$A$18:$L$214, MATCH("Customer ID", 'E4 TB Allocation Details'!$A$18:$L$18, 0),FALSE), 'E2 Allocators'!$B$15:$W$361, MATCH('O5 Details by Class &amp; Accounts'!AJ$18, 'E2 Allocators'!$B$15:$W$15, 0),FALSE)*$G172), 0, VLOOKUP(VLOOKUP($A172, 'E4 TB Allocation Details'!$A$18:$L$214, MATCH("Customer ID", 'E4 TB Allocation Details'!$A$18:$L$18, 0),FALSE), 'E2 Allocators'!$B$15:$W$361, MATCH('O5 Details by Class &amp; Accounts'!AJ$18, 'E2 Allocators'!$B$15:$W$15, 0),FALSE)*$G172)</f>
        <v>0</v>
      </c>
      <c r="AK172" s="1321">
        <f>IF(ISERROR(VLOOKUP(VLOOKUP($A172, 'E4 TB Allocation Details'!$A$18:$L$214, MATCH("Customer ID", 'E4 TB Allocation Details'!$A$18:$L$18, 0),FALSE), 'E2 Allocators'!$B$15:$W$361, MATCH('O5 Details by Class &amp; Accounts'!AK$18, 'E2 Allocators'!$B$15:$W$15, 0),FALSE)*$G172), 0, VLOOKUP(VLOOKUP($A172, 'E4 TB Allocation Details'!$A$18:$L$214, MATCH("Customer ID", 'E4 TB Allocation Details'!$A$18:$L$18, 0),FALSE), 'E2 Allocators'!$B$15:$W$361, MATCH('O5 Details by Class &amp; Accounts'!AK$18, 'E2 Allocators'!$B$15:$W$15, 0),FALSE)*$G172)</f>
        <v>0</v>
      </c>
      <c r="AL172" s="1321">
        <f>IF(ISERROR(VLOOKUP(VLOOKUP($A172, 'E4 TB Allocation Details'!$A$18:$L$214, MATCH("Customer ID", 'E4 TB Allocation Details'!$A$18:$L$18, 0),FALSE), 'E2 Allocators'!$B$15:$W$361, MATCH('O5 Details by Class &amp; Accounts'!AL$18, 'E2 Allocators'!$B$15:$W$15, 0),FALSE)*$G172), 0, VLOOKUP(VLOOKUP($A172, 'E4 TB Allocation Details'!$A$18:$L$214, MATCH("Customer ID", 'E4 TB Allocation Details'!$A$18:$L$18, 0),FALSE), 'E2 Allocators'!$B$15:$W$361, MATCH('O5 Details by Class &amp; Accounts'!AL$18, 'E2 Allocators'!$B$15:$W$15, 0),FALSE)*$G172)</f>
        <v>0</v>
      </c>
      <c r="AM172" s="1321">
        <f>IF(ISERROR(VLOOKUP(VLOOKUP($A172, 'E4 TB Allocation Details'!$A$18:$L$214, MATCH("Customer ID", 'E4 TB Allocation Details'!$A$18:$L$18, 0),FALSE), 'E2 Allocators'!$B$15:$W$361, MATCH('O5 Details by Class &amp; Accounts'!AM$18, 'E2 Allocators'!$B$15:$W$15, 0),FALSE)*$G172), 0, VLOOKUP(VLOOKUP($A172, 'E4 TB Allocation Details'!$A$18:$L$214, MATCH("Customer ID", 'E4 TB Allocation Details'!$A$18:$L$18, 0),FALSE), 'E2 Allocators'!$B$15:$W$361, MATCH('O5 Details by Class &amp; Accounts'!AM$18, 'E2 Allocators'!$B$15:$W$15, 0),FALSE)*$G172)</f>
        <v>0</v>
      </c>
      <c r="AN172" s="1321">
        <f>IF(ISERROR(VLOOKUP(VLOOKUP($A172, 'E4 TB Allocation Details'!$A$18:$L$214, MATCH("Customer ID", 'E4 TB Allocation Details'!$A$18:$L$18, 0),FALSE), 'E2 Allocators'!$B$15:$W$361, MATCH('O5 Details by Class &amp; Accounts'!AN$18, 'E2 Allocators'!$B$15:$W$15, 0),FALSE)*$G172), 0, VLOOKUP(VLOOKUP($A172, 'E4 TB Allocation Details'!$A$18:$L$214, MATCH("Customer ID", 'E4 TB Allocation Details'!$A$18:$L$18, 0),FALSE), 'E2 Allocators'!$B$15:$W$361, MATCH('O5 Details by Class &amp; Accounts'!AN$18, 'E2 Allocators'!$B$15:$W$15, 0),FALSE)*$G172)</f>
        <v>0</v>
      </c>
      <c r="AO172" s="1321">
        <f>IF(ISERROR(VLOOKUP(VLOOKUP($A172, 'E4 TB Allocation Details'!$A$18:$L$214, MATCH("Customer ID", 'E4 TB Allocation Details'!$A$18:$L$18, 0),FALSE), 'E2 Allocators'!$B$15:$W$361, MATCH('O5 Details by Class &amp; Accounts'!AO$18, 'E2 Allocators'!$B$15:$W$15, 0),FALSE)*$G172), 0, VLOOKUP(VLOOKUP($A172, 'E4 TB Allocation Details'!$A$18:$L$214, MATCH("Customer ID", 'E4 TB Allocation Details'!$A$18:$L$18, 0),FALSE), 'E2 Allocators'!$B$15:$W$361, MATCH('O5 Details by Class &amp; Accounts'!AO$18, 'E2 Allocators'!$B$15:$W$15, 0),FALSE)*$G172)</f>
        <v>0</v>
      </c>
      <c r="AP172" s="1321">
        <f>IF(ISERROR(VLOOKUP(VLOOKUP($A172, 'E4 TB Allocation Details'!$A$18:$L$214, MATCH("Customer ID", 'E4 TB Allocation Details'!$A$18:$L$18, 0),FALSE), 'E2 Allocators'!$B$15:$W$361, MATCH('O5 Details by Class &amp; Accounts'!AP$18, 'E2 Allocators'!$B$15:$W$15, 0),FALSE)*$G172), 0, VLOOKUP(VLOOKUP($A172, 'E4 TB Allocation Details'!$A$18:$L$214, MATCH("Customer ID", 'E4 TB Allocation Details'!$A$18:$L$18, 0),FALSE), 'E2 Allocators'!$B$15:$W$361, MATCH('O5 Details by Class &amp; Accounts'!AP$18, 'E2 Allocators'!$B$15:$W$15, 0),FALSE)*$G172)</f>
        <v>0</v>
      </c>
      <c r="AQ172" s="1321">
        <f>IF(ISERROR(VLOOKUP(VLOOKUP($A172, 'E4 TB Allocation Details'!$A$18:$L$214, MATCH("Customer ID", 'E4 TB Allocation Details'!$A$18:$L$18, 0),FALSE), 'E2 Allocators'!$B$15:$W$361, MATCH('O5 Details by Class &amp; Accounts'!AQ$18, 'E2 Allocators'!$B$15:$W$15, 0),FALSE)*$G172), 0, VLOOKUP(VLOOKUP($A172, 'E4 TB Allocation Details'!$A$18:$L$214, MATCH("Customer ID", 'E4 TB Allocation Details'!$A$18:$L$18, 0),FALSE), 'E2 Allocators'!$B$15:$W$361, MATCH('O5 Details by Class &amp; Accounts'!AQ$18, 'E2 Allocators'!$B$15:$W$15, 0),FALSE)*$G172)</f>
        <v>0</v>
      </c>
      <c r="AR172" s="1321">
        <f>IF(ISERROR(VLOOKUP(VLOOKUP($A172, 'E4 TB Allocation Details'!$A$18:$L$214, MATCH("Customer ID", 'E4 TB Allocation Details'!$A$18:$L$18, 0),FALSE), 'E2 Allocators'!$B$15:$W$361, MATCH('O5 Details by Class &amp; Accounts'!AR$18, 'E2 Allocators'!$B$15:$W$15, 0),FALSE)*$G172), 0, VLOOKUP(VLOOKUP($A172, 'E4 TB Allocation Details'!$A$18:$L$214, MATCH("Customer ID", 'E4 TB Allocation Details'!$A$18:$L$18, 0),FALSE), 'E2 Allocators'!$B$15:$W$361, MATCH('O5 Details by Class &amp; Accounts'!AR$18, 'E2 Allocators'!$B$15:$W$15, 0),FALSE)*$G172)</f>
        <v>0</v>
      </c>
      <c r="AS172" s="1321">
        <f>IF(ISERROR(VLOOKUP(VLOOKUP($A172, 'E4 TB Allocation Details'!$A$18:$L$214, MATCH("Customer ID", 'E4 TB Allocation Details'!$A$18:$L$18, 0),FALSE), 'E2 Allocators'!$B$15:$W$361, MATCH('O5 Details by Class &amp; Accounts'!AS$18, 'E2 Allocators'!$B$15:$W$15, 0),FALSE)*$G172), 0, VLOOKUP(VLOOKUP($A172, 'E4 TB Allocation Details'!$A$18:$L$214, MATCH("Customer ID", 'E4 TB Allocation Details'!$A$18:$L$18, 0),FALSE), 'E2 Allocators'!$B$15:$W$361, MATCH('O5 Details by Class &amp; Accounts'!AS$18, 'E2 Allocators'!$B$15:$W$15, 0),FALSE)*$G172)</f>
        <v>0</v>
      </c>
      <c r="AT172" s="1321">
        <f>IF(ISERROR(VLOOKUP(VLOOKUP($A172, 'E4 TB Allocation Details'!$A$18:$L$214, MATCH("Customer ID", 'E4 TB Allocation Details'!$A$18:$L$18, 0),FALSE), 'E2 Allocators'!$B$15:$W$361, MATCH('O5 Details by Class &amp; Accounts'!AT$18, 'E2 Allocators'!$B$15:$W$15, 0),FALSE)*$G172), 0, VLOOKUP(VLOOKUP($A172, 'E4 TB Allocation Details'!$A$18:$L$214, MATCH("Customer ID", 'E4 TB Allocation Details'!$A$18:$L$18, 0),FALSE), 'E2 Allocators'!$B$15:$W$361, MATCH('O5 Details by Class &amp; Accounts'!AT$18, 'E2 Allocators'!$B$15:$W$15, 0),FALSE)*$G172)</f>
        <v>0</v>
      </c>
      <c r="AU172" s="1321">
        <f>IF(ISERROR(VLOOKUP(VLOOKUP($A172, 'E4 TB Allocation Details'!$A$18:$L$214, MATCH("Customer ID", 'E4 TB Allocation Details'!$A$18:$L$18, 0),FALSE), 'E2 Allocators'!$B$15:$W$361, MATCH('O5 Details by Class &amp; Accounts'!AU$18, 'E2 Allocators'!$B$15:$W$15, 0),FALSE)*$G172), 0, VLOOKUP(VLOOKUP($A172, 'E4 TB Allocation Details'!$A$18:$L$214, MATCH("Customer ID", 'E4 TB Allocation Details'!$A$18:$L$18, 0),FALSE), 'E2 Allocators'!$B$15:$W$361, MATCH('O5 Details by Class &amp; Accounts'!AU$18, 'E2 Allocators'!$B$15:$W$15, 0),FALSE)*$G172)</f>
        <v>0</v>
      </c>
      <c r="AV172" s="1321">
        <f>IF(ISERROR(VLOOKUP(VLOOKUP($A172, 'E4 TB Allocation Details'!$A$18:$L$214, MATCH("Customer ID", 'E4 TB Allocation Details'!$A$18:$L$18, 0),FALSE), 'E2 Allocators'!$B$15:$W$361, MATCH('O5 Details by Class &amp; Accounts'!AV$18, 'E2 Allocators'!$B$15:$W$15, 0),FALSE)*$G172), 0, VLOOKUP(VLOOKUP($A172, 'E4 TB Allocation Details'!$A$18:$L$214, MATCH("Customer ID", 'E4 TB Allocation Details'!$A$18:$L$18, 0),FALSE), 'E2 Allocators'!$B$15:$W$361, MATCH('O5 Details by Class &amp; Accounts'!AV$18, 'E2 Allocators'!$B$15:$W$15, 0),FALSE)*$G172)</f>
        <v>0</v>
      </c>
      <c r="AW172" s="1321">
        <f>IF(ISERROR(VLOOKUP(VLOOKUP($A172, 'E4 TB Allocation Details'!$A$18:$L$214, MATCH("Customer ID", 'E4 TB Allocation Details'!$A$18:$L$18, 0),FALSE), 'E2 Allocators'!$B$15:$W$361, MATCH('O5 Details by Class &amp; Accounts'!AW$18, 'E2 Allocators'!$B$15:$W$15, 0),FALSE)*$G172), 0, VLOOKUP(VLOOKUP($A172, 'E4 TB Allocation Details'!$A$18:$L$214, MATCH("Customer ID", 'E4 TB Allocation Details'!$A$18:$L$18, 0),FALSE), 'E2 Allocators'!$B$15:$W$361, MATCH('O5 Details by Class &amp; Accounts'!AW$18, 'E2 Allocators'!$B$15:$W$15, 0),FALSE)*$G172)</f>
        <v>0</v>
      </c>
      <c r="AX172" s="1321">
        <f t="shared" si="51"/>
        <v>8000</v>
      </c>
      <c r="AY172" s="1321">
        <f>IF(ISERROR(VLOOKUP(VLOOKUP($A172, 'E4 TB Allocation Details'!$A$18:$L$214, MATCH("Misc ID", 'E4 TB Allocation Details'!$A$18:$L$18, 0),FALSE), 'E2 Allocators'!$B$15:$W$361, MATCH('O5 Details by Class &amp; Accounts'!AY$18, 'E2 Allocators'!$B$15:$W$15, 0),FALSE)*$E172), 0, VLOOKUP(VLOOKUP($A172, 'E4 TB Allocation Details'!$A$18:$L$214, MATCH("Misc ID", 'E4 TB Allocation Details'!$A$18:$L$18, 0),FALSE), 'E2 Allocators'!$B$15:$W$361, MATCH('O5 Details by Class &amp; Accounts'!AY$18, 'E2 Allocators'!$B$15:$W$15, 0),FALSE)*$E172)</f>
        <v>0</v>
      </c>
      <c r="AZ172" s="1321">
        <f>IF(ISERROR(VLOOKUP(VLOOKUP($A172, 'E4 TB Allocation Details'!$A$18:$L$214, MATCH("Misc ID", 'E4 TB Allocation Details'!$A$18:$L$18, 0),FALSE), 'E2 Allocators'!$B$15:$W$361, MATCH('O5 Details by Class &amp; Accounts'!AZ$18, 'E2 Allocators'!$B$15:$W$15, 0),FALSE)*$E172), 0, VLOOKUP(VLOOKUP($A172, 'E4 TB Allocation Details'!$A$18:$L$214, MATCH("Misc ID", 'E4 TB Allocation Details'!$A$18:$L$18, 0),FALSE), 'E2 Allocators'!$B$15:$W$361, MATCH('O5 Details by Class &amp; Accounts'!AZ$18, 'E2 Allocators'!$B$15:$W$15, 0),FALSE)*$E172)</f>
        <v>0</v>
      </c>
      <c r="BA172" s="1321">
        <f>IF(ISERROR(VLOOKUP(VLOOKUP($A172, 'E4 TB Allocation Details'!$A$18:$L$214, MATCH("Misc ID", 'E4 TB Allocation Details'!$A$18:$L$18, 0),FALSE), 'E2 Allocators'!$B$15:$W$361, MATCH('O5 Details by Class &amp; Accounts'!BA$18, 'E2 Allocators'!$B$15:$W$15, 0),FALSE)*$E172), 0, VLOOKUP(VLOOKUP($A172, 'E4 TB Allocation Details'!$A$18:$L$214, MATCH("Misc ID", 'E4 TB Allocation Details'!$A$18:$L$18, 0),FALSE), 'E2 Allocators'!$B$15:$W$361, MATCH('O5 Details by Class &amp; Accounts'!BA$18, 'E2 Allocators'!$B$15:$W$15, 0),FALSE)*$E172)</f>
        <v>0</v>
      </c>
      <c r="BB172" s="1321">
        <f>IF(ISERROR(VLOOKUP(VLOOKUP($A172, 'E4 TB Allocation Details'!$A$18:$L$214, MATCH("Misc ID", 'E4 TB Allocation Details'!$A$18:$L$18, 0),FALSE), 'E2 Allocators'!$B$15:$W$361, MATCH('O5 Details by Class &amp; Accounts'!BB$18, 'E2 Allocators'!$B$15:$W$15, 0),FALSE)*$E172), 0, VLOOKUP(VLOOKUP($A172, 'E4 TB Allocation Details'!$A$18:$L$214, MATCH("Misc ID", 'E4 TB Allocation Details'!$A$18:$L$18, 0),FALSE), 'E2 Allocators'!$B$15:$W$361, MATCH('O5 Details by Class &amp; Accounts'!BB$18, 'E2 Allocators'!$B$15:$W$15, 0),FALSE)*$E172)</f>
        <v>0</v>
      </c>
      <c r="BC172" s="1321">
        <f>IF(ISERROR(VLOOKUP(VLOOKUP($A172, 'E4 TB Allocation Details'!$A$18:$L$214, MATCH("Misc ID", 'E4 TB Allocation Details'!$A$18:$L$18, 0),FALSE), 'E2 Allocators'!$B$15:$W$361, MATCH('O5 Details by Class &amp; Accounts'!BC$18, 'E2 Allocators'!$B$15:$W$15, 0),FALSE)*$E172), 0, VLOOKUP(VLOOKUP($A172, 'E4 TB Allocation Details'!$A$18:$L$214, MATCH("Misc ID", 'E4 TB Allocation Details'!$A$18:$L$18, 0),FALSE), 'E2 Allocators'!$B$15:$W$361, MATCH('O5 Details by Class &amp; Accounts'!BC$18, 'E2 Allocators'!$B$15:$W$15, 0),FALSE)*$E172)</f>
        <v>0</v>
      </c>
      <c r="BD172" s="1321">
        <f>IF(ISERROR(VLOOKUP(VLOOKUP($A172, 'E4 TB Allocation Details'!$A$18:$L$214, MATCH("Misc ID", 'E4 TB Allocation Details'!$A$18:$L$18, 0),FALSE), 'E2 Allocators'!$B$15:$W$361, MATCH('O5 Details by Class &amp; Accounts'!BD$18, 'E2 Allocators'!$B$15:$W$15, 0),FALSE)*$E172), 0, VLOOKUP(VLOOKUP($A172, 'E4 TB Allocation Details'!$A$18:$L$214, MATCH("Misc ID", 'E4 TB Allocation Details'!$A$18:$L$18, 0),FALSE), 'E2 Allocators'!$B$15:$W$361, MATCH('O5 Details by Class &amp; Accounts'!BD$18, 'E2 Allocators'!$B$15:$W$15, 0),FALSE)*$E172)</f>
        <v>0</v>
      </c>
      <c r="BE172" s="1321">
        <f>IF(ISERROR(VLOOKUP(VLOOKUP($A172, 'E4 TB Allocation Details'!$A$18:$L$214, MATCH("Misc ID", 'E4 TB Allocation Details'!$A$18:$L$18, 0),FALSE), 'E2 Allocators'!$B$15:$W$361, MATCH('O5 Details by Class &amp; Accounts'!BE$18, 'E2 Allocators'!$B$15:$W$15, 0),FALSE)*$E172), 0, VLOOKUP(VLOOKUP($A172, 'E4 TB Allocation Details'!$A$18:$L$214, MATCH("Misc ID", 'E4 TB Allocation Details'!$A$18:$L$18, 0),FALSE), 'E2 Allocators'!$B$15:$W$361, MATCH('O5 Details by Class &amp; Accounts'!BE$18, 'E2 Allocators'!$B$15:$W$15, 0),FALSE)*$E172)</f>
        <v>0</v>
      </c>
      <c r="BF172" s="1321">
        <f>IF(ISERROR(VLOOKUP(VLOOKUP($A172, 'E4 TB Allocation Details'!$A$18:$L$214, MATCH("Misc ID", 'E4 TB Allocation Details'!$A$18:$L$18, 0),FALSE), 'E2 Allocators'!$B$15:$W$361, MATCH('O5 Details by Class &amp; Accounts'!BF$18, 'E2 Allocators'!$B$15:$W$15, 0),FALSE)*$E172), 0, VLOOKUP(VLOOKUP($A172, 'E4 TB Allocation Details'!$A$18:$L$214, MATCH("Misc ID", 'E4 TB Allocation Details'!$A$18:$L$18, 0),FALSE), 'E2 Allocators'!$B$15:$W$361, MATCH('O5 Details by Class &amp; Accounts'!BF$18, 'E2 Allocators'!$B$15:$W$15, 0),FALSE)*$E172)</f>
        <v>0</v>
      </c>
      <c r="BG172" s="1321">
        <f>IF(ISERROR(VLOOKUP(VLOOKUP($A172, 'E4 TB Allocation Details'!$A$18:$L$214, MATCH("Misc ID", 'E4 TB Allocation Details'!$A$18:$L$18, 0),FALSE), 'E2 Allocators'!$B$15:$W$361, MATCH('O5 Details by Class &amp; Accounts'!BG$18, 'E2 Allocators'!$B$15:$W$15, 0),FALSE)*$E172), 0, VLOOKUP(VLOOKUP($A172, 'E4 TB Allocation Details'!$A$18:$L$214, MATCH("Misc ID", 'E4 TB Allocation Details'!$A$18:$L$18, 0),FALSE), 'E2 Allocators'!$B$15:$W$361, MATCH('O5 Details by Class &amp; Accounts'!BG$18, 'E2 Allocators'!$B$15:$W$15, 0),FALSE)*$E172)</f>
        <v>0</v>
      </c>
      <c r="BH172" s="1321">
        <f>IF(ISERROR(VLOOKUP(VLOOKUP($A172, 'E4 TB Allocation Details'!$A$18:$L$214, MATCH("Misc ID", 'E4 TB Allocation Details'!$A$18:$L$18, 0),FALSE), 'E2 Allocators'!$B$15:$W$361, MATCH('O5 Details by Class &amp; Accounts'!BH$18, 'E2 Allocators'!$B$15:$W$15, 0),FALSE)*$E172), 0, VLOOKUP(VLOOKUP($A172, 'E4 TB Allocation Details'!$A$18:$L$214, MATCH("Misc ID", 'E4 TB Allocation Details'!$A$18:$L$18, 0),FALSE), 'E2 Allocators'!$B$15:$W$361, MATCH('O5 Details by Class &amp; Accounts'!BH$18, 'E2 Allocators'!$B$15:$W$15, 0),FALSE)*$E172)</f>
        <v>0</v>
      </c>
      <c r="BI172" s="1321">
        <f>IF(ISERROR(VLOOKUP(VLOOKUP($A172, 'E4 TB Allocation Details'!$A$18:$L$214, MATCH("Misc ID", 'E4 TB Allocation Details'!$A$18:$L$18, 0),FALSE), 'E2 Allocators'!$B$15:$W$361, MATCH('O5 Details by Class &amp; Accounts'!BI$18, 'E2 Allocators'!$B$15:$W$15, 0),FALSE)*$E172), 0, VLOOKUP(VLOOKUP($A172, 'E4 TB Allocation Details'!$A$18:$L$214, MATCH("Misc ID", 'E4 TB Allocation Details'!$A$18:$L$18, 0),FALSE), 'E2 Allocators'!$B$15:$W$361, MATCH('O5 Details by Class &amp; Accounts'!BI$18, 'E2 Allocators'!$B$15:$W$15, 0),FALSE)*$E172)</f>
        <v>0</v>
      </c>
      <c r="BJ172" s="1321">
        <f>IF(ISERROR(VLOOKUP(VLOOKUP($A172, 'E4 TB Allocation Details'!$A$18:$L$214, MATCH("Misc ID", 'E4 TB Allocation Details'!$A$18:$L$18, 0),FALSE), 'E2 Allocators'!$B$15:$W$361, MATCH('O5 Details by Class &amp; Accounts'!BJ$18, 'E2 Allocators'!$B$15:$W$15, 0),FALSE)*$E172), 0, VLOOKUP(VLOOKUP($A172, 'E4 TB Allocation Details'!$A$18:$L$214, MATCH("Misc ID", 'E4 TB Allocation Details'!$A$18:$L$18, 0),FALSE), 'E2 Allocators'!$B$15:$W$361, MATCH('O5 Details by Class &amp; Accounts'!BJ$18, 'E2 Allocators'!$B$15:$W$15, 0),FALSE)*$E172)</f>
        <v>0</v>
      </c>
      <c r="BK172" s="1321">
        <f>IF(ISERROR(VLOOKUP(VLOOKUP($A172, 'E4 TB Allocation Details'!$A$18:$L$214, MATCH("Misc ID", 'E4 TB Allocation Details'!$A$18:$L$18, 0),FALSE), 'E2 Allocators'!$B$15:$W$361, MATCH('O5 Details by Class &amp; Accounts'!BK$18, 'E2 Allocators'!$B$15:$W$15, 0),FALSE)*$E172), 0, VLOOKUP(VLOOKUP($A172, 'E4 TB Allocation Details'!$A$18:$L$214, MATCH("Misc ID", 'E4 TB Allocation Details'!$A$18:$L$18, 0),FALSE), 'E2 Allocators'!$B$15:$W$361, MATCH('O5 Details by Class &amp; Accounts'!BK$18, 'E2 Allocators'!$B$15:$W$15, 0),FALSE)*$E172)</f>
        <v>0</v>
      </c>
      <c r="BL172" s="1321">
        <f>IF(ISERROR(VLOOKUP(VLOOKUP($A172, 'E4 TB Allocation Details'!$A$18:$L$214, MATCH("Misc ID", 'E4 TB Allocation Details'!$A$18:$L$18, 0),FALSE), 'E2 Allocators'!$B$15:$W$361, MATCH('O5 Details by Class &amp; Accounts'!BL$18, 'E2 Allocators'!$B$15:$W$15, 0),FALSE)*$E172), 0, VLOOKUP(VLOOKUP($A172, 'E4 TB Allocation Details'!$A$18:$L$214, MATCH("Misc ID", 'E4 TB Allocation Details'!$A$18:$L$18, 0),FALSE), 'E2 Allocators'!$B$15:$W$361, MATCH('O5 Details by Class &amp; Accounts'!BL$18, 'E2 Allocators'!$B$15:$W$15, 0),FALSE)*$E172)</f>
        <v>0</v>
      </c>
      <c r="BM172" s="1321">
        <f>IF(ISERROR(VLOOKUP(VLOOKUP($A172, 'E4 TB Allocation Details'!$A$18:$L$214, MATCH("Misc ID", 'E4 TB Allocation Details'!$A$18:$L$18, 0),FALSE), 'E2 Allocators'!$B$15:$W$361, MATCH('O5 Details by Class &amp; Accounts'!BM$18, 'E2 Allocators'!$B$15:$W$15, 0),FALSE)*$E172), 0, VLOOKUP(VLOOKUP($A172, 'E4 TB Allocation Details'!$A$18:$L$214, MATCH("Misc ID", 'E4 TB Allocation Details'!$A$18:$L$18, 0),FALSE), 'E2 Allocators'!$B$15:$W$361, MATCH('O5 Details by Class &amp; Accounts'!BM$18, 'E2 Allocators'!$B$15:$W$15, 0),FALSE)*$E172)</f>
        <v>0</v>
      </c>
      <c r="BN172" s="1321">
        <f>IF(ISERROR(VLOOKUP(VLOOKUP($A172, 'E4 TB Allocation Details'!$A$18:$L$214, MATCH("Misc ID", 'E4 TB Allocation Details'!$A$18:$L$18, 0),FALSE), 'E2 Allocators'!$B$15:$W$361, MATCH('O5 Details by Class &amp; Accounts'!BN$18, 'E2 Allocators'!$B$15:$W$15, 0),FALSE)*$E172), 0, VLOOKUP(VLOOKUP($A172, 'E4 TB Allocation Details'!$A$18:$L$214, MATCH("Misc ID", 'E4 TB Allocation Details'!$A$18:$L$18, 0),FALSE), 'E2 Allocators'!$B$15:$W$361, MATCH('O5 Details by Class &amp; Accounts'!BN$18, 'E2 Allocators'!$B$15:$W$15, 0),FALSE)*$E172)</f>
        <v>0</v>
      </c>
      <c r="BO172" s="1321">
        <f>IF(ISERROR(VLOOKUP(VLOOKUP($A172, 'E4 TB Allocation Details'!$A$18:$L$214, MATCH("Misc ID", 'E4 TB Allocation Details'!$A$18:$L$18, 0),FALSE), 'E2 Allocators'!$B$15:$W$361, MATCH('O5 Details by Class &amp; Accounts'!BO$18, 'E2 Allocators'!$B$15:$W$15, 0),FALSE)*$E172), 0, VLOOKUP(VLOOKUP($A172, 'E4 TB Allocation Details'!$A$18:$L$214, MATCH("Misc ID", 'E4 TB Allocation Details'!$A$18:$L$18, 0),FALSE), 'E2 Allocators'!$B$15:$W$361, MATCH('O5 Details by Class &amp; Accounts'!BO$18, 'E2 Allocators'!$B$15:$W$15, 0),FALSE)*$E172)</f>
        <v>0</v>
      </c>
      <c r="BP172" s="1321">
        <f>IF(ISERROR(VLOOKUP(VLOOKUP($A172, 'E4 TB Allocation Details'!$A$18:$L$214, MATCH("Misc ID", 'E4 TB Allocation Details'!$A$18:$L$18, 0),FALSE), 'E2 Allocators'!$B$15:$W$361, MATCH('O5 Details by Class &amp; Accounts'!BP$18, 'E2 Allocators'!$B$15:$W$15, 0),FALSE)*$E172), 0, VLOOKUP(VLOOKUP($A172, 'E4 TB Allocation Details'!$A$18:$L$214, MATCH("Misc ID", 'E4 TB Allocation Details'!$A$18:$L$18, 0),FALSE), 'E2 Allocators'!$B$15:$W$361, MATCH('O5 Details by Class &amp; Accounts'!BP$18, 'E2 Allocators'!$B$15:$W$15, 0),FALSE)*$E172)</f>
        <v>0</v>
      </c>
      <c r="BQ172" s="1321">
        <f>IF(ISERROR(VLOOKUP(VLOOKUP($A172, 'E4 TB Allocation Details'!$A$18:$L$214, MATCH("Misc ID", 'E4 TB Allocation Details'!$A$18:$L$18, 0),FALSE), 'E2 Allocators'!$B$15:$W$361, MATCH('O5 Details by Class &amp; Accounts'!BQ$18, 'E2 Allocators'!$B$15:$W$15, 0),FALSE)*$E172), 0, VLOOKUP(VLOOKUP($A172, 'E4 TB Allocation Details'!$A$18:$L$214, MATCH("Misc ID", 'E4 TB Allocation Details'!$A$18:$L$18, 0),FALSE), 'E2 Allocators'!$B$15:$W$361, MATCH('O5 Details by Class &amp; Accounts'!BQ$18, 'E2 Allocators'!$B$15:$W$15, 0),FALSE)*$E172)</f>
        <v>0</v>
      </c>
      <c r="BR172" s="1321">
        <f>IF(ISERROR(VLOOKUP(VLOOKUP($A172, 'E4 TB Allocation Details'!$A$18:$L$214, MATCH("Misc ID", 'E4 TB Allocation Details'!$A$18:$L$18, 0),FALSE), 'E2 Allocators'!$B$15:$W$361, MATCH('O5 Details by Class &amp; Accounts'!BR$18, 'E2 Allocators'!$B$15:$W$15, 0),FALSE)*$E172), 0, VLOOKUP(VLOOKUP($A172, 'E4 TB Allocation Details'!$A$18:$L$214, MATCH("Misc ID", 'E4 TB Allocation Details'!$A$18:$L$18, 0),FALSE), 'E2 Allocators'!$B$15:$W$361, MATCH('O5 Details by Class &amp; Accounts'!BR$18, 'E2 Allocators'!$B$15:$W$15, 0),FALSE)*$E172)</f>
        <v>0</v>
      </c>
      <c r="BS172" s="1321">
        <f t="shared" si="48"/>
        <v>0</v>
      </c>
      <c r="BT172" s="1321">
        <f>IF(ISERROR(VLOOKUP(VLOOKUP($A172, 'E4 TB Allocation Details'!$A$18:$L$214, MATCH("A &amp; G ID", 'E4 TB Allocation Details'!$A$18:$L$18, 0),FALSE), 'E2 Allocators'!$B$15:$W$361, MATCH('O5 Details by Class &amp; Accounts'!BT$18, 'E2 Allocators'!$B$15:$W$15, 0),FALSE)*$E172), 0, VLOOKUP(VLOOKUP($A172, 'E4 TB Allocation Details'!$A$18:$L$214, MATCH("A &amp; G ID", 'E4 TB Allocation Details'!$A$18:$L$18, 0),FALSE), 'E2 Allocators'!$B$15:$W$361, MATCH('O5 Details by Class &amp; Accounts'!BT$18, 'E2 Allocators'!$B$15:$W$15, 0),FALSE)*$E172)</f>
        <v>0</v>
      </c>
      <c r="BU172" s="1321">
        <f>IF(ISERROR(VLOOKUP(VLOOKUP($A172, 'E4 TB Allocation Details'!$A$18:$L$214, MATCH("A &amp; G ID", 'E4 TB Allocation Details'!$A$18:$L$18, 0),FALSE), 'E2 Allocators'!$B$15:$W$361, MATCH('O5 Details by Class &amp; Accounts'!BU$18, 'E2 Allocators'!$B$15:$W$15, 0),FALSE)*$E172), 0, VLOOKUP(VLOOKUP($A172, 'E4 TB Allocation Details'!$A$18:$L$214, MATCH("A &amp; G ID", 'E4 TB Allocation Details'!$A$18:$L$18, 0),FALSE), 'E2 Allocators'!$B$15:$W$361, MATCH('O5 Details by Class &amp; Accounts'!BU$18, 'E2 Allocators'!$B$15:$W$15, 0),FALSE)*$E172)</f>
        <v>0</v>
      </c>
      <c r="BV172" s="1321">
        <f>IF(ISERROR(VLOOKUP(VLOOKUP($A172, 'E4 TB Allocation Details'!$A$18:$L$214, MATCH("A &amp; G ID", 'E4 TB Allocation Details'!$A$18:$L$18, 0),FALSE), 'E2 Allocators'!$B$15:$W$361, MATCH('O5 Details by Class &amp; Accounts'!BV$18, 'E2 Allocators'!$B$15:$W$15, 0),FALSE)*$E172), 0, VLOOKUP(VLOOKUP($A172, 'E4 TB Allocation Details'!$A$18:$L$214, MATCH("A &amp; G ID", 'E4 TB Allocation Details'!$A$18:$L$18, 0),FALSE), 'E2 Allocators'!$B$15:$W$361, MATCH('O5 Details by Class &amp; Accounts'!BV$18, 'E2 Allocators'!$B$15:$W$15, 0),FALSE)*$E172)</f>
        <v>0</v>
      </c>
      <c r="BW172" s="1321">
        <f>IF(ISERROR(VLOOKUP(VLOOKUP($A172, 'E4 TB Allocation Details'!$A$18:$L$214, MATCH("A &amp; G ID", 'E4 TB Allocation Details'!$A$18:$L$18, 0),FALSE), 'E2 Allocators'!$B$15:$W$361, MATCH('O5 Details by Class &amp; Accounts'!BW$18, 'E2 Allocators'!$B$15:$W$15, 0),FALSE)*$E172), 0, VLOOKUP(VLOOKUP($A172, 'E4 TB Allocation Details'!$A$18:$L$214, MATCH("A &amp; G ID", 'E4 TB Allocation Details'!$A$18:$L$18, 0),FALSE), 'E2 Allocators'!$B$15:$W$361, MATCH('O5 Details by Class &amp; Accounts'!BW$18, 'E2 Allocators'!$B$15:$W$15, 0),FALSE)*$E172)</f>
        <v>0</v>
      </c>
      <c r="BX172" s="1321">
        <f>IF(ISERROR(VLOOKUP(VLOOKUP($A172, 'E4 TB Allocation Details'!$A$18:$L$214, MATCH("A &amp; G ID", 'E4 TB Allocation Details'!$A$18:$L$18, 0),FALSE), 'E2 Allocators'!$B$15:$W$361, MATCH('O5 Details by Class &amp; Accounts'!BX$18, 'E2 Allocators'!$B$15:$W$15, 0),FALSE)*$E172), 0, VLOOKUP(VLOOKUP($A172, 'E4 TB Allocation Details'!$A$18:$L$214, MATCH("A &amp; G ID", 'E4 TB Allocation Details'!$A$18:$L$18, 0),FALSE), 'E2 Allocators'!$B$15:$W$361, MATCH('O5 Details by Class &amp; Accounts'!BX$18, 'E2 Allocators'!$B$15:$W$15, 0),FALSE)*$E172)</f>
        <v>0</v>
      </c>
      <c r="BY172" s="1321">
        <f>IF(ISERROR(VLOOKUP(VLOOKUP($A172, 'E4 TB Allocation Details'!$A$18:$L$214, MATCH("A &amp; G ID", 'E4 TB Allocation Details'!$A$18:$L$18, 0),FALSE), 'E2 Allocators'!$B$15:$W$361, MATCH('O5 Details by Class &amp; Accounts'!BY$18, 'E2 Allocators'!$B$15:$W$15, 0),FALSE)*$E172), 0, VLOOKUP(VLOOKUP($A172, 'E4 TB Allocation Details'!$A$18:$L$214, MATCH("A &amp; G ID", 'E4 TB Allocation Details'!$A$18:$L$18, 0),FALSE), 'E2 Allocators'!$B$15:$W$361, MATCH('O5 Details by Class &amp; Accounts'!BY$18, 'E2 Allocators'!$B$15:$W$15, 0),FALSE)*$E172)</f>
        <v>0</v>
      </c>
      <c r="BZ172" s="1321">
        <f>IF(ISERROR(VLOOKUP(VLOOKUP($A172, 'E4 TB Allocation Details'!$A$18:$L$214, MATCH("A &amp; G ID", 'E4 TB Allocation Details'!$A$18:$L$18, 0),FALSE), 'E2 Allocators'!$B$15:$W$361, MATCH('O5 Details by Class &amp; Accounts'!BZ$18, 'E2 Allocators'!$B$15:$W$15, 0),FALSE)*$E172), 0, VLOOKUP(VLOOKUP($A172, 'E4 TB Allocation Details'!$A$18:$L$214, MATCH("A &amp; G ID", 'E4 TB Allocation Details'!$A$18:$L$18, 0),FALSE), 'E2 Allocators'!$B$15:$W$361, MATCH('O5 Details by Class &amp; Accounts'!BZ$18, 'E2 Allocators'!$B$15:$W$15, 0),FALSE)*$E172)</f>
        <v>0</v>
      </c>
      <c r="CA172" s="1321">
        <f>IF(ISERROR(VLOOKUP(VLOOKUP($A172, 'E4 TB Allocation Details'!$A$18:$L$214, MATCH("A &amp; G ID", 'E4 TB Allocation Details'!$A$18:$L$18, 0),FALSE), 'E2 Allocators'!$B$15:$W$361, MATCH('O5 Details by Class &amp; Accounts'!CA$18, 'E2 Allocators'!$B$15:$W$15, 0),FALSE)*$E172), 0, VLOOKUP(VLOOKUP($A172, 'E4 TB Allocation Details'!$A$18:$L$214, MATCH("A &amp; G ID", 'E4 TB Allocation Details'!$A$18:$L$18, 0),FALSE), 'E2 Allocators'!$B$15:$W$361, MATCH('O5 Details by Class &amp; Accounts'!CA$18, 'E2 Allocators'!$B$15:$W$15, 0),FALSE)*$E172)</f>
        <v>0</v>
      </c>
      <c r="CB172" s="1321">
        <f>IF(ISERROR(VLOOKUP(VLOOKUP($A172, 'E4 TB Allocation Details'!$A$18:$L$214, MATCH("A &amp; G ID", 'E4 TB Allocation Details'!$A$18:$L$18, 0),FALSE), 'E2 Allocators'!$B$15:$W$361, MATCH('O5 Details by Class &amp; Accounts'!CB$18, 'E2 Allocators'!$B$15:$W$15, 0),FALSE)*$E172), 0, VLOOKUP(VLOOKUP($A172, 'E4 TB Allocation Details'!$A$18:$L$214, MATCH("A &amp; G ID", 'E4 TB Allocation Details'!$A$18:$L$18, 0),FALSE), 'E2 Allocators'!$B$15:$W$361, MATCH('O5 Details by Class &amp; Accounts'!CB$18, 'E2 Allocators'!$B$15:$W$15, 0),FALSE)*$E172)</f>
        <v>0</v>
      </c>
      <c r="CC172" s="1321">
        <f>IF(ISERROR(VLOOKUP(VLOOKUP($A172, 'E4 TB Allocation Details'!$A$18:$L$214, MATCH("A &amp; G ID", 'E4 TB Allocation Details'!$A$18:$L$18, 0),FALSE), 'E2 Allocators'!$B$15:$W$361, MATCH('O5 Details by Class &amp; Accounts'!CC$18, 'E2 Allocators'!$B$15:$W$15, 0),FALSE)*$E172), 0, VLOOKUP(VLOOKUP($A172, 'E4 TB Allocation Details'!$A$18:$L$214, MATCH("A &amp; G ID", 'E4 TB Allocation Details'!$A$18:$L$18, 0),FALSE), 'E2 Allocators'!$B$15:$W$361, MATCH('O5 Details by Class &amp; Accounts'!CC$18, 'E2 Allocators'!$B$15:$W$15, 0),FALSE)*$E172)</f>
        <v>0</v>
      </c>
      <c r="CD172" s="1321">
        <f>IF(ISERROR(VLOOKUP(VLOOKUP($A172, 'E4 TB Allocation Details'!$A$18:$L$214, MATCH("A &amp; G ID", 'E4 TB Allocation Details'!$A$18:$L$18, 0),FALSE), 'E2 Allocators'!$B$15:$W$361, MATCH('O5 Details by Class &amp; Accounts'!CD$18, 'E2 Allocators'!$B$15:$W$15, 0),FALSE)*$E172), 0, VLOOKUP(VLOOKUP($A172, 'E4 TB Allocation Details'!$A$18:$L$214, MATCH("A &amp; G ID", 'E4 TB Allocation Details'!$A$18:$L$18, 0),FALSE), 'E2 Allocators'!$B$15:$W$361, MATCH('O5 Details by Class &amp; Accounts'!CD$18, 'E2 Allocators'!$B$15:$W$15, 0),FALSE)*$E172)</f>
        <v>0</v>
      </c>
      <c r="CE172" s="1321">
        <f>IF(ISERROR(VLOOKUP(VLOOKUP($A172, 'E4 TB Allocation Details'!$A$18:$L$214, MATCH("A &amp; G ID", 'E4 TB Allocation Details'!$A$18:$L$18, 0),FALSE), 'E2 Allocators'!$B$15:$W$361, MATCH('O5 Details by Class &amp; Accounts'!CE$18, 'E2 Allocators'!$B$15:$W$15, 0),FALSE)*$E172), 0, VLOOKUP(VLOOKUP($A172, 'E4 TB Allocation Details'!$A$18:$L$214, MATCH("A &amp; G ID", 'E4 TB Allocation Details'!$A$18:$L$18, 0),FALSE), 'E2 Allocators'!$B$15:$W$361, MATCH('O5 Details by Class &amp; Accounts'!CE$18, 'E2 Allocators'!$B$15:$W$15, 0),FALSE)*$E172)</f>
        <v>0</v>
      </c>
      <c r="CF172" s="1321">
        <f>IF(ISERROR(VLOOKUP(VLOOKUP($A172, 'E4 TB Allocation Details'!$A$18:$L$214, MATCH("A &amp; G ID", 'E4 TB Allocation Details'!$A$18:$L$18, 0),FALSE), 'E2 Allocators'!$B$15:$W$361, MATCH('O5 Details by Class &amp; Accounts'!CF$18, 'E2 Allocators'!$B$15:$W$15, 0),FALSE)*$E172), 0, VLOOKUP(VLOOKUP($A172, 'E4 TB Allocation Details'!$A$18:$L$214, MATCH("A &amp; G ID", 'E4 TB Allocation Details'!$A$18:$L$18, 0),FALSE), 'E2 Allocators'!$B$15:$W$361, MATCH('O5 Details by Class &amp; Accounts'!CF$18, 'E2 Allocators'!$B$15:$W$15, 0),FALSE)*$E172)</f>
        <v>0</v>
      </c>
      <c r="CG172" s="1321">
        <f>IF(ISERROR(VLOOKUP(VLOOKUP($A172, 'E4 TB Allocation Details'!$A$18:$L$214, MATCH("A &amp; G ID", 'E4 TB Allocation Details'!$A$18:$L$18, 0),FALSE), 'E2 Allocators'!$B$15:$W$361, MATCH('O5 Details by Class &amp; Accounts'!CG$18, 'E2 Allocators'!$B$15:$W$15, 0),FALSE)*$E172), 0, VLOOKUP(VLOOKUP($A172, 'E4 TB Allocation Details'!$A$18:$L$214, MATCH("A &amp; G ID", 'E4 TB Allocation Details'!$A$18:$L$18, 0),FALSE), 'E2 Allocators'!$B$15:$W$361, MATCH('O5 Details by Class &amp; Accounts'!CG$18, 'E2 Allocators'!$B$15:$W$15, 0),FALSE)*$E172)</f>
        <v>0</v>
      </c>
      <c r="CH172" s="1321">
        <f>IF(ISERROR(VLOOKUP(VLOOKUP($A172, 'E4 TB Allocation Details'!$A$18:$L$214, MATCH("A &amp; G ID", 'E4 TB Allocation Details'!$A$18:$L$18, 0),FALSE), 'E2 Allocators'!$B$15:$W$361, MATCH('O5 Details by Class &amp; Accounts'!CH$18, 'E2 Allocators'!$B$15:$W$15, 0),FALSE)*$E172), 0, VLOOKUP(VLOOKUP($A172, 'E4 TB Allocation Details'!$A$18:$L$214, MATCH("A &amp; G ID", 'E4 TB Allocation Details'!$A$18:$L$18, 0),FALSE), 'E2 Allocators'!$B$15:$W$361, MATCH('O5 Details by Class &amp; Accounts'!CH$18, 'E2 Allocators'!$B$15:$W$15, 0),FALSE)*$E172)</f>
        <v>0</v>
      </c>
      <c r="CI172" s="1321">
        <f>IF(ISERROR(VLOOKUP(VLOOKUP($A172, 'E4 TB Allocation Details'!$A$18:$L$214, MATCH("A &amp; G ID", 'E4 TB Allocation Details'!$A$18:$L$18, 0),FALSE), 'E2 Allocators'!$B$15:$W$361, MATCH('O5 Details by Class &amp; Accounts'!CI$18, 'E2 Allocators'!$B$15:$W$15, 0),FALSE)*$E172), 0, VLOOKUP(VLOOKUP($A172, 'E4 TB Allocation Details'!$A$18:$L$214, MATCH("A &amp; G ID", 'E4 TB Allocation Details'!$A$18:$L$18, 0),FALSE), 'E2 Allocators'!$B$15:$W$361, MATCH('O5 Details by Class &amp; Accounts'!CI$18, 'E2 Allocators'!$B$15:$W$15, 0),FALSE)*$E172)</f>
        <v>0</v>
      </c>
      <c r="CJ172" s="1321">
        <f>IF(ISERROR(VLOOKUP(VLOOKUP($A172, 'E4 TB Allocation Details'!$A$18:$L$214, MATCH("A &amp; G ID", 'E4 TB Allocation Details'!$A$18:$L$18, 0),FALSE), 'E2 Allocators'!$B$15:$W$361, MATCH('O5 Details by Class &amp; Accounts'!CJ$18, 'E2 Allocators'!$B$15:$W$15, 0),FALSE)*$E172), 0, VLOOKUP(VLOOKUP($A172, 'E4 TB Allocation Details'!$A$18:$L$214, MATCH("A &amp; G ID", 'E4 TB Allocation Details'!$A$18:$L$18, 0),FALSE), 'E2 Allocators'!$B$15:$W$361, MATCH('O5 Details by Class &amp; Accounts'!CJ$18, 'E2 Allocators'!$B$15:$W$15, 0),FALSE)*$E172)</f>
        <v>0</v>
      </c>
      <c r="CK172" s="1321">
        <f>IF(ISERROR(VLOOKUP(VLOOKUP($A172, 'E4 TB Allocation Details'!$A$18:$L$214, MATCH("A &amp; G ID", 'E4 TB Allocation Details'!$A$18:$L$18, 0),FALSE), 'E2 Allocators'!$B$15:$W$361, MATCH('O5 Details by Class &amp; Accounts'!CK$18, 'E2 Allocators'!$B$15:$W$15, 0),FALSE)*$E172), 0, VLOOKUP(VLOOKUP($A172, 'E4 TB Allocation Details'!$A$18:$L$214, MATCH("A &amp; G ID", 'E4 TB Allocation Details'!$A$18:$L$18, 0),FALSE), 'E2 Allocators'!$B$15:$W$361, MATCH('O5 Details by Class &amp; Accounts'!CK$18, 'E2 Allocators'!$B$15:$W$15, 0),FALSE)*$E172)</f>
        <v>0</v>
      </c>
      <c r="CL172" s="1321">
        <f>IF(ISERROR(VLOOKUP(VLOOKUP($A172, 'E4 TB Allocation Details'!$A$18:$L$214, MATCH("A &amp; G ID", 'E4 TB Allocation Details'!$A$18:$L$18, 0),FALSE), 'E2 Allocators'!$B$15:$W$361, MATCH('O5 Details by Class &amp; Accounts'!CL$18, 'E2 Allocators'!$B$15:$W$15, 0),FALSE)*$E172), 0, VLOOKUP(VLOOKUP($A172, 'E4 TB Allocation Details'!$A$18:$L$214, MATCH("A &amp; G ID", 'E4 TB Allocation Details'!$A$18:$L$18, 0),FALSE), 'E2 Allocators'!$B$15:$W$361, MATCH('O5 Details by Class &amp; Accounts'!CL$18, 'E2 Allocators'!$B$15:$W$15, 0),FALSE)*$E172)</f>
        <v>0</v>
      </c>
      <c r="CM172" s="1321">
        <f>IF(ISERROR(VLOOKUP(VLOOKUP($A172, 'E4 TB Allocation Details'!$A$18:$L$214, MATCH("A &amp; G ID", 'E4 TB Allocation Details'!$A$18:$L$18, 0),FALSE), 'E2 Allocators'!$B$15:$W$361, MATCH('O5 Details by Class &amp; Accounts'!CM$18, 'E2 Allocators'!$B$15:$W$15, 0),FALSE)*$E172), 0, VLOOKUP(VLOOKUP($A172, 'E4 TB Allocation Details'!$A$18:$L$214, MATCH("A &amp; G ID", 'E4 TB Allocation Details'!$A$18:$L$18, 0),FALSE), 'E2 Allocators'!$B$15:$W$361, MATCH('O5 Details by Class &amp; Accounts'!CM$18, 'E2 Allocators'!$B$15:$W$15, 0),FALSE)*$E172)</f>
        <v>0</v>
      </c>
      <c r="CN172" s="1321">
        <f t="shared" si="49"/>
        <v>0</v>
      </c>
      <c r="CO172" s="1650">
        <f t="shared" si="50"/>
        <v>0</v>
      </c>
      <c r="CQ172" s="1898" t="s">
        <v>1356</v>
      </c>
    </row>
    <row r="173" spans="1:95" s="64" customFormat="1" ht="25.5">
      <c r="A173" s="1094">
        <v>5340</v>
      </c>
      <c r="B173" s="1095" t="s">
        <v>1150</v>
      </c>
      <c r="C173" s="1647">
        <f>IF(ISERROR(VLOOKUP($A173,'I3 TB Data'!$A$19:$H$484,MATCH('O5 Details by Class &amp; Accounts'!$C$18, 'I3 TB Data'!$A$19:$H$19,0),0)), 0, VLOOKUP($A173,'I3 TB Data'!$A$19:$H$484,MATCH('O5 Details by Class &amp; Accounts'!$C$18,'I3 TB Data'!$A$19:$H$19,0),0))</f>
        <v>0</v>
      </c>
      <c r="D173" s="1648"/>
      <c r="E173" s="1647">
        <f t="shared" si="44"/>
        <v>0</v>
      </c>
      <c r="F173" s="1649">
        <f>IF(ISERROR(VLOOKUP($A173, 'E1 Categorization'!A33:E124, MATCH("Customer Component", 'E1 Categorization'!$A$33:$E$33,0), 0)), 0, IF(VLOOKUP($A173, 'E1 Categorization'!A33:E124, MATCH("Customer Component", 'E1 Categorization'!$A$33:$E$33,0), 0)=0, 'O5 Details by Class &amp; Accounts'!$E173, IF(AND(VLOOKUP($A173, 'E1 Categorization'!A33:E124, MATCH("Customer Component", 'E1 Categorization'!$A$33:$E$33,0), 0) &gt;0, VLOOKUP($A173, 'E1 Categorization'!A33:E124, MATCH("Customer Component", 'E1 Categorization'!$A$33:$E$33,0), 0)&lt;1), 'O5 Details by Class &amp; Accounts'!$E173*(1-VLOOKUP($A173, 'E1 Categorization'!A33:E124, MATCH("Customer Component", 'E1 Categorization'!$A$33:$E$33,0), 0)), 0)))</f>
        <v>0</v>
      </c>
      <c r="G173" s="1649">
        <f t="shared" si="45"/>
        <v>0</v>
      </c>
      <c r="H173" s="1321">
        <f t="shared" si="46"/>
        <v>0</v>
      </c>
      <c r="I173" s="1321">
        <f>IF(ISERROR(VLOOKUP(VLOOKUP($A173, 'E4 TB Allocation Details'!$A$18:$L$214, MATCH("Demand ID", 'E4 TB Allocation Details'!$A$18:$L$18, 0),FALSE), 'E2 Allocators'!$B$15:$W$361, MATCH('O5 Details by Class &amp; Accounts'!I$18, 'E2 Allocators'!$B$15:$W$15, 0),FALSE)*$F173), 0, VLOOKUP(VLOOKUP($A173, 'E4 TB Allocation Details'!$A$18:$L$214, MATCH("Demand ID", 'E4 TB Allocation Details'!$A$18:$L$18, 0),FALSE), 'E2 Allocators'!$B$15:$W$361, MATCH('O5 Details by Class &amp; Accounts'!I$18, 'E2 Allocators'!$B$15:$W$15, 0),FALSE)*$F173)</f>
        <v>0</v>
      </c>
      <c r="J173" s="1321">
        <f>IF(ISERROR(VLOOKUP(VLOOKUP($A173, 'E4 TB Allocation Details'!$A$18:$L$214, MATCH("Demand ID", 'E4 TB Allocation Details'!$A$18:$L$18, 0),FALSE), 'E2 Allocators'!$B$15:$W$361, MATCH('O5 Details by Class &amp; Accounts'!J$18, 'E2 Allocators'!$B$15:$W$15, 0),FALSE)*$F173), 0, VLOOKUP(VLOOKUP($A173, 'E4 TB Allocation Details'!$A$18:$L$214, MATCH("Demand ID", 'E4 TB Allocation Details'!$A$18:$L$18, 0),FALSE), 'E2 Allocators'!$B$15:$W$361, MATCH('O5 Details by Class &amp; Accounts'!J$18, 'E2 Allocators'!$B$15:$W$15, 0),FALSE)*$F173)</f>
        <v>0</v>
      </c>
      <c r="K173" s="1321">
        <f>IF(ISERROR(VLOOKUP(VLOOKUP($A173, 'E4 TB Allocation Details'!$A$18:$L$214, MATCH("Demand ID", 'E4 TB Allocation Details'!$A$18:$L$18, 0),FALSE), 'E2 Allocators'!$B$15:$W$361, MATCH('O5 Details by Class &amp; Accounts'!K$18, 'E2 Allocators'!$B$15:$W$15, 0),FALSE)*$F173), 0, VLOOKUP(VLOOKUP($A173, 'E4 TB Allocation Details'!$A$18:$L$214, MATCH("Demand ID", 'E4 TB Allocation Details'!$A$18:$L$18, 0),FALSE), 'E2 Allocators'!$B$15:$W$361, MATCH('O5 Details by Class &amp; Accounts'!K$18, 'E2 Allocators'!$B$15:$W$15, 0),FALSE)*$F173)</f>
        <v>0</v>
      </c>
      <c r="L173" s="1321">
        <f>IF(ISERROR(VLOOKUP(VLOOKUP($A173, 'E4 TB Allocation Details'!$A$18:$L$214, MATCH("Demand ID", 'E4 TB Allocation Details'!$A$18:$L$18, 0),FALSE), 'E2 Allocators'!$B$15:$W$361, MATCH('O5 Details by Class &amp; Accounts'!L$18, 'E2 Allocators'!$B$15:$W$15, 0),FALSE)*$F173), 0, VLOOKUP(VLOOKUP($A173, 'E4 TB Allocation Details'!$A$18:$L$214, MATCH("Demand ID", 'E4 TB Allocation Details'!$A$18:$L$18, 0),FALSE), 'E2 Allocators'!$B$15:$W$361, MATCH('O5 Details by Class &amp; Accounts'!L$18, 'E2 Allocators'!$B$15:$W$15, 0),FALSE)*$F173)</f>
        <v>0</v>
      </c>
      <c r="M173" s="1321">
        <f>IF(ISERROR(VLOOKUP(VLOOKUP($A173, 'E4 TB Allocation Details'!$A$18:$L$214, MATCH("Demand ID", 'E4 TB Allocation Details'!$A$18:$L$18, 0),FALSE), 'E2 Allocators'!$B$15:$W$361, MATCH('O5 Details by Class &amp; Accounts'!M$18, 'E2 Allocators'!$B$15:$W$15, 0),FALSE)*$F173), 0, VLOOKUP(VLOOKUP($A173, 'E4 TB Allocation Details'!$A$18:$L$214, MATCH("Demand ID", 'E4 TB Allocation Details'!$A$18:$L$18, 0),FALSE), 'E2 Allocators'!$B$15:$W$361, MATCH('O5 Details by Class &amp; Accounts'!M$18, 'E2 Allocators'!$B$15:$W$15, 0),FALSE)*$F173)</f>
        <v>0</v>
      </c>
      <c r="N173" s="1321">
        <f>IF(ISERROR(VLOOKUP(VLOOKUP($A173, 'E4 TB Allocation Details'!$A$18:$L$214, MATCH("Demand ID", 'E4 TB Allocation Details'!$A$18:$L$18, 0),FALSE), 'E2 Allocators'!$B$15:$W$361, MATCH('O5 Details by Class &amp; Accounts'!N$18, 'E2 Allocators'!$B$15:$W$15, 0),FALSE)*$F173), 0, VLOOKUP(VLOOKUP($A173, 'E4 TB Allocation Details'!$A$18:$L$214, MATCH("Demand ID", 'E4 TB Allocation Details'!$A$18:$L$18, 0),FALSE), 'E2 Allocators'!$B$15:$W$361, MATCH('O5 Details by Class &amp; Accounts'!N$18, 'E2 Allocators'!$B$15:$W$15, 0),FALSE)*$F173)</f>
        <v>0</v>
      </c>
      <c r="O173" s="1321">
        <f>IF(ISERROR(VLOOKUP(VLOOKUP($A173, 'E4 TB Allocation Details'!$A$18:$L$214, MATCH("Demand ID", 'E4 TB Allocation Details'!$A$18:$L$18, 0),FALSE), 'E2 Allocators'!$B$15:$W$361, MATCH('O5 Details by Class &amp; Accounts'!O$18, 'E2 Allocators'!$B$15:$W$15, 0),FALSE)*$F173), 0, VLOOKUP(VLOOKUP($A173, 'E4 TB Allocation Details'!$A$18:$L$214, MATCH("Demand ID", 'E4 TB Allocation Details'!$A$18:$L$18, 0),FALSE), 'E2 Allocators'!$B$15:$W$361, MATCH('O5 Details by Class &amp; Accounts'!O$18, 'E2 Allocators'!$B$15:$W$15, 0),FALSE)*$F173)</f>
        <v>0</v>
      </c>
      <c r="P173" s="1321">
        <f>IF(ISERROR(VLOOKUP(VLOOKUP($A173, 'E4 TB Allocation Details'!$A$18:$L$214, MATCH("Demand ID", 'E4 TB Allocation Details'!$A$18:$L$18, 0),FALSE), 'E2 Allocators'!$B$15:$W$361, MATCH('O5 Details by Class &amp; Accounts'!P$18, 'E2 Allocators'!$B$15:$W$15, 0),FALSE)*$F173), 0, VLOOKUP(VLOOKUP($A173, 'E4 TB Allocation Details'!$A$18:$L$214, MATCH("Demand ID", 'E4 TB Allocation Details'!$A$18:$L$18, 0),FALSE), 'E2 Allocators'!$B$15:$W$361, MATCH('O5 Details by Class &amp; Accounts'!P$18, 'E2 Allocators'!$B$15:$W$15, 0),FALSE)*$F173)</f>
        <v>0</v>
      </c>
      <c r="Q173" s="1321">
        <f>IF(ISERROR(VLOOKUP(VLOOKUP($A173, 'E4 TB Allocation Details'!$A$18:$L$214, MATCH("Demand ID", 'E4 TB Allocation Details'!$A$18:$L$18, 0),FALSE), 'E2 Allocators'!$B$15:$W$361, MATCH('O5 Details by Class &amp; Accounts'!Q$18, 'E2 Allocators'!$B$15:$W$15, 0),FALSE)*$F173), 0, VLOOKUP(VLOOKUP($A173, 'E4 TB Allocation Details'!$A$18:$L$214, MATCH("Demand ID", 'E4 TB Allocation Details'!$A$18:$L$18, 0),FALSE), 'E2 Allocators'!$B$15:$W$361, MATCH('O5 Details by Class &amp; Accounts'!Q$18, 'E2 Allocators'!$B$15:$W$15, 0),FALSE)*$F173)</f>
        <v>0</v>
      </c>
      <c r="R173" s="1321">
        <f>IF(ISERROR(VLOOKUP(VLOOKUP($A173, 'E4 TB Allocation Details'!$A$18:$L$214, MATCH("Demand ID", 'E4 TB Allocation Details'!$A$18:$L$18, 0),FALSE), 'E2 Allocators'!$B$15:$W$361, MATCH('O5 Details by Class &amp; Accounts'!R$18, 'E2 Allocators'!$B$15:$W$15, 0),FALSE)*$F173), 0, VLOOKUP(VLOOKUP($A173, 'E4 TB Allocation Details'!$A$18:$L$214, MATCH("Demand ID", 'E4 TB Allocation Details'!$A$18:$L$18, 0),FALSE), 'E2 Allocators'!$B$15:$W$361, MATCH('O5 Details by Class &amp; Accounts'!R$18, 'E2 Allocators'!$B$15:$W$15, 0),FALSE)*$F173)</f>
        <v>0</v>
      </c>
      <c r="S173" s="1321">
        <f>IF(ISERROR(VLOOKUP(VLOOKUP($A173, 'E4 TB Allocation Details'!$A$18:$L$214, MATCH("Demand ID", 'E4 TB Allocation Details'!$A$18:$L$18, 0),FALSE), 'E2 Allocators'!$B$15:$W$361, MATCH('O5 Details by Class &amp; Accounts'!S$18, 'E2 Allocators'!$B$15:$W$15, 0),FALSE)*$F173), 0, VLOOKUP(VLOOKUP($A173, 'E4 TB Allocation Details'!$A$18:$L$214, MATCH("Demand ID", 'E4 TB Allocation Details'!$A$18:$L$18, 0),FALSE), 'E2 Allocators'!$B$15:$W$361, MATCH('O5 Details by Class &amp; Accounts'!S$18, 'E2 Allocators'!$B$15:$W$15, 0),FALSE)*$F173)</f>
        <v>0</v>
      </c>
      <c r="T173" s="1321">
        <f>IF(ISERROR(VLOOKUP(VLOOKUP($A173, 'E4 TB Allocation Details'!$A$18:$L$214, MATCH("Demand ID", 'E4 TB Allocation Details'!$A$18:$L$18, 0),FALSE), 'E2 Allocators'!$B$15:$W$361, MATCH('O5 Details by Class &amp; Accounts'!T$18, 'E2 Allocators'!$B$15:$W$15, 0),FALSE)*$F173), 0, VLOOKUP(VLOOKUP($A173, 'E4 TB Allocation Details'!$A$18:$L$214, MATCH("Demand ID", 'E4 TB Allocation Details'!$A$18:$L$18, 0),FALSE), 'E2 Allocators'!$B$15:$W$361, MATCH('O5 Details by Class &amp; Accounts'!T$18, 'E2 Allocators'!$B$15:$W$15, 0),FALSE)*$F173)</f>
        <v>0</v>
      </c>
      <c r="U173" s="1321">
        <f>IF(ISERROR(VLOOKUP(VLOOKUP($A173, 'E4 TB Allocation Details'!$A$18:$L$214, MATCH("Demand ID", 'E4 TB Allocation Details'!$A$18:$L$18, 0),FALSE), 'E2 Allocators'!$B$15:$W$361, MATCH('O5 Details by Class &amp; Accounts'!U$18, 'E2 Allocators'!$B$15:$W$15, 0),FALSE)*$F173), 0, VLOOKUP(VLOOKUP($A173, 'E4 TB Allocation Details'!$A$18:$L$214, MATCH("Demand ID", 'E4 TB Allocation Details'!$A$18:$L$18, 0),FALSE), 'E2 Allocators'!$B$15:$W$361, MATCH('O5 Details by Class &amp; Accounts'!U$18, 'E2 Allocators'!$B$15:$W$15, 0),FALSE)*$F173)</f>
        <v>0</v>
      </c>
      <c r="V173" s="1321">
        <f>IF(ISERROR(VLOOKUP(VLOOKUP($A173, 'E4 TB Allocation Details'!$A$18:$L$214, MATCH("Demand ID", 'E4 TB Allocation Details'!$A$18:$L$18, 0),FALSE), 'E2 Allocators'!$B$15:$W$361, MATCH('O5 Details by Class &amp; Accounts'!V$18, 'E2 Allocators'!$B$15:$W$15, 0),FALSE)*$F173), 0, VLOOKUP(VLOOKUP($A173, 'E4 TB Allocation Details'!$A$18:$L$214, MATCH("Demand ID", 'E4 TB Allocation Details'!$A$18:$L$18, 0),FALSE), 'E2 Allocators'!$B$15:$W$361, MATCH('O5 Details by Class &amp; Accounts'!V$18, 'E2 Allocators'!$B$15:$W$15, 0),FALSE)*$F173)</f>
        <v>0</v>
      </c>
      <c r="W173" s="1321">
        <f>IF(ISERROR(VLOOKUP(VLOOKUP($A173, 'E4 TB Allocation Details'!$A$18:$L$214, MATCH("Demand ID", 'E4 TB Allocation Details'!$A$18:$L$18, 0),FALSE), 'E2 Allocators'!$B$15:$W$361, MATCH('O5 Details by Class &amp; Accounts'!W$18, 'E2 Allocators'!$B$15:$W$15, 0),FALSE)*$F173), 0, VLOOKUP(VLOOKUP($A173, 'E4 TB Allocation Details'!$A$18:$L$214, MATCH("Demand ID", 'E4 TB Allocation Details'!$A$18:$L$18, 0),FALSE), 'E2 Allocators'!$B$15:$W$361, MATCH('O5 Details by Class &amp; Accounts'!W$18, 'E2 Allocators'!$B$15:$W$15, 0),FALSE)*$F173)</f>
        <v>0</v>
      </c>
      <c r="X173" s="1321">
        <f>IF(ISERROR(VLOOKUP(VLOOKUP($A173, 'E4 TB Allocation Details'!$A$18:$L$214, MATCH("Demand ID", 'E4 TB Allocation Details'!$A$18:$L$18, 0),FALSE), 'E2 Allocators'!$B$15:$W$361, MATCH('O5 Details by Class &amp; Accounts'!X$18, 'E2 Allocators'!$B$15:$W$15, 0),FALSE)*$F173), 0, VLOOKUP(VLOOKUP($A173, 'E4 TB Allocation Details'!$A$18:$L$214, MATCH("Demand ID", 'E4 TB Allocation Details'!$A$18:$L$18, 0),FALSE), 'E2 Allocators'!$B$15:$W$361, MATCH('O5 Details by Class &amp; Accounts'!X$18, 'E2 Allocators'!$B$15:$W$15, 0),FALSE)*$F173)</f>
        <v>0</v>
      </c>
      <c r="Y173" s="1321">
        <f>IF(ISERROR(VLOOKUP(VLOOKUP($A173, 'E4 TB Allocation Details'!$A$18:$L$214, MATCH("Demand ID", 'E4 TB Allocation Details'!$A$18:$L$18, 0),FALSE), 'E2 Allocators'!$B$15:$W$361, MATCH('O5 Details by Class &amp; Accounts'!Y$18, 'E2 Allocators'!$B$15:$W$15, 0),FALSE)*$F173), 0, VLOOKUP(VLOOKUP($A173, 'E4 TB Allocation Details'!$A$18:$L$214, MATCH("Demand ID", 'E4 TB Allocation Details'!$A$18:$L$18, 0),FALSE), 'E2 Allocators'!$B$15:$W$361, MATCH('O5 Details by Class &amp; Accounts'!Y$18, 'E2 Allocators'!$B$15:$W$15, 0),FALSE)*$F173)</f>
        <v>0</v>
      </c>
      <c r="Z173" s="1321">
        <f>IF(ISERROR(VLOOKUP(VLOOKUP($A173, 'E4 TB Allocation Details'!$A$18:$L$214, MATCH("Demand ID", 'E4 TB Allocation Details'!$A$18:$L$18, 0),FALSE), 'E2 Allocators'!$B$15:$W$361, MATCH('O5 Details by Class &amp; Accounts'!Z$18, 'E2 Allocators'!$B$15:$W$15, 0),FALSE)*$F173), 0, VLOOKUP(VLOOKUP($A173, 'E4 TB Allocation Details'!$A$18:$L$214, MATCH("Demand ID", 'E4 TB Allocation Details'!$A$18:$L$18, 0),FALSE), 'E2 Allocators'!$B$15:$W$361, MATCH('O5 Details by Class &amp; Accounts'!Z$18, 'E2 Allocators'!$B$15:$W$15, 0),FALSE)*$F173)</f>
        <v>0</v>
      </c>
      <c r="AA173" s="1321">
        <f>IF(ISERROR(VLOOKUP(VLOOKUP($A173, 'E4 TB Allocation Details'!$A$18:$L$214, MATCH("Demand ID", 'E4 TB Allocation Details'!$A$18:$L$18, 0),FALSE), 'E2 Allocators'!$B$15:$W$361, MATCH('O5 Details by Class &amp; Accounts'!AA$18, 'E2 Allocators'!$B$15:$W$15, 0),FALSE)*$F173), 0, VLOOKUP(VLOOKUP($A173, 'E4 TB Allocation Details'!$A$18:$L$214, MATCH("Demand ID", 'E4 TB Allocation Details'!$A$18:$L$18, 0),FALSE), 'E2 Allocators'!$B$15:$W$361, MATCH('O5 Details by Class &amp; Accounts'!AA$18, 'E2 Allocators'!$B$15:$W$15, 0),FALSE)*$F173)</f>
        <v>0</v>
      </c>
      <c r="AB173" s="1321">
        <f>IF(ISERROR(VLOOKUP(VLOOKUP($A173, 'E4 TB Allocation Details'!$A$18:$L$214, MATCH("Demand ID", 'E4 TB Allocation Details'!$A$18:$L$18, 0),FALSE), 'E2 Allocators'!$B$15:$W$361, MATCH('O5 Details by Class &amp; Accounts'!AB$18, 'E2 Allocators'!$B$15:$W$15, 0),FALSE)*$F173), 0, VLOOKUP(VLOOKUP($A173, 'E4 TB Allocation Details'!$A$18:$L$214, MATCH("Demand ID", 'E4 TB Allocation Details'!$A$18:$L$18, 0),FALSE), 'E2 Allocators'!$B$15:$W$361, MATCH('O5 Details by Class &amp; Accounts'!AB$18, 'E2 Allocators'!$B$15:$W$15, 0),FALSE)*$F173)</f>
        <v>0</v>
      </c>
      <c r="AC173" s="1321">
        <f t="shared" si="47"/>
        <v>0</v>
      </c>
      <c r="AD173" s="1321">
        <f>IF(ISERROR(VLOOKUP(VLOOKUP($A173, 'E4 TB Allocation Details'!$A$18:$L$214, MATCH("Customer ID", 'E4 TB Allocation Details'!$A$18:$L$18, 0),FALSE), 'E2 Allocators'!$B$15:$W$361, MATCH('O5 Details by Class &amp; Accounts'!AD$18, 'E2 Allocators'!$B$15:$W$15, 0),FALSE)*$G173), 0, VLOOKUP(VLOOKUP($A173, 'E4 TB Allocation Details'!$A$18:$L$214, MATCH("Customer ID", 'E4 TB Allocation Details'!$A$18:$L$18, 0),FALSE), 'E2 Allocators'!$B$15:$W$361, MATCH('O5 Details by Class &amp; Accounts'!AD$18, 'E2 Allocators'!$B$15:$W$15, 0),FALSE)*$G173)</f>
        <v>0</v>
      </c>
      <c r="AE173" s="1321">
        <f>IF(ISERROR(VLOOKUP(VLOOKUP($A173, 'E4 TB Allocation Details'!$A$18:$L$214, MATCH("Customer ID", 'E4 TB Allocation Details'!$A$18:$L$18, 0),FALSE), 'E2 Allocators'!$B$15:$W$361, MATCH('O5 Details by Class &amp; Accounts'!AE$18, 'E2 Allocators'!$B$15:$W$15, 0),FALSE)*$G173), 0, VLOOKUP(VLOOKUP($A173, 'E4 TB Allocation Details'!$A$18:$L$214, MATCH("Customer ID", 'E4 TB Allocation Details'!$A$18:$L$18, 0),FALSE), 'E2 Allocators'!$B$15:$W$361, MATCH('O5 Details by Class &amp; Accounts'!AE$18, 'E2 Allocators'!$B$15:$W$15, 0),FALSE)*$G173)</f>
        <v>0</v>
      </c>
      <c r="AF173" s="1321">
        <f>IF(ISERROR(VLOOKUP(VLOOKUP($A173, 'E4 TB Allocation Details'!$A$18:$L$214, MATCH("Customer ID", 'E4 TB Allocation Details'!$A$18:$L$18, 0),FALSE), 'E2 Allocators'!$B$15:$W$361, MATCH('O5 Details by Class &amp; Accounts'!AF$18, 'E2 Allocators'!$B$15:$W$15, 0),FALSE)*$G173), 0, VLOOKUP(VLOOKUP($A173, 'E4 TB Allocation Details'!$A$18:$L$214, MATCH("Customer ID", 'E4 TB Allocation Details'!$A$18:$L$18, 0),FALSE), 'E2 Allocators'!$B$15:$W$361, MATCH('O5 Details by Class &amp; Accounts'!AF$18, 'E2 Allocators'!$B$15:$W$15, 0),FALSE)*$G173)</f>
        <v>0</v>
      </c>
      <c r="AG173" s="1321">
        <f>IF(ISERROR(VLOOKUP(VLOOKUP($A173, 'E4 TB Allocation Details'!$A$18:$L$214, MATCH("Customer ID", 'E4 TB Allocation Details'!$A$18:$L$18, 0),FALSE), 'E2 Allocators'!$B$15:$W$361, MATCH('O5 Details by Class &amp; Accounts'!AG$18, 'E2 Allocators'!$B$15:$W$15, 0),FALSE)*$G173), 0, VLOOKUP(VLOOKUP($A173, 'E4 TB Allocation Details'!$A$18:$L$214, MATCH("Customer ID", 'E4 TB Allocation Details'!$A$18:$L$18, 0),FALSE), 'E2 Allocators'!$B$15:$W$361, MATCH('O5 Details by Class &amp; Accounts'!AG$18, 'E2 Allocators'!$B$15:$W$15, 0),FALSE)*$G173)</f>
        <v>0</v>
      </c>
      <c r="AH173" s="1321">
        <f>IF(ISERROR(VLOOKUP(VLOOKUP($A173, 'E4 TB Allocation Details'!$A$18:$L$214, MATCH("Customer ID", 'E4 TB Allocation Details'!$A$18:$L$18, 0),FALSE), 'E2 Allocators'!$B$15:$W$361, MATCH('O5 Details by Class &amp; Accounts'!AH$18, 'E2 Allocators'!$B$15:$W$15, 0),FALSE)*$G173), 0, VLOOKUP(VLOOKUP($A173, 'E4 TB Allocation Details'!$A$18:$L$214, MATCH("Customer ID", 'E4 TB Allocation Details'!$A$18:$L$18, 0),FALSE), 'E2 Allocators'!$B$15:$W$361, MATCH('O5 Details by Class &amp; Accounts'!AH$18, 'E2 Allocators'!$B$15:$W$15, 0),FALSE)*$G173)</f>
        <v>0</v>
      </c>
      <c r="AI173" s="1321">
        <f>IF(ISERROR(VLOOKUP(VLOOKUP($A173, 'E4 TB Allocation Details'!$A$18:$L$214, MATCH("Customer ID", 'E4 TB Allocation Details'!$A$18:$L$18, 0),FALSE), 'E2 Allocators'!$B$15:$W$361, MATCH('O5 Details by Class &amp; Accounts'!AI$18, 'E2 Allocators'!$B$15:$W$15, 0),FALSE)*$G173), 0, VLOOKUP(VLOOKUP($A173, 'E4 TB Allocation Details'!$A$18:$L$214, MATCH("Customer ID", 'E4 TB Allocation Details'!$A$18:$L$18, 0),FALSE), 'E2 Allocators'!$B$15:$W$361, MATCH('O5 Details by Class &amp; Accounts'!AI$18, 'E2 Allocators'!$B$15:$W$15, 0),FALSE)*$G173)</f>
        <v>0</v>
      </c>
      <c r="AJ173" s="1321">
        <f>IF(ISERROR(VLOOKUP(VLOOKUP($A173, 'E4 TB Allocation Details'!$A$18:$L$214, MATCH("Customer ID", 'E4 TB Allocation Details'!$A$18:$L$18, 0),FALSE), 'E2 Allocators'!$B$15:$W$361, MATCH('O5 Details by Class &amp; Accounts'!AJ$18, 'E2 Allocators'!$B$15:$W$15, 0),FALSE)*$G173), 0, VLOOKUP(VLOOKUP($A173, 'E4 TB Allocation Details'!$A$18:$L$214, MATCH("Customer ID", 'E4 TB Allocation Details'!$A$18:$L$18, 0),FALSE), 'E2 Allocators'!$B$15:$W$361, MATCH('O5 Details by Class &amp; Accounts'!AJ$18, 'E2 Allocators'!$B$15:$W$15, 0),FALSE)*$G173)</f>
        <v>0</v>
      </c>
      <c r="AK173" s="1321">
        <f>IF(ISERROR(VLOOKUP(VLOOKUP($A173, 'E4 TB Allocation Details'!$A$18:$L$214, MATCH("Customer ID", 'E4 TB Allocation Details'!$A$18:$L$18, 0),FALSE), 'E2 Allocators'!$B$15:$W$361, MATCH('O5 Details by Class &amp; Accounts'!AK$18, 'E2 Allocators'!$B$15:$W$15, 0),FALSE)*$G173), 0, VLOOKUP(VLOOKUP($A173, 'E4 TB Allocation Details'!$A$18:$L$214, MATCH("Customer ID", 'E4 TB Allocation Details'!$A$18:$L$18, 0),FALSE), 'E2 Allocators'!$B$15:$W$361, MATCH('O5 Details by Class &amp; Accounts'!AK$18, 'E2 Allocators'!$B$15:$W$15, 0),FALSE)*$G173)</f>
        <v>0</v>
      </c>
      <c r="AL173" s="1321">
        <f>IF(ISERROR(VLOOKUP(VLOOKUP($A173, 'E4 TB Allocation Details'!$A$18:$L$214, MATCH("Customer ID", 'E4 TB Allocation Details'!$A$18:$L$18, 0),FALSE), 'E2 Allocators'!$B$15:$W$361, MATCH('O5 Details by Class &amp; Accounts'!AL$18, 'E2 Allocators'!$B$15:$W$15, 0),FALSE)*$G173), 0, VLOOKUP(VLOOKUP($A173, 'E4 TB Allocation Details'!$A$18:$L$214, MATCH("Customer ID", 'E4 TB Allocation Details'!$A$18:$L$18, 0),FALSE), 'E2 Allocators'!$B$15:$W$361, MATCH('O5 Details by Class &amp; Accounts'!AL$18, 'E2 Allocators'!$B$15:$W$15, 0),FALSE)*$G173)</f>
        <v>0</v>
      </c>
      <c r="AM173" s="1321">
        <f>IF(ISERROR(VLOOKUP(VLOOKUP($A173, 'E4 TB Allocation Details'!$A$18:$L$214, MATCH("Customer ID", 'E4 TB Allocation Details'!$A$18:$L$18, 0),FALSE), 'E2 Allocators'!$B$15:$W$361, MATCH('O5 Details by Class &amp; Accounts'!AM$18, 'E2 Allocators'!$B$15:$W$15, 0),FALSE)*$G173), 0, VLOOKUP(VLOOKUP($A173, 'E4 TB Allocation Details'!$A$18:$L$214, MATCH("Customer ID", 'E4 TB Allocation Details'!$A$18:$L$18, 0),FALSE), 'E2 Allocators'!$B$15:$W$361, MATCH('O5 Details by Class &amp; Accounts'!AM$18, 'E2 Allocators'!$B$15:$W$15, 0),FALSE)*$G173)</f>
        <v>0</v>
      </c>
      <c r="AN173" s="1321">
        <f>IF(ISERROR(VLOOKUP(VLOOKUP($A173, 'E4 TB Allocation Details'!$A$18:$L$214, MATCH("Customer ID", 'E4 TB Allocation Details'!$A$18:$L$18, 0),FALSE), 'E2 Allocators'!$B$15:$W$361, MATCH('O5 Details by Class &amp; Accounts'!AN$18, 'E2 Allocators'!$B$15:$W$15, 0),FALSE)*$G173), 0, VLOOKUP(VLOOKUP($A173, 'E4 TB Allocation Details'!$A$18:$L$214, MATCH("Customer ID", 'E4 TB Allocation Details'!$A$18:$L$18, 0),FALSE), 'E2 Allocators'!$B$15:$W$361, MATCH('O5 Details by Class &amp; Accounts'!AN$18, 'E2 Allocators'!$B$15:$W$15, 0),FALSE)*$G173)</f>
        <v>0</v>
      </c>
      <c r="AO173" s="1321">
        <f>IF(ISERROR(VLOOKUP(VLOOKUP($A173, 'E4 TB Allocation Details'!$A$18:$L$214, MATCH("Customer ID", 'E4 TB Allocation Details'!$A$18:$L$18, 0),FALSE), 'E2 Allocators'!$B$15:$W$361, MATCH('O5 Details by Class &amp; Accounts'!AO$18, 'E2 Allocators'!$B$15:$W$15, 0),FALSE)*$G173), 0, VLOOKUP(VLOOKUP($A173, 'E4 TB Allocation Details'!$A$18:$L$214, MATCH("Customer ID", 'E4 TB Allocation Details'!$A$18:$L$18, 0),FALSE), 'E2 Allocators'!$B$15:$W$361, MATCH('O5 Details by Class &amp; Accounts'!AO$18, 'E2 Allocators'!$B$15:$W$15, 0),FALSE)*$G173)</f>
        <v>0</v>
      </c>
      <c r="AP173" s="1321">
        <f>IF(ISERROR(VLOOKUP(VLOOKUP($A173, 'E4 TB Allocation Details'!$A$18:$L$214, MATCH("Customer ID", 'E4 TB Allocation Details'!$A$18:$L$18, 0),FALSE), 'E2 Allocators'!$B$15:$W$361, MATCH('O5 Details by Class &amp; Accounts'!AP$18, 'E2 Allocators'!$B$15:$W$15, 0),FALSE)*$G173), 0, VLOOKUP(VLOOKUP($A173, 'E4 TB Allocation Details'!$A$18:$L$214, MATCH("Customer ID", 'E4 TB Allocation Details'!$A$18:$L$18, 0),FALSE), 'E2 Allocators'!$B$15:$W$361, MATCH('O5 Details by Class &amp; Accounts'!AP$18, 'E2 Allocators'!$B$15:$W$15, 0),FALSE)*$G173)</f>
        <v>0</v>
      </c>
      <c r="AQ173" s="1321">
        <f>IF(ISERROR(VLOOKUP(VLOOKUP($A173, 'E4 TB Allocation Details'!$A$18:$L$214, MATCH("Customer ID", 'E4 TB Allocation Details'!$A$18:$L$18, 0),FALSE), 'E2 Allocators'!$B$15:$W$361, MATCH('O5 Details by Class &amp; Accounts'!AQ$18, 'E2 Allocators'!$B$15:$W$15, 0),FALSE)*$G173), 0, VLOOKUP(VLOOKUP($A173, 'E4 TB Allocation Details'!$A$18:$L$214, MATCH("Customer ID", 'E4 TB Allocation Details'!$A$18:$L$18, 0),FALSE), 'E2 Allocators'!$B$15:$W$361, MATCH('O5 Details by Class &amp; Accounts'!AQ$18, 'E2 Allocators'!$B$15:$W$15, 0),FALSE)*$G173)</f>
        <v>0</v>
      </c>
      <c r="AR173" s="1321">
        <f>IF(ISERROR(VLOOKUP(VLOOKUP($A173, 'E4 TB Allocation Details'!$A$18:$L$214, MATCH("Customer ID", 'E4 TB Allocation Details'!$A$18:$L$18, 0),FALSE), 'E2 Allocators'!$B$15:$W$361, MATCH('O5 Details by Class &amp; Accounts'!AR$18, 'E2 Allocators'!$B$15:$W$15, 0),FALSE)*$G173), 0, VLOOKUP(VLOOKUP($A173, 'E4 TB Allocation Details'!$A$18:$L$214, MATCH("Customer ID", 'E4 TB Allocation Details'!$A$18:$L$18, 0),FALSE), 'E2 Allocators'!$B$15:$W$361, MATCH('O5 Details by Class &amp; Accounts'!AR$18, 'E2 Allocators'!$B$15:$W$15, 0),FALSE)*$G173)</f>
        <v>0</v>
      </c>
      <c r="AS173" s="1321">
        <f>IF(ISERROR(VLOOKUP(VLOOKUP($A173, 'E4 TB Allocation Details'!$A$18:$L$214, MATCH("Customer ID", 'E4 TB Allocation Details'!$A$18:$L$18, 0),FALSE), 'E2 Allocators'!$B$15:$W$361, MATCH('O5 Details by Class &amp; Accounts'!AS$18, 'E2 Allocators'!$B$15:$W$15, 0),FALSE)*$G173), 0, VLOOKUP(VLOOKUP($A173, 'E4 TB Allocation Details'!$A$18:$L$214, MATCH("Customer ID", 'E4 TB Allocation Details'!$A$18:$L$18, 0),FALSE), 'E2 Allocators'!$B$15:$W$361, MATCH('O5 Details by Class &amp; Accounts'!AS$18, 'E2 Allocators'!$B$15:$W$15, 0),FALSE)*$G173)</f>
        <v>0</v>
      </c>
      <c r="AT173" s="1321">
        <f>IF(ISERROR(VLOOKUP(VLOOKUP($A173, 'E4 TB Allocation Details'!$A$18:$L$214, MATCH("Customer ID", 'E4 TB Allocation Details'!$A$18:$L$18, 0),FALSE), 'E2 Allocators'!$B$15:$W$361, MATCH('O5 Details by Class &amp; Accounts'!AT$18, 'E2 Allocators'!$B$15:$W$15, 0),FALSE)*$G173), 0, VLOOKUP(VLOOKUP($A173, 'E4 TB Allocation Details'!$A$18:$L$214, MATCH("Customer ID", 'E4 TB Allocation Details'!$A$18:$L$18, 0),FALSE), 'E2 Allocators'!$B$15:$W$361, MATCH('O5 Details by Class &amp; Accounts'!AT$18, 'E2 Allocators'!$B$15:$W$15, 0),FALSE)*$G173)</f>
        <v>0</v>
      </c>
      <c r="AU173" s="1321">
        <f>IF(ISERROR(VLOOKUP(VLOOKUP($A173, 'E4 TB Allocation Details'!$A$18:$L$214, MATCH("Customer ID", 'E4 TB Allocation Details'!$A$18:$L$18, 0),FALSE), 'E2 Allocators'!$B$15:$W$361, MATCH('O5 Details by Class &amp; Accounts'!AU$18, 'E2 Allocators'!$B$15:$W$15, 0),FALSE)*$G173), 0, VLOOKUP(VLOOKUP($A173, 'E4 TB Allocation Details'!$A$18:$L$214, MATCH("Customer ID", 'E4 TB Allocation Details'!$A$18:$L$18, 0),FALSE), 'E2 Allocators'!$B$15:$W$361, MATCH('O5 Details by Class &amp; Accounts'!AU$18, 'E2 Allocators'!$B$15:$W$15, 0),FALSE)*$G173)</f>
        <v>0</v>
      </c>
      <c r="AV173" s="1321">
        <f>IF(ISERROR(VLOOKUP(VLOOKUP($A173, 'E4 TB Allocation Details'!$A$18:$L$214, MATCH("Customer ID", 'E4 TB Allocation Details'!$A$18:$L$18, 0),FALSE), 'E2 Allocators'!$B$15:$W$361, MATCH('O5 Details by Class &amp; Accounts'!AV$18, 'E2 Allocators'!$B$15:$W$15, 0),FALSE)*$G173), 0, VLOOKUP(VLOOKUP($A173, 'E4 TB Allocation Details'!$A$18:$L$214, MATCH("Customer ID", 'E4 TB Allocation Details'!$A$18:$L$18, 0),FALSE), 'E2 Allocators'!$B$15:$W$361, MATCH('O5 Details by Class &amp; Accounts'!AV$18, 'E2 Allocators'!$B$15:$W$15, 0),FALSE)*$G173)</f>
        <v>0</v>
      </c>
      <c r="AW173" s="1321">
        <f>IF(ISERROR(VLOOKUP(VLOOKUP($A173, 'E4 TB Allocation Details'!$A$18:$L$214, MATCH("Customer ID", 'E4 TB Allocation Details'!$A$18:$L$18, 0),FALSE), 'E2 Allocators'!$B$15:$W$361, MATCH('O5 Details by Class &amp; Accounts'!AW$18, 'E2 Allocators'!$B$15:$W$15, 0),FALSE)*$G173), 0, VLOOKUP(VLOOKUP($A173, 'E4 TB Allocation Details'!$A$18:$L$214, MATCH("Customer ID", 'E4 TB Allocation Details'!$A$18:$L$18, 0),FALSE), 'E2 Allocators'!$B$15:$W$361, MATCH('O5 Details by Class &amp; Accounts'!AW$18, 'E2 Allocators'!$B$15:$W$15, 0),FALSE)*$G173)</f>
        <v>0</v>
      </c>
      <c r="AX173" s="1321">
        <f t="shared" si="51"/>
        <v>0</v>
      </c>
      <c r="AY173" s="1321">
        <f>IF(ISERROR(VLOOKUP(VLOOKUP($A173, 'E4 TB Allocation Details'!$A$18:$L$214, MATCH("Misc ID", 'E4 TB Allocation Details'!$A$18:$L$18, 0),FALSE), 'E2 Allocators'!$B$15:$W$361, MATCH('O5 Details by Class &amp; Accounts'!AY$18, 'E2 Allocators'!$B$15:$W$15, 0),FALSE)*$E173), 0, VLOOKUP(VLOOKUP($A173, 'E4 TB Allocation Details'!$A$18:$L$214, MATCH("Misc ID", 'E4 TB Allocation Details'!$A$18:$L$18, 0),FALSE), 'E2 Allocators'!$B$15:$W$361, MATCH('O5 Details by Class &amp; Accounts'!AY$18, 'E2 Allocators'!$B$15:$W$15, 0),FALSE)*$E173)</f>
        <v>0</v>
      </c>
      <c r="AZ173" s="1321">
        <f>IF(ISERROR(VLOOKUP(VLOOKUP($A173, 'E4 TB Allocation Details'!$A$18:$L$214, MATCH("Misc ID", 'E4 TB Allocation Details'!$A$18:$L$18, 0),FALSE), 'E2 Allocators'!$B$15:$W$361, MATCH('O5 Details by Class &amp; Accounts'!AZ$18, 'E2 Allocators'!$B$15:$W$15, 0),FALSE)*$E173), 0, VLOOKUP(VLOOKUP($A173, 'E4 TB Allocation Details'!$A$18:$L$214, MATCH("Misc ID", 'E4 TB Allocation Details'!$A$18:$L$18, 0),FALSE), 'E2 Allocators'!$B$15:$W$361, MATCH('O5 Details by Class &amp; Accounts'!AZ$18, 'E2 Allocators'!$B$15:$W$15, 0),FALSE)*$E173)</f>
        <v>0</v>
      </c>
      <c r="BA173" s="1321">
        <f>IF(ISERROR(VLOOKUP(VLOOKUP($A173, 'E4 TB Allocation Details'!$A$18:$L$214, MATCH("Misc ID", 'E4 TB Allocation Details'!$A$18:$L$18, 0),FALSE), 'E2 Allocators'!$B$15:$W$361, MATCH('O5 Details by Class &amp; Accounts'!BA$18, 'E2 Allocators'!$B$15:$W$15, 0),FALSE)*$E173), 0, VLOOKUP(VLOOKUP($A173, 'E4 TB Allocation Details'!$A$18:$L$214, MATCH("Misc ID", 'E4 TB Allocation Details'!$A$18:$L$18, 0),FALSE), 'E2 Allocators'!$B$15:$W$361, MATCH('O5 Details by Class &amp; Accounts'!BA$18, 'E2 Allocators'!$B$15:$W$15, 0),FALSE)*$E173)</f>
        <v>0</v>
      </c>
      <c r="BB173" s="1321">
        <f>IF(ISERROR(VLOOKUP(VLOOKUP($A173, 'E4 TB Allocation Details'!$A$18:$L$214, MATCH("Misc ID", 'E4 TB Allocation Details'!$A$18:$L$18, 0),FALSE), 'E2 Allocators'!$B$15:$W$361, MATCH('O5 Details by Class &amp; Accounts'!BB$18, 'E2 Allocators'!$B$15:$W$15, 0),FALSE)*$E173), 0, VLOOKUP(VLOOKUP($A173, 'E4 TB Allocation Details'!$A$18:$L$214, MATCH("Misc ID", 'E4 TB Allocation Details'!$A$18:$L$18, 0),FALSE), 'E2 Allocators'!$B$15:$W$361, MATCH('O5 Details by Class &amp; Accounts'!BB$18, 'E2 Allocators'!$B$15:$W$15, 0),FALSE)*$E173)</f>
        <v>0</v>
      </c>
      <c r="BC173" s="1321">
        <f>IF(ISERROR(VLOOKUP(VLOOKUP($A173, 'E4 TB Allocation Details'!$A$18:$L$214, MATCH("Misc ID", 'E4 TB Allocation Details'!$A$18:$L$18, 0),FALSE), 'E2 Allocators'!$B$15:$W$361, MATCH('O5 Details by Class &amp; Accounts'!BC$18, 'E2 Allocators'!$B$15:$W$15, 0),FALSE)*$E173), 0, VLOOKUP(VLOOKUP($A173, 'E4 TB Allocation Details'!$A$18:$L$214, MATCH("Misc ID", 'E4 TB Allocation Details'!$A$18:$L$18, 0),FALSE), 'E2 Allocators'!$B$15:$W$361, MATCH('O5 Details by Class &amp; Accounts'!BC$18, 'E2 Allocators'!$B$15:$W$15, 0),FALSE)*$E173)</f>
        <v>0</v>
      </c>
      <c r="BD173" s="1321">
        <f>IF(ISERROR(VLOOKUP(VLOOKUP($A173, 'E4 TB Allocation Details'!$A$18:$L$214, MATCH("Misc ID", 'E4 TB Allocation Details'!$A$18:$L$18, 0),FALSE), 'E2 Allocators'!$B$15:$W$361, MATCH('O5 Details by Class &amp; Accounts'!BD$18, 'E2 Allocators'!$B$15:$W$15, 0),FALSE)*$E173), 0, VLOOKUP(VLOOKUP($A173, 'E4 TB Allocation Details'!$A$18:$L$214, MATCH("Misc ID", 'E4 TB Allocation Details'!$A$18:$L$18, 0),FALSE), 'E2 Allocators'!$B$15:$W$361, MATCH('O5 Details by Class &amp; Accounts'!BD$18, 'E2 Allocators'!$B$15:$W$15, 0),FALSE)*$E173)</f>
        <v>0</v>
      </c>
      <c r="BE173" s="1321">
        <f>IF(ISERROR(VLOOKUP(VLOOKUP($A173, 'E4 TB Allocation Details'!$A$18:$L$214, MATCH("Misc ID", 'E4 TB Allocation Details'!$A$18:$L$18, 0),FALSE), 'E2 Allocators'!$B$15:$W$361, MATCH('O5 Details by Class &amp; Accounts'!BE$18, 'E2 Allocators'!$B$15:$W$15, 0),FALSE)*$E173), 0, VLOOKUP(VLOOKUP($A173, 'E4 TB Allocation Details'!$A$18:$L$214, MATCH("Misc ID", 'E4 TB Allocation Details'!$A$18:$L$18, 0),FALSE), 'E2 Allocators'!$B$15:$W$361, MATCH('O5 Details by Class &amp; Accounts'!BE$18, 'E2 Allocators'!$B$15:$W$15, 0),FALSE)*$E173)</f>
        <v>0</v>
      </c>
      <c r="BF173" s="1321">
        <f>IF(ISERROR(VLOOKUP(VLOOKUP($A173, 'E4 TB Allocation Details'!$A$18:$L$214, MATCH("Misc ID", 'E4 TB Allocation Details'!$A$18:$L$18, 0),FALSE), 'E2 Allocators'!$B$15:$W$361, MATCH('O5 Details by Class &amp; Accounts'!BF$18, 'E2 Allocators'!$B$15:$W$15, 0),FALSE)*$E173), 0, VLOOKUP(VLOOKUP($A173, 'E4 TB Allocation Details'!$A$18:$L$214, MATCH("Misc ID", 'E4 TB Allocation Details'!$A$18:$L$18, 0),FALSE), 'E2 Allocators'!$B$15:$W$361, MATCH('O5 Details by Class &amp; Accounts'!BF$18, 'E2 Allocators'!$B$15:$W$15, 0),FALSE)*$E173)</f>
        <v>0</v>
      </c>
      <c r="BG173" s="1321">
        <f>IF(ISERROR(VLOOKUP(VLOOKUP($A173, 'E4 TB Allocation Details'!$A$18:$L$214, MATCH("Misc ID", 'E4 TB Allocation Details'!$A$18:$L$18, 0),FALSE), 'E2 Allocators'!$B$15:$W$361, MATCH('O5 Details by Class &amp; Accounts'!BG$18, 'E2 Allocators'!$B$15:$W$15, 0),FALSE)*$E173), 0, VLOOKUP(VLOOKUP($A173, 'E4 TB Allocation Details'!$A$18:$L$214, MATCH("Misc ID", 'E4 TB Allocation Details'!$A$18:$L$18, 0),FALSE), 'E2 Allocators'!$B$15:$W$361, MATCH('O5 Details by Class &amp; Accounts'!BG$18, 'E2 Allocators'!$B$15:$W$15, 0),FALSE)*$E173)</f>
        <v>0</v>
      </c>
      <c r="BH173" s="1321">
        <f>IF(ISERROR(VLOOKUP(VLOOKUP($A173, 'E4 TB Allocation Details'!$A$18:$L$214, MATCH("Misc ID", 'E4 TB Allocation Details'!$A$18:$L$18, 0),FALSE), 'E2 Allocators'!$B$15:$W$361, MATCH('O5 Details by Class &amp; Accounts'!BH$18, 'E2 Allocators'!$B$15:$W$15, 0),FALSE)*$E173), 0, VLOOKUP(VLOOKUP($A173, 'E4 TB Allocation Details'!$A$18:$L$214, MATCH("Misc ID", 'E4 TB Allocation Details'!$A$18:$L$18, 0),FALSE), 'E2 Allocators'!$B$15:$W$361, MATCH('O5 Details by Class &amp; Accounts'!BH$18, 'E2 Allocators'!$B$15:$W$15, 0),FALSE)*$E173)</f>
        <v>0</v>
      </c>
      <c r="BI173" s="1321">
        <f>IF(ISERROR(VLOOKUP(VLOOKUP($A173, 'E4 TB Allocation Details'!$A$18:$L$214, MATCH("Misc ID", 'E4 TB Allocation Details'!$A$18:$L$18, 0),FALSE), 'E2 Allocators'!$B$15:$W$361, MATCH('O5 Details by Class &amp; Accounts'!BI$18, 'E2 Allocators'!$B$15:$W$15, 0),FALSE)*$E173), 0, VLOOKUP(VLOOKUP($A173, 'E4 TB Allocation Details'!$A$18:$L$214, MATCH("Misc ID", 'E4 TB Allocation Details'!$A$18:$L$18, 0),FALSE), 'E2 Allocators'!$B$15:$W$361, MATCH('O5 Details by Class &amp; Accounts'!BI$18, 'E2 Allocators'!$B$15:$W$15, 0),FALSE)*$E173)</f>
        <v>0</v>
      </c>
      <c r="BJ173" s="1321">
        <f>IF(ISERROR(VLOOKUP(VLOOKUP($A173, 'E4 TB Allocation Details'!$A$18:$L$214, MATCH("Misc ID", 'E4 TB Allocation Details'!$A$18:$L$18, 0),FALSE), 'E2 Allocators'!$B$15:$W$361, MATCH('O5 Details by Class &amp; Accounts'!BJ$18, 'E2 Allocators'!$B$15:$W$15, 0),FALSE)*$E173), 0, VLOOKUP(VLOOKUP($A173, 'E4 TB Allocation Details'!$A$18:$L$214, MATCH("Misc ID", 'E4 TB Allocation Details'!$A$18:$L$18, 0),FALSE), 'E2 Allocators'!$B$15:$W$361, MATCH('O5 Details by Class &amp; Accounts'!BJ$18, 'E2 Allocators'!$B$15:$W$15, 0),FALSE)*$E173)</f>
        <v>0</v>
      </c>
      <c r="BK173" s="1321">
        <f>IF(ISERROR(VLOOKUP(VLOOKUP($A173, 'E4 TB Allocation Details'!$A$18:$L$214, MATCH("Misc ID", 'E4 TB Allocation Details'!$A$18:$L$18, 0),FALSE), 'E2 Allocators'!$B$15:$W$361, MATCH('O5 Details by Class &amp; Accounts'!BK$18, 'E2 Allocators'!$B$15:$W$15, 0),FALSE)*$E173), 0, VLOOKUP(VLOOKUP($A173, 'E4 TB Allocation Details'!$A$18:$L$214, MATCH("Misc ID", 'E4 TB Allocation Details'!$A$18:$L$18, 0),FALSE), 'E2 Allocators'!$B$15:$W$361, MATCH('O5 Details by Class &amp; Accounts'!BK$18, 'E2 Allocators'!$B$15:$W$15, 0),FALSE)*$E173)</f>
        <v>0</v>
      </c>
      <c r="BL173" s="1321">
        <f>IF(ISERROR(VLOOKUP(VLOOKUP($A173, 'E4 TB Allocation Details'!$A$18:$L$214, MATCH("Misc ID", 'E4 TB Allocation Details'!$A$18:$L$18, 0),FALSE), 'E2 Allocators'!$B$15:$W$361, MATCH('O5 Details by Class &amp; Accounts'!BL$18, 'E2 Allocators'!$B$15:$W$15, 0),FALSE)*$E173), 0, VLOOKUP(VLOOKUP($A173, 'E4 TB Allocation Details'!$A$18:$L$214, MATCH("Misc ID", 'E4 TB Allocation Details'!$A$18:$L$18, 0),FALSE), 'E2 Allocators'!$B$15:$W$361, MATCH('O5 Details by Class &amp; Accounts'!BL$18, 'E2 Allocators'!$B$15:$W$15, 0),FALSE)*$E173)</f>
        <v>0</v>
      </c>
      <c r="BM173" s="1321">
        <f>IF(ISERROR(VLOOKUP(VLOOKUP($A173, 'E4 TB Allocation Details'!$A$18:$L$214, MATCH("Misc ID", 'E4 TB Allocation Details'!$A$18:$L$18, 0),FALSE), 'E2 Allocators'!$B$15:$W$361, MATCH('O5 Details by Class &amp; Accounts'!BM$18, 'E2 Allocators'!$B$15:$W$15, 0),FALSE)*$E173), 0, VLOOKUP(VLOOKUP($A173, 'E4 TB Allocation Details'!$A$18:$L$214, MATCH("Misc ID", 'E4 TB Allocation Details'!$A$18:$L$18, 0),FALSE), 'E2 Allocators'!$B$15:$W$361, MATCH('O5 Details by Class &amp; Accounts'!BM$18, 'E2 Allocators'!$B$15:$W$15, 0),FALSE)*$E173)</f>
        <v>0</v>
      </c>
      <c r="BN173" s="1321">
        <f>IF(ISERROR(VLOOKUP(VLOOKUP($A173, 'E4 TB Allocation Details'!$A$18:$L$214, MATCH("Misc ID", 'E4 TB Allocation Details'!$A$18:$L$18, 0),FALSE), 'E2 Allocators'!$B$15:$W$361, MATCH('O5 Details by Class &amp; Accounts'!BN$18, 'E2 Allocators'!$B$15:$W$15, 0),FALSE)*$E173), 0, VLOOKUP(VLOOKUP($A173, 'E4 TB Allocation Details'!$A$18:$L$214, MATCH("Misc ID", 'E4 TB Allocation Details'!$A$18:$L$18, 0),FALSE), 'E2 Allocators'!$B$15:$W$361, MATCH('O5 Details by Class &amp; Accounts'!BN$18, 'E2 Allocators'!$B$15:$W$15, 0),FALSE)*$E173)</f>
        <v>0</v>
      </c>
      <c r="BO173" s="1321">
        <f>IF(ISERROR(VLOOKUP(VLOOKUP($A173, 'E4 TB Allocation Details'!$A$18:$L$214, MATCH("Misc ID", 'E4 TB Allocation Details'!$A$18:$L$18, 0),FALSE), 'E2 Allocators'!$B$15:$W$361, MATCH('O5 Details by Class &amp; Accounts'!BO$18, 'E2 Allocators'!$B$15:$W$15, 0),FALSE)*$E173), 0, VLOOKUP(VLOOKUP($A173, 'E4 TB Allocation Details'!$A$18:$L$214, MATCH("Misc ID", 'E4 TB Allocation Details'!$A$18:$L$18, 0),FALSE), 'E2 Allocators'!$B$15:$W$361, MATCH('O5 Details by Class &amp; Accounts'!BO$18, 'E2 Allocators'!$B$15:$W$15, 0),FALSE)*$E173)</f>
        <v>0</v>
      </c>
      <c r="BP173" s="1321">
        <f>IF(ISERROR(VLOOKUP(VLOOKUP($A173, 'E4 TB Allocation Details'!$A$18:$L$214, MATCH("Misc ID", 'E4 TB Allocation Details'!$A$18:$L$18, 0),FALSE), 'E2 Allocators'!$B$15:$W$361, MATCH('O5 Details by Class &amp; Accounts'!BP$18, 'E2 Allocators'!$B$15:$W$15, 0),FALSE)*$E173), 0, VLOOKUP(VLOOKUP($A173, 'E4 TB Allocation Details'!$A$18:$L$214, MATCH("Misc ID", 'E4 TB Allocation Details'!$A$18:$L$18, 0),FALSE), 'E2 Allocators'!$B$15:$W$361, MATCH('O5 Details by Class &amp; Accounts'!BP$18, 'E2 Allocators'!$B$15:$W$15, 0),FALSE)*$E173)</f>
        <v>0</v>
      </c>
      <c r="BQ173" s="1321">
        <f>IF(ISERROR(VLOOKUP(VLOOKUP($A173, 'E4 TB Allocation Details'!$A$18:$L$214, MATCH("Misc ID", 'E4 TB Allocation Details'!$A$18:$L$18, 0),FALSE), 'E2 Allocators'!$B$15:$W$361, MATCH('O5 Details by Class &amp; Accounts'!BQ$18, 'E2 Allocators'!$B$15:$W$15, 0),FALSE)*$E173), 0, VLOOKUP(VLOOKUP($A173, 'E4 TB Allocation Details'!$A$18:$L$214, MATCH("Misc ID", 'E4 TB Allocation Details'!$A$18:$L$18, 0),FALSE), 'E2 Allocators'!$B$15:$W$361, MATCH('O5 Details by Class &amp; Accounts'!BQ$18, 'E2 Allocators'!$B$15:$W$15, 0),FALSE)*$E173)</f>
        <v>0</v>
      </c>
      <c r="BR173" s="1321">
        <f>IF(ISERROR(VLOOKUP(VLOOKUP($A173, 'E4 TB Allocation Details'!$A$18:$L$214, MATCH("Misc ID", 'E4 TB Allocation Details'!$A$18:$L$18, 0),FALSE), 'E2 Allocators'!$B$15:$W$361, MATCH('O5 Details by Class &amp; Accounts'!BR$18, 'E2 Allocators'!$B$15:$W$15, 0),FALSE)*$E173), 0, VLOOKUP(VLOOKUP($A173, 'E4 TB Allocation Details'!$A$18:$L$214, MATCH("Misc ID", 'E4 TB Allocation Details'!$A$18:$L$18, 0),FALSE), 'E2 Allocators'!$B$15:$W$361, MATCH('O5 Details by Class &amp; Accounts'!BR$18, 'E2 Allocators'!$B$15:$W$15, 0),FALSE)*$E173)</f>
        <v>0</v>
      </c>
      <c r="BS173" s="1321">
        <f t="shared" si="48"/>
        <v>0</v>
      </c>
      <c r="BT173" s="1321">
        <f>IF(ISERROR(VLOOKUP(VLOOKUP($A173, 'E4 TB Allocation Details'!$A$18:$L$214, MATCH("A &amp; G ID", 'E4 TB Allocation Details'!$A$18:$L$18, 0),FALSE), 'E2 Allocators'!$B$15:$W$361, MATCH('O5 Details by Class &amp; Accounts'!BT$18, 'E2 Allocators'!$B$15:$W$15, 0),FALSE)*$E173), 0, VLOOKUP(VLOOKUP($A173, 'E4 TB Allocation Details'!$A$18:$L$214, MATCH("A &amp; G ID", 'E4 TB Allocation Details'!$A$18:$L$18, 0),FALSE), 'E2 Allocators'!$B$15:$W$361, MATCH('O5 Details by Class &amp; Accounts'!BT$18, 'E2 Allocators'!$B$15:$W$15, 0),FALSE)*$E173)</f>
        <v>0</v>
      </c>
      <c r="BU173" s="1321">
        <f>IF(ISERROR(VLOOKUP(VLOOKUP($A173, 'E4 TB Allocation Details'!$A$18:$L$214, MATCH("A &amp; G ID", 'E4 TB Allocation Details'!$A$18:$L$18, 0),FALSE), 'E2 Allocators'!$B$15:$W$361, MATCH('O5 Details by Class &amp; Accounts'!BU$18, 'E2 Allocators'!$B$15:$W$15, 0),FALSE)*$E173), 0, VLOOKUP(VLOOKUP($A173, 'E4 TB Allocation Details'!$A$18:$L$214, MATCH("A &amp; G ID", 'E4 TB Allocation Details'!$A$18:$L$18, 0),FALSE), 'E2 Allocators'!$B$15:$W$361, MATCH('O5 Details by Class &amp; Accounts'!BU$18, 'E2 Allocators'!$B$15:$W$15, 0),FALSE)*$E173)</f>
        <v>0</v>
      </c>
      <c r="BV173" s="1321">
        <f>IF(ISERROR(VLOOKUP(VLOOKUP($A173, 'E4 TB Allocation Details'!$A$18:$L$214, MATCH("A &amp; G ID", 'E4 TB Allocation Details'!$A$18:$L$18, 0),FALSE), 'E2 Allocators'!$B$15:$W$361, MATCH('O5 Details by Class &amp; Accounts'!BV$18, 'E2 Allocators'!$B$15:$W$15, 0),FALSE)*$E173), 0, VLOOKUP(VLOOKUP($A173, 'E4 TB Allocation Details'!$A$18:$L$214, MATCH("A &amp; G ID", 'E4 TB Allocation Details'!$A$18:$L$18, 0),FALSE), 'E2 Allocators'!$B$15:$W$361, MATCH('O5 Details by Class &amp; Accounts'!BV$18, 'E2 Allocators'!$B$15:$W$15, 0),FALSE)*$E173)</f>
        <v>0</v>
      </c>
      <c r="BW173" s="1321">
        <f>IF(ISERROR(VLOOKUP(VLOOKUP($A173, 'E4 TB Allocation Details'!$A$18:$L$214, MATCH("A &amp; G ID", 'E4 TB Allocation Details'!$A$18:$L$18, 0),FALSE), 'E2 Allocators'!$B$15:$W$361, MATCH('O5 Details by Class &amp; Accounts'!BW$18, 'E2 Allocators'!$B$15:$W$15, 0),FALSE)*$E173), 0, VLOOKUP(VLOOKUP($A173, 'E4 TB Allocation Details'!$A$18:$L$214, MATCH("A &amp; G ID", 'E4 TB Allocation Details'!$A$18:$L$18, 0),FALSE), 'E2 Allocators'!$B$15:$W$361, MATCH('O5 Details by Class &amp; Accounts'!BW$18, 'E2 Allocators'!$B$15:$W$15, 0),FALSE)*$E173)</f>
        <v>0</v>
      </c>
      <c r="BX173" s="1321">
        <f>IF(ISERROR(VLOOKUP(VLOOKUP($A173, 'E4 TB Allocation Details'!$A$18:$L$214, MATCH("A &amp; G ID", 'E4 TB Allocation Details'!$A$18:$L$18, 0),FALSE), 'E2 Allocators'!$B$15:$W$361, MATCH('O5 Details by Class &amp; Accounts'!BX$18, 'E2 Allocators'!$B$15:$W$15, 0),FALSE)*$E173), 0, VLOOKUP(VLOOKUP($A173, 'E4 TB Allocation Details'!$A$18:$L$214, MATCH("A &amp; G ID", 'E4 TB Allocation Details'!$A$18:$L$18, 0),FALSE), 'E2 Allocators'!$B$15:$W$361, MATCH('O5 Details by Class &amp; Accounts'!BX$18, 'E2 Allocators'!$B$15:$W$15, 0),FALSE)*$E173)</f>
        <v>0</v>
      </c>
      <c r="BY173" s="1321">
        <f>IF(ISERROR(VLOOKUP(VLOOKUP($A173, 'E4 TB Allocation Details'!$A$18:$L$214, MATCH("A &amp; G ID", 'E4 TB Allocation Details'!$A$18:$L$18, 0),FALSE), 'E2 Allocators'!$B$15:$W$361, MATCH('O5 Details by Class &amp; Accounts'!BY$18, 'E2 Allocators'!$B$15:$W$15, 0),FALSE)*$E173), 0, VLOOKUP(VLOOKUP($A173, 'E4 TB Allocation Details'!$A$18:$L$214, MATCH("A &amp; G ID", 'E4 TB Allocation Details'!$A$18:$L$18, 0),FALSE), 'E2 Allocators'!$B$15:$W$361, MATCH('O5 Details by Class &amp; Accounts'!BY$18, 'E2 Allocators'!$B$15:$W$15, 0),FALSE)*$E173)</f>
        <v>0</v>
      </c>
      <c r="BZ173" s="1321">
        <f>IF(ISERROR(VLOOKUP(VLOOKUP($A173, 'E4 TB Allocation Details'!$A$18:$L$214, MATCH("A &amp; G ID", 'E4 TB Allocation Details'!$A$18:$L$18, 0),FALSE), 'E2 Allocators'!$B$15:$W$361, MATCH('O5 Details by Class &amp; Accounts'!BZ$18, 'E2 Allocators'!$B$15:$W$15, 0),FALSE)*$E173), 0, VLOOKUP(VLOOKUP($A173, 'E4 TB Allocation Details'!$A$18:$L$214, MATCH("A &amp; G ID", 'E4 TB Allocation Details'!$A$18:$L$18, 0),FALSE), 'E2 Allocators'!$B$15:$W$361, MATCH('O5 Details by Class &amp; Accounts'!BZ$18, 'E2 Allocators'!$B$15:$W$15, 0),FALSE)*$E173)</f>
        <v>0</v>
      </c>
      <c r="CA173" s="1321">
        <f>IF(ISERROR(VLOOKUP(VLOOKUP($A173, 'E4 TB Allocation Details'!$A$18:$L$214, MATCH("A &amp; G ID", 'E4 TB Allocation Details'!$A$18:$L$18, 0),FALSE), 'E2 Allocators'!$B$15:$W$361, MATCH('O5 Details by Class &amp; Accounts'!CA$18, 'E2 Allocators'!$B$15:$W$15, 0),FALSE)*$E173), 0, VLOOKUP(VLOOKUP($A173, 'E4 TB Allocation Details'!$A$18:$L$214, MATCH("A &amp; G ID", 'E4 TB Allocation Details'!$A$18:$L$18, 0),FALSE), 'E2 Allocators'!$B$15:$W$361, MATCH('O5 Details by Class &amp; Accounts'!CA$18, 'E2 Allocators'!$B$15:$W$15, 0),FALSE)*$E173)</f>
        <v>0</v>
      </c>
      <c r="CB173" s="1321">
        <f>IF(ISERROR(VLOOKUP(VLOOKUP($A173, 'E4 TB Allocation Details'!$A$18:$L$214, MATCH("A &amp; G ID", 'E4 TB Allocation Details'!$A$18:$L$18, 0),FALSE), 'E2 Allocators'!$B$15:$W$361, MATCH('O5 Details by Class &amp; Accounts'!CB$18, 'E2 Allocators'!$B$15:$W$15, 0),FALSE)*$E173), 0, VLOOKUP(VLOOKUP($A173, 'E4 TB Allocation Details'!$A$18:$L$214, MATCH("A &amp; G ID", 'E4 TB Allocation Details'!$A$18:$L$18, 0),FALSE), 'E2 Allocators'!$B$15:$W$361, MATCH('O5 Details by Class &amp; Accounts'!CB$18, 'E2 Allocators'!$B$15:$W$15, 0),FALSE)*$E173)</f>
        <v>0</v>
      </c>
      <c r="CC173" s="1321">
        <f>IF(ISERROR(VLOOKUP(VLOOKUP($A173, 'E4 TB Allocation Details'!$A$18:$L$214, MATCH("A &amp; G ID", 'E4 TB Allocation Details'!$A$18:$L$18, 0),FALSE), 'E2 Allocators'!$B$15:$W$361, MATCH('O5 Details by Class &amp; Accounts'!CC$18, 'E2 Allocators'!$B$15:$W$15, 0),FALSE)*$E173), 0, VLOOKUP(VLOOKUP($A173, 'E4 TB Allocation Details'!$A$18:$L$214, MATCH("A &amp; G ID", 'E4 TB Allocation Details'!$A$18:$L$18, 0),FALSE), 'E2 Allocators'!$B$15:$W$361, MATCH('O5 Details by Class &amp; Accounts'!CC$18, 'E2 Allocators'!$B$15:$W$15, 0),FALSE)*$E173)</f>
        <v>0</v>
      </c>
      <c r="CD173" s="1321">
        <f>IF(ISERROR(VLOOKUP(VLOOKUP($A173, 'E4 TB Allocation Details'!$A$18:$L$214, MATCH("A &amp; G ID", 'E4 TB Allocation Details'!$A$18:$L$18, 0),FALSE), 'E2 Allocators'!$B$15:$W$361, MATCH('O5 Details by Class &amp; Accounts'!CD$18, 'E2 Allocators'!$B$15:$W$15, 0),FALSE)*$E173), 0, VLOOKUP(VLOOKUP($A173, 'E4 TB Allocation Details'!$A$18:$L$214, MATCH("A &amp; G ID", 'E4 TB Allocation Details'!$A$18:$L$18, 0),FALSE), 'E2 Allocators'!$B$15:$W$361, MATCH('O5 Details by Class &amp; Accounts'!CD$18, 'E2 Allocators'!$B$15:$W$15, 0),FALSE)*$E173)</f>
        <v>0</v>
      </c>
      <c r="CE173" s="1321">
        <f>IF(ISERROR(VLOOKUP(VLOOKUP($A173, 'E4 TB Allocation Details'!$A$18:$L$214, MATCH("A &amp; G ID", 'E4 TB Allocation Details'!$A$18:$L$18, 0),FALSE), 'E2 Allocators'!$B$15:$W$361, MATCH('O5 Details by Class &amp; Accounts'!CE$18, 'E2 Allocators'!$B$15:$W$15, 0),FALSE)*$E173), 0, VLOOKUP(VLOOKUP($A173, 'E4 TB Allocation Details'!$A$18:$L$214, MATCH("A &amp; G ID", 'E4 TB Allocation Details'!$A$18:$L$18, 0),FALSE), 'E2 Allocators'!$B$15:$W$361, MATCH('O5 Details by Class &amp; Accounts'!CE$18, 'E2 Allocators'!$B$15:$W$15, 0),FALSE)*$E173)</f>
        <v>0</v>
      </c>
      <c r="CF173" s="1321">
        <f>IF(ISERROR(VLOOKUP(VLOOKUP($A173, 'E4 TB Allocation Details'!$A$18:$L$214, MATCH("A &amp; G ID", 'E4 TB Allocation Details'!$A$18:$L$18, 0),FALSE), 'E2 Allocators'!$B$15:$W$361, MATCH('O5 Details by Class &amp; Accounts'!CF$18, 'E2 Allocators'!$B$15:$W$15, 0),FALSE)*$E173), 0, VLOOKUP(VLOOKUP($A173, 'E4 TB Allocation Details'!$A$18:$L$214, MATCH("A &amp; G ID", 'E4 TB Allocation Details'!$A$18:$L$18, 0),FALSE), 'E2 Allocators'!$B$15:$W$361, MATCH('O5 Details by Class &amp; Accounts'!CF$18, 'E2 Allocators'!$B$15:$W$15, 0),FALSE)*$E173)</f>
        <v>0</v>
      </c>
      <c r="CG173" s="1321">
        <f>IF(ISERROR(VLOOKUP(VLOOKUP($A173, 'E4 TB Allocation Details'!$A$18:$L$214, MATCH("A &amp; G ID", 'E4 TB Allocation Details'!$A$18:$L$18, 0),FALSE), 'E2 Allocators'!$B$15:$W$361, MATCH('O5 Details by Class &amp; Accounts'!CG$18, 'E2 Allocators'!$B$15:$W$15, 0),FALSE)*$E173), 0, VLOOKUP(VLOOKUP($A173, 'E4 TB Allocation Details'!$A$18:$L$214, MATCH("A &amp; G ID", 'E4 TB Allocation Details'!$A$18:$L$18, 0),FALSE), 'E2 Allocators'!$B$15:$W$361, MATCH('O5 Details by Class &amp; Accounts'!CG$18, 'E2 Allocators'!$B$15:$W$15, 0),FALSE)*$E173)</f>
        <v>0</v>
      </c>
      <c r="CH173" s="1321">
        <f>IF(ISERROR(VLOOKUP(VLOOKUP($A173, 'E4 TB Allocation Details'!$A$18:$L$214, MATCH("A &amp; G ID", 'E4 TB Allocation Details'!$A$18:$L$18, 0),FALSE), 'E2 Allocators'!$B$15:$W$361, MATCH('O5 Details by Class &amp; Accounts'!CH$18, 'E2 Allocators'!$B$15:$W$15, 0),FALSE)*$E173), 0, VLOOKUP(VLOOKUP($A173, 'E4 TB Allocation Details'!$A$18:$L$214, MATCH("A &amp; G ID", 'E4 TB Allocation Details'!$A$18:$L$18, 0),FALSE), 'E2 Allocators'!$B$15:$W$361, MATCH('O5 Details by Class &amp; Accounts'!CH$18, 'E2 Allocators'!$B$15:$W$15, 0),FALSE)*$E173)</f>
        <v>0</v>
      </c>
      <c r="CI173" s="1321">
        <f>IF(ISERROR(VLOOKUP(VLOOKUP($A173, 'E4 TB Allocation Details'!$A$18:$L$214, MATCH("A &amp; G ID", 'E4 TB Allocation Details'!$A$18:$L$18, 0),FALSE), 'E2 Allocators'!$B$15:$W$361, MATCH('O5 Details by Class &amp; Accounts'!CI$18, 'E2 Allocators'!$B$15:$W$15, 0),FALSE)*$E173), 0, VLOOKUP(VLOOKUP($A173, 'E4 TB Allocation Details'!$A$18:$L$214, MATCH("A &amp; G ID", 'E4 TB Allocation Details'!$A$18:$L$18, 0),FALSE), 'E2 Allocators'!$B$15:$W$361, MATCH('O5 Details by Class &amp; Accounts'!CI$18, 'E2 Allocators'!$B$15:$W$15, 0),FALSE)*$E173)</f>
        <v>0</v>
      </c>
      <c r="CJ173" s="1321">
        <f>IF(ISERROR(VLOOKUP(VLOOKUP($A173, 'E4 TB Allocation Details'!$A$18:$L$214, MATCH("A &amp; G ID", 'E4 TB Allocation Details'!$A$18:$L$18, 0),FALSE), 'E2 Allocators'!$B$15:$W$361, MATCH('O5 Details by Class &amp; Accounts'!CJ$18, 'E2 Allocators'!$B$15:$W$15, 0),FALSE)*$E173), 0, VLOOKUP(VLOOKUP($A173, 'E4 TB Allocation Details'!$A$18:$L$214, MATCH("A &amp; G ID", 'E4 TB Allocation Details'!$A$18:$L$18, 0),FALSE), 'E2 Allocators'!$B$15:$W$361, MATCH('O5 Details by Class &amp; Accounts'!CJ$18, 'E2 Allocators'!$B$15:$W$15, 0),FALSE)*$E173)</f>
        <v>0</v>
      </c>
      <c r="CK173" s="1321">
        <f>IF(ISERROR(VLOOKUP(VLOOKUP($A173, 'E4 TB Allocation Details'!$A$18:$L$214, MATCH("A &amp; G ID", 'E4 TB Allocation Details'!$A$18:$L$18, 0),FALSE), 'E2 Allocators'!$B$15:$W$361, MATCH('O5 Details by Class &amp; Accounts'!CK$18, 'E2 Allocators'!$B$15:$W$15, 0),FALSE)*$E173), 0, VLOOKUP(VLOOKUP($A173, 'E4 TB Allocation Details'!$A$18:$L$214, MATCH("A &amp; G ID", 'E4 TB Allocation Details'!$A$18:$L$18, 0),FALSE), 'E2 Allocators'!$B$15:$W$361, MATCH('O5 Details by Class &amp; Accounts'!CK$18, 'E2 Allocators'!$B$15:$W$15, 0),FALSE)*$E173)</f>
        <v>0</v>
      </c>
      <c r="CL173" s="1321">
        <f>IF(ISERROR(VLOOKUP(VLOOKUP($A173, 'E4 TB Allocation Details'!$A$18:$L$214, MATCH("A &amp; G ID", 'E4 TB Allocation Details'!$A$18:$L$18, 0),FALSE), 'E2 Allocators'!$B$15:$W$361, MATCH('O5 Details by Class &amp; Accounts'!CL$18, 'E2 Allocators'!$B$15:$W$15, 0),FALSE)*$E173), 0, VLOOKUP(VLOOKUP($A173, 'E4 TB Allocation Details'!$A$18:$L$214, MATCH("A &amp; G ID", 'E4 TB Allocation Details'!$A$18:$L$18, 0),FALSE), 'E2 Allocators'!$B$15:$W$361, MATCH('O5 Details by Class &amp; Accounts'!CL$18, 'E2 Allocators'!$B$15:$W$15, 0),FALSE)*$E173)</f>
        <v>0</v>
      </c>
      <c r="CM173" s="1321">
        <f>IF(ISERROR(VLOOKUP(VLOOKUP($A173, 'E4 TB Allocation Details'!$A$18:$L$214, MATCH("A &amp; G ID", 'E4 TB Allocation Details'!$A$18:$L$18, 0),FALSE), 'E2 Allocators'!$B$15:$W$361, MATCH('O5 Details by Class &amp; Accounts'!CM$18, 'E2 Allocators'!$B$15:$W$15, 0),FALSE)*$E173), 0, VLOOKUP(VLOOKUP($A173, 'E4 TB Allocation Details'!$A$18:$L$214, MATCH("A &amp; G ID", 'E4 TB Allocation Details'!$A$18:$L$18, 0),FALSE), 'E2 Allocators'!$B$15:$W$361, MATCH('O5 Details by Class &amp; Accounts'!CM$18, 'E2 Allocators'!$B$15:$W$15, 0),FALSE)*$E173)</f>
        <v>0</v>
      </c>
      <c r="CN173" s="1321">
        <f t="shared" si="49"/>
        <v>0</v>
      </c>
      <c r="CO173" s="1650">
        <f t="shared" si="50"/>
        <v>0</v>
      </c>
      <c r="CQ173" s="1898" t="s">
        <v>1283</v>
      </c>
    </row>
    <row r="174" spans="1:95" s="64" customFormat="1" ht="12.75">
      <c r="A174" s="2156">
        <v>5405</v>
      </c>
      <c r="B174" s="2111" t="s">
        <v>1550</v>
      </c>
      <c r="C174" s="1647">
        <f>IF(ISERROR(VLOOKUP($A174,'I3 TB Data'!$A$19:$H$484,MATCH('O5 Details by Class &amp; Accounts'!$C$18, 'I3 TB Data'!$A$19:$H$19,0),0)), 0, VLOOKUP($A174,'I3 TB Data'!$A$19:$H$484,MATCH('O5 Details by Class &amp; Accounts'!$C$18,'I3 TB Data'!$A$19:$H$19,0),0))</f>
        <v>0</v>
      </c>
      <c r="D174" s="1648"/>
      <c r="E174" s="1647">
        <f t="shared" si="44"/>
        <v>0</v>
      </c>
      <c r="F174" s="1649"/>
      <c r="G174" s="1649"/>
      <c r="H174" s="1321">
        <f t="shared" si="46"/>
        <v>0</v>
      </c>
      <c r="I174" s="1321">
        <f>IF(ISERROR(VLOOKUP(VLOOKUP($A174, 'E4 TB Allocation Details'!$A$18:$L$214, MATCH("Demand ID", 'E4 TB Allocation Details'!$A$18:$L$18, 0),FALSE), 'E2 Allocators'!$B$15:$W$361, MATCH('O5 Details by Class &amp; Accounts'!I$18, 'E2 Allocators'!$B$15:$W$15, 0),FALSE)*$F174), 0, VLOOKUP(VLOOKUP($A174, 'E4 TB Allocation Details'!$A$18:$L$214, MATCH("Demand ID", 'E4 TB Allocation Details'!$A$18:$L$18, 0),FALSE), 'E2 Allocators'!$B$15:$W$361, MATCH('O5 Details by Class &amp; Accounts'!I$18, 'E2 Allocators'!$B$15:$W$15, 0),FALSE)*$F174)</f>
        <v>0</v>
      </c>
      <c r="J174" s="1321">
        <f>IF(ISERROR(VLOOKUP(VLOOKUP($A174, 'E4 TB Allocation Details'!$A$18:$L$214, MATCH("Demand ID", 'E4 TB Allocation Details'!$A$18:$L$18, 0),FALSE), 'E2 Allocators'!$B$15:$W$361, MATCH('O5 Details by Class &amp; Accounts'!J$18, 'E2 Allocators'!$B$15:$W$15, 0),FALSE)*$F174), 0, VLOOKUP(VLOOKUP($A174, 'E4 TB Allocation Details'!$A$18:$L$214, MATCH("Demand ID", 'E4 TB Allocation Details'!$A$18:$L$18, 0),FALSE), 'E2 Allocators'!$B$15:$W$361, MATCH('O5 Details by Class &amp; Accounts'!J$18, 'E2 Allocators'!$B$15:$W$15, 0),FALSE)*$F174)</f>
        <v>0</v>
      </c>
      <c r="K174" s="1321">
        <f>IF(ISERROR(VLOOKUP(VLOOKUP($A174, 'E4 TB Allocation Details'!$A$18:$L$214, MATCH("Demand ID", 'E4 TB Allocation Details'!$A$18:$L$18, 0),FALSE), 'E2 Allocators'!$B$15:$W$361, MATCH('O5 Details by Class &amp; Accounts'!K$18, 'E2 Allocators'!$B$15:$W$15, 0),FALSE)*$F174), 0, VLOOKUP(VLOOKUP($A174, 'E4 TB Allocation Details'!$A$18:$L$214, MATCH("Demand ID", 'E4 TB Allocation Details'!$A$18:$L$18, 0),FALSE), 'E2 Allocators'!$B$15:$W$361, MATCH('O5 Details by Class &amp; Accounts'!K$18, 'E2 Allocators'!$B$15:$W$15, 0),FALSE)*$F174)</f>
        <v>0</v>
      </c>
      <c r="L174" s="1321">
        <f>IF(ISERROR(VLOOKUP(VLOOKUP($A174, 'E4 TB Allocation Details'!$A$18:$L$214, MATCH("Demand ID", 'E4 TB Allocation Details'!$A$18:$L$18, 0),FALSE), 'E2 Allocators'!$B$15:$W$361, MATCH('O5 Details by Class &amp; Accounts'!L$18, 'E2 Allocators'!$B$15:$W$15, 0),FALSE)*$F174), 0, VLOOKUP(VLOOKUP($A174, 'E4 TB Allocation Details'!$A$18:$L$214, MATCH("Demand ID", 'E4 TB Allocation Details'!$A$18:$L$18, 0),FALSE), 'E2 Allocators'!$B$15:$W$361, MATCH('O5 Details by Class &amp; Accounts'!L$18, 'E2 Allocators'!$B$15:$W$15, 0),FALSE)*$F174)</f>
        <v>0</v>
      </c>
      <c r="M174" s="1321">
        <f>IF(ISERROR(VLOOKUP(VLOOKUP($A174, 'E4 TB Allocation Details'!$A$18:$L$214, MATCH("Demand ID", 'E4 TB Allocation Details'!$A$18:$L$18, 0),FALSE), 'E2 Allocators'!$B$15:$W$361, MATCH('O5 Details by Class &amp; Accounts'!M$18, 'E2 Allocators'!$B$15:$W$15, 0),FALSE)*$F174), 0, VLOOKUP(VLOOKUP($A174, 'E4 TB Allocation Details'!$A$18:$L$214, MATCH("Demand ID", 'E4 TB Allocation Details'!$A$18:$L$18, 0),FALSE), 'E2 Allocators'!$B$15:$W$361, MATCH('O5 Details by Class &amp; Accounts'!M$18, 'E2 Allocators'!$B$15:$W$15, 0),FALSE)*$F174)</f>
        <v>0</v>
      </c>
      <c r="N174" s="1321">
        <f>IF(ISERROR(VLOOKUP(VLOOKUP($A174, 'E4 TB Allocation Details'!$A$18:$L$214, MATCH("Demand ID", 'E4 TB Allocation Details'!$A$18:$L$18, 0),FALSE), 'E2 Allocators'!$B$15:$W$361, MATCH('O5 Details by Class &amp; Accounts'!N$18, 'E2 Allocators'!$B$15:$W$15, 0),FALSE)*$F174), 0, VLOOKUP(VLOOKUP($A174, 'E4 TB Allocation Details'!$A$18:$L$214, MATCH("Demand ID", 'E4 TB Allocation Details'!$A$18:$L$18, 0),FALSE), 'E2 Allocators'!$B$15:$W$361, MATCH('O5 Details by Class &amp; Accounts'!N$18, 'E2 Allocators'!$B$15:$W$15, 0),FALSE)*$F174)</f>
        <v>0</v>
      </c>
      <c r="O174" s="1321">
        <f>IF(ISERROR(VLOOKUP(VLOOKUP($A174, 'E4 TB Allocation Details'!$A$18:$L$214, MATCH("Demand ID", 'E4 TB Allocation Details'!$A$18:$L$18, 0),FALSE), 'E2 Allocators'!$B$15:$W$361, MATCH('O5 Details by Class &amp; Accounts'!O$18, 'E2 Allocators'!$B$15:$W$15, 0),FALSE)*$F174), 0, VLOOKUP(VLOOKUP($A174, 'E4 TB Allocation Details'!$A$18:$L$214, MATCH("Demand ID", 'E4 TB Allocation Details'!$A$18:$L$18, 0),FALSE), 'E2 Allocators'!$B$15:$W$361, MATCH('O5 Details by Class &amp; Accounts'!O$18, 'E2 Allocators'!$B$15:$W$15, 0),FALSE)*$F174)</f>
        <v>0</v>
      </c>
      <c r="P174" s="1321">
        <f>IF(ISERROR(VLOOKUP(VLOOKUP($A174, 'E4 TB Allocation Details'!$A$18:$L$214, MATCH("Demand ID", 'E4 TB Allocation Details'!$A$18:$L$18, 0),FALSE), 'E2 Allocators'!$B$15:$W$361, MATCH('O5 Details by Class &amp; Accounts'!P$18, 'E2 Allocators'!$B$15:$W$15, 0),FALSE)*$F174), 0, VLOOKUP(VLOOKUP($A174, 'E4 TB Allocation Details'!$A$18:$L$214, MATCH("Demand ID", 'E4 TB Allocation Details'!$A$18:$L$18, 0),FALSE), 'E2 Allocators'!$B$15:$W$361, MATCH('O5 Details by Class &amp; Accounts'!P$18, 'E2 Allocators'!$B$15:$W$15, 0),FALSE)*$F174)</f>
        <v>0</v>
      </c>
      <c r="Q174" s="1321">
        <f>IF(ISERROR(VLOOKUP(VLOOKUP($A174, 'E4 TB Allocation Details'!$A$18:$L$214, MATCH("Demand ID", 'E4 TB Allocation Details'!$A$18:$L$18, 0),FALSE), 'E2 Allocators'!$B$15:$W$361, MATCH('O5 Details by Class &amp; Accounts'!Q$18, 'E2 Allocators'!$B$15:$W$15, 0),FALSE)*$F174), 0, VLOOKUP(VLOOKUP($A174, 'E4 TB Allocation Details'!$A$18:$L$214, MATCH("Demand ID", 'E4 TB Allocation Details'!$A$18:$L$18, 0),FALSE), 'E2 Allocators'!$B$15:$W$361, MATCH('O5 Details by Class &amp; Accounts'!Q$18, 'E2 Allocators'!$B$15:$W$15, 0),FALSE)*$F174)</f>
        <v>0</v>
      </c>
      <c r="R174" s="1321">
        <f>IF(ISERROR(VLOOKUP(VLOOKUP($A174, 'E4 TB Allocation Details'!$A$18:$L$214, MATCH("Demand ID", 'E4 TB Allocation Details'!$A$18:$L$18, 0),FALSE), 'E2 Allocators'!$B$15:$W$361, MATCH('O5 Details by Class &amp; Accounts'!R$18, 'E2 Allocators'!$B$15:$W$15, 0),FALSE)*$F174), 0, VLOOKUP(VLOOKUP($A174, 'E4 TB Allocation Details'!$A$18:$L$214, MATCH("Demand ID", 'E4 TB Allocation Details'!$A$18:$L$18, 0),FALSE), 'E2 Allocators'!$B$15:$W$361, MATCH('O5 Details by Class &amp; Accounts'!R$18, 'E2 Allocators'!$B$15:$W$15, 0),FALSE)*$F174)</f>
        <v>0</v>
      </c>
      <c r="S174" s="1321">
        <f>IF(ISERROR(VLOOKUP(VLOOKUP($A174, 'E4 TB Allocation Details'!$A$18:$L$214, MATCH("Demand ID", 'E4 TB Allocation Details'!$A$18:$L$18, 0),FALSE), 'E2 Allocators'!$B$15:$W$361, MATCH('O5 Details by Class &amp; Accounts'!S$18, 'E2 Allocators'!$B$15:$W$15, 0),FALSE)*$F174), 0, VLOOKUP(VLOOKUP($A174, 'E4 TB Allocation Details'!$A$18:$L$214, MATCH("Demand ID", 'E4 TB Allocation Details'!$A$18:$L$18, 0),FALSE), 'E2 Allocators'!$B$15:$W$361, MATCH('O5 Details by Class &amp; Accounts'!S$18, 'E2 Allocators'!$B$15:$W$15, 0),FALSE)*$F174)</f>
        <v>0</v>
      </c>
      <c r="T174" s="1321">
        <f>IF(ISERROR(VLOOKUP(VLOOKUP($A174, 'E4 TB Allocation Details'!$A$18:$L$214, MATCH("Demand ID", 'E4 TB Allocation Details'!$A$18:$L$18, 0),FALSE), 'E2 Allocators'!$B$15:$W$361, MATCH('O5 Details by Class &amp; Accounts'!T$18, 'E2 Allocators'!$B$15:$W$15, 0),FALSE)*$F174), 0, VLOOKUP(VLOOKUP($A174, 'E4 TB Allocation Details'!$A$18:$L$214, MATCH("Demand ID", 'E4 TB Allocation Details'!$A$18:$L$18, 0),FALSE), 'E2 Allocators'!$B$15:$W$361, MATCH('O5 Details by Class &amp; Accounts'!T$18, 'E2 Allocators'!$B$15:$W$15, 0),FALSE)*$F174)</f>
        <v>0</v>
      </c>
      <c r="U174" s="1321">
        <f>IF(ISERROR(VLOOKUP(VLOOKUP($A174, 'E4 TB Allocation Details'!$A$18:$L$214, MATCH("Demand ID", 'E4 TB Allocation Details'!$A$18:$L$18, 0),FALSE), 'E2 Allocators'!$B$15:$W$361, MATCH('O5 Details by Class &amp; Accounts'!U$18, 'E2 Allocators'!$B$15:$W$15, 0),FALSE)*$F174), 0, VLOOKUP(VLOOKUP($A174, 'E4 TB Allocation Details'!$A$18:$L$214, MATCH("Demand ID", 'E4 TB Allocation Details'!$A$18:$L$18, 0),FALSE), 'E2 Allocators'!$B$15:$W$361, MATCH('O5 Details by Class &amp; Accounts'!U$18, 'E2 Allocators'!$B$15:$W$15, 0),FALSE)*$F174)</f>
        <v>0</v>
      </c>
      <c r="V174" s="1321">
        <f>IF(ISERROR(VLOOKUP(VLOOKUP($A174, 'E4 TB Allocation Details'!$A$18:$L$214, MATCH("Demand ID", 'E4 TB Allocation Details'!$A$18:$L$18, 0),FALSE), 'E2 Allocators'!$B$15:$W$361, MATCH('O5 Details by Class &amp; Accounts'!V$18, 'E2 Allocators'!$B$15:$W$15, 0),FALSE)*$F174), 0, VLOOKUP(VLOOKUP($A174, 'E4 TB Allocation Details'!$A$18:$L$214, MATCH("Demand ID", 'E4 TB Allocation Details'!$A$18:$L$18, 0),FALSE), 'E2 Allocators'!$B$15:$W$361, MATCH('O5 Details by Class &amp; Accounts'!V$18, 'E2 Allocators'!$B$15:$W$15, 0),FALSE)*$F174)</f>
        <v>0</v>
      </c>
      <c r="W174" s="1321">
        <f>IF(ISERROR(VLOOKUP(VLOOKUP($A174, 'E4 TB Allocation Details'!$A$18:$L$214, MATCH("Demand ID", 'E4 TB Allocation Details'!$A$18:$L$18, 0),FALSE), 'E2 Allocators'!$B$15:$W$361, MATCH('O5 Details by Class &amp; Accounts'!W$18, 'E2 Allocators'!$B$15:$W$15, 0),FALSE)*$F174), 0, VLOOKUP(VLOOKUP($A174, 'E4 TB Allocation Details'!$A$18:$L$214, MATCH("Demand ID", 'E4 TB Allocation Details'!$A$18:$L$18, 0),FALSE), 'E2 Allocators'!$B$15:$W$361, MATCH('O5 Details by Class &amp; Accounts'!W$18, 'E2 Allocators'!$B$15:$W$15, 0),FALSE)*$F174)</f>
        <v>0</v>
      </c>
      <c r="X174" s="1321">
        <f>IF(ISERROR(VLOOKUP(VLOOKUP($A174, 'E4 TB Allocation Details'!$A$18:$L$214, MATCH("Demand ID", 'E4 TB Allocation Details'!$A$18:$L$18, 0),FALSE), 'E2 Allocators'!$B$15:$W$361, MATCH('O5 Details by Class &amp; Accounts'!X$18, 'E2 Allocators'!$B$15:$W$15, 0),FALSE)*$F174), 0, VLOOKUP(VLOOKUP($A174, 'E4 TB Allocation Details'!$A$18:$L$214, MATCH("Demand ID", 'E4 TB Allocation Details'!$A$18:$L$18, 0),FALSE), 'E2 Allocators'!$B$15:$W$361, MATCH('O5 Details by Class &amp; Accounts'!X$18, 'E2 Allocators'!$B$15:$W$15, 0),FALSE)*$F174)</f>
        <v>0</v>
      </c>
      <c r="Y174" s="1321">
        <f>IF(ISERROR(VLOOKUP(VLOOKUP($A174, 'E4 TB Allocation Details'!$A$18:$L$214, MATCH("Demand ID", 'E4 TB Allocation Details'!$A$18:$L$18, 0),FALSE), 'E2 Allocators'!$B$15:$W$361, MATCH('O5 Details by Class &amp; Accounts'!Y$18, 'E2 Allocators'!$B$15:$W$15, 0),FALSE)*$F174), 0, VLOOKUP(VLOOKUP($A174, 'E4 TB Allocation Details'!$A$18:$L$214, MATCH("Demand ID", 'E4 TB Allocation Details'!$A$18:$L$18, 0),FALSE), 'E2 Allocators'!$B$15:$W$361, MATCH('O5 Details by Class &amp; Accounts'!Y$18, 'E2 Allocators'!$B$15:$W$15, 0),FALSE)*$F174)</f>
        <v>0</v>
      </c>
      <c r="Z174" s="1321">
        <f>IF(ISERROR(VLOOKUP(VLOOKUP($A174, 'E4 TB Allocation Details'!$A$18:$L$214, MATCH("Demand ID", 'E4 TB Allocation Details'!$A$18:$L$18, 0),FALSE), 'E2 Allocators'!$B$15:$W$361, MATCH('O5 Details by Class &amp; Accounts'!Z$18, 'E2 Allocators'!$B$15:$W$15, 0),FALSE)*$F174), 0, VLOOKUP(VLOOKUP($A174, 'E4 TB Allocation Details'!$A$18:$L$214, MATCH("Demand ID", 'E4 TB Allocation Details'!$A$18:$L$18, 0),FALSE), 'E2 Allocators'!$B$15:$W$361, MATCH('O5 Details by Class &amp; Accounts'!Z$18, 'E2 Allocators'!$B$15:$W$15, 0),FALSE)*$F174)</f>
        <v>0</v>
      </c>
      <c r="AA174" s="1321">
        <f>IF(ISERROR(VLOOKUP(VLOOKUP($A174, 'E4 TB Allocation Details'!$A$18:$L$214, MATCH("Demand ID", 'E4 TB Allocation Details'!$A$18:$L$18, 0),FALSE), 'E2 Allocators'!$B$15:$W$361, MATCH('O5 Details by Class &amp; Accounts'!AA$18, 'E2 Allocators'!$B$15:$W$15, 0),FALSE)*$F174), 0, VLOOKUP(VLOOKUP($A174, 'E4 TB Allocation Details'!$A$18:$L$214, MATCH("Demand ID", 'E4 TB Allocation Details'!$A$18:$L$18, 0),FALSE), 'E2 Allocators'!$B$15:$W$361, MATCH('O5 Details by Class &amp; Accounts'!AA$18, 'E2 Allocators'!$B$15:$W$15, 0),FALSE)*$F174)</f>
        <v>0</v>
      </c>
      <c r="AB174" s="1321">
        <f>IF(ISERROR(VLOOKUP(VLOOKUP($A174, 'E4 TB Allocation Details'!$A$18:$L$214, MATCH("Demand ID", 'E4 TB Allocation Details'!$A$18:$L$18, 0),FALSE), 'E2 Allocators'!$B$15:$W$361, MATCH('O5 Details by Class &amp; Accounts'!AB$18, 'E2 Allocators'!$B$15:$W$15, 0),FALSE)*$F174), 0, VLOOKUP(VLOOKUP($A174, 'E4 TB Allocation Details'!$A$18:$L$214, MATCH("Demand ID", 'E4 TB Allocation Details'!$A$18:$L$18, 0),FALSE), 'E2 Allocators'!$B$15:$W$361, MATCH('O5 Details by Class &amp; Accounts'!AB$18, 'E2 Allocators'!$B$15:$W$15, 0),FALSE)*$F174)</f>
        <v>0</v>
      </c>
      <c r="AC174" s="1321">
        <f t="shared" si="47"/>
        <v>0</v>
      </c>
      <c r="AD174" s="1321">
        <f>IF(ISERROR(VLOOKUP(VLOOKUP($A174, 'E4 TB Allocation Details'!$A$18:$L$214, MATCH("Customer ID", 'E4 TB Allocation Details'!$A$18:$L$18, 0),FALSE), 'E2 Allocators'!$B$15:$W$361, MATCH('O5 Details by Class &amp; Accounts'!AD$18, 'E2 Allocators'!$B$15:$W$15, 0),FALSE)*$G174), 0, VLOOKUP(VLOOKUP($A174, 'E4 TB Allocation Details'!$A$18:$L$214, MATCH("Customer ID", 'E4 TB Allocation Details'!$A$18:$L$18, 0),FALSE), 'E2 Allocators'!$B$15:$W$361, MATCH('O5 Details by Class &amp; Accounts'!AD$18, 'E2 Allocators'!$B$15:$W$15, 0),FALSE)*$G174)</f>
        <v>0</v>
      </c>
      <c r="AE174" s="1321">
        <f>IF(ISERROR(VLOOKUP(VLOOKUP($A174, 'E4 TB Allocation Details'!$A$18:$L$214, MATCH("Customer ID", 'E4 TB Allocation Details'!$A$18:$L$18, 0),FALSE), 'E2 Allocators'!$B$15:$W$361, MATCH('O5 Details by Class &amp; Accounts'!AE$18, 'E2 Allocators'!$B$15:$W$15, 0),FALSE)*$G174), 0, VLOOKUP(VLOOKUP($A174, 'E4 TB Allocation Details'!$A$18:$L$214, MATCH("Customer ID", 'E4 TB Allocation Details'!$A$18:$L$18, 0),FALSE), 'E2 Allocators'!$B$15:$W$361, MATCH('O5 Details by Class &amp; Accounts'!AE$18, 'E2 Allocators'!$B$15:$W$15, 0),FALSE)*$G174)</f>
        <v>0</v>
      </c>
      <c r="AF174" s="1321">
        <f>IF(ISERROR(VLOOKUP(VLOOKUP($A174, 'E4 TB Allocation Details'!$A$18:$L$214, MATCH("Customer ID", 'E4 TB Allocation Details'!$A$18:$L$18, 0),FALSE), 'E2 Allocators'!$B$15:$W$361, MATCH('O5 Details by Class &amp; Accounts'!AF$18, 'E2 Allocators'!$B$15:$W$15, 0),FALSE)*$G174), 0, VLOOKUP(VLOOKUP($A174, 'E4 TB Allocation Details'!$A$18:$L$214, MATCH("Customer ID", 'E4 TB Allocation Details'!$A$18:$L$18, 0),FALSE), 'E2 Allocators'!$B$15:$W$361, MATCH('O5 Details by Class &amp; Accounts'!AF$18, 'E2 Allocators'!$B$15:$W$15, 0),FALSE)*$G174)</f>
        <v>0</v>
      </c>
      <c r="AG174" s="1321">
        <f>IF(ISERROR(VLOOKUP(VLOOKUP($A174, 'E4 TB Allocation Details'!$A$18:$L$214, MATCH("Customer ID", 'E4 TB Allocation Details'!$A$18:$L$18, 0),FALSE), 'E2 Allocators'!$B$15:$W$361, MATCH('O5 Details by Class &amp; Accounts'!AG$18, 'E2 Allocators'!$B$15:$W$15, 0),FALSE)*$G174), 0, VLOOKUP(VLOOKUP($A174, 'E4 TB Allocation Details'!$A$18:$L$214, MATCH("Customer ID", 'E4 TB Allocation Details'!$A$18:$L$18, 0),FALSE), 'E2 Allocators'!$B$15:$W$361, MATCH('O5 Details by Class &amp; Accounts'!AG$18, 'E2 Allocators'!$B$15:$W$15, 0),FALSE)*$G174)</f>
        <v>0</v>
      </c>
      <c r="AH174" s="1321">
        <f>IF(ISERROR(VLOOKUP(VLOOKUP($A174, 'E4 TB Allocation Details'!$A$18:$L$214, MATCH("Customer ID", 'E4 TB Allocation Details'!$A$18:$L$18, 0),FALSE), 'E2 Allocators'!$B$15:$W$361, MATCH('O5 Details by Class &amp; Accounts'!AH$18, 'E2 Allocators'!$B$15:$W$15, 0),FALSE)*$G174), 0, VLOOKUP(VLOOKUP($A174, 'E4 TB Allocation Details'!$A$18:$L$214, MATCH("Customer ID", 'E4 TB Allocation Details'!$A$18:$L$18, 0),FALSE), 'E2 Allocators'!$B$15:$W$361, MATCH('O5 Details by Class &amp; Accounts'!AH$18, 'E2 Allocators'!$B$15:$W$15, 0),FALSE)*$G174)</f>
        <v>0</v>
      </c>
      <c r="AI174" s="1321">
        <f>IF(ISERROR(VLOOKUP(VLOOKUP($A174, 'E4 TB Allocation Details'!$A$18:$L$214, MATCH("Customer ID", 'E4 TB Allocation Details'!$A$18:$L$18, 0),FALSE), 'E2 Allocators'!$B$15:$W$361, MATCH('O5 Details by Class &amp; Accounts'!AI$18, 'E2 Allocators'!$B$15:$W$15, 0),FALSE)*$G174), 0, VLOOKUP(VLOOKUP($A174, 'E4 TB Allocation Details'!$A$18:$L$214, MATCH("Customer ID", 'E4 TB Allocation Details'!$A$18:$L$18, 0),FALSE), 'E2 Allocators'!$B$15:$W$361, MATCH('O5 Details by Class &amp; Accounts'!AI$18, 'E2 Allocators'!$B$15:$W$15, 0),FALSE)*$G174)</f>
        <v>0</v>
      </c>
      <c r="AJ174" s="1321">
        <f>IF(ISERROR(VLOOKUP(VLOOKUP($A174, 'E4 TB Allocation Details'!$A$18:$L$214, MATCH("Customer ID", 'E4 TB Allocation Details'!$A$18:$L$18, 0),FALSE), 'E2 Allocators'!$B$15:$W$361, MATCH('O5 Details by Class &amp; Accounts'!AJ$18, 'E2 Allocators'!$B$15:$W$15, 0),FALSE)*$G174), 0, VLOOKUP(VLOOKUP($A174, 'E4 TB Allocation Details'!$A$18:$L$214, MATCH("Customer ID", 'E4 TB Allocation Details'!$A$18:$L$18, 0),FALSE), 'E2 Allocators'!$B$15:$W$361, MATCH('O5 Details by Class &amp; Accounts'!AJ$18, 'E2 Allocators'!$B$15:$W$15, 0),FALSE)*$G174)</f>
        <v>0</v>
      </c>
      <c r="AK174" s="1321">
        <f>IF(ISERROR(VLOOKUP(VLOOKUP($A174, 'E4 TB Allocation Details'!$A$18:$L$214, MATCH("Customer ID", 'E4 TB Allocation Details'!$A$18:$L$18, 0),FALSE), 'E2 Allocators'!$B$15:$W$361, MATCH('O5 Details by Class &amp; Accounts'!AK$18, 'E2 Allocators'!$B$15:$W$15, 0),FALSE)*$G174), 0, VLOOKUP(VLOOKUP($A174, 'E4 TB Allocation Details'!$A$18:$L$214, MATCH("Customer ID", 'E4 TB Allocation Details'!$A$18:$L$18, 0),FALSE), 'E2 Allocators'!$B$15:$W$361, MATCH('O5 Details by Class &amp; Accounts'!AK$18, 'E2 Allocators'!$B$15:$W$15, 0),FALSE)*$G174)</f>
        <v>0</v>
      </c>
      <c r="AL174" s="1321">
        <f>IF(ISERROR(VLOOKUP(VLOOKUP($A174, 'E4 TB Allocation Details'!$A$18:$L$214, MATCH("Customer ID", 'E4 TB Allocation Details'!$A$18:$L$18, 0),FALSE), 'E2 Allocators'!$B$15:$W$361, MATCH('O5 Details by Class &amp; Accounts'!AL$18, 'E2 Allocators'!$B$15:$W$15, 0),FALSE)*$G174), 0, VLOOKUP(VLOOKUP($A174, 'E4 TB Allocation Details'!$A$18:$L$214, MATCH("Customer ID", 'E4 TB Allocation Details'!$A$18:$L$18, 0),FALSE), 'E2 Allocators'!$B$15:$W$361, MATCH('O5 Details by Class &amp; Accounts'!AL$18, 'E2 Allocators'!$B$15:$W$15, 0),FALSE)*$G174)</f>
        <v>0</v>
      </c>
      <c r="AM174" s="1321">
        <f>IF(ISERROR(VLOOKUP(VLOOKUP($A174, 'E4 TB Allocation Details'!$A$18:$L$214, MATCH("Customer ID", 'E4 TB Allocation Details'!$A$18:$L$18, 0),FALSE), 'E2 Allocators'!$B$15:$W$361, MATCH('O5 Details by Class &amp; Accounts'!AM$18, 'E2 Allocators'!$B$15:$W$15, 0),FALSE)*$G174), 0, VLOOKUP(VLOOKUP($A174, 'E4 TB Allocation Details'!$A$18:$L$214, MATCH("Customer ID", 'E4 TB Allocation Details'!$A$18:$L$18, 0),FALSE), 'E2 Allocators'!$B$15:$W$361, MATCH('O5 Details by Class &amp; Accounts'!AM$18, 'E2 Allocators'!$B$15:$W$15, 0),FALSE)*$G174)</f>
        <v>0</v>
      </c>
      <c r="AN174" s="1321">
        <f>IF(ISERROR(VLOOKUP(VLOOKUP($A174, 'E4 TB Allocation Details'!$A$18:$L$214, MATCH("Customer ID", 'E4 TB Allocation Details'!$A$18:$L$18, 0),FALSE), 'E2 Allocators'!$B$15:$W$361, MATCH('O5 Details by Class &amp; Accounts'!AN$18, 'E2 Allocators'!$B$15:$W$15, 0),FALSE)*$G174), 0, VLOOKUP(VLOOKUP($A174, 'E4 TB Allocation Details'!$A$18:$L$214, MATCH("Customer ID", 'E4 TB Allocation Details'!$A$18:$L$18, 0),FALSE), 'E2 Allocators'!$B$15:$W$361, MATCH('O5 Details by Class &amp; Accounts'!AN$18, 'E2 Allocators'!$B$15:$W$15, 0),FALSE)*$G174)</f>
        <v>0</v>
      </c>
      <c r="AO174" s="1321">
        <f>IF(ISERROR(VLOOKUP(VLOOKUP($A174, 'E4 TB Allocation Details'!$A$18:$L$214, MATCH("Customer ID", 'E4 TB Allocation Details'!$A$18:$L$18, 0),FALSE), 'E2 Allocators'!$B$15:$W$361, MATCH('O5 Details by Class &amp; Accounts'!AO$18, 'E2 Allocators'!$B$15:$W$15, 0),FALSE)*$G174), 0, VLOOKUP(VLOOKUP($A174, 'E4 TB Allocation Details'!$A$18:$L$214, MATCH("Customer ID", 'E4 TB Allocation Details'!$A$18:$L$18, 0),FALSE), 'E2 Allocators'!$B$15:$W$361, MATCH('O5 Details by Class &amp; Accounts'!AO$18, 'E2 Allocators'!$B$15:$W$15, 0),FALSE)*$G174)</f>
        <v>0</v>
      </c>
      <c r="AP174" s="1321">
        <f>IF(ISERROR(VLOOKUP(VLOOKUP($A174, 'E4 TB Allocation Details'!$A$18:$L$214, MATCH("Customer ID", 'E4 TB Allocation Details'!$A$18:$L$18, 0),FALSE), 'E2 Allocators'!$B$15:$W$361, MATCH('O5 Details by Class &amp; Accounts'!AP$18, 'E2 Allocators'!$B$15:$W$15, 0),FALSE)*$G174), 0, VLOOKUP(VLOOKUP($A174, 'E4 TB Allocation Details'!$A$18:$L$214, MATCH("Customer ID", 'E4 TB Allocation Details'!$A$18:$L$18, 0),FALSE), 'E2 Allocators'!$B$15:$W$361, MATCH('O5 Details by Class &amp; Accounts'!AP$18, 'E2 Allocators'!$B$15:$W$15, 0),FALSE)*$G174)</f>
        <v>0</v>
      </c>
      <c r="AQ174" s="1321">
        <f>IF(ISERROR(VLOOKUP(VLOOKUP($A174, 'E4 TB Allocation Details'!$A$18:$L$214, MATCH("Customer ID", 'E4 TB Allocation Details'!$A$18:$L$18, 0),FALSE), 'E2 Allocators'!$B$15:$W$361, MATCH('O5 Details by Class &amp; Accounts'!AQ$18, 'E2 Allocators'!$B$15:$W$15, 0),FALSE)*$G174), 0, VLOOKUP(VLOOKUP($A174, 'E4 TB Allocation Details'!$A$18:$L$214, MATCH("Customer ID", 'E4 TB Allocation Details'!$A$18:$L$18, 0),FALSE), 'E2 Allocators'!$B$15:$W$361, MATCH('O5 Details by Class &amp; Accounts'!AQ$18, 'E2 Allocators'!$B$15:$W$15, 0),FALSE)*$G174)</f>
        <v>0</v>
      </c>
      <c r="AR174" s="1321">
        <f>IF(ISERROR(VLOOKUP(VLOOKUP($A174, 'E4 TB Allocation Details'!$A$18:$L$214, MATCH("Customer ID", 'E4 TB Allocation Details'!$A$18:$L$18, 0),FALSE), 'E2 Allocators'!$B$15:$W$361, MATCH('O5 Details by Class &amp; Accounts'!AR$18, 'E2 Allocators'!$B$15:$W$15, 0),FALSE)*$G174), 0, VLOOKUP(VLOOKUP($A174, 'E4 TB Allocation Details'!$A$18:$L$214, MATCH("Customer ID", 'E4 TB Allocation Details'!$A$18:$L$18, 0),FALSE), 'E2 Allocators'!$B$15:$W$361, MATCH('O5 Details by Class &amp; Accounts'!AR$18, 'E2 Allocators'!$B$15:$W$15, 0),FALSE)*$G174)</f>
        <v>0</v>
      </c>
      <c r="AS174" s="1321">
        <f>IF(ISERROR(VLOOKUP(VLOOKUP($A174, 'E4 TB Allocation Details'!$A$18:$L$214, MATCH("Customer ID", 'E4 TB Allocation Details'!$A$18:$L$18, 0),FALSE), 'E2 Allocators'!$B$15:$W$361, MATCH('O5 Details by Class &amp; Accounts'!AS$18, 'E2 Allocators'!$B$15:$W$15, 0),FALSE)*$G174), 0, VLOOKUP(VLOOKUP($A174, 'E4 TB Allocation Details'!$A$18:$L$214, MATCH("Customer ID", 'E4 TB Allocation Details'!$A$18:$L$18, 0),FALSE), 'E2 Allocators'!$B$15:$W$361, MATCH('O5 Details by Class &amp; Accounts'!AS$18, 'E2 Allocators'!$B$15:$W$15, 0),FALSE)*$G174)</f>
        <v>0</v>
      </c>
      <c r="AT174" s="1321">
        <f>IF(ISERROR(VLOOKUP(VLOOKUP($A174, 'E4 TB Allocation Details'!$A$18:$L$214, MATCH("Customer ID", 'E4 TB Allocation Details'!$A$18:$L$18, 0),FALSE), 'E2 Allocators'!$B$15:$W$361, MATCH('O5 Details by Class &amp; Accounts'!AT$18, 'E2 Allocators'!$B$15:$W$15, 0),FALSE)*$G174), 0, VLOOKUP(VLOOKUP($A174, 'E4 TB Allocation Details'!$A$18:$L$214, MATCH("Customer ID", 'E4 TB Allocation Details'!$A$18:$L$18, 0),FALSE), 'E2 Allocators'!$B$15:$W$361, MATCH('O5 Details by Class &amp; Accounts'!AT$18, 'E2 Allocators'!$B$15:$W$15, 0),FALSE)*$G174)</f>
        <v>0</v>
      </c>
      <c r="AU174" s="1321">
        <f>IF(ISERROR(VLOOKUP(VLOOKUP($A174, 'E4 TB Allocation Details'!$A$18:$L$214, MATCH("Customer ID", 'E4 TB Allocation Details'!$A$18:$L$18, 0),FALSE), 'E2 Allocators'!$B$15:$W$361, MATCH('O5 Details by Class &amp; Accounts'!AU$18, 'E2 Allocators'!$B$15:$W$15, 0),FALSE)*$G174), 0, VLOOKUP(VLOOKUP($A174, 'E4 TB Allocation Details'!$A$18:$L$214, MATCH("Customer ID", 'E4 TB Allocation Details'!$A$18:$L$18, 0),FALSE), 'E2 Allocators'!$B$15:$W$361, MATCH('O5 Details by Class &amp; Accounts'!AU$18, 'E2 Allocators'!$B$15:$W$15, 0),FALSE)*$G174)</f>
        <v>0</v>
      </c>
      <c r="AV174" s="1321">
        <f>IF(ISERROR(VLOOKUP(VLOOKUP($A174, 'E4 TB Allocation Details'!$A$18:$L$214, MATCH("Customer ID", 'E4 TB Allocation Details'!$A$18:$L$18, 0),FALSE), 'E2 Allocators'!$B$15:$W$361, MATCH('O5 Details by Class &amp; Accounts'!AV$18, 'E2 Allocators'!$B$15:$W$15, 0),FALSE)*$G174), 0, VLOOKUP(VLOOKUP($A174, 'E4 TB Allocation Details'!$A$18:$L$214, MATCH("Customer ID", 'E4 TB Allocation Details'!$A$18:$L$18, 0),FALSE), 'E2 Allocators'!$B$15:$W$361, MATCH('O5 Details by Class &amp; Accounts'!AV$18, 'E2 Allocators'!$B$15:$W$15, 0),FALSE)*$G174)</f>
        <v>0</v>
      </c>
      <c r="AW174" s="1321">
        <f>IF(ISERROR(VLOOKUP(VLOOKUP($A174, 'E4 TB Allocation Details'!$A$18:$L$214, MATCH("Customer ID", 'E4 TB Allocation Details'!$A$18:$L$18, 0),FALSE), 'E2 Allocators'!$B$15:$W$361, MATCH('O5 Details by Class &amp; Accounts'!AW$18, 'E2 Allocators'!$B$15:$W$15, 0),FALSE)*$G174), 0, VLOOKUP(VLOOKUP($A174, 'E4 TB Allocation Details'!$A$18:$L$214, MATCH("Customer ID", 'E4 TB Allocation Details'!$A$18:$L$18, 0),FALSE), 'E2 Allocators'!$B$15:$W$361, MATCH('O5 Details by Class &amp; Accounts'!AW$18, 'E2 Allocators'!$B$15:$W$15, 0),FALSE)*$G174)</f>
        <v>0</v>
      </c>
      <c r="AX174" s="1321">
        <f t="shared" si="51"/>
        <v>0</v>
      </c>
      <c r="AY174" s="1321">
        <f>IF(ISERROR(VLOOKUP(VLOOKUP($A174, 'E4 TB Allocation Details'!$A$18:$L$214, MATCH("Misc ID", 'E4 TB Allocation Details'!$A$18:$L$18, 0),FALSE), 'E2 Allocators'!$B$15:$W$361, MATCH('O5 Details by Class &amp; Accounts'!AY$18, 'E2 Allocators'!$B$15:$W$15, 0),FALSE)*$E174), 0, VLOOKUP(VLOOKUP($A174, 'E4 TB Allocation Details'!$A$18:$L$214, MATCH("Misc ID", 'E4 TB Allocation Details'!$A$18:$L$18, 0),FALSE), 'E2 Allocators'!$B$15:$W$361, MATCH('O5 Details by Class &amp; Accounts'!AY$18, 'E2 Allocators'!$B$15:$W$15, 0),FALSE)*$E174)</f>
        <v>0</v>
      </c>
      <c r="AZ174" s="1321">
        <f>IF(ISERROR(VLOOKUP(VLOOKUP($A174, 'E4 TB Allocation Details'!$A$18:$L$214, MATCH("Misc ID", 'E4 TB Allocation Details'!$A$18:$L$18, 0),FALSE), 'E2 Allocators'!$B$15:$W$361, MATCH('O5 Details by Class &amp; Accounts'!AZ$18, 'E2 Allocators'!$B$15:$W$15, 0),FALSE)*$E174), 0, VLOOKUP(VLOOKUP($A174, 'E4 TB Allocation Details'!$A$18:$L$214, MATCH("Misc ID", 'E4 TB Allocation Details'!$A$18:$L$18, 0),FALSE), 'E2 Allocators'!$B$15:$W$361, MATCH('O5 Details by Class &amp; Accounts'!AZ$18, 'E2 Allocators'!$B$15:$W$15, 0),FALSE)*$E174)</f>
        <v>0</v>
      </c>
      <c r="BA174" s="1321">
        <f>IF(ISERROR(VLOOKUP(VLOOKUP($A174, 'E4 TB Allocation Details'!$A$18:$L$214, MATCH("Misc ID", 'E4 TB Allocation Details'!$A$18:$L$18, 0),FALSE), 'E2 Allocators'!$B$15:$W$361, MATCH('O5 Details by Class &amp; Accounts'!BA$18, 'E2 Allocators'!$B$15:$W$15, 0),FALSE)*$E174), 0, VLOOKUP(VLOOKUP($A174, 'E4 TB Allocation Details'!$A$18:$L$214, MATCH("Misc ID", 'E4 TB Allocation Details'!$A$18:$L$18, 0),FALSE), 'E2 Allocators'!$B$15:$W$361, MATCH('O5 Details by Class &amp; Accounts'!BA$18, 'E2 Allocators'!$B$15:$W$15, 0),FALSE)*$E174)</f>
        <v>0</v>
      </c>
      <c r="BB174" s="1321">
        <f>IF(ISERROR(VLOOKUP(VLOOKUP($A174, 'E4 TB Allocation Details'!$A$18:$L$214, MATCH("Misc ID", 'E4 TB Allocation Details'!$A$18:$L$18, 0),FALSE), 'E2 Allocators'!$B$15:$W$361, MATCH('O5 Details by Class &amp; Accounts'!BB$18, 'E2 Allocators'!$B$15:$W$15, 0),FALSE)*$E174), 0, VLOOKUP(VLOOKUP($A174, 'E4 TB Allocation Details'!$A$18:$L$214, MATCH("Misc ID", 'E4 TB Allocation Details'!$A$18:$L$18, 0),FALSE), 'E2 Allocators'!$B$15:$W$361, MATCH('O5 Details by Class &amp; Accounts'!BB$18, 'E2 Allocators'!$B$15:$W$15, 0),FALSE)*$E174)</f>
        <v>0</v>
      </c>
      <c r="BC174" s="1321">
        <f>IF(ISERROR(VLOOKUP(VLOOKUP($A174, 'E4 TB Allocation Details'!$A$18:$L$214, MATCH("Misc ID", 'E4 TB Allocation Details'!$A$18:$L$18, 0),FALSE), 'E2 Allocators'!$B$15:$W$361, MATCH('O5 Details by Class &amp; Accounts'!BC$18, 'E2 Allocators'!$B$15:$W$15, 0),FALSE)*$E174), 0, VLOOKUP(VLOOKUP($A174, 'E4 TB Allocation Details'!$A$18:$L$214, MATCH("Misc ID", 'E4 TB Allocation Details'!$A$18:$L$18, 0),FALSE), 'E2 Allocators'!$B$15:$W$361, MATCH('O5 Details by Class &amp; Accounts'!BC$18, 'E2 Allocators'!$B$15:$W$15, 0),FALSE)*$E174)</f>
        <v>0</v>
      </c>
      <c r="BD174" s="1321">
        <f>IF(ISERROR(VLOOKUP(VLOOKUP($A174, 'E4 TB Allocation Details'!$A$18:$L$214, MATCH("Misc ID", 'E4 TB Allocation Details'!$A$18:$L$18, 0),FALSE), 'E2 Allocators'!$B$15:$W$361, MATCH('O5 Details by Class &amp; Accounts'!BD$18, 'E2 Allocators'!$B$15:$W$15, 0),FALSE)*$E174), 0, VLOOKUP(VLOOKUP($A174, 'E4 TB Allocation Details'!$A$18:$L$214, MATCH("Misc ID", 'E4 TB Allocation Details'!$A$18:$L$18, 0),FALSE), 'E2 Allocators'!$B$15:$W$361, MATCH('O5 Details by Class &amp; Accounts'!BD$18, 'E2 Allocators'!$B$15:$W$15, 0),FALSE)*$E174)</f>
        <v>0</v>
      </c>
      <c r="BE174" s="1321">
        <f>IF(ISERROR(VLOOKUP(VLOOKUP($A174, 'E4 TB Allocation Details'!$A$18:$L$214, MATCH("Misc ID", 'E4 TB Allocation Details'!$A$18:$L$18, 0),FALSE), 'E2 Allocators'!$B$15:$W$361, MATCH('O5 Details by Class &amp; Accounts'!BE$18, 'E2 Allocators'!$B$15:$W$15, 0),FALSE)*$E174), 0, VLOOKUP(VLOOKUP($A174, 'E4 TB Allocation Details'!$A$18:$L$214, MATCH("Misc ID", 'E4 TB Allocation Details'!$A$18:$L$18, 0),FALSE), 'E2 Allocators'!$B$15:$W$361, MATCH('O5 Details by Class &amp; Accounts'!BE$18, 'E2 Allocators'!$B$15:$W$15, 0),FALSE)*$E174)</f>
        <v>0</v>
      </c>
      <c r="BF174" s="1321">
        <f>IF(ISERROR(VLOOKUP(VLOOKUP($A174, 'E4 TB Allocation Details'!$A$18:$L$214, MATCH("Misc ID", 'E4 TB Allocation Details'!$A$18:$L$18, 0),FALSE), 'E2 Allocators'!$B$15:$W$361, MATCH('O5 Details by Class &amp; Accounts'!BF$18, 'E2 Allocators'!$B$15:$W$15, 0),FALSE)*$E174), 0, VLOOKUP(VLOOKUP($A174, 'E4 TB Allocation Details'!$A$18:$L$214, MATCH("Misc ID", 'E4 TB Allocation Details'!$A$18:$L$18, 0),FALSE), 'E2 Allocators'!$B$15:$W$361, MATCH('O5 Details by Class &amp; Accounts'!BF$18, 'E2 Allocators'!$B$15:$W$15, 0),FALSE)*$E174)</f>
        <v>0</v>
      </c>
      <c r="BG174" s="1321">
        <f>IF(ISERROR(VLOOKUP(VLOOKUP($A174, 'E4 TB Allocation Details'!$A$18:$L$214, MATCH("Misc ID", 'E4 TB Allocation Details'!$A$18:$L$18, 0),FALSE), 'E2 Allocators'!$B$15:$W$361, MATCH('O5 Details by Class &amp; Accounts'!BG$18, 'E2 Allocators'!$B$15:$W$15, 0),FALSE)*$E174), 0, VLOOKUP(VLOOKUP($A174, 'E4 TB Allocation Details'!$A$18:$L$214, MATCH("Misc ID", 'E4 TB Allocation Details'!$A$18:$L$18, 0),FALSE), 'E2 Allocators'!$B$15:$W$361, MATCH('O5 Details by Class &amp; Accounts'!BG$18, 'E2 Allocators'!$B$15:$W$15, 0),FALSE)*$E174)</f>
        <v>0</v>
      </c>
      <c r="BH174" s="1321">
        <f>IF(ISERROR(VLOOKUP(VLOOKUP($A174, 'E4 TB Allocation Details'!$A$18:$L$214, MATCH("Misc ID", 'E4 TB Allocation Details'!$A$18:$L$18, 0),FALSE), 'E2 Allocators'!$B$15:$W$361, MATCH('O5 Details by Class &amp; Accounts'!BH$18, 'E2 Allocators'!$B$15:$W$15, 0),FALSE)*$E174), 0, VLOOKUP(VLOOKUP($A174, 'E4 TB Allocation Details'!$A$18:$L$214, MATCH("Misc ID", 'E4 TB Allocation Details'!$A$18:$L$18, 0),FALSE), 'E2 Allocators'!$B$15:$W$361, MATCH('O5 Details by Class &amp; Accounts'!BH$18, 'E2 Allocators'!$B$15:$W$15, 0),FALSE)*$E174)</f>
        <v>0</v>
      </c>
      <c r="BI174" s="1321">
        <f>IF(ISERROR(VLOOKUP(VLOOKUP($A174, 'E4 TB Allocation Details'!$A$18:$L$214, MATCH("Misc ID", 'E4 TB Allocation Details'!$A$18:$L$18, 0),FALSE), 'E2 Allocators'!$B$15:$W$361, MATCH('O5 Details by Class &amp; Accounts'!BI$18, 'E2 Allocators'!$B$15:$W$15, 0),FALSE)*$E174), 0, VLOOKUP(VLOOKUP($A174, 'E4 TB Allocation Details'!$A$18:$L$214, MATCH("Misc ID", 'E4 TB Allocation Details'!$A$18:$L$18, 0),FALSE), 'E2 Allocators'!$B$15:$W$361, MATCH('O5 Details by Class &amp; Accounts'!BI$18, 'E2 Allocators'!$B$15:$W$15, 0),FALSE)*$E174)</f>
        <v>0</v>
      </c>
      <c r="BJ174" s="1321">
        <f>IF(ISERROR(VLOOKUP(VLOOKUP($A174, 'E4 TB Allocation Details'!$A$18:$L$214, MATCH("Misc ID", 'E4 TB Allocation Details'!$A$18:$L$18, 0),FALSE), 'E2 Allocators'!$B$15:$W$361, MATCH('O5 Details by Class &amp; Accounts'!BJ$18, 'E2 Allocators'!$B$15:$W$15, 0),FALSE)*$E174), 0, VLOOKUP(VLOOKUP($A174, 'E4 TB Allocation Details'!$A$18:$L$214, MATCH("Misc ID", 'E4 TB Allocation Details'!$A$18:$L$18, 0),FALSE), 'E2 Allocators'!$B$15:$W$361, MATCH('O5 Details by Class &amp; Accounts'!BJ$18, 'E2 Allocators'!$B$15:$W$15, 0),FALSE)*$E174)</f>
        <v>0</v>
      </c>
      <c r="BK174" s="1321">
        <f>IF(ISERROR(VLOOKUP(VLOOKUP($A174, 'E4 TB Allocation Details'!$A$18:$L$214, MATCH("Misc ID", 'E4 TB Allocation Details'!$A$18:$L$18, 0),FALSE), 'E2 Allocators'!$B$15:$W$361, MATCH('O5 Details by Class &amp; Accounts'!BK$18, 'E2 Allocators'!$B$15:$W$15, 0),FALSE)*$E174), 0, VLOOKUP(VLOOKUP($A174, 'E4 TB Allocation Details'!$A$18:$L$214, MATCH("Misc ID", 'E4 TB Allocation Details'!$A$18:$L$18, 0),FALSE), 'E2 Allocators'!$B$15:$W$361, MATCH('O5 Details by Class &amp; Accounts'!BK$18, 'E2 Allocators'!$B$15:$W$15, 0),FALSE)*$E174)</f>
        <v>0</v>
      </c>
      <c r="BL174" s="1321">
        <f>IF(ISERROR(VLOOKUP(VLOOKUP($A174, 'E4 TB Allocation Details'!$A$18:$L$214, MATCH("Misc ID", 'E4 TB Allocation Details'!$A$18:$L$18, 0),FALSE), 'E2 Allocators'!$B$15:$W$361, MATCH('O5 Details by Class &amp; Accounts'!BL$18, 'E2 Allocators'!$B$15:$W$15, 0),FALSE)*$E174), 0, VLOOKUP(VLOOKUP($A174, 'E4 TB Allocation Details'!$A$18:$L$214, MATCH("Misc ID", 'E4 TB Allocation Details'!$A$18:$L$18, 0),FALSE), 'E2 Allocators'!$B$15:$W$361, MATCH('O5 Details by Class &amp; Accounts'!BL$18, 'E2 Allocators'!$B$15:$W$15, 0),FALSE)*$E174)</f>
        <v>0</v>
      </c>
      <c r="BM174" s="1321">
        <f>IF(ISERROR(VLOOKUP(VLOOKUP($A174, 'E4 TB Allocation Details'!$A$18:$L$214, MATCH("Misc ID", 'E4 TB Allocation Details'!$A$18:$L$18, 0),FALSE), 'E2 Allocators'!$B$15:$W$361, MATCH('O5 Details by Class &amp; Accounts'!BM$18, 'E2 Allocators'!$B$15:$W$15, 0),FALSE)*$E174), 0, VLOOKUP(VLOOKUP($A174, 'E4 TB Allocation Details'!$A$18:$L$214, MATCH("Misc ID", 'E4 TB Allocation Details'!$A$18:$L$18, 0),FALSE), 'E2 Allocators'!$B$15:$W$361, MATCH('O5 Details by Class &amp; Accounts'!BM$18, 'E2 Allocators'!$B$15:$W$15, 0),FALSE)*$E174)</f>
        <v>0</v>
      </c>
      <c r="BN174" s="1321">
        <f>IF(ISERROR(VLOOKUP(VLOOKUP($A174, 'E4 TB Allocation Details'!$A$18:$L$214, MATCH("Misc ID", 'E4 TB Allocation Details'!$A$18:$L$18, 0),FALSE), 'E2 Allocators'!$B$15:$W$361, MATCH('O5 Details by Class &amp; Accounts'!BN$18, 'E2 Allocators'!$B$15:$W$15, 0),FALSE)*$E174), 0, VLOOKUP(VLOOKUP($A174, 'E4 TB Allocation Details'!$A$18:$L$214, MATCH("Misc ID", 'E4 TB Allocation Details'!$A$18:$L$18, 0),FALSE), 'E2 Allocators'!$B$15:$W$361, MATCH('O5 Details by Class &amp; Accounts'!BN$18, 'E2 Allocators'!$B$15:$W$15, 0),FALSE)*$E174)</f>
        <v>0</v>
      </c>
      <c r="BO174" s="1321">
        <f>IF(ISERROR(VLOOKUP(VLOOKUP($A174, 'E4 TB Allocation Details'!$A$18:$L$214, MATCH("Misc ID", 'E4 TB Allocation Details'!$A$18:$L$18, 0),FALSE), 'E2 Allocators'!$B$15:$W$361, MATCH('O5 Details by Class &amp; Accounts'!BO$18, 'E2 Allocators'!$B$15:$W$15, 0),FALSE)*$E174), 0, VLOOKUP(VLOOKUP($A174, 'E4 TB Allocation Details'!$A$18:$L$214, MATCH("Misc ID", 'E4 TB Allocation Details'!$A$18:$L$18, 0),FALSE), 'E2 Allocators'!$B$15:$W$361, MATCH('O5 Details by Class &amp; Accounts'!BO$18, 'E2 Allocators'!$B$15:$W$15, 0),FALSE)*$E174)</f>
        <v>0</v>
      </c>
      <c r="BP174" s="1321">
        <f>IF(ISERROR(VLOOKUP(VLOOKUP($A174, 'E4 TB Allocation Details'!$A$18:$L$214, MATCH("Misc ID", 'E4 TB Allocation Details'!$A$18:$L$18, 0),FALSE), 'E2 Allocators'!$B$15:$W$361, MATCH('O5 Details by Class &amp; Accounts'!BP$18, 'E2 Allocators'!$B$15:$W$15, 0),FALSE)*$E174), 0, VLOOKUP(VLOOKUP($A174, 'E4 TB Allocation Details'!$A$18:$L$214, MATCH("Misc ID", 'E4 TB Allocation Details'!$A$18:$L$18, 0),FALSE), 'E2 Allocators'!$B$15:$W$361, MATCH('O5 Details by Class &amp; Accounts'!BP$18, 'E2 Allocators'!$B$15:$W$15, 0),FALSE)*$E174)</f>
        <v>0</v>
      </c>
      <c r="BQ174" s="1321">
        <f>IF(ISERROR(VLOOKUP(VLOOKUP($A174, 'E4 TB Allocation Details'!$A$18:$L$214, MATCH("Misc ID", 'E4 TB Allocation Details'!$A$18:$L$18, 0),FALSE), 'E2 Allocators'!$B$15:$W$361, MATCH('O5 Details by Class &amp; Accounts'!BQ$18, 'E2 Allocators'!$B$15:$W$15, 0),FALSE)*$E174), 0, VLOOKUP(VLOOKUP($A174, 'E4 TB Allocation Details'!$A$18:$L$214, MATCH("Misc ID", 'E4 TB Allocation Details'!$A$18:$L$18, 0),FALSE), 'E2 Allocators'!$B$15:$W$361, MATCH('O5 Details by Class &amp; Accounts'!BQ$18, 'E2 Allocators'!$B$15:$W$15, 0),FALSE)*$E174)</f>
        <v>0</v>
      </c>
      <c r="BR174" s="1321">
        <f>IF(ISERROR(VLOOKUP(VLOOKUP($A174, 'E4 TB Allocation Details'!$A$18:$L$214, MATCH("Misc ID", 'E4 TB Allocation Details'!$A$18:$L$18, 0),FALSE), 'E2 Allocators'!$B$15:$W$361, MATCH('O5 Details by Class &amp; Accounts'!BR$18, 'E2 Allocators'!$B$15:$W$15, 0),FALSE)*$E174), 0, VLOOKUP(VLOOKUP($A174, 'E4 TB Allocation Details'!$A$18:$L$214, MATCH("Misc ID", 'E4 TB Allocation Details'!$A$18:$L$18, 0),FALSE), 'E2 Allocators'!$B$15:$W$361, MATCH('O5 Details by Class &amp; Accounts'!BR$18, 'E2 Allocators'!$B$15:$W$15, 0),FALSE)*$E174)</f>
        <v>0</v>
      </c>
      <c r="BS174" s="1321">
        <f t="shared" si="48"/>
        <v>0</v>
      </c>
      <c r="BT174" s="1321">
        <f>IF(ISERROR(VLOOKUP(VLOOKUP($A174, 'E4 TB Allocation Details'!$A$18:$L$214, MATCH("A &amp; G ID", 'E4 TB Allocation Details'!$A$18:$L$18, 0),FALSE), 'E2 Allocators'!$B$15:$W$361, MATCH('O5 Details by Class &amp; Accounts'!BT$18, 'E2 Allocators'!$B$15:$W$15, 0),FALSE)*$E174), 0, VLOOKUP(VLOOKUP($A174, 'E4 TB Allocation Details'!$A$18:$L$214, MATCH("A &amp; G ID", 'E4 TB Allocation Details'!$A$18:$L$18, 0),FALSE), 'E2 Allocators'!$B$15:$W$361, MATCH('O5 Details by Class &amp; Accounts'!BT$18, 'E2 Allocators'!$B$15:$W$15, 0),FALSE)*$E174)</f>
        <v>0</v>
      </c>
      <c r="BU174" s="1321">
        <f>IF(ISERROR(VLOOKUP(VLOOKUP($A174, 'E4 TB Allocation Details'!$A$18:$L$214, MATCH("A &amp; G ID", 'E4 TB Allocation Details'!$A$18:$L$18, 0),FALSE), 'E2 Allocators'!$B$15:$W$361, MATCH('O5 Details by Class &amp; Accounts'!BU$18, 'E2 Allocators'!$B$15:$W$15, 0),FALSE)*$E174), 0, VLOOKUP(VLOOKUP($A174, 'E4 TB Allocation Details'!$A$18:$L$214, MATCH("A &amp; G ID", 'E4 TB Allocation Details'!$A$18:$L$18, 0),FALSE), 'E2 Allocators'!$B$15:$W$361, MATCH('O5 Details by Class &amp; Accounts'!BU$18, 'E2 Allocators'!$B$15:$W$15, 0),FALSE)*$E174)</f>
        <v>0</v>
      </c>
      <c r="BV174" s="1321">
        <f>IF(ISERROR(VLOOKUP(VLOOKUP($A174, 'E4 TB Allocation Details'!$A$18:$L$214, MATCH("A &amp; G ID", 'E4 TB Allocation Details'!$A$18:$L$18, 0),FALSE), 'E2 Allocators'!$B$15:$W$361, MATCH('O5 Details by Class &amp; Accounts'!BV$18, 'E2 Allocators'!$B$15:$W$15, 0),FALSE)*$E174), 0, VLOOKUP(VLOOKUP($A174, 'E4 TB Allocation Details'!$A$18:$L$214, MATCH("A &amp; G ID", 'E4 TB Allocation Details'!$A$18:$L$18, 0),FALSE), 'E2 Allocators'!$B$15:$W$361, MATCH('O5 Details by Class &amp; Accounts'!BV$18, 'E2 Allocators'!$B$15:$W$15, 0),FALSE)*$E174)</f>
        <v>0</v>
      </c>
      <c r="BW174" s="1321">
        <f>IF(ISERROR(VLOOKUP(VLOOKUP($A174, 'E4 TB Allocation Details'!$A$18:$L$214, MATCH("A &amp; G ID", 'E4 TB Allocation Details'!$A$18:$L$18, 0),FALSE), 'E2 Allocators'!$B$15:$W$361, MATCH('O5 Details by Class &amp; Accounts'!BW$18, 'E2 Allocators'!$B$15:$W$15, 0),FALSE)*$E174), 0, VLOOKUP(VLOOKUP($A174, 'E4 TB Allocation Details'!$A$18:$L$214, MATCH("A &amp; G ID", 'E4 TB Allocation Details'!$A$18:$L$18, 0),FALSE), 'E2 Allocators'!$B$15:$W$361, MATCH('O5 Details by Class &amp; Accounts'!BW$18, 'E2 Allocators'!$B$15:$W$15, 0),FALSE)*$E174)</f>
        <v>0</v>
      </c>
      <c r="BX174" s="1321">
        <f>IF(ISERROR(VLOOKUP(VLOOKUP($A174, 'E4 TB Allocation Details'!$A$18:$L$214, MATCH("A &amp; G ID", 'E4 TB Allocation Details'!$A$18:$L$18, 0),FALSE), 'E2 Allocators'!$B$15:$W$361, MATCH('O5 Details by Class &amp; Accounts'!BX$18, 'E2 Allocators'!$B$15:$W$15, 0),FALSE)*$E174), 0, VLOOKUP(VLOOKUP($A174, 'E4 TB Allocation Details'!$A$18:$L$214, MATCH("A &amp; G ID", 'E4 TB Allocation Details'!$A$18:$L$18, 0),FALSE), 'E2 Allocators'!$B$15:$W$361, MATCH('O5 Details by Class &amp; Accounts'!BX$18, 'E2 Allocators'!$B$15:$W$15, 0),FALSE)*$E174)</f>
        <v>0</v>
      </c>
      <c r="BY174" s="1321">
        <f>IF(ISERROR(VLOOKUP(VLOOKUP($A174, 'E4 TB Allocation Details'!$A$18:$L$214, MATCH("A &amp; G ID", 'E4 TB Allocation Details'!$A$18:$L$18, 0),FALSE), 'E2 Allocators'!$B$15:$W$361, MATCH('O5 Details by Class &amp; Accounts'!BY$18, 'E2 Allocators'!$B$15:$W$15, 0),FALSE)*$E174), 0, VLOOKUP(VLOOKUP($A174, 'E4 TB Allocation Details'!$A$18:$L$214, MATCH("A &amp; G ID", 'E4 TB Allocation Details'!$A$18:$L$18, 0),FALSE), 'E2 Allocators'!$B$15:$W$361, MATCH('O5 Details by Class &amp; Accounts'!BY$18, 'E2 Allocators'!$B$15:$W$15, 0),FALSE)*$E174)</f>
        <v>0</v>
      </c>
      <c r="BZ174" s="1321">
        <f>IF(ISERROR(VLOOKUP(VLOOKUP($A174, 'E4 TB Allocation Details'!$A$18:$L$214, MATCH("A &amp; G ID", 'E4 TB Allocation Details'!$A$18:$L$18, 0),FALSE), 'E2 Allocators'!$B$15:$W$361, MATCH('O5 Details by Class &amp; Accounts'!BZ$18, 'E2 Allocators'!$B$15:$W$15, 0),FALSE)*$E174), 0, VLOOKUP(VLOOKUP($A174, 'E4 TB Allocation Details'!$A$18:$L$214, MATCH("A &amp; G ID", 'E4 TB Allocation Details'!$A$18:$L$18, 0),FALSE), 'E2 Allocators'!$B$15:$W$361, MATCH('O5 Details by Class &amp; Accounts'!BZ$18, 'E2 Allocators'!$B$15:$W$15, 0),FALSE)*$E174)</f>
        <v>0</v>
      </c>
      <c r="CA174" s="1321">
        <f>IF(ISERROR(VLOOKUP(VLOOKUP($A174, 'E4 TB Allocation Details'!$A$18:$L$214, MATCH("A &amp; G ID", 'E4 TB Allocation Details'!$A$18:$L$18, 0),FALSE), 'E2 Allocators'!$B$15:$W$361, MATCH('O5 Details by Class &amp; Accounts'!CA$18, 'E2 Allocators'!$B$15:$W$15, 0),FALSE)*$E174), 0, VLOOKUP(VLOOKUP($A174, 'E4 TB Allocation Details'!$A$18:$L$214, MATCH("A &amp; G ID", 'E4 TB Allocation Details'!$A$18:$L$18, 0),FALSE), 'E2 Allocators'!$B$15:$W$361, MATCH('O5 Details by Class &amp; Accounts'!CA$18, 'E2 Allocators'!$B$15:$W$15, 0),FALSE)*$E174)</f>
        <v>0</v>
      </c>
      <c r="CB174" s="1321">
        <f>IF(ISERROR(VLOOKUP(VLOOKUP($A174, 'E4 TB Allocation Details'!$A$18:$L$214, MATCH("A &amp; G ID", 'E4 TB Allocation Details'!$A$18:$L$18, 0),FALSE), 'E2 Allocators'!$B$15:$W$361, MATCH('O5 Details by Class &amp; Accounts'!CB$18, 'E2 Allocators'!$B$15:$W$15, 0),FALSE)*$E174), 0, VLOOKUP(VLOOKUP($A174, 'E4 TB Allocation Details'!$A$18:$L$214, MATCH("A &amp; G ID", 'E4 TB Allocation Details'!$A$18:$L$18, 0),FALSE), 'E2 Allocators'!$B$15:$W$361, MATCH('O5 Details by Class &amp; Accounts'!CB$18, 'E2 Allocators'!$B$15:$W$15, 0),FALSE)*$E174)</f>
        <v>0</v>
      </c>
      <c r="CC174" s="1321">
        <f>IF(ISERROR(VLOOKUP(VLOOKUP($A174, 'E4 TB Allocation Details'!$A$18:$L$214, MATCH("A &amp; G ID", 'E4 TB Allocation Details'!$A$18:$L$18, 0),FALSE), 'E2 Allocators'!$B$15:$W$361, MATCH('O5 Details by Class &amp; Accounts'!CC$18, 'E2 Allocators'!$B$15:$W$15, 0),FALSE)*$E174), 0, VLOOKUP(VLOOKUP($A174, 'E4 TB Allocation Details'!$A$18:$L$214, MATCH("A &amp; G ID", 'E4 TB Allocation Details'!$A$18:$L$18, 0),FALSE), 'E2 Allocators'!$B$15:$W$361, MATCH('O5 Details by Class &amp; Accounts'!CC$18, 'E2 Allocators'!$B$15:$W$15, 0),FALSE)*$E174)</f>
        <v>0</v>
      </c>
      <c r="CD174" s="1321">
        <f>IF(ISERROR(VLOOKUP(VLOOKUP($A174, 'E4 TB Allocation Details'!$A$18:$L$214, MATCH("A &amp; G ID", 'E4 TB Allocation Details'!$A$18:$L$18, 0),FALSE), 'E2 Allocators'!$B$15:$W$361, MATCH('O5 Details by Class &amp; Accounts'!CD$18, 'E2 Allocators'!$B$15:$W$15, 0),FALSE)*$E174), 0, VLOOKUP(VLOOKUP($A174, 'E4 TB Allocation Details'!$A$18:$L$214, MATCH("A &amp; G ID", 'E4 TB Allocation Details'!$A$18:$L$18, 0),FALSE), 'E2 Allocators'!$B$15:$W$361, MATCH('O5 Details by Class &amp; Accounts'!CD$18, 'E2 Allocators'!$B$15:$W$15, 0),FALSE)*$E174)</f>
        <v>0</v>
      </c>
      <c r="CE174" s="1321">
        <f>IF(ISERROR(VLOOKUP(VLOOKUP($A174, 'E4 TB Allocation Details'!$A$18:$L$214, MATCH("A &amp; G ID", 'E4 TB Allocation Details'!$A$18:$L$18, 0),FALSE), 'E2 Allocators'!$B$15:$W$361, MATCH('O5 Details by Class &amp; Accounts'!CE$18, 'E2 Allocators'!$B$15:$W$15, 0),FALSE)*$E174), 0, VLOOKUP(VLOOKUP($A174, 'E4 TB Allocation Details'!$A$18:$L$214, MATCH("A &amp; G ID", 'E4 TB Allocation Details'!$A$18:$L$18, 0),FALSE), 'E2 Allocators'!$B$15:$W$361, MATCH('O5 Details by Class &amp; Accounts'!CE$18, 'E2 Allocators'!$B$15:$W$15, 0),FALSE)*$E174)</f>
        <v>0</v>
      </c>
      <c r="CF174" s="1321">
        <f>IF(ISERROR(VLOOKUP(VLOOKUP($A174, 'E4 TB Allocation Details'!$A$18:$L$214, MATCH("A &amp; G ID", 'E4 TB Allocation Details'!$A$18:$L$18, 0),FALSE), 'E2 Allocators'!$B$15:$W$361, MATCH('O5 Details by Class &amp; Accounts'!CF$18, 'E2 Allocators'!$B$15:$W$15, 0),FALSE)*$E174), 0, VLOOKUP(VLOOKUP($A174, 'E4 TB Allocation Details'!$A$18:$L$214, MATCH("A &amp; G ID", 'E4 TB Allocation Details'!$A$18:$L$18, 0),FALSE), 'E2 Allocators'!$B$15:$W$361, MATCH('O5 Details by Class &amp; Accounts'!CF$18, 'E2 Allocators'!$B$15:$W$15, 0),FALSE)*$E174)</f>
        <v>0</v>
      </c>
      <c r="CG174" s="1321">
        <f>IF(ISERROR(VLOOKUP(VLOOKUP($A174, 'E4 TB Allocation Details'!$A$18:$L$214, MATCH("A &amp; G ID", 'E4 TB Allocation Details'!$A$18:$L$18, 0),FALSE), 'E2 Allocators'!$B$15:$W$361, MATCH('O5 Details by Class &amp; Accounts'!CG$18, 'E2 Allocators'!$B$15:$W$15, 0),FALSE)*$E174), 0, VLOOKUP(VLOOKUP($A174, 'E4 TB Allocation Details'!$A$18:$L$214, MATCH("A &amp; G ID", 'E4 TB Allocation Details'!$A$18:$L$18, 0),FALSE), 'E2 Allocators'!$B$15:$W$361, MATCH('O5 Details by Class &amp; Accounts'!CG$18, 'E2 Allocators'!$B$15:$W$15, 0),FALSE)*$E174)</f>
        <v>0</v>
      </c>
      <c r="CH174" s="1321">
        <f>IF(ISERROR(VLOOKUP(VLOOKUP($A174, 'E4 TB Allocation Details'!$A$18:$L$214, MATCH("A &amp; G ID", 'E4 TB Allocation Details'!$A$18:$L$18, 0),FALSE), 'E2 Allocators'!$B$15:$W$361, MATCH('O5 Details by Class &amp; Accounts'!CH$18, 'E2 Allocators'!$B$15:$W$15, 0),FALSE)*$E174), 0, VLOOKUP(VLOOKUP($A174, 'E4 TB Allocation Details'!$A$18:$L$214, MATCH("A &amp; G ID", 'E4 TB Allocation Details'!$A$18:$L$18, 0),FALSE), 'E2 Allocators'!$B$15:$W$361, MATCH('O5 Details by Class &amp; Accounts'!CH$18, 'E2 Allocators'!$B$15:$W$15, 0),FALSE)*$E174)</f>
        <v>0</v>
      </c>
      <c r="CI174" s="1321">
        <f>IF(ISERROR(VLOOKUP(VLOOKUP($A174, 'E4 TB Allocation Details'!$A$18:$L$214, MATCH("A &amp; G ID", 'E4 TB Allocation Details'!$A$18:$L$18, 0),FALSE), 'E2 Allocators'!$B$15:$W$361, MATCH('O5 Details by Class &amp; Accounts'!CI$18, 'E2 Allocators'!$B$15:$W$15, 0),FALSE)*$E174), 0, VLOOKUP(VLOOKUP($A174, 'E4 TB Allocation Details'!$A$18:$L$214, MATCH("A &amp; G ID", 'E4 TB Allocation Details'!$A$18:$L$18, 0),FALSE), 'E2 Allocators'!$B$15:$W$361, MATCH('O5 Details by Class &amp; Accounts'!CI$18, 'E2 Allocators'!$B$15:$W$15, 0),FALSE)*$E174)</f>
        <v>0</v>
      </c>
      <c r="CJ174" s="1321">
        <f>IF(ISERROR(VLOOKUP(VLOOKUP($A174, 'E4 TB Allocation Details'!$A$18:$L$214, MATCH("A &amp; G ID", 'E4 TB Allocation Details'!$A$18:$L$18, 0),FALSE), 'E2 Allocators'!$B$15:$W$361, MATCH('O5 Details by Class &amp; Accounts'!CJ$18, 'E2 Allocators'!$B$15:$W$15, 0),FALSE)*$E174), 0, VLOOKUP(VLOOKUP($A174, 'E4 TB Allocation Details'!$A$18:$L$214, MATCH("A &amp; G ID", 'E4 TB Allocation Details'!$A$18:$L$18, 0),FALSE), 'E2 Allocators'!$B$15:$W$361, MATCH('O5 Details by Class &amp; Accounts'!CJ$18, 'E2 Allocators'!$B$15:$W$15, 0),FALSE)*$E174)</f>
        <v>0</v>
      </c>
      <c r="CK174" s="1321">
        <f>IF(ISERROR(VLOOKUP(VLOOKUP($A174, 'E4 TB Allocation Details'!$A$18:$L$214, MATCH("A &amp; G ID", 'E4 TB Allocation Details'!$A$18:$L$18, 0),FALSE), 'E2 Allocators'!$B$15:$W$361, MATCH('O5 Details by Class &amp; Accounts'!CK$18, 'E2 Allocators'!$B$15:$W$15, 0),FALSE)*$E174), 0, VLOOKUP(VLOOKUP($A174, 'E4 TB Allocation Details'!$A$18:$L$214, MATCH("A &amp; G ID", 'E4 TB Allocation Details'!$A$18:$L$18, 0),FALSE), 'E2 Allocators'!$B$15:$W$361, MATCH('O5 Details by Class &amp; Accounts'!CK$18, 'E2 Allocators'!$B$15:$W$15, 0),FALSE)*$E174)</f>
        <v>0</v>
      </c>
      <c r="CL174" s="1321">
        <f>IF(ISERROR(VLOOKUP(VLOOKUP($A174, 'E4 TB Allocation Details'!$A$18:$L$214, MATCH("A &amp; G ID", 'E4 TB Allocation Details'!$A$18:$L$18, 0),FALSE), 'E2 Allocators'!$B$15:$W$361, MATCH('O5 Details by Class &amp; Accounts'!CL$18, 'E2 Allocators'!$B$15:$W$15, 0),FALSE)*$E174), 0, VLOOKUP(VLOOKUP($A174, 'E4 TB Allocation Details'!$A$18:$L$214, MATCH("A &amp; G ID", 'E4 TB Allocation Details'!$A$18:$L$18, 0),FALSE), 'E2 Allocators'!$B$15:$W$361, MATCH('O5 Details by Class &amp; Accounts'!CL$18, 'E2 Allocators'!$B$15:$W$15, 0),FALSE)*$E174)</f>
        <v>0</v>
      </c>
      <c r="CM174" s="1321">
        <f>IF(ISERROR(VLOOKUP(VLOOKUP($A174, 'E4 TB Allocation Details'!$A$18:$L$214, MATCH("A &amp; G ID", 'E4 TB Allocation Details'!$A$18:$L$18, 0),FALSE), 'E2 Allocators'!$B$15:$W$361, MATCH('O5 Details by Class &amp; Accounts'!CM$18, 'E2 Allocators'!$B$15:$W$15, 0),FALSE)*$E174), 0, VLOOKUP(VLOOKUP($A174, 'E4 TB Allocation Details'!$A$18:$L$214, MATCH("A &amp; G ID", 'E4 TB Allocation Details'!$A$18:$L$18, 0),FALSE), 'E2 Allocators'!$B$15:$W$361, MATCH('O5 Details by Class &amp; Accounts'!CM$18, 'E2 Allocators'!$B$15:$W$15, 0),FALSE)*$E174)</f>
        <v>0</v>
      </c>
      <c r="CN174" s="1321">
        <f t="shared" si="49"/>
        <v>0</v>
      </c>
      <c r="CO174" s="1650">
        <f t="shared" si="50"/>
        <v>0</v>
      </c>
      <c r="CQ174" s="1898" t="s">
        <v>1091</v>
      </c>
    </row>
    <row r="175" spans="1:95" s="64" customFormat="1" ht="12.75">
      <c r="A175" s="2156">
        <v>5410</v>
      </c>
      <c r="B175" s="2111" t="s">
        <v>1151</v>
      </c>
      <c r="C175" s="1647">
        <f>IF(ISERROR(VLOOKUP($A175,'I3 TB Data'!$A$19:$H$484,MATCH('O5 Details by Class &amp; Accounts'!$C$18, 'I3 TB Data'!$A$19:$H$19,0),0)), 0, VLOOKUP($A175,'I3 TB Data'!$A$19:$H$484,MATCH('O5 Details by Class &amp; Accounts'!$C$18,'I3 TB Data'!$A$19:$H$19,0),0))</f>
        <v>26750</v>
      </c>
      <c r="D175" s="1648"/>
      <c r="E175" s="1647">
        <f t="shared" si="44"/>
        <v>26750</v>
      </c>
      <c r="F175" s="1649"/>
      <c r="G175" s="1649"/>
      <c r="H175" s="1321">
        <f t="shared" si="46"/>
        <v>0</v>
      </c>
      <c r="I175" s="1321">
        <f>IF(ISERROR(VLOOKUP(VLOOKUP($A175, 'E4 TB Allocation Details'!$A$18:$L$214, MATCH("Demand ID", 'E4 TB Allocation Details'!$A$18:$L$18, 0),FALSE), 'E2 Allocators'!$B$15:$W$361, MATCH('O5 Details by Class &amp; Accounts'!I$18, 'E2 Allocators'!$B$15:$W$15, 0),FALSE)*$F175), 0, VLOOKUP(VLOOKUP($A175, 'E4 TB Allocation Details'!$A$18:$L$214, MATCH("Demand ID", 'E4 TB Allocation Details'!$A$18:$L$18, 0),FALSE), 'E2 Allocators'!$B$15:$W$361, MATCH('O5 Details by Class &amp; Accounts'!I$18, 'E2 Allocators'!$B$15:$W$15, 0),FALSE)*$F175)</f>
        <v>0</v>
      </c>
      <c r="J175" s="1321">
        <f>IF(ISERROR(VLOOKUP(VLOOKUP($A175, 'E4 TB Allocation Details'!$A$18:$L$214, MATCH("Demand ID", 'E4 TB Allocation Details'!$A$18:$L$18, 0),FALSE), 'E2 Allocators'!$B$15:$W$361, MATCH('O5 Details by Class &amp; Accounts'!J$18, 'E2 Allocators'!$B$15:$W$15, 0),FALSE)*$F175), 0, VLOOKUP(VLOOKUP($A175, 'E4 TB Allocation Details'!$A$18:$L$214, MATCH("Demand ID", 'E4 TB Allocation Details'!$A$18:$L$18, 0),FALSE), 'E2 Allocators'!$B$15:$W$361, MATCH('O5 Details by Class &amp; Accounts'!J$18, 'E2 Allocators'!$B$15:$W$15, 0),FALSE)*$F175)</f>
        <v>0</v>
      </c>
      <c r="K175" s="1321">
        <f>IF(ISERROR(VLOOKUP(VLOOKUP($A175, 'E4 TB Allocation Details'!$A$18:$L$214, MATCH("Demand ID", 'E4 TB Allocation Details'!$A$18:$L$18, 0),FALSE), 'E2 Allocators'!$B$15:$W$361, MATCH('O5 Details by Class &amp; Accounts'!K$18, 'E2 Allocators'!$B$15:$W$15, 0),FALSE)*$F175), 0, VLOOKUP(VLOOKUP($A175, 'E4 TB Allocation Details'!$A$18:$L$214, MATCH("Demand ID", 'E4 TB Allocation Details'!$A$18:$L$18, 0),FALSE), 'E2 Allocators'!$B$15:$W$361, MATCH('O5 Details by Class &amp; Accounts'!K$18, 'E2 Allocators'!$B$15:$W$15, 0),FALSE)*$F175)</f>
        <v>0</v>
      </c>
      <c r="L175" s="1321">
        <f>IF(ISERROR(VLOOKUP(VLOOKUP($A175, 'E4 TB Allocation Details'!$A$18:$L$214, MATCH("Demand ID", 'E4 TB Allocation Details'!$A$18:$L$18, 0),FALSE), 'E2 Allocators'!$B$15:$W$361, MATCH('O5 Details by Class &amp; Accounts'!L$18, 'E2 Allocators'!$B$15:$W$15, 0),FALSE)*$F175), 0, VLOOKUP(VLOOKUP($A175, 'E4 TB Allocation Details'!$A$18:$L$214, MATCH("Demand ID", 'E4 TB Allocation Details'!$A$18:$L$18, 0),FALSE), 'E2 Allocators'!$B$15:$W$361, MATCH('O5 Details by Class &amp; Accounts'!L$18, 'E2 Allocators'!$B$15:$W$15, 0),FALSE)*$F175)</f>
        <v>0</v>
      </c>
      <c r="M175" s="1321">
        <f>IF(ISERROR(VLOOKUP(VLOOKUP($A175, 'E4 TB Allocation Details'!$A$18:$L$214, MATCH("Demand ID", 'E4 TB Allocation Details'!$A$18:$L$18, 0),FALSE), 'E2 Allocators'!$B$15:$W$361, MATCH('O5 Details by Class &amp; Accounts'!M$18, 'E2 Allocators'!$B$15:$W$15, 0),FALSE)*$F175), 0, VLOOKUP(VLOOKUP($A175, 'E4 TB Allocation Details'!$A$18:$L$214, MATCH("Demand ID", 'E4 TB Allocation Details'!$A$18:$L$18, 0),FALSE), 'E2 Allocators'!$B$15:$W$361, MATCH('O5 Details by Class &amp; Accounts'!M$18, 'E2 Allocators'!$B$15:$W$15, 0),FALSE)*$F175)</f>
        <v>0</v>
      </c>
      <c r="N175" s="1321">
        <f>IF(ISERROR(VLOOKUP(VLOOKUP($A175, 'E4 TB Allocation Details'!$A$18:$L$214, MATCH("Demand ID", 'E4 TB Allocation Details'!$A$18:$L$18, 0),FALSE), 'E2 Allocators'!$B$15:$W$361, MATCH('O5 Details by Class &amp; Accounts'!N$18, 'E2 Allocators'!$B$15:$W$15, 0),FALSE)*$F175), 0, VLOOKUP(VLOOKUP($A175, 'E4 TB Allocation Details'!$A$18:$L$214, MATCH("Demand ID", 'E4 TB Allocation Details'!$A$18:$L$18, 0),FALSE), 'E2 Allocators'!$B$15:$W$361, MATCH('O5 Details by Class &amp; Accounts'!N$18, 'E2 Allocators'!$B$15:$W$15, 0),FALSE)*$F175)</f>
        <v>0</v>
      </c>
      <c r="O175" s="1321">
        <f>IF(ISERROR(VLOOKUP(VLOOKUP($A175, 'E4 TB Allocation Details'!$A$18:$L$214, MATCH("Demand ID", 'E4 TB Allocation Details'!$A$18:$L$18, 0),FALSE), 'E2 Allocators'!$B$15:$W$361, MATCH('O5 Details by Class &amp; Accounts'!O$18, 'E2 Allocators'!$B$15:$W$15, 0),FALSE)*$F175), 0, VLOOKUP(VLOOKUP($A175, 'E4 TB Allocation Details'!$A$18:$L$214, MATCH("Demand ID", 'E4 TB Allocation Details'!$A$18:$L$18, 0),FALSE), 'E2 Allocators'!$B$15:$W$361, MATCH('O5 Details by Class &amp; Accounts'!O$18, 'E2 Allocators'!$B$15:$W$15, 0),FALSE)*$F175)</f>
        <v>0</v>
      </c>
      <c r="P175" s="1321">
        <f>IF(ISERROR(VLOOKUP(VLOOKUP($A175, 'E4 TB Allocation Details'!$A$18:$L$214, MATCH("Demand ID", 'E4 TB Allocation Details'!$A$18:$L$18, 0),FALSE), 'E2 Allocators'!$B$15:$W$361, MATCH('O5 Details by Class &amp; Accounts'!P$18, 'E2 Allocators'!$B$15:$W$15, 0),FALSE)*$F175), 0, VLOOKUP(VLOOKUP($A175, 'E4 TB Allocation Details'!$A$18:$L$214, MATCH("Demand ID", 'E4 TB Allocation Details'!$A$18:$L$18, 0),FALSE), 'E2 Allocators'!$B$15:$W$361, MATCH('O5 Details by Class &amp; Accounts'!P$18, 'E2 Allocators'!$B$15:$W$15, 0),FALSE)*$F175)</f>
        <v>0</v>
      </c>
      <c r="Q175" s="1321">
        <f>IF(ISERROR(VLOOKUP(VLOOKUP($A175, 'E4 TB Allocation Details'!$A$18:$L$214, MATCH("Demand ID", 'E4 TB Allocation Details'!$A$18:$L$18, 0),FALSE), 'E2 Allocators'!$B$15:$W$361, MATCH('O5 Details by Class &amp; Accounts'!Q$18, 'E2 Allocators'!$B$15:$W$15, 0),FALSE)*$F175), 0, VLOOKUP(VLOOKUP($A175, 'E4 TB Allocation Details'!$A$18:$L$214, MATCH("Demand ID", 'E4 TB Allocation Details'!$A$18:$L$18, 0),FALSE), 'E2 Allocators'!$B$15:$W$361, MATCH('O5 Details by Class &amp; Accounts'!Q$18, 'E2 Allocators'!$B$15:$W$15, 0),FALSE)*$F175)</f>
        <v>0</v>
      </c>
      <c r="R175" s="1321">
        <f>IF(ISERROR(VLOOKUP(VLOOKUP($A175, 'E4 TB Allocation Details'!$A$18:$L$214, MATCH("Demand ID", 'E4 TB Allocation Details'!$A$18:$L$18, 0),FALSE), 'E2 Allocators'!$B$15:$W$361, MATCH('O5 Details by Class &amp; Accounts'!R$18, 'E2 Allocators'!$B$15:$W$15, 0),FALSE)*$F175), 0, VLOOKUP(VLOOKUP($A175, 'E4 TB Allocation Details'!$A$18:$L$214, MATCH("Demand ID", 'E4 TB Allocation Details'!$A$18:$L$18, 0),FALSE), 'E2 Allocators'!$B$15:$W$361, MATCH('O5 Details by Class &amp; Accounts'!R$18, 'E2 Allocators'!$B$15:$W$15, 0),FALSE)*$F175)</f>
        <v>0</v>
      </c>
      <c r="S175" s="1321">
        <f>IF(ISERROR(VLOOKUP(VLOOKUP($A175, 'E4 TB Allocation Details'!$A$18:$L$214, MATCH("Demand ID", 'E4 TB Allocation Details'!$A$18:$L$18, 0),FALSE), 'E2 Allocators'!$B$15:$W$361, MATCH('O5 Details by Class &amp; Accounts'!S$18, 'E2 Allocators'!$B$15:$W$15, 0),FALSE)*$F175), 0, VLOOKUP(VLOOKUP($A175, 'E4 TB Allocation Details'!$A$18:$L$214, MATCH("Demand ID", 'E4 TB Allocation Details'!$A$18:$L$18, 0),FALSE), 'E2 Allocators'!$B$15:$W$361, MATCH('O5 Details by Class &amp; Accounts'!S$18, 'E2 Allocators'!$B$15:$W$15, 0),FALSE)*$F175)</f>
        <v>0</v>
      </c>
      <c r="T175" s="1321">
        <f>IF(ISERROR(VLOOKUP(VLOOKUP($A175, 'E4 TB Allocation Details'!$A$18:$L$214, MATCH("Demand ID", 'E4 TB Allocation Details'!$A$18:$L$18, 0),FALSE), 'E2 Allocators'!$B$15:$W$361, MATCH('O5 Details by Class &amp; Accounts'!T$18, 'E2 Allocators'!$B$15:$W$15, 0),FALSE)*$F175), 0, VLOOKUP(VLOOKUP($A175, 'E4 TB Allocation Details'!$A$18:$L$214, MATCH("Demand ID", 'E4 TB Allocation Details'!$A$18:$L$18, 0),FALSE), 'E2 Allocators'!$B$15:$W$361, MATCH('O5 Details by Class &amp; Accounts'!T$18, 'E2 Allocators'!$B$15:$W$15, 0),FALSE)*$F175)</f>
        <v>0</v>
      </c>
      <c r="U175" s="1321">
        <f>IF(ISERROR(VLOOKUP(VLOOKUP($A175, 'E4 TB Allocation Details'!$A$18:$L$214, MATCH("Demand ID", 'E4 TB Allocation Details'!$A$18:$L$18, 0),FALSE), 'E2 Allocators'!$B$15:$W$361, MATCH('O5 Details by Class &amp; Accounts'!U$18, 'E2 Allocators'!$B$15:$W$15, 0),FALSE)*$F175), 0, VLOOKUP(VLOOKUP($A175, 'E4 TB Allocation Details'!$A$18:$L$214, MATCH("Demand ID", 'E4 TB Allocation Details'!$A$18:$L$18, 0),FALSE), 'E2 Allocators'!$B$15:$W$361, MATCH('O5 Details by Class &amp; Accounts'!U$18, 'E2 Allocators'!$B$15:$W$15, 0),FALSE)*$F175)</f>
        <v>0</v>
      </c>
      <c r="V175" s="1321">
        <f>IF(ISERROR(VLOOKUP(VLOOKUP($A175, 'E4 TB Allocation Details'!$A$18:$L$214, MATCH("Demand ID", 'E4 TB Allocation Details'!$A$18:$L$18, 0),FALSE), 'E2 Allocators'!$B$15:$W$361, MATCH('O5 Details by Class &amp; Accounts'!V$18, 'E2 Allocators'!$B$15:$W$15, 0),FALSE)*$F175), 0, VLOOKUP(VLOOKUP($A175, 'E4 TB Allocation Details'!$A$18:$L$214, MATCH("Demand ID", 'E4 TB Allocation Details'!$A$18:$L$18, 0),FALSE), 'E2 Allocators'!$B$15:$W$361, MATCH('O5 Details by Class &amp; Accounts'!V$18, 'E2 Allocators'!$B$15:$W$15, 0),FALSE)*$F175)</f>
        <v>0</v>
      </c>
      <c r="W175" s="1321">
        <f>IF(ISERROR(VLOOKUP(VLOOKUP($A175, 'E4 TB Allocation Details'!$A$18:$L$214, MATCH("Demand ID", 'E4 TB Allocation Details'!$A$18:$L$18, 0),FALSE), 'E2 Allocators'!$B$15:$W$361, MATCH('O5 Details by Class &amp; Accounts'!W$18, 'E2 Allocators'!$B$15:$W$15, 0),FALSE)*$F175), 0, VLOOKUP(VLOOKUP($A175, 'E4 TB Allocation Details'!$A$18:$L$214, MATCH("Demand ID", 'E4 TB Allocation Details'!$A$18:$L$18, 0),FALSE), 'E2 Allocators'!$B$15:$W$361, MATCH('O5 Details by Class &amp; Accounts'!W$18, 'E2 Allocators'!$B$15:$W$15, 0),FALSE)*$F175)</f>
        <v>0</v>
      </c>
      <c r="X175" s="1321">
        <f>IF(ISERROR(VLOOKUP(VLOOKUP($A175, 'E4 TB Allocation Details'!$A$18:$L$214, MATCH("Demand ID", 'E4 TB Allocation Details'!$A$18:$L$18, 0),FALSE), 'E2 Allocators'!$B$15:$W$361, MATCH('O5 Details by Class &amp; Accounts'!X$18, 'E2 Allocators'!$B$15:$W$15, 0),FALSE)*$F175), 0, VLOOKUP(VLOOKUP($A175, 'E4 TB Allocation Details'!$A$18:$L$214, MATCH("Demand ID", 'E4 TB Allocation Details'!$A$18:$L$18, 0),FALSE), 'E2 Allocators'!$B$15:$W$361, MATCH('O5 Details by Class &amp; Accounts'!X$18, 'E2 Allocators'!$B$15:$W$15, 0),FALSE)*$F175)</f>
        <v>0</v>
      </c>
      <c r="Y175" s="1321">
        <f>IF(ISERROR(VLOOKUP(VLOOKUP($A175, 'E4 TB Allocation Details'!$A$18:$L$214, MATCH("Demand ID", 'E4 TB Allocation Details'!$A$18:$L$18, 0),FALSE), 'E2 Allocators'!$B$15:$W$361, MATCH('O5 Details by Class &amp; Accounts'!Y$18, 'E2 Allocators'!$B$15:$W$15, 0),FALSE)*$F175), 0, VLOOKUP(VLOOKUP($A175, 'E4 TB Allocation Details'!$A$18:$L$214, MATCH("Demand ID", 'E4 TB Allocation Details'!$A$18:$L$18, 0),FALSE), 'E2 Allocators'!$B$15:$W$361, MATCH('O5 Details by Class &amp; Accounts'!Y$18, 'E2 Allocators'!$B$15:$W$15, 0),FALSE)*$F175)</f>
        <v>0</v>
      </c>
      <c r="Z175" s="1321">
        <f>IF(ISERROR(VLOOKUP(VLOOKUP($A175, 'E4 TB Allocation Details'!$A$18:$L$214, MATCH("Demand ID", 'E4 TB Allocation Details'!$A$18:$L$18, 0),FALSE), 'E2 Allocators'!$B$15:$W$361, MATCH('O5 Details by Class &amp; Accounts'!Z$18, 'E2 Allocators'!$B$15:$W$15, 0),FALSE)*$F175), 0, VLOOKUP(VLOOKUP($A175, 'E4 TB Allocation Details'!$A$18:$L$214, MATCH("Demand ID", 'E4 TB Allocation Details'!$A$18:$L$18, 0),FALSE), 'E2 Allocators'!$B$15:$W$361, MATCH('O5 Details by Class &amp; Accounts'!Z$18, 'E2 Allocators'!$B$15:$W$15, 0),FALSE)*$F175)</f>
        <v>0</v>
      </c>
      <c r="AA175" s="1321">
        <f>IF(ISERROR(VLOOKUP(VLOOKUP($A175, 'E4 TB Allocation Details'!$A$18:$L$214, MATCH("Demand ID", 'E4 TB Allocation Details'!$A$18:$L$18, 0),FALSE), 'E2 Allocators'!$B$15:$W$361, MATCH('O5 Details by Class &amp; Accounts'!AA$18, 'E2 Allocators'!$B$15:$W$15, 0),FALSE)*$F175), 0, VLOOKUP(VLOOKUP($A175, 'E4 TB Allocation Details'!$A$18:$L$214, MATCH("Demand ID", 'E4 TB Allocation Details'!$A$18:$L$18, 0),FALSE), 'E2 Allocators'!$B$15:$W$361, MATCH('O5 Details by Class &amp; Accounts'!AA$18, 'E2 Allocators'!$B$15:$W$15, 0),FALSE)*$F175)</f>
        <v>0</v>
      </c>
      <c r="AB175" s="1321">
        <f>IF(ISERROR(VLOOKUP(VLOOKUP($A175, 'E4 TB Allocation Details'!$A$18:$L$214, MATCH("Demand ID", 'E4 TB Allocation Details'!$A$18:$L$18, 0),FALSE), 'E2 Allocators'!$B$15:$W$361, MATCH('O5 Details by Class &amp; Accounts'!AB$18, 'E2 Allocators'!$B$15:$W$15, 0),FALSE)*$F175), 0, VLOOKUP(VLOOKUP($A175, 'E4 TB Allocation Details'!$A$18:$L$214, MATCH("Demand ID", 'E4 TB Allocation Details'!$A$18:$L$18, 0),FALSE), 'E2 Allocators'!$B$15:$W$361, MATCH('O5 Details by Class &amp; Accounts'!AB$18, 'E2 Allocators'!$B$15:$W$15, 0),FALSE)*$F175)</f>
        <v>0</v>
      </c>
      <c r="AC175" s="1321">
        <f t="shared" si="47"/>
        <v>0</v>
      </c>
      <c r="AD175" s="1321">
        <f>IF(ISERROR(VLOOKUP(VLOOKUP($A175, 'E4 TB Allocation Details'!$A$18:$L$214, MATCH("Customer ID", 'E4 TB Allocation Details'!$A$18:$L$18, 0),FALSE), 'E2 Allocators'!$B$15:$W$361, MATCH('O5 Details by Class &amp; Accounts'!AD$18, 'E2 Allocators'!$B$15:$W$15, 0),FALSE)*$G175), 0, VLOOKUP(VLOOKUP($A175, 'E4 TB Allocation Details'!$A$18:$L$214, MATCH("Customer ID", 'E4 TB Allocation Details'!$A$18:$L$18, 0),FALSE), 'E2 Allocators'!$B$15:$W$361, MATCH('O5 Details by Class &amp; Accounts'!AD$18, 'E2 Allocators'!$B$15:$W$15, 0),FALSE)*$G175)</f>
        <v>0</v>
      </c>
      <c r="AE175" s="1321">
        <f>IF(ISERROR(VLOOKUP(VLOOKUP($A175, 'E4 TB Allocation Details'!$A$18:$L$214, MATCH("Customer ID", 'E4 TB Allocation Details'!$A$18:$L$18, 0),FALSE), 'E2 Allocators'!$B$15:$W$361, MATCH('O5 Details by Class &amp; Accounts'!AE$18, 'E2 Allocators'!$B$15:$W$15, 0),FALSE)*$G175), 0, VLOOKUP(VLOOKUP($A175, 'E4 TB Allocation Details'!$A$18:$L$214, MATCH("Customer ID", 'E4 TB Allocation Details'!$A$18:$L$18, 0),FALSE), 'E2 Allocators'!$B$15:$W$361, MATCH('O5 Details by Class &amp; Accounts'!AE$18, 'E2 Allocators'!$B$15:$W$15, 0),FALSE)*$G175)</f>
        <v>0</v>
      </c>
      <c r="AF175" s="1321">
        <f>IF(ISERROR(VLOOKUP(VLOOKUP($A175, 'E4 TB Allocation Details'!$A$18:$L$214, MATCH("Customer ID", 'E4 TB Allocation Details'!$A$18:$L$18, 0),FALSE), 'E2 Allocators'!$B$15:$W$361, MATCH('O5 Details by Class &amp; Accounts'!AF$18, 'E2 Allocators'!$B$15:$W$15, 0),FALSE)*$G175), 0, VLOOKUP(VLOOKUP($A175, 'E4 TB Allocation Details'!$A$18:$L$214, MATCH("Customer ID", 'E4 TB Allocation Details'!$A$18:$L$18, 0),FALSE), 'E2 Allocators'!$B$15:$W$361, MATCH('O5 Details by Class &amp; Accounts'!AF$18, 'E2 Allocators'!$B$15:$W$15, 0),FALSE)*$G175)</f>
        <v>0</v>
      </c>
      <c r="AG175" s="1321">
        <f>IF(ISERROR(VLOOKUP(VLOOKUP($A175, 'E4 TB Allocation Details'!$A$18:$L$214, MATCH("Customer ID", 'E4 TB Allocation Details'!$A$18:$L$18, 0),FALSE), 'E2 Allocators'!$B$15:$W$361, MATCH('O5 Details by Class &amp; Accounts'!AG$18, 'E2 Allocators'!$B$15:$W$15, 0),FALSE)*$G175), 0, VLOOKUP(VLOOKUP($A175, 'E4 TB Allocation Details'!$A$18:$L$214, MATCH("Customer ID", 'E4 TB Allocation Details'!$A$18:$L$18, 0),FALSE), 'E2 Allocators'!$B$15:$W$361, MATCH('O5 Details by Class &amp; Accounts'!AG$18, 'E2 Allocators'!$B$15:$W$15, 0),FALSE)*$G175)</f>
        <v>0</v>
      </c>
      <c r="AH175" s="1321">
        <f>IF(ISERROR(VLOOKUP(VLOOKUP($A175, 'E4 TB Allocation Details'!$A$18:$L$214, MATCH("Customer ID", 'E4 TB Allocation Details'!$A$18:$L$18, 0),FALSE), 'E2 Allocators'!$B$15:$W$361, MATCH('O5 Details by Class &amp; Accounts'!AH$18, 'E2 Allocators'!$B$15:$W$15, 0),FALSE)*$G175), 0, VLOOKUP(VLOOKUP($A175, 'E4 TB Allocation Details'!$A$18:$L$214, MATCH("Customer ID", 'E4 TB Allocation Details'!$A$18:$L$18, 0),FALSE), 'E2 Allocators'!$B$15:$W$361, MATCH('O5 Details by Class &amp; Accounts'!AH$18, 'E2 Allocators'!$B$15:$W$15, 0),FALSE)*$G175)</f>
        <v>0</v>
      </c>
      <c r="AI175" s="1321">
        <f>IF(ISERROR(VLOOKUP(VLOOKUP($A175, 'E4 TB Allocation Details'!$A$18:$L$214, MATCH("Customer ID", 'E4 TB Allocation Details'!$A$18:$L$18, 0),FALSE), 'E2 Allocators'!$B$15:$W$361, MATCH('O5 Details by Class &amp; Accounts'!AI$18, 'E2 Allocators'!$B$15:$W$15, 0),FALSE)*$G175), 0, VLOOKUP(VLOOKUP($A175, 'E4 TB Allocation Details'!$A$18:$L$214, MATCH("Customer ID", 'E4 TB Allocation Details'!$A$18:$L$18, 0),FALSE), 'E2 Allocators'!$B$15:$W$361, MATCH('O5 Details by Class &amp; Accounts'!AI$18, 'E2 Allocators'!$B$15:$W$15, 0),FALSE)*$G175)</f>
        <v>0</v>
      </c>
      <c r="AJ175" s="1321">
        <f>IF(ISERROR(VLOOKUP(VLOOKUP($A175, 'E4 TB Allocation Details'!$A$18:$L$214, MATCH("Customer ID", 'E4 TB Allocation Details'!$A$18:$L$18, 0),FALSE), 'E2 Allocators'!$B$15:$W$361, MATCH('O5 Details by Class &amp; Accounts'!AJ$18, 'E2 Allocators'!$B$15:$W$15, 0),FALSE)*$G175), 0, VLOOKUP(VLOOKUP($A175, 'E4 TB Allocation Details'!$A$18:$L$214, MATCH("Customer ID", 'E4 TB Allocation Details'!$A$18:$L$18, 0),FALSE), 'E2 Allocators'!$B$15:$W$361, MATCH('O5 Details by Class &amp; Accounts'!AJ$18, 'E2 Allocators'!$B$15:$W$15, 0),FALSE)*$G175)</f>
        <v>0</v>
      </c>
      <c r="AK175" s="1321">
        <f>IF(ISERROR(VLOOKUP(VLOOKUP($A175, 'E4 TB Allocation Details'!$A$18:$L$214, MATCH("Customer ID", 'E4 TB Allocation Details'!$A$18:$L$18, 0),FALSE), 'E2 Allocators'!$B$15:$W$361, MATCH('O5 Details by Class &amp; Accounts'!AK$18, 'E2 Allocators'!$B$15:$W$15, 0),FALSE)*$G175), 0, VLOOKUP(VLOOKUP($A175, 'E4 TB Allocation Details'!$A$18:$L$214, MATCH("Customer ID", 'E4 TB Allocation Details'!$A$18:$L$18, 0),FALSE), 'E2 Allocators'!$B$15:$W$361, MATCH('O5 Details by Class &amp; Accounts'!AK$18, 'E2 Allocators'!$B$15:$W$15, 0),FALSE)*$G175)</f>
        <v>0</v>
      </c>
      <c r="AL175" s="1321">
        <f>IF(ISERROR(VLOOKUP(VLOOKUP($A175, 'E4 TB Allocation Details'!$A$18:$L$214, MATCH("Customer ID", 'E4 TB Allocation Details'!$A$18:$L$18, 0),FALSE), 'E2 Allocators'!$B$15:$W$361, MATCH('O5 Details by Class &amp; Accounts'!AL$18, 'E2 Allocators'!$B$15:$W$15, 0),FALSE)*$G175), 0, VLOOKUP(VLOOKUP($A175, 'E4 TB Allocation Details'!$A$18:$L$214, MATCH("Customer ID", 'E4 TB Allocation Details'!$A$18:$L$18, 0),FALSE), 'E2 Allocators'!$B$15:$W$361, MATCH('O5 Details by Class &amp; Accounts'!AL$18, 'E2 Allocators'!$B$15:$W$15, 0),FALSE)*$G175)</f>
        <v>0</v>
      </c>
      <c r="AM175" s="1321">
        <f>IF(ISERROR(VLOOKUP(VLOOKUP($A175, 'E4 TB Allocation Details'!$A$18:$L$214, MATCH("Customer ID", 'E4 TB Allocation Details'!$A$18:$L$18, 0),FALSE), 'E2 Allocators'!$B$15:$W$361, MATCH('O5 Details by Class &amp; Accounts'!AM$18, 'E2 Allocators'!$B$15:$W$15, 0),FALSE)*$G175), 0, VLOOKUP(VLOOKUP($A175, 'E4 TB Allocation Details'!$A$18:$L$214, MATCH("Customer ID", 'E4 TB Allocation Details'!$A$18:$L$18, 0),FALSE), 'E2 Allocators'!$B$15:$W$361, MATCH('O5 Details by Class &amp; Accounts'!AM$18, 'E2 Allocators'!$B$15:$W$15, 0),FALSE)*$G175)</f>
        <v>0</v>
      </c>
      <c r="AN175" s="1321">
        <f>IF(ISERROR(VLOOKUP(VLOOKUP($A175, 'E4 TB Allocation Details'!$A$18:$L$214, MATCH("Customer ID", 'E4 TB Allocation Details'!$A$18:$L$18, 0),FALSE), 'E2 Allocators'!$B$15:$W$361, MATCH('O5 Details by Class &amp; Accounts'!AN$18, 'E2 Allocators'!$B$15:$W$15, 0),FALSE)*$G175), 0, VLOOKUP(VLOOKUP($A175, 'E4 TB Allocation Details'!$A$18:$L$214, MATCH("Customer ID", 'E4 TB Allocation Details'!$A$18:$L$18, 0),FALSE), 'E2 Allocators'!$B$15:$W$361, MATCH('O5 Details by Class &amp; Accounts'!AN$18, 'E2 Allocators'!$B$15:$W$15, 0),FALSE)*$G175)</f>
        <v>0</v>
      </c>
      <c r="AO175" s="1321">
        <f>IF(ISERROR(VLOOKUP(VLOOKUP($A175, 'E4 TB Allocation Details'!$A$18:$L$214, MATCH("Customer ID", 'E4 TB Allocation Details'!$A$18:$L$18, 0),FALSE), 'E2 Allocators'!$B$15:$W$361, MATCH('O5 Details by Class &amp; Accounts'!AO$18, 'E2 Allocators'!$B$15:$W$15, 0),FALSE)*$G175), 0, VLOOKUP(VLOOKUP($A175, 'E4 TB Allocation Details'!$A$18:$L$214, MATCH("Customer ID", 'E4 TB Allocation Details'!$A$18:$L$18, 0),FALSE), 'E2 Allocators'!$B$15:$W$361, MATCH('O5 Details by Class &amp; Accounts'!AO$18, 'E2 Allocators'!$B$15:$W$15, 0),FALSE)*$G175)</f>
        <v>0</v>
      </c>
      <c r="AP175" s="1321">
        <f>IF(ISERROR(VLOOKUP(VLOOKUP($A175, 'E4 TB Allocation Details'!$A$18:$L$214, MATCH("Customer ID", 'E4 TB Allocation Details'!$A$18:$L$18, 0),FALSE), 'E2 Allocators'!$B$15:$W$361, MATCH('O5 Details by Class &amp; Accounts'!AP$18, 'E2 Allocators'!$B$15:$W$15, 0),FALSE)*$G175), 0, VLOOKUP(VLOOKUP($A175, 'E4 TB Allocation Details'!$A$18:$L$214, MATCH("Customer ID", 'E4 TB Allocation Details'!$A$18:$L$18, 0),FALSE), 'E2 Allocators'!$B$15:$W$361, MATCH('O5 Details by Class &amp; Accounts'!AP$18, 'E2 Allocators'!$B$15:$W$15, 0),FALSE)*$G175)</f>
        <v>0</v>
      </c>
      <c r="AQ175" s="1321">
        <f>IF(ISERROR(VLOOKUP(VLOOKUP($A175, 'E4 TB Allocation Details'!$A$18:$L$214, MATCH("Customer ID", 'E4 TB Allocation Details'!$A$18:$L$18, 0),FALSE), 'E2 Allocators'!$B$15:$W$361, MATCH('O5 Details by Class &amp; Accounts'!AQ$18, 'E2 Allocators'!$B$15:$W$15, 0),FALSE)*$G175), 0, VLOOKUP(VLOOKUP($A175, 'E4 TB Allocation Details'!$A$18:$L$214, MATCH("Customer ID", 'E4 TB Allocation Details'!$A$18:$L$18, 0),FALSE), 'E2 Allocators'!$B$15:$W$361, MATCH('O5 Details by Class &amp; Accounts'!AQ$18, 'E2 Allocators'!$B$15:$W$15, 0),FALSE)*$G175)</f>
        <v>0</v>
      </c>
      <c r="AR175" s="1321">
        <f>IF(ISERROR(VLOOKUP(VLOOKUP($A175, 'E4 TB Allocation Details'!$A$18:$L$214, MATCH("Customer ID", 'E4 TB Allocation Details'!$A$18:$L$18, 0),FALSE), 'E2 Allocators'!$B$15:$W$361, MATCH('O5 Details by Class &amp; Accounts'!AR$18, 'E2 Allocators'!$B$15:$W$15, 0),FALSE)*$G175), 0, VLOOKUP(VLOOKUP($A175, 'E4 TB Allocation Details'!$A$18:$L$214, MATCH("Customer ID", 'E4 TB Allocation Details'!$A$18:$L$18, 0),FALSE), 'E2 Allocators'!$B$15:$W$361, MATCH('O5 Details by Class &amp; Accounts'!AR$18, 'E2 Allocators'!$B$15:$W$15, 0),FALSE)*$G175)</f>
        <v>0</v>
      </c>
      <c r="AS175" s="1321">
        <f>IF(ISERROR(VLOOKUP(VLOOKUP($A175, 'E4 TB Allocation Details'!$A$18:$L$214, MATCH("Customer ID", 'E4 TB Allocation Details'!$A$18:$L$18, 0),FALSE), 'E2 Allocators'!$B$15:$W$361, MATCH('O5 Details by Class &amp; Accounts'!AS$18, 'E2 Allocators'!$B$15:$W$15, 0),FALSE)*$G175), 0, VLOOKUP(VLOOKUP($A175, 'E4 TB Allocation Details'!$A$18:$L$214, MATCH("Customer ID", 'E4 TB Allocation Details'!$A$18:$L$18, 0),FALSE), 'E2 Allocators'!$B$15:$W$361, MATCH('O5 Details by Class &amp; Accounts'!AS$18, 'E2 Allocators'!$B$15:$W$15, 0),FALSE)*$G175)</f>
        <v>0</v>
      </c>
      <c r="AT175" s="1321">
        <f>IF(ISERROR(VLOOKUP(VLOOKUP($A175, 'E4 TB Allocation Details'!$A$18:$L$214, MATCH("Customer ID", 'E4 TB Allocation Details'!$A$18:$L$18, 0),FALSE), 'E2 Allocators'!$B$15:$W$361, MATCH('O5 Details by Class &amp; Accounts'!AT$18, 'E2 Allocators'!$B$15:$W$15, 0),FALSE)*$G175), 0, VLOOKUP(VLOOKUP($A175, 'E4 TB Allocation Details'!$A$18:$L$214, MATCH("Customer ID", 'E4 TB Allocation Details'!$A$18:$L$18, 0),FALSE), 'E2 Allocators'!$B$15:$W$361, MATCH('O5 Details by Class &amp; Accounts'!AT$18, 'E2 Allocators'!$B$15:$W$15, 0),FALSE)*$G175)</f>
        <v>0</v>
      </c>
      <c r="AU175" s="1321">
        <f>IF(ISERROR(VLOOKUP(VLOOKUP($A175, 'E4 TB Allocation Details'!$A$18:$L$214, MATCH("Customer ID", 'E4 TB Allocation Details'!$A$18:$L$18, 0),FALSE), 'E2 Allocators'!$B$15:$W$361, MATCH('O5 Details by Class &amp; Accounts'!AU$18, 'E2 Allocators'!$B$15:$W$15, 0),FALSE)*$G175), 0, VLOOKUP(VLOOKUP($A175, 'E4 TB Allocation Details'!$A$18:$L$214, MATCH("Customer ID", 'E4 TB Allocation Details'!$A$18:$L$18, 0),FALSE), 'E2 Allocators'!$B$15:$W$361, MATCH('O5 Details by Class &amp; Accounts'!AU$18, 'E2 Allocators'!$B$15:$W$15, 0),FALSE)*$G175)</f>
        <v>0</v>
      </c>
      <c r="AV175" s="1321">
        <f>IF(ISERROR(VLOOKUP(VLOOKUP($A175, 'E4 TB Allocation Details'!$A$18:$L$214, MATCH("Customer ID", 'E4 TB Allocation Details'!$A$18:$L$18, 0),FALSE), 'E2 Allocators'!$B$15:$W$361, MATCH('O5 Details by Class &amp; Accounts'!AV$18, 'E2 Allocators'!$B$15:$W$15, 0),FALSE)*$G175), 0, VLOOKUP(VLOOKUP($A175, 'E4 TB Allocation Details'!$A$18:$L$214, MATCH("Customer ID", 'E4 TB Allocation Details'!$A$18:$L$18, 0),FALSE), 'E2 Allocators'!$B$15:$W$361, MATCH('O5 Details by Class &amp; Accounts'!AV$18, 'E2 Allocators'!$B$15:$W$15, 0),FALSE)*$G175)</f>
        <v>0</v>
      </c>
      <c r="AW175" s="1321">
        <f>IF(ISERROR(VLOOKUP(VLOOKUP($A175, 'E4 TB Allocation Details'!$A$18:$L$214, MATCH("Customer ID", 'E4 TB Allocation Details'!$A$18:$L$18, 0),FALSE), 'E2 Allocators'!$B$15:$W$361, MATCH('O5 Details by Class &amp; Accounts'!AW$18, 'E2 Allocators'!$B$15:$W$15, 0),FALSE)*$G175), 0, VLOOKUP(VLOOKUP($A175, 'E4 TB Allocation Details'!$A$18:$L$214, MATCH("Customer ID", 'E4 TB Allocation Details'!$A$18:$L$18, 0),FALSE), 'E2 Allocators'!$B$15:$W$361, MATCH('O5 Details by Class &amp; Accounts'!AW$18, 'E2 Allocators'!$B$15:$W$15, 0),FALSE)*$G175)</f>
        <v>0</v>
      </c>
      <c r="AX175" s="1321">
        <f t="shared" si="51"/>
        <v>0</v>
      </c>
      <c r="AY175" s="1321">
        <f>IF(ISERROR(VLOOKUP(VLOOKUP($A175, 'E4 TB Allocation Details'!$A$18:$L$214, MATCH("Misc ID", 'E4 TB Allocation Details'!$A$18:$L$18, 0),FALSE), 'E2 Allocators'!$B$15:$W$361, MATCH('O5 Details by Class &amp; Accounts'!AY$18, 'E2 Allocators'!$B$15:$W$15, 0),FALSE)*$E175), 0, VLOOKUP(VLOOKUP($A175, 'E4 TB Allocation Details'!$A$18:$L$214, MATCH("Misc ID", 'E4 TB Allocation Details'!$A$18:$L$18, 0),FALSE), 'E2 Allocators'!$B$15:$W$361, MATCH('O5 Details by Class &amp; Accounts'!AY$18, 'E2 Allocators'!$B$15:$W$15, 0),FALSE)*$E175)</f>
        <v>0</v>
      </c>
      <c r="AZ175" s="1321">
        <f>IF(ISERROR(VLOOKUP(VLOOKUP($A175, 'E4 TB Allocation Details'!$A$18:$L$214, MATCH("Misc ID", 'E4 TB Allocation Details'!$A$18:$L$18, 0),FALSE), 'E2 Allocators'!$B$15:$W$361, MATCH('O5 Details by Class &amp; Accounts'!AZ$18, 'E2 Allocators'!$B$15:$W$15, 0),FALSE)*$E175), 0, VLOOKUP(VLOOKUP($A175, 'E4 TB Allocation Details'!$A$18:$L$214, MATCH("Misc ID", 'E4 TB Allocation Details'!$A$18:$L$18, 0),FALSE), 'E2 Allocators'!$B$15:$W$361, MATCH('O5 Details by Class &amp; Accounts'!AZ$18, 'E2 Allocators'!$B$15:$W$15, 0),FALSE)*$E175)</f>
        <v>0</v>
      </c>
      <c r="BA175" s="1321">
        <f>IF(ISERROR(VLOOKUP(VLOOKUP($A175, 'E4 TB Allocation Details'!$A$18:$L$214, MATCH("Misc ID", 'E4 TB Allocation Details'!$A$18:$L$18, 0),FALSE), 'E2 Allocators'!$B$15:$W$361, MATCH('O5 Details by Class &amp; Accounts'!BA$18, 'E2 Allocators'!$B$15:$W$15, 0),FALSE)*$E175), 0, VLOOKUP(VLOOKUP($A175, 'E4 TB Allocation Details'!$A$18:$L$214, MATCH("Misc ID", 'E4 TB Allocation Details'!$A$18:$L$18, 0),FALSE), 'E2 Allocators'!$B$15:$W$361, MATCH('O5 Details by Class &amp; Accounts'!BA$18, 'E2 Allocators'!$B$15:$W$15, 0),FALSE)*$E175)</f>
        <v>0</v>
      </c>
      <c r="BB175" s="1321">
        <f>IF(ISERROR(VLOOKUP(VLOOKUP($A175, 'E4 TB Allocation Details'!$A$18:$L$214, MATCH("Misc ID", 'E4 TB Allocation Details'!$A$18:$L$18, 0),FALSE), 'E2 Allocators'!$B$15:$W$361, MATCH('O5 Details by Class &amp; Accounts'!BB$18, 'E2 Allocators'!$B$15:$W$15, 0),FALSE)*$E175), 0, VLOOKUP(VLOOKUP($A175, 'E4 TB Allocation Details'!$A$18:$L$214, MATCH("Misc ID", 'E4 TB Allocation Details'!$A$18:$L$18, 0),FALSE), 'E2 Allocators'!$B$15:$W$361, MATCH('O5 Details by Class &amp; Accounts'!BB$18, 'E2 Allocators'!$B$15:$W$15, 0),FALSE)*$E175)</f>
        <v>0</v>
      </c>
      <c r="BC175" s="1321">
        <f>IF(ISERROR(VLOOKUP(VLOOKUP($A175, 'E4 TB Allocation Details'!$A$18:$L$214, MATCH("Misc ID", 'E4 TB Allocation Details'!$A$18:$L$18, 0),FALSE), 'E2 Allocators'!$B$15:$W$361, MATCH('O5 Details by Class &amp; Accounts'!BC$18, 'E2 Allocators'!$B$15:$W$15, 0),FALSE)*$E175), 0, VLOOKUP(VLOOKUP($A175, 'E4 TB Allocation Details'!$A$18:$L$214, MATCH("Misc ID", 'E4 TB Allocation Details'!$A$18:$L$18, 0),FALSE), 'E2 Allocators'!$B$15:$W$361, MATCH('O5 Details by Class &amp; Accounts'!BC$18, 'E2 Allocators'!$B$15:$W$15, 0),FALSE)*$E175)</f>
        <v>0</v>
      </c>
      <c r="BD175" s="1321">
        <f>IF(ISERROR(VLOOKUP(VLOOKUP($A175, 'E4 TB Allocation Details'!$A$18:$L$214, MATCH("Misc ID", 'E4 TB Allocation Details'!$A$18:$L$18, 0),FALSE), 'E2 Allocators'!$B$15:$W$361, MATCH('O5 Details by Class &amp; Accounts'!BD$18, 'E2 Allocators'!$B$15:$W$15, 0),FALSE)*$E175), 0, VLOOKUP(VLOOKUP($A175, 'E4 TB Allocation Details'!$A$18:$L$214, MATCH("Misc ID", 'E4 TB Allocation Details'!$A$18:$L$18, 0),FALSE), 'E2 Allocators'!$B$15:$W$361, MATCH('O5 Details by Class &amp; Accounts'!BD$18, 'E2 Allocators'!$B$15:$W$15, 0),FALSE)*$E175)</f>
        <v>0</v>
      </c>
      <c r="BE175" s="1321">
        <f>IF(ISERROR(VLOOKUP(VLOOKUP($A175, 'E4 TB Allocation Details'!$A$18:$L$214, MATCH("Misc ID", 'E4 TB Allocation Details'!$A$18:$L$18, 0),FALSE), 'E2 Allocators'!$B$15:$W$361, MATCH('O5 Details by Class &amp; Accounts'!BE$18, 'E2 Allocators'!$B$15:$W$15, 0),FALSE)*$E175), 0, VLOOKUP(VLOOKUP($A175, 'E4 TB Allocation Details'!$A$18:$L$214, MATCH("Misc ID", 'E4 TB Allocation Details'!$A$18:$L$18, 0),FALSE), 'E2 Allocators'!$B$15:$W$361, MATCH('O5 Details by Class &amp; Accounts'!BE$18, 'E2 Allocators'!$B$15:$W$15, 0),FALSE)*$E175)</f>
        <v>0</v>
      </c>
      <c r="BF175" s="1321">
        <f>IF(ISERROR(VLOOKUP(VLOOKUP($A175, 'E4 TB Allocation Details'!$A$18:$L$214, MATCH("Misc ID", 'E4 TB Allocation Details'!$A$18:$L$18, 0),FALSE), 'E2 Allocators'!$B$15:$W$361, MATCH('O5 Details by Class &amp; Accounts'!BF$18, 'E2 Allocators'!$B$15:$W$15, 0),FALSE)*$E175), 0, VLOOKUP(VLOOKUP($A175, 'E4 TB Allocation Details'!$A$18:$L$214, MATCH("Misc ID", 'E4 TB Allocation Details'!$A$18:$L$18, 0),FALSE), 'E2 Allocators'!$B$15:$W$361, MATCH('O5 Details by Class &amp; Accounts'!BF$18, 'E2 Allocators'!$B$15:$W$15, 0),FALSE)*$E175)</f>
        <v>0</v>
      </c>
      <c r="BG175" s="1321">
        <f>IF(ISERROR(VLOOKUP(VLOOKUP($A175, 'E4 TB Allocation Details'!$A$18:$L$214, MATCH("Misc ID", 'E4 TB Allocation Details'!$A$18:$L$18, 0),FALSE), 'E2 Allocators'!$B$15:$W$361, MATCH('O5 Details by Class &amp; Accounts'!BG$18, 'E2 Allocators'!$B$15:$W$15, 0),FALSE)*$E175), 0, VLOOKUP(VLOOKUP($A175, 'E4 TB Allocation Details'!$A$18:$L$214, MATCH("Misc ID", 'E4 TB Allocation Details'!$A$18:$L$18, 0),FALSE), 'E2 Allocators'!$B$15:$W$361, MATCH('O5 Details by Class &amp; Accounts'!BG$18, 'E2 Allocators'!$B$15:$W$15, 0),FALSE)*$E175)</f>
        <v>0</v>
      </c>
      <c r="BH175" s="1321">
        <f>IF(ISERROR(VLOOKUP(VLOOKUP($A175, 'E4 TB Allocation Details'!$A$18:$L$214, MATCH("Misc ID", 'E4 TB Allocation Details'!$A$18:$L$18, 0),FALSE), 'E2 Allocators'!$B$15:$W$361, MATCH('O5 Details by Class &amp; Accounts'!BH$18, 'E2 Allocators'!$B$15:$W$15, 0),FALSE)*$E175), 0, VLOOKUP(VLOOKUP($A175, 'E4 TB Allocation Details'!$A$18:$L$214, MATCH("Misc ID", 'E4 TB Allocation Details'!$A$18:$L$18, 0),FALSE), 'E2 Allocators'!$B$15:$W$361, MATCH('O5 Details by Class &amp; Accounts'!BH$18, 'E2 Allocators'!$B$15:$W$15, 0),FALSE)*$E175)</f>
        <v>0</v>
      </c>
      <c r="BI175" s="1321">
        <f>IF(ISERROR(VLOOKUP(VLOOKUP($A175, 'E4 TB Allocation Details'!$A$18:$L$214, MATCH("Misc ID", 'E4 TB Allocation Details'!$A$18:$L$18, 0),FALSE), 'E2 Allocators'!$B$15:$W$361, MATCH('O5 Details by Class &amp; Accounts'!BI$18, 'E2 Allocators'!$B$15:$W$15, 0),FALSE)*$E175), 0, VLOOKUP(VLOOKUP($A175, 'E4 TB Allocation Details'!$A$18:$L$214, MATCH("Misc ID", 'E4 TB Allocation Details'!$A$18:$L$18, 0),FALSE), 'E2 Allocators'!$B$15:$W$361, MATCH('O5 Details by Class &amp; Accounts'!BI$18, 'E2 Allocators'!$B$15:$W$15, 0),FALSE)*$E175)</f>
        <v>0</v>
      </c>
      <c r="BJ175" s="1321">
        <f>IF(ISERROR(VLOOKUP(VLOOKUP($A175, 'E4 TB Allocation Details'!$A$18:$L$214, MATCH("Misc ID", 'E4 TB Allocation Details'!$A$18:$L$18, 0),FALSE), 'E2 Allocators'!$B$15:$W$361, MATCH('O5 Details by Class &amp; Accounts'!BJ$18, 'E2 Allocators'!$B$15:$W$15, 0),FALSE)*$E175), 0, VLOOKUP(VLOOKUP($A175, 'E4 TB Allocation Details'!$A$18:$L$214, MATCH("Misc ID", 'E4 TB Allocation Details'!$A$18:$L$18, 0),FALSE), 'E2 Allocators'!$B$15:$W$361, MATCH('O5 Details by Class &amp; Accounts'!BJ$18, 'E2 Allocators'!$B$15:$W$15, 0),FALSE)*$E175)</f>
        <v>0</v>
      </c>
      <c r="BK175" s="1321">
        <f>IF(ISERROR(VLOOKUP(VLOOKUP($A175, 'E4 TB Allocation Details'!$A$18:$L$214, MATCH("Misc ID", 'E4 TB Allocation Details'!$A$18:$L$18, 0),FALSE), 'E2 Allocators'!$B$15:$W$361, MATCH('O5 Details by Class &amp; Accounts'!BK$18, 'E2 Allocators'!$B$15:$W$15, 0),FALSE)*$E175), 0, VLOOKUP(VLOOKUP($A175, 'E4 TB Allocation Details'!$A$18:$L$214, MATCH("Misc ID", 'E4 TB Allocation Details'!$A$18:$L$18, 0),FALSE), 'E2 Allocators'!$B$15:$W$361, MATCH('O5 Details by Class &amp; Accounts'!BK$18, 'E2 Allocators'!$B$15:$W$15, 0),FALSE)*$E175)</f>
        <v>0</v>
      </c>
      <c r="BL175" s="1321">
        <f>IF(ISERROR(VLOOKUP(VLOOKUP($A175, 'E4 TB Allocation Details'!$A$18:$L$214, MATCH("Misc ID", 'E4 TB Allocation Details'!$A$18:$L$18, 0),FALSE), 'E2 Allocators'!$B$15:$W$361, MATCH('O5 Details by Class &amp; Accounts'!BL$18, 'E2 Allocators'!$B$15:$W$15, 0),FALSE)*$E175), 0, VLOOKUP(VLOOKUP($A175, 'E4 TB Allocation Details'!$A$18:$L$214, MATCH("Misc ID", 'E4 TB Allocation Details'!$A$18:$L$18, 0),FALSE), 'E2 Allocators'!$B$15:$W$361, MATCH('O5 Details by Class &amp; Accounts'!BL$18, 'E2 Allocators'!$B$15:$W$15, 0),FALSE)*$E175)</f>
        <v>0</v>
      </c>
      <c r="BM175" s="1321">
        <f>IF(ISERROR(VLOOKUP(VLOOKUP($A175, 'E4 TB Allocation Details'!$A$18:$L$214, MATCH("Misc ID", 'E4 TB Allocation Details'!$A$18:$L$18, 0),FALSE), 'E2 Allocators'!$B$15:$W$361, MATCH('O5 Details by Class &amp; Accounts'!BM$18, 'E2 Allocators'!$B$15:$W$15, 0),FALSE)*$E175), 0, VLOOKUP(VLOOKUP($A175, 'E4 TB Allocation Details'!$A$18:$L$214, MATCH("Misc ID", 'E4 TB Allocation Details'!$A$18:$L$18, 0),FALSE), 'E2 Allocators'!$B$15:$W$361, MATCH('O5 Details by Class &amp; Accounts'!BM$18, 'E2 Allocators'!$B$15:$W$15, 0),FALSE)*$E175)</f>
        <v>0</v>
      </c>
      <c r="BN175" s="1321">
        <f>IF(ISERROR(VLOOKUP(VLOOKUP($A175, 'E4 TB Allocation Details'!$A$18:$L$214, MATCH("Misc ID", 'E4 TB Allocation Details'!$A$18:$L$18, 0),FALSE), 'E2 Allocators'!$B$15:$W$361, MATCH('O5 Details by Class &amp; Accounts'!BN$18, 'E2 Allocators'!$B$15:$W$15, 0),FALSE)*$E175), 0, VLOOKUP(VLOOKUP($A175, 'E4 TB Allocation Details'!$A$18:$L$214, MATCH("Misc ID", 'E4 TB Allocation Details'!$A$18:$L$18, 0),FALSE), 'E2 Allocators'!$B$15:$W$361, MATCH('O5 Details by Class &amp; Accounts'!BN$18, 'E2 Allocators'!$B$15:$W$15, 0),FALSE)*$E175)</f>
        <v>0</v>
      </c>
      <c r="BO175" s="1321">
        <f>IF(ISERROR(VLOOKUP(VLOOKUP($A175, 'E4 TB Allocation Details'!$A$18:$L$214, MATCH("Misc ID", 'E4 TB Allocation Details'!$A$18:$L$18, 0),FALSE), 'E2 Allocators'!$B$15:$W$361, MATCH('O5 Details by Class &amp; Accounts'!BO$18, 'E2 Allocators'!$B$15:$W$15, 0),FALSE)*$E175), 0, VLOOKUP(VLOOKUP($A175, 'E4 TB Allocation Details'!$A$18:$L$214, MATCH("Misc ID", 'E4 TB Allocation Details'!$A$18:$L$18, 0),FALSE), 'E2 Allocators'!$B$15:$W$361, MATCH('O5 Details by Class &amp; Accounts'!BO$18, 'E2 Allocators'!$B$15:$W$15, 0),FALSE)*$E175)</f>
        <v>0</v>
      </c>
      <c r="BP175" s="1321">
        <f>IF(ISERROR(VLOOKUP(VLOOKUP($A175, 'E4 TB Allocation Details'!$A$18:$L$214, MATCH("Misc ID", 'E4 TB Allocation Details'!$A$18:$L$18, 0),FALSE), 'E2 Allocators'!$B$15:$W$361, MATCH('O5 Details by Class &amp; Accounts'!BP$18, 'E2 Allocators'!$B$15:$W$15, 0),FALSE)*$E175), 0, VLOOKUP(VLOOKUP($A175, 'E4 TB Allocation Details'!$A$18:$L$214, MATCH("Misc ID", 'E4 TB Allocation Details'!$A$18:$L$18, 0),FALSE), 'E2 Allocators'!$B$15:$W$361, MATCH('O5 Details by Class &amp; Accounts'!BP$18, 'E2 Allocators'!$B$15:$W$15, 0),FALSE)*$E175)</f>
        <v>0</v>
      </c>
      <c r="BQ175" s="1321">
        <f>IF(ISERROR(VLOOKUP(VLOOKUP($A175, 'E4 TB Allocation Details'!$A$18:$L$214, MATCH("Misc ID", 'E4 TB Allocation Details'!$A$18:$L$18, 0),FALSE), 'E2 Allocators'!$B$15:$W$361, MATCH('O5 Details by Class &amp; Accounts'!BQ$18, 'E2 Allocators'!$B$15:$W$15, 0),FALSE)*$E175), 0, VLOOKUP(VLOOKUP($A175, 'E4 TB Allocation Details'!$A$18:$L$214, MATCH("Misc ID", 'E4 TB Allocation Details'!$A$18:$L$18, 0),FALSE), 'E2 Allocators'!$B$15:$W$361, MATCH('O5 Details by Class &amp; Accounts'!BQ$18, 'E2 Allocators'!$B$15:$W$15, 0),FALSE)*$E175)</f>
        <v>0</v>
      </c>
      <c r="BR175" s="1321">
        <f>IF(ISERROR(VLOOKUP(VLOOKUP($A175, 'E4 TB Allocation Details'!$A$18:$L$214, MATCH("Misc ID", 'E4 TB Allocation Details'!$A$18:$L$18, 0),FALSE), 'E2 Allocators'!$B$15:$W$361, MATCH('O5 Details by Class &amp; Accounts'!BR$18, 'E2 Allocators'!$B$15:$W$15, 0),FALSE)*$E175), 0, VLOOKUP(VLOOKUP($A175, 'E4 TB Allocation Details'!$A$18:$L$214, MATCH("Misc ID", 'E4 TB Allocation Details'!$A$18:$L$18, 0),FALSE), 'E2 Allocators'!$B$15:$W$361, MATCH('O5 Details by Class &amp; Accounts'!BR$18, 'E2 Allocators'!$B$15:$W$15, 0),FALSE)*$E175)</f>
        <v>0</v>
      </c>
      <c r="BS175" s="1321">
        <f t="shared" si="48"/>
        <v>0</v>
      </c>
      <c r="BT175" s="1321">
        <f>IF(ISERROR(VLOOKUP(VLOOKUP($A175, 'E4 TB Allocation Details'!$A$18:$L$214, MATCH("A &amp; G ID", 'E4 TB Allocation Details'!$A$18:$L$18, 0),FALSE), 'E2 Allocators'!$B$15:$W$361, MATCH('O5 Details by Class &amp; Accounts'!BT$18, 'E2 Allocators'!$B$15:$W$15, 0),FALSE)*$E175), 0, VLOOKUP(VLOOKUP($A175, 'E4 TB Allocation Details'!$A$18:$L$214, MATCH("A &amp; G ID", 'E4 TB Allocation Details'!$A$18:$L$18, 0),FALSE), 'E2 Allocators'!$B$15:$W$361, MATCH('O5 Details by Class &amp; Accounts'!BT$18, 'E2 Allocators'!$B$15:$W$15, 0),FALSE)*$E175)</f>
        <v>18530.971978759891</v>
      </c>
      <c r="BU175" s="1321">
        <f>IF(ISERROR(VLOOKUP(VLOOKUP($A175, 'E4 TB Allocation Details'!$A$18:$L$214, MATCH("A &amp; G ID", 'E4 TB Allocation Details'!$A$18:$L$18, 0),FALSE), 'E2 Allocators'!$B$15:$W$361, MATCH('O5 Details by Class &amp; Accounts'!BU$18, 'E2 Allocators'!$B$15:$W$15, 0),FALSE)*$E175), 0, VLOOKUP(VLOOKUP($A175, 'E4 TB Allocation Details'!$A$18:$L$214, MATCH("A &amp; G ID", 'E4 TB Allocation Details'!$A$18:$L$18, 0),FALSE), 'E2 Allocators'!$B$15:$W$361, MATCH('O5 Details by Class &amp; Accounts'!BU$18, 'E2 Allocators'!$B$15:$W$15, 0),FALSE)*$E175)</f>
        <v>4902.025584219974</v>
      </c>
      <c r="BV175" s="1321">
        <f>IF(ISERROR(VLOOKUP(VLOOKUP($A175, 'E4 TB Allocation Details'!$A$18:$L$214, MATCH("A &amp; G ID", 'E4 TB Allocation Details'!$A$18:$L$18, 0),FALSE), 'E2 Allocators'!$B$15:$W$361, MATCH('O5 Details by Class &amp; Accounts'!BV$18, 'E2 Allocators'!$B$15:$W$15, 0),FALSE)*$E175), 0, VLOOKUP(VLOOKUP($A175, 'E4 TB Allocation Details'!$A$18:$L$214, MATCH("A &amp; G ID", 'E4 TB Allocation Details'!$A$18:$L$18, 0),FALSE), 'E2 Allocators'!$B$15:$W$361, MATCH('O5 Details by Class &amp; Accounts'!BV$18, 'E2 Allocators'!$B$15:$W$15, 0),FALSE)*$E175)</f>
        <v>2933.0531630940272</v>
      </c>
      <c r="BW175" s="1321">
        <f>IF(ISERROR(VLOOKUP(VLOOKUP($A175, 'E4 TB Allocation Details'!$A$18:$L$214, MATCH("A &amp; G ID", 'E4 TB Allocation Details'!$A$18:$L$18, 0),FALSE), 'E2 Allocators'!$B$15:$W$361, MATCH('O5 Details by Class &amp; Accounts'!BW$18, 'E2 Allocators'!$B$15:$W$15, 0),FALSE)*$E175), 0, VLOOKUP(VLOOKUP($A175, 'E4 TB Allocation Details'!$A$18:$L$214, MATCH("A &amp; G ID", 'E4 TB Allocation Details'!$A$18:$L$18, 0),FALSE), 'E2 Allocators'!$B$15:$W$361, MATCH('O5 Details by Class &amp; Accounts'!BW$18, 'E2 Allocators'!$B$15:$W$15, 0),FALSE)*$E175)</f>
        <v>0</v>
      </c>
      <c r="BX175" s="1321">
        <f>IF(ISERROR(VLOOKUP(VLOOKUP($A175, 'E4 TB Allocation Details'!$A$18:$L$214, MATCH("A &amp; G ID", 'E4 TB Allocation Details'!$A$18:$L$18, 0),FALSE), 'E2 Allocators'!$B$15:$W$361, MATCH('O5 Details by Class &amp; Accounts'!BX$18, 'E2 Allocators'!$B$15:$W$15, 0),FALSE)*$E175), 0, VLOOKUP(VLOOKUP($A175, 'E4 TB Allocation Details'!$A$18:$L$214, MATCH("A &amp; G ID", 'E4 TB Allocation Details'!$A$18:$L$18, 0),FALSE), 'E2 Allocators'!$B$15:$W$361, MATCH('O5 Details by Class &amp; Accounts'!BX$18, 'E2 Allocators'!$B$15:$W$15, 0),FALSE)*$E175)</f>
        <v>0</v>
      </c>
      <c r="BY175" s="1321">
        <f>IF(ISERROR(VLOOKUP(VLOOKUP($A175, 'E4 TB Allocation Details'!$A$18:$L$214, MATCH("A &amp; G ID", 'E4 TB Allocation Details'!$A$18:$L$18, 0),FALSE), 'E2 Allocators'!$B$15:$W$361, MATCH('O5 Details by Class &amp; Accounts'!BY$18, 'E2 Allocators'!$B$15:$W$15, 0),FALSE)*$E175), 0, VLOOKUP(VLOOKUP($A175, 'E4 TB Allocation Details'!$A$18:$L$214, MATCH("A &amp; G ID", 'E4 TB Allocation Details'!$A$18:$L$18, 0),FALSE), 'E2 Allocators'!$B$15:$W$361, MATCH('O5 Details by Class &amp; Accounts'!BY$18, 'E2 Allocators'!$B$15:$W$15, 0),FALSE)*$E175)</f>
        <v>0</v>
      </c>
      <c r="BZ175" s="1321">
        <f>IF(ISERROR(VLOOKUP(VLOOKUP($A175, 'E4 TB Allocation Details'!$A$18:$L$214, MATCH("A &amp; G ID", 'E4 TB Allocation Details'!$A$18:$L$18, 0),FALSE), 'E2 Allocators'!$B$15:$W$361, MATCH('O5 Details by Class &amp; Accounts'!BZ$18, 'E2 Allocators'!$B$15:$W$15, 0),FALSE)*$E175), 0, VLOOKUP(VLOOKUP($A175, 'E4 TB Allocation Details'!$A$18:$L$214, MATCH("A &amp; G ID", 'E4 TB Allocation Details'!$A$18:$L$18, 0),FALSE), 'E2 Allocators'!$B$15:$W$361, MATCH('O5 Details by Class &amp; Accounts'!BZ$18, 'E2 Allocators'!$B$15:$W$15, 0),FALSE)*$E175)</f>
        <v>345.54648154859024</v>
      </c>
      <c r="CA175" s="1321">
        <f>IF(ISERROR(VLOOKUP(VLOOKUP($A175, 'E4 TB Allocation Details'!$A$18:$L$214, MATCH("A &amp; G ID", 'E4 TB Allocation Details'!$A$18:$L$18, 0),FALSE), 'E2 Allocators'!$B$15:$W$361, MATCH('O5 Details by Class &amp; Accounts'!CA$18, 'E2 Allocators'!$B$15:$W$15, 0),FALSE)*$E175), 0, VLOOKUP(VLOOKUP($A175, 'E4 TB Allocation Details'!$A$18:$L$214, MATCH("A &amp; G ID", 'E4 TB Allocation Details'!$A$18:$L$18, 0),FALSE), 'E2 Allocators'!$B$15:$W$361, MATCH('O5 Details by Class &amp; Accounts'!CA$18, 'E2 Allocators'!$B$15:$W$15, 0),FALSE)*$E175)</f>
        <v>0</v>
      </c>
      <c r="CB175" s="1321">
        <f>IF(ISERROR(VLOOKUP(VLOOKUP($A175, 'E4 TB Allocation Details'!$A$18:$L$214, MATCH("A &amp; G ID", 'E4 TB Allocation Details'!$A$18:$L$18, 0),FALSE), 'E2 Allocators'!$B$15:$W$361, MATCH('O5 Details by Class &amp; Accounts'!CB$18, 'E2 Allocators'!$B$15:$W$15, 0),FALSE)*$E175), 0, VLOOKUP(VLOOKUP($A175, 'E4 TB Allocation Details'!$A$18:$L$214, MATCH("A &amp; G ID", 'E4 TB Allocation Details'!$A$18:$L$18, 0),FALSE), 'E2 Allocators'!$B$15:$W$361, MATCH('O5 Details by Class &amp; Accounts'!CB$18, 'E2 Allocators'!$B$15:$W$15, 0),FALSE)*$E175)</f>
        <v>38.402792377521884</v>
      </c>
      <c r="CC175" s="1321">
        <f>IF(ISERROR(VLOOKUP(VLOOKUP($A175, 'E4 TB Allocation Details'!$A$18:$L$214, MATCH("A &amp; G ID", 'E4 TB Allocation Details'!$A$18:$L$18, 0),FALSE), 'E2 Allocators'!$B$15:$W$361, MATCH('O5 Details by Class &amp; Accounts'!CC$18, 'E2 Allocators'!$B$15:$W$15, 0),FALSE)*$E175), 0, VLOOKUP(VLOOKUP($A175, 'E4 TB Allocation Details'!$A$18:$L$214, MATCH("A &amp; G ID", 'E4 TB Allocation Details'!$A$18:$L$18, 0),FALSE), 'E2 Allocators'!$B$15:$W$361, MATCH('O5 Details by Class &amp; Accounts'!CC$18, 'E2 Allocators'!$B$15:$W$15, 0),FALSE)*$E175)</f>
        <v>0</v>
      </c>
      <c r="CD175" s="1321">
        <f>IF(ISERROR(VLOOKUP(VLOOKUP($A175, 'E4 TB Allocation Details'!$A$18:$L$214, MATCH("A &amp; G ID", 'E4 TB Allocation Details'!$A$18:$L$18, 0),FALSE), 'E2 Allocators'!$B$15:$W$361, MATCH('O5 Details by Class &amp; Accounts'!CD$18, 'E2 Allocators'!$B$15:$W$15, 0),FALSE)*$E175), 0, VLOOKUP(VLOOKUP($A175, 'E4 TB Allocation Details'!$A$18:$L$214, MATCH("A &amp; G ID", 'E4 TB Allocation Details'!$A$18:$L$18, 0),FALSE), 'E2 Allocators'!$B$15:$W$361, MATCH('O5 Details by Class &amp; Accounts'!CD$18, 'E2 Allocators'!$B$15:$W$15, 0),FALSE)*$E175)</f>
        <v>0</v>
      </c>
      <c r="CE175" s="1321">
        <f>IF(ISERROR(VLOOKUP(VLOOKUP($A175, 'E4 TB Allocation Details'!$A$18:$L$214, MATCH("A &amp; G ID", 'E4 TB Allocation Details'!$A$18:$L$18, 0),FALSE), 'E2 Allocators'!$B$15:$W$361, MATCH('O5 Details by Class &amp; Accounts'!CE$18, 'E2 Allocators'!$B$15:$W$15, 0),FALSE)*$E175), 0, VLOOKUP(VLOOKUP($A175, 'E4 TB Allocation Details'!$A$18:$L$214, MATCH("A &amp; G ID", 'E4 TB Allocation Details'!$A$18:$L$18, 0),FALSE), 'E2 Allocators'!$B$15:$W$361, MATCH('O5 Details by Class &amp; Accounts'!CE$18, 'E2 Allocators'!$B$15:$W$15, 0),FALSE)*$E175)</f>
        <v>0</v>
      </c>
      <c r="CF175" s="1321">
        <f>IF(ISERROR(VLOOKUP(VLOOKUP($A175, 'E4 TB Allocation Details'!$A$18:$L$214, MATCH("A &amp; G ID", 'E4 TB Allocation Details'!$A$18:$L$18, 0),FALSE), 'E2 Allocators'!$B$15:$W$361, MATCH('O5 Details by Class &amp; Accounts'!CF$18, 'E2 Allocators'!$B$15:$W$15, 0),FALSE)*$E175), 0, VLOOKUP(VLOOKUP($A175, 'E4 TB Allocation Details'!$A$18:$L$214, MATCH("A &amp; G ID", 'E4 TB Allocation Details'!$A$18:$L$18, 0),FALSE), 'E2 Allocators'!$B$15:$W$361, MATCH('O5 Details by Class &amp; Accounts'!CF$18, 'E2 Allocators'!$B$15:$W$15, 0),FALSE)*$E175)</f>
        <v>0</v>
      </c>
      <c r="CG175" s="1321">
        <f>IF(ISERROR(VLOOKUP(VLOOKUP($A175, 'E4 TB Allocation Details'!$A$18:$L$214, MATCH("A &amp; G ID", 'E4 TB Allocation Details'!$A$18:$L$18, 0),FALSE), 'E2 Allocators'!$B$15:$W$361, MATCH('O5 Details by Class &amp; Accounts'!CG$18, 'E2 Allocators'!$B$15:$W$15, 0),FALSE)*$E175), 0, VLOOKUP(VLOOKUP($A175, 'E4 TB Allocation Details'!$A$18:$L$214, MATCH("A &amp; G ID", 'E4 TB Allocation Details'!$A$18:$L$18, 0),FALSE), 'E2 Allocators'!$B$15:$W$361, MATCH('O5 Details by Class &amp; Accounts'!CG$18, 'E2 Allocators'!$B$15:$W$15, 0),FALSE)*$E175)</f>
        <v>0</v>
      </c>
      <c r="CH175" s="1321">
        <f>IF(ISERROR(VLOOKUP(VLOOKUP($A175, 'E4 TB Allocation Details'!$A$18:$L$214, MATCH("A &amp; G ID", 'E4 TB Allocation Details'!$A$18:$L$18, 0),FALSE), 'E2 Allocators'!$B$15:$W$361, MATCH('O5 Details by Class &amp; Accounts'!CH$18, 'E2 Allocators'!$B$15:$W$15, 0),FALSE)*$E175), 0, VLOOKUP(VLOOKUP($A175, 'E4 TB Allocation Details'!$A$18:$L$214, MATCH("A &amp; G ID", 'E4 TB Allocation Details'!$A$18:$L$18, 0),FALSE), 'E2 Allocators'!$B$15:$W$361, MATCH('O5 Details by Class &amp; Accounts'!CH$18, 'E2 Allocators'!$B$15:$W$15, 0),FALSE)*$E175)</f>
        <v>0</v>
      </c>
      <c r="CI175" s="1321">
        <f>IF(ISERROR(VLOOKUP(VLOOKUP($A175, 'E4 TB Allocation Details'!$A$18:$L$214, MATCH("A &amp; G ID", 'E4 TB Allocation Details'!$A$18:$L$18, 0),FALSE), 'E2 Allocators'!$B$15:$W$361, MATCH('O5 Details by Class &amp; Accounts'!CI$18, 'E2 Allocators'!$B$15:$W$15, 0),FALSE)*$E175), 0, VLOOKUP(VLOOKUP($A175, 'E4 TB Allocation Details'!$A$18:$L$214, MATCH("A &amp; G ID", 'E4 TB Allocation Details'!$A$18:$L$18, 0),FALSE), 'E2 Allocators'!$B$15:$W$361, MATCH('O5 Details by Class &amp; Accounts'!CI$18, 'E2 Allocators'!$B$15:$W$15, 0),FALSE)*$E175)</f>
        <v>0</v>
      </c>
      <c r="CJ175" s="1321">
        <f>IF(ISERROR(VLOOKUP(VLOOKUP($A175, 'E4 TB Allocation Details'!$A$18:$L$214, MATCH("A &amp; G ID", 'E4 TB Allocation Details'!$A$18:$L$18, 0),FALSE), 'E2 Allocators'!$B$15:$W$361, MATCH('O5 Details by Class &amp; Accounts'!CJ$18, 'E2 Allocators'!$B$15:$W$15, 0),FALSE)*$E175), 0, VLOOKUP(VLOOKUP($A175, 'E4 TB Allocation Details'!$A$18:$L$214, MATCH("A &amp; G ID", 'E4 TB Allocation Details'!$A$18:$L$18, 0),FALSE), 'E2 Allocators'!$B$15:$W$361, MATCH('O5 Details by Class &amp; Accounts'!CJ$18, 'E2 Allocators'!$B$15:$W$15, 0),FALSE)*$E175)</f>
        <v>0</v>
      </c>
      <c r="CK175" s="1321">
        <f>IF(ISERROR(VLOOKUP(VLOOKUP($A175, 'E4 TB Allocation Details'!$A$18:$L$214, MATCH("A &amp; G ID", 'E4 TB Allocation Details'!$A$18:$L$18, 0),FALSE), 'E2 Allocators'!$B$15:$W$361, MATCH('O5 Details by Class &amp; Accounts'!CK$18, 'E2 Allocators'!$B$15:$W$15, 0),FALSE)*$E175), 0, VLOOKUP(VLOOKUP($A175, 'E4 TB Allocation Details'!$A$18:$L$214, MATCH("A &amp; G ID", 'E4 TB Allocation Details'!$A$18:$L$18, 0),FALSE), 'E2 Allocators'!$B$15:$W$361, MATCH('O5 Details by Class &amp; Accounts'!CK$18, 'E2 Allocators'!$B$15:$W$15, 0),FALSE)*$E175)</f>
        <v>0</v>
      </c>
      <c r="CL175" s="1321">
        <f>IF(ISERROR(VLOOKUP(VLOOKUP($A175, 'E4 TB Allocation Details'!$A$18:$L$214, MATCH("A &amp; G ID", 'E4 TB Allocation Details'!$A$18:$L$18, 0),FALSE), 'E2 Allocators'!$B$15:$W$361, MATCH('O5 Details by Class &amp; Accounts'!CL$18, 'E2 Allocators'!$B$15:$W$15, 0),FALSE)*$E175), 0, VLOOKUP(VLOOKUP($A175, 'E4 TB Allocation Details'!$A$18:$L$214, MATCH("A &amp; G ID", 'E4 TB Allocation Details'!$A$18:$L$18, 0),FALSE), 'E2 Allocators'!$B$15:$W$361, MATCH('O5 Details by Class &amp; Accounts'!CL$18, 'E2 Allocators'!$B$15:$W$15, 0),FALSE)*$E175)</f>
        <v>0</v>
      </c>
      <c r="CM175" s="1321">
        <f>IF(ISERROR(VLOOKUP(VLOOKUP($A175, 'E4 TB Allocation Details'!$A$18:$L$214, MATCH("A &amp; G ID", 'E4 TB Allocation Details'!$A$18:$L$18, 0),FALSE), 'E2 Allocators'!$B$15:$W$361, MATCH('O5 Details by Class &amp; Accounts'!CM$18, 'E2 Allocators'!$B$15:$W$15, 0),FALSE)*$E175), 0, VLOOKUP(VLOOKUP($A175, 'E4 TB Allocation Details'!$A$18:$L$214, MATCH("A &amp; G ID", 'E4 TB Allocation Details'!$A$18:$L$18, 0),FALSE), 'E2 Allocators'!$B$15:$W$361, MATCH('O5 Details by Class &amp; Accounts'!CM$18, 'E2 Allocators'!$B$15:$W$15, 0),FALSE)*$E175)</f>
        <v>0</v>
      </c>
      <c r="CN175" s="1321">
        <f t="shared" si="49"/>
        <v>26750.000000000004</v>
      </c>
      <c r="CO175" s="1650">
        <f t="shared" si="50"/>
        <v>0</v>
      </c>
      <c r="CQ175" s="1898" t="s">
        <v>1091</v>
      </c>
    </row>
    <row r="176" spans="1:95" s="64" customFormat="1" ht="12.75">
      <c r="A176" s="2156">
        <v>5415</v>
      </c>
      <c r="B176" s="2111" t="s">
        <v>36</v>
      </c>
      <c r="C176" s="1647">
        <f>IF(ISERROR(VLOOKUP($A176,'I3 TB Data'!$A$19:$H$484,MATCH('O5 Details by Class &amp; Accounts'!$C$18, 'I3 TB Data'!$A$19:$H$19,0),0)), 0, VLOOKUP($A176,'I3 TB Data'!$A$19:$H$484,MATCH('O5 Details by Class &amp; Accounts'!$C$18,'I3 TB Data'!$A$19:$H$19,0),0))</f>
        <v>8000</v>
      </c>
      <c r="D176" s="1648"/>
      <c r="E176" s="1647">
        <f t="shared" si="44"/>
        <v>8000</v>
      </c>
      <c r="F176" s="1649"/>
      <c r="G176" s="1649"/>
      <c r="H176" s="1321">
        <f t="shared" si="46"/>
        <v>0</v>
      </c>
      <c r="I176" s="1321">
        <f>IF(ISERROR(VLOOKUP(VLOOKUP($A176, 'E4 TB Allocation Details'!$A$18:$L$214, MATCH("Demand ID", 'E4 TB Allocation Details'!$A$18:$L$18, 0),FALSE), 'E2 Allocators'!$B$15:$W$361, MATCH('O5 Details by Class &amp; Accounts'!I$18, 'E2 Allocators'!$B$15:$W$15, 0),FALSE)*$F176), 0, VLOOKUP(VLOOKUP($A176, 'E4 TB Allocation Details'!$A$18:$L$214, MATCH("Demand ID", 'E4 TB Allocation Details'!$A$18:$L$18, 0),FALSE), 'E2 Allocators'!$B$15:$W$361, MATCH('O5 Details by Class &amp; Accounts'!I$18, 'E2 Allocators'!$B$15:$W$15, 0),FALSE)*$F176)</f>
        <v>0</v>
      </c>
      <c r="J176" s="1321">
        <f>IF(ISERROR(VLOOKUP(VLOOKUP($A176, 'E4 TB Allocation Details'!$A$18:$L$214, MATCH("Demand ID", 'E4 TB Allocation Details'!$A$18:$L$18, 0),FALSE), 'E2 Allocators'!$B$15:$W$361, MATCH('O5 Details by Class &amp; Accounts'!J$18, 'E2 Allocators'!$B$15:$W$15, 0),FALSE)*$F176), 0, VLOOKUP(VLOOKUP($A176, 'E4 TB Allocation Details'!$A$18:$L$214, MATCH("Demand ID", 'E4 TB Allocation Details'!$A$18:$L$18, 0),FALSE), 'E2 Allocators'!$B$15:$W$361, MATCH('O5 Details by Class &amp; Accounts'!J$18, 'E2 Allocators'!$B$15:$W$15, 0),FALSE)*$F176)</f>
        <v>0</v>
      </c>
      <c r="K176" s="1321">
        <f>IF(ISERROR(VLOOKUP(VLOOKUP($A176, 'E4 TB Allocation Details'!$A$18:$L$214, MATCH("Demand ID", 'E4 TB Allocation Details'!$A$18:$L$18, 0),FALSE), 'E2 Allocators'!$B$15:$W$361, MATCH('O5 Details by Class &amp; Accounts'!K$18, 'E2 Allocators'!$B$15:$W$15, 0),FALSE)*$F176), 0, VLOOKUP(VLOOKUP($A176, 'E4 TB Allocation Details'!$A$18:$L$214, MATCH("Demand ID", 'E4 TB Allocation Details'!$A$18:$L$18, 0),FALSE), 'E2 Allocators'!$B$15:$W$361, MATCH('O5 Details by Class &amp; Accounts'!K$18, 'E2 Allocators'!$B$15:$W$15, 0),FALSE)*$F176)</f>
        <v>0</v>
      </c>
      <c r="L176" s="1321">
        <f>IF(ISERROR(VLOOKUP(VLOOKUP($A176, 'E4 TB Allocation Details'!$A$18:$L$214, MATCH("Demand ID", 'E4 TB Allocation Details'!$A$18:$L$18, 0),FALSE), 'E2 Allocators'!$B$15:$W$361, MATCH('O5 Details by Class &amp; Accounts'!L$18, 'E2 Allocators'!$B$15:$W$15, 0),FALSE)*$F176), 0, VLOOKUP(VLOOKUP($A176, 'E4 TB Allocation Details'!$A$18:$L$214, MATCH("Demand ID", 'E4 TB Allocation Details'!$A$18:$L$18, 0),FALSE), 'E2 Allocators'!$B$15:$W$361, MATCH('O5 Details by Class &amp; Accounts'!L$18, 'E2 Allocators'!$B$15:$W$15, 0),FALSE)*$F176)</f>
        <v>0</v>
      </c>
      <c r="M176" s="1321">
        <f>IF(ISERROR(VLOOKUP(VLOOKUP($A176, 'E4 TB Allocation Details'!$A$18:$L$214, MATCH("Demand ID", 'E4 TB Allocation Details'!$A$18:$L$18, 0),FALSE), 'E2 Allocators'!$B$15:$W$361, MATCH('O5 Details by Class &amp; Accounts'!M$18, 'E2 Allocators'!$B$15:$W$15, 0),FALSE)*$F176), 0, VLOOKUP(VLOOKUP($A176, 'E4 TB Allocation Details'!$A$18:$L$214, MATCH("Demand ID", 'E4 TB Allocation Details'!$A$18:$L$18, 0),FALSE), 'E2 Allocators'!$B$15:$W$361, MATCH('O5 Details by Class &amp; Accounts'!M$18, 'E2 Allocators'!$B$15:$W$15, 0),FALSE)*$F176)</f>
        <v>0</v>
      </c>
      <c r="N176" s="1321">
        <f>IF(ISERROR(VLOOKUP(VLOOKUP($A176, 'E4 TB Allocation Details'!$A$18:$L$214, MATCH("Demand ID", 'E4 TB Allocation Details'!$A$18:$L$18, 0),FALSE), 'E2 Allocators'!$B$15:$W$361, MATCH('O5 Details by Class &amp; Accounts'!N$18, 'E2 Allocators'!$B$15:$W$15, 0),FALSE)*$F176), 0, VLOOKUP(VLOOKUP($A176, 'E4 TB Allocation Details'!$A$18:$L$214, MATCH("Demand ID", 'E4 TB Allocation Details'!$A$18:$L$18, 0),FALSE), 'E2 Allocators'!$B$15:$W$361, MATCH('O5 Details by Class &amp; Accounts'!N$18, 'E2 Allocators'!$B$15:$W$15, 0),FALSE)*$F176)</f>
        <v>0</v>
      </c>
      <c r="O176" s="1321">
        <f>IF(ISERROR(VLOOKUP(VLOOKUP($A176, 'E4 TB Allocation Details'!$A$18:$L$214, MATCH("Demand ID", 'E4 TB Allocation Details'!$A$18:$L$18, 0),FALSE), 'E2 Allocators'!$B$15:$W$361, MATCH('O5 Details by Class &amp; Accounts'!O$18, 'E2 Allocators'!$B$15:$W$15, 0),FALSE)*$F176), 0, VLOOKUP(VLOOKUP($A176, 'E4 TB Allocation Details'!$A$18:$L$214, MATCH("Demand ID", 'E4 TB Allocation Details'!$A$18:$L$18, 0),FALSE), 'E2 Allocators'!$B$15:$W$361, MATCH('O5 Details by Class &amp; Accounts'!O$18, 'E2 Allocators'!$B$15:$W$15, 0),FALSE)*$F176)</f>
        <v>0</v>
      </c>
      <c r="P176" s="1321">
        <f>IF(ISERROR(VLOOKUP(VLOOKUP($A176, 'E4 TB Allocation Details'!$A$18:$L$214, MATCH("Demand ID", 'E4 TB Allocation Details'!$A$18:$L$18, 0),FALSE), 'E2 Allocators'!$B$15:$W$361, MATCH('O5 Details by Class &amp; Accounts'!P$18, 'E2 Allocators'!$B$15:$W$15, 0),FALSE)*$F176), 0, VLOOKUP(VLOOKUP($A176, 'E4 TB Allocation Details'!$A$18:$L$214, MATCH("Demand ID", 'E4 TB Allocation Details'!$A$18:$L$18, 0),FALSE), 'E2 Allocators'!$B$15:$W$361, MATCH('O5 Details by Class &amp; Accounts'!P$18, 'E2 Allocators'!$B$15:$W$15, 0),FALSE)*$F176)</f>
        <v>0</v>
      </c>
      <c r="Q176" s="1321">
        <f>IF(ISERROR(VLOOKUP(VLOOKUP($A176, 'E4 TB Allocation Details'!$A$18:$L$214, MATCH("Demand ID", 'E4 TB Allocation Details'!$A$18:$L$18, 0),FALSE), 'E2 Allocators'!$B$15:$W$361, MATCH('O5 Details by Class &amp; Accounts'!Q$18, 'E2 Allocators'!$B$15:$W$15, 0),FALSE)*$F176), 0, VLOOKUP(VLOOKUP($A176, 'E4 TB Allocation Details'!$A$18:$L$214, MATCH("Demand ID", 'E4 TB Allocation Details'!$A$18:$L$18, 0),FALSE), 'E2 Allocators'!$B$15:$W$361, MATCH('O5 Details by Class &amp; Accounts'!Q$18, 'E2 Allocators'!$B$15:$W$15, 0),FALSE)*$F176)</f>
        <v>0</v>
      </c>
      <c r="R176" s="1321">
        <f>IF(ISERROR(VLOOKUP(VLOOKUP($A176, 'E4 TB Allocation Details'!$A$18:$L$214, MATCH("Demand ID", 'E4 TB Allocation Details'!$A$18:$L$18, 0),FALSE), 'E2 Allocators'!$B$15:$W$361, MATCH('O5 Details by Class &amp; Accounts'!R$18, 'E2 Allocators'!$B$15:$W$15, 0),FALSE)*$F176), 0, VLOOKUP(VLOOKUP($A176, 'E4 TB Allocation Details'!$A$18:$L$214, MATCH("Demand ID", 'E4 TB Allocation Details'!$A$18:$L$18, 0),FALSE), 'E2 Allocators'!$B$15:$W$361, MATCH('O5 Details by Class &amp; Accounts'!R$18, 'E2 Allocators'!$B$15:$W$15, 0),FALSE)*$F176)</f>
        <v>0</v>
      </c>
      <c r="S176" s="1321">
        <f>IF(ISERROR(VLOOKUP(VLOOKUP($A176, 'E4 TB Allocation Details'!$A$18:$L$214, MATCH("Demand ID", 'E4 TB Allocation Details'!$A$18:$L$18, 0),FALSE), 'E2 Allocators'!$B$15:$W$361, MATCH('O5 Details by Class &amp; Accounts'!S$18, 'E2 Allocators'!$B$15:$W$15, 0),FALSE)*$F176), 0, VLOOKUP(VLOOKUP($A176, 'E4 TB Allocation Details'!$A$18:$L$214, MATCH("Demand ID", 'E4 TB Allocation Details'!$A$18:$L$18, 0),FALSE), 'E2 Allocators'!$B$15:$W$361, MATCH('O5 Details by Class &amp; Accounts'!S$18, 'E2 Allocators'!$B$15:$W$15, 0),FALSE)*$F176)</f>
        <v>0</v>
      </c>
      <c r="T176" s="1321">
        <f>IF(ISERROR(VLOOKUP(VLOOKUP($A176, 'E4 TB Allocation Details'!$A$18:$L$214, MATCH("Demand ID", 'E4 TB Allocation Details'!$A$18:$L$18, 0),FALSE), 'E2 Allocators'!$B$15:$W$361, MATCH('O5 Details by Class &amp; Accounts'!T$18, 'E2 Allocators'!$B$15:$W$15, 0),FALSE)*$F176), 0, VLOOKUP(VLOOKUP($A176, 'E4 TB Allocation Details'!$A$18:$L$214, MATCH("Demand ID", 'E4 TB Allocation Details'!$A$18:$L$18, 0),FALSE), 'E2 Allocators'!$B$15:$W$361, MATCH('O5 Details by Class &amp; Accounts'!T$18, 'E2 Allocators'!$B$15:$W$15, 0),FALSE)*$F176)</f>
        <v>0</v>
      </c>
      <c r="U176" s="1321">
        <f>IF(ISERROR(VLOOKUP(VLOOKUP($A176, 'E4 TB Allocation Details'!$A$18:$L$214, MATCH("Demand ID", 'E4 TB Allocation Details'!$A$18:$L$18, 0),FALSE), 'E2 Allocators'!$B$15:$W$361, MATCH('O5 Details by Class &amp; Accounts'!U$18, 'E2 Allocators'!$B$15:$W$15, 0),FALSE)*$F176), 0, VLOOKUP(VLOOKUP($A176, 'E4 TB Allocation Details'!$A$18:$L$214, MATCH("Demand ID", 'E4 TB Allocation Details'!$A$18:$L$18, 0),FALSE), 'E2 Allocators'!$B$15:$W$361, MATCH('O5 Details by Class &amp; Accounts'!U$18, 'E2 Allocators'!$B$15:$W$15, 0),FALSE)*$F176)</f>
        <v>0</v>
      </c>
      <c r="V176" s="1321">
        <f>IF(ISERROR(VLOOKUP(VLOOKUP($A176, 'E4 TB Allocation Details'!$A$18:$L$214, MATCH("Demand ID", 'E4 TB Allocation Details'!$A$18:$L$18, 0),FALSE), 'E2 Allocators'!$B$15:$W$361, MATCH('O5 Details by Class &amp; Accounts'!V$18, 'E2 Allocators'!$B$15:$W$15, 0),FALSE)*$F176), 0, VLOOKUP(VLOOKUP($A176, 'E4 TB Allocation Details'!$A$18:$L$214, MATCH("Demand ID", 'E4 TB Allocation Details'!$A$18:$L$18, 0),FALSE), 'E2 Allocators'!$B$15:$W$361, MATCH('O5 Details by Class &amp; Accounts'!V$18, 'E2 Allocators'!$B$15:$W$15, 0),FALSE)*$F176)</f>
        <v>0</v>
      </c>
      <c r="W176" s="1321">
        <f>IF(ISERROR(VLOOKUP(VLOOKUP($A176, 'E4 TB Allocation Details'!$A$18:$L$214, MATCH("Demand ID", 'E4 TB Allocation Details'!$A$18:$L$18, 0),FALSE), 'E2 Allocators'!$B$15:$W$361, MATCH('O5 Details by Class &amp; Accounts'!W$18, 'E2 Allocators'!$B$15:$W$15, 0),FALSE)*$F176), 0, VLOOKUP(VLOOKUP($A176, 'E4 TB Allocation Details'!$A$18:$L$214, MATCH("Demand ID", 'E4 TB Allocation Details'!$A$18:$L$18, 0),FALSE), 'E2 Allocators'!$B$15:$W$361, MATCH('O5 Details by Class &amp; Accounts'!W$18, 'E2 Allocators'!$B$15:$W$15, 0),FALSE)*$F176)</f>
        <v>0</v>
      </c>
      <c r="X176" s="1321">
        <f>IF(ISERROR(VLOOKUP(VLOOKUP($A176, 'E4 TB Allocation Details'!$A$18:$L$214, MATCH("Demand ID", 'E4 TB Allocation Details'!$A$18:$L$18, 0),FALSE), 'E2 Allocators'!$B$15:$W$361, MATCH('O5 Details by Class &amp; Accounts'!X$18, 'E2 Allocators'!$B$15:$W$15, 0),FALSE)*$F176), 0, VLOOKUP(VLOOKUP($A176, 'E4 TB Allocation Details'!$A$18:$L$214, MATCH("Demand ID", 'E4 TB Allocation Details'!$A$18:$L$18, 0),FALSE), 'E2 Allocators'!$B$15:$W$361, MATCH('O5 Details by Class &amp; Accounts'!X$18, 'E2 Allocators'!$B$15:$W$15, 0),FALSE)*$F176)</f>
        <v>0</v>
      </c>
      <c r="Y176" s="1321">
        <f>IF(ISERROR(VLOOKUP(VLOOKUP($A176, 'E4 TB Allocation Details'!$A$18:$L$214, MATCH("Demand ID", 'E4 TB Allocation Details'!$A$18:$L$18, 0),FALSE), 'E2 Allocators'!$B$15:$W$361, MATCH('O5 Details by Class &amp; Accounts'!Y$18, 'E2 Allocators'!$B$15:$W$15, 0),FALSE)*$F176), 0, VLOOKUP(VLOOKUP($A176, 'E4 TB Allocation Details'!$A$18:$L$214, MATCH("Demand ID", 'E4 TB Allocation Details'!$A$18:$L$18, 0),FALSE), 'E2 Allocators'!$B$15:$W$361, MATCH('O5 Details by Class &amp; Accounts'!Y$18, 'E2 Allocators'!$B$15:$W$15, 0),FALSE)*$F176)</f>
        <v>0</v>
      </c>
      <c r="Z176" s="1321">
        <f>IF(ISERROR(VLOOKUP(VLOOKUP($A176, 'E4 TB Allocation Details'!$A$18:$L$214, MATCH("Demand ID", 'E4 TB Allocation Details'!$A$18:$L$18, 0),FALSE), 'E2 Allocators'!$B$15:$W$361, MATCH('O5 Details by Class &amp; Accounts'!Z$18, 'E2 Allocators'!$B$15:$W$15, 0),FALSE)*$F176), 0, VLOOKUP(VLOOKUP($A176, 'E4 TB Allocation Details'!$A$18:$L$214, MATCH("Demand ID", 'E4 TB Allocation Details'!$A$18:$L$18, 0),FALSE), 'E2 Allocators'!$B$15:$W$361, MATCH('O5 Details by Class &amp; Accounts'!Z$18, 'E2 Allocators'!$B$15:$W$15, 0),FALSE)*$F176)</f>
        <v>0</v>
      </c>
      <c r="AA176" s="1321">
        <f>IF(ISERROR(VLOOKUP(VLOOKUP($A176, 'E4 TB Allocation Details'!$A$18:$L$214, MATCH("Demand ID", 'E4 TB Allocation Details'!$A$18:$L$18, 0),FALSE), 'E2 Allocators'!$B$15:$W$361, MATCH('O5 Details by Class &amp; Accounts'!AA$18, 'E2 Allocators'!$B$15:$W$15, 0),FALSE)*$F176), 0, VLOOKUP(VLOOKUP($A176, 'E4 TB Allocation Details'!$A$18:$L$214, MATCH("Demand ID", 'E4 TB Allocation Details'!$A$18:$L$18, 0),FALSE), 'E2 Allocators'!$B$15:$W$361, MATCH('O5 Details by Class &amp; Accounts'!AA$18, 'E2 Allocators'!$B$15:$W$15, 0),FALSE)*$F176)</f>
        <v>0</v>
      </c>
      <c r="AB176" s="1321">
        <f>IF(ISERROR(VLOOKUP(VLOOKUP($A176, 'E4 TB Allocation Details'!$A$18:$L$214, MATCH("Demand ID", 'E4 TB Allocation Details'!$A$18:$L$18, 0),FALSE), 'E2 Allocators'!$B$15:$W$361, MATCH('O5 Details by Class &amp; Accounts'!AB$18, 'E2 Allocators'!$B$15:$W$15, 0),FALSE)*$F176), 0, VLOOKUP(VLOOKUP($A176, 'E4 TB Allocation Details'!$A$18:$L$214, MATCH("Demand ID", 'E4 TB Allocation Details'!$A$18:$L$18, 0),FALSE), 'E2 Allocators'!$B$15:$W$361, MATCH('O5 Details by Class &amp; Accounts'!AB$18, 'E2 Allocators'!$B$15:$W$15, 0),FALSE)*$F176)</f>
        <v>0</v>
      </c>
      <c r="AC176" s="1321">
        <f t="shared" si="47"/>
        <v>0</v>
      </c>
      <c r="AD176" s="1321">
        <f>IF(ISERROR(VLOOKUP(VLOOKUP($A176, 'E4 TB Allocation Details'!$A$18:$L$214, MATCH("Customer ID", 'E4 TB Allocation Details'!$A$18:$L$18, 0),FALSE), 'E2 Allocators'!$B$15:$W$361, MATCH('O5 Details by Class &amp; Accounts'!AD$18, 'E2 Allocators'!$B$15:$W$15, 0),FALSE)*$G176), 0, VLOOKUP(VLOOKUP($A176, 'E4 TB Allocation Details'!$A$18:$L$214, MATCH("Customer ID", 'E4 TB Allocation Details'!$A$18:$L$18, 0),FALSE), 'E2 Allocators'!$B$15:$W$361, MATCH('O5 Details by Class &amp; Accounts'!AD$18, 'E2 Allocators'!$B$15:$W$15, 0),FALSE)*$G176)</f>
        <v>0</v>
      </c>
      <c r="AE176" s="1321">
        <f>IF(ISERROR(VLOOKUP(VLOOKUP($A176, 'E4 TB Allocation Details'!$A$18:$L$214, MATCH("Customer ID", 'E4 TB Allocation Details'!$A$18:$L$18, 0),FALSE), 'E2 Allocators'!$B$15:$W$361, MATCH('O5 Details by Class &amp; Accounts'!AE$18, 'E2 Allocators'!$B$15:$W$15, 0),FALSE)*$G176), 0, VLOOKUP(VLOOKUP($A176, 'E4 TB Allocation Details'!$A$18:$L$214, MATCH("Customer ID", 'E4 TB Allocation Details'!$A$18:$L$18, 0),FALSE), 'E2 Allocators'!$B$15:$W$361, MATCH('O5 Details by Class &amp; Accounts'!AE$18, 'E2 Allocators'!$B$15:$W$15, 0),FALSE)*$G176)</f>
        <v>0</v>
      </c>
      <c r="AF176" s="1321">
        <f>IF(ISERROR(VLOOKUP(VLOOKUP($A176, 'E4 TB Allocation Details'!$A$18:$L$214, MATCH("Customer ID", 'E4 TB Allocation Details'!$A$18:$L$18, 0),FALSE), 'E2 Allocators'!$B$15:$W$361, MATCH('O5 Details by Class &amp; Accounts'!AF$18, 'E2 Allocators'!$B$15:$W$15, 0),FALSE)*$G176), 0, VLOOKUP(VLOOKUP($A176, 'E4 TB Allocation Details'!$A$18:$L$214, MATCH("Customer ID", 'E4 TB Allocation Details'!$A$18:$L$18, 0),FALSE), 'E2 Allocators'!$B$15:$W$361, MATCH('O5 Details by Class &amp; Accounts'!AF$18, 'E2 Allocators'!$B$15:$W$15, 0),FALSE)*$G176)</f>
        <v>0</v>
      </c>
      <c r="AG176" s="1321">
        <f>IF(ISERROR(VLOOKUP(VLOOKUP($A176, 'E4 TB Allocation Details'!$A$18:$L$214, MATCH("Customer ID", 'E4 TB Allocation Details'!$A$18:$L$18, 0),FALSE), 'E2 Allocators'!$B$15:$W$361, MATCH('O5 Details by Class &amp; Accounts'!AG$18, 'E2 Allocators'!$B$15:$W$15, 0),FALSE)*$G176), 0, VLOOKUP(VLOOKUP($A176, 'E4 TB Allocation Details'!$A$18:$L$214, MATCH("Customer ID", 'E4 TB Allocation Details'!$A$18:$L$18, 0),FALSE), 'E2 Allocators'!$B$15:$W$361, MATCH('O5 Details by Class &amp; Accounts'!AG$18, 'E2 Allocators'!$B$15:$W$15, 0),FALSE)*$G176)</f>
        <v>0</v>
      </c>
      <c r="AH176" s="1321">
        <f>IF(ISERROR(VLOOKUP(VLOOKUP($A176, 'E4 TB Allocation Details'!$A$18:$L$214, MATCH("Customer ID", 'E4 TB Allocation Details'!$A$18:$L$18, 0),FALSE), 'E2 Allocators'!$B$15:$W$361, MATCH('O5 Details by Class &amp; Accounts'!AH$18, 'E2 Allocators'!$B$15:$W$15, 0),FALSE)*$G176), 0, VLOOKUP(VLOOKUP($A176, 'E4 TB Allocation Details'!$A$18:$L$214, MATCH("Customer ID", 'E4 TB Allocation Details'!$A$18:$L$18, 0),FALSE), 'E2 Allocators'!$B$15:$W$361, MATCH('O5 Details by Class &amp; Accounts'!AH$18, 'E2 Allocators'!$B$15:$W$15, 0),FALSE)*$G176)</f>
        <v>0</v>
      </c>
      <c r="AI176" s="1321">
        <f>IF(ISERROR(VLOOKUP(VLOOKUP($A176, 'E4 TB Allocation Details'!$A$18:$L$214, MATCH("Customer ID", 'E4 TB Allocation Details'!$A$18:$L$18, 0),FALSE), 'E2 Allocators'!$B$15:$W$361, MATCH('O5 Details by Class &amp; Accounts'!AI$18, 'E2 Allocators'!$B$15:$W$15, 0),FALSE)*$G176), 0, VLOOKUP(VLOOKUP($A176, 'E4 TB Allocation Details'!$A$18:$L$214, MATCH("Customer ID", 'E4 TB Allocation Details'!$A$18:$L$18, 0),FALSE), 'E2 Allocators'!$B$15:$W$361, MATCH('O5 Details by Class &amp; Accounts'!AI$18, 'E2 Allocators'!$B$15:$W$15, 0),FALSE)*$G176)</f>
        <v>0</v>
      </c>
      <c r="AJ176" s="1321">
        <f>IF(ISERROR(VLOOKUP(VLOOKUP($A176, 'E4 TB Allocation Details'!$A$18:$L$214, MATCH("Customer ID", 'E4 TB Allocation Details'!$A$18:$L$18, 0),FALSE), 'E2 Allocators'!$B$15:$W$361, MATCH('O5 Details by Class &amp; Accounts'!AJ$18, 'E2 Allocators'!$B$15:$W$15, 0),FALSE)*$G176), 0, VLOOKUP(VLOOKUP($A176, 'E4 TB Allocation Details'!$A$18:$L$214, MATCH("Customer ID", 'E4 TB Allocation Details'!$A$18:$L$18, 0),FALSE), 'E2 Allocators'!$B$15:$W$361, MATCH('O5 Details by Class &amp; Accounts'!AJ$18, 'E2 Allocators'!$B$15:$W$15, 0),FALSE)*$G176)</f>
        <v>0</v>
      </c>
      <c r="AK176" s="1321">
        <f>IF(ISERROR(VLOOKUP(VLOOKUP($A176, 'E4 TB Allocation Details'!$A$18:$L$214, MATCH("Customer ID", 'E4 TB Allocation Details'!$A$18:$L$18, 0),FALSE), 'E2 Allocators'!$B$15:$W$361, MATCH('O5 Details by Class &amp; Accounts'!AK$18, 'E2 Allocators'!$B$15:$W$15, 0),FALSE)*$G176), 0, VLOOKUP(VLOOKUP($A176, 'E4 TB Allocation Details'!$A$18:$L$214, MATCH("Customer ID", 'E4 TB Allocation Details'!$A$18:$L$18, 0),FALSE), 'E2 Allocators'!$B$15:$W$361, MATCH('O5 Details by Class &amp; Accounts'!AK$18, 'E2 Allocators'!$B$15:$W$15, 0),FALSE)*$G176)</f>
        <v>0</v>
      </c>
      <c r="AL176" s="1321">
        <f>IF(ISERROR(VLOOKUP(VLOOKUP($A176, 'E4 TB Allocation Details'!$A$18:$L$214, MATCH("Customer ID", 'E4 TB Allocation Details'!$A$18:$L$18, 0),FALSE), 'E2 Allocators'!$B$15:$W$361, MATCH('O5 Details by Class &amp; Accounts'!AL$18, 'E2 Allocators'!$B$15:$W$15, 0),FALSE)*$G176), 0, VLOOKUP(VLOOKUP($A176, 'E4 TB Allocation Details'!$A$18:$L$214, MATCH("Customer ID", 'E4 TB Allocation Details'!$A$18:$L$18, 0),FALSE), 'E2 Allocators'!$B$15:$W$361, MATCH('O5 Details by Class &amp; Accounts'!AL$18, 'E2 Allocators'!$B$15:$W$15, 0),FALSE)*$G176)</f>
        <v>0</v>
      </c>
      <c r="AM176" s="1321">
        <f>IF(ISERROR(VLOOKUP(VLOOKUP($A176, 'E4 TB Allocation Details'!$A$18:$L$214, MATCH("Customer ID", 'E4 TB Allocation Details'!$A$18:$L$18, 0),FALSE), 'E2 Allocators'!$B$15:$W$361, MATCH('O5 Details by Class &amp; Accounts'!AM$18, 'E2 Allocators'!$B$15:$W$15, 0),FALSE)*$G176), 0, VLOOKUP(VLOOKUP($A176, 'E4 TB Allocation Details'!$A$18:$L$214, MATCH("Customer ID", 'E4 TB Allocation Details'!$A$18:$L$18, 0),FALSE), 'E2 Allocators'!$B$15:$W$361, MATCH('O5 Details by Class &amp; Accounts'!AM$18, 'E2 Allocators'!$B$15:$W$15, 0),FALSE)*$G176)</f>
        <v>0</v>
      </c>
      <c r="AN176" s="1321">
        <f>IF(ISERROR(VLOOKUP(VLOOKUP($A176, 'E4 TB Allocation Details'!$A$18:$L$214, MATCH("Customer ID", 'E4 TB Allocation Details'!$A$18:$L$18, 0),FALSE), 'E2 Allocators'!$B$15:$W$361, MATCH('O5 Details by Class &amp; Accounts'!AN$18, 'E2 Allocators'!$B$15:$W$15, 0),FALSE)*$G176), 0, VLOOKUP(VLOOKUP($A176, 'E4 TB Allocation Details'!$A$18:$L$214, MATCH("Customer ID", 'E4 TB Allocation Details'!$A$18:$L$18, 0),FALSE), 'E2 Allocators'!$B$15:$W$361, MATCH('O5 Details by Class &amp; Accounts'!AN$18, 'E2 Allocators'!$B$15:$W$15, 0),FALSE)*$G176)</f>
        <v>0</v>
      </c>
      <c r="AO176" s="1321">
        <f>IF(ISERROR(VLOOKUP(VLOOKUP($A176, 'E4 TB Allocation Details'!$A$18:$L$214, MATCH("Customer ID", 'E4 TB Allocation Details'!$A$18:$L$18, 0),FALSE), 'E2 Allocators'!$B$15:$W$361, MATCH('O5 Details by Class &amp; Accounts'!AO$18, 'E2 Allocators'!$B$15:$W$15, 0),FALSE)*$G176), 0, VLOOKUP(VLOOKUP($A176, 'E4 TB Allocation Details'!$A$18:$L$214, MATCH("Customer ID", 'E4 TB Allocation Details'!$A$18:$L$18, 0),FALSE), 'E2 Allocators'!$B$15:$W$361, MATCH('O5 Details by Class &amp; Accounts'!AO$18, 'E2 Allocators'!$B$15:$W$15, 0),FALSE)*$G176)</f>
        <v>0</v>
      </c>
      <c r="AP176" s="1321">
        <f>IF(ISERROR(VLOOKUP(VLOOKUP($A176, 'E4 TB Allocation Details'!$A$18:$L$214, MATCH("Customer ID", 'E4 TB Allocation Details'!$A$18:$L$18, 0),FALSE), 'E2 Allocators'!$B$15:$W$361, MATCH('O5 Details by Class &amp; Accounts'!AP$18, 'E2 Allocators'!$B$15:$W$15, 0),FALSE)*$G176), 0, VLOOKUP(VLOOKUP($A176, 'E4 TB Allocation Details'!$A$18:$L$214, MATCH("Customer ID", 'E4 TB Allocation Details'!$A$18:$L$18, 0),FALSE), 'E2 Allocators'!$B$15:$W$361, MATCH('O5 Details by Class &amp; Accounts'!AP$18, 'E2 Allocators'!$B$15:$W$15, 0),FALSE)*$G176)</f>
        <v>0</v>
      </c>
      <c r="AQ176" s="1321">
        <f>IF(ISERROR(VLOOKUP(VLOOKUP($A176, 'E4 TB Allocation Details'!$A$18:$L$214, MATCH("Customer ID", 'E4 TB Allocation Details'!$A$18:$L$18, 0),FALSE), 'E2 Allocators'!$B$15:$W$361, MATCH('O5 Details by Class &amp; Accounts'!AQ$18, 'E2 Allocators'!$B$15:$W$15, 0),FALSE)*$G176), 0, VLOOKUP(VLOOKUP($A176, 'E4 TB Allocation Details'!$A$18:$L$214, MATCH("Customer ID", 'E4 TB Allocation Details'!$A$18:$L$18, 0),FALSE), 'E2 Allocators'!$B$15:$W$361, MATCH('O5 Details by Class &amp; Accounts'!AQ$18, 'E2 Allocators'!$B$15:$W$15, 0),FALSE)*$G176)</f>
        <v>0</v>
      </c>
      <c r="AR176" s="1321">
        <f>IF(ISERROR(VLOOKUP(VLOOKUP($A176, 'E4 TB Allocation Details'!$A$18:$L$214, MATCH("Customer ID", 'E4 TB Allocation Details'!$A$18:$L$18, 0),FALSE), 'E2 Allocators'!$B$15:$W$361, MATCH('O5 Details by Class &amp; Accounts'!AR$18, 'E2 Allocators'!$B$15:$W$15, 0),FALSE)*$G176), 0, VLOOKUP(VLOOKUP($A176, 'E4 TB Allocation Details'!$A$18:$L$214, MATCH("Customer ID", 'E4 TB Allocation Details'!$A$18:$L$18, 0),FALSE), 'E2 Allocators'!$B$15:$W$361, MATCH('O5 Details by Class &amp; Accounts'!AR$18, 'E2 Allocators'!$B$15:$W$15, 0),FALSE)*$G176)</f>
        <v>0</v>
      </c>
      <c r="AS176" s="1321">
        <f>IF(ISERROR(VLOOKUP(VLOOKUP($A176, 'E4 TB Allocation Details'!$A$18:$L$214, MATCH("Customer ID", 'E4 TB Allocation Details'!$A$18:$L$18, 0),FALSE), 'E2 Allocators'!$B$15:$W$361, MATCH('O5 Details by Class &amp; Accounts'!AS$18, 'E2 Allocators'!$B$15:$W$15, 0),FALSE)*$G176), 0, VLOOKUP(VLOOKUP($A176, 'E4 TB Allocation Details'!$A$18:$L$214, MATCH("Customer ID", 'E4 TB Allocation Details'!$A$18:$L$18, 0),FALSE), 'E2 Allocators'!$B$15:$W$361, MATCH('O5 Details by Class &amp; Accounts'!AS$18, 'E2 Allocators'!$B$15:$W$15, 0),FALSE)*$G176)</f>
        <v>0</v>
      </c>
      <c r="AT176" s="1321">
        <f>IF(ISERROR(VLOOKUP(VLOOKUP($A176, 'E4 TB Allocation Details'!$A$18:$L$214, MATCH("Customer ID", 'E4 TB Allocation Details'!$A$18:$L$18, 0),FALSE), 'E2 Allocators'!$B$15:$W$361, MATCH('O5 Details by Class &amp; Accounts'!AT$18, 'E2 Allocators'!$B$15:$W$15, 0),FALSE)*$G176), 0, VLOOKUP(VLOOKUP($A176, 'E4 TB Allocation Details'!$A$18:$L$214, MATCH("Customer ID", 'E4 TB Allocation Details'!$A$18:$L$18, 0),FALSE), 'E2 Allocators'!$B$15:$W$361, MATCH('O5 Details by Class &amp; Accounts'!AT$18, 'E2 Allocators'!$B$15:$W$15, 0),FALSE)*$G176)</f>
        <v>0</v>
      </c>
      <c r="AU176" s="1321">
        <f>IF(ISERROR(VLOOKUP(VLOOKUP($A176, 'E4 TB Allocation Details'!$A$18:$L$214, MATCH("Customer ID", 'E4 TB Allocation Details'!$A$18:$L$18, 0),FALSE), 'E2 Allocators'!$B$15:$W$361, MATCH('O5 Details by Class &amp; Accounts'!AU$18, 'E2 Allocators'!$B$15:$W$15, 0),FALSE)*$G176), 0, VLOOKUP(VLOOKUP($A176, 'E4 TB Allocation Details'!$A$18:$L$214, MATCH("Customer ID", 'E4 TB Allocation Details'!$A$18:$L$18, 0),FALSE), 'E2 Allocators'!$B$15:$W$361, MATCH('O5 Details by Class &amp; Accounts'!AU$18, 'E2 Allocators'!$B$15:$W$15, 0),FALSE)*$G176)</f>
        <v>0</v>
      </c>
      <c r="AV176" s="1321">
        <f>IF(ISERROR(VLOOKUP(VLOOKUP($A176, 'E4 TB Allocation Details'!$A$18:$L$214, MATCH("Customer ID", 'E4 TB Allocation Details'!$A$18:$L$18, 0),FALSE), 'E2 Allocators'!$B$15:$W$361, MATCH('O5 Details by Class &amp; Accounts'!AV$18, 'E2 Allocators'!$B$15:$W$15, 0),FALSE)*$G176), 0, VLOOKUP(VLOOKUP($A176, 'E4 TB Allocation Details'!$A$18:$L$214, MATCH("Customer ID", 'E4 TB Allocation Details'!$A$18:$L$18, 0),FALSE), 'E2 Allocators'!$B$15:$W$361, MATCH('O5 Details by Class &amp; Accounts'!AV$18, 'E2 Allocators'!$B$15:$W$15, 0),FALSE)*$G176)</f>
        <v>0</v>
      </c>
      <c r="AW176" s="1321">
        <f>IF(ISERROR(VLOOKUP(VLOOKUP($A176, 'E4 TB Allocation Details'!$A$18:$L$214, MATCH("Customer ID", 'E4 TB Allocation Details'!$A$18:$L$18, 0),FALSE), 'E2 Allocators'!$B$15:$W$361, MATCH('O5 Details by Class &amp; Accounts'!AW$18, 'E2 Allocators'!$B$15:$W$15, 0),FALSE)*$G176), 0, VLOOKUP(VLOOKUP($A176, 'E4 TB Allocation Details'!$A$18:$L$214, MATCH("Customer ID", 'E4 TB Allocation Details'!$A$18:$L$18, 0),FALSE), 'E2 Allocators'!$B$15:$W$361, MATCH('O5 Details by Class &amp; Accounts'!AW$18, 'E2 Allocators'!$B$15:$W$15, 0),FALSE)*$G176)</f>
        <v>0</v>
      </c>
      <c r="AX176" s="1321">
        <f t="shared" si="51"/>
        <v>0</v>
      </c>
      <c r="AY176" s="1321">
        <f>IF(ISERROR(VLOOKUP(VLOOKUP($A176, 'E4 TB Allocation Details'!$A$18:$L$214, MATCH("Misc ID", 'E4 TB Allocation Details'!$A$18:$L$18, 0),FALSE), 'E2 Allocators'!$B$15:$W$361, MATCH('O5 Details by Class &amp; Accounts'!AY$18, 'E2 Allocators'!$B$15:$W$15, 0),FALSE)*$E176), 0, VLOOKUP(VLOOKUP($A176, 'E4 TB Allocation Details'!$A$18:$L$214, MATCH("Misc ID", 'E4 TB Allocation Details'!$A$18:$L$18, 0),FALSE), 'E2 Allocators'!$B$15:$W$361, MATCH('O5 Details by Class &amp; Accounts'!AY$18, 'E2 Allocators'!$B$15:$W$15, 0),FALSE)*$E176)</f>
        <v>0</v>
      </c>
      <c r="AZ176" s="1321">
        <f>IF(ISERROR(VLOOKUP(VLOOKUP($A176, 'E4 TB Allocation Details'!$A$18:$L$214, MATCH("Misc ID", 'E4 TB Allocation Details'!$A$18:$L$18, 0),FALSE), 'E2 Allocators'!$B$15:$W$361, MATCH('O5 Details by Class &amp; Accounts'!AZ$18, 'E2 Allocators'!$B$15:$W$15, 0),FALSE)*$E176), 0, VLOOKUP(VLOOKUP($A176, 'E4 TB Allocation Details'!$A$18:$L$214, MATCH("Misc ID", 'E4 TB Allocation Details'!$A$18:$L$18, 0),FALSE), 'E2 Allocators'!$B$15:$W$361, MATCH('O5 Details by Class &amp; Accounts'!AZ$18, 'E2 Allocators'!$B$15:$W$15, 0),FALSE)*$E176)</f>
        <v>0</v>
      </c>
      <c r="BA176" s="1321">
        <f>IF(ISERROR(VLOOKUP(VLOOKUP($A176, 'E4 TB Allocation Details'!$A$18:$L$214, MATCH("Misc ID", 'E4 TB Allocation Details'!$A$18:$L$18, 0),FALSE), 'E2 Allocators'!$B$15:$W$361, MATCH('O5 Details by Class &amp; Accounts'!BA$18, 'E2 Allocators'!$B$15:$W$15, 0),FALSE)*$E176), 0, VLOOKUP(VLOOKUP($A176, 'E4 TB Allocation Details'!$A$18:$L$214, MATCH("Misc ID", 'E4 TB Allocation Details'!$A$18:$L$18, 0),FALSE), 'E2 Allocators'!$B$15:$W$361, MATCH('O5 Details by Class &amp; Accounts'!BA$18, 'E2 Allocators'!$B$15:$W$15, 0),FALSE)*$E176)</f>
        <v>0</v>
      </c>
      <c r="BB176" s="1321">
        <f>IF(ISERROR(VLOOKUP(VLOOKUP($A176, 'E4 TB Allocation Details'!$A$18:$L$214, MATCH("Misc ID", 'E4 TB Allocation Details'!$A$18:$L$18, 0),FALSE), 'E2 Allocators'!$B$15:$W$361, MATCH('O5 Details by Class &amp; Accounts'!BB$18, 'E2 Allocators'!$B$15:$W$15, 0),FALSE)*$E176), 0, VLOOKUP(VLOOKUP($A176, 'E4 TB Allocation Details'!$A$18:$L$214, MATCH("Misc ID", 'E4 TB Allocation Details'!$A$18:$L$18, 0),FALSE), 'E2 Allocators'!$B$15:$W$361, MATCH('O5 Details by Class &amp; Accounts'!BB$18, 'E2 Allocators'!$B$15:$W$15, 0),FALSE)*$E176)</f>
        <v>0</v>
      </c>
      <c r="BC176" s="1321">
        <f>IF(ISERROR(VLOOKUP(VLOOKUP($A176, 'E4 TB Allocation Details'!$A$18:$L$214, MATCH("Misc ID", 'E4 TB Allocation Details'!$A$18:$L$18, 0),FALSE), 'E2 Allocators'!$B$15:$W$361, MATCH('O5 Details by Class &amp; Accounts'!BC$18, 'E2 Allocators'!$B$15:$W$15, 0),FALSE)*$E176), 0, VLOOKUP(VLOOKUP($A176, 'E4 TB Allocation Details'!$A$18:$L$214, MATCH("Misc ID", 'E4 TB Allocation Details'!$A$18:$L$18, 0),FALSE), 'E2 Allocators'!$B$15:$W$361, MATCH('O5 Details by Class &amp; Accounts'!BC$18, 'E2 Allocators'!$B$15:$W$15, 0),FALSE)*$E176)</f>
        <v>0</v>
      </c>
      <c r="BD176" s="1321">
        <f>IF(ISERROR(VLOOKUP(VLOOKUP($A176, 'E4 TB Allocation Details'!$A$18:$L$214, MATCH("Misc ID", 'E4 TB Allocation Details'!$A$18:$L$18, 0),FALSE), 'E2 Allocators'!$B$15:$W$361, MATCH('O5 Details by Class &amp; Accounts'!BD$18, 'E2 Allocators'!$B$15:$W$15, 0),FALSE)*$E176), 0, VLOOKUP(VLOOKUP($A176, 'E4 TB Allocation Details'!$A$18:$L$214, MATCH("Misc ID", 'E4 TB Allocation Details'!$A$18:$L$18, 0),FALSE), 'E2 Allocators'!$B$15:$W$361, MATCH('O5 Details by Class &amp; Accounts'!BD$18, 'E2 Allocators'!$B$15:$W$15, 0),FALSE)*$E176)</f>
        <v>0</v>
      </c>
      <c r="BE176" s="1321">
        <f>IF(ISERROR(VLOOKUP(VLOOKUP($A176, 'E4 TB Allocation Details'!$A$18:$L$214, MATCH("Misc ID", 'E4 TB Allocation Details'!$A$18:$L$18, 0),FALSE), 'E2 Allocators'!$B$15:$W$361, MATCH('O5 Details by Class &amp; Accounts'!BE$18, 'E2 Allocators'!$B$15:$W$15, 0),FALSE)*$E176), 0, VLOOKUP(VLOOKUP($A176, 'E4 TB Allocation Details'!$A$18:$L$214, MATCH("Misc ID", 'E4 TB Allocation Details'!$A$18:$L$18, 0),FALSE), 'E2 Allocators'!$B$15:$W$361, MATCH('O5 Details by Class &amp; Accounts'!BE$18, 'E2 Allocators'!$B$15:$W$15, 0),FALSE)*$E176)</f>
        <v>0</v>
      </c>
      <c r="BF176" s="1321">
        <f>IF(ISERROR(VLOOKUP(VLOOKUP($A176, 'E4 TB Allocation Details'!$A$18:$L$214, MATCH("Misc ID", 'E4 TB Allocation Details'!$A$18:$L$18, 0),FALSE), 'E2 Allocators'!$B$15:$W$361, MATCH('O5 Details by Class &amp; Accounts'!BF$18, 'E2 Allocators'!$B$15:$W$15, 0),FALSE)*$E176), 0, VLOOKUP(VLOOKUP($A176, 'E4 TB Allocation Details'!$A$18:$L$214, MATCH("Misc ID", 'E4 TB Allocation Details'!$A$18:$L$18, 0),FALSE), 'E2 Allocators'!$B$15:$W$361, MATCH('O5 Details by Class &amp; Accounts'!BF$18, 'E2 Allocators'!$B$15:$W$15, 0),FALSE)*$E176)</f>
        <v>0</v>
      </c>
      <c r="BG176" s="1321">
        <f>IF(ISERROR(VLOOKUP(VLOOKUP($A176, 'E4 TB Allocation Details'!$A$18:$L$214, MATCH("Misc ID", 'E4 TB Allocation Details'!$A$18:$L$18, 0),FALSE), 'E2 Allocators'!$B$15:$W$361, MATCH('O5 Details by Class &amp; Accounts'!BG$18, 'E2 Allocators'!$B$15:$W$15, 0),FALSE)*$E176), 0, VLOOKUP(VLOOKUP($A176, 'E4 TB Allocation Details'!$A$18:$L$214, MATCH("Misc ID", 'E4 TB Allocation Details'!$A$18:$L$18, 0),FALSE), 'E2 Allocators'!$B$15:$W$361, MATCH('O5 Details by Class &amp; Accounts'!BG$18, 'E2 Allocators'!$B$15:$W$15, 0),FALSE)*$E176)</f>
        <v>0</v>
      </c>
      <c r="BH176" s="1321">
        <f>IF(ISERROR(VLOOKUP(VLOOKUP($A176, 'E4 TB Allocation Details'!$A$18:$L$214, MATCH("Misc ID", 'E4 TB Allocation Details'!$A$18:$L$18, 0),FALSE), 'E2 Allocators'!$B$15:$W$361, MATCH('O5 Details by Class &amp; Accounts'!BH$18, 'E2 Allocators'!$B$15:$W$15, 0),FALSE)*$E176), 0, VLOOKUP(VLOOKUP($A176, 'E4 TB Allocation Details'!$A$18:$L$214, MATCH("Misc ID", 'E4 TB Allocation Details'!$A$18:$L$18, 0),FALSE), 'E2 Allocators'!$B$15:$W$361, MATCH('O5 Details by Class &amp; Accounts'!BH$18, 'E2 Allocators'!$B$15:$W$15, 0),FALSE)*$E176)</f>
        <v>0</v>
      </c>
      <c r="BI176" s="1321">
        <f>IF(ISERROR(VLOOKUP(VLOOKUP($A176, 'E4 TB Allocation Details'!$A$18:$L$214, MATCH("Misc ID", 'E4 TB Allocation Details'!$A$18:$L$18, 0),FALSE), 'E2 Allocators'!$B$15:$W$361, MATCH('O5 Details by Class &amp; Accounts'!BI$18, 'E2 Allocators'!$B$15:$W$15, 0),FALSE)*$E176), 0, VLOOKUP(VLOOKUP($A176, 'E4 TB Allocation Details'!$A$18:$L$214, MATCH("Misc ID", 'E4 TB Allocation Details'!$A$18:$L$18, 0),FALSE), 'E2 Allocators'!$B$15:$W$361, MATCH('O5 Details by Class &amp; Accounts'!BI$18, 'E2 Allocators'!$B$15:$W$15, 0),FALSE)*$E176)</f>
        <v>0</v>
      </c>
      <c r="BJ176" s="1321">
        <f>IF(ISERROR(VLOOKUP(VLOOKUP($A176, 'E4 TB Allocation Details'!$A$18:$L$214, MATCH("Misc ID", 'E4 TB Allocation Details'!$A$18:$L$18, 0),FALSE), 'E2 Allocators'!$B$15:$W$361, MATCH('O5 Details by Class &amp; Accounts'!BJ$18, 'E2 Allocators'!$B$15:$W$15, 0),FALSE)*$E176), 0, VLOOKUP(VLOOKUP($A176, 'E4 TB Allocation Details'!$A$18:$L$214, MATCH("Misc ID", 'E4 TB Allocation Details'!$A$18:$L$18, 0),FALSE), 'E2 Allocators'!$B$15:$W$361, MATCH('O5 Details by Class &amp; Accounts'!BJ$18, 'E2 Allocators'!$B$15:$W$15, 0),FALSE)*$E176)</f>
        <v>0</v>
      </c>
      <c r="BK176" s="1321">
        <f>IF(ISERROR(VLOOKUP(VLOOKUP($A176, 'E4 TB Allocation Details'!$A$18:$L$214, MATCH("Misc ID", 'E4 TB Allocation Details'!$A$18:$L$18, 0),FALSE), 'E2 Allocators'!$B$15:$W$361, MATCH('O5 Details by Class &amp; Accounts'!BK$18, 'E2 Allocators'!$B$15:$W$15, 0),FALSE)*$E176), 0, VLOOKUP(VLOOKUP($A176, 'E4 TB Allocation Details'!$A$18:$L$214, MATCH("Misc ID", 'E4 TB Allocation Details'!$A$18:$L$18, 0),FALSE), 'E2 Allocators'!$B$15:$W$361, MATCH('O5 Details by Class &amp; Accounts'!BK$18, 'E2 Allocators'!$B$15:$W$15, 0),FALSE)*$E176)</f>
        <v>0</v>
      </c>
      <c r="BL176" s="1321">
        <f>IF(ISERROR(VLOOKUP(VLOOKUP($A176, 'E4 TB Allocation Details'!$A$18:$L$214, MATCH("Misc ID", 'E4 TB Allocation Details'!$A$18:$L$18, 0),FALSE), 'E2 Allocators'!$B$15:$W$361, MATCH('O5 Details by Class &amp; Accounts'!BL$18, 'E2 Allocators'!$B$15:$W$15, 0),FALSE)*$E176), 0, VLOOKUP(VLOOKUP($A176, 'E4 TB Allocation Details'!$A$18:$L$214, MATCH("Misc ID", 'E4 TB Allocation Details'!$A$18:$L$18, 0),FALSE), 'E2 Allocators'!$B$15:$W$361, MATCH('O5 Details by Class &amp; Accounts'!BL$18, 'E2 Allocators'!$B$15:$W$15, 0),FALSE)*$E176)</f>
        <v>0</v>
      </c>
      <c r="BM176" s="1321">
        <f>IF(ISERROR(VLOOKUP(VLOOKUP($A176, 'E4 TB Allocation Details'!$A$18:$L$214, MATCH("Misc ID", 'E4 TB Allocation Details'!$A$18:$L$18, 0),FALSE), 'E2 Allocators'!$B$15:$W$361, MATCH('O5 Details by Class &amp; Accounts'!BM$18, 'E2 Allocators'!$B$15:$W$15, 0),FALSE)*$E176), 0, VLOOKUP(VLOOKUP($A176, 'E4 TB Allocation Details'!$A$18:$L$214, MATCH("Misc ID", 'E4 TB Allocation Details'!$A$18:$L$18, 0),FALSE), 'E2 Allocators'!$B$15:$W$361, MATCH('O5 Details by Class &amp; Accounts'!BM$18, 'E2 Allocators'!$B$15:$W$15, 0),FALSE)*$E176)</f>
        <v>0</v>
      </c>
      <c r="BN176" s="1321">
        <f>IF(ISERROR(VLOOKUP(VLOOKUP($A176, 'E4 TB Allocation Details'!$A$18:$L$214, MATCH("Misc ID", 'E4 TB Allocation Details'!$A$18:$L$18, 0),FALSE), 'E2 Allocators'!$B$15:$W$361, MATCH('O5 Details by Class &amp; Accounts'!BN$18, 'E2 Allocators'!$B$15:$W$15, 0),FALSE)*$E176), 0, VLOOKUP(VLOOKUP($A176, 'E4 TB Allocation Details'!$A$18:$L$214, MATCH("Misc ID", 'E4 TB Allocation Details'!$A$18:$L$18, 0),FALSE), 'E2 Allocators'!$B$15:$W$361, MATCH('O5 Details by Class &amp; Accounts'!BN$18, 'E2 Allocators'!$B$15:$W$15, 0),FALSE)*$E176)</f>
        <v>0</v>
      </c>
      <c r="BO176" s="1321">
        <f>IF(ISERROR(VLOOKUP(VLOOKUP($A176, 'E4 TB Allocation Details'!$A$18:$L$214, MATCH("Misc ID", 'E4 TB Allocation Details'!$A$18:$L$18, 0),FALSE), 'E2 Allocators'!$B$15:$W$361, MATCH('O5 Details by Class &amp; Accounts'!BO$18, 'E2 Allocators'!$B$15:$W$15, 0),FALSE)*$E176), 0, VLOOKUP(VLOOKUP($A176, 'E4 TB Allocation Details'!$A$18:$L$214, MATCH("Misc ID", 'E4 TB Allocation Details'!$A$18:$L$18, 0),FALSE), 'E2 Allocators'!$B$15:$W$361, MATCH('O5 Details by Class &amp; Accounts'!BO$18, 'E2 Allocators'!$B$15:$W$15, 0),FALSE)*$E176)</f>
        <v>0</v>
      </c>
      <c r="BP176" s="1321">
        <f>IF(ISERROR(VLOOKUP(VLOOKUP($A176, 'E4 TB Allocation Details'!$A$18:$L$214, MATCH("Misc ID", 'E4 TB Allocation Details'!$A$18:$L$18, 0),FALSE), 'E2 Allocators'!$B$15:$W$361, MATCH('O5 Details by Class &amp; Accounts'!BP$18, 'E2 Allocators'!$B$15:$W$15, 0),FALSE)*$E176), 0, VLOOKUP(VLOOKUP($A176, 'E4 TB Allocation Details'!$A$18:$L$214, MATCH("Misc ID", 'E4 TB Allocation Details'!$A$18:$L$18, 0),FALSE), 'E2 Allocators'!$B$15:$W$361, MATCH('O5 Details by Class &amp; Accounts'!BP$18, 'E2 Allocators'!$B$15:$W$15, 0),FALSE)*$E176)</f>
        <v>0</v>
      </c>
      <c r="BQ176" s="1321">
        <f>IF(ISERROR(VLOOKUP(VLOOKUP($A176, 'E4 TB Allocation Details'!$A$18:$L$214, MATCH("Misc ID", 'E4 TB Allocation Details'!$A$18:$L$18, 0),FALSE), 'E2 Allocators'!$B$15:$W$361, MATCH('O5 Details by Class &amp; Accounts'!BQ$18, 'E2 Allocators'!$B$15:$W$15, 0),FALSE)*$E176), 0, VLOOKUP(VLOOKUP($A176, 'E4 TB Allocation Details'!$A$18:$L$214, MATCH("Misc ID", 'E4 TB Allocation Details'!$A$18:$L$18, 0),FALSE), 'E2 Allocators'!$B$15:$W$361, MATCH('O5 Details by Class &amp; Accounts'!BQ$18, 'E2 Allocators'!$B$15:$W$15, 0),FALSE)*$E176)</f>
        <v>0</v>
      </c>
      <c r="BR176" s="1321">
        <f>IF(ISERROR(VLOOKUP(VLOOKUP($A176, 'E4 TB Allocation Details'!$A$18:$L$214, MATCH("Misc ID", 'E4 TB Allocation Details'!$A$18:$L$18, 0),FALSE), 'E2 Allocators'!$B$15:$W$361, MATCH('O5 Details by Class &amp; Accounts'!BR$18, 'E2 Allocators'!$B$15:$W$15, 0),FALSE)*$E176), 0, VLOOKUP(VLOOKUP($A176, 'E4 TB Allocation Details'!$A$18:$L$214, MATCH("Misc ID", 'E4 TB Allocation Details'!$A$18:$L$18, 0),FALSE), 'E2 Allocators'!$B$15:$W$361, MATCH('O5 Details by Class &amp; Accounts'!BR$18, 'E2 Allocators'!$B$15:$W$15, 0),FALSE)*$E176)</f>
        <v>0</v>
      </c>
      <c r="BS176" s="1321">
        <f t="shared" si="48"/>
        <v>0</v>
      </c>
      <c r="BT176" s="1321">
        <f>IF(ISERROR(VLOOKUP(VLOOKUP($A176, 'E4 TB Allocation Details'!$A$18:$L$214, MATCH("A &amp; G ID", 'E4 TB Allocation Details'!$A$18:$L$18, 0),FALSE), 'E2 Allocators'!$B$15:$W$361, MATCH('O5 Details by Class &amp; Accounts'!BT$18, 'E2 Allocators'!$B$15:$W$15, 0),FALSE)*$E176), 0, VLOOKUP(VLOOKUP($A176, 'E4 TB Allocation Details'!$A$18:$L$214, MATCH("A &amp; G ID", 'E4 TB Allocation Details'!$A$18:$L$18, 0),FALSE), 'E2 Allocators'!$B$15:$W$361, MATCH('O5 Details by Class &amp; Accounts'!BT$18, 'E2 Allocators'!$B$15:$W$15, 0),FALSE)*$E176)</f>
        <v>5541.9729282272574</v>
      </c>
      <c r="BU176" s="1321">
        <f>IF(ISERROR(VLOOKUP(VLOOKUP($A176, 'E4 TB Allocation Details'!$A$18:$L$214, MATCH("A &amp; G ID", 'E4 TB Allocation Details'!$A$18:$L$18, 0),FALSE), 'E2 Allocators'!$B$15:$W$361, MATCH('O5 Details by Class &amp; Accounts'!BU$18, 'E2 Allocators'!$B$15:$W$15, 0),FALSE)*$E176), 0, VLOOKUP(VLOOKUP($A176, 'E4 TB Allocation Details'!$A$18:$L$214, MATCH("A &amp; G ID", 'E4 TB Allocation Details'!$A$18:$L$18, 0),FALSE), 'E2 Allocators'!$B$15:$W$361, MATCH('O5 Details by Class &amp; Accounts'!BU$18, 'E2 Allocators'!$B$15:$W$15, 0),FALSE)*$E176)</f>
        <v>1466.0263429442912</v>
      </c>
      <c r="BV176" s="1321">
        <f>IF(ISERROR(VLOOKUP(VLOOKUP($A176, 'E4 TB Allocation Details'!$A$18:$L$214, MATCH("A &amp; G ID", 'E4 TB Allocation Details'!$A$18:$L$18, 0),FALSE), 'E2 Allocators'!$B$15:$W$361, MATCH('O5 Details by Class &amp; Accounts'!BV$18, 'E2 Allocators'!$B$15:$W$15, 0),FALSE)*$E176), 0, VLOOKUP(VLOOKUP($A176, 'E4 TB Allocation Details'!$A$18:$L$214, MATCH("A &amp; G ID", 'E4 TB Allocation Details'!$A$18:$L$18, 0),FALSE), 'E2 Allocators'!$B$15:$W$361, MATCH('O5 Details by Class &amp; Accounts'!BV$18, 'E2 Allocators'!$B$15:$W$15, 0),FALSE)*$E176)</f>
        <v>877.17477774774648</v>
      </c>
      <c r="BW176" s="1321">
        <f>IF(ISERROR(VLOOKUP(VLOOKUP($A176, 'E4 TB Allocation Details'!$A$18:$L$214, MATCH("A &amp; G ID", 'E4 TB Allocation Details'!$A$18:$L$18, 0),FALSE), 'E2 Allocators'!$B$15:$W$361, MATCH('O5 Details by Class &amp; Accounts'!BW$18, 'E2 Allocators'!$B$15:$W$15, 0),FALSE)*$E176), 0, VLOOKUP(VLOOKUP($A176, 'E4 TB Allocation Details'!$A$18:$L$214, MATCH("A &amp; G ID", 'E4 TB Allocation Details'!$A$18:$L$18, 0),FALSE), 'E2 Allocators'!$B$15:$W$361, MATCH('O5 Details by Class &amp; Accounts'!BW$18, 'E2 Allocators'!$B$15:$W$15, 0),FALSE)*$E176)</f>
        <v>0</v>
      </c>
      <c r="BX176" s="1321">
        <f>IF(ISERROR(VLOOKUP(VLOOKUP($A176, 'E4 TB Allocation Details'!$A$18:$L$214, MATCH("A &amp; G ID", 'E4 TB Allocation Details'!$A$18:$L$18, 0),FALSE), 'E2 Allocators'!$B$15:$W$361, MATCH('O5 Details by Class &amp; Accounts'!BX$18, 'E2 Allocators'!$B$15:$W$15, 0),FALSE)*$E176), 0, VLOOKUP(VLOOKUP($A176, 'E4 TB Allocation Details'!$A$18:$L$214, MATCH("A &amp; G ID", 'E4 TB Allocation Details'!$A$18:$L$18, 0),FALSE), 'E2 Allocators'!$B$15:$W$361, MATCH('O5 Details by Class &amp; Accounts'!BX$18, 'E2 Allocators'!$B$15:$W$15, 0),FALSE)*$E176)</f>
        <v>0</v>
      </c>
      <c r="BY176" s="1321">
        <f>IF(ISERROR(VLOOKUP(VLOOKUP($A176, 'E4 TB Allocation Details'!$A$18:$L$214, MATCH("A &amp; G ID", 'E4 TB Allocation Details'!$A$18:$L$18, 0),FALSE), 'E2 Allocators'!$B$15:$W$361, MATCH('O5 Details by Class &amp; Accounts'!BY$18, 'E2 Allocators'!$B$15:$W$15, 0),FALSE)*$E176), 0, VLOOKUP(VLOOKUP($A176, 'E4 TB Allocation Details'!$A$18:$L$214, MATCH("A &amp; G ID", 'E4 TB Allocation Details'!$A$18:$L$18, 0),FALSE), 'E2 Allocators'!$B$15:$W$361, MATCH('O5 Details by Class &amp; Accounts'!BY$18, 'E2 Allocators'!$B$15:$W$15, 0),FALSE)*$E176)</f>
        <v>0</v>
      </c>
      <c r="BZ176" s="1321">
        <f>IF(ISERROR(VLOOKUP(VLOOKUP($A176, 'E4 TB Allocation Details'!$A$18:$L$214, MATCH("A &amp; G ID", 'E4 TB Allocation Details'!$A$18:$L$18, 0),FALSE), 'E2 Allocators'!$B$15:$W$361, MATCH('O5 Details by Class &amp; Accounts'!BZ$18, 'E2 Allocators'!$B$15:$W$15, 0),FALSE)*$E176), 0, VLOOKUP(VLOOKUP($A176, 'E4 TB Allocation Details'!$A$18:$L$214, MATCH("A &amp; G ID", 'E4 TB Allocation Details'!$A$18:$L$18, 0),FALSE), 'E2 Allocators'!$B$15:$W$361, MATCH('O5 Details by Class &amp; Accounts'!BZ$18, 'E2 Allocators'!$B$15:$W$15, 0),FALSE)*$E176)</f>
        <v>103.34100382761576</v>
      </c>
      <c r="CA176" s="1321">
        <f>IF(ISERROR(VLOOKUP(VLOOKUP($A176, 'E4 TB Allocation Details'!$A$18:$L$214, MATCH("A &amp; G ID", 'E4 TB Allocation Details'!$A$18:$L$18, 0),FALSE), 'E2 Allocators'!$B$15:$W$361, MATCH('O5 Details by Class &amp; Accounts'!CA$18, 'E2 Allocators'!$B$15:$W$15, 0),FALSE)*$E176), 0, VLOOKUP(VLOOKUP($A176, 'E4 TB Allocation Details'!$A$18:$L$214, MATCH("A &amp; G ID", 'E4 TB Allocation Details'!$A$18:$L$18, 0),FALSE), 'E2 Allocators'!$B$15:$W$361, MATCH('O5 Details by Class &amp; Accounts'!CA$18, 'E2 Allocators'!$B$15:$W$15, 0),FALSE)*$E176)</f>
        <v>0</v>
      </c>
      <c r="CB176" s="1321">
        <f>IF(ISERROR(VLOOKUP(VLOOKUP($A176, 'E4 TB Allocation Details'!$A$18:$L$214, MATCH("A &amp; G ID", 'E4 TB Allocation Details'!$A$18:$L$18, 0),FALSE), 'E2 Allocators'!$B$15:$W$361, MATCH('O5 Details by Class &amp; Accounts'!CB$18, 'E2 Allocators'!$B$15:$W$15, 0),FALSE)*$E176), 0, VLOOKUP(VLOOKUP($A176, 'E4 TB Allocation Details'!$A$18:$L$214, MATCH("A &amp; G ID", 'E4 TB Allocation Details'!$A$18:$L$18, 0),FALSE), 'E2 Allocators'!$B$15:$W$361, MATCH('O5 Details by Class &amp; Accounts'!CB$18, 'E2 Allocators'!$B$15:$W$15, 0),FALSE)*$E176)</f>
        <v>11.484947253090656</v>
      </c>
      <c r="CC176" s="1321">
        <f>IF(ISERROR(VLOOKUP(VLOOKUP($A176, 'E4 TB Allocation Details'!$A$18:$L$214, MATCH("A &amp; G ID", 'E4 TB Allocation Details'!$A$18:$L$18, 0),FALSE), 'E2 Allocators'!$B$15:$W$361, MATCH('O5 Details by Class &amp; Accounts'!CC$18, 'E2 Allocators'!$B$15:$W$15, 0),FALSE)*$E176), 0, VLOOKUP(VLOOKUP($A176, 'E4 TB Allocation Details'!$A$18:$L$214, MATCH("A &amp; G ID", 'E4 TB Allocation Details'!$A$18:$L$18, 0),FALSE), 'E2 Allocators'!$B$15:$W$361, MATCH('O5 Details by Class &amp; Accounts'!CC$18, 'E2 Allocators'!$B$15:$W$15, 0),FALSE)*$E176)</f>
        <v>0</v>
      </c>
      <c r="CD176" s="1321">
        <f>IF(ISERROR(VLOOKUP(VLOOKUP($A176, 'E4 TB Allocation Details'!$A$18:$L$214, MATCH("A &amp; G ID", 'E4 TB Allocation Details'!$A$18:$L$18, 0),FALSE), 'E2 Allocators'!$B$15:$W$361, MATCH('O5 Details by Class &amp; Accounts'!CD$18, 'E2 Allocators'!$B$15:$W$15, 0),FALSE)*$E176), 0, VLOOKUP(VLOOKUP($A176, 'E4 TB Allocation Details'!$A$18:$L$214, MATCH("A &amp; G ID", 'E4 TB Allocation Details'!$A$18:$L$18, 0),FALSE), 'E2 Allocators'!$B$15:$W$361, MATCH('O5 Details by Class &amp; Accounts'!CD$18, 'E2 Allocators'!$B$15:$W$15, 0),FALSE)*$E176)</f>
        <v>0</v>
      </c>
      <c r="CE176" s="1321">
        <f>IF(ISERROR(VLOOKUP(VLOOKUP($A176, 'E4 TB Allocation Details'!$A$18:$L$214, MATCH("A &amp; G ID", 'E4 TB Allocation Details'!$A$18:$L$18, 0),FALSE), 'E2 Allocators'!$B$15:$W$361, MATCH('O5 Details by Class &amp; Accounts'!CE$18, 'E2 Allocators'!$B$15:$W$15, 0),FALSE)*$E176), 0, VLOOKUP(VLOOKUP($A176, 'E4 TB Allocation Details'!$A$18:$L$214, MATCH("A &amp; G ID", 'E4 TB Allocation Details'!$A$18:$L$18, 0),FALSE), 'E2 Allocators'!$B$15:$W$361, MATCH('O5 Details by Class &amp; Accounts'!CE$18, 'E2 Allocators'!$B$15:$W$15, 0),FALSE)*$E176)</f>
        <v>0</v>
      </c>
      <c r="CF176" s="1321">
        <f>IF(ISERROR(VLOOKUP(VLOOKUP($A176, 'E4 TB Allocation Details'!$A$18:$L$214, MATCH("A &amp; G ID", 'E4 TB Allocation Details'!$A$18:$L$18, 0),FALSE), 'E2 Allocators'!$B$15:$W$361, MATCH('O5 Details by Class &amp; Accounts'!CF$18, 'E2 Allocators'!$B$15:$W$15, 0),FALSE)*$E176), 0, VLOOKUP(VLOOKUP($A176, 'E4 TB Allocation Details'!$A$18:$L$214, MATCH("A &amp; G ID", 'E4 TB Allocation Details'!$A$18:$L$18, 0),FALSE), 'E2 Allocators'!$B$15:$W$361, MATCH('O5 Details by Class &amp; Accounts'!CF$18, 'E2 Allocators'!$B$15:$W$15, 0),FALSE)*$E176)</f>
        <v>0</v>
      </c>
      <c r="CG176" s="1321">
        <f>IF(ISERROR(VLOOKUP(VLOOKUP($A176, 'E4 TB Allocation Details'!$A$18:$L$214, MATCH("A &amp; G ID", 'E4 TB Allocation Details'!$A$18:$L$18, 0),FALSE), 'E2 Allocators'!$B$15:$W$361, MATCH('O5 Details by Class &amp; Accounts'!CG$18, 'E2 Allocators'!$B$15:$W$15, 0),FALSE)*$E176), 0, VLOOKUP(VLOOKUP($A176, 'E4 TB Allocation Details'!$A$18:$L$214, MATCH("A &amp; G ID", 'E4 TB Allocation Details'!$A$18:$L$18, 0),FALSE), 'E2 Allocators'!$B$15:$W$361, MATCH('O5 Details by Class &amp; Accounts'!CG$18, 'E2 Allocators'!$B$15:$W$15, 0),FALSE)*$E176)</f>
        <v>0</v>
      </c>
      <c r="CH176" s="1321">
        <f>IF(ISERROR(VLOOKUP(VLOOKUP($A176, 'E4 TB Allocation Details'!$A$18:$L$214, MATCH("A &amp; G ID", 'E4 TB Allocation Details'!$A$18:$L$18, 0),FALSE), 'E2 Allocators'!$B$15:$W$361, MATCH('O5 Details by Class &amp; Accounts'!CH$18, 'E2 Allocators'!$B$15:$W$15, 0),FALSE)*$E176), 0, VLOOKUP(VLOOKUP($A176, 'E4 TB Allocation Details'!$A$18:$L$214, MATCH("A &amp; G ID", 'E4 TB Allocation Details'!$A$18:$L$18, 0),FALSE), 'E2 Allocators'!$B$15:$W$361, MATCH('O5 Details by Class &amp; Accounts'!CH$18, 'E2 Allocators'!$B$15:$W$15, 0),FALSE)*$E176)</f>
        <v>0</v>
      </c>
      <c r="CI176" s="1321">
        <f>IF(ISERROR(VLOOKUP(VLOOKUP($A176, 'E4 TB Allocation Details'!$A$18:$L$214, MATCH("A &amp; G ID", 'E4 TB Allocation Details'!$A$18:$L$18, 0),FALSE), 'E2 Allocators'!$B$15:$W$361, MATCH('O5 Details by Class &amp; Accounts'!CI$18, 'E2 Allocators'!$B$15:$W$15, 0),FALSE)*$E176), 0, VLOOKUP(VLOOKUP($A176, 'E4 TB Allocation Details'!$A$18:$L$214, MATCH("A &amp; G ID", 'E4 TB Allocation Details'!$A$18:$L$18, 0),FALSE), 'E2 Allocators'!$B$15:$W$361, MATCH('O5 Details by Class &amp; Accounts'!CI$18, 'E2 Allocators'!$B$15:$W$15, 0),FALSE)*$E176)</f>
        <v>0</v>
      </c>
      <c r="CJ176" s="1321">
        <f>IF(ISERROR(VLOOKUP(VLOOKUP($A176, 'E4 TB Allocation Details'!$A$18:$L$214, MATCH("A &amp; G ID", 'E4 TB Allocation Details'!$A$18:$L$18, 0),FALSE), 'E2 Allocators'!$B$15:$W$361, MATCH('O5 Details by Class &amp; Accounts'!CJ$18, 'E2 Allocators'!$B$15:$W$15, 0),FALSE)*$E176), 0, VLOOKUP(VLOOKUP($A176, 'E4 TB Allocation Details'!$A$18:$L$214, MATCH("A &amp; G ID", 'E4 TB Allocation Details'!$A$18:$L$18, 0),FALSE), 'E2 Allocators'!$B$15:$W$361, MATCH('O5 Details by Class &amp; Accounts'!CJ$18, 'E2 Allocators'!$B$15:$W$15, 0),FALSE)*$E176)</f>
        <v>0</v>
      </c>
      <c r="CK176" s="1321">
        <f>IF(ISERROR(VLOOKUP(VLOOKUP($A176, 'E4 TB Allocation Details'!$A$18:$L$214, MATCH("A &amp; G ID", 'E4 TB Allocation Details'!$A$18:$L$18, 0),FALSE), 'E2 Allocators'!$B$15:$W$361, MATCH('O5 Details by Class &amp; Accounts'!CK$18, 'E2 Allocators'!$B$15:$W$15, 0),FALSE)*$E176), 0, VLOOKUP(VLOOKUP($A176, 'E4 TB Allocation Details'!$A$18:$L$214, MATCH("A &amp; G ID", 'E4 TB Allocation Details'!$A$18:$L$18, 0),FALSE), 'E2 Allocators'!$B$15:$W$361, MATCH('O5 Details by Class &amp; Accounts'!CK$18, 'E2 Allocators'!$B$15:$W$15, 0),FALSE)*$E176)</f>
        <v>0</v>
      </c>
      <c r="CL176" s="1321">
        <f>IF(ISERROR(VLOOKUP(VLOOKUP($A176, 'E4 TB Allocation Details'!$A$18:$L$214, MATCH("A &amp; G ID", 'E4 TB Allocation Details'!$A$18:$L$18, 0),FALSE), 'E2 Allocators'!$B$15:$W$361, MATCH('O5 Details by Class &amp; Accounts'!CL$18, 'E2 Allocators'!$B$15:$W$15, 0),FALSE)*$E176), 0, VLOOKUP(VLOOKUP($A176, 'E4 TB Allocation Details'!$A$18:$L$214, MATCH("A &amp; G ID", 'E4 TB Allocation Details'!$A$18:$L$18, 0),FALSE), 'E2 Allocators'!$B$15:$W$361, MATCH('O5 Details by Class &amp; Accounts'!CL$18, 'E2 Allocators'!$B$15:$W$15, 0),FALSE)*$E176)</f>
        <v>0</v>
      </c>
      <c r="CM176" s="1321">
        <f>IF(ISERROR(VLOOKUP(VLOOKUP($A176, 'E4 TB Allocation Details'!$A$18:$L$214, MATCH("A &amp; G ID", 'E4 TB Allocation Details'!$A$18:$L$18, 0),FALSE), 'E2 Allocators'!$B$15:$W$361, MATCH('O5 Details by Class &amp; Accounts'!CM$18, 'E2 Allocators'!$B$15:$W$15, 0),FALSE)*$E176), 0, VLOOKUP(VLOOKUP($A176, 'E4 TB Allocation Details'!$A$18:$L$214, MATCH("A &amp; G ID", 'E4 TB Allocation Details'!$A$18:$L$18, 0),FALSE), 'E2 Allocators'!$B$15:$W$361, MATCH('O5 Details by Class &amp; Accounts'!CM$18, 'E2 Allocators'!$B$15:$W$15, 0),FALSE)*$E176)</f>
        <v>0</v>
      </c>
      <c r="CN176" s="1321">
        <f t="shared" si="49"/>
        <v>8000.0000000000018</v>
      </c>
      <c r="CO176" s="1650">
        <f t="shared" si="50"/>
        <v>0</v>
      </c>
      <c r="CQ176" s="1898" t="s">
        <v>1280</v>
      </c>
    </row>
    <row r="177" spans="1:95" s="64" customFormat="1" ht="12.75">
      <c r="A177" s="2156">
        <v>5420</v>
      </c>
      <c r="B177" s="2111" t="s">
        <v>37</v>
      </c>
      <c r="C177" s="1647">
        <f>IF(ISERROR(VLOOKUP($A177,'I3 TB Data'!$A$19:$H$484,MATCH('O5 Details by Class &amp; Accounts'!$C$18, 'I3 TB Data'!$A$19:$H$19,0),0)), 0, VLOOKUP($A177,'I3 TB Data'!$A$19:$H$484,MATCH('O5 Details by Class &amp; Accounts'!$C$18,'I3 TB Data'!$A$19:$H$19,0),0))</f>
        <v>2400</v>
      </c>
      <c r="D177" s="1648"/>
      <c r="E177" s="1647">
        <f t="shared" si="44"/>
        <v>2400</v>
      </c>
      <c r="F177" s="1649"/>
      <c r="G177" s="1649"/>
      <c r="H177" s="1321">
        <f t="shared" si="46"/>
        <v>0</v>
      </c>
      <c r="I177" s="1321">
        <f>IF(ISERROR(VLOOKUP(VLOOKUP($A177, 'E4 TB Allocation Details'!$A$18:$L$214, MATCH("Demand ID", 'E4 TB Allocation Details'!$A$18:$L$18, 0),FALSE), 'E2 Allocators'!$B$15:$W$361, MATCH('O5 Details by Class &amp; Accounts'!I$18, 'E2 Allocators'!$B$15:$W$15, 0),FALSE)*$F177), 0, VLOOKUP(VLOOKUP($A177, 'E4 TB Allocation Details'!$A$18:$L$214, MATCH("Demand ID", 'E4 TB Allocation Details'!$A$18:$L$18, 0),FALSE), 'E2 Allocators'!$B$15:$W$361, MATCH('O5 Details by Class &amp; Accounts'!I$18, 'E2 Allocators'!$B$15:$W$15, 0),FALSE)*$F177)</f>
        <v>0</v>
      </c>
      <c r="J177" s="1321">
        <f>IF(ISERROR(VLOOKUP(VLOOKUP($A177, 'E4 TB Allocation Details'!$A$18:$L$214, MATCH("Demand ID", 'E4 TB Allocation Details'!$A$18:$L$18, 0),FALSE), 'E2 Allocators'!$B$15:$W$361, MATCH('O5 Details by Class &amp; Accounts'!J$18, 'E2 Allocators'!$B$15:$W$15, 0),FALSE)*$F177), 0, VLOOKUP(VLOOKUP($A177, 'E4 TB Allocation Details'!$A$18:$L$214, MATCH("Demand ID", 'E4 TB Allocation Details'!$A$18:$L$18, 0),FALSE), 'E2 Allocators'!$B$15:$W$361, MATCH('O5 Details by Class &amp; Accounts'!J$18, 'E2 Allocators'!$B$15:$W$15, 0),FALSE)*$F177)</f>
        <v>0</v>
      </c>
      <c r="K177" s="1321">
        <f>IF(ISERROR(VLOOKUP(VLOOKUP($A177, 'E4 TB Allocation Details'!$A$18:$L$214, MATCH("Demand ID", 'E4 TB Allocation Details'!$A$18:$L$18, 0),FALSE), 'E2 Allocators'!$B$15:$W$361, MATCH('O5 Details by Class &amp; Accounts'!K$18, 'E2 Allocators'!$B$15:$W$15, 0),FALSE)*$F177), 0, VLOOKUP(VLOOKUP($A177, 'E4 TB Allocation Details'!$A$18:$L$214, MATCH("Demand ID", 'E4 TB Allocation Details'!$A$18:$L$18, 0),FALSE), 'E2 Allocators'!$B$15:$W$361, MATCH('O5 Details by Class &amp; Accounts'!K$18, 'E2 Allocators'!$B$15:$W$15, 0),FALSE)*$F177)</f>
        <v>0</v>
      </c>
      <c r="L177" s="1321">
        <f>IF(ISERROR(VLOOKUP(VLOOKUP($A177, 'E4 TB Allocation Details'!$A$18:$L$214, MATCH("Demand ID", 'E4 TB Allocation Details'!$A$18:$L$18, 0),FALSE), 'E2 Allocators'!$B$15:$W$361, MATCH('O5 Details by Class &amp; Accounts'!L$18, 'E2 Allocators'!$B$15:$W$15, 0),FALSE)*$F177), 0, VLOOKUP(VLOOKUP($A177, 'E4 TB Allocation Details'!$A$18:$L$214, MATCH("Demand ID", 'E4 TB Allocation Details'!$A$18:$L$18, 0),FALSE), 'E2 Allocators'!$B$15:$W$361, MATCH('O5 Details by Class &amp; Accounts'!L$18, 'E2 Allocators'!$B$15:$W$15, 0),FALSE)*$F177)</f>
        <v>0</v>
      </c>
      <c r="M177" s="1321">
        <f>IF(ISERROR(VLOOKUP(VLOOKUP($A177, 'E4 TB Allocation Details'!$A$18:$L$214, MATCH("Demand ID", 'E4 TB Allocation Details'!$A$18:$L$18, 0),FALSE), 'E2 Allocators'!$B$15:$W$361, MATCH('O5 Details by Class &amp; Accounts'!M$18, 'E2 Allocators'!$B$15:$W$15, 0),FALSE)*$F177), 0, VLOOKUP(VLOOKUP($A177, 'E4 TB Allocation Details'!$A$18:$L$214, MATCH("Demand ID", 'E4 TB Allocation Details'!$A$18:$L$18, 0),FALSE), 'E2 Allocators'!$B$15:$W$361, MATCH('O5 Details by Class &amp; Accounts'!M$18, 'E2 Allocators'!$B$15:$W$15, 0),FALSE)*$F177)</f>
        <v>0</v>
      </c>
      <c r="N177" s="1321">
        <f>IF(ISERROR(VLOOKUP(VLOOKUP($A177, 'E4 TB Allocation Details'!$A$18:$L$214, MATCH("Demand ID", 'E4 TB Allocation Details'!$A$18:$L$18, 0),FALSE), 'E2 Allocators'!$B$15:$W$361, MATCH('O5 Details by Class &amp; Accounts'!N$18, 'E2 Allocators'!$B$15:$W$15, 0),FALSE)*$F177), 0, VLOOKUP(VLOOKUP($A177, 'E4 TB Allocation Details'!$A$18:$L$214, MATCH("Demand ID", 'E4 TB Allocation Details'!$A$18:$L$18, 0),FALSE), 'E2 Allocators'!$B$15:$W$361, MATCH('O5 Details by Class &amp; Accounts'!N$18, 'E2 Allocators'!$B$15:$W$15, 0),FALSE)*$F177)</f>
        <v>0</v>
      </c>
      <c r="O177" s="1321">
        <f>IF(ISERROR(VLOOKUP(VLOOKUP($A177, 'E4 TB Allocation Details'!$A$18:$L$214, MATCH("Demand ID", 'E4 TB Allocation Details'!$A$18:$L$18, 0),FALSE), 'E2 Allocators'!$B$15:$W$361, MATCH('O5 Details by Class &amp; Accounts'!O$18, 'E2 Allocators'!$B$15:$W$15, 0),FALSE)*$F177), 0, VLOOKUP(VLOOKUP($A177, 'E4 TB Allocation Details'!$A$18:$L$214, MATCH("Demand ID", 'E4 TB Allocation Details'!$A$18:$L$18, 0),FALSE), 'E2 Allocators'!$B$15:$W$361, MATCH('O5 Details by Class &amp; Accounts'!O$18, 'E2 Allocators'!$B$15:$W$15, 0),FALSE)*$F177)</f>
        <v>0</v>
      </c>
      <c r="P177" s="1321">
        <f>IF(ISERROR(VLOOKUP(VLOOKUP($A177, 'E4 TB Allocation Details'!$A$18:$L$214, MATCH("Demand ID", 'E4 TB Allocation Details'!$A$18:$L$18, 0),FALSE), 'E2 Allocators'!$B$15:$W$361, MATCH('O5 Details by Class &amp; Accounts'!P$18, 'E2 Allocators'!$B$15:$W$15, 0),FALSE)*$F177), 0, VLOOKUP(VLOOKUP($A177, 'E4 TB Allocation Details'!$A$18:$L$214, MATCH("Demand ID", 'E4 TB Allocation Details'!$A$18:$L$18, 0),FALSE), 'E2 Allocators'!$B$15:$W$361, MATCH('O5 Details by Class &amp; Accounts'!P$18, 'E2 Allocators'!$B$15:$W$15, 0),FALSE)*$F177)</f>
        <v>0</v>
      </c>
      <c r="Q177" s="1321">
        <f>IF(ISERROR(VLOOKUP(VLOOKUP($A177, 'E4 TB Allocation Details'!$A$18:$L$214, MATCH("Demand ID", 'E4 TB Allocation Details'!$A$18:$L$18, 0),FALSE), 'E2 Allocators'!$B$15:$W$361, MATCH('O5 Details by Class &amp; Accounts'!Q$18, 'E2 Allocators'!$B$15:$W$15, 0),FALSE)*$F177), 0, VLOOKUP(VLOOKUP($A177, 'E4 TB Allocation Details'!$A$18:$L$214, MATCH("Demand ID", 'E4 TB Allocation Details'!$A$18:$L$18, 0),FALSE), 'E2 Allocators'!$B$15:$W$361, MATCH('O5 Details by Class &amp; Accounts'!Q$18, 'E2 Allocators'!$B$15:$W$15, 0),FALSE)*$F177)</f>
        <v>0</v>
      </c>
      <c r="R177" s="1321">
        <f>IF(ISERROR(VLOOKUP(VLOOKUP($A177, 'E4 TB Allocation Details'!$A$18:$L$214, MATCH("Demand ID", 'E4 TB Allocation Details'!$A$18:$L$18, 0),FALSE), 'E2 Allocators'!$B$15:$W$361, MATCH('O5 Details by Class &amp; Accounts'!R$18, 'E2 Allocators'!$B$15:$W$15, 0),FALSE)*$F177), 0, VLOOKUP(VLOOKUP($A177, 'E4 TB Allocation Details'!$A$18:$L$214, MATCH("Demand ID", 'E4 TB Allocation Details'!$A$18:$L$18, 0),FALSE), 'E2 Allocators'!$B$15:$W$361, MATCH('O5 Details by Class &amp; Accounts'!R$18, 'E2 Allocators'!$B$15:$W$15, 0),FALSE)*$F177)</f>
        <v>0</v>
      </c>
      <c r="S177" s="1321">
        <f>IF(ISERROR(VLOOKUP(VLOOKUP($A177, 'E4 TB Allocation Details'!$A$18:$L$214, MATCH("Demand ID", 'E4 TB Allocation Details'!$A$18:$L$18, 0),FALSE), 'E2 Allocators'!$B$15:$W$361, MATCH('O5 Details by Class &amp; Accounts'!S$18, 'E2 Allocators'!$B$15:$W$15, 0),FALSE)*$F177), 0, VLOOKUP(VLOOKUP($A177, 'E4 TB Allocation Details'!$A$18:$L$214, MATCH("Demand ID", 'E4 TB Allocation Details'!$A$18:$L$18, 0),FALSE), 'E2 Allocators'!$B$15:$W$361, MATCH('O5 Details by Class &amp; Accounts'!S$18, 'E2 Allocators'!$B$15:$W$15, 0),FALSE)*$F177)</f>
        <v>0</v>
      </c>
      <c r="T177" s="1321">
        <f>IF(ISERROR(VLOOKUP(VLOOKUP($A177, 'E4 TB Allocation Details'!$A$18:$L$214, MATCH("Demand ID", 'E4 TB Allocation Details'!$A$18:$L$18, 0),FALSE), 'E2 Allocators'!$B$15:$W$361, MATCH('O5 Details by Class &amp; Accounts'!T$18, 'E2 Allocators'!$B$15:$W$15, 0),FALSE)*$F177), 0, VLOOKUP(VLOOKUP($A177, 'E4 TB Allocation Details'!$A$18:$L$214, MATCH("Demand ID", 'E4 TB Allocation Details'!$A$18:$L$18, 0),FALSE), 'E2 Allocators'!$B$15:$W$361, MATCH('O5 Details by Class &amp; Accounts'!T$18, 'E2 Allocators'!$B$15:$W$15, 0),FALSE)*$F177)</f>
        <v>0</v>
      </c>
      <c r="U177" s="1321">
        <f>IF(ISERROR(VLOOKUP(VLOOKUP($A177, 'E4 TB Allocation Details'!$A$18:$L$214, MATCH("Demand ID", 'E4 TB Allocation Details'!$A$18:$L$18, 0),FALSE), 'E2 Allocators'!$B$15:$W$361, MATCH('O5 Details by Class &amp; Accounts'!U$18, 'E2 Allocators'!$B$15:$W$15, 0),FALSE)*$F177), 0, VLOOKUP(VLOOKUP($A177, 'E4 TB Allocation Details'!$A$18:$L$214, MATCH("Demand ID", 'E4 TB Allocation Details'!$A$18:$L$18, 0),FALSE), 'E2 Allocators'!$B$15:$W$361, MATCH('O5 Details by Class &amp; Accounts'!U$18, 'E2 Allocators'!$B$15:$W$15, 0),FALSE)*$F177)</f>
        <v>0</v>
      </c>
      <c r="V177" s="1321">
        <f>IF(ISERROR(VLOOKUP(VLOOKUP($A177, 'E4 TB Allocation Details'!$A$18:$L$214, MATCH("Demand ID", 'E4 TB Allocation Details'!$A$18:$L$18, 0),FALSE), 'E2 Allocators'!$B$15:$W$361, MATCH('O5 Details by Class &amp; Accounts'!V$18, 'E2 Allocators'!$B$15:$W$15, 0),FALSE)*$F177), 0, VLOOKUP(VLOOKUP($A177, 'E4 TB Allocation Details'!$A$18:$L$214, MATCH("Demand ID", 'E4 TB Allocation Details'!$A$18:$L$18, 0),FALSE), 'E2 Allocators'!$B$15:$W$361, MATCH('O5 Details by Class &amp; Accounts'!V$18, 'E2 Allocators'!$B$15:$W$15, 0),FALSE)*$F177)</f>
        <v>0</v>
      </c>
      <c r="W177" s="1321">
        <f>IF(ISERROR(VLOOKUP(VLOOKUP($A177, 'E4 TB Allocation Details'!$A$18:$L$214, MATCH("Demand ID", 'E4 TB Allocation Details'!$A$18:$L$18, 0),FALSE), 'E2 Allocators'!$B$15:$W$361, MATCH('O5 Details by Class &amp; Accounts'!W$18, 'E2 Allocators'!$B$15:$W$15, 0),FALSE)*$F177), 0, VLOOKUP(VLOOKUP($A177, 'E4 TB Allocation Details'!$A$18:$L$214, MATCH("Demand ID", 'E4 TB Allocation Details'!$A$18:$L$18, 0),FALSE), 'E2 Allocators'!$B$15:$W$361, MATCH('O5 Details by Class &amp; Accounts'!W$18, 'E2 Allocators'!$B$15:$W$15, 0),FALSE)*$F177)</f>
        <v>0</v>
      </c>
      <c r="X177" s="1321">
        <f>IF(ISERROR(VLOOKUP(VLOOKUP($A177, 'E4 TB Allocation Details'!$A$18:$L$214, MATCH("Demand ID", 'E4 TB Allocation Details'!$A$18:$L$18, 0),FALSE), 'E2 Allocators'!$B$15:$W$361, MATCH('O5 Details by Class &amp; Accounts'!X$18, 'E2 Allocators'!$B$15:$W$15, 0),FALSE)*$F177), 0, VLOOKUP(VLOOKUP($A177, 'E4 TB Allocation Details'!$A$18:$L$214, MATCH("Demand ID", 'E4 TB Allocation Details'!$A$18:$L$18, 0),FALSE), 'E2 Allocators'!$B$15:$W$361, MATCH('O5 Details by Class &amp; Accounts'!X$18, 'E2 Allocators'!$B$15:$W$15, 0),FALSE)*$F177)</f>
        <v>0</v>
      </c>
      <c r="Y177" s="1321">
        <f>IF(ISERROR(VLOOKUP(VLOOKUP($A177, 'E4 TB Allocation Details'!$A$18:$L$214, MATCH("Demand ID", 'E4 TB Allocation Details'!$A$18:$L$18, 0),FALSE), 'E2 Allocators'!$B$15:$W$361, MATCH('O5 Details by Class &amp; Accounts'!Y$18, 'E2 Allocators'!$B$15:$W$15, 0),FALSE)*$F177), 0, VLOOKUP(VLOOKUP($A177, 'E4 TB Allocation Details'!$A$18:$L$214, MATCH("Demand ID", 'E4 TB Allocation Details'!$A$18:$L$18, 0),FALSE), 'E2 Allocators'!$B$15:$W$361, MATCH('O5 Details by Class &amp; Accounts'!Y$18, 'E2 Allocators'!$B$15:$W$15, 0),FALSE)*$F177)</f>
        <v>0</v>
      </c>
      <c r="Z177" s="1321">
        <f>IF(ISERROR(VLOOKUP(VLOOKUP($A177, 'E4 TB Allocation Details'!$A$18:$L$214, MATCH("Demand ID", 'E4 TB Allocation Details'!$A$18:$L$18, 0),FALSE), 'E2 Allocators'!$B$15:$W$361, MATCH('O5 Details by Class &amp; Accounts'!Z$18, 'E2 Allocators'!$B$15:$W$15, 0),FALSE)*$F177), 0, VLOOKUP(VLOOKUP($A177, 'E4 TB Allocation Details'!$A$18:$L$214, MATCH("Demand ID", 'E4 TB Allocation Details'!$A$18:$L$18, 0),FALSE), 'E2 Allocators'!$B$15:$W$361, MATCH('O5 Details by Class &amp; Accounts'!Z$18, 'E2 Allocators'!$B$15:$W$15, 0),FALSE)*$F177)</f>
        <v>0</v>
      </c>
      <c r="AA177" s="1321">
        <f>IF(ISERROR(VLOOKUP(VLOOKUP($A177, 'E4 TB Allocation Details'!$A$18:$L$214, MATCH("Demand ID", 'E4 TB Allocation Details'!$A$18:$L$18, 0),FALSE), 'E2 Allocators'!$B$15:$W$361, MATCH('O5 Details by Class &amp; Accounts'!AA$18, 'E2 Allocators'!$B$15:$W$15, 0),FALSE)*$F177), 0, VLOOKUP(VLOOKUP($A177, 'E4 TB Allocation Details'!$A$18:$L$214, MATCH("Demand ID", 'E4 TB Allocation Details'!$A$18:$L$18, 0),FALSE), 'E2 Allocators'!$B$15:$W$361, MATCH('O5 Details by Class &amp; Accounts'!AA$18, 'E2 Allocators'!$B$15:$W$15, 0),FALSE)*$F177)</f>
        <v>0</v>
      </c>
      <c r="AB177" s="1321">
        <f>IF(ISERROR(VLOOKUP(VLOOKUP($A177, 'E4 TB Allocation Details'!$A$18:$L$214, MATCH("Demand ID", 'E4 TB Allocation Details'!$A$18:$L$18, 0),FALSE), 'E2 Allocators'!$B$15:$W$361, MATCH('O5 Details by Class &amp; Accounts'!AB$18, 'E2 Allocators'!$B$15:$W$15, 0),FALSE)*$F177), 0, VLOOKUP(VLOOKUP($A177, 'E4 TB Allocation Details'!$A$18:$L$214, MATCH("Demand ID", 'E4 TB Allocation Details'!$A$18:$L$18, 0),FALSE), 'E2 Allocators'!$B$15:$W$361, MATCH('O5 Details by Class &amp; Accounts'!AB$18, 'E2 Allocators'!$B$15:$W$15, 0),FALSE)*$F177)</f>
        <v>0</v>
      </c>
      <c r="AC177" s="1321">
        <f t="shared" si="47"/>
        <v>0</v>
      </c>
      <c r="AD177" s="1321">
        <f>IF(ISERROR(VLOOKUP(VLOOKUP($A177, 'E4 TB Allocation Details'!$A$18:$L$214, MATCH("Customer ID", 'E4 TB Allocation Details'!$A$18:$L$18, 0),FALSE), 'E2 Allocators'!$B$15:$W$361, MATCH('O5 Details by Class &amp; Accounts'!AD$18, 'E2 Allocators'!$B$15:$W$15, 0),FALSE)*$G177), 0, VLOOKUP(VLOOKUP($A177, 'E4 TB Allocation Details'!$A$18:$L$214, MATCH("Customer ID", 'E4 TB Allocation Details'!$A$18:$L$18, 0),FALSE), 'E2 Allocators'!$B$15:$W$361, MATCH('O5 Details by Class &amp; Accounts'!AD$18, 'E2 Allocators'!$B$15:$W$15, 0),FALSE)*$G177)</f>
        <v>0</v>
      </c>
      <c r="AE177" s="1321">
        <f>IF(ISERROR(VLOOKUP(VLOOKUP($A177, 'E4 TB Allocation Details'!$A$18:$L$214, MATCH("Customer ID", 'E4 TB Allocation Details'!$A$18:$L$18, 0),FALSE), 'E2 Allocators'!$B$15:$W$361, MATCH('O5 Details by Class &amp; Accounts'!AE$18, 'E2 Allocators'!$B$15:$W$15, 0),FALSE)*$G177), 0, VLOOKUP(VLOOKUP($A177, 'E4 TB Allocation Details'!$A$18:$L$214, MATCH("Customer ID", 'E4 TB Allocation Details'!$A$18:$L$18, 0),FALSE), 'E2 Allocators'!$B$15:$W$361, MATCH('O5 Details by Class &amp; Accounts'!AE$18, 'E2 Allocators'!$B$15:$W$15, 0),FALSE)*$G177)</f>
        <v>0</v>
      </c>
      <c r="AF177" s="1321">
        <f>IF(ISERROR(VLOOKUP(VLOOKUP($A177, 'E4 TB Allocation Details'!$A$18:$L$214, MATCH("Customer ID", 'E4 TB Allocation Details'!$A$18:$L$18, 0),FALSE), 'E2 Allocators'!$B$15:$W$361, MATCH('O5 Details by Class &amp; Accounts'!AF$18, 'E2 Allocators'!$B$15:$W$15, 0),FALSE)*$G177), 0, VLOOKUP(VLOOKUP($A177, 'E4 TB Allocation Details'!$A$18:$L$214, MATCH("Customer ID", 'E4 TB Allocation Details'!$A$18:$L$18, 0),FALSE), 'E2 Allocators'!$B$15:$W$361, MATCH('O5 Details by Class &amp; Accounts'!AF$18, 'E2 Allocators'!$B$15:$W$15, 0),FALSE)*$G177)</f>
        <v>0</v>
      </c>
      <c r="AG177" s="1321">
        <f>IF(ISERROR(VLOOKUP(VLOOKUP($A177, 'E4 TB Allocation Details'!$A$18:$L$214, MATCH("Customer ID", 'E4 TB Allocation Details'!$A$18:$L$18, 0),FALSE), 'E2 Allocators'!$B$15:$W$361, MATCH('O5 Details by Class &amp; Accounts'!AG$18, 'E2 Allocators'!$B$15:$W$15, 0),FALSE)*$G177), 0, VLOOKUP(VLOOKUP($A177, 'E4 TB Allocation Details'!$A$18:$L$214, MATCH("Customer ID", 'E4 TB Allocation Details'!$A$18:$L$18, 0),FALSE), 'E2 Allocators'!$B$15:$W$361, MATCH('O5 Details by Class &amp; Accounts'!AG$18, 'E2 Allocators'!$B$15:$W$15, 0),FALSE)*$G177)</f>
        <v>0</v>
      </c>
      <c r="AH177" s="1321">
        <f>IF(ISERROR(VLOOKUP(VLOOKUP($A177, 'E4 TB Allocation Details'!$A$18:$L$214, MATCH("Customer ID", 'E4 TB Allocation Details'!$A$18:$L$18, 0),FALSE), 'E2 Allocators'!$B$15:$W$361, MATCH('O5 Details by Class &amp; Accounts'!AH$18, 'E2 Allocators'!$B$15:$W$15, 0),FALSE)*$G177), 0, VLOOKUP(VLOOKUP($A177, 'E4 TB Allocation Details'!$A$18:$L$214, MATCH("Customer ID", 'E4 TB Allocation Details'!$A$18:$L$18, 0),FALSE), 'E2 Allocators'!$B$15:$W$361, MATCH('O5 Details by Class &amp; Accounts'!AH$18, 'E2 Allocators'!$B$15:$W$15, 0),FALSE)*$G177)</f>
        <v>0</v>
      </c>
      <c r="AI177" s="1321">
        <f>IF(ISERROR(VLOOKUP(VLOOKUP($A177, 'E4 TB Allocation Details'!$A$18:$L$214, MATCH("Customer ID", 'E4 TB Allocation Details'!$A$18:$L$18, 0),FALSE), 'E2 Allocators'!$B$15:$W$361, MATCH('O5 Details by Class &amp; Accounts'!AI$18, 'E2 Allocators'!$B$15:$W$15, 0),FALSE)*$G177), 0, VLOOKUP(VLOOKUP($A177, 'E4 TB Allocation Details'!$A$18:$L$214, MATCH("Customer ID", 'E4 TB Allocation Details'!$A$18:$L$18, 0),FALSE), 'E2 Allocators'!$B$15:$W$361, MATCH('O5 Details by Class &amp; Accounts'!AI$18, 'E2 Allocators'!$B$15:$W$15, 0),FALSE)*$G177)</f>
        <v>0</v>
      </c>
      <c r="AJ177" s="1321">
        <f>IF(ISERROR(VLOOKUP(VLOOKUP($A177, 'E4 TB Allocation Details'!$A$18:$L$214, MATCH("Customer ID", 'E4 TB Allocation Details'!$A$18:$L$18, 0),FALSE), 'E2 Allocators'!$B$15:$W$361, MATCH('O5 Details by Class &amp; Accounts'!AJ$18, 'E2 Allocators'!$B$15:$W$15, 0),FALSE)*$G177), 0, VLOOKUP(VLOOKUP($A177, 'E4 TB Allocation Details'!$A$18:$L$214, MATCH("Customer ID", 'E4 TB Allocation Details'!$A$18:$L$18, 0),FALSE), 'E2 Allocators'!$B$15:$W$361, MATCH('O5 Details by Class &amp; Accounts'!AJ$18, 'E2 Allocators'!$B$15:$W$15, 0),FALSE)*$G177)</f>
        <v>0</v>
      </c>
      <c r="AK177" s="1321">
        <f>IF(ISERROR(VLOOKUP(VLOOKUP($A177, 'E4 TB Allocation Details'!$A$18:$L$214, MATCH("Customer ID", 'E4 TB Allocation Details'!$A$18:$L$18, 0),FALSE), 'E2 Allocators'!$B$15:$W$361, MATCH('O5 Details by Class &amp; Accounts'!AK$18, 'E2 Allocators'!$B$15:$W$15, 0),FALSE)*$G177), 0, VLOOKUP(VLOOKUP($A177, 'E4 TB Allocation Details'!$A$18:$L$214, MATCH("Customer ID", 'E4 TB Allocation Details'!$A$18:$L$18, 0),FALSE), 'E2 Allocators'!$B$15:$W$361, MATCH('O5 Details by Class &amp; Accounts'!AK$18, 'E2 Allocators'!$B$15:$W$15, 0),FALSE)*$G177)</f>
        <v>0</v>
      </c>
      <c r="AL177" s="1321">
        <f>IF(ISERROR(VLOOKUP(VLOOKUP($A177, 'E4 TB Allocation Details'!$A$18:$L$214, MATCH("Customer ID", 'E4 TB Allocation Details'!$A$18:$L$18, 0),FALSE), 'E2 Allocators'!$B$15:$W$361, MATCH('O5 Details by Class &amp; Accounts'!AL$18, 'E2 Allocators'!$B$15:$W$15, 0),FALSE)*$G177), 0, VLOOKUP(VLOOKUP($A177, 'E4 TB Allocation Details'!$A$18:$L$214, MATCH("Customer ID", 'E4 TB Allocation Details'!$A$18:$L$18, 0),FALSE), 'E2 Allocators'!$B$15:$W$361, MATCH('O5 Details by Class &amp; Accounts'!AL$18, 'E2 Allocators'!$B$15:$W$15, 0),FALSE)*$G177)</f>
        <v>0</v>
      </c>
      <c r="AM177" s="1321">
        <f>IF(ISERROR(VLOOKUP(VLOOKUP($A177, 'E4 TB Allocation Details'!$A$18:$L$214, MATCH("Customer ID", 'E4 TB Allocation Details'!$A$18:$L$18, 0),FALSE), 'E2 Allocators'!$B$15:$W$361, MATCH('O5 Details by Class &amp; Accounts'!AM$18, 'E2 Allocators'!$B$15:$W$15, 0),FALSE)*$G177), 0, VLOOKUP(VLOOKUP($A177, 'E4 TB Allocation Details'!$A$18:$L$214, MATCH("Customer ID", 'E4 TB Allocation Details'!$A$18:$L$18, 0),FALSE), 'E2 Allocators'!$B$15:$W$361, MATCH('O5 Details by Class &amp; Accounts'!AM$18, 'E2 Allocators'!$B$15:$W$15, 0),FALSE)*$G177)</f>
        <v>0</v>
      </c>
      <c r="AN177" s="1321">
        <f>IF(ISERROR(VLOOKUP(VLOOKUP($A177, 'E4 TB Allocation Details'!$A$18:$L$214, MATCH("Customer ID", 'E4 TB Allocation Details'!$A$18:$L$18, 0),FALSE), 'E2 Allocators'!$B$15:$W$361, MATCH('O5 Details by Class &amp; Accounts'!AN$18, 'E2 Allocators'!$B$15:$W$15, 0),FALSE)*$G177), 0, VLOOKUP(VLOOKUP($A177, 'E4 TB Allocation Details'!$A$18:$L$214, MATCH("Customer ID", 'E4 TB Allocation Details'!$A$18:$L$18, 0),FALSE), 'E2 Allocators'!$B$15:$W$361, MATCH('O5 Details by Class &amp; Accounts'!AN$18, 'E2 Allocators'!$B$15:$W$15, 0),FALSE)*$G177)</f>
        <v>0</v>
      </c>
      <c r="AO177" s="1321">
        <f>IF(ISERROR(VLOOKUP(VLOOKUP($A177, 'E4 TB Allocation Details'!$A$18:$L$214, MATCH("Customer ID", 'E4 TB Allocation Details'!$A$18:$L$18, 0),FALSE), 'E2 Allocators'!$B$15:$W$361, MATCH('O5 Details by Class &amp; Accounts'!AO$18, 'E2 Allocators'!$B$15:$W$15, 0),FALSE)*$G177), 0, VLOOKUP(VLOOKUP($A177, 'E4 TB Allocation Details'!$A$18:$L$214, MATCH("Customer ID", 'E4 TB Allocation Details'!$A$18:$L$18, 0),FALSE), 'E2 Allocators'!$B$15:$W$361, MATCH('O5 Details by Class &amp; Accounts'!AO$18, 'E2 Allocators'!$B$15:$W$15, 0),FALSE)*$G177)</f>
        <v>0</v>
      </c>
      <c r="AP177" s="1321">
        <f>IF(ISERROR(VLOOKUP(VLOOKUP($A177, 'E4 TB Allocation Details'!$A$18:$L$214, MATCH("Customer ID", 'E4 TB Allocation Details'!$A$18:$L$18, 0),FALSE), 'E2 Allocators'!$B$15:$W$361, MATCH('O5 Details by Class &amp; Accounts'!AP$18, 'E2 Allocators'!$B$15:$W$15, 0),FALSE)*$G177), 0, VLOOKUP(VLOOKUP($A177, 'E4 TB Allocation Details'!$A$18:$L$214, MATCH("Customer ID", 'E4 TB Allocation Details'!$A$18:$L$18, 0),FALSE), 'E2 Allocators'!$B$15:$W$361, MATCH('O5 Details by Class &amp; Accounts'!AP$18, 'E2 Allocators'!$B$15:$W$15, 0),FALSE)*$G177)</f>
        <v>0</v>
      </c>
      <c r="AQ177" s="1321">
        <f>IF(ISERROR(VLOOKUP(VLOOKUP($A177, 'E4 TB Allocation Details'!$A$18:$L$214, MATCH("Customer ID", 'E4 TB Allocation Details'!$A$18:$L$18, 0),FALSE), 'E2 Allocators'!$B$15:$W$361, MATCH('O5 Details by Class &amp; Accounts'!AQ$18, 'E2 Allocators'!$B$15:$W$15, 0),FALSE)*$G177), 0, VLOOKUP(VLOOKUP($A177, 'E4 TB Allocation Details'!$A$18:$L$214, MATCH("Customer ID", 'E4 TB Allocation Details'!$A$18:$L$18, 0),FALSE), 'E2 Allocators'!$B$15:$W$361, MATCH('O5 Details by Class &amp; Accounts'!AQ$18, 'E2 Allocators'!$B$15:$W$15, 0),FALSE)*$G177)</f>
        <v>0</v>
      </c>
      <c r="AR177" s="1321">
        <f>IF(ISERROR(VLOOKUP(VLOOKUP($A177, 'E4 TB Allocation Details'!$A$18:$L$214, MATCH("Customer ID", 'E4 TB Allocation Details'!$A$18:$L$18, 0),FALSE), 'E2 Allocators'!$B$15:$W$361, MATCH('O5 Details by Class &amp; Accounts'!AR$18, 'E2 Allocators'!$B$15:$W$15, 0),FALSE)*$G177), 0, VLOOKUP(VLOOKUP($A177, 'E4 TB Allocation Details'!$A$18:$L$214, MATCH("Customer ID", 'E4 TB Allocation Details'!$A$18:$L$18, 0),FALSE), 'E2 Allocators'!$B$15:$W$361, MATCH('O5 Details by Class &amp; Accounts'!AR$18, 'E2 Allocators'!$B$15:$W$15, 0),FALSE)*$G177)</f>
        <v>0</v>
      </c>
      <c r="AS177" s="1321">
        <f>IF(ISERROR(VLOOKUP(VLOOKUP($A177, 'E4 TB Allocation Details'!$A$18:$L$214, MATCH("Customer ID", 'E4 TB Allocation Details'!$A$18:$L$18, 0),FALSE), 'E2 Allocators'!$B$15:$W$361, MATCH('O5 Details by Class &amp; Accounts'!AS$18, 'E2 Allocators'!$B$15:$W$15, 0),FALSE)*$G177), 0, VLOOKUP(VLOOKUP($A177, 'E4 TB Allocation Details'!$A$18:$L$214, MATCH("Customer ID", 'E4 TB Allocation Details'!$A$18:$L$18, 0),FALSE), 'E2 Allocators'!$B$15:$W$361, MATCH('O5 Details by Class &amp; Accounts'!AS$18, 'E2 Allocators'!$B$15:$W$15, 0),FALSE)*$G177)</f>
        <v>0</v>
      </c>
      <c r="AT177" s="1321">
        <f>IF(ISERROR(VLOOKUP(VLOOKUP($A177, 'E4 TB Allocation Details'!$A$18:$L$214, MATCH("Customer ID", 'E4 TB Allocation Details'!$A$18:$L$18, 0),FALSE), 'E2 Allocators'!$B$15:$W$361, MATCH('O5 Details by Class &amp; Accounts'!AT$18, 'E2 Allocators'!$B$15:$W$15, 0),FALSE)*$G177), 0, VLOOKUP(VLOOKUP($A177, 'E4 TB Allocation Details'!$A$18:$L$214, MATCH("Customer ID", 'E4 TB Allocation Details'!$A$18:$L$18, 0),FALSE), 'E2 Allocators'!$B$15:$W$361, MATCH('O5 Details by Class &amp; Accounts'!AT$18, 'E2 Allocators'!$B$15:$W$15, 0),FALSE)*$G177)</f>
        <v>0</v>
      </c>
      <c r="AU177" s="1321">
        <f>IF(ISERROR(VLOOKUP(VLOOKUP($A177, 'E4 TB Allocation Details'!$A$18:$L$214, MATCH("Customer ID", 'E4 TB Allocation Details'!$A$18:$L$18, 0),FALSE), 'E2 Allocators'!$B$15:$W$361, MATCH('O5 Details by Class &amp; Accounts'!AU$18, 'E2 Allocators'!$B$15:$W$15, 0),FALSE)*$G177), 0, VLOOKUP(VLOOKUP($A177, 'E4 TB Allocation Details'!$A$18:$L$214, MATCH("Customer ID", 'E4 TB Allocation Details'!$A$18:$L$18, 0),FALSE), 'E2 Allocators'!$B$15:$W$361, MATCH('O5 Details by Class &amp; Accounts'!AU$18, 'E2 Allocators'!$B$15:$W$15, 0),FALSE)*$G177)</f>
        <v>0</v>
      </c>
      <c r="AV177" s="1321">
        <f>IF(ISERROR(VLOOKUP(VLOOKUP($A177, 'E4 TB Allocation Details'!$A$18:$L$214, MATCH("Customer ID", 'E4 TB Allocation Details'!$A$18:$L$18, 0),FALSE), 'E2 Allocators'!$B$15:$W$361, MATCH('O5 Details by Class &amp; Accounts'!AV$18, 'E2 Allocators'!$B$15:$W$15, 0),FALSE)*$G177), 0, VLOOKUP(VLOOKUP($A177, 'E4 TB Allocation Details'!$A$18:$L$214, MATCH("Customer ID", 'E4 TB Allocation Details'!$A$18:$L$18, 0),FALSE), 'E2 Allocators'!$B$15:$W$361, MATCH('O5 Details by Class &amp; Accounts'!AV$18, 'E2 Allocators'!$B$15:$W$15, 0),FALSE)*$G177)</f>
        <v>0</v>
      </c>
      <c r="AW177" s="1321">
        <f>IF(ISERROR(VLOOKUP(VLOOKUP($A177, 'E4 TB Allocation Details'!$A$18:$L$214, MATCH("Customer ID", 'E4 TB Allocation Details'!$A$18:$L$18, 0),FALSE), 'E2 Allocators'!$B$15:$W$361, MATCH('O5 Details by Class &amp; Accounts'!AW$18, 'E2 Allocators'!$B$15:$W$15, 0),FALSE)*$G177), 0, VLOOKUP(VLOOKUP($A177, 'E4 TB Allocation Details'!$A$18:$L$214, MATCH("Customer ID", 'E4 TB Allocation Details'!$A$18:$L$18, 0),FALSE), 'E2 Allocators'!$B$15:$W$361, MATCH('O5 Details by Class &amp; Accounts'!AW$18, 'E2 Allocators'!$B$15:$W$15, 0),FALSE)*$G177)</f>
        <v>0</v>
      </c>
      <c r="AX177" s="1321">
        <f t="shared" si="51"/>
        <v>0</v>
      </c>
      <c r="AY177" s="1321">
        <f>IF(ISERROR(VLOOKUP(VLOOKUP($A177, 'E4 TB Allocation Details'!$A$18:$L$214, MATCH("Misc ID", 'E4 TB Allocation Details'!$A$18:$L$18, 0),FALSE), 'E2 Allocators'!$B$15:$W$361, MATCH('O5 Details by Class &amp; Accounts'!AY$18, 'E2 Allocators'!$B$15:$W$15, 0),FALSE)*$E177), 0, VLOOKUP(VLOOKUP($A177, 'E4 TB Allocation Details'!$A$18:$L$214, MATCH("Misc ID", 'E4 TB Allocation Details'!$A$18:$L$18, 0),FALSE), 'E2 Allocators'!$B$15:$W$361, MATCH('O5 Details by Class &amp; Accounts'!AY$18, 'E2 Allocators'!$B$15:$W$15, 0),FALSE)*$E177)</f>
        <v>0</v>
      </c>
      <c r="AZ177" s="1321">
        <f>IF(ISERROR(VLOOKUP(VLOOKUP($A177, 'E4 TB Allocation Details'!$A$18:$L$214, MATCH("Misc ID", 'E4 TB Allocation Details'!$A$18:$L$18, 0),FALSE), 'E2 Allocators'!$B$15:$W$361, MATCH('O5 Details by Class &amp; Accounts'!AZ$18, 'E2 Allocators'!$B$15:$W$15, 0),FALSE)*$E177), 0, VLOOKUP(VLOOKUP($A177, 'E4 TB Allocation Details'!$A$18:$L$214, MATCH("Misc ID", 'E4 TB Allocation Details'!$A$18:$L$18, 0),FALSE), 'E2 Allocators'!$B$15:$W$361, MATCH('O5 Details by Class &amp; Accounts'!AZ$18, 'E2 Allocators'!$B$15:$W$15, 0),FALSE)*$E177)</f>
        <v>0</v>
      </c>
      <c r="BA177" s="1321">
        <f>IF(ISERROR(VLOOKUP(VLOOKUP($A177, 'E4 TB Allocation Details'!$A$18:$L$214, MATCH("Misc ID", 'E4 TB Allocation Details'!$A$18:$L$18, 0),FALSE), 'E2 Allocators'!$B$15:$W$361, MATCH('O5 Details by Class &amp; Accounts'!BA$18, 'E2 Allocators'!$B$15:$W$15, 0),FALSE)*$E177), 0, VLOOKUP(VLOOKUP($A177, 'E4 TB Allocation Details'!$A$18:$L$214, MATCH("Misc ID", 'E4 TB Allocation Details'!$A$18:$L$18, 0),FALSE), 'E2 Allocators'!$B$15:$W$361, MATCH('O5 Details by Class &amp; Accounts'!BA$18, 'E2 Allocators'!$B$15:$W$15, 0),FALSE)*$E177)</f>
        <v>0</v>
      </c>
      <c r="BB177" s="1321">
        <f>IF(ISERROR(VLOOKUP(VLOOKUP($A177, 'E4 TB Allocation Details'!$A$18:$L$214, MATCH("Misc ID", 'E4 TB Allocation Details'!$A$18:$L$18, 0),FALSE), 'E2 Allocators'!$B$15:$W$361, MATCH('O5 Details by Class &amp; Accounts'!BB$18, 'E2 Allocators'!$B$15:$W$15, 0),FALSE)*$E177), 0, VLOOKUP(VLOOKUP($A177, 'E4 TB Allocation Details'!$A$18:$L$214, MATCH("Misc ID", 'E4 TB Allocation Details'!$A$18:$L$18, 0),FALSE), 'E2 Allocators'!$B$15:$W$361, MATCH('O5 Details by Class &amp; Accounts'!BB$18, 'E2 Allocators'!$B$15:$W$15, 0),FALSE)*$E177)</f>
        <v>0</v>
      </c>
      <c r="BC177" s="1321">
        <f>IF(ISERROR(VLOOKUP(VLOOKUP($A177, 'E4 TB Allocation Details'!$A$18:$L$214, MATCH("Misc ID", 'E4 TB Allocation Details'!$A$18:$L$18, 0),FALSE), 'E2 Allocators'!$B$15:$W$361, MATCH('O5 Details by Class &amp; Accounts'!BC$18, 'E2 Allocators'!$B$15:$W$15, 0),FALSE)*$E177), 0, VLOOKUP(VLOOKUP($A177, 'E4 TB Allocation Details'!$A$18:$L$214, MATCH("Misc ID", 'E4 TB Allocation Details'!$A$18:$L$18, 0),FALSE), 'E2 Allocators'!$B$15:$W$361, MATCH('O5 Details by Class &amp; Accounts'!BC$18, 'E2 Allocators'!$B$15:$W$15, 0),FALSE)*$E177)</f>
        <v>0</v>
      </c>
      <c r="BD177" s="1321">
        <f>IF(ISERROR(VLOOKUP(VLOOKUP($A177, 'E4 TB Allocation Details'!$A$18:$L$214, MATCH("Misc ID", 'E4 TB Allocation Details'!$A$18:$L$18, 0),FALSE), 'E2 Allocators'!$B$15:$W$361, MATCH('O5 Details by Class &amp; Accounts'!BD$18, 'E2 Allocators'!$B$15:$W$15, 0),FALSE)*$E177), 0, VLOOKUP(VLOOKUP($A177, 'E4 TB Allocation Details'!$A$18:$L$214, MATCH("Misc ID", 'E4 TB Allocation Details'!$A$18:$L$18, 0),FALSE), 'E2 Allocators'!$B$15:$W$361, MATCH('O5 Details by Class &amp; Accounts'!BD$18, 'E2 Allocators'!$B$15:$W$15, 0),FALSE)*$E177)</f>
        <v>0</v>
      </c>
      <c r="BE177" s="1321">
        <f>IF(ISERROR(VLOOKUP(VLOOKUP($A177, 'E4 TB Allocation Details'!$A$18:$L$214, MATCH("Misc ID", 'E4 TB Allocation Details'!$A$18:$L$18, 0),FALSE), 'E2 Allocators'!$B$15:$W$361, MATCH('O5 Details by Class &amp; Accounts'!BE$18, 'E2 Allocators'!$B$15:$W$15, 0),FALSE)*$E177), 0, VLOOKUP(VLOOKUP($A177, 'E4 TB Allocation Details'!$A$18:$L$214, MATCH("Misc ID", 'E4 TB Allocation Details'!$A$18:$L$18, 0),FALSE), 'E2 Allocators'!$B$15:$W$361, MATCH('O5 Details by Class &amp; Accounts'!BE$18, 'E2 Allocators'!$B$15:$W$15, 0),FALSE)*$E177)</f>
        <v>0</v>
      </c>
      <c r="BF177" s="1321">
        <f>IF(ISERROR(VLOOKUP(VLOOKUP($A177, 'E4 TB Allocation Details'!$A$18:$L$214, MATCH("Misc ID", 'E4 TB Allocation Details'!$A$18:$L$18, 0),FALSE), 'E2 Allocators'!$B$15:$W$361, MATCH('O5 Details by Class &amp; Accounts'!BF$18, 'E2 Allocators'!$B$15:$W$15, 0),FALSE)*$E177), 0, VLOOKUP(VLOOKUP($A177, 'E4 TB Allocation Details'!$A$18:$L$214, MATCH("Misc ID", 'E4 TB Allocation Details'!$A$18:$L$18, 0),FALSE), 'E2 Allocators'!$B$15:$W$361, MATCH('O5 Details by Class &amp; Accounts'!BF$18, 'E2 Allocators'!$B$15:$W$15, 0),FALSE)*$E177)</f>
        <v>0</v>
      </c>
      <c r="BG177" s="1321">
        <f>IF(ISERROR(VLOOKUP(VLOOKUP($A177, 'E4 TB Allocation Details'!$A$18:$L$214, MATCH("Misc ID", 'E4 TB Allocation Details'!$A$18:$L$18, 0),FALSE), 'E2 Allocators'!$B$15:$W$361, MATCH('O5 Details by Class &amp; Accounts'!BG$18, 'E2 Allocators'!$B$15:$W$15, 0),FALSE)*$E177), 0, VLOOKUP(VLOOKUP($A177, 'E4 TB Allocation Details'!$A$18:$L$214, MATCH("Misc ID", 'E4 TB Allocation Details'!$A$18:$L$18, 0),FALSE), 'E2 Allocators'!$B$15:$W$361, MATCH('O5 Details by Class &amp; Accounts'!BG$18, 'E2 Allocators'!$B$15:$W$15, 0),FALSE)*$E177)</f>
        <v>0</v>
      </c>
      <c r="BH177" s="1321">
        <f>IF(ISERROR(VLOOKUP(VLOOKUP($A177, 'E4 TB Allocation Details'!$A$18:$L$214, MATCH("Misc ID", 'E4 TB Allocation Details'!$A$18:$L$18, 0),FALSE), 'E2 Allocators'!$B$15:$W$361, MATCH('O5 Details by Class &amp; Accounts'!BH$18, 'E2 Allocators'!$B$15:$W$15, 0),FALSE)*$E177), 0, VLOOKUP(VLOOKUP($A177, 'E4 TB Allocation Details'!$A$18:$L$214, MATCH("Misc ID", 'E4 TB Allocation Details'!$A$18:$L$18, 0),FALSE), 'E2 Allocators'!$B$15:$W$361, MATCH('O5 Details by Class &amp; Accounts'!BH$18, 'E2 Allocators'!$B$15:$W$15, 0),FALSE)*$E177)</f>
        <v>0</v>
      </c>
      <c r="BI177" s="1321">
        <f>IF(ISERROR(VLOOKUP(VLOOKUP($A177, 'E4 TB Allocation Details'!$A$18:$L$214, MATCH("Misc ID", 'E4 TB Allocation Details'!$A$18:$L$18, 0),FALSE), 'E2 Allocators'!$B$15:$W$361, MATCH('O5 Details by Class &amp; Accounts'!BI$18, 'E2 Allocators'!$B$15:$W$15, 0),FALSE)*$E177), 0, VLOOKUP(VLOOKUP($A177, 'E4 TB Allocation Details'!$A$18:$L$214, MATCH("Misc ID", 'E4 TB Allocation Details'!$A$18:$L$18, 0),FALSE), 'E2 Allocators'!$B$15:$W$361, MATCH('O5 Details by Class &amp; Accounts'!BI$18, 'E2 Allocators'!$B$15:$W$15, 0),FALSE)*$E177)</f>
        <v>0</v>
      </c>
      <c r="BJ177" s="1321">
        <f>IF(ISERROR(VLOOKUP(VLOOKUP($A177, 'E4 TB Allocation Details'!$A$18:$L$214, MATCH("Misc ID", 'E4 TB Allocation Details'!$A$18:$L$18, 0),FALSE), 'E2 Allocators'!$B$15:$W$361, MATCH('O5 Details by Class &amp; Accounts'!BJ$18, 'E2 Allocators'!$B$15:$W$15, 0),FALSE)*$E177), 0, VLOOKUP(VLOOKUP($A177, 'E4 TB Allocation Details'!$A$18:$L$214, MATCH("Misc ID", 'E4 TB Allocation Details'!$A$18:$L$18, 0),FALSE), 'E2 Allocators'!$B$15:$W$361, MATCH('O5 Details by Class &amp; Accounts'!BJ$18, 'E2 Allocators'!$B$15:$W$15, 0),FALSE)*$E177)</f>
        <v>0</v>
      </c>
      <c r="BK177" s="1321">
        <f>IF(ISERROR(VLOOKUP(VLOOKUP($A177, 'E4 TB Allocation Details'!$A$18:$L$214, MATCH("Misc ID", 'E4 TB Allocation Details'!$A$18:$L$18, 0),FALSE), 'E2 Allocators'!$B$15:$W$361, MATCH('O5 Details by Class &amp; Accounts'!BK$18, 'E2 Allocators'!$B$15:$W$15, 0),FALSE)*$E177), 0, VLOOKUP(VLOOKUP($A177, 'E4 TB Allocation Details'!$A$18:$L$214, MATCH("Misc ID", 'E4 TB Allocation Details'!$A$18:$L$18, 0),FALSE), 'E2 Allocators'!$B$15:$W$361, MATCH('O5 Details by Class &amp; Accounts'!BK$18, 'E2 Allocators'!$B$15:$W$15, 0),FALSE)*$E177)</f>
        <v>0</v>
      </c>
      <c r="BL177" s="1321">
        <f>IF(ISERROR(VLOOKUP(VLOOKUP($A177, 'E4 TB Allocation Details'!$A$18:$L$214, MATCH("Misc ID", 'E4 TB Allocation Details'!$A$18:$L$18, 0),FALSE), 'E2 Allocators'!$B$15:$W$361, MATCH('O5 Details by Class &amp; Accounts'!BL$18, 'E2 Allocators'!$B$15:$W$15, 0),FALSE)*$E177), 0, VLOOKUP(VLOOKUP($A177, 'E4 TB Allocation Details'!$A$18:$L$214, MATCH("Misc ID", 'E4 TB Allocation Details'!$A$18:$L$18, 0),FALSE), 'E2 Allocators'!$B$15:$W$361, MATCH('O5 Details by Class &amp; Accounts'!BL$18, 'E2 Allocators'!$B$15:$W$15, 0),FALSE)*$E177)</f>
        <v>0</v>
      </c>
      <c r="BM177" s="1321">
        <f>IF(ISERROR(VLOOKUP(VLOOKUP($A177, 'E4 TB Allocation Details'!$A$18:$L$214, MATCH("Misc ID", 'E4 TB Allocation Details'!$A$18:$L$18, 0),FALSE), 'E2 Allocators'!$B$15:$W$361, MATCH('O5 Details by Class &amp; Accounts'!BM$18, 'E2 Allocators'!$B$15:$W$15, 0),FALSE)*$E177), 0, VLOOKUP(VLOOKUP($A177, 'E4 TB Allocation Details'!$A$18:$L$214, MATCH("Misc ID", 'E4 TB Allocation Details'!$A$18:$L$18, 0),FALSE), 'E2 Allocators'!$B$15:$W$361, MATCH('O5 Details by Class &amp; Accounts'!BM$18, 'E2 Allocators'!$B$15:$W$15, 0),FALSE)*$E177)</f>
        <v>0</v>
      </c>
      <c r="BN177" s="1321">
        <f>IF(ISERROR(VLOOKUP(VLOOKUP($A177, 'E4 TB Allocation Details'!$A$18:$L$214, MATCH("Misc ID", 'E4 TB Allocation Details'!$A$18:$L$18, 0),FALSE), 'E2 Allocators'!$B$15:$W$361, MATCH('O5 Details by Class &amp; Accounts'!BN$18, 'E2 Allocators'!$B$15:$W$15, 0),FALSE)*$E177), 0, VLOOKUP(VLOOKUP($A177, 'E4 TB Allocation Details'!$A$18:$L$214, MATCH("Misc ID", 'E4 TB Allocation Details'!$A$18:$L$18, 0),FALSE), 'E2 Allocators'!$B$15:$W$361, MATCH('O5 Details by Class &amp; Accounts'!BN$18, 'E2 Allocators'!$B$15:$W$15, 0),FALSE)*$E177)</f>
        <v>0</v>
      </c>
      <c r="BO177" s="1321">
        <f>IF(ISERROR(VLOOKUP(VLOOKUP($A177, 'E4 TB Allocation Details'!$A$18:$L$214, MATCH("Misc ID", 'E4 TB Allocation Details'!$A$18:$L$18, 0),FALSE), 'E2 Allocators'!$B$15:$W$361, MATCH('O5 Details by Class &amp; Accounts'!BO$18, 'E2 Allocators'!$B$15:$W$15, 0),FALSE)*$E177), 0, VLOOKUP(VLOOKUP($A177, 'E4 TB Allocation Details'!$A$18:$L$214, MATCH("Misc ID", 'E4 TB Allocation Details'!$A$18:$L$18, 0),FALSE), 'E2 Allocators'!$B$15:$W$361, MATCH('O5 Details by Class &amp; Accounts'!BO$18, 'E2 Allocators'!$B$15:$W$15, 0),FALSE)*$E177)</f>
        <v>0</v>
      </c>
      <c r="BP177" s="1321">
        <f>IF(ISERROR(VLOOKUP(VLOOKUP($A177, 'E4 TB Allocation Details'!$A$18:$L$214, MATCH("Misc ID", 'E4 TB Allocation Details'!$A$18:$L$18, 0),FALSE), 'E2 Allocators'!$B$15:$W$361, MATCH('O5 Details by Class &amp; Accounts'!BP$18, 'E2 Allocators'!$B$15:$W$15, 0),FALSE)*$E177), 0, VLOOKUP(VLOOKUP($A177, 'E4 TB Allocation Details'!$A$18:$L$214, MATCH("Misc ID", 'E4 TB Allocation Details'!$A$18:$L$18, 0),FALSE), 'E2 Allocators'!$B$15:$W$361, MATCH('O5 Details by Class &amp; Accounts'!BP$18, 'E2 Allocators'!$B$15:$W$15, 0),FALSE)*$E177)</f>
        <v>0</v>
      </c>
      <c r="BQ177" s="1321">
        <f>IF(ISERROR(VLOOKUP(VLOOKUP($A177, 'E4 TB Allocation Details'!$A$18:$L$214, MATCH("Misc ID", 'E4 TB Allocation Details'!$A$18:$L$18, 0),FALSE), 'E2 Allocators'!$B$15:$W$361, MATCH('O5 Details by Class &amp; Accounts'!BQ$18, 'E2 Allocators'!$B$15:$W$15, 0),FALSE)*$E177), 0, VLOOKUP(VLOOKUP($A177, 'E4 TB Allocation Details'!$A$18:$L$214, MATCH("Misc ID", 'E4 TB Allocation Details'!$A$18:$L$18, 0),FALSE), 'E2 Allocators'!$B$15:$W$361, MATCH('O5 Details by Class &amp; Accounts'!BQ$18, 'E2 Allocators'!$B$15:$W$15, 0),FALSE)*$E177)</f>
        <v>0</v>
      </c>
      <c r="BR177" s="1321">
        <f>IF(ISERROR(VLOOKUP(VLOOKUP($A177, 'E4 TB Allocation Details'!$A$18:$L$214, MATCH("Misc ID", 'E4 TB Allocation Details'!$A$18:$L$18, 0),FALSE), 'E2 Allocators'!$B$15:$W$361, MATCH('O5 Details by Class &amp; Accounts'!BR$18, 'E2 Allocators'!$B$15:$W$15, 0),FALSE)*$E177), 0, VLOOKUP(VLOOKUP($A177, 'E4 TB Allocation Details'!$A$18:$L$214, MATCH("Misc ID", 'E4 TB Allocation Details'!$A$18:$L$18, 0),FALSE), 'E2 Allocators'!$B$15:$W$361, MATCH('O5 Details by Class &amp; Accounts'!BR$18, 'E2 Allocators'!$B$15:$W$15, 0),FALSE)*$E177)</f>
        <v>0</v>
      </c>
      <c r="BS177" s="1321">
        <f t="shared" si="48"/>
        <v>0</v>
      </c>
      <c r="BT177" s="1321">
        <f>IF(ISERROR(VLOOKUP(VLOOKUP($A177, 'E4 TB Allocation Details'!$A$18:$L$214, MATCH("A &amp; G ID", 'E4 TB Allocation Details'!$A$18:$L$18, 0),FALSE), 'E2 Allocators'!$B$15:$W$361, MATCH('O5 Details by Class &amp; Accounts'!BT$18, 'E2 Allocators'!$B$15:$W$15, 0),FALSE)*$E177), 0, VLOOKUP(VLOOKUP($A177, 'E4 TB Allocation Details'!$A$18:$L$214, MATCH("A &amp; G ID", 'E4 TB Allocation Details'!$A$18:$L$18, 0),FALSE), 'E2 Allocators'!$B$15:$W$361, MATCH('O5 Details by Class &amp; Accounts'!BT$18, 'E2 Allocators'!$B$15:$W$15, 0),FALSE)*$E177)</f>
        <v>1567.0036996850515</v>
      </c>
      <c r="BU177" s="1321">
        <f>IF(ISERROR(VLOOKUP(VLOOKUP($A177, 'E4 TB Allocation Details'!$A$18:$L$214, MATCH("A &amp; G ID", 'E4 TB Allocation Details'!$A$18:$L$18, 0),FALSE), 'E2 Allocators'!$B$15:$W$361, MATCH('O5 Details by Class &amp; Accounts'!BU$18, 'E2 Allocators'!$B$15:$W$15, 0),FALSE)*$E177), 0, VLOOKUP(VLOOKUP($A177, 'E4 TB Allocation Details'!$A$18:$L$214, MATCH("A &amp; G ID", 'E4 TB Allocation Details'!$A$18:$L$18, 0),FALSE), 'E2 Allocators'!$B$15:$W$361, MATCH('O5 Details by Class &amp; Accounts'!BU$18, 'E2 Allocators'!$B$15:$W$15, 0),FALSE)*$E177)</f>
        <v>513.27827123184682</v>
      </c>
      <c r="BV177" s="1321">
        <f>IF(ISERROR(VLOOKUP(VLOOKUP($A177, 'E4 TB Allocation Details'!$A$18:$L$214, MATCH("A &amp; G ID", 'E4 TB Allocation Details'!$A$18:$L$18, 0),FALSE), 'E2 Allocators'!$B$15:$W$361, MATCH('O5 Details by Class &amp; Accounts'!BV$18, 'E2 Allocators'!$B$15:$W$15, 0),FALSE)*$E177), 0, VLOOKUP(VLOOKUP($A177, 'E4 TB Allocation Details'!$A$18:$L$214, MATCH("A &amp; G ID", 'E4 TB Allocation Details'!$A$18:$L$18, 0),FALSE), 'E2 Allocators'!$B$15:$W$361, MATCH('O5 Details by Class &amp; Accounts'!BV$18, 'E2 Allocators'!$B$15:$W$15, 0),FALSE)*$E177)</f>
        <v>278.30034355721631</v>
      </c>
      <c r="BW177" s="1321">
        <f>IF(ISERROR(VLOOKUP(VLOOKUP($A177, 'E4 TB Allocation Details'!$A$18:$L$214, MATCH("A &amp; G ID", 'E4 TB Allocation Details'!$A$18:$L$18, 0),FALSE), 'E2 Allocators'!$B$15:$W$361, MATCH('O5 Details by Class &amp; Accounts'!BW$18, 'E2 Allocators'!$B$15:$W$15, 0),FALSE)*$E177), 0, VLOOKUP(VLOOKUP($A177, 'E4 TB Allocation Details'!$A$18:$L$214, MATCH("A &amp; G ID", 'E4 TB Allocation Details'!$A$18:$L$18, 0),FALSE), 'E2 Allocators'!$B$15:$W$361, MATCH('O5 Details by Class &amp; Accounts'!BW$18, 'E2 Allocators'!$B$15:$W$15, 0),FALSE)*$E177)</f>
        <v>0</v>
      </c>
      <c r="BX177" s="1321">
        <f>IF(ISERROR(VLOOKUP(VLOOKUP($A177, 'E4 TB Allocation Details'!$A$18:$L$214, MATCH("A &amp; G ID", 'E4 TB Allocation Details'!$A$18:$L$18, 0),FALSE), 'E2 Allocators'!$B$15:$W$361, MATCH('O5 Details by Class &amp; Accounts'!BX$18, 'E2 Allocators'!$B$15:$W$15, 0),FALSE)*$E177), 0, VLOOKUP(VLOOKUP($A177, 'E4 TB Allocation Details'!$A$18:$L$214, MATCH("A &amp; G ID", 'E4 TB Allocation Details'!$A$18:$L$18, 0),FALSE), 'E2 Allocators'!$B$15:$W$361, MATCH('O5 Details by Class &amp; Accounts'!BX$18, 'E2 Allocators'!$B$15:$W$15, 0),FALSE)*$E177)</f>
        <v>0</v>
      </c>
      <c r="BY177" s="1321">
        <f>IF(ISERROR(VLOOKUP(VLOOKUP($A177, 'E4 TB Allocation Details'!$A$18:$L$214, MATCH("A &amp; G ID", 'E4 TB Allocation Details'!$A$18:$L$18, 0),FALSE), 'E2 Allocators'!$B$15:$W$361, MATCH('O5 Details by Class &amp; Accounts'!BY$18, 'E2 Allocators'!$B$15:$W$15, 0),FALSE)*$E177), 0, VLOOKUP(VLOOKUP($A177, 'E4 TB Allocation Details'!$A$18:$L$214, MATCH("A &amp; G ID", 'E4 TB Allocation Details'!$A$18:$L$18, 0),FALSE), 'E2 Allocators'!$B$15:$W$361, MATCH('O5 Details by Class &amp; Accounts'!BY$18, 'E2 Allocators'!$B$15:$W$15, 0),FALSE)*$E177)</f>
        <v>0</v>
      </c>
      <c r="BZ177" s="1321">
        <f>IF(ISERROR(VLOOKUP(VLOOKUP($A177, 'E4 TB Allocation Details'!$A$18:$L$214, MATCH("A &amp; G ID", 'E4 TB Allocation Details'!$A$18:$L$18, 0),FALSE), 'E2 Allocators'!$B$15:$W$361, MATCH('O5 Details by Class &amp; Accounts'!BZ$18, 'E2 Allocators'!$B$15:$W$15, 0),FALSE)*$E177), 0, VLOOKUP(VLOOKUP($A177, 'E4 TB Allocation Details'!$A$18:$L$214, MATCH("A &amp; G ID", 'E4 TB Allocation Details'!$A$18:$L$18, 0),FALSE), 'E2 Allocators'!$B$15:$W$361, MATCH('O5 Details by Class &amp; Accounts'!BZ$18, 'E2 Allocators'!$B$15:$W$15, 0),FALSE)*$E177)</f>
        <v>38.097188690463099</v>
      </c>
      <c r="CA177" s="1321">
        <f>IF(ISERROR(VLOOKUP(VLOOKUP($A177, 'E4 TB Allocation Details'!$A$18:$L$214, MATCH("A &amp; G ID", 'E4 TB Allocation Details'!$A$18:$L$18, 0),FALSE), 'E2 Allocators'!$B$15:$W$361, MATCH('O5 Details by Class &amp; Accounts'!CA$18, 'E2 Allocators'!$B$15:$W$15, 0),FALSE)*$E177), 0, VLOOKUP(VLOOKUP($A177, 'E4 TB Allocation Details'!$A$18:$L$214, MATCH("A &amp; G ID", 'E4 TB Allocation Details'!$A$18:$L$18, 0),FALSE), 'E2 Allocators'!$B$15:$W$361, MATCH('O5 Details by Class &amp; Accounts'!CA$18, 'E2 Allocators'!$B$15:$W$15, 0),FALSE)*$E177)</f>
        <v>0</v>
      </c>
      <c r="CB177" s="1321">
        <f>IF(ISERROR(VLOOKUP(VLOOKUP($A177, 'E4 TB Allocation Details'!$A$18:$L$214, MATCH("A &amp; G ID", 'E4 TB Allocation Details'!$A$18:$L$18, 0),FALSE), 'E2 Allocators'!$B$15:$W$361, MATCH('O5 Details by Class &amp; Accounts'!CB$18, 'E2 Allocators'!$B$15:$W$15, 0),FALSE)*$E177), 0, VLOOKUP(VLOOKUP($A177, 'E4 TB Allocation Details'!$A$18:$L$214, MATCH("A &amp; G ID", 'E4 TB Allocation Details'!$A$18:$L$18, 0),FALSE), 'E2 Allocators'!$B$15:$W$361, MATCH('O5 Details by Class &amp; Accounts'!CB$18, 'E2 Allocators'!$B$15:$W$15, 0),FALSE)*$E177)</f>
        <v>3.3204968354223681</v>
      </c>
      <c r="CC177" s="1321">
        <f>IF(ISERROR(VLOOKUP(VLOOKUP($A177, 'E4 TB Allocation Details'!$A$18:$L$214, MATCH("A &amp; G ID", 'E4 TB Allocation Details'!$A$18:$L$18, 0),FALSE), 'E2 Allocators'!$B$15:$W$361, MATCH('O5 Details by Class &amp; Accounts'!CC$18, 'E2 Allocators'!$B$15:$W$15, 0),FALSE)*$E177), 0, VLOOKUP(VLOOKUP($A177, 'E4 TB Allocation Details'!$A$18:$L$214, MATCH("A &amp; G ID", 'E4 TB Allocation Details'!$A$18:$L$18, 0),FALSE), 'E2 Allocators'!$B$15:$W$361, MATCH('O5 Details by Class &amp; Accounts'!CC$18, 'E2 Allocators'!$B$15:$W$15, 0),FALSE)*$E177)</f>
        <v>0</v>
      </c>
      <c r="CD177" s="1321">
        <f>IF(ISERROR(VLOOKUP(VLOOKUP($A177, 'E4 TB Allocation Details'!$A$18:$L$214, MATCH("A &amp; G ID", 'E4 TB Allocation Details'!$A$18:$L$18, 0),FALSE), 'E2 Allocators'!$B$15:$W$361, MATCH('O5 Details by Class &amp; Accounts'!CD$18, 'E2 Allocators'!$B$15:$W$15, 0),FALSE)*$E177), 0, VLOOKUP(VLOOKUP($A177, 'E4 TB Allocation Details'!$A$18:$L$214, MATCH("A &amp; G ID", 'E4 TB Allocation Details'!$A$18:$L$18, 0),FALSE), 'E2 Allocators'!$B$15:$W$361, MATCH('O5 Details by Class &amp; Accounts'!CD$18, 'E2 Allocators'!$B$15:$W$15, 0),FALSE)*$E177)</f>
        <v>0</v>
      </c>
      <c r="CE177" s="1321">
        <f>IF(ISERROR(VLOOKUP(VLOOKUP($A177, 'E4 TB Allocation Details'!$A$18:$L$214, MATCH("A &amp; G ID", 'E4 TB Allocation Details'!$A$18:$L$18, 0),FALSE), 'E2 Allocators'!$B$15:$W$361, MATCH('O5 Details by Class &amp; Accounts'!CE$18, 'E2 Allocators'!$B$15:$W$15, 0),FALSE)*$E177), 0, VLOOKUP(VLOOKUP($A177, 'E4 TB Allocation Details'!$A$18:$L$214, MATCH("A &amp; G ID", 'E4 TB Allocation Details'!$A$18:$L$18, 0),FALSE), 'E2 Allocators'!$B$15:$W$361, MATCH('O5 Details by Class &amp; Accounts'!CE$18, 'E2 Allocators'!$B$15:$W$15, 0),FALSE)*$E177)</f>
        <v>0</v>
      </c>
      <c r="CF177" s="1321">
        <f>IF(ISERROR(VLOOKUP(VLOOKUP($A177, 'E4 TB Allocation Details'!$A$18:$L$214, MATCH("A &amp; G ID", 'E4 TB Allocation Details'!$A$18:$L$18, 0),FALSE), 'E2 Allocators'!$B$15:$W$361, MATCH('O5 Details by Class &amp; Accounts'!CF$18, 'E2 Allocators'!$B$15:$W$15, 0),FALSE)*$E177), 0, VLOOKUP(VLOOKUP($A177, 'E4 TB Allocation Details'!$A$18:$L$214, MATCH("A &amp; G ID", 'E4 TB Allocation Details'!$A$18:$L$18, 0),FALSE), 'E2 Allocators'!$B$15:$W$361, MATCH('O5 Details by Class &amp; Accounts'!CF$18, 'E2 Allocators'!$B$15:$W$15, 0),FALSE)*$E177)</f>
        <v>0</v>
      </c>
      <c r="CG177" s="1321">
        <f>IF(ISERROR(VLOOKUP(VLOOKUP($A177, 'E4 TB Allocation Details'!$A$18:$L$214, MATCH("A &amp; G ID", 'E4 TB Allocation Details'!$A$18:$L$18, 0),FALSE), 'E2 Allocators'!$B$15:$W$361, MATCH('O5 Details by Class &amp; Accounts'!CG$18, 'E2 Allocators'!$B$15:$W$15, 0),FALSE)*$E177), 0, VLOOKUP(VLOOKUP($A177, 'E4 TB Allocation Details'!$A$18:$L$214, MATCH("A &amp; G ID", 'E4 TB Allocation Details'!$A$18:$L$18, 0),FALSE), 'E2 Allocators'!$B$15:$W$361, MATCH('O5 Details by Class &amp; Accounts'!CG$18, 'E2 Allocators'!$B$15:$W$15, 0),FALSE)*$E177)</f>
        <v>0</v>
      </c>
      <c r="CH177" s="1321">
        <f>IF(ISERROR(VLOOKUP(VLOOKUP($A177, 'E4 TB Allocation Details'!$A$18:$L$214, MATCH("A &amp; G ID", 'E4 TB Allocation Details'!$A$18:$L$18, 0),FALSE), 'E2 Allocators'!$B$15:$W$361, MATCH('O5 Details by Class &amp; Accounts'!CH$18, 'E2 Allocators'!$B$15:$W$15, 0),FALSE)*$E177), 0, VLOOKUP(VLOOKUP($A177, 'E4 TB Allocation Details'!$A$18:$L$214, MATCH("A &amp; G ID", 'E4 TB Allocation Details'!$A$18:$L$18, 0),FALSE), 'E2 Allocators'!$B$15:$W$361, MATCH('O5 Details by Class &amp; Accounts'!CH$18, 'E2 Allocators'!$B$15:$W$15, 0),FALSE)*$E177)</f>
        <v>0</v>
      </c>
      <c r="CI177" s="1321">
        <f>IF(ISERROR(VLOOKUP(VLOOKUP($A177, 'E4 TB Allocation Details'!$A$18:$L$214, MATCH("A &amp; G ID", 'E4 TB Allocation Details'!$A$18:$L$18, 0),FALSE), 'E2 Allocators'!$B$15:$W$361, MATCH('O5 Details by Class &amp; Accounts'!CI$18, 'E2 Allocators'!$B$15:$W$15, 0),FALSE)*$E177), 0, VLOOKUP(VLOOKUP($A177, 'E4 TB Allocation Details'!$A$18:$L$214, MATCH("A &amp; G ID", 'E4 TB Allocation Details'!$A$18:$L$18, 0),FALSE), 'E2 Allocators'!$B$15:$W$361, MATCH('O5 Details by Class &amp; Accounts'!CI$18, 'E2 Allocators'!$B$15:$W$15, 0),FALSE)*$E177)</f>
        <v>0</v>
      </c>
      <c r="CJ177" s="1321">
        <f>IF(ISERROR(VLOOKUP(VLOOKUP($A177, 'E4 TB Allocation Details'!$A$18:$L$214, MATCH("A &amp; G ID", 'E4 TB Allocation Details'!$A$18:$L$18, 0),FALSE), 'E2 Allocators'!$B$15:$W$361, MATCH('O5 Details by Class &amp; Accounts'!CJ$18, 'E2 Allocators'!$B$15:$W$15, 0),FALSE)*$E177), 0, VLOOKUP(VLOOKUP($A177, 'E4 TB Allocation Details'!$A$18:$L$214, MATCH("A &amp; G ID", 'E4 TB Allocation Details'!$A$18:$L$18, 0),FALSE), 'E2 Allocators'!$B$15:$W$361, MATCH('O5 Details by Class &amp; Accounts'!CJ$18, 'E2 Allocators'!$B$15:$W$15, 0),FALSE)*$E177)</f>
        <v>0</v>
      </c>
      <c r="CK177" s="1321">
        <f>IF(ISERROR(VLOOKUP(VLOOKUP($A177, 'E4 TB Allocation Details'!$A$18:$L$214, MATCH("A &amp; G ID", 'E4 TB Allocation Details'!$A$18:$L$18, 0),FALSE), 'E2 Allocators'!$B$15:$W$361, MATCH('O5 Details by Class &amp; Accounts'!CK$18, 'E2 Allocators'!$B$15:$W$15, 0),FALSE)*$E177), 0, VLOOKUP(VLOOKUP($A177, 'E4 TB Allocation Details'!$A$18:$L$214, MATCH("A &amp; G ID", 'E4 TB Allocation Details'!$A$18:$L$18, 0),FALSE), 'E2 Allocators'!$B$15:$W$361, MATCH('O5 Details by Class &amp; Accounts'!CK$18, 'E2 Allocators'!$B$15:$W$15, 0),FALSE)*$E177)</f>
        <v>0</v>
      </c>
      <c r="CL177" s="1321">
        <f>IF(ISERROR(VLOOKUP(VLOOKUP($A177, 'E4 TB Allocation Details'!$A$18:$L$214, MATCH("A &amp; G ID", 'E4 TB Allocation Details'!$A$18:$L$18, 0),FALSE), 'E2 Allocators'!$B$15:$W$361, MATCH('O5 Details by Class &amp; Accounts'!CL$18, 'E2 Allocators'!$B$15:$W$15, 0),FALSE)*$E177), 0, VLOOKUP(VLOOKUP($A177, 'E4 TB Allocation Details'!$A$18:$L$214, MATCH("A &amp; G ID", 'E4 TB Allocation Details'!$A$18:$L$18, 0),FALSE), 'E2 Allocators'!$B$15:$W$361, MATCH('O5 Details by Class &amp; Accounts'!CL$18, 'E2 Allocators'!$B$15:$W$15, 0),FALSE)*$E177)</f>
        <v>0</v>
      </c>
      <c r="CM177" s="1321">
        <f>IF(ISERROR(VLOOKUP(VLOOKUP($A177, 'E4 TB Allocation Details'!$A$18:$L$214, MATCH("A &amp; G ID", 'E4 TB Allocation Details'!$A$18:$L$18, 0),FALSE), 'E2 Allocators'!$B$15:$W$361, MATCH('O5 Details by Class &amp; Accounts'!CM$18, 'E2 Allocators'!$B$15:$W$15, 0),FALSE)*$E177), 0, VLOOKUP(VLOOKUP($A177, 'E4 TB Allocation Details'!$A$18:$L$214, MATCH("A &amp; G ID", 'E4 TB Allocation Details'!$A$18:$L$18, 0),FALSE), 'E2 Allocators'!$B$15:$W$361, MATCH('O5 Details by Class &amp; Accounts'!CM$18, 'E2 Allocators'!$B$15:$W$15, 0),FALSE)*$E177)</f>
        <v>0</v>
      </c>
      <c r="CN177" s="1321">
        <f t="shared" si="49"/>
        <v>2400.0000000000005</v>
      </c>
      <c r="CO177" s="1650">
        <f t="shared" si="50"/>
        <v>0</v>
      </c>
      <c r="CQ177" s="1898" t="s">
        <v>5</v>
      </c>
    </row>
    <row r="178" spans="1:95" s="64" customFormat="1" ht="25.5">
      <c r="A178" s="2156">
        <v>5425</v>
      </c>
      <c r="B178" s="2111" t="s">
        <v>38</v>
      </c>
      <c r="C178" s="1647">
        <f>IF(ISERROR(VLOOKUP($A178,'I3 TB Data'!$A$19:$H$484,MATCH('O5 Details by Class &amp; Accounts'!$C$18, 'I3 TB Data'!$A$19:$H$19,0),0)), 0, VLOOKUP($A178,'I3 TB Data'!$A$19:$H$484,MATCH('O5 Details by Class &amp; Accounts'!$C$18,'I3 TB Data'!$A$19:$H$19,0),0))</f>
        <v>0</v>
      </c>
      <c r="D178" s="1648"/>
      <c r="E178" s="1647">
        <f t="shared" si="44"/>
        <v>0</v>
      </c>
      <c r="F178" s="1649"/>
      <c r="G178" s="1649"/>
      <c r="H178" s="1321">
        <f t="shared" si="46"/>
        <v>0</v>
      </c>
      <c r="I178" s="1321">
        <f>IF(ISERROR(VLOOKUP(VLOOKUP($A178, 'E4 TB Allocation Details'!$A$18:$L$214, MATCH("Demand ID", 'E4 TB Allocation Details'!$A$18:$L$18, 0),FALSE), 'E2 Allocators'!$B$15:$W$361, MATCH('O5 Details by Class &amp; Accounts'!I$18, 'E2 Allocators'!$B$15:$W$15, 0),FALSE)*$F178), 0, VLOOKUP(VLOOKUP($A178, 'E4 TB Allocation Details'!$A$18:$L$214, MATCH("Demand ID", 'E4 TB Allocation Details'!$A$18:$L$18, 0),FALSE), 'E2 Allocators'!$B$15:$W$361, MATCH('O5 Details by Class &amp; Accounts'!I$18, 'E2 Allocators'!$B$15:$W$15, 0),FALSE)*$F178)</f>
        <v>0</v>
      </c>
      <c r="J178" s="1321">
        <f>IF(ISERROR(VLOOKUP(VLOOKUP($A178, 'E4 TB Allocation Details'!$A$18:$L$214, MATCH("Demand ID", 'E4 TB Allocation Details'!$A$18:$L$18, 0),FALSE), 'E2 Allocators'!$B$15:$W$361, MATCH('O5 Details by Class &amp; Accounts'!J$18, 'E2 Allocators'!$B$15:$W$15, 0),FALSE)*$F178), 0, VLOOKUP(VLOOKUP($A178, 'E4 TB Allocation Details'!$A$18:$L$214, MATCH("Demand ID", 'E4 TB Allocation Details'!$A$18:$L$18, 0),FALSE), 'E2 Allocators'!$B$15:$W$361, MATCH('O5 Details by Class &amp; Accounts'!J$18, 'E2 Allocators'!$B$15:$W$15, 0),FALSE)*$F178)</f>
        <v>0</v>
      </c>
      <c r="K178" s="1321">
        <f>IF(ISERROR(VLOOKUP(VLOOKUP($A178, 'E4 TB Allocation Details'!$A$18:$L$214, MATCH("Demand ID", 'E4 TB Allocation Details'!$A$18:$L$18, 0),FALSE), 'E2 Allocators'!$B$15:$W$361, MATCH('O5 Details by Class &amp; Accounts'!K$18, 'E2 Allocators'!$B$15:$W$15, 0),FALSE)*$F178), 0, VLOOKUP(VLOOKUP($A178, 'E4 TB Allocation Details'!$A$18:$L$214, MATCH("Demand ID", 'E4 TB Allocation Details'!$A$18:$L$18, 0),FALSE), 'E2 Allocators'!$B$15:$W$361, MATCH('O5 Details by Class &amp; Accounts'!K$18, 'E2 Allocators'!$B$15:$W$15, 0),FALSE)*$F178)</f>
        <v>0</v>
      </c>
      <c r="L178" s="1321">
        <f>IF(ISERROR(VLOOKUP(VLOOKUP($A178, 'E4 TB Allocation Details'!$A$18:$L$214, MATCH("Demand ID", 'E4 TB Allocation Details'!$A$18:$L$18, 0),FALSE), 'E2 Allocators'!$B$15:$W$361, MATCH('O5 Details by Class &amp; Accounts'!L$18, 'E2 Allocators'!$B$15:$W$15, 0),FALSE)*$F178), 0, VLOOKUP(VLOOKUP($A178, 'E4 TB Allocation Details'!$A$18:$L$214, MATCH("Demand ID", 'E4 TB Allocation Details'!$A$18:$L$18, 0),FALSE), 'E2 Allocators'!$B$15:$W$361, MATCH('O5 Details by Class &amp; Accounts'!L$18, 'E2 Allocators'!$B$15:$W$15, 0),FALSE)*$F178)</f>
        <v>0</v>
      </c>
      <c r="M178" s="1321">
        <f>IF(ISERROR(VLOOKUP(VLOOKUP($A178, 'E4 TB Allocation Details'!$A$18:$L$214, MATCH("Demand ID", 'E4 TB Allocation Details'!$A$18:$L$18, 0),FALSE), 'E2 Allocators'!$B$15:$W$361, MATCH('O5 Details by Class &amp; Accounts'!M$18, 'E2 Allocators'!$B$15:$W$15, 0),FALSE)*$F178), 0, VLOOKUP(VLOOKUP($A178, 'E4 TB Allocation Details'!$A$18:$L$214, MATCH("Demand ID", 'E4 TB Allocation Details'!$A$18:$L$18, 0),FALSE), 'E2 Allocators'!$B$15:$W$361, MATCH('O5 Details by Class &amp; Accounts'!M$18, 'E2 Allocators'!$B$15:$W$15, 0),FALSE)*$F178)</f>
        <v>0</v>
      </c>
      <c r="N178" s="1321">
        <f>IF(ISERROR(VLOOKUP(VLOOKUP($A178, 'E4 TB Allocation Details'!$A$18:$L$214, MATCH("Demand ID", 'E4 TB Allocation Details'!$A$18:$L$18, 0),FALSE), 'E2 Allocators'!$B$15:$W$361, MATCH('O5 Details by Class &amp; Accounts'!N$18, 'E2 Allocators'!$B$15:$W$15, 0),FALSE)*$F178), 0, VLOOKUP(VLOOKUP($A178, 'E4 TB Allocation Details'!$A$18:$L$214, MATCH("Demand ID", 'E4 TB Allocation Details'!$A$18:$L$18, 0),FALSE), 'E2 Allocators'!$B$15:$W$361, MATCH('O5 Details by Class &amp; Accounts'!N$18, 'E2 Allocators'!$B$15:$W$15, 0),FALSE)*$F178)</f>
        <v>0</v>
      </c>
      <c r="O178" s="1321">
        <f>IF(ISERROR(VLOOKUP(VLOOKUP($A178, 'E4 TB Allocation Details'!$A$18:$L$214, MATCH("Demand ID", 'E4 TB Allocation Details'!$A$18:$L$18, 0),FALSE), 'E2 Allocators'!$B$15:$W$361, MATCH('O5 Details by Class &amp; Accounts'!O$18, 'E2 Allocators'!$B$15:$W$15, 0),FALSE)*$F178), 0, VLOOKUP(VLOOKUP($A178, 'E4 TB Allocation Details'!$A$18:$L$214, MATCH("Demand ID", 'E4 TB Allocation Details'!$A$18:$L$18, 0),FALSE), 'E2 Allocators'!$B$15:$W$361, MATCH('O5 Details by Class &amp; Accounts'!O$18, 'E2 Allocators'!$B$15:$W$15, 0),FALSE)*$F178)</f>
        <v>0</v>
      </c>
      <c r="P178" s="1321">
        <f>IF(ISERROR(VLOOKUP(VLOOKUP($A178, 'E4 TB Allocation Details'!$A$18:$L$214, MATCH("Demand ID", 'E4 TB Allocation Details'!$A$18:$L$18, 0),FALSE), 'E2 Allocators'!$B$15:$W$361, MATCH('O5 Details by Class &amp; Accounts'!P$18, 'E2 Allocators'!$B$15:$W$15, 0),FALSE)*$F178), 0, VLOOKUP(VLOOKUP($A178, 'E4 TB Allocation Details'!$A$18:$L$214, MATCH("Demand ID", 'E4 TB Allocation Details'!$A$18:$L$18, 0),FALSE), 'E2 Allocators'!$B$15:$W$361, MATCH('O5 Details by Class &amp; Accounts'!P$18, 'E2 Allocators'!$B$15:$W$15, 0),FALSE)*$F178)</f>
        <v>0</v>
      </c>
      <c r="Q178" s="1321">
        <f>IF(ISERROR(VLOOKUP(VLOOKUP($A178, 'E4 TB Allocation Details'!$A$18:$L$214, MATCH("Demand ID", 'E4 TB Allocation Details'!$A$18:$L$18, 0),FALSE), 'E2 Allocators'!$B$15:$W$361, MATCH('O5 Details by Class &amp; Accounts'!Q$18, 'E2 Allocators'!$B$15:$W$15, 0),FALSE)*$F178), 0, VLOOKUP(VLOOKUP($A178, 'E4 TB Allocation Details'!$A$18:$L$214, MATCH("Demand ID", 'E4 TB Allocation Details'!$A$18:$L$18, 0),FALSE), 'E2 Allocators'!$B$15:$W$361, MATCH('O5 Details by Class &amp; Accounts'!Q$18, 'E2 Allocators'!$B$15:$W$15, 0),FALSE)*$F178)</f>
        <v>0</v>
      </c>
      <c r="R178" s="1321">
        <f>IF(ISERROR(VLOOKUP(VLOOKUP($A178, 'E4 TB Allocation Details'!$A$18:$L$214, MATCH("Demand ID", 'E4 TB Allocation Details'!$A$18:$L$18, 0),FALSE), 'E2 Allocators'!$B$15:$W$361, MATCH('O5 Details by Class &amp; Accounts'!R$18, 'E2 Allocators'!$B$15:$W$15, 0),FALSE)*$F178), 0, VLOOKUP(VLOOKUP($A178, 'E4 TB Allocation Details'!$A$18:$L$214, MATCH("Demand ID", 'E4 TB Allocation Details'!$A$18:$L$18, 0),FALSE), 'E2 Allocators'!$B$15:$W$361, MATCH('O5 Details by Class &amp; Accounts'!R$18, 'E2 Allocators'!$B$15:$W$15, 0),FALSE)*$F178)</f>
        <v>0</v>
      </c>
      <c r="S178" s="1321">
        <f>IF(ISERROR(VLOOKUP(VLOOKUP($A178, 'E4 TB Allocation Details'!$A$18:$L$214, MATCH("Demand ID", 'E4 TB Allocation Details'!$A$18:$L$18, 0),FALSE), 'E2 Allocators'!$B$15:$W$361, MATCH('O5 Details by Class &amp; Accounts'!S$18, 'E2 Allocators'!$B$15:$W$15, 0),FALSE)*$F178), 0, VLOOKUP(VLOOKUP($A178, 'E4 TB Allocation Details'!$A$18:$L$214, MATCH("Demand ID", 'E4 TB Allocation Details'!$A$18:$L$18, 0),FALSE), 'E2 Allocators'!$B$15:$W$361, MATCH('O5 Details by Class &amp; Accounts'!S$18, 'E2 Allocators'!$B$15:$W$15, 0),FALSE)*$F178)</f>
        <v>0</v>
      </c>
      <c r="T178" s="1321">
        <f>IF(ISERROR(VLOOKUP(VLOOKUP($A178, 'E4 TB Allocation Details'!$A$18:$L$214, MATCH("Demand ID", 'E4 TB Allocation Details'!$A$18:$L$18, 0),FALSE), 'E2 Allocators'!$B$15:$W$361, MATCH('O5 Details by Class &amp; Accounts'!T$18, 'E2 Allocators'!$B$15:$W$15, 0),FALSE)*$F178), 0, VLOOKUP(VLOOKUP($A178, 'E4 TB Allocation Details'!$A$18:$L$214, MATCH("Demand ID", 'E4 TB Allocation Details'!$A$18:$L$18, 0),FALSE), 'E2 Allocators'!$B$15:$W$361, MATCH('O5 Details by Class &amp; Accounts'!T$18, 'E2 Allocators'!$B$15:$W$15, 0),FALSE)*$F178)</f>
        <v>0</v>
      </c>
      <c r="U178" s="1321">
        <f>IF(ISERROR(VLOOKUP(VLOOKUP($A178, 'E4 TB Allocation Details'!$A$18:$L$214, MATCH("Demand ID", 'E4 TB Allocation Details'!$A$18:$L$18, 0),FALSE), 'E2 Allocators'!$B$15:$W$361, MATCH('O5 Details by Class &amp; Accounts'!U$18, 'E2 Allocators'!$B$15:$W$15, 0),FALSE)*$F178), 0, VLOOKUP(VLOOKUP($A178, 'E4 TB Allocation Details'!$A$18:$L$214, MATCH("Demand ID", 'E4 TB Allocation Details'!$A$18:$L$18, 0),FALSE), 'E2 Allocators'!$B$15:$W$361, MATCH('O5 Details by Class &amp; Accounts'!U$18, 'E2 Allocators'!$B$15:$W$15, 0),FALSE)*$F178)</f>
        <v>0</v>
      </c>
      <c r="V178" s="1321">
        <f>IF(ISERROR(VLOOKUP(VLOOKUP($A178, 'E4 TB Allocation Details'!$A$18:$L$214, MATCH("Demand ID", 'E4 TB Allocation Details'!$A$18:$L$18, 0),FALSE), 'E2 Allocators'!$B$15:$W$361, MATCH('O5 Details by Class &amp; Accounts'!V$18, 'E2 Allocators'!$B$15:$W$15, 0),FALSE)*$F178), 0, VLOOKUP(VLOOKUP($A178, 'E4 TB Allocation Details'!$A$18:$L$214, MATCH("Demand ID", 'E4 TB Allocation Details'!$A$18:$L$18, 0),FALSE), 'E2 Allocators'!$B$15:$W$361, MATCH('O5 Details by Class &amp; Accounts'!V$18, 'E2 Allocators'!$B$15:$W$15, 0),FALSE)*$F178)</f>
        <v>0</v>
      </c>
      <c r="W178" s="1321">
        <f>IF(ISERROR(VLOOKUP(VLOOKUP($A178, 'E4 TB Allocation Details'!$A$18:$L$214, MATCH("Demand ID", 'E4 TB Allocation Details'!$A$18:$L$18, 0),FALSE), 'E2 Allocators'!$B$15:$W$361, MATCH('O5 Details by Class &amp; Accounts'!W$18, 'E2 Allocators'!$B$15:$W$15, 0),FALSE)*$F178), 0, VLOOKUP(VLOOKUP($A178, 'E4 TB Allocation Details'!$A$18:$L$214, MATCH("Demand ID", 'E4 TB Allocation Details'!$A$18:$L$18, 0),FALSE), 'E2 Allocators'!$B$15:$W$361, MATCH('O5 Details by Class &amp; Accounts'!W$18, 'E2 Allocators'!$B$15:$W$15, 0),FALSE)*$F178)</f>
        <v>0</v>
      </c>
      <c r="X178" s="1321">
        <f>IF(ISERROR(VLOOKUP(VLOOKUP($A178, 'E4 TB Allocation Details'!$A$18:$L$214, MATCH("Demand ID", 'E4 TB Allocation Details'!$A$18:$L$18, 0),FALSE), 'E2 Allocators'!$B$15:$W$361, MATCH('O5 Details by Class &amp; Accounts'!X$18, 'E2 Allocators'!$B$15:$W$15, 0),FALSE)*$F178), 0, VLOOKUP(VLOOKUP($A178, 'E4 TB Allocation Details'!$A$18:$L$214, MATCH("Demand ID", 'E4 TB Allocation Details'!$A$18:$L$18, 0),FALSE), 'E2 Allocators'!$B$15:$W$361, MATCH('O5 Details by Class &amp; Accounts'!X$18, 'E2 Allocators'!$B$15:$W$15, 0),FALSE)*$F178)</f>
        <v>0</v>
      </c>
      <c r="Y178" s="1321">
        <f>IF(ISERROR(VLOOKUP(VLOOKUP($A178, 'E4 TB Allocation Details'!$A$18:$L$214, MATCH("Demand ID", 'E4 TB Allocation Details'!$A$18:$L$18, 0),FALSE), 'E2 Allocators'!$B$15:$W$361, MATCH('O5 Details by Class &amp; Accounts'!Y$18, 'E2 Allocators'!$B$15:$W$15, 0),FALSE)*$F178), 0, VLOOKUP(VLOOKUP($A178, 'E4 TB Allocation Details'!$A$18:$L$214, MATCH("Demand ID", 'E4 TB Allocation Details'!$A$18:$L$18, 0),FALSE), 'E2 Allocators'!$B$15:$W$361, MATCH('O5 Details by Class &amp; Accounts'!Y$18, 'E2 Allocators'!$B$15:$W$15, 0),FALSE)*$F178)</f>
        <v>0</v>
      </c>
      <c r="Z178" s="1321">
        <f>IF(ISERROR(VLOOKUP(VLOOKUP($A178, 'E4 TB Allocation Details'!$A$18:$L$214, MATCH("Demand ID", 'E4 TB Allocation Details'!$A$18:$L$18, 0),FALSE), 'E2 Allocators'!$B$15:$W$361, MATCH('O5 Details by Class &amp; Accounts'!Z$18, 'E2 Allocators'!$B$15:$W$15, 0),FALSE)*$F178), 0, VLOOKUP(VLOOKUP($A178, 'E4 TB Allocation Details'!$A$18:$L$214, MATCH("Demand ID", 'E4 TB Allocation Details'!$A$18:$L$18, 0),FALSE), 'E2 Allocators'!$B$15:$W$361, MATCH('O5 Details by Class &amp; Accounts'!Z$18, 'E2 Allocators'!$B$15:$W$15, 0),FALSE)*$F178)</f>
        <v>0</v>
      </c>
      <c r="AA178" s="1321">
        <f>IF(ISERROR(VLOOKUP(VLOOKUP($A178, 'E4 TB Allocation Details'!$A$18:$L$214, MATCH("Demand ID", 'E4 TB Allocation Details'!$A$18:$L$18, 0),FALSE), 'E2 Allocators'!$B$15:$W$361, MATCH('O5 Details by Class &amp; Accounts'!AA$18, 'E2 Allocators'!$B$15:$W$15, 0),FALSE)*$F178), 0, VLOOKUP(VLOOKUP($A178, 'E4 TB Allocation Details'!$A$18:$L$214, MATCH("Demand ID", 'E4 TB Allocation Details'!$A$18:$L$18, 0),FALSE), 'E2 Allocators'!$B$15:$W$361, MATCH('O5 Details by Class &amp; Accounts'!AA$18, 'E2 Allocators'!$B$15:$W$15, 0),FALSE)*$F178)</f>
        <v>0</v>
      </c>
      <c r="AB178" s="1321">
        <f>IF(ISERROR(VLOOKUP(VLOOKUP($A178, 'E4 TB Allocation Details'!$A$18:$L$214, MATCH("Demand ID", 'E4 TB Allocation Details'!$A$18:$L$18, 0),FALSE), 'E2 Allocators'!$B$15:$W$361, MATCH('O5 Details by Class &amp; Accounts'!AB$18, 'E2 Allocators'!$B$15:$W$15, 0),FALSE)*$F178), 0, VLOOKUP(VLOOKUP($A178, 'E4 TB Allocation Details'!$A$18:$L$214, MATCH("Demand ID", 'E4 TB Allocation Details'!$A$18:$L$18, 0),FALSE), 'E2 Allocators'!$B$15:$W$361, MATCH('O5 Details by Class &amp; Accounts'!AB$18, 'E2 Allocators'!$B$15:$W$15, 0),FALSE)*$F178)</f>
        <v>0</v>
      </c>
      <c r="AC178" s="1321">
        <f t="shared" si="47"/>
        <v>0</v>
      </c>
      <c r="AD178" s="1321">
        <f>IF(ISERROR(VLOOKUP(VLOOKUP($A178, 'E4 TB Allocation Details'!$A$18:$L$214, MATCH("Customer ID", 'E4 TB Allocation Details'!$A$18:$L$18, 0),FALSE), 'E2 Allocators'!$B$15:$W$361, MATCH('O5 Details by Class &amp; Accounts'!AD$18, 'E2 Allocators'!$B$15:$W$15, 0),FALSE)*$G178), 0, VLOOKUP(VLOOKUP($A178, 'E4 TB Allocation Details'!$A$18:$L$214, MATCH("Customer ID", 'E4 TB Allocation Details'!$A$18:$L$18, 0),FALSE), 'E2 Allocators'!$B$15:$W$361, MATCH('O5 Details by Class &amp; Accounts'!AD$18, 'E2 Allocators'!$B$15:$W$15, 0),FALSE)*$G178)</f>
        <v>0</v>
      </c>
      <c r="AE178" s="1321">
        <f>IF(ISERROR(VLOOKUP(VLOOKUP($A178, 'E4 TB Allocation Details'!$A$18:$L$214, MATCH("Customer ID", 'E4 TB Allocation Details'!$A$18:$L$18, 0),FALSE), 'E2 Allocators'!$B$15:$W$361, MATCH('O5 Details by Class &amp; Accounts'!AE$18, 'E2 Allocators'!$B$15:$W$15, 0),FALSE)*$G178), 0, VLOOKUP(VLOOKUP($A178, 'E4 TB Allocation Details'!$A$18:$L$214, MATCH("Customer ID", 'E4 TB Allocation Details'!$A$18:$L$18, 0),FALSE), 'E2 Allocators'!$B$15:$W$361, MATCH('O5 Details by Class &amp; Accounts'!AE$18, 'E2 Allocators'!$B$15:$W$15, 0),FALSE)*$G178)</f>
        <v>0</v>
      </c>
      <c r="AF178" s="1321">
        <f>IF(ISERROR(VLOOKUP(VLOOKUP($A178, 'E4 TB Allocation Details'!$A$18:$L$214, MATCH("Customer ID", 'E4 TB Allocation Details'!$A$18:$L$18, 0),FALSE), 'E2 Allocators'!$B$15:$W$361, MATCH('O5 Details by Class &amp; Accounts'!AF$18, 'E2 Allocators'!$B$15:$W$15, 0),FALSE)*$G178), 0, VLOOKUP(VLOOKUP($A178, 'E4 TB Allocation Details'!$A$18:$L$214, MATCH("Customer ID", 'E4 TB Allocation Details'!$A$18:$L$18, 0),FALSE), 'E2 Allocators'!$B$15:$W$361, MATCH('O5 Details by Class &amp; Accounts'!AF$18, 'E2 Allocators'!$B$15:$W$15, 0),FALSE)*$G178)</f>
        <v>0</v>
      </c>
      <c r="AG178" s="1321">
        <f>IF(ISERROR(VLOOKUP(VLOOKUP($A178, 'E4 TB Allocation Details'!$A$18:$L$214, MATCH("Customer ID", 'E4 TB Allocation Details'!$A$18:$L$18, 0),FALSE), 'E2 Allocators'!$B$15:$W$361, MATCH('O5 Details by Class &amp; Accounts'!AG$18, 'E2 Allocators'!$B$15:$W$15, 0),FALSE)*$G178), 0, VLOOKUP(VLOOKUP($A178, 'E4 TB Allocation Details'!$A$18:$L$214, MATCH("Customer ID", 'E4 TB Allocation Details'!$A$18:$L$18, 0),FALSE), 'E2 Allocators'!$B$15:$W$361, MATCH('O5 Details by Class &amp; Accounts'!AG$18, 'E2 Allocators'!$B$15:$W$15, 0),FALSE)*$G178)</f>
        <v>0</v>
      </c>
      <c r="AH178" s="1321">
        <f>IF(ISERROR(VLOOKUP(VLOOKUP($A178, 'E4 TB Allocation Details'!$A$18:$L$214, MATCH("Customer ID", 'E4 TB Allocation Details'!$A$18:$L$18, 0),FALSE), 'E2 Allocators'!$B$15:$W$361, MATCH('O5 Details by Class &amp; Accounts'!AH$18, 'E2 Allocators'!$B$15:$W$15, 0),FALSE)*$G178), 0, VLOOKUP(VLOOKUP($A178, 'E4 TB Allocation Details'!$A$18:$L$214, MATCH("Customer ID", 'E4 TB Allocation Details'!$A$18:$L$18, 0),FALSE), 'E2 Allocators'!$B$15:$W$361, MATCH('O5 Details by Class &amp; Accounts'!AH$18, 'E2 Allocators'!$B$15:$W$15, 0),FALSE)*$G178)</f>
        <v>0</v>
      </c>
      <c r="AI178" s="1321">
        <f>IF(ISERROR(VLOOKUP(VLOOKUP($A178, 'E4 TB Allocation Details'!$A$18:$L$214, MATCH("Customer ID", 'E4 TB Allocation Details'!$A$18:$L$18, 0),FALSE), 'E2 Allocators'!$B$15:$W$361, MATCH('O5 Details by Class &amp; Accounts'!AI$18, 'E2 Allocators'!$B$15:$W$15, 0),FALSE)*$G178), 0, VLOOKUP(VLOOKUP($A178, 'E4 TB Allocation Details'!$A$18:$L$214, MATCH("Customer ID", 'E4 TB Allocation Details'!$A$18:$L$18, 0),FALSE), 'E2 Allocators'!$B$15:$W$361, MATCH('O5 Details by Class &amp; Accounts'!AI$18, 'E2 Allocators'!$B$15:$W$15, 0),FALSE)*$G178)</f>
        <v>0</v>
      </c>
      <c r="AJ178" s="1321">
        <f>IF(ISERROR(VLOOKUP(VLOOKUP($A178, 'E4 TB Allocation Details'!$A$18:$L$214, MATCH("Customer ID", 'E4 TB Allocation Details'!$A$18:$L$18, 0),FALSE), 'E2 Allocators'!$B$15:$W$361, MATCH('O5 Details by Class &amp; Accounts'!AJ$18, 'E2 Allocators'!$B$15:$W$15, 0),FALSE)*$G178), 0, VLOOKUP(VLOOKUP($A178, 'E4 TB Allocation Details'!$A$18:$L$214, MATCH("Customer ID", 'E4 TB Allocation Details'!$A$18:$L$18, 0),FALSE), 'E2 Allocators'!$B$15:$W$361, MATCH('O5 Details by Class &amp; Accounts'!AJ$18, 'E2 Allocators'!$B$15:$W$15, 0),FALSE)*$G178)</f>
        <v>0</v>
      </c>
      <c r="AK178" s="1321">
        <f>IF(ISERROR(VLOOKUP(VLOOKUP($A178, 'E4 TB Allocation Details'!$A$18:$L$214, MATCH("Customer ID", 'E4 TB Allocation Details'!$A$18:$L$18, 0),FALSE), 'E2 Allocators'!$B$15:$W$361, MATCH('O5 Details by Class &amp; Accounts'!AK$18, 'E2 Allocators'!$B$15:$W$15, 0),FALSE)*$G178), 0, VLOOKUP(VLOOKUP($A178, 'E4 TB Allocation Details'!$A$18:$L$214, MATCH("Customer ID", 'E4 TB Allocation Details'!$A$18:$L$18, 0),FALSE), 'E2 Allocators'!$B$15:$W$361, MATCH('O5 Details by Class &amp; Accounts'!AK$18, 'E2 Allocators'!$B$15:$W$15, 0),FALSE)*$G178)</f>
        <v>0</v>
      </c>
      <c r="AL178" s="1321">
        <f>IF(ISERROR(VLOOKUP(VLOOKUP($A178, 'E4 TB Allocation Details'!$A$18:$L$214, MATCH("Customer ID", 'E4 TB Allocation Details'!$A$18:$L$18, 0),FALSE), 'E2 Allocators'!$B$15:$W$361, MATCH('O5 Details by Class &amp; Accounts'!AL$18, 'E2 Allocators'!$B$15:$W$15, 0),FALSE)*$G178), 0, VLOOKUP(VLOOKUP($A178, 'E4 TB Allocation Details'!$A$18:$L$214, MATCH("Customer ID", 'E4 TB Allocation Details'!$A$18:$L$18, 0),FALSE), 'E2 Allocators'!$B$15:$W$361, MATCH('O5 Details by Class &amp; Accounts'!AL$18, 'E2 Allocators'!$B$15:$W$15, 0),FALSE)*$G178)</f>
        <v>0</v>
      </c>
      <c r="AM178" s="1321">
        <f>IF(ISERROR(VLOOKUP(VLOOKUP($A178, 'E4 TB Allocation Details'!$A$18:$L$214, MATCH("Customer ID", 'E4 TB Allocation Details'!$A$18:$L$18, 0),FALSE), 'E2 Allocators'!$B$15:$W$361, MATCH('O5 Details by Class &amp; Accounts'!AM$18, 'E2 Allocators'!$B$15:$W$15, 0),FALSE)*$G178), 0, VLOOKUP(VLOOKUP($A178, 'E4 TB Allocation Details'!$A$18:$L$214, MATCH("Customer ID", 'E4 TB Allocation Details'!$A$18:$L$18, 0),FALSE), 'E2 Allocators'!$B$15:$W$361, MATCH('O5 Details by Class &amp; Accounts'!AM$18, 'E2 Allocators'!$B$15:$W$15, 0),FALSE)*$G178)</f>
        <v>0</v>
      </c>
      <c r="AN178" s="1321">
        <f>IF(ISERROR(VLOOKUP(VLOOKUP($A178, 'E4 TB Allocation Details'!$A$18:$L$214, MATCH("Customer ID", 'E4 TB Allocation Details'!$A$18:$L$18, 0),FALSE), 'E2 Allocators'!$B$15:$W$361, MATCH('O5 Details by Class &amp; Accounts'!AN$18, 'E2 Allocators'!$B$15:$W$15, 0),FALSE)*$G178), 0, VLOOKUP(VLOOKUP($A178, 'E4 TB Allocation Details'!$A$18:$L$214, MATCH("Customer ID", 'E4 TB Allocation Details'!$A$18:$L$18, 0),FALSE), 'E2 Allocators'!$B$15:$W$361, MATCH('O5 Details by Class &amp; Accounts'!AN$18, 'E2 Allocators'!$B$15:$W$15, 0),FALSE)*$G178)</f>
        <v>0</v>
      </c>
      <c r="AO178" s="1321">
        <f>IF(ISERROR(VLOOKUP(VLOOKUP($A178, 'E4 TB Allocation Details'!$A$18:$L$214, MATCH("Customer ID", 'E4 TB Allocation Details'!$A$18:$L$18, 0),FALSE), 'E2 Allocators'!$B$15:$W$361, MATCH('O5 Details by Class &amp; Accounts'!AO$18, 'E2 Allocators'!$B$15:$W$15, 0),FALSE)*$G178), 0, VLOOKUP(VLOOKUP($A178, 'E4 TB Allocation Details'!$A$18:$L$214, MATCH("Customer ID", 'E4 TB Allocation Details'!$A$18:$L$18, 0),FALSE), 'E2 Allocators'!$B$15:$W$361, MATCH('O5 Details by Class &amp; Accounts'!AO$18, 'E2 Allocators'!$B$15:$W$15, 0),FALSE)*$G178)</f>
        <v>0</v>
      </c>
      <c r="AP178" s="1321">
        <f>IF(ISERROR(VLOOKUP(VLOOKUP($A178, 'E4 TB Allocation Details'!$A$18:$L$214, MATCH("Customer ID", 'E4 TB Allocation Details'!$A$18:$L$18, 0),FALSE), 'E2 Allocators'!$B$15:$W$361, MATCH('O5 Details by Class &amp; Accounts'!AP$18, 'E2 Allocators'!$B$15:$W$15, 0),FALSE)*$G178), 0, VLOOKUP(VLOOKUP($A178, 'E4 TB Allocation Details'!$A$18:$L$214, MATCH("Customer ID", 'E4 TB Allocation Details'!$A$18:$L$18, 0),FALSE), 'E2 Allocators'!$B$15:$W$361, MATCH('O5 Details by Class &amp; Accounts'!AP$18, 'E2 Allocators'!$B$15:$W$15, 0),FALSE)*$G178)</f>
        <v>0</v>
      </c>
      <c r="AQ178" s="1321">
        <f>IF(ISERROR(VLOOKUP(VLOOKUP($A178, 'E4 TB Allocation Details'!$A$18:$L$214, MATCH("Customer ID", 'E4 TB Allocation Details'!$A$18:$L$18, 0),FALSE), 'E2 Allocators'!$B$15:$W$361, MATCH('O5 Details by Class &amp; Accounts'!AQ$18, 'E2 Allocators'!$B$15:$W$15, 0),FALSE)*$G178), 0, VLOOKUP(VLOOKUP($A178, 'E4 TB Allocation Details'!$A$18:$L$214, MATCH("Customer ID", 'E4 TB Allocation Details'!$A$18:$L$18, 0),FALSE), 'E2 Allocators'!$B$15:$W$361, MATCH('O5 Details by Class &amp; Accounts'!AQ$18, 'E2 Allocators'!$B$15:$W$15, 0),FALSE)*$G178)</f>
        <v>0</v>
      </c>
      <c r="AR178" s="1321">
        <f>IF(ISERROR(VLOOKUP(VLOOKUP($A178, 'E4 TB Allocation Details'!$A$18:$L$214, MATCH("Customer ID", 'E4 TB Allocation Details'!$A$18:$L$18, 0),FALSE), 'E2 Allocators'!$B$15:$W$361, MATCH('O5 Details by Class &amp; Accounts'!AR$18, 'E2 Allocators'!$B$15:$W$15, 0),FALSE)*$G178), 0, VLOOKUP(VLOOKUP($A178, 'E4 TB Allocation Details'!$A$18:$L$214, MATCH("Customer ID", 'E4 TB Allocation Details'!$A$18:$L$18, 0),FALSE), 'E2 Allocators'!$B$15:$W$361, MATCH('O5 Details by Class &amp; Accounts'!AR$18, 'E2 Allocators'!$B$15:$W$15, 0),FALSE)*$G178)</f>
        <v>0</v>
      </c>
      <c r="AS178" s="1321">
        <f>IF(ISERROR(VLOOKUP(VLOOKUP($A178, 'E4 TB Allocation Details'!$A$18:$L$214, MATCH("Customer ID", 'E4 TB Allocation Details'!$A$18:$L$18, 0),FALSE), 'E2 Allocators'!$B$15:$W$361, MATCH('O5 Details by Class &amp; Accounts'!AS$18, 'E2 Allocators'!$B$15:$W$15, 0),FALSE)*$G178), 0, VLOOKUP(VLOOKUP($A178, 'E4 TB Allocation Details'!$A$18:$L$214, MATCH("Customer ID", 'E4 TB Allocation Details'!$A$18:$L$18, 0),FALSE), 'E2 Allocators'!$B$15:$W$361, MATCH('O5 Details by Class &amp; Accounts'!AS$18, 'E2 Allocators'!$B$15:$W$15, 0),FALSE)*$G178)</f>
        <v>0</v>
      </c>
      <c r="AT178" s="1321">
        <f>IF(ISERROR(VLOOKUP(VLOOKUP($A178, 'E4 TB Allocation Details'!$A$18:$L$214, MATCH("Customer ID", 'E4 TB Allocation Details'!$A$18:$L$18, 0),FALSE), 'E2 Allocators'!$B$15:$W$361, MATCH('O5 Details by Class &amp; Accounts'!AT$18, 'E2 Allocators'!$B$15:$W$15, 0),FALSE)*$G178), 0, VLOOKUP(VLOOKUP($A178, 'E4 TB Allocation Details'!$A$18:$L$214, MATCH("Customer ID", 'E4 TB Allocation Details'!$A$18:$L$18, 0),FALSE), 'E2 Allocators'!$B$15:$W$361, MATCH('O5 Details by Class &amp; Accounts'!AT$18, 'E2 Allocators'!$B$15:$W$15, 0),FALSE)*$G178)</f>
        <v>0</v>
      </c>
      <c r="AU178" s="1321">
        <f>IF(ISERROR(VLOOKUP(VLOOKUP($A178, 'E4 TB Allocation Details'!$A$18:$L$214, MATCH("Customer ID", 'E4 TB Allocation Details'!$A$18:$L$18, 0),FALSE), 'E2 Allocators'!$B$15:$W$361, MATCH('O5 Details by Class &amp; Accounts'!AU$18, 'E2 Allocators'!$B$15:$W$15, 0),FALSE)*$G178), 0, VLOOKUP(VLOOKUP($A178, 'E4 TB Allocation Details'!$A$18:$L$214, MATCH("Customer ID", 'E4 TB Allocation Details'!$A$18:$L$18, 0),FALSE), 'E2 Allocators'!$B$15:$W$361, MATCH('O5 Details by Class &amp; Accounts'!AU$18, 'E2 Allocators'!$B$15:$W$15, 0),FALSE)*$G178)</f>
        <v>0</v>
      </c>
      <c r="AV178" s="1321">
        <f>IF(ISERROR(VLOOKUP(VLOOKUP($A178, 'E4 TB Allocation Details'!$A$18:$L$214, MATCH("Customer ID", 'E4 TB Allocation Details'!$A$18:$L$18, 0),FALSE), 'E2 Allocators'!$B$15:$W$361, MATCH('O5 Details by Class &amp; Accounts'!AV$18, 'E2 Allocators'!$B$15:$W$15, 0),FALSE)*$G178), 0, VLOOKUP(VLOOKUP($A178, 'E4 TB Allocation Details'!$A$18:$L$214, MATCH("Customer ID", 'E4 TB Allocation Details'!$A$18:$L$18, 0),FALSE), 'E2 Allocators'!$B$15:$W$361, MATCH('O5 Details by Class &amp; Accounts'!AV$18, 'E2 Allocators'!$B$15:$W$15, 0),FALSE)*$G178)</f>
        <v>0</v>
      </c>
      <c r="AW178" s="1321">
        <f>IF(ISERROR(VLOOKUP(VLOOKUP($A178, 'E4 TB Allocation Details'!$A$18:$L$214, MATCH("Customer ID", 'E4 TB Allocation Details'!$A$18:$L$18, 0),FALSE), 'E2 Allocators'!$B$15:$W$361, MATCH('O5 Details by Class &amp; Accounts'!AW$18, 'E2 Allocators'!$B$15:$W$15, 0),FALSE)*$G178), 0, VLOOKUP(VLOOKUP($A178, 'E4 TB Allocation Details'!$A$18:$L$214, MATCH("Customer ID", 'E4 TB Allocation Details'!$A$18:$L$18, 0),FALSE), 'E2 Allocators'!$B$15:$W$361, MATCH('O5 Details by Class &amp; Accounts'!AW$18, 'E2 Allocators'!$B$15:$W$15, 0),FALSE)*$G178)</f>
        <v>0</v>
      </c>
      <c r="AX178" s="1321">
        <f t="shared" si="51"/>
        <v>0</v>
      </c>
      <c r="AY178" s="1321">
        <f>IF(ISERROR(VLOOKUP(VLOOKUP($A178, 'E4 TB Allocation Details'!$A$18:$L$214, MATCH("Misc ID", 'E4 TB Allocation Details'!$A$18:$L$18, 0),FALSE), 'E2 Allocators'!$B$15:$W$361, MATCH('O5 Details by Class &amp; Accounts'!AY$18, 'E2 Allocators'!$B$15:$W$15, 0),FALSE)*$E178), 0, VLOOKUP(VLOOKUP($A178, 'E4 TB Allocation Details'!$A$18:$L$214, MATCH("Misc ID", 'E4 TB Allocation Details'!$A$18:$L$18, 0),FALSE), 'E2 Allocators'!$B$15:$W$361, MATCH('O5 Details by Class &amp; Accounts'!AY$18, 'E2 Allocators'!$B$15:$W$15, 0),FALSE)*$E178)</f>
        <v>0</v>
      </c>
      <c r="AZ178" s="1321">
        <f>IF(ISERROR(VLOOKUP(VLOOKUP($A178, 'E4 TB Allocation Details'!$A$18:$L$214, MATCH("Misc ID", 'E4 TB Allocation Details'!$A$18:$L$18, 0),FALSE), 'E2 Allocators'!$B$15:$W$361, MATCH('O5 Details by Class &amp; Accounts'!AZ$18, 'E2 Allocators'!$B$15:$W$15, 0),FALSE)*$E178), 0, VLOOKUP(VLOOKUP($A178, 'E4 TB Allocation Details'!$A$18:$L$214, MATCH("Misc ID", 'E4 TB Allocation Details'!$A$18:$L$18, 0),FALSE), 'E2 Allocators'!$B$15:$W$361, MATCH('O5 Details by Class &amp; Accounts'!AZ$18, 'E2 Allocators'!$B$15:$W$15, 0),FALSE)*$E178)</f>
        <v>0</v>
      </c>
      <c r="BA178" s="1321">
        <f>IF(ISERROR(VLOOKUP(VLOOKUP($A178, 'E4 TB Allocation Details'!$A$18:$L$214, MATCH("Misc ID", 'E4 TB Allocation Details'!$A$18:$L$18, 0),FALSE), 'E2 Allocators'!$B$15:$W$361, MATCH('O5 Details by Class &amp; Accounts'!BA$18, 'E2 Allocators'!$B$15:$W$15, 0),FALSE)*$E178), 0, VLOOKUP(VLOOKUP($A178, 'E4 TB Allocation Details'!$A$18:$L$214, MATCH("Misc ID", 'E4 TB Allocation Details'!$A$18:$L$18, 0),FALSE), 'E2 Allocators'!$B$15:$W$361, MATCH('O5 Details by Class &amp; Accounts'!BA$18, 'E2 Allocators'!$B$15:$W$15, 0),FALSE)*$E178)</f>
        <v>0</v>
      </c>
      <c r="BB178" s="1321">
        <f>IF(ISERROR(VLOOKUP(VLOOKUP($A178, 'E4 TB Allocation Details'!$A$18:$L$214, MATCH("Misc ID", 'E4 TB Allocation Details'!$A$18:$L$18, 0),FALSE), 'E2 Allocators'!$B$15:$W$361, MATCH('O5 Details by Class &amp; Accounts'!BB$18, 'E2 Allocators'!$B$15:$W$15, 0),FALSE)*$E178), 0, VLOOKUP(VLOOKUP($A178, 'E4 TB Allocation Details'!$A$18:$L$214, MATCH("Misc ID", 'E4 TB Allocation Details'!$A$18:$L$18, 0),FALSE), 'E2 Allocators'!$B$15:$W$361, MATCH('O5 Details by Class &amp; Accounts'!BB$18, 'E2 Allocators'!$B$15:$W$15, 0),FALSE)*$E178)</f>
        <v>0</v>
      </c>
      <c r="BC178" s="1321">
        <f>IF(ISERROR(VLOOKUP(VLOOKUP($A178, 'E4 TB Allocation Details'!$A$18:$L$214, MATCH("Misc ID", 'E4 TB Allocation Details'!$A$18:$L$18, 0),FALSE), 'E2 Allocators'!$B$15:$W$361, MATCH('O5 Details by Class &amp; Accounts'!BC$18, 'E2 Allocators'!$B$15:$W$15, 0),FALSE)*$E178), 0, VLOOKUP(VLOOKUP($A178, 'E4 TB Allocation Details'!$A$18:$L$214, MATCH("Misc ID", 'E4 TB Allocation Details'!$A$18:$L$18, 0),FALSE), 'E2 Allocators'!$B$15:$W$361, MATCH('O5 Details by Class &amp; Accounts'!BC$18, 'E2 Allocators'!$B$15:$W$15, 0),FALSE)*$E178)</f>
        <v>0</v>
      </c>
      <c r="BD178" s="1321">
        <f>IF(ISERROR(VLOOKUP(VLOOKUP($A178, 'E4 TB Allocation Details'!$A$18:$L$214, MATCH("Misc ID", 'E4 TB Allocation Details'!$A$18:$L$18, 0),FALSE), 'E2 Allocators'!$B$15:$W$361, MATCH('O5 Details by Class &amp; Accounts'!BD$18, 'E2 Allocators'!$B$15:$W$15, 0),FALSE)*$E178), 0, VLOOKUP(VLOOKUP($A178, 'E4 TB Allocation Details'!$A$18:$L$214, MATCH("Misc ID", 'E4 TB Allocation Details'!$A$18:$L$18, 0),FALSE), 'E2 Allocators'!$B$15:$W$361, MATCH('O5 Details by Class &amp; Accounts'!BD$18, 'E2 Allocators'!$B$15:$W$15, 0),FALSE)*$E178)</f>
        <v>0</v>
      </c>
      <c r="BE178" s="1321">
        <f>IF(ISERROR(VLOOKUP(VLOOKUP($A178, 'E4 TB Allocation Details'!$A$18:$L$214, MATCH("Misc ID", 'E4 TB Allocation Details'!$A$18:$L$18, 0),FALSE), 'E2 Allocators'!$B$15:$W$361, MATCH('O5 Details by Class &amp; Accounts'!BE$18, 'E2 Allocators'!$B$15:$W$15, 0),FALSE)*$E178), 0, VLOOKUP(VLOOKUP($A178, 'E4 TB Allocation Details'!$A$18:$L$214, MATCH("Misc ID", 'E4 TB Allocation Details'!$A$18:$L$18, 0),FALSE), 'E2 Allocators'!$B$15:$W$361, MATCH('O5 Details by Class &amp; Accounts'!BE$18, 'E2 Allocators'!$B$15:$W$15, 0),FALSE)*$E178)</f>
        <v>0</v>
      </c>
      <c r="BF178" s="1321">
        <f>IF(ISERROR(VLOOKUP(VLOOKUP($A178, 'E4 TB Allocation Details'!$A$18:$L$214, MATCH("Misc ID", 'E4 TB Allocation Details'!$A$18:$L$18, 0),FALSE), 'E2 Allocators'!$B$15:$W$361, MATCH('O5 Details by Class &amp; Accounts'!BF$18, 'E2 Allocators'!$B$15:$W$15, 0),FALSE)*$E178), 0, VLOOKUP(VLOOKUP($A178, 'E4 TB Allocation Details'!$A$18:$L$214, MATCH("Misc ID", 'E4 TB Allocation Details'!$A$18:$L$18, 0),FALSE), 'E2 Allocators'!$B$15:$W$361, MATCH('O5 Details by Class &amp; Accounts'!BF$18, 'E2 Allocators'!$B$15:$W$15, 0),FALSE)*$E178)</f>
        <v>0</v>
      </c>
      <c r="BG178" s="1321">
        <f>IF(ISERROR(VLOOKUP(VLOOKUP($A178, 'E4 TB Allocation Details'!$A$18:$L$214, MATCH("Misc ID", 'E4 TB Allocation Details'!$A$18:$L$18, 0),FALSE), 'E2 Allocators'!$B$15:$W$361, MATCH('O5 Details by Class &amp; Accounts'!BG$18, 'E2 Allocators'!$B$15:$W$15, 0),FALSE)*$E178), 0, VLOOKUP(VLOOKUP($A178, 'E4 TB Allocation Details'!$A$18:$L$214, MATCH("Misc ID", 'E4 TB Allocation Details'!$A$18:$L$18, 0),FALSE), 'E2 Allocators'!$B$15:$W$361, MATCH('O5 Details by Class &amp; Accounts'!BG$18, 'E2 Allocators'!$B$15:$W$15, 0),FALSE)*$E178)</f>
        <v>0</v>
      </c>
      <c r="BH178" s="1321">
        <f>IF(ISERROR(VLOOKUP(VLOOKUP($A178, 'E4 TB Allocation Details'!$A$18:$L$214, MATCH("Misc ID", 'E4 TB Allocation Details'!$A$18:$L$18, 0),FALSE), 'E2 Allocators'!$B$15:$W$361, MATCH('O5 Details by Class &amp; Accounts'!BH$18, 'E2 Allocators'!$B$15:$W$15, 0),FALSE)*$E178), 0, VLOOKUP(VLOOKUP($A178, 'E4 TB Allocation Details'!$A$18:$L$214, MATCH("Misc ID", 'E4 TB Allocation Details'!$A$18:$L$18, 0),FALSE), 'E2 Allocators'!$B$15:$W$361, MATCH('O5 Details by Class &amp; Accounts'!BH$18, 'E2 Allocators'!$B$15:$W$15, 0),FALSE)*$E178)</f>
        <v>0</v>
      </c>
      <c r="BI178" s="1321">
        <f>IF(ISERROR(VLOOKUP(VLOOKUP($A178, 'E4 TB Allocation Details'!$A$18:$L$214, MATCH("Misc ID", 'E4 TB Allocation Details'!$A$18:$L$18, 0),FALSE), 'E2 Allocators'!$B$15:$W$361, MATCH('O5 Details by Class &amp; Accounts'!BI$18, 'E2 Allocators'!$B$15:$W$15, 0),FALSE)*$E178), 0, VLOOKUP(VLOOKUP($A178, 'E4 TB Allocation Details'!$A$18:$L$214, MATCH("Misc ID", 'E4 TB Allocation Details'!$A$18:$L$18, 0),FALSE), 'E2 Allocators'!$B$15:$W$361, MATCH('O5 Details by Class &amp; Accounts'!BI$18, 'E2 Allocators'!$B$15:$W$15, 0),FALSE)*$E178)</f>
        <v>0</v>
      </c>
      <c r="BJ178" s="1321">
        <f>IF(ISERROR(VLOOKUP(VLOOKUP($A178, 'E4 TB Allocation Details'!$A$18:$L$214, MATCH("Misc ID", 'E4 TB Allocation Details'!$A$18:$L$18, 0),FALSE), 'E2 Allocators'!$B$15:$W$361, MATCH('O5 Details by Class &amp; Accounts'!BJ$18, 'E2 Allocators'!$B$15:$W$15, 0),FALSE)*$E178), 0, VLOOKUP(VLOOKUP($A178, 'E4 TB Allocation Details'!$A$18:$L$214, MATCH("Misc ID", 'E4 TB Allocation Details'!$A$18:$L$18, 0),FALSE), 'E2 Allocators'!$B$15:$W$361, MATCH('O5 Details by Class &amp; Accounts'!BJ$18, 'E2 Allocators'!$B$15:$W$15, 0),FALSE)*$E178)</f>
        <v>0</v>
      </c>
      <c r="BK178" s="1321">
        <f>IF(ISERROR(VLOOKUP(VLOOKUP($A178, 'E4 TB Allocation Details'!$A$18:$L$214, MATCH("Misc ID", 'E4 TB Allocation Details'!$A$18:$L$18, 0),FALSE), 'E2 Allocators'!$B$15:$W$361, MATCH('O5 Details by Class &amp; Accounts'!BK$18, 'E2 Allocators'!$B$15:$W$15, 0),FALSE)*$E178), 0, VLOOKUP(VLOOKUP($A178, 'E4 TB Allocation Details'!$A$18:$L$214, MATCH("Misc ID", 'E4 TB Allocation Details'!$A$18:$L$18, 0),FALSE), 'E2 Allocators'!$B$15:$W$361, MATCH('O5 Details by Class &amp; Accounts'!BK$18, 'E2 Allocators'!$B$15:$W$15, 0),FALSE)*$E178)</f>
        <v>0</v>
      </c>
      <c r="BL178" s="1321">
        <f>IF(ISERROR(VLOOKUP(VLOOKUP($A178, 'E4 TB Allocation Details'!$A$18:$L$214, MATCH("Misc ID", 'E4 TB Allocation Details'!$A$18:$L$18, 0),FALSE), 'E2 Allocators'!$B$15:$W$361, MATCH('O5 Details by Class &amp; Accounts'!BL$18, 'E2 Allocators'!$B$15:$W$15, 0),FALSE)*$E178), 0, VLOOKUP(VLOOKUP($A178, 'E4 TB Allocation Details'!$A$18:$L$214, MATCH("Misc ID", 'E4 TB Allocation Details'!$A$18:$L$18, 0),FALSE), 'E2 Allocators'!$B$15:$W$361, MATCH('O5 Details by Class &amp; Accounts'!BL$18, 'E2 Allocators'!$B$15:$W$15, 0),FALSE)*$E178)</f>
        <v>0</v>
      </c>
      <c r="BM178" s="1321">
        <f>IF(ISERROR(VLOOKUP(VLOOKUP($A178, 'E4 TB Allocation Details'!$A$18:$L$214, MATCH("Misc ID", 'E4 TB Allocation Details'!$A$18:$L$18, 0),FALSE), 'E2 Allocators'!$B$15:$W$361, MATCH('O5 Details by Class &amp; Accounts'!BM$18, 'E2 Allocators'!$B$15:$W$15, 0),FALSE)*$E178), 0, VLOOKUP(VLOOKUP($A178, 'E4 TB Allocation Details'!$A$18:$L$214, MATCH("Misc ID", 'E4 TB Allocation Details'!$A$18:$L$18, 0),FALSE), 'E2 Allocators'!$B$15:$W$361, MATCH('O5 Details by Class &amp; Accounts'!BM$18, 'E2 Allocators'!$B$15:$W$15, 0),FALSE)*$E178)</f>
        <v>0</v>
      </c>
      <c r="BN178" s="1321">
        <f>IF(ISERROR(VLOOKUP(VLOOKUP($A178, 'E4 TB Allocation Details'!$A$18:$L$214, MATCH("Misc ID", 'E4 TB Allocation Details'!$A$18:$L$18, 0),FALSE), 'E2 Allocators'!$B$15:$W$361, MATCH('O5 Details by Class &amp; Accounts'!BN$18, 'E2 Allocators'!$B$15:$W$15, 0),FALSE)*$E178), 0, VLOOKUP(VLOOKUP($A178, 'E4 TB Allocation Details'!$A$18:$L$214, MATCH("Misc ID", 'E4 TB Allocation Details'!$A$18:$L$18, 0),FALSE), 'E2 Allocators'!$B$15:$W$361, MATCH('O5 Details by Class &amp; Accounts'!BN$18, 'E2 Allocators'!$B$15:$W$15, 0),FALSE)*$E178)</f>
        <v>0</v>
      </c>
      <c r="BO178" s="1321">
        <f>IF(ISERROR(VLOOKUP(VLOOKUP($A178, 'E4 TB Allocation Details'!$A$18:$L$214, MATCH("Misc ID", 'E4 TB Allocation Details'!$A$18:$L$18, 0),FALSE), 'E2 Allocators'!$B$15:$W$361, MATCH('O5 Details by Class &amp; Accounts'!BO$18, 'E2 Allocators'!$B$15:$W$15, 0),FALSE)*$E178), 0, VLOOKUP(VLOOKUP($A178, 'E4 TB Allocation Details'!$A$18:$L$214, MATCH("Misc ID", 'E4 TB Allocation Details'!$A$18:$L$18, 0),FALSE), 'E2 Allocators'!$B$15:$W$361, MATCH('O5 Details by Class &amp; Accounts'!BO$18, 'E2 Allocators'!$B$15:$W$15, 0),FALSE)*$E178)</f>
        <v>0</v>
      </c>
      <c r="BP178" s="1321">
        <f>IF(ISERROR(VLOOKUP(VLOOKUP($A178, 'E4 TB Allocation Details'!$A$18:$L$214, MATCH("Misc ID", 'E4 TB Allocation Details'!$A$18:$L$18, 0),FALSE), 'E2 Allocators'!$B$15:$W$361, MATCH('O5 Details by Class &amp; Accounts'!BP$18, 'E2 Allocators'!$B$15:$W$15, 0),FALSE)*$E178), 0, VLOOKUP(VLOOKUP($A178, 'E4 TB Allocation Details'!$A$18:$L$214, MATCH("Misc ID", 'E4 TB Allocation Details'!$A$18:$L$18, 0),FALSE), 'E2 Allocators'!$B$15:$W$361, MATCH('O5 Details by Class &amp; Accounts'!BP$18, 'E2 Allocators'!$B$15:$W$15, 0),FALSE)*$E178)</f>
        <v>0</v>
      </c>
      <c r="BQ178" s="1321">
        <f>IF(ISERROR(VLOOKUP(VLOOKUP($A178, 'E4 TB Allocation Details'!$A$18:$L$214, MATCH("Misc ID", 'E4 TB Allocation Details'!$A$18:$L$18, 0),FALSE), 'E2 Allocators'!$B$15:$W$361, MATCH('O5 Details by Class &amp; Accounts'!BQ$18, 'E2 Allocators'!$B$15:$W$15, 0),FALSE)*$E178), 0, VLOOKUP(VLOOKUP($A178, 'E4 TB Allocation Details'!$A$18:$L$214, MATCH("Misc ID", 'E4 TB Allocation Details'!$A$18:$L$18, 0),FALSE), 'E2 Allocators'!$B$15:$W$361, MATCH('O5 Details by Class &amp; Accounts'!BQ$18, 'E2 Allocators'!$B$15:$W$15, 0),FALSE)*$E178)</f>
        <v>0</v>
      </c>
      <c r="BR178" s="1321">
        <f>IF(ISERROR(VLOOKUP(VLOOKUP($A178, 'E4 TB Allocation Details'!$A$18:$L$214, MATCH("Misc ID", 'E4 TB Allocation Details'!$A$18:$L$18, 0),FALSE), 'E2 Allocators'!$B$15:$W$361, MATCH('O5 Details by Class &amp; Accounts'!BR$18, 'E2 Allocators'!$B$15:$W$15, 0),FALSE)*$E178), 0, VLOOKUP(VLOOKUP($A178, 'E4 TB Allocation Details'!$A$18:$L$214, MATCH("Misc ID", 'E4 TB Allocation Details'!$A$18:$L$18, 0),FALSE), 'E2 Allocators'!$B$15:$W$361, MATCH('O5 Details by Class &amp; Accounts'!BR$18, 'E2 Allocators'!$B$15:$W$15, 0),FALSE)*$E178)</f>
        <v>0</v>
      </c>
      <c r="BS178" s="1321">
        <f t="shared" si="48"/>
        <v>0</v>
      </c>
      <c r="BT178" s="1321">
        <f>IF(ISERROR(VLOOKUP(VLOOKUP($A178, 'E4 TB Allocation Details'!$A$18:$L$214, MATCH("A &amp; G ID", 'E4 TB Allocation Details'!$A$18:$L$18, 0),FALSE), 'E2 Allocators'!$B$15:$W$361, MATCH('O5 Details by Class &amp; Accounts'!BT$18, 'E2 Allocators'!$B$15:$W$15, 0),FALSE)*$E178), 0, VLOOKUP(VLOOKUP($A178, 'E4 TB Allocation Details'!$A$18:$L$214, MATCH("A &amp; G ID", 'E4 TB Allocation Details'!$A$18:$L$18, 0),FALSE), 'E2 Allocators'!$B$15:$W$361, MATCH('O5 Details by Class &amp; Accounts'!BT$18, 'E2 Allocators'!$B$15:$W$15, 0),FALSE)*$E178)</f>
        <v>0</v>
      </c>
      <c r="BU178" s="1321">
        <f>IF(ISERROR(VLOOKUP(VLOOKUP($A178, 'E4 TB Allocation Details'!$A$18:$L$214, MATCH("A &amp; G ID", 'E4 TB Allocation Details'!$A$18:$L$18, 0),FALSE), 'E2 Allocators'!$B$15:$W$361, MATCH('O5 Details by Class &amp; Accounts'!BU$18, 'E2 Allocators'!$B$15:$W$15, 0),FALSE)*$E178), 0, VLOOKUP(VLOOKUP($A178, 'E4 TB Allocation Details'!$A$18:$L$214, MATCH("A &amp; G ID", 'E4 TB Allocation Details'!$A$18:$L$18, 0),FALSE), 'E2 Allocators'!$B$15:$W$361, MATCH('O5 Details by Class &amp; Accounts'!BU$18, 'E2 Allocators'!$B$15:$W$15, 0),FALSE)*$E178)</f>
        <v>0</v>
      </c>
      <c r="BV178" s="1321">
        <f>IF(ISERROR(VLOOKUP(VLOOKUP($A178, 'E4 TB Allocation Details'!$A$18:$L$214, MATCH("A &amp; G ID", 'E4 TB Allocation Details'!$A$18:$L$18, 0),FALSE), 'E2 Allocators'!$B$15:$W$361, MATCH('O5 Details by Class &amp; Accounts'!BV$18, 'E2 Allocators'!$B$15:$W$15, 0),FALSE)*$E178), 0, VLOOKUP(VLOOKUP($A178, 'E4 TB Allocation Details'!$A$18:$L$214, MATCH("A &amp; G ID", 'E4 TB Allocation Details'!$A$18:$L$18, 0),FALSE), 'E2 Allocators'!$B$15:$W$361, MATCH('O5 Details by Class &amp; Accounts'!BV$18, 'E2 Allocators'!$B$15:$W$15, 0),FALSE)*$E178)</f>
        <v>0</v>
      </c>
      <c r="BW178" s="1321">
        <f>IF(ISERROR(VLOOKUP(VLOOKUP($A178, 'E4 TB Allocation Details'!$A$18:$L$214, MATCH("A &amp; G ID", 'E4 TB Allocation Details'!$A$18:$L$18, 0),FALSE), 'E2 Allocators'!$B$15:$W$361, MATCH('O5 Details by Class &amp; Accounts'!BW$18, 'E2 Allocators'!$B$15:$W$15, 0),FALSE)*$E178), 0, VLOOKUP(VLOOKUP($A178, 'E4 TB Allocation Details'!$A$18:$L$214, MATCH("A &amp; G ID", 'E4 TB Allocation Details'!$A$18:$L$18, 0),FALSE), 'E2 Allocators'!$B$15:$W$361, MATCH('O5 Details by Class &amp; Accounts'!BW$18, 'E2 Allocators'!$B$15:$W$15, 0),FALSE)*$E178)</f>
        <v>0</v>
      </c>
      <c r="BX178" s="1321">
        <f>IF(ISERROR(VLOOKUP(VLOOKUP($A178, 'E4 TB Allocation Details'!$A$18:$L$214, MATCH("A &amp; G ID", 'E4 TB Allocation Details'!$A$18:$L$18, 0),FALSE), 'E2 Allocators'!$B$15:$W$361, MATCH('O5 Details by Class &amp; Accounts'!BX$18, 'E2 Allocators'!$B$15:$W$15, 0),FALSE)*$E178), 0, VLOOKUP(VLOOKUP($A178, 'E4 TB Allocation Details'!$A$18:$L$214, MATCH("A &amp; G ID", 'E4 TB Allocation Details'!$A$18:$L$18, 0),FALSE), 'E2 Allocators'!$B$15:$W$361, MATCH('O5 Details by Class &amp; Accounts'!BX$18, 'E2 Allocators'!$B$15:$W$15, 0),FALSE)*$E178)</f>
        <v>0</v>
      </c>
      <c r="BY178" s="1321">
        <f>IF(ISERROR(VLOOKUP(VLOOKUP($A178, 'E4 TB Allocation Details'!$A$18:$L$214, MATCH("A &amp; G ID", 'E4 TB Allocation Details'!$A$18:$L$18, 0),FALSE), 'E2 Allocators'!$B$15:$W$361, MATCH('O5 Details by Class &amp; Accounts'!BY$18, 'E2 Allocators'!$B$15:$W$15, 0),FALSE)*$E178), 0, VLOOKUP(VLOOKUP($A178, 'E4 TB Allocation Details'!$A$18:$L$214, MATCH("A &amp; G ID", 'E4 TB Allocation Details'!$A$18:$L$18, 0),FALSE), 'E2 Allocators'!$B$15:$W$361, MATCH('O5 Details by Class &amp; Accounts'!BY$18, 'E2 Allocators'!$B$15:$W$15, 0),FALSE)*$E178)</f>
        <v>0</v>
      </c>
      <c r="BZ178" s="1321">
        <f>IF(ISERROR(VLOOKUP(VLOOKUP($A178, 'E4 TB Allocation Details'!$A$18:$L$214, MATCH("A &amp; G ID", 'E4 TB Allocation Details'!$A$18:$L$18, 0),FALSE), 'E2 Allocators'!$B$15:$W$361, MATCH('O5 Details by Class &amp; Accounts'!BZ$18, 'E2 Allocators'!$B$15:$W$15, 0),FALSE)*$E178), 0, VLOOKUP(VLOOKUP($A178, 'E4 TB Allocation Details'!$A$18:$L$214, MATCH("A &amp; G ID", 'E4 TB Allocation Details'!$A$18:$L$18, 0),FALSE), 'E2 Allocators'!$B$15:$W$361, MATCH('O5 Details by Class &amp; Accounts'!BZ$18, 'E2 Allocators'!$B$15:$W$15, 0),FALSE)*$E178)</f>
        <v>0</v>
      </c>
      <c r="CA178" s="1321">
        <f>IF(ISERROR(VLOOKUP(VLOOKUP($A178, 'E4 TB Allocation Details'!$A$18:$L$214, MATCH("A &amp; G ID", 'E4 TB Allocation Details'!$A$18:$L$18, 0),FALSE), 'E2 Allocators'!$B$15:$W$361, MATCH('O5 Details by Class &amp; Accounts'!CA$18, 'E2 Allocators'!$B$15:$W$15, 0),FALSE)*$E178), 0, VLOOKUP(VLOOKUP($A178, 'E4 TB Allocation Details'!$A$18:$L$214, MATCH("A &amp; G ID", 'E4 TB Allocation Details'!$A$18:$L$18, 0),FALSE), 'E2 Allocators'!$B$15:$W$361, MATCH('O5 Details by Class &amp; Accounts'!CA$18, 'E2 Allocators'!$B$15:$W$15, 0),FALSE)*$E178)</f>
        <v>0</v>
      </c>
      <c r="CB178" s="1321">
        <f>IF(ISERROR(VLOOKUP(VLOOKUP($A178, 'E4 TB Allocation Details'!$A$18:$L$214, MATCH("A &amp; G ID", 'E4 TB Allocation Details'!$A$18:$L$18, 0),FALSE), 'E2 Allocators'!$B$15:$W$361, MATCH('O5 Details by Class &amp; Accounts'!CB$18, 'E2 Allocators'!$B$15:$W$15, 0),FALSE)*$E178), 0, VLOOKUP(VLOOKUP($A178, 'E4 TB Allocation Details'!$A$18:$L$214, MATCH("A &amp; G ID", 'E4 TB Allocation Details'!$A$18:$L$18, 0),FALSE), 'E2 Allocators'!$B$15:$W$361, MATCH('O5 Details by Class &amp; Accounts'!CB$18, 'E2 Allocators'!$B$15:$W$15, 0),FALSE)*$E178)</f>
        <v>0</v>
      </c>
      <c r="CC178" s="1321">
        <f>IF(ISERROR(VLOOKUP(VLOOKUP($A178, 'E4 TB Allocation Details'!$A$18:$L$214, MATCH("A &amp; G ID", 'E4 TB Allocation Details'!$A$18:$L$18, 0),FALSE), 'E2 Allocators'!$B$15:$W$361, MATCH('O5 Details by Class &amp; Accounts'!CC$18, 'E2 Allocators'!$B$15:$W$15, 0),FALSE)*$E178), 0, VLOOKUP(VLOOKUP($A178, 'E4 TB Allocation Details'!$A$18:$L$214, MATCH("A &amp; G ID", 'E4 TB Allocation Details'!$A$18:$L$18, 0),FALSE), 'E2 Allocators'!$B$15:$W$361, MATCH('O5 Details by Class &amp; Accounts'!CC$18, 'E2 Allocators'!$B$15:$W$15, 0),FALSE)*$E178)</f>
        <v>0</v>
      </c>
      <c r="CD178" s="1321">
        <f>IF(ISERROR(VLOOKUP(VLOOKUP($A178, 'E4 TB Allocation Details'!$A$18:$L$214, MATCH("A &amp; G ID", 'E4 TB Allocation Details'!$A$18:$L$18, 0),FALSE), 'E2 Allocators'!$B$15:$W$361, MATCH('O5 Details by Class &amp; Accounts'!CD$18, 'E2 Allocators'!$B$15:$W$15, 0),FALSE)*$E178), 0, VLOOKUP(VLOOKUP($A178, 'E4 TB Allocation Details'!$A$18:$L$214, MATCH("A &amp; G ID", 'E4 TB Allocation Details'!$A$18:$L$18, 0),FALSE), 'E2 Allocators'!$B$15:$W$361, MATCH('O5 Details by Class &amp; Accounts'!CD$18, 'E2 Allocators'!$B$15:$W$15, 0),FALSE)*$E178)</f>
        <v>0</v>
      </c>
      <c r="CE178" s="1321">
        <f>IF(ISERROR(VLOOKUP(VLOOKUP($A178, 'E4 TB Allocation Details'!$A$18:$L$214, MATCH("A &amp; G ID", 'E4 TB Allocation Details'!$A$18:$L$18, 0),FALSE), 'E2 Allocators'!$B$15:$W$361, MATCH('O5 Details by Class &amp; Accounts'!CE$18, 'E2 Allocators'!$B$15:$W$15, 0),FALSE)*$E178), 0, VLOOKUP(VLOOKUP($A178, 'E4 TB Allocation Details'!$A$18:$L$214, MATCH("A &amp; G ID", 'E4 TB Allocation Details'!$A$18:$L$18, 0),FALSE), 'E2 Allocators'!$B$15:$W$361, MATCH('O5 Details by Class &amp; Accounts'!CE$18, 'E2 Allocators'!$B$15:$W$15, 0),FALSE)*$E178)</f>
        <v>0</v>
      </c>
      <c r="CF178" s="1321">
        <f>IF(ISERROR(VLOOKUP(VLOOKUP($A178, 'E4 TB Allocation Details'!$A$18:$L$214, MATCH("A &amp; G ID", 'E4 TB Allocation Details'!$A$18:$L$18, 0),FALSE), 'E2 Allocators'!$B$15:$W$361, MATCH('O5 Details by Class &amp; Accounts'!CF$18, 'E2 Allocators'!$B$15:$W$15, 0),FALSE)*$E178), 0, VLOOKUP(VLOOKUP($A178, 'E4 TB Allocation Details'!$A$18:$L$214, MATCH("A &amp; G ID", 'E4 TB Allocation Details'!$A$18:$L$18, 0),FALSE), 'E2 Allocators'!$B$15:$W$361, MATCH('O5 Details by Class &amp; Accounts'!CF$18, 'E2 Allocators'!$B$15:$W$15, 0),FALSE)*$E178)</f>
        <v>0</v>
      </c>
      <c r="CG178" s="1321">
        <f>IF(ISERROR(VLOOKUP(VLOOKUP($A178, 'E4 TB Allocation Details'!$A$18:$L$214, MATCH("A &amp; G ID", 'E4 TB Allocation Details'!$A$18:$L$18, 0),FALSE), 'E2 Allocators'!$B$15:$W$361, MATCH('O5 Details by Class &amp; Accounts'!CG$18, 'E2 Allocators'!$B$15:$W$15, 0),FALSE)*$E178), 0, VLOOKUP(VLOOKUP($A178, 'E4 TB Allocation Details'!$A$18:$L$214, MATCH("A &amp; G ID", 'E4 TB Allocation Details'!$A$18:$L$18, 0),FALSE), 'E2 Allocators'!$B$15:$W$361, MATCH('O5 Details by Class &amp; Accounts'!CG$18, 'E2 Allocators'!$B$15:$W$15, 0),FALSE)*$E178)</f>
        <v>0</v>
      </c>
      <c r="CH178" s="1321">
        <f>IF(ISERROR(VLOOKUP(VLOOKUP($A178, 'E4 TB Allocation Details'!$A$18:$L$214, MATCH("A &amp; G ID", 'E4 TB Allocation Details'!$A$18:$L$18, 0),FALSE), 'E2 Allocators'!$B$15:$W$361, MATCH('O5 Details by Class &amp; Accounts'!CH$18, 'E2 Allocators'!$B$15:$W$15, 0),FALSE)*$E178), 0, VLOOKUP(VLOOKUP($A178, 'E4 TB Allocation Details'!$A$18:$L$214, MATCH("A &amp; G ID", 'E4 TB Allocation Details'!$A$18:$L$18, 0),FALSE), 'E2 Allocators'!$B$15:$W$361, MATCH('O5 Details by Class &amp; Accounts'!CH$18, 'E2 Allocators'!$B$15:$W$15, 0),FALSE)*$E178)</f>
        <v>0</v>
      </c>
      <c r="CI178" s="1321">
        <f>IF(ISERROR(VLOOKUP(VLOOKUP($A178, 'E4 TB Allocation Details'!$A$18:$L$214, MATCH("A &amp; G ID", 'E4 TB Allocation Details'!$A$18:$L$18, 0),FALSE), 'E2 Allocators'!$B$15:$W$361, MATCH('O5 Details by Class &amp; Accounts'!CI$18, 'E2 Allocators'!$B$15:$W$15, 0),FALSE)*$E178), 0, VLOOKUP(VLOOKUP($A178, 'E4 TB Allocation Details'!$A$18:$L$214, MATCH("A &amp; G ID", 'E4 TB Allocation Details'!$A$18:$L$18, 0),FALSE), 'E2 Allocators'!$B$15:$W$361, MATCH('O5 Details by Class &amp; Accounts'!CI$18, 'E2 Allocators'!$B$15:$W$15, 0),FALSE)*$E178)</f>
        <v>0</v>
      </c>
      <c r="CJ178" s="1321">
        <f>IF(ISERROR(VLOOKUP(VLOOKUP($A178, 'E4 TB Allocation Details'!$A$18:$L$214, MATCH("A &amp; G ID", 'E4 TB Allocation Details'!$A$18:$L$18, 0),FALSE), 'E2 Allocators'!$B$15:$W$361, MATCH('O5 Details by Class &amp; Accounts'!CJ$18, 'E2 Allocators'!$B$15:$W$15, 0),FALSE)*$E178), 0, VLOOKUP(VLOOKUP($A178, 'E4 TB Allocation Details'!$A$18:$L$214, MATCH("A &amp; G ID", 'E4 TB Allocation Details'!$A$18:$L$18, 0),FALSE), 'E2 Allocators'!$B$15:$W$361, MATCH('O5 Details by Class &amp; Accounts'!CJ$18, 'E2 Allocators'!$B$15:$W$15, 0),FALSE)*$E178)</f>
        <v>0</v>
      </c>
      <c r="CK178" s="1321">
        <f>IF(ISERROR(VLOOKUP(VLOOKUP($A178, 'E4 TB Allocation Details'!$A$18:$L$214, MATCH("A &amp; G ID", 'E4 TB Allocation Details'!$A$18:$L$18, 0),FALSE), 'E2 Allocators'!$B$15:$W$361, MATCH('O5 Details by Class &amp; Accounts'!CK$18, 'E2 Allocators'!$B$15:$W$15, 0),FALSE)*$E178), 0, VLOOKUP(VLOOKUP($A178, 'E4 TB Allocation Details'!$A$18:$L$214, MATCH("A &amp; G ID", 'E4 TB Allocation Details'!$A$18:$L$18, 0),FALSE), 'E2 Allocators'!$B$15:$W$361, MATCH('O5 Details by Class &amp; Accounts'!CK$18, 'E2 Allocators'!$B$15:$W$15, 0),FALSE)*$E178)</f>
        <v>0</v>
      </c>
      <c r="CL178" s="1321">
        <f>IF(ISERROR(VLOOKUP(VLOOKUP($A178, 'E4 TB Allocation Details'!$A$18:$L$214, MATCH("A &amp; G ID", 'E4 TB Allocation Details'!$A$18:$L$18, 0),FALSE), 'E2 Allocators'!$B$15:$W$361, MATCH('O5 Details by Class &amp; Accounts'!CL$18, 'E2 Allocators'!$B$15:$W$15, 0),FALSE)*$E178), 0, VLOOKUP(VLOOKUP($A178, 'E4 TB Allocation Details'!$A$18:$L$214, MATCH("A &amp; G ID", 'E4 TB Allocation Details'!$A$18:$L$18, 0),FALSE), 'E2 Allocators'!$B$15:$W$361, MATCH('O5 Details by Class &amp; Accounts'!CL$18, 'E2 Allocators'!$B$15:$W$15, 0),FALSE)*$E178)</f>
        <v>0</v>
      </c>
      <c r="CM178" s="1321">
        <f>IF(ISERROR(VLOOKUP(VLOOKUP($A178, 'E4 TB Allocation Details'!$A$18:$L$214, MATCH("A &amp; G ID", 'E4 TB Allocation Details'!$A$18:$L$18, 0),FALSE), 'E2 Allocators'!$B$15:$W$361, MATCH('O5 Details by Class &amp; Accounts'!CM$18, 'E2 Allocators'!$B$15:$W$15, 0),FALSE)*$E178), 0, VLOOKUP(VLOOKUP($A178, 'E4 TB Allocation Details'!$A$18:$L$214, MATCH("A &amp; G ID", 'E4 TB Allocation Details'!$A$18:$L$18, 0),FALSE), 'E2 Allocators'!$B$15:$W$361, MATCH('O5 Details by Class &amp; Accounts'!CM$18, 'E2 Allocators'!$B$15:$W$15, 0),FALSE)*$E178)</f>
        <v>0</v>
      </c>
      <c r="CN178" s="1321">
        <f t="shared" si="49"/>
        <v>0</v>
      </c>
      <c r="CO178" s="1650">
        <f t="shared" si="50"/>
        <v>0</v>
      </c>
      <c r="CQ178" s="1898" t="s">
        <v>1091</v>
      </c>
    </row>
    <row r="179" spans="1:95" s="64" customFormat="1" ht="12.75">
      <c r="A179" s="2156">
        <v>5505</v>
      </c>
      <c r="B179" s="2111" t="s">
        <v>1550</v>
      </c>
      <c r="C179" s="1647">
        <f>IF(ISERROR(VLOOKUP($A179,'I3 TB Data'!$A$19:$H$484,MATCH('O5 Details by Class &amp; Accounts'!$C$18, 'I3 TB Data'!$A$19:$H$19,0),0)), 0, VLOOKUP($A179,'I3 TB Data'!$A$19:$H$484,MATCH('O5 Details by Class &amp; Accounts'!$C$18,'I3 TB Data'!$A$19:$H$19,0),0))</f>
        <v>0</v>
      </c>
      <c r="D179" s="1648"/>
      <c r="E179" s="1647">
        <f t="shared" si="44"/>
        <v>0</v>
      </c>
      <c r="F179" s="1649"/>
      <c r="G179" s="1649"/>
      <c r="H179" s="1321">
        <f t="shared" si="46"/>
        <v>0</v>
      </c>
      <c r="I179" s="1321">
        <f>IF(ISERROR(VLOOKUP(VLOOKUP($A179, 'E4 TB Allocation Details'!$A$18:$L$214, MATCH("Demand ID", 'E4 TB Allocation Details'!$A$18:$L$18, 0),FALSE), 'E2 Allocators'!$B$15:$W$361, MATCH('O5 Details by Class &amp; Accounts'!I$18, 'E2 Allocators'!$B$15:$W$15, 0),FALSE)*$F179), 0, VLOOKUP(VLOOKUP($A179, 'E4 TB Allocation Details'!$A$18:$L$214, MATCH("Demand ID", 'E4 TB Allocation Details'!$A$18:$L$18, 0),FALSE), 'E2 Allocators'!$B$15:$W$361, MATCH('O5 Details by Class &amp; Accounts'!I$18, 'E2 Allocators'!$B$15:$W$15, 0),FALSE)*$F179)</f>
        <v>0</v>
      </c>
      <c r="J179" s="1321">
        <f>IF(ISERROR(VLOOKUP(VLOOKUP($A179, 'E4 TB Allocation Details'!$A$18:$L$214, MATCH("Demand ID", 'E4 TB Allocation Details'!$A$18:$L$18, 0),FALSE), 'E2 Allocators'!$B$15:$W$361, MATCH('O5 Details by Class &amp; Accounts'!J$18, 'E2 Allocators'!$B$15:$W$15, 0),FALSE)*$F179), 0, VLOOKUP(VLOOKUP($A179, 'E4 TB Allocation Details'!$A$18:$L$214, MATCH("Demand ID", 'E4 TB Allocation Details'!$A$18:$L$18, 0),FALSE), 'E2 Allocators'!$B$15:$W$361, MATCH('O5 Details by Class &amp; Accounts'!J$18, 'E2 Allocators'!$B$15:$W$15, 0),FALSE)*$F179)</f>
        <v>0</v>
      </c>
      <c r="K179" s="1321">
        <f>IF(ISERROR(VLOOKUP(VLOOKUP($A179, 'E4 TB Allocation Details'!$A$18:$L$214, MATCH("Demand ID", 'E4 TB Allocation Details'!$A$18:$L$18, 0),FALSE), 'E2 Allocators'!$B$15:$W$361, MATCH('O5 Details by Class &amp; Accounts'!K$18, 'E2 Allocators'!$B$15:$W$15, 0),FALSE)*$F179), 0, VLOOKUP(VLOOKUP($A179, 'E4 TB Allocation Details'!$A$18:$L$214, MATCH("Demand ID", 'E4 TB Allocation Details'!$A$18:$L$18, 0),FALSE), 'E2 Allocators'!$B$15:$W$361, MATCH('O5 Details by Class &amp; Accounts'!K$18, 'E2 Allocators'!$B$15:$W$15, 0),FALSE)*$F179)</f>
        <v>0</v>
      </c>
      <c r="L179" s="1321">
        <f>IF(ISERROR(VLOOKUP(VLOOKUP($A179, 'E4 TB Allocation Details'!$A$18:$L$214, MATCH("Demand ID", 'E4 TB Allocation Details'!$A$18:$L$18, 0),FALSE), 'E2 Allocators'!$B$15:$W$361, MATCH('O5 Details by Class &amp; Accounts'!L$18, 'E2 Allocators'!$B$15:$W$15, 0),FALSE)*$F179), 0, VLOOKUP(VLOOKUP($A179, 'E4 TB Allocation Details'!$A$18:$L$214, MATCH("Demand ID", 'E4 TB Allocation Details'!$A$18:$L$18, 0),FALSE), 'E2 Allocators'!$B$15:$W$361, MATCH('O5 Details by Class &amp; Accounts'!L$18, 'E2 Allocators'!$B$15:$W$15, 0),FALSE)*$F179)</f>
        <v>0</v>
      </c>
      <c r="M179" s="1321">
        <f>IF(ISERROR(VLOOKUP(VLOOKUP($A179, 'E4 TB Allocation Details'!$A$18:$L$214, MATCH("Demand ID", 'E4 TB Allocation Details'!$A$18:$L$18, 0),FALSE), 'E2 Allocators'!$B$15:$W$361, MATCH('O5 Details by Class &amp; Accounts'!M$18, 'E2 Allocators'!$B$15:$W$15, 0),FALSE)*$F179), 0, VLOOKUP(VLOOKUP($A179, 'E4 TB Allocation Details'!$A$18:$L$214, MATCH("Demand ID", 'E4 TB Allocation Details'!$A$18:$L$18, 0),FALSE), 'E2 Allocators'!$B$15:$W$361, MATCH('O5 Details by Class &amp; Accounts'!M$18, 'E2 Allocators'!$B$15:$W$15, 0),FALSE)*$F179)</f>
        <v>0</v>
      </c>
      <c r="N179" s="1321">
        <f>IF(ISERROR(VLOOKUP(VLOOKUP($A179, 'E4 TB Allocation Details'!$A$18:$L$214, MATCH("Demand ID", 'E4 TB Allocation Details'!$A$18:$L$18, 0),FALSE), 'E2 Allocators'!$B$15:$W$361, MATCH('O5 Details by Class &amp; Accounts'!N$18, 'E2 Allocators'!$B$15:$W$15, 0),FALSE)*$F179), 0, VLOOKUP(VLOOKUP($A179, 'E4 TB Allocation Details'!$A$18:$L$214, MATCH("Demand ID", 'E4 TB Allocation Details'!$A$18:$L$18, 0),FALSE), 'E2 Allocators'!$B$15:$W$361, MATCH('O5 Details by Class &amp; Accounts'!N$18, 'E2 Allocators'!$B$15:$W$15, 0),FALSE)*$F179)</f>
        <v>0</v>
      </c>
      <c r="O179" s="1321">
        <f>IF(ISERROR(VLOOKUP(VLOOKUP($A179, 'E4 TB Allocation Details'!$A$18:$L$214, MATCH("Demand ID", 'E4 TB Allocation Details'!$A$18:$L$18, 0),FALSE), 'E2 Allocators'!$B$15:$W$361, MATCH('O5 Details by Class &amp; Accounts'!O$18, 'E2 Allocators'!$B$15:$W$15, 0),FALSE)*$F179), 0, VLOOKUP(VLOOKUP($A179, 'E4 TB Allocation Details'!$A$18:$L$214, MATCH("Demand ID", 'E4 TB Allocation Details'!$A$18:$L$18, 0),FALSE), 'E2 Allocators'!$B$15:$W$361, MATCH('O5 Details by Class &amp; Accounts'!O$18, 'E2 Allocators'!$B$15:$W$15, 0),FALSE)*$F179)</f>
        <v>0</v>
      </c>
      <c r="P179" s="1321">
        <f>IF(ISERROR(VLOOKUP(VLOOKUP($A179, 'E4 TB Allocation Details'!$A$18:$L$214, MATCH("Demand ID", 'E4 TB Allocation Details'!$A$18:$L$18, 0),FALSE), 'E2 Allocators'!$B$15:$W$361, MATCH('O5 Details by Class &amp; Accounts'!P$18, 'E2 Allocators'!$B$15:$W$15, 0),FALSE)*$F179), 0, VLOOKUP(VLOOKUP($A179, 'E4 TB Allocation Details'!$A$18:$L$214, MATCH("Demand ID", 'E4 TB Allocation Details'!$A$18:$L$18, 0),FALSE), 'E2 Allocators'!$B$15:$W$361, MATCH('O5 Details by Class &amp; Accounts'!P$18, 'E2 Allocators'!$B$15:$W$15, 0),FALSE)*$F179)</f>
        <v>0</v>
      </c>
      <c r="Q179" s="1321">
        <f>IF(ISERROR(VLOOKUP(VLOOKUP($A179, 'E4 TB Allocation Details'!$A$18:$L$214, MATCH("Demand ID", 'E4 TB Allocation Details'!$A$18:$L$18, 0),FALSE), 'E2 Allocators'!$B$15:$W$361, MATCH('O5 Details by Class &amp; Accounts'!Q$18, 'E2 Allocators'!$B$15:$W$15, 0),FALSE)*$F179), 0, VLOOKUP(VLOOKUP($A179, 'E4 TB Allocation Details'!$A$18:$L$214, MATCH("Demand ID", 'E4 TB Allocation Details'!$A$18:$L$18, 0),FALSE), 'E2 Allocators'!$B$15:$W$361, MATCH('O5 Details by Class &amp; Accounts'!Q$18, 'E2 Allocators'!$B$15:$W$15, 0),FALSE)*$F179)</f>
        <v>0</v>
      </c>
      <c r="R179" s="1321">
        <f>IF(ISERROR(VLOOKUP(VLOOKUP($A179, 'E4 TB Allocation Details'!$A$18:$L$214, MATCH("Demand ID", 'E4 TB Allocation Details'!$A$18:$L$18, 0),FALSE), 'E2 Allocators'!$B$15:$W$361, MATCH('O5 Details by Class &amp; Accounts'!R$18, 'E2 Allocators'!$B$15:$W$15, 0),FALSE)*$F179), 0, VLOOKUP(VLOOKUP($A179, 'E4 TB Allocation Details'!$A$18:$L$214, MATCH("Demand ID", 'E4 TB Allocation Details'!$A$18:$L$18, 0),FALSE), 'E2 Allocators'!$B$15:$W$361, MATCH('O5 Details by Class &amp; Accounts'!R$18, 'E2 Allocators'!$B$15:$W$15, 0),FALSE)*$F179)</f>
        <v>0</v>
      </c>
      <c r="S179" s="1321">
        <f>IF(ISERROR(VLOOKUP(VLOOKUP($A179, 'E4 TB Allocation Details'!$A$18:$L$214, MATCH("Demand ID", 'E4 TB Allocation Details'!$A$18:$L$18, 0),FALSE), 'E2 Allocators'!$B$15:$W$361, MATCH('O5 Details by Class &amp; Accounts'!S$18, 'E2 Allocators'!$B$15:$W$15, 0),FALSE)*$F179), 0, VLOOKUP(VLOOKUP($A179, 'E4 TB Allocation Details'!$A$18:$L$214, MATCH("Demand ID", 'E4 TB Allocation Details'!$A$18:$L$18, 0),FALSE), 'E2 Allocators'!$B$15:$W$361, MATCH('O5 Details by Class &amp; Accounts'!S$18, 'E2 Allocators'!$B$15:$W$15, 0),FALSE)*$F179)</f>
        <v>0</v>
      </c>
      <c r="T179" s="1321">
        <f>IF(ISERROR(VLOOKUP(VLOOKUP($A179, 'E4 TB Allocation Details'!$A$18:$L$214, MATCH("Demand ID", 'E4 TB Allocation Details'!$A$18:$L$18, 0),FALSE), 'E2 Allocators'!$B$15:$W$361, MATCH('O5 Details by Class &amp; Accounts'!T$18, 'E2 Allocators'!$B$15:$W$15, 0),FALSE)*$F179), 0, VLOOKUP(VLOOKUP($A179, 'E4 TB Allocation Details'!$A$18:$L$214, MATCH("Demand ID", 'E4 TB Allocation Details'!$A$18:$L$18, 0),FALSE), 'E2 Allocators'!$B$15:$W$361, MATCH('O5 Details by Class &amp; Accounts'!T$18, 'E2 Allocators'!$B$15:$W$15, 0),FALSE)*$F179)</f>
        <v>0</v>
      </c>
      <c r="U179" s="1321">
        <f>IF(ISERROR(VLOOKUP(VLOOKUP($A179, 'E4 TB Allocation Details'!$A$18:$L$214, MATCH("Demand ID", 'E4 TB Allocation Details'!$A$18:$L$18, 0),FALSE), 'E2 Allocators'!$B$15:$W$361, MATCH('O5 Details by Class &amp; Accounts'!U$18, 'E2 Allocators'!$B$15:$W$15, 0),FALSE)*$F179), 0, VLOOKUP(VLOOKUP($A179, 'E4 TB Allocation Details'!$A$18:$L$214, MATCH("Demand ID", 'E4 TB Allocation Details'!$A$18:$L$18, 0),FALSE), 'E2 Allocators'!$B$15:$W$361, MATCH('O5 Details by Class &amp; Accounts'!U$18, 'E2 Allocators'!$B$15:$W$15, 0),FALSE)*$F179)</f>
        <v>0</v>
      </c>
      <c r="V179" s="1321">
        <f>IF(ISERROR(VLOOKUP(VLOOKUP($A179, 'E4 TB Allocation Details'!$A$18:$L$214, MATCH("Demand ID", 'E4 TB Allocation Details'!$A$18:$L$18, 0),FALSE), 'E2 Allocators'!$B$15:$W$361, MATCH('O5 Details by Class &amp; Accounts'!V$18, 'E2 Allocators'!$B$15:$W$15, 0),FALSE)*$F179), 0, VLOOKUP(VLOOKUP($A179, 'E4 TB Allocation Details'!$A$18:$L$214, MATCH("Demand ID", 'E4 TB Allocation Details'!$A$18:$L$18, 0),FALSE), 'E2 Allocators'!$B$15:$W$361, MATCH('O5 Details by Class &amp; Accounts'!V$18, 'E2 Allocators'!$B$15:$W$15, 0),FALSE)*$F179)</f>
        <v>0</v>
      </c>
      <c r="W179" s="1321">
        <f>IF(ISERROR(VLOOKUP(VLOOKUP($A179, 'E4 TB Allocation Details'!$A$18:$L$214, MATCH("Demand ID", 'E4 TB Allocation Details'!$A$18:$L$18, 0),FALSE), 'E2 Allocators'!$B$15:$W$361, MATCH('O5 Details by Class &amp; Accounts'!W$18, 'E2 Allocators'!$B$15:$W$15, 0),FALSE)*$F179), 0, VLOOKUP(VLOOKUP($A179, 'E4 TB Allocation Details'!$A$18:$L$214, MATCH("Demand ID", 'E4 TB Allocation Details'!$A$18:$L$18, 0),FALSE), 'E2 Allocators'!$B$15:$W$361, MATCH('O5 Details by Class &amp; Accounts'!W$18, 'E2 Allocators'!$B$15:$W$15, 0),FALSE)*$F179)</f>
        <v>0</v>
      </c>
      <c r="X179" s="1321">
        <f>IF(ISERROR(VLOOKUP(VLOOKUP($A179, 'E4 TB Allocation Details'!$A$18:$L$214, MATCH("Demand ID", 'E4 TB Allocation Details'!$A$18:$L$18, 0),FALSE), 'E2 Allocators'!$B$15:$W$361, MATCH('O5 Details by Class &amp; Accounts'!X$18, 'E2 Allocators'!$B$15:$W$15, 0),FALSE)*$F179), 0, VLOOKUP(VLOOKUP($A179, 'E4 TB Allocation Details'!$A$18:$L$214, MATCH("Demand ID", 'E4 TB Allocation Details'!$A$18:$L$18, 0),FALSE), 'E2 Allocators'!$B$15:$W$361, MATCH('O5 Details by Class &amp; Accounts'!X$18, 'E2 Allocators'!$B$15:$W$15, 0),FALSE)*$F179)</f>
        <v>0</v>
      </c>
      <c r="Y179" s="1321">
        <f>IF(ISERROR(VLOOKUP(VLOOKUP($A179, 'E4 TB Allocation Details'!$A$18:$L$214, MATCH("Demand ID", 'E4 TB Allocation Details'!$A$18:$L$18, 0),FALSE), 'E2 Allocators'!$B$15:$W$361, MATCH('O5 Details by Class &amp; Accounts'!Y$18, 'E2 Allocators'!$B$15:$W$15, 0),FALSE)*$F179), 0, VLOOKUP(VLOOKUP($A179, 'E4 TB Allocation Details'!$A$18:$L$214, MATCH("Demand ID", 'E4 TB Allocation Details'!$A$18:$L$18, 0),FALSE), 'E2 Allocators'!$B$15:$W$361, MATCH('O5 Details by Class &amp; Accounts'!Y$18, 'E2 Allocators'!$B$15:$W$15, 0),FALSE)*$F179)</f>
        <v>0</v>
      </c>
      <c r="Z179" s="1321">
        <f>IF(ISERROR(VLOOKUP(VLOOKUP($A179, 'E4 TB Allocation Details'!$A$18:$L$214, MATCH("Demand ID", 'E4 TB Allocation Details'!$A$18:$L$18, 0),FALSE), 'E2 Allocators'!$B$15:$W$361, MATCH('O5 Details by Class &amp; Accounts'!Z$18, 'E2 Allocators'!$B$15:$W$15, 0),FALSE)*$F179), 0, VLOOKUP(VLOOKUP($A179, 'E4 TB Allocation Details'!$A$18:$L$214, MATCH("Demand ID", 'E4 TB Allocation Details'!$A$18:$L$18, 0),FALSE), 'E2 Allocators'!$B$15:$W$361, MATCH('O5 Details by Class &amp; Accounts'!Z$18, 'E2 Allocators'!$B$15:$W$15, 0),FALSE)*$F179)</f>
        <v>0</v>
      </c>
      <c r="AA179" s="1321">
        <f>IF(ISERROR(VLOOKUP(VLOOKUP($A179, 'E4 TB Allocation Details'!$A$18:$L$214, MATCH("Demand ID", 'E4 TB Allocation Details'!$A$18:$L$18, 0),FALSE), 'E2 Allocators'!$B$15:$W$361, MATCH('O5 Details by Class &amp; Accounts'!AA$18, 'E2 Allocators'!$B$15:$W$15, 0),FALSE)*$F179), 0, VLOOKUP(VLOOKUP($A179, 'E4 TB Allocation Details'!$A$18:$L$214, MATCH("Demand ID", 'E4 TB Allocation Details'!$A$18:$L$18, 0),FALSE), 'E2 Allocators'!$B$15:$W$361, MATCH('O5 Details by Class &amp; Accounts'!AA$18, 'E2 Allocators'!$B$15:$W$15, 0),FALSE)*$F179)</f>
        <v>0</v>
      </c>
      <c r="AB179" s="1321">
        <f>IF(ISERROR(VLOOKUP(VLOOKUP($A179, 'E4 TB Allocation Details'!$A$18:$L$214, MATCH("Demand ID", 'E4 TB Allocation Details'!$A$18:$L$18, 0),FALSE), 'E2 Allocators'!$B$15:$W$361, MATCH('O5 Details by Class &amp; Accounts'!AB$18, 'E2 Allocators'!$B$15:$W$15, 0),FALSE)*$F179), 0, VLOOKUP(VLOOKUP($A179, 'E4 TB Allocation Details'!$A$18:$L$214, MATCH("Demand ID", 'E4 TB Allocation Details'!$A$18:$L$18, 0),FALSE), 'E2 Allocators'!$B$15:$W$361, MATCH('O5 Details by Class &amp; Accounts'!AB$18, 'E2 Allocators'!$B$15:$W$15, 0),FALSE)*$F179)</f>
        <v>0</v>
      </c>
      <c r="AC179" s="1321">
        <f t="shared" si="47"/>
        <v>0</v>
      </c>
      <c r="AD179" s="1321">
        <f>IF(ISERROR(VLOOKUP(VLOOKUP($A179, 'E4 TB Allocation Details'!$A$18:$L$214, MATCH("Customer ID", 'E4 TB Allocation Details'!$A$18:$L$18, 0),FALSE), 'E2 Allocators'!$B$15:$W$361, MATCH('O5 Details by Class &amp; Accounts'!AD$18, 'E2 Allocators'!$B$15:$W$15, 0),FALSE)*$G179), 0, VLOOKUP(VLOOKUP($A179, 'E4 TB Allocation Details'!$A$18:$L$214, MATCH("Customer ID", 'E4 TB Allocation Details'!$A$18:$L$18, 0),FALSE), 'E2 Allocators'!$B$15:$W$361, MATCH('O5 Details by Class &amp; Accounts'!AD$18, 'E2 Allocators'!$B$15:$W$15, 0),FALSE)*$G179)</f>
        <v>0</v>
      </c>
      <c r="AE179" s="1321">
        <f>IF(ISERROR(VLOOKUP(VLOOKUP($A179, 'E4 TB Allocation Details'!$A$18:$L$214, MATCH("Customer ID", 'E4 TB Allocation Details'!$A$18:$L$18, 0),FALSE), 'E2 Allocators'!$B$15:$W$361, MATCH('O5 Details by Class &amp; Accounts'!AE$18, 'E2 Allocators'!$B$15:$W$15, 0),FALSE)*$G179), 0, VLOOKUP(VLOOKUP($A179, 'E4 TB Allocation Details'!$A$18:$L$214, MATCH("Customer ID", 'E4 TB Allocation Details'!$A$18:$L$18, 0),FALSE), 'E2 Allocators'!$B$15:$W$361, MATCH('O5 Details by Class &amp; Accounts'!AE$18, 'E2 Allocators'!$B$15:$W$15, 0),FALSE)*$G179)</f>
        <v>0</v>
      </c>
      <c r="AF179" s="1321">
        <f>IF(ISERROR(VLOOKUP(VLOOKUP($A179, 'E4 TB Allocation Details'!$A$18:$L$214, MATCH("Customer ID", 'E4 TB Allocation Details'!$A$18:$L$18, 0),FALSE), 'E2 Allocators'!$B$15:$W$361, MATCH('O5 Details by Class &amp; Accounts'!AF$18, 'E2 Allocators'!$B$15:$W$15, 0),FALSE)*$G179), 0, VLOOKUP(VLOOKUP($A179, 'E4 TB Allocation Details'!$A$18:$L$214, MATCH("Customer ID", 'E4 TB Allocation Details'!$A$18:$L$18, 0),FALSE), 'E2 Allocators'!$B$15:$W$361, MATCH('O5 Details by Class &amp; Accounts'!AF$18, 'E2 Allocators'!$B$15:$W$15, 0),FALSE)*$G179)</f>
        <v>0</v>
      </c>
      <c r="AG179" s="1321">
        <f>IF(ISERROR(VLOOKUP(VLOOKUP($A179, 'E4 TB Allocation Details'!$A$18:$L$214, MATCH("Customer ID", 'E4 TB Allocation Details'!$A$18:$L$18, 0),FALSE), 'E2 Allocators'!$B$15:$W$361, MATCH('O5 Details by Class &amp; Accounts'!AG$18, 'E2 Allocators'!$B$15:$W$15, 0),FALSE)*$G179), 0, VLOOKUP(VLOOKUP($A179, 'E4 TB Allocation Details'!$A$18:$L$214, MATCH("Customer ID", 'E4 TB Allocation Details'!$A$18:$L$18, 0),FALSE), 'E2 Allocators'!$B$15:$W$361, MATCH('O5 Details by Class &amp; Accounts'!AG$18, 'E2 Allocators'!$B$15:$W$15, 0),FALSE)*$G179)</f>
        <v>0</v>
      </c>
      <c r="AH179" s="1321">
        <f>IF(ISERROR(VLOOKUP(VLOOKUP($A179, 'E4 TB Allocation Details'!$A$18:$L$214, MATCH("Customer ID", 'E4 TB Allocation Details'!$A$18:$L$18, 0),FALSE), 'E2 Allocators'!$B$15:$W$361, MATCH('O5 Details by Class &amp; Accounts'!AH$18, 'E2 Allocators'!$B$15:$W$15, 0),FALSE)*$G179), 0, VLOOKUP(VLOOKUP($A179, 'E4 TB Allocation Details'!$A$18:$L$214, MATCH("Customer ID", 'E4 TB Allocation Details'!$A$18:$L$18, 0),FALSE), 'E2 Allocators'!$B$15:$W$361, MATCH('O5 Details by Class &amp; Accounts'!AH$18, 'E2 Allocators'!$B$15:$W$15, 0),FALSE)*$G179)</f>
        <v>0</v>
      </c>
      <c r="AI179" s="1321">
        <f>IF(ISERROR(VLOOKUP(VLOOKUP($A179, 'E4 TB Allocation Details'!$A$18:$L$214, MATCH("Customer ID", 'E4 TB Allocation Details'!$A$18:$L$18, 0),FALSE), 'E2 Allocators'!$B$15:$W$361, MATCH('O5 Details by Class &amp; Accounts'!AI$18, 'E2 Allocators'!$B$15:$W$15, 0),FALSE)*$G179), 0, VLOOKUP(VLOOKUP($A179, 'E4 TB Allocation Details'!$A$18:$L$214, MATCH("Customer ID", 'E4 TB Allocation Details'!$A$18:$L$18, 0),FALSE), 'E2 Allocators'!$B$15:$W$361, MATCH('O5 Details by Class &amp; Accounts'!AI$18, 'E2 Allocators'!$B$15:$W$15, 0),FALSE)*$G179)</f>
        <v>0</v>
      </c>
      <c r="AJ179" s="1321">
        <f>IF(ISERROR(VLOOKUP(VLOOKUP($A179, 'E4 TB Allocation Details'!$A$18:$L$214, MATCH("Customer ID", 'E4 TB Allocation Details'!$A$18:$L$18, 0),FALSE), 'E2 Allocators'!$B$15:$W$361, MATCH('O5 Details by Class &amp; Accounts'!AJ$18, 'E2 Allocators'!$B$15:$W$15, 0),FALSE)*$G179), 0, VLOOKUP(VLOOKUP($A179, 'E4 TB Allocation Details'!$A$18:$L$214, MATCH("Customer ID", 'E4 TB Allocation Details'!$A$18:$L$18, 0),FALSE), 'E2 Allocators'!$B$15:$W$361, MATCH('O5 Details by Class &amp; Accounts'!AJ$18, 'E2 Allocators'!$B$15:$W$15, 0),FALSE)*$G179)</f>
        <v>0</v>
      </c>
      <c r="AK179" s="1321">
        <f>IF(ISERROR(VLOOKUP(VLOOKUP($A179, 'E4 TB Allocation Details'!$A$18:$L$214, MATCH("Customer ID", 'E4 TB Allocation Details'!$A$18:$L$18, 0),FALSE), 'E2 Allocators'!$B$15:$W$361, MATCH('O5 Details by Class &amp; Accounts'!AK$18, 'E2 Allocators'!$B$15:$W$15, 0),FALSE)*$G179), 0, VLOOKUP(VLOOKUP($A179, 'E4 TB Allocation Details'!$A$18:$L$214, MATCH("Customer ID", 'E4 TB Allocation Details'!$A$18:$L$18, 0),FALSE), 'E2 Allocators'!$B$15:$W$361, MATCH('O5 Details by Class &amp; Accounts'!AK$18, 'E2 Allocators'!$B$15:$W$15, 0),FALSE)*$G179)</f>
        <v>0</v>
      </c>
      <c r="AL179" s="1321">
        <f>IF(ISERROR(VLOOKUP(VLOOKUP($A179, 'E4 TB Allocation Details'!$A$18:$L$214, MATCH("Customer ID", 'E4 TB Allocation Details'!$A$18:$L$18, 0),FALSE), 'E2 Allocators'!$B$15:$W$361, MATCH('O5 Details by Class &amp; Accounts'!AL$18, 'E2 Allocators'!$B$15:$W$15, 0),FALSE)*$G179), 0, VLOOKUP(VLOOKUP($A179, 'E4 TB Allocation Details'!$A$18:$L$214, MATCH("Customer ID", 'E4 TB Allocation Details'!$A$18:$L$18, 0),FALSE), 'E2 Allocators'!$B$15:$W$361, MATCH('O5 Details by Class &amp; Accounts'!AL$18, 'E2 Allocators'!$B$15:$W$15, 0),FALSE)*$G179)</f>
        <v>0</v>
      </c>
      <c r="AM179" s="1321">
        <f>IF(ISERROR(VLOOKUP(VLOOKUP($A179, 'E4 TB Allocation Details'!$A$18:$L$214, MATCH("Customer ID", 'E4 TB Allocation Details'!$A$18:$L$18, 0),FALSE), 'E2 Allocators'!$B$15:$W$361, MATCH('O5 Details by Class &amp; Accounts'!AM$18, 'E2 Allocators'!$B$15:$W$15, 0),FALSE)*$G179), 0, VLOOKUP(VLOOKUP($A179, 'E4 TB Allocation Details'!$A$18:$L$214, MATCH("Customer ID", 'E4 TB Allocation Details'!$A$18:$L$18, 0),FALSE), 'E2 Allocators'!$B$15:$W$361, MATCH('O5 Details by Class &amp; Accounts'!AM$18, 'E2 Allocators'!$B$15:$W$15, 0),FALSE)*$G179)</f>
        <v>0</v>
      </c>
      <c r="AN179" s="1321">
        <f>IF(ISERROR(VLOOKUP(VLOOKUP($A179, 'E4 TB Allocation Details'!$A$18:$L$214, MATCH("Customer ID", 'E4 TB Allocation Details'!$A$18:$L$18, 0),FALSE), 'E2 Allocators'!$B$15:$W$361, MATCH('O5 Details by Class &amp; Accounts'!AN$18, 'E2 Allocators'!$B$15:$W$15, 0),FALSE)*$G179), 0, VLOOKUP(VLOOKUP($A179, 'E4 TB Allocation Details'!$A$18:$L$214, MATCH("Customer ID", 'E4 TB Allocation Details'!$A$18:$L$18, 0),FALSE), 'E2 Allocators'!$B$15:$W$361, MATCH('O5 Details by Class &amp; Accounts'!AN$18, 'E2 Allocators'!$B$15:$W$15, 0),FALSE)*$G179)</f>
        <v>0</v>
      </c>
      <c r="AO179" s="1321">
        <f>IF(ISERROR(VLOOKUP(VLOOKUP($A179, 'E4 TB Allocation Details'!$A$18:$L$214, MATCH("Customer ID", 'E4 TB Allocation Details'!$A$18:$L$18, 0),FALSE), 'E2 Allocators'!$B$15:$W$361, MATCH('O5 Details by Class &amp; Accounts'!AO$18, 'E2 Allocators'!$B$15:$W$15, 0),FALSE)*$G179), 0, VLOOKUP(VLOOKUP($A179, 'E4 TB Allocation Details'!$A$18:$L$214, MATCH("Customer ID", 'E4 TB Allocation Details'!$A$18:$L$18, 0),FALSE), 'E2 Allocators'!$B$15:$W$361, MATCH('O5 Details by Class &amp; Accounts'!AO$18, 'E2 Allocators'!$B$15:$W$15, 0),FALSE)*$G179)</f>
        <v>0</v>
      </c>
      <c r="AP179" s="1321">
        <f>IF(ISERROR(VLOOKUP(VLOOKUP($A179, 'E4 TB Allocation Details'!$A$18:$L$214, MATCH("Customer ID", 'E4 TB Allocation Details'!$A$18:$L$18, 0),FALSE), 'E2 Allocators'!$B$15:$W$361, MATCH('O5 Details by Class &amp; Accounts'!AP$18, 'E2 Allocators'!$B$15:$W$15, 0),FALSE)*$G179), 0, VLOOKUP(VLOOKUP($A179, 'E4 TB Allocation Details'!$A$18:$L$214, MATCH("Customer ID", 'E4 TB Allocation Details'!$A$18:$L$18, 0),FALSE), 'E2 Allocators'!$B$15:$W$361, MATCH('O5 Details by Class &amp; Accounts'!AP$18, 'E2 Allocators'!$B$15:$W$15, 0),FALSE)*$G179)</f>
        <v>0</v>
      </c>
      <c r="AQ179" s="1321">
        <f>IF(ISERROR(VLOOKUP(VLOOKUP($A179, 'E4 TB Allocation Details'!$A$18:$L$214, MATCH("Customer ID", 'E4 TB Allocation Details'!$A$18:$L$18, 0),FALSE), 'E2 Allocators'!$B$15:$W$361, MATCH('O5 Details by Class &amp; Accounts'!AQ$18, 'E2 Allocators'!$B$15:$W$15, 0),FALSE)*$G179), 0, VLOOKUP(VLOOKUP($A179, 'E4 TB Allocation Details'!$A$18:$L$214, MATCH("Customer ID", 'E4 TB Allocation Details'!$A$18:$L$18, 0),FALSE), 'E2 Allocators'!$B$15:$W$361, MATCH('O5 Details by Class &amp; Accounts'!AQ$18, 'E2 Allocators'!$B$15:$W$15, 0),FALSE)*$G179)</f>
        <v>0</v>
      </c>
      <c r="AR179" s="1321">
        <f>IF(ISERROR(VLOOKUP(VLOOKUP($A179, 'E4 TB Allocation Details'!$A$18:$L$214, MATCH("Customer ID", 'E4 TB Allocation Details'!$A$18:$L$18, 0),FALSE), 'E2 Allocators'!$B$15:$W$361, MATCH('O5 Details by Class &amp; Accounts'!AR$18, 'E2 Allocators'!$B$15:$W$15, 0),FALSE)*$G179), 0, VLOOKUP(VLOOKUP($A179, 'E4 TB Allocation Details'!$A$18:$L$214, MATCH("Customer ID", 'E4 TB Allocation Details'!$A$18:$L$18, 0),FALSE), 'E2 Allocators'!$B$15:$W$361, MATCH('O5 Details by Class &amp; Accounts'!AR$18, 'E2 Allocators'!$B$15:$W$15, 0),FALSE)*$G179)</f>
        <v>0</v>
      </c>
      <c r="AS179" s="1321">
        <f>IF(ISERROR(VLOOKUP(VLOOKUP($A179, 'E4 TB Allocation Details'!$A$18:$L$214, MATCH("Customer ID", 'E4 TB Allocation Details'!$A$18:$L$18, 0),FALSE), 'E2 Allocators'!$B$15:$W$361, MATCH('O5 Details by Class &amp; Accounts'!AS$18, 'E2 Allocators'!$B$15:$W$15, 0),FALSE)*$G179), 0, VLOOKUP(VLOOKUP($A179, 'E4 TB Allocation Details'!$A$18:$L$214, MATCH("Customer ID", 'E4 TB Allocation Details'!$A$18:$L$18, 0),FALSE), 'E2 Allocators'!$B$15:$W$361, MATCH('O5 Details by Class &amp; Accounts'!AS$18, 'E2 Allocators'!$B$15:$W$15, 0),FALSE)*$G179)</f>
        <v>0</v>
      </c>
      <c r="AT179" s="1321">
        <f>IF(ISERROR(VLOOKUP(VLOOKUP($A179, 'E4 TB Allocation Details'!$A$18:$L$214, MATCH("Customer ID", 'E4 TB Allocation Details'!$A$18:$L$18, 0),FALSE), 'E2 Allocators'!$B$15:$W$361, MATCH('O5 Details by Class &amp; Accounts'!AT$18, 'E2 Allocators'!$B$15:$W$15, 0),FALSE)*$G179), 0, VLOOKUP(VLOOKUP($A179, 'E4 TB Allocation Details'!$A$18:$L$214, MATCH("Customer ID", 'E4 TB Allocation Details'!$A$18:$L$18, 0),FALSE), 'E2 Allocators'!$B$15:$W$361, MATCH('O5 Details by Class &amp; Accounts'!AT$18, 'E2 Allocators'!$B$15:$W$15, 0),FALSE)*$G179)</f>
        <v>0</v>
      </c>
      <c r="AU179" s="1321">
        <f>IF(ISERROR(VLOOKUP(VLOOKUP($A179, 'E4 TB Allocation Details'!$A$18:$L$214, MATCH("Customer ID", 'E4 TB Allocation Details'!$A$18:$L$18, 0),FALSE), 'E2 Allocators'!$B$15:$W$361, MATCH('O5 Details by Class &amp; Accounts'!AU$18, 'E2 Allocators'!$B$15:$W$15, 0),FALSE)*$G179), 0, VLOOKUP(VLOOKUP($A179, 'E4 TB Allocation Details'!$A$18:$L$214, MATCH("Customer ID", 'E4 TB Allocation Details'!$A$18:$L$18, 0),FALSE), 'E2 Allocators'!$B$15:$W$361, MATCH('O5 Details by Class &amp; Accounts'!AU$18, 'E2 Allocators'!$B$15:$W$15, 0),FALSE)*$G179)</f>
        <v>0</v>
      </c>
      <c r="AV179" s="1321">
        <f>IF(ISERROR(VLOOKUP(VLOOKUP($A179, 'E4 TB Allocation Details'!$A$18:$L$214, MATCH("Customer ID", 'E4 TB Allocation Details'!$A$18:$L$18, 0),FALSE), 'E2 Allocators'!$B$15:$W$361, MATCH('O5 Details by Class &amp; Accounts'!AV$18, 'E2 Allocators'!$B$15:$W$15, 0),FALSE)*$G179), 0, VLOOKUP(VLOOKUP($A179, 'E4 TB Allocation Details'!$A$18:$L$214, MATCH("Customer ID", 'E4 TB Allocation Details'!$A$18:$L$18, 0),FALSE), 'E2 Allocators'!$B$15:$W$361, MATCH('O5 Details by Class &amp; Accounts'!AV$18, 'E2 Allocators'!$B$15:$W$15, 0),FALSE)*$G179)</f>
        <v>0</v>
      </c>
      <c r="AW179" s="1321">
        <f>IF(ISERROR(VLOOKUP(VLOOKUP($A179, 'E4 TB Allocation Details'!$A$18:$L$214, MATCH("Customer ID", 'E4 TB Allocation Details'!$A$18:$L$18, 0),FALSE), 'E2 Allocators'!$B$15:$W$361, MATCH('O5 Details by Class &amp; Accounts'!AW$18, 'E2 Allocators'!$B$15:$W$15, 0),FALSE)*$G179), 0, VLOOKUP(VLOOKUP($A179, 'E4 TB Allocation Details'!$A$18:$L$214, MATCH("Customer ID", 'E4 TB Allocation Details'!$A$18:$L$18, 0),FALSE), 'E2 Allocators'!$B$15:$W$361, MATCH('O5 Details by Class &amp; Accounts'!AW$18, 'E2 Allocators'!$B$15:$W$15, 0),FALSE)*$G179)</f>
        <v>0</v>
      </c>
      <c r="AX179" s="1321">
        <f t="shared" si="51"/>
        <v>0</v>
      </c>
      <c r="AY179" s="1321">
        <f>IF(ISERROR(VLOOKUP(VLOOKUP($A179, 'E4 TB Allocation Details'!$A$18:$L$214, MATCH("Misc ID", 'E4 TB Allocation Details'!$A$18:$L$18, 0),FALSE), 'E2 Allocators'!$B$15:$W$361, MATCH('O5 Details by Class &amp; Accounts'!AY$18, 'E2 Allocators'!$B$15:$W$15, 0),FALSE)*$E179), 0, VLOOKUP(VLOOKUP($A179, 'E4 TB Allocation Details'!$A$18:$L$214, MATCH("Misc ID", 'E4 TB Allocation Details'!$A$18:$L$18, 0),FALSE), 'E2 Allocators'!$B$15:$W$361, MATCH('O5 Details by Class &amp; Accounts'!AY$18, 'E2 Allocators'!$B$15:$W$15, 0),FALSE)*$E179)</f>
        <v>0</v>
      </c>
      <c r="AZ179" s="1321">
        <f>IF(ISERROR(VLOOKUP(VLOOKUP($A179, 'E4 TB Allocation Details'!$A$18:$L$214, MATCH("Misc ID", 'E4 TB Allocation Details'!$A$18:$L$18, 0),FALSE), 'E2 Allocators'!$B$15:$W$361, MATCH('O5 Details by Class &amp; Accounts'!AZ$18, 'E2 Allocators'!$B$15:$W$15, 0),FALSE)*$E179), 0, VLOOKUP(VLOOKUP($A179, 'E4 TB Allocation Details'!$A$18:$L$214, MATCH("Misc ID", 'E4 TB Allocation Details'!$A$18:$L$18, 0),FALSE), 'E2 Allocators'!$B$15:$W$361, MATCH('O5 Details by Class &amp; Accounts'!AZ$18, 'E2 Allocators'!$B$15:$W$15, 0),FALSE)*$E179)</f>
        <v>0</v>
      </c>
      <c r="BA179" s="1321">
        <f>IF(ISERROR(VLOOKUP(VLOOKUP($A179, 'E4 TB Allocation Details'!$A$18:$L$214, MATCH("Misc ID", 'E4 TB Allocation Details'!$A$18:$L$18, 0),FALSE), 'E2 Allocators'!$B$15:$W$361, MATCH('O5 Details by Class &amp; Accounts'!BA$18, 'E2 Allocators'!$B$15:$W$15, 0),FALSE)*$E179), 0, VLOOKUP(VLOOKUP($A179, 'E4 TB Allocation Details'!$A$18:$L$214, MATCH("Misc ID", 'E4 TB Allocation Details'!$A$18:$L$18, 0),FALSE), 'E2 Allocators'!$B$15:$W$361, MATCH('O5 Details by Class &amp; Accounts'!BA$18, 'E2 Allocators'!$B$15:$W$15, 0),FALSE)*$E179)</f>
        <v>0</v>
      </c>
      <c r="BB179" s="1321">
        <f>IF(ISERROR(VLOOKUP(VLOOKUP($A179, 'E4 TB Allocation Details'!$A$18:$L$214, MATCH("Misc ID", 'E4 TB Allocation Details'!$A$18:$L$18, 0),FALSE), 'E2 Allocators'!$B$15:$W$361, MATCH('O5 Details by Class &amp; Accounts'!BB$18, 'E2 Allocators'!$B$15:$W$15, 0),FALSE)*$E179), 0, VLOOKUP(VLOOKUP($A179, 'E4 TB Allocation Details'!$A$18:$L$214, MATCH("Misc ID", 'E4 TB Allocation Details'!$A$18:$L$18, 0),FALSE), 'E2 Allocators'!$B$15:$W$361, MATCH('O5 Details by Class &amp; Accounts'!BB$18, 'E2 Allocators'!$B$15:$W$15, 0),FALSE)*$E179)</f>
        <v>0</v>
      </c>
      <c r="BC179" s="1321">
        <f>IF(ISERROR(VLOOKUP(VLOOKUP($A179, 'E4 TB Allocation Details'!$A$18:$L$214, MATCH("Misc ID", 'E4 TB Allocation Details'!$A$18:$L$18, 0),FALSE), 'E2 Allocators'!$B$15:$W$361, MATCH('O5 Details by Class &amp; Accounts'!BC$18, 'E2 Allocators'!$B$15:$W$15, 0),FALSE)*$E179), 0, VLOOKUP(VLOOKUP($A179, 'E4 TB Allocation Details'!$A$18:$L$214, MATCH("Misc ID", 'E4 TB Allocation Details'!$A$18:$L$18, 0),FALSE), 'E2 Allocators'!$B$15:$W$361, MATCH('O5 Details by Class &amp; Accounts'!BC$18, 'E2 Allocators'!$B$15:$W$15, 0),FALSE)*$E179)</f>
        <v>0</v>
      </c>
      <c r="BD179" s="1321">
        <f>IF(ISERROR(VLOOKUP(VLOOKUP($A179, 'E4 TB Allocation Details'!$A$18:$L$214, MATCH("Misc ID", 'E4 TB Allocation Details'!$A$18:$L$18, 0),FALSE), 'E2 Allocators'!$B$15:$W$361, MATCH('O5 Details by Class &amp; Accounts'!BD$18, 'E2 Allocators'!$B$15:$W$15, 0),FALSE)*$E179), 0, VLOOKUP(VLOOKUP($A179, 'E4 TB Allocation Details'!$A$18:$L$214, MATCH("Misc ID", 'E4 TB Allocation Details'!$A$18:$L$18, 0),FALSE), 'E2 Allocators'!$B$15:$W$361, MATCH('O5 Details by Class &amp; Accounts'!BD$18, 'E2 Allocators'!$B$15:$W$15, 0),FALSE)*$E179)</f>
        <v>0</v>
      </c>
      <c r="BE179" s="1321">
        <f>IF(ISERROR(VLOOKUP(VLOOKUP($A179, 'E4 TB Allocation Details'!$A$18:$L$214, MATCH("Misc ID", 'E4 TB Allocation Details'!$A$18:$L$18, 0),FALSE), 'E2 Allocators'!$B$15:$W$361, MATCH('O5 Details by Class &amp; Accounts'!BE$18, 'E2 Allocators'!$B$15:$W$15, 0),FALSE)*$E179), 0, VLOOKUP(VLOOKUP($A179, 'E4 TB Allocation Details'!$A$18:$L$214, MATCH("Misc ID", 'E4 TB Allocation Details'!$A$18:$L$18, 0),FALSE), 'E2 Allocators'!$B$15:$W$361, MATCH('O5 Details by Class &amp; Accounts'!BE$18, 'E2 Allocators'!$B$15:$W$15, 0),FALSE)*$E179)</f>
        <v>0</v>
      </c>
      <c r="BF179" s="1321">
        <f>IF(ISERROR(VLOOKUP(VLOOKUP($A179, 'E4 TB Allocation Details'!$A$18:$L$214, MATCH("Misc ID", 'E4 TB Allocation Details'!$A$18:$L$18, 0),FALSE), 'E2 Allocators'!$B$15:$W$361, MATCH('O5 Details by Class &amp; Accounts'!BF$18, 'E2 Allocators'!$B$15:$W$15, 0),FALSE)*$E179), 0, VLOOKUP(VLOOKUP($A179, 'E4 TB Allocation Details'!$A$18:$L$214, MATCH("Misc ID", 'E4 TB Allocation Details'!$A$18:$L$18, 0),FALSE), 'E2 Allocators'!$B$15:$W$361, MATCH('O5 Details by Class &amp; Accounts'!BF$18, 'E2 Allocators'!$B$15:$W$15, 0),FALSE)*$E179)</f>
        <v>0</v>
      </c>
      <c r="BG179" s="1321">
        <f>IF(ISERROR(VLOOKUP(VLOOKUP($A179, 'E4 TB Allocation Details'!$A$18:$L$214, MATCH("Misc ID", 'E4 TB Allocation Details'!$A$18:$L$18, 0),FALSE), 'E2 Allocators'!$B$15:$W$361, MATCH('O5 Details by Class &amp; Accounts'!BG$18, 'E2 Allocators'!$B$15:$W$15, 0),FALSE)*$E179), 0, VLOOKUP(VLOOKUP($A179, 'E4 TB Allocation Details'!$A$18:$L$214, MATCH("Misc ID", 'E4 TB Allocation Details'!$A$18:$L$18, 0),FALSE), 'E2 Allocators'!$B$15:$W$361, MATCH('O5 Details by Class &amp; Accounts'!BG$18, 'E2 Allocators'!$B$15:$W$15, 0),FALSE)*$E179)</f>
        <v>0</v>
      </c>
      <c r="BH179" s="1321">
        <f>IF(ISERROR(VLOOKUP(VLOOKUP($A179, 'E4 TB Allocation Details'!$A$18:$L$214, MATCH("Misc ID", 'E4 TB Allocation Details'!$A$18:$L$18, 0),FALSE), 'E2 Allocators'!$B$15:$W$361, MATCH('O5 Details by Class &amp; Accounts'!BH$18, 'E2 Allocators'!$B$15:$W$15, 0),FALSE)*$E179), 0, VLOOKUP(VLOOKUP($A179, 'E4 TB Allocation Details'!$A$18:$L$214, MATCH("Misc ID", 'E4 TB Allocation Details'!$A$18:$L$18, 0),FALSE), 'E2 Allocators'!$B$15:$W$361, MATCH('O5 Details by Class &amp; Accounts'!BH$18, 'E2 Allocators'!$B$15:$W$15, 0),FALSE)*$E179)</f>
        <v>0</v>
      </c>
      <c r="BI179" s="1321">
        <f>IF(ISERROR(VLOOKUP(VLOOKUP($A179, 'E4 TB Allocation Details'!$A$18:$L$214, MATCH("Misc ID", 'E4 TB Allocation Details'!$A$18:$L$18, 0),FALSE), 'E2 Allocators'!$B$15:$W$361, MATCH('O5 Details by Class &amp; Accounts'!BI$18, 'E2 Allocators'!$B$15:$W$15, 0),FALSE)*$E179), 0, VLOOKUP(VLOOKUP($A179, 'E4 TB Allocation Details'!$A$18:$L$214, MATCH("Misc ID", 'E4 TB Allocation Details'!$A$18:$L$18, 0),FALSE), 'E2 Allocators'!$B$15:$W$361, MATCH('O5 Details by Class &amp; Accounts'!BI$18, 'E2 Allocators'!$B$15:$W$15, 0),FALSE)*$E179)</f>
        <v>0</v>
      </c>
      <c r="BJ179" s="1321">
        <f>IF(ISERROR(VLOOKUP(VLOOKUP($A179, 'E4 TB Allocation Details'!$A$18:$L$214, MATCH("Misc ID", 'E4 TB Allocation Details'!$A$18:$L$18, 0),FALSE), 'E2 Allocators'!$B$15:$W$361, MATCH('O5 Details by Class &amp; Accounts'!BJ$18, 'E2 Allocators'!$B$15:$W$15, 0),FALSE)*$E179), 0, VLOOKUP(VLOOKUP($A179, 'E4 TB Allocation Details'!$A$18:$L$214, MATCH("Misc ID", 'E4 TB Allocation Details'!$A$18:$L$18, 0),FALSE), 'E2 Allocators'!$B$15:$W$361, MATCH('O5 Details by Class &amp; Accounts'!BJ$18, 'E2 Allocators'!$B$15:$W$15, 0),FALSE)*$E179)</f>
        <v>0</v>
      </c>
      <c r="BK179" s="1321">
        <f>IF(ISERROR(VLOOKUP(VLOOKUP($A179, 'E4 TB Allocation Details'!$A$18:$L$214, MATCH("Misc ID", 'E4 TB Allocation Details'!$A$18:$L$18, 0),FALSE), 'E2 Allocators'!$B$15:$W$361, MATCH('O5 Details by Class &amp; Accounts'!BK$18, 'E2 Allocators'!$B$15:$W$15, 0),FALSE)*$E179), 0, VLOOKUP(VLOOKUP($A179, 'E4 TB Allocation Details'!$A$18:$L$214, MATCH("Misc ID", 'E4 TB Allocation Details'!$A$18:$L$18, 0),FALSE), 'E2 Allocators'!$B$15:$W$361, MATCH('O5 Details by Class &amp; Accounts'!BK$18, 'E2 Allocators'!$B$15:$W$15, 0),FALSE)*$E179)</f>
        <v>0</v>
      </c>
      <c r="BL179" s="1321">
        <f>IF(ISERROR(VLOOKUP(VLOOKUP($A179, 'E4 TB Allocation Details'!$A$18:$L$214, MATCH("Misc ID", 'E4 TB Allocation Details'!$A$18:$L$18, 0),FALSE), 'E2 Allocators'!$B$15:$W$361, MATCH('O5 Details by Class &amp; Accounts'!BL$18, 'E2 Allocators'!$B$15:$W$15, 0),FALSE)*$E179), 0, VLOOKUP(VLOOKUP($A179, 'E4 TB Allocation Details'!$A$18:$L$214, MATCH("Misc ID", 'E4 TB Allocation Details'!$A$18:$L$18, 0),FALSE), 'E2 Allocators'!$B$15:$W$361, MATCH('O5 Details by Class &amp; Accounts'!BL$18, 'E2 Allocators'!$B$15:$W$15, 0),FALSE)*$E179)</f>
        <v>0</v>
      </c>
      <c r="BM179" s="1321">
        <f>IF(ISERROR(VLOOKUP(VLOOKUP($A179, 'E4 TB Allocation Details'!$A$18:$L$214, MATCH("Misc ID", 'E4 TB Allocation Details'!$A$18:$L$18, 0),FALSE), 'E2 Allocators'!$B$15:$W$361, MATCH('O5 Details by Class &amp; Accounts'!BM$18, 'E2 Allocators'!$B$15:$W$15, 0),FALSE)*$E179), 0, VLOOKUP(VLOOKUP($A179, 'E4 TB Allocation Details'!$A$18:$L$214, MATCH("Misc ID", 'E4 TB Allocation Details'!$A$18:$L$18, 0),FALSE), 'E2 Allocators'!$B$15:$W$361, MATCH('O5 Details by Class &amp; Accounts'!BM$18, 'E2 Allocators'!$B$15:$W$15, 0),FALSE)*$E179)</f>
        <v>0</v>
      </c>
      <c r="BN179" s="1321">
        <f>IF(ISERROR(VLOOKUP(VLOOKUP($A179, 'E4 TB Allocation Details'!$A$18:$L$214, MATCH("Misc ID", 'E4 TB Allocation Details'!$A$18:$L$18, 0),FALSE), 'E2 Allocators'!$B$15:$W$361, MATCH('O5 Details by Class &amp; Accounts'!BN$18, 'E2 Allocators'!$B$15:$W$15, 0),FALSE)*$E179), 0, VLOOKUP(VLOOKUP($A179, 'E4 TB Allocation Details'!$A$18:$L$214, MATCH("Misc ID", 'E4 TB Allocation Details'!$A$18:$L$18, 0),FALSE), 'E2 Allocators'!$B$15:$W$361, MATCH('O5 Details by Class &amp; Accounts'!BN$18, 'E2 Allocators'!$B$15:$W$15, 0),FALSE)*$E179)</f>
        <v>0</v>
      </c>
      <c r="BO179" s="1321">
        <f>IF(ISERROR(VLOOKUP(VLOOKUP($A179, 'E4 TB Allocation Details'!$A$18:$L$214, MATCH("Misc ID", 'E4 TB Allocation Details'!$A$18:$L$18, 0),FALSE), 'E2 Allocators'!$B$15:$W$361, MATCH('O5 Details by Class &amp; Accounts'!BO$18, 'E2 Allocators'!$B$15:$W$15, 0),FALSE)*$E179), 0, VLOOKUP(VLOOKUP($A179, 'E4 TB Allocation Details'!$A$18:$L$214, MATCH("Misc ID", 'E4 TB Allocation Details'!$A$18:$L$18, 0),FALSE), 'E2 Allocators'!$B$15:$W$361, MATCH('O5 Details by Class &amp; Accounts'!BO$18, 'E2 Allocators'!$B$15:$W$15, 0),FALSE)*$E179)</f>
        <v>0</v>
      </c>
      <c r="BP179" s="1321">
        <f>IF(ISERROR(VLOOKUP(VLOOKUP($A179, 'E4 TB Allocation Details'!$A$18:$L$214, MATCH("Misc ID", 'E4 TB Allocation Details'!$A$18:$L$18, 0),FALSE), 'E2 Allocators'!$B$15:$W$361, MATCH('O5 Details by Class &amp; Accounts'!BP$18, 'E2 Allocators'!$B$15:$W$15, 0),FALSE)*$E179), 0, VLOOKUP(VLOOKUP($A179, 'E4 TB Allocation Details'!$A$18:$L$214, MATCH("Misc ID", 'E4 TB Allocation Details'!$A$18:$L$18, 0),FALSE), 'E2 Allocators'!$B$15:$W$361, MATCH('O5 Details by Class &amp; Accounts'!BP$18, 'E2 Allocators'!$B$15:$W$15, 0),FALSE)*$E179)</f>
        <v>0</v>
      </c>
      <c r="BQ179" s="1321">
        <f>IF(ISERROR(VLOOKUP(VLOOKUP($A179, 'E4 TB Allocation Details'!$A$18:$L$214, MATCH("Misc ID", 'E4 TB Allocation Details'!$A$18:$L$18, 0),FALSE), 'E2 Allocators'!$B$15:$W$361, MATCH('O5 Details by Class &amp; Accounts'!BQ$18, 'E2 Allocators'!$B$15:$W$15, 0),FALSE)*$E179), 0, VLOOKUP(VLOOKUP($A179, 'E4 TB Allocation Details'!$A$18:$L$214, MATCH("Misc ID", 'E4 TB Allocation Details'!$A$18:$L$18, 0),FALSE), 'E2 Allocators'!$B$15:$W$361, MATCH('O5 Details by Class &amp; Accounts'!BQ$18, 'E2 Allocators'!$B$15:$W$15, 0),FALSE)*$E179)</f>
        <v>0</v>
      </c>
      <c r="BR179" s="1321">
        <f>IF(ISERROR(VLOOKUP(VLOOKUP($A179, 'E4 TB Allocation Details'!$A$18:$L$214, MATCH("Misc ID", 'E4 TB Allocation Details'!$A$18:$L$18, 0),FALSE), 'E2 Allocators'!$B$15:$W$361, MATCH('O5 Details by Class &amp; Accounts'!BR$18, 'E2 Allocators'!$B$15:$W$15, 0),FALSE)*$E179), 0, VLOOKUP(VLOOKUP($A179, 'E4 TB Allocation Details'!$A$18:$L$214, MATCH("Misc ID", 'E4 TB Allocation Details'!$A$18:$L$18, 0),FALSE), 'E2 Allocators'!$B$15:$W$361, MATCH('O5 Details by Class &amp; Accounts'!BR$18, 'E2 Allocators'!$B$15:$W$15, 0),FALSE)*$E179)</f>
        <v>0</v>
      </c>
      <c r="BS179" s="1321">
        <f t="shared" si="48"/>
        <v>0</v>
      </c>
      <c r="BT179" s="1321">
        <f>IF(ISERROR(VLOOKUP(VLOOKUP($A179, 'E4 TB Allocation Details'!$A$18:$L$214, MATCH("A &amp; G ID", 'E4 TB Allocation Details'!$A$18:$L$18, 0),FALSE), 'E2 Allocators'!$B$15:$W$361, MATCH('O5 Details by Class &amp; Accounts'!BT$18, 'E2 Allocators'!$B$15:$W$15, 0),FALSE)*$E179), 0, VLOOKUP(VLOOKUP($A179, 'E4 TB Allocation Details'!$A$18:$L$214, MATCH("A &amp; G ID", 'E4 TB Allocation Details'!$A$18:$L$18, 0),FALSE), 'E2 Allocators'!$B$15:$W$361, MATCH('O5 Details by Class &amp; Accounts'!BT$18, 'E2 Allocators'!$B$15:$W$15, 0),FALSE)*$E179)</f>
        <v>0</v>
      </c>
      <c r="BU179" s="1321">
        <f>IF(ISERROR(VLOOKUP(VLOOKUP($A179, 'E4 TB Allocation Details'!$A$18:$L$214, MATCH("A &amp; G ID", 'E4 TB Allocation Details'!$A$18:$L$18, 0),FALSE), 'E2 Allocators'!$B$15:$W$361, MATCH('O5 Details by Class &amp; Accounts'!BU$18, 'E2 Allocators'!$B$15:$W$15, 0),FALSE)*$E179), 0, VLOOKUP(VLOOKUP($A179, 'E4 TB Allocation Details'!$A$18:$L$214, MATCH("A &amp; G ID", 'E4 TB Allocation Details'!$A$18:$L$18, 0),FALSE), 'E2 Allocators'!$B$15:$W$361, MATCH('O5 Details by Class &amp; Accounts'!BU$18, 'E2 Allocators'!$B$15:$W$15, 0),FALSE)*$E179)</f>
        <v>0</v>
      </c>
      <c r="BV179" s="1321">
        <f>IF(ISERROR(VLOOKUP(VLOOKUP($A179, 'E4 TB Allocation Details'!$A$18:$L$214, MATCH("A &amp; G ID", 'E4 TB Allocation Details'!$A$18:$L$18, 0),FALSE), 'E2 Allocators'!$B$15:$W$361, MATCH('O5 Details by Class &amp; Accounts'!BV$18, 'E2 Allocators'!$B$15:$W$15, 0),FALSE)*$E179), 0, VLOOKUP(VLOOKUP($A179, 'E4 TB Allocation Details'!$A$18:$L$214, MATCH("A &amp; G ID", 'E4 TB Allocation Details'!$A$18:$L$18, 0),FALSE), 'E2 Allocators'!$B$15:$W$361, MATCH('O5 Details by Class &amp; Accounts'!BV$18, 'E2 Allocators'!$B$15:$W$15, 0),FALSE)*$E179)</f>
        <v>0</v>
      </c>
      <c r="BW179" s="1321">
        <f>IF(ISERROR(VLOOKUP(VLOOKUP($A179, 'E4 TB Allocation Details'!$A$18:$L$214, MATCH("A &amp; G ID", 'E4 TB Allocation Details'!$A$18:$L$18, 0),FALSE), 'E2 Allocators'!$B$15:$W$361, MATCH('O5 Details by Class &amp; Accounts'!BW$18, 'E2 Allocators'!$B$15:$W$15, 0),FALSE)*$E179), 0, VLOOKUP(VLOOKUP($A179, 'E4 TB Allocation Details'!$A$18:$L$214, MATCH("A &amp; G ID", 'E4 TB Allocation Details'!$A$18:$L$18, 0),FALSE), 'E2 Allocators'!$B$15:$W$361, MATCH('O5 Details by Class &amp; Accounts'!BW$18, 'E2 Allocators'!$B$15:$W$15, 0),FALSE)*$E179)</f>
        <v>0</v>
      </c>
      <c r="BX179" s="1321">
        <f>IF(ISERROR(VLOOKUP(VLOOKUP($A179, 'E4 TB Allocation Details'!$A$18:$L$214, MATCH("A &amp; G ID", 'E4 TB Allocation Details'!$A$18:$L$18, 0),FALSE), 'E2 Allocators'!$B$15:$W$361, MATCH('O5 Details by Class &amp; Accounts'!BX$18, 'E2 Allocators'!$B$15:$W$15, 0),FALSE)*$E179), 0, VLOOKUP(VLOOKUP($A179, 'E4 TB Allocation Details'!$A$18:$L$214, MATCH("A &amp; G ID", 'E4 TB Allocation Details'!$A$18:$L$18, 0),FALSE), 'E2 Allocators'!$B$15:$W$361, MATCH('O5 Details by Class &amp; Accounts'!BX$18, 'E2 Allocators'!$B$15:$W$15, 0),FALSE)*$E179)</f>
        <v>0</v>
      </c>
      <c r="BY179" s="1321">
        <f>IF(ISERROR(VLOOKUP(VLOOKUP($A179, 'E4 TB Allocation Details'!$A$18:$L$214, MATCH("A &amp; G ID", 'E4 TB Allocation Details'!$A$18:$L$18, 0),FALSE), 'E2 Allocators'!$B$15:$W$361, MATCH('O5 Details by Class &amp; Accounts'!BY$18, 'E2 Allocators'!$B$15:$W$15, 0),FALSE)*$E179), 0, VLOOKUP(VLOOKUP($A179, 'E4 TB Allocation Details'!$A$18:$L$214, MATCH("A &amp; G ID", 'E4 TB Allocation Details'!$A$18:$L$18, 0),FALSE), 'E2 Allocators'!$B$15:$W$361, MATCH('O5 Details by Class &amp; Accounts'!BY$18, 'E2 Allocators'!$B$15:$W$15, 0),FALSE)*$E179)</f>
        <v>0</v>
      </c>
      <c r="BZ179" s="1321">
        <f>IF(ISERROR(VLOOKUP(VLOOKUP($A179, 'E4 TB Allocation Details'!$A$18:$L$214, MATCH("A &amp; G ID", 'E4 TB Allocation Details'!$A$18:$L$18, 0),FALSE), 'E2 Allocators'!$B$15:$W$361, MATCH('O5 Details by Class &amp; Accounts'!BZ$18, 'E2 Allocators'!$B$15:$W$15, 0),FALSE)*$E179), 0, VLOOKUP(VLOOKUP($A179, 'E4 TB Allocation Details'!$A$18:$L$214, MATCH("A &amp; G ID", 'E4 TB Allocation Details'!$A$18:$L$18, 0),FALSE), 'E2 Allocators'!$B$15:$W$361, MATCH('O5 Details by Class &amp; Accounts'!BZ$18, 'E2 Allocators'!$B$15:$W$15, 0),FALSE)*$E179)</f>
        <v>0</v>
      </c>
      <c r="CA179" s="1321">
        <f>IF(ISERROR(VLOOKUP(VLOOKUP($A179, 'E4 TB Allocation Details'!$A$18:$L$214, MATCH("A &amp; G ID", 'E4 TB Allocation Details'!$A$18:$L$18, 0),FALSE), 'E2 Allocators'!$B$15:$W$361, MATCH('O5 Details by Class &amp; Accounts'!CA$18, 'E2 Allocators'!$B$15:$W$15, 0),FALSE)*$E179), 0, VLOOKUP(VLOOKUP($A179, 'E4 TB Allocation Details'!$A$18:$L$214, MATCH("A &amp; G ID", 'E4 TB Allocation Details'!$A$18:$L$18, 0),FALSE), 'E2 Allocators'!$B$15:$W$361, MATCH('O5 Details by Class &amp; Accounts'!CA$18, 'E2 Allocators'!$B$15:$W$15, 0),FALSE)*$E179)</f>
        <v>0</v>
      </c>
      <c r="CB179" s="1321">
        <f>IF(ISERROR(VLOOKUP(VLOOKUP($A179, 'E4 TB Allocation Details'!$A$18:$L$214, MATCH("A &amp; G ID", 'E4 TB Allocation Details'!$A$18:$L$18, 0),FALSE), 'E2 Allocators'!$B$15:$W$361, MATCH('O5 Details by Class &amp; Accounts'!CB$18, 'E2 Allocators'!$B$15:$W$15, 0),FALSE)*$E179), 0, VLOOKUP(VLOOKUP($A179, 'E4 TB Allocation Details'!$A$18:$L$214, MATCH("A &amp; G ID", 'E4 TB Allocation Details'!$A$18:$L$18, 0),FALSE), 'E2 Allocators'!$B$15:$W$361, MATCH('O5 Details by Class &amp; Accounts'!CB$18, 'E2 Allocators'!$B$15:$W$15, 0),FALSE)*$E179)</f>
        <v>0</v>
      </c>
      <c r="CC179" s="1321">
        <f>IF(ISERROR(VLOOKUP(VLOOKUP($A179, 'E4 TB Allocation Details'!$A$18:$L$214, MATCH("A &amp; G ID", 'E4 TB Allocation Details'!$A$18:$L$18, 0),FALSE), 'E2 Allocators'!$B$15:$W$361, MATCH('O5 Details by Class &amp; Accounts'!CC$18, 'E2 Allocators'!$B$15:$W$15, 0),FALSE)*$E179), 0, VLOOKUP(VLOOKUP($A179, 'E4 TB Allocation Details'!$A$18:$L$214, MATCH("A &amp; G ID", 'E4 TB Allocation Details'!$A$18:$L$18, 0),FALSE), 'E2 Allocators'!$B$15:$W$361, MATCH('O5 Details by Class &amp; Accounts'!CC$18, 'E2 Allocators'!$B$15:$W$15, 0),FALSE)*$E179)</f>
        <v>0</v>
      </c>
      <c r="CD179" s="1321">
        <f>IF(ISERROR(VLOOKUP(VLOOKUP($A179, 'E4 TB Allocation Details'!$A$18:$L$214, MATCH("A &amp; G ID", 'E4 TB Allocation Details'!$A$18:$L$18, 0),FALSE), 'E2 Allocators'!$B$15:$W$361, MATCH('O5 Details by Class &amp; Accounts'!CD$18, 'E2 Allocators'!$B$15:$W$15, 0),FALSE)*$E179), 0, VLOOKUP(VLOOKUP($A179, 'E4 TB Allocation Details'!$A$18:$L$214, MATCH("A &amp; G ID", 'E4 TB Allocation Details'!$A$18:$L$18, 0),FALSE), 'E2 Allocators'!$B$15:$W$361, MATCH('O5 Details by Class &amp; Accounts'!CD$18, 'E2 Allocators'!$B$15:$W$15, 0),FALSE)*$E179)</f>
        <v>0</v>
      </c>
      <c r="CE179" s="1321">
        <f>IF(ISERROR(VLOOKUP(VLOOKUP($A179, 'E4 TB Allocation Details'!$A$18:$L$214, MATCH("A &amp; G ID", 'E4 TB Allocation Details'!$A$18:$L$18, 0),FALSE), 'E2 Allocators'!$B$15:$W$361, MATCH('O5 Details by Class &amp; Accounts'!CE$18, 'E2 Allocators'!$B$15:$W$15, 0),FALSE)*$E179), 0, VLOOKUP(VLOOKUP($A179, 'E4 TB Allocation Details'!$A$18:$L$214, MATCH("A &amp; G ID", 'E4 TB Allocation Details'!$A$18:$L$18, 0),FALSE), 'E2 Allocators'!$B$15:$W$361, MATCH('O5 Details by Class &amp; Accounts'!CE$18, 'E2 Allocators'!$B$15:$W$15, 0),FALSE)*$E179)</f>
        <v>0</v>
      </c>
      <c r="CF179" s="1321">
        <f>IF(ISERROR(VLOOKUP(VLOOKUP($A179, 'E4 TB Allocation Details'!$A$18:$L$214, MATCH("A &amp; G ID", 'E4 TB Allocation Details'!$A$18:$L$18, 0),FALSE), 'E2 Allocators'!$B$15:$W$361, MATCH('O5 Details by Class &amp; Accounts'!CF$18, 'E2 Allocators'!$B$15:$W$15, 0),FALSE)*$E179), 0, VLOOKUP(VLOOKUP($A179, 'E4 TB Allocation Details'!$A$18:$L$214, MATCH("A &amp; G ID", 'E4 TB Allocation Details'!$A$18:$L$18, 0),FALSE), 'E2 Allocators'!$B$15:$W$361, MATCH('O5 Details by Class &amp; Accounts'!CF$18, 'E2 Allocators'!$B$15:$W$15, 0),FALSE)*$E179)</f>
        <v>0</v>
      </c>
      <c r="CG179" s="1321">
        <f>IF(ISERROR(VLOOKUP(VLOOKUP($A179, 'E4 TB Allocation Details'!$A$18:$L$214, MATCH("A &amp; G ID", 'E4 TB Allocation Details'!$A$18:$L$18, 0),FALSE), 'E2 Allocators'!$B$15:$W$361, MATCH('O5 Details by Class &amp; Accounts'!CG$18, 'E2 Allocators'!$B$15:$W$15, 0),FALSE)*$E179), 0, VLOOKUP(VLOOKUP($A179, 'E4 TB Allocation Details'!$A$18:$L$214, MATCH("A &amp; G ID", 'E4 TB Allocation Details'!$A$18:$L$18, 0),FALSE), 'E2 Allocators'!$B$15:$W$361, MATCH('O5 Details by Class &amp; Accounts'!CG$18, 'E2 Allocators'!$B$15:$W$15, 0),FALSE)*$E179)</f>
        <v>0</v>
      </c>
      <c r="CH179" s="1321">
        <f>IF(ISERROR(VLOOKUP(VLOOKUP($A179, 'E4 TB Allocation Details'!$A$18:$L$214, MATCH("A &amp; G ID", 'E4 TB Allocation Details'!$A$18:$L$18, 0),FALSE), 'E2 Allocators'!$B$15:$W$361, MATCH('O5 Details by Class &amp; Accounts'!CH$18, 'E2 Allocators'!$B$15:$W$15, 0),FALSE)*$E179), 0, VLOOKUP(VLOOKUP($A179, 'E4 TB Allocation Details'!$A$18:$L$214, MATCH("A &amp; G ID", 'E4 TB Allocation Details'!$A$18:$L$18, 0),FALSE), 'E2 Allocators'!$B$15:$W$361, MATCH('O5 Details by Class &amp; Accounts'!CH$18, 'E2 Allocators'!$B$15:$W$15, 0),FALSE)*$E179)</f>
        <v>0</v>
      </c>
      <c r="CI179" s="1321">
        <f>IF(ISERROR(VLOOKUP(VLOOKUP($A179, 'E4 TB Allocation Details'!$A$18:$L$214, MATCH("A &amp; G ID", 'E4 TB Allocation Details'!$A$18:$L$18, 0),FALSE), 'E2 Allocators'!$B$15:$W$361, MATCH('O5 Details by Class &amp; Accounts'!CI$18, 'E2 Allocators'!$B$15:$W$15, 0),FALSE)*$E179), 0, VLOOKUP(VLOOKUP($A179, 'E4 TB Allocation Details'!$A$18:$L$214, MATCH("A &amp; G ID", 'E4 TB Allocation Details'!$A$18:$L$18, 0),FALSE), 'E2 Allocators'!$B$15:$W$361, MATCH('O5 Details by Class &amp; Accounts'!CI$18, 'E2 Allocators'!$B$15:$W$15, 0),FALSE)*$E179)</f>
        <v>0</v>
      </c>
      <c r="CJ179" s="1321">
        <f>IF(ISERROR(VLOOKUP(VLOOKUP($A179, 'E4 TB Allocation Details'!$A$18:$L$214, MATCH("A &amp; G ID", 'E4 TB Allocation Details'!$A$18:$L$18, 0),FALSE), 'E2 Allocators'!$B$15:$W$361, MATCH('O5 Details by Class &amp; Accounts'!CJ$18, 'E2 Allocators'!$B$15:$W$15, 0),FALSE)*$E179), 0, VLOOKUP(VLOOKUP($A179, 'E4 TB Allocation Details'!$A$18:$L$214, MATCH("A &amp; G ID", 'E4 TB Allocation Details'!$A$18:$L$18, 0),FALSE), 'E2 Allocators'!$B$15:$W$361, MATCH('O5 Details by Class &amp; Accounts'!CJ$18, 'E2 Allocators'!$B$15:$W$15, 0),FALSE)*$E179)</f>
        <v>0</v>
      </c>
      <c r="CK179" s="1321">
        <f>IF(ISERROR(VLOOKUP(VLOOKUP($A179, 'E4 TB Allocation Details'!$A$18:$L$214, MATCH("A &amp; G ID", 'E4 TB Allocation Details'!$A$18:$L$18, 0),FALSE), 'E2 Allocators'!$B$15:$W$361, MATCH('O5 Details by Class &amp; Accounts'!CK$18, 'E2 Allocators'!$B$15:$W$15, 0),FALSE)*$E179), 0, VLOOKUP(VLOOKUP($A179, 'E4 TB Allocation Details'!$A$18:$L$214, MATCH("A &amp; G ID", 'E4 TB Allocation Details'!$A$18:$L$18, 0),FALSE), 'E2 Allocators'!$B$15:$W$361, MATCH('O5 Details by Class &amp; Accounts'!CK$18, 'E2 Allocators'!$B$15:$W$15, 0),FALSE)*$E179)</f>
        <v>0</v>
      </c>
      <c r="CL179" s="1321">
        <f>IF(ISERROR(VLOOKUP(VLOOKUP($A179, 'E4 TB Allocation Details'!$A$18:$L$214, MATCH("A &amp; G ID", 'E4 TB Allocation Details'!$A$18:$L$18, 0),FALSE), 'E2 Allocators'!$B$15:$W$361, MATCH('O5 Details by Class &amp; Accounts'!CL$18, 'E2 Allocators'!$B$15:$W$15, 0),FALSE)*$E179), 0, VLOOKUP(VLOOKUP($A179, 'E4 TB Allocation Details'!$A$18:$L$214, MATCH("A &amp; G ID", 'E4 TB Allocation Details'!$A$18:$L$18, 0),FALSE), 'E2 Allocators'!$B$15:$W$361, MATCH('O5 Details by Class &amp; Accounts'!CL$18, 'E2 Allocators'!$B$15:$W$15, 0),FALSE)*$E179)</f>
        <v>0</v>
      </c>
      <c r="CM179" s="1321">
        <f>IF(ISERROR(VLOOKUP(VLOOKUP($A179, 'E4 TB Allocation Details'!$A$18:$L$214, MATCH("A &amp; G ID", 'E4 TB Allocation Details'!$A$18:$L$18, 0),FALSE), 'E2 Allocators'!$B$15:$W$361, MATCH('O5 Details by Class &amp; Accounts'!CM$18, 'E2 Allocators'!$B$15:$W$15, 0),FALSE)*$E179), 0, VLOOKUP(VLOOKUP($A179, 'E4 TB Allocation Details'!$A$18:$L$214, MATCH("A &amp; G ID", 'E4 TB Allocation Details'!$A$18:$L$18, 0),FALSE), 'E2 Allocators'!$B$15:$W$361, MATCH('O5 Details by Class &amp; Accounts'!CM$18, 'E2 Allocators'!$B$15:$W$15, 0),FALSE)*$E179)</f>
        <v>0</v>
      </c>
      <c r="CN179" s="1321">
        <f t="shared" si="49"/>
        <v>0</v>
      </c>
      <c r="CO179" s="1650">
        <f t="shared" si="50"/>
        <v>0</v>
      </c>
      <c r="CQ179" s="1898" t="s">
        <v>1091</v>
      </c>
    </row>
    <row r="180" spans="1:95" s="64" customFormat="1" ht="12.75">
      <c r="A180" s="2156">
        <v>5510</v>
      </c>
      <c r="B180" s="2111" t="s">
        <v>1603</v>
      </c>
      <c r="C180" s="1647">
        <f>IF(ISERROR(VLOOKUP($A180,'I3 TB Data'!$A$19:$H$484,MATCH('O5 Details by Class &amp; Accounts'!$C$18, 'I3 TB Data'!$A$19:$H$19,0),0)), 0, VLOOKUP($A180,'I3 TB Data'!$A$19:$H$484,MATCH('O5 Details by Class &amp; Accounts'!$C$18,'I3 TB Data'!$A$19:$H$19,0),0))</f>
        <v>0</v>
      </c>
      <c r="D180" s="1648"/>
      <c r="E180" s="1647">
        <f t="shared" si="44"/>
        <v>0</v>
      </c>
      <c r="F180" s="1649"/>
      <c r="G180" s="1649"/>
      <c r="H180" s="1321">
        <f t="shared" si="46"/>
        <v>0</v>
      </c>
      <c r="I180" s="1321">
        <f>IF(ISERROR(VLOOKUP(VLOOKUP($A180, 'E4 TB Allocation Details'!$A$18:$L$214, MATCH("Demand ID", 'E4 TB Allocation Details'!$A$18:$L$18, 0),FALSE), 'E2 Allocators'!$B$15:$W$361, MATCH('O5 Details by Class &amp; Accounts'!I$18, 'E2 Allocators'!$B$15:$W$15, 0),FALSE)*$F180), 0, VLOOKUP(VLOOKUP($A180, 'E4 TB Allocation Details'!$A$18:$L$214, MATCH("Demand ID", 'E4 TB Allocation Details'!$A$18:$L$18, 0),FALSE), 'E2 Allocators'!$B$15:$W$361, MATCH('O5 Details by Class &amp; Accounts'!I$18, 'E2 Allocators'!$B$15:$W$15, 0),FALSE)*$F180)</f>
        <v>0</v>
      </c>
      <c r="J180" s="1321">
        <f>IF(ISERROR(VLOOKUP(VLOOKUP($A180, 'E4 TB Allocation Details'!$A$18:$L$214, MATCH("Demand ID", 'E4 TB Allocation Details'!$A$18:$L$18, 0),FALSE), 'E2 Allocators'!$B$15:$W$361, MATCH('O5 Details by Class &amp; Accounts'!J$18, 'E2 Allocators'!$B$15:$W$15, 0),FALSE)*$F180), 0, VLOOKUP(VLOOKUP($A180, 'E4 TB Allocation Details'!$A$18:$L$214, MATCH("Demand ID", 'E4 TB Allocation Details'!$A$18:$L$18, 0),FALSE), 'E2 Allocators'!$B$15:$W$361, MATCH('O5 Details by Class &amp; Accounts'!J$18, 'E2 Allocators'!$B$15:$W$15, 0),FALSE)*$F180)</f>
        <v>0</v>
      </c>
      <c r="K180" s="1321">
        <f>IF(ISERROR(VLOOKUP(VLOOKUP($A180, 'E4 TB Allocation Details'!$A$18:$L$214, MATCH("Demand ID", 'E4 TB Allocation Details'!$A$18:$L$18, 0),FALSE), 'E2 Allocators'!$B$15:$W$361, MATCH('O5 Details by Class &amp; Accounts'!K$18, 'E2 Allocators'!$B$15:$W$15, 0),FALSE)*$F180), 0, VLOOKUP(VLOOKUP($A180, 'E4 TB Allocation Details'!$A$18:$L$214, MATCH("Demand ID", 'E4 TB Allocation Details'!$A$18:$L$18, 0),FALSE), 'E2 Allocators'!$B$15:$W$361, MATCH('O5 Details by Class &amp; Accounts'!K$18, 'E2 Allocators'!$B$15:$W$15, 0),FALSE)*$F180)</f>
        <v>0</v>
      </c>
      <c r="L180" s="1321">
        <f>IF(ISERROR(VLOOKUP(VLOOKUP($A180, 'E4 TB Allocation Details'!$A$18:$L$214, MATCH("Demand ID", 'E4 TB Allocation Details'!$A$18:$L$18, 0),FALSE), 'E2 Allocators'!$B$15:$W$361, MATCH('O5 Details by Class &amp; Accounts'!L$18, 'E2 Allocators'!$B$15:$W$15, 0),FALSE)*$F180), 0, VLOOKUP(VLOOKUP($A180, 'E4 TB Allocation Details'!$A$18:$L$214, MATCH("Demand ID", 'E4 TB Allocation Details'!$A$18:$L$18, 0),FALSE), 'E2 Allocators'!$B$15:$W$361, MATCH('O5 Details by Class &amp; Accounts'!L$18, 'E2 Allocators'!$B$15:$W$15, 0),FALSE)*$F180)</f>
        <v>0</v>
      </c>
      <c r="M180" s="1321">
        <f>IF(ISERROR(VLOOKUP(VLOOKUP($A180, 'E4 TB Allocation Details'!$A$18:$L$214, MATCH("Demand ID", 'E4 TB Allocation Details'!$A$18:$L$18, 0),FALSE), 'E2 Allocators'!$B$15:$W$361, MATCH('O5 Details by Class &amp; Accounts'!M$18, 'E2 Allocators'!$B$15:$W$15, 0),FALSE)*$F180), 0, VLOOKUP(VLOOKUP($A180, 'E4 TB Allocation Details'!$A$18:$L$214, MATCH("Demand ID", 'E4 TB Allocation Details'!$A$18:$L$18, 0),FALSE), 'E2 Allocators'!$B$15:$W$361, MATCH('O5 Details by Class &amp; Accounts'!M$18, 'E2 Allocators'!$B$15:$W$15, 0),FALSE)*$F180)</f>
        <v>0</v>
      </c>
      <c r="N180" s="1321">
        <f>IF(ISERROR(VLOOKUP(VLOOKUP($A180, 'E4 TB Allocation Details'!$A$18:$L$214, MATCH("Demand ID", 'E4 TB Allocation Details'!$A$18:$L$18, 0),FALSE), 'E2 Allocators'!$B$15:$W$361, MATCH('O5 Details by Class &amp; Accounts'!N$18, 'E2 Allocators'!$B$15:$W$15, 0),FALSE)*$F180), 0, VLOOKUP(VLOOKUP($A180, 'E4 TB Allocation Details'!$A$18:$L$214, MATCH("Demand ID", 'E4 TB Allocation Details'!$A$18:$L$18, 0),FALSE), 'E2 Allocators'!$B$15:$W$361, MATCH('O5 Details by Class &amp; Accounts'!N$18, 'E2 Allocators'!$B$15:$W$15, 0),FALSE)*$F180)</f>
        <v>0</v>
      </c>
      <c r="O180" s="1321">
        <f>IF(ISERROR(VLOOKUP(VLOOKUP($A180, 'E4 TB Allocation Details'!$A$18:$L$214, MATCH("Demand ID", 'E4 TB Allocation Details'!$A$18:$L$18, 0),FALSE), 'E2 Allocators'!$B$15:$W$361, MATCH('O5 Details by Class &amp; Accounts'!O$18, 'E2 Allocators'!$B$15:$W$15, 0),FALSE)*$F180), 0, VLOOKUP(VLOOKUP($A180, 'E4 TB Allocation Details'!$A$18:$L$214, MATCH("Demand ID", 'E4 TB Allocation Details'!$A$18:$L$18, 0),FALSE), 'E2 Allocators'!$B$15:$W$361, MATCH('O5 Details by Class &amp; Accounts'!O$18, 'E2 Allocators'!$B$15:$W$15, 0),FALSE)*$F180)</f>
        <v>0</v>
      </c>
      <c r="P180" s="1321">
        <f>IF(ISERROR(VLOOKUP(VLOOKUP($A180, 'E4 TB Allocation Details'!$A$18:$L$214, MATCH("Demand ID", 'E4 TB Allocation Details'!$A$18:$L$18, 0),FALSE), 'E2 Allocators'!$B$15:$W$361, MATCH('O5 Details by Class &amp; Accounts'!P$18, 'E2 Allocators'!$B$15:$W$15, 0),FALSE)*$F180), 0, VLOOKUP(VLOOKUP($A180, 'E4 TB Allocation Details'!$A$18:$L$214, MATCH("Demand ID", 'E4 TB Allocation Details'!$A$18:$L$18, 0),FALSE), 'E2 Allocators'!$B$15:$W$361, MATCH('O5 Details by Class &amp; Accounts'!P$18, 'E2 Allocators'!$B$15:$W$15, 0),FALSE)*$F180)</f>
        <v>0</v>
      </c>
      <c r="Q180" s="1321">
        <f>IF(ISERROR(VLOOKUP(VLOOKUP($A180, 'E4 TB Allocation Details'!$A$18:$L$214, MATCH("Demand ID", 'E4 TB Allocation Details'!$A$18:$L$18, 0),FALSE), 'E2 Allocators'!$B$15:$W$361, MATCH('O5 Details by Class &amp; Accounts'!Q$18, 'E2 Allocators'!$B$15:$W$15, 0),FALSE)*$F180), 0, VLOOKUP(VLOOKUP($A180, 'E4 TB Allocation Details'!$A$18:$L$214, MATCH("Demand ID", 'E4 TB Allocation Details'!$A$18:$L$18, 0),FALSE), 'E2 Allocators'!$B$15:$W$361, MATCH('O5 Details by Class &amp; Accounts'!Q$18, 'E2 Allocators'!$B$15:$W$15, 0),FALSE)*$F180)</f>
        <v>0</v>
      </c>
      <c r="R180" s="1321">
        <f>IF(ISERROR(VLOOKUP(VLOOKUP($A180, 'E4 TB Allocation Details'!$A$18:$L$214, MATCH("Demand ID", 'E4 TB Allocation Details'!$A$18:$L$18, 0),FALSE), 'E2 Allocators'!$B$15:$W$361, MATCH('O5 Details by Class &amp; Accounts'!R$18, 'E2 Allocators'!$B$15:$W$15, 0),FALSE)*$F180), 0, VLOOKUP(VLOOKUP($A180, 'E4 TB Allocation Details'!$A$18:$L$214, MATCH("Demand ID", 'E4 TB Allocation Details'!$A$18:$L$18, 0),FALSE), 'E2 Allocators'!$B$15:$W$361, MATCH('O5 Details by Class &amp; Accounts'!R$18, 'E2 Allocators'!$B$15:$W$15, 0),FALSE)*$F180)</f>
        <v>0</v>
      </c>
      <c r="S180" s="1321">
        <f>IF(ISERROR(VLOOKUP(VLOOKUP($A180, 'E4 TB Allocation Details'!$A$18:$L$214, MATCH("Demand ID", 'E4 TB Allocation Details'!$A$18:$L$18, 0),FALSE), 'E2 Allocators'!$B$15:$W$361, MATCH('O5 Details by Class &amp; Accounts'!S$18, 'E2 Allocators'!$B$15:$W$15, 0),FALSE)*$F180), 0, VLOOKUP(VLOOKUP($A180, 'E4 TB Allocation Details'!$A$18:$L$214, MATCH("Demand ID", 'E4 TB Allocation Details'!$A$18:$L$18, 0),FALSE), 'E2 Allocators'!$B$15:$W$361, MATCH('O5 Details by Class &amp; Accounts'!S$18, 'E2 Allocators'!$B$15:$W$15, 0),FALSE)*$F180)</f>
        <v>0</v>
      </c>
      <c r="T180" s="1321">
        <f>IF(ISERROR(VLOOKUP(VLOOKUP($A180, 'E4 TB Allocation Details'!$A$18:$L$214, MATCH("Demand ID", 'E4 TB Allocation Details'!$A$18:$L$18, 0),FALSE), 'E2 Allocators'!$B$15:$W$361, MATCH('O5 Details by Class &amp; Accounts'!T$18, 'E2 Allocators'!$B$15:$W$15, 0),FALSE)*$F180), 0, VLOOKUP(VLOOKUP($A180, 'E4 TB Allocation Details'!$A$18:$L$214, MATCH("Demand ID", 'E4 TB Allocation Details'!$A$18:$L$18, 0),FALSE), 'E2 Allocators'!$B$15:$W$361, MATCH('O5 Details by Class &amp; Accounts'!T$18, 'E2 Allocators'!$B$15:$W$15, 0),FALSE)*$F180)</f>
        <v>0</v>
      </c>
      <c r="U180" s="1321">
        <f>IF(ISERROR(VLOOKUP(VLOOKUP($A180, 'E4 TB Allocation Details'!$A$18:$L$214, MATCH("Demand ID", 'E4 TB Allocation Details'!$A$18:$L$18, 0),FALSE), 'E2 Allocators'!$B$15:$W$361, MATCH('O5 Details by Class &amp; Accounts'!U$18, 'E2 Allocators'!$B$15:$W$15, 0),FALSE)*$F180), 0, VLOOKUP(VLOOKUP($A180, 'E4 TB Allocation Details'!$A$18:$L$214, MATCH("Demand ID", 'E4 TB Allocation Details'!$A$18:$L$18, 0),FALSE), 'E2 Allocators'!$B$15:$W$361, MATCH('O5 Details by Class &amp; Accounts'!U$18, 'E2 Allocators'!$B$15:$W$15, 0),FALSE)*$F180)</f>
        <v>0</v>
      </c>
      <c r="V180" s="1321">
        <f>IF(ISERROR(VLOOKUP(VLOOKUP($A180, 'E4 TB Allocation Details'!$A$18:$L$214, MATCH("Demand ID", 'E4 TB Allocation Details'!$A$18:$L$18, 0),FALSE), 'E2 Allocators'!$B$15:$W$361, MATCH('O5 Details by Class &amp; Accounts'!V$18, 'E2 Allocators'!$B$15:$W$15, 0),FALSE)*$F180), 0, VLOOKUP(VLOOKUP($A180, 'E4 TB Allocation Details'!$A$18:$L$214, MATCH("Demand ID", 'E4 TB Allocation Details'!$A$18:$L$18, 0),FALSE), 'E2 Allocators'!$B$15:$W$361, MATCH('O5 Details by Class &amp; Accounts'!V$18, 'E2 Allocators'!$B$15:$W$15, 0),FALSE)*$F180)</f>
        <v>0</v>
      </c>
      <c r="W180" s="1321">
        <f>IF(ISERROR(VLOOKUP(VLOOKUP($A180, 'E4 TB Allocation Details'!$A$18:$L$214, MATCH("Demand ID", 'E4 TB Allocation Details'!$A$18:$L$18, 0),FALSE), 'E2 Allocators'!$B$15:$W$361, MATCH('O5 Details by Class &amp; Accounts'!W$18, 'E2 Allocators'!$B$15:$W$15, 0),FALSE)*$F180), 0, VLOOKUP(VLOOKUP($A180, 'E4 TB Allocation Details'!$A$18:$L$214, MATCH("Demand ID", 'E4 TB Allocation Details'!$A$18:$L$18, 0),FALSE), 'E2 Allocators'!$B$15:$W$361, MATCH('O5 Details by Class &amp; Accounts'!W$18, 'E2 Allocators'!$B$15:$W$15, 0),FALSE)*$F180)</f>
        <v>0</v>
      </c>
      <c r="X180" s="1321">
        <f>IF(ISERROR(VLOOKUP(VLOOKUP($A180, 'E4 TB Allocation Details'!$A$18:$L$214, MATCH("Demand ID", 'E4 TB Allocation Details'!$A$18:$L$18, 0),FALSE), 'E2 Allocators'!$B$15:$W$361, MATCH('O5 Details by Class &amp; Accounts'!X$18, 'E2 Allocators'!$B$15:$W$15, 0),FALSE)*$F180), 0, VLOOKUP(VLOOKUP($A180, 'E4 TB Allocation Details'!$A$18:$L$214, MATCH("Demand ID", 'E4 TB Allocation Details'!$A$18:$L$18, 0),FALSE), 'E2 Allocators'!$B$15:$W$361, MATCH('O5 Details by Class &amp; Accounts'!X$18, 'E2 Allocators'!$B$15:$W$15, 0),FALSE)*$F180)</f>
        <v>0</v>
      </c>
      <c r="Y180" s="1321">
        <f>IF(ISERROR(VLOOKUP(VLOOKUP($A180, 'E4 TB Allocation Details'!$A$18:$L$214, MATCH("Demand ID", 'E4 TB Allocation Details'!$A$18:$L$18, 0),FALSE), 'E2 Allocators'!$B$15:$W$361, MATCH('O5 Details by Class &amp; Accounts'!Y$18, 'E2 Allocators'!$B$15:$W$15, 0),FALSE)*$F180), 0, VLOOKUP(VLOOKUP($A180, 'E4 TB Allocation Details'!$A$18:$L$214, MATCH("Demand ID", 'E4 TB Allocation Details'!$A$18:$L$18, 0),FALSE), 'E2 Allocators'!$B$15:$W$361, MATCH('O5 Details by Class &amp; Accounts'!Y$18, 'E2 Allocators'!$B$15:$W$15, 0),FALSE)*$F180)</f>
        <v>0</v>
      </c>
      <c r="Z180" s="1321">
        <f>IF(ISERROR(VLOOKUP(VLOOKUP($A180, 'E4 TB Allocation Details'!$A$18:$L$214, MATCH("Demand ID", 'E4 TB Allocation Details'!$A$18:$L$18, 0),FALSE), 'E2 Allocators'!$B$15:$W$361, MATCH('O5 Details by Class &amp; Accounts'!Z$18, 'E2 Allocators'!$B$15:$W$15, 0),FALSE)*$F180), 0, VLOOKUP(VLOOKUP($A180, 'E4 TB Allocation Details'!$A$18:$L$214, MATCH("Demand ID", 'E4 TB Allocation Details'!$A$18:$L$18, 0),FALSE), 'E2 Allocators'!$B$15:$W$361, MATCH('O5 Details by Class &amp; Accounts'!Z$18, 'E2 Allocators'!$B$15:$W$15, 0),FALSE)*$F180)</f>
        <v>0</v>
      </c>
      <c r="AA180" s="1321">
        <f>IF(ISERROR(VLOOKUP(VLOOKUP($A180, 'E4 TB Allocation Details'!$A$18:$L$214, MATCH("Demand ID", 'E4 TB Allocation Details'!$A$18:$L$18, 0),FALSE), 'E2 Allocators'!$B$15:$W$361, MATCH('O5 Details by Class &amp; Accounts'!AA$18, 'E2 Allocators'!$B$15:$W$15, 0),FALSE)*$F180), 0, VLOOKUP(VLOOKUP($A180, 'E4 TB Allocation Details'!$A$18:$L$214, MATCH("Demand ID", 'E4 TB Allocation Details'!$A$18:$L$18, 0),FALSE), 'E2 Allocators'!$B$15:$W$361, MATCH('O5 Details by Class &amp; Accounts'!AA$18, 'E2 Allocators'!$B$15:$W$15, 0),FALSE)*$F180)</f>
        <v>0</v>
      </c>
      <c r="AB180" s="1321">
        <f>IF(ISERROR(VLOOKUP(VLOOKUP($A180, 'E4 TB Allocation Details'!$A$18:$L$214, MATCH("Demand ID", 'E4 TB Allocation Details'!$A$18:$L$18, 0),FALSE), 'E2 Allocators'!$B$15:$W$361, MATCH('O5 Details by Class &amp; Accounts'!AB$18, 'E2 Allocators'!$B$15:$W$15, 0),FALSE)*$F180), 0, VLOOKUP(VLOOKUP($A180, 'E4 TB Allocation Details'!$A$18:$L$214, MATCH("Demand ID", 'E4 TB Allocation Details'!$A$18:$L$18, 0),FALSE), 'E2 Allocators'!$B$15:$W$361, MATCH('O5 Details by Class &amp; Accounts'!AB$18, 'E2 Allocators'!$B$15:$W$15, 0),FALSE)*$F180)</f>
        <v>0</v>
      </c>
      <c r="AC180" s="1321">
        <f t="shared" si="47"/>
        <v>0</v>
      </c>
      <c r="AD180" s="1321">
        <f>IF(ISERROR(VLOOKUP(VLOOKUP($A180, 'E4 TB Allocation Details'!$A$18:$L$214, MATCH("Customer ID", 'E4 TB Allocation Details'!$A$18:$L$18, 0),FALSE), 'E2 Allocators'!$B$15:$W$361, MATCH('O5 Details by Class &amp; Accounts'!AD$18, 'E2 Allocators'!$B$15:$W$15, 0),FALSE)*$G180), 0, VLOOKUP(VLOOKUP($A180, 'E4 TB Allocation Details'!$A$18:$L$214, MATCH("Customer ID", 'E4 TB Allocation Details'!$A$18:$L$18, 0),FALSE), 'E2 Allocators'!$B$15:$W$361, MATCH('O5 Details by Class &amp; Accounts'!AD$18, 'E2 Allocators'!$B$15:$W$15, 0),FALSE)*$G180)</f>
        <v>0</v>
      </c>
      <c r="AE180" s="1321">
        <f>IF(ISERROR(VLOOKUP(VLOOKUP($A180, 'E4 TB Allocation Details'!$A$18:$L$214, MATCH("Customer ID", 'E4 TB Allocation Details'!$A$18:$L$18, 0),FALSE), 'E2 Allocators'!$B$15:$W$361, MATCH('O5 Details by Class &amp; Accounts'!AE$18, 'E2 Allocators'!$B$15:$W$15, 0),FALSE)*$G180), 0, VLOOKUP(VLOOKUP($A180, 'E4 TB Allocation Details'!$A$18:$L$214, MATCH("Customer ID", 'E4 TB Allocation Details'!$A$18:$L$18, 0),FALSE), 'E2 Allocators'!$B$15:$W$361, MATCH('O5 Details by Class &amp; Accounts'!AE$18, 'E2 Allocators'!$B$15:$W$15, 0),FALSE)*$G180)</f>
        <v>0</v>
      </c>
      <c r="AF180" s="1321">
        <f>IF(ISERROR(VLOOKUP(VLOOKUP($A180, 'E4 TB Allocation Details'!$A$18:$L$214, MATCH("Customer ID", 'E4 TB Allocation Details'!$A$18:$L$18, 0),FALSE), 'E2 Allocators'!$B$15:$W$361, MATCH('O5 Details by Class &amp; Accounts'!AF$18, 'E2 Allocators'!$B$15:$W$15, 0),FALSE)*$G180), 0, VLOOKUP(VLOOKUP($A180, 'E4 TB Allocation Details'!$A$18:$L$214, MATCH("Customer ID", 'E4 TB Allocation Details'!$A$18:$L$18, 0),FALSE), 'E2 Allocators'!$B$15:$W$361, MATCH('O5 Details by Class &amp; Accounts'!AF$18, 'E2 Allocators'!$B$15:$W$15, 0),FALSE)*$G180)</f>
        <v>0</v>
      </c>
      <c r="AG180" s="1321">
        <f>IF(ISERROR(VLOOKUP(VLOOKUP($A180, 'E4 TB Allocation Details'!$A$18:$L$214, MATCH("Customer ID", 'E4 TB Allocation Details'!$A$18:$L$18, 0),FALSE), 'E2 Allocators'!$B$15:$W$361, MATCH('O5 Details by Class &amp; Accounts'!AG$18, 'E2 Allocators'!$B$15:$W$15, 0),FALSE)*$G180), 0, VLOOKUP(VLOOKUP($A180, 'E4 TB Allocation Details'!$A$18:$L$214, MATCH("Customer ID", 'E4 TB Allocation Details'!$A$18:$L$18, 0),FALSE), 'E2 Allocators'!$B$15:$W$361, MATCH('O5 Details by Class &amp; Accounts'!AG$18, 'E2 Allocators'!$B$15:$W$15, 0),FALSE)*$G180)</f>
        <v>0</v>
      </c>
      <c r="AH180" s="1321">
        <f>IF(ISERROR(VLOOKUP(VLOOKUP($A180, 'E4 TB Allocation Details'!$A$18:$L$214, MATCH("Customer ID", 'E4 TB Allocation Details'!$A$18:$L$18, 0),FALSE), 'E2 Allocators'!$B$15:$W$361, MATCH('O5 Details by Class &amp; Accounts'!AH$18, 'E2 Allocators'!$B$15:$W$15, 0),FALSE)*$G180), 0, VLOOKUP(VLOOKUP($A180, 'E4 TB Allocation Details'!$A$18:$L$214, MATCH("Customer ID", 'E4 TB Allocation Details'!$A$18:$L$18, 0),FALSE), 'E2 Allocators'!$B$15:$W$361, MATCH('O5 Details by Class &amp; Accounts'!AH$18, 'E2 Allocators'!$B$15:$W$15, 0),FALSE)*$G180)</f>
        <v>0</v>
      </c>
      <c r="AI180" s="1321">
        <f>IF(ISERROR(VLOOKUP(VLOOKUP($A180, 'E4 TB Allocation Details'!$A$18:$L$214, MATCH("Customer ID", 'E4 TB Allocation Details'!$A$18:$L$18, 0),FALSE), 'E2 Allocators'!$B$15:$W$361, MATCH('O5 Details by Class &amp; Accounts'!AI$18, 'E2 Allocators'!$B$15:$W$15, 0),FALSE)*$G180), 0, VLOOKUP(VLOOKUP($A180, 'E4 TB Allocation Details'!$A$18:$L$214, MATCH("Customer ID", 'E4 TB Allocation Details'!$A$18:$L$18, 0),FALSE), 'E2 Allocators'!$B$15:$W$361, MATCH('O5 Details by Class &amp; Accounts'!AI$18, 'E2 Allocators'!$B$15:$W$15, 0),FALSE)*$G180)</f>
        <v>0</v>
      </c>
      <c r="AJ180" s="1321">
        <f>IF(ISERROR(VLOOKUP(VLOOKUP($A180, 'E4 TB Allocation Details'!$A$18:$L$214, MATCH("Customer ID", 'E4 TB Allocation Details'!$A$18:$L$18, 0),FALSE), 'E2 Allocators'!$B$15:$W$361, MATCH('O5 Details by Class &amp; Accounts'!AJ$18, 'E2 Allocators'!$B$15:$W$15, 0),FALSE)*$G180), 0, VLOOKUP(VLOOKUP($A180, 'E4 TB Allocation Details'!$A$18:$L$214, MATCH("Customer ID", 'E4 TB Allocation Details'!$A$18:$L$18, 0),FALSE), 'E2 Allocators'!$B$15:$W$361, MATCH('O5 Details by Class &amp; Accounts'!AJ$18, 'E2 Allocators'!$B$15:$W$15, 0),FALSE)*$G180)</f>
        <v>0</v>
      </c>
      <c r="AK180" s="1321">
        <f>IF(ISERROR(VLOOKUP(VLOOKUP($A180, 'E4 TB Allocation Details'!$A$18:$L$214, MATCH("Customer ID", 'E4 TB Allocation Details'!$A$18:$L$18, 0),FALSE), 'E2 Allocators'!$B$15:$W$361, MATCH('O5 Details by Class &amp; Accounts'!AK$18, 'E2 Allocators'!$B$15:$W$15, 0),FALSE)*$G180), 0, VLOOKUP(VLOOKUP($A180, 'E4 TB Allocation Details'!$A$18:$L$214, MATCH("Customer ID", 'E4 TB Allocation Details'!$A$18:$L$18, 0),FALSE), 'E2 Allocators'!$B$15:$W$361, MATCH('O5 Details by Class &amp; Accounts'!AK$18, 'E2 Allocators'!$B$15:$W$15, 0),FALSE)*$G180)</f>
        <v>0</v>
      </c>
      <c r="AL180" s="1321">
        <f>IF(ISERROR(VLOOKUP(VLOOKUP($A180, 'E4 TB Allocation Details'!$A$18:$L$214, MATCH("Customer ID", 'E4 TB Allocation Details'!$A$18:$L$18, 0),FALSE), 'E2 Allocators'!$B$15:$W$361, MATCH('O5 Details by Class &amp; Accounts'!AL$18, 'E2 Allocators'!$B$15:$W$15, 0),FALSE)*$G180), 0, VLOOKUP(VLOOKUP($A180, 'E4 TB Allocation Details'!$A$18:$L$214, MATCH("Customer ID", 'E4 TB Allocation Details'!$A$18:$L$18, 0),FALSE), 'E2 Allocators'!$B$15:$W$361, MATCH('O5 Details by Class &amp; Accounts'!AL$18, 'E2 Allocators'!$B$15:$W$15, 0),FALSE)*$G180)</f>
        <v>0</v>
      </c>
      <c r="AM180" s="1321">
        <f>IF(ISERROR(VLOOKUP(VLOOKUP($A180, 'E4 TB Allocation Details'!$A$18:$L$214, MATCH("Customer ID", 'E4 TB Allocation Details'!$A$18:$L$18, 0),FALSE), 'E2 Allocators'!$B$15:$W$361, MATCH('O5 Details by Class &amp; Accounts'!AM$18, 'E2 Allocators'!$B$15:$W$15, 0),FALSE)*$G180), 0, VLOOKUP(VLOOKUP($A180, 'E4 TB Allocation Details'!$A$18:$L$214, MATCH("Customer ID", 'E4 TB Allocation Details'!$A$18:$L$18, 0),FALSE), 'E2 Allocators'!$B$15:$W$361, MATCH('O5 Details by Class &amp; Accounts'!AM$18, 'E2 Allocators'!$B$15:$W$15, 0),FALSE)*$G180)</f>
        <v>0</v>
      </c>
      <c r="AN180" s="1321">
        <f>IF(ISERROR(VLOOKUP(VLOOKUP($A180, 'E4 TB Allocation Details'!$A$18:$L$214, MATCH("Customer ID", 'E4 TB Allocation Details'!$A$18:$L$18, 0),FALSE), 'E2 Allocators'!$B$15:$W$361, MATCH('O5 Details by Class &amp; Accounts'!AN$18, 'E2 Allocators'!$B$15:$W$15, 0),FALSE)*$G180), 0, VLOOKUP(VLOOKUP($A180, 'E4 TB Allocation Details'!$A$18:$L$214, MATCH("Customer ID", 'E4 TB Allocation Details'!$A$18:$L$18, 0),FALSE), 'E2 Allocators'!$B$15:$W$361, MATCH('O5 Details by Class &amp; Accounts'!AN$18, 'E2 Allocators'!$B$15:$W$15, 0),FALSE)*$G180)</f>
        <v>0</v>
      </c>
      <c r="AO180" s="1321">
        <f>IF(ISERROR(VLOOKUP(VLOOKUP($A180, 'E4 TB Allocation Details'!$A$18:$L$214, MATCH("Customer ID", 'E4 TB Allocation Details'!$A$18:$L$18, 0),FALSE), 'E2 Allocators'!$B$15:$W$361, MATCH('O5 Details by Class &amp; Accounts'!AO$18, 'E2 Allocators'!$B$15:$W$15, 0),FALSE)*$G180), 0, VLOOKUP(VLOOKUP($A180, 'E4 TB Allocation Details'!$A$18:$L$214, MATCH("Customer ID", 'E4 TB Allocation Details'!$A$18:$L$18, 0),FALSE), 'E2 Allocators'!$B$15:$W$361, MATCH('O5 Details by Class &amp; Accounts'!AO$18, 'E2 Allocators'!$B$15:$W$15, 0),FALSE)*$G180)</f>
        <v>0</v>
      </c>
      <c r="AP180" s="1321">
        <f>IF(ISERROR(VLOOKUP(VLOOKUP($A180, 'E4 TB Allocation Details'!$A$18:$L$214, MATCH("Customer ID", 'E4 TB Allocation Details'!$A$18:$L$18, 0),FALSE), 'E2 Allocators'!$B$15:$W$361, MATCH('O5 Details by Class &amp; Accounts'!AP$18, 'E2 Allocators'!$B$15:$W$15, 0),FALSE)*$G180), 0, VLOOKUP(VLOOKUP($A180, 'E4 TB Allocation Details'!$A$18:$L$214, MATCH("Customer ID", 'E4 TB Allocation Details'!$A$18:$L$18, 0),FALSE), 'E2 Allocators'!$B$15:$W$361, MATCH('O5 Details by Class &amp; Accounts'!AP$18, 'E2 Allocators'!$B$15:$W$15, 0),FALSE)*$G180)</f>
        <v>0</v>
      </c>
      <c r="AQ180" s="1321">
        <f>IF(ISERROR(VLOOKUP(VLOOKUP($A180, 'E4 TB Allocation Details'!$A$18:$L$214, MATCH("Customer ID", 'E4 TB Allocation Details'!$A$18:$L$18, 0),FALSE), 'E2 Allocators'!$B$15:$W$361, MATCH('O5 Details by Class &amp; Accounts'!AQ$18, 'E2 Allocators'!$B$15:$W$15, 0),FALSE)*$G180), 0, VLOOKUP(VLOOKUP($A180, 'E4 TB Allocation Details'!$A$18:$L$214, MATCH("Customer ID", 'E4 TB Allocation Details'!$A$18:$L$18, 0),FALSE), 'E2 Allocators'!$B$15:$W$361, MATCH('O5 Details by Class &amp; Accounts'!AQ$18, 'E2 Allocators'!$B$15:$W$15, 0),FALSE)*$G180)</f>
        <v>0</v>
      </c>
      <c r="AR180" s="1321">
        <f>IF(ISERROR(VLOOKUP(VLOOKUP($A180, 'E4 TB Allocation Details'!$A$18:$L$214, MATCH("Customer ID", 'E4 TB Allocation Details'!$A$18:$L$18, 0),FALSE), 'E2 Allocators'!$B$15:$W$361, MATCH('O5 Details by Class &amp; Accounts'!AR$18, 'E2 Allocators'!$B$15:$W$15, 0),FALSE)*$G180), 0, VLOOKUP(VLOOKUP($A180, 'E4 TB Allocation Details'!$A$18:$L$214, MATCH("Customer ID", 'E4 TB Allocation Details'!$A$18:$L$18, 0),FALSE), 'E2 Allocators'!$B$15:$W$361, MATCH('O5 Details by Class &amp; Accounts'!AR$18, 'E2 Allocators'!$B$15:$W$15, 0),FALSE)*$G180)</f>
        <v>0</v>
      </c>
      <c r="AS180" s="1321">
        <f>IF(ISERROR(VLOOKUP(VLOOKUP($A180, 'E4 TB Allocation Details'!$A$18:$L$214, MATCH("Customer ID", 'E4 TB Allocation Details'!$A$18:$L$18, 0),FALSE), 'E2 Allocators'!$B$15:$W$361, MATCH('O5 Details by Class &amp; Accounts'!AS$18, 'E2 Allocators'!$B$15:$W$15, 0),FALSE)*$G180), 0, VLOOKUP(VLOOKUP($A180, 'E4 TB Allocation Details'!$A$18:$L$214, MATCH("Customer ID", 'E4 TB Allocation Details'!$A$18:$L$18, 0),FALSE), 'E2 Allocators'!$B$15:$W$361, MATCH('O5 Details by Class &amp; Accounts'!AS$18, 'E2 Allocators'!$B$15:$W$15, 0),FALSE)*$G180)</f>
        <v>0</v>
      </c>
      <c r="AT180" s="1321">
        <f>IF(ISERROR(VLOOKUP(VLOOKUP($A180, 'E4 TB Allocation Details'!$A$18:$L$214, MATCH("Customer ID", 'E4 TB Allocation Details'!$A$18:$L$18, 0),FALSE), 'E2 Allocators'!$B$15:$W$361, MATCH('O5 Details by Class &amp; Accounts'!AT$18, 'E2 Allocators'!$B$15:$W$15, 0),FALSE)*$G180), 0, VLOOKUP(VLOOKUP($A180, 'E4 TB Allocation Details'!$A$18:$L$214, MATCH("Customer ID", 'E4 TB Allocation Details'!$A$18:$L$18, 0),FALSE), 'E2 Allocators'!$B$15:$W$361, MATCH('O5 Details by Class &amp; Accounts'!AT$18, 'E2 Allocators'!$B$15:$W$15, 0),FALSE)*$G180)</f>
        <v>0</v>
      </c>
      <c r="AU180" s="1321">
        <f>IF(ISERROR(VLOOKUP(VLOOKUP($A180, 'E4 TB Allocation Details'!$A$18:$L$214, MATCH("Customer ID", 'E4 TB Allocation Details'!$A$18:$L$18, 0),FALSE), 'E2 Allocators'!$B$15:$W$361, MATCH('O5 Details by Class &amp; Accounts'!AU$18, 'E2 Allocators'!$B$15:$W$15, 0),FALSE)*$G180), 0, VLOOKUP(VLOOKUP($A180, 'E4 TB Allocation Details'!$A$18:$L$214, MATCH("Customer ID", 'E4 TB Allocation Details'!$A$18:$L$18, 0),FALSE), 'E2 Allocators'!$B$15:$W$361, MATCH('O5 Details by Class &amp; Accounts'!AU$18, 'E2 Allocators'!$B$15:$W$15, 0),FALSE)*$G180)</f>
        <v>0</v>
      </c>
      <c r="AV180" s="1321">
        <f>IF(ISERROR(VLOOKUP(VLOOKUP($A180, 'E4 TB Allocation Details'!$A$18:$L$214, MATCH("Customer ID", 'E4 TB Allocation Details'!$A$18:$L$18, 0),FALSE), 'E2 Allocators'!$B$15:$W$361, MATCH('O5 Details by Class &amp; Accounts'!AV$18, 'E2 Allocators'!$B$15:$W$15, 0),FALSE)*$G180), 0, VLOOKUP(VLOOKUP($A180, 'E4 TB Allocation Details'!$A$18:$L$214, MATCH("Customer ID", 'E4 TB Allocation Details'!$A$18:$L$18, 0),FALSE), 'E2 Allocators'!$B$15:$W$361, MATCH('O5 Details by Class &amp; Accounts'!AV$18, 'E2 Allocators'!$B$15:$W$15, 0),FALSE)*$G180)</f>
        <v>0</v>
      </c>
      <c r="AW180" s="1321">
        <f>IF(ISERROR(VLOOKUP(VLOOKUP($A180, 'E4 TB Allocation Details'!$A$18:$L$214, MATCH("Customer ID", 'E4 TB Allocation Details'!$A$18:$L$18, 0),FALSE), 'E2 Allocators'!$B$15:$W$361, MATCH('O5 Details by Class &amp; Accounts'!AW$18, 'E2 Allocators'!$B$15:$W$15, 0),FALSE)*$G180), 0, VLOOKUP(VLOOKUP($A180, 'E4 TB Allocation Details'!$A$18:$L$214, MATCH("Customer ID", 'E4 TB Allocation Details'!$A$18:$L$18, 0),FALSE), 'E2 Allocators'!$B$15:$W$361, MATCH('O5 Details by Class &amp; Accounts'!AW$18, 'E2 Allocators'!$B$15:$W$15, 0),FALSE)*$G180)</f>
        <v>0</v>
      </c>
      <c r="AX180" s="1321">
        <f t="shared" si="51"/>
        <v>0</v>
      </c>
      <c r="AY180" s="1321">
        <f>IF(ISERROR(VLOOKUP(VLOOKUP($A180, 'E4 TB Allocation Details'!$A$18:$L$214, MATCH("Misc ID", 'E4 TB Allocation Details'!$A$18:$L$18, 0),FALSE), 'E2 Allocators'!$B$15:$W$361, MATCH('O5 Details by Class &amp; Accounts'!AY$18, 'E2 Allocators'!$B$15:$W$15, 0),FALSE)*$E180), 0, VLOOKUP(VLOOKUP($A180, 'E4 TB Allocation Details'!$A$18:$L$214, MATCH("Misc ID", 'E4 TB Allocation Details'!$A$18:$L$18, 0),FALSE), 'E2 Allocators'!$B$15:$W$361, MATCH('O5 Details by Class &amp; Accounts'!AY$18, 'E2 Allocators'!$B$15:$W$15, 0),FALSE)*$E180)</f>
        <v>0</v>
      </c>
      <c r="AZ180" s="1321">
        <f>IF(ISERROR(VLOOKUP(VLOOKUP($A180, 'E4 TB Allocation Details'!$A$18:$L$214, MATCH("Misc ID", 'E4 TB Allocation Details'!$A$18:$L$18, 0),FALSE), 'E2 Allocators'!$B$15:$W$361, MATCH('O5 Details by Class &amp; Accounts'!AZ$18, 'E2 Allocators'!$B$15:$W$15, 0),FALSE)*$E180), 0, VLOOKUP(VLOOKUP($A180, 'E4 TB Allocation Details'!$A$18:$L$214, MATCH("Misc ID", 'E4 TB Allocation Details'!$A$18:$L$18, 0),FALSE), 'E2 Allocators'!$B$15:$W$361, MATCH('O5 Details by Class &amp; Accounts'!AZ$18, 'E2 Allocators'!$B$15:$W$15, 0),FALSE)*$E180)</f>
        <v>0</v>
      </c>
      <c r="BA180" s="1321">
        <f>IF(ISERROR(VLOOKUP(VLOOKUP($A180, 'E4 TB Allocation Details'!$A$18:$L$214, MATCH("Misc ID", 'E4 TB Allocation Details'!$A$18:$L$18, 0),FALSE), 'E2 Allocators'!$B$15:$W$361, MATCH('O5 Details by Class &amp; Accounts'!BA$18, 'E2 Allocators'!$B$15:$W$15, 0),FALSE)*$E180), 0, VLOOKUP(VLOOKUP($A180, 'E4 TB Allocation Details'!$A$18:$L$214, MATCH("Misc ID", 'E4 TB Allocation Details'!$A$18:$L$18, 0),FALSE), 'E2 Allocators'!$B$15:$W$361, MATCH('O5 Details by Class &amp; Accounts'!BA$18, 'E2 Allocators'!$B$15:$W$15, 0),FALSE)*$E180)</f>
        <v>0</v>
      </c>
      <c r="BB180" s="1321">
        <f>IF(ISERROR(VLOOKUP(VLOOKUP($A180, 'E4 TB Allocation Details'!$A$18:$L$214, MATCH("Misc ID", 'E4 TB Allocation Details'!$A$18:$L$18, 0),FALSE), 'E2 Allocators'!$B$15:$W$361, MATCH('O5 Details by Class &amp; Accounts'!BB$18, 'E2 Allocators'!$B$15:$W$15, 0),FALSE)*$E180), 0, VLOOKUP(VLOOKUP($A180, 'E4 TB Allocation Details'!$A$18:$L$214, MATCH("Misc ID", 'E4 TB Allocation Details'!$A$18:$L$18, 0),FALSE), 'E2 Allocators'!$B$15:$W$361, MATCH('O5 Details by Class &amp; Accounts'!BB$18, 'E2 Allocators'!$B$15:$W$15, 0),FALSE)*$E180)</f>
        <v>0</v>
      </c>
      <c r="BC180" s="1321">
        <f>IF(ISERROR(VLOOKUP(VLOOKUP($A180, 'E4 TB Allocation Details'!$A$18:$L$214, MATCH("Misc ID", 'E4 TB Allocation Details'!$A$18:$L$18, 0),FALSE), 'E2 Allocators'!$B$15:$W$361, MATCH('O5 Details by Class &amp; Accounts'!BC$18, 'E2 Allocators'!$B$15:$W$15, 0),FALSE)*$E180), 0, VLOOKUP(VLOOKUP($A180, 'E4 TB Allocation Details'!$A$18:$L$214, MATCH("Misc ID", 'E4 TB Allocation Details'!$A$18:$L$18, 0),FALSE), 'E2 Allocators'!$B$15:$W$361, MATCH('O5 Details by Class &amp; Accounts'!BC$18, 'E2 Allocators'!$B$15:$W$15, 0),FALSE)*$E180)</f>
        <v>0</v>
      </c>
      <c r="BD180" s="1321">
        <f>IF(ISERROR(VLOOKUP(VLOOKUP($A180, 'E4 TB Allocation Details'!$A$18:$L$214, MATCH("Misc ID", 'E4 TB Allocation Details'!$A$18:$L$18, 0),FALSE), 'E2 Allocators'!$B$15:$W$361, MATCH('O5 Details by Class &amp; Accounts'!BD$18, 'E2 Allocators'!$B$15:$W$15, 0),FALSE)*$E180), 0, VLOOKUP(VLOOKUP($A180, 'E4 TB Allocation Details'!$A$18:$L$214, MATCH("Misc ID", 'E4 TB Allocation Details'!$A$18:$L$18, 0),FALSE), 'E2 Allocators'!$B$15:$W$361, MATCH('O5 Details by Class &amp; Accounts'!BD$18, 'E2 Allocators'!$B$15:$W$15, 0),FALSE)*$E180)</f>
        <v>0</v>
      </c>
      <c r="BE180" s="1321">
        <f>IF(ISERROR(VLOOKUP(VLOOKUP($A180, 'E4 TB Allocation Details'!$A$18:$L$214, MATCH("Misc ID", 'E4 TB Allocation Details'!$A$18:$L$18, 0),FALSE), 'E2 Allocators'!$B$15:$W$361, MATCH('O5 Details by Class &amp; Accounts'!BE$18, 'E2 Allocators'!$B$15:$W$15, 0),FALSE)*$E180), 0, VLOOKUP(VLOOKUP($A180, 'E4 TB Allocation Details'!$A$18:$L$214, MATCH("Misc ID", 'E4 TB Allocation Details'!$A$18:$L$18, 0),FALSE), 'E2 Allocators'!$B$15:$W$361, MATCH('O5 Details by Class &amp; Accounts'!BE$18, 'E2 Allocators'!$B$15:$W$15, 0),FALSE)*$E180)</f>
        <v>0</v>
      </c>
      <c r="BF180" s="1321">
        <f>IF(ISERROR(VLOOKUP(VLOOKUP($A180, 'E4 TB Allocation Details'!$A$18:$L$214, MATCH("Misc ID", 'E4 TB Allocation Details'!$A$18:$L$18, 0),FALSE), 'E2 Allocators'!$B$15:$W$361, MATCH('O5 Details by Class &amp; Accounts'!BF$18, 'E2 Allocators'!$B$15:$W$15, 0),FALSE)*$E180), 0, VLOOKUP(VLOOKUP($A180, 'E4 TB Allocation Details'!$A$18:$L$214, MATCH("Misc ID", 'E4 TB Allocation Details'!$A$18:$L$18, 0),FALSE), 'E2 Allocators'!$B$15:$W$361, MATCH('O5 Details by Class &amp; Accounts'!BF$18, 'E2 Allocators'!$B$15:$W$15, 0),FALSE)*$E180)</f>
        <v>0</v>
      </c>
      <c r="BG180" s="1321">
        <f>IF(ISERROR(VLOOKUP(VLOOKUP($A180, 'E4 TB Allocation Details'!$A$18:$L$214, MATCH("Misc ID", 'E4 TB Allocation Details'!$A$18:$L$18, 0),FALSE), 'E2 Allocators'!$B$15:$W$361, MATCH('O5 Details by Class &amp; Accounts'!BG$18, 'E2 Allocators'!$B$15:$W$15, 0),FALSE)*$E180), 0, VLOOKUP(VLOOKUP($A180, 'E4 TB Allocation Details'!$A$18:$L$214, MATCH("Misc ID", 'E4 TB Allocation Details'!$A$18:$L$18, 0),FALSE), 'E2 Allocators'!$B$15:$W$361, MATCH('O5 Details by Class &amp; Accounts'!BG$18, 'E2 Allocators'!$B$15:$W$15, 0),FALSE)*$E180)</f>
        <v>0</v>
      </c>
      <c r="BH180" s="1321">
        <f>IF(ISERROR(VLOOKUP(VLOOKUP($A180, 'E4 TB Allocation Details'!$A$18:$L$214, MATCH("Misc ID", 'E4 TB Allocation Details'!$A$18:$L$18, 0),FALSE), 'E2 Allocators'!$B$15:$W$361, MATCH('O5 Details by Class &amp; Accounts'!BH$18, 'E2 Allocators'!$B$15:$W$15, 0),FALSE)*$E180), 0, VLOOKUP(VLOOKUP($A180, 'E4 TB Allocation Details'!$A$18:$L$214, MATCH("Misc ID", 'E4 TB Allocation Details'!$A$18:$L$18, 0),FALSE), 'E2 Allocators'!$B$15:$W$361, MATCH('O5 Details by Class &amp; Accounts'!BH$18, 'E2 Allocators'!$B$15:$W$15, 0),FALSE)*$E180)</f>
        <v>0</v>
      </c>
      <c r="BI180" s="1321">
        <f>IF(ISERROR(VLOOKUP(VLOOKUP($A180, 'E4 TB Allocation Details'!$A$18:$L$214, MATCH("Misc ID", 'E4 TB Allocation Details'!$A$18:$L$18, 0),FALSE), 'E2 Allocators'!$B$15:$W$361, MATCH('O5 Details by Class &amp; Accounts'!BI$18, 'E2 Allocators'!$B$15:$W$15, 0),FALSE)*$E180), 0, VLOOKUP(VLOOKUP($A180, 'E4 TB Allocation Details'!$A$18:$L$214, MATCH("Misc ID", 'E4 TB Allocation Details'!$A$18:$L$18, 0),FALSE), 'E2 Allocators'!$B$15:$W$361, MATCH('O5 Details by Class &amp; Accounts'!BI$18, 'E2 Allocators'!$B$15:$W$15, 0),FALSE)*$E180)</f>
        <v>0</v>
      </c>
      <c r="BJ180" s="1321">
        <f>IF(ISERROR(VLOOKUP(VLOOKUP($A180, 'E4 TB Allocation Details'!$A$18:$L$214, MATCH("Misc ID", 'E4 TB Allocation Details'!$A$18:$L$18, 0),FALSE), 'E2 Allocators'!$B$15:$W$361, MATCH('O5 Details by Class &amp; Accounts'!BJ$18, 'E2 Allocators'!$B$15:$W$15, 0),FALSE)*$E180), 0, VLOOKUP(VLOOKUP($A180, 'E4 TB Allocation Details'!$A$18:$L$214, MATCH("Misc ID", 'E4 TB Allocation Details'!$A$18:$L$18, 0),FALSE), 'E2 Allocators'!$B$15:$W$361, MATCH('O5 Details by Class &amp; Accounts'!BJ$18, 'E2 Allocators'!$B$15:$W$15, 0),FALSE)*$E180)</f>
        <v>0</v>
      </c>
      <c r="BK180" s="1321">
        <f>IF(ISERROR(VLOOKUP(VLOOKUP($A180, 'E4 TB Allocation Details'!$A$18:$L$214, MATCH("Misc ID", 'E4 TB Allocation Details'!$A$18:$L$18, 0),FALSE), 'E2 Allocators'!$B$15:$W$361, MATCH('O5 Details by Class &amp; Accounts'!BK$18, 'E2 Allocators'!$B$15:$W$15, 0),FALSE)*$E180), 0, VLOOKUP(VLOOKUP($A180, 'E4 TB Allocation Details'!$A$18:$L$214, MATCH("Misc ID", 'E4 TB Allocation Details'!$A$18:$L$18, 0),FALSE), 'E2 Allocators'!$B$15:$W$361, MATCH('O5 Details by Class &amp; Accounts'!BK$18, 'E2 Allocators'!$B$15:$W$15, 0),FALSE)*$E180)</f>
        <v>0</v>
      </c>
      <c r="BL180" s="1321">
        <f>IF(ISERROR(VLOOKUP(VLOOKUP($A180, 'E4 TB Allocation Details'!$A$18:$L$214, MATCH("Misc ID", 'E4 TB Allocation Details'!$A$18:$L$18, 0),FALSE), 'E2 Allocators'!$B$15:$W$361, MATCH('O5 Details by Class &amp; Accounts'!BL$18, 'E2 Allocators'!$B$15:$W$15, 0),FALSE)*$E180), 0, VLOOKUP(VLOOKUP($A180, 'E4 TB Allocation Details'!$A$18:$L$214, MATCH("Misc ID", 'E4 TB Allocation Details'!$A$18:$L$18, 0),FALSE), 'E2 Allocators'!$B$15:$W$361, MATCH('O5 Details by Class &amp; Accounts'!BL$18, 'E2 Allocators'!$B$15:$W$15, 0),FALSE)*$E180)</f>
        <v>0</v>
      </c>
      <c r="BM180" s="1321">
        <f>IF(ISERROR(VLOOKUP(VLOOKUP($A180, 'E4 TB Allocation Details'!$A$18:$L$214, MATCH("Misc ID", 'E4 TB Allocation Details'!$A$18:$L$18, 0),FALSE), 'E2 Allocators'!$B$15:$W$361, MATCH('O5 Details by Class &amp; Accounts'!BM$18, 'E2 Allocators'!$B$15:$W$15, 0),FALSE)*$E180), 0, VLOOKUP(VLOOKUP($A180, 'E4 TB Allocation Details'!$A$18:$L$214, MATCH("Misc ID", 'E4 TB Allocation Details'!$A$18:$L$18, 0),FALSE), 'E2 Allocators'!$B$15:$W$361, MATCH('O5 Details by Class &amp; Accounts'!BM$18, 'E2 Allocators'!$B$15:$W$15, 0),FALSE)*$E180)</f>
        <v>0</v>
      </c>
      <c r="BN180" s="1321">
        <f>IF(ISERROR(VLOOKUP(VLOOKUP($A180, 'E4 TB Allocation Details'!$A$18:$L$214, MATCH("Misc ID", 'E4 TB Allocation Details'!$A$18:$L$18, 0),FALSE), 'E2 Allocators'!$B$15:$W$361, MATCH('O5 Details by Class &amp; Accounts'!BN$18, 'E2 Allocators'!$B$15:$W$15, 0),FALSE)*$E180), 0, VLOOKUP(VLOOKUP($A180, 'E4 TB Allocation Details'!$A$18:$L$214, MATCH("Misc ID", 'E4 TB Allocation Details'!$A$18:$L$18, 0),FALSE), 'E2 Allocators'!$B$15:$W$361, MATCH('O5 Details by Class &amp; Accounts'!BN$18, 'E2 Allocators'!$B$15:$W$15, 0),FALSE)*$E180)</f>
        <v>0</v>
      </c>
      <c r="BO180" s="1321">
        <f>IF(ISERROR(VLOOKUP(VLOOKUP($A180, 'E4 TB Allocation Details'!$A$18:$L$214, MATCH("Misc ID", 'E4 TB Allocation Details'!$A$18:$L$18, 0),FALSE), 'E2 Allocators'!$B$15:$W$361, MATCH('O5 Details by Class &amp; Accounts'!BO$18, 'E2 Allocators'!$B$15:$W$15, 0),FALSE)*$E180), 0, VLOOKUP(VLOOKUP($A180, 'E4 TB Allocation Details'!$A$18:$L$214, MATCH("Misc ID", 'E4 TB Allocation Details'!$A$18:$L$18, 0),FALSE), 'E2 Allocators'!$B$15:$W$361, MATCH('O5 Details by Class &amp; Accounts'!BO$18, 'E2 Allocators'!$B$15:$W$15, 0),FALSE)*$E180)</f>
        <v>0</v>
      </c>
      <c r="BP180" s="1321">
        <f>IF(ISERROR(VLOOKUP(VLOOKUP($A180, 'E4 TB Allocation Details'!$A$18:$L$214, MATCH("Misc ID", 'E4 TB Allocation Details'!$A$18:$L$18, 0),FALSE), 'E2 Allocators'!$B$15:$W$361, MATCH('O5 Details by Class &amp; Accounts'!BP$18, 'E2 Allocators'!$B$15:$W$15, 0),FALSE)*$E180), 0, VLOOKUP(VLOOKUP($A180, 'E4 TB Allocation Details'!$A$18:$L$214, MATCH("Misc ID", 'E4 TB Allocation Details'!$A$18:$L$18, 0),FALSE), 'E2 Allocators'!$B$15:$W$361, MATCH('O5 Details by Class &amp; Accounts'!BP$18, 'E2 Allocators'!$B$15:$W$15, 0),FALSE)*$E180)</f>
        <v>0</v>
      </c>
      <c r="BQ180" s="1321">
        <f>IF(ISERROR(VLOOKUP(VLOOKUP($A180, 'E4 TB Allocation Details'!$A$18:$L$214, MATCH("Misc ID", 'E4 TB Allocation Details'!$A$18:$L$18, 0),FALSE), 'E2 Allocators'!$B$15:$W$361, MATCH('O5 Details by Class &amp; Accounts'!BQ$18, 'E2 Allocators'!$B$15:$W$15, 0),FALSE)*$E180), 0, VLOOKUP(VLOOKUP($A180, 'E4 TB Allocation Details'!$A$18:$L$214, MATCH("Misc ID", 'E4 TB Allocation Details'!$A$18:$L$18, 0),FALSE), 'E2 Allocators'!$B$15:$W$361, MATCH('O5 Details by Class &amp; Accounts'!BQ$18, 'E2 Allocators'!$B$15:$W$15, 0),FALSE)*$E180)</f>
        <v>0</v>
      </c>
      <c r="BR180" s="1321">
        <f>IF(ISERROR(VLOOKUP(VLOOKUP($A180, 'E4 TB Allocation Details'!$A$18:$L$214, MATCH("Misc ID", 'E4 TB Allocation Details'!$A$18:$L$18, 0),FALSE), 'E2 Allocators'!$B$15:$W$361, MATCH('O5 Details by Class &amp; Accounts'!BR$18, 'E2 Allocators'!$B$15:$W$15, 0),FALSE)*$E180), 0, VLOOKUP(VLOOKUP($A180, 'E4 TB Allocation Details'!$A$18:$L$214, MATCH("Misc ID", 'E4 TB Allocation Details'!$A$18:$L$18, 0),FALSE), 'E2 Allocators'!$B$15:$W$361, MATCH('O5 Details by Class &amp; Accounts'!BR$18, 'E2 Allocators'!$B$15:$W$15, 0),FALSE)*$E180)</f>
        <v>0</v>
      </c>
      <c r="BS180" s="1321">
        <f t="shared" si="48"/>
        <v>0</v>
      </c>
      <c r="BT180" s="1321">
        <f>IF(ISERROR(VLOOKUP(VLOOKUP($A180, 'E4 TB Allocation Details'!$A$18:$L$214, MATCH("A &amp; G ID", 'E4 TB Allocation Details'!$A$18:$L$18, 0),FALSE), 'E2 Allocators'!$B$15:$W$361, MATCH('O5 Details by Class &amp; Accounts'!BT$18, 'E2 Allocators'!$B$15:$W$15, 0),FALSE)*$E180), 0, VLOOKUP(VLOOKUP($A180, 'E4 TB Allocation Details'!$A$18:$L$214, MATCH("A &amp; G ID", 'E4 TB Allocation Details'!$A$18:$L$18, 0),FALSE), 'E2 Allocators'!$B$15:$W$361, MATCH('O5 Details by Class &amp; Accounts'!BT$18, 'E2 Allocators'!$B$15:$W$15, 0),FALSE)*$E180)</f>
        <v>0</v>
      </c>
      <c r="BU180" s="1321">
        <f>IF(ISERROR(VLOOKUP(VLOOKUP($A180, 'E4 TB Allocation Details'!$A$18:$L$214, MATCH("A &amp; G ID", 'E4 TB Allocation Details'!$A$18:$L$18, 0),FALSE), 'E2 Allocators'!$B$15:$W$361, MATCH('O5 Details by Class &amp; Accounts'!BU$18, 'E2 Allocators'!$B$15:$W$15, 0),FALSE)*$E180), 0, VLOOKUP(VLOOKUP($A180, 'E4 TB Allocation Details'!$A$18:$L$214, MATCH("A &amp; G ID", 'E4 TB Allocation Details'!$A$18:$L$18, 0),FALSE), 'E2 Allocators'!$B$15:$W$361, MATCH('O5 Details by Class &amp; Accounts'!BU$18, 'E2 Allocators'!$B$15:$W$15, 0),FALSE)*$E180)</f>
        <v>0</v>
      </c>
      <c r="BV180" s="1321">
        <f>IF(ISERROR(VLOOKUP(VLOOKUP($A180, 'E4 TB Allocation Details'!$A$18:$L$214, MATCH("A &amp; G ID", 'E4 TB Allocation Details'!$A$18:$L$18, 0),FALSE), 'E2 Allocators'!$B$15:$W$361, MATCH('O5 Details by Class &amp; Accounts'!BV$18, 'E2 Allocators'!$B$15:$W$15, 0),FALSE)*$E180), 0, VLOOKUP(VLOOKUP($A180, 'E4 TB Allocation Details'!$A$18:$L$214, MATCH("A &amp; G ID", 'E4 TB Allocation Details'!$A$18:$L$18, 0),FALSE), 'E2 Allocators'!$B$15:$W$361, MATCH('O5 Details by Class &amp; Accounts'!BV$18, 'E2 Allocators'!$B$15:$W$15, 0),FALSE)*$E180)</f>
        <v>0</v>
      </c>
      <c r="BW180" s="1321">
        <f>IF(ISERROR(VLOOKUP(VLOOKUP($A180, 'E4 TB Allocation Details'!$A$18:$L$214, MATCH("A &amp; G ID", 'E4 TB Allocation Details'!$A$18:$L$18, 0),FALSE), 'E2 Allocators'!$B$15:$W$361, MATCH('O5 Details by Class &amp; Accounts'!BW$18, 'E2 Allocators'!$B$15:$W$15, 0),FALSE)*$E180), 0, VLOOKUP(VLOOKUP($A180, 'E4 TB Allocation Details'!$A$18:$L$214, MATCH("A &amp; G ID", 'E4 TB Allocation Details'!$A$18:$L$18, 0),FALSE), 'E2 Allocators'!$B$15:$W$361, MATCH('O5 Details by Class &amp; Accounts'!BW$18, 'E2 Allocators'!$B$15:$W$15, 0),FALSE)*$E180)</f>
        <v>0</v>
      </c>
      <c r="BX180" s="1321">
        <f>IF(ISERROR(VLOOKUP(VLOOKUP($A180, 'E4 TB Allocation Details'!$A$18:$L$214, MATCH("A &amp; G ID", 'E4 TB Allocation Details'!$A$18:$L$18, 0),FALSE), 'E2 Allocators'!$B$15:$W$361, MATCH('O5 Details by Class &amp; Accounts'!BX$18, 'E2 Allocators'!$B$15:$W$15, 0),FALSE)*$E180), 0, VLOOKUP(VLOOKUP($A180, 'E4 TB Allocation Details'!$A$18:$L$214, MATCH("A &amp; G ID", 'E4 TB Allocation Details'!$A$18:$L$18, 0),FALSE), 'E2 Allocators'!$B$15:$W$361, MATCH('O5 Details by Class &amp; Accounts'!BX$18, 'E2 Allocators'!$B$15:$W$15, 0),FALSE)*$E180)</f>
        <v>0</v>
      </c>
      <c r="BY180" s="1321">
        <f>IF(ISERROR(VLOOKUP(VLOOKUP($A180, 'E4 TB Allocation Details'!$A$18:$L$214, MATCH("A &amp; G ID", 'E4 TB Allocation Details'!$A$18:$L$18, 0),FALSE), 'E2 Allocators'!$B$15:$W$361, MATCH('O5 Details by Class &amp; Accounts'!BY$18, 'E2 Allocators'!$B$15:$W$15, 0),FALSE)*$E180), 0, VLOOKUP(VLOOKUP($A180, 'E4 TB Allocation Details'!$A$18:$L$214, MATCH("A &amp; G ID", 'E4 TB Allocation Details'!$A$18:$L$18, 0),FALSE), 'E2 Allocators'!$B$15:$W$361, MATCH('O5 Details by Class &amp; Accounts'!BY$18, 'E2 Allocators'!$B$15:$W$15, 0),FALSE)*$E180)</f>
        <v>0</v>
      </c>
      <c r="BZ180" s="1321">
        <f>IF(ISERROR(VLOOKUP(VLOOKUP($A180, 'E4 TB Allocation Details'!$A$18:$L$214, MATCH("A &amp; G ID", 'E4 TB Allocation Details'!$A$18:$L$18, 0),FALSE), 'E2 Allocators'!$B$15:$W$361, MATCH('O5 Details by Class &amp; Accounts'!BZ$18, 'E2 Allocators'!$B$15:$W$15, 0),FALSE)*$E180), 0, VLOOKUP(VLOOKUP($A180, 'E4 TB Allocation Details'!$A$18:$L$214, MATCH("A &amp; G ID", 'E4 TB Allocation Details'!$A$18:$L$18, 0),FALSE), 'E2 Allocators'!$B$15:$W$361, MATCH('O5 Details by Class &amp; Accounts'!BZ$18, 'E2 Allocators'!$B$15:$W$15, 0),FALSE)*$E180)</f>
        <v>0</v>
      </c>
      <c r="CA180" s="1321">
        <f>IF(ISERROR(VLOOKUP(VLOOKUP($A180, 'E4 TB Allocation Details'!$A$18:$L$214, MATCH("A &amp; G ID", 'E4 TB Allocation Details'!$A$18:$L$18, 0),FALSE), 'E2 Allocators'!$B$15:$W$361, MATCH('O5 Details by Class &amp; Accounts'!CA$18, 'E2 Allocators'!$B$15:$W$15, 0),FALSE)*$E180), 0, VLOOKUP(VLOOKUP($A180, 'E4 TB Allocation Details'!$A$18:$L$214, MATCH("A &amp; G ID", 'E4 TB Allocation Details'!$A$18:$L$18, 0),FALSE), 'E2 Allocators'!$B$15:$W$361, MATCH('O5 Details by Class &amp; Accounts'!CA$18, 'E2 Allocators'!$B$15:$W$15, 0),FALSE)*$E180)</f>
        <v>0</v>
      </c>
      <c r="CB180" s="1321">
        <f>IF(ISERROR(VLOOKUP(VLOOKUP($A180, 'E4 TB Allocation Details'!$A$18:$L$214, MATCH("A &amp; G ID", 'E4 TB Allocation Details'!$A$18:$L$18, 0),FALSE), 'E2 Allocators'!$B$15:$W$361, MATCH('O5 Details by Class &amp; Accounts'!CB$18, 'E2 Allocators'!$B$15:$W$15, 0),FALSE)*$E180), 0, VLOOKUP(VLOOKUP($A180, 'E4 TB Allocation Details'!$A$18:$L$214, MATCH("A &amp; G ID", 'E4 TB Allocation Details'!$A$18:$L$18, 0),FALSE), 'E2 Allocators'!$B$15:$W$361, MATCH('O5 Details by Class &amp; Accounts'!CB$18, 'E2 Allocators'!$B$15:$W$15, 0),FALSE)*$E180)</f>
        <v>0</v>
      </c>
      <c r="CC180" s="1321">
        <f>IF(ISERROR(VLOOKUP(VLOOKUP($A180, 'E4 TB Allocation Details'!$A$18:$L$214, MATCH("A &amp; G ID", 'E4 TB Allocation Details'!$A$18:$L$18, 0),FALSE), 'E2 Allocators'!$B$15:$W$361, MATCH('O5 Details by Class &amp; Accounts'!CC$18, 'E2 Allocators'!$B$15:$W$15, 0),FALSE)*$E180), 0, VLOOKUP(VLOOKUP($A180, 'E4 TB Allocation Details'!$A$18:$L$214, MATCH("A &amp; G ID", 'E4 TB Allocation Details'!$A$18:$L$18, 0),FALSE), 'E2 Allocators'!$B$15:$W$361, MATCH('O5 Details by Class &amp; Accounts'!CC$18, 'E2 Allocators'!$B$15:$W$15, 0),FALSE)*$E180)</f>
        <v>0</v>
      </c>
      <c r="CD180" s="1321">
        <f>IF(ISERROR(VLOOKUP(VLOOKUP($A180, 'E4 TB Allocation Details'!$A$18:$L$214, MATCH("A &amp; G ID", 'E4 TB Allocation Details'!$A$18:$L$18, 0),FALSE), 'E2 Allocators'!$B$15:$W$361, MATCH('O5 Details by Class &amp; Accounts'!CD$18, 'E2 Allocators'!$B$15:$W$15, 0),FALSE)*$E180), 0, VLOOKUP(VLOOKUP($A180, 'E4 TB Allocation Details'!$A$18:$L$214, MATCH("A &amp; G ID", 'E4 TB Allocation Details'!$A$18:$L$18, 0),FALSE), 'E2 Allocators'!$B$15:$W$361, MATCH('O5 Details by Class &amp; Accounts'!CD$18, 'E2 Allocators'!$B$15:$W$15, 0),FALSE)*$E180)</f>
        <v>0</v>
      </c>
      <c r="CE180" s="1321">
        <f>IF(ISERROR(VLOOKUP(VLOOKUP($A180, 'E4 TB Allocation Details'!$A$18:$L$214, MATCH("A &amp; G ID", 'E4 TB Allocation Details'!$A$18:$L$18, 0),FALSE), 'E2 Allocators'!$B$15:$W$361, MATCH('O5 Details by Class &amp; Accounts'!CE$18, 'E2 Allocators'!$B$15:$W$15, 0),FALSE)*$E180), 0, VLOOKUP(VLOOKUP($A180, 'E4 TB Allocation Details'!$A$18:$L$214, MATCH("A &amp; G ID", 'E4 TB Allocation Details'!$A$18:$L$18, 0),FALSE), 'E2 Allocators'!$B$15:$W$361, MATCH('O5 Details by Class &amp; Accounts'!CE$18, 'E2 Allocators'!$B$15:$W$15, 0),FALSE)*$E180)</f>
        <v>0</v>
      </c>
      <c r="CF180" s="1321">
        <f>IF(ISERROR(VLOOKUP(VLOOKUP($A180, 'E4 TB Allocation Details'!$A$18:$L$214, MATCH("A &amp; G ID", 'E4 TB Allocation Details'!$A$18:$L$18, 0),FALSE), 'E2 Allocators'!$B$15:$W$361, MATCH('O5 Details by Class &amp; Accounts'!CF$18, 'E2 Allocators'!$B$15:$W$15, 0),FALSE)*$E180), 0, VLOOKUP(VLOOKUP($A180, 'E4 TB Allocation Details'!$A$18:$L$214, MATCH("A &amp; G ID", 'E4 TB Allocation Details'!$A$18:$L$18, 0),FALSE), 'E2 Allocators'!$B$15:$W$361, MATCH('O5 Details by Class &amp; Accounts'!CF$18, 'E2 Allocators'!$B$15:$W$15, 0),FALSE)*$E180)</f>
        <v>0</v>
      </c>
      <c r="CG180" s="1321">
        <f>IF(ISERROR(VLOOKUP(VLOOKUP($A180, 'E4 TB Allocation Details'!$A$18:$L$214, MATCH("A &amp; G ID", 'E4 TB Allocation Details'!$A$18:$L$18, 0),FALSE), 'E2 Allocators'!$B$15:$W$361, MATCH('O5 Details by Class &amp; Accounts'!CG$18, 'E2 Allocators'!$B$15:$W$15, 0),FALSE)*$E180), 0, VLOOKUP(VLOOKUP($A180, 'E4 TB Allocation Details'!$A$18:$L$214, MATCH("A &amp; G ID", 'E4 TB Allocation Details'!$A$18:$L$18, 0),FALSE), 'E2 Allocators'!$B$15:$W$361, MATCH('O5 Details by Class &amp; Accounts'!CG$18, 'E2 Allocators'!$B$15:$W$15, 0),FALSE)*$E180)</f>
        <v>0</v>
      </c>
      <c r="CH180" s="1321">
        <f>IF(ISERROR(VLOOKUP(VLOOKUP($A180, 'E4 TB Allocation Details'!$A$18:$L$214, MATCH("A &amp; G ID", 'E4 TB Allocation Details'!$A$18:$L$18, 0),FALSE), 'E2 Allocators'!$B$15:$W$361, MATCH('O5 Details by Class &amp; Accounts'!CH$18, 'E2 Allocators'!$B$15:$W$15, 0),FALSE)*$E180), 0, VLOOKUP(VLOOKUP($A180, 'E4 TB Allocation Details'!$A$18:$L$214, MATCH("A &amp; G ID", 'E4 TB Allocation Details'!$A$18:$L$18, 0),FALSE), 'E2 Allocators'!$B$15:$W$361, MATCH('O5 Details by Class &amp; Accounts'!CH$18, 'E2 Allocators'!$B$15:$W$15, 0),FALSE)*$E180)</f>
        <v>0</v>
      </c>
      <c r="CI180" s="1321">
        <f>IF(ISERROR(VLOOKUP(VLOOKUP($A180, 'E4 TB Allocation Details'!$A$18:$L$214, MATCH("A &amp; G ID", 'E4 TB Allocation Details'!$A$18:$L$18, 0),FALSE), 'E2 Allocators'!$B$15:$W$361, MATCH('O5 Details by Class &amp; Accounts'!CI$18, 'E2 Allocators'!$B$15:$W$15, 0),FALSE)*$E180), 0, VLOOKUP(VLOOKUP($A180, 'E4 TB Allocation Details'!$A$18:$L$214, MATCH("A &amp; G ID", 'E4 TB Allocation Details'!$A$18:$L$18, 0),FALSE), 'E2 Allocators'!$B$15:$W$361, MATCH('O5 Details by Class &amp; Accounts'!CI$18, 'E2 Allocators'!$B$15:$W$15, 0),FALSE)*$E180)</f>
        <v>0</v>
      </c>
      <c r="CJ180" s="1321">
        <f>IF(ISERROR(VLOOKUP(VLOOKUP($A180, 'E4 TB Allocation Details'!$A$18:$L$214, MATCH("A &amp; G ID", 'E4 TB Allocation Details'!$A$18:$L$18, 0),FALSE), 'E2 Allocators'!$B$15:$W$361, MATCH('O5 Details by Class &amp; Accounts'!CJ$18, 'E2 Allocators'!$B$15:$W$15, 0),FALSE)*$E180), 0, VLOOKUP(VLOOKUP($A180, 'E4 TB Allocation Details'!$A$18:$L$214, MATCH("A &amp; G ID", 'E4 TB Allocation Details'!$A$18:$L$18, 0),FALSE), 'E2 Allocators'!$B$15:$W$361, MATCH('O5 Details by Class &amp; Accounts'!CJ$18, 'E2 Allocators'!$B$15:$W$15, 0),FALSE)*$E180)</f>
        <v>0</v>
      </c>
      <c r="CK180" s="1321">
        <f>IF(ISERROR(VLOOKUP(VLOOKUP($A180, 'E4 TB Allocation Details'!$A$18:$L$214, MATCH("A &amp; G ID", 'E4 TB Allocation Details'!$A$18:$L$18, 0),FALSE), 'E2 Allocators'!$B$15:$W$361, MATCH('O5 Details by Class &amp; Accounts'!CK$18, 'E2 Allocators'!$B$15:$W$15, 0),FALSE)*$E180), 0, VLOOKUP(VLOOKUP($A180, 'E4 TB Allocation Details'!$A$18:$L$214, MATCH("A &amp; G ID", 'E4 TB Allocation Details'!$A$18:$L$18, 0),FALSE), 'E2 Allocators'!$B$15:$W$361, MATCH('O5 Details by Class &amp; Accounts'!CK$18, 'E2 Allocators'!$B$15:$W$15, 0),FALSE)*$E180)</f>
        <v>0</v>
      </c>
      <c r="CL180" s="1321">
        <f>IF(ISERROR(VLOOKUP(VLOOKUP($A180, 'E4 TB Allocation Details'!$A$18:$L$214, MATCH("A &amp; G ID", 'E4 TB Allocation Details'!$A$18:$L$18, 0),FALSE), 'E2 Allocators'!$B$15:$W$361, MATCH('O5 Details by Class &amp; Accounts'!CL$18, 'E2 Allocators'!$B$15:$W$15, 0),FALSE)*$E180), 0, VLOOKUP(VLOOKUP($A180, 'E4 TB Allocation Details'!$A$18:$L$214, MATCH("A &amp; G ID", 'E4 TB Allocation Details'!$A$18:$L$18, 0),FALSE), 'E2 Allocators'!$B$15:$W$361, MATCH('O5 Details by Class &amp; Accounts'!CL$18, 'E2 Allocators'!$B$15:$W$15, 0),FALSE)*$E180)</f>
        <v>0</v>
      </c>
      <c r="CM180" s="1321">
        <f>IF(ISERROR(VLOOKUP(VLOOKUP($A180, 'E4 TB Allocation Details'!$A$18:$L$214, MATCH("A &amp; G ID", 'E4 TB Allocation Details'!$A$18:$L$18, 0),FALSE), 'E2 Allocators'!$B$15:$W$361, MATCH('O5 Details by Class &amp; Accounts'!CM$18, 'E2 Allocators'!$B$15:$W$15, 0),FALSE)*$E180), 0, VLOOKUP(VLOOKUP($A180, 'E4 TB Allocation Details'!$A$18:$L$214, MATCH("A &amp; G ID", 'E4 TB Allocation Details'!$A$18:$L$18, 0),FALSE), 'E2 Allocators'!$B$15:$W$361, MATCH('O5 Details by Class &amp; Accounts'!CM$18, 'E2 Allocators'!$B$15:$W$15, 0),FALSE)*$E180)</f>
        <v>0</v>
      </c>
      <c r="CN180" s="1321">
        <f t="shared" si="49"/>
        <v>0</v>
      </c>
      <c r="CO180" s="1650">
        <f t="shared" si="50"/>
        <v>0</v>
      </c>
      <c r="CQ180" s="1898" t="s">
        <v>1091</v>
      </c>
    </row>
    <row r="181" spans="1:95" s="64" customFormat="1" ht="12.75">
      <c r="A181" s="2156">
        <v>5515</v>
      </c>
      <c r="B181" s="2111" t="s">
        <v>1604</v>
      </c>
      <c r="C181" s="1647">
        <f>IF(ISERROR(VLOOKUP($A181,'I3 TB Data'!$A$19:$H$484,MATCH('O5 Details by Class &amp; Accounts'!$C$18, 'I3 TB Data'!$A$19:$H$19,0),0)), 0, VLOOKUP($A181,'I3 TB Data'!$A$19:$H$484,MATCH('O5 Details by Class &amp; Accounts'!$C$18,'I3 TB Data'!$A$19:$H$19,0),0))</f>
        <v>0</v>
      </c>
      <c r="D181" s="1648"/>
      <c r="E181" s="1647">
        <f t="shared" si="44"/>
        <v>0</v>
      </c>
      <c r="F181" s="1649"/>
      <c r="G181" s="1649"/>
      <c r="H181" s="1321">
        <f t="shared" si="46"/>
        <v>0</v>
      </c>
      <c r="I181" s="1321">
        <f>IF(ISERROR(VLOOKUP(VLOOKUP($A181, 'E4 TB Allocation Details'!$A$18:$L$214, MATCH("Demand ID", 'E4 TB Allocation Details'!$A$18:$L$18, 0),FALSE), 'E2 Allocators'!$B$15:$W$361, MATCH('O5 Details by Class &amp; Accounts'!I$18, 'E2 Allocators'!$B$15:$W$15, 0),FALSE)*$F181), 0, VLOOKUP(VLOOKUP($A181, 'E4 TB Allocation Details'!$A$18:$L$214, MATCH("Demand ID", 'E4 TB Allocation Details'!$A$18:$L$18, 0),FALSE), 'E2 Allocators'!$B$15:$W$361, MATCH('O5 Details by Class &amp; Accounts'!I$18, 'E2 Allocators'!$B$15:$W$15, 0),FALSE)*$F181)</f>
        <v>0</v>
      </c>
      <c r="J181" s="1321">
        <f>IF(ISERROR(VLOOKUP(VLOOKUP($A181, 'E4 TB Allocation Details'!$A$18:$L$214, MATCH("Demand ID", 'E4 TB Allocation Details'!$A$18:$L$18, 0),FALSE), 'E2 Allocators'!$B$15:$W$361, MATCH('O5 Details by Class &amp; Accounts'!J$18, 'E2 Allocators'!$B$15:$W$15, 0),FALSE)*$F181), 0, VLOOKUP(VLOOKUP($A181, 'E4 TB Allocation Details'!$A$18:$L$214, MATCH("Demand ID", 'E4 TB Allocation Details'!$A$18:$L$18, 0),FALSE), 'E2 Allocators'!$B$15:$W$361, MATCH('O5 Details by Class &amp; Accounts'!J$18, 'E2 Allocators'!$B$15:$W$15, 0),FALSE)*$F181)</f>
        <v>0</v>
      </c>
      <c r="K181" s="1321">
        <f>IF(ISERROR(VLOOKUP(VLOOKUP($A181, 'E4 TB Allocation Details'!$A$18:$L$214, MATCH("Demand ID", 'E4 TB Allocation Details'!$A$18:$L$18, 0),FALSE), 'E2 Allocators'!$B$15:$W$361, MATCH('O5 Details by Class &amp; Accounts'!K$18, 'E2 Allocators'!$B$15:$W$15, 0),FALSE)*$F181), 0, VLOOKUP(VLOOKUP($A181, 'E4 TB Allocation Details'!$A$18:$L$214, MATCH("Demand ID", 'E4 TB Allocation Details'!$A$18:$L$18, 0),FALSE), 'E2 Allocators'!$B$15:$W$361, MATCH('O5 Details by Class &amp; Accounts'!K$18, 'E2 Allocators'!$B$15:$W$15, 0),FALSE)*$F181)</f>
        <v>0</v>
      </c>
      <c r="L181" s="1321">
        <f>IF(ISERROR(VLOOKUP(VLOOKUP($A181, 'E4 TB Allocation Details'!$A$18:$L$214, MATCH("Demand ID", 'E4 TB Allocation Details'!$A$18:$L$18, 0),FALSE), 'E2 Allocators'!$B$15:$W$361, MATCH('O5 Details by Class &amp; Accounts'!L$18, 'E2 Allocators'!$B$15:$W$15, 0),FALSE)*$F181), 0, VLOOKUP(VLOOKUP($A181, 'E4 TB Allocation Details'!$A$18:$L$214, MATCH("Demand ID", 'E4 TB Allocation Details'!$A$18:$L$18, 0),FALSE), 'E2 Allocators'!$B$15:$W$361, MATCH('O5 Details by Class &amp; Accounts'!L$18, 'E2 Allocators'!$B$15:$W$15, 0),FALSE)*$F181)</f>
        <v>0</v>
      </c>
      <c r="M181" s="1321">
        <f>IF(ISERROR(VLOOKUP(VLOOKUP($A181, 'E4 TB Allocation Details'!$A$18:$L$214, MATCH("Demand ID", 'E4 TB Allocation Details'!$A$18:$L$18, 0),FALSE), 'E2 Allocators'!$B$15:$W$361, MATCH('O5 Details by Class &amp; Accounts'!M$18, 'E2 Allocators'!$B$15:$W$15, 0),FALSE)*$F181), 0, VLOOKUP(VLOOKUP($A181, 'E4 TB Allocation Details'!$A$18:$L$214, MATCH("Demand ID", 'E4 TB Allocation Details'!$A$18:$L$18, 0),FALSE), 'E2 Allocators'!$B$15:$W$361, MATCH('O5 Details by Class &amp; Accounts'!M$18, 'E2 Allocators'!$B$15:$W$15, 0),FALSE)*$F181)</f>
        <v>0</v>
      </c>
      <c r="N181" s="1321">
        <f>IF(ISERROR(VLOOKUP(VLOOKUP($A181, 'E4 TB Allocation Details'!$A$18:$L$214, MATCH("Demand ID", 'E4 TB Allocation Details'!$A$18:$L$18, 0),FALSE), 'E2 Allocators'!$B$15:$W$361, MATCH('O5 Details by Class &amp; Accounts'!N$18, 'E2 Allocators'!$B$15:$W$15, 0),FALSE)*$F181), 0, VLOOKUP(VLOOKUP($A181, 'E4 TB Allocation Details'!$A$18:$L$214, MATCH("Demand ID", 'E4 TB Allocation Details'!$A$18:$L$18, 0),FALSE), 'E2 Allocators'!$B$15:$W$361, MATCH('O5 Details by Class &amp; Accounts'!N$18, 'E2 Allocators'!$B$15:$W$15, 0),FALSE)*$F181)</f>
        <v>0</v>
      </c>
      <c r="O181" s="1321">
        <f>IF(ISERROR(VLOOKUP(VLOOKUP($A181, 'E4 TB Allocation Details'!$A$18:$L$214, MATCH("Demand ID", 'E4 TB Allocation Details'!$A$18:$L$18, 0),FALSE), 'E2 Allocators'!$B$15:$W$361, MATCH('O5 Details by Class &amp; Accounts'!O$18, 'E2 Allocators'!$B$15:$W$15, 0),FALSE)*$F181), 0, VLOOKUP(VLOOKUP($A181, 'E4 TB Allocation Details'!$A$18:$L$214, MATCH("Demand ID", 'E4 TB Allocation Details'!$A$18:$L$18, 0),FALSE), 'E2 Allocators'!$B$15:$W$361, MATCH('O5 Details by Class &amp; Accounts'!O$18, 'E2 Allocators'!$B$15:$W$15, 0),FALSE)*$F181)</f>
        <v>0</v>
      </c>
      <c r="P181" s="1321">
        <f>IF(ISERROR(VLOOKUP(VLOOKUP($A181, 'E4 TB Allocation Details'!$A$18:$L$214, MATCH("Demand ID", 'E4 TB Allocation Details'!$A$18:$L$18, 0),FALSE), 'E2 Allocators'!$B$15:$W$361, MATCH('O5 Details by Class &amp; Accounts'!P$18, 'E2 Allocators'!$B$15:$W$15, 0),FALSE)*$F181), 0, VLOOKUP(VLOOKUP($A181, 'E4 TB Allocation Details'!$A$18:$L$214, MATCH("Demand ID", 'E4 TB Allocation Details'!$A$18:$L$18, 0),FALSE), 'E2 Allocators'!$B$15:$W$361, MATCH('O5 Details by Class &amp; Accounts'!P$18, 'E2 Allocators'!$B$15:$W$15, 0),FALSE)*$F181)</f>
        <v>0</v>
      </c>
      <c r="Q181" s="1321">
        <f>IF(ISERROR(VLOOKUP(VLOOKUP($A181, 'E4 TB Allocation Details'!$A$18:$L$214, MATCH("Demand ID", 'E4 TB Allocation Details'!$A$18:$L$18, 0),FALSE), 'E2 Allocators'!$B$15:$W$361, MATCH('O5 Details by Class &amp; Accounts'!Q$18, 'E2 Allocators'!$B$15:$W$15, 0),FALSE)*$F181), 0, VLOOKUP(VLOOKUP($A181, 'E4 TB Allocation Details'!$A$18:$L$214, MATCH("Demand ID", 'E4 TB Allocation Details'!$A$18:$L$18, 0),FALSE), 'E2 Allocators'!$B$15:$W$361, MATCH('O5 Details by Class &amp; Accounts'!Q$18, 'E2 Allocators'!$B$15:$W$15, 0),FALSE)*$F181)</f>
        <v>0</v>
      </c>
      <c r="R181" s="1321">
        <f>IF(ISERROR(VLOOKUP(VLOOKUP($A181, 'E4 TB Allocation Details'!$A$18:$L$214, MATCH("Demand ID", 'E4 TB Allocation Details'!$A$18:$L$18, 0),FALSE), 'E2 Allocators'!$B$15:$W$361, MATCH('O5 Details by Class &amp; Accounts'!R$18, 'E2 Allocators'!$B$15:$W$15, 0),FALSE)*$F181), 0, VLOOKUP(VLOOKUP($A181, 'E4 TB Allocation Details'!$A$18:$L$214, MATCH("Demand ID", 'E4 TB Allocation Details'!$A$18:$L$18, 0),FALSE), 'E2 Allocators'!$B$15:$W$361, MATCH('O5 Details by Class &amp; Accounts'!R$18, 'E2 Allocators'!$B$15:$W$15, 0),FALSE)*$F181)</f>
        <v>0</v>
      </c>
      <c r="S181" s="1321">
        <f>IF(ISERROR(VLOOKUP(VLOOKUP($A181, 'E4 TB Allocation Details'!$A$18:$L$214, MATCH("Demand ID", 'E4 TB Allocation Details'!$A$18:$L$18, 0),FALSE), 'E2 Allocators'!$B$15:$W$361, MATCH('O5 Details by Class &amp; Accounts'!S$18, 'E2 Allocators'!$B$15:$W$15, 0),FALSE)*$F181), 0, VLOOKUP(VLOOKUP($A181, 'E4 TB Allocation Details'!$A$18:$L$214, MATCH("Demand ID", 'E4 TB Allocation Details'!$A$18:$L$18, 0),FALSE), 'E2 Allocators'!$B$15:$W$361, MATCH('O5 Details by Class &amp; Accounts'!S$18, 'E2 Allocators'!$B$15:$W$15, 0),FALSE)*$F181)</f>
        <v>0</v>
      </c>
      <c r="T181" s="1321">
        <f>IF(ISERROR(VLOOKUP(VLOOKUP($A181, 'E4 TB Allocation Details'!$A$18:$L$214, MATCH("Demand ID", 'E4 TB Allocation Details'!$A$18:$L$18, 0),FALSE), 'E2 Allocators'!$B$15:$W$361, MATCH('O5 Details by Class &amp; Accounts'!T$18, 'E2 Allocators'!$B$15:$W$15, 0),FALSE)*$F181), 0, VLOOKUP(VLOOKUP($A181, 'E4 TB Allocation Details'!$A$18:$L$214, MATCH("Demand ID", 'E4 TB Allocation Details'!$A$18:$L$18, 0),FALSE), 'E2 Allocators'!$B$15:$W$361, MATCH('O5 Details by Class &amp; Accounts'!T$18, 'E2 Allocators'!$B$15:$W$15, 0),FALSE)*$F181)</f>
        <v>0</v>
      </c>
      <c r="U181" s="1321">
        <f>IF(ISERROR(VLOOKUP(VLOOKUP($A181, 'E4 TB Allocation Details'!$A$18:$L$214, MATCH("Demand ID", 'E4 TB Allocation Details'!$A$18:$L$18, 0),FALSE), 'E2 Allocators'!$B$15:$W$361, MATCH('O5 Details by Class &amp; Accounts'!U$18, 'E2 Allocators'!$B$15:$W$15, 0),FALSE)*$F181), 0, VLOOKUP(VLOOKUP($A181, 'E4 TB Allocation Details'!$A$18:$L$214, MATCH("Demand ID", 'E4 TB Allocation Details'!$A$18:$L$18, 0),FALSE), 'E2 Allocators'!$B$15:$W$361, MATCH('O5 Details by Class &amp; Accounts'!U$18, 'E2 Allocators'!$B$15:$W$15, 0),FALSE)*$F181)</f>
        <v>0</v>
      </c>
      <c r="V181" s="1321">
        <f>IF(ISERROR(VLOOKUP(VLOOKUP($A181, 'E4 TB Allocation Details'!$A$18:$L$214, MATCH("Demand ID", 'E4 TB Allocation Details'!$A$18:$L$18, 0),FALSE), 'E2 Allocators'!$B$15:$W$361, MATCH('O5 Details by Class &amp; Accounts'!V$18, 'E2 Allocators'!$B$15:$W$15, 0),FALSE)*$F181), 0, VLOOKUP(VLOOKUP($A181, 'E4 TB Allocation Details'!$A$18:$L$214, MATCH("Demand ID", 'E4 TB Allocation Details'!$A$18:$L$18, 0),FALSE), 'E2 Allocators'!$B$15:$W$361, MATCH('O5 Details by Class &amp; Accounts'!V$18, 'E2 Allocators'!$B$15:$W$15, 0),FALSE)*$F181)</f>
        <v>0</v>
      </c>
      <c r="W181" s="1321">
        <f>IF(ISERROR(VLOOKUP(VLOOKUP($A181, 'E4 TB Allocation Details'!$A$18:$L$214, MATCH("Demand ID", 'E4 TB Allocation Details'!$A$18:$L$18, 0),FALSE), 'E2 Allocators'!$B$15:$W$361, MATCH('O5 Details by Class &amp; Accounts'!W$18, 'E2 Allocators'!$B$15:$W$15, 0),FALSE)*$F181), 0, VLOOKUP(VLOOKUP($A181, 'E4 TB Allocation Details'!$A$18:$L$214, MATCH("Demand ID", 'E4 TB Allocation Details'!$A$18:$L$18, 0),FALSE), 'E2 Allocators'!$B$15:$W$361, MATCH('O5 Details by Class &amp; Accounts'!W$18, 'E2 Allocators'!$B$15:$W$15, 0),FALSE)*$F181)</f>
        <v>0</v>
      </c>
      <c r="X181" s="1321">
        <f>IF(ISERROR(VLOOKUP(VLOOKUP($A181, 'E4 TB Allocation Details'!$A$18:$L$214, MATCH("Demand ID", 'E4 TB Allocation Details'!$A$18:$L$18, 0),FALSE), 'E2 Allocators'!$B$15:$W$361, MATCH('O5 Details by Class &amp; Accounts'!X$18, 'E2 Allocators'!$B$15:$W$15, 0),FALSE)*$F181), 0, VLOOKUP(VLOOKUP($A181, 'E4 TB Allocation Details'!$A$18:$L$214, MATCH("Demand ID", 'E4 TB Allocation Details'!$A$18:$L$18, 0),FALSE), 'E2 Allocators'!$B$15:$W$361, MATCH('O5 Details by Class &amp; Accounts'!X$18, 'E2 Allocators'!$B$15:$W$15, 0),FALSE)*$F181)</f>
        <v>0</v>
      </c>
      <c r="Y181" s="1321">
        <f>IF(ISERROR(VLOOKUP(VLOOKUP($A181, 'E4 TB Allocation Details'!$A$18:$L$214, MATCH("Demand ID", 'E4 TB Allocation Details'!$A$18:$L$18, 0),FALSE), 'E2 Allocators'!$B$15:$W$361, MATCH('O5 Details by Class &amp; Accounts'!Y$18, 'E2 Allocators'!$B$15:$W$15, 0),FALSE)*$F181), 0, VLOOKUP(VLOOKUP($A181, 'E4 TB Allocation Details'!$A$18:$L$214, MATCH("Demand ID", 'E4 TB Allocation Details'!$A$18:$L$18, 0),FALSE), 'E2 Allocators'!$B$15:$W$361, MATCH('O5 Details by Class &amp; Accounts'!Y$18, 'E2 Allocators'!$B$15:$W$15, 0),FALSE)*$F181)</f>
        <v>0</v>
      </c>
      <c r="Z181" s="1321">
        <f>IF(ISERROR(VLOOKUP(VLOOKUP($A181, 'E4 TB Allocation Details'!$A$18:$L$214, MATCH("Demand ID", 'E4 TB Allocation Details'!$A$18:$L$18, 0),FALSE), 'E2 Allocators'!$B$15:$W$361, MATCH('O5 Details by Class &amp; Accounts'!Z$18, 'E2 Allocators'!$B$15:$W$15, 0),FALSE)*$F181), 0, VLOOKUP(VLOOKUP($A181, 'E4 TB Allocation Details'!$A$18:$L$214, MATCH("Demand ID", 'E4 TB Allocation Details'!$A$18:$L$18, 0),FALSE), 'E2 Allocators'!$B$15:$W$361, MATCH('O5 Details by Class &amp; Accounts'!Z$18, 'E2 Allocators'!$B$15:$W$15, 0),FALSE)*$F181)</f>
        <v>0</v>
      </c>
      <c r="AA181" s="1321">
        <f>IF(ISERROR(VLOOKUP(VLOOKUP($A181, 'E4 TB Allocation Details'!$A$18:$L$214, MATCH("Demand ID", 'E4 TB Allocation Details'!$A$18:$L$18, 0),FALSE), 'E2 Allocators'!$B$15:$W$361, MATCH('O5 Details by Class &amp; Accounts'!AA$18, 'E2 Allocators'!$B$15:$W$15, 0),FALSE)*$F181), 0, VLOOKUP(VLOOKUP($A181, 'E4 TB Allocation Details'!$A$18:$L$214, MATCH("Demand ID", 'E4 TB Allocation Details'!$A$18:$L$18, 0),FALSE), 'E2 Allocators'!$B$15:$W$361, MATCH('O5 Details by Class &amp; Accounts'!AA$18, 'E2 Allocators'!$B$15:$W$15, 0),FALSE)*$F181)</f>
        <v>0</v>
      </c>
      <c r="AB181" s="1321">
        <f>IF(ISERROR(VLOOKUP(VLOOKUP($A181, 'E4 TB Allocation Details'!$A$18:$L$214, MATCH("Demand ID", 'E4 TB Allocation Details'!$A$18:$L$18, 0),FALSE), 'E2 Allocators'!$B$15:$W$361, MATCH('O5 Details by Class &amp; Accounts'!AB$18, 'E2 Allocators'!$B$15:$W$15, 0),FALSE)*$F181), 0, VLOOKUP(VLOOKUP($A181, 'E4 TB Allocation Details'!$A$18:$L$214, MATCH("Demand ID", 'E4 TB Allocation Details'!$A$18:$L$18, 0),FALSE), 'E2 Allocators'!$B$15:$W$361, MATCH('O5 Details by Class &amp; Accounts'!AB$18, 'E2 Allocators'!$B$15:$W$15, 0),FALSE)*$F181)</f>
        <v>0</v>
      </c>
      <c r="AC181" s="1321">
        <f t="shared" si="47"/>
        <v>0</v>
      </c>
      <c r="AD181" s="1321">
        <f>IF(ISERROR(VLOOKUP(VLOOKUP($A181, 'E4 TB Allocation Details'!$A$18:$L$214, MATCH("Customer ID", 'E4 TB Allocation Details'!$A$18:$L$18, 0),FALSE), 'E2 Allocators'!$B$15:$W$361, MATCH('O5 Details by Class &amp; Accounts'!AD$18, 'E2 Allocators'!$B$15:$W$15, 0),FALSE)*$G181), 0, VLOOKUP(VLOOKUP($A181, 'E4 TB Allocation Details'!$A$18:$L$214, MATCH("Customer ID", 'E4 TB Allocation Details'!$A$18:$L$18, 0),FALSE), 'E2 Allocators'!$B$15:$W$361, MATCH('O5 Details by Class &amp; Accounts'!AD$18, 'E2 Allocators'!$B$15:$W$15, 0),FALSE)*$G181)</f>
        <v>0</v>
      </c>
      <c r="AE181" s="1321">
        <f>IF(ISERROR(VLOOKUP(VLOOKUP($A181, 'E4 TB Allocation Details'!$A$18:$L$214, MATCH("Customer ID", 'E4 TB Allocation Details'!$A$18:$L$18, 0),FALSE), 'E2 Allocators'!$B$15:$W$361, MATCH('O5 Details by Class &amp; Accounts'!AE$18, 'E2 Allocators'!$B$15:$W$15, 0),FALSE)*$G181), 0, VLOOKUP(VLOOKUP($A181, 'E4 TB Allocation Details'!$A$18:$L$214, MATCH("Customer ID", 'E4 TB Allocation Details'!$A$18:$L$18, 0),FALSE), 'E2 Allocators'!$B$15:$W$361, MATCH('O5 Details by Class &amp; Accounts'!AE$18, 'E2 Allocators'!$B$15:$W$15, 0),FALSE)*$G181)</f>
        <v>0</v>
      </c>
      <c r="AF181" s="1321">
        <f>IF(ISERROR(VLOOKUP(VLOOKUP($A181, 'E4 TB Allocation Details'!$A$18:$L$214, MATCH("Customer ID", 'E4 TB Allocation Details'!$A$18:$L$18, 0),FALSE), 'E2 Allocators'!$B$15:$W$361, MATCH('O5 Details by Class &amp; Accounts'!AF$18, 'E2 Allocators'!$B$15:$W$15, 0),FALSE)*$G181), 0, VLOOKUP(VLOOKUP($A181, 'E4 TB Allocation Details'!$A$18:$L$214, MATCH("Customer ID", 'E4 TB Allocation Details'!$A$18:$L$18, 0),FALSE), 'E2 Allocators'!$B$15:$W$361, MATCH('O5 Details by Class &amp; Accounts'!AF$18, 'E2 Allocators'!$B$15:$W$15, 0),FALSE)*$G181)</f>
        <v>0</v>
      </c>
      <c r="AG181" s="1321">
        <f>IF(ISERROR(VLOOKUP(VLOOKUP($A181, 'E4 TB Allocation Details'!$A$18:$L$214, MATCH("Customer ID", 'E4 TB Allocation Details'!$A$18:$L$18, 0),FALSE), 'E2 Allocators'!$B$15:$W$361, MATCH('O5 Details by Class &amp; Accounts'!AG$18, 'E2 Allocators'!$B$15:$W$15, 0),FALSE)*$G181), 0, VLOOKUP(VLOOKUP($A181, 'E4 TB Allocation Details'!$A$18:$L$214, MATCH("Customer ID", 'E4 TB Allocation Details'!$A$18:$L$18, 0),FALSE), 'E2 Allocators'!$B$15:$W$361, MATCH('O5 Details by Class &amp; Accounts'!AG$18, 'E2 Allocators'!$B$15:$W$15, 0),FALSE)*$G181)</f>
        <v>0</v>
      </c>
      <c r="AH181" s="1321">
        <f>IF(ISERROR(VLOOKUP(VLOOKUP($A181, 'E4 TB Allocation Details'!$A$18:$L$214, MATCH("Customer ID", 'E4 TB Allocation Details'!$A$18:$L$18, 0),FALSE), 'E2 Allocators'!$B$15:$W$361, MATCH('O5 Details by Class &amp; Accounts'!AH$18, 'E2 Allocators'!$B$15:$W$15, 0),FALSE)*$G181), 0, VLOOKUP(VLOOKUP($A181, 'E4 TB Allocation Details'!$A$18:$L$214, MATCH("Customer ID", 'E4 TB Allocation Details'!$A$18:$L$18, 0),FALSE), 'E2 Allocators'!$B$15:$W$361, MATCH('O5 Details by Class &amp; Accounts'!AH$18, 'E2 Allocators'!$B$15:$W$15, 0),FALSE)*$G181)</f>
        <v>0</v>
      </c>
      <c r="AI181" s="1321">
        <f>IF(ISERROR(VLOOKUP(VLOOKUP($A181, 'E4 TB Allocation Details'!$A$18:$L$214, MATCH("Customer ID", 'E4 TB Allocation Details'!$A$18:$L$18, 0),FALSE), 'E2 Allocators'!$B$15:$W$361, MATCH('O5 Details by Class &amp; Accounts'!AI$18, 'E2 Allocators'!$B$15:$W$15, 0),FALSE)*$G181), 0, VLOOKUP(VLOOKUP($A181, 'E4 TB Allocation Details'!$A$18:$L$214, MATCH("Customer ID", 'E4 TB Allocation Details'!$A$18:$L$18, 0),FALSE), 'E2 Allocators'!$B$15:$W$361, MATCH('O5 Details by Class &amp; Accounts'!AI$18, 'E2 Allocators'!$B$15:$W$15, 0),FALSE)*$G181)</f>
        <v>0</v>
      </c>
      <c r="AJ181" s="1321">
        <f>IF(ISERROR(VLOOKUP(VLOOKUP($A181, 'E4 TB Allocation Details'!$A$18:$L$214, MATCH("Customer ID", 'E4 TB Allocation Details'!$A$18:$L$18, 0),FALSE), 'E2 Allocators'!$B$15:$W$361, MATCH('O5 Details by Class &amp; Accounts'!AJ$18, 'E2 Allocators'!$B$15:$W$15, 0),FALSE)*$G181), 0, VLOOKUP(VLOOKUP($A181, 'E4 TB Allocation Details'!$A$18:$L$214, MATCH("Customer ID", 'E4 TB Allocation Details'!$A$18:$L$18, 0),FALSE), 'E2 Allocators'!$B$15:$W$361, MATCH('O5 Details by Class &amp; Accounts'!AJ$18, 'E2 Allocators'!$B$15:$W$15, 0),FALSE)*$G181)</f>
        <v>0</v>
      </c>
      <c r="AK181" s="1321">
        <f>IF(ISERROR(VLOOKUP(VLOOKUP($A181, 'E4 TB Allocation Details'!$A$18:$L$214, MATCH("Customer ID", 'E4 TB Allocation Details'!$A$18:$L$18, 0),FALSE), 'E2 Allocators'!$B$15:$W$361, MATCH('O5 Details by Class &amp; Accounts'!AK$18, 'E2 Allocators'!$B$15:$W$15, 0),FALSE)*$G181), 0, VLOOKUP(VLOOKUP($A181, 'E4 TB Allocation Details'!$A$18:$L$214, MATCH("Customer ID", 'E4 TB Allocation Details'!$A$18:$L$18, 0),FALSE), 'E2 Allocators'!$B$15:$W$361, MATCH('O5 Details by Class &amp; Accounts'!AK$18, 'E2 Allocators'!$B$15:$W$15, 0),FALSE)*$G181)</f>
        <v>0</v>
      </c>
      <c r="AL181" s="1321">
        <f>IF(ISERROR(VLOOKUP(VLOOKUP($A181, 'E4 TB Allocation Details'!$A$18:$L$214, MATCH("Customer ID", 'E4 TB Allocation Details'!$A$18:$L$18, 0),FALSE), 'E2 Allocators'!$B$15:$W$361, MATCH('O5 Details by Class &amp; Accounts'!AL$18, 'E2 Allocators'!$B$15:$W$15, 0),FALSE)*$G181), 0, VLOOKUP(VLOOKUP($A181, 'E4 TB Allocation Details'!$A$18:$L$214, MATCH("Customer ID", 'E4 TB Allocation Details'!$A$18:$L$18, 0),FALSE), 'E2 Allocators'!$B$15:$W$361, MATCH('O5 Details by Class &amp; Accounts'!AL$18, 'E2 Allocators'!$B$15:$W$15, 0),FALSE)*$G181)</f>
        <v>0</v>
      </c>
      <c r="AM181" s="1321">
        <f>IF(ISERROR(VLOOKUP(VLOOKUP($A181, 'E4 TB Allocation Details'!$A$18:$L$214, MATCH("Customer ID", 'E4 TB Allocation Details'!$A$18:$L$18, 0),FALSE), 'E2 Allocators'!$B$15:$W$361, MATCH('O5 Details by Class &amp; Accounts'!AM$18, 'E2 Allocators'!$B$15:$W$15, 0),FALSE)*$G181), 0, VLOOKUP(VLOOKUP($A181, 'E4 TB Allocation Details'!$A$18:$L$214, MATCH("Customer ID", 'E4 TB Allocation Details'!$A$18:$L$18, 0),FALSE), 'E2 Allocators'!$B$15:$W$361, MATCH('O5 Details by Class &amp; Accounts'!AM$18, 'E2 Allocators'!$B$15:$W$15, 0),FALSE)*$G181)</f>
        <v>0</v>
      </c>
      <c r="AN181" s="1321">
        <f>IF(ISERROR(VLOOKUP(VLOOKUP($A181, 'E4 TB Allocation Details'!$A$18:$L$214, MATCH("Customer ID", 'E4 TB Allocation Details'!$A$18:$L$18, 0),FALSE), 'E2 Allocators'!$B$15:$W$361, MATCH('O5 Details by Class &amp; Accounts'!AN$18, 'E2 Allocators'!$B$15:$W$15, 0),FALSE)*$G181), 0, VLOOKUP(VLOOKUP($A181, 'E4 TB Allocation Details'!$A$18:$L$214, MATCH("Customer ID", 'E4 TB Allocation Details'!$A$18:$L$18, 0),FALSE), 'E2 Allocators'!$B$15:$W$361, MATCH('O5 Details by Class &amp; Accounts'!AN$18, 'E2 Allocators'!$B$15:$W$15, 0),FALSE)*$G181)</f>
        <v>0</v>
      </c>
      <c r="AO181" s="1321">
        <f>IF(ISERROR(VLOOKUP(VLOOKUP($A181, 'E4 TB Allocation Details'!$A$18:$L$214, MATCH("Customer ID", 'E4 TB Allocation Details'!$A$18:$L$18, 0),FALSE), 'E2 Allocators'!$B$15:$W$361, MATCH('O5 Details by Class &amp; Accounts'!AO$18, 'E2 Allocators'!$B$15:$W$15, 0),FALSE)*$G181), 0, VLOOKUP(VLOOKUP($A181, 'E4 TB Allocation Details'!$A$18:$L$214, MATCH("Customer ID", 'E4 TB Allocation Details'!$A$18:$L$18, 0),FALSE), 'E2 Allocators'!$B$15:$W$361, MATCH('O5 Details by Class &amp; Accounts'!AO$18, 'E2 Allocators'!$B$15:$W$15, 0),FALSE)*$G181)</f>
        <v>0</v>
      </c>
      <c r="AP181" s="1321">
        <f>IF(ISERROR(VLOOKUP(VLOOKUP($A181, 'E4 TB Allocation Details'!$A$18:$L$214, MATCH("Customer ID", 'E4 TB Allocation Details'!$A$18:$L$18, 0),FALSE), 'E2 Allocators'!$B$15:$W$361, MATCH('O5 Details by Class &amp; Accounts'!AP$18, 'E2 Allocators'!$B$15:$W$15, 0),FALSE)*$G181), 0, VLOOKUP(VLOOKUP($A181, 'E4 TB Allocation Details'!$A$18:$L$214, MATCH("Customer ID", 'E4 TB Allocation Details'!$A$18:$L$18, 0),FALSE), 'E2 Allocators'!$B$15:$W$361, MATCH('O5 Details by Class &amp; Accounts'!AP$18, 'E2 Allocators'!$B$15:$W$15, 0),FALSE)*$G181)</f>
        <v>0</v>
      </c>
      <c r="AQ181" s="1321">
        <f>IF(ISERROR(VLOOKUP(VLOOKUP($A181, 'E4 TB Allocation Details'!$A$18:$L$214, MATCH("Customer ID", 'E4 TB Allocation Details'!$A$18:$L$18, 0),FALSE), 'E2 Allocators'!$B$15:$W$361, MATCH('O5 Details by Class &amp; Accounts'!AQ$18, 'E2 Allocators'!$B$15:$W$15, 0),FALSE)*$G181), 0, VLOOKUP(VLOOKUP($A181, 'E4 TB Allocation Details'!$A$18:$L$214, MATCH("Customer ID", 'E4 TB Allocation Details'!$A$18:$L$18, 0),FALSE), 'E2 Allocators'!$B$15:$W$361, MATCH('O5 Details by Class &amp; Accounts'!AQ$18, 'E2 Allocators'!$B$15:$W$15, 0),FALSE)*$G181)</f>
        <v>0</v>
      </c>
      <c r="AR181" s="1321">
        <f>IF(ISERROR(VLOOKUP(VLOOKUP($A181, 'E4 TB Allocation Details'!$A$18:$L$214, MATCH("Customer ID", 'E4 TB Allocation Details'!$A$18:$L$18, 0),FALSE), 'E2 Allocators'!$B$15:$W$361, MATCH('O5 Details by Class &amp; Accounts'!AR$18, 'E2 Allocators'!$B$15:$W$15, 0),FALSE)*$G181), 0, VLOOKUP(VLOOKUP($A181, 'E4 TB Allocation Details'!$A$18:$L$214, MATCH("Customer ID", 'E4 TB Allocation Details'!$A$18:$L$18, 0),FALSE), 'E2 Allocators'!$B$15:$W$361, MATCH('O5 Details by Class &amp; Accounts'!AR$18, 'E2 Allocators'!$B$15:$W$15, 0),FALSE)*$G181)</f>
        <v>0</v>
      </c>
      <c r="AS181" s="1321">
        <f>IF(ISERROR(VLOOKUP(VLOOKUP($A181, 'E4 TB Allocation Details'!$A$18:$L$214, MATCH("Customer ID", 'E4 TB Allocation Details'!$A$18:$L$18, 0),FALSE), 'E2 Allocators'!$B$15:$W$361, MATCH('O5 Details by Class &amp; Accounts'!AS$18, 'E2 Allocators'!$B$15:$W$15, 0),FALSE)*$G181), 0, VLOOKUP(VLOOKUP($A181, 'E4 TB Allocation Details'!$A$18:$L$214, MATCH("Customer ID", 'E4 TB Allocation Details'!$A$18:$L$18, 0),FALSE), 'E2 Allocators'!$B$15:$W$361, MATCH('O5 Details by Class &amp; Accounts'!AS$18, 'E2 Allocators'!$B$15:$W$15, 0),FALSE)*$G181)</f>
        <v>0</v>
      </c>
      <c r="AT181" s="1321">
        <f>IF(ISERROR(VLOOKUP(VLOOKUP($A181, 'E4 TB Allocation Details'!$A$18:$L$214, MATCH("Customer ID", 'E4 TB Allocation Details'!$A$18:$L$18, 0),FALSE), 'E2 Allocators'!$B$15:$W$361, MATCH('O5 Details by Class &amp; Accounts'!AT$18, 'E2 Allocators'!$B$15:$W$15, 0),FALSE)*$G181), 0, VLOOKUP(VLOOKUP($A181, 'E4 TB Allocation Details'!$A$18:$L$214, MATCH("Customer ID", 'E4 TB Allocation Details'!$A$18:$L$18, 0),FALSE), 'E2 Allocators'!$B$15:$W$361, MATCH('O5 Details by Class &amp; Accounts'!AT$18, 'E2 Allocators'!$B$15:$W$15, 0),FALSE)*$G181)</f>
        <v>0</v>
      </c>
      <c r="AU181" s="1321">
        <f>IF(ISERROR(VLOOKUP(VLOOKUP($A181, 'E4 TB Allocation Details'!$A$18:$L$214, MATCH("Customer ID", 'E4 TB Allocation Details'!$A$18:$L$18, 0),FALSE), 'E2 Allocators'!$B$15:$W$361, MATCH('O5 Details by Class &amp; Accounts'!AU$18, 'E2 Allocators'!$B$15:$W$15, 0),FALSE)*$G181), 0, VLOOKUP(VLOOKUP($A181, 'E4 TB Allocation Details'!$A$18:$L$214, MATCH("Customer ID", 'E4 TB Allocation Details'!$A$18:$L$18, 0),FALSE), 'E2 Allocators'!$B$15:$W$361, MATCH('O5 Details by Class &amp; Accounts'!AU$18, 'E2 Allocators'!$B$15:$W$15, 0),FALSE)*$G181)</f>
        <v>0</v>
      </c>
      <c r="AV181" s="1321">
        <f>IF(ISERROR(VLOOKUP(VLOOKUP($A181, 'E4 TB Allocation Details'!$A$18:$L$214, MATCH("Customer ID", 'E4 TB Allocation Details'!$A$18:$L$18, 0),FALSE), 'E2 Allocators'!$B$15:$W$361, MATCH('O5 Details by Class &amp; Accounts'!AV$18, 'E2 Allocators'!$B$15:$W$15, 0),FALSE)*$G181), 0, VLOOKUP(VLOOKUP($A181, 'E4 TB Allocation Details'!$A$18:$L$214, MATCH("Customer ID", 'E4 TB Allocation Details'!$A$18:$L$18, 0),FALSE), 'E2 Allocators'!$B$15:$W$361, MATCH('O5 Details by Class &amp; Accounts'!AV$18, 'E2 Allocators'!$B$15:$W$15, 0),FALSE)*$G181)</f>
        <v>0</v>
      </c>
      <c r="AW181" s="1321">
        <f>IF(ISERROR(VLOOKUP(VLOOKUP($A181, 'E4 TB Allocation Details'!$A$18:$L$214, MATCH("Customer ID", 'E4 TB Allocation Details'!$A$18:$L$18, 0),FALSE), 'E2 Allocators'!$B$15:$W$361, MATCH('O5 Details by Class &amp; Accounts'!AW$18, 'E2 Allocators'!$B$15:$W$15, 0),FALSE)*$G181), 0, VLOOKUP(VLOOKUP($A181, 'E4 TB Allocation Details'!$A$18:$L$214, MATCH("Customer ID", 'E4 TB Allocation Details'!$A$18:$L$18, 0),FALSE), 'E2 Allocators'!$B$15:$W$361, MATCH('O5 Details by Class &amp; Accounts'!AW$18, 'E2 Allocators'!$B$15:$W$15, 0),FALSE)*$G181)</f>
        <v>0</v>
      </c>
      <c r="AX181" s="1321">
        <f t="shared" si="51"/>
        <v>0</v>
      </c>
      <c r="AY181" s="1321">
        <f>IF(ISERROR(VLOOKUP(VLOOKUP($A181, 'E4 TB Allocation Details'!$A$18:$L$214, MATCH("Misc ID", 'E4 TB Allocation Details'!$A$18:$L$18, 0),FALSE), 'E2 Allocators'!$B$15:$W$361, MATCH('O5 Details by Class &amp; Accounts'!AY$18, 'E2 Allocators'!$B$15:$W$15, 0),FALSE)*$E181), 0, VLOOKUP(VLOOKUP($A181, 'E4 TB Allocation Details'!$A$18:$L$214, MATCH("Misc ID", 'E4 TB Allocation Details'!$A$18:$L$18, 0),FALSE), 'E2 Allocators'!$B$15:$W$361, MATCH('O5 Details by Class &amp; Accounts'!AY$18, 'E2 Allocators'!$B$15:$W$15, 0),FALSE)*$E181)</f>
        <v>0</v>
      </c>
      <c r="AZ181" s="1321">
        <f>IF(ISERROR(VLOOKUP(VLOOKUP($A181, 'E4 TB Allocation Details'!$A$18:$L$214, MATCH("Misc ID", 'E4 TB Allocation Details'!$A$18:$L$18, 0),FALSE), 'E2 Allocators'!$B$15:$W$361, MATCH('O5 Details by Class &amp; Accounts'!AZ$18, 'E2 Allocators'!$B$15:$W$15, 0),FALSE)*$E181), 0, VLOOKUP(VLOOKUP($A181, 'E4 TB Allocation Details'!$A$18:$L$214, MATCH("Misc ID", 'E4 TB Allocation Details'!$A$18:$L$18, 0),FALSE), 'E2 Allocators'!$B$15:$W$361, MATCH('O5 Details by Class &amp; Accounts'!AZ$18, 'E2 Allocators'!$B$15:$W$15, 0),FALSE)*$E181)</f>
        <v>0</v>
      </c>
      <c r="BA181" s="1321">
        <f>IF(ISERROR(VLOOKUP(VLOOKUP($A181, 'E4 TB Allocation Details'!$A$18:$L$214, MATCH("Misc ID", 'E4 TB Allocation Details'!$A$18:$L$18, 0),FALSE), 'E2 Allocators'!$B$15:$W$361, MATCH('O5 Details by Class &amp; Accounts'!BA$18, 'E2 Allocators'!$B$15:$W$15, 0),FALSE)*$E181), 0, VLOOKUP(VLOOKUP($A181, 'E4 TB Allocation Details'!$A$18:$L$214, MATCH("Misc ID", 'E4 TB Allocation Details'!$A$18:$L$18, 0),FALSE), 'E2 Allocators'!$B$15:$W$361, MATCH('O5 Details by Class &amp; Accounts'!BA$18, 'E2 Allocators'!$B$15:$W$15, 0),FALSE)*$E181)</f>
        <v>0</v>
      </c>
      <c r="BB181" s="1321">
        <f>IF(ISERROR(VLOOKUP(VLOOKUP($A181, 'E4 TB Allocation Details'!$A$18:$L$214, MATCH("Misc ID", 'E4 TB Allocation Details'!$A$18:$L$18, 0),FALSE), 'E2 Allocators'!$B$15:$W$361, MATCH('O5 Details by Class &amp; Accounts'!BB$18, 'E2 Allocators'!$B$15:$W$15, 0),FALSE)*$E181), 0, VLOOKUP(VLOOKUP($A181, 'E4 TB Allocation Details'!$A$18:$L$214, MATCH("Misc ID", 'E4 TB Allocation Details'!$A$18:$L$18, 0),FALSE), 'E2 Allocators'!$B$15:$W$361, MATCH('O5 Details by Class &amp; Accounts'!BB$18, 'E2 Allocators'!$B$15:$W$15, 0),FALSE)*$E181)</f>
        <v>0</v>
      </c>
      <c r="BC181" s="1321">
        <f>IF(ISERROR(VLOOKUP(VLOOKUP($A181, 'E4 TB Allocation Details'!$A$18:$L$214, MATCH("Misc ID", 'E4 TB Allocation Details'!$A$18:$L$18, 0),FALSE), 'E2 Allocators'!$B$15:$W$361, MATCH('O5 Details by Class &amp; Accounts'!BC$18, 'E2 Allocators'!$B$15:$W$15, 0),FALSE)*$E181), 0, VLOOKUP(VLOOKUP($A181, 'E4 TB Allocation Details'!$A$18:$L$214, MATCH("Misc ID", 'E4 TB Allocation Details'!$A$18:$L$18, 0),FALSE), 'E2 Allocators'!$B$15:$W$361, MATCH('O5 Details by Class &amp; Accounts'!BC$18, 'E2 Allocators'!$B$15:$W$15, 0),FALSE)*$E181)</f>
        <v>0</v>
      </c>
      <c r="BD181" s="1321">
        <f>IF(ISERROR(VLOOKUP(VLOOKUP($A181, 'E4 TB Allocation Details'!$A$18:$L$214, MATCH("Misc ID", 'E4 TB Allocation Details'!$A$18:$L$18, 0),FALSE), 'E2 Allocators'!$B$15:$W$361, MATCH('O5 Details by Class &amp; Accounts'!BD$18, 'E2 Allocators'!$B$15:$W$15, 0),FALSE)*$E181), 0, VLOOKUP(VLOOKUP($A181, 'E4 TB Allocation Details'!$A$18:$L$214, MATCH("Misc ID", 'E4 TB Allocation Details'!$A$18:$L$18, 0),FALSE), 'E2 Allocators'!$B$15:$W$361, MATCH('O5 Details by Class &amp; Accounts'!BD$18, 'E2 Allocators'!$B$15:$W$15, 0),FALSE)*$E181)</f>
        <v>0</v>
      </c>
      <c r="BE181" s="1321">
        <f>IF(ISERROR(VLOOKUP(VLOOKUP($A181, 'E4 TB Allocation Details'!$A$18:$L$214, MATCH("Misc ID", 'E4 TB Allocation Details'!$A$18:$L$18, 0),FALSE), 'E2 Allocators'!$B$15:$W$361, MATCH('O5 Details by Class &amp; Accounts'!BE$18, 'E2 Allocators'!$B$15:$W$15, 0),FALSE)*$E181), 0, VLOOKUP(VLOOKUP($A181, 'E4 TB Allocation Details'!$A$18:$L$214, MATCH("Misc ID", 'E4 TB Allocation Details'!$A$18:$L$18, 0),FALSE), 'E2 Allocators'!$B$15:$W$361, MATCH('O5 Details by Class &amp; Accounts'!BE$18, 'E2 Allocators'!$B$15:$W$15, 0),FALSE)*$E181)</f>
        <v>0</v>
      </c>
      <c r="BF181" s="1321">
        <f>IF(ISERROR(VLOOKUP(VLOOKUP($A181, 'E4 TB Allocation Details'!$A$18:$L$214, MATCH("Misc ID", 'E4 TB Allocation Details'!$A$18:$L$18, 0),FALSE), 'E2 Allocators'!$B$15:$W$361, MATCH('O5 Details by Class &amp; Accounts'!BF$18, 'E2 Allocators'!$B$15:$W$15, 0),FALSE)*$E181), 0, VLOOKUP(VLOOKUP($A181, 'E4 TB Allocation Details'!$A$18:$L$214, MATCH("Misc ID", 'E4 TB Allocation Details'!$A$18:$L$18, 0),FALSE), 'E2 Allocators'!$B$15:$W$361, MATCH('O5 Details by Class &amp; Accounts'!BF$18, 'E2 Allocators'!$B$15:$W$15, 0),FALSE)*$E181)</f>
        <v>0</v>
      </c>
      <c r="BG181" s="1321">
        <f>IF(ISERROR(VLOOKUP(VLOOKUP($A181, 'E4 TB Allocation Details'!$A$18:$L$214, MATCH("Misc ID", 'E4 TB Allocation Details'!$A$18:$L$18, 0),FALSE), 'E2 Allocators'!$B$15:$W$361, MATCH('O5 Details by Class &amp; Accounts'!BG$18, 'E2 Allocators'!$B$15:$W$15, 0),FALSE)*$E181), 0, VLOOKUP(VLOOKUP($A181, 'E4 TB Allocation Details'!$A$18:$L$214, MATCH("Misc ID", 'E4 TB Allocation Details'!$A$18:$L$18, 0),FALSE), 'E2 Allocators'!$B$15:$W$361, MATCH('O5 Details by Class &amp; Accounts'!BG$18, 'E2 Allocators'!$B$15:$W$15, 0),FALSE)*$E181)</f>
        <v>0</v>
      </c>
      <c r="BH181" s="1321">
        <f>IF(ISERROR(VLOOKUP(VLOOKUP($A181, 'E4 TB Allocation Details'!$A$18:$L$214, MATCH("Misc ID", 'E4 TB Allocation Details'!$A$18:$L$18, 0),FALSE), 'E2 Allocators'!$B$15:$W$361, MATCH('O5 Details by Class &amp; Accounts'!BH$18, 'E2 Allocators'!$B$15:$W$15, 0),FALSE)*$E181), 0, VLOOKUP(VLOOKUP($A181, 'E4 TB Allocation Details'!$A$18:$L$214, MATCH("Misc ID", 'E4 TB Allocation Details'!$A$18:$L$18, 0),FALSE), 'E2 Allocators'!$B$15:$W$361, MATCH('O5 Details by Class &amp; Accounts'!BH$18, 'E2 Allocators'!$B$15:$W$15, 0),FALSE)*$E181)</f>
        <v>0</v>
      </c>
      <c r="BI181" s="1321">
        <f>IF(ISERROR(VLOOKUP(VLOOKUP($A181, 'E4 TB Allocation Details'!$A$18:$L$214, MATCH("Misc ID", 'E4 TB Allocation Details'!$A$18:$L$18, 0),FALSE), 'E2 Allocators'!$B$15:$W$361, MATCH('O5 Details by Class &amp; Accounts'!BI$18, 'E2 Allocators'!$B$15:$W$15, 0),FALSE)*$E181), 0, VLOOKUP(VLOOKUP($A181, 'E4 TB Allocation Details'!$A$18:$L$214, MATCH("Misc ID", 'E4 TB Allocation Details'!$A$18:$L$18, 0),FALSE), 'E2 Allocators'!$B$15:$W$361, MATCH('O5 Details by Class &amp; Accounts'!BI$18, 'E2 Allocators'!$B$15:$W$15, 0),FALSE)*$E181)</f>
        <v>0</v>
      </c>
      <c r="BJ181" s="1321">
        <f>IF(ISERROR(VLOOKUP(VLOOKUP($A181, 'E4 TB Allocation Details'!$A$18:$L$214, MATCH("Misc ID", 'E4 TB Allocation Details'!$A$18:$L$18, 0),FALSE), 'E2 Allocators'!$B$15:$W$361, MATCH('O5 Details by Class &amp; Accounts'!BJ$18, 'E2 Allocators'!$B$15:$W$15, 0),FALSE)*$E181), 0, VLOOKUP(VLOOKUP($A181, 'E4 TB Allocation Details'!$A$18:$L$214, MATCH("Misc ID", 'E4 TB Allocation Details'!$A$18:$L$18, 0),FALSE), 'E2 Allocators'!$B$15:$W$361, MATCH('O5 Details by Class &amp; Accounts'!BJ$18, 'E2 Allocators'!$B$15:$W$15, 0),FALSE)*$E181)</f>
        <v>0</v>
      </c>
      <c r="BK181" s="1321">
        <f>IF(ISERROR(VLOOKUP(VLOOKUP($A181, 'E4 TB Allocation Details'!$A$18:$L$214, MATCH("Misc ID", 'E4 TB Allocation Details'!$A$18:$L$18, 0),FALSE), 'E2 Allocators'!$B$15:$W$361, MATCH('O5 Details by Class &amp; Accounts'!BK$18, 'E2 Allocators'!$B$15:$W$15, 0),FALSE)*$E181), 0, VLOOKUP(VLOOKUP($A181, 'E4 TB Allocation Details'!$A$18:$L$214, MATCH("Misc ID", 'E4 TB Allocation Details'!$A$18:$L$18, 0),FALSE), 'E2 Allocators'!$B$15:$W$361, MATCH('O5 Details by Class &amp; Accounts'!BK$18, 'E2 Allocators'!$B$15:$W$15, 0),FALSE)*$E181)</f>
        <v>0</v>
      </c>
      <c r="BL181" s="1321">
        <f>IF(ISERROR(VLOOKUP(VLOOKUP($A181, 'E4 TB Allocation Details'!$A$18:$L$214, MATCH("Misc ID", 'E4 TB Allocation Details'!$A$18:$L$18, 0),FALSE), 'E2 Allocators'!$B$15:$W$361, MATCH('O5 Details by Class &amp; Accounts'!BL$18, 'E2 Allocators'!$B$15:$W$15, 0),FALSE)*$E181), 0, VLOOKUP(VLOOKUP($A181, 'E4 TB Allocation Details'!$A$18:$L$214, MATCH("Misc ID", 'E4 TB Allocation Details'!$A$18:$L$18, 0),FALSE), 'E2 Allocators'!$B$15:$W$361, MATCH('O5 Details by Class &amp; Accounts'!BL$18, 'E2 Allocators'!$B$15:$W$15, 0),FALSE)*$E181)</f>
        <v>0</v>
      </c>
      <c r="BM181" s="1321">
        <f>IF(ISERROR(VLOOKUP(VLOOKUP($A181, 'E4 TB Allocation Details'!$A$18:$L$214, MATCH("Misc ID", 'E4 TB Allocation Details'!$A$18:$L$18, 0),FALSE), 'E2 Allocators'!$B$15:$W$361, MATCH('O5 Details by Class &amp; Accounts'!BM$18, 'E2 Allocators'!$B$15:$W$15, 0),FALSE)*$E181), 0, VLOOKUP(VLOOKUP($A181, 'E4 TB Allocation Details'!$A$18:$L$214, MATCH("Misc ID", 'E4 TB Allocation Details'!$A$18:$L$18, 0),FALSE), 'E2 Allocators'!$B$15:$W$361, MATCH('O5 Details by Class &amp; Accounts'!BM$18, 'E2 Allocators'!$B$15:$W$15, 0),FALSE)*$E181)</f>
        <v>0</v>
      </c>
      <c r="BN181" s="1321">
        <f>IF(ISERROR(VLOOKUP(VLOOKUP($A181, 'E4 TB Allocation Details'!$A$18:$L$214, MATCH("Misc ID", 'E4 TB Allocation Details'!$A$18:$L$18, 0),FALSE), 'E2 Allocators'!$B$15:$W$361, MATCH('O5 Details by Class &amp; Accounts'!BN$18, 'E2 Allocators'!$B$15:$W$15, 0),FALSE)*$E181), 0, VLOOKUP(VLOOKUP($A181, 'E4 TB Allocation Details'!$A$18:$L$214, MATCH("Misc ID", 'E4 TB Allocation Details'!$A$18:$L$18, 0),FALSE), 'E2 Allocators'!$B$15:$W$361, MATCH('O5 Details by Class &amp; Accounts'!BN$18, 'E2 Allocators'!$B$15:$W$15, 0),FALSE)*$E181)</f>
        <v>0</v>
      </c>
      <c r="BO181" s="1321">
        <f>IF(ISERROR(VLOOKUP(VLOOKUP($A181, 'E4 TB Allocation Details'!$A$18:$L$214, MATCH("Misc ID", 'E4 TB Allocation Details'!$A$18:$L$18, 0),FALSE), 'E2 Allocators'!$B$15:$W$361, MATCH('O5 Details by Class &amp; Accounts'!BO$18, 'E2 Allocators'!$B$15:$W$15, 0),FALSE)*$E181), 0, VLOOKUP(VLOOKUP($A181, 'E4 TB Allocation Details'!$A$18:$L$214, MATCH("Misc ID", 'E4 TB Allocation Details'!$A$18:$L$18, 0),FALSE), 'E2 Allocators'!$B$15:$W$361, MATCH('O5 Details by Class &amp; Accounts'!BO$18, 'E2 Allocators'!$B$15:$W$15, 0),FALSE)*$E181)</f>
        <v>0</v>
      </c>
      <c r="BP181" s="1321">
        <f>IF(ISERROR(VLOOKUP(VLOOKUP($A181, 'E4 TB Allocation Details'!$A$18:$L$214, MATCH("Misc ID", 'E4 TB Allocation Details'!$A$18:$L$18, 0),FALSE), 'E2 Allocators'!$B$15:$W$361, MATCH('O5 Details by Class &amp; Accounts'!BP$18, 'E2 Allocators'!$B$15:$W$15, 0),FALSE)*$E181), 0, VLOOKUP(VLOOKUP($A181, 'E4 TB Allocation Details'!$A$18:$L$214, MATCH("Misc ID", 'E4 TB Allocation Details'!$A$18:$L$18, 0),FALSE), 'E2 Allocators'!$B$15:$W$361, MATCH('O5 Details by Class &amp; Accounts'!BP$18, 'E2 Allocators'!$B$15:$W$15, 0),FALSE)*$E181)</f>
        <v>0</v>
      </c>
      <c r="BQ181" s="1321">
        <f>IF(ISERROR(VLOOKUP(VLOOKUP($A181, 'E4 TB Allocation Details'!$A$18:$L$214, MATCH("Misc ID", 'E4 TB Allocation Details'!$A$18:$L$18, 0),FALSE), 'E2 Allocators'!$B$15:$W$361, MATCH('O5 Details by Class &amp; Accounts'!BQ$18, 'E2 Allocators'!$B$15:$W$15, 0),FALSE)*$E181), 0, VLOOKUP(VLOOKUP($A181, 'E4 TB Allocation Details'!$A$18:$L$214, MATCH("Misc ID", 'E4 TB Allocation Details'!$A$18:$L$18, 0),FALSE), 'E2 Allocators'!$B$15:$W$361, MATCH('O5 Details by Class &amp; Accounts'!BQ$18, 'E2 Allocators'!$B$15:$W$15, 0),FALSE)*$E181)</f>
        <v>0</v>
      </c>
      <c r="BR181" s="1321">
        <f>IF(ISERROR(VLOOKUP(VLOOKUP($A181, 'E4 TB Allocation Details'!$A$18:$L$214, MATCH("Misc ID", 'E4 TB Allocation Details'!$A$18:$L$18, 0),FALSE), 'E2 Allocators'!$B$15:$W$361, MATCH('O5 Details by Class &amp; Accounts'!BR$18, 'E2 Allocators'!$B$15:$W$15, 0),FALSE)*$E181), 0, VLOOKUP(VLOOKUP($A181, 'E4 TB Allocation Details'!$A$18:$L$214, MATCH("Misc ID", 'E4 TB Allocation Details'!$A$18:$L$18, 0),FALSE), 'E2 Allocators'!$B$15:$W$361, MATCH('O5 Details by Class &amp; Accounts'!BR$18, 'E2 Allocators'!$B$15:$W$15, 0),FALSE)*$E181)</f>
        <v>0</v>
      </c>
      <c r="BS181" s="1321">
        <f t="shared" si="48"/>
        <v>0</v>
      </c>
      <c r="BT181" s="1321">
        <f>IF(ISERROR(VLOOKUP(VLOOKUP($A181, 'E4 TB Allocation Details'!$A$18:$L$214, MATCH("A &amp; G ID", 'E4 TB Allocation Details'!$A$18:$L$18, 0),FALSE), 'E2 Allocators'!$B$15:$W$361, MATCH('O5 Details by Class &amp; Accounts'!BT$18, 'E2 Allocators'!$B$15:$W$15, 0),FALSE)*$E181), 0, VLOOKUP(VLOOKUP($A181, 'E4 TB Allocation Details'!$A$18:$L$214, MATCH("A &amp; G ID", 'E4 TB Allocation Details'!$A$18:$L$18, 0),FALSE), 'E2 Allocators'!$B$15:$W$361, MATCH('O5 Details by Class &amp; Accounts'!BT$18, 'E2 Allocators'!$B$15:$W$15, 0),FALSE)*$E181)</f>
        <v>0</v>
      </c>
      <c r="BU181" s="1321">
        <f>IF(ISERROR(VLOOKUP(VLOOKUP($A181, 'E4 TB Allocation Details'!$A$18:$L$214, MATCH("A &amp; G ID", 'E4 TB Allocation Details'!$A$18:$L$18, 0),FALSE), 'E2 Allocators'!$B$15:$W$361, MATCH('O5 Details by Class &amp; Accounts'!BU$18, 'E2 Allocators'!$B$15:$W$15, 0),FALSE)*$E181), 0, VLOOKUP(VLOOKUP($A181, 'E4 TB Allocation Details'!$A$18:$L$214, MATCH("A &amp; G ID", 'E4 TB Allocation Details'!$A$18:$L$18, 0),FALSE), 'E2 Allocators'!$B$15:$W$361, MATCH('O5 Details by Class &amp; Accounts'!BU$18, 'E2 Allocators'!$B$15:$W$15, 0),FALSE)*$E181)</f>
        <v>0</v>
      </c>
      <c r="BV181" s="1321">
        <f>IF(ISERROR(VLOOKUP(VLOOKUP($A181, 'E4 TB Allocation Details'!$A$18:$L$214, MATCH("A &amp; G ID", 'E4 TB Allocation Details'!$A$18:$L$18, 0),FALSE), 'E2 Allocators'!$B$15:$W$361, MATCH('O5 Details by Class &amp; Accounts'!BV$18, 'E2 Allocators'!$B$15:$W$15, 0),FALSE)*$E181), 0, VLOOKUP(VLOOKUP($A181, 'E4 TB Allocation Details'!$A$18:$L$214, MATCH("A &amp; G ID", 'E4 TB Allocation Details'!$A$18:$L$18, 0),FALSE), 'E2 Allocators'!$B$15:$W$361, MATCH('O5 Details by Class &amp; Accounts'!BV$18, 'E2 Allocators'!$B$15:$W$15, 0),FALSE)*$E181)</f>
        <v>0</v>
      </c>
      <c r="BW181" s="1321">
        <f>IF(ISERROR(VLOOKUP(VLOOKUP($A181, 'E4 TB Allocation Details'!$A$18:$L$214, MATCH("A &amp; G ID", 'E4 TB Allocation Details'!$A$18:$L$18, 0),FALSE), 'E2 Allocators'!$B$15:$W$361, MATCH('O5 Details by Class &amp; Accounts'!BW$18, 'E2 Allocators'!$B$15:$W$15, 0),FALSE)*$E181), 0, VLOOKUP(VLOOKUP($A181, 'E4 TB Allocation Details'!$A$18:$L$214, MATCH("A &amp; G ID", 'E4 TB Allocation Details'!$A$18:$L$18, 0),FALSE), 'E2 Allocators'!$B$15:$W$361, MATCH('O5 Details by Class &amp; Accounts'!BW$18, 'E2 Allocators'!$B$15:$W$15, 0),FALSE)*$E181)</f>
        <v>0</v>
      </c>
      <c r="BX181" s="1321">
        <f>IF(ISERROR(VLOOKUP(VLOOKUP($A181, 'E4 TB Allocation Details'!$A$18:$L$214, MATCH("A &amp; G ID", 'E4 TB Allocation Details'!$A$18:$L$18, 0),FALSE), 'E2 Allocators'!$B$15:$W$361, MATCH('O5 Details by Class &amp; Accounts'!BX$18, 'E2 Allocators'!$B$15:$W$15, 0),FALSE)*$E181), 0, VLOOKUP(VLOOKUP($A181, 'E4 TB Allocation Details'!$A$18:$L$214, MATCH("A &amp; G ID", 'E4 TB Allocation Details'!$A$18:$L$18, 0),FALSE), 'E2 Allocators'!$B$15:$W$361, MATCH('O5 Details by Class &amp; Accounts'!BX$18, 'E2 Allocators'!$B$15:$W$15, 0),FALSE)*$E181)</f>
        <v>0</v>
      </c>
      <c r="BY181" s="1321">
        <f>IF(ISERROR(VLOOKUP(VLOOKUP($A181, 'E4 TB Allocation Details'!$A$18:$L$214, MATCH("A &amp; G ID", 'E4 TB Allocation Details'!$A$18:$L$18, 0),FALSE), 'E2 Allocators'!$B$15:$W$361, MATCH('O5 Details by Class &amp; Accounts'!BY$18, 'E2 Allocators'!$B$15:$W$15, 0),FALSE)*$E181), 0, VLOOKUP(VLOOKUP($A181, 'E4 TB Allocation Details'!$A$18:$L$214, MATCH("A &amp; G ID", 'E4 TB Allocation Details'!$A$18:$L$18, 0),FALSE), 'E2 Allocators'!$B$15:$W$361, MATCH('O5 Details by Class &amp; Accounts'!BY$18, 'E2 Allocators'!$B$15:$W$15, 0),FALSE)*$E181)</f>
        <v>0</v>
      </c>
      <c r="BZ181" s="1321">
        <f>IF(ISERROR(VLOOKUP(VLOOKUP($A181, 'E4 TB Allocation Details'!$A$18:$L$214, MATCH("A &amp; G ID", 'E4 TB Allocation Details'!$A$18:$L$18, 0),FALSE), 'E2 Allocators'!$B$15:$W$361, MATCH('O5 Details by Class &amp; Accounts'!BZ$18, 'E2 Allocators'!$B$15:$W$15, 0),FALSE)*$E181), 0, VLOOKUP(VLOOKUP($A181, 'E4 TB Allocation Details'!$A$18:$L$214, MATCH("A &amp; G ID", 'E4 TB Allocation Details'!$A$18:$L$18, 0),FALSE), 'E2 Allocators'!$B$15:$W$361, MATCH('O5 Details by Class &amp; Accounts'!BZ$18, 'E2 Allocators'!$B$15:$W$15, 0),FALSE)*$E181)</f>
        <v>0</v>
      </c>
      <c r="CA181" s="1321">
        <f>IF(ISERROR(VLOOKUP(VLOOKUP($A181, 'E4 TB Allocation Details'!$A$18:$L$214, MATCH("A &amp; G ID", 'E4 TB Allocation Details'!$A$18:$L$18, 0),FALSE), 'E2 Allocators'!$B$15:$W$361, MATCH('O5 Details by Class &amp; Accounts'!CA$18, 'E2 Allocators'!$B$15:$W$15, 0),FALSE)*$E181), 0, VLOOKUP(VLOOKUP($A181, 'E4 TB Allocation Details'!$A$18:$L$214, MATCH("A &amp; G ID", 'E4 TB Allocation Details'!$A$18:$L$18, 0),FALSE), 'E2 Allocators'!$B$15:$W$361, MATCH('O5 Details by Class &amp; Accounts'!CA$18, 'E2 Allocators'!$B$15:$W$15, 0),FALSE)*$E181)</f>
        <v>0</v>
      </c>
      <c r="CB181" s="1321">
        <f>IF(ISERROR(VLOOKUP(VLOOKUP($A181, 'E4 TB Allocation Details'!$A$18:$L$214, MATCH("A &amp; G ID", 'E4 TB Allocation Details'!$A$18:$L$18, 0),FALSE), 'E2 Allocators'!$B$15:$W$361, MATCH('O5 Details by Class &amp; Accounts'!CB$18, 'E2 Allocators'!$B$15:$W$15, 0),FALSE)*$E181), 0, VLOOKUP(VLOOKUP($A181, 'E4 TB Allocation Details'!$A$18:$L$214, MATCH("A &amp; G ID", 'E4 TB Allocation Details'!$A$18:$L$18, 0),FALSE), 'E2 Allocators'!$B$15:$W$361, MATCH('O5 Details by Class &amp; Accounts'!CB$18, 'E2 Allocators'!$B$15:$W$15, 0),FALSE)*$E181)</f>
        <v>0</v>
      </c>
      <c r="CC181" s="1321">
        <f>IF(ISERROR(VLOOKUP(VLOOKUP($A181, 'E4 TB Allocation Details'!$A$18:$L$214, MATCH("A &amp; G ID", 'E4 TB Allocation Details'!$A$18:$L$18, 0),FALSE), 'E2 Allocators'!$B$15:$W$361, MATCH('O5 Details by Class &amp; Accounts'!CC$18, 'E2 Allocators'!$B$15:$W$15, 0),FALSE)*$E181), 0, VLOOKUP(VLOOKUP($A181, 'E4 TB Allocation Details'!$A$18:$L$214, MATCH("A &amp; G ID", 'E4 TB Allocation Details'!$A$18:$L$18, 0),FALSE), 'E2 Allocators'!$B$15:$W$361, MATCH('O5 Details by Class &amp; Accounts'!CC$18, 'E2 Allocators'!$B$15:$W$15, 0),FALSE)*$E181)</f>
        <v>0</v>
      </c>
      <c r="CD181" s="1321">
        <f>IF(ISERROR(VLOOKUP(VLOOKUP($A181, 'E4 TB Allocation Details'!$A$18:$L$214, MATCH("A &amp; G ID", 'E4 TB Allocation Details'!$A$18:$L$18, 0),FALSE), 'E2 Allocators'!$B$15:$W$361, MATCH('O5 Details by Class &amp; Accounts'!CD$18, 'E2 Allocators'!$B$15:$W$15, 0),FALSE)*$E181), 0, VLOOKUP(VLOOKUP($A181, 'E4 TB Allocation Details'!$A$18:$L$214, MATCH("A &amp; G ID", 'E4 TB Allocation Details'!$A$18:$L$18, 0),FALSE), 'E2 Allocators'!$B$15:$W$361, MATCH('O5 Details by Class &amp; Accounts'!CD$18, 'E2 Allocators'!$B$15:$W$15, 0),FALSE)*$E181)</f>
        <v>0</v>
      </c>
      <c r="CE181" s="1321">
        <f>IF(ISERROR(VLOOKUP(VLOOKUP($A181, 'E4 TB Allocation Details'!$A$18:$L$214, MATCH("A &amp; G ID", 'E4 TB Allocation Details'!$A$18:$L$18, 0),FALSE), 'E2 Allocators'!$B$15:$W$361, MATCH('O5 Details by Class &amp; Accounts'!CE$18, 'E2 Allocators'!$B$15:$W$15, 0),FALSE)*$E181), 0, VLOOKUP(VLOOKUP($A181, 'E4 TB Allocation Details'!$A$18:$L$214, MATCH("A &amp; G ID", 'E4 TB Allocation Details'!$A$18:$L$18, 0),FALSE), 'E2 Allocators'!$B$15:$W$361, MATCH('O5 Details by Class &amp; Accounts'!CE$18, 'E2 Allocators'!$B$15:$W$15, 0),FALSE)*$E181)</f>
        <v>0</v>
      </c>
      <c r="CF181" s="1321">
        <f>IF(ISERROR(VLOOKUP(VLOOKUP($A181, 'E4 TB Allocation Details'!$A$18:$L$214, MATCH("A &amp; G ID", 'E4 TB Allocation Details'!$A$18:$L$18, 0),FALSE), 'E2 Allocators'!$B$15:$W$361, MATCH('O5 Details by Class &amp; Accounts'!CF$18, 'E2 Allocators'!$B$15:$W$15, 0),FALSE)*$E181), 0, VLOOKUP(VLOOKUP($A181, 'E4 TB Allocation Details'!$A$18:$L$214, MATCH("A &amp; G ID", 'E4 TB Allocation Details'!$A$18:$L$18, 0),FALSE), 'E2 Allocators'!$B$15:$W$361, MATCH('O5 Details by Class &amp; Accounts'!CF$18, 'E2 Allocators'!$B$15:$W$15, 0),FALSE)*$E181)</f>
        <v>0</v>
      </c>
      <c r="CG181" s="1321">
        <f>IF(ISERROR(VLOOKUP(VLOOKUP($A181, 'E4 TB Allocation Details'!$A$18:$L$214, MATCH("A &amp; G ID", 'E4 TB Allocation Details'!$A$18:$L$18, 0),FALSE), 'E2 Allocators'!$B$15:$W$361, MATCH('O5 Details by Class &amp; Accounts'!CG$18, 'E2 Allocators'!$B$15:$W$15, 0),FALSE)*$E181), 0, VLOOKUP(VLOOKUP($A181, 'E4 TB Allocation Details'!$A$18:$L$214, MATCH("A &amp; G ID", 'E4 TB Allocation Details'!$A$18:$L$18, 0),FALSE), 'E2 Allocators'!$B$15:$W$361, MATCH('O5 Details by Class &amp; Accounts'!CG$18, 'E2 Allocators'!$B$15:$W$15, 0),FALSE)*$E181)</f>
        <v>0</v>
      </c>
      <c r="CH181" s="1321">
        <f>IF(ISERROR(VLOOKUP(VLOOKUP($A181, 'E4 TB Allocation Details'!$A$18:$L$214, MATCH("A &amp; G ID", 'E4 TB Allocation Details'!$A$18:$L$18, 0),FALSE), 'E2 Allocators'!$B$15:$W$361, MATCH('O5 Details by Class &amp; Accounts'!CH$18, 'E2 Allocators'!$B$15:$W$15, 0),FALSE)*$E181), 0, VLOOKUP(VLOOKUP($A181, 'E4 TB Allocation Details'!$A$18:$L$214, MATCH("A &amp; G ID", 'E4 TB Allocation Details'!$A$18:$L$18, 0),FALSE), 'E2 Allocators'!$B$15:$W$361, MATCH('O5 Details by Class &amp; Accounts'!CH$18, 'E2 Allocators'!$B$15:$W$15, 0),FALSE)*$E181)</f>
        <v>0</v>
      </c>
      <c r="CI181" s="1321">
        <f>IF(ISERROR(VLOOKUP(VLOOKUP($A181, 'E4 TB Allocation Details'!$A$18:$L$214, MATCH("A &amp; G ID", 'E4 TB Allocation Details'!$A$18:$L$18, 0),FALSE), 'E2 Allocators'!$B$15:$W$361, MATCH('O5 Details by Class &amp; Accounts'!CI$18, 'E2 Allocators'!$B$15:$W$15, 0),FALSE)*$E181), 0, VLOOKUP(VLOOKUP($A181, 'E4 TB Allocation Details'!$A$18:$L$214, MATCH("A &amp; G ID", 'E4 TB Allocation Details'!$A$18:$L$18, 0),FALSE), 'E2 Allocators'!$B$15:$W$361, MATCH('O5 Details by Class &amp; Accounts'!CI$18, 'E2 Allocators'!$B$15:$W$15, 0),FALSE)*$E181)</f>
        <v>0</v>
      </c>
      <c r="CJ181" s="1321">
        <f>IF(ISERROR(VLOOKUP(VLOOKUP($A181, 'E4 TB Allocation Details'!$A$18:$L$214, MATCH("A &amp; G ID", 'E4 TB Allocation Details'!$A$18:$L$18, 0),FALSE), 'E2 Allocators'!$B$15:$W$361, MATCH('O5 Details by Class &amp; Accounts'!CJ$18, 'E2 Allocators'!$B$15:$W$15, 0),FALSE)*$E181), 0, VLOOKUP(VLOOKUP($A181, 'E4 TB Allocation Details'!$A$18:$L$214, MATCH("A &amp; G ID", 'E4 TB Allocation Details'!$A$18:$L$18, 0),FALSE), 'E2 Allocators'!$B$15:$W$361, MATCH('O5 Details by Class &amp; Accounts'!CJ$18, 'E2 Allocators'!$B$15:$W$15, 0),FALSE)*$E181)</f>
        <v>0</v>
      </c>
      <c r="CK181" s="1321">
        <f>IF(ISERROR(VLOOKUP(VLOOKUP($A181, 'E4 TB Allocation Details'!$A$18:$L$214, MATCH("A &amp; G ID", 'E4 TB Allocation Details'!$A$18:$L$18, 0),FALSE), 'E2 Allocators'!$B$15:$W$361, MATCH('O5 Details by Class &amp; Accounts'!CK$18, 'E2 Allocators'!$B$15:$W$15, 0),FALSE)*$E181), 0, VLOOKUP(VLOOKUP($A181, 'E4 TB Allocation Details'!$A$18:$L$214, MATCH("A &amp; G ID", 'E4 TB Allocation Details'!$A$18:$L$18, 0),FALSE), 'E2 Allocators'!$B$15:$W$361, MATCH('O5 Details by Class &amp; Accounts'!CK$18, 'E2 Allocators'!$B$15:$W$15, 0),FALSE)*$E181)</f>
        <v>0</v>
      </c>
      <c r="CL181" s="1321">
        <f>IF(ISERROR(VLOOKUP(VLOOKUP($A181, 'E4 TB Allocation Details'!$A$18:$L$214, MATCH("A &amp; G ID", 'E4 TB Allocation Details'!$A$18:$L$18, 0),FALSE), 'E2 Allocators'!$B$15:$W$361, MATCH('O5 Details by Class &amp; Accounts'!CL$18, 'E2 Allocators'!$B$15:$W$15, 0),FALSE)*$E181), 0, VLOOKUP(VLOOKUP($A181, 'E4 TB Allocation Details'!$A$18:$L$214, MATCH("A &amp; G ID", 'E4 TB Allocation Details'!$A$18:$L$18, 0),FALSE), 'E2 Allocators'!$B$15:$W$361, MATCH('O5 Details by Class &amp; Accounts'!CL$18, 'E2 Allocators'!$B$15:$W$15, 0),FALSE)*$E181)</f>
        <v>0</v>
      </c>
      <c r="CM181" s="1321">
        <f>IF(ISERROR(VLOOKUP(VLOOKUP($A181, 'E4 TB Allocation Details'!$A$18:$L$214, MATCH("A &amp; G ID", 'E4 TB Allocation Details'!$A$18:$L$18, 0),FALSE), 'E2 Allocators'!$B$15:$W$361, MATCH('O5 Details by Class &amp; Accounts'!CM$18, 'E2 Allocators'!$B$15:$W$15, 0),FALSE)*$E181), 0, VLOOKUP(VLOOKUP($A181, 'E4 TB Allocation Details'!$A$18:$L$214, MATCH("A &amp; G ID", 'E4 TB Allocation Details'!$A$18:$L$18, 0),FALSE), 'E2 Allocators'!$B$15:$W$361, MATCH('O5 Details by Class &amp; Accounts'!CM$18, 'E2 Allocators'!$B$15:$W$15, 0),FALSE)*$E181)</f>
        <v>0</v>
      </c>
      <c r="CN181" s="1321">
        <f t="shared" si="49"/>
        <v>0</v>
      </c>
      <c r="CO181" s="1650">
        <f t="shared" si="50"/>
        <v>0</v>
      </c>
      <c r="CQ181" s="1898" t="s">
        <v>1091</v>
      </c>
    </row>
    <row r="182" spans="1:95" s="64" customFormat="1" ht="12.75">
      <c r="A182" s="2156">
        <v>5520</v>
      </c>
      <c r="B182" s="2111" t="s">
        <v>1605</v>
      </c>
      <c r="C182" s="1647">
        <f>IF(ISERROR(VLOOKUP($A182,'I3 TB Data'!$A$19:$H$484,MATCH('O5 Details by Class &amp; Accounts'!$C$18, 'I3 TB Data'!$A$19:$H$19,0),0)), 0, VLOOKUP($A182,'I3 TB Data'!$A$19:$H$484,MATCH('O5 Details by Class &amp; Accounts'!$C$18,'I3 TB Data'!$A$19:$H$19,0),0))</f>
        <v>0</v>
      </c>
      <c r="D182" s="1648"/>
      <c r="E182" s="1647">
        <f t="shared" si="44"/>
        <v>0</v>
      </c>
      <c r="F182" s="1649"/>
      <c r="G182" s="1649"/>
      <c r="H182" s="1321">
        <f t="shared" si="46"/>
        <v>0</v>
      </c>
      <c r="I182" s="1321">
        <f>IF(ISERROR(VLOOKUP(VLOOKUP($A182, 'E4 TB Allocation Details'!$A$18:$L$214, MATCH("Demand ID", 'E4 TB Allocation Details'!$A$18:$L$18, 0),FALSE), 'E2 Allocators'!$B$15:$W$361, MATCH('O5 Details by Class &amp; Accounts'!I$18, 'E2 Allocators'!$B$15:$W$15, 0),FALSE)*$F182), 0, VLOOKUP(VLOOKUP($A182, 'E4 TB Allocation Details'!$A$18:$L$214, MATCH("Demand ID", 'E4 TB Allocation Details'!$A$18:$L$18, 0),FALSE), 'E2 Allocators'!$B$15:$W$361, MATCH('O5 Details by Class &amp; Accounts'!I$18, 'E2 Allocators'!$B$15:$W$15, 0),FALSE)*$F182)</f>
        <v>0</v>
      </c>
      <c r="J182" s="1321">
        <f>IF(ISERROR(VLOOKUP(VLOOKUP($A182, 'E4 TB Allocation Details'!$A$18:$L$214, MATCH("Demand ID", 'E4 TB Allocation Details'!$A$18:$L$18, 0),FALSE), 'E2 Allocators'!$B$15:$W$361, MATCH('O5 Details by Class &amp; Accounts'!J$18, 'E2 Allocators'!$B$15:$W$15, 0),FALSE)*$F182), 0, VLOOKUP(VLOOKUP($A182, 'E4 TB Allocation Details'!$A$18:$L$214, MATCH("Demand ID", 'E4 TB Allocation Details'!$A$18:$L$18, 0),FALSE), 'E2 Allocators'!$B$15:$W$361, MATCH('O5 Details by Class &amp; Accounts'!J$18, 'E2 Allocators'!$B$15:$W$15, 0),FALSE)*$F182)</f>
        <v>0</v>
      </c>
      <c r="K182" s="1321">
        <f>IF(ISERROR(VLOOKUP(VLOOKUP($A182, 'E4 TB Allocation Details'!$A$18:$L$214, MATCH("Demand ID", 'E4 TB Allocation Details'!$A$18:$L$18, 0),FALSE), 'E2 Allocators'!$B$15:$W$361, MATCH('O5 Details by Class &amp; Accounts'!K$18, 'E2 Allocators'!$B$15:$W$15, 0),FALSE)*$F182), 0, VLOOKUP(VLOOKUP($A182, 'E4 TB Allocation Details'!$A$18:$L$214, MATCH("Demand ID", 'E4 TB Allocation Details'!$A$18:$L$18, 0),FALSE), 'E2 Allocators'!$B$15:$W$361, MATCH('O5 Details by Class &amp; Accounts'!K$18, 'E2 Allocators'!$B$15:$W$15, 0),FALSE)*$F182)</f>
        <v>0</v>
      </c>
      <c r="L182" s="1321">
        <f>IF(ISERROR(VLOOKUP(VLOOKUP($A182, 'E4 TB Allocation Details'!$A$18:$L$214, MATCH("Demand ID", 'E4 TB Allocation Details'!$A$18:$L$18, 0),FALSE), 'E2 Allocators'!$B$15:$W$361, MATCH('O5 Details by Class &amp; Accounts'!L$18, 'E2 Allocators'!$B$15:$W$15, 0),FALSE)*$F182), 0, VLOOKUP(VLOOKUP($A182, 'E4 TB Allocation Details'!$A$18:$L$214, MATCH("Demand ID", 'E4 TB Allocation Details'!$A$18:$L$18, 0),FALSE), 'E2 Allocators'!$B$15:$W$361, MATCH('O5 Details by Class &amp; Accounts'!L$18, 'E2 Allocators'!$B$15:$W$15, 0),FALSE)*$F182)</f>
        <v>0</v>
      </c>
      <c r="M182" s="1321">
        <f>IF(ISERROR(VLOOKUP(VLOOKUP($A182, 'E4 TB Allocation Details'!$A$18:$L$214, MATCH("Demand ID", 'E4 TB Allocation Details'!$A$18:$L$18, 0),FALSE), 'E2 Allocators'!$B$15:$W$361, MATCH('O5 Details by Class &amp; Accounts'!M$18, 'E2 Allocators'!$B$15:$W$15, 0),FALSE)*$F182), 0, VLOOKUP(VLOOKUP($A182, 'E4 TB Allocation Details'!$A$18:$L$214, MATCH("Demand ID", 'E4 TB Allocation Details'!$A$18:$L$18, 0),FALSE), 'E2 Allocators'!$B$15:$W$361, MATCH('O5 Details by Class &amp; Accounts'!M$18, 'E2 Allocators'!$B$15:$W$15, 0),FALSE)*$F182)</f>
        <v>0</v>
      </c>
      <c r="N182" s="1321">
        <f>IF(ISERROR(VLOOKUP(VLOOKUP($A182, 'E4 TB Allocation Details'!$A$18:$L$214, MATCH("Demand ID", 'E4 TB Allocation Details'!$A$18:$L$18, 0),FALSE), 'E2 Allocators'!$B$15:$W$361, MATCH('O5 Details by Class &amp; Accounts'!N$18, 'E2 Allocators'!$B$15:$W$15, 0),FALSE)*$F182), 0, VLOOKUP(VLOOKUP($A182, 'E4 TB Allocation Details'!$A$18:$L$214, MATCH("Demand ID", 'E4 TB Allocation Details'!$A$18:$L$18, 0),FALSE), 'E2 Allocators'!$B$15:$W$361, MATCH('O5 Details by Class &amp; Accounts'!N$18, 'E2 Allocators'!$B$15:$W$15, 0),FALSE)*$F182)</f>
        <v>0</v>
      </c>
      <c r="O182" s="1321">
        <f>IF(ISERROR(VLOOKUP(VLOOKUP($A182, 'E4 TB Allocation Details'!$A$18:$L$214, MATCH("Demand ID", 'E4 TB Allocation Details'!$A$18:$L$18, 0),FALSE), 'E2 Allocators'!$B$15:$W$361, MATCH('O5 Details by Class &amp; Accounts'!O$18, 'E2 Allocators'!$B$15:$W$15, 0),FALSE)*$F182), 0, VLOOKUP(VLOOKUP($A182, 'E4 TB Allocation Details'!$A$18:$L$214, MATCH("Demand ID", 'E4 TB Allocation Details'!$A$18:$L$18, 0),FALSE), 'E2 Allocators'!$B$15:$W$361, MATCH('O5 Details by Class &amp; Accounts'!O$18, 'E2 Allocators'!$B$15:$W$15, 0),FALSE)*$F182)</f>
        <v>0</v>
      </c>
      <c r="P182" s="1321">
        <f>IF(ISERROR(VLOOKUP(VLOOKUP($A182, 'E4 TB Allocation Details'!$A$18:$L$214, MATCH("Demand ID", 'E4 TB Allocation Details'!$A$18:$L$18, 0),FALSE), 'E2 Allocators'!$B$15:$W$361, MATCH('O5 Details by Class &amp; Accounts'!P$18, 'E2 Allocators'!$B$15:$W$15, 0),FALSE)*$F182), 0, VLOOKUP(VLOOKUP($A182, 'E4 TB Allocation Details'!$A$18:$L$214, MATCH("Demand ID", 'E4 TB Allocation Details'!$A$18:$L$18, 0),FALSE), 'E2 Allocators'!$B$15:$W$361, MATCH('O5 Details by Class &amp; Accounts'!P$18, 'E2 Allocators'!$B$15:$W$15, 0),FALSE)*$F182)</f>
        <v>0</v>
      </c>
      <c r="Q182" s="1321">
        <f>IF(ISERROR(VLOOKUP(VLOOKUP($A182, 'E4 TB Allocation Details'!$A$18:$L$214, MATCH("Demand ID", 'E4 TB Allocation Details'!$A$18:$L$18, 0),FALSE), 'E2 Allocators'!$B$15:$W$361, MATCH('O5 Details by Class &amp; Accounts'!Q$18, 'E2 Allocators'!$B$15:$W$15, 0),FALSE)*$F182), 0, VLOOKUP(VLOOKUP($A182, 'E4 TB Allocation Details'!$A$18:$L$214, MATCH("Demand ID", 'E4 TB Allocation Details'!$A$18:$L$18, 0),FALSE), 'E2 Allocators'!$B$15:$W$361, MATCH('O5 Details by Class &amp; Accounts'!Q$18, 'E2 Allocators'!$B$15:$W$15, 0),FALSE)*$F182)</f>
        <v>0</v>
      </c>
      <c r="R182" s="1321">
        <f>IF(ISERROR(VLOOKUP(VLOOKUP($A182, 'E4 TB Allocation Details'!$A$18:$L$214, MATCH("Demand ID", 'E4 TB Allocation Details'!$A$18:$L$18, 0),FALSE), 'E2 Allocators'!$B$15:$W$361, MATCH('O5 Details by Class &amp; Accounts'!R$18, 'E2 Allocators'!$B$15:$W$15, 0),FALSE)*$F182), 0, VLOOKUP(VLOOKUP($A182, 'E4 TB Allocation Details'!$A$18:$L$214, MATCH("Demand ID", 'E4 TB Allocation Details'!$A$18:$L$18, 0),FALSE), 'E2 Allocators'!$B$15:$W$361, MATCH('O5 Details by Class &amp; Accounts'!R$18, 'E2 Allocators'!$B$15:$W$15, 0),FALSE)*$F182)</f>
        <v>0</v>
      </c>
      <c r="S182" s="1321">
        <f>IF(ISERROR(VLOOKUP(VLOOKUP($A182, 'E4 TB Allocation Details'!$A$18:$L$214, MATCH("Demand ID", 'E4 TB Allocation Details'!$A$18:$L$18, 0),FALSE), 'E2 Allocators'!$B$15:$W$361, MATCH('O5 Details by Class &amp; Accounts'!S$18, 'E2 Allocators'!$B$15:$W$15, 0),FALSE)*$F182), 0, VLOOKUP(VLOOKUP($A182, 'E4 TB Allocation Details'!$A$18:$L$214, MATCH("Demand ID", 'E4 TB Allocation Details'!$A$18:$L$18, 0),FALSE), 'E2 Allocators'!$B$15:$W$361, MATCH('O5 Details by Class &amp; Accounts'!S$18, 'E2 Allocators'!$B$15:$W$15, 0),FALSE)*$F182)</f>
        <v>0</v>
      </c>
      <c r="T182" s="1321">
        <f>IF(ISERROR(VLOOKUP(VLOOKUP($A182, 'E4 TB Allocation Details'!$A$18:$L$214, MATCH("Demand ID", 'E4 TB Allocation Details'!$A$18:$L$18, 0),FALSE), 'E2 Allocators'!$B$15:$W$361, MATCH('O5 Details by Class &amp; Accounts'!T$18, 'E2 Allocators'!$B$15:$W$15, 0),FALSE)*$F182), 0, VLOOKUP(VLOOKUP($A182, 'E4 TB Allocation Details'!$A$18:$L$214, MATCH("Demand ID", 'E4 TB Allocation Details'!$A$18:$L$18, 0),FALSE), 'E2 Allocators'!$B$15:$W$361, MATCH('O5 Details by Class &amp; Accounts'!T$18, 'E2 Allocators'!$B$15:$W$15, 0),FALSE)*$F182)</f>
        <v>0</v>
      </c>
      <c r="U182" s="1321">
        <f>IF(ISERROR(VLOOKUP(VLOOKUP($A182, 'E4 TB Allocation Details'!$A$18:$L$214, MATCH("Demand ID", 'E4 TB Allocation Details'!$A$18:$L$18, 0),FALSE), 'E2 Allocators'!$B$15:$W$361, MATCH('O5 Details by Class &amp; Accounts'!U$18, 'E2 Allocators'!$B$15:$W$15, 0),FALSE)*$F182), 0, VLOOKUP(VLOOKUP($A182, 'E4 TB Allocation Details'!$A$18:$L$214, MATCH("Demand ID", 'E4 TB Allocation Details'!$A$18:$L$18, 0),FALSE), 'E2 Allocators'!$B$15:$W$361, MATCH('O5 Details by Class &amp; Accounts'!U$18, 'E2 Allocators'!$B$15:$W$15, 0),FALSE)*$F182)</f>
        <v>0</v>
      </c>
      <c r="V182" s="1321">
        <f>IF(ISERROR(VLOOKUP(VLOOKUP($A182, 'E4 TB Allocation Details'!$A$18:$L$214, MATCH("Demand ID", 'E4 TB Allocation Details'!$A$18:$L$18, 0),FALSE), 'E2 Allocators'!$B$15:$W$361, MATCH('O5 Details by Class &amp; Accounts'!V$18, 'E2 Allocators'!$B$15:$W$15, 0),FALSE)*$F182), 0, VLOOKUP(VLOOKUP($A182, 'E4 TB Allocation Details'!$A$18:$L$214, MATCH("Demand ID", 'E4 TB Allocation Details'!$A$18:$L$18, 0),FALSE), 'E2 Allocators'!$B$15:$W$361, MATCH('O5 Details by Class &amp; Accounts'!V$18, 'E2 Allocators'!$B$15:$W$15, 0),FALSE)*$F182)</f>
        <v>0</v>
      </c>
      <c r="W182" s="1321">
        <f>IF(ISERROR(VLOOKUP(VLOOKUP($A182, 'E4 TB Allocation Details'!$A$18:$L$214, MATCH("Demand ID", 'E4 TB Allocation Details'!$A$18:$L$18, 0),FALSE), 'E2 Allocators'!$B$15:$W$361, MATCH('O5 Details by Class &amp; Accounts'!W$18, 'E2 Allocators'!$B$15:$W$15, 0),FALSE)*$F182), 0, VLOOKUP(VLOOKUP($A182, 'E4 TB Allocation Details'!$A$18:$L$214, MATCH("Demand ID", 'E4 TB Allocation Details'!$A$18:$L$18, 0),FALSE), 'E2 Allocators'!$B$15:$W$361, MATCH('O5 Details by Class &amp; Accounts'!W$18, 'E2 Allocators'!$B$15:$W$15, 0),FALSE)*$F182)</f>
        <v>0</v>
      </c>
      <c r="X182" s="1321">
        <f>IF(ISERROR(VLOOKUP(VLOOKUP($A182, 'E4 TB Allocation Details'!$A$18:$L$214, MATCH("Demand ID", 'E4 TB Allocation Details'!$A$18:$L$18, 0),FALSE), 'E2 Allocators'!$B$15:$W$361, MATCH('O5 Details by Class &amp; Accounts'!X$18, 'E2 Allocators'!$B$15:$W$15, 0),FALSE)*$F182), 0, VLOOKUP(VLOOKUP($A182, 'E4 TB Allocation Details'!$A$18:$L$214, MATCH("Demand ID", 'E4 TB Allocation Details'!$A$18:$L$18, 0),FALSE), 'E2 Allocators'!$B$15:$W$361, MATCH('O5 Details by Class &amp; Accounts'!X$18, 'E2 Allocators'!$B$15:$W$15, 0),FALSE)*$F182)</f>
        <v>0</v>
      </c>
      <c r="Y182" s="1321">
        <f>IF(ISERROR(VLOOKUP(VLOOKUP($A182, 'E4 TB Allocation Details'!$A$18:$L$214, MATCH("Demand ID", 'E4 TB Allocation Details'!$A$18:$L$18, 0),FALSE), 'E2 Allocators'!$B$15:$W$361, MATCH('O5 Details by Class &amp; Accounts'!Y$18, 'E2 Allocators'!$B$15:$W$15, 0),FALSE)*$F182), 0, VLOOKUP(VLOOKUP($A182, 'E4 TB Allocation Details'!$A$18:$L$214, MATCH("Demand ID", 'E4 TB Allocation Details'!$A$18:$L$18, 0),FALSE), 'E2 Allocators'!$B$15:$W$361, MATCH('O5 Details by Class &amp; Accounts'!Y$18, 'E2 Allocators'!$B$15:$W$15, 0),FALSE)*$F182)</f>
        <v>0</v>
      </c>
      <c r="Z182" s="1321">
        <f>IF(ISERROR(VLOOKUP(VLOOKUP($A182, 'E4 TB Allocation Details'!$A$18:$L$214, MATCH("Demand ID", 'E4 TB Allocation Details'!$A$18:$L$18, 0),FALSE), 'E2 Allocators'!$B$15:$W$361, MATCH('O5 Details by Class &amp; Accounts'!Z$18, 'E2 Allocators'!$B$15:$W$15, 0),FALSE)*$F182), 0, VLOOKUP(VLOOKUP($A182, 'E4 TB Allocation Details'!$A$18:$L$214, MATCH("Demand ID", 'E4 TB Allocation Details'!$A$18:$L$18, 0),FALSE), 'E2 Allocators'!$B$15:$W$361, MATCH('O5 Details by Class &amp; Accounts'!Z$18, 'E2 Allocators'!$B$15:$W$15, 0),FALSE)*$F182)</f>
        <v>0</v>
      </c>
      <c r="AA182" s="1321">
        <f>IF(ISERROR(VLOOKUP(VLOOKUP($A182, 'E4 TB Allocation Details'!$A$18:$L$214, MATCH("Demand ID", 'E4 TB Allocation Details'!$A$18:$L$18, 0),FALSE), 'E2 Allocators'!$B$15:$W$361, MATCH('O5 Details by Class &amp; Accounts'!AA$18, 'E2 Allocators'!$B$15:$W$15, 0),FALSE)*$F182), 0, VLOOKUP(VLOOKUP($A182, 'E4 TB Allocation Details'!$A$18:$L$214, MATCH("Demand ID", 'E4 TB Allocation Details'!$A$18:$L$18, 0),FALSE), 'E2 Allocators'!$B$15:$W$361, MATCH('O5 Details by Class &amp; Accounts'!AA$18, 'E2 Allocators'!$B$15:$W$15, 0),FALSE)*$F182)</f>
        <v>0</v>
      </c>
      <c r="AB182" s="1321">
        <f>IF(ISERROR(VLOOKUP(VLOOKUP($A182, 'E4 TB Allocation Details'!$A$18:$L$214, MATCH("Demand ID", 'E4 TB Allocation Details'!$A$18:$L$18, 0),FALSE), 'E2 Allocators'!$B$15:$W$361, MATCH('O5 Details by Class &amp; Accounts'!AB$18, 'E2 Allocators'!$B$15:$W$15, 0),FALSE)*$F182), 0, VLOOKUP(VLOOKUP($A182, 'E4 TB Allocation Details'!$A$18:$L$214, MATCH("Demand ID", 'E4 TB Allocation Details'!$A$18:$L$18, 0),FALSE), 'E2 Allocators'!$B$15:$W$361, MATCH('O5 Details by Class &amp; Accounts'!AB$18, 'E2 Allocators'!$B$15:$W$15, 0),FALSE)*$F182)</f>
        <v>0</v>
      </c>
      <c r="AC182" s="1321">
        <f t="shared" si="47"/>
        <v>0</v>
      </c>
      <c r="AD182" s="1321">
        <f>IF(ISERROR(VLOOKUP(VLOOKUP($A182, 'E4 TB Allocation Details'!$A$18:$L$214, MATCH("Customer ID", 'E4 TB Allocation Details'!$A$18:$L$18, 0),FALSE), 'E2 Allocators'!$B$15:$W$361, MATCH('O5 Details by Class &amp; Accounts'!AD$18, 'E2 Allocators'!$B$15:$W$15, 0),FALSE)*$G182), 0, VLOOKUP(VLOOKUP($A182, 'E4 TB Allocation Details'!$A$18:$L$214, MATCH("Customer ID", 'E4 TB Allocation Details'!$A$18:$L$18, 0),FALSE), 'E2 Allocators'!$B$15:$W$361, MATCH('O5 Details by Class &amp; Accounts'!AD$18, 'E2 Allocators'!$B$15:$W$15, 0),FALSE)*$G182)</f>
        <v>0</v>
      </c>
      <c r="AE182" s="1321">
        <f>IF(ISERROR(VLOOKUP(VLOOKUP($A182, 'E4 TB Allocation Details'!$A$18:$L$214, MATCH("Customer ID", 'E4 TB Allocation Details'!$A$18:$L$18, 0),FALSE), 'E2 Allocators'!$B$15:$W$361, MATCH('O5 Details by Class &amp; Accounts'!AE$18, 'E2 Allocators'!$B$15:$W$15, 0),FALSE)*$G182), 0, VLOOKUP(VLOOKUP($A182, 'E4 TB Allocation Details'!$A$18:$L$214, MATCH("Customer ID", 'E4 TB Allocation Details'!$A$18:$L$18, 0),FALSE), 'E2 Allocators'!$B$15:$W$361, MATCH('O5 Details by Class &amp; Accounts'!AE$18, 'E2 Allocators'!$B$15:$W$15, 0),FALSE)*$G182)</f>
        <v>0</v>
      </c>
      <c r="AF182" s="1321">
        <f>IF(ISERROR(VLOOKUP(VLOOKUP($A182, 'E4 TB Allocation Details'!$A$18:$L$214, MATCH("Customer ID", 'E4 TB Allocation Details'!$A$18:$L$18, 0),FALSE), 'E2 Allocators'!$B$15:$W$361, MATCH('O5 Details by Class &amp; Accounts'!AF$18, 'E2 Allocators'!$B$15:$W$15, 0),FALSE)*$G182), 0, VLOOKUP(VLOOKUP($A182, 'E4 TB Allocation Details'!$A$18:$L$214, MATCH("Customer ID", 'E4 TB Allocation Details'!$A$18:$L$18, 0),FALSE), 'E2 Allocators'!$B$15:$W$361, MATCH('O5 Details by Class &amp; Accounts'!AF$18, 'E2 Allocators'!$B$15:$W$15, 0),FALSE)*$G182)</f>
        <v>0</v>
      </c>
      <c r="AG182" s="1321">
        <f>IF(ISERROR(VLOOKUP(VLOOKUP($A182, 'E4 TB Allocation Details'!$A$18:$L$214, MATCH("Customer ID", 'E4 TB Allocation Details'!$A$18:$L$18, 0),FALSE), 'E2 Allocators'!$B$15:$W$361, MATCH('O5 Details by Class &amp; Accounts'!AG$18, 'E2 Allocators'!$B$15:$W$15, 0),FALSE)*$G182), 0, VLOOKUP(VLOOKUP($A182, 'E4 TB Allocation Details'!$A$18:$L$214, MATCH("Customer ID", 'E4 TB Allocation Details'!$A$18:$L$18, 0),FALSE), 'E2 Allocators'!$B$15:$W$361, MATCH('O5 Details by Class &amp; Accounts'!AG$18, 'E2 Allocators'!$B$15:$W$15, 0),FALSE)*$G182)</f>
        <v>0</v>
      </c>
      <c r="AH182" s="1321">
        <f>IF(ISERROR(VLOOKUP(VLOOKUP($A182, 'E4 TB Allocation Details'!$A$18:$L$214, MATCH("Customer ID", 'E4 TB Allocation Details'!$A$18:$L$18, 0),FALSE), 'E2 Allocators'!$B$15:$W$361, MATCH('O5 Details by Class &amp; Accounts'!AH$18, 'E2 Allocators'!$B$15:$W$15, 0),FALSE)*$G182), 0, VLOOKUP(VLOOKUP($A182, 'E4 TB Allocation Details'!$A$18:$L$214, MATCH("Customer ID", 'E4 TB Allocation Details'!$A$18:$L$18, 0),FALSE), 'E2 Allocators'!$B$15:$W$361, MATCH('O5 Details by Class &amp; Accounts'!AH$18, 'E2 Allocators'!$B$15:$W$15, 0),FALSE)*$G182)</f>
        <v>0</v>
      </c>
      <c r="AI182" s="1321">
        <f>IF(ISERROR(VLOOKUP(VLOOKUP($A182, 'E4 TB Allocation Details'!$A$18:$L$214, MATCH("Customer ID", 'E4 TB Allocation Details'!$A$18:$L$18, 0),FALSE), 'E2 Allocators'!$B$15:$W$361, MATCH('O5 Details by Class &amp; Accounts'!AI$18, 'E2 Allocators'!$B$15:$W$15, 0),FALSE)*$G182), 0, VLOOKUP(VLOOKUP($A182, 'E4 TB Allocation Details'!$A$18:$L$214, MATCH("Customer ID", 'E4 TB Allocation Details'!$A$18:$L$18, 0),FALSE), 'E2 Allocators'!$B$15:$W$361, MATCH('O5 Details by Class &amp; Accounts'!AI$18, 'E2 Allocators'!$B$15:$W$15, 0),FALSE)*$G182)</f>
        <v>0</v>
      </c>
      <c r="AJ182" s="1321">
        <f>IF(ISERROR(VLOOKUP(VLOOKUP($A182, 'E4 TB Allocation Details'!$A$18:$L$214, MATCH("Customer ID", 'E4 TB Allocation Details'!$A$18:$L$18, 0),FALSE), 'E2 Allocators'!$B$15:$W$361, MATCH('O5 Details by Class &amp; Accounts'!AJ$18, 'E2 Allocators'!$B$15:$W$15, 0),FALSE)*$G182), 0, VLOOKUP(VLOOKUP($A182, 'E4 TB Allocation Details'!$A$18:$L$214, MATCH("Customer ID", 'E4 TB Allocation Details'!$A$18:$L$18, 0),FALSE), 'E2 Allocators'!$B$15:$W$361, MATCH('O5 Details by Class &amp; Accounts'!AJ$18, 'E2 Allocators'!$B$15:$W$15, 0),FALSE)*$G182)</f>
        <v>0</v>
      </c>
      <c r="AK182" s="1321">
        <f>IF(ISERROR(VLOOKUP(VLOOKUP($A182, 'E4 TB Allocation Details'!$A$18:$L$214, MATCH("Customer ID", 'E4 TB Allocation Details'!$A$18:$L$18, 0),FALSE), 'E2 Allocators'!$B$15:$W$361, MATCH('O5 Details by Class &amp; Accounts'!AK$18, 'E2 Allocators'!$B$15:$W$15, 0),FALSE)*$G182), 0, VLOOKUP(VLOOKUP($A182, 'E4 TB Allocation Details'!$A$18:$L$214, MATCH("Customer ID", 'E4 TB Allocation Details'!$A$18:$L$18, 0),FALSE), 'E2 Allocators'!$B$15:$W$361, MATCH('O5 Details by Class &amp; Accounts'!AK$18, 'E2 Allocators'!$B$15:$W$15, 0),FALSE)*$G182)</f>
        <v>0</v>
      </c>
      <c r="AL182" s="1321">
        <f>IF(ISERROR(VLOOKUP(VLOOKUP($A182, 'E4 TB Allocation Details'!$A$18:$L$214, MATCH("Customer ID", 'E4 TB Allocation Details'!$A$18:$L$18, 0),FALSE), 'E2 Allocators'!$B$15:$W$361, MATCH('O5 Details by Class &amp; Accounts'!AL$18, 'E2 Allocators'!$B$15:$W$15, 0),FALSE)*$G182), 0, VLOOKUP(VLOOKUP($A182, 'E4 TB Allocation Details'!$A$18:$L$214, MATCH("Customer ID", 'E4 TB Allocation Details'!$A$18:$L$18, 0),FALSE), 'E2 Allocators'!$B$15:$W$361, MATCH('O5 Details by Class &amp; Accounts'!AL$18, 'E2 Allocators'!$B$15:$W$15, 0),FALSE)*$G182)</f>
        <v>0</v>
      </c>
      <c r="AM182" s="1321">
        <f>IF(ISERROR(VLOOKUP(VLOOKUP($A182, 'E4 TB Allocation Details'!$A$18:$L$214, MATCH("Customer ID", 'E4 TB Allocation Details'!$A$18:$L$18, 0),FALSE), 'E2 Allocators'!$B$15:$W$361, MATCH('O5 Details by Class &amp; Accounts'!AM$18, 'E2 Allocators'!$B$15:$W$15, 0),FALSE)*$G182), 0, VLOOKUP(VLOOKUP($A182, 'E4 TB Allocation Details'!$A$18:$L$214, MATCH("Customer ID", 'E4 TB Allocation Details'!$A$18:$L$18, 0),FALSE), 'E2 Allocators'!$B$15:$W$361, MATCH('O5 Details by Class &amp; Accounts'!AM$18, 'E2 Allocators'!$B$15:$W$15, 0),FALSE)*$G182)</f>
        <v>0</v>
      </c>
      <c r="AN182" s="1321">
        <f>IF(ISERROR(VLOOKUP(VLOOKUP($A182, 'E4 TB Allocation Details'!$A$18:$L$214, MATCH("Customer ID", 'E4 TB Allocation Details'!$A$18:$L$18, 0),FALSE), 'E2 Allocators'!$B$15:$W$361, MATCH('O5 Details by Class &amp; Accounts'!AN$18, 'E2 Allocators'!$B$15:$W$15, 0),FALSE)*$G182), 0, VLOOKUP(VLOOKUP($A182, 'E4 TB Allocation Details'!$A$18:$L$214, MATCH("Customer ID", 'E4 TB Allocation Details'!$A$18:$L$18, 0),FALSE), 'E2 Allocators'!$B$15:$W$361, MATCH('O5 Details by Class &amp; Accounts'!AN$18, 'E2 Allocators'!$B$15:$W$15, 0),FALSE)*$G182)</f>
        <v>0</v>
      </c>
      <c r="AO182" s="1321">
        <f>IF(ISERROR(VLOOKUP(VLOOKUP($A182, 'E4 TB Allocation Details'!$A$18:$L$214, MATCH("Customer ID", 'E4 TB Allocation Details'!$A$18:$L$18, 0),FALSE), 'E2 Allocators'!$B$15:$W$361, MATCH('O5 Details by Class &amp; Accounts'!AO$18, 'E2 Allocators'!$B$15:$W$15, 0),FALSE)*$G182), 0, VLOOKUP(VLOOKUP($A182, 'E4 TB Allocation Details'!$A$18:$L$214, MATCH("Customer ID", 'E4 TB Allocation Details'!$A$18:$L$18, 0),FALSE), 'E2 Allocators'!$B$15:$W$361, MATCH('O5 Details by Class &amp; Accounts'!AO$18, 'E2 Allocators'!$B$15:$W$15, 0),FALSE)*$G182)</f>
        <v>0</v>
      </c>
      <c r="AP182" s="1321">
        <f>IF(ISERROR(VLOOKUP(VLOOKUP($A182, 'E4 TB Allocation Details'!$A$18:$L$214, MATCH("Customer ID", 'E4 TB Allocation Details'!$A$18:$L$18, 0),FALSE), 'E2 Allocators'!$B$15:$W$361, MATCH('O5 Details by Class &amp; Accounts'!AP$18, 'E2 Allocators'!$B$15:$W$15, 0),FALSE)*$G182), 0, VLOOKUP(VLOOKUP($A182, 'E4 TB Allocation Details'!$A$18:$L$214, MATCH("Customer ID", 'E4 TB Allocation Details'!$A$18:$L$18, 0),FALSE), 'E2 Allocators'!$B$15:$W$361, MATCH('O5 Details by Class &amp; Accounts'!AP$18, 'E2 Allocators'!$B$15:$W$15, 0),FALSE)*$G182)</f>
        <v>0</v>
      </c>
      <c r="AQ182" s="1321">
        <f>IF(ISERROR(VLOOKUP(VLOOKUP($A182, 'E4 TB Allocation Details'!$A$18:$L$214, MATCH("Customer ID", 'E4 TB Allocation Details'!$A$18:$L$18, 0),FALSE), 'E2 Allocators'!$B$15:$W$361, MATCH('O5 Details by Class &amp; Accounts'!AQ$18, 'E2 Allocators'!$B$15:$W$15, 0),FALSE)*$G182), 0, VLOOKUP(VLOOKUP($A182, 'E4 TB Allocation Details'!$A$18:$L$214, MATCH("Customer ID", 'E4 TB Allocation Details'!$A$18:$L$18, 0),FALSE), 'E2 Allocators'!$B$15:$W$361, MATCH('O5 Details by Class &amp; Accounts'!AQ$18, 'E2 Allocators'!$B$15:$W$15, 0),FALSE)*$G182)</f>
        <v>0</v>
      </c>
      <c r="AR182" s="1321">
        <f>IF(ISERROR(VLOOKUP(VLOOKUP($A182, 'E4 TB Allocation Details'!$A$18:$L$214, MATCH("Customer ID", 'E4 TB Allocation Details'!$A$18:$L$18, 0),FALSE), 'E2 Allocators'!$B$15:$W$361, MATCH('O5 Details by Class &amp; Accounts'!AR$18, 'E2 Allocators'!$B$15:$W$15, 0),FALSE)*$G182), 0, VLOOKUP(VLOOKUP($A182, 'E4 TB Allocation Details'!$A$18:$L$214, MATCH("Customer ID", 'E4 TB Allocation Details'!$A$18:$L$18, 0),FALSE), 'E2 Allocators'!$B$15:$W$361, MATCH('O5 Details by Class &amp; Accounts'!AR$18, 'E2 Allocators'!$B$15:$W$15, 0),FALSE)*$G182)</f>
        <v>0</v>
      </c>
      <c r="AS182" s="1321">
        <f>IF(ISERROR(VLOOKUP(VLOOKUP($A182, 'E4 TB Allocation Details'!$A$18:$L$214, MATCH("Customer ID", 'E4 TB Allocation Details'!$A$18:$L$18, 0),FALSE), 'E2 Allocators'!$B$15:$W$361, MATCH('O5 Details by Class &amp; Accounts'!AS$18, 'E2 Allocators'!$B$15:$W$15, 0),FALSE)*$G182), 0, VLOOKUP(VLOOKUP($A182, 'E4 TB Allocation Details'!$A$18:$L$214, MATCH("Customer ID", 'E4 TB Allocation Details'!$A$18:$L$18, 0),FALSE), 'E2 Allocators'!$B$15:$W$361, MATCH('O5 Details by Class &amp; Accounts'!AS$18, 'E2 Allocators'!$B$15:$W$15, 0),FALSE)*$G182)</f>
        <v>0</v>
      </c>
      <c r="AT182" s="1321">
        <f>IF(ISERROR(VLOOKUP(VLOOKUP($A182, 'E4 TB Allocation Details'!$A$18:$L$214, MATCH("Customer ID", 'E4 TB Allocation Details'!$A$18:$L$18, 0),FALSE), 'E2 Allocators'!$B$15:$W$361, MATCH('O5 Details by Class &amp; Accounts'!AT$18, 'E2 Allocators'!$B$15:$W$15, 0),FALSE)*$G182), 0, VLOOKUP(VLOOKUP($A182, 'E4 TB Allocation Details'!$A$18:$L$214, MATCH("Customer ID", 'E4 TB Allocation Details'!$A$18:$L$18, 0),FALSE), 'E2 Allocators'!$B$15:$W$361, MATCH('O5 Details by Class &amp; Accounts'!AT$18, 'E2 Allocators'!$B$15:$W$15, 0),FALSE)*$G182)</f>
        <v>0</v>
      </c>
      <c r="AU182" s="1321">
        <f>IF(ISERROR(VLOOKUP(VLOOKUP($A182, 'E4 TB Allocation Details'!$A$18:$L$214, MATCH("Customer ID", 'E4 TB Allocation Details'!$A$18:$L$18, 0),FALSE), 'E2 Allocators'!$B$15:$W$361, MATCH('O5 Details by Class &amp; Accounts'!AU$18, 'E2 Allocators'!$B$15:$W$15, 0),FALSE)*$G182), 0, VLOOKUP(VLOOKUP($A182, 'E4 TB Allocation Details'!$A$18:$L$214, MATCH("Customer ID", 'E4 TB Allocation Details'!$A$18:$L$18, 0),FALSE), 'E2 Allocators'!$B$15:$W$361, MATCH('O5 Details by Class &amp; Accounts'!AU$18, 'E2 Allocators'!$B$15:$W$15, 0),FALSE)*$G182)</f>
        <v>0</v>
      </c>
      <c r="AV182" s="1321">
        <f>IF(ISERROR(VLOOKUP(VLOOKUP($A182, 'E4 TB Allocation Details'!$A$18:$L$214, MATCH("Customer ID", 'E4 TB Allocation Details'!$A$18:$L$18, 0),FALSE), 'E2 Allocators'!$B$15:$W$361, MATCH('O5 Details by Class &amp; Accounts'!AV$18, 'E2 Allocators'!$B$15:$W$15, 0),FALSE)*$G182), 0, VLOOKUP(VLOOKUP($A182, 'E4 TB Allocation Details'!$A$18:$L$214, MATCH("Customer ID", 'E4 TB Allocation Details'!$A$18:$L$18, 0),FALSE), 'E2 Allocators'!$B$15:$W$361, MATCH('O5 Details by Class &amp; Accounts'!AV$18, 'E2 Allocators'!$B$15:$W$15, 0),FALSE)*$G182)</f>
        <v>0</v>
      </c>
      <c r="AW182" s="1321">
        <f>IF(ISERROR(VLOOKUP(VLOOKUP($A182, 'E4 TB Allocation Details'!$A$18:$L$214, MATCH("Customer ID", 'E4 TB Allocation Details'!$A$18:$L$18, 0),FALSE), 'E2 Allocators'!$B$15:$W$361, MATCH('O5 Details by Class &amp; Accounts'!AW$18, 'E2 Allocators'!$B$15:$W$15, 0),FALSE)*$G182), 0, VLOOKUP(VLOOKUP($A182, 'E4 TB Allocation Details'!$A$18:$L$214, MATCH("Customer ID", 'E4 TB Allocation Details'!$A$18:$L$18, 0),FALSE), 'E2 Allocators'!$B$15:$W$361, MATCH('O5 Details by Class &amp; Accounts'!AW$18, 'E2 Allocators'!$B$15:$W$15, 0),FALSE)*$G182)</f>
        <v>0</v>
      </c>
      <c r="AX182" s="1321">
        <f t="shared" si="51"/>
        <v>0</v>
      </c>
      <c r="AY182" s="1321">
        <f>IF(ISERROR(VLOOKUP(VLOOKUP($A182, 'E4 TB Allocation Details'!$A$18:$L$214, MATCH("Misc ID", 'E4 TB Allocation Details'!$A$18:$L$18, 0),FALSE), 'E2 Allocators'!$B$15:$W$361, MATCH('O5 Details by Class &amp; Accounts'!AY$18, 'E2 Allocators'!$B$15:$W$15, 0),FALSE)*$E182), 0, VLOOKUP(VLOOKUP($A182, 'E4 TB Allocation Details'!$A$18:$L$214, MATCH("Misc ID", 'E4 TB Allocation Details'!$A$18:$L$18, 0),FALSE), 'E2 Allocators'!$B$15:$W$361, MATCH('O5 Details by Class &amp; Accounts'!AY$18, 'E2 Allocators'!$B$15:$W$15, 0),FALSE)*$E182)</f>
        <v>0</v>
      </c>
      <c r="AZ182" s="1321">
        <f>IF(ISERROR(VLOOKUP(VLOOKUP($A182, 'E4 TB Allocation Details'!$A$18:$L$214, MATCH("Misc ID", 'E4 TB Allocation Details'!$A$18:$L$18, 0),FALSE), 'E2 Allocators'!$B$15:$W$361, MATCH('O5 Details by Class &amp; Accounts'!AZ$18, 'E2 Allocators'!$B$15:$W$15, 0),FALSE)*$E182), 0, VLOOKUP(VLOOKUP($A182, 'E4 TB Allocation Details'!$A$18:$L$214, MATCH("Misc ID", 'E4 TB Allocation Details'!$A$18:$L$18, 0),FALSE), 'E2 Allocators'!$B$15:$W$361, MATCH('O5 Details by Class &amp; Accounts'!AZ$18, 'E2 Allocators'!$B$15:$W$15, 0),FALSE)*$E182)</f>
        <v>0</v>
      </c>
      <c r="BA182" s="1321">
        <f>IF(ISERROR(VLOOKUP(VLOOKUP($A182, 'E4 TB Allocation Details'!$A$18:$L$214, MATCH("Misc ID", 'E4 TB Allocation Details'!$A$18:$L$18, 0),FALSE), 'E2 Allocators'!$B$15:$W$361, MATCH('O5 Details by Class &amp; Accounts'!BA$18, 'E2 Allocators'!$B$15:$W$15, 0),FALSE)*$E182), 0, VLOOKUP(VLOOKUP($A182, 'E4 TB Allocation Details'!$A$18:$L$214, MATCH("Misc ID", 'E4 TB Allocation Details'!$A$18:$L$18, 0),FALSE), 'E2 Allocators'!$B$15:$W$361, MATCH('O5 Details by Class &amp; Accounts'!BA$18, 'E2 Allocators'!$B$15:$W$15, 0),FALSE)*$E182)</f>
        <v>0</v>
      </c>
      <c r="BB182" s="1321">
        <f>IF(ISERROR(VLOOKUP(VLOOKUP($A182, 'E4 TB Allocation Details'!$A$18:$L$214, MATCH("Misc ID", 'E4 TB Allocation Details'!$A$18:$L$18, 0),FALSE), 'E2 Allocators'!$B$15:$W$361, MATCH('O5 Details by Class &amp; Accounts'!BB$18, 'E2 Allocators'!$B$15:$W$15, 0),FALSE)*$E182), 0, VLOOKUP(VLOOKUP($A182, 'E4 TB Allocation Details'!$A$18:$L$214, MATCH("Misc ID", 'E4 TB Allocation Details'!$A$18:$L$18, 0),FALSE), 'E2 Allocators'!$B$15:$W$361, MATCH('O5 Details by Class &amp; Accounts'!BB$18, 'E2 Allocators'!$B$15:$W$15, 0),FALSE)*$E182)</f>
        <v>0</v>
      </c>
      <c r="BC182" s="1321">
        <f>IF(ISERROR(VLOOKUP(VLOOKUP($A182, 'E4 TB Allocation Details'!$A$18:$L$214, MATCH("Misc ID", 'E4 TB Allocation Details'!$A$18:$L$18, 0),FALSE), 'E2 Allocators'!$B$15:$W$361, MATCH('O5 Details by Class &amp; Accounts'!BC$18, 'E2 Allocators'!$B$15:$W$15, 0),FALSE)*$E182), 0, VLOOKUP(VLOOKUP($A182, 'E4 TB Allocation Details'!$A$18:$L$214, MATCH("Misc ID", 'E4 TB Allocation Details'!$A$18:$L$18, 0),FALSE), 'E2 Allocators'!$B$15:$W$361, MATCH('O5 Details by Class &amp; Accounts'!BC$18, 'E2 Allocators'!$B$15:$W$15, 0),FALSE)*$E182)</f>
        <v>0</v>
      </c>
      <c r="BD182" s="1321">
        <f>IF(ISERROR(VLOOKUP(VLOOKUP($A182, 'E4 TB Allocation Details'!$A$18:$L$214, MATCH("Misc ID", 'E4 TB Allocation Details'!$A$18:$L$18, 0),FALSE), 'E2 Allocators'!$B$15:$W$361, MATCH('O5 Details by Class &amp; Accounts'!BD$18, 'E2 Allocators'!$B$15:$W$15, 0),FALSE)*$E182), 0, VLOOKUP(VLOOKUP($A182, 'E4 TB Allocation Details'!$A$18:$L$214, MATCH("Misc ID", 'E4 TB Allocation Details'!$A$18:$L$18, 0),FALSE), 'E2 Allocators'!$B$15:$W$361, MATCH('O5 Details by Class &amp; Accounts'!BD$18, 'E2 Allocators'!$B$15:$W$15, 0),FALSE)*$E182)</f>
        <v>0</v>
      </c>
      <c r="BE182" s="1321">
        <f>IF(ISERROR(VLOOKUP(VLOOKUP($A182, 'E4 TB Allocation Details'!$A$18:$L$214, MATCH("Misc ID", 'E4 TB Allocation Details'!$A$18:$L$18, 0),FALSE), 'E2 Allocators'!$B$15:$W$361, MATCH('O5 Details by Class &amp; Accounts'!BE$18, 'E2 Allocators'!$B$15:$W$15, 0),FALSE)*$E182), 0, VLOOKUP(VLOOKUP($A182, 'E4 TB Allocation Details'!$A$18:$L$214, MATCH("Misc ID", 'E4 TB Allocation Details'!$A$18:$L$18, 0),FALSE), 'E2 Allocators'!$B$15:$W$361, MATCH('O5 Details by Class &amp; Accounts'!BE$18, 'E2 Allocators'!$B$15:$W$15, 0),FALSE)*$E182)</f>
        <v>0</v>
      </c>
      <c r="BF182" s="1321">
        <f>IF(ISERROR(VLOOKUP(VLOOKUP($A182, 'E4 TB Allocation Details'!$A$18:$L$214, MATCH("Misc ID", 'E4 TB Allocation Details'!$A$18:$L$18, 0),FALSE), 'E2 Allocators'!$B$15:$W$361, MATCH('O5 Details by Class &amp; Accounts'!BF$18, 'E2 Allocators'!$B$15:$W$15, 0),FALSE)*$E182), 0, VLOOKUP(VLOOKUP($A182, 'E4 TB Allocation Details'!$A$18:$L$214, MATCH("Misc ID", 'E4 TB Allocation Details'!$A$18:$L$18, 0),FALSE), 'E2 Allocators'!$B$15:$W$361, MATCH('O5 Details by Class &amp; Accounts'!BF$18, 'E2 Allocators'!$B$15:$W$15, 0),FALSE)*$E182)</f>
        <v>0</v>
      </c>
      <c r="BG182" s="1321">
        <f>IF(ISERROR(VLOOKUP(VLOOKUP($A182, 'E4 TB Allocation Details'!$A$18:$L$214, MATCH("Misc ID", 'E4 TB Allocation Details'!$A$18:$L$18, 0),FALSE), 'E2 Allocators'!$B$15:$W$361, MATCH('O5 Details by Class &amp; Accounts'!BG$18, 'E2 Allocators'!$B$15:$W$15, 0),FALSE)*$E182), 0, VLOOKUP(VLOOKUP($A182, 'E4 TB Allocation Details'!$A$18:$L$214, MATCH("Misc ID", 'E4 TB Allocation Details'!$A$18:$L$18, 0),FALSE), 'E2 Allocators'!$B$15:$W$361, MATCH('O5 Details by Class &amp; Accounts'!BG$18, 'E2 Allocators'!$B$15:$W$15, 0),FALSE)*$E182)</f>
        <v>0</v>
      </c>
      <c r="BH182" s="1321">
        <f>IF(ISERROR(VLOOKUP(VLOOKUP($A182, 'E4 TB Allocation Details'!$A$18:$L$214, MATCH("Misc ID", 'E4 TB Allocation Details'!$A$18:$L$18, 0),FALSE), 'E2 Allocators'!$B$15:$W$361, MATCH('O5 Details by Class &amp; Accounts'!BH$18, 'E2 Allocators'!$B$15:$W$15, 0),FALSE)*$E182), 0, VLOOKUP(VLOOKUP($A182, 'E4 TB Allocation Details'!$A$18:$L$214, MATCH("Misc ID", 'E4 TB Allocation Details'!$A$18:$L$18, 0),FALSE), 'E2 Allocators'!$B$15:$W$361, MATCH('O5 Details by Class &amp; Accounts'!BH$18, 'E2 Allocators'!$B$15:$W$15, 0),FALSE)*$E182)</f>
        <v>0</v>
      </c>
      <c r="BI182" s="1321">
        <f>IF(ISERROR(VLOOKUP(VLOOKUP($A182, 'E4 TB Allocation Details'!$A$18:$L$214, MATCH("Misc ID", 'E4 TB Allocation Details'!$A$18:$L$18, 0),FALSE), 'E2 Allocators'!$B$15:$W$361, MATCH('O5 Details by Class &amp; Accounts'!BI$18, 'E2 Allocators'!$B$15:$W$15, 0),FALSE)*$E182), 0, VLOOKUP(VLOOKUP($A182, 'E4 TB Allocation Details'!$A$18:$L$214, MATCH("Misc ID", 'E4 TB Allocation Details'!$A$18:$L$18, 0),FALSE), 'E2 Allocators'!$B$15:$W$361, MATCH('O5 Details by Class &amp; Accounts'!BI$18, 'E2 Allocators'!$B$15:$W$15, 0),FALSE)*$E182)</f>
        <v>0</v>
      </c>
      <c r="BJ182" s="1321">
        <f>IF(ISERROR(VLOOKUP(VLOOKUP($A182, 'E4 TB Allocation Details'!$A$18:$L$214, MATCH("Misc ID", 'E4 TB Allocation Details'!$A$18:$L$18, 0),FALSE), 'E2 Allocators'!$B$15:$W$361, MATCH('O5 Details by Class &amp; Accounts'!BJ$18, 'E2 Allocators'!$B$15:$W$15, 0),FALSE)*$E182), 0, VLOOKUP(VLOOKUP($A182, 'E4 TB Allocation Details'!$A$18:$L$214, MATCH("Misc ID", 'E4 TB Allocation Details'!$A$18:$L$18, 0),FALSE), 'E2 Allocators'!$B$15:$W$361, MATCH('O5 Details by Class &amp; Accounts'!BJ$18, 'E2 Allocators'!$B$15:$W$15, 0),FALSE)*$E182)</f>
        <v>0</v>
      </c>
      <c r="BK182" s="1321">
        <f>IF(ISERROR(VLOOKUP(VLOOKUP($A182, 'E4 TB Allocation Details'!$A$18:$L$214, MATCH("Misc ID", 'E4 TB Allocation Details'!$A$18:$L$18, 0),FALSE), 'E2 Allocators'!$B$15:$W$361, MATCH('O5 Details by Class &amp; Accounts'!BK$18, 'E2 Allocators'!$B$15:$W$15, 0),FALSE)*$E182), 0, VLOOKUP(VLOOKUP($A182, 'E4 TB Allocation Details'!$A$18:$L$214, MATCH("Misc ID", 'E4 TB Allocation Details'!$A$18:$L$18, 0),FALSE), 'E2 Allocators'!$B$15:$W$361, MATCH('O5 Details by Class &amp; Accounts'!BK$18, 'E2 Allocators'!$B$15:$W$15, 0),FALSE)*$E182)</f>
        <v>0</v>
      </c>
      <c r="BL182" s="1321">
        <f>IF(ISERROR(VLOOKUP(VLOOKUP($A182, 'E4 TB Allocation Details'!$A$18:$L$214, MATCH("Misc ID", 'E4 TB Allocation Details'!$A$18:$L$18, 0),FALSE), 'E2 Allocators'!$B$15:$W$361, MATCH('O5 Details by Class &amp; Accounts'!BL$18, 'E2 Allocators'!$B$15:$W$15, 0),FALSE)*$E182), 0, VLOOKUP(VLOOKUP($A182, 'E4 TB Allocation Details'!$A$18:$L$214, MATCH("Misc ID", 'E4 TB Allocation Details'!$A$18:$L$18, 0),FALSE), 'E2 Allocators'!$B$15:$W$361, MATCH('O5 Details by Class &amp; Accounts'!BL$18, 'E2 Allocators'!$B$15:$W$15, 0),FALSE)*$E182)</f>
        <v>0</v>
      </c>
      <c r="BM182" s="1321">
        <f>IF(ISERROR(VLOOKUP(VLOOKUP($A182, 'E4 TB Allocation Details'!$A$18:$L$214, MATCH("Misc ID", 'E4 TB Allocation Details'!$A$18:$L$18, 0),FALSE), 'E2 Allocators'!$B$15:$W$361, MATCH('O5 Details by Class &amp; Accounts'!BM$18, 'E2 Allocators'!$B$15:$W$15, 0),FALSE)*$E182), 0, VLOOKUP(VLOOKUP($A182, 'E4 TB Allocation Details'!$A$18:$L$214, MATCH("Misc ID", 'E4 TB Allocation Details'!$A$18:$L$18, 0),FALSE), 'E2 Allocators'!$B$15:$W$361, MATCH('O5 Details by Class &amp; Accounts'!BM$18, 'E2 Allocators'!$B$15:$W$15, 0),FALSE)*$E182)</f>
        <v>0</v>
      </c>
      <c r="BN182" s="1321">
        <f>IF(ISERROR(VLOOKUP(VLOOKUP($A182, 'E4 TB Allocation Details'!$A$18:$L$214, MATCH("Misc ID", 'E4 TB Allocation Details'!$A$18:$L$18, 0),FALSE), 'E2 Allocators'!$B$15:$W$361, MATCH('O5 Details by Class &amp; Accounts'!BN$18, 'E2 Allocators'!$B$15:$W$15, 0),FALSE)*$E182), 0, VLOOKUP(VLOOKUP($A182, 'E4 TB Allocation Details'!$A$18:$L$214, MATCH("Misc ID", 'E4 TB Allocation Details'!$A$18:$L$18, 0),FALSE), 'E2 Allocators'!$B$15:$W$361, MATCH('O5 Details by Class &amp; Accounts'!BN$18, 'E2 Allocators'!$B$15:$W$15, 0),FALSE)*$E182)</f>
        <v>0</v>
      </c>
      <c r="BO182" s="1321">
        <f>IF(ISERROR(VLOOKUP(VLOOKUP($A182, 'E4 TB Allocation Details'!$A$18:$L$214, MATCH("Misc ID", 'E4 TB Allocation Details'!$A$18:$L$18, 0),FALSE), 'E2 Allocators'!$B$15:$W$361, MATCH('O5 Details by Class &amp; Accounts'!BO$18, 'E2 Allocators'!$B$15:$W$15, 0),FALSE)*$E182), 0, VLOOKUP(VLOOKUP($A182, 'E4 TB Allocation Details'!$A$18:$L$214, MATCH("Misc ID", 'E4 TB Allocation Details'!$A$18:$L$18, 0),FALSE), 'E2 Allocators'!$B$15:$W$361, MATCH('O5 Details by Class &amp; Accounts'!BO$18, 'E2 Allocators'!$B$15:$W$15, 0),FALSE)*$E182)</f>
        <v>0</v>
      </c>
      <c r="BP182" s="1321">
        <f>IF(ISERROR(VLOOKUP(VLOOKUP($A182, 'E4 TB Allocation Details'!$A$18:$L$214, MATCH("Misc ID", 'E4 TB Allocation Details'!$A$18:$L$18, 0),FALSE), 'E2 Allocators'!$B$15:$W$361, MATCH('O5 Details by Class &amp; Accounts'!BP$18, 'E2 Allocators'!$B$15:$W$15, 0),FALSE)*$E182), 0, VLOOKUP(VLOOKUP($A182, 'E4 TB Allocation Details'!$A$18:$L$214, MATCH("Misc ID", 'E4 TB Allocation Details'!$A$18:$L$18, 0),FALSE), 'E2 Allocators'!$B$15:$W$361, MATCH('O5 Details by Class &amp; Accounts'!BP$18, 'E2 Allocators'!$B$15:$W$15, 0),FALSE)*$E182)</f>
        <v>0</v>
      </c>
      <c r="BQ182" s="1321">
        <f>IF(ISERROR(VLOOKUP(VLOOKUP($A182, 'E4 TB Allocation Details'!$A$18:$L$214, MATCH("Misc ID", 'E4 TB Allocation Details'!$A$18:$L$18, 0),FALSE), 'E2 Allocators'!$B$15:$W$361, MATCH('O5 Details by Class &amp; Accounts'!BQ$18, 'E2 Allocators'!$B$15:$W$15, 0),FALSE)*$E182), 0, VLOOKUP(VLOOKUP($A182, 'E4 TB Allocation Details'!$A$18:$L$214, MATCH("Misc ID", 'E4 TB Allocation Details'!$A$18:$L$18, 0),FALSE), 'E2 Allocators'!$B$15:$W$361, MATCH('O5 Details by Class &amp; Accounts'!BQ$18, 'E2 Allocators'!$B$15:$W$15, 0),FALSE)*$E182)</f>
        <v>0</v>
      </c>
      <c r="BR182" s="1321">
        <f>IF(ISERROR(VLOOKUP(VLOOKUP($A182, 'E4 TB Allocation Details'!$A$18:$L$214, MATCH("Misc ID", 'E4 TB Allocation Details'!$A$18:$L$18, 0),FALSE), 'E2 Allocators'!$B$15:$W$361, MATCH('O5 Details by Class &amp; Accounts'!BR$18, 'E2 Allocators'!$B$15:$W$15, 0),FALSE)*$E182), 0, VLOOKUP(VLOOKUP($A182, 'E4 TB Allocation Details'!$A$18:$L$214, MATCH("Misc ID", 'E4 TB Allocation Details'!$A$18:$L$18, 0),FALSE), 'E2 Allocators'!$B$15:$W$361, MATCH('O5 Details by Class &amp; Accounts'!BR$18, 'E2 Allocators'!$B$15:$W$15, 0),FALSE)*$E182)</f>
        <v>0</v>
      </c>
      <c r="BS182" s="1321">
        <f t="shared" si="48"/>
        <v>0</v>
      </c>
      <c r="BT182" s="1321">
        <f>IF(ISERROR(VLOOKUP(VLOOKUP($A182, 'E4 TB Allocation Details'!$A$18:$L$214, MATCH("A &amp; G ID", 'E4 TB Allocation Details'!$A$18:$L$18, 0),FALSE), 'E2 Allocators'!$B$15:$W$361, MATCH('O5 Details by Class &amp; Accounts'!BT$18, 'E2 Allocators'!$B$15:$W$15, 0),FALSE)*$E182), 0, VLOOKUP(VLOOKUP($A182, 'E4 TB Allocation Details'!$A$18:$L$214, MATCH("A &amp; G ID", 'E4 TB Allocation Details'!$A$18:$L$18, 0),FALSE), 'E2 Allocators'!$B$15:$W$361, MATCH('O5 Details by Class &amp; Accounts'!BT$18, 'E2 Allocators'!$B$15:$W$15, 0),FALSE)*$E182)</f>
        <v>0</v>
      </c>
      <c r="BU182" s="1321">
        <f>IF(ISERROR(VLOOKUP(VLOOKUP($A182, 'E4 TB Allocation Details'!$A$18:$L$214, MATCH("A &amp; G ID", 'E4 TB Allocation Details'!$A$18:$L$18, 0),FALSE), 'E2 Allocators'!$B$15:$W$361, MATCH('O5 Details by Class &amp; Accounts'!BU$18, 'E2 Allocators'!$B$15:$W$15, 0),FALSE)*$E182), 0, VLOOKUP(VLOOKUP($A182, 'E4 TB Allocation Details'!$A$18:$L$214, MATCH("A &amp; G ID", 'E4 TB Allocation Details'!$A$18:$L$18, 0),FALSE), 'E2 Allocators'!$B$15:$W$361, MATCH('O5 Details by Class &amp; Accounts'!BU$18, 'E2 Allocators'!$B$15:$W$15, 0),FALSE)*$E182)</f>
        <v>0</v>
      </c>
      <c r="BV182" s="1321">
        <f>IF(ISERROR(VLOOKUP(VLOOKUP($A182, 'E4 TB Allocation Details'!$A$18:$L$214, MATCH("A &amp; G ID", 'E4 TB Allocation Details'!$A$18:$L$18, 0),FALSE), 'E2 Allocators'!$B$15:$W$361, MATCH('O5 Details by Class &amp; Accounts'!BV$18, 'E2 Allocators'!$B$15:$W$15, 0),FALSE)*$E182), 0, VLOOKUP(VLOOKUP($A182, 'E4 TB Allocation Details'!$A$18:$L$214, MATCH("A &amp; G ID", 'E4 TB Allocation Details'!$A$18:$L$18, 0),FALSE), 'E2 Allocators'!$B$15:$W$361, MATCH('O5 Details by Class &amp; Accounts'!BV$18, 'E2 Allocators'!$B$15:$W$15, 0),FALSE)*$E182)</f>
        <v>0</v>
      </c>
      <c r="BW182" s="1321">
        <f>IF(ISERROR(VLOOKUP(VLOOKUP($A182, 'E4 TB Allocation Details'!$A$18:$L$214, MATCH("A &amp; G ID", 'E4 TB Allocation Details'!$A$18:$L$18, 0),FALSE), 'E2 Allocators'!$B$15:$W$361, MATCH('O5 Details by Class &amp; Accounts'!BW$18, 'E2 Allocators'!$B$15:$W$15, 0),FALSE)*$E182), 0, VLOOKUP(VLOOKUP($A182, 'E4 TB Allocation Details'!$A$18:$L$214, MATCH("A &amp; G ID", 'E4 TB Allocation Details'!$A$18:$L$18, 0),FALSE), 'E2 Allocators'!$B$15:$W$361, MATCH('O5 Details by Class &amp; Accounts'!BW$18, 'E2 Allocators'!$B$15:$W$15, 0),FALSE)*$E182)</f>
        <v>0</v>
      </c>
      <c r="BX182" s="1321">
        <f>IF(ISERROR(VLOOKUP(VLOOKUP($A182, 'E4 TB Allocation Details'!$A$18:$L$214, MATCH("A &amp; G ID", 'E4 TB Allocation Details'!$A$18:$L$18, 0),FALSE), 'E2 Allocators'!$B$15:$W$361, MATCH('O5 Details by Class &amp; Accounts'!BX$18, 'E2 Allocators'!$B$15:$W$15, 0),FALSE)*$E182), 0, VLOOKUP(VLOOKUP($A182, 'E4 TB Allocation Details'!$A$18:$L$214, MATCH("A &amp; G ID", 'E4 TB Allocation Details'!$A$18:$L$18, 0),FALSE), 'E2 Allocators'!$B$15:$W$361, MATCH('O5 Details by Class &amp; Accounts'!BX$18, 'E2 Allocators'!$B$15:$W$15, 0),FALSE)*$E182)</f>
        <v>0</v>
      </c>
      <c r="BY182" s="1321">
        <f>IF(ISERROR(VLOOKUP(VLOOKUP($A182, 'E4 TB Allocation Details'!$A$18:$L$214, MATCH("A &amp; G ID", 'E4 TB Allocation Details'!$A$18:$L$18, 0),FALSE), 'E2 Allocators'!$B$15:$W$361, MATCH('O5 Details by Class &amp; Accounts'!BY$18, 'E2 Allocators'!$B$15:$W$15, 0),FALSE)*$E182), 0, VLOOKUP(VLOOKUP($A182, 'E4 TB Allocation Details'!$A$18:$L$214, MATCH("A &amp; G ID", 'E4 TB Allocation Details'!$A$18:$L$18, 0),FALSE), 'E2 Allocators'!$B$15:$W$361, MATCH('O5 Details by Class &amp; Accounts'!BY$18, 'E2 Allocators'!$B$15:$W$15, 0),FALSE)*$E182)</f>
        <v>0</v>
      </c>
      <c r="BZ182" s="1321">
        <f>IF(ISERROR(VLOOKUP(VLOOKUP($A182, 'E4 TB Allocation Details'!$A$18:$L$214, MATCH("A &amp; G ID", 'E4 TB Allocation Details'!$A$18:$L$18, 0),FALSE), 'E2 Allocators'!$B$15:$W$361, MATCH('O5 Details by Class &amp; Accounts'!BZ$18, 'E2 Allocators'!$B$15:$W$15, 0),FALSE)*$E182), 0, VLOOKUP(VLOOKUP($A182, 'E4 TB Allocation Details'!$A$18:$L$214, MATCH("A &amp; G ID", 'E4 TB Allocation Details'!$A$18:$L$18, 0),FALSE), 'E2 Allocators'!$B$15:$W$361, MATCH('O5 Details by Class &amp; Accounts'!BZ$18, 'E2 Allocators'!$B$15:$W$15, 0),FALSE)*$E182)</f>
        <v>0</v>
      </c>
      <c r="CA182" s="1321">
        <f>IF(ISERROR(VLOOKUP(VLOOKUP($A182, 'E4 TB Allocation Details'!$A$18:$L$214, MATCH("A &amp; G ID", 'E4 TB Allocation Details'!$A$18:$L$18, 0),FALSE), 'E2 Allocators'!$B$15:$W$361, MATCH('O5 Details by Class &amp; Accounts'!CA$18, 'E2 Allocators'!$B$15:$W$15, 0),FALSE)*$E182), 0, VLOOKUP(VLOOKUP($A182, 'E4 TB Allocation Details'!$A$18:$L$214, MATCH("A &amp; G ID", 'E4 TB Allocation Details'!$A$18:$L$18, 0),FALSE), 'E2 Allocators'!$B$15:$W$361, MATCH('O5 Details by Class &amp; Accounts'!CA$18, 'E2 Allocators'!$B$15:$W$15, 0),FALSE)*$E182)</f>
        <v>0</v>
      </c>
      <c r="CB182" s="1321">
        <f>IF(ISERROR(VLOOKUP(VLOOKUP($A182, 'E4 TB Allocation Details'!$A$18:$L$214, MATCH("A &amp; G ID", 'E4 TB Allocation Details'!$A$18:$L$18, 0),FALSE), 'E2 Allocators'!$B$15:$W$361, MATCH('O5 Details by Class &amp; Accounts'!CB$18, 'E2 Allocators'!$B$15:$W$15, 0),FALSE)*$E182), 0, VLOOKUP(VLOOKUP($A182, 'E4 TB Allocation Details'!$A$18:$L$214, MATCH("A &amp; G ID", 'E4 TB Allocation Details'!$A$18:$L$18, 0),FALSE), 'E2 Allocators'!$B$15:$W$361, MATCH('O5 Details by Class &amp; Accounts'!CB$18, 'E2 Allocators'!$B$15:$W$15, 0),FALSE)*$E182)</f>
        <v>0</v>
      </c>
      <c r="CC182" s="1321">
        <f>IF(ISERROR(VLOOKUP(VLOOKUP($A182, 'E4 TB Allocation Details'!$A$18:$L$214, MATCH("A &amp; G ID", 'E4 TB Allocation Details'!$A$18:$L$18, 0),FALSE), 'E2 Allocators'!$B$15:$W$361, MATCH('O5 Details by Class &amp; Accounts'!CC$18, 'E2 Allocators'!$B$15:$W$15, 0),FALSE)*$E182), 0, VLOOKUP(VLOOKUP($A182, 'E4 TB Allocation Details'!$A$18:$L$214, MATCH("A &amp; G ID", 'E4 TB Allocation Details'!$A$18:$L$18, 0),FALSE), 'E2 Allocators'!$B$15:$W$361, MATCH('O5 Details by Class &amp; Accounts'!CC$18, 'E2 Allocators'!$B$15:$W$15, 0),FALSE)*$E182)</f>
        <v>0</v>
      </c>
      <c r="CD182" s="1321">
        <f>IF(ISERROR(VLOOKUP(VLOOKUP($A182, 'E4 TB Allocation Details'!$A$18:$L$214, MATCH("A &amp; G ID", 'E4 TB Allocation Details'!$A$18:$L$18, 0),FALSE), 'E2 Allocators'!$B$15:$W$361, MATCH('O5 Details by Class &amp; Accounts'!CD$18, 'E2 Allocators'!$B$15:$W$15, 0),FALSE)*$E182), 0, VLOOKUP(VLOOKUP($A182, 'E4 TB Allocation Details'!$A$18:$L$214, MATCH("A &amp; G ID", 'E4 TB Allocation Details'!$A$18:$L$18, 0),FALSE), 'E2 Allocators'!$B$15:$W$361, MATCH('O5 Details by Class &amp; Accounts'!CD$18, 'E2 Allocators'!$B$15:$W$15, 0),FALSE)*$E182)</f>
        <v>0</v>
      </c>
      <c r="CE182" s="1321">
        <f>IF(ISERROR(VLOOKUP(VLOOKUP($A182, 'E4 TB Allocation Details'!$A$18:$L$214, MATCH("A &amp; G ID", 'E4 TB Allocation Details'!$A$18:$L$18, 0),FALSE), 'E2 Allocators'!$B$15:$W$361, MATCH('O5 Details by Class &amp; Accounts'!CE$18, 'E2 Allocators'!$B$15:$W$15, 0),FALSE)*$E182), 0, VLOOKUP(VLOOKUP($A182, 'E4 TB Allocation Details'!$A$18:$L$214, MATCH("A &amp; G ID", 'E4 TB Allocation Details'!$A$18:$L$18, 0),FALSE), 'E2 Allocators'!$B$15:$W$361, MATCH('O5 Details by Class &amp; Accounts'!CE$18, 'E2 Allocators'!$B$15:$W$15, 0),FALSE)*$E182)</f>
        <v>0</v>
      </c>
      <c r="CF182" s="1321">
        <f>IF(ISERROR(VLOOKUP(VLOOKUP($A182, 'E4 TB Allocation Details'!$A$18:$L$214, MATCH("A &amp; G ID", 'E4 TB Allocation Details'!$A$18:$L$18, 0),FALSE), 'E2 Allocators'!$B$15:$W$361, MATCH('O5 Details by Class &amp; Accounts'!CF$18, 'E2 Allocators'!$B$15:$W$15, 0),FALSE)*$E182), 0, VLOOKUP(VLOOKUP($A182, 'E4 TB Allocation Details'!$A$18:$L$214, MATCH("A &amp; G ID", 'E4 TB Allocation Details'!$A$18:$L$18, 0),FALSE), 'E2 Allocators'!$B$15:$W$361, MATCH('O5 Details by Class &amp; Accounts'!CF$18, 'E2 Allocators'!$B$15:$W$15, 0),FALSE)*$E182)</f>
        <v>0</v>
      </c>
      <c r="CG182" s="1321">
        <f>IF(ISERROR(VLOOKUP(VLOOKUP($A182, 'E4 TB Allocation Details'!$A$18:$L$214, MATCH("A &amp; G ID", 'E4 TB Allocation Details'!$A$18:$L$18, 0),FALSE), 'E2 Allocators'!$B$15:$W$361, MATCH('O5 Details by Class &amp; Accounts'!CG$18, 'E2 Allocators'!$B$15:$W$15, 0),FALSE)*$E182), 0, VLOOKUP(VLOOKUP($A182, 'E4 TB Allocation Details'!$A$18:$L$214, MATCH("A &amp; G ID", 'E4 TB Allocation Details'!$A$18:$L$18, 0),FALSE), 'E2 Allocators'!$B$15:$W$361, MATCH('O5 Details by Class &amp; Accounts'!CG$18, 'E2 Allocators'!$B$15:$W$15, 0),FALSE)*$E182)</f>
        <v>0</v>
      </c>
      <c r="CH182" s="1321">
        <f>IF(ISERROR(VLOOKUP(VLOOKUP($A182, 'E4 TB Allocation Details'!$A$18:$L$214, MATCH("A &amp; G ID", 'E4 TB Allocation Details'!$A$18:$L$18, 0),FALSE), 'E2 Allocators'!$B$15:$W$361, MATCH('O5 Details by Class &amp; Accounts'!CH$18, 'E2 Allocators'!$B$15:$W$15, 0),FALSE)*$E182), 0, VLOOKUP(VLOOKUP($A182, 'E4 TB Allocation Details'!$A$18:$L$214, MATCH("A &amp; G ID", 'E4 TB Allocation Details'!$A$18:$L$18, 0),FALSE), 'E2 Allocators'!$B$15:$W$361, MATCH('O5 Details by Class &amp; Accounts'!CH$18, 'E2 Allocators'!$B$15:$W$15, 0),FALSE)*$E182)</f>
        <v>0</v>
      </c>
      <c r="CI182" s="1321">
        <f>IF(ISERROR(VLOOKUP(VLOOKUP($A182, 'E4 TB Allocation Details'!$A$18:$L$214, MATCH("A &amp; G ID", 'E4 TB Allocation Details'!$A$18:$L$18, 0),FALSE), 'E2 Allocators'!$B$15:$W$361, MATCH('O5 Details by Class &amp; Accounts'!CI$18, 'E2 Allocators'!$B$15:$W$15, 0),FALSE)*$E182), 0, VLOOKUP(VLOOKUP($A182, 'E4 TB Allocation Details'!$A$18:$L$214, MATCH("A &amp; G ID", 'E4 TB Allocation Details'!$A$18:$L$18, 0),FALSE), 'E2 Allocators'!$B$15:$W$361, MATCH('O5 Details by Class &amp; Accounts'!CI$18, 'E2 Allocators'!$B$15:$W$15, 0),FALSE)*$E182)</f>
        <v>0</v>
      </c>
      <c r="CJ182" s="1321">
        <f>IF(ISERROR(VLOOKUP(VLOOKUP($A182, 'E4 TB Allocation Details'!$A$18:$L$214, MATCH("A &amp; G ID", 'E4 TB Allocation Details'!$A$18:$L$18, 0),FALSE), 'E2 Allocators'!$B$15:$W$361, MATCH('O5 Details by Class &amp; Accounts'!CJ$18, 'E2 Allocators'!$B$15:$W$15, 0),FALSE)*$E182), 0, VLOOKUP(VLOOKUP($A182, 'E4 TB Allocation Details'!$A$18:$L$214, MATCH("A &amp; G ID", 'E4 TB Allocation Details'!$A$18:$L$18, 0),FALSE), 'E2 Allocators'!$B$15:$W$361, MATCH('O5 Details by Class &amp; Accounts'!CJ$18, 'E2 Allocators'!$B$15:$W$15, 0),FALSE)*$E182)</f>
        <v>0</v>
      </c>
      <c r="CK182" s="1321">
        <f>IF(ISERROR(VLOOKUP(VLOOKUP($A182, 'E4 TB Allocation Details'!$A$18:$L$214, MATCH("A &amp; G ID", 'E4 TB Allocation Details'!$A$18:$L$18, 0),FALSE), 'E2 Allocators'!$B$15:$W$361, MATCH('O5 Details by Class &amp; Accounts'!CK$18, 'E2 Allocators'!$B$15:$W$15, 0),FALSE)*$E182), 0, VLOOKUP(VLOOKUP($A182, 'E4 TB Allocation Details'!$A$18:$L$214, MATCH("A &amp; G ID", 'E4 TB Allocation Details'!$A$18:$L$18, 0),FALSE), 'E2 Allocators'!$B$15:$W$361, MATCH('O5 Details by Class &amp; Accounts'!CK$18, 'E2 Allocators'!$B$15:$W$15, 0),FALSE)*$E182)</f>
        <v>0</v>
      </c>
      <c r="CL182" s="1321">
        <f>IF(ISERROR(VLOOKUP(VLOOKUP($A182, 'E4 TB Allocation Details'!$A$18:$L$214, MATCH("A &amp; G ID", 'E4 TB Allocation Details'!$A$18:$L$18, 0),FALSE), 'E2 Allocators'!$B$15:$W$361, MATCH('O5 Details by Class &amp; Accounts'!CL$18, 'E2 Allocators'!$B$15:$W$15, 0),FALSE)*$E182), 0, VLOOKUP(VLOOKUP($A182, 'E4 TB Allocation Details'!$A$18:$L$214, MATCH("A &amp; G ID", 'E4 TB Allocation Details'!$A$18:$L$18, 0),FALSE), 'E2 Allocators'!$B$15:$W$361, MATCH('O5 Details by Class &amp; Accounts'!CL$18, 'E2 Allocators'!$B$15:$W$15, 0),FALSE)*$E182)</f>
        <v>0</v>
      </c>
      <c r="CM182" s="1321">
        <f>IF(ISERROR(VLOOKUP(VLOOKUP($A182, 'E4 TB Allocation Details'!$A$18:$L$214, MATCH("A &amp; G ID", 'E4 TB Allocation Details'!$A$18:$L$18, 0),FALSE), 'E2 Allocators'!$B$15:$W$361, MATCH('O5 Details by Class &amp; Accounts'!CM$18, 'E2 Allocators'!$B$15:$W$15, 0),FALSE)*$E182), 0, VLOOKUP(VLOOKUP($A182, 'E4 TB Allocation Details'!$A$18:$L$214, MATCH("A &amp; G ID", 'E4 TB Allocation Details'!$A$18:$L$18, 0),FALSE), 'E2 Allocators'!$B$15:$W$361, MATCH('O5 Details by Class &amp; Accounts'!CM$18, 'E2 Allocators'!$B$15:$W$15, 0),FALSE)*$E182)</f>
        <v>0</v>
      </c>
      <c r="CN182" s="1321">
        <f t="shared" si="49"/>
        <v>0</v>
      </c>
      <c r="CO182" s="1650">
        <f t="shared" si="50"/>
        <v>0</v>
      </c>
      <c r="CQ182" s="1898" t="s">
        <v>1091</v>
      </c>
    </row>
    <row r="183" spans="1:95" s="64" customFormat="1" ht="12.75">
      <c r="A183" s="2156">
        <v>5605</v>
      </c>
      <c r="B183" s="2111" t="s">
        <v>1606</v>
      </c>
      <c r="C183" s="1647">
        <f>IF(ISERROR(VLOOKUP($A183,'I3 TB Data'!$A$19:$H$484,MATCH('O5 Details by Class &amp; Accounts'!$C$18, 'I3 TB Data'!$A$19:$H$19,0),0)), 0, VLOOKUP($A183,'I3 TB Data'!$A$19:$H$484,MATCH('O5 Details by Class &amp; Accounts'!$C$18,'I3 TB Data'!$A$19:$H$19,0),0))</f>
        <v>141500</v>
      </c>
      <c r="D183" s="1648"/>
      <c r="E183" s="1647">
        <f t="shared" si="44"/>
        <v>141500</v>
      </c>
      <c r="F183" s="1649"/>
      <c r="G183" s="1649"/>
      <c r="H183" s="1321">
        <f t="shared" si="46"/>
        <v>0</v>
      </c>
      <c r="I183" s="1321">
        <f>IF(ISERROR(VLOOKUP(VLOOKUP($A183, 'E4 TB Allocation Details'!$A$18:$L$214, MATCH("Demand ID", 'E4 TB Allocation Details'!$A$18:$L$18, 0),FALSE), 'E2 Allocators'!$B$15:$W$361, MATCH('O5 Details by Class &amp; Accounts'!I$18, 'E2 Allocators'!$B$15:$W$15, 0),FALSE)*$F183), 0, VLOOKUP(VLOOKUP($A183, 'E4 TB Allocation Details'!$A$18:$L$214, MATCH("Demand ID", 'E4 TB Allocation Details'!$A$18:$L$18, 0),FALSE), 'E2 Allocators'!$B$15:$W$361, MATCH('O5 Details by Class &amp; Accounts'!I$18, 'E2 Allocators'!$B$15:$W$15, 0),FALSE)*$F183)</f>
        <v>0</v>
      </c>
      <c r="J183" s="1321">
        <f>IF(ISERROR(VLOOKUP(VLOOKUP($A183, 'E4 TB Allocation Details'!$A$18:$L$214, MATCH("Demand ID", 'E4 TB Allocation Details'!$A$18:$L$18, 0),FALSE), 'E2 Allocators'!$B$15:$W$361, MATCH('O5 Details by Class &amp; Accounts'!J$18, 'E2 Allocators'!$B$15:$W$15, 0),FALSE)*$F183), 0, VLOOKUP(VLOOKUP($A183, 'E4 TB Allocation Details'!$A$18:$L$214, MATCH("Demand ID", 'E4 TB Allocation Details'!$A$18:$L$18, 0),FALSE), 'E2 Allocators'!$B$15:$W$361, MATCH('O5 Details by Class &amp; Accounts'!J$18, 'E2 Allocators'!$B$15:$W$15, 0),FALSE)*$F183)</f>
        <v>0</v>
      </c>
      <c r="K183" s="1321">
        <f>IF(ISERROR(VLOOKUP(VLOOKUP($A183, 'E4 TB Allocation Details'!$A$18:$L$214, MATCH("Demand ID", 'E4 TB Allocation Details'!$A$18:$L$18, 0),FALSE), 'E2 Allocators'!$B$15:$W$361, MATCH('O5 Details by Class &amp; Accounts'!K$18, 'E2 Allocators'!$B$15:$W$15, 0),FALSE)*$F183), 0, VLOOKUP(VLOOKUP($A183, 'E4 TB Allocation Details'!$A$18:$L$214, MATCH("Demand ID", 'E4 TB Allocation Details'!$A$18:$L$18, 0),FALSE), 'E2 Allocators'!$B$15:$W$361, MATCH('O5 Details by Class &amp; Accounts'!K$18, 'E2 Allocators'!$B$15:$W$15, 0),FALSE)*$F183)</f>
        <v>0</v>
      </c>
      <c r="L183" s="1321">
        <f>IF(ISERROR(VLOOKUP(VLOOKUP($A183, 'E4 TB Allocation Details'!$A$18:$L$214, MATCH("Demand ID", 'E4 TB Allocation Details'!$A$18:$L$18, 0),FALSE), 'E2 Allocators'!$B$15:$W$361, MATCH('O5 Details by Class &amp; Accounts'!L$18, 'E2 Allocators'!$B$15:$W$15, 0),FALSE)*$F183), 0, VLOOKUP(VLOOKUP($A183, 'E4 TB Allocation Details'!$A$18:$L$214, MATCH("Demand ID", 'E4 TB Allocation Details'!$A$18:$L$18, 0),FALSE), 'E2 Allocators'!$B$15:$W$361, MATCH('O5 Details by Class &amp; Accounts'!L$18, 'E2 Allocators'!$B$15:$W$15, 0),FALSE)*$F183)</f>
        <v>0</v>
      </c>
      <c r="M183" s="1321">
        <f>IF(ISERROR(VLOOKUP(VLOOKUP($A183, 'E4 TB Allocation Details'!$A$18:$L$214, MATCH("Demand ID", 'E4 TB Allocation Details'!$A$18:$L$18, 0),FALSE), 'E2 Allocators'!$B$15:$W$361, MATCH('O5 Details by Class &amp; Accounts'!M$18, 'E2 Allocators'!$B$15:$W$15, 0),FALSE)*$F183), 0, VLOOKUP(VLOOKUP($A183, 'E4 TB Allocation Details'!$A$18:$L$214, MATCH("Demand ID", 'E4 TB Allocation Details'!$A$18:$L$18, 0),FALSE), 'E2 Allocators'!$B$15:$W$361, MATCH('O5 Details by Class &amp; Accounts'!M$18, 'E2 Allocators'!$B$15:$W$15, 0),FALSE)*$F183)</f>
        <v>0</v>
      </c>
      <c r="N183" s="1321">
        <f>IF(ISERROR(VLOOKUP(VLOOKUP($A183, 'E4 TB Allocation Details'!$A$18:$L$214, MATCH("Demand ID", 'E4 TB Allocation Details'!$A$18:$L$18, 0),FALSE), 'E2 Allocators'!$B$15:$W$361, MATCH('O5 Details by Class &amp; Accounts'!N$18, 'E2 Allocators'!$B$15:$W$15, 0),FALSE)*$F183), 0, VLOOKUP(VLOOKUP($A183, 'E4 TB Allocation Details'!$A$18:$L$214, MATCH("Demand ID", 'E4 TB Allocation Details'!$A$18:$L$18, 0),FALSE), 'E2 Allocators'!$B$15:$W$361, MATCH('O5 Details by Class &amp; Accounts'!N$18, 'E2 Allocators'!$B$15:$W$15, 0),FALSE)*$F183)</f>
        <v>0</v>
      </c>
      <c r="O183" s="1321">
        <f>IF(ISERROR(VLOOKUP(VLOOKUP($A183, 'E4 TB Allocation Details'!$A$18:$L$214, MATCH("Demand ID", 'E4 TB Allocation Details'!$A$18:$L$18, 0),FALSE), 'E2 Allocators'!$B$15:$W$361, MATCH('O5 Details by Class &amp; Accounts'!O$18, 'E2 Allocators'!$B$15:$W$15, 0),FALSE)*$F183), 0, VLOOKUP(VLOOKUP($A183, 'E4 TB Allocation Details'!$A$18:$L$214, MATCH("Demand ID", 'E4 TB Allocation Details'!$A$18:$L$18, 0),FALSE), 'E2 Allocators'!$B$15:$W$361, MATCH('O5 Details by Class &amp; Accounts'!O$18, 'E2 Allocators'!$B$15:$W$15, 0),FALSE)*$F183)</f>
        <v>0</v>
      </c>
      <c r="P183" s="1321">
        <f>IF(ISERROR(VLOOKUP(VLOOKUP($A183, 'E4 TB Allocation Details'!$A$18:$L$214, MATCH("Demand ID", 'E4 TB Allocation Details'!$A$18:$L$18, 0),FALSE), 'E2 Allocators'!$B$15:$W$361, MATCH('O5 Details by Class &amp; Accounts'!P$18, 'E2 Allocators'!$B$15:$W$15, 0),FALSE)*$F183), 0, VLOOKUP(VLOOKUP($A183, 'E4 TB Allocation Details'!$A$18:$L$214, MATCH("Demand ID", 'E4 TB Allocation Details'!$A$18:$L$18, 0),FALSE), 'E2 Allocators'!$B$15:$W$361, MATCH('O5 Details by Class &amp; Accounts'!P$18, 'E2 Allocators'!$B$15:$W$15, 0),FALSE)*$F183)</f>
        <v>0</v>
      </c>
      <c r="Q183" s="1321">
        <f>IF(ISERROR(VLOOKUP(VLOOKUP($A183, 'E4 TB Allocation Details'!$A$18:$L$214, MATCH("Demand ID", 'E4 TB Allocation Details'!$A$18:$L$18, 0),FALSE), 'E2 Allocators'!$B$15:$W$361, MATCH('O5 Details by Class &amp; Accounts'!Q$18, 'E2 Allocators'!$B$15:$W$15, 0),FALSE)*$F183), 0, VLOOKUP(VLOOKUP($A183, 'E4 TB Allocation Details'!$A$18:$L$214, MATCH("Demand ID", 'E4 TB Allocation Details'!$A$18:$L$18, 0),FALSE), 'E2 Allocators'!$B$15:$W$361, MATCH('O5 Details by Class &amp; Accounts'!Q$18, 'E2 Allocators'!$B$15:$W$15, 0),FALSE)*$F183)</f>
        <v>0</v>
      </c>
      <c r="R183" s="1321">
        <f>IF(ISERROR(VLOOKUP(VLOOKUP($A183, 'E4 TB Allocation Details'!$A$18:$L$214, MATCH("Demand ID", 'E4 TB Allocation Details'!$A$18:$L$18, 0),FALSE), 'E2 Allocators'!$B$15:$W$361, MATCH('O5 Details by Class &amp; Accounts'!R$18, 'E2 Allocators'!$B$15:$W$15, 0),FALSE)*$F183), 0, VLOOKUP(VLOOKUP($A183, 'E4 TB Allocation Details'!$A$18:$L$214, MATCH("Demand ID", 'E4 TB Allocation Details'!$A$18:$L$18, 0),FALSE), 'E2 Allocators'!$B$15:$W$361, MATCH('O5 Details by Class &amp; Accounts'!R$18, 'E2 Allocators'!$B$15:$W$15, 0),FALSE)*$F183)</f>
        <v>0</v>
      </c>
      <c r="S183" s="1321">
        <f>IF(ISERROR(VLOOKUP(VLOOKUP($A183, 'E4 TB Allocation Details'!$A$18:$L$214, MATCH("Demand ID", 'E4 TB Allocation Details'!$A$18:$L$18, 0),FALSE), 'E2 Allocators'!$B$15:$W$361, MATCH('O5 Details by Class &amp; Accounts'!S$18, 'E2 Allocators'!$B$15:$W$15, 0),FALSE)*$F183), 0, VLOOKUP(VLOOKUP($A183, 'E4 TB Allocation Details'!$A$18:$L$214, MATCH("Demand ID", 'E4 TB Allocation Details'!$A$18:$L$18, 0),FALSE), 'E2 Allocators'!$B$15:$W$361, MATCH('O5 Details by Class &amp; Accounts'!S$18, 'E2 Allocators'!$B$15:$W$15, 0),FALSE)*$F183)</f>
        <v>0</v>
      </c>
      <c r="T183" s="1321">
        <f>IF(ISERROR(VLOOKUP(VLOOKUP($A183, 'E4 TB Allocation Details'!$A$18:$L$214, MATCH("Demand ID", 'E4 TB Allocation Details'!$A$18:$L$18, 0),FALSE), 'E2 Allocators'!$B$15:$W$361, MATCH('O5 Details by Class &amp; Accounts'!T$18, 'E2 Allocators'!$B$15:$W$15, 0),FALSE)*$F183), 0, VLOOKUP(VLOOKUP($A183, 'E4 TB Allocation Details'!$A$18:$L$214, MATCH("Demand ID", 'E4 TB Allocation Details'!$A$18:$L$18, 0),FALSE), 'E2 Allocators'!$B$15:$W$361, MATCH('O5 Details by Class &amp; Accounts'!T$18, 'E2 Allocators'!$B$15:$W$15, 0),FALSE)*$F183)</f>
        <v>0</v>
      </c>
      <c r="U183" s="1321">
        <f>IF(ISERROR(VLOOKUP(VLOOKUP($A183, 'E4 TB Allocation Details'!$A$18:$L$214, MATCH("Demand ID", 'E4 TB Allocation Details'!$A$18:$L$18, 0),FALSE), 'E2 Allocators'!$B$15:$W$361, MATCH('O5 Details by Class &amp; Accounts'!U$18, 'E2 Allocators'!$B$15:$W$15, 0),FALSE)*$F183), 0, VLOOKUP(VLOOKUP($A183, 'E4 TB Allocation Details'!$A$18:$L$214, MATCH("Demand ID", 'E4 TB Allocation Details'!$A$18:$L$18, 0),FALSE), 'E2 Allocators'!$B$15:$W$361, MATCH('O5 Details by Class &amp; Accounts'!U$18, 'E2 Allocators'!$B$15:$W$15, 0),FALSE)*$F183)</f>
        <v>0</v>
      </c>
      <c r="V183" s="1321">
        <f>IF(ISERROR(VLOOKUP(VLOOKUP($A183, 'E4 TB Allocation Details'!$A$18:$L$214, MATCH("Demand ID", 'E4 TB Allocation Details'!$A$18:$L$18, 0),FALSE), 'E2 Allocators'!$B$15:$W$361, MATCH('O5 Details by Class &amp; Accounts'!V$18, 'E2 Allocators'!$B$15:$W$15, 0),FALSE)*$F183), 0, VLOOKUP(VLOOKUP($A183, 'E4 TB Allocation Details'!$A$18:$L$214, MATCH("Demand ID", 'E4 TB Allocation Details'!$A$18:$L$18, 0),FALSE), 'E2 Allocators'!$B$15:$W$361, MATCH('O5 Details by Class &amp; Accounts'!V$18, 'E2 Allocators'!$B$15:$W$15, 0),FALSE)*$F183)</f>
        <v>0</v>
      </c>
      <c r="W183" s="1321">
        <f>IF(ISERROR(VLOOKUP(VLOOKUP($A183, 'E4 TB Allocation Details'!$A$18:$L$214, MATCH("Demand ID", 'E4 TB Allocation Details'!$A$18:$L$18, 0),FALSE), 'E2 Allocators'!$B$15:$W$361, MATCH('O5 Details by Class &amp; Accounts'!W$18, 'E2 Allocators'!$B$15:$W$15, 0),FALSE)*$F183), 0, VLOOKUP(VLOOKUP($A183, 'E4 TB Allocation Details'!$A$18:$L$214, MATCH("Demand ID", 'E4 TB Allocation Details'!$A$18:$L$18, 0),FALSE), 'E2 Allocators'!$B$15:$W$361, MATCH('O5 Details by Class &amp; Accounts'!W$18, 'E2 Allocators'!$B$15:$W$15, 0),FALSE)*$F183)</f>
        <v>0</v>
      </c>
      <c r="X183" s="1321">
        <f>IF(ISERROR(VLOOKUP(VLOOKUP($A183, 'E4 TB Allocation Details'!$A$18:$L$214, MATCH("Demand ID", 'E4 TB Allocation Details'!$A$18:$L$18, 0),FALSE), 'E2 Allocators'!$B$15:$W$361, MATCH('O5 Details by Class &amp; Accounts'!X$18, 'E2 Allocators'!$B$15:$W$15, 0),FALSE)*$F183), 0, VLOOKUP(VLOOKUP($A183, 'E4 TB Allocation Details'!$A$18:$L$214, MATCH("Demand ID", 'E4 TB Allocation Details'!$A$18:$L$18, 0),FALSE), 'E2 Allocators'!$B$15:$W$361, MATCH('O5 Details by Class &amp; Accounts'!X$18, 'E2 Allocators'!$B$15:$W$15, 0),FALSE)*$F183)</f>
        <v>0</v>
      </c>
      <c r="Y183" s="1321">
        <f>IF(ISERROR(VLOOKUP(VLOOKUP($A183, 'E4 TB Allocation Details'!$A$18:$L$214, MATCH("Demand ID", 'E4 TB Allocation Details'!$A$18:$L$18, 0),FALSE), 'E2 Allocators'!$B$15:$W$361, MATCH('O5 Details by Class &amp; Accounts'!Y$18, 'E2 Allocators'!$B$15:$W$15, 0),FALSE)*$F183), 0, VLOOKUP(VLOOKUP($A183, 'E4 TB Allocation Details'!$A$18:$L$214, MATCH("Demand ID", 'E4 TB Allocation Details'!$A$18:$L$18, 0),FALSE), 'E2 Allocators'!$B$15:$W$361, MATCH('O5 Details by Class &amp; Accounts'!Y$18, 'E2 Allocators'!$B$15:$W$15, 0),FALSE)*$F183)</f>
        <v>0</v>
      </c>
      <c r="Z183" s="1321">
        <f>IF(ISERROR(VLOOKUP(VLOOKUP($A183, 'E4 TB Allocation Details'!$A$18:$L$214, MATCH("Demand ID", 'E4 TB Allocation Details'!$A$18:$L$18, 0),FALSE), 'E2 Allocators'!$B$15:$W$361, MATCH('O5 Details by Class &amp; Accounts'!Z$18, 'E2 Allocators'!$B$15:$W$15, 0),FALSE)*$F183), 0, VLOOKUP(VLOOKUP($A183, 'E4 TB Allocation Details'!$A$18:$L$214, MATCH("Demand ID", 'E4 TB Allocation Details'!$A$18:$L$18, 0),FALSE), 'E2 Allocators'!$B$15:$W$361, MATCH('O5 Details by Class &amp; Accounts'!Z$18, 'E2 Allocators'!$B$15:$W$15, 0),FALSE)*$F183)</f>
        <v>0</v>
      </c>
      <c r="AA183" s="1321">
        <f>IF(ISERROR(VLOOKUP(VLOOKUP($A183, 'E4 TB Allocation Details'!$A$18:$L$214, MATCH("Demand ID", 'E4 TB Allocation Details'!$A$18:$L$18, 0),FALSE), 'E2 Allocators'!$B$15:$W$361, MATCH('O5 Details by Class &amp; Accounts'!AA$18, 'E2 Allocators'!$B$15:$W$15, 0),FALSE)*$F183), 0, VLOOKUP(VLOOKUP($A183, 'E4 TB Allocation Details'!$A$18:$L$214, MATCH("Demand ID", 'E4 TB Allocation Details'!$A$18:$L$18, 0),FALSE), 'E2 Allocators'!$B$15:$W$361, MATCH('O5 Details by Class &amp; Accounts'!AA$18, 'E2 Allocators'!$B$15:$W$15, 0),FALSE)*$F183)</f>
        <v>0</v>
      </c>
      <c r="AB183" s="1321">
        <f>IF(ISERROR(VLOOKUP(VLOOKUP($A183, 'E4 TB Allocation Details'!$A$18:$L$214, MATCH("Demand ID", 'E4 TB Allocation Details'!$A$18:$L$18, 0),FALSE), 'E2 Allocators'!$B$15:$W$361, MATCH('O5 Details by Class &amp; Accounts'!AB$18, 'E2 Allocators'!$B$15:$W$15, 0),FALSE)*$F183), 0, VLOOKUP(VLOOKUP($A183, 'E4 TB Allocation Details'!$A$18:$L$214, MATCH("Demand ID", 'E4 TB Allocation Details'!$A$18:$L$18, 0),FALSE), 'E2 Allocators'!$B$15:$W$361, MATCH('O5 Details by Class &amp; Accounts'!AB$18, 'E2 Allocators'!$B$15:$W$15, 0),FALSE)*$F183)</f>
        <v>0</v>
      </c>
      <c r="AC183" s="1321">
        <f t="shared" si="47"/>
        <v>0</v>
      </c>
      <c r="AD183" s="1321">
        <f>IF(ISERROR(VLOOKUP(VLOOKUP($A183, 'E4 TB Allocation Details'!$A$18:$L$214, MATCH("Customer ID", 'E4 TB Allocation Details'!$A$18:$L$18, 0),FALSE), 'E2 Allocators'!$B$15:$W$361, MATCH('O5 Details by Class &amp; Accounts'!AD$18, 'E2 Allocators'!$B$15:$W$15, 0),FALSE)*$G183), 0, VLOOKUP(VLOOKUP($A183, 'E4 TB Allocation Details'!$A$18:$L$214, MATCH("Customer ID", 'E4 TB Allocation Details'!$A$18:$L$18, 0),FALSE), 'E2 Allocators'!$B$15:$W$361, MATCH('O5 Details by Class &amp; Accounts'!AD$18, 'E2 Allocators'!$B$15:$W$15, 0),FALSE)*$G183)</f>
        <v>0</v>
      </c>
      <c r="AE183" s="1321">
        <f>IF(ISERROR(VLOOKUP(VLOOKUP($A183, 'E4 TB Allocation Details'!$A$18:$L$214, MATCH("Customer ID", 'E4 TB Allocation Details'!$A$18:$L$18, 0),FALSE), 'E2 Allocators'!$B$15:$W$361, MATCH('O5 Details by Class &amp; Accounts'!AE$18, 'E2 Allocators'!$B$15:$W$15, 0),FALSE)*$G183), 0, VLOOKUP(VLOOKUP($A183, 'E4 TB Allocation Details'!$A$18:$L$214, MATCH("Customer ID", 'E4 TB Allocation Details'!$A$18:$L$18, 0),FALSE), 'E2 Allocators'!$B$15:$W$361, MATCH('O5 Details by Class &amp; Accounts'!AE$18, 'E2 Allocators'!$B$15:$W$15, 0),FALSE)*$G183)</f>
        <v>0</v>
      </c>
      <c r="AF183" s="1321">
        <f>IF(ISERROR(VLOOKUP(VLOOKUP($A183, 'E4 TB Allocation Details'!$A$18:$L$214, MATCH("Customer ID", 'E4 TB Allocation Details'!$A$18:$L$18, 0),FALSE), 'E2 Allocators'!$B$15:$W$361, MATCH('O5 Details by Class &amp; Accounts'!AF$18, 'E2 Allocators'!$B$15:$W$15, 0),FALSE)*$G183), 0, VLOOKUP(VLOOKUP($A183, 'E4 TB Allocation Details'!$A$18:$L$214, MATCH("Customer ID", 'E4 TB Allocation Details'!$A$18:$L$18, 0),FALSE), 'E2 Allocators'!$B$15:$W$361, MATCH('O5 Details by Class &amp; Accounts'!AF$18, 'E2 Allocators'!$B$15:$W$15, 0),FALSE)*$G183)</f>
        <v>0</v>
      </c>
      <c r="AG183" s="1321">
        <f>IF(ISERROR(VLOOKUP(VLOOKUP($A183, 'E4 TB Allocation Details'!$A$18:$L$214, MATCH("Customer ID", 'E4 TB Allocation Details'!$A$18:$L$18, 0),FALSE), 'E2 Allocators'!$B$15:$W$361, MATCH('O5 Details by Class &amp; Accounts'!AG$18, 'E2 Allocators'!$B$15:$W$15, 0),FALSE)*$G183), 0, VLOOKUP(VLOOKUP($A183, 'E4 TB Allocation Details'!$A$18:$L$214, MATCH("Customer ID", 'E4 TB Allocation Details'!$A$18:$L$18, 0),FALSE), 'E2 Allocators'!$B$15:$W$361, MATCH('O5 Details by Class &amp; Accounts'!AG$18, 'E2 Allocators'!$B$15:$W$15, 0),FALSE)*$G183)</f>
        <v>0</v>
      </c>
      <c r="AH183" s="1321">
        <f>IF(ISERROR(VLOOKUP(VLOOKUP($A183, 'E4 TB Allocation Details'!$A$18:$L$214, MATCH("Customer ID", 'E4 TB Allocation Details'!$A$18:$L$18, 0),FALSE), 'E2 Allocators'!$B$15:$W$361, MATCH('O5 Details by Class &amp; Accounts'!AH$18, 'E2 Allocators'!$B$15:$W$15, 0),FALSE)*$G183), 0, VLOOKUP(VLOOKUP($A183, 'E4 TB Allocation Details'!$A$18:$L$214, MATCH("Customer ID", 'E4 TB Allocation Details'!$A$18:$L$18, 0),FALSE), 'E2 Allocators'!$B$15:$W$361, MATCH('O5 Details by Class &amp; Accounts'!AH$18, 'E2 Allocators'!$B$15:$W$15, 0),FALSE)*$G183)</f>
        <v>0</v>
      </c>
      <c r="AI183" s="1321">
        <f>IF(ISERROR(VLOOKUP(VLOOKUP($A183, 'E4 TB Allocation Details'!$A$18:$L$214, MATCH("Customer ID", 'E4 TB Allocation Details'!$A$18:$L$18, 0),FALSE), 'E2 Allocators'!$B$15:$W$361, MATCH('O5 Details by Class &amp; Accounts'!AI$18, 'E2 Allocators'!$B$15:$W$15, 0),FALSE)*$G183), 0, VLOOKUP(VLOOKUP($A183, 'E4 TB Allocation Details'!$A$18:$L$214, MATCH("Customer ID", 'E4 TB Allocation Details'!$A$18:$L$18, 0),FALSE), 'E2 Allocators'!$B$15:$W$361, MATCH('O5 Details by Class &amp; Accounts'!AI$18, 'E2 Allocators'!$B$15:$W$15, 0),FALSE)*$G183)</f>
        <v>0</v>
      </c>
      <c r="AJ183" s="1321">
        <f>IF(ISERROR(VLOOKUP(VLOOKUP($A183, 'E4 TB Allocation Details'!$A$18:$L$214, MATCH("Customer ID", 'E4 TB Allocation Details'!$A$18:$L$18, 0),FALSE), 'E2 Allocators'!$B$15:$W$361, MATCH('O5 Details by Class &amp; Accounts'!AJ$18, 'E2 Allocators'!$B$15:$W$15, 0),FALSE)*$G183), 0, VLOOKUP(VLOOKUP($A183, 'E4 TB Allocation Details'!$A$18:$L$214, MATCH("Customer ID", 'E4 TB Allocation Details'!$A$18:$L$18, 0),FALSE), 'E2 Allocators'!$B$15:$W$361, MATCH('O5 Details by Class &amp; Accounts'!AJ$18, 'E2 Allocators'!$B$15:$W$15, 0),FALSE)*$G183)</f>
        <v>0</v>
      </c>
      <c r="AK183" s="1321">
        <f>IF(ISERROR(VLOOKUP(VLOOKUP($A183, 'E4 TB Allocation Details'!$A$18:$L$214, MATCH("Customer ID", 'E4 TB Allocation Details'!$A$18:$L$18, 0),FALSE), 'E2 Allocators'!$B$15:$W$361, MATCH('O5 Details by Class &amp; Accounts'!AK$18, 'E2 Allocators'!$B$15:$W$15, 0),FALSE)*$G183), 0, VLOOKUP(VLOOKUP($A183, 'E4 TB Allocation Details'!$A$18:$L$214, MATCH("Customer ID", 'E4 TB Allocation Details'!$A$18:$L$18, 0),FALSE), 'E2 Allocators'!$B$15:$W$361, MATCH('O5 Details by Class &amp; Accounts'!AK$18, 'E2 Allocators'!$B$15:$W$15, 0),FALSE)*$G183)</f>
        <v>0</v>
      </c>
      <c r="AL183" s="1321">
        <f>IF(ISERROR(VLOOKUP(VLOOKUP($A183, 'E4 TB Allocation Details'!$A$18:$L$214, MATCH("Customer ID", 'E4 TB Allocation Details'!$A$18:$L$18, 0),FALSE), 'E2 Allocators'!$B$15:$W$361, MATCH('O5 Details by Class &amp; Accounts'!AL$18, 'E2 Allocators'!$B$15:$W$15, 0),FALSE)*$G183), 0, VLOOKUP(VLOOKUP($A183, 'E4 TB Allocation Details'!$A$18:$L$214, MATCH("Customer ID", 'E4 TB Allocation Details'!$A$18:$L$18, 0),FALSE), 'E2 Allocators'!$B$15:$W$361, MATCH('O5 Details by Class &amp; Accounts'!AL$18, 'E2 Allocators'!$B$15:$W$15, 0),FALSE)*$G183)</f>
        <v>0</v>
      </c>
      <c r="AM183" s="1321">
        <f>IF(ISERROR(VLOOKUP(VLOOKUP($A183, 'E4 TB Allocation Details'!$A$18:$L$214, MATCH("Customer ID", 'E4 TB Allocation Details'!$A$18:$L$18, 0),FALSE), 'E2 Allocators'!$B$15:$W$361, MATCH('O5 Details by Class &amp; Accounts'!AM$18, 'E2 Allocators'!$B$15:$W$15, 0),FALSE)*$G183), 0, VLOOKUP(VLOOKUP($A183, 'E4 TB Allocation Details'!$A$18:$L$214, MATCH("Customer ID", 'E4 TB Allocation Details'!$A$18:$L$18, 0),FALSE), 'E2 Allocators'!$B$15:$W$361, MATCH('O5 Details by Class &amp; Accounts'!AM$18, 'E2 Allocators'!$B$15:$W$15, 0),FALSE)*$G183)</f>
        <v>0</v>
      </c>
      <c r="AN183" s="1321">
        <f>IF(ISERROR(VLOOKUP(VLOOKUP($A183, 'E4 TB Allocation Details'!$A$18:$L$214, MATCH("Customer ID", 'E4 TB Allocation Details'!$A$18:$L$18, 0),FALSE), 'E2 Allocators'!$B$15:$W$361, MATCH('O5 Details by Class &amp; Accounts'!AN$18, 'E2 Allocators'!$B$15:$W$15, 0),FALSE)*$G183), 0, VLOOKUP(VLOOKUP($A183, 'E4 TB Allocation Details'!$A$18:$L$214, MATCH("Customer ID", 'E4 TB Allocation Details'!$A$18:$L$18, 0),FALSE), 'E2 Allocators'!$B$15:$W$361, MATCH('O5 Details by Class &amp; Accounts'!AN$18, 'E2 Allocators'!$B$15:$W$15, 0),FALSE)*$G183)</f>
        <v>0</v>
      </c>
      <c r="AO183" s="1321">
        <f>IF(ISERROR(VLOOKUP(VLOOKUP($A183, 'E4 TB Allocation Details'!$A$18:$L$214, MATCH("Customer ID", 'E4 TB Allocation Details'!$A$18:$L$18, 0),FALSE), 'E2 Allocators'!$B$15:$W$361, MATCH('O5 Details by Class &amp; Accounts'!AO$18, 'E2 Allocators'!$B$15:$W$15, 0),FALSE)*$G183), 0, VLOOKUP(VLOOKUP($A183, 'E4 TB Allocation Details'!$A$18:$L$214, MATCH("Customer ID", 'E4 TB Allocation Details'!$A$18:$L$18, 0),FALSE), 'E2 Allocators'!$B$15:$W$361, MATCH('O5 Details by Class &amp; Accounts'!AO$18, 'E2 Allocators'!$B$15:$W$15, 0),FALSE)*$G183)</f>
        <v>0</v>
      </c>
      <c r="AP183" s="1321">
        <f>IF(ISERROR(VLOOKUP(VLOOKUP($A183, 'E4 TB Allocation Details'!$A$18:$L$214, MATCH("Customer ID", 'E4 TB Allocation Details'!$A$18:$L$18, 0),FALSE), 'E2 Allocators'!$B$15:$W$361, MATCH('O5 Details by Class &amp; Accounts'!AP$18, 'E2 Allocators'!$B$15:$W$15, 0),FALSE)*$G183), 0, VLOOKUP(VLOOKUP($A183, 'E4 TB Allocation Details'!$A$18:$L$214, MATCH("Customer ID", 'E4 TB Allocation Details'!$A$18:$L$18, 0),FALSE), 'E2 Allocators'!$B$15:$W$361, MATCH('O5 Details by Class &amp; Accounts'!AP$18, 'E2 Allocators'!$B$15:$W$15, 0),FALSE)*$G183)</f>
        <v>0</v>
      </c>
      <c r="AQ183" s="1321">
        <f>IF(ISERROR(VLOOKUP(VLOOKUP($A183, 'E4 TB Allocation Details'!$A$18:$L$214, MATCH("Customer ID", 'E4 TB Allocation Details'!$A$18:$L$18, 0),FALSE), 'E2 Allocators'!$B$15:$W$361, MATCH('O5 Details by Class &amp; Accounts'!AQ$18, 'E2 Allocators'!$B$15:$W$15, 0),FALSE)*$G183), 0, VLOOKUP(VLOOKUP($A183, 'E4 TB Allocation Details'!$A$18:$L$214, MATCH("Customer ID", 'E4 TB Allocation Details'!$A$18:$L$18, 0),FALSE), 'E2 Allocators'!$B$15:$W$361, MATCH('O5 Details by Class &amp; Accounts'!AQ$18, 'E2 Allocators'!$B$15:$W$15, 0),FALSE)*$G183)</f>
        <v>0</v>
      </c>
      <c r="AR183" s="1321">
        <f>IF(ISERROR(VLOOKUP(VLOOKUP($A183, 'E4 TB Allocation Details'!$A$18:$L$214, MATCH("Customer ID", 'E4 TB Allocation Details'!$A$18:$L$18, 0),FALSE), 'E2 Allocators'!$B$15:$W$361, MATCH('O5 Details by Class &amp; Accounts'!AR$18, 'E2 Allocators'!$B$15:$W$15, 0),FALSE)*$G183), 0, VLOOKUP(VLOOKUP($A183, 'E4 TB Allocation Details'!$A$18:$L$214, MATCH("Customer ID", 'E4 TB Allocation Details'!$A$18:$L$18, 0),FALSE), 'E2 Allocators'!$B$15:$W$361, MATCH('O5 Details by Class &amp; Accounts'!AR$18, 'E2 Allocators'!$B$15:$W$15, 0),FALSE)*$G183)</f>
        <v>0</v>
      </c>
      <c r="AS183" s="1321">
        <f>IF(ISERROR(VLOOKUP(VLOOKUP($A183, 'E4 TB Allocation Details'!$A$18:$L$214, MATCH("Customer ID", 'E4 TB Allocation Details'!$A$18:$L$18, 0),FALSE), 'E2 Allocators'!$B$15:$W$361, MATCH('O5 Details by Class &amp; Accounts'!AS$18, 'E2 Allocators'!$B$15:$W$15, 0),FALSE)*$G183), 0, VLOOKUP(VLOOKUP($A183, 'E4 TB Allocation Details'!$A$18:$L$214, MATCH("Customer ID", 'E4 TB Allocation Details'!$A$18:$L$18, 0),FALSE), 'E2 Allocators'!$B$15:$W$361, MATCH('O5 Details by Class &amp; Accounts'!AS$18, 'E2 Allocators'!$B$15:$W$15, 0),FALSE)*$G183)</f>
        <v>0</v>
      </c>
      <c r="AT183" s="1321">
        <f>IF(ISERROR(VLOOKUP(VLOOKUP($A183, 'E4 TB Allocation Details'!$A$18:$L$214, MATCH("Customer ID", 'E4 TB Allocation Details'!$A$18:$L$18, 0),FALSE), 'E2 Allocators'!$B$15:$W$361, MATCH('O5 Details by Class &amp; Accounts'!AT$18, 'E2 Allocators'!$B$15:$W$15, 0),FALSE)*$G183), 0, VLOOKUP(VLOOKUP($A183, 'E4 TB Allocation Details'!$A$18:$L$214, MATCH("Customer ID", 'E4 TB Allocation Details'!$A$18:$L$18, 0),FALSE), 'E2 Allocators'!$B$15:$W$361, MATCH('O5 Details by Class &amp; Accounts'!AT$18, 'E2 Allocators'!$B$15:$W$15, 0),FALSE)*$G183)</f>
        <v>0</v>
      </c>
      <c r="AU183" s="1321">
        <f>IF(ISERROR(VLOOKUP(VLOOKUP($A183, 'E4 TB Allocation Details'!$A$18:$L$214, MATCH("Customer ID", 'E4 TB Allocation Details'!$A$18:$L$18, 0),FALSE), 'E2 Allocators'!$B$15:$W$361, MATCH('O5 Details by Class &amp; Accounts'!AU$18, 'E2 Allocators'!$B$15:$W$15, 0),FALSE)*$G183), 0, VLOOKUP(VLOOKUP($A183, 'E4 TB Allocation Details'!$A$18:$L$214, MATCH("Customer ID", 'E4 TB Allocation Details'!$A$18:$L$18, 0),FALSE), 'E2 Allocators'!$B$15:$W$361, MATCH('O5 Details by Class &amp; Accounts'!AU$18, 'E2 Allocators'!$B$15:$W$15, 0),FALSE)*$G183)</f>
        <v>0</v>
      </c>
      <c r="AV183" s="1321">
        <f>IF(ISERROR(VLOOKUP(VLOOKUP($A183, 'E4 TB Allocation Details'!$A$18:$L$214, MATCH("Customer ID", 'E4 TB Allocation Details'!$A$18:$L$18, 0),FALSE), 'E2 Allocators'!$B$15:$W$361, MATCH('O5 Details by Class &amp; Accounts'!AV$18, 'E2 Allocators'!$B$15:$W$15, 0),FALSE)*$G183), 0, VLOOKUP(VLOOKUP($A183, 'E4 TB Allocation Details'!$A$18:$L$214, MATCH("Customer ID", 'E4 TB Allocation Details'!$A$18:$L$18, 0),FALSE), 'E2 Allocators'!$B$15:$W$361, MATCH('O5 Details by Class &amp; Accounts'!AV$18, 'E2 Allocators'!$B$15:$W$15, 0),FALSE)*$G183)</f>
        <v>0</v>
      </c>
      <c r="AW183" s="1321">
        <f>IF(ISERROR(VLOOKUP(VLOOKUP($A183, 'E4 TB Allocation Details'!$A$18:$L$214, MATCH("Customer ID", 'E4 TB Allocation Details'!$A$18:$L$18, 0),FALSE), 'E2 Allocators'!$B$15:$W$361, MATCH('O5 Details by Class &amp; Accounts'!AW$18, 'E2 Allocators'!$B$15:$W$15, 0),FALSE)*$G183), 0, VLOOKUP(VLOOKUP($A183, 'E4 TB Allocation Details'!$A$18:$L$214, MATCH("Customer ID", 'E4 TB Allocation Details'!$A$18:$L$18, 0),FALSE), 'E2 Allocators'!$B$15:$W$361, MATCH('O5 Details by Class &amp; Accounts'!AW$18, 'E2 Allocators'!$B$15:$W$15, 0),FALSE)*$G183)</f>
        <v>0</v>
      </c>
      <c r="AX183" s="1321">
        <f t="shared" si="51"/>
        <v>0</v>
      </c>
      <c r="AY183" s="1321">
        <f>IF(ISERROR(VLOOKUP(VLOOKUP($A183, 'E4 TB Allocation Details'!$A$18:$L$214, MATCH("Misc ID", 'E4 TB Allocation Details'!$A$18:$L$18, 0),FALSE), 'E2 Allocators'!$B$15:$W$361, MATCH('O5 Details by Class &amp; Accounts'!AY$18, 'E2 Allocators'!$B$15:$W$15, 0),FALSE)*$E183), 0, VLOOKUP(VLOOKUP($A183, 'E4 TB Allocation Details'!$A$18:$L$214, MATCH("Misc ID", 'E4 TB Allocation Details'!$A$18:$L$18, 0),FALSE), 'E2 Allocators'!$B$15:$W$361, MATCH('O5 Details by Class &amp; Accounts'!AY$18, 'E2 Allocators'!$B$15:$W$15, 0),FALSE)*$E183)</f>
        <v>0</v>
      </c>
      <c r="AZ183" s="1321">
        <f>IF(ISERROR(VLOOKUP(VLOOKUP($A183, 'E4 TB Allocation Details'!$A$18:$L$214, MATCH("Misc ID", 'E4 TB Allocation Details'!$A$18:$L$18, 0),FALSE), 'E2 Allocators'!$B$15:$W$361, MATCH('O5 Details by Class &amp; Accounts'!AZ$18, 'E2 Allocators'!$B$15:$W$15, 0),FALSE)*$E183), 0, VLOOKUP(VLOOKUP($A183, 'E4 TB Allocation Details'!$A$18:$L$214, MATCH("Misc ID", 'E4 TB Allocation Details'!$A$18:$L$18, 0),FALSE), 'E2 Allocators'!$B$15:$W$361, MATCH('O5 Details by Class &amp; Accounts'!AZ$18, 'E2 Allocators'!$B$15:$W$15, 0),FALSE)*$E183)</f>
        <v>0</v>
      </c>
      <c r="BA183" s="1321">
        <f>IF(ISERROR(VLOOKUP(VLOOKUP($A183, 'E4 TB Allocation Details'!$A$18:$L$214, MATCH("Misc ID", 'E4 TB Allocation Details'!$A$18:$L$18, 0),FALSE), 'E2 Allocators'!$B$15:$W$361, MATCH('O5 Details by Class &amp; Accounts'!BA$18, 'E2 Allocators'!$B$15:$W$15, 0),FALSE)*$E183), 0, VLOOKUP(VLOOKUP($A183, 'E4 TB Allocation Details'!$A$18:$L$214, MATCH("Misc ID", 'E4 TB Allocation Details'!$A$18:$L$18, 0),FALSE), 'E2 Allocators'!$B$15:$W$361, MATCH('O5 Details by Class &amp; Accounts'!BA$18, 'E2 Allocators'!$B$15:$W$15, 0),FALSE)*$E183)</f>
        <v>0</v>
      </c>
      <c r="BB183" s="1321">
        <f>IF(ISERROR(VLOOKUP(VLOOKUP($A183, 'E4 TB Allocation Details'!$A$18:$L$214, MATCH("Misc ID", 'E4 TB Allocation Details'!$A$18:$L$18, 0),FALSE), 'E2 Allocators'!$B$15:$W$361, MATCH('O5 Details by Class &amp; Accounts'!BB$18, 'E2 Allocators'!$B$15:$W$15, 0),FALSE)*$E183), 0, VLOOKUP(VLOOKUP($A183, 'E4 TB Allocation Details'!$A$18:$L$214, MATCH("Misc ID", 'E4 TB Allocation Details'!$A$18:$L$18, 0),FALSE), 'E2 Allocators'!$B$15:$W$361, MATCH('O5 Details by Class &amp; Accounts'!BB$18, 'E2 Allocators'!$B$15:$W$15, 0),FALSE)*$E183)</f>
        <v>0</v>
      </c>
      <c r="BC183" s="1321">
        <f>IF(ISERROR(VLOOKUP(VLOOKUP($A183, 'E4 TB Allocation Details'!$A$18:$L$214, MATCH("Misc ID", 'E4 TB Allocation Details'!$A$18:$L$18, 0),FALSE), 'E2 Allocators'!$B$15:$W$361, MATCH('O5 Details by Class &amp; Accounts'!BC$18, 'E2 Allocators'!$B$15:$W$15, 0),FALSE)*$E183), 0, VLOOKUP(VLOOKUP($A183, 'E4 TB Allocation Details'!$A$18:$L$214, MATCH("Misc ID", 'E4 TB Allocation Details'!$A$18:$L$18, 0),FALSE), 'E2 Allocators'!$B$15:$W$361, MATCH('O5 Details by Class &amp; Accounts'!BC$18, 'E2 Allocators'!$B$15:$W$15, 0),FALSE)*$E183)</f>
        <v>0</v>
      </c>
      <c r="BD183" s="1321">
        <f>IF(ISERROR(VLOOKUP(VLOOKUP($A183, 'E4 TB Allocation Details'!$A$18:$L$214, MATCH("Misc ID", 'E4 TB Allocation Details'!$A$18:$L$18, 0),FALSE), 'E2 Allocators'!$B$15:$W$361, MATCH('O5 Details by Class &amp; Accounts'!BD$18, 'E2 Allocators'!$B$15:$W$15, 0),FALSE)*$E183), 0, VLOOKUP(VLOOKUP($A183, 'E4 TB Allocation Details'!$A$18:$L$214, MATCH("Misc ID", 'E4 TB Allocation Details'!$A$18:$L$18, 0),FALSE), 'E2 Allocators'!$B$15:$W$361, MATCH('O5 Details by Class &amp; Accounts'!BD$18, 'E2 Allocators'!$B$15:$W$15, 0),FALSE)*$E183)</f>
        <v>0</v>
      </c>
      <c r="BE183" s="1321">
        <f>IF(ISERROR(VLOOKUP(VLOOKUP($A183, 'E4 TB Allocation Details'!$A$18:$L$214, MATCH("Misc ID", 'E4 TB Allocation Details'!$A$18:$L$18, 0),FALSE), 'E2 Allocators'!$B$15:$W$361, MATCH('O5 Details by Class &amp; Accounts'!BE$18, 'E2 Allocators'!$B$15:$W$15, 0),FALSE)*$E183), 0, VLOOKUP(VLOOKUP($A183, 'E4 TB Allocation Details'!$A$18:$L$214, MATCH("Misc ID", 'E4 TB Allocation Details'!$A$18:$L$18, 0),FALSE), 'E2 Allocators'!$B$15:$W$361, MATCH('O5 Details by Class &amp; Accounts'!BE$18, 'E2 Allocators'!$B$15:$W$15, 0),FALSE)*$E183)</f>
        <v>0</v>
      </c>
      <c r="BF183" s="1321">
        <f>IF(ISERROR(VLOOKUP(VLOOKUP($A183, 'E4 TB Allocation Details'!$A$18:$L$214, MATCH("Misc ID", 'E4 TB Allocation Details'!$A$18:$L$18, 0),FALSE), 'E2 Allocators'!$B$15:$W$361, MATCH('O5 Details by Class &amp; Accounts'!BF$18, 'E2 Allocators'!$B$15:$W$15, 0),FALSE)*$E183), 0, VLOOKUP(VLOOKUP($A183, 'E4 TB Allocation Details'!$A$18:$L$214, MATCH("Misc ID", 'E4 TB Allocation Details'!$A$18:$L$18, 0),FALSE), 'E2 Allocators'!$B$15:$W$361, MATCH('O5 Details by Class &amp; Accounts'!BF$18, 'E2 Allocators'!$B$15:$W$15, 0),FALSE)*$E183)</f>
        <v>0</v>
      </c>
      <c r="BG183" s="1321">
        <f>IF(ISERROR(VLOOKUP(VLOOKUP($A183, 'E4 TB Allocation Details'!$A$18:$L$214, MATCH("Misc ID", 'E4 TB Allocation Details'!$A$18:$L$18, 0),FALSE), 'E2 Allocators'!$B$15:$W$361, MATCH('O5 Details by Class &amp; Accounts'!BG$18, 'E2 Allocators'!$B$15:$W$15, 0),FALSE)*$E183), 0, VLOOKUP(VLOOKUP($A183, 'E4 TB Allocation Details'!$A$18:$L$214, MATCH("Misc ID", 'E4 TB Allocation Details'!$A$18:$L$18, 0),FALSE), 'E2 Allocators'!$B$15:$W$361, MATCH('O5 Details by Class &amp; Accounts'!BG$18, 'E2 Allocators'!$B$15:$W$15, 0),FALSE)*$E183)</f>
        <v>0</v>
      </c>
      <c r="BH183" s="1321">
        <f>IF(ISERROR(VLOOKUP(VLOOKUP($A183, 'E4 TB Allocation Details'!$A$18:$L$214, MATCH("Misc ID", 'E4 TB Allocation Details'!$A$18:$L$18, 0),FALSE), 'E2 Allocators'!$B$15:$W$361, MATCH('O5 Details by Class &amp; Accounts'!BH$18, 'E2 Allocators'!$B$15:$W$15, 0),FALSE)*$E183), 0, VLOOKUP(VLOOKUP($A183, 'E4 TB Allocation Details'!$A$18:$L$214, MATCH("Misc ID", 'E4 TB Allocation Details'!$A$18:$L$18, 0),FALSE), 'E2 Allocators'!$B$15:$W$361, MATCH('O5 Details by Class &amp; Accounts'!BH$18, 'E2 Allocators'!$B$15:$W$15, 0),FALSE)*$E183)</f>
        <v>0</v>
      </c>
      <c r="BI183" s="1321">
        <f>IF(ISERROR(VLOOKUP(VLOOKUP($A183, 'E4 TB Allocation Details'!$A$18:$L$214, MATCH("Misc ID", 'E4 TB Allocation Details'!$A$18:$L$18, 0),FALSE), 'E2 Allocators'!$B$15:$W$361, MATCH('O5 Details by Class &amp; Accounts'!BI$18, 'E2 Allocators'!$B$15:$W$15, 0),FALSE)*$E183), 0, VLOOKUP(VLOOKUP($A183, 'E4 TB Allocation Details'!$A$18:$L$214, MATCH("Misc ID", 'E4 TB Allocation Details'!$A$18:$L$18, 0),FALSE), 'E2 Allocators'!$B$15:$W$361, MATCH('O5 Details by Class &amp; Accounts'!BI$18, 'E2 Allocators'!$B$15:$W$15, 0),FALSE)*$E183)</f>
        <v>0</v>
      </c>
      <c r="BJ183" s="1321">
        <f>IF(ISERROR(VLOOKUP(VLOOKUP($A183, 'E4 TB Allocation Details'!$A$18:$L$214, MATCH("Misc ID", 'E4 TB Allocation Details'!$A$18:$L$18, 0),FALSE), 'E2 Allocators'!$B$15:$W$361, MATCH('O5 Details by Class &amp; Accounts'!BJ$18, 'E2 Allocators'!$B$15:$W$15, 0),FALSE)*$E183), 0, VLOOKUP(VLOOKUP($A183, 'E4 TB Allocation Details'!$A$18:$L$214, MATCH("Misc ID", 'E4 TB Allocation Details'!$A$18:$L$18, 0),FALSE), 'E2 Allocators'!$B$15:$W$361, MATCH('O5 Details by Class &amp; Accounts'!BJ$18, 'E2 Allocators'!$B$15:$W$15, 0),FALSE)*$E183)</f>
        <v>0</v>
      </c>
      <c r="BK183" s="1321">
        <f>IF(ISERROR(VLOOKUP(VLOOKUP($A183, 'E4 TB Allocation Details'!$A$18:$L$214, MATCH("Misc ID", 'E4 TB Allocation Details'!$A$18:$L$18, 0),FALSE), 'E2 Allocators'!$B$15:$W$361, MATCH('O5 Details by Class &amp; Accounts'!BK$18, 'E2 Allocators'!$B$15:$W$15, 0),FALSE)*$E183), 0, VLOOKUP(VLOOKUP($A183, 'E4 TB Allocation Details'!$A$18:$L$214, MATCH("Misc ID", 'E4 TB Allocation Details'!$A$18:$L$18, 0),FALSE), 'E2 Allocators'!$B$15:$W$361, MATCH('O5 Details by Class &amp; Accounts'!BK$18, 'E2 Allocators'!$B$15:$W$15, 0),FALSE)*$E183)</f>
        <v>0</v>
      </c>
      <c r="BL183" s="1321">
        <f>IF(ISERROR(VLOOKUP(VLOOKUP($A183, 'E4 TB Allocation Details'!$A$18:$L$214, MATCH("Misc ID", 'E4 TB Allocation Details'!$A$18:$L$18, 0),FALSE), 'E2 Allocators'!$B$15:$W$361, MATCH('O5 Details by Class &amp; Accounts'!BL$18, 'E2 Allocators'!$B$15:$W$15, 0),FALSE)*$E183), 0, VLOOKUP(VLOOKUP($A183, 'E4 TB Allocation Details'!$A$18:$L$214, MATCH("Misc ID", 'E4 TB Allocation Details'!$A$18:$L$18, 0),FALSE), 'E2 Allocators'!$B$15:$W$361, MATCH('O5 Details by Class &amp; Accounts'!BL$18, 'E2 Allocators'!$B$15:$W$15, 0),FALSE)*$E183)</f>
        <v>0</v>
      </c>
      <c r="BM183" s="1321">
        <f>IF(ISERROR(VLOOKUP(VLOOKUP($A183, 'E4 TB Allocation Details'!$A$18:$L$214, MATCH("Misc ID", 'E4 TB Allocation Details'!$A$18:$L$18, 0),FALSE), 'E2 Allocators'!$B$15:$W$361, MATCH('O5 Details by Class &amp; Accounts'!BM$18, 'E2 Allocators'!$B$15:$W$15, 0),FALSE)*$E183), 0, VLOOKUP(VLOOKUP($A183, 'E4 TB Allocation Details'!$A$18:$L$214, MATCH("Misc ID", 'E4 TB Allocation Details'!$A$18:$L$18, 0),FALSE), 'E2 Allocators'!$B$15:$W$361, MATCH('O5 Details by Class &amp; Accounts'!BM$18, 'E2 Allocators'!$B$15:$W$15, 0),FALSE)*$E183)</f>
        <v>0</v>
      </c>
      <c r="BN183" s="1321">
        <f>IF(ISERROR(VLOOKUP(VLOOKUP($A183, 'E4 TB Allocation Details'!$A$18:$L$214, MATCH("Misc ID", 'E4 TB Allocation Details'!$A$18:$L$18, 0),FALSE), 'E2 Allocators'!$B$15:$W$361, MATCH('O5 Details by Class &amp; Accounts'!BN$18, 'E2 Allocators'!$B$15:$W$15, 0),FALSE)*$E183), 0, VLOOKUP(VLOOKUP($A183, 'E4 TB Allocation Details'!$A$18:$L$214, MATCH("Misc ID", 'E4 TB Allocation Details'!$A$18:$L$18, 0),FALSE), 'E2 Allocators'!$B$15:$W$361, MATCH('O5 Details by Class &amp; Accounts'!BN$18, 'E2 Allocators'!$B$15:$W$15, 0),FALSE)*$E183)</f>
        <v>0</v>
      </c>
      <c r="BO183" s="1321">
        <f>IF(ISERROR(VLOOKUP(VLOOKUP($A183, 'E4 TB Allocation Details'!$A$18:$L$214, MATCH("Misc ID", 'E4 TB Allocation Details'!$A$18:$L$18, 0),FALSE), 'E2 Allocators'!$B$15:$W$361, MATCH('O5 Details by Class &amp; Accounts'!BO$18, 'E2 Allocators'!$B$15:$W$15, 0),FALSE)*$E183), 0, VLOOKUP(VLOOKUP($A183, 'E4 TB Allocation Details'!$A$18:$L$214, MATCH("Misc ID", 'E4 TB Allocation Details'!$A$18:$L$18, 0),FALSE), 'E2 Allocators'!$B$15:$W$361, MATCH('O5 Details by Class &amp; Accounts'!BO$18, 'E2 Allocators'!$B$15:$W$15, 0),FALSE)*$E183)</f>
        <v>0</v>
      </c>
      <c r="BP183" s="1321">
        <f>IF(ISERROR(VLOOKUP(VLOOKUP($A183, 'E4 TB Allocation Details'!$A$18:$L$214, MATCH("Misc ID", 'E4 TB Allocation Details'!$A$18:$L$18, 0),FALSE), 'E2 Allocators'!$B$15:$W$361, MATCH('O5 Details by Class &amp; Accounts'!BP$18, 'E2 Allocators'!$B$15:$W$15, 0),FALSE)*$E183), 0, VLOOKUP(VLOOKUP($A183, 'E4 TB Allocation Details'!$A$18:$L$214, MATCH("Misc ID", 'E4 TB Allocation Details'!$A$18:$L$18, 0),FALSE), 'E2 Allocators'!$B$15:$W$361, MATCH('O5 Details by Class &amp; Accounts'!BP$18, 'E2 Allocators'!$B$15:$W$15, 0),FALSE)*$E183)</f>
        <v>0</v>
      </c>
      <c r="BQ183" s="1321">
        <f>IF(ISERROR(VLOOKUP(VLOOKUP($A183, 'E4 TB Allocation Details'!$A$18:$L$214, MATCH("Misc ID", 'E4 TB Allocation Details'!$A$18:$L$18, 0),FALSE), 'E2 Allocators'!$B$15:$W$361, MATCH('O5 Details by Class &amp; Accounts'!BQ$18, 'E2 Allocators'!$B$15:$W$15, 0),FALSE)*$E183), 0, VLOOKUP(VLOOKUP($A183, 'E4 TB Allocation Details'!$A$18:$L$214, MATCH("Misc ID", 'E4 TB Allocation Details'!$A$18:$L$18, 0),FALSE), 'E2 Allocators'!$B$15:$W$361, MATCH('O5 Details by Class &amp; Accounts'!BQ$18, 'E2 Allocators'!$B$15:$W$15, 0),FALSE)*$E183)</f>
        <v>0</v>
      </c>
      <c r="BR183" s="1321">
        <f>IF(ISERROR(VLOOKUP(VLOOKUP($A183, 'E4 TB Allocation Details'!$A$18:$L$214, MATCH("Misc ID", 'E4 TB Allocation Details'!$A$18:$L$18, 0),FALSE), 'E2 Allocators'!$B$15:$W$361, MATCH('O5 Details by Class &amp; Accounts'!BR$18, 'E2 Allocators'!$B$15:$W$15, 0),FALSE)*$E183), 0, VLOOKUP(VLOOKUP($A183, 'E4 TB Allocation Details'!$A$18:$L$214, MATCH("Misc ID", 'E4 TB Allocation Details'!$A$18:$L$18, 0),FALSE), 'E2 Allocators'!$B$15:$W$361, MATCH('O5 Details by Class &amp; Accounts'!BR$18, 'E2 Allocators'!$B$15:$W$15, 0),FALSE)*$E183)</f>
        <v>0</v>
      </c>
      <c r="BS183" s="1321">
        <f t="shared" si="48"/>
        <v>0</v>
      </c>
      <c r="BT183" s="1321">
        <f>IF(ISERROR(VLOOKUP(VLOOKUP($A183, 'E4 TB Allocation Details'!$A$18:$L$214, MATCH("A &amp; G ID", 'E4 TB Allocation Details'!$A$18:$L$18, 0),FALSE), 'E2 Allocators'!$B$15:$W$361, MATCH('O5 Details by Class &amp; Accounts'!BT$18, 'E2 Allocators'!$B$15:$W$15, 0),FALSE)*$E183), 0, VLOOKUP(VLOOKUP($A183, 'E4 TB Allocation Details'!$A$18:$L$214, MATCH("A &amp; G ID", 'E4 TB Allocation Details'!$A$18:$L$18, 0),FALSE), 'E2 Allocators'!$B$15:$W$361, MATCH('O5 Details by Class &amp; Accounts'!BT$18, 'E2 Allocators'!$B$15:$W$15, 0),FALSE)*$E183)</f>
        <v>98023.646168019608</v>
      </c>
      <c r="BU183" s="1321">
        <f>IF(ISERROR(VLOOKUP(VLOOKUP($A183, 'E4 TB Allocation Details'!$A$18:$L$214, MATCH("A &amp; G ID", 'E4 TB Allocation Details'!$A$18:$L$18, 0),FALSE), 'E2 Allocators'!$B$15:$W$361, MATCH('O5 Details by Class &amp; Accounts'!BU$18, 'E2 Allocators'!$B$15:$W$15, 0),FALSE)*$E183), 0, VLOOKUP(VLOOKUP($A183, 'E4 TB Allocation Details'!$A$18:$L$214, MATCH("A &amp; G ID", 'E4 TB Allocation Details'!$A$18:$L$18, 0),FALSE), 'E2 Allocators'!$B$15:$W$361, MATCH('O5 Details by Class &amp; Accounts'!BU$18, 'E2 Allocators'!$B$15:$W$15, 0),FALSE)*$E183)</f>
        <v>25930.340940827151</v>
      </c>
      <c r="BV183" s="1321">
        <f>IF(ISERROR(VLOOKUP(VLOOKUP($A183, 'E4 TB Allocation Details'!$A$18:$L$214, MATCH("A &amp; G ID", 'E4 TB Allocation Details'!$A$18:$L$18, 0),FALSE), 'E2 Allocators'!$B$15:$W$361, MATCH('O5 Details by Class &amp; Accounts'!BV$18, 'E2 Allocators'!$B$15:$W$15, 0),FALSE)*$E183), 0, VLOOKUP(VLOOKUP($A183, 'E4 TB Allocation Details'!$A$18:$L$214, MATCH("A &amp; G ID", 'E4 TB Allocation Details'!$A$18:$L$18, 0),FALSE), 'E2 Allocators'!$B$15:$W$361, MATCH('O5 Details by Class &amp; Accounts'!BV$18, 'E2 Allocators'!$B$15:$W$15, 0),FALSE)*$E183)</f>
        <v>15515.028881413265</v>
      </c>
      <c r="BW183" s="1321">
        <f>IF(ISERROR(VLOOKUP(VLOOKUP($A183, 'E4 TB Allocation Details'!$A$18:$L$214, MATCH("A &amp; G ID", 'E4 TB Allocation Details'!$A$18:$L$18, 0),FALSE), 'E2 Allocators'!$B$15:$W$361, MATCH('O5 Details by Class &amp; Accounts'!BW$18, 'E2 Allocators'!$B$15:$W$15, 0),FALSE)*$E183), 0, VLOOKUP(VLOOKUP($A183, 'E4 TB Allocation Details'!$A$18:$L$214, MATCH("A &amp; G ID", 'E4 TB Allocation Details'!$A$18:$L$18, 0),FALSE), 'E2 Allocators'!$B$15:$W$361, MATCH('O5 Details by Class &amp; Accounts'!BW$18, 'E2 Allocators'!$B$15:$W$15, 0),FALSE)*$E183)</f>
        <v>0</v>
      </c>
      <c r="BX183" s="1321">
        <f>IF(ISERROR(VLOOKUP(VLOOKUP($A183, 'E4 TB Allocation Details'!$A$18:$L$214, MATCH("A &amp; G ID", 'E4 TB Allocation Details'!$A$18:$L$18, 0),FALSE), 'E2 Allocators'!$B$15:$W$361, MATCH('O5 Details by Class &amp; Accounts'!BX$18, 'E2 Allocators'!$B$15:$W$15, 0),FALSE)*$E183), 0, VLOOKUP(VLOOKUP($A183, 'E4 TB Allocation Details'!$A$18:$L$214, MATCH("A &amp; G ID", 'E4 TB Allocation Details'!$A$18:$L$18, 0),FALSE), 'E2 Allocators'!$B$15:$W$361, MATCH('O5 Details by Class &amp; Accounts'!BX$18, 'E2 Allocators'!$B$15:$W$15, 0),FALSE)*$E183)</f>
        <v>0</v>
      </c>
      <c r="BY183" s="1321">
        <f>IF(ISERROR(VLOOKUP(VLOOKUP($A183, 'E4 TB Allocation Details'!$A$18:$L$214, MATCH("A &amp; G ID", 'E4 TB Allocation Details'!$A$18:$L$18, 0),FALSE), 'E2 Allocators'!$B$15:$W$361, MATCH('O5 Details by Class &amp; Accounts'!BY$18, 'E2 Allocators'!$B$15:$W$15, 0),FALSE)*$E183), 0, VLOOKUP(VLOOKUP($A183, 'E4 TB Allocation Details'!$A$18:$L$214, MATCH("A &amp; G ID", 'E4 TB Allocation Details'!$A$18:$L$18, 0),FALSE), 'E2 Allocators'!$B$15:$W$361, MATCH('O5 Details by Class &amp; Accounts'!BY$18, 'E2 Allocators'!$B$15:$W$15, 0),FALSE)*$E183)</f>
        <v>0</v>
      </c>
      <c r="BZ183" s="1321">
        <f>IF(ISERROR(VLOOKUP(VLOOKUP($A183, 'E4 TB Allocation Details'!$A$18:$L$214, MATCH("A &amp; G ID", 'E4 TB Allocation Details'!$A$18:$L$18, 0),FALSE), 'E2 Allocators'!$B$15:$W$361, MATCH('O5 Details by Class &amp; Accounts'!BZ$18, 'E2 Allocators'!$B$15:$W$15, 0),FALSE)*$E183), 0, VLOOKUP(VLOOKUP($A183, 'E4 TB Allocation Details'!$A$18:$L$214, MATCH("A &amp; G ID", 'E4 TB Allocation Details'!$A$18:$L$18, 0),FALSE), 'E2 Allocators'!$B$15:$W$361, MATCH('O5 Details by Class &amp; Accounts'!BZ$18, 'E2 Allocators'!$B$15:$W$15, 0),FALSE)*$E183)</f>
        <v>1827.8440052009539</v>
      </c>
      <c r="CA183" s="1321">
        <f>IF(ISERROR(VLOOKUP(VLOOKUP($A183, 'E4 TB Allocation Details'!$A$18:$L$214, MATCH("A &amp; G ID", 'E4 TB Allocation Details'!$A$18:$L$18, 0),FALSE), 'E2 Allocators'!$B$15:$W$361, MATCH('O5 Details by Class &amp; Accounts'!CA$18, 'E2 Allocators'!$B$15:$W$15, 0),FALSE)*$E183), 0, VLOOKUP(VLOOKUP($A183, 'E4 TB Allocation Details'!$A$18:$L$214, MATCH("A &amp; G ID", 'E4 TB Allocation Details'!$A$18:$L$18, 0),FALSE), 'E2 Allocators'!$B$15:$W$361, MATCH('O5 Details by Class &amp; Accounts'!CA$18, 'E2 Allocators'!$B$15:$W$15, 0),FALSE)*$E183)</f>
        <v>0</v>
      </c>
      <c r="CB183" s="1321">
        <f>IF(ISERROR(VLOOKUP(VLOOKUP($A183, 'E4 TB Allocation Details'!$A$18:$L$214, MATCH("A &amp; G ID", 'E4 TB Allocation Details'!$A$18:$L$18, 0),FALSE), 'E2 Allocators'!$B$15:$W$361, MATCH('O5 Details by Class &amp; Accounts'!CB$18, 'E2 Allocators'!$B$15:$W$15, 0),FALSE)*$E183), 0, VLOOKUP(VLOOKUP($A183, 'E4 TB Allocation Details'!$A$18:$L$214, MATCH("A &amp; G ID", 'E4 TB Allocation Details'!$A$18:$L$18, 0),FALSE), 'E2 Allocators'!$B$15:$W$361, MATCH('O5 Details by Class &amp; Accounts'!CB$18, 'E2 Allocators'!$B$15:$W$15, 0),FALSE)*$E183)</f>
        <v>203.140004539041</v>
      </c>
      <c r="CC183" s="1321">
        <f>IF(ISERROR(VLOOKUP(VLOOKUP($A183, 'E4 TB Allocation Details'!$A$18:$L$214, MATCH("A &amp; G ID", 'E4 TB Allocation Details'!$A$18:$L$18, 0),FALSE), 'E2 Allocators'!$B$15:$W$361, MATCH('O5 Details by Class &amp; Accounts'!CC$18, 'E2 Allocators'!$B$15:$W$15, 0),FALSE)*$E183), 0, VLOOKUP(VLOOKUP($A183, 'E4 TB Allocation Details'!$A$18:$L$214, MATCH("A &amp; G ID", 'E4 TB Allocation Details'!$A$18:$L$18, 0),FALSE), 'E2 Allocators'!$B$15:$W$361, MATCH('O5 Details by Class &amp; Accounts'!CC$18, 'E2 Allocators'!$B$15:$W$15, 0),FALSE)*$E183)</f>
        <v>0</v>
      </c>
      <c r="CD183" s="1321">
        <f>IF(ISERROR(VLOOKUP(VLOOKUP($A183, 'E4 TB Allocation Details'!$A$18:$L$214, MATCH("A &amp; G ID", 'E4 TB Allocation Details'!$A$18:$L$18, 0),FALSE), 'E2 Allocators'!$B$15:$W$361, MATCH('O5 Details by Class &amp; Accounts'!CD$18, 'E2 Allocators'!$B$15:$W$15, 0),FALSE)*$E183), 0, VLOOKUP(VLOOKUP($A183, 'E4 TB Allocation Details'!$A$18:$L$214, MATCH("A &amp; G ID", 'E4 TB Allocation Details'!$A$18:$L$18, 0),FALSE), 'E2 Allocators'!$B$15:$W$361, MATCH('O5 Details by Class &amp; Accounts'!CD$18, 'E2 Allocators'!$B$15:$W$15, 0),FALSE)*$E183)</f>
        <v>0</v>
      </c>
      <c r="CE183" s="1321">
        <f>IF(ISERROR(VLOOKUP(VLOOKUP($A183, 'E4 TB Allocation Details'!$A$18:$L$214, MATCH("A &amp; G ID", 'E4 TB Allocation Details'!$A$18:$L$18, 0),FALSE), 'E2 Allocators'!$B$15:$W$361, MATCH('O5 Details by Class &amp; Accounts'!CE$18, 'E2 Allocators'!$B$15:$W$15, 0),FALSE)*$E183), 0, VLOOKUP(VLOOKUP($A183, 'E4 TB Allocation Details'!$A$18:$L$214, MATCH("A &amp; G ID", 'E4 TB Allocation Details'!$A$18:$L$18, 0),FALSE), 'E2 Allocators'!$B$15:$W$361, MATCH('O5 Details by Class &amp; Accounts'!CE$18, 'E2 Allocators'!$B$15:$W$15, 0),FALSE)*$E183)</f>
        <v>0</v>
      </c>
      <c r="CF183" s="1321">
        <f>IF(ISERROR(VLOOKUP(VLOOKUP($A183, 'E4 TB Allocation Details'!$A$18:$L$214, MATCH("A &amp; G ID", 'E4 TB Allocation Details'!$A$18:$L$18, 0),FALSE), 'E2 Allocators'!$B$15:$W$361, MATCH('O5 Details by Class &amp; Accounts'!CF$18, 'E2 Allocators'!$B$15:$W$15, 0),FALSE)*$E183), 0, VLOOKUP(VLOOKUP($A183, 'E4 TB Allocation Details'!$A$18:$L$214, MATCH("A &amp; G ID", 'E4 TB Allocation Details'!$A$18:$L$18, 0),FALSE), 'E2 Allocators'!$B$15:$W$361, MATCH('O5 Details by Class &amp; Accounts'!CF$18, 'E2 Allocators'!$B$15:$W$15, 0),FALSE)*$E183)</f>
        <v>0</v>
      </c>
      <c r="CG183" s="1321">
        <f>IF(ISERROR(VLOOKUP(VLOOKUP($A183, 'E4 TB Allocation Details'!$A$18:$L$214, MATCH("A &amp; G ID", 'E4 TB Allocation Details'!$A$18:$L$18, 0),FALSE), 'E2 Allocators'!$B$15:$W$361, MATCH('O5 Details by Class &amp; Accounts'!CG$18, 'E2 Allocators'!$B$15:$W$15, 0),FALSE)*$E183), 0, VLOOKUP(VLOOKUP($A183, 'E4 TB Allocation Details'!$A$18:$L$214, MATCH("A &amp; G ID", 'E4 TB Allocation Details'!$A$18:$L$18, 0),FALSE), 'E2 Allocators'!$B$15:$W$361, MATCH('O5 Details by Class &amp; Accounts'!CG$18, 'E2 Allocators'!$B$15:$W$15, 0),FALSE)*$E183)</f>
        <v>0</v>
      </c>
      <c r="CH183" s="1321">
        <f>IF(ISERROR(VLOOKUP(VLOOKUP($A183, 'E4 TB Allocation Details'!$A$18:$L$214, MATCH("A &amp; G ID", 'E4 TB Allocation Details'!$A$18:$L$18, 0),FALSE), 'E2 Allocators'!$B$15:$W$361, MATCH('O5 Details by Class &amp; Accounts'!CH$18, 'E2 Allocators'!$B$15:$W$15, 0),FALSE)*$E183), 0, VLOOKUP(VLOOKUP($A183, 'E4 TB Allocation Details'!$A$18:$L$214, MATCH("A &amp; G ID", 'E4 TB Allocation Details'!$A$18:$L$18, 0),FALSE), 'E2 Allocators'!$B$15:$W$361, MATCH('O5 Details by Class &amp; Accounts'!CH$18, 'E2 Allocators'!$B$15:$W$15, 0),FALSE)*$E183)</f>
        <v>0</v>
      </c>
      <c r="CI183" s="1321">
        <f>IF(ISERROR(VLOOKUP(VLOOKUP($A183, 'E4 TB Allocation Details'!$A$18:$L$214, MATCH("A &amp; G ID", 'E4 TB Allocation Details'!$A$18:$L$18, 0),FALSE), 'E2 Allocators'!$B$15:$W$361, MATCH('O5 Details by Class &amp; Accounts'!CI$18, 'E2 Allocators'!$B$15:$W$15, 0),FALSE)*$E183), 0, VLOOKUP(VLOOKUP($A183, 'E4 TB Allocation Details'!$A$18:$L$214, MATCH("A &amp; G ID", 'E4 TB Allocation Details'!$A$18:$L$18, 0),FALSE), 'E2 Allocators'!$B$15:$W$361, MATCH('O5 Details by Class &amp; Accounts'!CI$18, 'E2 Allocators'!$B$15:$W$15, 0),FALSE)*$E183)</f>
        <v>0</v>
      </c>
      <c r="CJ183" s="1321">
        <f>IF(ISERROR(VLOOKUP(VLOOKUP($A183, 'E4 TB Allocation Details'!$A$18:$L$214, MATCH("A &amp; G ID", 'E4 TB Allocation Details'!$A$18:$L$18, 0),FALSE), 'E2 Allocators'!$B$15:$W$361, MATCH('O5 Details by Class &amp; Accounts'!CJ$18, 'E2 Allocators'!$B$15:$W$15, 0),FALSE)*$E183), 0, VLOOKUP(VLOOKUP($A183, 'E4 TB Allocation Details'!$A$18:$L$214, MATCH("A &amp; G ID", 'E4 TB Allocation Details'!$A$18:$L$18, 0),FALSE), 'E2 Allocators'!$B$15:$W$361, MATCH('O5 Details by Class &amp; Accounts'!CJ$18, 'E2 Allocators'!$B$15:$W$15, 0),FALSE)*$E183)</f>
        <v>0</v>
      </c>
      <c r="CK183" s="1321">
        <f>IF(ISERROR(VLOOKUP(VLOOKUP($A183, 'E4 TB Allocation Details'!$A$18:$L$214, MATCH("A &amp; G ID", 'E4 TB Allocation Details'!$A$18:$L$18, 0),FALSE), 'E2 Allocators'!$B$15:$W$361, MATCH('O5 Details by Class &amp; Accounts'!CK$18, 'E2 Allocators'!$B$15:$W$15, 0),FALSE)*$E183), 0, VLOOKUP(VLOOKUP($A183, 'E4 TB Allocation Details'!$A$18:$L$214, MATCH("A &amp; G ID", 'E4 TB Allocation Details'!$A$18:$L$18, 0),FALSE), 'E2 Allocators'!$B$15:$W$361, MATCH('O5 Details by Class &amp; Accounts'!CK$18, 'E2 Allocators'!$B$15:$W$15, 0),FALSE)*$E183)</f>
        <v>0</v>
      </c>
      <c r="CL183" s="1321">
        <f>IF(ISERROR(VLOOKUP(VLOOKUP($A183, 'E4 TB Allocation Details'!$A$18:$L$214, MATCH("A &amp; G ID", 'E4 TB Allocation Details'!$A$18:$L$18, 0),FALSE), 'E2 Allocators'!$B$15:$W$361, MATCH('O5 Details by Class &amp; Accounts'!CL$18, 'E2 Allocators'!$B$15:$W$15, 0),FALSE)*$E183), 0, VLOOKUP(VLOOKUP($A183, 'E4 TB Allocation Details'!$A$18:$L$214, MATCH("A &amp; G ID", 'E4 TB Allocation Details'!$A$18:$L$18, 0),FALSE), 'E2 Allocators'!$B$15:$W$361, MATCH('O5 Details by Class &amp; Accounts'!CL$18, 'E2 Allocators'!$B$15:$W$15, 0),FALSE)*$E183)</f>
        <v>0</v>
      </c>
      <c r="CM183" s="1321">
        <f>IF(ISERROR(VLOOKUP(VLOOKUP($A183, 'E4 TB Allocation Details'!$A$18:$L$214, MATCH("A &amp; G ID", 'E4 TB Allocation Details'!$A$18:$L$18, 0),FALSE), 'E2 Allocators'!$B$15:$W$361, MATCH('O5 Details by Class &amp; Accounts'!CM$18, 'E2 Allocators'!$B$15:$W$15, 0),FALSE)*$E183), 0, VLOOKUP(VLOOKUP($A183, 'E4 TB Allocation Details'!$A$18:$L$214, MATCH("A &amp; G ID", 'E4 TB Allocation Details'!$A$18:$L$18, 0),FALSE), 'E2 Allocators'!$B$15:$W$361, MATCH('O5 Details by Class &amp; Accounts'!CM$18, 'E2 Allocators'!$B$15:$W$15, 0),FALSE)*$E183)</f>
        <v>0</v>
      </c>
      <c r="CN183" s="1321">
        <f t="shared" si="49"/>
        <v>141500.00000000003</v>
      </c>
      <c r="CO183" s="1650">
        <f t="shared" si="50"/>
        <v>0</v>
      </c>
      <c r="CQ183" s="1898" t="s">
        <v>1091</v>
      </c>
    </row>
    <row r="184" spans="1:95" s="64" customFormat="1" ht="12.75">
      <c r="A184" s="2156">
        <v>5610</v>
      </c>
      <c r="B184" s="2111" t="s">
        <v>1607</v>
      </c>
      <c r="C184" s="1647">
        <f>IF(ISERROR(VLOOKUP($A184,'I3 TB Data'!$A$19:$H$484,MATCH('O5 Details by Class &amp; Accounts'!$C$18, 'I3 TB Data'!$A$19:$H$19,0),0)), 0, VLOOKUP($A184,'I3 TB Data'!$A$19:$H$484,MATCH('O5 Details by Class &amp; Accounts'!$C$18,'I3 TB Data'!$A$19:$H$19,0),0))</f>
        <v>0</v>
      </c>
      <c r="D184" s="1648"/>
      <c r="E184" s="1647">
        <f t="shared" si="44"/>
        <v>0</v>
      </c>
      <c r="F184" s="1649"/>
      <c r="G184" s="1649"/>
      <c r="H184" s="1321">
        <f t="shared" si="46"/>
        <v>0</v>
      </c>
      <c r="I184" s="1321">
        <f>IF(ISERROR(VLOOKUP(VLOOKUP($A184, 'E4 TB Allocation Details'!$A$18:$L$214, MATCH("Demand ID", 'E4 TB Allocation Details'!$A$18:$L$18, 0),FALSE), 'E2 Allocators'!$B$15:$W$361, MATCH('O5 Details by Class &amp; Accounts'!I$18, 'E2 Allocators'!$B$15:$W$15, 0),FALSE)*$F184), 0, VLOOKUP(VLOOKUP($A184, 'E4 TB Allocation Details'!$A$18:$L$214, MATCH("Demand ID", 'E4 TB Allocation Details'!$A$18:$L$18, 0),FALSE), 'E2 Allocators'!$B$15:$W$361, MATCH('O5 Details by Class &amp; Accounts'!I$18, 'E2 Allocators'!$B$15:$W$15, 0),FALSE)*$F184)</f>
        <v>0</v>
      </c>
      <c r="J184" s="1321">
        <f>IF(ISERROR(VLOOKUP(VLOOKUP($A184, 'E4 TB Allocation Details'!$A$18:$L$214, MATCH("Demand ID", 'E4 TB Allocation Details'!$A$18:$L$18, 0),FALSE), 'E2 Allocators'!$B$15:$W$361, MATCH('O5 Details by Class &amp; Accounts'!J$18, 'E2 Allocators'!$B$15:$W$15, 0),FALSE)*$F184), 0, VLOOKUP(VLOOKUP($A184, 'E4 TB Allocation Details'!$A$18:$L$214, MATCH("Demand ID", 'E4 TB Allocation Details'!$A$18:$L$18, 0),FALSE), 'E2 Allocators'!$B$15:$W$361, MATCH('O5 Details by Class &amp; Accounts'!J$18, 'E2 Allocators'!$B$15:$W$15, 0),FALSE)*$F184)</f>
        <v>0</v>
      </c>
      <c r="K184" s="1321">
        <f>IF(ISERROR(VLOOKUP(VLOOKUP($A184, 'E4 TB Allocation Details'!$A$18:$L$214, MATCH("Demand ID", 'E4 TB Allocation Details'!$A$18:$L$18, 0),FALSE), 'E2 Allocators'!$B$15:$W$361, MATCH('O5 Details by Class &amp; Accounts'!K$18, 'E2 Allocators'!$B$15:$W$15, 0),FALSE)*$F184), 0, VLOOKUP(VLOOKUP($A184, 'E4 TB Allocation Details'!$A$18:$L$214, MATCH("Demand ID", 'E4 TB Allocation Details'!$A$18:$L$18, 0),FALSE), 'E2 Allocators'!$B$15:$W$361, MATCH('O5 Details by Class &amp; Accounts'!K$18, 'E2 Allocators'!$B$15:$W$15, 0),FALSE)*$F184)</f>
        <v>0</v>
      </c>
      <c r="L184" s="1321">
        <f>IF(ISERROR(VLOOKUP(VLOOKUP($A184, 'E4 TB Allocation Details'!$A$18:$L$214, MATCH("Demand ID", 'E4 TB Allocation Details'!$A$18:$L$18, 0),FALSE), 'E2 Allocators'!$B$15:$W$361, MATCH('O5 Details by Class &amp; Accounts'!L$18, 'E2 Allocators'!$B$15:$W$15, 0),FALSE)*$F184), 0, VLOOKUP(VLOOKUP($A184, 'E4 TB Allocation Details'!$A$18:$L$214, MATCH("Demand ID", 'E4 TB Allocation Details'!$A$18:$L$18, 0),FALSE), 'E2 Allocators'!$B$15:$W$361, MATCH('O5 Details by Class &amp; Accounts'!L$18, 'E2 Allocators'!$B$15:$W$15, 0),FALSE)*$F184)</f>
        <v>0</v>
      </c>
      <c r="M184" s="1321">
        <f>IF(ISERROR(VLOOKUP(VLOOKUP($A184, 'E4 TB Allocation Details'!$A$18:$L$214, MATCH("Demand ID", 'E4 TB Allocation Details'!$A$18:$L$18, 0),FALSE), 'E2 Allocators'!$B$15:$W$361, MATCH('O5 Details by Class &amp; Accounts'!M$18, 'E2 Allocators'!$B$15:$W$15, 0),FALSE)*$F184), 0, VLOOKUP(VLOOKUP($A184, 'E4 TB Allocation Details'!$A$18:$L$214, MATCH("Demand ID", 'E4 TB Allocation Details'!$A$18:$L$18, 0),FALSE), 'E2 Allocators'!$B$15:$W$361, MATCH('O5 Details by Class &amp; Accounts'!M$18, 'E2 Allocators'!$B$15:$W$15, 0),FALSE)*$F184)</f>
        <v>0</v>
      </c>
      <c r="N184" s="1321">
        <f>IF(ISERROR(VLOOKUP(VLOOKUP($A184, 'E4 TB Allocation Details'!$A$18:$L$214, MATCH("Demand ID", 'E4 TB Allocation Details'!$A$18:$L$18, 0),FALSE), 'E2 Allocators'!$B$15:$W$361, MATCH('O5 Details by Class &amp; Accounts'!N$18, 'E2 Allocators'!$B$15:$W$15, 0),FALSE)*$F184), 0, VLOOKUP(VLOOKUP($A184, 'E4 TB Allocation Details'!$A$18:$L$214, MATCH("Demand ID", 'E4 TB Allocation Details'!$A$18:$L$18, 0),FALSE), 'E2 Allocators'!$B$15:$W$361, MATCH('O5 Details by Class &amp; Accounts'!N$18, 'E2 Allocators'!$B$15:$W$15, 0),FALSE)*$F184)</f>
        <v>0</v>
      </c>
      <c r="O184" s="1321">
        <f>IF(ISERROR(VLOOKUP(VLOOKUP($A184, 'E4 TB Allocation Details'!$A$18:$L$214, MATCH("Demand ID", 'E4 TB Allocation Details'!$A$18:$L$18, 0),FALSE), 'E2 Allocators'!$B$15:$W$361, MATCH('O5 Details by Class &amp; Accounts'!O$18, 'E2 Allocators'!$B$15:$W$15, 0),FALSE)*$F184), 0, VLOOKUP(VLOOKUP($A184, 'E4 TB Allocation Details'!$A$18:$L$214, MATCH("Demand ID", 'E4 TB Allocation Details'!$A$18:$L$18, 0),FALSE), 'E2 Allocators'!$B$15:$W$361, MATCH('O5 Details by Class &amp; Accounts'!O$18, 'E2 Allocators'!$B$15:$W$15, 0),FALSE)*$F184)</f>
        <v>0</v>
      </c>
      <c r="P184" s="1321">
        <f>IF(ISERROR(VLOOKUP(VLOOKUP($A184, 'E4 TB Allocation Details'!$A$18:$L$214, MATCH("Demand ID", 'E4 TB Allocation Details'!$A$18:$L$18, 0),FALSE), 'E2 Allocators'!$B$15:$W$361, MATCH('O5 Details by Class &amp; Accounts'!P$18, 'E2 Allocators'!$B$15:$W$15, 0),FALSE)*$F184), 0, VLOOKUP(VLOOKUP($A184, 'E4 TB Allocation Details'!$A$18:$L$214, MATCH("Demand ID", 'E4 TB Allocation Details'!$A$18:$L$18, 0),FALSE), 'E2 Allocators'!$B$15:$W$361, MATCH('O5 Details by Class &amp; Accounts'!P$18, 'E2 Allocators'!$B$15:$W$15, 0),FALSE)*$F184)</f>
        <v>0</v>
      </c>
      <c r="Q184" s="1321">
        <f>IF(ISERROR(VLOOKUP(VLOOKUP($A184, 'E4 TB Allocation Details'!$A$18:$L$214, MATCH("Demand ID", 'E4 TB Allocation Details'!$A$18:$L$18, 0),FALSE), 'E2 Allocators'!$B$15:$W$361, MATCH('O5 Details by Class &amp; Accounts'!Q$18, 'E2 Allocators'!$B$15:$W$15, 0),FALSE)*$F184), 0, VLOOKUP(VLOOKUP($A184, 'E4 TB Allocation Details'!$A$18:$L$214, MATCH("Demand ID", 'E4 TB Allocation Details'!$A$18:$L$18, 0),FALSE), 'E2 Allocators'!$B$15:$W$361, MATCH('O5 Details by Class &amp; Accounts'!Q$18, 'E2 Allocators'!$B$15:$W$15, 0),FALSE)*$F184)</f>
        <v>0</v>
      </c>
      <c r="R184" s="1321">
        <f>IF(ISERROR(VLOOKUP(VLOOKUP($A184, 'E4 TB Allocation Details'!$A$18:$L$214, MATCH("Demand ID", 'E4 TB Allocation Details'!$A$18:$L$18, 0),FALSE), 'E2 Allocators'!$B$15:$W$361, MATCH('O5 Details by Class &amp; Accounts'!R$18, 'E2 Allocators'!$B$15:$W$15, 0),FALSE)*$F184), 0, VLOOKUP(VLOOKUP($A184, 'E4 TB Allocation Details'!$A$18:$L$214, MATCH("Demand ID", 'E4 TB Allocation Details'!$A$18:$L$18, 0),FALSE), 'E2 Allocators'!$B$15:$W$361, MATCH('O5 Details by Class &amp; Accounts'!R$18, 'E2 Allocators'!$B$15:$W$15, 0),FALSE)*$F184)</f>
        <v>0</v>
      </c>
      <c r="S184" s="1321">
        <f>IF(ISERROR(VLOOKUP(VLOOKUP($A184, 'E4 TB Allocation Details'!$A$18:$L$214, MATCH("Demand ID", 'E4 TB Allocation Details'!$A$18:$L$18, 0),FALSE), 'E2 Allocators'!$B$15:$W$361, MATCH('O5 Details by Class &amp; Accounts'!S$18, 'E2 Allocators'!$B$15:$W$15, 0),FALSE)*$F184), 0, VLOOKUP(VLOOKUP($A184, 'E4 TB Allocation Details'!$A$18:$L$214, MATCH("Demand ID", 'E4 TB Allocation Details'!$A$18:$L$18, 0),FALSE), 'E2 Allocators'!$B$15:$W$361, MATCH('O5 Details by Class &amp; Accounts'!S$18, 'E2 Allocators'!$B$15:$W$15, 0),FALSE)*$F184)</f>
        <v>0</v>
      </c>
      <c r="T184" s="1321">
        <f>IF(ISERROR(VLOOKUP(VLOOKUP($A184, 'E4 TB Allocation Details'!$A$18:$L$214, MATCH("Demand ID", 'E4 TB Allocation Details'!$A$18:$L$18, 0),FALSE), 'E2 Allocators'!$B$15:$W$361, MATCH('O5 Details by Class &amp; Accounts'!T$18, 'E2 Allocators'!$B$15:$W$15, 0),FALSE)*$F184), 0, VLOOKUP(VLOOKUP($A184, 'E4 TB Allocation Details'!$A$18:$L$214, MATCH("Demand ID", 'E4 TB Allocation Details'!$A$18:$L$18, 0),FALSE), 'E2 Allocators'!$B$15:$W$361, MATCH('O5 Details by Class &amp; Accounts'!T$18, 'E2 Allocators'!$B$15:$W$15, 0),FALSE)*$F184)</f>
        <v>0</v>
      </c>
      <c r="U184" s="1321">
        <f>IF(ISERROR(VLOOKUP(VLOOKUP($A184, 'E4 TB Allocation Details'!$A$18:$L$214, MATCH("Demand ID", 'E4 TB Allocation Details'!$A$18:$L$18, 0),FALSE), 'E2 Allocators'!$B$15:$W$361, MATCH('O5 Details by Class &amp; Accounts'!U$18, 'E2 Allocators'!$B$15:$W$15, 0),FALSE)*$F184), 0, VLOOKUP(VLOOKUP($A184, 'E4 TB Allocation Details'!$A$18:$L$214, MATCH("Demand ID", 'E4 TB Allocation Details'!$A$18:$L$18, 0),FALSE), 'E2 Allocators'!$B$15:$W$361, MATCH('O5 Details by Class &amp; Accounts'!U$18, 'E2 Allocators'!$B$15:$W$15, 0),FALSE)*$F184)</f>
        <v>0</v>
      </c>
      <c r="V184" s="1321">
        <f>IF(ISERROR(VLOOKUP(VLOOKUP($A184, 'E4 TB Allocation Details'!$A$18:$L$214, MATCH("Demand ID", 'E4 TB Allocation Details'!$A$18:$L$18, 0),FALSE), 'E2 Allocators'!$B$15:$W$361, MATCH('O5 Details by Class &amp; Accounts'!V$18, 'E2 Allocators'!$B$15:$W$15, 0),FALSE)*$F184), 0, VLOOKUP(VLOOKUP($A184, 'E4 TB Allocation Details'!$A$18:$L$214, MATCH("Demand ID", 'E4 TB Allocation Details'!$A$18:$L$18, 0),FALSE), 'E2 Allocators'!$B$15:$W$361, MATCH('O5 Details by Class &amp; Accounts'!V$18, 'E2 Allocators'!$B$15:$W$15, 0),FALSE)*$F184)</f>
        <v>0</v>
      </c>
      <c r="W184" s="1321">
        <f>IF(ISERROR(VLOOKUP(VLOOKUP($A184, 'E4 TB Allocation Details'!$A$18:$L$214, MATCH("Demand ID", 'E4 TB Allocation Details'!$A$18:$L$18, 0),FALSE), 'E2 Allocators'!$B$15:$W$361, MATCH('O5 Details by Class &amp; Accounts'!W$18, 'E2 Allocators'!$B$15:$W$15, 0),FALSE)*$F184), 0, VLOOKUP(VLOOKUP($A184, 'E4 TB Allocation Details'!$A$18:$L$214, MATCH("Demand ID", 'E4 TB Allocation Details'!$A$18:$L$18, 0),FALSE), 'E2 Allocators'!$B$15:$W$361, MATCH('O5 Details by Class &amp; Accounts'!W$18, 'E2 Allocators'!$B$15:$W$15, 0),FALSE)*$F184)</f>
        <v>0</v>
      </c>
      <c r="X184" s="1321">
        <f>IF(ISERROR(VLOOKUP(VLOOKUP($A184, 'E4 TB Allocation Details'!$A$18:$L$214, MATCH("Demand ID", 'E4 TB Allocation Details'!$A$18:$L$18, 0),FALSE), 'E2 Allocators'!$B$15:$W$361, MATCH('O5 Details by Class &amp; Accounts'!X$18, 'E2 Allocators'!$B$15:$W$15, 0),FALSE)*$F184), 0, VLOOKUP(VLOOKUP($A184, 'E4 TB Allocation Details'!$A$18:$L$214, MATCH("Demand ID", 'E4 TB Allocation Details'!$A$18:$L$18, 0),FALSE), 'E2 Allocators'!$B$15:$W$361, MATCH('O5 Details by Class &amp; Accounts'!X$18, 'E2 Allocators'!$B$15:$W$15, 0),FALSE)*$F184)</f>
        <v>0</v>
      </c>
      <c r="Y184" s="1321">
        <f>IF(ISERROR(VLOOKUP(VLOOKUP($A184, 'E4 TB Allocation Details'!$A$18:$L$214, MATCH("Demand ID", 'E4 TB Allocation Details'!$A$18:$L$18, 0),FALSE), 'E2 Allocators'!$B$15:$W$361, MATCH('O5 Details by Class &amp; Accounts'!Y$18, 'E2 Allocators'!$B$15:$W$15, 0),FALSE)*$F184), 0, VLOOKUP(VLOOKUP($A184, 'E4 TB Allocation Details'!$A$18:$L$214, MATCH("Demand ID", 'E4 TB Allocation Details'!$A$18:$L$18, 0),FALSE), 'E2 Allocators'!$B$15:$W$361, MATCH('O5 Details by Class &amp; Accounts'!Y$18, 'E2 Allocators'!$B$15:$W$15, 0),FALSE)*$F184)</f>
        <v>0</v>
      </c>
      <c r="Z184" s="1321">
        <f>IF(ISERROR(VLOOKUP(VLOOKUP($A184, 'E4 TB Allocation Details'!$A$18:$L$214, MATCH("Demand ID", 'E4 TB Allocation Details'!$A$18:$L$18, 0),FALSE), 'E2 Allocators'!$B$15:$W$361, MATCH('O5 Details by Class &amp; Accounts'!Z$18, 'E2 Allocators'!$B$15:$W$15, 0),FALSE)*$F184), 0, VLOOKUP(VLOOKUP($A184, 'E4 TB Allocation Details'!$A$18:$L$214, MATCH("Demand ID", 'E4 TB Allocation Details'!$A$18:$L$18, 0),FALSE), 'E2 Allocators'!$B$15:$W$361, MATCH('O5 Details by Class &amp; Accounts'!Z$18, 'E2 Allocators'!$B$15:$W$15, 0),FALSE)*$F184)</f>
        <v>0</v>
      </c>
      <c r="AA184" s="1321">
        <f>IF(ISERROR(VLOOKUP(VLOOKUP($A184, 'E4 TB Allocation Details'!$A$18:$L$214, MATCH("Demand ID", 'E4 TB Allocation Details'!$A$18:$L$18, 0),FALSE), 'E2 Allocators'!$B$15:$W$361, MATCH('O5 Details by Class &amp; Accounts'!AA$18, 'E2 Allocators'!$B$15:$W$15, 0),FALSE)*$F184), 0, VLOOKUP(VLOOKUP($A184, 'E4 TB Allocation Details'!$A$18:$L$214, MATCH("Demand ID", 'E4 TB Allocation Details'!$A$18:$L$18, 0),FALSE), 'E2 Allocators'!$B$15:$W$361, MATCH('O5 Details by Class &amp; Accounts'!AA$18, 'E2 Allocators'!$B$15:$W$15, 0),FALSE)*$F184)</f>
        <v>0</v>
      </c>
      <c r="AB184" s="1321">
        <f>IF(ISERROR(VLOOKUP(VLOOKUP($A184, 'E4 TB Allocation Details'!$A$18:$L$214, MATCH("Demand ID", 'E4 TB Allocation Details'!$A$18:$L$18, 0),FALSE), 'E2 Allocators'!$B$15:$W$361, MATCH('O5 Details by Class &amp; Accounts'!AB$18, 'E2 Allocators'!$B$15:$W$15, 0),FALSE)*$F184), 0, VLOOKUP(VLOOKUP($A184, 'E4 TB Allocation Details'!$A$18:$L$214, MATCH("Demand ID", 'E4 TB Allocation Details'!$A$18:$L$18, 0),FALSE), 'E2 Allocators'!$B$15:$W$361, MATCH('O5 Details by Class &amp; Accounts'!AB$18, 'E2 Allocators'!$B$15:$W$15, 0),FALSE)*$F184)</f>
        <v>0</v>
      </c>
      <c r="AC184" s="1321">
        <f t="shared" si="47"/>
        <v>0</v>
      </c>
      <c r="AD184" s="1321">
        <f>IF(ISERROR(VLOOKUP(VLOOKUP($A184, 'E4 TB Allocation Details'!$A$18:$L$214, MATCH("Customer ID", 'E4 TB Allocation Details'!$A$18:$L$18, 0),FALSE), 'E2 Allocators'!$B$15:$W$361, MATCH('O5 Details by Class &amp; Accounts'!AD$18, 'E2 Allocators'!$B$15:$W$15, 0),FALSE)*$G184), 0, VLOOKUP(VLOOKUP($A184, 'E4 TB Allocation Details'!$A$18:$L$214, MATCH("Customer ID", 'E4 TB Allocation Details'!$A$18:$L$18, 0),FALSE), 'E2 Allocators'!$B$15:$W$361, MATCH('O5 Details by Class &amp; Accounts'!AD$18, 'E2 Allocators'!$B$15:$W$15, 0),FALSE)*$G184)</f>
        <v>0</v>
      </c>
      <c r="AE184" s="1321">
        <f>IF(ISERROR(VLOOKUP(VLOOKUP($A184, 'E4 TB Allocation Details'!$A$18:$L$214, MATCH("Customer ID", 'E4 TB Allocation Details'!$A$18:$L$18, 0),FALSE), 'E2 Allocators'!$B$15:$W$361, MATCH('O5 Details by Class &amp; Accounts'!AE$18, 'E2 Allocators'!$B$15:$W$15, 0),FALSE)*$G184), 0, VLOOKUP(VLOOKUP($A184, 'E4 TB Allocation Details'!$A$18:$L$214, MATCH("Customer ID", 'E4 TB Allocation Details'!$A$18:$L$18, 0),FALSE), 'E2 Allocators'!$B$15:$W$361, MATCH('O5 Details by Class &amp; Accounts'!AE$18, 'E2 Allocators'!$B$15:$W$15, 0),FALSE)*$G184)</f>
        <v>0</v>
      </c>
      <c r="AF184" s="1321">
        <f>IF(ISERROR(VLOOKUP(VLOOKUP($A184, 'E4 TB Allocation Details'!$A$18:$L$214, MATCH("Customer ID", 'E4 TB Allocation Details'!$A$18:$L$18, 0),FALSE), 'E2 Allocators'!$B$15:$W$361, MATCH('O5 Details by Class &amp; Accounts'!AF$18, 'E2 Allocators'!$B$15:$W$15, 0),FALSE)*$G184), 0, VLOOKUP(VLOOKUP($A184, 'E4 TB Allocation Details'!$A$18:$L$214, MATCH("Customer ID", 'E4 TB Allocation Details'!$A$18:$L$18, 0),FALSE), 'E2 Allocators'!$B$15:$W$361, MATCH('O5 Details by Class &amp; Accounts'!AF$18, 'E2 Allocators'!$B$15:$W$15, 0),FALSE)*$G184)</f>
        <v>0</v>
      </c>
      <c r="AG184" s="1321">
        <f>IF(ISERROR(VLOOKUP(VLOOKUP($A184, 'E4 TB Allocation Details'!$A$18:$L$214, MATCH("Customer ID", 'E4 TB Allocation Details'!$A$18:$L$18, 0),FALSE), 'E2 Allocators'!$B$15:$W$361, MATCH('O5 Details by Class &amp; Accounts'!AG$18, 'E2 Allocators'!$B$15:$W$15, 0),FALSE)*$G184), 0, VLOOKUP(VLOOKUP($A184, 'E4 TB Allocation Details'!$A$18:$L$214, MATCH("Customer ID", 'E4 TB Allocation Details'!$A$18:$L$18, 0),FALSE), 'E2 Allocators'!$B$15:$W$361, MATCH('O5 Details by Class &amp; Accounts'!AG$18, 'E2 Allocators'!$B$15:$W$15, 0),FALSE)*$G184)</f>
        <v>0</v>
      </c>
      <c r="AH184" s="1321">
        <f>IF(ISERROR(VLOOKUP(VLOOKUP($A184, 'E4 TB Allocation Details'!$A$18:$L$214, MATCH("Customer ID", 'E4 TB Allocation Details'!$A$18:$L$18, 0),FALSE), 'E2 Allocators'!$B$15:$W$361, MATCH('O5 Details by Class &amp; Accounts'!AH$18, 'E2 Allocators'!$B$15:$W$15, 0),FALSE)*$G184), 0, VLOOKUP(VLOOKUP($A184, 'E4 TB Allocation Details'!$A$18:$L$214, MATCH("Customer ID", 'E4 TB Allocation Details'!$A$18:$L$18, 0),FALSE), 'E2 Allocators'!$B$15:$W$361, MATCH('O5 Details by Class &amp; Accounts'!AH$18, 'E2 Allocators'!$B$15:$W$15, 0),FALSE)*$G184)</f>
        <v>0</v>
      </c>
      <c r="AI184" s="1321">
        <f>IF(ISERROR(VLOOKUP(VLOOKUP($A184, 'E4 TB Allocation Details'!$A$18:$L$214, MATCH("Customer ID", 'E4 TB Allocation Details'!$A$18:$L$18, 0),FALSE), 'E2 Allocators'!$B$15:$W$361, MATCH('O5 Details by Class &amp; Accounts'!AI$18, 'E2 Allocators'!$B$15:$W$15, 0),FALSE)*$G184), 0, VLOOKUP(VLOOKUP($A184, 'E4 TB Allocation Details'!$A$18:$L$214, MATCH("Customer ID", 'E4 TB Allocation Details'!$A$18:$L$18, 0),FALSE), 'E2 Allocators'!$B$15:$W$361, MATCH('O5 Details by Class &amp; Accounts'!AI$18, 'E2 Allocators'!$B$15:$W$15, 0),FALSE)*$G184)</f>
        <v>0</v>
      </c>
      <c r="AJ184" s="1321">
        <f>IF(ISERROR(VLOOKUP(VLOOKUP($A184, 'E4 TB Allocation Details'!$A$18:$L$214, MATCH("Customer ID", 'E4 TB Allocation Details'!$A$18:$L$18, 0),FALSE), 'E2 Allocators'!$B$15:$W$361, MATCH('O5 Details by Class &amp; Accounts'!AJ$18, 'E2 Allocators'!$B$15:$W$15, 0),FALSE)*$G184), 0, VLOOKUP(VLOOKUP($A184, 'E4 TB Allocation Details'!$A$18:$L$214, MATCH("Customer ID", 'E4 TB Allocation Details'!$A$18:$L$18, 0),FALSE), 'E2 Allocators'!$B$15:$W$361, MATCH('O5 Details by Class &amp; Accounts'!AJ$18, 'E2 Allocators'!$B$15:$W$15, 0),FALSE)*$G184)</f>
        <v>0</v>
      </c>
      <c r="AK184" s="1321">
        <f>IF(ISERROR(VLOOKUP(VLOOKUP($A184, 'E4 TB Allocation Details'!$A$18:$L$214, MATCH("Customer ID", 'E4 TB Allocation Details'!$A$18:$L$18, 0),FALSE), 'E2 Allocators'!$B$15:$W$361, MATCH('O5 Details by Class &amp; Accounts'!AK$18, 'E2 Allocators'!$B$15:$W$15, 0),FALSE)*$G184), 0, VLOOKUP(VLOOKUP($A184, 'E4 TB Allocation Details'!$A$18:$L$214, MATCH("Customer ID", 'E4 TB Allocation Details'!$A$18:$L$18, 0),FALSE), 'E2 Allocators'!$B$15:$W$361, MATCH('O5 Details by Class &amp; Accounts'!AK$18, 'E2 Allocators'!$B$15:$W$15, 0),FALSE)*$G184)</f>
        <v>0</v>
      </c>
      <c r="AL184" s="1321">
        <f>IF(ISERROR(VLOOKUP(VLOOKUP($A184, 'E4 TB Allocation Details'!$A$18:$L$214, MATCH("Customer ID", 'E4 TB Allocation Details'!$A$18:$L$18, 0),FALSE), 'E2 Allocators'!$B$15:$W$361, MATCH('O5 Details by Class &amp; Accounts'!AL$18, 'E2 Allocators'!$B$15:$W$15, 0),FALSE)*$G184), 0, VLOOKUP(VLOOKUP($A184, 'E4 TB Allocation Details'!$A$18:$L$214, MATCH("Customer ID", 'E4 TB Allocation Details'!$A$18:$L$18, 0),FALSE), 'E2 Allocators'!$B$15:$W$361, MATCH('O5 Details by Class &amp; Accounts'!AL$18, 'E2 Allocators'!$B$15:$W$15, 0),FALSE)*$G184)</f>
        <v>0</v>
      </c>
      <c r="AM184" s="1321">
        <f>IF(ISERROR(VLOOKUP(VLOOKUP($A184, 'E4 TB Allocation Details'!$A$18:$L$214, MATCH("Customer ID", 'E4 TB Allocation Details'!$A$18:$L$18, 0),FALSE), 'E2 Allocators'!$B$15:$W$361, MATCH('O5 Details by Class &amp; Accounts'!AM$18, 'E2 Allocators'!$B$15:$W$15, 0),FALSE)*$G184), 0, VLOOKUP(VLOOKUP($A184, 'E4 TB Allocation Details'!$A$18:$L$214, MATCH("Customer ID", 'E4 TB Allocation Details'!$A$18:$L$18, 0),FALSE), 'E2 Allocators'!$B$15:$W$361, MATCH('O5 Details by Class &amp; Accounts'!AM$18, 'E2 Allocators'!$B$15:$W$15, 0),FALSE)*$G184)</f>
        <v>0</v>
      </c>
      <c r="AN184" s="1321">
        <f>IF(ISERROR(VLOOKUP(VLOOKUP($A184, 'E4 TB Allocation Details'!$A$18:$L$214, MATCH("Customer ID", 'E4 TB Allocation Details'!$A$18:$L$18, 0),FALSE), 'E2 Allocators'!$B$15:$W$361, MATCH('O5 Details by Class &amp; Accounts'!AN$18, 'E2 Allocators'!$B$15:$W$15, 0),FALSE)*$G184), 0, VLOOKUP(VLOOKUP($A184, 'E4 TB Allocation Details'!$A$18:$L$214, MATCH("Customer ID", 'E4 TB Allocation Details'!$A$18:$L$18, 0),FALSE), 'E2 Allocators'!$B$15:$W$361, MATCH('O5 Details by Class &amp; Accounts'!AN$18, 'E2 Allocators'!$B$15:$W$15, 0),FALSE)*$G184)</f>
        <v>0</v>
      </c>
      <c r="AO184" s="1321">
        <f>IF(ISERROR(VLOOKUP(VLOOKUP($A184, 'E4 TB Allocation Details'!$A$18:$L$214, MATCH("Customer ID", 'E4 TB Allocation Details'!$A$18:$L$18, 0),FALSE), 'E2 Allocators'!$B$15:$W$361, MATCH('O5 Details by Class &amp; Accounts'!AO$18, 'E2 Allocators'!$B$15:$W$15, 0),FALSE)*$G184), 0, VLOOKUP(VLOOKUP($A184, 'E4 TB Allocation Details'!$A$18:$L$214, MATCH("Customer ID", 'E4 TB Allocation Details'!$A$18:$L$18, 0),FALSE), 'E2 Allocators'!$B$15:$W$361, MATCH('O5 Details by Class &amp; Accounts'!AO$18, 'E2 Allocators'!$B$15:$W$15, 0),FALSE)*$G184)</f>
        <v>0</v>
      </c>
      <c r="AP184" s="1321">
        <f>IF(ISERROR(VLOOKUP(VLOOKUP($A184, 'E4 TB Allocation Details'!$A$18:$L$214, MATCH("Customer ID", 'E4 TB Allocation Details'!$A$18:$L$18, 0),FALSE), 'E2 Allocators'!$B$15:$W$361, MATCH('O5 Details by Class &amp; Accounts'!AP$18, 'E2 Allocators'!$B$15:$W$15, 0),FALSE)*$G184), 0, VLOOKUP(VLOOKUP($A184, 'E4 TB Allocation Details'!$A$18:$L$214, MATCH("Customer ID", 'E4 TB Allocation Details'!$A$18:$L$18, 0),FALSE), 'E2 Allocators'!$B$15:$W$361, MATCH('O5 Details by Class &amp; Accounts'!AP$18, 'E2 Allocators'!$B$15:$W$15, 0),FALSE)*$G184)</f>
        <v>0</v>
      </c>
      <c r="AQ184" s="1321">
        <f>IF(ISERROR(VLOOKUP(VLOOKUP($A184, 'E4 TB Allocation Details'!$A$18:$L$214, MATCH("Customer ID", 'E4 TB Allocation Details'!$A$18:$L$18, 0),FALSE), 'E2 Allocators'!$B$15:$W$361, MATCH('O5 Details by Class &amp; Accounts'!AQ$18, 'E2 Allocators'!$B$15:$W$15, 0),FALSE)*$G184), 0, VLOOKUP(VLOOKUP($A184, 'E4 TB Allocation Details'!$A$18:$L$214, MATCH("Customer ID", 'E4 TB Allocation Details'!$A$18:$L$18, 0),FALSE), 'E2 Allocators'!$B$15:$W$361, MATCH('O5 Details by Class &amp; Accounts'!AQ$18, 'E2 Allocators'!$B$15:$W$15, 0),FALSE)*$G184)</f>
        <v>0</v>
      </c>
      <c r="AR184" s="1321">
        <f>IF(ISERROR(VLOOKUP(VLOOKUP($A184, 'E4 TB Allocation Details'!$A$18:$L$214, MATCH("Customer ID", 'E4 TB Allocation Details'!$A$18:$L$18, 0),FALSE), 'E2 Allocators'!$B$15:$W$361, MATCH('O5 Details by Class &amp; Accounts'!AR$18, 'E2 Allocators'!$B$15:$W$15, 0),FALSE)*$G184), 0, VLOOKUP(VLOOKUP($A184, 'E4 TB Allocation Details'!$A$18:$L$214, MATCH("Customer ID", 'E4 TB Allocation Details'!$A$18:$L$18, 0),FALSE), 'E2 Allocators'!$B$15:$W$361, MATCH('O5 Details by Class &amp; Accounts'!AR$18, 'E2 Allocators'!$B$15:$W$15, 0),FALSE)*$G184)</f>
        <v>0</v>
      </c>
      <c r="AS184" s="1321">
        <f>IF(ISERROR(VLOOKUP(VLOOKUP($A184, 'E4 TB Allocation Details'!$A$18:$L$214, MATCH("Customer ID", 'E4 TB Allocation Details'!$A$18:$L$18, 0),FALSE), 'E2 Allocators'!$B$15:$W$361, MATCH('O5 Details by Class &amp; Accounts'!AS$18, 'E2 Allocators'!$B$15:$W$15, 0),FALSE)*$G184), 0, VLOOKUP(VLOOKUP($A184, 'E4 TB Allocation Details'!$A$18:$L$214, MATCH("Customer ID", 'E4 TB Allocation Details'!$A$18:$L$18, 0),FALSE), 'E2 Allocators'!$B$15:$W$361, MATCH('O5 Details by Class &amp; Accounts'!AS$18, 'E2 Allocators'!$B$15:$W$15, 0),FALSE)*$G184)</f>
        <v>0</v>
      </c>
      <c r="AT184" s="1321">
        <f>IF(ISERROR(VLOOKUP(VLOOKUP($A184, 'E4 TB Allocation Details'!$A$18:$L$214, MATCH("Customer ID", 'E4 TB Allocation Details'!$A$18:$L$18, 0),FALSE), 'E2 Allocators'!$B$15:$W$361, MATCH('O5 Details by Class &amp; Accounts'!AT$18, 'E2 Allocators'!$B$15:$W$15, 0),FALSE)*$G184), 0, VLOOKUP(VLOOKUP($A184, 'E4 TB Allocation Details'!$A$18:$L$214, MATCH("Customer ID", 'E4 TB Allocation Details'!$A$18:$L$18, 0),FALSE), 'E2 Allocators'!$B$15:$W$361, MATCH('O5 Details by Class &amp; Accounts'!AT$18, 'E2 Allocators'!$B$15:$W$15, 0),FALSE)*$G184)</f>
        <v>0</v>
      </c>
      <c r="AU184" s="1321">
        <f>IF(ISERROR(VLOOKUP(VLOOKUP($A184, 'E4 TB Allocation Details'!$A$18:$L$214, MATCH("Customer ID", 'E4 TB Allocation Details'!$A$18:$L$18, 0),FALSE), 'E2 Allocators'!$B$15:$W$361, MATCH('O5 Details by Class &amp; Accounts'!AU$18, 'E2 Allocators'!$B$15:$W$15, 0),FALSE)*$G184), 0, VLOOKUP(VLOOKUP($A184, 'E4 TB Allocation Details'!$A$18:$L$214, MATCH("Customer ID", 'E4 TB Allocation Details'!$A$18:$L$18, 0),FALSE), 'E2 Allocators'!$B$15:$W$361, MATCH('O5 Details by Class &amp; Accounts'!AU$18, 'E2 Allocators'!$B$15:$W$15, 0),FALSE)*$G184)</f>
        <v>0</v>
      </c>
      <c r="AV184" s="1321">
        <f>IF(ISERROR(VLOOKUP(VLOOKUP($A184, 'E4 TB Allocation Details'!$A$18:$L$214, MATCH("Customer ID", 'E4 TB Allocation Details'!$A$18:$L$18, 0),FALSE), 'E2 Allocators'!$B$15:$W$361, MATCH('O5 Details by Class &amp; Accounts'!AV$18, 'E2 Allocators'!$B$15:$W$15, 0),FALSE)*$G184), 0, VLOOKUP(VLOOKUP($A184, 'E4 TB Allocation Details'!$A$18:$L$214, MATCH("Customer ID", 'E4 TB Allocation Details'!$A$18:$L$18, 0),FALSE), 'E2 Allocators'!$B$15:$W$361, MATCH('O5 Details by Class &amp; Accounts'!AV$18, 'E2 Allocators'!$B$15:$W$15, 0),FALSE)*$G184)</f>
        <v>0</v>
      </c>
      <c r="AW184" s="1321">
        <f>IF(ISERROR(VLOOKUP(VLOOKUP($A184, 'E4 TB Allocation Details'!$A$18:$L$214, MATCH("Customer ID", 'E4 TB Allocation Details'!$A$18:$L$18, 0),FALSE), 'E2 Allocators'!$B$15:$W$361, MATCH('O5 Details by Class &amp; Accounts'!AW$18, 'E2 Allocators'!$B$15:$W$15, 0),FALSE)*$G184), 0, VLOOKUP(VLOOKUP($A184, 'E4 TB Allocation Details'!$A$18:$L$214, MATCH("Customer ID", 'E4 TB Allocation Details'!$A$18:$L$18, 0),FALSE), 'E2 Allocators'!$B$15:$W$361, MATCH('O5 Details by Class &amp; Accounts'!AW$18, 'E2 Allocators'!$B$15:$W$15, 0),FALSE)*$G184)</f>
        <v>0</v>
      </c>
      <c r="AX184" s="1321">
        <f t="shared" si="51"/>
        <v>0</v>
      </c>
      <c r="AY184" s="1321">
        <f>IF(ISERROR(VLOOKUP(VLOOKUP($A184, 'E4 TB Allocation Details'!$A$18:$L$214, MATCH("Misc ID", 'E4 TB Allocation Details'!$A$18:$L$18, 0),FALSE), 'E2 Allocators'!$B$15:$W$361, MATCH('O5 Details by Class &amp; Accounts'!AY$18, 'E2 Allocators'!$B$15:$W$15, 0),FALSE)*$E184), 0, VLOOKUP(VLOOKUP($A184, 'E4 TB Allocation Details'!$A$18:$L$214, MATCH("Misc ID", 'E4 TB Allocation Details'!$A$18:$L$18, 0),FALSE), 'E2 Allocators'!$B$15:$W$361, MATCH('O5 Details by Class &amp; Accounts'!AY$18, 'E2 Allocators'!$B$15:$W$15, 0),FALSE)*$E184)</f>
        <v>0</v>
      </c>
      <c r="AZ184" s="1321">
        <f>IF(ISERROR(VLOOKUP(VLOOKUP($A184, 'E4 TB Allocation Details'!$A$18:$L$214, MATCH("Misc ID", 'E4 TB Allocation Details'!$A$18:$L$18, 0),FALSE), 'E2 Allocators'!$B$15:$W$361, MATCH('O5 Details by Class &amp; Accounts'!AZ$18, 'E2 Allocators'!$B$15:$W$15, 0),FALSE)*$E184), 0, VLOOKUP(VLOOKUP($A184, 'E4 TB Allocation Details'!$A$18:$L$214, MATCH("Misc ID", 'E4 TB Allocation Details'!$A$18:$L$18, 0),FALSE), 'E2 Allocators'!$B$15:$W$361, MATCH('O5 Details by Class &amp; Accounts'!AZ$18, 'E2 Allocators'!$B$15:$W$15, 0),FALSE)*$E184)</f>
        <v>0</v>
      </c>
      <c r="BA184" s="1321">
        <f>IF(ISERROR(VLOOKUP(VLOOKUP($A184, 'E4 TB Allocation Details'!$A$18:$L$214, MATCH("Misc ID", 'E4 TB Allocation Details'!$A$18:$L$18, 0),FALSE), 'E2 Allocators'!$B$15:$W$361, MATCH('O5 Details by Class &amp; Accounts'!BA$18, 'E2 Allocators'!$B$15:$W$15, 0),FALSE)*$E184), 0, VLOOKUP(VLOOKUP($A184, 'E4 TB Allocation Details'!$A$18:$L$214, MATCH("Misc ID", 'E4 TB Allocation Details'!$A$18:$L$18, 0),FALSE), 'E2 Allocators'!$B$15:$W$361, MATCH('O5 Details by Class &amp; Accounts'!BA$18, 'E2 Allocators'!$B$15:$W$15, 0),FALSE)*$E184)</f>
        <v>0</v>
      </c>
      <c r="BB184" s="1321">
        <f>IF(ISERROR(VLOOKUP(VLOOKUP($A184, 'E4 TB Allocation Details'!$A$18:$L$214, MATCH("Misc ID", 'E4 TB Allocation Details'!$A$18:$L$18, 0),FALSE), 'E2 Allocators'!$B$15:$W$361, MATCH('O5 Details by Class &amp; Accounts'!BB$18, 'E2 Allocators'!$B$15:$W$15, 0),FALSE)*$E184), 0, VLOOKUP(VLOOKUP($A184, 'E4 TB Allocation Details'!$A$18:$L$214, MATCH("Misc ID", 'E4 TB Allocation Details'!$A$18:$L$18, 0),FALSE), 'E2 Allocators'!$B$15:$W$361, MATCH('O5 Details by Class &amp; Accounts'!BB$18, 'E2 Allocators'!$B$15:$W$15, 0),FALSE)*$E184)</f>
        <v>0</v>
      </c>
      <c r="BC184" s="1321">
        <f>IF(ISERROR(VLOOKUP(VLOOKUP($A184, 'E4 TB Allocation Details'!$A$18:$L$214, MATCH("Misc ID", 'E4 TB Allocation Details'!$A$18:$L$18, 0),FALSE), 'E2 Allocators'!$B$15:$W$361, MATCH('O5 Details by Class &amp; Accounts'!BC$18, 'E2 Allocators'!$B$15:$W$15, 0),FALSE)*$E184), 0, VLOOKUP(VLOOKUP($A184, 'E4 TB Allocation Details'!$A$18:$L$214, MATCH("Misc ID", 'E4 TB Allocation Details'!$A$18:$L$18, 0),FALSE), 'E2 Allocators'!$B$15:$W$361, MATCH('O5 Details by Class &amp; Accounts'!BC$18, 'E2 Allocators'!$B$15:$W$15, 0),FALSE)*$E184)</f>
        <v>0</v>
      </c>
      <c r="BD184" s="1321">
        <f>IF(ISERROR(VLOOKUP(VLOOKUP($A184, 'E4 TB Allocation Details'!$A$18:$L$214, MATCH("Misc ID", 'E4 TB Allocation Details'!$A$18:$L$18, 0),FALSE), 'E2 Allocators'!$B$15:$W$361, MATCH('O5 Details by Class &amp; Accounts'!BD$18, 'E2 Allocators'!$B$15:$W$15, 0),FALSE)*$E184), 0, VLOOKUP(VLOOKUP($A184, 'E4 TB Allocation Details'!$A$18:$L$214, MATCH("Misc ID", 'E4 TB Allocation Details'!$A$18:$L$18, 0),FALSE), 'E2 Allocators'!$B$15:$W$361, MATCH('O5 Details by Class &amp; Accounts'!BD$18, 'E2 Allocators'!$B$15:$W$15, 0),FALSE)*$E184)</f>
        <v>0</v>
      </c>
      <c r="BE184" s="1321">
        <f>IF(ISERROR(VLOOKUP(VLOOKUP($A184, 'E4 TB Allocation Details'!$A$18:$L$214, MATCH("Misc ID", 'E4 TB Allocation Details'!$A$18:$L$18, 0),FALSE), 'E2 Allocators'!$B$15:$W$361, MATCH('O5 Details by Class &amp; Accounts'!BE$18, 'E2 Allocators'!$B$15:$W$15, 0),FALSE)*$E184), 0, VLOOKUP(VLOOKUP($A184, 'E4 TB Allocation Details'!$A$18:$L$214, MATCH("Misc ID", 'E4 TB Allocation Details'!$A$18:$L$18, 0),FALSE), 'E2 Allocators'!$B$15:$W$361, MATCH('O5 Details by Class &amp; Accounts'!BE$18, 'E2 Allocators'!$B$15:$W$15, 0),FALSE)*$E184)</f>
        <v>0</v>
      </c>
      <c r="BF184" s="1321">
        <f>IF(ISERROR(VLOOKUP(VLOOKUP($A184, 'E4 TB Allocation Details'!$A$18:$L$214, MATCH("Misc ID", 'E4 TB Allocation Details'!$A$18:$L$18, 0),FALSE), 'E2 Allocators'!$B$15:$W$361, MATCH('O5 Details by Class &amp; Accounts'!BF$18, 'E2 Allocators'!$B$15:$W$15, 0),FALSE)*$E184), 0, VLOOKUP(VLOOKUP($A184, 'E4 TB Allocation Details'!$A$18:$L$214, MATCH("Misc ID", 'E4 TB Allocation Details'!$A$18:$L$18, 0),FALSE), 'E2 Allocators'!$B$15:$W$361, MATCH('O5 Details by Class &amp; Accounts'!BF$18, 'E2 Allocators'!$B$15:$W$15, 0),FALSE)*$E184)</f>
        <v>0</v>
      </c>
      <c r="BG184" s="1321">
        <f>IF(ISERROR(VLOOKUP(VLOOKUP($A184, 'E4 TB Allocation Details'!$A$18:$L$214, MATCH("Misc ID", 'E4 TB Allocation Details'!$A$18:$L$18, 0),FALSE), 'E2 Allocators'!$B$15:$W$361, MATCH('O5 Details by Class &amp; Accounts'!BG$18, 'E2 Allocators'!$B$15:$W$15, 0),FALSE)*$E184), 0, VLOOKUP(VLOOKUP($A184, 'E4 TB Allocation Details'!$A$18:$L$214, MATCH("Misc ID", 'E4 TB Allocation Details'!$A$18:$L$18, 0),FALSE), 'E2 Allocators'!$B$15:$W$361, MATCH('O5 Details by Class &amp; Accounts'!BG$18, 'E2 Allocators'!$B$15:$W$15, 0),FALSE)*$E184)</f>
        <v>0</v>
      </c>
      <c r="BH184" s="1321">
        <f>IF(ISERROR(VLOOKUP(VLOOKUP($A184, 'E4 TB Allocation Details'!$A$18:$L$214, MATCH("Misc ID", 'E4 TB Allocation Details'!$A$18:$L$18, 0),FALSE), 'E2 Allocators'!$B$15:$W$361, MATCH('O5 Details by Class &amp; Accounts'!BH$18, 'E2 Allocators'!$B$15:$W$15, 0),FALSE)*$E184), 0, VLOOKUP(VLOOKUP($A184, 'E4 TB Allocation Details'!$A$18:$L$214, MATCH("Misc ID", 'E4 TB Allocation Details'!$A$18:$L$18, 0),FALSE), 'E2 Allocators'!$B$15:$W$361, MATCH('O5 Details by Class &amp; Accounts'!BH$18, 'E2 Allocators'!$B$15:$W$15, 0),FALSE)*$E184)</f>
        <v>0</v>
      </c>
      <c r="BI184" s="1321">
        <f>IF(ISERROR(VLOOKUP(VLOOKUP($A184, 'E4 TB Allocation Details'!$A$18:$L$214, MATCH("Misc ID", 'E4 TB Allocation Details'!$A$18:$L$18, 0),FALSE), 'E2 Allocators'!$B$15:$W$361, MATCH('O5 Details by Class &amp; Accounts'!BI$18, 'E2 Allocators'!$B$15:$W$15, 0),FALSE)*$E184), 0, VLOOKUP(VLOOKUP($A184, 'E4 TB Allocation Details'!$A$18:$L$214, MATCH("Misc ID", 'E4 TB Allocation Details'!$A$18:$L$18, 0),FALSE), 'E2 Allocators'!$B$15:$W$361, MATCH('O5 Details by Class &amp; Accounts'!BI$18, 'E2 Allocators'!$B$15:$W$15, 0),FALSE)*$E184)</f>
        <v>0</v>
      </c>
      <c r="BJ184" s="1321">
        <f>IF(ISERROR(VLOOKUP(VLOOKUP($A184, 'E4 TB Allocation Details'!$A$18:$L$214, MATCH("Misc ID", 'E4 TB Allocation Details'!$A$18:$L$18, 0),FALSE), 'E2 Allocators'!$B$15:$W$361, MATCH('O5 Details by Class &amp; Accounts'!BJ$18, 'E2 Allocators'!$B$15:$W$15, 0),FALSE)*$E184), 0, VLOOKUP(VLOOKUP($A184, 'E4 TB Allocation Details'!$A$18:$L$214, MATCH("Misc ID", 'E4 TB Allocation Details'!$A$18:$L$18, 0),FALSE), 'E2 Allocators'!$B$15:$W$361, MATCH('O5 Details by Class &amp; Accounts'!BJ$18, 'E2 Allocators'!$B$15:$W$15, 0),FALSE)*$E184)</f>
        <v>0</v>
      </c>
      <c r="BK184" s="1321">
        <f>IF(ISERROR(VLOOKUP(VLOOKUP($A184, 'E4 TB Allocation Details'!$A$18:$L$214, MATCH("Misc ID", 'E4 TB Allocation Details'!$A$18:$L$18, 0),FALSE), 'E2 Allocators'!$B$15:$W$361, MATCH('O5 Details by Class &amp; Accounts'!BK$18, 'E2 Allocators'!$B$15:$W$15, 0),FALSE)*$E184), 0, VLOOKUP(VLOOKUP($A184, 'E4 TB Allocation Details'!$A$18:$L$214, MATCH("Misc ID", 'E4 TB Allocation Details'!$A$18:$L$18, 0),FALSE), 'E2 Allocators'!$B$15:$W$361, MATCH('O5 Details by Class &amp; Accounts'!BK$18, 'E2 Allocators'!$B$15:$W$15, 0),FALSE)*$E184)</f>
        <v>0</v>
      </c>
      <c r="BL184" s="1321">
        <f>IF(ISERROR(VLOOKUP(VLOOKUP($A184, 'E4 TB Allocation Details'!$A$18:$L$214, MATCH("Misc ID", 'E4 TB Allocation Details'!$A$18:$L$18, 0),FALSE), 'E2 Allocators'!$B$15:$W$361, MATCH('O5 Details by Class &amp; Accounts'!BL$18, 'E2 Allocators'!$B$15:$W$15, 0),FALSE)*$E184), 0, VLOOKUP(VLOOKUP($A184, 'E4 TB Allocation Details'!$A$18:$L$214, MATCH("Misc ID", 'E4 TB Allocation Details'!$A$18:$L$18, 0),FALSE), 'E2 Allocators'!$B$15:$W$361, MATCH('O5 Details by Class &amp; Accounts'!BL$18, 'E2 Allocators'!$B$15:$W$15, 0),FALSE)*$E184)</f>
        <v>0</v>
      </c>
      <c r="BM184" s="1321">
        <f>IF(ISERROR(VLOOKUP(VLOOKUP($A184, 'E4 TB Allocation Details'!$A$18:$L$214, MATCH("Misc ID", 'E4 TB Allocation Details'!$A$18:$L$18, 0),FALSE), 'E2 Allocators'!$B$15:$W$361, MATCH('O5 Details by Class &amp; Accounts'!BM$18, 'E2 Allocators'!$B$15:$W$15, 0),FALSE)*$E184), 0, VLOOKUP(VLOOKUP($A184, 'E4 TB Allocation Details'!$A$18:$L$214, MATCH("Misc ID", 'E4 TB Allocation Details'!$A$18:$L$18, 0),FALSE), 'E2 Allocators'!$B$15:$W$361, MATCH('O5 Details by Class &amp; Accounts'!BM$18, 'E2 Allocators'!$B$15:$W$15, 0),FALSE)*$E184)</f>
        <v>0</v>
      </c>
      <c r="BN184" s="1321">
        <f>IF(ISERROR(VLOOKUP(VLOOKUP($A184, 'E4 TB Allocation Details'!$A$18:$L$214, MATCH("Misc ID", 'E4 TB Allocation Details'!$A$18:$L$18, 0),FALSE), 'E2 Allocators'!$B$15:$W$361, MATCH('O5 Details by Class &amp; Accounts'!BN$18, 'E2 Allocators'!$B$15:$W$15, 0),FALSE)*$E184), 0, VLOOKUP(VLOOKUP($A184, 'E4 TB Allocation Details'!$A$18:$L$214, MATCH("Misc ID", 'E4 TB Allocation Details'!$A$18:$L$18, 0),FALSE), 'E2 Allocators'!$B$15:$W$361, MATCH('O5 Details by Class &amp; Accounts'!BN$18, 'E2 Allocators'!$B$15:$W$15, 0),FALSE)*$E184)</f>
        <v>0</v>
      </c>
      <c r="BO184" s="1321">
        <f>IF(ISERROR(VLOOKUP(VLOOKUP($A184, 'E4 TB Allocation Details'!$A$18:$L$214, MATCH("Misc ID", 'E4 TB Allocation Details'!$A$18:$L$18, 0),FALSE), 'E2 Allocators'!$B$15:$W$361, MATCH('O5 Details by Class &amp; Accounts'!BO$18, 'E2 Allocators'!$B$15:$W$15, 0),FALSE)*$E184), 0, VLOOKUP(VLOOKUP($A184, 'E4 TB Allocation Details'!$A$18:$L$214, MATCH("Misc ID", 'E4 TB Allocation Details'!$A$18:$L$18, 0),FALSE), 'E2 Allocators'!$B$15:$W$361, MATCH('O5 Details by Class &amp; Accounts'!BO$18, 'E2 Allocators'!$B$15:$W$15, 0),FALSE)*$E184)</f>
        <v>0</v>
      </c>
      <c r="BP184" s="1321">
        <f>IF(ISERROR(VLOOKUP(VLOOKUP($A184, 'E4 TB Allocation Details'!$A$18:$L$214, MATCH("Misc ID", 'E4 TB Allocation Details'!$A$18:$L$18, 0),FALSE), 'E2 Allocators'!$B$15:$W$361, MATCH('O5 Details by Class &amp; Accounts'!BP$18, 'E2 Allocators'!$B$15:$W$15, 0),FALSE)*$E184), 0, VLOOKUP(VLOOKUP($A184, 'E4 TB Allocation Details'!$A$18:$L$214, MATCH("Misc ID", 'E4 TB Allocation Details'!$A$18:$L$18, 0),FALSE), 'E2 Allocators'!$B$15:$W$361, MATCH('O5 Details by Class &amp; Accounts'!BP$18, 'E2 Allocators'!$B$15:$W$15, 0),FALSE)*$E184)</f>
        <v>0</v>
      </c>
      <c r="BQ184" s="1321">
        <f>IF(ISERROR(VLOOKUP(VLOOKUP($A184, 'E4 TB Allocation Details'!$A$18:$L$214, MATCH("Misc ID", 'E4 TB Allocation Details'!$A$18:$L$18, 0),FALSE), 'E2 Allocators'!$B$15:$W$361, MATCH('O5 Details by Class &amp; Accounts'!BQ$18, 'E2 Allocators'!$B$15:$W$15, 0),FALSE)*$E184), 0, VLOOKUP(VLOOKUP($A184, 'E4 TB Allocation Details'!$A$18:$L$214, MATCH("Misc ID", 'E4 TB Allocation Details'!$A$18:$L$18, 0),FALSE), 'E2 Allocators'!$B$15:$W$361, MATCH('O5 Details by Class &amp; Accounts'!BQ$18, 'E2 Allocators'!$B$15:$W$15, 0),FALSE)*$E184)</f>
        <v>0</v>
      </c>
      <c r="BR184" s="1321">
        <f>IF(ISERROR(VLOOKUP(VLOOKUP($A184, 'E4 TB Allocation Details'!$A$18:$L$214, MATCH("Misc ID", 'E4 TB Allocation Details'!$A$18:$L$18, 0),FALSE), 'E2 Allocators'!$B$15:$W$361, MATCH('O5 Details by Class &amp; Accounts'!BR$18, 'E2 Allocators'!$B$15:$W$15, 0),FALSE)*$E184), 0, VLOOKUP(VLOOKUP($A184, 'E4 TB Allocation Details'!$A$18:$L$214, MATCH("Misc ID", 'E4 TB Allocation Details'!$A$18:$L$18, 0),FALSE), 'E2 Allocators'!$B$15:$W$361, MATCH('O5 Details by Class &amp; Accounts'!BR$18, 'E2 Allocators'!$B$15:$W$15, 0),FALSE)*$E184)</f>
        <v>0</v>
      </c>
      <c r="BS184" s="1321">
        <f t="shared" si="48"/>
        <v>0</v>
      </c>
      <c r="BT184" s="1321">
        <f>IF(ISERROR(VLOOKUP(VLOOKUP($A184, 'E4 TB Allocation Details'!$A$18:$L$214, MATCH("A &amp; G ID", 'E4 TB Allocation Details'!$A$18:$L$18, 0),FALSE), 'E2 Allocators'!$B$15:$W$361, MATCH('O5 Details by Class &amp; Accounts'!BT$18, 'E2 Allocators'!$B$15:$W$15, 0),FALSE)*$E184), 0, VLOOKUP(VLOOKUP($A184, 'E4 TB Allocation Details'!$A$18:$L$214, MATCH("A &amp; G ID", 'E4 TB Allocation Details'!$A$18:$L$18, 0),FALSE), 'E2 Allocators'!$B$15:$W$361, MATCH('O5 Details by Class &amp; Accounts'!BT$18, 'E2 Allocators'!$B$15:$W$15, 0),FALSE)*$E184)</f>
        <v>0</v>
      </c>
      <c r="BU184" s="1321">
        <f>IF(ISERROR(VLOOKUP(VLOOKUP($A184, 'E4 TB Allocation Details'!$A$18:$L$214, MATCH("A &amp; G ID", 'E4 TB Allocation Details'!$A$18:$L$18, 0),FALSE), 'E2 Allocators'!$B$15:$W$361, MATCH('O5 Details by Class &amp; Accounts'!BU$18, 'E2 Allocators'!$B$15:$W$15, 0),FALSE)*$E184), 0, VLOOKUP(VLOOKUP($A184, 'E4 TB Allocation Details'!$A$18:$L$214, MATCH("A &amp; G ID", 'E4 TB Allocation Details'!$A$18:$L$18, 0),FALSE), 'E2 Allocators'!$B$15:$W$361, MATCH('O5 Details by Class &amp; Accounts'!BU$18, 'E2 Allocators'!$B$15:$W$15, 0),FALSE)*$E184)</f>
        <v>0</v>
      </c>
      <c r="BV184" s="1321">
        <f>IF(ISERROR(VLOOKUP(VLOOKUP($A184, 'E4 TB Allocation Details'!$A$18:$L$214, MATCH("A &amp; G ID", 'E4 TB Allocation Details'!$A$18:$L$18, 0),FALSE), 'E2 Allocators'!$B$15:$W$361, MATCH('O5 Details by Class &amp; Accounts'!BV$18, 'E2 Allocators'!$B$15:$W$15, 0),FALSE)*$E184), 0, VLOOKUP(VLOOKUP($A184, 'E4 TB Allocation Details'!$A$18:$L$214, MATCH("A &amp; G ID", 'E4 TB Allocation Details'!$A$18:$L$18, 0),FALSE), 'E2 Allocators'!$B$15:$W$361, MATCH('O5 Details by Class &amp; Accounts'!BV$18, 'E2 Allocators'!$B$15:$W$15, 0),FALSE)*$E184)</f>
        <v>0</v>
      </c>
      <c r="BW184" s="1321">
        <f>IF(ISERROR(VLOOKUP(VLOOKUP($A184, 'E4 TB Allocation Details'!$A$18:$L$214, MATCH("A &amp; G ID", 'E4 TB Allocation Details'!$A$18:$L$18, 0),FALSE), 'E2 Allocators'!$B$15:$W$361, MATCH('O5 Details by Class &amp; Accounts'!BW$18, 'E2 Allocators'!$B$15:$W$15, 0),FALSE)*$E184), 0, VLOOKUP(VLOOKUP($A184, 'E4 TB Allocation Details'!$A$18:$L$214, MATCH("A &amp; G ID", 'E4 TB Allocation Details'!$A$18:$L$18, 0),FALSE), 'E2 Allocators'!$B$15:$W$361, MATCH('O5 Details by Class &amp; Accounts'!BW$18, 'E2 Allocators'!$B$15:$W$15, 0),FALSE)*$E184)</f>
        <v>0</v>
      </c>
      <c r="BX184" s="1321">
        <f>IF(ISERROR(VLOOKUP(VLOOKUP($A184, 'E4 TB Allocation Details'!$A$18:$L$214, MATCH("A &amp; G ID", 'E4 TB Allocation Details'!$A$18:$L$18, 0),FALSE), 'E2 Allocators'!$B$15:$W$361, MATCH('O5 Details by Class &amp; Accounts'!BX$18, 'E2 Allocators'!$B$15:$W$15, 0),FALSE)*$E184), 0, VLOOKUP(VLOOKUP($A184, 'E4 TB Allocation Details'!$A$18:$L$214, MATCH("A &amp; G ID", 'E4 TB Allocation Details'!$A$18:$L$18, 0),FALSE), 'E2 Allocators'!$B$15:$W$361, MATCH('O5 Details by Class &amp; Accounts'!BX$18, 'E2 Allocators'!$B$15:$W$15, 0),FALSE)*$E184)</f>
        <v>0</v>
      </c>
      <c r="BY184" s="1321">
        <f>IF(ISERROR(VLOOKUP(VLOOKUP($A184, 'E4 TB Allocation Details'!$A$18:$L$214, MATCH("A &amp; G ID", 'E4 TB Allocation Details'!$A$18:$L$18, 0),FALSE), 'E2 Allocators'!$B$15:$W$361, MATCH('O5 Details by Class &amp; Accounts'!BY$18, 'E2 Allocators'!$B$15:$W$15, 0),FALSE)*$E184), 0, VLOOKUP(VLOOKUP($A184, 'E4 TB Allocation Details'!$A$18:$L$214, MATCH("A &amp; G ID", 'E4 TB Allocation Details'!$A$18:$L$18, 0),FALSE), 'E2 Allocators'!$B$15:$W$361, MATCH('O5 Details by Class &amp; Accounts'!BY$18, 'E2 Allocators'!$B$15:$W$15, 0),FALSE)*$E184)</f>
        <v>0</v>
      </c>
      <c r="BZ184" s="1321">
        <f>IF(ISERROR(VLOOKUP(VLOOKUP($A184, 'E4 TB Allocation Details'!$A$18:$L$214, MATCH("A &amp; G ID", 'E4 TB Allocation Details'!$A$18:$L$18, 0),FALSE), 'E2 Allocators'!$B$15:$W$361, MATCH('O5 Details by Class &amp; Accounts'!BZ$18, 'E2 Allocators'!$B$15:$W$15, 0),FALSE)*$E184), 0, VLOOKUP(VLOOKUP($A184, 'E4 TB Allocation Details'!$A$18:$L$214, MATCH("A &amp; G ID", 'E4 TB Allocation Details'!$A$18:$L$18, 0),FALSE), 'E2 Allocators'!$B$15:$W$361, MATCH('O5 Details by Class &amp; Accounts'!BZ$18, 'E2 Allocators'!$B$15:$W$15, 0),FALSE)*$E184)</f>
        <v>0</v>
      </c>
      <c r="CA184" s="1321">
        <f>IF(ISERROR(VLOOKUP(VLOOKUP($A184, 'E4 TB Allocation Details'!$A$18:$L$214, MATCH("A &amp; G ID", 'E4 TB Allocation Details'!$A$18:$L$18, 0),FALSE), 'E2 Allocators'!$B$15:$W$361, MATCH('O5 Details by Class &amp; Accounts'!CA$18, 'E2 Allocators'!$B$15:$W$15, 0),FALSE)*$E184), 0, VLOOKUP(VLOOKUP($A184, 'E4 TB Allocation Details'!$A$18:$L$214, MATCH("A &amp; G ID", 'E4 TB Allocation Details'!$A$18:$L$18, 0),FALSE), 'E2 Allocators'!$B$15:$W$361, MATCH('O5 Details by Class &amp; Accounts'!CA$18, 'E2 Allocators'!$B$15:$W$15, 0),FALSE)*$E184)</f>
        <v>0</v>
      </c>
      <c r="CB184" s="1321">
        <f>IF(ISERROR(VLOOKUP(VLOOKUP($A184, 'E4 TB Allocation Details'!$A$18:$L$214, MATCH("A &amp; G ID", 'E4 TB Allocation Details'!$A$18:$L$18, 0),FALSE), 'E2 Allocators'!$B$15:$W$361, MATCH('O5 Details by Class &amp; Accounts'!CB$18, 'E2 Allocators'!$B$15:$W$15, 0),FALSE)*$E184), 0, VLOOKUP(VLOOKUP($A184, 'E4 TB Allocation Details'!$A$18:$L$214, MATCH("A &amp; G ID", 'E4 TB Allocation Details'!$A$18:$L$18, 0),FALSE), 'E2 Allocators'!$B$15:$W$361, MATCH('O5 Details by Class &amp; Accounts'!CB$18, 'E2 Allocators'!$B$15:$W$15, 0),FALSE)*$E184)</f>
        <v>0</v>
      </c>
      <c r="CC184" s="1321">
        <f>IF(ISERROR(VLOOKUP(VLOOKUP($A184, 'E4 TB Allocation Details'!$A$18:$L$214, MATCH("A &amp; G ID", 'E4 TB Allocation Details'!$A$18:$L$18, 0),FALSE), 'E2 Allocators'!$B$15:$W$361, MATCH('O5 Details by Class &amp; Accounts'!CC$18, 'E2 Allocators'!$B$15:$W$15, 0),FALSE)*$E184), 0, VLOOKUP(VLOOKUP($A184, 'E4 TB Allocation Details'!$A$18:$L$214, MATCH("A &amp; G ID", 'E4 TB Allocation Details'!$A$18:$L$18, 0),FALSE), 'E2 Allocators'!$B$15:$W$361, MATCH('O5 Details by Class &amp; Accounts'!CC$18, 'E2 Allocators'!$B$15:$W$15, 0),FALSE)*$E184)</f>
        <v>0</v>
      </c>
      <c r="CD184" s="1321">
        <f>IF(ISERROR(VLOOKUP(VLOOKUP($A184, 'E4 TB Allocation Details'!$A$18:$L$214, MATCH("A &amp; G ID", 'E4 TB Allocation Details'!$A$18:$L$18, 0),FALSE), 'E2 Allocators'!$B$15:$W$361, MATCH('O5 Details by Class &amp; Accounts'!CD$18, 'E2 Allocators'!$B$15:$W$15, 0),FALSE)*$E184), 0, VLOOKUP(VLOOKUP($A184, 'E4 TB Allocation Details'!$A$18:$L$214, MATCH("A &amp; G ID", 'E4 TB Allocation Details'!$A$18:$L$18, 0),FALSE), 'E2 Allocators'!$B$15:$W$361, MATCH('O5 Details by Class &amp; Accounts'!CD$18, 'E2 Allocators'!$B$15:$W$15, 0),FALSE)*$E184)</f>
        <v>0</v>
      </c>
      <c r="CE184" s="1321">
        <f>IF(ISERROR(VLOOKUP(VLOOKUP($A184, 'E4 TB Allocation Details'!$A$18:$L$214, MATCH("A &amp; G ID", 'E4 TB Allocation Details'!$A$18:$L$18, 0),FALSE), 'E2 Allocators'!$B$15:$W$361, MATCH('O5 Details by Class &amp; Accounts'!CE$18, 'E2 Allocators'!$B$15:$W$15, 0),FALSE)*$E184), 0, VLOOKUP(VLOOKUP($A184, 'E4 TB Allocation Details'!$A$18:$L$214, MATCH("A &amp; G ID", 'E4 TB Allocation Details'!$A$18:$L$18, 0),FALSE), 'E2 Allocators'!$B$15:$W$361, MATCH('O5 Details by Class &amp; Accounts'!CE$18, 'E2 Allocators'!$B$15:$W$15, 0),FALSE)*$E184)</f>
        <v>0</v>
      </c>
      <c r="CF184" s="1321">
        <f>IF(ISERROR(VLOOKUP(VLOOKUP($A184, 'E4 TB Allocation Details'!$A$18:$L$214, MATCH("A &amp; G ID", 'E4 TB Allocation Details'!$A$18:$L$18, 0),FALSE), 'E2 Allocators'!$B$15:$W$361, MATCH('O5 Details by Class &amp; Accounts'!CF$18, 'E2 Allocators'!$B$15:$W$15, 0),FALSE)*$E184), 0, VLOOKUP(VLOOKUP($A184, 'E4 TB Allocation Details'!$A$18:$L$214, MATCH("A &amp; G ID", 'E4 TB Allocation Details'!$A$18:$L$18, 0),FALSE), 'E2 Allocators'!$B$15:$W$361, MATCH('O5 Details by Class &amp; Accounts'!CF$18, 'E2 Allocators'!$B$15:$W$15, 0),FALSE)*$E184)</f>
        <v>0</v>
      </c>
      <c r="CG184" s="1321">
        <f>IF(ISERROR(VLOOKUP(VLOOKUP($A184, 'E4 TB Allocation Details'!$A$18:$L$214, MATCH("A &amp; G ID", 'E4 TB Allocation Details'!$A$18:$L$18, 0),FALSE), 'E2 Allocators'!$B$15:$W$361, MATCH('O5 Details by Class &amp; Accounts'!CG$18, 'E2 Allocators'!$B$15:$W$15, 0),FALSE)*$E184), 0, VLOOKUP(VLOOKUP($A184, 'E4 TB Allocation Details'!$A$18:$L$214, MATCH("A &amp; G ID", 'E4 TB Allocation Details'!$A$18:$L$18, 0),FALSE), 'E2 Allocators'!$B$15:$W$361, MATCH('O5 Details by Class &amp; Accounts'!CG$18, 'E2 Allocators'!$B$15:$W$15, 0),FALSE)*$E184)</f>
        <v>0</v>
      </c>
      <c r="CH184" s="1321">
        <f>IF(ISERROR(VLOOKUP(VLOOKUP($A184, 'E4 TB Allocation Details'!$A$18:$L$214, MATCH("A &amp; G ID", 'E4 TB Allocation Details'!$A$18:$L$18, 0),FALSE), 'E2 Allocators'!$B$15:$W$361, MATCH('O5 Details by Class &amp; Accounts'!CH$18, 'E2 Allocators'!$B$15:$W$15, 0),FALSE)*$E184), 0, VLOOKUP(VLOOKUP($A184, 'E4 TB Allocation Details'!$A$18:$L$214, MATCH("A &amp; G ID", 'E4 TB Allocation Details'!$A$18:$L$18, 0),FALSE), 'E2 Allocators'!$B$15:$W$361, MATCH('O5 Details by Class &amp; Accounts'!CH$18, 'E2 Allocators'!$B$15:$W$15, 0),FALSE)*$E184)</f>
        <v>0</v>
      </c>
      <c r="CI184" s="1321">
        <f>IF(ISERROR(VLOOKUP(VLOOKUP($A184, 'E4 TB Allocation Details'!$A$18:$L$214, MATCH("A &amp; G ID", 'E4 TB Allocation Details'!$A$18:$L$18, 0),FALSE), 'E2 Allocators'!$B$15:$W$361, MATCH('O5 Details by Class &amp; Accounts'!CI$18, 'E2 Allocators'!$B$15:$W$15, 0),FALSE)*$E184), 0, VLOOKUP(VLOOKUP($A184, 'E4 TB Allocation Details'!$A$18:$L$214, MATCH("A &amp; G ID", 'E4 TB Allocation Details'!$A$18:$L$18, 0),FALSE), 'E2 Allocators'!$B$15:$W$361, MATCH('O5 Details by Class &amp; Accounts'!CI$18, 'E2 Allocators'!$B$15:$W$15, 0),FALSE)*$E184)</f>
        <v>0</v>
      </c>
      <c r="CJ184" s="1321">
        <f>IF(ISERROR(VLOOKUP(VLOOKUP($A184, 'E4 TB Allocation Details'!$A$18:$L$214, MATCH("A &amp; G ID", 'E4 TB Allocation Details'!$A$18:$L$18, 0),FALSE), 'E2 Allocators'!$B$15:$W$361, MATCH('O5 Details by Class &amp; Accounts'!CJ$18, 'E2 Allocators'!$B$15:$W$15, 0),FALSE)*$E184), 0, VLOOKUP(VLOOKUP($A184, 'E4 TB Allocation Details'!$A$18:$L$214, MATCH("A &amp; G ID", 'E4 TB Allocation Details'!$A$18:$L$18, 0),FALSE), 'E2 Allocators'!$B$15:$W$361, MATCH('O5 Details by Class &amp; Accounts'!CJ$18, 'E2 Allocators'!$B$15:$W$15, 0),FALSE)*$E184)</f>
        <v>0</v>
      </c>
      <c r="CK184" s="1321">
        <f>IF(ISERROR(VLOOKUP(VLOOKUP($A184, 'E4 TB Allocation Details'!$A$18:$L$214, MATCH("A &amp; G ID", 'E4 TB Allocation Details'!$A$18:$L$18, 0),FALSE), 'E2 Allocators'!$B$15:$W$361, MATCH('O5 Details by Class &amp; Accounts'!CK$18, 'E2 Allocators'!$B$15:$W$15, 0),FALSE)*$E184), 0, VLOOKUP(VLOOKUP($A184, 'E4 TB Allocation Details'!$A$18:$L$214, MATCH("A &amp; G ID", 'E4 TB Allocation Details'!$A$18:$L$18, 0),FALSE), 'E2 Allocators'!$B$15:$W$361, MATCH('O5 Details by Class &amp; Accounts'!CK$18, 'E2 Allocators'!$B$15:$W$15, 0),FALSE)*$E184)</f>
        <v>0</v>
      </c>
      <c r="CL184" s="1321">
        <f>IF(ISERROR(VLOOKUP(VLOOKUP($A184, 'E4 TB Allocation Details'!$A$18:$L$214, MATCH("A &amp; G ID", 'E4 TB Allocation Details'!$A$18:$L$18, 0),FALSE), 'E2 Allocators'!$B$15:$W$361, MATCH('O5 Details by Class &amp; Accounts'!CL$18, 'E2 Allocators'!$B$15:$W$15, 0),FALSE)*$E184), 0, VLOOKUP(VLOOKUP($A184, 'E4 TB Allocation Details'!$A$18:$L$214, MATCH("A &amp; G ID", 'E4 TB Allocation Details'!$A$18:$L$18, 0),FALSE), 'E2 Allocators'!$B$15:$W$361, MATCH('O5 Details by Class &amp; Accounts'!CL$18, 'E2 Allocators'!$B$15:$W$15, 0),FALSE)*$E184)</f>
        <v>0</v>
      </c>
      <c r="CM184" s="1321">
        <f>IF(ISERROR(VLOOKUP(VLOOKUP($A184, 'E4 TB Allocation Details'!$A$18:$L$214, MATCH("A &amp; G ID", 'E4 TB Allocation Details'!$A$18:$L$18, 0),FALSE), 'E2 Allocators'!$B$15:$W$361, MATCH('O5 Details by Class &amp; Accounts'!CM$18, 'E2 Allocators'!$B$15:$W$15, 0),FALSE)*$E184), 0, VLOOKUP(VLOOKUP($A184, 'E4 TB Allocation Details'!$A$18:$L$214, MATCH("A &amp; G ID", 'E4 TB Allocation Details'!$A$18:$L$18, 0),FALSE), 'E2 Allocators'!$B$15:$W$361, MATCH('O5 Details by Class &amp; Accounts'!CM$18, 'E2 Allocators'!$B$15:$W$15, 0),FALSE)*$E184)</f>
        <v>0</v>
      </c>
      <c r="CN184" s="1321">
        <f t="shared" si="49"/>
        <v>0</v>
      </c>
      <c r="CO184" s="1650">
        <f t="shared" si="50"/>
        <v>0</v>
      </c>
      <c r="CQ184" s="1898" t="s">
        <v>1091</v>
      </c>
    </row>
    <row r="185" spans="1:95" s="64" customFormat="1" ht="25.5">
      <c r="A185" s="2156">
        <v>5615</v>
      </c>
      <c r="B185" s="2111" t="s">
        <v>1608</v>
      </c>
      <c r="C185" s="1647">
        <f>IF(ISERROR(VLOOKUP($A185,'I3 TB Data'!$A$19:$H$484,MATCH('O5 Details by Class &amp; Accounts'!$C$18, 'I3 TB Data'!$A$19:$H$19,0),0)), 0, VLOOKUP($A185,'I3 TB Data'!$A$19:$H$484,MATCH('O5 Details by Class &amp; Accounts'!$C$18,'I3 TB Data'!$A$19:$H$19,0),0))</f>
        <v>180000</v>
      </c>
      <c r="D185" s="1648"/>
      <c r="E185" s="1647">
        <f t="shared" si="44"/>
        <v>180000</v>
      </c>
      <c r="F185" s="1649"/>
      <c r="G185" s="1649"/>
      <c r="H185" s="1321">
        <f t="shared" si="46"/>
        <v>0</v>
      </c>
      <c r="I185" s="1321">
        <f>IF(ISERROR(VLOOKUP(VLOOKUP($A185, 'E4 TB Allocation Details'!$A$18:$L$214, MATCH("Demand ID", 'E4 TB Allocation Details'!$A$18:$L$18, 0),FALSE), 'E2 Allocators'!$B$15:$W$361, MATCH('O5 Details by Class &amp; Accounts'!I$18, 'E2 Allocators'!$B$15:$W$15, 0),FALSE)*$F185), 0, VLOOKUP(VLOOKUP($A185, 'E4 TB Allocation Details'!$A$18:$L$214, MATCH("Demand ID", 'E4 TB Allocation Details'!$A$18:$L$18, 0),FALSE), 'E2 Allocators'!$B$15:$W$361, MATCH('O5 Details by Class &amp; Accounts'!I$18, 'E2 Allocators'!$B$15:$W$15, 0),FALSE)*$F185)</f>
        <v>0</v>
      </c>
      <c r="J185" s="1321">
        <f>IF(ISERROR(VLOOKUP(VLOOKUP($A185, 'E4 TB Allocation Details'!$A$18:$L$214, MATCH("Demand ID", 'E4 TB Allocation Details'!$A$18:$L$18, 0),FALSE), 'E2 Allocators'!$B$15:$W$361, MATCH('O5 Details by Class &amp; Accounts'!J$18, 'E2 Allocators'!$B$15:$W$15, 0),FALSE)*$F185), 0, VLOOKUP(VLOOKUP($A185, 'E4 TB Allocation Details'!$A$18:$L$214, MATCH("Demand ID", 'E4 TB Allocation Details'!$A$18:$L$18, 0),FALSE), 'E2 Allocators'!$B$15:$W$361, MATCH('O5 Details by Class &amp; Accounts'!J$18, 'E2 Allocators'!$B$15:$W$15, 0),FALSE)*$F185)</f>
        <v>0</v>
      </c>
      <c r="K185" s="1321">
        <f>IF(ISERROR(VLOOKUP(VLOOKUP($A185, 'E4 TB Allocation Details'!$A$18:$L$214, MATCH("Demand ID", 'E4 TB Allocation Details'!$A$18:$L$18, 0),FALSE), 'E2 Allocators'!$B$15:$W$361, MATCH('O5 Details by Class &amp; Accounts'!K$18, 'E2 Allocators'!$B$15:$W$15, 0),FALSE)*$F185), 0, VLOOKUP(VLOOKUP($A185, 'E4 TB Allocation Details'!$A$18:$L$214, MATCH("Demand ID", 'E4 TB Allocation Details'!$A$18:$L$18, 0),FALSE), 'E2 Allocators'!$B$15:$W$361, MATCH('O5 Details by Class &amp; Accounts'!K$18, 'E2 Allocators'!$B$15:$W$15, 0),FALSE)*$F185)</f>
        <v>0</v>
      </c>
      <c r="L185" s="1321">
        <f>IF(ISERROR(VLOOKUP(VLOOKUP($A185, 'E4 TB Allocation Details'!$A$18:$L$214, MATCH("Demand ID", 'E4 TB Allocation Details'!$A$18:$L$18, 0),FALSE), 'E2 Allocators'!$B$15:$W$361, MATCH('O5 Details by Class &amp; Accounts'!L$18, 'E2 Allocators'!$B$15:$W$15, 0),FALSE)*$F185), 0, VLOOKUP(VLOOKUP($A185, 'E4 TB Allocation Details'!$A$18:$L$214, MATCH("Demand ID", 'E4 TB Allocation Details'!$A$18:$L$18, 0),FALSE), 'E2 Allocators'!$B$15:$W$361, MATCH('O5 Details by Class &amp; Accounts'!L$18, 'E2 Allocators'!$B$15:$W$15, 0),FALSE)*$F185)</f>
        <v>0</v>
      </c>
      <c r="M185" s="1321">
        <f>IF(ISERROR(VLOOKUP(VLOOKUP($A185, 'E4 TB Allocation Details'!$A$18:$L$214, MATCH("Demand ID", 'E4 TB Allocation Details'!$A$18:$L$18, 0),FALSE), 'E2 Allocators'!$B$15:$W$361, MATCH('O5 Details by Class &amp; Accounts'!M$18, 'E2 Allocators'!$B$15:$W$15, 0),FALSE)*$F185), 0, VLOOKUP(VLOOKUP($A185, 'E4 TB Allocation Details'!$A$18:$L$214, MATCH("Demand ID", 'E4 TB Allocation Details'!$A$18:$L$18, 0),FALSE), 'E2 Allocators'!$B$15:$W$361, MATCH('O5 Details by Class &amp; Accounts'!M$18, 'E2 Allocators'!$B$15:$W$15, 0),FALSE)*$F185)</f>
        <v>0</v>
      </c>
      <c r="N185" s="1321">
        <f>IF(ISERROR(VLOOKUP(VLOOKUP($A185, 'E4 TB Allocation Details'!$A$18:$L$214, MATCH("Demand ID", 'E4 TB Allocation Details'!$A$18:$L$18, 0),FALSE), 'E2 Allocators'!$B$15:$W$361, MATCH('O5 Details by Class &amp; Accounts'!N$18, 'E2 Allocators'!$B$15:$W$15, 0),FALSE)*$F185), 0, VLOOKUP(VLOOKUP($A185, 'E4 TB Allocation Details'!$A$18:$L$214, MATCH("Demand ID", 'E4 TB Allocation Details'!$A$18:$L$18, 0),FALSE), 'E2 Allocators'!$B$15:$W$361, MATCH('O5 Details by Class &amp; Accounts'!N$18, 'E2 Allocators'!$B$15:$W$15, 0),FALSE)*$F185)</f>
        <v>0</v>
      </c>
      <c r="O185" s="1321">
        <f>IF(ISERROR(VLOOKUP(VLOOKUP($A185, 'E4 TB Allocation Details'!$A$18:$L$214, MATCH("Demand ID", 'E4 TB Allocation Details'!$A$18:$L$18, 0),FALSE), 'E2 Allocators'!$B$15:$W$361, MATCH('O5 Details by Class &amp; Accounts'!O$18, 'E2 Allocators'!$B$15:$W$15, 0),FALSE)*$F185), 0, VLOOKUP(VLOOKUP($A185, 'E4 TB Allocation Details'!$A$18:$L$214, MATCH("Demand ID", 'E4 TB Allocation Details'!$A$18:$L$18, 0),FALSE), 'E2 Allocators'!$B$15:$W$361, MATCH('O5 Details by Class &amp; Accounts'!O$18, 'E2 Allocators'!$B$15:$W$15, 0),FALSE)*$F185)</f>
        <v>0</v>
      </c>
      <c r="P185" s="1321">
        <f>IF(ISERROR(VLOOKUP(VLOOKUP($A185, 'E4 TB Allocation Details'!$A$18:$L$214, MATCH("Demand ID", 'E4 TB Allocation Details'!$A$18:$L$18, 0),FALSE), 'E2 Allocators'!$B$15:$W$361, MATCH('O5 Details by Class &amp; Accounts'!P$18, 'E2 Allocators'!$B$15:$W$15, 0),FALSE)*$F185), 0, VLOOKUP(VLOOKUP($A185, 'E4 TB Allocation Details'!$A$18:$L$214, MATCH("Demand ID", 'E4 TB Allocation Details'!$A$18:$L$18, 0),FALSE), 'E2 Allocators'!$B$15:$W$361, MATCH('O5 Details by Class &amp; Accounts'!P$18, 'E2 Allocators'!$B$15:$W$15, 0),FALSE)*$F185)</f>
        <v>0</v>
      </c>
      <c r="Q185" s="1321">
        <f>IF(ISERROR(VLOOKUP(VLOOKUP($A185, 'E4 TB Allocation Details'!$A$18:$L$214, MATCH("Demand ID", 'E4 TB Allocation Details'!$A$18:$L$18, 0),FALSE), 'E2 Allocators'!$B$15:$W$361, MATCH('O5 Details by Class &amp; Accounts'!Q$18, 'E2 Allocators'!$B$15:$W$15, 0),FALSE)*$F185), 0, VLOOKUP(VLOOKUP($A185, 'E4 TB Allocation Details'!$A$18:$L$214, MATCH("Demand ID", 'E4 TB Allocation Details'!$A$18:$L$18, 0),FALSE), 'E2 Allocators'!$B$15:$W$361, MATCH('O5 Details by Class &amp; Accounts'!Q$18, 'E2 Allocators'!$B$15:$W$15, 0),FALSE)*$F185)</f>
        <v>0</v>
      </c>
      <c r="R185" s="1321">
        <f>IF(ISERROR(VLOOKUP(VLOOKUP($A185, 'E4 TB Allocation Details'!$A$18:$L$214, MATCH("Demand ID", 'E4 TB Allocation Details'!$A$18:$L$18, 0),FALSE), 'E2 Allocators'!$B$15:$W$361, MATCH('O5 Details by Class &amp; Accounts'!R$18, 'E2 Allocators'!$B$15:$W$15, 0),FALSE)*$F185), 0, VLOOKUP(VLOOKUP($A185, 'E4 TB Allocation Details'!$A$18:$L$214, MATCH("Demand ID", 'E4 TB Allocation Details'!$A$18:$L$18, 0),FALSE), 'E2 Allocators'!$B$15:$W$361, MATCH('O5 Details by Class &amp; Accounts'!R$18, 'E2 Allocators'!$B$15:$W$15, 0),FALSE)*$F185)</f>
        <v>0</v>
      </c>
      <c r="S185" s="1321">
        <f>IF(ISERROR(VLOOKUP(VLOOKUP($A185, 'E4 TB Allocation Details'!$A$18:$L$214, MATCH("Demand ID", 'E4 TB Allocation Details'!$A$18:$L$18, 0),FALSE), 'E2 Allocators'!$B$15:$W$361, MATCH('O5 Details by Class &amp; Accounts'!S$18, 'E2 Allocators'!$B$15:$W$15, 0),FALSE)*$F185), 0, VLOOKUP(VLOOKUP($A185, 'E4 TB Allocation Details'!$A$18:$L$214, MATCH("Demand ID", 'E4 TB Allocation Details'!$A$18:$L$18, 0),FALSE), 'E2 Allocators'!$B$15:$W$361, MATCH('O5 Details by Class &amp; Accounts'!S$18, 'E2 Allocators'!$B$15:$W$15, 0),FALSE)*$F185)</f>
        <v>0</v>
      </c>
      <c r="T185" s="1321">
        <f>IF(ISERROR(VLOOKUP(VLOOKUP($A185, 'E4 TB Allocation Details'!$A$18:$L$214, MATCH("Demand ID", 'E4 TB Allocation Details'!$A$18:$L$18, 0),FALSE), 'E2 Allocators'!$B$15:$W$361, MATCH('O5 Details by Class &amp; Accounts'!T$18, 'E2 Allocators'!$B$15:$W$15, 0),FALSE)*$F185), 0, VLOOKUP(VLOOKUP($A185, 'E4 TB Allocation Details'!$A$18:$L$214, MATCH("Demand ID", 'E4 TB Allocation Details'!$A$18:$L$18, 0),FALSE), 'E2 Allocators'!$B$15:$W$361, MATCH('O5 Details by Class &amp; Accounts'!T$18, 'E2 Allocators'!$B$15:$W$15, 0),FALSE)*$F185)</f>
        <v>0</v>
      </c>
      <c r="U185" s="1321">
        <f>IF(ISERROR(VLOOKUP(VLOOKUP($A185, 'E4 TB Allocation Details'!$A$18:$L$214, MATCH("Demand ID", 'E4 TB Allocation Details'!$A$18:$L$18, 0),FALSE), 'E2 Allocators'!$B$15:$W$361, MATCH('O5 Details by Class &amp; Accounts'!U$18, 'E2 Allocators'!$B$15:$W$15, 0),FALSE)*$F185), 0, VLOOKUP(VLOOKUP($A185, 'E4 TB Allocation Details'!$A$18:$L$214, MATCH("Demand ID", 'E4 TB Allocation Details'!$A$18:$L$18, 0),FALSE), 'E2 Allocators'!$B$15:$W$361, MATCH('O5 Details by Class &amp; Accounts'!U$18, 'E2 Allocators'!$B$15:$W$15, 0),FALSE)*$F185)</f>
        <v>0</v>
      </c>
      <c r="V185" s="1321">
        <f>IF(ISERROR(VLOOKUP(VLOOKUP($A185, 'E4 TB Allocation Details'!$A$18:$L$214, MATCH("Demand ID", 'E4 TB Allocation Details'!$A$18:$L$18, 0),FALSE), 'E2 Allocators'!$B$15:$W$361, MATCH('O5 Details by Class &amp; Accounts'!V$18, 'E2 Allocators'!$B$15:$W$15, 0),FALSE)*$F185), 0, VLOOKUP(VLOOKUP($A185, 'E4 TB Allocation Details'!$A$18:$L$214, MATCH("Demand ID", 'E4 TB Allocation Details'!$A$18:$L$18, 0),FALSE), 'E2 Allocators'!$B$15:$W$361, MATCH('O5 Details by Class &amp; Accounts'!V$18, 'E2 Allocators'!$B$15:$W$15, 0),FALSE)*$F185)</f>
        <v>0</v>
      </c>
      <c r="W185" s="1321">
        <f>IF(ISERROR(VLOOKUP(VLOOKUP($A185, 'E4 TB Allocation Details'!$A$18:$L$214, MATCH("Demand ID", 'E4 TB Allocation Details'!$A$18:$L$18, 0),FALSE), 'E2 Allocators'!$B$15:$W$361, MATCH('O5 Details by Class &amp; Accounts'!W$18, 'E2 Allocators'!$B$15:$W$15, 0),FALSE)*$F185), 0, VLOOKUP(VLOOKUP($A185, 'E4 TB Allocation Details'!$A$18:$L$214, MATCH("Demand ID", 'E4 TB Allocation Details'!$A$18:$L$18, 0),FALSE), 'E2 Allocators'!$B$15:$W$361, MATCH('O5 Details by Class &amp; Accounts'!W$18, 'E2 Allocators'!$B$15:$W$15, 0),FALSE)*$F185)</f>
        <v>0</v>
      </c>
      <c r="X185" s="1321">
        <f>IF(ISERROR(VLOOKUP(VLOOKUP($A185, 'E4 TB Allocation Details'!$A$18:$L$214, MATCH("Demand ID", 'E4 TB Allocation Details'!$A$18:$L$18, 0),FALSE), 'E2 Allocators'!$B$15:$W$361, MATCH('O5 Details by Class &amp; Accounts'!X$18, 'E2 Allocators'!$B$15:$W$15, 0),FALSE)*$F185), 0, VLOOKUP(VLOOKUP($A185, 'E4 TB Allocation Details'!$A$18:$L$214, MATCH("Demand ID", 'E4 TB Allocation Details'!$A$18:$L$18, 0),FALSE), 'E2 Allocators'!$B$15:$W$361, MATCH('O5 Details by Class &amp; Accounts'!X$18, 'E2 Allocators'!$B$15:$W$15, 0),FALSE)*$F185)</f>
        <v>0</v>
      </c>
      <c r="Y185" s="1321">
        <f>IF(ISERROR(VLOOKUP(VLOOKUP($A185, 'E4 TB Allocation Details'!$A$18:$L$214, MATCH("Demand ID", 'E4 TB Allocation Details'!$A$18:$L$18, 0),FALSE), 'E2 Allocators'!$B$15:$W$361, MATCH('O5 Details by Class &amp; Accounts'!Y$18, 'E2 Allocators'!$B$15:$W$15, 0),FALSE)*$F185), 0, VLOOKUP(VLOOKUP($A185, 'E4 TB Allocation Details'!$A$18:$L$214, MATCH("Demand ID", 'E4 TB Allocation Details'!$A$18:$L$18, 0),FALSE), 'E2 Allocators'!$B$15:$W$361, MATCH('O5 Details by Class &amp; Accounts'!Y$18, 'E2 Allocators'!$B$15:$W$15, 0),FALSE)*$F185)</f>
        <v>0</v>
      </c>
      <c r="Z185" s="1321">
        <f>IF(ISERROR(VLOOKUP(VLOOKUP($A185, 'E4 TB Allocation Details'!$A$18:$L$214, MATCH("Demand ID", 'E4 TB Allocation Details'!$A$18:$L$18, 0),FALSE), 'E2 Allocators'!$B$15:$W$361, MATCH('O5 Details by Class &amp; Accounts'!Z$18, 'E2 Allocators'!$B$15:$W$15, 0),FALSE)*$F185), 0, VLOOKUP(VLOOKUP($A185, 'E4 TB Allocation Details'!$A$18:$L$214, MATCH("Demand ID", 'E4 TB Allocation Details'!$A$18:$L$18, 0),FALSE), 'E2 Allocators'!$B$15:$W$361, MATCH('O5 Details by Class &amp; Accounts'!Z$18, 'E2 Allocators'!$B$15:$W$15, 0),FALSE)*$F185)</f>
        <v>0</v>
      </c>
      <c r="AA185" s="1321">
        <f>IF(ISERROR(VLOOKUP(VLOOKUP($A185, 'E4 TB Allocation Details'!$A$18:$L$214, MATCH("Demand ID", 'E4 TB Allocation Details'!$A$18:$L$18, 0),FALSE), 'E2 Allocators'!$B$15:$W$361, MATCH('O5 Details by Class &amp; Accounts'!AA$18, 'E2 Allocators'!$B$15:$W$15, 0),FALSE)*$F185), 0, VLOOKUP(VLOOKUP($A185, 'E4 TB Allocation Details'!$A$18:$L$214, MATCH("Demand ID", 'E4 TB Allocation Details'!$A$18:$L$18, 0),FALSE), 'E2 Allocators'!$B$15:$W$361, MATCH('O5 Details by Class &amp; Accounts'!AA$18, 'E2 Allocators'!$B$15:$W$15, 0),FALSE)*$F185)</f>
        <v>0</v>
      </c>
      <c r="AB185" s="1321">
        <f>IF(ISERROR(VLOOKUP(VLOOKUP($A185, 'E4 TB Allocation Details'!$A$18:$L$214, MATCH("Demand ID", 'E4 TB Allocation Details'!$A$18:$L$18, 0),FALSE), 'E2 Allocators'!$B$15:$W$361, MATCH('O5 Details by Class &amp; Accounts'!AB$18, 'E2 Allocators'!$B$15:$W$15, 0),FALSE)*$F185), 0, VLOOKUP(VLOOKUP($A185, 'E4 TB Allocation Details'!$A$18:$L$214, MATCH("Demand ID", 'E4 TB Allocation Details'!$A$18:$L$18, 0),FALSE), 'E2 Allocators'!$B$15:$W$361, MATCH('O5 Details by Class &amp; Accounts'!AB$18, 'E2 Allocators'!$B$15:$W$15, 0),FALSE)*$F185)</f>
        <v>0</v>
      </c>
      <c r="AC185" s="1321">
        <f t="shared" si="47"/>
        <v>0</v>
      </c>
      <c r="AD185" s="1321">
        <f>IF(ISERROR(VLOOKUP(VLOOKUP($A185, 'E4 TB Allocation Details'!$A$18:$L$214, MATCH("Customer ID", 'E4 TB Allocation Details'!$A$18:$L$18, 0),FALSE), 'E2 Allocators'!$B$15:$W$361, MATCH('O5 Details by Class &amp; Accounts'!AD$18, 'E2 Allocators'!$B$15:$W$15, 0),FALSE)*$G185), 0, VLOOKUP(VLOOKUP($A185, 'E4 TB Allocation Details'!$A$18:$L$214, MATCH("Customer ID", 'E4 TB Allocation Details'!$A$18:$L$18, 0),FALSE), 'E2 Allocators'!$B$15:$W$361, MATCH('O5 Details by Class &amp; Accounts'!AD$18, 'E2 Allocators'!$B$15:$W$15, 0),FALSE)*$G185)</f>
        <v>0</v>
      </c>
      <c r="AE185" s="1321">
        <f>IF(ISERROR(VLOOKUP(VLOOKUP($A185, 'E4 TB Allocation Details'!$A$18:$L$214, MATCH("Customer ID", 'E4 TB Allocation Details'!$A$18:$L$18, 0),FALSE), 'E2 Allocators'!$B$15:$W$361, MATCH('O5 Details by Class &amp; Accounts'!AE$18, 'E2 Allocators'!$B$15:$W$15, 0),FALSE)*$G185), 0, VLOOKUP(VLOOKUP($A185, 'E4 TB Allocation Details'!$A$18:$L$214, MATCH("Customer ID", 'E4 TB Allocation Details'!$A$18:$L$18, 0),FALSE), 'E2 Allocators'!$B$15:$W$361, MATCH('O5 Details by Class &amp; Accounts'!AE$18, 'E2 Allocators'!$B$15:$W$15, 0),FALSE)*$G185)</f>
        <v>0</v>
      </c>
      <c r="AF185" s="1321">
        <f>IF(ISERROR(VLOOKUP(VLOOKUP($A185, 'E4 TB Allocation Details'!$A$18:$L$214, MATCH("Customer ID", 'E4 TB Allocation Details'!$A$18:$L$18, 0),FALSE), 'E2 Allocators'!$B$15:$W$361, MATCH('O5 Details by Class &amp; Accounts'!AF$18, 'E2 Allocators'!$B$15:$W$15, 0),FALSE)*$G185), 0, VLOOKUP(VLOOKUP($A185, 'E4 TB Allocation Details'!$A$18:$L$214, MATCH("Customer ID", 'E4 TB Allocation Details'!$A$18:$L$18, 0),FALSE), 'E2 Allocators'!$B$15:$W$361, MATCH('O5 Details by Class &amp; Accounts'!AF$18, 'E2 Allocators'!$B$15:$W$15, 0),FALSE)*$G185)</f>
        <v>0</v>
      </c>
      <c r="AG185" s="1321">
        <f>IF(ISERROR(VLOOKUP(VLOOKUP($A185, 'E4 TB Allocation Details'!$A$18:$L$214, MATCH("Customer ID", 'E4 TB Allocation Details'!$A$18:$L$18, 0),FALSE), 'E2 Allocators'!$B$15:$W$361, MATCH('O5 Details by Class &amp; Accounts'!AG$18, 'E2 Allocators'!$B$15:$W$15, 0),FALSE)*$G185), 0, VLOOKUP(VLOOKUP($A185, 'E4 TB Allocation Details'!$A$18:$L$214, MATCH("Customer ID", 'E4 TB Allocation Details'!$A$18:$L$18, 0),FALSE), 'E2 Allocators'!$B$15:$W$361, MATCH('O5 Details by Class &amp; Accounts'!AG$18, 'E2 Allocators'!$B$15:$W$15, 0),FALSE)*$G185)</f>
        <v>0</v>
      </c>
      <c r="AH185" s="1321">
        <f>IF(ISERROR(VLOOKUP(VLOOKUP($A185, 'E4 TB Allocation Details'!$A$18:$L$214, MATCH("Customer ID", 'E4 TB Allocation Details'!$A$18:$L$18, 0),FALSE), 'E2 Allocators'!$B$15:$W$361, MATCH('O5 Details by Class &amp; Accounts'!AH$18, 'E2 Allocators'!$B$15:$W$15, 0),FALSE)*$G185), 0, VLOOKUP(VLOOKUP($A185, 'E4 TB Allocation Details'!$A$18:$L$214, MATCH("Customer ID", 'E4 TB Allocation Details'!$A$18:$L$18, 0),FALSE), 'E2 Allocators'!$B$15:$W$361, MATCH('O5 Details by Class &amp; Accounts'!AH$18, 'E2 Allocators'!$B$15:$W$15, 0),FALSE)*$G185)</f>
        <v>0</v>
      </c>
      <c r="AI185" s="1321">
        <f>IF(ISERROR(VLOOKUP(VLOOKUP($A185, 'E4 TB Allocation Details'!$A$18:$L$214, MATCH("Customer ID", 'E4 TB Allocation Details'!$A$18:$L$18, 0),FALSE), 'E2 Allocators'!$B$15:$W$361, MATCH('O5 Details by Class &amp; Accounts'!AI$18, 'E2 Allocators'!$B$15:$W$15, 0),FALSE)*$G185), 0, VLOOKUP(VLOOKUP($A185, 'E4 TB Allocation Details'!$A$18:$L$214, MATCH("Customer ID", 'E4 TB Allocation Details'!$A$18:$L$18, 0),FALSE), 'E2 Allocators'!$B$15:$W$361, MATCH('O5 Details by Class &amp; Accounts'!AI$18, 'E2 Allocators'!$B$15:$W$15, 0),FALSE)*$G185)</f>
        <v>0</v>
      </c>
      <c r="AJ185" s="1321">
        <f>IF(ISERROR(VLOOKUP(VLOOKUP($A185, 'E4 TB Allocation Details'!$A$18:$L$214, MATCH("Customer ID", 'E4 TB Allocation Details'!$A$18:$L$18, 0),FALSE), 'E2 Allocators'!$B$15:$W$361, MATCH('O5 Details by Class &amp; Accounts'!AJ$18, 'E2 Allocators'!$B$15:$W$15, 0),FALSE)*$G185), 0, VLOOKUP(VLOOKUP($A185, 'E4 TB Allocation Details'!$A$18:$L$214, MATCH("Customer ID", 'E4 TB Allocation Details'!$A$18:$L$18, 0),FALSE), 'E2 Allocators'!$B$15:$W$361, MATCH('O5 Details by Class &amp; Accounts'!AJ$18, 'E2 Allocators'!$B$15:$W$15, 0),FALSE)*$G185)</f>
        <v>0</v>
      </c>
      <c r="AK185" s="1321">
        <f>IF(ISERROR(VLOOKUP(VLOOKUP($A185, 'E4 TB Allocation Details'!$A$18:$L$214, MATCH("Customer ID", 'E4 TB Allocation Details'!$A$18:$L$18, 0),FALSE), 'E2 Allocators'!$B$15:$W$361, MATCH('O5 Details by Class &amp; Accounts'!AK$18, 'E2 Allocators'!$B$15:$W$15, 0),FALSE)*$G185), 0, VLOOKUP(VLOOKUP($A185, 'E4 TB Allocation Details'!$A$18:$L$214, MATCH("Customer ID", 'E4 TB Allocation Details'!$A$18:$L$18, 0),FALSE), 'E2 Allocators'!$B$15:$W$361, MATCH('O5 Details by Class &amp; Accounts'!AK$18, 'E2 Allocators'!$B$15:$W$15, 0),FALSE)*$G185)</f>
        <v>0</v>
      </c>
      <c r="AL185" s="1321">
        <f>IF(ISERROR(VLOOKUP(VLOOKUP($A185, 'E4 TB Allocation Details'!$A$18:$L$214, MATCH("Customer ID", 'E4 TB Allocation Details'!$A$18:$L$18, 0),FALSE), 'E2 Allocators'!$B$15:$W$361, MATCH('O5 Details by Class &amp; Accounts'!AL$18, 'E2 Allocators'!$B$15:$W$15, 0),FALSE)*$G185), 0, VLOOKUP(VLOOKUP($A185, 'E4 TB Allocation Details'!$A$18:$L$214, MATCH("Customer ID", 'E4 TB Allocation Details'!$A$18:$L$18, 0),FALSE), 'E2 Allocators'!$B$15:$W$361, MATCH('O5 Details by Class &amp; Accounts'!AL$18, 'E2 Allocators'!$B$15:$W$15, 0),FALSE)*$G185)</f>
        <v>0</v>
      </c>
      <c r="AM185" s="1321">
        <f>IF(ISERROR(VLOOKUP(VLOOKUP($A185, 'E4 TB Allocation Details'!$A$18:$L$214, MATCH("Customer ID", 'E4 TB Allocation Details'!$A$18:$L$18, 0),FALSE), 'E2 Allocators'!$B$15:$W$361, MATCH('O5 Details by Class &amp; Accounts'!AM$18, 'E2 Allocators'!$B$15:$W$15, 0),FALSE)*$G185), 0, VLOOKUP(VLOOKUP($A185, 'E4 TB Allocation Details'!$A$18:$L$214, MATCH("Customer ID", 'E4 TB Allocation Details'!$A$18:$L$18, 0),FALSE), 'E2 Allocators'!$B$15:$W$361, MATCH('O5 Details by Class &amp; Accounts'!AM$18, 'E2 Allocators'!$B$15:$W$15, 0),FALSE)*$G185)</f>
        <v>0</v>
      </c>
      <c r="AN185" s="1321">
        <f>IF(ISERROR(VLOOKUP(VLOOKUP($A185, 'E4 TB Allocation Details'!$A$18:$L$214, MATCH("Customer ID", 'E4 TB Allocation Details'!$A$18:$L$18, 0),FALSE), 'E2 Allocators'!$B$15:$W$361, MATCH('O5 Details by Class &amp; Accounts'!AN$18, 'E2 Allocators'!$B$15:$W$15, 0),FALSE)*$G185), 0, VLOOKUP(VLOOKUP($A185, 'E4 TB Allocation Details'!$A$18:$L$214, MATCH("Customer ID", 'E4 TB Allocation Details'!$A$18:$L$18, 0),FALSE), 'E2 Allocators'!$B$15:$W$361, MATCH('O5 Details by Class &amp; Accounts'!AN$18, 'E2 Allocators'!$B$15:$W$15, 0),FALSE)*$G185)</f>
        <v>0</v>
      </c>
      <c r="AO185" s="1321">
        <f>IF(ISERROR(VLOOKUP(VLOOKUP($A185, 'E4 TB Allocation Details'!$A$18:$L$214, MATCH("Customer ID", 'E4 TB Allocation Details'!$A$18:$L$18, 0),FALSE), 'E2 Allocators'!$B$15:$W$361, MATCH('O5 Details by Class &amp; Accounts'!AO$18, 'E2 Allocators'!$B$15:$W$15, 0),FALSE)*$G185), 0, VLOOKUP(VLOOKUP($A185, 'E4 TB Allocation Details'!$A$18:$L$214, MATCH("Customer ID", 'E4 TB Allocation Details'!$A$18:$L$18, 0),FALSE), 'E2 Allocators'!$B$15:$W$361, MATCH('O5 Details by Class &amp; Accounts'!AO$18, 'E2 Allocators'!$B$15:$W$15, 0),FALSE)*$G185)</f>
        <v>0</v>
      </c>
      <c r="AP185" s="1321">
        <f>IF(ISERROR(VLOOKUP(VLOOKUP($A185, 'E4 TB Allocation Details'!$A$18:$L$214, MATCH("Customer ID", 'E4 TB Allocation Details'!$A$18:$L$18, 0),FALSE), 'E2 Allocators'!$B$15:$W$361, MATCH('O5 Details by Class &amp; Accounts'!AP$18, 'E2 Allocators'!$B$15:$W$15, 0),FALSE)*$G185), 0, VLOOKUP(VLOOKUP($A185, 'E4 TB Allocation Details'!$A$18:$L$214, MATCH("Customer ID", 'E4 TB Allocation Details'!$A$18:$L$18, 0),FALSE), 'E2 Allocators'!$B$15:$W$361, MATCH('O5 Details by Class &amp; Accounts'!AP$18, 'E2 Allocators'!$B$15:$W$15, 0),FALSE)*$G185)</f>
        <v>0</v>
      </c>
      <c r="AQ185" s="1321">
        <f>IF(ISERROR(VLOOKUP(VLOOKUP($A185, 'E4 TB Allocation Details'!$A$18:$L$214, MATCH("Customer ID", 'E4 TB Allocation Details'!$A$18:$L$18, 0),FALSE), 'E2 Allocators'!$B$15:$W$361, MATCH('O5 Details by Class &amp; Accounts'!AQ$18, 'E2 Allocators'!$B$15:$W$15, 0),FALSE)*$G185), 0, VLOOKUP(VLOOKUP($A185, 'E4 TB Allocation Details'!$A$18:$L$214, MATCH("Customer ID", 'E4 TB Allocation Details'!$A$18:$L$18, 0),FALSE), 'E2 Allocators'!$B$15:$W$361, MATCH('O5 Details by Class &amp; Accounts'!AQ$18, 'E2 Allocators'!$B$15:$W$15, 0),FALSE)*$G185)</f>
        <v>0</v>
      </c>
      <c r="AR185" s="1321">
        <f>IF(ISERROR(VLOOKUP(VLOOKUP($A185, 'E4 TB Allocation Details'!$A$18:$L$214, MATCH("Customer ID", 'E4 TB Allocation Details'!$A$18:$L$18, 0),FALSE), 'E2 Allocators'!$B$15:$W$361, MATCH('O5 Details by Class &amp; Accounts'!AR$18, 'E2 Allocators'!$B$15:$W$15, 0),FALSE)*$G185), 0, VLOOKUP(VLOOKUP($A185, 'E4 TB Allocation Details'!$A$18:$L$214, MATCH("Customer ID", 'E4 TB Allocation Details'!$A$18:$L$18, 0),FALSE), 'E2 Allocators'!$B$15:$W$361, MATCH('O5 Details by Class &amp; Accounts'!AR$18, 'E2 Allocators'!$B$15:$W$15, 0),FALSE)*$G185)</f>
        <v>0</v>
      </c>
      <c r="AS185" s="1321">
        <f>IF(ISERROR(VLOOKUP(VLOOKUP($A185, 'E4 TB Allocation Details'!$A$18:$L$214, MATCH("Customer ID", 'E4 TB Allocation Details'!$A$18:$L$18, 0),FALSE), 'E2 Allocators'!$B$15:$W$361, MATCH('O5 Details by Class &amp; Accounts'!AS$18, 'E2 Allocators'!$B$15:$W$15, 0),FALSE)*$G185), 0, VLOOKUP(VLOOKUP($A185, 'E4 TB Allocation Details'!$A$18:$L$214, MATCH("Customer ID", 'E4 TB Allocation Details'!$A$18:$L$18, 0),FALSE), 'E2 Allocators'!$B$15:$W$361, MATCH('O5 Details by Class &amp; Accounts'!AS$18, 'E2 Allocators'!$B$15:$W$15, 0),FALSE)*$G185)</f>
        <v>0</v>
      </c>
      <c r="AT185" s="1321">
        <f>IF(ISERROR(VLOOKUP(VLOOKUP($A185, 'E4 TB Allocation Details'!$A$18:$L$214, MATCH("Customer ID", 'E4 TB Allocation Details'!$A$18:$L$18, 0),FALSE), 'E2 Allocators'!$B$15:$W$361, MATCH('O5 Details by Class &amp; Accounts'!AT$18, 'E2 Allocators'!$B$15:$W$15, 0),FALSE)*$G185), 0, VLOOKUP(VLOOKUP($A185, 'E4 TB Allocation Details'!$A$18:$L$214, MATCH("Customer ID", 'E4 TB Allocation Details'!$A$18:$L$18, 0),FALSE), 'E2 Allocators'!$B$15:$W$361, MATCH('O5 Details by Class &amp; Accounts'!AT$18, 'E2 Allocators'!$B$15:$W$15, 0),FALSE)*$G185)</f>
        <v>0</v>
      </c>
      <c r="AU185" s="1321">
        <f>IF(ISERROR(VLOOKUP(VLOOKUP($A185, 'E4 TB Allocation Details'!$A$18:$L$214, MATCH("Customer ID", 'E4 TB Allocation Details'!$A$18:$L$18, 0),FALSE), 'E2 Allocators'!$B$15:$W$361, MATCH('O5 Details by Class &amp; Accounts'!AU$18, 'E2 Allocators'!$B$15:$W$15, 0),FALSE)*$G185), 0, VLOOKUP(VLOOKUP($A185, 'E4 TB Allocation Details'!$A$18:$L$214, MATCH("Customer ID", 'E4 TB Allocation Details'!$A$18:$L$18, 0),FALSE), 'E2 Allocators'!$B$15:$W$361, MATCH('O5 Details by Class &amp; Accounts'!AU$18, 'E2 Allocators'!$B$15:$W$15, 0),FALSE)*$G185)</f>
        <v>0</v>
      </c>
      <c r="AV185" s="1321">
        <f>IF(ISERROR(VLOOKUP(VLOOKUP($A185, 'E4 TB Allocation Details'!$A$18:$L$214, MATCH("Customer ID", 'E4 TB Allocation Details'!$A$18:$L$18, 0),FALSE), 'E2 Allocators'!$B$15:$W$361, MATCH('O5 Details by Class &amp; Accounts'!AV$18, 'E2 Allocators'!$B$15:$W$15, 0),FALSE)*$G185), 0, VLOOKUP(VLOOKUP($A185, 'E4 TB Allocation Details'!$A$18:$L$214, MATCH("Customer ID", 'E4 TB Allocation Details'!$A$18:$L$18, 0),FALSE), 'E2 Allocators'!$B$15:$W$361, MATCH('O5 Details by Class &amp; Accounts'!AV$18, 'E2 Allocators'!$B$15:$W$15, 0),FALSE)*$G185)</f>
        <v>0</v>
      </c>
      <c r="AW185" s="1321">
        <f>IF(ISERROR(VLOOKUP(VLOOKUP($A185, 'E4 TB Allocation Details'!$A$18:$L$214, MATCH("Customer ID", 'E4 TB Allocation Details'!$A$18:$L$18, 0),FALSE), 'E2 Allocators'!$B$15:$W$361, MATCH('O5 Details by Class &amp; Accounts'!AW$18, 'E2 Allocators'!$B$15:$W$15, 0),FALSE)*$G185), 0, VLOOKUP(VLOOKUP($A185, 'E4 TB Allocation Details'!$A$18:$L$214, MATCH("Customer ID", 'E4 TB Allocation Details'!$A$18:$L$18, 0),FALSE), 'E2 Allocators'!$B$15:$W$361, MATCH('O5 Details by Class &amp; Accounts'!AW$18, 'E2 Allocators'!$B$15:$W$15, 0),FALSE)*$G185)</f>
        <v>0</v>
      </c>
      <c r="AX185" s="1321">
        <f t="shared" si="51"/>
        <v>0</v>
      </c>
      <c r="AY185" s="1321">
        <f>IF(ISERROR(VLOOKUP(VLOOKUP($A185, 'E4 TB Allocation Details'!$A$18:$L$214, MATCH("Misc ID", 'E4 TB Allocation Details'!$A$18:$L$18, 0),FALSE), 'E2 Allocators'!$B$15:$W$361, MATCH('O5 Details by Class &amp; Accounts'!AY$18, 'E2 Allocators'!$B$15:$W$15, 0),FALSE)*$E185), 0, VLOOKUP(VLOOKUP($A185, 'E4 TB Allocation Details'!$A$18:$L$214, MATCH("Misc ID", 'E4 TB Allocation Details'!$A$18:$L$18, 0),FALSE), 'E2 Allocators'!$B$15:$W$361, MATCH('O5 Details by Class &amp; Accounts'!AY$18, 'E2 Allocators'!$B$15:$W$15, 0),FALSE)*$E185)</f>
        <v>0</v>
      </c>
      <c r="AZ185" s="1321">
        <f>IF(ISERROR(VLOOKUP(VLOOKUP($A185, 'E4 TB Allocation Details'!$A$18:$L$214, MATCH("Misc ID", 'E4 TB Allocation Details'!$A$18:$L$18, 0),FALSE), 'E2 Allocators'!$B$15:$W$361, MATCH('O5 Details by Class &amp; Accounts'!AZ$18, 'E2 Allocators'!$B$15:$W$15, 0),FALSE)*$E185), 0, VLOOKUP(VLOOKUP($A185, 'E4 TB Allocation Details'!$A$18:$L$214, MATCH("Misc ID", 'E4 TB Allocation Details'!$A$18:$L$18, 0),FALSE), 'E2 Allocators'!$B$15:$W$361, MATCH('O5 Details by Class &amp; Accounts'!AZ$18, 'E2 Allocators'!$B$15:$W$15, 0),FALSE)*$E185)</f>
        <v>0</v>
      </c>
      <c r="BA185" s="1321">
        <f>IF(ISERROR(VLOOKUP(VLOOKUP($A185, 'E4 TB Allocation Details'!$A$18:$L$214, MATCH("Misc ID", 'E4 TB Allocation Details'!$A$18:$L$18, 0),FALSE), 'E2 Allocators'!$B$15:$W$361, MATCH('O5 Details by Class &amp; Accounts'!BA$18, 'E2 Allocators'!$B$15:$W$15, 0),FALSE)*$E185), 0, VLOOKUP(VLOOKUP($A185, 'E4 TB Allocation Details'!$A$18:$L$214, MATCH("Misc ID", 'E4 TB Allocation Details'!$A$18:$L$18, 0),FALSE), 'E2 Allocators'!$B$15:$W$361, MATCH('O5 Details by Class &amp; Accounts'!BA$18, 'E2 Allocators'!$B$15:$W$15, 0),FALSE)*$E185)</f>
        <v>0</v>
      </c>
      <c r="BB185" s="1321">
        <f>IF(ISERROR(VLOOKUP(VLOOKUP($A185, 'E4 TB Allocation Details'!$A$18:$L$214, MATCH("Misc ID", 'E4 TB Allocation Details'!$A$18:$L$18, 0),FALSE), 'E2 Allocators'!$B$15:$W$361, MATCH('O5 Details by Class &amp; Accounts'!BB$18, 'E2 Allocators'!$B$15:$W$15, 0),FALSE)*$E185), 0, VLOOKUP(VLOOKUP($A185, 'E4 TB Allocation Details'!$A$18:$L$214, MATCH("Misc ID", 'E4 TB Allocation Details'!$A$18:$L$18, 0),FALSE), 'E2 Allocators'!$B$15:$W$361, MATCH('O5 Details by Class &amp; Accounts'!BB$18, 'E2 Allocators'!$B$15:$W$15, 0),FALSE)*$E185)</f>
        <v>0</v>
      </c>
      <c r="BC185" s="1321">
        <f>IF(ISERROR(VLOOKUP(VLOOKUP($A185, 'E4 TB Allocation Details'!$A$18:$L$214, MATCH("Misc ID", 'E4 TB Allocation Details'!$A$18:$L$18, 0),FALSE), 'E2 Allocators'!$B$15:$W$361, MATCH('O5 Details by Class &amp; Accounts'!BC$18, 'E2 Allocators'!$B$15:$W$15, 0),FALSE)*$E185), 0, VLOOKUP(VLOOKUP($A185, 'E4 TB Allocation Details'!$A$18:$L$214, MATCH("Misc ID", 'E4 TB Allocation Details'!$A$18:$L$18, 0),FALSE), 'E2 Allocators'!$B$15:$W$361, MATCH('O5 Details by Class &amp; Accounts'!BC$18, 'E2 Allocators'!$B$15:$W$15, 0),FALSE)*$E185)</f>
        <v>0</v>
      </c>
      <c r="BD185" s="1321">
        <f>IF(ISERROR(VLOOKUP(VLOOKUP($A185, 'E4 TB Allocation Details'!$A$18:$L$214, MATCH("Misc ID", 'E4 TB Allocation Details'!$A$18:$L$18, 0),FALSE), 'E2 Allocators'!$B$15:$W$361, MATCH('O5 Details by Class &amp; Accounts'!BD$18, 'E2 Allocators'!$B$15:$W$15, 0),FALSE)*$E185), 0, VLOOKUP(VLOOKUP($A185, 'E4 TB Allocation Details'!$A$18:$L$214, MATCH("Misc ID", 'E4 TB Allocation Details'!$A$18:$L$18, 0),FALSE), 'E2 Allocators'!$B$15:$W$361, MATCH('O5 Details by Class &amp; Accounts'!BD$18, 'E2 Allocators'!$B$15:$W$15, 0),FALSE)*$E185)</f>
        <v>0</v>
      </c>
      <c r="BE185" s="1321">
        <f>IF(ISERROR(VLOOKUP(VLOOKUP($A185, 'E4 TB Allocation Details'!$A$18:$L$214, MATCH("Misc ID", 'E4 TB Allocation Details'!$A$18:$L$18, 0),FALSE), 'E2 Allocators'!$B$15:$W$361, MATCH('O5 Details by Class &amp; Accounts'!BE$18, 'E2 Allocators'!$B$15:$W$15, 0),FALSE)*$E185), 0, VLOOKUP(VLOOKUP($A185, 'E4 TB Allocation Details'!$A$18:$L$214, MATCH("Misc ID", 'E4 TB Allocation Details'!$A$18:$L$18, 0),FALSE), 'E2 Allocators'!$B$15:$W$361, MATCH('O5 Details by Class &amp; Accounts'!BE$18, 'E2 Allocators'!$B$15:$W$15, 0),FALSE)*$E185)</f>
        <v>0</v>
      </c>
      <c r="BF185" s="1321">
        <f>IF(ISERROR(VLOOKUP(VLOOKUP($A185, 'E4 TB Allocation Details'!$A$18:$L$214, MATCH("Misc ID", 'E4 TB Allocation Details'!$A$18:$L$18, 0),FALSE), 'E2 Allocators'!$B$15:$W$361, MATCH('O5 Details by Class &amp; Accounts'!BF$18, 'E2 Allocators'!$B$15:$W$15, 0),FALSE)*$E185), 0, VLOOKUP(VLOOKUP($A185, 'E4 TB Allocation Details'!$A$18:$L$214, MATCH("Misc ID", 'E4 TB Allocation Details'!$A$18:$L$18, 0),FALSE), 'E2 Allocators'!$B$15:$W$361, MATCH('O5 Details by Class &amp; Accounts'!BF$18, 'E2 Allocators'!$B$15:$W$15, 0),FALSE)*$E185)</f>
        <v>0</v>
      </c>
      <c r="BG185" s="1321">
        <f>IF(ISERROR(VLOOKUP(VLOOKUP($A185, 'E4 TB Allocation Details'!$A$18:$L$214, MATCH("Misc ID", 'E4 TB Allocation Details'!$A$18:$L$18, 0),FALSE), 'E2 Allocators'!$B$15:$W$361, MATCH('O5 Details by Class &amp; Accounts'!BG$18, 'E2 Allocators'!$B$15:$W$15, 0),FALSE)*$E185), 0, VLOOKUP(VLOOKUP($A185, 'E4 TB Allocation Details'!$A$18:$L$214, MATCH("Misc ID", 'E4 TB Allocation Details'!$A$18:$L$18, 0),FALSE), 'E2 Allocators'!$B$15:$W$361, MATCH('O5 Details by Class &amp; Accounts'!BG$18, 'E2 Allocators'!$B$15:$W$15, 0),FALSE)*$E185)</f>
        <v>0</v>
      </c>
      <c r="BH185" s="1321">
        <f>IF(ISERROR(VLOOKUP(VLOOKUP($A185, 'E4 TB Allocation Details'!$A$18:$L$214, MATCH("Misc ID", 'E4 TB Allocation Details'!$A$18:$L$18, 0),FALSE), 'E2 Allocators'!$B$15:$W$361, MATCH('O5 Details by Class &amp; Accounts'!BH$18, 'E2 Allocators'!$B$15:$W$15, 0),FALSE)*$E185), 0, VLOOKUP(VLOOKUP($A185, 'E4 TB Allocation Details'!$A$18:$L$214, MATCH("Misc ID", 'E4 TB Allocation Details'!$A$18:$L$18, 0),FALSE), 'E2 Allocators'!$B$15:$W$361, MATCH('O5 Details by Class &amp; Accounts'!BH$18, 'E2 Allocators'!$B$15:$W$15, 0),FALSE)*$E185)</f>
        <v>0</v>
      </c>
      <c r="BI185" s="1321">
        <f>IF(ISERROR(VLOOKUP(VLOOKUP($A185, 'E4 TB Allocation Details'!$A$18:$L$214, MATCH("Misc ID", 'E4 TB Allocation Details'!$A$18:$L$18, 0),FALSE), 'E2 Allocators'!$B$15:$W$361, MATCH('O5 Details by Class &amp; Accounts'!BI$18, 'E2 Allocators'!$B$15:$W$15, 0),FALSE)*$E185), 0, VLOOKUP(VLOOKUP($A185, 'E4 TB Allocation Details'!$A$18:$L$214, MATCH("Misc ID", 'E4 TB Allocation Details'!$A$18:$L$18, 0),FALSE), 'E2 Allocators'!$B$15:$W$361, MATCH('O5 Details by Class &amp; Accounts'!BI$18, 'E2 Allocators'!$B$15:$W$15, 0),FALSE)*$E185)</f>
        <v>0</v>
      </c>
      <c r="BJ185" s="1321">
        <f>IF(ISERROR(VLOOKUP(VLOOKUP($A185, 'E4 TB Allocation Details'!$A$18:$L$214, MATCH("Misc ID", 'E4 TB Allocation Details'!$A$18:$L$18, 0),FALSE), 'E2 Allocators'!$B$15:$W$361, MATCH('O5 Details by Class &amp; Accounts'!BJ$18, 'E2 Allocators'!$B$15:$W$15, 0),FALSE)*$E185), 0, VLOOKUP(VLOOKUP($A185, 'E4 TB Allocation Details'!$A$18:$L$214, MATCH("Misc ID", 'E4 TB Allocation Details'!$A$18:$L$18, 0),FALSE), 'E2 Allocators'!$B$15:$W$361, MATCH('O5 Details by Class &amp; Accounts'!BJ$18, 'E2 Allocators'!$B$15:$W$15, 0),FALSE)*$E185)</f>
        <v>0</v>
      </c>
      <c r="BK185" s="1321">
        <f>IF(ISERROR(VLOOKUP(VLOOKUP($A185, 'E4 TB Allocation Details'!$A$18:$L$214, MATCH("Misc ID", 'E4 TB Allocation Details'!$A$18:$L$18, 0),FALSE), 'E2 Allocators'!$B$15:$W$361, MATCH('O5 Details by Class &amp; Accounts'!BK$18, 'E2 Allocators'!$B$15:$W$15, 0),FALSE)*$E185), 0, VLOOKUP(VLOOKUP($A185, 'E4 TB Allocation Details'!$A$18:$L$214, MATCH("Misc ID", 'E4 TB Allocation Details'!$A$18:$L$18, 0),FALSE), 'E2 Allocators'!$B$15:$W$361, MATCH('O5 Details by Class &amp; Accounts'!BK$18, 'E2 Allocators'!$B$15:$W$15, 0),FALSE)*$E185)</f>
        <v>0</v>
      </c>
      <c r="BL185" s="1321">
        <f>IF(ISERROR(VLOOKUP(VLOOKUP($A185, 'E4 TB Allocation Details'!$A$18:$L$214, MATCH("Misc ID", 'E4 TB Allocation Details'!$A$18:$L$18, 0),FALSE), 'E2 Allocators'!$B$15:$W$361, MATCH('O5 Details by Class &amp; Accounts'!BL$18, 'E2 Allocators'!$B$15:$W$15, 0),FALSE)*$E185), 0, VLOOKUP(VLOOKUP($A185, 'E4 TB Allocation Details'!$A$18:$L$214, MATCH("Misc ID", 'E4 TB Allocation Details'!$A$18:$L$18, 0),FALSE), 'E2 Allocators'!$B$15:$W$361, MATCH('O5 Details by Class &amp; Accounts'!BL$18, 'E2 Allocators'!$B$15:$W$15, 0),FALSE)*$E185)</f>
        <v>0</v>
      </c>
      <c r="BM185" s="1321">
        <f>IF(ISERROR(VLOOKUP(VLOOKUP($A185, 'E4 TB Allocation Details'!$A$18:$L$214, MATCH("Misc ID", 'E4 TB Allocation Details'!$A$18:$L$18, 0),FALSE), 'E2 Allocators'!$B$15:$W$361, MATCH('O5 Details by Class &amp; Accounts'!BM$18, 'E2 Allocators'!$B$15:$W$15, 0),FALSE)*$E185), 0, VLOOKUP(VLOOKUP($A185, 'E4 TB Allocation Details'!$A$18:$L$214, MATCH("Misc ID", 'E4 TB Allocation Details'!$A$18:$L$18, 0),FALSE), 'E2 Allocators'!$B$15:$W$361, MATCH('O5 Details by Class &amp; Accounts'!BM$18, 'E2 Allocators'!$B$15:$W$15, 0),FALSE)*$E185)</f>
        <v>0</v>
      </c>
      <c r="BN185" s="1321">
        <f>IF(ISERROR(VLOOKUP(VLOOKUP($A185, 'E4 TB Allocation Details'!$A$18:$L$214, MATCH("Misc ID", 'E4 TB Allocation Details'!$A$18:$L$18, 0),FALSE), 'E2 Allocators'!$B$15:$W$361, MATCH('O5 Details by Class &amp; Accounts'!BN$18, 'E2 Allocators'!$B$15:$W$15, 0),FALSE)*$E185), 0, VLOOKUP(VLOOKUP($A185, 'E4 TB Allocation Details'!$A$18:$L$214, MATCH("Misc ID", 'E4 TB Allocation Details'!$A$18:$L$18, 0),FALSE), 'E2 Allocators'!$B$15:$W$361, MATCH('O5 Details by Class &amp; Accounts'!BN$18, 'E2 Allocators'!$B$15:$W$15, 0),FALSE)*$E185)</f>
        <v>0</v>
      </c>
      <c r="BO185" s="1321">
        <f>IF(ISERROR(VLOOKUP(VLOOKUP($A185, 'E4 TB Allocation Details'!$A$18:$L$214, MATCH("Misc ID", 'E4 TB Allocation Details'!$A$18:$L$18, 0),FALSE), 'E2 Allocators'!$B$15:$W$361, MATCH('O5 Details by Class &amp; Accounts'!BO$18, 'E2 Allocators'!$B$15:$W$15, 0),FALSE)*$E185), 0, VLOOKUP(VLOOKUP($A185, 'E4 TB Allocation Details'!$A$18:$L$214, MATCH("Misc ID", 'E4 TB Allocation Details'!$A$18:$L$18, 0),FALSE), 'E2 Allocators'!$B$15:$W$361, MATCH('O5 Details by Class &amp; Accounts'!BO$18, 'E2 Allocators'!$B$15:$W$15, 0),FALSE)*$E185)</f>
        <v>0</v>
      </c>
      <c r="BP185" s="1321">
        <f>IF(ISERROR(VLOOKUP(VLOOKUP($A185, 'E4 TB Allocation Details'!$A$18:$L$214, MATCH("Misc ID", 'E4 TB Allocation Details'!$A$18:$L$18, 0),FALSE), 'E2 Allocators'!$B$15:$W$361, MATCH('O5 Details by Class &amp; Accounts'!BP$18, 'E2 Allocators'!$B$15:$W$15, 0),FALSE)*$E185), 0, VLOOKUP(VLOOKUP($A185, 'E4 TB Allocation Details'!$A$18:$L$214, MATCH("Misc ID", 'E4 TB Allocation Details'!$A$18:$L$18, 0),FALSE), 'E2 Allocators'!$B$15:$W$361, MATCH('O5 Details by Class &amp; Accounts'!BP$18, 'E2 Allocators'!$B$15:$W$15, 0),FALSE)*$E185)</f>
        <v>0</v>
      </c>
      <c r="BQ185" s="1321">
        <f>IF(ISERROR(VLOOKUP(VLOOKUP($A185, 'E4 TB Allocation Details'!$A$18:$L$214, MATCH("Misc ID", 'E4 TB Allocation Details'!$A$18:$L$18, 0),FALSE), 'E2 Allocators'!$B$15:$W$361, MATCH('O5 Details by Class &amp; Accounts'!BQ$18, 'E2 Allocators'!$B$15:$W$15, 0),FALSE)*$E185), 0, VLOOKUP(VLOOKUP($A185, 'E4 TB Allocation Details'!$A$18:$L$214, MATCH("Misc ID", 'E4 TB Allocation Details'!$A$18:$L$18, 0),FALSE), 'E2 Allocators'!$B$15:$W$361, MATCH('O5 Details by Class &amp; Accounts'!BQ$18, 'E2 Allocators'!$B$15:$W$15, 0),FALSE)*$E185)</f>
        <v>0</v>
      </c>
      <c r="BR185" s="1321">
        <f>IF(ISERROR(VLOOKUP(VLOOKUP($A185, 'E4 TB Allocation Details'!$A$18:$L$214, MATCH("Misc ID", 'E4 TB Allocation Details'!$A$18:$L$18, 0),FALSE), 'E2 Allocators'!$B$15:$W$361, MATCH('O5 Details by Class &amp; Accounts'!BR$18, 'E2 Allocators'!$B$15:$W$15, 0),FALSE)*$E185), 0, VLOOKUP(VLOOKUP($A185, 'E4 TB Allocation Details'!$A$18:$L$214, MATCH("Misc ID", 'E4 TB Allocation Details'!$A$18:$L$18, 0),FALSE), 'E2 Allocators'!$B$15:$W$361, MATCH('O5 Details by Class &amp; Accounts'!BR$18, 'E2 Allocators'!$B$15:$W$15, 0),FALSE)*$E185)</f>
        <v>0</v>
      </c>
      <c r="BS185" s="1321">
        <f t="shared" si="48"/>
        <v>0</v>
      </c>
      <c r="BT185" s="1321">
        <f>IF(ISERROR(VLOOKUP(VLOOKUP($A185, 'E4 TB Allocation Details'!$A$18:$L$214, MATCH("A &amp; G ID", 'E4 TB Allocation Details'!$A$18:$L$18, 0),FALSE), 'E2 Allocators'!$B$15:$W$361, MATCH('O5 Details by Class &amp; Accounts'!BT$18, 'E2 Allocators'!$B$15:$W$15, 0),FALSE)*$E185), 0, VLOOKUP(VLOOKUP($A185, 'E4 TB Allocation Details'!$A$18:$L$214, MATCH("A &amp; G ID", 'E4 TB Allocation Details'!$A$18:$L$18, 0),FALSE), 'E2 Allocators'!$B$15:$W$361, MATCH('O5 Details by Class &amp; Accounts'!BT$18, 'E2 Allocators'!$B$15:$W$15, 0),FALSE)*$E185)</f>
        <v>124694.39088511329</v>
      </c>
      <c r="BU185" s="1321">
        <f>IF(ISERROR(VLOOKUP(VLOOKUP($A185, 'E4 TB Allocation Details'!$A$18:$L$214, MATCH("A &amp; G ID", 'E4 TB Allocation Details'!$A$18:$L$18, 0),FALSE), 'E2 Allocators'!$B$15:$W$361, MATCH('O5 Details by Class &amp; Accounts'!BU$18, 'E2 Allocators'!$B$15:$W$15, 0),FALSE)*$E185), 0, VLOOKUP(VLOOKUP($A185, 'E4 TB Allocation Details'!$A$18:$L$214, MATCH("A &amp; G ID", 'E4 TB Allocation Details'!$A$18:$L$18, 0),FALSE), 'E2 Allocators'!$B$15:$W$361, MATCH('O5 Details by Class &amp; Accounts'!BU$18, 'E2 Allocators'!$B$15:$W$15, 0),FALSE)*$E185)</f>
        <v>32985.592716246552</v>
      </c>
      <c r="BV185" s="1321">
        <f>IF(ISERROR(VLOOKUP(VLOOKUP($A185, 'E4 TB Allocation Details'!$A$18:$L$214, MATCH("A &amp; G ID", 'E4 TB Allocation Details'!$A$18:$L$18, 0),FALSE), 'E2 Allocators'!$B$15:$W$361, MATCH('O5 Details by Class &amp; Accounts'!BV$18, 'E2 Allocators'!$B$15:$W$15, 0),FALSE)*$E185), 0, VLOOKUP(VLOOKUP($A185, 'E4 TB Allocation Details'!$A$18:$L$214, MATCH("A &amp; G ID", 'E4 TB Allocation Details'!$A$18:$L$18, 0),FALSE), 'E2 Allocators'!$B$15:$W$361, MATCH('O5 Details by Class &amp; Accounts'!BV$18, 'E2 Allocators'!$B$15:$W$15, 0),FALSE)*$E185)</f>
        <v>19736.432499324295</v>
      </c>
      <c r="BW185" s="1321">
        <f>IF(ISERROR(VLOOKUP(VLOOKUP($A185, 'E4 TB Allocation Details'!$A$18:$L$214, MATCH("A &amp; G ID", 'E4 TB Allocation Details'!$A$18:$L$18, 0),FALSE), 'E2 Allocators'!$B$15:$W$361, MATCH('O5 Details by Class &amp; Accounts'!BW$18, 'E2 Allocators'!$B$15:$W$15, 0),FALSE)*$E185), 0, VLOOKUP(VLOOKUP($A185, 'E4 TB Allocation Details'!$A$18:$L$214, MATCH("A &amp; G ID", 'E4 TB Allocation Details'!$A$18:$L$18, 0),FALSE), 'E2 Allocators'!$B$15:$W$361, MATCH('O5 Details by Class &amp; Accounts'!BW$18, 'E2 Allocators'!$B$15:$W$15, 0),FALSE)*$E185)</f>
        <v>0</v>
      </c>
      <c r="BX185" s="1321">
        <f>IF(ISERROR(VLOOKUP(VLOOKUP($A185, 'E4 TB Allocation Details'!$A$18:$L$214, MATCH("A &amp; G ID", 'E4 TB Allocation Details'!$A$18:$L$18, 0),FALSE), 'E2 Allocators'!$B$15:$W$361, MATCH('O5 Details by Class &amp; Accounts'!BX$18, 'E2 Allocators'!$B$15:$W$15, 0),FALSE)*$E185), 0, VLOOKUP(VLOOKUP($A185, 'E4 TB Allocation Details'!$A$18:$L$214, MATCH("A &amp; G ID", 'E4 TB Allocation Details'!$A$18:$L$18, 0),FALSE), 'E2 Allocators'!$B$15:$W$361, MATCH('O5 Details by Class &amp; Accounts'!BX$18, 'E2 Allocators'!$B$15:$W$15, 0),FALSE)*$E185)</f>
        <v>0</v>
      </c>
      <c r="BY185" s="1321">
        <f>IF(ISERROR(VLOOKUP(VLOOKUP($A185, 'E4 TB Allocation Details'!$A$18:$L$214, MATCH("A &amp; G ID", 'E4 TB Allocation Details'!$A$18:$L$18, 0),FALSE), 'E2 Allocators'!$B$15:$W$361, MATCH('O5 Details by Class &amp; Accounts'!BY$18, 'E2 Allocators'!$B$15:$W$15, 0),FALSE)*$E185), 0, VLOOKUP(VLOOKUP($A185, 'E4 TB Allocation Details'!$A$18:$L$214, MATCH("A &amp; G ID", 'E4 TB Allocation Details'!$A$18:$L$18, 0),FALSE), 'E2 Allocators'!$B$15:$W$361, MATCH('O5 Details by Class &amp; Accounts'!BY$18, 'E2 Allocators'!$B$15:$W$15, 0),FALSE)*$E185)</f>
        <v>0</v>
      </c>
      <c r="BZ185" s="1321">
        <f>IF(ISERROR(VLOOKUP(VLOOKUP($A185, 'E4 TB Allocation Details'!$A$18:$L$214, MATCH("A &amp; G ID", 'E4 TB Allocation Details'!$A$18:$L$18, 0),FALSE), 'E2 Allocators'!$B$15:$W$361, MATCH('O5 Details by Class &amp; Accounts'!BZ$18, 'E2 Allocators'!$B$15:$W$15, 0),FALSE)*$E185), 0, VLOOKUP(VLOOKUP($A185, 'E4 TB Allocation Details'!$A$18:$L$214, MATCH("A &amp; G ID", 'E4 TB Allocation Details'!$A$18:$L$18, 0),FALSE), 'E2 Allocators'!$B$15:$W$361, MATCH('O5 Details by Class &amp; Accounts'!BZ$18, 'E2 Allocators'!$B$15:$W$15, 0),FALSE)*$E185)</f>
        <v>2325.1725861213549</v>
      </c>
      <c r="CA185" s="1321">
        <f>IF(ISERROR(VLOOKUP(VLOOKUP($A185, 'E4 TB Allocation Details'!$A$18:$L$214, MATCH("A &amp; G ID", 'E4 TB Allocation Details'!$A$18:$L$18, 0),FALSE), 'E2 Allocators'!$B$15:$W$361, MATCH('O5 Details by Class &amp; Accounts'!CA$18, 'E2 Allocators'!$B$15:$W$15, 0),FALSE)*$E185), 0, VLOOKUP(VLOOKUP($A185, 'E4 TB Allocation Details'!$A$18:$L$214, MATCH("A &amp; G ID", 'E4 TB Allocation Details'!$A$18:$L$18, 0),FALSE), 'E2 Allocators'!$B$15:$W$361, MATCH('O5 Details by Class &amp; Accounts'!CA$18, 'E2 Allocators'!$B$15:$W$15, 0),FALSE)*$E185)</f>
        <v>0</v>
      </c>
      <c r="CB185" s="1321">
        <f>IF(ISERROR(VLOOKUP(VLOOKUP($A185, 'E4 TB Allocation Details'!$A$18:$L$214, MATCH("A &amp; G ID", 'E4 TB Allocation Details'!$A$18:$L$18, 0),FALSE), 'E2 Allocators'!$B$15:$W$361, MATCH('O5 Details by Class &amp; Accounts'!CB$18, 'E2 Allocators'!$B$15:$W$15, 0),FALSE)*$E185), 0, VLOOKUP(VLOOKUP($A185, 'E4 TB Allocation Details'!$A$18:$L$214, MATCH("A &amp; G ID", 'E4 TB Allocation Details'!$A$18:$L$18, 0),FALSE), 'E2 Allocators'!$B$15:$W$361, MATCH('O5 Details by Class &amp; Accounts'!CB$18, 'E2 Allocators'!$B$15:$W$15, 0),FALSE)*$E185)</f>
        <v>258.41131319453979</v>
      </c>
      <c r="CC185" s="1321">
        <f>IF(ISERROR(VLOOKUP(VLOOKUP($A185, 'E4 TB Allocation Details'!$A$18:$L$214, MATCH("A &amp; G ID", 'E4 TB Allocation Details'!$A$18:$L$18, 0),FALSE), 'E2 Allocators'!$B$15:$W$361, MATCH('O5 Details by Class &amp; Accounts'!CC$18, 'E2 Allocators'!$B$15:$W$15, 0),FALSE)*$E185), 0, VLOOKUP(VLOOKUP($A185, 'E4 TB Allocation Details'!$A$18:$L$214, MATCH("A &amp; G ID", 'E4 TB Allocation Details'!$A$18:$L$18, 0),FALSE), 'E2 Allocators'!$B$15:$W$361, MATCH('O5 Details by Class &amp; Accounts'!CC$18, 'E2 Allocators'!$B$15:$W$15, 0),FALSE)*$E185)</f>
        <v>0</v>
      </c>
      <c r="CD185" s="1321">
        <f>IF(ISERROR(VLOOKUP(VLOOKUP($A185, 'E4 TB Allocation Details'!$A$18:$L$214, MATCH("A &amp; G ID", 'E4 TB Allocation Details'!$A$18:$L$18, 0),FALSE), 'E2 Allocators'!$B$15:$W$361, MATCH('O5 Details by Class &amp; Accounts'!CD$18, 'E2 Allocators'!$B$15:$W$15, 0),FALSE)*$E185), 0, VLOOKUP(VLOOKUP($A185, 'E4 TB Allocation Details'!$A$18:$L$214, MATCH("A &amp; G ID", 'E4 TB Allocation Details'!$A$18:$L$18, 0),FALSE), 'E2 Allocators'!$B$15:$W$361, MATCH('O5 Details by Class &amp; Accounts'!CD$18, 'E2 Allocators'!$B$15:$W$15, 0),FALSE)*$E185)</f>
        <v>0</v>
      </c>
      <c r="CE185" s="1321">
        <f>IF(ISERROR(VLOOKUP(VLOOKUP($A185, 'E4 TB Allocation Details'!$A$18:$L$214, MATCH("A &amp; G ID", 'E4 TB Allocation Details'!$A$18:$L$18, 0),FALSE), 'E2 Allocators'!$B$15:$W$361, MATCH('O5 Details by Class &amp; Accounts'!CE$18, 'E2 Allocators'!$B$15:$W$15, 0),FALSE)*$E185), 0, VLOOKUP(VLOOKUP($A185, 'E4 TB Allocation Details'!$A$18:$L$214, MATCH("A &amp; G ID", 'E4 TB Allocation Details'!$A$18:$L$18, 0),FALSE), 'E2 Allocators'!$B$15:$W$361, MATCH('O5 Details by Class &amp; Accounts'!CE$18, 'E2 Allocators'!$B$15:$W$15, 0),FALSE)*$E185)</f>
        <v>0</v>
      </c>
      <c r="CF185" s="1321">
        <f>IF(ISERROR(VLOOKUP(VLOOKUP($A185, 'E4 TB Allocation Details'!$A$18:$L$214, MATCH("A &amp; G ID", 'E4 TB Allocation Details'!$A$18:$L$18, 0),FALSE), 'E2 Allocators'!$B$15:$W$361, MATCH('O5 Details by Class &amp; Accounts'!CF$18, 'E2 Allocators'!$B$15:$W$15, 0),FALSE)*$E185), 0, VLOOKUP(VLOOKUP($A185, 'E4 TB Allocation Details'!$A$18:$L$214, MATCH("A &amp; G ID", 'E4 TB Allocation Details'!$A$18:$L$18, 0),FALSE), 'E2 Allocators'!$B$15:$W$361, MATCH('O5 Details by Class &amp; Accounts'!CF$18, 'E2 Allocators'!$B$15:$W$15, 0),FALSE)*$E185)</f>
        <v>0</v>
      </c>
      <c r="CG185" s="1321">
        <f>IF(ISERROR(VLOOKUP(VLOOKUP($A185, 'E4 TB Allocation Details'!$A$18:$L$214, MATCH("A &amp; G ID", 'E4 TB Allocation Details'!$A$18:$L$18, 0),FALSE), 'E2 Allocators'!$B$15:$W$361, MATCH('O5 Details by Class &amp; Accounts'!CG$18, 'E2 Allocators'!$B$15:$W$15, 0),FALSE)*$E185), 0, VLOOKUP(VLOOKUP($A185, 'E4 TB Allocation Details'!$A$18:$L$214, MATCH("A &amp; G ID", 'E4 TB Allocation Details'!$A$18:$L$18, 0),FALSE), 'E2 Allocators'!$B$15:$W$361, MATCH('O5 Details by Class &amp; Accounts'!CG$18, 'E2 Allocators'!$B$15:$W$15, 0),FALSE)*$E185)</f>
        <v>0</v>
      </c>
      <c r="CH185" s="1321">
        <f>IF(ISERROR(VLOOKUP(VLOOKUP($A185, 'E4 TB Allocation Details'!$A$18:$L$214, MATCH("A &amp; G ID", 'E4 TB Allocation Details'!$A$18:$L$18, 0),FALSE), 'E2 Allocators'!$B$15:$W$361, MATCH('O5 Details by Class &amp; Accounts'!CH$18, 'E2 Allocators'!$B$15:$W$15, 0),FALSE)*$E185), 0, VLOOKUP(VLOOKUP($A185, 'E4 TB Allocation Details'!$A$18:$L$214, MATCH("A &amp; G ID", 'E4 TB Allocation Details'!$A$18:$L$18, 0),FALSE), 'E2 Allocators'!$B$15:$W$361, MATCH('O5 Details by Class &amp; Accounts'!CH$18, 'E2 Allocators'!$B$15:$W$15, 0),FALSE)*$E185)</f>
        <v>0</v>
      </c>
      <c r="CI185" s="1321">
        <f>IF(ISERROR(VLOOKUP(VLOOKUP($A185, 'E4 TB Allocation Details'!$A$18:$L$214, MATCH("A &amp; G ID", 'E4 TB Allocation Details'!$A$18:$L$18, 0),FALSE), 'E2 Allocators'!$B$15:$W$361, MATCH('O5 Details by Class &amp; Accounts'!CI$18, 'E2 Allocators'!$B$15:$W$15, 0),FALSE)*$E185), 0, VLOOKUP(VLOOKUP($A185, 'E4 TB Allocation Details'!$A$18:$L$214, MATCH("A &amp; G ID", 'E4 TB Allocation Details'!$A$18:$L$18, 0),FALSE), 'E2 Allocators'!$B$15:$W$361, MATCH('O5 Details by Class &amp; Accounts'!CI$18, 'E2 Allocators'!$B$15:$W$15, 0),FALSE)*$E185)</f>
        <v>0</v>
      </c>
      <c r="CJ185" s="1321">
        <f>IF(ISERROR(VLOOKUP(VLOOKUP($A185, 'E4 TB Allocation Details'!$A$18:$L$214, MATCH("A &amp; G ID", 'E4 TB Allocation Details'!$A$18:$L$18, 0),FALSE), 'E2 Allocators'!$B$15:$W$361, MATCH('O5 Details by Class &amp; Accounts'!CJ$18, 'E2 Allocators'!$B$15:$W$15, 0),FALSE)*$E185), 0, VLOOKUP(VLOOKUP($A185, 'E4 TB Allocation Details'!$A$18:$L$214, MATCH("A &amp; G ID", 'E4 TB Allocation Details'!$A$18:$L$18, 0),FALSE), 'E2 Allocators'!$B$15:$W$361, MATCH('O5 Details by Class &amp; Accounts'!CJ$18, 'E2 Allocators'!$B$15:$W$15, 0),FALSE)*$E185)</f>
        <v>0</v>
      </c>
      <c r="CK185" s="1321">
        <f>IF(ISERROR(VLOOKUP(VLOOKUP($A185, 'E4 TB Allocation Details'!$A$18:$L$214, MATCH("A &amp; G ID", 'E4 TB Allocation Details'!$A$18:$L$18, 0),FALSE), 'E2 Allocators'!$B$15:$W$361, MATCH('O5 Details by Class &amp; Accounts'!CK$18, 'E2 Allocators'!$B$15:$W$15, 0),FALSE)*$E185), 0, VLOOKUP(VLOOKUP($A185, 'E4 TB Allocation Details'!$A$18:$L$214, MATCH("A &amp; G ID", 'E4 TB Allocation Details'!$A$18:$L$18, 0),FALSE), 'E2 Allocators'!$B$15:$W$361, MATCH('O5 Details by Class &amp; Accounts'!CK$18, 'E2 Allocators'!$B$15:$W$15, 0),FALSE)*$E185)</f>
        <v>0</v>
      </c>
      <c r="CL185" s="1321">
        <f>IF(ISERROR(VLOOKUP(VLOOKUP($A185, 'E4 TB Allocation Details'!$A$18:$L$214, MATCH("A &amp; G ID", 'E4 TB Allocation Details'!$A$18:$L$18, 0),FALSE), 'E2 Allocators'!$B$15:$W$361, MATCH('O5 Details by Class &amp; Accounts'!CL$18, 'E2 Allocators'!$B$15:$W$15, 0),FALSE)*$E185), 0, VLOOKUP(VLOOKUP($A185, 'E4 TB Allocation Details'!$A$18:$L$214, MATCH("A &amp; G ID", 'E4 TB Allocation Details'!$A$18:$L$18, 0),FALSE), 'E2 Allocators'!$B$15:$W$361, MATCH('O5 Details by Class &amp; Accounts'!CL$18, 'E2 Allocators'!$B$15:$W$15, 0),FALSE)*$E185)</f>
        <v>0</v>
      </c>
      <c r="CM185" s="1321">
        <f>IF(ISERROR(VLOOKUP(VLOOKUP($A185, 'E4 TB Allocation Details'!$A$18:$L$214, MATCH("A &amp; G ID", 'E4 TB Allocation Details'!$A$18:$L$18, 0),FALSE), 'E2 Allocators'!$B$15:$W$361, MATCH('O5 Details by Class &amp; Accounts'!CM$18, 'E2 Allocators'!$B$15:$W$15, 0),FALSE)*$E185), 0, VLOOKUP(VLOOKUP($A185, 'E4 TB Allocation Details'!$A$18:$L$214, MATCH("A &amp; G ID", 'E4 TB Allocation Details'!$A$18:$L$18, 0),FALSE), 'E2 Allocators'!$B$15:$W$361, MATCH('O5 Details by Class &amp; Accounts'!CM$18, 'E2 Allocators'!$B$15:$W$15, 0),FALSE)*$E185)</f>
        <v>0</v>
      </c>
      <c r="CN185" s="1321">
        <f t="shared" si="49"/>
        <v>180000.00000000003</v>
      </c>
      <c r="CO185" s="1650">
        <f t="shared" si="50"/>
        <v>0</v>
      </c>
      <c r="CQ185" s="1898" t="s">
        <v>1091</v>
      </c>
    </row>
    <row r="186" spans="1:95" s="64" customFormat="1" ht="12.75">
      <c r="A186" s="2156">
        <v>5620</v>
      </c>
      <c r="B186" s="2111" t="s">
        <v>296</v>
      </c>
      <c r="C186" s="1647">
        <f>IF(ISERROR(VLOOKUP($A186,'I3 TB Data'!$A$19:$H$484,MATCH('O5 Details by Class &amp; Accounts'!$C$18, 'I3 TB Data'!$A$19:$H$19,0),0)), 0, VLOOKUP($A186,'I3 TB Data'!$A$19:$H$484,MATCH('O5 Details by Class &amp; Accounts'!$C$18,'I3 TB Data'!$A$19:$H$19,0),0))</f>
        <v>20000</v>
      </c>
      <c r="D186" s="1648"/>
      <c r="E186" s="1647">
        <f t="shared" si="44"/>
        <v>20000</v>
      </c>
      <c r="F186" s="1649"/>
      <c r="G186" s="1649"/>
      <c r="H186" s="1321">
        <f t="shared" si="46"/>
        <v>0</v>
      </c>
      <c r="I186" s="1321">
        <f>IF(ISERROR(VLOOKUP(VLOOKUP($A186, 'E4 TB Allocation Details'!$A$18:$L$214, MATCH("Demand ID", 'E4 TB Allocation Details'!$A$18:$L$18, 0),FALSE), 'E2 Allocators'!$B$15:$W$361, MATCH('O5 Details by Class &amp; Accounts'!I$18, 'E2 Allocators'!$B$15:$W$15, 0),FALSE)*$F186), 0, VLOOKUP(VLOOKUP($A186, 'E4 TB Allocation Details'!$A$18:$L$214, MATCH("Demand ID", 'E4 TB Allocation Details'!$A$18:$L$18, 0),FALSE), 'E2 Allocators'!$B$15:$W$361, MATCH('O5 Details by Class &amp; Accounts'!I$18, 'E2 Allocators'!$B$15:$W$15, 0),FALSE)*$F186)</f>
        <v>0</v>
      </c>
      <c r="J186" s="1321">
        <f>IF(ISERROR(VLOOKUP(VLOOKUP($A186, 'E4 TB Allocation Details'!$A$18:$L$214, MATCH("Demand ID", 'E4 TB Allocation Details'!$A$18:$L$18, 0),FALSE), 'E2 Allocators'!$B$15:$W$361, MATCH('O5 Details by Class &amp; Accounts'!J$18, 'E2 Allocators'!$B$15:$W$15, 0),FALSE)*$F186), 0, VLOOKUP(VLOOKUP($A186, 'E4 TB Allocation Details'!$A$18:$L$214, MATCH("Demand ID", 'E4 TB Allocation Details'!$A$18:$L$18, 0),FALSE), 'E2 Allocators'!$B$15:$W$361, MATCH('O5 Details by Class &amp; Accounts'!J$18, 'E2 Allocators'!$B$15:$W$15, 0),FALSE)*$F186)</f>
        <v>0</v>
      </c>
      <c r="K186" s="1321">
        <f>IF(ISERROR(VLOOKUP(VLOOKUP($A186, 'E4 TB Allocation Details'!$A$18:$L$214, MATCH("Demand ID", 'E4 TB Allocation Details'!$A$18:$L$18, 0),FALSE), 'E2 Allocators'!$B$15:$W$361, MATCH('O5 Details by Class &amp; Accounts'!K$18, 'E2 Allocators'!$B$15:$W$15, 0),FALSE)*$F186), 0, VLOOKUP(VLOOKUP($A186, 'E4 TB Allocation Details'!$A$18:$L$214, MATCH("Demand ID", 'E4 TB Allocation Details'!$A$18:$L$18, 0),FALSE), 'E2 Allocators'!$B$15:$W$361, MATCH('O5 Details by Class &amp; Accounts'!K$18, 'E2 Allocators'!$B$15:$W$15, 0),FALSE)*$F186)</f>
        <v>0</v>
      </c>
      <c r="L186" s="1321">
        <f>IF(ISERROR(VLOOKUP(VLOOKUP($A186, 'E4 TB Allocation Details'!$A$18:$L$214, MATCH("Demand ID", 'E4 TB Allocation Details'!$A$18:$L$18, 0),FALSE), 'E2 Allocators'!$B$15:$W$361, MATCH('O5 Details by Class &amp; Accounts'!L$18, 'E2 Allocators'!$B$15:$W$15, 0),FALSE)*$F186), 0, VLOOKUP(VLOOKUP($A186, 'E4 TB Allocation Details'!$A$18:$L$214, MATCH("Demand ID", 'E4 TB Allocation Details'!$A$18:$L$18, 0),FALSE), 'E2 Allocators'!$B$15:$W$361, MATCH('O5 Details by Class &amp; Accounts'!L$18, 'E2 Allocators'!$B$15:$W$15, 0),FALSE)*$F186)</f>
        <v>0</v>
      </c>
      <c r="M186" s="1321">
        <f>IF(ISERROR(VLOOKUP(VLOOKUP($A186, 'E4 TB Allocation Details'!$A$18:$L$214, MATCH("Demand ID", 'E4 TB Allocation Details'!$A$18:$L$18, 0),FALSE), 'E2 Allocators'!$B$15:$W$361, MATCH('O5 Details by Class &amp; Accounts'!M$18, 'E2 Allocators'!$B$15:$W$15, 0),FALSE)*$F186), 0, VLOOKUP(VLOOKUP($A186, 'E4 TB Allocation Details'!$A$18:$L$214, MATCH("Demand ID", 'E4 TB Allocation Details'!$A$18:$L$18, 0),FALSE), 'E2 Allocators'!$B$15:$W$361, MATCH('O5 Details by Class &amp; Accounts'!M$18, 'E2 Allocators'!$B$15:$W$15, 0),FALSE)*$F186)</f>
        <v>0</v>
      </c>
      <c r="N186" s="1321">
        <f>IF(ISERROR(VLOOKUP(VLOOKUP($A186, 'E4 TB Allocation Details'!$A$18:$L$214, MATCH("Demand ID", 'E4 TB Allocation Details'!$A$18:$L$18, 0),FALSE), 'E2 Allocators'!$B$15:$W$361, MATCH('O5 Details by Class &amp; Accounts'!N$18, 'E2 Allocators'!$B$15:$W$15, 0),FALSE)*$F186), 0, VLOOKUP(VLOOKUP($A186, 'E4 TB Allocation Details'!$A$18:$L$214, MATCH("Demand ID", 'E4 TB Allocation Details'!$A$18:$L$18, 0),FALSE), 'E2 Allocators'!$B$15:$W$361, MATCH('O5 Details by Class &amp; Accounts'!N$18, 'E2 Allocators'!$B$15:$W$15, 0),FALSE)*$F186)</f>
        <v>0</v>
      </c>
      <c r="O186" s="1321">
        <f>IF(ISERROR(VLOOKUP(VLOOKUP($A186, 'E4 TB Allocation Details'!$A$18:$L$214, MATCH("Demand ID", 'E4 TB Allocation Details'!$A$18:$L$18, 0),FALSE), 'E2 Allocators'!$B$15:$W$361, MATCH('O5 Details by Class &amp; Accounts'!O$18, 'E2 Allocators'!$B$15:$W$15, 0),FALSE)*$F186), 0, VLOOKUP(VLOOKUP($A186, 'E4 TB Allocation Details'!$A$18:$L$214, MATCH("Demand ID", 'E4 TB Allocation Details'!$A$18:$L$18, 0),FALSE), 'E2 Allocators'!$B$15:$W$361, MATCH('O5 Details by Class &amp; Accounts'!O$18, 'E2 Allocators'!$B$15:$W$15, 0),FALSE)*$F186)</f>
        <v>0</v>
      </c>
      <c r="P186" s="1321">
        <f>IF(ISERROR(VLOOKUP(VLOOKUP($A186, 'E4 TB Allocation Details'!$A$18:$L$214, MATCH("Demand ID", 'E4 TB Allocation Details'!$A$18:$L$18, 0),FALSE), 'E2 Allocators'!$B$15:$W$361, MATCH('O5 Details by Class &amp; Accounts'!P$18, 'E2 Allocators'!$B$15:$W$15, 0),FALSE)*$F186), 0, VLOOKUP(VLOOKUP($A186, 'E4 TB Allocation Details'!$A$18:$L$214, MATCH("Demand ID", 'E4 TB Allocation Details'!$A$18:$L$18, 0),FALSE), 'E2 Allocators'!$B$15:$W$361, MATCH('O5 Details by Class &amp; Accounts'!P$18, 'E2 Allocators'!$B$15:$W$15, 0),FALSE)*$F186)</f>
        <v>0</v>
      </c>
      <c r="Q186" s="1321">
        <f>IF(ISERROR(VLOOKUP(VLOOKUP($A186, 'E4 TB Allocation Details'!$A$18:$L$214, MATCH("Demand ID", 'E4 TB Allocation Details'!$A$18:$L$18, 0),FALSE), 'E2 Allocators'!$B$15:$W$361, MATCH('O5 Details by Class &amp; Accounts'!Q$18, 'E2 Allocators'!$B$15:$W$15, 0),FALSE)*$F186), 0, VLOOKUP(VLOOKUP($A186, 'E4 TB Allocation Details'!$A$18:$L$214, MATCH("Demand ID", 'E4 TB Allocation Details'!$A$18:$L$18, 0),FALSE), 'E2 Allocators'!$B$15:$W$361, MATCH('O5 Details by Class &amp; Accounts'!Q$18, 'E2 Allocators'!$B$15:$W$15, 0),FALSE)*$F186)</f>
        <v>0</v>
      </c>
      <c r="R186" s="1321">
        <f>IF(ISERROR(VLOOKUP(VLOOKUP($A186, 'E4 TB Allocation Details'!$A$18:$L$214, MATCH("Demand ID", 'E4 TB Allocation Details'!$A$18:$L$18, 0),FALSE), 'E2 Allocators'!$B$15:$W$361, MATCH('O5 Details by Class &amp; Accounts'!R$18, 'E2 Allocators'!$B$15:$W$15, 0),FALSE)*$F186), 0, VLOOKUP(VLOOKUP($A186, 'E4 TB Allocation Details'!$A$18:$L$214, MATCH("Demand ID", 'E4 TB Allocation Details'!$A$18:$L$18, 0),FALSE), 'E2 Allocators'!$B$15:$W$361, MATCH('O5 Details by Class &amp; Accounts'!R$18, 'E2 Allocators'!$B$15:$W$15, 0),FALSE)*$F186)</f>
        <v>0</v>
      </c>
      <c r="S186" s="1321">
        <f>IF(ISERROR(VLOOKUP(VLOOKUP($A186, 'E4 TB Allocation Details'!$A$18:$L$214, MATCH("Demand ID", 'E4 TB Allocation Details'!$A$18:$L$18, 0),FALSE), 'E2 Allocators'!$B$15:$W$361, MATCH('O5 Details by Class &amp; Accounts'!S$18, 'E2 Allocators'!$B$15:$W$15, 0),FALSE)*$F186), 0, VLOOKUP(VLOOKUP($A186, 'E4 TB Allocation Details'!$A$18:$L$214, MATCH("Demand ID", 'E4 TB Allocation Details'!$A$18:$L$18, 0),FALSE), 'E2 Allocators'!$B$15:$W$361, MATCH('O5 Details by Class &amp; Accounts'!S$18, 'E2 Allocators'!$B$15:$W$15, 0),FALSE)*$F186)</f>
        <v>0</v>
      </c>
      <c r="T186" s="1321">
        <f>IF(ISERROR(VLOOKUP(VLOOKUP($A186, 'E4 TB Allocation Details'!$A$18:$L$214, MATCH("Demand ID", 'E4 TB Allocation Details'!$A$18:$L$18, 0),FALSE), 'E2 Allocators'!$B$15:$W$361, MATCH('O5 Details by Class &amp; Accounts'!T$18, 'E2 Allocators'!$B$15:$W$15, 0),FALSE)*$F186), 0, VLOOKUP(VLOOKUP($A186, 'E4 TB Allocation Details'!$A$18:$L$214, MATCH("Demand ID", 'E4 TB Allocation Details'!$A$18:$L$18, 0),FALSE), 'E2 Allocators'!$B$15:$W$361, MATCH('O5 Details by Class &amp; Accounts'!T$18, 'E2 Allocators'!$B$15:$W$15, 0),FALSE)*$F186)</f>
        <v>0</v>
      </c>
      <c r="U186" s="1321">
        <f>IF(ISERROR(VLOOKUP(VLOOKUP($A186, 'E4 TB Allocation Details'!$A$18:$L$214, MATCH("Demand ID", 'E4 TB Allocation Details'!$A$18:$L$18, 0),FALSE), 'E2 Allocators'!$B$15:$W$361, MATCH('O5 Details by Class &amp; Accounts'!U$18, 'E2 Allocators'!$B$15:$W$15, 0),FALSE)*$F186), 0, VLOOKUP(VLOOKUP($A186, 'E4 TB Allocation Details'!$A$18:$L$214, MATCH("Demand ID", 'E4 TB Allocation Details'!$A$18:$L$18, 0),FALSE), 'E2 Allocators'!$B$15:$W$361, MATCH('O5 Details by Class &amp; Accounts'!U$18, 'E2 Allocators'!$B$15:$W$15, 0),FALSE)*$F186)</f>
        <v>0</v>
      </c>
      <c r="V186" s="1321">
        <f>IF(ISERROR(VLOOKUP(VLOOKUP($A186, 'E4 TB Allocation Details'!$A$18:$L$214, MATCH("Demand ID", 'E4 TB Allocation Details'!$A$18:$L$18, 0),FALSE), 'E2 Allocators'!$B$15:$W$361, MATCH('O5 Details by Class &amp; Accounts'!V$18, 'E2 Allocators'!$B$15:$W$15, 0),FALSE)*$F186), 0, VLOOKUP(VLOOKUP($A186, 'E4 TB Allocation Details'!$A$18:$L$214, MATCH("Demand ID", 'E4 TB Allocation Details'!$A$18:$L$18, 0),FALSE), 'E2 Allocators'!$B$15:$W$361, MATCH('O5 Details by Class &amp; Accounts'!V$18, 'E2 Allocators'!$B$15:$W$15, 0),FALSE)*$F186)</f>
        <v>0</v>
      </c>
      <c r="W186" s="1321">
        <f>IF(ISERROR(VLOOKUP(VLOOKUP($A186, 'E4 TB Allocation Details'!$A$18:$L$214, MATCH("Demand ID", 'E4 TB Allocation Details'!$A$18:$L$18, 0),FALSE), 'E2 Allocators'!$B$15:$W$361, MATCH('O5 Details by Class &amp; Accounts'!W$18, 'E2 Allocators'!$B$15:$W$15, 0),FALSE)*$F186), 0, VLOOKUP(VLOOKUP($A186, 'E4 TB Allocation Details'!$A$18:$L$214, MATCH("Demand ID", 'E4 TB Allocation Details'!$A$18:$L$18, 0),FALSE), 'E2 Allocators'!$B$15:$W$361, MATCH('O5 Details by Class &amp; Accounts'!W$18, 'E2 Allocators'!$B$15:$W$15, 0),FALSE)*$F186)</f>
        <v>0</v>
      </c>
      <c r="X186" s="1321">
        <f>IF(ISERROR(VLOOKUP(VLOOKUP($A186, 'E4 TB Allocation Details'!$A$18:$L$214, MATCH("Demand ID", 'E4 TB Allocation Details'!$A$18:$L$18, 0),FALSE), 'E2 Allocators'!$B$15:$W$361, MATCH('O5 Details by Class &amp; Accounts'!X$18, 'E2 Allocators'!$B$15:$W$15, 0),FALSE)*$F186), 0, VLOOKUP(VLOOKUP($A186, 'E4 TB Allocation Details'!$A$18:$L$214, MATCH("Demand ID", 'E4 TB Allocation Details'!$A$18:$L$18, 0),FALSE), 'E2 Allocators'!$B$15:$W$361, MATCH('O5 Details by Class &amp; Accounts'!X$18, 'E2 Allocators'!$B$15:$W$15, 0),FALSE)*$F186)</f>
        <v>0</v>
      </c>
      <c r="Y186" s="1321">
        <f>IF(ISERROR(VLOOKUP(VLOOKUP($A186, 'E4 TB Allocation Details'!$A$18:$L$214, MATCH("Demand ID", 'E4 TB Allocation Details'!$A$18:$L$18, 0),FALSE), 'E2 Allocators'!$B$15:$W$361, MATCH('O5 Details by Class &amp; Accounts'!Y$18, 'E2 Allocators'!$B$15:$W$15, 0),FALSE)*$F186), 0, VLOOKUP(VLOOKUP($A186, 'E4 TB Allocation Details'!$A$18:$L$214, MATCH("Demand ID", 'E4 TB Allocation Details'!$A$18:$L$18, 0),FALSE), 'E2 Allocators'!$B$15:$W$361, MATCH('O5 Details by Class &amp; Accounts'!Y$18, 'E2 Allocators'!$B$15:$W$15, 0),FALSE)*$F186)</f>
        <v>0</v>
      </c>
      <c r="Z186" s="1321">
        <f>IF(ISERROR(VLOOKUP(VLOOKUP($A186, 'E4 TB Allocation Details'!$A$18:$L$214, MATCH("Demand ID", 'E4 TB Allocation Details'!$A$18:$L$18, 0),FALSE), 'E2 Allocators'!$B$15:$W$361, MATCH('O5 Details by Class &amp; Accounts'!Z$18, 'E2 Allocators'!$B$15:$W$15, 0),FALSE)*$F186), 0, VLOOKUP(VLOOKUP($A186, 'E4 TB Allocation Details'!$A$18:$L$214, MATCH("Demand ID", 'E4 TB Allocation Details'!$A$18:$L$18, 0),FALSE), 'E2 Allocators'!$B$15:$W$361, MATCH('O5 Details by Class &amp; Accounts'!Z$18, 'E2 Allocators'!$B$15:$W$15, 0),FALSE)*$F186)</f>
        <v>0</v>
      </c>
      <c r="AA186" s="1321">
        <f>IF(ISERROR(VLOOKUP(VLOOKUP($A186, 'E4 TB Allocation Details'!$A$18:$L$214, MATCH("Demand ID", 'E4 TB Allocation Details'!$A$18:$L$18, 0),FALSE), 'E2 Allocators'!$B$15:$W$361, MATCH('O5 Details by Class &amp; Accounts'!AA$18, 'E2 Allocators'!$B$15:$W$15, 0),FALSE)*$F186), 0, VLOOKUP(VLOOKUP($A186, 'E4 TB Allocation Details'!$A$18:$L$214, MATCH("Demand ID", 'E4 TB Allocation Details'!$A$18:$L$18, 0),FALSE), 'E2 Allocators'!$B$15:$W$361, MATCH('O5 Details by Class &amp; Accounts'!AA$18, 'E2 Allocators'!$B$15:$W$15, 0),FALSE)*$F186)</f>
        <v>0</v>
      </c>
      <c r="AB186" s="1321">
        <f>IF(ISERROR(VLOOKUP(VLOOKUP($A186, 'E4 TB Allocation Details'!$A$18:$L$214, MATCH("Demand ID", 'E4 TB Allocation Details'!$A$18:$L$18, 0),FALSE), 'E2 Allocators'!$B$15:$W$361, MATCH('O5 Details by Class &amp; Accounts'!AB$18, 'E2 Allocators'!$B$15:$W$15, 0),FALSE)*$F186), 0, VLOOKUP(VLOOKUP($A186, 'E4 TB Allocation Details'!$A$18:$L$214, MATCH("Demand ID", 'E4 TB Allocation Details'!$A$18:$L$18, 0),FALSE), 'E2 Allocators'!$B$15:$W$361, MATCH('O5 Details by Class &amp; Accounts'!AB$18, 'E2 Allocators'!$B$15:$W$15, 0),FALSE)*$F186)</f>
        <v>0</v>
      </c>
      <c r="AC186" s="1321">
        <f t="shared" si="47"/>
        <v>0</v>
      </c>
      <c r="AD186" s="1321">
        <f>IF(ISERROR(VLOOKUP(VLOOKUP($A186, 'E4 TB Allocation Details'!$A$18:$L$214, MATCH("Customer ID", 'E4 TB Allocation Details'!$A$18:$L$18, 0),FALSE), 'E2 Allocators'!$B$15:$W$361, MATCH('O5 Details by Class &amp; Accounts'!AD$18, 'E2 Allocators'!$B$15:$W$15, 0),FALSE)*$G186), 0, VLOOKUP(VLOOKUP($A186, 'E4 TB Allocation Details'!$A$18:$L$214, MATCH("Customer ID", 'E4 TB Allocation Details'!$A$18:$L$18, 0),FALSE), 'E2 Allocators'!$B$15:$W$361, MATCH('O5 Details by Class &amp; Accounts'!AD$18, 'E2 Allocators'!$B$15:$W$15, 0),FALSE)*$G186)</f>
        <v>0</v>
      </c>
      <c r="AE186" s="1321">
        <f>IF(ISERROR(VLOOKUP(VLOOKUP($A186, 'E4 TB Allocation Details'!$A$18:$L$214, MATCH("Customer ID", 'E4 TB Allocation Details'!$A$18:$L$18, 0),FALSE), 'E2 Allocators'!$B$15:$W$361, MATCH('O5 Details by Class &amp; Accounts'!AE$18, 'E2 Allocators'!$B$15:$W$15, 0),FALSE)*$G186), 0, VLOOKUP(VLOOKUP($A186, 'E4 TB Allocation Details'!$A$18:$L$214, MATCH("Customer ID", 'E4 TB Allocation Details'!$A$18:$L$18, 0),FALSE), 'E2 Allocators'!$B$15:$W$361, MATCH('O5 Details by Class &amp; Accounts'!AE$18, 'E2 Allocators'!$B$15:$W$15, 0),FALSE)*$G186)</f>
        <v>0</v>
      </c>
      <c r="AF186" s="1321">
        <f>IF(ISERROR(VLOOKUP(VLOOKUP($A186, 'E4 TB Allocation Details'!$A$18:$L$214, MATCH("Customer ID", 'E4 TB Allocation Details'!$A$18:$L$18, 0),FALSE), 'E2 Allocators'!$B$15:$W$361, MATCH('O5 Details by Class &amp; Accounts'!AF$18, 'E2 Allocators'!$B$15:$W$15, 0),FALSE)*$G186), 0, VLOOKUP(VLOOKUP($A186, 'E4 TB Allocation Details'!$A$18:$L$214, MATCH("Customer ID", 'E4 TB Allocation Details'!$A$18:$L$18, 0),FALSE), 'E2 Allocators'!$B$15:$W$361, MATCH('O5 Details by Class &amp; Accounts'!AF$18, 'E2 Allocators'!$B$15:$W$15, 0),FALSE)*$G186)</f>
        <v>0</v>
      </c>
      <c r="AG186" s="1321">
        <f>IF(ISERROR(VLOOKUP(VLOOKUP($A186, 'E4 TB Allocation Details'!$A$18:$L$214, MATCH("Customer ID", 'E4 TB Allocation Details'!$A$18:$L$18, 0),FALSE), 'E2 Allocators'!$B$15:$W$361, MATCH('O5 Details by Class &amp; Accounts'!AG$18, 'E2 Allocators'!$B$15:$W$15, 0),FALSE)*$G186), 0, VLOOKUP(VLOOKUP($A186, 'E4 TB Allocation Details'!$A$18:$L$214, MATCH("Customer ID", 'E4 TB Allocation Details'!$A$18:$L$18, 0),FALSE), 'E2 Allocators'!$B$15:$W$361, MATCH('O5 Details by Class &amp; Accounts'!AG$18, 'E2 Allocators'!$B$15:$W$15, 0),FALSE)*$G186)</f>
        <v>0</v>
      </c>
      <c r="AH186" s="1321">
        <f>IF(ISERROR(VLOOKUP(VLOOKUP($A186, 'E4 TB Allocation Details'!$A$18:$L$214, MATCH("Customer ID", 'E4 TB Allocation Details'!$A$18:$L$18, 0),FALSE), 'E2 Allocators'!$B$15:$W$361, MATCH('O5 Details by Class &amp; Accounts'!AH$18, 'E2 Allocators'!$B$15:$W$15, 0),FALSE)*$G186), 0, VLOOKUP(VLOOKUP($A186, 'E4 TB Allocation Details'!$A$18:$L$214, MATCH("Customer ID", 'E4 TB Allocation Details'!$A$18:$L$18, 0),FALSE), 'E2 Allocators'!$B$15:$W$361, MATCH('O5 Details by Class &amp; Accounts'!AH$18, 'E2 Allocators'!$B$15:$W$15, 0),FALSE)*$G186)</f>
        <v>0</v>
      </c>
      <c r="AI186" s="1321">
        <f>IF(ISERROR(VLOOKUP(VLOOKUP($A186, 'E4 TB Allocation Details'!$A$18:$L$214, MATCH("Customer ID", 'E4 TB Allocation Details'!$A$18:$L$18, 0),FALSE), 'E2 Allocators'!$B$15:$W$361, MATCH('O5 Details by Class &amp; Accounts'!AI$18, 'E2 Allocators'!$B$15:$W$15, 0),FALSE)*$G186), 0, VLOOKUP(VLOOKUP($A186, 'E4 TB Allocation Details'!$A$18:$L$214, MATCH("Customer ID", 'E4 TB Allocation Details'!$A$18:$L$18, 0),FALSE), 'E2 Allocators'!$B$15:$W$361, MATCH('O5 Details by Class &amp; Accounts'!AI$18, 'E2 Allocators'!$B$15:$W$15, 0),FALSE)*$G186)</f>
        <v>0</v>
      </c>
      <c r="AJ186" s="1321">
        <f>IF(ISERROR(VLOOKUP(VLOOKUP($A186, 'E4 TB Allocation Details'!$A$18:$L$214, MATCH("Customer ID", 'E4 TB Allocation Details'!$A$18:$L$18, 0),FALSE), 'E2 Allocators'!$B$15:$W$361, MATCH('O5 Details by Class &amp; Accounts'!AJ$18, 'E2 Allocators'!$B$15:$W$15, 0),FALSE)*$G186), 0, VLOOKUP(VLOOKUP($A186, 'E4 TB Allocation Details'!$A$18:$L$214, MATCH("Customer ID", 'E4 TB Allocation Details'!$A$18:$L$18, 0),FALSE), 'E2 Allocators'!$B$15:$W$361, MATCH('O5 Details by Class &amp; Accounts'!AJ$18, 'E2 Allocators'!$B$15:$W$15, 0),FALSE)*$G186)</f>
        <v>0</v>
      </c>
      <c r="AK186" s="1321">
        <f>IF(ISERROR(VLOOKUP(VLOOKUP($A186, 'E4 TB Allocation Details'!$A$18:$L$214, MATCH("Customer ID", 'E4 TB Allocation Details'!$A$18:$L$18, 0),FALSE), 'E2 Allocators'!$B$15:$W$361, MATCH('O5 Details by Class &amp; Accounts'!AK$18, 'E2 Allocators'!$B$15:$W$15, 0),FALSE)*$G186), 0, VLOOKUP(VLOOKUP($A186, 'E4 TB Allocation Details'!$A$18:$L$214, MATCH("Customer ID", 'E4 TB Allocation Details'!$A$18:$L$18, 0),FALSE), 'E2 Allocators'!$B$15:$W$361, MATCH('O5 Details by Class &amp; Accounts'!AK$18, 'E2 Allocators'!$B$15:$W$15, 0),FALSE)*$G186)</f>
        <v>0</v>
      </c>
      <c r="AL186" s="1321">
        <f>IF(ISERROR(VLOOKUP(VLOOKUP($A186, 'E4 TB Allocation Details'!$A$18:$L$214, MATCH("Customer ID", 'E4 TB Allocation Details'!$A$18:$L$18, 0),FALSE), 'E2 Allocators'!$B$15:$W$361, MATCH('O5 Details by Class &amp; Accounts'!AL$18, 'E2 Allocators'!$B$15:$W$15, 0),FALSE)*$G186), 0, VLOOKUP(VLOOKUP($A186, 'E4 TB Allocation Details'!$A$18:$L$214, MATCH("Customer ID", 'E4 TB Allocation Details'!$A$18:$L$18, 0),FALSE), 'E2 Allocators'!$B$15:$W$361, MATCH('O5 Details by Class &amp; Accounts'!AL$18, 'E2 Allocators'!$B$15:$W$15, 0),FALSE)*$G186)</f>
        <v>0</v>
      </c>
      <c r="AM186" s="1321">
        <f>IF(ISERROR(VLOOKUP(VLOOKUP($A186, 'E4 TB Allocation Details'!$A$18:$L$214, MATCH("Customer ID", 'E4 TB Allocation Details'!$A$18:$L$18, 0),FALSE), 'E2 Allocators'!$B$15:$W$361, MATCH('O5 Details by Class &amp; Accounts'!AM$18, 'E2 Allocators'!$B$15:$W$15, 0),FALSE)*$G186), 0, VLOOKUP(VLOOKUP($A186, 'E4 TB Allocation Details'!$A$18:$L$214, MATCH("Customer ID", 'E4 TB Allocation Details'!$A$18:$L$18, 0),FALSE), 'E2 Allocators'!$B$15:$W$361, MATCH('O5 Details by Class &amp; Accounts'!AM$18, 'E2 Allocators'!$B$15:$W$15, 0),FALSE)*$G186)</f>
        <v>0</v>
      </c>
      <c r="AN186" s="1321">
        <f>IF(ISERROR(VLOOKUP(VLOOKUP($A186, 'E4 TB Allocation Details'!$A$18:$L$214, MATCH("Customer ID", 'E4 TB Allocation Details'!$A$18:$L$18, 0),FALSE), 'E2 Allocators'!$B$15:$W$361, MATCH('O5 Details by Class &amp; Accounts'!AN$18, 'E2 Allocators'!$B$15:$W$15, 0),FALSE)*$G186), 0, VLOOKUP(VLOOKUP($A186, 'E4 TB Allocation Details'!$A$18:$L$214, MATCH("Customer ID", 'E4 TB Allocation Details'!$A$18:$L$18, 0),FALSE), 'E2 Allocators'!$B$15:$W$361, MATCH('O5 Details by Class &amp; Accounts'!AN$18, 'E2 Allocators'!$B$15:$W$15, 0),FALSE)*$G186)</f>
        <v>0</v>
      </c>
      <c r="AO186" s="1321">
        <f>IF(ISERROR(VLOOKUP(VLOOKUP($A186, 'E4 TB Allocation Details'!$A$18:$L$214, MATCH("Customer ID", 'E4 TB Allocation Details'!$A$18:$L$18, 0),FALSE), 'E2 Allocators'!$B$15:$W$361, MATCH('O5 Details by Class &amp; Accounts'!AO$18, 'E2 Allocators'!$B$15:$W$15, 0),FALSE)*$G186), 0, VLOOKUP(VLOOKUP($A186, 'E4 TB Allocation Details'!$A$18:$L$214, MATCH("Customer ID", 'E4 TB Allocation Details'!$A$18:$L$18, 0),FALSE), 'E2 Allocators'!$B$15:$W$361, MATCH('O5 Details by Class &amp; Accounts'!AO$18, 'E2 Allocators'!$B$15:$W$15, 0),FALSE)*$G186)</f>
        <v>0</v>
      </c>
      <c r="AP186" s="1321">
        <f>IF(ISERROR(VLOOKUP(VLOOKUP($A186, 'E4 TB Allocation Details'!$A$18:$L$214, MATCH("Customer ID", 'E4 TB Allocation Details'!$A$18:$L$18, 0),FALSE), 'E2 Allocators'!$B$15:$W$361, MATCH('O5 Details by Class &amp; Accounts'!AP$18, 'E2 Allocators'!$B$15:$W$15, 0),FALSE)*$G186), 0, VLOOKUP(VLOOKUP($A186, 'E4 TB Allocation Details'!$A$18:$L$214, MATCH("Customer ID", 'E4 TB Allocation Details'!$A$18:$L$18, 0),FALSE), 'E2 Allocators'!$B$15:$W$361, MATCH('O5 Details by Class &amp; Accounts'!AP$18, 'E2 Allocators'!$B$15:$W$15, 0),FALSE)*$G186)</f>
        <v>0</v>
      </c>
      <c r="AQ186" s="1321">
        <f>IF(ISERROR(VLOOKUP(VLOOKUP($A186, 'E4 TB Allocation Details'!$A$18:$L$214, MATCH("Customer ID", 'E4 TB Allocation Details'!$A$18:$L$18, 0),FALSE), 'E2 Allocators'!$B$15:$W$361, MATCH('O5 Details by Class &amp; Accounts'!AQ$18, 'E2 Allocators'!$B$15:$W$15, 0),FALSE)*$G186), 0, VLOOKUP(VLOOKUP($A186, 'E4 TB Allocation Details'!$A$18:$L$214, MATCH("Customer ID", 'E4 TB Allocation Details'!$A$18:$L$18, 0),FALSE), 'E2 Allocators'!$B$15:$W$361, MATCH('O5 Details by Class &amp; Accounts'!AQ$18, 'E2 Allocators'!$B$15:$W$15, 0),FALSE)*$G186)</f>
        <v>0</v>
      </c>
      <c r="AR186" s="1321">
        <f>IF(ISERROR(VLOOKUP(VLOOKUP($A186, 'E4 TB Allocation Details'!$A$18:$L$214, MATCH("Customer ID", 'E4 TB Allocation Details'!$A$18:$L$18, 0),FALSE), 'E2 Allocators'!$B$15:$W$361, MATCH('O5 Details by Class &amp; Accounts'!AR$18, 'E2 Allocators'!$B$15:$W$15, 0),FALSE)*$G186), 0, VLOOKUP(VLOOKUP($A186, 'E4 TB Allocation Details'!$A$18:$L$214, MATCH("Customer ID", 'E4 TB Allocation Details'!$A$18:$L$18, 0),FALSE), 'E2 Allocators'!$B$15:$W$361, MATCH('O5 Details by Class &amp; Accounts'!AR$18, 'E2 Allocators'!$B$15:$W$15, 0),FALSE)*$G186)</f>
        <v>0</v>
      </c>
      <c r="AS186" s="1321">
        <f>IF(ISERROR(VLOOKUP(VLOOKUP($A186, 'E4 TB Allocation Details'!$A$18:$L$214, MATCH("Customer ID", 'E4 TB Allocation Details'!$A$18:$L$18, 0),FALSE), 'E2 Allocators'!$B$15:$W$361, MATCH('O5 Details by Class &amp; Accounts'!AS$18, 'E2 Allocators'!$B$15:$W$15, 0),FALSE)*$G186), 0, VLOOKUP(VLOOKUP($A186, 'E4 TB Allocation Details'!$A$18:$L$214, MATCH("Customer ID", 'E4 TB Allocation Details'!$A$18:$L$18, 0),FALSE), 'E2 Allocators'!$B$15:$W$361, MATCH('O5 Details by Class &amp; Accounts'!AS$18, 'E2 Allocators'!$B$15:$W$15, 0),FALSE)*$G186)</f>
        <v>0</v>
      </c>
      <c r="AT186" s="1321">
        <f>IF(ISERROR(VLOOKUP(VLOOKUP($A186, 'E4 TB Allocation Details'!$A$18:$L$214, MATCH("Customer ID", 'E4 TB Allocation Details'!$A$18:$L$18, 0),FALSE), 'E2 Allocators'!$B$15:$W$361, MATCH('O5 Details by Class &amp; Accounts'!AT$18, 'E2 Allocators'!$B$15:$W$15, 0),FALSE)*$G186), 0, VLOOKUP(VLOOKUP($A186, 'E4 TB Allocation Details'!$A$18:$L$214, MATCH("Customer ID", 'E4 TB Allocation Details'!$A$18:$L$18, 0),FALSE), 'E2 Allocators'!$B$15:$W$361, MATCH('O5 Details by Class &amp; Accounts'!AT$18, 'E2 Allocators'!$B$15:$W$15, 0),FALSE)*$G186)</f>
        <v>0</v>
      </c>
      <c r="AU186" s="1321">
        <f>IF(ISERROR(VLOOKUP(VLOOKUP($A186, 'E4 TB Allocation Details'!$A$18:$L$214, MATCH("Customer ID", 'E4 TB Allocation Details'!$A$18:$L$18, 0),FALSE), 'E2 Allocators'!$B$15:$W$361, MATCH('O5 Details by Class &amp; Accounts'!AU$18, 'E2 Allocators'!$B$15:$W$15, 0),FALSE)*$G186), 0, VLOOKUP(VLOOKUP($A186, 'E4 TB Allocation Details'!$A$18:$L$214, MATCH("Customer ID", 'E4 TB Allocation Details'!$A$18:$L$18, 0),FALSE), 'E2 Allocators'!$B$15:$W$361, MATCH('O5 Details by Class &amp; Accounts'!AU$18, 'E2 Allocators'!$B$15:$W$15, 0),FALSE)*$G186)</f>
        <v>0</v>
      </c>
      <c r="AV186" s="1321">
        <f>IF(ISERROR(VLOOKUP(VLOOKUP($A186, 'E4 TB Allocation Details'!$A$18:$L$214, MATCH("Customer ID", 'E4 TB Allocation Details'!$A$18:$L$18, 0),FALSE), 'E2 Allocators'!$B$15:$W$361, MATCH('O5 Details by Class &amp; Accounts'!AV$18, 'E2 Allocators'!$B$15:$W$15, 0),FALSE)*$G186), 0, VLOOKUP(VLOOKUP($A186, 'E4 TB Allocation Details'!$A$18:$L$214, MATCH("Customer ID", 'E4 TB Allocation Details'!$A$18:$L$18, 0),FALSE), 'E2 Allocators'!$B$15:$W$361, MATCH('O5 Details by Class &amp; Accounts'!AV$18, 'E2 Allocators'!$B$15:$W$15, 0),FALSE)*$G186)</f>
        <v>0</v>
      </c>
      <c r="AW186" s="1321">
        <f>IF(ISERROR(VLOOKUP(VLOOKUP($A186, 'E4 TB Allocation Details'!$A$18:$L$214, MATCH("Customer ID", 'E4 TB Allocation Details'!$A$18:$L$18, 0),FALSE), 'E2 Allocators'!$B$15:$W$361, MATCH('O5 Details by Class &amp; Accounts'!AW$18, 'E2 Allocators'!$B$15:$W$15, 0),FALSE)*$G186), 0, VLOOKUP(VLOOKUP($A186, 'E4 TB Allocation Details'!$A$18:$L$214, MATCH("Customer ID", 'E4 TB Allocation Details'!$A$18:$L$18, 0),FALSE), 'E2 Allocators'!$B$15:$W$361, MATCH('O5 Details by Class &amp; Accounts'!AW$18, 'E2 Allocators'!$B$15:$W$15, 0),FALSE)*$G186)</f>
        <v>0</v>
      </c>
      <c r="AX186" s="1321">
        <f t="shared" si="51"/>
        <v>0</v>
      </c>
      <c r="AY186" s="1321">
        <f>IF(ISERROR(VLOOKUP(VLOOKUP($A186, 'E4 TB Allocation Details'!$A$18:$L$214, MATCH("Misc ID", 'E4 TB Allocation Details'!$A$18:$L$18, 0),FALSE), 'E2 Allocators'!$B$15:$W$361, MATCH('O5 Details by Class &amp; Accounts'!AY$18, 'E2 Allocators'!$B$15:$W$15, 0),FALSE)*$E186), 0, VLOOKUP(VLOOKUP($A186, 'E4 TB Allocation Details'!$A$18:$L$214, MATCH("Misc ID", 'E4 TB Allocation Details'!$A$18:$L$18, 0),FALSE), 'E2 Allocators'!$B$15:$W$361, MATCH('O5 Details by Class &amp; Accounts'!AY$18, 'E2 Allocators'!$B$15:$W$15, 0),FALSE)*$E186)</f>
        <v>0</v>
      </c>
      <c r="AZ186" s="1321">
        <f>IF(ISERROR(VLOOKUP(VLOOKUP($A186, 'E4 TB Allocation Details'!$A$18:$L$214, MATCH("Misc ID", 'E4 TB Allocation Details'!$A$18:$L$18, 0),FALSE), 'E2 Allocators'!$B$15:$W$361, MATCH('O5 Details by Class &amp; Accounts'!AZ$18, 'E2 Allocators'!$B$15:$W$15, 0),FALSE)*$E186), 0, VLOOKUP(VLOOKUP($A186, 'E4 TB Allocation Details'!$A$18:$L$214, MATCH("Misc ID", 'E4 TB Allocation Details'!$A$18:$L$18, 0),FALSE), 'E2 Allocators'!$B$15:$W$361, MATCH('O5 Details by Class &amp; Accounts'!AZ$18, 'E2 Allocators'!$B$15:$W$15, 0),FALSE)*$E186)</f>
        <v>0</v>
      </c>
      <c r="BA186" s="1321">
        <f>IF(ISERROR(VLOOKUP(VLOOKUP($A186, 'E4 TB Allocation Details'!$A$18:$L$214, MATCH("Misc ID", 'E4 TB Allocation Details'!$A$18:$L$18, 0),FALSE), 'E2 Allocators'!$B$15:$W$361, MATCH('O5 Details by Class &amp; Accounts'!BA$18, 'E2 Allocators'!$B$15:$W$15, 0),FALSE)*$E186), 0, VLOOKUP(VLOOKUP($A186, 'E4 TB Allocation Details'!$A$18:$L$214, MATCH("Misc ID", 'E4 TB Allocation Details'!$A$18:$L$18, 0),FALSE), 'E2 Allocators'!$B$15:$W$361, MATCH('O5 Details by Class &amp; Accounts'!BA$18, 'E2 Allocators'!$B$15:$W$15, 0),FALSE)*$E186)</f>
        <v>0</v>
      </c>
      <c r="BB186" s="1321">
        <f>IF(ISERROR(VLOOKUP(VLOOKUP($A186, 'E4 TB Allocation Details'!$A$18:$L$214, MATCH("Misc ID", 'E4 TB Allocation Details'!$A$18:$L$18, 0),FALSE), 'E2 Allocators'!$B$15:$W$361, MATCH('O5 Details by Class &amp; Accounts'!BB$18, 'E2 Allocators'!$B$15:$W$15, 0),FALSE)*$E186), 0, VLOOKUP(VLOOKUP($A186, 'E4 TB Allocation Details'!$A$18:$L$214, MATCH("Misc ID", 'E4 TB Allocation Details'!$A$18:$L$18, 0),FALSE), 'E2 Allocators'!$B$15:$W$361, MATCH('O5 Details by Class &amp; Accounts'!BB$18, 'E2 Allocators'!$B$15:$W$15, 0),FALSE)*$E186)</f>
        <v>0</v>
      </c>
      <c r="BC186" s="1321">
        <f>IF(ISERROR(VLOOKUP(VLOOKUP($A186, 'E4 TB Allocation Details'!$A$18:$L$214, MATCH("Misc ID", 'E4 TB Allocation Details'!$A$18:$L$18, 0),FALSE), 'E2 Allocators'!$B$15:$W$361, MATCH('O5 Details by Class &amp; Accounts'!BC$18, 'E2 Allocators'!$B$15:$W$15, 0),FALSE)*$E186), 0, VLOOKUP(VLOOKUP($A186, 'E4 TB Allocation Details'!$A$18:$L$214, MATCH("Misc ID", 'E4 TB Allocation Details'!$A$18:$L$18, 0),FALSE), 'E2 Allocators'!$B$15:$W$361, MATCH('O5 Details by Class &amp; Accounts'!BC$18, 'E2 Allocators'!$B$15:$W$15, 0),FALSE)*$E186)</f>
        <v>0</v>
      </c>
      <c r="BD186" s="1321">
        <f>IF(ISERROR(VLOOKUP(VLOOKUP($A186, 'E4 TB Allocation Details'!$A$18:$L$214, MATCH("Misc ID", 'E4 TB Allocation Details'!$A$18:$L$18, 0),FALSE), 'E2 Allocators'!$B$15:$W$361, MATCH('O5 Details by Class &amp; Accounts'!BD$18, 'E2 Allocators'!$B$15:$W$15, 0),FALSE)*$E186), 0, VLOOKUP(VLOOKUP($A186, 'E4 TB Allocation Details'!$A$18:$L$214, MATCH("Misc ID", 'E4 TB Allocation Details'!$A$18:$L$18, 0),FALSE), 'E2 Allocators'!$B$15:$W$361, MATCH('O5 Details by Class &amp; Accounts'!BD$18, 'E2 Allocators'!$B$15:$W$15, 0),FALSE)*$E186)</f>
        <v>0</v>
      </c>
      <c r="BE186" s="1321">
        <f>IF(ISERROR(VLOOKUP(VLOOKUP($A186, 'E4 TB Allocation Details'!$A$18:$L$214, MATCH("Misc ID", 'E4 TB Allocation Details'!$A$18:$L$18, 0),FALSE), 'E2 Allocators'!$B$15:$W$361, MATCH('O5 Details by Class &amp; Accounts'!BE$18, 'E2 Allocators'!$B$15:$W$15, 0),FALSE)*$E186), 0, VLOOKUP(VLOOKUP($A186, 'E4 TB Allocation Details'!$A$18:$L$214, MATCH("Misc ID", 'E4 TB Allocation Details'!$A$18:$L$18, 0),FALSE), 'E2 Allocators'!$B$15:$W$361, MATCH('O5 Details by Class &amp; Accounts'!BE$18, 'E2 Allocators'!$B$15:$W$15, 0),FALSE)*$E186)</f>
        <v>0</v>
      </c>
      <c r="BF186" s="1321">
        <f>IF(ISERROR(VLOOKUP(VLOOKUP($A186, 'E4 TB Allocation Details'!$A$18:$L$214, MATCH("Misc ID", 'E4 TB Allocation Details'!$A$18:$L$18, 0),FALSE), 'E2 Allocators'!$B$15:$W$361, MATCH('O5 Details by Class &amp; Accounts'!BF$18, 'E2 Allocators'!$B$15:$W$15, 0),FALSE)*$E186), 0, VLOOKUP(VLOOKUP($A186, 'E4 TB Allocation Details'!$A$18:$L$214, MATCH("Misc ID", 'E4 TB Allocation Details'!$A$18:$L$18, 0),FALSE), 'E2 Allocators'!$B$15:$W$361, MATCH('O5 Details by Class &amp; Accounts'!BF$18, 'E2 Allocators'!$B$15:$W$15, 0),FALSE)*$E186)</f>
        <v>0</v>
      </c>
      <c r="BG186" s="1321">
        <f>IF(ISERROR(VLOOKUP(VLOOKUP($A186, 'E4 TB Allocation Details'!$A$18:$L$214, MATCH("Misc ID", 'E4 TB Allocation Details'!$A$18:$L$18, 0),FALSE), 'E2 Allocators'!$B$15:$W$361, MATCH('O5 Details by Class &amp; Accounts'!BG$18, 'E2 Allocators'!$B$15:$W$15, 0),FALSE)*$E186), 0, VLOOKUP(VLOOKUP($A186, 'E4 TB Allocation Details'!$A$18:$L$214, MATCH("Misc ID", 'E4 TB Allocation Details'!$A$18:$L$18, 0),FALSE), 'E2 Allocators'!$B$15:$W$361, MATCH('O5 Details by Class &amp; Accounts'!BG$18, 'E2 Allocators'!$B$15:$W$15, 0),FALSE)*$E186)</f>
        <v>0</v>
      </c>
      <c r="BH186" s="1321">
        <f>IF(ISERROR(VLOOKUP(VLOOKUP($A186, 'E4 TB Allocation Details'!$A$18:$L$214, MATCH("Misc ID", 'E4 TB Allocation Details'!$A$18:$L$18, 0),FALSE), 'E2 Allocators'!$B$15:$W$361, MATCH('O5 Details by Class &amp; Accounts'!BH$18, 'E2 Allocators'!$B$15:$W$15, 0),FALSE)*$E186), 0, VLOOKUP(VLOOKUP($A186, 'E4 TB Allocation Details'!$A$18:$L$214, MATCH("Misc ID", 'E4 TB Allocation Details'!$A$18:$L$18, 0),FALSE), 'E2 Allocators'!$B$15:$W$361, MATCH('O5 Details by Class &amp; Accounts'!BH$18, 'E2 Allocators'!$B$15:$W$15, 0),FALSE)*$E186)</f>
        <v>0</v>
      </c>
      <c r="BI186" s="1321">
        <f>IF(ISERROR(VLOOKUP(VLOOKUP($A186, 'E4 TB Allocation Details'!$A$18:$L$214, MATCH("Misc ID", 'E4 TB Allocation Details'!$A$18:$L$18, 0),FALSE), 'E2 Allocators'!$B$15:$W$361, MATCH('O5 Details by Class &amp; Accounts'!BI$18, 'E2 Allocators'!$B$15:$W$15, 0),FALSE)*$E186), 0, VLOOKUP(VLOOKUP($A186, 'E4 TB Allocation Details'!$A$18:$L$214, MATCH("Misc ID", 'E4 TB Allocation Details'!$A$18:$L$18, 0),FALSE), 'E2 Allocators'!$B$15:$W$361, MATCH('O5 Details by Class &amp; Accounts'!BI$18, 'E2 Allocators'!$B$15:$W$15, 0),FALSE)*$E186)</f>
        <v>0</v>
      </c>
      <c r="BJ186" s="1321">
        <f>IF(ISERROR(VLOOKUP(VLOOKUP($A186, 'E4 TB Allocation Details'!$A$18:$L$214, MATCH("Misc ID", 'E4 TB Allocation Details'!$A$18:$L$18, 0),FALSE), 'E2 Allocators'!$B$15:$W$361, MATCH('O5 Details by Class &amp; Accounts'!BJ$18, 'E2 Allocators'!$B$15:$W$15, 0),FALSE)*$E186), 0, VLOOKUP(VLOOKUP($A186, 'E4 TB Allocation Details'!$A$18:$L$214, MATCH("Misc ID", 'E4 TB Allocation Details'!$A$18:$L$18, 0),FALSE), 'E2 Allocators'!$B$15:$W$361, MATCH('O5 Details by Class &amp; Accounts'!BJ$18, 'E2 Allocators'!$B$15:$W$15, 0),FALSE)*$E186)</f>
        <v>0</v>
      </c>
      <c r="BK186" s="1321">
        <f>IF(ISERROR(VLOOKUP(VLOOKUP($A186, 'E4 TB Allocation Details'!$A$18:$L$214, MATCH("Misc ID", 'E4 TB Allocation Details'!$A$18:$L$18, 0),FALSE), 'E2 Allocators'!$B$15:$W$361, MATCH('O5 Details by Class &amp; Accounts'!BK$18, 'E2 Allocators'!$B$15:$W$15, 0),FALSE)*$E186), 0, VLOOKUP(VLOOKUP($A186, 'E4 TB Allocation Details'!$A$18:$L$214, MATCH("Misc ID", 'E4 TB Allocation Details'!$A$18:$L$18, 0),FALSE), 'E2 Allocators'!$B$15:$W$361, MATCH('O5 Details by Class &amp; Accounts'!BK$18, 'E2 Allocators'!$B$15:$W$15, 0),FALSE)*$E186)</f>
        <v>0</v>
      </c>
      <c r="BL186" s="1321">
        <f>IF(ISERROR(VLOOKUP(VLOOKUP($A186, 'E4 TB Allocation Details'!$A$18:$L$214, MATCH("Misc ID", 'E4 TB Allocation Details'!$A$18:$L$18, 0),FALSE), 'E2 Allocators'!$B$15:$W$361, MATCH('O5 Details by Class &amp; Accounts'!BL$18, 'E2 Allocators'!$B$15:$W$15, 0),FALSE)*$E186), 0, VLOOKUP(VLOOKUP($A186, 'E4 TB Allocation Details'!$A$18:$L$214, MATCH("Misc ID", 'E4 TB Allocation Details'!$A$18:$L$18, 0),FALSE), 'E2 Allocators'!$B$15:$W$361, MATCH('O5 Details by Class &amp; Accounts'!BL$18, 'E2 Allocators'!$B$15:$W$15, 0),FALSE)*$E186)</f>
        <v>0</v>
      </c>
      <c r="BM186" s="1321">
        <f>IF(ISERROR(VLOOKUP(VLOOKUP($A186, 'E4 TB Allocation Details'!$A$18:$L$214, MATCH("Misc ID", 'E4 TB Allocation Details'!$A$18:$L$18, 0),FALSE), 'E2 Allocators'!$B$15:$W$361, MATCH('O5 Details by Class &amp; Accounts'!BM$18, 'E2 Allocators'!$B$15:$W$15, 0),FALSE)*$E186), 0, VLOOKUP(VLOOKUP($A186, 'E4 TB Allocation Details'!$A$18:$L$214, MATCH("Misc ID", 'E4 TB Allocation Details'!$A$18:$L$18, 0),FALSE), 'E2 Allocators'!$B$15:$W$361, MATCH('O5 Details by Class &amp; Accounts'!BM$18, 'E2 Allocators'!$B$15:$W$15, 0),FALSE)*$E186)</f>
        <v>0</v>
      </c>
      <c r="BN186" s="1321">
        <f>IF(ISERROR(VLOOKUP(VLOOKUP($A186, 'E4 TB Allocation Details'!$A$18:$L$214, MATCH("Misc ID", 'E4 TB Allocation Details'!$A$18:$L$18, 0),FALSE), 'E2 Allocators'!$B$15:$W$361, MATCH('O5 Details by Class &amp; Accounts'!BN$18, 'E2 Allocators'!$B$15:$W$15, 0),FALSE)*$E186), 0, VLOOKUP(VLOOKUP($A186, 'E4 TB Allocation Details'!$A$18:$L$214, MATCH("Misc ID", 'E4 TB Allocation Details'!$A$18:$L$18, 0),FALSE), 'E2 Allocators'!$B$15:$W$361, MATCH('O5 Details by Class &amp; Accounts'!BN$18, 'E2 Allocators'!$B$15:$W$15, 0),FALSE)*$E186)</f>
        <v>0</v>
      </c>
      <c r="BO186" s="1321">
        <f>IF(ISERROR(VLOOKUP(VLOOKUP($A186, 'E4 TB Allocation Details'!$A$18:$L$214, MATCH("Misc ID", 'E4 TB Allocation Details'!$A$18:$L$18, 0),FALSE), 'E2 Allocators'!$B$15:$W$361, MATCH('O5 Details by Class &amp; Accounts'!BO$18, 'E2 Allocators'!$B$15:$W$15, 0),FALSE)*$E186), 0, VLOOKUP(VLOOKUP($A186, 'E4 TB Allocation Details'!$A$18:$L$214, MATCH("Misc ID", 'E4 TB Allocation Details'!$A$18:$L$18, 0),FALSE), 'E2 Allocators'!$B$15:$W$361, MATCH('O5 Details by Class &amp; Accounts'!BO$18, 'E2 Allocators'!$B$15:$W$15, 0),FALSE)*$E186)</f>
        <v>0</v>
      </c>
      <c r="BP186" s="1321">
        <f>IF(ISERROR(VLOOKUP(VLOOKUP($A186, 'E4 TB Allocation Details'!$A$18:$L$214, MATCH("Misc ID", 'E4 TB Allocation Details'!$A$18:$L$18, 0),FALSE), 'E2 Allocators'!$B$15:$W$361, MATCH('O5 Details by Class &amp; Accounts'!BP$18, 'E2 Allocators'!$B$15:$W$15, 0),FALSE)*$E186), 0, VLOOKUP(VLOOKUP($A186, 'E4 TB Allocation Details'!$A$18:$L$214, MATCH("Misc ID", 'E4 TB Allocation Details'!$A$18:$L$18, 0),FALSE), 'E2 Allocators'!$B$15:$W$361, MATCH('O5 Details by Class &amp; Accounts'!BP$18, 'E2 Allocators'!$B$15:$W$15, 0),FALSE)*$E186)</f>
        <v>0</v>
      </c>
      <c r="BQ186" s="1321">
        <f>IF(ISERROR(VLOOKUP(VLOOKUP($A186, 'E4 TB Allocation Details'!$A$18:$L$214, MATCH("Misc ID", 'E4 TB Allocation Details'!$A$18:$L$18, 0),FALSE), 'E2 Allocators'!$B$15:$W$361, MATCH('O5 Details by Class &amp; Accounts'!BQ$18, 'E2 Allocators'!$B$15:$W$15, 0),FALSE)*$E186), 0, VLOOKUP(VLOOKUP($A186, 'E4 TB Allocation Details'!$A$18:$L$214, MATCH("Misc ID", 'E4 TB Allocation Details'!$A$18:$L$18, 0),FALSE), 'E2 Allocators'!$B$15:$W$361, MATCH('O5 Details by Class &amp; Accounts'!BQ$18, 'E2 Allocators'!$B$15:$W$15, 0),FALSE)*$E186)</f>
        <v>0</v>
      </c>
      <c r="BR186" s="1321">
        <f>IF(ISERROR(VLOOKUP(VLOOKUP($A186, 'E4 TB Allocation Details'!$A$18:$L$214, MATCH("Misc ID", 'E4 TB Allocation Details'!$A$18:$L$18, 0),FALSE), 'E2 Allocators'!$B$15:$W$361, MATCH('O5 Details by Class &amp; Accounts'!BR$18, 'E2 Allocators'!$B$15:$W$15, 0),FALSE)*$E186), 0, VLOOKUP(VLOOKUP($A186, 'E4 TB Allocation Details'!$A$18:$L$214, MATCH("Misc ID", 'E4 TB Allocation Details'!$A$18:$L$18, 0),FALSE), 'E2 Allocators'!$B$15:$W$361, MATCH('O5 Details by Class &amp; Accounts'!BR$18, 'E2 Allocators'!$B$15:$W$15, 0),FALSE)*$E186)</f>
        <v>0</v>
      </c>
      <c r="BS186" s="1321">
        <f t="shared" si="48"/>
        <v>0</v>
      </c>
      <c r="BT186" s="1321">
        <f>IF(ISERROR(VLOOKUP(VLOOKUP($A186, 'E4 TB Allocation Details'!$A$18:$L$214, MATCH("A &amp; G ID", 'E4 TB Allocation Details'!$A$18:$L$18, 0),FALSE), 'E2 Allocators'!$B$15:$W$361, MATCH('O5 Details by Class &amp; Accounts'!BT$18, 'E2 Allocators'!$B$15:$W$15, 0),FALSE)*$E186), 0, VLOOKUP(VLOOKUP($A186, 'E4 TB Allocation Details'!$A$18:$L$214, MATCH("A &amp; G ID", 'E4 TB Allocation Details'!$A$18:$L$18, 0),FALSE), 'E2 Allocators'!$B$15:$W$361, MATCH('O5 Details by Class &amp; Accounts'!BT$18, 'E2 Allocators'!$B$15:$W$15, 0),FALSE)*$E186)</f>
        <v>13854.932320568143</v>
      </c>
      <c r="BU186" s="1321">
        <f>IF(ISERROR(VLOOKUP(VLOOKUP($A186, 'E4 TB Allocation Details'!$A$18:$L$214, MATCH("A &amp; G ID", 'E4 TB Allocation Details'!$A$18:$L$18, 0),FALSE), 'E2 Allocators'!$B$15:$W$361, MATCH('O5 Details by Class &amp; Accounts'!BU$18, 'E2 Allocators'!$B$15:$W$15, 0),FALSE)*$E186), 0, VLOOKUP(VLOOKUP($A186, 'E4 TB Allocation Details'!$A$18:$L$214, MATCH("A &amp; G ID", 'E4 TB Allocation Details'!$A$18:$L$18, 0),FALSE), 'E2 Allocators'!$B$15:$W$361, MATCH('O5 Details by Class &amp; Accounts'!BU$18, 'E2 Allocators'!$B$15:$W$15, 0),FALSE)*$E186)</f>
        <v>3665.0658573607279</v>
      </c>
      <c r="BV186" s="1321">
        <f>IF(ISERROR(VLOOKUP(VLOOKUP($A186, 'E4 TB Allocation Details'!$A$18:$L$214, MATCH("A &amp; G ID", 'E4 TB Allocation Details'!$A$18:$L$18, 0),FALSE), 'E2 Allocators'!$B$15:$W$361, MATCH('O5 Details by Class &amp; Accounts'!BV$18, 'E2 Allocators'!$B$15:$W$15, 0),FALSE)*$E186), 0, VLOOKUP(VLOOKUP($A186, 'E4 TB Allocation Details'!$A$18:$L$214, MATCH("A &amp; G ID", 'E4 TB Allocation Details'!$A$18:$L$18, 0),FALSE), 'E2 Allocators'!$B$15:$W$361, MATCH('O5 Details by Class &amp; Accounts'!BV$18, 'E2 Allocators'!$B$15:$W$15, 0),FALSE)*$E186)</f>
        <v>2192.9369443693663</v>
      </c>
      <c r="BW186" s="1321">
        <f>IF(ISERROR(VLOOKUP(VLOOKUP($A186, 'E4 TB Allocation Details'!$A$18:$L$214, MATCH("A &amp; G ID", 'E4 TB Allocation Details'!$A$18:$L$18, 0),FALSE), 'E2 Allocators'!$B$15:$W$361, MATCH('O5 Details by Class &amp; Accounts'!BW$18, 'E2 Allocators'!$B$15:$W$15, 0),FALSE)*$E186), 0, VLOOKUP(VLOOKUP($A186, 'E4 TB Allocation Details'!$A$18:$L$214, MATCH("A &amp; G ID", 'E4 TB Allocation Details'!$A$18:$L$18, 0),FALSE), 'E2 Allocators'!$B$15:$W$361, MATCH('O5 Details by Class &amp; Accounts'!BW$18, 'E2 Allocators'!$B$15:$W$15, 0),FALSE)*$E186)</f>
        <v>0</v>
      </c>
      <c r="BX186" s="1321">
        <f>IF(ISERROR(VLOOKUP(VLOOKUP($A186, 'E4 TB Allocation Details'!$A$18:$L$214, MATCH("A &amp; G ID", 'E4 TB Allocation Details'!$A$18:$L$18, 0),FALSE), 'E2 Allocators'!$B$15:$W$361, MATCH('O5 Details by Class &amp; Accounts'!BX$18, 'E2 Allocators'!$B$15:$W$15, 0),FALSE)*$E186), 0, VLOOKUP(VLOOKUP($A186, 'E4 TB Allocation Details'!$A$18:$L$214, MATCH("A &amp; G ID", 'E4 TB Allocation Details'!$A$18:$L$18, 0),FALSE), 'E2 Allocators'!$B$15:$W$361, MATCH('O5 Details by Class &amp; Accounts'!BX$18, 'E2 Allocators'!$B$15:$W$15, 0),FALSE)*$E186)</f>
        <v>0</v>
      </c>
      <c r="BY186" s="1321">
        <f>IF(ISERROR(VLOOKUP(VLOOKUP($A186, 'E4 TB Allocation Details'!$A$18:$L$214, MATCH("A &amp; G ID", 'E4 TB Allocation Details'!$A$18:$L$18, 0),FALSE), 'E2 Allocators'!$B$15:$W$361, MATCH('O5 Details by Class &amp; Accounts'!BY$18, 'E2 Allocators'!$B$15:$W$15, 0),FALSE)*$E186), 0, VLOOKUP(VLOOKUP($A186, 'E4 TB Allocation Details'!$A$18:$L$214, MATCH("A &amp; G ID", 'E4 TB Allocation Details'!$A$18:$L$18, 0),FALSE), 'E2 Allocators'!$B$15:$W$361, MATCH('O5 Details by Class &amp; Accounts'!BY$18, 'E2 Allocators'!$B$15:$W$15, 0),FALSE)*$E186)</f>
        <v>0</v>
      </c>
      <c r="BZ186" s="1321">
        <f>IF(ISERROR(VLOOKUP(VLOOKUP($A186, 'E4 TB Allocation Details'!$A$18:$L$214, MATCH("A &amp; G ID", 'E4 TB Allocation Details'!$A$18:$L$18, 0),FALSE), 'E2 Allocators'!$B$15:$W$361, MATCH('O5 Details by Class &amp; Accounts'!BZ$18, 'E2 Allocators'!$B$15:$W$15, 0),FALSE)*$E186), 0, VLOOKUP(VLOOKUP($A186, 'E4 TB Allocation Details'!$A$18:$L$214, MATCH("A &amp; G ID", 'E4 TB Allocation Details'!$A$18:$L$18, 0),FALSE), 'E2 Allocators'!$B$15:$W$361, MATCH('O5 Details by Class &amp; Accounts'!BZ$18, 'E2 Allocators'!$B$15:$W$15, 0),FALSE)*$E186)</f>
        <v>258.3525095690394</v>
      </c>
      <c r="CA186" s="1321">
        <f>IF(ISERROR(VLOOKUP(VLOOKUP($A186, 'E4 TB Allocation Details'!$A$18:$L$214, MATCH("A &amp; G ID", 'E4 TB Allocation Details'!$A$18:$L$18, 0),FALSE), 'E2 Allocators'!$B$15:$W$361, MATCH('O5 Details by Class &amp; Accounts'!CA$18, 'E2 Allocators'!$B$15:$W$15, 0),FALSE)*$E186), 0, VLOOKUP(VLOOKUP($A186, 'E4 TB Allocation Details'!$A$18:$L$214, MATCH("A &amp; G ID", 'E4 TB Allocation Details'!$A$18:$L$18, 0),FALSE), 'E2 Allocators'!$B$15:$W$361, MATCH('O5 Details by Class &amp; Accounts'!CA$18, 'E2 Allocators'!$B$15:$W$15, 0),FALSE)*$E186)</f>
        <v>0</v>
      </c>
      <c r="CB186" s="1321">
        <f>IF(ISERROR(VLOOKUP(VLOOKUP($A186, 'E4 TB Allocation Details'!$A$18:$L$214, MATCH("A &amp; G ID", 'E4 TB Allocation Details'!$A$18:$L$18, 0),FALSE), 'E2 Allocators'!$B$15:$W$361, MATCH('O5 Details by Class &amp; Accounts'!CB$18, 'E2 Allocators'!$B$15:$W$15, 0),FALSE)*$E186), 0, VLOOKUP(VLOOKUP($A186, 'E4 TB Allocation Details'!$A$18:$L$214, MATCH("A &amp; G ID", 'E4 TB Allocation Details'!$A$18:$L$18, 0),FALSE), 'E2 Allocators'!$B$15:$W$361, MATCH('O5 Details by Class &amp; Accounts'!CB$18, 'E2 Allocators'!$B$15:$W$15, 0),FALSE)*$E186)</f>
        <v>28.712368132726642</v>
      </c>
      <c r="CC186" s="1321">
        <f>IF(ISERROR(VLOOKUP(VLOOKUP($A186, 'E4 TB Allocation Details'!$A$18:$L$214, MATCH("A &amp; G ID", 'E4 TB Allocation Details'!$A$18:$L$18, 0),FALSE), 'E2 Allocators'!$B$15:$W$361, MATCH('O5 Details by Class &amp; Accounts'!CC$18, 'E2 Allocators'!$B$15:$W$15, 0),FALSE)*$E186), 0, VLOOKUP(VLOOKUP($A186, 'E4 TB Allocation Details'!$A$18:$L$214, MATCH("A &amp; G ID", 'E4 TB Allocation Details'!$A$18:$L$18, 0),FALSE), 'E2 Allocators'!$B$15:$W$361, MATCH('O5 Details by Class &amp; Accounts'!CC$18, 'E2 Allocators'!$B$15:$W$15, 0),FALSE)*$E186)</f>
        <v>0</v>
      </c>
      <c r="CD186" s="1321">
        <f>IF(ISERROR(VLOOKUP(VLOOKUP($A186, 'E4 TB Allocation Details'!$A$18:$L$214, MATCH("A &amp; G ID", 'E4 TB Allocation Details'!$A$18:$L$18, 0),FALSE), 'E2 Allocators'!$B$15:$W$361, MATCH('O5 Details by Class &amp; Accounts'!CD$18, 'E2 Allocators'!$B$15:$W$15, 0),FALSE)*$E186), 0, VLOOKUP(VLOOKUP($A186, 'E4 TB Allocation Details'!$A$18:$L$214, MATCH("A &amp; G ID", 'E4 TB Allocation Details'!$A$18:$L$18, 0),FALSE), 'E2 Allocators'!$B$15:$W$361, MATCH('O5 Details by Class &amp; Accounts'!CD$18, 'E2 Allocators'!$B$15:$W$15, 0),FALSE)*$E186)</f>
        <v>0</v>
      </c>
      <c r="CE186" s="1321">
        <f>IF(ISERROR(VLOOKUP(VLOOKUP($A186, 'E4 TB Allocation Details'!$A$18:$L$214, MATCH("A &amp; G ID", 'E4 TB Allocation Details'!$A$18:$L$18, 0),FALSE), 'E2 Allocators'!$B$15:$W$361, MATCH('O5 Details by Class &amp; Accounts'!CE$18, 'E2 Allocators'!$B$15:$W$15, 0),FALSE)*$E186), 0, VLOOKUP(VLOOKUP($A186, 'E4 TB Allocation Details'!$A$18:$L$214, MATCH("A &amp; G ID", 'E4 TB Allocation Details'!$A$18:$L$18, 0),FALSE), 'E2 Allocators'!$B$15:$W$361, MATCH('O5 Details by Class &amp; Accounts'!CE$18, 'E2 Allocators'!$B$15:$W$15, 0),FALSE)*$E186)</f>
        <v>0</v>
      </c>
      <c r="CF186" s="1321">
        <f>IF(ISERROR(VLOOKUP(VLOOKUP($A186, 'E4 TB Allocation Details'!$A$18:$L$214, MATCH("A &amp; G ID", 'E4 TB Allocation Details'!$A$18:$L$18, 0),FALSE), 'E2 Allocators'!$B$15:$W$361, MATCH('O5 Details by Class &amp; Accounts'!CF$18, 'E2 Allocators'!$B$15:$W$15, 0),FALSE)*$E186), 0, VLOOKUP(VLOOKUP($A186, 'E4 TB Allocation Details'!$A$18:$L$214, MATCH("A &amp; G ID", 'E4 TB Allocation Details'!$A$18:$L$18, 0),FALSE), 'E2 Allocators'!$B$15:$W$361, MATCH('O5 Details by Class &amp; Accounts'!CF$18, 'E2 Allocators'!$B$15:$W$15, 0),FALSE)*$E186)</f>
        <v>0</v>
      </c>
      <c r="CG186" s="1321">
        <f>IF(ISERROR(VLOOKUP(VLOOKUP($A186, 'E4 TB Allocation Details'!$A$18:$L$214, MATCH("A &amp; G ID", 'E4 TB Allocation Details'!$A$18:$L$18, 0),FALSE), 'E2 Allocators'!$B$15:$W$361, MATCH('O5 Details by Class &amp; Accounts'!CG$18, 'E2 Allocators'!$B$15:$W$15, 0),FALSE)*$E186), 0, VLOOKUP(VLOOKUP($A186, 'E4 TB Allocation Details'!$A$18:$L$214, MATCH("A &amp; G ID", 'E4 TB Allocation Details'!$A$18:$L$18, 0),FALSE), 'E2 Allocators'!$B$15:$W$361, MATCH('O5 Details by Class &amp; Accounts'!CG$18, 'E2 Allocators'!$B$15:$W$15, 0),FALSE)*$E186)</f>
        <v>0</v>
      </c>
      <c r="CH186" s="1321">
        <f>IF(ISERROR(VLOOKUP(VLOOKUP($A186, 'E4 TB Allocation Details'!$A$18:$L$214, MATCH("A &amp; G ID", 'E4 TB Allocation Details'!$A$18:$L$18, 0),FALSE), 'E2 Allocators'!$B$15:$W$361, MATCH('O5 Details by Class &amp; Accounts'!CH$18, 'E2 Allocators'!$B$15:$W$15, 0),FALSE)*$E186), 0, VLOOKUP(VLOOKUP($A186, 'E4 TB Allocation Details'!$A$18:$L$214, MATCH("A &amp; G ID", 'E4 TB Allocation Details'!$A$18:$L$18, 0),FALSE), 'E2 Allocators'!$B$15:$W$361, MATCH('O5 Details by Class &amp; Accounts'!CH$18, 'E2 Allocators'!$B$15:$W$15, 0),FALSE)*$E186)</f>
        <v>0</v>
      </c>
      <c r="CI186" s="1321">
        <f>IF(ISERROR(VLOOKUP(VLOOKUP($A186, 'E4 TB Allocation Details'!$A$18:$L$214, MATCH("A &amp; G ID", 'E4 TB Allocation Details'!$A$18:$L$18, 0),FALSE), 'E2 Allocators'!$B$15:$W$361, MATCH('O5 Details by Class &amp; Accounts'!CI$18, 'E2 Allocators'!$B$15:$W$15, 0),FALSE)*$E186), 0, VLOOKUP(VLOOKUP($A186, 'E4 TB Allocation Details'!$A$18:$L$214, MATCH("A &amp; G ID", 'E4 TB Allocation Details'!$A$18:$L$18, 0),FALSE), 'E2 Allocators'!$B$15:$W$361, MATCH('O5 Details by Class &amp; Accounts'!CI$18, 'E2 Allocators'!$B$15:$W$15, 0),FALSE)*$E186)</f>
        <v>0</v>
      </c>
      <c r="CJ186" s="1321">
        <f>IF(ISERROR(VLOOKUP(VLOOKUP($A186, 'E4 TB Allocation Details'!$A$18:$L$214, MATCH("A &amp; G ID", 'E4 TB Allocation Details'!$A$18:$L$18, 0),FALSE), 'E2 Allocators'!$B$15:$W$361, MATCH('O5 Details by Class &amp; Accounts'!CJ$18, 'E2 Allocators'!$B$15:$W$15, 0),FALSE)*$E186), 0, VLOOKUP(VLOOKUP($A186, 'E4 TB Allocation Details'!$A$18:$L$214, MATCH("A &amp; G ID", 'E4 TB Allocation Details'!$A$18:$L$18, 0),FALSE), 'E2 Allocators'!$B$15:$W$361, MATCH('O5 Details by Class &amp; Accounts'!CJ$18, 'E2 Allocators'!$B$15:$W$15, 0),FALSE)*$E186)</f>
        <v>0</v>
      </c>
      <c r="CK186" s="1321">
        <f>IF(ISERROR(VLOOKUP(VLOOKUP($A186, 'E4 TB Allocation Details'!$A$18:$L$214, MATCH("A &amp; G ID", 'E4 TB Allocation Details'!$A$18:$L$18, 0),FALSE), 'E2 Allocators'!$B$15:$W$361, MATCH('O5 Details by Class &amp; Accounts'!CK$18, 'E2 Allocators'!$B$15:$W$15, 0),FALSE)*$E186), 0, VLOOKUP(VLOOKUP($A186, 'E4 TB Allocation Details'!$A$18:$L$214, MATCH("A &amp; G ID", 'E4 TB Allocation Details'!$A$18:$L$18, 0),FALSE), 'E2 Allocators'!$B$15:$W$361, MATCH('O5 Details by Class &amp; Accounts'!CK$18, 'E2 Allocators'!$B$15:$W$15, 0),FALSE)*$E186)</f>
        <v>0</v>
      </c>
      <c r="CL186" s="1321">
        <f>IF(ISERROR(VLOOKUP(VLOOKUP($A186, 'E4 TB Allocation Details'!$A$18:$L$214, MATCH("A &amp; G ID", 'E4 TB Allocation Details'!$A$18:$L$18, 0),FALSE), 'E2 Allocators'!$B$15:$W$361, MATCH('O5 Details by Class &amp; Accounts'!CL$18, 'E2 Allocators'!$B$15:$W$15, 0),FALSE)*$E186), 0, VLOOKUP(VLOOKUP($A186, 'E4 TB Allocation Details'!$A$18:$L$214, MATCH("A &amp; G ID", 'E4 TB Allocation Details'!$A$18:$L$18, 0),FALSE), 'E2 Allocators'!$B$15:$W$361, MATCH('O5 Details by Class &amp; Accounts'!CL$18, 'E2 Allocators'!$B$15:$W$15, 0),FALSE)*$E186)</f>
        <v>0</v>
      </c>
      <c r="CM186" s="1321">
        <f>IF(ISERROR(VLOOKUP(VLOOKUP($A186, 'E4 TB Allocation Details'!$A$18:$L$214, MATCH("A &amp; G ID", 'E4 TB Allocation Details'!$A$18:$L$18, 0),FALSE), 'E2 Allocators'!$B$15:$W$361, MATCH('O5 Details by Class &amp; Accounts'!CM$18, 'E2 Allocators'!$B$15:$W$15, 0),FALSE)*$E186), 0, VLOOKUP(VLOOKUP($A186, 'E4 TB Allocation Details'!$A$18:$L$214, MATCH("A &amp; G ID", 'E4 TB Allocation Details'!$A$18:$L$18, 0),FALSE), 'E2 Allocators'!$B$15:$W$361, MATCH('O5 Details by Class &amp; Accounts'!CM$18, 'E2 Allocators'!$B$15:$W$15, 0),FALSE)*$E186)</f>
        <v>0</v>
      </c>
      <c r="CN186" s="1321">
        <f t="shared" si="49"/>
        <v>20000.000000000004</v>
      </c>
      <c r="CO186" s="1650">
        <f t="shared" si="50"/>
        <v>0</v>
      </c>
      <c r="CQ186" s="1898" t="s">
        <v>1091</v>
      </c>
    </row>
    <row r="187" spans="1:95" s="64" customFormat="1" ht="12.75">
      <c r="A187" s="2156">
        <v>5625</v>
      </c>
      <c r="B187" s="2111" t="s">
        <v>1144</v>
      </c>
      <c r="C187" s="1647">
        <f>IF(ISERROR(VLOOKUP($A187,'I3 TB Data'!$A$19:$H$484,MATCH('O5 Details by Class &amp; Accounts'!$C$18, 'I3 TB Data'!$A$19:$H$19,0),0)), 0, VLOOKUP($A187,'I3 TB Data'!$A$19:$H$484,MATCH('O5 Details by Class &amp; Accounts'!$C$18,'I3 TB Data'!$A$19:$H$19,0),0))</f>
        <v>-6000</v>
      </c>
      <c r="D187" s="1648"/>
      <c r="E187" s="1647">
        <f t="shared" si="44"/>
        <v>-6000</v>
      </c>
      <c r="F187" s="1649"/>
      <c r="G187" s="1649"/>
      <c r="H187" s="1321">
        <f t="shared" si="46"/>
        <v>0</v>
      </c>
      <c r="I187" s="1321">
        <f>IF(ISERROR(VLOOKUP(VLOOKUP($A187, 'E4 TB Allocation Details'!$A$18:$L$214, MATCH("Demand ID", 'E4 TB Allocation Details'!$A$18:$L$18, 0),FALSE), 'E2 Allocators'!$B$15:$W$361, MATCH('O5 Details by Class &amp; Accounts'!I$18, 'E2 Allocators'!$B$15:$W$15, 0),FALSE)*$F187), 0, VLOOKUP(VLOOKUP($A187, 'E4 TB Allocation Details'!$A$18:$L$214, MATCH("Demand ID", 'E4 TB Allocation Details'!$A$18:$L$18, 0),FALSE), 'E2 Allocators'!$B$15:$W$361, MATCH('O5 Details by Class &amp; Accounts'!I$18, 'E2 Allocators'!$B$15:$W$15, 0),FALSE)*$F187)</f>
        <v>0</v>
      </c>
      <c r="J187" s="1321">
        <f>IF(ISERROR(VLOOKUP(VLOOKUP($A187, 'E4 TB Allocation Details'!$A$18:$L$214, MATCH("Demand ID", 'E4 TB Allocation Details'!$A$18:$L$18, 0),FALSE), 'E2 Allocators'!$B$15:$W$361, MATCH('O5 Details by Class &amp; Accounts'!J$18, 'E2 Allocators'!$B$15:$W$15, 0),FALSE)*$F187), 0, VLOOKUP(VLOOKUP($A187, 'E4 TB Allocation Details'!$A$18:$L$214, MATCH("Demand ID", 'E4 TB Allocation Details'!$A$18:$L$18, 0),FALSE), 'E2 Allocators'!$B$15:$W$361, MATCH('O5 Details by Class &amp; Accounts'!J$18, 'E2 Allocators'!$B$15:$W$15, 0),FALSE)*$F187)</f>
        <v>0</v>
      </c>
      <c r="K187" s="1321">
        <f>IF(ISERROR(VLOOKUP(VLOOKUP($A187, 'E4 TB Allocation Details'!$A$18:$L$214, MATCH("Demand ID", 'E4 TB Allocation Details'!$A$18:$L$18, 0),FALSE), 'E2 Allocators'!$B$15:$W$361, MATCH('O5 Details by Class &amp; Accounts'!K$18, 'E2 Allocators'!$B$15:$W$15, 0),FALSE)*$F187), 0, VLOOKUP(VLOOKUP($A187, 'E4 TB Allocation Details'!$A$18:$L$214, MATCH("Demand ID", 'E4 TB Allocation Details'!$A$18:$L$18, 0),FALSE), 'E2 Allocators'!$B$15:$W$361, MATCH('O5 Details by Class &amp; Accounts'!K$18, 'E2 Allocators'!$B$15:$W$15, 0),FALSE)*$F187)</f>
        <v>0</v>
      </c>
      <c r="L187" s="1321">
        <f>IF(ISERROR(VLOOKUP(VLOOKUP($A187, 'E4 TB Allocation Details'!$A$18:$L$214, MATCH("Demand ID", 'E4 TB Allocation Details'!$A$18:$L$18, 0),FALSE), 'E2 Allocators'!$B$15:$W$361, MATCH('O5 Details by Class &amp; Accounts'!L$18, 'E2 Allocators'!$B$15:$W$15, 0),FALSE)*$F187), 0, VLOOKUP(VLOOKUP($A187, 'E4 TB Allocation Details'!$A$18:$L$214, MATCH("Demand ID", 'E4 TB Allocation Details'!$A$18:$L$18, 0),FALSE), 'E2 Allocators'!$B$15:$W$361, MATCH('O5 Details by Class &amp; Accounts'!L$18, 'E2 Allocators'!$B$15:$W$15, 0),FALSE)*$F187)</f>
        <v>0</v>
      </c>
      <c r="M187" s="1321">
        <f>IF(ISERROR(VLOOKUP(VLOOKUP($A187, 'E4 TB Allocation Details'!$A$18:$L$214, MATCH("Demand ID", 'E4 TB Allocation Details'!$A$18:$L$18, 0),FALSE), 'E2 Allocators'!$B$15:$W$361, MATCH('O5 Details by Class &amp; Accounts'!M$18, 'E2 Allocators'!$B$15:$W$15, 0),FALSE)*$F187), 0, VLOOKUP(VLOOKUP($A187, 'E4 TB Allocation Details'!$A$18:$L$214, MATCH("Demand ID", 'E4 TB Allocation Details'!$A$18:$L$18, 0),FALSE), 'E2 Allocators'!$B$15:$W$361, MATCH('O5 Details by Class &amp; Accounts'!M$18, 'E2 Allocators'!$B$15:$W$15, 0),FALSE)*$F187)</f>
        <v>0</v>
      </c>
      <c r="N187" s="1321">
        <f>IF(ISERROR(VLOOKUP(VLOOKUP($A187, 'E4 TB Allocation Details'!$A$18:$L$214, MATCH("Demand ID", 'E4 TB Allocation Details'!$A$18:$L$18, 0),FALSE), 'E2 Allocators'!$B$15:$W$361, MATCH('O5 Details by Class &amp; Accounts'!N$18, 'E2 Allocators'!$B$15:$W$15, 0),FALSE)*$F187), 0, VLOOKUP(VLOOKUP($A187, 'E4 TB Allocation Details'!$A$18:$L$214, MATCH("Demand ID", 'E4 TB Allocation Details'!$A$18:$L$18, 0),FALSE), 'E2 Allocators'!$B$15:$W$361, MATCH('O5 Details by Class &amp; Accounts'!N$18, 'E2 Allocators'!$B$15:$W$15, 0),FALSE)*$F187)</f>
        <v>0</v>
      </c>
      <c r="O187" s="1321">
        <f>IF(ISERROR(VLOOKUP(VLOOKUP($A187, 'E4 TB Allocation Details'!$A$18:$L$214, MATCH("Demand ID", 'E4 TB Allocation Details'!$A$18:$L$18, 0),FALSE), 'E2 Allocators'!$B$15:$W$361, MATCH('O5 Details by Class &amp; Accounts'!O$18, 'E2 Allocators'!$B$15:$W$15, 0),FALSE)*$F187), 0, VLOOKUP(VLOOKUP($A187, 'E4 TB Allocation Details'!$A$18:$L$214, MATCH("Demand ID", 'E4 TB Allocation Details'!$A$18:$L$18, 0),FALSE), 'E2 Allocators'!$B$15:$W$361, MATCH('O5 Details by Class &amp; Accounts'!O$18, 'E2 Allocators'!$B$15:$W$15, 0),FALSE)*$F187)</f>
        <v>0</v>
      </c>
      <c r="P187" s="1321">
        <f>IF(ISERROR(VLOOKUP(VLOOKUP($A187, 'E4 TB Allocation Details'!$A$18:$L$214, MATCH("Demand ID", 'E4 TB Allocation Details'!$A$18:$L$18, 0),FALSE), 'E2 Allocators'!$B$15:$W$361, MATCH('O5 Details by Class &amp; Accounts'!P$18, 'E2 Allocators'!$B$15:$W$15, 0),FALSE)*$F187), 0, VLOOKUP(VLOOKUP($A187, 'E4 TB Allocation Details'!$A$18:$L$214, MATCH("Demand ID", 'E4 TB Allocation Details'!$A$18:$L$18, 0),FALSE), 'E2 Allocators'!$B$15:$W$361, MATCH('O5 Details by Class &amp; Accounts'!P$18, 'E2 Allocators'!$B$15:$W$15, 0),FALSE)*$F187)</f>
        <v>0</v>
      </c>
      <c r="Q187" s="1321">
        <f>IF(ISERROR(VLOOKUP(VLOOKUP($A187, 'E4 TB Allocation Details'!$A$18:$L$214, MATCH("Demand ID", 'E4 TB Allocation Details'!$A$18:$L$18, 0),FALSE), 'E2 Allocators'!$B$15:$W$361, MATCH('O5 Details by Class &amp; Accounts'!Q$18, 'E2 Allocators'!$B$15:$W$15, 0),FALSE)*$F187), 0, VLOOKUP(VLOOKUP($A187, 'E4 TB Allocation Details'!$A$18:$L$214, MATCH("Demand ID", 'E4 TB Allocation Details'!$A$18:$L$18, 0),FALSE), 'E2 Allocators'!$B$15:$W$361, MATCH('O5 Details by Class &amp; Accounts'!Q$18, 'E2 Allocators'!$B$15:$W$15, 0),FALSE)*$F187)</f>
        <v>0</v>
      </c>
      <c r="R187" s="1321">
        <f>IF(ISERROR(VLOOKUP(VLOOKUP($A187, 'E4 TB Allocation Details'!$A$18:$L$214, MATCH("Demand ID", 'E4 TB Allocation Details'!$A$18:$L$18, 0),FALSE), 'E2 Allocators'!$B$15:$W$361, MATCH('O5 Details by Class &amp; Accounts'!R$18, 'E2 Allocators'!$B$15:$W$15, 0),FALSE)*$F187), 0, VLOOKUP(VLOOKUP($A187, 'E4 TB Allocation Details'!$A$18:$L$214, MATCH("Demand ID", 'E4 TB Allocation Details'!$A$18:$L$18, 0),FALSE), 'E2 Allocators'!$B$15:$W$361, MATCH('O5 Details by Class &amp; Accounts'!R$18, 'E2 Allocators'!$B$15:$W$15, 0),FALSE)*$F187)</f>
        <v>0</v>
      </c>
      <c r="S187" s="1321">
        <f>IF(ISERROR(VLOOKUP(VLOOKUP($A187, 'E4 TB Allocation Details'!$A$18:$L$214, MATCH("Demand ID", 'E4 TB Allocation Details'!$A$18:$L$18, 0),FALSE), 'E2 Allocators'!$B$15:$W$361, MATCH('O5 Details by Class &amp; Accounts'!S$18, 'E2 Allocators'!$B$15:$W$15, 0),FALSE)*$F187), 0, VLOOKUP(VLOOKUP($A187, 'E4 TB Allocation Details'!$A$18:$L$214, MATCH("Demand ID", 'E4 TB Allocation Details'!$A$18:$L$18, 0),FALSE), 'E2 Allocators'!$B$15:$W$361, MATCH('O5 Details by Class &amp; Accounts'!S$18, 'E2 Allocators'!$B$15:$W$15, 0),FALSE)*$F187)</f>
        <v>0</v>
      </c>
      <c r="T187" s="1321">
        <f>IF(ISERROR(VLOOKUP(VLOOKUP($A187, 'E4 TB Allocation Details'!$A$18:$L$214, MATCH("Demand ID", 'E4 TB Allocation Details'!$A$18:$L$18, 0),FALSE), 'E2 Allocators'!$B$15:$W$361, MATCH('O5 Details by Class &amp; Accounts'!T$18, 'E2 Allocators'!$B$15:$W$15, 0),FALSE)*$F187), 0, VLOOKUP(VLOOKUP($A187, 'E4 TB Allocation Details'!$A$18:$L$214, MATCH("Demand ID", 'E4 TB Allocation Details'!$A$18:$L$18, 0),FALSE), 'E2 Allocators'!$B$15:$W$361, MATCH('O5 Details by Class &amp; Accounts'!T$18, 'E2 Allocators'!$B$15:$W$15, 0),FALSE)*$F187)</f>
        <v>0</v>
      </c>
      <c r="U187" s="1321">
        <f>IF(ISERROR(VLOOKUP(VLOOKUP($A187, 'E4 TB Allocation Details'!$A$18:$L$214, MATCH("Demand ID", 'E4 TB Allocation Details'!$A$18:$L$18, 0),FALSE), 'E2 Allocators'!$B$15:$W$361, MATCH('O5 Details by Class &amp; Accounts'!U$18, 'E2 Allocators'!$B$15:$W$15, 0),FALSE)*$F187), 0, VLOOKUP(VLOOKUP($A187, 'E4 TB Allocation Details'!$A$18:$L$214, MATCH("Demand ID", 'E4 TB Allocation Details'!$A$18:$L$18, 0),FALSE), 'E2 Allocators'!$B$15:$W$361, MATCH('O5 Details by Class &amp; Accounts'!U$18, 'E2 Allocators'!$B$15:$W$15, 0),FALSE)*$F187)</f>
        <v>0</v>
      </c>
      <c r="V187" s="1321">
        <f>IF(ISERROR(VLOOKUP(VLOOKUP($A187, 'E4 TB Allocation Details'!$A$18:$L$214, MATCH("Demand ID", 'E4 TB Allocation Details'!$A$18:$L$18, 0),FALSE), 'E2 Allocators'!$B$15:$W$361, MATCH('O5 Details by Class &amp; Accounts'!V$18, 'E2 Allocators'!$B$15:$W$15, 0),FALSE)*$F187), 0, VLOOKUP(VLOOKUP($A187, 'E4 TB Allocation Details'!$A$18:$L$214, MATCH("Demand ID", 'E4 TB Allocation Details'!$A$18:$L$18, 0),FALSE), 'E2 Allocators'!$B$15:$W$361, MATCH('O5 Details by Class &amp; Accounts'!V$18, 'E2 Allocators'!$B$15:$W$15, 0),FALSE)*$F187)</f>
        <v>0</v>
      </c>
      <c r="W187" s="1321">
        <f>IF(ISERROR(VLOOKUP(VLOOKUP($A187, 'E4 TB Allocation Details'!$A$18:$L$214, MATCH("Demand ID", 'E4 TB Allocation Details'!$A$18:$L$18, 0),FALSE), 'E2 Allocators'!$B$15:$W$361, MATCH('O5 Details by Class &amp; Accounts'!W$18, 'E2 Allocators'!$B$15:$W$15, 0),FALSE)*$F187), 0, VLOOKUP(VLOOKUP($A187, 'E4 TB Allocation Details'!$A$18:$L$214, MATCH("Demand ID", 'E4 TB Allocation Details'!$A$18:$L$18, 0),FALSE), 'E2 Allocators'!$B$15:$W$361, MATCH('O5 Details by Class &amp; Accounts'!W$18, 'E2 Allocators'!$B$15:$W$15, 0),FALSE)*$F187)</f>
        <v>0</v>
      </c>
      <c r="X187" s="1321">
        <f>IF(ISERROR(VLOOKUP(VLOOKUP($A187, 'E4 TB Allocation Details'!$A$18:$L$214, MATCH("Demand ID", 'E4 TB Allocation Details'!$A$18:$L$18, 0),FALSE), 'E2 Allocators'!$B$15:$W$361, MATCH('O5 Details by Class &amp; Accounts'!X$18, 'E2 Allocators'!$B$15:$W$15, 0),FALSE)*$F187), 0, VLOOKUP(VLOOKUP($A187, 'E4 TB Allocation Details'!$A$18:$L$214, MATCH("Demand ID", 'E4 TB Allocation Details'!$A$18:$L$18, 0),FALSE), 'E2 Allocators'!$B$15:$W$361, MATCH('O5 Details by Class &amp; Accounts'!X$18, 'E2 Allocators'!$B$15:$W$15, 0),FALSE)*$F187)</f>
        <v>0</v>
      </c>
      <c r="Y187" s="1321">
        <f>IF(ISERROR(VLOOKUP(VLOOKUP($A187, 'E4 TB Allocation Details'!$A$18:$L$214, MATCH("Demand ID", 'E4 TB Allocation Details'!$A$18:$L$18, 0),FALSE), 'E2 Allocators'!$B$15:$W$361, MATCH('O5 Details by Class &amp; Accounts'!Y$18, 'E2 Allocators'!$B$15:$W$15, 0),FALSE)*$F187), 0, VLOOKUP(VLOOKUP($A187, 'E4 TB Allocation Details'!$A$18:$L$214, MATCH("Demand ID", 'E4 TB Allocation Details'!$A$18:$L$18, 0),FALSE), 'E2 Allocators'!$B$15:$W$361, MATCH('O5 Details by Class &amp; Accounts'!Y$18, 'E2 Allocators'!$B$15:$W$15, 0),FALSE)*$F187)</f>
        <v>0</v>
      </c>
      <c r="Z187" s="1321">
        <f>IF(ISERROR(VLOOKUP(VLOOKUP($A187, 'E4 TB Allocation Details'!$A$18:$L$214, MATCH("Demand ID", 'E4 TB Allocation Details'!$A$18:$L$18, 0),FALSE), 'E2 Allocators'!$B$15:$W$361, MATCH('O5 Details by Class &amp; Accounts'!Z$18, 'E2 Allocators'!$B$15:$W$15, 0),FALSE)*$F187), 0, VLOOKUP(VLOOKUP($A187, 'E4 TB Allocation Details'!$A$18:$L$214, MATCH("Demand ID", 'E4 TB Allocation Details'!$A$18:$L$18, 0),FALSE), 'E2 Allocators'!$B$15:$W$361, MATCH('O5 Details by Class &amp; Accounts'!Z$18, 'E2 Allocators'!$B$15:$W$15, 0),FALSE)*$F187)</f>
        <v>0</v>
      </c>
      <c r="AA187" s="1321">
        <f>IF(ISERROR(VLOOKUP(VLOOKUP($A187, 'E4 TB Allocation Details'!$A$18:$L$214, MATCH("Demand ID", 'E4 TB Allocation Details'!$A$18:$L$18, 0),FALSE), 'E2 Allocators'!$B$15:$W$361, MATCH('O5 Details by Class &amp; Accounts'!AA$18, 'E2 Allocators'!$B$15:$W$15, 0),FALSE)*$F187), 0, VLOOKUP(VLOOKUP($A187, 'E4 TB Allocation Details'!$A$18:$L$214, MATCH("Demand ID", 'E4 TB Allocation Details'!$A$18:$L$18, 0),FALSE), 'E2 Allocators'!$B$15:$W$361, MATCH('O5 Details by Class &amp; Accounts'!AA$18, 'E2 Allocators'!$B$15:$W$15, 0),FALSE)*$F187)</f>
        <v>0</v>
      </c>
      <c r="AB187" s="1321">
        <f>IF(ISERROR(VLOOKUP(VLOOKUP($A187, 'E4 TB Allocation Details'!$A$18:$L$214, MATCH("Demand ID", 'E4 TB Allocation Details'!$A$18:$L$18, 0),FALSE), 'E2 Allocators'!$B$15:$W$361, MATCH('O5 Details by Class &amp; Accounts'!AB$18, 'E2 Allocators'!$B$15:$W$15, 0),FALSE)*$F187), 0, VLOOKUP(VLOOKUP($A187, 'E4 TB Allocation Details'!$A$18:$L$214, MATCH("Demand ID", 'E4 TB Allocation Details'!$A$18:$L$18, 0),FALSE), 'E2 Allocators'!$B$15:$W$361, MATCH('O5 Details by Class &amp; Accounts'!AB$18, 'E2 Allocators'!$B$15:$W$15, 0),FALSE)*$F187)</f>
        <v>0</v>
      </c>
      <c r="AC187" s="1321">
        <f t="shared" si="47"/>
        <v>0</v>
      </c>
      <c r="AD187" s="1321">
        <f>IF(ISERROR(VLOOKUP(VLOOKUP($A187, 'E4 TB Allocation Details'!$A$18:$L$214, MATCH("Customer ID", 'E4 TB Allocation Details'!$A$18:$L$18, 0),FALSE), 'E2 Allocators'!$B$15:$W$361, MATCH('O5 Details by Class &amp; Accounts'!AD$18, 'E2 Allocators'!$B$15:$W$15, 0),FALSE)*$G187), 0, VLOOKUP(VLOOKUP($A187, 'E4 TB Allocation Details'!$A$18:$L$214, MATCH("Customer ID", 'E4 TB Allocation Details'!$A$18:$L$18, 0),FALSE), 'E2 Allocators'!$B$15:$W$361, MATCH('O5 Details by Class &amp; Accounts'!AD$18, 'E2 Allocators'!$B$15:$W$15, 0),FALSE)*$G187)</f>
        <v>0</v>
      </c>
      <c r="AE187" s="1321">
        <f>IF(ISERROR(VLOOKUP(VLOOKUP($A187, 'E4 TB Allocation Details'!$A$18:$L$214, MATCH("Customer ID", 'E4 TB Allocation Details'!$A$18:$L$18, 0),FALSE), 'E2 Allocators'!$B$15:$W$361, MATCH('O5 Details by Class &amp; Accounts'!AE$18, 'E2 Allocators'!$B$15:$W$15, 0),FALSE)*$G187), 0, VLOOKUP(VLOOKUP($A187, 'E4 TB Allocation Details'!$A$18:$L$214, MATCH("Customer ID", 'E4 TB Allocation Details'!$A$18:$L$18, 0),FALSE), 'E2 Allocators'!$B$15:$W$361, MATCH('O5 Details by Class &amp; Accounts'!AE$18, 'E2 Allocators'!$B$15:$W$15, 0),FALSE)*$G187)</f>
        <v>0</v>
      </c>
      <c r="AF187" s="1321">
        <f>IF(ISERROR(VLOOKUP(VLOOKUP($A187, 'E4 TB Allocation Details'!$A$18:$L$214, MATCH("Customer ID", 'E4 TB Allocation Details'!$A$18:$L$18, 0),FALSE), 'E2 Allocators'!$B$15:$W$361, MATCH('O5 Details by Class &amp; Accounts'!AF$18, 'E2 Allocators'!$B$15:$W$15, 0),FALSE)*$G187), 0, VLOOKUP(VLOOKUP($A187, 'E4 TB Allocation Details'!$A$18:$L$214, MATCH("Customer ID", 'E4 TB Allocation Details'!$A$18:$L$18, 0),FALSE), 'E2 Allocators'!$B$15:$W$361, MATCH('O5 Details by Class &amp; Accounts'!AF$18, 'E2 Allocators'!$B$15:$W$15, 0),FALSE)*$G187)</f>
        <v>0</v>
      </c>
      <c r="AG187" s="1321">
        <f>IF(ISERROR(VLOOKUP(VLOOKUP($A187, 'E4 TB Allocation Details'!$A$18:$L$214, MATCH("Customer ID", 'E4 TB Allocation Details'!$A$18:$L$18, 0),FALSE), 'E2 Allocators'!$B$15:$W$361, MATCH('O5 Details by Class &amp; Accounts'!AG$18, 'E2 Allocators'!$B$15:$W$15, 0),FALSE)*$G187), 0, VLOOKUP(VLOOKUP($A187, 'E4 TB Allocation Details'!$A$18:$L$214, MATCH("Customer ID", 'E4 TB Allocation Details'!$A$18:$L$18, 0),FALSE), 'E2 Allocators'!$B$15:$W$361, MATCH('O5 Details by Class &amp; Accounts'!AG$18, 'E2 Allocators'!$B$15:$W$15, 0),FALSE)*$G187)</f>
        <v>0</v>
      </c>
      <c r="AH187" s="1321">
        <f>IF(ISERROR(VLOOKUP(VLOOKUP($A187, 'E4 TB Allocation Details'!$A$18:$L$214, MATCH("Customer ID", 'E4 TB Allocation Details'!$A$18:$L$18, 0),FALSE), 'E2 Allocators'!$B$15:$W$361, MATCH('O5 Details by Class &amp; Accounts'!AH$18, 'E2 Allocators'!$B$15:$W$15, 0),FALSE)*$G187), 0, VLOOKUP(VLOOKUP($A187, 'E4 TB Allocation Details'!$A$18:$L$214, MATCH("Customer ID", 'E4 TB Allocation Details'!$A$18:$L$18, 0),FALSE), 'E2 Allocators'!$B$15:$W$361, MATCH('O5 Details by Class &amp; Accounts'!AH$18, 'E2 Allocators'!$B$15:$W$15, 0),FALSE)*$G187)</f>
        <v>0</v>
      </c>
      <c r="AI187" s="1321">
        <f>IF(ISERROR(VLOOKUP(VLOOKUP($A187, 'E4 TB Allocation Details'!$A$18:$L$214, MATCH("Customer ID", 'E4 TB Allocation Details'!$A$18:$L$18, 0),FALSE), 'E2 Allocators'!$B$15:$W$361, MATCH('O5 Details by Class &amp; Accounts'!AI$18, 'E2 Allocators'!$B$15:$W$15, 0),FALSE)*$G187), 0, VLOOKUP(VLOOKUP($A187, 'E4 TB Allocation Details'!$A$18:$L$214, MATCH("Customer ID", 'E4 TB Allocation Details'!$A$18:$L$18, 0),FALSE), 'E2 Allocators'!$B$15:$W$361, MATCH('O5 Details by Class &amp; Accounts'!AI$18, 'E2 Allocators'!$B$15:$W$15, 0),FALSE)*$G187)</f>
        <v>0</v>
      </c>
      <c r="AJ187" s="1321">
        <f>IF(ISERROR(VLOOKUP(VLOOKUP($A187, 'E4 TB Allocation Details'!$A$18:$L$214, MATCH("Customer ID", 'E4 TB Allocation Details'!$A$18:$L$18, 0),FALSE), 'E2 Allocators'!$B$15:$W$361, MATCH('O5 Details by Class &amp; Accounts'!AJ$18, 'E2 Allocators'!$B$15:$W$15, 0),FALSE)*$G187), 0, VLOOKUP(VLOOKUP($A187, 'E4 TB Allocation Details'!$A$18:$L$214, MATCH("Customer ID", 'E4 TB Allocation Details'!$A$18:$L$18, 0),FALSE), 'E2 Allocators'!$B$15:$W$361, MATCH('O5 Details by Class &amp; Accounts'!AJ$18, 'E2 Allocators'!$B$15:$W$15, 0),FALSE)*$G187)</f>
        <v>0</v>
      </c>
      <c r="AK187" s="1321">
        <f>IF(ISERROR(VLOOKUP(VLOOKUP($A187, 'E4 TB Allocation Details'!$A$18:$L$214, MATCH("Customer ID", 'E4 TB Allocation Details'!$A$18:$L$18, 0),FALSE), 'E2 Allocators'!$B$15:$W$361, MATCH('O5 Details by Class &amp; Accounts'!AK$18, 'E2 Allocators'!$B$15:$W$15, 0),FALSE)*$G187), 0, VLOOKUP(VLOOKUP($A187, 'E4 TB Allocation Details'!$A$18:$L$214, MATCH("Customer ID", 'E4 TB Allocation Details'!$A$18:$L$18, 0),FALSE), 'E2 Allocators'!$B$15:$W$361, MATCH('O5 Details by Class &amp; Accounts'!AK$18, 'E2 Allocators'!$B$15:$W$15, 0),FALSE)*$G187)</f>
        <v>0</v>
      </c>
      <c r="AL187" s="1321">
        <f>IF(ISERROR(VLOOKUP(VLOOKUP($A187, 'E4 TB Allocation Details'!$A$18:$L$214, MATCH("Customer ID", 'E4 TB Allocation Details'!$A$18:$L$18, 0),FALSE), 'E2 Allocators'!$B$15:$W$361, MATCH('O5 Details by Class &amp; Accounts'!AL$18, 'E2 Allocators'!$B$15:$W$15, 0),FALSE)*$G187), 0, VLOOKUP(VLOOKUP($A187, 'E4 TB Allocation Details'!$A$18:$L$214, MATCH("Customer ID", 'E4 TB Allocation Details'!$A$18:$L$18, 0),FALSE), 'E2 Allocators'!$B$15:$W$361, MATCH('O5 Details by Class &amp; Accounts'!AL$18, 'E2 Allocators'!$B$15:$W$15, 0),FALSE)*$G187)</f>
        <v>0</v>
      </c>
      <c r="AM187" s="1321">
        <f>IF(ISERROR(VLOOKUP(VLOOKUP($A187, 'E4 TB Allocation Details'!$A$18:$L$214, MATCH("Customer ID", 'E4 TB Allocation Details'!$A$18:$L$18, 0),FALSE), 'E2 Allocators'!$B$15:$W$361, MATCH('O5 Details by Class &amp; Accounts'!AM$18, 'E2 Allocators'!$B$15:$W$15, 0),FALSE)*$G187), 0, VLOOKUP(VLOOKUP($A187, 'E4 TB Allocation Details'!$A$18:$L$214, MATCH("Customer ID", 'E4 TB Allocation Details'!$A$18:$L$18, 0),FALSE), 'E2 Allocators'!$B$15:$W$361, MATCH('O5 Details by Class &amp; Accounts'!AM$18, 'E2 Allocators'!$B$15:$W$15, 0),FALSE)*$G187)</f>
        <v>0</v>
      </c>
      <c r="AN187" s="1321">
        <f>IF(ISERROR(VLOOKUP(VLOOKUP($A187, 'E4 TB Allocation Details'!$A$18:$L$214, MATCH("Customer ID", 'E4 TB Allocation Details'!$A$18:$L$18, 0),FALSE), 'E2 Allocators'!$B$15:$W$361, MATCH('O5 Details by Class &amp; Accounts'!AN$18, 'E2 Allocators'!$B$15:$W$15, 0),FALSE)*$G187), 0, VLOOKUP(VLOOKUP($A187, 'E4 TB Allocation Details'!$A$18:$L$214, MATCH("Customer ID", 'E4 TB Allocation Details'!$A$18:$L$18, 0),FALSE), 'E2 Allocators'!$B$15:$W$361, MATCH('O5 Details by Class &amp; Accounts'!AN$18, 'E2 Allocators'!$B$15:$W$15, 0),FALSE)*$G187)</f>
        <v>0</v>
      </c>
      <c r="AO187" s="1321">
        <f>IF(ISERROR(VLOOKUP(VLOOKUP($A187, 'E4 TB Allocation Details'!$A$18:$L$214, MATCH("Customer ID", 'E4 TB Allocation Details'!$A$18:$L$18, 0),FALSE), 'E2 Allocators'!$B$15:$W$361, MATCH('O5 Details by Class &amp; Accounts'!AO$18, 'E2 Allocators'!$B$15:$W$15, 0),FALSE)*$G187), 0, VLOOKUP(VLOOKUP($A187, 'E4 TB Allocation Details'!$A$18:$L$214, MATCH("Customer ID", 'E4 TB Allocation Details'!$A$18:$L$18, 0),FALSE), 'E2 Allocators'!$B$15:$W$361, MATCH('O5 Details by Class &amp; Accounts'!AO$18, 'E2 Allocators'!$B$15:$W$15, 0),FALSE)*$G187)</f>
        <v>0</v>
      </c>
      <c r="AP187" s="1321">
        <f>IF(ISERROR(VLOOKUP(VLOOKUP($A187, 'E4 TB Allocation Details'!$A$18:$L$214, MATCH("Customer ID", 'E4 TB Allocation Details'!$A$18:$L$18, 0),FALSE), 'E2 Allocators'!$B$15:$W$361, MATCH('O5 Details by Class &amp; Accounts'!AP$18, 'E2 Allocators'!$B$15:$W$15, 0),FALSE)*$G187), 0, VLOOKUP(VLOOKUP($A187, 'E4 TB Allocation Details'!$A$18:$L$214, MATCH("Customer ID", 'E4 TB Allocation Details'!$A$18:$L$18, 0),FALSE), 'E2 Allocators'!$B$15:$W$361, MATCH('O5 Details by Class &amp; Accounts'!AP$18, 'E2 Allocators'!$B$15:$W$15, 0),FALSE)*$G187)</f>
        <v>0</v>
      </c>
      <c r="AQ187" s="1321">
        <f>IF(ISERROR(VLOOKUP(VLOOKUP($A187, 'E4 TB Allocation Details'!$A$18:$L$214, MATCH("Customer ID", 'E4 TB Allocation Details'!$A$18:$L$18, 0),FALSE), 'E2 Allocators'!$B$15:$W$361, MATCH('O5 Details by Class &amp; Accounts'!AQ$18, 'E2 Allocators'!$B$15:$W$15, 0),FALSE)*$G187), 0, VLOOKUP(VLOOKUP($A187, 'E4 TB Allocation Details'!$A$18:$L$214, MATCH("Customer ID", 'E4 TB Allocation Details'!$A$18:$L$18, 0),FALSE), 'E2 Allocators'!$B$15:$W$361, MATCH('O5 Details by Class &amp; Accounts'!AQ$18, 'E2 Allocators'!$B$15:$W$15, 0),FALSE)*$G187)</f>
        <v>0</v>
      </c>
      <c r="AR187" s="1321">
        <f>IF(ISERROR(VLOOKUP(VLOOKUP($A187, 'E4 TB Allocation Details'!$A$18:$L$214, MATCH("Customer ID", 'E4 TB Allocation Details'!$A$18:$L$18, 0),FALSE), 'E2 Allocators'!$B$15:$W$361, MATCH('O5 Details by Class &amp; Accounts'!AR$18, 'E2 Allocators'!$B$15:$W$15, 0),FALSE)*$G187), 0, VLOOKUP(VLOOKUP($A187, 'E4 TB Allocation Details'!$A$18:$L$214, MATCH("Customer ID", 'E4 TB Allocation Details'!$A$18:$L$18, 0),FALSE), 'E2 Allocators'!$B$15:$W$361, MATCH('O5 Details by Class &amp; Accounts'!AR$18, 'E2 Allocators'!$B$15:$W$15, 0),FALSE)*$G187)</f>
        <v>0</v>
      </c>
      <c r="AS187" s="1321">
        <f>IF(ISERROR(VLOOKUP(VLOOKUP($A187, 'E4 TB Allocation Details'!$A$18:$L$214, MATCH("Customer ID", 'E4 TB Allocation Details'!$A$18:$L$18, 0),FALSE), 'E2 Allocators'!$B$15:$W$361, MATCH('O5 Details by Class &amp; Accounts'!AS$18, 'E2 Allocators'!$B$15:$W$15, 0),FALSE)*$G187), 0, VLOOKUP(VLOOKUP($A187, 'E4 TB Allocation Details'!$A$18:$L$214, MATCH("Customer ID", 'E4 TB Allocation Details'!$A$18:$L$18, 0),FALSE), 'E2 Allocators'!$B$15:$W$361, MATCH('O5 Details by Class &amp; Accounts'!AS$18, 'E2 Allocators'!$B$15:$W$15, 0),FALSE)*$G187)</f>
        <v>0</v>
      </c>
      <c r="AT187" s="1321">
        <f>IF(ISERROR(VLOOKUP(VLOOKUP($A187, 'E4 TB Allocation Details'!$A$18:$L$214, MATCH("Customer ID", 'E4 TB Allocation Details'!$A$18:$L$18, 0),FALSE), 'E2 Allocators'!$B$15:$W$361, MATCH('O5 Details by Class &amp; Accounts'!AT$18, 'E2 Allocators'!$B$15:$W$15, 0),FALSE)*$G187), 0, VLOOKUP(VLOOKUP($A187, 'E4 TB Allocation Details'!$A$18:$L$214, MATCH("Customer ID", 'E4 TB Allocation Details'!$A$18:$L$18, 0),FALSE), 'E2 Allocators'!$B$15:$W$361, MATCH('O5 Details by Class &amp; Accounts'!AT$18, 'E2 Allocators'!$B$15:$W$15, 0),FALSE)*$G187)</f>
        <v>0</v>
      </c>
      <c r="AU187" s="1321">
        <f>IF(ISERROR(VLOOKUP(VLOOKUP($A187, 'E4 TB Allocation Details'!$A$18:$L$214, MATCH("Customer ID", 'E4 TB Allocation Details'!$A$18:$L$18, 0),FALSE), 'E2 Allocators'!$B$15:$W$361, MATCH('O5 Details by Class &amp; Accounts'!AU$18, 'E2 Allocators'!$B$15:$W$15, 0),FALSE)*$G187), 0, VLOOKUP(VLOOKUP($A187, 'E4 TB Allocation Details'!$A$18:$L$214, MATCH("Customer ID", 'E4 TB Allocation Details'!$A$18:$L$18, 0),FALSE), 'E2 Allocators'!$B$15:$W$361, MATCH('O5 Details by Class &amp; Accounts'!AU$18, 'E2 Allocators'!$B$15:$W$15, 0),FALSE)*$G187)</f>
        <v>0</v>
      </c>
      <c r="AV187" s="1321">
        <f>IF(ISERROR(VLOOKUP(VLOOKUP($A187, 'E4 TB Allocation Details'!$A$18:$L$214, MATCH("Customer ID", 'E4 TB Allocation Details'!$A$18:$L$18, 0),FALSE), 'E2 Allocators'!$B$15:$W$361, MATCH('O5 Details by Class &amp; Accounts'!AV$18, 'E2 Allocators'!$B$15:$W$15, 0),FALSE)*$G187), 0, VLOOKUP(VLOOKUP($A187, 'E4 TB Allocation Details'!$A$18:$L$214, MATCH("Customer ID", 'E4 TB Allocation Details'!$A$18:$L$18, 0),FALSE), 'E2 Allocators'!$B$15:$W$361, MATCH('O5 Details by Class &amp; Accounts'!AV$18, 'E2 Allocators'!$B$15:$W$15, 0),FALSE)*$G187)</f>
        <v>0</v>
      </c>
      <c r="AW187" s="1321">
        <f>IF(ISERROR(VLOOKUP(VLOOKUP($A187, 'E4 TB Allocation Details'!$A$18:$L$214, MATCH("Customer ID", 'E4 TB Allocation Details'!$A$18:$L$18, 0),FALSE), 'E2 Allocators'!$B$15:$W$361, MATCH('O5 Details by Class &amp; Accounts'!AW$18, 'E2 Allocators'!$B$15:$W$15, 0),FALSE)*$G187), 0, VLOOKUP(VLOOKUP($A187, 'E4 TB Allocation Details'!$A$18:$L$214, MATCH("Customer ID", 'E4 TB Allocation Details'!$A$18:$L$18, 0),FALSE), 'E2 Allocators'!$B$15:$W$361, MATCH('O5 Details by Class &amp; Accounts'!AW$18, 'E2 Allocators'!$B$15:$W$15, 0),FALSE)*$G187)</f>
        <v>0</v>
      </c>
      <c r="AX187" s="1321">
        <f t="shared" si="51"/>
        <v>0</v>
      </c>
      <c r="AY187" s="1321">
        <f>IF(ISERROR(VLOOKUP(VLOOKUP($A187, 'E4 TB Allocation Details'!$A$18:$L$214, MATCH("Misc ID", 'E4 TB Allocation Details'!$A$18:$L$18, 0),FALSE), 'E2 Allocators'!$B$15:$W$361, MATCH('O5 Details by Class &amp; Accounts'!AY$18, 'E2 Allocators'!$B$15:$W$15, 0),FALSE)*$E187), 0, VLOOKUP(VLOOKUP($A187, 'E4 TB Allocation Details'!$A$18:$L$214, MATCH("Misc ID", 'E4 TB Allocation Details'!$A$18:$L$18, 0),FALSE), 'E2 Allocators'!$B$15:$W$361, MATCH('O5 Details by Class &amp; Accounts'!AY$18, 'E2 Allocators'!$B$15:$W$15, 0),FALSE)*$E187)</f>
        <v>0</v>
      </c>
      <c r="AZ187" s="1321">
        <f>IF(ISERROR(VLOOKUP(VLOOKUP($A187, 'E4 TB Allocation Details'!$A$18:$L$214, MATCH("Misc ID", 'E4 TB Allocation Details'!$A$18:$L$18, 0),FALSE), 'E2 Allocators'!$B$15:$W$361, MATCH('O5 Details by Class &amp; Accounts'!AZ$18, 'E2 Allocators'!$B$15:$W$15, 0),FALSE)*$E187), 0, VLOOKUP(VLOOKUP($A187, 'E4 TB Allocation Details'!$A$18:$L$214, MATCH("Misc ID", 'E4 TB Allocation Details'!$A$18:$L$18, 0),FALSE), 'E2 Allocators'!$B$15:$W$361, MATCH('O5 Details by Class &amp; Accounts'!AZ$18, 'E2 Allocators'!$B$15:$W$15, 0),FALSE)*$E187)</f>
        <v>0</v>
      </c>
      <c r="BA187" s="1321">
        <f>IF(ISERROR(VLOOKUP(VLOOKUP($A187, 'E4 TB Allocation Details'!$A$18:$L$214, MATCH("Misc ID", 'E4 TB Allocation Details'!$A$18:$L$18, 0),FALSE), 'E2 Allocators'!$B$15:$W$361, MATCH('O5 Details by Class &amp; Accounts'!BA$18, 'E2 Allocators'!$B$15:$W$15, 0),FALSE)*$E187), 0, VLOOKUP(VLOOKUP($A187, 'E4 TB Allocation Details'!$A$18:$L$214, MATCH("Misc ID", 'E4 TB Allocation Details'!$A$18:$L$18, 0),FALSE), 'E2 Allocators'!$B$15:$W$361, MATCH('O5 Details by Class &amp; Accounts'!BA$18, 'E2 Allocators'!$B$15:$W$15, 0),FALSE)*$E187)</f>
        <v>0</v>
      </c>
      <c r="BB187" s="1321">
        <f>IF(ISERROR(VLOOKUP(VLOOKUP($A187, 'E4 TB Allocation Details'!$A$18:$L$214, MATCH("Misc ID", 'E4 TB Allocation Details'!$A$18:$L$18, 0),FALSE), 'E2 Allocators'!$B$15:$W$361, MATCH('O5 Details by Class &amp; Accounts'!BB$18, 'E2 Allocators'!$B$15:$W$15, 0),FALSE)*$E187), 0, VLOOKUP(VLOOKUP($A187, 'E4 TB Allocation Details'!$A$18:$L$214, MATCH("Misc ID", 'E4 TB Allocation Details'!$A$18:$L$18, 0),FALSE), 'E2 Allocators'!$B$15:$W$361, MATCH('O5 Details by Class &amp; Accounts'!BB$18, 'E2 Allocators'!$B$15:$W$15, 0),FALSE)*$E187)</f>
        <v>0</v>
      </c>
      <c r="BC187" s="1321">
        <f>IF(ISERROR(VLOOKUP(VLOOKUP($A187, 'E4 TB Allocation Details'!$A$18:$L$214, MATCH("Misc ID", 'E4 TB Allocation Details'!$A$18:$L$18, 0),FALSE), 'E2 Allocators'!$B$15:$W$361, MATCH('O5 Details by Class &amp; Accounts'!BC$18, 'E2 Allocators'!$B$15:$W$15, 0),FALSE)*$E187), 0, VLOOKUP(VLOOKUP($A187, 'E4 TB Allocation Details'!$A$18:$L$214, MATCH("Misc ID", 'E4 TB Allocation Details'!$A$18:$L$18, 0),FALSE), 'E2 Allocators'!$B$15:$W$361, MATCH('O5 Details by Class &amp; Accounts'!BC$18, 'E2 Allocators'!$B$15:$W$15, 0),FALSE)*$E187)</f>
        <v>0</v>
      </c>
      <c r="BD187" s="1321">
        <f>IF(ISERROR(VLOOKUP(VLOOKUP($A187, 'E4 TB Allocation Details'!$A$18:$L$214, MATCH("Misc ID", 'E4 TB Allocation Details'!$A$18:$L$18, 0),FALSE), 'E2 Allocators'!$B$15:$W$361, MATCH('O5 Details by Class &amp; Accounts'!BD$18, 'E2 Allocators'!$B$15:$W$15, 0),FALSE)*$E187), 0, VLOOKUP(VLOOKUP($A187, 'E4 TB Allocation Details'!$A$18:$L$214, MATCH("Misc ID", 'E4 TB Allocation Details'!$A$18:$L$18, 0),FALSE), 'E2 Allocators'!$B$15:$W$361, MATCH('O5 Details by Class &amp; Accounts'!BD$18, 'E2 Allocators'!$B$15:$W$15, 0),FALSE)*$E187)</f>
        <v>0</v>
      </c>
      <c r="BE187" s="1321">
        <f>IF(ISERROR(VLOOKUP(VLOOKUP($A187, 'E4 TB Allocation Details'!$A$18:$L$214, MATCH("Misc ID", 'E4 TB Allocation Details'!$A$18:$L$18, 0),FALSE), 'E2 Allocators'!$B$15:$W$361, MATCH('O5 Details by Class &amp; Accounts'!BE$18, 'E2 Allocators'!$B$15:$W$15, 0),FALSE)*$E187), 0, VLOOKUP(VLOOKUP($A187, 'E4 TB Allocation Details'!$A$18:$L$214, MATCH("Misc ID", 'E4 TB Allocation Details'!$A$18:$L$18, 0),FALSE), 'E2 Allocators'!$B$15:$W$361, MATCH('O5 Details by Class &amp; Accounts'!BE$18, 'E2 Allocators'!$B$15:$W$15, 0),FALSE)*$E187)</f>
        <v>0</v>
      </c>
      <c r="BF187" s="1321">
        <f>IF(ISERROR(VLOOKUP(VLOOKUP($A187, 'E4 TB Allocation Details'!$A$18:$L$214, MATCH("Misc ID", 'E4 TB Allocation Details'!$A$18:$L$18, 0),FALSE), 'E2 Allocators'!$B$15:$W$361, MATCH('O5 Details by Class &amp; Accounts'!BF$18, 'E2 Allocators'!$B$15:$W$15, 0),FALSE)*$E187), 0, VLOOKUP(VLOOKUP($A187, 'E4 TB Allocation Details'!$A$18:$L$214, MATCH("Misc ID", 'E4 TB Allocation Details'!$A$18:$L$18, 0),FALSE), 'E2 Allocators'!$B$15:$W$361, MATCH('O5 Details by Class &amp; Accounts'!BF$18, 'E2 Allocators'!$B$15:$W$15, 0),FALSE)*$E187)</f>
        <v>0</v>
      </c>
      <c r="BG187" s="1321">
        <f>IF(ISERROR(VLOOKUP(VLOOKUP($A187, 'E4 TB Allocation Details'!$A$18:$L$214, MATCH("Misc ID", 'E4 TB Allocation Details'!$A$18:$L$18, 0),FALSE), 'E2 Allocators'!$B$15:$W$361, MATCH('O5 Details by Class &amp; Accounts'!BG$18, 'E2 Allocators'!$B$15:$W$15, 0),FALSE)*$E187), 0, VLOOKUP(VLOOKUP($A187, 'E4 TB Allocation Details'!$A$18:$L$214, MATCH("Misc ID", 'E4 TB Allocation Details'!$A$18:$L$18, 0),FALSE), 'E2 Allocators'!$B$15:$W$361, MATCH('O5 Details by Class &amp; Accounts'!BG$18, 'E2 Allocators'!$B$15:$W$15, 0),FALSE)*$E187)</f>
        <v>0</v>
      </c>
      <c r="BH187" s="1321">
        <f>IF(ISERROR(VLOOKUP(VLOOKUP($A187, 'E4 TB Allocation Details'!$A$18:$L$214, MATCH("Misc ID", 'E4 TB Allocation Details'!$A$18:$L$18, 0),FALSE), 'E2 Allocators'!$B$15:$W$361, MATCH('O5 Details by Class &amp; Accounts'!BH$18, 'E2 Allocators'!$B$15:$W$15, 0),FALSE)*$E187), 0, VLOOKUP(VLOOKUP($A187, 'E4 TB Allocation Details'!$A$18:$L$214, MATCH("Misc ID", 'E4 TB Allocation Details'!$A$18:$L$18, 0),FALSE), 'E2 Allocators'!$B$15:$W$361, MATCH('O5 Details by Class &amp; Accounts'!BH$18, 'E2 Allocators'!$B$15:$W$15, 0),FALSE)*$E187)</f>
        <v>0</v>
      </c>
      <c r="BI187" s="1321">
        <f>IF(ISERROR(VLOOKUP(VLOOKUP($A187, 'E4 TB Allocation Details'!$A$18:$L$214, MATCH("Misc ID", 'E4 TB Allocation Details'!$A$18:$L$18, 0),FALSE), 'E2 Allocators'!$B$15:$W$361, MATCH('O5 Details by Class &amp; Accounts'!BI$18, 'E2 Allocators'!$B$15:$W$15, 0),FALSE)*$E187), 0, VLOOKUP(VLOOKUP($A187, 'E4 TB Allocation Details'!$A$18:$L$214, MATCH("Misc ID", 'E4 TB Allocation Details'!$A$18:$L$18, 0),FALSE), 'E2 Allocators'!$B$15:$W$361, MATCH('O5 Details by Class &amp; Accounts'!BI$18, 'E2 Allocators'!$B$15:$W$15, 0),FALSE)*$E187)</f>
        <v>0</v>
      </c>
      <c r="BJ187" s="1321">
        <f>IF(ISERROR(VLOOKUP(VLOOKUP($A187, 'E4 TB Allocation Details'!$A$18:$L$214, MATCH("Misc ID", 'E4 TB Allocation Details'!$A$18:$L$18, 0),FALSE), 'E2 Allocators'!$B$15:$W$361, MATCH('O5 Details by Class &amp; Accounts'!BJ$18, 'E2 Allocators'!$B$15:$W$15, 0),FALSE)*$E187), 0, VLOOKUP(VLOOKUP($A187, 'E4 TB Allocation Details'!$A$18:$L$214, MATCH("Misc ID", 'E4 TB Allocation Details'!$A$18:$L$18, 0),FALSE), 'E2 Allocators'!$B$15:$W$361, MATCH('O5 Details by Class &amp; Accounts'!BJ$18, 'E2 Allocators'!$B$15:$W$15, 0),FALSE)*$E187)</f>
        <v>0</v>
      </c>
      <c r="BK187" s="1321">
        <f>IF(ISERROR(VLOOKUP(VLOOKUP($A187, 'E4 TB Allocation Details'!$A$18:$L$214, MATCH("Misc ID", 'E4 TB Allocation Details'!$A$18:$L$18, 0),FALSE), 'E2 Allocators'!$B$15:$W$361, MATCH('O5 Details by Class &amp; Accounts'!BK$18, 'E2 Allocators'!$B$15:$W$15, 0),FALSE)*$E187), 0, VLOOKUP(VLOOKUP($A187, 'E4 TB Allocation Details'!$A$18:$L$214, MATCH("Misc ID", 'E4 TB Allocation Details'!$A$18:$L$18, 0),FALSE), 'E2 Allocators'!$B$15:$W$361, MATCH('O5 Details by Class &amp; Accounts'!BK$18, 'E2 Allocators'!$B$15:$W$15, 0),FALSE)*$E187)</f>
        <v>0</v>
      </c>
      <c r="BL187" s="1321">
        <f>IF(ISERROR(VLOOKUP(VLOOKUP($A187, 'E4 TB Allocation Details'!$A$18:$L$214, MATCH("Misc ID", 'E4 TB Allocation Details'!$A$18:$L$18, 0),FALSE), 'E2 Allocators'!$B$15:$W$361, MATCH('O5 Details by Class &amp; Accounts'!BL$18, 'E2 Allocators'!$B$15:$W$15, 0),FALSE)*$E187), 0, VLOOKUP(VLOOKUP($A187, 'E4 TB Allocation Details'!$A$18:$L$214, MATCH("Misc ID", 'E4 TB Allocation Details'!$A$18:$L$18, 0),FALSE), 'E2 Allocators'!$B$15:$W$361, MATCH('O5 Details by Class &amp; Accounts'!BL$18, 'E2 Allocators'!$B$15:$W$15, 0),FALSE)*$E187)</f>
        <v>0</v>
      </c>
      <c r="BM187" s="1321">
        <f>IF(ISERROR(VLOOKUP(VLOOKUP($A187, 'E4 TB Allocation Details'!$A$18:$L$214, MATCH("Misc ID", 'E4 TB Allocation Details'!$A$18:$L$18, 0),FALSE), 'E2 Allocators'!$B$15:$W$361, MATCH('O5 Details by Class &amp; Accounts'!BM$18, 'E2 Allocators'!$B$15:$W$15, 0),FALSE)*$E187), 0, VLOOKUP(VLOOKUP($A187, 'E4 TB Allocation Details'!$A$18:$L$214, MATCH("Misc ID", 'E4 TB Allocation Details'!$A$18:$L$18, 0),FALSE), 'E2 Allocators'!$B$15:$W$361, MATCH('O5 Details by Class &amp; Accounts'!BM$18, 'E2 Allocators'!$B$15:$W$15, 0),FALSE)*$E187)</f>
        <v>0</v>
      </c>
      <c r="BN187" s="1321">
        <f>IF(ISERROR(VLOOKUP(VLOOKUP($A187, 'E4 TB Allocation Details'!$A$18:$L$214, MATCH("Misc ID", 'E4 TB Allocation Details'!$A$18:$L$18, 0),FALSE), 'E2 Allocators'!$B$15:$W$361, MATCH('O5 Details by Class &amp; Accounts'!BN$18, 'E2 Allocators'!$B$15:$W$15, 0),FALSE)*$E187), 0, VLOOKUP(VLOOKUP($A187, 'E4 TB Allocation Details'!$A$18:$L$214, MATCH("Misc ID", 'E4 TB Allocation Details'!$A$18:$L$18, 0),FALSE), 'E2 Allocators'!$B$15:$W$361, MATCH('O5 Details by Class &amp; Accounts'!BN$18, 'E2 Allocators'!$B$15:$W$15, 0),FALSE)*$E187)</f>
        <v>0</v>
      </c>
      <c r="BO187" s="1321">
        <f>IF(ISERROR(VLOOKUP(VLOOKUP($A187, 'E4 TB Allocation Details'!$A$18:$L$214, MATCH("Misc ID", 'E4 TB Allocation Details'!$A$18:$L$18, 0),FALSE), 'E2 Allocators'!$B$15:$W$361, MATCH('O5 Details by Class &amp; Accounts'!BO$18, 'E2 Allocators'!$B$15:$W$15, 0),FALSE)*$E187), 0, VLOOKUP(VLOOKUP($A187, 'E4 TB Allocation Details'!$A$18:$L$214, MATCH("Misc ID", 'E4 TB Allocation Details'!$A$18:$L$18, 0),FALSE), 'E2 Allocators'!$B$15:$W$361, MATCH('O5 Details by Class &amp; Accounts'!BO$18, 'E2 Allocators'!$B$15:$W$15, 0),FALSE)*$E187)</f>
        <v>0</v>
      </c>
      <c r="BP187" s="1321">
        <f>IF(ISERROR(VLOOKUP(VLOOKUP($A187, 'E4 TB Allocation Details'!$A$18:$L$214, MATCH("Misc ID", 'E4 TB Allocation Details'!$A$18:$L$18, 0),FALSE), 'E2 Allocators'!$B$15:$W$361, MATCH('O5 Details by Class &amp; Accounts'!BP$18, 'E2 Allocators'!$B$15:$W$15, 0),FALSE)*$E187), 0, VLOOKUP(VLOOKUP($A187, 'E4 TB Allocation Details'!$A$18:$L$214, MATCH("Misc ID", 'E4 TB Allocation Details'!$A$18:$L$18, 0),FALSE), 'E2 Allocators'!$B$15:$W$361, MATCH('O5 Details by Class &amp; Accounts'!BP$18, 'E2 Allocators'!$B$15:$W$15, 0),FALSE)*$E187)</f>
        <v>0</v>
      </c>
      <c r="BQ187" s="1321">
        <f>IF(ISERROR(VLOOKUP(VLOOKUP($A187, 'E4 TB Allocation Details'!$A$18:$L$214, MATCH("Misc ID", 'E4 TB Allocation Details'!$A$18:$L$18, 0),FALSE), 'E2 Allocators'!$B$15:$W$361, MATCH('O5 Details by Class &amp; Accounts'!BQ$18, 'E2 Allocators'!$B$15:$W$15, 0),FALSE)*$E187), 0, VLOOKUP(VLOOKUP($A187, 'E4 TB Allocation Details'!$A$18:$L$214, MATCH("Misc ID", 'E4 TB Allocation Details'!$A$18:$L$18, 0),FALSE), 'E2 Allocators'!$B$15:$W$361, MATCH('O5 Details by Class &amp; Accounts'!BQ$18, 'E2 Allocators'!$B$15:$W$15, 0),FALSE)*$E187)</f>
        <v>0</v>
      </c>
      <c r="BR187" s="1321">
        <f>IF(ISERROR(VLOOKUP(VLOOKUP($A187, 'E4 TB Allocation Details'!$A$18:$L$214, MATCH("Misc ID", 'E4 TB Allocation Details'!$A$18:$L$18, 0),FALSE), 'E2 Allocators'!$B$15:$W$361, MATCH('O5 Details by Class &amp; Accounts'!BR$18, 'E2 Allocators'!$B$15:$W$15, 0),FALSE)*$E187), 0, VLOOKUP(VLOOKUP($A187, 'E4 TB Allocation Details'!$A$18:$L$214, MATCH("Misc ID", 'E4 TB Allocation Details'!$A$18:$L$18, 0),FALSE), 'E2 Allocators'!$B$15:$W$361, MATCH('O5 Details by Class &amp; Accounts'!BR$18, 'E2 Allocators'!$B$15:$W$15, 0),FALSE)*$E187)</f>
        <v>0</v>
      </c>
      <c r="BS187" s="1321">
        <f t="shared" si="48"/>
        <v>0</v>
      </c>
      <c r="BT187" s="1321">
        <f>IF(ISERROR(VLOOKUP(VLOOKUP($A187, 'E4 TB Allocation Details'!$A$18:$L$214, MATCH("A &amp; G ID", 'E4 TB Allocation Details'!$A$18:$L$18, 0),FALSE), 'E2 Allocators'!$B$15:$W$361, MATCH('O5 Details by Class &amp; Accounts'!BT$18, 'E2 Allocators'!$B$15:$W$15, 0),FALSE)*$E187), 0, VLOOKUP(VLOOKUP($A187, 'E4 TB Allocation Details'!$A$18:$L$214, MATCH("A &amp; G ID", 'E4 TB Allocation Details'!$A$18:$L$18, 0),FALSE), 'E2 Allocators'!$B$15:$W$361, MATCH('O5 Details by Class &amp; Accounts'!BT$18, 'E2 Allocators'!$B$15:$W$15, 0),FALSE)*$E187)</f>
        <v>-4156.4796961704433</v>
      </c>
      <c r="BU187" s="1321">
        <f>IF(ISERROR(VLOOKUP(VLOOKUP($A187, 'E4 TB Allocation Details'!$A$18:$L$214, MATCH("A &amp; G ID", 'E4 TB Allocation Details'!$A$18:$L$18, 0),FALSE), 'E2 Allocators'!$B$15:$W$361, MATCH('O5 Details by Class &amp; Accounts'!BU$18, 'E2 Allocators'!$B$15:$W$15, 0),FALSE)*$E187), 0, VLOOKUP(VLOOKUP($A187, 'E4 TB Allocation Details'!$A$18:$L$214, MATCH("A &amp; G ID", 'E4 TB Allocation Details'!$A$18:$L$18, 0),FALSE), 'E2 Allocators'!$B$15:$W$361, MATCH('O5 Details by Class &amp; Accounts'!BU$18, 'E2 Allocators'!$B$15:$W$15, 0),FALSE)*$E187)</f>
        <v>-1099.5197572082184</v>
      </c>
      <c r="BV187" s="1321">
        <f>IF(ISERROR(VLOOKUP(VLOOKUP($A187, 'E4 TB Allocation Details'!$A$18:$L$214, MATCH("A &amp; G ID", 'E4 TB Allocation Details'!$A$18:$L$18, 0),FALSE), 'E2 Allocators'!$B$15:$W$361, MATCH('O5 Details by Class &amp; Accounts'!BV$18, 'E2 Allocators'!$B$15:$W$15, 0),FALSE)*$E187), 0, VLOOKUP(VLOOKUP($A187, 'E4 TB Allocation Details'!$A$18:$L$214, MATCH("A &amp; G ID", 'E4 TB Allocation Details'!$A$18:$L$18, 0),FALSE), 'E2 Allocators'!$B$15:$W$361, MATCH('O5 Details by Class &amp; Accounts'!BV$18, 'E2 Allocators'!$B$15:$W$15, 0),FALSE)*$E187)</f>
        <v>-657.8810833108098</v>
      </c>
      <c r="BW187" s="1321">
        <f>IF(ISERROR(VLOOKUP(VLOOKUP($A187, 'E4 TB Allocation Details'!$A$18:$L$214, MATCH("A &amp; G ID", 'E4 TB Allocation Details'!$A$18:$L$18, 0),FALSE), 'E2 Allocators'!$B$15:$W$361, MATCH('O5 Details by Class &amp; Accounts'!BW$18, 'E2 Allocators'!$B$15:$W$15, 0),FALSE)*$E187), 0, VLOOKUP(VLOOKUP($A187, 'E4 TB Allocation Details'!$A$18:$L$214, MATCH("A &amp; G ID", 'E4 TB Allocation Details'!$A$18:$L$18, 0),FALSE), 'E2 Allocators'!$B$15:$W$361, MATCH('O5 Details by Class &amp; Accounts'!BW$18, 'E2 Allocators'!$B$15:$W$15, 0),FALSE)*$E187)</f>
        <v>0</v>
      </c>
      <c r="BX187" s="1321">
        <f>IF(ISERROR(VLOOKUP(VLOOKUP($A187, 'E4 TB Allocation Details'!$A$18:$L$214, MATCH("A &amp; G ID", 'E4 TB Allocation Details'!$A$18:$L$18, 0),FALSE), 'E2 Allocators'!$B$15:$W$361, MATCH('O5 Details by Class &amp; Accounts'!BX$18, 'E2 Allocators'!$B$15:$W$15, 0),FALSE)*$E187), 0, VLOOKUP(VLOOKUP($A187, 'E4 TB Allocation Details'!$A$18:$L$214, MATCH("A &amp; G ID", 'E4 TB Allocation Details'!$A$18:$L$18, 0),FALSE), 'E2 Allocators'!$B$15:$W$361, MATCH('O5 Details by Class &amp; Accounts'!BX$18, 'E2 Allocators'!$B$15:$W$15, 0),FALSE)*$E187)</f>
        <v>0</v>
      </c>
      <c r="BY187" s="1321">
        <f>IF(ISERROR(VLOOKUP(VLOOKUP($A187, 'E4 TB Allocation Details'!$A$18:$L$214, MATCH("A &amp; G ID", 'E4 TB Allocation Details'!$A$18:$L$18, 0),FALSE), 'E2 Allocators'!$B$15:$W$361, MATCH('O5 Details by Class &amp; Accounts'!BY$18, 'E2 Allocators'!$B$15:$W$15, 0),FALSE)*$E187), 0, VLOOKUP(VLOOKUP($A187, 'E4 TB Allocation Details'!$A$18:$L$214, MATCH("A &amp; G ID", 'E4 TB Allocation Details'!$A$18:$L$18, 0),FALSE), 'E2 Allocators'!$B$15:$W$361, MATCH('O5 Details by Class &amp; Accounts'!BY$18, 'E2 Allocators'!$B$15:$W$15, 0),FALSE)*$E187)</f>
        <v>0</v>
      </c>
      <c r="BZ187" s="1321">
        <f>IF(ISERROR(VLOOKUP(VLOOKUP($A187, 'E4 TB Allocation Details'!$A$18:$L$214, MATCH("A &amp; G ID", 'E4 TB Allocation Details'!$A$18:$L$18, 0),FALSE), 'E2 Allocators'!$B$15:$W$361, MATCH('O5 Details by Class &amp; Accounts'!BZ$18, 'E2 Allocators'!$B$15:$W$15, 0),FALSE)*$E187), 0, VLOOKUP(VLOOKUP($A187, 'E4 TB Allocation Details'!$A$18:$L$214, MATCH("A &amp; G ID", 'E4 TB Allocation Details'!$A$18:$L$18, 0),FALSE), 'E2 Allocators'!$B$15:$W$361, MATCH('O5 Details by Class &amp; Accounts'!BZ$18, 'E2 Allocators'!$B$15:$W$15, 0),FALSE)*$E187)</f>
        <v>-77.505752870711831</v>
      </c>
      <c r="CA187" s="1321">
        <f>IF(ISERROR(VLOOKUP(VLOOKUP($A187, 'E4 TB Allocation Details'!$A$18:$L$214, MATCH("A &amp; G ID", 'E4 TB Allocation Details'!$A$18:$L$18, 0),FALSE), 'E2 Allocators'!$B$15:$W$361, MATCH('O5 Details by Class &amp; Accounts'!CA$18, 'E2 Allocators'!$B$15:$W$15, 0),FALSE)*$E187), 0, VLOOKUP(VLOOKUP($A187, 'E4 TB Allocation Details'!$A$18:$L$214, MATCH("A &amp; G ID", 'E4 TB Allocation Details'!$A$18:$L$18, 0),FALSE), 'E2 Allocators'!$B$15:$W$361, MATCH('O5 Details by Class &amp; Accounts'!CA$18, 'E2 Allocators'!$B$15:$W$15, 0),FALSE)*$E187)</f>
        <v>0</v>
      </c>
      <c r="CB187" s="1321">
        <f>IF(ISERROR(VLOOKUP(VLOOKUP($A187, 'E4 TB Allocation Details'!$A$18:$L$214, MATCH("A &amp; G ID", 'E4 TB Allocation Details'!$A$18:$L$18, 0),FALSE), 'E2 Allocators'!$B$15:$W$361, MATCH('O5 Details by Class &amp; Accounts'!CB$18, 'E2 Allocators'!$B$15:$W$15, 0),FALSE)*$E187), 0, VLOOKUP(VLOOKUP($A187, 'E4 TB Allocation Details'!$A$18:$L$214, MATCH("A &amp; G ID", 'E4 TB Allocation Details'!$A$18:$L$18, 0),FALSE), 'E2 Allocators'!$B$15:$W$361, MATCH('O5 Details by Class &amp; Accounts'!CB$18, 'E2 Allocators'!$B$15:$W$15, 0),FALSE)*$E187)</f>
        <v>-8.6137104398179929</v>
      </c>
      <c r="CC187" s="1321">
        <f>IF(ISERROR(VLOOKUP(VLOOKUP($A187, 'E4 TB Allocation Details'!$A$18:$L$214, MATCH("A &amp; G ID", 'E4 TB Allocation Details'!$A$18:$L$18, 0),FALSE), 'E2 Allocators'!$B$15:$W$361, MATCH('O5 Details by Class &amp; Accounts'!CC$18, 'E2 Allocators'!$B$15:$W$15, 0),FALSE)*$E187), 0, VLOOKUP(VLOOKUP($A187, 'E4 TB Allocation Details'!$A$18:$L$214, MATCH("A &amp; G ID", 'E4 TB Allocation Details'!$A$18:$L$18, 0),FALSE), 'E2 Allocators'!$B$15:$W$361, MATCH('O5 Details by Class &amp; Accounts'!CC$18, 'E2 Allocators'!$B$15:$W$15, 0),FALSE)*$E187)</f>
        <v>0</v>
      </c>
      <c r="CD187" s="1321">
        <f>IF(ISERROR(VLOOKUP(VLOOKUP($A187, 'E4 TB Allocation Details'!$A$18:$L$214, MATCH("A &amp; G ID", 'E4 TB Allocation Details'!$A$18:$L$18, 0),FALSE), 'E2 Allocators'!$B$15:$W$361, MATCH('O5 Details by Class &amp; Accounts'!CD$18, 'E2 Allocators'!$B$15:$W$15, 0),FALSE)*$E187), 0, VLOOKUP(VLOOKUP($A187, 'E4 TB Allocation Details'!$A$18:$L$214, MATCH("A &amp; G ID", 'E4 TB Allocation Details'!$A$18:$L$18, 0),FALSE), 'E2 Allocators'!$B$15:$W$361, MATCH('O5 Details by Class &amp; Accounts'!CD$18, 'E2 Allocators'!$B$15:$W$15, 0),FALSE)*$E187)</f>
        <v>0</v>
      </c>
      <c r="CE187" s="1321">
        <f>IF(ISERROR(VLOOKUP(VLOOKUP($A187, 'E4 TB Allocation Details'!$A$18:$L$214, MATCH("A &amp; G ID", 'E4 TB Allocation Details'!$A$18:$L$18, 0),FALSE), 'E2 Allocators'!$B$15:$W$361, MATCH('O5 Details by Class &amp; Accounts'!CE$18, 'E2 Allocators'!$B$15:$W$15, 0),FALSE)*$E187), 0, VLOOKUP(VLOOKUP($A187, 'E4 TB Allocation Details'!$A$18:$L$214, MATCH("A &amp; G ID", 'E4 TB Allocation Details'!$A$18:$L$18, 0),FALSE), 'E2 Allocators'!$B$15:$W$361, MATCH('O5 Details by Class &amp; Accounts'!CE$18, 'E2 Allocators'!$B$15:$W$15, 0),FALSE)*$E187)</f>
        <v>0</v>
      </c>
      <c r="CF187" s="1321">
        <f>IF(ISERROR(VLOOKUP(VLOOKUP($A187, 'E4 TB Allocation Details'!$A$18:$L$214, MATCH("A &amp; G ID", 'E4 TB Allocation Details'!$A$18:$L$18, 0),FALSE), 'E2 Allocators'!$B$15:$W$361, MATCH('O5 Details by Class &amp; Accounts'!CF$18, 'E2 Allocators'!$B$15:$W$15, 0),FALSE)*$E187), 0, VLOOKUP(VLOOKUP($A187, 'E4 TB Allocation Details'!$A$18:$L$214, MATCH("A &amp; G ID", 'E4 TB Allocation Details'!$A$18:$L$18, 0),FALSE), 'E2 Allocators'!$B$15:$W$361, MATCH('O5 Details by Class &amp; Accounts'!CF$18, 'E2 Allocators'!$B$15:$W$15, 0),FALSE)*$E187)</f>
        <v>0</v>
      </c>
      <c r="CG187" s="1321">
        <f>IF(ISERROR(VLOOKUP(VLOOKUP($A187, 'E4 TB Allocation Details'!$A$18:$L$214, MATCH("A &amp; G ID", 'E4 TB Allocation Details'!$A$18:$L$18, 0),FALSE), 'E2 Allocators'!$B$15:$W$361, MATCH('O5 Details by Class &amp; Accounts'!CG$18, 'E2 Allocators'!$B$15:$W$15, 0),FALSE)*$E187), 0, VLOOKUP(VLOOKUP($A187, 'E4 TB Allocation Details'!$A$18:$L$214, MATCH("A &amp; G ID", 'E4 TB Allocation Details'!$A$18:$L$18, 0),FALSE), 'E2 Allocators'!$B$15:$W$361, MATCH('O5 Details by Class &amp; Accounts'!CG$18, 'E2 Allocators'!$B$15:$W$15, 0),FALSE)*$E187)</f>
        <v>0</v>
      </c>
      <c r="CH187" s="1321">
        <f>IF(ISERROR(VLOOKUP(VLOOKUP($A187, 'E4 TB Allocation Details'!$A$18:$L$214, MATCH("A &amp; G ID", 'E4 TB Allocation Details'!$A$18:$L$18, 0),FALSE), 'E2 Allocators'!$B$15:$W$361, MATCH('O5 Details by Class &amp; Accounts'!CH$18, 'E2 Allocators'!$B$15:$W$15, 0),FALSE)*$E187), 0, VLOOKUP(VLOOKUP($A187, 'E4 TB Allocation Details'!$A$18:$L$214, MATCH("A &amp; G ID", 'E4 TB Allocation Details'!$A$18:$L$18, 0),FALSE), 'E2 Allocators'!$B$15:$W$361, MATCH('O5 Details by Class &amp; Accounts'!CH$18, 'E2 Allocators'!$B$15:$W$15, 0),FALSE)*$E187)</f>
        <v>0</v>
      </c>
      <c r="CI187" s="1321">
        <f>IF(ISERROR(VLOOKUP(VLOOKUP($A187, 'E4 TB Allocation Details'!$A$18:$L$214, MATCH("A &amp; G ID", 'E4 TB Allocation Details'!$A$18:$L$18, 0),FALSE), 'E2 Allocators'!$B$15:$W$361, MATCH('O5 Details by Class &amp; Accounts'!CI$18, 'E2 Allocators'!$B$15:$W$15, 0),FALSE)*$E187), 0, VLOOKUP(VLOOKUP($A187, 'E4 TB Allocation Details'!$A$18:$L$214, MATCH("A &amp; G ID", 'E4 TB Allocation Details'!$A$18:$L$18, 0),FALSE), 'E2 Allocators'!$B$15:$W$361, MATCH('O5 Details by Class &amp; Accounts'!CI$18, 'E2 Allocators'!$B$15:$W$15, 0),FALSE)*$E187)</f>
        <v>0</v>
      </c>
      <c r="CJ187" s="1321">
        <f>IF(ISERROR(VLOOKUP(VLOOKUP($A187, 'E4 TB Allocation Details'!$A$18:$L$214, MATCH("A &amp; G ID", 'E4 TB Allocation Details'!$A$18:$L$18, 0),FALSE), 'E2 Allocators'!$B$15:$W$361, MATCH('O5 Details by Class &amp; Accounts'!CJ$18, 'E2 Allocators'!$B$15:$W$15, 0),FALSE)*$E187), 0, VLOOKUP(VLOOKUP($A187, 'E4 TB Allocation Details'!$A$18:$L$214, MATCH("A &amp; G ID", 'E4 TB Allocation Details'!$A$18:$L$18, 0),FALSE), 'E2 Allocators'!$B$15:$W$361, MATCH('O5 Details by Class &amp; Accounts'!CJ$18, 'E2 Allocators'!$B$15:$W$15, 0),FALSE)*$E187)</f>
        <v>0</v>
      </c>
      <c r="CK187" s="1321">
        <f>IF(ISERROR(VLOOKUP(VLOOKUP($A187, 'E4 TB Allocation Details'!$A$18:$L$214, MATCH("A &amp; G ID", 'E4 TB Allocation Details'!$A$18:$L$18, 0),FALSE), 'E2 Allocators'!$B$15:$W$361, MATCH('O5 Details by Class &amp; Accounts'!CK$18, 'E2 Allocators'!$B$15:$W$15, 0),FALSE)*$E187), 0, VLOOKUP(VLOOKUP($A187, 'E4 TB Allocation Details'!$A$18:$L$214, MATCH("A &amp; G ID", 'E4 TB Allocation Details'!$A$18:$L$18, 0),FALSE), 'E2 Allocators'!$B$15:$W$361, MATCH('O5 Details by Class &amp; Accounts'!CK$18, 'E2 Allocators'!$B$15:$W$15, 0),FALSE)*$E187)</f>
        <v>0</v>
      </c>
      <c r="CL187" s="1321">
        <f>IF(ISERROR(VLOOKUP(VLOOKUP($A187, 'E4 TB Allocation Details'!$A$18:$L$214, MATCH("A &amp; G ID", 'E4 TB Allocation Details'!$A$18:$L$18, 0),FALSE), 'E2 Allocators'!$B$15:$W$361, MATCH('O5 Details by Class &amp; Accounts'!CL$18, 'E2 Allocators'!$B$15:$W$15, 0),FALSE)*$E187), 0, VLOOKUP(VLOOKUP($A187, 'E4 TB Allocation Details'!$A$18:$L$214, MATCH("A &amp; G ID", 'E4 TB Allocation Details'!$A$18:$L$18, 0),FALSE), 'E2 Allocators'!$B$15:$W$361, MATCH('O5 Details by Class &amp; Accounts'!CL$18, 'E2 Allocators'!$B$15:$W$15, 0),FALSE)*$E187)</f>
        <v>0</v>
      </c>
      <c r="CM187" s="1321">
        <f>IF(ISERROR(VLOOKUP(VLOOKUP($A187, 'E4 TB Allocation Details'!$A$18:$L$214, MATCH("A &amp; G ID", 'E4 TB Allocation Details'!$A$18:$L$18, 0),FALSE), 'E2 Allocators'!$B$15:$W$361, MATCH('O5 Details by Class &amp; Accounts'!CM$18, 'E2 Allocators'!$B$15:$W$15, 0),FALSE)*$E187), 0, VLOOKUP(VLOOKUP($A187, 'E4 TB Allocation Details'!$A$18:$L$214, MATCH("A &amp; G ID", 'E4 TB Allocation Details'!$A$18:$L$18, 0),FALSE), 'E2 Allocators'!$B$15:$W$361, MATCH('O5 Details by Class &amp; Accounts'!CM$18, 'E2 Allocators'!$B$15:$W$15, 0),FALSE)*$E187)</f>
        <v>0</v>
      </c>
      <c r="CN187" s="1321">
        <f t="shared" si="49"/>
        <v>-6000.0000000000009</v>
      </c>
      <c r="CO187" s="1650">
        <f t="shared" si="50"/>
        <v>0</v>
      </c>
      <c r="CQ187" s="1898" t="s">
        <v>1091</v>
      </c>
    </row>
    <row r="188" spans="1:95" s="64" customFormat="1" ht="12.75">
      <c r="A188" s="2156">
        <v>5630</v>
      </c>
      <c r="B188" s="2111" t="s">
        <v>297</v>
      </c>
      <c r="C188" s="1647">
        <f>IF(ISERROR(VLOOKUP($A188,'I3 TB Data'!$A$19:$H$484,MATCH('O5 Details by Class &amp; Accounts'!$C$18, 'I3 TB Data'!$A$19:$H$19,0),0)), 0, VLOOKUP($A188,'I3 TB Data'!$A$19:$H$484,MATCH('O5 Details by Class &amp; Accounts'!$C$18,'I3 TB Data'!$A$19:$H$19,0),0))</f>
        <v>73000</v>
      </c>
      <c r="D188" s="1648"/>
      <c r="E188" s="1647">
        <f t="shared" si="44"/>
        <v>73000</v>
      </c>
      <c r="F188" s="1649"/>
      <c r="G188" s="1649"/>
      <c r="H188" s="1321">
        <f t="shared" si="46"/>
        <v>0</v>
      </c>
      <c r="I188" s="1321">
        <f>IF(ISERROR(VLOOKUP(VLOOKUP($A188, 'E4 TB Allocation Details'!$A$18:$L$214, MATCH("Demand ID", 'E4 TB Allocation Details'!$A$18:$L$18, 0),FALSE), 'E2 Allocators'!$B$15:$W$361, MATCH('O5 Details by Class &amp; Accounts'!I$18, 'E2 Allocators'!$B$15:$W$15, 0),FALSE)*$F188), 0, VLOOKUP(VLOOKUP($A188, 'E4 TB Allocation Details'!$A$18:$L$214, MATCH("Demand ID", 'E4 TB Allocation Details'!$A$18:$L$18, 0),FALSE), 'E2 Allocators'!$B$15:$W$361, MATCH('O5 Details by Class &amp; Accounts'!I$18, 'E2 Allocators'!$B$15:$W$15, 0),FALSE)*$F188)</f>
        <v>0</v>
      </c>
      <c r="J188" s="1321">
        <f>IF(ISERROR(VLOOKUP(VLOOKUP($A188, 'E4 TB Allocation Details'!$A$18:$L$214, MATCH("Demand ID", 'E4 TB Allocation Details'!$A$18:$L$18, 0),FALSE), 'E2 Allocators'!$B$15:$W$361, MATCH('O5 Details by Class &amp; Accounts'!J$18, 'E2 Allocators'!$B$15:$W$15, 0),FALSE)*$F188), 0, VLOOKUP(VLOOKUP($A188, 'E4 TB Allocation Details'!$A$18:$L$214, MATCH("Demand ID", 'E4 TB Allocation Details'!$A$18:$L$18, 0),FALSE), 'E2 Allocators'!$B$15:$W$361, MATCH('O5 Details by Class &amp; Accounts'!J$18, 'E2 Allocators'!$B$15:$W$15, 0),FALSE)*$F188)</f>
        <v>0</v>
      </c>
      <c r="K188" s="1321">
        <f>IF(ISERROR(VLOOKUP(VLOOKUP($A188, 'E4 TB Allocation Details'!$A$18:$L$214, MATCH("Demand ID", 'E4 TB Allocation Details'!$A$18:$L$18, 0),FALSE), 'E2 Allocators'!$B$15:$W$361, MATCH('O5 Details by Class &amp; Accounts'!K$18, 'E2 Allocators'!$B$15:$W$15, 0),FALSE)*$F188), 0, VLOOKUP(VLOOKUP($A188, 'E4 TB Allocation Details'!$A$18:$L$214, MATCH("Demand ID", 'E4 TB Allocation Details'!$A$18:$L$18, 0),FALSE), 'E2 Allocators'!$B$15:$W$361, MATCH('O5 Details by Class &amp; Accounts'!K$18, 'E2 Allocators'!$B$15:$W$15, 0),FALSE)*$F188)</f>
        <v>0</v>
      </c>
      <c r="L188" s="1321">
        <f>IF(ISERROR(VLOOKUP(VLOOKUP($A188, 'E4 TB Allocation Details'!$A$18:$L$214, MATCH("Demand ID", 'E4 TB Allocation Details'!$A$18:$L$18, 0),FALSE), 'E2 Allocators'!$B$15:$W$361, MATCH('O5 Details by Class &amp; Accounts'!L$18, 'E2 Allocators'!$B$15:$W$15, 0),FALSE)*$F188), 0, VLOOKUP(VLOOKUP($A188, 'E4 TB Allocation Details'!$A$18:$L$214, MATCH("Demand ID", 'E4 TB Allocation Details'!$A$18:$L$18, 0),FALSE), 'E2 Allocators'!$B$15:$W$361, MATCH('O5 Details by Class &amp; Accounts'!L$18, 'E2 Allocators'!$B$15:$W$15, 0),FALSE)*$F188)</f>
        <v>0</v>
      </c>
      <c r="M188" s="1321">
        <f>IF(ISERROR(VLOOKUP(VLOOKUP($A188, 'E4 TB Allocation Details'!$A$18:$L$214, MATCH("Demand ID", 'E4 TB Allocation Details'!$A$18:$L$18, 0),FALSE), 'E2 Allocators'!$B$15:$W$361, MATCH('O5 Details by Class &amp; Accounts'!M$18, 'E2 Allocators'!$B$15:$W$15, 0),FALSE)*$F188), 0, VLOOKUP(VLOOKUP($A188, 'E4 TB Allocation Details'!$A$18:$L$214, MATCH("Demand ID", 'E4 TB Allocation Details'!$A$18:$L$18, 0),FALSE), 'E2 Allocators'!$B$15:$W$361, MATCH('O5 Details by Class &amp; Accounts'!M$18, 'E2 Allocators'!$B$15:$W$15, 0),FALSE)*$F188)</f>
        <v>0</v>
      </c>
      <c r="N188" s="1321">
        <f>IF(ISERROR(VLOOKUP(VLOOKUP($A188, 'E4 TB Allocation Details'!$A$18:$L$214, MATCH("Demand ID", 'E4 TB Allocation Details'!$A$18:$L$18, 0),FALSE), 'E2 Allocators'!$B$15:$W$361, MATCH('O5 Details by Class &amp; Accounts'!N$18, 'E2 Allocators'!$B$15:$W$15, 0),FALSE)*$F188), 0, VLOOKUP(VLOOKUP($A188, 'E4 TB Allocation Details'!$A$18:$L$214, MATCH("Demand ID", 'E4 TB Allocation Details'!$A$18:$L$18, 0),FALSE), 'E2 Allocators'!$B$15:$W$361, MATCH('O5 Details by Class &amp; Accounts'!N$18, 'E2 Allocators'!$B$15:$W$15, 0),FALSE)*$F188)</f>
        <v>0</v>
      </c>
      <c r="O188" s="1321">
        <f>IF(ISERROR(VLOOKUP(VLOOKUP($A188, 'E4 TB Allocation Details'!$A$18:$L$214, MATCH("Demand ID", 'E4 TB Allocation Details'!$A$18:$L$18, 0),FALSE), 'E2 Allocators'!$B$15:$W$361, MATCH('O5 Details by Class &amp; Accounts'!O$18, 'E2 Allocators'!$B$15:$W$15, 0),FALSE)*$F188), 0, VLOOKUP(VLOOKUP($A188, 'E4 TB Allocation Details'!$A$18:$L$214, MATCH("Demand ID", 'E4 TB Allocation Details'!$A$18:$L$18, 0),FALSE), 'E2 Allocators'!$B$15:$W$361, MATCH('O5 Details by Class &amp; Accounts'!O$18, 'E2 Allocators'!$B$15:$W$15, 0),FALSE)*$F188)</f>
        <v>0</v>
      </c>
      <c r="P188" s="1321">
        <f>IF(ISERROR(VLOOKUP(VLOOKUP($A188, 'E4 TB Allocation Details'!$A$18:$L$214, MATCH("Demand ID", 'E4 TB Allocation Details'!$A$18:$L$18, 0),FALSE), 'E2 Allocators'!$B$15:$W$361, MATCH('O5 Details by Class &amp; Accounts'!P$18, 'E2 Allocators'!$B$15:$W$15, 0),FALSE)*$F188), 0, VLOOKUP(VLOOKUP($A188, 'E4 TB Allocation Details'!$A$18:$L$214, MATCH("Demand ID", 'E4 TB Allocation Details'!$A$18:$L$18, 0),FALSE), 'E2 Allocators'!$B$15:$W$361, MATCH('O5 Details by Class &amp; Accounts'!P$18, 'E2 Allocators'!$B$15:$W$15, 0),FALSE)*$F188)</f>
        <v>0</v>
      </c>
      <c r="Q188" s="1321">
        <f>IF(ISERROR(VLOOKUP(VLOOKUP($A188, 'E4 TB Allocation Details'!$A$18:$L$214, MATCH("Demand ID", 'E4 TB Allocation Details'!$A$18:$L$18, 0),FALSE), 'E2 Allocators'!$B$15:$W$361, MATCH('O5 Details by Class &amp; Accounts'!Q$18, 'E2 Allocators'!$B$15:$W$15, 0),FALSE)*$F188), 0, VLOOKUP(VLOOKUP($A188, 'E4 TB Allocation Details'!$A$18:$L$214, MATCH("Demand ID", 'E4 TB Allocation Details'!$A$18:$L$18, 0),FALSE), 'E2 Allocators'!$B$15:$W$361, MATCH('O5 Details by Class &amp; Accounts'!Q$18, 'E2 Allocators'!$B$15:$W$15, 0),FALSE)*$F188)</f>
        <v>0</v>
      </c>
      <c r="R188" s="1321">
        <f>IF(ISERROR(VLOOKUP(VLOOKUP($A188, 'E4 TB Allocation Details'!$A$18:$L$214, MATCH("Demand ID", 'E4 TB Allocation Details'!$A$18:$L$18, 0),FALSE), 'E2 Allocators'!$B$15:$W$361, MATCH('O5 Details by Class &amp; Accounts'!R$18, 'E2 Allocators'!$B$15:$W$15, 0),FALSE)*$F188), 0, VLOOKUP(VLOOKUP($A188, 'E4 TB Allocation Details'!$A$18:$L$214, MATCH("Demand ID", 'E4 TB Allocation Details'!$A$18:$L$18, 0),FALSE), 'E2 Allocators'!$B$15:$W$361, MATCH('O5 Details by Class &amp; Accounts'!R$18, 'E2 Allocators'!$B$15:$W$15, 0),FALSE)*$F188)</f>
        <v>0</v>
      </c>
      <c r="S188" s="1321">
        <f>IF(ISERROR(VLOOKUP(VLOOKUP($A188, 'E4 TB Allocation Details'!$A$18:$L$214, MATCH("Demand ID", 'E4 TB Allocation Details'!$A$18:$L$18, 0),FALSE), 'E2 Allocators'!$B$15:$W$361, MATCH('O5 Details by Class &amp; Accounts'!S$18, 'E2 Allocators'!$B$15:$W$15, 0),FALSE)*$F188), 0, VLOOKUP(VLOOKUP($A188, 'E4 TB Allocation Details'!$A$18:$L$214, MATCH("Demand ID", 'E4 TB Allocation Details'!$A$18:$L$18, 0),FALSE), 'E2 Allocators'!$B$15:$W$361, MATCH('O5 Details by Class &amp; Accounts'!S$18, 'E2 Allocators'!$B$15:$W$15, 0),FALSE)*$F188)</f>
        <v>0</v>
      </c>
      <c r="T188" s="1321">
        <f>IF(ISERROR(VLOOKUP(VLOOKUP($A188, 'E4 TB Allocation Details'!$A$18:$L$214, MATCH("Demand ID", 'E4 TB Allocation Details'!$A$18:$L$18, 0),FALSE), 'E2 Allocators'!$B$15:$W$361, MATCH('O5 Details by Class &amp; Accounts'!T$18, 'E2 Allocators'!$B$15:$W$15, 0),FALSE)*$F188), 0, VLOOKUP(VLOOKUP($A188, 'E4 TB Allocation Details'!$A$18:$L$214, MATCH("Demand ID", 'E4 TB Allocation Details'!$A$18:$L$18, 0),FALSE), 'E2 Allocators'!$B$15:$W$361, MATCH('O5 Details by Class &amp; Accounts'!T$18, 'E2 Allocators'!$B$15:$W$15, 0),FALSE)*$F188)</f>
        <v>0</v>
      </c>
      <c r="U188" s="1321">
        <f>IF(ISERROR(VLOOKUP(VLOOKUP($A188, 'E4 TB Allocation Details'!$A$18:$L$214, MATCH("Demand ID", 'E4 TB Allocation Details'!$A$18:$L$18, 0),FALSE), 'E2 Allocators'!$B$15:$W$361, MATCH('O5 Details by Class &amp; Accounts'!U$18, 'E2 Allocators'!$B$15:$W$15, 0),FALSE)*$F188), 0, VLOOKUP(VLOOKUP($A188, 'E4 TB Allocation Details'!$A$18:$L$214, MATCH("Demand ID", 'E4 TB Allocation Details'!$A$18:$L$18, 0),FALSE), 'E2 Allocators'!$B$15:$W$361, MATCH('O5 Details by Class &amp; Accounts'!U$18, 'E2 Allocators'!$B$15:$W$15, 0),FALSE)*$F188)</f>
        <v>0</v>
      </c>
      <c r="V188" s="1321">
        <f>IF(ISERROR(VLOOKUP(VLOOKUP($A188, 'E4 TB Allocation Details'!$A$18:$L$214, MATCH("Demand ID", 'E4 TB Allocation Details'!$A$18:$L$18, 0),FALSE), 'E2 Allocators'!$B$15:$W$361, MATCH('O5 Details by Class &amp; Accounts'!V$18, 'E2 Allocators'!$B$15:$W$15, 0),FALSE)*$F188), 0, VLOOKUP(VLOOKUP($A188, 'E4 TB Allocation Details'!$A$18:$L$214, MATCH("Demand ID", 'E4 TB Allocation Details'!$A$18:$L$18, 0),FALSE), 'E2 Allocators'!$B$15:$W$361, MATCH('O5 Details by Class &amp; Accounts'!V$18, 'E2 Allocators'!$B$15:$W$15, 0),FALSE)*$F188)</f>
        <v>0</v>
      </c>
      <c r="W188" s="1321">
        <f>IF(ISERROR(VLOOKUP(VLOOKUP($A188, 'E4 TB Allocation Details'!$A$18:$L$214, MATCH("Demand ID", 'E4 TB Allocation Details'!$A$18:$L$18, 0),FALSE), 'E2 Allocators'!$B$15:$W$361, MATCH('O5 Details by Class &amp; Accounts'!W$18, 'E2 Allocators'!$B$15:$W$15, 0),FALSE)*$F188), 0, VLOOKUP(VLOOKUP($A188, 'E4 TB Allocation Details'!$A$18:$L$214, MATCH("Demand ID", 'E4 TB Allocation Details'!$A$18:$L$18, 0),FALSE), 'E2 Allocators'!$B$15:$W$361, MATCH('O5 Details by Class &amp; Accounts'!W$18, 'E2 Allocators'!$B$15:$W$15, 0),FALSE)*$F188)</f>
        <v>0</v>
      </c>
      <c r="X188" s="1321">
        <f>IF(ISERROR(VLOOKUP(VLOOKUP($A188, 'E4 TB Allocation Details'!$A$18:$L$214, MATCH("Demand ID", 'E4 TB Allocation Details'!$A$18:$L$18, 0),FALSE), 'E2 Allocators'!$B$15:$W$361, MATCH('O5 Details by Class &amp; Accounts'!X$18, 'E2 Allocators'!$B$15:$W$15, 0),FALSE)*$F188), 0, VLOOKUP(VLOOKUP($A188, 'E4 TB Allocation Details'!$A$18:$L$214, MATCH("Demand ID", 'E4 TB Allocation Details'!$A$18:$L$18, 0),FALSE), 'E2 Allocators'!$B$15:$W$361, MATCH('O5 Details by Class &amp; Accounts'!X$18, 'E2 Allocators'!$B$15:$W$15, 0),FALSE)*$F188)</f>
        <v>0</v>
      </c>
      <c r="Y188" s="1321">
        <f>IF(ISERROR(VLOOKUP(VLOOKUP($A188, 'E4 TB Allocation Details'!$A$18:$L$214, MATCH("Demand ID", 'E4 TB Allocation Details'!$A$18:$L$18, 0),FALSE), 'E2 Allocators'!$B$15:$W$361, MATCH('O5 Details by Class &amp; Accounts'!Y$18, 'E2 Allocators'!$B$15:$W$15, 0),FALSE)*$F188), 0, VLOOKUP(VLOOKUP($A188, 'E4 TB Allocation Details'!$A$18:$L$214, MATCH("Demand ID", 'E4 TB Allocation Details'!$A$18:$L$18, 0),FALSE), 'E2 Allocators'!$B$15:$W$361, MATCH('O5 Details by Class &amp; Accounts'!Y$18, 'E2 Allocators'!$B$15:$W$15, 0),FALSE)*$F188)</f>
        <v>0</v>
      </c>
      <c r="Z188" s="1321">
        <f>IF(ISERROR(VLOOKUP(VLOOKUP($A188, 'E4 TB Allocation Details'!$A$18:$L$214, MATCH("Demand ID", 'E4 TB Allocation Details'!$A$18:$L$18, 0),FALSE), 'E2 Allocators'!$B$15:$W$361, MATCH('O5 Details by Class &amp; Accounts'!Z$18, 'E2 Allocators'!$B$15:$W$15, 0),FALSE)*$F188), 0, VLOOKUP(VLOOKUP($A188, 'E4 TB Allocation Details'!$A$18:$L$214, MATCH("Demand ID", 'E4 TB Allocation Details'!$A$18:$L$18, 0),FALSE), 'E2 Allocators'!$B$15:$W$361, MATCH('O5 Details by Class &amp; Accounts'!Z$18, 'E2 Allocators'!$B$15:$W$15, 0),FALSE)*$F188)</f>
        <v>0</v>
      </c>
      <c r="AA188" s="1321">
        <f>IF(ISERROR(VLOOKUP(VLOOKUP($A188, 'E4 TB Allocation Details'!$A$18:$L$214, MATCH("Demand ID", 'E4 TB Allocation Details'!$A$18:$L$18, 0),FALSE), 'E2 Allocators'!$B$15:$W$361, MATCH('O5 Details by Class &amp; Accounts'!AA$18, 'E2 Allocators'!$B$15:$W$15, 0),FALSE)*$F188), 0, VLOOKUP(VLOOKUP($A188, 'E4 TB Allocation Details'!$A$18:$L$214, MATCH("Demand ID", 'E4 TB Allocation Details'!$A$18:$L$18, 0),FALSE), 'E2 Allocators'!$B$15:$W$361, MATCH('O5 Details by Class &amp; Accounts'!AA$18, 'E2 Allocators'!$B$15:$W$15, 0),FALSE)*$F188)</f>
        <v>0</v>
      </c>
      <c r="AB188" s="1321">
        <f>IF(ISERROR(VLOOKUP(VLOOKUP($A188, 'E4 TB Allocation Details'!$A$18:$L$214, MATCH("Demand ID", 'E4 TB Allocation Details'!$A$18:$L$18, 0),FALSE), 'E2 Allocators'!$B$15:$W$361, MATCH('O5 Details by Class &amp; Accounts'!AB$18, 'E2 Allocators'!$B$15:$W$15, 0),FALSE)*$F188), 0, VLOOKUP(VLOOKUP($A188, 'E4 TB Allocation Details'!$A$18:$L$214, MATCH("Demand ID", 'E4 TB Allocation Details'!$A$18:$L$18, 0),FALSE), 'E2 Allocators'!$B$15:$W$361, MATCH('O5 Details by Class &amp; Accounts'!AB$18, 'E2 Allocators'!$B$15:$W$15, 0),FALSE)*$F188)</f>
        <v>0</v>
      </c>
      <c r="AC188" s="1321">
        <f t="shared" si="47"/>
        <v>0</v>
      </c>
      <c r="AD188" s="1321">
        <f>IF(ISERROR(VLOOKUP(VLOOKUP($A188, 'E4 TB Allocation Details'!$A$18:$L$214, MATCH("Customer ID", 'E4 TB Allocation Details'!$A$18:$L$18, 0),FALSE), 'E2 Allocators'!$B$15:$W$361, MATCH('O5 Details by Class &amp; Accounts'!AD$18, 'E2 Allocators'!$B$15:$W$15, 0),FALSE)*$G188), 0, VLOOKUP(VLOOKUP($A188, 'E4 TB Allocation Details'!$A$18:$L$214, MATCH("Customer ID", 'E4 TB Allocation Details'!$A$18:$L$18, 0),FALSE), 'E2 Allocators'!$B$15:$W$361, MATCH('O5 Details by Class &amp; Accounts'!AD$18, 'E2 Allocators'!$B$15:$W$15, 0),FALSE)*$G188)</f>
        <v>0</v>
      </c>
      <c r="AE188" s="1321">
        <f>IF(ISERROR(VLOOKUP(VLOOKUP($A188, 'E4 TB Allocation Details'!$A$18:$L$214, MATCH("Customer ID", 'E4 TB Allocation Details'!$A$18:$L$18, 0),FALSE), 'E2 Allocators'!$B$15:$W$361, MATCH('O5 Details by Class &amp; Accounts'!AE$18, 'E2 Allocators'!$B$15:$W$15, 0),FALSE)*$G188), 0, VLOOKUP(VLOOKUP($A188, 'E4 TB Allocation Details'!$A$18:$L$214, MATCH("Customer ID", 'E4 TB Allocation Details'!$A$18:$L$18, 0),FALSE), 'E2 Allocators'!$B$15:$W$361, MATCH('O5 Details by Class &amp; Accounts'!AE$18, 'E2 Allocators'!$B$15:$W$15, 0),FALSE)*$G188)</f>
        <v>0</v>
      </c>
      <c r="AF188" s="1321">
        <f>IF(ISERROR(VLOOKUP(VLOOKUP($A188, 'E4 TB Allocation Details'!$A$18:$L$214, MATCH("Customer ID", 'E4 TB Allocation Details'!$A$18:$L$18, 0),FALSE), 'E2 Allocators'!$B$15:$W$361, MATCH('O5 Details by Class &amp; Accounts'!AF$18, 'E2 Allocators'!$B$15:$W$15, 0),FALSE)*$G188), 0, VLOOKUP(VLOOKUP($A188, 'E4 TB Allocation Details'!$A$18:$L$214, MATCH("Customer ID", 'E4 TB Allocation Details'!$A$18:$L$18, 0),FALSE), 'E2 Allocators'!$B$15:$W$361, MATCH('O5 Details by Class &amp; Accounts'!AF$18, 'E2 Allocators'!$B$15:$W$15, 0),FALSE)*$G188)</f>
        <v>0</v>
      </c>
      <c r="AG188" s="1321">
        <f>IF(ISERROR(VLOOKUP(VLOOKUP($A188, 'E4 TB Allocation Details'!$A$18:$L$214, MATCH("Customer ID", 'E4 TB Allocation Details'!$A$18:$L$18, 0),FALSE), 'E2 Allocators'!$B$15:$W$361, MATCH('O5 Details by Class &amp; Accounts'!AG$18, 'E2 Allocators'!$B$15:$W$15, 0),FALSE)*$G188), 0, VLOOKUP(VLOOKUP($A188, 'E4 TB Allocation Details'!$A$18:$L$214, MATCH("Customer ID", 'E4 TB Allocation Details'!$A$18:$L$18, 0),FALSE), 'E2 Allocators'!$B$15:$W$361, MATCH('O5 Details by Class &amp; Accounts'!AG$18, 'E2 Allocators'!$B$15:$W$15, 0),FALSE)*$G188)</f>
        <v>0</v>
      </c>
      <c r="AH188" s="1321">
        <f>IF(ISERROR(VLOOKUP(VLOOKUP($A188, 'E4 TB Allocation Details'!$A$18:$L$214, MATCH("Customer ID", 'E4 TB Allocation Details'!$A$18:$L$18, 0),FALSE), 'E2 Allocators'!$B$15:$W$361, MATCH('O5 Details by Class &amp; Accounts'!AH$18, 'E2 Allocators'!$B$15:$W$15, 0),FALSE)*$G188), 0, VLOOKUP(VLOOKUP($A188, 'E4 TB Allocation Details'!$A$18:$L$214, MATCH("Customer ID", 'E4 TB Allocation Details'!$A$18:$L$18, 0),FALSE), 'E2 Allocators'!$B$15:$W$361, MATCH('O5 Details by Class &amp; Accounts'!AH$18, 'E2 Allocators'!$B$15:$W$15, 0),FALSE)*$G188)</f>
        <v>0</v>
      </c>
      <c r="AI188" s="1321">
        <f>IF(ISERROR(VLOOKUP(VLOOKUP($A188, 'E4 TB Allocation Details'!$A$18:$L$214, MATCH("Customer ID", 'E4 TB Allocation Details'!$A$18:$L$18, 0),FALSE), 'E2 Allocators'!$B$15:$W$361, MATCH('O5 Details by Class &amp; Accounts'!AI$18, 'E2 Allocators'!$B$15:$W$15, 0),FALSE)*$G188), 0, VLOOKUP(VLOOKUP($A188, 'E4 TB Allocation Details'!$A$18:$L$214, MATCH("Customer ID", 'E4 TB Allocation Details'!$A$18:$L$18, 0),FALSE), 'E2 Allocators'!$B$15:$W$361, MATCH('O5 Details by Class &amp; Accounts'!AI$18, 'E2 Allocators'!$B$15:$W$15, 0),FALSE)*$G188)</f>
        <v>0</v>
      </c>
      <c r="AJ188" s="1321">
        <f>IF(ISERROR(VLOOKUP(VLOOKUP($A188, 'E4 TB Allocation Details'!$A$18:$L$214, MATCH("Customer ID", 'E4 TB Allocation Details'!$A$18:$L$18, 0),FALSE), 'E2 Allocators'!$B$15:$W$361, MATCH('O5 Details by Class &amp; Accounts'!AJ$18, 'E2 Allocators'!$B$15:$W$15, 0),FALSE)*$G188), 0, VLOOKUP(VLOOKUP($A188, 'E4 TB Allocation Details'!$A$18:$L$214, MATCH("Customer ID", 'E4 TB Allocation Details'!$A$18:$L$18, 0),FALSE), 'E2 Allocators'!$B$15:$W$361, MATCH('O5 Details by Class &amp; Accounts'!AJ$18, 'E2 Allocators'!$B$15:$W$15, 0),FALSE)*$G188)</f>
        <v>0</v>
      </c>
      <c r="AK188" s="1321">
        <f>IF(ISERROR(VLOOKUP(VLOOKUP($A188, 'E4 TB Allocation Details'!$A$18:$L$214, MATCH("Customer ID", 'E4 TB Allocation Details'!$A$18:$L$18, 0),FALSE), 'E2 Allocators'!$B$15:$W$361, MATCH('O5 Details by Class &amp; Accounts'!AK$18, 'E2 Allocators'!$B$15:$W$15, 0),FALSE)*$G188), 0, VLOOKUP(VLOOKUP($A188, 'E4 TB Allocation Details'!$A$18:$L$214, MATCH("Customer ID", 'E4 TB Allocation Details'!$A$18:$L$18, 0),FALSE), 'E2 Allocators'!$B$15:$W$361, MATCH('O5 Details by Class &amp; Accounts'!AK$18, 'E2 Allocators'!$B$15:$W$15, 0),FALSE)*$G188)</f>
        <v>0</v>
      </c>
      <c r="AL188" s="1321">
        <f>IF(ISERROR(VLOOKUP(VLOOKUP($A188, 'E4 TB Allocation Details'!$A$18:$L$214, MATCH("Customer ID", 'E4 TB Allocation Details'!$A$18:$L$18, 0),FALSE), 'E2 Allocators'!$B$15:$W$361, MATCH('O5 Details by Class &amp; Accounts'!AL$18, 'E2 Allocators'!$B$15:$W$15, 0),FALSE)*$G188), 0, VLOOKUP(VLOOKUP($A188, 'E4 TB Allocation Details'!$A$18:$L$214, MATCH("Customer ID", 'E4 TB Allocation Details'!$A$18:$L$18, 0),FALSE), 'E2 Allocators'!$B$15:$W$361, MATCH('O5 Details by Class &amp; Accounts'!AL$18, 'E2 Allocators'!$B$15:$W$15, 0),FALSE)*$G188)</f>
        <v>0</v>
      </c>
      <c r="AM188" s="1321">
        <f>IF(ISERROR(VLOOKUP(VLOOKUP($A188, 'E4 TB Allocation Details'!$A$18:$L$214, MATCH("Customer ID", 'E4 TB Allocation Details'!$A$18:$L$18, 0),FALSE), 'E2 Allocators'!$B$15:$W$361, MATCH('O5 Details by Class &amp; Accounts'!AM$18, 'E2 Allocators'!$B$15:$W$15, 0),FALSE)*$G188), 0, VLOOKUP(VLOOKUP($A188, 'E4 TB Allocation Details'!$A$18:$L$214, MATCH("Customer ID", 'E4 TB Allocation Details'!$A$18:$L$18, 0),FALSE), 'E2 Allocators'!$B$15:$W$361, MATCH('O5 Details by Class &amp; Accounts'!AM$18, 'E2 Allocators'!$B$15:$W$15, 0),FALSE)*$G188)</f>
        <v>0</v>
      </c>
      <c r="AN188" s="1321">
        <f>IF(ISERROR(VLOOKUP(VLOOKUP($A188, 'E4 TB Allocation Details'!$A$18:$L$214, MATCH("Customer ID", 'E4 TB Allocation Details'!$A$18:$L$18, 0),FALSE), 'E2 Allocators'!$B$15:$W$361, MATCH('O5 Details by Class &amp; Accounts'!AN$18, 'E2 Allocators'!$B$15:$W$15, 0),FALSE)*$G188), 0, VLOOKUP(VLOOKUP($A188, 'E4 TB Allocation Details'!$A$18:$L$214, MATCH("Customer ID", 'E4 TB Allocation Details'!$A$18:$L$18, 0),FALSE), 'E2 Allocators'!$B$15:$W$361, MATCH('O5 Details by Class &amp; Accounts'!AN$18, 'E2 Allocators'!$B$15:$W$15, 0),FALSE)*$G188)</f>
        <v>0</v>
      </c>
      <c r="AO188" s="1321">
        <f>IF(ISERROR(VLOOKUP(VLOOKUP($A188, 'E4 TB Allocation Details'!$A$18:$L$214, MATCH("Customer ID", 'E4 TB Allocation Details'!$A$18:$L$18, 0),FALSE), 'E2 Allocators'!$B$15:$W$361, MATCH('O5 Details by Class &amp; Accounts'!AO$18, 'E2 Allocators'!$B$15:$W$15, 0),FALSE)*$G188), 0, VLOOKUP(VLOOKUP($A188, 'E4 TB Allocation Details'!$A$18:$L$214, MATCH("Customer ID", 'E4 TB Allocation Details'!$A$18:$L$18, 0),FALSE), 'E2 Allocators'!$B$15:$W$361, MATCH('O5 Details by Class &amp; Accounts'!AO$18, 'E2 Allocators'!$B$15:$W$15, 0),FALSE)*$G188)</f>
        <v>0</v>
      </c>
      <c r="AP188" s="1321">
        <f>IF(ISERROR(VLOOKUP(VLOOKUP($A188, 'E4 TB Allocation Details'!$A$18:$L$214, MATCH("Customer ID", 'E4 TB Allocation Details'!$A$18:$L$18, 0),FALSE), 'E2 Allocators'!$B$15:$W$361, MATCH('O5 Details by Class &amp; Accounts'!AP$18, 'E2 Allocators'!$B$15:$W$15, 0),FALSE)*$G188), 0, VLOOKUP(VLOOKUP($A188, 'E4 TB Allocation Details'!$A$18:$L$214, MATCH("Customer ID", 'E4 TB Allocation Details'!$A$18:$L$18, 0),FALSE), 'E2 Allocators'!$B$15:$W$361, MATCH('O5 Details by Class &amp; Accounts'!AP$18, 'E2 Allocators'!$B$15:$W$15, 0),FALSE)*$G188)</f>
        <v>0</v>
      </c>
      <c r="AQ188" s="1321">
        <f>IF(ISERROR(VLOOKUP(VLOOKUP($A188, 'E4 TB Allocation Details'!$A$18:$L$214, MATCH("Customer ID", 'E4 TB Allocation Details'!$A$18:$L$18, 0),FALSE), 'E2 Allocators'!$B$15:$W$361, MATCH('O5 Details by Class &amp; Accounts'!AQ$18, 'E2 Allocators'!$B$15:$W$15, 0),FALSE)*$G188), 0, VLOOKUP(VLOOKUP($A188, 'E4 TB Allocation Details'!$A$18:$L$214, MATCH("Customer ID", 'E4 TB Allocation Details'!$A$18:$L$18, 0),FALSE), 'E2 Allocators'!$B$15:$W$361, MATCH('O5 Details by Class &amp; Accounts'!AQ$18, 'E2 Allocators'!$B$15:$W$15, 0),FALSE)*$G188)</f>
        <v>0</v>
      </c>
      <c r="AR188" s="1321">
        <f>IF(ISERROR(VLOOKUP(VLOOKUP($A188, 'E4 TB Allocation Details'!$A$18:$L$214, MATCH("Customer ID", 'E4 TB Allocation Details'!$A$18:$L$18, 0),FALSE), 'E2 Allocators'!$B$15:$W$361, MATCH('O5 Details by Class &amp; Accounts'!AR$18, 'E2 Allocators'!$B$15:$W$15, 0),FALSE)*$G188), 0, VLOOKUP(VLOOKUP($A188, 'E4 TB Allocation Details'!$A$18:$L$214, MATCH("Customer ID", 'E4 TB Allocation Details'!$A$18:$L$18, 0),FALSE), 'E2 Allocators'!$B$15:$W$361, MATCH('O5 Details by Class &amp; Accounts'!AR$18, 'E2 Allocators'!$B$15:$W$15, 0),FALSE)*$G188)</f>
        <v>0</v>
      </c>
      <c r="AS188" s="1321">
        <f>IF(ISERROR(VLOOKUP(VLOOKUP($A188, 'E4 TB Allocation Details'!$A$18:$L$214, MATCH("Customer ID", 'E4 TB Allocation Details'!$A$18:$L$18, 0),FALSE), 'E2 Allocators'!$B$15:$W$361, MATCH('O5 Details by Class &amp; Accounts'!AS$18, 'E2 Allocators'!$B$15:$W$15, 0),FALSE)*$G188), 0, VLOOKUP(VLOOKUP($A188, 'E4 TB Allocation Details'!$A$18:$L$214, MATCH("Customer ID", 'E4 TB Allocation Details'!$A$18:$L$18, 0),FALSE), 'E2 Allocators'!$B$15:$W$361, MATCH('O5 Details by Class &amp; Accounts'!AS$18, 'E2 Allocators'!$B$15:$W$15, 0),FALSE)*$G188)</f>
        <v>0</v>
      </c>
      <c r="AT188" s="1321">
        <f>IF(ISERROR(VLOOKUP(VLOOKUP($A188, 'E4 TB Allocation Details'!$A$18:$L$214, MATCH("Customer ID", 'E4 TB Allocation Details'!$A$18:$L$18, 0),FALSE), 'E2 Allocators'!$B$15:$W$361, MATCH('O5 Details by Class &amp; Accounts'!AT$18, 'E2 Allocators'!$B$15:$W$15, 0),FALSE)*$G188), 0, VLOOKUP(VLOOKUP($A188, 'E4 TB Allocation Details'!$A$18:$L$214, MATCH("Customer ID", 'E4 TB Allocation Details'!$A$18:$L$18, 0),FALSE), 'E2 Allocators'!$B$15:$W$361, MATCH('O5 Details by Class &amp; Accounts'!AT$18, 'E2 Allocators'!$B$15:$W$15, 0),FALSE)*$G188)</f>
        <v>0</v>
      </c>
      <c r="AU188" s="1321">
        <f>IF(ISERROR(VLOOKUP(VLOOKUP($A188, 'E4 TB Allocation Details'!$A$18:$L$214, MATCH("Customer ID", 'E4 TB Allocation Details'!$A$18:$L$18, 0),FALSE), 'E2 Allocators'!$B$15:$W$361, MATCH('O5 Details by Class &amp; Accounts'!AU$18, 'E2 Allocators'!$B$15:$W$15, 0),FALSE)*$G188), 0, VLOOKUP(VLOOKUP($A188, 'E4 TB Allocation Details'!$A$18:$L$214, MATCH("Customer ID", 'E4 TB Allocation Details'!$A$18:$L$18, 0),FALSE), 'E2 Allocators'!$B$15:$W$361, MATCH('O5 Details by Class &amp; Accounts'!AU$18, 'E2 Allocators'!$B$15:$W$15, 0),FALSE)*$G188)</f>
        <v>0</v>
      </c>
      <c r="AV188" s="1321">
        <f>IF(ISERROR(VLOOKUP(VLOOKUP($A188, 'E4 TB Allocation Details'!$A$18:$L$214, MATCH("Customer ID", 'E4 TB Allocation Details'!$A$18:$L$18, 0),FALSE), 'E2 Allocators'!$B$15:$W$361, MATCH('O5 Details by Class &amp; Accounts'!AV$18, 'E2 Allocators'!$B$15:$W$15, 0),FALSE)*$G188), 0, VLOOKUP(VLOOKUP($A188, 'E4 TB Allocation Details'!$A$18:$L$214, MATCH("Customer ID", 'E4 TB Allocation Details'!$A$18:$L$18, 0),FALSE), 'E2 Allocators'!$B$15:$W$361, MATCH('O5 Details by Class &amp; Accounts'!AV$18, 'E2 Allocators'!$B$15:$W$15, 0),FALSE)*$G188)</f>
        <v>0</v>
      </c>
      <c r="AW188" s="1321">
        <f>IF(ISERROR(VLOOKUP(VLOOKUP($A188, 'E4 TB Allocation Details'!$A$18:$L$214, MATCH("Customer ID", 'E4 TB Allocation Details'!$A$18:$L$18, 0),FALSE), 'E2 Allocators'!$B$15:$W$361, MATCH('O5 Details by Class &amp; Accounts'!AW$18, 'E2 Allocators'!$B$15:$W$15, 0),FALSE)*$G188), 0, VLOOKUP(VLOOKUP($A188, 'E4 TB Allocation Details'!$A$18:$L$214, MATCH("Customer ID", 'E4 TB Allocation Details'!$A$18:$L$18, 0),FALSE), 'E2 Allocators'!$B$15:$W$361, MATCH('O5 Details by Class &amp; Accounts'!AW$18, 'E2 Allocators'!$B$15:$W$15, 0),FALSE)*$G188)</f>
        <v>0</v>
      </c>
      <c r="AX188" s="1321">
        <f t="shared" si="51"/>
        <v>0</v>
      </c>
      <c r="AY188" s="1321">
        <f>IF(ISERROR(VLOOKUP(VLOOKUP($A188, 'E4 TB Allocation Details'!$A$18:$L$214, MATCH("Misc ID", 'E4 TB Allocation Details'!$A$18:$L$18, 0),FALSE), 'E2 Allocators'!$B$15:$W$361, MATCH('O5 Details by Class &amp; Accounts'!AY$18, 'E2 Allocators'!$B$15:$W$15, 0),FALSE)*$E188), 0, VLOOKUP(VLOOKUP($A188, 'E4 TB Allocation Details'!$A$18:$L$214, MATCH("Misc ID", 'E4 TB Allocation Details'!$A$18:$L$18, 0),FALSE), 'E2 Allocators'!$B$15:$W$361, MATCH('O5 Details by Class &amp; Accounts'!AY$18, 'E2 Allocators'!$B$15:$W$15, 0),FALSE)*$E188)</f>
        <v>0</v>
      </c>
      <c r="AZ188" s="1321">
        <f>IF(ISERROR(VLOOKUP(VLOOKUP($A188, 'E4 TB Allocation Details'!$A$18:$L$214, MATCH("Misc ID", 'E4 TB Allocation Details'!$A$18:$L$18, 0),FALSE), 'E2 Allocators'!$B$15:$W$361, MATCH('O5 Details by Class &amp; Accounts'!AZ$18, 'E2 Allocators'!$B$15:$W$15, 0),FALSE)*$E188), 0, VLOOKUP(VLOOKUP($A188, 'E4 TB Allocation Details'!$A$18:$L$214, MATCH("Misc ID", 'E4 TB Allocation Details'!$A$18:$L$18, 0),FALSE), 'E2 Allocators'!$B$15:$W$361, MATCH('O5 Details by Class &amp; Accounts'!AZ$18, 'E2 Allocators'!$B$15:$W$15, 0),FALSE)*$E188)</f>
        <v>0</v>
      </c>
      <c r="BA188" s="1321">
        <f>IF(ISERROR(VLOOKUP(VLOOKUP($A188, 'E4 TB Allocation Details'!$A$18:$L$214, MATCH("Misc ID", 'E4 TB Allocation Details'!$A$18:$L$18, 0),FALSE), 'E2 Allocators'!$B$15:$W$361, MATCH('O5 Details by Class &amp; Accounts'!BA$18, 'E2 Allocators'!$B$15:$W$15, 0),FALSE)*$E188), 0, VLOOKUP(VLOOKUP($A188, 'E4 TB Allocation Details'!$A$18:$L$214, MATCH("Misc ID", 'E4 TB Allocation Details'!$A$18:$L$18, 0),FALSE), 'E2 Allocators'!$B$15:$W$361, MATCH('O5 Details by Class &amp; Accounts'!BA$18, 'E2 Allocators'!$B$15:$W$15, 0),FALSE)*$E188)</f>
        <v>0</v>
      </c>
      <c r="BB188" s="1321">
        <f>IF(ISERROR(VLOOKUP(VLOOKUP($A188, 'E4 TB Allocation Details'!$A$18:$L$214, MATCH("Misc ID", 'E4 TB Allocation Details'!$A$18:$L$18, 0),FALSE), 'E2 Allocators'!$B$15:$W$361, MATCH('O5 Details by Class &amp; Accounts'!BB$18, 'E2 Allocators'!$B$15:$W$15, 0),FALSE)*$E188), 0, VLOOKUP(VLOOKUP($A188, 'E4 TB Allocation Details'!$A$18:$L$214, MATCH("Misc ID", 'E4 TB Allocation Details'!$A$18:$L$18, 0),FALSE), 'E2 Allocators'!$B$15:$W$361, MATCH('O5 Details by Class &amp; Accounts'!BB$18, 'E2 Allocators'!$B$15:$W$15, 0),FALSE)*$E188)</f>
        <v>0</v>
      </c>
      <c r="BC188" s="1321">
        <f>IF(ISERROR(VLOOKUP(VLOOKUP($A188, 'E4 TB Allocation Details'!$A$18:$L$214, MATCH("Misc ID", 'E4 TB Allocation Details'!$A$18:$L$18, 0),FALSE), 'E2 Allocators'!$B$15:$W$361, MATCH('O5 Details by Class &amp; Accounts'!BC$18, 'E2 Allocators'!$B$15:$W$15, 0),FALSE)*$E188), 0, VLOOKUP(VLOOKUP($A188, 'E4 TB Allocation Details'!$A$18:$L$214, MATCH("Misc ID", 'E4 TB Allocation Details'!$A$18:$L$18, 0),FALSE), 'E2 Allocators'!$B$15:$W$361, MATCH('O5 Details by Class &amp; Accounts'!BC$18, 'E2 Allocators'!$B$15:$W$15, 0),FALSE)*$E188)</f>
        <v>0</v>
      </c>
      <c r="BD188" s="1321">
        <f>IF(ISERROR(VLOOKUP(VLOOKUP($A188, 'E4 TB Allocation Details'!$A$18:$L$214, MATCH("Misc ID", 'E4 TB Allocation Details'!$A$18:$L$18, 0),FALSE), 'E2 Allocators'!$B$15:$W$361, MATCH('O5 Details by Class &amp; Accounts'!BD$18, 'E2 Allocators'!$B$15:$W$15, 0),FALSE)*$E188), 0, VLOOKUP(VLOOKUP($A188, 'E4 TB Allocation Details'!$A$18:$L$214, MATCH("Misc ID", 'E4 TB Allocation Details'!$A$18:$L$18, 0),FALSE), 'E2 Allocators'!$B$15:$W$361, MATCH('O5 Details by Class &amp; Accounts'!BD$18, 'E2 Allocators'!$B$15:$W$15, 0),FALSE)*$E188)</f>
        <v>0</v>
      </c>
      <c r="BE188" s="1321">
        <f>IF(ISERROR(VLOOKUP(VLOOKUP($A188, 'E4 TB Allocation Details'!$A$18:$L$214, MATCH("Misc ID", 'E4 TB Allocation Details'!$A$18:$L$18, 0),FALSE), 'E2 Allocators'!$B$15:$W$361, MATCH('O5 Details by Class &amp; Accounts'!BE$18, 'E2 Allocators'!$B$15:$W$15, 0),FALSE)*$E188), 0, VLOOKUP(VLOOKUP($A188, 'E4 TB Allocation Details'!$A$18:$L$214, MATCH("Misc ID", 'E4 TB Allocation Details'!$A$18:$L$18, 0),FALSE), 'E2 Allocators'!$B$15:$W$361, MATCH('O5 Details by Class &amp; Accounts'!BE$18, 'E2 Allocators'!$B$15:$W$15, 0),FALSE)*$E188)</f>
        <v>0</v>
      </c>
      <c r="BF188" s="1321">
        <f>IF(ISERROR(VLOOKUP(VLOOKUP($A188, 'E4 TB Allocation Details'!$A$18:$L$214, MATCH("Misc ID", 'E4 TB Allocation Details'!$A$18:$L$18, 0),FALSE), 'E2 Allocators'!$B$15:$W$361, MATCH('O5 Details by Class &amp; Accounts'!BF$18, 'E2 Allocators'!$B$15:$W$15, 0),FALSE)*$E188), 0, VLOOKUP(VLOOKUP($A188, 'E4 TB Allocation Details'!$A$18:$L$214, MATCH("Misc ID", 'E4 TB Allocation Details'!$A$18:$L$18, 0),FALSE), 'E2 Allocators'!$B$15:$W$361, MATCH('O5 Details by Class &amp; Accounts'!BF$18, 'E2 Allocators'!$B$15:$W$15, 0),FALSE)*$E188)</f>
        <v>0</v>
      </c>
      <c r="BG188" s="1321">
        <f>IF(ISERROR(VLOOKUP(VLOOKUP($A188, 'E4 TB Allocation Details'!$A$18:$L$214, MATCH("Misc ID", 'E4 TB Allocation Details'!$A$18:$L$18, 0),FALSE), 'E2 Allocators'!$B$15:$W$361, MATCH('O5 Details by Class &amp; Accounts'!BG$18, 'E2 Allocators'!$B$15:$W$15, 0),FALSE)*$E188), 0, VLOOKUP(VLOOKUP($A188, 'E4 TB Allocation Details'!$A$18:$L$214, MATCH("Misc ID", 'E4 TB Allocation Details'!$A$18:$L$18, 0),FALSE), 'E2 Allocators'!$B$15:$W$361, MATCH('O5 Details by Class &amp; Accounts'!BG$18, 'E2 Allocators'!$B$15:$W$15, 0),FALSE)*$E188)</f>
        <v>0</v>
      </c>
      <c r="BH188" s="1321">
        <f>IF(ISERROR(VLOOKUP(VLOOKUP($A188, 'E4 TB Allocation Details'!$A$18:$L$214, MATCH("Misc ID", 'E4 TB Allocation Details'!$A$18:$L$18, 0),FALSE), 'E2 Allocators'!$B$15:$W$361, MATCH('O5 Details by Class &amp; Accounts'!BH$18, 'E2 Allocators'!$B$15:$W$15, 0),FALSE)*$E188), 0, VLOOKUP(VLOOKUP($A188, 'E4 TB Allocation Details'!$A$18:$L$214, MATCH("Misc ID", 'E4 TB Allocation Details'!$A$18:$L$18, 0),FALSE), 'E2 Allocators'!$B$15:$W$361, MATCH('O5 Details by Class &amp; Accounts'!BH$18, 'E2 Allocators'!$B$15:$W$15, 0),FALSE)*$E188)</f>
        <v>0</v>
      </c>
      <c r="BI188" s="1321">
        <f>IF(ISERROR(VLOOKUP(VLOOKUP($A188, 'E4 TB Allocation Details'!$A$18:$L$214, MATCH("Misc ID", 'E4 TB Allocation Details'!$A$18:$L$18, 0),FALSE), 'E2 Allocators'!$B$15:$W$361, MATCH('O5 Details by Class &amp; Accounts'!BI$18, 'E2 Allocators'!$B$15:$W$15, 0),FALSE)*$E188), 0, VLOOKUP(VLOOKUP($A188, 'E4 TB Allocation Details'!$A$18:$L$214, MATCH("Misc ID", 'E4 TB Allocation Details'!$A$18:$L$18, 0),FALSE), 'E2 Allocators'!$B$15:$W$361, MATCH('O5 Details by Class &amp; Accounts'!BI$18, 'E2 Allocators'!$B$15:$W$15, 0),FALSE)*$E188)</f>
        <v>0</v>
      </c>
      <c r="BJ188" s="1321">
        <f>IF(ISERROR(VLOOKUP(VLOOKUP($A188, 'E4 TB Allocation Details'!$A$18:$L$214, MATCH("Misc ID", 'E4 TB Allocation Details'!$A$18:$L$18, 0),FALSE), 'E2 Allocators'!$B$15:$W$361, MATCH('O5 Details by Class &amp; Accounts'!BJ$18, 'E2 Allocators'!$B$15:$W$15, 0),FALSE)*$E188), 0, VLOOKUP(VLOOKUP($A188, 'E4 TB Allocation Details'!$A$18:$L$214, MATCH("Misc ID", 'E4 TB Allocation Details'!$A$18:$L$18, 0),FALSE), 'E2 Allocators'!$B$15:$W$361, MATCH('O5 Details by Class &amp; Accounts'!BJ$18, 'E2 Allocators'!$B$15:$W$15, 0),FALSE)*$E188)</f>
        <v>0</v>
      </c>
      <c r="BK188" s="1321">
        <f>IF(ISERROR(VLOOKUP(VLOOKUP($A188, 'E4 TB Allocation Details'!$A$18:$L$214, MATCH("Misc ID", 'E4 TB Allocation Details'!$A$18:$L$18, 0),FALSE), 'E2 Allocators'!$B$15:$W$361, MATCH('O5 Details by Class &amp; Accounts'!BK$18, 'E2 Allocators'!$B$15:$W$15, 0),FALSE)*$E188), 0, VLOOKUP(VLOOKUP($A188, 'E4 TB Allocation Details'!$A$18:$L$214, MATCH("Misc ID", 'E4 TB Allocation Details'!$A$18:$L$18, 0),FALSE), 'E2 Allocators'!$B$15:$W$361, MATCH('O5 Details by Class &amp; Accounts'!BK$18, 'E2 Allocators'!$B$15:$W$15, 0),FALSE)*$E188)</f>
        <v>0</v>
      </c>
      <c r="BL188" s="1321">
        <f>IF(ISERROR(VLOOKUP(VLOOKUP($A188, 'E4 TB Allocation Details'!$A$18:$L$214, MATCH("Misc ID", 'E4 TB Allocation Details'!$A$18:$L$18, 0),FALSE), 'E2 Allocators'!$B$15:$W$361, MATCH('O5 Details by Class &amp; Accounts'!BL$18, 'E2 Allocators'!$B$15:$W$15, 0),FALSE)*$E188), 0, VLOOKUP(VLOOKUP($A188, 'E4 TB Allocation Details'!$A$18:$L$214, MATCH("Misc ID", 'E4 TB Allocation Details'!$A$18:$L$18, 0),FALSE), 'E2 Allocators'!$B$15:$W$361, MATCH('O5 Details by Class &amp; Accounts'!BL$18, 'E2 Allocators'!$B$15:$W$15, 0),FALSE)*$E188)</f>
        <v>0</v>
      </c>
      <c r="BM188" s="1321">
        <f>IF(ISERROR(VLOOKUP(VLOOKUP($A188, 'E4 TB Allocation Details'!$A$18:$L$214, MATCH("Misc ID", 'E4 TB Allocation Details'!$A$18:$L$18, 0),FALSE), 'E2 Allocators'!$B$15:$W$361, MATCH('O5 Details by Class &amp; Accounts'!BM$18, 'E2 Allocators'!$B$15:$W$15, 0),FALSE)*$E188), 0, VLOOKUP(VLOOKUP($A188, 'E4 TB Allocation Details'!$A$18:$L$214, MATCH("Misc ID", 'E4 TB Allocation Details'!$A$18:$L$18, 0),FALSE), 'E2 Allocators'!$B$15:$W$361, MATCH('O5 Details by Class &amp; Accounts'!BM$18, 'E2 Allocators'!$B$15:$W$15, 0),FALSE)*$E188)</f>
        <v>0</v>
      </c>
      <c r="BN188" s="1321">
        <f>IF(ISERROR(VLOOKUP(VLOOKUP($A188, 'E4 TB Allocation Details'!$A$18:$L$214, MATCH("Misc ID", 'E4 TB Allocation Details'!$A$18:$L$18, 0),FALSE), 'E2 Allocators'!$B$15:$W$361, MATCH('O5 Details by Class &amp; Accounts'!BN$18, 'E2 Allocators'!$B$15:$W$15, 0),FALSE)*$E188), 0, VLOOKUP(VLOOKUP($A188, 'E4 TB Allocation Details'!$A$18:$L$214, MATCH("Misc ID", 'E4 TB Allocation Details'!$A$18:$L$18, 0),FALSE), 'E2 Allocators'!$B$15:$W$361, MATCH('O5 Details by Class &amp; Accounts'!BN$18, 'E2 Allocators'!$B$15:$W$15, 0),FALSE)*$E188)</f>
        <v>0</v>
      </c>
      <c r="BO188" s="1321">
        <f>IF(ISERROR(VLOOKUP(VLOOKUP($A188, 'E4 TB Allocation Details'!$A$18:$L$214, MATCH("Misc ID", 'E4 TB Allocation Details'!$A$18:$L$18, 0),FALSE), 'E2 Allocators'!$B$15:$W$361, MATCH('O5 Details by Class &amp; Accounts'!BO$18, 'E2 Allocators'!$B$15:$W$15, 0),FALSE)*$E188), 0, VLOOKUP(VLOOKUP($A188, 'E4 TB Allocation Details'!$A$18:$L$214, MATCH("Misc ID", 'E4 TB Allocation Details'!$A$18:$L$18, 0),FALSE), 'E2 Allocators'!$B$15:$W$361, MATCH('O5 Details by Class &amp; Accounts'!BO$18, 'E2 Allocators'!$B$15:$W$15, 0),FALSE)*$E188)</f>
        <v>0</v>
      </c>
      <c r="BP188" s="1321">
        <f>IF(ISERROR(VLOOKUP(VLOOKUP($A188, 'E4 TB Allocation Details'!$A$18:$L$214, MATCH("Misc ID", 'E4 TB Allocation Details'!$A$18:$L$18, 0),FALSE), 'E2 Allocators'!$B$15:$W$361, MATCH('O5 Details by Class &amp; Accounts'!BP$18, 'E2 Allocators'!$B$15:$W$15, 0),FALSE)*$E188), 0, VLOOKUP(VLOOKUP($A188, 'E4 TB Allocation Details'!$A$18:$L$214, MATCH("Misc ID", 'E4 TB Allocation Details'!$A$18:$L$18, 0),FALSE), 'E2 Allocators'!$B$15:$W$361, MATCH('O5 Details by Class &amp; Accounts'!BP$18, 'E2 Allocators'!$B$15:$W$15, 0),FALSE)*$E188)</f>
        <v>0</v>
      </c>
      <c r="BQ188" s="1321">
        <f>IF(ISERROR(VLOOKUP(VLOOKUP($A188, 'E4 TB Allocation Details'!$A$18:$L$214, MATCH("Misc ID", 'E4 TB Allocation Details'!$A$18:$L$18, 0),FALSE), 'E2 Allocators'!$B$15:$W$361, MATCH('O5 Details by Class &amp; Accounts'!BQ$18, 'E2 Allocators'!$B$15:$W$15, 0),FALSE)*$E188), 0, VLOOKUP(VLOOKUP($A188, 'E4 TB Allocation Details'!$A$18:$L$214, MATCH("Misc ID", 'E4 TB Allocation Details'!$A$18:$L$18, 0),FALSE), 'E2 Allocators'!$B$15:$W$361, MATCH('O5 Details by Class &amp; Accounts'!BQ$18, 'E2 Allocators'!$B$15:$W$15, 0),FALSE)*$E188)</f>
        <v>0</v>
      </c>
      <c r="BR188" s="1321">
        <f>IF(ISERROR(VLOOKUP(VLOOKUP($A188, 'E4 TB Allocation Details'!$A$18:$L$214, MATCH("Misc ID", 'E4 TB Allocation Details'!$A$18:$L$18, 0),FALSE), 'E2 Allocators'!$B$15:$W$361, MATCH('O5 Details by Class &amp; Accounts'!BR$18, 'E2 Allocators'!$B$15:$W$15, 0),FALSE)*$E188), 0, VLOOKUP(VLOOKUP($A188, 'E4 TB Allocation Details'!$A$18:$L$214, MATCH("Misc ID", 'E4 TB Allocation Details'!$A$18:$L$18, 0),FALSE), 'E2 Allocators'!$B$15:$W$361, MATCH('O5 Details by Class &amp; Accounts'!BR$18, 'E2 Allocators'!$B$15:$W$15, 0),FALSE)*$E188)</f>
        <v>0</v>
      </c>
      <c r="BS188" s="1321">
        <f t="shared" si="48"/>
        <v>0</v>
      </c>
      <c r="BT188" s="1321">
        <f>IF(ISERROR(VLOOKUP(VLOOKUP($A188, 'E4 TB Allocation Details'!$A$18:$L$214, MATCH("A &amp; G ID", 'E4 TB Allocation Details'!$A$18:$L$18, 0),FALSE), 'E2 Allocators'!$B$15:$W$361, MATCH('O5 Details by Class &amp; Accounts'!BT$18, 'E2 Allocators'!$B$15:$W$15, 0),FALSE)*$E188), 0, VLOOKUP(VLOOKUP($A188, 'E4 TB Allocation Details'!$A$18:$L$214, MATCH("A &amp; G ID", 'E4 TB Allocation Details'!$A$18:$L$18, 0),FALSE), 'E2 Allocators'!$B$15:$W$361, MATCH('O5 Details by Class &amp; Accounts'!BT$18, 'E2 Allocators'!$B$15:$W$15, 0),FALSE)*$E188)</f>
        <v>50570.502970073721</v>
      </c>
      <c r="BU188" s="1321">
        <f>IF(ISERROR(VLOOKUP(VLOOKUP($A188, 'E4 TB Allocation Details'!$A$18:$L$214, MATCH("A &amp; G ID", 'E4 TB Allocation Details'!$A$18:$L$18, 0),FALSE), 'E2 Allocators'!$B$15:$W$361, MATCH('O5 Details by Class &amp; Accounts'!BU$18, 'E2 Allocators'!$B$15:$W$15, 0),FALSE)*$E188), 0, VLOOKUP(VLOOKUP($A188, 'E4 TB Allocation Details'!$A$18:$L$214, MATCH("A &amp; G ID", 'E4 TB Allocation Details'!$A$18:$L$18, 0),FALSE), 'E2 Allocators'!$B$15:$W$361, MATCH('O5 Details by Class &amp; Accounts'!BU$18, 'E2 Allocators'!$B$15:$W$15, 0),FALSE)*$E188)</f>
        <v>13377.490379366658</v>
      </c>
      <c r="BV188" s="1321">
        <f>IF(ISERROR(VLOOKUP(VLOOKUP($A188, 'E4 TB Allocation Details'!$A$18:$L$214, MATCH("A &amp; G ID", 'E4 TB Allocation Details'!$A$18:$L$18, 0),FALSE), 'E2 Allocators'!$B$15:$W$361, MATCH('O5 Details by Class &amp; Accounts'!BV$18, 'E2 Allocators'!$B$15:$W$15, 0),FALSE)*$E188), 0, VLOOKUP(VLOOKUP($A188, 'E4 TB Allocation Details'!$A$18:$L$214, MATCH("A &amp; G ID", 'E4 TB Allocation Details'!$A$18:$L$18, 0),FALSE), 'E2 Allocators'!$B$15:$W$361, MATCH('O5 Details by Class &amp; Accounts'!BV$18, 'E2 Allocators'!$B$15:$W$15, 0),FALSE)*$E188)</f>
        <v>8004.2198469481864</v>
      </c>
      <c r="BW188" s="1321">
        <f>IF(ISERROR(VLOOKUP(VLOOKUP($A188, 'E4 TB Allocation Details'!$A$18:$L$214, MATCH("A &amp; G ID", 'E4 TB Allocation Details'!$A$18:$L$18, 0),FALSE), 'E2 Allocators'!$B$15:$W$361, MATCH('O5 Details by Class &amp; Accounts'!BW$18, 'E2 Allocators'!$B$15:$W$15, 0),FALSE)*$E188), 0, VLOOKUP(VLOOKUP($A188, 'E4 TB Allocation Details'!$A$18:$L$214, MATCH("A &amp; G ID", 'E4 TB Allocation Details'!$A$18:$L$18, 0),FALSE), 'E2 Allocators'!$B$15:$W$361, MATCH('O5 Details by Class &amp; Accounts'!BW$18, 'E2 Allocators'!$B$15:$W$15, 0),FALSE)*$E188)</f>
        <v>0</v>
      </c>
      <c r="BX188" s="1321">
        <f>IF(ISERROR(VLOOKUP(VLOOKUP($A188, 'E4 TB Allocation Details'!$A$18:$L$214, MATCH("A &amp; G ID", 'E4 TB Allocation Details'!$A$18:$L$18, 0),FALSE), 'E2 Allocators'!$B$15:$W$361, MATCH('O5 Details by Class &amp; Accounts'!BX$18, 'E2 Allocators'!$B$15:$W$15, 0),FALSE)*$E188), 0, VLOOKUP(VLOOKUP($A188, 'E4 TB Allocation Details'!$A$18:$L$214, MATCH("A &amp; G ID", 'E4 TB Allocation Details'!$A$18:$L$18, 0),FALSE), 'E2 Allocators'!$B$15:$W$361, MATCH('O5 Details by Class &amp; Accounts'!BX$18, 'E2 Allocators'!$B$15:$W$15, 0),FALSE)*$E188)</f>
        <v>0</v>
      </c>
      <c r="BY188" s="1321">
        <f>IF(ISERROR(VLOOKUP(VLOOKUP($A188, 'E4 TB Allocation Details'!$A$18:$L$214, MATCH("A &amp; G ID", 'E4 TB Allocation Details'!$A$18:$L$18, 0),FALSE), 'E2 Allocators'!$B$15:$W$361, MATCH('O5 Details by Class &amp; Accounts'!BY$18, 'E2 Allocators'!$B$15:$W$15, 0),FALSE)*$E188), 0, VLOOKUP(VLOOKUP($A188, 'E4 TB Allocation Details'!$A$18:$L$214, MATCH("A &amp; G ID", 'E4 TB Allocation Details'!$A$18:$L$18, 0),FALSE), 'E2 Allocators'!$B$15:$W$361, MATCH('O5 Details by Class &amp; Accounts'!BY$18, 'E2 Allocators'!$B$15:$W$15, 0),FALSE)*$E188)</f>
        <v>0</v>
      </c>
      <c r="BZ188" s="1321">
        <f>IF(ISERROR(VLOOKUP(VLOOKUP($A188, 'E4 TB Allocation Details'!$A$18:$L$214, MATCH("A &amp; G ID", 'E4 TB Allocation Details'!$A$18:$L$18, 0),FALSE), 'E2 Allocators'!$B$15:$W$361, MATCH('O5 Details by Class &amp; Accounts'!BZ$18, 'E2 Allocators'!$B$15:$W$15, 0),FALSE)*$E188), 0, VLOOKUP(VLOOKUP($A188, 'E4 TB Allocation Details'!$A$18:$L$214, MATCH("A &amp; G ID", 'E4 TB Allocation Details'!$A$18:$L$18, 0),FALSE), 'E2 Allocators'!$B$15:$W$361, MATCH('O5 Details by Class &amp; Accounts'!BZ$18, 'E2 Allocators'!$B$15:$W$15, 0),FALSE)*$E188)</f>
        <v>942.98665992699387</v>
      </c>
      <c r="CA188" s="1321">
        <f>IF(ISERROR(VLOOKUP(VLOOKUP($A188, 'E4 TB Allocation Details'!$A$18:$L$214, MATCH("A &amp; G ID", 'E4 TB Allocation Details'!$A$18:$L$18, 0),FALSE), 'E2 Allocators'!$B$15:$W$361, MATCH('O5 Details by Class &amp; Accounts'!CA$18, 'E2 Allocators'!$B$15:$W$15, 0),FALSE)*$E188), 0, VLOOKUP(VLOOKUP($A188, 'E4 TB Allocation Details'!$A$18:$L$214, MATCH("A &amp; G ID", 'E4 TB Allocation Details'!$A$18:$L$18, 0),FALSE), 'E2 Allocators'!$B$15:$W$361, MATCH('O5 Details by Class &amp; Accounts'!CA$18, 'E2 Allocators'!$B$15:$W$15, 0),FALSE)*$E188)</f>
        <v>0</v>
      </c>
      <c r="CB188" s="1321">
        <f>IF(ISERROR(VLOOKUP(VLOOKUP($A188, 'E4 TB Allocation Details'!$A$18:$L$214, MATCH("A &amp; G ID", 'E4 TB Allocation Details'!$A$18:$L$18, 0),FALSE), 'E2 Allocators'!$B$15:$W$361, MATCH('O5 Details by Class &amp; Accounts'!CB$18, 'E2 Allocators'!$B$15:$W$15, 0),FALSE)*$E188), 0, VLOOKUP(VLOOKUP($A188, 'E4 TB Allocation Details'!$A$18:$L$214, MATCH("A &amp; G ID", 'E4 TB Allocation Details'!$A$18:$L$18, 0),FALSE), 'E2 Allocators'!$B$15:$W$361, MATCH('O5 Details by Class &amp; Accounts'!CB$18, 'E2 Allocators'!$B$15:$W$15, 0),FALSE)*$E188)</f>
        <v>104.80014368445224</v>
      </c>
      <c r="CC188" s="1321">
        <f>IF(ISERROR(VLOOKUP(VLOOKUP($A188, 'E4 TB Allocation Details'!$A$18:$L$214, MATCH("A &amp; G ID", 'E4 TB Allocation Details'!$A$18:$L$18, 0),FALSE), 'E2 Allocators'!$B$15:$W$361, MATCH('O5 Details by Class &amp; Accounts'!CC$18, 'E2 Allocators'!$B$15:$W$15, 0),FALSE)*$E188), 0, VLOOKUP(VLOOKUP($A188, 'E4 TB Allocation Details'!$A$18:$L$214, MATCH("A &amp; G ID", 'E4 TB Allocation Details'!$A$18:$L$18, 0),FALSE), 'E2 Allocators'!$B$15:$W$361, MATCH('O5 Details by Class &amp; Accounts'!CC$18, 'E2 Allocators'!$B$15:$W$15, 0),FALSE)*$E188)</f>
        <v>0</v>
      </c>
      <c r="CD188" s="1321">
        <f>IF(ISERROR(VLOOKUP(VLOOKUP($A188, 'E4 TB Allocation Details'!$A$18:$L$214, MATCH("A &amp; G ID", 'E4 TB Allocation Details'!$A$18:$L$18, 0),FALSE), 'E2 Allocators'!$B$15:$W$361, MATCH('O5 Details by Class &amp; Accounts'!CD$18, 'E2 Allocators'!$B$15:$W$15, 0),FALSE)*$E188), 0, VLOOKUP(VLOOKUP($A188, 'E4 TB Allocation Details'!$A$18:$L$214, MATCH("A &amp; G ID", 'E4 TB Allocation Details'!$A$18:$L$18, 0),FALSE), 'E2 Allocators'!$B$15:$W$361, MATCH('O5 Details by Class &amp; Accounts'!CD$18, 'E2 Allocators'!$B$15:$W$15, 0),FALSE)*$E188)</f>
        <v>0</v>
      </c>
      <c r="CE188" s="1321">
        <f>IF(ISERROR(VLOOKUP(VLOOKUP($A188, 'E4 TB Allocation Details'!$A$18:$L$214, MATCH("A &amp; G ID", 'E4 TB Allocation Details'!$A$18:$L$18, 0),FALSE), 'E2 Allocators'!$B$15:$W$361, MATCH('O5 Details by Class &amp; Accounts'!CE$18, 'E2 Allocators'!$B$15:$W$15, 0),FALSE)*$E188), 0, VLOOKUP(VLOOKUP($A188, 'E4 TB Allocation Details'!$A$18:$L$214, MATCH("A &amp; G ID", 'E4 TB Allocation Details'!$A$18:$L$18, 0),FALSE), 'E2 Allocators'!$B$15:$W$361, MATCH('O5 Details by Class &amp; Accounts'!CE$18, 'E2 Allocators'!$B$15:$W$15, 0),FALSE)*$E188)</f>
        <v>0</v>
      </c>
      <c r="CF188" s="1321">
        <f>IF(ISERROR(VLOOKUP(VLOOKUP($A188, 'E4 TB Allocation Details'!$A$18:$L$214, MATCH("A &amp; G ID", 'E4 TB Allocation Details'!$A$18:$L$18, 0),FALSE), 'E2 Allocators'!$B$15:$W$361, MATCH('O5 Details by Class &amp; Accounts'!CF$18, 'E2 Allocators'!$B$15:$W$15, 0),FALSE)*$E188), 0, VLOOKUP(VLOOKUP($A188, 'E4 TB Allocation Details'!$A$18:$L$214, MATCH("A &amp; G ID", 'E4 TB Allocation Details'!$A$18:$L$18, 0),FALSE), 'E2 Allocators'!$B$15:$W$361, MATCH('O5 Details by Class &amp; Accounts'!CF$18, 'E2 Allocators'!$B$15:$W$15, 0),FALSE)*$E188)</f>
        <v>0</v>
      </c>
      <c r="CG188" s="1321">
        <f>IF(ISERROR(VLOOKUP(VLOOKUP($A188, 'E4 TB Allocation Details'!$A$18:$L$214, MATCH("A &amp; G ID", 'E4 TB Allocation Details'!$A$18:$L$18, 0),FALSE), 'E2 Allocators'!$B$15:$W$361, MATCH('O5 Details by Class &amp; Accounts'!CG$18, 'E2 Allocators'!$B$15:$W$15, 0),FALSE)*$E188), 0, VLOOKUP(VLOOKUP($A188, 'E4 TB Allocation Details'!$A$18:$L$214, MATCH("A &amp; G ID", 'E4 TB Allocation Details'!$A$18:$L$18, 0),FALSE), 'E2 Allocators'!$B$15:$W$361, MATCH('O5 Details by Class &amp; Accounts'!CG$18, 'E2 Allocators'!$B$15:$W$15, 0),FALSE)*$E188)</f>
        <v>0</v>
      </c>
      <c r="CH188" s="1321">
        <f>IF(ISERROR(VLOOKUP(VLOOKUP($A188, 'E4 TB Allocation Details'!$A$18:$L$214, MATCH("A &amp; G ID", 'E4 TB Allocation Details'!$A$18:$L$18, 0),FALSE), 'E2 Allocators'!$B$15:$W$361, MATCH('O5 Details by Class &amp; Accounts'!CH$18, 'E2 Allocators'!$B$15:$W$15, 0),FALSE)*$E188), 0, VLOOKUP(VLOOKUP($A188, 'E4 TB Allocation Details'!$A$18:$L$214, MATCH("A &amp; G ID", 'E4 TB Allocation Details'!$A$18:$L$18, 0),FALSE), 'E2 Allocators'!$B$15:$W$361, MATCH('O5 Details by Class &amp; Accounts'!CH$18, 'E2 Allocators'!$B$15:$W$15, 0),FALSE)*$E188)</f>
        <v>0</v>
      </c>
      <c r="CI188" s="1321">
        <f>IF(ISERROR(VLOOKUP(VLOOKUP($A188, 'E4 TB Allocation Details'!$A$18:$L$214, MATCH("A &amp; G ID", 'E4 TB Allocation Details'!$A$18:$L$18, 0),FALSE), 'E2 Allocators'!$B$15:$W$361, MATCH('O5 Details by Class &amp; Accounts'!CI$18, 'E2 Allocators'!$B$15:$W$15, 0),FALSE)*$E188), 0, VLOOKUP(VLOOKUP($A188, 'E4 TB Allocation Details'!$A$18:$L$214, MATCH("A &amp; G ID", 'E4 TB Allocation Details'!$A$18:$L$18, 0),FALSE), 'E2 Allocators'!$B$15:$W$361, MATCH('O5 Details by Class &amp; Accounts'!CI$18, 'E2 Allocators'!$B$15:$W$15, 0),FALSE)*$E188)</f>
        <v>0</v>
      </c>
      <c r="CJ188" s="1321">
        <f>IF(ISERROR(VLOOKUP(VLOOKUP($A188, 'E4 TB Allocation Details'!$A$18:$L$214, MATCH("A &amp; G ID", 'E4 TB Allocation Details'!$A$18:$L$18, 0),FALSE), 'E2 Allocators'!$B$15:$W$361, MATCH('O5 Details by Class &amp; Accounts'!CJ$18, 'E2 Allocators'!$B$15:$W$15, 0),FALSE)*$E188), 0, VLOOKUP(VLOOKUP($A188, 'E4 TB Allocation Details'!$A$18:$L$214, MATCH("A &amp; G ID", 'E4 TB Allocation Details'!$A$18:$L$18, 0),FALSE), 'E2 Allocators'!$B$15:$W$361, MATCH('O5 Details by Class &amp; Accounts'!CJ$18, 'E2 Allocators'!$B$15:$W$15, 0),FALSE)*$E188)</f>
        <v>0</v>
      </c>
      <c r="CK188" s="1321">
        <f>IF(ISERROR(VLOOKUP(VLOOKUP($A188, 'E4 TB Allocation Details'!$A$18:$L$214, MATCH("A &amp; G ID", 'E4 TB Allocation Details'!$A$18:$L$18, 0),FALSE), 'E2 Allocators'!$B$15:$W$361, MATCH('O5 Details by Class &amp; Accounts'!CK$18, 'E2 Allocators'!$B$15:$W$15, 0),FALSE)*$E188), 0, VLOOKUP(VLOOKUP($A188, 'E4 TB Allocation Details'!$A$18:$L$214, MATCH("A &amp; G ID", 'E4 TB Allocation Details'!$A$18:$L$18, 0),FALSE), 'E2 Allocators'!$B$15:$W$361, MATCH('O5 Details by Class &amp; Accounts'!CK$18, 'E2 Allocators'!$B$15:$W$15, 0),FALSE)*$E188)</f>
        <v>0</v>
      </c>
      <c r="CL188" s="1321">
        <f>IF(ISERROR(VLOOKUP(VLOOKUP($A188, 'E4 TB Allocation Details'!$A$18:$L$214, MATCH("A &amp; G ID", 'E4 TB Allocation Details'!$A$18:$L$18, 0),FALSE), 'E2 Allocators'!$B$15:$W$361, MATCH('O5 Details by Class &amp; Accounts'!CL$18, 'E2 Allocators'!$B$15:$W$15, 0),FALSE)*$E188), 0, VLOOKUP(VLOOKUP($A188, 'E4 TB Allocation Details'!$A$18:$L$214, MATCH("A &amp; G ID", 'E4 TB Allocation Details'!$A$18:$L$18, 0),FALSE), 'E2 Allocators'!$B$15:$W$361, MATCH('O5 Details by Class &amp; Accounts'!CL$18, 'E2 Allocators'!$B$15:$W$15, 0),FALSE)*$E188)</f>
        <v>0</v>
      </c>
      <c r="CM188" s="1321">
        <f>IF(ISERROR(VLOOKUP(VLOOKUP($A188, 'E4 TB Allocation Details'!$A$18:$L$214, MATCH("A &amp; G ID", 'E4 TB Allocation Details'!$A$18:$L$18, 0),FALSE), 'E2 Allocators'!$B$15:$W$361, MATCH('O5 Details by Class &amp; Accounts'!CM$18, 'E2 Allocators'!$B$15:$W$15, 0),FALSE)*$E188), 0, VLOOKUP(VLOOKUP($A188, 'E4 TB Allocation Details'!$A$18:$L$214, MATCH("A &amp; G ID", 'E4 TB Allocation Details'!$A$18:$L$18, 0),FALSE), 'E2 Allocators'!$B$15:$W$361, MATCH('O5 Details by Class &amp; Accounts'!CM$18, 'E2 Allocators'!$B$15:$W$15, 0),FALSE)*$E188)</f>
        <v>0</v>
      </c>
      <c r="CN188" s="1321">
        <f t="shared" si="49"/>
        <v>73000</v>
      </c>
      <c r="CO188" s="1650">
        <f t="shared" si="50"/>
        <v>0</v>
      </c>
      <c r="CQ188" s="1898" t="s">
        <v>1091</v>
      </c>
    </row>
    <row r="189" spans="1:95" s="64" customFormat="1" ht="12.75">
      <c r="A189" s="2156">
        <v>5635</v>
      </c>
      <c r="B189" s="2111" t="s">
        <v>298</v>
      </c>
      <c r="C189" s="1647">
        <f>IF(ISERROR(VLOOKUP($A189,'I3 TB Data'!$A$19:$H$484,MATCH('O5 Details by Class &amp; Accounts'!$C$18, 'I3 TB Data'!$A$19:$H$19,0),0)), 0, VLOOKUP($A189,'I3 TB Data'!$A$19:$H$484,MATCH('O5 Details by Class &amp; Accounts'!$C$18,'I3 TB Data'!$A$19:$H$19,0),0))</f>
        <v>15000</v>
      </c>
      <c r="D189" s="1648"/>
      <c r="E189" s="1647">
        <f t="shared" si="44"/>
        <v>15000</v>
      </c>
      <c r="F189" s="1649"/>
      <c r="G189" s="1649"/>
      <c r="H189" s="1321">
        <f t="shared" si="46"/>
        <v>0</v>
      </c>
      <c r="I189" s="1321">
        <f>IF(ISERROR(VLOOKUP(VLOOKUP($A189, 'E4 TB Allocation Details'!$A$18:$L$214, MATCH("Demand ID", 'E4 TB Allocation Details'!$A$18:$L$18, 0),FALSE), 'E2 Allocators'!$B$15:$W$361, MATCH('O5 Details by Class &amp; Accounts'!I$18, 'E2 Allocators'!$B$15:$W$15, 0),FALSE)*$F189), 0, VLOOKUP(VLOOKUP($A189, 'E4 TB Allocation Details'!$A$18:$L$214, MATCH("Demand ID", 'E4 TB Allocation Details'!$A$18:$L$18, 0),FALSE), 'E2 Allocators'!$B$15:$W$361, MATCH('O5 Details by Class &amp; Accounts'!I$18, 'E2 Allocators'!$B$15:$W$15, 0),FALSE)*$F189)</f>
        <v>0</v>
      </c>
      <c r="J189" s="1321">
        <f>IF(ISERROR(VLOOKUP(VLOOKUP($A189, 'E4 TB Allocation Details'!$A$18:$L$214, MATCH("Demand ID", 'E4 TB Allocation Details'!$A$18:$L$18, 0),FALSE), 'E2 Allocators'!$B$15:$W$361, MATCH('O5 Details by Class &amp; Accounts'!J$18, 'E2 Allocators'!$B$15:$W$15, 0),FALSE)*$F189), 0, VLOOKUP(VLOOKUP($A189, 'E4 TB Allocation Details'!$A$18:$L$214, MATCH("Demand ID", 'E4 TB Allocation Details'!$A$18:$L$18, 0),FALSE), 'E2 Allocators'!$B$15:$W$361, MATCH('O5 Details by Class &amp; Accounts'!J$18, 'E2 Allocators'!$B$15:$W$15, 0),FALSE)*$F189)</f>
        <v>0</v>
      </c>
      <c r="K189" s="1321">
        <f>IF(ISERROR(VLOOKUP(VLOOKUP($A189, 'E4 TB Allocation Details'!$A$18:$L$214, MATCH("Demand ID", 'E4 TB Allocation Details'!$A$18:$L$18, 0),FALSE), 'E2 Allocators'!$B$15:$W$361, MATCH('O5 Details by Class &amp; Accounts'!K$18, 'E2 Allocators'!$B$15:$W$15, 0),FALSE)*$F189), 0, VLOOKUP(VLOOKUP($A189, 'E4 TB Allocation Details'!$A$18:$L$214, MATCH("Demand ID", 'E4 TB Allocation Details'!$A$18:$L$18, 0),FALSE), 'E2 Allocators'!$B$15:$W$361, MATCH('O5 Details by Class &amp; Accounts'!K$18, 'E2 Allocators'!$B$15:$W$15, 0),FALSE)*$F189)</f>
        <v>0</v>
      </c>
      <c r="L189" s="1321">
        <f>IF(ISERROR(VLOOKUP(VLOOKUP($A189, 'E4 TB Allocation Details'!$A$18:$L$214, MATCH("Demand ID", 'E4 TB Allocation Details'!$A$18:$L$18, 0),FALSE), 'E2 Allocators'!$B$15:$W$361, MATCH('O5 Details by Class &amp; Accounts'!L$18, 'E2 Allocators'!$B$15:$W$15, 0),FALSE)*$F189), 0, VLOOKUP(VLOOKUP($A189, 'E4 TB Allocation Details'!$A$18:$L$214, MATCH("Demand ID", 'E4 TB Allocation Details'!$A$18:$L$18, 0),FALSE), 'E2 Allocators'!$B$15:$W$361, MATCH('O5 Details by Class &amp; Accounts'!L$18, 'E2 Allocators'!$B$15:$W$15, 0),FALSE)*$F189)</f>
        <v>0</v>
      </c>
      <c r="M189" s="1321">
        <f>IF(ISERROR(VLOOKUP(VLOOKUP($A189, 'E4 TB Allocation Details'!$A$18:$L$214, MATCH("Demand ID", 'E4 TB Allocation Details'!$A$18:$L$18, 0),FALSE), 'E2 Allocators'!$B$15:$W$361, MATCH('O5 Details by Class &amp; Accounts'!M$18, 'E2 Allocators'!$B$15:$W$15, 0),FALSE)*$F189), 0, VLOOKUP(VLOOKUP($A189, 'E4 TB Allocation Details'!$A$18:$L$214, MATCH("Demand ID", 'E4 TB Allocation Details'!$A$18:$L$18, 0),FALSE), 'E2 Allocators'!$B$15:$W$361, MATCH('O5 Details by Class &amp; Accounts'!M$18, 'E2 Allocators'!$B$15:$W$15, 0),FALSE)*$F189)</f>
        <v>0</v>
      </c>
      <c r="N189" s="1321">
        <f>IF(ISERROR(VLOOKUP(VLOOKUP($A189, 'E4 TB Allocation Details'!$A$18:$L$214, MATCH("Demand ID", 'E4 TB Allocation Details'!$A$18:$L$18, 0),FALSE), 'E2 Allocators'!$B$15:$W$361, MATCH('O5 Details by Class &amp; Accounts'!N$18, 'E2 Allocators'!$B$15:$W$15, 0),FALSE)*$F189), 0, VLOOKUP(VLOOKUP($A189, 'E4 TB Allocation Details'!$A$18:$L$214, MATCH("Demand ID", 'E4 TB Allocation Details'!$A$18:$L$18, 0),FALSE), 'E2 Allocators'!$B$15:$W$361, MATCH('O5 Details by Class &amp; Accounts'!N$18, 'E2 Allocators'!$B$15:$W$15, 0),FALSE)*$F189)</f>
        <v>0</v>
      </c>
      <c r="O189" s="1321">
        <f>IF(ISERROR(VLOOKUP(VLOOKUP($A189, 'E4 TB Allocation Details'!$A$18:$L$214, MATCH("Demand ID", 'E4 TB Allocation Details'!$A$18:$L$18, 0),FALSE), 'E2 Allocators'!$B$15:$W$361, MATCH('O5 Details by Class &amp; Accounts'!O$18, 'E2 Allocators'!$B$15:$W$15, 0),FALSE)*$F189), 0, VLOOKUP(VLOOKUP($A189, 'E4 TB Allocation Details'!$A$18:$L$214, MATCH("Demand ID", 'E4 TB Allocation Details'!$A$18:$L$18, 0),FALSE), 'E2 Allocators'!$B$15:$W$361, MATCH('O5 Details by Class &amp; Accounts'!O$18, 'E2 Allocators'!$B$15:$W$15, 0),FALSE)*$F189)</f>
        <v>0</v>
      </c>
      <c r="P189" s="1321">
        <f>IF(ISERROR(VLOOKUP(VLOOKUP($A189, 'E4 TB Allocation Details'!$A$18:$L$214, MATCH("Demand ID", 'E4 TB Allocation Details'!$A$18:$L$18, 0),FALSE), 'E2 Allocators'!$B$15:$W$361, MATCH('O5 Details by Class &amp; Accounts'!P$18, 'E2 Allocators'!$B$15:$W$15, 0),FALSE)*$F189), 0, VLOOKUP(VLOOKUP($A189, 'E4 TB Allocation Details'!$A$18:$L$214, MATCH("Demand ID", 'E4 TB Allocation Details'!$A$18:$L$18, 0),FALSE), 'E2 Allocators'!$B$15:$W$361, MATCH('O5 Details by Class &amp; Accounts'!P$18, 'E2 Allocators'!$B$15:$W$15, 0),FALSE)*$F189)</f>
        <v>0</v>
      </c>
      <c r="Q189" s="1321">
        <f>IF(ISERROR(VLOOKUP(VLOOKUP($A189, 'E4 TB Allocation Details'!$A$18:$L$214, MATCH("Demand ID", 'E4 TB Allocation Details'!$A$18:$L$18, 0),FALSE), 'E2 Allocators'!$B$15:$W$361, MATCH('O5 Details by Class &amp; Accounts'!Q$18, 'E2 Allocators'!$B$15:$W$15, 0),FALSE)*$F189), 0, VLOOKUP(VLOOKUP($A189, 'E4 TB Allocation Details'!$A$18:$L$214, MATCH("Demand ID", 'E4 TB Allocation Details'!$A$18:$L$18, 0),FALSE), 'E2 Allocators'!$B$15:$W$361, MATCH('O5 Details by Class &amp; Accounts'!Q$18, 'E2 Allocators'!$B$15:$W$15, 0),FALSE)*$F189)</f>
        <v>0</v>
      </c>
      <c r="R189" s="1321">
        <f>IF(ISERROR(VLOOKUP(VLOOKUP($A189, 'E4 TB Allocation Details'!$A$18:$L$214, MATCH("Demand ID", 'E4 TB Allocation Details'!$A$18:$L$18, 0),FALSE), 'E2 Allocators'!$B$15:$W$361, MATCH('O5 Details by Class &amp; Accounts'!R$18, 'E2 Allocators'!$B$15:$W$15, 0),FALSE)*$F189), 0, VLOOKUP(VLOOKUP($A189, 'E4 TB Allocation Details'!$A$18:$L$214, MATCH("Demand ID", 'E4 TB Allocation Details'!$A$18:$L$18, 0),FALSE), 'E2 Allocators'!$B$15:$W$361, MATCH('O5 Details by Class &amp; Accounts'!R$18, 'E2 Allocators'!$B$15:$W$15, 0),FALSE)*$F189)</f>
        <v>0</v>
      </c>
      <c r="S189" s="1321">
        <f>IF(ISERROR(VLOOKUP(VLOOKUP($A189, 'E4 TB Allocation Details'!$A$18:$L$214, MATCH("Demand ID", 'E4 TB Allocation Details'!$A$18:$L$18, 0),FALSE), 'E2 Allocators'!$B$15:$W$361, MATCH('O5 Details by Class &amp; Accounts'!S$18, 'E2 Allocators'!$B$15:$W$15, 0),FALSE)*$F189), 0, VLOOKUP(VLOOKUP($A189, 'E4 TB Allocation Details'!$A$18:$L$214, MATCH("Demand ID", 'E4 TB Allocation Details'!$A$18:$L$18, 0),FALSE), 'E2 Allocators'!$B$15:$W$361, MATCH('O5 Details by Class &amp; Accounts'!S$18, 'E2 Allocators'!$B$15:$W$15, 0),FALSE)*$F189)</f>
        <v>0</v>
      </c>
      <c r="T189" s="1321">
        <f>IF(ISERROR(VLOOKUP(VLOOKUP($A189, 'E4 TB Allocation Details'!$A$18:$L$214, MATCH("Demand ID", 'E4 TB Allocation Details'!$A$18:$L$18, 0),FALSE), 'E2 Allocators'!$B$15:$W$361, MATCH('O5 Details by Class &amp; Accounts'!T$18, 'E2 Allocators'!$B$15:$W$15, 0),FALSE)*$F189), 0, VLOOKUP(VLOOKUP($A189, 'E4 TB Allocation Details'!$A$18:$L$214, MATCH("Demand ID", 'E4 TB Allocation Details'!$A$18:$L$18, 0),FALSE), 'E2 Allocators'!$B$15:$W$361, MATCH('O5 Details by Class &amp; Accounts'!T$18, 'E2 Allocators'!$B$15:$W$15, 0),FALSE)*$F189)</f>
        <v>0</v>
      </c>
      <c r="U189" s="1321">
        <f>IF(ISERROR(VLOOKUP(VLOOKUP($A189, 'E4 TB Allocation Details'!$A$18:$L$214, MATCH("Demand ID", 'E4 TB Allocation Details'!$A$18:$L$18, 0),FALSE), 'E2 Allocators'!$B$15:$W$361, MATCH('O5 Details by Class &amp; Accounts'!U$18, 'E2 Allocators'!$B$15:$W$15, 0),FALSE)*$F189), 0, VLOOKUP(VLOOKUP($A189, 'E4 TB Allocation Details'!$A$18:$L$214, MATCH("Demand ID", 'E4 TB Allocation Details'!$A$18:$L$18, 0),FALSE), 'E2 Allocators'!$B$15:$W$361, MATCH('O5 Details by Class &amp; Accounts'!U$18, 'E2 Allocators'!$B$15:$W$15, 0),FALSE)*$F189)</f>
        <v>0</v>
      </c>
      <c r="V189" s="1321">
        <f>IF(ISERROR(VLOOKUP(VLOOKUP($A189, 'E4 TB Allocation Details'!$A$18:$L$214, MATCH("Demand ID", 'E4 TB Allocation Details'!$A$18:$L$18, 0),FALSE), 'E2 Allocators'!$B$15:$W$361, MATCH('O5 Details by Class &amp; Accounts'!V$18, 'E2 Allocators'!$B$15:$W$15, 0),FALSE)*$F189), 0, VLOOKUP(VLOOKUP($A189, 'E4 TB Allocation Details'!$A$18:$L$214, MATCH("Demand ID", 'E4 TB Allocation Details'!$A$18:$L$18, 0),FALSE), 'E2 Allocators'!$B$15:$W$361, MATCH('O5 Details by Class &amp; Accounts'!V$18, 'E2 Allocators'!$B$15:$W$15, 0),FALSE)*$F189)</f>
        <v>0</v>
      </c>
      <c r="W189" s="1321">
        <f>IF(ISERROR(VLOOKUP(VLOOKUP($A189, 'E4 TB Allocation Details'!$A$18:$L$214, MATCH("Demand ID", 'E4 TB Allocation Details'!$A$18:$L$18, 0),FALSE), 'E2 Allocators'!$B$15:$W$361, MATCH('O5 Details by Class &amp; Accounts'!W$18, 'E2 Allocators'!$B$15:$W$15, 0),FALSE)*$F189), 0, VLOOKUP(VLOOKUP($A189, 'E4 TB Allocation Details'!$A$18:$L$214, MATCH("Demand ID", 'E4 TB Allocation Details'!$A$18:$L$18, 0),FALSE), 'E2 Allocators'!$B$15:$W$361, MATCH('O5 Details by Class &amp; Accounts'!W$18, 'E2 Allocators'!$B$15:$W$15, 0),FALSE)*$F189)</f>
        <v>0</v>
      </c>
      <c r="X189" s="1321">
        <f>IF(ISERROR(VLOOKUP(VLOOKUP($A189, 'E4 TB Allocation Details'!$A$18:$L$214, MATCH("Demand ID", 'E4 TB Allocation Details'!$A$18:$L$18, 0),FALSE), 'E2 Allocators'!$B$15:$W$361, MATCH('O5 Details by Class &amp; Accounts'!X$18, 'E2 Allocators'!$B$15:$W$15, 0),FALSE)*$F189), 0, VLOOKUP(VLOOKUP($A189, 'E4 TB Allocation Details'!$A$18:$L$214, MATCH("Demand ID", 'E4 TB Allocation Details'!$A$18:$L$18, 0),FALSE), 'E2 Allocators'!$B$15:$W$361, MATCH('O5 Details by Class &amp; Accounts'!X$18, 'E2 Allocators'!$B$15:$W$15, 0),FALSE)*$F189)</f>
        <v>0</v>
      </c>
      <c r="Y189" s="1321">
        <f>IF(ISERROR(VLOOKUP(VLOOKUP($A189, 'E4 TB Allocation Details'!$A$18:$L$214, MATCH("Demand ID", 'E4 TB Allocation Details'!$A$18:$L$18, 0),FALSE), 'E2 Allocators'!$B$15:$W$361, MATCH('O5 Details by Class &amp; Accounts'!Y$18, 'E2 Allocators'!$B$15:$W$15, 0),FALSE)*$F189), 0, VLOOKUP(VLOOKUP($A189, 'E4 TB Allocation Details'!$A$18:$L$214, MATCH("Demand ID", 'E4 TB Allocation Details'!$A$18:$L$18, 0),FALSE), 'E2 Allocators'!$B$15:$W$361, MATCH('O5 Details by Class &amp; Accounts'!Y$18, 'E2 Allocators'!$B$15:$W$15, 0),FALSE)*$F189)</f>
        <v>0</v>
      </c>
      <c r="Z189" s="1321">
        <f>IF(ISERROR(VLOOKUP(VLOOKUP($A189, 'E4 TB Allocation Details'!$A$18:$L$214, MATCH("Demand ID", 'E4 TB Allocation Details'!$A$18:$L$18, 0),FALSE), 'E2 Allocators'!$B$15:$W$361, MATCH('O5 Details by Class &amp; Accounts'!Z$18, 'E2 Allocators'!$B$15:$W$15, 0),FALSE)*$F189), 0, VLOOKUP(VLOOKUP($A189, 'E4 TB Allocation Details'!$A$18:$L$214, MATCH("Demand ID", 'E4 TB Allocation Details'!$A$18:$L$18, 0),FALSE), 'E2 Allocators'!$B$15:$W$361, MATCH('O5 Details by Class &amp; Accounts'!Z$18, 'E2 Allocators'!$B$15:$W$15, 0),FALSE)*$F189)</f>
        <v>0</v>
      </c>
      <c r="AA189" s="1321">
        <f>IF(ISERROR(VLOOKUP(VLOOKUP($A189, 'E4 TB Allocation Details'!$A$18:$L$214, MATCH("Demand ID", 'E4 TB Allocation Details'!$A$18:$L$18, 0),FALSE), 'E2 Allocators'!$B$15:$W$361, MATCH('O5 Details by Class &amp; Accounts'!AA$18, 'E2 Allocators'!$B$15:$W$15, 0),FALSE)*$F189), 0, VLOOKUP(VLOOKUP($A189, 'E4 TB Allocation Details'!$A$18:$L$214, MATCH("Demand ID", 'E4 TB Allocation Details'!$A$18:$L$18, 0),FALSE), 'E2 Allocators'!$B$15:$W$361, MATCH('O5 Details by Class &amp; Accounts'!AA$18, 'E2 Allocators'!$B$15:$W$15, 0),FALSE)*$F189)</f>
        <v>0</v>
      </c>
      <c r="AB189" s="1321">
        <f>IF(ISERROR(VLOOKUP(VLOOKUP($A189, 'E4 TB Allocation Details'!$A$18:$L$214, MATCH("Demand ID", 'E4 TB Allocation Details'!$A$18:$L$18, 0),FALSE), 'E2 Allocators'!$B$15:$W$361, MATCH('O5 Details by Class &amp; Accounts'!AB$18, 'E2 Allocators'!$B$15:$W$15, 0),FALSE)*$F189), 0, VLOOKUP(VLOOKUP($A189, 'E4 TB Allocation Details'!$A$18:$L$214, MATCH("Demand ID", 'E4 TB Allocation Details'!$A$18:$L$18, 0),FALSE), 'E2 Allocators'!$B$15:$W$361, MATCH('O5 Details by Class &amp; Accounts'!AB$18, 'E2 Allocators'!$B$15:$W$15, 0),FALSE)*$F189)</f>
        <v>0</v>
      </c>
      <c r="AC189" s="1321">
        <f t="shared" si="47"/>
        <v>0</v>
      </c>
      <c r="AD189" s="1321">
        <f>IF(ISERROR(VLOOKUP(VLOOKUP($A189, 'E4 TB Allocation Details'!$A$18:$L$214, MATCH("Customer ID", 'E4 TB Allocation Details'!$A$18:$L$18, 0),FALSE), 'E2 Allocators'!$B$15:$W$361, MATCH('O5 Details by Class &amp; Accounts'!AD$18, 'E2 Allocators'!$B$15:$W$15, 0),FALSE)*$G189), 0, VLOOKUP(VLOOKUP($A189, 'E4 TB Allocation Details'!$A$18:$L$214, MATCH("Customer ID", 'E4 TB Allocation Details'!$A$18:$L$18, 0),FALSE), 'E2 Allocators'!$B$15:$W$361, MATCH('O5 Details by Class &amp; Accounts'!AD$18, 'E2 Allocators'!$B$15:$W$15, 0),FALSE)*$G189)</f>
        <v>0</v>
      </c>
      <c r="AE189" s="1321">
        <f>IF(ISERROR(VLOOKUP(VLOOKUP($A189, 'E4 TB Allocation Details'!$A$18:$L$214, MATCH("Customer ID", 'E4 TB Allocation Details'!$A$18:$L$18, 0),FALSE), 'E2 Allocators'!$B$15:$W$361, MATCH('O5 Details by Class &amp; Accounts'!AE$18, 'E2 Allocators'!$B$15:$W$15, 0),FALSE)*$G189), 0, VLOOKUP(VLOOKUP($A189, 'E4 TB Allocation Details'!$A$18:$L$214, MATCH("Customer ID", 'E4 TB Allocation Details'!$A$18:$L$18, 0),FALSE), 'E2 Allocators'!$B$15:$W$361, MATCH('O5 Details by Class &amp; Accounts'!AE$18, 'E2 Allocators'!$B$15:$W$15, 0),FALSE)*$G189)</f>
        <v>0</v>
      </c>
      <c r="AF189" s="1321">
        <f>IF(ISERROR(VLOOKUP(VLOOKUP($A189, 'E4 TB Allocation Details'!$A$18:$L$214, MATCH("Customer ID", 'E4 TB Allocation Details'!$A$18:$L$18, 0),FALSE), 'E2 Allocators'!$B$15:$W$361, MATCH('O5 Details by Class &amp; Accounts'!AF$18, 'E2 Allocators'!$B$15:$W$15, 0),FALSE)*$G189), 0, VLOOKUP(VLOOKUP($A189, 'E4 TB Allocation Details'!$A$18:$L$214, MATCH("Customer ID", 'E4 TB Allocation Details'!$A$18:$L$18, 0),FALSE), 'E2 Allocators'!$B$15:$W$361, MATCH('O5 Details by Class &amp; Accounts'!AF$18, 'E2 Allocators'!$B$15:$W$15, 0),FALSE)*$G189)</f>
        <v>0</v>
      </c>
      <c r="AG189" s="1321">
        <f>IF(ISERROR(VLOOKUP(VLOOKUP($A189, 'E4 TB Allocation Details'!$A$18:$L$214, MATCH("Customer ID", 'E4 TB Allocation Details'!$A$18:$L$18, 0),FALSE), 'E2 Allocators'!$B$15:$W$361, MATCH('O5 Details by Class &amp; Accounts'!AG$18, 'E2 Allocators'!$B$15:$W$15, 0),FALSE)*$G189), 0, VLOOKUP(VLOOKUP($A189, 'E4 TB Allocation Details'!$A$18:$L$214, MATCH("Customer ID", 'E4 TB Allocation Details'!$A$18:$L$18, 0),FALSE), 'E2 Allocators'!$B$15:$W$361, MATCH('O5 Details by Class &amp; Accounts'!AG$18, 'E2 Allocators'!$B$15:$W$15, 0),FALSE)*$G189)</f>
        <v>0</v>
      </c>
      <c r="AH189" s="1321">
        <f>IF(ISERROR(VLOOKUP(VLOOKUP($A189, 'E4 TB Allocation Details'!$A$18:$L$214, MATCH("Customer ID", 'E4 TB Allocation Details'!$A$18:$L$18, 0),FALSE), 'E2 Allocators'!$B$15:$W$361, MATCH('O5 Details by Class &amp; Accounts'!AH$18, 'E2 Allocators'!$B$15:$W$15, 0),FALSE)*$G189), 0, VLOOKUP(VLOOKUP($A189, 'E4 TB Allocation Details'!$A$18:$L$214, MATCH("Customer ID", 'E4 TB Allocation Details'!$A$18:$L$18, 0),FALSE), 'E2 Allocators'!$B$15:$W$361, MATCH('O5 Details by Class &amp; Accounts'!AH$18, 'E2 Allocators'!$B$15:$W$15, 0),FALSE)*$G189)</f>
        <v>0</v>
      </c>
      <c r="AI189" s="1321">
        <f>IF(ISERROR(VLOOKUP(VLOOKUP($A189, 'E4 TB Allocation Details'!$A$18:$L$214, MATCH("Customer ID", 'E4 TB Allocation Details'!$A$18:$L$18, 0),FALSE), 'E2 Allocators'!$B$15:$W$361, MATCH('O5 Details by Class &amp; Accounts'!AI$18, 'E2 Allocators'!$B$15:$W$15, 0),FALSE)*$G189), 0, VLOOKUP(VLOOKUP($A189, 'E4 TB Allocation Details'!$A$18:$L$214, MATCH("Customer ID", 'E4 TB Allocation Details'!$A$18:$L$18, 0),FALSE), 'E2 Allocators'!$B$15:$W$361, MATCH('O5 Details by Class &amp; Accounts'!AI$18, 'E2 Allocators'!$B$15:$W$15, 0),FALSE)*$G189)</f>
        <v>0</v>
      </c>
      <c r="AJ189" s="1321">
        <f>IF(ISERROR(VLOOKUP(VLOOKUP($A189, 'E4 TB Allocation Details'!$A$18:$L$214, MATCH("Customer ID", 'E4 TB Allocation Details'!$A$18:$L$18, 0),FALSE), 'E2 Allocators'!$B$15:$W$361, MATCH('O5 Details by Class &amp; Accounts'!AJ$18, 'E2 Allocators'!$B$15:$W$15, 0),FALSE)*$G189), 0, VLOOKUP(VLOOKUP($A189, 'E4 TB Allocation Details'!$A$18:$L$214, MATCH("Customer ID", 'E4 TB Allocation Details'!$A$18:$L$18, 0),FALSE), 'E2 Allocators'!$B$15:$W$361, MATCH('O5 Details by Class &amp; Accounts'!AJ$18, 'E2 Allocators'!$B$15:$W$15, 0),FALSE)*$G189)</f>
        <v>0</v>
      </c>
      <c r="AK189" s="1321">
        <f>IF(ISERROR(VLOOKUP(VLOOKUP($A189, 'E4 TB Allocation Details'!$A$18:$L$214, MATCH("Customer ID", 'E4 TB Allocation Details'!$A$18:$L$18, 0),FALSE), 'E2 Allocators'!$B$15:$W$361, MATCH('O5 Details by Class &amp; Accounts'!AK$18, 'E2 Allocators'!$B$15:$W$15, 0),FALSE)*$G189), 0, VLOOKUP(VLOOKUP($A189, 'E4 TB Allocation Details'!$A$18:$L$214, MATCH("Customer ID", 'E4 TB Allocation Details'!$A$18:$L$18, 0),FALSE), 'E2 Allocators'!$B$15:$W$361, MATCH('O5 Details by Class &amp; Accounts'!AK$18, 'E2 Allocators'!$B$15:$W$15, 0),FALSE)*$G189)</f>
        <v>0</v>
      </c>
      <c r="AL189" s="1321">
        <f>IF(ISERROR(VLOOKUP(VLOOKUP($A189, 'E4 TB Allocation Details'!$A$18:$L$214, MATCH("Customer ID", 'E4 TB Allocation Details'!$A$18:$L$18, 0),FALSE), 'E2 Allocators'!$B$15:$W$361, MATCH('O5 Details by Class &amp; Accounts'!AL$18, 'E2 Allocators'!$B$15:$W$15, 0),FALSE)*$G189), 0, VLOOKUP(VLOOKUP($A189, 'E4 TB Allocation Details'!$A$18:$L$214, MATCH("Customer ID", 'E4 TB Allocation Details'!$A$18:$L$18, 0),FALSE), 'E2 Allocators'!$B$15:$W$361, MATCH('O5 Details by Class &amp; Accounts'!AL$18, 'E2 Allocators'!$B$15:$W$15, 0),FALSE)*$G189)</f>
        <v>0</v>
      </c>
      <c r="AM189" s="1321">
        <f>IF(ISERROR(VLOOKUP(VLOOKUP($A189, 'E4 TB Allocation Details'!$A$18:$L$214, MATCH("Customer ID", 'E4 TB Allocation Details'!$A$18:$L$18, 0),FALSE), 'E2 Allocators'!$B$15:$W$361, MATCH('O5 Details by Class &amp; Accounts'!AM$18, 'E2 Allocators'!$B$15:$W$15, 0),FALSE)*$G189), 0, VLOOKUP(VLOOKUP($A189, 'E4 TB Allocation Details'!$A$18:$L$214, MATCH("Customer ID", 'E4 TB Allocation Details'!$A$18:$L$18, 0),FALSE), 'E2 Allocators'!$B$15:$W$361, MATCH('O5 Details by Class &amp; Accounts'!AM$18, 'E2 Allocators'!$B$15:$W$15, 0),FALSE)*$G189)</f>
        <v>0</v>
      </c>
      <c r="AN189" s="1321">
        <f>IF(ISERROR(VLOOKUP(VLOOKUP($A189, 'E4 TB Allocation Details'!$A$18:$L$214, MATCH("Customer ID", 'E4 TB Allocation Details'!$A$18:$L$18, 0),FALSE), 'E2 Allocators'!$B$15:$W$361, MATCH('O5 Details by Class &amp; Accounts'!AN$18, 'E2 Allocators'!$B$15:$W$15, 0),FALSE)*$G189), 0, VLOOKUP(VLOOKUP($A189, 'E4 TB Allocation Details'!$A$18:$L$214, MATCH("Customer ID", 'E4 TB Allocation Details'!$A$18:$L$18, 0),FALSE), 'E2 Allocators'!$B$15:$W$361, MATCH('O5 Details by Class &amp; Accounts'!AN$18, 'E2 Allocators'!$B$15:$W$15, 0),FALSE)*$G189)</f>
        <v>0</v>
      </c>
      <c r="AO189" s="1321">
        <f>IF(ISERROR(VLOOKUP(VLOOKUP($A189, 'E4 TB Allocation Details'!$A$18:$L$214, MATCH("Customer ID", 'E4 TB Allocation Details'!$A$18:$L$18, 0),FALSE), 'E2 Allocators'!$B$15:$W$361, MATCH('O5 Details by Class &amp; Accounts'!AO$18, 'E2 Allocators'!$B$15:$W$15, 0),FALSE)*$G189), 0, VLOOKUP(VLOOKUP($A189, 'E4 TB Allocation Details'!$A$18:$L$214, MATCH("Customer ID", 'E4 TB Allocation Details'!$A$18:$L$18, 0),FALSE), 'E2 Allocators'!$B$15:$W$361, MATCH('O5 Details by Class &amp; Accounts'!AO$18, 'E2 Allocators'!$B$15:$W$15, 0),FALSE)*$G189)</f>
        <v>0</v>
      </c>
      <c r="AP189" s="1321">
        <f>IF(ISERROR(VLOOKUP(VLOOKUP($A189, 'E4 TB Allocation Details'!$A$18:$L$214, MATCH("Customer ID", 'E4 TB Allocation Details'!$A$18:$L$18, 0),FALSE), 'E2 Allocators'!$B$15:$W$361, MATCH('O5 Details by Class &amp; Accounts'!AP$18, 'E2 Allocators'!$B$15:$W$15, 0),FALSE)*$G189), 0, VLOOKUP(VLOOKUP($A189, 'E4 TB Allocation Details'!$A$18:$L$214, MATCH("Customer ID", 'E4 TB Allocation Details'!$A$18:$L$18, 0),FALSE), 'E2 Allocators'!$B$15:$W$361, MATCH('O5 Details by Class &amp; Accounts'!AP$18, 'E2 Allocators'!$B$15:$W$15, 0),FALSE)*$G189)</f>
        <v>0</v>
      </c>
      <c r="AQ189" s="1321">
        <f>IF(ISERROR(VLOOKUP(VLOOKUP($A189, 'E4 TB Allocation Details'!$A$18:$L$214, MATCH("Customer ID", 'E4 TB Allocation Details'!$A$18:$L$18, 0),FALSE), 'E2 Allocators'!$B$15:$W$361, MATCH('O5 Details by Class &amp; Accounts'!AQ$18, 'E2 Allocators'!$B$15:$W$15, 0),FALSE)*$G189), 0, VLOOKUP(VLOOKUP($A189, 'E4 TB Allocation Details'!$A$18:$L$214, MATCH("Customer ID", 'E4 TB Allocation Details'!$A$18:$L$18, 0),FALSE), 'E2 Allocators'!$B$15:$W$361, MATCH('O5 Details by Class &amp; Accounts'!AQ$18, 'E2 Allocators'!$B$15:$W$15, 0),FALSE)*$G189)</f>
        <v>0</v>
      </c>
      <c r="AR189" s="1321">
        <f>IF(ISERROR(VLOOKUP(VLOOKUP($A189, 'E4 TB Allocation Details'!$A$18:$L$214, MATCH("Customer ID", 'E4 TB Allocation Details'!$A$18:$L$18, 0),FALSE), 'E2 Allocators'!$B$15:$W$361, MATCH('O5 Details by Class &amp; Accounts'!AR$18, 'E2 Allocators'!$B$15:$W$15, 0),FALSE)*$G189), 0, VLOOKUP(VLOOKUP($A189, 'E4 TB Allocation Details'!$A$18:$L$214, MATCH("Customer ID", 'E4 TB Allocation Details'!$A$18:$L$18, 0),FALSE), 'E2 Allocators'!$B$15:$W$361, MATCH('O5 Details by Class &amp; Accounts'!AR$18, 'E2 Allocators'!$B$15:$W$15, 0),FALSE)*$G189)</f>
        <v>0</v>
      </c>
      <c r="AS189" s="1321">
        <f>IF(ISERROR(VLOOKUP(VLOOKUP($A189, 'E4 TB Allocation Details'!$A$18:$L$214, MATCH("Customer ID", 'E4 TB Allocation Details'!$A$18:$L$18, 0),FALSE), 'E2 Allocators'!$B$15:$W$361, MATCH('O5 Details by Class &amp; Accounts'!AS$18, 'E2 Allocators'!$B$15:$W$15, 0),FALSE)*$G189), 0, VLOOKUP(VLOOKUP($A189, 'E4 TB Allocation Details'!$A$18:$L$214, MATCH("Customer ID", 'E4 TB Allocation Details'!$A$18:$L$18, 0),FALSE), 'E2 Allocators'!$B$15:$W$361, MATCH('O5 Details by Class &amp; Accounts'!AS$18, 'E2 Allocators'!$B$15:$W$15, 0),FALSE)*$G189)</f>
        <v>0</v>
      </c>
      <c r="AT189" s="1321">
        <f>IF(ISERROR(VLOOKUP(VLOOKUP($A189, 'E4 TB Allocation Details'!$A$18:$L$214, MATCH("Customer ID", 'E4 TB Allocation Details'!$A$18:$L$18, 0),FALSE), 'E2 Allocators'!$B$15:$W$361, MATCH('O5 Details by Class &amp; Accounts'!AT$18, 'E2 Allocators'!$B$15:$W$15, 0),FALSE)*$G189), 0, VLOOKUP(VLOOKUP($A189, 'E4 TB Allocation Details'!$A$18:$L$214, MATCH("Customer ID", 'E4 TB Allocation Details'!$A$18:$L$18, 0),FALSE), 'E2 Allocators'!$B$15:$W$361, MATCH('O5 Details by Class &amp; Accounts'!AT$18, 'E2 Allocators'!$B$15:$W$15, 0),FALSE)*$G189)</f>
        <v>0</v>
      </c>
      <c r="AU189" s="1321">
        <f>IF(ISERROR(VLOOKUP(VLOOKUP($A189, 'E4 TB Allocation Details'!$A$18:$L$214, MATCH("Customer ID", 'E4 TB Allocation Details'!$A$18:$L$18, 0),FALSE), 'E2 Allocators'!$B$15:$W$361, MATCH('O5 Details by Class &amp; Accounts'!AU$18, 'E2 Allocators'!$B$15:$W$15, 0),FALSE)*$G189), 0, VLOOKUP(VLOOKUP($A189, 'E4 TB Allocation Details'!$A$18:$L$214, MATCH("Customer ID", 'E4 TB Allocation Details'!$A$18:$L$18, 0),FALSE), 'E2 Allocators'!$B$15:$W$361, MATCH('O5 Details by Class &amp; Accounts'!AU$18, 'E2 Allocators'!$B$15:$W$15, 0),FALSE)*$G189)</f>
        <v>0</v>
      </c>
      <c r="AV189" s="1321">
        <f>IF(ISERROR(VLOOKUP(VLOOKUP($A189, 'E4 TB Allocation Details'!$A$18:$L$214, MATCH("Customer ID", 'E4 TB Allocation Details'!$A$18:$L$18, 0),FALSE), 'E2 Allocators'!$B$15:$W$361, MATCH('O5 Details by Class &amp; Accounts'!AV$18, 'E2 Allocators'!$B$15:$W$15, 0),FALSE)*$G189), 0, VLOOKUP(VLOOKUP($A189, 'E4 TB Allocation Details'!$A$18:$L$214, MATCH("Customer ID", 'E4 TB Allocation Details'!$A$18:$L$18, 0),FALSE), 'E2 Allocators'!$B$15:$W$361, MATCH('O5 Details by Class &amp; Accounts'!AV$18, 'E2 Allocators'!$B$15:$W$15, 0),FALSE)*$G189)</f>
        <v>0</v>
      </c>
      <c r="AW189" s="1321">
        <f>IF(ISERROR(VLOOKUP(VLOOKUP($A189, 'E4 TB Allocation Details'!$A$18:$L$214, MATCH("Customer ID", 'E4 TB Allocation Details'!$A$18:$L$18, 0),FALSE), 'E2 Allocators'!$B$15:$W$361, MATCH('O5 Details by Class &amp; Accounts'!AW$18, 'E2 Allocators'!$B$15:$W$15, 0),FALSE)*$G189), 0, VLOOKUP(VLOOKUP($A189, 'E4 TB Allocation Details'!$A$18:$L$214, MATCH("Customer ID", 'E4 TB Allocation Details'!$A$18:$L$18, 0),FALSE), 'E2 Allocators'!$B$15:$W$361, MATCH('O5 Details by Class &amp; Accounts'!AW$18, 'E2 Allocators'!$B$15:$W$15, 0),FALSE)*$G189)</f>
        <v>0</v>
      </c>
      <c r="AX189" s="1321">
        <f t="shared" si="51"/>
        <v>0</v>
      </c>
      <c r="AY189" s="1321">
        <f>IF(ISERROR(VLOOKUP(VLOOKUP($A189, 'E4 TB Allocation Details'!$A$18:$L$214, MATCH("Misc ID", 'E4 TB Allocation Details'!$A$18:$L$18, 0),FALSE), 'E2 Allocators'!$B$15:$W$361, MATCH('O5 Details by Class &amp; Accounts'!AY$18, 'E2 Allocators'!$B$15:$W$15, 0),FALSE)*$E189), 0, VLOOKUP(VLOOKUP($A189, 'E4 TB Allocation Details'!$A$18:$L$214, MATCH("Misc ID", 'E4 TB Allocation Details'!$A$18:$L$18, 0),FALSE), 'E2 Allocators'!$B$15:$W$361, MATCH('O5 Details by Class &amp; Accounts'!AY$18, 'E2 Allocators'!$B$15:$W$15, 0),FALSE)*$E189)</f>
        <v>0</v>
      </c>
      <c r="AZ189" s="1321">
        <f>IF(ISERROR(VLOOKUP(VLOOKUP($A189, 'E4 TB Allocation Details'!$A$18:$L$214, MATCH("Misc ID", 'E4 TB Allocation Details'!$A$18:$L$18, 0),FALSE), 'E2 Allocators'!$B$15:$W$361, MATCH('O5 Details by Class &amp; Accounts'!AZ$18, 'E2 Allocators'!$B$15:$W$15, 0),FALSE)*$E189), 0, VLOOKUP(VLOOKUP($A189, 'E4 TB Allocation Details'!$A$18:$L$214, MATCH("Misc ID", 'E4 TB Allocation Details'!$A$18:$L$18, 0),FALSE), 'E2 Allocators'!$B$15:$W$361, MATCH('O5 Details by Class &amp; Accounts'!AZ$18, 'E2 Allocators'!$B$15:$W$15, 0),FALSE)*$E189)</f>
        <v>0</v>
      </c>
      <c r="BA189" s="1321">
        <f>IF(ISERROR(VLOOKUP(VLOOKUP($A189, 'E4 TB Allocation Details'!$A$18:$L$214, MATCH("Misc ID", 'E4 TB Allocation Details'!$A$18:$L$18, 0),FALSE), 'E2 Allocators'!$B$15:$W$361, MATCH('O5 Details by Class &amp; Accounts'!BA$18, 'E2 Allocators'!$B$15:$W$15, 0),FALSE)*$E189), 0, VLOOKUP(VLOOKUP($A189, 'E4 TB Allocation Details'!$A$18:$L$214, MATCH("Misc ID", 'E4 TB Allocation Details'!$A$18:$L$18, 0),FALSE), 'E2 Allocators'!$B$15:$W$361, MATCH('O5 Details by Class &amp; Accounts'!BA$18, 'E2 Allocators'!$B$15:$W$15, 0),FALSE)*$E189)</f>
        <v>0</v>
      </c>
      <c r="BB189" s="1321">
        <f>IF(ISERROR(VLOOKUP(VLOOKUP($A189, 'E4 TB Allocation Details'!$A$18:$L$214, MATCH("Misc ID", 'E4 TB Allocation Details'!$A$18:$L$18, 0),FALSE), 'E2 Allocators'!$B$15:$W$361, MATCH('O5 Details by Class &amp; Accounts'!BB$18, 'E2 Allocators'!$B$15:$W$15, 0),FALSE)*$E189), 0, VLOOKUP(VLOOKUP($A189, 'E4 TB Allocation Details'!$A$18:$L$214, MATCH("Misc ID", 'E4 TB Allocation Details'!$A$18:$L$18, 0),FALSE), 'E2 Allocators'!$B$15:$W$361, MATCH('O5 Details by Class &amp; Accounts'!BB$18, 'E2 Allocators'!$B$15:$W$15, 0),FALSE)*$E189)</f>
        <v>0</v>
      </c>
      <c r="BC189" s="1321">
        <f>IF(ISERROR(VLOOKUP(VLOOKUP($A189, 'E4 TB Allocation Details'!$A$18:$L$214, MATCH("Misc ID", 'E4 TB Allocation Details'!$A$18:$L$18, 0),FALSE), 'E2 Allocators'!$B$15:$W$361, MATCH('O5 Details by Class &amp; Accounts'!BC$18, 'E2 Allocators'!$B$15:$W$15, 0),FALSE)*$E189), 0, VLOOKUP(VLOOKUP($A189, 'E4 TB Allocation Details'!$A$18:$L$214, MATCH("Misc ID", 'E4 TB Allocation Details'!$A$18:$L$18, 0),FALSE), 'E2 Allocators'!$B$15:$W$361, MATCH('O5 Details by Class &amp; Accounts'!BC$18, 'E2 Allocators'!$B$15:$W$15, 0),FALSE)*$E189)</f>
        <v>0</v>
      </c>
      <c r="BD189" s="1321">
        <f>IF(ISERROR(VLOOKUP(VLOOKUP($A189, 'E4 TB Allocation Details'!$A$18:$L$214, MATCH("Misc ID", 'E4 TB Allocation Details'!$A$18:$L$18, 0),FALSE), 'E2 Allocators'!$B$15:$W$361, MATCH('O5 Details by Class &amp; Accounts'!BD$18, 'E2 Allocators'!$B$15:$W$15, 0),FALSE)*$E189), 0, VLOOKUP(VLOOKUP($A189, 'E4 TB Allocation Details'!$A$18:$L$214, MATCH("Misc ID", 'E4 TB Allocation Details'!$A$18:$L$18, 0),FALSE), 'E2 Allocators'!$B$15:$W$361, MATCH('O5 Details by Class &amp; Accounts'!BD$18, 'E2 Allocators'!$B$15:$W$15, 0),FALSE)*$E189)</f>
        <v>0</v>
      </c>
      <c r="BE189" s="1321">
        <f>IF(ISERROR(VLOOKUP(VLOOKUP($A189, 'E4 TB Allocation Details'!$A$18:$L$214, MATCH("Misc ID", 'E4 TB Allocation Details'!$A$18:$L$18, 0),FALSE), 'E2 Allocators'!$B$15:$W$361, MATCH('O5 Details by Class &amp; Accounts'!BE$18, 'E2 Allocators'!$B$15:$W$15, 0),FALSE)*$E189), 0, VLOOKUP(VLOOKUP($A189, 'E4 TB Allocation Details'!$A$18:$L$214, MATCH("Misc ID", 'E4 TB Allocation Details'!$A$18:$L$18, 0),FALSE), 'E2 Allocators'!$B$15:$W$361, MATCH('O5 Details by Class &amp; Accounts'!BE$18, 'E2 Allocators'!$B$15:$W$15, 0),FALSE)*$E189)</f>
        <v>0</v>
      </c>
      <c r="BF189" s="1321">
        <f>IF(ISERROR(VLOOKUP(VLOOKUP($A189, 'E4 TB Allocation Details'!$A$18:$L$214, MATCH("Misc ID", 'E4 TB Allocation Details'!$A$18:$L$18, 0),FALSE), 'E2 Allocators'!$B$15:$W$361, MATCH('O5 Details by Class &amp; Accounts'!BF$18, 'E2 Allocators'!$B$15:$W$15, 0),FALSE)*$E189), 0, VLOOKUP(VLOOKUP($A189, 'E4 TB Allocation Details'!$A$18:$L$214, MATCH("Misc ID", 'E4 TB Allocation Details'!$A$18:$L$18, 0),FALSE), 'E2 Allocators'!$B$15:$W$361, MATCH('O5 Details by Class &amp; Accounts'!BF$18, 'E2 Allocators'!$B$15:$W$15, 0),FALSE)*$E189)</f>
        <v>0</v>
      </c>
      <c r="BG189" s="1321">
        <f>IF(ISERROR(VLOOKUP(VLOOKUP($A189, 'E4 TB Allocation Details'!$A$18:$L$214, MATCH("Misc ID", 'E4 TB Allocation Details'!$A$18:$L$18, 0),FALSE), 'E2 Allocators'!$B$15:$W$361, MATCH('O5 Details by Class &amp; Accounts'!BG$18, 'E2 Allocators'!$B$15:$W$15, 0),FALSE)*$E189), 0, VLOOKUP(VLOOKUP($A189, 'E4 TB Allocation Details'!$A$18:$L$214, MATCH("Misc ID", 'E4 TB Allocation Details'!$A$18:$L$18, 0),FALSE), 'E2 Allocators'!$B$15:$W$361, MATCH('O5 Details by Class &amp; Accounts'!BG$18, 'E2 Allocators'!$B$15:$W$15, 0),FALSE)*$E189)</f>
        <v>0</v>
      </c>
      <c r="BH189" s="1321">
        <f>IF(ISERROR(VLOOKUP(VLOOKUP($A189, 'E4 TB Allocation Details'!$A$18:$L$214, MATCH("Misc ID", 'E4 TB Allocation Details'!$A$18:$L$18, 0),FALSE), 'E2 Allocators'!$B$15:$W$361, MATCH('O5 Details by Class &amp; Accounts'!BH$18, 'E2 Allocators'!$B$15:$W$15, 0),FALSE)*$E189), 0, VLOOKUP(VLOOKUP($A189, 'E4 TB Allocation Details'!$A$18:$L$214, MATCH("Misc ID", 'E4 TB Allocation Details'!$A$18:$L$18, 0),FALSE), 'E2 Allocators'!$B$15:$W$361, MATCH('O5 Details by Class &amp; Accounts'!BH$18, 'E2 Allocators'!$B$15:$W$15, 0),FALSE)*$E189)</f>
        <v>0</v>
      </c>
      <c r="BI189" s="1321">
        <f>IF(ISERROR(VLOOKUP(VLOOKUP($A189, 'E4 TB Allocation Details'!$A$18:$L$214, MATCH("Misc ID", 'E4 TB Allocation Details'!$A$18:$L$18, 0),FALSE), 'E2 Allocators'!$B$15:$W$361, MATCH('O5 Details by Class &amp; Accounts'!BI$18, 'E2 Allocators'!$B$15:$W$15, 0),FALSE)*$E189), 0, VLOOKUP(VLOOKUP($A189, 'E4 TB Allocation Details'!$A$18:$L$214, MATCH("Misc ID", 'E4 TB Allocation Details'!$A$18:$L$18, 0),FALSE), 'E2 Allocators'!$B$15:$W$361, MATCH('O5 Details by Class &amp; Accounts'!BI$18, 'E2 Allocators'!$B$15:$W$15, 0),FALSE)*$E189)</f>
        <v>0</v>
      </c>
      <c r="BJ189" s="1321">
        <f>IF(ISERROR(VLOOKUP(VLOOKUP($A189, 'E4 TB Allocation Details'!$A$18:$L$214, MATCH("Misc ID", 'E4 TB Allocation Details'!$A$18:$L$18, 0),FALSE), 'E2 Allocators'!$B$15:$W$361, MATCH('O5 Details by Class &amp; Accounts'!BJ$18, 'E2 Allocators'!$B$15:$W$15, 0),FALSE)*$E189), 0, VLOOKUP(VLOOKUP($A189, 'E4 TB Allocation Details'!$A$18:$L$214, MATCH("Misc ID", 'E4 TB Allocation Details'!$A$18:$L$18, 0),FALSE), 'E2 Allocators'!$B$15:$W$361, MATCH('O5 Details by Class &amp; Accounts'!BJ$18, 'E2 Allocators'!$B$15:$W$15, 0),FALSE)*$E189)</f>
        <v>0</v>
      </c>
      <c r="BK189" s="1321">
        <f>IF(ISERROR(VLOOKUP(VLOOKUP($A189, 'E4 TB Allocation Details'!$A$18:$L$214, MATCH("Misc ID", 'E4 TB Allocation Details'!$A$18:$L$18, 0),FALSE), 'E2 Allocators'!$B$15:$W$361, MATCH('O5 Details by Class &amp; Accounts'!BK$18, 'E2 Allocators'!$B$15:$W$15, 0),FALSE)*$E189), 0, VLOOKUP(VLOOKUP($A189, 'E4 TB Allocation Details'!$A$18:$L$214, MATCH("Misc ID", 'E4 TB Allocation Details'!$A$18:$L$18, 0),FALSE), 'E2 Allocators'!$B$15:$W$361, MATCH('O5 Details by Class &amp; Accounts'!BK$18, 'E2 Allocators'!$B$15:$W$15, 0),FALSE)*$E189)</f>
        <v>0</v>
      </c>
      <c r="BL189" s="1321">
        <f>IF(ISERROR(VLOOKUP(VLOOKUP($A189, 'E4 TB Allocation Details'!$A$18:$L$214, MATCH("Misc ID", 'E4 TB Allocation Details'!$A$18:$L$18, 0),FALSE), 'E2 Allocators'!$B$15:$W$361, MATCH('O5 Details by Class &amp; Accounts'!BL$18, 'E2 Allocators'!$B$15:$W$15, 0),FALSE)*$E189), 0, VLOOKUP(VLOOKUP($A189, 'E4 TB Allocation Details'!$A$18:$L$214, MATCH("Misc ID", 'E4 TB Allocation Details'!$A$18:$L$18, 0),FALSE), 'E2 Allocators'!$B$15:$W$361, MATCH('O5 Details by Class &amp; Accounts'!BL$18, 'E2 Allocators'!$B$15:$W$15, 0),FALSE)*$E189)</f>
        <v>0</v>
      </c>
      <c r="BM189" s="1321">
        <f>IF(ISERROR(VLOOKUP(VLOOKUP($A189, 'E4 TB Allocation Details'!$A$18:$L$214, MATCH("Misc ID", 'E4 TB Allocation Details'!$A$18:$L$18, 0),FALSE), 'E2 Allocators'!$B$15:$W$361, MATCH('O5 Details by Class &amp; Accounts'!BM$18, 'E2 Allocators'!$B$15:$W$15, 0),FALSE)*$E189), 0, VLOOKUP(VLOOKUP($A189, 'E4 TB Allocation Details'!$A$18:$L$214, MATCH("Misc ID", 'E4 TB Allocation Details'!$A$18:$L$18, 0),FALSE), 'E2 Allocators'!$B$15:$W$361, MATCH('O5 Details by Class &amp; Accounts'!BM$18, 'E2 Allocators'!$B$15:$W$15, 0),FALSE)*$E189)</f>
        <v>0</v>
      </c>
      <c r="BN189" s="1321">
        <f>IF(ISERROR(VLOOKUP(VLOOKUP($A189, 'E4 TB Allocation Details'!$A$18:$L$214, MATCH("Misc ID", 'E4 TB Allocation Details'!$A$18:$L$18, 0),FALSE), 'E2 Allocators'!$B$15:$W$361, MATCH('O5 Details by Class &amp; Accounts'!BN$18, 'E2 Allocators'!$B$15:$W$15, 0),FALSE)*$E189), 0, VLOOKUP(VLOOKUP($A189, 'E4 TB Allocation Details'!$A$18:$L$214, MATCH("Misc ID", 'E4 TB Allocation Details'!$A$18:$L$18, 0),FALSE), 'E2 Allocators'!$B$15:$W$361, MATCH('O5 Details by Class &amp; Accounts'!BN$18, 'E2 Allocators'!$B$15:$W$15, 0),FALSE)*$E189)</f>
        <v>0</v>
      </c>
      <c r="BO189" s="1321">
        <f>IF(ISERROR(VLOOKUP(VLOOKUP($A189, 'E4 TB Allocation Details'!$A$18:$L$214, MATCH("Misc ID", 'E4 TB Allocation Details'!$A$18:$L$18, 0),FALSE), 'E2 Allocators'!$B$15:$W$361, MATCH('O5 Details by Class &amp; Accounts'!BO$18, 'E2 Allocators'!$B$15:$W$15, 0),FALSE)*$E189), 0, VLOOKUP(VLOOKUP($A189, 'E4 TB Allocation Details'!$A$18:$L$214, MATCH("Misc ID", 'E4 TB Allocation Details'!$A$18:$L$18, 0),FALSE), 'E2 Allocators'!$B$15:$W$361, MATCH('O5 Details by Class &amp; Accounts'!BO$18, 'E2 Allocators'!$B$15:$W$15, 0),FALSE)*$E189)</f>
        <v>0</v>
      </c>
      <c r="BP189" s="1321">
        <f>IF(ISERROR(VLOOKUP(VLOOKUP($A189, 'E4 TB Allocation Details'!$A$18:$L$214, MATCH("Misc ID", 'E4 TB Allocation Details'!$A$18:$L$18, 0),FALSE), 'E2 Allocators'!$B$15:$W$361, MATCH('O5 Details by Class &amp; Accounts'!BP$18, 'E2 Allocators'!$B$15:$W$15, 0),FALSE)*$E189), 0, VLOOKUP(VLOOKUP($A189, 'E4 TB Allocation Details'!$A$18:$L$214, MATCH("Misc ID", 'E4 TB Allocation Details'!$A$18:$L$18, 0),FALSE), 'E2 Allocators'!$B$15:$W$361, MATCH('O5 Details by Class &amp; Accounts'!BP$18, 'E2 Allocators'!$B$15:$W$15, 0),FALSE)*$E189)</f>
        <v>0</v>
      </c>
      <c r="BQ189" s="1321">
        <f>IF(ISERROR(VLOOKUP(VLOOKUP($A189, 'E4 TB Allocation Details'!$A$18:$L$214, MATCH("Misc ID", 'E4 TB Allocation Details'!$A$18:$L$18, 0),FALSE), 'E2 Allocators'!$B$15:$W$361, MATCH('O5 Details by Class &amp; Accounts'!BQ$18, 'E2 Allocators'!$B$15:$W$15, 0),FALSE)*$E189), 0, VLOOKUP(VLOOKUP($A189, 'E4 TB Allocation Details'!$A$18:$L$214, MATCH("Misc ID", 'E4 TB Allocation Details'!$A$18:$L$18, 0),FALSE), 'E2 Allocators'!$B$15:$W$361, MATCH('O5 Details by Class &amp; Accounts'!BQ$18, 'E2 Allocators'!$B$15:$W$15, 0),FALSE)*$E189)</f>
        <v>0</v>
      </c>
      <c r="BR189" s="1321">
        <f>IF(ISERROR(VLOOKUP(VLOOKUP($A189, 'E4 TB Allocation Details'!$A$18:$L$214, MATCH("Misc ID", 'E4 TB Allocation Details'!$A$18:$L$18, 0),FALSE), 'E2 Allocators'!$B$15:$W$361, MATCH('O5 Details by Class &amp; Accounts'!BR$18, 'E2 Allocators'!$B$15:$W$15, 0),FALSE)*$E189), 0, VLOOKUP(VLOOKUP($A189, 'E4 TB Allocation Details'!$A$18:$L$214, MATCH("Misc ID", 'E4 TB Allocation Details'!$A$18:$L$18, 0),FALSE), 'E2 Allocators'!$B$15:$W$361, MATCH('O5 Details by Class &amp; Accounts'!BR$18, 'E2 Allocators'!$B$15:$W$15, 0),FALSE)*$E189)</f>
        <v>0</v>
      </c>
      <c r="BS189" s="1321">
        <f t="shared" si="48"/>
        <v>0</v>
      </c>
      <c r="BT189" s="1321">
        <f>IF(ISERROR(VLOOKUP(VLOOKUP($A189, 'E4 TB Allocation Details'!$A$18:$L$214, MATCH("A &amp; G ID", 'E4 TB Allocation Details'!$A$18:$L$18, 0),FALSE), 'E2 Allocators'!$B$15:$W$361, MATCH('O5 Details by Class &amp; Accounts'!BT$18, 'E2 Allocators'!$B$15:$W$15, 0),FALSE)*$E189), 0, VLOOKUP(VLOOKUP($A189, 'E4 TB Allocation Details'!$A$18:$L$214, MATCH("A &amp; G ID", 'E4 TB Allocation Details'!$A$18:$L$18, 0),FALSE), 'E2 Allocators'!$B$15:$W$361, MATCH('O5 Details by Class &amp; Accounts'!BT$18, 'E2 Allocators'!$B$15:$W$15, 0),FALSE)*$E189)</f>
        <v>9793.7731230315712</v>
      </c>
      <c r="BU189" s="1321">
        <f>IF(ISERROR(VLOOKUP(VLOOKUP($A189, 'E4 TB Allocation Details'!$A$18:$L$214, MATCH("A &amp; G ID", 'E4 TB Allocation Details'!$A$18:$L$18, 0),FALSE), 'E2 Allocators'!$B$15:$W$361, MATCH('O5 Details by Class &amp; Accounts'!BU$18, 'E2 Allocators'!$B$15:$W$15, 0),FALSE)*$E189), 0, VLOOKUP(VLOOKUP($A189, 'E4 TB Allocation Details'!$A$18:$L$214, MATCH("A &amp; G ID", 'E4 TB Allocation Details'!$A$18:$L$18, 0),FALSE), 'E2 Allocators'!$B$15:$W$361, MATCH('O5 Details by Class &amp; Accounts'!BU$18, 'E2 Allocators'!$B$15:$W$15, 0),FALSE)*$E189)</f>
        <v>3207.989195199043</v>
      </c>
      <c r="BV189" s="1321">
        <f>IF(ISERROR(VLOOKUP(VLOOKUP($A189, 'E4 TB Allocation Details'!$A$18:$L$214, MATCH("A &amp; G ID", 'E4 TB Allocation Details'!$A$18:$L$18, 0),FALSE), 'E2 Allocators'!$B$15:$W$361, MATCH('O5 Details by Class &amp; Accounts'!BV$18, 'E2 Allocators'!$B$15:$W$15, 0),FALSE)*$E189), 0, VLOOKUP(VLOOKUP($A189, 'E4 TB Allocation Details'!$A$18:$L$214, MATCH("A &amp; G ID", 'E4 TB Allocation Details'!$A$18:$L$18, 0),FALSE), 'E2 Allocators'!$B$15:$W$361, MATCH('O5 Details by Class &amp; Accounts'!BV$18, 'E2 Allocators'!$B$15:$W$15, 0),FALSE)*$E189)</f>
        <v>1739.3771472326021</v>
      </c>
      <c r="BW189" s="1321">
        <f>IF(ISERROR(VLOOKUP(VLOOKUP($A189, 'E4 TB Allocation Details'!$A$18:$L$214, MATCH("A &amp; G ID", 'E4 TB Allocation Details'!$A$18:$L$18, 0),FALSE), 'E2 Allocators'!$B$15:$W$361, MATCH('O5 Details by Class &amp; Accounts'!BW$18, 'E2 Allocators'!$B$15:$W$15, 0),FALSE)*$E189), 0, VLOOKUP(VLOOKUP($A189, 'E4 TB Allocation Details'!$A$18:$L$214, MATCH("A &amp; G ID", 'E4 TB Allocation Details'!$A$18:$L$18, 0),FALSE), 'E2 Allocators'!$B$15:$W$361, MATCH('O5 Details by Class &amp; Accounts'!BW$18, 'E2 Allocators'!$B$15:$W$15, 0),FALSE)*$E189)</f>
        <v>0</v>
      </c>
      <c r="BX189" s="1321">
        <f>IF(ISERROR(VLOOKUP(VLOOKUP($A189, 'E4 TB Allocation Details'!$A$18:$L$214, MATCH("A &amp; G ID", 'E4 TB Allocation Details'!$A$18:$L$18, 0),FALSE), 'E2 Allocators'!$B$15:$W$361, MATCH('O5 Details by Class &amp; Accounts'!BX$18, 'E2 Allocators'!$B$15:$W$15, 0),FALSE)*$E189), 0, VLOOKUP(VLOOKUP($A189, 'E4 TB Allocation Details'!$A$18:$L$214, MATCH("A &amp; G ID", 'E4 TB Allocation Details'!$A$18:$L$18, 0),FALSE), 'E2 Allocators'!$B$15:$W$361, MATCH('O5 Details by Class &amp; Accounts'!BX$18, 'E2 Allocators'!$B$15:$W$15, 0),FALSE)*$E189)</f>
        <v>0</v>
      </c>
      <c r="BY189" s="1321">
        <f>IF(ISERROR(VLOOKUP(VLOOKUP($A189, 'E4 TB Allocation Details'!$A$18:$L$214, MATCH("A &amp; G ID", 'E4 TB Allocation Details'!$A$18:$L$18, 0),FALSE), 'E2 Allocators'!$B$15:$W$361, MATCH('O5 Details by Class &amp; Accounts'!BY$18, 'E2 Allocators'!$B$15:$W$15, 0),FALSE)*$E189), 0, VLOOKUP(VLOOKUP($A189, 'E4 TB Allocation Details'!$A$18:$L$214, MATCH("A &amp; G ID", 'E4 TB Allocation Details'!$A$18:$L$18, 0),FALSE), 'E2 Allocators'!$B$15:$W$361, MATCH('O5 Details by Class &amp; Accounts'!BY$18, 'E2 Allocators'!$B$15:$W$15, 0),FALSE)*$E189)</f>
        <v>0</v>
      </c>
      <c r="BZ189" s="1321">
        <f>IF(ISERROR(VLOOKUP(VLOOKUP($A189, 'E4 TB Allocation Details'!$A$18:$L$214, MATCH("A &amp; G ID", 'E4 TB Allocation Details'!$A$18:$L$18, 0),FALSE), 'E2 Allocators'!$B$15:$W$361, MATCH('O5 Details by Class &amp; Accounts'!BZ$18, 'E2 Allocators'!$B$15:$W$15, 0),FALSE)*$E189), 0, VLOOKUP(VLOOKUP($A189, 'E4 TB Allocation Details'!$A$18:$L$214, MATCH("A &amp; G ID", 'E4 TB Allocation Details'!$A$18:$L$18, 0),FALSE), 'E2 Allocators'!$B$15:$W$361, MATCH('O5 Details by Class &amp; Accounts'!BZ$18, 'E2 Allocators'!$B$15:$W$15, 0),FALSE)*$E189)</f>
        <v>238.1074293153944</v>
      </c>
      <c r="CA189" s="1321">
        <f>IF(ISERROR(VLOOKUP(VLOOKUP($A189, 'E4 TB Allocation Details'!$A$18:$L$214, MATCH("A &amp; G ID", 'E4 TB Allocation Details'!$A$18:$L$18, 0),FALSE), 'E2 Allocators'!$B$15:$W$361, MATCH('O5 Details by Class &amp; Accounts'!CA$18, 'E2 Allocators'!$B$15:$W$15, 0),FALSE)*$E189), 0, VLOOKUP(VLOOKUP($A189, 'E4 TB Allocation Details'!$A$18:$L$214, MATCH("A &amp; G ID", 'E4 TB Allocation Details'!$A$18:$L$18, 0),FALSE), 'E2 Allocators'!$B$15:$W$361, MATCH('O5 Details by Class &amp; Accounts'!CA$18, 'E2 Allocators'!$B$15:$W$15, 0),FALSE)*$E189)</f>
        <v>0</v>
      </c>
      <c r="CB189" s="1321">
        <f>IF(ISERROR(VLOOKUP(VLOOKUP($A189, 'E4 TB Allocation Details'!$A$18:$L$214, MATCH("A &amp; G ID", 'E4 TB Allocation Details'!$A$18:$L$18, 0),FALSE), 'E2 Allocators'!$B$15:$W$361, MATCH('O5 Details by Class &amp; Accounts'!CB$18, 'E2 Allocators'!$B$15:$W$15, 0),FALSE)*$E189), 0, VLOOKUP(VLOOKUP($A189, 'E4 TB Allocation Details'!$A$18:$L$214, MATCH("A &amp; G ID", 'E4 TB Allocation Details'!$A$18:$L$18, 0),FALSE), 'E2 Allocators'!$B$15:$W$361, MATCH('O5 Details by Class &amp; Accounts'!CB$18, 'E2 Allocators'!$B$15:$W$15, 0),FALSE)*$E189)</f>
        <v>20.753105221389802</v>
      </c>
      <c r="CC189" s="1321">
        <f>IF(ISERROR(VLOOKUP(VLOOKUP($A189, 'E4 TB Allocation Details'!$A$18:$L$214, MATCH("A &amp; G ID", 'E4 TB Allocation Details'!$A$18:$L$18, 0),FALSE), 'E2 Allocators'!$B$15:$W$361, MATCH('O5 Details by Class &amp; Accounts'!CC$18, 'E2 Allocators'!$B$15:$W$15, 0),FALSE)*$E189), 0, VLOOKUP(VLOOKUP($A189, 'E4 TB Allocation Details'!$A$18:$L$214, MATCH("A &amp; G ID", 'E4 TB Allocation Details'!$A$18:$L$18, 0),FALSE), 'E2 Allocators'!$B$15:$W$361, MATCH('O5 Details by Class &amp; Accounts'!CC$18, 'E2 Allocators'!$B$15:$W$15, 0),FALSE)*$E189)</f>
        <v>0</v>
      </c>
      <c r="CD189" s="1321">
        <f>IF(ISERROR(VLOOKUP(VLOOKUP($A189, 'E4 TB Allocation Details'!$A$18:$L$214, MATCH("A &amp; G ID", 'E4 TB Allocation Details'!$A$18:$L$18, 0),FALSE), 'E2 Allocators'!$B$15:$W$361, MATCH('O5 Details by Class &amp; Accounts'!CD$18, 'E2 Allocators'!$B$15:$W$15, 0),FALSE)*$E189), 0, VLOOKUP(VLOOKUP($A189, 'E4 TB Allocation Details'!$A$18:$L$214, MATCH("A &amp; G ID", 'E4 TB Allocation Details'!$A$18:$L$18, 0),FALSE), 'E2 Allocators'!$B$15:$W$361, MATCH('O5 Details by Class &amp; Accounts'!CD$18, 'E2 Allocators'!$B$15:$W$15, 0),FALSE)*$E189)</f>
        <v>0</v>
      </c>
      <c r="CE189" s="1321">
        <f>IF(ISERROR(VLOOKUP(VLOOKUP($A189, 'E4 TB Allocation Details'!$A$18:$L$214, MATCH("A &amp; G ID", 'E4 TB Allocation Details'!$A$18:$L$18, 0),FALSE), 'E2 Allocators'!$B$15:$W$361, MATCH('O5 Details by Class &amp; Accounts'!CE$18, 'E2 Allocators'!$B$15:$W$15, 0),FALSE)*$E189), 0, VLOOKUP(VLOOKUP($A189, 'E4 TB Allocation Details'!$A$18:$L$214, MATCH("A &amp; G ID", 'E4 TB Allocation Details'!$A$18:$L$18, 0),FALSE), 'E2 Allocators'!$B$15:$W$361, MATCH('O5 Details by Class &amp; Accounts'!CE$18, 'E2 Allocators'!$B$15:$W$15, 0),FALSE)*$E189)</f>
        <v>0</v>
      </c>
      <c r="CF189" s="1321">
        <f>IF(ISERROR(VLOOKUP(VLOOKUP($A189, 'E4 TB Allocation Details'!$A$18:$L$214, MATCH("A &amp; G ID", 'E4 TB Allocation Details'!$A$18:$L$18, 0),FALSE), 'E2 Allocators'!$B$15:$W$361, MATCH('O5 Details by Class &amp; Accounts'!CF$18, 'E2 Allocators'!$B$15:$W$15, 0),FALSE)*$E189), 0, VLOOKUP(VLOOKUP($A189, 'E4 TB Allocation Details'!$A$18:$L$214, MATCH("A &amp; G ID", 'E4 TB Allocation Details'!$A$18:$L$18, 0),FALSE), 'E2 Allocators'!$B$15:$W$361, MATCH('O5 Details by Class &amp; Accounts'!CF$18, 'E2 Allocators'!$B$15:$W$15, 0),FALSE)*$E189)</f>
        <v>0</v>
      </c>
      <c r="CG189" s="1321">
        <f>IF(ISERROR(VLOOKUP(VLOOKUP($A189, 'E4 TB Allocation Details'!$A$18:$L$214, MATCH("A &amp; G ID", 'E4 TB Allocation Details'!$A$18:$L$18, 0),FALSE), 'E2 Allocators'!$B$15:$W$361, MATCH('O5 Details by Class &amp; Accounts'!CG$18, 'E2 Allocators'!$B$15:$W$15, 0),FALSE)*$E189), 0, VLOOKUP(VLOOKUP($A189, 'E4 TB Allocation Details'!$A$18:$L$214, MATCH("A &amp; G ID", 'E4 TB Allocation Details'!$A$18:$L$18, 0),FALSE), 'E2 Allocators'!$B$15:$W$361, MATCH('O5 Details by Class &amp; Accounts'!CG$18, 'E2 Allocators'!$B$15:$W$15, 0),FALSE)*$E189)</f>
        <v>0</v>
      </c>
      <c r="CH189" s="1321">
        <f>IF(ISERROR(VLOOKUP(VLOOKUP($A189, 'E4 TB Allocation Details'!$A$18:$L$214, MATCH("A &amp; G ID", 'E4 TB Allocation Details'!$A$18:$L$18, 0),FALSE), 'E2 Allocators'!$B$15:$W$361, MATCH('O5 Details by Class &amp; Accounts'!CH$18, 'E2 Allocators'!$B$15:$W$15, 0),FALSE)*$E189), 0, VLOOKUP(VLOOKUP($A189, 'E4 TB Allocation Details'!$A$18:$L$214, MATCH("A &amp; G ID", 'E4 TB Allocation Details'!$A$18:$L$18, 0),FALSE), 'E2 Allocators'!$B$15:$W$361, MATCH('O5 Details by Class &amp; Accounts'!CH$18, 'E2 Allocators'!$B$15:$W$15, 0),FALSE)*$E189)</f>
        <v>0</v>
      </c>
      <c r="CI189" s="1321">
        <f>IF(ISERROR(VLOOKUP(VLOOKUP($A189, 'E4 TB Allocation Details'!$A$18:$L$214, MATCH("A &amp; G ID", 'E4 TB Allocation Details'!$A$18:$L$18, 0),FALSE), 'E2 Allocators'!$B$15:$W$361, MATCH('O5 Details by Class &amp; Accounts'!CI$18, 'E2 Allocators'!$B$15:$W$15, 0),FALSE)*$E189), 0, VLOOKUP(VLOOKUP($A189, 'E4 TB Allocation Details'!$A$18:$L$214, MATCH("A &amp; G ID", 'E4 TB Allocation Details'!$A$18:$L$18, 0),FALSE), 'E2 Allocators'!$B$15:$W$361, MATCH('O5 Details by Class &amp; Accounts'!CI$18, 'E2 Allocators'!$B$15:$W$15, 0),FALSE)*$E189)</f>
        <v>0</v>
      </c>
      <c r="CJ189" s="1321">
        <f>IF(ISERROR(VLOOKUP(VLOOKUP($A189, 'E4 TB Allocation Details'!$A$18:$L$214, MATCH("A &amp; G ID", 'E4 TB Allocation Details'!$A$18:$L$18, 0),FALSE), 'E2 Allocators'!$B$15:$W$361, MATCH('O5 Details by Class &amp; Accounts'!CJ$18, 'E2 Allocators'!$B$15:$W$15, 0),FALSE)*$E189), 0, VLOOKUP(VLOOKUP($A189, 'E4 TB Allocation Details'!$A$18:$L$214, MATCH("A &amp; G ID", 'E4 TB Allocation Details'!$A$18:$L$18, 0),FALSE), 'E2 Allocators'!$B$15:$W$361, MATCH('O5 Details by Class &amp; Accounts'!CJ$18, 'E2 Allocators'!$B$15:$W$15, 0),FALSE)*$E189)</f>
        <v>0</v>
      </c>
      <c r="CK189" s="1321">
        <f>IF(ISERROR(VLOOKUP(VLOOKUP($A189, 'E4 TB Allocation Details'!$A$18:$L$214, MATCH("A &amp; G ID", 'E4 TB Allocation Details'!$A$18:$L$18, 0),FALSE), 'E2 Allocators'!$B$15:$W$361, MATCH('O5 Details by Class &amp; Accounts'!CK$18, 'E2 Allocators'!$B$15:$W$15, 0),FALSE)*$E189), 0, VLOOKUP(VLOOKUP($A189, 'E4 TB Allocation Details'!$A$18:$L$214, MATCH("A &amp; G ID", 'E4 TB Allocation Details'!$A$18:$L$18, 0),FALSE), 'E2 Allocators'!$B$15:$W$361, MATCH('O5 Details by Class &amp; Accounts'!CK$18, 'E2 Allocators'!$B$15:$W$15, 0),FALSE)*$E189)</f>
        <v>0</v>
      </c>
      <c r="CL189" s="1321">
        <f>IF(ISERROR(VLOOKUP(VLOOKUP($A189, 'E4 TB Allocation Details'!$A$18:$L$214, MATCH("A &amp; G ID", 'E4 TB Allocation Details'!$A$18:$L$18, 0),FALSE), 'E2 Allocators'!$B$15:$W$361, MATCH('O5 Details by Class &amp; Accounts'!CL$18, 'E2 Allocators'!$B$15:$W$15, 0),FALSE)*$E189), 0, VLOOKUP(VLOOKUP($A189, 'E4 TB Allocation Details'!$A$18:$L$214, MATCH("A &amp; G ID", 'E4 TB Allocation Details'!$A$18:$L$18, 0),FALSE), 'E2 Allocators'!$B$15:$W$361, MATCH('O5 Details by Class &amp; Accounts'!CL$18, 'E2 Allocators'!$B$15:$W$15, 0),FALSE)*$E189)</f>
        <v>0</v>
      </c>
      <c r="CM189" s="1321">
        <f>IF(ISERROR(VLOOKUP(VLOOKUP($A189, 'E4 TB Allocation Details'!$A$18:$L$214, MATCH("A &amp; G ID", 'E4 TB Allocation Details'!$A$18:$L$18, 0),FALSE), 'E2 Allocators'!$B$15:$W$361, MATCH('O5 Details by Class &amp; Accounts'!CM$18, 'E2 Allocators'!$B$15:$W$15, 0),FALSE)*$E189), 0, VLOOKUP(VLOOKUP($A189, 'E4 TB Allocation Details'!$A$18:$L$214, MATCH("A &amp; G ID", 'E4 TB Allocation Details'!$A$18:$L$18, 0),FALSE), 'E2 Allocators'!$B$15:$W$361, MATCH('O5 Details by Class &amp; Accounts'!CM$18, 'E2 Allocators'!$B$15:$W$15, 0),FALSE)*$E189)</f>
        <v>0</v>
      </c>
      <c r="CN189" s="1321">
        <f t="shared" si="49"/>
        <v>15000</v>
      </c>
      <c r="CO189" s="1650">
        <f t="shared" si="50"/>
        <v>0</v>
      </c>
      <c r="CQ189" s="1898" t="s">
        <v>5</v>
      </c>
    </row>
    <row r="190" spans="1:95" s="64" customFormat="1" ht="12.75">
      <c r="A190" s="2156">
        <v>5640</v>
      </c>
      <c r="B190" s="2111" t="s">
        <v>299</v>
      </c>
      <c r="C190" s="1647">
        <f>IF(ISERROR(VLOOKUP($A190,'I3 TB Data'!$A$19:$H$484,MATCH('O5 Details by Class &amp; Accounts'!$C$18, 'I3 TB Data'!$A$19:$H$19,0),0)), 0, VLOOKUP($A190,'I3 TB Data'!$A$19:$H$484,MATCH('O5 Details by Class &amp; Accounts'!$C$18,'I3 TB Data'!$A$19:$H$19,0),0))</f>
        <v>0</v>
      </c>
      <c r="D190" s="1648"/>
      <c r="E190" s="1647">
        <f t="shared" si="44"/>
        <v>0</v>
      </c>
      <c r="F190" s="1649"/>
      <c r="G190" s="1649"/>
      <c r="H190" s="1321">
        <f t="shared" si="46"/>
        <v>0</v>
      </c>
      <c r="I190" s="1321">
        <f>IF(ISERROR(VLOOKUP(VLOOKUP($A190, 'E4 TB Allocation Details'!$A$18:$L$214, MATCH("Demand ID", 'E4 TB Allocation Details'!$A$18:$L$18, 0),FALSE), 'E2 Allocators'!$B$15:$W$361, MATCH('O5 Details by Class &amp; Accounts'!I$18, 'E2 Allocators'!$B$15:$W$15, 0),FALSE)*$F190), 0, VLOOKUP(VLOOKUP($A190, 'E4 TB Allocation Details'!$A$18:$L$214, MATCH("Demand ID", 'E4 TB Allocation Details'!$A$18:$L$18, 0),FALSE), 'E2 Allocators'!$B$15:$W$361, MATCH('O5 Details by Class &amp; Accounts'!I$18, 'E2 Allocators'!$B$15:$W$15, 0),FALSE)*$F190)</f>
        <v>0</v>
      </c>
      <c r="J190" s="1321">
        <f>IF(ISERROR(VLOOKUP(VLOOKUP($A190, 'E4 TB Allocation Details'!$A$18:$L$214, MATCH("Demand ID", 'E4 TB Allocation Details'!$A$18:$L$18, 0),FALSE), 'E2 Allocators'!$B$15:$W$361, MATCH('O5 Details by Class &amp; Accounts'!J$18, 'E2 Allocators'!$B$15:$W$15, 0),FALSE)*$F190), 0, VLOOKUP(VLOOKUP($A190, 'E4 TB Allocation Details'!$A$18:$L$214, MATCH("Demand ID", 'E4 TB Allocation Details'!$A$18:$L$18, 0),FALSE), 'E2 Allocators'!$B$15:$W$361, MATCH('O5 Details by Class &amp; Accounts'!J$18, 'E2 Allocators'!$B$15:$W$15, 0),FALSE)*$F190)</f>
        <v>0</v>
      </c>
      <c r="K190" s="1321">
        <f>IF(ISERROR(VLOOKUP(VLOOKUP($A190, 'E4 TB Allocation Details'!$A$18:$L$214, MATCH("Demand ID", 'E4 TB Allocation Details'!$A$18:$L$18, 0),FALSE), 'E2 Allocators'!$B$15:$W$361, MATCH('O5 Details by Class &amp; Accounts'!K$18, 'E2 Allocators'!$B$15:$W$15, 0),FALSE)*$F190), 0, VLOOKUP(VLOOKUP($A190, 'E4 TB Allocation Details'!$A$18:$L$214, MATCH("Demand ID", 'E4 TB Allocation Details'!$A$18:$L$18, 0),FALSE), 'E2 Allocators'!$B$15:$W$361, MATCH('O5 Details by Class &amp; Accounts'!K$18, 'E2 Allocators'!$B$15:$W$15, 0),FALSE)*$F190)</f>
        <v>0</v>
      </c>
      <c r="L190" s="1321">
        <f>IF(ISERROR(VLOOKUP(VLOOKUP($A190, 'E4 TB Allocation Details'!$A$18:$L$214, MATCH("Demand ID", 'E4 TB Allocation Details'!$A$18:$L$18, 0),FALSE), 'E2 Allocators'!$B$15:$W$361, MATCH('O5 Details by Class &amp; Accounts'!L$18, 'E2 Allocators'!$B$15:$W$15, 0),FALSE)*$F190), 0, VLOOKUP(VLOOKUP($A190, 'E4 TB Allocation Details'!$A$18:$L$214, MATCH("Demand ID", 'E4 TB Allocation Details'!$A$18:$L$18, 0),FALSE), 'E2 Allocators'!$B$15:$W$361, MATCH('O5 Details by Class &amp; Accounts'!L$18, 'E2 Allocators'!$B$15:$W$15, 0),FALSE)*$F190)</f>
        <v>0</v>
      </c>
      <c r="M190" s="1321">
        <f>IF(ISERROR(VLOOKUP(VLOOKUP($A190, 'E4 TB Allocation Details'!$A$18:$L$214, MATCH("Demand ID", 'E4 TB Allocation Details'!$A$18:$L$18, 0),FALSE), 'E2 Allocators'!$B$15:$W$361, MATCH('O5 Details by Class &amp; Accounts'!M$18, 'E2 Allocators'!$B$15:$W$15, 0),FALSE)*$F190), 0, VLOOKUP(VLOOKUP($A190, 'E4 TB Allocation Details'!$A$18:$L$214, MATCH("Demand ID", 'E4 TB Allocation Details'!$A$18:$L$18, 0),FALSE), 'E2 Allocators'!$B$15:$W$361, MATCH('O5 Details by Class &amp; Accounts'!M$18, 'E2 Allocators'!$B$15:$W$15, 0),FALSE)*$F190)</f>
        <v>0</v>
      </c>
      <c r="N190" s="1321">
        <f>IF(ISERROR(VLOOKUP(VLOOKUP($A190, 'E4 TB Allocation Details'!$A$18:$L$214, MATCH("Demand ID", 'E4 TB Allocation Details'!$A$18:$L$18, 0),FALSE), 'E2 Allocators'!$B$15:$W$361, MATCH('O5 Details by Class &amp; Accounts'!N$18, 'E2 Allocators'!$B$15:$W$15, 0),FALSE)*$F190), 0, VLOOKUP(VLOOKUP($A190, 'E4 TB Allocation Details'!$A$18:$L$214, MATCH("Demand ID", 'E4 TB Allocation Details'!$A$18:$L$18, 0),FALSE), 'E2 Allocators'!$B$15:$W$361, MATCH('O5 Details by Class &amp; Accounts'!N$18, 'E2 Allocators'!$B$15:$W$15, 0),FALSE)*$F190)</f>
        <v>0</v>
      </c>
      <c r="O190" s="1321">
        <f>IF(ISERROR(VLOOKUP(VLOOKUP($A190, 'E4 TB Allocation Details'!$A$18:$L$214, MATCH("Demand ID", 'E4 TB Allocation Details'!$A$18:$L$18, 0),FALSE), 'E2 Allocators'!$B$15:$W$361, MATCH('O5 Details by Class &amp; Accounts'!O$18, 'E2 Allocators'!$B$15:$W$15, 0),FALSE)*$F190), 0, VLOOKUP(VLOOKUP($A190, 'E4 TB Allocation Details'!$A$18:$L$214, MATCH("Demand ID", 'E4 TB Allocation Details'!$A$18:$L$18, 0),FALSE), 'E2 Allocators'!$B$15:$W$361, MATCH('O5 Details by Class &amp; Accounts'!O$18, 'E2 Allocators'!$B$15:$W$15, 0),FALSE)*$F190)</f>
        <v>0</v>
      </c>
      <c r="P190" s="1321">
        <f>IF(ISERROR(VLOOKUP(VLOOKUP($A190, 'E4 TB Allocation Details'!$A$18:$L$214, MATCH("Demand ID", 'E4 TB Allocation Details'!$A$18:$L$18, 0),FALSE), 'E2 Allocators'!$B$15:$W$361, MATCH('O5 Details by Class &amp; Accounts'!P$18, 'E2 Allocators'!$B$15:$W$15, 0),FALSE)*$F190), 0, VLOOKUP(VLOOKUP($A190, 'E4 TB Allocation Details'!$A$18:$L$214, MATCH("Demand ID", 'E4 TB Allocation Details'!$A$18:$L$18, 0),FALSE), 'E2 Allocators'!$B$15:$W$361, MATCH('O5 Details by Class &amp; Accounts'!P$18, 'E2 Allocators'!$B$15:$W$15, 0),FALSE)*$F190)</f>
        <v>0</v>
      </c>
      <c r="Q190" s="1321">
        <f>IF(ISERROR(VLOOKUP(VLOOKUP($A190, 'E4 TB Allocation Details'!$A$18:$L$214, MATCH("Demand ID", 'E4 TB Allocation Details'!$A$18:$L$18, 0),FALSE), 'E2 Allocators'!$B$15:$W$361, MATCH('O5 Details by Class &amp; Accounts'!Q$18, 'E2 Allocators'!$B$15:$W$15, 0),FALSE)*$F190), 0, VLOOKUP(VLOOKUP($A190, 'E4 TB Allocation Details'!$A$18:$L$214, MATCH("Demand ID", 'E4 TB Allocation Details'!$A$18:$L$18, 0),FALSE), 'E2 Allocators'!$B$15:$W$361, MATCH('O5 Details by Class &amp; Accounts'!Q$18, 'E2 Allocators'!$B$15:$W$15, 0),FALSE)*$F190)</f>
        <v>0</v>
      </c>
      <c r="R190" s="1321">
        <f>IF(ISERROR(VLOOKUP(VLOOKUP($A190, 'E4 TB Allocation Details'!$A$18:$L$214, MATCH("Demand ID", 'E4 TB Allocation Details'!$A$18:$L$18, 0),FALSE), 'E2 Allocators'!$B$15:$W$361, MATCH('O5 Details by Class &amp; Accounts'!R$18, 'E2 Allocators'!$B$15:$W$15, 0),FALSE)*$F190), 0, VLOOKUP(VLOOKUP($A190, 'E4 TB Allocation Details'!$A$18:$L$214, MATCH("Demand ID", 'E4 TB Allocation Details'!$A$18:$L$18, 0),FALSE), 'E2 Allocators'!$B$15:$W$361, MATCH('O5 Details by Class &amp; Accounts'!R$18, 'E2 Allocators'!$B$15:$W$15, 0),FALSE)*$F190)</f>
        <v>0</v>
      </c>
      <c r="S190" s="1321">
        <f>IF(ISERROR(VLOOKUP(VLOOKUP($A190, 'E4 TB Allocation Details'!$A$18:$L$214, MATCH("Demand ID", 'E4 TB Allocation Details'!$A$18:$L$18, 0),FALSE), 'E2 Allocators'!$B$15:$W$361, MATCH('O5 Details by Class &amp; Accounts'!S$18, 'E2 Allocators'!$B$15:$W$15, 0),FALSE)*$F190), 0, VLOOKUP(VLOOKUP($A190, 'E4 TB Allocation Details'!$A$18:$L$214, MATCH("Demand ID", 'E4 TB Allocation Details'!$A$18:$L$18, 0),FALSE), 'E2 Allocators'!$B$15:$W$361, MATCH('O5 Details by Class &amp; Accounts'!S$18, 'E2 Allocators'!$B$15:$W$15, 0),FALSE)*$F190)</f>
        <v>0</v>
      </c>
      <c r="T190" s="1321">
        <f>IF(ISERROR(VLOOKUP(VLOOKUP($A190, 'E4 TB Allocation Details'!$A$18:$L$214, MATCH("Demand ID", 'E4 TB Allocation Details'!$A$18:$L$18, 0),FALSE), 'E2 Allocators'!$B$15:$W$361, MATCH('O5 Details by Class &amp; Accounts'!T$18, 'E2 Allocators'!$B$15:$W$15, 0),FALSE)*$F190), 0, VLOOKUP(VLOOKUP($A190, 'E4 TB Allocation Details'!$A$18:$L$214, MATCH("Demand ID", 'E4 TB Allocation Details'!$A$18:$L$18, 0),FALSE), 'E2 Allocators'!$B$15:$W$361, MATCH('O5 Details by Class &amp; Accounts'!T$18, 'E2 Allocators'!$B$15:$W$15, 0),FALSE)*$F190)</f>
        <v>0</v>
      </c>
      <c r="U190" s="1321">
        <f>IF(ISERROR(VLOOKUP(VLOOKUP($A190, 'E4 TB Allocation Details'!$A$18:$L$214, MATCH("Demand ID", 'E4 TB Allocation Details'!$A$18:$L$18, 0),FALSE), 'E2 Allocators'!$B$15:$W$361, MATCH('O5 Details by Class &amp; Accounts'!U$18, 'E2 Allocators'!$B$15:$W$15, 0),FALSE)*$F190), 0, VLOOKUP(VLOOKUP($A190, 'E4 TB Allocation Details'!$A$18:$L$214, MATCH("Demand ID", 'E4 TB Allocation Details'!$A$18:$L$18, 0),FALSE), 'E2 Allocators'!$B$15:$W$361, MATCH('O5 Details by Class &amp; Accounts'!U$18, 'E2 Allocators'!$B$15:$W$15, 0),FALSE)*$F190)</f>
        <v>0</v>
      </c>
      <c r="V190" s="1321">
        <f>IF(ISERROR(VLOOKUP(VLOOKUP($A190, 'E4 TB Allocation Details'!$A$18:$L$214, MATCH("Demand ID", 'E4 TB Allocation Details'!$A$18:$L$18, 0),FALSE), 'E2 Allocators'!$B$15:$W$361, MATCH('O5 Details by Class &amp; Accounts'!V$18, 'E2 Allocators'!$B$15:$W$15, 0),FALSE)*$F190), 0, VLOOKUP(VLOOKUP($A190, 'E4 TB Allocation Details'!$A$18:$L$214, MATCH("Demand ID", 'E4 TB Allocation Details'!$A$18:$L$18, 0),FALSE), 'E2 Allocators'!$B$15:$W$361, MATCH('O5 Details by Class &amp; Accounts'!V$18, 'E2 Allocators'!$B$15:$W$15, 0),FALSE)*$F190)</f>
        <v>0</v>
      </c>
      <c r="W190" s="1321">
        <f>IF(ISERROR(VLOOKUP(VLOOKUP($A190, 'E4 TB Allocation Details'!$A$18:$L$214, MATCH("Demand ID", 'E4 TB Allocation Details'!$A$18:$L$18, 0),FALSE), 'E2 Allocators'!$B$15:$W$361, MATCH('O5 Details by Class &amp; Accounts'!W$18, 'E2 Allocators'!$B$15:$W$15, 0),FALSE)*$F190), 0, VLOOKUP(VLOOKUP($A190, 'E4 TB Allocation Details'!$A$18:$L$214, MATCH("Demand ID", 'E4 TB Allocation Details'!$A$18:$L$18, 0),FALSE), 'E2 Allocators'!$B$15:$W$361, MATCH('O5 Details by Class &amp; Accounts'!W$18, 'E2 Allocators'!$B$15:$W$15, 0),FALSE)*$F190)</f>
        <v>0</v>
      </c>
      <c r="X190" s="1321">
        <f>IF(ISERROR(VLOOKUP(VLOOKUP($A190, 'E4 TB Allocation Details'!$A$18:$L$214, MATCH("Demand ID", 'E4 TB Allocation Details'!$A$18:$L$18, 0),FALSE), 'E2 Allocators'!$B$15:$W$361, MATCH('O5 Details by Class &amp; Accounts'!X$18, 'E2 Allocators'!$B$15:$W$15, 0),FALSE)*$F190), 0, VLOOKUP(VLOOKUP($A190, 'E4 TB Allocation Details'!$A$18:$L$214, MATCH("Demand ID", 'E4 TB Allocation Details'!$A$18:$L$18, 0),FALSE), 'E2 Allocators'!$B$15:$W$361, MATCH('O5 Details by Class &amp; Accounts'!X$18, 'E2 Allocators'!$B$15:$W$15, 0),FALSE)*$F190)</f>
        <v>0</v>
      </c>
      <c r="Y190" s="1321">
        <f>IF(ISERROR(VLOOKUP(VLOOKUP($A190, 'E4 TB Allocation Details'!$A$18:$L$214, MATCH("Demand ID", 'E4 TB Allocation Details'!$A$18:$L$18, 0),FALSE), 'E2 Allocators'!$B$15:$W$361, MATCH('O5 Details by Class &amp; Accounts'!Y$18, 'E2 Allocators'!$B$15:$W$15, 0),FALSE)*$F190), 0, VLOOKUP(VLOOKUP($A190, 'E4 TB Allocation Details'!$A$18:$L$214, MATCH("Demand ID", 'E4 TB Allocation Details'!$A$18:$L$18, 0),FALSE), 'E2 Allocators'!$B$15:$W$361, MATCH('O5 Details by Class &amp; Accounts'!Y$18, 'E2 Allocators'!$B$15:$W$15, 0),FALSE)*$F190)</f>
        <v>0</v>
      </c>
      <c r="Z190" s="1321">
        <f>IF(ISERROR(VLOOKUP(VLOOKUP($A190, 'E4 TB Allocation Details'!$A$18:$L$214, MATCH("Demand ID", 'E4 TB Allocation Details'!$A$18:$L$18, 0),FALSE), 'E2 Allocators'!$B$15:$W$361, MATCH('O5 Details by Class &amp; Accounts'!Z$18, 'E2 Allocators'!$B$15:$W$15, 0),FALSE)*$F190), 0, VLOOKUP(VLOOKUP($A190, 'E4 TB Allocation Details'!$A$18:$L$214, MATCH("Demand ID", 'E4 TB Allocation Details'!$A$18:$L$18, 0),FALSE), 'E2 Allocators'!$B$15:$W$361, MATCH('O5 Details by Class &amp; Accounts'!Z$18, 'E2 Allocators'!$B$15:$W$15, 0),FALSE)*$F190)</f>
        <v>0</v>
      </c>
      <c r="AA190" s="1321">
        <f>IF(ISERROR(VLOOKUP(VLOOKUP($A190, 'E4 TB Allocation Details'!$A$18:$L$214, MATCH("Demand ID", 'E4 TB Allocation Details'!$A$18:$L$18, 0),FALSE), 'E2 Allocators'!$B$15:$W$361, MATCH('O5 Details by Class &amp; Accounts'!AA$18, 'E2 Allocators'!$B$15:$W$15, 0),FALSE)*$F190), 0, VLOOKUP(VLOOKUP($A190, 'E4 TB Allocation Details'!$A$18:$L$214, MATCH("Demand ID", 'E4 TB Allocation Details'!$A$18:$L$18, 0),FALSE), 'E2 Allocators'!$B$15:$W$361, MATCH('O5 Details by Class &amp; Accounts'!AA$18, 'E2 Allocators'!$B$15:$W$15, 0),FALSE)*$F190)</f>
        <v>0</v>
      </c>
      <c r="AB190" s="1321">
        <f>IF(ISERROR(VLOOKUP(VLOOKUP($A190, 'E4 TB Allocation Details'!$A$18:$L$214, MATCH("Demand ID", 'E4 TB Allocation Details'!$A$18:$L$18, 0),FALSE), 'E2 Allocators'!$B$15:$W$361, MATCH('O5 Details by Class &amp; Accounts'!AB$18, 'E2 Allocators'!$B$15:$W$15, 0),FALSE)*$F190), 0, VLOOKUP(VLOOKUP($A190, 'E4 TB Allocation Details'!$A$18:$L$214, MATCH("Demand ID", 'E4 TB Allocation Details'!$A$18:$L$18, 0),FALSE), 'E2 Allocators'!$B$15:$W$361, MATCH('O5 Details by Class &amp; Accounts'!AB$18, 'E2 Allocators'!$B$15:$W$15, 0),FALSE)*$F190)</f>
        <v>0</v>
      </c>
      <c r="AC190" s="1321">
        <f t="shared" si="47"/>
        <v>0</v>
      </c>
      <c r="AD190" s="1321">
        <f>IF(ISERROR(VLOOKUP(VLOOKUP($A190, 'E4 TB Allocation Details'!$A$18:$L$214, MATCH("Customer ID", 'E4 TB Allocation Details'!$A$18:$L$18, 0),FALSE), 'E2 Allocators'!$B$15:$W$361, MATCH('O5 Details by Class &amp; Accounts'!AD$18, 'E2 Allocators'!$B$15:$W$15, 0),FALSE)*$G190), 0, VLOOKUP(VLOOKUP($A190, 'E4 TB Allocation Details'!$A$18:$L$214, MATCH("Customer ID", 'E4 TB Allocation Details'!$A$18:$L$18, 0),FALSE), 'E2 Allocators'!$B$15:$W$361, MATCH('O5 Details by Class &amp; Accounts'!AD$18, 'E2 Allocators'!$B$15:$W$15, 0),FALSE)*$G190)</f>
        <v>0</v>
      </c>
      <c r="AE190" s="1321">
        <f>IF(ISERROR(VLOOKUP(VLOOKUP($A190, 'E4 TB Allocation Details'!$A$18:$L$214, MATCH("Customer ID", 'E4 TB Allocation Details'!$A$18:$L$18, 0),FALSE), 'E2 Allocators'!$B$15:$W$361, MATCH('O5 Details by Class &amp; Accounts'!AE$18, 'E2 Allocators'!$B$15:$W$15, 0),FALSE)*$G190), 0, VLOOKUP(VLOOKUP($A190, 'E4 TB Allocation Details'!$A$18:$L$214, MATCH("Customer ID", 'E4 TB Allocation Details'!$A$18:$L$18, 0),FALSE), 'E2 Allocators'!$B$15:$W$361, MATCH('O5 Details by Class &amp; Accounts'!AE$18, 'E2 Allocators'!$B$15:$W$15, 0),FALSE)*$G190)</f>
        <v>0</v>
      </c>
      <c r="AF190" s="1321">
        <f>IF(ISERROR(VLOOKUP(VLOOKUP($A190, 'E4 TB Allocation Details'!$A$18:$L$214, MATCH("Customer ID", 'E4 TB Allocation Details'!$A$18:$L$18, 0),FALSE), 'E2 Allocators'!$B$15:$W$361, MATCH('O5 Details by Class &amp; Accounts'!AF$18, 'E2 Allocators'!$B$15:$W$15, 0),FALSE)*$G190), 0, VLOOKUP(VLOOKUP($A190, 'E4 TB Allocation Details'!$A$18:$L$214, MATCH("Customer ID", 'E4 TB Allocation Details'!$A$18:$L$18, 0),FALSE), 'E2 Allocators'!$B$15:$W$361, MATCH('O5 Details by Class &amp; Accounts'!AF$18, 'E2 Allocators'!$B$15:$W$15, 0),FALSE)*$G190)</f>
        <v>0</v>
      </c>
      <c r="AG190" s="1321">
        <f>IF(ISERROR(VLOOKUP(VLOOKUP($A190, 'E4 TB Allocation Details'!$A$18:$L$214, MATCH("Customer ID", 'E4 TB Allocation Details'!$A$18:$L$18, 0),FALSE), 'E2 Allocators'!$B$15:$W$361, MATCH('O5 Details by Class &amp; Accounts'!AG$18, 'E2 Allocators'!$B$15:$W$15, 0),FALSE)*$G190), 0, VLOOKUP(VLOOKUP($A190, 'E4 TB Allocation Details'!$A$18:$L$214, MATCH("Customer ID", 'E4 TB Allocation Details'!$A$18:$L$18, 0),FALSE), 'E2 Allocators'!$B$15:$W$361, MATCH('O5 Details by Class &amp; Accounts'!AG$18, 'E2 Allocators'!$B$15:$W$15, 0),FALSE)*$G190)</f>
        <v>0</v>
      </c>
      <c r="AH190" s="1321">
        <f>IF(ISERROR(VLOOKUP(VLOOKUP($A190, 'E4 TB Allocation Details'!$A$18:$L$214, MATCH("Customer ID", 'E4 TB Allocation Details'!$A$18:$L$18, 0),FALSE), 'E2 Allocators'!$B$15:$W$361, MATCH('O5 Details by Class &amp; Accounts'!AH$18, 'E2 Allocators'!$B$15:$W$15, 0),FALSE)*$G190), 0, VLOOKUP(VLOOKUP($A190, 'E4 TB Allocation Details'!$A$18:$L$214, MATCH("Customer ID", 'E4 TB Allocation Details'!$A$18:$L$18, 0),FALSE), 'E2 Allocators'!$B$15:$W$361, MATCH('O5 Details by Class &amp; Accounts'!AH$18, 'E2 Allocators'!$B$15:$W$15, 0),FALSE)*$G190)</f>
        <v>0</v>
      </c>
      <c r="AI190" s="1321">
        <f>IF(ISERROR(VLOOKUP(VLOOKUP($A190, 'E4 TB Allocation Details'!$A$18:$L$214, MATCH("Customer ID", 'E4 TB Allocation Details'!$A$18:$L$18, 0),FALSE), 'E2 Allocators'!$B$15:$W$361, MATCH('O5 Details by Class &amp; Accounts'!AI$18, 'E2 Allocators'!$B$15:$W$15, 0),FALSE)*$G190), 0, VLOOKUP(VLOOKUP($A190, 'E4 TB Allocation Details'!$A$18:$L$214, MATCH("Customer ID", 'E4 TB Allocation Details'!$A$18:$L$18, 0),FALSE), 'E2 Allocators'!$B$15:$W$361, MATCH('O5 Details by Class &amp; Accounts'!AI$18, 'E2 Allocators'!$B$15:$W$15, 0),FALSE)*$G190)</f>
        <v>0</v>
      </c>
      <c r="AJ190" s="1321">
        <f>IF(ISERROR(VLOOKUP(VLOOKUP($A190, 'E4 TB Allocation Details'!$A$18:$L$214, MATCH("Customer ID", 'E4 TB Allocation Details'!$A$18:$L$18, 0),FALSE), 'E2 Allocators'!$B$15:$W$361, MATCH('O5 Details by Class &amp; Accounts'!AJ$18, 'E2 Allocators'!$B$15:$W$15, 0),FALSE)*$G190), 0, VLOOKUP(VLOOKUP($A190, 'E4 TB Allocation Details'!$A$18:$L$214, MATCH("Customer ID", 'E4 TB Allocation Details'!$A$18:$L$18, 0),FALSE), 'E2 Allocators'!$B$15:$W$361, MATCH('O5 Details by Class &amp; Accounts'!AJ$18, 'E2 Allocators'!$B$15:$W$15, 0),FALSE)*$G190)</f>
        <v>0</v>
      </c>
      <c r="AK190" s="1321">
        <f>IF(ISERROR(VLOOKUP(VLOOKUP($A190, 'E4 TB Allocation Details'!$A$18:$L$214, MATCH("Customer ID", 'E4 TB Allocation Details'!$A$18:$L$18, 0),FALSE), 'E2 Allocators'!$B$15:$W$361, MATCH('O5 Details by Class &amp; Accounts'!AK$18, 'E2 Allocators'!$B$15:$W$15, 0),FALSE)*$G190), 0, VLOOKUP(VLOOKUP($A190, 'E4 TB Allocation Details'!$A$18:$L$214, MATCH("Customer ID", 'E4 TB Allocation Details'!$A$18:$L$18, 0),FALSE), 'E2 Allocators'!$B$15:$W$361, MATCH('O5 Details by Class &amp; Accounts'!AK$18, 'E2 Allocators'!$B$15:$W$15, 0),FALSE)*$G190)</f>
        <v>0</v>
      </c>
      <c r="AL190" s="1321">
        <f>IF(ISERROR(VLOOKUP(VLOOKUP($A190, 'E4 TB Allocation Details'!$A$18:$L$214, MATCH("Customer ID", 'E4 TB Allocation Details'!$A$18:$L$18, 0),FALSE), 'E2 Allocators'!$B$15:$W$361, MATCH('O5 Details by Class &amp; Accounts'!AL$18, 'E2 Allocators'!$B$15:$W$15, 0),FALSE)*$G190), 0, VLOOKUP(VLOOKUP($A190, 'E4 TB Allocation Details'!$A$18:$L$214, MATCH("Customer ID", 'E4 TB Allocation Details'!$A$18:$L$18, 0),FALSE), 'E2 Allocators'!$B$15:$W$361, MATCH('O5 Details by Class &amp; Accounts'!AL$18, 'E2 Allocators'!$B$15:$W$15, 0),FALSE)*$G190)</f>
        <v>0</v>
      </c>
      <c r="AM190" s="1321">
        <f>IF(ISERROR(VLOOKUP(VLOOKUP($A190, 'E4 TB Allocation Details'!$A$18:$L$214, MATCH("Customer ID", 'E4 TB Allocation Details'!$A$18:$L$18, 0),FALSE), 'E2 Allocators'!$B$15:$W$361, MATCH('O5 Details by Class &amp; Accounts'!AM$18, 'E2 Allocators'!$B$15:$W$15, 0),FALSE)*$G190), 0, VLOOKUP(VLOOKUP($A190, 'E4 TB Allocation Details'!$A$18:$L$214, MATCH("Customer ID", 'E4 TB Allocation Details'!$A$18:$L$18, 0),FALSE), 'E2 Allocators'!$B$15:$W$361, MATCH('O5 Details by Class &amp; Accounts'!AM$18, 'E2 Allocators'!$B$15:$W$15, 0),FALSE)*$G190)</f>
        <v>0</v>
      </c>
      <c r="AN190" s="1321">
        <f>IF(ISERROR(VLOOKUP(VLOOKUP($A190, 'E4 TB Allocation Details'!$A$18:$L$214, MATCH("Customer ID", 'E4 TB Allocation Details'!$A$18:$L$18, 0),FALSE), 'E2 Allocators'!$B$15:$W$361, MATCH('O5 Details by Class &amp; Accounts'!AN$18, 'E2 Allocators'!$B$15:$W$15, 0),FALSE)*$G190), 0, VLOOKUP(VLOOKUP($A190, 'E4 TB Allocation Details'!$A$18:$L$214, MATCH("Customer ID", 'E4 TB Allocation Details'!$A$18:$L$18, 0),FALSE), 'E2 Allocators'!$B$15:$W$361, MATCH('O5 Details by Class &amp; Accounts'!AN$18, 'E2 Allocators'!$B$15:$W$15, 0),FALSE)*$G190)</f>
        <v>0</v>
      </c>
      <c r="AO190" s="1321">
        <f>IF(ISERROR(VLOOKUP(VLOOKUP($A190, 'E4 TB Allocation Details'!$A$18:$L$214, MATCH("Customer ID", 'E4 TB Allocation Details'!$A$18:$L$18, 0),FALSE), 'E2 Allocators'!$B$15:$W$361, MATCH('O5 Details by Class &amp; Accounts'!AO$18, 'E2 Allocators'!$B$15:$W$15, 0),FALSE)*$G190), 0, VLOOKUP(VLOOKUP($A190, 'E4 TB Allocation Details'!$A$18:$L$214, MATCH("Customer ID", 'E4 TB Allocation Details'!$A$18:$L$18, 0),FALSE), 'E2 Allocators'!$B$15:$W$361, MATCH('O5 Details by Class &amp; Accounts'!AO$18, 'E2 Allocators'!$B$15:$W$15, 0),FALSE)*$G190)</f>
        <v>0</v>
      </c>
      <c r="AP190" s="1321">
        <f>IF(ISERROR(VLOOKUP(VLOOKUP($A190, 'E4 TB Allocation Details'!$A$18:$L$214, MATCH("Customer ID", 'E4 TB Allocation Details'!$A$18:$L$18, 0),FALSE), 'E2 Allocators'!$B$15:$W$361, MATCH('O5 Details by Class &amp; Accounts'!AP$18, 'E2 Allocators'!$B$15:$W$15, 0),FALSE)*$G190), 0, VLOOKUP(VLOOKUP($A190, 'E4 TB Allocation Details'!$A$18:$L$214, MATCH("Customer ID", 'E4 TB Allocation Details'!$A$18:$L$18, 0),FALSE), 'E2 Allocators'!$B$15:$W$361, MATCH('O5 Details by Class &amp; Accounts'!AP$18, 'E2 Allocators'!$B$15:$W$15, 0),FALSE)*$G190)</f>
        <v>0</v>
      </c>
      <c r="AQ190" s="1321">
        <f>IF(ISERROR(VLOOKUP(VLOOKUP($A190, 'E4 TB Allocation Details'!$A$18:$L$214, MATCH("Customer ID", 'E4 TB Allocation Details'!$A$18:$L$18, 0),FALSE), 'E2 Allocators'!$B$15:$W$361, MATCH('O5 Details by Class &amp; Accounts'!AQ$18, 'E2 Allocators'!$B$15:$W$15, 0),FALSE)*$G190), 0, VLOOKUP(VLOOKUP($A190, 'E4 TB Allocation Details'!$A$18:$L$214, MATCH("Customer ID", 'E4 TB Allocation Details'!$A$18:$L$18, 0),FALSE), 'E2 Allocators'!$B$15:$W$361, MATCH('O5 Details by Class &amp; Accounts'!AQ$18, 'E2 Allocators'!$B$15:$W$15, 0),FALSE)*$G190)</f>
        <v>0</v>
      </c>
      <c r="AR190" s="1321">
        <f>IF(ISERROR(VLOOKUP(VLOOKUP($A190, 'E4 TB Allocation Details'!$A$18:$L$214, MATCH("Customer ID", 'E4 TB Allocation Details'!$A$18:$L$18, 0),FALSE), 'E2 Allocators'!$B$15:$W$361, MATCH('O5 Details by Class &amp; Accounts'!AR$18, 'E2 Allocators'!$B$15:$W$15, 0),FALSE)*$G190), 0, VLOOKUP(VLOOKUP($A190, 'E4 TB Allocation Details'!$A$18:$L$214, MATCH("Customer ID", 'E4 TB Allocation Details'!$A$18:$L$18, 0),FALSE), 'E2 Allocators'!$B$15:$W$361, MATCH('O5 Details by Class &amp; Accounts'!AR$18, 'E2 Allocators'!$B$15:$W$15, 0),FALSE)*$G190)</f>
        <v>0</v>
      </c>
      <c r="AS190" s="1321">
        <f>IF(ISERROR(VLOOKUP(VLOOKUP($A190, 'E4 TB Allocation Details'!$A$18:$L$214, MATCH("Customer ID", 'E4 TB Allocation Details'!$A$18:$L$18, 0),FALSE), 'E2 Allocators'!$B$15:$W$361, MATCH('O5 Details by Class &amp; Accounts'!AS$18, 'E2 Allocators'!$B$15:$W$15, 0),FALSE)*$G190), 0, VLOOKUP(VLOOKUP($A190, 'E4 TB Allocation Details'!$A$18:$L$214, MATCH("Customer ID", 'E4 TB Allocation Details'!$A$18:$L$18, 0),FALSE), 'E2 Allocators'!$B$15:$W$361, MATCH('O5 Details by Class &amp; Accounts'!AS$18, 'E2 Allocators'!$B$15:$W$15, 0),FALSE)*$G190)</f>
        <v>0</v>
      </c>
      <c r="AT190" s="1321">
        <f>IF(ISERROR(VLOOKUP(VLOOKUP($A190, 'E4 TB Allocation Details'!$A$18:$L$214, MATCH("Customer ID", 'E4 TB Allocation Details'!$A$18:$L$18, 0),FALSE), 'E2 Allocators'!$B$15:$W$361, MATCH('O5 Details by Class &amp; Accounts'!AT$18, 'E2 Allocators'!$B$15:$W$15, 0),FALSE)*$G190), 0, VLOOKUP(VLOOKUP($A190, 'E4 TB Allocation Details'!$A$18:$L$214, MATCH("Customer ID", 'E4 TB Allocation Details'!$A$18:$L$18, 0),FALSE), 'E2 Allocators'!$B$15:$W$361, MATCH('O5 Details by Class &amp; Accounts'!AT$18, 'E2 Allocators'!$B$15:$W$15, 0),FALSE)*$G190)</f>
        <v>0</v>
      </c>
      <c r="AU190" s="1321">
        <f>IF(ISERROR(VLOOKUP(VLOOKUP($A190, 'E4 TB Allocation Details'!$A$18:$L$214, MATCH("Customer ID", 'E4 TB Allocation Details'!$A$18:$L$18, 0),FALSE), 'E2 Allocators'!$B$15:$W$361, MATCH('O5 Details by Class &amp; Accounts'!AU$18, 'E2 Allocators'!$B$15:$W$15, 0),FALSE)*$G190), 0, VLOOKUP(VLOOKUP($A190, 'E4 TB Allocation Details'!$A$18:$L$214, MATCH("Customer ID", 'E4 TB Allocation Details'!$A$18:$L$18, 0),FALSE), 'E2 Allocators'!$B$15:$W$361, MATCH('O5 Details by Class &amp; Accounts'!AU$18, 'E2 Allocators'!$B$15:$W$15, 0),FALSE)*$G190)</f>
        <v>0</v>
      </c>
      <c r="AV190" s="1321">
        <f>IF(ISERROR(VLOOKUP(VLOOKUP($A190, 'E4 TB Allocation Details'!$A$18:$L$214, MATCH("Customer ID", 'E4 TB Allocation Details'!$A$18:$L$18, 0),FALSE), 'E2 Allocators'!$B$15:$W$361, MATCH('O5 Details by Class &amp; Accounts'!AV$18, 'E2 Allocators'!$B$15:$W$15, 0),FALSE)*$G190), 0, VLOOKUP(VLOOKUP($A190, 'E4 TB Allocation Details'!$A$18:$L$214, MATCH("Customer ID", 'E4 TB Allocation Details'!$A$18:$L$18, 0),FALSE), 'E2 Allocators'!$B$15:$W$361, MATCH('O5 Details by Class &amp; Accounts'!AV$18, 'E2 Allocators'!$B$15:$W$15, 0),FALSE)*$G190)</f>
        <v>0</v>
      </c>
      <c r="AW190" s="1321">
        <f>IF(ISERROR(VLOOKUP(VLOOKUP($A190, 'E4 TB Allocation Details'!$A$18:$L$214, MATCH("Customer ID", 'E4 TB Allocation Details'!$A$18:$L$18, 0),FALSE), 'E2 Allocators'!$B$15:$W$361, MATCH('O5 Details by Class &amp; Accounts'!AW$18, 'E2 Allocators'!$B$15:$W$15, 0),FALSE)*$G190), 0, VLOOKUP(VLOOKUP($A190, 'E4 TB Allocation Details'!$A$18:$L$214, MATCH("Customer ID", 'E4 TB Allocation Details'!$A$18:$L$18, 0),FALSE), 'E2 Allocators'!$B$15:$W$361, MATCH('O5 Details by Class &amp; Accounts'!AW$18, 'E2 Allocators'!$B$15:$W$15, 0),FALSE)*$G190)</f>
        <v>0</v>
      </c>
      <c r="AX190" s="1321">
        <f t="shared" si="51"/>
        <v>0</v>
      </c>
      <c r="AY190" s="1321">
        <f>IF(ISERROR(VLOOKUP(VLOOKUP($A190, 'E4 TB Allocation Details'!$A$18:$L$214, MATCH("Misc ID", 'E4 TB Allocation Details'!$A$18:$L$18, 0),FALSE), 'E2 Allocators'!$B$15:$W$361, MATCH('O5 Details by Class &amp; Accounts'!AY$18, 'E2 Allocators'!$B$15:$W$15, 0),FALSE)*$E190), 0, VLOOKUP(VLOOKUP($A190, 'E4 TB Allocation Details'!$A$18:$L$214, MATCH("Misc ID", 'E4 TB Allocation Details'!$A$18:$L$18, 0),FALSE), 'E2 Allocators'!$B$15:$W$361, MATCH('O5 Details by Class &amp; Accounts'!AY$18, 'E2 Allocators'!$B$15:$W$15, 0),FALSE)*$E190)</f>
        <v>0</v>
      </c>
      <c r="AZ190" s="1321">
        <f>IF(ISERROR(VLOOKUP(VLOOKUP($A190, 'E4 TB Allocation Details'!$A$18:$L$214, MATCH("Misc ID", 'E4 TB Allocation Details'!$A$18:$L$18, 0),FALSE), 'E2 Allocators'!$B$15:$W$361, MATCH('O5 Details by Class &amp; Accounts'!AZ$18, 'E2 Allocators'!$B$15:$W$15, 0),FALSE)*$E190), 0, VLOOKUP(VLOOKUP($A190, 'E4 TB Allocation Details'!$A$18:$L$214, MATCH("Misc ID", 'E4 TB Allocation Details'!$A$18:$L$18, 0),FALSE), 'E2 Allocators'!$B$15:$W$361, MATCH('O5 Details by Class &amp; Accounts'!AZ$18, 'E2 Allocators'!$B$15:$W$15, 0),FALSE)*$E190)</f>
        <v>0</v>
      </c>
      <c r="BA190" s="1321">
        <f>IF(ISERROR(VLOOKUP(VLOOKUP($A190, 'E4 TB Allocation Details'!$A$18:$L$214, MATCH("Misc ID", 'E4 TB Allocation Details'!$A$18:$L$18, 0),FALSE), 'E2 Allocators'!$B$15:$W$361, MATCH('O5 Details by Class &amp; Accounts'!BA$18, 'E2 Allocators'!$B$15:$W$15, 0),FALSE)*$E190), 0, VLOOKUP(VLOOKUP($A190, 'E4 TB Allocation Details'!$A$18:$L$214, MATCH("Misc ID", 'E4 TB Allocation Details'!$A$18:$L$18, 0),FALSE), 'E2 Allocators'!$B$15:$W$361, MATCH('O5 Details by Class &amp; Accounts'!BA$18, 'E2 Allocators'!$B$15:$W$15, 0),FALSE)*$E190)</f>
        <v>0</v>
      </c>
      <c r="BB190" s="1321">
        <f>IF(ISERROR(VLOOKUP(VLOOKUP($A190, 'E4 TB Allocation Details'!$A$18:$L$214, MATCH("Misc ID", 'E4 TB Allocation Details'!$A$18:$L$18, 0),FALSE), 'E2 Allocators'!$B$15:$W$361, MATCH('O5 Details by Class &amp; Accounts'!BB$18, 'E2 Allocators'!$B$15:$W$15, 0),FALSE)*$E190), 0, VLOOKUP(VLOOKUP($A190, 'E4 TB Allocation Details'!$A$18:$L$214, MATCH("Misc ID", 'E4 TB Allocation Details'!$A$18:$L$18, 0),FALSE), 'E2 Allocators'!$B$15:$W$361, MATCH('O5 Details by Class &amp; Accounts'!BB$18, 'E2 Allocators'!$B$15:$W$15, 0),FALSE)*$E190)</f>
        <v>0</v>
      </c>
      <c r="BC190" s="1321">
        <f>IF(ISERROR(VLOOKUP(VLOOKUP($A190, 'E4 TB Allocation Details'!$A$18:$L$214, MATCH("Misc ID", 'E4 TB Allocation Details'!$A$18:$L$18, 0),FALSE), 'E2 Allocators'!$B$15:$W$361, MATCH('O5 Details by Class &amp; Accounts'!BC$18, 'E2 Allocators'!$B$15:$W$15, 0),FALSE)*$E190), 0, VLOOKUP(VLOOKUP($A190, 'E4 TB Allocation Details'!$A$18:$L$214, MATCH("Misc ID", 'E4 TB Allocation Details'!$A$18:$L$18, 0),FALSE), 'E2 Allocators'!$B$15:$W$361, MATCH('O5 Details by Class &amp; Accounts'!BC$18, 'E2 Allocators'!$B$15:$W$15, 0),FALSE)*$E190)</f>
        <v>0</v>
      </c>
      <c r="BD190" s="1321">
        <f>IF(ISERROR(VLOOKUP(VLOOKUP($A190, 'E4 TB Allocation Details'!$A$18:$L$214, MATCH("Misc ID", 'E4 TB Allocation Details'!$A$18:$L$18, 0),FALSE), 'E2 Allocators'!$B$15:$W$361, MATCH('O5 Details by Class &amp; Accounts'!BD$18, 'E2 Allocators'!$B$15:$W$15, 0),FALSE)*$E190), 0, VLOOKUP(VLOOKUP($A190, 'E4 TB Allocation Details'!$A$18:$L$214, MATCH("Misc ID", 'E4 TB Allocation Details'!$A$18:$L$18, 0),FALSE), 'E2 Allocators'!$B$15:$W$361, MATCH('O5 Details by Class &amp; Accounts'!BD$18, 'E2 Allocators'!$B$15:$W$15, 0),FALSE)*$E190)</f>
        <v>0</v>
      </c>
      <c r="BE190" s="1321">
        <f>IF(ISERROR(VLOOKUP(VLOOKUP($A190, 'E4 TB Allocation Details'!$A$18:$L$214, MATCH("Misc ID", 'E4 TB Allocation Details'!$A$18:$L$18, 0),FALSE), 'E2 Allocators'!$B$15:$W$361, MATCH('O5 Details by Class &amp; Accounts'!BE$18, 'E2 Allocators'!$B$15:$W$15, 0),FALSE)*$E190), 0, VLOOKUP(VLOOKUP($A190, 'E4 TB Allocation Details'!$A$18:$L$214, MATCH("Misc ID", 'E4 TB Allocation Details'!$A$18:$L$18, 0),FALSE), 'E2 Allocators'!$B$15:$W$361, MATCH('O5 Details by Class &amp; Accounts'!BE$18, 'E2 Allocators'!$B$15:$W$15, 0),FALSE)*$E190)</f>
        <v>0</v>
      </c>
      <c r="BF190" s="1321">
        <f>IF(ISERROR(VLOOKUP(VLOOKUP($A190, 'E4 TB Allocation Details'!$A$18:$L$214, MATCH("Misc ID", 'E4 TB Allocation Details'!$A$18:$L$18, 0),FALSE), 'E2 Allocators'!$B$15:$W$361, MATCH('O5 Details by Class &amp; Accounts'!BF$18, 'E2 Allocators'!$B$15:$W$15, 0),FALSE)*$E190), 0, VLOOKUP(VLOOKUP($A190, 'E4 TB Allocation Details'!$A$18:$L$214, MATCH("Misc ID", 'E4 TB Allocation Details'!$A$18:$L$18, 0),FALSE), 'E2 Allocators'!$B$15:$W$361, MATCH('O5 Details by Class &amp; Accounts'!BF$18, 'E2 Allocators'!$B$15:$W$15, 0),FALSE)*$E190)</f>
        <v>0</v>
      </c>
      <c r="BG190" s="1321">
        <f>IF(ISERROR(VLOOKUP(VLOOKUP($A190, 'E4 TB Allocation Details'!$A$18:$L$214, MATCH("Misc ID", 'E4 TB Allocation Details'!$A$18:$L$18, 0),FALSE), 'E2 Allocators'!$B$15:$W$361, MATCH('O5 Details by Class &amp; Accounts'!BG$18, 'E2 Allocators'!$B$15:$W$15, 0),FALSE)*$E190), 0, VLOOKUP(VLOOKUP($A190, 'E4 TB Allocation Details'!$A$18:$L$214, MATCH("Misc ID", 'E4 TB Allocation Details'!$A$18:$L$18, 0),FALSE), 'E2 Allocators'!$B$15:$W$361, MATCH('O5 Details by Class &amp; Accounts'!BG$18, 'E2 Allocators'!$B$15:$W$15, 0),FALSE)*$E190)</f>
        <v>0</v>
      </c>
      <c r="BH190" s="1321">
        <f>IF(ISERROR(VLOOKUP(VLOOKUP($A190, 'E4 TB Allocation Details'!$A$18:$L$214, MATCH("Misc ID", 'E4 TB Allocation Details'!$A$18:$L$18, 0),FALSE), 'E2 Allocators'!$B$15:$W$361, MATCH('O5 Details by Class &amp; Accounts'!BH$18, 'E2 Allocators'!$B$15:$W$15, 0),FALSE)*$E190), 0, VLOOKUP(VLOOKUP($A190, 'E4 TB Allocation Details'!$A$18:$L$214, MATCH("Misc ID", 'E4 TB Allocation Details'!$A$18:$L$18, 0),FALSE), 'E2 Allocators'!$B$15:$W$361, MATCH('O5 Details by Class &amp; Accounts'!BH$18, 'E2 Allocators'!$B$15:$W$15, 0),FALSE)*$E190)</f>
        <v>0</v>
      </c>
      <c r="BI190" s="1321">
        <f>IF(ISERROR(VLOOKUP(VLOOKUP($A190, 'E4 TB Allocation Details'!$A$18:$L$214, MATCH("Misc ID", 'E4 TB Allocation Details'!$A$18:$L$18, 0),FALSE), 'E2 Allocators'!$B$15:$W$361, MATCH('O5 Details by Class &amp; Accounts'!BI$18, 'E2 Allocators'!$B$15:$W$15, 0),FALSE)*$E190), 0, VLOOKUP(VLOOKUP($A190, 'E4 TB Allocation Details'!$A$18:$L$214, MATCH("Misc ID", 'E4 TB Allocation Details'!$A$18:$L$18, 0),FALSE), 'E2 Allocators'!$B$15:$W$361, MATCH('O5 Details by Class &amp; Accounts'!BI$18, 'E2 Allocators'!$B$15:$W$15, 0),FALSE)*$E190)</f>
        <v>0</v>
      </c>
      <c r="BJ190" s="1321">
        <f>IF(ISERROR(VLOOKUP(VLOOKUP($A190, 'E4 TB Allocation Details'!$A$18:$L$214, MATCH("Misc ID", 'E4 TB Allocation Details'!$A$18:$L$18, 0),FALSE), 'E2 Allocators'!$B$15:$W$361, MATCH('O5 Details by Class &amp; Accounts'!BJ$18, 'E2 Allocators'!$B$15:$W$15, 0),FALSE)*$E190), 0, VLOOKUP(VLOOKUP($A190, 'E4 TB Allocation Details'!$A$18:$L$214, MATCH("Misc ID", 'E4 TB Allocation Details'!$A$18:$L$18, 0),FALSE), 'E2 Allocators'!$B$15:$W$361, MATCH('O5 Details by Class &amp; Accounts'!BJ$18, 'E2 Allocators'!$B$15:$W$15, 0),FALSE)*$E190)</f>
        <v>0</v>
      </c>
      <c r="BK190" s="1321">
        <f>IF(ISERROR(VLOOKUP(VLOOKUP($A190, 'E4 TB Allocation Details'!$A$18:$L$214, MATCH("Misc ID", 'E4 TB Allocation Details'!$A$18:$L$18, 0),FALSE), 'E2 Allocators'!$B$15:$W$361, MATCH('O5 Details by Class &amp; Accounts'!BK$18, 'E2 Allocators'!$B$15:$W$15, 0),FALSE)*$E190), 0, VLOOKUP(VLOOKUP($A190, 'E4 TB Allocation Details'!$A$18:$L$214, MATCH("Misc ID", 'E4 TB Allocation Details'!$A$18:$L$18, 0),FALSE), 'E2 Allocators'!$B$15:$W$361, MATCH('O5 Details by Class &amp; Accounts'!BK$18, 'E2 Allocators'!$B$15:$W$15, 0),FALSE)*$E190)</f>
        <v>0</v>
      </c>
      <c r="BL190" s="1321">
        <f>IF(ISERROR(VLOOKUP(VLOOKUP($A190, 'E4 TB Allocation Details'!$A$18:$L$214, MATCH("Misc ID", 'E4 TB Allocation Details'!$A$18:$L$18, 0),FALSE), 'E2 Allocators'!$B$15:$W$361, MATCH('O5 Details by Class &amp; Accounts'!BL$18, 'E2 Allocators'!$B$15:$W$15, 0),FALSE)*$E190), 0, VLOOKUP(VLOOKUP($A190, 'E4 TB Allocation Details'!$A$18:$L$214, MATCH("Misc ID", 'E4 TB Allocation Details'!$A$18:$L$18, 0),FALSE), 'E2 Allocators'!$B$15:$W$361, MATCH('O5 Details by Class &amp; Accounts'!BL$18, 'E2 Allocators'!$B$15:$W$15, 0),FALSE)*$E190)</f>
        <v>0</v>
      </c>
      <c r="BM190" s="1321">
        <f>IF(ISERROR(VLOOKUP(VLOOKUP($A190, 'E4 TB Allocation Details'!$A$18:$L$214, MATCH("Misc ID", 'E4 TB Allocation Details'!$A$18:$L$18, 0),FALSE), 'E2 Allocators'!$B$15:$W$361, MATCH('O5 Details by Class &amp; Accounts'!BM$18, 'E2 Allocators'!$B$15:$W$15, 0),FALSE)*$E190), 0, VLOOKUP(VLOOKUP($A190, 'E4 TB Allocation Details'!$A$18:$L$214, MATCH("Misc ID", 'E4 TB Allocation Details'!$A$18:$L$18, 0),FALSE), 'E2 Allocators'!$B$15:$W$361, MATCH('O5 Details by Class &amp; Accounts'!BM$18, 'E2 Allocators'!$B$15:$W$15, 0),FALSE)*$E190)</f>
        <v>0</v>
      </c>
      <c r="BN190" s="1321">
        <f>IF(ISERROR(VLOOKUP(VLOOKUP($A190, 'E4 TB Allocation Details'!$A$18:$L$214, MATCH("Misc ID", 'E4 TB Allocation Details'!$A$18:$L$18, 0),FALSE), 'E2 Allocators'!$B$15:$W$361, MATCH('O5 Details by Class &amp; Accounts'!BN$18, 'E2 Allocators'!$B$15:$W$15, 0),FALSE)*$E190), 0, VLOOKUP(VLOOKUP($A190, 'E4 TB Allocation Details'!$A$18:$L$214, MATCH("Misc ID", 'E4 TB Allocation Details'!$A$18:$L$18, 0),FALSE), 'E2 Allocators'!$B$15:$W$361, MATCH('O5 Details by Class &amp; Accounts'!BN$18, 'E2 Allocators'!$B$15:$W$15, 0),FALSE)*$E190)</f>
        <v>0</v>
      </c>
      <c r="BO190" s="1321">
        <f>IF(ISERROR(VLOOKUP(VLOOKUP($A190, 'E4 TB Allocation Details'!$A$18:$L$214, MATCH("Misc ID", 'E4 TB Allocation Details'!$A$18:$L$18, 0),FALSE), 'E2 Allocators'!$B$15:$W$361, MATCH('O5 Details by Class &amp; Accounts'!BO$18, 'E2 Allocators'!$B$15:$W$15, 0),FALSE)*$E190), 0, VLOOKUP(VLOOKUP($A190, 'E4 TB Allocation Details'!$A$18:$L$214, MATCH("Misc ID", 'E4 TB Allocation Details'!$A$18:$L$18, 0),FALSE), 'E2 Allocators'!$B$15:$W$361, MATCH('O5 Details by Class &amp; Accounts'!BO$18, 'E2 Allocators'!$B$15:$W$15, 0),FALSE)*$E190)</f>
        <v>0</v>
      </c>
      <c r="BP190" s="1321">
        <f>IF(ISERROR(VLOOKUP(VLOOKUP($A190, 'E4 TB Allocation Details'!$A$18:$L$214, MATCH("Misc ID", 'E4 TB Allocation Details'!$A$18:$L$18, 0),FALSE), 'E2 Allocators'!$B$15:$W$361, MATCH('O5 Details by Class &amp; Accounts'!BP$18, 'E2 Allocators'!$B$15:$W$15, 0),FALSE)*$E190), 0, VLOOKUP(VLOOKUP($A190, 'E4 TB Allocation Details'!$A$18:$L$214, MATCH("Misc ID", 'E4 TB Allocation Details'!$A$18:$L$18, 0),FALSE), 'E2 Allocators'!$B$15:$W$361, MATCH('O5 Details by Class &amp; Accounts'!BP$18, 'E2 Allocators'!$B$15:$W$15, 0),FALSE)*$E190)</f>
        <v>0</v>
      </c>
      <c r="BQ190" s="1321">
        <f>IF(ISERROR(VLOOKUP(VLOOKUP($A190, 'E4 TB Allocation Details'!$A$18:$L$214, MATCH("Misc ID", 'E4 TB Allocation Details'!$A$18:$L$18, 0),FALSE), 'E2 Allocators'!$B$15:$W$361, MATCH('O5 Details by Class &amp; Accounts'!BQ$18, 'E2 Allocators'!$B$15:$W$15, 0),FALSE)*$E190), 0, VLOOKUP(VLOOKUP($A190, 'E4 TB Allocation Details'!$A$18:$L$214, MATCH("Misc ID", 'E4 TB Allocation Details'!$A$18:$L$18, 0),FALSE), 'E2 Allocators'!$B$15:$W$361, MATCH('O5 Details by Class &amp; Accounts'!BQ$18, 'E2 Allocators'!$B$15:$W$15, 0),FALSE)*$E190)</f>
        <v>0</v>
      </c>
      <c r="BR190" s="1321">
        <f>IF(ISERROR(VLOOKUP(VLOOKUP($A190, 'E4 TB Allocation Details'!$A$18:$L$214, MATCH("Misc ID", 'E4 TB Allocation Details'!$A$18:$L$18, 0),FALSE), 'E2 Allocators'!$B$15:$W$361, MATCH('O5 Details by Class &amp; Accounts'!BR$18, 'E2 Allocators'!$B$15:$W$15, 0),FALSE)*$E190), 0, VLOOKUP(VLOOKUP($A190, 'E4 TB Allocation Details'!$A$18:$L$214, MATCH("Misc ID", 'E4 TB Allocation Details'!$A$18:$L$18, 0),FALSE), 'E2 Allocators'!$B$15:$W$361, MATCH('O5 Details by Class &amp; Accounts'!BR$18, 'E2 Allocators'!$B$15:$W$15, 0),FALSE)*$E190)</f>
        <v>0</v>
      </c>
      <c r="BS190" s="1321">
        <f t="shared" si="48"/>
        <v>0</v>
      </c>
      <c r="BT190" s="1321">
        <f>IF(ISERROR(VLOOKUP(VLOOKUP($A190, 'E4 TB Allocation Details'!$A$18:$L$214, MATCH("A &amp; G ID", 'E4 TB Allocation Details'!$A$18:$L$18, 0),FALSE), 'E2 Allocators'!$B$15:$W$361, MATCH('O5 Details by Class &amp; Accounts'!BT$18, 'E2 Allocators'!$B$15:$W$15, 0),FALSE)*$E190), 0, VLOOKUP(VLOOKUP($A190, 'E4 TB Allocation Details'!$A$18:$L$214, MATCH("A &amp; G ID", 'E4 TB Allocation Details'!$A$18:$L$18, 0),FALSE), 'E2 Allocators'!$B$15:$W$361, MATCH('O5 Details by Class &amp; Accounts'!BT$18, 'E2 Allocators'!$B$15:$W$15, 0),FALSE)*$E190)</f>
        <v>0</v>
      </c>
      <c r="BU190" s="1321">
        <f>IF(ISERROR(VLOOKUP(VLOOKUP($A190, 'E4 TB Allocation Details'!$A$18:$L$214, MATCH("A &amp; G ID", 'E4 TB Allocation Details'!$A$18:$L$18, 0),FALSE), 'E2 Allocators'!$B$15:$W$361, MATCH('O5 Details by Class &amp; Accounts'!BU$18, 'E2 Allocators'!$B$15:$W$15, 0),FALSE)*$E190), 0, VLOOKUP(VLOOKUP($A190, 'E4 TB Allocation Details'!$A$18:$L$214, MATCH("A &amp; G ID", 'E4 TB Allocation Details'!$A$18:$L$18, 0),FALSE), 'E2 Allocators'!$B$15:$W$361, MATCH('O5 Details by Class &amp; Accounts'!BU$18, 'E2 Allocators'!$B$15:$W$15, 0),FALSE)*$E190)</f>
        <v>0</v>
      </c>
      <c r="BV190" s="1321">
        <f>IF(ISERROR(VLOOKUP(VLOOKUP($A190, 'E4 TB Allocation Details'!$A$18:$L$214, MATCH("A &amp; G ID", 'E4 TB Allocation Details'!$A$18:$L$18, 0),FALSE), 'E2 Allocators'!$B$15:$W$361, MATCH('O5 Details by Class &amp; Accounts'!BV$18, 'E2 Allocators'!$B$15:$W$15, 0),FALSE)*$E190), 0, VLOOKUP(VLOOKUP($A190, 'E4 TB Allocation Details'!$A$18:$L$214, MATCH("A &amp; G ID", 'E4 TB Allocation Details'!$A$18:$L$18, 0),FALSE), 'E2 Allocators'!$B$15:$W$361, MATCH('O5 Details by Class &amp; Accounts'!BV$18, 'E2 Allocators'!$B$15:$W$15, 0),FALSE)*$E190)</f>
        <v>0</v>
      </c>
      <c r="BW190" s="1321">
        <f>IF(ISERROR(VLOOKUP(VLOOKUP($A190, 'E4 TB Allocation Details'!$A$18:$L$214, MATCH("A &amp; G ID", 'E4 TB Allocation Details'!$A$18:$L$18, 0),FALSE), 'E2 Allocators'!$B$15:$W$361, MATCH('O5 Details by Class &amp; Accounts'!BW$18, 'E2 Allocators'!$B$15:$W$15, 0),FALSE)*$E190), 0, VLOOKUP(VLOOKUP($A190, 'E4 TB Allocation Details'!$A$18:$L$214, MATCH("A &amp; G ID", 'E4 TB Allocation Details'!$A$18:$L$18, 0),FALSE), 'E2 Allocators'!$B$15:$W$361, MATCH('O5 Details by Class &amp; Accounts'!BW$18, 'E2 Allocators'!$B$15:$W$15, 0),FALSE)*$E190)</f>
        <v>0</v>
      </c>
      <c r="BX190" s="1321">
        <f>IF(ISERROR(VLOOKUP(VLOOKUP($A190, 'E4 TB Allocation Details'!$A$18:$L$214, MATCH("A &amp; G ID", 'E4 TB Allocation Details'!$A$18:$L$18, 0),FALSE), 'E2 Allocators'!$B$15:$W$361, MATCH('O5 Details by Class &amp; Accounts'!BX$18, 'E2 Allocators'!$B$15:$W$15, 0),FALSE)*$E190), 0, VLOOKUP(VLOOKUP($A190, 'E4 TB Allocation Details'!$A$18:$L$214, MATCH("A &amp; G ID", 'E4 TB Allocation Details'!$A$18:$L$18, 0),FALSE), 'E2 Allocators'!$B$15:$W$361, MATCH('O5 Details by Class &amp; Accounts'!BX$18, 'E2 Allocators'!$B$15:$W$15, 0),FALSE)*$E190)</f>
        <v>0</v>
      </c>
      <c r="BY190" s="1321">
        <f>IF(ISERROR(VLOOKUP(VLOOKUP($A190, 'E4 TB Allocation Details'!$A$18:$L$214, MATCH("A &amp; G ID", 'E4 TB Allocation Details'!$A$18:$L$18, 0),FALSE), 'E2 Allocators'!$B$15:$W$361, MATCH('O5 Details by Class &amp; Accounts'!BY$18, 'E2 Allocators'!$B$15:$W$15, 0),FALSE)*$E190), 0, VLOOKUP(VLOOKUP($A190, 'E4 TB Allocation Details'!$A$18:$L$214, MATCH("A &amp; G ID", 'E4 TB Allocation Details'!$A$18:$L$18, 0),FALSE), 'E2 Allocators'!$B$15:$W$361, MATCH('O5 Details by Class &amp; Accounts'!BY$18, 'E2 Allocators'!$B$15:$W$15, 0),FALSE)*$E190)</f>
        <v>0</v>
      </c>
      <c r="BZ190" s="1321">
        <f>IF(ISERROR(VLOOKUP(VLOOKUP($A190, 'E4 TB Allocation Details'!$A$18:$L$214, MATCH("A &amp; G ID", 'E4 TB Allocation Details'!$A$18:$L$18, 0),FALSE), 'E2 Allocators'!$B$15:$W$361, MATCH('O5 Details by Class &amp; Accounts'!BZ$18, 'E2 Allocators'!$B$15:$W$15, 0),FALSE)*$E190), 0, VLOOKUP(VLOOKUP($A190, 'E4 TB Allocation Details'!$A$18:$L$214, MATCH("A &amp; G ID", 'E4 TB Allocation Details'!$A$18:$L$18, 0),FALSE), 'E2 Allocators'!$B$15:$W$361, MATCH('O5 Details by Class &amp; Accounts'!BZ$18, 'E2 Allocators'!$B$15:$W$15, 0),FALSE)*$E190)</f>
        <v>0</v>
      </c>
      <c r="CA190" s="1321">
        <f>IF(ISERROR(VLOOKUP(VLOOKUP($A190, 'E4 TB Allocation Details'!$A$18:$L$214, MATCH("A &amp; G ID", 'E4 TB Allocation Details'!$A$18:$L$18, 0),FALSE), 'E2 Allocators'!$B$15:$W$361, MATCH('O5 Details by Class &amp; Accounts'!CA$18, 'E2 Allocators'!$B$15:$W$15, 0),FALSE)*$E190), 0, VLOOKUP(VLOOKUP($A190, 'E4 TB Allocation Details'!$A$18:$L$214, MATCH("A &amp; G ID", 'E4 TB Allocation Details'!$A$18:$L$18, 0),FALSE), 'E2 Allocators'!$B$15:$W$361, MATCH('O5 Details by Class &amp; Accounts'!CA$18, 'E2 Allocators'!$B$15:$W$15, 0),FALSE)*$E190)</f>
        <v>0</v>
      </c>
      <c r="CB190" s="1321">
        <f>IF(ISERROR(VLOOKUP(VLOOKUP($A190, 'E4 TB Allocation Details'!$A$18:$L$214, MATCH("A &amp; G ID", 'E4 TB Allocation Details'!$A$18:$L$18, 0),FALSE), 'E2 Allocators'!$B$15:$W$361, MATCH('O5 Details by Class &amp; Accounts'!CB$18, 'E2 Allocators'!$B$15:$W$15, 0),FALSE)*$E190), 0, VLOOKUP(VLOOKUP($A190, 'E4 TB Allocation Details'!$A$18:$L$214, MATCH("A &amp; G ID", 'E4 TB Allocation Details'!$A$18:$L$18, 0),FALSE), 'E2 Allocators'!$B$15:$W$361, MATCH('O5 Details by Class &amp; Accounts'!CB$18, 'E2 Allocators'!$B$15:$W$15, 0),FALSE)*$E190)</f>
        <v>0</v>
      </c>
      <c r="CC190" s="1321">
        <f>IF(ISERROR(VLOOKUP(VLOOKUP($A190, 'E4 TB Allocation Details'!$A$18:$L$214, MATCH("A &amp; G ID", 'E4 TB Allocation Details'!$A$18:$L$18, 0),FALSE), 'E2 Allocators'!$B$15:$W$361, MATCH('O5 Details by Class &amp; Accounts'!CC$18, 'E2 Allocators'!$B$15:$W$15, 0),FALSE)*$E190), 0, VLOOKUP(VLOOKUP($A190, 'E4 TB Allocation Details'!$A$18:$L$214, MATCH("A &amp; G ID", 'E4 TB Allocation Details'!$A$18:$L$18, 0),FALSE), 'E2 Allocators'!$B$15:$W$361, MATCH('O5 Details by Class &amp; Accounts'!CC$18, 'E2 Allocators'!$B$15:$W$15, 0),FALSE)*$E190)</f>
        <v>0</v>
      </c>
      <c r="CD190" s="1321">
        <f>IF(ISERROR(VLOOKUP(VLOOKUP($A190, 'E4 TB Allocation Details'!$A$18:$L$214, MATCH("A &amp; G ID", 'E4 TB Allocation Details'!$A$18:$L$18, 0),FALSE), 'E2 Allocators'!$B$15:$W$361, MATCH('O5 Details by Class &amp; Accounts'!CD$18, 'E2 Allocators'!$B$15:$W$15, 0),FALSE)*$E190), 0, VLOOKUP(VLOOKUP($A190, 'E4 TB Allocation Details'!$A$18:$L$214, MATCH("A &amp; G ID", 'E4 TB Allocation Details'!$A$18:$L$18, 0),FALSE), 'E2 Allocators'!$B$15:$W$361, MATCH('O5 Details by Class &amp; Accounts'!CD$18, 'E2 Allocators'!$B$15:$W$15, 0),FALSE)*$E190)</f>
        <v>0</v>
      </c>
      <c r="CE190" s="1321">
        <f>IF(ISERROR(VLOOKUP(VLOOKUP($A190, 'E4 TB Allocation Details'!$A$18:$L$214, MATCH("A &amp; G ID", 'E4 TB Allocation Details'!$A$18:$L$18, 0),FALSE), 'E2 Allocators'!$B$15:$W$361, MATCH('O5 Details by Class &amp; Accounts'!CE$18, 'E2 Allocators'!$B$15:$W$15, 0),FALSE)*$E190), 0, VLOOKUP(VLOOKUP($A190, 'E4 TB Allocation Details'!$A$18:$L$214, MATCH("A &amp; G ID", 'E4 TB Allocation Details'!$A$18:$L$18, 0),FALSE), 'E2 Allocators'!$B$15:$W$361, MATCH('O5 Details by Class &amp; Accounts'!CE$18, 'E2 Allocators'!$B$15:$W$15, 0),FALSE)*$E190)</f>
        <v>0</v>
      </c>
      <c r="CF190" s="1321">
        <f>IF(ISERROR(VLOOKUP(VLOOKUP($A190, 'E4 TB Allocation Details'!$A$18:$L$214, MATCH("A &amp; G ID", 'E4 TB Allocation Details'!$A$18:$L$18, 0),FALSE), 'E2 Allocators'!$B$15:$W$361, MATCH('O5 Details by Class &amp; Accounts'!CF$18, 'E2 Allocators'!$B$15:$W$15, 0),FALSE)*$E190), 0, VLOOKUP(VLOOKUP($A190, 'E4 TB Allocation Details'!$A$18:$L$214, MATCH("A &amp; G ID", 'E4 TB Allocation Details'!$A$18:$L$18, 0),FALSE), 'E2 Allocators'!$B$15:$W$361, MATCH('O5 Details by Class &amp; Accounts'!CF$18, 'E2 Allocators'!$B$15:$W$15, 0),FALSE)*$E190)</f>
        <v>0</v>
      </c>
      <c r="CG190" s="1321">
        <f>IF(ISERROR(VLOOKUP(VLOOKUP($A190, 'E4 TB Allocation Details'!$A$18:$L$214, MATCH("A &amp; G ID", 'E4 TB Allocation Details'!$A$18:$L$18, 0),FALSE), 'E2 Allocators'!$B$15:$W$361, MATCH('O5 Details by Class &amp; Accounts'!CG$18, 'E2 Allocators'!$B$15:$W$15, 0),FALSE)*$E190), 0, VLOOKUP(VLOOKUP($A190, 'E4 TB Allocation Details'!$A$18:$L$214, MATCH("A &amp; G ID", 'E4 TB Allocation Details'!$A$18:$L$18, 0),FALSE), 'E2 Allocators'!$B$15:$W$361, MATCH('O5 Details by Class &amp; Accounts'!CG$18, 'E2 Allocators'!$B$15:$W$15, 0),FALSE)*$E190)</f>
        <v>0</v>
      </c>
      <c r="CH190" s="1321">
        <f>IF(ISERROR(VLOOKUP(VLOOKUP($A190, 'E4 TB Allocation Details'!$A$18:$L$214, MATCH("A &amp; G ID", 'E4 TB Allocation Details'!$A$18:$L$18, 0),FALSE), 'E2 Allocators'!$B$15:$W$361, MATCH('O5 Details by Class &amp; Accounts'!CH$18, 'E2 Allocators'!$B$15:$W$15, 0),FALSE)*$E190), 0, VLOOKUP(VLOOKUP($A190, 'E4 TB Allocation Details'!$A$18:$L$214, MATCH("A &amp; G ID", 'E4 TB Allocation Details'!$A$18:$L$18, 0),FALSE), 'E2 Allocators'!$B$15:$W$361, MATCH('O5 Details by Class &amp; Accounts'!CH$18, 'E2 Allocators'!$B$15:$W$15, 0),FALSE)*$E190)</f>
        <v>0</v>
      </c>
      <c r="CI190" s="1321">
        <f>IF(ISERROR(VLOOKUP(VLOOKUP($A190, 'E4 TB Allocation Details'!$A$18:$L$214, MATCH("A &amp; G ID", 'E4 TB Allocation Details'!$A$18:$L$18, 0),FALSE), 'E2 Allocators'!$B$15:$W$361, MATCH('O5 Details by Class &amp; Accounts'!CI$18, 'E2 Allocators'!$B$15:$W$15, 0),FALSE)*$E190), 0, VLOOKUP(VLOOKUP($A190, 'E4 TB Allocation Details'!$A$18:$L$214, MATCH("A &amp; G ID", 'E4 TB Allocation Details'!$A$18:$L$18, 0),FALSE), 'E2 Allocators'!$B$15:$W$361, MATCH('O5 Details by Class &amp; Accounts'!CI$18, 'E2 Allocators'!$B$15:$W$15, 0),FALSE)*$E190)</f>
        <v>0</v>
      </c>
      <c r="CJ190" s="1321">
        <f>IF(ISERROR(VLOOKUP(VLOOKUP($A190, 'E4 TB Allocation Details'!$A$18:$L$214, MATCH("A &amp; G ID", 'E4 TB Allocation Details'!$A$18:$L$18, 0),FALSE), 'E2 Allocators'!$B$15:$W$361, MATCH('O5 Details by Class &amp; Accounts'!CJ$18, 'E2 Allocators'!$B$15:$W$15, 0),FALSE)*$E190), 0, VLOOKUP(VLOOKUP($A190, 'E4 TB Allocation Details'!$A$18:$L$214, MATCH("A &amp; G ID", 'E4 TB Allocation Details'!$A$18:$L$18, 0),FALSE), 'E2 Allocators'!$B$15:$W$361, MATCH('O5 Details by Class &amp; Accounts'!CJ$18, 'E2 Allocators'!$B$15:$W$15, 0),FALSE)*$E190)</f>
        <v>0</v>
      </c>
      <c r="CK190" s="1321">
        <f>IF(ISERROR(VLOOKUP(VLOOKUP($A190, 'E4 TB Allocation Details'!$A$18:$L$214, MATCH("A &amp; G ID", 'E4 TB Allocation Details'!$A$18:$L$18, 0),FALSE), 'E2 Allocators'!$B$15:$W$361, MATCH('O5 Details by Class &amp; Accounts'!CK$18, 'E2 Allocators'!$B$15:$W$15, 0),FALSE)*$E190), 0, VLOOKUP(VLOOKUP($A190, 'E4 TB Allocation Details'!$A$18:$L$214, MATCH("A &amp; G ID", 'E4 TB Allocation Details'!$A$18:$L$18, 0),FALSE), 'E2 Allocators'!$B$15:$W$361, MATCH('O5 Details by Class &amp; Accounts'!CK$18, 'E2 Allocators'!$B$15:$W$15, 0),FALSE)*$E190)</f>
        <v>0</v>
      </c>
      <c r="CL190" s="1321">
        <f>IF(ISERROR(VLOOKUP(VLOOKUP($A190, 'E4 TB Allocation Details'!$A$18:$L$214, MATCH("A &amp; G ID", 'E4 TB Allocation Details'!$A$18:$L$18, 0),FALSE), 'E2 Allocators'!$B$15:$W$361, MATCH('O5 Details by Class &amp; Accounts'!CL$18, 'E2 Allocators'!$B$15:$W$15, 0),FALSE)*$E190), 0, VLOOKUP(VLOOKUP($A190, 'E4 TB Allocation Details'!$A$18:$L$214, MATCH("A &amp; G ID", 'E4 TB Allocation Details'!$A$18:$L$18, 0),FALSE), 'E2 Allocators'!$B$15:$W$361, MATCH('O5 Details by Class &amp; Accounts'!CL$18, 'E2 Allocators'!$B$15:$W$15, 0),FALSE)*$E190)</f>
        <v>0</v>
      </c>
      <c r="CM190" s="1321">
        <f>IF(ISERROR(VLOOKUP(VLOOKUP($A190, 'E4 TB Allocation Details'!$A$18:$L$214, MATCH("A &amp; G ID", 'E4 TB Allocation Details'!$A$18:$L$18, 0),FALSE), 'E2 Allocators'!$B$15:$W$361, MATCH('O5 Details by Class &amp; Accounts'!CM$18, 'E2 Allocators'!$B$15:$W$15, 0),FALSE)*$E190), 0, VLOOKUP(VLOOKUP($A190, 'E4 TB Allocation Details'!$A$18:$L$214, MATCH("A &amp; G ID", 'E4 TB Allocation Details'!$A$18:$L$18, 0),FALSE), 'E2 Allocators'!$B$15:$W$361, MATCH('O5 Details by Class &amp; Accounts'!CM$18, 'E2 Allocators'!$B$15:$W$15, 0),FALSE)*$E190)</f>
        <v>0</v>
      </c>
      <c r="CN190" s="1321">
        <f t="shared" si="49"/>
        <v>0</v>
      </c>
      <c r="CO190" s="1650">
        <f t="shared" si="50"/>
        <v>0</v>
      </c>
      <c r="CQ190" s="1898" t="s">
        <v>1091</v>
      </c>
    </row>
    <row r="191" spans="1:95" s="64" customFormat="1" ht="12.75">
      <c r="A191" s="2156">
        <v>5645</v>
      </c>
      <c r="B191" s="2111" t="s">
        <v>300</v>
      </c>
      <c r="C191" s="1647">
        <f>IF(ISERROR(VLOOKUP($A191,'I3 TB Data'!$A$19:$H$484,MATCH('O5 Details by Class &amp; Accounts'!$C$18, 'I3 TB Data'!$A$19:$H$19,0),0)), 0, VLOOKUP($A191,'I3 TB Data'!$A$19:$H$484,MATCH('O5 Details by Class &amp; Accounts'!$C$18,'I3 TB Data'!$A$19:$H$19,0),0))</f>
        <v>90000</v>
      </c>
      <c r="D191" s="1648"/>
      <c r="E191" s="1647">
        <f t="shared" si="44"/>
        <v>90000</v>
      </c>
      <c r="F191" s="1649"/>
      <c r="G191" s="1649"/>
      <c r="H191" s="1321">
        <f t="shared" si="46"/>
        <v>0</v>
      </c>
      <c r="I191" s="1321">
        <f>IF(ISERROR(VLOOKUP(VLOOKUP($A191, 'E4 TB Allocation Details'!$A$18:$L$214, MATCH("Demand ID", 'E4 TB Allocation Details'!$A$18:$L$18, 0),FALSE), 'E2 Allocators'!$B$15:$W$361, MATCH('O5 Details by Class &amp; Accounts'!I$18, 'E2 Allocators'!$B$15:$W$15, 0),FALSE)*$F191), 0, VLOOKUP(VLOOKUP($A191, 'E4 TB Allocation Details'!$A$18:$L$214, MATCH("Demand ID", 'E4 TB Allocation Details'!$A$18:$L$18, 0),FALSE), 'E2 Allocators'!$B$15:$W$361, MATCH('O5 Details by Class &amp; Accounts'!I$18, 'E2 Allocators'!$B$15:$W$15, 0),FALSE)*$F191)</f>
        <v>0</v>
      </c>
      <c r="J191" s="1321">
        <f>IF(ISERROR(VLOOKUP(VLOOKUP($A191, 'E4 TB Allocation Details'!$A$18:$L$214, MATCH("Demand ID", 'E4 TB Allocation Details'!$A$18:$L$18, 0),FALSE), 'E2 Allocators'!$B$15:$W$361, MATCH('O5 Details by Class &amp; Accounts'!J$18, 'E2 Allocators'!$B$15:$W$15, 0),FALSE)*$F191), 0, VLOOKUP(VLOOKUP($A191, 'E4 TB Allocation Details'!$A$18:$L$214, MATCH("Demand ID", 'E4 TB Allocation Details'!$A$18:$L$18, 0),FALSE), 'E2 Allocators'!$B$15:$W$361, MATCH('O5 Details by Class &amp; Accounts'!J$18, 'E2 Allocators'!$B$15:$W$15, 0),FALSE)*$F191)</f>
        <v>0</v>
      </c>
      <c r="K191" s="1321">
        <f>IF(ISERROR(VLOOKUP(VLOOKUP($A191, 'E4 TB Allocation Details'!$A$18:$L$214, MATCH("Demand ID", 'E4 TB Allocation Details'!$A$18:$L$18, 0),FALSE), 'E2 Allocators'!$B$15:$W$361, MATCH('O5 Details by Class &amp; Accounts'!K$18, 'E2 Allocators'!$B$15:$W$15, 0),FALSE)*$F191), 0, VLOOKUP(VLOOKUP($A191, 'E4 TB Allocation Details'!$A$18:$L$214, MATCH("Demand ID", 'E4 TB Allocation Details'!$A$18:$L$18, 0),FALSE), 'E2 Allocators'!$B$15:$W$361, MATCH('O5 Details by Class &amp; Accounts'!K$18, 'E2 Allocators'!$B$15:$W$15, 0),FALSE)*$F191)</f>
        <v>0</v>
      </c>
      <c r="L191" s="1321">
        <f>IF(ISERROR(VLOOKUP(VLOOKUP($A191, 'E4 TB Allocation Details'!$A$18:$L$214, MATCH("Demand ID", 'E4 TB Allocation Details'!$A$18:$L$18, 0),FALSE), 'E2 Allocators'!$B$15:$W$361, MATCH('O5 Details by Class &amp; Accounts'!L$18, 'E2 Allocators'!$B$15:$W$15, 0),FALSE)*$F191), 0, VLOOKUP(VLOOKUP($A191, 'E4 TB Allocation Details'!$A$18:$L$214, MATCH("Demand ID", 'E4 TB Allocation Details'!$A$18:$L$18, 0),FALSE), 'E2 Allocators'!$B$15:$W$361, MATCH('O5 Details by Class &amp; Accounts'!L$18, 'E2 Allocators'!$B$15:$W$15, 0),FALSE)*$F191)</f>
        <v>0</v>
      </c>
      <c r="M191" s="1321">
        <f>IF(ISERROR(VLOOKUP(VLOOKUP($A191, 'E4 TB Allocation Details'!$A$18:$L$214, MATCH("Demand ID", 'E4 TB Allocation Details'!$A$18:$L$18, 0),FALSE), 'E2 Allocators'!$B$15:$W$361, MATCH('O5 Details by Class &amp; Accounts'!M$18, 'E2 Allocators'!$B$15:$W$15, 0),FALSE)*$F191), 0, VLOOKUP(VLOOKUP($A191, 'E4 TB Allocation Details'!$A$18:$L$214, MATCH("Demand ID", 'E4 TB Allocation Details'!$A$18:$L$18, 0),FALSE), 'E2 Allocators'!$B$15:$W$361, MATCH('O5 Details by Class &amp; Accounts'!M$18, 'E2 Allocators'!$B$15:$W$15, 0),FALSE)*$F191)</f>
        <v>0</v>
      </c>
      <c r="N191" s="1321">
        <f>IF(ISERROR(VLOOKUP(VLOOKUP($A191, 'E4 TB Allocation Details'!$A$18:$L$214, MATCH("Demand ID", 'E4 TB Allocation Details'!$A$18:$L$18, 0),FALSE), 'E2 Allocators'!$B$15:$W$361, MATCH('O5 Details by Class &amp; Accounts'!N$18, 'E2 Allocators'!$B$15:$W$15, 0),FALSE)*$F191), 0, VLOOKUP(VLOOKUP($A191, 'E4 TB Allocation Details'!$A$18:$L$214, MATCH("Demand ID", 'E4 TB Allocation Details'!$A$18:$L$18, 0),FALSE), 'E2 Allocators'!$B$15:$W$361, MATCH('O5 Details by Class &amp; Accounts'!N$18, 'E2 Allocators'!$B$15:$W$15, 0),FALSE)*$F191)</f>
        <v>0</v>
      </c>
      <c r="O191" s="1321">
        <f>IF(ISERROR(VLOOKUP(VLOOKUP($A191, 'E4 TB Allocation Details'!$A$18:$L$214, MATCH("Demand ID", 'E4 TB Allocation Details'!$A$18:$L$18, 0),FALSE), 'E2 Allocators'!$B$15:$W$361, MATCH('O5 Details by Class &amp; Accounts'!O$18, 'E2 Allocators'!$B$15:$W$15, 0),FALSE)*$F191), 0, VLOOKUP(VLOOKUP($A191, 'E4 TB Allocation Details'!$A$18:$L$214, MATCH("Demand ID", 'E4 TB Allocation Details'!$A$18:$L$18, 0),FALSE), 'E2 Allocators'!$B$15:$W$361, MATCH('O5 Details by Class &amp; Accounts'!O$18, 'E2 Allocators'!$B$15:$W$15, 0),FALSE)*$F191)</f>
        <v>0</v>
      </c>
      <c r="P191" s="1321">
        <f>IF(ISERROR(VLOOKUP(VLOOKUP($A191, 'E4 TB Allocation Details'!$A$18:$L$214, MATCH("Demand ID", 'E4 TB Allocation Details'!$A$18:$L$18, 0),FALSE), 'E2 Allocators'!$B$15:$W$361, MATCH('O5 Details by Class &amp; Accounts'!P$18, 'E2 Allocators'!$B$15:$W$15, 0),FALSE)*$F191), 0, VLOOKUP(VLOOKUP($A191, 'E4 TB Allocation Details'!$A$18:$L$214, MATCH("Demand ID", 'E4 TB Allocation Details'!$A$18:$L$18, 0),FALSE), 'E2 Allocators'!$B$15:$W$361, MATCH('O5 Details by Class &amp; Accounts'!P$18, 'E2 Allocators'!$B$15:$W$15, 0),FALSE)*$F191)</f>
        <v>0</v>
      </c>
      <c r="Q191" s="1321">
        <f>IF(ISERROR(VLOOKUP(VLOOKUP($A191, 'E4 TB Allocation Details'!$A$18:$L$214, MATCH("Demand ID", 'E4 TB Allocation Details'!$A$18:$L$18, 0),FALSE), 'E2 Allocators'!$B$15:$W$361, MATCH('O5 Details by Class &amp; Accounts'!Q$18, 'E2 Allocators'!$B$15:$W$15, 0),FALSE)*$F191), 0, VLOOKUP(VLOOKUP($A191, 'E4 TB Allocation Details'!$A$18:$L$214, MATCH("Demand ID", 'E4 TB Allocation Details'!$A$18:$L$18, 0),FALSE), 'E2 Allocators'!$B$15:$W$361, MATCH('O5 Details by Class &amp; Accounts'!Q$18, 'E2 Allocators'!$B$15:$W$15, 0),FALSE)*$F191)</f>
        <v>0</v>
      </c>
      <c r="R191" s="1321">
        <f>IF(ISERROR(VLOOKUP(VLOOKUP($A191, 'E4 TB Allocation Details'!$A$18:$L$214, MATCH("Demand ID", 'E4 TB Allocation Details'!$A$18:$L$18, 0),FALSE), 'E2 Allocators'!$B$15:$W$361, MATCH('O5 Details by Class &amp; Accounts'!R$18, 'E2 Allocators'!$B$15:$W$15, 0),FALSE)*$F191), 0, VLOOKUP(VLOOKUP($A191, 'E4 TB Allocation Details'!$A$18:$L$214, MATCH("Demand ID", 'E4 TB Allocation Details'!$A$18:$L$18, 0),FALSE), 'E2 Allocators'!$B$15:$W$361, MATCH('O5 Details by Class &amp; Accounts'!R$18, 'E2 Allocators'!$B$15:$W$15, 0),FALSE)*$F191)</f>
        <v>0</v>
      </c>
      <c r="S191" s="1321">
        <f>IF(ISERROR(VLOOKUP(VLOOKUP($A191, 'E4 TB Allocation Details'!$A$18:$L$214, MATCH("Demand ID", 'E4 TB Allocation Details'!$A$18:$L$18, 0),FALSE), 'E2 Allocators'!$B$15:$W$361, MATCH('O5 Details by Class &amp; Accounts'!S$18, 'E2 Allocators'!$B$15:$W$15, 0),FALSE)*$F191), 0, VLOOKUP(VLOOKUP($A191, 'E4 TB Allocation Details'!$A$18:$L$214, MATCH("Demand ID", 'E4 TB Allocation Details'!$A$18:$L$18, 0),FALSE), 'E2 Allocators'!$B$15:$W$361, MATCH('O5 Details by Class &amp; Accounts'!S$18, 'E2 Allocators'!$B$15:$W$15, 0),FALSE)*$F191)</f>
        <v>0</v>
      </c>
      <c r="T191" s="1321">
        <f>IF(ISERROR(VLOOKUP(VLOOKUP($A191, 'E4 TB Allocation Details'!$A$18:$L$214, MATCH("Demand ID", 'E4 TB Allocation Details'!$A$18:$L$18, 0),FALSE), 'E2 Allocators'!$B$15:$W$361, MATCH('O5 Details by Class &amp; Accounts'!T$18, 'E2 Allocators'!$B$15:$W$15, 0),FALSE)*$F191), 0, VLOOKUP(VLOOKUP($A191, 'E4 TB Allocation Details'!$A$18:$L$214, MATCH("Demand ID", 'E4 TB Allocation Details'!$A$18:$L$18, 0),FALSE), 'E2 Allocators'!$B$15:$W$361, MATCH('O5 Details by Class &amp; Accounts'!T$18, 'E2 Allocators'!$B$15:$W$15, 0),FALSE)*$F191)</f>
        <v>0</v>
      </c>
      <c r="U191" s="1321">
        <f>IF(ISERROR(VLOOKUP(VLOOKUP($A191, 'E4 TB Allocation Details'!$A$18:$L$214, MATCH("Demand ID", 'E4 TB Allocation Details'!$A$18:$L$18, 0),FALSE), 'E2 Allocators'!$B$15:$W$361, MATCH('O5 Details by Class &amp; Accounts'!U$18, 'E2 Allocators'!$B$15:$W$15, 0),FALSE)*$F191), 0, VLOOKUP(VLOOKUP($A191, 'E4 TB Allocation Details'!$A$18:$L$214, MATCH("Demand ID", 'E4 TB Allocation Details'!$A$18:$L$18, 0),FALSE), 'E2 Allocators'!$B$15:$W$361, MATCH('O5 Details by Class &amp; Accounts'!U$18, 'E2 Allocators'!$B$15:$W$15, 0),FALSE)*$F191)</f>
        <v>0</v>
      </c>
      <c r="V191" s="1321">
        <f>IF(ISERROR(VLOOKUP(VLOOKUP($A191, 'E4 TB Allocation Details'!$A$18:$L$214, MATCH("Demand ID", 'E4 TB Allocation Details'!$A$18:$L$18, 0),FALSE), 'E2 Allocators'!$B$15:$W$361, MATCH('O5 Details by Class &amp; Accounts'!V$18, 'E2 Allocators'!$B$15:$W$15, 0),FALSE)*$F191), 0, VLOOKUP(VLOOKUP($A191, 'E4 TB Allocation Details'!$A$18:$L$214, MATCH("Demand ID", 'E4 TB Allocation Details'!$A$18:$L$18, 0),FALSE), 'E2 Allocators'!$B$15:$W$361, MATCH('O5 Details by Class &amp; Accounts'!V$18, 'E2 Allocators'!$B$15:$W$15, 0),FALSE)*$F191)</f>
        <v>0</v>
      </c>
      <c r="W191" s="1321">
        <f>IF(ISERROR(VLOOKUP(VLOOKUP($A191, 'E4 TB Allocation Details'!$A$18:$L$214, MATCH("Demand ID", 'E4 TB Allocation Details'!$A$18:$L$18, 0),FALSE), 'E2 Allocators'!$B$15:$W$361, MATCH('O5 Details by Class &amp; Accounts'!W$18, 'E2 Allocators'!$B$15:$W$15, 0),FALSE)*$F191), 0, VLOOKUP(VLOOKUP($A191, 'E4 TB Allocation Details'!$A$18:$L$214, MATCH("Demand ID", 'E4 TB Allocation Details'!$A$18:$L$18, 0),FALSE), 'E2 Allocators'!$B$15:$W$361, MATCH('O5 Details by Class &amp; Accounts'!W$18, 'E2 Allocators'!$B$15:$W$15, 0),FALSE)*$F191)</f>
        <v>0</v>
      </c>
      <c r="X191" s="1321">
        <f>IF(ISERROR(VLOOKUP(VLOOKUP($A191, 'E4 TB Allocation Details'!$A$18:$L$214, MATCH("Demand ID", 'E4 TB Allocation Details'!$A$18:$L$18, 0),FALSE), 'E2 Allocators'!$B$15:$W$361, MATCH('O5 Details by Class &amp; Accounts'!X$18, 'E2 Allocators'!$B$15:$W$15, 0),FALSE)*$F191), 0, VLOOKUP(VLOOKUP($A191, 'E4 TB Allocation Details'!$A$18:$L$214, MATCH("Demand ID", 'E4 TB Allocation Details'!$A$18:$L$18, 0),FALSE), 'E2 Allocators'!$B$15:$W$361, MATCH('O5 Details by Class &amp; Accounts'!X$18, 'E2 Allocators'!$B$15:$W$15, 0),FALSE)*$F191)</f>
        <v>0</v>
      </c>
      <c r="Y191" s="1321">
        <f>IF(ISERROR(VLOOKUP(VLOOKUP($A191, 'E4 TB Allocation Details'!$A$18:$L$214, MATCH("Demand ID", 'E4 TB Allocation Details'!$A$18:$L$18, 0),FALSE), 'E2 Allocators'!$B$15:$W$361, MATCH('O5 Details by Class &amp; Accounts'!Y$18, 'E2 Allocators'!$B$15:$W$15, 0),FALSE)*$F191), 0, VLOOKUP(VLOOKUP($A191, 'E4 TB Allocation Details'!$A$18:$L$214, MATCH("Demand ID", 'E4 TB Allocation Details'!$A$18:$L$18, 0),FALSE), 'E2 Allocators'!$B$15:$W$361, MATCH('O5 Details by Class &amp; Accounts'!Y$18, 'E2 Allocators'!$B$15:$W$15, 0),FALSE)*$F191)</f>
        <v>0</v>
      </c>
      <c r="Z191" s="1321">
        <f>IF(ISERROR(VLOOKUP(VLOOKUP($A191, 'E4 TB Allocation Details'!$A$18:$L$214, MATCH("Demand ID", 'E4 TB Allocation Details'!$A$18:$L$18, 0),FALSE), 'E2 Allocators'!$B$15:$W$361, MATCH('O5 Details by Class &amp; Accounts'!Z$18, 'E2 Allocators'!$B$15:$W$15, 0),FALSE)*$F191), 0, VLOOKUP(VLOOKUP($A191, 'E4 TB Allocation Details'!$A$18:$L$214, MATCH("Demand ID", 'E4 TB Allocation Details'!$A$18:$L$18, 0),FALSE), 'E2 Allocators'!$B$15:$W$361, MATCH('O5 Details by Class &amp; Accounts'!Z$18, 'E2 Allocators'!$B$15:$W$15, 0),FALSE)*$F191)</f>
        <v>0</v>
      </c>
      <c r="AA191" s="1321">
        <f>IF(ISERROR(VLOOKUP(VLOOKUP($A191, 'E4 TB Allocation Details'!$A$18:$L$214, MATCH("Demand ID", 'E4 TB Allocation Details'!$A$18:$L$18, 0),FALSE), 'E2 Allocators'!$B$15:$W$361, MATCH('O5 Details by Class &amp; Accounts'!AA$18, 'E2 Allocators'!$B$15:$W$15, 0),FALSE)*$F191), 0, VLOOKUP(VLOOKUP($A191, 'E4 TB Allocation Details'!$A$18:$L$214, MATCH("Demand ID", 'E4 TB Allocation Details'!$A$18:$L$18, 0),FALSE), 'E2 Allocators'!$B$15:$W$361, MATCH('O5 Details by Class &amp; Accounts'!AA$18, 'E2 Allocators'!$B$15:$W$15, 0),FALSE)*$F191)</f>
        <v>0</v>
      </c>
      <c r="AB191" s="1321">
        <f>IF(ISERROR(VLOOKUP(VLOOKUP($A191, 'E4 TB Allocation Details'!$A$18:$L$214, MATCH("Demand ID", 'E4 TB Allocation Details'!$A$18:$L$18, 0),FALSE), 'E2 Allocators'!$B$15:$W$361, MATCH('O5 Details by Class &amp; Accounts'!AB$18, 'E2 Allocators'!$B$15:$W$15, 0),FALSE)*$F191), 0, VLOOKUP(VLOOKUP($A191, 'E4 TB Allocation Details'!$A$18:$L$214, MATCH("Demand ID", 'E4 TB Allocation Details'!$A$18:$L$18, 0),FALSE), 'E2 Allocators'!$B$15:$W$361, MATCH('O5 Details by Class &amp; Accounts'!AB$18, 'E2 Allocators'!$B$15:$W$15, 0),FALSE)*$F191)</f>
        <v>0</v>
      </c>
      <c r="AC191" s="1321">
        <f t="shared" si="47"/>
        <v>0</v>
      </c>
      <c r="AD191" s="1321">
        <f>IF(ISERROR(VLOOKUP(VLOOKUP($A191, 'E4 TB Allocation Details'!$A$18:$L$214, MATCH("Customer ID", 'E4 TB Allocation Details'!$A$18:$L$18, 0),FALSE), 'E2 Allocators'!$B$15:$W$361, MATCH('O5 Details by Class &amp; Accounts'!AD$18, 'E2 Allocators'!$B$15:$W$15, 0),FALSE)*$G191), 0, VLOOKUP(VLOOKUP($A191, 'E4 TB Allocation Details'!$A$18:$L$214, MATCH("Customer ID", 'E4 TB Allocation Details'!$A$18:$L$18, 0),FALSE), 'E2 Allocators'!$B$15:$W$361, MATCH('O5 Details by Class &amp; Accounts'!AD$18, 'E2 Allocators'!$B$15:$W$15, 0),FALSE)*$G191)</f>
        <v>0</v>
      </c>
      <c r="AE191" s="1321">
        <f>IF(ISERROR(VLOOKUP(VLOOKUP($A191, 'E4 TB Allocation Details'!$A$18:$L$214, MATCH("Customer ID", 'E4 TB Allocation Details'!$A$18:$L$18, 0),FALSE), 'E2 Allocators'!$B$15:$W$361, MATCH('O5 Details by Class &amp; Accounts'!AE$18, 'E2 Allocators'!$B$15:$W$15, 0),FALSE)*$G191), 0, VLOOKUP(VLOOKUP($A191, 'E4 TB Allocation Details'!$A$18:$L$214, MATCH("Customer ID", 'E4 TB Allocation Details'!$A$18:$L$18, 0),FALSE), 'E2 Allocators'!$B$15:$W$361, MATCH('O5 Details by Class &amp; Accounts'!AE$18, 'E2 Allocators'!$B$15:$W$15, 0),FALSE)*$G191)</f>
        <v>0</v>
      </c>
      <c r="AF191" s="1321">
        <f>IF(ISERROR(VLOOKUP(VLOOKUP($A191, 'E4 TB Allocation Details'!$A$18:$L$214, MATCH("Customer ID", 'E4 TB Allocation Details'!$A$18:$L$18, 0),FALSE), 'E2 Allocators'!$B$15:$W$361, MATCH('O5 Details by Class &amp; Accounts'!AF$18, 'E2 Allocators'!$B$15:$W$15, 0),FALSE)*$G191), 0, VLOOKUP(VLOOKUP($A191, 'E4 TB Allocation Details'!$A$18:$L$214, MATCH("Customer ID", 'E4 TB Allocation Details'!$A$18:$L$18, 0),FALSE), 'E2 Allocators'!$B$15:$W$361, MATCH('O5 Details by Class &amp; Accounts'!AF$18, 'E2 Allocators'!$B$15:$W$15, 0),FALSE)*$G191)</f>
        <v>0</v>
      </c>
      <c r="AG191" s="1321">
        <f>IF(ISERROR(VLOOKUP(VLOOKUP($A191, 'E4 TB Allocation Details'!$A$18:$L$214, MATCH("Customer ID", 'E4 TB Allocation Details'!$A$18:$L$18, 0),FALSE), 'E2 Allocators'!$B$15:$W$361, MATCH('O5 Details by Class &amp; Accounts'!AG$18, 'E2 Allocators'!$B$15:$W$15, 0),FALSE)*$G191), 0, VLOOKUP(VLOOKUP($A191, 'E4 TB Allocation Details'!$A$18:$L$214, MATCH("Customer ID", 'E4 TB Allocation Details'!$A$18:$L$18, 0),FALSE), 'E2 Allocators'!$B$15:$W$361, MATCH('O5 Details by Class &amp; Accounts'!AG$18, 'E2 Allocators'!$B$15:$W$15, 0),FALSE)*$G191)</f>
        <v>0</v>
      </c>
      <c r="AH191" s="1321">
        <f>IF(ISERROR(VLOOKUP(VLOOKUP($A191, 'E4 TB Allocation Details'!$A$18:$L$214, MATCH("Customer ID", 'E4 TB Allocation Details'!$A$18:$L$18, 0),FALSE), 'E2 Allocators'!$B$15:$W$361, MATCH('O5 Details by Class &amp; Accounts'!AH$18, 'E2 Allocators'!$B$15:$W$15, 0),FALSE)*$G191), 0, VLOOKUP(VLOOKUP($A191, 'E4 TB Allocation Details'!$A$18:$L$214, MATCH("Customer ID", 'E4 TB Allocation Details'!$A$18:$L$18, 0),FALSE), 'E2 Allocators'!$B$15:$W$361, MATCH('O5 Details by Class &amp; Accounts'!AH$18, 'E2 Allocators'!$B$15:$W$15, 0),FALSE)*$G191)</f>
        <v>0</v>
      </c>
      <c r="AI191" s="1321">
        <f>IF(ISERROR(VLOOKUP(VLOOKUP($A191, 'E4 TB Allocation Details'!$A$18:$L$214, MATCH("Customer ID", 'E4 TB Allocation Details'!$A$18:$L$18, 0),FALSE), 'E2 Allocators'!$B$15:$W$361, MATCH('O5 Details by Class &amp; Accounts'!AI$18, 'E2 Allocators'!$B$15:$W$15, 0),FALSE)*$G191), 0, VLOOKUP(VLOOKUP($A191, 'E4 TB Allocation Details'!$A$18:$L$214, MATCH("Customer ID", 'E4 TB Allocation Details'!$A$18:$L$18, 0),FALSE), 'E2 Allocators'!$B$15:$W$361, MATCH('O5 Details by Class &amp; Accounts'!AI$18, 'E2 Allocators'!$B$15:$W$15, 0),FALSE)*$G191)</f>
        <v>0</v>
      </c>
      <c r="AJ191" s="1321">
        <f>IF(ISERROR(VLOOKUP(VLOOKUP($A191, 'E4 TB Allocation Details'!$A$18:$L$214, MATCH("Customer ID", 'E4 TB Allocation Details'!$A$18:$L$18, 0),FALSE), 'E2 Allocators'!$B$15:$W$361, MATCH('O5 Details by Class &amp; Accounts'!AJ$18, 'E2 Allocators'!$B$15:$W$15, 0),FALSE)*$G191), 0, VLOOKUP(VLOOKUP($A191, 'E4 TB Allocation Details'!$A$18:$L$214, MATCH("Customer ID", 'E4 TB Allocation Details'!$A$18:$L$18, 0),FALSE), 'E2 Allocators'!$B$15:$W$361, MATCH('O5 Details by Class &amp; Accounts'!AJ$18, 'E2 Allocators'!$B$15:$W$15, 0),FALSE)*$G191)</f>
        <v>0</v>
      </c>
      <c r="AK191" s="1321">
        <f>IF(ISERROR(VLOOKUP(VLOOKUP($A191, 'E4 TB Allocation Details'!$A$18:$L$214, MATCH("Customer ID", 'E4 TB Allocation Details'!$A$18:$L$18, 0),FALSE), 'E2 Allocators'!$B$15:$W$361, MATCH('O5 Details by Class &amp; Accounts'!AK$18, 'E2 Allocators'!$B$15:$W$15, 0),FALSE)*$G191), 0, VLOOKUP(VLOOKUP($A191, 'E4 TB Allocation Details'!$A$18:$L$214, MATCH("Customer ID", 'E4 TB Allocation Details'!$A$18:$L$18, 0),FALSE), 'E2 Allocators'!$B$15:$W$361, MATCH('O5 Details by Class &amp; Accounts'!AK$18, 'E2 Allocators'!$B$15:$W$15, 0),FALSE)*$G191)</f>
        <v>0</v>
      </c>
      <c r="AL191" s="1321">
        <f>IF(ISERROR(VLOOKUP(VLOOKUP($A191, 'E4 TB Allocation Details'!$A$18:$L$214, MATCH("Customer ID", 'E4 TB Allocation Details'!$A$18:$L$18, 0),FALSE), 'E2 Allocators'!$B$15:$W$361, MATCH('O5 Details by Class &amp; Accounts'!AL$18, 'E2 Allocators'!$B$15:$W$15, 0),FALSE)*$G191), 0, VLOOKUP(VLOOKUP($A191, 'E4 TB Allocation Details'!$A$18:$L$214, MATCH("Customer ID", 'E4 TB Allocation Details'!$A$18:$L$18, 0),FALSE), 'E2 Allocators'!$B$15:$W$361, MATCH('O5 Details by Class &amp; Accounts'!AL$18, 'E2 Allocators'!$B$15:$W$15, 0),FALSE)*$G191)</f>
        <v>0</v>
      </c>
      <c r="AM191" s="1321">
        <f>IF(ISERROR(VLOOKUP(VLOOKUP($A191, 'E4 TB Allocation Details'!$A$18:$L$214, MATCH("Customer ID", 'E4 TB Allocation Details'!$A$18:$L$18, 0),FALSE), 'E2 Allocators'!$B$15:$W$361, MATCH('O5 Details by Class &amp; Accounts'!AM$18, 'E2 Allocators'!$B$15:$W$15, 0),FALSE)*$G191), 0, VLOOKUP(VLOOKUP($A191, 'E4 TB Allocation Details'!$A$18:$L$214, MATCH("Customer ID", 'E4 TB Allocation Details'!$A$18:$L$18, 0),FALSE), 'E2 Allocators'!$B$15:$W$361, MATCH('O5 Details by Class &amp; Accounts'!AM$18, 'E2 Allocators'!$B$15:$W$15, 0),FALSE)*$G191)</f>
        <v>0</v>
      </c>
      <c r="AN191" s="1321">
        <f>IF(ISERROR(VLOOKUP(VLOOKUP($A191, 'E4 TB Allocation Details'!$A$18:$L$214, MATCH("Customer ID", 'E4 TB Allocation Details'!$A$18:$L$18, 0),FALSE), 'E2 Allocators'!$B$15:$W$361, MATCH('O5 Details by Class &amp; Accounts'!AN$18, 'E2 Allocators'!$B$15:$W$15, 0),FALSE)*$G191), 0, VLOOKUP(VLOOKUP($A191, 'E4 TB Allocation Details'!$A$18:$L$214, MATCH("Customer ID", 'E4 TB Allocation Details'!$A$18:$L$18, 0),FALSE), 'E2 Allocators'!$B$15:$W$361, MATCH('O5 Details by Class &amp; Accounts'!AN$18, 'E2 Allocators'!$B$15:$W$15, 0),FALSE)*$G191)</f>
        <v>0</v>
      </c>
      <c r="AO191" s="1321">
        <f>IF(ISERROR(VLOOKUP(VLOOKUP($A191, 'E4 TB Allocation Details'!$A$18:$L$214, MATCH("Customer ID", 'E4 TB Allocation Details'!$A$18:$L$18, 0),FALSE), 'E2 Allocators'!$B$15:$W$361, MATCH('O5 Details by Class &amp; Accounts'!AO$18, 'E2 Allocators'!$B$15:$W$15, 0),FALSE)*$G191), 0, VLOOKUP(VLOOKUP($A191, 'E4 TB Allocation Details'!$A$18:$L$214, MATCH("Customer ID", 'E4 TB Allocation Details'!$A$18:$L$18, 0),FALSE), 'E2 Allocators'!$B$15:$W$361, MATCH('O5 Details by Class &amp; Accounts'!AO$18, 'E2 Allocators'!$B$15:$W$15, 0),FALSE)*$G191)</f>
        <v>0</v>
      </c>
      <c r="AP191" s="1321">
        <f>IF(ISERROR(VLOOKUP(VLOOKUP($A191, 'E4 TB Allocation Details'!$A$18:$L$214, MATCH("Customer ID", 'E4 TB Allocation Details'!$A$18:$L$18, 0),FALSE), 'E2 Allocators'!$B$15:$W$361, MATCH('O5 Details by Class &amp; Accounts'!AP$18, 'E2 Allocators'!$B$15:$W$15, 0),FALSE)*$G191), 0, VLOOKUP(VLOOKUP($A191, 'E4 TB Allocation Details'!$A$18:$L$214, MATCH("Customer ID", 'E4 TB Allocation Details'!$A$18:$L$18, 0),FALSE), 'E2 Allocators'!$B$15:$W$361, MATCH('O5 Details by Class &amp; Accounts'!AP$18, 'E2 Allocators'!$B$15:$W$15, 0),FALSE)*$G191)</f>
        <v>0</v>
      </c>
      <c r="AQ191" s="1321">
        <f>IF(ISERROR(VLOOKUP(VLOOKUP($A191, 'E4 TB Allocation Details'!$A$18:$L$214, MATCH("Customer ID", 'E4 TB Allocation Details'!$A$18:$L$18, 0),FALSE), 'E2 Allocators'!$B$15:$W$361, MATCH('O5 Details by Class &amp; Accounts'!AQ$18, 'E2 Allocators'!$B$15:$W$15, 0),FALSE)*$G191), 0, VLOOKUP(VLOOKUP($A191, 'E4 TB Allocation Details'!$A$18:$L$214, MATCH("Customer ID", 'E4 TB Allocation Details'!$A$18:$L$18, 0),FALSE), 'E2 Allocators'!$B$15:$W$361, MATCH('O5 Details by Class &amp; Accounts'!AQ$18, 'E2 Allocators'!$B$15:$W$15, 0),FALSE)*$G191)</f>
        <v>0</v>
      </c>
      <c r="AR191" s="1321">
        <f>IF(ISERROR(VLOOKUP(VLOOKUP($A191, 'E4 TB Allocation Details'!$A$18:$L$214, MATCH("Customer ID", 'E4 TB Allocation Details'!$A$18:$L$18, 0),FALSE), 'E2 Allocators'!$B$15:$W$361, MATCH('O5 Details by Class &amp; Accounts'!AR$18, 'E2 Allocators'!$B$15:$W$15, 0),FALSE)*$G191), 0, VLOOKUP(VLOOKUP($A191, 'E4 TB Allocation Details'!$A$18:$L$214, MATCH("Customer ID", 'E4 TB Allocation Details'!$A$18:$L$18, 0),FALSE), 'E2 Allocators'!$B$15:$W$361, MATCH('O5 Details by Class &amp; Accounts'!AR$18, 'E2 Allocators'!$B$15:$W$15, 0),FALSE)*$G191)</f>
        <v>0</v>
      </c>
      <c r="AS191" s="1321">
        <f>IF(ISERROR(VLOOKUP(VLOOKUP($A191, 'E4 TB Allocation Details'!$A$18:$L$214, MATCH("Customer ID", 'E4 TB Allocation Details'!$A$18:$L$18, 0),FALSE), 'E2 Allocators'!$B$15:$W$361, MATCH('O5 Details by Class &amp; Accounts'!AS$18, 'E2 Allocators'!$B$15:$W$15, 0),FALSE)*$G191), 0, VLOOKUP(VLOOKUP($A191, 'E4 TB Allocation Details'!$A$18:$L$214, MATCH("Customer ID", 'E4 TB Allocation Details'!$A$18:$L$18, 0),FALSE), 'E2 Allocators'!$B$15:$W$361, MATCH('O5 Details by Class &amp; Accounts'!AS$18, 'E2 Allocators'!$B$15:$W$15, 0),FALSE)*$G191)</f>
        <v>0</v>
      </c>
      <c r="AT191" s="1321">
        <f>IF(ISERROR(VLOOKUP(VLOOKUP($A191, 'E4 TB Allocation Details'!$A$18:$L$214, MATCH("Customer ID", 'E4 TB Allocation Details'!$A$18:$L$18, 0),FALSE), 'E2 Allocators'!$B$15:$W$361, MATCH('O5 Details by Class &amp; Accounts'!AT$18, 'E2 Allocators'!$B$15:$W$15, 0),FALSE)*$G191), 0, VLOOKUP(VLOOKUP($A191, 'E4 TB Allocation Details'!$A$18:$L$214, MATCH("Customer ID", 'E4 TB Allocation Details'!$A$18:$L$18, 0),FALSE), 'E2 Allocators'!$B$15:$W$361, MATCH('O5 Details by Class &amp; Accounts'!AT$18, 'E2 Allocators'!$B$15:$W$15, 0),FALSE)*$G191)</f>
        <v>0</v>
      </c>
      <c r="AU191" s="1321">
        <f>IF(ISERROR(VLOOKUP(VLOOKUP($A191, 'E4 TB Allocation Details'!$A$18:$L$214, MATCH("Customer ID", 'E4 TB Allocation Details'!$A$18:$L$18, 0),FALSE), 'E2 Allocators'!$B$15:$W$361, MATCH('O5 Details by Class &amp; Accounts'!AU$18, 'E2 Allocators'!$B$15:$W$15, 0),FALSE)*$G191), 0, VLOOKUP(VLOOKUP($A191, 'E4 TB Allocation Details'!$A$18:$L$214, MATCH("Customer ID", 'E4 TB Allocation Details'!$A$18:$L$18, 0),FALSE), 'E2 Allocators'!$B$15:$W$361, MATCH('O5 Details by Class &amp; Accounts'!AU$18, 'E2 Allocators'!$B$15:$W$15, 0),FALSE)*$G191)</f>
        <v>0</v>
      </c>
      <c r="AV191" s="1321">
        <f>IF(ISERROR(VLOOKUP(VLOOKUP($A191, 'E4 TB Allocation Details'!$A$18:$L$214, MATCH("Customer ID", 'E4 TB Allocation Details'!$A$18:$L$18, 0),FALSE), 'E2 Allocators'!$B$15:$W$361, MATCH('O5 Details by Class &amp; Accounts'!AV$18, 'E2 Allocators'!$B$15:$W$15, 0),FALSE)*$G191), 0, VLOOKUP(VLOOKUP($A191, 'E4 TB Allocation Details'!$A$18:$L$214, MATCH("Customer ID", 'E4 TB Allocation Details'!$A$18:$L$18, 0),FALSE), 'E2 Allocators'!$B$15:$W$361, MATCH('O5 Details by Class &amp; Accounts'!AV$18, 'E2 Allocators'!$B$15:$W$15, 0),FALSE)*$G191)</f>
        <v>0</v>
      </c>
      <c r="AW191" s="1321">
        <f>IF(ISERROR(VLOOKUP(VLOOKUP($A191, 'E4 TB Allocation Details'!$A$18:$L$214, MATCH("Customer ID", 'E4 TB Allocation Details'!$A$18:$L$18, 0),FALSE), 'E2 Allocators'!$B$15:$W$361, MATCH('O5 Details by Class &amp; Accounts'!AW$18, 'E2 Allocators'!$B$15:$W$15, 0),FALSE)*$G191), 0, VLOOKUP(VLOOKUP($A191, 'E4 TB Allocation Details'!$A$18:$L$214, MATCH("Customer ID", 'E4 TB Allocation Details'!$A$18:$L$18, 0),FALSE), 'E2 Allocators'!$B$15:$W$361, MATCH('O5 Details by Class &amp; Accounts'!AW$18, 'E2 Allocators'!$B$15:$W$15, 0),FALSE)*$G191)</f>
        <v>0</v>
      </c>
      <c r="AX191" s="1321">
        <f t="shared" si="51"/>
        <v>0</v>
      </c>
      <c r="AY191" s="1321">
        <f>IF(ISERROR(VLOOKUP(VLOOKUP($A191, 'E4 TB Allocation Details'!$A$18:$L$214, MATCH("Misc ID", 'E4 TB Allocation Details'!$A$18:$L$18, 0),FALSE), 'E2 Allocators'!$B$15:$W$361, MATCH('O5 Details by Class &amp; Accounts'!AY$18, 'E2 Allocators'!$B$15:$W$15, 0),FALSE)*$E191), 0, VLOOKUP(VLOOKUP($A191, 'E4 TB Allocation Details'!$A$18:$L$214, MATCH("Misc ID", 'E4 TB Allocation Details'!$A$18:$L$18, 0),FALSE), 'E2 Allocators'!$B$15:$W$361, MATCH('O5 Details by Class &amp; Accounts'!AY$18, 'E2 Allocators'!$B$15:$W$15, 0),FALSE)*$E191)</f>
        <v>0</v>
      </c>
      <c r="AZ191" s="1321">
        <f>IF(ISERROR(VLOOKUP(VLOOKUP($A191, 'E4 TB Allocation Details'!$A$18:$L$214, MATCH("Misc ID", 'E4 TB Allocation Details'!$A$18:$L$18, 0),FALSE), 'E2 Allocators'!$B$15:$W$361, MATCH('O5 Details by Class &amp; Accounts'!AZ$18, 'E2 Allocators'!$B$15:$W$15, 0),FALSE)*$E191), 0, VLOOKUP(VLOOKUP($A191, 'E4 TB Allocation Details'!$A$18:$L$214, MATCH("Misc ID", 'E4 TB Allocation Details'!$A$18:$L$18, 0),FALSE), 'E2 Allocators'!$B$15:$W$361, MATCH('O5 Details by Class &amp; Accounts'!AZ$18, 'E2 Allocators'!$B$15:$W$15, 0),FALSE)*$E191)</f>
        <v>0</v>
      </c>
      <c r="BA191" s="1321">
        <f>IF(ISERROR(VLOOKUP(VLOOKUP($A191, 'E4 TB Allocation Details'!$A$18:$L$214, MATCH("Misc ID", 'E4 TB Allocation Details'!$A$18:$L$18, 0),FALSE), 'E2 Allocators'!$B$15:$W$361, MATCH('O5 Details by Class &amp; Accounts'!BA$18, 'E2 Allocators'!$B$15:$W$15, 0),FALSE)*$E191), 0, VLOOKUP(VLOOKUP($A191, 'E4 TB Allocation Details'!$A$18:$L$214, MATCH("Misc ID", 'E4 TB Allocation Details'!$A$18:$L$18, 0),FALSE), 'E2 Allocators'!$B$15:$W$361, MATCH('O5 Details by Class &amp; Accounts'!BA$18, 'E2 Allocators'!$B$15:$W$15, 0),FALSE)*$E191)</f>
        <v>0</v>
      </c>
      <c r="BB191" s="1321">
        <f>IF(ISERROR(VLOOKUP(VLOOKUP($A191, 'E4 TB Allocation Details'!$A$18:$L$214, MATCH("Misc ID", 'E4 TB Allocation Details'!$A$18:$L$18, 0),FALSE), 'E2 Allocators'!$B$15:$W$361, MATCH('O5 Details by Class &amp; Accounts'!BB$18, 'E2 Allocators'!$B$15:$W$15, 0),FALSE)*$E191), 0, VLOOKUP(VLOOKUP($A191, 'E4 TB Allocation Details'!$A$18:$L$214, MATCH("Misc ID", 'E4 TB Allocation Details'!$A$18:$L$18, 0),FALSE), 'E2 Allocators'!$B$15:$W$361, MATCH('O5 Details by Class &amp; Accounts'!BB$18, 'E2 Allocators'!$B$15:$W$15, 0),FALSE)*$E191)</f>
        <v>0</v>
      </c>
      <c r="BC191" s="1321">
        <f>IF(ISERROR(VLOOKUP(VLOOKUP($A191, 'E4 TB Allocation Details'!$A$18:$L$214, MATCH("Misc ID", 'E4 TB Allocation Details'!$A$18:$L$18, 0),FALSE), 'E2 Allocators'!$B$15:$W$361, MATCH('O5 Details by Class &amp; Accounts'!BC$18, 'E2 Allocators'!$B$15:$W$15, 0),FALSE)*$E191), 0, VLOOKUP(VLOOKUP($A191, 'E4 TB Allocation Details'!$A$18:$L$214, MATCH("Misc ID", 'E4 TB Allocation Details'!$A$18:$L$18, 0),FALSE), 'E2 Allocators'!$B$15:$W$361, MATCH('O5 Details by Class &amp; Accounts'!BC$18, 'E2 Allocators'!$B$15:$W$15, 0),FALSE)*$E191)</f>
        <v>0</v>
      </c>
      <c r="BD191" s="1321">
        <f>IF(ISERROR(VLOOKUP(VLOOKUP($A191, 'E4 TB Allocation Details'!$A$18:$L$214, MATCH("Misc ID", 'E4 TB Allocation Details'!$A$18:$L$18, 0),FALSE), 'E2 Allocators'!$B$15:$W$361, MATCH('O5 Details by Class &amp; Accounts'!BD$18, 'E2 Allocators'!$B$15:$W$15, 0),FALSE)*$E191), 0, VLOOKUP(VLOOKUP($A191, 'E4 TB Allocation Details'!$A$18:$L$214, MATCH("Misc ID", 'E4 TB Allocation Details'!$A$18:$L$18, 0),FALSE), 'E2 Allocators'!$B$15:$W$361, MATCH('O5 Details by Class &amp; Accounts'!BD$18, 'E2 Allocators'!$B$15:$W$15, 0),FALSE)*$E191)</f>
        <v>0</v>
      </c>
      <c r="BE191" s="1321">
        <f>IF(ISERROR(VLOOKUP(VLOOKUP($A191, 'E4 TB Allocation Details'!$A$18:$L$214, MATCH("Misc ID", 'E4 TB Allocation Details'!$A$18:$L$18, 0),FALSE), 'E2 Allocators'!$B$15:$W$361, MATCH('O5 Details by Class &amp; Accounts'!BE$18, 'E2 Allocators'!$B$15:$W$15, 0),FALSE)*$E191), 0, VLOOKUP(VLOOKUP($A191, 'E4 TB Allocation Details'!$A$18:$L$214, MATCH("Misc ID", 'E4 TB Allocation Details'!$A$18:$L$18, 0),FALSE), 'E2 Allocators'!$B$15:$W$361, MATCH('O5 Details by Class &amp; Accounts'!BE$18, 'E2 Allocators'!$B$15:$W$15, 0),FALSE)*$E191)</f>
        <v>0</v>
      </c>
      <c r="BF191" s="1321">
        <f>IF(ISERROR(VLOOKUP(VLOOKUP($A191, 'E4 TB Allocation Details'!$A$18:$L$214, MATCH("Misc ID", 'E4 TB Allocation Details'!$A$18:$L$18, 0),FALSE), 'E2 Allocators'!$B$15:$W$361, MATCH('O5 Details by Class &amp; Accounts'!BF$18, 'E2 Allocators'!$B$15:$W$15, 0),FALSE)*$E191), 0, VLOOKUP(VLOOKUP($A191, 'E4 TB Allocation Details'!$A$18:$L$214, MATCH("Misc ID", 'E4 TB Allocation Details'!$A$18:$L$18, 0),FALSE), 'E2 Allocators'!$B$15:$W$361, MATCH('O5 Details by Class &amp; Accounts'!BF$18, 'E2 Allocators'!$B$15:$W$15, 0),FALSE)*$E191)</f>
        <v>0</v>
      </c>
      <c r="BG191" s="1321">
        <f>IF(ISERROR(VLOOKUP(VLOOKUP($A191, 'E4 TB Allocation Details'!$A$18:$L$214, MATCH("Misc ID", 'E4 TB Allocation Details'!$A$18:$L$18, 0),FALSE), 'E2 Allocators'!$B$15:$W$361, MATCH('O5 Details by Class &amp; Accounts'!BG$18, 'E2 Allocators'!$B$15:$W$15, 0),FALSE)*$E191), 0, VLOOKUP(VLOOKUP($A191, 'E4 TB Allocation Details'!$A$18:$L$214, MATCH("Misc ID", 'E4 TB Allocation Details'!$A$18:$L$18, 0),FALSE), 'E2 Allocators'!$B$15:$W$361, MATCH('O5 Details by Class &amp; Accounts'!BG$18, 'E2 Allocators'!$B$15:$W$15, 0),FALSE)*$E191)</f>
        <v>0</v>
      </c>
      <c r="BH191" s="1321">
        <f>IF(ISERROR(VLOOKUP(VLOOKUP($A191, 'E4 TB Allocation Details'!$A$18:$L$214, MATCH("Misc ID", 'E4 TB Allocation Details'!$A$18:$L$18, 0),FALSE), 'E2 Allocators'!$B$15:$W$361, MATCH('O5 Details by Class &amp; Accounts'!BH$18, 'E2 Allocators'!$B$15:$W$15, 0),FALSE)*$E191), 0, VLOOKUP(VLOOKUP($A191, 'E4 TB Allocation Details'!$A$18:$L$214, MATCH("Misc ID", 'E4 TB Allocation Details'!$A$18:$L$18, 0),FALSE), 'E2 Allocators'!$B$15:$W$361, MATCH('O5 Details by Class &amp; Accounts'!BH$18, 'E2 Allocators'!$B$15:$W$15, 0),FALSE)*$E191)</f>
        <v>0</v>
      </c>
      <c r="BI191" s="1321">
        <f>IF(ISERROR(VLOOKUP(VLOOKUP($A191, 'E4 TB Allocation Details'!$A$18:$L$214, MATCH("Misc ID", 'E4 TB Allocation Details'!$A$18:$L$18, 0),FALSE), 'E2 Allocators'!$B$15:$W$361, MATCH('O5 Details by Class &amp; Accounts'!BI$18, 'E2 Allocators'!$B$15:$W$15, 0),FALSE)*$E191), 0, VLOOKUP(VLOOKUP($A191, 'E4 TB Allocation Details'!$A$18:$L$214, MATCH("Misc ID", 'E4 TB Allocation Details'!$A$18:$L$18, 0),FALSE), 'E2 Allocators'!$B$15:$W$361, MATCH('O5 Details by Class &amp; Accounts'!BI$18, 'E2 Allocators'!$B$15:$W$15, 0),FALSE)*$E191)</f>
        <v>0</v>
      </c>
      <c r="BJ191" s="1321">
        <f>IF(ISERROR(VLOOKUP(VLOOKUP($A191, 'E4 TB Allocation Details'!$A$18:$L$214, MATCH("Misc ID", 'E4 TB Allocation Details'!$A$18:$L$18, 0),FALSE), 'E2 Allocators'!$B$15:$W$361, MATCH('O5 Details by Class &amp; Accounts'!BJ$18, 'E2 Allocators'!$B$15:$W$15, 0),FALSE)*$E191), 0, VLOOKUP(VLOOKUP($A191, 'E4 TB Allocation Details'!$A$18:$L$214, MATCH("Misc ID", 'E4 TB Allocation Details'!$A$18:$L$18, 0),FALSE), 'E2 Allocators'!$B$15:$W$361, MATCH('O5 Details by Class &amp; Accounts'!BJ$18, 'E2 Allocators'!$B$15:$W$15, 0),FALSE)*$E191)</f>
        <v>0</v>
      </c>
      <c r="BK191" s="1321">
        <f>IF(ISERROR(VLOOKUP(VLOOKUP($A191, 'E4 TB Allocation Details'!$A$18:$L$214, MATCH("Misc ID", 'E4 TB Allocation Details'!$A$18:$L$18, 0),FALSE), 'E2 Allocators'!$B$15:$W$361, MATCH('O5 Details by Class &amp; Accounts'!BK$18, 'E2 Allocators'!$B$15:$W$15, 0),FALSE)*$E191), 0, VLOOKUP(VLOOKUP($A191, 'E4 TB Allocation Details'!$A$18:$L$214, MATCH("Misc ID", 'E4 TB Allocation Details'!$A$18:$L$18, 0),FALSE), 'E2 Allocators'!$B$15:$W$361, MATCH('O5 Details by Class &amp; Accounts'!BK$18, 'E2 Allocators'!$B$15:$W$15, 0),FALSE)*$E191)</f>
        <v>0</v>
      </c>
      <c r="BL191" s="1321">
        <f>IF(ISERROR(VLOOKUP(VLOOKUP($A191, 'E4 TB Allocation Details'!$A$18:$L$214, MATCH("Misc ID", 'E4 TB Allocation Details'!$A$18:$L$18, 0),FALSE), 'E2 Allocators'!$B$15:$W$361, MATCH('O5 Details by Class &amp; Accounts'!BL$18, 'E2 Allocators'!$B$15:$W$15, 0),FALSE)*$E191), 0, VLOOKUP(VLOOKUP($A191, 'E4 TB Allocation Details'!$A$18:$L$214, MATCH("Misc ID", 'E4 TB Allocation Details'!$A$18:$L$18, 0),FALSE), 'E2 Allocators'!$B$15:$W$361, MATCH('O5 Details by Class &amp; Accounts'!BL$18, 'E2 Allocators'!$B$15:$W$15, 0),FALSE)*$E191)</f>
        <v>0</v>
      </c>
      <c r="BM191" s="1321">
        <f>IF(ISERROR(VLOOKUP(VLOOKUP($A191, 'E4 TB Allocation Details'!$A$18:$L$214, MATCH("Misc ID", 'E4 TB Allocation Details'!$A$18:$L$18, 0),FALSE), 'E2 Allocators'!$B$15:$W$361, MATCH('O5 Details by Class &amp; Accounts'!BM$18, 'E2 Allocators'!$B$15:$W$15, 0),FALSE)*$E191), 0, VLOOKUP(VLOOKUP($A191, 'E4 TB Allocation Details'!$A$18:$L$214, MATCH("Misc ID", 'E4 TB Allocation Details'!$A$18:$L$18, 0),FALSE), 'E2 Allocators'!$B$15:$W$361, MATCH('O5 Details by Class &amp; Accounts'!BM$18, 'E2 Allocators'!$B$15:$W$15, 0),FALSE)*$E191)</f>
        <v>0</v>
      </c>
      <c r="BN191" s="1321">
        <f>IF(ISERROR(VLOOKUP(VLOOKUP($A191, 'E4 TB Allocation Details'!$A$18:$L$214, MATCH("Misc ID", 'E4 TB Allocation Details'!$A$18:$L$18, 0),FALSE), 'E2 Allocators'!$B$15:$W$361, MATCH('O5 Details by Class &amp; Accounts'!BN$18, 'E2 Allocators'!$B$15:$W$15, 0),FALSE)*$E191), 0, VLOOKUP(VLOOKUP($A191, 'E4 TB Allocation Details'!$A$18:$L$214, MATCH("Misc ID", 'E4 TB Allocation Details'!$A$18:$L$18, 0),FALSE), 'E2 Allocators'!$B$15:$W$361, MATCH('O5 Details by Class &amp; Accounts'!BN$18, 'E2 Allocators'!$B$15:$W$15, 0),FALSE)*$E191)</f>
        <v>0</v>
      </c>
      <c r="BO191" s="1321">
        <f>IF(ISERROR(VLOOKUP(VLOOKUP($A191, 'E4 TB Allocation Details'!$A$18:$L$214, MATCH("Misc ID", 'E4 TB Allocation Details'!$A$18:$L$18, 0),FALSE), 'E2 Allocators'!$B$15:$W$361, MATCH('O5 Details by Class &amp; Accounts'!BO$18, 'E2 Allocators'!$B$15:$W$15, 0),FALSE)*$E191), 0, VLOOKUP(VLOOKUP($A191, 'E4 TB Allocation Details'!$A$18:$L$214, MATCH("Misc ID", 'E4 TB Allocation Details'!$A$18:$L$18, 0),FALSE), 'E2 Allocators'!$B$15:$W$361, MATCH('O5 Details by Class &amp; Accounts'!BO$18, 'E2 Allocators'!$B$15:$W$15, 0),FALSE)*$E191)</f>
        <v>0</v>
      </c>
      <c r="BP191" s="1321">
        <f>IF(ISERROR(VLOOKUP(VLOOKUP($A191, 'E4 TB Allocation Details'!$A$18:$L$214, MATCH("Misc ID", 'E4 TB Allocation Details'!$A$18:$L$18, 0),FALSE), 'E2 Allocators'!$B$15:$W$361, MATCH('O5 Details by Class &amp; Accounts'!BP$18, 'E2 Allocators'!$B$15:$W$15, 0),FALSE)*$E191), 0, VLOOKUP(VLOOKUP($A191, 'E4 TB Allocation Details'!$A$18:$L$214, MATCH("Misc ID", 'E4 TB Allocation Details'!$A$18:$L$18, 0),FALSE), 'E2 Allocators'!$B$15:$W$361, MATCH('O5 Details by Class &amp; Accounts'!BP$18, 'E2 Allocators'!$B$15:$W$15, 0),FALSE)*$E191)</f>
        <v>0</v>
      </c>
      <c r="BQ191" s="1321">
        <f>IF(ISERROR(VLOOKUP(VLOOKUP($A191, 'E4 TB Allocation Details'!$A$18:$L$214, MATCH("Misc ID", 'E4 TB Allocation Details'!$A$18:$L$18, 0),FALSE), 'E2 Allocators'!$B$15:$W$361, MATCH('O5 Details by Class &amp; Accounts'!BQ$18, 'E2 Allocators'!$B$15:$W$15, 0),FALSE)*$E191), 0, VLOOKUP(VLOOKUP($A191, 'E4 TB Allocation Details'!$A$18:$L$214, MATCH("Misc ID", 'E4 TB Allocation Details'!$A$18:$L$18, 0),FALSE), 'E2 Allocators'!$B$15:$W$361, MATCH('O5 Details by Class &amp; Accounts'!BQ$18, 'E2 Allocators'!$B$15:$W$15, 0),FALSE)*$E191)</f>
        <v>0</v>
      </c>
      <c r="BR191" s="1321">
        <f>IF(ISERROR(VLOOKUP(VLOOKUP($A191, 'E4 TB Allocation Details'!$A$18:$L$214, MATCH("Misc ID", 'E4 TB Allocation Details'!$A$18:$L$18, 0),FALSE), 'E2 Allocators'!$B$15:$W$361, MATCH('O5 Details by Class &amp; Accounts'!BR$18, 'E2 Allocators'!$B$15:$W$15, 0),FALSE)*$E191), 0, VLOOKUP(VLOOKUP($A191, 'E4 TB Allocation Details'!$A$18:$L$214, MATCH("Misc ID", 'E4 TB Allocation Details'!$A$18:$L$18, 0),FALSE), 'E2 Allocators'!$B$15:$W$361, MATCH('O5 Details by Class &amp; Accounts'!BR$18, 'E2 Allocators'!$B$15:$W$15, 0),FALSE)*$E191)</f>
        <v>0</v>
      </c>
      <c r="BS191" s="1321">
        <f t="shared" si="48"/>
        <v>0</v>
      </c>
      <c r="BT191" s="1321">
        <f>IF(ISERROR(VLOOKUP(VLOOKUP($A191, 'E4 TB Allocation Details'!$A$18:$L$214, MATCH("A &amp; G ID", 'E4 TB Allocation Details'!$A$18:$L$18, 0),FALSE), 'E2 Allocators'!$B$15:$W$361, MATCH('O5 Details by Class &amp; Accounts'!BT$18, 'E2 Allocators'!$B$15:$W$15, 0),FALSE)*$E191), 0, VLOOKUP(VLOOKUP($A191, 'E4 TB Allocation Details'!$A$18:$L$214, MATCH("A &amp; G ID", 'E4 TB Allocation Details'!$A$18:$L$18, 0),FALSE), 'E2 Allocators'!$B$15:$W$361, MATCH('O5 Details by Class &amp; Accounts'!BT$18, 'E2 Allocators'!$B$15:$W$15, 0),FALSE)*$E191)</f>
        <v>62347.195442556644</v>
      </c>
      <c r="BU191" s="1321">
        <f>IF(ISERROR(VLOOKUP(VLOOKUP($A191, 'E4 TB Allocation Details'!$A$18:$L$214, MATCH("A &amp; G ID", 'E4 TB Allocation Details'!$A$18:$L$18, 0),FALSE), 'E2 Allocators'!$B$15:$W$361, MATCH('O5 Details by Class &amp; Accounts'!BU$18, 'E2 Allocators'!$B$15:$W$15, 0),FALSE)*$E191), 0, VLOOKUP(VLOOKUP($A191, 'E4 TB Allocation Details'!$A$18:$L$214, MATCH("A &amp; G ID", 'E4 TB Allocation Details'!$A$18:$L$18, 0),FALSE), 'E2 Allocators'!$B$15:$W$361, MATCH('O5 Details by Class &amp; Accounts'!BU$18, 'E2 Allocators'!$B$15:$W$15, 0),FALSE)*$E191)</f>
        <v>16492.796358123276</v>
      </c>
      <c r="BV191" s="1321">
        <f>IF(ISERROR(VLOOKUP(VLOOKUP($A191, 'E4 TB Allocation Details'!$A$18:$L$214, MATCH("A &amp; G ID", 'E4 TB Allocation Details'!$A$18:$L$18, 0),FALSE), 'E2 Allocators'!$B$15:$W$361, MATCH('O5 Details by Class &amp; Accounts'!BV$18, 'E2 Allocators'!$B$15:$W$15, 0),FALSE)*$E191), 0, VLOOKUP(VLOOKUP($A191, 'E4 TB Allocation Details'!$A$18:$L$214, MATCH("A &amp; G ID", 'E4 TB Allocation Details'!$A$18:$L$18, 0),FALSE), 'E2 Allocators'!$B$15:$W$361, MATCH('O5 Details by Class &amp; Accounts'!BV$18, 'E2 Allocators'!$B$15:$W$15, 0),FALSE)*$E191)</f>
        <v>9868.2162496621477</v>
      </c>
      <c r="BW191" s="1321">
        <f>IF(ISERROR(VLOOKUP(VLOOKUP($A191, 'E4 TB Allocation Details'!$A$18:$L$214, MATCH("A &amp; G ID", 'E4 TB Allocation Details'!$A$18:$L$18, 0),FALSE), 'E2 Allocators'!$B$15:$W$361, MATCH('O5 Details by Class &amp; Accounts'!BW$18, 'E2 Allocators'!$B$15:$W$15, 0),FALSE)*$E191), 0, VLOOKUP(VLOOKUP($A191, 'E4 TB Allocation Details'!$A$18:$L$214, MATCH("A &amp; G ID", 'E4 TB Allocation Details'!$A$18:$L$18, 0),FALSE), 'E2 Allocators'!$B$15:$W$361, MATCH('O5 Details by Class &amp; Accounts'!BW$18, 'E2 Allocators'!$B$15:$W$15, 0),FALSE)*$E191)</f>
        <v>0</v>
      </c>
      <c r="BX191" s="1321">
        <f>IF(ISERROR(VLOOKUP(VLOOKUP($A191, 'E4 TB Allocation Details'!$A$18:$L$214, MATCH("A &amp; G ID", 'E4 TB Allocation Details'!$A$18:$L$18, 0),FALSE), 'E2 Allocators'!$B$15:$W$361, MATCH('O5 Details by Class &amp; Accounts'!BX$18, 'E2 Allocators'!$B$15:$W$15, 0),FALSE)*$E191), 0, VLOOKUP(VLOOKUP($A191, 'E4 TB Allocation Details'!$A$18:$L$214, MATCH("A &amp; G ID", 'E4 TB Allocation Details'!$A$18:$L$18, 0),FALSE), 'E2 Allocators'!$B$15:$W$361, MATCH('O5 Details by Class &amp; Accounts'!BX$18, 'E2 Allocators'!$B$15:$W$15, 0),FALSE)*$E191)</f>
        <v>0</v>
      </c>
      <c r="BY191" s="1321">
        <f>IF(ISERROR(VLOOKUP(VLOOKUP($A191, 'E4 TB Allocation Details'!$A$18:$L$214, MATCH("A &amp; G ID", 'E4 TB Allocation Details'!$A$18:$L$18, 0),FALSE), 'E2 Allocators'!$B$15:$W$361, MATCH('O5 Details by Class &amp; Accounts'!BY$18, 'E2 Allocators'!$B$15:$W$15, 0),FALSE)*$E191), 0, VLOOKUP(VLOOKUP($A191, 'E4 TB Allocation Details'!$A$18:$L$214, MATCH("A &amp; G ID", 'E4 TB Allocation Details'!$A$18:$L$18, 0),FALSE), 'E2 Allocators'!$B$15:$W$361, MATCH('O5 Details by Class &amp; Accounts'!BY$18, 'E2 Allocators'!$B$15:$W$15, 0),FALSE)*$E191)</f>
        <v>0</v>
      </c>
      <c r="BZ191" s="1321">
        <f>IF(ISERROR(VLOOKUP(VLOOKUP($A191, 'E4 TB Allocation Details'!$A$18:$L$214, MATCH("A &amp; G ID", 'E4 TB Allocation Details'!$A$18:$L$18, 0),FALSE), 'E2 Allocators'!$B$15:$W$361, MATCH('O5 Details by Class &amp; Accounts'!BZ$18, 'E2 Allocators'!$B$15:$W$15, 0),FALSE)*$E191), 0, VLOOKUP(VLOOKUP($A191, 'E4 TB Allocation Details'!$A$18:$L$214, MATCH("A &amp; G ID", 'E4 TB Allocation Details'!$A$18:$L$18, 0),FALSE), 'E2 Allocators'!$B$15:$W$361, MATCH('O5 Details by Class &amp; Accounts'!BZ$18, 'E2 Allocators'!$B$15:$W$15, 0),FALSE)*$E191)</f>
        <v>1162.5862930606775</v>
      </c>
      <c r="CA191" s="1321">
        <f>IF(ISERROR(VLOOKUP(VLOOKUP($A191, 'E4 TB Allocation Details'!$A$18:$L$214, MATCH("A &amp; G ID", 'E4 TB Allocation Details'!$A$18:$L$18, 0),FALSE), 'E2 Allocators'!$B$15:$W$361, MATCH('O5 Details by Class &amp; Accounts'!CA$18, 'E2 Allocators'!$B$15:$W$15, 0),FALSE)*$E191), 0, VLOOKUP(VLOOKUP($A191, 'E4 TB Allocation Details'!$A$18:$L$214, MATCH("A &amp; G ID", 'E4 TB Allocation Details'!$A$18:$L$18, 0),FALSE), 'E2 Allocators'!$B$15:$W$361, MATCH('O5 Details by Class &amp; Accounts'!CA$18, 'E2 Allocators'!$B$15:$W$15, 0),FALSE)*$E191)</f>
        <v>0</v>
      </c>
      <c r="CB191" s="1321">
        <f>IF(ISERROR(VLOOKUP(VLOOKUP($A191, 'E4 TB Allocation Details'!$A$18:$L$214, MATCH("A &amp; G ID", 'E4 TB Allocation Details'!$A$18:$L$18, 0),FALSE), 'E2 Allocators'!$B$15:$W$361, MATCH('O5 Details by Class &amp; Accounts'!CB$18, 'E2 Allocators'!$B$15:$W$15, 0),FALSE)*$E191), 0, VLOOKUP(VLOOKUP($A191, 'E4 TB Allocation Details'!$A$18:$L$214, MATCH("A &amp; G ID", 'E4 TB Allocation Details'!$A$18:$L$18, 0),FALSE), 'E2 Allocators'!$B$15:$W$361, MATCH('O5 Details by Class &amp; Accounts'!CB$18, 'E2 Allocators'!$B$15:$W$15, 0),FALSE)*$E191)</f>
        <v>129.20565659726989</v>
      </c>
      <c r="CC191" s="1321">
        <f>IF(ISERROR(VLOOKUP(VLOOKUP($A191, 'E4 TB Allocation Details'!$A$18:$L$214, MATCH("A &amp; G ID", 'E4 TB Allocation Details'!$A$18:$L$18, 0),FALSE), 'E2 Allocators'!$B$15:$W$361, MATCH('O5 Details by Class &amp; Accounts'!CC$18, 'E2 Allocators'!$B$15:$W$15, 0),FALSE)*$E191), 0, VLOOKUP(VLOOKUP($A191, 'E4 TB Allocation Details'!$A$18:$L$214, MATCH("A &amp; G ID", 'E4 TB Allocation Details'!$A$18:$L$18, 0),FALSE), 'E2 Allocators'!$B$15:$W$361, MATCH('O5 Details by Class &amp; Accounts'!CC$18, 'E2 Allocators'!$B$15:$W$15, 0),FALSE)*$E191)</f>
        <v>0</v>
      </c>
      <c r="CD191" s="1321">
        <f>IF(ISERROR(VLOOKUP(VLOOKUP($A191, 'E4 TB Allocation Details'!$A$18:$L$214, MATCH("A &amp; G ID", 'E4 TB Allocation Details'!$A$18:$L$18, 0),FALSE), 'E2 Allocators'!$B$15:$W$361, MATCH('O5 Details by Class &amp; Accounts'!CD$18, 'E2 Allocators'!$B$15:$W$15, 0),FALSE)*$E191), 0, VLOOKUP(VLOOKUP($A191, 'E4 TB Allocation Details'!$A$18:$L$214, MATCH("A &amp; G ID", 'E4 TB Allocation Details'!$A$18:$L$18, 0),FALSE), 'E2 Allocators'!$B$15:$W$361, MATCH('O5 Details by Class &amp; Accounts'!CD$18, 'E2 Allocators'!$B$15:$W$15, 0),FALSE)*$E191)</f>
        <v>0</v>
      </c>
      <c r="CE191" s="1321">
        <f>IF(ISERROR(VLOOKUP(VLOOKUP($A191, 'E4 TB Allocation Details'!$A$18:$L$214, MATCH("A &amp; G ID", 'E4 TB Allocation Details'!$A$18:$L$18, 0),FALSE), 'E2 Allocators'!$B$15:$W$361, MATCH('O5 Details by Class &amp; Accounts'!CE$18, 'E2 Allocators'!$B$15:$W$15, 0),FALSE)*$E191), 0, VLOOKUP(VLOOKUP($A191, 'E4 TB Allocation Details'!$A$18:$L$214, MATCH("A &amp; G ID", 'E4 TB Allocation Details'!$A$18:$L$18, 0),FALSE), 'E2 Allocators'!$B$15:$W$361, MATCH('O5 Details by Class &amp; Accounts'!CE$18, 'E2 Allocators'!$B$15:$W$15, 0),FALSE)*$E191)</f>
        <v>0</v>
      </c>
      <c r="CF191" s="1321">
        <f>IF(ISERROR(VLOOKUP(VLOOKUP($A191, 'E4 TB Allocation Details'!$A$18:$L$214, MATCH("A &amp; G ID", 'E4 TB Allocation Details'!$A$18:$L$18, 0),FALSE), 'E2 Allocators'!$B$15:$W$361, MATCH('O5 Details by Class &amp; Accounts'!CF$18, 'E2 Allocators'!$B$15:$W$15, 0),FALSE)*$E191), 0, VLOOKUP(VLOOKUP($A191, 'E4 TB Allocation Details'!$A$18:$L$214, MATCH("A &amp; G ID", 'E4 TB Allocation Details'!$A$18:$L$18, 0),FALSE), 'E2 Allocators'!$B$15:$W$361, MATCH('O5 Details by Class &amp; Accounts'!CF$18, 'E2 Allocators'!$B$15:$W$15, 0),FALSE)*$E191)</f>
        <v>0</v>
      </c>
      <c r="CG191" s="1321">
        <f>IF(ISERROR(VLOOKUP(VLOOKUP($A191, 'E4 TB Allocation Details'!$A$18:$L$214, MATCH("A &amp; G ID", 'E4 TB Allocation Details'!$A$18:$L$18, 0),FALSE), 'E2 Allocators'!$B$15:$W$361, MATCH('O5 Details by Class &amp; Accounts'!CG$18, 'E2 Allocators'!$B$15:$W$15, 0),FALSE)*$E191), 0, VLOOKUP(VLOOKUP($A191, 'E4 TB Allocation Details'!$A$18:$L$214, MATCH("A &amp; G ID", 'E4 TB Allocation Details'!$A$18:$L$18, 0),FALSE), 'E2 Allocators'!$B$15:$W$361, MATCH('O5 Details by Class &amp; Accounts'!CG$18, 'E2 Allocators'!$B$15:$W$15, 0),FALSE)*$E191)</f>
        <v>0</v>
      </c>
      <c r="CH191" s="1321">
        <f>IF(ISERROR(VLOOKUP(VLOOKUP($A191, 'E4 TB Allocation Details'!$A$18:$L$214, MATCH("A &amp; G ID", 'E4 TB Allocation Details'!$A$18:$L$18, 0),FALSE), 'E2 Allocators'!$B$15:$W$361, MATCH('O5 Details by Class &amp; Accounts'!CH$18, 'E2 Allocators'!$B$15:$W$15, 0),FALSE)*$E191), 0, VLOOKUP(VLOOKUP($A191, 'E4 TB Allocation Details'!$A$18:$L$214, MATCH("A &amp; G ID", 'E4 TB Allocation Details'!$A$18:$L$18, 0),FALSE), 'E2 Allocators'!$B$15:$W$361, MATCH('O5 Details by Class &amp; Accounts'!CH$18, 'E2 Allocators'!$B$15:$W$15, 0),FALSE)*$E191)</f>
        <v>0</v>
      </c>
      <c r="CI191" s="1321">
        <f>IF(ISERROR(VLOOKUP(VLOOKUP($A191, 'E4 TB Allocation Details'!$A$18:$L$214, MATCH("A &amp; G ID", 'E4 TB Allocation Details'!$A$18:$L$18, 0),FALSE), 'E2 Allocators'!$B$15:$W$361, MATCH('O5 Details by Class &amp; Accounts'!CI$18, 'E2 Allocators'!$B$15:$W$15, 0),FALSE)*$E191), 0, VLOOKUP(VLOOKUP($A191, 'E4 TB Allocation Details'!$A$18:$L$214, MATCH("A &amp; G ID", 'E4 TB Allocation Details'!$A$18:$L$18, 0),FALSE), 'E2 Allocators'!$B$15:$W$361, MATCH('O5 Details by Class &amp; Accounts'!CI$18, 'E2 Allocators'!$B$15:$W$15, 0),FALSE)*$E191)</f>
        <v>0</v>
      </c>
      <c r="CJ191" s="1321">
        <f>IF(ISERROR(VLOOKUP(VLOOKUP($A191, 'E4 TB Allocation Details'!$A$18:$L$214, MATCH("A &amp; G ID", 'E4 TB Allocation Details'!$A$18:$L$18, 0),FALSE), 'E2 Allocators'!$B$15:$W$361, MATCH('O5 Details by Class &amp; Accounts'!CJ$18, 'E2 Allocators'!$B$15:$W$15, 0),FALSE)*$E191), 0, VLOOKUP(VLOOKUP($A191, 'E4 TB Allocation Details'!$A$18:$L$214, MATCH("A &amp; G ID", 'E4 TB Allocation Details'!$A$18:$L$18, 0),FALSE), 'E2 Allocators'!$B$15:$W$361, MATCH('O5 Details by Class &amp; Accounts'!CJ$18, 'E2 Allocators'!$B$15:$W$15, 0),FALSE)*$E191)</f>
        <v>0</v>
      </c>
      <c r="CK191" s="1321">
        <f>IF(ISERROR(VLOOKUP(VLOOKUP($A191, 'E4 TB Allocation Details'!$A$18:$L$214, MATCH("A &amp; G ID", 'E4 TB Allocation Details'!$A$18:$L$18, 0),FALSE), 'E2 Allocators'!$B$15:$W$361, MATCH('O5 Details by Class &amp; Accounts'!CK$18, 'E2 Allocators'!$B$15:$W$15, 0),FALSE)*$E191), 0, VLOOKUP(VLOOKUP($A191, 'E4 TB Allocation Details'!$A$18:$L$214, MATCH("A &amp; G ID", 'E4 TB Allocation Details'!$A$18:$L$18, 0),FALSE), 'E2 Allocators'!$B$15:$W$361, MATCH('O5 Details by Class &amp; Accounts'!CK$18, 'E2 Allocators'!$B$15:$W$15, 0),FALSE)*$E191)</f>
        <v>0</v>
      </c>
      <c r="CL191" s="1321">
        <f>IF(ISERROR(VLOOKUP(VLOOKUP($A191, 'E4 TB Allocation Details'!$A$18:$L$214, MATCH("A &amp; G ID", 'E4 TB Allocation Details'!$A$18:$L$18, 0),FALSE), 'E2 Allocators'!$B$15:$W$361, MATCH('O5 Details by Class &amp; Accounts'!CL$18, 'E2 Allocators'!$B$15:$W$15, 0),FALSE)*$E191), 0, VLOOKUP(VLOOKUP($A191, 'E4 TB Allocation Details'!$A$18:$L$214, MATCH("A &amp; G ID", 'E4 TB Allocation Details'!$A$18:$L$18, 0),FALSE), 'E2 Allocators'!$B$15:$W$361, MATCH('O5 Details by Class &amp; Accounts'!CL$18, 'E2 Allocators'!$B$15:$W$15, 0),FALSE)*$E191)</f>
        <v>0</v>
      </c>
      <c r="CM191" s="1321">
        <f>IF(ISERROR(VLOOKUP(VLOOKUP($A191, 'E4 TB Allocation Details'!$A$18:$L$214, MATCH("A &amp; G ID", 'E4 TB Allocation Details'!$A$18:$L$18, 0),FALSE), 'E2 Allocators'!$B$15:$W$361, MATCH('O5 Details by Class &amp; Accounts'!CM$18, 'E2 Allocators'!$B$15:$W$15, 0),FALSE)*$E191), 0, VLOOKUP(VLOOKUP($A191, 'E4 TB Allocation Details'!$A$18:$L$214, MATCH("A &amp; G ID", 'E4 TB Allocation Details'!$A$18:$L$18, 0),FALSE), 'E2 Allocators'!$B$15:$W$361, MATCH('O5 Details by Class &amp; Accounts'!CM$18, 'E2 Allocators'!$B$15:$W$15, 0),FALSE)*$E191)</f>
        <v>0</v>
      </c>
      <c r="CN191" s="1321">
        <f t="shared" si="49"/>
        <v>90000.000000000015</v>
      </c>
      <c r="CO191" s="1650">
        <f t="shared" si="50"/>
        <v>0</v>
      </c>
      <c r="CQ191" s="1898" t="s">
        <v>1091</v>
      </c>
    </row>
    <row r="192" spans="1:95" s="64" customFormat="1" ht="12.75">
      <c r="A192" s="2156">
        <v>5650</v>
      </c>
      <c r="B192" s="2111" t="s">
        <v>301</v>
      </c>
      <c r="C192" s="1647">
        <f>IF(ISERROR(VLOOKUP($A192,'I3 TB Data'!$A$19:$H$484,MATCH('O5 Details by Class &amp; Accounts'!$C$18, 'I3 TB Data'!$A$19:$H$19,0),0)), 0, VLOOKUP($A192,'I3 TB Data'!$A$19:$H$484,MATCH('O5 Details by Class &amp; Accounts'!$C$18,'I3 TB Data'!$A$19:$H$19,0),0))</f>
        <v>4700</v>
      </c>
      <c r="D192" s="1648"/>
      <c r="E192" s="1647">
        <f t="shared" si="44"/>
        <v>4700</v>
      </c>
      <c r="F192" s="1649"/>
      <c r="G192" s="1649"/>
      <c r="H192" s="1321">
        <f t="shared" si="46"/>
        <v>0</v>
      </c>
      <c r="I192" s="1321">
        <f>IF(ISERROR(VLOOKUP(VLOOKUP($A192, 'E4 TB Allocation Details'!$A$18:$L$214, MATCH("Demand ID", 'E4 TB Allocation Details'!$A$18:$L$18, 0),FALSE), 'E2 Allocators'!$B$15:$W$361, MATCH('O5 Details by Class &amp; Accounts'!I$18, 'E2 Allocators'!$B$15:$W$15, 0),FALSE)*$F192), 0, VLOOKUP(VLOOKUP($A192, 'E4 TB Allocation Details'!$A$18:$L$214, MATCH("Demand ID", 'E4 TB Allocation Details'!$A$18:$L$18, 0),FALSE), 'E2 Allocators'!$B$15:$W$361, MATCH('O5 Details by Class &amp; Accounts'!I$18, 'E2 Allocators'!$B$15:$W$15, 0),FALSE)*$F192)</f>
        <v>0</v>
      </c>
      <c r="J192" s="1321">
        <f>IF(ISERROR(VLOOKUP(VLOOKUP($A192, 'E4 TB Allocation Details'!$A$18:$L$214, MATCH("Demand ID", 'E4 TB Allocation Details'!$A$18:$L$18, 0),FALSE), 'E2 Allocators'!$B$15:$W$361, MATCH('O5 Details by Class &amp; Accounts'!J$18, 'E2 Allocators'!$B$15:$W$15, 0),FALSE)*$F192), 0, VLOOKUP(VLOOKUP($A192, 'E4 TB Allocation Details'!$A$18:$L$214, MATCH("Demand ID", 'E4 TB Allocation Details'!$A$18:$L$18, 0),FALSE), 'E2 Allocators'!$B$15:$W$361, MATCH('O5 Details by Class &amp; Accounts'!J$18, 'E2 Allocators'!$B$15:$W$15, 0),FALSE)*$F192)</f>
        <v>0</v>
      </c>
      <c r="K192" s="1321">
        <f>IF(ISERROR(VLOOKUP(VLOOKUP($A192, 'E4 TB Allocation Details'!$A$18:$L$214, MATCH("Demand ID", 'E4 TB Allocation Details'!$A$18:$L$18, 0),FALSE), 'E2 Allocators'!$B$15:$W$361, MATCH('O5 Details by Class &amp; Accounts'!K$18, 'E2 Allocators'!$B$15:$W$15, 0),FALSE)*$F192), 0, VLOOKUP(VLOOKUP($A192, 'E4 TB Allocation Details'!$A$18:$L$214, MATCH("Demand ID", 'E4 TB Allocation Details'!$A$18:$L$18, 0),FALSE), 'E2 Allocators'!$B$15:$W$361, MATCH('O5 Details by Class &amp; Accounts'!K$18, 'E2 Allocators'!$B$15:$W$15, 0),FALSE)*$F192)</f>
        <v>0</v>
      </c>
      <c r="L192" s="1321">
        <f>IF(ISERROR(VLOOKUP(VLOOKUP($A192, 'E4 TB Allocation Details'!$A$18:$L$214, MATCH("Demand ID", 'E4 TB Allocation Details'!$A$18:$L$18, 0),FALSE), 'E2 Allocators'!$B$15:$W$361, MATCH('O5 Details by Class &amp; Accounts'!L$18, 'E2 Allocators'!$B$15:$W$15, 0),FALSE)*$F192), 0, VLOOKUP(VLOOKUP($A192, 'E4 TB Allocation Details'!$A$18:$L$214, MATCH("Demand ID", 'E4 TB Allocation Details'!$A$18:$L$18, 0),FALSE), 'E2 Allocators'!$B$15:$W$361, MATCH('O5 Details by Class &amp; Accounts'!L$18, 'E2 Allocators'!$B$15:$W$15, 0),FALSE)*$F192)</f>
        <v>0</v>
      </c>
      <c r="M192" s="1321">
        <f>IF(ISERROR(VLOOKUP(VLOOKUP($A192, 'E4 TB Allocation Details'!$A$18:$L$214, MATCH("Demand ID", 'E4 TB Allocation Details'!$A$18:$L$18, 0),FALSE), 'E2 Allocators'!$B$15:$W$361, MATCH('O5 Details by Class &amp; Accounts'!M$18, 'E2 Allocators'!$B$15:$W$15, 0),FALSE)*$F192), 0, VLOOKUP(VLOOKUP($A192, 'E4 TB Allocation Details'!$A$18:$L$214, MATCH("Demand ID", 'E4 TB Allocation Details'!$A$18:$L$18, 0),FALSE), 'E2 Allocators'!$B$15:$W$361, MATCH('O5 Details by Class &amp; Accounts'!M$18, 'E2 Allocators'!$B$15:$W$15, 0),FALSE)*$F192)</f>
        <v>0</v>
      </c>
      <c r="N192" s="1321">
        <f>IF(ISERROR(VLOOKUP(VLOOKUP($A192, 'E4 TB Allocation Details'!$A$18:$L$214, MATCH("Demand ID", 'E4 TB Allocation Details'!$A$18:$L$18, 0),FALSE), 'E2 Allocators'!$B$15:$W$361, MATCH('O5 Details by Class &amp; Accounts'!N$18, 'E2 Allocators'!$B$15:$W$15, 0),FALSE)*$F192), 0, VLOOKUP(VLOOKUP($A192, 'E4 TB Allocation Details'!$A$18:$L$214, MATCH("Demand ID", 'E4 TB Allocation Details'!$A$18:$L$18, 0),FALSE), 'E2 Allocators'!$B$15:$W$361, MATCH('O5 Details by Class &amp; Accounts'!N$18, 'E2 Allocators'!$B$15:$W$15, 0),FALSE)*$F192)</f>
        <v>0</v>
      </c>
      <c r="O192" s="1321">
        <f>IF(ISERROR(VLOOKUP(VLOOKUP($A192, 'E4 TB Allocation Details'!$A$18:$L$214, MATCH("Demand ID", 'E4 TB Allocation Details'!$A$18:$L$18, 0),FALSE), 'E2 Allocators'!$B$15:$W$361, MATCH('O5 Details by Class &amp; Accounts'!O$18, 'E2 Allocators'!$B$15:$W$15, 0),FALSE)*$F192), 0, VLOOKUP(VLOOKUP($A192, 'E4 TB Allocation Details'!$A$18:$L$214, MATCH("Demand ID", 'E4 TB Allocation Details'!$A$18:$L$18, 0),FALSE), 'E2 Allocators'!$B$15:$W$361, MATCH('O5 Details by Class &amp; Accounts'!O$18, 'E2 Allocators'!$B$15:$W$15, 0),FALSE)*$F192)</f>
        <v>0</v>
      </c>
      <c r="P192" s="1321">
        <f>IF(ISERROR(VLOOKUP(VLOOKUP($A192, 'E4 TB Allocation Details'!$A$18:$L$214, MATCH("Demand ID", 'E4 TB Allocation Details'!$A$18:$L$18, 0),FALSE), 'E2 Allocators'!$B$15:$W$361, MATCH('O5 Details by Class &amp; Accounts'!P$18, 'E2 Allocators'!$B$15:$W$15, 0),FALSE)*$F192), 0, VLOOKUP(VLOOKUP($A192, 'E4 TB Allocation Details'!$A$18:$L$214, MATCH("Demand ID", 'E4 TB Allocation Details'!$A$18:$L$18, 0),FALSE), 'E2 Allocators'!$B$15:$W$361, MATCH('O5 Details by Class &amp; Accounts'!P$18, 'E2 Allocators'!$B$15:$W$15, 0),FALSE)*$F192)</f>
        <v>0</v>
      </c>
      <c r="Q192" s="1321">
        <f>IF(ISERROR(VLOOKUP(VLOOKUP($A192, 'E4 TB Allocation Details'!$A$18:$L$214, MATCH("Demand ID", 'E4 TB Allocation Details'!$A$18:$L$18, 0),FALSE), 'E2 Allocators'!$B$15:$W$361, MATCH('O5 Details by Class &amp; Accounts'!Q$18, 'E2 Allocators'!$B$15:$W$15, 0),FALSE)*$F192), 0, VLOOKUP(VLOOKUP($A192, 'E4 TB Allocation Details'!$A$18:$L$214, MATCH("Demand ID", 'E4 TB Allocation Details'!$A$18:$L$18, 0),FALSE), 'E2 Allocators'!$B$15:$W$361, MATCH('O5 Details by Class &amp; Accounts'!Q$18, 'E2 Allocators'!$B$15:$W$15, 0),FALSE)*$F192)</f>
        <v>0</v>
      </c>
      <c r="R192" s="1321">
        <f>IF(ISERROR(VLOOKUP(VLOOKUP($A192, 'E4 TB Allocation Details'!$A$18:$L$214, MATCH("Demand ID", 'E4 TB Allocation Details'!$A$18:$L$18, 0),FALSE), 'E2 Allocators'!$B$15:$W$361, MATCH('O5 Details by Class &amp; Accounts'!R$18, 'E2 Allocators'!$B$15:$W$15, 0),FALSE)*$F192), 0, VLOOKUP(VLOOKUP($A192, 'E4 TB Allocation Details'!$A$18:$L$214, MATCH("Demand ID", 'E4 TB Allocation Details'!$A$18:$L$18, 0),FALSE), 'E2 Allocators'!$B$15:$W$361, MATCH('O5 Details by Class &amp; Accounts'!R$18, 'E2 Allocators'!$B$15:$W$15, 0),FALSE)*$F192)</f>
        <v>0</v>
      </c>
      <c r="S192" s="1321">
        <f>IF(ISERROR(VLOOKUP(VLOOKUP($A192, 'E4 TB Allocation Details'!$A$18:$L$214, MATCH("Demand ID", 'E4 TB Allocation Details'!$A$18:$L$18, 0),FALSE), 'E2 Allocators'!$B$15:$W$361, MATCH('O5 Details by Class &amp; Accounts'!S$18, 'E2 Allocators'!$B$15:$W$15, 0),FALSE)*$F192), 0, VLOOKUP(VLOOKUP($A192, 'E4 TB Allocation Details'!$A$18:$L$214, MATCH("Demand ID", 'E4 TB Allocation Details'!$A$18:$L$18, 0),FALSE), 'E2 Allocators'!$B$15:$W$361, MATCH('O5 Details by Class &amp; Accounts'!S$18, 'E2 Allocators'!$B$15:$W$15, 0),FALSE)*$F192)</f>
        <v>0</v>
      </c>
      <c r="T192" s="1321">
        <f>IF(ISERROR(VLOOKUP(VLOOKUP($A192, 'E4 TB Allocation Details'!$A$18:$L$214, MATCH("Demand ID", 'E4 TB Allocation Details'!$A$18:$L$18, 0),FALSE), 'E2 Allocators'!$B$15:$W$361, MATCH('O5 Details by Class &amp; Accounts'!T$18, 'E2 Allocators'!$B$15:$W$15, 0),FALSE)*$F192), 0, VLOOKUP(VLOOKUP($A192, 'E4 TB Allocation Details'!$A$18:$L$214, MATCH("Demand ID", 'E4 TB Allocation Details'!$A$18:$L$18, 0),FALSE), 'E2 Allocators'!$B$15:$W$361, MATCH('O5 Details by Class &amp; Accounts'!T$18, 'E2 Allocators'!$B$15:$W$15, 0),FALSE)*$F192)</f>
        <v>0</v>
      </c>
      <c r="U192" s="1321">
        <f>IF(ISERROR(VLOOKUP(VLOOKUP($A192, 'E4 TB Allocation Details'!$A$18:$L$214, MATCH("Demand ID", 'E4 TB Allocation Details'!$A$18:$L$18, 0),FALSE), 'E2 Allocators'!$B$15:$W$361, MATCH('O5 Details by Class &amp; Accounts'!U$18, 'E2 Allocators'!$B$15:$W$15, 0),FALSE)*$F192), 0, VLOOKUP(VLOOKUP($A192, 'E4 TB Allocation Details'!$A$18:$L$214, MATCH("Demand ID", 'E4 TB Allocation Details'!$A$18:$L$18, 0),FALSE), 'E2 Allocators'!$B$15:$W$361, MATCH('O5 Details by Class &amp; Accounts'!U$18, 'E2 Allocators'!$B$15:$W$15, 0),FALSE)*$F192)</f>
        <v>0</v>
      </c>
      <c r="V192" s="1321">
        <f>IF(ISERROR(VLOOKUP(VLOOKUP($A192, 'E4 TB Allocation Details'!$A$18:$L$214, MATCH("Demand ID", 'E4 TB Allocation Details'!$A$18:$L$18, 0),FALSE), 'E2 Allocators'!$B$15:$W$361, MATCH('O5 Details by Class &amp; Accounts'!V$18, 'E2 Allocators'!$B$15:$W$15, 0),FALSE)*$F192), 0, VLOOKUP(VLOOKUP($A192, 'E4 TB Allocation Details'!$A$18:$L$214, MATCH("Demand ID", 'E4 TB Allocation Details'!$A$18:$L$18, 0),FALSE), 'E2 Allocators'!$B$15:$W$361, MATCH('O5 Details by Class &amp; Accounts'!V$18, 'E2 Allocators'!$B$15:$W$15, 0),FALSE)*$F192)</f>
        <v>0</v>
      </c>
      <c r="W192" s="1321">
        <f>IF(ISERROR(VLOOKUP(VLOOKUP($A192, 'E4 TB Allocation Details'!$A$18:$L$214, MATCH("Demand ID", 'E4 TB Allocation Details'!$A$18:$L$18, 0),FALSE), 'E2 Allocators'!$B$15:$W$361, MATCH('O5 Details by Class &amp; Accounts'!W$18, 'E2 Allocators'!$B$15:$W$15, 0),FALSE)*$F192), 0, VLOOKUP(VLOOKUP($A192, 'E4 TB Allocation Details'!$A$18:$L$214, MATCH("Demand ID", 'E4 TB Allocation Details'!$A$18:$L$18, 0),FALSE), 'E2 Allocators'!$B$15:$W$361, MATCH('O5 Details by Class &amp; Accounts'!W$18, 'E2 Allocators'!$B$15:$W$15, 0),FALSE)*$F192)</f>
        <v>0</v>
      </c>
      <c r="X192" s="1321">
        <f>IF(ISERROR(VLOOKUP(VLOOKUP($A192, 'E4 TB Allocation Details'!$A$18:$L$214, MATCH("Demand ID", 'E4 TB Allocation Details'!$A$18:$L$18, 0),FALSE), 'E2 Allocators'!$B$15:$W$361, MATCH('O5 Details by Class &amp; Accounts'!X$18, 'E2 Allocators'!$B$15:$W$15, 0),FALSE)*$F192), 0, VLOOKUP(VLOOKUP($A192, 'E4 TB Allocation Details'!$A$18:$L$214, MATCH("Demand ID", 'E4 TB Allocation Details'!$A$18:$L$18, 0),FALSE), 'E2 Allocators'!$B$15:$W$361, MATCH('O5 Details by Class &amp; Accounts'!X$18, 'E2 Allocators'!$B$15:$W$15, 0),FALSE)*$F192)</f>
        <v>0</v>
      </c>
      <c r="Y192" s="1321">
        <f>IF(ISERROR(VLOOKUP(VLOOKUP($A192, 'E4 TB Allocation Details'!$A$18:$L$214, MATCH("Demand ID", 'E4 TB Allocation Details'!$A$18:$L$18, 0),FALSE), 'E2 Allocators'!$B$15:$W$361, MATCH('O5 Details by Class &amp; Accounts'!Y$18, 'E2 Allocators'!$B$15:$W$15, 0),FALSE)*$F192), 0, VLOOKUP(VLOOKUP($A192, 'E4 TB Allocation Details'!$A$18:$L$214, MATCH("Demand ID", 'E4 TB Allocation Details'!$A$18:$L$18, 0),FALSE), 'E2 Allocators'!$B$15:$W$361, MATCH('O5 Details by Class &amp; Accounts'!Y$18, 'E2 Allocators'!$B$15:$W$15, 0),FALSE)*$F192)</f>
        <v>0</v>
      </c>
      <c r="Z192" s="1321">
        <f>IF(ISERROR(VLOOKUP(VLOOKUP($A192, 'E4 TB Allocation Details'!$A$18:$L$214, MATCH("Demand ID", 'E4 TB Allocation Details'!$A$18:$L$18, 0),FALSE), 'E2 Allocators'!$B$15:$W$361, MATCH('O5 Details by Class &amp; Accounts'!Z$18, 'E2 Allocators'!$B$15:$W$15, 0),FALSE)*$F192), 0, VLOOKUP(VLOOKUP($A192, 'E4 TB Allocation Details'!$A$18:$L$214, MATCH("Demand ID", 'E4 TB Allocation Details'!$A$18:$L$18, 0),FALSE), 'E2 Allocators'!$B$15:$W$361, MATCH('O5 Details by Class &amp; Accounts'!Z$18, 'E2 Allocators'!$B$15:$W$15, 0),FALSE)*$F192)</f>
        <v>0</v>
      </c>
      <c r="AA192" s="1321">
        <f>IF(ISERROR(VLOOKUP(VLOOKUP($A192, 'E4 TB Allocation Details'!$A$18:$L$214, MATCH("Demand ID", 'E4 TB Allocation Details'!$A$18:$L$18, 0),FALSE), 'E2 Allocators'!$B$15:$W$361, MATCH('O5 Details by Class &amp; Accounts'!AA$18, 'E2 Allocators'!$B$15:$W$15, 0),FALSE)*$F192), 0, VLOOKUP(VLOOKUP($A192, 'E4 TB Allocation Details'!$A$18:$L$214, MATCH("Demand ID", 'E4 TB Allocation Details'!$A$18:$L$18, 0),FALSE), 'E2 Allocators'!$B$15:$W$361, MATCH('O5 Details by Class &amp; Accounts'!AA$18, 'E2 Allocators'!$B$15:$W$15, 0),FALSE)*$F192)</f>
        <v>0</v>
      </c>
      <c r="AB192" s="1321">
        <f>IF(ISERROR(VLOOKUP(VLOOKUP($A192, 'E4 TB Allocation Details'!$A$18:$L$214, MATCH("Demand ID", 'E4 TB Allocation Details'!$A$18:$L$18, 0),FALSE), 'E2 Allocators'!$B$15:$W$361, MATCH('O5 Details by Class &amp; Accounts'!AB$18, 'E2 Allocators'!$B$15:$W$15, 0),FALSE)*$F192), 0, VLOOKUP(VLOOKUP($A192, 'E4 TB Allocation Details'!$A$18:$L$214, MATCH("Demand ID", 'E4 TB Allocation Details'!$A$18:$L$18, 0),FALSE), 'E2 Allocators'!$B$15:$W$361, MATCH('O5 Details by Class &amp; Accounts'!AB$18, 'E2 Allocators'!$B$15:$W$15, 0),FALSE)*$F192)</f>
        <v>0</v>
      </c>
      <c r="AC192" s="1321">
        <f t="shared" si="47"/>
        <v>0</v>
      </c>
      <c r="AD192" s="1321">
        <f>IF(ISERROR(VLOOKUP(VLOOKUP($A192, 'E4 TB Allocation Details'!$A$18:$L$214, MATCH("Customer ID", 'E4 TB Allocation Details'!$A$18:$L$18, 0),FALSE), 'E2 Allocators'!$B$15:$W$361, MATCH('O5 Details by Class &amp; Accounts'!AD$18, 'E2 Allocators'!$B$15:$W$15, 0),FALSE)*$G192), 0, VLOOKUP(VLOOKUP($A192, 'E4 TB Allocation Details'!$A$18:$L$214, MATCH("Customer ID", 'E4 TB Allocation Details'!$A$18:$L$18, 0),FALSE), 'E2 Allocators'!$B$15:$W$361, MATCH('O5 Details by Class &amp; Accounts'!AD$18, 'E2 Allocators'!$B$15:$W$15, 0),FALSE)*$G192)</f>
        <v>0</v>
      </c>
      <c r="AE192" s="1321">
        <f>IF(ISERROR(VLOOKUP(VLOOKUP($A192, 'E4 TB Allocation Details'!$A$18:$L$214, MATCH("Customer ID", 'E4 TB Allocation Details'!$A$18:$L$18, 0),FALSE), 'E2 Allocators'!$B$15:$W$361, MATCH('O5 Details by Class &amp; Accounts'!AE$18, 'E2 Allocators'!$B$15:$W$15, 0),FALSE)*$G192), 0, VLOOKUP(VLOOKUP($A192, 'E4 TB Allocation Details'!$A$18:$L$214, MATCH("Customer ID", 'E4 TB Allocation Details'!$A$18:$L$18, 0),FALSE), 'E2 Allocators'!$B$15:$W$361, MATCH('O5 Details by Class &amp; Accounts'!AE$18, 'E2 Allocators'!$B$15:$W$15, 0),FALSE)*$G192)</f>
        <v>0</v>
      </c>
      <c r="AF192" s="1321">
        <f>IF(ISERROR(VLOOKUP(VLOOKUP($A192, 'E4 TB Allocation Details'!$A$18:$L$214, MATCH("Customer ID", 'E4 TB Allocation Details'!$A$18:$L$18, 0),FALSE), 'E2 Allocators'!$B$15:$W$361, MATCH('O5 Details by Class &amp; Accounts'!AF$18, 'E2 Allocators'!$B$15:$W$15, 0),FALSE)*$G192), 0, VLOOKUP(VLOOKUP($A192, 'E4 TB Allocation Details'!$A$18:$L$214, MATCH("Customer ID", 'E4 TB Allocation Details'!$A$18:$L$18, 0),FALSE), 'E2 Allocators'!$B$15:$W$361, MATCH('O5 Details by Class &amp; Accounts'!AF$18, 'E2 Allocators'!$B$15:$W$15, 0),FALSE)*$G192)</f>
        <v>0</v>
      </c>
      <c r="AG192" s="1321">
        <f>IF(ISERROR(VLOOKUP(VLOOKUP($A192, 'E4 TB Allocation Details'!$A$18:$L$214, MATCH("Customer ID", 'E4 TB Allocation Details'!$A$18:$L$18, 0),FALSE), 'E2 Allocators'!$B$15:$W$361, MATCH('O5 Details by Class &amp; Accounts'!AG$18, 'E2 Allocators'!$B$15:$W$15, 0),FALSE)*$G192), 0, VLOOKUP(VLOOKUP($A192, 'E4 TB Allocation Details'!$A$18:$L$214, MATCH("Customer ID", 'E4 TB Allocation Details'!$A$18:$L$18, 0),FALSE), 'E2 Allocators'!$B$15:$W$361, MATCH('O5 Details by Class &amp; Accounts'!AG$18, 'E2 Allocators'!$B$15:$W$15, 0),FALSE)*$G192)</f>
        <v>0</v>
      </c>
      <c r="AH192" s="1321">
        <f>IF(ISERROR(VLOOKUP(VLOOKUP($A192, 'E4 TB Allocation Details'!$A$18:$L$214, MATCH("Customer ID", 'E4 TB Allocation Details'!$A$18:$L$18, 0),FALSE), 'E2 Allocators'!$B$15:$W$361, MATCH('O5 Details by Class &amp; Accounts'!AH$18, 'E2 Allocators'!$B$15:$W$15, 0),FALSE)*$G192), 0, VLOOKUP(VLOOKUP($A192, 'E4 TB Allocation Details'!$A$18:$L$214, MATCH("Customer ID", 'E4 TB Allocation Details'!$A$18:$L$18, 0),FALSE), 'E2 Allocators'!$B$15:$W$361, MATCH('O5 Details by Class &amp; Accounts'!AH$18, 'E2 Allocators'!$B$15:$W$15, 0),FALSE)*$G192)</f>
        <v>0</v>
      </c>
      <c r="AI192" s="1321">
        <f>IF(ISERROR(VLOOKUP(VLOOKUP($A192, 'E4 TB Allocation Details'!$A$18:$L$214, MATCH("Customer ID", 'E4 TB Allocation Details'!$A$18:$L$18, 0),FALSE), 'E2 Allocators'!$B$15:$W$361, MATCH('O5 Details by Class &amp; Accounts'!AI$18, 'E2 Allocators'!$B$15:$W$15, 0),FALSE)*$G192), 0, VLOOKUP(VLOOKUP($A192, 'E4 TB Allocation Details'!$A$18:$L$214, MATCH("Customer ID", 'E4 TB Allocation Details'!$A$18:$L$18, 0),FALSE), 'E2 Allocators'!$B$15:$W$361, MATCH('O5 Details by Class &amp; Accounts'!AI$18, 'E2 Allocators'!$B$15:$W$15, 0),FALSE)*$G192)</f>
        <v>0</v>
      </c>
      <c r="AJ192" s="1321">
        <f>IF(ISERROR(VLOOKUP(VLOOKUP($A192, 'E4 TB Allocation Details'!$A$18:$L$214, MATCH("Customer ID", 'E4 TB Allocation Details'!$A$18:$L$18, 0),FALSE), 'E2 Allocators'!$B$15:$W$361, MATCH('O5 Details by Class &amp; Accounts'!AJ$18, 'E2 Allocators'!$B$15:$W$15, 0),FALSE)*$G192), 0, VLOOKUP(VLOOKUP($A192, 'E4 TB Allocation Details'!$A$18:$L$214, MATCH("Customer ID", 'E4 TB Allocation Details'!$A$18:$L$18, 0),FALSE), 'E2 Allocators'!$B$15:$W$361, MATCH('O5 Details by Class &amp; Accounts'!AJ$18, 'E2 Allocators'!$B$15:$W$15, 0),FALSE)*$G192)</f>
        <v>0</v>
      </c>
      <c r="AK192" s="1321">
        <f>IF(ISERROR(VLOOKUP(VLOOKUP($A192, 'E4 TB Allocation Details'!$A$18:$L$214, MATCH("Customer ID", 'E4 TB Allocation Details'!$A$18:$L$18, 0),FALSE), 'E2 Allocators'!$B$15:$W$361, MATCH('O5 Details by Class &amp; Accounts'!AK$18, 'E2 Allocators'!$B$15:$W$15, 0),FALSE)*$G192), 0, VLOOKUP(VLOOKUP($A192, 'E4 TB Allocation Details'!$A$18:$L$214, MATCH("Customer ID", 'E4 TB Allocation Details'!$A$18:$L$18, 0),FALSE), 'E2 Allocators'!$B$15:$W$361, MATCH('O5 Details by Class &amp; Accounts'!AK$18, 'E2 Allocators'!$B$15:$W$15, 0),FALSE)*$G192)</f>
        <v>0</v>
      </c>
      <c r="AL192" s="1321">
        <f>IF(ISERROR(VLOOKUP(VLOOKUP($A192, 'E4 TB Allocation Details'!$A$18:$L$214, MATCH("Customer ID", 'E4 TB Allocation Details'!$A$18:$L$18, 0),FALSE), 'E2 Allocators'!$B$15:$W$361, MATCH('O5 Details by Class &amp; Accounts'!AL$18, 'E2 Allocators'!$B$15:$W$15, 0),FALSE)*$G192), 0, VLOOKUP(VLOOKUP($A192, 'E4 TB Allocation Details'!$A$18:$L$214, MATCH("Customer ID", 'E4 TB Allocation Details'!$A$18:$L$18, 0),FALSE), 'E2 Allocators'!$B$15:$W$361, MATCH('O5 Details by Class &amp; Accounts'!AL$18, 'E2 Allocators'!$B$15:$W$15, 0),FALSE)*$G192)</f>
        <v>0</v>
      </c>
      <c r="AM192" s="1321">
        <f>IF(ISERROR(VLOOKUP(VLOOKUP($A192, 'E4 TB Allocation Details'!$A$18:$L$214, MATCH("Customer ID", 'E4 TB Allocation Details'!$A$18:$L$18, 0),FALSE), 'E2 Allocators'!$B$15:$W$361, MATCH('O5 Details by Class &amp; Accounts'!AM$18, 'E2 Allocators'!$B$15:$W$15, 0),FALSE)*$G192), 0, VLOOKUP(VLOOKUP($A192, 'E4 TB Allocation Details'!$A$18:$L$214, MATCH("Customer ID", 'E4 TB Allocation Details'!$A$18:$L$18, 0),FALSE), 'E2 Allocators'!$B$15:$W$361, MATCH('O5 Details by Class &amp; Accounts'!AM$18, 'E2 Allocators'!$B$15:$W$15, 0),FALSE)*$G192)</f>
        <v>0</v>
      </c>
      <c r="AN192" s="1321">
        <f>IF(ISERROR(VLOOKUP(VLOOKUP($A192, 'E4 TB Allocation Details'!$A$18:$L$214, MATCH("Customer ID", 'E4 TB Allocation Details'!$A$18:$L$18, 0),FALSE), 'E2 Allocators'!$B$15:$W$361, MATCH('O5 Details by Class &amp; Accounts'!AN$18, 'E2 Allocators'!$B$15:$W$15, 0),FALSE)*$G192), 0, VLOOKUP(VLOOKUP($A192, 'E4 TB Allocation Details'!$A$18:$L$214, MATCH("Customer ID", 'E4 TB Allocation Details'!$A$18:$L$18, 0),FALSE), 'E2 Allocators'!$B$15:$W$361, MATCH('O5 Details by Class &amp; Accounts'!AN$18, 'E2 Allocators'!$B$15:$W$15, 0),FALSE)*$G192)</f>
        <v>0</v>
      </c>
      <c r="AO192" s="1321">
        <f>IF(ISERROR(VLOOKUP(VLOOKUP($A192, 'E4 TB Allocation Details'!$A$18:$L$214, MATCH("Customer ID", 'E4 TB Allocation Details'!$A$18:$L$18, 0),FALSE), 'E2 Allocators'!$B$15:$W$361, MATCH('O5 Details by Class &amp; Accounts'!AO$18, 'E2 Allocators'!$B$15:$W$15, 0),FALSE)*$G192), 0, VLOOKUP(VLOOKUP($A192, 'E4 TB Allocation Details'!$A$18:$L$214, MATCH("Customer ID", 'E4 TB Allocation Details'!$A$18:$L$18, 0),FALSE), 'E2 Allocators'!$B$15:$W$361, MATCH('O5 Details by Class &amp; Accounts'!AO$18, 'E2 Allocators'!$B$15:$W$15, 0),FALSE)*$G192)</f>
        <v>0</v>
      </c>
      <c r="AP192" s="1321">
        <f>IF(ISERROR(VLOOKUP(VLOOKUP($A192, 'E4 TB Allocation Details'!$A$18:$L$214, MATCH("Customer ID", 'E4 TB Allocation Details'!$A$18:$L$18, 0),FALSE), 'E2 Allocators'!$B$15:$W$361, MATCH('O5 Details by Class &amp; Accounts'!AP$18, 'E2 Allocators'!$B$15:$W$15, 0),FALSE)*$G192), 0, VLOOKUP(VLOOKUP($A192, 'E4 TB Allocation Details'!$A$18:$L$214, MATCH("Customer ID", 'E4 TB Allocation Details'!$A$18:$L$18, 0),FALSE), 'E2 Allocators'!$B$15:$W$361, MATCH('O5 Details by Class &amp; Accounts'!AP$18, 'E2 Allocators'!$B$15:$W$15, 0),FALSE)*$G192)</f>
        <v>0</v>
      </c>
      <c r="AQ192" s="1321">
        <f>IF(ISERROR(VLOOKUP(VLOOKUP($A192, 'E4 TB Allocation Details'!$A$18:$L$214, MATCH("Customer ID", 'E4 TB Allocation Details'!$A$18:$L$18, 0),FALSE), 'E2 Allocators'!$B$15:$W$361, MATCH('O5 Details by Class &amp; Accounts'!AQ$18, 'E2 Allocators'!$B$15:$W$15, 0),FALSE)*$G192), 0, VLOOKUP(VLOOKUP($A192, 'E4 TB Allocation Details'!$A$18:$L$214, MATCH("Customer ID", 'E4 TB Allocation Details'!$A$18:$L$18, 0),FALSE), 'E2 Allocators'!$B$15:$W$361, MATCH('O5 Details by Class &amp; Accounts'!AQ$18, 'E2 Allocators'!$B$15:$W$15, 0),FALSE)*$G192)</f>
        <v>0</v>
      </c>
      <c r="AR192" s="1321">
        <f>IF(ISERROR(VLOOKUP(VLOOKUP($A192, 'E4 TB Allocation Details'!$A$18:$L$214, MATCH("Customer ID", 'E4 TB Allocation Details'!$A$18:$L$18, 0),FALSE), 'E2 Allocators'!$B$15:$W$361, MATCH('O5 Details by Class &amp; Accounts'!AR$18, 'E2 Allocators'!$B$15:$W$15, 0),FALSE)*$G192), 0, VLOOKUP(VLOOKUP($A192, 'E4 TB Allocation Details'!$A$18:$L$214, MATCH("Customer ID", 'E4 TB Allocation Details'!$A$18:$L$18, 0),FALSE), 'E2 Allocators'!$B$15:$W$361, MATCH('O5 Details by Class &amp; Accounts'!AR$18, 'E2 Allocators'!$B$15:$W$15, 0),FALSE)*$G192)</f>
        <v>0</v>
      </c>
      <c r="AS192" s="1321">
        <f>IF(ISERROR(VLOOKUP(VLOOKUP($A192, 'E4 TB Allocation Details'!$A$18:$L$214, MATCH("Customer ID", 'E4 TB Allocation Details'!$A$18:$L$18, 0),FALSE), 'E2 Allocators'!$B$15:$W$361, MATCH('O5 Details by Class &amp; Accounts'!AS$18, 'E2 Allocators'!$B$15:$W$15, 0),FALSE)*$G192), 0, VLOOKUP(VLOOKUP($A192, 'E4 TB Allocation Details'!$A$18:$L$214, MATCH("Customer ID", 'E4 TB Allocation Details'!$A$18:$L$18, 0),FALSE), 'E2 Allocators'!$B$15:$W$361, MATCH('O5 Details by Class &amp; Accounts'!AS$18, 'E2 Allocators'!$B$15:$W$15, 0),FALSE)*$G192)</f>
        <v>0</v>
      </c>
      <c r="AT192" s="1321">
        <f>IF(ISERROR(VLOOKUP(VLOOKUP($A192, 'E4 TB Allocation Details'!$A$18:$L$214, MATCH("Customer ID", 'E4 TB Allocation Details'!$A$18:$L$18, 0),FALSE), 'E2 Allocators'!$B$15:$W$361, MATCH('O5 Details by Class &amp; Accounts'!AT$18, 'E2 Allocators'!$B$15:$W$15, 0),FALSE)*$G192), 0, VLOOKUP(VLOOKUP($A192, 'E4 TB Allocation Details'!$A$18:$L$214, MATCH("Customer ID", 'E4 TB Allocation Details'!$A$18:$L$18, 0),FALSE), 'E2 Allocators'!$B$15:$W$361, MATCH('O5 Details by Class &amp; Accounts'!AT$18, 'E2 Allocators'!$B$15:$W$15, 0),FALSE)*$G192)</f>
        <v>0</v>
      </c>
      <c r="AU192" s="1321">
        <f>IF(ISERROR(VLOOKUP(VLOOKUP($A192, 'E4 TB Allocation Details'!$A$18:$L$214, MATCH("Customer ID", 'E4 TB Allocation Details'!$A$18:$L$18, 0),FALSE), 'E2 Allocators'!$B$15:$W$361, MATCH('O5 Details by Class &amp; Accounts'!AU$18, 'E2 Allocators'!$B$15:$W$15, 0),FALSE)*$G192), 0, VLOOKUP(VLOOKUP($A192, 'E4 TB Allocation Details'!$A$18:$L$214, MATCH("Customer ID", 'E4 TB Allocation Details'!$A$18:$L$18, 0),FALSE), 'E2 Allocators'!$B$15:$W$361, MATCH('O5 Details by Class &amp; Accounts'!AU$18, 'E2 Allocators'!$B$15:$W$15, 0),FALSE)*$G192)</f>
        <v>0</v>
      </c>
      <c r="AV192" s="1321">
        <f>IF(ISERROR(VLOOKUP(VLOOKUP($A192, 'E4 TB Allocation Details'!$A$18:$L$214, MATCH("Customer ID", 'E4 TB Allocation Details'!$A$18:$L$18, 0),FALSE), 'E2 Allocators'!$B$15:$W$361, MATCH('O5 Details by Class &amp; Accounts'!AV$18, 'E2 Allocators'!$B$15:$W$15, 0),FALSE)*$G192), 0, VLOOKUP(VLOOKUP($A192, 'E4 TB Allocation Details'!$A$18:$L$214, MATCH("Customer ID", 'E4 TB Allocation Details'!$A$18:$L$18, 0),FALSE), 'E2 Allocators'!$B$15:$W$361, MATCH('O5 Details by Class &amp; Accounts'!AV$18, 'E2 Allocators'!$B$15:$W$15, 0),FALSE)*$G192)</f>
        <v>0</v>
      </c>
      <c r="AW192" s="1321">
        <f>IF(ISERROR(VLOOKUP(VLOOKUP($A192, 'E4 TB Allocation Details'!$A$18:$L$214, MATCH("Customer ID", 'E4 TB Allocation Details'!$A$18:$L$18, 0),FALSE), 'E2 Allocators'!$B$15:$W$361, MATCH('O5 Details by Class &amp; Accounts'!AW$18, 'E2 Allocators'!$B$15:$W$15, 0),FALSE)*$G192), 0, VLOOKUP(VLOOKUP($A192, 'E4 TB Allocation Details'!$A$18:$L$214, MATCH("Customer ID", 'E4 TB Allocation Details'!$A$18:$L$18, 0),FALSE), 'E2 Allocators'!$B$15:$W$361, MATCH('O5 Details by Class &amp; Accounts'!AW$18, 'E2 Allocators'!$B$15:$W$15, 0),FALSE)*$G192)</f>
        <v>0</v>
      </c>
      <c r="AX192" s="1321">
        <f t="shared" si="51"/>
        <v>0</v>
      </c>
      <c r="AY192" s="1321">
        <f>IF(ISERROR(VLOOKUP(VLOOKUP($A192, 'E4 TB Allocation Details'!$A$18:$L$214, MATCH("Misc ID", 'E4 TB Allocation Details'!$A$18:$L$18, 0),FALSE), 'E2 Allocators'!$B$15:$W$361, MATCH('O5 Details by Class &amp; Accounts'!AY$18, 'E2 Allocators'!$B$15:$W$15, 0),FALSE)*$E192), 0, VLOOKUP(VLOOKUP($A192, 'E4 TB Allocation Details'!$A$18:$L$214, MATCH("Misc ID", 'E4 TB Allocation Details'!$A$18:$L$18, 0),FALSE), 'E2 Allocators'!$B$15:$W$361, MATCH('O5 Details by Class &amp; Accounts'!AY$18, 'E2 Allocators'!$B$15:$W$15, 0),FALSE)*$E192)</f>
        <v>0</v>
      </c>
      <c r="AZ192" s="1321">
        <f>IF(ISERROR(VLOOKUP(VLOOKUP($A192, 'E4 TB Allocation Details'!$A$18:$L$214, MATCH("Misc ID", 'E4 TB Allocation Details'!$A$18:$L$18, 0),FALSE), 'E2 Allocators'!$B$15:$W$361, MATCH('O5 Details by Class &amp; Accounts'!AZ$18, 'E2 Allocators'!$B$15:$W$15, 0),FALSE)*$E192), 0, VLOOKUP(VLOOKUP($A192, 'E4 TB Allocation Details'!$A$18:$L$214, MATCH("Misc ID", 'E4 TB Allocation Details'!$A$18:$L$18, 0),FALSE), 'E2 Allocators'!$B$15:$W$361, MATCH('O5 Details by Class &amp; Accounts'!AZ$18, 'E2 Allocators'!$B$15:$W$15, 0),FALSE)*$E192)</f>
        <v>0</v>
      </c>
      <c r="BA192" s="1321">
        <f>IF(ISERROR(VLOOKUP(VLOOKUP($A192, 'E4 TB Allocation Details'!$A$18:$L$214, MATCH("Misc ID", 'E4 TB Allocation Details'!$A$18:$L$18, 0),FALSE), 'E2 Allocators'!$B$15:$W$361, MATCH('O5 Details by Class &amp; Accounts'!BA$18, 'E2 Allocators'!$B$15:$W$15, 0),FALSE)*$E192), 0, VLOOKUP(VLOOKUP($A192, 'E4 TB Allocation Details'!$A$18:$L$214, MATCH("Misc ID", 'E4 TB Allocation Details'!$A$18:$L$18, 0),FALSE), 'E2 Allocators'!$B$15:$W$361, MATCH('O5 Details by Class &amp; Accounts'!BA$18, 'E2 Allocators'!$B$15:$W$15, 0),FALSE)*$E192)</f>
        <v>0</v>
      </c>
      <c r="BB192" s="1321">
        <f>IF(ISERROR(VLOOKUP(VLOOKUP($A192, 'E4 TB Allocation Details'!$A$18:$L$214, MATCH("Misc ID", 'E4 TB Allocation Details'!$A$18:$L$18, 0),FALSE), 'E2 Allocators'!$B$15:$W$361, MATCH('O5 Details by Class &amp; Accounts'!BB$18, 'E2 Allocators'!$B$15:$W$15, 0),FALSE)*$E192), 0, VLOOKUP(VLOOKUP($A192, 'E4 TB Allocation Details'!$A$18:$L$214, MATCH("Misc ID", 'E4 TB Allocation Details'!$A$18:$L$18, 0),FALSE), 'E2 Allocators'!$B$15:$W$361, MATCH('O5 Details by Class &amp; Accounts'!BB$18, 'E2 Allocators'!$B$15:$W$15, 0),FALSE)*$E192)</f>
        <v>0</v>
      </c>
      <c r="BC192" s="1321">
        <f>IF(ISERROR(VLOOKUP(VLOOKUP($A192, 'E4 TB Allocation Details'!$A$18:$L$214, MATCH("Misc ID", 'E4 TB Allocation Details'!$A$18:$L$18, 0),FALSE), 'E2 Allocators'!$B$15:$W$361, MATCH('O5 Details by Class &amp; Accounts'!BC$18, 'E2 Allocators'!$B$15:$W$15, 0),FALSE)*$E192), 0, VLOOKUP(VLOOKUP($A192, 'E4 TB Allocation Details'!$A$18:$L$214, MATCH("Misc ID", 'E4 TB Allocation Details'!$A$18:$L$18, 0),FALSE), 'E2 Allocators'!$B$15:$W$361, MATCH('O5 Details by Class &amp; Accounts'!BC$18, 'E2 Allocators'!$B$15:$W$15, 0),FALSE)*$E192)</f>
        <v>0</v>
      </c>
      <c r="BD192" s="1321">
        <f>IF(ISERROR(VLOOKUP(VLOOKUP($A192, 'E4 TB Allocation Details'!$A$18:$L$214, MATCH("Misc ID", 'E4 TB Allocation Details'!$A$18:$L$18, 0),FALSE), 'E2 Allocators'!$B$15:$W$361, MATCH('O5 Details by Class &amp; Accounts'!BD$18, 'E2 Allocators'!$B$15:$W$15, 0),FALSE)*$E192), 0, VLOOKUP(VLOOKUP($A192, 'E4 TB Allocation Details'!$A$18:$L$214, MATCH("Misc ID", 'E4 TB Allocation Details'!$A$18:$L$18, 0),FALSE), 'E2 Allocators'!$B$15:$W$361, MATCH('O5 Details by Class &amp; Accounts'!BD$18, 'E2 Allocators'!$B$15:$W$15, 0),FALSE)*$E192)</f>
        <v>0</v>
      </c>
      <c r="BE192" s="1321">
        <f>IF(ISERROR(VLOOKUP(VLOOKUP($A192, 'E4 TB Allocation Details'!$A$18:$L$214, MATCH("Misc ID", 'E4 TB Allocation Details'!$A$18:$L$18, 0),FALSE), 'E2 Allocators'!$B$15:$W$361, MATCH('O5 Details by Class &amp; Accounts'!BE$18, 'E2 Allocators'!$B$15:$W$15, 0),FALSE)*$E192), 0, VLOOKUP(VLOOKUP($A192, 'E4 TB Allocation Details'!$A$18:$L$214, MATCH("Misc ID", 'E4 TB Allocation Details'!$A$18:$L$18, 0),FALSE), 'E2 Allocators'!$B$15:$W$361, MATCH('O5 Details by Class &amp; Accounts'!BE$18, 'E2 Allocators'!$B$15:$W$15, 0),FALSE)*$E192)</f>
        <v>0</v>
      </c>
      <c r="BF192" s="1321">
        <f>IF(ISERROR(VLOOKUP(VLOOKUP($A192, 'E4 TB Allocation Details'!$A$18:$L$214, MATCH("Misc ID", 'E4 TB Allocation Details'!$A$18:$L$18, 0),FALSE), 'E2 Allocators'!$B$15:$W$361, MATCH('O5 Details by Class &amp; Accounts'!BF$18, 'E2 Allocators'!$B$15:$W$15, 0),FALSE)*$E192), 0, VLOOKUP(VLOOKUP($A192, 'E4 TB Allocation Details'!$A$18:$L$214, MATCH("Misc ID", 'E4 TB Allocation Details'!$A$18:$L$18, 0),FALSE), 'E2 Allocators'!$B$15:$W$361, MATCH('O5 Details by Class &amp; Accounts'!BF$18, 'E2 Allocators'!$B$15:$W$15, 0),FALSE)*$E192)</f>
        <v>0</v>
      </c>
      <c r="BG192" s="1321">
        <f>IF(ISERROR(VLOOKUP(VLOOKUP($A192, 'E4 TB Allocation Details'!$A$18:$L$214, MATCH("Misc ID", 'E4 TB Allocation Details'!$A$18:$L$18, 0),FALSE), 'E2 Allocators'!$B$15:$W$361, MATCH('O5 Details by Class &amp; Accounts'!BG$18, 'E2 Allocators'!$B$15:$W$15, 0),FALSE)*$E192), 0, VLOOKUP(VLOOKUP($A192, 'E4 TB Allocation Details'!$A$18:$L$214, MATCH("Misc ID", 'E4 TB Allocation Details'!$A$18:$L$18, 0),FALSE), 'E2 Allocators'!$B$15:$W$361, MATCH('O5 Details by Class &amp; Accounts'!BG$18, 'E2 Allocators'!$B$15:$W$15, 0),FALSE)*$E192)</f>
        <v>0</v>
      </c>
      <c r="BH192" s="1321">
        <f>IF(ISERROR(VLOOKUP(VLOOKUP($A192, 'E4 TB Allocation Details'!$A$18:$L$214, MATCH("Misc ID", 'E4 TB Allocation Details'!$A$18:$L$18, 0),FALSE), 'E2 Allocators'!$B$15:$W$361, MATCH('O5 Details by Class &amp; Accounts'!BH$18, 'E2 Allocators'!$B$15:$W$15, 0),FALSE)*$E192), 0, VLOOKUP(VLOOKUP($A192, 'E4 TB Allocation Details'!$A$18:$L$214, MATCH("Misc ID", 'E4 TB Allocation Details'!$A$18:$L$18, 0),FALSE), 'E2 Allocators'!$B$15:$W$361, MATCH('O5 Details by Class &amp; Accounts'!BH$18, 'E2 Allocators'!$B$15:$W$15, 0),FALSE)*$E192)</f>
        <v>0</v>
      </c>
      <c r="BI192" s="1321">
        <f>IF(ISERROR(VLOOKUP(VLOOKUP($A192, 'E4 TB Allocation Details'!$A$18:$L$214, MATCH("Misc ID", 'E4 TB Allocation Details'!$A$18:$L$18, 0),FALSE), 'E2 Allocators'!$B$15:$W$361, MATCH('O5 Details by Class &amp; Accounts'!BI$18, 'E2 Allocators'!$B$15:$W$15, 0),FALSE)*$E192), 0, VLOOKUP(VLOOKUP($A192, 'E4 TB Allocation Details'!$A$18:$L$214, MATCH("Misc ID", 'E4 TB Allocation Details'!$A$18:$L$18, 0),FALSE), 'E2 Allocators'!$B$15:$W$361, MATCH('O5 Details by Class &amp; Accounts'!BI$18, 'E2 Allocators'!$B$15:$W$15, 0),FALSE)*$E192)</f>
        <v>0</v>
      </c>
      <c r="BJ192" s="1321">
        <f>IF(ISERROR(VLOOKUP(VLOOKUP($A192, 'E4 TB Allocation Details'!$A$18:$L$214, MATCH("Misc ID", 'E4 TB Allocation Details'!$A$18:$L$18, 0),FALSE), 'E2 Allocators'!$B$15:$W$361, MATCH('O5 Details by Class &amp; Accounts'!BJ$18, 'E2 Allocators'!$B$15:$W$15, 0),FALSE)*$E192), 0, VLOOKUP(VLOOKUP($A192, 'E4 TB Allocation Details'!$A$18:$L$214, MATCH("Misc ID", 'E4 TB Allocation Details'!$A$18:$L$18, 0),FALSE), 'E2 Allocators'!$B$15:$W$361, MATCH('O5 Details by Class &amp; Accounts'!BJ$18, 'E2 Allocators'!$B$15:$W$15, 0),FALSE)*$E192)</f>
        <v>0</v>
      </c>
      <c r="BK192" s="1321">
        <f>IF(ISERROR(VLOOKUP(VLOOKUP($A192, 'E4 TB Allocation Details'!$A$18:$L$214, MATCH("Misc ID", 'E4 TB Allocation Details'!$A$18:$L$18, 0),FALSE), 'E2 Allocators'!$B$15:$W$361, MATCH('O5 Details by Class &amp; Accounts'!BK$18, 'E2 Allocators'!$B$15:$W$15, 0),FALSE)*$E192), 0, VLOOKUP(VLOOKUP($A192, 'E4 TB Allocation Details'!$A$18:$L$214, MATCH("Misc ID", 'E4 TB Allocation Details'!$A$18:$L$18, 0),FALSE), 'E2 Allocators'!$B$15:$W$361, MATCH('O5 Details by Class &amp; Accounts'!BK$18, 'E2 Allocators'!$B$15:$W$15, 0),FALSE)*$E192)</f>
        <v>0</v>
      </c>
      <c r="BL192" s="1321">
        <f>IF(ISERROR(VLOOKUP(VLOOKUP($A192, 'E4 TB Allocation Details'!$A$18:$L$214, MATCH("Misc ID", 'E4 TB Allocation Details'!$A$18:$L$18, 0),FALSE), 'E2 Allocators'!$B$15:$W$361, MATCH('O5 Details by Class &amp; Accounts'!BL$18, 'E2 Allocators'!$B$15:$W$15, 0),FALSE)*$E192), 0, VLOOKUP(VLOOKUP($A192, 'E4 TB Allocation Details'!$A$18:$L$214, MATCH("Misc ID", 'E4 TB Allocation Details'!$A$18:$L$18, 0),FALSE), 'E2 Allocators'!$B$15:$W$361, MATCH('O5 Details by Class &amp; Accounts'!BL$18, 'E2 Allocators'!$B$15:$W$15, 0),FALSE)*$E192)</f>
        <v>0</v>
      </c>
      <c r="BM192" s="1321">
        <f>IF(ISERROR(VLOOKUP(VLOOKUP($A192, 'E4 TB Allocation Details'!$A$18:$L$214, MATCH("Misc ID", 'E4 TB Allocation Details'!$A$18:$L$18, 0),FALSE), 'E2 Allocators'!$B$15:$W$361, MATCH('O5 Details by Class &amp; Accounts'!BM$18, 'E2 Allocators'!$B$15:$W$15, 0),FALSE)*$E192), 0, VLOOKUP(VLOOKUP($A192, 'E4 TB Allocation Details'!$A$18:$L$214, MATCH("Misc ID", 'E4 TB Allocation Details'!$A$18:$L$18, 0),FALSE), 'E2 Allocators'!$B$15:$W$361, MATCH('O5 Details by Class &amp; Accounts'!BM$18, 'E2 Allocators'!$B$15:$W$15, 0),FALSE)*$E192)</f>
        <v>0</v>
      </c>
      <c r="BN192" s="1321">
        <f>IF(ISERROR(VLOOKUP(VLOOKUP($A192, 'E4 TB Allocation Details'!$A$18:$L$214, MATCH("Misc ID", 'E4 TB Allocation Details'!$A$18:$L$18, 0),FALSE), 'E2 Allocators'!$B$15:$W$361, MATCH('O5 Details by Class &amp; Accounts'!BN$18, 'E2 Allocators'!$B$15:$W$15, 0),FALSE)*$E192), 0, VLOOKUP(VLOOKUP($A192, 'E4 TB Allocation Details'!$A$18:$L$214, MATCH("Misc ID", 'E4 TB Allocation Details'!$A$18:$L$18, 0),FALSE), 'E2 Allocators'!$B$15:$W$361, MATCH('O5 Details by Class &amp; Accounts'!BN$18, 'E2 Allocators'!$B$15:$W$15, 0),FALSE)*$E192)</f>
        <v>0</v>
      </c>
      <c r="BO192" s="1321">
        <f>IF(ISERROR(VLOOKUP(VLOOKUP($A192, 'E4 TB Allocation Details'!$A$18:$L$214, MATCH("Misc ID", 'E4 TB Allocation Details'!$A$18:$L$18, 0),FALSE), 'E2 Allocators'!$B$15:$W$361, MATCH('O5 Details by Class &amp; Accounts'!BO$18, 'E2 Allocators'!$B$15:$W$15, 0),FALSE)*$E192), 0, VLOOKUP(VLOOKUP($A192, 'E4 TB Allocation Details'!$A$18:$L$214, MATCH("Misc ID", 'E4 TB Allocation Details'!$A$18:$L$18, 0),FALSE), 'E2 Allocators'!$B$15:$W$361, MATCH('O5 Details by Class &amp; Accounts'!BO$18, 'E2 Allocators'!$B$15:$W$15, 0),FALSE)*$E192)</f>
        <v>0</v>
      </c>
      <c r="BP192" s="1321">
        <f>IF(ISERROR(VLOOKUP(VLOOKUP($A192, 'E4 TB Allocation Details'!$A$18:$L$214, MATCH("Misc ID", 'E4 TB Allocation Details'!$A$18:$L$18, 0),FALSE), 'E2 Allocators'!$B$15:$W$361, MATCH('O5 Details by Class &amp; Accounts'!BP$18, 'E2 Allocators'!$B$15:$W$15, 0),FALSE)*$E192), 0, VLOOKUP(VLOOKUP($A192, 'E4 TB Allocation Details'!$A$18:$L$214, MATCH("Misc ID", 'E4 TB Allocation Details'!$A$18:$L$18, 0),FALSE), 'E2 Allocators'!$B$15:$W$361, MATCH('O5 Details by Class &amp; Accounts'!BP$18, 'E2 Allocators'!$B$15:$W$15, 0),FALSE)*$E192)</f>
        <v>0</v>
      </c>
      <c r="BQ192" s="1321">
        <f>IF(ISERROR(VLOOKUP(VLOOKUP($A192, 'E4 TB Allocation Details'!$A$18:$L$214, MATCH("Misc ID", 'E4 TB Allocation Details'!$A$18:$L$18, 0),FALSE), 'E2 Allocators'!$B$15:$W$361, MATCH('O5 Details by Class &amp; Accounts'!BQ$18, 'E2 Allocators'!$B$15:$W$15, 0),FALSE)*$E192), 0, VLOOKUP(VLOOKUP($A192, 'E4 TB Allocation Details'!$A$18:$L$214, MATCH("Misc ID", 'E4 TB Allocation Details'!$A$18:$L$18, 0),FALSE), 'E2 Allocators'!$B$15:$W$361, MATCH('O5 Details by Class &amp; Accounts'!BQ$18, 'E2 Allocators'!$B$15:$W$15, 0),FALSE)*$E192)</f>
        <v>0</v>
      </c>
      <c r="BR192" s="1321">
        <f>IF(ISERROR(VLOOKUP(VLOOKUP($A192, 'E4 TB Allocation Details'!$A$18:$L$214, MATCH("Misc ID", 'E4 TB Allocation Details'!$A$18:$L$18, 0),FALSE), 'E2 Allocators'!$B$15:$W$361, MATCH('O5 Details by Class &amp; Accounts'!BR$18, 'E2 Allocators'!$B$15:$W$15, 0),FALSE)*$E192), 0, VLOOKUP(VLOOKUP($A192, 'E4 TB Allocation Details'!$A$18:$L$214, MATCH("Misc ID", 'E4 TB Allocation Details'!$A$18:$L$18, 0),FALSE), 'E2 Allocators'!$B$15:$W$361, MATCH('O5 Details by Class &amp; Accounts'!BR$18, 'E2 Allocators'!$B$15:$W$15, 0),FALSE)*$E192)</f>
        <v>0</v>
      </c>
      <c r="BS192" s="1321">
        <f t="shared" si="48"/>
        <v>0</v>
      </c>
      <c r="BT192" s="1321">
        <f>IF(ISERROR(VLOOKUP(VLOOKUP($A192, 'E4 TB Allocation Details'!$A$18:$L$214, MATCH("A &amp; G ID", 'E4 TB Allocation Details'!$A$18:$L$18, 0),FALSE), 'E2 Allocators'!$B$15:$W$361, MATCH('O5 Details by Class &amp; Accounts'!BT$18, 'E2 Allocators'!$B$15:$W$15, 0),FALSE)*$E192), 0, VLOOKUP(VLOOKUP($A192, 'E4 TB Allocation Details'!$A$18:$L$214, MATCH("A &amp; G ID", 'E4 TB Allocation Details'!$A$18:$L$18, 0),FALSE), 'E2 Allocators'!$B$15:$W$361, MATCH('O5 Details by Class &amp; Accounts'!BT$18, 'E2 Allocators'!$B$15:$W$15, 0),FALSE)*$E192)</f>
        <v>3255.9090953335135</v>
      </c>
      <c r="BU192" s="1321">
        <f>IF(ISERROR(VLOOKUP(VLOOKUP($A192, 'E4 TB Allocation Details'!$A$18:$L$214, MATCH("A &amp; G ID", 'E4 TB Allocation Details'!$A$18:$L$18, 0),FALSE), 'E2 Allocators'!$B$15:$W$361, MATCH('O5 Details by Class &amp; Accounts'!BU$18, 'E2 Allocators'!$B$15:$W$15, 0),FALSE)*$E192), 0, VLOOKUP(VLOOKUP($A192, 'E4 TB Allocation Details'!$A$18:$L$214, MATCH("A &amp; G ID", 'E4 TB Allocation Details'!$A$18:$L$18, 0),FALSE), 'E2 Allocators'!$B$15:$W$361, MATCH('O5 Details by Class &amp; Accounts'!BU$18, 'E2 Allocators'!$B$15:$W$15, 0),FALSE)*$E192)</f>
        <v>861.29047647977109</v>
      </c>
      <c r="BV192" s="1321">
        <f>IF(ISERROR(VLOOKUP(VLOOKUP($A192, 'E4 TB Allocation Details'!$A$18:$L$214, MATCH("A &amp; G ID", 'E4 TB Allocation Details'!$A$18:$L$18, 0),FALSE), 'E2 Allocators'!$B$15:$W$361, MATCH('O5 Details by Class &amp; Accounts'!BV$18, 'E2 Allocators'!$B$15:$W$15, 0),FALSE)*$E192), 0, VLOOKUP(VLOOKUP($A192, 'E4 TB Allocation Details'!$A$18:$L$214, MATCH("A &amp; G ID", 'E4 TB Allocation Details'!$A$18:$L$18, 0),FALSE), 'E2 Allocators'!$B$15:$W$361, MATCH('O5 Details by Class &amp; Accounts'!BV$18, 'E2 Allocators'!$B$15:$W$15, 0),FALSE)*$E192)</f>
        <v>515.34018192680105</v>
      </c>
      <c r="BW192" s="1321">
        <f>IF(ISERROR(VLOOKUP(VLOOKUP($A192, 'E4 TB Allocation Details'!$A$18:$L$214, MATCH("A &amp; G ID", 'E4 TB Allocation Details'!$A$18:$L$18, 0),FALSE), 'E2 Allocators'!$B$15:$W$361, MATCH('O5 Details by Class &amp; Accounts'!BW$18, 'E2 Allocators'!$B$15:$W$15, 0),FALSE)*$E192), 0, VLOOKUP(VLOOKUP($A192, 'E4 TB Allocation Details'!$A$18:$L$214, MATCH("A &amp; G ID", 'E4 TB Allocation Details'!$A$18:$L$18, 0),FALSE), 'E2 Allocators'!$B$15:$W$361, MATCH('O5 Details by Class &amp; Accounts'!BW$18, 'E2 Allocators'!$B$15:$W$15, 0),FALSE)*$E192)</f>
        <v>0</v>
      </c>
      <c r="BX192" s="1321">
        <f>IF(ISERROR(VLOOKUP(VLOOKUP($A192, 'E4 TB Allocation Details'!$A$18:$L$214, MATCH("A &amp; G ID", 'E4 TB Allocation Details'!$A$18:$L$18, 0),FALSE), 'E2 Allocators'!$B$15:$W$361, MATCH('O5 Details by Class &amp; Accounts'!BX$18, 'E2 Allocators'!$B$15:$W$15, 0),FALSE)*$E192), 0, VLOOKUP(VLOOKUP($A192, 'E4 TB Allocation Details'!$A$18:$L$214, MATCH("A &amp; G ID", 'E4 TB Allocation Details'!$A$18:$L$18, 0),FALSE), 'E2 Allocators'!$B$15:$W$361, MATCH('O5 Details by Class &amp; Accounts'!BX$18, 'E2 Allocators'!$B$15:$W$15, 0),FALSE)*$E192)</f>
        <v>0</v>
      </c>
      <c r="BY192" s="1321">
        <f>IF(ISERROR(VLOOKUP(VLOOKUP($A192, 'E4 TB Allocation Details'!$A$18:$L$214, MATCH("A &amp; G ID", 'E4 TB Allocation Details'!$A$18:$L$18, 0),FALSE), 'E2 Allocators'!$B$15:$W$361, MATCH('O5 Details by Class &amp; Accounts'!BY$18, 'E2 Allocators'!$B$15:$W$15, 0),FALSE)*$E192), 0, VLOOKUP(VLOOKUP($A192, 'E4 TB Allocation Details'!$A$18:$L$214, MATCH("A &amp; G ID", 'E4 TB Allocation Details'!$A$18:$L$18, 0),FALSE), 'E2 Allocators'!$B$15:$W$361, MATCH('O5 Details by Class &amp; Accounts'!BY$18, 'E2 Allocators'!$B$15:$W$15, 0),FALSE)*$E192)</f>
        <v>0</v>
      </c>
      <c r="BZ192" s="1321">
        <f>IF(ISERROR(VLOOKUP(VLOOKUP($A192, 'E4 TB Allocation Details'!$A$18:$L$214, MATCH("A &amp; G ID", 'E4 TB Allocation Details'!$A$18:$L$18, 0),FALSE), 'E2 Allocators'!$B$15:$W$361, MATCH('O5 Details by Class &amp; Accounts'!BZ$18, 'E2 Allocators'!$B$15:$W$15, 0),FALSE)*$E192), 0, VLOOKUP(VLOOKUP($A192, 'E4 TB Allocation Details'!$A$18:$L$214, MATCH("A &amp; G ID", 'E4 TB Allocation Details'!$A$18:$L$18, 0),FALSE), 'E2 Allocators'!$B$15:$W$361, MATCH('O5 Details by Class &amp; Accounts'!BZ$18, 'E2 Allocators'!$B$15:$W$15, 0),FALSE)*$E192)</f>
        <v>60.712839748724264</v>
      </c>
      <c r="CA192" s="1321">
        <f>IF(ISERROR(VLOOKUP(VLOOKUP($A192, 'E4 TB Allocation Details'!$A$18:$L$214, MATCH("A &amp; G ID", 'E4 TB Allocation Details'!$A$18:$L$18, 0),FALSE), 'E2 Allocators'!$B$15:$W$361, MATCH('O5 Details by Class &amp; Accounts'!CA$18, 'E2 Allocators'!$B$15:$W$15, 0),FALSE)*$E192), 0, VLOOKUP(VLOOKUP($A192, 'E4 TB Allocation Details'!$A$18:$L$214, MATCH("A &amp; G ID", 'E4 TB Allocation Details'!$A$18:$L$18, 0),FALSE), 'E2 Allocators'!$B$15:$W$361, MATCH('O5 Details by Class &amp; Accounts'!CA$18, 'E2 Allocators'!$B$15:$W$15, 0),FALSE)*$E192)</f>
        <v>0</v>
      </c>
      <c r="CB192" s="1321">
        <f>IF(ISERROR(VLOOKUP(VLOOKUP($A192, 'E4 TB Allocation Details'!$A$18:$L$214, MATCH("A &amp; G ID", 'E4 TB Allocation Details'!$A$18:$L$18, 0),FALSE), 'E2 Allocators'!$B$15:$W$361, MATCH('O5 Details by Class &amp; Accounts'!CB$18, 'E2 Allocators'!$B$15:$W$15, 0),FALSE)*$E192), 0, VLOOKUP(VLOOKUP($A192, 'E4 TB Allocation Details'!$A$18:$L$214, MATCH("A &amp; G ID", 'E4 TB Allocation Details'!$A$18:$L$18, 0),FALSE), 'E2 Allocators'!$B$15:$W$361, MATCH('O5 Details by Class &amp; Accounts'!CB$18, 'E2 Allocators'!$B$15:$W$15, 0),FALSE)*$E192)</f>
        <v>6.7474065111907606</v>
      </c>
      <c r="CC192" s="1321">
        <f>IF(ISERROR(VLOOKUP(VLOOKUP($A192, 'E4 TB Allocation Details'!$A$18:$L$214, MATCH("A &amp; G ID", 'E4 TB Allocation Details'!$A$18:$L$18, 0),FALSE), 'E2 Allocators'!$B$15:$W$361, MATCH('O5 Details by Class &amp; Accounts'!CC$18, 'E2 Allocators'!$B$15:$W$15, 0),FALSE)*$E192), 0, VLOOKUP(VLOOKUP($A192, 'E4 TB Allocation Details'!$A$18:$L$214, MATCH("A &amp; G ID", 'E4 TB Allocation Details'!$A$18:$L$18, 0),FALSE), 'E2 Allocators'!$B$15:$W$361, MATCH('O5 Details by Class &amp; Accounts'!CC$18, 'E2 Allocators'!$B$15:$W$15, 0),FALSE)*$E192)</f>
        <v>0</v>
      </c>
      <c r="CD192" s="1321">
        <f>IF(ISERROR(VLOOKUP(VLOOKUP($A192, 'E4 TB Allocation Details'!$A$18:$L$214, MATCH("A &amp; G ID", 'E4 TB Allocation Details'!$A$18:$L$18, 0),FALSE), 'E2 Allocators'!$B$15:$W$361, MATCH('O5 Details by Class &amp; Accounts'!CD$18, 'E2 Allocators'!$B$15:$W$15, 0),FALSE)*$E192), 0, VLOOKUP(VLOOKUP($A192, 'E4 TB Allocation Details'!$A$18:$L$214, MATCH("A &amp; G ID", 'E4 TB Allocation Details'!$A$18:$L$18, 0),FALSE), 'E2 Allocators'!$B$15:$W$361, MATCH('O5 Details by Class &amp; Accounts'!CD$18, 'E2 Allocators'!$B$15:$W$15, 0),FALSE)*$E192)</f>
        <v>0</v>
      </c>
      <c r="CE192" s="1321">
        <f>IF(ISERROR(VLOOKUP(VLOOKUP($A192, 'E4 TB Allocation Details'!$A$18:$L$214, MATCH("A &amp; G ID", 'E4 TB Allocation Details'!$A$18:$L$18, 0),FALSE), 'E2 Allocators'!$B$15:$W$361, MATCH('O5 Details by Class &amp; Accounts'!CE$18, 'E2 Allocators'!$B$15:$W$15, 0),FALSE)*$E192), 0, VLOOKUP(VLOOKUP($A192, 'E4 TB Allocation Details'!$A$18:$L$214, MATCH("A &amp; G ID", 'E4 TB Allocation Details'!$A$18:$L$18, 0),FALSE), 'E2 Allocators'!$B$15:$W$361, MATCH('O5 Details by Class &amp; Accounts'!CE$18, 'E2 Allocators'!$B$15:$W$15, 0),FALSE)*$E192)</f>
        <v>0</v>
      </c>
      <c r="CF192" s="1321">
        <f>IF(ISERROR(VLOOKUP(VLOOKUP($A192, 'E4 TB Allocation Details'!$A$18:$L$214, MATCH("A &amp; G ID", 'E4 TB Allocation Details'!$A$18:$L$18, 0),FALSE), 'E2 Allocators'!$B$15:$W$361, MATCH('O5 Details by Class &amp; Accounts'!CF$18, 'E2 Allocators'!$B$15:$W$15, 0),FALSE)*$E192), 0, VLOOKUP(VLOOKUP($A192, 'E4 TB Allocation Details'!$A$18:$L$214, MATCH("A &amp; G ID", 'E4 TB Allocation Details'!$A$18:$L$18, 0),FALSE), 'E2 Allocators'!$B$15:$W$361, MATCH('O5 Details by Class &amp; Accounts'!CF$18, 'E2 Allocators'!$B$15:$W$15, 0),FALSE)*$E192)</f>
        <v>0</v>
      </c>
      <c r="CG192" s="1321">
        <f>IF(ISERROR(VLOOKUP(VLOOKUP($A192, 'E4 TB Allocation Details'!$A$18:$L$214, MATCH("A &amp; G ID", 'E4 TB Allocation Details'!$A$18:$L$18, 0),FALSE), 'E2 Allocators'!$B$15:$W$361, MATCH('O5 Details by Class &amp; Accounts'!CG$18, 'E2 Allocators'!$B$15:$W$15, 0),FALSE)*$E192), 0, VLOOKUP(VLOOKUP($A192, 'E4 TB Allocation Details'!$A$18:$L$214, MATCH("A &amp; G ID", 'E4 TB Allocation Details'!$A$18:$L$18, 0),FALSE), 'E2 Allocators'!$B$15:$W$361, MATCH('O5 Details by Class &amp; Accounts'!CG$18, 'E2 Allocators'!$B$15:$W$15, 0),FALSE)*$E192)</f>
        <v>0</v>
      </c>
      <c r="CH192" s="1321">
        <f>IF(ISERROR(VLOOKUP(VLOOKUP($A192, 'E4 TB Allocation Details'!$A$18:$L$214, MATCH("A &amp; G ID", 'E4 TB Allocation Details'!$A$18:$L$18, 0),FALSE), 'E2 Allocators'!$B$15:$W$361, MATCH('O5 Details by Class &amp; Accounts'!CH$18, 'E2 Allocators'!$B$15:$W$15, 0),FALSE)*$E192), 0, VLOOKUP(VLOOKUP($A192, 'E4 TB Allocation Details'!$A$18:$L$214, MATCH("A &amp; G ID", 'E4 TB Allocation Details'!$A$18:$L$18, 0),FALSE), 'E2 Allocators'!$B$15:$W$361, MATCH('O5 Details by Class &amp; Accounts'!CH$18, 'E2 Allocators'!$B$15:$W$15, 0),FALSE)*$E192)</f>
        <v>0</v>
      </c>
      <c r="CI192" s="1321">
        <f>IF(ISERROR(VLOOKUP(VLOOKUP($A192, 'E4 TB Allocation Details'!$A$18:$L$214, MATCH("A &amp; G ID", 'E4 TB Allocation Details'!$A$18:$L$18, 0),FALSE), 'E2 Allocators'!$B$15:$W$361, MATCH('O5 Details by Class &amp; Accounts'!CI$18, 'E2 Allocators'!$B$15:$W$15, 0),FALSE)*$E192), 0, VLOOKUP(VLOOKUP($A192, 'E4 TB Allocation Details'!$A$18:$L$214, MATCH("A &amp; G ID", 'E4 TB Allocation Details'!$A$18:$L$18, 0),FALSE), 'E2 Allocators'!$B$15:$W$361, MATCH('O5 Details by Class &amp; Accounts'!CI$18, 'E2 Allocators'!$B$15:$W$15, 0),FALSE)*$E192)</f>
        <v>0</v>
      </c>
      <c r="CJ192" s="1321">
        <f>IF(ISERROR(VLOOKUP(VLOOKUP($A192, 'E4 TB Allocation Details'!$A$18:$L$214, MATCH("A &amp; G ID", 'E4 TB Allocation Details'!$A$18:$L$18, 0),FALSE), 'E2 Allocators'!$B$15:$W$361, MATCH('O5 Details by Class &amp; Accounts'!CJ$18, 'E2 Allocators'!$B$15:$W$15, 0),FALSE)*$E192), 0, VLOOKUP(VLOOKUP($A192, 'E4 TB Allocation Details'!$A$18:$L$214, MATCH("A &amp; G ID", 'E4 TB Allocation Details'!$A$18:$L$18, 0),FALSE), 'E2 Allocators'!$B$15:$W$361, MATCH('O5 Details by Class &amp; Accounts'!CJ$18, 'E2 Allocators'!$B$15:$W$15, 0),FALSE)*$E192)</f>
        <v>0</v>
      </c>
      <c r="CK192" s="1321">
        <f>IF(ISERROR(VLOOKUP(VLOOKUP($A192, 'E4 TB Allocation Details'!$A$18:$L$214, MATCH("A &amp; G ID", 'E4 TB Allocation Details'!$A$18:$L$18, 0),FALSE), 'E2 Allocators'!$B$15:$W$361, MATCH('O5 Details by Class &amp; Accounts'!CK$18, 'E2 Allocators'!$B$15:$W$15, 0),FALSE)*$E192), 0, VLOOKUP(VLOOKUP($A192, 'E4 TB Allocation Details'!$A$18:$L$214, MATCH("A &amp; G ID", 'E4 TB Allocation Details'!$A$18:$L$18, 0),FALSE), 'E2 Allocators'!$B$15:$W$361, MATCH('O5 Details by Class &amp; Accounts'!CK$18, 'E2 Allocators'!$B$15:$W$15, 0),FALSE)*$E192)</f>
        <v>0</v>
      </c>
      <c r="CL192" s="1321">
        <f>IF(ISERROR(VLOOKUP(VLOOKUP($A192, 'E4 TB Allocation Details'!$A$18:$L$214, MATCH("A &amp; G ID", 'E4 TB Allocation Details'!$A$18:$L$18, 0),FALSE), 'E2 Allocators'!$B$15:$W$361, MATCH('O5 Details by Class &amp; Accounts'!CL$18, 'E2 Allocators'!$B$15:$W$15, 0),FALSE)*$E192), 0, VLOOKUP(VLOOKUP($A192, 'E4 TB Allocation Details'!$A$18:$L$214, MATCH("A &amp; G ID", 'E4 TB Allocation Details'!$A$18:$L$18, 0),FALSE), 'E2 Allocators'!$B$15:$W$361, MATCH('O5 Details by Class &amp; Accounts'!CL$18, 'E2 Allocators'!$B$15:$W$15, 0),FALSE)*$E192)</f>
        <v>0</v>
      </c>
      <c r="CM192" s="1321">
        <f>IF(ISERROR(VLOOKUP(VLOOKUP($A192, 'E4 TB Allocation Details'!$A$18:$L$214, MATCH("A &amp; G ID", 'E4 TB Allocation Details'!$A$18:$L$18, 0),FALSE), 'E2 Allocators'!$B$15:$W$361, MATCH('O5 Details by Class &amp; Accounts'!CM$18, 'E2 Allocators'!$B$15:$W$15, 0),FALSE)*$E192), 0, VLOOKUP(VLOOKUP($A192, 'E4 TB Allocation Details'!$A$18:$L$214, MATCH("A &amp; G ID", 'E4 TB Allocation Details'!$A$18:$L$18, 0),FALSE), 'E2 Allocators'!$B$15:$W$361, MATCH('O5 Details by Class &amp; Accounts'!CM$18, 'E2 Allocators'!$B$15:$W$15, 0),FALSE)*$E192)</f>
        <v>0</v>
      </c>
      <c r="CN192" s="1321">
        <f t="shared" si="49"/>
        <v>4700.0000000000009</v>
      </c>
      <c r="CO192" s="1650">
        <f t="shared" si="50"/>
        <v>0</v>
      </c>
      <c r="CQ192" s="1898" t="s">
        <v>1091</v>
      </c>
    </row>
    <row r="193" spans="1:95" s="64" customFormat="1" ht="12.75">
      <c r="A193" s="2156">
        <v>5655</v>
      </c>
      <c r="B193" s="2111" t="s">
        <v>302</v>
      </c>
      <c r="C193" s="1647">
        <f>IF(ISERROR(VLOOKUP($A193,'I3 TB Data'!$A$19:$H$484,MATCH('O5 Details by Class &amp; Accounts'!$C$18, 'I3 TB Data'!$A$19:$H$19,0),0)), 0, VLOOKUP($A193,'I3 TB Data'!$A$19:$H$484,MATCH('O5 Details by Class &amp; Accounts'!$C$18,'I3 TB Data'!$A$19:$H$19,0),0))</f>
        <v>57000</v>
      </c>
      <c r="D193" s="1648"/>
      <c r="E193" s="1647">
        <f t="shared" si="44"/>
        <v>57000</v>
      </c>
      <c r="F193" s="1649"/>
      <c r="G193" s="1649"/>
      <c r="H193" s="1321">
        <f t="shared" si="46"/>
        <v>0</v>
      </c>
      <c r="I193" s="1321">
        <f>IF(ISERROR(VLOOKUP(VLOOKUP($A193, 'E4 TB Allocation Details'!$A$18:$L$214, MATCH("Demand ID", 'E4 TB Allocation Details'!$A$18:$L$18, 0),FALSE), 'E2 Allocators'!$B$15:$W$361, MATCH('O5 Details by Class &amp; Accounts'!I$18, 'E2 Allocators'!$B$15:$W$15, 0),FALSE)*$F193), 0, VLOOKUP(VLOOKUP($A193, 'E4 TB Allocation Details'!$A$18:$L$214, MATCH("Demand ID", 'E4 TB Allocation Details'!$A$18:$L$18, 0),FALSE), 'E2 Allocators'!$B$15:$W$361, MATCH('O5 Details by Class &amp; Accounts'!I$18, 'E2 Allocators'!$B$15:$W$15, 0),FALSE)*$F193)</f>
        <v>0</v>
      </c>
      <c r="J193" s="1321">
        <f>IF(ISERROR(VLOOKUP(VLOOKUP($A193, 'E4 TB Allocation Details'!$A$18:$L$214, MATCH("Demand ID", 'E4 TB Allocation Details'!$A$18:$L$18, 0),FALSE), 'E2 Allocators'!$B$15:$W$361, MATCH('O5 Details by Class &amp; Accounts'!J$18, 'E2 Allocators'!$B$15:$W$15, 0),FALSE)*$F193), 0, VLOOKUP(VLOOKUP($A193, 'E4 TB Allocation Details'!$A$18:$L$214, MATCH("Demand ID", 'E4 TB Allocation Details'!$A$18:$L$18, 0),FALSE), 'E2 Allocators'!$B$15:$W$361, MATCH('O5 Details by Class &amp; Accounts'!J$18, 'E2 Allocators'!$B$15:$W$15, 0),FALSE)*$F193)</f>
        <v>0</v>
      </c>
      <c r="K193" s="1321">
        <f>IF(ISERROR(VLOOKUP(VLOOKUP($A193, 'E4 TB Allocation Details'!$A$18:$L$214, MATCH("Demand ID", 'E4 TB Allocation Details'!$A$18:$L$18, 0),FALSE), 'E2 Allocators'!$B$15:$W$361, MATCH('O5 Details by Class &amp; Accounts'!K$18, 'E2 Allocators'!$B$15:$W$15, 0),FALSE)*$F193), 0, VLOOKUP(VLOOKUP($A193, 'E4 TB Allocation Details'!$A$18:$L$214, MATCH("Demand ID", 'E4 TB Allocation Details'!$A$18:$L$18, 0),FALSE), 'E2 Allocators'!$B$15:$W$361, MATCH('O5 Details by Class &amp; Accounts'!K$18, 'E2 Allocators'!$B$15:$W$15, 0),FALSE)*$F193)</f>
        <v>0</v>
      </c>
      <c r="L193" s="1321">
        <f>IF(ISERROR(VLOOKUP(VLOOKUP($A193, 'E4 TB Allocation Details'!$A$18:$L$214, MATCH("Demand ID", 'E4 TB Allocation Details'!$A$18:$L$18, 0),FALSE), 'E2 Allocators'!$B$15:$W$361, MATCH('O5 Details by Class &amp; Accounts'!L$18, 'E2 Allocators'!$B$15:$W$15, 0),FALSE)*$F193), 0, VLOOKUP(VLOOKUP($A193, 'E4 TB Allocation Details'!$A$18:$L$214, MATCH("Demand ID", 'E4 TB Allocation Details'!$A$18:$L$18, 0),FALSE), 'E2 Allocators'!$B$15:$W$361, MATCH('O5 Details by Class &amp; Accounts'!L$18, 'E2 Allocators'!$B$15:$W$15, 0),FALSE)*$F193)</f>
        <v>0</v>
      </c>
      <c r="M193" s="1321">
        <f>IF(ISERROR(VLOOKUP(VLOOKUP($A193, 'E4 TB Allocation Details'!$A$18:$L$214, MATCH("Demand ID", 'E4 TB Allocation Details'!$A$18:$L$18, 0),FALSE), 'E2 Allocators'!$B$15:$W$361, MATCH('O5 Details by Class &amp; Accounts'!M$18, 'E2 Allocators'!$B$15:$W$15, 0),FALSE)*$F193), 0, VLOOKUP(VLOOKUP($A193, 'E4 TB Allocation Details'!$A$18:$L$214, MATCH("Demand ID", 'E4 TB Allocation Details'!$A$18:$L$18, 0),FALSE), 'E2 Allocators'!$B$15:$W$361, MATCH('O5 Details by Class &amp; Accounts'!M$18, 'E2 Allocators'!$B$15:$W$15, 0),FALSE)*$F193)</f>
        <v>0</v>
      </c>
      <c r="N193" s="1321">
        <f>IF(ISERROR(VLOOKUP(VLOOKUP($A193, 'E4 TB Allocation Details'!$A$18:$L$214, MATCH("Demand ID", 'E4 TB Allocation Details'!$A$18:$L$18, 0),FALSE), 'E2 Allocators'!$B$15:$W$361, MATCH('O5 Details by Class &amp; Accounts'!N$18, 'E2 Allocators'!$B$15:$W$15, 0),FALSE)*$F193), 0, VLOOKUP(VLOOKUP($A193, 'E4 TB Allocation Details'!$A$18:$L$214, MATCH("Demand ID", 'E4 TB Allocation Details'!$A$18:$L$18, 0),FALSE), 'E2 Allocators'!$B$15:$W$361, MATCH('O5 Details by Class &amp; Accounts'!N$18, 'E2 Allocators'!$B$15:$W$15, 0),FALSE)*$F193)</f>
        <v>0</v>
      </c>
      <c r="O193" s="1321">
        <f>IF(ISERROR(VLOOKUP(VLOOKUP($A193, 'E4 TB Allocation Details'!$A$18:$L$214, MATCH("Demand ID", 'E4 TB Allocation Details'!$A$18:$L$18, 0),FALSE), 'E2 Allocators'!$B$15:$W$361, MATCH('O5 Details by Class &amp; Accounts'!O$18, 'E2 Allocators'!$B$15:$W$15, 0),FALSE)*$F193), 0, VLOOKUP(VLOOKUP($A193, 'E4 TB Allocation Details'!$A$18:$L$214, MATCH("Demand ID", 'E4 TB Allocation Details'!$A$18:$L$18, 0),FALSE), 'E2 Allocators'!$B$15:$W$361, MATCH('O5 Details by Class &amp; Accounts'!O$18, 'E2 Allocators'!$B$15:$W$15, 0),FALSE)*$F193)</f>
        <v>0</v>
      </c>
      <c r="P193" s="1321">
        <f>IF(ISERROR(VLOOKUP(VLOOKUP($A193, 'E4 TB Allocation Details'!$A$18:$L$214, MATCH("Demand ID", 'E4 TB Allocation Details'!$A$18:$L$18, 0),FALSE), 'E2 Allocators'!$B$15:$W$361, MATCH('O5 Details by Class &amp; Accounts'!P$18, 'E2 Allocators'!$B$15:$W$15, 0),FALSE)*$F193), 0, VLOOKUP(VLOOKUP($A193, 'E4 TB Allocation Details'!$A$18:$L$214, MATCH("Demand ID", 'E4 TB Allocation Details'!$A$18:$L$18, 0),FALSE), 'E2 Allocators'!$B$15:$W$361, MATCH('O5 Details by Class &amp; Accounts'!P$18, 'E2 Allocators'!$B$15:$W$15, 0),FALSE)*$F193)</f>
        <v>0</v>
      </c>
      <c r="Q193" s="1321">
        <f>IF(ISERROR(VLOOKUP(VLOOKUP($A193, 'E4 TB Allocation Details'!$A$18:$L$214, MATCH("Demand ID", 'E4 TB Allocation Details'!$A$18:$L$18, 0),FALSE), 'E2 Allocators'!$B$15:$W$361, MATCH('O5 Details by Class &amp; Accounts'!Q$18, 'E2 Allocators'!$B$15:$W$15, 0),FALSE)*$F193), 0, VLOOKUP(VLOOKUP($A193, 'E4 TB Allocation Details'!$A$18:$L$214, MATCH("Demand ID", 'E4 TB Allocation Details'!$A$18:$L$18, 0),FALSE), 'E2 Allocators'!$B$15:$W$361, MATCH('O5 Details by Class &amp; Accounts'!Q$18, 'E2 Allocators'!$B$15:$W$15, 0),FALSE)*$F193)</f>
        <v>0</v>
      </c>
      <c r="R193" s="1321">
        <f>IF(ISERROR(VLOOKUP(VLOOKUP($A193, 'E4 TB Allocation Details'!$A$18:$L$214, MATCH("Demand ID", 'E4 TB Allocation Details'!$A$18:$L$18, 0),FALSE), 'E2 Allocators'!$B$15:$W$361, MATCH('O5 Details by Class &amp; Accounts'!R$18, 'E2 Allocators'!$B$15:$W$15, 0),FALSE)*$F193), 0, VLOOKUP(VLOOKUP($A193, 'E4 TB Allocation Details'!$A$18:$L$214, MATCH("Demand ID", 'E4 TB Allocation Details'!$A$18:$L$18, 0),FALSE), 'E2 Allocators'!$B$15:$W$361, MATCH('O5 Details by Class &amp; Accounts'!R$18, 'E2 Allocators'!$B$15:$W$15, 0),FALSE)*$F193)</f>
        <v>0</v>
      </c>
      <c r="S193" s="1321">
        <f>IF(ISERROR(VLOOKUP(VLOOKUP($A193, 'E4 TB Allocation Details'!$A$18:$L$214, MATCH("Demand ID", 'E4 TB Allocation Details'!$A$18:$L$18, 0),FALSE), 'E2 Allocators'!$B$15:$W$361, MATCH('O5 Details by Class &amp; Accounts'!S$18, 'E2 Allocators'!$B$15:$W$15, 0),FALSE)*$F193), 0, VLOOKUP(VLOOKUP($A193, 'E4 TB Allocation Details'!$A$18:$L$214, MATCH("Demand ID", 'E4 TB Allocation Details'!$A$18:$L$18, 0),FALSE), 'E2 Allocators'!$B$15:$W$361, MATCH('O5 Details by Class &amp; Accounts'!S$18, 'E2 Allocators'!$B$15:$W$15, 0),FALSE)*$F193)</f>
        <v>0</v>
      </c>
      <c r="T193" s="1321">
        <f>IF(ISERROR(VLOOKUP(VLOOKUP($A193, 'E4 TB Allocation Details'!$A$18:$L$214, MATCH("Demand ID", 'E4 TB Allocation Details'!$A$18:$L$18, 0),FALSE), 'E2 Allocators'!$B$15:$W$361, MATCH('O5 Details by Class &amp; Accounts'!T$18, 'E2 Allocators'!$B$15:$W$15, 0),FALSE)*$F193), 0, VLOOKUP(VLOOKUP($A193, 'E4 TB Allocation Details'!$A$18:$L$214, MATCH("Demand ID", 'E4 TB Allocation Details'!$A$18:$L$18, 0),FALSE), 'E2 Allocators'!$B$15:$W$361, MATCH('O5 Details by Class &amp; Accounts'!T$18, 'E2 Allocators'!$B$15:$W$15, 0),FALSE)*$F193)</f>
        <v>0</v>
      </c>
      <c r="U193" s="1321">
        <f>IF(ISERROR(VLOOKUP(VLOOKUP($A193, 'E4 TB Allocation Details'!$A$18:$L$214, MATCH("Demand ID", 'E4 TB Allocation Details'!$A$18:$L$18, 0),FALSE), 'E2 Allocators'!$B$15:$W$361, MATCH('O5 Details by Class &amp; Accounts'!U$18, 'E2 Allocators'!$B$15:$W$15, 0),FALSE)*$F193), 0, VLOOKUP(VLOOKUP($A193, 'E4 TB Allocation Details'!$A$18:$L$214, MATCH("Demand ID", 'E4 TB Allocation Details'!$A$18:$L$18, 0),FALSE), 'E2 Allocators'!$B$15:$W$361, MATCH('O5 Details by Class &amp; Accounts'!U$18, 'E2 Allocators'!$B$15:$W$15, 0),FALSE)*$F193)</f>
        <v>0</v>
      </c>
      <c r="V193" s="1321">
        <f>IF(ISERROR(VLOOKUP(VLOOKUP($A193, 'E4 TB Allocation Details'!$A$18:$L$214, MATCH("Demand ID", 'E4 TB Allocation Details'!$A$18:$L$18, 0),FALSE), 'E2 Allocators'!$B$15:$W$361, MATCH('O5 Details by Class &amp; Accounts'!V$18, 'E2 Allocators'!$B$15:$W$15, 0),FALSE)*$F193), 0, VLOOKUP(VLOOKUP($A193, 'E4 TB Allocation Details'!$A$18:$L$214, MATCH("Demand ID", 'E4 TB Allocation Details'!$A$18:$L$18, 0),FALSE), 'E2 Allocators'!$B$15:$W$361, MATCH('O5 Details by Class &amp; Accounts'!V$18, 'E2 Allocators'!$B$15:$W$15, 0),FALSE)*$F193)</f>
        <v>0</v>
      </c>
      <c r="W193" s="1321">
        <f>IF(ISERROR(VLOOKUP(VLOOKUP($A193, 'E4 TB Allocation Details'!$A$18:$L$214, MATCH("Demand ID", 'E4 TB Allocation Details'!$A$18:$L$18, 0),FALSE), 'E2 Allocators'!$B$15:$W$361, MATCH('O5 Details by Class &amp; Accounts'!W$18, 'E2 Allocators'!$B$15:$W$15, 0),FALSE)*$F193), 0, VLOOKUP(VLOOKUP($A193, 'E4 TB Allocation Details'!$A$18:$L$214, MATCH("Demand ID", 'E4 TB Allocation Details'!$A$18:$L$18, 0),FALSE), 'E2 Allocators'!$B$15:$W$361, MATCH('O5 Details by Class &amp; Accounts'!W$18, 'E2 Allocators'!$B$15:$W$15, 0),FALSE)*$F193)</f>
        <v>0</v>
      </c>
      <c r="X193" s="1321">
        <f>IF(ISERROR(VLOOKUP(VLOOKUP($A193, 'E4 TB Allocation Details'!$A$18:$L$214, MATCH("Demand ID", 'E4 TB Allocation Details'!$A$18:$L$18, 0),FALSE), 'E2 Allocators'!$B$15:$W$361, MATCH('O5 Details by Class &amp; Accounts'!X$18, 'E2 Allocators'!$B$15:$W$15, 0),FALSE)*$F193), 0, VLOOKUP(VLOOKUP($A193, 'E4 TB Allocation Details'!$A$18:$L$214, MATCH("Demand ID", 'E4 TB Allocation Details'!$A$18:$L$18, 0),FALSE), 'E2 Allocators'!$B$15:$W$361, MATCH('O5 Details by Class &amp; Accounts'!X$18, 'E2 Allocators'!$B$15:$W$15, 0),FALSE)*$F193)</f>
        <v>0</v>
      </c>
      <c r="Y193" s="1321">
        <f>IF(ISERROR(VLOOKUP(VLOOKUP($A193, 'E4 TB Allocation Details'!$A$18:$L$214, MATCH("Demand ID", 'E4 TB Allocation Details'!$A$18:$L$18, 0),FALSE), 'E2 Allocators'!$B$15:$W$361, MATCH('O5 Details by Class &amp; Accounts'!Y$18, 'E2 Allocators'!$B$15:$W$15, 0),FALSE)*$F193), 0, VLOOKUP(VLOOKUP($A193, 'E4 TB Allocation Details'!$A$18:$L$214, MATCH("Demand ID", 'E4 TB Allocation Details'!$A$18:$L$18, 0),FALSE), 'E2 Allocators'!$B$15:$W$361, MATCH('O5 Details by Class &amp; Accounts'!Y$18, 'E2 Allocators'!$B$15:$W$15, 0),FALSE)*$F193)</f>
        <v>0</v>
      </c>
      <c r="Z193" s="1321">
        <f>IF(ISERROR(VLOOKUP(VLOOKUP($A193, 'E4 TB Allocation Details'!$A$18:$L$214, MATCH("Demand ID", 'E4 TB Allocation Details'!$A$18:$L$18, 0),FALSE), 'E2 Allocators'!$B$15:$W$361, MATCH('O5 Details by Class &amp; Accounts'!Z$18, 'E2 Allocators'!$B$15:$W$15, 0),FALSE)*$F193), 0, VLOOKUP(VLOOKUP($A193, 'E4 TB Allocation Details'!$A$18:$L$214, MATCH("Demand ID", 'E4 TB Allocation Details'!$A$18:$L$18, 0),FALSE), 'E2 Allocators'!$B$15:$W$361, MATCH('O5 Details by Class &amp; Accounts'!Z$18, 'E2 Allocators'!$B$15:$W$15, 0),FALSE)*$F193)</f>
        <v>0</v>
      </c>
      <c r="AA193" s="1321">
        <f>IF(ISERROR(VLOOKUP(VLOOKUP($A193, 'E4 TB Allocation Details'!$A$18:$L$214, MATCH("Demand ID", 'E4 TB Allocation Details'!$A$18:$L$18, 0),FALSE), 'E2 Allocators'!$B$15:$W$361, MATCH('O5 Details by Class &amp; Accounts'!AA$18, 'E2 Allocators'!$B$15:$W$15, 0),FALSE)*$F193), 0, VLOOKUP(VLOOKUP($A193, 'E4 TB Allocation Details'!$A$18:$L$214, MATCH("Demand ID", 'E4 TB Allocation Details'!$A$18:$L$18, 0),FALSE), 'E2 Allocators'!$B$15:$W$361, MATCH('O5 Details by Class &amp; Accounts'!AA$18, 'E2 Allocators'!$B$15:$W$15, 0),FALSE)*$F193)</f>
        <v>0</v>
      </c>
      <c r="AB193" s="1321">
        <f>IF(ISERROR(VLOOKUP(VLOOKUP($A193, 'E4 TB Allocation Details'!$A$18:$L$214, MATCH("Demand ID", 'E4 TB Allocation Details'!$A$18:$L$18, 0),FALSE), 'E2 Allocators'!$B$15:$W$361, MATCH('O5 Details by Class &amp; Accounts'!AB$18, 'E2 Allocators'!$B$15:$W$15, 0),FALSE)*$F193), 0, VLOOKUP(VLOOKUP($A193, 'E4 TB Allocation Details'!$A$18:$L$214, MATCH("Demand ID", 'E4 TB Allocation Details'!$A$18:$L$18, 0),FALSE), 'E2 Allocators'!$B$15:$W$361, MATCH('O5 Details by Class &amp; Accounts'!AB$18, 'E2 Allocators'!$B$15:$W$15, 0),FALSE)*$F193)</f>
        <v>0</v>
      </c>
      <c r="AC193" s="1321">
        <f t="shared" si="47"/>
        <v>0</v>
      </c>
      <c r="AD193" s="1321">
        <f>IF(ISERROR(VLOOKUP(VLOOKUP($A193, 'E4 TB Allocation Details'!$A$18:$L$214, MATCH("Customer ID", 'E4 TB Allocation Details'!$A$18:$L$18, 0),FALSE), 'E2 Allocators'!$B$15:$W$361, MATCH('O5 Details by Class &amp; Accounts'!AD$18, 'E2 Allocators'!$B$15:$W$15, 0),FALSE)*$G193), 0, VLOOKUP(VLOOKUP($A193, 'E4 TB Allocation Details'!$A$18:$L$214, MATCH("Customer ID", 'E4 TB Allocation Details'!$A$18:$L$18, 0),FALSE), 'E2 Allocators'!$B$15:$W$361, MATCH('O5 Details by Class &amp; Accounts'!AD$18, 'E2 Allocators'!$B$15:$W$15, 0),FALSE)*$G193)</f>
        <v>0</v>
      </c>
      <c r="AE193" s="1321">
        <f>IF(ISERROR(VLOOKUP(VLOOKUP($A193, 'E4 TB Allocation Details'!$A$18:$L$214, MATCH("Customer ID", 'E4 TB Allocation Details'!$A$18:$L$18, 0),FALSE), 'E2 Allocators'!$B$15:$W$361, MATCH('O5 Details by Class &amp; Accounts'!AE$18, 'E2 Allocators'!$B$15:$W$15, 0),FALSE)*$G193), 0, VLOOKUP(VLOOKUP($A193, 'E4 TB Allocation Details'!$A$18:$L$214, MATCH("Customer ID", 'E4 TB Allocation Details'!$A$18:$L$18, 0),FALSE), 'E2 Allocators'!$B$15:$W$361, MATCH('O5 Details by Class &amp; Accounts'!AE$18, 'E2 Allocators'!$B$15:$W$15, 0),FALSE)*$G193)</f>
        <v>0</v>
      </c>
      <c r="AF193" s="1321">
        <f>IF(ISERROR(VLOOKUP(VLOOKUP($A193, 'E4 TB Allocation Details'!$A$18:$L$214, MATCH("Customer ID", 'E4 TB Allocation Details'!$A$18:$L$18, 0),FALSE), 'E2 Allocators'!$B$15:$W$361, MATCH('O5 Details by Class &amp; Accounts'!AF$18, 'E2 Allocators'!$B$15:$W$15, 0),FALSE)*$G193), 0, VLOOKUP(VLOOKUP($A193, 'E4 TB Allocation Details'!$A$18:$L$214, MATCH("Customer ID", 'E4 TB Allocation Details'!$A$18:$L$18, 0),FALSE), 'E2 Allocators'!$B$15:$W$361, MATCH('O5 Details by Class &amp; Accounts'!AF$18, 'E2 Allocators'!$B$15:$W$15, 0),FALSE)*$G193)</f>
        <v>0</v>
      </c>
      <c r="AG193" s="1321">
        <f>IF(ISERROR(VLOOKUP(VLOOKUP($A193, 'E4 TB Allocation Details'!$A$18:$L$214, MATCH("Customer ID", 'E4 TB Allocation Details'!$A$18:$L$18, 0),FALSE), 'E2 Allocators'!$B$15:$W$361, MATCH('O5 Details by Class &amp; Accounts'!AG$18, 'E2 Allocators'!$B$15:$W$15, 0),FALSE)*$G193), 0, VLOOKUP(VLOOKUP($A193, 'E4 TB Allocation Details'!$A$18:$L$214, MATCH("Customer ID", 'E4 TB Allocation Details'!$A$18:$L$18, 0),FALSE), 'E2 Allocators'!$B$15:$W$361, MATCH('O5 Details by Class &amp; Accounts'!AG$18, 'E2 Allocators'!$B$15:$W$15, 0),FALSE)*$G193)</f>
        <v>0</v>
      </c>
      <c r="AH193" s="1321">
        <f>IF(ISERROR(VLOOKUP(VLOOKUP($A193, 'E4 TB Allocation Details'!$A$18:$L$214, MATCH("Customer ID", 'E4 TB Allocation Details'!$A$18:$L$18, 0),FALSE), 'E2 Allocators'!$B$15:$W$361, MATCH('O5 Details by Class &amp; Accounts'!AH$18, 'E2 Allocators'!$B$15:$W$15, 0),FALSE)*$G193), 0, VLOOKUP(VLOOKUP($A193, 'E4 TB Allocation Details'!$A$18:$L$214, MATCH("Customer ID", 'E4 TB Allocation Details'!$A$18:$L$18, 0),FALSE), 'E2 Allocators'!$B$15:$W$361, MATCH('O5 Details by Class &amp; Accounts'!AH$18, 'E2 Allocators'!$B$15:$W$15, 0),FALSE)*$G193)</f>
        <v>0</v>
      </c>
      <c r="AI193" s="1321">
        <f>IF(ISERROR(VLOOKUP(VLOOKUP($A193, 'E4 TB Allocation Details'!$A$18:$L$214, MATCH("Customer ID", 'E4 TB Allocation Details'!$A$18:$L$18, 0),FALSE), 'E2 Allocators'!$B$15:$W$361, MATCH('O5 Details by Class &amp; Accounts'!AI$18, 'E2 Allocators'!$B$15:$W$15, 0),FALSE)*$G193), 0, VLOOKUP(VLOOKUP($A193, 'E4 TB Allocation Details'!$A$18:$L$214, MATCH("Customer ID", 'E4 TB Allocation Details'!$A$18:$L$18, 0),FALSE), 'E2 Allocators'!$B$15:$W$361, MATCH('O5 Details by Class &amp; Accounts'!AI$18, 'E2 Allocators'!$B$15:$W$15, 0),FALSE)*$G193)</f>
        <v>0</v>
      </c>
      <c r="AJ193" s="1321">
        <f>IF(ISERROR(VLOOKUP(VLOOKUP($A193, 'E4 TB Allocation Details'!$A$18:$L$214, MATCH("Customer ID", 'E4 TB Allocation Details'!$A$18:$L$18, 0),FALSE), 'E2 Allocators'!$B$15:$W$361, MATCH('O5 Details by Class &amp; Accounts'!AJ$18, 'E2 Allocators'!$B$15:$W$15, 0),FALSE)*$G193), 0, VLOOKUP(VLOOKUP($A193, 'E4 TB Allocation Details'!$A$18:$L$214, MATCH("Customer ID", 'E4 TB Allocation Details'!$A$18:$L$18, 0),FALSE), 'E2 Allocators'!$B$15:$W$361, MATCH('O5 Details by Class &amp; Accounts'!AJ$18, 'E2 Allocators'!$B$15:$W$15, 0),FALSE)*$G193)</f>
        <v>0</v>
      </c>
      <c r="AK193" s="1321">
        <f>IF(ISERROR(VLOOKUP(VLOOKUP($A193, 'E4 TB Allocation Details'!$A$18:$L$214, MATCH("Customer ID", 'E4 TB Allocation Details'!$A$18:$L$18, 0),FALSE), 'E2 Allocators'!$B$15:$W$361, MATCH('O5 Details by Class &amp; Accounts'!AK$18, 'E2 Allocators'!$B$15:$W$15, 0),FALSE)*$G193), 0, VLOOKUP(VLOOKUP($A193, 'E4 TB Allocation Details'!$A$18:$L$214, MATCH("Customer ID", 'E4 TB Allocation Details'!$A$18:$L$18, 0),FALSE), 'E2 Allocators'!$B$15:$W$361, MATCH('O5 Details by Class &amp; Accounts'!AK$18, 'E2 Allocators'!$B$15:$W$15, 0),FALSE)*$G193)</f>
        <v>0</v>
      </c>
      <c r="AL193" s="1321">
        <f>IF(ISERROR(VLOOKUP(VLOOKUP($A193, 'E4 TB Allocation Details'!$A$18:$L$214, MATCH("Customer ID", 'E4 TB Allocation Details'!$A$18:$L$18, 0),FALSE), 'E2 Allocators'!$B$15:$W$361, MATCH('O5 Details by Class &amp; Accounts'!AL$18, 'E2 Allocators'!$B$15:$W$15, 0),FALSE)*$G193), 0, VLOOKUP(VLOOKUP($A193, 'E4 TB Allocation Details'!$A$18:$L$214, MATCH("Customer ID", 'E4 TB Allocation Details'!$A$18:$L$18, 0),FALSE), 'E2 Allocators'!$B$15:$W$361, MATCH('O5 Details by Class &amp; Accounts'!AL$18, 'E2 Allocators'!$B$15:$W$15, 0),FALSE)*$G193)</f>
        <v>0</v>
      </c>
      <c r="AM193" s="1321">
        <f>IF(ISERROR(VLOOKUP(VLOOKUP($A193, 'E4 TB Allocation Details'!$A$18:$L$214, MATCH("Customer ID", 'E4 TB Allocation Details'!$A$18:$L$18, 0),FALSE), 'E2 Allocators'!$B$15:$W$361, MATCH('O5 Details by Class &amp; Accounts'!AM$18, 'E2 Allocators'!$B$15:$W$15, 0),FALSE)*$G193), 0, VLOOKUP(VLOOKUP($A193, 'E4 TB Allocation Details'!$A$18:$L$214, MATCH("Customer ID", 'E4 TB Allocation Details'!$A$18:$L$18, 0),FALSE), 'E2 Allocators'!$B$15:$W$361, MATCH('O5 Details by Class &amp; Accounts'!AM$18, 'E2 Allocators'!$B$15:$W$15, 0),FALSE)*$G193)</f>
        <v>0</v>
      </c>
      <c r="AN193" s="1321">
        <f>IF(ISERROR(VLOOKUP(VLOOKUP($A193, 'E4 TB Allocation Details'!$A$18:$L$214, MATCH("Customer ID", 'E4 TB Allocation Details'!$A$18:$L$18, 0),FALSE), 'E2 Allocators'!$B$15:$W$361, MATCH('O5 Details by Class &amp; Accounts'!AN$18, 'E2 Allocators'!$B$15:$W$15, 0),FALSE)*$G193), 0, VLOOKUP(VLOOKUP($A193, 'E4 TB Allocation Details'!$A$18:$L$214, MATCH("Customer ID", 'E4 TB Allocation Details'!$A$18:$L$18, 0),FALSE), 'E2 Allocators'!$B$15:$W$361, MATCH('O5 Details by Class &amp; Accounts'!AN$18, 'E2 Allocators'!$B$15:$W$15, 0),FALSE)*$G193)</f>
        <v>0</v>
      </c>
      <c r="AO193" s="1321">
        <f>IF(ISERROR(VLOOKUP(VLOOKUP($A193, 'E4 TB Allocation Details'!$A$18:$L$214, MATCH("Customer ID", 'E4 TB Allocation Details'!$A$18:$L$18, 0),FALSE), 'E2 Allocators'!$B$15:$W$361, MATCH('O5 Details by Class &amp; Accounts'!AO$18, 'E2 Allocators'!$B$15:$W$15, 0),FALSE)*$G193), 0, VLOOKUP(VLOOKUP($A193, 'E4 TB Allocation Details'!$A$18:$L$214, MATCH("Customer ID", 'E4 TB Allocation Details'!$A$18:$L$18, 0),FALSE), 'E2 Allocators'!$B$15:$W$361, MATCH('O5 Details by Class &amp; Accounts'!AO$18, 'E2 Allocators'!$B$15:$W$15, 0),FALSE)*$G193)</f>
        <v>0</v>
      </c>
      <c r="AP193" s="1321">
        <f>IF(ISERROR(VLOOKUP(VLOOKUP($A193, 'E4 TB Allocation Details'!$A$18:$L$214, MATCH("Customer ID", 'E4 TB Allocation Details'!$A$18:$L$18, 0),FALSE), 'E2 Allocators'!$B$15:$W$361, MATCH('O5 Details by Class &amp; Accounts'!AP$18, 'E2 Allocators'!$B$15:$W$15, 0),FALSE)*$G193), 0, VLOOKUP(VLOOKUP($A193, 'E4 TB Allocation Details'!$A$18:$L$214, MATCH("Customer ID", 'E4 TB Allocation Details'!$A$18:$L$18, 0),FALSE), 'E2 Allocators'!$B$15:$W$361, MATCH('O5 Details by Class &amp; Accounts'!AP$18, 'E2 Allocators'!$B$15:$W$15, 0),FALSE)*$G193)</f>
        <v>0</v>
      </c>
      <c r="AQ193" s="1321">
        <f>IF(ISERROR(VLOOKUP(VLOOKUP($A193, 'E4 TB Allocation Details'!$A$18:$L$214, MATCH("Customer ID", 'E4 TB Allocation Details'!$A$18:$L$18, 0),FALSE), 'E2 Allocators'!$B$15:$W$361, MATCH('O5 Details by Class &amp; Accounts'!AQ$18, 'E2 Allocators'!$B$15:$W$15, 0),FALSE)*$G193), 0, VLOOKUP(VLOOKUP($A193, 'E4 TB Allocation Details'!$A$18:$L$214, MATCH("Customer ID", 'E4 TB Allocation Details'!$A$18:$L$18, 0),FALSE), 'E2 Allocators'!$B$15:$W$361, MATCH('O5 Details by Class &amp; Accounts'!AQ$18, 'E2 Allocators'!$B$15:$W$15, 0),FALSE)*$G193)</f>
        <v>0</v>
      </c>
      <c r="AR193" s="1321">
        <f>IF(ISERROR(VLOOKUP(VLOOKUP($A193, 'E4 TB Allocation Details'!$A$18:$L$214, MATCH("Customer ID", 'E4 TB Allocation Details'!$A$18:$L$18, 0),FALSE), 'E2 Allocators'!$B$15:$W$361, MATCH('O5 Details by Class &amp; Accounts'!AR$18, 'E2 Allocators'!$B$15:$W$15, 0),FALSE)*$G193), 0, VLOOKUP(VLOOKUP($A193, 'E4 TB Allocation Details'!$A$18:$L$214, MATCH("Customer ID", 'E4 TB Allocation Details'!$A$18:$L$18, 0),FALSE), 'E2 Allocators'!$B$15:$W$361, MATCH('O5 Details by Class &amp; Accounts'!AR$18, 'E2 Allocators'!$B$15:$W$15, 0),FALSE)*$G193)</f>
        <v>0</v>
      </c>
      <c r="AS193" s="1321">
        <f>IF(ISERROR(VLOOKUP(VLOOKUP($A193, 'E4 TB Allocation Details'!$A$18:$L$214, MATCH("Customer ID", 'E4 TB Allocation Details'!$A$18:$L$18, 0),FALSE), 'E2 Allocators'!$B$15:$W$361, MATCH('O5 Details by Class &amp; Accounts'!AS$18, 'E2 Allocators'!$B$15:$W$15, 0),FALSE)*$G193), 0, VLOOKUP(VLOOKUP($A193, 'E4 TB Allocation Details'!$A$18:$L$214, MATCH("Customer ID", 'E4 TB Allocation Details'!$A$18:$L$18, 0),FALSE), 'E2 Allocators'!$B$15:$W$361, MATCH('O5 Details by Class &amp; Accounts'!AS$18, 'E2 Allocators'!$B$15:$W$15, 0),FALSE)*$G193)</f>
        <v>0</v>
      </c>
      <c r="AT193" s="1321">
        <f>IF(ISERROR(VLOOKUP(VLOOKUP($A193, 'E4 TB Allocation Details'!$A$18:$L$214, MATCH("Customer ID", 'E4 TB Allocation Details'!$A$18:$L$18, 0),FALSE), 'E2 Allocators'!$B$15:$W$361, MATCH('O5 Details by Class &amp; Accounts'!AT$18, 'E2 Allocators'!$B$15:$W$15, 0),FALSE)*$G193), 0, VLOOKUP(VLOOKUP($A193, 'E4 TB Allocation Details'!$A$18:$L$214, MATCH("Customer ID", 'E4 TB Allocation Details'!$A$18:$L$18, 0),FALSE), 'E2 Allocators'!$B$15:$W$361, MATCH('O5 Details by Class &amp; Accounts'!AT$18, 'E2 Allocators'!$B$15:$W$15, 0),FALSE)*$G193)</f>
        <v>0</v>
      </c>
      <c r="AU193" s="1321">
        <f>IF(ISERROR(VLOOKUP(VLOOKUP($A193, 'E4 TB Allocation Details'!$A$18:$L$214, MATCH("Customer ID", 'E4 TB Allocation Details'!$A$18:$L$18, 0),FALSE), 'E2 Allocators'!$B$15:$W$361, MATCH('O5 Details by Class &amp; Accounts'!AU$18, 'E2 Allocators'!$B$15:$W$15, 0),FALSE)*$G193), 0, VLOOKUP(VLOOKUP($A193, 'E4 TB Allocation Details'!$A$18:$L$214, MATCH("Customer ID", 'E4 TB Allocation Details'!$A$18:$L$18, 0),FALSE), 'E2 Allocators'!$B$15:$W$361, MATCH('O5 Details by Class &amp; Accounts'!AU$18, 'E2 Allocators'!$B$15:$W$15, 0),FALSE)*$G193)</f>
        <v>0</v>
      </c>
      <c r="AV193" s="1321">
        <f>IF(ISERROR(VLOOKUP(VLOOKUP($A193, 'E4 TB Allocation Details'!$A$18:$L$214, MATCH("Customer ID", 'E4 TB Allocation Details'!$A$18:$L$18, 0),FALSE), 'E2 Allocators'!$B$15:$W$361, MATCH('O5 Details by Class &amp; Accounts'!AV$18, 'E2 Allocators'!$B$15:$W$15, 0),FALSE)*$G193), 0, VLOOKUP(VLOOKUP($A193, 'E4 TB Allocation Details'!$A$18:$L$214, MATCH("Customer ID", 'E4 TB Allocation Details'!$A$18:$L$18, 0),FALSE), 'E2 Allocators'!$B$15:$W$361, MATCH('O5 Details by Class &amp; Accounts'!AV$18, 'E2 Allocators'!$B$15:$W$15, 0),FALSE)*$G193)</f>
        <v>0</v>
      </c>
      <c r="AW193" s="1321">
        <f>IF(ISERROR(VLOOKUP(VLOOKUP($A193, 'E4 TB Allocation Details'!$A$18:$L$214, MATCH("Customer ID", 'E4 TB Allocation Details'!$A$18:$L$18, 0),FALSE), 'E2 Allocators'!$B$15:$W$361, MATCH('O5 Details by Class &amp; Accounts'!AW$18, 'E2 Allocators'!$B$15:$W$15, 0),FALSE)*$G193), 0, VLOOKUP(VLOOKUP($A193, 'E4 TB Allocation Details'!$A$18:$L$214, MATCH("Customer ID", 'E4 TB Allocation Details'!$A$18:$L$18, 0),FALSE), 'E2 Allocators'!$B$15:$W$361, MATCH('O5 Details by Class &amp; Accounts'!AW$18, 'E2 Allocators'!$B$15:$W$15, 0),FALSE)*$G193)</f>
        <v>0</v>
      </c>
      <c r="AX193" s="1321">
        <f t="shared" si="51"/>
        <v>0</v>
      </c>
      <c r="AY193" s="1321">
        <f>IF(ISERROR(VLOOKUP(VLOOKUP($A193, 'E4 TB Allocation Details'!$A$18:$L$214, MATCH("Misc ID", 'E4 TB Allocation Details'!$A$18:$L$18, 0),FALSE), 'E2 Allocators'!$B$15:$W$361, MATCH('O5 Details by Class &amp; Accounts'!AY$18, 'E2 Allocators'!$B$15:$W$15, 0),FALSE)*$E193), 0, VLOOKUP(VLOOKUP($A193, 'E4 TB Allocation Details'!$A$18:$L$214, MATCH("Misc ID", 'E4 TB Allocation Details'!$A$18:$L$18, 0),FALSE), 'E2 Allocators'!$B$15:$W$361, MATCH('O5 Details by Class &amp; Accounts'!AY$18, 'E2 Allocators'!$B$15:$W$15, 0),FALSE)*$E193)</f>
        <v>0</v>
      </c>
      <c r="AZ193" s="1321">
        <f>IF(ISERROR(VLOOKUP(VLOOKUP($A193, 'E4 TB Allocation Details'!$A$18:$L$214, MATCH("Misc ID", 'E4 TB Allocation Details'!$A$18:$L$18, 0),FALSE), 'E2 Allocators'!$B$15:$W$361, MATCH('O5 Details by Class &amp; Accounts'!AZ$18, 'E2 Allocators'!$B$15:$W$15, 0),FALSE)*$E193), 0, VLOOKUP(VLOOKUP($A193, 'E4 TB Allocation Details'!$A$18:$L$214, MATCH("Misc ID", 'E4 TB Allocation Details'!$A$18:$L$18, 0),FALSE), 'E2 Allocators'!$B$15:$W$361, MATCH('O5 Details by Class &amp; Accounts'!AZ$18, 'E2 Allocators'!$B$15:$W$15, 0),FALSE)*$E193)</f>
        <v>0</v>
      </c>
      <c r="BA193" s="1321">
        <f>IF(ISERROR(VLOOKUP(VLOOKUP($A193, 'E4 TB Allocation Details'!$A$18:$L$214, MATCH("Misc ID", 'E4 TB Allocation Details'!$A$18:$L$18, 0),FALSE), 'E2 Allocators'!$B$15:$W$361, MATCH('O5 Details by Class &amp; Accounts'!BA$18, 'E2 Allocators'!$B$15:$W$15, 0),FALSE)*$E193), 0, VLOOKUP(VLOOKUP($A193, 'E4 TB Allocation Details'!$A$18:$L$214, MATCH("Misc ID", 'E4 TB Allocation Details'!$A$18:$L$18, 0),FALSE), 'E2 Allocators'!$B$15:$W$361, MATCH('O5 Details by Class &amp; Accounts'!BA$18, 'E2 Allocators'!$B$15:$W$15, 0),FALSE)*$E193)</f>
        <v>0</v>
      </c>
      <c r="BB193" s="1321">
        <f>IF(ISERROR(VLOOKUP(VLOOKUP($A193, 'E4 TB Allocation Details'!$A$18:$L$214, MATCH("Misc ID", 'E4 TB Allocation Details'!$A$18:$L$18, 0),FALSE), 'E2 Allocators'!$B$15:$W$361, MATCH('O5 Details by Class &amp; Accounts'!BB$18, 'E2 Allocators'!$B$15:$W$15, 0),FALSE)*$E193), 0, VLOOKUP(VLOOKUP($A193, 'E4 TB Allocation Details'!$A$18:$L$214, MATCH("Misc ID", 'E4 TB Allocation Details'!$A$18:$L$18, 0),FALSE), 'E2 Allocators'!$B$15:$W$361, MATCH('O5 Details by Class &amp; Accounts'!BB$18, 'E2 Allocators'!$B$15:$W$15, 0),FALSE)*$E193)</f>
        <v>0</v>
      </c>
      <c r="BC193" s="1321">
        <f>IF(ISERROR(VLOOKUP(VLOOKUP($A193, 'E4 TB Allocation Details'!$A$18:$L$214, MATCH("Misc ID", 'E4 TB Allocation Details'!$A$18:$L$18, 0),FALSE), 'E2 Allocators'!$B$15:$W$361, MATCH('O5 Details by Class &amp; Accounts'!BC$18, 'E2 Allocators'!$B$15:$W$15, 0),FALSE)*$E193), 0, VLOOKUP(VLOOKUP($A193, 'E4 TB Allocation Details'!$A$18:$L$214, MATCH("Misc ID", 'E4 TB Allocation Details'!$A$18:$L$18, 0),FALSE), 'E2 Allocators'!$B$15:$W$361, MATCH('O5 Details by Class &amp; Accounts'!BC$18, 'E2 Allocators'!$B$15:$W$15, 0),FALSE)*$E193)</f>
        <v>0</v>
      </c>
      <c r="BD193" s="1321">
        <f>IF(ISERROR(VLOOKUP(VLOOKUP($A193, 'E4 TB Allocation Details'!$A$18:$L$214, MATCH("Misc ID", 'E4 TB Allocation Details'!$A$18:$L$18, 0),FALSE), 'E2 Allocators'!$B$15:$W$361, MATCH('O5 Details by Class &amp; Accounts'!BD$18, 'E2 Allocators'!$B$15:$W$15, 0),FALSE)*$E193), 0, VLOOKUP(VLOOKUP($A193, 'E4 TB Allocation Details'!$A$18:$L$214, MATCH("Misc ID", 'E4 TB Allocation Details'!$A$18:$L$18, 0),FALSE), 'E2 Allocators'!$B$15:$W$361, MATCH('O5 Details by Class &amp; Accounts'!BD$18, 'E2 Allocators'!$B$15:$W$15, 0),FALSE)*$E193)</f>
        <v>0</v>
      </c>
      <c r="BE193" s="1321">
        <f>IF(ISERROR(VLOOKUP(VLOOKUP($A193, 'E4 TB Allocation Details'!$A$18:$L$214, MATCH("Misc ID", 'E4 TB Allocation Details'!$A$18:$L$18, 0),FALSE), 'E2 Allocators'!$B$15:$W$361, MATCH('O5 Details by Class &amp; Accounts'!BE$18, 'E2 Allocators'!$B$15:$W$15, 0),FALSE)*$E193), 0, VLOOKUP(VLOOKUP($A193, 'E4 TB Allocation Details'!$A$18:$L$214, MATCH("Misc ID", 'E4 TB Allocation Details'!$A$18:$L$18, 0),FALSE), 'E2 Allocators'!$B$15:$W$361, MATCH('O5 Details by Class &amp; Accounts'!BE$18, 'E2 Allocators'!$B$15:$W$15, 0),FALSE)*$E193)</f>
        <v>0</v>
      </c>
      <c r="BF193" s="1321">
        <f>IF(ISERROR(VLOOKUP(VLOOKUP($A193, 'E4 TB Allocation Details'!$A$18:$L$214, MATCH("Misc ID", 'E4 TB Allocation Details'!$A$18:$L$18, 0),FALSE), 'E2 Allocators'!$B$15:$W$361, MATCH('O5 Details by Class &amp; Accounts'!BF$18, 'E2 Allocators'!$B$15:$W$15, 0),FALSE)*$E193), 0, VLOOKUP(VLOOKUP($A193, 'E4 TB Allocation Details'!$A$18:$L$214, MATCH("Misc ID", 'E4 TB Allocation Details'!$A$18:$L$18, 0),FALSE), 'E2 Allocators'!$B$15:$W$361, MATCH('O5 Details by Class &amp; Accounts'!BF$18, 'E2 Allocators'!$B$15:$W$15, 0),FALSE)*$E193)</f>
        <v>0</v>
      </c>
      <c r="BG193" s="1321">
        <f>IF(ISERROR(VLOOKUP(VLOOKUP($A193, 'E4 TB Allocation Details'!$A$18:$L$214, MATCH("Misc ID", 'E4 TB Allocation Details'!$A$18:$L$18, 0),FALSE), 'E2 Allocators'!$B$15:$W$361, MATCH('O5 Details by Class &amp; Accounts'!BG$18, 'E2 Allocators'!$B$15:$W$15, 0),FALSE)*$E193), 0, VLOOKUP(VLOOKUP($A193, 'E4 TB Allocation Details'!$A$18:$L$214, MATCH("Misc ID", 'E4 TB Allocation Details'!$A$18:$L$18, 0),FALSE), 'E2 Allocators'!$B$15:$W$361, MATCH('O5 Details by Class &amp; Accounts'!BG$18, 'E2 Allocators'!$B$15:$W$15, 0),FALSE)*$E193)</f>
        <v>0</v>
      </c>
      <c r="BH193" s="1321">
        <f>IF(ISERROR(VLOOKUP(VLOOKUP($A193, 'E4 TB Allocation Details'!$A$18:$L$214, MATCH("Misc ID", 'E4 TB Allocation Details'!$A$18:$L$18, 0),FALSE), 'E2 Allocators'!$B$15:$W$361, MATCH('O5 Details by Class &amp; Accounts'!BH$18, 'E2 Allocators'!$B$15:$W$15, 0),FALSE)*$E193), 0, VLOOKUP(VLOOKUP($A193, 'E4 TB Allocation Details'!$A$18:$L$214, MATCH("Misc ID", 'E4 TB Allocation Details'!$A$18:$L$18, 0),FALSE), 'E2 Allocators'!$B$15:$W$361, MATCH('O5 Details by Class &amp; Accounts'!BH$18, 'E2 Allocators'!$B$15:$W$15, 0),FALSE)*$E193)</f>
        <v>0</v>
      </c>
      <c r="BI193" s="1321">
        <f>IF(ISERROR(VLOOKUP(VLOOKUP($A193, 'E4 TB Allocation Details'!$A$18:$L$214, MATCH("Misc ID", 'E4 TB Allocation Details'!$A$18:$L$18, 0),FALSE), 'E2 Allocators'!$B$15:$W$361, MATCH('O5 Details by Class &amp; Accounts'!BI$18, 'E2 Allocators'!$B$15:$W$15, 0),FALSE)*$E193), 0, VLOOKUP(VLOOKUP($A193, 'E4 TB Allocation Details'!$A$18:$L$214, MATCH("Misc ID", 'E4 TB Allocation Details'!$A$18:$L$18, 0),FALSE), 'E2 Allocators'!$B$15:$W$361, MATCH('O5 Details by Class &amp; Accounts'!BI$18, 'E2 Allocators'!$B$15:$W$15, 0),FALSE)*$E193)</f>
        <v>0</v>
      </c>
      <c r="BJ193" s="1321">
        <f>IF(ISERROR(VLOOKUP(VLOOKUP($A193, 'E4 TB Allocation Details'!$A$18:$L$214, MATCH("Misc ID", 'E4 TB Allocation Details'!$A$18:$L$18, 0),FALSE), 'E2 Allocators'!$B$15:$W$361, MATCH('O5 Details by Class &amp; Accounts'!BJ$18, 'E2 Allocators'!$B$15:$W$15, 0),FALSE)*$E193), 0, VLOOKUP(VLOOKUP($A193, 'E4 TB Allocation Details'!$A$18:$L$214, MATCH("Misc ID", 'E4 TB Allocation Details'!$A$18:$L$18, 0),FALSE), 'E2 Allocators'!$B$15:$W$361, MATCH('O5 Details by Class &amp; Accounts'!BJ$18, 'E2 Allocators'!$B$15:$W$15, 0),FALSE)*$E193)</f>
        <v>0</v>
      </c>
      <c r="BK193" s="1321">
        <f>IF(ISERROR(VLOOKUP(VLOOKUP($A193, 'E4 TB Allocation Details'!$A$18:$L$214, MATCH("Misc ID", 'E4 TB Allocation Details'!$A$18:$L$18, 0),FALSE), 'E2 Allocators'!$B$15:$W$361, MATCH('O5 Details by Class &amp; Accounts'!BK$18, 'E2 Allocators'!$B$15:$W$15, 0),FALSE)*$E193), 0, VLOOKUP(VLOOKUP($A193, 'E4 TB Allocation Details'!$A$18:$L$214, MATCH("Misc ID", 'E4 TB Allocation Details'!$A$18:$L$18, 0),FALSE), 'E2 Allocators'!$B$15:$W$361, MATCH('O5 Details by Class &amp; Accounts'!BK$18, 'E2 Allocators'!$B$15:$W$15, 0),FALSE)*$E193)</f>
        <v>0</v>
      </c>
      <c r="BL193" s="1321">
        <f>IF(ISERROR(VLOOKUP(VLOOKUP($A193, 'E4 TB Allocation Details'!$A$18:$L$214, MATCH("Misc ID", 'E4 TB Allocation Details'!$A$18:$L$18, 0),FALSE), 'E2 Allocators'!$B$15:$W$361, MATCH('O5 Details by Class &amp; Accounts'!BL$18, 'E2 Allocators'!$B$15:$W$15, 0),FALSE)*$E193), 0, VLOOKUP(VLOOKUP($A193, 'E4 TB Allocation Details'!$A$18:$L$214, MATCH("Misc ID", 'E4 TB Allocation Details'!$A$18:$L$18, 0),FALSE), 'E2 Allocators'!$B$15:$W$361, MATCH('O5 Details by Class &amp; Accounts'!BL$18, 'E2 Allocators'!$B$15:$W$15, 0),FALSE)*$E193)</f>
        <v>0</v>
      </c>
      <c r="BM193" s="1321">
        <f>IF(ISERROR(VLOOKUP(VLOOKUP($A193, 'E4 TB Allocation Details'!$A$18:$L$214, MATCH("Misc ID", 'E4 TB Allocation Details'!$A$18:$L$18, 0),FALSE), 'E2 Allocators'!$B$15:$W$361, MATCH('O5 Details by Class &amp; Accounts'!BM$18, 'E2 Allocators'!$B$15:$W$15, 0),FALSE)*$E193), 0, VLOOKUP(VLOOKUP($A193, 'E4 TB Allocation Details'!$A$18:$L$214, MATCH("Misc ID", 'E4 TB Allocation Details'!$A$18:$L$18, 0),FALSE), 'E2 Allocators'!$B$15:$W$361, MATCH('O5 Details by Class &amp; Accounts'!BM$18, 'E2 Allocators'!$B$15:$W$15, 0),FALSE)*$E193)</f>
        <v>0</v>
      </c>
      <c r="BN193" s="1321">
        <f>IF(ISERROR(VLOOKUP(VLOOKUP($A193, 'E4 TB Allocation Details'!$A$18:$L$214, MATCH("Misc ID", 'E4 TB Allocation Details'!$A$18:$L$18, 0),FALSE), 'E2 Allocators'!$B$15:$W$361, MATCH('O5 Details by Class &amp; Accounts'!BN$18, 'E2 Allocators'!$B$15:$W$15, 0),FALSE)*$E193), 0, VLOOKUP(VLOOKUP($A193, 'E4 TB Allocation Details'!$A$18:$L$214, MATCH("Misc ID", 'E4 TB Allocation Details'!$A$18:$L$18, 0),FALSE), 'E2 Allocators'!$B$15:$W$361, MATCH('O5 Details by Class &amp; Accounts'!BN$18, 'E2 Allocators'!$B$15:$W$15, 0),FALSE)*$E193)</f>
        <v>0</v>
      </c>
      <c r="BO193" s="1321">
        <f>IF(ISERROR(VLOOKUP(VLOOKUP($A193, 'E4 TB Allocation Details'!$A$18:$L$214, MATCH("Misc ID", 'E4 TB Allocation Details'!$A$18:$L$18, 0),FALSE), 'E2 Allocators'!$B$15:$W$361, MATCH('O5 Details by Class &amp; Accounts'!BO$18, 'E2 Allocators'!$B$15:$W$15, 0),FALSE)*$E193), 0, VLOOKUP(VLOOKUP($A193, 'E4 TB Allocation Details'!$A$18:$L$214, MATCH("Misc ID", 'E4 TB Allocation Details'!$A$18:$L$18, 0),FALSE), 'E2 Allocators'!$B$15:$W$361, MATCH('O5 Details by Class &amp; Accounts'!BO$18, 'E2 Allocators'!$B$15:$W$15, 0),FALSE)*$E193)</f>
        <v>0</v>
      </c>
      <c r="BP193" s="1321">
        <f>IF(ISERROR(VLOOKUP(VLOOKUP($A193, 'E4 TB Allocation Details'!$A$18:$L$214, MATCH("Misc ID", 'E4 TB Allocation Details'!$A$18:$L$18, 0),FALSE), 'E2 Allocators'!$B$15:$W$361, MATCH('O5 Details by Class &amp; Accounts'!BP$18, 'E2 Allocators'!$B$15:$W$15, 0),FALSE)*$E193), 0, VLOOKUP(VLOOKUP($A193, 'E4 TB Allocation Details'!$A$18:$L$214, MATCH("Misc ID", 'E4 TB Allocation Details'!$A$18:$L$18, 0),FALSE), 'E2 Allocators'!$B$15:$W$361, MATCH('O5 Details by Class &amp; Accounts'!BP$18, 'E2 Allocators'!$B$15:$W$15, 0),FALSE)*$E193)</f>
        <v>0</v>
      </c>
      <c r="BQ193" s="1321">
        <f>IF(ISERROR(VLOOKUP(VLOOKUP($A193, 'E4 TB Allocation Details'!$A$18:$L$214, MATCH("Misc ID", 'E4 TB Allocation Details'!$A$18:$L$18, 0),FALSE), 'E2 Allocators'!$B$15:$W$361, MATCH('O5 Details by Class &amp; Accounts'!BQ$18, 'E2 Allocators'!$B$15:$W$15, 0),FALSE)*$E193), 0, VLOOKUP(VLOOKUP($A193, 'E4 TB Allocation Details'!$A$18:$L$214, MATCH("Misc ID", 'E4 TB Allocation Details'!$A$18:$L$18, 0),FALSE), 'E2 Allocators'!$B$15:$W$361, MATCH('O5 Details by Class &amp; Accounts'!BQ$18, 'E2 Allocators'!$B$15:$W$15, 0),FALSE)*$E193)</f>
        <v>0</v>
      </c>
      <c r="BR193" s="1321">
        <f>IF(ISERROR(VLOOKUP(VLOOKUP($A193, 'E4 TB Allocation Details'!$A$18:$L$214, MATCH("Misc ID", 'E4 TB Allocation Details'!$A$18:$L$18, 0),FALSE), 'E2 Allocators'!$B$15:$W$361, MATCH('O5 Details by Class &amp; Accounts'!BR$18, 'E2 Allocators'!$B$15:$W$15, 0),FALSE)*$E193), 0, VLOOKUP(VLOOKUP($A193, 'E4 TB Allocation Details'!$A$18:$L$214, MATCH("Misc ID", 'E4 TB Allocation Details'!$A$18:$L$18, 0),FALSE), 'E2 Allocators'!$B$15:$W$361, MATCH('O5 Details by Class &amp; Accounts'!BR$18, 'E2 Allocators'!$B$15:$W$15, 0),FALSE)*$E193)</f>
        <v>0</v>
      </c>
      <c r="BS193" s="1321">
        <f t="shared" si="48"/>
        <v>0</v>
      </c>
      <c r="BT193" s="1321">
        <f>IF(ISERROR(VLOOKUP(VLOOKUP($A193, 'E4 TB Allocation Details'!$A$18:$L$214, MATCH("A &amp; G ID", 'E4 TB Allocation Details'!$A$18:$L$18, 0),FALSE), 'E2 Allocators'!$B$15:$W$361, MATCH('O5 Details by Class &amp; Accounts'!BT$18, 'E2 Allocators'!$B$15:$W$15, 0),FALSE)*$E193), 0, VLOOKUP(VLOOKUP($A193, 'E4 TB Allocation Details'!$A$18:$L$214, MATCH("A &amp; G ID", 'E4 TB Allocation Details'!$A$18:$L$18, 0),FALSE), 'E2 Allocators'!$B$15:$W$361, MATCH('O5 Details by Class &amp; Accounts'!BT$18, 'E2 Allocators'!$B$15:$W$15, 0),FALSE)*$E193)</f>
        <v>39486.557113619208</v>
      </c>
      <c r="BU193" s="1321">
        <f>IF(ISERROR(VLOOKUP(VLOOKUP($A193, 'E4 TB Allocation Details'!$A$18:$L$214, MATCH("A &amp; G ID", 'E4 TB Allocation Details'!$A$18:$L$18, 0),FALSE), 'E2 Allocators'!$B$15:$W$361, MATCH('O5 Details by Class &amp; Accounts'!BU$18, 'E2 Allocators'!$B$15:$W$15, 0),FALSE)*$E193), 0, VLOOKUP(VLOOKUP($A193, 'E4 TB Allocation Details'!$A$18:$L$214, MATCH("A &amp; G ID", 'E4 TB Allocation Details'!$A$18:$L$18, 0),FALSE), 'E2 Allocators'!$B$15:$W$361, MATCH('O5 Details by Class &amp; Accounts'!BU$18, 'E2 Allocators'!$B$15:$W$15, 0),FALSE)*$E193)</f>
        <v>10445.437693478076</v>
      </c>
      <c r="BV193" s="1321">
        <f>IF(ISERROR(VLOOKUP(VLOOKUP($A193, 'E4 TB Allocation Details'!$A$18:$L$214, MATCH("A &amp; G ID", 'E4 TB Allocation Details'!$A$18:$L$18, 0),FALSE), 'E2 Allocators'!$B$15:$W$361, MATCH('O5 Details by Class &amp; Accounts'!BV$18, 'E2 Allocators'!$B$15:$W$15, 0),FALSE)*$E193), 0, VLOOKUP(VLOOKUP($A193, 'E4 TB Allocation Details'!$A$18:$L$214, MATCH("A &amp; G ID", 'E4 TB Allocation Details'!$A$18:$L$18, 0),FALSE), 'E2 Allocators'!$B$15:$W$361, MATCH('O5 Details by Class &amp; Accounts'!BV$18, 'E2 Allocators'!$B$15:$W$15, 0),FALSE)*$E193)</f>
        <v>6249.870291452693</v>
      </c>
      <c r="BW193" s="1321">
        <f>IF(ISERROR(VLOOKUP(VLOOKUP($A193, 'E4 TB Allocation Details'!$A$18:$L$214, MATCH("A &amp; G ID", 'E4 TB Allocation Details'!$A$18:$L$18, 0),FALSE), 'E2 Allocators'!$B$15:$W$361, MATCH('O5 Details by Class &amp; Accounts'!BW$18, 'E2 Allocators'!$B$15:$W$15, 0),FALSE)*$E193), 0, VLOOKUP(VLOOKUP($A193, 'E4 TB Allocation Details'!$A$18:$L$214, MATCH("A &amp; G ID", 'E4 TB Allocation Details'!$A$18:$L$18, 0),FALSE), 'E2 Allocators'!$B$15:$W$361, MATCH('O5 Details by Class &amp; Accounts'!BW$18, 'E2 Allocators'!$B$15:$W$15, 0),FALSE)*$E193)</f>
        <v>0</v>
      </c>
      <c r="BX193" s="1321">
        <f>IF(ISERROR(VLOOKUP(VLOOKUP($A193, 'E4 TB Allocation Details'!$A$18:$L$214, MATCH("A &amp; G ID", 'E4 TB Allocation Details'!$A$18:$L$18, 0),FALSE), 'E2 Allocators'!$B$15:$W$361, MATCH('O5 Details by Class &amp; Accounts'!BX$18, 'E2 Allocators'!$B$15:$W$15, 0),FALSE)*$E193), 0, VLOOKUP(VLOOKUP($A193, 'E4 TB Allocation Details'!$A$18:$L$214, MATCH("A &amp; G ID", 'E4 TB Allocation Details'!$A$18:$L$18, 0),FALSE), 'E2 Allocators'!$B$15:$W$361, MATCH('O5 Details by Class &amp; Accounts'!BX$18, 'E2 Allocators'!$B$15:$W$15, 0),FALSE)*$E193)</f>
        <v>0</v>
      </c>
      <c r="BY193" s="1321">
        <f>IF(ISERROR(VLOOKUP(VLOOKUP($A193, 'E4 TB Allocation Details'!$A$18:$L$214, MATCH("A &amp; G ID", 'E4 TB Allocation Details'!$A$18:$L$18, 0),FALSE), 'E2 Allocators'!$B$15:$W$361, MATCH('O5 Details by Class &amp; Accounts'!BY$18, 'E2 Allocators'!$B$15:$W$15, 0),FALSE)*$E193), 0, VLOOKUP(VLOOKUP($A193, 'E4 TB Allocation Details'!$A$18:$L$214, MATCH("A &amp; G ID", 'E4 TB Allocation Details'!$A$18:$L$18, 0),FALSE), 'E2 Allocators'!$B$15:$W$361, MATCH('O5 Details by Class &amp; Accounts'!BY$18, 'E2 Allocators'!$B$15:$W$15, 0),FALSE)*$E193)</f>
        <v>0</v>
      </c>
      <c r="BZ193" s="1321">
        <f>IF(ISERROR(VLOOKUP(VLOOKUP($A193, 'E4 TB Allocation Details'!$A$18:$L$214, MATCH("A &amp; G ID", 'E4 TB Allocation Details'!$A$18:$L$18, 0),FALSE), 'E2 Allocators'!$B$15:$W$361, MATCH('O5 Details by Class &amp; Accounts'!BZ$18, 'E2 Allocators'!$B$15:$W$15, 0),FALSE)*$E193), 0, VLOOKUP(VLOOKUP($A193, 'E4 TB Allocation Details'!$A$18:$L$214, MATCH("A &amp; G ID", 'E4 TB Allocation Details'!$A$18:$L$18, 0),FALSE), 'E2 Allocators'!$B$15:$W$361, MATCH('O5 Details by Class &amp; Accounts'!BZ$18, 'E2 Allocators'!$B$15:$W$15, 0),FALSE)*$E193)</f>
        <v>736.30465227176239</v>
      </c>
      <c r="CA193" s="1321">
        <f>IF(ISERROR(VLOOKUP(VLOOKUP($A193, 'E4 TB Allocation Details'!$A$18:$L$214, MATCH("A &amp; G ID", 'E4 TB Allocation Details'!$A$18:$L$18, 0),FALSE), 'E2 Allocators'!$B$15:$W$361, MATCH('O5 Details by Class &amp; Accounts'!CA$18, 'E2 Allocators'!$B$15:$W$15, 0),FALSE)*$E193), 0, VLOOKUP(VLOOKUP($A193, 'E4 TB Allocation Details'!$A$18:$L$214, MATCH("A &amp; G ID", 'E4 TB Allocation Details'!$A$18:$L$18, 0),FALSE), 'E2 Allocators'!$B$15:$W$361, MATCH('O5 Details by Class &amp; Accounts'!CA$18, 'E2 Allocators'!$B$15:$W$15, 0),FALSE)*$E193)</f>
        <v>0</v>
      </c>
      <c r="CB193" s="1321">
        <f>IF(ISERROR(VLOOKUP(VLOOKUP($A193, 'E4 TB Allocation Details'!$A$18:$L$214, MATCH("A &amp; G ID", 'E4 TB Allocation Details'!$A$18:$L$18, 0),FALSE), 'E2 Allocators'!$B$15:$W$361, MATCH('O5 Details by Class &amp; Accounts'!CB$18, 'E2 Allocators'!$B$15:$W$15, 0),FALSE)*$E193), 0, VLOOKUP(VLOOKUP($A193, 'E4 TB Allocation Details'!$A$18:$L$214, MATCH("A &amp; G ID", 'E4 TB Allocation Details'!$A$18:$L$18, 0),FALSE), 'E2 Allocators'!$B$15:$W$361, MATCH('O5 Details by Class &amp; Accounts'!CB$18, 'E2 Allocators'!$B$15:$W$15, 0),FALSE)*$E193)</f>
        <v>81.830249178270932</v>
      </c>
      <c r="CC193" s="1321">
        <f>IF(ISERROR(VLOOKUP(VLOOKUP($A193, 'E4 TB Allocation Details'!$A$18:$L$214, MATCH("A &amp; G ID", 'E4 TB Allocation Details'!$A$18:$L$18, 0),FALSE), 'E2 Allocators'!$B$15:$W$361, MATCH('O5 Details by Class &amp; Accounts'!CC$18, 'E2 Allocators'!$B$15:$W$15, 0),FALSE)*$E193), 0, VLOOKUP(VLOOKUP($A193, 'E4 TB Allocation Details'!$A$18:$L$214, MATCH("A &amp; G ID", 'E4 TB Allocation Details'!$A$18:$L$18, 0),FALSE), 'E2 Allocators'!$B$15:$W$361, MATCH('O5 Details by Class &amp; Accounts'!CC$18, 'E2 Allocators'!$B$15:$W$15, 0),FALSE)*$E193)</f>
        <v>0</v>
      </c>
      <c r="CD193" s="1321">
        <f>IF(ISERROR(VLOOKUP(VLOOKUP($A193, 'E4 TB Allocation Details'!$A$18:$L$214, MATCH("A &amp; G ID", 'E4 TB Allocation Details'!$A$18:$L$18, 0),FALSE), 'E2 Allocators'!$B$15:$W$361, MATCH('O5 Details by Class &amp; Accounts'!CD$18, 'E2 Allocators'!$B$15:$W$15, 0),FALSE)*$E193), 0, VLOOKUP(VLOOKUP($A193, 'E4 TB Allocation Details'!$A$18:$L$214, MATCH("A &amp; G ID", 'E4 TB Allocation Details'!$A$18:$L$18, 0),FALSE), 'E2 Allocators'!$B$15:$W$361, MATCH('O5 Details by Class &amp; Accounts'!CD$18, 'E2 Allocators'!$B$15:$W$15, 0),FALSE)*$E193)</f>
        <v>0</v>
      </c>
      <c r="CE193" s="1321">
        <f>IF(ISERROR(VLOOKUP(VLOOKUP($A193, 'E4 TB Allocation Details'!$A$18:$L$214, MATCH("A &amp; G ID", 'E4 TB Allocation Details'!$A$18:$L$18, 0),FALSE), 'E2 Allocators'!$B$15:$W$361, MATCH('O5 Details by Class &amp; Accounts'!CE$18, 'E2 Allocators'!$B$15:$W$15, 0),FALSE)*$E193), 0, VLOOKUP(VLOOKUP($A193, 'E4 TB Allocation Details'!$A$18:$L$214, MATCH("A &amp; G ID", 'E4 TB Allocation Details'!$A$18:$L$18, 0),FALSE), 'E2 Allocators'!$B$15:$W$361, MATCH('O5 Details by Class &amp; Accounts'!CE$18, 'E2 Allocators'!$B$15:$W$15, 0),FALSE)*$E193)</f>
        <v>0</v>
      </c>
      <c r="CF193" s="1321">
        <f>IF(ISERROR(VLOOKUP(VLOOKUP($A193, 'E4 TB Allocation Details'!$A$18:$L$214, MATCH("A &amp; G ID", 'E4 TB Allocation Details'!$A$18:$L$18, 0),FALSE), 'E2 Allocators'!$B$15:$W$361, MATCH('O5 Details by Class &amp; Accounts'!CF$18, 'E2 Allocators'!$B$15:$W$15, 0),FALSE)*$E193), 0, VLOOKUP(VLOOKUP($A193, 'E4 TB Allocation Details'!$A$18:$L$214, MATCH("A &amp; G ID", 'E4 TB Allocation Details'!$A$18:$L$18, 0),FALSE), 'E2 Allocators'!$B$15:$W$361, MATCH('O5 Details by Class &amp; Accounts'!CF$18, 'E2 Allocators'!$B$15:$W$15, 0),FALSE)*$E193)</f>
        <v>0</v>
      </c>
      <c r="CG193" s="1321">
        <f>IF(ISERROR(VLOOKUP(VLOOKUP($A193, 'E4 TB Allocation Details'!$A$18:$L$214, MATCH("A &amp; G ID", 'E4 TB Allocation Details'!$A$18:$L$18, 0),FALSE), 'E2 Allocators'!$B$15:$W$361, MATCH('O5 Details by Class &amp; Accounts'!CG$18, 'E2 Allocators'!$B$15:$W$15, 0),FALSE)*$E193), 0, VLOOKUP(VLOOKUP($A193, 'E4 TB Allocation Details'!$A$18:$L$214, MATCH("A &amp; G ID", 'E4 TB Allocation Details'!$A$18:$L$18, 0),FALSE), 'E2 Allocators'!$B$15:$W$361, MATCH('O5 Details by Class &amp; Accounts'!CG$18, 'E2 Allocators'!$B$15:$W$15, 0),FALSE)*$E193)</f>
        <v>0</v>
      </c>
      <c r="CH193" s="1321">
        <f>IF(ISERROR(VLOOKUP(VLOOKUP($A193, 'E4 TB Allocation Details'!$A$18:$L$214, MATCH("A &amp; G ID", 'E4 TB Allocation Details'!$A$18:$L$18, 0),FALSE), 'E2 Allocators'!$B$15:$W$361, MATCH('O5 Details by Class &amp; Accounts'!CH$18, 'E2 Allocators'!$B$15:$W$15, 0),FALSE)*$E193), 0, VLOOKUP(VLOOKUP($A193, 'E4 TB Allocation Details'!$A$18:$L$214, MATCH("A &amp; G ID", 'E4 TB Allocation Details'!$A$18:$L$18, 0),FALSE), 'E2 Allocators'!$B$15:$W$361, MATCH('O5 Details by Class &amp; Accounts'!CH$18, 'E2 Allocators'!$B$15:$W$15, 0),FALSE)*$E193)</f>
        <v>0</v>
      </c>
      <c r="CI193" s="1321">
        <f>IF(ISERROR(VLOOKUP(VLOOKUP($A193, 'E4 TB Allocation Details'!$A$18:$L$214, MATCH("A &amp; G ID", 'E4 TB Allocation Details'!$A$18:$L$18, 0),FALSE), 'E2 Allocators'!$B$15:$W$361, MATCH('O5 Details by Class &amp; Accounts'!CI$18, 'E2 Allocators'!$B$15:$W$15, 0),FALSE)*$E193), 0, VLOOKUP(VLOOKUP($A193, 'E4 TB Allocation Details'!$A$18:$L$214, MATCH("A &amp; G ID", 'E4 TB Allocation Details'!$A$18:$L$18, 0),FALSE), 'E2 Allocators'!$B$15:$W$361, MATCH('O5 Details by Class &amp; Accounts'!CI$18, 'E2 Allocators'!$B$15:$W$15, 0),FALSE)*$E193)</f>
        <v>0</v>
      </c>
      <c r="CJ193" s="1321">
        <f>IF(ISERROR(VLOOKUP(VLOOKUP($A193, 'E4 TB Allocation Details'!$A$18:$L$214, MATCH("A &amp; G ID", 'E4 TB Allocation Details'!$A$18:$L$18, 0),FALSE), 'E2 Allocators'!$B$15:$W$361, MATCH('O5 Details by Class &amp; Accounts'!CJ$18, 'E2 Allocators'!$B$15:$W$15, 0),FALSE)*$E193), 0, VLOOKUP(VLOOKUP($A193, 'E4 TB Allocation Details'!$A$18:$L$214, MATCH("A &amp; G ID", 'E4 TB Allocation Details'!$A$18:$L$18, 0),FALSE), 'E2 Allocators'!$B$15:$W$361, MATCH('O5 Details by Class &amp; Accounts'!CJ$18, 'E2 Allocators'!$B$15:$W$15, 0),FALSE)*$E193)</f>
        <v>0</v>
      </c>
      <c r="CK193" s="1321">
        <f>IF(ISERROR(VLOOKUP(VLOOKUP($A193, 'E4 TB Allocation Details'!$A$18:$L$214, MATCH("A &amp; G ID", 'E4 TB Allocation Details'!$A$18:$L$18, 0),FALSE), 'E2 Allocators'!$B$15:$W$361, MATCH('O5 Details by Class &amp; Accounts'!CK$18, 'E2 Allocators'!$B$15:$W$15, 0),FALSE)*$E193), 0, VLOOKUP(VLOOKUP($A193, 'E4 TB Allocation Details'!$A$18:$L$214, MATCH("A &amp; G ID", 'E4 TB Allocation Details'!$A$18:$L$18, 0),FALSE), 'E2 Allocators'!$B$15:$W$361, MATCH('O5 Details by Class &amp; Accounts'!CK$18, 'E2 Allocators'!$B$15:$W$15, 0),FALSE)*$E193)</f>
        <v>0</v>
      </c>
      <c r="CL193" s="1321">
        <f>IF(ISERROR(VLOOKUP(VLOOKUP($A193, 'E4 TB Allocation Details'!$A$18:$L$214, MATCH("A &amp; G ID", 'E4 TB Allocation Details'!$A$18:$L$18, 0),FALSE), 'E2 Allocators'!$B$15:$W$361, MATCH('O5 Details by Class &amp; Accounts'!CL$18, 'E2 Allocators'!$B$15:$W$15, 0),FALSE)*$E193), 0, VLOOKUP(VLOOKUP($A193, 'E4 TB Allocation Details'!$A$18:$L$214, MATCH("A &amp; G ID", 'E4 TB Allocation Details'!$A$18:$L$18, 0),FALSE), 'E2 Allocators'!$B$15:$W$361, MATCH('O5 Details by Class &amp; Accounts'!CL$18, 'E2 Allocators'!$B$15:$W$15, 0),FALSE)*$E193)</f>
        <v>0</v>
      </c>
      <c r="CM193" s="1321">
        <f>IF(ISERROR(VLOOKUP(VLOOKUP($A193, 'E4 TB Allocation Details'!$A$18:$L$214, MATCH("A &amp; G ID", 'E4 TB Allocation Details'!$A$18:$L$18, 0),FALSE), 'E2 Allocators'!$B$15:$W$361, MATCH('O5 Details by Class &amp; Accounts'!CM$18, 'E2 Allocators'!$B$15:$W$15, 0),FALSE)*$E193), 0, VLOOKUP(VLOOKUP($A193, 'E4 TB Allocation Details'!$A$18:$L$214, MATCH("A &amp; G ID", 'E4 TB Allocation Details'!$A$18:$L$18, 0),FALSE), 'E2 Allocators'!$B$15:$W$361, MATCH('O5 Details by Class &amp; Accounts'!CM$18, 'E2 Allocators'!$B$15:$W$15, 0),FALSE)*$E193)</f>
        <v>0</v>
      </c>
      <c r="CN193" s="1321">
        <f t="shared" si="49"/>
        <v>57000.000000000015</v>
      </c>
      <c r="CO193" s="1650">
        <f t="shared" si="50"/>
        <v>0</v>
      </c>
      <c r="CQ193" s="1898" t="s">
        <v>1091</v>
      </c>
    </row>
    <row r="194" spans="1:95" s="64" customFormat="1" ht="12.75">
      <c r="A194" s="2156">
        <v>5660</v>
      </c>
      <c r="B194" s="2111" t="s">
        <v>303</v>
      </c>
      <c r="C194" s="1647">
        <f>IF(ISERROR(VLOOKUP($A194,'I3 TB Data'!$A$19:$H$484,MATCH('O5 Details by Class &amp; Accounts'!$C$18, 'I3 TB Data'!$A$19:$H$19,0),0)), 0, VLOOKUP($A194,'I3 TB Data'!$A$19:$H$484,MATCH('O5 Details by Class &amp; Accounts'!$C$18,'I3 TB Data'!$A$19:$H$19,0),0))</f>
        <v>8000</v>
      </c>
      <c r="D194" s="1648"/>
      <c r="E194" s="1647">
        <f t="shared" si="44"/>
        <v>8000</v>
      </c>
      <c r="F194" s="1649"/>
      <c r="G194" s="1649"/>
      <c r="H194" s="1321">
        <f t="shared" si="46"/>
        <v>0</v>
      </c>
      <c r="I194" s="1321">
        <f>IF(ISERROR(VLOOKUP(VLOOKUP($A194, 'E4 TB Allocation Details'!$A$18:$L$214, MATCH("Demand ID", 'E4 TB Allocation Details'!$A$18:$L$18, 0),FALSE), 'E2 Allocators'!$B$15:$W$361, MATCH('O5 Details by Class &amp; Accounts'!I$18, 'E2 Allocators'!$B$15:$W$15, 0),FALSE)*$F194), 0, VLOOKUP(VLOOKUP($A194, 'E4 TB Allocation Details'!$A$18:$L$214, MATCH("Demand ID", 'E4 TB Allocation Details'!$A$18:$L$18, 0),FALSE), 'E2 Allocators'!$B$15:$W$361, MATCH('O5 Details by Class &amp; Accounts'!I$18, 'E2 Allocators'!$B$15:$W$15, 0),FALSE)*$F194)</f>
        <v>0</v>
      </c>
      <c r="J194" s="1321">
        <f>IF(ISERROR(VLOOKUP(VLOOKUP($A194, 'E4 TB Allocation Details'!$A$18:$L$214, MATCH("Demand ID", 'E4 TB Allocation Details'!$A$18:$L$18, 0),FALSE), 'E2 Allocators'!$B$15:$W$361, MATCH('O5 Details by Class &amp; Accounts'!J$18, 'E2 Allocators'!$B$15:$W$15, 0),FALSE)*$F194), 0, VLOOKUP(VLOOKUP($A194, 'E4 TB Allocation Details'!$A$18:$L$214, MATCH("Demand ID", 'E4 TB Allocation Details'!$A$18:$L$18, 0),FALSE), 'E2 Allocators'!$B$15:$W$361, MATCH('O5 Details by Class &amp; Accounts'!J$18, 'E2 Allocators'!$B$15:$W$15, 0),FALSE)*$F194)</f>
        <v>0</v>
      </c>
      <c r="K194" s="1321">
        <f>IF(ISERROR(VLOOKUP(VLOOKUP($A194, 'E4 TB Allocation Details'!$A$18:$L$214, MATCH("Demand ID", 'E4 TB Allocation Details'!$A$18:$L$18, 0),FALSE), 'E2 Allocators'!$B$15:$W$361, MATCH('O5 Details by Class &amp; Accounts'!K$18, 'E2 Allocators'!$B$15:$W$15, 0),FALSE)*$F194), 0, VLOOKUP(VLOOKUP($A194, 'E4 TB Allocation Details'!$A$18:$L$214, MATCH("Demand ID", 'E4 TB Allocation Details'!$A$18:$L$18, 0),FALSE), 'E2 Allocators'!$B$15:$W$361, MATCH('O5 Details by Class &amp; Accounts'!K$18, 'E2 Allocators'!$B$15:$W$15, 0),FALSE)*$F194)</f>
        <v>0</v>
      </c>
      <c r="L194" s="1321">
        <f>IF(ISERROR(VLOOKUP(VLOOKUP($A194, 'E4 TB Allocation Details'!$A$18:$L$214, MATCH("Demand ID", 'E4 TB Allocation Details'!$A$18:$L$18, 0),FALSE), 'E2 Allocators'!$B$15:$W$361, MATCH('O5 Details by Class &amp; Accounts'!L$18, 'E2 Allocators'!$B$15:$W$15, 0),FALSE)*$F194), 0, VLOOKUP(VLOOKUP($A194, 'E4 TB Allocation Details'!$A$18:$L$214, MATCH("Demand ID", 'E4 TB Allocation Details'!$A$18:$L$18, 0),FALSE), 'E2 Allocators'!$B$15:$W$361, MATCH('O5 Details by Class &amp; Accounts'!L$18, 'E2 Allocators'!$B$15:$W$15, 0),FALSE)*$F194)</f>
        <v>0</v>
      </c>
      <c r="M194" s="1321">
        <f>IF(ISERROR(VLOOKUP(VLOOKUP($A194, 'E4 TB Allocation Details'!$A$18:$L$214, MATCH("Demand ID", 'E4 TB Allocation Details'!$A$18:$L$18, 0),FALSE), 'E2 Allocators'!$B$15:$W$361, MATCH('O5 Details by Class &amp; Accounts'!M$18, 'E2 Allocators'!$B$15:$W$15, 0),FALSE)*$F194), 0, VLOOKUP(VLOOKUP($A194, 'E4 TB Allocation Details'!$A$18:$L$214, MATCH("Demand ID", 'E4 TB Allocation Details'!$A$18:$L$18, 0),FALSE), 'E2 Allocators'!$B$15:$W$361, MATCH('O5 Details by Class &amp; Accounts'!M$18, 'E2 Allocators'!$B$15:$W$15, 0),FALSE)*$F194)</f>
        <v>0</v>
      </c>
      <c r="N194" s="1321">
        <f>IF(ISERROR(VLOOKUP(VLOOKUP($A194, 'E4 TB Allocation Details'!$A$18:$L$214, MATCH("Demand ID", 'E4 TB Allocation Details'!$A$18:$L$18, 0),FALSE), 'E2 Allocators'!$B$15:$W$361, MATCH('O5 Details by Class &amp; Accounts'!N$18, 'E2 Allocators'!$B$15:$W$15, 0),FALSE)*$F194), 0, VLOOKUP(VLOOKUP($A194, 'E4 TB Allocation Details'!$A$18:$L$214, MATCH("Demand ID", 'E4 TB Allocation Details'!$A$18:$L$18, 0),FALSE), 'E2 Allocators'!$B$15:$W$361, MATCH('O5 Details by Class &amp; Accounts'!N$18, 'E2 Allocators'!$B$15:$W$15, 0),FALSE)*$F194)</f>
        <v>0</v>
      </c>
      <c r="O194" s="1321">
        <f>IF(ISERROR(VLOOKUP(VLOOKUP($A194, 'E4 TB Allocation Details'!$A$18:$L$214, MATCH("Demand ID", 'E4 TB Allocation Details'!$A$18:$L$18, 0),FALSE), 'E2 Allocators'!$B$15:$W$361, MATCH('O5 Details by Class &amp; Accounts'!O$18, 'E2 Allocators'!$B$15:$W$15, 0),FALSE)*$F194), 0, VLOOKUP(VLOOKUP($A194, 'E4 TB Allocation Details'!$A$18:$L$214, MATCH("Demand ID", 'E4 TB Allocation Details'!$A$18:$L$18, 0),FALSE), 'E2 Allocators'!$B$15:$W$361, MATCH('O5 Details by Class &amp; Accounts'!O$18, 'E2 Allocators'!$B$15:$W$15, 0),FALSE)*$F194)</f>
        <v>0</v>
      </c>
      <c r="P194" s="1321">
        <f>IF(ISERROR(VLOOKUP(VLOOKUP($A194, 'E4 TB Allocation Details'!$A$18:$L$214, MATCH("Demand ID", 'E4 TB Allocation Details'!$A$18:$L$18, 0),FALSE), 'E2 Allocators'!$B$15:$W$361, MATCH('O5 Details by Class &amp; Accounts'!P$18, 'E2 Allocators'!$B$15:$W$15, 0),FALSE)*$F194), 0, VLOOKUP(VLOOKUP($A194, 'E4 TB Allocation Details'!$A$18:$L$214, MATCH("Demand ID", 'E4 TB Allocation Details'!$A$18:$L$18, 0),FALSE), 'E2 Allocators'!$B$15:$W$361, MATCH('O5 Details by Class &amp; Accounts'!P$18, 'E2 Allocators'!$B$15:$W$15, 0),FALSE)*$F194)</f>
        <v>0</v>
      </c>
      <c r="Q194" s="1321">
        <f>IF(ISERROR(VLOOKUP(VLOOKUP($A194, 'E4 TB Allocation Details'!$A$18:$L$214, MATCH("Demand ID", 'E4 TB Allocation Details'!$A$18:$L$18, 0),FALSE), 'E2 Allocators'!$B$15:$W$361, MATCH('O5 Details by Class &amp; Accounts'!Q$18, 'E2 Allocators'!$B$15:$W$15, 0),FALSE)*$F194), 0, VLOOKUP(VLOOKUP($A194, 'E4 TB Allocation Details'!$A$18:$L$214, MATCH("Demand ID", 'E4 TB Allocation Details'!$A$18:$L$18, 0),FALSE), 'E2 Allocators'!$B$15:$W$361, MATCH('O5 Details by Class &amp; Accounts'!Q$18, 'E2 Allocators'!$B$15:$W$15, 0),FALSE)*$F194)</f>
        <v>0</v>
      </c>
      <c r="R194" s="1321">
        <f>IF(ISERROR(VLOOKUP(VLOOKUP($A194, 'E4 TB Allocation Details'!$A$18:$L$214, MATCH("Demand ID", 'E4 TB Allocation Details'!$A$18:$L$18, 0),FALSE), 'E2 Allocators'!$B$15:$W$361, MATCH('O5 Details by Class &amp; Accounts'!R$18, 'E2 Allocators'!$B$15:$W$15, 0),FALSE)*$F194), 0, VLOOKUP(VLOOKUP($A194, 'E4 TB Allocation Details'!$A$18:$L$214, MATCH("Demand ID", 'E4 TB Allocation Details'!$A$18:$L$18, 0),FALSE), 'E2 Allocators'!$B$15:$W$361, MATCH('O5 Details by Class &amp; Accounts'!R$18, 'E2 Allocators'!$B$15:$W$15, 0),FALSE)*$F194)</f>
        <v>0</v>
      </c>
      <c r="S194" s="1321">
        <f>IF(ISERROR(VLOOKUP(VLOOKUP($A194, 'E4 TB Allocation Details'!$A$18:$L$214, MATCH("Demand ID", 'E4 TB Allocation Details'!$A$18:$L$18, 0),FALSE), 'E2 Allocators'!$B$15:$W$361, MATCH('O5 Details by Class &amp; Accounts'!S$18, 'E2 Allocators'!$B$15:$W$15, 0),FALSE)*$F194), 0, VLOOKUP(VLOOKUP($A194, 'E4 TB Allocation Details'!$A$18:$L$214, MATCH("Demand ID", 'E4 TB Allocation Details'!$A$18:$L$18, 0),FALSE), 'E2 Allocators'!$B$15:$W$361, MATCH('O5 Details by Class &amp; Accounts'!S$18, 'E2 Allocators'!$B$15:$W$15, 0),FALSE)*$F194)</f>
        <v>0</v>
      </c>
      <c r="T194" s="1321">
        <f>IF(ISERROR(VLOOKUP(VLOOKUP($A194, 'E4 TB Allocation Details'!$A$18:$L$214, MATCH("Demand ID", 'E4 TB Allocation Details'!$A$18:$L$18, 0),FALSE), 'E2 Allocators'!$B$15:$W$361, MATCH('O5 Details by Class &amp; Accounts'!T$18, 'E2 Allocators'!$B$15:$W$15, 0),FALSE)*$F194), 0, VLOOKUP(VLOOKUP($A194, 'E4 TB Allocation Details'!$A$18:$L$214, MATCH("Demand ID", 'E4 TB Allocation Details'!$A$18:$L$18, 0),FALSE), 'E2 Allocators'!$B$15:$W$361, MATCH('O5 Details by Class &amp; Accounts'!T$18, 'E2 Allocators'!$B$15:$W$15, 0),FALSE)*$F194)</f>
        <v>0</v>
      </c>
      <c r="U194" s="1321">
        <f>IF(ISERROR(VLOOKUP(VLOOKUP($A194, 'E4 TB Allocation Details'!$A$18:$L$214, MATCH("Demand ID", 'E4 TB Allocation Details'!$A$18:$L$18, 0),FALSE), 'E2 Allocators'!$B$15:$W$361, MATCH('O5 Details by Class &amp; Accounts'!U$18, 'E2 Allocators'!$B$15:$W$15, 0),FALSE)*$F194), 0, VLOOKUP(VLOOKUP($A194, 'E4 TB Allocation Details'!$A$18:$L$214, MATCH("Demand ID", 'E4 TB Allocation Details'!$A$18:$L$18, 0),FALSE), 'E2 Allocators'!$B$15:$W$361, MATCH('O5 Details by Class &amp; Accounts'!U$18, 'E2 Allocators'!$B$15:$W$15, 0),FALSE)*$F194)</f>
        <v>0</v>
      </c>
      <c r="V194" s="1321">
        <f>IF(ISERROR(VLOOKUP(VLOOKUP($A194, 'E4 TB Allocation Details'!$A$18:$L$214, MATCH("Demand ID", 'E4 TB Allocation Details'!$A$18:$L$18, 0),FALSE), 'E2 Allocators'!$B$15:$W$361, MATCH('O5 Details by Class &amp; Accounts'!V$18, 'E2 Allocators'!$B$15:$W$15, 0),FALSE)*$F194), 0, VLOOKUP(VLOOKUP($A194, 'E4 TB Allocation Details'!$A$18:$L$214, MATCH("Demand ID", 'E4 TB Allocation Details'!$A$18:$L$18, 0),FALSE), 'E2 Allocators'!$B$15:$W$361, MATCH('O5 Details by Class &amp; Accounts'!V$18, 'E2 Allocators'!$B$15:$W$15, 0),FALSE)*$F194)</f>
        <v>0</v>
      </c>
      <c r="W194" s="1321">
        <f>IF(ISERROR(VLOOKUP(VLOOKUP($A194, 'E4 TB Allocation Details'!$A$18:$L$214, MATCH("Demand ID", 'E4 TB Allocation Details'!$A$18:$L$18, 0),FALSE), 'E2 Allocators'!$B$15:$W$361, MATCH('O5 Details by Class &amp; Accounts'!W$18, 'E2 Allocators'!$B$15:$W$15, 0),FALSE)*$F194), 0, VLOOKUP(VLOOKUP($A194, 'E4 TB Allocation Details'!$A$18:$L$214, MATCH("Demand ID", 'E4 TB Allocation Details'!$A$18:$L$18, 0),FALSE), 'E2 Allocators'!$B$15:$W$361, MATCH('O5 Details by Class &amp; Accounts'!W$18, 'E2 Allocators'!$B$15:$W$15, 0),FALSE)*$F194)</f>
        <v>0</v>
      </c>
      <c r="X194" s="1321">
        <f>IF(ISERROR(VLOOKUP(VLOOKUP($A194, 'E4 TB Allocation Details'!$A$18:$L$214, MATCH("Demand ID", 'E4 TB Allocation Details'!$A$18:$L$18, 0),FALSE), 'E2 Allocators'!$B$15:$W$361, MATCH('O5 Details by Class &amp; Accounts'!X$18, 'E2 Allocators'!$B$15:$W$15, 0),FALSE)*$F194), 0, VLOOKUP(VLOOKUP($A194, 'E4 TB Allocation Details'!$A$18:$L$214, MATCH("Demand ID", 'E4 TB Allocation Details'!$A$18:$L$18, 0),FALSE), 'E2 Allocators'!$B$15:$W$361, MATCH('O5 Details by Class &amp; Accounts'!X$18, 'E2 Allocators'!$B$15:$W$15, 0),FALSE)*$F194)</f>
        <v>0</v>
      </c>
      <c r="Y194" s="1321">
        <f>IF(ISERROR(VLOOKUP(VLOOKUP($A194, 'E4 TB Allocation Details'!$A$18:$L$214, MATCH("Demand ID", 'E4 TB Allocation Details'!$A$18:$L$18, 0),FALSE), 'E2 Allocators'!$B$15:$W$361, MATCH('O5 Details by Class &amp; Accounts'!Y$18, 'E2 Allocators'!$B$15:$W$15, 0),FALSE)*$F194), 0, VLOOKUP(VLOOKUP($A194, 'E4 TB Allocation Details'!$A$18:$L$214, MATCH("Demand ID", 'E4 TB Allocation Details'!$A$18:$L$18, 0),FALSE), 'E2 Allocators'!$B$15:$W$361, MATCH('O5 Details by Class &amp; Accounts'!Y$18, 'E2 Allocators'!$B$15:$W$15, 0),FALSE)*$F194)</f>
        <v>0</v>
      </c>
      <c r="Z194" s="1321">
        <f>IF(ISERROR(VLOOKUP(VLOOKUP($A194, 'E4 TB Allocation Details'!$A$18:$L$214, MATCH("Demand ID", 'E4 TB Allocation Details'!$A$18:$L$18, 0),FALSE), 'E2 Allocators'!$B$15:$W$361, MATCH('O5 Details by Class &amp; Accounts'!Z$18, 'E2 Allocators'!$B$15:$W$15, 0),FALSE)*$F194), 0, VLOOKUP(VLOOKUP($A194, 'E4 TB Allocation Details'!$A$18:$L$214, MATCH("Demand ID", 'E4 TB Allocation Details'!$A$18:$L$18, 0),FALSE), 'E2 Allocators'!$B$15:$W$361, MATCH('O5 Details by Class &amp; Accounts'!Z$18, 'E2 Allocators'!$B$15:$W$15, 0),FALSE)*$F194)</f>
        <v>0</v>
      </c>
      <c r="AA194" s="1321">
        <f>IF(ISERROR(VLOOKUP(VLOOKUP($A194, 'E4 TB Allocation Details'!$A$18:$L$214, MATCH("Demand ID", 'E4 TB Allocation Details'!$A$18:$L$18, 0),FALSE), 'E2 Allocators'!$B$15:$W$361, MATCH('O5 Details by Class &amp; Accounts'!AA$18, 'E2 Allocators'!$B$15:$W$15, 0),FALSE)*$F194), 0, VLOOKUP(VLOOKUP($A194, 'E4 TB Allocation Details'!$A$18:$L$214, MATCH("Demand ID", 'E4 TB Allocation Details'!$A$18:$L$18, 0),FALSE), 'E2 Allocators'!$B$15:$W$361, MATCH('O5 Details by Class &amp; Accounts'!AA$18, 'E2 Allocators'!$B$15:$W$15, 0),FALSE)*$F194)</f>
        <v>0</v>
      </c>
      <c r="AB194" s="1321">
        <f>IF(ISERROR(VLOOKUP(VLOOKUP($A194, 'E4 TB Allocation Details'!$A$18:$L$214, MATCH("Demand ID", 'E4 TB Allocation Details'!$A$18:$L$18, 0),FALSE), 'E2 Allocators'!$B$15:$W$361, MATCH('O5 Details by Class &amp; Accounts'!AB$18, 'E2 Allocators'!$B$15:$W$15, 0),FALSE)*$F194), 0, VLOOKUP(VLOOKUP($A194, 'E4 TB Allocation Details'!$A$18:$L$214, MATCH("Demand ID", 'E4 TB Allocation Details'!$A$18:$L$18, 0),FALSE), 'E2 Allocators'!$B$15:$W$361, MATCH('O5 Details by Class &amp; Accounts'!AB$18, 'E2 Allocators'!$B$15:$W$15, 0),FALSE)*$F194)</f>
        <v>0</v>
      </c>
      <c r="AC194" s="1321">
        <f t="shared" si="47"/>
        <v>0</v>
      </c>
      <c r="AD194" s="1321">
        <f>IF(ISERROR(VLOOKUP(VLOOKUP($A194, 'E4 TB Allocation Details'!$A$18:$L$214, MATCH("Customer ID", 'E4 TB Allocation Details'!$A$18:$L$18, 0),FALSE), 'E2 Allocators'!$B$15:$W$361, MATCH('O5 Details by Class &amp; Accounts'!AD$18, 'E2 Allocators'!$B$15:$W$15, 0),FALSE)*$G194), 0, VLOOKUP(VLOOKUP($A194, 'E4 TB Allocation Details'!$A$18:$L$214, MATCH("Customer ID", 'E4 TB Allocation Details'!$A$18:$L$18, 0),FALSE), 'E2 Allocators'!$B$15:$W$361, MATCH('O5 Details by Class &amp; Accounts'!AD$18, 'E2 Allocators'!$B$15:$W$15, 0),FALSE)*$G194)</f>
        <v>0</v>
      </c>
      <c r="AE194" s="1321">
        <f>IF(ISERROR(VLOOKUP(VLOOKUP($A194, 'E4 TB Allocation Details'!$A$18:$L$214, MATCH("Customer ID", 'E4 TB Allocation Details'!$A$18:$L$18, 0),FALSE), 'E2 Allocators'!$B$15:$W$361, MATCH('O5 Details by Class &amp; Accounts'!AE$18, 'E2 Allocators'!$B$15:$W$15, 0),FALSE)*$G194), 0, VLOOKUP(VLOOKUP($A194, 'E4 TB Allocation Details'!$A$18:$L$214, MATCH("Customer ID", 'E4 TB Allocation Details'!$A$18:$L$18, 0),FALSE), 'E2 Allocators'!$B$15:$W$361, MATCH('O5 Details by Class &amp; Accounts'!AE$18, 'E2 Allocators'!$B$15:$W$15, 0),FALSE)*$G194)</f>
        <v>0</v>
      </c>
      <c r="AF194" s="1321">
        <f>IF(ISERROR(VLOOKUP(VLOOKUP($A194, 'E4 TB Allocation Details'!$A$18:$L$214, MATCH("Customer ID", 'E4 TB Allocation Details'!$A$18:$L$18, 0),FALSE), 'E2 Allocators'!$B$15:$W$361, MATCH('O5 Details by Class &amp; Accounts'!AF$18, 'E2 Allocators'!$B$15:$W$15, 0),FALSE)*$G194), 0, VLOOKUP(VLOOKUP($A194, 'E4 TB Allocation Details'!$A$18:$L$214, MATCH("Customer ID", 'E4 TB Allocation Details'!$A$18:$L$18, 0),FALSE), 'E2 Allocators'!$B$15:$W$361, MATCH('O5 Details by Class &amp; Accounts'!AF$18, 'E2 Allocators'!$B$15:$W$15, 0),FALSE)*$G194)</f>
        <v>0</v>
      </c>
      <c r="AG194" s="1321">
        <f>IF(ISERROR(VLOOKUP(VLOOKUP($A194, 'E4 TB Allocation Details'!$A$18:$L$214, MATCH("Customer ID", 'E4 TB Allocation Details'!$A$18:$L$18, 0),FALSE), 'E2 Allocators'!$B$15:$W$361, MATCH('O5 Details by Class &amp; Accounts'!AG$18, 'E2 Allocators'!$B$15:$W$15, 0),FALSE)*$G194), 0, VLOOKUP(VLOOKUP($A194, 'E4 TB Allocation Details'!$A$18:$L$214, MATCH("Customer ID", 'E4 TB Allocation Details'!$A$18:$L$18, 0),FALSE), 'E2 Allocators'!$B$15:$W$361, MATCH('O5 Details by Class &amp; Accounts'!AG$18, 'E2 Allocators'!$B$15:$W$15, 0),FALSE)*$G194)</f>
        <v>0</v>
      </c>
      <c r="AH194" s="1321">
        <f>IF(ISERROR(VLOOKUP(VLOOKUP($A194, 'E4 TB Allocation Details'!$A$18:$L$214, MATCH("Customer ID", 'E4 TB Allocation Details'!$A$18:$L$18, 0),FALSE), 'E2 Allocators'!$B$15:$W$361, MATCH('O5 Details by Class &amp; Accounts'!AH$18, 'E2 Allocators'!$B$15:$W$15, 0),FALSE)*$G194), 0, VLOOKUP(VLOOKUP($A194, 'E4 TB Allocation Details'!$A$18:$L$214, MATCH("Customer ID", 'E4 TB Allocation Details'!$A$18:$L$18, 0),FALSE), 'E2 Allocators'!$B$15:$W$361, MATCH('O5 Details by Class &amp; Accounts'!AH$18, 'E2 Allocators'!$B$15:$W$15, 0),FALSE)*$G194)</f>
        <v>0</v>
      </c>
      <c r="AI194" s="1321">
        <f>IF(ISERROR(VLOOKUP(VLOOKUP($A194, 'E4 TB Allocation Details'!$A$18:$L$214, MATCH("Customer ID", 'E4 TB Allocation Details'!$A$18:$L$18, 0),FALSE), 'E2 Allocators'!$B$15:$W$361, MATCH('O5 Details by Class &amp; Accounts'!AI$18, 'E2 Allocators'!$B$15:$W$15, 0),FALSE)*$G194), 0, VLOOKUP(VLOOKUP($A194, 'E4 TB Allocation Details'!$A$18:$L$214, MATCH("Customer ID", 'E4 TB Allocation Details'!$A$18:$L$18, 0),FALSE), 'E2 Allocators'!$B$15:$W$361, MATCH('O5 Details by Class &amp; Accounts'!AI$18, 'E2 Allocators'!$B$15:$W$15, 0),FALSE)*$G194)</f>
        <v>0</v>
      </c>
      <c r="AJ194" s="1321">
        <f>IF(ISERROR(VLOOKUP(VLOOKUP($A194, 'E4 TB Allocation Details'!$A$18:$L$214, MATCH("Customer ID", 'E4 TB Allocation Details'!$A$18:$L$18, 0),FALSE), 'E2 Allocators'!$B$15:$W$361, MATCH('O5 Details by Class &amp; Accounts'!AJ$18, 'E2 Allocators'!$B$15:$W$15, 0),FALSE)*$G194), 0, VLOOKUP(VLOOKUP($A194, 'E4 TB Allocation Details'!$A$18:$L$214, MATCH("Customer ID", 'E4 TB Allocation Details'!$A$18:$L$18, 0),FALSE), 'E2 Allocators'!$B$15:$W$361, MATCH('O5 Details by Class &amp; Accounts'!AJ$18, 'E2 Allocators'!$B$15:$W$15, 0),FALSE)*$G194)</f>
        <v>0</v>
      </c>
      <c r="AK194" s="1321">
        <f>IF(ISERROR(VLOOKUP(VLOOKUP($A194, 'E4 TB Allocation Details'!$A$18:$L$214, MATCH("Customer ID", 'E4 TB Allocation Details'!$A$18:$L$18, 0),FALSE), 'E2 Allocators'!$B$15:$W$361, MATCH('O5 Details by Class &amp; Accounts'!AK$18, 'E2 Allocators'!$B$15:$W$15, 0),FALSE)*$G194), 0, VLOOKUP(VLOOKUP($A194, 'E4 TB Allocation Details'!$A$18:$L$214, MATCH("Customer ID", 'E4 TB Allocation Details'!$A$18:$L$18, 0),FALSE), 'E2 Allocators'!$B$15:$W$361, MATCH('O5 Details by Class &amp; Accounts'!AK$18, 'E2 Allocators'!$B$15:$W$15, 0),FALSE)*$G194)</f>
        <v>0</v>
      </c>
      <c r="AL194" s="1321">
        <f>IF(ISERROR(VLOOKUP(VLOOKUP($A194, 'E4 TB Allocation Details'!$A$18:$L$214, MATCH("Customer ID", 'E4 TB Allocation Details'!$A$18:$L$18, 0),FALSE), 'E2 Allocators'!$B$15:$W$361, MATCH('O5 Details by Class &amp; Accounts'!AL$18, 'E2 Allocators'!$B$15:$W$15, 0),FALSE)*$G194), 0, VLOOKUP(VLOOKUP($A194, 'E4 TB Allocation Details'!$A$18:$L$214, MATCH("Customer ID", 'E4 TB Allocation Details'!$A$18:$L$18, 0),FALSE), 'E2 Allocators'!$B$15:$W$361, MATCH('O5 Details by Class &amp; Accounts'!AL$18, 'E2 Allocators'!$B$15:$W$15, 0),FALSE)*$G194)</f>
        <v>0</v>
      </c>
      <c r="AM194" s="1321">
        <f>IF(ISERROR(VLOOKUP(VLOOKUP($A194, 'E4 TB Allocation Details'!$A$18:$L$214, MATCH("Customer ID", 'E4 TB Allocation Details'!$A$18:$L$18, 0),FALSE), 'E2 Allocators'!$B$15:$W$361, MATCH('O5 Details by Class &amp; Accounts'!AM$18, 'E2 Allocators'!$B$15:$W$15, 0),FALSE)*$G194), 0, VLOOKUP(VLOOKUP($A194, 'E4 TB Allocation Details'!$A$18:$L$214, MATCH("Customer ID", 'E4 TB Allocation Details'!$A$18:$L$18, 0),FALSE), 'E2 Allocators'!$B$15:$W$361, MATCH('O5 Details by Class &amp; Accounts'!AM$18, 'E2 Allocators'!$B$15:$W$15, 0),FALSE)*$G194)</f>
        <v>0</v>
      </c>
      <c r="AN194" s="1321">
        <f>IF(ISERROR(VLOOKUP(VLOOKUP($A194, 'E4 TB Allocation Details'!$A$18:$L$214, MATCH("Customer ID", 'E4 TB Allocation Details'!$A$18:$L$18, 0),FALSE), 'E2 Allocators'!$B$15:$W$361, MATCH('O5 Details by Class &amp; Accounts'!AN$18, 'E2 Allocators'!$B$15:$W$15, 0),FALSE)*$G194), 0, VLOOKUP(VLOOKUP($A194, 'E4 TB Allocation Details'!$A$18:$L$214, MATCH("Customer ID", 'E4 TB Allocation Details'!$A$18:$L$18, 0),FALSE), 'E2 Allocators'!$B$15:$W$361, MATCH('O5 Details by Class &amp; Accounts'!AN$18, 'E2 Allocators'!$B$15:$W$15, 0),FALSE)*$G194)</f>
        <v>0</v>
      </c>
      <c r="AO194" s="1321">
        <f>IF(ISERROR(VLOOKUP(VLOOKUP($A194, 'E4 TB Allocation Details'!$A$18:$L$214, MATCH("Customer ID", 'E4 TB Allocation Details'!$A$18:$L$18, 0),FALSE), 'E2 Allocators'!$B$15:$W$361, MATCH('O5 Details by Class &amp; Accounts'!AO$18, 'E2 Allocators'!$B$15:$W$15, 0),FALSE)*$G194), 0, VLOOKUP(VLOOKUP($A194, 'E4 TB Allocation Details'!$A$18:$L$214, MATCH("Customer ID", 'E4 TB Allocation Details'!$A$18:$L$18, 0),FALSE), 'E2 Allocators'!$B$15:$W$361, MATCH('O5 Details by Class &amp; Accounts'!AO$18, 'E2 Allocators'!$B$15:$W$15, 0),FALSE)*$G194)</f>
        <v>0</v>
      </c>
      <c r="AP194" s="1321">
        <f>IF(ISERROR(VLOOKUP(VLOOKUP($A194, 'E4 TB Allocation Details'!$A$18:$L$214, MATCH("Customer ID", 'E4 TB Allocation Details'!$A$18:$L$18, 0),FALSE), 'E2 Allocators'!$B$15:$W$361, MATCH('O5 Details by Class &amp; Accounts'!AP$18, 'E2 Allocators'!$B$15:$W$15, 0),FALSE)*$G194), 0, VLOOKUP(VLOOKUP($A194, 'E4 TB Allocation Details'!$A$18:$L$214, MATCH("Customer ID", 'E4 TB Allocation Details'!$A$18:$L$18, 0),FALSE), 'E2 Allocators'!$B$15:$W$361, MATCH('O5 Details by Class &amp; Accounts'!AP$18, 'E2 Allocators'!$B$15:$W$15, 0),FALSE)*$G194)</f>
        <v>0</v>
      </c>
      <c r="AQ194" s="1321">
        <f>IF(ISERROR(VLOOKUP(VLOOKUP($A194, 'E4 TB Allocation Details'!$A$18:$L$214, MATCH("Customer ID", 'E4 TB Allocation Details'!$A$18:$L$18, 0),FALSE), 'E2 Allocators'!$B$15:$W$361, MATCH('O5 Details by Class &amp; Accounts'!AQ$18, 'E2 Allocators'!$B$15:$W$15, 0),FALSE)*$G194), 0, VLOOKUP(VLOOKUP($A194, 'E4 TB Allocation Details'!$A$18:$L$214, MATCH("Customer ID", 'E4 TB Allocation Details'!$A$18:$L$18, 0),FALSE), 'E2 Allocators'!$B$15:$W$361, MATCH('O5 Details by Class &amp; Accounts'!AQ$18, 'E2 Allocators'!$B$15:$W$15, 0),FALSE)*$G194)</f>
        <v>0</v>
      </c>
      <c r="AR194" s="1321">
        <f>IF(ISERROR(VLOOKUP(VLOOKUP($A194, 'E4 TB Allocation Details'!$A$18:$L$214, MATCH("Customer ID", 'E4 TB Allocation Details'!$A$18:$L$18, 0),FALSE), 'E2 Allocators'!$B$15:$W$361, MATCH('O5 Details by Class &amp; Accounts'!AR$18, 'E2 Allocators'!$B$15:$W$15, 0),FALSE)*$G194), 0, VLOOKUP(VLOOKUP($A194, 'E4 TB Allocation Details'!$A$18:$L$214, MATCH("Customer ID", 'E4 TB Allocation Details'!$A$18:$L$18, 0),FALSE), 'E2 Allocators'!$B$15:$W$361, MATCH('O5 Details by Class &amp; Accounts'!AR$18, 'E2 Allocators'!$B$15:$W$15, 0),FALSE)*$G194)</f>
        <v>0</v>
      </c>
      <c r="AS194" s="1321">
        <f>IF(ISERROR(VLOOKUP(VLOOKUP($A194, 'E4 TB Allocation Details'!$A$18:$L$214, MATCH("Customer ID", 'E4 TB Allocation Details'!$A$18:$L$18, 0),FALSE), 'E2 Allocators'!$B$15:$W$361, MATCH('O5 Details by Class &amp; Accounts'!AS$18, 'E2 Allocators'!$B$15:$W$15, 0),FALSE)*$G194), 0, VLOOKUP(VLOOKUP($A194, 'E4 TB Allocation Details'!$A$18:$L$214, MATCH("Customer ID", 'E4 TB Allocation Details'!$A$18:$L$18, 0),FALSE), 'E2 Allocators'!$B$15:$W$361, MATCH('O5 Details by Class &amp; Accounts'!AS$18, 'E2 Allocators'!$B$15:$W$15, 0),FALSE)*$G194)</f>
        <v>0</v>
      </c>
      <c r="AT194" s="1321">
        <f>IF(ISERROR(VLOOKUP(VLOOKUP($A194, 'E4 TB Allocation Details'!$A$18:$L$214, MATCH("Customer ID", 'E4 TB Allocation Details'!$A$18:$L$18, 0),FALSE), 'E2 Allocators'!$B$15:$W$361, MATCH('O5 Details by Class &amp; Accounts'!AT$18, 'E2 Allocators'!$B$15:$W$15, 0),FALSE)*$G194), 0, VLOOKUP(VLOOKUP($A194, 'E4 TB Allocation Details'!$A$18:$L$214, MATCH("Customer ID", 'E4 TB Allocation Details'!$A$18:$L$18, 0),FALSE), 'E2 Allocators'!$B$15:$W$361, MATCH('O5 Details by Class &amp; Accounts'!AT$18, 'E2 Allocators'!$B$15:$W$15, 0),FALSE)*$G194)</f>
        <v>0</v>
      </c>
      <c r="AU194" s="1321">
        <f>IF(ISERROR(VLOOKUP(VLOOKUP($A194, 'E4 TB Allocation Details'!$A$18:$L$214, MATCH("Customer ID", 'E4 TB Allocation Details'!$A$18:$L$18, 0),FALSE), 'E2 Allocators'!$B$15:$W$361, MATCH('O5 Details by Class &amp; Accounts'!AU$18, 'E2 Allocators'!$B$15:$W$15, 0),FALSE)*$G194), 0, VLOOKUP(VLOOKUP($A194, 'E4 TB Allocation Details'!$A$18:$L$214, MATCH("Customer ID", 'E4 TB Allocation Details'!$A$18:$L$18, 0),FALSE), 'E2 Allocators'!$B$15:$W$361, MATCH('O5 Details by Class &amp; Accounts'!AU$18, 'E2 Allocators'!$B$15:$W$15, 0),FALSE)*$G194)</f>
        <v>0</v>
      </c>
      <c r="AV194" s="1321">
        <f>IF(ISERROR(VLOOKUP(VLOOKUP($A194, 'E4 TB Allocation Details'!$A$18:$L$214, MATCH("Customer ID", 'E4 TB Allocation Details'!$A$18:$L$18, 0),FALSE), 'E2 Allocators'!$B$15:$W$361, MATCH('O5 Details by Class &amp; Accounts'!AV$18, 'E2 Allocators'!$B$15:$W$15, 0),FALSE)*$G194), 0, VLOOKUP(VLOOKUP($A194, 'E4 TB Allocation Details'!$A$18:$L$214, MATCH("Customer ID", 'E4 TB Allocation Details'!$A$18:$L$18, 0),FALSE), 'E2 Allocators'!$B$15:$W$361, MATCH('O5 Details by Class &amp; Accounts'!AV$18, 'E2 Allocators'!$B$15:$W$15, 0),FALSE)*$G194)</f>
        <v>0</v>
      </c>
      <c r="AW194" s="1321">
        <f>IF(ISERROR(VLOOKUP(VLOOKUP($A194, 'E4 TB Allocation Details'!$A$18:$L$214, MATCH("Customer ID", 'E4 TB Allocation Details'!$A$18:$L$18, 0),FALSE), 'E2 Allocators'!$B$15:$W$361, MATCH('O5 Details by Class &amp; Accounts'!AW$18, 'E2 Allocators'!$B$15:$W$15, 0),FALSE)*$G194), 0, VLOOKUP(VLOOKUP($A194, 'E4 TB Allocation Details'!$A$18:$L$214, MATCH("Customer ID", 'E4 TB Allocation Details'!$A$18:$L$18, 0),FALSE), 'E2 Allocators'!$B$15:$W$361, MATCH('O5 Details by Class &amp; Accounts'!AW$18, 'E2 Allocators'!$B$15:$W$15, 0),FALSE)*$G194)</f>
        <v>0</v>
      </c>
      <c r="AX194" s="1321">
        <f t="shared" si="51"/>
        <v>0</v>
      </c>
      <c r="AY194" s="1321">
        <f>IF(ISERROR(VLOOKUP(VLOOKUP($A194, 'E4 TB Allocation Details'!$A$18:$L$214, MATCH("Misc ID", 'E4 TB Allocation Details'!$A$18:$L$18, 0),FALSE), 'E2 Allocators'!$B$15:$W$361, MATCH('O5 Details by Class &amp; Accounts'!AY$18, 'E2 Allocators'!$B$15:$W$15, 0),FALSE)*$E194), 0, VLOOKUP(VLOOKUP($A194, 'E4 TB Allocation Details'!$A$18:$L$214, MATCH("Misc ID", 'E4 TB Allocation Details'!$A$18:$L$18, 0),FALSE), 'E2 Allocators'!$B$15:$W$361, MATCH('O5 Details by Class &amp; Accounts'!AY$18, 'E2 Allocators'!$B$15:$W$15, 0),FALSE)*$E194)</f>
        <v>0</v>
      </c>
      <c r="AZ194" s="1321">
        <f>IF(ISERROR(VLOOKUP(VLOOKUP($A194, 'E4 TB Allocation Details'!$A$18:$L$214, MATCH("Misc ID", 'E4 TB Allocation Details'!$A$18:$L$18, 0),FALSE), 'E2 Allocators'!$B$15:$W$361, MATCH('O5 Details by Class &amp; Accounts'!AZ$18, 'E2 Allocators'!$B$15:$W$15, 0),FALSE)*$E194), 0, VLOOKUP(VLOOKUP($A194, 'E4 TB Allocation Details'!$A$18:$L$214, MATCH("Misc ID", 'E4 TB Allocation Details'!$A$18:$L$18, 0),FALSE), 'E2 Allocators'!$B$15:$W$361, MATCH('O5 Details by Class &amp; Accounts'!AZ$18, 'E2 Allocators'!$B$15:$W$15, 0),FALSE)*$E194)</f>
        <v>0</v>
      </c>
      <c r="BA194" s="1321">
        <f>IF(ISERROR(VLOOKUP(VLOOKUP($A194, 'E4 TB Allocation Details'!$A$18:$L$214, MATCH("Misc ID", 'E4 TB Allocation Details'!$A$18:$L$18, 0),FALSE), 'E2 Allocators'!$B$15:$W$361, MATCH('O5 Details by Class &amp; Accounts'!BA$18, 'E2 Allocators'!$B$15:$W$15, 0),FALSE)*$E194), 0, VLOOKUP(VLOOKUP($A194, 'E4 TB Allocation Details'!$A$18:$L$214, MATCH("Misc ID", 'E4 TB Allocation Details'!$A$18:$L$18, 0),FALSE), 'E2 Allocators'!$B$15:$W$361, MATCH('O5 Details by Class &amp; Accounts'!BA$18, 'E2 Allocators'!$B$15:$W$15, 0),FALSE)*$E194)</f>
        <v>0</v>
      </c>
      <c r="BB194" s="1321">
        <f>IF(ISERROR(VLOOKUP(VLOOKUP($A194, 'E4 TB Allocation Details'!$A$18:$L$214, MATCH("Misc ID", 'E4 TB Allocation Details'!$A$18:$L$18, 0),FALSE), 'E2 Allocators'!$B$15:$W$361, MATCH('O5 Details by Class &amp; Accounts'!BB$18, 'E2 Allocators'!$B$15:$W$15, 0),FALSE)*$E194), 0, VLOOKUP(VLOOKUP($A194, 'E4 TB Allocation Details'!$A$18:$L$214, MATCH("Misc ID", 'E4 TB Allocation Details'!$A$18:$L$18, 0),FALSE), 'E2 Allocators'!$B$15:$W$361, MATCH('O5 Details by Class &amp; Accounts'!BB$18, 'E2 Allocators'!$B$15:$W$15, 0),FALSE)*$E194)</f>
        <v>0</v>
      </c>
      <c r="BC194" s="1321">
        <f>IF(ISERROR(VLOOKUP(VLOOKUP($A194, 'E4 TB Allocation Details'!$A$18:$L$214, MATCH("Misc ID", 'E4 TB Allocation Details'!$A$18:$L$18, 0),FALSE), 'E2 Allocators'!$B$15:$W$361, MATCH('O5 Details by Class &amp; Accounts'!BC$18, 'E2 Allocators'!$B$15:$W$15, 0),FALSE)*$E194), 0, VLOOKUP(VLOOKUP($A194, 'E4 TB Allocation Details'!$A$18:$L$214, MATCH("Misc ID", 'E4 TB Allocation Details'!$A$18:$L$18, 0),FALSE), 'E2 Allocators'!$B$15:$W$361, MATCH('O5 Details by Class &amp; Accounts'!BC$18, 'E2 Allocators'!$B$15:$W$15, 0),FALSE)*$E194)</f>
        <v>0</v>
      </c>
      <c r="BD194" s="1321">
        <f>IF(ISERROR(VLOOKUP(VLOOKUP($A194, 'E4 TB Allocation Details'!$A$18:$L$214, MATCH("Misc ID", 'E4 TB Allocation Details'!$A$18:$L$18, 0),FALSE), 'E2 Allocators'!$B$15:$W$361, MATCH('O5 Details by Class &amp; Accounts'!BD$18, 'E2 Allocators'!$B$15:$W$15, 0),FALSE)*$E194), 0, VLOOKUP(VLOOKUP($A194, 'E4 TB Allocation Details'!$A$18:$L$214, MATCH("Misc ID", 'E4 TB Allocation Details'!$A$18:$L$18, 0),FALSE), 'E2 Allocators'!$B$15:$W$361, MATCH('O5 Details by Class &amp; Accounts'!BD$18, 'E2 Allocators'!$B$15:$W$15, 0),FALSE)*$E194)</f>
        <v>0</v>
      </c>
      <c r="BE194" s="1321">
        <f>IF(ISERROR(VLOOKUP(VLOOKUP($A194, 'E4 TB Allocation Details'!$A$18:$L$214, MATCH("Misc ID", 'E4 TB Allocation Details'!$A$18:$L$18, 0),FALSE), 'E2 Allocators'!$B$15:$W$361, MATCH('O5 Details by Class &amp; Accounts'!BE$18, 'E2 Allocators'!$B$15:$W$15, 0),FALSE)*$E194), 0, VLOOKUP(VLOOKUP($A194, 'E4 TB Allocation Details'!$A$18:$L$214, MATCH("Misc ID", 'E4 TB Allocation Details'!$A$18:$L$18, 0),FALSE), 'E2 Allocators'!$B$15:$W$361, MATCH('O5 Details by Class &amp; Accounts'!BE$18, 'E2 Allocators'!$B$15:$W$15, 0),FALSE)*$E194)</f>
        <v>0</v>
      </c>
      <c r="BF194" s="1321">
        <f>IF(ISERROR(VLOOKUP(VLOOKUP($A194, 'E4 TB Allocation Details'!$A$18:$L$214, MATCH("Misc ID", 'E4 TB Allocation Details'!$A$18:$L$18, 0),FALSE), 'E2 Allocators'!$B$15:$W$361, MATCH('O5 Details by Class &amp; Accounts'!BF$18, 'E2 Allocators'!$B$15:$W$15, 0),FALSE)*$E194), 0, VLOOKUP(VLOOKUP($A194, 'E4 TB Allocation Details'!$A$18:$L$214, MATCH("Misc ID", 'E4 TB Allocation Details'!$A$18:$L$18, 0),FALSE), 'E2 Allocators'!$B$15:$W$361, MATCH('O5 Details by Class &amp; Accounts'!BF$18, 'E2 Allocators'!$B$15:$W$15, 0),FALSE)*$E194)</f>
        <v>0</v>
      </c>
      <c r="BG194" s="1321">
        <f>IF(ISERROR(VLOOKUP(VLOOKUP($A194, 'E4 TB Allocation Details'!$A$18:$L$214, MATCH("Misc ID", 'E4 TB Allocation Details'!$A$18:$L$18, 0),FALSE), 'E2 Allocators'!$B$15:$W$361, MATCH('O5 Details by Class &amp; Accounts'!BG$18, 'E2 Allocators'!$B$15:$W$15, 0),FALSE)*$E194), 0, VLOOKUP(VLOOKUP($A194, 'E4 TB Allocation Details'!$A$18:$L$214, MATCH("Misc ID", 'E4 TB Allocation Details'!$A$18:$L$18, 0),FALSE), 'E2 Allocators'!$B$15:$W$361, MATCH('O5 Details by Class &amp; Accounts'!BG$18, 'E2 Allocators'!$B$15:$W$15, 0),FALSE)*$E194)</f>
        <v>0</v>
      </c>
      <c r="BH194" s="1321">
        <f>IF(ISERROR(VLOOKUP(VLOOKUP($A194, 'E4 TB Allocation Details'!$A$18:$L$214, MATCH("Misc ID", 'E4 TB Allocation Details'!$A$18:$L$18, 0),FALSE), 'E2 Allocators'!$B$15:$W$361, MATCH('O5 Details by Class &amp; Accounts'!BH$18, 'E2 Allocators'!$B$15:$W$15, 0),FALSE)*$E194), 0, VLOOKUP(VLOOKUP($A194, 'E4 TB Allocation Details'!$A$18:$L$214, MATCH("Misc ID", 'E4 TB Allocation Details'!$A$18:$L$18, 0),FALSE), 'E2 Allocators'!$B$15:$W$361, MATCH('O5 Details by Class &amp; Accounts'!BH$18, 'E2 Allocators'!$B$15:$W$15, 0),FALSE)*$E194)</f>
        <v>0</v>
      </c>
      <c r="BI194" s="1321">
        <f>IF(ISERROR(VLOOKUP(VLOOKUP($A194, 'E4 TB Allocation Details'!$A$18:$L$214, MATCH("Misc ID", 'E4 TB Allocation Details'!$A$18:$L$18, 0),FALSE), 'E2 Allocators'!$B$15:$W$361, MATCH('O5 Details by Class &amp; Accounts'!BI$18, 'E2 Allocators'!$B$15:$W$15, 0),FALSE)*$E194), 0, VLOOKUP(VLOOKUP($A194, 'E4 TB Allocation Details'!$A$18:$L$214, MATCH("Misc ID", 'E4 TB Allocation Details'!$A$18:$L$18, 0),FALSE), 'E2 Allocators'!$B$15:$W$361, MATCH('O5 Details by Class &amp; Accounts'!BI$18, 'E2 Allocators'!$B$15:$W$15, 0),FALSE)*$E194)</f>
        <v>0</v>
      </c>
      <c r="BJ194" s="1321">
        <f>IF(ISERROR(VLOOKUP(VLOOKUP($A194, 'E4 TB Allocation Details'!$A$18:$L$214, MATCH("Misc ID", 'E4 TB Allocation Details'!$A$18:$L$18, 0),FALSE), 'E2 Allocators'!$B$15:$W$361, MATCH('O5 Details by Class &amp; Accounts'!BJ$18, 'E2 Allocators'!$B$15:$W$15, 0),FALSE)*$E194), 0, VLOOKUP(VLOOKUP($A194, 'E4 TB Allocation Details'!$A$18:$L$214, MATCH("Misc ID", 'E4 TB Allocation Details'!$A$18:$L$18, 0),FALSE), 'E2 Allocators'!$B$15:$W$361, MATCH('O5 Details by Class &amp; Accounts'!BJ$18, 'E2 Allocators'!$B$15:$W$15, 0),FALSE)*$E194)</f>
        <v>0</v>
      </c>
      <c r="BK194" s="1321">
        <f>IF(ISERROR(VLOOKUP(VLOOKUP($A194, 'E4 TB Allocation Details'!$A$18:$L$214, MATCH("Misc ID", 'E4 TB Allocation Details'!$A$18:$L$18, 0),FALSE), 'E2 Allocators'!$B$15:$W$361, MATCH('O5 Details by Class &amp; Accounts'!BK$18, 'E2 Allocators'!$B$15:$W$15, 0),FALSE)*$E194), 0, VLOOKUP(VLOOKUP($A194, 'E4 TB Allocation Details'!$A$18:$L$214, MATCH("Misc ID", 'E4 TB Allocation Details'!$A$18:$L$18, 0),FALSE), 'E2 Allocators'!$B$15:$W$361, MATCH('O5 Details by Class &amp; Accounts'!BK$18, 'E2 Allocators'!$B$15:$W$15, 0),FALSE)*$E194)</f>
        <v>0</v>
      </c>
      <c r="BL194" s="1321">
        <f>IF(ISERROR(VLOOKUP(VLOOKUP($A194, 'E4 TB Allocation Details'!$A$18:$L$214, MATCH("Misc ID", 'E4 TB Allocation Details'!$A$18:$L$18, 0),FALSE), 'E2 Allocators'!$B$15:$W$361, MATCH('O5 Details by Class &amp; Accounts'!BL$18, 'E2 Allocators'!$B$15:$W$15, 0),FALSE)*$E194), 0, VLOOKUP(VLOOKUP($A194, 'E4 TB Allocation Details'!$A$18:$L$214, MATCH("Misc ID", 'E4 TB Allocation Details'!$A$18:$L$18, 0),FALSE), 'E2 Allocators'!$B$15:$W$361, MATCH('O5 Details by Class &amp; Accounts'!BL$18, 'E2 Allocators'!$B$15:$W$15, 0),FALSE)*$E194)</f>
        <v>0</v>
      </c>
      <c r="BM194" s="1321">
        <f>IF(ISERROR(VLOOKUP(VLOOKUP($A194, 'E4 TB Allocation Details'!$A$18:$L$214, MATCH("Misc ID", 'E4 TB Allocation Details'!$A$18:$L$18, 0),FALSE), 'E2 Allocators'!$B$15:$W$361, MATCH('O5 Details by Class &amp; Accounts'!BM$18, 'E2 Allocators'!$B$15:$W$15, 0),FALSE)*$E194), 0, VLOOKUP(VLOOKUP($A194, 'E4 TB Allocation Details'!$A$18:$L$214, MATCH("Misc ID", 'E4 TB Allocation Details'!$A$18:$L$18, 0),FALSE), 'E2 Allocators'!$B$15:$W$361, MATCH('O5 Details by Class &amp; Accounts'!BM$18, 'E2 Allocators'!$B$15:$W$15, 0),FALSE)*$E194)</f>
        <v>0</v>
      </c>
      <c r="BN194" s="1321">
        <f>IF(ISERROR(VLOOKUP(VLOOKUP($A194, 'E4 TB Allocation Details'!$A$18:$L$214, MATCH("Misc ID", 'E4 TB Allocation Details'!$A$18:$L$18, 0),FALSE), 'E2 Allocators'!$B$15:$W$361, MATCH('O5 Details by Class &amp; Accounts'!BN$18, 'E2 Allocators'!$B$15:$W$15, 0),FALSE)*$E194), 0, VLOOKUP(VLOOKUP($A194, 'E4 TB Allocation Details'!$A$18:$L$214, MATCH("Misc ID", 'E4 TB Allocation Details'!$A$18:$L$18, 0),FALSE), 'E2 Allocators'!$B$15:$W$361, MATCH('O5 Details by Class &amp; Accounts'!BN$18, 'E2 Allocators'!$B$15:$W$15, 0),FALSE)*$E194)</f>
        <v>0</v>
      </c>
      <c r="BO194" s="1321">
        <f>IF(ISERROR(VLOOKUP(VLOOKUP($A194, 'E4 TB Allocation Details'!$A$18:$L$214, MATCH("Misc ID", 'E4 TB Allocation Details'!$A$18:$L$18, 0),FALSE), 'E2 Allocators'!$B$15:$W$361, MATCH('O5 Details by Class &amp; Accounts'!BO$18, 'E2 Allocators'!$B$15:$W$15, 0),FALSE)*$E194), 0, VLOOKUP(VLOOKUP($A194, 'E4 TB Allocation Details'!$A$18:$L$214, MATCH("Misc ID", 'E4 TB Allocation Details'!$A$18:$L$18, 0),FALSE), 'E2 Allocators'!$B$15:$W$361, MATCH('O5 Details by Class &amp; Accounts'!BO$18, 'E2 Allocators'!$B$15:$W$15, 0),FALSE)*$E194)</f>
        <v>0</v>
      </c>
      <c r="BP194" s="1321">
        <f>IF(ISERROR(VLOOKUP(VLOOKUP($A194, 'E4 TB Allocation Details'!$A$18:$L$214, MATCH("Misc ID", 'E4 TB Allocation Details'!$A$18:$L$18, 0),FALSE), 'E2 Allocators'!$B$15:$W$361, MATCH('O5 Details by Class &amp; Accounts'!BP$18, 'E2 Allocators'!$B$15:$W$15, 0),FALSE)*$E194), 0, VLOOKUP(VLOOKUP($A194, 'E4 TB Allocation Details'!$A$18:$L$214, MATCH("Misc ID", 'E4 TB Allocation Details'!$A$18:$L$18, 0),FALSE), 'E2 Allocators'!$B$15:$W$361, MATCH('O5 Details by Class &amp; Accounts'!BP$18, 'E2 Allocators'!$B$15:$W$15, 0),FALSE)*$E194)</f>
        <v>0</v>
      </c>
      <c r="BQ194" s="1321">
        <f>IF(ISERROR(VLOOKUP(VLOOKUP($A194, 'E4 TB Allocation Details'!$A$18:$L$214, MATCH("Misc ID", 'E4 TB Allocation Details'!$A$18:$L$18, 0),FALSE), 'E2 Allocators'!$B$15:$W$361, MATCH('O5 Details by Class &amp; Accounts'!BQ$18, 'E2 Allocators'!$B$15:$W$15, 0),FALSE)*$E194), 0, VLOOKUP(VLOOKUP($A194, 'E4 TB Allocation Details'!$A$18:$L$214, MATCH("Misc ID", 'E4 TB Allocation Details'!$A$18:$L$18, 0),FALSE), 'E2 Allocators'!$B$15:$W$361, MATCH('O5 Details by Class &amp; Accounts'!BQ$18, 'E2 Allocators'!$B$15:$W$15, 0),FALSE)*$E194)</f>
        <v>0</v>
      </c>
      <c r="BR194" s="1321">
        <f>IF(ISERROR(VLOOKUP(VLOOKUP($A194, 'E4 TB Allocation Details'!$A$18:$L$214, MATCH("Misc ID", 'E4 TB Allocation Details'!$A$18:$L$18, 0),FALSE), 'E2 Allocators'!$B$15:$W$361, MATCH('O5 Details by Class &amp; Accounts'!BR$18, 'E2 Allocators'!$B$15:$W$15, 0),FALSE)*$E194), 0, VLOOKUP(VLOOKUP($A194, 'E4 TB Allocation Details'!$A$18:$L$214, MATCH("Misc ID", 'E4 TB Allocation Details'!$A$18:$L$18, 0),FALSE), 'E2 Allocators'!$B$15:$W$361, MATCH('O5 Details by Class &amp; Accounts'!BR$18, 'E2 Allocators'!$B$15:$W$15, 0),FALSE)*$E194)</f>
        <v>0</v>
      </c>
      <c r="BS194" s="1321">
        <f t="shared" si="48"/>
        <v>0</v>
      </c>
      <c r="BT194" s="1321">
        <f>IF(ISERROR(VLOOKUP(VLOOKUP($A194, 'E4 TB Allocation Details'!$A$18:$L$214, MATCH("A &amp; G ID", 'E4 TB Allocation Details'!$A$18:$L$18, 0),FALSE), 'E2 Allocators'!$B$15:$W$361, MATCH('O5 Details by Class &amp; Accounts'!BT$18, 'E2 Allocators'!$B$15:$W$15, 0),FALSE)*$E194), 0, VLOOKUP(VLOOKUP($A194, 'E4 TB Allocation Details'!$A$18:$L$214, MATCH("A &amp; G ID", 'E4 TB Allocation Details'!$A$18:$L$18, 0),FALSE), 'E2 Allocators'!$B$15:$W$361, MATCH('O5 Details by Class &amp; Accounts'!BT$18, 'E2 Allocators'!$B$15:$W$15, 0),FALSE)*$E194)</f>
        <v>5541.9729282272574</v>
      </c>
      <c r="BU194" s="1321">
        <f>IF(ISERROR(VLOOKUP(VLOOKUP($A194, 'E4 TB Allocation Details'!$A$18:$L$214, MATCH("A &amp; G ID", 'E4 TB Allocation Details'!$A$18:$L$18, 0),FALSE), 'E2 Allocators'!$B$15:$W$361, MATCH('O5 Details by Class &amp; Accounts'!BU$18, 'E2 Allocators'!$B$15:$W$15, 0),FALSE)*$E194), 0, VLOOKUP(VLOOKUP($A194, 'E4 TB Allocation Details'!$A$18:$L$214, MATCH("A &amp; G ID", 'E4 TB Allocation Details'!$A$18:$L$18, 0),FALSE), 'E2 Allocators'!$B$15:$W$361, MATCH('O5 Details by Class &amp; Accounts'!BU$18, 'E2 Allocators'!$B$15:$W$15, 0),FALSE)*$E194)</f>
        <v>1466.0263429442912</v>
      </c>
      <c r="BV194" s="1321">
        <f>IF(ISERROR(VLOOKUP(VLOOKUP($A194, 'E4 TB Allocation Details'!$A$18:$L$214, MATCH("A &amp; G ID", 'E4 TB Allocation Details'!$A$18:$L$18, 0),FALSE), 'E2 Allocators'!$B$15:$W$361, MATCH('O5 Details by Class &amp; Accounts'!BV$18, 'E2 Allocators'!$B$15:$W$15, 0),FALSE)*$E194), 0, VLOOKUP(VLOOKUP($A194, 'E4 TB Allocation Details'!$A$18:$L$214, MATCH("A &amp; G ID", 'E4 TB Allocation Details'!$A$18:$L$18, 0),FALSE), 'E2 Allocators'!$B$15:$W$361, MATCH('O5 Details by Class &amp; Accounts'!BV$18, 'E2 Allocators'!$B$15:$W$15, 0),FALSE)*$E194)</f>
        <v>877.17477774774648</v>
      </c>
      <c r="BW194" s="1321">
        <f>IF(ISERROR(VLOOKUP(VLOOKUP($A194, 'E4 TB Allocation Details'!$A$18:$L$214, MATCH("A &amp; G ID", 'E4 TB Allocation Details'!$A$18:$L$18, 0),FALSE), 'E2 Allocators'!$B$15:$W$361, MATCH('O5 Details by Class &amp; Accounts'!BW$18, 'E2 Allocators'!$B$15:$W$15, 0),FALSE)*$E194), 0, VLOOKUP(VLOOKUP($A194, 'E4 TB Allocation Details'!$A$18:$L$214, MATCH("A &amp; G ID", 'E4 TB Allocation Details'!$A$18:$L$18, 0),FALSE), 'E2 Allocators'!$B$15:$W$361, MATCH('O5 Details by Class &amp; Accounts'!BW$18, 'E2 Allocators'!$B$15:$W$15, 0),FALSE)*$E194)</f>
        <v>0</v>
      </c>
      <c r="BX194" s="1321">
        <f>IF(ISERROR(VLOOKUP(VLOOKUP($A194, 'E4 TB Allocation Details'!$A$18:$L$214, MATCH("A &amp; G ID", 'E4 TB Allocation Details'!$A$18:$L$18, 0),FALSE), 'E2 Allocators'!$B$15:$W$361, MATCH('O5 Details by Class &amp; Accounts'!BX$18, 'E2 Allocators'!$B$15:$W$15, 0),FALSE)*$E194), 0, VLOOKUP(VLOOKUP($A194, 'E4 TB Allocation Details'!$A$18:$L$214, MATCH("A &amp; G ID", 'E4 TB Allocation Details'!$A$18:$L$18, 0),FALSE), 'E2 Allocators'!$B$15:$W$361, MATCH('O5 Details by Class &amp; Accounts'!BX$18, 'E2 Allocators'!$B$15:$W$15, 0),FALSE)*$E194)</f>
        <v>0</v>
      </c>
      <c r="BY194" s="1321">
        <f>IF(ISERROR(VLOOKUP(VLOOKUP($A194, 'E4 TB Allocation Details'!$A$18:$L$214, MATCH("A &amp; G ID", 'E4 TB Allocation Details'!$A$18:$L$18, 0),FALSE), 'E2 Allocators'!$B$15:$W$361, MATCH('O5 Details by Class &amp; Accounts'!BY$18, 'E2 Allocators'!$B$15:$W$15, 0),FALSE)*$E194), 0, VLOOKUP(VLOOKUP($A194, 'E4 TB Allocation Details'!$A$18:$L$214, MATCH("A &amp; G ID", 'E4 TB Allocation Details'!$A$18:$L$18, 0),FALSE), 'E2 Allocators'!$B$15:$W$361, MATCH('O5 Details by Class &amp; Accounts'!BY$18, 'E2 Allocators'!$B$15:$W$15, 0),FALSE)*$E194)</f>
        <v>0</v>
      </c>
      <c r="BZ194" s="1321">
        <f>IF(ISERROR(VLOOKUP(VLOOKUP($A194, 'E4 TB Allocation Details'!$A$18:$L$214, MATCH("A &amp; G ID", 'E4 TB Allocation Details'!$A$18:$L$18, 0),FALSE), 'E2 Allocators'!$B$15:$W$361, MATCH('O5 Details by Class &amp; Accounts'!BZ$18, 'E2 Allocators'!$B$15:$W$15, 0),FALSE)*$E194), 0, VLOOKUP(VLOOKUP($A194, 'E4 TB Allocation Details'!$A$18:$L$214, MATCH("A &amp; G ID", 'E4 TB Allocation Details'!$A$18:$L$18, 0),FALSE), 'E2 Allocators'!$B$15:$W$361, MATCH('O5 Details by Class &amp; Accounts'!BZ$18, 'E2 Allocators'!$B$15:$W$15, 0),FALSE)*$E194)</f>
        <v>103.34100382761576</v>
      </c>
      <c r="CA194" s="1321">
        <f>IF(ISERROR(VLOOKUP(VLOOKUP($A194, 'E4 TB Allocation Details'!$A$18:$L$214, MATCH("A &amp; G ID", 'E4 TB Allocation Details'!$A$18:$L$18, 0),FALSE), 'E2 Allocators'!$B$15:$W$361, MATCH('O5 Details by Class &amp; Accounts'!CA$18, 'E2 Allocators'!$B$15:$W$15, 0),FALSE)*$E194), 0, VLOOKUP(VLOOKUP($A194, 'E4 TB Allocation Details'!$A$18:$L$214, MATCH("A &amp; G ID", 'E4 TB Allocation Details'!$A$18:$L$18, 0),FALSE), 'E2 Allocators'!$B$15:$W$361, MATCH('O5 Details by Class &amp; Accounts'!CA$18, 'E2 Allocators'!$B$15:$W$15, 0),FALSE)*$E194)</f>
        <v>0</v>
      </c>
      <c r="CB194" s="1321">
        <f>IF(ISERROR(VLOOKUP(VLOOKUP($A194, 'E4 TB Allocation Details'!$A$18:$L$214, MATCH("A &amp; G ID", 'E4 TB Allocation Details'!$A$18:$L$18, 0),FALSE), 'E2 Allocators'!$B$15:$W$361, MATCH('O5 Details by Class &amp; Accounts'!CB$18, 'E2 Allocators'!$B$15:$W$15, 0),FALSE)*$E194), 0, VLOOKUP(VLOOKUP($A194, 'E4 TB Allocation Details'!$A$18:$L$214, MATCH("A &amp; G ID", 'E4 TB Allocation Details'!$A$18:$L$18, 0),FALSE), 'E2 Allocators'!$B$15:$W$361, MATCH('O5 Details by Class &amp; Accounts'!CB$18, 'E2 Allocators'!$B$15:$W$15, 0),FALSE)*$E194)</f>
        <v>11.484947253090656</v>
      </c>
      <c r="CC194" s="1321">
        <f>IF(ISERROR(VLOOKUP(VLOOKUP($A194, 'E4 TB Allocation Details'!$A$18:$L$214, MATCH("A &amp; G ID", 'E4 TB Allocation Details'!$A$18:$L$18, 0),FALSE), 'E2 Allocators'!$B$15:$W$361, MATCH('O5 Details by Class &amp; Accounts'!CC$18, 'E2 Allocators'!$B$15:$W$15, 0),FALSE)*$E194), 0, VLOOKUP(VLOOKUP($A194, 'E4 TB Allocation Details'!$A$18:$L$214, MATCH("A &amp; G ID", 'E4 TB Allocation Details'!$A$18:$L$18, 0),FALSE), 'E2 Allocators'!$B$15:$W$361, MATCH('O5 Details by Class &amp; Accounts'!CC$18, 'E2 Allocators'!$B$15:$W$15, 0),FALSE)*$E194)</f>
        <v>0</v>
      </c>
      <c r="CD194" s="1321">
        <f>IF(ISERROR(VLOOKUP(VLOOKUP($A194, 'E4 TB Allocation Details'!$A$18:$L$214, MATCH("A &amp; G ID", 'E4 TB Allocation Details'!$A$18:$L$18, 0),FALSE), 'E2 Allocators'!$B$15:$W$361, MATCH('O5 Details by Class &amp; Accounts'!CD$18, 'E2 Allocators'!$B$15:$W$15, 0),FALSE)*$E194), 0, VLOOKUP(VLOOKUP($A194, 'E4 TB Allocation Details'!$A$18:$L$214, MATCH("A &amp; G ID", 'E4 TB Allocation Details'!$A$18:$L$18, 0),FALSE), 'E2 Allocators'!$B$15:$W$361, MATCH('O5 Details by Class &amp; Accounts'!CD$18, 'E2 Allocators'!$B$15:$W$15, 0),FALSE)*$E194)</f>
        <v>0</v>
      </c>
      <c r="CE194" s="1321">
        <f>IF(ISERROR(VLOOKUP(VLOOKUP($A194, 'E4 TB Allocation Details'!$A$18:$L$214, MATCH("A &amp; G ID", 'E4 TB Allocation Details'!$A$18:$L$18, 0),FALSE), 'E2 Allocators'!$B$15:$W$361, MATCH('O5 Details by Class &amp; Accounts'!CE$18, 'E2 Allocators'!$B$15:$W$15, 0),FALSE)*$E194), 0, VLOOKUP(VLOOKUP($A194, 'E4 TB Allocation Details'!$A$18:$L$214, MATCH("A &amp; G ID", 'E4 TB Allocation Details'!$A$18:$L$18, 0),FALSE), 'E2 Allocators'!$B$15:$W$361, MATCH('O5 Details by Class &amp; Accounts'!CE$18, 'E2 Allocators'!$B$15:$W$15, 0),FALSE)*$E194)</f>
        <v>0</v>
      </c>
      <c r="CF194" s="1321">
        <f>IF(ISERROR(VLOOKUP(VLOOKUP($A194, 'E4 TB Allocation Details'!$A$18:$L$214, MATCH("A &amp; G ID", 'E4 TB Allocation Details'!$A$18:$L$18, 0),FALSE), 'E2 Allocators'!$B$15:$W$361, MATCH('O5 Details by Class &amp; Accounts'!CF$18, 'E2 Allocators'!$B$15:$W$15, 0),FALSE)*$E194), 0, VLOOKUP(VLOOKUP($A194, 'E4 TB Allocation Details'!$A$18:$L$214, MATCH("A &amp; G ID", 'E4 TB Allocation Details'!$A$18:$L$18, 0),FALSE), 'E2 Allocators'!$B$15:$W$361, MATCH('O5 Details by Class &amp; Accounts'!CF$18, 'E2 Allocators'!$B$15:$W$15, 0),FALSE)*$E194)</f>
        <v>0</v>
      </c>
      <c r="CG194" s="1321">
        <f>IF(ISERROR(VLOOKUP(VLOOKUP($A194, 'E4 TB Allocation Details'!$A$18:$L$214, MATCH("A &amp; G ID", 'E4 TB Allocation Details'!$A$18:$L$18, 0),FALSE), 'E2 Allocators'!$B$15:$W$361, MATCH('O5 Details by Class &amp; Accounts'!CG$18, 'E2 Allocators'!$B$15:$W$15, 0),FALSE)*$E194), 0, VLOOKUP(VLOOKUP($A194, 'E4 TB Allocation Details'!$A$18:$L$214, MATCH("A &amp; G ID", 'E4 TB Allocation Details'!$A$18:$L$18, 0),FALSE), 'E2 Allocators'!$B$15:$W$361, MATCH('O5 Details by Class &amp; Accounts'!CG$18, 'E2 Allocators'!$B$15:$W$15, 0),FALSE)*$E194)</f>
        <v>0</v>
      </c>
      <c r="CH194" s="1321">
        <f>IF(ISERROR(VLOOKUP(VLOOKUP($A194, 'E4 TB Allocation Details'!$A$18:$L$214, MATCH("A &amp; G ID", 'E4 TB Allocation Details'!$A$18:$L$18, 0),FALSE), 'E2 Allocators'!$B$15:$W$361, MATCH('O5 Details by Class &amp; Accounts'!CH$18, 'E2 Allocators'!$B$15:$W$15, 0),FALSE)*$E194), 0, VLOOKUP(VLOOKUP($A194, 'E4 TB Allocation Details'!$A$18:$L$214, MATCH("A &amp; G ID", 'E4 TB Allocation Details'!$A$18:$L$18, 0),FALSE), 'E2 Allocators'!$B$15:$W$361, MATCH('O5 Details by Class &amp; Accounts'!CH$18, 'E2 Allocators'!$B$15:$W$15, 0),FALSE)*$E194)</f>
        <v>0</v>
      </c>
      <c r="CI194" s="1321">
        <f>IF(ISERROR(VLOOKUP(VLOOKUP($A194, 'E4 TB Allocation Details'!$A$18:$L$214, MATCH("A &amp; G ID", 'E4 TB Allocation Details'!$A$18:$L$18, 0),FALSE), 'E2 Allocators'!$B$15:$W$361, MATCH('O5 Details by Class &amp; Accounts'!CI$18, 'E2 Allocators'!$B$15:$W$15, 0),FALSE)*$E194), 0, VLOOKUP(VLOOKUP($A194, 'E4 TB Allocation Details'!$A$18:$L$214, MATCH("A &amp; G ID", 'E4 TB Allocation Details'!$A$18:$L$18, 0),FALSE), 'E2 Allocators'!$B$15:$W$361, MATCH('O5 Details by Class &amp; Accounts'!CI$18, 'E2 Allocators'!$B$15:$W$15, 0),FALSE)*$E194)</f>
        <v>0</v>
      </c>
      <c r="CJ194" s="1321">
        <f>IF(ISERROR(VLOOKUP(VLOOKUP($A194, 'E4 TB Allocation Details'!$A$18:$L$214, MATCH("A &amp; G ID", 'E4 TB Allocation Details'!$A$18:$L$18, 0),FALSE), 'E2 Allocators'!$B$15:$W$361, MATCH('O5 Details by Class &amp; Accounts'!CJ$18, 'E2 Allocators'!$B$15:$W$15, 0),FALSE)*$E194), 0, VLOOKUP(VLOOKUP($A194, 'E4 TB Allocation Details'!$A$18:$L$214, MATCH("A &amp; G ID", 'E4 TB Allocation Details'!$A$18:$L$18, 0),FALSE), 'E2 Allocators'!$B$15:$W$361, MATCH('O5 Details by Class &amp; Accounts'!CJ$18, 'E2 Allocators'!$B$15:$W$15, 0),FALSE)*$E194)</f>
        <v>0</v>
      </c>
      <c r="CK194" s="1321">
        <f>IF(ISERROR(VLOOKUP(VLOOKUP($A194, 'E4 TB Allocation Details'!$A$18:$L$214, MATCH("A &amp; G ID", 'E4 TB Allocation Details'!$A$18:$L$18, 0),FALSE), 'E2 Allocators'!$B$15:$W$361, MATCH('O5 Details by Class &amp; Accounts'!CK$18, 'E2 Allocators'!$B$15:$W$15, 0),FALSE)*$E194), 0, VLOOKUP(VLOOKUP($A194, 'E4 TB Allocation Details'!$A$18:$L$214, MATCH("A &amp; G ID", 'E4 TB Allocation Details'!$A$18:$L$18, 0),FALSE), 'E2 Allocators'!$B$15:$W$361, MATCH('O5 Details by Class &amp; Accounts'!CK$18, 'E2 Allocators'!$B$15:$W$15, 0),FALSE)*$E194)</f>
        <v>0</v>
      </c>
      <c r="CL194" s="1321">
        <f>IF(ISERROR(VLOOKUP(VLOOKUP($A194, 'E4 TB Allocation Details'!$A$18:$L$214, MATCH("A &amp; G ID", 'E4 TB Allocation Details'!$A$18:$L$18, 0),FALSE), 'E2 Allocators'!$B$15:$W$361, MATCH('O5 Details by Class &amp; Accounts'!CL$18, 'E2 Allocators'!$B$15:$W$15, 0),FALSE)*$E194), 0, VLOOKUP(VLOOKUP($A194, 'E4 TB Allocation Details'!$A$18:$L$214, MATCH("A &amp; G ID", 'E4 TB Allocation Details'!$A$18:$L$18, 0),FALSE), 'E2 Allocators'!$B$15:$W$361, MATCH('O5 Details by Class &amp; Accounts'!CL$18, 'E2 Allocators'!$B$15:$W$15, 0),FALSE)*$E194)</f>
        <v>0</v>
      </c>
      <c r="CM194" s="1321">
        <f>IF(ISERROR(VLOOKUP(VLOOKUP($A194, 'E4 TB Allocation Details'!$A$18:$L$214, MATCH("A &amp; G ID", 'E4 TB Allocation Details'!$A$18:$L$18, 0),FALSE), 'E2 Allocators'!$B$15:$W$361, MATCH('O5 Details by Class &amp; Accounts'!CM$18, 'E2 Allocators'!$B$15:$W$15, 0),FALSE)*$E194), 0, VLOOKUP(VLOOKUP($A194, 'E4 TB Allocation Details'!$A$18:$L$214, MATCH("A &amp; G ID", 'E4 TB Allocation Details'!$A$18:$L$18, 0),FALSE), 'E2 Allocators'!$B$15:$W$361, MATCH('O5 Details by Class &amp; Accounts'!CM$18, 'E2 Allocators'!$B$15:$W$15, 0),FALSE)*$E194)</f>
        <v>0</v>
      </c>
      <c r="CN194" s="1321">
        <f t="shared" ref="CN194:CN213" si="52">SUM(BT194:CM194)</f>
        <v>8000.0000000000018</v>
      </c>
      <c r="CO194" s="1650">
        <f t="shared" si="50"/>
        <v>0</v>
      </c>
      <c r="CQ194" s="1898" t="s">
        <v>1091</v>
      </c>
    </row>
    <row r="195" spans="1:95" s="64" customFormat="1" ht="12.75">
      <c r="A195" s="2156">
        <v>5665</v>
      </c>
      <c r="B195" s="2111" t="s">
        <v>304</v>
      </c>
      <c r="C195" s="1647">
        <f>IF(ISERROR(VLOOKUP($A195,'I3 TB Data'!$A$19:$H$484,MATCH('O5 Details by Class &amp; Accounts'!$C$18, 'I3 TB Data'!$A$19:$H$19,0),0)), 0, VLOOKUP($A195,'I3 TB Data'!$A$19:$H$484,MATCH('O5 Details by Class &amp; Accounts'!$C$18,'I3 TB Data'!$A$19:$H$19,0),0))</f>
        <v>62000</v>
      </c>
      <c r="D195" s="1648"/>
      <c r="E195" s="1647">
        <f t="shared" ref="E195:E213" si="53">C195+D195</f>
        <v>62000</v>
      </c>
      <c r="F195" s="1649"/>
      <c r="G195" s="1649"/>
      <c r="H195" s="1321">
        <f t="shared" si="46"/>
        <v>0</v>
      </c>
      <c r="I195" s="1321">
        <f>IF(ISERROR(VLOOKUP(VLOOKUP($A195, 'E4 TB Allocation Details'!$A$18:$L$214, MATCH("Demand ID", 'E4 TB Allocation Details'!$A$18:$L$18, 0),FALSE), 'E2 Allocators'!$B$15:$W$361, MATCH('O5 Details by Class &amp; Accounts'!I$18, 'E2 Allocators'!$B$15:$W$15, 0),FALSE)*$F195), 0, VLOOKUP(VLOOKUP($A195, 'E4 TB Allocation Details'!$A$18:$L$214, MATCH("Demand ID", 'E4 TB Allocation Details'!$A$18:$L$18, 0),FALSE), 'E2 Allocators'!$B$15:$W$361, MATCH('O5 Details by Class &amp; Accounts'!I$18, 'E2 Allocators'!$B$15:$W$15, 0),FALSE)*$F195)</f>
        <v>0</v>
      </c>
      <c r="J195" s="1321">
        <f>IF(ISERROR(VLOOKUP(VLOOKUP($A195, 'E4 TB Allocation Details'!$A$18:$L$214, MATCH("Demand ID", 'E4 TB Allocation Details'!$A$18:$L$18, 0),FALSE), 'E2 Allocators'!$B$15:$W$361, MATCH('O5 Details by Class &amp; Accounts'!J$18, 'E2 Allocators'!$B$15:$W$15, 0),FALSE)*$F195), 0, VLOOKUP(VLOOKUP($A195, 'E4 TB Allocation Details'!$A$18:$L$214, MATCH("Demand ID", 'E4 TB Allocation Details'!$A$18:$L$18, 0),FALSE), 'E2 Allocators'!$B$15:$W$361, MATCH('O5 Details by Class &amp; Accounts'!J$18, 'E2 Allocators'!$B$15:$W$15, 0),FALSE)*$F195)</f>
        <v>0</v>
      </c>
      <c r="K195" s="1321">
        <f>IF(ISERROR(VLOOKUP(VLOOKUP($A195, 'E4 TB Allocation Details'!$A$18:$L$214, MATCH("Demand ID", 'E4 TB Allocation Details'!$A$18:$L$18, 0),FALSE), 'E2 Allocators'!$B$15:$W$361, MATCH('O5 Details by Class &amp; Accounts'!K$18, 'E2 Allocators'!$B$15:$W$15, 0),FALSE)*$F195), 0, VLOOKUP(VLOOKUP($A195, 'E4 TB Allocation Details'!$A$18:$L$214, MATCH("Demand ID", 'E4 TB Allocation Details'!$A$18:$L$18, 0),FALSE), 'E2 Allocators'!$B$15:$W$361, MATCH('O5 Details by Class &amp; Accounts'!K$18, 'E2 Allocators'!$B$15:$W$15, 0),FALSE)*$F195)</f>
        <v>0</v>
      </c>
      <c r="L195" s="1321">
        <f>IF(ISERROR(VLOOKUP(VLOOKUP($A195, 'E4 TB Allocation Details'!$A$18:$L$214, MATCH("Demand ID", 'E4 TB Allocation Details'!$A$18:$L$18, 0),FALSE), 'E2 Allocators'!$B$15:$W$361, MATCH('O5 Details by Class &amp; Accounts'!L$18, 'E2 Allocators'!$B$15:$W$15, 0),FALSE)*$F195), 0, VLOOKUP(VLOOKUP($A195, 'E4 TB Allocation Details'!$A$18:$L$214, MATCH("Demand ID", 'E4 TB Allocation Details'!$A$18:$L$18, 0),FALSE), 'E2 Allocators'!$B$15:$W$361, MATCH('O5 Details by Class &amp; Accounts'!L$18, 'E2 Allocators'!$B$15:$W$15, 0),FALSE)*$F195)</f>
        <v>0</v>
      </c>
      <c r="M195" s="1321">
        <f>IF(ISERROR(VLOOKUP(VLOOKUP($A195, 'E4 TB Allocation Details'!$A$18:$L$214, MATCH("Demand ID", 'E4 TB Allocation Details'!$A$18:$L$18, 0),FALSE), 'E2 Allocators'!$B$15:$W$361, MATCH('O5 Details by Class &amp; Accounts'!M$18, 'E2 Allocators'!$B$15:$W$15, 0),FALSE)*$F195), 0, VLOOKUP(VLOOKUP($A195, 'E4 TB Allocation Details'!$A$18:$L$214, MATCH("Demand ID", 'E4 TB Allocation Details'!$A$18:$L$18, 0),FALSE), 'E2 Allocators'!$B$15:$W$361, MATCH('O5 Details by Class &amp; Accounts'!M$18, 'E2 Allocators'!$B$15:$W$15, 0),FALSE)*$F195)</f>
        <v>0</v>
      </c>
      <c r="N195" s="1321">
        <f>IF(ISERROR(VLOOKUP(VLOOKUP($A195, 'E4 TB Allocation Details'!$A$18:$L$214, MATCH("Demand ID", 'E4 TB Allocation Details'!$A$18:$L$18, 0),FALSE), 'E2 Allocators'!$B$15:$W$361, MATCH('O5 Details by Class &amp; Accounts'!N$18, 'E2 Allocators'!$B$15:$W$15, 0),FALSE)*$F195), 0, VLOOKUP(VLOOKUP($A195, 'E4 TB Allocation Details'!$A$18:$L$214, MATCH("Demand ID", 'E4 TB Allocation Details'!$A$18:$L$18, 0),FALSE), 'E2 Allocators'!$B$15:$W$361, MATCH('O5 Details by Class &amp; Accounts'!N$18, 'E2 Allocators'!$B$15:$W$15, 0),FALSE)*$F195)</f>
        <v>0</v>
      </c>
      <c r="O195" s="1321">
        <f>IF(ISERROR(VLOOKUP(VLOOKUP($A195, 'E4 TB Allocation Details'!$A$18:$L$214, MATCH("Demand ID", 'E4 TB Allocation Details'!$A$18:$L$18, 0),FALSE), 'E2 Allocators'!$B$15:$W$361, MATCH('O5 Details by Class &amp; Accounts'!O$18, 'E2 Allocators'!$B$15:$W$15, 0),FALSE)*$F195), 0, VLOOKUP(VLOOKUP($A195, 'E4 TB Allocation Details'!$A$18:$L$214, MATCH("Demand ID", 'E4 TB Allocation Details'!$A$18:$L$18, 0),FALSE), 'E2 Allocators'!$B$15:$W$361, MATCH('O5 Details by Class &amp; Accounts'!O$18, 'E2 Allocators'!$B$15:$W$15, 0),FALSE)*$F195)</f>
        <v>0</v>
      </c>
      <c r="P195" s="1321">
        <f>IF(ISERROR(VLOOKUP(VLOOKUP($A195, 'E4 TB Allocation Details'!$A$18:$L$214, MATCH("Demand ID", 'E4 TB Allocation Details'!$A$18:$L$18, 0),FALSE), 'E2 Allocators'!$B$15:$W$361, MATCH('O5 Details by Class &amp; Accounts'!P$18, 'E2 Allocators'!$B$15:$W$15, 0),FALSE)*$F195), 0, VLOOKUP(VLOOKUP($A195, 'E4 TB Allocation Details'!$A$18:$L$214, MATCH("Demand ID", 'E4 TB Allocation Details'!$A$18:$L$18, 0),FALSE), 'E2 Allocators'!$B$15:$W$361, MATCH('O5 Details by Class &amp; Accounts'!P$18, 'E2 Allocators'!$B$15:$W$15, 0),FALSE)*$F195)</f>
        <v>0</v>
      </c>
      <c r="Q195" s="1321">
        <f>IF(ISERROR(VLOOKUP(VLOOKUP($A195, 'E4 TB Allocation Details'!$A$18:$L$214, MATCH("Demand ID", 'E4 TB Allocation Details'!$A$18:$L$18, 0),FALSE), 'E2 Allocators'!$B$15:$W$361, MATCH('O5 Details by Class &amp; Accounts'!Q$18, 'E2 Allocators'!$B$15:$W$15, 0),FALSE)*$F195), 0, VLOOKUP(VLOOKUP($A195, 'E4 TB Allocation Details'!$A$18:$L$214, MATCH("Demand ID", 'E4 TB Allocation Details'!$A$18:$L$18, 0),FALSE), 'E2 Allocators'!$B$15:$W$361, MATCH('O5 Details by Class &amp; Accounts'!Q$18, 'E2 Allocators'!$B$15:$W$15, 0),FALSE)*$F195)</f>
        <v>0</v>
      </c>
      <c r="R195" s="1321">
        <f>IF(ISERROR(VLOOKUP(VLOOKUP($A195, 'E4 TB Allocation Details'!$A$18:$L$214, MATCH("Demand ID", 'E4 TB Allocation Details'!$A$18:$L$18, 0),FALSE), 'E2 Allocators'!$B$15:$W$361, MATCH('O5 Details by Class &amp; Accounts'!R$18, 'E2 Allocators'!$B$15:$W$15, 0),FALSE)*$F195), 0, VLOOKUP(VLOOKUP($A195, 'E4 TB Allocation Details'!$A$18:$L$214, MATCH("Demand ID", 'E4 TB Allocation Details'!$A$18:$L$18, 0),FALSE), 'E2 Allocators'!$B$15:$W$361, MATCH('O5 Details by Class &amp; Accounts'!R$18, 'E2 Allocators'!$B$15:$W$15, 0),FALSE)*$F195)</f>
        <v>0</v>
      </c>
      <c r="S195" s="1321">
        <f>IF(ISERROR(VLOOKUP(VLOOKUP($A195, 'E4 TB Allocation Details'!$A$18:$L$214, MATCH("Demand ID", 'E4 TB Allocation Details'!$A$18:$L$18, 0),FALSE), 'E2 Allocators'!$B$15:$W$361, MATCH('O5 Details by Class &amp; Accounts'!S$18, 'E2 Allocators'!$B$15:$W$15, 0),FALSE)*$F195), 0, VLOOKUP(VLOOKUP($A195, 'E4 TB Allocation Details'!$A$18:$L$214, MATCH("Demand ID", 'E4 TB Allocation Details'!$A$18:$L$18, 0),FALSE), 'E2 Allocators'!$B$15:$W$361, MATCH('O5 Details by Class &amp; Accounts'!S$18, 'E2 Allocators'!$B$15:$W$15, 0),FALSE)*$F195)</f>
        <v>0</v>
      </c>
      <c r="T195" s="1321">
        <f>IF(ISERROR(VLOOKUP(VLOOKUP($A195, 'E4 TB Allocation Details'!$A$18:$L$214, MATCH("Demand ID", 'E4 TB Allocation Details'!$A$18:$L$18, 0),FALSE), 'E2 Allocators'!$B$15:$W$361, MATCH('O5 Details by Class &amp; Accounts'!T$18, 'E2 Allocators'!$B$15:$W$15, 0),FALSE)*$F195), 0, VLOOKUP(VLOOKUP($A195, 'E4 TB Allocation Details'!$A$18:$L$214, MATCH("Demand ID", 'E4 TB Allocation Details'!$A$18:$L$18, 0),FALSE), 'E2 Allocators'!$B$15:$W$361, MATCH('O5 Details by Class &amp; Accounts'!T$18, 'E2 Allocators'!$B$15:$W$15, 0),FALSE)*$F195)</f>
        <v>0</v>
      </c>
      <c r="U195" s="1321">
        <f>IF(ISERROR(VLOOKUP(VLOOKUP($A195, 'E4 TB Allocation Details'!$A$18:$L$214, MATCH("Demand ID", 'E4 TB Allocation Details'!$A$18:$L$18, 0),FALSE), 'E2 Allocators'!$B$15:$W$361, MATCH('O5 Details by Class &amp; Accounts'!U$18, 'E2 Allocators'!$B$15:$W$15, 0),FALSE)*$F195), 0, VLOOKUP(VLOOKUP($A195, 'E4 TB Allocation Details'!$A$18:$L$214, MATCH("Demand ID", 'E4 TB Allocation Details'!$A$18:$L$18, 0),FALSE), 'E2 Allocators'!$B$15:$W$361, MATCH('O5 Details by Class &amp; Accounts'!U$18, 'E2 Allocators'!$B$15:$W$15, 0),FALSE)*$F195)</f>
        <v>0</v>
      </c>
      <c r="V195" s="1321">
        <f>IF(ISERROR(VLOOKUP(VLOOKUP($A195, 'E4 TB Allocation Details'!$A$18:$L$214, MATCH("Demand ID", 'E4 TB Allocation Details'!$A$18:$L$18, 0),FALSE), 'E2 Allocators'!$B$15:$W$361, MATCH('O5 Details by Class &amp; Accounts'!V$18, 'E2 Allocators'!$B$15:$W$15, 0),FALSE)*$F195), 0, VLOOKUP(VLOOKUP($A195, 'E4 TB Allocation Details'!$A$18:$L$214, MATCH("Demand ID", 'E4 TB Allocation Details'!$A$18:$L$18, 0),FALSE), 'E2 Allocators'!$B$15:$W$361, MATCH('O5 Details by Class &amp; Accounts'!V$18, 'E2 Allocators'!$B$15:$W$15, 0),FALSE)*$F195)</f>
        <v>0</v>
      </c>
      <c r="W195" s="1321">
        <f>IF(ISERROR(VLOOKUP(VLOOKUP($A195, 'E4 TB Allocation Details'!$A$18:$L$214, MATCH("Demand ID", 'E4 TB Allocation Details'!$A$18:$L$18, 0),FALSE), 'E2 Allocators'!$B$15:$W$361, MATCH('O5 Details by Class &amp; Accounts'!W$18, 'E2 Allocators'!$B$15:$W$15, 0),FALSE)*$F195), 0, VLOOKUP(VLOOKUP($A195, 'E4 TB Allocation Details'!$A$18:$L$214, MATCH("Demand ID", 'E4 TB Allocation Details'!$A$18:$L$18, 0),FALSE), 'E2 Allocators'!$B$15:$W$361, MATCH('O5 Details by Class &amp; Accounts'!W$18, 'E2 Allocators'!$B$15:$W$15, 0),FALSE)*$F195)</f>
        <v>0</v>
      </c>
      <c r="X195" s="1321">
        <f>IF(ISERROR(VLOOKUP(VLOOKUP($A195, 'E4 TB Allocation Details'!$A$18:$L$214, MATCH("Demand ID", 'E4 TB Allocation Details'!$A$18:$L$18, 0),FALSE), 'E2 Allocators'!$B$15:$W$361, MATCH('O5 Details by Class &amp; Accounts'!X$18, 'E2 Allocators'!$B$15:$W$15, 0),FALSE)*$F195), 0, VLOOKUP(VLOOKUP($A195, 'E4 TB Allocation Details'!$A$18:$L$214, MATCH("Demand ID", 'E4 TB Allocation Details'!$A$18:$L$18, 0),FALSE), 'E2 Allocators'!$B$15:$W$361, MATCH('O5 Details by Class &amp; Accounts'!X$18, 'E2 Allocators'!$B$15:$W$15, 0),FALSE)*$F195)</f>
        <v>0</v>
      </c>
      <c r="Y195" s="1321">
        <f>IF(ISERROR(VLOOKUP(VLOOKUP($A195, 'E4 TB Allocation Details'!$A$18:$L$214, MATCH("Demand ID", 'E4 TB Allocation Details'!$A$18:$L$18, 0),FALSE), 'E2 Allocators'!$B$15:$W$361, MATCH('O5 Details by Class &amp; Accounts'!Y$18, 'E2 Allocators'!$B$15:$W$15, 0),FALSE)*$F195), 0, VLOOKUP(VLOOKUP($A195, 'E4 TB Allocation Details'!$A$18:$L$214, MATCH("Demand ID", 'E4 TB Allocation Details'!$A$18:$L$18, 0),FALSE), 'E2 Allocators'!$B$15:$W$361, MATCH('O5 Details by Class &amp; Accounts'!Y$18, 'E2 Allocators'!$B$15:$W$15, 0),FALSE)*$F195)</f>
        <v>0</v>
      </c>
      <c r="Z195" s="1321">
        <f>IF(ISERROR(VLOOKUP(VLOOKUP($A195, 'E4 TB Allocation Details'!$A$18:$L$214, MATCH("Demand ID", 'E4 TB Allocation Details'!$A$18:$L$18, 0),FALSE), 'E2 Allocators'!$B$15:$W$361, MATCH('O5 Details by Class &amp; Accounts'!Z$18, 'E2 Allocators'!$B$15:$W$15, 0),FALSE)*$F195), 0, VLOOKUP(VLOOKUP($A195, 'E4 TB Allocation Details'!$A$18:$L$214, MATCH("Demand ID", 'E4 TB Allocation Details'!$A$18:$L$18, 0),FALSE), 'E2 Allocators'!$B$15:$W$361, MATCH('O5 Details by Class &amp; Accounts'!Z$18, 'E2 Allocators'!$B$15:$W$15, 0),FALSE)*$F195)</f>
        <v>0</v>
      </c>
      <c r="AA195" s="1321">
        <f>IF(ISERROR(VLOOKUP(VLOOKUP($A195, 'E4 TB Allocation Details'!$A$18:$L$214, MATCH("Demand ID", 'E4 TB Allocation Details'!$A$18:$L$18, 0),FALSE), 'E2 Allocators'!$B$15:$W$361, MATCH('O5 Details by Class &amp; Accounts'!AA$18, 'E2 Allocators'!$B$15:$W$15, 0),FALSE)*$F195), 0, VLOOKUP(VLOOKUP($A195, 'E4 TB Allocation Details'!$A$18:$L$214, MATCH("Demand ID", 'E4 TB Allocation Details'!$A$18:$L$18, 0),FALSE), 'E2 Allocators'!$B$15:$W$361, MATCH('O5 Details by Class &amp; Accounts'!AA$18, 'E2 Allocators'!$B$15:$W$15, 0),FALSE)*$F195)</f>
        <v>0</v>
      </c>
      <c r="AB195" s="1321">
        <f>IF(ISERROR(VLOOKUP(VLOOKUP($A195, 'E4 TB Allocation Details'!$A$18:$L$214, MATCH("Demand ID", 'E4 TB Allocation Details'!$A$18:$L$18, 0),FALSE), 'E2 Allocators'!$B$15:$W$361, MATCH('O5 Details by Class &amp; Accounts'!AB$18, 'E2 Allocators'!$B$15:$W$15, 0),FALSE)*$F195), 0, VLOOKUP(VLOOKUP($A195, 'E4 TB Allocation Details'!$A$18:$L$214, MATCH("Demand ID", 'E4 TB Allocation Details'!$A$18:$L$18, 0),FALSE), 'E2 Allocators'!$B$15:$W$361, MATCH('O5 Details by Class &amp; Accounts'!AB$18, 'E2 Allocators'!$B$15:$W$15, 0),FALSE)*$F195)</f>
        <v>0</v>
      </c>
      <c r="AC195" s="1321">
        <f t="shared" si="47"/>
        <v>0</v>
      </c>
      <c r="AD195" s="1321">
        <f>IF(ISERROR(VLOOKUP(VLOOKUP($A195, 'E4 TB Allocation Details'!$A$18:$L$214, MATCH("Customer ID", 'E4 TB Allocation Details'!$A$18:$L$18, 0),FALSE), 'E2 Allocators'!$B$15:$W$361, MATCH('O5 Details by Class &amp; Accounts'!AD$18, 'E2 Allocators'!$B$15:$W$15, 0),FALSE)*$G195), 0, VLOOKUP(VLOOKUP($A195, 'E4 TB Allocation Details'!$A$18:$L$214, MATCH("Customer ID", 'E4 TB Allocation Details'!$A$18:$L$18, 0),FALSE), 'E2 Allocators'!$B$15:$W$361, MATCH('O5 Details by Class &amp; Accounts'!AD$18, 'E2 Allocators'!$B$15:$W$15, 0),FALSE)*$G195)</f>
        <v>0</v>
      </c>
      <c r="AE195" s="1321">
        <f>IF(ISERROR(VLOOKUP(VLOOKUP($A195, 'E4 TB Allocation Details'!$A$18:$L$214, MATCH("Customer ID", 'E4 TB Allocation Details'!$A$18:$L$18, 0),FALSE), 'E2 Allocators'!$B$15:$W$361, MATCH('O5 Details by Class &amp; Accounts'!AE$18, 'E2 Allocators'!$B$15:$W$15, 0),FALSE)*$G195), 0, VLOOKUP(VLOOKUP($A195, 'E4 TB Allocation Details'!$A$18:$L$214, MATCH("Customer ID", 'E4 TB Allocation Details'!$A$18:$L$18, 0),FALSE), 'E2 Allocators'!$B$15:$W$361, MATCH('O5 Details by Class &amp; Accounts'!AE$18, 'E2 Allocators'!$B$15:$W$15, 0),FALSE)*$G195)</f>
        <v>0</v>
      </c>
      <c r="AF195" s="1321">
        <f>IF(ISERROR(VLOOKUP(VLOOKUP($A195, 'E4 TB Allocation Details'!$A$18:$L$214, MATCH("Customer ID", 'E4 TB Allocation Details'!$A$18:$L$18, 0),FALSE), 'E2 Allocators'!$B$15:$W$361, MATCH('O5 Details by Class &amp; Accounts'!AF$18, 'E2 Allocators'!$B$15:$W$15, 0),FALSE)*$G195), 0, VLOOKUP(VLOOKUP($A195, 'E4 TB Allocation Details'!$A$18:$L$214, MATCH("Customer ID", 'E4 TB Allocation Details'!$A$18:$L$18, 0),FALSE), 'E2 Allocators'!$B$15:$W$361, MATCH('O5 Details by Class &amp; Accounts'!AF$18, 'E2 Allocators'!$B$15:$W$15, 0),FALSE)*$G195)</f>
        <v>0</v>
      </c>
      <c r="AG195" s="1321">
        <f>IF(ISERROR(VLOOKUP(VLOOKUP($A195, 'E4 TB Allocation Details'!$A$18:$L$214, MATCH("Customer ID", 'E4 TB Allocation Details'!$A$18:$L$18, 0),FALSE), 'E2 Allocators'!$B$15:$W$361, MATCH('O5 Details by Class &amp; Accounts'!AG$18, 'E2 Allocators'!$B$15:$W$15, 0),FALSE)*$G195), 0, VLOOKUP(VLOOKUP($A195, 'E4 TB Allocation Details'!$A$18:$L$214, MATCH("Customer ID", 'E4 TB Allocation Details'!$A$18:$L$18, 0),FALSE), 'E2 Allocators'!$B$15:$W$361, MATCH('O5 Details by Class &amp; Accounts'!AG$18, 'E2 Allocators'!$B$15:$W$15, 0),FALSE)*$G195)</f>
        <v>0</v>
      </c>
      <c r="AH195" s="1321">
        <f>IF(ISERROR(VLOOKUP(VLOOKUP($A195, 'E4 TB Allocation Details'!$A$18:$L$214, MATCH("Customer ID", 'E4 TB Allocation Details'!$A$18:$L$18, 0),FALSE), 'E2 Allocators'!$B$15:$W$361, MATCH('O5 Details by Class &amp; Accounts'!AH$18, 'E2 Allocators'!$B$15:$W$15, 0),FALSE)*$G195), 0, VLOOKUP(VLOOKUP($A195, 'E4 TB Allocation Details'!$A$18:$L$214, MATCH("Customer ID", 'E4 TB Allocation Details'!$A$18:$L$18, 0),FALSE), 'E2 Allocators'!$B$15:$W$361, MATCH('O5 Details by Class &amp; Accounts'!AH$18, 'E2 Allocators'!$B$15:$W$15, 0),FALSE)*$G195)</f>
        <v>0</v>
      </c>
      <c r="AI195" s="1321">
        <f>IF(ISERROR(VLOOKUP(VLOOKUP($A195, 'E4 TB Allocation Details'!$A$18:$L$214, MATCH("Customer ID", 'E4 TB Allocation Details'!$A$18:$L$18, 0),FALSE), 'E2 Allocators'!$B$15:$W$361, MATCH('O5 Details by Class &amp; Accounts'!AI$18, 'E2 Allocators'!$B$15:$W$15, 0),FALSE)*$G195), 0, VLOOKUP(VLOOKUP($A195, 'E4 TB Allocation Details'!$A$18:$L$214, MATCH("Customer ID", 'E4 TB Allocation Details'!$A$18:$L$18, 0),FALSE), 'E2 Allocators'!$B$15:$W$361, MATCH('O5 Details by Class &amp; Accounts'!AI$18, 'E2 Allocators'!$B$15:$W$15, 0),FALSE)*$G195)</f>
        <v>0</v>
      </c>
      <c r="AJ195" s="1321">
        <f>IF(ISERROR(VLOOKUP(VLOOKUP($A195, 'E4 TB Allocation Details'!$A$18:$L$214, MATCH("Customer ID", 'E4 TB Allocation Details'!$A$18:$L$18, 0),FALSE), 'E2 Allocators'!$B$15:$W$361, MATCH('O5 Details by Class &amp; Accounts'!AJ$18, 'E2 Allocators'!$B$15:$W$15, 0),FALSE)*$G195), 0, VLOOKUP(VLOOKUP($A195, 'E4 TB Allocation Details'!$A$18:$L$214, MATCH("Customer ID", 'E4 TB Allocation Details'!$A$18:$L$18, 0),FALSE), 'E2 Allocators'!$B$15:$W$361, MATCH('O5 Details by Class &amp; Accounts'!AJ$18, 'E2 Allocators'!$B$15:$W$15, 0),FALSE)*$G195)</f>
        <v>0</v>
      </c>
      <c r="AK195" s="1321">
        <f>IF(ISERROR(VLOOKUP(VLOOKUP($A195, 'E4 TB Allocation Details'!$A$18:$L$214, MATCH("Customer ID", 'E4 TB Allocation Details'!$A$18:$L$18, 0),FALSE), 'E2 Allocators'!$B$15:$W$361, MATCH('O5 Details by Class &amp; Accounts'!AK$18, 'E2 Allocators'!$B$15:$W$15, 0),FALSE)*$G195), 0, VLOOKUP(VLOOKUP($A195, 'E4 TB Allocation Details'!$A$18:$L$214, MATCH("Customer ID", 'E4 TB Allocation Details'!$A$18:$L$18, 0),FALSE), 'E2 Allocators'!$B$15:$W$361, MATCH('O5 Details by Class &amp; Accounts'!AK$18, 'E2 Allocators'!$B$15:$W$15, 0),FALSE)*$G195)</f>
        <v>0</v>
      </c>
      <c r="AL195" s="1321">
        <f>IF(ISERROR(VLOOKUP(VLOOKUP($A195, 'E4 TB Allocation Details'!$A$18:$L$214, MATCH("Customer ID", 'E4 TB Allocation Details'!$A$18:$L$18, 0),FALSE), 'E2 Allocators'!$B$15:$W$361, MATCH('O5 Details by Class &amp; Accounts'!AL$18, 'E2 Allocators'!$B$15:$W$15, 0),FALSE)*$G195), 0, VLOOKUP(VLOOKUP($A195, 'E4 TB Allocation Details'!$A$18:$L$214, MATCH("Customer ID", 'E4 TB Allocation Details'!$A$18:$L$18, 0),FALSE), 'E2 Allocators'!$B$15:$W$361, MATCH('O5 Details by Class &amp; Accounts'!AL$18, 'E2 Allocators'!$B$15:$W$15, 0),FALSE)*$G195)</f>
        <v>0</v>
      </c>
      <c r="AM195" s="1321">
        <f>IF(ISERROR(VLOOKUP(VLOOKUP($A195, 'E4 TB Allocation Details'!$A$18:$L$214, MATCH("Customer ID", 'E4 TB Allocation Details'!$A$18:$L$18, 0),FALSE), 'E2 Allocators'!$B$15:$W$361, MATCH('O5 Details by Class &amp; Accounts'!AM$18, 'E2 Allocators'!$B$15:$W$15, 0),FALSE)*$G195), 0, VLOOKUP(VLOOKUP($A195, 'E4 TB Allocation Details'!$A$18:$L$214, MATCH("Customer ID", 'E4 TB Allocation Details'!$A$18:$L$18, 0),FALSE), 'E2 Allocators'!$B$15:$W$361, MATCH('O5 Details by Class &amp; Accounts'!AM$18, 'E2 Allocators'!$B$15:$W$15, 0),FALSE)*$G195)</f>
        <v>0</v>
      </c>
      <c r="AN195" s="1321">
        <f>IF(ISERROR(VLOOKUP(VLOOKUP($A195, 'E4 TB Allocation Details'!$A$18:$L$214, MATCH("Customer ID", 'E4 TB Allocation Details'!$A$18:$L$18, 0),FALSE), 'E2 Allocators'!$B$15:$W$361, MATCH('O5 Details by Class &amp; Accounts'!AN$18, 'E2 Allocators'!$B$15:$W$15, 0),FALSE)*$G195), 0, VLOOKUP(VLOOKUP($A195, 'E4 TB Allocation Details'!$A$18:$L$214, MATCH("Customer ID", 'E4 TB Allocation Details'!$A$18:$L$18, 0),FALSE), 'E2 Allocators'!$B$15:$W$361, MATCH('O5 Details by Class &amp; Accounts'!AN$18, 'E2 Allocators'!$B$15:$W$15, 0),FALSE)*$G195)</f>
        <v>0</v>
      </c>
      <c r="AO195" s="1321">
        <f>IF(ISERROR(VLOOKUP(VLOOKUP($A195, 'E4 TB Allocation Details'!$A$18:$L$214, MATCH("Customer ID", 'E4 TB Allocation Details'!$A$18:$L$18, 0),FALSE), 'E2 Allocators'!$B$15:$W$361, MATCH('O5 Details by Class &amp; Accounts'!AO$18, 'E2 Allocators'!$B$15:$W$15, 0),FALSE)*$G195), 0, VLOOKUP(VLOOKUP($A195, 'E4 TB Allocation Details'!$A$18:$L$214, MATCH("Customer ID", 'E4 TB Allocation Details'!$A$18:$L$18, 0),FALSE), 'E2 Allocators'!$B$15:$W$361, MATCH('O5 Details by Class &amp; Accounts'!AO$18, 'E2 Allocators'!$B$15:$W$15, 0),FALSE)*$G195)</f>
        <v>0</v>
      </c>
      <c r="AP195" s="1321">
        <f>IF(ISERROR(VLOOKUP(VLOOKUP($A195, 'E4 TB Allocation Details'!$A$18:$L$214, MATCH("Customer ID", 'E4 TB Allocation Details'!$A$18:$L$18, 0),FALSE), 'E2 Allocators'!$B$15:$W$361, MATCH('O5 Details by Class &amp; Accounts'!AP$18, 'E2 Allocators'!$B$15:$W$15, 0),FALSE)*$G195), 0, VLOOKUP(VLOOKUP($A195, 'E4 TB Allocation Details'!$A$18:$L$214, MATCH("Customer ID", 'E4 TB Allocation Details'!$A$18:$L$18, 0),FALSE), 'E2 Allocators'!$B$15:$W$361, MATCH('O5 Details by Class &amp; Accounts'!AP$18, 'E2 Allocators'!$B$15:$W$15, 0),FALSE)*$G195)</f>
        <v>0</v>
      </c>
      <c r="AQ195" s="1321">
        <f>IF(ISERROR(VLOOKUP(VLOOKUP($A195, 'E4 TB Allocation Details'!$A$18:$L$214, MATCH("Customer ID", 'E4 TB Allocation Details'!$A$18:$L$18, 0),FALSE), 'E2 Allocators'!$B$15:$W$361, MATCH('O5 Details by Class &amp; Accounts'!AQ$18, 'E2 Allocators'!$B$15:$W$15, 0),FALSE)*$G195), 0, VLOOKUP(VLOOKUP($A195, 'E4 TB Allocation Details'!$A$18:$L$214, MATCH("Customer ID", 'E4 TB Allocation Details'!$A$18:$L$18, 0),FALSE), 'E2 Allocators'!$B$15:$W$361, MATCH('O5 Details by Class &amp; Accounts'!AQ$18, 'E2 Allocators'!$B$15:$W$15, 0),FALSE)*$G195)</f>
        <v>0</v>
      </c>
      <c r="AR195" s="1321">
        <f>IF(ISERROR(VLOOKUP(VLOOKUP($A195, 'E4 TB Allocation Details'!$A$18:$L$214, MATCH("Customer ID", 'E4 TB Allocation Details'!$A$18:$L$18, 0),FALSE), 'E2 Allocators'!$B$15:$W$361, MATCH('O5 Details by Class &amp; Accounts'!AR$18, 'E2 Allocators'!$B$15:$W$15, 0),FALSE)*$G195), 0, VLOOKUP(VLOOKUP($A195, 'E4 TB Allocation Details'!$A$18:$L$214, MATCH("Customer ID", 'E4 TB Allocation Details'!$A$18:$L$18, 0),FALSE), 'E2 Allocators'!$B$15:$W$361, MATCH('O5 Details by Class &amp; Accounts'!AR$18, 'E2 Allocators'!$B$15:$W$15, 0),FALSE)*$G195)</f>
        <v>0</v>
      </c>
      <c r="AS195" s="1321">
        <f>IF(ISERROR(VLOOKUP(VLOOKUP($A195, 'E4 TB Allocation Details'!$A$18:$L$214, MATCH("Customer ID", 'E4 TB Allocation Details'!$A$18:$L$18, 0),FALSE), 'E2 Allocators'!$B$15:$W$361, MATCH('O5 Details by Class &amp; Accounts'!AS$18, 'E2 Allocators'!$B$15:$W$15, 0),FALSE)*$G195), 0, VLOOKUP(VLOOKUP($A195, 'E4 TB Allocation Details'!$A$18:$L$214, MATCH("Customer ID", 'E4 TB Allocation Details'!$A$18:$L$18, 0),FALSE), 'E2 Allocators'!$B$15:$W$361, MATCH('O5 Details by Class &amp; Accounts'!AS$18, 'E2 Allocators'!$B$15:$W$15, 0),FALSE)*$G195)</f>
        <v>0</v>
      </c>
      <c r="AT195" s="1321">
        <f>IF(ISERROR(VLOOKUP(VLOOKUP($A195, 'E4 TB Allocation Details'!$A$18:$L$214, MATCH("Customer ID", 'E4 TB Allocation Details'!$A$18:$L$18, 0),FALSE), 'E2 Allocators'!$B$15:$W$361, MATCH('O5 Details by Class &amp; Accounts'!AT$18, 'E2 Allocators'!$B$15:$W$15, 0),FALSE)*$G195), 0, VLOOKUP(VLOOKUP($A195, 'E4 TB Allocation Details'!$A$18:$L$214, MATCH("Customer ID", 'E4 TB Allocation Details'!$A$18:$L$18, 0),FALSE), 'E2 Allocators'!$B$15:$W$361, MATCH('O5 Details by Class &amp; Accounts'!AT$18, 'E2 Allocators'!$B$15:$W$15, 0),FALSE)*$G195)</f>
        <v>0</v>
      </c>
      <c r="AU195" s="1321">
        <f>IF(ISERROR(VLOOKUP(VLOOKUP($A195, 'E4 TB Allocation Details'!$A$18:$L$214, MATCH("Customer ID", 'E4 TB Allocation Details'!$A$18:$L$18, 0),FALSE), 'E2 Allocators'!$B$15:$W$361, MATCH('O5 Details by Class &amp; Accounts'!AU$18, 'E2 Allocators'!$B$15:$W$15, 0),FALSE)*$G195), 0, VLOOKUP(VLOOKUP($A195, 'E4 TB Allocation Details'!$A$18:$L$214, MATCH("Customer ID", 'E4 TB Allocation Details'!$A$18:$L$18, 0),FALSE), 'E2 Allocators'!$B$15:$W$361, MATCH('O5 Details by Class &amp; Accounts'!AU$18, 'E2 Allocators'!$B$15:$W$15, 0),FALSE)*$G195)</f>
        <v>0</v>
      </c>
      <c r="AV195" s="1321">
        <f>IF(ISERROR(VLOOKUP(VLOOKUP($A195, 'E4 TB Allocation Details'!$A$18:$L$214, MATCH("Customer ID", 'E4 TB Allocation Details'!$A$18:$L$18, 0),FALSE), 'E2 Allocators'!$B$15:$W$361, MATCH('O5 Details by Class &amp; Accounts'!AV$18, 'E2 Allocators'!$B$15:$W$15, 0),FALSE)*$G195), 0, VLOOKUP(VLOOKUP($A195, 'E4 TB Allocation Details'!$A$18:$L$214, MATCH("Customer ID", 'E4 TB Allocation Details'!$A$18:$L$18, 0),FALSE), 'E2 Allocators'!$B$15:$W$361, MATCH('O5 Details by Class &amp; Accounts'!AV$18, 'E2 Allocators'!$B$15:$W$15, 0),FALSE)*$G195)</f>
        <v>0</v>
      </c>
      <c r="AW195" s="1321">
        <f>IF(ISERROR(VLOOKUP(VLOOKUP($A195, 'E4 TB Allocation Details'!$A$18:$L$214, MATCH("Customer ID", 'E4 TB Allocation Details'!$A$18:$L$18, 0),FALSE), 'E2 Allocators'!$B$15:$W$361, MATCH('O5 Details by Class &amp; Accounts'!AW$18, 'E2 Allocators'!$B$15:$W$15, 0),FALSE)*$G195), 0, VLOOKUP(VLOOKUP($A195, 'E4 TB Allocation Details'!$A$18:$L$214, MATCH("Customer ID", 'E4 TB Allocation Details'!$A$18:$L$18, 0),FALSE), 'E2 Allocators'!$B$15:$W$361, MATCH('O5 Details by Class &amp; Accounts'!AW$18, 'E2 Allocators'!$B$15:$W$15, 0),FALSE)*$G195)</f>
        <v>0</v>
      </c>
      <c r="AX195" s="1321">
        <f t="shared" si="51"/>
        <v>0</v>
      </c>
      <c r="AY195" s="1321">
        <f>IF(ISERROR(VLOOKUP(VLOOKUP($A195, 'E4 TB Allocation Details'!$A$18:$L$214, MATCH("Misc ID", 'E4 TB Allocation Details'!$A$18:$L$18, 0),FALSE), 'E2 Allocators'!$B$15:$W$361, MATCH('O5 Details by Class &amp; Accounts'!AY$18, 'E2 Allocators'!$B$15:$W$15, 0),FALSE)*$E195), 0, VLOOKUP(VLOOKUP($A195, 'E4 TB Allocation Details'!$A$18:$L$214, MATCH("Misc ID", 'E4 TB Allocation Details'!$A$18:$L$18, 0),FALSE), 'E2 Allocators'!$B$15:$W$361, MATCH('O5 Details by Class &amp; Accounts'!AY$18, 'E2 Allocators'!$B$15:$W$15, 0),FALSE)*$E195)</f>
        <v>0</v>
      </c>
      <c r="AZ195" s="1321">
        <f>IF(ISERROR(VLOOKUP(VLOOKUP($A195, 'E4 TB Allocation Details'!$A$18:$L$214, MATCH("Misc ID", 'E4 TB Allocation Details'!$A$18:$L$18, 0),FALSE), 'E2 Allocators'!$B$15:$W$361, MATCH('O5 Details by Class &amp; Accounts'!AZ$18, 'E2 Allocators'!$B$15:$W$15, 0),FALSE)*$E195), 0, VLOOKUP(VLOOKUP($A195, 'E4 TB Allocation Details'!$A$18:$L$214, MATCH("Misc ID", 'E4 TB Allocation Details'!$A$18:$L$18, 0),FALSE), 'E2 Allocators'!$B$15:$W$361, MATCH('O5 Details by Class &amp; Accounts'!AZ$18, 'E2 Allocators'!$B$15:$W$15, 0),FALSE)*$E195)</f>
        <v>0</v>
      </c>
      <c r="BA195" s="1321">
        <f>IF(ISERROR(VLOOKUP(VLOOKUP($A195, 'E4 TB Allocation Details'!$A$18:$L$214, MATCH("Misc ID", 'E4 TB Allocation Details'!$A$18:$L$18, 0),FALSE), 'E2 Allocators'!$B$15:$W$361, MATCH('O5 Details by Class &amp; Accounts'!BA$18, 'E2 Allocators'!$B$15:$W$15, 0),FALSE)*$E195), 0, VLOOKUP(VLOOKUP($A195, 'E4 TB Allocation Details'!$A$18:$L$214, MATCH("Misc ID", 'E4 TB Allocation Details'!$A$18:$L$18, 0),FALSE), 'E2 Allocators'!$B$15:$W$361, MATCH('O5 Details by Class &amp; Accounts'!BA$18, 'E2 Allocators'!$B$15:$W$15, 0),FALSE)*$E195)</f>
        <v>0</v>
      </c>
      <c r="BB195" s="1321">
        <f>IF(ISERROR(VLOOKUP(VLOOKUP($A195, 'E4 TB Allocation Details'!$A$18:$L$214, MATCH("Misc ID", 'E4 TB Allocation Details'!$A$18:$L$18, 0),FALSE), 'E2 Allocators'!$B$15:$W$361, MATCH('O5 Details by Class &amp; Accounts'!BB$18, 'E2 Allocators'!$B$15:$W$15, 0),FALSE)*$E195), 0, VLOOKUP(VLOOKUP($A195, 'E4 TB Allocation Details'!$A$18:$L$214, MATCH("Misc ID", 'E4 TB Allocation Details'!$A$18:$L$18, 0),FALSE), 'E2 Allocators'!$B$15:$W$361, MATCH('O5 Details by Class &amp; Accounts'!BB$18, 'E2 Allocators'!$B$15:$W$15, 0),FALSE)*$E195)</f>
        <v>0</v>
      </c>
      <c r="BC195" s="1321">
        <f>IF(ISERROR(VLOOKUP(VLOOKUP($A195, 'E4 TB Allocation Details'!$A$18:$L$214, MATCH("Misc ID", 'E4 TB Allocation Details'!$A$18:$L$18, 0),FALSE), 'E2 Allocators'!$B$15:$W$361, MATCH('O5 Details by Class &amp; Accounts'!BC$18, 'E2 Allocators'!$B$15:$W$15, 0),FALSE)*$E195), 0, VLOOKUP(VLOOKUP($A195, 'E4 TB Allocation Details'!$A$18:$L$214, MATCH("Misc ID", 'E4 TB Allocation Details'!$A$18:$L$18, 0),FALSE), 'E2 Allocators'!$B$15:$W$361, MATCH('O5 Details by Class &amp; Accounts'!BC$18, 'E2 Allocators'!$B$15:$W$15, 0),FALSE)*$E195)</f>
        <v>0</v>
      </c>
      <c r="BD195" s="1321">
        <f>IF(ISERROR(VLOOKUP(VLOOKUP($A195, 'E4 TB Allocation Details'!$A$18:$L$214, MATCH("Misc ID", 'E4 TB Allocation Details'!$A$18:$L$18, 0),FALSE), 'E2 Allocators'!$B$15:$W$361, MATCH('O5 Details by Class &amp; Accounts'!BD$18, 'E2 Allocators'!$B$15:$W$15, 0),FALSE)*$E195), 0, VLOOKUP(VLOOKUP($A195, 'E4 TB Allocation Details'!$A$18:$L$214, MATCH("Misc ID", 'E4 TB Allocation Details'!$A$18:$L$18, 0),FALSE), 'E2 Allocators'!$B$15:$W$361, MATCH('O5 Details by Class &amp; Accounts'!BD$18, 'E2 Allocators'!$B$15:$W$15, 0),FALSE)*$E195)</f>
        <v>0</v>
      </c>
      <c r="BE195" s="1321">
        <f>IF(ISERROR(VLOOKUP(VLOOKUP($A195, 'E4 TB Allocation Details'!$A$18:$L$214, MATCH("Misc ID", 'E4 TB Allocation Details'!$A$18:$L$18, 0),FALSE), 'E2 Allocators'!$B$15:$W$361, MATCH('O5 Details by Class &amp; Accounts'!BE$18, 'E2 Allocators'!$B$15:$W$15, 0),FALSE)*$E195), 0, VLOOKUP(VLOOKUP($A195, 'E4 TB Allocation Details'!$A$18:$L$214, MATCH("Misc ID", 'E4 TB Allocation Details'!$A$18:$L$18, 0),FALSE), 'E2 Allocators'!$B$15:$W$361, MATCH('O5 Details by Class &amp; Accounts'!BE$18, 'E2 Allocators'!$B$15:$W$15, 0),FALSE)*$E195)</f>
        <v>0</v>
      </c>
      <c r="BF195" s="1321">
        <f>IF(ISERROR(VLOOKUP(VLOOKUP($A195, 'E4 TB Allocation Details'!$A$18:$L$214, MATCH("Misc ID", 'E4 TB Allocation Details'!$A$18:$L$18, 0),FALSE), 'E2 Allocators'!$B$15:$W$361, MATCH('O5 Details by Class &amp; Accounts'!BF$18, 'E2 Allocators'!$B$15:$W$15, 0),FALSE)*$E195), 0, VLOOKUP(VLOOKUP($A195, 'E4 TB Allocation Details'!$A$18:$L$214, MATCH("Misc ID", 'E4 TB Allocation Details'!$A$18:$L$18, 0),FALSE), 'E2 Allocators'!$B$15:$W$361, MATCH('O5 Details by Class &amp; Accounts'!BF$18, 'E2 Allocators'!$B$15:$W$15, 0),FALSE)*$E195)</f>
        <v>0</v>
      </c>
      <c r="BG195" s="1321">
        <f>IF(ISERROR(VLOOKUP(VLOOKUP($A195, 'E4 TB Allocation Details'!$A$18:$L$214, MATCH("Misc ID", 'E4 TB Allocation Details'!$A$18:$L$18, 0),FALSE), 'E2 Allocators'!$B$15:$W$361, MATCH('O5 Details by Class &amp; Accounts'!BG$18, 'E2 Allocators'!$B$15:$W$15, 0),FALSE)*$E195), 0, VLOOKUP(VLOOKUP($A195, 'E4 TB Allocation Details'!$A$18:$L$214, MATCH("Misc ID", 'E4 TB Allocation Details'!$A$18:$L$18, 0),FALSE), 'E2 Allocators'!$B$15:$W$361, MATCH('O5 Details by Class &amp; Accounts'!BG$18, 'E2 Allocators'!$B$15:$W$15, 0),FALSE)*$E195)</f>
        <v>0</v>
      </c>
      <c r="BH195" s="1321">
        <f>IF(ISERROR(VLOOKUP(VLOOKUP($A195, 'E4 TB Allocation Details'!$A$18:$L$214, MATCH("Misc ID", 'E4 TB Allocation Details'!$A$18:$L$18, 0),FALSE), 'E2 Allocators'!$B$15:$W$361, MATCH('O5 Details by Class &amp; Accounts'!BH$18, 'E2 Allocators'!$B$15:$W$15, 0),FALSE)*$E195), 0, VLOOKUP(VLOOKUP($A195, 'E4 TB Allocation Details'!$A$18:$L$214, MATCH("Misc ID", 'E4 TB Allocation Details'!$A$18:$L$18, 0),FALSE), 'E2 Allocators'!$B$15:$W$361, MATCH('O5 Details by Class &amp; Accounts'!BH$18, 'E2 Allocators'!$B$15:$W$15, 0),FALSE)*$E195)</f>
        <v>0</v>
      </c>
      <c r="BI195" s="1321">
        <f>IF(ISERROR(VLOOKUP(VLOOKUP($A195, 'E4 TB Allocation Details'!$A$18:$L$214, MATCH("Misc ID", 'E4 TB Allocation Details'!$A$18:$L$18, 0),FALSE), 'E2 Allocators'!$B$15:$W$361, MATCH('O5 Details by Class &amp; Accounts'!BI$18, 'E2 Allocators'!$B$15:$W$15, 0),FALSE)*$E195), 0, VLOOKUP(VLOOKUP($A195, 'E4 TB Allocation Details'!$A$18:$L$214, MATCH("Misc ID", 'E4 TB Allocation Details'!$A$18:$L$18, 0),FALSE), 'E2 Allocators'!$B$15:$W$361, MATCH('O5 Details by Class &amp; Accounts'!BI$18, 'E2 Allocators'!$B$15:$W$15, 0),FALSE)*$E195)</f>
        <v>0</v>
      </c>
      <c r="BJ195" s="1321">
        <f>IF(ISERROR(VLOOKUP(VLOOKUP($A195, 'E4 TB Allocation Details'!$A$18:$L$214, MATCH("Misc ID", 'E4 TB Allocation Details'!$A$18:$L$18, 0),FALSE), 'E2 Allocators'!$B$15:$W$361, MATCH('O5 Details by Class &amp; Accounts'!BJ$18, 'E2 Allocators'!$B$15:$W$15, 0),FALSE)*$E195), 0, VLOOKUP(VLOOKUP($A195, 'E4 TB Allocation Details'!$A$18:$L$214, MATCH("Misc ID", 'E4 TB Allocation Details'!$A$18:$L$18, 0),FALSE), 'E2 Allocators'!$B$15:$W$361, MATCH('O5 Details by Class &amp; Accounts'!BJ$18, 'E2 Allocators'!$B$15:$W$15, 0),FALSE)*$E195)</f>
        <v>0</v>
      </c>
      <c r="BK195" s="1321">
        <f>IF(ISERROR(VLOOKUP(VLOOKUP($A195, 'E4 TB Allocation Details'!$A$18:$L$214, MATCH("Misc ID", 'E4 TB Allocation Details'!$A$18:$L$18, 0),FALSE), 'E2 Allocators'!$B$15:$W$361, MATCH('O5 Details by Class &amp; Accounts'!BK$18, 'E2 Allocators'!$B$15:$W$15, 0),FALSE)*$E195), 0, VLOOKUP(VLOOKUP($A195, 'E4 TB Allocation Details'!$A$18:$L$214, MATCH("Misc ID", 'E4 TB Allocation Details'!$A$18:$L$18, 0),FALSE), 'E2 Allocators'!$B$15:$W$361, MATCH('O5 Details by Class &amp; Accounts'!BK$18, 'E2 Allocators'!$B$15:$W$15, 0),FALSE)*$E195)</f>
        <v>0</v>
      </c>
      <c r="BL195" s="1321">
        <f>IF(ISERROR(VLOOKUP(VLOOKUP($A195, 'E4 TB Allocation Details'!$A$18:$L$214, MATCH("Misc ID", 'E4 TB Allocation Details'!$A$18:$L$18, 0),FALSE), 'E2 Allocators'!$B$15:$W$361, MATCH('O5 Details by Class &amp; Accounts'!BL$18, 'E2 Allocators'!$B$15:$W$15, 0),FALSE)*$E195), 0, VLOOKUP(VLOOKUP($A195, 'E4 TB Allocation Details'!$A$18:$L$214, MATCH("Misc ID", 'E4 TB Allocation Details'!$A$18:$L$18, 0),FALSE), 'E2 Allocators'!$B$15:$W$361, MATCH('O5 Details by Class &amp; Accounts'!BL$18, 'E2 Allocators'!$B$15:$W$15, 0),FALSE)*$E195)</f>
        <v>0</v>
      </c>
      <c r="BM195" s="1321">
        <f>IF(ISERROR(VLOOKUP(VLOOKUP($A195, 'E4 TB Allocation Details'!$A$18:$L$214, MATCH("Misc ID", 'E4 TB Allocation Details'!$A$18:$L$18, 0),FALSE), 'E2 Allocators'!$B$15:$W$361, MATCH('O5 Details by Class &amp; Accounts'!BM$18, 'E2 Allocators'!$B$15:$W$15, 0),FALSE)*$E195), 0, VLOOKUP(VLOOKUP($A195, 'E4 TB Allocation Details'!$A$18:$L$214, MATCH("Misc ID", 'E4 TB Allocation Details'!$A$18:$L$18, 0),FALSE), 'E2 Allocators'!$B$15:$W$361, MATCH('O5 Details by Class &amp; Accounts'!BM$18, 'E2 Allocators'!$B$15:$W$15, 0),FALSE)*$E195)</f>
        <v>0</v>
      </c>
      <c r="BN195" s="1321">
        <f>IF(ISERROR(VLOOKUP(VLOOKUP($A195, 'E4 TB Allocation Details'!$A$18:$L$214, MATCH("Misc ID", 'E4 TB Allocation Details'!$A$18:$L$18, 0),FALSE), 'E2 Allocators'!$B$15:$W$361, MATCH('O5 Details by Class &amp; Accounts'!BN$18, 'E2 Allocators'!$B$15:$W$15, 0),FALSE)*$E195), 0, VLOOKUP(VLOOKUP($A195, 'E4 TB Allocation Details'!$A$18:$L$214, MATCH("Misc ID", 'E4 TB Allocation Details'!$A$18:$L$18, 0),FALSE), 'E2 Allocators'!$B$15:$W$361, MATCH('O5 Details by Class &amp; Accounts'!BN$18, 'E2 Allocators'!$B$15:$W$15, 0),FALSE)*$E195)</f>
        <v>0</v>
      </c>
      <c r="BO195" s="1321">
        <f>IF(ISERROR(VLOOKUP(VLOOKUP($A195, 'E4 TB Allocation Details'!$A$18:$L$214, MATCH("Misc ID", 'E4 TB Allocation Details'!$A$18:$L$18, 0),FALSE), 'E2 Allocators'!$B$15:$W$361, MATCH('O5 Details by Class &amp; Accounts'!BO$18, 'E2 Allocators'!$B$15:$W$15, 0),FALSE)*$E195), 0, VLOOKUP(VLOOKUP($A195, 'E4 TB Allocation Details'!$A$18:$L$214, MATCH("Misc ID", 'E4 TB Allocation Details'!$A$18:$L$18, 0),FALSE), 'E2 Allocators'!$B$15:$W$361, MATCH('O5 Details by Class &amp; Accounts'!BO$18, 'E2 Allocators'!$B$15:$W$15, 0),FALSE)*$E195)</f>
        <v>0</v>
      </c>
      <c r="BP195" s="1321">
        <f>IF(ISERROR(VLOOKUP(VLOOKUP($A195, 'E4 TB Allocation Details'!$A$18:$L$214, MATCH("Misc ID", 'E4 TB Allocation Details'!$A$18:$L$18, 0),FALSE), 'E2 Allocators'!$B$15:$W$361, MATCH('O5 Details by Class &amp; Accounts'!BP$18, 'E2 Allocators'!$B$15:$W$15, 0),FALSE)*$E195), 0, VLOOKUP(VLOOKUP($A195, 'E4 TB Allocation Details'!$A$18:$L$214, MATCH("Misc ID", 'E4 TB Allocation Details'!$A$18:$L$18, 0),FALSE), 'E2 Allocators'!$B$15:$W$361, MATCH('O5 Details by Class &amp; Accounts'!BP$18, 'E2 Allocators'!$B$15:$W$15, 0),FALSE)*$E195)</f>
        <v>0</v>
      </c>
      <c r="BQ195" s="1321">
        <f>IF(ISERROR(VLOOKUP(VLOOKUP($A195, 'E4 TB Allocation Details'!$A$18:$L$214, MATCH("Misc ID", 'E4 TB Allocation Details'!$A$18:$L$18, 0),FALSE), 'E2 Allocators'!$B$15:$W$361, MATCH('O5 Details by Class &amp; Accounts'!BQ$18, 'E2 Allocators'!$B$15:$W$15, 0),FALSE)*$E195), 0, VLOOKUP(VLOOKUP($A195, 'E4 TB Allocation Details'!$A$18:$L$214, MATCH("Misc ID", 'E4 TB Allocation Details'!$A$18:$L$18, 0),FALSE), 'E2 Allocators'!$B$15:$W$361, MATCH('O5 Details by Class &amp; Accounts'!BQ$18, 'E2 Allocators'!$B$15:$W$15, 0),FALSE)*$E195)</f>
        <v>0</v>
      </c>
      <c r="BR195" s="1321">
        <f>IF(ISERROR(VLOOKUP(VLOOKUP($A195, 'E4 TB Allocation Details'!$A$18:$L$214, MATCH("Misc ID", 'E4 TB Allocation Details'!$A$18:$L$18, 0),FALSE), 'E2 Allocators'!$B$15:$W$361, MATCH('O5 Details by Class &amp; Accounts'!BR$18, 'E2 Allocators'!$B$15:$W$15, 0),FALSE)*$E195), 0, VLOOKUP(VLOOKUP($A195, 'E4 TB Allocation Details'!$A$18:$L$214, MATCH("Misc ID", 'E4 TB Allocation Details'!$A$18:$L$18, 0),FALSE), 'E2 Allocators'!$B$15:$W$361, MATCH('O5 Details by Class &amp; Accounts'!BR$18, 'E2 Allocators'!$B$15:$W$15, 0),FALSE)*$E195)</f>
        <v>0</v>
      </c>
      <c r="BS195" s="1321">
        <f t="shared" si="48"/>
        <v>0</v>
      </c>
      <c r="BT195" s="1321">
        <f>IF(ISERROR(VLOOKUP(VLOOKUP($A195, 'E4 TB Allocation Details'!$A$18:$L$214, MATCH("A &amp; G ID", 'E4 TB Allocation Details'!$A$18:$L$18, 0),FALSE), 'E2 Allocators'!$B$15:$W$361, MATCH('O5 Details by Class &amp; Accounts'!BT$18, 'E2 Allocators'!$B$15:$W$15, 0),FALSE)*$E195), 0, VLOOKUP(VLOOKUP($A195, 'E4 TB Allocation Details'!$A$18:$L$214, MATCH("A &amp; G ID", 'E4 TB Allocation Details'!$A$18:$L$18, 0),FALSE), 'E2 Allocators'!$B$15:$W$361, MATCH('O5 Details by Class &amp; Accounts'!BT$18, 'E2 Allocators'!$B$15:$W$15, 0),FALSE)*$E195)</f>
        <v>42950.290193761241</v>
      </c>
      <c r="BU195" s="1321">
        <f>IF(ISERROR(VLOOKUP(VLOOKUP($A195, 'E4 TB Allocation Details'!$A$18:$L$214, MATCH("A &amp; G ID", 'E4 TB Allocation Details'!$A$18:$L$18, 0),FALSE), 'E2 Allocators'!$B$15:$W$361, MATCH('O5 Details by Class &amp; Accounts'!BU$18, 'E2 Allocators'!$B$15:$W$15, 0),FALSE)*$E195), 0, VLOOKUP(VLOOKUP($A195, 'E4 TB Allocation Details'!$A$18:$L$214, MATCH("A &amp; G ID", 'E4 TB Allocation Details'!$A$18:$L$18, 0),FALSE), 'E2 Allocators'!$B$15:$W$361, MATCH('O5 Details by Class &amp; Accounts'!BU$18, 'E2 Allocators'!$B$15:$W$15, 0),FALSE)*$E195)</f>
        <v>11361.704157818258</v>
      </c>
      <c r="BV195" s="1321">
        <f>IF(ISERROR(VLOOKUP(VLOOKUP($A195, 'E4 TB Allocation Details'!$A$18:$L$214, MATCH("A &amp; G ID", 'E4 TB Allocation Details'!$A$18:$L$18, 0),FALSE), 'E2 Allocators'!$B$15:$W$361, MATCH('O5 Details by Class &amp; Accounts'!BV$18, 'E2 Allocators'!$B$15:$W$15, 0),FALSE)*$E195), 0, VLOOKUP(VLOOKUP($A195, 'E4 TB Allocation Details'!$A$18:$L$214, MATCH("A &amp; G ID", 'E4 TB Allocation Details'!$A$18:$L$18, 0),FALSE), 'E2 Allocators'!$B$15:$W$361, MATCH('O5 Details by Class &amp; Accounts'!BV$18, 'E2 Allocators'!$B$15:$W$15, 0),FALSE)*$E195)</f>
        <v>6798.1045275450351</v>
      </c>
      <c r="BW195" s="1321">
        <f>IF(ISERROR(VLOOKUP(VLOOKUP($A195, 'E4 TB Allocation Details'!$A$18:$L$214, MATCH("A &amp; G ID", 'E4 TB Allocation Details'!$A$18:$L$18, 0),FALSE), 'E2 Allocators'!$B$15:$W$361, MATCH('O5 Details by Class &amp; Accounts'!BW$18, 'E2 Allocators'!$B$15:$W$15, 0),FALSE)*$E195), 0, VLOOKUP(VLOOKUP($A195, 'E4 TB Allocation Details'!$A$18:$L$214, MATCH("A &amp; G ID", 'E4 TB Allocation Details'!$A$18:$L$18, 0),FALSE), 'E2 Allocators'!$B$15:$W$361, MATCH('O5 Details by Class &amp; Accounts'!BW$18, 'E2 Allocators'!$B$15:$W$15, 0),FALSE)*$E195)</f>
        <v>0</v>
      </c>
      <c r="BX195" s="1321">
        <f>IF(ISERROR(VLOOKUP(VLOOKUP($A195, 'E4 TB Allocation Details'!$A$18:$L$214, MATCH("A &amp; G ID", 'E4 TB Allocation Details'!$A$18:$L$18, 0),FALSE), 'E2 Allocators'!$B$15:$W$361, MATCH('O5 Details by Class &amp; Accounts'!BX$18, 'E2 Allocators'!$B$15:$W$15, 0),FALSE)*$E195), 0, VLOOKUP(VLOOKUP($A195, 'E4 TB Allocation Details'!$A$18:$L$214, MATCH("A &amp; G ID", 'E4 TB Allocation Details'!$A$18:$L$18, 0),FALSE), 'E2 Allocators'!$B$15:$W$361, MATCH('O5 Details by Class &amp; Accounts'!BX$18, 'E2 Allocators'!$B$15:$W$15, 0),FALSE)*$E195)</f>
        <v>0</v>
      </c>
      <c r="BY195" s="1321">
        <f>IF(ISERROR(VLOOKUP(VLOOKUP($A195, 'E4 TB Allocation Details'!$A$18:$L$214, MATCH("A &amp; G ID", 'E4 TB Allocation Details'!$A$18:$L$18, 0),FALSE), 'E2 Allocators'!$B$15:$W$361, MATCH('O5 Details by Class &amp; Accounts'!BY$18, 'E2 Allocators'!$B$15:$W$15, 0),FALSE)*$E195), 0, VLOOKUP(VLOOKUP($A195, 'E4 TB Allocation Details'!$A$18:$L$214, MATCH("A &amp; G ID", 'E4 TB Allocation Details'!$A$18:$L$18, 0),FALSE), 'E2 Allocators'!$B$15:$W$361, MATCH('O5 Details by Class &amp; Accounts'!BY$18, 'E2 Allocators'!$B$15:$W$15, 0),FALSE)*$E195)</f>
        <v>0</v>
      </c>
      <c r="BZ195" s="1321">
        <f>IF(ISERROR(VLOOKUP(VLOOKUP($A195, 'E4 TB Allocation Details'!$A$18:$L$214, MATCH("A &amp; G ID", 'E4 TB Allocation Details'!$A$18:$L$18, 0),FALSE), 'E2 Allocators'!$B$15:$W$361, MATCH('O5 Details by Class &amp; Accounts'!BZ$18, 'E2 Allocators'!$B$15:$W$15, 0),FALSE)*$E195), 0, VLOOKUP(VLOOKUP($A195, 'E4 TB Allocation Details'!$A$18:$L$214, MATCH("A &amp; G ID", 'E4 TB Allocation Details'!$A$18:$L$18, 0),FALSE), 'E2 Allocators'!$B$15:$W$361, MATCH('O5 Details by Class &amp; Accounts'!BZ$18, 'E2 Allocators'!$B$15:$W$15, 0),FALSE)*$E195)</f>
        <v>800.89277966402221</v>
      </c>
      <c r="CA195" s="1321">
        <f>IF(ISERROR(VLOOKUP(VLOOKUP($A195, 'E4 TB Allocation Details'!$A$18:$L$214, MATCH("A &amp; G ID", 'E4 TB Allocation Details'!$A$18:$L$18, 0),FALSE), 'E2 Allocators'!$B$15:$W$361, MATCH('O5 Details by Class &amp; Accounts'!CA$18, 'E2 Allocators'!$B$15:$W$15, 0),FALSE)*$E195), 0, VLOOKUP(VLOOKUP($A195, 'E4 TB Allocation Details'!$A$18:$L$214, MATCH("A &amp; G ID", 'E4 TB Allocation Details'!$A$18:$L$18, 0),FALSE), 'E2 Allocators'!$B$15:$W$361, MATCH('O5 Details by Class &amp; Accounts'!CA$18, 'E2 Allocators'!$B$15:$W$15, 0),FALSE)*$E195)</f>
        <v>0</v>
      </c>
      <c r="CB195" s="1321">
        <f>IF(ISERROR(VLOOKUP(VLOOKUP($A195, 'E4 TB Allocation Details'!$A$18:$L$214, MATCH("A &amp; G ID", 'E4 TB Allocation Details'!$A$18:$L$18, 0),FALSE), 'E2 Allocators'!$B$15:$W$361, MATCH('O5 Details by Class &amp; Accounts'!CB$18, 'E2 Allocators'!$B$15:$W$15, 0),FALSE)*$E195), 0, VLOOKUP(VLOOKUP($A195, 'E4 TB Allocation Details'!$A$18:$L$214, MATCH("A &amp; G ID", 'E4 TB Allocation Details'!$A$18:$L$18, 0),FALSE), 'E2 Allocators'!$B$15:$W$361, MATCH('O5 Details by Class &amp; Accounts'!CB$18, 'E2 Allocators'!$B$15:$W$15, 0),FALSE)*$E195)</f>
        <v>89.008341211452588</v>
      </c>
      <c r="CC195" s="1321">
        <f>IF(ISERROR(VLOOKUP(VLOOKUP($A195, 'E4 TB Allocation Details'!$A$18:$L$214, MATCH("A &amp; G ID", 'E4 TB Allocation Details'!$A$18:$L$18, 0),FALSE), 'E2 Allocators'!$B$15:$W$361, MATCH('O5 Details by Class &amp; Accounts'!CC$18, 'E2 Allocators'!$B$15:$W$15, 0),FALSE)*$E195), 0, VLOOKUP(VLOOKUP($A195, 'E4 TB Allocation Details'!$A$18:$L$214, MATCH("A &amp; G ID", 'E4 TB Allocation Details'!$A$18:$L$18, 0),FALSE), 'E2 Allocators'!$B$15:$W$361, MATCH('O5 Details by Class &amp; Accounts'!CC$18, 'E2 Allocators'!$B$15:$W$15, 0),FALSE)*$E195)</f>
        <v>0</v>
      </c>
      <c r="CD195" s="1321">
        <f>IF(ISERROR(VLOOKUP(VLOOKUP($A195, 'E4 TB Allocation Details'!$A$18:$L$214, MATCH("A &amp; G ID", 'E4 TB Allocation Details'!$A$18:$L$18, 0),FALSE), 'E2 Allocators'!$B$15:$W$361, MATCH('O5 Details by Class &amp; Accounts'!CD$18, 'E2 Allocators'!$B$15:$W$15, 0),FALSE)*$E195), 0, VLOOKUP(VLOOKUP($A195, 'E4 TB Allocation Details'!$A$18:$L$214, MATCH("A &amp; G ID", 'E4 TB Allocation Details'!$A$18:$L$18, 0),FALSE), 'E2 Allocators'!$B$15:$W$361, MATCH('O5 Details by Class &amp; Accounts'!CD$18, 'E2 Allocators'!$B$15:$W$15, 0),FALSE)*$E195)</f>
        <v>0</v>
      </c>
      <c r="CE195" s="1321">
        <f>IF(ISERROR(VLOOKUP(VLOOKUP($A195, 'E4 TB Allocation Details'!$A$18:$L$214, MATCH("A &amp; G ID", 'E4 TB Allocation Details'!$A$18:$L$18, 0),FALSE), 'E2 Allocators'!$B$15:$W$361, MATCH('O5 Details by Class &amp; Accounts'!CE$18, 'E2 Allocators'!$B$15:$W$15, 0),FALSE)*$E195), 0, VLOOKUP(VLOOKUP($A195, 'E4 TB Allocation Details'!$A$18:$L$214, MATCH("A &amp; G ID", 'E4 TB Allocation Details'!$A$18:$L$18, 0),FALSE), 'E2 Allocators'!$B$15:$W$361, MATCH('O5 Details by Class &amp; Accounts'!CE$18, 'E2 Allocators'!$B$15:$W$15, 0),FALSE)*$E195)</f>
        <v>0</v>
      </c>
      <c r="CF195" s="1321">
        <f>IF(ISERROR(VLOOKUP(VLOOKUP($A195, 'E4 TB Allocation Details'!$A$18:$L$214, MATCH("A &amp; G ID", 'E4 TB Allocation Details'!$A$18:$L$18, 0),FALSE), 'E2 Allocators'!$B$15:$W$361, MATCH('O5 Details by Class &amp; Accounts'!CF$18, 'E2 Allocators'!$B$15:$W$15, 0),FALSE)*$E195), 0, VLOOKUP(VLOOKUP($A195, 'E4 TB Allocation Details'!$A$18:$L$214, MATCH("A &amp; G ID", 'E4 TB Allocation Details'!$A$18:$L$18, 0),FALSE), 'E2 Allocators'!$B$15:$W$361, MATCH('O5 Details by Class &amp; Accounts'!CF$18, 'E2 Allocators'!$B$15:$W$15, 0),FALSE)*$E195)</f>
        <v>0</v>
      </c>
      <c r="CG195" s="1321">
        <f>IF(ISERROR(VLOOKUP(VLOOKUP($A195, 'E4 TB Allocation Details'!$A$18:$L$214, MATCH("A &amp; G ID", 'E4 TB Allocation Details'!$A$18:$L$18, 0),FALSE), 'E2 Allocators'!$B$15:$W$361, MATCH('O5 Details by Class &amp; Accounts'!CG$18, 'E2 Allocators'!$B$15:$W$15, 0),FALSE)*$E195), 0, VLOOKUP(VLOOKUP($A195, 'E4 TB Allocation Details'!$A$18:$L$214, MATCH("A &amp; G ID", 'E4 TB Allocation Details'!$A$18:$L$18, 0),FALSE), 'E2 Allocators'!$B$15:$W$361, MATCH('O5 Details by Class &amp; Accounts'!CG$18, 'E2 Allocators'!$B$15:$W$15, 0),FALSE)*$E195)</f>
        <v>0</v>
      </c>
      <c r="CH195" s="1321">
        <f>IF(ISERROR(VLOOKUP(VLOOKUP($A195, 'E4 TB Allocation Details'!$A$18:$L$214, MATCH("A &amp; G ID", 'E4 TB Allocation Details'!$A$18:$L$18, 0),FALSE), 'E2 Allocators'!$B$15:$W$361, MATCH('O5 Details by Class &amp; Accounts'!CH$18, 'E2 Allocators'!$B$15:$W$15, 0),FALSE)*$E195), 0, VLOOKUP(VLOOKUP($A195, 'E4 TB Allocation Details'!$A$18:$L$214, MATCH("A &amp; G ID", 'E4 TB Allocation Details'!$A$18:$L$18, 0),FALSE), 'E2 Allocators'!$B$15:$W$361, MATCH('O5 Details by Class &amp; Accounts'!CH$18, 'E2 Allocators'!$B$15:$W$15, 0),FALSE)*$E195)</f>
        <v>0</v>
      </c>
      <c r="CI195" s="1321">
        <f>IF(ISERROR(VLOOKUP(VLOOKUP($A195, 'E4 TB Allocation Details'!$A$18:$L$214, MATCH("A &amp; G ID", 'E4 TB Allocation Details'!$A$18:$L$18, 0),FALSE), 'E2 Allocators'!$B$15:$W$361, MATCH('O5 Details by Class &amp; Accounts'!CI$18, 'E2 Allocators'!$B$15:$W$15, 0),FALSE)*$E195), 0, VLOOKUP(VLOOKUP($A195, 'E4 TB Allocation Details'!$A$18:$L$214, MATCH("A &amp; G ID", 'E4 TB Allocation Details'!$A$18:$L$18, 0),FALSE), 'E2 Allocators'!$B$15:$W$361, MATCH('O5 Details by Class &amp; Accounts'!CI$18, 'E2 Allocators'!$B$15:$W$15, 0),FALSE)*$E195)</f>
        <v>0</v>
      </c>
      <c r="CJ195" s="1321">
        <f>IF(ISERROR(VLOOKUP(VLOOKUP($A195, 'E4 TB Allocation Details'!$A$18:$L$214, MATCH("A &amp; G ID", 'E4 TB Allocation Details'!$A$18:$L$18, 0),FALSE), 'E2 Allocators'!$B$15:$W$361, MATCH('O5 Details by Class &amp; Accounts'!CJ$18, 'E2 Allocators'!$B$15:$W$15, 0),FALSE)*$E195), 0, VLOOKUP(VLOOKUP($A195, 'E4 TB Allocation Details'!$A$18:$L$214, MATCH("A &amp; G ID", 'E4 TB Allocation Details'!$A$18:$L$18, 0),FALSE), 'E2 Allocators'!$B$15:$W$361, MATCH('O5 Details by Class &amp; Accounts'!CJ$18, 'E2 Allocators'!$B$15:$W$15, 0),FALSE)*$E195)</f>
        <v>0</v>
      </c>
      <c r="CK195" s="1321">
        <f>IF(ISERROR(VLOOKUP(VLOOKUP($A195, 'E4 TB Allocation Details'!$A$18:$L$214, MATCH("A &amp; G ID", 'E4 TB Allocation Details'!$A$18:$L$18, 0),FALSE), 'E2 Allocators'!$B$15:$W$361, MATCH('O5 Details by Class &amp; Accounts'!CK$18, 'E2 Allocators'!$B$15:$W$15, 0),FALSE)*$E195), 0, VLOOKUP(VLOOKUP($A195, 'E4 TB Allocation Details'!$A$18:$L$214, MATCH("A &amp; G ID", 'E4 TB Allocation Details'!$A$18:$L$18, 0),FALSE), 'E2 Allocators'!$B$15:$W$361, MATCH('O5 Details by Class &amp; Accounts'!CK$18, 'E2 Allocators'!$B$15:$W$15, 0),FALSE)*$E195)</f>
        <v>0</v>
      </c>
      <c r="CL195" s="1321">
        <f>IF(ISERROR(VLOOKUP(VLOOKUP($A195, 'E4 TB Allocation Details'!$A$18:$L$214, MATCH("A &amp; G ID", 'E4 TB Allocation Details'!$A$18:$L$18, 0),FALSE), 'E2 Allocators'!$B$15:$W$361, MATCH('O5 Details by Class &amp; Accounts'!CL$18, 'E2 Allocators'!$B$15:$W$15, 0),FALSE)*$E195), 0, VLOOKUP(VLOOKUP($A195, 'E4 TB Allocation Details'!$A$18:$L$214, MATCH("A &amp; G ID", 'E4 TB Allocation Details'!$A$18:$L$18, 0),FALSE), 'E2 Allocators'!$B$15:$W$361, MATCH('O5 Details by Class &amp; Accounts'!CL$18, 'E2 Allocators'!$B$15:$W$15, 0),FALSE)*$E195)</f>
        <v>0</v>
      </c>
      <c r="CM195" s="1321">
        <f>IF(ISERROR(VLOOKUP(VLOOKUP($A195, 'E4 TB Allocation Details'!$A$18:$L$214, MATCH("A &amp; G ID", 'E4 TB Allocation Details'!$A$18:$L$18, 0),FALSE), 'E2 Allocators'!$B$15:$W$361, MATCH('O5 Details by Class &amp; Accounts'!CM$18, 'E2 Allocators'!$B$15:$W$15, 0),FALSE)*$E195), 0, VLOOKUP(VLOOKUP($A195, 'E4 TB Allocation Details'!$A$18:$L$214, MATCH("A &amp; G ID", 'E4 TB Allocation Details'!$A$18:$L$18, 0),FALSE), 'E2 Allocators'!$B$15:$W$361, MATCH('O5 Details by Class &amp; Accounts'!CM$18, 'E2 Allocators'!$B$15:$W$15, 0),FALSE)*$E195)</f>
        <v>0</v>
      </c>
      <c r="CN195" s="1321">
        <f t="shared" si="52"/>
        <v>62000.000000000015</v>
      </c>
      <c r="CO195" s="1650">
        <f t="shared" si="50"/>
        <v>0</v>
      </c>
      <c r="CQ195" s="1898" t="s">
        <v>1091</v>
      </c>
    </row>
    <row r="196" spans="1:95" s="64" customFormat="1" ht="12.75">
      <c r="A196" s="2156">
        <v>5670</v>
      </c>
      <c r="B196" s="2111" t="s">
        <v>305</v>
      </c>
      <c r="C196" s="1647">
        <f>IF(ISERROR(VLOOKUP($A196,'I3 TB Data'!$A$19:$H$484,MATCH('O5 Details by Class &amp; Accounts'!$C$18, 'I3 TB Data'!$A$19:$H$19,0),0)), 0, VLOOKUP($A196,'I3 TB Data'!$A$19:$H$484,MATCH('O5 Details by Class &amp; Accounts'!$C$18,'I3 TB Data'!$A$19:$H$19,0),0))</f>
        <v>14000</v>
      </c>
      <c r="D196" s="1648"/>
      <c r="E196" s="1647">
        <f t="shared" si="53"/>
        <v>14000</v>
      </c>
      <c r="F196" s="1649"/>
      <c r="G196" s="1649"/>
      <c r="H196" s="1321">
        <f t="shared" si="46"/>
        <v>0</v>
      </c>
      <c r="I196" s="1321">
        <f>IF(ISERROR(VLOOKUP(VLOOKUP($A196, 'E4 TB Allocation Details'!$A$18:$L$214, MATCH("Demand ID", 'E4 TB Allocation Details'!$A$18:$L$18, 0),FALSE), 'E2 Allocators'!$B$15:$W$361, MATCH('O5 Details by Class &amp; Accounts'!I$18, 'E2 Allocators'!$B$15:$W$15, 0),FALSE)*$F196), 0, VLOOKUP(VLOOKUP($A196, 'E4 TB Allocation Details'!$A$18:$L$214, MATCH("Demand ID", 'E4 TB Allocation Details'!$A$18:$L$18, 0),FALSE), 'E2 Allocators'!$B$15:$W$361, MATCH('O5 Details by Class &amp; Accounts'!I$18, 'E2 Allocators'!$B$15:$W$15, 0),FALSE)*$F196)</f>
        <v>0</v>
      </c>
      <c r="J196" s="1321">
        <f>IF(ISERROR(VLOOKUP(VLOOKUP($A196, 'E4 TB Allocation Details'!$A$18:$L$214, MATCH("Demand ID", 'E4 TB Allocation Details'!$A$18:$L$18, 0),FALSE), 'E2 Allocators'!$B$15:$W$361, MATCH('O5 Details by Class &amp; Accounts'!J$18, 'E2 Allocators'!$B$15:$W$15, 0),FALSE)*$F196), 0, VLOOKUP(VLOOKUP($A196, 'E4 TB Allocation Details'!$A$18:$L$214, MATCH("Demand ID", 'E4 TB Allocation Details'!$A$18:$L$18, 0),FALSE), 'E2 Allocators'!$B$15:$W$361, MATCH('O5 Details by Class &amp; Accounts'!J$18, 'E2 Allocators'!$B$15:$W$15, 0),FALSE)*$F196)</f>
        <v>0</v>
      </c>
      <c r="K196" s="1321">
        <f>IF(ISERROR(VLOOKUP(VLOOKUP($A196, 'E4 TB Allocation Details'!$A$18:$L$214, MATCH("Demand ID", 'E4 TB Allocation Details'!$A$18:$L$18, 0),FALSE), 'E2 Allocators'!$B$15:$W$361, MATCH('O5 Details by Class &amp; Accounts'!K$18, 'E2 Allocators'!$B$15:$W$15, 0),FALSE)*$F196), 0, VLOOKUP(VLOOKUP($A196, 'E4 TB Allocation Details'!$A$18:$L$214, MATCH("Demand ID", 'E4 TB Allocation Details'!$A$18:$L$18, 0),FALSE), 'E2 Allocators'!$B$15:$W$361, MATCH('O5 Details by Class &amp; Accounts'!K$18, 'E2 Allocators'!$B$15:$W$15, 0),FALSE)*$F196)</f>
        <v>0</v>
      </c>
      <c r="L196" s="1321">
        <f>IF(ISERROR(VLOOKUP(VLOOKUP($A196, 'E4 TB Allocation Details'!$A$18:$L$214, MATCH("Demand ID", 'E4 TB Allocation Details'!$A$18:$L$18, 0),FALSE), 'E2 Allocators'!$B$15:$W$361, MATCH('O5 Details by Class &amp; Accounts'!L$18, 'E2 Allocators'!$B$15:$W$15, 0),FALSE)*$F196), 0, VLOOKUP(VLOOKUP($A196, 'E4 TB Allocation Details'!$A$18:$L$214, MATCH("Demand ID", 'E4 TB Allocation Details'!$A$18:$L$18, 0),FALSE), 'E2 Allocators'!$B$15:$W$361, MATCH('O5 Details by Class &amp; Accounts'!L$18, 'E2 Allocators'!$B$15:$W$15, 0),FALSE)*$F196)</f>
        <v>0</v>
      </c>
      <c r="M196" s="1321">
        <f>IF(ISERROR(VLOOKUP(VLOOKUP($A196, 'E4 TB Allocation Details'!$A$18:$L$214, MATCH("Demand ID", 'E4 TB Allocation Details'!$A$18:$L$18, 0),FALSE), 'E2 Allocators'!$B$15:$W$361, MATCH('O5 Details by Class &amp; Accounts'!M$18, 'E2 Allocators'!$B$15:$W$15, 0),FALSE)*$F196), 0, VLOOKUP(VLOOKUP($A196, 'E4 TB Allocation Details'!$A$18:$L$214, MATCH("Demand ID", 'E4 TB Allocation Details'!$A$18:$L$18, 0),FALSE), 'E2 Allocators'!$B$15:$W$361, MATCH('O5 Details by Class &amp; Accounts'!M$18, 'E2 Allocators'!$B$15:$W$15, 0),FALSE)*$F196)</f>
        <v>0</v>
      </c>
      <c r="N196" s="1321">
        <f>IF(ISERROR(VLOOKUP(VLOOKUP($A196, 'E4 TB Allocation Details'!$A$18:$L$214, MATCH("Demand ID", 'E4 TB Allocation Details'!$A$18:$L$18, 0),FALSE), 'E2 Allocators'!$B$15:$W$361, MATCH('O5 Details by Class &amp; Accounts'!N$18, 'E2 Allocators'!$B$15:$W$15, 0),FALSE)*$F196), 0, VLOOKUP(VLOOKUP($A196, 'E4 TB Allocation Details'!$A$18:$L$214, MATCH("Demand ID", 'E4 TB Allocation Details'!$A$18:$L$18, 0),FALSE), 'E2 Allocators'!$B$15:$W$361, MATCH('O5 Details by Class &amp; Accounts'!N$18, 'E2 Allocators'!$B$15:$W$15, 0),FALSE)*$F196)</f>
        <v>0</v>
      </c>
      <c r="O196" s="1321">
        <f>IF(ISERROR(VLOOKUP(VLOOKUP($A196, 'E4 TB Allocation Details'!$A$18:$L$214, MATCH("Demand ID", 'E4 TB Allocation Details'!$A$18:$L$18, 0),FALSE), 'E2 Allocators'!$B$15:$W$361, MATCH('O5 Details by Class &amp; Accounts'!O$18, 'E2 Allocators'!$B$15:$W$15, 0),FALSE)*$F196), 0, VLOOKUP(VLOOKUP($A196, 'E4 TB Allocation Details'!$A$18:$L$214, MATCH("Demand ID", 'E4 TB Allocation Details'!$A$18:$L$18, 0),FALSE), 'E2 Allocators'!$B$15:$W$361, MATCH('O5 Details by Class &amp; Accounts'!O$18, 'E2 Allocators'!$B$15:$W$15, 0),FALSE)*$F196)</f>
        <v>0</v>
      </c>
      <c r="P196" s="1321">
        <f>IF(ISERROR(VLOOKUP(VLOOKUP($A196, 'E4 TB Allocation Details'!$A$18:$L$214, MATCH("Demand ID", 'E4 TB Allocation Details'!$A$18:$L$18, 0),FALSE), 'E2 Allocators'!$B$15:$W$361, MATCH('O5 Details by Class &amp; Accounts'!P$18, 'E2 Allocators'!$B$15:$W$15, 0),FALSE)*$F196), 0, VLOOKUP(VLOOKUP($A196, 'E4 TB Allocation Details'!$A$18:$L$214, MATCH("Demand ID", 'E4 TB Allocation Details'!$A$18:$L$18, 0),FALSE), 'E2 Allocators'!$B$15:$W$361, MATCH('O5 Details by Class &amp; Accounts'!P$18, 'E2 Allocators'!$B$15:$W$15, 0),FALSE)*$F196)</f>
        <v>0</v>
      </c>
      <c r="Q196" s="1321">
        <f>IF(ISERROR(VLOOKUP(VLOOKUP($A196, 'E4 TB Allocation Details'!$A$18:$L$214, MATCH("Demand ID", 'E4 TB Allocation Details'!$A$18:$L$18, 0),FALSE), 'E2 Allocators'!$B$15:$W$361, MATCH('O5 Details by Class &amp; Accounts'!Q$18, 'E2 Allocators'!$B$15:$W$15, 0),FALSE)*$F196), 0, VLOOKUP(VLOOKUP($A196, 'E4 TB Allocation Details'!$A$18:$L$214, MATCH("Demand ID", 'E4 TB Allocation Details'!$A$18:$L$18, 0),FALSE), 'E2 Allocators'!$B$15:$W$361, MATCH('O5 Details by Class &amp; Accounts'!Q$18, 'E2 Allocators'!$B$15:$W$15, 0),FALSE)*$F196)</f>
        <v>0</v>
      </c>
      <c r="R196" s="1321">
        <f>IF(ISERROR(VLOOKUP(VLOOKUP($A196, 'E4 TB Allocation Details'!$A$18:$L$214, MATCH("Demand ID", 'E4 TB Allocation Details'!$A$18:$L$18, 0),FALSE), 'E2 Allocators'!$B$15:$W$361, MATCH('O5 Details by Class &amp; Accounts'!R$18, 'E2 Allocators'!$B$15:$W$15, 0),FALSE)*$F196), 0, VLOOKUP(VLOOKUP($A196, 'E4 TB Allocation Details'!$A$18:$L$214, MATCH("Demand ID", 'E4 TB Allocation Details'!$A$18:$L$18, 0),FALSE), 'E2 Allocators'!$B$15:$W$361, MATCH('O5 Details by Class &amp; Accounts'!R$18, 'E2 Allocators'!$B$15:$W$15, 0),FALSE)*$F196)</f>
        <v>0</v>
      </c>
      <c r="S196" s="1321">
        <f>IF(ISERROR(VLOOKUP(VLOOKUP($A196, 'E4 TB Allocation Details'!$A$18:$L$214, MATCH("Demand ID", 'E4 TB Allocation Details'!$A$18:$L$18, 0),FALSE), 'E2 Allocators'!$B$15:$W$361, MATCH('O5 Details by Class &amp; Accounts'!S$18, 'E2 Allocators'!$B$15:$W$15, 0),FALSE)*$F196), 0, VLOOKUP(VLOOKUP($A196, 'E4 TB Allocation Details'!$A$18:$L$214, MATCH("Demand ID", 'E4 TB Allocation Details'!$A$18:$L$18, 0),FALSE), 'E2 Allocators'!$B$15:$W$361, MATCH('O5 Details by Class &amp; Accounts'!S$18, 'E2 Allocators'!$B$15:$W$15, 0),FALSE)*$F196)</f>
        <v>0</v>
      </c>
      <c r="T196" s="1321">
        <f>IF(ISERROR(VLOOKUP(VLOOKUP($A196, 'E4 TB Allocation Details'!$A$18:$L$214, MATCH("Demand ID", 'E4 TB Allocation Details'!$A$18:$L$18, 0),FALSE), 'E2 Allocators'!$B$15:$W$361, MATCH('O5 Details by Class &amp; Accounts'!T$18, 'E2 Allocators'!$B$15:$W$15, 0),FALSE)*$F196), 0, VLOOKUP(VLOOKUP($A196, 'E4 TB Allocation Details'!$A$18:$L$214, MATCH("Demand ID", 'E4 TB Allocation Details'!$A$18:$L$18, 0),FALSE), 'E2 Allocators'!$B$15:$W$361, MATCH('O5 Details by Class &amp; Accounts'!T$18, 'E2 Allocators'!$B$15:$W$15, 0),FALSE)*$F196)</f>
        <v>0</v>
      </c>
      <c r="U196" s="1321">
        <f>IF(ISERROR(VLOOKUP(VLOOKUP($A196, 'E4 TB Allocation Details'!$A$18:$L$214, MATCH("Demand ID", 'E4 TB Allocation Details'!$A$18:$L$18, 0),FALSE), 'E2 Allocators'!$B$15:$W$361, MATCH('O5 Details by Class &amp; Accounts'!U$18, 'E2 Allocators'!$B$15:$W$15, 0),FALSE)*$F196), 0, VLOOKUP(VLOOKUP($A196, 'E4 TB Allocation Details'!$A$18:$L$214, MATCH("Demand ID", 'E4 TB Allocation Details'!$A$18:$L$18, 0),FALSE), 'E2 Allocators'!$B$15:$W$361, MATCH('O5 Details by Class &amp; Accounts'!U$18, 'E2 Allocators'!$B$15:$W$15, 0),FALSE)*$F196)</f>
        <v>0</v>
      </c>
      <c r="V196" s="1321">
        <f>IF(ISERROR(VLOOKUP(VLOOKUP($A196, 'E4 TB Allocation Details'!$A$18:$L$214, MATCH("Demand ID", 'E4 TB Allocation Details'!$A$18:$L$18, 0),FALSE), 'E2 Allocators'!$B$15:$W$361, MATCH('O5 Details by Class &amp; Accounts'!V$18, 'E2 Allocators'!$B$15:$W$15, 0),FALSE)*$F196), 0, VLOOKUP(VLOOKUP($A196, 'E4 TB Allocation Details'!$A$18:$L$214, MATCH("Demand ID", 'E4 TB Allocation Details'!$A$18:$L$18, 0),FALSE), 'E2 Allocators'!$B$15:$W$361, MATCH('O5 Details by Class &amp; Accounts'!V$18, 'E2 Allocators'!$B$15:$W$15, 0),FALSE)*$F196)</f>
        <v>0</v>
      </c>
      <c r="W196" s="1321">
        <f>IF(ISERROR(VLOOKUP(VLOOKUP($A196, 'E4 TB Allocation Details'!$A$18:$L$214, MATCH("Demand ID", 'E4 TB Allocation Details'!$A$18:$L$18, 0),FALSE), 'E2 Allocators'!$B$15:$W$361, MATCH('O5 Details by Class &amp; Accounts'!W$18, 'E2 Allocators'!$B$15:$W$15, 0),FALSE)*$F196), 0, VLOOKUP(VLOOKUP($A196, 'E4 TB Allocation Details'!$A$18:$L$214, MATCH("Demand ID", 'E4 TB Allocation Details'!$A$18:$L$18, 0),FALSE), 'E2 Allocators'!$B$15:$W$361, MATCH('O5 Details by Class &amp; Accounts'!W$18, 'E2 Allocators'!$B$15:$W$15, 0),FALSE)*$F196)</f>
        <v>0</v>
      </c>
      <c r="X196" s="1321">
        <f>IF(ISERROR(VLOOKUP(VLOOKUP($A196, 'E4 TB Allocation Details'!$A$18:$L$214, MATCH("Demand ID", 'E4 TB Allocation Details'!$A$18:$L$18, 0),FALSE), 'E2 Allocators'!$B$15:$W$361, MATCH('O5 Details by Class &amp; Accounts'!X$18, 'E2 Allocators'!$B$15:$W$15, 0),FALSE)*$F196), 0, VLOOKUP(VLOOKUP($A196, 'E4 TB Allocation Details'!$A$18:$L$214, MATCH("Demand ID", 'E4 TB Allocation Details'!$A$18:$L$18, 0),FALSE), 'E2 Allocators'!$B$15:$W$361, MATCH('O5 Details by Class &amp; Accounts'!X$18, 'E2 Allocators'!$B$15:$W$15, 0),FALSE)*$F196)</f>
        <v>0</v>
      </c>
      <c r="Y196" s="1321">
        <f>IF(ISERROR(VLOOKUP(VLOOKUP($A196, 'E4 TB Allocation Details'!$A$18:$L$214, MATCH("Demand ID", 'E4 TB Allocation Details'!$A$18:$L$18, 0),FALSE), 'E2 Allocators'!$B$15:$W$361, MATCH('O5 Details by Class &amp; Accounts'!Y$18, 'E2 Allocators'!$B$15:$W$15, 0),FALSE)*$F196), 0, VLOOKUP(VLOOKUP($A196, 'E4 TB Allocation Details'!$A$18:$L$214, MATCH("Demand ID", 'E4 TB Allocation Details'!$A$18:$L$18, 0),FALSE), 'E2 Allocators'!$B$15:$W$361, MATCH('O5 Details by Class &amp; Accounts'!Y$18, 'E2 Allocators'!$B$15:$W$15, 0),FALSE)*$F196)</f>
        <v>0</v>
      </c>
      <c r="Z196" s="1321">
        <f>IF(ISERROR(VLOOKUP(VLOOKUP($A196, 'E4 TB Allocation Details'!$A$18:$L$214, MATCH("Demand ID", 'E4 TB Allocation Details'!$A$18:$L$18, 0),FALSE), 'E2 Allocators'!$B$15:$W$361, MATCH('O5 Details by Class &amp; Accounts'!Z$18, 'E2 Allocators'!$B$15:$W$15, 0),FALSE)*$F196), 0, VLOOKUP(VLOOKUP($A196, 'E4 TB Allocation Details'!$A$18:$L$214, MATCH("Demand ID", 'E4 TB Allocation Details'!$A$18:$L$18, 0),FALSE), 'E2 Allocators'!$B$15:$W$361, MATCH('O5 Details by Class &amp; Accounts'!Z$18, 'E2 Allocators'!$B$15:$W$15, 0),FALSE)*$F196)</f>
        <v>0</v>
      </c>
      <c r="AA196" s="1321">
        <f>IF(ISERROR(VLOOKUP(VLOOKUP($A196, 'E4 TB Allocation Details'!$A$18:$L$214, MATCH("Demand ID", 'E4 TB Allocation Details'!$A$18:$L$18, 0),FALSE), 'E2 Allocators'!$B$15:$W$361, MATCH('O5 Details by Class &amp; Accounts'!AA$18, 'E2 Allocators'!$B$15:$W$15, 0),FALSE)*$F196), 0, VLOOKUP(VLOOKUP($A196, 'E4 TB Allocation Details'!$A$18:$L$214, MATCH("Demand ID", 'E4 TB Allocation Details'!$A$18:$L$18, 0),FALSE), 'E2 Allocators'!$B$15:$W$361, MATCH('O5 Details by Class &amp; Accounts'!AA$18, 'E2 Allocators'!$B$15:$W$15, 0),FALSE)*$F196)</f>
        <v>0</v>
      </c>
      <c r="AB196" s="1321">
        <f>IF(ISERROR(VLOOKUP(VLOOKUP($A196, 'E4 TB Allocation Details'!$A$18:$L$214, MATCH("Demand ID", 'E4 TB Allocation Details'!$A$18:$L$18, 0),FALSE), 'E2 Allocators'!$B$15:$W$361, MATCH('O5 Details by Class &amp; Accounts'!AB$18, 'E2 Allocators'!$B$15:$W$15, 0),FALSE)*$F196), 0, VLOOKUP(VLOOKUP($A196, 'E4 TB Allocation Details'!$A$18:$L$214, MATCH("Demand ID", 'E4 TB Allocation Details'!$A$18:$L$18, 0),FALSE), 'E2 Allocators'!$B$15:$W$361, MATCH('O5 Details by Class &amp; Accounts'!AB$18, 'E2 Allocators'!$B$15:$W$15, 0),FALSE)*$F196)</f>
        <v>0</v>
      </c>
      <c r="AC196" s="1321">
        <f t="shared" si="47"/>
        <v>0</v>
      </c>
      <c r="AD196" s="1321">
        <f>IF(ISERROR(VLOOKUP(VLOOKUP($A196, 'E4 TB Allocation Details'!$A$18:$L$214, MATCH("Customer ID", 'E4 TB Allocation Details'!$A$18:$L$18, 0),FALSE), 'E2 Allocators'!$B$15:$W$361, MATCH('O5 Details by Class &amp; Accounts'!AD$18, 'E2 Allocators'!$B$15:$W$15, 0),FALSE)*$G196), 0, VLOOKUP(VLOOKUP($A196, 'E4 TB Allocation Details'!$A$18:$L$214, MATCH("Customer ID", 'E4 TB Allocation Details'!$A$18:$L$18, 0),FALSE), 'E2 Allocators'!$B$15:$W$361, MATCH('O5 Details by Class &amp; Accounts'!AD$18, 'E2 Allocators'!$B$15:$W$15, 0),FALSE)*$G196)</f>
        <v>0</v>
      </c>
      <c r="AE196" s="1321">
        <f>IF(ISERROR(VLOOKUP(VLOOKUP($A196, 'E4 TB Allocation Details'!$A$18:$L$214, MATCH("Customer ID", 'E4 TB Allocation Details'!$A$18:$L$18, 0),FALSE), 'E2 Allocators'!$B$15:$W$361, MATCH('O5 Details by Class &amp; Accounts'!AE$18, 'E2 Allocators'!$B$15:$W$15, 0),FALSE)*$G196), 0, VLOOKUP(VLOOKUP($A196, 'E4 TB Allocation Details'!$A$18:$L$214, MATCH("Customer ID", 'E4 TB Allocation Details'!$A$18:$L$18, 0),FALSE), 'E2 Allocators'!$B$15:$W$361, MATCH('O5 Details by Class &amp; Accounts'!AE$18, 'E2 Allocators'!$B$15:$W$15, 0),FALSE)*$G196)</f>
        <v>0</v>
      </c>
      <c r="AF196" s="1321">
        <f>IF(ISERROR(VLOOKUP(VLOOKUP($A196, 'E4 TB Allocation Details'!$A$18:$L$214, MATCH("Customer ID", 'E4 TB Allocation Details'!$A$18:$L$18, 0),FALSE), 'E2 Allocators'!$B$15:$W$361, MATCH('O5 Details by Class &amp; Accounts'!AF$18, 'E2 Allocators'!$B$15:$W$15, 0),FALSE)*$G196), 0, VLOOKUP(VLOOKUP($A196, 'E4 TB Allocation Details'!$A$18:$L$214, MATCH("Customer ID", 'E4 TB Allocation Details'!$A$18:$L$18, 0),FALSE), 'E2 Allocators'!$B$15:$W$361, MATCH('O5 Details by Class &amp; Accounts'!AF$18, 'E2 Allocators'!$B$15:$W$15, 0),FALSE)*$G196)</f>
        <v>0</v>
      </c>
      <c r="AG196" s="1321">
        <f>IF(ISERROR(VLOOKUP(VLOOKUP($A196, 'E4 TB Allocation Details'!$A$18:$L$214, MATCH("Customer ID", 'E4 TB Allocation Details'!$A$18:$L$18, 0),FALSE), 'E2 Allocators'!$B$15:$W$361, MATCH('O5 Details by Class &amp; Accounts'!AG$18, 'E2 Allocators'!$B$15:$W$15, 0),FALSE)*$G196), 0, VLOOKUP(VLOOKUP($A196, 'E4 TB Allocation Details'!$A$18:$L$214, MATCH("Customer ID", 'E4 TB Allocation Details'!$A$18:$L$18, 0),FALSE), 'E2 Allocators'!$B$15:$W$361, MATCH('O5 Details by Class &amp; Accounts'!AG$18, 'E2 Allocators'!$B$15:$W$15, 0),FALSE)*$G196)</f>
        <v>0</v>
      </c>
      <c r="AH196" s="1321">
        <f>IF(ISERROR(VLOOKUP(VLOOKUP($A196, 'E4 TB Allocation Details'!$A$18:$L$214, MATCH("Customer ID", 'E4 TB Allocation Details'!$A$18:$L$18, 0),FALSE), 'E2 Allocators'!$B$15:$W$361, MATCH('O5 Details by Class &amp; Accounts'!AH$18, 'E2 Allocators'!$B$15:$W$15, 0),FALSE)*$G196), 0, VLOOKUP(VLOOKUP($A196, 'E4 TB Allocation Details'!$A$18:$L$214, MATCH("Customer ID", 'E4 TB Allocation Details'!$A$18:$L$18, 0),FALSE), 'E2 Allocators'!$B$15:$W$361, MATCH('O5 Details by Class &amp; Accounts'!AH$18, 'E2 Allocators'!$B$15:$W$15, 0),FALSE)*$G196)</f>
        <v>0</v>
      </c>
      <c r="AI196" s="1321">
        <f>IF(ISERROR(VLOOKUP(VLOOKUP($A196, 'E4 TB Allocation Details'!$A$18:$L$214, MATCH("Customer ID", 'E4 TB Allocation Details'!$A$18:$L$18, 0),FALSE), 'E2 Allocators'!$B$15:$W$361, MATCH('O5 Details by Class &amp; Accounts'!AI$18, 'E2 Allocators'!$B$15:$W$15, 0),FALSE)*$G196), 0, VLOOKUP(VLOOKUP($A196, 'E4 TB Allocation Details'!$A$18:$L$214, MATCH("Customer ID", 'E4 TB Allocation Details'!$A$18:$L$18, 0),FALSE), 'E2 Allocators'!$B$15:$W$361, MATCH('O5 Details by Class &amp; Accounts'!AI$18, 'E2 Allocators'!$B$15:$W$15, 0),FALSE)*$G196)</f>
        <v>0</v>
      </c>
      <c r="AJ196" s="1321">
        <f>IF(ISERROR(VLOOKUP(VLOOKUP($A196, 'E4 TB Allocation Details'!$A$18:$L$214, MATCH("Customer ID", 'E4 TB Allocation Details'!$A$18:$L$18, 0),FALSE), 'E2 Allocators'!$B$15:$W$361, MATCH('O5 Details by Class &amp; Accounts'!AJ$18, 'E2 Allocators'!$B$15:$W$15, 0),FALSE)*$G196), 0, VLOOKUP(VLOOKUP($A196, 'E4 TB Allocation Details'!$A$18:$L$214, MATCH("Customer ID", 'E4 TB Allocation Details'!$A$18:$L$18, 0),FALSE), 'E2 Allocators'!$B$15:$W$361, MATCH('O5 Details by Class &amp; Accounts'!AJ$18, 'E2 Allocators'!$B$15:$W$15, 0),FALSE)*$G196)</f>
        <v>0</v>
      </c>
      <c r="AK196" s="1321">
        <f>IF(ISERROR(VLOOKUP(VLOOKUP($A196, 'E4 TB Allocation Details'!$A$18:$L$214, MATCH("Customer ID", 'E4 TB Allocation Details'!$A$18:$L$18, 0),FALSE), 'E2 Allocators'!$B$15:$W$361, MATCH('O5 Details by Class &amp; Accounts'!AK$18, 'E2 Allocators'!$B$15:$W$15, 0),FALSE)*$G196), 0, VLOOKUP(VLOOKUP($A196, 'E4 TB Allocation Details'!$A$18:$L$214, MATCH("Customer ID", 'E4 TB Allocation Details'!$A$18:$L$18, 0),FALSE), 'E2 Allocators'!$B$15:$W$361, MATCH('O5 Details by Class &amp; Accounts'!AK$18, 'E2 Allocators'!$B$15:$W$15, 0),FALSE)*$G196)</f>
        <v>0</v>
      </c>
      <c r="AL196" s="1321">
        <f>IF(ISERROR(VLOOKUP(VLOOKUP($A196, 'E4 TB Allocation Details'!$A$18:$L$214, MATCH("Customer ID", 'E4 TB Allocation Details'!$A$18:$L$18, 0),FALSE), 'E2 Allocators'!$B$15:$W$361, MATCH('O5 Details by Class &amp; Accounts'!AL$18, 'E2 Allocators'!$B$15:$W$15, 0),FALSE)*$G196), 0, VLOOKUP(VLOOKUP($A196, 'E4 TB Allocation Details'!$A$18:$L$214, MATCH("Customer ID", 'E4 TB Allocation Details'!$A$18:$L$18, 0),FALSE), 'E2 Allocators'!$B$15:$W$361, MATCH('O5 Details by Class &amp; Accounts'!AL$18, 'E2 Allocators'!$B$15:$W$15, 0),FALSE)*$G196)</f>
        <v>0</v>
      </c>
      <c r="AM196" s="1321">
        <f>IF(ISERROR(VLOOKUP(VLOOKUP($A196, 'E4 TB Allocation Details'!$A$18:$L$214, MATCH("Customer ID", 'E4 TB Allocation Details'!$A$18:$L$18, 0),FALSE), 'E2 Allocators'!$B$15:$W$361, MATCH('O5 Details by Class &amp; Accounts'!AM$18, 'E2 Allocators'!$B$15:$W$15, 0),FALSE)*$G196), 0, VLOOKUP(VLOOKUP($A196, 'E4 TB Allocation Details'!$A$18:$L$214, MATCH("Customer ID", 'E4 TB Allocation Details'!$A$18:$L$18, 0),FALSE), 'E2 Allocators'!$B$15:$W$361, MATCH('O5 Details by Class &amp; Accounts'!AM$18, 'E2 Allocators'!$B$15:$W$15, 0),FALSE)*$G196)</f>
        <v>0</v>
      </c>
      <c r="AN196" s="1321">
        <f>IF(ISERROR(VLOOKUP(VLOOKUP($A196, 'E4 TB Allocation Details'!$A$18:$L$214, MATCH("Customer ID", 'E4 TB Allocation Details'!$A$18:$L$18, 0),FALSE), 'E2 Allocators'!$B$15:$W$361, MATCH('O5 Details by Class &amp; Accounts'!AN$18, 'E2 Allocators'!$B$15:$W$15, 0),FALSE)*$G196), 0, VLOOKUP(VLOOKUP($A196, 'E4 TB Allocation Details'!$A$18:$L$214, MATCH("Customer ID", 'E4 TB Allocation Details'!$A$18:$L$18, 0),FALSE), 'E2 Allocators'!$B$15:$W$361, MATCH('O5 Details by Class &amp; Accounts'!AN$18, 'E2 Allocators'!$B$15:$W$15, 0),FALSE)*$G196)</f>
        <v>0</v>
      </c>
      <c r="AO196" s="1321">
        <f>IF(ISERROR(VLOOKUP(VLOOKUP($A196, 'E4 TB Allocation Details'!$A$18:$L$214, MATCH("Customer ID", 'E4 TB Allocation Details'!$A$18:$L$18, 0),FALSE), 'E2 Allocators'!$B$15:$W$361, MATCH('O5 Details by Class &amp; Accounts'!AO$18, 'E2 Allocators'!$B$15:$W$15, 0),FALSE)*$G196), 0, VLOOKUP(VLOOKUP($A196, 'E4 TB Allocation Details'!$A$18:$L$214, MATCH("Customer ID", 'E4 TB Allocation Details'!$A$18:$L$18, 0),FALSE), 'E2 Allocators'!$B$15:$W$361, MATCH('O5 Details by Class &amp; Accounts'!AO$18, 'E2 Allocators'!$B$15:$W$15, 0),FALSE)*$G196)</f>
        <v>0</v>
      </c>
      <c r="AP196" s="1321">
        <f>IF(ISERROR(VLOOKUP(VLOOKUP($A196, 'E4 TB Allocation Details'!$A$18:$L$214, MATCH("Customer ID", 'E4 TB Allocation Details'!$A$18:$L$18, 0),FALSE), 'E2 Allocators'!$B$15:$W$361, MATCH('O5 Details by Class &amp; Accounts'!AP$18, 'E2 Allocators'!$B$15:$W$15, 0),FALSE)*$G196), 0, VLOOKUP(VLOOKUP($A196, 'E4 TB Allocation Details'!$A$18:$L$214, MATCH("Customer ID", 'E4 TB Allocation Details'!$A$18:$L$18, 0),FALSE), 'E2 Allocators'!$B$15:$W$361, MATCH('O5 Details by Class &amp; Accounts'!AP$18, 'E2 Allocators'!$B$15:$W$15, 0),FALSE)*$G196)</f>
        <v>0</v>
      </c>
      <c r="AQ196" s="1321">
        <f>IF(ISERROR(VLOOKUP(VLOOKUP($A196, 'E4 TB Allocation Details'!$A$18:$L$214, MATCH("Customer ID", 'E4 TB Allocation Details'!$A$18:$L$18, 0),FALSE), 'E2 Allocators'!$B$15:$W$361, MATCH('O5 Details by Class &amp; Accounts'!AQ$18, 'E2 Allocators'!$B$15:$W$15, 0),FALSE)*$G196), 0, VLOOKUP(VLOOKUP($A196, 'E4 TB Allocation Details'!$A$18:$L$214, MATCH("Customer ID", 'E4 TB Allocation Details'!$A$18:$L$18, 0),FALSE), 'E2 Allocators'!$B$15:$W$361, MATCH('O5 Details by Class &amp; Accounts'!AQ$18, 'E2 Allocators'!$B$15:$W$15, 0),FALSE)*$G196)</f>
        <v>0</v>
      </c>
      <c r="AR196" s="1321">
        <f>IF(ISERROR(VLOOKUP(VLOOKUP($A196, 'E4 TB Allocation Details'!$A$18:$L$214, MATCH("Customer ID", 'E4 TB Allocation Details'!$A$18:$L$18, 0),FALSE), 'E2 Allocators'!$B$15:$W$361, MATCH('O5 Details by Class &amp; Accounts'!AR$18, 'E2 Allocators'!$B$15:$W$15, 0),FALSE)*$G196), 0, VLOOKUP(VLOOKUP($A196, 'E4 TB Allocation Details'!$A$18:$L$214, MATCH("Customer ID", 'E4 TB Allocation Details'!$A$18:$L$18, 0),FALSE), 'E2 Allocators'!$B$15:$W$361, MATCH('O5 Details by Class &amp; Accounts'!AR$18, 'E2 Allocators'!$B$15:$W$15, 0),FALSE)*$G196)</f>
        <v>0</v>
      </c>
      <c r="AS196" s="1321">
        <f>IF(ISERROR(VLOOKUP(VLOOKUP($A196, 'E4 TB Allocation Details'!$A$18:$L$214, MATCH("Customer ID", 'E4 TB Allocation Details'!$A$18:$L$18, 0),FALSE), 'E2 Allocators'!$B$15:$W$361, MATCH('O5 Details by Class &amp; Accounts'!AS$18, 'E2 Allocators'!$B$15:$W$15, 0),FALSE)*$G196), 0, VLOOKUP(VLOOKUP($A196, 'E4 TB Allocation Details'!$A$18:$L$214, MATCH("Customer ID", 'E4 TB Allocation Details'!$A$18:$L$18, 0),FALSE), 'E2 Allocators'!$B$15:$W$361, MATCH('O5 Details by Class &amp; Accounts'!AS$18, 'E2 Allocators'!$B$15:$W$15, 0),FALSE)*$G196)</f>
        <v>0</v>
      </c>
      <c r="AT196" s="1321">
        <f>IF(ISERROR(VLOOKUP(VLOOKUP($A196, 'E4 TB Allocation Details'!$A$18:$L$214, MATCH("Customer ID", 'E4 TB Allocation Details'!$A$18:$L$18, 0),FALSE), 'E2 Allocators'!$B$15:$W$361, MATCH('O5 Details by Class &amp; Accounts'!AT$18, 'E2 Allocators'!$B$15:$W$15, 0),FALSE)*$G196), 0, VLOOKUP(VLOOKUP($A196, 'E4 TB Allocation Details'!$A$18:$L$214, MATCH("Customer ID", 'E4 TB Allocation Details'!$A$18:$L$18, 0),FALSE), 'E2 Allocators'!$B$15:$W$361, MATCH('O5 Details by Class &amp; Accounts'!AT$18, 'E2 Allocators'!$B$15:$W$15, 0),FALSE)*$G196)</f>
        <v>0</v>
      </c>
      <c r="AU196" s="1321">
        <f>IF(ISERROR(VLOOKUP(VLOOKUP($A196, 'E4 TB Allocation Details'!$A$18:$L$214, MATCH("Customer ID", 'E4 TB Allocation Details'!$A$18:$L$18, 0),FALSE), 'E2 Allocators'!$B$15:$W$361, MATCH('O5 Details by Class &amp; Accounts'!AU$18, 'E2 Allocators'!$B$15:$W$15, 0),FALSE)*$G196), 0, VLOOKUP(VLOOKUP($A196, 'E4 TB Allocation Details'!$A$18:$L$214, MATCH("Customer ID", 'E4 TB Allocation Details'!$A$18:$L$18, 0),FALSE), 'E2 Allocators'!$B$15:$W$361, MATCH('O5 Details by Class &amp; Accounts'!AU$18, 'E2 Allocators'!$B$15:$W$15, 0),FALSE)*$G196)</f>
        <v>0</v>
      </c>
      <c r="AV196" s="1321">
        <f>IF(ISERROR(VLOOKUP(VLOOKUP($A196, 'E4 TB Allocation Details'!$A$18:$L$214, MATCH("Customer ID", 'E4 TB Allocation Details'!$A$18:$L$18, 0),FALSE), 'E2 Allocators'!$B$15:$W$361, MATCH('O5 Details by Class &amp; Accounts'!AV$18, 'E2 Allocators'!$B$15:$W$15, 0),FALSE)*$G196), 0, VLOOKUP(VLOOKUP($A196, 'E4 TB Allocation Details'!$A$18:$L$214, MATCH("Customer ID", 'E4 TB Allocation Details'!$A$18:$L$18, 0),FALSE), 'E2 Allocators'!$B$15:$W$361, MATCH('O5 Details by Class &amp; Accounts'!AV$18, 'E2 Allocators'!$B$15:$W$15, 0),FALSE)*$G196)</f>
        <v>0</v>
      </c>
      <c r="AW196" s="1321">
        <f>IF(ISERROR(VLOOKUP(VLOOKUP($A196, 'E4 TB Allocation Details'!$A$18:$L$214, MATCH("Customer ID", 'E4 TB Allocation Details'!$A$18:$L$18, 0),FALSE), 'E2 Allocators'!$B$15:$W$361, MATCH('O5 Details by Class &amp; Accounts'!AW$18, 'E2 Allocators'!$B$15:$W$15, 0),FALSE)*$G196), 0, VLOOKUP(VLOOKUP($A196, 'E4 TB Allocation Details'!$A$18:$L$214, MATCH("Customer ID", 'E4 TB Allocation Details'!$A$18:$L$18, 0),FALSE), 'E2 Allocators'!$B$15:$W$361, MATCH('O5 Details by Class &amp; Accounts'!AW$18, 'E2 Allocators'!$B$15:$W$15, 0),FALSE)*$G196)</f>
        <v>0</v>
      </c>
      <c r="AX196" s="1321">
        <f t="shared" si="51"/>
        <v>0</v>
      </c>
      <c r="AY196" s="1321">
        <f>IF(ISERROR(VLOOKUP(VLOOKUP($A196, 'E4 TB Allocation Details'!$A$18:$L$214, MATCH("Misc ID", 'E4 TB Allocation Details'!$A$18:$L$18, 0),FALSE), 'E2 Allocators'!$B$15:$W$361, MATCH('O5 Details by Class &amp; Accounts'!AY$18, 'E2 Allocators'!$B$15:$W$15, 0),FALSE)*$E196), 0, VLOOKUP(VLOOKUP($A196, 'E4 TB Allocation Details'!$A$18:$L$214, MATCH("Misc ID", 'E4 TB Allocation Details'!$A$18:$L$18, 0),FALSE), 'E2 Allocators'!$B$15:$W$361, MATCH('O5 Details by Class &amp; Accounts'!AY$18, 'E2 Allocators'!$B$15:$W$15, 0),FALSE)*$E196)</f>
        <v>0</v>
      </c>
      <c r="AZ196" s="1321">
        <f>IF(ISERROR(VLOOKUP(VLOOKUP($A196, 'E4 TB Allocation Details'!$A$18:$L$214, MATCH("Misc ID", 'E4 TB Allocation Details'!$A$18:$L$18, 0),FALSE), 'E2 Allocators'!$B$15:$W$361, MATCH('O5 Details by Class &amp; Accounts'!AZ$18, 'E2 Allocators'!$B$15:$W$15, 0),FALSE)*$E196), 0, VLOOKUP(VLOOKUP($A196, 'E4 TB Allocation Details'!$A$18:$L$214, MATCH("Misc ID", 'E4 TB Allocation Details'!$A$18:$L$18, 0),FALSE), 'E2 Allocators'!$B$15:$W$361, MATCH('O5 Details by Class &amp; Accounts'!AZ$18, 'E2 Allocators'!$B$15:$W$15, 0),FALSE)*$E196)</f>
        <v>0</v>
      </c>
      <c r="BA196" s="1321">
        <f>IF(ISERROR(VLOOKUP(VLOOKUP($A196, 'E4 TB Allocation Details'!$A$18:$L$214, MATCH("Misc ID", 'E4 TB Allocation Details'!$A$18:$L$18, 0),FALSE), 'E2 Allocators'!$B$15:$W$361, MATCH('O5 Details by Class &amp; Accounts'!BA$18, 'E2 Allocators'!$B$15:$W$15, 0),FALSE)*$E196), 0, VLOOKUP(VLOOKUP($A196, 'E4 TB Allocation Details'!$A$18:$L$214, MATCH("Misc ID", 'E4 TB Allocation Details'!$A$18:$L$18, 0),FALSE), 'E2 Allocators'!$B$15:$W$361, MATCH('O5 Details by Class &amp; Accounts'!BA$18, 'E2 Allocators'!$B$15:$W$15, 0),FALSE)*$E196)</f>
        <v>0</v>
      </c>
      <c r="BB196" s="1321">
        <f>IF(ISERROR(VLOOKUP(VLOOKUP($A196, 'E4 TB Allocation Details'!$A$18:$L$214, MATCH("Misc ID", 'E4 TB Allocation Details'!$A$18:$L$18, 0),FALSE), 'E2 Allocators'!$B$15:$W$361, MATCH('O5 Details by Class &amp; Accounts'!BB$18, 'E2 Allocators'!$B$15:$W$15, 0),FALSE)*$E196), 0, VLOOKUP(VLOOKUP($A196, 'E4 TB Allocation Details'!$A$18:$L$214, MATCH("Misc ID", 'E4 TB Allocation Details'!$A$18:$L$18, 0),FALSE), 'E2 Allocators'!$B$15:$W$361, MATCH('O5 Details by Class &amp; Accounts'!BB$18, 'E2 Allocators'!$B$15:$W$15, 0),FALSE)*$E196)</f>
        <v>0</v>
      </c>
      <c r="BC196" s="1321">
        <f>IF(ISERROR(VLOOKUP(VLOOKUP($A196, 'E4 TB Allocation Details'!$A$18:$L$214, MATCH("Misc ID", 'E4 TB Allocation Details'!$A$18:$L$18, 0),FALSE), 'E2 Allocators'!$B$15:$W$361, MATCH('O5 Details by Class &amp; Accounts'!BC$18, 'E2 Allocators'!$B$15:$W$15, 0),FALSE)*$E196), 0, VLOOKUP(VLOOKUP($A196, 'E4 TB Allocation Details'!$A$18:$L$214, MATCH("Misc ID", 'E4 TB Allocation Details'!$A$18:$L$18, 0),FALSE), 'E2 Allocators'!$B$15:$W$361, MATCH('O5 Details by Class &amp; Accounts'!BC$18, 'E2 Allocators'!$B$15:$W$15, 0),FALSE)*$E196)</f>
        <v>0</v>
      </c>
      <c r="BD196" s="1321">
        <f>IF(ISERROR(VLOOKUP(VLOOKUP($A196, 'E4 TB Allocation Details'!$A$18:$L$214, MATCH("Misc ID", 'E4 TB Allocation Details'!$A$18:$L$18, 0),FALSE), 'E2 Allocators'!$B$15:$W$361, MATCH('O5 Details by Class &amp; Accounts'!BD$18, 'E2 Allocators'!$B$15:$W$15, 0),FALSE)*$E196), 0, VLOOKUP(VLOOKUP($A196, 'E4 TB Allocation Details'!$A$18:$L$214, MATCH("Misc ID", 'E4 TB Allocation Details'!$A$18:$L$18, 0),FALSE), 'E2 Allocators'!$B$15:$W$361, MATCH('O5 Details by Class &amp; Accounts'!BD$18, 'E2 Allocators'!$B$15:$W$15, 0),FALSE)*$E196)</f>
        <v>0</v>
      </c>
      <c r="BE196" s="1321">
        <f>IF(ISERROR(VLOOKUP(VLOOKUP($A196, 'E4 TB Allocation Details'!$A$18:$L$214, MATCH("Misc ID", 'E4 TB Allocation Details'!$A$18:$L$18, 0),FALSE), 'E2 Allocators'!$B$15:$W$361, MATCH('O5 Details by Class &amp; Accounts'!BE$18, 'E2 Allocators'!$B$15:$W$15, 0),FALSE)*$E196), 0, VLOOKUP(VLOOKUP($A196, 'E4 TB Allocation Details'!$A$18:$L$214, MATCH("Misc ID", 'E4 TB Allocation Details'!$A$18:$L$18, 0),FALSE), 'E2 Allocators'!$B$15:$W$361, MATCH('O5 Details by Class &amp; Accounts'!BE$18, 'E2 Allocators'!$B$15:$W$15, 0),FALSE)*$E196)</f>
        <v>0</v>
      </c>
      <c r="BF196" s="1321">
        <f>IF(ISERROR(VLOOKUP(VLOOKUP($A196, 'E4 TB Allocation Details'!$A$18:$L$214, MATCH("Misc ID", 'E4 TB Allocation Details'!$A$18:$L$18, 0),FALSE), 'E2 Allocators'!$B$15:$W$361, MATCH('O5 Details by Class &amp; Accounts'!BF$18, 'E2 Allocators'!$B$15:$W$15, 0),FALSE)*$E196), 0, VLOOKUP(VLOOKUP($A196, 'E4 TB Allocation Details'!$A$18:$L$214, MATCH("Misc ID", 'E4 TB Allocation Details'!$A$18:$L$18, 0),FALSE), 'E2 Allocators'!$B$15:$W$361, MATCH('O5 Details by Class &amp; Accounts'!BF$18, 'E2 Allocators'!$B$15:$W$15, 0),FALSE)*$E196)</f>
        <v>0</v>
      </c>
      <c r="BG196" s="1321">
        <f>IF(ISERROR(VLOOKUP(VLOOKUP($A196, 'E4 TB Allocation Details'!$A$18:$L$214, MATCH("Misc ID", 'E4 TB Allocation Details'!$A$18:$L$18, 0),FALSE), 'E2 Allocators'!$B$15:$W$361, MATCH('O5 Details by Class &amp; Accounts'!BG$18, 'E2 Allocators'!$B$15:$W$15, 0),FALSE)*$E196), 0, VLOOKUP(VLOOKUP($A196, 'E4 TB Allocation Details'!$A$18:$L$214, MATCH("Misc ID", 'E4 TB Allocation Details'!$A$18:$L$18, 0),FALSE), 'E2 Allocators'!$B$15:$W$361, MATCH('O5 Details by Class &amp; Accounts'!BG$18, 'E2 Allocators'!$B$15:$W$15, 0),FALSE)*$E196)</f>
        <v>0</v>
      </c>
      <c r="BH196" s="1321">
        <f>IF(ISERROR(VLOOKUP(VLOOKUP($A196, 'E4 TB Allocation Details'!$A$18:$L$214, MATCH("Misc ID", 'E4 TB Allocation Details'!$A$18:$L$18, 0),FALSE), 'E2 Allocators'!$B$15:$W$361, MATCH('O5 Details by Class &amp; Accounts'!BH$18, 'E2 Allocators'!$B$15:$W$15, 0),FALSE)*$E196), 0, VLOOKUP(VLOOKUP($A196, 'E4 TB Allocation Details'!$A$18:$L$214, MATCH("Misc ID", 'E4 TB Allocation Details'!$A$18:$L$18, 0),FALSE), 'E2 Allocators'!$B$15:$W$361, MATCH('O5 Details by Class &amp; Accounts'!BH$18, 'E2 Allocators'!$B$15:$W$15, 0),FALSE)*$E196)</f>
        <v>0</v>
      </c>
      <c r="BI196" s="1321">
        <f>IF(ISERROR(VLOOKUP(VLOOKUP($A196, 'E4 TB Allocation Details'!$A$18:$L$214, MATCH("Misc ID", 'E4 TB Allocation Details'!$A$18:$L$18, 0),FALSE), 'E2 Allocators'!$B$15:$W$361, MATCH('O5 Details by Class &amp; Accounts'!BI$18, 'E2 Allocators'!$B$15:$W$15, 0),FALSE)*$E196), 0, VLOOKUP(VLOOKUP($A196, 'E4 TB Allocation Details'!$A$18:$L$214, MATCH("Misc ID", 'E4 TB Allocation Details'!$A$18:$L$18, 0),FALSE), 'E2 Allocators'!$B$15:$W$361, MATCH('O5 Details by Class &amp; Accounts'!BI$18, 'E2 Allocators'!$B$15:$W$15, 0),FALSE)*$E196)</f>
        <v>0</v>
      </c>
      <c r="BJ196" s="1321">
        <f>IF(ISERROR(VLOOKUP(VLOOKUP($A196, 'E4 TB Allocation Details'!$A$18:$L$214, MATCH("Misc ID", 'E4 TB Allocation Details'!$A$18:$L$18, 0),FALSE), 'E2 Allocators'!$B$15:$W$361, MATCH('O5 Details by Class &amp; Accounts'!BJ$18, 'E2 Allocators'!$B$15:$W$15, 0),FALSE)*$E196), 0, VLOOKUP(VLOOKUP($A196, 'E4 TB Allocation Details'!$A$18:$L$214, MATCH("Misc ID", 'E4 TB Allocation Details'!$A$18:$L$18, 0),FALSE), 'E2 Allocators'!$B$15:$W$361, MATCH('O5 Details by Class &amp; Accounts'!BJ$18, 'E2 Allocators'!$B$15:$W$15, 0),FALSE)*$E196)</f>
        <v>0</v>
      </c>
      <c r="BK196" s="1321">
        <f>IF(ISERROR(VLOOKUP(VLOOKUP($A196, 'E4 TB Allocation Details'!$A$18:$L$214, MATCH("Misc ID", 'E4 TB Allocation Details'!$A$18:$L$18, 0),FALSE), 'E2 Allocators'!$B$15:$W$361, MATCH('O5 Details by Class &amp; Accounts'!BK$18, 'E2 Allocators'!$B$15:$W$15, 0),FALSE)*$E196), 0, VLOOKUP(VLOOKUP($A196, 'E4 TB Allocation Details'!$A$18:$L$214, MATCH("Misc ID", 'E4 TB Allocation Details'!$A$18:$L$18, 0),FALSE), 'E2 Allocators'!$B$15:$W$361, MATCH('O5 Details by Class &amp; Accounts'!BK$18, 'E2 Allocators'!$B$15:$W$15, 0),FALSE)*$E196)</f>
        <v>0</v>
      </c>
      <c r="BL196" s="1321">
        <f>IF(ISERROR(VLOOKUP(VLOOKUP($A196, 'E4 TB Allocation Details'!$A$18:$L$214, MATCH("Misc ID", 'E4 TB Allocation Details'!$A$18:$L$18, 0),FALSE), 'E2 Allocators'!$B$15:$W$361, MATCH('O5 Details by Class &amp; Accounts'!BL$18, 'E2 Allocators'!$B$15:$W$15, 0),FALSE)*$E196), 0, VLOOKUP(VLOOKUP($A196, 'E4 TB Allocation Details'!$A$18:$L$214, MATCH("Misc ID", 'E4 TB Allocation Details'!$A$18:$L$18, 0),FALSE), 'E2 Allocators'!$B$15:$W$361, MATCH('O5 Details by Class &amp; Accounts'!BL$18, 'E2 Allocators'!$B$15:$W$15, 0),FALSE)*$E196)</f>
        <v>0</v>
      </c>
      <c r="BM196" s="1321">
        <f>IF(ISERROR(VLOOKUP(VLOOKUP($A196, 'E4 TB Allocation Details'!$A$18:$L$214, MATCH("Misc ID", 'E4 TB Allocation Details'!$A$18:$L$18, 0),FALSE), 'E2 Allocators'!$B$15:$W$361, MATCH('O5 Details by Class &amp; Accounts'!BM$18, 'E2 Allocators'!$B$15:$W$15, 0),FALSE)*$E196), 0, VLOOKUP(VLOOKUP($A196, 'E4 TB Allocation Details'!$A$18:$L$214, MATCH("Misc ID", 'E4 TB Allocation Details'!$A$18:$L$18, 0),FALSE), 'E2 Allocators'!$B$15:$W$361, MATCH('O5 Details by Class &amp; Accounts'!BM$18, 'E2 Allocators'!$B$15:$W$15, 0),FALSE)*$E196)</f>
        <v>0</v>
      </c>
      <c r="BN196" s="1321">
        <f>IF(ISERROR(VLOOKUP(VLOOKUP($A196, 'E4 TB Allocation Details'!$A$18:$L$214, MATCH("Misc ID", 'E4 TB Allocation Details'!$A$18:$L$18, 0),FALSE), 'E2 Allocators'!$B$15:$W$361, MATCH('O5 Details by Class &amp; Accounts'!BN$18, 'E2 Allocators'!$B$15:$W$15, 0),FALSE)*$E196), 0, VLOOKUP(VLOOKUP($A196, 'E4 TB Allocation Details'!$A$18:$L$214, MATCH("Misc ID", 'E4 TB Allocation Details'!$A$18:$L$18, 0),FALSE), 'E2 Allocators'!$B$15:$W$361, MATCH('O5 Details by Class &amp; Accounts'!BN$18, 'E2 Allocators'!$B$15:$W$15, 0),FALSE)*$E196)</f>
        <v>0</v>
      </c>
      <c r="BO196" s="1321">
        <f>IF(ISERROR(VLOOKUP(VLOOKUP($A196, 'E4 TB Allocation Details'!$A$18:$L$214, MATCH("Misc ID", 'E4 TB Allocation Details'!$A$18:$L$18, 0),FALSE), 'E2 Allocators'!$B$15:$W$361, MATCH('O5 Details by Class &amp; Accounts'!BO$18, 'E2 Allocators'!$B$15:$W$15, 0),FALSE)*$E196), 0, VLOOKUP(VLOOKUP($A196, 'E4 TB Allocation Details'!$A$18:$L$214, MATCH("Misc ID", 'E4 TB Allocation Details'!$A$18:$L$18, 0),FALSE), 'E2 Allocators'!$B$15:$W$361, MATCH('O5 Details by Class &amp; Accounts'!BO$18, 'E2 Allocators'!$B$15:$W$15, 0),FALSE)*$E196)</f>
        <v>0</v>
      </c>
      <c r="BP196" s="1321">
        <f>IF(ISERROR(VLOOKUP(VLOOKUP($A196, 'E4 TB Allocation Details'!$A$18:$L$214, MATCH("Misc ID", 'E4 TB Allocation Details'!$A$18:$L$18, 0),FALSE), 'E2 Allocators'!$B$15:$W$361, MATCH('O5 Details by Class &amp; Accounts'!BP$18, 'E2 Allocators'!$B$15:$W$15, 0),FALSE)*$E196), 0, VLOOKUP(VLOOKUP($A196, 'E4 TB Allocation Details'!$A$18:$L$214, MATCH("Misc ID", 'E4 TB Allocation Details'!$A$18:$L$18, 0),FALSE), 'E2 Allocators'!$B$15:$W$361, MATCH('O5 Details by Class &amp; Accounts'!BP$18, 'E2 Allocators'!$B$15:$W$15, 0),FALSE)*$E196)</f>
        <v>0</v>
      </c>
      <c r="BQ196" s="1321">
        <f>IF(ISERROR(VLOOKUP(VLOOKUP($A196, 'E4 TB Allocation Details'!$A$18:$L$214, MATCH("Misc ID", 'E4 TB Allocation Details'!$A$18:$L$18, 0),FALSE), 'E2 Allocators'!$B$15:$W$361, MATCH('O5 Details by Class &amp; Accounts'!BQ$18, 'E2 Allocators'!$B$15:$W$15, 0),FALSE)*$E196), 0, VLOOKUP(VLOOKUP($A196, 'E4 TB Allocation Details'!$A$18:$L$214, MATCH("Misc ID", 'E4 TB Allocation Details'!$A$18:$L$18, 0),FALSE), 'E2 Allocators'!$B$15:$W$361, MATCH('O5 Details by Class &amp; Accounts'!BQ$18, 'E2 Allocators'!$B$15:$W$15, 0),FALSE)*$E196)</f>
        <v>0</v>
      </c>
      <c r="BR196" s="1321">
        <f>IF(ISERROR(VLOOKUP(VLOOKUP($A196, 'E4 TB Allocation Details'!$A$18:$L$214, MATCH("Misc ID", 'E4 TB Allocation Details'!$A$18:$L$18, 0),FALSE), 'E2 Allocators'!$B$15:$W$361, MATCH('O5 Details by Class &amp; Accounts'!BR$18, 'E2 Allocators'!$B$15:$W$15, 0),FALSE)*$E196), 0, VLOOKUP(VLOOKUP($A196, 'E4 TB Allocation Details'!$A$18:$L$214, MATCH("Misc ID", 'E4 TB Allocation Details'!$A$18:$L$18, 0),FALSE), 'E2 Allocators'!$B$15:$W$361, MATCH('O5 Details by Class &amp; Accounts'!BR$18, 'E2 Allocators'!$B$15:$W$15, 0),FALSE)*$E196)</f>
        <v>0</v>
      </c>
      <c r="BS196" s="1321">
        <f t="shared" si="48"/>
        <v>0</v>
      </c>
      <c r="BT196" s="1321">
        <f>IF(ISERROR(VLOOKUP(VLOOKUP($A196, 'E4 TB Allocation Details'!$A$18:$L$214, MATCH("A &amp; G ID", 'E4 TB Allocation Details'!$A$18:$L$18, 0),FALSE), 'E2 Allocators'!$B$15:$W$361, MATCH('O5 Details by Class &amp; Accounts'!BT$18, 'E2 Allocators'!$B$15:$W$15, 0),FALSE)*$E196), 0, VLOOKUP(VLOOKUP($A196, 'E4 TB Allocation Details'!$A$18:$L$214, MATCH("A &amp; G ID", 'E4 TB Allocation Details'!$A$18:$L$18, 0),FALSE), 'E2 Allocators'!$B$15:$W$361, MATCH('O5 Details by Class &amp; Accounts'!BT$18, 'E2 Allocators'!$B$15:$W$15, 0),FALSE)*$E196)</f>
        <v>9698.4526243976998</v>
      </c>
      <c r="BU196" s="1321">
        <f>IF(ISERROR(VLOOKUP(VLOOKUP($A196, 'E4 TB Allocation Details'!$A$18:$L$214, MATCH("A &amp; G ID", 'E4 TB Allocation Details'!$A$18:$L$18, 0),FALSE), 'E2 Allocators'!$B$15:$W$361, MATCH('O5 Details by Class &amp; Accounts'!BU$18, 'E2 Allocators'!$B$15:$W$15, 0),FALSE)*$E196), 0, VLOOKUP(VLOOKUP($A196, 'E4 TB Allocation Details'!$A$18:$L$214, MATCH("A &amp; G ID", 'E4 TB Allocation Details'!$A$18:$L$18, 0),FALSE), 'E2 Allocators'!$B$15:$W$361, MATCH('O5 Details by Class &amp; Accounts'!BU$18, 'E2 Allocators'!$B$15:$W$15, 0),FALSE)*$E196)</f>
        <v>2565.5461001525096</v>
      </c>
      <c r="BV196" s="1321">
        <f>IF(ISERROR(VLOOKUP(VLOOKUP($A196, 'E4 TB Allocation Details'!$A$18:$L$214, MATCH("A &amp; G ID", 'E4 TB Allocation Details'!$A$18:$L$18, 0),FALSE), 'E2 Allocators'!$B$15:$W$361, MATCH('O5 Details by Class &amp; Accounts'!BV$18, 'E2 Allocators'!$B$15:$W$15, 0),FALSE)*$E196), 0, VLOOKUP(VLOOKUP($A196, 'E4 TB Allocation Details'!$A$18:$L$214, MATCH("A &amp; G ID", 'E4 TB Allocation Details'!$A$18:$L$18, 0),FALSE), 'E2 Allocators'!$B$15:$W$361, MATCH('O5 Details by Class &amp; Accounts'!BV$18, 'E2 Allocators'!$B$15:$W$15, 0),FALSE)*$E196)</f>
        <v>1535.0558610585563</v>
      </c>
      <c r="BW196" s="1321">
        <f>IF(ISERROR(VLOOKUP(VLOOKUP($A196, 'E4 TB Allocation Details'!$A$18:$L$214, MATCH("A &amp; G ID", 'E4 TB Allocation Details'!$A$18:$L$18, 0),FALSE), 'E2 Allocators'!$B$15:$W$361, MATCH('O5 Details by Class &amp; Accounts'!BW$18, 'E2 Allocators'!$B$15:$W$15, 0),FALSE)*$E196), 0, VLOOKUP(VLOOKUP($A196, 'E4 TB Allocation Details'!$A$18:$L$214, MATCH("A &amp; G ID", 'E4 TB Allocation Details'!$A$18:$L$18, 0),FALSE), 'E2 Allocators'!$B$15:$W$361, MATCH('O5 Details by Class &amp; Accounts'!BW$18, 'E2 Allocators'!$B$15:$W$15, 0),FALSE)*$E196)</f>
        <v>0</v>
      </c>
      <c r="BX196" s="1321">
        <f>IF(ISERROR(VLOOKUP(VLOOKUP($A196, 'E4 TB Allocation Details'!$A$18:$L$214, MATCH("A &amp; G ID", 'E4 TB Allocation Details'!$A$18:$L$18, 0),FALSE), 'E2 Allocators'!$B$15:$W$361, MATCH('O5 Details by Class &amp; Accounts'!BX$18, 'E2 Allocators'!$B$15:$W$15, 0),FALSE)*$E196), 0, VLOOKUP(VLOOKUP($A196, 'E4 TB Allocation Details'!$A$18:$L$214, MATCH("A &amp; G ID", 'E4 TB Allocation Details'!$A$18:$L$18, 0),FALSE), 'E2 Allocators'!$B$15:$W$361, MATCH('O5 Details by Class &amp; Accounts'!BX$18, 'E2 Allocators'!$B$15:$W$15, 0),FALSE)*$E196)</f>
        <v>0</v>
      </c>
      <c r="BY196" s="1321">
        <f>IF(ISERROR(VLOOKUP(VLOOKUP($A196, 'E4 TB Allocation Details'!$A$18:$L$214, MATCH("A &amp; G ID", 'E4 TB Allocation Details'!$A$18:$L$18, 0),FALSE), 'E2 Allocators'!$B$15:$W$361, MATCH('O5 Details by Class &amp; Accounts'!BY$18, 'E2 Allocators'!$B$15:$W$15, 0),FALSE)*$E196), 0, VLOOKUP(VLOOKUP($A196, 'E4 TB Allocation Details'!$A$18:$L$214, MATCH("A &amp; G ID", 'E4 TB Allocation Details'!$A$18:$L$18, 0),FALSE), 'E2 Allocators'!$B$15:$W$361, MATCH('O5 Details by Class &amp; Accounts'!BY$18, 'E2 Allocators'!$B$15:$W$15, 0),FALSE)*$E196)</f>
        <v>0</v>
      </c>
      <c r="BZ196" s="1321">
        <f>IF(ISERROR(VLOOKUP(VLOOKUP($A196, 'E4 TB Allocation Details'!$A$18:$L$214, MATCH("A &amp; G ID", 'E4 TB Allocation Details'!$A$18:$L$18, 0),FALSE), 'E2 Allocators'!$B$15:$W$361, MATCH('O5 Details by Class &amp; Accounts'!BZ$18, 'E2 Allocators'!$B$15:$W$15, 0),FALSE)*$E196), 0, VLOOKUP(VLOOKUP($A196, 'E4 TB Allocation Details'!$A$18:$L$214, MATCH("A &amp; G ID", 'E4 TB Allocation Details'!$A$18:$L$18, 0),FALSE), 'E2 Allocators'!$B$15:$W$361, MATCH('O5 Details by Class &amp; Accounts'!BZ$18, 'E2 Allocators'!$B$15:$W$15, 0),FALSE)*$E196)</f>
        <v>180.8467566983276</v>
      </c>
      <c r="CA196" s="1321">
        <f>IF(ISERROR(VLOOKUP(VLOOKUP($A196, 'E4 TB Allocation Details'!$A$18:$L$214, MATCH("A &amp; G ID", 'E4 TB Allocation Details'!$A$18:$L$18, 0),FALSE), 'E2 Allocators'!$B$15:$W$361, MATCH('O5 Details by Class &amp; Accounts'!CA$18, 'E2 Allocators'!$B$15:$W$15, 0),FALSE)*$E196), 0, VLOOKUP(VLOOKUP($A196, 'E4 TB Allocation Details'!$A$18:$L$214, MATCH("A &amp; G ID", 'E4 TB Allocation Details'!$A$18:$L$18, 0),FALSE), 'E2 Allocators'!$B$15:$W$361, MATCH('O5 Details by Class &amp; Accounts'!CA$18, 'E2 Allocators'!$B$15:$W$15, 0),FALSE)*$E196)</f>
        <v>0</v>
      </c>
      <c r="CB196" s="1321">
        <f>IF(ISERROR(VLOOKUP(VLOOKUP($A196, 'E4 TB Allocation Details'!$A$18:$L$214, MATCH("A &amp; G ID", 'E4 TB Allocation Details'!$A$18:$L$18, 0),FALSE), 'E2 Allocators'!$B$15:$W$361, MATCH('O5 Details by Class &amp; Accounts'!CB$18, 'E2 Allocators'!$B$15:$W$15, 0),FALSE)*$E196), 0, VLOOKUP(VLOOKUP($A196, 'E4 TB Allocation Details'!$A$18:$L$214, MATCH("A &amp; G ID", 'E4 TB Allocation Details'!$A$18:$L$18, 0),FALSE), 'E2 Allocators'!$B$15:$W$361, MATCH('O5 Details by Class &amp; Accounts'!CB$18, 'E2 Allocators'!$B$15:$W$15, 0),FALSE)*$E196)</f>
        <v>20.098657692908649</v>
      </c>
      <c r="CC196" s="1321">
        <f>IF(ISERROR(VLOOKUP(VLOOKUP($A196, 'E4 TB Allocation Details'!$A$18:$L$214, MATCH("A &amp; G ID", 'E4 TB Allocation Details'!$A$18:$L$18, 0),FALSE), 'E2 Allocators'!$B$15:$W$361, MATCH('O5 Details by Class &amp; Accounts'!CC$18, 'E2 Allocators'!$B$15:$W$15, 0),FALSE)*$E196), 0, VLOOKUP(VLOOKUP($A196, 'E4 TB Allocation Details'!$A$18:$L$214, MATCH("A &amp; G ID", 'E4 TB Allocation Details'!$A$18:$L$18, 0),FALSE), 'E2 Allocators'!$B$15:$W$361, MATCH('O5 Details by Class &amp; Accounts'!CC$18, 'E2 Allocators'!$B$15:$W$15, 0),FALSE)*$E196)</f>
        <v>0</v>
      </c>
      <c r="CD196" s="1321">
        <f>IF(ISERROR(VLOOKUP(VLOOKUP($A196, 'E4 TB Allocation Details'!$A$18:$L$214, MATCH("A &amp; G ID", 'E4 TB Allocation Details'!$A$18:$L$18, 0),FALSE), 'E2 Allocators'!$B$15:$W$361, MATCH('O5 Details by Class &amp; Accounts'!CD$18, 'E2 Allocators'!$B$15:$W$15, 0),FALSE)*$E196), 0, VLOOKUP(VLOOKUP($A196, 'E4 TB Allocation Details'!$A$18:$L$214, MATCH("A &amp; G ID", 'E4 TB Allocation Details'!$A$18:$L$18, 0),FALSE), 'E2 Allocators'!$B$15:$W$361, MATCH('O5 Details by Class &amp; Accounts'!CD$18, 'E2 Allocators'!$B$15:$W$15, 0),FALSE)*$E196)</f>
        <v>0</v>
      </c>
      <c r="CE196" s="1321">
        <f>IF(ISERROR(VLOOKUP(VLOOKUP($A196, 'E4 TB Allocation Details'!$A$18:$L$214, MATCH("A &amp; G ID", 'E4 TB Allocation Details'!$A$18:$L$18, 0),FALSE), 'E2 Allocators'!$B$15:$W$361, MATCH('O5 Details by Class &amp; Accounts'!CE$18, 'E2 Allocators'!$B$15:$W$15, 0),FALSE)*$E196), 0, VLOOKUP(VLOOKUP($A196, 'E4 TB Allocation Details'!$A$18:$L$214, MATCH("A &amp; G ID", 'E4 TB Allocation Details'!$A$18:$L$18, 0),FALSE), 'E2 Allocators'!$B$15:$W$361, MATCH('O5 Details by Class &amp; Accounts'!CE$18, 'E2 Allocators'!$B$15:$W$15, 0),FALSE)*$E196)</f>
        <v>0</v>
      </c>
      <c r="CF196" s="1321">
        <f>IF(ISERROR(VLOOKUP(VLOOKUP($A196, 'E4 TB Allocation Details'!$A$18:$L$214, MATCH("A &amp; G ID", 'E4 TB Allocation Details'!$A$18:$L$18, 0),FALSE), 'E2 Allocators'!$B$15:$W$361, MATCH('O5 Details by Class &amp; Accounts'!CF$18, 'E2 Allocators'!$B$15:$W$15, 0),FALSE)*$E196), 0, VLOOKUP(VLOOKUP($A196, 'E4 TB Allocation Details'!$A$18:$L$214, MATCH("A &amp; G ID", 'E4 TB Allocation Details'!$A$18:$L$18, 0),FALSE), 'E2 Allocators'!$B$15:$W$361, MATCH('O5 Details by Class &amp; Accounts'!CF$18, 'E2 Allocators'!$B$15:$W$15, 0),FALSE)*$E196)</f>
        <v>0</v>
      </c>
      <c r="CG196" s="1321">
        <f>IF(ISERROR(VLOOKUP(VLOOKUP($A196, 'E4 TB Allocation Details'!$A$18:$L$214, MATCH("A &amp; G ID", 'E4 TB Allocation Details'!$A$18:$L$18, 0),FALSE), 'E2 Allocators'!$B$15:$W$361, MATCH('O5 Details by Class &amp; Accounts'!CG$18, 'E2 Allocators'!$B$15:$W$15, 0),FALSE)*$E196), 0, VLOOKUP(VLOOKUP($A196, 'E4 TB Allocation Details'!$A$18:$L$214, MATCH("A &amp; G ID", 'E4 TB Allocation Details'!$A$18:$L$18, 0),FALSE), 'E2 Allocators'!$B$15:$W$361, MATCH('O5 Details by Class &amp; Accounts'!CG$18, 'E2 Allocators'!$B$15:$W$15, 0),FALSE)*$E196)</f>
        <v>0</v>
      </c>
      <c r="CH196" s="1321">
        <f>IF(ISERROR(VLOOKUP(VLOOKUP($A196, 'E4 TB Allocation Details'!$A$18:$L$214, MATCH("A &amp; G ID", 'E4 TB Allocation Details'!$A$18:$L$18, 0),FALSE), 'E2 Allocators'!$B$15:$W$361, MATCH('O5 Details by Class &amp; Accounts'!CH$18, 'E2 Allocators'!$B$15:$W$15, 0),FALSE)*$E196), 0, VLOOKUP(VLOOKUP($A196, 'E4 TB Allocation Details'!$A$18:$L$214, MATCH("A &amp; G ID", 'E4 TB Allocation Details'!$A$18:$L$18, 0),FALSE), 'E2 Allocators'!$B$15:$W$361, MATCH('O5 Details by Class &amp; Accounts'!CH$18, 'E2 Allocators'!$B$15:$W$15, 0),FALSE)*$E196)</f>
        <v>0</v>
      </c>
      <c r="CI196" s="1321">
        <f>IF(ISERROR(VLOOKUP(VLOOKUP($A196, 'E4 TB Allocation Details'!$A$18:$L$214, MATCH("A &amp; G ID", 'E4 TB Allocation Details'!$A$18:$L$18, 0),FALSE), 'E2 Allocators'!$B$15:$W$361, MATCH('O5 Details by Class &amp; Accounts'!CI$18, 'E2 Allocators'!$B$15:$W$15, 0),FALSE)*$E196), 0, VLOOKUP(VLOOKUP($A196, 'E4 TB Allocation Details'!$A$18:$L$214, MATCH("A &amp; G ID", 'E4 TB Allocation Details'!$A$18:$L$18, 0),FALSE), 'E2 Allocators'!$B$15:$W$361, MATCH('O5 Details by Class &amp; Accounts'!CI$18, 'E2 Allocators'!$B$15:$W$15, 0),FALSE)*$E196)</f>
        <v>0</v>
      </c>
      <c r="CJ196" s="1321">
        <f>IF(ISERROR(VLOOKUP(VLOOKUP($A196, 'E4 TB Allocation Details'!$A$18:$L$214, MATCH("A &amp; G ID", 'E4 TB Allocation Details'!$A$18:$L$18, 0),FALSE), 'E2 Allocators'!$B$15:$W$361, MATCH('O5 Details by Class &amp; Accounts'!CJ$18, 'E2 Allocators'!$B$15:$W$15, 0),FALSE)*$E196), 0, VLOOKUP(VLOOKUP($A196, 'E4 TB Allocation Details'!$A$18:$L$214, MATCH("A &amp; G ID", 'E4 TB Allocation Details'!$A$18:$L$18, 0),FALSE), 'E2 Allocators'!$B$15:$W$361, MATCH('O5 Details by Class &amp; Accounts'!CJ$18, 'E2 Allocators'!$B$15:$W$15, 0),FALSE)*$E196)</f>
        <v>0</v>
      </c>
      <c r="CK196" s="1321">
        <f>IF(ISERROR(VLOOKUP(VLOOKUP($A196, 'E4 TB Allocation Details'!$A$18:$L$214, MATCH("A &amp; G ID", 'E4 TB Allocation Details'!$A$18:$L$18, 0),FALSE), 'E2 Allocators'!$B$15:$W$361, MATCH('O5 Details by Class &amp; Accounts'!CK$18, 'E2 Allocators'!$B$15:$W$15, 0),FALSE)*$E196), 0, VLOOKUP(VLOOKUP($A196, 'E4 TB Allocation Details'!$A$18:$L$214, MATCH("A &amp; G ID", 'E4 TB Allocation Details'!$A$18:$L$18, 0),FALSE), 'E2 Allocators'!$B$15:$W$361, MATCH('O5 Details by Class &amp; Accounts'!CK$18, 'E2 Allocators'!$B$15:$W$15, 0),FALSE)*$E196)</f>
        <v>0</v>
      </c>
      <c r="CL196" s="1321">
        <f>IF(ISERROR(VLOOKUP(VLOOKUP($A196, 'E4 TB Allocation Details'!$A$18:$L$214, MATCH("A &amp; G ID", 'E4 TB Allocation Details'!$A$18:$L$18, 0),FALSE), 'E2 Allocators'!$B$15:$W$361, MATCH('O5 Details by Class &amp; Accounts'!CL$18, 'E2 Allocators'!$B$15:$W$15, 0),FALSE)*$E196), 0, VLOOKUP(VLOOKUP($A196, 'E4 TB Allocation Details'!$A$18:$L$214, MATCH("A &amp; G ID", 'E4 TB Allocation Details'!$A$18:$L$18, 0),FALSE), 'E2 Allocators'!$B$15:$W$361, MATCH('O5 Details by Class &amp; Accounts'!CL$18, 'E2 Allocators'!$B$15:$W$15, 0),FALSE)*$E196)</f>
        <v>0</v>
      </c>
      <c r="CM196" s="1321">
        <f>IF(ISERROR(VLOOKUP(VLOOKUP($A196, 'E4 TB Allocation Details'!$A$18:$L$214, MATCH("A &amp; G ID", 'E4 TB Allocation Details'!$A$18:$L$18, 0),FALSE), 'E2 Allocators'!$B$15:$W$361, MATCH('O5 Details by Class &amp; Accounts'!CM$18, 'E2 Allocators'!$B$15:$W$15, 0),FALSE)*$E196), 0, VLOOKUP(VLOOKUP($A196, 'E4 TB Allocation Details'!$A$18:$L$214, MATCH("A &amp; G ID", 'E4 TB Allocation Details'!$A$18:$L$18, 0),FALSE), 'E2 Allocators'!$B$15:$W$361, MATCH('O5 Details by Class &amp; Accounts'!CM$18, 'E2 Allocators'!$B$15:$W$15, 0),FALSE)*$E196)</f>
        <v>0</v>
      </c>
      <c r="CN196" s="1321">
        <f t="shared" si="52"/>
        <v>14000</v>
      </c>
      <c r="CO196" s="1650">
        <f t="shared" si="50"/>
        <v>0</v>
      </c>
      <c r="CQ196" s="1898" t="s">
        <v>1091</v>
      </c>
    </row>
    <row r="197" spans="1:95" s="64" customFormat="1" ht="12.75">
      <c r="A197" s="2156">
        <v>5675</v>
      </c>
      <c r="B197" s="2111" t="s">
        <v>306</v>
      </c>
      <c r="C197" s="1647">
        <f>IF(ISERROR(VLOOKUP($A197,'I3 TB Data'!$A$19:$H$484,MATCH('O5 Details by Class &amp; Accounts'!$C$18, 'I3 TB Data'!$A$19:$H$19,0),0)), 0, VLOOKUP($A197,'I3 TB Data'!$A$19:$H$484,MATCH('O5 Details by Class &amp; Accounts'!$C$18,'I3 TB Data'!$A$19:$H$19,0),0))</f>
        <v>0</v>
      </c>
      <c r="D197" s="1648"/>
      <c r="E197" s="1647">
        <f t="shared" si="53"/>
        <v>0</v>
      </c>
      <c r="F197" s="1649"/>
      <c r="G197" s="1649"/>
      <c r="H197" s="1321">
        <f t="shared" si="46"/>
        <v>0</v>
      </c>
      <c r="I197" s="1321">
        <f>IF(ISERROR(VLOOKUP(VLOOKUP($A197, 'E4 TB Allocation Details'!$A$18:$L$214, MATCH("Demand ID", 'E4 TB Allocation Details'!$A$18:$L$18, 0),FALSE), 'E2 Allocators'!$B$15:$W$361, MATCH('O5 Details by Class &amp; Accounts'!I$18, 'E2 Allocators'!$B$15:$W$15, 0),FALSE)*$F197), 0, VLOOKUP(VLOOKUP($A197, 'E4 TB Allocation Details'!$A$18:$L$214, MATCH("Demand ID", 'E4 TB Allocation Details'!$A$18:$L$18, 0),FALSE), 'E2 Allocators'!$B$15:$W$361, MATCH('O5 Details by Class &amp; Accounts'!I$18, 'E2 Allocators'!$B$15:$W$15, 0),FALSE)*$F197)</f>
        <v>0</v>
      </c>
      <c r="J197" s="1321">
        <f>IF(ISERROR(VLOOKUP(VLOOKUP($A197, 'E4 TB Allocation Details'!$A$18:$L$214, MATCH("Demand ID", 'E4 TB Allocation Details'!$A$18:$L$18, 0),FALSE), 'E2 Allocators'!$B$15:$W$361, MATCH('O5 Details by Class &amp; Accounts'!J$18, 'E2 Allocators'!$B$15:$W$15, 0),FALSE)*$F197), 0, VLOOKUP(VLOOKUP($A197, 'E4 TB Allocation Details'!$A$18:$L$214, MATCH("Demand ID", 'E4 TB Allocation Details'!$A$18:$L$18, 0),FALSE), 'E2 Allocators'!$B$15:$W$361, MATCH('O5 Details by Class &amp; Accounts'!J$18, 'E2 Allocators'!$B$15:$W$15, 0),FALSE)*$F197)</f>
        <v>0</v>
      </c>
      <c r="K197" s="1321">
        <f>IF(ISERROR(VLOOKUP(VLOOKUP($A197, 'E4 TB Allocation Details'!$A$18:$L$214, MATCH("Demand ID", 'E4 TB Allocation Details'!$A$18:$L$18, 0),FALSE), 'E2 Allocators'!$B$15:$W$361, MATCH('O5 Details by Class &amp; Accounts'!K$18, 'E2 Allocators'!$B$15:$W$15, 0),FALSE)*$F197), 0, VLOOKUP(VLOOKUP($A197, 'E4 TB Allocation Details'!$A$18:$L$214, MATCH("Demand ID", 'E4 TB Allocation Details'!$A$18:$L$18, 0),FALSE), 'E2 Allocators'!$B$15:$W$361, MATCH('O5 Details by Class &amp; Accounts'!K$18, 'E2 Allocators'!$B$15:$W$15, 0),FALSE)*$F197)</f>
        <v>0</v>
      </c>
      <c r="L197" s="1321">
        <f>IF(ISERROR(VLOOKUP(VLOOKUP($A197, 'E4 TB Allocation Details'!$A$18:$L$214, MATCH("Demand ID", 'E4 TB Allocation Details'!$A$18:$L$18, 0),FALSE), 'E2 Allocators'!$B$15:$W$361, MATCH('O5 Details by Class &amp; Accounts'!L$18, 'E2 Allocators'!$B$15:$W$15, 0),FALSE)*$F197), 0, VLOOKUP(VLOOKUP($A197, 'E4 TB Allocation Details'!$A$18:$L$214, MATCH("Demand ID", 'E4 TB Allocation Details'!$A$18:$L$18, 0),FALSE), 'E2 Allocators'!$B$15:$W$361, MATCH('O5 Details by Class &amp; Accounts'!L$18, 'E2 Allocators'!$B$15:$W$15, 0),FALSE)*$F197)</f>
        <v>0</v>
      </c>
      <c r="M197" s="1321">
        <f>IF(ISERROR(VLOOKUP(VLOOKUP($A197, 'E4 TB Allocation Details'!$A$18:$L$214, MATCH("Demand ID", 'E4 TB Allocation Details'!$A$18:$L$18, 0),FALSE), 'E2 Allocators'!$B$15:$W$361, MATCH('O5 Details by Class &amp; Accounts'!M$18, 'E2 Allocators'!$B$15:$W$15, 0),FALSE)*$F197), 0, VLOOKUP(VLOOKUP($A197, 'E4 TB Allocation Details'!$A$18:$L$214, MATCH("Demand ID", 'E4 TB Allocation Details'!$A$18:$L$18, 0),FALSE), 'E2 Allocators'!$B$15:$W$361, MATCH('O5 Details by Class &amp; Accounts'!M$18, 'E2 Allocators'!$B$15:$W$15, 0),FALSE)*$F197)</f>
        <v>0</v>
      </c>
      <c r="N197" s="1321">
        <f>IF(ISERROR(VLOOKUP(VLOOKUP($A197, 'E4 TB Allocation Details'!$A$18:$L$214, MATCH("Demand ID", 'E4 TB Allocation Details'!$A$18:$L$18, 0),FALSE), 'E2 Allocators'!$B$15:$W$361, MATCH('O5 Details by Class &amp; Accounts'!N$18, 'E2 Allocators'!$B$15:$W$15, 0),FALSE)*$F197), 0, VLOOKUP(VLOOKUP($A197, 'E4 TB Allocation Details'!$A$18:$L$214, MATCH("Demand ID", 'E4 TB Allocation Details'!$A$18:$L$18, 0),FALSE), 'E2 Allocators'!$B$15:$W$361, MATCH('O5 Details by Class &amp; Accounts'!N$18, 'E2 Allocators'!$B$15:$W$15, 0),FALSE)*$F197)</f>
        <v>0</v>
      </c>
      <c r="O197" s="1321">
        <f>IF(ISERROR(VLOOKUP(VLOOKUP($A197, 'E4 TB Allocation Details'!$A$18:$L$214, MATCH("Demand ID", 'E4 TB Allocation Details'!$A$18:$L$18, 0),FALSE), 'E2 Allocators'!$B$15:$W$361, MATCH('O5 Details by Class &amp; Accounts'!O$18, 'E2 Allocators'!$B$15:$W$15, 0),FALSE)*$F197), 0, VLOOKUP(VLOOKUP($A197, 'E4 TB Allocation Details'!$A$18:$L$214, MATCH("Demand ID", 'E4 TB Allocation Details'!$A$18:$L$18, 0),FALSE), 'E2 Allocators'!$B$15:$W$361, MATCH('O5 Details by Class &amp; Accounts'!O$18, 'E2 Allocators'!$B$15:$W$15, 0),FALSE)*$F197)</f>
        <v>0</v>
      </c>
      <c r="P197" s="1321">
        <f>IF(ISERROR(VLOOKUP(VLOOKUP($A197, 'E4 TB Allocation Details'!$A$18:$L$214, MATCH("Demand ID", 'E4 TB Allocation Details'!$A$18:$L$18, 0),FALSE), 'E2 Allocators'!$B$15:$W$361, MATCH('O5 Details by Class &amp; Accounts'!P$18, 'E2 Allocators'!$B$15:$W$15, 0),FALSE)*$F197), 0, VLOOKUP(VLOOKUP($A197, 'E4 TB Allocation Details'!$A$18:$L$214, MATCH("Demand ID", 'E4 TB Allocation Details'!$A$18:$L$18, 0),FALSE), 'E2 Allocators'!$B$15:$W$361, MATCH('O5 Details by Class &amp; Accounts'!P$18, 'E2 Allocators'!$B$15:$W$15, 0),FALSE)*$F197)</f>
        <v>0</v>
      </c>
      <c r="Q197" s="1321">
        <f>IF(ISERROR(VLOOKUP(VLOOKUP($A197, 'E4 TB Allocation Details'!$A$18:$L$214, MATCH("Demand ID", 'E4 TB Allocation Details'!$A$18:$L$18, 0),FALSE), 'E2 Allocators'!$B$15:$W$361, MATCH('O5 Details by Class &amp; Accounts'!Q$18, 'E2 Allocators'!$B$15:$W$15, 0),FALSE)*$F197), 0, VLOOKUP(VLOOKUP($A197, 'E4 TB Allocation Details'!$A$18:$L$214, MATCH("Demand ID", 'E4 TB Allocation Details'!$A$18:$L$18, 0),FALSE), 'E2 Allocators'!$B$15:$W$361, MATCH('O5 Details by Class &amp; Accounts'!Q$18, 'E2 Allocators'!$B$15:$W$15, 0),FALSE)*$F197)</f>
        <v>0</v>
      </c>
      <c r="R197" s="1321">
        <f>IF(ISERROR(VLOOKUP(VLOOKUP($A197, 'E4 TB Allocation Details'!$A$18:$L$214, MATCH("Demand ID", 'E4 TB Allocation Details'!$A$18:$L$18, 0),FALSE), 'E2 Allocators'!$B$15:$W$361, MATCH('O5 Details by Class &amp; Accounts'!R$18, 'E2 Allocators'!$B$15:$W$15, 0),FALSE)*$F197), 0, VLOOKUP(VLOOKUP($A197, 'E4 TB Allocation Details'!$A$18:$L$214, MATCH("Demand ID", 'E4 TB Allocation Details'!$A$18:$L$18, 0),FALSE), 'E2 Allocators'!$B$15:$W$361, MATCH('O5 Details by Class &amp; Accounts'!R$18, 'E2 Allocators'!$B$15:$W$15, 0),FALSE)*$F197)</f>
        <v>0</v>
      </c>
      <c r="S197" s="1321">
        <f>IF(ISERROR(VLOOKUP(VLOOKUP($A197, 'E4 TB Allocation Details'!$A$18:$L$214, MATCH("Demand ID", 'E4 TB Allocation Details'!$A$18:$L$18, 0),FALSE), 'E2 Allocators'!$B$15:$W$361, MATCH('O5 Details by Class &amp; Accounts'!S$18, 'E2 Allocators'!$B$15:$W$15, 0),FALSE)*$F197), 0, VLOOKUP(VLOOKUP($A197, 'E4 TB Allocation Details'!$A$18:$L$214, MATCH("Demand ID", 'E4 TB Allocation Details'!$A$18:$L$18, 0),FALSE), 'E2 Allocators'!$B$15:$W$361, MATCH('O5 Details by Class &amp; Accounts'!S$18, 'E2 Allocators'!$B$15:$W$15, 0),FALSE)*$F197)</f>
        <v>0</v>
      </c>
      <c r="T197" s="1321">
        <f>IF(ISERROR(VLOOKUP(VLOOKUP($A197, 'E4 TB Allocation Details'!$A$18:$L$214, MATCH("Demand ID", 'E4 TB Allocation Details'!$A$18:$L$18, 0),FALSE), 'E2 Allocators'!$B$15:$W$361, MATCH('O5 Details by Class &amp; Accounts'!T$18, 'E2 Allocators'!$B$15:$W$15, 0),FALSE)*$F197), 0, VLOOKUP(VLOOKUP($A197, 'E4 TB Allocation Details'!$A$18:$L$214, MATCH("Demand ID", 'E4 TB Allocation Details'!$A$18:$L$18, 0),FALSE), 'E2 Allocators'!$B$15:$W$361, MATCH('O5 Details by Class &amp; Accounts'!T$18, 'E2 Allocators'!$B$15:$W$15, 0),FALSE)*$F197)</f>
        <v>0</v>
      </c>
      <c r="U197" s="1321">
        <f>IF(ISERROR(VLOOKUP(VLOOKUP($A197, 'E4 TB Allocation Details'!$A$18:$L$214, MATCH("Demand ID", 'E4 TB Allocation Details'!$A$18:$L$18, 0),FALSE), 'E2 Allocators'!$B$15:$W$361, MATCH('O5 Details by Class &amp; Accounts'!U$18, 'E2 Allocators'!$B$15:$W$15, 0),FALSE)*$F197), 0, VLOOKUP(VLOOKUP($A197, 'E4 TB Allocation Details'!$A$18:$L$214, MATCH("Demand ID", 'E4 TB Allocation Details'!$A$18:$L$18, 0),FALSE), 'E2 Allocators'!$B$15:$W$361, MATCH('O5 Details by Class &amp; Accounts'!U$18, 'E2 Allocators'!$B$15:$W$15, 0),FALSE)*$F197)</f>
        <v>0</v>
      </c>
      <c r="V197" s="1321">
        <f>IF(ISERROR(VLOOKUP(VLOOKUP($A197, 'E4 TB Allocation Details'!$A$18:$L$214, MATCH("Demand ID", 'E4 TB Allocation Details'!$A$18:$L$18, 0),FALSE), 'E2 Allocators'!$B$15:$W$361, MATCH('O5 Details by Class &amp; Accounts'!V$18, 'E2 Allocators'!$B$15:$W$15, 0),FALSE)*$F197), 0, VLOOKUP(VLOOKUP($A197, 'E4 TB Allocation Details'!$A$18:$L$214, MATCH("Demand ID", 'E4 TB Allocation Details'!$A$18:$L$18, 0),FALSE), 'E2 Allocators'!$B$15:$W$361, MATCH('O5 Details by Class &amp; Accounts'!V$18, 'E2 Allocators'!$B$15:$W$15, 0),FALSE)*$F197)</f>
        <v>0</v>
      </c>
      <c r="W197" s="1321">
        <f>IF(ISERROR(VLOOKUP(VLOOKUP($A197, 'E4 TB Allocation Details'!$A$18:$L$214, MATCH("Demand ID", 'E4 TB Allocation Details'!$A$18:$L$18, 0),FALSE), 'E2 Allocators'!$B$15:$W$361, MATCH('O5 Details by Class &amp; Accounts'!W$18, 'E2 Allocators'!$B$15:$W$15, 0),FALSE)*$F197), 0, VLOOKUP(VLOOKUP($A197, 'E4 TB Allocation Details'!$A$18:$L$214, MATCH("Demand ID", 'E4 TB Allocation Details'!$A$18:$L$18, 0),FALSE), 'E2 Allocators'!$B$15:$W$361, MATCH('O5 Details by Class &amp; Accounts'!W$18, 'E2 Allocators'!$B$15:$W$15, 0),FALSE)*$F197)</f>
        <v>0</v>
      </c>
      <c r="X197" s="1321">
        <f>IF(ISERROR(VLOOKUP(VLOOKUP($A197, 'E4 TB Allocation Details'!$A$18:$L$214, MATCH("Demand ID", 'E4 TB Allocation Details'!$A$18:$L$18, 0),FALSE), 'E2 Allocators'!$B$15:$W$361, MATCH('O5 Details by Class &amp; Accounts'!X$18, 'E2 Allocators'!$B$15:$W$15, 0),FALSE)*$F197), 0, VLOOKUP(VLOOKUP($A197, 'E4 TB Allocation Details'!$A$18:$L$214, MATCH("Demand ID", 'E4 TB Allocation Details'!$A$18:$L$18, 0),FALSE), 'E2 Allocators'!$B$15:$W$361, MATCH('O5 Details by Class &amp; Accounts'!X$18, 'E2 Allocators'!$B$15:$W$15, 0),FALSE)*$F197)</f>
        <v>0</v>
      </c>
      <c r="Y197" s="1321">
        <f>IF(ISERROR(VLOOKUP(VLOOKUP($A197, 'E4 TB Allocation Details'!$A$18:$L$214, MATCH("Demand ID", 'E4 TB Allocation Details'!$A$18:$L$18, 0),FALSE), 'E2 Allocators'!$B$15:$W$361, MATCH('O5 Details by Class &amp; Accounts'!Y$18, 'E2 Allocators'!$B$15:$W$15, 0),FALSE)*$F197), 0, VLOOKUP(VLOOKUP($A197, 'E4 TB Allocation Details'!$A$18:$L$214, MATCH("Demand ID", 'E4 TB Allocation Details'!$A$18:$L$18, 0),FALSE), 'E2 Allocators'!$B$15:$W$361, MATCH('O5 Details by Class &amp; Accounts'!Y$18, 'E2 Allocators'!$B$15:$W$15, 0),FALSE)*$F197)</f>
        <v>0</v>
      </c>
      <c r="Z197" s="1321">
        <f>IF(ISERROR(VLOOKUP(VLOOKUP($A197, 'E4 TB Allocation Details'!$A$18:$L$214, MATCH("Demand ID", 'E4 TB Allocation Details'!$A$18:$L$18, 0),FALSE), 'E2 Allocators'!$B$15:$W$361, MATCH('O5 Details by Class &amp; Accounts'!Z$18, 'E2 Allocators'!$B$15:$W$15, 0),FALSE)*$F197), 0, VLOOKUP(VLOOKUP($A197, 'E4 TB Allocation Details'!$A$18:$L$214, MATCH("Demand ID", 'E4 TB Allocation Details'!$A$18:$L$18, 0),FALSE), 'E2 Allocators'!$B$15:$W$361, MATCH('O5 Details by Class &amp; Accounts'!Z$18, 'E2 Allocators'!$B$15:$W$15, 0),FALSE)*$F197)</f>
        <v>0</v>
      </c>
      <c r="AA197" s="1321">
        <f>IF(ISERROR(VLOOKUP(VLOOKUP($A197, 'E4 TB Allocation Details'!$A$18:$L$214, MATCH("Demand ID", 'E4 TB Allocation Details'!$A$18:$L$18, 0),FALSE), 'E2 Allocators'!$B$15:$W$361, MATCH('O5 Details by Class &amp; Accounts'!AA$18, 'E2 Allocators'!$B$15:$W$15, 0),FALSE)*$F197), 0, VLOOKUP(VLOOKUP($A197, 'E4 TB Allocation Details'!$A$18:$L$214, MATCH("Demand ID", 'E4 TB Allocation Details'!$A$18:$L$18, 0),FALSE), 'E2 Allocators'!$B$15:$W$361, MATCH('O5 Details by Class &amp; Accounts'!AA$18, 'E2 Allocators'!$B$15:$W$15, 0),FALSE)*$F197)</f>
        <v>0</v>
      </c>
      <c r="AB197" s="1321">
        <f>IF(ISERROR(VLOOKUP(VLOOKUP($A197, 'E4 TB Allocation Details'!$A$18:$L$214, MATCH("Demand ID", 'E4 TB Allocation Details'!$A$18:$L$18, 0),FALSE), 'E2 Allocators'!$B$15:$W$361, MATCH('O5 Details by Class &amp; Accounts'!AB$18, 'E2 Allocators'!$B$15:$W$15, 0),FALSE)*$F197), 0, VLOOKUP(VLOOKUP($A197, 'E4 TB Allocation Details'!$A$18:$L$214, MATCH("Demand ID", 'E4 TB Allocation Details'!$A$18:$L$18, 0),FALSE), 'E2 Allocators'!$B$15:$W$361, MATCH('O5 Details by Class &amp; Accounts'!AB$18, 'E2 Allocators'!$B$15:$W$15, 0),FALSE)*$F197)</f>
        <v>0</v>
      </c>
      <c r="AC197" s="1321">
        <f t="shared" si="47"/>
        <v>0</v>
      </c>
      <c r="AD197" s="1321">
        <f>IF(ISERROR(VLOOKUP(VLOOKUP($A197, 'E4 TB Allocation Details'!$A$18:$L$214, MATCH("Customer ID", 'E4 TB Allocation Details'!$A$18:$L$18, 0),FALSE), 'E2 Allocators'!$B$15:$W$361, MATCH('O5 Details by Class &amp; Accounts'!AD$18, 'E2 Allocators'!$B$15:$W$15, 0),FALSE)*$G197), 0, VLOOKUP(VLOOKUP($A197, 'E4 TB Allocation Details'!$A$18:$L$214, MATCH("Customer ID", 'E4 TB Allocation Details'!$A$18:$L$18, 0),FALSE), 'E2 Allocators'!$B$15:$W$361, MATCH('O5 Details by Class &amp; Accounts'!AD$18, 'E2 Allocators'!$B$15:$W$15, 0),FALSE)*$G197)</f>
        <v>0</v>
      </c>
      <c r="AE197" s="1321">
        <f>IF(ISERROR(VLOOKUP(VLOOKUP($A197, 'E4 TB Allocation Details'!$A$18:$L$214, MATCH("Customer ID", 'E4 TB Allocation Details'!$A$18:$L$18, 0),FALSE), 'E2 Allocators'!$B$15:$W$361, MATCH('O5 Details by Class &amp; Accounts'!AE$18, 'E2 Allocators'!$B$15:$W$15, 0),FALSE)*$G197), 0, VLOOKUP(VLOOKUP($A197, 'E4 TB Allocation Details'!$A$18:$L$214, MATCH("Customer ID", 'E4 TB Allocation Details'!$A$18:$L$18, 0),FALSE), 'E2 Allocators'!$B$15:$W$361, MATCH('O5 Details by Class &amp; Accounts'!AE$18, 'E2 Allocators'!$B$15:$W$15, 0),FALSE)*$G197)</f>
        <v>0</v>
      </c>
      <c r="AF197" s="1321">
        <f>IF(ISERROR(VLOOKUP(VLOOKUP($A197, 'E4 TB Allocation Details'!$A$18:$L$214, MATCH("Customer ID", 'E4 TB Allocation Details'!$A$18:$L$18, 0),FALSE), 'E2 Allocators'!$B$15:$W$361, MATCH('O5 Details by Class &amp; Accounts'!AF$18, 'E2 Allocators'!$B$15:$W$15, 0),FALSE)*$G197), 0, VLOOKUP(VLOOKUP($A197, 'E4 TB Allocation Details'!$A$18:$L$214, MATCH("Customer ID", 'E4 TB Allocation Details'!$A$18:$L$18, 0),FALSE), 'E2 Allocators'!$B$15:$W$361, MATCH('O5 Details by Class &amp; Accounts'!AF$18, 'E2 Allocators'!$B$15:$W$15, 0),FALSE)*$G197)</f>
        <v>0</v>
      </c>
      <c r="AG197" s="1321">
        <f>IF(ISERROR(VLOOKUP(VLOOKUP($A197, 'E4 TB Allocation Details'!$A$18:$L$214, MATCH("Customer ID", 'E4 TB Allocation Details'!$A$18:$L$18, 0),FALSE), 'E2 Allocators'!$B$15:$W$361, MATCH('O5 Details by Class &amp; Accounts'!AG$18, 'E2 Allocators'!$B$15:$W$15, 0),FALSE)*$G197), 0, VLOOKUP(VLOOKUP($A197, 'E4 TB Allocation Details'!$A$18:$L$214, MATCH("Customer ID", 'E4 TB Allocation Details'!$A$18:$L$18, 0),FALSE), 'E2 Allocators'!$B$15:$W$361, MATCH('O5 Details by Class &amp; Accounts'!AG$18, 'E2 Allocators'!$B$15:$W$15, 0),FALSE)*$G197)</f>
        <v>0</v>
      </c>
      <c r="AH197" s="1321">
        <f>IF(ISERROR(VLOOKUP(VLOOKUP($A197, 'E4 TB Allocation Details'!$A$18:$L$214, MATCH("Customer ID", 'E4 TB Allocation Details'!$A$18:$L$18, 0),FALSE), 'E2 Allocators'!$B$15:$W$361, MATCH('O5 Details by Class &amp; Accounts'!AH$18, 'E2 Allocators'!$B$15:$W$15, 0),FALSE)*$G197), 0, VLOOKUP(VLOOKUP($A197, 'E4 TB Allocation Details'!$A$18:$L$214, MATCH("Customer ID", 'E4 TB Allocation Details'!$A$18:$L$18, 0),FALSE), 'E2 Allocators'!$B$15:$W$361, MATCH('O5 Details by Class &amp; Accounts'!AH$18, 'E2 Allocators'!$B$15:$W$15, 0),FALSE)*$G197)</f>
        <v>0</v>
      </c>
      <c r="AI197" s="1321">
        <f>IF(ISERROR(VLOOKUP(VLOOKUP($A197, 'E4 TB Allocation Details'!$A$18:$L$214, MATCH("Customer ID", 'E4 TB Allocation Details'!$A$18:$L$18, 0),FALSE), 'E2 Allocators'!$B$15:$W$361, MATCH('O5 Details by Class &amp; Accounts'!AI$18, 'E2 Allocators'!$B$15:$W$15, 0),FALSE)*$G197), 0, VLOOKUP(VLOOKUP($A197, 'E4 TB Allocation Details'!$A$18:$L$214, MATCH("Customer ID", 'E4 TB Allocation Details'!$A$18:$L$18, 0),FALSE), 'E2 Allocators'!$B$15:$W$361, MATCH('O5 Details by Class &amp; Accounts'!AI$18, 'E2 Allocators'!$B$15:$W$15, 0),FALSE)*$G197)</f>
        <v>0</v>
      </c>
      <c r="AJ197" s="1321">
        <f>IF(ISERROR(VLOOKUP(VLOOKUP($A197, 'E4 TB Allocation Details'!$A$18:$L$214, MATCH("Customer ID", 'E4 TB Allocation Details'!$A$18:$L$18, 0),FALSE), 'E2 Allocators'!$B$15:$W$361, MATCH('O5 Details by Class &amp; Accounts'!AJ$18, 'E2 Allocators'!$B$15:$W$15, 0),FALSE)*$G197), 0, VLOOKUP(VLOOKUP($A197, 'E4 TB Allocation Details'!$A$18:$L$214, MATCH("Customer ID", 'E4 TB Allocation Details'!$A$18:$L$18, 0),FALSE), 'E2 Allocators'!$B$15:$W$361, MATCH('O5 Details by Class &amp; Accounts'!AJ$18, 'E2 Allocators'!$B$15:$W$15, 0),FALSE)*$G197)</f>
        <v>0</v>
      </c>
      <c r="AK197" s="1321">
        <f>IF(ISERROR(VLOOKUP(VLOOKUP($A197, 'E4 TB Allocation Details'!$A$18:$L$214, MATCH("Customer ID", 'E4 TB Allocation Details'!$A$18:$L$18, 0),FALSE), 'E2 Allocators'!$B$15:$W$361, MATCH('O5 Details by Class &amp; Accounts'!AK$18, 'E2 Allocators'!$B$15:$W$15, 0),FALSE)*$G197), 0, VLOOKUP(VLOOKUP($A197, 'E4 TB Allocation Details'!$A$18:$L$214, MATCH("Customer ID", 'E4 TB Allocation Details'!$A$18:$L$18, 0),FALSE), 'E2 Allocators'!$B$15:$W$361, MATCH('O5 Details by Class &amp; Accounts'!AK$18, 'E2 Allocators'!$B$15:$W$15, 0),FALSE)*$G197)</f>
        <v>0</v>
      </c>
      <c r="AL197" s="1321">
        <f>IF(ISERROR(VLOOKUP(VLOOKUP($A197, 'E4 TB Allocation Details'!$A$18:$L$214, MATCH("Customer ID", 'E4 TB Allocation Details'!$A$18:$L$18, 0),FALSE), 'E2 Allocators'!$B$15:$W$361, MATCH('O5 Details by Class &amp; Accounts'!AL$18, 'E2 Allocators'!$B$15:$W$15, 0),FALSE)*$G197), 0, VLOOKUP(VLOOKUP($A197, 'E4 TB Allocation Details'!$A$18:$L$214, MATCH("Customer ID", 'E4 TB Allocation Details'!$A$18:$L$18, 0),FALSE), 'E2 Allocators'!$B$15:$W$361, MATCH('O5 Details by Class &amp; Accounts'!AL$18, 'E2 Allocators'!$B$15:$W$15, 0),FALSE)*$G197)</f>
        <v>0</v>
      </c>
      <c r="AM197" s="1321">
        <f>IF(ISERROR(VLOOKUP(VLOOKUP($A197, 'E4 TB Allocation Details'!$A$18:$L$214, MATCH("Customer ID", 'E4 TB Allocation Details'!$A$18:$L$18, 0),FALSE), 'E2 Allocators'!$B$15:$W$361, MATCH('O5 Details by Class &amp; Accounts'!AM$18, 'E2 Allocators'!$B$15:$W$15, 0),FALSE)*$G197), 0, VLOOKUP(VLOOKUP($A197, 'E4 TB Allocation Details'!$A$18:$L$214, MATCH("Customer ID", 'E4 TB Allocation Details'!$A$18:$L$18, 0),FALSE), 'E2 Allocators'!$B$15:$W$361, MATCH('O5 Details by Class &amp; Accounts'!AM$18, 'E2 Allocators'!$B$15:$W$15, 0),FALSE)*$G197)</f>
        <v>0</v>
      </c>
      <c r="AN197" s="1321">
        <f>IF(ISERROR(VLOOKUP(VLOOKUP($A197, 'E4 TB Allocation Details'!$A$18:$L$214, MATCH("Customer ID", 'E4 TB Allocation Details'!$A$18:$L$18, 0),FALSE), 'E2 Allocators'!$B$15:$W$361, MATCH('O5 Details by Class &amp; Accounts'!AN$18, 'E2 Allocators'!$B$15:$W$15, 0),FALSE)*$G197), 0, VLOOKUP(VLOOKUP($A197, 'E4 TB Allocation Details'!$A$18:$L$214, MATCH("Customer ID", 'E4 TB Allocation Details'!$A$18:$L$18, 0),FALSE), 'E2 Allocators'!$B$15:$W$361, MATCH('O5 Details by Class &amp; Accounts'!AN$18, 'E2 Allocators'!$B$15:$W$15, 0),FALSE)*$G197)</f>
        <v>0</v>
      </c>
      <c r="AO197" s="1321">
        <f>IF(ISERROR(VLOOKUP(VLOOKUP($A197, 'E4 TB Allocation Details'!$A$18:$L$214, MATCH("Customer ID", 'E4 TB Allocation Details'!$A$18:$L$18, 0),FALSE), 'E2 Allocators'!$B$15:$W$361, MATCH('O5 Details by Class &amp; Accounts'!AO$18, 'E2 Allocators'!$B$15:$W$15, 0),FALSE)*$G197), 0, VLOOKUP(VLOOKUP($A197, 'E4 TB Allocation Details'!$A$18:$L$214, MATCH("Customer ID", 'E4 TB Allocation Details'!$A$18:$L$18, 0),FALSE), 'E2 Allocators'!$B$15:$W$361, MATCH('O5 Details by Class &amp; Accounts'!AO$18, 'E2 Allocators'!$B$15:$W$15, 0),FALSE)*$G197)</f>
        <v>0</v>
      </c>
      <c r="AP197" s="1321">
        <f>IF(ISERROR(VLOOKUP(VLOOKUP($A197, 'E4 TB Allocation Details'!$A$18:$L$214, MATCH("Customer ID", 'E4 TB Allocation Details'!$A$18:$L$18, 0),FALSE), 'E2 Allocators'!$B$15:$W$361, MATCH('O5 Details by Class &amp; Accounts'!AP$18, 'E2 Allocators'!$B$15:$W$15, 0),FALSE)*$G197), 0, VLOOKUP(VLOOKUP($A197, 'E4 TB Allocation Details'!$A$18:$L$214, MATCH("Customer ID", 'E4 TB Allocation Details'!$A$18:$L$18, 0),FALSE), 'E2 Allocators'!$B$15:$W$361, MATCH('O5 Details by Class &amp; Accounts'!AP$18, 'E2 Allocators'!$B$15:$W$15, 0),FALSE)*$G197)</f>
        <v>0</v>
      </c>
      <c r="AQ197" s="1321">
        <f>IF(ISERROR(VLOOKUP(VLOOKUP($A197, 'E4 TB Allocation Details'!$A$18:$L$214, MATCH("Customer ID", 'E4 TB Allocation Details'!$A$18:$L$18, 0),FALSE), 'E2 Allocators'!$B$15:$W$361, MATCH('O5 Details by Class &amp; Accounts'!AQ$18, 'E2 Allocators'!$B$15:$W$15, 0),FALSE)*$G197), 0, VLOOKUP(VLOOKUP($A197, 'E4 TB Allocation Details'!$A$18:$L$214, MATCH("Customer ID", 'E4 TB Allocation Details'!$A$18:$L$18, 0),FALSE), 'E2 Allocators'!$B$15:$W$361, MATCH('O5 Details by Class &amp; Accounts'!AQ$18, 'E2 Allocators'!$B$15:$W$15, 0),FALSE)*$G197)</f>
        <v>0</v>
      </c>
      <c r="AR197" s="1321">
        <f>IF(ISERROR(VLOOKUP(VLOOKUP($A197, 'E4 TB Allocation Details'!$A$18:$L$214, MATCH("Customer ID", 'E4 TB Allocation Details'!$A$18:$L$18, 0),FALSE), 'E2 Allocators'!$B$15:$W$361, MATCH('O5 Details by Class &amp; Accounts'!AR$18, 'E2 Allocators'!$B$15:$W$15, 0),FALSE)*$G197), 0, VLOOKUP(VLOOKUP($A197, 'E4 TB Allocation Details'!$A$18:$L$214, MATCH("Customer ID", 'E4 TB Allocation Details'!$A$18:$L$18, 0),FALSE), 'E2 Allocators'!$B$15:$W$361, MATCH('O5 Details by Class &amp; Accounts'!AR$18, 'E2 Allocators'!$B$15:$W$15, 0),FALSE)*$G197)</f>
        <v>0</v>
      </c>
      <c r="AS197" s="1321">
        <f>IF(ISERROR(VLOOKUP(VLOOKUP($A197, 'E4 TB Allocation Details'!$A$18:$L$214, MATCH("Customer ID", 'E4 TB Allocation Details'!$A$18:$L$18, 0),FALSE), 'E2 Allocators'!$B$15:$W$361, MATCH('O5 Details by Class &amp; Accounts'!AS$18, 'E2 Allocators'!$B$15:$W$15, 0),FALSE)*$G197), 0, VLOOKUP(VLOOKUP($A197, 'E4 TB Allocation Details'!$A$18:$L$214, MATCH("Customer ID", 'E4 TB Allocation Details'!$A$18:$L$18, 0),FALSE), 'E2 Allocators'!$B$15:$W$361, MATCH('O5 Details by Class &amp; Accounts'!AS$18, 'E2 Allocators'!$B$15:$W$15, 0),FALSE)*$G197)</f>
        <v>0</v>
      </c>
      <c r="AT197" s="1321">
        <f>IF(ISERROR(VLOOKUP(VLOOKUP($A197, 'E4 TB Allocation Details'!$A$18:$L$214, MATCH("Customer ID", 'E4 TB Allocation Details'!$A$18:$L$18, 0),FALSE), 'E2 Allocators'!$B$15:$W$361, MATCH('O5 Details by Class &amp; Accounts'!AT$18, 'E2 Allocators'!$B$15:$W$15, 0),FALSE)*$G197), 0, VLOOKUP(VLOOKUP($A197, 'E4 TB Allocation Details'!$A$18:$L$214, MATCH("Customer ID", 'E4 TB Allocation Details'!$A$18:$L$18, 0),FALSE), 'E2 Allocators'!$B$15:$W$361, MATCH('O5 Details by Class &amp; Accounts'!AT$18, 'E2 Allocators'!$B$15:$W$15, 0),FALSE)*$G197)</f>
        <v>0</v>
      </c>
      <c r="AU197" s="1321">
        <f>IF(ISERROR(VLOOKUP(VLOOKUP($A197, 'E4 TB Allocation Details'!$A$18:$L$214, MATCH("Customer ID", 'E4 TB Allocation Details'!$A$18:$L$18, 0),FALSE), 'E2 Allocators'!$B$15:$W$361, MATCH('O5 Details by Class &amp; Accounts'!AU$18, 'E2 Allocators'!$B$15:$W$15, 0),FALSE)*$G197), 0, VLOOKUP(VLOOKUP($A197, 'E4 TB Allocation Details'!$A$18:$L$214, MATCH("Customer ID", 'E4 TB Allocation Details'!$A$18:$L$18, 0),FALSE), 'E2 Allocators'!$B$15:$W$361, MATCH('O5 Details by Class &amp; Accounts'!AU$18, 'E2 Allocators'!$B$15:$W$15, 0),FALSE)*$G197)</f>
        <v>0</v>
      </c>
      <c r="AV197" s="1321">
        <f>IF(ISERROR(VLOOKUP(VLOOKUP($A197, 'E4 TB Allocation Details'!$A$18:$L$214, MATCH("Customer ID", 'E4 TB Allocation Details'!$A$18:$L$18, 0),FALSE), 'E2 Allocators'!$B$15:$W$361, MATCH('O5 Details by Class &amp; Accounts'!AV$18, 'E2 Allocators'!$B$15:$W$15, 0),FALSE)*$G197), 0, VLOOKUP(VLOOKUP($A197, 'E4 TB Allocation Details'!$A$18:$L$214, MATCH("Customer ID", 'E4 TB Allocation Details'!$A$18:$L$18, 0),FALSE), 'E2 Allocators'!$B$15:$W$361, MATCH('O5 Details by Class &amp; Accounts'!AV$18, 'E2 Allocators'!$B$15:$W$15, 0),FALSE)*$G197)</f>
        <v>0</v>
      </c>
      <c r="AW197" s="1321">
        <f>IF(ISERROR(VLOOKUP(VLOOKUP($A197, 'E4 TB Allocation Details'!$A$18:$L$214, MATCH("Customer ID", 'E4 TB Allocation Details'!$A$18:$L$18, 0),FALSE), 'E2 Allocators'!$B$15:$W$361, MATCH('O5 Details by Class &amp; Accounts'!AW$18, 'E2 Allocators'!$B$15:$W$15, 0),FALSE)*$G197), 0, VLOOKUP(VLOOKUP($A197, 'E4 TB Allocation Details'!$A$18:$L$214, MATCH("Customer ID", 'E4 TB Allocation Details'!$A$18:$L$18, 0),FALSE), 'E2 Allocators'!$B$15:$W$361, MATCH('O5 Details by Class &amp; Accounts'!AW$18, 'E2 Allocators'!$B$15:$W$15, 0),FALSE)*$G197)</f>
        <v>0</v>
      </c>
      <c r="AX197" s="1321">
        <f t="shared" si="51"/>
        <v>0</v>
      </c>
      <c r="AY197" s="1321">
        <f>IF(ISERROR(VLOOKUP(VLOOKUP($A197, 'E4 TB Allocation Details'!$A$18:$L$214, MATCH("Misc ID", 'E4 TB Allocation Details'!$A$18:$L$18, 0),FALSE), 'E2 Allocators'!$B$15:$W$361, MATCH('O5 Details by Class &amp; Accounts'!AY$18, 'E2 Allocators'!$B$15:$W$15, 0),FALSE)*$E197), 0, VLOOKUP(VLOOKUP($A197, 'E4 TB Allocation Details'!$A$18:$L$214, MATCH("Misc ID", 'E4 TB Allocation Details'!$A$18:$L$18, 0),FALSE), 'E2 Allocators'!$B$15:$W$361, MATCH('O5 Details by Class &amp; Accounts'!AY$18, 'E2 Allocators'!$B$15:$W$15, 0),FALSE)*$E197)</f>
        <v>0</v>
      </c>
      <c r="AZ197" s="1321">
        <f>IF(ISERROR(VLOOKUP(VLOOKUP($A197, 'E4 TB Allocation Details'!$A$18:$L$214, MATCH("Misc ID", 'E4 TB Allocation Details'!$A$18:$L$18, 0),FALSE), 'E2 Allocators'!$B$15:$W$361, MATCH('O5 Details by Class &amp; Accounts'!AZ$18, 'E2 Allocators'!$B$15:$W$15, 0),FALSE)*$E197), 0, VLOOKUP(VLOOKUP($A197, 'E4 TB Allocation Details'!$A$18:$L$214, MATCH("Misc ID", 'E4 TB Allocation Details'!$A$18:$L$18, 0),FALSE), 'E2 Allocators'!$B$15:$W$361, MATCH('O5 Details by Class &amp; Accounts'!AZ$18, 'E2 Allocators'!$B$15:$W$15, 0),FALSE)*$E197)</f>
        <v>0</v>
      </c>
      <c r="BA197" s="1321">
        <f>IF(ISERROR(VLOOKUP(VLOOKUP($A197, 'E4 TB Allocation Details'!$A$18:$L$214, MATCH("Misc ID", 'E4 TB Allocation Details'!$A$18:$L$18, 0),FALSE), 'E2 Allocators'!$B$15:$W$361, MATCH('O5 Details by Class &amp; Accounts'!BA$18, 'E2 Allocators'!$B$15:$W$15, 0),FALSE)*$E197), 0, VLOOKUP(VLOOKUP($A197, 'E4 TB Allocation Details'!$A$18:$L$214, MATCH("Misc ID", 'E4 TB Allocation Details'!$A$18:$L$18, 0),FALSE), 'E2 Allocators'!$B$15:$W$361, MATCH('O5 Details by Class &amp; Accounts'!BA$18, 'E2 Allocators'!$B$15:$W$15, 0),FALSE)*$E197)</f>
        <v>0</v>
      </c>
      <c r="BB197" s="1321">
        <f>IF(ISERROR(VLOOKUP(VLOOKUP($A197, 'E4 TB Allocation Details'!$A$18:$L$214, MATCH("Misc ID", 'E4 TB Allocation Details'!$A$18:$L$18, 0),FALSE), 'E2 Allocators'!$B$15:$W$361, MATCH('O5 Details by Class &amp; Accounts'!BB$18, 'E2 Allocators'!$B$15:$W$15, 0),FALSE)*$E197), 0, VLOOKUP(VLOOKUP($A197, 'E4 TB Allocation Details'!$A$18:$L$214, MATCH("Misc ID", 'E4 TB Allocation Details'!$A$18:$L$18, 0),FALSE), 'E2 Allocators'!$B$15:$W$361, MATCH('O5 Details by Class &amp; Accounts'!BB$18, 'E2 Allocators'!$B$15:$W$15, 0),FALSE)*$E197)</f>
        <v>0</v>
      </c>
      <c r="BC197" s="1321">
        <f>IF(ISERROR(VLOOKUP(VLOOKUP($A197, 'E4 TB Allocation Details'!$A$18:$L$214, MATCH("Misc ID", 'E4 TB Allocation Details'!$A$18:$L$18, 0),FALSE), 'E2 Allocators'!$B$15:$W$361, MATCH('O5 Details by Class &amp; Accounts'!BC$18, 'E2 Allocators'!$B$15:$W$15, 0),FALSE)*$E197), 0, VLOOKUP(VLOOKUP($A197, 'E4 TB Allocation Details'!$A$18:$L$214, MATCH("Misc ID", 'E4 TB Allocation Details'!$A$18:$L$18, 0),FALSE), 'E2 Allocators'!$B$15:$W$361, MATCH('O5 Details by Class &amp; Accounts'!BC$18, 'E2 Allocators'!$B$15:$W$15, 0),FALSE)*$E197)</f>
        <v>0</v>
      </c>
      <c r="BD197" s="1321">
        <f>IF(ISERROR(VLOOKUP(VLOOKUP($A197, 'E4 TB Allocation Details'!$A$18:$L$214, MATCH("Misc ID", 'E4 TB Allocation Details'!$A$18:$L$18, 0),FALSE), 'E2 Allocators'!$B$15:$W$361, MATCH('O5 Details by Class &amp; Accounts'!BD$18, 'E2 Allocators'!$B$15:$W$15, 0),FALSE)*$E197), 0, VLOOKUP(VLOOKUP($A197, 'E4 TB Allocation Details'!$A$18:$L$214, MATCH("Misc ID", 'E4 TB Allocation Details'!$A$18:$L$18, 0),FALSE), 'E2 Allocators'!$B$15:$W$361, MATCH('O5 Details by Class &amp; Accounts'!BD$18, 'E2 Allocators'!$B$15:$W$15, 0),FALSE)*$E197)</f>
        <v>0</v>
      </c>
      <c r="BE197" s="1321">
        <f>IF(ISERROR(VLOOKUP(VLOOKUP($A197, 'E4 TB Allocation Details'!$A$18:$L$214, MATCH("Misc ID", 'E4 TB Allocation Details'!$A$18:$L$18, 0),FALSE), 'E2 Allocators'!$B$15:$W$361, MATCH('O5 Details by Class &amp; Accounts'!BE$18, 'E2 Allocators'!$B$15:$W$15, 0),FALSE)*$E197), 0, VLOOKUP(VLOOKUP($A197, 'E4 TB Allocation Details'!$A$18:$L$214, MATCH("Misc ID", 'E4 TB Allocation Details'!$A$18:$L$18, 0),FALSE), 'E2 Allocators'!$B$15:$W$361, MATCH('O5 Details by Class &amp; Accounts'!BE$18, 'E2 Allocators'!$B$15:$W$15, 0),FALSE)*$E197)</f>
        <v>0</v>
      </c>
      <c r="BF197" s="1321">
        <f>IF(ISERROR(VLOOKUP(VLOOKUP($A197, 'E4 TB Allocation Details'!$A$18:$L$214, MATCH("Misc ID", 'E4 TB Allocation Details'!$A$18:$L$18, 0),FALSE), 'E2 Allocators'!$B$15:$W$361, MATCH('O5 Details by Class &amp; Accounts'!BF$18, 'E2 Allocators'!$B$15:$W$15, 0),FALSE)*$E197), 0, VLOOKUP(VLOOKUP($A197, 'E4 TB Allocation Details'!$A$18:$L$214, MATCH("Misc ID", 'E4 TB Allocation Details'!$A$18:$L$18, 0),FALSE), 'E2 Allocators'!$B$15:$W$361, MATCH('O5 Details by Class &amp; Accounts'!BF$18, 'E2 Allocators'!$B$15:$W$15, 0),FALSE)*$E197)</f>
        <v>0</v>
      </c>
      <c r="BG197" s="1321">
        <f>IF(ISERROR(VLOOKUP(VLOOKUP($A197, 'E4 TB Allocation Details'!$A$18:$L$214, MATCH("Misc ID", 'E4 TB Allocation Details'!$A$18:$L$18, 0),FALSE), 'E2 Allocators'!$B$15:$W$361, MATCH('O5 Details by Class &amp; Accounts'!BG$18, 'E2 Allocators'!$B$15:$W$15, 0),FALSE)*$E197), 0, VLOOKUP(VLOOKUP($A197, 'E4 TB Allocation Details'!$A$18:$L$214, MATCH("Misc ID", 'E4 TB Allocation Details'!$A$18:$L$18, 0),FALSE), 'E2 Allocators'!$B$15:$W$361, MATCH('O5 Details by Class &amp; Accounts'!BG$18, 'E2 Allocators'!$B$15:$W$15, 0),FALSE)*$E197)</f>
        <v>0</v>
      </c>
      <c r="BH197" s="1321">
        <f>IF(ISERROR(VLOOKUP(VLOOKUP($A197, 'E4 TB Allocation Details'!$A$18:$L$214, MATCH("Misc ID", 'E4 TB Allocation Details'!$A$18:$L$18, 0),FALSE), 'E2 Allocators'!$B$15:$W$361, MATCH('O5 Details by Class &amp; Accounts'!BH$18, 'E2 Allocators'!$B$15:$W$15, 0),FALSE)*$E197), 0, VLOOKUP(VLOOKUP($A197, 'E4 TB Allocation Details'!$A$18:$L$214, MATCH("Misc ID", 'E4 TB Allocation Details'!$A$18:$L$18, 0),FALSE), 'E2 Allocators'!$B$15:$W$361, MATCH('O5 Details by Class &amp; Accounts'!BH$18, 'E2 Allocators'!$B$15:$W$15, 0),FALSE)*$E197)</f>
        <v>0</v>
      </c>
      <c r="BI197" s="1321">
        <f>IF(ISERROR(VLOOKUP(VLOOKUP($A197, 'E4 TB Allocation Details'!$A$18:$L$214, MATCH("Misc ID", 'E4 TB Allocation Details'!$A$18:$L$18, 0),FALSE), 'E2 Allocators'!$B$15:$W$361, MATCH('O5 Details by Class &amp; Accounts'!BI$18, 'E2 Allocators'!$B$15:$W$15, 0),FALSE)*$E197), 0, VLOOKUP(VLOOKUP($A197, 'E4 TB Allocation Details'!$A$18:$L$214, MATCH("Misc ID", 'E4 TB Allocation Details'!$A$18:$L$18, 0),FALSE), 'E2 Allocators'!$B$15:$W$361, MATCH('O5 Details by Class &amp; Accounts'!BI$18, 'E2 Allocators'!$B$15:$W$15, 0),FALSE)*$E197)</f>
        <v>0</v>
      </c>
      <c r="BJ197" s="1321">
        <f>IF(ISERROR(VLOOKUP(VLOOKUP($A197, 'E4 TB Allocation Details'!$A$18:$L$214, MATCH("Misc ID", 'E4 TB Allocation Details'!$A$18:$L$18, 0),FALSE), 'E2 Allocators'!$B$15:$W$361, MATCH('O5 Details by Class &amp; Accounts'!BJ$18, 'E2 Allocators'!$B$15:$W$15, 0),FALSE)*$E197), 0, VLOOKUP(VLOOKUP($A197, 'E4 TB Allocation Details'!$A$18:$L$214, MATCH("Misc ID", 'E4 TB Allocation Details'!$A$18:$L$18, 0),FALSE), 'E2 Allocators'!$B$15:$W$361, MATCH('O5 Details by Class &amp; Accounts'!BJ$18, 'E2 Allocators'!$B$15:$W$15, 0),FALSE)*$E197)</f>
        <v>0</v>
      </c>
      <c r="BK197" s="1321">
        <f>IF(ISERROR(VLOOKUP(VLOOKUP($A197, 'E4 TB Allocation Details'!$A$18:$L$214, MATCH("Misc ID", 'E4 TB Allocation Details'!$A$18:$L$18, 0),FALSE), 'E2 Allocators'!$B$15:$W$361, MATCH('O5 Details by Class &amp; Accounts'!BK$18, 'E2 Allocators'!$B$15:$W$15, 0),FALSE)*$E197), 0, VLOOKUP(VLOOKUP($A197, 'E4 TB Allocation Details'!$A$18:$L$214, MATCH("Misc ID", 'E4 TB Allocation Details'!$A$18:$L$18, 0),FALSE), 'E2 Allocators'!$B$15:$W$361, MATCH('O5 Details by Class &amp; Accounts'!BK$18, 'E2 Allocators'!$B$15:$W$15, 0),FALSE)*$E197)</f>
        <v>0</v>
      </c>
      <c r="BL197" s="1321">
        <f>IF(ISERROR(VLOOKUP(VLOOKUP($A197, 'E4 TB Allocation Details'!$A$18:$L$214, MATCH("Misc ID", 'E4 TB Allocation Details'!$A$18:$L$18, 0),FALSE), 'E2 Allocators'!$B$15:$W$361, MATCH('O5 Details by Class &amp; Accounts'!BL$18, 'E2 Allocators'!$B$15:$W$15, 0),FALSE)*$E197), 0, VLOOKUP(VLOOKUP($A197, 'E4 TB Allocation Details'!$A$18:$L$214, MATCH("Misc ID", 'E4 TB Allocation Details'!$A$18:$L$18, 0),FALSE), 'E2 Allocators'!$B$15:$W$361, MATCH('O5 Details by Class &amp; Accounts'!BL$18, 'E2 Allocators'!$B$15:$W$15, 0),FALSE)*$E197)</f>
        <v>0</v>
      </c>
      <c r="BM197" s="1321">
        <f>IF(ISERROR(VLOOKUP(VLOOKUP($A197, 'E4 TB Allocation Details'!$A$18:$L$214, MATCH("Misc ID", 'E4 TB Allocation Details'!$A$18:$L$18, 0),FALSE), 'E2 Allocators'!$B$15:$W$361, MATCH('O5 Details by Class &amp; Accounts'!BM$18, 'E2 Allocators'!$B$15:$W$15, 0),FALSE)*$E197), 0, VLOOKUP(VLOOKUP($A197, 'E4 TB Allocation Details'!$A$18:$L$214, MATCH("Misc ID", 'E4 TB Allocation Details'!$A$18:$L$18, 0),FALSE), 'E2 Allocators'!$B$15:$W$361, MATCH('O5 Details by Class &amp; Accounts'!BM$18, 'E2 Allocators'!$B$15:$W$15, 0),FALSE)*$E197)</f>
        <v>0</v>
      </c>
      <c r="BN197" s="1321">
        <f>IF(ISERROR(VLOOKUP(VLOOKUP($A197, 'E4 TB Allocation Details'!$A$18:$L$214, MATCH("Misc ID", 'E4 TB Allocation Details'!$A$18:$L$18, 0),FALSE), 'E2 Allocators'!$B$15:$W$361, MATCH('O5 Details by Class &amp; Accounts'!BN$18, 'E2 Allocators'!$B$15:$W$15, 0),FALSE)*$E197), 0, VLOOKUP(VLOOKUP($A197, 'E4 TB Allocation Details'!$A$18:$L$214, MATCH("Misc ID", 'E4 TB Allocation Details'!$A$18:$L$18, 0),FALSE), 'E2 Allocators'!$B$15:$W$361, MATCH('O5 Details by Class &amp; Accounts'!BN$18, 'E2 Allocators'!$B$15:$W$15, 0),FALSE)*$E197)</f>
        <v>0</v>
      </c>
      <c r="BO197" s="1321">
        <f>IF(ISERROR(VLOOKUP(VLOOKUP($A197, 'E4 TB Allocation Details'!$A$18:$L$214, MATCH("Misc ID", 'E4 TB Allocation Details'!$A$18:$L$18, 0),FALSE), 'E2 Allocators'!$B$15:$W$361, MATCH('O5 Details by Class &amp; Accounts'!BO$18, 'E2 Allocators'!$B$15:$W$15, 0),FALSE)*$E197), 0, VLOOKUP(VLOOKUP($A197, 'E4 TB Allocation Details'!$A$18:$L$214, MATCH("Misc ID", 'E4 TB Allocation Details'!$A$18:$L$18, 0),FALSE), 'E2 Allocators'!$B$15:$W$361, MATCH('O5 Details by Class &amp; Accounts'!BO$18, 'E2 Allocators'!$B$15:$W$15, 0),FALSE)*$E197)</f>
        <v>0</v>
      </c>
      <c r="BP197" s="1321">
        <f>IF(ISERROR(VLOOKUP(VLOOKUP($A197, 'E4 TB Allocation Details'!$A$18:$L$214, MATCH("Misc ID", 'E4 TB Allocation Details'!$A$18:$L$18, 0),FALSE), 'E2 Allocators'!$B$15:$W$361, MATCH('O5 Details by Class &amp; Accounts'!BP$18, 'E2 Allocators'!$B$15:$W$15, 0),FALSE)*$E197), 0, VLOOKUP(VLOOKUP($A197, 'E4 TB Allocation Details'!$A$18:$L$214, MATCH("Misc ID", 'E4 TB Allocation Details'!$A$18:$L$18, 0),FALSE), 'E2 Allocators'!$B$15:$W$361, MATCH('O5 Details by Class &amp; Accounts'!BP$18, 'E2 Allocators'!$B$15:$W$15, 0),FALSE)*$E197)</f>
        <v>0</v>
      </c>
      <c r="BQ197" s="1321">
        <f>IF(ISERROR(VLOOKUP(VLOOKUP($A197, 'E4 TB Allocation Details'!$A$18:$L$214, MATCH("Misc ID", 'E4 TB Allocation Details'!$A$18:$L$18, 0),FALSE), 'E2 Allocators'!$B$15:$W$361, MATCH('O5 Details by Class &amp; Accounts'!BQ$18, 'E2 Allocators'!$B$15:$W$15, 0),FALSE)*$E197), 0, VLOOKUP(VLOOKUP($A197, 'E4 TB Allocation Details'!$A$18:$L$214, MATCH("Misc ID", 'E4 TB Allocation Details'!$A$18:$L$18, 0),FALSE), 'E2 Allocators'!$B$15:$W$361, MATCH('O5 Details by Class &amp; Accounts'!BQ$18, 'E2 Allocators'!$B$15:$W$15, 0),FALSE)*$E197)</f>
        <v>0</v>
      </c>
      <c r="BR197" s="1321">
        <f>IF(ISERROR(VLOOKUP(VLOOKUP($A197, 'E4 TB Allocation Details'!$A$18:$L$214, MATCH("Misc ID", 'E4 TB Allocation Details'!$A$18:$L$18, 0),FALSE), 'E2 Allocators'!$B$15:$W$361, MATCH('O5 Details by Class &amp; Accounts'!BR$18, 'E2 Allocators'!$B$15:$W$15, 0),FALSE)*$E197), 0, VLOOKUP(VLOOKUP($A197, 'E4 TB Allocation Details'!$A$18:$L$214, MATCH("Misc ID", 'E4 TB Allocation Details'!$A$18:$L$18, 0),FALSE), 'E2 Allocators'!$B$15:$W$361, MATCH('O5 Details by Class &amp; Accounts'!BR$18, 'E2 Allocators'!$B$15:$W$15, 0),FALSE)*$E197)</f>
        <v>0</v>
      </c>
      <c r="BS197" s="1321">
        <f t="shared" si="48"/>
        <v>0</v>
      </c>
      <c r="BT197" s="1321">
        <f>IF(ISERROR(VLOOKUP(VLOOKUP($A197, 'E4 TB Allocation Details'!$A$18:$L$214, MATCH("A &amp; G ID", 'E4 TB Allocation Details'!$A$18:$L$18, 0),FALSE), 'E2 Allocators'!$B$15:$W$361, MATCH('O5 Details by Class &amp; Accounts'!BT$18, 'E2 Allocators'!$B$15:$W$15, 0),FALSE)*$E197), 0, VLOOKUP(VLOOKUP($A197, 'E4 TB Allocation Details'!$A$18:$L$214, MATCH("A &amp; G ID", 'E4 TB Allocation Details'!$A$18:$L$18, 0),FALSE), 'E2 Allocators'!$B$15:$W$361, MATCH('O5 Details by Class &amp; Accounts'!BT$18, 'E2 Allocators'!$B$15:$W$15, 0),FALSE)*$E197)</f>
        <v>0</v>
      </c>
      <c r="BU197" s="1321">
        <f>IF(ISERROR(VLOOKUP(VLOOKUP($A197, 'E4 TB Allocation Details'!$A$18:$L$214, MATCH("A &amp; G ID", 'E4 TB Allocation Details'!$A$18:$L$18, 0),FALSE), 'E2 Allocators'!$B$15:$W$361, MATCH('O5 Details by Class &amp; Accounts'!BU$18, 'E2 Allocators'!$B$15:$W$15, 0),FALSE)*$E197), 0, VLOOKUP(VLOOKUP($A197, 'E4 TB Allocation Details'!$A$18:$L$214, MATCH("A &amp; G ID", 'E4 TB Allocation Details'!$A$18:$L$18, 0),FALSE), 'E2 Allocators'!$B$15:$W$361, MATCH('O5 Details by Class &amp; Accounts'!BU$18, 'E2 Allocators'!$B$15:$W$15, 0),FALSE)*$E197)</f>
        <v>0</v>
      </c>
      <c r="BV197" s="1321">
        <f>IF(ISERROR(VLOOKUP(VLOOKUP($A197, 'E4 TB Allocation Details'!$A$18:$L$214, MATCH("A &amp; G ID", 'E4 TB Allocation Details'!$A$18:$L$18, 0),FALSE), 'E2 Allocators'!$B$15:$W$361, MATCH('O5 Details by Class &amp; Accounts'!BV$18, 'E2 Allocators'!$B$15:$W$15, 0),FALSE)*$E197), 0, VLOOKUP(VLOOKUP($A197, 'E4 TB Allocation Details'!$A$18:$L$214, MATCH("A &amp; G ID", 'E4 TB Allocation Details'!$A$18:$L$18, 0),FALSE), 'E2 Allocators'!$B$15:$W$361, MATCH('O5 Details by Class &amp; Accounts'!BV$18, 'E2 Allocators'!$B$15:$W$15, 0),FALSE)*$E197)</f>
        <v>0</v>
      </c>
      <c r="BW197" s="1321">
        <f>IF(ISERROR(VLOOKUP(VLOOKUP($A197, 'E4 TB Allocation Details'!$A$18:$L$214, MATCH("A &amp; G ID", 'E4 TB Allocation Details'!$A$18:$L$18, 0),FALSE), 'E2 Allocators'!$B$15:$W$361, MATCH('O5 Details by Class &amp; Accounts'!BW$18, 'E2 Allocators'!$B$15:$W$15, 0),FALSE)*$E197), 0, VLOOKUP(VLOOKUP($A197, 'E4 TB Allocation Details'!$A$18:$L$214, MATCH("A &amp; G ID", 'E4 TB Allocation Details'!$A$18:$L$18, 0),FALSE), 'E2 Allocators'!$B$15:$W$361, MATCH('O5 Details by Class &amp; Accounts'!BW$18, 'E2 Allocators'!$B$15:$W$15, 0),FALSE)*$E197)</f>
        <v>0</v>
      </c>
      <c r="BX197" s="1321">
        <f>IF(ISERROR(VLOOKUP(VLOOKUP($A197, 'E4 TB Allocation Details'!$A$18:$L$214, MATCH("A &amp; G ID", 'E4 TB Allocation Details'!$A$18:$L$18, 0),FALSE), 'E2 Allocators'!$B$15:$W$361, MATCH('O5 Details by Class &amp; Accounts'!BX$18, 'E2 Allocators'!$B$15:$W$15, 0),FALSE)*$E197), 0, VLOOKUP(VLOOKUP($A197, 'E4 TB Allocation Details'!$A$18:$L$214, MATCH("A &amp; G ID", 'E4 TB Allocation Details'!$A$18:$L$18, 0),FALSE), 'E2 Allocators'!$B$15:$W$361, MATCH('O5 Details by Class &amp; Accounts'!BX$18, 'E2 Allocators'!$B$15:$W$15, 0),FALSE)*$E197)</f>
        <v>0</v>
      </c>
      <c r="BY197" s="1321">
        <f>IF(ISERROR(VLOOKUP(VLOOKUP($A197, 'E4 TB Allocation Details'!$A$18:$L$214, MATCH("A &amp; G ID", 'E4 TB Allocation Details'!$A$18:$L$18, 0),FALSE), 'E2 Allocators'!$B$15:$W$361, MATCH('O5 Details by Class &amp; Accounts'!BY$18, 'E2 Allocators'!$B$15:$W$15, 0),FALSE)*$E197), 0, VLOOKUP(VLOOKUP($A197, 'E4 TB Allocation Details'!$A$18:$L$214, MATCH("A &amp; G ID", 'E4 TB Allocation Details'!$A$18:$L$18, 0),FALSE), 'E2 Allocators'!$B$15:$W$361, MATCH('O5 Details by Class &amp; Accounts'!BY$18, 'E2 Allocators'!$B$15:$W$15, 0),FALSE)*$E197)</f>
        <v>0</v>
      </c>
      <c r="BZ197" s="1321">
        <f>IF(ISERROR(VLOOKUP(VLOOKUP($A197, 'E4 TB Allocation Details'!$A$18:$L$214, MATCH("A &amp; G ID", 'E4 TB Allocation Details'!$A$18:$L$18, 0),FALSE), 'E2 Allocators'!$B$15:$W$361, MATCH('O5 Details by Class &amp; Accounts'!BZ$18, 'E2 Allocators'!$B$15:$W$15, 0),FALSE)*$E197), 0, VLOOKUP(VLOOKUP($A197, 'E4 TB Allocation Details'!$A$18:$L$214, MATCH("A &amp; G ID", 'E4 TB Allocation Details'!$A$18:$L$18, 0),FALSE), 'E2 Allocators'!$B$15:$W$361, MATCH('O5 Details by Class &amp; Accounts'!BZ$18, 'E2 Allocators'!$B$15:$W$15, 0),FALSE)*$E197)</f>
        <v>0</v>
      </c>
      <c r="CA197" s="1321">
        <f>IF(ISERROR(VLOOKUP(VLOOKUP($A197, 'E4 TB Allocation Details'!$A$18:$L$214, MATCH("A &amp; G ID", 'E4 TB Allocation Details'!$A$18:$L$18, 0),FALSE), 'E2 Allocators'!$B$15:$W$361, MATCH('O5 Details by Class &amp; Accounts'!CA$18, 'E2 Allocators'!$B$15:$W$15, 0),FALSE)*$E197), 0, VLOOKUP(VLOOKUP($A197, 'E4 TB Allocation Details'!$A$18:$L$214, MATCH("A &amp; G ID", 'E4 TB Allocation Details'!$A$18:$L$18, 0),FALSE), 'E2 Allocators'!$B$15:$W$361, MATCH('O5 Details by Class &amp; Accounts'!CA$18, 'E2 Allocators'!$B$15:$W$15, 0),FALSE)*$E197)</f>
        <v>0</v>
      </c>
      <c r="CB197" s="1321">
        <f>IF(ISERROR(VLOOKUP(VLOOKUP($A197, 'E4 TB Allocation Details'!$A$18:$L$214, MATCH("A &amp; G ID", 'E4 TB Allocation Details'!$A$18:$L$18, 0),FALSE), 'E2 Allocators'!$B$15:$W$361, MATCH('O5 Details by Class &amp; Accounts'!CB$18, 'E2 Allocators'!$B$15:$W$15, 0),FALSE)*$E197), 0, VLOOKUP(VLOOKUP($A197, 'E4 TB Allocation Details'!$A$18:$L$214, MATCH("A &amp; G ID", 'E4 TB Allocation Details'!$A$18:$L$18, 0),FALSE), 'E2 Allocators'!$B$15:$W$361, MATCH('O5 Details by Class &amp; Accounts'!CB$18, 'E2 Allocators'!$B$15:$W$15, 0),FALSE)*$E197)</f>
        <v>0</v>
      </c>
      <c r="CC197" s="1321">
        <f>IF(ISERROR(VLOOKUP(VLOOKUP($A197, 'E4 TB Allocation Details'!$A$18:$L$214, MATCH("A &amp; G ID", 'E4 TB Allocation Details'!$A$18:$L$18, 0),FALSE), 'E2 Allocators'!$B$15:$W$361, MATCH('O5 Details by Class &amp; Accounts'!CC$18, 'E2 Allocators'!$B$15:$W$15, 0),FALSE)*$E197), 0, VLOOKUP(VLOOKUP($A197, 'E4 TB Allocation Details'!$A$18:$L$214, MATCH("A &amp; G ID", 'E4 TB Allocation Details'!$A$18:$L$18, 0),FALSE), 'E2 Allocators'!$B$15:$W$361, MATCH('O5 Details by Class &amp; Accounts'!CC$18, 'E2 Allocators'!$B$15:$W$15, 0),FALSE)*$E197)</f>
        <v>0</v>
      </c>
      <c r="CD197" s="1321">
        <f>IF(ISERROR(VLOOKUP(VLOOKUP($A197, 'E4 TB Allocation Details'!$A$18:$L$214, MATCH("A &amp; G ID", 'E4 TB Allocation Details'!$A$18:$L$18, 0),FALSE), 'E2 Allocators'!$B$15:$W$361, MATCH('O5 Details by Class &amp; Accounts'!CD$18, 'E2 Allocators'!$B$15:$W$15, 0),FALSE)*$E197), 0, VLOOKUP(VLOOKUP($A197, 'E4 TB Allocation Details'!$A$18:$L$214, MATCH("A &amp; G ID", 'E4 TB Allocation Details'!$A$18:$L$18, 0),FALSE), 'E2 Allocators'!$B$15:$W$361, MATCH('O5 Details by Class &amp; Accounts'!CD$18, 'E2 Allocators'!$B$15:$W$15, 0),FALSE)*$E197)</f>
        <v>0</v>
      </c>
      <c r="CE197" s="1321">
        <f>IF(ISERROR(VLOOKUP(VLOOKUP($A197, 'E4 TB Allocation Details'!$A$18:$L$214, MATCH("A &amp; G ID", 'E4 TB Allocation Details'!$A$18:$L$18, 0),FALSE), 'E2 Allocators'!$B$15:$W$361, MATCH('O5 Details by Class &amp; Accounts'!CE$18, 'E2 Allocators'!$B$15:$W$15, 0),FALSE)*$E197), 0, VLOOKUP(VLOOKUP($A197, 'E4 TB Allocation Details'!$A$18:$L$214, MATCH("A &amp; G ID", 'E4 TB Allocation Details'!$A$18:$L$18, 0),FALSE), 'E2 Allocators'!$B$15:$W$361, MATCH('O5 Details by Class &amp; Accounts'!CE$18, 'E2 Allocators'!$B$15:$W$15, 0),FALSE)*$E197)</f>
        <v>0</v>
      </c>
      <c r="CF197" s="1321">
        <f>IF(ISERROR(VLOOKUP(VLOOKUP($A197, 'E4 TB Allocation Details'!$A$18:$L$214, MATCH("A &amp; G ID", 'E4 TB Allocation Details'!$A$18:$L$18, 0),FALSE), 'E2 Allocators'!$B$15:$W$361, MATCH('O5 Details by Class &amp; Accounts'!CF$18, 'E2 Allocators'!$B$15:$W$15, 0),FALSE)*$E197), 0, VLOOKUP(VLOOKUP($A197, 'E4 TB Allocation Details'!$A$18:$L$214, MATCH("A &amp; G ID", 'E4 TB Allocation Details'!$A$18:$L$18, 0),FALSE), 'E2 Allocators'!$B$15:$W$361, MATCH('O5 Details by Class &amp; Accounts'!CF$18, 'E2 Allocators'!$B$15:$W$15, 0),FALSE)*$E197)</f>
        <v>0</v>
      </c>
      <c r="CG197" s="1321">
        <f>IF(ISERROR(VLOOKUP(VLOOKUP($A197, 'E4 TB Allocation Details'!$A$18:$L$214, MATCH("A &amp; G ID", 'E4 TB Allocation Details'!$A$18:$L$18, 0),FALSE), 'E2 Allocators'!$B$15:$W$361, MATCH('O5 Details by Class &amp; Accounts'!CG$18, 'E2 Allocators'!$B$15:$W$15, 0),FALSE)*$E197), 0, VLOOKUP(VLOOKUP($A197, 'E4 TB Allocation Details'!$A$18:$L$214, MATCH("A &amp; G ID", 'E4 TB Allocation Details'!$A$18:$L$18, 0),FALSE), 'E2 Allocators'!$B$15:$W$361, MATCH('O5 Details by Class &amp; Accounts'!CG$18, 'E2 Allocators'!$B$15:$W$15, 0),FALSE)*$E197)</f>
        <v>0</v>
      </c>
      <c r="CH197" s="1321">
        <f>IF(ISERROR(VLOOKUP(VLOOKUP($A197, 'E4 TB Allocation Details'!$A$18:$L$214, MATCH("A &amp; G ID", 'E4 TB Allocation Details'!$A$18:$L$18, 0),FALSE), 'E2 Allocators'!$B$15:$W$361, MATCH('O5 Details by Class &amp; Accounts'!CH$18, 'E2 Allocators'!$B$15:$W$15, 0),FALSE)*$E197), 0, VLOOKUP(VLOOKUP($A197, 'E4 TB Allocation Details'!$A$18:$L$214, MATCH("A &amp; G ID", 'E4 TB Allocation Details'!$A$18:$L$18, 0),FALSE), 'E2 Allocators'!$B$15:$W$361, MATCH('O5 Details by Class &amp; Accounts'!CH$18, 'E2 Allocators'!$B$15:$W$15, 0),FALSE)*$E197)</f>
        <v>0</v>
      </c>
      <c r="CI197" s="1321">
        <f>IF(ISERROR(VLOOKUP(VLOOKUP($A197, 'E4 TB Allocation Details'!$A$18:$L$214, MATCH("A &amp; G ID", 'E4 TB Allocation Details'!$A$18:$L$18, 0),FALSE), 'E2 Allocators'!$B$15:$W$361, MATCH('O5 Details by Class &amp; Accounts'!CI$18, 'E2 Allocators'!$B$15:$W$15, 0),FALSE)*$E197), 0, VLOOKUP(VLOOKUP($A197, 'E4 TB Allocation Details'!$A$18:$L$214, MATCH("A &amp; G ID", 'E4 TB Allocation Details'!$A$18:$L$18, 0),FALSE), 'E2 Allocators'!$B$15:$W$361, MATCH('O5 Details by Class &amp; Accounts'!CI$18, 'E2 Allocators'!$B$15:$W$15, 0),FALSE)*$E197)</f>
        <v>0</v>
      </c>
      <c r="CJ197" s="1321">
        <f>IF(ISERROR(VLOOKUP(VLOOKUP($A197, 'E4 TB Allocation Details'!$A$18:$L$214, MATCH("A &amp; G ID", 'E4 TB Allocation Details'!$A$18:$L$18, 0),FALSE), 'E2 Allocators'!$B$15:$W$361, MATCH('O5 Details by Class &amp; Accounts'!CJ$18, 'E2 Allocators'!$B$15:$W$15, 0),FALSE)*$E197), 0, VLOOKUP(VLOOKUP($A197, 'E4 TB Allocation Details'!$A$18:$L$214, MATCH("A &amp; G ID", 'E4 TB Allocation Details'!$A$18:$L$18, 0),FALSE), 'E2 Allocators'!$B$15:$W$361, MATCH('O5 Details by Class &amp; Accounts'!CJ$18, 'E2 Allocators'!$B$15:$W$15, 0),FALSE)*$E197)</f>
        <v>0</v>
      </c>
      <c r="CK197" s="1321">
        <f>IF(ISERROR(VLOOKUP(VLOOKUP($A197, 'E4 TB Allocation Details'!$A$18:$L$214, MATCH("A &amp; G ID", 'E4 TB Allocation Details'!$A$18:$L$18, 0),FALSE), 'E2 Allocators'!$B$15:$W$361, MATCH('O5 Details by Class &amp; Accounts'!CK$18, 'E2 Allocators'!$B$15:$W$15, 0),FALSE)*$E197), 0, VLOOKUP(VLOOKUP($A197, 'E4 TB Allocation Details'!$A$18:$L$214, MATCH("A &amp; G ID", 'E4 TB Allocation Details'!$A$18:$L$18, 0),FALSE), 'E2 Allocators'!$B$15:$W$361, MATCH('O5 Details by Class &amp; Accounts'!CK$18, 'E2 Allocators'!$B$15:$W$15, 0),FALSE)*$E197)</f>
        <v>0</v>
      </c>
      <c r="CL197" s="1321">
        <f>IF(ISERROR(VLOOKUP(VLOOKUP($A197, 'E4 TB Allocation Details'!$A$18:$L$214, MATCH("A &amp; G ID", 'E4 TB Allocation Details'!$A$18:$L$18, 0),FALSE), 'E2 Allocators'!$B$15:$W$361, MATCH('O5 Details by Class &amp; Accounts'!CL$18, 'E2 Allocators'!$B$15:$W$15, 0),FALSE)*$E197), 0, VLOOKUP(VLOOKUP($A197, 'E4 TB Allocation Details'!$A$18:$L$214, MATCH("A &amp; G ID", 'E4 TB Allocation Details'!$A$18:$L$18, 0),FALSE), 'E2 Allocators'!$B$15:$W$361, MATCH('O5 Details by Class &amp; Accounts'!CL$18, 'E2 Allocators'!$B$15:$W$15, 0),FALSE)*$E197)</f>
        <v>0</v>
      </c>
      <c r="CM197" s="1321">
        <f>IF(ISERROR(VLOOKUP(VLOOKUP($A197, 'E4 TB Allocation Details'!$A$18:$L$214, MATCH("A &amp; G ID", 'E4 TB Allocation Details'!$A$18:$L$18, 0),FALSE), 'E2 Allocators'!$B$15:$W$361, MATCH('O5 Details by Class &amp; Accounts'!CM$18, 'E2 Allocators'!$B$15:$W$15, 0),FALSE)*$E197), 0, VLOOKUP(VLOOKUP($A197, 'E4 TB Allocation Details'!$A$18:$L$214, MATCH("A &amp; G ID", 'E4 TB Allocation Details'!$A$18:$L$18, 0),FALSE), 'E2 Allocators'!$B$15:$W$361, MATCH('O5 Details by Class &amp; Accounts'!CM$18, 'E2 Allocators'!$B$15:$W$15, 0),FALSE)*$E197)</f>
        <v>0</v>
      </c>
      <c r="CN197" s="1321">
        <f t="shared" si="52"/>
        <v>0</v>
      </c>
      <c r="CO197" s="1650">
        <f t="shared" si="50"/>
        <v>0</v>
      </c>
      <c r="CQ197" s="1898" t="s">
        <v>1091</v>
      </c>
    </row>
    <row r="198" spans="1:95" s="64" customFormat="1" ht="12.75">
      <c r="A198" s="2156">
        <v>5680</v>
      </c>
      <c r="B198" s="2111" t="s">
        <v>1391</v>
      </c>
      <c r="C198" s="1647">
        <f>IF(ISERROR(VLOOKUP($A198,'I3 TB Data'!$A$19:$H$484,MATCH('O5 Details by Class &amp; Accounts'!$C$18, 'I3 TB Data'!$A$19:$H$19,0),0)), 0, VLOOKUP($A198,'I3 TB Data'!$A$19:$H$484,MATCH('O5 Details by Class &amp; Accounts'!$C$18,'I3 TB Data'!$A$19:$H$19,0),0))</f>
        <v>5300</v>
      </c>
      <c r="D198" s="1648"/>
      <c r="E198" s="1647">
        <f t="shared" si="53"/>
        <v>5300</v>
      </c>
      <c r="F198" s="1649"/>
      <c r="G198" s="1649"/>
      <c r="H198" s="1321">
        <f t="shared" si="46"/>
        <v>0</v>
      </c>
      <c r="I198" s="1321">
        <f>IF(ISERROR(VLOOKUP(VLOOKUP($A198, 'E4 TB Allocation Details'!$A$18:$L$214, MATCH("Demand ID", 'E4 TB Allocation Details'!$A$18:$L$18, 0),FALSE), 'E2 Allocators'!$B$15:$W$361, MATCH('O5 Details by Class &amp; Accounts'!I$18, 'E2 Allocators'!$B$15:$W$15, 0),FALSE)*$F198), 0, VLOOKUP(VLOOKUP($A198, 'E4 TB Allocation Details'!$A$18:$L$214, MATCH("Demand ID", 'E4 TB Allocation Details'!$A$18:$L$18, 0),FALSE), 'E2 Allocators'!$B$15:$W$361, MATCH('O5 Details by Class &amp; Accounts'!I$18, 'E2 Allocators'!$B$15:$W$15, 0),FALSE)*$F198)</f>
        <v>0</v>
      </c>
      <c r="J198" s="1321">
        <f>IF(ISERROR(VLOOKUP(VLOOKUP($A198, 'E4 TB Allocation Details'!$A$18:$L$214, MATCH("Demand ID", 'E4 TB Allocation Details'!$A$18:$L$18, 0),FALSE), 'E2 Allocators'!$B$15:$W$361, MATCH('O5 Details by Class &amp; Accounts'!J$18, 'E2 Allocators'!$B$15:$W$15, 0),FALSE)*$F198), 0, VLOOKUP(VLOOKUP($A198, 'E4 TB Allocation Details'!$A$18:$L$214, MATCH("Demand ID", 'E4 TB Allocation Details'!$A$18:$L$18, 0),FALSE), 'E2 Allocators'!$B$15:$W$361, MATCH('O5 Details by Class &amp; Accounts'!J$18, 'E2 Allocators'!$B$15:$W$15, 0),FALSE)*$F198)</f>
        <v>0</v>
      </c>
      <c r="K198" s="1321">
        <f>IF(ISERROR(VLOOKUP(VLOOKUP($A198, 'E4 TB Allocation Details'!$A$18:$L$214, MATCH("Demand ID", 'E4 TB Allocation Details'!$A$18:$L$18, 0),FALSE), 'E2 Allocators'!$B$15:$W$361, MATCH('O5 Details by Class &amp; Accounts'!K$18, 'E2 Allocators'!$B$15:$W$15, 0),FALSE)*$F198), 0, VLOOKUP(VLOOKUP($A198, 'E4 TB Allocation Details'!$A$18:$L$214, MATCH("Demand ID", 'E4 TB Allocation Details'!$A$18:$L$18, 0),FALSE), 'E2 Allocators'!$B$15:$W$361, MATCH('O5 Details by Class &amp; Accounts'!K$18, 'E2 Allocators'!$B$15:$W$15, 0),FALSE)*$F198)</f>
        <v>0</v>
      </c>
      <c r="L198" s="1321">
        <f>IF(ISERROR(VLOOKUP(VLOOKUP($A198, 'E4 TB Allocation Details'!$A$18:$L$214, MATCH("Demand ID", 'E4 TB Allocation Details'!$A$18:$L$18, 0),FALSE), 'E2 Allocators'!$B$15:$W$361, MATCH('O5 Details by Class &amp; Accounts'!L$18, 'E2 Allocators'!$B$15:$W$15, 0),FALSE)*$F198), 0, VLOOKUP(VLOOKUP($A198, 'E4 TB Allocation Details'!$A$18:$L$214, MATCH("Demand ID", 'E4 TB Allocation Details'!$A$18:$L$18, 0),FALSE), 'E2 Allocators'!$B$15:$W$361, MATCH('O5 Details by Class &amp; Accounts'!L$18, 'E2 Allocators'!$B$15:$W$15, 0),FALSE)*$F198)</f>
        <v>0</v>
      </c>
      <c r="M198" s="1321">
        <f>IF(ISERROR(VLOOKUP(VLOOKUP($A198, 'E4 TB Allocation Details'!$A$18:$L$214, MATCH("Demand ID", 'E4 TB Allocation Details'!$A$18:$L$18, 0),FALSE), 'E2 Allocators'!$B$15:$W$361, MATCH('O5 Details by Class &amp; Accounts'!M$18, 'E2 Allocators'!$B$15:$W$15, 0),FALSE)*$F198), 0, VLOOKUP(VLOOKUP($A198, 'E4 TB Allocation Details'!$A$18:$L$214, MATCH("Demand ID", 'E4 TB Allocation Details'!$A$18:$L$18, 0),FALSE), 'E2 Allocators'!$B$15:$W$361, MATCH('O5 Details by Class &amp; Accounts'!M$18, 'E2 Allocators'!$B$15:$W$15, 0),FALSE)*$F198)</f>
        <v>0</v>
      </c>
      <c r="N198" s="1321">
        <f>IF(ISERROR(VLOOKUP(VLOOKUP($A198, 'E4 TB Allocation Details'!$A$18:$L$214, MATCH("Demand ID", 'E4 TB Allocation Details'!$A$18:$L$18, 0),FALSE), 'E2 Allocators'!$B$15:$W$361, MATCH('O5 Details by Class &amp; Accounts'!N$18, 'E2 Allocators'!$B$15:$W$15, 0),FALSE)*$F198), 0, VLOOKUP(VLOOKUP($A198, 'E4 TB Allocation Details'!$A$18:$L$214, MATCH("Demand ID", 'E4 TB Allocation Details'!$A$18:$L$18, 0),FALSE), 'E2 Allocators'!$B$15:$W$361, MATCH('O5 Details by Class &amp; Accounts'!N$18, 'E2 Allocators'!$B$15:$W$15, 0),FALSE)*$F198)</f>
        <v>0</v>
      </c>
      <c r="O198" s="1321">
        <f>IF(ISERROR(VLOOKUP(VLOOKUP($A198, 'E4 TB Allocation Details'!$A$18:$L$214, MATCH("Demand ID", 'E4 TB Allocation Details'!$A$18:$L$18, 0),FALSE), 'E2 Allocators'!$B$15:$W$361, MATCH('O5 Details by Class &amp; Accounts'!O$18, 'E2 Allocators'!$B$15:$W$15, 0),FALSE)*$F198), 0, VLOOKUP(VLOOKUP($A198, 'E4 TB Allocation Details'!$A$18:$L$214, MATCH("Demand ID", 'E4 TB Allocation Details'!$A$18:$L$18, 0),FALSE), 'E2 Allocators'!$B$15:$W$361, MATCH('O5 Details by Class &amp; Accounts'!O$18, 'E2 Allocators'!$B$15:$W$15, 0),FALSE)*$F198)</f>
        <v>0</v>
      </c>
      <c r="P198" s="1321">
        <f>IF(ISERROR(VLOOKUP(VLOOKUP($A198, 'E4 TB Allocation Details'!$A$18:$L$214, MATCH("Demand ID", 'E4 TB Allocation Details'!$A$18:$L$18, 0),FALSE), 'E2 Allocators'!$B$15:$W$361, MATCH('O5 Details by Class &amp; Accounts'!P$18, 'E2 Allocators'!$B$15:$W$15, 0),FALSE)*$F198), 0, VLOOKUP(VLOOKUP($A198, 'E4 TB Allocation Details'!$A$18:$L$214, MATCH("Demand ID", 'E4 TB Allocation Details'!$A$18:$L$18, 0),FALSE), 'E2 Allocators'!$B$15:$W$361, MATCH('O5 Details by Class &amp; Accounts'!P$18, 'E2 Allocators'!$B$15:$W$15, 0),FALSE)*$F198)</f>
        <v>0</v>
      </c>
      <c r="Q198" s="1321">
        <f>IF(ISERROR(VLOOKUP(VLOOKUP($A198, 'E4 TB Allocation Details'!$A$18:$L$214, MATCH("Demand ID", 'E4 TB Allocation Details'!$A$18:$L$18, 0),FALSE), 'E2 Allocators'!$B$15:$W$361, MATCH('O5 Details by Class &amp; Accounts'!Q$18, 'E2 Allocators'!$B$15:$W$15, 0),FALSE)*$F198), 0, VLOOKUP(VLOOKUP($A198, 'E4 TB Allocation Details'!$A$18:$L$214, MATCH("Demand ID", 'E4 TB Allocation Details'!$A$18:$L$18, 0),FALSE), 'E2 Allocators'!$B$15:$W$361, MATCH('O5 Details by Class &amp; Accounts'!Q$18, 'E2 Allocators'!$B$15:$W$15, 0),FALSE)*$F198)</f>
        <v>0</v>
      </c>
      <c r="R198" s="1321">
        <f>IF(ISERROR(VLOOKUP(VLOOKUP($A198, 'E4 TB Allocation Details'!$A$18:$L$214, MATCH("Demand ID", 'E4 TB Allocation Details'!$A$18:$L$18, 0),FALSE), 'E2 Allocators'!$B$15:$W$361, MATCH('O5 Details by Class &amp; Accounts'!R$18, 'E2 Allocators'!$B$15:$W$15, 0),FALSE)*$F198), 0, VLOOKUP(VLOOKUP($A198, 'E4 TB Allocation Details'!$A$18:$L$214, MATCH("Demand ID", 'E4 TB Allocation Details'!$A$18:$L$18, 0),FALSE), 'E2 Allocators'!$B$15:$W$361, MATCH('O5 Details by Class &amp; Accounts'!R$18, 'E2 Allocators'!$B$15:$W$15, 0),FALSE)*$F198)</f>
        <v>0</v>
      </c>
      <c r="S198" s="1321">
        <f>IF(ISERROR(VLOOKUP(VLOOKUP($A198, 'E4 TB Allocation Details'!$A$18:$L$214, MATCH("Demand ID", 'E4 TB Allocation Details'!$A$18:$L$18, 0),FALSE), 'E2 Allocators'!$B$15:$W$361, MATCH('O5 Details by Class &amp; Accounts'!S$18, 'E2 Allocators'!$B$15:$W$15, 0),FALSE)*$F198), 0, VLOOKUP(VLOOKUP($A198, 'E4 TB Allocation Details'!$A$18:$L$214, MATCH("Demand ID", 'E4 TB Allocation Details'!$A$18:$L$18, 0),FALSE), 'E2 Allocators'!$B$15:$W$361, MATCH('O5 Details by Class &amp; Accounts'!S$18, 'E2 Allocators'!$B$15:$W$15, 0),FALSE)*$F198)</f>
        <v>0</v>
      </c>
      <c r="T198" s="1321">
        <f>IF(ISERROR(VLOOKUP(VLOOKUP($A198, 'E4 TB Allocation Details'!$A$18:$L$214, MATCH("Demand ID", 'E4 TB Allocation Details'!$A$18:$L$18, 0),FALSE), 'E2 Allocators'!$B$15:$W$361, MATCH('O5 Details by Class &amp; Accounts'!T$18, 'E2 Allocators'!$B$15:$W$15, 0),FALSE)*$F198), 0, VLOOKUP(VLOOKUP($A198, 'E4 TB Allocation Details'!$A$18:$L$214, MATCH("Demand ID", 'E4 TB Allocation Details'!$A$18:$L$18, 0),FALSE), 'E2 Allocators'!$B$15:$W$361, MATCH('O5 Details by Class &amp; Accounts'!T$18, 'E2 Allocators'!$B$15:$W$15, 0),FALSE)*$F198)</f>
        <v>0</v>
      </c>
      <c r="U198" s="1321">
        <f>IF(ISERROR(VLOOKUP(VLOOKUP($A198, 'E4 TB Allocation Details'!$A$18:$L$214, MATCH("Demand ID", 'E4 TB Allocation Details'!$A$18:$L$18, 0),FALSE), 'E2 Allocators'!$B$15:$W$361, MATCH('O5 Details by Class &amp; Accounts'!U$18, 'E2 Allocators'!$B$15:$W$15, 0),FALSE)*$F198), 0, VLOOKUP(VLOOKUP($A198, 'E4 TB Allocation Details'!$A$18:$L$214, MATCH("Demand ID", 'E4 TB Allocation Details'!$A$18:$L$18, 0),FALSE), 'E2 Allocators'!$B$15:$W$361, MATCH('O5 Details by Class &amp; Accounts'!U$18, 'E2 Allocators'!$B$15:$W$15, 0),FALSE)*$F198)</f>
        <v>0</v>
      </c>
      <c r="V198" s="1321">
        <f>IF(ISERROR(VLOOKUP(VLOOKUP($A198, 'E4 TB Allocation Details'!$A$18:$L$214, MATCH("Demand ID", 'E4 TB Allocation Details'!$A$18:$L$18, 0),FALSE), 'E2 Allocators'!$B$15:$W$361, MATCH('O5 Details by Class &amp; Accounts'!V$18, 'E2 Allocators'!$B$15:$W$15, 0),FALSE)*$F198), 0, VLOOKUP(VLOOKUP($A198, 'E4 TB Allocation Details'!$A$18:$L$214, MATCH("Demand ID", 'E4 TB Allocation Details'!$A$18:$L$18, 0),FALSE), 'E2 Allocators'!$B$15:$W$361, MATCH('O5 Details by Class &amp; Accounts'!V$18, 'E2 Allocators'!$B$15:$W$15, 0),FALSE)*$F198)</f>
        <v>0</v>
      </c>
      <c r="W198" s="1321">
        <f>IF(ISERROR(VLOOKUP(VLOOKUP($A198, 'E4 TB Allocation Details'!$A$18:$L$214, MATCH("Demand ID", 'E4 TB Allocation Details'!$A$18:$L$18, 0),FALSE), 'E2 Allocators'!$B$15:$W$361, MATCH('O5 Details by Class &amp; Accounts'!W$18, 'E2 Allocators'!$B$15:$W$15, 0),FALSE)*$F198), 0, VLOOKUP(VLOOKUP($A198, 'E4 TB Allocation Details'!$A$18:$L$214, MATCH("Demand ID", 'E4 TB Allocation Details'!$A$18:$L$18, 0),FALSE), 'E2 Allocators'!$B$15:$W$361, MATCH('O5 Details by Class &amp; Accounts'!W$18, 'E2 Allocators'!$B$15:$W$15, 0),FALSE)*$F198)</f>
        <v>0</v>
      </c>
      <c r="X198" s="1321">
        <f>IF(ISERROR(VLOOKUP(VLOOKUP($A198, 'E4 TB Allocation Details'!$A$18:$L$214, MATCH("Demand ID", 'E4 TB Allocation Details'!$A$18:$L$18, 0),FALSE), 'E2 Allocators'!$B$15:$W$361, MATCH('O5 Details by Class &amp; Accounts'!X$18, 'E2 Allocators'!$B$15:$W$15, 0),FALSE)*$F198), 0, VLOOKUP(VLOOKUP($A198, 'E4 TB Allocation Details'!$A$18:$L$214, MATCH("Demand ID", 'E4 TB Allocation Details'!$A$18:$L$18, 0),FALSE), 'E2 Allocators'!$B$15:$W$361, MATCH('O5 Details by Class &amp; Accounts'!X$18, 'E2 Allocators'!$B$15:$W$15, 0),FALSE)*$F198)</f>
        <v>0</v>
      </c>
      <c r="Y198" s="1321">
        <f>IF(ISERROR(VLOOKUP(VLOOKUP($A198, 'E4 TB Allocation Details'!$A$18:$L$214, MATCH("Demand ID", 'E4 TB Allocation Details'!$A$18:$L$18, 0),FALSE), 'E2 Allocators'!$B$15:$W$361, MATCH('O5 Details by Class &amp; Accounts'!Y$18, 'E2 Allocators'!$B$15:$W$15, 0),FALSE)*$F198), 0, VLOOKUP(VLOOKUP($A198, 'E4 TB Allocation Details'!$A$18:$L$214, MATCH("Demand ID", 'E4 TB Allocation Details'!$A$18:$L$18, 0),FALSE), 'E2 Allocators'!$B$15:$W$361, MATCH('O5 Details by Class &amp; Accounts'!Y$18, 'E2 Allocators'!$B$15:$W$15, 0),FALSE)*$F198)</f>
        <v>0</v>
      </c>
      <c r="Z198" s="1321">
        <f>IF(ISERROR(VLOOKUP(VLOOKUP($A198, 'E4 TB Allocation Details'!$A$18:$L$214, MATCH("Demand ID", 'E4 TB Allocation Details'!$A$18:$L$18, 0),FALSE), 'E2 Allocators'!$B$15:$W$361, MATCH('O5 Details by Class &amp; Accounts'!Z$18, 'E2 Allocators'!$B$15:$W$15, 0),FALSE)*$F198), 0, VLOOKUP(VLOOKUP($A198, 'E4 TB Allocation Details'!$A$18:$L$214, MATCH("Demand ID", 'E4 TB Allocation Details'!$A$18:$L$18, 0),FALSE), 'E2 Allocators'!$B$15:$W$361, MATCH('O5 Details by Class &amp; Accounts'!Z$18, 'E2 Allocators'!$B$15:$W$15, 0),FALSE)*$F198)</f>
        <v>0</v>
      </c>
      <c r="AA198" s="1321">
        <f>IF(ISERROR(VLOOKUP(VLOOKUP($A198, 'E4 TB Allocation Details'!$A$18:$L$214, MATCH("Demand ID", 'E4 TB Allocation Details'!$A$18:$L$18, 0),FALSE), 'E2 Allocators'!$B$15:$W$361, MATCH('O5 Details by Class &amp; Accounts'!AA$18, 'E2 Allocators'!$B$15:$W$15, 0),FALSE)*$F198), 0, VLOOKUP(VLOOKUP($A198, 'E4 TB Allocation Details'!$A$18:$L$214, MATCH("Demand ID", 'E4 TB Allocation Details'!$A$18:$L$18, 0),FALSE), 'E2 Allocators'!$B$15:$W$361, MATCH('O5 Details by Class &amp; Accounts'!AA$18, 'E2 Allocators'!$B$15:$W$15, 0),FALSE)*$F198)</f>
        <v>0</v>
      </c>
      <c r="AB198" s="1321">
        <f>IF(ISERROR(VLOOKUP(VLOOKUP($A198, 'E4 TB Allocation Details'!$A$18:$L$214, MATCH("Demand ID", 'E4 TB Allocation Details'!$A$18:$L$18, 0),FALSE), 'E2 Allocators'!$B$15:$W$361, MATCH('O5 Details by Class &amp; Accounts'!AB$18, 'E2 Allocators'!$B$15:$W$15, 0),FALSE)*$F198), 0, VLOOKUP(VLOOKUP($A198, 'E4 TB Allocation Details'!$A$18:$L$214, MATCH("Demand ID", 'E4 TB Allocation Details'!$A$18:$L$18, 0),FALSE), 'E2 Allocators'!$B$15:$W$361, MATCH('O5 Details by Class &amp; Accounts'!AB$18, 'E2 Allocators'!$B$15:$W$15, 0),FALSE)*$F198)</f>
        <v>0</v>
      </c>
      <c r="AC198" s="1321">
        <f t="shared" si="47"/>
        <v>0</v>
      </c>
      <c r="AD198" s="1321">
        <f>IF(ISERROR(VLOOKUP(VLOOKUP($A198, 'E4 TB Allocation Details'!$A$18:$L$214, MATCH("Customer ID", 'E4 TB Allocation Details'!$A$18:$L$18, 0),FALSE), 'E2 Allocators'!$B$15:$W$361, MATCH('O5 Details by Class &amp; Accounts'!AD$18, 'E2 Allocators'!$B$15:$W$15, 0),FALSE)*$G198), 0, VLOOKUP(VLOOKUP($A198, 'E4 TB Allocation Details'!$A$18:$L$214, MATCH("Customer ID", 'E4 TB Allocation Details'!$A$18:$L$18, 0),FALSE), 'E2 Allocators'!$B$15:$W$361, MATCH('O5 Details by Class &amp; Accounts'!AD$18, 'E2 Allocators'!$B$15:$W$15, 0),FALSE)*$G198)</f>
        <v>0</v>
      </c>
      <c r="AE198" s="1321">
        <f>IF(ISERROR(VLOOKUP(VLOOKUP($A198, 'E4 TB Allocation Details'!$A$18:$L$214, MATCH("Customer ID", 'E4 TB Allocation Details'!$A$18:$L$18, 0),FALSE), 'E2 Allocators'!$B$15:$W$361, MATCH('O5 Details by Class &amp; Accounts'!AE$18, 'E2 Allocators'!$B$15:$W$15, 0),FALSE)*$G198), 0, VLOOKUP(VLOOKUP($A198, 'E4 TB Allocation Details'!$A$18:$L$214, MATCH("Customer ID", 'E4 TB Allocation Details'!$A$18:$L$18, 0),FALSE), 'E2 Allocators'!$B$15:$W$361, MATCH('O5 Details by Class &amp; Accounts'!AE$18, 'E2 Allocators'!$B$15:$W$15, 0),FALSE)*$G198)</f>
        <v>0</v>
      </c>
      <c r="AF198" s="1321">
        <f>IF(ISERROR(VLOOKUP(VLOOKUP($A198, 'E4 TB Allocation Details'!$A$18:$L$214, MATCH("Customer ID", 'E4 TB Allocation Details'!$A$18:$L$18, 0),FALSE), 'E2 Allocators'!$B$15:$W$361, MATCH('O5 Details by Class &amp; Accounts'!AF$18, 'E2 Allocators'!$B$15:$W$15, 0),FALSE)*$G198), 0, VLOOKUP(VLOOKUP($A198, 'E4 TB Allocation Details'!$A$18:$L$214, MATCH("Customer ID", 'E4 TB Allocation Details'!$A$18:$L$18, 0),FALSE), 'E2 Allocators'!$B$15:$W$361, MATCH('O5 Details by Class &amp; Accounts'!AF$18, 'E2 Allocators'!$B$15:$W$15, 0),FALSE)*$G198)</f>
        <v>0</v>
      </c>
      <c r="AG198" s="1321">
        <f>IF(ISERROR(VLOOKUP(VLOOKUP($A198, 'E4 TB Allocation Details'!$A$18:$L$214, MATCH("Customer ID", 'E4 TB Allocation Details'!$A$18:$L$18, 0),FALSE), 'E2 Allocators'!$B$15:$W$361, MATCH('O5 Details by Class &amp; Accounts'!AG$18, 'E2 Allocators'!$B$15:$W$15, 0),FALSE)*$G198), 0, VLOOKUP(VLOOKUP($A198, 'E4 TB Allocation Details'!$A$18:$L$214, MATCH("Customer ID", 'E4 TB Allocation Details'!$A$18:$L$18, 0),FALSE), 'E2 Allocators'!$B$15:$W$361, MATCH('O5 Details by Class &amp; Accounts'!AG$18, 'E2 Allocators'!$B$15:$W$15, 0),FALSE)*$G198)</f>
        <v>0</v>
      </c>
      <c r="AH198" s="1321">
        <f>IF(ISERROR(VLOOKUP(VLOOKUP($A198, 'E4 TB Allocation Details'!$A$18:$L$214, MATCH("Customer ID", 'E4 TB Allocation Details'!$A$18:$L$18, 0),FALSE), 'E2 Allocators'!$B$15:$W$361, MATCH('O5 Details by Class &amp; Accounts'!AH$18, 'E2 Allocators'!$B$15:$W$15, 0),FALSE)*$G198), 0, VLOOKUP(VLOOKUP($A198, 'E4 TB Allocation Details'!$A$18:$L$214, MATCH("Customer ID", 'E4 TB Allocation Details'!$A$18:$L$18, 0),FALSE), 'E2 Allocators'!$B$15:$W$361, MATCH('O5 Details by Class &amp; Accounts'!AH$18, 'E2 Allocators'!$B$15:$W$15, 0),FALSE)*$G198)</f>
        <v>0</v>
      </c>
      <c r="AI198" s="1321">
        <f>IF(ISERROR(VLOOKUP(VLOOKUP($A198, 'E4 TB Allocation Details'!$A$18:$L$214, MATCH("Customer ID", 'E4 TB Allocation Details'!$A$18:$L$18, 0),FALSE), 'E2 Allocators'!$B$15:$W$361, MATCH('O5 Details by Class &amp; Accounts'!AI$18, 'E2 Allocators'!$B$15:$W$15, 0),FALSE)*$G198), 0, VLOOKUP(VLOOKUP($A198, 'E4 TB Allocation Details'!$A$18:$L$214, MATCH("Customer ID", 'E4 TB Allocation Details'!$A$18:$L$18, 0),FALSE), 'E2 Allocators'!$B$15:$W$361, MATCH('O5 Details by Class &amp; Accounts'!AI$18, 'E2 Allocators'!$B$15:$W$15, 0),FALSE)*$G198)</f>
        <v>0</v>
      </c>
      <c r="AJ198" s="1321">
        <f>IF(ISERROR(VLOOKUP(VLOOKUP($A198, 'E4 TB Allocation Details'!$A$18:$L$214, MATCH("Customer ID", 'E4 TB Allocation Details'!$A$18:$L$18, 0),FALSE), 'E2 Allocators'!$B$15:$W$361, MATCH('O5 Details by Class &amp; Accounts'!AJ$18, 'E2 Allocators'!$B$15:$W$15, 0),FALSE)*$G198), 0, VLOOKUP(VLOOKUP($A198, 'E4 TB Allocation Details'!$A$18:$L$214, MATCH("Customer ID", 'E4 TB Allocation Details'!$A$18:$L$18, 0),FALSE), 'E2 Allocators'!$B$15:$W$361, MATCH('O5 Details by Class &amp; Accounts'!AJ$18, 'E2 Allocators'!$B$15:$W$15, 0),FALSE)*$G198)</f>
        <v>0</v>
      </c>
      <c r="AK198" s="1321">
        <f>IF(ISERROR(VLOOKUP(VLOOKUP($A198, 'E4 TB Allocation Details'!$A$18:$L$214, MATCH("Customer ID", 'E4 TB Allocation Details'!$A$18:$L$18, 0),FALSE), 'E2 Allocators'!$B$15:$W$361, MATCH('O5 Details by Class &amp; Accounts'!AK$18, 'E2 Allocators'!$B$15:$W$15, 0),FALSE)*$G198), 0, VLOOKUP(VLOOKUP($A198, 'E4 TB Allocation Details'!$A$18:$L$214, MATCH("Customer ID", 'E4 TB Allocation Details'!$A$18:$L$18, 0),FALSE), 'E2 Allocators'!$B$15:$W$361, MATCH('O5 Details by Class &amp; Accounts'!AK$18, 'E2 Allocators'!$B$15:$W$15, 0),FALSE)*$G198)</f>
        <v>0</v>
      </c>
      <c r="AL198" s="1321">
        <f>IF(ISERROR(VLOOKUP(VLOOKUP($A198, 'E4 TB Allocation Details'!$A$18:$L$214, MATCH("Customer ID", 'E4 TB Allocation Details'!$A$18:$L$18, 0),FALSE), 'E2 Allocators'!$B$15:$W$361, MATCH('O5 Details by Class &amp; Accounts'!AL$18, 'E2 Allocators'!$B$15:$W$15, 0),FALSE)*$G198), 0, VLOOKUP(VLOOKUP($A198, 'E4 TB Allocation Details'!$A$18:$L$214, MATCH("Customer ID", 'E4 TB Allocation Details'!$A$18:$L$18, 0),FALSE), 'E2 Allocators'!$B$15:$W$361, MATCH('O5 Details by Class &amp; Accounts'!AL$18, 'E2 Allocators'!$B$15:$W$15, 0),FALSE)*$G198)</f>
        <v>0</v>
      </c>
      <c r="AM198" s="1321">
        <f>IF(ISERROR(VLOOKUP(VLOOKUP($A198, 'E4 TB Allocation Details'!$A$18:$L$214, MATCH("Customer ID", 'E4 TB Allocation Details'!$A$18:$L$18, 0),FALSE), 'E2 Allocators'!$B$15:$W$361, MATCH('O5 Details by Class &amp; Accounts'!AM$18, 'E2 Allocators'!$B$15:$W$15, 0),FALSE)*$G198), 0, VLOOKUP(VLOOKUP($A198, 'E4 TB Allocation Details'!$A$18:$L$214, MATCH("Customer ID", 'E4 TB Allocation Details'!$A$18:$L$18, 0),FALSE), 'E2 Allocators'!$B$15:$W$361, MATCH('O5 Details by Class &amp; Accounts'!AM$18, 'E2 Allocators'!$B$15:$W$15, 0),FALSE)*$G198)</f>
        <v>0</v>
      </c>
      <c r="AN198" s="1321">
        <f>IF(ISERROR(VLOOKUP(VLOOKUP($A198, 'E4 TB Allocation Details'!$A$18:$L$214, MATCH("Customer ID", 'E4 TB Allocation Details'!$A$18:$L$18, 0),FALSE), 'E2 Allocators'!$B$15:$W$361, MATCH('O5 Details by Class &amp; Accounts'!AN$18, 'E2 Allocators'!$B$15:$W$15, 0),FALSE)*$G198), 0, VLOOKUP(VLOOKUP($A198, 'E4 TB Allocation Details'!$A$18:$L$214, MATCH("Customer ID", 'E4 TB Allocation Details'!$A$18:$L$18, 0),FALSE), 'E2 Allocators'!$B$15:$W$361, MATCH('O5 Details by Class &amp; Accounts'!AN$18, 'E2 Allocators'!$B$15:$W$15, 0),FALSE)*$G198)</f>
        <v>0</v>
      </c>
      <c r="AO198" s="1321">
        <f>IF(ISERROR(VLOOKUP(VLOOKUP($A198, 'E4 TB Allocation Details'!$A$18:$L$214, MATCH("Customer ID", 'E4 TB Allocation Details'!$A$18:$L$18, 0),FALSE), 'E2 Allocators'!$B$15:$W$361, MATCH('O5 Details by Class &amp; Accounts'!AO$18, 'E2 Allocators'!$B$15:$W$15, 0),FALSE)*$G198), 0, VLOOKUP(VLOOKUP($A198, 'E4 TB Allocation Details'!$A$18:$L$214, MATCH("Customer ID", 'E4 TB Allocation Details'!$A$18:$L$18, 0),FALSE), 'E2 Allocators'!$B$15:$W$361, MATCH('O5 Details by Class &amp; Accounts'!AO$18, 'E2 Allocators'!$B$15:$W$15, 0),FALSE)*$G198)</f>
        <v>0</v>
      </c>
      <c r="AP198" s="1321">
        <f>IF(ISERROR(VLOOKUP(VLOOKUP($A198, 'E4 TB Allocation Details'!$A$18:$L$214, MATCH("Customer ID", 'E4 TB Allocation Details'!$A$18:$L$18, 0),FALSE), 'E2 Allocators'!$B$15:$W$361, MATCH('O5 Details by Class &amp; Accounts'!AP$18, 'E2 Allocators'!$B$15:$W$15, 0),FALSE)*$G198), 0, VLOOKUP(VLOOKUP($A198, 'E4 TB Allocation Details'!$A$18:$L$214, MATCH("Customer ID", 'E4 TB Allocation Details'!$A$18:$L$18, 0),FALSE), 'E2 Allocators'!$B$15:$W$361, MATCH('O5 Details by Class &amp; Accounts'!AP$18, 'E2 Allocators'!$B$15:$W$15, 0),FALSE)*$G198)</f>
        <v>0</v>
      </c>
      <c r="AQ198" s="1321">
        <f>IF(ISERROR(VLOOKUP(VLOOKUP($A198, 'E4 TB Allocation Details'!$A$18:$L$214, MATCH("Customer ID", 'E4 TB Allocation Details'!$A$18:$L$18, 0),FALSE), 'E2 Allocators'!$B$15:$W$361, MATCH('O5 Details by Class &amp; Accounts'!AQ$18, 'E2 Allocators'!$B$15:$W$15, 0),FALSE)*$G198), 0, VLOOKUP(VLOOKUP($A198, 'E4 TB Allocation Details'!$A$18:$L$214, MATCH("Customer ID", 'E4 TB Allocation Details'!$A$18:$L$18, 0),FALSE), 'E2 Allocators'!$B$15:$W$361, MATCH('O5 Details by Class &amp; Accounts'!AQ$18, 'E2 Allocators'!$B$15:$W$15, 0),FALSE)*$G198)</f>
        <v>0</v>
      </c>
      <c r="AR198" s="1321">
        <f>IF(ISERROR(VLOOKUP(VLOOKUP($A198, 'E4 TB Allocation Details'!$A$18:$L$214, MATCH("Customer ID", 'E4 TB Allocation Details'!$A$18:$L$18, 0),FALSE), 'E2 Allocators'!$B$15:$W$361, MATCH('O5 Details by Class &amp; Accounts'!AR$18, 'E2 Allocators'!$B$15:$W$15, 0),FALSE)*$G198), 0, VLOOKUP(VLOOKUP($A198, 'E4 TB Allocation Details'!$A$18:$L$214, MATCH("Customer ID", 'E4 TB Allocation Details'!$A$18:$L$18, 0),FALSE), 'E2 Allocators'!$B$15:$W$361, MATCH('O5 Details by Class &amp; Accounts'!AR$18, 'E2 Allocators'!$B$15:$W$15, 0),FALSE)*$G198)</f>
        <v>0</v>
      </c>
      <c r="AS198" s="1321">
        <f>IF(ISERROR(VLOOKUP(VLOOKUP($A198, 'E4 TB Allocation Details'!$A$18:$L$214, MATCH("Customer ID", 'E4 TB Allocation Details'!$A$18:$L$18, 0),FALSE), 'E2 Allocators'!$B$15:$W$361, MATCH('O5 Details by Class &amp; Accounts'!AS$18, 'E2 Allocators'!$B$15:$W$15, 0),FALSE)*$G198), 0, VLOOKUP(VLOOKUP($A198, 'E4 TB Allocation Details'!$A$18:$L$214, MATCH("Customer ID", 'E4 TB Allocation Details'!$A$18:$L$18, 0),FALSE), 'E2 Allocators'!$B$15:$W$361, MATCH('O5 Details by Class &amp; Accounts'!AS$18, 'E2 Allocators'!$B$15:$W$15, 0),FALSE)*$G198)</f>
        <v>0</v>
      </c>
      <c r="AT198" s="1321">
        <f>IF(ISERROR(VLOOKUP(VLOOKUP($A198, 'E4 TB Allocation Details'!$A$18:$L$214, MATCH("Customer ID", 'E4 TB Allocation Details'!$A$18:$L$18, 0),FALSE), 'E2 Allocators'!$B$15:$W$361, MATCH('O5 Details by Class &amp; Accounts'!AT$18, 'E2 Allocators'!$B$15:$W$15, 0),FALSE)*$G198), 0, VLOOKUP(VLOOKUP($A198, 'E4 TB Allocation Details'!$A$18:$L$214, MATCH("Customer ID", 'E4 TB Allocation Details'!$A$18:$L$18, 0),FALSE), 'E2 Allocators'!$B$15:$W$361, MATCH('O5 Details by Class &amp; Accounts'!AT$18, 'E2 Allocators'!$B$15:$W$15, 0),FALSE)*$G198)</f>
        <v>0</v>
      </c>
      <c r="AU198" s="1321">
        <f>IF(ISERROR(VLOOKUP(VLOOKUP($A198, 'E4 TB Allocation Details'!$A$18:$L$214, MATCH("Customer ID", 'E4 TB Allocation Details'!$A$18:$L$18, 0),FALSE), 'E2 Allocators'!$B$15:$W$361, MATCH('O5 Details by Class &amp; Accounts'!AU$18, 'E2 Allocators'!$B$15:$W$15, 0),FALSE)*$G198), 0, VLOOKUP(VLOOKUP($A198, 'E4 TB Allocation Details'!$A$18:$L$214, MATCH("Customer ID", 'E4 TB Allocation Details'!$A$18:$L$18, 0),FALSE), 'E2 Allocators'!$B$15:$W$361, MATCH('O5 Details by Class &amp; Accounts'!AU$18, 'E2 Allocators'!$B$15:$W$15, 0),FALSE)*$G198)</f>
        <v>0</v>
      </c>
      <c r="AV198" s="1321">
        <f>IF(ISERROR(VLOOKUP(VLOOKUP($A198, 'E4 TB Allocation Details'!$A$18:$L$214, MATCH("Customer ID", 'E4 TB Allocation Details'!$A$18:$L$18, 0),FALSE), 'E2 Allocators'!$B$15:$W$361, MATCH('O5 Details by Class &amp; Accounts'!AV$18, 'E2 Allocators'!$B$15:$W$15, 0),FALSE)*$G198), 0, VLOOKUP(VLOOKUP($A198, 'E4 TB Allocation Details'!$A$18:$L$214, MATCH("Customer ID", 'E4 TB Allocation Details'!$A$18:$L$18, 0),FALSE), 'E2 Allocators'!$B$15:$W$361, MATCH('O5 Details by Class &amp; Accounts'!AV$18, 'E2 Allocators'!$B$15:$W$15, 0),FALSE)*$G198)</f>
        <v>0</v>
      </c>
      <c r="AW198" s="1321">
        <f>IF(ISERROR(VLOOKUP(VLOOKUP($A198, 'E4 TB Allocation Details'!$A$18:$L$214, MATCH("Customer ID", 'E4 TB Allocation Details'!$A$18:$L$18, 0),FALSE), 'E2 Allocators'!$B$15:$W$361, MATCH('O5 Details by Class &amp; Accounts'!AW$18, 'E2 Allocators'!$B$15:$W$15, 0),FALSE)*$G198), 0, VLOOKUP(VLOOKUP($A198, 'E4 TB Allocation Details'!$A$18:$L$214, MATCH("Customer ID", 'E4 TB Allocation Details'!$A$18:$L$18, 0),FALSE), 'E2 Allocators'!$B$15:$W$361, MATCH('O5 Details by Class &amp; Accounts'!AW$18, 'E2 Allocators'!$B$15:$W$15, 0),FALSE)*$G198)</f>
        <v>0</v>
      </c>
      <c r="AX198" s="1321">
        <f t="shared" si="51"/>
        <v>0</v>
      </c>
      <c r="AY198" s="1321">
        <f>IF(ISERROR(VLOOKUP(VLOOKUP($A198, 'E4 TB Allocation Details'!$A$18:$L$214, MATCH("Misc ID", 'E4 TB Allocation Details'!$A$18:$L$18, 0),FALSE), 'E2 Allocators'!$B$15:$W$361, MATCH('O5 Details by Class &amp; Accounts'!AY$18, 'E2 Allocators'!$B$15:$W$15, 0),FALSE)*$E198), 0, VLOOKUP(VLOOKUP($A198, 'E4 TB Allocation Details'!$A$18:$L$214, MATCH("Misc ID", 'E4 TB Allocation Details'!$A$18:$L$18, 0),FALSE), 'E2 Allocators'!$B$15:$W$361, MATCH('O5 Details by Class &amp; Accounts'!AY$18, 'E2 Allocators'!$B$15:$W$15, 0),FALSE)*$E198)</f>
        <v>0</v>
      </c>
      <c r="AZ198" s="1321">
        <f>IF(ISERROR(VLOOKUP(VLOOKUP($A198, 'E4 TB Allocation Details'!$A$18:$L$214, MATCH("Misc ID", 'E4 TB Allocation Details'!$A$18:$L$18, 0),FALSE), 'E2 Allocators'!$B$15:$W$361, MATCH('O5 Details by Class &amp; Accounts'!AZ$18, 'E2 Allocators'!$B$15:$W$15, 0),FALSE)*$E198), 0, VLOOKUP(VLOOKUP($A198, 'E4 TB Allocation Details'!$A$18:$L$214, MATCH("Misc ID", 'E4 TB Allocation Details'!$A$18:$L$18, 0),FALSE), 'E2 Allocators'!$B$15:$W$361, MATCH('O5 Details by Class &amp; Accounts'!AZ$18, 'E2 Allocators'!$B$15:$W$15, 0),FALSE)*$E198)</f>
        <v>0</v>
      </c>
      <c r="BA198" s="1321">
        <f>IF(ISERROR(VLOOKUP(VLOOKUP($A198, 'E4 TB Allocation Details'!$A$18:$L$214, MATCH("Misc ID", 'E4 TB Allocation Details'!$A$18:$L$18, 0),FALSE), 'E2 Allocators'!$B$15:$W$361, MATCH('O5 Details by Class &amp; Accounts'!BA$18, 'E2 Allocators'!$B$15:$W$15, 0),FALSE)*$E198), 0, VLOOKUP(VLOOKUP($A198, 'E4 TB Allocation Details'!$A$18:$L$214, MATCH("Misc ID", 'E4 TB Allocation Details'!$A$18:$L$18, 0),FALSE), 'E2 Allocators'!$B$15:$W$361, MATCH('O5 Details by Class &amp; Accounts'!BA$18, 'E2 Allocators'!$B$15:$W$15, 0),FALSE)*$E198)</f>
        <v>0</v>
      </c>
      <c r="BB198" s="1321">
        <f>IF(ISERROR(VLOOKUP(VLOOKUP($A198, 'E4 TB Allocation Details'!$A$18:$L$214, MATCH("Misc ID", 'E4 TB Allocation Details'!$A$18:$L$18, 0),FALSE), 'E2 Allocators'!$B$15:$W$361, MATCH('O5 Details by Class &amp; Accounts'!BB$18, 'E2 Allocators'!$B$15:$W$15, 0),FALSE)*$E198), 0, VLOOKUP(VLOOKUP($A198, 'E4 TB Allocation Details'!$A$18:$L$214, MATCH("Misc ID", 'E4 TB Allocation Details'!$A$18:$L$18, 0),FALSE), 'E2 Allocators'!$B$15:$W$361, MATCH('O5 Details by Class &amp; Accounts'!BB$18, 'E2 Allocators'!$B$15:$W$15, 0),FALSE)*$E198)</f>
        <v>0</v>
      </c>
      <c r="BC198" s="1321">
        <f>IF(ISERROR(VLOOKUP(VLOOKUP($A198, 'E4 TB Allocation Details'!$A$18:$L$214, MATCH("Misc ID", 'E4 TB Allocation Details'!$A$18:$L$18, 0),FALSE), 'E2 Allocators'!$B$15:$W$361, MATCH('O5 Details by Class &amp; Accounts'!BC$18, 'E2 Allocators'!$B$15:$W$15, 0),FALSE)*$E198), 0, VLOOKUP(VLOOKUP($A198, 'E4 TB Allocation Details'!$A$18:$L$214, MATCH("Misc ID", 'E4 TB Allocation Details'!$A$18:$L$18, 0),FALSE), 'E2 Allocators'!$B$15:$W$361, MATCH('O5 Details by Class &amp; Accounts'!BC$18, 'E2 Allocators'!$B$15:$W$15, 0),FALSE)*$E198)</f>
        <v>0</v>
      </c>
      <c r="BD198" s="1321">
        <f>IF(ISERROR(VLOOKUP(VLOOKUP($A198, 'E4 TB Allocation Details'!$A$18:$L$214, MATCH("Misc ID", 'E4 TB Allocation Details'!$A$18:$L$18, 0),FALSE), 'E2 Allocators'!$B$15:$W$361, MATCH('O5 Details by Class &amp; Accounts'!BD$18, 'E2 Allocators'!$B$15:$W$15, 0),FALSE)*$E198), 0, VLOOKUP(VLOOKUP($A198, 'E4 TB Allocation Details'!$A$18:$L$214, MATCH("Misc ID", 'E4 TB Allocation Details'!$A$18:$L$18, 0),FALSE), 'E2 Allocators'!$B$15:$W$361, MATCH('O5 Details by Class &amp; Accounts'!BD$18, 'E2 Allocators'!$B$15:$W$15, 0),FALSE)*$E198)</f>
        <v>0</v>
      </c>
      <c r="BE198" s="1321">
        <f>IF(ISERROR(VLOOKUP(VLOOKUP($A198, 'E4 TB Allocation Details'!$A$18:$L$214, MATCH("Misc ID", 'E4 TB Allocation Details'!$A$18:$L$18, 0),FALSE), 'E2 Allocators'!$B$15:$W$361, MATCH('O5 Details by Class &amp; Accounts'!BE$18, 'E2 Allocators'!$B$15:$W$15, 0),FALSE)*$E198), 0, VLOOKUP(VLOOKUP($A198, 'E4 TB Allocation Details'!$A$18:$L$214, MATCH("Misc ID", 'E4 TB Allocation Details'!$A$18:$L$18, 0),FALSE), 'E2 Allocators'!$B$15:$W$361, MATCH('O5 Details by Class &amp; Accounts'!BE$18, 'E2 Allocators'!$B$15:$W$15, 0),FALSE)*$E198)</f>
        <v>0</v>
      </c>
      <c r="BF198" s="1321">
        <f>IF(ISERROR(VLOOKUP(VLOOKUP($A198, 'E4 TB Allocation Details'!$A$18:$L$214, MATCH("Misc ID", 'E4 TB Allocation Details'!$A$18:$L$18, 0),FALSE), 'E2 Allocators'!$B$15:$W$361, MATCH('O5 Details by Class &amp; Accounts'!BF$18, 'E2 Allocators'!$B$15:$W$15, 0),FALSE)*$E198), 0, VLOOKUP(VLOOKUP($A198, 'E4 TB Allocation Details'!$A$18:$L$214, MATCH("Misc ID", 'E4 TB Allocation Details'!$A$18:$L$18, 0),FALSE), 'E2 Allocators'!$B$15:$W$361, MATCH('O5 Details by Class &amp; Accounts'!BF$18, 'E2 Allocators'!$B$15:$W$15, 0),FALSE)*$E198)</f>
        <v>0</v>
      </c>
      <c r="BG198" s="1321">
        <f>IF(ISERROR(VLOOKUP(VLOOKUP($A198, 'E4 TB Allocation Details'!$A$18:$L$214, MATCH("Misc ID", 'E4 TB Allocation Details'!$A$18:$L$18, 0),FALSE), 'E2 Allocators'!$B$15:$W$361, MATCH('O5 Details by Class &amp; Accounts'!BG$18, 'E2 Allocators'!$B$15:$W$15, 0),FALSE)*$E198), 0, VLOOKUP(VLOOKUP($A198, 'E4 TB Allocation Details'!$A$18:$L$214, MATCH("Misc ID", 'E4 TB Allocation Details'!$A$18:$L$18, 0),FALSE), 'E2 Allocators'!$B$15:$W$361, MATCH('O5 Details by Class &amp; Accounts'!BG$18, 'E2 Allocators'!$B$15:$W$15, 0),FALSE)*$E198)</f>
        <v>0</v>
      </c>
      <c r="BH198" s="1321">
        <f>IF(ISERROR(VLOOKUP(VLOOKUP($A198, 'E4 TB Allocation Details'!$A$18:$L$214, MATCH("Misc ID", 'E4 TB Allocation Details'!$A$18:$L$18, 0),FALSE), 'E2 Allocators'!$B$15:$W$361, MATCH('O5 Details by Class &amp; Accounts'!BH$18, 'E2 Allocators'!$B$15:$W$15, 0),FALSE)*$E198), 0, VLOOKUP(VLOOKUP($A198, 'E4 TB Allocation Details'!$A$18:$L$214, MATCH("Misc ID", 'E4 TB Allocation Details'!$A$18:$L$18, 0),FALSE), 'E2 Allocators'!$B$15:$W$361, MATCH('O5 Details by Class &amp; Accounts'!BH$18, 'E2 Allocators'!$B$15:$W$15, 0),FALSE)*$E198)</f>
        <v>0</v>
      </c>
      <c r="BI198" s="1321">
        <f>IF(ISERROR(VLOOKUP(VLOOKUP($A198, 'E4 TB Allocation Details'!$A$18:$L$214, MATCH("Misc ID", 'E4 TB Allocation Details'!$A$18:$L$18, 0),FALSE), 'E2 Allocators'!$B$15:$W$361, MATCH('O5 Details by Class &amp; Accounts'!BI$18, 'E2 Allocators'!$B$15:$W$15, 0),FALSE)*$E198), 0, VLOOKUP(VLOOKUP($A198, 'E4 TB Allocation Details'!$A$18:$L$214, MATCH("Misc ID", 'E4 TB Allocation Details'!$A$18:$L$18, 0),FALSE), 'E2 Allocators'!$B$15:$W$361, MATCH('O5 Details by Class &amp; Accounts'!BI$18, 'E2 Allocators'!$B$15:$W$15, 0),FALSE)*$E198)</f>
        <v>0</v>
      </c>
      <c r="BJ198" s="1321">
        <f>IF(ISERROR(VLOOKUP(VLOOKUP($A198, 'E4 TB Allocation Details'!$A$18:$L$214, MATCH("Misc ID", 'E4 TB Allocation Details'!$A$18:$L$18, 0),FALSE), 'E2 Allocators'!$B$15:$W$361, MATCH('O5 Details by Class &amp; Accounts'!BJ$18, 'E2 Allocators'!$B$15:$W$15, 0),FALSE)*$E198), 0, VLOOKUP(VLOOKUP($A198, 'E4 TB Allocation Details'!$A$18:$L$214, MATCH("Misc ID", 'E4 TB Allocation Details'!$A$18:$L$18, 0),FALSE), 'E2 Allocators'!$B$15:$W$361, MATCH('O5 Details by Class &amp; Accounts'!BJ$18, 'E2 Allocators'!$B$15:$W$15, 0),FALSE)*$E198)</f>
        <v>0</v>
      </c>
      <c r="BK198" s="1321">
        <f>IF(ISERROR(VLOOKUP(VLOOKUP($A198, 'E4 TB Allocation Details'!$A$18:$L$214, MATCH("Misc ID", 'E4 TB Allocation Details'!$A$18:$L$18, 0),FALSE), 'E2 Allocators'!$B$15:$W$361, MATCH('O5 Details by Class &amp; Accounts'!BK$18, 'E2 Allocators'!$B$15:$W$15, 0),FALSE)*$E198), 0, VLOOKUP(VLOOKUP($A198, 'E4 TB Allocation Details'!$A$18:$L$214, MATCH("Misc ID", 'E4 TB Allocation Details'!$A$18:$L$18, 0),FALSE), 'E2 Allocators'!$B$15:$W$361, MATCH('O5 Details by Class &amp; Accounts'!BK$18, 'E2 Allocators'!$B$15:$W$15, 0),FALSE)*$E198)</f>
        <v>0</v>
      </c>
      <c r="BL198" s="1321">
        <f>IF(ISERROR(VLOOKUP(VLOOKUP($A198, 'E4 TB Allocation Details'!$A$18:$L$214, MATCH("Misc ID", 'E4 TB Allocation Details'!$A$18:$L$18, 0),FALSE), 'E2 Allocators'!$B$15:$W$361, MATCH('O5 Details by Class &amp; Accounts'!BL$18, 'E2 Allocators'!$B$15:$W$15, 0),FALSE)*$E198), 0, VLOOKUP(VLOOKUP($A198, 'E4 TB Allocation Details'!$A$18:$L$214, MATCH("Misc ID", 'E4 TB Allocation Details'!$A$18:$L$18, 0),FALSE), 'E2 Allocators'!$B$15:$W$361, MATCH('O5 Details by Class &amp; Accounts'!BL$18, 'E2 Allocators'!$B$15:$W$15, 0),FALSE)*$E198)</f>
        <v>0</v>
      </c>
      <c r="BM198" s="1321">
        <f>IF(ISERROR(VLOOKUP(VLOOKUP($A198, 'E4 TB Allocation Details'!$A$18:$L$214, MATCH("Misc ID", 'E4 TB Allocation Details'!$A$18:$L$18, 0),FALSE), 'E2 Allocators'!$B$15:$W$361, MATCH('O5 Details by Class &amp; Accounts'!BM$18, 'E2 Allocators'!$B$15:$W$15, 0),FALSE)*$E198), 0, VLOOKUP(VLOOKUP($A198, 'E4 TB Allocation Details'!$A$18:$L$214, MATCH("Misc ID", 'E4 TB Allocation Details'!$A$18:$L$18, 0),FALSE), 'E2 Allocators'!$B$15:$W$361, MATCH('O5 Details by Class &amp; Accounts'!BM$18, 'E2 Allocators'!$B$15:$W$15, 0),FALSE)*$E198)</f>
        <v>0</v>
      </c>
      <c r="BN198" s="1321">
        <f>IF(ISERROR(VLOOKUP(VLOOKUP($A198, 'E4 TB Allocation Details'!$A$18:$L$214, MATCH("Misc ID", 'E4 TB Allocation Details'!$A$18:$L$18, 0),FALSE), 'E2 Allocators'!$B$15:$W$361, MATCH('O5 Details by Class &amp; Accounts'!BN$18, 'E2 Allocators'!$B$15:$W$15, 0),FALSE)*$E198), 0, VLOOKUP(VLOOKUP($A198, 'E4 TB Allocation Details'!$A$18:$L$214, MATCH("Misc ID", 'E4 TB Allocation Details'!$A$18:$L$18, 0),FALSE), 'E2 Allocators'!$B$15:$W$361, MATCH('O5 Details by Class &amp; Accounts'!BN$18, 'E2 Allocators'!$B$15:$W$15, 0),FALSE)*$E198)</f>
        <v>0</v>
      </c>
      <c r="BO198" s="1321">
        <f>IF(ISERROR(VLOOKUP(VLOOKUP($A198, 'E4 TB Allocation Details'!$A$18:$L$214, MATCH("Misc ID", 'E4 TB Allocation Details'!$A$18:$L$18, 0),FALSE), 'E2 Allocators'!$B$15:$W$361, MATCH('O5 Details by Class &amp; Accounts'!BO$18, 'E2 Allocators'!$B$15:$W$15, 0),FALSE)*$E198), 0, VLOOKUP(VLOOKUP($A198, 'E4 TB Allocation Details'!$A$18:$L$214, MATCH("Misc ID", 'E4 TB Allocation Details'!$A$18:$L$18, 0),FALSE), 'E2 Allocators'!$B$15:$W$361, MATCH('O5 Details by Class &amp; Accounts'!BO$18, 'E2 Allocators'!$B$15:$W$15, 0),FALSE)*$E198)</f>
        <v>0</v>
      </c>
      <c r="BP198" s="1321">
        <f>IF(ISERROR(VLOOKUP(VLOOKUP($A198, 'E4 TB Allocation Details'!$A$18:$L$214, MATCH("Misc ID", 'E4 TB Allocation Details'!$A$18:$L$18, 0),FALSE), 'E2 Allocators'!$B$15:$W$361, MATCH('O5 Details by Class &amp; Accounts'!BP$18, 'E2 Allocators'!$B$15:$W$15, 0),FALSE)*$E198), 0, VLOOKUP(VLOOKUP($A198, 'E4 TB Allocation Details'!$A$18:$L$214, MATCH("Misc ID", 'E4 TB Allocation Details'!$A$18:$L$18, 0),FALSE), 'E2 Allocators'!$B$15:$W$361, MATCH('O5 Details by Class &amp; Accounts'!BP$18, 'E2 Allocators'!$B$15:$W$15, 0),FALSE)*$E198)</f>
        <v>0</v>
      </c>
      <c r="BQ198" s="1321">
        <f>IF(ISERROR(VLOOKUP(VLOOKUP($A198, 'E4 TB Allocation Details'!$A$18:$L$214, MATCH("Misc ID", 'E4 TB Allocation Details'!$A$18:$L$18, 0),FALSE), 'E2 Allocators'!$B$15:$W$361, MATCH('O5 Details by Class &amp; Accounts'!BQ$18, 'E2 Allocators'!$B$15:$W$15, 0),FALSE)*$E198), 0, VLOOKUP(VLOOKUP($A198, 'E4 TB Allocation Details'!$A$18:$L$214, MATCH("Misc ID", 'E4 TB Allocation Details'!$A$18:$L$18, 0),FALSE), 'E2 Allocators'!$B$15:$W$361, MATCH('O5 Details by Class &amp; Accounts'!BQ$18, 'E2 Allocators'!$B$15:$W$15, 0),FALSE)*$E198)</f>
        <v>0</v>
      </c>
      <c r="BR198" s="1321">
        <f>IF(ISERROR(VLOOKUP(VLOOKUP($A198, 'E4 TB Allocation Details'!$A$18:$L$214, MATCH("Misc ID", 'E4 TB Allocation Details'!$A$18:$L$18, 0),FALSE), 'E2 Allocators'!$B$15:$W$361, MATCH('O5 Details by Class &amp; Accounts'!BR$18, 'E2 Allocators'!$B$15:$W$15, 0),FALSE)*$E198), 0, VLOOKUP(VLOOKUP($A198, 'E4 TB Allocation Details'!$A$18:$L$214, MATCH("Misc ID", 'E4 TB Allocation Details'!$A$18:$L$18, 0),FALSE), 'E2 Allocators'!$B$15:$W$361, MATCH('O5 Details by Class &amp; Accounts'!BR$18, 'E2 Allocators'!$B$15:$W$15, 0),FALSE)*$E198)</f>
        <v>0</v>
      </c>
      <c r="BS198" s="1321">
        <f t="shared" si="48"/>
        <v>0</v>
      </c>
      <c r="BT198" s="1321">
        <f>IF(ISERROR(VLOOKUP(VLOOKUP($A198, 'E4 TB Allocation Details'!$A$18:$L$214, MATCH("A &amp; G ID", 'E4 TB Allocation Details'!$A$18:$L$18, 0),FALSE), 'E2 Allocators'!$B$15:$W$361, MATCH('O5 Details by Class &amp; Accounts'!BT$18, 'E2 Allocators'!$B$15:$W$15, 0),FALSE)*$E198), 0, VLOOKUP(VLOOKUP($A198, 'E4 TB Allocation Details'!$A$18:$L$214, MATCH("A &amp; G ID", 'E4 TB Allocation Details'!$A$18:$L$18, 0),FALSE), 'E2 Allocators'!$B$15:$W$361, MATCH('O5 Details by Class &amp; Accounts'!BT$18, 'E2 Allocators'!$B$15:$W$15, 0),FALSE)*$E198)</f>
        <v>3671.557064950558</v>
      </c>
      <c r="BU198" s="1321">
        <f>IF(ISERROR(VLOOKUP(VLOOKUP($A198, 'E4 TB Allocation Details'!$A$18:$L$214, MATCH("A &amp; G ID", 'E4 TB Allocation Details'!$A$18:$L$18, 0),FALSE), 'E2 Allocators'!$B$15:$W$361, MATCH('O5 Details by Class &amp; Accounts'!BU$18, 'E2 Allocators'!$B$15:$W$15, 0),FALSE)*$E198), 0, VLOOKUP(VLOOKUP($A198, 'E4 TB Allocation Details'!$A$18:$L$214, MATCH("A &amp; G ID", 'E4 TB Allocation Details'!$A$18:$L$18, 0),FALSE), 'E2 Allocators'!$B$15:$W$361, MATCH('O5 Details by Class &amp; Accounts'!BU$18, 'E2 Allocators'!$B$15:$W$15, 0),FALSE)*$E198)</f>
        <v>971.24245220059299</v>
      </c>
      <c r="BV198" s="1321">
        <f>IF(ISERROR(VLOOKUP(VLOOKUP($A198, 'E4 TB Allocation Details'!$A$18:$L$214, MATCH("A &amp; G ID", 'E4 TB Allocation Details'!$A$18:$L$18, 0),FALSE), 'E2 Allocators'!$B$15:$W$361, MATCH('O5 Details by Class &amp; Accounts'!BV$18, 'E2 Allocators'!$B$15:$W$15, 0),FALSE)*$E198), 0, VLOOKUP(VLOOKUP($A198, 'E4 TB Allocation Details'!$A$18:$L$214, MATCH("A &amp; G ID", 'E4 TB Allocation Details'!$A$18:$L$18, 0),FALSE), 'E2 Allocators'!$B$15:$W$361, MATCH('O5 Details by Class &amp; Accounts'!BV$18, 'E2 Allocators'!$B$15:$W$15, 0),FALSE)*$E198)</f>
        <v>581.12829025788199</v>
      </c>
      <c r="BW198" s="1321">
        <f>IF(ISERROR(VLOOKUP(VLOOKUP($A198, 'E4 TB Allocation Details'!$A$18:$L$214, MATCH("A &amp; G ID", 'E4 TB Allocation Details'!$A$18:$L$18, 0),FALSE), 'E2 Allocators'!$B$15:$W$361, MATCH('O5 Details by Class &amp; Accounts'!BW$18, 'E2 Allocators'!$B$15:$W$15, 0),FALSE)*$E198), 0, VLOOKUP(VLOOKUP($A198, 'E4 TB Allocation Details'!$A$18:$L$214, MATCH("A &amp; G ID", 'E4 TB Allocation Details'!$A$18:$L$18, 0),FALSE), 'E2 Allocators'!$B$15:$W$361, MATCH('O5 Details by Class &amp; Accounts'!BW$18, 'E2 Allocators'!$B$15:$W$15, 0),FALSE)*$E198)</f>
        <v>0</v>
      </c>
      <c r="BX198" s="1321">
        <f>IF(ISERROR(VLOOKUP(VLOOKUP($A198, 'E4 TB Allocation Details'!$A$18:$L$214, MATCH("A &amp; G ID", 'E4 TB Allocation Details'!$A$18:$L$18, 0),FALSE), 'E2 Allocators'!$B$15:$W$361, MATCH('O5 Details by Class &amp; Accounts'!BX$18, 'E2 Allocators'!$B$15:$W$15, 0),FALSE)*$E198), 0, VLOOKUP(VLOOKUP($A198, 'E4 TB Allocation Details'!$A$18:$L$214, MATCH("A &amp; G ID", 'E4 TB Allocation Details'!$A$18:$L$18, 0),FALSE), 'E2 Allocators'!$B$15:$W$361, MATCH('O5 Details by Class &amp; Accounts'!BX$18, 'E2 Allocators'!$B$15:$W$15, 0),FALSE)*$E198)</f>
        <v>0</v>
      </c>
      <c r="BY198" s="1321">
        <f>IF(ISERROR(VLOOKUP(VLOOKUP($A198, 'E4 TB Allocation Details'!$A$18:$L$214, MATCH("A &amp; G ID", 'E4 TB Allocation Details'!$A$18:$L$18, 0),FALSE), 'E2 Allocators'!$B$15:$W$361, MATCH('O5 Details by Class &amp; Accounts'!BY$18, 'E2 Allocators'!$B$15:$W$15, 0),FALSE)*$E198), 0, VLOOKUP(VLOOKUP($A198, 'E4 TB Allocation Details'!$A$18:$L$214, MATCH("A &amp; G ID", 'E4 TB Allocation Details'!$A$18:$L$18, 0),FALSE), 'E2 Allocators'!$B$15:$W$361, MATCH('O5 Details by Class &amp; Accounts'!BY$18, 'E2 Allocators'!$B$15:$W$15, 0),FALSE)*$E198)</f>
        <v>0</v>
      </c>
      <c r="BZ198" s="1321">
        <f>IF(ISERROR(VLOOKUP(VLOOKUP($A198, 'E4 TB Allocation Details'!$A$18:$L$214, MATCH("A &amp; G ID", 'E4 TB Allocation Details'!$A$18:$L$18, 0),FALSE), 'E2 Allocators'!$B$15:$W$361, MATCH('O5 Details by Class &amp; Accounts'!BZ$18, 'E2 Allocators'!$B$15:$W$15, 0),FALSE)*$E198), 0, VLOOKUP(VLOOKUP($A198, 'E4 TB Allocation Details'!$A$18:$L$214, MATCH("A &amp; G ID", 'E4 TB Allocation Details'!$A$18:$L$18, 0),FALSE), 'E2 Allocators'!$B$15:$W$361, MATCH('O5 Details by Class &amp; Accounts'!BZ$18, 'E2 Allocators'!$B$15:$W$15, 0),FALSE)*$E198)</f>
        <v>68.46341503579545</v>
      </c>
      <c r="CA198" s="1321">
        <f>IF(ISERROR(VLOOKUP(VLOOKUP($A198, 'E4 TB Allocation Details'!$A$18:$L$214, MATCH("A &amp; G ID", 'E4 TB Allocation Details'!$A$18:$L$18, 0),FALSE), 'E2 Allocators'!$B$15:$W$361, MATCH('O5 Details by Class &amp; Accounts'!CA$18, 'E2 Allocators'!$B$15:$W$15, 0),FALSE)*$E198), 0, VLOOKUP(VLOOKUP($A198, 'E4 TB Allocation Details'!$A$18:$L$214, MATCH("A &amp; G ID", 'E4 TB Allocation Details'!$A$18:$L$18, 0),FALSE), 'E2 Allocators'!$B$15:$W$361, MATCH('O5 Details by Class &amp; Accounts'!CA$18, 'E2 Allocators'!$B$15:$W$15, 0),FALSE)*$E198)</f>
        <v>0</v>
      </c>
      <c r="CB198" s="1321">
        <f>IF(ISERROR(VLOOKUP(VLOOKUP($A198, 'E4 TB Allocation Details'!$A$18:$L$214, MATCH("A &amp; G ID", 'E4 TB Allocation Details'!$A$18:$L$18, 0),FALSE), 'E2 Allocators'!$B$15:$W$361, MATCH('O5 Details by Class &amp; Accounts'!CB$18, 'E2 Allocators'!$B$15:$W$15, 0),FALSE)*$E198), 0, VLOOKUP(VLOOKUP($A198, 'E4 TB Allocation Details'!$A$18:$L$214, MATCH("A &amp; G ID", 'E4 TB Allocation Details'!$A$18:$L$18, 0),FALSE), 'E2 Allocators'!$B$15:$W$361, MATCH('O5 Details by Class &amp; Accounts'!CB$18, 'E2 Allocators'!$B$15:$W$15, 0),FALSE)*$E198)</f>
        <v>7.6087775551725603</v>
      </c>
      <c r="CC198" s="1321">
        <f>IF(ISERROR(VLOOKUP(VLOOKUP($A198, 'E4 TB Allocation Details'!$A$18:$L$214, MATCH("A &amp; G ID", 'E4 TB Allocation Details'!$A$18:$L$18, 0),FALSE), 'E2 Allocators'!$B$15:$W$361, MATCH('O5 Details by Class &amp; Accounts'!CC$18, 'E2 Allocators'!$B$15:$W$15, 0),FALSE)*$E198), 0, VLOOKUP(VLOOKUP($A198, 'E4 TB Allocation Details'!$A$18:$L$214, MATCH("A &amp; G ID", 'E4 TB Allocation Details'!$A$18:$L$18, 0),FALSE), 'E2 Allocators'!$B$15:$W$361, MATCH('O5 Details by Class &amp; Accounts'!CC$18, 'E2 Allocators'!$B$15:$W$15, 0),FALSE)*$E198)</f>
        <v>0</v>
      </c>
      <c r="CD198" s="1321">
        <f>IF(ISERROR(VLOOKUP(VLOOKUP($A198, 'E4 TB Allocation Details'!$A$18:$L$214, MATCH("A &amp; G ID", 'E4 TB Allocation Details'!$A$18:$L$18, 0),FALSE), 'E2 Allocators'!$B$15:$W$361, MATCH('O5 Details by Class &amp; Accounts'!CD$18, 'E2 Allocators'!$B$15:$W$15, 0),FALSE)*$E198), 0, VLOOKUP(VLOOKUP($A198, 'E4 TB Allocation Details'!$A$18:$L$214, MATCH("A &amp; G ID", 'E4 TB Allocation Details'!$A$18:$L$18, 0),FALSE), 'E2 Allocators'!$B$15:$W$361, MATCH('O5 Details by Class &amp; Accounts'!CD$18, 'E2 Allocators'!$B$15:$W$15, 0),FALSE)*$E198)</f>
        <v>0</v>
      </c>
      <c r="CE198" s="1321">
        <f>IF(ISERROR(VLOOKUP(VLOOKUP($A198, 'E4 TB Allocation Details'!$A$18:$L$214, MATCH("A &amp; G ID", 'E4 TB Allocation Details'!$A$18:$L$18, 0),FALSE), 'E2 Allocators'!$B$15:$W$361, MATCH('O5 Details by Class &amp; Accounts'!CE$18, 'E2 Allocators'!$B$15:$W$15, 0),FALSE)*$E198), 0, VLOOKUP(VLOOKUP($A198, 'E4 TB Allocation Details'!$A$18:$L$214, MATCH("A &amp; G ID", 'E4 TB Allocation Details'!$A$18:$L$18, 0),FALSE), 'E2 Allocators'!$B$15:$W$361, MATCH('O5 Details by Class &amp; Accounts'!CE$18, 'E2 Allocators'!$B$15:$W$15, 0),FALSE)*$E198)</f>
        <v>0</v>
      </c>
      <c r="CF198" s="1321">
        <f>IF(ISERROR(VLOOKUP(VLOOKUP($A198, 'E4 TB Allocation Details'!$A$18:$L$214, MATCH("A &amp; G ID", 'E4 TB Allocation Details'!$A$18:$L$18, 0),FALSE), 'E2 Allocators'!$B$15:$W$361, MATCH('O5 Details by Class &amp; Accounts'!CF$18, 'E2 Allocators'!$B$15:$W$15, 0),FALSE)*$E198), 0, VLOOKUP(VLOOKUP($A198, 'E4 TB Allocation Details'!$A$18:$L$214, MATCH("A &amp; G ID", 'E4 TB Allocation Details'!$A$18:$L$18, 0),FALSE), 'E2 Allocators'!$B$15:$W$361, MATCH('O5 Details by Class &amp; Accounts'!CF$18, 'E2 Allocators'!$B$15:$W$15, 0),FALSE)*$E198)</f>
        <v>0</v>
      </c>
      <c r="CG198" s="1321">
        <f>IF(ISERROR(VLOOKUP(VLOOKUP($A198, 'E4 TB Allocation Details'!$A$18:$L$214, MATCH("A &amp; G ID", 'E4 TB Allocation Details'!$A$18:$L$18, 0),FALSE), 'E2 Allocators'!$B$15:$W$361, MATCH('O5 Details by Class &amp; Accounts'!CG$18, 'E2 Allocators'!$B$15:$W$15, 0),FALSE)*$E198), 0, VLOOKUP(VLOOKUP($A198, 'E4 TB Allocation Details'!$A$18:$L$214, MATCH("A &amp; G ID", 'E4 TB Allocation Details'!$A$18:$L$18, 0),FALSE), 'E2 Allocators'!$B$15:$W$361, MATCH('O5 Details by Class &amp; Accounts'!CG$18, 'E2 Allocators'!$B$15:$W$15, 0),FALSE)*$E198)</f>
        <v>0</v>
      </c>
      <c r="CH198" s="1321">
        <f>IF(ISERROR(VLOOKUP(VLOOKUP($A198, 'E4 TB Allocation Details'!$A$18:$L$214, MATCH("A &amp; G ID", 'E4 TB Allocation Details'!$A$18:$L$18, 0),FALSE), 'E2 Allocators'!$B$15:$W$361, MATCH('O5 Details by Class &amp; Accounts'!CH$18, 'E2 Allocators'!$B$15:$W$15, 0),FALSE)*$E198), 0, VLOOKUP(VLOOKUP($A198, 'E4 TB Allocation Details'!$A$18:$L$214, MATCH("A &amp; G ID", 'E4 TB Allocation Details'!$A$18:$L$18, 0),FALSE), 'E2 Allocators'!$B$15:$W$361, MATCH('O5 Details by Class &amp; Accounts'!CH$18, 'E2 Allocators'!$B$15:$W$15, 0),FALSE)*$E198)</f>
        <v>0</v>
      </c>
      <c r="CI198" s="1321">
        <f>IF(ISERROR(VLOOKUP(VLOOKUP($A198, 'E4 TB Allocation Details'!$A$18:$L$214, MATCH("A &amp; G ID", 'E4 TB Allocation Details'!$A$18:$L$18, 0),FALSE), 'E2 Allocators'!$B$15:$W$361, MATCH('O5 Details by Class &amp; Accounts'!CI$18, 'E2 Allocators'!$B$15:$W$15, 0),FALSE)*$E198), 0, VLOOKUP(VLOOKUP($A198, 'E4 TB Allocation Details'!$A$18:$L$214, MATCH("A &amp; G ID", 'E4 TB Allocation Details'!$A$18:$L$18, 0),FALSE), 'E2 Allocators'!$B$15:$W$361, MATCH('O5 Details by Class &amp; Accounts'!CI$18, 'E2 Allocators'!$B$15:$W$15, 0),FALSE)*$E198)</f>
        <v>0</v>
      </c>
      <c r="CJ198" s="1321">
        <f>IF(ISERROR(VLOOKUP(VLOOKUP($A198, 'E4 TB Allocation Details'!$A$18:$L$214, MATCH("A &amp; G ID", 'E4 TB Allocation Details'!$A$18:$L$18, 0),FALSE), 'E2 Allocators'!$B$15:$W$361, MATCH('O5 Details by Class &amp; Accounts'!CJ$18, 'E2 Allocators'!$B$15:$W$15, 0),FALSE)*$E198), 0, VLOOKUP(VLOOKUP($A198, 'E4 TB Allocation Details'!$A$18:$L$214, MATCH("A &amp; G ID", 'E4 TB Allocation Details'!$A$18:$L$18, 0),FALSE), 'E2 Allocators'!$B$15:$W$361, MATCH('O5 Details by Class &amp; Accounts'!CJ$18, 'E2 Allocators'!$B$15:$W$15, 0),FALSE)*$E198)</f>
        <v>0</v>
      </c>
      <c r="CK198" s="1321">
        <f>IF(ISERROR(VLOOKUP(VLOOKUP($A198, 'E4 TB Allocation Details'!$A$18:$L$214, MATCH("A &amp; G ID", 'E4 TB Allocation Details'!$A$18:$L$18, 0),FALSE), 'E2 Allocators'!$B$15:$W$361, MATCH('O5 Details by Class &amp; Accounts'!CK$18, 'E2 Allocators'!$B$15:$W$15, 0),FALSE)*$E198), 0, VLOOKUP(VLOOKUP($A198, 'E4 TB Allocation Details'!$A$18:$L$214, MATCH("A &amp; G ID", 'E4 TB Allocation Details'!$A$18:$L$18, 0),FALSE), 'E2 Allocators'!$B$15:$W$361, MATCH('O5 Details by Class &amp; Accounts'!CK$18, 'E2 Allocators'!$B$15:$W$15, 0),FALSE)*$E198)</f>
        <v>0</v>
      </c>
      <c r="CL198" s="1321">
        <f>IF(ISERROR(VLOOKUP(VLOOKUP($A198, 'E4 TB Allocation Details'!$A$18:$L$214, MATCH("A &amp; G ID", 'E4 TB Allocation Details'!$A$18:$L$18, 0),FALSE), 'E2 Allocators'!$B$15:$W$361, MATCH('O5 Details by Class &amp; Accounts'!CL$18, 'E2 Allocators'!$B$15:$W$15, 0),FALSE)*$E198), 0, VLOOKUP(VLOOKUP($A198, 'E4 TB Allocation Details'!$A$18:$L$214, MATCH("A &amp; G ID", 'E4 TB Allocation Details'!$A$18:$L$18, 0),FALSE), 'E2 Allocators'!$B$15:$W$361, MATCH('O5 Details by Class &amp; Accounts'!CL$18, 'E2 Allocators'!$B$15:$W$15, 0),FALSE)*$E198)</f>
        <v>0</v>
      </c>
      <c r="CM198" s="1321">
        <f>IF(ISERROR(VLOOKUP(VLOOKUP($A198, 'E4 TB Allocation Details'!$A$18:$L$214, MATCH("A &amp; G ID", 'E4 TB Allocation Details'!$A$18:$L$18, 0),FALSE), 'E2 Allocators'!$B$15:$W$361, MATCH('O5 Details by Class &amp; Accounts'!CM$18, 'E2 Allocators'!$B$15:$W$15, 0),FALSE)*$E198), 0, VLOOKUP(VLOOKUP($A198, 'E4 TB Allocation Details'!$A$18:$L$214, MATCH("A &amp; G ID", 'E4 TB Allocation Details'!$A$18:$L$18, 0),FALSE), 'E2 Allocators'!$B$15:$W$361, MATCH('O5 Details by Class &amp; Accounts'!CM$18, 'E2 Allocators'!$B$15:$W$15, 0),FALSE)*$E198)</f>
        <v>0</v>
      </c>
      <c r="CN198" s="1321">
        <f t="shared" si="52"/>
        <v>5300.0000000000009</v>
      </c>
      <c r="CO198" s="1650">
        <f t="shared" si="50"/>
        <v>0</v>
      </c>
      <c r="CQ198" s="1898" t="s">
        <v>1091</v>
      </c>
    </row>
    <row r="199" spans="1:95" s="64" customFormat="1" ht="25.5">
      <c r="A199" s="1096">
        <v>5685</v>
      </c>
      <c r="B199" s="1097" t="s">
        <v>1392</v>
      </c>
      <c r="C199" s="1647">
        <f>IF(ISERROR(VLOOKUP($A199,'I3 TB Data'!$A$19:$H$484,MATCH('O5 Details by Class &amp; Accounts'!$C$18, 'I3 TB Data'!$A$19:$H$19,0),0)), 0, VLOOKUP($A199,'I3 TB Data'!$A$19:$H$484,MATCH('O5 Details by Class &amp; Accounts'!$C$18,'I3 TB Data'!$A$19:$H$19,0),0))</f>
        <v>0</v>
      </c>
      <c r="D199" s="1648"/>
      <c r="E199" s="1647">
        <f t="shared" si="53"/>
        <v>0</v>
      </c>
      <c r="F199" s="1649"/>
      <c r="G199" s="1649"/>
      <c r="H199" s="1321">
        <f t="shared" si="46"/>
        <v>0</v>
      </c>
      <c r="I199" s="1321">
        <f>IF(ISERROR(VLOOKUP(VLOOKUP($A199, 'E4 TB Allocation Details'!$A$18:$L$214, MATCH("Demand ID", 'E4 TB Allocation Details'!$A$18:$L$18, 0),FALSE), 'E2 Allocators'!$B$15:$W$361, MATCH('O5 Details by Class &amp; Accounts'!I$18, 'E2 Allocators'!$B$15:$W$15, 0),FALSE)*$F199), 0, VLOOKUP(VLOOKUP($A199, 'E4 TB Allocation Details'!$A$18:$L$214, MATCH("Demand ID", 'E4 TB Allocation Details'!$A$18:$L$18, 0),FALSE), 'E2 Allocators'!$B$15:$W$361, MATCH('O5 Details by Class &amp; Accounts'!I$18, 'E2 Allocators'!$B$15:$W$15, 0),FALSE)*$F199)</f>
        <v>0</v>
      </c>
      <c r="J199" s="1321">
        <f>IF(ISERROR(VLOOKUP(VLOOKUP($A199, 'E4 TB Allocation Details'!$A$18:$L$214, MATCH("Demand ID", 'E4 TB Allocation Details'!$A$18:$L$18, 0),FALSE), 'E2 Allocators'!$B$15:$W$361, MATCH('O5 Details by Class &amp; Accounts'!J$18, 'E2 Allocators'!$B$15:$W$15, 0),FALSE)*$F199), 0, VLOOKUP(VLOOKUP($A199, 'E4 TB Allocation Details'!$A$18:$L$214, MATCH("Demand ID", 'E4 TB Allocation Details'!$A$18:$L$18, 0),FALSE), 'E2 Allocators'!$B$15:$W$361, MATCH('O5 Details by Class &amp; Accounts'!J$18, 'E2 Allocators'!$B$15:$W$15, 0),FALSE)*$F199)</f>
        <v>0</v>
      </c>
      <c r="K199" s="1321">
        <f>IF(ISERROR(VLOOKUP(VLOOKUP($A199, 'E4 TB Allocation Details'!$A$18:$L$214, MATCH("Demand ID", 'E4 TB Allocation Details'!$A$18:$L$18, 0),FALSE), 'E2 Allocators'!$B$15:$W$361, MATCH('O5 Details by Class &amp; Accounts'!K$18, 'E2 Allocators'!$B$15:$W$15, 0),FALSE)*$F199), 0, VLOOKUP(VLOOKUP($A199, 'E4 TB Allocation Details'!$A$18:$L$214, MATCH("Demand ID", 'E4 TB Allocation Details'!$A$18:$L$18, 0),FALSE), 'E2 Allocators'!$B$15:$W$361, MATCH('O5 Details by Class &amp; Accounts'!K$18, 'E2 Allocators'!$B$15:$W$15, 0),FALSE)*$F199)</f>
        <v>0</v>
      </c>
      <c r="L199" s="1321">
        <f>IF(ISERROR(VLOOKUP(VLOOKUP($A199, 'E4 TB Allocation Details'!$A$18:$L$214, MATCH("Demand ID", 'E4 TB Allocation Details'!$A$18:$L$18, 0),FALSE), 'E2 Allocators'!$B$15:$W$361, MATCH('O5 Details by Class &amp; Accounts'!L$18, 'E2 Allocators'!$B$15:$W$15, 0),FALSE)*$F199), 0, VLOOKUP(VLOOKUP($A199, 'E4 TB Allocation Details'!$A$18:$L$214, MATCH("Demand ID", 'E4 TB Allocation Details'!$A$18:$L$18, 0),FALSE), 'E2 Allocators'!$B$15:$W$361, MATCH('O5 Details by Class &amp; Accounts'!L$18, 'E2 Allocators'!$B$15:$W$15, 0),FALSE)*$F199)</f>
        <v>0</v>
      </c>
      <c r="M199" s="1321">
        <f>IF(ISERROR(VLOOKUP(VLOOKUP($A199, 'E4 TB Allocation Details'!$A$18:$L$214, MATCH("Demand ID", 'E4 TB Allocation Details'!$A$18:$L$18, 0),FALSE), 'E2 Allocators'!$B$15:$W$361, MATCH('O5 Details by Class &amp; Accounts'!M$18, 'E2 Allocators'!$B$15:$W$15, 0),FALSE)*$F199), 0, VLOOKUP(VLOOKUP($A199, 'E4 TB Allocation Details'!$A$18:$L$214, MATCH("Demand ID", 'E4 TB Allocation Details'!$A$18:$L$18, 0),FALSE), 'E2 Allocators'!$B$15:$W$361, MATCH('O5 Details by Class &amp; Accounts'!M$18, 'E2 Allocators'!$B$15:$W$15, 0),FALSE)*$F199)</f>
        <v>0</v>
      </c>
      <c r="N199" s="1321">
        <f>IF(ISERROR(VLOOKUP(VLOOKUP($A199, 'E4 TB Allocation Details'!$A$18:$L$214, MATCH("Demand ID", 'E4 TB Allocation Details'!$A$18:$L$18, 0),FALSE), 'E2 Allocators'!$B$15:$W$361, MATCH('O5 Details by Class &amp; Accounts'!N$18, 'E2 Allocators'!$B$15:$W$15, 0),FALSE)*$F199), 0, VLOOKUP(VLOOKUP($A199, 'E4 TB Allocation Details'!$A$18:$L$214, MATCH("Demand ID", 'E4 TB Allocation Details'!$A$18:$L$18, 0),FALSE), 'E2 Allocators'!$B$15:$W$361, MATCH('O5 Details by Class &amp; Accounts'!N$18, 'E2 Allocators'!$B$15:$W$15, 0),FALSE)*$F199)</f>
        <v>0</v>
      </c>
      <c r="O199" s="1321">
        <f>IF(ISERROR(VLOOKUP(VLOOKUP($A199, 'E4 TB Allocation Details'!$A$18:$L$214, MATCH("Demand ID", 'E4 TB Allocation Details'!$A$18:$L$18, 0),FALSE), 'E2 Allocators'!$B$15:$W$361, MATCH('O5 Details by Class &amp; Accounts'!O$18, 'E2 Allocators'!$B$15:$W$15, 0),FALSE)*$F199), 0, VLOOKUP(VLOOKUP($A199, 'E4 TB Allocation Details'!$A$18:$L$214, MATCH("Demand ID", 'E4 TB Allocation Details'!$A$18:$L$18, 0),FALSE), 'E2 Allocators'!$B$15:$W$361, MATCH('O5 Details by Class &amp; Accounts'!O$18, 'E2 Allocators'!$B$15:$W$15, 0),FALSE)*$F199)</f>
        <v>0</v>
      </c>
      <c r="P199" s="1321">
        <f>IF(ISERROR(VLOOKUP(VLOOKUP($A199, 'E4 TB Allocation Details'!$A$18:$L$214, MATCH("Demand ID", 'E4 TB Allocation Details'!$A$18:$L$18, 0),FALSE), 'E2 Allocators'!$B$15:$W$361, MATCH('O5 Details by Class &amp; Accounts'!P$18, 'E2 Allocators'!$B$15:$W$15, 0),FALSE)*$F199), 0, VLOOKUP(VLOOKUP($A199, 'E4 TB Allocation Details'!$A$18:$L$214, MATCH("Demand ID", 'E4 TB Allocation Details'!$A$18:$L$18, 0),FALSE), 'E2 Allocators'!$B$15:$W$361, MATCH('O5 Details by Class &amp; Accounts'!P$18, 'E2 Allocators'!$B$15:$W$15, 0),FALSE)*$F199)</f>
        <v>0</v>
      </c>
      <c r="Q199" s="1321">
        <f>IF(ISERROR(VLOOKUP(VLOOKUP($A199, 'E4 TB Allocation Details'!$A$18:$L$214, MATCH("Demand ID", 'E4 TB Allocation Details'!$A$18:$L$18, 0),FALSE), 'E2 Allocators'!$B$15:$W$361, MATCH('O5 Details by Class &amp; Accounts'!Q$18, 'E2 Allocators'!$B$15:$W$15, 0),FALSE)*$F199), 0, VLOOKUP(VLOOKUP($A199, 'E4 TB Allocation Details'!$A$18:$L$214, MATCH("Demand ID", 'E4 TB Allocation Details'!$A$18:$L$18, 0),FALSE), 'E2 Allocators'!$B$15:$W$361, MATCH('O5 Details by Class &amp; Accounts'!Q$18, 'E2 Allocators'!$B$15:$W$15, 0),FALSE)*$F199)</f>
        <v>0</v>
      </c>
      <c r="R199" s="1321">
        <f>IF(ISERROR(VLOOKUP(VLOOKUP($A199, 'E4 TB Allocation Details'!$A$18:$L$214, MATCH("Demand ID", 'E4 TB Allocation Details'!$A$18:$L$18, 0),FALSE), 'E2 Allocators'!$B$15:$W$361, MATCH('O5 Details by Class &amp; Accounts'!R$18, 'E2 Allocators'!$B$15:$W$15, 0),FALSE)*$F199), 0, VLOOKUP(VLOOKUP($A199, 'E4 TB Allocation Details'!$A$18:$L$214, MATCH("Demand ID", 'E4 TB Allocation Details'!$A$18:$L$18, 0),FALSE), 'E2 Allocators'!$B$15:$W$361, MATCH('O5 Details by Class &amp; Accounts'!R$18, 'E2 Allocators'!$B$15:$W$15, 0),FALSE)*$F199)</f>
        <v>0</v>
      </c>
      <c r="S199" s="1321">
        <f>IF(ISERROR(VLOOKUP(VLOOKUP($A199, 'E4 TB Allocation Details'!$A$18:$L$214, MATCH("Demand ID", 'E4 TB Allocation Details'!$A$18:$L$18, 0),FALSE), 'E2 Allocators'!$B$15:$W$361, MATCH('O5 Details by Class &amp; Accounts'!S$18, 'E2 Allocators'!$B$15:$W$15, 0),FALSE)*$F199), 0, VLOOKUP(VLOOKUP($A199, 'E4 TB Allocation Details'!$A$18:$L$214, MATCH("Demand ID", 'E4 TB Allocation Details'!$A$18:$L$18, 0),FALSE), 'E2 Allocators'!$B$15:$W$361, MATCH('O5 Details by Class &amp; Accounts'!S$18, 'E2 Allocators'!$B$15:$W$15, 0),FALSE)*$F199)</f>
        <v>0</v>
      </c>
      <c r="T199" s="1321">
        <f>IF(ISERROR(VLOOKUP(VLOOKUP($A199, 'E4 TB Allocation Details'!$A$18:$L$214, MATCH("Demand ID", 'E4 TB Allocation Details'!$A$18:$L$18, 0),FALSE), 'E2 Allocators'!$B$15:$W$361, MATCH('O5 Details by Class &amp; Accounts'!T$18, 'E2 Allocators'!$B$15:$W$15, 0),FALSE)*$F199), 0, VLOOKUP(VLOOKUP($A199, 'E4 TB Allocation Details'!$A$18:$L$214, MATCH("Demand ID", 'E4 TB Allocation Details'!$A$18:$L$18, 0),FALSE), 'E2 Allocators'!$B$15:$W$361, MATCH('O5 Details by Class &amp; Accounts'!T$18, 'E2 Allocators'!$B$15:$W$15, 0),FALSE)*$F199)</f>
        <v>0</v>
      </c>
      <c r="U199" s="1321">
        <f>IF(ISERROR(VLOOKUP(VLOOKUP($A199, 'E4 TB Allocation Details'!$A$18:$L$214, MATCH("Demand ID", 'E4 TB Allocation Details'!$A$18:$L$18, 0),FALSE), 'E2 Allocators'!$B$15:$W$361, MATCH('O5 Details by Class &amp; Accounts'!U$18, 'E2 Allocators'!$B$15:$W$15, 0),FALSE)*$F199), 0, VLOOKUP(VLOOKUP($A199, 'E4 TB Allocation Details'!$A$18:$L$214, MATCH("Demand ID", 'E4 TB Allocation Details'!$A$18:$L$18, 0),FALSE), 'E2 Allocators'!$B$15:$W$361, MATCH('O5 Details by Class &amp; Accounts'!U$18, 'E2 Allocators'!$B$15:$W$15, 0),FALSE)*$F199)</f>
        <v>0</v>
      </c>
      <c r="V199" s="1321">
        <f>IF(ISERROR(VLOOKUP(VLOOKUP($A199, 'E4 TB Allocation Details'!$A$18:$L$214, MATCH("Demand ID", 'E4 TB Allocation Details'!$A$18:$L$18, 0),FALSE), 'E2 Allocators'!$B$15:$W$361, MATCH('O5 Details by Class &amp; Accounts'!V$18, 'E2 Allocators'!$B$15:$W$15, 0),FALSE)*$F199), 0, VLOOKUP(VLOOKUP($A199, 'E4 TB Allocation Details'!$A$18:$L$214, MATCH("Demand ID", 'E4 TB Allocation Details'!$A$18:$L$18, 0),FALSE), 'E2 Allocators'!$B$15:$W$361, MATCH('O5 Details by Class &amp; Accounts'!V$18, 'E2 Allocators'!$B$15:$W$15, 0),FALSE)*$F199)</f>
        <v>0</v>
      </c>
      <c r="W199" s="1321">
        <f>IF(ISERROR(VLOOKUP(VLOOKUP($A199, 'E4 TB Allocation Details'!$A$18:$L$214, MATCH("Demand ID", 'E4 TB Allocation Details'!$A$18:$L$18, 0),FALSE), 'E2 Allocators'!$B$15:$W$361, MATCH('O5 Details by Class &amp; Accounts'!W$18, 'E2 Allocators'!$B$15:$W$15, 0),FALSE)*$F199), 0, VLOOKUP(VLOOKUP($A199, 'E4 TB Allocation Details'!$A$18:$L$214, MATCH("Demand ID", 'E4 TB Allocation Details'!$A$18:$L$18, 0),FALSE), 'E2 Allocators'!$B$15:$W$361, MATCH('O5 Details by Class &amp; Accounts'!W$18, 'E2 Allocators'!$B$15:$W$15, 0),FALSE)*$F199)</f>
        <v>0</v>
      </c>
      <c r="X199" s="1321">
        <f>IF(ISERROR(VLOOKUP(VLOOKUP($A199, 'E4 TB Allocation Details'!$A$18:$L$214, MATCH("Demand ID", 'E4 TB Allocation Details'!$A$18:$L$18, 0),FALSE), 'E2 Allocators'!$B$15:$W$361, MATCH('O5 Details by Class &amp; Accounts'!X$18, 'E2 Allocators'!$B$15:$W$15, 0),FALSE)*$F199), 0, VLOOKUP(VLOOKUP($A199, 'E4 TB Allocation Details'!$A$18:$L$214, MATCH("Demand ID", 'E4 TB Allocation Details'!$A$18:$L$18, 0),FALSE), 'E2 Allocators'!$B$15:$W$361, MATCH('O5 Details by Class &amp; Accounts'!X$18, 'E2 Allocators'!$B$15:$W$15, 0),FALSE)*$F199)</f>
        <v>0</v>
      </c>
      <c r="Y199" s="1321">
        <f>IF(ISERROR(VLOOKUP(VLOOKUP($A199, 'E4 TB Allocation Details'!$A$18:$L$214, MATCH("Demand ID", 'E4 TB Allocation Details'!$A$18:$L$18, 0),FALSE), 'E2 Allocators'!$B$15:$W$361, MATCH('O5 Details by Class &amp; Accounts'!Y$18, 'E2 Allocators'!$B$15:$W$15, 0),FALSE)*$F199), 0, VLOOKUP(VLOOKUP($A199, 'E4 TB Allocation Details'!$A$18:$L$214, MATCH("Demand ID", 'E4 TB Allocation Details'!$A$18:$L$18, 0),FALSE), 'E2 Allocators'!$B$15:$W$361, MATCH('O5 Details by Class &amp; Accounts'!Y$18, 'E2 Allocators'!$B$15:$W$15, 0),FALSE)*$F199)</f>
        <v>0</v>
      </c>
      <c r="Z199" s="1321">
        <f>IF(ISERROR(VLOOKUP(VLOOKUP($A199, 'E4 TB Allocation Details'!$A$18:$L$214, MATCH("Demand ID", 'E4 TB Allocation Details'!$A$18:$L$18, 0),FALSE), 'E2 Allocators'!$B$15:$W$361, MATCH('O5 Details by Class &amp; Accounts'!Z$18, 'E2 Allocators'!$B$15:$W$15, 0),FALSE)*$F199), 0, VLOOKUP(VLOOKUP($A199, 'E4 TB Allocation Details'!$A$18:$L$214, MATCH("Demand ID", 'E4 TB Allocation Details'!$A$18:$L$18, 0),FALSE), 'E2 Allocators'!$B$15:$W$361, MATCH('O5 Details by Class &amp; Accounts'!Z$18, 'E2 Allocators'!$B$15:$W$15, 0),FALSE)*$F199)</f>
        <v>0</v>
      </c>
      <c r="AA199" s="1321">
        <f>IF(ISERROR(VLOOKUP(VLOOKUP($A199, 'E4 TB Allocation Details'!$A$18:$L$214, MATCH("Demand ID", 'E4 TB Allocation Details'!$A$18:$L$18, 0),FALSE), 'E2 Allocators'!$B$15:$W$361, MATCH('O5 Details by Class &amp; Accounts'!AA$18, 'E2 Allocators'!$B$15:$W$15, 0),FALSE)*$F199), 0, VLOOKUP(VLOOKUP($A199, 'E4 TB Allocation Details'!$A$18:$L$214, MATCH("Demand ID", 'E4 TB Allocation Details'!$A$18:$L$18, 0),FALSE), 'E2 Allocators'!$B$15:$W$361, MATCH('O5 Details by Class &amp; Accounts'!AA$18, 'E2 Allocators'!$B$15:$W$15, 0),FALSE)*$F199)</f>
        <v>0</v>
      </c>
      <c r="AB199" s="1321">
        <f>IF(ISERROR(VLOOKUP(VLOOKUP($A199, 'E4 TB Allocation Details'!$A$18:$L$214, MATCH("Demand ID", 'E4 TB Allocation Details'!$A$18:$L$18, 0),FALSE), 'E2 Allocators'!$B$15:$W$361, MATCH('O5 Details by Class &amp; Accounts'!AB$18, 'E2 Allocators'!$B$15:$W$15, 0),FALSE)*$F199), 0, VLOOKUP(VLOOKUP($A199, 'E4 TB Allocation Details'!$A$18:$L$214, MATCH("Demand ID", 'E4 TB Allocation Details'!$A$18:$L$18, 0),FALSE), 'E2 Allocators'!$B$15:$W$361, MATCH('O5 Details by Class &amp; Accounts'!AB$18, 'E2 Allocators'!$B$15:$W$15, 0),FALSE)*$F199)</f>
        <v>0</v>
      </c>
      <c r="AC199" s="1321">
        <f t="shared" si="47"/>
        <v>0</v>
      </c>
      <c r="AD199" s="1321">
        <f>IF(ISERROR(VLOOKUP(VLOOKUP($A199, 'E4 TB Allocation Details'!$A$18:$L$214, MATCH("Customer ID", 'E4 TB Allocation Details'!$A$18:$L$18, 0),FALSE), 'E2 Allocators'!$B$15:$W$361, MATCH('O5 Details by Class &amp; Accounts'!AD$18, 'E2 Allocators'!$B$15:$W$15, 0),FALSE)*$G199), 0, VLOOKUP(VLOOKUP($A199, 'E4 TB Allocation Details'!$A$18:$L$214, MATCH("Customer ID", 'E4 TB Allocation Details'!$A$18:$L$18, 0),FALSE), 'E2 Allocators'!$B$15:$W$361, MATCH('O5 Details by Class &amp; Accounts'!AD$18, 'E2 Allocators'!$B$15:$W$15, 0),FALSE)*$G199)</f>
        <v>0</v>
      </c>
      <c r="AE199" s="1321">
        <f>IF(ISERROR(VLOOKUP(VLOOKUP($A199, 'E4 TB Allocation Details'!$A$18:$L$214, MATCH("Customer ID", 'E4 TB Allocation Details'!$A$18:$L$18, 0),FALSE), 'E2 Allocators'!$B$15:$W$361, MATCH('O5 Details by Class &amp; Accounts'!AE$18, 'E2 Allocators'!$B$15:$W$15, 0),FALSE)*$G199), 0, VLOOKUP(VLOOKUP($A199, 'E4 TB Allocation Details'!$A$18:$L$214, MATCH("Customer ID", 'E4 TB Allocation Details'!$A$18:$L$18, 0),FALSE), 'E2 Allocators'!$B$15:$W$361, MATCH('O5 Details by Class &amp; Accounts'!AE$18, 'E2 Allocators'!$B$15:$W$15, 0),FALSE)*$G199)</f>
        <v>0</v>
      </c>
      <c r="AF199" s="1321">
        <f>IF(ISERROR(VLOOKUP(VLOOKUP($A199, 'E4 TB Allocation Details'!$A$18:$L$214, MATCH("Customer ID", 'E4 TB Allocation Details'!$A$18:$L$18, 0),FALSE), 'E2 Allocators'!$B$15:$W$361, MATCH('O5 Details by Class &amp; Accounts'!AF$18, 'E2 Allocators'!$B$15:$W$15, 0),FALSE)*$G199), 0, VLOOKUP(VLOOKUP($A199, 'E4 TB Allocation Details'!$A$18:$L$214, MATCH("Customer ID", 'E4 TB Allocation Details'!$A$18:$L$18, 0),FALSE), 'E2 Allocators'!$B$15:$W$361, MATCH('O5 Details by Class &amp; Accounts'!AF$18, 'E2 Allocators'!$B$15:$W$15, 0),FALSE)*$G199)</f>
        <v>0</v>
      </c>
      <c r="AG199" s="1321">
        <f>IF(ISERROR(VLOOKUP(VLOOKUP($A199, 'E4 TB Allocation Details'!$A$18:$L$214, MATCH("Customer ID", 'E4 TB Allocation Details'!$A$18:$L$18, 0),FALSE), 'E2 Allocators'!$B$15:$W$361, MATCH('O5 Details by Class &amp; Accounts'!AG$18, 'E2 Allocators'!$B$15:$W$15, 0),FALSE)*$G199), 0, VLOOKUP(VLOOKUP($A199, 'E4 TB Allocation Details'!$A$18:$L$214, MATCH("Customer ID", 'E4 TB Allocation Details'!$A$18:$L$18, 0),FALSE), 'E2 Allocators'!$B$15:$W$361, MATCH('O5 Details by Class &amp; Accounts'!AG$18, 'E2 Allocators'!$B$15:$W$15, 0),FALSE)*$G199)</f>
        <v>0</v>
      </c>
      <c r="AH199" s="1321">
        <f>IF(ISERROR(VLOOKUP(VLOOKUP($A199, 'E4 TB Allocation Details'!$A$18:$L$214, MATCH("Customer ID", 'E4 TB Allocation Details'!$A$18:$L$18, 0),FALSE), 'E2 Allocators'!$B$15:$W$361, MATCH('O5 Details by Class &amp; Accounts'!AH$18, 'E2 Allocators'!$B$15:$W$15, 0),FALSE)*$G199), 0, VLOOKUP(VLOOKUP($A199, 'E4 TB Allocation Details'!$A$18:$L$214, MATCH("Customer ID", 'E4 TB Allocation Details'!$A$18:$L$18, 0),FALSE), 'E2 Allocators'!$B$15:$W$361, MATCH('O5 Details by Class &amp; Accounts'!AH$18, 'E2 Allocators'!$B$15:$W$15, 0),FALSE)*$G199)</f>
        <v>0</v>
      </c>
      <c r="AI199" s="1321">
        <f>IF(ISERROR(VLOOKUP(VLOOKUP($A199, 'E4 TB Allocation Details'!$A$18:$L$214, MATCH("Customer ID", 'E4 TB Allocation Details'!$A$18:$L$18, 0),FALSE), 'E2 Allocators'!$B$15:$W$361, MATCH('O5 Details by Class &amp; Accounts'!AI$18, 'E2 Allocators'!$B$15:$W$15, 0),FALSE)*$G199), 0, VLOOKUP(VLOOKUP($A199, 'E4 TB Allocation Details'!$A$18:$L$214, MATCH("Customer ID", 'E4 TB Allocation Details'!$A$18:$L$18, 0),FALSE), 'E2 Allocators'!$B$15:$W$361, MATCH('O5 Details by Class &amp; Accounts'!AI$18, 'E2 Allocators'!$B$15:$W$15, 0),FALSE)*$G199)</f>
        <v>0</v>
      </c>
      <c r="AJ199" s="1321">
        <f>IF(ISERROR(VLOOKUP(VLOOKUP($A199, 'E4 TB Allocation Details'!$A$18:$L$214, MATCH("Customer ID", 'E4 TB Allocation Details'!$A$18:$L$18, 0),FALSE), 'E2 Allocators'!$B$15:$W$361, MATCH('O5 Details by Class &amp; Accounts'!AJ$18, 'E2 Allocators'!$B$15:$W$15, 0),FALSE)*$G199), 0, VLOOKUP(VLOOKUP($A199, 'E4 TB Allocation Details'!$A$18:$L$214, MATCH("Customer ID", 'E4 TB Allocation Details'!$A$18:$L$18, 0),FALSE), 'E2 Allocators'!$B$15:$W$361, MATCH('O5 Details by Class &amp; Accounts'!AJ$18, 'E2 Allocators'!$B$15:$W$15, 0),FALSE)*$G199)</f>
        <v>0</v>
      </c>
      <c r="AK199" s="1321">
        <f>IF(ISERROR(VLOOKUP(VLOOKUP($A199, 'E4 TB Allocation Details'!$A$18:$L$214, MATCH("Customer ID", 'E4 TB Allocation Details'!$A$18:$L$18, 0),FALSE), 'E2 Allocators'!$B$15:$W$361, MATCH('O5 Details by Class &amp; Accounts'!AK$18, 'E2 Allocators'!$B$15:$W$15, 0),FALSE)*$G199), 0, VLOOKUP(VLOOKUP($A199, 'E4 TB Allocation Details'!$A$18:$L$214, MATCH("Customer ID", 'E4 TB Allocation Details'!$A$18:$L$18, 0),FALSE), 'E2 Allocators'!$B$15:$W$361, MATCH('O5 Details by Class &amp; Accounts'!AK$18, 'E2 Allocators'!$B$15:$W$15, 0),FALSE)*$G199)</f>
        <v>0</v>
      </c>
      <c r="AL199" s="1321">
        <f>IF(ISERROR(VLOOKUP(VLOOKUP($A199, 'E4 TB Allocation Details'!$A$18:$L$214, MATCH("Customer ID", 'E4 TB Allocation Details'!$A$18:$L$18, 0),FALSE), 'E2 Allocators'!$B$15:$W$361, MATCH('O5 Details by Class &amp; Accounts'!AL$18, 'E2 Allocators'!$B$15:$W$15, 0),FALSE)*$G199), 0, VLOOKUP(VLOOKUP($A199, 'E4 TB Allocation Details'!$A$18:$L$214, MATCH("Customer ID", 'E4 TB Allocation Details'!$A$18:$L$18, 0),FALSE), 'E2 Allocators'!$B$15:$W$361, MATCH('O5 Details by Class &amp; Accounts'!AL$18, 'E2 Allocators'!$B$15:$W$15, 0),FALSE)*$G199)</f>
        <v>0</v>
      </c>
      <c r="AM199" s="1321">
        <f>IF(ISERROR(VLOOKUP(VLOOKUP($A199, 'E4 TB Allocation Details'!$A$18:$L$214, MATCH("Customer ID", 'E4 TB Allocation Details'!$A$18:$L$18, 0),FALSE), 'E2 Allocators'!$B$15:$W$361, MATCH('O5 Details by Class &amp; Accounts'!AM$18, 'E2 Allocators'!$B$15:$W$15, 0),FALSE)*$G199), 0, VLOOKUP(VLOOKUP($A199, 'E4 TB Allocation Details'!$A$18:$L$214, MATCH("Customer ID", 'E4 TB Allocation Details'!$A$18:$L$18, 0),FALSE), 'E2 Allocators'!$B$15:$W$361, MATCH('O5 Details by Class &amp; Accounts'!AM$18, 'E2 Allocators'!$B$15:$W$15, 0),FALSE)*$G199)</f>
        <v>0</v>
      </c>
      <c r="AN199" s="1321">
        <f>IF(ISERROR(VLOOKUP(VLOOKUP($A199, 'E4 TB Allocation Details'!$A$18:$L$214, MATCH("Customer ID", 'E4 TB Allocation Details'!$A$18:$L$18, 0),FALSE), 'E2 Allocators'!$B$15:$W$361, MATCH('O5 Details by Class &amp; Accounts'!AN$18, 'E2 Allocators'!$B$15:$W$15, 0),FALSE)*$G199), 0, VLOOKUP(VLOOKUP($A199, 'E4 TB Allocation Details'!$A$18:$L$214, MATCH("Customer ID", 'E4 TB Allocation Details'!$A$18:$L$18, 0),FALSE), 'E2 Allocators'!$B$15:$W$361, MATCH('O5 Details by Class &amp; Accounts'!AN$18, 'E2 Allocators'!$B$15:$W$15, 0),FALSE)*$G199)</f>
        <v>0</v>
      </c>
      <c r="AO199" s="1321">
        <f>IF(ISERROR(VLOOKUP(VLOOKUP($A199, 'E4 TB Allocation Details'!$A$18:$L$214, MATCH("Customer ID", 'E4 TB Allocation Details'!$A$18:$L$18, 0),FALSE), 'E2 Allocators'!$B$15:$W$361, MATCH('O5 Details by Class &amp; Accounts'!AO$18, 'E2 Allocators'!$B$15:$W$15, 0),FALSE)*$G199), 0, VLOOKUP(VLOOKUP($A199, 'E4 TB Allocation Details'!$A$18:$L$214, MATCH("Customer ID", 'E4 TB Allocation Details'!$A$18:$L$18, 0),FALSE), 'E2 Allocators'!$B$15:$W$361, MATCH('O5 Details by Class &amp; Accounts'!AO$18, 'E2 Allocators'!$B$15:$W$15, 0),FALSE)*$G199)</f>
        <v>0</v>
      </c>
      <c r="AP199" s="1321">
        <f>IF(ISERROR(VLOOKUP(VLOOKUP($A199, 'E4 TB Allocation Details'!$A$18:$L$214, MATCH("Customer ID", 'E4 TB Allocation Details'!$A$18:$L$18, 0),FALSE), 'E2 Allocators'!$B$15:$W$361, MATCH('O5 Details by Class &amp; Accounts'!AP$18, 'E2 Allocators'!$B$15:$W$15, 0),FALSE)*$G199), 0, VLOOKUP(VLOOKUP($A199, 'E4 TB Allocation Details'!$A$18:$L$214, MATCH("Customer ID", 'E4 TB Allocation Details'!$A$18:$L$18, 0),FALSE), 'E2 Allocators'!$B$15:$W$361, MATCH('O5 Details by Class &amp; Accounts'!AP$18, 'E2 Allocators'!$B$15:$W$15, 0),FALSE)*$G199)</f>
        <v>0</v>
      </c>
      <c r="AQ199" s="1321">
        <f>IF(ISERROR(VLOOKUP(VLOOKUP($A199, 'E4 TB Allocation Details'!$A$18:$L$214, MATCH("Customer ID", 'E4 TB Allocation Details'!$A$18:$L$18, 0),FALSE), 'E2 Allocators'!$B$15:$W$361, MATCH('O5 Details by Class &amp; Accounts'!AQ$18, 'E2 Allocators'!$B$15:$W$15, 0),FALSE)*$G199), 0, VLOOKUP(VLOOKUP($A199, 'E4 TB Allocation Details'!$A$18:$L$214, MATCH("Customer ID", 'E4 TB Allocation Details'!$A$18:$L$18, 0),FALSE), 'E2 Allocators'!$B$15:$W$361, MATCH('O5 Details by Class &amp; Accounts'!AQ$18, 'E2 Allocators'!$B$15:$W$15, 0),FALSE)*$G199)</f>
        <v>0</v>
      </c>
      <c r="AR199" s="1321">
        <f>IF(ISERROR(VLOOKUP(VLOOKUP($A199, 'E4 TB Allocation Details'!$A$18:$L$214, MATCH("Customer ID", 'E4 TB Allocation Details'!$A$18:$L$18, 0),FALSE), 'E2 Allocators'!$B$15:$W$361, MATCH('O5 Details by Class &amp; Accounts'!AR$18, 'E2 Allocators'!$B$15:$W$15, 0),FALSE)*$G199), 0, VLOOKUP(VLOOKUP($A199, 'E4 TB Allocation Details'!$A$18:$L$214, MATCH("Customer ID", 'E4 TB Allocation Details'!$A$18:$L$18, 0),FALSE), 'E2 Allocators'!$B$15:$W$361, MATCH('O5 Details by Class &amp; Accounts'!AR$18, 'E2 Allocators'!$B$15:$W$15, 0),FALSE)*$G199)</f>
        <v>0</v>
      </c>
      <c r="AS199" s="1321">
        <f>IF(ISERROR(VLOOKUP(VLOOKUP($A199, 'E4 TB Allocation Details'!$A$18:$L$214, MATCH("Customer ID", 'E4 TB Allocation Details'!$A$18:$L$18, 0),FALSE), 'E2 Allocators'!$B$15:$W$361, MATCH('O5 Details by Class &amp; Accounts'!AS$18, 'E2 Allocators'!$B$15:$W$15, 0),FALSE)*$G199), 0, VLOOKUP(VLOOKUP($A199, 'E4 TB Allocation Details'!$A$18:$L$214, MATCH("Customer ID", 'E4 TB Allocation Details'!$A$18:$L$18, 0),FALSE), 'E2 Allocators'!$B$15:$W$361, MATCH('O5 Details by Class &amp; Accounts'!AS$18, 'E2 Allocators'!$B$15:$W$15, 0),FALSE)*$G199)</f>
        <v>0</v>
      </c>
      <c r="AT199" s="1321">
        <f>IF(ISERROR(VLOOKUP(VLOOKUP($A199, 'E4 TB Allocation Details'!$A$18:$L$214, MATCH("Customer ID", 'E4 TB Allocation Details'!$A$18:$L$18, 0),FALSE), 'E2 Allocators'!$B$15:$W$361, MATCH('O5 Details by Class &amp; Accounts'!AT$18, 'E2 Allocators'!$B$15:$W$15, 0),FALSE)*$G199), 0, VLOOKUP(VLOOKUP($A199, 'E4 TB Allocation Details'!$A$18:$L$214, MATCH("Customer ID", 'E4 TB Allocation Details'!$A$18:$L$18, 0),FALSE), 'E2 Allocators'!$B$15:$W$361, MATCH('O5 Details by Class &amp; Accounts'!AT$18, 'E2 Allocators'!$B$15:$W$15, 0),FALSE)*$G199)</f>
        <v>0</v>
      </c>
      <c r="AU199" s="1321">
        <f>IF(ISERROR(VLOOKUP(VLOOKUP($A199, 'E4 TB Allocation Details'!$A$18:$L$214, MATCH("Customer ID", 'E4 TB Allocation Details'!$A$18:$L$18, 0),FALSE), 'E2 Allocators'!$B$15:$W$361, MATCH('O5 Details by Class &amp; Accounts'!AU$18, 'E2 Allocators'!$B$15:$W$15, 0),FALSE)*$G199), 0, VLOOKUP(VLOOKUP($A199, 'E4 TB Allocation Details'!$A$18:$L$214, MATCH("Customer ID", 'E4 TB Allocation Details'!$A$18:$L$18, 0),FALSE), 'E2 Allocators'!$B$15:$W$361, MATCH('O5 Details by Class &amp; Accounts'!AU$18, 'E2 Allocators'!$B$15:$W$15, 0),FALSE)*$G199)</f>
        <v>0</v>
      </c>
      <c r="AV199" s="1321">
        <f>IF(ISERROR(VLOOKUP(VLOOKUP($A199, 'E4 TB Allocation Details'!$A$18:$L$214, MATCH("Customer ID", 'E4 TB Allocation Details'!$A$18:$L$18, 0),FALSE), 'E2 Allocators'!$B$15:$W$361, MATCH('O5 Details by Class &amp; Accounts'!AV$18, 'E2 Allocators'!$B$15:$W$15, 0),FALSE)*$G199), 0, VLOOKUP(VLOOKUP($A199, 'E4 TB Allocation Details'!$A$18:$L$214, MATCH("Customer ID", 'E4 TB Allocation Details'!$A$18:$L$18, 0),FALSE), 'E2 Allocators'!$B$15:$W$361, MATCH('O5 Details by Class &amp; Accounts'!AV$18, 'E2 Allocators'!$B$15:$W$15, 0),FALSE)*$G199)</f>
        <v>0</v>
      </c>
      <c r="AW199" s="1321">
        <f>IF(ISERROR(VLOOKUP(VLOOKUP($A199, 'E4 TB Allocation Details'!$A$18:$L$214, MATCH("Customer ID", 'E4 TB Allocation Details'!$A$18:$L$18, 0),FALSE), 'E2 Allocators'!$B$15:$W$361, MATCH('O5 Details by Class &amp; Accounts'!AW$18, 'E2 Allocators'!$B$15:$W$15, 0),FALSE)*$G199), 0, VLOOKUP(VLOOKUP($A199, 'E4 TB Allocation Details'!$A$18:$L$214, MATCH("Customer ID", 'E4 TB Allocation Details'!$A$18:$L$18, 0),FALSE), 'E2 Allocators'!$B$15:$W$361, MATCH('O5 Details by Class &amp; Accounts'!AW$18, 'E2 Allocators'!$B$15:$W$15, 0),FALSE)*$G199)</f>
        <v>0</v>
      </c>
      <c r="AX199" s="1321">
        <f t="shared" si="51"/>
        <v>0</v>
      </c>
      <c r="AY199" s="1321">
        <f>IF(ISERROR(VLOOKUP(VLOOKUP($A199, 'E4 TB Allocation Details'!$A$18:$L$214, MATCH("Misc ID", 'E4 TB Allocation Details'!$A$18:$L$18, 0),FALSE), 'E2 Allocators'!$B$15:$W$361, MATCH('O5 Details by Class &amp; Accounts'!AY$18, 'E2 Allocators'!$B$15:$W$15, 0),FALSE)*$E199), 0, VLOOKUP(VLOOKUP($A199, 'E4 TB Allocation Details'!$A$18:$L$214, MATCH("Misc ID", 'E4 TB Allocation Details'!$A$18:$L$18, 0),FALSE), 'E2 Allocators'!$B$15:$W$361, MATCH('O5 Details by Class &amp; Accounts'!AY$18, 'E2 Allocators'!$B$15:$W$15, 0),FALSE)*$E199)</f>
        <v>0</v>
      </c>
      <c r="AZ199" s="1321">
        <f>IF(ISERROR(VLOOKUP(VLOOKUP($A199, 'E4 TB Allocation Details'!$A$18:$L$214, MATCH("Misc ID", 'E4 TB Allocation Details'!$A$18:$L$18, 0),FALSE), 'E2 Allocators'!$B$15:$W$361, MATCH('O5 Details by Class &amp; Accounts'!AZ$18, 'E2 Allocators'!$B$15:$W$15, 0),FALSE)*$E199), 0, VLOOKUP(VLOOKUP($A199, 'E4 TB Allocation Details'!$A$18:$L$214, MATCH("Misc ID", 'E4 TB Allocation Details'!$A$18:$L$18, 0),FALSE), 'E2 Allocators'!$B$15:$W$361, MATCH('O5 Details by Class &amp; Accounts'!AZ$18, 'E2 Allocators'!$B$15:$W$15, 0),FALSE)*$E199)</f>
        <v>0</v>
      </c>
      <c r="BA199" s="1321">
        <f>IF(ISERROR(VLOOKUP(VLOOKUP($A199, 'E4 TB Allocation Details'!$A$18:$L$214, MATCH("Misc ID", 'E4 TB Allocation Details'!$A$18:$L$18, 0),FALSE), 'E2 Allocators'!$B$15:$W$361, MATCH('O5 Details by Class &amp; Accounts'!BA$18, 'E2 Allocators'!$B$15:$W$15, 0),FALSE)*$E199), 0, VLOOKUP(VLOOKUP($A199, 'E4 TB Allocation Details'!$A$18:$L$214, MATCH("Misc ID", 'E4 TB Allocation Details'!$A$18:$L$18, 0),FALSE), 'E2 Allocators'!$B$15:$W$361, MATCH('O5 Details by Class &amp; Accounts'!BA$18, 'E2 Allocators'!$B$15:$W$15, 0),FALSE)*$E199)</f>
        <v>0</v>
      </c>
      <c r="BB199" s="1321">
        <f>IF(ISERROR(VLOOKUP(VLOOKUP($A199, 'E4 TB Allocation Details'!$A$18:$L$214, MATCH("Misc ID", 'E4 TB Allocation Details'!$A$18:$L$18, 0),FALSE), 'E2 Allocators'!$B$15:$W$361, MATCH('O5 Details by Class &amp; Accounts'!BB$18, 'E2 Allocators'!$B$15:$W$15, 0),FALSE)*$E199), 0, VLOOKUP(VLOOKUP($A199, 'E4 TB Allocation Details'!$A$18:$L$214, MATCH("Misc ID", 'E4 TB Allocation Details'!$A$18:$L$18, 0),FALSE), 'E2 Allocators'!$B$15:$W$361, MATCH('O5 Details by Class &amp; Accounts'!BB$18, 'E2 Allocators'!$B$15:$W$15, 0),FALSE)*$E199)</f>
        <v>0</v>
      </c>
      <c r="BC199" s="1321">
        <f>IF(ISERROR(VLOOKUP(VLOOKUP($A199, 'E4 TB Allocation Details'!$A$18:$L$214, MATCH("Misc ID", 'E4 TB Allocation Details'!$A$18:$L$18, 0),FALSE), 'E2 Allocators'!$B$15:$W$361, MATCH('O5 Details by Class &amp; Accounts'!BC$18, 'E2 Allocators'!$B$15:$W$15, 0),FALSE)*$E199), 0, VLOOKUP(VLOOKUP($A199, 'E4 TB Allocation Details'!$A$18:$L$214, MATCH("Misc ID", 'E4 TB Allocation Details'!$A$18:$L$18, 0),FALSE), 'E2 Allocators'!$B$15:$W$361, MATCH('O5 Details by Class &amp; Accounts'!BC$18, 'E2 Allocators'!$B$15:$W$15, 0),FALSE)*$E199)</f>
        <v>0</v>
      </c>
      <c r="BD199" s="1321">
        <f>IF(ISERROR(VLOOKUP(VLOOKUP($A199, 'E4 TB Allocation Details'!$A$18:$L$214, MATCH("Misc ID", 'E4 TB Allocation Details'!$A$18:$L$18, 0),FALSE), 'E2 Allocators'!$B$15:$W$361, MATCH('O5 Details by Class &amp; Accounts'!BD$18, 'E2 Allocators'!$B$15:$W$15, 0),FALSE)*$E199), 0, VLOOKUP(VLOOKUP($A199, 'E4 TB Allocation Details'!$A$18:$L$214, MATCH("Misc ID", 'E4 TB Allocation Details'!$A$18:$L$18, 0),FALSE), 'E2 Allocators'!$B$15:$W$361, MATCH('O5 Details by Class &amp; Accounts'!BD$18, 'E2 Allocators'!$B$15:$W$15, 0),FALSE)*$E199)</f>
        <v>0</v>
      </c>
      <c r="BE199" s="1321">
        <f>IF(ISERROR(VLOOKUP(VLOOKUP($A199, 'E4 TB Allocation Details'!$A$18:$L$214, MATCH("Misc ID", 'E4 TB Allocation Details'!$A$18:$L$18, 0),FALSE), 'E2 Allocators'!$B$15:$W$361, MATCH('O5 Details by Class &amp; Accounts'!BE$18, 'E2 Allocators'!$B$15:$W$15, 0),FALSE)*$E199), 0, VLOOKUP(VLOOKUP($A199, 'E4 TB Allocation Details'!$A$18:$L$214, MATCH("Misc ID", 'E4 TB Allocation Details'!$A$18:$L$18, 0),FALSE), 'E2 Allocators'!$B$15:$W$361, MATCH('O5 Details by Class &amp; Accounts'!BE$18, 'E2 Allocators'!$B$15:$W$15, 0),FALSE)*$E199)</f>
        <v>0</v>
      </c>
      <c r="BF199" s="1321">
        <f>IF(ISERROR(VLOOKUP(VLOOKUP($A199, 'E4 TB Allocation Details'!$A$18:$L$214, MATCH("Misc ID", 'E4 TB Allocation Details'!$A$18:$L$18, 0),FALSE), 'E2 Allocators'!$B$15:$W$361, MATCH('O5 Details by Class &amp; Accounts'!BF$18, 'E2 Allocators'!$B$15:$W$15, 0),FALSE)*$E199), 0, VLOOKUP(VLOOKUP($A199, 'E4 TB Allocation Details'!$A$18:$L$214, MATCH("Misc ID", 'E4 TB Allocation Details'!$A$18:$L$18, 0),FALSE), 'E2 Allocators'!$B$15:$W$361, MATCH('O5 Details by Class &amp; Accounts'!BF$18, 'E2 Allocators'!$B$15:$W$15, 0),FALSE)*$E199)</f>
        <v>0</v>
      </c>
      <c r="BG199" s="1321">
        <f>IF(ISERROR(VLOOKUP(VLOOKUP($A199, 'E4 TB Allocation Details'!$A$18:$L$214, MATCH("Misc ID", 'E4 TB Allocation Details'!$A$18:$L$18, 0),FALSE), 'E2 Allocators'!$B$15:$W$361, MATCH('O5 Details by Class &amp; Accounts'!BG$18, 'E2 Allocators'!$B$15:$W$15, 0),FALSE)*$E199), 0, VLOOKUP(VLOOKUP($A199, 'E4 TB Allocation Details'!$A$18:$L$214, MATCH("Misc ID", 'E4 TB Allocation Details'!$A$18:$L$18, 0),FALSE), 'E2 Allocators'!$B$15:$W$361, MATCH('O5 Details by Class &amp; Accounts'!BG$18, 'E2 Allocators'!$B$15:$W$15, 0),FALSE)*$E199)</f>
        <v>0</v>
      </c>
      <c r="BH199" s="1321">
        <f>IF(ISERROR(VLOOKUP(VLOOKUP($A199, 'E4 TB Allocation Details'!$A$18:$L$214, MATCH("Misc ID", 'E4 TB Allocation Details'!$A$18:$L$18, 0),FALSE), 'E2 Allocators'!$B$15:$W$361, MATCH('O5 Details by Class &amp; Accounts'!BH$18, 'E2 Allocators'!$B$15:$W$15, 0),FALSE)*$E199), 0, VLOOKUP(VLOOKUP($A199, 'E4 TB Allocation Details'!$A$18:$L$214, MATCH("Misc ID", 'E4 TB Allocation Details'!$A$18:$L$18, 0),FALSE), 'E2 Allocators'!$B$15:$W$361, MATCH('O5 Details by Class &amp; Accounts'!BH$18, 'E2 Allocators'!$B$15:$W$15, 0),FALSE)*$E199)</f>
        <v>0</v>
      </c>
      <c r="BI199" s="1321">
        <f>IF(ISERROR(VLOOKUP(VLOOKUP($A199, 'E4 TB Allocation Details'!$A$18:$L$214, MATCH("Misc ID", 'E4 TB Allocation Details'!$A$18:$L$18, 0),FALSE), 'E2 Allocators'!$B$15:$W$361, MATCH('O5 Details by Class &amp; Accounts'!BI$18, 'E2 Allocators'!$B$15:$W$15, 0),FALSE)*$E199), 0, VLOOKUP(VLOOKUP($A199, 'E4 TB Allocation Details'!$A$18:$L$214, MATCH("Misc ID", 'E4 TB Allocation Details'!$A$18:$L$18, 0),FALSE), 'E2 Allocators'!$B$15:$W$361, MATCH('O5 Details by Class &amp; Accounts'!BI$18, 'E2 Allocators'!$B$15:$W$15, 0),FALSE)*$E199)</f>
        <v>0</v>
      </c>
      <c r="BJ199" s="1321">
        <f>IF(ISERROR(VLOOKUP(VLOOKUP($A199, 'E4 TB Allocation Details'!$A$18:$L$214, MATCH("Misc ID", 'E4 TB Allocation Details'!$A$18:$L$18, 0),FALSE), 'E2 Allocators'!$B$15:$W$361, MATCH('O5 Details by Class &amp; Accounts'!BJ$18, 'E2 Allocators'!$B$15:$W$15, 0),FALSE)*$E199), 0, VLOOKUP(VLOOKUP($A199, 'E4 TB Allocation Details'!$A$18:$L$214, MATCH("Misc ID", 'E4 TB Allocation Details'!$A$18:$L$18, 0),FALSE), 'E2 Allocators'!$B$15:$W$361, MATCH('O5 Details by Class &amp; Accounts'!BJ$18, 'E2 Allocators'!$B$15:$W$15, 0),FALSE)*$E199)</f>
        <v>0</v>
      </c>
      <c r="BK199" s="1321">
        <f>IF(ISERROR(VLOOKUP(VLOOKUP($A199, 'E4 TB Allocation Details'!$A$18:$L$214, MATCH("Misc ID", 'E4 TB Allocation Details'!$A$18:$L$18, 0),FALSE), 'E2 Allocators'!$B$15:$W$361, MATCH('O5 Details by Class &amp; Accounts'!BK$18, 'E2 Allocators'!$B$15:$W$15, 0),FALSE)*$E199), 0, VLOOKUP(VLOOKUP($A199, 'E4 TB Allocation Details'!$A$18:$L$214, MATCH("Misc ID", 'E4 TB Allocation Details'!$A$18:$L$18, 0),FALSE), 'E2 Allocators'!$B$15:$W$361, MATCH('O5 Details by Class &amp; Accounts'!BK$18, 'E2 Allocators'!$B$15:$W$15, 0),FALSE)*$E199)</f>
        <v>0</v>
      </c>
      <c r="BL199" s="1321">
        <f>IF(ISERROR(VLOOKUP(VLOOKUP($A199, 'E4 TB Allocation Details'!$A$18:$L$214, MATCH("Misc ID", 'E4 TB Allocation Details'!$A$18:$L$18, 0),FALSE), 'E2 Allocators'!$B$15:$W$361, MATCH('O5 Details by Class &amp; Accounts'!BL$18, 'E2 Allocators'!$B$15:$W$15, 0),FALSE)*$E199), 0, VLOOKUP(VLOOKUP($A199, 'E4 TB Allocation Details'!$A$18:$L$214, MATCH("Misc ID", 'E4 TB Allocation Details'!$A$18:$L$18, 0),FALSE), 'E2 Allocators'!$B$15:$W$361, MATCH('O5 Details by Class &amp; Accounts'!BL$18, 'E2 Allocators'!$B$15:$W$15, 0),FALSE)*$E199)</f>
        <v>0</v>
      </c>
      <c r="BM199" s="1321">
        <f>IF(ISERROR(VLOOKUP(VLOOKUP($A199, 'E4 TB Allocation Details'!$A$18:$L$214, MATCH("Misc ID", 'E4 TB Allocation Details'!$A$18:$L$18, 0),FALSE), 'E2 Allocators'!$B$15:$W$361, MATCH('O5 Details by Class &amp; Accounts'!BM$18, 'E2 Allocators'!$B$15:$W$15, 0),FALSE)*$E199), 0, VLOOKUP(VLOOKUP($A199, 'E4 TB Allocation Details'!$A$18:$L$214, MATCH("Misc ID", 'E4 TB Allocation Details'!$A$18:$L$18, 0),FALSE), 'E2 Allocators'!$B$15:$W$361, MATCH('O5 Details by Class &amp; Accounts'!BM$18, 'E2 Allocators'!$B$15:$W$15, 0),FALSE)*$E199)</f>
        <v>0</v>
      </c>
      <c r="BN199" s="1321">
        <f>IF(ISERROR(VLOOKUP(VLOOKUP($A199, 'E4 TB Allocation Details'!$A$18:$L$214, MATCH("Misc ID", 'E4 TB Allocation Details'!$A$18:$L$18, 0),FALSE), 'E2 Allocators'!$B$15:$W$361, MATCH('O5 Details by Class &amp; Accounts'!BN$18, 'E2 Allocators'!$B$15:$W$15, 0),FALSE)*$E199), 0, VLOOKUP(VLOOKUP($A199, 'E4 TB Allocation Details'!$A$18:$L$214, MATCH("Misc ID", 'E4 TB Allocation Details'!$A$18:$L$18, 0),FALSE), 'E2 Allocators'!$B$15:$W$361, MATCH('O5 Details by Class &amp; Accounts'!BN$18, 'E2 Allocators'!$B$15:$W$15, 0),FALSE)*$E199)</f>
        <v>0</v>
      </c>
      <c r="BO199" s="1321">
        <f>IF(ISERROR(VLOOKUP(VLOOKUP($A199, 'E4 TB Allocation Details'!$A$18:$L$214, MATCH("Misc ID", 'E4 TB Allocation Details'!$A$18:$L$18, 0),FALSE), 'E2 Allocators'!$B$15:$W$361, MATCH('O5 Details by Class &amp; Accounts'!BO$18, 'E2 Allocators'!$B$15:$W$15, 0),FALSE)*$E199), 0, VLOOKUP(VLOOKUP($A199, 'E4 TB Allocation Details'!$A$18:$L$214, MATCH("Misc ID", 'E4 TB Allocation Details'!$A$18:$L$18, 0),FALSE), 'E2 Allocators'!$B$15:$W$361, MATCH('O5 Details by Class &amp; Accounts'!BO$18, 'E2 Allocators'!$B$15:$W$15, 0),FALSE)*$E199)</f>
        <v>0</v>
      </c>
      <c r="BP199" s="1321">
        <f>IF(ISERROR(VLOOKUP(VLOOKUP($A199, 'E4 TB Allocation Details'!$A$18:$L$214, MATCH("Misc ID", 'E4 TB Allocation Details'!$A$18:$L$18, 0),FALSE), 'E2 Allocators'!$B$15:$W$361, MATCH('O5 Details by Class &amp; Accounts'!BP$18, 'E2 Allocators'!$B$15:$W$15, 0),FALSE)*$E199), 0, VLOOKUP(VLOOKUP($A199, 'E4 TB Allocation Details'!$A$18:$L$214, MATCH("Misc ID", 'E4 TB Allocation Details'!$A$18:$L$18, 0),FALSE), 'E2 Allocators'!$B$15:$W$361, MATCH('O5 Details by Class &amp; Accounts'!BP$18, 'E2 Allocators'!$B$15:$W$15, 0),FALSE)*$E199)</f>
        <v>0</v>
      </c>
      <c r="BQ199" s="1321">
        <f>IF(ISERROR(VLOOKUP(VLOOKUP($A199, 'E4 TB Allocation Details'!$A$18:$L$214, MATCH("Misc ID", 'E4 TB Allocation Details'!$A$18:$L$18, 0),FALSE), 'E2 Allocators'!$B$15:$W$361, MATCH('O5 Details by Class &amp; Accounts'!BQ$18, 'E2 Allocators'!$B$15:$W$15, 0),FALSE)*$E199), 0, VLOOKUP(VLOOKUP($A199, 'E4 TB Allocation Details'!$A$18:$L$214, MATCH("Misc ID", 'E4 TB Allocation Details'!$A$18:$L$18, 0),FALSE), 'E2 Allocators'!$B$15:$W$361, MATCH('O5 Details by Class &amp; Accounts'!BQ$18, 'E2 Allocators'!$B$15:$W$15, 0),FALSE)*$E199)</f>
        <v>0</v>
      </c>
      <c r="BR199" s="1321">
        <f>IF(ISERROR(VLOOKUP(VLOOKUP($A199, 'E4 TB Allocation Details'!$A$18:$L$214, MATCH("Misc ID", 'E4 TB Allocation Details'!$A$18:$L$18, 0),FALSE), 'E2 Allocators'!$B$15:$W$361, MATCH('O5 Details by Class &amp; Accounts'!BR$18, 'E2 Allocators'!$B$15:$W$15, 0),FALSE)*$E199), 0, VLOOKUP(VLOOKUP($A199, 'E4 TB Allocation Details'!$A$18:$L$214, MATCH("Misc ID", 'E4 TB Allocation Details'!$A$18:$L$18, 0),FALSE), 'E2 Allocators'!$B$15:$W$361, MATCH('O5 Details by Class &amp; Accounts'!BR$18, 'E2 Allocators'!$B$15:$W$15, 0),FALSE)*$E199)</f>
        <v>0</v>
      </c>
      <c r="BS199" s="1321">
        <f t="shared" si="48"/>
        <v>0</v>
      </c>
      <c r="BT199" s="1321">
        <f>IF(ISERROR(VLOOKUP(VLOOKUP($A199, 'E4 TB Allocation Details'!$A$18:$L$214, MATCH("A &amp; G ID", 'E4 TB Allocation Details'!$A$18:$L$18, 0),FALSE), 'E2 Allocators'!$B$15:$W$361, MATCH('O5 Details by Class &amp; Accounts'!BT$18, 'E2 Allocators'!$B$15:$W$15, 0),FALSE)*$E199), 0, VLOOKUP(VLOOKUP($A199, 'E4 TB Allocation Details'!$A$18:$L$214, MATCH("A &amp; G ID", 'E4 TB Allocation Details'!$A$18:$L$18, 0),FALSE), 'E2 Allocators'!$B$15:$W$361, MATCH('O5 Details by Class &amp; Accounts'!BT$18, 'E2 Allocators'!$B$15:$W$15, 0),FALSE)*$E199)</f>
        <v>0</v>
      </c>
      <c r="BU199" s="1321">
        <f>IF(ISERROR(VLOOKUP(VLOOKUP($A199, 'E4 TB Allocation Details'!$A$18:$L$214, MATCH("A &amp; G ID", 'E4 TB Allocation Details'!$A$18:$L$18, 0),FALSE), 'E2 Allocators'!$B$15:$W$361, MATCH('O5 Details by Class &amp; Accounts'!BU$18, 'E2 Allocators'!$B$15:$W$15, 0),FALSE)*$E199), 0, VLOOKUP(VLOOKUP($A199, 'E4 TB Allocation Details'!$A$18:$L$214, MATCH("A &amp; G ID", 'E4 TB Allocation Details'!$A$18:$L$18, 0),FALSE), 'E2 Allocators'!$B$15:$W$361, MATCH('O5 Details by Class &amp; Accounts'!BU$18, 'E2 Allocators'!$B$15:$W$15, 0),FALSE)*$E199)</f>
        <v>0</v>
      </c>
      <c r="BV199" s="1321">
        <f>IF(ISERROR(VLOOKUP(VLOOKUP($A199, 'E4 TB Allocation Details'!$A$18:$L$214, MATCH("A &amp; G ID", 'E4 TB Allocation Details'!$A$18:$L$18, 0),FALSE), 'E2 Allocators'!$B$15:$W$361, MATCH('O5 Details by Class &amp; Accounts'!BV$18, 'E2 Allocators'!$B$15:$W$15, 0),FALSE)*$E199), 0, VLOOKUP(VLOOKUP($A199, 'E4 TB Allocation Details'!$A$18:$L$214, MATCH("A &amp; G ID", 'E4 TB Allocation Details'!$A$18:$L$18, 0),FALSE), 'E2 Allocators'!$B$15:$W$361, MATCH('O5 Details by Class &amp; Accounts'!BV$18, 'E2 Allocators'!$B$15:$W$15, 0),FALSE)*$E199)</f>
        <v>0</v>
      </c>
      <c r="BW199" s="1321">
        <f>IF(ISERROR(VLOOKUP(VLOOKUP($A199, 'E4 TB Allocation Details'!$A$18:$L$214, MATCH("A &amp; G ID", 'E4 TB Allocation Details'!$A$18:$L$18, 0),FALSE), 'E2 Allocators'!$B$15:$W$361, MATCH('O5 Details by Class &amp; Accounts'!BW$18, 'E2 Allocators'!$B$15:$W$15, 0),FALSE)*$E199), 0, VLOOKUP(VLOOKUP($A199, 'E4 TB Allocation Details'!$A$18:$L$214, MATCH("A &amp; G ID", 'E4 TB Allocation Details'!$A$18:$L$18, 0),FALSE), 'E2 Allocators'!$B$15:$W$361, MATCH('O5 Details by Class &amp; Accounts'!BW$18, 'E2 Allocators'!$B$15:$W$15, 0),FALSE)*$E199)</f>
        <v>0</v>
      </c>
      <c r="BX199" s="1321">
        <f>IF(ISERROR(VLOOKUP(VLOOKUP($A199, 'E4 TB Allocation Details'!$A$18:$L$214, MATCH("A &amp; G ID", 'E4 TB Allocation Details'!$A$18:$L$18, 0),FALSE), 'E2 Allocators'!$B$15:$W$361, MATCH('O5 Details by Class &amp; Accounts'!BX$18, 'E2 Allocators'!$B$15:$W$15, 0),FALSE)*$E199), 0, VLOOKUP(VLOOKUP($A199, 'E4 TB Allocation Details'!$A$18:$L$214, MATCH("A &amp; G ID", 'E4 TB Allocation Details'!$A$18:$L$18, 0),FALSE), 'E2 Allocators'!$B$15:$W$361, MATCH('O5 Details by Class &amp; Accounts'!BX$18, 'E2 Allocators'!$B$15:$W$15, 0),FALSE)*$E199)</f>
        <v>0</v>
      </c>
      <c r="BY199" s="1321">
        <f>IF(ISERROR(VLOOKUP(VLOOKUP($A199, 'E4 TB Allocation Details'!$A$18:$L$214, MATCH("A &amp; G ID", 'E4 TB Allocation Details'!$A$18:$L$18, 0),FALSE), 'E2 Allocators'!$B$15:$W$361, MATCH('O5 Details by Class &amp; Accounts'!BY$18, 'E2 Allocators'!$B$15:$W$15, 0),FALSE)*$E199), 0, VLOOKUP(VLOOKUP($A199, 'E4 TB Allocation Details'!$A$18:$L$214, MATCH("A &amp; G ID", 'E4 TB Allocation Details'!$A$18:$L$18, 0),FALSE), 'E2 Allocators'!$B$15:$W$361, MATCH('O5 Details by Class &amp; Accounts'!BY$18, 'E2 Allocators'!$B$15:$W$15, 0),FALSE)*$E199)</f>
        <v>0</v>
      </c>
      <c r="BZ199" s="1321">
        <f>IF(ISERROR(VLOOKUP(VLOOKUP($A199, 'E4 TB Allocation Details'!$A$18:$L$214, MATCH("A &amp; G ID", 'E4 TB Allocation Details'!$A$18:$L$18, 0),FALSE), 'E2 Allocators'!$B$15:$W$361, MATCH('O5 Details by Class &amp; Accounts'!BZ$18, 'E2 Allocators'!$B$15:$W$15, 0),FALSE)*$E199), 0, VLOOKUP(VLOOKUP($A199, 'E4 TB Allocation Details'!$A$18:$L$214, MATCH("A &amp; G ID", 'E4 TB Allocation Details'!$A$18:$L$18, 0),FALSE), 'E2 Allocators'!$B$15:$W$361, MATCH('O5 Details by Class &amp; Accounts'!BZ$18, 'E2 Allocators'!$B$15:$W$15, 0),FALSE)*$E199)</f>
        <v>0</v>
      </c>
      <c r="CA199" s="1321">
        <f>IF(ISERROR(VLOOKUP(VLOOKUP($A199, 'E4 TB Allocation Details'!$A$18:$L$214, MATCH("A &amp; G ID", 'E4 TB Allocation Details'!$A$18:$L$18, 0),FALSE), 'E2 Allocators'!$B$15:$W$361, MATCH('O5 Details by Class &amp; Accounts'!CA$18, 'E2 Allocators'!$B$15:$W$15, 0),FALSE)*$E199), 0, VLOOKUP(VLOOKUP($A199, 'E4 TB Allocation Details'!$A$18:$L$214, MATCH("A &amp; G ID", 'E4 TB Allocation Details'!$A$18:$L$18, 0),FALSE), 'E2 Allocators'!$B$15:$W$361, MATCH('O5 Details by Class &amp; Accounts'!CA$18, 'E2 Allocators'!$B$15:$W$15, 0),FALSE)*$E199)</f>
        <v>0</v>
      </c>
      <c r="CB199" s="1321">
        <f>IF(ISERROR(VLOOKUP(VLOOKUP($A199, 'E4 TB Allocation Details'!$A$18:$L$214, MATCH("A &amp; G ID", 'E4 TB Allocation Details'!$A$18:$L$18, 0),FALSE), 'E2 Allocators'!$B$15:$W$361, MATCH('O5 Details by Class &amp; Accounts'!CB$18, 'E2 Allocators'!$B$15:$W$15, 0),FALSE)*$E199), 0, VLOOKUP(VLOOKUP($A199, 'E4 TB Allocation Details'!$A$18:$L$214, MATCH("A &amp; G ID", 'E4 TB Allocation Details'!$A$18:$L$18, 0),FALSE), 'E2 Allocators'!$B$15:$W$361, MATCH('O5 Details by Class &amp; Accounts'!CB$18, 'E2 Allocators'!$B$15:$W$15, 0),FALSE)*$E199)</f>
        <v>0</v>
      </c>
      <c r="CC199" s="1321">
        <f>IF(ISERROR(VLOOKUP(VLOOKUP($A199, 'E4 TB Allocation Details'!$A$18:$L$214, MATCH("A &amp; G ID", 'E4 TB Allocation Details'!$A$18:$L$18, 0),FALSE), 'E2 Allocators'!$B$15:$W$361, MATCH('O5 Details by Class &amp; Accounts'!CC$18, 'E2 Allocators'!$B$15:$W$15, 0),FALSE)*$E199), 0, VLOOKUP(VLOOKUP($A199, 'E4 TB Allocation Details'!$A$18:$L$214, MATCH("A &amp; G ID", 'E4 TB Allocation Details'!$A$18:$L$18, 0),FALSE), 'E2 Allocators'!$B$15:$W$361, MATCH('O5 Details by Class &amp; Accounts'!CC$18, 'E2 Allocators'!$B$15:$W$15, 0),FALSE)*$E199)</f>
        <v>0</v>
      </c>
      <c r="CD199" s="1321">
        <f>IF(ISERROR(VLOOKUP(VLOOKUP($A199, 'E4 TB Allocation Details'!$A$18:$L$214, MATCH("A &amp; G ID", 'E4 TB Allocation Details'!$A$18:$L$18, 0),FALSE), 'E2 Allocators'!$B$15:$W$361, MATCH('O5 Details by Class &amp; Accounts'!CD$18, 'E2 Allocators'!$B$15:$W$15, 0),FALSE)*$E199), 0, VLOOKUP(VLOOKUP($A199, 'E4 TB Allocation Details'!$A$18:$L$214, MATCH("A &amp; G ID", 'E4 TB Allocation Details'!$A$18:$L$18, 0),FALSE), 'E2 Allocators'!$B$15:$W$361, MATCH('O5 Details by Class &amp; Accounts'!CD$18, 'E2 Allocators'!$B$15:$W$15, 0),FALSE)*$E199)</f>
        <v>0</v>
      </c>
      <c r="CE199" s="1321">
        <f>IF(ISERROR(VLOOKUP(VLOOKUP($A199, 'E4 TB Allocation Details'!$A$18:$L$214, MATCH("A &amp; G ID", 'E4 TB Allocation Details'!$A$18:$L$18, 0),FALSE), 'E2 Allocators'!$B$15:$W$361, MATCH('O5 Details by Class &amp; Accounts'!CE$18, 'E2 Allocators'!$B$15:$W$15, 0),FALSE)*$E199), 0, VLOOKUP(VLOOKUP($A199, 'E4 TB Allocation Details'!$A$18:$L$214, MATCH("A &amp; G ID", 'E4 TB Allocation Details'!$A$18:$L$18, 0),FALSE), 'E2 Allocators'!$B$15:$W$361, MATCH('O5 Details by Class &amp; Accounts'!CE$18, 'E2 Allocators'!$B$15:$W$15, 0),FALSE)*$E199)</f>
        <v>0</v>
      </c>
      <c r="CF199" s="1321">
        <f>IF(ISERROR(VLOOKUP(VLOOKUP($A199, 'E4 TB Allocation Details'!$A$18:$L$214, MATCH("A &amp; G ID", 'E4 TB Allocation Details'!$A$18:$L$18, 0),FALSE), 'E2 Allocators'!$B$15:$W$361, MATCH('O5 Details by Class &amp; Accounts'!CF$18, 'E2 Allocators'!$B$15:$W$15, 0),FALSE)*$E199), 0, VLOOKUP(VLOOKUP($A199, 'E4 TB Allocation Details'!$A$18:$L$214, MATCH("A &amp; G ID", 'E4 TB Allocation Details'!$A$18:$L$18, 0),FALSE), 'E2 Allocators'!$B$15:$W$361, MATCH('O5 Details by Class &amp; Accounts'!CF$18, 'E2 Allocators'!$B$15:$W$15, 0),FALSE)*$E199)</f>
        <v>0</v>
      </c>
      <c r="CG199" s="1321">
        <f>IF(ISERROR(VLOOKUP(VLOOKUP($A199, 'E4 TB Allocation Details'!$A$18:$L$214, MATCH("A &amp; G ID", 'E4 TB Allocation Details'!$A$18:$L$18, 0),FALSE), 'E2 Allocators'!$B$15:$W$361, MATCH('O5 Details by Class &amp; Accounts'!CG$18, 'E2 Allocators'!$B$15:$W$15, 0),FALSE)*$E199), 0, VLOOKUP(VLOOKUP($A199, 'E4 TB Allocation Details'!$A$18:$L$214, MATCH("A &amp; G ID", 'E4 TB Allocation Details'!$A$18:$L$18, 0),FALSE), 'E2 Allocators'!$B$15:$W$361, MATCH('O5 Details by Class &amp; Accounts'!CG$18, 'E2 Allocators'!$B$15:$W$15, 0),FALSE)*$E199)</f>
        <v>0</v>
      </c>
      <c r="CH199" s="1321">
        <f>IF(ISERROR(VLOOKUP(VLOOKUP($A199, 'E4 TB Allocation Details'!$A$18:$L$214, MATCH("A &amp; G ID", 'E4 TB Allocation Details'!$A$18:$L$18, 0),FALSE), 'E2 Allocators'!$B$15:$W$361, MATCH('O5 Details by Class &amp; Accounts'!CH$18, 'E2 Allocators'!$B$15:$W$15, 0),FALSE)*$E199), 0, VLOOKUP(VLOOKUP($A199, 'E4 TB Allocation Details'!$A$18:$L$214, MATCH("A &amp; G ID", 'E4 TB Allocation Details'!$A$18:$L$18, 0),FALSE), 'E2 Allocators'!$B$15:$W$361, MATCH('O5 Details by Class &amp; Accounts'!CH$18, 'E2 Allocators'!$B$15:$W$15, 0),FALSE)*$E199)</f>
        <v>0</v>
      </c>
      <c r="CI199" s="1321">
        <f>IF(ISERROR(VLOOKUP(VLOOKUP($A199, 'E4 TB Allocation Details'!$A$18:$L$214, MATCH("A &amp; G ID", 'E4 TB Allocation Details'!$A$18:$L$18, 0),FALSE), 'E2 Allocators'!$B$15:$W$361, MATCH('O5 Details by Class &amp; Accounts'!CI$18, 'E2 Allocators'!$B$15:$W$15, 0),FALSE)*$E199), 0, VLOOKUP(VLOOKUP($A199, 'E4 TB Allocation Details'!$A$18:$L$214, MATCH("A &amp; G ID", 'E4 TB Allocation Details'!$A$18:$L$18, 0),FALSE), 'E2 Allocators'!$B$15:$W$361, MATCH('O5 Details by Class &amp; Accounts'!CI$18, 'E2 Allocators'!$B$15:$W$15, 0),FALSE)*$E199)</f>
        <v>0</v>
      </c>
      <c r="CJ199" s="1321">
        <f>IF(ISERROR(VLOOKUP(VLOOKUP($A199, 'E4 TB Allocation Details'!$A$18:$L$214, MATCH("A &amp; G ID", 'E4 TB Allocation Details'!$A$18:$L$18, 0),FALSE), 'E2 Allocators'!$B$15:$W$361, MATCH('O5 Details by Class &amp; Accounts'!CJ$18, 'E2 Allocators'!$B$15:$W$15, 0),FALSE)*$E199), 0, VLOOKUP(VLOOKUP($A199, 'E4 TB Allocation Details'!$A$18:$L$214, MATCH("A &amp; G ID", 'E4 TB Allocation Details'!$A$18:$L$18, 0),FALSE), 'E2 Allocators'!$B$15:$W$361, MATCH('O5 Details by Class &amp; Accounts'!CJ$18, 'E2 Allocators'!$B$15:$W$15, 0),FALSE)*$E199)</f>
        <v>0</v>
      </c>
      <c r="CK199" s="1321">
        <f>IF(ISERROR(VLOOKUP(VLOOKUP($A199, 'E4 TB Allocation Details'!$A$18:$L$214, MATCH("A &amp; G ID", 'E4 TB Allocation Details'!$A$18:$L$18, 0),FALSE), 'E2 Allocators'!$B$15:$W$361, MATCH('O5 Details by Class &amp; Accounts'!CK$18, 'E2 Allocators'!$B$15:$W$15, 0),FALSE)*$E199), 0, VLOOKUP(VLOOKUP($A199, 'E4 TB Allocation Details'!$A$18:$L$214, MATCH("A &amp; G ID", 'E4 TB Allocation Details'!$A$18:$L$18, 0),FALSE), 'E2 Allocators'!$B$15:$W$361, MATCH('O5 Details by Class &amp; Accounts'!CK$18, 'E2 Allocators'!$B$15:$W$15, 0),FALSE)*$E199)</f>
        <v>0</v>
      </c>
      <c r="CL199" s="1321">
        <f>IF(ISERROR(VLOOKUP(VLOOKUP($A199, 'E4 TB Allocation Details'!$A$18:$L$214, MATCH("A &amp; G ID", 'E4 TB Allocation Details'!$A$18:$L$18, 0),FALSE), 'E2 Allocators'!$B$15:$W$361, MATCH('O5 Details by Class &amp; Accounts'!CL$18, 'E2 Allocators'!$B$15:$W$15, 0),FALSE)*$E199), 0, VLOOKUP(VLOOKUP($A199, 'E4 TB Allocation Details'!$A$18:$L$214, MATCH("A &amp; G ID", 'E4 TB Allocation Details'!$A$18:$L$18, 0),FALSE), 'E2 Allocators'!$B$15:$W$361, MATCH('O5 Details by Class &amp; Accounts'!CL$18, 'E2 Allocators'!$B$15:$W$15, 0),FALSE)*$E199)</f>
        <v>0</v>
      </c>
      <c r="CM199" s="1321">
        <f>IF(ISERROR(VLOOKUP(VLOOKUP($A199, 'E4 TB Allocation Details'!$A$18:$L$214, MATCH("A &amp; G ID", 'E4 TB Allocation Details'!$A$18:$L$18, 0),FALSE), 'E2 Allocators'!$B$15:$W$361, MATCH('O5 Details by Class &amp; Accounts'!CM$18, 'E2 Allocators'!$B$15:$W$15, 0),FALSE)*$E199), 0, VLOOKUP(VLOOKUP($A199, 'E4 TB Allocation Details'!$A$18:$L$214, MATCH("A &amp; G ID", 'E4 TB Allocation Details'!$A$18:$L$18, 0),FALSE), 'E2 Allocators'!$B$15:$W$361, MATCH('O5 Details by Class &amp; Accounts'!CM$18, 'E2 Allocators'!$B$15:$W$15, 0),FALSE)*$E199)</f>
        <v>0</v>
      </c>
      <c r="CN199" s="1321">
        <f t="shared" si="52"/>
        <v>0</v>
      </c>
      <c r="CO199" s="1650">
        <f t="shared" si="50"/>
        <v>0</v>
      </c>
      <c r="CQ199" s="1898" t="s">
        <v>1195</v>
      </c>
    </row>
    <row r="200" spans="1:95" s="64" customFormat="1" ht="25.5">
      <c r="A200" s="1089">
        <v>5705</v>
      </c>
      <c r="B200" s="1088" t="s">
        <v>987</v>
      </c>
      <c r="C200" s="1647">
        <f>IF(ISERROR(VLOOKUP($A200,'I3 TB Data'!$A$19:$H$484,MATCH('O5 Details by Class &amp; Accounts'!$C$18, 'I3 TB Data'!$A$19:$H$19,0),0)), 0, VLOOKUP($A200,'I3 TB Data'!$A$19:$H$484,MATCH('O5 Details by Class &amp; Accounts'!$C$18,'I3 TB Data'!$A$19:$H$19,0),0))</f>
        <v>197074</v>
      </c>
      <c r="D200" s="1648">
        <f>'I4 BO ASSETS'!D96</f>
        <v>0</v>
      </c>
      <c r="E200" s="1647">
        <f>C200+D200</f>
        <v>197074</v>
      </c>
      <c r="F200" s="1649"/>
      <c r="G200" s="1649"/>
      <c r="H200" s="1321">
        <f t="shared" si="46"/>
        <v>0</v>
      </c>
      <c r="I200" s="1321">
        <f>'O7 Amortization'!G369</f>
        <v>31399.677478384154</v>
      </c>
      <c r="J200" s="1321">
        <f>'O7 Amortization'!H369</f>
        <v>15689.089517283264</v>
      </c>
      <c r="K200" s="1321">
        <f>'O7 Amortization'!I369</f>
        <v>13567.76977099698</v>
      </c>
      <c r="L200" s="1321">
        <f>'O7 Amortization'!J369</f>
        <v>0</v>
      </c>
      <c r="M200" s="1321">
        <f>'O7 Amortization'!K369</f>
        <v>0</v>
      </c>
      <c r="N200" s="1321">
        <f>'O7 Amortization'!L369</f>
        <v>0</v>
      </c>
      <c r="O200" s="1321">
        <f>'O7 Amortization'!M369</f>
        <v>93.407371237701156</v>
      </c>
      <c r="P200" s="1321">
        <f>'O7 Amortization'!N369</f>
        <v>0</v>
      </c>
      <c r="Q200" s="1321">
        <f>'O7 Amortization'!O369</f>
        <v>100.05586209790374</v>
      </c>
      <c r="R200" s="1321">
        <f>'O7 Amortization'!P369</f>
        <v>0</v>
      </c>
      <c r="S200" s="1321">
        <f>'O7 Amortization'!Q369</f>
        <v>0</v>
      </c>
      <c r="T200" s="1321">
        <f>'O7 Amortization'!R369</f>
        <v>0</v>
      </c>
      <c r="U200" s="1321">
        <f>'O7 Amortization'!S369</f>
        <v>0</v>
      </c>
      <c r="V200" s="1321">
        <f>'O7 Amortization'!T369</f>
        <v>0</v>
      </c>
      <c r="W200" s="1321">
        <f>'O7 Amortization'!U369</f>
        <v>0</v>
      </c>
      <c r="X200" s="1321">
        <f>'O7 Amortization'!V369</f>
        <v>0</v>
      </c>
      <c r="Y200" s="1321">
        <f>'O7 Amortization'!W369</f>
        <v>0</v>
      </c>
      <c r="Z200" s="1321">
        <f>'O7 Amortization'!X369</f>
        <v>0</v>
      </c>
      <c r="AA200" s="1321">
        <f>'O7 Amortization'!Y369</f>
        <v>0</v>
      </c>
      <c r="AB200" s="1321">
        <f>'O7 Amortization'!Z369</f>
        <v>0</v>
      </c>
      <c r="AC200" s="1321">
        <f t="shared" si="47"/>
        <v>60850.000000000007</v>
      </c>
      <c r="AD200" s="1321">
        <f>'O7 Amortization'!AB369</f>
        <v>73890.447840153138</v>
      </c>
      <c r="AE200" s="1321">
        <f>'O7 Amortization'!AC369</f>
        <v>18811.062181243899</v>
      </c>
      <c r="AF200" s="1321">
        <f>'O7 Amortization'!AD369</f>
        <v>2643.3431266886464</v>
      </c>
      <c r="AG200" s="1321">
        <f>'O7 Amortization'!AE369</f>
        <v>0</v>
      </c>
      <c r="AH200" s="1321">
        <f>'O7 Amortization'!AF369</f>
        <v>0</v>
      </c>
      <c r="AI200" s="1321">
        <f>'O7 Amortization'!AG369</f>
        <v>0</v>
      </c>
      <c r="AJ200" s="1321">
        <f>'O7 Amortization'!AH369</f>
        <v>1699.5665998071233</v>
      </c>
      <c r="AK200" s="1321">
        <f>'O7 Amortization'!AI369</f>
        <v>0</v>
      </c>
      <c r="AL200" s="1321">
        <f>'O7 Amortization'!AJ369</f>
        <v>50.580252107197332</v>
      </c>
      <c r="AM200" s="1321">
        <f>'O7 Amortization'!AK369</f>
        <v>0</v>
      </c>
      <c r="AN200" s="1321">
        <f>'O7 Amortization'!AL369</f>
        <v>0</v>
      </c>
      <c r="AO200" s="1321">
        <f>'O7 Amortization'!AM369</f>
        <v>0</v>
      </c>
      <c r="AP200" s="1321">
        <f>'O7 Amortization'!AN369</f>
        <v>0</v>
      </c>
      <c r="AQ200" s="1321">
        <f>'O7 Amortization'!AO369</f>
        <v>0</v>
      </c>
      <c r="AR200" s="1321">
        <f>'O7 Amortization'!AP369</f>
        <v>0</v>
      </c>
      <c r="AS200" s="1321">
        <f>'O7 Amortization'!AQ369</f>
        <v>0</v>
      </c>
      <c r="AT200" s="1321">
        <f>'O7 Amortization'!AR369</f>
        <v>0</v>
      </c>
      <c r="AU200" s="1321">
        <f>'O7 Amortization'!AS369</f>
        <v>0</v>
      </c>
      <c r="AV200" s="1321">
        <f>'O7 Amortization'!AT369</f>
        <v>0</v>
      </c>
      <c r="AW200" s="1321">
        <f>'O7 Amortization'!AU369</f>
        <v>0</v>
      </c>
      <c r="AX200" s="1321">
        <f t="shared" si="51"/>
        <v>97095</v>
      </c>
      <c r="AY200" s="1321"/>
      <c r="AZ200" s="1321"/>
      <c r="BA200" s="1321"/>
      <c r="BB200" s="1321"/>
      <c r="BC200" s="1321"/>
      <c r="BD200" s="1321"/>
      <c r="BE200" s="1321"/>
      <c r="BF200" s="1321"/>
      <c r="BG200" s="1321"/>
      <c r="BH200" s="1321"/>
      <c r="BI200" s="1321"/>
      <c r="BJ200" s="1321"/>
      <c r="BK200" s="1321"/>
      <c r="BL200" s="1321"/>
      <c r="BM200" s="1321"/>
      <c r="BN200" s="1321"/>
      <c r="BO200" s="1321"/>
      <c r="BP200" s="1321"/>
      <c r="BQ200" s="1321"/>
      <c r="BR200" s="1321"/>
      <c r="BS200" s="1321"/>
      <c r="BT200" s="1321">
        <f>'O7 Amortization'!AW369</f>
        <v>25548.036568740157</v>
      </c>
      <c r="BU200" s="1321">
        <f>'O7 Amortization'!AX369</f>
        <v>8368.3606145962221</v>
      </c>
      <c r="BV200" s="1321">
        <f>'O7 Amortization'!AY369</f>
        <v>4537.3392262709658</v>
      </c>
      <c r="BW200" s="1321">
        <f>'O7 Amortization'!AZ369</f>
        <v>0</v>
      </c>
      <c r="BX200" s="1321">
        <f>'O7 Amortization'!BA369</f>
        <v>0</v>
      </c>
      <c r="BY200" s="1321">
        <f>'O7 Amortization'!BB369</f>
        <v>0</v>
      </c>
      <c r="BZ200" s="1321">
        <f>'O7 Amortization'!BC369</f>
        <v>621.12704011213782</v>
      </c>
      <c r="CA200" s="1321">
        <f>'O7 Amortization'!BD369</f>
        <v>0</v>
      </c>
      <c r="CB200" s="1321">
        <f>'O7 Amortization'!BE369</f>
        <v>54.136550280517426</v>
      </c>
      <c r="CC200" s="1321">
        <f>'O7 Amortization'!BF369</f>
        <v>0</v>
      </c>
      <c r="CD200" s="1321">
        <f>'O7 Amortization'!BG369</f>
        <v>0</v>
      </c>
      <c r="CE200" s="1321">
        <f>'O7 Amortization'!BH369</f>
        <v>0</v>
      </c>
      <c r="CF200" s="1321">
        <f>'O7 Amortization'!BI369</f>
        <v>0</v>
      </c>
      <c r="CG200" s="1321">
        <f>'O7 Amortization'!BJ369</f>
        <v>0</v>
      </c>
      <c r="CH200" s="1321">
        <f>'O7 Amortization'!BK369</f>
        <v>0</v>
      </c>
      <c r="CI200" s="1321">
        <f>'O7 Amortization'!BL369</f>
        <v>0</v>
      </c>
      <c r="CJ200" s="1321">
        <f>'O7 Amortization'!BM369</f>
        <v>0</v>
      </c>
      <c r="CK200" s="1321">
        <f>'O7 Amortization'!BN369</f>
        <v>0</v>
      </c>
      <c r="CL200" s="1321">
        <f>'O7 Amortization'!BO369</f>
        <v>0</v>
      </c>
      <c r="CM200" s="1321">
        <f>'O7 Amortization'!BP369</f>
        <v>0</v>
      </c>
      <c r="CN200" s="1321">
        <f t="shared" si="52"/>
        <v>39129</v>
      </c>
      <c r="CO200" s="1650">
        <f>+E200-AC200-AX200-CN200</f>
        <v>0</v>
      </c>
      <c r="CQ200" s="1898" t="s">
        <v>1616</v>
      </c>
    </row>
    <row r="201" spans="1:95" s="64" customFormat="1" ht="12.75">
      <c r="A201" s="1089">
        <v>5710</v>
      </c>
      <c r="B201" s="1088" t="s">
        <v>1393</v>
      </c>
      <c r="C201" s="1647">
        <f>IF(ISERROR(VLOOKUP($A201,'I3 TB Data'!$A$19:$H$484,MATCH('O5 Details by Class &amp; Accounts'!$C$18, 'I3 TB Data'!$A$19:$H$19,0),0)), 0, VLOOKUP($A201,'I3 TB Data'!$A$19:$H$484,MATCH('O5 Details by Class &amp; Accounts'!$C$18,'I3 TB Data'!$A$19:$H$19,0),0))</f>
        <v>0</v>
      </c>
      <c r="D201" s="1648">
        <f>'I4 BO ASSETS'!D97</f>
        <v>0</v>
      </c>
      <c r="E201" s="1647">
        <f>C201+D201</f>
        <v>0</v>
      </c>
      <c r="F201" s="1649"/>
      <c r="G201" s="1649"/>
      <c r="H201" s="1321">
        <f t="shared" si="46"/>
        <v>0</v>
      </c>
      <c r="I201" s="1321">
        <f>'O7 Amortization'!G441</f>
        <v>0</v>
      </c>
      <c r="J201" s="1321">
        <f>'O7 Amortization'!H441</f>
        <v>0</v>
      </c>
      <c r="K201" s="1321">
        <f>'O7 Amortization'!I441</f>
        <v>0</v>
      </c>
      <c r="L201" s="1321">
        <f>'O7 Amortization'!J441</f>
        <v>0</v>
      </c>
      <c r="M201" s="1321">
        <f>'O7 Amortization'!K441</f>
        <v>0</v>
      </c>
      <c r="N201" s="1321">
        <f>'O7 Amortization'!L441</f>
        <v>0</v>
      </c>
      <c r="O201" s="1321">
        <f>'O7 Amortization'!M441</f>
        <v>0</v>
      </c>
      <c r="P201" s="1321">
        <f>'O7 Amortization'!N441</f>
        <v>0</v>
      </c>
      <c r="Q201" s="1321">
        <f>'O7 Amortization'!O441</f>
        <v>0</v>
      </c>
      <c r="R201" s="1321">
        <f>'O7 Amortization'!P441</f>
        <v>0</v>
      </c>
      <c r="S201" s="1321">
        <f>'O7 Amortization'!Q441</f>
        <v>0</v>
      </c>
      <c r="T201" s="1321">
        <f>'O7 Amortization'!R441</f>
        <v>0</v>
      </c>
      <c r="U201" s="1321">
        <f>'O7 Amortization'!S441</f>
        <v>0</v>
      </c>
      <c r="V201" s="1321">
        <f>'O7 Amortization'!T441</f>
        <v>0</v>
      </c>
      <c r="W201" s="1321">
        <f>'O7 Amortization'!U441</f>
        <v>0</v>
      </c>
      <c r="X201" s="1321">
        <f>'O7 Amortization'!V441</f>
        <v>0</v>
      </c>
      <c r="Y201" s="1321">
        <f>'O7 Amortization'!W441</f>
        <v>0</v>
      </c>
      <c r="Z201" s="1321">
        <f>'O7 Amortization'!X441</f>
        <v>0</v>
      </c>
      <c r="AA201" s="1321">
        <f>'O7 Amortization'!Y441</f>
        <v>0</v>
      </c>
      <c r="AB201" s="1321">
        <f>'O7 Amortization'!Z441</f>
        <v>0</v>
      </c>
      <c r="AC201" s="1321">
        <f t="shared" si="47"/>
        <v>0</v>
      </c>
      <c r="AD201" s="1321">
        <f>'O7 Amortization'!AB441</f>
        <v>0</v>
      </c>
      <c r="AE201" s="1321">
        <f>'O7 Amortization'!AC441</f>
        <v>0</v>
      </c>
      <c r="AF201" s="1321">
        <f>'O7 Amortization'!AD441</f>
        <v>0</v>
      </c>
      <c r="AG201" s="1321">
        <f>'O7 Amortization'!AE441</f>
        <v>0</v>
      </c>
      <c r="AH201" s="1321">
        <f>'O7 Amortization'!AF441</f>
        <v>0</v>
      </c>
      <c r="AI201" s="1321">
        <f>'O7 Amortization'!AG441</f>
        <v>0</v>
      </c>
      <c r="AJ201" s="1321">
        <f>'O7 Amortization'!AH441</f>
        <v>0</v>
      </c>
      <c r="AK201" s="1321">
        <f>'O7 Amortization'!AI441</f>
        <v>0</v>
      </c>
      <c r="AL201" s="1321">
        <f>'O7 Amortization'!AJ441</f>
        <v>0</v>
      </c>
      <c r="AM201" s="1321">
        <f>'O7 Amortization'!AK441</f>
        <v>0</v>
      </c>
      <c r="AN201" s="1321">
        <f>'O7 Amortization'!AL441</f>
        <v>0</v>
      </c>
      <c r="AO201" s="1321">
        <f>'O7 Amortization'!AM441</f>
        <v>0</v>
      </c>
      <c r="AP201" s="1321">
        <f>'O7 Amortization'!AN441</f>
        <v>0</v>
      </c>
      <c r="AQ201" s="1321">
        <f>'O7 Amortization'!AO441</f>
        <v>0</v>
      </c>
      <c r="AR201" s="1321">
        <f>'O7 Amortization'!AP441</f>
        <v>0</v>
      </c>
      <c r="AS201" s="1321">
        <f>'O7 Amortization'!AQ441</f>
        <v>0</v>
      </c>
      <c r="AT201" s="1321">
        <f>'O7 Amortization'!AR441</f>
        <v>0</v>
      </c>
      <c r="AU201" s="1321">
        <f>'O7 Amortization'!AS441</f>
        <v>0</v>
      </c>
      <c r="AV201" s="1321">
        <f>'O7 Amortization'!AT441</f>
        <v>0</v>
      </c>
      <c r="AW201" s="1321">
        <f>'O7 Amortization'!AU441</f>
        <v>0</v>
      </c>
      <c r="AX201" s="1321">
        <f t="shared" si="51"/>
        <v>0</v>
      </c>
      <c r="AY201" s="1321"/>
      <c r="AZ201" s="1321"/>
      <c r="BA201" s="1321"/>
      <c r="BB201" s="1321"/>
      <c r="BC201" s="1321"/>
      <c r="BD201" s="1321"/>
      <c r="BE201" s="1321"/>
      <c r="BF201" s="1321"/>
      <c r="BG201" s="1321"/>
      <c r="BH201" s="1321"/>
      <c r="BI201" s="1321"/>
      <c r="BJ201" s="1321"/>
      <c r="BK201" s="1321"/>
      <c r="BL201" s="1321"/>
      <c r="BM201" s="1321"/>
      <c r="BN201" s="1321"/>
      <c r="BO201" s="1321"/>
      <c r="BP201" s="1321"/>
      <c r="BQ201" s="1321"/>
      <c r="BR201" s="1321"/>
      <c r="BS201" s="1321"/>
      <c r="BT201" s="1321">
        <f>'O7 Amortization'!AW441</f>
        <v>0</v>
      </c>
      <c r="BU201" s="1321">
        <f>'O7 Amortization'!AX441</f>
        <v>0</v>
      </c>
      <c r="BV201" s="1321">
        <f>'O7 Amortization'!AY441</f>
        <v>0</v>
      </c>
      <c r="BW201" s="1321">
        <f>'O7 Amortization'!AZ441</f>
        <v>0</v>
      </c>
      <c r="BX201" s="1321">
        <f>'O7 Amortization'!BA441</f>
        <v>0</v>
      </c>
      <c r="BY201" s="1321">
        <f>'O7 Amortization'!BB441</f>
        <v>0</v>
      </c>
      <c r="BZ201" s="1321">
        <f>'O7 Amortization'!BC441</f>
        <v>0</v>
      </c>
      <c r="CA201" s="1321">
        <f>'O7 Amortization'!BD441</f>
        <v>0</v>
      </c>
      <c r="CB201" s="1321">
        <f>'O7 Amortization'!BE441</f>
        <v>0</v>
      </c>
      <c r="CC201" s="1321">
        <f>'O7 Amortization'!BF441</f>
        <v>0</v>
      </c>
      <c r="CD201" s="1321">
        <f>'O7 Amortization'!BG441</f>
        <v>0</v>
      </c>
      <c r="CE201" s="1321">
        <f>'O7 Amortization'!BH441</f>
        <v>0</v>
      </c>
      <c r="CF201" s="1321">
        <f>'O7 Amortization'!BI441</f>
        <v>0</v>
      </c>
      <c r="CG201" s="1321">
        <f>'O7 Amortization'!BJ441</f>
        <v>0</v>
      </c>
      <c r="CH201" s="1321">
        <f>'O7 Amortization'!BK441</f>
        <v>0</v>
      </c>
      <c r="CI201" s="1321">
        <f>'O7 Amortization'!BL441</f>
        <v>0</v>
      </c>
      <c r="CJ201" s="1321">
        <f>'O7 Amortization'!BM441</f>
        <v>0</v>
      </c>
      <c r="CK201" s="1321">
        <f>'O7 Amortization'!BN441</f>
        <v>0</v>
      </c>
      <c r="CL201" s="1321">
        <f>'O7 Amortization'!BO441</f>
        <v>0</v>
      </c>
      <c r="CM201" s="1321">
        <f>'O7 Amortization'!BP441</f>
        <v>0</v>
      </c>
      <c r="CN201" s="1321">
        <f>'O7 Amortization'!BQ441</f>
        <v>0</v>
      </c>
      <c r="CO201" s="1650">
        <f>+E201-AC201-AX201-CN201</f>
        <v>0</v>
      </c>
      <c r="CQ201" s="1898" t="s">
        <v>1616</v>
      </c>
    </row>
    <row r="202" spans="1:95" s="64" customFormat="1" ht="25.5">
      <c r="A202" s="2156">
        <v>5715</v>
      </c>
      <c r="B202" s="2111" t="s">
        <v>1394</v>
      </c>
      <c r="C202" s="1647">
        <f>IF(ISERROR(VLOOKUP($A202,'I3 TB Data'!$A$19:$H$484,MATCH('O5 Details by Class &amp; Accounts'!$C$18, 'I3 TB Data'!$A$19:$H$19,0),0)), 0, VLOOKUP($A202,'I3 TB Data'!$A$19:$H$484,MATCH('O5 Details by Class &amp; Accounts'!$C$18,'I3 TB Data'!$A$19:$H$19,0),0))</f>
        <v>0</v>
      </c>
      <c r="D202" s="1648">
        <f>'I4 BO ASSETS'!D98</f>
        <v>0</v>
      </c>
      <c r="E202" s="1647">
        <f>C202+D202</f>
        <v>0</v>
      </c>
      <c r="F202" s="1649"/>
      <c r="G202" s="1649"/>
      <c r="H202" s="1321">
        <f t="shared" si="46"/>
        <v>0</v>
      </c>
      <c r="I202" s="1321">
        <f>'O7 Amortization'!G514</f>
        <v>0</v>
      </c>
      <c r="J202" s="1321">
        <f>'O7 Amortization'!H514</f>
        <v>0</v>
      </c>
      <c r="K202" s="1321">
        <f>'O7 Amortization'!I514</f>
        <v>0</v>
      </c>
      <c r="L202" s="1321">
        <f>'O7 Amortization'!J514</f>
        <v>0</v>
      </c>
      <c r="M202" s="1321">
        <f>'O7 Amortization'!K514</f>
        <v>0</v>
      </c>
      <c r="N202" s="1321">
        <f>'O7 Amortization'!L514</f>
        <v>0</v>
      </c>
      <c r="O202" s="1321">
        <f>'O7 Amortization'!M514</f>
        <v>0</v>
      </c>
      <c r="P202" s="1321">
        <f>'O7 Amortization'!N514</f>
        <v>0</v>
      </c>
      <c r="Q202" s="1321">
        <f>'O7 Amortization'!O514</f>
        <v>0</v>
      </c>
      <c r="R202" s="1321">
        <f>'O7 Amortization'!P514</f>
        <v>0</v>
      </c>
      <c r="S202" s="1321">
        <f>'O7 Amortization'!Q514</f>
        <v>0</v>
      </c>
      <c r="T202" s="1321">
        <f>'O7 Amortization'!R514</f>
        <v>0</v>
      </c>
      <c r="U202" s="1321">
        <f>'O7 Amortization'!S514</f>
        <v>0</v>
      </c>
      <c r="V202" s="1321">
        <f>'O7 Amortization'!T514</f>
        <v>0</v>
      </c>
      <c r="W202" s="1321">
        <f>'O7 Amortization'!U514</f>
        <v>0</v>
      </c>
      <c r="X202" s="1321">
        <f>'O7 Amortization'!V514</f>
        <v>0</v>
      </c>
      <c r="Y202" s="1321">
        <f>'O7 Amortization'!W514</f>
        <v>0</v>
      </c>
      <c r="Z202" s="1321">
        <f>'O7 Amortization'!X514</f>
        <v>0</v>
      </c>
      <c r="AA202" s="1321">
        <f>'O7 Amortization'!Y514</f>
        <v>0</v>
      </c>
      <c r="AB202" s="1321">
        <f>'O7 Amortization'!Z514</f>
        <v>0</v>
      </c>
      <c r="AC202" s="1321">
        <f t="shared" si="47"/>
        <v>0</v>
      </c>
      <c r="AD202" s="1321">
        <f>'O7 Amortization'!AB514</f>
        <v>0</v>
      </c>
      <c r="AE202" s="1321">
        <f>'O7 Amortization'!AC514</f>
        <v>0</v>
      </c>
      <c r="AF202" s="1321">
        <f>'O7 Amortization'!AD514</f>
        <v>0</v>
      </c>
      <c r="AG202" s="1321">
        <f>'O7 Amortization'!AE514</f>
        <v>0</v>
      </c>
      <c r="AH202" s="1321">
        <f>'O7 Amortization'!AF514</f>
        <v>0</v>
      </c>
      <c r="AI202" s="1321">
        <f>'O7 Amortization'!AG514</f>
        <v>0</v>
      </c>
      <c r="AJ202" s="1321">
        <f>'O7 Amortization'!AH514</f>
        <v>0</v>
      </c>
      <c r="AK202" s="1321">
        <f>'O7 Amortization'!AI514</f>
        <v>0</v>
      </c>
      <c r="AL202" s="1321">
        <f>'O7 Amortization'!AJ514</f>
        <v>0</v>
      </c>
      <c r="AM202" s="1321">
        <f>'O7 Amortization'!AK514</f>
        <v>0</v>
      </c>
      <c r="AN202" s="1321">
        <f>'O7 Amortization'!AL514</f>
        <v>0</v>
      </c>
      <c r="AO202" s="1321">
        <f>'O7 Amortization'!AM514</f>
        <v>0</v>
      </c>
      <c r="AP202" s="1321">
        <f>'O7 Amortization'!AN514</f>
        <v>0</v>
      </c>
      <c r="AQ202" s="1321">
        <f>'O7 Amortization'!AO514</f>
        <v>0</v>
      </c>
      <c r="AR202" s="1321">
        <f>'O7 Amortization'!AP514</f>
        <v>0</v>
      </c>
      <c r="AS202" s="1321">
        <f>'O7 Amortization'!AQ514</f>
        <v>0</v>
      </c>
      <c r="AT202" s="1321">
        <f>'O7 Amortization'!AR514</f>
        <v>0</v>
      </c>
      <c r="AU202" s="1321">
        <f>'O7 Amortization'!AS514</f>
        <v>0</v>
      </c>
      <c r="AV202" s="1321">
        <f>'O7 Amortization'!AT514</f>
        <v>0</v>
      </c>
      <c r="AW202" s="1321">
        <f>'O7 Amortization'!AU514</f>
        <v>0</v>
      </c>
      <c r="AX202" s="1321">
        <f t="shared" si="51"/>
        <v>0</v>
      </c>
      <c r="AY202" s="1321"/>
      <c r="AZ202" s="1321"/>
      <c r="BA202" s="1321"/>
      <c r="BB202" s="1321"/>
      <c r="BC202" s="1321"/>
      <c r="BD202" s="1321"/>
      <c r="BE202" s="1321"/>
      <c r="BF202" s="1321"/>
      <c r="BG202" s="1321"/>
      <c r="BH202" s="1321"/>
      <c r="BI202" s="1321"/>
      <c r="BJ202" s="1321"/>
      <c r="BK202" s="1321"/>
      <c r="BL202" s="1321"/>
      <c r="BM202" s="1321"/>
      <c r="BN202" s="1321"/>
      <c r="BO202" s="1321"/>
      <c r="BP202" s="1321"/>
      <c r="BQ202" s="1321"/>
      <c r="BR202" s="1321"/>
      <c r="BS202" s="1321"/>
      <c r="BT202" s="1321">
        <f>'O7 Amortization'!AW514</f>
        <v>0</v>
      </c>
      <c r="BU202" s="1321">
        <f>'O7 Amortization'!AX514</f>
        <v>0</v>
      </c>
      <c r="BV202" s="1321">
        <f>'O7 Amortization'!AY514</f>
        <v>0</v>
      </c>
      <c r="BW202" s="1321">
        <f>'O7 Amortization'!AZ514</f>
        <v>0</v>
      </c>
      <c r="BX202" s="1321">
        <f>'O7 Amortization'!BA514</f>
        <v>0</v>
      </c>
      <c r="BY202" s="1321">
        <f>'O7 Amortization'!BB514</f>
        <v>0</v>
      </c>
      <c r="BZ202" s="1321">
        <f>'O7 Amortization'!BC514</f>
        <v>0</v>
      </c>
      <c r="CA202" s="1321">
        <f>'O7 Amortization'!BD514</f>
        <v>0</v>
      </c>
      <c r="CB202" s="1321">
        <f>'O7 Amortization'!BE514</f>
        <v>0</v>
      </c>
      <c r="CC202" s="1321">
        <f>'O7 Amortization'!BF514</f>
        <v>0</v>
      </c>
      <c r="CD202" s="1321">
        <f>'O7 Amortization'!BG514</f>
        <v>0</v>
      </c>
      <c r="CE202" s="1321">
        <f>'O7 Amortization'!BH514</f>
        <v>0</v>
      </c>
      <c r="CF202" s="1321">
        <f>'O7 Amortization'!BI514</f>
        <v>0</v>
      </c>
      <c r="CG202" s="1321">
        <f>'O7 Amortization'!BJ514</f>
        <v>0</v>
      </c>
      <c r="CH202" s="1321">
        <f>'O7 Amortization'!BK514</f>
        <v>0</v>
      </c>
      <c r="CI202" s="1321">
        <f>'O7 Amortization'!BL514</f>
        <v>0</v>
      </c>
      <c r="CJ202" s="1321">
        <f>'O7 Amortization'!BM514</f>
        <v>0</v>
      </c>
      <c r="CK202" s="1321">
        <f>'O7 Amortization'!BN514</f>
        <v>0</v>
      </c>
      <c r="CL202" s="1321">
        <f>'O7 Amortization'!BO514</f>
        <v>0</v>
      </c>
      <c r="CM202" s="1321">
        <f>'O7 Amortization'!BP514</f>
        <v>0</v>
      </c>
      <c r="CN202" s="1321">
        <f t="shared" si="52"/>
        <v>0</v>
      </c>
      <c r="CO202" s="1650">
        <f>+E202-AC202-AX202-CN202</f>
        <v>0</v>
      </c>
      <c r="CQ202" s="1898" t="s">
        <v>1616</v>
      </c>
    </row>
    <row r="203" spans="1:95" s="64" customFormat="1" ht="25.5">
      <c r="A203" s="1090">
        <v>5720</v>
      </c>
      <c r="B203" s="1091" t="s">
        <v>1395</v>
      </c>
      <c r="C203" s="1647">
        <f>IF(ISERROR(VLOOKUP($A203,'I3 TB Data'!$A$19:$H$484,MATCH('O5 Details by Class &amp; Accounts'!$C$18, 'I3 TB Data'!$A$19:$H$19,0),0)), 0, VLOOKUP($A203,'I3 TB Data'!$A$19:$H$484,MATCH('O5 Details by Class &amp; Accounts'!$C$18,'I3 TB Data'!$A$19:$H$19,0),0))</f>
        <v>0</v>
      </c>
      <c r="D203" s="1648">
        <f>'I4 BO ASSETS'!D99</f>
        <v>0</v>
      </c>
      <c r="E203" s="1647">
        <f>C203+D203</f>
        <v>0</v>
      </c>
      <c r="F203" s="1649"/>
      <c r="G203" s="1649"/>
      <c r="H203" s="1321">
        <f t="shared" si="46"/>
        <v>0</v>
      </c>
      <c r="I203" s="1321">
        <f>'O7 Amortization'!G587</f>
        <v>0</v>
      </c>
      <c r="J203" s="1321">
        <f>'O7 Amortization'!H587</f>
        <v>0</v>
      </c>
      <c r="K203" s="1321">
        <f>'O7 Amortization'!I587</f>
        <v>0</v>
      </c>
      <c r="L203" s="1321">
        <f>'O7 Amortization'!J587</f>
        <v>0</v>
      </c>
      <c r="M203" s="1321">
        <f>'O7 Amortization'!K587</f>
        <v>0</v>
      </c>
      <c r="N203" s="1321">
        <f>'O7 Amortization'!L587</f>
        <v>0</v>
      </c>
      <c r="O203" s="1321">
        <f>'O7 Amortization'!M587</f>
        <v>0</v>
      </c>
      <c r="P203" s="1321">
        <f>'O7 Amortization'!N587</f>
        <v>0</v>
      </c>
      <c r="Q203" s="1321">
        <f>'O7 Amortization'!O587</f>
        <v>0</v>
      </c>
      <c r="R203" s="1321">
        <f>'O7 Amortization'!P587</f>
        <v>0</v>
      </c>
      <c r="S203" s="1321">
        <f>'O7 Amortization'!Q587</f>
        <v>0</v>
      </c>
      <c r="T203" s="1321">
        <f>'O7 Amortization'!R587</f>
        <v>0</v>
      </c>
      <c r="U203" s="1321">
        <f>'O7 Amortization'!S587</f>
        <v>0</v>
      </c>
      <c r="V203" s="1321">
        <f>'O7 Amortization'!T587</f>
        <v>0</v>
      </c>
      <c r="W203" s="1321">
        <f>'O7 Amortization'!U587</f>
        <v>0</v>
      </c>
      <c r="X203" s="1321">
        <f>'O7 Amortization'!V587</f>
        <v>0</v>
      </c>
      <c r="Y203" s="1321">
        <f>'O7 Amortization'!W587</f>
        <v>0</v>
      </c>
      <c r="Z203" s="1321">
        <f>'O7 Amortization'!X587</f>
        <v>0</v>
      </c>
      <c r="AA203" s="1321">
        <f>'O7 Amortization'!Y587</f>
        <v>0</v>
      </c>
      <c r="AB203" s="1321">
        <f>'O7 Amortization'!Z587</f>
        <v>0</v>
      </c>
      <c r="AC203" s="1321">
        <f t="shared" si="47"/>
        <v>0</v>
      </c>
      <c r="AD203" s="1321">
        <f>'O7 Amortization'!AB587</f>
        <v>0</v>
      </c>
      <c r="AE203" s="1321">
        <f>'O7 Amortization'!AC587</f>
        <v>0</v>
      </c>
      <c r="AF203" s="1321">
        <f>'O7 Amortization'!AD587</f>
        <v>0</v>
      </c>
      <c r="AG203" s="1321">
        <f>'O7 Amortization'!AE587</f>
        <v>0</v>
      </c>
      <c r="AH203" s="1321">
        <f>'O7 Amortization'!AF587</f>
        <v>0</v>
      </c>
      <c r="AI203" s="1321">
        <f>'O7 Amortization'!AG587</f>
        <v>0</v>
      </c>
      <c r="AJ203" s="1321">
        <f>'O7 Amortization'!AH587</f>
        <v>0</v>
      </c>
      <c r="AK203" s="1321">
        <f>'O7 Amortization'!AI587</f>
        <v>0</v>
      </c>
      <c r="AL203" s="1321">
        <f>'O7 Amortization'!AJ587</f>
        <v>0</v>
      </c>
      <c r="AM203" s="1321">
        <f>'O7 Amortization'!AK587</f>
        <v>0</v>
      </c>
      <c r="AN203" s="1321">
        <f>'O7 Amortization'!AL587</f>
        <v>0</v>
      </c>
      <c r="AO203" s="1321">
        <f>'O7 Amortization'!AM587</f>
        <v>0</v>
      </c>
      <c r="AP203" s="1321">
        <f>'O7 Amortization'!AN587</f>
        <v>0</v>
      </c>
      <c r="AQ203" s="1321">
        <f>'O7 Amortization'!AO587</f>
        <v>0</v>
      </c>
      <c r="AR203" s="1321">
        <f>'O7 Amortization'!AP587</f>
        <v>0</v>
      </c>
      <c r="AS203" s="1321">
        <f>'O7 Amortization'!AQ587</f>
        <v>0</v>
      </c>
      <c r="AT203" s="1321">
        <f>'O7 Amortization'!AR587</f>
        <v>0</v>
      </c>
      <c r="AU203" s="1321">
        <f>'O7 Amortization'!AS587</f>
        <v>0</v>
      </c>
      <c r="AV203" s="1321">
        <f>'O7 Amortization'!AT587</f>
        <v>0</v>
      </c>
      <c r="AW203" s="1321">
        <f>'O7 Amortization'!AU587</f>
        <v>0</v>
      </c>
      <c r="AX203" s="1321">
        <f t="shared" si="51"/>
        <v>0</v>
      </c>
      <c r="AY203" s="1321"/>
      <c r="AZ203" s="1321"/>
      <c r="BA203" s="1321"/>
      <c r="BB203" s="1321"/>
      <c r="BC203" s="1321"/>
      <c r="BD203" s="1321"/>
      <c r="BE203" s="1321"/>
      <c r="BF203" s="1321"/>
      <c r="BG203" s="1321"/>
      <c r="BH203" s="1321"/>
      <c r="BI203" s="1321"/>
      <c r="BJ203" s="1321"/>
      <c r="BK203" s="1321"/>
      <c r="BL203" s="1321"/>
      <c r="BM203" s="1321"/>
      <c r="BN203" s="1321"/>
      <c r="BO203" s="1321"/>
      <c r="BP203" s="1321"/>
      <c r="BQ203" s="1321"/>
      <c r="BR203" s="1321"/>
      <c r="BS203" s="1321"/>
      <c r="BT203" s="1321">
        <f>'O7 Amortization'!AW587</f>
        <v>0</v>
      </c>
      <c r="BU203" s="1321">
        <f>'O7 Amortization'!AX587</f>
        <v>0</v>
      </c>
      <c r="BV203" s="1321">
        <f>'O7 Amortization'!AY587</f>
        <v>0</v>
      </c>
      <c r="BW203" s="1321">
        <f>'O7 Amortization'!AZ587</f>
        <v>0</v>
      </c>
      <c r="BX203" s="1321">
        <f>'O7 Amortization'!BA587</f>
        <v>0</v>
      </c>
      <c r="BY203" s="1321">
        <f>'O7 Amortization'!BB587</f>
        <v>0</v>
      </c>
      <c r="BZ203" s="1321">
        <f>'O7 Amortization'!BC587</f>
        <v>0</v>
      </c>
      <c r="CA203" s="1321">
        <f>'O7 Amortization'!BD587</f>
        <v>0</v>
      </c>
      <c r="CB203" s="1321">
        <f>'O7 Amortization'!BE587</f>
        <v>0</v>
      </c>
      <c r="CC203" s="1321">
        <f>'O7 Amortization'!BF587</f>
        <v>0</v>
      </c>
      <c r="CD203" s="1321">
        <f>'O7 Amortization'!BG587</f>
        <v>0</v>
      </c>
      <c r="CE203" s="1321">
        <f>'O7 Amortization'!BH587</f>
        <v>0</v>
      </c>
      <c r="CF203" s="1321">
        <f>'O7 Amortization'!BI587</f>
        <v>0</v>
      </c>
      <c r="CG203" s="1321">
        <f>'O7 Amortization'!BJ587</f>
        <v>0</v>
      </c>
      <c r="CH203" s="1321">
        <f>'O7 Amortization'!BK587</f>
        <v>0</v>
      </c>
      <c r="CI203" s="1321">
        <f>'O7 Amortization'!BL587</f>
        <v>0</v>
      </c>
      <c r="CJ203" s="1321">
        <f>'O7 Amortization'!BM587</f>
        <v>0</v>
      </c>
      <c r="CK203" s="1321">
        <f>'O7 Amortization'!BN587</f>
        <v>0</v>
      </c>
      <c r="CL203" s="1321">
        <f>'O7 Amortization'!BO587</f>
        <v>0</v>
      </c>
      <c r="CM203" s="1321">
        <f>'O7 Amortization'!BP587</f>
        <v>0</v>
      </c>
      <c r="CN203" s="1321">
        <f t="shared" si="52"/>
        <v>0</v>
      </c>
      <c r="CO203" s="1650">
        <f>+E203-AC203-AX203-CN203</f>
        <v>0</v>
      </c>
      <c r="CQ203" s="1898" t="s">
        <v>1616</v>
      </c>
    </row>
    <row r="204" spans="1:95" s="64" customFormat="1" ht="25.5">
      <c r="A204" s="2156">
        <v>5730</v>
      </c>
      <c r="B204" s="2111" t="s">
        <v>35</v>
      </c>
      <c r="C204" s="1647">
        <f>IF(ISERROR(VLOOKUP($A204,'I3 TB Data'!$A$19:$H$484,MATCH('O5 Details by Class &amp; Accounts'!$C$18, 'I3 TB Data'!$A$19:$H$19,0),0)), 0, VLOOKUP($A204,'I3 TB Data'!$A$19:$H$484,MATCH('O5 Details by Class &amp; Accounts'!$C$18,'I3 TB Data'!$A$19:$H$19,0),0))</f>
        <v>0</v>
      </c>
      <c r="D204" s="1648"/>
      <c r="E204" s="1647">
        <f t="shared" si="53"/>
        <v>0</v>
      </c>
      <c r="F204" s="1649"/>
      <c r="G204" s="1649"/>
      <c r="H204" s="1321"/>
      <c r="I204" s="1321"/>
      <c r="J204" s="1321"/>
      <c r="K204" s="1321"/>
      <c r="L204" s="1321"/>
      <c r="M204" s="1321"/>
      <c r="N204" s="1321"/>
      <c r="O204" s="1321"/>
      <c r="P204" s="1321"/>
      <c r="Q204" s="1321"/>
      <c r="R204" s="1321"/>
      <c r="S204" s="1321"/>
      <c r="T204" s="1321"/>
      <c r="U204" s="1321"/>
      <c r="V204" s="1321"/>
      <c r="W204" s="1321"/>
      <c r="X204" s="1321"/>
      <c r="Y204" s="1321"/>
      <c r="Z204" s="1321"/>
      <c r="AA204" s="1321"/>
      <c r="AB204" s="1321"/>
      <c r="AC204" s="1321"/>
      <c r="AD204" s="1321"/>
      <c r="AE204" s="1321"/>
      <c r="AF204" s="1321"/>
      <c r="AG204" s="1321"/>
      <c r="AH204" s="1321"/>
      <c r="AI204" s="1321"/>
      <c r="AJ204" s="1321"/>
      <c r="AK204" s="1321"/>
      <c r="AL204" s="1321"/>
      <c r="AM204" s="1321"/>
      <c r="AN204" s="1321"/>
      <c r="AO204" s="1321"/>
      <c r="AP204" s="1321"/>
      <c r="AQ204" s="1321"/>
      <c r="AR204" s="1321"/>
      <c r="AS204" s="1321"/>
      <c r="AT204" s="1321"/>
      <c r="AU204" s="1321"/>
      <c r="AV204" s="1321"/>
      <c r="AW204" s="1321"/>
      <c r="AX204" s="1321"/>
      <c r="AY204" s="1321">
        <f>IF(ISERROR(VLOOKUP(VLOOKUP($A204, 'E4 TB Allocation Details'!$A$18:$L$214, MATCH("Misc ID", 'E4 TB Allocation Details'!$A$18:$L$18, 0),FALSE), 'E2 Allocators'!$B$15:$W$361, MATCH('O5 Details by Class &amp; Accounts'!AY$18, 'E2 Allocators'!$B$15:$W$15, 0),FALSE)*$E204), 0, VLOOKUP(VLOOKUP($A204, 'E4 TB Allocation Details'!$A$18:$L$214, MATCH("Misc ID", 'E4 TB Allocation Details'!$A$18:$L$18, 0),FALSE), 'E2 Allocators'!$B$15:$W$361, MATCH('O5 Details by Class &amp; Accounts'!AY$18, 'E2 Allocators'!$B$15:$W$15, 0),FALSE)*$E204)</f>
        <v>0</v>
      </c>
      <c r="AZ204" s="1321">
        <f>IF(ISERROR(VLOOKUP(VLOOKUP($A204, 'E4 TB Allocation Details'!$A$18:$L$214, MATCH("Misc ID", 'E4 TB Allocation Details'!$A$18:$L$18, 0),FALSE), 'E2 Allocators'!$B$15:$W$361, MATCH('O5 Details by Class &amp; Accounts'!AZ$18, 'E2 Allocators'!$B$15:$W$15, 0),FALSE)*$E204), 0, VLOOKUP(VLOOKUP($A204, 'E4 TB Allocation Details'!$A$18:$L$214, MATCH("Misc ID", 'E4 TB Allocation Details'!$A$18:$L$18, 0),FALSE), 'E2 Allocators'!$B$15:$W$361, MATCH('O5 Details by Class &amp; Accounts'!AZ$18, 'E2 Allocators'!$B$15:$W$15, 0),FALSE)*$E204)</f>
        <v>0</v>
      </c>
      <c r="BA204" s="1321">
        <f>IF(ISERROR(VLOOKUP(VLOOKUP($A204, 'E4 TB Allocation Details'!$A$18:$L$214, MATCH("Misc ID", 'E4 TB Allocation Details'!$A$18:$L$18, 0),FALSE), 'E2 Allocators'!$B$15:$W$361, MATCH('O5 Details by Class &amp; Accounts'!BA$18, 'E2 Allocators'!$B$15:$W$15, 0),FALSE)*$E204), 0, VLOOKUP(VLOOKUP($A204, 'E4 TB Allocation Details'!$A$18:$L$214, MATCH("Misc ID", 'E4 TB Allocation Details'!$A$18:$L$18, 0),FALSE), 'E2 Allocators'!$B$15:$W$361, MATCH('O5 Details by Class &amp; Accounts'!BA$18, 'E2 Allocators'!$B$15:$W$15, 0),FALSE)*$E204)</f>
        <v>0</v>
      </c>
      <c r="BB204" s="1321">
        <f>IF(ISERROR(VLOOKUP(VLOOKUP($A204, 'E4 TB Allocation Details'!$A$18:$L$214, MATCH("Misc ID", 'E4 TB Allocation Details'!$A$18:$L$18, 0),FALSE), 'E2 Allocators'!$B$15:$W$361, MATCH('O5 Details by Class &amp; Accounts'!BB$18, 'E2 Allocators'!$B$15:$W$15, 0),FALSE)*$E204), 0, VLOOKUP(VLOOKUP($A204, 'E4 TB Allocation Details'!$A$18:$L$214, MATCH("Misc ID", 'E4 TB Allocation Details'!$A$18:$L$18, 0),FALSE), 'E2 Allocators'!$B$15:$W$361, MATCH('O5 Details by Class &amp; Accounts'!BB$18, 'E2 Allocators'!$B$15:$W$15, 0),FALSE)*$E204)</f>
        <v>0</v>
      </c>
      <c r="BC204" s="1321">
        <f>IF(ISERROR(VLOOKUP(VLOOKUP($A204, 'E4 TB Allocation Details'!$A$18:$L$214, MATCH("Misc ID", 'E4 TB Allocation Details'!$A$18:$L$18, 0),FALSE), 'E2 Allocators'!$B$15:$W$361, MATCH('O5 Details by Class &amp; Accounts'!BC$18, 'E2 Allocators'!$B$15:$W$15, 0),FALSE)*$E204), 0, VLOOKUP(VLOOKUP($A204, 'E4 TB Allocation Details'!$A$18:$L$214, MATCH("Misc ID", 'E4 TB Allocation Details'!$A$18:$L$18, 0),FALSE), 'E2 Allocators'!$B$15:$W$361, MATCH('O5 Details by Class &amp; Accounts'!BC$18, 'E2 Allocators'!$B$15:$W$15, 0),FALSE)*$E204)</f>
        <v>0</v>
      </c>
      <c r="BD204" s="1321">
        <f>IF(ISERROR(VLOOKUP(VLOOKUP($A204, 'E4 TB Allocation Details'!$A$18:$L$214, MATCH("Misc ID", 'E4 TB Allocation Details'!$A$18:$L$18, 0),FALSE), 'E2 Allocators'!$B$15:$W$361, MATCH('O5 Details by Class &amp; Accounts'!BD$18, 'E2 Allocators'!$B$15:$W$15, 0),FALSE)*$E204), 0, VLOOKUP(VLOOKUP($A204, 'E4 TB Allocation Details'!$A$18:$L$214, MATCH("Misc ID", 'E4 TB Allocation Details'!$A$18:$L$18, 0),FALSE), 'E2 Allocators'!$B$15:$W$361, MATCH('O5 Details by Class &amp; Accounts'!BD$18, 'E2 Allocators'!$B$15:$W$15, 0),FALSE)*$E204)</f>
        <v>0</v>
      </c>
      <c r="BE204" s="1321">
        <f>IF(ISERROR(VLOOKUP(VLOOKUP($A204, 'E4 TB Allocation Details'!$A$18:$L$214, MATCH("Misc ID", 'E4 TB Allocation Details'!$A$18:$L$18, 0),FALSE), 'E2 Allocators'!$B$15:$W$361, MATCH('O5 Details by Class &amp; Accounts'!BE$18, 'E2 Allocators'!$B$15:$W$15, 0),FALSE)*$E204), 0, VLOOKUP(VLOOKUP($A204, 'E4 TB Allocation Details'!$A$18:$L$214, MATCH("Misc ID", 'E4 TB Allocation Details'!$A$18:$L$18, 0),FALSE), 'E2 Allocators'!$B$15:$W$361, MATCH('O5 Details by Class &amp; Accounts'!BE$18, 'E2 Allocators'!$B$15:$W$15, 0),FALSE)*$E204)</f>
        <v>0</v>
      </c>
      <c r="BF204" s="1321">
        <f>IF(ISERROR(VLOOKUP(VLOOKUP($A204, 'E4 TB Allocation Details'!$A$18:$L$214, MATCH("Misc ID", 'E4 TB Allocation Details'!$A$18:$L$18, 0),FALSE), 'E2 Allocators'!$B$15:$W$361, MATCH('O5 Details by Class &amp; Accounts'!BF$18, 'E2 Allocators'!$B$15:$W$15, 0),FALSE)*$E204), 0, VLOOKUP(VLOOKUP($A204, 'E4 TB Allocation Details'!$A$18:$L$214, MATCH("Misc ID", 'E4 TB Allocation Details'!$A$18:$L$18, 0),FALSE), 'E2 Allocators'!$B$15:$W$361, MATCH('O5 Details by Class &amp; Accounts'!BF$18, 'E2 Allocators'!$B$15:$W$15, 0),FALSE)*$E204)</f>
        <v>0</v>
      </c>
      <c r="BG204" s="1321">
        <f>IF(ISERROR(VLOOKUP(VLOOKUP($A204, 'E4 TB Allocation Details'!$A$18:$L$214, MATCH("Misc ID", 'E4 TB Allocation Details'!$A$18:$L$18, 0),FALSE), 'E2 Allocators'!$B$15:$W$361, MATCH('O5 Details by Class &amp; Accounts'!BG$18, 'E2 Allocators'!$B$15:$W$15, 0),FALSE)*$E204), 0, VLOOKUP(VLOOKUP($A204, 'E4 TB Allocation Details'!$A$18:$L$214, MATCH("Misc ID", 'E4 TB Allocation Details'!$A$18:$L$18, 0),FALSE), 'E2 Allocators'!$B$15:$W$361, MATCH('O5 Details by Class &amp; Accounts'!BG$18, 'E2 Allocators'!$B$15:$W$15, 0),FALSE)*$E204)</f>
        <v>0</v>
      </c>
      <c r="BH204" s="1321">
        <f>IF(ISERROR(VLOOKUP(VLOOKUP($A204, 'E4 TB Allocation Details'!$A$18:$L$214, MATCH("Misc ID", 'E4 TB Allocation Details'!$A$18:$L$18, 0),FALSE), 'E2 Allocators'!$B$15:$W$361, MATCH('O5 Details by Class &amp; Accounts'!BH$18, 'E2 Allocators'!$B$15:$W$15, 0),FALSE)*$E204), 0, VLOOKUP(VLOOKUP($A204, 'E4 TB Allocation Details'!$A$18:$L$214, MATCH("Misc ID", 'E4 TB Allocation Details'!$A$18:$L$18, 0),FALSE), 'E2 Allocators'!$B$15:$W$361, MATCH('O5 Details by Class &amp; Accounts'!BH$18, 'E2 Allocators'!$B$15:$W$15, 0),FALSE)*$E204)</f>
        <v>0</v>
      </c>
      <c r="BI204" s="1321">
        <f>IF(ISERROR(VLOOKUP(VLOOKUP($A204, 'E4 TB Allocation Details'!$A$18:$L$214, MATCH("Misc ID", 'E4 TB Allocation Details'!$A$18:$L$18, 0),FALSE), 'E2 Allocators'!$B$15:$W$361, MATCH('O5 Details by Class &amp; Accounts'!BI$18, 'E2 Allocators'!$B$15:$W$15, 0),FALSE)*$E204), 0, VLOOKUP(VLOOKUP($A204, 'E4 TB Allocation Details'!$A$18:$L$214, MATCH("Misc ID", 'E4 TB Allocation Details'!$A$18:$L$18, 0),FALSE), 'E2 Allocators'!$B$15:$W$361, MATCH('O5 Details by Class &amp; Accounts'!BI$18, 'E2 Allocators'!$B$15:$W$15, 0),FALSE)*$E204)</f>
        <v>0</v>
      </c>
      <c r="BJ204" s="1321">
        <f>IF(ISERROR(VLOOKUP(VLOOKUP($A204, 'E4 TB Allocation Details'!$A$18:$L$214, MATCH("Misc ID", 'E4 TB Allocation Details'!$A$18:$L$18, 0),FALSE), 'E2 Allocators'!$B$15:$W$361, MATCH('O5 Details by Class &amp; Accounts'!BJ$18, 'E2 Allocators'!$B$15:$W$15, 0),FALSE)*$E204), 0, VLOOKUP(VLOOKUP($A204, 'E4 TB Allocation Details'!$A$18:$L$214, MATCH("Misc ID", 'E4 TB Allocation Details'!$A$18:$L$18, 0),FALSE), 'E2 Allocators'!$B$15:$W$361, MATCH('O5 Details by Class &amp; Accounts'!BJ$18, 'E2 Allocators'!$B$15:$W$15, 0),FALSE)*$E204)</f>
        <v>0</v>
      </c>
      <c r="BK204" s="1321">
        <f>IF(ISERROR(VLOOKUP(VLOOKUP($A204, 'E4 TB Allocation Details'!$A$18:$L$214, MATCH("Misc ID", 'E4 TB Allocation Details'!$A$18:$L$18, 0),FALSE), 'E2 Allocators'!$B$15:$W$361, MATCH('O5 Details by Class &amp; Accounts'!BK$18, 'E2 Allocators'!$B$15:$W$15, 0),FALSE)*$E204), 0, VLOOKUP(VLOOKUP($A204, 'E4 TB Allocation Details'!$A$18:$L$214, MATCH("Misc ID", 'E4 TB Allocation Details'!$A$18:$L$18, 0),FALSE), 'E2 Allocators'!$B$15:$W$361, MATCH('O5 Details by Class &amp; Accounts'!BK$18, 'E2 Allocators'!$B$15:$W$15, 0),FALSE)*$E204)</f>
        <v>0</v>
      </c>
      <c r="BL204" s="1321">
        <f>IF(ISERROR(VLOOKUP(VLOOKUP($A204, 'E4 TB Allocation Details'!$A$18:$L$214, MATCH("Misc ID", 'E4 TB Allocation Details'!$A$18:$L$18, 0),FALSE), 'E2 Allocators'!$B$15:$W$361, MATCH('O5 Details by Class &amp; Accounts'!BL$18, 'E2 Allocators'!$B$15:$W$15, 0),FALSE)*$E204), 0, VLOOKUP(VLOOKUP($A204, 'E4 TB Allocation Details'!$A$18:$L$214, MATCH("Misc ID", 'E4 TB Allocation Details'!$A$18:$L$18, 0),FALSE), 'E2 Allocators'!$B$15:$W$361, MATCH('O5 Details by Class &amp; Accounts'!BL$18, 'E2 Allocators'!$B$15:$W$15, 0),FALSE)*$E204)</f>
        <v>0</v>
      </c>
      <c r="BM204" s="1321">
        <f>IF(ISERROR(VLOOKUP(VLOOKUP($A204, 'E4 TB Allocation Details'!$A$18:$L$214, MATCH("Misc ID", 'E4 TB Allocation Details'!$A$18:$L$18, 0),FALSE), 'E2 Allocators'!$B$15:$W$361, MATCH('O5 Details by Class &amp; Accounts'!BM$18, 'E2 Allocators'!$B$15:$W$15, 0),FALSE)*$E204), 0, VLOOKUP(VLOOKUP($A204, 'E4 TB Allocation Details'!$A$18:$L$214, MATCH("Misc ID", 'E4 TB Allocation Details'!$A$18:$L$18, 0),FALSE), 'E2 Allocators'!$B$15:$W$361, MATCH('O5 Details by Class &amp; Accounts'!BM$18, 'E2 Allocators'!$B$15:$W$15, 0),FALSE)*$E204)</f>
        <v>0</v>
      </c>
      <c r="BN204" s="1321">
        <f>IF(ISERROR(VLOOKUP(VLOOKUP($A204, 'E4 TB Allocation Details'!$A$18:$L$214, MATCH("Misc ID", 'E4 TB Allocation Details'!$A$18:$L$18, 0),FALSE), 'E2 Allocators'!$B$15:$W$361, MATCH('O5 Details by Class &amp; Accounts'!BN$18, 'E2 Allocators'!$B$15:$W$15, 0),FALSE)*$E204), 0, VLOOKUP(VLOOKUP($A204, 'E4 TB Allocation Details'!$A$18:$L$214, MATCH("Misc ID", 'E4 TB Allocation Details'!$A$18:$L$18, 0),FALSE), 'E2 Allocators'!$B$15:$W$361, MATCH('O5 Details by Class &amp; Accounts'!BN$18, 'E2 Allocators'!$B$15:$W$15, 0),FALSE)*$E204)</f>
        <v>0</v>
      </c>
      <c r="BO204" s="1321">
        <f>IF(ISERROR(VLOOKUP(VLOOKUP($A204, 'E4 TB Allocation Details'!$A$18:$L$214, MATCH("Misc ID", 'E4 TB Allocation Details'!$A$18:$L$18, 0),FALSE), 'E2 Allocators'!$B$15:$W$361, MATCH('O5 Details by Class &amp; Accounts'!BO$18, 'E2 Allocators'!$B$15:$W$15, 0),FALSE)*$E204), 0, VLOOKUP(VLOOKUP($A204, 'E4 TB Allocation Details'!$A$18:$L$214, MATCH("Misc ID", 'E4 TB Allocation Details'!$A$18:$L$18, 0),FALSE), 'E2 Allocators'!$B$15:$W$361, MATCH('O5 Details by Class &amp; Accounts'!BO$18, 'E2 Allocators'!$B$15:$W$15, 0),FALSE)*$E204)</f>
        <v>0</v>
      </c>
      <c r="BP204" s="1321">
        <f>IF(ISERROR(VLOOKUP(VLOOKUP($A204, 'E4 TB Allocation Details'!$A$18:$L$214, MATCH("Misc ID", 'E4 TB Allocation Details'!$A$18:$L$18, 0),FALSE), 'E2 Allocators'!$B$15:$W$361, MATCH('O5 Details by Class &amp; Accounts'!BP$18, 'E2 Allocators'!$B$15:$W$15, 0),FALSE)*$E204), 0, VLOOKUP(VLOOKUP($A204, 'E4 TB Allocation Details'!$A$18:$L$214, MATCH("Misc ID", 'E4 TB Allocation Details'!$A$18:$L$18, 0),FALSE), 'E2 Allocators'!$B$15:$W$361, MATCH('O5 Details by Class &amp; Accounts'!BP$18, 'E2 Allocators'!$B$15:$W$15, 0),FALSE)*$E204)</f>
        <v>0</v>
      </c>
      <c r="BQ204" s="1321">
        <f>IF(ISERROR(VLOOKUP(VLOOKUP($A204, 'E4 TB Allocation Details'!$A$18:$L$214, MATCH("Misc ID", 'E4 TB Allocation Details'!$A$18:$L$18, 0),FALSE), 'E2 Allocators'!$B$15:$W$361, MATCH('O5 Details by Class &amp; Accounts'!BQ$18, 'E2 Allocators'!$B$15:$W$15, 0),FALSE)*$E204), 0, VLOOKUP(VLOOKUP($A204, 'E4 TB Allocation Details'!$A$18:$L$214, MATCH("Misc ID", 'E4 TB Allocation Details'!$A$18:$L$18, 0),FALSE), 'E2 Allocators'!$B$15:$W$361, MATCH('O5 Details by Class &amp; Accounts'!BQ$18, 'E2 Allocators'!$B$15:$W$15, 0),FALSE)*$E204)</f>
        <v>0</v>
      </c>
      <c r="BR204" s="1321">
        <f>IF(ISERROR(VLOOKUP(VLOOKUP($A204, 'E4 TB Allocation Details'!$A$18:$L$214, MATCH("Misc ID", 'E4 TB Allocation Details'!$A$18:$L$18, 0),FALSE), 'E2 Allocators'!$B$15:$W$361, MATCH('O5 Details by Class &amp; Accounts'!BR$18, 'E2 Allocators'!$B$15:$W$15, 0),FALSE)*$E204), 0, VLOOKUP(VLOOKUP($A204, 'E4 TB Allocation Details'!$A$18:$L$214, MATCH("Misc ID", 'E4 TB Allocation Details'!$A$18:$L$18, 0),FALSE), 'E2 Allocators'!$B$15:$W$361, MATCH('O5 Details by Class &amp; Accounts'!BR$18, 'E2 Allocators'!$B$15:$W$15, 0),FALSE)*$E204)</f>
        <v>0</v>
      </c>
      <c r="BS204" s="1321">
        <f t="shared" si="48"/>
        <v>0</v>
      </c>
      <c r="BT204" s="1321">
        <f>IF(ISERROR(VLOOKUP(VLOOKUP($A204, 'E4 TB Allocation Details'!$A$18:$L$214, MATCH("A &amp; G ID", 'E4 TB Allocation Details'!$A$18:$L$18, 0),FALSE), 'E2 Allocators'!$B$15:$W$361, MATCH('O5 Details by Class &amp; Accounts'!BT$18, 'E2 Allocators'!$B$15:$W$15, 0),FALSE)*$E204), 0, VLOOKUP(VLOOKUP($A204, 'E4 TB Allocation Details'!$A$18:$L$214, MATCH("A &amp; G ID", 'E4 TB Allocation Details'!$A$18:$L$18, 0),FALSE), 'E2 Allocators'!$B$15:$W$361, MATCH('O5 Details by Class &amp; Accounts'!BT$18, 'E2 Allocators'!$B$15:$W$15, 0),FALSE)*$E204)</f>
        <v>0</v>
      </c>
      <c r="BU204" s="1321">
        <f>IF(ISERROR(VLOOKUP(VLOOKUP($A204, 'E4 TB Allocation Details'!$A$18:$L$214, MATCH("A &amp; G ID", 'E4 TB Allocation Details'!$A$18:$L$18, 0),FALSE), 'E2 Allocators'!$B$15:$W$361, MATCH('O5 Details by Class &amp; Accounts'!BU$18, 'E2 Allocators'!$B$15:$W$15, 0),FALSE)*$E204), 0, VLOOKUP(VLOOKUP($A204, 'E4 TB Allocation Details'!$A$18:$L$214, MATCH("A &amp; G ID", 'E4 TB Allocation Details'!$A$18:$L$18, 0),FALSE), 'E2 Allocators'!$B$15:$W$361, MATCH('O5 Details by Class &amp; Accounts'!BU$18, 'E2 Allocators'!$B$15:$W$15, 0),FALSE)*$E204)</f>
        <v>0</v>
      </c>
      <c r="BV204" s="1321">
        <f>IF(ISERROR(VLOOKUP(VLOOKUP($A204, 'E4 TB Allocation Details'!$A$18:$L$214, MATCH("A &amp; G ID", 'E4 TB Allocation Details'!$A$18:$L$18, 0),FALSE), 'E2 Allocators'!$B$15:$W$361, MATCH('O5 Details by Class &amp; Accounts'!BV$18, 'E2 Allocators'!$B$15:$W$15, 0),FALSE)*$E204), 0, VLOOKUP(VLOOKUP($A204, 'E4 TB Allocation Details'!$A$18:$L$214, MATCH("A &amp; G ID", 'E4 TB Allocation Details'!$A$18:$L$18, 0),FALSE), 'E2 Allocators'!$B$15:$W$361, MATCH('O5 Details by Class &amp; Accounts'!BV$18, 'E2 Allocators'!$B$15:$W$15, 0),FALSE)*$E204)</f>
        <v>0</v>
      </c>
      <c r="BW204" s="1321">
        <f>IF(ISERROR(VLOOKUP(VLOOKUP($A204, 'E4 TB Allocation Details'!$A$18:$L$214, MATCH("A &amp; G ID", 'E4 TB Allocation Details'!$A$18:$L$18, 0),FALSE), 'E2 Allocators'!$B$15:$W$361, MATCH('O5 Details by Class &amp; Accounts'!BW$18, 'E2 Allocators'!$B$15:$W$15, 0),FALSE)*$E204), 0, VLOOKUP(VLOOKUP($A204, 'E4 TB Allocation Details'!$A$18:$L$214, MATCH("A &amp; G ID", 'E4 TB Allocation Details'!$A$18:$L$18, 0),FALSE), 'E2 Allocators'!$B$15:$W$361, MATCH('O5 Details by Class &amp; Accounts'!BW$18, 'E2 Allocators'!$B$15:$W$15, 0),FALSE)*$E204)</f>
        <v>0</v>
      </c>
      <c r="BX204" s="1321">
        <f>IF(ISERROR(VLOOKUP(VLOOKUP($A204, 'E4 TB Allocation Details'!$A$18:$L$214, MATCH("A &amp; G ID", 'E4 TB Allocation Details'!$A$18:$L$18, 0),FALSE), 'E2 Allocators'!$B$15:$W$361, MATCH('O5 Details by Class &amp; Accounts'!BX$18, 'E2 Allocators'!$B$15:$W$15, 0),FALSE)*$E204), 0, VLOOKUP(VLOOKUP($A204, 'E4 TB Allocation Details'!$A$18:$L$214, MATCH("A &amp; G ID", 'E4 TB Allocation Details'!$A$18:$L$18, 0),FALSE), 'E2 Allocators'!$B$15:$W$361, MATCH('O5 Details by Class &amp; Accounts'!BX$18, 'E2 Allocators'!$B$15:$W$15, 0),FALSE)*$E204)</f>
        <v>0</v>
      </c>
      <c r="BY204" s="1321">
        <f>IF(ISERROR(VLOOKUP(VLOOKUP($A204, 'E4 TB Allocation Details'!$A$18:$L$214, MATCH("A &amp; G ID", 'E4 TB Allocation Details'!$A$18:$L$18, 0),FALSE), 'E2 Allocators'!$B$15:$W$361, MATCH('O5 Details by Class &amp; Accounts'!BY$18, 'E2 Allocators'!$B$15:$W$15, 0),FALSE)*$E204), 0, VLOOKUP(VLOOKUP($A204, 'E4 TB Allocation Details'!$A$18:$L$214, MATCH("A &amp; G ID", 'E4 TB Allocation Details'!$A$18:$L$18, 0),FALSE), 'E2 Allocators'!$B$15:$W$361, MATCH('O5 Details by Class &amp; Accounts'!BY$18, 'E2 Allocators'!$B$15:$W$15, 0),FALSE)*$E204)</f>
        <v>0</v>
      </c>
      <c r="BZ204" s="1321">
        <f>IF(ISERROR(VLOOKUP(VLOOKUP($A204, 'E4 TB Allocation Details'!$A$18:$L$214, MATCH("A &amp; G ID", 'E4 TB Allocation Details'!$A$18:$L$18, 0),FALSE), 'E2 Allocators'!$B$15:$W$361, MATCH('O5 Details by Class &amp; Accounts'!BZ$18, 'E2 Allocators'!$B$15:$W$15, 0),FALSE)*$E204), 0, VLOOKUP(VLOOKUP($A204, 'E4 TB Allocation Details'!$A$18:$L$214, MATCH("A &amp; G ID", 'E4 TB Allocation Details'!$A$18:$L$18, 0),FALSE), 'E2 Allocators'!$B$15:$W$361, MATCH('O5 Details by Class &amp; Accounts'!BZ$18, 'E2 Allocators'!$B$15:$W$15, 0),FALSE)*$E204)</f>
        <v>0</v>
      </c>
      <c r="CA204" s="1321">
        <f>IF(ISERROR(VLOOKUP(VLOOKUP($A204, 'E4 TB Allocation Details'!$A$18:$L$214, MATCH("A &amp; G ID", 'E4 TB Allocation Details'!$A$18:$L$18, 0),FALSE), 'E2 Allocators'!$B$15:$W$361, MATCH('O5 Details by Class &amp; Accounts'!CA$18, 'E2 Allocators'!$B$15:$W$15, 0),FALSE)*$E204), 0, VLOOKUP(VLOOKUP($A204, 'E4 TB Allocation Details'!$A$18:$L$214, MATCH("A &amp; G ID", 'E4 TB Allocation Details'!$A$18:$L$18, 0),FALSE), 'E2 Allocators'!$B$15:$W$361, MATCH('O5 Details by Class &amp; Accounts'!CA$18, 'E2 Allocators'!$B$15:$W$15, 0),FALSE)*$E204)</f>
        <v>0</v>
      </c>
      <c r="CB204" s="1321">
        <f>IF(ISERROR(VLOOKUP(VLOOKUP($A204, 'E4 TB Allocation Details'!$A$18:$L$214, MATCH("A &amp; G ID", 'E4 TB Allocation Details'!$A$18:$L$18, 0),FALSE), 'E2 Allocators'!$B$15:$W$361, MATCH('O5 Details by Class &amp; Accounts'!CB$18, 'E2 Allocators'!$B$15:$W$15, 0),FALSE)*$E204), 0, VLOOKUP(VLOOKUP($A204, 'E4 TB Allocation Details'!$A$18:$L$214, MATCH("A &amp; G ID", 'E4 TB Allocation Details'!$A$18:$L$18, 0),FALSE), 'E2 Allocators'!$B$15:$W$361, MATCH('O5 Details by Class &amp; Accounts'!CB$18, 'E2 Allocators'!$B$15:$W$15, 0),FALSE)*$E204)</f>
        <v>0</v>
      </c>
      <c r="CC204" s="1321">
        <f>IF(ISERROR(VLOOKUP(VLOOKUP($A204, 'E4 TB Allocation Details'!$A$18:$L$214, MATCH("A &amp; G ID", 'E4 TB Allocation Details'!$A$18:$L$18, 0),FALSE), 'E2 Allocators'!$B$15:$W$361, MATCH('O5 Details by Class &amp; Accounts'!CC$18, 'E2 Allocators'!$B$15:$W$15, 0),FALSE)*$E204), 0, VLOOKUP(VLOOKUP($A204, 'E4 TB Allocation Details'!$A$18:$L$214, MATCH("A &amp; G ID", 'E4 TB Allocation Details'!$A$18:$L$18, 0),FALSE), 'E2 Allocators'!$B$15:$W$361, MATCH('O5 Details by Class &amp; Accounts'!CC$18, 'E2 Allocators'!$B$15:$W$15, 0),FALSE)*$E204)</f>
        <v>0</v>
      </c>
      <c r="CD204" s="1321">
        <f>IF(ISERROR(VLOOKUP(VLOOKUP($A204, 'E4 TB Allocation Details'!$A$18:$L$214, MATCH("A &amp; G ID", 'E4 TB Allocation Details'!$A$18:$L$18, 0),FALSE), 'E2 Allocators'!$B$15:$W$361, MATCH('O5 Details by Class &amp; Accounts'!CD$18, 'E2 Allocators'!$B$15:$W$15, 0),FALSE)*$E204), 0, VLOOKUP(VLOOKUP($A204, 'E4 TB Allocation Details'!$A$18:$L$214, MATCH("A &amp; G ID", 'E4 TB Allocation Details'!$A$18:$L$18, 0),FALSE), 'E2 Allocators'!$B$15:$W$361, MATCH('O5 Details by Class &amp; Accounts'!CD$18, 'E2 Allocators'!$B$15:$W$15, 0),FALSE)*$E204)</f>
        <v>0</v>
      </c>
      <c r="CE204" s="1321">
        <f>IF(ISERROR(VLOOKUP(VLOOKUP($A204, 'E4 TB Allocation Details'!$A$18:$L$214, MATCH("A &amp; G ID", 'E4 TB Allocation Details'!$A$18:$L$18, 0),FALSE), 'E2 Allocators'!$B$15:$W$361, MATCH('O5 Details by Class &amp; Accounts'!CE$18, 'E2 Allocators'!$B$15:$W$15, 0),FALSE)*$E204), 0, VLOOKUP(VLOOKUP($A204, 'E4 TB Allocation Details'!$A$18:$L$214, MATCH("A &amp; G ID", 'E4 TB Allocation Details'!$A$18:$L$18, 0),FALSE), 'E2 Allocators'!$B$15:$W$361, MATCH('O5 Details by Class &amp; Accounts'!CE$18, 'E2 Allocators'!$B$15:$W$15, 0),FALSE)*$E204)</f>
        <v>0</v>
      </c>
      <c r="CF204" s="1321">
        <f>IF(ISERROR(VLOOKUP(VLOOKUP($A204, 'E4 TB Allocation Details'!$A$18:$L$214, MATCH("A &amp; G ID", 'E4 TB Allocation Details'!$A$18:$L$18, 0),FALSE), 'E2 Allocators'!$B$15:$W$361, MATCH('O5 Details by Class &amp; Accounts'!CF$18, 'E2 Allocators'!$B$15:$W$15, 0),FALSE)*$E204), 0, VLOOKUP(VLOOKUP($A204, 'E4 TB Allocation Details'!$A$18:$L$214, MATCH("A &amp; G ID", 'E4 TB Allocation Details'!$A$18:$L$18, 0),FALSE), 'E2 Allocators'!$B$15:$W$361, MATCH('O5 Details by Class &amp; Accounts'!CF$18, 'E2 Allocators'!$B$15:$W$15, 0),FALSE)*$E204)</f>
        <v>0</v>
      </c>
      <c r="CG204" s="1321">
        <f>IF(ISERROR(VLOOKUP(VLOOKUP($A204, 'E4 TB Allocation Details'!$A$18:$L$214, MATCH("A &amp; G ID", 'E4 TB Allocation Details'!$A$18:$L$18, 0),FALSE), 'E2 Allocators'!$B$15:$W$361, MATCH('O5 Details by Class &amp; Accounts'!CG$18, 'E2 Allocators'!$B$15:$W$15, 0),FALSE)*$E204), 0, VLOOKUP(VLOOKUP($A204, 'E4 TB Allocation Details'!$A$18:$L$214, MATCH("A &amp; G ID", 'E4 TB Allocation Details'!$A$18:$L$18, 0),FALSE), 'E2 Allocators'!$B$15:$W$361, MATCH('O5 Details by Class &amp; Accounts'!CG$18, 'E2 Allocators'!$B$15:$W$15, 0),FALSE)*$E204)</f>
        <v>0</v>
      </c>
      <c r="CH204" s="1321">
        <f>IF(ISERROR(VLOOKUP(VLOOKUP($A204, 'E4 TB Allocation Details'!$A$18:$L$214, MATCH("A &amp; G ID", 'E4 TB Allocation Details'!$A$18:$L$18, 0),FALSE), 'E2 Allocators'!$B$15:$W$361, MATCH('O5 Details by Class &amp; Accounts'!CH$18, 'E2 Allocators'!$B$15:$W$15, 0),FALSE)*$E204), 0, VLOOKUP(VLOOKUP($A204, 'E4 TB Allocation Details'!$A$18:$L$214, MATCH("A &amp; G ID", 'E4 TB Allocation Details'!$A$18:$L$18, 0),FALSE), 'E2 Allocators'!$B$15:$W$361, MATCH('O5 Details by Class &amp; Accounts'!CH$18, 'E2 Allocators'!$B$15:$W$15, 0),FALSE)*$E204)</f>
        <v>0</v>
      </c>
      <c r="CI204" s="1321">
        <f>IF(ISERROR(VLOOKUP(VLOOKUP($A204, 'E4 TB Allocation Details'!$A$18:$L$214, MATCH("A &amp; G ID", 'E4 TB Allocation Details'!$A$18:$L$18, 0),FALSE), 'E2 Allocators'!$B$15:$W$361, MATCH('O5 Details by Class &amp; Accounts'!CI$18, 'E2 Allocators'!$B$15:$W$15, 0),FALSE)*$E204), 0, VLOOKUP(VLOOKUP($A204, 'E4 TB Allocation Details'!$A$18:$L$214, MATCH("A &amp; G ID", 'E4 TB Allocation Details'!$A$18:$L$18, 0),FALSE), 'E2 Allocators'!$B$15:$W$361, MATCH('O5 Details by Class &amp; Accounts'!CI$18, 'E2 Allocators'!$B$15:$W$15, 0),FALSE)*$E204)</f>
        <v>0</v>
      </c>
      <c r="CJ204" s="1321">
        <f>IF(ISERROR(VLOOKUP(VLOOKUP($A204, 'E4 TB Allocation Details'!$A$18:$L$214, MATCH("A &amp; G ID", 'E4 TB Allocation Details'!$A$18:$L$18, 0),FALSE), 'E2 Allocators'!$B$15:$W$361, MATCH('O5 Details by Class &amp; Accounts'!CJ$18, 'E2 Allocators'!$B$15:$W$15, 0),FALSE)*$E204), 0, VLOOKUP(VLOOKUP($A204, 'E4 TB Allocation Details'!$A$18:$L$214, MATCH("A &amp; G ID", 'E4 TB Allocation Details'!$A$18:$L$18, 0),FALSE), 'E2 Allocators'!$B$15:$W$361, MATCH('O5 Details by Class &amp; Accounts'!CJ$18, 'E2 Allocators'!$B$15:$W$15, 0),FALSE)*$E204)</f>
        <v>0</v>
      </c>
      <c r="CK204" s="1321">
        <f>IF(ISERROR(VLOOKUP(VLOOKUP($A204, 'E4 TB Allocation Details'!$A$18:$L$214, MATCH("A &amp; G ID", 'E4 TB Allocation Details'!$A$18:$L$18, 0),FALSE), 'E2 Allocators'!$B$15:$W$361, MATCH('O5 Details by Class &amp; Accounts'!CK$18, 'E2 Allocators'!$B$15:$W$15, 0),FALSE)*$E204), 0, VLOOKUP(VLOOKUP($A204, 'E4 TB Allocation Details'!$A$18:$L$214, MATCH("A &amp; G ID", 'E4 TB Allocation Details'!$A$18:$L$18, 0),FALSE), 'E2 Allocators'!$B$15:$W$361, MATCH('O5 Details by Class &amp; Accounts'!CK$18, 'E2 Allocators'!$B$15:$W$15, 0),FALSE)*$E204)</f>
        <v>0</v>
      </c>
      <c r="CL204" s="1321">
        <f>IF(ISERROR(VLOOKUP(VLOOKUP($A204, 'E4 TB Allocation Details'!$A$18:$L$214, MATCH("A &amp; G ID", 'E4 TB Allocation Details'!$A$18:$L$18, 0),FALSE), 'E2 Allocators'!$B$15:$W$361, MATCH('O5 Details by Class &amp; Accounts'!CL$18, 'E2 Allocators'!$B$15:$W$15, 0),FALSE)*$E204), 0, VLOOKUP(VLOOKUP($A204, 'E4 TB Allocation Details'!$A$18:$L$214, MATCH("A &amp; G ID", 'E4 TB Allocation Details'!$A$18:$L$18, 0),FALSE), 'E2 Allocators'!$B$15:$W$361, MATCH('O5 Details by Class &amp; Accounts'!CL$18, 'E2 Allocators'!$B$15:$W$15, 0),FALSE)*$E204)</f>
        <v>0</v>
      </c>
      <c r="CM204" s="1321">
        <f>IF(ISERROR(VLOOKUP(VLOOKUP($A204, 'E4 TB Allocation Details'!$A$18:$L$214, MATCH("A &amp; G ID", 'E4 TB Allocation Details'!$A$18:$L$18, 0),FALSE), 'E2 Allocators'!$B$15:$W$361, MATCH('O5 Details by Class &amp; Accounts'!CM$18, 'E2 Allocators'!$B$15:$W$15, 0),FALSE)*$E204), 0, VLOOKUP(VLOOKUP($A204, 'E4 TB Allocation Details'!$A$18:$L$214, MATCH("A &amp; G ID", 'E4 TB Allocation Details'!$A$18:$L$18, 0),FALSE), 'E2 Allocators'!$B$15:$W$361, MATCH('O5 Details by Class &amp; Accounts'!CM$18, 'E2 Allocators'!$B$15:$W$15, 0),FALSE)*$E204)</f>
        <v>0</v>
      </c>
      <c r="CN204" s="1321">
        <f t="shared" si="52"/>
        <v>0</v>
      </c>
      <c r="CO204" s="1650">
        <f t="shared" si="50"/>
        <v>0</v>
      </c>
      <c r="CQ204" s="1898" t="s">
        <v>1091</v>
      </c>
    </row>
    <row r="205" spans="1:95" s="64" customFormat="1" ht="12.75">
      <c r="A205" s="2156">
        <v>5735</v>
      </c>
      <c r="B205" s="2111" t="s">
        <v>39</v>
      </c>
      <c r="C205" s="1647">
        <f>IF(ISERROR(VLOOKUP($A205,'I3 TB Data'!$A$19:$H$484,MATCH('O5 Details by Class &amp; Accounts'!$C$18, 'I3 TB Data'!$A$19:$H$19,0),0)), 0, VLOOKUP($A205,'I3 TB Data'!$A$19:$H$484,MATCH('O5 Details by Class &amp; Accounts'!$C$18,'I3 TB Data'!$A$19:$H$19,0),0))</f>
        <v>0</v>
      </c>
      <c r="D205" s="1648"/>
      <c r="E205" s="1647">
        <f t="shared" si="53"/>
        <v>0</v>
      </c>
      <c r="F205" s="1649"/>
      <c r="G205" s="1649"/>
      <c r="H205" s="1321"/>
      <c r="I205" s="1321"/>
      <c r="J205" s="1321"/>
      <c r="K205" s="1321"/>
      <c r="L205" s="1321"/>
      <c r="M205" s="1321"/>
      <c r="N205" s="1321"/>
      <c r="O205" s="1321"/>
      <c r="P205" s="1321"/>
      <c r="Q205" s="1321"/>
      <c r="R205" s="1321"/>
      <c r="S205" s="1321"/>
      <c r="T205" s="1321"/>
      <c r="U205" s="1321"/>
      <c r="V205" s="1321"/>
      <c r="W205" s="1321"/>
      <c r="X205" s="1321"/>
      <c r="Y205" s="1321"/>
      <c r="Z205" s="1321"/>
      <c r="AA205" s="1321"/>
      <c r="AB205" s="1321"/>
      <c r="AC205" s="1321"/>
      <c r="AD205" s="1321"/>
      <c r="AE205" s="1321"/>
      <c r="AF205" s="1321"/>
      <c r="AG205" s="1321"/>
      <c r="AH205" s="1321"/>
      <c r="AI205" s="1321"/>
      <c r="AJ205" s="1321"/>
      <c r="AK205" s="1321"/>
      <c r="AL205" s="1321"/>
      <c r="AM205" s="1321"/>
      <c r="AN205" s="1321"/>
      <c r="AO205" s="1321"/>
      <c r="AP205" s="1321"/>
      <c r="AQ205" s="1321"/>
      <c r="AR205" s="1321"/>
      <c r="AS205" s="1321"/>
      <c r="AT205" s="1321"/>
      <c r="AU205" s="1321"/>
      <c r="AV205" s="1321"/>
      <c r="AW205" s="1321"/>
      <c r="AX205" s="1321"/>
      <c r="AY205" s="1321">
        <f>IF(ISERROR(VLOOKUP(VLOOKUP($A205, 'E4 TB Allocation Details'!$A$18:$L$214, MATCH("Misc ID", 'E4 TB Allocation Details'!$A$18:$L$18, 0),FALSE), 'E2 Allocators'!$B$15:$W$361, MATCH('O5 Details by Class &amp; Accounts'!AY$18, 'E2 Allocators'!$B$15:$W$15, 0),FALSE)*$E205), 0, VLOOKUP(VLOOKUP($A205, 'E4 TB Allocation Details'!$A$18:$L$214, MATCH("Misc ID", 'E4 TB Allocation Details'!$A$18:$L$18, 0),FALSE), 'E2 Allocators'!$B$15:$W$361, MATCH('O5 Details by Class &amp; Accounts'!AY$18, 'E2 Allocators'!$B$15:$W$15, 0),FALSE)*$E205)</f>
        <v>0</v>
      </c>
      <c r="AZ205" s="1321">
        <f>IF(ISERROR(VLOOKUP(VLOOKUP($A205, 'E4 TB Allocation Details'!$A$18:$L$214, MATCH("Misc ID", 'E4 TB Allocation Details'!$A$18:$L$18, 0),FALSE), 'E2 Allocators'!$B$15:$W$361, MATCH('O5 Details by Class &amp; Accounts'!AZ$18, 'E2 Allocators'!$B$15:$W$15, 0),FALSE)*$E205), 0, VLOOKUP(VLOOKUP($A205, 'E4 TB Allocation Details'!$A$18:$L$214, MATCH("Misc ID", 'E4 TB Allocation Details'!$A$18:$L$18, 0),FALSE), 'E2 Allocators'!$B$15:$W$361, MATCH('O5 Details by Class &amp; Accounts'!AZ$18, 'E2 Allocators'!$B$15:$W$15, 0),FALSE)*$E205)</f>
        <v>0</v>
      </c>
      <c r="BA205" s="1321">
        <f>IF(ISERROR(VLOOKUP(VLOOKUP($A205, 'E4 TB Allocation Details'!$A$18:$L$214, MATCH("Misc ID", 'E4 TB Allocation Details'!$A$18:$L$18, 0),FALSE), 'E2 Allocators'!$B$15:$W$361, MATCH('O5 Details by Class &amp; Accounts'!BA$18, 'E2 Allocators'!$B$15:$W$15, 0),FALSE)*$E205), 0, VLOOKUP(VLOOKUP($A205, 'E4 TB Allocation Details'!$A$18:$L$214, MATCH("Misc ID", 'E4 TB Allocation Details'!$A$18:$L$18, 0),FALSE), 'E2 Allocators'!$B$15:$W$361, MATCH('O5 Details by Class &amp; Accounts'!BA$18, 'E2 Allocators'!$B$15:$W$15, 0),FALSE)*$E205)</f>
        <v>0</v>
      </c>
      <c r="BB205" s="1321">
        <f>IF(ISERROR(VLOOKUP(VLOOKUP($A205, 'E4 TB Allocation Details'!$A$18:$L$214, MATCH("Misc ID", 'E4 TB Allocation Details'!$A$18:$L$18, 0),FALSE), 'E2 Allocators'!$B$15:$W$361, MATCH('O5 Details by Class &amp; Accounts'!BB$18, 'E2 Allocators'!$B$15:$W$15, 0),FALSE)*$E205), 0, VLOOKUP(VLOOKUP($A205, 'E4 TB Allocation Details'!$A$18:$L$214, MATCH("Misc ID", 'E4 TB Allocation Details'!$A$18:$L$18, 0),FALSE), 'E2 Allocators'!$B$15:$W$361, MATCH('O5 Details by Class &amp; Accounts'!BB$18, 'E2 Allocators'!$B$15:$W$15, 0),FALSE)*$E205)</f>
        <v>0</v>
      </c>
      <c r="BC205" s="1321">
        <f>IF(ISERROR(VLOOKUP(VLOOKUP($A205, 'E4 TB Allocation Details'!$A$18:$L$214, MATCH("Misc ID", 'E4 TB Allocation Details'!$A$18:$L$18, 0),FALSE), 'E2 Allocators'!$B$15:$W$361, MATCH('O5 Details by Class &amp; Accounts'!BC$18, 'E2 Allocators'!$B$15:$W$15, 0),FALSE)*$E205), 0, VLOOKUP(VLOOKUP($A205, 'E4 TB Allocation Details'!$A$18:$L$214, MATCH("Misc ID", 'E4 TB Allocation Details'!$A$18:$L$18, 0),FALSE), 'E2 Allocators'!$B$15:$W$361, MATCH('O5 Details by Class &amp; Accounts'!BC$18, 'E2 Allocators'!$B$15:$W$15, 0),FALSE)*$E205)</f>
        <v>0</v>
      </c>
      <c r="BD205" s="1321">
        <f>IF(ISERROR(VLOOKUP(VLOOKUP($A205, 'E4 TB Allocation Details'!$A$18:$L$214, MATCH("Misc ID", 'E4 TB Allocation Details'!$A$18:$L$18, 0),FALSE), 'E2 Allocators'!$B$15:$W$361, MATCH('O5 Details by Class &amp; Accounts'!BD$18, 'E2 Allocators'!$B$15:$W$15, 0),FALSE)*$E205), 0, VLOOKUP(VLOOKUP($A205, 'E4 TB Allocation Details'!$A$18:$L$214, MATCH("Misc ID", 'E4 TB Allocation Details'!$A$18:$L$18, 0),FALSE), 'E2 Allocators'!$B$15:$W$361, MATCH('O5 Details by Class &amp; Accounts'!BD$18, 'E2 Allocators'!$B$15:$W$15, 0),FALSE)*$E205)</f>
        <v>0</v>
      </c>
      <c r="BE205" s="1321">
        <f>IF(ISERROR(VLOOKUP(VLOOKUP($A205, 'E4 TB Allocation Details'!$A$18:$L$214, MATCH("Misc ID", 'E4 TB Allocation Details'!$A$18:$L$18, 0),FALSE), 'E2 Allocators'!$B$15:$W$361, MATCH('O5 Details by Class &amp; Accounts'!BE$18, 'E2 Allocators'!$B$15:$W$15, 0),FALSE)*$E205), 0, VLOOKUP(VLOOKUP($A205, 'E4 TB Allocation Details'!$A$18:$L$214, MATCH("Misc ID", 'E4 TB Allocation Details'!$A$18:$L$18, 0),FALSE), 'E2 Allocators'!$B$15:$W$361, MATCH('O5 Details by Class &amp; Accounts'!BE$18, 'E2 Allocators'!$B$15:$W$15, 0),FALSE)*$E205)</f>
        <v>0</v>
      </c>
      <c r="BF205" s="1321">
        <f>IF(ISERROR(VLOOKUP(VLOOKUP($A205, 'E4 TB Allocation Details'!$A$18:$L$214, MATCH("Misc ID", 'E4 TB Allocation Details'!$A$18:$L$18, 0),FALSE), 'E2 Allocators'!$B$15:$W$361, MATCH('O5 Details by Class &amp; Accounts'!BF$18, 'E2 Allocators'!$B$15:$W$15, 0),FALSE)*$E205), 0, VLOOKUP(VLOOKUP($A205, 'E4 TB Allocation Details'!$A$18:$L$214, MATCH("Misc ID", 'E4 TB Allocation Details'!$A$18:$L$18, 0),FALSE), 'E2 Allocators'!$B$15:$W$361, MATCH('O5 Details by Class &amp; Accounts'!BF$18, 'E2 Allocators'!$B$15:$W$15, 0),FALSE)*$E205)</f>
        <v>0</v>
      </c>
      <c r="BG205" s="1321">
        <f>IF(ISERROR(VLOOKUP(VLOOKUP($A205, 'E4 TB Allocation Details'!$A$18:$L$214, MATCH("Misc ID", 'E4 TB Allocation Details'!$A$18:$L$18, 0),FALSE), 'E2 Allocators'!$B$15:$W$361, MATCH('O5 Details by Class &amp; Accounts'!BG$18, 'E2 Allocators'!$B$15:$W$15, 0),FALSE)*$E205), 0, VLOOKUP(VLOOKUP($A205, 'E4 TB Allocation Details'!$A$18:$L$214, MATCH("Misc ID", 'E4 TB Allocation Details'!$A$18:$L$18, 0),FALSE), 'E2 Allocators'!$B$15:$W$361, MATCH('O5 Details by Class &amp; Accounts'!BG$18, 'E2 Allocators'!$B$15:$W$15, 0),FALSE)*$E205)</f>
        <v>0</v>
      </c>
      <c r="BH205" s="1321">
        <f>IF(ISERROR(VLOOKUP(VLOOKUP($A205, 'E4 TB Allocation Details'!$A$18:$L$214, MATCH("Misc ID", 'E4 TB Allocation Details'!$A$18:$L$18, 0),FALSE), 'E2 Allocators'!$B$15:$W$361, MATCH('O5 Details by Class &amp; Accounts'!BH$18, 'E2 Allocators'!$B$15:$W$15, 0),FALSE)*$E205), 0, VLOOKUP(VLOOKUP($A205, 'E4 TB Allocation Details'!$A$18:$L$214, MATCH("Misc ID", 'E4 TB Allocation Details'!$A$18:$L$18, 0),FALSE), 'E2 Allocators'!$B$15:$W$361, MATCH('O5 Details by Class &amp; Accounts'!BH$18, 'E2 Allocators'!$B$15:$W$15, 0),FALSE)*$E205)</f>
        <v>0</v>
      </c>
      <c r="BI205" s="1321">
        <f>IF(ISERROR(VLOOKUP(VLOOKUP($A205, 'E4 TB Allocation Details'!$A$18:$L$214, MATCH("Misc ID", 'E4 TB Allocation Details'!$A$18:$L$18, 0),FALSE), 'E2 Allocators'!$B$15:$W$361, MATCH('O5 Details by Class &amp; Accounts'!BI$18, 'E2 Allocators'!$B$15:$W$15, 0),FALSE)*$E205), 0, VLOOKUP(VLOOKUP($A205, 'E4 TB Allocation Details'!$A$18:$L$214, MATCH("Misc ID", 'E4 TB Allocation Details'!$A$18:$L$18, 0),FALSE), 'E2 Allocators'!$B$15:$W$361, MATCH('O5 Details by Class &amp; Accounts'!BI$18, 'E2 Allocators'!$B$15:$W$15, 0),FALSE)*$E205)</f>
        <v>0</v>
      </c>
      <c r="BJ205" s="1321">
        <f>IF(ISERROR(VLOOKUP(VLOOKUP($A205, 'E4 TB Allocation Details'!$A$18:$L$214, MATCH("Misc ID", 'E4 TB Allocation Details'!$A$18:$L$18, 0),FALSE), 'E2 Allocators'!$B$15:$W$361, MATCH('O5 Details by Class &amp; Accounts'!BJ$18, 'E2 Allocators'!$B$15:$W$15, 0),FALSE)*$E205), 0, VLOOKUP(VLOOKUP($A205, 'E4 TB Allocation Details'!$A$18:$L$214, MATCH("Misc ID", 'E4 TB Allocation Details'!$A$18:$L$18, 0),FALSE), 'E2 Allocators'!$B$15:$W$361, MATCH('O5 Details by Class &amp; Accounts'!BJ$18, 'E2 Allocators'!$B$15:$W$15, 0),FALSE)*$E205)</f>
        <v>0</v>
      </c>
      <c r="BK205" s="1321">
        <f>IF(ISERROR(VLOOKUP(VLOOKUP($A205, 'E4 TB Allocation Details'!$A$18:$L$214, MATCH("Misc ID", 'E4 TB Allocation Details'!$A$18:$L$18, 0),FALSE), 'E2 Allocators'!$B$15:$W$361, MATCH('O5 Details by Class &amp; Accounts'!BK$18, 'E2 Allocators'!$B$15:$W$15, 0),FALSE)*$E205), 0, VLOOKUP(VLOOKUP($A205, 'E4 TB Allocation Details'!$A$18:$L$214, MATCH("Misc ID", 'E4 TB Allocation Details'!$A$18:$L$18, 0),FALSE), 'E2 Allocators'!$B$15:$W$361, MATCH('O5 Details by Class &amp; Accounts'!BK$18, 'E2 Allocators'!$B$15:$W$15, 0),FALSE)*$E205)</f>
        <v>0</v>
      </c>
      <c r="BL205" s="1321">
        <f>IF(ISERROR(VLOOKUP(VLOOKUP($A205, 'E4 TB Allocation Details'!$A$18:$L$214, MATCH("Misc ID", 'E4 TB Allocation Details'!$A$18:$L$18, 0),FALSE), 'E2 Allocators'!$B$15:$W$361, MATCH('O5 Details by Class &amp; Accounts'!BL$18, 'E2 Allocators'!$B$15:$W$15, 0),FALSE)*$E205), 0, VLOOKUP(VLOOKUP($A205, 'E4 TB Allocation Details'!$A$18:$L$214, MATCH("Misc ID", 'E4 TB Allocation Details'!$A$18:$L$18, 0),FALSE), 'E2 Allocators'!$B$15:$W$361, MATCH('O5 Details by Class &amp; Accounts'!BL$18, 'E2 Allocators'!$B$15:$W$15, 0),FALSE)*$E205)</f>
        <v>0</v>
      </c>
      <c r="BM205" s="1321">
        <f>IF(ISERROR(VLOOKUP(VLOOKUP($A205, 'E4 TB Allocation Details'!$A$18:$L$214, MATCH("Misc ID", 'E4 TB Allocation Details'!$A$18:$L$18, 0),FALSE), 'E2 Allocators'!$B$15:$W$361, MATCH('O5 Details by Class &amp; Accounts'!BM$18, 'E2 Allocators'!$B$15:$W$15, 0),FALSE)*$E205), 0, VLOOKUP(VLOOKUP($A205, 'E4 TB Allocation Details'!$A$18:$L$214, MATCH("Misc ID", 'E4 TB Allocation Details'!$A$18:$L$18, 0),FALSE), 'E2 Allocators'!$B$15:$W$361, MATCH('O5 Details by Class &amp; Accounts'!BM$18, 'E2 Allocators'!$B$15:$W$15, 0),FALSE)*$E205)</f>
        <v>0</v>
      </c>
      <c r="BN205" s="1321">
        <f>IF(ISERROR(VLOOKUP(VLOOKUP($A205, 'E4 TB Allocation Details'!$A$18:$L$214, MATCH("Misc ID", 'E4 TB Allocation Details'!$A$18:$L$18, 0),FALSE), 'E2 Allocators'!$B$15:$W$361, MATCH('O5 Details by Class &amp; Accounts'!BN$18, 'E2 Allocators'!$B$15:$W$15, 0),FALSE)*$E205), 0, VLOOKUP(VLOOKUP($A205, 'E4 TB Allocation Details'!$A$18:$L$214, MATCH("Misc ID", 'E4 TB Allocation Details'!$A$18:$L$18, 0),FALSE), 'E2 Allocators'!$B$15:$W$361, MATCH('O5 Details by Class &amp; Accounts'!BN$18, 'E2 Allocators'!$B$15:$W$15, 0),FALSE)*$E205)</f>
        <v>0</v>
      </c>
      <c r="BO205" s="1321">
        <f>IF(ISERROR(VLOOKUP(VLOOKUP($A205, 'E4 TB Allocation Details'!$A$18:$L$214, MATCH("Misc ID", 'E4 TB Allocation Details'!$A$18:$L$18, 0),FALSE), 'E2 Allocators'!$B$15:$W$361, MATCH('O5 Details by Class &amp; Accounts'!BO$18, 'E2 Allocators'!$B$15:$W$15, 0),FALSE)*$E205), 0, VLOOKUP(VLOOKUP($A205, 'E4 TB Allocation Details'!$A$18:$L$214, MATCH("Misc ID", 'E4 TB Allocation Details'!$A$18:$L$18, 0),FALSE), 'E2 Allocators'!$B$15:$W$361, MATCH('O5 Details by Class &amp; Accounts'!BO$18, 'E2 Allocators'!$B$15:$W$15, 0),FALSE)*$E205)</f>
        <v>0</v>
      </c>
      <c r="BP205" s="1321">
        <f>IF(ISERROR(VLOOKUP(VLOOKUP($A205, 'E4 TB Allocation Details'!$A$18:$L$214, MATCH("Misc ID", 'E4 TB Allocation Details'!$A$18:$L$18, 0),FALSE), 'E2 Allocators'!$B$15:$W$361, MATCH('O5 Details by Class &amp; Accounts'!BP$18, 'E2 Allocators'!$B$15:$W$15, 0),FALSE)*$E205), 0, VLOOKUP(VLOOKUP($A205, 'E4 TB Allocation Details'!$A$18:$L$214, MATCH("Misc ID", 'E4 TB Allocation Details'!$A$18:$L$18, 0),FALSE), 'E2 Allocators'!$B$15:$W$361, MATCH('O5 Details by Class &amp; Accounts'!BP$18, 'E2 Allocators'!$B$15:$W$15, 0),FALSE)*$E205)</f>
        <v>0</v>
      </c>
      <c r="BQ205" s="1321">
        <f>IF(ISERROR(VLOOKUP(VLOOKUP($A205, 'E4 TB Allocation Details'!$A$18:$L$214, MATCH("Misc ID", 'E4 TB Allocation Details'!$A$18:$L$18, 0),FALSE), 'E2 Allocators'!$B$15:$W$361, MATCH('O5 Details by Class &amp; Accounts'!BQ$18, 'E2 Allocators'!$B$15:$W$15, 0),FALSE)*$E205), 0, VLOOKUP(VLOOKUP($A205, 'E4 TB Allocation Details'!$A$18:$L$214, MATCH("Misc ID", 'E4 TB Allocation Details'!$A$18:$L$18, 0),FALSE), 'E2 Allocators'!$B$15:$W$361, MATCH('O5 Details by Class &amp; Accounts'!BQ$18, 'E2 Allocators'!$B$15:$W$15, 0),FALSE)*$E205)</f>
        <v>0</v>
      </c>
      <c r="BR205" s="1321">
        <f>IF(ISERROR(VLOOKUP(VLOOKUP($A205, 'E4 TB Allocation Details'!$A$18:$L$214, MATCH("Misc ID", 'E4 TB Allocation Details'!$A$18:$L$18, 0),FALSE), 'E2 Allocators'!$B$15:$W$361, MATCH('O5 Details by Class &amp; Accounts'!BR$18, 'E2 Allocators'!$B$15:$W$15, 0),FALSE)*$E205), 0, VLOOKUP(VLOOKUP($A205, 'E4 TB Allocation Details'!$A$18:$L$214, MATCH("Misc ID", 'E4 TB Allocation Details'!$A$18:$L$18, 0),FALSE), 'E2 Allocators'!$B$15:$W$361, MATCH('O5 Details by Class &amp; Accounts'!BR$18, 'E2 Allocators'!$B$15:$W$15, 0),FALSE)*$E205)</f>
        <v>0</v>
      </c>
      <c r="BS205" s="1321">
        <f t="shared" si="48"/>
        <v>0</v>
      </c>
      <c r="BT205" s="1321">
        <f>IF(ISERROR(VLOOKUP(VLOOKUP($A205, 'E4 TB Allocation Details'!$A$18:$L$214, MATCH("A &amp; G ID", 'E4 TB Allocation Details'!$A$18:$L$18, 0),FALSE), 'E2 Allocators'!$B$15:$W$361, MATCH('O5 Details by Class &amp; Accounts'!BT$18, 'E2 Allocators'!$B$15:$W$15, 0),FALSE)*$E205), 0, VLOOKUP(VLOOKUP($A205, 'E4 TB Allocation Details'!$A$18:$L$214, MATCH("A &amp; G ID", 'E4 TB Allocation Details'!$A$18:$L$18, 0),FALSE), 'E2 Allocators'!$B$15:$W$361, MATCH('O5 Details by Class &amp; Accounts'!BT$18, 'E2 Allocators'!$B$15:$W$15, 0),FALSE)*$E205)</f>
        <v>0</v>
      </c>
      <c r="BU205" s="1321">
        <f>IF(ISERROR(VLOOKUP(VLOOKUP($A205, 'E4 TB Allocation Details'!$A$18:$L$214, MATCH("A &amp; G ID", 'E4 TB Allocation Details'!$A$18:$L$18, 0),FALSE), 'E2 Allocators'!$B$15:$W$361, MATCH('O5 Details by Class &amp; Accounts'!BU$18, 'E2 Allocators'!$B$15:$W$15, 0),FALSE)*$E205), 0, VLOOKUP(VLOOKUP($A205, 'E4 TB Allocation Details'!$A$18:$L$214, MATCH("A &amp; G ID", 'E4 TB Allocation Details'!$A$18:$L$18, 0),FALSE), 'E2 Allocators'!$B$15:$W$361, MATCH('O5 Details by Class &amp; Accounts'!BU$18, 'E2 Allocators'!$B$15:$W$15, 0),FALSE)*$E205)</f>
        <v>0</v>
      </c>
      <c r="BV205" s="1321">
        <f>IF(ISERROR(VLOOKUP(VLOOKUP($A205, 'E4 TB Allocation Details'!$A$18:$L$214, MATCH("A &amp; G ID", 'E4 TB Allocation Details'!$A$18:$L$18, 0),FALSE), 'E2 Allocators'!$B$15:$W$361, MATCH('O5 Details by Class &amp; Accounts'!BV$18, 'E2 Allocators'!$B$15:$W$15, 0),FALSE)*$E205), 0, VLOOKUP(VLOOKUP($A205, 'E4 TB Allocation Details'!$A$18:$L$214, MATCH("A &amp; G ID", 'E4 TB Allocation Details'!$A$18:$L$18, 0),FALSE), 'E2 Allocators'!$B$15:$W$361, MATCH('O5 Details by Class &amp; Accounts'!BV$18, 'E2 Allocators'!$B$15:$W$15, 0),FALSE)*$E205)</f>
        <v>0</v>
      </c>
      <c r="BW205" s="1321">
        <f>IF(ISERROR(VLOOKUP(VLOOKUP($A205, 'E4 TB Allocation Details'!$A$18:$L$214, MATCH("A &amp; G ID", 'E4 TB Allocation Details'!$A$18:$L$18, 0),FALSE), 'E2 Allocators'!$B$15:$W$361, MATCH('O5 Details by Class &amp; Accounts'!BW$18, 'E2 Allocators'!$B$15:$W$15, 0),FALSE)*$E205), 0, VLOOKUP(VLOOKUP($A205, 'E4 TB Allocation Details'!$A$18:$L$214, MATCH("A &amp; G ID", 'E4 TB Allocation Details'!$A$18:$L$18, 0),FALSE), 'E2 Allocators'!$B$15:$W$361, MATCH('O5 Details by Class &amp; Accounts'!BW$18, 'E2 Allocators'!$B$15:$W$15, 0),FALSE)*$E205)</f>
        <v>0</v>
      </c>
      <c r="BX205" s="1321">
        <f>IF(ISERROR(VLOOKUP(VLOOKUP($A205, 'E4 TB Allocation Details'!$A$18:$L$214, MATCH("A &amp; G ID", 'E4 TB Allocation Details'!$A$18:$L$18, 0),FALSE), 'E2 Allocators'!$B$15:$W$361, MATCH('O5 Details by Class &amp; Accounts'!BX$18, 'E2 Allocators'!$B$15:$W$15, 0),FALSE)*$E205), 0, VLOOKUP(VLOOKUP($A205, 'E4 TB Allocation Details'!$A$18:$L$214, MATCH("A &amp; G ID", 'E4 TB Allocation Details'!$A$18:$L$18, 0),FALSE), 'E2 Allocators'!$B$15:$W$361, MATCH('O5 Details by Class &amp; Accounts'!BX$18, 'E2 Allocators'!$B$15:$W$15, 0),FALSE)*$E205)</f>
        <v>0</v>
      </c>
      <c r="BY205" s="1321">
        <f>IF(ISERROR(VLOOKUP(VLOOKUP($A205, 'E4 TB Allocation Details'!$A$18:$L$214, MATCH("A &amp; G ID", 'E4 TB Allocation Details'!$A$18:$L$18, 0),FALSE), 'E2 Allocators'!$B$15:$W$361, MATCH('O5 Details by Class &amp; Accounts'!BY$18, 'E2 Allocators'!$B$15:$W$15, 0),FALSE)*$E205), 0, VLOOKUP(VLOOKUP($A205, 'E4 TB Allocation Details'!$A$18:$L$214, MATCH("A &amp; G ID", 'E4 TB Allocation Details'!$A$18:$L$18, 0),FALSE), 'E2 Allocators'!$B$15:$W$361, MATCH('O5 Details by Class &amp; Accounts'!BY$18, 'E2 Allocators'!$B$15:$W$15, 0),FALSE)*$E205)</f>
        <v>0</v>
      </c>
      <c r="BZ205" s="1321">
        <f>IF(ISERROR(VLOOKUP(VLOOKUP($A205, 'E4 TB Allocation Details'!$A$18:$L$214, MATCH("A &amp; G ID", 'E4 TB Allocation Details'!$A$18:$L$18, 0),FALSE), 'E2 Allocators'!$B$15:$W$361, MATCH('O5 Details by Class &amp; Accounts'!BZ$18, 'E2 Allocators'!$B$15:$W$15, 0),FALSE)*$E205), 0, VLOOKUP(VLOOKUP($A205, 'E4 TB Allocation Details'!$A$18:$L$214, MATCH("A &amp; G ID", 'E4 TB Allocation Details'!$A$18:$L$18, 0),FALSE), 'E2 Allocators'!$B$15:$W$361, MATCH('O5 Details by Class &amp; Accounts'!BZ$18, 'E2 Allocators'!$B$15:$W$15, 0),FALSE)*$E205)</f>
        <v>0</v>
      </c>
      <c r="CA205" s="1321">
        <f>IF(ISERROR(VLOOKUP(VLOOKUP($A205, 'E4 TB Allocation Details'!$A$18:$L$214, MATCH("A &amp; G ID", 'E4 TB Allocation Details'!$A$18:$L$18, 0),FALSE), 'E2 Allocators'!$B$15:$W$361, MATCH('O5 Details by Class &amp; Accounts'!CA$18, 'E2 Allocators'!$B$15:$W$15, 0),FALSE)*$E205), 0, VLOOKUP(VLOOKUP($A205, 'E4 TB Allocation Details'!$A$18:$L$214, MATCH("A &amp; G ID", 'E4 TB Allocation Details'!$A$18:$L$18, 0),FALSE), 'E2 Allocators'!$B$15:$W$361, MATCH('O5 Details by Class &amp; Accounts'!CA$18, 'E2 Allocators'!$B$15:$W$15, 0),FALSE)*$E205)</f>
        <v>0</v>
      </c>
      <c r="CB205" s="1321">
        <f>IF(ISERROR(VLOOKUP(VLOOKUP($A205, 'E4 TB Allocation Details'!$A$18:$L$214, MATCH("A &amp; G ID", 'E4 TB Allocation Details'!$A$18:$L$18, 0),FALSE), 'E2 Allocators'!$B$15:$W$361, MATCH('O5 Details by Class &amp; Accounts'!CB$18, 'E2 Allocators'!$B$15:$W$15, 0),FALSE)*$E205), 0, VLOOKUP(VLOOKUP($A205, 'E4 TB Allocation Details'!$A$18:$L$214, MATCH("A &amp; G ID", 'E4 TB Allocation Details'!$A$18:$L$18, 0),FALSE), 'E2 Allocators'!$B$15:$W$361, MATCH('O5 Details by Class &amp; Accounts'!CB$18, 'E2 Allocators'!$B$15:$W$15, 0),FALSE)*$E205)</f>
        <v>0</v>
      </c>
      <c r="CC205" s="1321">
        <f>IF(ISERROR(VLOOKUP(VLOOKUP($A205, 'E4 TB Allocation Details'!$A$18:$L$214, MATCH("A &amp; G ID", 'E4 TB Allocation Details'!$A$18:$L$18, 0),FALSE), 'E2 Allocators'!$B$15:$W$361, MATCH('O5 Details by Class &amp; Accounts'!CC$18, 'E2 Allocators'!$B$15:$W$15, 0),FALSE)*$E205), 0, VLOOKUP(VLOOKUP($A205, 'E4 TB Allocation Details'!$A$18:$L$214, MATCH("A &amp; G ID", 'E4 TB Allocation Details'!$A$18:$L$18, 0),FALSE), 'E2 Allocators'!$B$15:$W$361, MATCH('O5 Details by Class &amp; Accounts'!CC$18, 'E2 Allocators'!$B$15:$W$15, 0),FALSE)*$E205)</f>
        <v>0</v>
      </c>
      <c r="CD205" s="1321">
        <f>IF(ISERROR(VLOOKUP(VLOOKUP($A205, 'E4 TB Allocation Details'!$A$18:$L$214, MATCH("A &amp; G ID", 'E4 TB Allocation Details'!$A$18:$L$18, 0),FALSE), 'E2 Allocators'!$B$15:$W$361, MATCH('O5 Details by Class &amp; Accounts'!CD$18, 'E2 Allocators'!$B$15:$W$15, 0),FALSE)*$E205), 0, VLOOKUP(VLOOKUP($A205, 'E4 TB Allocation Details'!$A$18:$L$214, MATCH("A &amp; G ID", 'E4 TB Allocation Details'!$A$18:$L$18, 0),FALSE), 'E2 Allocators'!$B$15:$W$361, MATCH('O5 Details by Class &amp; Accounts'!CD$18, 'E2 Allocators'!$B$15:$W$15, 0),FALSE)*$E205)</f>
        <v>0</v>
      </c>
      <c r="CE205" s="1321">
        <f>IF(ISERROR(VLOOKUP(VLOOKUP($A205, 'E4 TB Allocation Details'!$A$18:$L$214, MATCH("A &amp; G ID", 'E4 TB Allocation Details'!$A$18:$L$18, 0),FALSE), 'E2 Allocators'!$B$15:$W$361, MATCH('O5 Details by Class &amp; Accounts'!CE$18, 'E2 Allocators'!$B$15:$W$15, 0),FALSE)*$E205), 0, VLOOKUP(VLOOKUP($A205, 'E4 TB Allocation Details'!$A$18:$L$214, MATCH("A &amp; G ID", 'E4 TB Allocation Details'!$A$18:$L$18, 0),FALSE), 'E2 Allocators'!$B$15:$W$361, MATCH('O5 Details by Class &amp; Accounts'!CE$18, 'E2 Allocators'!$B$15:$W$15, 0),FALSE)*$E205)</f>
        <v>0</v>
      </c>
      <c r="CF205" s="1321">
        <f>IF(ISERROR(VLOOKUP(VLOOKUP($A205, 'E4 TB Allocation Details'!$A$18:$L$214, MATCH("A &amp; G ID", 'E4 TB Allocation Details'!$A$18:$L$18, 0),FALSE), 'E2 Allocators'!$B$15:$W$361, MATCH('O5 Details by Class &amp; Accounts'!CF$18, 'E2 Allocators'!$B$15:$W$15, 0),FALSE)*$E205), 0, VLOOKUP(VLOOKUP($A205, 'E4 TB Allocation Details'!$A$18:$L$214, MATCH("A &amp; G ID", 'E4 TB Allocation Details'!$A$18:$L$18, 0),FALSE), 'E2 Allocators'!$B$15:$W$361, MATCH('O5 Details by Class &amp; Accounts'!CF$18, 'E2 Allocators'!$B$15:$W$15, 0),FALSE)*$E205)</f>
        <v>0</v>
      </c>
      <c r="CG205" s="1321">
        <f>IF(ISERROR(VLOOKUP(VLOOKUP($A205, 'E4 TB Allocation Details'!$A$18:$L$214, MATCH("A &amp; G ID", 'E4 TB Allocation Details'!$A$18:$L$18, 0),FALSE), 'E2 Allocators'!$B$15:$W$361, MATCH('O5 Details by Class &amp; Accounts'!CG$18, 'E2 Allocators'!$B$15:$W$15, 0),FALSE)*$E205), 0, VLOOKUP(VLOOKUP($A205, 'E4 TB Allocation Details'!$A$18:$L$214, MATCH("A &amp; G ID", 'E4 TB Allocation Details'!$A$18:$L$18, 0),FALSE), 'E2 Allocators'!$B$15:$W$361, MATCH('O5 Details by Class &amp; Accounts'!CG$18, 'E2 Allocators'!$B$15:$W$15, 0),FALSE)*$E205)</f>
        <v>0</v>
      </c>
      <c r="CH205" s="1321">
        <f>IF(ISERROR(VLOOKUP(VLOOKUP($A205, 'E4 TB Allocation Details'!$A$18:$L$214, MATCH("A &amp; G ID", 'E4 TB Allocation Details'!$A$18:$L$18, 0),FALSE), 'E2 Allocators'!$B$15:$W$361, MATCH('O5 Details by Class &amp; Accounts'!CH$18, 'E2 Allocators'!$B$15:$W$15, 0),FALSE)*$E205), 0, VLOOKUP(VLOOKUP($A205, 'E4 TB Allocation Details'!$A$18:$L$214, MATCH("A &amp; G ID", 'E4 TB Allocation Details'!$A$18:$L$18, 0),FALSE), 'E2 Allocators'!$B$15:$W$361, MATCH('O5 Details by Class &amp; Accounts'!CH$18, 'E2 Allocators'!$B$15:$W$15, 0),FALSE)*$E205)</f>
        <v>0</v>
      </c>
      <c r="CI205" s="1321">
        <f>IF(ISERROR(VLOOKUP(VLOOKUP($A205, 'E4 TB Allocation Details'!$A$18:$L$214, MATCH("A &amp; G ID", 'E4 TB Allocation Details'!$A$18:$L$18, 0),FALSE), 'E2 Allocators'!$B$15:$W$361, MATCH('O5 Details by Class &amp; Accounts'!CI$18, 'E2 Allocators'!$B$15:$W$15, 0),FALSE)*$E205), 0, VLOOKUP(VLOOKUP($A205, 'E4 TB Allocation Details'!$A$18:$L$214, MATCH("A &amp; G ID", 'E4 TB Allocation Details'!$A$18:$L$18, 0),FALSE), 'E2 Allocators'!$B$15:$W$361, MATCH('O5 Details by Class &amp; Accounts'!CI$18, 'E2 Allocators'!$B$15:$W$15, 0),FALSE)*$E205)</f>
        <v>0</v>
      </c>
      <c r="CJ205" s="1321">
        <f>IF(ISERROR(VLOOKUP(VLOOKUP($A205, 'E4 TB Allocation Details'!$A$18:$L$214, MATCH("A &amp; G ID", 'E4 TB Allocation Details'!$A$18:$L$18, 0),FALSE), 'E2 Allocators'!$B$15:$W$361, MATCH('O5 Details by Class &amp; Accounts'!CJ$18, 'E2 Allocators'!$B$15:$W$15, 0),FALSE)*$E205), 0, VLOOKUP(VLOOKUP($A205, 'E4 TB Allocation Details'!$A$18:$L$214, MATCH("A &amp; G ID", 'E4 TB Allocation Details'!$A$18:$L$18, 0),FALSE), 'E2 Allocators'!$B$15:$W$361, MATCH('O5 Details by Class &amp; Accounts'!CJ$18, 'E2 Allocators'!$B$15:$W$15, 0),FALSE)*$E205)</f>
        <v>0</v>
      </c>
      <c r="CK205" s="1321">
        <f>IF(ISERROR(VLOOKUP(VLOOKUP($A205, 'E4 TB Allocation Details'!$A$18:$L$214, MATCH("A &amp; G ID", 'E4 TB Allocation Details'!$A$18:$L$18, 0),FALSE), 'E2 Allocators'!$B$15:$W$361, MATCH('O5 Details by Class &amp; Accounts'!CK$18, 'E2 Allocators'!$B$15:$W$15, 0),FALSE)*$E205), 0, VLOOKUP(VLOOKUP($A205, 'E4 TB Allocation Details'!$A$18:$L$214, MATCH("A &amp; G ID", 'E4 TB Allocation Details'!$A$18:$L$18, 0),FALSE), 'E2 Allocators'!$B$15:$W$361, MATCH('O5 Details by Class &amp; Accounts'!CK$18, 'E2 Allocators'!$B$15:$W$15, 0),FALSE)*$E205)</f>
        <v>0</v>
      </c>
      <c r="CL205" s="1321">
        <f>IF(ISERROR(VLOOKUP(VLOOKUP($A205, 'E4 TB Allocation Details'!$A$18:$L$214, MATCH("A &amp; G ID", 'E4 TB Allocation Details'!$A$18:$L$18, 0),FALSE), 'E2 Allocators'!$B$15:$W$361, MATCH('O5 Details by Class &amp; Accounts'!CL$18, 'E2 Allocators'!$B$15:$W$15, 0),FALSE)*$E205), 0, VLOOKUP(VLOOKUP($A205, 'E4 TB Allocation Details'!$A$18:$L$214, MATCH("A &amp; G ID", 'E4 TB Allocation Details'!$A$18:$L$18, 0),FALSE), 'E2 Allocators'!$B$15:$W$361, MATCH('O5 Details by Class &amp; Accounts'!CL$18, 'E2 Allocators'!$B$15:$W$15, 0),FALSE)*$E205)</f>
        <v>0</v>
      </c>
      <c r="CM205" s="1321">
        <f>IF(ISERROR(VLOOKUP(VLOOKUP($A205, 'E4 TB Allocation Details'!$A$18:$L$214, MATCH("A &amp; G ID", 'E4 TB Allocation Details'!$A$18:$L$18, 0),FALSE), 'E2 Allocators'!$B$15:$W$361, MATCH('O5 Details by Class &amp; Accounts'!CM$18, 'E2 Allocators'!$B$15:$W$15, 0),FALSE)*$E205), 0, VLOOKUP(VLOOKUP($A205, 'E4 TB Allocation Details'!$A$18:$L$214, MATCH("A &amp; G ID", 'E4 TB Allocation Details'!$A$18:$L$18, 0),FALSE), 'E2 Allocators'!$B$15:$W$361, MATCH('O5 Details by Class &amp; Accounts'!CM$18, 'E2 Allocators'!$B$15:$W$15, 0),FALSE)*$E205)</f>
        <v>0</v>
      </c>
      <c r="CN205" s="1321">
        <f t="shared" si="52"/>
        <v>0</v>
      </c>
      <c r="CO205" s="1650">
        <f t="shared" si="50"/>
        <v>0</v>
      </c>
      <c r="CQ205" s="1898" t="s">
        <v>1091</v>
      </c>
    </row>
    <row r="206" spans="1:95" s="64" customFormat="1" ht="12.75">
      <c r="A206" s="2156">
        <v>5740</v>
      </c>
      <c r="B206" s="2111" t="s">
        <v>40</v>
      </c>
      <c r="C206" s="1647">
        <f>IF(ISERROR(VLOOKUP($A206,'I3 TB Data'!$A$19:$H$484,MATCH('O5 Details by Class &amp; Accounts'!$C$18, 'I3 TB Data'!$A$19:$H$19,0),0)), 0, VLOOKUP($A206,'I3 TB Data'!$A$19:$H$484,MATCH('O5 Details by Class &amp; Accounts'!$C$18,'I3 TB Data'!$A$19:$H$19,0),0))</f>
        <v>0</v>
      </c>
      <c r="D206" s="1648"/>
      <c r="E206" s="1647">
        <f t="shared" si="53"/>
        <v>0</v>
      </c>
      <c r="F206" s="1649"/>
      <c r="G206" s="1649"/>
      <c r="H206" s="1321"/>
      <c r="I206" s="1321"/>
      <c r="J206" s="1321"/>
      <c r="K206" s="1321"/>
      <c r="L206" s="1321"/>
      <c r="M206" s="1321"/>
      <c r="N206" s="1321"/>
      <c r="O206" s="1321"/>
      <c r="P206" s="1321"/>
      <c r="Q206" s="1321"/>
      <c r="R206" s="1321"/>
      <c r="S206" s="1321"/>
      <c r="T206" s="1321"/>
      <c r="U206" s="1321"/>
      <c r="V206" s="1321"/>
      <c r="W206" s="1321"/>
      <c r="X206" s="1321"/>
      <c r="Y206" s="1321"/>
      <c r="Z206" s="1321"/>
      <c r="AA206" s="1321"/>
      <c r="AB206" s="1321"/>
      <c r="AC206" s="1321"/>
      <c r="AD206" s="1321"/>
      <c r="AE206" s="1321"/>
      <c r="AF206" s="1321"/>
      <c r="AG206" s="1321"/>
      <c r="AH206" s="1321"/>
      <c r="AI206" s="1321"/>
      <c r="AJ206" s="1321"/>
      <c r="AK206" s="1321"/>
      <c r="AL206" s="1321"/>
      <c r="AM206" s="1321"/>
      <c r="AN206" s="1321"/>
      <c r="AO206" s="1321"/>
      <c r="AP206" s="1321"/>
      <c r="AQ206" s="1321"/>
      <c r="AR206" s="1321"/>
      <c r="AS206" s="1321"/>
      <c r="AT206" s="1321"/>
      <c r="AU206" s="1321"/>
      <c r="AV206" s="1321"/>
      <c r="AW206" s="1321"/>
      <c r="AX206" s="1321"/>
      <c r="AY206" s="1321">
        <f>IF(ISERROR(VLOOKUP(VLOOKUP($A206, 'E4 TB Allocation Details'!$A$18:$L$214, MATCH("Misc ID", 'E4 TB Allocation Details'!$A$18:$L$18, 0),FALSE), 'E2 Allocators'!$B$15:$W$361, MATCH('O5 Details by Class &amp; Accounts'!AY$18, 'E2 Allocators'!$B$15:$W$15, 0),FALSE)*$E206), 0, VLOOKUP(VLOOKUP($A206, 'E4 TB Allocation Details'!$A$18:$L$214, MATCH("Misc ID", 'E4 TB Allocation Details'!$A$18:$L$18, 0),FALSE), 'E2 Allocators'!$B$15:$W$361, MATCH('O5 Details by Class &amp; Accounts'!AY$18, 'E2 Allocators'!$B$15:$W$15, 0),FALSE)*$E206)</f>
        <v>0</v>
      </c>
      <c r="AZ206" s="1321">
        <f>IF(ISERROR(VLOOKUP(VLOOKUP($A206, 'E4 TB Allocation Details'!$A$18:$L$214, MATCH("Misc ID", 'E4 TB Allocation Details'!$A$18:$L$18, 0),FALSE), 'E2 Allocators'!$B$15:$W$361, MATCH('O5 Details by Class &amp; Accounts'!AZ$18, 'E2 Allocators'!$B$15:$W$15, 0),FALSE)*$E206), 0, VLOOKUP(VLOOKUP($A206, 'E4 TB Allocation Details'!$A$18:$L$214, MATCH("Misc ID", 'E4 TB Allocation Details'!$A$18:$L$18, 0),FALSE), 'E2 Allocators'!$B$15:$W$361, MATCH('O5 Details by Class &amp; Accounts'!AZ$18, 'E2 Allocators'!$B$15:$W$15, 0),FALSE)*$E206)</f>
        <v>0</v>
      </c>
      <c r="BA206" s="1321">
        <f>IF(ISERROR(VLOOKUP(VLOOKUP($A206, 'E4 TB Allocation Details'!$A$18:$L$214, MATCH("Misc ID", 'E4 TB Allocation Details'!$A$18:$L$18, 0),FALSE), 'E2 Allocators'!$B$15:$W$361, MATCH('O5 Details by Class &amp; Accounts'!BA$18, 'E2 Allocators'!$B$15:$W$15, 0),FALSE)*$E206), 0, VLOOKUP(VLOOKUP($A206, 'E4 TB Allocation Details'!$A$18:$L$214, MATCH("Misc ID", 'E4 TB Allocation Details'!$A$18:$L$18, 0),FALSE), 'E2 Allocators'!$B$15:$W$361, MATCH('O5 Details by Class &amp; Accounts'!BA$18, 'E2 Allocators'!$B$15:$W$15, 0),FALSE)*$E206)</f>
        <v>0</v>
      </c>
      <c r="BB206" s="1321">
        <f>IF(ISERROR(VLOOKUP(VLOOKUP($A206, 'E4 TB Allocation Details'!$A$18:$L$214, MATCH("Misc ID", 'E4 TB Allocation Details'!$A$18:$L$18, 0),FALSE), 'E2 Allocators'!$B$15:$W$361, MATCH('O5 Details by Class &amp; Accounts'!BB$18, 'E2 Allocators'!$B$15:$W$15, 0),FALSE)*$E206), 0, VLOOKUP(VLOOKUP($A206, 'E4 TB Allocation Details'!$A$18:$L$214, MATCH("Misc ID", 'E4 TB Allocation Details'!$A$18:$L$18, 0),FALSE), 'E2 Allocators'!$B$15:$W$361, MATCH('O5 Details by Class &amp; Accounts'!BB$18, 'E2 Allocators'!$B$15:$W$15, 0),FALSE)*$E206)</f>
        <v>0</v>
      </c>
      <c r="BC206" s="1321">
        <f>IF(ISERROR(VLOOKUP(VLOOKUP($A206, 'E4 TB Allocation Details'!$A$18:$L$214, MATCH("Misc ID", 'E4 TB Allocation Details'!$A$18:$L$18, 0),FALSE), 'E2 Allocators'!$B$15:$W$361, MATCH('O5 Details by Class &amp; Accounts'!BC$18, 'E2 Allocators'!$B$15:$W$15, 0),FALSE)*$E206), 0, VLOOKUP(VLOOKUP($A206, 'E4 TB Allocation Details'!$A$18:$L$214, MATCH("Misc ID", 'E4 TB Allocation Details'!$A$18:$L$18, 0),FALSE), 'E2 Allocators'!$B$15:$W$361, MATCH('O5 Details by Class &amp; Accounts'!BC$18, 'E2 Allocators'!$B$15:$W$15, 0),FALSE)*$E206)</f>
        <v>0</v>
      </c>
      <c r="BD206" s="1321">
        <f>IF(ISERROR(VLOOKUP(VLOOKUP($A206, 'E4 TB Allocation Details'!$A$18:$L$214, MATCH("Misc ID", 'E4 TB Allocation Details'!$A$18:$L$18, 0),FALSE), 'E2 Allocators'!$B$15:$W$361, MATCH('O5 Details by Class &amp; Accounts'!BD$18, 'E2 Allocators'!$B$15:$W$15, 0),FALSE)*$E206), 0, VLOOKUP(VLOOKUP($A206, 'E4 TB Allocation Details'!$A$18:$L$214, MATCH("Misc ID", 'E4 TB Allocation Details'!$A$18:$L$18, 0),FALSE), 'E2 Allocators'!$B$15:$W$361, MATCH('O5 Details by Class &amp; Accounts'!BD$18, 'E2 Allocators'!$B$15:$W$15, 0),FALSE)*$E206)</f>
        <v>0</v>
      </c>
      <c r="BE206" s="1321">
        <f>IF(ISERROR(VLOOKUP(VLOOKUP($A206, 'E4 TB Allocation Details'!$A$18:$L$214, MATCH("Misc ID", 'E4 TB Allocation Details'!$A$18:$L$18, 0),FALSE), 'E2 Allocators'!$B$15:$W$361, MATCH('O5 Details by Class &amp; Accounts'!BE$18, 'E2 Allocators'!$B$15:$W$15, 0),FALSE)*$E206), 0, VLOOKUP(VLOOKUP($A206, 'E4 TB Allocation Details'!$A$18:$L$214, MATCH("Misc ID", 'E4 TB Allocation Details'!$A$18:$L$18, 0),FALSE), 'E2 Allocators'!$B$15:$W$361, MATCH('O5 Details by Class &amp; Accounts'!BE$18, 'E2 Allocators'!$B$15:$W$15, 0),FALSE)*$E206)</f>
        <v>0</v>
      </c>
      <c r="BF206" s="1321">
        <f>IF(ISERROR(VLOOKUP(VLOOKUP($A206, 'E4 TB Allocation Details'!$A$18:$L$214, MATCH("Misc ID", 'E4 TB Allocation Details'!$A$18:$L$18, 0),FALSE), 'E2 Allocators'!$B$15:$W$361, MATCH('O5 Details by Class &amp; Accounts'!BF$18, 'E2 Allocators'!$B$15:$W$15, 0),FALSE)*$E206), 0, VLOOKUP(VLOOKUP($A206, 'E4 TB Allocation Details'!$A$18:$L$214, MATCH("Misc ID", 'E4 TB Allocation Details'!$A$18:$L$18, 0),FALSE), 'E2 Allocators'!$B$15:$W$361, MATCH('O5 Details by Class &amp; Accounts'!BF$18, 'E2 Allocators'!$B$15:$W$15, 0),FALSE)*$E206)</f>
        <v>0</v>
      </c>
      <c r="BG206" s="1321">
        <f>IF(ISERROR(VLOOKUP(VLOOKUP($A206, 'E4 TB Allocation Details'!$A$18:$L$214, MATCH("Misc ID", 'E4 TB Allocation Details'!$A$18:$L$18, 0),FALSE), 'E2 Allocators'!$B$15:$W$361, MATCH('O5 Details by Class &amp; Accounts'!BG$18, 'E2 Allocators'!$B$15:$W$15, 0),FALSE)*$E206), 0, VLOOKUP(VLOOKUP($A206, 'E4 TB Allocation Details'!$A$18:$L$214, MATCH("Misc ID", 'E4 TB Allocation Details'!$A$18:$L$18, 0),FALSE), 'E2 Allocators'!$B$15:$W$361, MATCH('O5 Details by Class &amp; Accounts'!BG$18, 'E2 Allocators'!$B$15:$W$15, 0),FALSE)*$E206)</f>
        <v>0</v>
      </c>
      <c r="BH206" s="1321">
        <f>IF(ISERROR(VLOOKUP(VLOOKUP($A206, 'E4 TB Allocation Details'!$A$18:$L$214, MATCH("Misc ID", 'E4 TB Allocation Details'!$A$18:$L$18, 0),FALSE), 'E2 Allocators'!$B$15:$W$361, MATCH('O5 Details by Class &amp; Accounts'!BH$18, 'E2 Allocators'!$B$15:$W$15, 0),FALSE)*$E206), 0, VLOOKUP(VLOOKUP($A206, 'E4 TB Allocation Details'!$A$18:$L$214, MATCH("Misc ID", 'E4 TB Allocation Details'!$A$18:$L$18, 0),FALSE), 'E2 Allocators'!$B$15:$W$361, MATCH('O5 Details by Class &amp; Accounts'!BH$18, 'E2 Allocators'!$B$15:$W$15, 0),FALSE)*$E206)</f>
        <v>0</v>
      </c>
      <c r="BI206" s="1321">
        <f>IF(ISERROR(VLOOKUP(VLOOKUP($A206, 'E4 TB Allocation Details'!$A$18:$L$214, MATCH("Misc ID", 'E4 TB Allocation Details'!$A$18:$L$18, 0),FALSE), 'E2 Allocators'!$B$15:$W$361, MATCH('O5 Details by Class &amp; Accounts'!BI$18, 'E2 Allocators'!$B$15:$W$15, 0),FALSE)*$E206), 0, VLOOKUP(VLOOKUP($A206, 'E4 TB Allocation Details'!$A$18:$L$214, MATCH("Misc ID", 'E4 TB Allocation Details'!$A$18:$L$18, 0),FALSE), 'E2 Allocators'!$B$15:$W$361, MATCH('O5 Details by Class &amp; Accounts'!BI$18, 'E2 Allocators'!$B$15:$W$15, 0),FALSE)*$E206)</f>
        <v>0</v>
      </c>
      <c r="BJ206" s="1321">
        <f>IF(ISERROR(VLOOKUP(VLOOKUP($A206, 'E4 TB Allocation Details'!$A$18:$L$214, MATCH("Misc ID", 'E4 TB Allocation Details'!$A$18:$L$18, 0),FALSE), 'E2 Allocators'!$B$15:$W$361, MATCH('O5 Details by Class &amp; Accounts'!BJ$18, 'E2 Allocators'!$B$15:$W$15, 0),FALSE)*$E206), 0, VLOOKUP(VLOOKUP($A206, 'E4 TB Allocation Details'!$A$18:$L$214, MATCH("Misc ID", 'E4 TB Allocation Details'!$A$18:$L$18, 0),FALSE), 'E2 Allocators'!$B$15:$W$361, MATCH('O5 Details by Class &amp; Accounts'!BJ$18, 'E2 Allocators'!$B$15:$W$15, 0),FALSE)*$E206)</f>
        <v>0</v>
      </c>
      <c r="BK206" s="1321">
        <f>IF(ISERROR(VLOOKUP(VLOOKUP($A206, 'E4 TB Allocation Details'!$A$18:$L$214, MATCH("Misc ID", 'E4 TB Allocation Details'!$A$18:$L$18, 0),FALSE), 'E2 Allocators'!$B$15:$W$361, MATCH('O5 Details by Class &amp; Accounts'!BK$18, 'E2 Allocators'!$B$15:$W$15, 0),FALSE)*$E206), 0, VLOOKUP(VLOOKUP($A206, 'E4 TB Allocation Details'!$A$18:$L$214, MATCH("Misc ID", 'E4 TB Allocation Details'!$A$18:$L$18, 0),FALSE), 'E2 Allocators'!$B$15:$W$361, MATCH('O5 Details by Class &amp; Accounts'!BK$18, 'E2 Allocators'!$B$15:$W$15, 0),FALSE)*$E206)</f>
        <v>0</v>
      </c>
      <c r="BL206" s="1321">
        <f>IF(ISERROR(VLOOKUP(VLOOKUP($A206, 'E4 TB Allocation Details'!$A$18:$L$214, MATCH("Misc ID", 'E4 TB Allocation Details'!$A$18:$L$18, 0),FALSE), 'E2 Allocators'!$B$15:$W$361, MATCH('O5 Details by Class &amp; Accounts'!BL$18, 'E2 Allocators'!$B$15:$W$15, 0),FALSE)*$E206), 0, VLOOKUP(VLOOKUP($A206, 'E4 TB Allocation Details'!$A$18:$L$214, MATCH("Misc ID", 'E4 TB Allocation Details'!$A$18:$L$18, 0),FALSE), 'E2 Allocators'!$B$15:$W$361, MATCH('O5 Details by Class &amp; Accounts'!BL$18, 'E2 Allocators'!$B$15:$W$15, 0),FALSE)*$E206)</f>
        <v>0</v>
      </c>
      <c r="BM206" s="1321">
        <f>IF(ISERROR(VLOOKUP(VLOOKUP($A206, 'E4 TB Allocation Details'!$A$18:$L$214, MATCH("Misc ID", 'E4 TB Allocation Details'!$A$18:$L$18, 0),FALSE), 'E2 Allocators'!$B$15:$W$361, MATCH('O5 Details by Class &amp; Accounts'!BM$18, 'E2 Allocators'!$B$15:$W$15, 0),FALSE)*$E206), 0, VLOOKUP(VLOOKUP($A206, 'E4 TB Allocation Details'!$A$18:$L$214, MATCH("Misc ID", 'E4 TB Allocation Details'!$A$18:$L$18, 0),FALSE), 'E2 Allocators'!$B$15:$W$361, MATCH('O5 Details by Class &amp; Accounts'!BM$18, 'E2 Allocators'!$B$15:$W$15, 0),FALSE)*$E206)</f>
        <v>0</v>
      </c>
      <c r="BN206" s="1321">
        <f>IF(ISERROR(VLOOKUP(VLOOKUP($A206, 'E4 TB Allocation Details'!$A$18:$L$214, MATCH("Misc ID", 'E4 TB Allocation Details'!$A$18:$L$18, 0),FALSE), 'E2 Allocators'!$B$15:$W$361, MATCH('O5 Details by Class &amp; Accounts'!BN$18, 'E2 Allocators'!$B$15:$W$15, 0),FALSE)*$E206), 0, VLOOKUP(VLOOKUP($A206, 'E4 TB Allocation Details'!$A$18:$L$214, MATCH("Misc ID", 'E4 TB Allocation Details'!$A$18:$L$18, 0),FALSE), 'E2 Allocators'!$B$15:$W$361, MATCH('O5 Details by Class &amp; Accounts'!BN$18, 'E2 Allocators'!$B$15:$W$15, 0),FALSE)*$E206)</f>
        <v>0</v>
      </c>
      <c r="BO206" s="1321">
        <f>IF(ISERROR(VLOOKUP(VLOOKUP($A206, 'E4 TB Allocation Details'!$A$18:$L$214, MATCH("Misc ID", 'E4 TB Allocation Details'!$A$18:$L$18, 0),FALSE), 'E2 Allocators'!$B$15:$W$361, MATCH('O5 Details by Class &amp; Accounts'!BO$18, 'E2 Allocators'!$B$15:$W$15, 0),FALSE)*$E206), 0, VLOOKUP(VLOOKUP($A206, 'E4 TB Allocation Details'!$A$18:$L$214, MATCH("Misc ID", 'E4 TB Allocation Details'!$A$18:$L$18, 0),FALSE), 'E2 Allocators'!$B$15:$W$361, MATCH('O5 Details by Class &amp; Accounts'!BO$18, 'E2 Allocators'!$B$15:$W$15, 0),FALSE)*$E206)</f>
        <v>0</v>
      </c>
      <c r="BP206" s="1321">
        <f>IF(ISERROR(VLOOKUP(VLOOKUP($A206, 'E4 TB Allocation Details'!$A$18:$L$214, MATCH("Misc ID", 'E4 TB Allocation Details'!$A$18:$L$18, 0),FALSE), 'E2 Allocators'!$B$15:$W$361, MATCH('O5 Details by Class &amp; Accounts'!BP$18, 'E2 Allocators'!$B$15:$W$15, 0),FALSE)*$E206), 0, VLOOKUP(VLOOKUP($A206, 'E4 TB Allocation Details'!$A$18:$L$214, MATCH("Misc ID", 'E4 TB Allocation Details'!$A$18:$L$18, 0),FALSE), 'E2 Allocators'!$B$15:$W$361, MATCH('O5 Details by Class &amp; Accounts'!BP$18, 'E2 Allocators'!$B$15:$W$15, 0),FALSE)*$E206)</f>
        <v>0</v>
      </c>
      <c r="BQ206" s="1321">
        <f>IF(ISERROR(VLOOKUP(VLOOKUP($A206, 'E4 TB Allocation Details'!$A$18:$L$214, MATCH("Misc ID", 'E4 TB Allocation Details'!$A$18:$L$18, 0),FALSE), 'E2 Allocators'!$B$15:$W$361, MATCH('O5 Details by Class &amp; Accounts'!BQ$18, 'E2 Allocators'!$B$15:$W$15, 0),FALSE)*$E206), 0, VLOOKUP(VLOOKUP($A206, 'E4 TB Allocation Details'!$A$18:$L$214, MATCH("Misc ID", 'E4 TB Allocation Details'!$A$18:$L$18, 0),FALSE), 'E2 Allocators'!$B$15:$W$361, MATCH('O5 Details by Class &amp; Accounts'!BQ$18, 'E2 Allocators'!$B$15:$W$15, 0),FALSE)*$E206)</f>
        <v>0</v>
      </c>
      <c r="BR206" s="1321">
        <f>IF(ISERROR(VLOOKUP(VLOOKUP($A206, 'E4 TB Allocation Details'!$A$18:$L$214, MATCH("Misc ID", 'E4 TB Allocation Details'!$A$18:$L$18, 0),FALSE), 'E2 Allocators'!$B$15:$W$361, MATCH('O5 Details by Class &amp; Accounts'!BR$18, 'E2 Allocators'!$B$15:$W$15, 0),FALSE)*$E206), 0, VLOOKUP(VLOOKUP($A206, 'E4 TB Allocation Details'!$A$18:$L$214, MATCH("Misc ID", 'E4 TB Allocation Details'!$A$18:$L$18, 0),FALSE), 'E2 Allocators'!$B$15:$W$361, MATCH('O5 Details by Class &amp; Accounts'!BR$18, 'E2 Allocators'!$B$15:$W$15, 0),FALSE)*$E206)</f>
        <v>0</v>
      </c>
      <c r="BS206" s="1321">
        <f t="shared" si="48"/>
        <v>0</v>
      </c>
      <c r="BT206" s="1321">
        <f>IF(ISERROR(VLOOKUP(VLOOKUP($A206, 'E4 TB Allocation Details'!$A$18:$L$214, MATCH("A &amp; G ID", 'E4 TB Allocation Details'!$A$18:$L$18, 0),FALSE), 'E2 Allocators'!$B$15:$W$361, MATCH('O5 Details by Class &amp; Accounts'!BT$18, 'E2 Allocators'!$B$15:$W$15, 0),FALSE)*$E206), 0, VLOOKUP(VLOOKUP($A206, 'E4 TB Allocation Details'!$A$18:$L$214, MATCH("A &amp; G ID", 'E4 TB Allocation Details'!$A$18:$L$18, 0),FALSE), 'E2 Allocators'!$B$15:$W$361, MATCH('O5 Details by Class &amp; Accounts'!BT$18, 'E2 Allocators'!$B$15:$W$15, 0),FALSE)*$E206)</f>
        <v>0</v>
      </c>
      <c r="BU206" s="1321">
        <f>IF(ISERROR(VLOOKUP(VLOOKUP($A206, 'E4 TB Allocation Details'!$A$18:$L$214, MATCH("A &amp; G ID", 'E4 TB Allocation Details'!$A$18:$L$18, 0),FALSE), 'E2 Allocators'!$B$15:$W$361, MATCH('O5 Details by Class &amp; Accounts'!BU$18, 'E2 Allocators'!$B$15:$W$15, 0),FALSE)*$E206), 0, VLOOKUP(VLOOKUP($A206, 'E4 TB Allocation Details'!$A$18:$L$214, MATCH("A &amp; G ID", 'E4 TB Allocation Details'!$A$18:$L$18, 0),FALSE), 'E2 Allocators'!$B$15:$W$361, MATCH('O5 Details by Class &amp; Accounts'!BU$18, 'E2 Allocators'!$B$15:$W$15, 0),FALSE)*$E206)</f>
        <v>0</v>
      </c>
      <c r="BV206" s="1321">
        <f>IF(ISERROR(VLOOKUP(VLOOKUP($A206, 'E4 TB Allocation Details'!$A$18:$L$214, MATCH("A &amp; G ID", 'E4 TB Allocation Details'!$A$18:$L$18, 0),FALSE), 'E2 Allocators'!$B$15:$W$361, MATCH('O5 Details by Class &amp; Accounts'!BV$18, 'E2 Allocators'!$B$15:$W$15, 0),FALSE)*$E206), 0, VLOOKUP(VLOOKUP($A206, 'E4 TB Allocation Details'!$A$18:$L$214, MATCH("A &amp; G ID", 'E4 TB Allocation Details'!$A$18:$L$18, 0),FALSE), 'E2 Allocators'!$B$15:$W$361, MATCH('O5 Details by Class &amp; Accounts'!BV$18, 'E2 Allocators'!$B$15:$W$15, 0),FALSE)*$E206)</f>
        <v>0</v>
      </c>
      <c r="BW206" s="1321">
        <f>IF(ISERROR(VLOOKUP(VLOOKUP($A206, 'E4 TB Allocation Details'!$A$18:$L$214, MATCH("A &amp; G ID", 'E4 TB Allocation Details'!$A$18:$L$18, 0),FALSE), 'E2 Allocators'!$B$15:$W$361, MATCH('O5 Details by Class &amp; Accounts'!BW$18, 'E2 Allocators'!$B$15:$W$15, 0),FALSE)*$E206), 0, VLOOKUP(VLOOKUP($A206, 'E4 TB Allocation Details'!$A$18:$L$214, MATCH("A &amp; G ID", 'E4 TB Allocation Details'!$A$18:$L$18, 0),FALSE), 'E2 Allocators'!$B$15:$W$361, MATCH('O5 Details by Class &amp; Accounts'!BW$18, 'E2 Allocators'!$B$15:$W$15, 0),FALSE)*$E206)</f>
        <v>0</v>
      </c>
      <c r="BX206" s="1321">
        <f>IF(ISERROR(VLOOKUP(VLOOKUP($A206, 'E4 TB Allocation Details'!$A$18:$L$214, MATCH("A &amp; G ID", 'E4 TB Allocation Details'!$A$18:$L$18, 0),FALSE), 'E2 Allocators'!$B$15:$W$361, MATCH('O5 Details by Class &amp; Accounts'!BX$18, 'E2 Allocators'!$B$15:$W$15, 0),FALSE)*$E206), 0, VLOOKUP(VLOOKUP($A206, 'E4 TB Allocation Details'!$A$18:$L$214, MATCH("A &amp; G ID", 'E4 TB Allocation Details'!$A$18:$L$18, 0),FALSE), 'E2 Allocators'!$B$15:$W$361, MATCH('O5 Details by Class &amp; Accounts'!BX$18, 'E2 Allocators'!$B$15:$W$15, 0),FALSE)*$E206)</f>
        <v>0</v>
      </c>
      <c r="BY206" s="1321">
        <f>IF(ISERROR(VLOOKUP(VLOOKUP($A206, 'E4 TB Allocation Details'!$A$18:$L$214, MATCH("A &amp; G ID", 'E4 TB Allocation Details'!$A$18:$L$18, 0),FALSE), 'E2 Allocators'!$B$15:$W$361, MATCH('O5 Details by Class &amp; Accounts'!BY$18, 'E2 Allocators'!$B$15:$W$15, 0),FALSE)*$E206), 0, VLOOKUP(VLOOKUP($A206, 'E4 TB Allocation Details'!$A$18:$L$214, MATCH("A &amp; G ID", 'E4 TB Allocation Details'!$A$18:$L$18, 0),FALSE), 'E2 Allocators'!$B$15:$W$361, MATCH('O5 Details by Class &amp; Accounts'!BY$18, 'E2 Allocators'!$B$15:$W$15, 0),FALSE)*$E206)</f>
        <v>0</v>
      </c>
      <c r="BZ206" s="1321">
        <f>IF(ISERROR(VLOOKUP(VLOOKUP($A206, 'E4 TB Allocation Details'!$A$18:$L$214, MATCH("A &amp; G ID", 'E4 TB Allocation Details'!$A$18:$L$18, 0),FALSE), 'E2 Allocators'!$B$15:$W$361, MATCH('O5 Details by Class &amp; Accounts'!BZ$18, 'E2 Allocators'!$B$15:$W$15, 0),FALSE)*$E206), 0, VLOOKUP(VLOOKUP($A206, 'E4 TB Allocation Details'!$A$18:$L$214, MATCH("A &amp; G ID", 'E4 TB Allocation Details'!$A$18:$L$18, 0),FALSE), 'E2 Allocators'!$B$15:$W$361, MATCH('O5 Details by Class &amp; Accounts'!BZ$18, 'E2 Allocators'!$B$15:$W$15, 0),FALSE)*$E206)</f>
        <v>0</v>
      </c>
      <c r="CA206" s="1321">
        <f>IF(ISERROR(VLOOKUP(VLOOKUP($A206, 'E4 TB Allocation Details'!$A$18:$L$214, MATCH("A &amp; G ID", 'E4 TB Allocation Details'!$A$18:$L$18, 0),FALSE), 'E2 Allocators'!$B$15:$W$361, MATCH('O5 Details by Class &amp; Accounts'!CA$18, 'E2 Allocators'!$B$15:$W$15, 0),FALSE)*$E206), 0, VLOOKUP(VLOOKUP($A206, 'E4 TB Allocation Details'!$A$18:$L$214, MATCH("A &amp; G ID", 'E4 TB Allocation Details'!$A$18:$L$18, 0),FALSE), 'E2 Allocators'!$B$15:$W$361, MATCH('O5 Details by Class &amp; Accounts'!CA$18, 'E2 Allocators'!$B$15:$W$15, 0),FALSE)*$E206)</f>
        <v>0</v>
      </c>
      <c r="CB206" s="1321">
        <f>IF(ISERROR(VLOOKUP(VLOOKUP($A206, 'E4 TB Allocation Details'!$A$18:$L$214, MATCH("A &amp; G ID", 'E4 TB Allocation Details'!$A$18:$L$18, 0),FALSE), 'E2 Allocators'!$B$15:$W$361, MATCH('O5 Details by Class &amp; Accounts'!CB$18, 'E2 Allocators'!$B$15:$W$15, 0),FALSE)*$E206), 0, VLOOKUP(VLOOKUP($A206, 'E4 TB Allocation Details'!$A$18:$L$214, MATCH("A &amp; G ID", 'E4 TB Allocation Details'!$A$18:$L$18, 0),FALSE), 'E2 Allocators'!$B$15:$W$361, MATCH('O5 Details by Class &amp; Accounts'!CB$18, 'E2 Allocators'!$B$15:$W$15, 0),FALSE)*$E206)</f>
        <v>0</v>
      </c>
      <c r="CC206" s="1321">
        <f>IF(ISERROR(VLOOKUP(VLOOKUP($A206, 'E4 TB Allocation Details'!$A$18:$L$214, MATCH("A &amp; G ID", 'E4 TB Allocation Details'!$A$18:$L$18, 0),FALSE), 'E2 Allocators'!$B$15:$W$361, MATCH('O5 Details by Class &amp; Accounts'!CC$18, 'E2 Allocators'!$B$15:$W$15, 0),FALSE)*$E206), 0, VLOOKUP(VLOOKUP($A206, 'E4 TB Allocation Details'!$A$18:$L$214, MATCH("A &amp; G ID", 'E4 TB Allocation Details'!$A$18:$L$18, 0),FALSE), 'E2 Allocators'!$B$15:$W$361, MATCH('O5 Details by Class &amp; Accounts'!CC$18, 'E2 Allocators'!$B$15:$W$15, 0),FALSE)*$E206)</f>
        <v>0</v>
      </c>
      <c r="CD206" s="1321">
        <f>IF(ISERROR(VLOOKUP(VLOOKUP($A206, 'E4 TB Allocation Details'!$A$18:$L$214, MATCH("A &amp; G ID", 'E4 TB Allocation Details'!$A$18:$L$18, 0),FALSE), 'E2 Allocators'!$B$15:$W$361, MATCH('O5 Details by Class &amp; Accounts'!CD$18, 'E2 Allocators'!$B$15:$W$15, 0),FALSE)*$E206), 0, VLOOKUP(VLOOKUP($A206, 'E4 TB Allocation Details'!$A$18:$L$214, MATCH("A &amp; G ID", 'E4 TB Allocation Details'!$A$18:$L$18, 0),FALSE), 'E2 Allocators'!$B$15:$W$361, MATCH('O5 Details by Class &amp; Accounts'!CD$18, 'E2 Allocators'!$B$15:$W$15, 0),FALSE)*$E206)</f>
        <v>0</v>
      </c>
      <c r="CE206" s="1321">
        <f>IF(ISERROR(VLOOKUP(VLOOKUP($A206, 'E4 TB Allocation Details'!$A$18:$L$214, MATCH("A &amp; G ID", 'E4 TB Allocation Details'!$A$18:$L$18, 0),FALSE), 'E2 Allocators'!$B$15:$W$361, MATCH('O5 Details by Class &amp; Accounts'!CE$18, 'E2 Allocators'!$B$15:$W$15, 0),FALSE)*$E206), 0, VLOOKUP(VLOOKUP($A206, 'E4 TB Allocation Details'!$A$18:$L$214, MATCH("A &amp; G ID", 'E4 TB Allocation Details'!$A$18:$L$18, 0),FALSE), 'E2 Allocators'!$B$15:$W$361, MATCH('O5 Details by Class &amp; Accounts'!CE$18, 'E2 Allocators'!$B$15:$W$15, 0),FALSE)*$E206)</f>
        <v>0</v>
      </c>
      <c r="CF206" s="1321">
        <f>IF(ISERROR(VLOOKUP(VLOOKUP($A206, 'E4 TB Allocation Details'!$A$18:$L$214, MATCH("A &amp; G ID", 'E4 TB Allocation Details'!$A$18:$L$18, 0),FALSE), 'E2 Allocators'!$B$15:$W$361, MATCH('O5 Details by Class &amp; Accounts'!CF$18, 'E2 Allocators'!$B$15:$W$15, 0),FALSE)*$E206), 0, VLOOKUP(VLOOKUP($A206, 'E4 TB Allocation Details'!$A$18:$L$214, MATCH("A &amp; G ID", 'E4 TB Allocation Details'!$A$18:$L$18, 0),FALSE), 'E2 Allocators'!$B$15:$W$361, MATCH('O5 Details by Class &amp; Accounts'!CF$18, 'E2 Allocators'!$B$15:$W$15, 0),FALSE)*$E206)</f>
        <v>0</v>
      </c>
      <c r="CG206" s="1321">
        <f>IF(ISERROR(VLOOKUP(VLOOKUP($A206, 'E4 TB Allocation Details'!$A$18:$L$214, MATCH("A &amp; G ID", 'E4 TB Allocation Details'!$A$18:$L$18, 0),FALSE), 'E2 Allocators'!$B$15:$W$361, MATCH('O5 Details by Class &amp; Accounts'!CG$18, 'E2 Allocators'!$B$15:$W$15, 0),FALSE)*$E206), 0, VLOOKUP(VLOOKUP($A206, 'E4 TB Allocation Details'!$A$18:$L$214, MATCH("A &amp; G ID", 'E4 TB Allocation Details'!$A$18:$L$18, 0),FALSE), 'E2 Allocators'!$B$15:$W$361, MATCH('O5 Details by Class &amp; Accounts'!CG$18, 'E2 Allocators'!$B$15:$W$15, 0),FALSE)*$E206)</f>
        <v>0</v>
      </c>
      <c r="CH206" s="1321">
        <f>IF(ISERROR(VLOOKUP(VLOOKUP($A206, 'E4 TB Allocation Details'!$A$18:$L$214, MATCH("A &amp; G ID", 'E4 TB Allocation Details'!$A$18:$L$18, 0),FALSE), 'E2 Allocators'!$B$15:$W$361, MATCH('O5 Details by Class &amp; Accounts'!CH$18, 'E2 Allocators'!$B$15:$W$15, 0),FALSE)*$E206), 0, VLOOKUP(VLOOKUP($A206, 'E4 TB Allocation Details'!$A$18:$L$214, MATCH("A &amp; G ID", 'E4 TB Allocation Details'!$A$18:$L$18, 0),FALSE), 'E2 Allocators'!$B$15:$W$361, MATCH('O5 Details by Class &amp; Accounts'!CH$18, 'E2 Allocators'!$B$15:$W$15, 0),FALSE)*$E206)</f>
        <v>0</v>
      </c>
      <c r="CI206" s="1321">
        <f>IF(ISERROR(VLOOKUP(VLOOKUP($A206, 'E4 TB Allocation Details'!$A$18:$L$214, MATCH("A &amp; G ID", 'E4 TB Allocation Details'!$A$18:$L$18, 0),FALSE), 'E2 Allocators'!$B$15:$W$361, MATCH('O5 Details by Class &amp; Accounts'!CI$18, 'E2 Allocators'!$B$15:$W$15, 0),FALSE)*$E206), 0, VLOOKUP(VLOOKUP($A206, 'E4 TB Allocation Details'!$A$18:$L$214, MATCH("A &amp; G ID", 'E4 TB Allocation Details'!$A$18:$L$18, 0),FALSE), 'E2 Allocators'!$B$15:$W$361, MATCH('O5 Details by Class &amp; Accounts'!CI$18, 'E2 Allocators'!$B$15:$W$15, 0),FALSE)*$E206)</f>
        <v>0</v>
      </c>
      <c r="CJ206" s="1321">
        <f>IF(ISERROR(VLOOKUP(VLOOKUP($A206, 'E4 TB Allocation Details'!$A$18:$L$214, MATCH("A &amp; G ID", 'E4 TB Allocation Details'!$A$18:$L$18, 0),FALSE), 'E2 Allocators'!$B$15:$W$361, MATCH('O5 Details by Class &amp; Accounts'!CJ$18, 'E2 Allocators'!$B$15:$W$15, 0),FALSE)*$E206), 0, VLOOKUP(VLOOKUP($A206, 'E4 TB Allocation Details'!$A$18:$L$214, MATCH("A &amp; G ID", 'E4 TB Allocation Details'!$A$18:$L$18, 0),FALSE), 'E2 Allocators'!$B$15:$W$361, MATCH('O5 Details by Class &amp; Accounts'!CJ$18, 'E2 Allocators'!$B$15:$W$15, 0),FALSE)*$E206)</f>
        <v>0</v>
      </c>
      <c r="CK206" s="1321">
        <f>IF(ISERROR(VLOOKUP(VLOOKUP($A206, 'E4 TB Allocation Details'!$A$18:$L$214, MATCH("A &amp; G ID", 'E4 TB Allocation Details'!$A$18:$L$18, 0),FALSE), 'E2 Allocators'!$B$15:$W$361, MATCH('O5 Details by Class &amp; Accounts'!CK$18, 'E2 Allocators'!$B$15:$W$15, 0),FALSE)*$E206), 0, VLOOKUP(VLOOKUP($A206, 'E4 TB Allocation Details'!$A$18:$L$214, MATCH("A &amp; G ID", 'E4 TB Allocation Details'!$A$18:$L$18, 0),FALSE), 'E2 Allocators'!$B$15:$W$361, MATCH('O5 Details by Class &amp; Accounts'!CK$18, 'E2 Allocators'!$B$15:$W$15, 0),FALSE)*$E206)</f>
        <v>0</v>
      </c>
      <c r="CL206" s="1321">
        <f>IF(ISERROR(VLOOKUP(VLOOKUP($A206, 'E4 TB Allocation Details'!$A$18:$L$214, MATCH("A &amp; G ID", 'E4 TB Allocation Details'!$A$18:$L$18, 0),FALSE), 'E2 Allocators'!$B$15:$W$361, MATCH('O5 Details by Class &amp; Accounts'!CL$18, 'E2 Allocators'!$B$15:$W$15, 0),FALSE)*$E206), 0, VLOOKUP(VLOOKUP($A206, 'E4 TB Allocation Details'!$A$18:$L$214, MATCH("A &amp; G ID", 'E4 TB Allocation Details'!$A$18:$L$18, 0),FALSE), 'E2 Allocators'!$B$15:$W$361, MATCH('O5 Details by Class &amp; Accounts'!CL$18, 'E2 Allocators'!$B$15:$W$15, 0),FALSE)*$E206)</f>
        <v>0</v>
      </c>
      <c r="CM206" s="1321">
        <f>IF(ISERROR(VLOOKUP(VLOOKUP($A206, 'E4 TB Allocation Details'!$A$18:$L$214, MATCH("A &amp; G ID", 'E4 TB Allocation Details'!$A$18:$L$18, 0),FALSE), 'E2 Allocators'!$B$15:$W$361, MATCH('O5 Details by Class &amp; Accounts'!CM$18, 'E2 Allocators'!$B$15:$W$15, 0),FALSE)*$E206), 0, VLOOKUP(VLOOKUP($A206, 'E4 TB Allocation Details'!$A$18:$L$214, MATCH("A &amp; G ID", 'E4 TB Allocation Details'!$A$18:$L$18, 0),FALSE), 'E2 Allocators'!$B$15:$W$361, MATCH('O5 Details by Class &amp; Accounts'!CM$18, 'E2 Allocators'!$B$15:$W$15, 0),FALSE)*$E206)</f>
        <v>0</v>
      </c>
      <c r="CN206" s="1321">
        <f t="shared" si="52"/>
        <v>0</v>
      </c>
      <c r="CO206" s="1650">
        <f t="shared" si="50"/>
        <v>0</v>
      </c>
      <c r="CQ206" s="1898" t="s">
        <v>1091</v>
      </c>
    </row>
    <row r="207" spans="1:95" s="64" customFormat="1" ht="12.75">
      <c r="A207" s="2156">
        <v>6005</v>
      </c>
      <c r="B207" s="2111" t="s">
        <v>41</v>
      </c>
      <c r="C207" s="1647">
        <f>IF(ISERROR(VLOOKUP($A207,'I3 TB Data'!$A$19:$H$484,MATCH('O5 Details by Class &amp; Accounts'!$C$18, 'I3 TB Data'!$A$19:$H$19,0),0)), 0, VLOOKUP($A207,'I3 TB Data'!$A$19:$H$484,MATCH('O5 Details by Class &amp; Accounts'!$C$18,'I3 TB Data'!$A$19:$H$19,0),0))</f>
        <v>135041</v>
      </c>
      <c r="D207" s="1648"/>
      <c r="E207" s="1647">
        <f t="shared" si="53"/>
        <v>135041</v>
      </c>
      <c r="F207" s="1649"/>
      <c r="G207" s="1649"/>
      <c r="H207" s="1321"/>
      <c r="I207" s="1321">
        <f>IF(ISERROR(VLOOKUP(VLOOKUP($A207, 'E4 TB Allocation Details'!$A$18:$L$214, MATCH("Demand ID", 'E4 TB Allocation Details'!$A$18:$L$18, 0),FALSE), 'E2 Allocators'!$B$15:$W$361, MATCH('O5 Details by Class &amp; Accounts'!I$18, 'E2 Allocators'!$B$15:$W$15, 0),FALSE)*$E207), 0, VLOOKUP(VLOOKUP($A207, 'E4 TB Allocation Details'!$A$18:$L$214, MATCH("Demand ID", 'E4 TB Allocation Details'!$A$18:$L$18, 0),FALSE), 'E2 Allocators'!$B$15:$W$361, MATCH('O5 Details by Class &amp; Accounts'!I$18, 'E2 Allocators'!$B$15:$W$15, 0),FALSE)*$E207)</f>
        <v>0</v>
      </c>
      <c r="J207" s="1321">
        <f>IF(ISERROR(VLOOKUP(VLOOKUP($A207, 'E4 TB Allocation Details'!$A$18:$L$214, MATCH("Demand ID", 'E4 TB Allocation Details'!$A$18:$L$18, 0),FALSE), 'E2 Allocators'!$B$15:$W$361, MATCH('O5 Details by Class &amp; Accounts'!J$18, 'E2 Allocators'!$B$15:$W$15, 0),FALSE)*$E207), 0, VLOOKUP(VLOOKUP($A207, 'E4 TB Allocation Details'!$A$18:$L$214, MATCH("Demand ID", 'E4 TB Allocation Details'!$A$18:$L$18, 0),FALSE), 'E2 Allocators'!$B$15:$W$361, MATCH('O5 Details by Class &amp; Accounts'!J$18, 'E2 Allocators'!$B$15:$W$15, 0),FALSE)*$E207)</f>
        <v>0</v>
      </c>
      <c r="K207" s="1321">
        <f>IF(ISERROR(VLOOKUP(VLOOKUP($A207, 'E4 TB Allocation Details'!$A$18:$L$214, MATCH("Demand ID", 'E4 TB Allocation Details'!$A$18:$L$18, 0),FALSE), 'E2 Allocators'!$B$15:$W$361, MATCH('O5 Details by Class &amp; Accounts'!K$18, 'E2 Allocators'!$B$15:$W$15, 0),FALSE)*$E207), 0, VLOOKUP(VLOOKUP($A207, 'E4 TB Allocation Details'!$A$18:$L$214, MATCH("Demand ID", 'E4 TB Allocation Details'!$A$18:$L$18, 0),FALSE), 'E2 Allocators'!$B$15:$W$361, MATCH('O5 Details by Class &amp; Accounts'!K$18, 'E2 Allocators'!$B$15:$W$15, 0),FALSE)*$E207)</f>
        <v>0</v>
      </c>
      <c r="L207" s="1321">
        <f>IF(ISERROR(VLOOKUP(VLOOKUP($A207, 'E4 TB Allocation Details'!$A$18:$L$214, MATCH("Demand ID", 'E4 TB Allocation Details'!$A$18:$L$18, 0),FALSE), 'E2 Allocators'!$B$15:$W$361, MATCH('O5 Details by Class &amp; Accounts'!L$18, 'E2 Allocators'!$B$15:$W$15, 0),FALSE)*$E207), 0, VLOOKUP(VLOOKUP($A207, 'E4 TB Allocation Details'!$A$18:$L$214, MATCH("Demand ID", 'E4 TB Allocation Details'!$A$18:$L$18, 0),FALSE), 'E2 Allocators'!$B$15:$W$361, MATCH('O5 Details by Class &amp; Accounts'!L$18, 'E2 Allocators'!$B$15:$W$15, 0),FALSE)*$E207)</f>
        <v>0</v>
      </c>
      <c r="M207" s="1321">
        <f>IF(ISERROR(VLOOKUP(VLOOKUP($A207, 'E4 TB Allocation Details'!$A$18:$L$214, MATCH("Demand ID", 'E4 TB Allocation Details'!$A$18:$L$18, 0),FALSE), 'E2 Allocators'!$B$15:$W$361, MATCH('O5 Details by Class &amp; Accounts'!M$18, 'E2 Allocators'!$B$15:$W$15, 0),FALSE)*$E207), 0, VLOOKUP(VLOOKUP($A207, 'E4 TB Allocation Details'!$A$18:$L$214, MATCH("Demand ID", 'E4 TB Allocation Details'!$A$18:$L$18, 0),FALSE), 'E2 Allocators'!$B$15:$W$361, MATCH('O5 Details by Class &amp; Accounts'!M$18, 'E2 Allocators'!$B$15:$W$15, 0),FALSE)*$E207)</f>
        <v>0</v>
      </c>
      <c r="N207" s="1321">
        <f>IF(ISERROR(VLOOKUP(VLOOKUP($A207, 'E4 TB Allocation Details'!$A$18:$L$214, MATCH("Demand ID", 'E4 TB Allocation Details'!$A$18:$L$18, 0),FALSE), 'E2 Allocators'!$B$15:$W$361, MATCH('O5 Details by Class &amp; Accounts'!N$18, 'E2 Allocators'!$B$15:$W$15, 0),FALSE)*$E207), 0, VLOOKUP(VLOOKUP($A207, 'E4 TB Allocation Details'!$A$18:$L$214, MATCH("Demand ID", 'E4 TB Allocation Details'!$A$18:$L$18, 0),FALSE), 'E2 Allocators'!$B$15:$W$361, MATCH('O5 Details by Class &amp; Accounts'!N$18, 'E2 Allocators'!$B$15:$W$15, 0),FALSE)*$E207)</f>
        <v>0</v>
      </c>
      <c r="O207" s="1321">
        <f>IF(ISERROR(VLOOKUP(VLOOKUP($A207, 'E4 TB Allocation Details'!$A$18:$L$214, MATCH("Demand ID", 'E4 TB Allocation Details'!$A$18:$L$18, 0),FALSE), 'E2 Allocators'!$B$15:$W$361, MATCH('O5 Details by Class &amp; Accounts'!O$18, 'E2 Allocators'!$B$15:$W$15, 0),FALSE)*$E207), 0, VLOOKUP(VLOOKUP($A207, 'E4 TB Allocation Details'!$A$18:$L$214, MATCH("Demand ID", 'E4 TB Allocation Details'!$A$18:$L$18, 0),FALSE), 'E2 Allocators'!$B$15:$W$361, MATCH('O5 Details by Class &amp; Accounts'!O$18, 'E2 Allocators'!$B$15:$W$15, 0),FALSE)*$E207)</f>
        <v>0</v>
      </c>
      <c r="P207" s="1321">
        <f>IF(ISERROR(VLOOKUP(VLOOKUP($A207, 'E4 TB Allocation Details'!$A$18:$L$214, MATCH("Demand ID", 'E4 TB Allocation Details'!$A$18:$L$18, 0),FALSE), 'E2 Allocators'!$B$15:$W$361, MATCH('O5 Details by Class &amp; Accounts'!P$18, 'E2 Allocators'!$B$15:$W$15, 0),FALSE)*$E207), 0, VLOOKUP(VLOOKUP($A207, 'E4 TB Allocation Details'!$A$18:$L$214, MATCH("Demand ID", 'E4 TB Allocation Details'!$A$18:$L$18, 0),FALSE), 'E2 Allocators'!$B$15:$W$361, MATCH('O5 Details by Class &amp; Accounts'!P$18, 'E2 Allocators'!$B$15:$W$15, 0),FALSE)*$E207)</f>
        <v>0</v>
      </c>
      <c r="Q207" s="1321">
        <f>IF(ISERROR(VLOOKUP(VLOOKUP($A207, 'E4 TB Allocation Details'!$A$18:$L$214, MATCH("Demand ID", 'E4 TB Allocation Details'!$A$18:$L$18, 0),FALSE), 'E2 Allocators'!$B$15:$W$361, MATCH('O5 Details by Class &amp; Accounts'!Q$18, 'E2 Allocators'!$B$15:$W$15, 0),FALSE)*$E207), 0, VLOOKUP(VLOOKUP($A207, 'E4 TB Allocation Details'!$A$18:$L$214, MATCH("Demand ID", 'E4 TB Allocation Details'!$A$18:$L$18, 0),FALSE), 'E2 Allocators'!$B$15:$W$361, MATCH('O5 Details by Class &amp; Accounts'!Q$18, 'E2 Allocators'!$B$15:$W$15, 0),FALSE)*$E207)</f>
        <v>0</v>
      </c>
      <c r="R207" s="1321">
        <f>IF(ISERROR(VLOOKUP(VLOOKUP($A207, 'E4 TB Allocation Details'!$A$18:$L$214, MATCH("Demand ID", 'E4 TB Allocation Details'!$A$18:$L$18, 0),FALSE), 'E2 Allocators'!$B$15:$W$361, MATCH('O5 Details by Class &amp; Accounts'!R$18, 'E2 Allocators'!$B$15:$W$15, 0),FALSE)*$E207), 0, VLOOKUP(VLOOKUP($A207, 'E4 TB Allocation Details'!$A$18:$L$214, MATCH("Demand ID", 'E4 TB Allocation Details'!$A$18:$L$18, 0),FALSE), 'E2 Allocators'!$B$15:$W$361, MATCH('O5 Details by Class &amp; Accounts'!R$18, 'E2 Allocators'!$B$15:$W$15, 0),FALSE)*$E207)</f>
        <v>0</v>
      </c>
      <c r="S207" s="1321">
        <f>IF(ISERROR(VLOOKUP(VLOOKUP($A207, 'E4 TB Allocation Details'!$A$18:$L$214, MATCH("Demand ID", 'E4 TB Allocation Details'!$A$18:$L$18, 0),FALSE), 'E2 Allocators'!$B$15:$W$361, MATCH('O5 Details by Class &amp; Accounts'!S$18, 'E2 Allocators'!$B$15:$W$15, 0),FALSE)*$E207), 0, VLOOKUP(VLOOKUP($A207, 'E4 TB Allocation Details'!$A$18:$L$214, MATCH("Demand ID", 'E4 TB Allocation Details'!$A$18:$L$18, 0),FALSE), 'E2 Allocators'!$B$15:$W$361, MATCH('O5 Details by Class &amp; Accounts'!S$18, 'E2 Allocators'!$B$15:$W$15, 0),FALSE)*$E207)</f>
        <v>0</v>
      </c>
      <c r="T207" s="1321">
        <f>IF(ISERROR(VLOOKUP(VLOOKUP($A207, 'E4 TB Allocation Details'!$A$18:$L$214, MATCH("Demand ID", 'E4 TB Allocation Details'!$A$18:$L$18, 0),FALSE), 'E2 Allocators'!$B$15:$W$361, MATCH('O5 Details by Class &amp; Accounts'!T$18, 'E2 Allocators'!$B$15:$W$15, 0),FALSE)*$E207), 0, VLOOKUP(VLOOKUP($A207, 'E4 TB Allocation Details'!$A$18:$L$214, MATCH("Demand ID", 'E4 TB Allocation Details'!$A$18:$L$18, 0),FALSE), 'E2 Allocators'!$B$15:$W$361, MATCH('O5 Details by Class &amp; Accounts'!T$18, 'E2 Allocators'!$B$15:$W$15, 0),FALSE)*$E207)</f>
        <v>0</v>
      </c>
      <c r="U207" s="1321">
        <f>IF(ISERROR(VLOOKUP(VLOOKUP($A207, 'E4 TB Allocation Details'!$A$18:$L$214, MATCH("Demand ID", 'E4 TB Allocation Details'!$A$18:$L$18, 0),FALSE), 'E2 Allocators'!$B$15:$W$361, MATCH('O5 Details by Class &amp; Accounts'!U$18, 'E2 Allocators'!$B$15:$W$15, 0),FALSE)*$E207), 0, VLOOKUP(VLOOKUP($A207, 'E4 TB Allocation Details'!$A$18:$L$214, MATCH("Demand ID", 'E4 TB Allocation Details'!$A$18:$L$18, 0),FALSE), 'E2 Allocators'!$B$15:$W$361, MATCH('O5 Details by Class &amp; Accounts'!U$18, 'E2 Allocators'!$B$15:$W$15, 0),FALSE)*$E207)</f>
        <v>0</v>
      </c>
      <c r="V207" s="1321">
        <f>IF(ISERROR(VLOOKUP(VLOOKUP($A207, 'E4 TB Allocation Details'!$A$18:$L$214, MATCH("Demand ID", 'E4 TB Allocation Details'!$A$18:$L$18, 0),FALSE), 'E2 Allocators'!$B$15:$W$361, MATCH('O5 Details by Class &amp; Accounts'!V$18, 'E2 Allocators'!$B$15:$W$15, 0),FALSE)*$E207), 0, VLOOKUP(VLOOKUP($A207, 'E4 TB Allocation Details'!$A$18:$L$214, MATCH("Demand ID", 'E4 TB Allocation Details'!$A$18:$L$18, 0),FALSE), 'E2 Allocators'!$B$15:$W$361, MATCH('O5 Details by Class &amp; Accounts'!V$18, 'E2 Allocators'!$B$15:$W$15, 0),FALSE)*$E207)</f>
        <v>0</v>
      </c>
      <c r="W207" s="1321">
        <f>IF(ISERROR(VLOOKUP(VLOOKUP($A207, 'E4 TB Allocation Details'!$A$18:$L$214, MATCH("Demand ID", 'E4 TB Allocation Details'!$A$18:$L$18, 0),FALSE), 'E2 Allocators'!$B$15:$W$361, MATCH('O5 Details by Class &amp; Accounts'!W$18, 'E2 Allocators'!$B$15:$W$15, 0),FALSE)*$E207), 0, VLOOKUP(VLOOKUP($A207, 'E4 TB Allocation Details'!$A$18:$L$214, MATCH("Demand ID", 'E4 TB Allocation Details'!$A$18:$L$18, 0),FALSE), 'E2 Allocators'!$B$15:$W$361, MATCH('O5 Details by Class &amp; Accounts'!W$18, 'E2 Allocators'!$B$15:$W$15, 0),FALSE)*$E207)</f>
        <v>0</v>
      </c>
      <c r="X207" s="1321">
        <f>IF(ISERROR(VLOOKUP(VLOOKUP($A207, 'E4 TB Allocation Details'!$A$18:$L$214, MATCH("Demand ID", 'E4 TB Allocation Details'!$A$18:$L$18, 0),FALSE), 'E2 Allocators'!$B$15:$W$361, MATCH('O5 Details by Class &amp; Accounts'!X$18, 'E2 Allocators'!$B$15:$W$15, 0),FALSE)*$E207), 0, VLOOKUP(VLOOKUP($A207, 'E4 TB Allocation Details'!$A$18:$L$214, MATCH("Demand ID", 'E4 TB Allocation Details'!$A$18:$L$18, 0),FALSE), 'E2 Allocators'!$B$15:$W$361, MATCH('O5 Details by Class &amp; Accounts'!X$18, 'E2 Allocators'!$B$15:$W$15, 0),FALSE)*$E207)</f>
        <v>0</v>
      </c>
      <c r="Y207" s="1321">
        <f>IF(ISERROR(VLOOKUP(VLOOKUP($A207, 'E4 TB Allocation Details'!$A$18:$L$214, MATCH("Demand ID", 'E4 TB Allocation Details'!$A$18:$L$18, 0),FALSE), 'E2 Allocators'!$B$15:$W$361, MATCH('O5 Details by Class &amp; Accounts'!Y$18, 'E2 Allocators'!$B$15:$W$15, 0),FALSE)*$E207), 0, VLOOKUP(VLOOKUP($A207, 'E4 TB Allocation Details'!$A$18:$L$214, MATCH("Demand ID", 'E4 TB Allocation Details'!$A$18:$L$18, 0),FALSE), 'E2 Allocators'!$B$15:$W$361, MATCH('O5 Details by Class &amp; Accounts'!Y$18, 'E2 Allocators'!$B$15:$W$15, 0),FALSE)*$E207)</f>
        <v>0</v>
      </c>
      <c r="Z207" s="1321">
        <f>IF(ISERROR(VLOOKUP(VLOOKUP($A207, 'E4 TB Allocation Details'!$A$18:$L$214, MATCH("Demand ID", 'E4 TB Allocation Details'!$A$18:$L$18, 0),FALSE), 'E2 Allocators'!$B$15:$W$361, MATCH('O5 Details by Class &amp; Accounts'!Z$18, 'E2 Allocators'!$B$15:$W$15, 0),FALSE)*$E207), 0, VLOOKUP(VLOOKUP($A207, 'E4 TB Allocation Details'!$A$18:$L$214, MATCH("Demand ID", 'E4 TB Allocation Details'!$A$18:$L$18, 0),FALSE), 'E2 Allocators'!$B$15:$W$361, MATCH('O5 Details by Class &amp; Accounts'!Z$18, 'E2 Allocators'!$B$15:$W$15, 0),FALSE)*$E207)</f>
        <v>0</v>
      </c>
      <c r="AA207" s="1321">
        <f>IF(ISERROR(VLOOKUP(VLOOKUP($A207, 'E4 TB Allocation Details'!$A$18:$L$214, MATCH("Demand ID", 'E4 TB Allocation Details'!$A$18:$L$18, 0),FALSE), 'E2 Allocators'!$B$15:$W$361, MATCH('O5 Details by Class &amp; Accounts'!AA$18, 'E2 Allocators'!$B$15:$W$15, 0),FALSE)*$E207), 0, VLOOKUP(VLOOKUP($A207, 'E4 TB Allocation Details'!$A$18:$L$214, MATCH("Demand ID", 'E4 TB Allocation Details'!$A$18:$L$18, 0),FALSE), 'E2 Allocators'!$B$15:$W$361, MATCH('O5 Details by Class &amp; Accounts'!AA$18, 'E2 Allocators'!$B$15:$W$15, 0),FALSE)*$E207)</f>
        <v>0</v>
      </c>
      <c r="AB207" s="1321">
        <f>IF(ISERROR(VLOOKUP(VLOOKUP($A207, 'E4 TB Allocation Details'!$A$18:$L$214, MATCH("Demand ID", 'E4 TB Allocation Details'!$A$18:$L$18, 0),FALSE), 'E2 Allocators'!$B$15:$W$361, MATCH('O5 Details by Class &amp; Accounts'!AB$18, 'E2 Allocators'!$B$15:$W$15, 0),FALSE)*$E207), 0, VLOOKUP(VLOOKUP($A207, 'E4 TB Allocation Details'!$A$18:$L$214, MATCH("Demand ID", 'E4 TB Allocation Details'!$A$18:$L$18, 0),FALSE), 'E2 Allocators'!$B$15:$W$361, MATCH('O5 Details by Class &amp; Accounts'!AB$18, 'E2 Allocators'!$B$15:$W$15, 0),FALSE)*$E207)</f>
        <v>0</v>
      </c>
      <c r="AC207" s="1321">
        <f>SUM(I207:AB207)</f>
        <v>0</v>
      </c>
      <c r="AD207" s="1321">
        <f>IF(ISERROR(VLOOKUP(VLOOKUP($A207, 'E4 TB Allocation Details'!$A$18:$L$214, MATCH("Customer ID", 'E4 TB Allocation Details'!$A$18:$L$18, 0),FALSE), 'E2 Allocators'!$B$15:$W$361, MATCH('O5 Details by Class &amp; Accounts'!AD$18, 'E2 Allocators'!$B$15:$W$15, 0),FALSE)*$E207), 0, VLOOKUP(VLOOKUP($A207, 'E4 TB Allocation Details'!$A$18:$L$214, MATCH("Customer ID", 'E4 TB Allocation Details'!$A$18:$L$18, 0),FALSE), 'E2 Allocators'!$B$15:$W$361, MATCH('O5 Details by Class &amp; Accounts'!AD$18, 'E2 Allocators'!$B$15:$W$15, 0),FALSE)*$E207)</f>
        <v>0</v>
      </c>
      <c r="AE207" s="1321">
        <f>IF(ISERROR(VLOOKUP(VLOOKUP($A207, 'E4 TB Allocation Details'!$A$18:$L$214, MATCH("Customer ID", 'E4 TB Allocation Details'!$A$18:$L$18, 0),FALSE), 'E2 Allocators'!$B$15:$W$361, MATCH('O5 Details by Class &amp; Accounts'!AE$18, 'E2 Allocators'!$B$15:$W$15, 0),FALSE)*$E207), 0, VLOOKUP(VLOOKUP($A207, 'E4 TB Allocation Details'!$A$18:$L$214, MATCH("Customer ID", 'E4 TB Allocation Details'!$A$18:$L$18, 0),FALSE), 'E2 Allocators'!$B$15:$W$361, MATCH('O5 Details by Class &amp; Accounts'!AE$18, 'E2 Allocators'!$B$15:$W$15, 0),FALSE)*$E207)</f>
        <v>0</v>
      </c>
      <c r="AF207" s="1321">
        <f>IF(ISERROR(VLOOKUP(VLOOKUP($A207, 'E4 TB Allocation Details'!$A$18:$L$214, MATCH("Customer ID", 'E4 TB Allocation Details'!$A$18:$L$18, 0),FALSE), 'E2 Allocators'!$B$15:$W$361, MATCH('O5 Details by Class &amp; Accounts'!AF$18, 'E2 Allocators'!$B$15:$W$15, 0),FALSE)*$E207), 0, VLOOKUP(VLOOKUP($A207, 'E4 TB Allocation Details'!$A$18:$L$214, MATCH("Customer ID", 'E4 TB Allocation Details'!$A$18:$L$18, 0),FALSE), 'E2 Allocators'!$B$15:$W$361, MATCH('O5 Details by Class &amp; Accounts'!AF$18, 'E2 Allocators'!$B$15:$W$15, 0),FALSE)*$E207)</f>
        <v>0</v>
      </c>
      <c r="AG207" s="1321">
        <f>IF(ISERROR(VLOOKUP(VLOOKUP($A207, 'E4 TB Allocation Details'!$A$18:$L$214, MATCH("Customer ID", 'E4 TB Allocation Details'!$A$18:$L$18, 0),FALSE), 'E2 Allocators'!$B$15:$W$361, MATCH('O5 Details by Class &amp; Accounts'!AG$18, 'E2 Allocators'!$B$15:$W$15, 0),FALSE)*$E207), 0, VLOOKUP(VLOOKUP($A207, 'E4 TB Allocation Details'!$A$18:$L$214, MATCH("Customer ID", 'E4 TB Allocation Details'!$A$18:$L$18, 0),FALSE), 'E2 Allocators'!$B$15:$W$361, MATCH('O5 Details by Class &amp; Accounts'!AG$18, 'E2 Allocators'!$B$15:$W$15, 0),FALSE)*$E207)</f>
        <v>0</v>
      </c>
      <c r="AH207" s="1321">
        <f>IF(ISERROR(VLOOKUP(VLOOKUP($A207, 'E4 TB Allocation Details'!$A$18:$L$214, MATCH("Customer ID", 'E4 TB Allocation Details'!$A$18:$L$18, 0),FALSE), 'E2 Allocators'!$B$15:$W$361, MATCH('O5 Details by Class &amp; Accounts'!AH$18, 'E2 Allocators'!$B$15:$W$15, 0),FALSE)*$E207), 0, VLOOKUP(VLOOKUP($A207, 'E4 TB Allocation Details'!$A$18:$L$214, MATCH("Customer ID", 'E4 TB Allocation Details'!$A$18:$L$18, 0),FALSE), 'E2 Allocators'!$B$15:$W$361, MATCH('O5 Details by Class &amp; Accounts'!AH$18, 'E2 Allocators'!$B$15:$W$15, 0),FALSE)*$E207)</f>
        <v>0</v>
      </c>
      <c r="AI207" s="1321">
        <f>IF(ISERROR(VLOOKUP(VLOOKUP($A207, 'E4 TB Allocation Details'!$A$18:$L$214, MATCH("Customer ID", 'E4 TB Allocation Details'!$A$18:$L$18, 0),FALSE), 'E2 Allocators'!$B$15:$W$361, MATCH('O5 Details by Class &amp; Accounts'!AI$18, 'E2 Allocators'!$B$15:$W$15, 0),FALSE)*$E207), 0, VLOOKUP(VLOOKUP($A207, 'E4 TB Allocation Details'!$A$18:$L$214, MATCH("Customer ID", 'E4 TB Allocation Details'!$A$18:$L$18, 0),FALSE), 'E2 Allocators'!$B$15:$W$361, MATCH('O5 Details by Class &amp; Accounts'!AI$18, 'E2 Allocators'!$B$15:$W$15, 0),FALSE)*$E207)</f>
        <v>0</v>
      </c>
      <c r="AJ207" s="1321">
        <f>IF(ISERROR(VLOOKUP(VLOOKUP($A207, 'E4 TB Allocation Details'!$A$18:$L$214, MATCH("Customer ID", 'E4 TB Allocation Details'!$A$18:$L$18, 0),FALSE), 'E2 Allocators'!$B$15:$W$361, MATCH('O5 Details by Class &amp; Accounts'!AJ$18, 'E2 Allocators'!$B$15:$W$15, 0),FALSE)*$E207), 0, VLOOKUP(VLOOKUP($A207, 'E4 TB Allocation Details'!$A$18:$L$214, MATCH("Customer ID", 'E4 TB Allocation Details'!$A$18:$L$18, 0),FALSE), 'E2 Allocators'!$B$15:$W$361, MATCH('O5 Details by Class &amp; Accounts'!AJ$18, 'E2 Allocators'!$B$15:$W$15, 0),FALSE)*$E207)</f>
        <v>0</v>
      </c>
      <c r="AK207" s="1321">
        <f>IF(ISERROR(VLOOKUP(VLOOKUP($A207, 'E4 TB Allocation Details'!$A$18:$L$214, MATCH("Customer ID", 'E4 TB Allocation Details'!$A$18:$L$18, 0),FALSE), 'E2 Allocators'!$B$15:$W$361, MATCH('O5 Details by Class &amp; Accounts'!AK$18, 'E2 Allocators'!$B$15:$W$15, 0),FALSE)*$E207), 0, VLOOKUP(VLOOKUP($A207, 'E4 TB Allocation Details'!$A$18:$L$214, MATCH("Customer ID", 'E4 TB Allocation Details'!$A$18:$L$18, 0),FALSE), 'E2 Allocators'!$B$15:$W$361, MATCH('O5 Details by Class &amp; Accounts'!AK$18, 'E2 Allocators'!$B$15:$W$15, 0),FALSE)*$E207)</f>
        <v>0</v>
      </c>
      <c r="AL207" s="1321">
        <f>IF(ISERROR(VLOOKUP(VLOOKUP($A207, 'E4 TB Allocation Details'!$A$18:$L$214, MATCH("Customer ID", 'E4 TB Allocation Details'!$A$18:$L$18, 0),FALSE), 'E2 Allocators'!$B$15:$W$361, MATCH('O5 Details by Class &amp; Accounts'!AL$18, 'E2 Allocators'!$B$15:$W$15, 0),FALSE)*$E207), 0, VLOOKUP(VLOOKUP($A207, 'E4 TB Allocation Details'!$A$18:$L$214, MATCH("Customer ID", 'E4 TB Allocation Details'!$A$18:$L$18, 0),FALSE), 'E2 Allocators'!$B$15:$W$361, MATCH('O5 Details by Class &amp; Accounts'!AL$18, 'E2 Allocators'!$B$15:$W$15, 0),FALSE)*$E207)</f>
        <v>0</v>
      </c>
      <c r="AM207" s="1321">
        <f>IF(ISERROR(VLOOKUP(VLOOKUP($A207, 'E4 TB Allocation Details'!$A$18:$L$214, MATCH("Customer ID", 'E4 TB Allocation Details'!$A$18:$L$18, 0),FALSE), 'E2 Allocators'!$B$15:$W$361, MATCH('O5 Details by Class &amp; Accounts'!AM$18, 'E2 Allocators'!$B$15:$W$15, 0),FALSE)*$E207), 0, VLOOKUP(VLOOKUP($A207, 'E4 TB Allocation Details'!$A$18:$L$214, MATCH("Customer ID", 'E4 TB Allocation Details'!$A$18:$L$18, 0),FALSE), 'E2 Allocators'!$B$15:$W$361, MATCH('O5 Details by Class &amp; Accounts'!AM$18, 'E2 Allocators'!$B$15:$W$15, 0),FALSE)*$E207)</f>
        <v>0</v>
      </c>
      <c r="AN207" s="1321">
        <f>IF(ISERROR(VLOOKUP(VLOOKUP($A207, 'E4 TB Allocation Details'!$A$18:$L$214, MATCH("Customer ID", 'E4 TB Allocation Details'!$A$18:$L$18, 0),FALSE), 'E2 Allocators'!$B$15:$W$361, MATCH('O5 Details by Class &amp; Accounts'!AN$18, 'E2 Allocators'!$B$15:$W$15, 0),FALSE)*$E207), 0, VLOOKUP(VLOOKUP($A207, 'E4 TB Allocation Details'!$A$18:$L$214, MATCH("Customer ID", 'E4 TB Allocation Details'!$A$18:$L$18, 0),FALSE), 'E2 Allocators'!$B$15:$W$361, MATCH('O5 Details by Class &amp; Accounts'!AN$18, 'E2 Allocators'!$B$15:$W$15, 0),FALSE)*$E207)</f>
        <v>0</v>
      </c>
      <c r="AO207" s="1321">
        <f>IF(ISERROR(VLOOKUP(VLOOKUP($A207, 'E4 TB Allocation Details'!$A$18:$L$214, MATCH("Customer ID", 'E4 TB Allocation Details'!$A$18:$L$18, 0),FALSE), 'E2 Allocators'!$B$15:$W$361, MATCH('O5 Details by Class &amp; Accounts'!AO$18, 'E2 Allocators'!$B$15:$W$15, 0),FALSE)*$E207), 0, VLOOKUP(VLOOKUP($A207, 'E4 TB Allocation Details'!$A$18:$L$214, MATCH("Customer ID", 'E4 TB Allocation Details'!$A$18:$L$18, 0),FALSE), 'E2 Allocators'!$B$15:$W$361, MATCH('O5 Details by Class &amp; Accounts'!AO$18, 'E2 Allocators'!$B$15:$W$15, 0),FALSE)*$E207)</f>
        <v>0</v>
      </c>
      <c r="AP207" s="1321">
        <f>IF(ISERROR(VLOOKUP(VLOOKUP($A207, 'E4 TB Allocation Details'!$A$18:$L$214, MATCH("Customer ID", 'E4 TB Allocation Details'!$A$18:$L$18, 0),FALSE), 'E2 Allocators'!$B$15:$W$361, MATCH('O5 Details by Class &amp; Accounts'!AP$18, 'E2 Allocators'!$B$15:$W$15, 0),FALSE)*$E207), 0, VLOOKUP(VLOOKUP($A207, 'E4 TB Allocation Details'!$A$18:$L$214, MATCH("Customer ID", 'E4 TB Allocation Details'!$A$18:$L$18, 0),FALSE), 'E2 Allocators'!$B$15:$W$361, MATCH('O5 Details by Class &amp; Accounts'!AP$18, 'E2 Allocators'!$B$15:$W$15, 0),FALSE)*$E207)</f>
        <v>0</v>
      </c>
      <c r="AQ207" s="1321">
        <f>IF(ISERROR(VLOOKUP(VLOOKUP($A207, 'E4 TB Allocation Details'!$A$18:$L$214, MATCH("Customer ID", 'E4 TB Allocation Details'!$A$18:$L$18, 0),FALSE), 'E2 Allocators'!$B$15:$W$361, MATCH('O5 Details by Class &amp; Accounts'!AQ$18, 'E2 Allocators'!$B$15:$W$15, 0),FALSE)*$E207), 0, VLOOKUP(VLOOKUP($A207, 'E4 TB Allocation Details'!$A$18:$L$214, MATCH("Customer ID", 'E4 TB Allocation Details'!$A$18:$L$18, 0),FALSE), 'E2 Allocators'!$B$15:$W$361, MATCH('O5 Details by Class &amp; Accounts'!AQ$18, 'E2 Allocators'!$B$15:$W$15, 0),FALSE)*$E207)</f>
        <v>0</v>
      </c>
      <c r="AR207" s="1321">
        <f>IF(ISERROR(VLOOKUP(VLOOKUP($A207, 'E4 TB Allocation Details'!$A$18:$L$214, MATCH("Customer ID", 'E4 TB Allocation Details'!$A$18:$L$18, 0),FALSE), 'E2 Allocators'!$B$15:$W$361, MATCH('O5 Details by Class &amp; Accounts'!AR$18, 'E2 Allocators'!$B$15:$W$15, 0),FALSE)*$E207), 0, VLOOKUP(VLOOKUP($A207, 'E4 TB Allocation Details'!$A$18:$L$214, MATCH("Customer ID", 'E4 TB Allocation Details'!$A$18:$L$18, 0),FALSE), 'E2 Allocators'!$B$15:$W$361, MATCH('O5 Details by Class &amp; Accounts'!AR$18, 'E2 Allocators'!$B$15:$W$15, 0),FALSE)*$E207)</f>
        <v>0</v>
      </c>
      <c r="AS207" s="1321">
        <f>IF(ISERROR(VLOOKUP(VLOOKUP($A207, 'E4 TB Allocation Details'!$A$18:$L$214, MATCH("Customer ID", 'E4 TB Allocation Details'!$A$18:$L$18, 0),FALSE), 'E2 Allocators'!$B$15:$W$361, MATCH('O5 Details by Class &amp; Accounts'!AS$18, 'E2 Allocators'!$B$15:$W$15, 0),FALSE)*$E207), 0, VLOOKUP(VLOOKUP($A207, 'E4 TB Allocation Details'!$A$18:$L$214, MATCH("Customer ID", 'E4 TB Allocation Details'!$A$18:$L$18, 0),FALSE), 'E2 Allocators'!$B$15:$W$361, MATCH('O5 Details by Class &amp; Accounts'!AS$18, 'E2 Allocators'!$B$15:$W$15, 0),FALSE)*$E207)</f>
        <v>0</v>
      </c>
      <c r="AT207" s="1321">
        <f>IF(ISERROR(VLOOKUP(VLOOKUP($A207, 'E4 TB Allocation Details'!$A$18:$L$214, MATCH("Customer ID", 'E4 TB Allocation Details'!$A$18:$L$18, 0),FALSE), 'E2 Allocators'!$B$15:$W$361, MATCH('O5 Details by Class &amp; Accounts'!AT$18, 'E2 Allocators'!$B$15:$W$15, 0),FALSE)*$E207), 0, VLOOKUP(VLOOKUP($A207, 'E4 TB Allocation Details'!$A$18:$L$214, MATCH("Customer ID", 'E4 TB Allocation Details'!$A$18:$L$18, 0),FALSE), 'E2 Allocators'!$B$15:$W$361, MATCH('O5 Details by Class &amp; Accounts'!AT$18, 'E2 Allocators'!$B$15:$W$15, 0),FALSE)*$E207)</f>
        <v>0</v>
      </c>
      <c r="AU207" s="1321">
        <f>IF(ISERROR(VLOOKUP(VLOOKUP($A207, 'E4 TB Allocation Details'!$A$18:$L$214, MATCH("Customer ID", 'E4 TB Allocation Details'!$A$18:$L$18, 0),FALSE), 'E2 Allocators'!$B$15:$W$361, MATCH('O5 Details by Class &amp; Accounts'!AU$18, 'E2 Allocators'!$B$15:$W$15, 0),FALSE)*$E207), 0, VLOOKUP(VLOOKUP($A207, 'E4 TB Allocation Details'!$A$18:$L$214, MATCH("Customer ID", 'E4 TB Allocation Details'!$A$18:$L$18, 0),FALSE), 'E2 Allocators'!$B$15:$W$361, MATCH('O5 Details by Class &amp; Accounts'!AU$18, 'E2 Allocators'!$B$15:$W$15, 0),FALSE)*$E207)</f>
        <v>0</v>
      </c>
      <c r="AV207" s="1321">
        <f>IF(ISERROR(VLOOKUP(VLOOKUP($A207, 'E4 TB Allocation Details'!$A$18:$L$214, MATCH("Customer ID", 'E4 TB Allocation Details'!$A$18:$L$18, 0),FALSE), 'E2 Allocators'!$B$15:$W$361, MATCH('O5 Details by Class &amp; Accounts'!AV$18, 'E2 Allocators'!$B$15:$W$15, 0),FALSE)*$E207), 0, VLOOKUP(VLOOKUP($A207, 'E4 TB Allocation Details'!$A$18:$L$214, MATCH("Customer ID", 'E4 TB Allocation Details'!$A$18:$L$18, 0),FALSE), 'E2 Allocators'!$B$15:$W$361, MATCH('O5 Details by Class &amp; Accounts'!AV$18, 'E2 Allocators'!$B$15:$W$15, 0),FALSE)*$E207)</f>
        <v>0</v>
      </c>
      <c r="AW207" s="1321">
        <f>IF(ISERROR(VLOOKUP(VLOOKUP($A207, 'E4 TB Allocation Details'!$A$18:$L$214, MATCH("Customer ID", 'E4 TB Allocation Details'!$A$18:$L$18, 0),FALSE), 'E2 Allocators'!$B$15:$W$361, MATCH('O5 Details by Class &amp; Accounts'!AW$18, 'E2 Allocators'!$B$15:$W$15, 0),FALSE)*$E207), 0, VLOOKUP(VLOOKUP($A207, 'E4 TB Allocation Details'!$A$18:$L$214, MATCH("Customer ID", 'E4 TB Allocation Details'!$A$18:$L$18, 0),FALSE), 'E2 Allocators'!$B$15:$W$361, MATCH('O5 Details by Class &amp; Accounts'!AW$18, 'E2 Allocators'!$B$15:$W$15, 0),FALSE)*$E207)</f>
        <v>0</v>
      </c>
      <c r="AX207" s="1321">
        <f>SUM(AD207:AW207)</f>
        <v>0</v>
      </c>
      <c r="AY207" s="1321">
        <f>IF(ISERROR(VLOOKUP(VLOOKUP($A207, 'E4 TB Allocation Details'!$A$18:$L$214, MATCH("Misc ID", 'E4 TB Allocation Details'!$A$18:$L$18, 0),FALSE), 'E2 Allocators'!$B$15:$W$361, MATCH('O5 Details by Class &amp; Accounts'!AY$18, 'E2 Allocators'!$B$15:$W$15, 0),FALSE)*$E207), 0, VLOOKUP(VLOOKUP($A207, 'E4 TB Allocation Details'!$A$18:$L$214, MATCH("Misc ID", 'E4 TB Allocation Details'!$A$18:$L$18, 0),FALSE), 'E2 Allocators'!$B$15:$W$361, MATCH('O5 Details by Class &amp; Accounts'!AY$18, 'E2 Allocators'!$B$15:$W$15, 0),FALSE)*$E207)</f>
        <v>0</v>
      </c>
      <c r="AZ207" s="1321">
        <f>IF(ISERROR(VLOOKUP(VLOOKUP($A207, 'E4 TB Allocation Details'!$A$18:$L$214, MATCH("Misc ID", 'E4 TB Allocation Details'!$A$18:$L$18, 0),FALSE), 'E2 Allocators'!$B$15:$W$361, MATCH('O5 Details by Class &amp; Accounts'!AZ$18, 'E2 Allocators'!$B$15:$W$15, 0),FALSE)*$E207), 0, VLOOKUP(VLOOKUP($A207, 'E4 TB Allocation Details'!$A$18:$L$214, MATCH("Misc ID", 'E4 TB Allocation Details'!$A$18:$L$18, 0),FALSE), 'E2 Allocators'!$B$15:$W$361, MATCH('O5 Details by Class &amp; Accounts'!AZ$18, 'E2 Allocators'!$B$15:$W$15, 0),FALSE)*$E207)</f>
        <v>0</v>
      </c>
      <c r="BA207" s="1321">
        <f>IF(ISERROR(VLOOKUP(VLOOKUP($A207, 'E4 TB Allocation Details'!$A$18:$L$214, MATCH("Misc ID", 'E4 TB Allocation Details'!$A$18:$L$18, 0),FALSE), 'E2 Allocators'!$B$15:$W$361, MATCH('O5 Details by Class &amp; Accounts'!BA$18, 'E2 Allocators'!$B$15:$W$15, 0),FALSE)*$E207), 0, VLOOKUP(VLOOKUP($A207, 'E4 TB Allocation Details'!$A$18:$L$214, MATCH("Misc ID", 'E4 TB Allocation Details'!$A$18:$L$18, 0),FALSE), 'E2 Allocators'!$B$15:$W$361, MATCH('O5 Details by Class &amp; Accounts'!BA$18, 'E2 Allocators'!$B$15:$W$15, 0),FALSE)*$E207)</f>
        <v>0</v>
      </c>
      <c r="BB207" s="1321">
        <f>IF(ISERROR(VLOOKUP(VLOOKUP($A207, 'E4 TB Allocation Details'!$A$18:$L$214, MATCH("Misc ID", 'E4 TB Allocation Details'!$A$18:$L$18, 0),FALSE), 'E2 Allocators'!$B$15:$W$361, MATCH('O5 Details by Class &amp; Accounts'!BB$18, 'E2 Allocators'!$B$15:$W$15, 0),FALSE)*$E207), 0, VLOOKUP(VLOOKUP($A207, 'E4 TB Allocation Details'!$A$18:$L$214, MATCH("Misc ID", 'E4 TB Allocation Details'!$A$18:$L$18, 0),FALSE), 'E2 Allocators'!$B$15:$W$361, MATCH('O5 Details by Class &amp; Accounts'!BB$18, 'E2 Allocators'!$B$15:$W$15, 0),FALSE)*$E207)</f>
        <v>0</v>
      </c>
      <c r="BC207" s="1321">
        <f>IF(ISERROR(VLOOKUP(VLOOKUP($A207, 'E4 TB Allocation Details'!$A$18:$L$214, MATCH("Misc ID", 'E4 TB Allocation Details'!$A$18:$L$18, 0),FALSE), 'E2 Allocators'!$B$15:$W$361, MATCH('O5 Details by Class &amp; Accounts'!BC$18, 'E2 Allocators'!$B$15:$W$15, 0),FALSE)*$E207), 0, VLOOKUP(VLOOKUP($A207, 'E4 TB Allocation Details'!$A$18:$L$214, MATCH("Misc ID", 'E4 TB Allocation Details'!$A$18:$L$18, 0),FALSE), 'E2 Allocators'!$B$15:$W$361, MATCH('O5 Details by Class &amp; Accounts'!BC$18, 'E2 Allocators'!$B$15:$W$15, 0),FALSE)*$E207)</f>
        <v>0</v>
      </c>
      <c r="BD207" s="1321">
        <f>IF(ISERROR(VLOOKUP(VLOOKUP($A207, 'E4 TB Allocation Details'!$A$18:$L$214, MATCH("Misc ID", 'E4 TB Allocation Details'!$A$18:$L$18, 0),FALSE), 'E2 Allocators'!$B$15:$W$361, MATCH('O5 Details by Class &amp; Accounts'!BD$18, 'E2 Allocators'!$B$15:$W$15, 0),FALSE)*$E207), 0, VLOOKUP(VLOOKUP($A207, 'E4 TB Allocation Details'!$A$18:$L$214, MATCH("Misc ID", 'E4 TB Allocation Details'!$A$18:$L$18, 0),FALSE), 'E2 Allocators'!$B$15:$W$361, MATCH('O5 Details by Class &amp; Accounts'!BD$18, 'E2 Allocators'!$B$15:$W$15, 0),FALSE)*$E207)</f>
        <v>0</v>
      </c>
      <c r="BE207" s="1321">
        <f>IF(ISERROR(VLOOKUP(VLOOKUP($A207, 'E4 TB Allocation Details'!$A$18:$L$214, MATCH("Misc ID", 'E4 TB Allocation Details'!$A$18:$L$18, 0),FALSE), 'E2 Allocators'!$B$15:$W$361, MATCH('O5 Details by Class &amp; Accounts'!BE$18, 'E2 Allocators'!$B$15:$W$15, 0),FALSE)*$E207), 0, VLOOKUP(VLOOKUP($A207, 'E4 TB Allocation Details'!$A$18:$L$214, MATCH("Misc ID", 'E4 TB Allocation Details'!$A$18:$L$18, 0),FALSE), 'E2 Allocators'!$B$15:$W$361, MATCH('O5 Details by Class &amp; Accounts'!BE$18, 'E2 Allocators'!$B$15:$W$15, 0),FALSE)*$E207)</f>
        <v>0</v>
      </c>
      <c r="BF207" s="1321">
        <f>IF(ISERROR(VLOOKUP(VLOOKUP($A207, 'E4 TB Allocation Details'!$A$18:$L$214, MATCH("Misc ID", 'E4 TB Allocation Details'!$A$18:$L$18, 0),FALSE), 'E2 Allocators'!$B$15:$W$361, MATCH('O5 Details by Class &amp; Accounts'!BF$18, 'E2 Allocators'!$B$15:$W$15, 0),FALSE)*$E207), 0, VLOOKUP(VLOOKUP($A207, 'E4 TB Allocation Details'!$A$18:$L$214, MATCH("Misc ID", 'E4 TB Allocation Details'!$A$18:$L$18, 0),FALSE), 'E2 Allocators'!$B$15:$W$361, MATCH('O5 Details by Class &amp; Accounts'!BF$18, 'E2 Allocators'!$B$15:$W$15, 0),FALSE)*$E207)</f>
        <v>0</v>
      </c>
      <c r="BG207" s="1321">
        <f>IF(ISERROR(VLOOKUP(VLOOKUP($A207, 'E4 TB Allocation Details'!$A$18:$L$214, MATCH("Misc ID", 'E4 TB Allocation Details'!$A$18:$L$18, 0),FALSE), 'E2 Allocators'!$B$15:$W$361, MATCH('O5 Details by Class &amp; Accounts'!BG$18, 'E2 Allocators'!$B$15:$W$15, 0),FALSE)*$E207), 0, VLOOKUP(VLOOKUP($A207, 'E4 TB Allocation Details'!$A$18:$L$214, MATCH("Misc ID", 'E4 TB Allocation Details'!$A$18:$L$18, 0),FALSE), 'E2 Allocators'!$B$15:$W$361, MATCH('O5 Details by Class &amp; Accounts'!BG$18, 'E2 Allocators'!$B$15:$W$15, 0),FALSE)*$E207)</f>
        <v>0</v>
      </c>
      <c r="BH207" s="1321">
        <f>IF(ISERROR(VLOOKUP(VLOOKUP($A207, 'E4 TB Allocation Details'!$A$18:$L$214, MATCH("Misc ID", 'E4 TB Allocation Details'!$A$18:$L$18, 0),FALSE), 'E2 Allocators'!$B$15:$W$361, MATCH('O5 Details by Class &amp; Accounts'!BH$18, 'E2 Allocators'!$B$15:$W$15, 0),FALSE)*$E207), 0, VLOOKUP(VLOOKUP($A207, 'E4 TB Allocation Details'!$A$18:$L$214, MATCH("Misc ID", 'E4 TB Allocation Details'!$A$18:$L$18, 0),FALSE), 'E2 Allocators'!$B$15:$W$361, MATCH('O5 Details by Class &amp; Accounts'!BH$18, 'E2 Allocators'!$B$15:$W$15, 0),FALSE)*$E207)</f>
        <v>0</v>
      </c>
      <c r="BI207" s="1321">
        <f>IF(ISERROR(VLOOKUP(VLOOKUP($A207, 'E4 TB Allocation Details'!$A$18:$L$214, MATCH("Misc ID", 'E4 TB Allocation Details'!$A$18:$L$18, 0),FALSE), 'E2 Allocators'!$B$15:$W$361, MATCH('O5 Details by Class &amp; Accounts'!BI$18, 'E2 Allocators'!$B$15:$W$15, 0),FALSE)*$E207), 0, VLOOKUP(VLOOKUP($A207, 'E4 TB Allocation Details'!$A$18:$L$214, MATCH("Misc ID", 'E4 TB Allocation Details'!$A$18:$L$18, 0),FALSE), 'E2 Allocators'!$B$15:$W$361, MATCH('O5 Details by Class &amp; Accounts'!BI$18, 'E2 Allocators'!$B$15:$W$15, 0),FALSE)*$E207)</f>
        <v>0</v>
      </c>
      <c r="BJ207" s="1321">
        <f>IF(ISERROR(VLOOKUP(VLOOKUP($A207, 'E4 TB Allocation Details'!$A$18:$L$214, MATCH("Misc ID", 'E4 TB Allocation Details'!$A$18:$L$18, 0),FALSE), 'E2 Allocators'!$B$15:$W$361, MATCH('O5 Details by Class &amp; Accounts'!BJ$18, 'E2 Allocators'!$B$15:$W$15, 0),FALSE)*$E207), 0, VLOOKUP(VLOOKUP($A207, 'E4 TB Allocation Details'!$A$18:$L$214, MATCH("Misc ID", 'E4 TB Allocation Details'!$A$18:$L$18, 0),FALSE), 'E2 Allocators'!$B$15:$W$361, MATCH('O5 Details by Class &amp; Accounts'!BJ$18, 'E2 Allocators'!$B$15:$W$15, 0),FALSE)*$E207)</f>
        <v>0</v>
      </c>
      <c r="BK207" s="1321">
        <f>IF(ISERROR(VLOOKUP(VLOOKUP($A207, 'E4 TB Allocation Details'!$A$18:$L$214, MATCH("Misc ID", 'E4 TB Allocation Details'!$A$18:$L$18, 0),FALSE), 'E2 Allocators'!$B$15:$W$361, MATCH('O5 Details by Class &amp; Accounts'!BK$18, 'E2 Allocators'!$B$15:$W$15, 0),FALSE)*$E207), 0, VLOOKUP(VLOOKUP($A207, 'E4 TB Allocation Details'!$A$18:$L$214, MATCH("Misc ID", 'E4 TB Allocation Details'!$A$18:$L$18, 0),FALSE), 'E2 Allocators'!$B$15:$W$361, MATCH('O5 Details by Class &amp; Accounts'!BK$18, 'E2 Allocators'!$B$15:$W$15, 0),FALSE)*$E207)</f>
        <v>0</v>
      </c>
      <c r="BL207" s="1321">
        <f>IF(ISERROR(VLOOKUP(VLOOKUP($A207, 'E4 TB Allocation Details'!$A$18:$L$214, MATCH("Misc ID", 'E4 TB Allocation Details'!$A$18:$L$18, 0),FALSE), 'E2 Allocators'!$B$15:$W$361, MATCH('O5 Details by Class &amp; Accounts'!BL$18, 'E2 Allocators'!$B$15:$W$15, 0),FALSE)*$E207), 0, VLOOKUP(VLOOKUP($A207, 'E4 TB Allocation Details'!$A$18:$L$214, MATCH("Misc ID", 'E4 TB Allocation Details'!$A$18:$L$18, 0),FALSE), 'E2 Allocators'!$B$15:$W$361, MATCH('O5 Details by Class &amp; Accounts'!BL$18, 'E2 Allocators'!$B$15:$W$15, 0),FALSE)*$E207)</f>
        <v>0</v>
      </c>
      <c r="BM207" s="1321">
        <f>IF(ISERROR(VLOOKUP(VLOOKUP($A207, 'E4 TB Allocation Details'!$A$18:$L$214, MATCH("Misc ID", 'E4 TB Allocation Details'!$A$18:$L$18, 0),FALSE), 'E2 Allocators'!$B$15:$W$361, MATCH('O5 Details by Class &amp; Accounts'!BM$18, 'E2 Allocators'!$B$15:$W$15, 0),FALSE)*$E207), 0, VLOOKUP(VLOOKUP($A207, 'E4 TB Allocation Details'!$A$18:$L$214, MATCH("Misc ID", 'E4 TB Allocation Details'!$A$18:$L$18, 0),FALSE), 'E2 Allocators'!$B$15:$W$361, MATCH('O5 Details by Class &amp; Accounts'!BM$18, 'E2 Allocators'!$B$15:$W$15, 0),FALSE)*$E207)</f>
        <v>0</v>
      </c>
      <c r="BN207" s="1321">
        <f>IF(ISERROR(VLOOKUP(VLOOKUP($A207, 'E4 TB Allocation Details'!$A$18:$L$214, MATCH("Misc ID", 'E4 TB Allocation Details'!$A$18:$L$18, 0),FALSE), 'E2 Allocators'!$B$15:$W$361, MATCH('O5 Details by Class &amp; Accounts'!BN$18, 'E2 Allocators'!$B$15:$W$15, 0),FALSE)*$E207), 0, VLOOKUP(VLOOKUP($A207, 'E4 TB Allocation Details'!$A$18:$L$214, MATCH("Misc ID", 'E4 TB Allocation Details'!$A$18:$L$18, 0),FALSE), 'E2 Allocators'!$B$15:$W$361, MATCH('O5 Details by Class &amp; Accounts'!BN$18, 'E2 Allocators'!$B$15:$W$15, 0),FALSE)*$E207)</f>
        <v>0</v>
      </c>
      <c r="BO207" s="1321">
        <f>IF(ISERROR(VLOOKUP(VLOOKUP($A207, 'E4 TB Allocation Details'!$A$18:$L$214, MATCH("Misc ID", 'E4 TB Allocation Details'!$A$18:$L$18, 0),FALSE), 'E2 Allocators'!$B$15:$W$361, MATCH('O5 Details by Class &amp; Accounts'!BO$18, 'E2 Allocators'!$B$15:$W$15, 0),FALSE)*$E207), 0, VLOOKUP(VLOOKUP($A207, 'E4 TB Allocation Details'!$A$18:$L$214, MATCH("Misc ID", 'E4 TB Allocation Details'!$A$18:$L$18, 0),FALSE), 'E2 Allocators'!$B$15:$W$361, MATCH('O5 Details by Class &amp; Accounts'!BO$18, 'E2 Allocators'!$B$15:$W$15, 0),FALSE)*$E207)</f>
        <v>0</v>
      </c>
      <c r="BP207" s="1321">
        <f>IF(ISERROR(VLOOKUP(VLOOKUP($A207, 'E4 TB Allocation Details'!$A$18:$L$214, MATCH("Misc ID", 'E4 TB Allocation Details'!$A$18:$L$18, 0),FALSE), 'E2 Allocators'!$B$15:$W$361, MATCH('O5 Details by Class &amp; Accounts'!BP$18, 'E2 Allocators'!$B$15:$W$15, 0),FALSE)*$E207), 0, VLOOKUP(VLOOKUP($A207, 'E4 TB Allocation Details'!$A$18:$L$214, MATCH("Misc ID", 'E4 TB Allocation Details'!$A$18:$L$18, 0),FALSE), 'E2 Allocators'!$B$15:$W$361, MATCH('O5 Details by Class &amp; Accounts'!BP$18, 'E2 Allocators'!$B$15:$W$15, 0),FALSE)*$E207)</f>
        <v>0</v>
      </c>
      <c r="BQ207" s="1321">
        <f>IF(ISERROR(VLOOKUP(VLOOKUP($A207, 'E4 TB Allocation Details'!$A$18:$L$214, MATCH("Misc ID", 'E4 TB Allocation Details'!$A$18:$L$18, 0),FALSE), 'E2 Allocators'!$B$15:$W$361, MATCH('O5 Details by Class &amp; Accounts'!BQ$18, 'E2 Allocators'!$B$15:$W$15, 0),FALSE)*$E207), 0, VLOOKUP(VLOOKUP($A207, 'E4 TB Allocation Details'!$A$18:$L$214, MATCH("Misc ID", 'E4 TB Allocation Details'!$A$18:$L$18, 0),FALSE), 'E2 Allocators'!$B$15:$W$361, MATCH('O5 Details by Class &amp; Accounts'!BQ$18, 'E2 Allocators'!$B$15:$W$15, 0),FALSE)*$E207)</f>
        <v>0</v>
      </c>
      <c r="BR207" s="1321">
        <f>IF(ISERROR(VLOOKUP(VLOOKUP($A207, 'E4 TB Allocation Details'!$A$18:$L$214, MATCH("Misc ID", 'E4 TB Allocation Details'!$A$18:$L$18, 0),FALSE), 'E2 Allocators'!$B$15:$W$361, MATCH('O5 Details by Class &amp; Accounts'!BR$18, 'E2 Allocators'!$B$15:$W$15, 0),FALSE)*$E207), 0, VLOOKUP(VLOOKUP($A207, 'E4 TB Allocation Details'!$A$18:$L$214, MATCH("Misc ID", 'E4 TB Allocation Details'!$A$18:$L$18, 0),FALSE), 'E2 Allocators'!$B$15:$W$361, MATCH('O5 Details by Class &amp; Accounts'!BR$18, 'E2 Allocators'!$B$15:$W$15, 0),FALSE)*$E207)</f>
        <v>0</v>
      </c>
      <c r="BS207" s="1321">
        <f>SUM(AY207:BR207)</f>
        <v>0</v>
      </c>
      <c r="BT207" s="1321">
        <f>IF(ISERROR(VLOOKUP(VLOOKUP($A207, 'E4 TB Allocation Details'!$A$18:$L$214, MATCH("A &amp; G ID", 'E4 TB Allocation Details'!$A$18:$L$18, 0),FALSE), 'E2 Allocators'!$B$15:$W$361, MATCH('O5 Details by Class &amp; Accounts'!BT$18, 'E2 Allocators'!$B$15:$W$15, 0),FALSE)*$E207), 0, VLOOKUP(VLOOKUP($A207, 'E4 TB Allocation Details'!$A$18:$L$214, MATCH("A &amp; G ID", 'E4 TB Allocation Details'!$A$18:$L$18, 0),FALSE), 'E2 Allocators'!$B$15:$W$361, MATCH('O5 Details by Class &amp; Accounts'!BT$18, 'E2 Allocators'!$B$15:$W$15, 0),FALSE)*$E207)</f>
        <v>88170.727753820436</v>
      </c>
      <c r="BU207" s="1321">
        <f>IF(ISERROR(VLOOKUP(VLOOKUP($A207, 'E4 TB Allocation Details'!$A$18:$L$214, MATCH("A &amp; G ID", 'E4 TB Allocation Details'!$A$18:$L$18, 0),FALSE), 'E2 Allocators'!$B$15:$W$361, MATCH('O5 Details by Class &amp; Accounts'!BU$18, 'E2 Allocators'!$B$15:$W$15, 0),FALSE)*$E207), 0, VLOOKUP(VLOOKUP($A207, 'E4 TB Allocation Details'!$A$18:$L$214, MATCH("A &amp; G ID", 'E4 TB Allocation Details'!$A$18:$L$18, 0),FALSE), 'E2 Allocators'!$B$15:$W$361, MATCH('O5 Details by Class &amp; Accounts'!BU$18, 'E2 Allocators'!$B$15:$W$15, 0),FALSE)*$E207)</f>
        <v>28880.671260591596</v>
      </c>
      <c r="BV207" s="1321">
        <f>IF(ISERROR(VLOOKUP(VLOOKUP($A207, 'E4 TB Allocation Details'!$A$18:$L$214, MATCH("A &amp; G ID", 'E4 TB Allocation Details'!$A$18:$L$18, 0),FALSE), 'E2 Allocators'!$B$15:$W$361, MATCH('O5 Details by Class &amp; Accounts'!BV$18, 'E2 Allocators'!$B$15:$W$15, 0),FALSE)*$E207), 0, VLOOKUP(VLOOKUP($A207, 'E4 TB Allocation Details'!$A$18:$L$214, MATCH("A &amp; G ID", 'E4 TB Allocation Details'!$A$18:$L$18, 0),FALSE), 'E2 Allocators'!$B$15:$W$361, MATCH('O5 Details by Class &amp; Accounts'!BV$18, 'E2 Allocators'!$B$15:$W$15, 0),FALSE)*$E207)</f>
        <v>15659.148622629187</v>
      </c>
      <c r="BW207" s="1321">
        <f>IF(ISERROR(VLOOKUP(VLOOKUP($A207, 'E4 TB Allocation Details'!$A$18:$L$214, MATCH("A &amp; G ID", 'E4 TB Allocation Details'!$A$18:$L$18, 0),FALSE), 'E2 Allocators'!$B$15:$W$361, MATCH('O5 Details by Class &amp; Accounts'!BW$18, 'E2 Allocators'!$B$15:$W$15, 0),FALSE)*$E207), 0, VLOOKUP(VLOOKUP($A207, 'E4 TB Allocation Details'!$A$18:$L$214, MATCH("A &amp; G ID", 'E4 TB Allocation Details'!$A$18:$L$18, 0),FALSE), 'E2 Allocators'!$B$15:$W$361, MATCH('O5 Details by Class &amp; Accounts'!BW$18, 'E2 Allocators'!$B$15:$W$15, 0),FALSE)*$E207)</f>
        <v>0</v>
      </c>
      <c r="BX207" s="1321">
        <f>IF(ISERROR(VLOOKUP(VLOOKUP($A207, 'E4 TB Allocation Details'!$A$18:$L$214, MATCH("A &amp; G ID", 'E4 TB Allocation Details'!$A$18:$L$18, 0),FALSE), 'E2 Allocators'!$B$15:$W$361, MATCH('O5 Details by Class &amp; Accounts'!BX$18, 'E2 Allocators'!$B$15:$W$15, 0),FALSE)*$E207), 0, VLOOKUP(VLOOKUP($A207, 'E4 TB Allocation Details'!$A$18:$L$214, MATCH("A &amp; G ID", 'E4 TB Allocation Details'!$A$18:$L$18, 0),FALSE), 'E2 Allocators'!$B$15:$W$361, MATCH('O5 Details by Class &amp; Accounts'!BX$18, 'E2 Allocators'!$B$15:$W$15, 0),FALSE)*$E207)</f>
        <v>0</v>
      </c>
      <c r="BY207" s="1321">
        <f>IF(ISERROR(VLOOKUP(VLOOKUP($A207, 'E4 TB Allocation Details'!$A$18:$L$214, MATCH("A &amp; G ID", 'E4 TB Allocation Details'!$A$18:$L$18, 0),FALSE), 'E2 Allocators'!$B$15:$W$361, MATCH('O5 Details by Class &amp; Accounts'!BY$18, 'E2 Allocators'!$B$15:$W$15, 0),FALSE)*$E207), 0, VLOOKUP(VLOOKUP($A207, 'E4 TB Allocation Details'!$A$18:$L$214, MATCH("A &amp; G ID", 'E4 TB Allocation Details'!$A$18:$L$18, 0),FALSE), 'E2 Allocators'!$B$15:$W$361, MATCH('O5 Details by Class &amp; Accounts'!BY$18, 'E2 Allocators'!$B$15:$W$15, 0),FALSE)*$E207)</f>
        <v>0</v>
      </c>
      <c r="BZ207" s="1321">
        <f>IF(ISERROR(VLOOKUP(VLOOKUP($A207, 'E4 TB Allocation Details'!$A$18:$L$214, MATCH("A &amp; G ID", 'E4 TB Allocation Details'!$A$18:$L$18, 0),FALSE), 'E2 Allocators'!$B$15:$W$361, MATCH('O5 Details by Class &amp; Accounts'!BZ$18, 'E2 Allocators'!$B$15:$W$15, 0),FALSE)*$E207), 0, VLOOKUP(VLOOKUP($A207, 'E4 TB Allocation Details'!$A$18:$L$214, MATCH("A &amp; G ID", 'E4 TB Allocation Details'!$A$18:$L$18, 0),FALSE), 'E2 Allocators'!$B$15:$W$361, MATCH('O5 Details by Class &amp; Accounts'!BZ$18, 'E2 Allocators'!$B$15:$W$15, 0),FALSE)*$E207)</f>
        <v>2143.6176908120115</v>
      </c>
      <c r="CA207" s="1321">
        <f>IF(ISERROR(VLOOKUP(VLOOKUP($A207, 'E4 TB Allocation Details'!$A$18:$L$214, MATCH("A &amp; G ID", 'E4 TB Allocation Details'!$A$18:$L$18, 0),FALSE), 'E2 Allocators'!$B$15:$W$361, MATCH('O5 Details by Class &amp; Accounts'!CA$18, 'E2 Allocators'!$B$15:$W$15, 0),FALSE)*$E207), 0, VLOOKUP(VLOOKUP($A207, 'E4 TB Allocation Details'!$A$18:$L$214, MATCH("A &amp; G ID", 'E4 TB Allocation Details'!$A$18:$L$18, 0),FALSE), 'E2 Allocators'!$B$15:$W$361, MATCH('O5 Details by Class &amp; Accounts'!CA$18, 'E2 Allocators'!$B$15:$W$15, 0),FALSE)*$E207)</f>
        <v>0</v>
      </c>
      <c r="CB207" s="1321">
        <f>IF(ISERROR(VLOOKUP(VLOOKUP($A207, 'E4 TB Allocation Details'!$A$18:$L$214, MATCH("A &amp; G ID", 'E4 TB Allocation Details'!$A$18:$L$18, 0),FALSE), 'E2 Allocators'!$B$15:$W$361, MATCH('O5 Details by Class &amp; Accounts'!CB$18, 'E2 Allocators'!$B$15:$W$15, 0),FALSE)*$E207), 0, VLOOKUP(VLOOKUP($A207, 'E4 TB Allocation Details'!$A$18:$L$214, MATCH("A &amp; G ID", 'E4 TB Allocation Details'!$A$18:$L$18, 0),FALSE), 'E2 Allocators'!$B$15:$W$361, MATCH('O5 Details by Class &amp; Accounts'!CB$18, 'E2 Allocators'!$B$15:$W$15, 0),FALSE)*$E207)</f>
        <v>186.83467214678001</v>
      </c>
      <c r="CC207" s="1321">
        <f>IF(ISERROR(VLOOKUP(VLOOKUP($A207, 'E4 TB Allocation Details'!$A$18:$L$214, MATCH("A &amp; G ID", 'E4 TB Allocation Details'!$A$18:$L$18, 0),FALSE), 'E2 Allocators'!$B$15:$W$361, MATCH('O5 Details by Class &amp; Accounts'!CC$18, 'E2 Allocators'!$B$15:$W$15, 0),FALSE)*$E207), 0, VLOOKUP(VLOOKUP($A207, 'E4 TB Allocation Details'!$A$18:$L$214, MATCH("A &amp; G ID", 'E4 TB Allocation Details'!$A$18:$L$18, 0),FALSE), 'E2 Allocators'!$B$15:$W$361, MATCH('O5 Details by Class &amp; Accounts'!CC$18, 'E2 Allocators'!$B$15:$W$15, 0),FALSE)*$E207)</f>
        <v>0</v>
      </c>
      <c r="CD207" s="1321">
        <f>IF(ISERROR(VLOOKUP(VLOOKUP($A207, 'E4 TB Allocation Details'!$A$18:$L$214, MATCH("A &amp; G ID", 'E4 TB Allocation Details'!$A$18:$L$18, 0),FALSE), 'E2 Allocators'!$B$15:$W$361, MATCH('O5 Details by Class &amp; Accounts'!CD$18, 'E2 Allocators'!$B$15:$W$15, 0),FALSE)*$E207), 0, VLOOKUP(VLOOKUP($A207, 'E4 TB Allocation Details'!$A$18:$L$214, MATCH("A &amp; G ID", 'E4 TB Allocation Details'!$A$18:$L$18, 0),FALSE), 'E2 Allocators'!$B$15:$W$361, MATCH('O5 Details by Class &amp; Accounts'!CD$18, 'E2 Allocators'!$B$15:$W$15, 0),FALSE)*$E207)</f>
        <v>0</v>
      </c>
      <c r="CE207" s="1321">
        <f>IF(ISERROR(VLOOKUP(VLOOKUP($A207, 'E4 TB Allocation Details'!$A$18:$L$214, MATCH("A &amp; G ID", 'E4 TB Allocation Details'!$A$18:$L$18, 0),FALSE), 'E2 Allocators'!$B$15:$W$361, MATCH('O5 Details by Class &amp; Accounts'!CE$18, 'E2 Allocators'!$B$15:$W$15, 0),FALSE)*$E207), 0, VLOOKUP(VLOOKUP($A207, 'E4 TB Allocation Details'!$A$18:$L$214, MATCH("A &amp; G ID", 'E4 TB Allocation Details'!$A$18:$L$18, 0),FALSE), 'E2 Allocators'!$B$15:$W$361, MATCH('O5 Details by Class &amp; Accounts'!CE$18, 'E2 Allocators'!$B$15:$W$15, 0),FALSE)*$E207)</f>
        <v>0</v>
      </c>
      <c r="CF207" s="1321">
        <f>IF(ISERROR(VLOOKUP(VLOOKUP($A207, 'E4 TB Allocation Details'!$A$18:$L$214, MATCH("A &amp; G ID", 'E4 TB Allocation Details'!$A$18:$L$18, 0),FALSE), 'E2 Allocators'!$B$15:$W$361, MATCH('O5 Details by Class &amp; Accounts'!CF$18, 'E2 Allocators'!$B$15:$W$15, 0),FALSE)*$E207), 0, VLOOKUP(VLOOKUP($A207, 'E4 TB Allocation Details'!$A$18:$L$214, MATCH("A &amp; G ID", 'E4 TB Allocation Details'!$A$18:$L$18, 0),FALSE), 'E2 Allocators'!$B$15:$W$361, MATCH('O5 Details by Class &amp; Accounts'!CF$18, 'E2 Allocators'!$B$15:$W$15, 0),FALSE)*$E207)</f>
        <v>0</v>
      </c>
      <c r="CG207" s="1321">
        <f>IF(ISERROR(VLOOKUP(VLOOKUP($A207, 'E4 TB Allocation Details'!$A$18:$L$214, MATCH("A &amp; G ID", 'E4 TB Allocation Details'!$A$18:$L$18, 0),FALSE), 'E2 Allocators'!$B$15:$W$361, MATCH('O5 Details by Class &amp; Accounts'!CG$18, 'E2 Allocators'!$B$15:$W$15, 0),FALSE)*$E207), 0, VLOOKUP(VLOOKUP($A207, 'E4 TB Allocation Details'!$A$18:$L$214, MATCH("A &amp; G ID", 'E4 TB Allocation Details'!$A$18:$L$18, 0),FALSE), 'E2 Allocators'!$B$15:$W$361, MATCH('O5 Details by Class &amp; Accounts'!CG$18, 'E2 Allocators'!$B$15:$W$15, 0),FALSE)*$E207)</f>
        <v>0</v>
      </c>
      <c r="CH207" s="1321">
        <f>IF(ISERROR(VLOOKUP(VLOOKUP($A207, 'E4 TB Allocation Details'!$A$18:$L$214, MATCH("A &amp; G ID", 'E4 TB Allocation Details'!$A$18:$L$18, 0),FALSE), 'E2 Allocators'!$B$15:$W$361, MATCH('O5 Details by Class &amp; Accounts'!CH$18, 'E2 Allocators'!$B$15:$W$15, 0),FALSE)*$E207), 0, VLOOKUP(VLOOKUP($A207, 'E4 TB Allocation Details'!$A$18:$L$214, MATCH("A &amp; G ID", 'E4 TB Allocation Details'!$A$18:$L$18, 0),FALSE), 'E2 Allocators'!$B$15:$W$361, MATCH('O5 Details by Class &amp; Accounts'!CH$18, 'E2 Allocators'!$B$15:$W$15, 0),FALSE)*$E207)</f>
        <v>0</v>
      </c>
      <c r="CI207" s="1321">
        <f>IF(ISERROR(VLOOKUP(VLOOKUP($A207, 'E4 TB Allocation Details'!$A$18:$L$214, MATCH("A &amp; G ID", 'E4 TB Allocation Details'!$A$18:$L$18, 0),FALSE), 'E2 Allocators'!$B$15:$W$361, MATCH('O5 Details by Class &amp; Accounts'!CI$18, 'E2 Allocators'!$B$15:$W$15, 0),FALSE)*$E207), 0, VLOOKUP(VLOOKUP($A207, 'E4 TB Allocation Details'!$A$18:$L$214, MATCH("A &amp; G ID", 'E4 TB Allocation Details'!$A$18:$L$18, 0),FALSE), 'E2 Allocators'!$B$15:$W$361, MATCH('O5 Details by Class &amp; Accounts'!CI$18, 'E2 Allocators'!$B$15:$W$15, 0),FALSE)*$E207)</f>
        <v>0</v>
      </c>
      <c r="CJ207" s="1321">
        <f>IF(ISERROR(VLOOKUP(VLOOKUP($A207, 'E4 TB Allocation Details'!$A$18:$L$214, MATCH("A &amp; G ID", 'E4 TB Allocation Details'!$A$18:$L$18, 0),FALSE), 'E2 Allocators'!$B$15:$W$361, MATCH('O5 Details by Class &amp; Accounts'!CJ$18, 'E2 Allocators'!$B$15:$W$15, 0),FALSE)*$E207), 0, VLOOKUP(VLOOKUP($A207, 'E4 TB Allocation Details'!$A$18:$L$214, MATCH("A &amp; G ID", 'E4 TB Allocation Details'!$A$18:$L$18, 0),FALSE), 'E2 Allocators'!$B$15:$W$361, MATCH('O5 Details by Class &amp; Accounts'!CJ$18, 'E2 Allocators'!$B$15:$W$15, 0),FALSE)*$E207)</f>
        <v>0</v>
      </c>
      <c r="CK207" s="1321">
        <f>IF(ISERROR(VLOOKUP(VLOOKUP($A207, 'E4 TB Allocation Details'!$A$18:$L$214, MATCH("A &amp; G ID", 'E4 TB Allocation Details'!$A$18:$L$18, 0),FALSE), 'E2 Allocators'!$B$15:$W$361, MATCH('O5 Details by Class &amp; Accounts'!CK$18, 'E2 Allocators'!$B$15:$W$15, 0),FALSE)*$E207), 0, VLOOKUP(VLOOKUP($A207, 'E4 TB Allocation Details'!$A$18:$L$214, MATCH("A &amp; G ID", 'E4 TB Allocation Details'!$A$18:$L$18, 0),FALSE), 'E2 Allocators'!$B$15:$W$361, MATCH('O5 Details by Class &amp; Accounts'!CK$18, 'E2 Allocators'!$B$15:$W$15, 0),FALSE)*$E207)</f>
        <v>0</v>
      </c>
      <c r="CL207" s="1321">
        <f>IF(ISERROR(VLOOKUP(VLOOKUP($A207, 'E4 TB Allocation Details'!$A$18:$L$214, MATCH("A &amp; G ID", 'E4 TB Allocation Details'!$A$18:$L$18, 0),FALSE), 'E2 Allocators'!$B$15:$W$361, MATCH('O5 Details by Class &amp; Accounts'!CL$18, 'E2 Allocators'!$B$15:$W$15, 0),FALSE)*$E207), 0, VLOOKUP(VLOOKUP($A207, 'E4 TB Allocation Details'!$A$18:$L$214, MATCH("A &amp; G ID", 'E4 TB Allocation Details'!$A$18:$L$18, 0),FALSE), 'E2 Allocators'!$B$15:$W$361, MATCH('O5 Details by Class &amp; Accounts'!CL$18, 'E2 Allocators'!$B$15:$W$15, 0),FALSE)*$E207)</f>
        <v>0</v>
      </c>
      <c r="CM207" s="1321">
        <f>IF(ISERROR(VLOOKUP(VLOOKUP($A207, 'E4 TB Allocation Details'!$A$18:$L$214, MATCH("A &amp; G ID", 'E4 TB Allocation Details'!$A$18:$L$18, 0),FALSE), 'E2 Allocators'!$B$15:$W$361, MATCH('O5 Details by Class &amp; Accounts'!CM$18, 'E2 Allocators'!$B$15:$W$15, 0),FALSE)*$E207), 0, VLOOKUP(VLOOKUP($A207, 'E4 TB Allocation Details'!$A$18:$L$214, MATCH("A &amp; G ID", 'E4 TB Allocation Details'!$A$18:$L$18, 0),FALSE), 'E2 Allocators'!$B$15:$W$361, MATCH('O5 Details by Class &amp; Accounts'!CM$18, 'E2 Allocators'!$B$15:$W$15, 0),FALSE)*$E207)</f>
        <v>0</v>
      </c>
      <c r="CN207" s="1321">
        <f>SUM(BT207:CM207)</f>
        <v>135041</v>
      </c>
      <c r="CO207" s="1650">
        <f>+E207-AC207-AX207-BS207-CN207</f>
        <v>0</v>
      </c>
      <c r="CQ207" s="1898" t="s">
        <v>1195</v>
      </c>
    </row>
    <row r="208" spans="1:95" s="64" customFormat="1" ht="12.75">
      <c r="A208" s="1090">
        <v>6105</v>
      </c>
      <c r="B208" s="1091" t="s">
        <v>547</v>
      </c>
      <c r="C208" s="1647">
        <f>IF(ISERROR(VLOOKUP($A208,'I3 TB Data'!$A$19:$H$484,MATCH('O5 Details by Class &amp; Accounts'!$C$18, 'I3 TB Data'!$A$19:$H$19,0),0)), 0, VLOOKUP($A208,'I3 TB Data'!$A$19:$H$484,MATCH('O5 Details by Class &amp; Accounts'!$C$18,'I3 TB Data'!$A$19:$H$19,0),0))</f>
        <v>13000</v>
      </c>
      <c r="D208" s="1648"/>
      <c r="E208" s="1647">
        <f t="shared" si="53"/>
        <v>13000</v>
      </c>
      <c r="F208" s="1649">
        <f>IF(ISERROR(VLOOKUP($A208, 'E1 Categorization'!A33:E124, MATCH("Customer Component", 'E1 Categorization'!$A$33:$E$33,0), 0)), 0, IF(VLOOKUP($A208, 'E1 Categorization'!A33:E124, MATCH("Customer Component", 'E1 Categorization'!$A$33:$E$33,0), 0)=0, 'O5 Details by Class &amp; Accounts'!$E208, IF(AND(VLOOKUP($A208, 'E1 Categorization'!A33:E124, MATCH("Customer Component", 'E1 Categorization'!$A$33:$E$33,0), 0) &gt;0, VLOOKUP($A208, 'E1 Categorization'!A33:E124, MATCH("Customer Component", 'E1 Categorization'!$A$33:$E$33,0), 0)&lt;1), 'O5 Details by Class &amp; Accounts'!$E208*(1-VLOOKUP($A208, 'E1 Categorization'!A33:E124, MATCH("Customer Component", 'E1 Categorization'!$A$33:$E$33,0), 0)), 0)))</f>
        <v>0</v>
      </c>
      <c r="G208" s="1649">
        <f>IF(ISERROR(VLOOKUP($A208, 'E1 Categorization'!A33:E124, MATCH("Customer Component", 'E1 Categorization'!$A$33:$E$33,0), 0)),0, IF(VLOOKUP($A208, 'E1 Categorization'!A33:E124, MATCH("Customer Component", 'E1 Categorization'!$A$33:$E$33,0), 0)=0, 0, IF(AND(VLOOKUP($A208, 'E1 Categorization'!A33:E124, MATCH("Customer Component", 'E1 Categorization'!$A$33:$E$33,0), 0) &gt;0, VLOOKUP($A208, 'E1 Categorization'!A33:E124, MATCH("Customer Component", 'E1 Categorization'!$A$33:$E$33,0), 0)&lt;1), 'O5 Details by Class &amp; Accounts'!$E208*(VLOOKUP($A208, 'E1 Categorization'!A33:E124, MATCH("Customer Component", 'E1 Categorization'!$A$33:$E$33,0), 0)), 'O5 Details by Class &amp; Accounts'!$E208)))</f>
        <v>0</v>
      </c>
      <c r="H208" s="1321">
        <f t="shared" si="46"/>
        <v>0</v>
      </c>
      <c r="I208" s="1321">
        <f>IF(ISERROR(VLOOKUP(VLOOKUP($A208, 'E4 TB Allocation Details'!$A$18:$L$214, MATCH("Demand ID", 'E4 TB Allocation Details'!$A$18:$L$18, 0),FALSE), 'E2 Allocators'!$B$15:$W$361, MATCH('O5 Details by Class &amp; Accounts'!I$18, 'E2 Allocators'!$B$15:$W$15, 0),FALSE)*$F208), 0, VLOOKUP(VLOOKUP($A208, 'E4 TB Allocation Details'!$A$18:$L$214, MATCH("Demand ID", 'E4 TB Allocation Details'!$A$18:$L$18, 0),FALSE), 'E2 Allocators'!$B$15:$W$361, MATCH('O5 Details by Class &amp; Accounts'!I$18, 'E2 Allocators'!$B$15:$W$15, 0),FALSE)*$F208)</f>
        <v>0</v>
      </c>
      <c r="J208" s="1321">
        <f>IF(ISERROR(VLOOKUP(VLOOKUP($A208, 'E4 TB Allocation Details'!$A$18:$L$214, MATCH("Demand ID", 'E4 TB Allocation Details'!$A$18:$L$18, 0),FALSE), 'E2 Allocators'!$B$15:$W$361, MATCH('O5 Details by Class &amp; Accounts'!J$18, 'E2 Allocators'!$B$15:$W$15, 0),FALSE)*$F208), 0, VLOOKUP(VLOOKUP($A208, 'E4 TB Allocation Details'!$A$18:$L$214, MATCH("Demand ID", 'E4 TB Allocation Details'!$A$18:$L$18, 0),FALSE), 'E2 Allocators'!$B$15:$W$361, MATCH('O5 Details by Class &amp; Accounts'!J$18, 'E2 Allocators'!$B$15:$W$15, 0),FALSE)*$F208)</f>
        <v>0</v>
      </c>
      <c r="K208" s="1321">
        <f>IF(ISERROR(VLOOKUP(VLOOKUP($A208, 'E4 TB Allocation Details'!$A$18:$L$214, MATCH("Demand ID", 'E4 TB Allocation Details'!$A$18:$L$18, 0),FALSE), 'E2 Allocators'!$B$15:$W$361, MATCH('O5 Details by Class &amp; Accounts'!K$18, 'E2 Allocators'!$B$15:$W$15, 0),FALSE)*$F208), 0, VLOOKUP(VLOOKUP($A208, 'E4 TB Allocation Details'!$A$18:$L$214, MATCH("Demand ID", 'E4 TB Allocation Details'!$A$18:$L$18, 0),FALSE), 'E2 Allocators'!$B$15:$W$361, MATCH('O5 Details by Class &amp; Accounts'!K$18, 'E2 Allocators'!$B$15:$W$15, 0),FALSE)*$F208)</f>
        <v>0</v>
      </c>
      <c r="L208" s="1321">
        <f>IF(ISERROR(VLOOKUP(VLOOKUP($A208, 'E4 TB Allocation Details'!$A$18:$L$214, MATCH("Demand ID", 'E4 TB Allocation Details'!$A$18:$L$18, 0),FALSE), 'E2 Allocators'!$B$15:$W$361, MATCH('O5 Details by Class &amp; Accounts'!L$18, 'E2 Allocators'!$B$15:$W$15, 0),FALSE)*$F208), 0, VLOOKUP(VLOOKUP($A208, 'E4 TB Allocation Details'!$A$18:$L$214, MATCH("Demand ID", 'E4 TB Allocation Details'!$A$18:$L$18, 0),FALSE), 'E2 Allocators'!$B$15:$W$361, MATCH('O5 Details by Class &amp; Accounts'!L$18, 'E2 Allocators'!$B$15:$W$15, 0),FALSE)*$F208)</f>
        <v>0</v>
      </c>
      <c r="M208" s="1321">
        <f>IF(ISERROR(VLOOKUP(VLOOKUP($A208, 'E4 TB Allocation Details'!$A$18:$L$214, MATCH("Demand ID", 'E4 TB Allocation Details'!$A$18:$L$18, 0),FALSE), 'E2 Allocators'!$B$15:$W$361, MATCH('O5 Details by Class &amp; Accounts'!M$18, 'E2 Allocators'!$B$15:$W$15, 0),FALSE)*$F208), 0, VLOOKUP(VLOOKUP($A208, 'E4 TB Allocation Details'!$A$18:$L$214, MATCH("Demand ID", 'E4 TB Allocation Details'!$A$18:$L$18, 0),FALSE), 'E2 Allocators'!$B$15:$W$361, MATCH('O5 Details by Class &amp; Accounts'!M$18, 'E2 Allocators'!$B$15:$W$15, 0),FALSE)*$F208)</f>
        <v>0</v>
      </c>
      <c r="N208" s="1321">
        <f>IF(ISERROR(VLOOKUP(VLOOKUP($A208, 'E4 TB Allocation Details'!$A$18:$L$214, MATCH("Demand ID", 'E4 TB Allocation Details'!$A$18:$L$18, 0),FALSE), 'E2 Allocators'!$B$15:$W$361, MATCH('O5 Details by Class &amp; Accounts'!N$18, 'E2 Allocators'!$B$15:$W$15, 0),FALSE)*$F208), 0, VLOOKUP(VLOOKUP($A208, 'E4 TB Allocation Details'!$A$18:$L$214, MATCH("Demand ID", 'E4 TB Allocation Details'!$A$18:$L$18, 0),FALSE), 'E2 Allocators'!$B$15:$W$361, MATCH('O5 Details by Class &amp; Accounts'!N$18, 'E2 Allocators'!$B$15:$W$15, 0),FALSE)*$F208)</f>
        <v>0</v>
      </c>
      <c r="O208" s="1321">
        <f>IF(ISERROR(VLOOKUP(VLOOKUP($A208, 'E4 TB Allocation Details'!$A$18:$L$214, MATCH("Demand ID", 'E4 TB Allocation Details'!$A$18:$L$18, 0),FALSE), 'E2 Allocators'!$B$15:$W$361, MATCH('O5 Details by Class &amp; Accounts'!O$18, 'E2 Allocators'!$B$15:$W$15, 0),FALSE)*$F208), 0, VLOOKUP(VLOOKUP($A208, 'E4 TB Allocation Details'!$A$18:$L$214, MATCH("Demand ID", 'E4 TB Allocation Details'!$A$18:$L$18, 0),FALSE), 'E2 Allocators'!$B$15:$W$361, MATCH('O5 Details by Class &amp; Accounts'!O$18, 'E2 Allocators'!$B$15:$W$15, 0),FALSE)*$F208)</f>
        <v>0</v>
      </c>
      <c r="P208" s="1321">
        <f>IF(ISERROR(VLOOKUP(VLOOKUP($A208, 'E4 TB Allocation Details'!$A$18:$L$214, MATCH("Demand ID", 'E4 TB Allocation Details'!$A$18:$L$18, 0),FALSE), 'E2 Allocators'!$B$15:$W$361, MATCH('O5 Details by Class &amp; Accounts'!P$18, 'E2 Allocators'!$B$15:$W$15, 0),FALSE)*$F208), 0, VLOOKUP(VLOOKUP($A208, 'E4 TB Allocation Details'!$A$18:$L$214, MATCH("Demand ID", 'E4 TB Allocation Details'!$A$18:$L$18, 0),FALSE), 'E2 Allocators'!$B$15:$W$361, MATCH('O5 Details by Class &amp; Accounts'!P$18, 'E2 Allocators'!$B$15:$W$15, 0),FALSE)*$F208)</f>
        <v>0</v>
      </c>
      <c r="Q208" s="1321">
        <f>IF(ISERROR(VLOOKUP(VLOOKUP($A208, 'E4 TB Allocation Details'!$A$18:$L$214, MATCH("Demand ID", 'E4 TB Allocation Details'!$A$18:$L$18, 0),FALSE), 'E2 Allocators'!$B$15:$W$361, MATCH('O5 Details by Class &amp; Accounts'!Q$18, 'E2 Allocators'!$B$15:$W$15, 0),FALSE)*$F208), 0, VLOOKUP(VLOOKUP($A208, 'E4 TB Allocation Details'!$A$18:$L$214, MATCH("Demand ID", 'E4 TB Allocation Details'!$A$18:$L$18, 0),FALSE), 'E2 Allocators'!$B$15:$W$361, MATCH('O5 Details by Class &amp; Accounts'!Q$18, 'E2 Allocators'!$B$15:$W$15, 0),FALSE)*$F208)</f>
        <v>0</v>
      </c>
      <c r="R208" s="1321">
        <f>IF(ISERROR(VLOOKUP(VLOOKUP($A208, 'E4 TB Allocation Details'!$A$18:$L$214, MATCH("Demand ID", 'E4 TB Allocation Details'!$A$18:$L$18, 0),FALSE), 'E2 Allocators'!$B$15:$W$361, MATCH('O5 Details by Class &amp; Accounts'!R$18, 'E2 Allocators'!$B$15:$W$15, 0),FALSE)*$F208), 0, VLOOKUP(VLOOKUP($A208, 'E4 TB Allocation Details'!$A$18:$L$214, MATCH("Demand ID", 'E4 TB Allocation Details'!$A$18:$L$18, 0),FALSE), 'E2 Allocators'!$B$15:$W$361, MATCH('O5 Details by Class &amp; Accounts'!R$18, 'E2 Allocators'!$B$15:$W$15, 0),FALSE)*$F208)</f>
        <v>0</v>
      </c>
      <c r="S208" s="1321">
        <f>IF(ISERROR(VLOOKUP(VLOOKUP($A208, 'E4 TB Allocation Details'!$A$18:$L$214, MATCH("Demand ID", 'E4 TB Allocation Details'!$A$18:$L$18, 0),FALSE), 'E2 Allocators'!$B$15:$W$361, MATCH('O5 Details by Class &amp; Accounts'!S$18, 'E2 Allocators'!$B$15:$W$15, 0),FALSE)*$F208), 0, VLOOKUP(VLOOKUP($A208, 'E4 TB Allocation Details'!$A$18:$L$214, MATCH("Demand ID", 'E4 TB Allocation Details'!$A$18:$L$18, 0),FALSE), 'E2 Allocators'!$B$15:$W$361, MATCH('O5 Details by Class &amp; Accounts'!S$18, 'E2 Allocators'!$B$15:$W$15, 0),FALSE)*$F208)</f>
        <v>0</v>
      </c>
      <c r="T208" s="1321">
        <f>IF(ISERROR(VLOOKUP(VLOOKUP($A208, 'E4 TB Allocation Details'!$A$18:$L$214, MATCH("Demand ID", 'E4 TB Allocation Details'!$A$18:$L$18, 0),FALSE), 'E2 Allocators'!$B$15:$W$361, MATCH('O5 Details by Class &amp; Accounts'!T$18, 'E2 Allocators'!$B$15:$W$15, 0),FALSE)*$F208), 0, VLOOKUP(VLOOKUP($A208, 'E4 TB Allocation Details'!$A$18:$L$214, MATCH("Demand ID", 'E4 TB Allocation Details'!$A$18:$L$18, 0),FALSE), 'E2 Allocators'!$B$15:$W$361, MATCH('O5 Details by Class &amp; Accounts'!T$18, 'E2 Allocators'!$B$15:$W$15, 0),FALSE)*$F208)</f>
        <v>0</v>
      </c>
      <c r="U208" s="1321">
        <f>IF(ISERROR(VLOOKUP(VLOOKUP($A208, 'E4 TB Allocation Details'!$A$18:$L$214, MATCH("Demand ID", 'E4 TB Allocation Details'!$A$18:$L$18, 0),FALSE), 'E2 Allocators'!$B$15:$W$361, MATCH('O5 Details by Class &amp; Accounts'!U$18, 'E2 Allocators'!$B$15:$W$15, 0),FALSE)*$F208), 0, VLOOKUP(VLOOKUP($A208, 'E4 TB Allocation Details'!$A$18:$L$214, MATCH("Demand ID", 'E4 TB Allocation Details'!$A$18:$L$18, 0),FALSE), 'E2 Allocators'!$B$15:$W$361, MATCH('O5 Details by Class &amp; Accounts'!U$18, 'E2 Allocators'!$B$15:$W$15, 0),FALSE)*$F208)</f>
        <v>0</v>
      </c>
      <c r="V208" s="1321">
        <f>IF(ISERROR(VLOOKUP(VLOOKUP($A208, 'E4 TB Allocation Details'!$A$18:$L$214, MATCH("Demand ID", 'E4 TB Allocation Details'!$A$18:$L$18, 0),FALSE), 'E2 Allocators'!$B$15:$W$361, MATCH('O5 Details by Class &amp; Accounts'!V$18, 'E2 Allocators'!$B$15:$W$15, 0),FALSE)*$F208), 0, VLOOKUP(VLOOKUP($A208, 'E4 TB Allocation Details'!$A$18:$L$214, MATCH("Demand ID", 'E4 TB Allocation Details'!$A$18:$L$18, 0),FALSE), 'E2 Allocators'!$B$15:$W$361, MATCH('O5 Details by Class &amp; Accounts'!V$18, 'E2 Allocators'!$B$15:$W$15, 0),FALSE)*$F208)</f>
        <v>0</v>
      </c>
      <c r="W208" s="1321">
        <f>IF(ISERROR(VLOOKUP(VLOOKUP($A208, 'E4 TB Allocation Details'!$A$18:$L$214, MATCH("Demand ID", 'E4 TB Allocation Details'!$A$18:$L$18, 0),FALSE), 'E2 Allocators'!$B$15:$W$361, MATCH('O5 Details by Class &amp; Accounts'!W$18, 'E2 Allocators'!$B$15:$W$15, 0),FALSE)*$F208), 0, VLOOKUP(VLOOKUP($A208, 'E4 TB Allocation Details'!$A$18:$L$214, MATCH("Demand ID", 'E4 TB Allocation Details'!$A$18:$L$18, 0),FALSE), 'E2 Allocators'!$B$15:$W$361, MATCH('O5 Details by Class &amp; Accounts'!W$18, 'E2 Allocators'!$B$15:$W$15, 0),FALSE)*$F208)</f>
        <v>0</v>
      </c>
      <c r="X208" s="1321">
        <f>IF(ISERROR(VLOOKUP(VLOOKUP($A208, 'E4 TB Allocation Details'!$A$18:$L$214, MATCH("Demand ID", 'E4 TB Allocation Details'!$A$18:$L$18, 0),FALSE), 'E2 Allocators'!$B$15:$W$361, MATCH('O5 Details by Class &amp; Accounts'!X$18, 'E2 Allocators'!$B$15:$W$15, 0),FALSE)*$F208), 0, VLOOKUP(VLOOKUP($A208, 'E4 TB Allocation Details'!$A$18:$L$214, MATCH("Demand ID", 'E4 TB Allocation Details'!$A$18:$L$18, 0),FALSE), 'E2 Allocators'!$B$15:$W$361, MATCH('O5 Details by Class &amp; Accounts'!X$18, 'E2 Allocators'!$B$15:$W$15, 0),FALSE)*$F208)</f>
        <v>0</v>
      </c>
      <c r="Y208" s="1321">
        <f>IF(ISERROR(VLOOKUP(VLOOKUP($A208, 'E4 TB Allocation Details'!$A$18:$L$214, MATCH("Demand ID", 'E4 TB Allocation Details'!$A$18:$L$18, 0),FALSE), 'E2 Allocators'!$B$15:$W$361, MATCH('O5 Details by Class &amp; Accounts'!Y$18, 'E2 Allocators'!$B$15:$W$15, 0),FALSE)*$F208), 0, VLOOKUP(VLOOKUP($A208, 'E4 TB Allocation Details'!$A$18:$L$214, MATCH("Demand ID", 'E4 TB Allocation Details'!$A$18:$L$18, 0),FALSE), 'E2 Allocators'!$B$15:$W$361, MATCH('O5 Details by Class &amp; Accounts'!Y$18, 'E2 Allocators'!$B$15:$W$15, 0),FALSE)*$F208)</f>
        <v>0</v>
      </c>
      <c r="Z208" s="1321">
        <f>IF(ISERROR(VLOOKUP(VLOOKUP($A208, 'E4 TB Allocation Details'!$A$18:$L$214, MATCH("Demand ID", 'E4 TB Allocation Details'!$A$18:$L$18, 0),FALSE), 'E2 Allocators'!$B$15:$W$361, MATCH('O5 Details by Class &amp; Accounts'!Z$18, 'E2 Allocators'!$B$15:$W$15, 0),FALSE)*$F208), 0, VLOOKUP(VLOOKUP($A208, 'E4 TB Allocation Details'!$A$18:$L$214, MATCH("Demand ID", 'E4 TB Allocation Details'!$A$18:$L$18, 0),FALSE), 'E2 Allocators'!$B$15:$W$361, MATCH('O5 Details by Class &amp; Accounts'!Z$18, 'E2 Allocators'!$B$15:$W$15, 0),FALSE)*$F208)</f>
        <v>0</v>
      </c>
      <c r="AA208" s="1321">
        <f>IF(ISERROR(VLOOKUP(VLOOKUP($A208, 'E4 TB Allocation Details'!$A$18:$L$214, MATCH("Demand ID", 'E4 TB Allocation Details'!$A$18:$L$18, 0),FALSE), 'E2 Allocators'!$B$15:$W$361, MATCH('O5 Details by Class &amp; Accounts'!AA$18, 'E2 Allocators'!$B$15:$W$15, 0),FALSE)*$F208), 0, VLOOKUP(VLOOKUP($A208, 'E4 TB Allocation Details'!$A$18:$L$214, MATCH("Demand ID", 'E4 TB Allocation Details'!$A$18:$L$18, 0),FALSE), 'E2 Allocators'!$B$15:$W$361, MATCH('O5 Details by Class &amp; Accounts'!AA$18, 'E2 Allocators'!$B$15:$W$15, 0),FALSE)*$F208)</f>
        <v>0</v>
      </c>
      <c r="AB208" s="1321">
        <f>IF(ISERROR(VLOOKUP(VLOOKUP($A208, 'E4 TB Allocation Details'!$A$18:$L$214, MATCH("Demand ID", 'E4 TB Allocation Details'!$A$18:$L$18, 0),FALSE), 'E2 Allocators'!$B$15:$W$361, MATCH('O5 Details by Class &amp; Accounts'!AB$18, 'E2 Allocators'!$B$15:$W$15, 0),FALSE)*$F208), 0, VLOOKUP(VLOOKUP($A208, 'E4 TB Allocation Details'!$A$18:$L$214, MATCH("Demand ID", 'E4 TB Allocation Details'!$A$18:$L$18, 0),FALSE), 'E2 Allocators'!$B$15:$W$361, MATCH('O5 Details by Class &amp; Accounts'!AB$18, 'E2 Allocators'!$B$15:$W$15, 0),FALSE)*$F208)</f>
        <v>0</v>
      </c>
      <c r="AC208" s="1321">
        <f t="shared" si="47"/>
        <v>0</v>
      </c>
      <c r="AD208" s="1321">
        <f>IF(ISERROR(VLOOKUP(VLOOKUP($A208, 'E4 TB Allocation Details'!$A$18:$L$214, MATCH("Customer ID", 'E4 TB Allocation Details'!$A$18:$L$18, 0),FALSE), 'E2 Allocators'!$B$15:$W$361, MATCH('O5 Details by Class &amp; Accounts'!AD$18, 'E2 Allocators'!$B$15:$W$15, 0),FALSE)*$G208), 0, VLOOKUP(VLOOKUP($A208, 'E4 TB Allocation Details'!$A$18:$L$214, MATCH("Customer ID", 'E4 TB Allocation Details'!$A$18:$L$18, 0),FALSE), 'E2 Allocators'!$B$15:$W$361, MATCH('O5 Details by Class &amp; Accounts'!AD$18, 'E2 Allocators'!$B$15:$W$15, 0),FALSE)*$G208)</f>
        <v>0</v>
      </c>
      <c r="AE208" s="1321">
        <f>IF(ISERROR(VLOOKUP(VLOOKUP($A208, 'E4 TB Allocation Details'!$A$18:$L$214, MATCH("Customer ID", 'E4 TB Allocation Details'!$A$18:$L$18, 0),FALSE), 'E2 Allocators'!$B$15:$W$361, MATCH('O5 Details by Class &amp; Accounts'!AE$18, 'E2 Allocators'!$B$15:$W$15, 0),FALSE)*$G208), 0, VLOOKUP(VLOOKUP($A208, 'E4 TB Allocation Details'!$A$18:$L$214, MATCH("Customer ID", 'E4 TB Allocation Details'!$A$18:$L$18, 0),FALSE), 'E2 Allocators'!$B$15:$W$361, MATCH('O5 Details by Class &amp; Accounts'!AE$18, 'E2 Allocators'!$B$15:$W$15, 0),FALSE)*$G208)</f>
        <v>0</v>
      </c>
      <c r="AF208" s="1321">
        <f>IF(ISERROR(VLOOKUP(VLOOKUP($A208, 'E4 TB Allocation Details'!$A$18:$L$214, MATCH("Customer ID", 'E4 TB Allocation Details'!$A$18:$L$18, 0),FALSE), 'E2 Allocators'!$B$15:$W$361, MATCH('O5 Details by Class &amp; Accounts'!AF$18, 'E2 Allocators'!$B$15:$W$15, 0),FALSE)*$G208), 0, VLOOKUP(VLOOKUP($A208, 'E4 TB Allocation Details'!$A$18:$L$214, MATCH("Customer ID", 'E4 TB Allocation Details'!$A$18:$L$18, 0),FALSE), 'E2 Allocators'!$B$15:$W$361, MATCH('O5 Details by Class &amp; Accounts'!AF$18, 'E2 Allocators'!$B$15:$W$15, 0),FALSE)*$G208)</f>
        <v>0</v>
      </c>
      <c r="AG208" s="1321">
        <f>IF(ISERROR(VLOOKUP(VLOOKUP($A208, 'E4 TB Allocation Details'!$A$18:$L$214, MATCH("Customer ID", 'E4 TB Allocation Details'!$A$18:$L$18, 0),FALSE), 'E2 Allocators'!$B$15:$W$361, MATCH('O5 Details by Class &amp; Accounts'!AG$18, 'E2 Allocators'!$B$15:$W$15, 0),FALSE)*$G208), 0, VLOOKUP(VLOOKUP($A208, 'E4 TB Allocation Details'!$A$18:$L$214, MATCH("Customer ID", 'E4 TB Allocation Details'!$A$18:$L$18, 0),FALSE), 'E2 Allocators'!$B$15:$W$361, MATCH('O5 Details by Class &amp; Accounts'!AG$18, 'E2 Allocators'!$B$15:$W$15, 0),FALSE)*$G208)</f>
        <v>0</v>
      </c>
      <c r="AH208" s="1321">
        <f>IF(ISERROR(VLOOKUP(VLOOKUP($A208, 'E4 TB Allocation Details'!$A$18:$L$214, MATCH("Customer ID", 'E4 TB Allocation Details'!$A$18:$L$18, 0),FALSE), 'E2 Allocators'!$B$15:$W$361, MATCH('O5 Details by Class &amp; Accounts'!AH$18, 'E2 Allocators'!$B$15:$W$15, 0),FALSE)*$G208), 0, VLOOKUP(VLOOKUP($A208, 'E4 TB Allocation Details'!$A$18:$L$214, MATCH("Customer ID", 'E4 TB Allocation Details'!$A$18:$L$18, 0),FALSE), 'E2 Allocators'!$B$15:$W$361, MATCH('O5 Details by Class &amp; Accounts'!AH$18, 'E2 Allocators'!$B$15:$W$15, 0),FALSE)*$G208)</f>
        <v>0</v>
      </c>
      <c r="AI208" s="1321">
        <f>IF(ISERROR(VLOOKUP(VLOOKUP($A208, 'E4 TB Allocation Details'!$A$18:$L$214, MATCH("Customer ID", 'E4 TB Allocation Details'!$A$18:$L$18, 0),FALSE), 'E2 Allocators'!$B$15:$W$361, MATCH('O5 Details by Class &amp; Accounts'!AI$18, 'E2 Allocators'!$B$15:$W$15, 0),FALSE)*$G208), 0, VLOOKUP(VLOOKUP($A208, 'E4 TB Allocation Details'!$A$18:$L$214, MATCH("Customer ID", 'E4 TB Allocation Details'!$A$18:$L$18, 0),FALSE), 'E2 Allocators'!$B$15:$W$361, MATCH('O5 Details by Class &amp; Accounts'!AI$18, 'E2 Allocators'!$B$15:$W$15, 0),FALSE)*$G208)</f>
        <v>0</v>
      </c>
      <c r="AJ208" s="1321">
        <f>IF(ISERROR(VLOOKUP(VLOOKUP($A208, 'E4 TB Allocation Details'!$A$18:$L$214, MATCH("Customer ID", 'E4 TB Allocation Details'!$A$18:$L$18, 0),FALSE), 'E2 Allocators'!$B$15:$W$361, MATCH('O5 Details by Class &amp; Accounts'!AJ$18, 'E2 Allocators'!$B$15:$W$15, 0),FALSE)*$G208), 0, VLOOKUP(VLOOKUP($A208, 'E4 TB Allocation Details'!$A$18:$L$214, MATCH("Customer ID", 'E4 TB Allocation Details'!$A$18:$L$18, 0),FALSE), 'E2 Allocators'!$B$15:$W$361, MATCH('O5 Details by Class &amp; Accounts'!AJ$18, 'E2 Allocators'!$B$15:$W$15, 0),FALSE)*$G208)</f>
        <v>0</v>
      </c>
      <c r="AK208" s="1321">
        <f>IF(ISERROR(VLOOKUP(VLOOKUP($A208, 'E4 TB Allocation Details'!$A$18:$L$214, MATCH("Customer ID", 'E4 TB Allocation Details'!$A$18:$L$18, 0),FALSE), 'E2 Allocators'!$B$15:$W$361, MATCH('O5 Details by Class &amp; Accounts'!AK$18, 'E2 Allocators'!$B$15:$W$15, 0),FALSE)*$G208), 0, VLOOKUP(VLOOKUP($A208, 'E4 TB Allocation Details'!$A$18:$L$214, MATCH("Customer ID", 'E4 TB Allocation Details'!$A$18:$L$18, 0),FALSE), 'E2 Allocators'!$B$15:$W$361, MATCH('O5 Details by Class &amp; Accounts'!AK$18, 'E2 Allocators'!$B$15:$W$15, 0),FALSE)*$G208)</f>
        <v>0</v>
      </c>
      <c r="AL208" s="1321">
        <f>IF(ISERROR(VLOOKUP(VLOOKUP($A208, 'E4 TB Allocation Details'!$A$18:$L$214, MATCH("Customer ID", 'E4 TB Allocation Details'!$A$18:$L$18, 0),FALSE), 'E2 Allocators'!$B$15:$W$361, MATCH('O5 Details by Class &amp; Accounts'!AL$18, 'E2 Allocators'!$B$15:$W$15, 0),FALSE)*$G208), 0, VLOOKUP(VLOOKUP($A208, 'E4 TB Allocation Details'!$A$18:$L$214, MATCH("Customer ID", 'E4 TB Allocation Details'!$A$18:$L$18, 0),FALSE), 'E2 Allocators'!$B$15:$W$361, MATCH('O5 Details by Class &amp; Accounts'!AL$18, 'E2 Allocators'!$B$15:$W$15, 0),FALSE)*$G208)</f>
        <v>0</v>
      </c>
      <c r="AM208" s="1321">
        <f>IF(ISERROR(VLOOKUP(VLOOKUP($A208, 'E4 TB Allocation Details'!$A$18:$L$214, MATCH("Customer ID", 'E4 TB Allocation Details'!$A$18:$L$18, 0),FALSE), 'E2 Allocators'!$B$15:$W$361, MATCH('O5 Details by Class &amp; Accounts'!AM$18, 'E2 Allocators'!$B$15:$W$15, 0),FALSE)*$G208), 0, VLOOKUP(VLOOKUP($A208, 'E4 TB Allocation Details'!$A$18:$L$214, MATCH("Customer ID", 'E4 TB Allocation Details'!$A$18:$L$18, 0),FALSE), 'E2 Allocators'!$B$15:$W$361, MATCH('O5 Details by Class &amp; Accounts'!AM$18, 'E2 Allocators'!$B$15:$W$15, 0),FALSE)*$G208)</f>
        <v>0</v>
      </c>
      <c r="AN208" s="1321">
        <f>IF(ISERROR(VLOOKUP(VLOOKUP($A208, 'E4 TB Allocation Details'!$A$18:$L$214, MATCH("Customer ID", 'E4 TB Allocation Details'!$A$18:$L$18, 0),FALSE), 'E2 Allocators'!$B$15:$W$361, MATCH('O5 Details by Class &amp; Accounts'!AN$18, 'E2 Allocators'!$B$15:$W$15, 0),FALSE)*$G208), 0, VLOOKUP(VLOOKUP($A208, 'E4 TB Allocation Details'!$A$18:$L$214, MATCH("Customer ID", 'E4 TB Allocation Details'!$A$18:$L$18, 0),FALSE), 'E2 Allocators'!$B$15:$W$361, MATCH('O5 Details by Class &amp; Accounts'!AN$18, 'E2 Allocators'!$B$15:$W$15, 0),FALSE)*$G208)</f>
        <v>0</v>
      </c>
      <c r="AO208" s="1321">
        <f>IF(ISERROR(VLOOKUP(VLOOKUP($A208, 'E4 TB Allocation Details'!$A$18:$L$214, MATCH("Customer ID", 'E4 TB Allocation Details'!$A$18:$L$18, 0),FALSE), 'E2 Allocators'!$B$15:$W$361, MATCH('O5 Details by Class &amp; Accounts'!AO$18, 'E2 Allocators'!$B$15:$W$15, 0),FALSE)*$G208), 0, VLOOKUP(VLOOKUP($A208, 'E4 TB Allocation Details'!$A$18:$L$214, MATCH("Customer ID", 'E4 TB Allocation Details'!$A$18:$L$18, 0),FALSE), 'E2 Allocators'!$B$15:$W$361, MATCH('O5 Details by Class &amp; Accounts'!AO$18, 'E2 Allocators'!$B$15:$W$15, 0),FALSE)*$G208)</f>
        <v>0</v>
      </c>
      <c r="AP208" s="1321">
        <f>IF(ISERROR(VLOOKUP(VLOOKUP($A208, 'E4 TB Allocation Details'!$A$18:$L$214, MATCH("Customer ID", 'E4 TB Allocation Details'!$A$18:$L$18, 0),FALSE), 'E2 Allocators'!$B$15:$W$361, MATCH('O5 Details by Class &amp; Accounts'!AP$18, 'E2 Allocators'!$B$15:$W$15, 0),FALSE)*$G208), 0, VLOOKUP(VLOOKUP($A208, 'E4 TB Allocation Details'!$A$18:$L$214, MATCH("Customer ID", 'E4 TB Allocation Details'!$A$18:$L$18, 0),FALSE), 'E2 Allocators'!$B$15:$W$361, MATCH('O5 Details by Class &amp; Accounts'!AP$18, 'E2 Allocators'!$B$15:$W$15, 0),FALSE)*$G208)</f>
        <v>0</v>
      </c>
      <c r="AQ208" s="1321">
        <f>IF(ISERROR(VLOOKUP(VLOOKUP($A208, 'E4 TB Allocation Details'!$A$18:$L$214, MATCH("Customer ID", 'E4 TB Allocation Details'!$A$18:$L$18, 0),FALSE), 'E2 Allocators'!$B$15:$W$361, MATCH('O5 Details by Class &amp; Accounts'!AQ$18, 'E2 Allocators'!$B$15:$W$15, 0),FALSE)*$G208), 0, VLOOKUP(VLOOKUP($A208, 'E4 TB Allocation Details'!$A$18:$L$214, MATCH("Customer ID", 'E4 TB Allocation Details'!$A$18:$L$18, 0),FALSE), 'E2 Allocators'!$B$15:$W$361, MATCH('O5 Details by Class &amp; Accounts'!AQ$18, 'E2 Allocators'!$B$15:$W$15, 0),FALSE)*$G208)</f>
        <v>0</v>
      </c>
      <c r="AR208" s="1321">
        <f>IF(ISERROR(VLOOKUP(VLOOKUP($A208, 'E4 TB Allocation Details'!$A$18:$L$214, MATCH("Customer ID", 'E4 TB Allocation Details'!$A$18:$L$18, 0),FALSE), 'E2 Allocators'!$B$15:$W$361, MATCH('O5 Details by Class &amp; Accounts'!AR$18, 'E2 Allocators'!$B$15:$W$15, 0),FALSE)*$G208), 0, VLOOKUP(VLOOKUP($A208, 'E4 TB Allocation Details'!$A$18:$L$214, MATCH("Customer ID", 'E4 TB Allocation Details'!$A$18:$L$18, 0),FALSE), 'E2 Allocators'!$B$15:$W$361, MATCH('O5 Details by Class &amp; Accounts'!AR$18, 'E2 Allocators'!$B$15:$W$15, 0),FALSE)*$G208)</f>
        <v>0</v>
      </c>
      <c r="AS208" s="1321">
        <f>IF(ISERROR(VLOOKUP(VLOOKUP($A208, 'E4 TB Allocation Details'!$A$18:$L$214, MATCH("Customer ID", 'E4 TB Allocation Details'!$A$18:$L$18, 0),FALSE), 'E2 Allocators'!$B$15:$W$361, MATCH('O5 Details by Class &amp; Accounts'!AS$18, 'E2 Allocators'!$B$15:$W$15, 0),FALSE)*$G208), 0, VLOOKUP(VLOOKUP($A208, 'E4 TB Allocation Details'!$A$18:$L$214, MATCH("Customer ID", 'E4 TB Allocation Details'!$A$18:$L$18, 0),FALSE), 'E2 Allocators'!$B$15:$W$361, MATCH('O5 Details by Class &amp; Accounts'!AS$18, 'E2 Allocators'!$B$15:$W$15, 0),FALSE)*$G208)</f>
        <v>0</v>
      </c>
      <c r="AT208" s="1321">
        <f>IF(ISERROR(VLOOKUP(VLOOKUP($A208, 'E4 TB Allocation Details'!$A$18:$L$214, MATCH("Customer ID", 'E4 TB Allocation Details'!$A$18:$L$18, 0),FALSE), 'E2 Allocators'!$B$15:$W$361, MATCH('O5 Details by Class &amp; Accounts'!AT$18, 'E2 Allocators'!$B$15:$W$15, 0),FALSE)*$G208), 0, VLOOKUP(VLOOKUP($A208, 'E4 TB Allocation Details'!$A$18:$L$214, MATCH("Customer ID", 'E4 TB Allocation Details'!$A$18:$L$18, 0),FALSE), 'E2 Allocators'!$B$15:$W$361, MATCH('O5 Details by Class &amp; Accounts'!AT$18, 'E2 Allocators'!$B$15:$W$15, 0),FALSE)*$G208)</f>
        <v>0</v>
      </c>
      <c r="AU208" s="1321">
        <f>IF(ISERROR(VLOOKUP(VLOOKUP($A208, 'E4 TB Allocation Details'!$A$18:$L$214, MATCH("Customer ID", 'E4 TB Allocation Details'!$A$18:$L$18, 0),FALSE), 'E2 Allocators'!$B$15:$W$361, MATCH('O5 Details by Class &amp; Accounts'!AU$18, 'E2 Allocators'!$B$15:$W$15, 0),FALSE)*$G208), 0, VLOOKUP(VLOOKUP($A208, 'E4 TB Allocation Details'!$A$18:$L$214, MATCH("Customer ID", 'E4 TB Allocation Details'!$A$18:$L$18, 0),FALSE), 'E2 Allocators'!$B$15:$W$361, MATCH('O5 Details by Class &amp; Accounts'!AU$18, 'E2 Allocators'!$B$15:$W$15, 0),FALSE)*$G208)</f>
        <v>0</v>
      </c>
      <c r="AV208" s="1321">
        <f>IF(ISERROR(VLOOKUP(VLOOKUP($A208, 'E4 TB Allocation Details'!$A$18:$L$214, MATCH("Customer ID", 'E4 TB Allocation Details'!$A$18:$L$18, 0),FALSE), 'E2 Allocators'!$B$15:$W$361, MATCH('O5 Details by Class &amp; Accounts'!AV$18, 'E2 Allocators'!$B$15:$W$15, 0),FALSE)*$G208), 0, VLOOKUP(VLOOKUP($A208, 'E4 TB Allocation Details'!$A$18:$L$214, MATCH("Customer ID", 'E4 TB Allocation Details'!$A$18:$L$18, 0),FALSE), 'E2 Allocators'!$B$15:$W$361, MATCH('O5 Details by Class &amp; Accounts'!AV$18, 'E2 Allocators'!$B$15:$W$15, 0),FALSE)*$G208)</f>
        <v>0</v>
      </c>
      <c r="AW208" s="1321">
        <f>IF(ISERROR(VLOOKUP(VLOOKUP($A208, 'E4 TB Allocation Details'!$A$18:$L$214, MATCH("Customer ID", 'E4 TB Allocation Details'!$A$18:$L$18, 0),FALSE), 'E2 Allocators'!$B$15:$W$361, MATCH('O5 Details by Class &amp; Accounts'!AW$18, 'E2 Allocators'!$B$15:$W$15, 0),FALSE)*$G208), 0, VLOOKUP(VLOOKUP($A208, 'E4 TB Allocation Details'!$A$18:$L$214, MATCH("Customer ID", 'E4 TB Allocation Details'!$A$18:$L$18, 0),FALSE), 'E2 Allocators'!$B$15:$W$361, MATCH('O5 Details by Class &amp; Accounts'!AW$18, 'E2 Allocators'!$B$15:$W$15, 0),FALSE)*$G208)</f>
        <v>0</v>
      </c>
      <c r="AX208" s="1321">
        <f t="shared" si="51"/>
        <v>0</v>
      </c>
      <c r="AY208" s="1321">
        <f>IF(ISERROR(VLOOKUP(VLOOKUP($A208, 'E4 TB Allocation Details'!$A$18:$L$214, MATCH("Misc ID", 'E4 TB Allocation Details'!$A$18:$L$18, 0),FALSE), 'E2 Allocators'!$B$15:$W$361, MATCH('O5 Details by Class &amp; Accounts'!AY$18, 'E2 Allocators'!$B$15:$W$15, 0),FALSE)*$E208), 0, VLOOKUP(VLOOKUP($A208, 'E4 TB Allocation Details'!$A$18:$L$214, MATCH("Misc ID", 'E4 TB Allocation Details'!$A$18:$L$18, 0),FALSE), 'E2 Allocators'!$B$15:$W$361, MATCH('O5 Details by Class &amp; Accounts'!AY$18, 'E2 Allocators'!$B$15:$W$15, 0),FALSE)*$E208)</f>
        <v>0</v>
      </c>
      <c r="AZ208" s="1321">
        <f>IF(ISERROR(VLOOKUP(VLOOKUP($A208, 'E4 TB Allocation Details'!$A$18:$L$214, MATCH("Misc ID", 'E4 TB Allocation Details'!$A$18:$L$18, 0),FALSE), 'E2 Allocators'!$B$15:$W$361, MATCH('O5 Details by Class &amp; Accounts'!AZ$18, 'E2 Allocators'!$B$15:$W$15, 0),FALSE)*$E208), 0, VLOOKUP(VLOOKUP($A208, 'E4 TB Allocation Details'!$A$18:$L$214, MATCH("Misc ID", 'E4 TB Allocation Details'!$A$18:$L$18, 0),FALSE), 'E2 Allocators'!$B$15:$W$361, MATCH('O5 Details by Class &amp; Accounts'!AZ$18, 'E2 Allocators'!$B$15:$W$15, 0),FALSE)*$E208)</f>
        <v>0</v>
      </c>
      <c r="BA208" s="1321">
        <f>IF(ISERROR(VLOOKUP(VLOOKUP($A208, 'E4 TB Allocation Details'!$A$18:$L$214, MATCH("Misc ID", 'E4 TB Allocation Details'!$A$18:$L$18, 0),FALSE), 'E2 Allocators'!$B$15:$W$361, MATCH('O5 Details by Class &amp; Accounts'!BA$18, 'E2 Allocators'!$B$15:$W$15, 0),FALSE)*$E208), 0, VLOOKUP(VLOOKUP($A208, 'E4 TB Allocation Details'!$A$18:$L$214, MATCH("Misc ID", 'E4 TB Allocation Details'!$A$18:$L$18, 0),FALSE), 'E2 Allocators'!$B$15:$W$361, MATCH('O5 Details by Class &amp; Accounts'!BA$18, 'E2 Allocators'!$B$15:$W$15, 0),FALSE)*$E208)</f>
        <v>0</v>
      </c>
      <c r="BB208" s="1321">
        <f>IF(ISERROR(VLOOKUP(VLOOKUP($A208, 'E4 TB Allocation Details'!$A$18:$L$214, MATCH("Misc ID", 'E4 TB Allocation Details'!$A$18:$L$18, 0),FALSE), 'E2 Allocators'!$B$15:$W$361, MATCH('O5 Details by Class &amp; Accounts'!BB$18, 'E2 Allocators'!$B$15:$W$15, 0),FALSE)*$E208), 0, VLOOKUP(VLOOKUP($A208, 'E4 TB Allocation Details'!$A$18:$L$214, MATCH("Misc ID", 'E4 TB Allocation Details'!$A$18:$L$18, 0),FALSE), 'E2 Allocators'!$B$15:$W$361, MATCH('O5 Details by Class &amp; Accounts'!BB$18, 'E2 Allocators'!$B$15:$W$15, 0),FALSE)*$E208)</f>
        <v>0</v>
      </c>
      <c r="BC208" s="1321">
        <f>IF(ISERROR(VLOOKUP(VLOOKUP($A208, 'E4 TB Allocation Details'!$A$18:$L$214, MATCH("Misc ID", 'E4 TB Allocation Details'!$A$18:$L$18, 0),FALSE), 'E2 Allocators'!$B$15:$W$361, MATCH('O5 Details by Class &amp; Accounts'!BC$18, 'E2 Allocators'!$B$15:$W$15, 0),FALSE)*$E208), 0, VLOOKUP(VLOOKUP($A208, 'E4 TB Allocation Details'!$A$18:$L$214, MATCH("Misc ID", 'E4 TB Allocation Details'!$A$18:$L$18, 0),FALSE), 'E2 Allocators'!$B$15:$W$361, MATCH('O5 Details by Class &amp; Accounts'!BC$18, 'E2 Allocators'!$B$15:$W$15, 0),FALSE)*$E208)</f>
        <v>0</v>
      </c>
      <c r="BD208" s="1321">
        <f>IF(ISERROR(VLOOKUP(VLOOKUP($A208, 'E4 TB Allocation Details'!$A$18:$L$214, MATCH("Misc ID", 'E4 TB Allocation Details'!$A$18:$L$18, 0),FALSE), 'E2 Allocators'!$B$15:$W$361, MATCH('O5 Details by Class &amp; Accounts'!BD$18, 'E2 Allocators'!$B$15:$W$15, 0),FALSE)*$E208), 0, VLOOKUP(VLOOKUP($A208, 'E4 TB Allocation Details'!$A$18:$L$214, MATCH("Misc ID", 'E4 TB Allocation Details'!$A$18:$L$18, 0),FALSE), 'E2 Allocators'!$B$15:$W$361, MATCH('O5 Details by Class &amp; Accounts'!BD$18, 'E2 Allocators'!$B$15:$W$15, 0),FALSE)*$E208)</f>
        <v>0</v>
      </c>
      <c r="BE208" s="1321">
        <f>IF(ISERROR(VLOOKUP(VLOOKUP($A208, 'E4 TB Allocation Details'!$A$18:$L$214, MATCH("Misc ID", 'E4 TB Allocation Details'!$A$18:$L$18, 0),FALSE), 'E2 Allocators'!$B$15:$W$361, MATCH('O5 Details by Class &amp; Accounts'!BE$18, 'E2 Allocators'!$B$15:$W$15, 0),FALSE)*$E208), 0, VLOOKUP(VLOOKUP($A208, 'E4 TB Allocation Details'!$A$18:$L$214, MATCH("Misc ID", 'E4 TB Allocation Details'!$A$18:$L$18, 0),FALSE), 'E2 Allocators'!$B$15:$W$361, MATCH('O5 Details by Class &amp; Accounts'!BE$18, 'E2 Allocators'!$B$15:$W$15, 0),FALSE)*$E208)</f>
        <v>0</v>
      </c>
      <c r="BF208" s="1321">
        <f>IF(ISERROR(VLOOKUP(VLOOKUP($A208, 'E4 TB Allocation Details'!$A$18:$L$214, MATCH("Misc ID", 'E4 TB Allocation Details'!$A$18:$L$18, 0),FALSE), 'E2 Allocators'!$B$15:$W$361, MATCH('O5 Details by Class &amp; Accounts'!BF$18, 'E2 Allocators'!$B$15:$W$15, 0),FALSE)*$E208), 0, VLOOKUP(VLOOKUP($A208, 'E4 TB Allocation Details'!$A$18:$L$214, MATCH("Misc ID", 'E4 TB Allocation Details'!$A$18:$L$18, 0),FALSE), 'E2 Allocators'!$B$15:$W$361, MATCH('O5 Details by Class &amp; Accounts'!BF$18, 'E2 Allocators'!$B$15:$W$15, 0),FALSE)*$E208)</f>
        <v>0</v>
      </c>
      <c r="BG208" s="1321">
        <f>IF(ISERROR(VLOOKUP(VLOOKUP($A208, 'E4 TB Allocation Details'!$A$18:$L$214, MATCH("Misc ID", 'E4 TB Allocation Details'!$A$18:$L$18, 0),FALSE), 'E2 Allocators'!$B$15:$W$361, MATCH('O5 Details by Class &amp; Accounts'!BG$18, 'E2 Allocators'!$B$15:$W$15, 0),FALSE)*$E208), 0, VLOOKUP(VLOOKUP($A208, 'E4 TB Allocation Details'!$A$18:$L$214, MATCH("Misc ID", 'E4 TB Allocation Details'!$A$18:$L$18, 0),FALSE), 'E2 Allocators'!$B$15:$W$361, MATCH('O5 Details by Class &amp; Accounts'!BG$18, 'E2 Allocators'!$B$15:$W$15, 0),FALSE)*$E208)</f>
        <v>0</v>
      </c>
      <c r="BH208" s="1321">
        <f>IF(ISERROR(VLOOKUP(VLOOKUP($A208, 'E4 TB Allocation Details'!$A$18:$L$214, MATCH("Misc ID", 'E4 TB Allocation Details'!$A$18:$L$18, 0),FALSE), 'E2 Allocators'!$B$15:$W$361, MATCH('O5 Details by Class &amp; Accounts'!BH$18, 'E2 Allocators'!$B$15:$W$15, 0),FALSE)*$E208), 0, VLOOKUP(VLOOKUP($A208, 'E4 TB Allocation Details'!$A$18:$L$214, MATCH("Misc ID", 'E4 TB Allocation Details'!$A$18:$L$18, 0),FALSE), 'E2 Allocators'!$B$15:$W$361, MATCH('O5 Details by Class &amp; Accounts'!BH$18, 'E2 Allocators'!$B$15:$W$15, 0),FALSE)*$E208)</f>
        <v>0</v>
      </c>
      <c r="BI208" s="1321">
        <f>IF(ISERROR(VLOOKUP(VLOOKUP($A208, 'E4 TB Allocation Details'!$A$18:$L$214, MATCH("Misc ID", 'E4 TB Allocation Details'!$A$18:$L$18, 0),FALSE), 'E2 Allocators'!$B$15:$W$361, MATCH('O5 Details by Class &amp; Accounts'!BI$18, 'E2 Allocators'!$B$15:$W$15, 0),FALSE)*$E208), 0, VLOOKUP(VLOOKUP($A208, 'E4 TB Allocation Details'!$A$18:$L$214, MATCH("Misc ID", 'E4 TB Allocation Details'!$A$18:$L$18, 0),FALSE), 'E2 Allocators'!$B$15:$W$361, MATCH('O5 Details by Class &amp; Accounts'!BI$18, 'E2 Allocators'!$B$15:$W$15, 0),FALSE)*$E208)</f>
        <v>0</v>
      </c>
      <c r="BJ208" s="1321">
        <f>IF(ISERROR(VLOOKUP(VLOOKUP($A208, 'E4 TB Allocation Details'!$A$18:$L$214, MATCH("Misc ID", 'E4 TB Allocation Details'!$A$18:$L$18, 0),FALSE), 'E2 Allocators'!$B$15:$W$361, MATCH('O5 Details by Class &amp; Accounts'!BJ$18, 'E2 Allocators'!$B$15:$W$15, 0),FALSE)*$E208), 0, VLOOKUP(VLOOKUP($A208, 'E4 TB Allocation Details'!$A$18:$L$214, MATCH("Misc ID", 'E4 TB Allocation Details'!$A$18:$L$18, 0),FALSE), 'E2 Allocators'!$B$15:$W$361, MATCH('O5 Details by Class &amp; Accounts'!BJ$18, 'E2 Allocators'!$B$15:$W$15, 0),FALSE)*$E208)</f>
        <v>0</v>
      </c>
      <c r="BK208" s="1321">
        <f>IF(ISERROR(VLOOKUP(VLOOKUP($A208, 'E4 TB Allocation Details'!$A$18:$L$214, MATCH("Misc ID", 'E4 TB Allocation Details'!$A$18:$L$18, 0),FALSE), 'E2 Allocators'!$B$15:$W$361, MATCH('O5 Details by Class &amp; Accounts'!BK$18, 'E2 Allocators'!$B$15:$W$15, 0),FALSE)*$E208), 0, VLOOKUP(VLOOKUP($A208, 'E4 TB Allocation Details'!$A$18:$L$214, MATCH("Misc ID", 'E4 TB Allocation Details'!$A$18:$L$18, 0),FALSE), 'E2 Allocators'!$B$15:$W$361, MATCH('O5 Details by Class &amp; Accounts'!BK$18, 'E2 Allocators'!$B$15:$W$15, 0),FALSE)*$E208)</f>
        <v>0</v>
      </c>
      <c r="BL208" s="1321">
        <f>IF(ISERROR(VLOOKUP(VLOOKUP($A208, 'E4 TB Allocation Details'!$A$18:$L$214, MATCH("Misc ID", 'E4 TB Allocation Details'!$A$18:$L$18, 0),FALSE), 'E2 Allocators'!$B$15:$W$361, MATCH('O5 Details by Class &amp; Accounts'!BL$18, 'E2 Allocators'!$B$15:$W$15, 0),FALSE)*$E208), 0, VLOOKUP(VLOOKUP($A208, 'E4 TB Allocation Details'!$A$18:$L$214, MATCH("Misc ID", 'E4 TB Allocation Details'!$A$18:$L$18, 0),FALSE), 'E2 Allocators'!$B$15:$W$361, MATCH('O5 Details by Class &amp; Accounts'!BL$18, 'E2 Allocators'!$B$15:$W$15, 0),FALSE)*$E208)</f>
        <v>0</v>
      </c>
      <c r="BM208" s="1321">
        <f>IF(ISERROR(VLOOKUP(VLOOKUP($A208, 'E4 TB Allocation Details'!$A$18:$L$214, MATCH("Misc ID", 'E4 TB Allocation Details'!$A$18:$L$18, 0),FALSE), 'E2 Allocators'!$B$15:$W$361, MATCH('O5 Details by Class &amp; Accounts'!BM$18, 'E2 Allocators'!$B$15:$W$15, 0),FALSE)*$E208), 0, VLOOKUP(VLOOKUP($A208, 'E4 TB Allocation Details'!$A$18:$L$214, MATCH("Misc ID", 'E4 TB Allocation Details'!$A$18:$L$18, 0),FALSE), 'E2 Allocators'!$B$15:$W$361, MATCH('O5 Details by Class &amp; Accounts'!BM$18, 'E2 Allocators'!$B$15:$W$15, 0),FALSE)*$E208)</f>
        <v>0</v>
      </c>
      <c r="BN208" s="1321">
        <f>IF(ISERROR(VLOOKUP(VLOOKUP($A208, 'E4 TB Allocation Details'!$A$18:$L$214, MATCH("Misc ID", 'E4 TB Allocation Details'!$A$18:$L$18, 0),FALSE), 'E2 Allocators'!$B$15:$W$361, MATCH('O5 Details by Class &amp; Accounts'!BN$18, 'E2 Allocators'!$B$15:$W$15, 0),FALSE)*$E208), 0, VLOOKUP(VLOOKUP($A208, 'E4 TB Allocation Details'!$A$18:$L$214, MATCH("Misc ID", 'E4 TB Allocation Details'!$A$18:$L$18, 0),FALSE), 'E2 Allocators'!$B$15:$W$361, MATCH('O5 Details by Class &amp; Accounts'!BN$18, 'E2 Allocators'!$B$15:$W$15, 0),FALSE)*$E208)</f>
        <v>0</v>
      </c>
      <c r="BO208" s="1321">
        <f>IF(ISERROR(VLOOKUP(VLOOKUP($A208, 'E4 TB Allocation Details'!$A$18:$L$214, MATCH("Misc ID", 'E4 TB Allocation Details'!$A$18:$L$18, 0),FALSE), 'E2 Allocators'!$B$15:$W$361, MATCH('O5 Details by Class &amp; Accounts'!BO$18, 'E2 Allocators'!$B$15:$W$15, 0),FALSE)*$E208), 0, VLOOKUP(VLOOKUP($A208, 'E4 TB Allocation Details'!$A$18:$L$214, MATCH("Misc ID", 'E4 TB Allocation Details'!$A$18:$L$18, 0),FALSE), 'E2 Allocators'!$B$15:$W$361, MATCH('O5 Details by Class &amp; Accounts'!BO$18, 'E2 Allocators'!$B$15:$W$15, 0),FALSE)*$E208)</f>
        <v>0</v>
      </c>
      <c r="BP208" s="1321">
        <f>IF(ISERROR(VLOOKUP(VLOOKUP($A208, 'E4 TB Allocation Details'!$A$18:$L$214, MATCH("Misc ID", 'E4 TB Allocation Details'!$A$18:$L$18, 0),FALSE), 'E2 Allocators'!$B$15:$W$361, MATCH('O5 Details by Class &amp; Accounts'!BP$18, 'E2 Allocators'!$B$15:$W$15, 0),FALSE)*$E208), 0, VLOOKUP(VLOOKUP($A208, 'E4 TB Allocation Details'!$A$18:$L$214, MATCH("Misc ID", 'E4 TB Allocation Details'!$A$18:$L$18, 0),FALSE), 'E2 Allocators'!$B$15:$W$361, MATCH('O5 Details by Class &amp; Accounts'!BP$18, 'E2 Allocators'!$B$15:$W$15, 0),FALSE)*$E208)</f>
        <v>0</v>
      </c>
      <c r="BQ208" s="1321">
        <f>IF(ISERROR(VLOOKUP(VLOOKUP($A208, 'E4 TB Allocation Details'!$A$18:$L$214, MATCH("Misc ID", 'E4 TB Allocation Details'!$A$18:$L$18, 0),FALSE), 'E2 Allocators'!$B$15:$W$361, MATCH('O5 Details by Class &amp; Accounts'!BQ$18, 'E2 Allocators'!$B$15:$W$15, 0),FALSE)*$E208), 0, VLOOKUP(VLOOKUP($A208, 'E4 TB Allocation Details'!$A$18:$L$214, MATCH("Misc ID", 'E4 TB Allocation Details'!$A$18:$L$18, 0),FALSE), 'E2 Allocators'!$B$15:$W$361, MATCH('O5 Details by Class &amp; Accounts'!BQ$18, 'E2 Allocators'!$B$15:$W$15, 0),FALSE)*$E208)</f>
        <v>0</v>
      </c>
      <c r="BR208" s="1321">
        <f>IF(ISERROR(VLOOKUP(VLOOKUP($A208, 'E4 TB Allocation Details'!$A$18:$L$214, MATCH("Misc ID", 'E4 TB Allocation Details'!$A$18:$L$18, 0),FALSE), 'E2 Allocators'!$B$15:$W$361, MATCH('O5 Details by Class &amp; Accounts'!BR$18, 'E2 Allocators'!$B$15:$W$15, 0),FALSE)*$E208), 0, VLOOKUP(VLOOKUP($A208, 'E4 TB Allocation Details'!$A$18:$L$214, MATCH("Misc ID", 'E4 TB Allocation Details'!$A$18:$L$18, 0),FALSE), 'E2 Allocators'!$B$15:$W$361, MATCH('O5 Details by Class &amp; Accounts'!BR$18, 'E2 Allocators'!$B$15:$W$15, 0),FALSE)*$E208)</f>
        <v>0</v>
      </c>
      <c r="BS208" s="1321">
        <f t="shared" si="48"/>
        <v>0</v>
      </c>
      <c r="BT208" s="1321">
        <f>IF(ISERROR(VLOOKUP(VLOOKUP($A208, 'E4 TB Allocation Details'!$A$18:$L$214, MATCH("A &amp; G ID", 'E4 TB Allocation Details'!$A$18:$L$18, 0),FALSE), 'E2 Allocators'!$B$15:$W$361, MATCH('O5 Details by Class &amp; Accounts'!BT$18, 'E2 Allocators'!$B$15:$W$15, 0),FALSE)*$E208), 0, VLOOKUP(VLOOKUP($A208, 'E4 TB Allocation Details'!$A$18:$L$214, MATCH("A &amp; G ID", 'E4 TB Allocation Details'!$A$18:$L$18, 0),FALSE), 'E2 Allocators'!$B$15:$W$361, MATCH('O5 Details by Class &amp; Accounts'!BT$18, 'E2 Allocators'!$B$15:$W$15, 0),FALSE)*$E208)</f>
        <v>8487.9367066273626</v>
      </c>
      <c r="BU208" s="1321">
        <f>IF(ISERROR(VLOOKUP(VLOOKUP($A208, 'E4 TB Allocation Details'!$A$18:$L$214, MATCH("A &amp; G ID", 'E4 TB Allocation Details'!$A$18:$L$18, 0),FALSE), 'E2 Allocators'!$B$15:$W$361, MATCH('O5 Details by Class &amp; Accounts'!BU$18, 'E2 Allocators'!$B$15:$W$15, 0),FALSE)*$E208), 0, VLOOKUP(VLOOKUP($A208, 'E4 TB Allocation Details'!$A$18:$L$214, MATCH("A &amp; G ID", 'E4 TB Allocation Details'!$A$18:$L$18, 0),FALSE), 'E2 Allocators'!$B$15:$W$361, MATCH('O5 Details by Class &amp; Accounts'!BU$18, 'E2 Allocators'!$B$15:$W$15, 0),FALSE)*$E208)</f>
        <v>2780.2573025058373</v>
      </c>
      <c r="BV208" s="1321">
        <f>IF(ISERROR(VLOOKUP(VLOOKUP($A208, 'E4 TB Allocation Details'!$A$18:$L$214, MATCH("A &amp; G ID", 'E4 TB Allocation Details'!$A$18:$L$18, 0),FALSE), 'E2 Allocators'!$B$15:$W$361, MATCH('O5 Details by Class &amp; Accounts'!BV$18, 'E2 Allocators'!$B$15:$W$15, 0),FALSE)*$E208), 0, VLOOKUP(VLOOKUP($A208, 'E4 TB Allocation Details'!$A$18:$L$214, MATCH("A &amp; G ID", 'E4 TB Allocation Details'!$A$18:$L$18, 0),FALSE), 'E2 Allocators'!$B$15:$W$361, MATCH('O5 Details by Class &amp; Accounts'!BV$18, 'E2 Allocators'!$B$15:$W$15, 0),FALSE)*$E208)</f>
        <v>1507.4601942682552</v>
      </c>
      <c r="BW208" s="1321">
        <f>IF(ISERROR(VLOOKUP(VLOOKUP($A208, 'E4 TB Allocation Details'!$A$18:$L$214, MATCH("A &amp; G ID", 'E4 TB Allocation Details'!$A$18:$L$18, 0),FALSE), 'E2 Allocators'!$B$15:$W$361, MATCH('O5 Details by Class &amp; Accounts'!BW$18, 'E2 Allocators'!$B$15:$W$15, 0),FALSE)*$E208), 0, VLOOKUP(VLOOKUP($A208, 'E4 TB Allocation Details'!$A$18:$L$214, MATCH("A &amp; G ID", 'E4 TB Allocation Details'!$A$18:$L$18, 0),FALSE), 'E2 Allocators'!$B$15:$W$361, MATCH('O5 Details by Class &amp; Accounts'!BW$18, 'E2 Allocators'!$B$15:$W$15, 0),FALSE)*$E208)</f>
        <v>0</v>
      </c>
      <c r="BX208" s="1321">
        <f>IF(ISERROR(VLOOKUP(VLOOKUP($A208, 'E4 TB Allocation Details'!$A$18:$L$214, MATCH("A &amp; G ID", 'E4 TB Allocation Details'!$A$18:$L$18, 0),FALSE), 'E2 Allocators'!$B$15:$W$361, MATCH('O5 Details by Class &amp; Accounts'!BX$18, 'E2 Allocators'!$B$15:$W$15, 0),FALSE)*$E208), 0, VLOOKUP(VLOOKUP($A208, 'E4 TB Allocation Details'!$A$18:$L$214, MATCH("A &amp; G ID", 'E4 TB Allocation Details'!$A$18:$L$18, 0),FALSE), 'E2 Allocators'!$B$15:$W$361, MATCH('O5 Details by Class &amp; Accounts'!BX$18, 'E2 Allocators'!$B$15:$W$15, 0),FALSE)*$E208)</f>
        <v>0</v>
      </c>
      <c r="BY208" s="1321">
        <f>IF(ISERROR(VLOOKUP(VLOOKUP($A208, 'E4 TB Allocation Details'!$A$18:$L$214, MATCH("A &amp; G ID", 'E4 TB Allocation Details'!$A$18:$L$18, 0),FALSE), 'E2 Allocators'!$B$15:$W$361, MATCH('O5 Details by Class &amp; Accounts'!BY$18, 'E2 Allocators'!$B$15:$W$15, 0),FALSE)*$E208), 0, VLOOKUP(VLOOKUP($A208, 'E4 TB Allocation Details'!$A$18:$L$214, MATCH("A &amp; G ID", 'E4 TB Allocation Details'!$A$18:$L$18, 0),FALSE), 'E2 Allocators'!$B$15:$W$361, MATCH('O5 Details by Class &amp; Accounts'!BY$18, 'E2 Allocators'!$B$15:$W$15, 0),FALSE)*$E208)</f>
        <v>0</v>
      </c>
      <c r="BZ208" s="1321">
        <f>IF(ISERROR(VLOOKUP(VLOOKUP($A208, 'E4 TB Allocation Details'!$A$18:$L$214, MATCH("A &amp; G ID", 'E4 TB Allocation Details'!$A$18:$L$18, 0),FALSE), 'E2 Allocators'!$B$15:$W$361, MATCH('O5 Details by Class &amp; Accounts'!BZ$18, 'E2 Allocators'!$B$15:$W$15, 0),FALSE)*$E208), 0, VLOOKUP(VLOOKUP($A208, 'E4 TB Allocation Details'!$A$18:$L$214, MATCH("A &amp; G ID", 'E4 TB Allocation Details'!$A$18:$L$18, 0),FALSE), 'E2 Allocators'!$B$15:$W$361, MATCH('O5 Details by Class &amp; Accounts'!BZ$18, 'E2 Allocators'!$B$15:$W$15, 0),FALSE)*$E208)</f>
        <v>206.35977207334182</v>
      </c>
      <c r="CA208" s="1321">
        <f>IF(ISERROR(VLOOKUP(VLOOKUP($A208, 'E4 TB Allocation Details'!$A$18:$L$214, MATCH("A &amp; G ID", 'E4 TB Allocation Details'!$A$18:$L$18, 0),FALSE), 'E2 Allocators'!$B$15:$W$361, MATCH('O5 Details by Class &amp; Accounts'!CA$18, 'E2 Allocators'!$B$15:$W$15, 0),FALSE)*$E208), 0, VLOOKUP(VLOOKUP($A208, 'E4 TB Allocation Details'!$A$18:$L$214, MATCH("A &amp; G ID", 'E4 TB Allocation Details'!$A$18:$L$18, 0),FALSE), 'E2 Allocators'!$B$15:$W$361, MATCH('O5 Details by Class &amp; Accounts'!CA$18, 'E2 Allocators'!$B$15:$W$15, 0),FALSE)*$E208)</f>
        <v>0</v>
      </c>
      <c r="CB208" s="1321">
        <f>IF(ISERROR(VLOOKUP(VLOOKUP($A208, 'E4 TB Allocation Details'!$A$18:$L$214, MATCH("A &amp; G ID", 'E4 TB Allocation Details'!$A$18:$L$18, 0),FALSE), 'E2 Allocators'!$B$15:$W$361, MATCH('O5 Details by Class &amp; Accounts'!CB$18, 'E2 Allocators'!$B$15:$W$15, 0),FALSE)*$E208), 0, VLOOKUP(VLOOKUP($A208, 'E4 TB Allocation Details'!$A$18:$L$214, MATCH("A &amp; G ID", 'E4 TB Allocation Details'!$A$18:$L$18, 0),FALSE), 'E2 Allocators'!$B$15:$W$361, MATCH('O5 Details by Class &amp; Accounts'!CB$18, 'E2 Allocators'!$B$15:$W$15, 0),FALSE)*$E208)</f>
        <v>17.986024525204495</v>
      </c>
      <c r="CC208" s="1321">
        <f>IF(ISERROR(VLOOKUP(VLOOKUP($A208, 'E4 TB Allocation Details'!$A$18:$L$214, MATCH("A &amp; G ID", 'E4 TB Allocation Details'!$A$18:$L$18, 0),FALSE), 'E2 Allocators'!$B$15:$W$361, MATCH('O5 Details by Class &amp; Accounts'!CC$18, 'E2 Allocators'!$B$15:$W$15, 0),FALSE)*$E208), 0, VLOOKUP(VLOOKUP($A208, 'E4 TB Allocation Details'!$A$18:$L$214, MATCH("A &amp; G ID", 'E4 TB Allocation Details'!$A$18:$L$18, 0),FALSE), 'E2 Allocators'!$B$15:$W$361, MATCH('O5 Details by Class &amp; Accounts'!CC$18, 'E2 Allocators'!$B$15:$W$15, 0),FALSE)*$E208)</f>
        <v>0</v>
      </c>
      <c r="CD208" s="1321">
        <f>IF(ISERROR(VLOOKUP(VLOOKUP($A208, 'E4 TB Allocation Details'!$A$18:$L$214, MATCH("A &amp; G ID", 'E4 TB Allocation Details'!$A$18:$L$18, 0),FALSE), 'E2 Allocators'!$B$15:$W$361, MATCH('O5 Details by Class &amp; Accounts'!CD$18, 'E2 Allocators'!$B$15:$W$15, 0),FALSE)*$E208), 0, VLOOKUP(VLOOKUP($A208, 'E4 TB Allocation Details'!$A$18:$L$214, MATCH("A &amp; G ID", 'E4 TB Allocation Details'!$A$18:$L$18, 0),FALSE), 'E2 Allocators'!$B$15:$W$361, MATCH('O5 Details by Class &amp; Accounts'!CD$18, 'E2 Allocators'!$B$15:$W$15, 0),FALSE)*$E208)</f>
        <v>0</v>
      </c>
      <c r="CE208" s="1321">
        <f>IF(ISERROR(VLOOKUP(VLOOKUP($A208, 'E4 TB Allocation Details'!$A$18:$L$214, MATCH("A &amp; G ID", 'E4 TB Allocation Details'!$A$18:$L$18, 0),FALSE), 'E2 Allocators'!$B$15:$W$361, MATCH('O5 Details by Class &amp; Accounts'!CE$18, 'E2 Allocators'!$B$15:$W$15, 0),FALSE)*$E208), 0, VLOOKUP(VLOOKUP($A208, 'E4 TB Allocation Details'!$A$18:$L$214, MATCH("A &amp; G ID", 'E4 TB Allocation Details'!$A$18:$L$18, 0),FALSE), 'E2 Allocators'!$B$15:$W$361, MATCH('O5 Details by Class &amp; Accounts'!CE$18, 'E2 Allocators'!$B$15:$W$15, 0),FALSE)*$E208)</f>
        <v>0</v>
      </c>
      <c r="CF208" s="1321">
        <f>IF(ISERROR(VLOOKUP(VLOOKUP($A208, 'E4 TB Allocation Details'!$A$18:$L$214, MATCH("A &amp; G ID", 'E4 TB Allocation Details'!$A$18:$L$18, 0),FALSE), 'E2 Allocators'!$B$15:$W$361, MATCH('O5 Details by Class &amp; Accounts'!CF$18, 'E2 Allocators'!$B$15:$W$15, 0),FALSE)*$E208), 0, VLOOKUP(VLOOKUP($A208, 'E4 TB Allocation Details'!$A$18:$L$214, MATCH("A &amp; G ID", 'E4 TB Allocation Details'!$A$18:$L$18, 0),FALSE), 'E2 Allocators'!$B$15:$W$361, MATCH('O5 Details by Class &amp; Accounts'!CF$18, 'E2 Allocators'!$B$15:$W$15, 0),FALSE)*$E208)</f>
        <v>0</v>
      </c>
      <c r="CG208" s="1321">
        <f>IF(ISERROR(VLOOKUP(VLOOKUP($A208, 'E4 TB Allocation Details'!$A$18:$L$214, MATCH("A &amp; G ID", 'E4 TB Allocation Details'!$A$18:$L$18, 0),FALSE), 'E2 Allocators'!$B$15:$W$361, MATCH('O5 Details by Class &amp; Accounts'!CG$18, 'E2 Allocators'!$B$15:$W$15, 0),FALSE)*$E208), 0, VLOOKUP(VLOOKUP($A208, 'E4 TB Allocation Details'!$A$18:$L$214, MATCH("A &amp; G ID", 'E4 TB Allocation Details'!$A$18:$L$18, 0),FALSE), 'E2 Allocators'!$B$15:$W$361, MATCH('O5 Details by Class &amp; Accounts'!CG$18, 'E2 Allocators'!$B$15:$W$15, 0),FALSE)*$E208)</f>
        <v>0</v>
      </c>
      <c r="CH208" s="1321">
        <f>IF(ISERROR(VLOOKUP(VLOOKUP($A208, 'E4 TB Allocation Details'!$A$18:$L$214, MATCH("A &amp; G ID", 'E4 TB Allocation Details'!$A$18:$L$18, 0),FALSE), 'E2 Allocators'!$B$15:$W$361, MATCH('O5 Details by Class &amp; Accounts'!CH$18, 'E2 Allocators'!$B$15:$W$15, 0),FALSE)*$E208), 0, VLOOKUP(VLOOKUP($A208, 'E4 TB Allocation Details'!$A$18:$L$214, MATCH("A &amp; G ID", 'E4 TB Allocation Details'!$A$18:$L$18, 0),FALSE), 'E2 Allocators'!$B$15:$W$361, MATCH('O5 Details by Class &amp; Accounts'!CH$18, 'E2 Allocators'!$B$15:$W$15, 0),FALSE)*$E208)</f>
        <v>0</v>
      </c>
      <c r="CI208" s="1321">
        <f>IF(ISERROR(VLOOKUP(VLOOKUP($A208, 'E4 TB Allocation Details'!$A$18:$L$214, MATCH("A &amp; G ID", 'E4 TB Allocation Details'!$A$18:$L$18, 0),FALSE), 'E2 Allocators'!$B$15:$W$361, MATCH('O5 Details by Class &amp; Accounts'!CI$18, 'E2 Allocators'!$B$15:$W$15, 0),FALSE)*$E208), 0, VLOOKUP(VLOOKUP($A208, 'E4 TB Allocation Details'!$A$18:$L$214, MATCH("A &amp; G ID", 'E4 TB Allocation Details'!$A$18:$L$18, 0),FALSE), 'E2 Allocators'!$B$15:$W$361, MATCH('O5 Details by Class &amp; Accounts'!CI$18, 'E2 Allocators'!$B$15:$W$15, 0),FALSE)*$E208)</f>
        <v>0</v>
      </c>
      <c r="CJ208" s="1321">
        <f>IF(ISERROR(VLOOKUP(VLOOKUP($A208, 'E4 TB Allocation Details'!$A$18:$L$214, MATCH("A &amp; G ID", 'E4 TB Allocation Details'!$A$18:$L$18, 0),FALSE), 'E2 Allocators'!$B$15:$W$361, MATCH('O5 Details by Class &amp; Accounts'!CJ$18, 'E2 Allocators'!$B$15:$W$15, 0),FALSE)*$E208), 0, VLOOKUP(VLOOKUP($A208, 'E4 TB Allocation Details'!$A$18:$L$214, MATCH("A &amp; G ID", 'E4 TB Allocation Details'!$A$18:$L$18, 0),FALSE), 'E2 Allocators'!$B$15:$W$361, MATCH('O5 Details by Class &amp; Accounts'!CJ$18, 'E2 Allocators'!$B$15:$W$15, 0),FALSE)*$E208)</f>
        <v>0</v>
      </c>
      <c r="CK208" s="1321">
        <f>IF(ISERROR(VLOOKUP(VLOOKUP($A208, 'E4 TB Allocation Details'!$A$18:$L$214, MATCH("A &amp; G ID", 'E4 TB Allocation Details'!$A$18:$L$18, 0),FALSE), 'E2 Allocators'!$B$15:$W$361, MATCH('O5 Details by Class &amp; Accounts'!CK$18, 'E2 Allocators'!$B$15:$W$15, 0),FALSE)*$E208), 0, VLOOKUP(VLOOKUP($A208, 'E4 TB Allocation Details'!$A$18:$L$214, MATCH("A &amp; G ID", 'E4 TB Allocation Details'!$A$18:$L$18, 0),FALSE), 'E2 Allocators'!$B$15:$W$361, MATCH('O5 Details by Class &amp; Accounts'!CK$18, 'E2 Allocators'!$B$15:$W$15, 0),FALSE)*$E208)</f>
        <v>0</v>
      </c>
      <c r="CL208" s="1321">
        <f>IF(ISERROR(VLOOKUP(VLOOKUP($A208, 'E4 TB Allocation Details'!$A$18:$L$214, MATCH("A &amp; G ID", 'E4 TB Allocation Details'!$A$18:$L$18, 0),FALSE), 'E2 Allocators'!$B$15:$W$361, MATCH('O5 Details by Class &amp; Accounts'!CL$18, 'E2 Allocators'!$B$15:$W$15, 0),FALSE)*$E208), 0, VLOOKUP(VLOOKUP($A208, 'E4 TB Allocation Details'!$A$18:$L$214, MATCH("A &amp; G ID", 'E4 TB Allocation Details'!$A$18:$L$18, 0),FALSE), 'E2 Allocators'!$B$15:$W$361, MATCH('O5 Details by Class &amp; Accounts'!CL$18, 'E2 Allocators'!$B$15:$W$15, 0),FALSE)*$E208)</f>
        <v>0</v>
      </c>
      <c r="CM208" s="1321">
        <f>IF(ISERROR(VLOOKUP(VLOOKUP($A208, 'E4 TB Allocation Details'!$A$18:$L$214, MATCH("A &amp; G ID", 'E4 TB Allocation Details'!$A$18:$L$18, 0),FALSE), 'E2 Allocators'!$B$15:$W$361, MATCH('O5 Details by Class &amp; Accounts'!CM$18, 'E2 Allocators'!$B$15:$W$15, 0),FALSE)*$E208), 0, VLOOKUP(VLOOKUP($A208, 'E4 TB Allocation Details'!$A$18:$L$214, MATCH("A &amp; G ID", 'E4 TB Allocation Details'!$A$18:$L$18, 0),FALSE), 'E2 Allocators'!$B$15:$W$361, MATCH('O5 Details by Class &amp; Accounts'!CM$18, 'E2 Allocators'!$B$15:$W$15, 0),FALSE)*$E208)</f>
        <v>0</v>
      </c>
      <c r="CN208" s="1321">
        <f t="shared" si="52"/>
        <v>13000</v>
      </c>
      <c r="CO208" s="1650">
        <f t="shared" si="50"/>
        <v>0</v>
      </c>
      <c r="CQ208" s="1898" t="s">
        <v>1195</v>
      </c>
    </row>
    <row r="209" spans="1:98" s="64" customFormat="1" ht="12.75">
      <c r="A209" s="1090">
        <v>6110</v>
      </c>
      <c r="B209" s="1091" t="s">
        <v>548</v>
      </c>
      <c r="C209" s="1647">
        <f>IF(ISERROR(VLOOKUP($A209,'I3 TB Data'!$A$19:$H$484,MATCH('O5 Details by Class &amp; Accounts'!$C$18, 'I3 TB Data'!$A$19:$H$19,0),0)), 0, VLOOKUP($A209,'I3 TB Data'!$A$19:$H$484,MATCH('O5 Details by Class &amp; Accounts'!$C$18,'I3 TB Data'!$A$19:$H$19,0),0))</f>
        <v>0</v>
      </c>
      <c r="D209" s="1648"/>
      <c r="E209" s="1647">
        <f t="shared" si="53"/>
        <v>0</v>
      </c>
      <c r="F209" s="1649"/>
      <c r="G209" s="1649"/>
      <c r="H209" s="1321">
        <f t="shared" si="46"/>
        <v>0</v>
      </c>
      <c r="I209" s="1321">
        <f>IF(ISERROR(VLOOKUP(VLOOKUP($A209, 'E4 TB Allocation Details'!$A$18:$L$214, MATCH("Demand ID", 'E4 TB Allocation Details'!$A$18:$L$18, 0),FALSE), 'E2 Allocators'!$B$15:$W$361, MATCH('O5 Details by Class &amp; Accounts'!I$18, 'E2 Allocators'!$B$15:$W$15, 0),FALSE)*$E209), 0, VLOOKUP(VLOOKUP($A209, 'E4 TB Allocation Details'!$A$18:$L$214, MATCH("Demand ID", 'E4 TB Allocation Details'!$A$18:$L$18, 0),FALSE), 'E2 Allocators'!$B$15:$W$361, MATCH('O5 Details by Class &amp; Accounts'!I$18, 'E2 Allocators'!$B$15:$W$15, 0),FALSE)*$E209)</f>
        <v>0</v>
      </c>
      <c r="J209" s="1321">
        <f>IF(ISERROR(VLOOKUP(VLOOKUP($A209, 'E4 TB Allocation Details'!$A$18:$L$214, MATCH("Demand ID", 'E4 TB Allocation Details'!$A$18:$L$18, 0),FALSE), 'E2 Allocators'!$B$15:$W$361, MATCH('O5 Details by Class &amp; Accounts'!J$18, 'E2 Allocators'!$B$15:$W$15, 0),FALSE)*$E209), 0, VLOOKUP(VLOOKUP($A209, 'E4 TB Allocation Details'!$A$18:$L$214, MATCH("Demand ID", 'E4 TB Allocation Details'!$A$18:$L$18, 0),FALSE), 'E2 Allocators'!$B$15:$W$361, MATCH('O5 Details by Class &amp; Accounts'!J$18, 'E2 Allocators'!$B$15:$W$15, 0),FALSE)*$E209)</f>
        <v>0</v>
      </c>
      <c r="K209" s="1321">
        <f>IF(ISERROR(VLOOKUP(VLOOKUP($A209, 'E4 TB Allocation Details'!$A$18:$L$214, MATCH("Demand ID", 'E4 TB Allocation Details'!$A$18:$L$18, 0),FALSE), 'E2 Allocators'!$B$15:$W$361, MATCH('O5 Details by Class &amp; Accounts'!K$18, 'E2 Allocators'!$B$15:$W$15, 0),FALSE)*$E209), 0, VLOOKUP(VLOOKUP($A209, 'E4 TB Allocation Details'!$A$18:$L$214, MATCH("Demand ID", 'E4 TB Allocation Details'!$A$18:$L$18, 0),FALSE), 'E2 Allocators'!$B$15:$W$361, MATCH('O5 Details by Class &amp; Accounts'!K$18, 'E2 Allocators'!$B$15:$W$15, 0),FALSE)*$E209)</f>
        <v>0</v>
      </c>
      <c r="L209" s="1321">
        <f>IF(ISERROR(VLOOKUP(VLOOKUP($A209, 'E4 TB Allocation Details'!$A$18:$L$214, MATCH("Demand ID", 'E4 TB Allocation Details'!$A$18:$L$18, 0),FALSE), 'E2 Allocators'!$B$15:$W$361, MATCH('O5 Details by Class &amp; Accounts'!L$18, 'E2 Allocators'!$B$15:$W$15, 0),FALSE)*$E209), 0, VLOOKUP(VLOOKUP($A209, 'E4 TB Allocation Details'!$A$18:$L$214, MATCH("Demand ID", 'E4 TB Allocation Details'!$A$18:$L$18, 0),FALSE), 'E2 Allocators'!$B$15:$W$361, MATCH('O5 Details by Class &amp; Accounts'!L$18, 'E2 Allocators'!$B$15:$W$15, 0),FALSE)*$E209)</f>
        <v>0</v>
      </c>
      <c r="M209" s="1321">
        <f>IF(ISERROR(VLOOKUP(VLOOKUP($A209, 'E4 TB Allocation Details'!$A$18:$L$214, MATCH("Demand ID", 'E4 TB Allocation Details'!$A$18:$L$18, 0),FALSE), 'E2 Allocators'!$B$15:$W$361, MATCH('O5 Details by Class &amp; Accounts'!M$18, 'E2 Allocators'!$B$15:$W$15, 0),FALSE)*$E209), 0, VLOOKUP(VLOOKUP($A209, 'E4 TB Allocation Details'!$A$18:$L$214, MATCH("Demand ID", 'E4 TB Allocation Details'!$A$18:$L$18, 0),FALSE), 'E2 Allocators'!$B$15:$W$361, MATCH('O5 Details by Class &amp; Accounts'!M$18, 'E2 Allocators'!$B$15:$W$15, 0),FALSE)*$E209)</f>
        <v>0</v>
      </c>
      <c r="N209" s="1321">
        <f>IF(ISERROR(VLOOKUP(VLOOKUP($A209, 'E4 TB Allocation Details'!$A$18:$L$214, MATCH("Demand ID", 'E4 TB Allocation Details'!$A$18:$L$18, 0),FALSE), 'E2 Allocators'!$B$15:$W$361, MATCH('O5 Details by Class &amp; Accounts'!N$18, 'E2 Allocators'!$B$15:$W$15, 0),FALSE)*$E209), 0, VLOOKUP(VLOOKUP($A209, 'E4 TB Allocation Details'!$A$18:$L$214, MATCH("Demand ID", 'E4 TB Allocation Details'!$A$18:$L$18, 0),FALSE), 'E2 Allocators'!$B$15:$W$361, MATCH('O5 Details by Class &amp; Accounts'!N$18, 'E2 Allocators'!$B$15:$W$15, 0),FALSE)*$E209)</f>
        <v>0</v>
      </c>
      <c r="O209" s="1321">
        <f>IF(ISERROR(VLOOKUP(VLOOKUP($A209, 'E4 TB Allocation Details'!$A$18:$L$214, MATCH("Demand ID", 'E4 TB Allocation Details'!$A$18:$L$18, 0),FALSE), 'E2 Allocators'!$B$15:$W$361, MATCH('O5 Details by Class &amp; Accounts'!O$18, 'E2 Allocators'!$B$15:$W$15, 0),FALSE)*$E209), 0, VLOOKUP(VLOOKUP($A209, 'E4 TB Allocation Details'!$A$18:$L$214, MATCH("Demand ID", 'E4 TB Allocation Details'!$A$18:$L$18, 0),FALSE), 'E2 Allocators'!$B$15:$W$361, MATCH('O5 Details by Class &amp; Accounts'!O$18, 'E2 Allocators'!$B$15:$W$15, 0),FALSE)*$E209)</f>
        <v>0</v>
      </c>
      <c r="P209" s="1321">
        <f>IF(ISERROR(VLOOKUP(VLOOKUP($A209, 'E4 TB Allocation Details'!$A$18:$L$214, MATCH("Demand ID", 'E4 TB Allocation Details'!$A$18:$L$18, 0),FALSE), 'E2 Allocators'!$B$15:$W$361, MATCH('O5 Details by Class &amp; Accounts'!P$18, 'E2 Allocators'!$B$15:$W$15, 0),FALSE)*$E209), 0, VLOOKUP(VLOOKUP($A209, 'E4 TB Allocation Details'!$A$18:$L$214, MATCH("Demand ID", 'E4 TB Allocation Details'!$A$18:$L$18, 0),FALSE), 'E2 Allocators'!$B$15:$W$361, MATCH('O5 Details by Class &amp; Accounts'!P$18, 'E2 Allocators'!$B$15:$W$15, 0),FALSE)*$E209)</f>
        <v>0</v>
      </c>
      <c r="Q209" s="1321">
        <f>IF(ISERROR(VLOOKUP(VLOOKUP($A209, 'E4 TB Allocation Details'!$A$18:$L$214, MATCH("Demand ID", 'E4 TB Allocation Details'!$A$18:$L$18, 0),FALSE), 'E2 Allocators'!$B$15:$W$361, MATCH('O5 Details by Class &amp; Accounts'!Q$18, 'E2 Allocators'!$B$15:$W$15, 0),FALSE)*$E209), 0, VLOOKUP(VLOOKUP($A209, 'E4 TB Allocation Details'!$A$18:$L$214, MATCH("Demand ID", 'E4 TB Allocation Details'!$A$18:$L$18, 0),FALSE), 'E2 Allocators'!$B$15:$W$361, MATCH('O5 Details by Class &amp; Accounts'!Q$18, 'E2 Allocators'!$B$15:$W$15, 0),FALSE)*$E209)</f>
        <v>0</v>
      </c>
      <c r="R209" s="1321">
        <f>IF(ISERROR(VLOOKUP(VLOOKUP($A209, 'E4 TB Allocation Details'!$A$18:$L$214, MATCH("Demand ID", 'E4 TB Allocation Details'!$A$18:$L$18, 0),FALSE), 'E2 Allocators'!$B$15:$W$361, MATCH('O5 Details by Class &amp; Accounts'!R$18, 'E2 Allocators'!$B$15:$W$15, 0),FALSE)*$E209), 0, VLOOKUP(VLOOKUP($A209, 'E4 TB Allocation Details'!$A$18:$L$214, MATCH("Demand ID", 'E4 TB Allocation Details'!$A$18:$L$18, 0),FALSE), 'E2 Allocators'!$B$15:$W$361, MATCH('O5 Details by Class &amp; Accounts'!R$18, 'E2 Allocators'!$B$15:$W$15, 0),FALSE)*$E209)</f>
        <v>0</v>
      </c>
      <c r="S209" s="1321">
        <f>IF(ISERROR(VLOOKUP(VLOOKUP($A209, 'E4 TB Allocation Details'!$A$18:$L$214, MATCH("Demand ID", 'E4 TB Allocation Details'!$A$18:$L$18, 0),FALSE), 'E2 Allocators'!$B$15:$W$361, MATCH('O5 Details by Class &amp; Accounts'!S$18, 'E2 Allocators'!$B$15:$W$15, 0),FALSE)*$E209), 0, VLOOKUP(VLOOKUP($A209, 'E4 TB Allocation Details'!$A$18:$L$214, MATCH("Demand ID", 'E4 TB Allocation Details'!$A$18:$L$18, 0),FALSE), 'E2 Allocators'!$B$15:$W$361, MATCH('O5 Details by Class &amp; Accounts'!S$18, 'E2 Allocators'!$B$15:$W$15, 0),FALSE)*$E209)</f>
        <v>0</v>
      </c>
      <c r="T209" s="1321">
        <f>IF(ISERROR(VLOOKUP(VLOOKUP($A209, 'E4 TB Allocation Details'!$A$18:$L$214, MATCH("Demand ID", 'E4 TB Allocation Details'!$A$18:$L$18, 0),FALSE), 'E2 Allocators'!$B$15:$W$361, MATCH('O5 Details by Class &amp; Accounts'!T$18, 'E2 Allocators'!$B$15:$W$15, 0),FALSE)*$E209), 0, VLOOKUP(VLOOKUP($A209, 'E4 TB Allocation Details'!$A$18:$L$214, MATCH("Demand ID", 'E4 TB Allocation Details'!$A$18:$L$18, 0),FALSE), 'E2 Allocators'!$B$15:$W$361, MATCH('O5 Details by Class &amp; Accounts'!T$18, 'E2 Allocators'!$B$15:$W$15, 0),FALSE)*$E209)</f>
        <v>0</v>
      </c>
      <c r="U209" s="1321">
        <f>IF(ISERROR(VLOOKUP(VLOOKUP($A209, 'E4 TB Allocation Details'!$A$18:$L$214, MATCH("Demand ID", 'E4 TB Allocation Details'!$A$18:$L$18, 0),FALSE), 'E2 Allocators'!$B$15:$W$361, MATCH('O5 Details by Class &amp; Accounts'!U$18, 'E2 Allocators'!$B$15:$W$15, 0),FALSE)*$E209), 0, VLOOKUP(VLOOKUP($A209, 'E4 TB Allocation Details'!$A$18:$L$214, MATCH("Demand ID", 'E4 TB Allocation Details'!$A$18:$L$18, 0),FALSE), 'E2 Allocators'!$B$15:$W$361, MATCH('O5 Details by Class &amp; Accounts'!U$18, 'E2 Allocators'!$B$15:$W$15, 0),FALSE)*$E209)</f>
        <v>0</v>
      </c>
      <c r="V209" s="1321">
        <f>IF(ISERROR(VLOOKUP(VLOOKUP($A209, 'E4 TB Allocation Details'!$A$18:$L$214, MATCH("Demand ID", 'E4 TB Allocation Details'!$A$18:$L$18, 0),FALSE), 'E2 Allocators'!$B$15:$W$361, MATCH('O5 Details by Class &amp; Accounts'!V$18, 'E2 Allocators'!$B$15:$W$15, 0),FALSE)*$E209), 0, VLOOKUP(VLOOKUP($A209, 'E4 TB Allocation Details'!$A$18:$L$214, MATCH("Demand ID", 'E4 TB Allocation Details'!$A$18:$L$18, 0),FALSE), 'E2 Allocators'!$B$15:$W$361, MATCH('O5 Details by Class &amp; Accounts'!V$18, 'E2 Allocators'!$B$15:$W$15, 0),FALSE)*$E209)</f>
        <v>0</v>
      </c>
      <c r="W209" s="1321">
        <f>IF(ISERROR(VLOOKUP(VLOOKUP($A209, 'E4 TB Allocation Details'!$A$18:$L$214, MATCH("Demand ID", 'E4 TB Allocation Details'!$A$18:$L$18, 0),FALSE), 'E2 Allocators'!$B$15:$W$361, MATCH('O5 Details by Class &amp; Accounts'!W$18, 'E2 Allocators'!$B$15:$W$15, 0),FALSE)*$E209), 0, VLOOKUP(VLOOKUP($A209, 'E4 TB Allocation Details'!$A$18:$L$214, MATCH("Demand ID", 'E4 TB Allocation Details'!$A$18:$L$18, 0),FALSE), 'E2 Allocators'!$B$15:$W$361, MATCH('O5 Details by Class &amp; Accounts'!W$18, 'E2 Allocators'!$B$15:$W$15, 0),FALSE)*$E209)</f>
        <v>0</v>
      </c>
      <c r="X209" s="1321">
        <f>IF(ISERROR(VLOOKUP(VLOOKUP($A209, 'E4 TB Allocation Details'!$A$18:$L$214, MATCH("Demand ID", 'E4 TB Allocation Details'!$A$18:$L$18, 0),FALSE), 'E2 Allocators'!$B$15:$W$361, MATCH('O5 Details by Class &amp; Accounts'!X$18, 'E2 Allocators'!$B$15:$W$15, 0),FALSE)*$E209), 0, VLOOKUP(VLOOKUP($A209, 'E4 TB Allocation Details'!$A$18:$L$214, MATCH("Demand ID", 'E4 TB Allocation Details'!$A$18:$L$18, 0),FALSE), 'E2 Allocators'!$B$15:$W$361, MATCH('O5 Details by Class &amp; Accounts'!X$18, 'E2 Allocators'!$B$15:$W$15, 0),FALSE)*$E209)</f>
        <v>0</v>
      </c>
      <c r="Y209" s="1321">
        <f>IF(ISERROR(VLOOKUP(VLOOKUP($A209, 'E4 TB Allocation Details'!$A$18:$L$214, MATCH("Demand ID", 'E4 TB Allocation Details'!$A$18:$L$18, 0),FALSE), 'E2 Allocators'!$B$15:$W$361, MATCH('O5 Details by Class &amp; Accounts'!Y$18, 'E2 Allocators'!$B$15:$W$15, 0),FALSE)*$E209), 0, VLOOKUP(VLOOKUP($A209, 'E4 TB Allocation Details'!$A$18:$L$214, MATCH("Demand ID", 'E4 TB Allocation Details'!$A$18:$L$18, 0),FALSE), 'E2 Allocators'!$B$15:$W$361, MATCH('O5 Details by Class &amp; Accounts'!Y$18, 'E2 Allocators'!$B$15:$W$15, 0),FALSE)*$E209)</f>
        <v>0</v>
      </c>
      <c r="Z209" s="1321">
        <f>IF(ISERROR(VLOOKUP(VLOOKUP($A209, 'E4 TB Allocation Details'!$A$18:$L$214, MATCH("Demand ID", 'E4 TB Allocation Details'!$A$18:$L$18, 0),FALSE), 'E2 Allocators'!$B$15:$W$361, MATCH('O5 Details by Class &amp; Accounts'!Z$18, 'E2 Allocators'!$B$15:$W$15, 0),FALSE)*$E209), 0, VLOOKUP(VLOOKUP($A209, 'E4 TB Allocation Details'!$A$18:$L$214, MATCH("Demand ID", 'E4 TB Allocation Details'!$A$18:$L$18, 0),FALSE), 'E2 Allocators'!$B$15:$W$361, MATCH('O5 Details by Class &amp; Accounts'!Z$18, 'E2 Allocators'!$B$15:$W$15, 0),FALSE)*$E209)</f>
        <v>0</v>
      </c>
      <c r="AA209" s="1321">
        <f>IF(ISERROR(VLOOKUP(VLOOKUP($A209, 'E4 TB Allocation Details'!$A$18:$L$214, MATCH("Demand ID", 'E4 TB Allocation Details'!$A$18:$L$18, 0),FALSE), 'E2 Allocators'!$B$15:$W$361, MATCH('O5 Details by Class &amp; Accounts'!AA$18, 'E2 Allocators'!$B$15:$W$15, 0),FALSE)*$E209), 0, VLOOKUP(VLOOKUP($A209, 'E4 TB Allocation Details'!$A$18:$L$214, MATCH("Demand ID", 'E4 TB Allocation Details'!$A$18:$L$18, 0),FALSE), 'E2 Allocators'!$B$15:$W$361, MATCH('O5 Details by Class &amp; Accounts'!AA$18, 'E2 Allocators'!$B$15:$W$15, 0),FALSE)*$E209)</f>
        <v>0</v>
      </c>
      <c r="AB209" s="1321">
        <f>IF(ISERROR(VLOOKUP(VLOOKUP($A209, 'E4 TB Allocation Details'!$A$18:$L$214, MATCH("Demand ID", 'E4 TB Allocation Details'!$A$18:$L$18, 0),FALSE), 'E2 Allocators'!$B$15:$W$361, MATCH('O5 Details by Class &amp; Accounts'!AB$18, 'E2 Allocators'!$B$15:$W$15, 0),FALSE)*$E209), 0, VLOOKUP(VLOOKUP($A209, 'E4 TB Allocation Details'!$A$18:$L$214, MATCH("Demand ID", 'E4 TB Allocation Details'!$A$18:$L$18, 0),FALSE), 'E2 Allocators'!$B$15:$W$361, MATCH('O5 Details by Class &amp; Accounts'!AB$18, 'E2 Allocators'!$B$15:$W$15, 0),FALSE)*$E209)</f>
        <v>0</v>
      </c>
      <c r="AC209" s="1321">
        <f t="shared" si="47"/>
        <v>0</v>
      </c>
      <c r="AD209" s="1321">
        <f>IF(ISERROR(VLOOKUP(VLOOKUP($A209, 'E4 TB Allocation Details'!$A$18:$L$214, MATCH("Customer ID", 'E4 TB Allocation Details'!$A$18:$L$18, 0),FALSE), 'E2 Allocators'!$B$15:$W$361, MATCH('O5 Details by Class &amp; Accounts'!AD$18, 'E2 Allocators'!$B$15:$W$15, 0),FALSE)*$E209), 0, VLOOKUP(VLOOKUP($A209, 'E4 TB Allocation Details'!$A$18:$L$214, MATCH("Customer ID", 'E4 TB Allocation Details'!$A$18:$L$18, 0),FALSE), 'E2 Allocators'!$B$15:$W$361, MATCH('O5 Details by Class &amp; Accounts'!AD$18, 'E2 Allocators'!$B$15:$W$15, 0),FALSE)*$E209)</f>
        <v>0</v>
      </c>
      <c r="AE209" s="1321">
        <f>IF(ISERROR(VLOOKUP(VLOOKUP($A209, 'E4 TB Allocation Details'!$A$18:$L$214, MATCH("Customer ID", 'E4 TB Allocation Details'!$A$18:$L$18, 0),FALSE), 'E2 Allocators'!$B$15:$W$361, MATCH('O5 Details by Class &amp; Accounts'!AE$18, 'E2 Allocators'!$B$15:$W$15, 0),FALSE)*$E209), 0, VLOOKUP(VLOOKUP($A209, 'E4 TB Allocation Details'!$A$18:$L$214, MATCH("Customer ID", 'E4 TB Allocation Details'!$A$18:$L$18, 0),FALSE), 'E2 Allocators'!$B$15:$W$361, MATCH('O5 Details by Class &amp; Accounts'!AE$18, 'E2 Allocators'!$B$15:$W$15, 0),FALSE)*$E209)</f>
        <v>0</v>
      </c>
      <c r="AF209" s="1321">
        <f>IF(ISERROR(VLOOKUP(VLOOKUP($A209, 'E4 TB Allocation Details'!$A$18:$L$214, MATCH("Customer ID", 'E4 TB Allocation Details'!$A$18:$L$18, 0),FALSE), 'E2 Allocators'!$B$15:$W$361, MATCH('O5 Details by Class &amp; Accounts'!AF$18, 'E2 Allocators'!$B$15:$W$15, 0),FALSE)*$E209), 0, VLOOKUP(VLOOKUP($A209, 'E4 TB Allocation Details'!$A$18:$L$214, MATCH("Customer ID", 'E4 TB Allocation Details'!$A$18:$L$18, 0),FALSE), 'E2 Allocators'!$B$15:$W$361, MATCH('O5 Details by Class &amp; Accounts'!AF$18, 'E2 Allocators'!$B$15:$W$15, 0),FALSE)*$E209)</f>
        <v>0</v>
      </c>
      <c r="AG209" s="1321">
        <f>IF(ISERROR(VLOOKUP(VLOOKUP($A209, 'E4 TB Allocation Details'!$A$18:$L$214, MATCH("Customer ID", 'E4 TB Allocation Details'!$A$18:$L$18, 0),FALSE), 'E2 Allocators'!$B$15:$W$361, MATCH('O5 Details by Class &amp; Accounts'!AG$18, 'E2 Allocators'!$B$15:$W$15, 0),FALSE)*$E209), 0, VLOOKUP(VLOOKUP($A209, 'E4 TB Allocation Details'!$A$18:$L$214, MATCH("Customer ID", 'E4 TB Allocation Details'!$A$18:$L$18, 0),FALSE), 'E2 Allocators'!$B$15:$W$361, MATCH('O5 Details by Class &amp; Accounts'!AG$18, 'E2 Allocators'!$B$15:$W$15, 0),FALSE)*$E209)</f>
        <v>0</v>
      </c>
      <c r="AH209" s="1321">
        <f>IF(ISERROR(VLOOKUP(VLOOKUP($A209, 'E4 TB Allocation Details'!$A$18:$L$214, MATCH("Customer ID", 'E4 TB Allocation Details'!$A$18:$L$18, 0),FALSE), 'E2 Allocators'!$B$15:$W$361, MATCH('O5 Details by Class &amp; Accounts'!AH$18, 'E2 Allocators'!$B$15:$W$15, 0),FALSE)*$E209), 0, VLOOKUP(VLOOKUP($A209, 'E4 TB Allocation Details'!$A$18:$L$214, MATCH("Customer ID", 'E4 TB Allocation Details'!$A$18:$L$18, 0),FALSE), 'E2 Allocators'!$B$15:$W$361, MATCH('O5 Details by Class &amp; Accounts'!AH$18, 'E2 Allocators'!$B$15:$W$15, 0),FALSE)*$E209)</f>
        <v>0</v>
      </c>
      <c r="AI209" s="1321">
        <f>IF(ISERROR(VLOOKUP(VLOOKUP($A209, 'E4 TB Allocation Details'!$A$18:$L$214, MATCH("Customer ID", 'E4 TB Allocation Details'!$A$18:$L$18, 0),FALSE), 'E2 Allocators'!$B$15:$W$361, MATCH('O5 Details by Class &amp; Accounts'!AI$18, 'E2 Allocators'!$B$15:$W$15, 0),FALSE)*$E209), 0, VLOOKUP(VLOOKUP($A209, 'E4 TB Allocation Details'!$A$18:$L$214, MATCH("Customer ID", 'E4 TB Allocation Details'!$A$18:$L$18, 0),FALSE), 'E2 Allocators'!$B$15:$W$361, MATCH('O5 Details by Class &amp; Accounts'!AI$18, 'E2 Allocators'!$B$15:$W$15, 0),FALSE)*$E209)</f>
        <v>0</v>
      </c>
      <c r="AJ209" s="1321">
        <f>IF(ISERROR(VLOOKUP(VLOOKUP($A209, 'E4 TB Allocation Details'!$A$18:$L$214, MATCH("Customer ID", 'E4 TB Allocation Details'!$A$18:$L$18, 0),FALSE), 'E2 Allocators'!$B$15:$W$361, MATCH('O5 Details by Class &amp; Accounts'!AJ$18, 'E2 Allocators'!$B$15:$W$15, 0),FALSE)*$E209), 0, VLOOKUP(VLOOKUP($A209, 'E4 TB Allocation Details'!$A$18:$L$214, MATCH("Customer ID", 'E4 TB Allocation Details'!$A$18:$L$18, 0),FALSE), 'E2 Allocators'!$B$15:$W$361, MATCH('O5 Details by Class &amp; Accounts'!AJ$18, 'E2 Allocators'!$B$15:$W$15, 0),FALSE)*$E209)</f>
        <v>0</v>
      </c>
      <c r="AK209" s="1321">
        <f>IF(ISERROR(VLOOKUP(VLOOKUP($A209, 'E4 TB Allocation Details'!$A$18:$L$214, MATCH("Customer ID", 'E4 TB Allocation Details'!$A$18:$L$18, 0),FALSE), 'E2 Allocators'!$B$15:$W$361, MATCH('O5 Details by Class &amp; Accounts'!AK$18, 'E2 Allocators'!$B$15:$W$15, 0),FALSE)*$E209), 0, VLOOKUP(VLOOKUP($A209, 'E4 TB Allocation Details'!$A$18:$L$214, MATCH("Customer ID", 'E4 TB Allocation Details'!$A$18:$L$18, 0),FALSE), 'E2 Allocators'!$B$15:$W$361, MATCH('O5 Details by Class &amp; Accounts'!AK$18, 'E2 Allocators'!$B$15:$W$15, 0),FALSE)*$E209)</f>
        <v>0</v>
      </c>
      <c r="AL209" s="1321">
        <f>IF(ISERROR(VLOOKUP(VLOOKUP($A209, 'E4 TB Allocation Details'!$A$18:$L$214, MATCH("Customer ID", 'E4 TB Allocation Details'!$A$18:$L$18, 0),FALSE), 'E2 Allocators'!$B$15:$W$361, MATCH('O5 Details by Class &amp; Accounts'!AL$18, 'E2 Allocators'!$B$15:$W$15, 0),FALSE)*$E209), 0, VLOOKUP(VLOOKUP($A209, 'E4 TB Allocation Details'!$A$18:$L$214, MATCH("Customer ID", 'E4 TB Allocation Details'!$A$18:$L$18, 0),FALSE), 'E2 Allocators'!$B$15:$W$361, MATCH('O5 Details by Class &amp; Accounts'!AL$18, 'E2 Allocators'!$B$15:$W$15, 0),FALSE)*$E209)</f>
        <v>0</v>
      </c>
      <c r="AM209" s="1321">
        <f>IF(ISERROR(VLOOKUP(VLOOKUP($A209, 'E4 TB Allocation Details'!$A$18:$L$214, MATCH("Customer ID", 'E4 TB Allocation Details'!$A$18:$L$18, 0),FALSE), 'E2 Allocators'!$B$15:$W$361, MATCH('O5 Details by Class &amp; Accounts'!AM$18, 'E2 Allocators'!$B$15:$W$15, 0),FALSE)*$E209), 0, VLOOKUP(VLOOKUP($A209, 'E4 TB Allocation Details'!$A$18:$L$214, MATCH("Customer ID", 'E4 TB Allocation Details'!$A$18:$L$18, 0),FALSE), 'E2 Allocators'!$B$15:$W$361, MATCH('O5 Details by Class &amp; Accounts'!AM$18, 'E2 Allocators'!$B$15:$W$15, 0),FALSE)*$E209)</f>
        <v>0</v>
      </c>
      <c r="AN209" s="1321">
        <f>IF(ISERROR(VLOOKUP(VLOOKUP($A209, 'E4 TB Allocation Details'!$A$18:$L$214, MATCH("Customer ID", 'E4 TB Allocation Details'!$A$18:$L$18, 0),FALSE), 'E2 Allocators'!$B$15:$W$361, MATCH('O5 Details by Class &amp; Accounts'!AN$18, 'E2 Allocators'!$B$15:$W$15, 0),FALSE)*$E209), 0, VLOOKUP(VLOOKUP($A209, 'E4 TB Allocation Details'!$A$18:$L$214, MATCH("Customer ID", 'E4 TB Allocation Details'!$A$18:$L$18, 0),FALSE), 'E2 Allocators'!$B$15:$W$361, MATCH('O5 Details by Class &amp; Accounts'!AN$18, 'E2 Allocators'!$B$15:$W$15, 0),FALSE)*$E209)</f>
        <v>0</v>
      </c>
      <c r="AO209" s="1321">
        <f>IF(ISERROR(VLOOKUP(VLOOKUP($A209, 'E4 TB Allocation Details'!$A$18:$L$214, MATCH("Customer ID", 'E4 TB Allocation Details'!$A$18:$L$18, 0),FALSE), 'E2 Allocators'!$B$15:$W$361, MATCH('O5 Details by Class &amp; Accounts'!AO$18, 'E2 Allocators'!$B$15:$W$15, 0),FALSE)*$E209), 0, VLOOKUP(VLOOKUP($A209, 'E4 TB Allocation Details'!$A$18:$L$214, MATCH("Customer ID", 'E4 TB Allocation Details'!$A$18:$L$18, 0),FALSE), 'E2 Allocators'!$B$15:$W$361, MATCH('O5 Details by Class &amp; Accounts'!AO$18, 'E2 Allocators'!$B$15:$W$15, 0),FALSE)*$E209)</f>
        <v>0</v>
      </c>
      <c r="AP209" s="1321">
        <f>IF(ISERROR(VLOOKUP(VLOOKUP($A209, 'E4 TB Allocation Details'!$A$18:$L$214, MATCH("Customer ID", 'E4 TB Allocation Details'!$A$18:$L$18, 0),FALSE), 'E2 Allocators'!$B$15:$W$361, MATCH('O5 Details by Class &amp; Accounts'!AP$18, 'E2 Allocators'!$B$15:$W$15, 0),FALSE)*$E209), 0, VLOOKUP(VLOOKUP($A209, 'E4 TB Allocation Details'!$A$18:$L$214, MATCH("Customer ID", 'E4 TB Allocation Details'!$A$18:$L$18, 0),FALSE), 'E2 Allocators'!$B$15:$W$361, MATCH('O5 Details by Class &amp; Accounts'!AP$18, 'E2 Allocators'!$B$15:$W$15, 0),FALSE)*$E209)</f>
        <v>0</v>
      </c>
      <c r="AQ209" s="1321">
        <f>IF(ISERROR(VLOOKUP(VLOOKUP($A209, 'E4 TB Allocation Details'!$A$18:$L$214, MATCH("Customer ID", 'E4 TB Allocation Details'!$A$18:$L$18, 0),FALSE), 'E2 Allocators'!$B$15:$W$361, MATCH('O5 Details by Class &amp; Accounts'!AQ$18, 'E2 Allocators'!$B$15:$W$15, 0),FALSE)*$E209), 0, VLOOKUP(VLOOKUP($A209, 'E4 TB Allocation Details'!$A$18:$L$214, MATCH("Customer ID", 'E4 TB Allocation Details'!$A$18:$L$18, 0),FALSE), 'E2 Allocators'!$B$15:$W$361, MATCH('O5 Details by Class &amp; Accounts'!AQ$18, 'E2 Allocators'!$B$15:$W$15, 0),FALSE)*$E209)</f>
        <v>0</v>
      </c>
      <c r="AR209" s="1321">
        <f>IF(ISERROR(VLOOKUP(VLOOKUP($A209, 'E4 TB Allocation Details'!$A$18:$L$214, MATCH("Customer ID", 'E4 TB Allocation Details'!$A$18:$L$18, 0),FALSE), 'E2 Allocators'!$B$15:$W$361, MATCH('O5 Details by Class &amp; Accounts'!AR$18, 'E2 Allocators'!$B$15:$W$15, 0),FALSE)*$E209), 0, VLOOKUP(VLOOKUP($A209, 'E4 TB Allocation Details'!$A$18:$L$214, MATCH("Customer ID", 'E4 TB Allocation Details'!$A$18:$L$18, 0),FALSE), 'E2 Allocators'!$B$15:$W$361, MATCH('O5 Details by Class &amp; Accounts'!AR$18, 'E2 Allocators'!$B$15:$W$15, 0),FALSE)*$E209)</f>
        <v>0</v>
      </c>
      <c r="AS209" s="1321">
        <f>IF(ISERROR(VLOOKUP(VLOOKUP($A209, 'E4 TB Allocation Details'!$A$18:$L$214, MATCH("Customer ID", 'E4 TB Allocation Details'!$A$18:$L$18, 0),FALSE), 'E2 Allocators'!$B$15:$W$361, MATCH('O5 Details by Class &amp; Accounts'!AS$18, 'E2 Allocators'!$B$15:$W$15, 0),FALSE)*$E209), 0, VLOOKUP(VLOOKUP($A209, 'E4 TB Allocation Details'!$A$18:$L$214, MATCH("Customer ID", 'E4 TB Allocation Details'!$A$18:$L$18, 0),FALSE), 'E2 Allocators'!$B$15:$W$361, MATCH('O5 Details by Class &amp; Accounts'!AS$18, 'E2 Allocators'!$B$15:$W$15, 0),FALSE)*$E209)</f>
        <v>0</v>
      </c>
      <c r="AT209" s="1321">
        <f>IF(ISERROR(VLOOKUP(VLOOKUP($A209, 'E4 TB Allocation Details'!$A$18:$L$214, MATCH("Customer ID", 'E4 TB Allocation Details'!$A$18:$L$18, 0),FALSE), 'E2 Allocators'!$B$15:$W$361, MATCH('O5 Details by Class &amp; Accounts'!AT$18, 'E2 Allocators'!$B$15:$W$15, 0),FALSE)*$E209), 0, VLOOKUP(VLOOKUP($A209, 'E4 TB Allocation Details'!$A$18:$L$214, MATCH("Customer ID", 'E4 TB Allocation Details'!$A$18:$L$18, 0),FALSE), 'E2 Allocators'!$B$15:$W$361, MATCH('O5 Details by Class &amp; Accounts'!AT$18, 'E2 Allocators'!$B$15:$W$15, 0),FALSE)*$E209)</f>
        <v>0</v>
      </c>
      <c r="AU209" s="1321">
        <f>IF(ISERROR(VLOOKUP(VLOOKUP($A209, 'E4 TB Allocation Details'!$A$18:$L$214, MATCH("Customer ID", 'E4 TB Allocation Details'!$A$18:$L$18, 0),FALSE), 'E2 Allocators'!$B$15:$W$361, MATCH('O5 Details by Class &amp; Accounts'!AU$18, 'E2 Allocators'!$B$15:$W$15, 0),FALSE)*$E209), 0, VLOOKUP(VLOOKUP($A209, 'E4 TB Allocation Details'!$A$18:$L$214, MATCH("Customer ID", 'E4 TB Allocation Details'!$A$18:$L$18, 0),FALSE), 'E2 Allocators'!$B$15:$W$361, MATCH('O5 Details by Class &amp; Accounts'!AU$18, 'E2 Allocators'!$B$15:$W$15, 0),FALSE)*$E209)</f>
        <v>0</v>
      </c>
      <c r="AV209" s="1321">
        <f>IF(ISERROR(VLOOKUP(VLOOKUP($A209, 'E4 TB Allocation Details'!$A$18:$L$214, MATCH("Customer ID", 'E4 TB Allocation Details'!$A$18:$L$18, 0),FALSE), 'E2 Allocators'!$B$15:$W$361, MATCH('O5 Details by Class &amp; Accounts'!AV$18, 'E2 Allocators'!$B$15:$W$15, 0),FALSE)*$E209), 0, VLOOKUP(VLOOKUP($A209, 'E4 TB Allocation Details'!$A$18:$L$214, MATCH("Customer ID", 'E4 TB Allocation Details'!$A$18:$L$18, 0),FALSE), 'E2 Allocators'!$B$15:$W$361, MATCH('O5 Details by Class &amp; Accounts'!AV$18, 'E2 Allocators'!$B$15:$W$15, 0),FALSE)*$E209)</f>
        <v>0</v>
      </c>
      <c r="AW209" s="1321">
        <f>IF(ISERROR(VLOOKUP(VLOOKUP($A209, 'E4 TB Allocation Details'!$A$18:$L$214, MATCH("Customer ID", 'E4 TB Allocation Details'!$A$18:$L$18, 0),FALSE), 'E2 Allocators'!$B$15:$W$361, MATCH('O5 Details by Class &amp; Accounts'!AW$18, 'E2 Allocators'!$B$15:$W$15, 0),FALSE)*$E209), 0, VLOOKUP(VLOOKUP($A209, 'E4 TB Allocation Details'!$A$18:$L$214, MATCH("Customer ID", 'E4 TB Allocation Details'!$A$18:$L$18, 0),FALSE), 'E2 Allocators'!$B$15:$W$361, MATCH('O5 Details by Class &amp; Accounts'!AW$18, 'E2 Allocators'!$B$15:$W$15, 0),FALSE)*$E209)</f>
        <v>0</v>
      </c>
      <c r="AX209" s="1321">
        <f t="shared" si="51"/>
        <v>0</v>
      </c>
      <c r="AY209" s="1321">
        <f>IF(ISERROR(VLOOKUP(VLOOKUP($A209, 'E4 TB Allocation Details'!$A$18:$L$214, MATCH("Misc ID", 'E4 TB Allocation Details'!$A$18:$L$18, 0),FALSE), 'E2 Allocators'!$B$15:$W$361, MATCH('O5 Details by Class &amp; Accounts'!AY$18, 'E2 Allocators'!$B$15:$W$15, 0),FALSE)*$E209), 0, VLOOKUP(VLOOKUP($A209, 'E4 TB Allocation Details'!$A$18:$L$214, MATCH("Misc ID", 'E4 TB Allocation Details'!$A$18:$L$18, 0),FALSE), 'E2 Allocators'!$B$15:$W$361, MATCH('O5 Details by Class &amp; Accounts'!AY$18, 'E2 Allocators'!$B$15:$W$15, 0),FALSE)*$E209)</f>
        <v>0</v>
      </c>
      <c r="AZ209" s="1321">
        <f>IF(ISERROR(VLOOKUP(VLOOKUP($A209, 'E4 TB Allocation Details'!$A$18:$L$214, MATCH("Misc ID", 'E4 TB Allocation Details'!$A$18:$L$18, 0),FALSE), 'E2 Allocators'!$B$15:$W$361, MATCH('O5 Details by Class &amp; Accounts'!AZ$18, 'E2 Allocators'!$B$15:$W$15, 0),FALSE)*$E209), 0, VLOOKUP(VLOOKUP($A209, 'E4 TB Allocation Details'!$A$18:$L$214, MATCH("Misc ID", 'E4 TB Allocation Details'!$A$18:$L$18, 0),FALSE), 'E2 Allocators'!$B$15:$W$361, MATCH('O5 Details by Class &amp; Accounts'!AZ$18, 'E2 Allocators'!$B$15:$W$15, 0),FALSE)*$E209)</f>
        <v>0</v>
      </c>
      <c r="BA209" s="1321">
        <f>IF(ISERROR(VLOOKUP(VLOOKUP($A209, 'E4 TB Allocation Details'!$A$18:$L$214, MATCH("Misc ID", 'E4 TB Allocation Details'!$A$18:$L$18, 0),FALSE), 'E2 Allocators'!$B$15:$W$361, MATCH('O5 Details by Class &amp; Accounts'!BA$18, 'E2 Allocators'!$B$15:$W$15, 0),FALSE)*$E209), 0, VLOOKUP(VLOOKUP($A209, 'E4 TB Allocation Details'!$A$18:$L$214, MATCH("Misc ID", 'E4 TB Allocation Details'!$A$18:$L$18, 0),FALSE), 'E2 Allocators'!$B$15:$W$361, MATCH('O5 Details by Class &amp; Accounts'!BA$18, 'E2 Allocators'!$B$15:$W$15, 0),FALSE)*$E209)</f>
        <v>0</v>
      </c>
      <c r="BB209" s="1321">
        <f>IF(ISERROR(VLOOKUP(VLOOKUP($A209, 'E4 TB Allocation Details'!$A$18:$L$214, MATCH("Misc ID", 'E4 TB Allocation Details'!$A$18:$L$18, 0),FALSE), 'E2 Allocators'!$B$15:$W$361, MATCH('O5 Details by Class &amp; Accounts'!BB$18, 'E2 Allocators'!$B$15:$W$15, 0),FALSE)*$E209), 0, VLOOKUP(VLOOKUP($A209, 'E4 TB Allocation Details'!$A$18:$L$214, MATCH("Misc ID", 'E4 TB Allocation Details'!$A$18:$L$18, 0),FALSE), 'E2 Allocators'!$B$15:$W$361, MATCH('O5 Details by Class &amp; Accounts'!BB$18, 'E2 Allocators'!$B$15:$W$15, 0),FALSE)*$E209)</f>
        <v>0</v>
      </c>
      <c r="BC209" s="1321">
        <f>IF(ISERROR(VLOOKUP(VLOOKUP($A209, 'E4 TB Allocation Details'!$A$18:$L$214, MATCH("Misc ID", 'E4 TB Allocation Details'!$A$18:$L$18, 0),FALSE), 'E2 Allocators'!$B$15:$W$361, MATCH('O5 Details by Class &amp; Accounts'!BC$18, 'E2 Allocators'!$B$15:$W$15, 0),FALSE)*$E209), 0, VLOOKUP(VLOOKUP($A209, 'E4 TB Allocation Details'!$A$18:$L$214, MATCH("Misc ID", 'E4 TB Allocation Details'!$A$18:$L$18, 0),FALSE), 'E2 Allocators'!$B$15:$W$361, MATCH('O5 Details by Class &amp; Accounts'!BC$18, 'E2 Allocators'!$B$15:$W$15, 0),FALSE)*$E209)</f>
        <v>0</v>
      </c>
      <c r="BD209" s="1321">
        <f>IF(ISERROR(VLOOKUP(VLOOKUP($A209, 'E4 TB Allocation Details'!$A$18:$L$214, MATCH("Misc ID", 'E4 TB Allocation Details'!$A$18:$L$18, 0),FALSE), 'E2 Allocators'!$B$15:$W$361, MATCH('O5 Details by Class &amp; Accounts'!BD$18, 'E2 Allocators'!$B$15:$W$15, 0),FALSE)*$E209), 0, VLOOKUP(VLOOKUP($A209, 'E4 TB Allocation Details'!$A$18:$L$214, MATCH("Misc ID", 'E4 TB Allocation Details'!$A$18:$L$18, 0),FALSE), 'E2 Allocators'!$B$15:$W$361, MATCH('O5 Details by Class &amp; Accounts'!BD$18, 'E2 Allocators'!$B$15:$W$15, 0),FALSE)*$E209)</f>
        <v>0</v>
      </c>
      <c r="BE209" s="1321">
        <f>IF(ISERROR(VLOOKUP(VLOOKUP($A209, 'E4 TB Allocation Details'!$A$18:$L$214, MATCH("Misc ID", 'E4 TB Allocation Details'!$A$18:$L$18, 0),FALSE), 'E2 Allocators'!$B$15:$W$361, MATCH('O5 Details by Class &amp; Accounts'!BE$18, 'E2 Allocators'!$B$15:$W$15, 0),FALSE)*$E209), 0, VLOOKUP(VLOOKUP($A209, 'E4 TB Allocation Details'!$A$18:$L$214, MATCH("Misc ID", 'E4 TB Allocation Details'!$A$18:$L$18, 0),FALSE), 'E2 Allocators'!$B$15:$W$361, MATCH('O5 Details by Class &amp; Accounts'!BE$18, 'E2 Allocators'!$B$15:$W$15, 0),FALSE)*$E209)</f>
        <v>0</v>
      </c>
      <c r="BF209" s="1321">
        <f>IF(ISERROR(VLOOKUP(VLOOKUP($A209, 'E4 TB Allocation Details'!$A$18:$L$214, MATCH("Misc ID", 'E4 TB Allocation Details'!$A$18:$L$18, 0),FALSE), 'E2 Allocators'!$B$15:$W$361, MATCH('O5 Details by Class &amp; Accounts'!BF$18, 'E2 Allocators'!$B$15:$W$15, 0),FALSE)*$E209), 0, VLOOKUP(VLOOKUP($A209, 'E4 TB Allocation Details'!$A$18:$L$214, MATCH("Misc ID", 'E4 TB Allocation Details'!$A$18:$L$18, 0),FALSE), 'E2 Allocators'!$B$15:$W$361, MATCH('O5 Details by Class &amp; Accounts'!BF$18, 'E2 Allocators'!$B$15:$W$15, 0),FALSE)*$E209)</f>
        <v>0</v>
      </c>
      <c r="BG209" s="1321">
        <f>IF(ISERROR(VLOOKUP(VLOOKUP($A209, 'E4 TB Allocation Details'!$A$18:$L$214, MATCH("Misc ID", 'E4 TB Allocation Details'!$A$18:$L$18, 0),FALSE), 'E2 Allocators'!$B$15:$W$361, MATCH('O5 Details by Class &amp; Accounts'!BG$18, 'E2 Allocators'!$B$15:$W$15, 0),FALSE)*$E209), 0, VLOOKUP(VLOOKUP($A209, 'E4 TB Allocation Details'!$A$18:$L$214, MATCH("Misc ID", 'E4 TB Allocation Details'!$A$18:$L$18, 0),FALSE), 'E2 Allocators'!$B$15:$W$361, MATCH('O5 Details by Class &amp; Accounts'!BG$18, 'E2 Allocators'!$B$15:$W$15, 0),FALSE)*$E209)</f>
        <v>0</v>
      </c>
      <c r="BH209" s="1321">
        <f>IF(ISERROR(VLOOKUP(VLOOKUP($A209, 'E4 TB Allocation Details'!$A$18:$L$214, MATCH("Misc ID", 'E4 TB Allocation Details'!$A$18:$L$18, 0),FALSE), 'E2 Allocators'!$B$15:$W$361, MATCH('O5 Details by Class &amp; Accounts'!BH$18, 'E2 Allocators'!$B$15:$W$15, 0),FALSE)*$E209), 0, VLOOKUP(VLOOKUP($A209, 'E4 TB Allocation Details'!$A$18:$L$214, MATCH("Misc ID", 'E4 TB Allocation Details'!$A$18:$L$18, 0),FALSE), 'E2 Allocators'!$B$15:$W$361, MATCH('O5 Details by Class &amp; Accounts'!BH$18, 'E2 Allocators'!$B$15:$W$15, 0),FALSE)*$E209)</f>
        <v>0</v>
      </c>
      <c r="BI209" s="1321">
        <f>IF(ISERROR(VLOOKUP(VLOOKUP($A209, 'E4 TB Allocation Details'!$A$18:$L$214, MATCH("Misc ID", 'E4 TB Allocation Details'!$A$18:$L$18, 0),FALSE), 'E2 Allocators'!$B$15:$W$361, MATCH('O5 Details by Class &amp; Accounts'!BI$18, 'E2 Allocators'!$B$15:$W$15, 0),FALSE)*$E209), 0, VLOOKUP(VLOOKUP($A209, 'E4 TB Allocation Details'!$A$18:$L$214, MATCH("Misc ID", 'E4 TB Allocation Details'!$A$18:$L$18, 0),FALSE), 'E2 Allocators'!$B$15:$W$361, MATCH('O5 Details by Class &amp; Accounts'!BI$18, 'E2 Allocators'!$B$15:$W$15, 0),FALSE)*$E209)</f>
        <v>0</v>
      </c>
      <c r="BJ209" s="1321">
        <f>IF(ISERROR(VLOOKUP(VLOOKUP($A209, 'E4 TB Allocation Details'!$A$18:$L$214, MATCH("Misc ID", 'E4 TB Allocation Details'!$A$18:$L$18, 0),FALSE), 'E2 Allocators'!$B$15:$W$361, MATCH('O5 Details by Class &amp; Accounts'!BJ$18, 'E2 Allocators'!$B$15:$W$15, 0),FALSE)*$E209), 0, VLOOKUP(VLOOKUP($A209, 'E4 TB Allocation Details'!$A$18:$L$214, MATCH("Misc ID", 'E4 TB Allocation Details'!$A$18:$L$18, 0),FALSE), 'E2 Allocators'!$B$15:$W$361, MATCH('O5 Details by Class &amp; Accounts'!BJ$18, 'E2 Allocators'!$B$15:$W$15, 0),FALSE)*$E209)</f>
        <v>0</v>
      </c>
      <c r="BK209" s="1321">
        <f>IF(ISERROR(VLOOKUP(VLOOKUP($A209, 'E4 TB Allocation Details'!$A$18:$L$214, MATCH("Misc ID", 'E4 TB Allocation Details'!$A$18:$L$18, 0),FALSE), 'E2 Allocators'!$B$15:$W$361, MATCH('O5 Details by Class &amp; Accounts'!BK$18, 'E2 Allocators'!$B$15:$W$15, 0),FALSE)*$E209), 0, VLOOKUP(VLOOKUP($A209, 'E4 TB Allocation Details'!$A$18:$L$214, MATCH("Misc ID", 'E4 TB Allocation Details'!$A$18:$L$18, 0),FALSE), 'E2 Allocators'!$B$15:$W$361, MATCH('O5 Details by Class &amp; Accounts'!BK$18, 'E2 Allocators'!$B$15:$W$15, 0),FALSE)*$E209)</f>
        <v>0</v>
      </c>
      <c r="BL209" s="1321">
        <f>IF(ISERROR(VLOOKUP(VLOOKUP($A209, 'E4 TB Allocation Details'!$A$18:$L$214, MATCH("Misc ID", 'E4 TB Allocation Details'!$A$18:$L$18, 0),FALSE), 'E2 Allocators'!$B$15:$W$361, MATCH('O5 Details by Class &amp; Accounts'!BL$18, 'E2 Allocators'!$B$15:$W$15, 0),FALSE)*$E209), 0, VLOOKUP(VLOOKUP($A209, 'E4 TB Allocation Details'!$A$18:$L$214, MATCH("Misc ID", 'E4 TB Allocation Details'!$A$18:$L$18, 0),FALSE), 'E2 Allocators'!$B$15:$W$361, MATCH('O5 Details by Class &amp; Accounts'!BL$18, 'E2 Allocators'!$B$15:$W$15, 0),FALSE)*$E209)</f>
        <v>0</v>
      </c>
      <c r="BM209" s="1321">
        <f>IF(ISERROR(VLOOKUP(VLOOKUP($A209, 'E4 TB Allocation Details'!$A$18:$L$214, MATCH("Misc ID", 'E4 TB Allocation Details'!$A$18:$L$18, 0),FALSE), 'E2 Allocators'!$B$15:$W$361, MATCH('O5 Details by Class &amp; Accounts'!BM$18, 'E2 Allocators'!$B$15:$W$15, 0),FALSE)*$E209), 0, VLOOKUP(VLOOKUP($A209, 'E4 TB Allocation Details'!$A$18:$L$214, MATCH("Misc ID", 'E4 TB Allocation Details'!$A$18:$L$18, 0),FALSE), 'E2 Allocators'!$B$15:$W$361, MATCH('O5 Details by Class &amp; Accounts'!BM$18, 'E2 Allocators'!$B$15:$W$15, 0),FALSE)*$E209)</f>
        <v>0</v>
      </c>
      <c r="BN209" s="1321">
        <f>IF(ISERROR(VLOOKUP(VLOOKUP($A209, 'E4 TB Allocation Details'!$A$18:$L$214, MATCH("Misc ID", 'E4 TB Allocation Details'!$A$18:$L$18, 0),FALSE), 'E2 Allocators'!$B$15:$W$361, MATCH('O5 Details by Class &amp; Accounts'!BN$18, 'E2 Allocators'!$B$15:$W$15, 0),FALSE)*$E209), 0, VLOOKUP(VLOOKUP($A209, 'E4 TB Allocation Details'!$A$18:$L$214, MATCH("Misc ID", 'E4 TB Allocation Details'!$A$18:$L$18, 0),FALSE), 'E2 Allocators'!$B$15:$W$361, MATCH('O5 Details by Class &amp; Accounts'!BN$18, 'E2 Allocators'!$B$15:$W$15, 0),FALSE)*$E209)</f>
        <v>0</v>
      </c>
      <c r="BO209" s="1321">
        <f>IF(ISERROR(VLOOKUP(VLOOKUP($A209, 'E4 TB Allocation Details'!$A$18:$L$214, MATCH("Misc ID", 'E4 TB Allocation Details'!$A$18:$L$18, 0),FALSE), 'E2 Allocators'!$B$15:$W$361, MATCH('O5 Details by Class &amp; Accounts'!BO$18, 'E2 Allocators'!$B$15:$W$15, 0),FALSE)*$E209), 0, VLOOKUP(VLOOKUP($A209, 'E4 TB Allocation Details'!$A$18:$L$214, MATCH("Misc ID", 'E4 TB Allocation Details'!$A$18:$L$18, 0),FALSE), 'E2 Allocators'!$B$15:$W$361, MATCH('O5 Details by Class &amp; Accounts'!BO$18, 'E2 Allocators'!$B$15:$W$15, 0),FALSE)*$E209)</f>
        <v>0</v>
      </c>
      <c r="BP209" s="1321">
        <f>IF(ISERROR(VLOOKUP(VLOOKUP($A209, 'E4 TB Allocation Details'!$A$18:$L$214, MATCH("Misc ID", 'E4 TB Allocation Details'!$A$18:$L$18, 0),FALSE), 'E2 Allocators'!$B$15:$W$361, MATCH('O5 Details by Class &amp; Accounts'!BP$18, 'E2 Allocators'!$B$15:$W$15, 0),FALSE)*$E209), 0, VLOOKUP(VLOOKUP($A209, 'E4 TB Allocation Details'!$A$18:$L$214, MATCH("Misc ID", 'E4 TB Allocation Details'!$A$18:$L$18, 0),FALSE), 'E2 Allocators'!$B$15:$W$361, MATCH('O5 Details by Class &amp; Accounts'!BP$18, 'E2 Allocators'!$B$15:$W$15, 0),FALSE)*$E209)</f>
        <v>0</v>
      </c>
      <c r="BQ209" s="1321">
        <f>IF(ISERROR(VLOOKUP(VLOOKUP($A209, 'E4 TB Allocation Details'!$A$18:$L$214, MATCH("Misc ID", 'E4 TB Allocation Details'!$A$18:$L$18, 0),FALSE), 'E2 Allocators'!$B$15:$W$361, MATCH('O5 Details by Class &amp; Accounts'!BQ$18, 'E2 Allocators'!$B$15:$W$15, 0),FALSE)*$E209), 0, VLOOKUP(VLOOKUP($A209, 'E4 TB Allocation Details'!$A$18:$L$214, MATCH("Misc ID", 'E4 TB Allocation Details'!$A$18:$L$18, 0),FALSE), 'E2 Allocators'!$B$15:$W$361, MATCH('O5 Details by Class &amp; Accounts'!BQ$18, 'E2 Allocators'!$B$15:$W$15, 0),FALSE)*$E209)</f>
        <v>0</v>
      </c>
      <c r="BR209" s="1321">
        <f>IF(ISERROR(VLOOKUP(VLOOKUP($A209, 'E4 TB Allocation Details'!$A$18:$L$214, MATCH("Misc ID", 'E4 TB Allocation Details'!$A$18:$L$18, 0),FALSE), 'E2 Allocators'!$B$15:$W$361, MATCH('O5 Details by Class &amp; Accounts'!BR$18, 'E2 Allocators'!$B$15:$W$15, 0),FALSE)*$E209), 0, VLOOKUP(VLOOKUP($A209, 'E4 TB Allocation Details'!$A$18:$L$214, MATCH("Misc ID", 'E4 TB Allocation Details'!$A$18:$L$18, 0),FALSE), 'E2 Allocators'!$B$15:$W$361, MATCH('O5 Details by Class &amp; Accounts'!BR$18, 'E2 Allocators'!$B$15:$W$15, 0),FALSE)*$E209)</f>
        <v>0</v>
      </c>
      <c r="BS209" s="1321">
        <f t="shared" si="48"/>
        <v>0</v>
      </c>
      <c r="BT209" s="1321">
        <f>IF(ISERROR(VLOOKUP(VLOOKUP($A209, 'E4 TB Allocation Details'!$A$18:$L$214, MATCH("A &amp; G ID", 'E4 TB Allocation Details'!$A$18:$L$18, 0),FALSE), 'E2 Allocators'!$B$15:$W$361, MATCH('O5 Details by Class &amp; Accounts'!BT$18, 'E2 Allocators'!$B$15:$W$15, 0),FALSE)*$E209), 0, VLOOKUP(VLOOKUP($A209, 'E4 TB Allocation Details'!$A$18:$L$214, MATCH("A &amp; G ID", 'E4 TB Allocation Details'!$A$18:$L$18, 0),FALSE), 'E2 Allocators'!$B$15:$W$361, MATCH('O5 Details by Class &amp; Accounts'!BT$18, 'E2 Allocators'!$B$15:$W$15, 0),FALSE)*$E209)</f>
        <v>0</v>
      </c>
      <c r="BU209" s="1321">
        <f>IF(ISERROR(VLOOKUP(VLOOKUP($A209, 'E4 TB Allocation Details'!$A$18:$L$214, MATCH("A &amp; G ID", 'E4 TB Allocation Details'!$A$18:$L$18, 0),FALSE), 'E2 Allocators'!$B$15:$W$361, MATCH('O5 Details by Class &amp; Accounts'!BU$18, 'E2 Allocators'!$B$15:$W$15, 0),FALSE)*$E209), 0, VLOOKUP(VLOOKUP($A209, 'E4 TB Allocation Details'!$A$18:$L$214, MATCH("A &amp; G ID", 'E4 TB Allocation Details'!$A$18:$L$18, 0),FALSE), 'E2 Allocators'!$B$15:$W$361, MATCH('O5 Details by Class &amp; Accounts'!BU$18, 'E2 Allocators'!$B$15:$W$15, 0),FALSE)*$E209)</f>
        <v>0</v>
      </c>
      <c r="BV209" s="1321">
        <f>IF(ISERROR(VLOOKUP(VLOOKUP($A209, 'E4 TB Allocation Details'!$A$18:$L$214, MATCH("A &amp; G ID", 'E4 TB Allocation Details'!$A$18:$L$18, 0),FALSE), 'E2 Allocators'!$B$15:$W$361, MATCH('O5 Details by Class &amp; Accounts'!BV$18, 'E2 Allocators'!$B$15:$W$15, 0),FALSE)*$E209), 0, VLOOKUP(VLOOKUP($A209, 'E4 TB Allocation Details'!$A$18:$L$214, MATCH("A &amp; G ID", 'E4 TB Allocation Details'!$A$18:$L$18, 0),FALSE), 'E2 Allocators'!$B$15:$W$361, MATCH('O5 Details by Class &amp; Accounts'!BV$18, 'E2 Allocators'!$B$15:$W$15, 0),FALSE)*$E209)</f>
        <v>0</v>
      </c>
      <c r="BW209" s="1321">
        <f>IF(ISERROR(VLOOKUP(VLOOKUP($A209, 'E4 TB Allocation Details'!$A$18:$L$214, MATCH("A &amp; G ID", 'E4 TB Allocation Details'!$A$18:$L$18, 0),FALSE), 'E2 Allocators'!$B$15:$W$361, MATCH('O5 Details by Class &amp; Accounts'!BW$18, 'E2 Allocators'!$B$15:$W$15, 0),FALSE)*$E209), 0, VLOOKUP(VLOOKUP($A209, 'E4 TB Allocation Details'!$A$18:$L$214, MATCH("A &amp; G ID", 'E4 TB Allocation Details'!$A$18:$L$18, 0),FALSE), 'E2 Allocators'!$B$15:$W$361, MATCH('O5 Details by Class &amp; Accounts'!BW$18, 'E2 Allocators'!$B$15:$W$15, 0),FALSE)*$E209)</f>
        <v>0</v>
      </c>
      <c r="BX209" s="1321">
        <f>IF(ISERROR(VLOOKUP(VLOOKUP($A209, 'E4 TB Allocation Details'!$A$18:$L$214, MATCH("A &amp; G ID", 'E4 TB Allocation Details'!$A$18:$L$18, 0),FALSE), 'E2 Allocators'!$B$15:$W$361, MATCH('O5 Details by Class &amp; Accounts'!BX$18, 'E2 Allocators'!$B$15:$W$15, 0),FALSE)*$E209), 0, VLOOKUP(VLOOKUP($A209, 'E4 TB Allocation Details'!$A$18:$L$214, MATCH("A &amp; G ID", 'E4 TB Allocation Details'!$A$18:$L$18, 0),FALSE), 'E2 Allocators'!$B$15:$W$361, MATCH('O5 Details by Class &amp; Accounts'!BX$18, 'E2 Allocators'!$B$15:$W$15, 0),FALSE)*$E209)</f>
        <v>0</v>
      </c>
      <c r="BY209" s="1321">
        <f>IF(ISERROR(VLOOKUP(VLOOKUP($A209, 'E4 TB Allocation Details'!$A$18:$L$214, MATCH("A &amp; G ID", 'E4 TB Allocation Details'!$A$18:$L$18, 0),FALSE), 'E2 Allocators'!$B$15:$W$361, MATCH('O5 Details by Class &amp; Accounts'!BY$18, 'E2 Allocators'!$B$15:$W$15, 0),FALSE)*$E209), 0, VLOOKUP(VLOOKUP($A209, 'E4 TB Allocation Details'!$A$18:$L$214, MATCH("A &amp; G ID", 'E4 TB Allocation Details'!$A$18:$L$18, 0),FALSE), 'E2 Allocators'!$B$15:$W$361, MATCH('O5 Details by Class &amp; Accounts'!BY$18, 'E2 Allocators'!$B$15:$W$15, 0),FALSE)*$E209)</f>
        <v>0</v>
      </c>
      <c r="BZ209" s="1321">
        <f>IF(ISERROR(VLOOKUP(VLOOKUP($A209, 'E4 TB Allocation Details'!$A$18:$L$214, MATCH("A &amp; G ID", 'E4 TB Allocation Details'!$A$18:$L$18, 0),FALSE), 'E2 Allocators'!$B$15:$W$361, MATCH('O5 Details by Class &amp; Accounts'!BZ$18, 'E2 Allocators'!$B$15:$W$15, 0),FALSE)*$E209), 0, VLOOKUP(VLOOKUP($A209, 'E4 TB Allocation Details'!$A$18:$L$214, MATCH("A &amp; G ID", 'E4 TB Allocation Details'!$A$18:$L$18, 0),FALSE), 'E2 Allocators'!$B$15:$W$361, MATCH('O5 Details by Class &amp; Accounts'!BZ$18, 'E2 Allocators'!$B$15:$W$15, 0),FALSE)*$E209)</f>
        <v>0</v>
      </c>
      <c r="CA209" s="1321">
        <f>IF(ISERROR(VLOOKUP(VLOOKUP($A209, 'E4 TB Allocation Details'!$A$18:$L$214, MATCH("A &amp; G ID", 'E4 TB Allocation Details'!$A$18:$L$18, 0),FALSE), 'E2 Allocators'!$B$15:$W$361, MATCH('O5 Details by Class &amp; Accounts'!CA$18, 'E2 Allocators'!$B$15:$W$15, 0),FALSE)*$E209), 0, VLOOKUP(VLOOKUP($A209, 'E4 TB Allocation Details'!$A$18:$L$214, MATCH("A &amp; G ID", 'E4 TB Allocation Details'!$A$18:$L$18, 0),FALSE), 'E2 Allocators'!$B$15:$W$361, MATCH('O5 Details by Class &amp; Accounts'!CA$18, 'E2 Allocators'!$B$15:$W$15, 0),FALSE)*$E209)</f>
        <v>0</v>
      </c>
      <c r="CB209" s="1321">
        <f>IF(ISERROR(VLOOKUP(VLOOKUP($A209, 'E4 TB Allocation Details'!$A$18:$L$214, MATCH("A &amp; G ID", 'E4 TB Allocation Details'!$A$18:$L$18, 0),FALSE), 'E2 Allocators'!$B$15:$W$361, MATCH('O5 Details by Class &amp; Accounts'!CB$18, 'E2 Allocators'!$B$15:$W$15, 0),FALSE)*$E209), 0, VLOOKUP(VLOOKUP($A209, 'E4 TB Allocation Details'!$A$18:$L$214, MATCH("A &amp; G ID", 'E4 TB Allocation Details'!$A$18:$L$18, 0),FALSE), 'E2 Allocators'!$B$15:$W$361, MATCH('O5 Details by Class &amp; Accounts'!CB$18, 'E2 Allocators'!$B$15:$W$15, 0),FALSE)*$E209)</f>
        <v>0</v>
      </c>
      <c r="CC209" s="1321">
        <f>IF(ISERROR(VLOOKUP(VLOOKUP($A209, 'E4 TB Allocation Details'!$A$18:$L$214, MATCH("A &amp; G ID", 'E4 TB Allocation Details'!$A$18:$L$18, 0),FALSE), 'E2 Allocators'!$B$15:$W$361, MATCH('O5 Details by Class &amp; Accounts'!CC$18, 'E2 Allocators'!$B$15:$W$15, 0),FALSE)*$E209), 0, VLOOKUP(VLOOKUP($A209, 'E4 TB Allocation Details'!$A$18:$L$214, MATCH("A &amp; G ID", 'E4 TB Allocation Details'!$A$18:$L$18, 0),FALSE), 'E2 Allocators'!$B$15:$W$361, MATCH('O5 Details by Class &amp; Accounts'!CC$18, 'E2 Allocators'!$B$15:$W$15, 0),FALSE)*$E209)</f>
        <v>0</v>
      </c>
      <c r="CD209" s="1321">
        <f>IF(ISERROR(VLOOKUP(VLOOKUP($A209, 'E4 TB Allocation Details'!$A$18:$L$214, MATCH("A &amp; G ID", 'E4 TB Allocation Details'!$A$18:$L$18, 0),FALSE), 'E2 Allocators'!$B$15:$W$361, MATCH('O5 Details by Class &amp; Accounts'!CD$18, 'E2 Allocators'!$B$15:$W$15, 0),FALSE)*$E209), 0, VLOOKUP(VLOOKUP($A209, 'E4 TB Allocation Details'!$A$18:$L$214, MATCH("A &amp; G ID", 'E4 TB Allocation Details'!$A$18:$L$18, 0),FALSE), 'E2 Allocators'!$B$15:$W$361, MATCH('O5 Details by Class &amp; Accounts'!CD$18, 'E2 Allocators'!$B$15:$W$15, 0),FALSE)*$E209)</f>
        <v>0</v>
      </c>
      <c r="CE209" s="1321">
        <f>IF(ISERROR(VLOOKUP(VLOOKUP($A209, 'E4 TB Allocation Details'!$A$18:$L$214, MATCH("A &amp; G ID", 'E4 TB Allocation Details'!$A$18:$L$18, 0),FALSE), 'E2 Allocators'!$B$15:$W$361, MATCH('O5 Details by Class &amp; Accounts'!CE$18, 'E2 Allocators'!$B$15:$W$15, 0),FALSE)*$E209), 0, VLOOKUP(VLOOKUP($A209, 'E4 TB Allocation Details'!$A$18:$L$214, MATCH("A &amp; G ID", 'E4 TB Allocation Details'!$A$18:$L$18, 0),FALSE), 'E2 Allocators'!$B$15:$W$361, MATCH('O5 Details by Class &amp; Accounts'!CE$18, 'E2 Allocators'!$B$15:$W$15, 0),FALSE)*$E209)</f>
        <v>0</v>
      </c>
      <c r="CF209" s="1321">
        <f>IF(ISERROR(VLOOKUP(VLOOKUP($A209, 'E4 TB Allocation Details'!$A$18:$L$214, MATCH("A &amp; G ID", 'E4 TB Allocation Details'!$A$18:$L$18, 0),FALSE), 'E2 Allocators'!$B$15:$W$361, MATCH('O5 Details by Class &amp; Accounts'!CF$18, 'E2 Allocators'!$B$15:$W$15, 0),FALSE)*$E209), 0, VLOOKUP(VLOOKUP($A209, 'E4 TB Allocation Details'!$A$18:$L$214, MATCH("A &amp; G ID", 'E4 TB Allocation Details'!$A$18:$L$18, 0),FALSE), 'E2 Allocators'!$B$15:$W$361, MATCH('O5 Details by Class &amp; Accounts'!CF$18, 'E2 Allocators'!$B$15:$W$15, 0),FALSE)*$E209)</f>
        <v>0</v>
      </c>
      <c r="CG209" s="1321">
        <f>IF(ISERROR(VLOOKUP(VLOOKUP($A209, 'E4 TB Allocation Details'!$A$18:$L$214, MATCH("A &amp; G ID", 'E4 TB Allocation Details'!$A$18:$L$18, 0),FALSE), 'E2 Allocators'!$B$15:$W$361, MATCH('O5 Details by Class &amp; Accounts'!CG$18, 'E2 Allocators'!$B$15:$W$15, 0),FALSE)*$E209), 0, VLOOKUP(VLOOKUP($A209, 'E4 TB Allocation Details'!$A$18:$L$214, MATCH("A &amp; G ID", 'E4 TB Allocation Details'!$A$18:$L$18, 0),FALSE), 'E2 Allocators'!$B$15:$W$361, MATCH('O5 Details by Class &amp; Accounts'!CG$18, 'E2 Allocators'!$B$15:$W$15, 0),FALSE)*$E209)</f>
        <v>0</v>
      </c>
      <c r="CH209" s="1321">
        <f>IF(ISERROR(VLOOKUP(VLOOKUP($A209, 'E4 TB Allocation Details'!$A$18:$L$214, MATCH("A &amp; G ID", 'E4 TB Allocation Details'!$A$18:$L$18, 0),FALSE), 'E2 Allocators'!$B$15:$W$361, MATCH('O5 Details by Class &amp; Accounts'!CH$18, 'E2 Allocators'!$B$15:$W$15, 0),FALSE)*$E209), 0, VLOOKUP(VLOOKUP($A209, 'E4 TB Allocation Details'!$A$18:$L$214, MATCH("A &amp; G ID", 'E4 TB Allocation Details'!$A$18:$L$18, 0),FALSE), 'E2 Allocators'!$B$15:$W$361, MATCH('O5 Details by Class &amp; Accounts'!CH$18, 'E2 Allocators'!$B$15:$W$15, 0),FALSE)*$E209)</f>
        <v>0</v>
      </c>
      <c r="CI209" s="1321">
        <f>IF(ISERROR(VLOOKUP(VLOOKUP($A209, 'E4 TB Allocation Details'!$A$18:$L$214, MATCH("A &amp; G ID", 'E4 TB Allocation Details'!$A$18:$L$18, 0),FALSE), 'E2 Allocators'!$B$15:$W$361, MATCH('O5 Details by Class &amp; Accounts'!CI$18, 'E2 Allocators'!$B$15:$W$15, 0),FALSE)*$E209), 0, VLOOKUP(VLOOKUP($A209, 'E4 TB Allocation Details'!$A$18:$L$214, MATCH("A &amp; G ID", 'E4 TB Allocation Details'!$A$18:$L$18, 0),FALSE), 'E2 Allocators'!$B$15:$W$361, MATCH('O5 Details by Class &amp; Accounts'!CI$18, 'E2 Allocators'!$B$15:$W$15, 0),FALSE)*$E209)</f>
        <v>0</v>
      </c>
      <c r="CJ209" s="1321">
        <f>IF(ISERROR(VLOOKUP(VLOOKUP($A209, 'E4 TB Allocation Details'!$A$18:$L$214, MATCH("A &amp; G ID", 'E4 TB Allocation Details'!$A$18:$L$18, 0),FALSE), 'E2 Allocators'!$B$15:$W$361, MATCH('O5 Details by Class &amp; Accounts'!CJ$18, 'E2 Allocators'!$B$15:$W$15, 0),FALSE)*$E209), 0, VLOOKUP(VLOOKUP($A209, 'E4 TB Allocation Details'!$A$18:$L$214, MATCH("A &amp; G ID", 'E4 TB Allocation Details'!$A$18:$L$18, 0),FALSE), 'E2 Allocators'!$B$15:$W$361, MATCH('O5 Details by Class &amp; Accounts'!CJ$18, 'E2 Allocators'!$B$15:$W$15, 0),FALSE)*$E209)</f>
        <v>0</v>
      </c>
      <c r="CK209" s="1321">
        <f>IF(ISERROR(VLOOKUP(VLOOKUP($A209, 'E4 TB Allocation Details'!$A$18:$L$214, MATCH("A &amp; G ID", 'E4 TB Allocation Details'!$A$18:$L$18, 0),FALSE), 'E2 Allocators'!$B$15:$W$361, MATCH('O5 Details by Class &amp; Accounts'!CK$18, 'E2 Allocators'!$B$15:$W$15, 0),FALSE)*$E209), 0, VLOOKUP(VLOOKUP($A209, 'E4 TB Allocation Details'!$A$18:$L$214, MATCH("A &amp; G ID", 'E4 TB Allocation Details'!$A$18:$L$18, 0),FALSE), 'E2 Allocators'!$B$15:$W$361, MATCH('O5 Details by Class &amp; Accounts'!CK$18, 'E2 Allocators'!$B$15:$W$15, 0),FALSE)*$E209)</f>
        <v>0</v>
      </c>
      <c r="CL209" s="1321">
        <f>IF(ISERROR(VLOOKUP(VLOOKUP($A209, 'E4 TB Allocation Details'!$A$18:$L$214, MATCH("A &amp; G ID", 'E4 TB Allocation Details'!$A$18:$L$18, 0),FALSE), 'E2 Allocators'!$B$15:$W$361, MATCH('O5 Details by Class &amp; Accounts'!CL$18, 'E2 Allocators'!$B$15:$W$15, 0),FALSE)*$E209), 0, VLOOKUP(VLOOKUP($A209, 'E4 TB Allocation Details'!$A$18:$L$214, MATCH("A &amp; G ID", 'E4 TB Allocation Details'!$A$18:$L$18, 0),FALSE), 'E2 Allocators'!$B$15:$W$361, MATCH('O5 Details by Class &amp; Accounts'!CL$18, 'E2 Allocators'!$B$15:$W$15, 0),FALSE)*$E209)</f>
        <v>0</v>
      </c>
      <c r="CM209" s="1321">
        <f>IF(ISERROR(VLOOKUP(VLOOKUP($A209, 'E4 TB Allocation Details'!$A$18:$L$214, MATCH("A &amp; G ID", 'E4 TB Allocation Details'!$A$18:$L$18, 0),FALSE), 'E2 Allocators'!$B$15:$W$361, MATCH('O5 Details by Class &amp; Accounts'!CM$18, 'E2 Allocators'!$B$15:$W$15, 0),FALSE)*$E209), 0, VLOOKUP(VLOOKUP($A209, 'E4 TB Allocation Details'!$A$18:$L$214, MATCH("A &amp; G ID", 'E4 TB Allocation Details'!$A$18:$L$18, 0),FALSE), 'E2 Allocators'!$B$15:$W$361, MATCH('O5 Details by Class &amp; Accounts'!CM$18, 'E2 Allocators'!$B$15:$W$15, 0),FALSE)*$E209)</f>
        <v>0</v>
      </c>
      <c r="CN209" s="1321">
        <f t="shared" si="52"/>
        <v>0</v>
      </c>
      <c r="CO209" s="1650">
        <f t="shared" si="50"/>
        <v>0</v>
      </c>
      <c r="CQ209" s="1898" t="s">
        <v>1195</v>
      </c>
    </row>
    <row r="210" spans="1:98" s="64" customFormat="1" ht="12.75">
      <c r="A210" s="2241" t="s">
        <v>1663</v>
      </c>
      <c r="B210" s="2242" t="s">
        <v>1669</v>
      </c>
      <c r="C210" s="1647">
        <f>IF(ISERROR(VLOOKUP($A210,'I3 TB Data'!$A$19:$H$484,MATCH('O5 Details by Class &amp; Accounts'!$C$18, 'I3 TB Data'!$A$19:$H$19,0),0)), 0, VLOOKUP($A210,'I3 TB Data'!$A$19:$H$484,MATCH('O5 Details by Class &amp; Accounts'!$C$18,'I3 TB Data'!$A$19:$H$19,0),0))</f>
        <v>0</v>
      </c>
      <c r="D210" s="1648"/>
      <c r="E210" s="1647">
        <f t="shared" si="53"/>
        <v>0</v>
      </c>
      <c r="F210" s="1649">
        <f>IF(ISERROR(VLOOKUP($A210, 'E1 Categorization'!A33:E124, MATCH("Customer Component", 'E1 Categorization'!$A$33:$E$33,0), 0)), 0, IF(VLOOKUP($A210, 'E1 Categorization'!A33:E124, MATCH("Customer Component", 'E1 Categorization'!$A$33:$E$33,0), 0)=0, 'O5 Details by Class &amp; Accounts'!$E210, IF(AND(VLOOKUP($A210, 'E1 Categorization'!A33:E124, MATCH("Customer Component", 'E1 Categorization'!$A$33:$E$33,0), 0) &gt;0, VLOOKUP($A210, 'E1 Categorization'!A33:E124, MATCH("Customer Component", 'E1 Categorization'!$A$33:$E$33,0), 0)&lt;1), 'O5 Details by Class &amp; Accounts'!$E210*(1-VLOOKUP($A210, 'E1 Categorization'!A33:E124, MATCH("Customer Component", 'E1 Categorization'!$A$33:$E$33,0), 0)), 0)))</f>
        <v>0</v>
      </c>
      <c r="G210" s="1649">
        <f>IF(ISERROR(VLOOKUP($A210, 'E1 Categorization'!A33:E124, MATCH("Customer Component", 'E1 Categorization'!$A$33:$E$33,0), 0)),0, IF(VLOOKUP($A210, 'E1 Categorization'!A33:E124, MATCH("Customer Component", 'E1 Categorization'!$A$33:$E$33,0), 0)=0, 0, IF(AND(VLOOKUP($A210, 'E1 Categorization'!A33:E124, MATCH("Customer Component", 'E1 Categorization'!$A$33:$E$33,0), 0) &gt;0, VLOOKUP($A210, 'E1 Categorization'!A33:E124, MATCH("Customer Component", 'E1 Categorization'!$A$33:$E$33,0), 0)&lt;1), 'O5 Details by Class &amp; Accounts'!$E210*(VLOOKUP($A210, 'E1 Categorization'!A33:E124, MATCH("Customer Component", 'E1 Categorization'!$A$33:$E$33,0), 0)), 'O5 Details by Class &amp; Accounts'!$E210)))</f>
        <v>0</v>
      </c>
      <c r="H210" s="1321">
        <f t="shared" si="46"/>
        <v>0</v>
      </c>
      <c r="I210" s="1321">
        <f>IF(ISERROR(VLOOKUP(VLOOKUP($A210, 'E4 TB Allocation Details'!$A$18:$L$214, MATCH("Demand ID", 'E4 TB Allocation Details'!$A$18:$L$18, 0),FALSE), 'E2 Allocators'!$B$15:$W$361, MATCH('O5 Details by Class &amp; Accounts'!I$18, 'E2 Allocators'!$B$15:$W$15, 0),FALSE)*$F210), 0, VLOOKUP(VLOOKUP($A210, 'E4 TB Allocation Details'!$A$18:$L$214, MATCH("Demand ID", 'E4 TB Allocation Details'!$A$18:$L$18, 0),FALSE), 'E2 Allocators'!$B$15:$W$361, MATCH('O5 Details by Class &amp; Accounts'!I$18, 'E2 Allocators'!$B$15:$W$15, 0),FALSE)*$F210)</f>
        <v>0</v>
      </c>
      <c r="J210" s="1321">
        <f>IF(ISERROR(VLOOKUP(VLOOKUP($A210, 'E4 TB Allocation Details'!$A$18:$L$214, MATCH("Demand ID", 'E4 TB Allocation Details'!$A$18:$L$18, 0),FALSE), 'E2 Allocators'!$B$15:$W$361, MATCH('O5 Details by Class &amp; Accounts'!J$18, 'E2 Allocators'!$B$15:$W$15, 0),FALSE)*$F210), 0, VLOOKUP(VLOOKUP($A210, 'E4 TB Allocation Details'!$A$18:$L$214, MATCH("Demand ID", 'E4 TB Allocation Details'!$A$18:$L$18, 0),FALSE), 'E2 Allocators'!$B$15:$W$361, MATCH('O5 Details by Class &amp; Accounts'!J$18, 'E2 Allocators'!$B$15:$W$15, 0),FALSE)*$F210)</f>
        <v>0</v>
      </c>
      <c r="K210" s="1321">
        <f>IF(ISERROR(VLOOKUP(VLOOKUP($A210, 'E4 TB Allocation Details'!$A$18:$L$214, MATCH("Demand ID", 'E4 TB Allocation Details'!$A$18:$L$18, 0),FALSE), 'E2 Allocators'!$B$15:$W$361, MATCH('O5 Details by Class &amp; Accounts'!K$18, 'E2 Allocators'!$B$15:$W$15, 0),FALSE)*$F210), 0, VLOOKUP(VLOOKUP($A210, 'E4 TB Allocation Details'!$A$18:$L$214, MATCH("Demand ID", 'E4 TB Allocation Details'!$A$18:$L$18, 0),FALSE), 'E2 Allocators'!$B$15:$W$361, MATCH('O5 Details by Class &amp; Accounts'!K$18, 'E2 Allocators'!$B$15:$W$15, 0),FALSE)*$F210)</f>
        <v>0</v>
      </c>
      <c r="L210" s="1321">
        <f>IF(ISERROR(VLOOKUP(VLOOKUP($A210, 'E4 TB Allocation Details'!$A$18:$L$214, MATCH("Demand ID", 'E4 TB Allocation Details'!$A$18:$L$18, 0),FALSE), 'E2 Allocators'!$B$15:$W$361, MATCH('O5 Details by Class &amp; Accounts'!L$18, 'E2 Allocators'!$B$15:$W$15, 0),FALSE)*$F210), 0, VLOOKUP(VLOOKUP($A210, 'E4 TB Allocation Details'!$A$18:$L$214, MATCH("Demand ID", 'E4 TB Allocation Details'!$A$18:$L$18, 0),FALSE), 'E2 Allocators'!$B$15:$W$361, MATCH('O5 Details by Class &amp; Accounts'!L$18, 'E2 Allocators'!$B$15:$W$15, 0),FALSE)*$F210)</f>
        <v>0</v>
      </c>
      <c r="M210" s="1321">
        <f>IF(ISERROR(VLOOKUP(VLOOKUP($A210, 'E4 TB Allocation Details'!$A$18:$L$214, MATCH("Demand ID", 'E4 TB Allocation Details'!$A$18:$L$18, 0),FALSE), 'E2 Allocators'!$B$15:$W$361, MATCH('O5 Details by Class &amp; Accounts'!M$18, 'E2 Allocators'!$B$15:$W$15, 0),FALSE)*$F210), 0, VLOOKUP(VLOOKUP($A210, 'E4 TB Allocation Details'!$A$18:$L$214, MATCH("Demand ID", 'E4 TB Allocation Details'!$A$18:$L$18, 0),FALSE), 'E2 Allocators'!$B$15:$W$361, MATCH('O5 Details by Class &amp; Accounts'!M$18, 'E2 Allocators'!$B$15:$W$15, 0),FALSE)*$F210)</f>
        <v>0</v>
      </c>
      <c r="N210" s="1321">
        <f>IF(ISERROR(VLOOKUP(VLOOKUP($A210, 'E4 TB Allocation Details'!$A$18:$L$214, MATCH("Demand ID", 'E4 TB Allocation Details'!$A$18:$L$18, 0),FALSE), 'E2 Allocators'!$B$15:$W$361, MATCH('O5 Details by Class &amp; Accounts'!N$18, 'E2 Allocators'!$B$15:$W$15, 0),FALSE)*$F210), 0, VLOOKUP(VLOOKUP($A210, 'E4 TB Allocation Details'!$A$18:$L$214, MATCH("Demand ID", 'E4 TB Allocation Details'!$A$18:$L$18, 0),FALSE), 'E2 Allocators'!$B$15:$W$361, MATCH('O5 Details by Class &amp; Accounts'!N$18, 'E2 Allocators'!$B$15:$W$15, 0),FALSE)*$F210)</f>
        <v>0</v>
      </c>
      <c r="O210" s="1321">
        <f>IF(ISERROR(VLOOKUP(VLOOKUP($A210, 'E4 TB Allocation Details'!$A$18:$L$214, MATCH("Demand ID", 'E4 TB Allocation Details'!$A$18:$L$18, 0),FALSE), 'E2 Allocators'!$B$15:$W$361, MATCH('O5 Details by Class &amp; Accounts'!O$18, 'E2 Allocators'!$B$15:$W$15, 0),FALSE)*$F210), 0, VLOOKUP(VLOOKUP($A210, 'E4 TB Allocation Details'!$A$18:$L$214, MATCH("Demand ID", 'E4 TB Allocation Details'!$A$18:$L$18, 0),FALSE), 'E2 Allocators'!$B$15:$W$361, MATCH('O5 Details by Class &amp; Accounts'!O$18, 'E2 Allocators'!$B$15:$W$15, 0),FALSE)*$F210)</f>
        <v>0</v>
      </c>
      <c r="P210" s="1321">
        <f>IF(ISERROR(VLOOKUP(VLOOKUP($A210, 'E4 TB Allocation Details'!$A$18:$L$214, MATCH("Demand ID", 'E4 TB Allocation Details'!$A$18:$L$18, 0),FALSE), 'E2 Allocators'!$B$15:$W$361, MATCH('O5 Details by Class &amp; Accounts'!P$18, 'E2 Allocators'!$B$15:$W$15, 0),FALSE)*$F210), 0, VLOOKUP(VLOOKUP($A210, 'E4 TB Allocation Details'!$A$18:$L$214, MATCH("Demand ID", 'E4 TB Allocation Details'!$A$18:$L$18, 0),FALSE), 'E2 Allocators'!$B$15:$W$361, MATCH('O5 Details by Class &amp; Accounts'!P$18, 'E2 Allocators'!$B$15:$W$15, 0),FALSE)*$F210)</f>
        <v>0</v>
      </c>
      <c r="Q210" s="1321">
        <f>IF(ISERROR(VLOOKUP(VLOOKUP($A210, 'E4 TB Allocation Details'!$A$18:$L$214, MATCH("Demand ID", 'E4 TB Allocation Details'!$A$18:$L$18, 0),FALSE), 'E2 Allocators'!$B$15:$W$361, MATCH('O5 Details by Class &amp; Accounts'!Q$18, 'E2 Allocators'!$B$15:$W$15, 0),FALSE)*$F210), 0, VLOOKUP(VLOOKUP($A210, 'E4 TB Allocation Details'!$A$18:$L$214, MATCH("Demand ID", 'E4 TB Allocation Details'!$A$18:$L$18, 0),FALSE), 'E2 Allocators'!$B$15:$W$361, MATCH('O5 Details by Class &amp; Accounts'!Q$18, 'E2 Allocators'!$B$15:$W$15, 0),FALSE)*$F210)</f>
        <v>0</v>
      </c>
      <c r="R210" s="1321">
        <f>IF(ISERROR(VLOOKUP(VLOOKUP($A210, 'E4 TB Allocation Details'!$A$18:$L$214, MATCH("Demand ID", 'E4 TB Allocation Details'!$A$18:$L$18, 0),FALSE), 'E2 Allocators'!$B$15:$W$361, MATCH('O5 Details by Class &amp; Accounts'!R$18, 'E2 Allocators'!$B$15:$W$15, 0),FALSE)*$F210), 0, VLOOKUP(VLOOKUP($A210, 'E4 TB Allocation Details'!$A$18:$L$214, MATCH("Demand ID", 'E4 TB Allocation Details'!$A$18:$L$18, 0),FALSE), 'E2 Allocators'!$B$15:$W$361, MATCH('O5 Details by Class &amp; Accounts'!R$18, 'E2 Allocators'!$B$15:$W$15, 0),FALSE)*$F210)</f>
        <v>0</v>
      </c>
      <c r="S210" s="1321">
        <f>IF(ISERROR(VLOOKUP(VLOOKUP($A210, 'E4 TB Allocation Details'!$A$18:$L$214, MATCH("Demand ID", 'E4 TB Allocation Details'!$A$18:$L$18, 0),FALSE), 'E2 Allocators'!$B$15:$W$361, MATCH('O5 Details by Class &amp; Accounts'!S$18, 'E2 Allocators'!$B$15:$W$15, 0),FALSE)*$F210), 0, VLOOKUP(VLOOKUP($A210, 'E4 TB Allocation Details'!$A$18:$L$214, MATCH("Demand ID", 'E4 TB Allocation Details'!$A$18:$L$18, 0),FALSE), 'E2 Allocators'!$B$15:$W$361, MATCH('O5 Details by Class &amp; Accounts'!S$18, 'E2 Allocators'!$B$15:$W$15, 0),FALSE)*$F210)</f>
        <v>0</v>
      </c>
      <c r="T210" s="1321">
        <f>IF(ISERROR(VLOOKUP(VLOOKUP($A210, 'E4 TB Allocation Details'!$A$18:$L$214, MATCH("Demand ID", 'E4 TB Allocation Details'!$A$18:$L$18, 0),FALSE), 'E2 Allocators'!$B$15:$W$361, MATCH('O5 Details by Class &amp; Accounts'!T$18, 'E2 Allocators'!$B$15:$W$15, 0),FALSE)*$F210), 0, VLOOKUP(VLOOKUP($A210, 'E4 TB Allocation Details'!$A$18:$L$214, MATCH("Demand ID", 'E4 TB Allocation Details'!$A$18:$L$18, 0),FALSE), 'E2 Allocators'!$B$15:$W$361, MATCH('O5 Details by Class &amp; Accounts'!T$18, 'E2 Allocators'!$B$15:$W$15, 0),FALSE)*$F210)</f>
        <v>0</v>
      </c>
      <c r="U210" s="1321">
        <f>IF(ISERROR(VLOOKUP(VLOOKUP($A210, 'E4 TB Allocation Details'!$A$18:$L$214, MATCH("Demand ID", 'E4 TB Allocation Details'!$A$18:$L$18, 0),FALSE), 'E2 Allocators'!$B$15:$W$361, MATCH('O5 Details by Class &amp; Accounts'!U$18, 'E2 Allocators'!$B$15:$W$15, 0),FALSE)*$F210), 0, VLOOKUP(VLOOKUP($A210, 'E4 TB Allocation Details'!$A$18:$L$214, MATCH("Demand ID", 'E4 TB Allocation Details'!$A$18:$L$18, 0),FALSE), 'E2 Allocators'!$B$15:$W$361, MATCH('O5 Details by Class &amp; Accounts'!U$18, 'E2 Allocators'!$B$15:$W$15, 0),FALSE)*$F210)</f>
        <v>0</v>
      </c>
      <c r="V210" s="1321">
        <f>IF(ISERROR(VLOOKUP(VLOOKUP($A210, 'E4 TB Allocation Details'!$A$18:$L$214, MATCH("Demand ID", 'E4 TB Allocation Details'!$A$18:$L$18, 0),FALSE), 'E2 Allocators'!$B$15:$W$361, MATCH('O5 Details by Class &amp; Accounts'!V$18, 'E2 Allocators'!$B$15:$W$15, 0),FALSE)*$F210), 0, VLOOKUP(VLOOKUP($A210, 'E4 TB Allocation Details'!$A$18:$L$214, MATCH("Demand ID", 'E4 TB Allocation Details'!$A$18:$L$18, 0),FALSE), 'E2 Allocators'!$B$15:$W$361, MATCH('O5 Details by Class &amp; Accounts'!V$18, 'E2 Allocators'!$B$15:$W$15, 0),FALSE)*$F210)</f>
        <v>0</v>
      </c>
      <c r="W210" s="1321">
        <f>IF(ISERROR(VLOOKUP(VLOOKUP($A210, 'E4 TB Allocation Details'!$A$18:$L$214, MATCH("Demand ID", 'E4 TB Allocation Details'!$A$18:$L$18, 0),FALSE), 'E2 Allocators'!$B$15:$W$361, MATCH('O5 Details by Class &amp; Accounts'!W$18, 'E2 Allocators'!$B$15:$W$15, 0),FALSE)*$F210), 0, VLOOKUP(VLOOKUP($A210, 'E4 TB Allocation Details'!$A$18:$L$214, MATCH("Demand ID", 'E4 TB Allocation Details'!$A$18:$L$18, 0),FALSE), 'E2 Allocators'!$B$15:$W$361, MATCH('O5 Details by Class &amp; Accounts'!W$18, 'E2 Allocators'!$B$15:$W$15, 0),FALSE)*$F210)</f>
        <v>0</v>
      </c>
      <c r="X210" s="1321">
        <f>IF(ISERROR(VLOOKUP(VLOOKUP($A210, 'E4 TB Allocation Details'!$A$18:$L$214, MATCH("Demand ID", 'E4 TB Allocation Details'!$A$18:$L$18, 0),FALSE), 'E2 Allocators'!$B$15:$W$361, MATCH('O5 Details by Class &amp; Accounts'!X$18, 'E2 Allocators'!$B$15:$W$15, 0),FALSE)*$F210), 0, VLOOKUP(VLOOKUP($A210, 'E4 TB Allocation Details'!$A$18:$L$214, MATCH("Demand ID", 'E4 TB Allocation Details'!$A$18:$L$18, 0),FALSE), 'E2 Allocators'!$B$15:$W$361, MATCH('O5 Details by Class &amp; Accounts'!X$18, 'E2 Allocators'!$B$15:$W$15, 0),FALSE)*$F210)</f>
        <v>0</v>
      </c>
      <c r="Y210" s="1321">
        <f>IF(ISERROR(VLOOKUP(VLOOKUP($A210, 'E4 TB Allocation Details'!$A$18:$L$214, MATCH("Demand ID", 'E4 TB Allocation Details'!$A$18:$L$18, 0),FALSE), 'E2 Allocators'!$B$15:$W$361, MATCH('O5 Details by Class &amp; Accounts'!Y$18, 'E2 Allocators'!$B$15:$W$15, 0),FALSE)*$F210), 0, VLOOKUP(VLOOKUP($A210, 'E4 TB Allocation Details'!$A$18:$L$214, MATCH("Demand ID", 'E4 TB Allocation Details'!$A$18:$L$18, 0),FALSE), 'E2 Allocators'!$B$15:$W$361, MATCH('O5 Details by Class &amp; Accounts'!Y$18, 'E2 Allocators'!$B$15:$W$15, 0),FALSE)*$F210)</f>
        <v>0</v>
      </c>
      <c r="Z210" s="1321">
        <f>IF(ISERROR(VLOOKUP(VLOOKUP($A210, 'E4 TB Allocation Details'!$A$18:$L$214, MATCH("Demand ID", 'E4 TB Allocation Details'!$A$18:$L$18, 0),FALSE), 'E2 Allocators'!$B$15:$W$361, MATCH('O5 Details by Class &amp; Accounts'!Z$18, 'E2 Allocators'!$B$15:$W$15, 0),FALSE)*$F210), 0, VLOOKUP(VLOOKUP($A210, 'E4 TB Allocation Details'!$A$18:$L$214, MATCH("Demand ID", 'E4 TB Allocation Details'!$A$18:$L$18, 0),FALSE), 'E2 Allocators'!$B$15:$W$361, MATCH('O5 Details by Class &amp; Accounts'!Z$18, 'E2 Allocators'!$B$15:$W$15, 0),FALSE)*$F210)</f>
        <v>0</v>
      </c>
      <c r="AA210" s="1321">
        <f>IF(ISERROR(VLOOKUP(VLOOKUP($A210, 'E4 TB Allocation Details'!$A$18:$L$214, MATCH("Demand ID", 'E4 TB Allocation Details'!$A$18:$L$18, 0),FALSE), 'E2 Allocators'!$B$15:$W$361, MATCH('O5 Details by Class &amp; Accounts'!AA$18, 'E2 Allocators'!$B$15:$W$15, 0),FALSE)*$F210), 0, VLOOKUP(VLOOKUP($A210, 'E4 TB Allocation Details'!$A$18:$L$214, MATCH("Demand ID", 'E4 TB Allocation Details'!$A$18:$L$18, 0),FALSE), 'E2 Allocators'!$B$15:$W$361, MATCH('O5 Details by Class &amp; Accounts'!AA$18, 'E2 Allocators'!$B$15:$W$15, 0),FALSE)*$F210)</f>
        <v>0</v>
      </c>
      <c r="AB210" s="1321">
        <f>IF(ISERROR(VLOOKUP(VLOOKUP($A210, 'E4 TB Allocation Details'!$A$18:$L$214, MATCH("Demand ID", 'E4 TB Allocation Details'!$A$18:$L$18, 0),FALSE), 'E2 Allocators'!$B$15:$W$361, MATCH('O5 Details by Class &amp; Accounts'!AB$18, 'E2 Allocators'!$B$15:$W$15, 0),FALSE)*$F210), 0, VLOOKUP(VLOOKUP($A210, 'E4 TB Allocation Details'!$A$18:$L$214, MATCH("Demand ID", 'E4 TB Allocation Details'!$A$18:$L$18, 0),FALSE), 'E2 Allocators'!$B$15:$W$361, MATCH('O5 Details by Class &amp; Accounts'!AB$18, 'E2 Allocators'!$B$15:$W$15, 0),FALSE)*$F210)</f>
        <v>0</v>
      </c>
      <c r="AC210" s="1321">
        <f t="shared" si="47"/>
        <v>0</v>
      </c>
      <c r="AD210" s="1321">
        <f>IF(ISERROR(VLOOKUP(VLOOKUP($A210, 'E4 TB Allocation Details'!$A$18:$L$214, MATCH("Customer ID", 'E4 TB Allocation Details'!$A$18:$L$18, 0),FALSE), 'E2 Allocators'!$B$15:$W$361, MATCH('O5 Details by Class &amp; Accounts'!AD$18, 'E2 Allocators'!$B$15:$W$15, 0),FALSE)*$G210), 0, VLOOKUP(VLOOKUP($A210, 'E4 TB Allocation Details'!$A$18:$L$214, MATCH("Customer ID", 'E4 TB Allocation Details'!$A$18:$L$18, 0),FALSE), 'E2 Allocators'!$B$15:$W$361, MATCH('O5 Details by Class &amp; Accounts'!AD$18, 'E2 Allocators'!$B$15:$W$15, 0),FALSE)*$G210)</f>
        <v>0</v>
      </c>
      <c r="AE210" s="1321">
        <f>IF(ISERROR(VLOOKUP(VLOOKUP($A210, 'E4 TB Allocation Details'!$A$18:$L$214, MATCH("Customer ID", 'E4 TB Allocation Details'!$A$18:$L$18, 0),FALSE), 'E2 Allocators'!$B$15:$W$361, MATCH('O5 Details by Class &amp; Accounts'!AE$18, 'E2 Allocators'!$B$15:$W$15, 0),FALSE)*$G210), 0, VLOOKUP(VLOOKUP($A210, 'E4 TB Allocation Details'!$A$18:$L$214, MATCH("Customer ID", 'E4 TB Allocation Details'!$A$18:$L$18, 0),FALSE), 'E2 Allocators'!$B$15:$W$361, MATCH('O5 Details by Class &amp; Accounts'!AE$18, 'E2 Allocators'!$B$15:$W$15, 0),FALSE)*$G210)</f>
        <v>0</v>
      </c>
      <c r="AF210" s="1321">
        <f>IF(ISERROR(VLOOKUP(VLOOKUP($A210, 'E4 TB Allocation Details'!$A$18:$L$214, MATCH("Customer ID", 'E4 TB Allocation Details'!$A$18:$L$18, 0),FALSE), 'E2 Allocators'!$B$15:$W$361, MATCH('O5 Details by Class &amp; Accounts'!AF$18, 'E2 Allocators'!$B$15:$W$15, 0),FALSE)*$G210), 0, VLOOKUP(VLOOKUP($A210, 'E4 TB Allocation Details'!$A$18:$L$214, MATCH("Customer ID", 'E4 TB Allocation Details'!$A$18:$L$18, 0),FALSE), 'E2 Allocators'!$B$15:$W$361, MATCH('O5 Details by Class &amp; Accounts'!AF$18, 'E2 Allocators'!$B$15:$W$15, 0),FALSE)*$G210)</f>
        <v>0</v>
      </c>
      <c r="AG210" s="1321">
        <f>IF(ISERROR(VLOOKUP(VLOOKUP($A210, 'E4 TB Allocation Details'!$A$18:$L$214, MATCH("Customer ID", 'E4 TB Allocation Details'!$A$18:$L$18, 0),FALSE), 'E2 Allocators'!$B$15:$W$361, MATCH('O5 Details by Class &amp; Accounts'!AG$18, 'E2 Allocators'!$B$15:$W$15, 0),FALSE)*$G210), 0, VLOOKUP(VLOOKUP($A210, 'E4 TB Allocation Details'!$A$18:$L$214, MATCH("Customer ID", 'E4 TB Allocation Details'!$A$18:$L$18, 0),FALSE), 'E2 Allocators'!$B$15:$W$361, MATCH('O5 Details by Class &amp; Accounts'!AG$18, 'E2 Allocators'!$B$15:$W$15, 0),FALSE)*$G210)</f>
        <v>0</v>
      </c>
      <c r="AH210" s="1321">
        <f>IF(ISERROR(VLOOKUP(VLOOKUP($A210, 'E4 TB Allocation Details'!$A$18:$L$214, MATCH("Customer ID", 'E4 TB Allocation Details'!$A$18:$L$18, 0),FALSE), 'E2 Allocators'!$B$15:$W$361, MATCH('O5 Details by Class &amp; Accounts'!AH$18, 'E2 Allocators'!$B$15:$W$15, 0),FALSE)*$G210), 0, VLOOKUP(VLOOKUP($A210, 'E4 TB Allocation Details'!$A$18:$L$214, MATCH("Customer ID", 'E4 TB Allocation Details'!$A$18:$L$18, 0),FALSE), 'E2 Allocators'!$B$15:$W$361, MATCH('O5 Details by Class &amp; Accounts'!AH$18, 'E2 Allocators'!$B$15:$W$15, 0),FALSE)*$G210)</f>
        <v>0</v>
      </c>
      <c r="AI210" s="1321">
        <f>IF(ISERROR(VLOOKUP(VLOOKUP($A210, 'E4 TB Allocation Details'!$A$18:$L$214, MATCH("Customer ID", 'E4 TB Allocation Details'!$A$18:$L$18, 0),FALSE), 'E2 Allocators'!$B$15:$W$361, MATCH('O5 Details by Class &amp; Accounts'!AI$18, 'E2 Allocators'!$B$15:$W$15, 0),FALSE)*$G210), 0, VLOOKUP(VLOOKUP($A210, 'E4 TB Allocation Details'!$A$18:$L$214, MATCH("Customer ID", 'E4 TB Allocation Details'!$A$18:$L$18, 0),FALSE), 'E2 Allocators'!$B$15:$W$361, MATCH('O5 Details by Class &amp; Accounts'!AI$18, 'E2 Allocators'!$B$15:$W$15, 0),FALSE)*$G210)</f>
        <v>0</v>
      </c>
      <c r="AJ210" s="1321">
        <f>IF(ISERROR(VLOOKUP(VLOOKUP($A210, 'E4 TB Allocation Details'!$A$18:$L$214, MATCH("Customer ID", 'E4 TB Allocation Details'!$A$18:$L$18, 0),FALSE), 'E2 Allocators'!$B$15:$W$361, MATCH('O5 Details by Class &amp; Accounts'!AJ$18, 'E2 Allocators'!$B$15:$W$15, 0),FALSE)*$G210), 0, VLOOKUP(VLOOKUP($A210, 'E4 TB Allocation Details'!$A$18:$L$214, MATCH("Customer ID", 'E4 TB Allocation Details'!$A$18:$L$18, 0),FALSE), 'E2 Allocators'!$B$15:$W$361, MATCH('O5 Details by Class &amp; Accounts'!AJ$18, 'E2 Allocators'!$B$15:$W$15, 0),FALSE)*$G210)</f>
        <v>0</v>
      </c>
      <c r="AK210" s="1321">
        <f>IF(ISERROR(VLOOKUP(VLOOKUP($A210, 'E4 TB Allocation Details'!$A$18:$L$214, MATCH("Customer ID", 'E4 TB Allocation Details'!$A$18:$L$18, 0),FALSE), 'E2 Allocators'!$B$15:$W$361, MATCH('O5 Details by Class &amp; Accounts'!AK$18, 'E2 Allocators'!$B$15:$W$15, 0),FALSE)*$G210), 0, VLOOKUP(VLOOKUP($A210, 'E4 TB Allocation Details'!$A$18:$L$214, MATCH("Customer ID", 'E4 TB Allocation Details'!$A$18:$L$18, 0),FALSE), 'E2 Allocators'!$B$15:$W$361, MATCH('O5 Details by Class &amp; Accounts'!AK$18, 'E2 Allocators'!$B$15:$W$15, 0),FALSE)*$G210)</f>
        <v>0</v>
      </c>
      <c r="AL210" s="1321">
        <f>IF(ISERROR(VLOOKUP(VLOOKUP($A210, 'E4 TB Allocation Details'!$A$18:$L$214, MATCH("Customer ID", 'E4 TB Allocation Details'!$A$18:$L$18, 0),FALSE), 'E2 Allocators'!$B$15:$W$361, MATCH('O5 Details by Class &amp; Accounts'!AL$18, 'E2 Allocators'!$B$15:$W$15, 0),FALSE)*$G210), 0, VLOOKUP(VLOOKUP($A210, 'E4 TB Allocation Details'!$A$18:$L$214, MATCH("Customer ID", 'E4 TB Allocation Details'!$A$18:$L$18, 0),FALSE), 'E2 Allocators'!$B$15:$W$361, MATCH('O5 Details by Class &amp; Accounts'!AL$18, 'E2 Allocators'!$B$15:$W$15, 0),FALSE)*$G210)</f>
        <v>0</v>
      </c>
      <c r="AM210" s="1321">
        <f>IF(ISERROR(VLOOKUP(VLOOKUP($A210, 'E4 TB Allocation Details'!$A$18:$L$214, MATCH("Customer ID", 'E4 TB Allocation Details'!$A$18:$L$18, 0),FALSE), 'E2 Allocators'!$B$15:$W$361, MATCH('O5 Details by Class &amp; Accounts'!AM$18, 'E2 Allocators'!$B$15:$W$15, 0),FALSE)*$G210), 0, VLOOKUP(VLOOKUP($A210, 'E4 TB Allocation Details'!$A$18:$L$214, MATCH("Customer ID", 'E4 TB Allocation Details'!$A$18:$L$18, 0),FALSE), 'E2 Allocators'!$B$15:$W$361, MATCH('O5 Details by Class &amp; Accounts'!AM$18, 'E2 Allocators'!$B$15:$W$15, 0),FALSE)*$G210)</f>
        <v>0</v>
      </c>
      <c r="AN210" s="1321">
        <f>IF(ISERROR(VLOOKUP(VLOOKUP($A210, 'E4 TB Allocation Details'!$A$18:$L$214, MATCH("Customer ID", 'E4 TB Allocation Details'!$A$18:$L$18, 0),FALSE), 'E2 Allocators'!$B$15:$W$361, MATCH('O5 Details by Class &amp; Accounts'!AN$18, 'E2 Allocators'!$B$15:$W$15, 0),FALSE)*$G210), 0, VLOOKUP(VLOOKUP($A210, 'E4 TB Allocation Details'!$A$18:$L$214, MATCH("Customer ID", 'E4 TB Allocation Details'!$A$18:$L$18, 0),FALSE), 'E2 Allocators'!$B$15:$W$361, MATCH('O5 Details by Class &amp; Accounts'!AN$18, 'E2 Allocators'!$B$15:$W$15, 0),FALSE)*$G210)</f>
        <v>0</v>
      </c>
      <c r="AO210" s="1321">
        <f>IF(ISERROR(VLOOKUP(VLOOKUP($A210, 'E4 TB Allocation Details'!$A$18:$L$214, MATCH("Customer ID", 'E4 TB Allocation Details'!$A$18:$L$18, 0),FALSE), 'E2 Allocators'!$B$15:$W$361, MATCH('O5 Details by Class &amp; Accounts'!AO$18, 'E2 Allocators'!$B$15:$W$15, 0),FALSE)*$G210), 0, VLOOKUP(VLOOKUP($A210, 'E4 TB Allocation Details'!$A$18:$L$214, MATCH("Customer ID", 'E4 TB Allocation Details'!$A$18:$L$18, 0),FALSE), 'E2 Allocators'!$B$15:$W$361, MATCH('O5 Details by Class &amp; Accounts'!AO$18, 'E2 Allocators'!$B$15:$W$15, 0),FALSE)*$G210)</f>
        <v>0</v>
      </c>
      <c r="AP210" s="1321">
        <f>IF(ISERROR(VLOOKUP(VLOOKUP($A210, 'E4 TB Allocation Details'!$A$18:$L$214, MATCH("Customer ID", 'E4 TB Allocation Details'!$A$18:$L$18, 0),FALSE), 'E2 Allocators'!$B$15:$W$361, MATCH('O5 Details by Class &amp; Accounts'!AP$18, 'E2 Allocators'!$B$15:$W$15, 0),FALSE)*$G210), 0, VLOOKUP(VLOOKUP($A210, 'E4 TB Allocation Details'!$A$18:$L$214, MATCH("Customer ID", 'E4 TB Allocation Details'!$A$18:$L$18, 0),FALSE), 'E2 Allocators'!$B$15:$W$361, MATCH('O5 Details by Class &amp; Accounts'!AP$18, 'E2 Allocators'!$B$15:$W$15, 0),FALSE)*$G210)</f>
        <v>0</v>
      </c>
      <c r="AQ210" s="1321">
        <f>IF(ISERROR(VLOOKUP(VLOOKUP($A210, 'E4 TB Allocation Details'!$A$18:$L$214, MATCH("Customer ID", 'E4 TB Allocation Details'!$A$18:$L$18, 0),FALSE), 'E2 Allocators'!$B$15:$W$361, MATCH('O5 Details by Class &amp; Accounts'!AQ$18, 'E2 Allocators'!$B$15:$W$15, 0),FALSE)*$G210), 0, VLOOKUP(VLOOKUP($A210, 'E4 TB Allocation Details'!$A$18:$L$214, MATCH("Customer ID", 'E4 TB Allocation Details'!$A$18:$L$18, 0),FALSE), 'E2 Allocators'!$B$15:$W$361, MATCH('O5 Details by Class &amp; Accounts'!AQ$18, 'E2 Allocators'!$B$15:$W$15, 0),FALSE)*$G210)</f>
        <v>0</v>
      </c>
      <c r="AR210" s="1321">
        <f>IF(ISERROR(VLOOKUP(VLOOKUP($A210, 'E4 TB Allocation Details'!$A$18:$L$214, MATCH("Customer ID", 'E4 TB Allocation Details'!$A$18:$L$18, 0),FALSE), 'E2 Allocators'!$B$15:$W$361, MATCH('O5 Details by Class &amp; Accounts'!AR$18, 'E2 Allocators'!$B$15:$W$15, 0),FALSE)*$G210), 0, VLOOKUP(VLOOKUP($A210, 'E4 TB Allocation Details'!$A$18:$L$214, MATCH("Customer ID", 'E4 TB Allocation Details'!$A$18:$L$18, 0),FALSE), 'E2 Allocators'!$B$15:$W$361, MATCH('O5 Details by Class &amp; Accounts'!AR$18, 'E2 Allocators'!$B$15:$W$15, 0),FALSE)*$G210)</f>
        <v>0</v>
      </c>
      <c r="AS210" s="1321">
        <f>IF(ISERROR(VLOOKUP(VLOOKUP($A210, 'E4 TB Allocation Details'!$A$18:$L$214, MATCH("Customer ID", 'E4 TB Allocation Details'!$A$18:$L$18, 0),FALSE), 'E2 Allocators'!$B$15:$W$361, MATCH('O5 Details by Class &amp; Accounts'!AS$18, 'E2 Allocators'!$B$15:$W$15, 0),FALSE)*$G210), 0, VLOOKUP(VLOOKUP($A210, 'E4 TB Allocation Details'!$A$18:$L$214, MATCH("Customer ID", 'E4 TB Allocation Details'!$A$18:$L$18, 0),FALSE), 'E2 Allocators'!$B$15:$W$361, MATCH('O5 Details by Class &amp; Accounts'!AS$18, 'E2 Allocators'!$B$15:$W$15, 0),FALSE)*$G210)</f>
        <v>0</v>
      </c>
      <c r="AT210" s="1321">
        <f>IF(ISERROR(VLOOKUP(VLOOKUP($A210, 'E4 TB Allocation Details'!$A$18:$L$214, MATCH("Customer ID", 'E4 TB Allocation Details'!$A$18:$L$18, 0),FALSE), 'E2 Allocators'!$B$15:$W$361, MATCH('O5 Details by Class &amp; Accounts'!AT$18, 'E2 Allocators'!$B$15:$W$15, 0),FALSE)*$G210), 0, VLOOKUP(VLOOKUP($A210, 'E4 TB Allocation Details'!$A$18:$L$214, MATCH("Customer ID", 'E4 TB Allocation Details'!$A$18:$L$18, 0),FALSE), 'E2 Allocators'!$B$15:$W$361, MATCH('O5 Details by Class &amp; Accounts'!AT$18, 'E2 Allocators'!$B$15:$W$15, 0),FALSE)*$G210)</f>
        <v>0</v>
      </c>
      <c r="AU210" s="1321">
        <f>IF(ISERROR(VLOOKUP(VLOOKUP($A210, 'E4 TB Allocation Details'!$A$18:$L$214, MATCH("Customer ID", 'E4 TB Allocation Details'!$A$18:$L$18, 0),FALSE), 'E2 Allocators'!$B$15:$W$361, MATCH('O5 Details by Class &amp; Accounts'!AU$18, 'E2 Allocators'!$B$15:$W$15, 0),FALSE)*$G210), 0, VLOOKUP(VLOOKUP($A210, 'E4 TB Allocation Details'!$A$18:$L$214, MATCH("Customer ID", 'E4 TB Allocation Details'!$A$18:$L$18, 0),FALSE), 'E2 Allocators'!$B$15:$W$361, MATCH('O5 Details by Class &amp; Accounts'!AU$18, 'E2 Allocators'!$B$15:$W$15, 0),FALSE)*$G210)</f>
        <v>0</v>
      </c>
      <c r="AV210" s="1321">
        <f>IF(ISERROR(VLOOKUP(VLOOKUP($A210, 'E4 TB Allocation Details'!$A$18:$L$214, MATCH("Customer ID", 'E4 TB Allocation Details'!$A$18:$L$18, 0),FALSE), 'E2 Allocators'!$B$15:$W$361, MATCH('O5 Details by Class &amp; Accounts'!AV$18, 'E2 Allocators'!$B$15:$W$15, 0),FALSE)*$G210), 0, VLOOKUP(VLOOKUP($A210, 'E4 TB Allocation Details'!$A$18:$L$214, MATCH("Customer ID", 'E4 TB Allocation Details'!$A$18:$L$18, 0),FALSE), 'E2 Allocators'!$B$15:$W$361, MATCH('O5 Details by Class &amp; Accounts'!AV$18, 'E2 Allocators'!$B$15:$W$15, 0),FALSE)*$G210)</f>
        <v>0</v>
      </c>
      <c r="AW210" s="1321">
        <f>IF(ISERROR(VLOOKUP(VLOOKUP($A210, 'E4 TB Allocation Details'!$A$18:$L$214, MATCH("Customer ID", 'E4 TB Allocation Details'!$A$18:$L$18, 0),FALSE), 'E2 Allocators'!$B$15:$W$361, MATCH('O5 Details by Class &amp; Accounts'!AW$18, 'E2 Allocators'!$B$15:$W$15, 0),FALSE)*$G210), 0, VLOOKUP(VLOOKUP($A210, 'E4 TB Allocation Details'!$A$18:$L$214, MATCH("Customer ID", 'E4 TB Allocation Details'!$A$18:$L$18, 0),FALSE), 'E2 Allocators'!$B$15:$W$361, MATCH('O5 Details by Class &amp; Accounts'!AW$18, 'E2 Allocators'!$B$15:$W$15, 0),FALSE)*$G210)</f>
        <v>0</v>
      </c>
      <c r="AX210" s="1321">
        <f t="shared" si="51"/>
        <v>0</v>
      </c>
      <c r="AY210" s="1321">
        <f>IF(ISERROR(VLOOKUP(VLOOKUP($A210, 'E4 TB Allocation Details'!$A$18:$L$214, MATCH("Misc ID", 'E4 TB Allocation Details'!$A$18:$L$18, 0),FALSE), 'E2 Allocators'!$B$15:$W$361, MATCH('O5 Details by Class &amp; Accounts'!AY$18, 'E2 Allocators'!$B$15:$W$15, 0),FALSE)*$E210), 0, VLOOKUP(VLOOKUP($A210, 'E4 TB Allocation Details'!$A$18:$L$214, MATCH("Misc ID", 'E4 TB Allocation Details'!$A$18:$L$18, 0),FALSE), 'E2 Allocators'!$B$15:$W$361, MATCH('O5 Details by Class &amp; Accounts'!AY$18, 'E2 Allocators'!$B$15:$W$15, 0),FALSE)*$E210)</f>
        <v>0</v>
      </c>
      <c r="AZ210" s="1321">
        <f>IF(ISERROR(VLOOKUP(VLOOKUP($A210, 'E4 TB Allocation Details'!$A$18:$L$214, MATCH("Misc ID", 'E4 TB Allocation Details'!$A$18:$L$18, 0),FALSE), 'E2 Allocators'!$B$15:$W$361, MATCH('O5 Details by Class &amp; Accounts'!AZ$18, 'E2 Allocators'!$B$15:$W$15, 0),FALSE)*$E210), 0, VLOOKUP(VLOOKUP($A210, 'E4 TB Allocation Details'!$A$18:$L$214, MATCH("Misc ID", 'E4 TB Allocation Details'!$A$18:$L$18, 0),FALSE), 'E2 Allocators'!$B$15:$W$361, MATCH('O5 Details by Class &amp; Accounts'!AZ$18, 'E2 Allocators'!$B$15:$W$15, 0),FALSE)*$E210)</f>
        <v>0</v>
      </c>
      <c r="BA210" s="1321">
        <f>IF(ISERROR(VLOOKUP(VLOOKUP($A210, 'E4 TB Allocation Details'!$A$18:$L$214, MATCH("Misc ID", 'E4 TB Allocation Details'!$A$18:$L$18, 0),FALSE), 'E2 Allocators'!$B$15:$W$361, MATCH('O5 Details by Class &amp; Accounts'!BA$18, 'E2 Allocators'!$B$15:$W$15, 0),FALSE)*$E210), 0, VLOOKUP(VLOOKUP($A210, 'E4 TB Allocation Details'!$A$18:$L$214, MATCH("Misc ID", 'E4 TB Allocation Details'!$A$18:$L$18, 0),FALSE), 'E2 Allocators'!$B$15:$W$361, MATCH('O5 Details by Class &amp; Accounts'!BA$18, 'E2 Allocators'!$B$15:$W$15, 0),FALSE)*$E210)</f>
        <v>0</v>
      </c>
      <c r="BB210" s="1321">
        <f>IF(ISERROR(VLOOKUP(VLOOKUP($A210, 'E4 TB Allocation Details'!$A$18:$L$214, MATCH("Misc ID", 'E4 TB Allocation Details'!$A$18:$L$18, 0),FALSE), 'E2 Allocators'!$B$15:$W$361, MATCH('O5 Details by Class &amp; Accounts'!BB$18, 'E2 Allocators'!$B$15:$W$15, 0),FALSE)*$E210), 0, VLOOKUP(VLOOKUP($A210, 'E4 TB Allocation Details'!$A$18:$L$214, MATCH("Misc ID", 'E4 TB Allocation Details'!$A$18:$L$18, 0),FALSE), 'E2 Allocators'!$B$15:$W$361, MATCH('O5 Details by Class &amp; Accounts'!BB$18, 'E2 Allocators'!$B$15:$W$15, 0),FALSE)*$E210)</f>
        <v>0</v>
      </c>
      <c r="BC210" s="1321">
        <f>IF(ISERROR(VLOOKUP(VLOOKUP($A210, 'E4 TB Allocation Details'!$A$18:$L$214, MATCH("Misc ID", 'E4 TB Allocation Details'!$A$18:$L$18, 0),FALSE), 'E2 Allocators'!$B$15:$W$361, MATCH('O5 Details by Class &amp; Accounts'!BC$18, 'E2 Allocators'!$B$15:$W$15, 0),FALSE)*$E210), 0, VLOOKUP(VLOOKUP($A210, 'E4 TB Allocation Details'!$A$18:$L$214, MATCH("Misc ID", 'E4 TB Allocation Details'!$A$18:$L$18, 0),FALSE), 'E2 Allocators'!$B$15:$W$361, MATCH('O5 Details by Class &amp; Accounts'!BC$18, 'E2 Allocators'!$B$15:$W$15, 0),FALSE)*$E210)</f>
        <v>0</v>
      </c>
      <c r="BD210" s="1321">
        <f>IF(ISERROR(VLOOKUP(VLOOKUP($A210, 'E4 TB Allocation Details'!$A$18:$L$214, MATCH("Misc ID", 'E4 TB Allocation Details'!$A$18:$L$18, 0),FALSE), 'E2 Allocators'!$B$15:$W$361, MATCH('O5 Details by Class &amp; Accounts'!BD$18, 'E2 Allocators'!$B$15:$W$15, 0),FALSE)*$E210), 0, VLOOKUP(VLOOKUP($A210, 'E4 TB Allocation Details'!$A$18:$L$214, MATCH("Misc ID", 'E4 TB Allocation Details'!$A$18:$L$18, 0),FALSE), 'E2 Allocators'!$B$15:$W$361, MATCH('O5 Details by Class &amp; Accounts'!BD$18, 'E2 Allocators'!$B$15:$W$15, 0),FALSE)*$E210)</f>
        <v>0</v>
      </c>
      <c r="BE210" s="1321">
        <f>IF(ISERROR(VLOOKUP(VLOOKUP($A210, 'E4 TB Allocation Details'!$A$18:$L$214, MATCH("Misc ID", 'E4 TB Allocation Details'!$A$18:$L$18, 0),FALSE), 'E2 Allocators'!$B$15:$W$361, MATCH('O5 Details by Class &amp; Accounts'!BE$18, 'E2 Allocators'!$B$15:$W$15, 0),FALSE)*$E210), 0, VLOOKUP(VLOOKUP($A210, 'E4 TB Allocation Details'!$A$18:$L$214, MATCH("Misc ID", 'E4 TB Allocation Details'!$A$18:$L$18, 0),FALSE), 'E2 Allocators'!$B$15:$W$361, MATCH('O5 Details by Class &amp; Accounts'!BE$18, 'E2 Allocators'!$B$15:$W$15, 0),FALSE)*$E210)</f>
        <v>0</v>
      </c>
      <c r="BF210" s="1321">
        <f>IF(ISERROR(VLOOKUP(VLOOKUP($A210, 'E4 TB Allocation Details'!$A$18:$L$214, MATCH("Misc ID", 'E4 TB Allocation Details'!$A$18:$L$18, 0),FALSE), 'E2 Allocators'!$B$15:$W$361, MATCH('O5 Details by Class &amp; Accounts'!BF$18, 'E2 Allocators'!$B$15:$W$15, 0),FALSE)*$E210), 0, VLOOKUP(VLOOKUP($A210, 'E4 TB Allocation Details'!$A$18:$L$214, MATCH("Misc ID", 'E4 TB Allocation Details'!$A$18:$L$18, 0),FALSE), 'E2 Allocators'!$B$15:$W$361, MATCH('O5 Details by Class &amp; Accounts'!BF$18, 'E2 Allocators'!$B$15:$W$15, 0),FALSE)*$E210)</f>
        <v>0</v>
      </c>
      <c r="BG210" s="1321">
        <f>IF(ISERROR(VLOOKUP(VLOOKUP($A210, 'E4 TB Allocation Details'!$A$18:$L$214, MATCH("Misc ID", 'E4 TB Allocation Details'!$A$18:$L$18, 0),FALSE), 'E2 Allocators'!$B$15:$W$361, MATCH('O5 Details by Class &amp; Accounts'!BG$18, 'E2 Allocators'!$B$15:$W$15, 0),FALSE)*$E210), 0, VLOOKUP(VLOOKUP($A210, 'E4 TB Allocation Details'!$A$18:$L$214, MATCH("Misc ID", 'E4 TB Allocation Details'!$A$18:$L$18, 0),FALSE), 'E2 Allocators'!$B$15:$W$361, MATCH('O5 Details by Class &amp; Accounts'!BG$18, 'E2 Allocators'!$B$15:$W$15, 0),FALSE)*$E210)</f>
        <v>0</v>
      </c>
      <c r="BH210" s="1321">
        <f>IF(ISERROR(VLOOKUP(VLOOKUP($A210, 'E4 TB Allocation Details'!$A$18:$L$214, MATCH("Misc ID", 'E4 TB Allocation Details'!$A$18:$L$18, 0),FALSE), 'E2 Allocators'!$B$15:$W$361, MATCH('O5 Details by Class &amp; Accounts'!BH$18, 'E2 Allocators'!$B$15:$W$15, 0),FALSE)*$E210), 0, VLOOKUP(VLOOKUP($A210, 'E4 TB Allocation Details'!$A$18:$L$214, MATCH("Misc ID", 'E4 TB Allocation Details'!$A$18:$L$18, 0),FALSE), 'E2 Allocators'!$B$15:$W$361, MATCH('O5 Details by Class &amp; Accounts'!BH$18, 'E2 Allocators'!$B$15:$W$15, 0),FALSE)*$E210)</f>
        <v>0</v>
      </c>
      <c r="BI210" s="1321">
        <f>IF(ISERROR(VLOOKUP(VLOOKUP($A210, 'E4 TB Allocation Details'!$A$18:$L$214, MATCH("Misc ID", 'E4 TB Allocation Details'!$A$18:$L$18, 0),FALSE), 'E2 Allocators'!$B$15:$W$361, MATCH('O5 Details by Class &amp; Accounts'!BI$18, 'E2 Allocators'!$B$15:$W$15, 0),FALSE)*$E210), 0, VLOOKUP(VLOOKUP($A210, 'E4 TB Allocation Details'!$A$18:$L$214, MATCH("Misc ID", 'E4 TB Allocation Details'!$A$18:$L$18, 0),FALSE), 'E2 Allocators'!$B$15:$W$361, MATCH('O5 Details by Class &amp; Accounts'!BI$18, 'E2 Allocators'!$B$15:$W$15, 0),FALSE)*$E210)</f>
        <v>0</v>
      </c>
      <c r="BJ210" s="1321">
        <f>IF(ISERROR(VLOOKUP(VLOOKUP($A210, 'E4 TB Allocation Details'!$A$18:$L$214, MATCH("Misc ID", 'E4 TB Allocation Details'!$A$18:$L$18, 0),FALSE), 'E2 Allocators'!$B$15:$W$361, MATCH('O5 Details by Class &amp; Accounts'!BJ$18, 'E2 Allocators'!$B$15:$W$15, 0),FALSE)*$E210), 0, VLOOKUP(VLOOKUP($A210, 'E4 TB Allocation Details'!$A$18:$L$214, MATCH("Misc ID", 'E4 TB Allocation Details'!$A$18:$L$18, 0),FALSE), 'E2 Allocators'!$B$15:$W$361, MATCH('O5 Details by Class &amp; Accounts'!BJ$18, 'E2 Allocators'!$B$15:$W$15, 0),FALSE)*$E210)</f>
        <v>0</v>
      </c>
      <c r="BK210" s="1321">
        <f>IF(ISERROR(VLOOKUP(VLOOKUP($A210, 'E4 TB Allocation Details'!$A$18:$L$214, MATCH("Misc ID", 'E4 TB Allocation Details'!$A$18:$L$18, 0),FALSE), 'E2 Allocators'!$B$15:$W$361, MATCH('O5 Details by Class &amp; Accounts'!BK$18, 'E2 Allocators'!$B$15:$W$15, 0),FALSE)*$E210), 0, VLOOKUP(VLOOKUP($A210, 'E4 TB Allocation Details'!$A$18:$L$214, MATCH("Misc ID", 'E4 TB Allocation Details'!$A$18:$L$18, 0),FALSE), 'E2 Allocators'!$B$15:$W$361, MATCH('O5 Details by Class &amp; Accounts'!BK$18, 'E2 Allocators'!$B$15:$W$15, 0),FALSE)*$E210)</f>
        <v>0</v>
      </c>
      <c r="BL210" s="1321">
        <f>IF(ISERROR(VLOOKUP(VLOOKUP($A210, 'E4 TB Allocation Details'!$A$18:$L$214, MATCH("Misc ID", 'E4 TB Allocation Details'!$A$18:$L$18, 0),FALSE), 'E2 Allocators'!$B$15:$W$361, MATCH('O5 Details by Class &amp; Accounts'!BL$18, 'E2 Allocators'!$B$15:$W$15, 0),FALSE)*$E210), 0, VLOOKUP(VLOOKUP($A210, 'E4 TB Allocation Details'!$A$18:$L$214, MATCH("Misc ID", 'E4 TB Allocation Details'!$A$18:$L$18, 0),FALSE), 'E2 Allocators'!$B$15:$W$361, MATCH('O5 Details by Class &amp; Accounts'!BL$18, 'E2 Allocators'!$B$15:$W$15, 0),FALSE)*$E210)</f>
        <v>0</v>
      </c>
      <c r="BM210" s="1321">
        <f>IF(ISERROR(VLOOKUP(VLOOKUP($A210, 'E4 TB Allocation Details'!$A$18:$L$214, MATCH("Misc ID", 'E4 TB Allocation Details'!$A$18:$L$18, 0),FALSE), 'E2 Allocators'!$B$15:$W$361, MATCH('O5 Details by Class &amp; Accounts'!BM$18, 'E2 Allocators'!$B$15:$W$15, 0),FALSE)*$E210), 0, VLOOKUP(VLOOKUP($A210, 'E4 TB Allocation Details'!$A$18:$L$214, MATCH("Misc ID", 'E4 TB Allocation Details'!$A$18:$L$18, 0),FALSE), 'E2 Allocators'!$B$15:$W$361, MATCH('O5 Details by Class &amp; Accounts'!BM$18, 'E2 Allocators'!$B$15:$W$15, 0),FALSE)*$E210)</f>
        <v>0</v>
      </c>
      <c r="BN210" s="1321">
        <f>IF(ISERROR(VLOOKUP(VLOOKUP($A210, 'E4 TB Allocation Details'!$A$18:$L$214, MATCH("Misc ID", 'E4 TB Allocation Details'!$A$18:$L$18, 0),FALSE), 'E2 Allocators'!$B$15:$W$361, MATCH('O5 Details by Class &amp; Accounts'!BN$18, 'E2 Allocators'!$B$15:$W$15, 0),FALSE)*$E210), 0, VLOOKUP(VLOOKUP($A210, 'E4 TB Allocation Details'!$A$18:$L$214, MATCH("Misc ID", 'E4 TB Allocation Details'!$A$18:$L$18, 0),FALSE), 'E2 Allocators'!$B$15:$W$361, MATCH('O5 Details by Class &amp; Accounts'!BN$18, 'E2 Allocators'!$B$15:$W$15, 0),FALSE)*$E210)</f>
        <v>0</v>
      </c>
      <c r="BO210" s="1321">
        <f>IF(ISERROR(VLOOKUP(VLOOKUP($A210, 'E4 TB Allocation Details'!$A$18:$L$214, MATCH("Misc ID", 'E4 TB Allocation Details'!$A$18:$L$18, 0),FALSE), 'E2 Allocators'!$B$15:$W$361, MATCH('O5 Details by Class &amp; Accounts'!BO$18, 'E2 Allocators'!$B$15:$W$15, 0),FALSE)*$E210), 0, VLOOKUP(VLOOKUP($A210, 'E4 TB Allocation Details'!$A$18:$L$214, MATCH("Misc ID", 'E4 TB Allocation Details'!$A$18:$L$18, 0),FALSE), 'E2 Allocators'!$B$15:$W$361, MATCH('O5 Details by Class &amp; Accounts'!BO$18, 'E2 Allocators'!$B$15:$W$15, 0),FALSE)*$E210)</f>
        <v>0</v>
      </c>
      <c r="BP210" s="1321">
        <f>IF(ISERROR(VLOOKUP(VLOOKUP($A210, 'E4 TB Allocation Details'!$A$18:$L$214, MATCH("Misc ID", 'E4 TB Allocation Details'!$A$18:$L$18, 0),FALSE), 'E2 Allocators'!$B$15:$W$361, MATCH('O5 Details by Class &amp; Accounts'!BP$18, 'E2 Allocators'!$B$15:$W$15, 0),FALSE)*$E210), 0, VLOOKUP(VLOOKUP($A210, 'E4 TB Allocation Details'!$A$18:$L$214, MATCH("Misc ID", 'E4 TB Allocation Details'!$A$18:$L$18, 0),FALSE), 'E2 Allocators'!$B$15:$W$361, MATCH('O5 Details by Class &amp; Accounts'!BP$18, 'E2 Allocators'!$B$15:$W$15, 0),FALSE)*$E210)</f>
        <v>0</v>
      </c>
      <c r="BQ210" s="1321">
        <f>IF(ISERROR(VLOOKUP(VLOOKUP($A210, 'E4 TB Allocation Details'!$A$18:$L$214, MATCH("Misc ID", 'E4 TB Allocation Details'!$A$18:$L$18, 0),FALSE), 'E2 Allocators'!$B$15:$W$361, MATCH('O5 Details by Class &amp; Accounts'!BQ$18, 'E2 Allocators'!$B$15:$W$15, 0),FALSE)*$E210), 0, VLOOKUP(VLOOKUP($A210, 'E4 TB Allocation Details'!$A$18:$L$214, MATCH("Misc ID", 'E4 TB Allocation Details'!$A$18:$L$18, 0),FALSE), 'E2 Allocators'!$B$15:$W$361, MATCH('O5 Details by Class &amp; Accounts'!BQ$18, 'E2 Allocators'!$B$15:$W$15, 0),FALSE)*$E210)</f>
        <v>0</v>
      </c>
      <c r="BR210" s="1321">
        <f>IF(ISERROR(VLOOKUP(VLOOKUP($A210, 'E4 TB Allocation Details'!$A$18:$L$214, MATCH("Misc ID", 'E4 TB Allocation Details'!$A$18:$L$18, 0),FALSE), 'E2 Allocators'!$B$15:$W$361, MATCH('O5 Details by Class &amp; Accounts'!BR$18, 'E2 Allocators'!$B$15:$W$15, 0),FALSE)*$E210), 0, VLOOKUP(VLOOKUP($A210, 'E4 TB Allocation Details'!$A$18:$L$214, MATCH("Misc ID", 'E4 TB Allocation Details'!$A$18:$L$18, 0),FALSE), 'E2 Allocators'!$B$15:$W$361, MATCH('O5 Details by Class &amp; Accounts'!BR$18, 'E2 Allocators'!$B$15:$W$15, 0),FALSE)*$E210)</f>
        <v>0</v>
      </c>
      <c r="BS210" s="1321">
        <f t="shared" si="48"/>
        <v>0</v>
      </c>
      <c r="BT210" s="1321">
        <f>IF(ISERROR(VLOOKUP(VLOOKUP($A210, 'E4 TB Allocation Details'!$A$18:$L$214, MATCH("A &amp; G ID", 'E4 TB Allocation Details'!$A$18:$L$18, 0),FALSE), 'E2 Allocators'!$B$15:$W$361, MATCH('O5 Details by Class &amp; Accounts'!BT$18, 'E2 Allocators'!$B$15:$W$15, 0),FALSE)*$E210), 0, VLOOKUP(VLOOKUP($A210, 'E4 TB Allocation Details'!$A$18:$L$214, MATCH("A &amp; G ID", 'E4 TB Allocation Details'!$A$18:$L$18, 0),FALSE), 'E2 Allocators'!$B$15:$W$361, MATCH('O5 Details by Class &amp; Accounts'!BT$18, 'E2 Allocators'!$B$15:$W$15, 0),FALSE)*$E210)</f>
        <v>0</v>
      </c>
      <c r="BU210" s="1321">
        <f>IF(ISERROR(VLOOKUP(VLOOKUP($A210, 'E4 TB Allocation Details'!$A$18:$L$214, MATCH("A &amp; G ID", 'E4 TB Allocation Details'!$A$18:$L$18, 0),FALSE), 'E2 Allocators'!$B$15:$W$361, MATCH('O5 Details by Class &amp; Accounts'!BU$18, 'E2 Allocators'!$B$15:$W$15, 0),FALSE)*$E210), 0, VLOOKUP(VLOOKUP($A210, 'E4 TB Allocation Details'!$A$18:$L$214, MATCH("A &amp; G ID", 'E4 TB Allocation Details'!$A$18:$L$18, 0),FALSE), 'E2 Allocators'!$B$15:$W$361, MATCH('O5 Details by Class &amp; Accounts'!BU$18, 'E2 Allocators'!$B$15:$W$15, 0),FALSE)*$E210)</f>
        <v>0</v>
      </c>
      <c r="BV210" s="1321">
        <f>IF(ISERROR(VLOOKUP(VLOOKUP($A210, 'E4 TB Allocation Details'!$A$18:$L$214, MATCH("A &amp; G ID", 'E4 TB Allocation Details'!$A$18:$L$18, 0),FALSE), 'E2 Allocators'!$B$15:$W$361, MATCH('O5 Details by Class &amp; Accounts'!BV$18, 'E2 Allocators'!$B$15:$W$15, 0),FALSE)*$E210), 0, VLOOKUP(VLOOKUP($A210, 'E4 TB Allocation Details'!$A$18:$L$214, MATCH("A &amp; G ID", 'E4 TB Allocation Details'!$A$18:$L$18, 0),FALSE), 'E2 Allocators'!$B$15:$W$361, MATCH('O5 Details by Class &amp; Accounts'!BV$18, 'E2 Allocators'!$B$15:$W$15, 0),FALSE)*$E210)</f>
        <v>0</v>
      </c>
      <c r="BW210" s="1321">
        <f>IF(ISERROR(VLOOKUP(VLOOKUP($A210, 'E4 TB Allocation Details'!$A$18:$L$214, MATCH("A &amp; G ID", 'E4 TB Allocation Details'!$A$18:$L$18, 0),FALSE), 'E2 Allocators'!$B$15:$W$361, MATCH('O5 Details by Class &amp; Accounts'!BW$18, 'E2 Allocators'!$B$15:$W$15, 0),FALSE)*$E210), 0, VLOOKUP(VLOOKUP($A210, 'E4 TB Allocation Details'!$A$18:$L$214, MATCH("A &amp; G ID", 'E4 TB Allocation Details'!$A$18:$L$18, 0),FALSE), 'E2 Allocators'!$B$15:$W$361, MATCH('O5 Details by Class &amp; Accounts'!BW$18, 'E2 Allocators'!$B$15:$W$15, 0),FALSE)*$E210)</f>
        <v>0</v>
      </c>
      <c r="BX210" s="1321">
        <f>IF(ISERROR(VLOOKUP(VLOOKUP($A210, 'E4 TB Allocation Details'!$A$18:$L$214, MATCH("A &amp; G ID", 'E4 TB Allocation Details'!$A$18:$L$18, 0),FALSE), 'E2 Allocators'!$B$15:$W$361, MATCH('O5 Details by Class &amp; Accounts'!BX$18, 'E2 Allocators'!$B$15:$W$15, 0),FALSE)*$E210), 0, VLOOKUP(VLOOKUP($A210, 'E4 TB Allocation Details'!$A$18:$L$214, MATCH("A &amp; G ID", 'E4 TB Allocation Details'!$A$18:$L$18, 0),FALSE), 'E2 Allocators'!$B$15:$W$361, MATCH('O5 Details by Class &amp; Accounts'!BX$18, 'E2 Allocators'!$B$15:$W$15, 0),FALSE)*$E210)</f>
        <v>0</v>
      </c>
      <c r="BY210" s="1321">
        <f>IF(ISERROR(VLOOKUP(VLOOKUP($A210, 'E4 TB Allocation Details'!$A$18:$L$214, MATCH("A &amp; G ID", 'E4 TB Allocation Details'!$A$18:$L$18, 0),FALSE), 'E2 Allocators'!$B$15:$W$361, MATCH('O5 Details by Class &amp; Accounts'!BY$18, 'E2 Allocators'!$B$15:$W$15, 0),FALSE)*$E210), 0, VLOOKUP(VLOOKUP($A210, 'E4 TB Allocation Details'!$A$18:$L$214, MATCH("A &amp; G ID", 'E4 TB Allocation Details'!$A$18:$L$18, 0),FALSE), 'E2 Allocators'!$B$15:$W$361, MATCH('O5 Details by Class &amp; Accounts'!BY$18, 'E2 Allocators'!$B$15:$W$15, 0),FALSE)*$E210)</f>
        <v>0</v>
      </c>
      <c r="BZ210" s="1321">
        <f>IF(ISERROR(VLOOKUP(VLOOKUP($A210, 'E4 TB Allocation Details'!$A$18:$L$214, MATCH("A &amp; G ID", 'E4 TB Allocation Details'!$A$18:$L$18, 0),FALSE), 'E2 Allocators'!$B$15:$W$361, MATCH('O5 Details by Class &amp; Accounts'!BZ$18, 'E2 Allocators'!$B$15:$W$15, 0),FALSE)*$E210), 0, VLOOKUP(VLOOKUP($A210, 'E4 TB Allocation Details'!$A$18:$L$214, MATCH("A &amp; G ID", 'E4 TB Allocation Details'!$A$18:$L$18, 0),FALSE), 'E2 Allocators'!$B$15:$W$361, MATCH('O5 Details by Class &amp; Accounts'!BZ$18, 'E2 Allocators'!$B$15:$W$15, 0),FALSE)*$E210)</f>
        <v>0</v>
      </c>
      <c r="CA210" s="1321">
        <f>IF(ISERROR(VLOOKUP(VLOOKUP($A210, 'E4 TB Allocation Details'!$A$18:$L$214, MATCH("A &amp; G ID", 'E4 TB Allocation Details'!$A$18:$L$18, 0),FALSE), 'E2 Allocators'!$B$15:$W$361, MATCH('O5 Details by Class &amp; Accounts'!CA$18, 'E2 Allocators'!$B$15:$W$15, 0),FALSE)*$E210), 0, VLOOKUP(VLOOKUP($A210, 'E4 TB Allocation Details'!$A$18:$L$214, MATCH("A &amp; G ID", 'E4 TB Allocation Details'!$A$18:$L$18, 0),FALSE), 'E2 Allocators'!$B$15:$W$361, MATCH('O5 Details by Class &amp; Accounts'!CA$18, 'E2 Allocators'!$B$15:$W$15, 0),FALSE)*$E210)</f>
        <v>0</v>
      </c>
      <c r="CB210" s="1321">
        <f>IF(ISERROR(VLOOKUP(VLOOKUP($A210, 'E4 TB Allocation Details'!$A$18:$L$214, MATCH("A &amp; G ID", 'E4 TB Allocation Details'!$A$18:$L$18, 0),FALSE), 'E2 Allocators'!$B$15:$W$361, MATCH('O5 Details by Class &amp; Accounts'!CB$18, 'E2 Allocators'!$B$15:$W$15, 0),FALSE)*$E210), 0, VLOOKUP(VLOOKUP($A210, 'E4 TB Allocation Details'!$A$18:$L$214, MATCH("A &amp; G ID", 'E4 TB Allocation Details'!$A$18:$L$18, 0),FALSE), 'E2 Allocators'!$B$15:$W$361, MATCH('O5 Details by Class &amp; Accounts'!CB$18, 'E2 Allocators'!$B$15:$W$15, 0),FALSE)*$E210)</f>
        <v>0</v>
      </c>
      <c r="CC210" s="1321">
        <f>IF(ISERROR(VLOOKUP(VLOOKUP($A210, 'E4 TB Allocation Details'!$A$18:$L$214, MATCH("A &amp; G ID", 'E4 TB Allocation Details'!$A$18:$L$18, 0),FALSE), 'E2 Allocators'!$B$15:$W$361, MATCH('O5 Details by Class &amp; Accounts'!CC$18, 'E2 Allocators'!$B$15:$W$15, 0),FALSE)*$E210), 0, VLOOKUP(VLOOKUP($A210, 'E4 TB Allocation Details'!$A$18:$L$214, MATCH("A &amp; G ID", 'E4 TB Allocation Details'!$A$18:$L$18, 0),FALSE), 'E2 Allocators'!$B$15:$W$361, MATCH('O5 Details by Class &amp; Accounts'!CC$18, 'E2 Allocators'!$B$15:$W$15, 0),FALSE)*$E210)</f>
        <v>0</v>
      </c>
      <c r="CD210" s="1321">
        <f>IF(ISERROR(VLOOKUP(VLOOKUP($A210, 'E4 TB Allocation Details'!$A$18:$L$214, MATCH("A &amp; G ID", 'E4 TB Allocation Details'!$A$18:$L$18, 0),FALSE), 'E2 Allocators'!$B$15:$W$361, MATCH('O5 Details by Class &amp; Accounts'!CD$18, 'E2 Allocators'!$B$15:$W$15, 0),FALSE)*$E210), 0, VLOOKUP(VLOOKUP($A210, 'E4 TB Allocation Details'!$A$18:$L$214, MATCH("A &amp; G ID", 'E4 TB Allocation Details'!$A$18:$L$18, 0),FALSE), 'E2 Allocators'!$B$15:$W$361, MATCH('O5 Details by Class &amp; Accounts'!CD$18, 'E2 Allocators'!$B$15:$W$15, 0),FALSE)*$E210)</f>
        <v>0</v>
      </c>
      <c r="CE210" s="1321">
        <f>IF(ISERROR(VLOOKUP(VLOOKUP($A210, 'E4 TB Allocation Details'!$A$18:$L$214, MATCH("A &amp; G ID", 'E4 TB Allocation Details'!$A$18:$L$18, 0),FALSE), 'E2 Allocators'!$B$15:$W$361, MATCH('O5 Details by Class &amp; Accounts'!CE$18, 'E2 Allocators'!$B$15:$W$15, 0),FALSE)*$E210), 0, VLOOKUP(VLOOKUP($A210, 'E4 TB Allocation Details'!$A$18:$L$214, MATCH("A &amp; G ID", 'E4 TB Allocation Details'!$A$18:$L$18, 0),FALSE), 'E2 Allocators'!$B$15:$W$361, MATCH('O5 Details by Class &amp; Accounts'!CE$18, 'E2 Allocators'!$B$15:$W$15, 0),FALSE)*$E210)</f>
        <v>0</v>
      </c>
      <c r="CF210" s="1321">
        <f>IF(ISERROR(VLOOKUP(VLOOKUP($A210, 'E4 TB Allocation Details'!$A$18:$L$214, MATCH("A &amp; G ID", 'E4 TB Allocation Details'!$A$18:$L$18, 0),FALSE), 'E2 Allocators'!$B$15:$W$361, MATCH('O5 Details by Class &amp; Accounts'!CF$18, 'E2 Allocators'!$B$15:$W$15, 0),FALSE)*$E210), 0, VLOOKUP(VLOOKUP($A210, 'E4 TB Allocation Details'!$A$18:$L$214, MATCH("A &amp; G ID", 'E4 TB Allocation Details'!$A$18:$L$18, 0),FALSE), 'E2 Allocators'!$B$15:$W$361, MATCH('O5 Details by Class &amp; Accounts'!CF$18, 'E2 Allocators'!$B$15:$W$15, 0),FALSE)*$E210)</f>
        <v>0</v>
      </c>
      <c r="CG210" s="1321">
        <f>IF(ISERROR(VLOOKUP(VLOOKUP($A210, 'E4 TB Allocation Details'!$A$18:$L$214, MATCH("A &amp; G ID", 'E4 TB Allocation Details'!$A$18:$L$18, 0),FALSE), 'E2 Allocators'!$B$15:$W$361, MATCH('O5 Details by Class &amp; Accounts'!CG$18, 'E2 Allocators'!$B$15:$W$15, 0),FALSE)*$E210), 0, VLOOKUP(VLOOKUP($A210, 'E4 TB Allocation Details'!$A$18:$L$214, MATCH("A &amp; G ID", 'E4 TB Allocation Details'!$A$18:$L$18, 0),FALSE), 'E2 Allocators'!$B$15:$W$361, MATCH('O5 Details by Class &amp; Accounts'!CG$18, 'E2 Allocators'!$B$15:$W$15, 0),FALSE)*$E210)</f>
        <v>0</v>
      </c>
      <c r="CH210" s="1321">
        <f>IF(ISERROR(VLOOKUP(VLOOKUP($A210, 'E4 TB Allocation Details'!$A$18:$L$214, MATCH("A &amp; G ID", 'E4 TB Allocation Details'!$A$18:$L$18, 0),FALSE), 'E2 Allocators'!$B$15:$W$361, MATCH('O5 Details by Class &amp; Accounts'!CH$18, 'E2 Allocators'!$B$15:$W$15, 0),FALSE)*$E210), 0, VLOOKUP(VLOOKUP($A210, 'E4 TB Allocation Details'!$A$18:$L$214, MATCH("A &amp; G ID", 'E4 TB Allocation Details'!$A$18:$L$18, 0),FALSE), 'E2 Allocators'!$B$15:$W$361, MATCH('O5 Details by Class &amp; Accounts'!CH$18, 'E2 Allocators'!$B$15:$W$15, 0),FALSE)*$E210)</f>
        <v>0</v>
      </c>
      <c r="CI210" s="1321">
        <f>IF(ISERROR(VLOOKUP(VLOOKUP($A210, 'E4 TB Allocation Details'!$A$18:$L$214, MATCH("A &amp; G ID", 'E4 TB Allocation Details'!$A$18:$L$18, 0),FALSE), 'E2 Allocators'!$B$15:$W$361, MATCH('O5 Details by Class &amp; Accounts'!CI$18, 'E2 Allocators'!$B$15:$W$15, 0),FALSE)*$E210), 0, VLOOKUP(VLOOKUP($A210, 'E4 TB Allocation Details'!$A$18:$L$214, MATCH("A &amp; G ID", 'E4 TB Allocation Details'!$A$18:$L$18, 0),FALSE), 'E2 Allocators'!$B$15:$W$361, MATCH('O5 Details by Class &amp; Accounts'!CI$18, 'E2 Allocators'!$B$15:$W$15, 0),FALSE)*$E210)</f>
        <v>0</v>
      </c>
      <c r="CJ210" s="1321">
        <f>IF(ISERROR(VLOOKUP(VLOOKUP($A210, 'E4 TB Allocation Details'!$A$18:$L$214, MATCH("A &amp; G ID", 'E4 TB Allocation Details'!$A$18:$L$18, 0),FALSE), 'E2 Allocators'!$B$15:$W$361, MATCH('O5 Details by Class &amp; Accounts'!CJ$18, 'E2 Allocators'!$B$15:$W$15, 0),FALSE)*$E210), 0, VLOOKUP(VLOOKUP($A210, 'E4 TB Allocation Details'!$A$18:$L$214, MATCH("A &amp; G ID", 'E4 TB Allocation Details'!$A$18:$L$18, 0),FALSE), 'E2 Allocators'!$B$15:$W$361, MATCH('O5 Details by Class &amp; Accounts'!CJ$18, 'E2 Allocators'!$B$15:$W$15, 0),FALSE)*$E210)</f>
        <v>0</v>
      </c>
      <c r="CK210" s="1321">
        <f>IF(ISERROR(VLOOKUP(VLOOKUP($A210, 'E4 TB Allocation Details'!$A$18:$L$214, MATCH("A &amp; G ID", 'E4 TB Allocation Details'!$A$18:$L$18, 0),FALSE), 'E2 Allocators'!$B$15:$W$361, MATCH('O5 Details by Class &amp; Accounts'!CK$18, 'E2 Allocators'!$B$15:$W$15, 0),FALSE)*$E210), 0, VLOOKUP(VLOOKUP($A210, 'E4 TB Allocation Details'!$A$18:$L$214, MATCH("A &amp; G ID", 'E4 TB Allocation Details'!$A$18:$L$18, 0),FALSE), 'E2 Allocators'!$B$15:$W$361, MATCH('O5 Details by Class &amp; Accounts'!CK$18, 'E2 Allocators'!$B$15:$W$15, 0),FALSE)*$E210)</f>
        <v>0</v>
      </c>
      <c r="CL210" s="1321">
        <f>IF(ISERROR(VLOOKUP(VLOOKUP($A210, 'E4 TB Allocation Details'!$A$18:$L$214, MATCH("A &amp; G ID", 'E4 TB Allocation Details'!$A$18:$L$18, 0),FALSE), 'E2 Allocators'!$B$15:$W$361, MATCH('O5 Details by Class &amp; Accounts'!CL$18, 'E2 Allocators'!$B$15:$W$15, 0),FALSE)*$E210), 0, VLOOKUP(VLOOKUP($A210, 'E4 TB Allocation Details'!$A$18:$L$214, MATCH("A &amp; G ID", 'E4 TB Allocation Details'!$A$18:$L$18, 0),FALSE), 'E2 Allocators'!$B$15:$W$361, MATCH('O5 Details by Class &amp; Accounts'!CL$18, 'E2 Allocators'!$B$15:$W$15, 0),FALSE)*$E210)</f>
        <v>0</v>
      </c>
      <c r="CM210" s="1321">
        <f>IF(ISERROR(VLOOKUP(VLOOKUP($A210, 'E4 TB Allocation Details'!$A$18:$L$214, MATCH("A &amp; G ID", 'E4 TB Allocation Details'!$A$18:$L$18, 0),FALSE), 'E2 Allocators'!$B$15:$W$361, MATCH('O5 Details by Class &amp; Accounts'!CM$18, 'E2 Allocators'!$B$15:$W$15, 0),FALSE)*$E210), 0, VLOOKUP(VLOOKUP($A210, 'E4 TB Allocation Details'!$A$18:$L$214, MATCH("A &amp; G ID", 'E4 TB Allocation Details'!$A$18:$L$18, 0),FALSE), 'E2 Allocators'!$B$15:$W$361, MATCH('O5 Details by Class &amp; Accounts'!CM$18, 'E2 Allocators'!$B$15:$W$15, 0),FALSE)*$E210)</f>
        <v>0</v>
      </c>
      <c r="CN210" s="1321">
        <f t="shared" si="52"/>
        <v>0</v>
      </c>
      <c r="CO210" s="1650">
        <f t="shared" si="50"/>
        <v>0</v>
      </c>
      <c r="CQ210" s="1898" t="s">
        <v>1091</v>
      </c>
    </row>
    <row r="211" spans="1:98" s="64" customFormat="1" ht="12.75">
      <c r="A211" s="2156">
        <v>6210</v>
      </c>
      <c r="B211" s="2111" t="s">
        <v>999</v>
      </c>
      <c r="C211" s="1647">
        <f>IF(ISERROR(VLOOKUP($A211,'I3 TB Data'!$A$19:$H$484,MATCH('O5 Details by Class &amp; Accounts'!$C$18, 'I3 TB Data'!$A$19:$H$19,0),0)), 0, VLOOKUP($A211,'I3 TB Data'!$A$19:$H$484,MATCH('O5 Details by Class &amp; Accounts'!$C$18,'I3 TB Data'!$A$19:$H$19,0),0))</f>
        <v>0</v>
      </c>
      <c r="D211" s="1648"/>
      <c r="E211" s="1647">
        <f t="shared" si="53"/>
        <v>0</v>
      </c>
      <c r="F211" s="1649">
        <f>IF(ISERROR(VLOOKUP($A211, 'E1 Categorization'!A33:E124, MATCH("Customer Component", 'E1 Categorization'!$A$33:$E$33,0), 0)), 0, IF(VLOOKUP($A211, 'E1 Categorization'!A33:E124, MATCH("Customer Component", 'E1 Categorization'!$A$33:$E$33,0), 0)=0, 'O5 Details by Class &amp; Accounts'!$E211, IF(AND(VLOOKUP($A211, 'E1 Categorization'!A33:E124, MATCH("Customer Component", 'E1 Categorization'!$A$33:$E$33,0), 0) &gt;0, VLOOKUP($A211, 'E1 Categorization'!A33:E124, MATCH("Customer Component", 'E1 Categorization'!$A$33:$E$33,0), 0)&lt;1), 'O5 Details by Class &amp; Accounts'!$E211*(1-VLOOKUP($A211, 'E1 Categorization'!A33:E124, MATCH("Customer Component", 'E1 Categorization'!$A$33:$E$33,0), 0)), 0)))</f>
        <v>0</v>
      </c>
      <c r="G211" s="1649">
        <f>IF(ISERROR(VLOOKUP($A211, 'E1 Categorization'!A33:E124, MATCH("Customer Component", 'E1 Categorization'!$A$33:$E$33,0), 0)),0, IF(VLOOKUP($A211, 'E1 Categorization'!A33:E124, MATCH("Customer Component", 'E1 Categorization'!$A$33:$E$33,0), 0)=0, 0, IF(AND(VLOOKUP($A211, 'E1 Categorization'!A33:E124, MATCH("Customer Component", 'E1 Categorization'!$A$33:$E$33,0), 0) &gt;0, VLOOKUP($A211, 'E1 Categorization'!A33:E124, MATCH("Customer Component", 'E1 Categorization'!$A$33:$E$33,0), 0)&lt;1), 'O5 Details by Class &amp; Accounts'!$E211*(VLOOKUP($A211, 'E1 Categorization'!A33:E124, MATCH("Customer Component", 'E1 Categorization'!$A$33:$E$33,0), 0)), 'O5 Details by Class &amp; Accounts'!$E211)))</f>
        <v>0</v>
      </c>
      <c r="H211" s="1321">
        <f t="shared" si="46"/>
        <v>0</v>
      </c>
      <c r="I211" s="1321">
        <f>IF(ISERROR(VLOOKUP(VLOOKUP($A211, 'E4 TB Allocation Details'!$A$18:$L$214, MATCH("Demand ID", 'E4 TB Allocation Details'!$A$18:$L$18, 0),FALSE), 'E2 Allocators'!$B$15:$W$361, MATCH('O5 Details by Class &amp; Accounts'!I$18, 'E2 Allocators'!$B$15:$W$15, 0),FALSE)*$F211), 0, VLOOKUP(VLOOKUP($A211, 'E4 TB Allocation Details'!$A$18:$L$214, MATCH("Demand ID", 'E4 TB Allocation Details'!$A$18:$L$18, 0),FALSE), 'E2 Allocators'!$B$15:$W$361, MATCH('O5 Details by Class &amp; Accounts'!I$18, 'E2 Allocators'!$B$15:$W$15, 0),FALSE)*$F211)</f>
        <v>0</v>
      </c>
      <c r="J211" s="1321">
        <f>IF(ISERROR(VLOOKUP(VLOOKUP($A211, 'E4 TB Allocation Details'!$A$18:$L$214, MATCH("Demand ID", 'E4 TB Allocation Details'!$A$18:$L$18, 0),FALSE), 'E2 Allocators'!$B$15:$W$361, MATCH('O5 Details by Class &amp; Accounts'!J$18, 'E2 Allocators'!$B$15:$W$15, 0),FALSE)*$F211), 0, VLOOKUP(VLOOKUP($A211, 'E4 TB Allocation Details'!$A$18:$L$214, MATCH("Demand ID", 'E4 TB Allocation Details'!$A$18:$L$18, 0),FALSE), 'E2 Allocators'!$B$15:$W$361, MATCH('O5 Details by Class &amp; Accounts'!J$18, 'E2 Allocators'!$B$15:$W$15, 0),FALSE)*$F211)</f>
        <v>0</v>
      </c>
      <c r="K211" s="1321">
        <f>IF(ISERROR(VLOOKUP(VLOOKUP($A211, 'E4 TB Allocation Details'!$A$18:$L$214, MATCH("Demand ID", 'E4 TB Allocation Details'!$A$18:$L$18, 0),FALSE), 'E2 Allocators'!$B$15:$W$361, MATCH('O5 Details by Class &amp; Accounts'!K$18, 'E2 Allocators'!$B$15:$W$15, 0),FALSE)*$F211), 0, VLOOKUP(VLOOKUP($A211, 'E4 TB Allocation Details'!$A$18:$L$214, MATCH("Demand ID", 'E4 TB Allocation Details'!$A$18:$L$18, 0),FALSE), 'E2 Allocators'!$B$15:$W$361, MATCH('O5 Details by Class &amp; Accounts'!K$18, 'E2 Allocators'!$B$15:$W$15, 0),FALSE)*$F211)</f>
        <v>0</v>
      </c>
      <c r="L211" s="1321">
        <f>IF(ISERROR(VLOOKUP(VLOOKUP($A211, 'E4 TB Allocation Details'!$A$18:$L$214, MATCH("Demand ID", 'E4 TB Allocation Details'!$A$18:$L$18, 0),FALSE), 'E2 Allocators'!$B$15:$W$361, MATCH('O5 Details by Class &amp; Accounts'!L$18, 'E2 Allocators'!$B$15:$W$15, 0),FALSE)*$F211), 0, VLOOKUP(VLOOKUP($A211, 'E4 TB Allocation Details'!$A$18:$L$214, MATCH("Demand ID", 'E4 TB Allocation Details'!$A$18:$L$18, 0),FALSE), 'E2 Allocators'!$B$15:$W$361, MATCH('O5 Details by Class &amp; Accounts'!L$18, 'E2 Allocators'!$B$15:$W$15, 0),FALSE)*$F211)</f>
        <v>0</v>
      </c>
      <c r="M211" s="1321">
        <f>IF(ISERROR(VLOOKUP(VLOOKUP($A211, 'E4 TB Allocation Details'!$A$18:$L$214, MATCH("Demand ID", 'E4 TB Allocation Details'!$A$18:$L$18, 0),FALSE), 'E2 Allocators'!$B$15:$W$361, MATCH('O5 Details by Class &amp; Accounts'!M$18, 'E2 Allocators'!$B$15:$W$15, 0),FALSE)*$F211), 0, VLOOKUP(VLOOKUP($A211, 'E4 TB Allocation Details'!$A$18:$L$214, MATCH("Demand ID", 'E4 TB Allocation Details'!$A$18:$L$18, 0),FALSE), 'E2 Allocators'!$B$15:$W$361, MATCH('O5 Details by Class &amp; Accounts'!M$18, 'E2 Allocators'!$B$15:$W$15, 0),FALSE)*$F211)</f>
        <v>0</v>
      </c>
      <c r="N211" s="1321">
        <f>IF(ISERROR(VLOOKUP(VLOOKUP($A211, 'E4 TB Allocation Details'!$A$18:$L$214, MATCH("Demand ID", 'E4 TB Allocation Details'!$A$18:$L$18, 0),FALSE), 'E2 Allocators'!$B$15:$W$361, MATCH('O5 Details by Class &amp; Accounts'!N$18, 'E2 Allocators'!$B$15:$W$15, 0),FALSE)*$F211), 0, VLOOKUP(VLOOKUP($A211, 'E4 TB Allocation Details'!$A$18:$L$214, MATCH("Demand ID", 'E4 TB Allocation Details'!$A$18:$L$18, 0),FALSE), 'E2 Allocators'!$B$15:$W$361, MATCH('O5 Details by Class &amp; Accounts'!N$18, 'E2 Allocators'!$B$15:$W$15, 0),FALSE)*$F211)</f>
        <v>0</v>
      </c>
      <c r="O211" s="1321">
        <f>IF(ISERROR(VLOOKUP(VLOOKUP($A211, 'E4 TB Allocation Details'!$A$18:$L$214, MATCH("Demand ID", 'E4 TB Allocation Details'!$A$18:$L$18, 0),FALSE), 'E2 Allocators'!$B$15:$W$361, MATCH('O5 Details by Class &amp; Accounts'!O$18, 'E2 Allocators'!$B$15:$W$15, 0),FALSE)*$F211), 0, VLOOKUP(VLOOKUP($A211, 'E4 TB Allocation Details'!$A$18:$L$214, MATCH("Demand ID", 'E4 TB Allocation Details'!$A$18:$L$18, 0),FALSE), 'E2 Allocators'!$B$15:$W$361, MATCH('O5 Details by Class &amp; Accounts'!O$18, 'E2 Allocators'!$B$15:$W$15, 0),FALSE)*$F211)</f>
        <v>0</v>
      </c>
      <c r="P211" s="1321">
        <f>IF(ISERROR(VLOOKUP(VLOOKUP($A211, 'E4 TB Allocation Details'!$A$18:$L$214, MATCH("Demand ID", 'E4 TB Allocation Details'!$A$18:$L$18, 0),FALSE), 'E2 Allocators'!$B$15:$W$361, MATCH('O5 Details by Class &amp; Accounts'!P$18, 'E2 Allocators'!$B$15:$W$15, 0),FALSE)*$F211), 0, VLOOKUP(VLOOKUP($A211, 'E4 TB Allocation Details'!$A$18:$L$214, MATCH("Demand ID", 'E4 TB Allocation Details'!$A$18:$L$18, 0),FALSE), 'E2 Allocators'!$B$15:$W$361, MATCH('O5 Details by Class &amp; Accounts'!P$18, 'E2 Allocators'!$B$15:$W$15, 0),FALSE)*$F211)</f>
        <v>0</v>
      </c>
      <c r="Q211" s="1321">
        <f>IF(ISERROR(VLOOKUP(VLOOKUP($A211, 'E4 TB Allocation Details'!$A$18:$L$214, MATCH("Demand ID", 'E4 TB Allocation Details'!$A$18:$L$18, 0),FALSE), 'E2 Allocators'!$B$15:$W$361, MATCH('O5 Details by Class &amp; Accounts'!Q$18, 'E2 Allocators'!$B$15:$W$15, 0),FALSE)*$F211), 0, VLOOKUP(VLOOKUP($A211, 'E4 TB Allocation Details'!$A$18:$L$214, MATCH("Demand ID", 'E4 TB Allocation Details'!$A$18:$L$18, 0),FALSE), 'E2 Allocators'!$B$15:$W$361, MATCH('O5 Details by Class &amp; Accounts'!Q$18, 'E2 Allocators'!$B$15:$W$15, 0),FALSE)*$F211)</f>
        <v>0</v>
      </c>
      <c r="R211" s="1321">
        <f>IF(ISERROR(VLOOKUP(VLOOKUP($A211, 'E4 TB Allocation Details'!$A$18:$L$214, MATCH("Demand ID", 'E4 TB Allocation Details'!$A$18:$L$18, 0),FALSE), 'E2 Allocators'!$B$15:$W$361, MATCH('O5 Details by Class &amp; Accounts'!R$18, 'E2 Allocators'!$B$15:$W$15, 0),FALSE)*$F211), 0, VLOOKUP(VLOOKUP($A211, 'E4 TB Allocation Details'!$A$18:$L$214, MATCH("Demand ID", 'E4 TB Allocation Details'!$A$18:$L$18, 0),FALSE), 'E2 Allocators'!$B$15:$W$361, MATCH('O5 Details by Class &amp; Accounts'!R$18, 'E2 Allocators'!$B$15:$W$15, 0),FALSE)*$F211)</f>
        <v>0</v>
      </c>
      <c r="S211" s="1321">
        <f>IF(ISERROR(VLOOKUP(VLOOKUP($A211, 'E4 TB Allocation Details'!$A$18:$L$214, MATCH("Demand ID", 'E4 TB Allocation Details'!$A$18:$L$18, 0),FALSE), 'E2 Allocators'!$B$15:$W$361, MATCH('O5 Details by Class &amp; Accounts'!S$18, 'E2 Allocators'!$B$15:$W$15, 0),FALSE)*$F211), 0, VLOOKUP(VLOOKUP($A211, 'E4 TB Allocation Details'!$A$18:$L$214, MATCH("Demand ID", 'E4 TB Allocation Details'!$A$18:$L$18, 0),FALSE), 'E2 Allocators'!$B$15:$W$361, MATCH('O5 Details by Class &amp; Accounts'!S$18, 'E2 Allocators'!$B$15:$W$15, 0),FALSE)*$F211)</f>
        <v>0</v>
      </c>
      <c r="T211" s="1321">
        <f>IF(ISERROR(VLOOKUP(VLOOKUP($A211, 'E4 TB Allocation Details'!$A$18:$L$214, MATCH("Demand ID", 'E4 TB Allocation Details'!$A$18:$L$18, 0),FALSE), 'E2 Allocators'!$B$15:$W$361, MATCH('O5 Details by Class &amp; Accounts'!T$18, 'E2 Allocators'!$B$15:$W$15, 0),FALSE)*$F211), 0, VLOOKUP(VLOOKUP($A211, 'E4 TB Allocation Details'!$A$18:$L$214, MATCH("Demand ID", 'E4 TB Allocation Details'!$A$18:$L$18, 0),FALSE), 'E2 Allocators'!$B$15:$W$361, MATCH('O5 Details by Class &amp; Accounts'!T$18, 'E2 Allocators'!$B$15:$W$15, 0),FALSE)*$F211)</f>
        <v>0</v>
      </c>
      <c r="U211" s="1321">
        <f>IF(ISERROR(VLOOKUP(VLOOKUP($A211, 'E4 TB Allocation Details'!$A$18:$L$214, MATCH("Demand ID", 'E4 TB Allocation Details'!$A$18:$L$18, 0),FALSE), 'E2 Allocators'!$B$15:$W$361, MATCH('O5 Details by Class &amp; Accounts'!U$18, 'E2 Allocators'!$B$15:$W$15, 0),FALSE)*$F211), 0, VLOOKUP(VLOOKUP($A211, 'E4 TB Allocation Details'!$A$18:$L$214, MATCH("Demand ID", 'E4 TB Allocation Details'!$A$18:$L$18, 0),FALSE), 'E2 Allocators'!$B$15:$W$361, MATCH('O5 Details by Class &amp; Accounts'!U$18, 'E2 Allocators'!$B$15:$W$15, 0),FALSE)*$F211)</f>
        <v>0</v>
      </c>
      <c r="V211" s="1321">
        <f>IF(ISERROR(VLOOKUP(VLOOKUP($A211, 'E4 TB Allocation Details'!$A$18:$L$214, MATCH("Demand ID", 'E4 TB Allocation Details'!$A$18:$L$18, 0),FALSE), 'E2 Allocators'!$B$15:$W$361, MATCH('O5 Details by Class &amp; Accounts'!V$18, 'E2 Allocators'!$B$15:$W$15, 0),FALSE)*$F211), 0, VLOOKUP(VLOOKUP($A211, 'E4 TB Allocation Details'!$A$18:$L$214, MATCH("Demand ID", 'E4 TB Allocation Details'!$A$18:$L$18, 0),FALSE), 'E2 Allocators'!$B$15:$W$361, MATCH('O5 Details by Class &amp; Accounts'!V$18, 'E2 Allocators'!$B$15:$W$15, 0),FALSE)*$F211)</f>
        <v>0</v>
      </c>
      <c r="W211" s="1321">
        <f>IF(ISERROR(VLOOKUP(VLOOKUP($A211, 'E4 TB Allocation Details'!$A$18:$L$214, MATCH("Demand ID", 'E4 TB Allocation Details'!$A$18:$L$18, 0),FALSE), 'E2 Allocators'!$B$15:$W$361, MATCH('O5 Details by Class &amp; Accounts'!W$18, 'E2 Allocators'!$B$15:$W$15, 0),FALSE)*$F211), 0, VLOOKUP(VLOOKUP($A211, 'E4 TB Allocation Details'!$A$18:$L$214, MATCH("Demand ID", 'E4 TB Allocation Details'!$A$18:$L$18, 0),FALSE), 'E2 Allocators'!$B$15:$W$361, MATCH('O5 Details by Class &amp; Accounts'!W$18, 'E2 Allocators'!$B$15:$W$15, 0),FALSE)*$F211)</f>
        <v>0</v>
      </c>
      <c r="X211" s="1321">
        <f>IF(ISERROR(VLOOKUP(VLOOKUP($A211, 'E4 TB Allocation Details'!$A$18:$L$214, MATCH("Demand ID", 'E4 TB Allocation Details'!$A$18:$L$18, 0),FALSE), 'E2 Allocators'!$B$15:$W$361, MATCH('O5 Details by Class &amp; Accounts'!X$18, 'E2 Allocators'!$B$15:$W$15, 0),FALSE)*$F211), 0, VLOOKUP(VLOOKUP($A211, 'E4 TB Allocation Details'!$A$18:$L$214, MATCH("Demand ID", 'E4 TB Allocation Details'!$A$18:$L$18, 0),FALSE), 'E2 Allocators'!$B$15:$W$361, MATCH('O5 Details by Class &amp; Accounts'!X$18, 'E2 Allocators'!$B$15:$W$15, 0),FALSE)*$F211)</f>
        <v>0</v>
      </c>
      <c r="Y211" s="1321">
        <f>IF(ISERROR(VLOOKUP(VLOOKUP($A211, 'E4 TB Allocation Details'!$A$18:$L$214, MATCH("Demand ID", 'E4 TB Allocation Details'!$A$18:$L$18, 0),FALSE), 'E2 Allocators'!$B$15:$W$361, MATCH('O5 Details by Class &amp; Accounts'!Y$18, 'E2 Allocators'!$B$15:$W$15, 0),FALSE)*$F211), 0, VLOOKUP(VLOOKUP($A211, 'E4 TB Allocation Details'!$A$18:$L$214, MATCH("Demand ID", 'E4 TB Allocation Details'!$A$18:$L$18, 0),FALSE), 'E2 Allocators'!$B$15:$W$361, MATCH('O5 Details by Class &amp; Accounts'!Y$18, 'E2 Allocators'!$B$15:$W$15, 0),FALSE)*$F211)</f>
        <v>0</v>
      </c>
      <c r="Z211" s="1321">
        <f>IF(ISERROR(VLOOKUP(VLOOKUP($A211, 'E4 TB Allocation Details'!$A$18:$L$214, MATCH("Demand ID", 'E4 TB Allocation Details'!$A$18:$L$18, 0),FALSE), 'E2 Allocators'!$B$15:$W$361, MATCH('O5 Details by Class &amp; Accounts'!Z$18, 'E2 Allocators'!$B$15:$W$15, 0),FALSE)*$F211), 0, VLOOKUP(VLOOKUP($A211, 'E4 TB Allocation Details'!$A$18:$L$214, MATCH("Demand ID", 'E4 TB Allocation Details'!$A$18:$L$18, 0),FALSE), 'E2 Allocators'!$B$15:$W$361, MATCH('O5 Details by Class &amp; Accounts'!Z$18, 'E2 Allocators'!$B$15:$W$15, 0),FALSE)*$F211)</f>
        <v>0</v>
      </c>
      <c r="AA211" s="1321">
        <f>IF(ISERROR(VLOOKUP(VLOOKUP($A211, 'E4 TB Allocation Details'!$A$18:$L$214, MATCH("Demand ID", 'E4 TB Allocation Details'!$A$18:$L$18, 0),FALSE), 'E2 Allocators'!$B$15:$W$361, MATCH('O5 Details by Class &amp; Accounts'!AA$18, 'E2 Allocators'!$B$15:$W$15, 0),FALSE)*$F211), 0, VLOOKUP(VLOOKUP($A211, 'E4 TB Allocation Details'!$A$18:$L$214, MATCH("Demand ID", 'E4 TB Allocation Details'!$A$18:$L$18, 0),FALSE), 'E2 Allocators'!$B$15:$W$361, MATCH('O5 Details by Class &amp; Accounts'!AA$18, 'E2 Allocators'!$B$15:$W$15, 0),FALSE)*$F211)</f>
        <v>0</v>
      </c>
      <c r="AB211" s="1321">
        <f>IF(ISERROR(VLOOKUP(VLOOKUP($A211, 'E4 TB Allocation Details'!$A$18:$L$214, MATCH("Demand ID", 'E4 TB Allocation Details'!$A$18:$L$18, 0),FALSE), 'E2 Allocators'!$B$15:$W$361, MATCH('O5 Details by Class &amp; Accounts'!AB$18, 'E2 Allocators'!$B$15:$W$15, 0),FALSE)*$F211), 0, VLOOKUP(VLOOKUP($A211, 'E4 TB Allocation Details'!$A$18:$L$214, MATCH("Demand ID", 'E4 TB Allocation Details'!$A$18:$L$18, 0),FALSE), 'E2 Allocators'!$B$15:$W$361, MATCH('O5 Details by Class &amp; Accounts'!AB$18, 'E2 Allocators'!$B$15:$W$15, 0),FALSE)*$F211)</f>
        <v>0</v>
      </c>
      <c r="AC211" s="1321">
        <f t="shared" si="47"/>
        <v>0</v>
      </c>
      <c r="AD211" s="1321">
        <f>IF(ISERROR(VLOOKUP(VLOOKUP($A211, 'E4 TB Allocation Details'!$A$18:$L$214, MATCH("Customer ID", 'E4 TB Allocation Details'!$A$18:$L$18, 0),FALSE), 'E2 Allocators'!$B$15:$W$361, MATCH('O5 Details by Class &amp; Accounts'!AD$18, 'E2 Allocators'!$B$15:$W$15, 0),FALSE)*$G211), 0, VLOOKUP(VLOOKUP($A211, 'E4 TB Allocation Details'!$A$18:$L$214, MATCH("Customer ID", 'E4 TB Allocation Details'!$A$18:$L$18, 0),FALSE), 'E2 Allocators'!$B$15:$W$361, MATCH('O5 Details by Class &amp; Accounts'!AD$18, 'E2 Allocators'!$B$15:$W$15, 0),FALSE)*$G211)</f>
        <v>0</v>
      </c>
      <c r="AE211" s="1321">
        <f>IF(ISERROR(VLOOKUP(VLOOKUP($A211, 'E4 TB Allocation Details'!$A$18:$L$214, MATCH("Customer ID", 'E4 TB Allocation Details'!$A$18:$L$18, 0),FALSE), 'E2 Allocators'!$B$15:$W$361, MATCH('O5 Details by Class &amp; Accounts'!AE$18, 'E2 Allocators'!$B$15:$W$15, 0),FALSE)*$G211), 0, VLOOKUP(VLOOKUP($A211, 'E4 TB Allocation Details'!$A$18:$L$214, MATCH("Customer ID", 'E4 TB Allocation Details'!$A$18:$L$18, 0),FALSE), 'E2 Allocators'!$B$15:$W$361, MATCH('O5 Details by Class &amp; Accounts'!AE$18, 'E2 Allocators'!$B$15:$W$15, 0),FALSE)*$G211)</f>
        <v>0</v>
      </c>
      <c r="AF211" s="1321">
        <f>IF(ISERROR(VLOOKUP(VLOOKUP($A211, 'E4 TB Allocation Details'!$A$18:$L$214, MATCH("Customer ID", 'E4 TB Allocation Details'!$A$18:$L$18, 0),FALSE), 'E2 Allocators'!$B$15:$W$361, MATCH('O5 Details by Class &amp; Accounts'!AF$18, 'E2 Allocators'!$B$15:$W$15, 0),FALSE)*$G211), 0, VLOOKUP(VLOOKUP($A211, 'E4 TB Allocation Details'!$A$18:$L$214, MATCH("Customer ID", 'E4 TB Allocation Details'!$A$18:$L$18, 0),FALSE), 'E2 Allocators'!$B$15:$W$361, MATCH('O5 Details by Class &amp; Accounts'!AF$18, 'E2 Allocators'!$B$15:$W$15, 0),FALSE)*$G211)</f>
        <v>0</v>
      </c>
      <c r="AG211" s="1321">
        <f>IF(ISERROR(VLOOKUP(VLOOKUP($A211, 'E4 TB Allocation Details'!$A$18:$L$214, MATCH("Customer ID", 'E4 TB Allocation Details'!$A$18:$L$18, 0),FALSE), 'E2 Allocators'!$B$15:$W$361, MATCH('O5 Details by Class &amp; Accounts'!AG$18, 'E2 Allocators'!$B$15:$W$15, 0),FALSE)*$G211), 0, VLOOKUP(VLOOKUP($A211, 'E4 TB Allocation Details'!$A$18:$L$214, MATCH("Customer ID", 'E4 TB Allocation Details'!$A$18:$L$18, 0),FALSE), 'E2 Allocators'!$B$15:$W$361, MATCH('O5 Details by Class &amp; Accounts'!AG$18, 'E2 Allocators'!$B$15:$W$15, 0),FALSE)*$G211)</f>
        <v>0</v>
      </c>
      <c r="AH211" s="1321">
        <f>IF(ISERROR(VLOOKUP(VLOOKUP($A211, 'E4 TB Allocation Details'!$A$18:$L$214, MATCH("Customer ID", 'E4 TB Allocation Details'!$A$18:$L$18, 0),FALSE), 'E2 Allocators'!$B$15:$W$361, MATCH('O5 Details by Class &amp; Accounts'!AH$18, 'E2 Allocators'!$B$15:$W$15, 0),FALSE)*$G211), 0, VLOOKUP(VLOOKUP($A211, 'E4 TB Allocation Details'!$A$18:$L$214, MATCH("Customer ID", 'E4 TB Allocation Details'!$A$18:$L$18, 0),FALSE), 'E2 Allocators'!$B$15:$W$361, MATCH('O5 Details by Class &amp; Accounts'!AH$18, 'E2 Allocators'!$B$15:$W$15, 0),FALSE)*$G211)</f>
        <v>0</v>
      </c>
      <c r="AI211" s="1321">
        <f>IF(ISERROR(VLOOKUP(VLOOKUP($A211, 'E4 TB Allocation Details'!$A$18:$L$214, MATCH("Customer ID", 'E4 TB Allocation Details'!$A$18:$L$18, 0),FALSE), 'E2 Allocators'!$B$15:$W$361, MATCH('O5 Details by Class &amp; Accounts'!AI$18, 'E2 Allocators'!$B$15:$W$15, 0),FALSE)*$G211), 0, VLOOKUP(VLOOKUP($A211, 'E4 TB Allocation Details'!$A$18:$L$214, MATCH("Customer ID", 'E4 TB Allocation Details'!$A$18:$L$18, 0),FALSE), 'E2 Allocators'!$B$15:$W$361, MATCH('O5 Details by Class &amp; Accounts'!AI$18, 'E2 Allocators'!$B$15:$W$15, 0),FALSE)*$G211)</f>
        <v>0</v>
      </c>
      <c r="AJ211" s="1321">
        <f>IF(ISERROR(VLOOKUP(VLOOKUP($A211, 'E4 TB Allocation Details'!$A$18:$L$214, MATCH("Customer ID", 'E4 TB Allocation Details'!$A$18:$L$18, 0),FALSE), 'E2 Allocators'!$B$15:$W$361, MATCH('O5 Details by Class &amp; Accounts'!AJ$18, 'E2 Allocators'!$B$15:$W$15, 0),FALSE)*$G211), 0, VLOOKUP(VLOOKUP($A211, 'E4 TB Allocation Details'!$A$18:$L$214, MATCH("Customer ID", 'E4 TB Allocation Details'!$A$18:$L$18, 0),FALSE), 'E2 Allocators'!$B$15:$W$361, MATCH('O5 Details by Class &amp; Accounts'!AJ$18, 'E2 Allocators'!$B$15:$W$15, 0),FALSE)*$G211)</f>
        <v>0</v>
      </c>
      <c r="AK211" s="1321">
        <f>IF(ISERROR(VLOOKUP(VLOOKUP($A211, 'E4 TB Allocation Details'!$A$18:$L$214, MATCH("Customer ID", 'E4 TB Allocation Details'!$A$18:$L$18, 0),FALSE), 'E2 Allocators'!$B$15:$W$361, MATCH('O5 Details by Class &amp; Accounts'!AK$18, 'E2 Allocators'!$B$15:$W$15, 0),FALSE)*$G211), 0, VLOOKUP(VLOOKUP($A211, 'E4 TB Allocation Details'!$A$18:$L$214, MATCH("Customer ID", 'E4 TB Allocation Details'!$A$18:$L$18, 0),FALSE), 'E2 Allocators'!$B$15:$W$361, MATCH('O5 Details by Class &amp; Accounts'!AK$18, 'E2 Allocators'!$B$15:$W$15, 0),FALSE)*$G211)</f>
        <v>0</v>
      </c>
      <c r="AL211" s="1321">
        <f>IF(ISERROR(VLOOKUP(VLOOKUP($A211, 'E4 TB Allocation Details'!$A$18:$L$214, MATCH("Customer ID", 'E4 TB Allocation Details'!$A$18:$L$18, 0),FALSE), 'E2 Allocators'!$B$15:$W$361, MATCH('O5 Details by Class &amp; Accounts'!AL$18, 'E2 Allocators'!$B$15:$W$15, 0),FALSE)*$G211), 0, VLOOKUP(VLOOKUP($A211, 'E4 TB Allocation Details'!$A$18:$L$214, MATCH("Customer ID", 'E4 TB Allocation Details'!$A$18:$L$18, 0),FALSE), 'E2 Allocators'!$B$15:$W$361, MATCH('O5 Details by Class &amp; Accounts'!AL$18, 'E2 Allocators'!$B$15:$W$15, 0),FALSE)*$G211)</f>
        <v>0</v>
      </c>
      <c r="AM211" s="1321">
        <f>IF(ISERROR(VLOOKUP(VLOOKUP($A211, 'E4 TB Allocation Details'!$A$18:$L$214, MATCH("Customer ID", 'E4 TB Allocation Details'!$A$18:$L$18, 0),FALSE), 'E2 Allocators'!$B$15:$W$361, MATCH('O5 Details by Class &amp; Accounts'!AM$18, 'E2 Allocators'!$B$15:$W$15, 0),FALSE)*$G211), 0, VLOOKUP(VLOOKUP($A211, 'E4 TB Allocation Details'!$A$18:$L$214, MATCH("Customer ID", 'E4 TB Allocation Details'!$A$18:$L$18, 0),FALSE), 'E2 Allocators'!$B$15:$W$361, MATCH('O5 Details by Class &amp; Accounts'!AM$18, 'E2 Allocators'!$B$15:$W$15, 0),FALSE)*$G211)</f>
        <v>0</v>
      </c>
      <c r="AN211" s="1321">
        <f>IF(ISERROR(VLOOKUP(VLOOKUP($A211, 'E4 TB Allocation Details'!$A$18:$L$214, MATCH("Customer ID", 'E4 TB Allocation Details'!$A$18:$L$18, 0),FALSE), 'E2 Allocators'!$B$15:$W$361, MATCH('O5 Details by Class &amp; Accounts'!AN$18, 'E2 Allocators'!$B$15:$W$15, 0),FALSE)*$G211), 0, VLOOKUP(VLOOKUP($A211, 'E4 TB Allocation Details'!$A$18:$L$214, MATCH("Customer ID", 'E4 TB Allocation Details'!$A$18:$L$18, 0),FALSE), 'E2 Allocators'!$B$15:$W$361, MATCH('O5 Details by Class &amp; Accounts'!AN$18, 'E2 Allocators'!$B$15:$W$15, 0),FALSE)*$G211)</f>
        <v>0</v>
      </c>
      <c r="AO211" s="1321">
        <f>IF(ISERROR(VLOOKUP(VLOOKUP($A211, 'E4 TB Allocation Details'!$A$18:$L$214, MATCH("Customer ID", 'E4 TB Allocation Details'!$A$18:$L$18, 0),FALSE), 'E2 Allocators'!$B$15:$W$361, MATCH('O5 Details by Class &amp; Accounts'!AO$18, 'E2 Allocators'!$B$15:$W$15, 0),FALSE)*$G211), 0, VLOOKUP(VLOOKUP($A211, 'E4 TB Allocation Details'!$A$18:$L$214, MATCH("Customer ID", 'E4 TB Allocation Details'!$A$18:$L$18, 0),FALSE), 'E2 Allocators'!$B$15:$W$361, MATCH('O5 Details by Class &amp; Accounts'!AO$18, 'E2 Allocators'!$B$15:$W$15, 0),FALSE)*$G211)</f>
        <v>0</v>
      </c>
      <c r="AP211" s="1321">
        <f>IF(ISERROR(VLOOKUP(VLOOKUP($A211, 'E4 TB Allocation Details'!$A$18:$L$214, MATCH("Customer ID", 'E4 TB Allocation Details'!$A$18:$L$18, 0),FALSE), 'E2 Allocators'!$B$15:$W$361, MATCH('O5 Details by Class &amp; Accounts'!AP$18, 'E2 Allocators'!$B$15:$W$15, 0),FALSE)*$G211), 0, VLOOKUP(VLOOKUP($A211, 'E4 TB Allocation Details'!$A$18:$L$214, MATCH("Customer ID", 'E4 TB Allocation Details'!$A$18:$L$18, 0),FALSE), 'E2 Allocators'!$B$15:$W$361, MATCH('O5 Details by Class &amp; Accounts'!AP$18, 'E2 Allocators'!$B$15:$W$15, 0),FALSE)*$G211)</f>
        <v>0</v>
      </c>
      <c r="AQ211" s="1321">
        <f>IF(ISERROR(VLOOKUP(VLOOKUP($A211, 'E4 TB Allocation Details'!$A$18:$L$214, MATCH("Customer ID", 'E4 TB Allocation Details'!$A$18:$L$18, 0),FALSE), 'E2 Allocators'!$B$15:$W$361, MATCH('O5 Details by Class &amp; Accounts'!AQ$18, 'E2 Allocators'!$B$15:$W$15, 0),FALSE)*$G211), 0, VLOOKUP(VLOOKUP($A211, 'E4 TB Allocation Details'!$A$18:$L$214, MATCH("Customer ID", 'E4 TB Allocation Details'!$A$18:$L$18, 0),FALSE), 'E2 Allocators'!$B$15:$W$361, MATCH('O5 Details by Class &amp; Accounts'!AQ$18, 'E2 Allocators'!$B$15:$W$15, 0),FALSE)*$G211)</f>
        <v>0</v>
      </c>
      <c r="AR211" s="1321">
        <f>IF(ISERROR(VLOOKUP(VLOOKUP($A211, 'E4 TB Allocation Details'!$A$18:$L$214, MATCH("Customer ID", 'E4 TB Allocation Details'!$A$18:$L$18, 0),FALSE), 'E2 Allocators'!$B$15:$W$361, MATCH('O5 Details by Class &amp; Accounts'!AR$18, 'E2 Allocators'!$B$15:$W$15, 0),FALSE)*$G211), 0, VLOOKUP(VLOOKUP($A211, 'E4 TB Allocation Details'!$A$18:$L$214, MATCH("Customer ID", 'E4 TB Allocation Details'!$A$18:$L$18, 0),FALSE), 'E2 Allocators'!$B$15:$W$361, MATCH('O5 Details by Class &amp; Accounts'!AR$18, 'E2 Allocators'!$B$15:$W$15, 0),FALSE)*$G211)</f>
        <v>0</v>
      </c>
      <c r="AS211" s="1321">
        <f>IF(ISERROR(VLOOKUP(VLOOKUP($A211, 'E4 TB Allocation Details'!$A$18:$L$214, MATCH("Customer ID", 'E4 TB Allocation Details'!$A$18:$L$18, 0),FALSE), 'E2 Allocators'!$B$15:$W$361, MATCH('O5 Details by Class &amp; Accounts'!AS$18, 'E2 Allocators'!$B$15:$W$15, 0),FALSE)*$G211), 0, VLOOKUP(VLOOKUP($A211, 'E4 TB Allocation Details'!$A$18:$L$214, MATCH("Customer ID", 'E4 TB Allocation Details'!$A$18:$L$18, 0),FALSE), 'E2 Allocators'!$B$15:$W$361, MATCH('O5 Details by Class &amp; Accounts'!AS$18, 'E2 Allocators'!$B$15:$W$15, 0),FALSE)*$G211)</f>
        <v>0</v>
      </c>
      <c r="AT211" s="1321">
        <f>IF(ISERROR(VLOOKUP(VLOOKUP($A211, 'E4 TB Allocation Details'!$A$18:$L$214, MATCH("Customer ID", 'E4 TB Allocation Details'!$A$18:$L$18, 0),FALSE), 'E2 Allocators'!$B$15:$W$361, MATCH('O5 Details by Class &amp; Accounts'!AT$18, 'E2 Allocators'!$B$15:$W$15, 0),FALSE)*$G211), 0, VLOOKUP(VLOOKUP($A211, 'E4 TB Allocation Details'!$A$18:$L$214, MATCH("Customer ID", 'E4 TB Allocation Details'!$A$18:$L$18, 0),FALSE), 'E2 Allocators'!$B$15:$W$361, MATCH('O5 Details by Class &amp; Accounts'!AT$18, 'E2 Allocators'!$B$15:$W$15, 0),FALSE)*$G211)</f>
        <v>0</v>
      </c>
      <c r="AU211" s="1321">
        <f>IF(ISERROR(VLOOKUP(VLOOKUP($A211, 'E4 TB Allocation Details'!$A$18:$L$214, MATCH("Customer ID", 'E4 TB Allocation Details'!$A$18:$L$18, 0),FALSE), 'E2 Allocators'!$B$15:$W$361, MATCH('O5 Details by Class &amp; Accounts'!AU$18, 'E2 Allocators'!$B$15:$W$15, 0),FALSE)*$G211), 0, VLOOKUP(VLOOKUP($A211, 'E4 TB Allocation Details'!$A$18:$L$214, MATCH("Customer ID", 'E4 TB Allocation Details'!$A$18:$L$18, 0),FALSE), 'E2 Allocators'!$B$15:$W$361, MATCH('O5 Details by Class &amp; Accounts'!AU$18, 'E2 Allocators'!$B$15:$W$15, 0),FALSE)*$G211)</f>
        <v>0</v>
      </c>
      <c r="AV211" s="1321">
        <f>IF(ISERROR(VLOOKUP(VLOOKUP($A211, 'E4 TB Allocation Details'!$A$18:$L$214, MATCH("Customer ID", 'E4 TB Allocation Details'!$A$18:$L$18, 0),FALSE), 'E2 Allocators'!$B$15:$W$361, MATCH('O5 Details by Class &amp; Accounts'!AV$18, 'E2 Allocators'!$B$15:$W$15, 0),FALSE)*$G211), 0, VLOOKUP(VLOOKUP($A211, 'E4 TB Allocation Details'!$A$18:$L$214, MATCH("Customer ID", 'E4 TB Allocation Details'!$A$18:$L$18, 0),FALSE), 'E2 Allocators'!$B$15:$W$361, MATCH('O5 Details by Class &amp; Accounts'!AV$18, 'E2 Allocators'!$B$15:$W$15, 0),FALSE)*$G211)</f>
        <v>0</v>
      </c>
      <c r="AW211" s="1321">
        <f>IF(ISERROR(VLOOKUP(VLOOKUP($A211, 'E4 TB Allocation Details'!$A$18:$L$214, MATCH("Customer ID", 'E4 TB Allocation Details'!$A$18:$L$18, 0),FALSE), 'E2 Allocators'!$B$15:$W$361, MATCH('O5 Details by Class &amp; Accounts'!AW$18, 'E2 Allocators'!$B$15:$W$15, 0),FALSE)*$G211), 0, VLOOKUP(VLOOKUP($A211, 'E4 TB Allocation Details'!$A$18:$L$214, MATCH("Customer ID", 'E4 TB Allocation Details'!$A$18:$L$18, 0),FALSE), 'E2 Allocators'!$B$15:$W$361, MATCH('O5 Details by Class &amp; Accounts'!AW$18, 'E2 Allocators'!$B$15:$W$15, 0),FALSE)*$G211)</f>
        <v>0</v>
      </c>
      <c r="AX211" s="1321">
        <f t="shared" si="51"/>
        <v>0</v>
      </c>
      <c r="AY211" s="1321">
        <f>IF(ISERROR(VLOOKUP(VLOOKUP($A211, 'E4 TB Allocation Details'!$A$18:$L$214, MATCH("Misc ID", 'E4 TB Allocation Details'!$A$18:$L$18, 0),FALSE), 'E2 Allocators'!$B$15:$W$361, MATCH('O5 Details by Class &amp; Accounts'!AY$18, 'E2 Allocators'!$B$15:$W$15, 0),FALSE)*$E211), 0, VLOOKUP(VLOOKUP($A211, 'E4 TB Allocation Details'!$A$18:$L$214, MATCH("Misc ID", 'E4 TB Allocation Details'!$A$18:$L$18, 0),FALSE), 'E2 Allocators'!$B$15:$W$361, MATCH('O5 Details by Class &amp; Accounts'!AY$18, 'E2 Allocators'!$B$15:$W$15, 0),FALSE)*$E211)</f>
        <v>0</v>
      </c>
      <c r="AZ211" s="1321">
        <f>IF(ISERROR(VLOOKUP(VLOOKUP($A211, 'E4 TB Allocation Details'!$A$18:$L$214, MATCH("Misc ID", 'E4 TB Allocation Details'!$A$18:$L$18, 0),FALSE), 'E2 Allocators'!$B$15:$W$361, MATCH('O5 Details by Class &amp; Accounts'!AZ$18, 'E2 Allocators'!$B$15:$W$15, 0),FALSE)*$E211), 0, VLOOKUP(VLOOKUP($A211, 'E4 TB Allocation Details'!$A$18:$L$214, MATCH("Misc ID", 'E4 TB Allocation Details'!$A$18:$L$18, 0),FALSE), 'E2 Allocators'!$B$15:$W$361, MATCH('O5 Details by Class &amp; Accounts'!AZ$18, 'E2 Allocators'!$B$15:$W$15, 0),FALSE)*$E211)</f>
        <v>0</v>
      </c>
      <c r="BA211" s="1321">
        <f>IF(ISERROR(VLOOKUP(VLOOKUP($A211, 'E4 TB Allocation Details'!$A$18:$L$214, MATCH("Misc ID", 'E4 TB Allocation Details'!$A$18:$L$18, 0),FALSE), 'E2 Allocators'!$B$15:$W$361, MATCH('O5 Details by Class &amp; Accounts'!BA$18, 'E2 Allocators'!$B$15:$W$15, 0),FALSE)*$E211), 0, VLOOKUP(VLOOKUP($A211, 'E4 TB Allocation Details'!$A$18:$L$214, MATCH("Misc ID", 'E4 TB Allocation Details'!$A$18:$L$18, 0),FALSE), 'E2 Allocators'!$B$15:$W$361, MATCH('O5 Details by Class &amp; Accounts'!BA$18, 'E2 Allocators'!$B$15:$W$15, 0),FALSE)*$E211)</f>
        <v>0</v>
      </c>
      <c r="BB211" s="1321">
        <f>IF(ISERROR(VLOOKUP(VLOOKUP($A211, 'E4 TB Allocation Details'!$A$18:$L$214, MATCH("Misc ID", 'E4 TB Allocation Details'!$A$18:$L$18, 0),FALSE), 'E2 Allocators'!$B$15:$W$361, MATCH('O5 Details by Class &amp; Accounts'!BB$18, 'E2 Allocators'!$B$15:$W$15, 0),FALSE)*$E211), 0, VLOOKUP(VLOOKUP($A211, 'E4 TB Allocation Details'!$A$18:$L$214, MATCH("Misc ID", 'E4 TB Allocation Details'!$A$18:$L$18, 0),FALSE), 'E2 Allocators'!$B$15:$W$361, MATCH('O5 Details by Class &amp; Accounts'!BB$18, 'E2 Allocators'!$B$15:$W$15, 0),FALSE)*$E211)</f>
        <v>0</v>
      </c>
      <c r="BC211" s="1321">
        <f>IF(ISERROR(VLOOKUP(VLOOKUP($A211, 'E4 TB Allocation Details'!$A$18:$L$214, MATCH("Misc ID", 'E4 TB Allocation Details'!$A$18:$L$18, 0),FALSE), 'E2 Allocators'!$B$15:$W$361, MATCH('O5 Details by Class &amp; Accounts'!BC$18, 'E2 Allocators'!$B$15:$W$15, 0),FALSE)*$E211), 0, VLOOKUP(VLOOKUP($A211, 'E4 TB Allocation Details'!$A$18:$L$214, MATCH("Misc ID", 'E4 TB Allocation Details'!$A$18:$L$18, 0),FALSE), 'E2 Allocators'!$B$15:$W$361, MATCH('O5 Details by Class &amp; Accounts'!BC$18, 'E2 Allocators'!$B$15:$W$15, 0),FALSE)*$E211)</f>
        <v>0</v>
      </c>
      <c r="BD211" s="1321">
        <f>IF(ISERROR(VLOOKUP(VLOOKUP($A211, 'E4 TB Allocation Details'!$A$18:$L$214, MATCH("Misc ID", 'E4 TB Allocation Details'!$A$18:$L$18, 0),FALSE), 'E2 Allocators'!$B$15:$W$361, MATCH('O5 Details by Class &amp; Accounts'!BD$18, 'E2 Allocators'!$B$15:$W$15, 0),FALSE)*$E211), 0, VLOOKUP(VLOOKUP($A211, 'E4 TB Allocation Details'!$A$18:$L$214, MATCH("Misc ID", 'E4 TB Allocation Details'!$A$18:$L$18, 0),FALSE), 'E2 Allocators'!$B$15:$W$361, MATCH('O5 Details by Class &amp; Accounts'!BD$18, 'E2 Allocators'!$B$15:$W$15, 0),FALSE)*$E211)</f>
        <v>0</v>
      </c>
      <c r="BE211" s="1321">
        <f>IF(ISERROR(VLOOKUP(VLOOKUP($A211, 'E4 TB Allocation Details'!$A$18:$L$214, MATCH("Misc ID", 'E4 TB Allocation Details'!$A$18:$L$18, 0),FALSE), 'E2 Allocators'!$B$15:$W$361, MATCH('O5 Details by Class &amp; Accounts'!BE$18, 'E2 Allocators'!$B$15:$W$15, 0),FALSE)*$E211), 0, VLOOKUP(VLOOKUP($A211, 'E4 TB Allocation Details'!$A$18:$L$214, MATCH("Misc ID", 'E4 TB Allocation Details'!$A$18:$L$18, 0),FALSE), 'E2 Allocators'!$B$15:$W$361, MATCH('O5 Details by Class &amp; Accounts'!BE$18, 'E2 Allocators'!$B$15:$W$15, 0),FALSE)*$E211)</f>
        <v>0</v>
      </c>
      <c r="BF211" s="1321">
        <f>IF(ISERROR(VLOOKUP(VLOOKUP($A211, 'E4 TB Allocation Details'!$A$18:$L$214, MATCH("Misc ID", 'E4 TB Allocation Details'!$A$18:$L$18, 0),FALSE), 'E2 Allocators'!$B$15:$W$361, MATCH('O5 Details by Class &amp; Accounts'!BF$18, 'E2 Allocators'!$B$15:$W$15, 0),FALSE)*$E211), 0, VLOOKUP(VLOOKUP($A211, 'E4 TB Allocation Details'!$A$18:$L$214, MATCH("Misc ID", 'E4 TB Allocation Details'!$A$18:$L$18, 0),FALSE), 'E2 Allocators'!$B$15:$W$361, MATCH('O5 Details by Class &amp; Accounts'!BF$18, 'E2 Allocators'!$B$15:$W$15, 0),FALSE)*$E211)</f>
        <v>0</v>
      </c>
      <c r="BG211" s="1321">
        <f>IF(ISERROR(VLOOKUP(VLOOKUP($A211, 'E4 TB Allocation Details'!$A$18:$L$214, MATCH("Misc ID", 'E4 TB Allocation Details'!$A$18:$L$18, 0),FALSE), 'E2 Allocators'!$B$15:$W$361, MATCH('O5 Details by Class &amp; Accounts'!BG$18, 'E2 Allocators'!$B$15:$W$15, 0),FALSE)*$E211), 0, VLOOKUP(VLOOKUP($A211, 'E4 TB Allocation Details'!$A$18:$L$214, MATCH("Misc ID", 'E4 TB Allocation Details'!$A$18:$L$18, 0),FALSE), 'E2 Allocators'!$B$15:$W$361, MATCH('O5 Details by Class &amp; Accounts'!BG$18, 'E2 Allocators'!$B$15:$W$15, 0),FALSE)*$E211)</f>
        <v>0</v>
      </c>
      <c r="BH211" s="1321">
        <f>IF(ISERROR(VLOOKUP(VLOOKUP($A211, 'E4 TB Allocation Details'!$A$18:$L$214, MATCH("Misc ID", 'E4 TB Allocation Details'!$A$18:$L$18, 0),FALSE), 'E2 Allocators'!$B$15:$W$361, MATCH('O5 Details by Class &amp; Accounts'!BH$18, 'E2 Allocators'!$B$15:$W$15, 0),FALSE)*$E211), 0, VLOOKUP(VLOOKUP($A211, 'E4 TB Allocation Details'!$A$18:$L$214, MATCH("Misc ID", 'E4 TB Allocation Details'!$A$18:$L$18, 0),FALSE), 'E2 Allocators'!$B$15:$W$361, MATCH('O5 Details by Class &amp; Accounts'!BH$18, 'E2 Allocators'!$B$15:$W$15, 0),FALSE)*$E211)</f>
        <v>0</v>
      </c>
      <c r="BI211" s="1321">
        <f>IF(ISERROR(VLOOKUP(VLOOKUP($A211, 'E4 TB Allocation Details'!$A$18:$L$214, MATCH("Misc ID", 'E4 TB Allocation Details'!$A$18:$L$18, 0),FALSE), 'E2 Allocators'!$B$15:$W$361, MATCH('O5 Details by Class &amp; Accounts'!BI$18, 'E2 Allocators'!$B$15:$W$15, 0),FALSE)*$E211), 0, VLOOKUP(VLOOKUP($A211, 'E4 TB Allocation Details'!$A$18:$L$214, MATCH("Misc ID", 'E4 TB Allocation Details'!$A$18:$L$18, 0),FALSE), 'E2 Allocators'!$B$15:$W$361, MATCH('O5 Details by Class &amp; Accounts'!BI$18, 'E2 Allocators'!$B$15:$W$15, 0),FALSE)*$E211)</f>
        <v>0</v>
      </c>
      <c r="BJ211" s="1321">
        <f>IF(ISERROR(VLOOKUP(VLOOKUP($A211, 'E4 TB Allocation Details'!$A$18:$L$214, MATCH("Misc ID", 'E4 TB Allocation Details'!$A$18:$L$18, 0),FALSE), 'E2 Allocators'!$B$15:$W$361, MATCH('O5 Details by Class &amp; Accounts'!BJ$18, 'E2 Allocators'!$B$15:$W$15, 0),FALSE)*$E211), 0, VLOOKUP(VLOOKUP($A211, 'E4 TB Allocation Details'!$A$18:$L$214, MATCH("Misc ID", 'E4 TB Allocation Details'!$A$18:$L$18, 0),FALSE), 'E2 Allocators'!$B$15:$W$361, MATCH('O5 Details by Class &amp; Accounts'!BJ$18, 'E2 Allocators'!$B$15:$W$15, 0),FALSE)*$E211)</f>
        <v>0</v>
      </c>
      <c r="BK211" s="1321">
        <f>IF(ISERROR(VLOOKUP(VLOOKUP($A211, 'E4 TB Allocation Details'!$A$18:$L$214, MATCH("Misc ID", 'E4 TB Allocation Details'!$A$18:$L$18, 0),FALSE), 'E2 Allocators'!$B$15:$W$361, MATCH('O5 Details by Class &amp; Accounts'!BK$18, 'E2 Allocators'!$B$15:$W$15, 0),FALSE)*$E211), 0, VLOOKUP(VLOOKUP($A211, 'E4 TB Allocation Details'!$A$18:$L$214, MATCH("Misc ID", 'E4 TB Allocation Details'!$A$18:$L$18, 0),FALSE), 'E2 Allocators'!$B$15:$W$361, MATCH('O5 Details by Class &amp; Accounts'!BK$18, 'E2 Allocators'!$B$15:$W$15, 0),FALSE)*$E211)</f>
        <v>0</v>
      </c>
      <c r="BL211" s="1321">
        <f>IF(ISERROR(VLOOKUP(VLOOKUP($A211, 'E4 TB Allocation Details'!$A$18:$L$214, MATCH("Misc ID", 'E4 TB Allocation Details'!$A$18:$L$18, 0),FALSE), 'E2 Allocators'!$B$15:$W$361, MATCH('O5 Details by Class &amp; Accounts'!BL$18, 'E2 Allocators'!$B$15:$W$15, 0),FALSE)*$E211), 0, VLOOKUP(VLOOKUP($A211, 'E4 TB Allocation Details'!$A$18:$L$214, MATCH("Misc ID", 'E4 TB Allocation Details'!$A$18:$L$18, 0),FALSE), 'E2 Allocators'!$B$15:$W$361, MATCH('O5 Details by Class &amp; Accounts'!BL$18, 'E2 Allocators'!$B$15:$W$15, 0),FALSE)*$E211)</f>
        <v>0</v>
      </c>
      <c r="BM211" s="1321">
        <f>IF(ISERROR(VLOOKUP(VLOOKUP($A211, 'E4 TB Allocation Details'!$A$18:$L$214, MATCH("Misc ID", 'E4 TB Allocation Details'!$A$18:$L$18, 0),FALSE), 'E2 Allocators'!$B$15:$W$361, MATCH('O5 Details by Class &amp; Accounts'!BM$18, 'E2 Allocators'!$B$15:$W$15, 0),FALSE)*$E211), 0, VLOOKUP(VLOOKUP($A211, 'E4 TB Allocation Details'!$A$18:$L$214, MATCH("Misc ID", 'E4 TB Allocation Details'!$A$18:$L$18, 0),FALSE), 'E2 Allocators'!$B$15:$W$361, MATCH('O5 Details by Class &amp; Accounts'!BM$18, 'E2 Allocators'!$B$15:$W$15, 0),FALSE)*$E211)</f>
        <v>0</v>
      </c>
      <c r="BN211" s="1321">
        <f>IF(ISERROR(VLOOKUP(VLOOKUP($A211, 'E4 TB Allocation Details'!$A$18:$L$214, MATCH("Misc ID", 'E4 TB Allocation Details'!$A$18:$L$18, 0),FALSE), 'E2 Allocators'!$B$15:$W$361, MATCH('O5 Details by Class &amp; Accounts'!BN$18, 'E2 Allocators'!$B$15:$W$15, 0),FALSE)*$E211), 0, VLOOKUP(VLOOKUP($A211, 'E4 TB Allocation Details'!$A$18:$L$214, MATCH("Misc ID", 'E4 TB Allocation Details'!$A$18:$L$18, 0),FALSE), 'E2 Allocators'!$B$15:$W$361, MATCH('O5 Details by Class &amp; Accounts'!BN$18, 'E2 Allocators'!$B$15:$W$15, 0),FALSE)*$E211)</f>
        <v>0</v>
      </c>
      <c r="BO211" s="1321">
        <f>IF(ISERROR(VLOOKUP(VLOOKUP($A211, 'E4 TB Allocation Details'!$A$18:$L$214, MATCH("Misc ID", 'E4 TB Allocation Details'!$A$18:$L$18, 0),FALSE), 'E2 Allocators'!$B$15:$W$361, MATCH('O5 Details by Class &amp; Accounts'!BO$18, 'E2 Allocators'!$B$15:$W$15, 0),FALSE)*$E211), 0, VLOOKUP(VLOOKUP($A211, 'E4 TB Allocation Details'!$A$18:$L$214, MATCH("Misc ID", 'E4 TB Allocation Details'!$A$18:$L$18, 0),FALSE), 'E2 Allocators'!$B$15:$W$361, MATCH('O5 Details by Class &amp; Accounts'!BO$18, 'E2 Allocators'!$B$15:$W$15, 0),FALSE)*$E211)</f>
        <v>0</v>
      </c>
      <c r="BP211" s="1321">
        <f>IF(ISERROR(VLOOKUP(VLOOKUP($A211, 'E4 TB Allocation Details'!$A$18:$L$214, MATCH("Misc ID", 'E4 TB Allocation Details'!$A$18:$L$18, 0),FALSE), 'E2 Allocators'!$B$15:$W$361, MATCH('O5 Details by Class &amp; Accounts'!BP$18, 'E2 Allocators'!$B$15:$W$15, 0),FALSE)*$E211), 0, VLOOKUP(VLOOKUP($A211, 'E4 TB Allocation Details'!$A$18:$L$214, MATCH("Misc ID", 'E4 TB Allocation Details'!$A$18:$L$18, 0),FALSE), 'E2 Allocators'!$B$15:$W$361, MATCH('O5 Details by Class &amp; Accounts'!BP$18, 'E2 Allocators'!$B$15:$W$15, 0),FALSE)*$E211)</f>
        <v>0</v>
      </c>
      <c r="BQ211" s="1321">
        <f>IF(ISERROR(VLOOKUP(VLOOKUP($A211, 'E4 TB Allocation Details'!$A$18:$L$214, MATCH("Misc ID", 'E4 TB Allocation Details'!$A$18:$L$18, 0),FALSE), 'E2 Allocators'!$B$15:$W$361, MATCH('O5 Details by Class &amp; Accounts'!BQ$18, 'E2 Allocators'!$B$15:$W$15, 0),FALSE)*$E211), 0, VLOOKUP(VLOOKUP($A211, 'E4 TB Allocation Details'!$A$18:$L$214, MATCH("Misc ID", 'E4 TB Allocation Details'!$A$18:$L$18, 0),FALSE), 'E2 Allocators'!$B$15:$W$361, MATCH('O5 Details by Class &amp; Accounts'!BQ$18, 'E2 Allocators'!$B$15:$W$15, 0),FALSE)*$E211)</f>
        <v>0</v>
      </c>
      <c r="BR211" s="1321">
        <f>IF(ISERROR(VLOOKUP(VLOOKUP($A211, 'E4 TB Allocation Details'!$A$18:$L$214, MATCH("Misc ID", 'E4 TB Allocation Details'!$A$18:$L$18, 0),FALSE), 'E2 Allocators'!$B$15:$W$361, MATCH('O5 Details by Class &amp; Accounts'!BR$18, 'E2 Allocators'!$B$15:$W$15, 0),FALSE)*$E211), 0, VLOOKUP(VLOOKUP($A211, 'E4 TB Allocation Details'!$A$18:$L$214, MATCH("Misc ID", 'E4 TB Allocation Details'!$A$18:$L$18, 0),FALSE), 'E2 Allocators'!$B$15:$W$361, MATCH('O5 Details by Class &amp; Accounts'!BR$18, 'E2 Allocators'!$B$15:$W$15, 0),FALSE)*$E211)</f>
        <v>0</v>
      </c>
      <c r="BS211" s="1321">
        <f t="shared" si="48"/>
        <v>0</v>
      </c>
      <c r="BT211" s="1321">
        <f>IF(ISERROR(VLOOKUP(VLOOKUP($A211, 'E4 TB Allocation Details'!$A$18:$L$214, MATCH("A &amp; G ID", 'E4 TB Allocation Details'!$A$18:$L$18, 0),FALSE), 'E2 Allocators'!$B$15:$W$361, MATCH('O5 Details by Class &amp; Accounts'!BT$18, 'E2 Allocators'!$B$15:$W$15, 0),FALSE)*$E211), 0, VLOOKUP(VLOOKUP($A211, 'E4 TB Allocation Details'!$A$18:$L$214, MATCH("A &amp; G ID", 'E4 TB Allocation Details'!$A$18:$L$18, 0),FALSE), 'E2 Allocators'!$B$15:$W$361, MATCH('O5 Details by Class &amp; Accounts'!BT$18, 'E2 Allocators'!$B$15:$W$15, 0),FALSE)*$E211)</f>
        <v>0</v>
      </c>
      <c r="BU211" s="1321">
        <f>IF(ISERROR(VLOOKUP(VLOOKUP($A211, 'E4 TB Allocation Details'!$A$18:$L$214, MATCH("A &amp; G ID", 'E4 TB Allocation Details'!$A$18:$L$18, 0),FALSE), 'E2 Allocators'!$B$15:$W$361, MATCH('O5 Details by Class &amp; Accounts'!BU$18, 'E2 Allocators'!$B$15:$W$15, 0),FALSE)*$E211), 0, VLOOKUP(VLOOKUP($A211, 'E4 TB Allocation Details'!$A$18:$L$214, MATCH("A &amp; G ID", 'E4 TB Allocation Details'!$A$18:$L$18, 0),FALSE), 'E2 Allocators'!$B$15:$W$361, MATCH('O5 Details by Class &amp; Accounts'!BU$18, 'E2 Allocators'!$B$15:$W$15, 0),FALSE)*$E211)</f>
        <v>0</v>
      </c>
      <c r="BV211" s="1321">
        <f>IF(ISERROR(VLOOKUP(VLOOKUP($A211, 'E4 TB Allocation Details'!$A$18:$L$214, MATCH("A &amp; G ID", 'E4 TB Allocation Details'!$A$18:$L$18, 0),FALSE), 'E2 Allocators'!$B$15:$W$361, MATCH('O5 Details by Class &amp; Accounts'!BV$18, 'E2 Allocators'!$B$15:$W$15, 0),FALSE)*$E211), 0, VLOOKUP(VLOOKUP($A211, 'E4 TB Allocation Details'!$A$18:$L$214, MATCH("A &amp; G ID", 'E4 TB Allocation Details'!$A$18:$L$18, 0),FALSE), 'E2 Allocators'!$B$15:$W$361, MATCH('O5 Details by Class &amp; Accounts'!BV$18, 'E2 Allocators'!$B$15:$W$15, 0),FALSE)*$E211)</f>
        <v>0</v>
      </c>
      <c r="BW211" s="1321">
        <f>IF(ISERROR(VLOOKUP(VLOOKUP($A211, 'E4 TB Allocation Details'!$A$18:$L$214, MATCH("A &amp; G ID", 'E4 TB Allocation Details'!$A$18:$L$18, 0),FALSE), 'E2 Allocators'!$B$15:$W$361, MATCH('O5 Details by Class &amp; Accounts'!BW$18, 'E2 Allocators'!$B$15:$W$15, 0),FALSE)*$E211), 0, VLOOKUP(VLOOKUP($A211, 'E4 TB Allocation Details'!$A$18:$L$214, MATCH("A &amp; G ID", 'E4 TB Allocation Details'!$A$18:$L$18, 0),FALSE), 'E2 Allocators'!$B$15:$W$361, MATCH('O5 Details by Class &amp; Accounts'!BW$18, 'E2 Allocators'!$B$15:$W$15, 0),FALSE)*$E211)</f>
        <v>0</v>
      </c>
      <c r="BX211" s="1321">
        <f>IF(ISERROR(VLOOKUP(VLOOKUP($A211, 'E4 TB Allocation Details'!$A$18:$L$214, MATCH("A &amp; G ID", 'E4 TB Allocation Details'!$A$18:$L$18, 0),FALSE), 'E2 Allocators'!$B$15:$W$361, MATCH('O5 Details by Class &amp; Accounts'!BX$18, 'E2 Allocators'!$B$15:$W$15, 0),FALSE)*$E211), 0, VLOOKUP(VLOOKUP($A211, 'E4 TB Allocation Details'!$A$18:$L$214, MATCH("A &amp; G ID", 'E4 TB Allocation Details'!$A$18:$L$18, 0),FALSE), 'E2 Allocators'!$B$15:$W$361, MATCH('O5 Details by Class &amp; Accounts'!BX$18, 'E2 Allocators'!$B$15:$W$15, 0),FALSE)*$E211)</f>
        <v>0</v>
      </c>
      <c r="BY211" s="1321">
        <f>IF(ISERROR(VLOOKUP(VLOOKUP($A211, 'E4 TB Allocation Details'!$A$18:$L$214, MATCH("A &amp; G ID", 'E4 TB Allocation Details'!$A$18:$L$18, 0),FALSE), 'E2 Allocators'!$B$15:$W$361, MATCH('O5 Details by Class &amp; Accounts'!BY$18, 'E2 Allocators'!$B$15:$W$15, 0),FALSE)*$E211), 0, VLOOKUP(VLOOKUP($A211, 'E4 TB Allocation Details'!$A$18:$L$214, MATCH("A &amp; G ID", 'E4 TB Allocation Details'!$A$18:$L$18, 0),FALSE), 'E2 Allocators'!$B$15:$W$361, MATCH('O5 Details by Class &amp; Accounts'!BY$18, 'E2 Allocators'!$B$15:$W$15, 0),FALSE)*$E211)</f>
        <v>0</v>
      </c>
      <c r="BZ211" s="1321">
        <f>IF(ISERROR(VLOOKUP(VLOOKUP($A211, 'E4 TB Allocation Details'!$A$18:$L$214, MATCH("A &amp; G ID", 'E4 TB Allocation Details'!$A$18:$L$18, 0),FALSE), 'E2 Allocators'!$B$15:$W$361, MATCH('O5 Details by Class &amp; Accounts'!BZ$18, 'E2 Allocators'!$B$15:$W$15, 0),FALSE)*$E211), 0, VLOOKUP(VLOOKUP($A211, 'E4 TB Allocation Details'!$A$18:$L$214, MATCH("A &amp; G ID", 'E4 TB Allocation Details'!$A$18:$L$18, 0),FALSE), 'E2 Allocators'!$B$15:$W$361, MATCH('O5 Details by Class &amp; Accounts'!BZ$18, 'E2 Allocators'!$B$15:$W$15, 0),FALSE)*$E211)</f>
        <v>0</v>
      </c>
      <c r="CA211" s="1321">
        <f>IF(ISERROR(VLOOKUP(VLOOKUP($A211, 'E4 TB Allocation Details'!$A$18:$L$214, MATCH("A &amp; G ID", 'E4 TB Allocation Details'!$A$18:$L$18, 0),FALSE), 'E2 Allocators'!$B$15:$W$361, MATCH('O5 Details by Class &amp; Accounts'!CA$18, 'E2 Allocators'!$B$15:$W$15, 0),FALSE)*$E211), 0, VLOOKUP(VLOOKUP($A211, 'E4 TB Allocation Details'!$A$18:$L$214, MATCH("A &amp; G ID", 'E4 TB Allocation Details'!$A$18:$L$18, 0),FALSE), 'E2 Allocators'!$B$15:$W$361, MATCH('O5 Details by Class &amp; Accounts'!CA$18, 'E2 Allocators'!$B$15:$W$15, 0),FALSE)*$E211)</f>
        <v>0</v>
      </c>
      <c r="CB211" s="1321">
        <f>IF(ISERROR(VLOOKUP(VLOOKUP($A211, 'E4 TB Allocation Details'!$A$18:$L$214, MATCH("A &amp; G ID", 'E4 TB Allocation Details'!$A$18:$L$18, 0),FALSE), 'E2 Allocators'!$B$15:$W$361, MATCH('O5 Details by Class &amp; Accounts'!CB$18, 'E2 Allocators'!$B$15:$W$15, 0),FALSE)*$E211), 0, VLOOKUP(VLOOKUP($A211, 'E4 TB Allocation Details'!$A$18:$L$214, MATCH("A &amp; G ID", 'E4 TB Allocation Details'!$A$18:$L$18, 0),FALSE), 'E2 Allocators'!$B$15:$W$361, MATCH('O5 Details by Class &amp; Accounts'!CB$18, 'E2 Allocators'!$B$15:$W$15, 0),FALSE)*$E211)</f>
        <v>0</v>
      </c>
      <c r="CC211" s="1321">
        <f>IF(ISERROR(VLOOKUP(VLOOKUP($A211, 'E4 TB Allocation Details'!$A$18:$L$214, MATCH("A &amp; G ID", 'E4 TB Allocation Details'!$A$18:$L$18, 0),FALSE), 'E2 Allocators'!$B$15:$W$361, MATCH('O5 Details by Class &amp; Accounts'!CC$18, 'E2 Allocators'!$B$15:$W$15, 0),FALSE)*$E211), 0, VLOOKUP(VLOOKUP($A211, 'E4 TB Allocation Details'!$A$18:$L$214, MATCH("A &amp; G ID", 'E4 TB Allocation Details'!$A$18:$L$18, 0),FALSE), 'E2 Allocators'!$B$15:$W$361, MATCH('O5 Details by Class &amp; Accounts'!CC$18, 'E2 Allocators'!$B$15:$W$15, 0),FALSE)*$E211)</f>
        <v>0</v>
      </c>
      <c r="CD211" s="1321">
        <f>IF(ISERROR(VLOOKUP(VLOOKUP($A211, 'E4 TB Allocation Details'!$A$18:$L$214, MATCH("A &amp; G ID", 'E4 TB Allocation Details'!$A$18:$L$18, 0),FALSE), 'E2 Allocators'!$B$15:$W$361, MATCH('O5 Details by Class &amp; Accounts'!CD$18, 'E2 Allocators'!$B$15:$W$15, 0),FALSE)*$E211), 0, VLOOKUP(VLOOKUP($A211, 'E4 TB Allocation Details'!$A$18:$L$214, MATCH("A &amp; G ID", 'E4 TB Allocation Details'!$A$18:$L$18, 0),FALSE), 'E2 Allocators'!$B$15:$W$361, MATCH('O5 Details by Class &amp; Accounts'!CD$18, 'E2 Allocators'!$B$15:$W$15, 0),FALSE)*$E211)</f>
        <v>0</v>
      </c>
      <c r="CE211" s="1321">
        <f>IF(ISERROR(VLOOKUP(VLOOKUP($A211, 'E4 TB Allocation Details'!$A$18:$L$214, MATCH("A &amp; G ID", 'E4 TB Allocation Details'!$A$18:$L$18, 0),FALSE), 'E2 Allocators'!$B$15:$W$361, MATCH('O5 Details by Class &amp; Accounts'!CE$18, 'E2 Allocators'!$B$15:$W$15, 0),FALSE)*$E211), 0, VLOOKUP(VLOOKUP($A211, 'E4 TB Allocation Details'!$A$18:$L$214, MATCH("A &amp; G ID", 'E4 TB Allocation Details'!$A$18:$L$18, 0),FALSE), 'E2 Allocators'!$B$15:$W$361, MATCH('O5 Details by Class &amp; Accounts'!CE$18, 'E2 Allocators'!$B$15:$W$15, 0),FALSE)*$E211)</f>
        <v>0</v>
      </c>
      <c r="CF211" s="1321">
        <f>IF(ISERROR(VLOOKUP(VLOOKUP($A211, 'E4 TB Allocation Details'!$A$18:$L$214, MATCH("A &amp; G ID", 'E4 TB Allocation Details'!$A$18:$L$18, 0),FALSE), 'E2 Allocators'!$B$15:$W$361, MATCH('O5 Details by Class &amp; Accounts'!CF$18, 'E2 Allocators'!$B$15:$W$15, 0),FALSE)*$E211), 0, VLOOKUP(VLOOKUP($A211, 'E4 TB Allocation Details'!$A$18:$L$214, MATCH("A &amp; G ID", 'E4 TB Allocation Details'!$A$18:$L$18, 0),FALSE), 'E2 Allocators'!$B$15:$W$361, MATCH('O5 Details by Class &amp; Accounts'!CF$18, 'E2 Allocators'!$B$15:$W$15, 0),FALSE)*$E211)</f>
        <v>0</v>
      </c>
      <c r="CG211" s="1321">
        <f>IF(ISERROR(VLOOKUP(VLOOKUP($A211, 'E4 TB Allocation Details'!$A$18:$L$214, MATCH("A &amp; G ID", 'E4 TB Allocation Details'!$A$18:$L$18, 0),FALSE), 'E2 Allocators'!$B$15:$W$361, MATCH('O5 Details by Class &amp; Accounts'!CG$18, 'E2 Allocators'!$B$15:$W$15, 0),FALSE)*$E211), 0, VLOOKUP(VLOOKUP($A211, 'E4 TB Allocation Details'!$A$18:$L$214, MATCH("A &amp; G ID", 'E4 TB Allocation Details'!$A$18:$L$18, 0),FALSE), 'E2 Allocators'!$B$15:$W$361, MATCH('O5 Details by Class &amp; Accounts'!CG$18, 'E2 Allocators'!$B$15:$W$15, 0),FALSE)*$E211)</f>
        <v>0</v>
      </c>
      <c r="CH211" s="1321">
        <f>IF(ISERROR(VLOOKUP(VLOOKUP($A211, 'E4 TB Allocation Details'!$A$18:$L$214, MATCH("A &amp; G ID", 'E4 TB Allocation Details'!$A$18:$L$18, 0),FALSE), 'E2 Allocators'!$B$15:$W$361, MATCH('O5 Details by Class &amp; Accounts'!CH$18, 'E2 Allocators'!$B$15:$W$15, 0),FALSE)*$E211), 0, VLOOKUP(VLOOKUP($A211, 'E4 TB Allocation Details'!$A$18:$L$214, MATCH("A &amp; G ID", 'E4 TB Allocation Details'!$A$18:$L$18, 0),FALSE), 'E2 Allocators'!$B$15:$W$361, MATCH('O5 Details by Class &amp; Accounts'!CH$18, 'E2 Allocators'!$B$15:$W$15, 0),FALSE)*$E211)</f>
        <v>0</v>
      </c>
      <c r="CI211" s="1321">
        <f>IF(ISERROR(VLOOKUP(VLOOKUP($A211, 'E4 TB Allocation Details'!$A$18:$L$214, MATCH("A &amp; G ID", 'E4 TB Allocation Details'!$A$18:$L$18, 0),FALSE), 'E2 Allocators'!$B$15:$W$361, MATCH('O5 Details by Class &amp; Accounts'!CI$18, 'E2 Allocators'!$B$15:$W$15, 0),FALSE)*$E211), 0, VLOOKUP(VLOOKUP($A211, 'E4 TB Allocation Details'!$A$18:$L$214, MATCH("A &amp; G ID", 'E4 TB Allocation Details'!$A$18:$L$18, 0),FALSE), 'E2 Allocators'!$B$15:$W$361, MATCH('O5 Details by Class &amp; Accounts'!CI$18, 'E2 Allocators'!$B$15:$W$15, 0),FALSE)*$E211)</f>
        <v>0</v>
      </c>
      <c r="CJ211" s="1321">
        <f>IF(ISERROR(VLOOKUP(VLOOKUP($A211, 'E4 TB Allocation Details'!$A$18:$L$214, MATCH("A &amp; G ID", 'E4 TB Allocation Details'!$A$18:$L$18, 0),FALSE), 'E2 Allocators'!$B$15:$W$361, MATCH('O5 Details by Class &amp; Accounts'!CJ$18, 'E2 Allocators'!$B$15:$W$15, 0),FALSE)*$E211), 0, VLOOKUP(VLOOKUP($A211, 'E4 TB Allocation Details'!$A$18:$L$214, MATCH("A &amp; G ID", 'E4 TB Allocation Details'!$A$18:$L$18, 0),FALSE), 'E2 Allocators'!$B$15:$W$361, MATCH('O5 Details by Class &amp; Accounts'!CJ$18, 'E2 Allocators'!$B$15:$W$15, 0),FALSE)*$E211)</f>
        <v>0</v>
      </c>
      <c r="CK211" s="1321">
        <f>IF(ISERROR(VLOOKUP(VLOOKUP($A211, 'E4 TB Allocation Details'!$A$18:$L$214, MATCH("A &amp; G ID", 'E4 TB Allocation Details'!$A$18:$L$18, 0),FALSE), 'E2 Allocators'!$B$15:$W$361, MATCH('O5 Details by Class &amp; Accounts'!CK$18, 'E2 Allocators'!$B$15:$W$15, 0),FALSE)*$E211), 0, VLOOKUP(VLOOKUP($A211, 'E4 TB Allocation Details'!$A$18:$L$214, MATCH("A &amp; G ID", 'E4 TB Allocation Details'!$A$18:$L$18, 0),FALSE), 'E2 Allocators'!$B$15:$W$361, MATCH('O5 Details by Class &amp; Accounts'!CK$18, 'E2 Allocators'!$B$15:$W$15, 0),FALSE)*$E211)</f>
        <v>0</v>
      </c>
      <c r="CL211" s="1321">
        <f>IF(ISERROR(VLOOKUP(VLOOKUP($A211, 'E4 TB Allocation Details'!$A$18:$L$214, MATCH("A &amp; G ID", 'E4 TB Allocation Details'!$A$18:$L$18, 0),FALSE), 'E2 Allocators'!$B$15:$W$361, MATCH('O5 Details by Class &amp; Accounts'!CL$18, 'E2 Allocators'!$B$15:$W$15, 0),FALSE)*$E211), 0, VLOOKUP(VLOOKUP($A211, 'E4 TB Allocation Details'!$A$18:$L$214, MATCH("A &amp; G ID", 'E4 TB Allocation Details'!$A$18:$L$18, 0),FALSE), 'E2 Allocators'!$B$15:$W$361, MATCH('O5 Details by Class &amp; Accounts'!CL$18, 'E2 Allocators'!$B$15:$W$15, 0),FALSE)*$E211)</f>
        <v>0</v>
      </c>
      <c r="CM211" s="1321">
        <f>IF(ISERROR(VLOOKUP(VLOOKUP($A211, 'E4 TB Allocation Details'!$A$18:$L$214, MATCH("A &amp; G ID", 'E4 TB Allocation Details'!$A$18:$L$18, 0),FALSE), 'E2 Allocators'!$B$15:$W$361, MATCH('O5 Details by Class &amp; Accounts'!CM$18, 'E2 Allocators'!$B$15:$W$15, 0),FALSE)*$E211), 0, VLOOKUP(VLOOKUP($A211, 'E4 TB Allocation Details'!$A$18:$L$214, MATCH("A &amp; G ID", 'E4 TB Allocation Details'!$A$18:$L$18, 0),FALSE), 'E2 Allocators'!$B$15:$W$361, MATCH('O5 Details by Class &amp; Accounts'!CM$18, 'E2 Allocators'!$B$15:$W$15, 0),FALSE)*$E211)</f>
        <v>0</v>
      </c>
      <c r="CN211" s="1321">
        <f t="shared" si="52"/>
        <v>0</v>
      </c>
      <c r="CO211" s="1650">
        <f t="shared" si="50"/>
        <v>0</v>
      </c>
      <c r="CQ211" s="1898" t="s">
        <v>1091</v>
      </c>
    </row>
    <row r="212" spans="1:98" s="64" customFormat="1" ht="12.75">
      <c r="A212" s="2156">
        <v>6215</v>
      </c>
      <c r="B212" s="2111" t="s">
        <v>1000</v>
      </c>
      <c r="C212" s="1647">
        <f>IF(ISERROR(VLOOKUP($A212,'I3 TB Data'!$A$19:$H$484,MATCH('O5 Details by Class &amp; Accounts'!$C$18, 'I3 TB Data'!$A$19:$H$19,0),0)), 0, VLOOKUP($A212,'I3 TB Data'!$A$19:$H$484,MATCH('O5 Details by Class &amp; Accounts'!$C$18,'I3 TB Data'!$A$19:$H$19,0),0))</f>
        <v>0</v>
      </c>
      <c r="D212" s="1648"/>
      <c r="E212" s="1647">
        <f t="shared" si="53"/>
        <v>0</v>
      </c>
      <c r="F212" s="1649">
        <f>IF(ISERROR(VLOOKUP($A212, 'E1 Categorization'!A33:E124, MATCH("Customer Component", 'E1 Categorization'!$A$33:$E$33,0), 0)), 0, IF(VLOOKUP($A212, 'E1 Categorization'!A33:E124, MATCH("Customer Component", 'E1 Categorization'!$A$33:$E$33,0), 0)=0, 'O5 Details by Class &amp; Accounts'!$E212, IF(AND(VLOOKUP($A212, 'E1 Categorization'!A33:E124, MATCH("Customer Component", 'E1 Categorization'!$A$33:$E$33,0), 0) &gt;0, VLOOKUP($A212, 'E1 Categorization'!A33:E124, MATCH("Customer Component", 'E1 Categorization'!$A$33:$E$33,0), 0)&lt;1), 'O5 Details by Class &amp; Accounts'!$E212*(1-VLOOKUP($A212, 'E1 Categorization'!A33:E124, MATCH("Customer Component", 'E1 Categorization'!$A$33:$E$33,0), 0)), 0)))</f>
        <v>0</v>
      </c>
      <c r="G212" s="1649">
        <f>IF(ISERROR(VLOOKUP($A212, 'E1 Categorization'!A33:E124, MATCH("Customer Component", 'E1 Categorization'!$A$33:$E$33,0), 0)),0, IF(VLOOKUP($A212, 'E1 Categorization'!A33:E124, MATCH("Customer Component", 'E1 Categorization'!$A$33:$E$33,0), 0)=0, 0, IF(AND(VLOOKUP($A212, 'E1 Categorization'!A33:E124, MATCH("Customer Component", 'E1 Categorization'!$A$33:$E$33,0), 0) &gt;0, VLOOKUP($A212, 'E1 Categorization'!A33:E124, MATCH("Customer Component", 'E1 Categorization'!$A$33:$E$33,0), 0)&lt;1), 'O5 Details by Class &amp; Accounts'!$E212*(VLOOKUP($A212, 'E1 Categorization'!A33:E124, MATCH("Customer Component", 'E1 Categorization'!$A$33:$E$33,0), 0)), 'O5 Details by Class &amp; Accounts'!$E212)))</f>
        <v>0</v>
      </c>
      <c r="H212" s="1321">
        <f t="shared" si="46"/>
        <v>0</v>
      </c>
      <c r="I212" s="1321">
        <f>IF(ISERROR(VLOOKUP(VLOOKUP($A212, 'E4 TB Allocation Details'!$A$18:$L$214, MATCH("Demand ID", 'E4 TB Allocation Details'!$A$18:$L$18, 0),FALSE), 'E2 Allocators'!$B$15:$W$361, MATCH('O5 Details by Class &amp; Accounts'!I$18, 'E2 Allocators'!$B$15:$W$15, 0),FALSE)*$F212), 0, VLOOKUP(VLOOKUP($A212, 'E4 TB Allocation Details'!$A$18:$L$214, MATCH("Demand ID", 'E4 TB Allocation Details'!$A$18:$L$18, 0),FALSE), 'E2 Allocators'!$B$15:$W$361, MATCH('O5 Details by Class &amp; Accounts'!I$18, 'E2 Allocators'!$B$15:$W$15, 0),FALSE)*$F212)</f>
        <v>0</v>
      </c>
      <c r="J212" s="1321">
        <f>IF(ISERROR(VLOOKUP(VLOOKUP($A212, 'E4 TB Allocation Details'!$A$18:$L$214, MATCH("Demand ID", 'E4 TB Allocation Details'!$A$18:$L$18, 0),FALSE), 'E2 Allocators'!$B$15:$W$361, MATCH('O5 Details by Class &amp; Accounts'!J$18, 'E2 Allocators'!$B$15:$W$15, 0),FALSE)*$F212), 0, VLOOKUP(VLOOKUP($A212, 'E4 TB Allocation Details'!$A$18:$L$214, MATCH("Demand ID", 'E4 TB Allocation Details'!$A$18:$L$18, 0),FALSE), 'E2 Allocators'!$B$15:$W$361, MATCH('O5 Details by Class &amp; Accounts'!J$18, 'E2 Allocators'!$B$15:$W$15, 0),FALSE)*$F212)</f>
        <v>0</v>
      </c>
      <c r="K212" s="1321">
        <f>IF(ISERROR(VLOOKUP(VLOOKUP($A212, 'E4 TB Allocation Details'!$A$18:$L$214, MATCH("Demand ID", 'E4 TB Allocation Details'!$A$18:$L$18, 0),FALSE), 'E2 Allocators'!$B$15:$W$361, MATCH('O5 Details by Class &amp; Accounts'!K$18, 'E2 Allocators'!$B$15:$W$15, 0),FALSE)*$F212), 0, VLOOKUP(VLOOKUP($A212, 'E4 TB Allocation Details'!$A$18:$L$214, MATCH("Demand ID", 'E4 TB Allocation Details'!$A$18:$L$18, 0),FALSE), 'E2 Allocators'!$B$15:$W$361, MATCH('O5 Details by Class &amp; Accounts'!K$18, 'E2 Allocators'!$B$15:$W$15, 0),FALSE)*$F212)</f>
        <v>0</v>
      </c>
      <c r="L212" s="1321">
        <f>IF(ISERROR(VLOOKUP(VLOOKUP($A212, 'E4 TB Allocation Details'!$A$18:$L$214, MATCH("Demand ID", 'E4 TB Allocation Details'!$A$18:$L$18, 0),FALSE), 'E2 Allocators'!$B$15:$W$361, MATCH('O5 Details by Class &amp; Accounts'!L$18, 'E2 Allocators'!$B$15:$W$15, 0),FALSE)*$F212), 0, VLOOKUP(VLOOKUP($A212, 'E4 TB Allocation Details'!$A$18:$L$214, MATCH("Demand ID", 'E4 TB Allocation Details'!$A$18:$L$18, 0),FALSE), 'E2 Allocators'!$B$15:$W$361, MATCH('O5 Details by Class &amp; Accounts'!L$18, 'E2 Allocators'!$B$15:$W$15, 0),FALSE)*$F212)</f>
        <v>0</v>
      </c>
      <c r="M212" s="1321">
        <f>IF(ISERROR(VLOOKUP(VLOOKUP($A212, 'E4 TB Allocation Details'!$A$18:$L$214, MATCH("Demand ID", 'E4 TB Allocation Details'!$A$18:$L$18, 0),FALSE), 'E2 Allocators'!$B$15:$W$361, MATCH('O5 Details by Class &amp; Accounts'!M$18, 'E2 Allocators'!$B$15:$W$15, 0),FALSE)*$F212), 0, VLOOKUP(VLOOKUP($A212, 'E4 TB Allocation Details'!$A$18:$L$214, MATCH("Demand ID", 'E4 TB Allocation Details'!$A$18:$L$18, 0),FALSE), 'E2 Allocators'!$B$15:$W$361, MATCH('O5 Details by Class &amp; Accounts'!M$18, 'E2 Allocators'!$B$15:$W$15, 0),FALSE)*$F212)</f>
        <v>0</v>
      </c>
      <c r="N212" s="1321">
        <f>IF(ISERROR(VLOOKUP(VLOOKUP($A212, 'E4 TB Allocation Details'!$A$18:$L$214, MATCH("Demand ID", 'E4 TB Allocation Details'!$A$18:$L$18, 0),FALSE), 'E2 Allocators'!$B$15:$W$361, MATCH('O5 Details by Class &amp; Accounts'!N$18, 'E2 Allocators'!$B$15:$W$15, 0),FALSE)*$F212), 0, VLOOKUP(VLOOKUP($A212, 'E4 TB Allocation Details'!$A$18:$L$214, MATCH("Demand ID", 'E4 TB Allocation Details'!$A$18:$L$18, 0),FALSE), 'E2 Allocators'!$B$15:$W$361, MATCH('O5 Details by Class &amp; Accounts'!N$18, 'E2 Allocators'!$B$15:$W$15, 0),FALSE)*$F212)</f>
        <v>0</v>
      </c>
      <c r="O212" s="1321">
        <f>IF(ISERROR(VLOOKUP(VLOOKUP($A212, 'E4 TB Allocation Details'!$A$18:$L$214, MATCH("Demand ID", 'E4 TB Allocation Details'!$A$18:$L$18, 0),FALSE), 'E2 Allocators'!$B$15:$W$361, MATCH('O5 Details by Class &amp; Accounts'!O$18, 'E2 Allocators'!$B$15:$W$15, 0),FALSE)*$F212), 0, VLOOKUP(VLOOKUP($A212, 'E4 TB Allocation Details'!$A$18:$L$214, MATCH("Demand ID", 'E4 TB Allocation Details'!$A$18:$L$18, 0),FALSE), 'E2 Allocators'!$B$15:$W$361, MATCH('O5 Details by Class &amp; Accounts'!O$18, 'E2 Allocators'!$B$15:$W$15, 0),FALSE)*$F212)</f>
        <v>0</v>
      </c>
      <c r="P212" s="1321">
        <f>IF(ISERROR(VLOOKUP(VLOOKUP($A212, 'E4 TB Allocation Details'!$A$18:$L$214, MATCH("Demand ID", 'E4 TB Allocation Details'!$A$18:$L$18, 0),FALSE), 'E2 Allocators'!$B$15:$W$361, MATCH('O5 Details by Class &amp; Accounts'!P$18, 'E2 Allocators'!$B$15:$W$15, 0),FALSE)*$F212), 0, VLOOKUP(VLOOKUP($A212, 'E4 TB Allocation Details'!$A$18:$L$214, MATCH("Demand ID", 'E4 TB Allocation Details'!$A$18:$L$18, 0),FALSE), 'E2 Allocators'!$B$15:$W$361, MATCH('O5 Details by Class &amp; Accounts'!P$18, 'E2 Allocators'!$B$15:$W$15, 0),FALSE)*$F212)</f>
        <v>0</v>
      </c>
      <c r="Q212" s="1321">
        <f>IF(ISERROR(VLOOKUP(VLOOKUP($A212, 'E4 TB Allocation Details'!$A$18:$L$214, MATCH("Demand ID", 'E4 TB Allocation Details'!$A$18:$L$18, 0),FALSE), 'E2 Allocators'!$B$15:$W$361, MATCH('O5 Details by Class &amp; Accounts'!Q$18, 'E2 Allocators'!$B$15:$W$15, 0),FALSE)*$F212), 0, VLOOKUP(VLOOKUP($A212, 'E4 TB Allocation Details'!$A$18:$L$214, MATCH("Demand ID", 'E4 TB Allocation Details'!$A$18:$L$18, 0),FALSE), 'E2 Allocators'!$B$15:$W$361, MATCH('O5 Details by Class &amp; Accounts'!Q$18, 'E2 Allocators'!$B$15:$W$15, 0),FALSE)*$F212)</f>
        <v>0</v>
      </c>
      <c r="R212" s="1321">
        <f>IF(ISERROR(VLOOKUP(VLOOKUP($A212, 'E4 TB Allocation Details'!$A$18:$L$214, MATCH("Demand ID", 'E4 TB Allocation Details'!$A$18:$L$18, 0),FALSE), 'E2 Allocators'!$B$15:$W$361, MATCH('O5 Details by Class &amp; Accounts'!R$18, 'E2 Allocators'!$B$15:$W$15, 0),FALSE)*$F212), 0, VLOOKUP(VLOOKUP($A212, 'E4 TB Allocation Details'!$A$18:$L$214, MATCH("Demand ID", 'E4 TB Allocation Details'!$A$18:$L$18, 0),FALSE), 'E2 Allocators'!$B$15:$W$361, MATCH('O5 Details by Class &amp; Accounts'!R$18, 'E2 Allocators'!$B$15:$W$15, 0),FALSE)*$F212)</f>
        <v>0</v>
      </c>
      <c r="S212" s="1321">
        <f>IF(ISERROR(VLOOKUP(VLOOKUP($A212, 'E4 TB Allocation Details'!$A$18:$L$214, MATCH("Demand ID", 'E4 TB Allocation Details'!$A$18:$L$18, 0),FALSE), 'E2 Allocators'!$B$15:$W$361, MATCH('O5 Details by Class &amp; Accounts'!S$18, 'E2 Allocators'!$B$15:$W$15, 0),FALSE)*$F212), 0, VLOOKUP(VLOOKUP($A212, 'E4 TB Allocation Details'!$A$18:$L$214, MATCH("Demand ID", 'E4 TB Allocation Details'!$A$18:$L$18, 0),FALSE), 'E2 Allocators'!$B$15:$W$361, MATCH('O5 Details by Class &amp; Accounts'!S$18, 'E2 Allocators'!$B$15:$W$15, 0),FALSE)*$F212)</f>
        <v>0</v>
      </c>
      <c r="T212" s="1321">
        <f>IF(ISERROR(VLOOKUP(VLOOKUP($A212, 'E4 TB Allocation Details'!$A$18:$L$214, MATCH("Demand ID", 'E4 TB Allocation Details'!$A$18:$L$18, 0),FALSE), 'E2 Allocators'!$B$15:$W$361, MATCH('O5 Details by Class &amp; Accounts'!T$18, 'E2 Allocators'!$B$15:$W$15, 0),FALSE)*$F212), 0, VLOOKUP(VLOOKUP($A212, 'E4 TB Allocation Details'!$A$18:$L$214, MATCH("Demand ID", 'E4 TB Allocation Details'!$A$18:$L$18, 0),FALSE), 'E2 Allocators'!$B$15:$W$361, MATCH('O5 Details by Class &amp; Accounts'!T$18, 'E2 Allocators'!$B$15:$W$15, 0),FALSE)*$F212)</f>
        <v>0</v>
      </c>
      <c r="U212" s="1321">
        <f>IF(ISERROR(VLOOKUP(VLOOKUP($A212, 'E4 TB Allocation Details'!$A$18:$L$214, MATCH("Demand ID", 'E4 TB Allocation Details'!$A$18:$L$18, 0),FALSE), 'E2 Allocators'!$B$15:$W$361, MATCH('O5 Details by Class &amp; Accounts'!U$18, 'E2 Allocators'!$B$15:$W$15, 0),FALSE)*$F212), 0, VLOOKUP(VLOOKUP($A212, 'E4 TB Allocation Details'!$A$18:$L$214, MATCH("Demand ID", 'E4 TB Allocation Details'!$A$18:$L$18, 0),FALSE), 'E2 Allocators'!$B$15:$W$361, MATCH('O5 Details by Class &amp; Accounts'!U$18, 'E2 Allocators'!$B$15:$W$15, 0),FALSE)*$F212)</f>
        <v>0</v>
      </c>
      <c r="V212" s="1321">
        <f>IF(ISERROR(VLOOKUP(VLOOKUP($A212, 'E4 TB Allocation Details'!$A$18:$L$214, MATCH("Demand ID", 'E4 TB Allocation Details'!$A$18:$L$18, 0),FALSE), 'E2 Allocators'!$B$15:$W$361, MATCH('O5 Details by Class &amp; Accounts'!V$18, 'E2 Allocators'!$B$15:$W$15, 0),FALSE)*$F212), 0, VLOOKUP(VLOOKUP($A212, 'E4 TB Allocation Details'!$A$18:$L$214, MATCH("Demand ID", 'E4 TB Allocation Details'!$A$18:$L$18, 0),FALSE), 'E2 Allocators'!$B$15:$W$361, MATCH('O5 Details by Class &amp; Accounts'!V$18, 'E2 Allocators'!$B$15:$W$15, 0),FALSE)*$F212)</f>
        <v>0</v>
      </c>
      <c r="W212" s="1321">
        <f>IF(ISERROR(VLOOKUP(VLOOKUP($A212, 'E4 TB Allocation Details'!$A$18:$L$214, MATCH("Demand ID", 'E4 TB Allocation Details'!$A$18:$L$18, 0),FALSE), 'E2 Allocators'!$B$15:$W$361, MATCH('O5 Details by Class &amp; Accounts'!W$18, 'E2 Allocators'!$B$15:$W$15, 0),FALSE)*$F212), 0, VLOOKUP(VLOOKUP($A212, 'E4 TB Allocation Details'!$A$18:$L$214, MATCH("Demand ID", 'E4 TB Allocation Details'!$A$18:$L$18, 0),FALSE), 'E2 Allocators'!$B$15:$W$361, MATCH('O5 Details by Class &amp; Accounts'!W$18, 'E2 Allocators'!$B$15:$W$15, 0),FALSE)*$F212)</f>
        <v>0</v>
      </c>
      <c r="X212" s="1321">
        <f>IF(ISERROR(VLOOKUP(VLOOKUP($A212, 'E4 TB Allocation Details'!$A$18:$L$214, MATCH("Demand ID", 'E4 TB Allocation Details'!$A$18:$L$18, 0),FALSE), 'E2 Allocators'!$B$15:$W$361, MATCH('O5 Details by Class &amp; Accounts'!X$18, 'E2 Allocators'!$B$15:$W$15, 0),FALSE)*$F212), 0, VLOOKUP(VLOOKUP($A212, 'E4 TB Allocation Details'!$A$18:$L$214, MATCH("Demand ID", 'E4 TB Allocation Details'!$A$18:$L$18, 0),FALSE), 'E2 Allocators'!$B$15:$W$361, MATCH('O5 Details by Class &amp; Accounts'!X$18, 'E2 Allocators'!$B$15:$W$15, 0),FALSE)*$F212)</f>
        <v>0</v>
      </c>
      <c r="Y212" s="1321">
        <f>IF(ISERROR(VLOOKUP(VLOOKUP($A212, 'E4 TB Allocation Details'!$A$18:$L$214, MATCH("Demand ID", 'E4 TB Allocation Details'!$A$18:$L$18, 0),FALSE), 'E2 Allocators'!$B$15:$W$361, MATCH('O5 Details by Class &amp; Accounts'!Y$18, 'E2 Allocators'!$B$15:$W$15, 0),FALSE)*$F212), 0, VLOOKUP(VLOOKUP($A212, 'E4 TB Allocation Details'!$A$18:$L$214, MATCH("Demand ID", 'E4 TB Allocation Details'!$A$18:$L$18, 0),FALSE), 'E2 Allocators'!$B$15:$W$361, MATCH('O5 Details by Class &amp; Accounts'!Y$18, 'E2 Allocators'!$B$15:$W$15, 0),FALSE)*$F212)</f>
        <v>0</v>
      </c>
      <c r="Z212" s="1321">
        <f>IF(ISERROR(VLOOKUP(VLOOKUP($A212, 'E4 TB Allocation Details'!$A$18:$L$214, MATCH("Demand ID", 'E4 TB Allocation Details'!$A$18:$L$18, 0),FALSE), 'E2 Allocators'!$B$15:$W$361, MATCH('O5 Details by Class &amp; Accounts'!Z$18, 'E2 Allocators'!$B$15:$W$15, 0),FALSE)*$F212), 0, VLOOKUP(VLOOKUP($A212, 'E4 TB Allocation Details'!$A$18:$L$214, MATCH("Demand ID", 'E4 TB Allocation Details'!$A$18:$L$18, 0),FALSE), 'E2 Allocators'!$B$15:$W$361, MATCH('O5 Details by Class &amp; Accounts'!Z$18, 'E2 Allocators'!$B$15:$W$15, 0),FALSE)*$F212)</f>
        <v>0</v>
      </c>
      <c r="AA212" s="1321">
        <f>IF(ISERROR(VLOOKUP(VLOOKUP($A212, 'E4 TB Allocation Details'!$A$18:$L$214, MATCH("Demand ID", 'E4 TB Allocation Details'!$A$18:$L$18, 0),FALSE), 'E2 Allocators'!$B$15:$W$361, MATCH('O5 Details by Class &amp; Accounts'!AA$18, 'E2 Allocators'!$B$15:$W$15, 0),FALSE)*$F212), 0, VLOOKUP(VLOOKUP($A212, 'E4 TB Allocation Details'!$A$18:$L$214, MATCH("Demand ID", 'E4 TB Allocation Details'!$A$18:$L$18, 0),FALSE), 'E2 Allocators'!$B$15:$W$361, MATCH('O5 Details by Class &amp; Accounts'!AA$18, 'E2 Allocators'!$B$15:$W$15, 0),FALSE)*$F212)</f>
        <v>0</v>
      </c>
      <c r="AB212" s="1321">
        <f>IF(ISERROR(VLOOKUP(VLOOKUP($A212, 'E4 TB Allocation Details'!$A$18:$L$214, MATCH("Demand ID", 'E4 TB Allocation Details'!$A$18:$L$18, 0),FALSE), 'E2 Allocators'!$B$15:$W$361, MATCH('O5 Details by Class &amp; Accounts'!AB$18, 'E2 Allocators'!$B$15:$W$15, 0),FALSE)*$F212), 0, VLOOKUP(VLOOKUP($A212, 'E4 TB Allocation Details'!$A$18:$L$214, MATCH("Demand ID", 'E4 TB Allocation Details'!$A$18:$L$18, 0),FALSE), 'E2 Allocators'!$B$15:$W$361, MATCH('O5 Details by Class &amp; Accounts'!AB$18, 'E2 Allocators'!$B$15:$W$15, 0),FALSE)*$F212)</f>
        <v>0</v>
      </c>
      <c r="AC212" s="1321">
        <f t="shared" si="47"/>
        <v>0</v>
      </c>
      <c r="AD212" s="1321">
        <f>IF(ISERROR(VLOOKUP(VLOOKUP($A212, 'E4 TB Allocation Details'!$A$18:$L$214, MATCH("Customer ID", 'E4 TB Allocation Details'!$A$18:$L$18, 0),FALSE), 'E2 Allocators'!$B$15:$W$361, MATCH('O5 Details by Class &amp; Accounts'!AD$18, 'E2 Allocators'!$B$15:$W$15, 0),FALSE)*$G212), 0, VLOOKUP(VLOOKUP($A212, 'E4 TB Allocation Details'!$A$18:$L$214, MATCH("Customer ID", 'E4 TB Allocation Details'!$A$18:$L$18, 0),FALSE), 'E2 Allocators'!$B$15:$W$361, MATCH('O5 Details by Class &amp; Accounts'!AD$18, 'E2 Allocators'!$B$15:$W$15, 0),FALSE)*$G212)</f>
        <v>0</v>
      </c>
      <c r="AE212" s="1321">
        <f>IF(ISERROR(VLOOKUP(VLOOKUP($A212, 'E4 TB Allocation Details'!$A$18:$L$214, MATCH("Customer ID", 'E4 TB Allocation Details'!$A$18:$L$18, 0),FALSE), 'E2 Allocators'!$B$15:$W$361, MATCH('O5 Details by Class &amp; Accounts'!AE$18, 'E2 Allocators'!$B$15:$W$15, 0),FALSE)*$G212), 0, VLOOKUP(VLOOKUP($A212, 'E4 TB Allocation Details'!$A$18:$L$214, MATCH("Customer ID", 'E4 TB Allocation Details'!$A$18:$L$18, 0),FALSE), 'E2 Allocators'!$B$15:$W$361, MATCH('O5 Details by Class &amp; Accounts'!AE$18, 'E2 Allocators'!$B$15:$W$15, 0),FALSE)*$G212)</f>
        <v>0</v>
      </c>
      <c r="AF212" s="1321">
        <f>IF(ISERROR(VLOOKUP(VLOOKUP($A212, 'E4 TB Allocation Details'!$A$18:$L$214, MATCH("Customer ID", 'E4 TB Allocation Details'!$A$18:$L$18, 0),FALSE), 'E2 Allocators'!$B$15:$W$361, MATCH('O5 Details by Class &amp; Accounts'!AF$18, 'E2 Allocators'!$B$15:$W$15, 0),FALSE)*$G212), 0, VLOOKUP(VLOOKUP($A212, 'E4 TB Allocation Details'!$A$18:$L$214, MATCH("Customer ID", 'E4 TB Allocation Details'!$A$18:$L$18, 0),FALSE), 'E2 Allocators'!$B$15:$W$361, MATCH('O5 Details by Class &amp; Accounts'!AF$18, 'E2 Allocators'!$B$15:$W$15, 0),FALSE)*$G212)</f>
        <v>0</v>
      </c>
      <c r="AG212" s="1321">
        <f>IF(ISERROR(VLOOKUP(VLOOKUP($A212, 'E4 TB Allocation Details'!$A$18:$L$214, MATCH("Customer ID", 'E4 TB Allocation Details'!$A$18:$L$18, 0),FALSE), 'E2 Allocators'!$B$15:$W$361, MATCH('O5 Details by Class &amp; Accounts'!AG$18, 'E2 Allocators'!$B$15:$W$15, 0),FALSE)*$G212), 0, VLOOKUP(VLOOKUP($A212, 'E4 TB Allocation Details'!$A$18:$L$214, MATCH("Customer ID", 'E4 TB Allocation Details'!$A$18:$L$18, 0),FALSE), 'E2 Allocators'!$B$15:$W$361, MATCH('O5 Details by Class &amp; Accounts'!AG$18, 'E2 Allocators'!$B$15:$W$15, 0),FALSE)*$G212)</f>
        <v>0</v>
      </c>
      <c r="AH212" s="1321">
        <f>IF(ISERROR(VLOOKUP(VLOOKUP($A212, 'E4 TB Allocation Details'!$A$18:$L$214, MATCH("Customer ID", 'E4 TB Allocation Details'!$A$18:$L$18, 0),FALSE), 'E2 Allocators'!$B$15:$W$361, MATCH('O5 Details by Class &amp; Accounts'!AH$18, 'E2 Allocators'!$B$15:$W$15, 0),FALSE)*$G212), 0, VLOOKUP(VLOOKUP($A212, 'E4 TB Allocation Details'!$A$18:$L$214, MATCH("Customer ID", 'E4 TB Allocation Details'!$A$18:$L$18, 0),FALSE), 'E2 Allocators'!$B$15:$W$361, MATCH('O5 Details by Class &amp; Accounts'!AH$18, 'E2 Allocators'!$B$15:$W$15, 0),FALSE)*$G212)</f>
        <v>0</v>
      </c>
      <c r="AI212" s="1321">
        <f>IF(ISERROR(VLOOKUP(VLOOKUP($A212, 'E4 TB Allocation Details'!$A$18:$L$214, MATCH("Customer ID", 'E4 TB Allocation Details'!$A$18:$L$18, 0),FALSE), 'E2 Allocators'!$B$15:$W$361, MATCH('O5 Details by Class &amp; Accounts'!AI$18, 'E2 Allocators'!$B$15:$W$15, 0),FALSE)*$G212), 0, VLOOKUP(VLOOKUP($A212, 'E4 TB Allocation Details'!$A$18:$L$214, MATCH("Customer ID", 'E4 TB Allocation Details'!$A$18:$L$18, 0),FALSE), 'E2 Allocators'!$B$15:$W$361, MATCH('O5 Details by Class &amp; Accounts'!AI$18, 'E2 Allocators'!$B$15:$W$15, 0),FALSE)*$G212)</f>
        <v>0</v>
      </c>
      <c r="AJ212" s="1321">
        <f>IF(ISERROR(VLOOKUP(VLOOKUP($A212, 'E4 TB Allocation Details'!$A$18:$L$214, MATCH("Customer ID", 'E4 TB Allocation Details'!$A$18:$L$18, 0),FALSE), 'E2 Allocators'!$B$15:$W$361, MATCH('O5 Details by Class &amp; Accounts'!AJ$18, 'E2 Allocators'!$B$15:$W$15, 0),FALSE)*$G212), 0, VLOOKUP(VLOOKUP($A212, 'E4 TB Allocation Details'!$A$18:$L$214, MATCH("Customer ID", 'E4 TB Allocation Details'!$A$18:$L$18, 0),FALSE), 'E2 Allocators'!$B$15:$W$361, MATCH('O5 Details by Class &amp; Accounts'!AJ$18, 'E2 Allocators'!$B$15:$W$15, 0),FALSE)*$G212)</f>
        <v>0</v>
      </c>
      <c r="AK212" s="1321">
        <f>IF(ISERROR(VLOOKUP(VLOOKUP($A212, 'E4 TB Allocation Details'!$A$18:$L$214, MATCH("Customer ID", 'E4 TB Allocation Details'!$A$18:$L$18, 0),FALSE), 'E2 Allocators'!$B$15:$W$361, MATCH('O5 Details by Class &amp; Accounts'!AK$18, 'E2 Allocators'!$B$15:$W$15, 0),FALSE)*$G212), 0, VLOOKUP(VLOOKUP($A212, 'E4 TB Allocation Details'!$A$18:$L$214, MATCH("Customer ID", 'E4 TB Allocation Details'!$A$18:$L$18, 0),FALSE), 'E2 Allocators'!$B$15:$W$361, MATCH('O5 Details by Class &amp; Accounts'!AK$18, 'E2 Allocators'!$B$15:$W$15, 0),FALSE)*$G212)</f>
        <v>0</v>
      </c>
      <c r="AL212" s="1321">
        <f>IF(ISERROR(VLOOKUP(VLOOKUP($A212, 'E4 TB Allocation Details'!$A$18:$L$214, MATCH("Customer ID", 'E4 TB Allocation Details'!$A$18:$L$18, 0),FALSE), 'E2 Allocators'!$B$15:$W$361, MATCH('O5 Details by Class &amp; Accounts'!AL$18, 'E2 Allocators'!$B$15:$W$15, 0),FALSE)*$G212), 0, VLOOKUP(VLOOKUP($A212, 'E4 TB Allocation Details'!$A$18:$L$214, MATCH("Customer ID", 'E4 TB Allocation Details'!$A$18:$L$18, 0),FALSE), 'E2 Allocators'!$B$15:$W$361, MATCH('O5 Details by Class &amp; Accounts'!AL$18, 'E2 Allocators'!$B$15:$W$15, 0),FALSE)*$G212)</f>
        <v>0</v>
      </c>
      <c r="AM212" s="1321">
        <f>IF(ISERROR(VLOOKUP(VLOOKUP($A212, 'E4 TB Allocation Details'!$A$18:$L$214, MATCH("Customer ID", 'E4 TB Allocation Details'!$A$18:$L$18, 0),FALSE), 'E2 Allocators'!$B$15:$W$361, MATCH('O5 Details by Class &amp; Accounts'!AM$18, 'E2 Allocators'!$B$15:$W$15, 0),FALSE)*$G212), 0, VLOOKUP(VLOOKUP($A212, 'E4 TB Allocation Details'!$A$18:$L$214, MATCH("Customer ID", 'E4 TB Allocation Details'!$A$18:$L$18, 0),FALSE), 'E2 Allocators'!$B$15:$W$361, MATCH('O5 Details by Class &amp; Accounts'!AM$18, 'E2 Allocators'!$B$15:$W$15, 0),FALSE)*$G212)</f>
        <v>0</v>
      </c>
      <c r="AN212" s="1321">
        <f>IF(ISERROR(VLOOKUP(VLOOKUP($A212, 'E4 TB Allocation Details'!$A$18:$L$214, MATCH("Customer ID", 'E4 TB Allocation Details'!$A$18:$L$18, 0),FALSE), 'E2 Allocators'!$B$15:$W$361, MATCH('O5 Details by Class &amp; Accounts'!AN$18, 'E2 Allocators'!$B$15:$W$15, 0),FALSE)*$G212), 0, VLOOKUP(VLOOKUP($A212, 'E4 TB Allocation Details'!$A$18:$L$214, MATCH("Customer ID", 'E4 TB Allocation Details'!$A$18:$L$18, 0),FALSE), 'E2 Allocators'!$B$15:$W$361, MATCH('O5 Details by Class &amp; Accounts'!AN$18, 'E2 Allocators'!$B$15:$W$15, 0),FALSE)*$G212)</f>
        <v>0</v>
      </c>
      <c r="AO212" s="1321">
        <f>IF(ISERROR(VLOOKUP(VLOOKUP($A212, 'E4 TB Allocation Details'!$A$18:$L$214, MATCH("Customer ID", 'E4 TB Allocation Details'!$A$18:$L$18, 0),FALSE), 'E2 Allocators'!$B$15:$W$361, MATCH('O5 Details by Class &amp; Accounts'!AO$18, 'E2 Allocators'!$B$15:$W$15, 0),FALSE)*$G212), 0, VLOOKUP(VLOOKUP($A212, 'E4 TB Allocation Details'!$A$18:$L$214, MATCH("Customer ID", 'E4 TB Allocation Details'!$A$18:$L$18, 0),FALSE), 'E2 Allocators'!$B$15:$W$361, MATCH('O5 Details by Class &amp; Accounts'!AO$18, 'E2 Allocators'!$B$15:$W$15, 0),FALSE)*$G212)</f>
        <v>0</v>
      </c>
      <c r="AP212" s="1321">
        <f>IF(ISERROR(VLOOKUP(VLOOKUP($A212, 'E4 TB Allocation Details'!$A$18:$L$214, MATCH("Customer ID", 'E4 TB Allocation Details'!$A$18:$L$18, 0),FALSE), 'E2 Allocators'!$B$15:$W$361, MATCH('O5 Details by Class &amp; Accounts'!AP$18, 'E2 Allocators'!$B$15:$W$15, 0),FALSE)*$G212), 0, VLOOKUP(VLOOKUP($A212, 'E4 TB Allocation Details'!$A$18:$L$214, MATCH("Customer ID", 'E4 TB Allocation Details'!$A$18:$L$18, 0),FALSE), 'E2 Allocators'!$B$15:$W$361, MATCH('O5 Details by Class &amp; Accounts'!AP$18, 'E2 Allocators'!$B$15:$W$15, 0),FALSE)*$G212)</f>
        <v>0</v>
      </c>
      <c r="AQ212" s="1321">
        <f>IF(ISERROR(VLOOKUP(VLOOKUP($A212, 'E4 TB Allocation Details'!$A$18:$L$214, MATCH("Customer ID", 'E4 TB Allocation Details'!$A$18:$L$18, 0),FALSE), 'E2 Allocators'!$B$15:$W$361, MATCH('O5 Details by Class &amp; Accounts'!AQ$18, 'E2 Allocators'!$B$15:$W$15, 0),FALSE)*$G212), 0, VLOOKUP(VLOOKUP($A212, 'E4 TB Allocation Details'!$A$18:$L$214, MATCH("Customer ID", 'E4 TB Allocation Details'!$A$18:$L$18, 0),FALSE), 'E2 Allocators'!$B$15:$W$361, MATCH('O5 Details by Class &amp; Accounts'!AQ$18, 'E2 Allocators'!$B$15:$W$15, 0),FALSE)*$G212)</f>
        <v>0</v>
      </c>
      <c r="AR212" s="1321">
        <f>IF(ISERROR(VLOOKUP(VLOOKUP($A212, 'E4 TB Allocation Details'!$A$18:$L$214, MATCH("Customer ID", 'E4 TB Allocation Details'!$A$18:$L$18, 0),FALSE), 'E2 Allocators'!$B$15:$W$361, MATCH('O5 Details by Class &amp; Accounts'!AR$18, 'E2 Allocators'!$B$15:$W$15, 0),FALSE)*$G212), 0, VLOOKUP(VLOOKUP($A212, 'E4 TB Allocation Details'!$A$18:$L$214, MATCH("Customer ID", 'E4 TB Allocation Details'!$A$18:$L$18, 0),FALSE), 'E2 Allocators'!$B$15:$W$361, MATCH('O5 Details by Class &amp; Accounts'!AR$18, 'E2 Allocators'!$B$15:$W$15, 0),FALSE)*$G212)</f>
        <v>0</v>
      </c>
      <c r="AS212" s="1321">
        <f>IF(ISERROR(VLOOKUP(VLOOKUP($A212, 'E4 TB Allocation Details'!$A$18:$L$214, MATCH("Customer ID", 'E4 TB Allocation Details'!$A$18:$L$18, 0),FALSE), 'E2 Allocators'!$B$15:$W$361, MATCH('O5 Details by Class &amp; Accounts'!AS$18, 'E2 Allocators'!$B$15:$W$15, 0),FALSE)*$G212), 0, VLOOKUP(VLOOKUP($A212, 'E4 TB Allocation Details'!$A$18:$L$214, MATCH("Customer ID", 'E4 TB Allocation Details'!$A$18:$L$18, 0),FALSE), 'E2 Allocators'!$B$15:$W$361, MATCH('O5 Details by Class &amp; Accounts'!AS$18, 'E2 Allocators'!$B$15:$W$15, 0),FALSE)*$G212)</f>
        <v>0</v>
      </c>
      <c r="AT212" s="1321">
        <f>IF(ISERROR(VLOOKUP(VLOOKUP($A212, 'E4 TB Allocation Details'!$A$18:$L$214, MATCH("Customer ID", 'E4 TB Allocation Details'!$A$18:$L$18, 0),FALSE), 'E2 Allocators'!$B$15:$W$361, MATCH('O5 Details by Class &amp; Accounts'!AT$18, 'E2 Allocators'!$B$15:$W$15, 0),FALSE)*$G212), 0, VLOOKUP(VLOOKUP($A212, 'E4 TB Allocation Details'!$A$18:$L$214, MATCH("Customer ID", 'E4 TB Allocation Details'!$A$18:$L$18, 0),FALSE), 'E2 Allocators'!$B$15:$W$361, MATCH('O5 Details by Class &amp; Accounts'!AT$18, 'E2 Allocators'!$B$15:$W$15, 0),FALSE)*$G212)</f>
        <v>0</v>
      </c>
      <c r="AU212" s="1321">
        <f>IF(ISERROR(VLOOKUP(VLOOKUP($A212, 'E4 TB Allocation Details'!$A$18:$L$214, MATCH("Customer ID", 'E4 TB Allocation Details'!$A$18:$L$18, 0),FALSE), 'E2 Allocators'!$B$15:$W$361, MATCH('O5 Details by Class &amp; Accounts'!AU$18, 'E2 Allocators'!$B$15:$W$15, 0),FALSE)*$G212), 0, VLOOKUP(VLOOKUP($A212, 'E4 TB Allocation Details'!$A$18:$L$214, MATCH("Customer ID", 'E4 TB Allocation Details'!$A$18:$L$18, 0),FALSE), 'E2 Allocators'!$B$15:$W$361, MATCH('O5 Details by Class &amp; Accounts'!AU$18, 'E2 Allocators'!$B$15:$W$15, 0),FALSE)*$G212)</f>
        <v>0</v>
      </c>
      <c r="AV212" s="1321">
        <f>IF(ISERROR(VLOOKUP(VLOOKUP($A212, 'E4 TB Allocation Details'!$A$18:$L$214, MATCH("Customer ID", 'E4 TB Allocation Details'!$A$18:$L$18, 0),FALSE), 'E2 Allocators'!$B$15:$W$361, MATCH('O5 Details by Class &amp; Accounts'!AV$18, 'E2 Allocators'!$B$15:$W$15, 0),FALSE)*$G212), 0, VLOOKUP(VLOOKUP($A212, 'E4 TB Allocation Details'!$A$18:$L$214, MATCH("Customer ID", 'E4 TB Allocation Details'!$A$18:$L$18, 0),FALSE), 'E2 Allocators'!$B$15:$W$361, MATCH('O5 Details by Class &amp; Accounts'!AV$18, 'E2 Allocators'!$B$15:$W$15, 0),FALSE)*$G212)</f>
        <v>0</v>
      </c>
      <c r="AW212" s="1321">
        <f>IF(ISERROR(VLOOKUP(VLOOKUP($A212, 'E4 TB Allocation Details'!$A$18:$L$214, MATCH("Customer ID", 'E4 TB Allocation Details'!$A$18:$L$18, 0),FALSE), 'E2 Allocators'!$B$15:$W$361, MATCH('O5 Details by Class &amp; Accounts'!AW$18, 'E2 Allocators'!$B$15:$W$15, 0),FALSE)*$G212), 0, VLOOKUP(VLOOKUP($A212, 'E4 TB Allocation Details'!$A$18:$L$214, MATCH("Customer ID", 'E4 TB Allocation Details'!$A$18:$L$18, 0),FALSE), 'E2 Allocators'!$B$15:$W$361, MATCH('O5 Details by Class &amp; Accounts'!AW$18, 'E2 Allocators'!$B$15:$W$15, 0),FALSE)*$G212)</f>
        <v>0</v>
      </c>
      <c r="AX212" s="1321">
        <f t="shared" si="51"/>
        <v>0</v>
      </c>
      <c r="AY212" s="1321">
        <f>IF(ISERROR(VLOOKUP(VLOOKUP($A212, 'E4 TB Allocation Details'!$A$18:$L$214, MATCH("Misc ID", 'E4 TB Allocation Details'!$A$18:$L$18, 0),FALSE), 'E2 Allocators'!$B$15:$W$361, MATCH('O5 Details by Class &amp; Accounts'!AY$18, 'E2 Allocators'!$B$15:$W$15, 0),FALSE)*$E212), 0, VLOOKUP(VLOOKUP($A212, 'E4 TB Allocation Details'!$A$18:$L$214, MATCH("Misc ID", 'E4 TB Allocation Details'!$A$18:$L$18, 0),FALSE), 'E2 Allocators'!$B$15:$W$361, MATCH('O5 Details by Class &amp; Accounts'!AY$18, 'E2 Allocators'!$B$15:$W$15, 0),FALSE)*$E212)</f>
        <v>0</v>
      </c>
      <c r="AZ212" s="1321">
        <f>IF(ISERROR(VLOOKUP(VLOOKUP($A212, 'E4 TB Allocation Details'!$A$18:$L$214, MATCH("Misc ID", 'E4 TB Allocation Details'!$A$18:$L$18, 0),FALSE), 'E2 Allocators'!$B$15:$W$361, MATCH('O5 Details by Class &amp; Accounts'!AZ$18, 'E2 Allocators'!$B$15:$W$15, 0),FALSE)*$E212), 0, VLOOKUP(VLOOKUP($A212, 'E4 TB Allocation Details'!$A$18:$L$214, MATCH("Misc ID", 'E4 TB Allocation Details'!$A$18:$L$18, 0),FALSE), 'E2 Allocators'!$B$15:$W$361, MATCH('O5 Details by Class &amp; Accounts'!AZ$18, 'E2 Allocators'!$B$15:$W$15, 0),FALSE)*$E212)</f>
        <v>0</v>
      </c>
      <c r="BA212" s="1321">
        <f>IF(ISERROR(VLOOKUP(VLOOKUP($A212, 'E4 TB Allocation Details'!$A$18:$L$214, MATCH("Misc ID", 'E4 TB Allocation Details'!$A$18:$L$18, 0),FALSE), 'E2 Allocators'!$B$15:$W$361, MATCH('O5 Details by Class &amp; Accounts'!BA$18, 'E2 Allocators'!$B$15:$W$15, 0),FALSE)*$E212), 0, VLOOKUP(VLOOKUP($A212, 'E4 TB Allocation Details'!$A$18:$L$214, MATCH("Misc ID", 'E4 TB Allocation Details'!$A$18:$L$18, 0),FALSE), 'E2 Allocators'!$B$15:$W$361, MATCH('O5 Details by Class &amp; Accounts'!BA$18, 'E2 Allocators'!$B$15:$W$15, 0),FALSE)*$E212)</f>
        <v>0</v>
      </c>
      <c r="BB212" s="1321">
        <f>IF(ISERROR(VLOOKUP(VLOOKUP($A212, 'E4 TB Allocation Details'!$A$18:$L$214, MATCH("Misc ID", 'E4 TB Allocation Details'!$A$18:$L$18, 0),FALSE), 'E2 Allocators'!$B$15:$W$361, MATCH('O5 Details by Class &amp; Accounts'!BB$18, 'E2 Allocators'!$B$15:$W$15, 0),FALSE)*$E212), 0, VLOOKUP(VLOOKUP($A212, 'E4 TB Allocation Details'!$A$18:$L$214, MATCH("Misc ID", 'E4 TB Allocation Details'!$A$18:$L$18, 0),FALSE), 'E2 Allocators'!$B$15:$W$361, MATCH('O5 Details by Class &amp; Accounts'!BB$18, 'E2 Allocators'!$B$15:$W$15, 0),FALSE)*$E212)</f>
        <v>0</v>
      </c>
      <c r="BC212" s="1321">
        <f>IF(ISERROR(VLOOKUP(VLOOKUP($A212, 'E4 TB Allocation Details'!$A$18:$L$214, MATCH("Misc ID", 'E4 TB Allocation Details'!$A$18:$L$18, 0),FALSE), 'E2 Allocators'!$B$15:$W$361, MATCH('O5 Details by Class &amp; Accounts'!BC$18, 'E2 Allocators'!$B$15:$W$15, 0),FALSE)*$E212), 0, VLOOKUP(VLOOKUP($A212, 'E4 TB Allocation Details'!$A$18:$L$214, MATCH("Misc ID", 'E4 TB Allocation Details'!$A$18:$L$18, 0),FALSE), 'E2 Allocators'!$B$15:$W$361, MATCH('O5 Details by Class &amp; Accounts'!BC$18, 'E2 Allocators'!$B$15:$W$15, 0),FALSE)*$E212)</f>
        <v>0</v>
      </c>
      <c r="BD212" s="1321">
        <f>IF(ISERROR(VLOOKUP(VLOOKUP($A212, 'E4 TB Allocation Details'!$A$18:$L$214, MATCH("Misc ID", 'E4 TB Allocation Details'!$A$18:$L$18, 0),FALSE), 'E2 Allocators'!$B$15:$W$361, MATCH('O5 Details by Class &amp; Accounts'!BD$18, 'E2 Allocators'!$B$15:$W$15, 0),FALSE)*$E212), 0, VLOOKUP(VLOOKUP($A212, 'E4 TB Allocation Details'!$A$18:$L$214, MATCH("Misc ID", 'E4 TB Allocation Details'!$A$18:$L$18, 0),FALSE), 'E2 Allocators'!$B$15:$W$361, MATCH('O5 Details by Class &amp; Accounts'!BD$18, 'E2 Allocators'!$B$15:$W$15, 0),FALSE)*$E212)</f>
        <v>0</v>
      </c>
      <c r="BE212" s="1321">
        <f>IF(ISERROR(VLOOKUP(VLOOKUP($A212, 'E4 TB Allocation Details'!$A$18:$L$214, MATCH("Misc ID", 'E4 TB Allocation Details'!$A$18:$L$18, 0),FALSE), 'E2 Allocators'!$B$15:$W$361, MATCH('O5 Details by Class &amp; Accounts'!BE$18, 'E2 Allocators'!$B$15:$W$15, 0),FALSE)*$E212), 0, VLOOKUP(VLOOKUP($A212, 'E4 TB Allocation Details'!$A$18:$L$214, MATCH("Misc ID", 'E4 TB Allocation Details'!$A$18:$L$18, 0),FALSE), 'E2 Allocators'!$B$15:$W$361, MATCH('O5 Details by Class &amp; Accounts'!BE$18, 'E2 Allocators'!$B$15:$W$15, 0),FALSE)*$E212)</f>
        <v>0</v>
      </c>
      <c r="BF212" s="1321">
        <f>IF(ISERROR(VLOOKUP(VLOOKUP($A212, 'E4 TB Allocation Details'!$A$18:$L$214, MATCH("Misc ID", 'E4 TB Allocation Details'!$A$18:$L$18, 0),FALSE), 'E2 Allocators'!$B$15:$W$361, MATCH('O5 Details by Class &amp; Accounts'!BF$18, 'E2 Allocators'!$B$15:$W$15, 0),FALSE)*$E212), 0, VLOOKUP(VLOOKUP($A212, 'E4 TB Allocation Details'!$A$18:$L$214, MATCH("Misc ID", 'E4 TB Allocation Details'!$A$18:$L$18, 0),FALSE), 'E2 Allocators'!$B$15:$W$361, MATCH('O5 Details by Class &amp; Accounts'!BF$18, 'E2 Allocators'!$B$15:$W$15, 0),FALSE)*$E212)</f>
        <v>0</v>
      </c>
      <c r="BG212" s="1321">
        <f>IF(ISERROR(VLOOKUP(VLOOKUP($A212, 'E4 TB Allocation Details'!$A$18:$L$214, MATCH("Misc ID", 'E4 TB Allocation Details'!$A$18:$L$18, 0),FALSE), 'E2 Allocators'!$B$15:$W$361, MATCH('O5 Details by Class &amp; Accounts'!BG$18, 'E2 Allocators'!$B$15:$W$15, 0),FALSE)*$E212), 0, VLOOKUP(VLOOKUP($A212, 'E4 TB Allocation Details'!$A$18:$L$214, MATCH("Misc ID", 'E4 TB Allocation Details'!$A$18:$L$18, 0),FALSE), 'E2 Allocators'!$B$15:$W$361, MATCH('O5 Details by Class &amp; Accounts'!BG$18, 'E2 Allocators'!$B$15:$W$15, 0),FALSE)*$E212)</f>
        <v>0</v>
      </c>
      <c r="BH212" s="1321">
        <f>IF(ISERROR(VLOOKUP(VLOOKUP($A212, 'E4 TB Allocation Details'!$A$18:$L$214, MATCH("Misc ID", 'E4 TB Allocation Details'!$A$18:$L$18, 0),FALSE), 'E2 Allocators'!$B$15:$W$361, MATCH('O5 Details by Class &amp; Accounts'!BH$18, 'E2 Allocators'!$B$15:$W$15, 0),FALSE)*$E212), 0, VLOOKUP(VLOOKUP($A212, 'E4 TB Allocation Details'!$A$18:$L$214, MATCH("Misc ID", 'E4 TB Allocation Details'!$A$18:$L$18, 0),FALSE), 'E2 Allocators'!$B$15:$W$361, MATCH('O5 Details by Class &amp; Accounts'!BH$18, 'E2 Allocators'!$B$15:$W$15, 0),FALSE)*$E212)</f>
        <v>0</v>
      </c>
      <c r="BI212" s="1321">
        <f>IF(ISERROR(VLOOKUP(VLOOKUP($A212, 'E4 TB Allocation Details'!$A$18:$L$214, MATCH("Misc ID", 'E4 TB Allocation Details'!$A$18:$L$18, 0),FALSE), 'E2 Allocators'!$B$15:$W$361, MATCH('O5 Details by Class &amp; Accounts'!BI$18, 'E2 Allocators'!$B$15:$W$15, 0),FALSE)*$E212), 0, VLOOKUP(VLOOKUP($A212, 'E4 TB Allocation Details'!$A$18:$L$214, MATCH("Misc ID", 'E4 TB Allocation Details'!$A$18:$L$18, 0),FALSE), 'E2 Allocators'!$B$15:$W$361, MATCH('O5 Details by Class &amp; Accounts'!BI$18, 'E2 Allocators'!$B$15:$W$15, 0),FALSE)*$E212)</f>
        <v>0</v>
      </c>
      <c r="BJ212" s="1321">
        <f>IF(ISERROR(VLOOKUP(VLOOKUP($A212, 'E4 TB Allocation Details'!$A$18:$L$214, MATCH("Misc ID", 'E4 TB Allocation Details'!$A$18:$L$18, 0),FALSE), 'E2 Allocators'!$B$15:$W$361, MATCH('O5 Details by Class &amp; Accounts'!BJ$18, 'E2 Allocators'!$B$15:$W$15, 0),FALSE)*$E212), 0, VLOOKUP(VLOOKUP($A212, 'E4 TB Allocation Details'!$A$18:$L$214, MATCH("Misc ID", 'E4 TB Allocation Details'!$A$18:$L$18, 0),FALSE), 'E2 Allocators'!$B$15:$W$361, MATCH('O5 Details by Class &amp; Accounts'!BJ$18, 'E2 Allocators'!$B$15:$W$15, 0),FALSE)*$E212)</f>
        <v>0</v>
      </c>
      <c r="BK212" s="1321">
        <f>IF(ISERROR(VLOOKUP(VLOOKUP($A212, 'E4 TB Allocation Details'!$A$18:$L$214, MATCH("Misc ID", 'E4 TB Allocation Details'!$A$18:$L$18, 0),FALSE), 'E2 Allocators'!$B$15:$W$361, MATCH('O5 Details by Class &amp; Accounts'!BK$18, 'E2 Allocators'!$B$15:$W$15, 0),FALSE)*$E212), 0, VLOOKUP(VLOOKUP($A212, 'E4 TB Allocation Details'!$A$18:$L$214, MATCH("Misc ID", 'E4 TB Allocation Details'!$A$18:$L$18, 0),FALSE), 'E2 Allocators'!$B$15:$W$361, MATCH('O5 Details by Class &amp; Accounts'!BK$18, 'E2 Allocators'!$B$15:$W$15, 0),FALSE)*$E212)</f>
        <v>0</v>
      </c>
      <c r="BL212" s="1321">
        <f>IF(ISERROR(VLOOKUP(VLOOKUP($A212, 'E4 TB Allocation Details'!$A$18:$L$214, MATCH("Misc ID", 'E4 TB Allocation Details'!$A$18:$L$18, 0),FALSE), 'E2 Allocators'!$B$15:$W$361, MATCH('O5 Details by Class &amp; Accounts'!BL$18, 'E2 Allocators'!$B$15:$W$15, 0),FALSE)*$E212), 0, VLOOKUP(VLOOKUP($A212, 'E4 TB Allocation Details'!$A$18:$L$214, MATCH("Misc ID", 'E4 TB Allocation Details'!$A$18:$L$18, 0),FALSE), 'E2 Allocators'!$B$15:$W$361, MATCH('O5 Details by Class &amp; Accounts'!BL$18, 'E2 Allocators'!$B$15:$W$15, 0),FALSE)*$E212)</f>
        <v>0</v>
      </c>
      <c r="BM212" s="1321">
        <f>IF(ISERROR(VLOOKUP(VLOOKUP($A212, 'E4 TB Allocation Details'!$A$18:$L$214, MATCH("Misc ID", 'E4 TB Allocation Details'!$A$18:$L$18, 0),FALSE), 'E2 Allocators'!$B$15:$W$361, MATCH('O5 Details by Class &amp; Accounts'!BM$18, 'E2 Allocators'!$B$15:$W$15, 0),FALSE)*$E212), 0, VLOOKUP(VLOOKUP($A212, 'E4 TB Allocation Details'!$A$18:$L$214, MATCH("Misc ID", 'E4 TB Allocation Details'!$A$18:$L$18, 0),FALSE), 'E2 Allocators'!$B$15:$W$361, MATCH('O5 Details by Class &amp; Accounts'!BM$18, 'E2 Allocators'!$B$15:$W$15, 0),FALSE)*$E212)</f>
        <v>0</v>
      </c>
      <c r="BN212" s="1321">
        <f>IF(ISERROR(VLOOKUP(VLOOKUP($A212, 'E4 TB Allocation Details'!$A$18:$L$214, MATCH("Misc ID", 'E4 TB Allocation Details'!$A$18:$L$18, 0),FALSE), 'E2 Allocators'!$B$15:$W$361, MATCH('O5 Details by Class &amp; Accounts'!BN$18, 'E2 Allocators'!$B$15:$W$15, 0),FALSE)*$E212), 0, VLOOKUP(VLOOKUP($A212, 'E4 TB Allocation Details'!$A$18:$L$214, MATCH("Misc ID", 'E4 TB Allocation Details'!$A$18:$L$18, 0),FALSE), 'E2 Allocators'!$B$15:$W$361, MATCH('O5 Details by Class &amp; Accounts'!BN$18, 'E2 Allocators'!$B$15:$W$15, 0),FALSE)*$E212)</f>
        <v>0</v>
      </c>
      <c r="BO212" s="1321">
        <f>IF(ISERROR(VLOOKUP(VLOOKUP($A212, 'E4 TB Allocation Details'!$A$18:$L$214, MATCH("Misc ID", 'E4 TB Allocation Details'!$A$18:$L$18, 0),FALSE), 'E2 Allocators'!$B$15:$W$361, MATCH('O5 Details by Class &amp; Accounts'!BO$18, 'E2 Allocators'!$B$15:$W$15, 0),FALSE)*$E212), 0, VLOOKUP(VLOOKUP($A212, 'E4 TB Allocation Details'!$A$18:$L$214, MATCH("Misc ID", 'E4 TB Allocation Details'!$A$18:$L$18, 0),FALSE), 'E2 Allocators'!$B$15:$W$361, MATCH('O5 Details by Class &amp; Accounts'!BO$18, 'E2 Allocators'!$B$15:$W$15, 0),FALSE)*$E212)</f>
        <v>0</v>
      </c>
      <c r="BP212" s="1321">
        <f>IF(ISERROR(VLOOKUP(VLOOKUP($A212, 'E4 TB Allocation Details'!$A$18:$L$214, MATCH("Misc ID", 'E4 TB Allocation Details'!$A$18:$L$18, 0),FALSE), 'E2 Allocators'!$B$15:$W$361, MATCH('O5 Details by Class &amp; Accounts'!BP$18, 'E2 Allocators'!$B$15:$W$15, 0),FALSE)*$E212), 0, VLOOKUP(VLOOKUP($A212, 'E4 TB Allocation Details'!$A$18:$L$214, MATCH("Misc ID", 'E4 TB Allocation Details'!$A$18:$L$18, 0),FALSE), 'E2 Allocators'!$B$15:$W$361, MATCH('O5 Details by Class &amp; Accounts'!BP$18, 'E2 Allocators'!$B$15:$W$15, 0),FALSE)*$E212)</f>
        <v>0</v>
      </c>
      <c r="BQ212" s="1321">
        <f>IF(ISERROR(VLOOKUP(VLOOKUP($A212, 'E4 TB Allocation Details'!$A$18:$L$214, MATCH("Misc ID", 'E4 TB Allocation Details'!$A$18:$L$18, 0),FALSE), 'E2 Allocators'!$B$15:$W$361, MATCH('O5 Details by Class &amp; Accounts'!BQ$18, 'E2 Allocators'!$B$15:$W$15, 0),FALSE)*$E212), 0, VLOOKUP(VLOOKUP($A212, 'E4 TB Allocation Details'!$A$18:$L$214, MATCH("Misc ID", 'E4 TB Allocation Details'!$A$18:$L$18, 0),FALSE), 'E2 Allocators'!$B$15:$W$361, MATCH('O5 Details by Class &amp; Accounts'!BQ$18, 'E2 Allocators'!$B$15:$W$15, 0),FALSE)*$E212)</f>
        <v>0</v>
      </c>
      <c r="BR212" s="1321">
        <f>IF(ISERROR(VLOOKUP(VLOOKUP($A212, 'E4 TB Allocation Details'!$A$18:$L$214, MATCH("Misc ID", 'E4 TB Allocation Details'!$A$18:$L$18, 0),FALSE), 'E2 Allocators'!$B$15:$W$361, MATCH('O5 Details by Class &amp; Accounts'!BR$18, 'E2 Allocators'!$B$15:$W$15, 0),FALSE)*$E212), 0, VLOOKUP(VLOOKUP($A212, 'E4 TB Allocation Details'!$A$18:$L$214, MATCH("Misc ID", 'E4 TB Allocation Details'!$A$18:$L$18, 0),FALSE), 'E2 Allocators'!$B$15:$W$361, MATCH('O5 Details by Class &amp; Accounts'!BR$18, 'E2 Allocators'!$B$15:$W$15, 0),FALSE)*$E212)</f>
        <v>0</v>
      </c>
      <c r="BS212" s="1321">
        <f t="shared" si="48"/>
        <v>0</v>
      </c>
      <c r="BT212" s="1321">
        <f>IF(ISERROR(VLOOKUP(VLOOKUP($A212, 'E4 TB Allocation Details'!$A$18:$L$214, MATCH("A &amp; G ID", 'E4 TB Allocation Details'!$A$18:$L$18, 0),FALSE), 'E2 Allocators'!$B$15:$W$361, MATCH('O5 Details by Class &amp; Accounts'!BT$18, 'E2 Allocators'!$B$15:$W$15, 0),FALSE)*$E212), 0, VLOOKUP(VLOOKUP($A212, 'E4 TB Allocation Details'!$A$18:$L$214, MATCH("A &amp; G ID", 'E4 TB Allocation Details'!$A$18:$L$18, 0),FALSE), 'E2 Allocators'!$B$15:$W$361, MATCH('O5 Details by Class &amp; Accounts'!BT$18, 'E2 Allocators'!$B$15:$W$15, 0),FALSE)*$E212)</f>
        <v>0</v>
      </c>
      <c r="BU212" s="1321">
        <f>IF(ISERROR(VLOOKUP(VLOOKUP($A212, 'E4 TB Allocation Details'!$A$18:$L$214, MATCH("A &amp; G ID", 'E4 TB Allocation Details'!$A$18:$L$18, 0),FALSE), 'E2 Allocators'!$B$15:$W$361, MATCH('O5 Details by Class &amp; Accounts'!BU$18, 'E2 Allocators'!$B$15:$W$15, 0),FALSE)*$E212), 0, VLOOKUP(VLOOKUP($A212, 'E4 TB Allocation Details'!$A$18:$L$214, MATCH("A &amp; G ID", 'E4 TB Allocation Details'!$A$18:$L$18, 0),FALSE), 'E2 Allocators'!$B$15:$W$361, MATCH('O5 Details by Class &amp; Accounts'!BU$18, 'E2 Allocators'!$B$15:$W$15, 0),FALSE)*$E212)</f>
        <v>0</v>
      </c>
      <c r="BV212" s="1321">
        <f>IF(ISERROR(VLOOKUP(VLOOKUP($A212, 'E4 TB Allocation Details'!$A$18:$L$214, MATCH("A &amp; G ID", 'E4 TB Allocation Details'!$A$18:$L$18, 0),FALSE), 'E2 Allocators'!$B$15:$W$361, MATCH('O5 Details by Class &amp; Accounts'!BV$18, 'E2 Allocators'!$B$15:$W$15, 0),FALSE)*$E212), 0, VLOOKUP(VLOOKUP($A212, 'E4 TB Allocation Details'!$A$18:$L$214, MATCH("A &amp; G ID", 'E4 TB Allocation Details'!$A$18:$L$18, 0),FALSE), 'E2 Allocators'!$B$15:$W$361, MATCH('O5 Details by Class &amp; Accounts'!BV$18, 'E2 Allocators'!$B$15:$W$15, 0),FALSE)*$E212)</f>
        <v>0</v>
      </c>
      <c r="BW212" s="1321">
        <f>IF(ISERROR(VLOOKUP(VLOOKUP($A212, 'E4 TB Allocation Details'!$A$18:$L$214, MATCH("A &amp; G ID", 'E4 TB Allocation Details'!$A$18:$L$18, 0),FALSE), 'E2 Allocators'!$B$15:$W$361, MATCH('O5 Details by Class &amp; Accounts'!BW$18, 'E2 Allocators'!$B$15:$W$15, 0),FALSE)*$E212), 0, VLOOKUP(VLOOKUP($A212, 'E4 TB Allocation Details'!$A$18:$L$214, MATCH("A &amp; G ID", 'E4 TB Allocation Details'!$A$18:$L$18, 0),FALSE), 'E2 Allocators'!$B$15:$W$361, MATCH('O5 Details by Class &amp; Accounts'!BW$18, 'E2 Allocators'!$B$15:$W$15, 0),FALSE)*$E212)</f>
        <v>0</v>
      </c>
      <c r="BX212" s="1321">
        <f>IF(ISERROR(VLOOKUP(VLOOKUP($A212, 'E4 TB Allocation Details'!$A$18:$L$214, MATCH("A &amp; G ID", 'E4 TB Allocation Details'!$A$18:$L$18, 0),FALSE), 'E2 Allocators'!$B$15:$W$361, MATCH('O5 Details by Class &amp; Accounts'!BX$18, 'E2 Allocators'!$B$15:$W$15, 0),FALSE)*$E212), 0, VLOOKUP(VLOOKUP($A212, 'E4 TB Allocation Details'!$A$18:$L$214, MATCH("A &amp; G ID", 'E4 TB Allocation Details'!$A$18:$L$18, 0),FALSE), 'E2 Allocators'!$B$15:$W$361, MATCH('O5 Details by Class &amp; Accounts'!BX$18, 'E2 Allocators'!$B$15:$W$15, 0),FALSE)*$E212)</f>
        <v>0</v>
      </c>
      <c r="BY212" s="1321">
        <f>IF(ISERROR(VLOOKUP(VLOOKUP($A212, 'E4 TB Allocation Details'!$A$18:$L$214, MATCH("A &amp; G ID", 'E4 TB Allocation Details'!$A$18:$L$18, 0),FALSE), 'E2 Allocators'!$B$15:$W$361, MATCH('O5 Details by Class &amp; Accounts'!BY$18, 'E2 Allocators'!$B$15:$W$15, 0),FALSE)*$E212), 0, VLOOKUP(VLOOKUP($A212, 'E4 TB Allocation Details'!$A$18:$L$214, MATCH("A &amp; G ID", 'E4 TB Allocation Details'!$A$18:$L$18, 0),FALSE), 'E2 Allocators'!$B$15:$W$361, MATCH('O5 Details by Class &amp; Accounts'!BY$18, 'E2 Allocators'!$B$15:$W$15, 0),FALSE)*$E212)</f>
        <v>0</v>
      </c>
      <c r="BZ212" s="1321">
        <f>IF(ISERROR(VLOOKUP(VLOOKUP($A212, 'E4 TB Allocation Details'!$A$18:$L$214, MATCH("A &amp; G ID", 'E4 TB Allocation Details'!$A$18:$L$18, 0),FALSE), 'E2 Allocators'!$B$15:$W$361, MATCH('O5 Details by Class &amp; Accounts'!BZ$18, 'E2 Allocators'!$B$15:$W$15, 0),FALSE)*$E212), 0, VLOOKUP(VLOOKUP($A212, 'E4 TB Allocation Details'!$A$18:$L$214, MATCH("A &amp; G ID", 'E4 TB Allocation Details'!$A$18:$L$18, 0),FALSE), 'E2 Allocators'!$B$15:$W$361, MATCH('O5 Details by Class &amp; Accounts'!BZ$18, 'E2 Allocators'!$B$15:$W$15, 0),FALSE)*$E212)</f>
        <v>0</v>
      </c>
      <c r="CA212" s="1321">
        <f>IF(ISERROR(VLOOKUP(VLOOKUP($A212, 'E4 TB Allocation Details'!$A$18:$L$214, MATCH("A &amp; G ID", 'E4 TB Allocation Details'!$A$18:$L$18, 0),FALSE), 'E2 Allocators'!$B$15:$W$361, MATCH('O5 Details by Class &amp; Accounts'!CA$18, 'E2 Allocators'!$B$15:$W$15, 0),FALSE)*$E212), 0, VLOOKUP(VLOOKUP($A212, 'E4 TB Allocation Details'!$A$18:$L$214, MATCH("A &amp; G ID", 'E4 TB Allocation Details'!$A$18:$L$18, 0),FALSE), 'E2 Allocators'!$B$15:$W$361, MATCH('O5 Details by Class &amp; Accounts'!CA$18, 'E2 Allocators'!$B$15:$W$15, 0),FALSE)*$E212)</f>
        <v>0</v>
      </c>
      <c r="CB212" s="1321">
        <f>IF(ISERROR(VLOOKUP(VLOOKUP($A212, 'E4 TB Allocation Details'!$A$18:$L$214, MATCH("A &amp; G ID", 'E4 TB Allocation Details'!$A$18:$L$18, 0),FALSE), 'E2 Allocators'!$B$15:$W$361, MATCH('O5 Details by Class &amp; Accounts'!CB$18, 'E2 Allocators'!$B$15:$W$15, 0),FALSE)*$E212), 0, VLOOKUP(VLOOKUP($A212, 'E4 TB Allocation Details'!$A$18:$L$214, MATCH("A &amp; G ID", 'E4 TB Allocation Details'!$A$18:$L$18, 0),FALSE), 'E2 Allocators'!$B$15:$W$361, MATCH('O5 Details by Class &amp; Accounts'!CB$18, 'E2 Allocators'!$B$15:$W$15, 0),FALSE)*$E212)</f>
        <v>0</v>
      </c>
      <c r="CC212" s="1321">
        <f>IF(ISERROR(VLOOKUP(VLOOKUP($A212, 'E4 TB Allocation Details'!$A$18:$L$214, MATCH("A &amp; G ID", 'E4 TB Allocation Details'!$A$18:$L$18, 0),FALSE), 'E2 Allocators'!$B$15:$W$361, MATCH('O5 Details by Class &amp; Accounts'!CC$18, 'E2 Allocators'!$B$15:$W$15, 0),FALSE)*$E212), 0, VLOOKUP(VLOOKUP($A212, 'E4 TB Allocation Details'!$A$18:$L$214, MATCH("A &amp; G ID", 'E4 TB Allocation Details'!$A$18:$L$18, 0),FALSE), 'E2 Allocators'!$B$15:$W$361, MATCH('O5 Details by Class &amp; Accounts'!CC$18, 'E2 Allocators'!$B$15:$W$15, 0),FALSE)*$E212)</f>
        <v>0</v>
      </c>
      <c r="CD212" s="1321">
        <f>IF(ISERROR(VLOOKUP(VLOOKUP($A212, 'E4 TB Allocation Details'!$A$18:$L$214, MATCH("A &amp; G ID", 'E4 TB Allocation Details'!$A$18:$L$18, 0),FALSE), 'E2 Allocators'!$B$15:$W$361, MATCH('O5 Details by Class &amp; Accounts'!CD$18, 'E2 Allocators'!$B$15:$W$15, 0),FALSE)*$E212), 0, VLOOKUP(VLOOKUP($A212, 'E4 TB Allocation Details'!$A$18:$L$214, MATCH("A &amp; G ID", 'E4 TB Allocation Details'!$A$18:$L$18, 0),FALSE), 'E2 Allocators'!$B$15:$W$361, MATCH('O5 Details by Class &amp; Accounts'!CD$18, 'E2 Allocators'!$B$15:$W$15, 0),FALSE)*$E212)</f>
        <v>0</v>
      </c>
      <c r="CE212" s="1321">
        <f>IF(ISERROR(VLOOKUP(VLOOKUP($A212, 'E4 TB Allocation Details'!$A$18:$L$214, MATCH("A &amp; G ID", 'E4 TB Allocation Details'!$A$18:$L$18, 0),FALSE), 'E2 Allocators'!$B$15:$W$361, MATCH('O5 Details by Class &amp; Accounts'!CE$18, 'E2 Allocators'!$B$15:$W$15, 0),FALSE)*$E212), 0, VLOOKUP(VLOOKUP($A212, 'E4 TB Allocation Details'!$A$18:$L$214, MATCH("A &amp; G ID", 'E4 TB Allocation Details'!$A$18:$L$18, 0),FALSE), 'E2 Allocators'!$B$15:$W$361, MATCH('O5 Details by Class &amp; Accounts'!CE$18, 'E2 Allocators'!$B$15:$W$15, 0),FALSE)*$E212)</f>
        <v>0</v>
      </c>
      <c r="CF212" s="1321">
        <f>IF(ISERROR(VLOOKUP(VLOOKUP($A212, 'E4 TB Allocation Details'!$A$18:$L$214, MATCH("A &amp; G ID", 'E4 TB Allocation Details'!$A$18:$L$18, 0),FALSE), 'E2 Allocators'!$B$15:$W$361, MATCH('O5 Details by Class &amp; Accounts'!CF$18, 'E2 Allocators'!$B$15:$W$15, 0),FALSE)*$E212), 0, VLOOKUP(VLOOKUP($A212, 'E4 TB Allocation Details'!$A$18:$L$214, MATCH("A &amp; G ID", 'E4 TB Allocation Details'!$A$18:$L$18, 0),FALSE), 'E2 Allocators'!$B$15:$W$361, MATCH('O5 Details by Class &amp; Accounts'!CF$18, 'E2 Allocators'!$B$15:$W$15, 0),FALSE)*$E212)</f>
        <v>0</v>
      </c>
      <c r="CG212" s="1321">
        <f>IF(ISERROR(VLOOKUP(VLOOKUP($A212, 'E4 TB Allocation Details'!$A$18:$L$214, MATCH("A &amp; G ID", 'E4 TB Allocation Details'!$A$18:$L$18, 0),FALSE), 'E2 Allocators'!$B$15:$W$361, MATCH('O5 Details by Class &amp; Accounts'!CG$18, 'E2 Allocators'!$B$15:$W$15, 0),FALSE)*$E212), 0, VLOOKUP(VLOOKUP($A212, 'E4 TB Allocation Details'!$A$18:$L$214, MATCH("A &amp; G ID", 'E4 TB Allocation Details'!$A$18:$L$18, 0),FALSE), 'E2 Allocators'!$B$15:$W$361, MATCH('O5 Details by Class &amp; Accounts'!CG$18, 'E2 Allocators'!$B$15:$W$15, 0),FALSE)*$E212)</f>
        <v>0</v>
      </c>
      <c r="CH212" s="1321">
        <f>IF(ISERROR(VLOOKUP(VLOOKUP($A212, 'E4 TB Allocation Details'!$A$18:$L$214, MATCH("A &amp; G ID", 'E4 TB Allocation Details'!$A$18:$L$18, 0),FALSE), 'E2 Allocators'!$B$15:$W$361, MATCH('O5 Details by Class &amp; Accounts'!CH$18, 'E2 Allocators'!$B$15:$W$15, 0),FALSE)*$E212), 0, VLOOKUP(VLOOKUP($A212, 'E4 TB Allocation Details'!$A$18:$L$214, MATCH("A &amp; G ID", 'E4 TB Allocation Details'!$A$18:$L$18, 0),FALSE), 'E2 Allocators'!$B$15:$W$361, MATCH('O5 Details by Class &amp; Accounts'!CH$18, 'E2 Allocators'!$B$15:$W$15, 0),FALSE)*$E212)</f>
        <v>0</v>
      </c>
      <c r="CI212" s="1321">
        <f>IF(ISERROR(VLOOKUP(VLOOKUP($A212, 'E4 TB Allocation Details'!$A$18:$L$214, MATCH("A &amp; G ID", 'E4 TB Allocation Details'!$A$18:$L$18, 0),FALSE), 'E2 Allocators'!$B$15:$W$361, MATCH('O5 Details by Class &amp; Accounts'!CI$18, 'E2 Allocators'!$B$15:$W$15, 0),FALSE)*$E212), 0, VLOOKUP(VLOOKUP($A212, 'E4 TB Allocation Details'!$A$18:$L$214, MATCH("A &amp; G ID", 'E4 TB Allocation Details'!$A$18:$L$18, 0),FALSE), 'E2 Allocators'!$B$15:$W$361, MATCH('O5 Details by Class &amp; Accounts'!CI$18, 'E2 Allocators'!$B$15:$W$15, 0),FALSE)*$E212)</f>
        <v>0</v>
      </c>
      <c r="CJ212" s="1321">
        <f>IF(ISERROR(VLOOKUP(VLOOKUP($A212, 'E4 TB Allocation Details'!$A$18:$L$214, MATCH("A &amp; G ID", 'E4 TB Allocation Details'!$A$18:$L$18, 0),FALSE), 'E2 Allocators'!$B$15:$W$361, MATCH('O5 Details by Class &amp; Accounts'!CJ$18, 'E2 Allocators'!$B$15:$W$15, 0),FALSE)*$E212), 0, VLOOKUP(VLOOKUP($A212, 'E4 TB Allocation Details'!$A$18:$L$214, MATCH("A &amp; G ID", 'E4 TB Allocation Details'!$A$18:$L$18, 0),FALSE), 'E2 Allocators'!$B$15:$W$361, MATCH('O5 Details by Class &amp; Accounts'!CJ$18, 'E2 Allocators'!$B$15:$W$15, 0),FALSE)*$E212)</f>
        <v>0</v>
      </c>
      <c r="CK212" s="1321">
        <f>IF(ISERROR(VLOOKUP(VLOOKUP($A212, 'E4 TB Allocation Details'!$A$18:$L$214, MATCH("A &amp; G ID", 'E4 TB Allocation Details'!$A$18:$L$18, 0),FALSE), 'E2 Allocators'!$B$15:$W$361, MATCH('O5 Details by Class &amp; Accounts'!CK$18, 'E2 Allocators'!$B$15:$W$15, 0),FALSE)*$E212), 0, VLOOKUP(VLOOKUP($A212, 'E4 TB Allocation Details'!$A$18:$L$214, MATCH("A &amp; G ID", 'E4 TB Allocation Details'!$A$18:$L$18, 0),FALSE), 'E2 Allocators'!$B$15:$W$361, MATCH('O5 Details by Class &amp; Accounts'!CK$18, 'E2 Allocators'!$B$15:$W$15, 0),FALSE)*$E212)</f>
        <v>0</v>
      </c>
      <c r="CL212" s="1321">
        <f>IF(ISERROR(VLOOKUP(VLOOKUP($A212, 'E4 TB Allocation Details'!$A$18:$L$214, MATCH("A &amp; G ID", 'E4 TB Allocation Details'!$A$18:$L$18, 0),FALSE), 'E2 Allocators'!$B$15:$W$361, MATCH('O5 Details by Class &amp; Accounts'!CL$18, 'E2 Allocators'!$B$15:$W$15, 0),FALSE)*$E212), 0, VLOOKUP(VLOOKUP($A212, 'E4 TB Allocation Details'!$A$18:$L$214, MATCH("A &amp; G ID", 'E4 TB Allocation Details'!$A$18:$L$18, 0),FALSE), 'E2 Allocators'!$B$15:$W$361, MATCH('O5 Details by Class &amp; Accounts'!CL$18, 'E2 Allocators'!$B$15:$W$15, 0),FALSE)*$E212)</f>
        <v>0</v>
      </c>
      <c r="CM212" s="1321">
        <f>IF(ISERROR(VLOOKUP(VLOOKUP($A212, 'E4 TB Allocation Details'!$A$18:$L$214, MATCH("A &amp; G ID", 'E4 TB Allocation Details'!$A$18:$L$18, 0),FALSE), 'E2 Allocators'!$B$15:$W$361, MATCH('O5 Details by Class &amp; Accounts'!CM$18, 'E2 Allocators'!$B$15:$W$15, 0),FALSE)*$E212), 0, VLOOKUP(VLOOKUP($A212, 'E4 TB Allocation Details'!$A$18:$L$214, MATCH("A &amp; G ID", 'E4 TB Allocation Details'!$A$18:$L$18, 0),FALSE), 'E2 Allocators'!$B$15:$W$361, MATCH('O5 Details by Class &amp; Accounts'!CM$18, 'E2 Allocators'!$B$15:$W$15, 0),FALSE)*$E212)</f>
        <v>0</v>
      </c>
      <c r="CN212" s="1321">
        <f t="shared" si="52"/>
        <v>0</v>
      </c>
      <c r="CO212" s="1650">
        <f t="shared" si="50"/>
        <v>0</v>
      </c>
      <c r="CQ212" s="1898" t="s">
        <v>1091</v>
      </c>
    </row>
    <row r="213" spans="1:98" s="578" customFormat="1" ht="12.75">
      <c r="A213" s="2157">
        <v>6225</v>
      </c>
      <c r="B213" s="2158" t="s">
        <v>1001</v>
      </c>
      <c r="C213" s="1651">
        <f>IF(ISERROR(VLOOKUP($A213,'I3 TB Data'!$A$19:$H$484,MATCH('O5 Details by Class &amp; Accounts'!$C$18, 'I3 TB Data'!$A$19:$H$19,0),0)), 0, VLOOKUP($A213,'I3 TB Data'!$A$19:$H$484,MATCH('O5 Details by Class &amp; Accounts'!$C$18,'I3 TB Data'!$A$19:$H$19,0),0))</f>
        <v>0</v>
      </c>
      <c r="D213" s="1652"/>
      <c r="E213" s="1651">
        <f t="shared" si="53"/>
        <v>0</v>
      </c>
      <c r="F213" s="1653">
        <f>IF(ISERROR(VLOOKUP($A213, 'E1 Categorization'!A33:E124, MATCH("Customer Component", 'E1 Categorization'!$A$33:$E$33,0), 0)), 0, IF(VLOOKUP($A213, 'E1 Categorization'!A33:E124, MATCH("Customer Component", 'E1 Categorization'!$A$33:$E$33,0), 0)=0, 'O5 Details by Class &amp; Accounts'!$E213, IF(AND(VLOOKUP($A213, 'E1 Categorization'!A33:E124, MATCH("Customer Component", 'E1 Categorization'!$A$33:$E$33,0), 0) &gt;0, VLOOKUP($A213, 'E1 Categorization'!A33:E124, MATCH("Customer Component", 'E1 Categorization'!$A$33:$E$33,0), 0)&lt;1), 'O5 Details by Class &amp; Accounts'!$E213*(1-VLOOKUP($A213, 'E1 Categorization'!A33:E124, MATCH("Customer Component", 'E1 Categorization'!$A$33:$E$33,0), 0)), 0)))</f>
        <v>0</v>
      </c>
      <c r="G213" s="1653">
        <f>IF(ISERROR(VLOOKUP($A213, 'E1 Categorization'!A33:E124, MATCH("Customer Component", 'E1 Categorization'!$A$33:$E$33,0), 0)),0, IF(VLOOKUP($A213, 'E1 Categorization'!A33:E124, MATCH("Customer Component", 'E1 Categorization'!$A$33:$E$33,0), 0)=0, 0, IF(AND(VLOOKUP($A213, 'E1 Categorization'!A33:E124, MATCH("Customer Component", 'E1 Categorization'!$A$33:$E$33,0), 0) &gt;0, VLOOKUP($A213, 'E1 Categorization'!A33:E124, MATCH("Customer Component", 'E1 Categorization'!$A$33:$E$33,0), 0)&lt;1), 'O5 Details by Class &amp; Accounts'!$E213*(VLOOKUP($A213, 'E1 Categorization'!A33:E124, MATCH("Customer Component", 'E1 Categorization'!$A$33:$E$33,0), 0)), 'O5 Details by Class &amp; Accounts'!$E213)))</f>
        <v>0</v>
      </c>
      <c r="H213" s="1654">
        <f t="shared" si="46"/>
        <v>0</v>
      </c>
      <c r="I213" s="1654">
        <f>IF(ISERROR(VLOOKUP(VLOOKUP($A213, 'E4 TB Allocation Details'!$A$18:$L$214, MATCH("Demand ID", 'E4 TB Allocation Details'!$A$18:$L$18, 0),FALSE), 'E2 Allocators'!$B$15:$W$361, MATCH('O5 Details by Class &amp; Accounts'!I$18, 'E2 Allocators'!$B$15:$W$15, 0),FALSE)*$F213), 0, VLOOKUP(VLOOKUP($A213, 'E4 TB Allocation Details'!$A$18:$L$214, MATCH("Demand ID", 'E4 TB Allocation Details'!$A$18:$L$18, 0),FALSE), 'E2 Allocators'!$B$15:$W$361, MATCH('O5 Details by Class &amp; Accounts'!I$18, 'E2 Allocators'!$B$15:$W$15, 0),FALSE)*$F213)</f>
        <v>0</v>
      </c>
      <c r="J213" s="1654">
        <f>IF(ISERROR(VLOOKUP(VLOOKUP($A213, 'E4 TB Allocation Details'!$A$18:$L$214, MATCH("Demand ID", 'E4 TB Allocation Details'!$A$18:$L$18, 0),FALSE), 'E2 Allocators'!$B$15:$W$361, MATCH('O5 Details by Class &amp; Accounts'!J$18, 'E2 Allocators'!$B$15:$W$15, 0),FALSE)*$F213), 0, VLOOKUP(VLOOKUP($A213, 'E4 TB Allocation Details'!$A$18:$L$214, MATCH("Demand ID", 'E4 TB Allocation Details'!$A$18:$L$18, 0),FALSE), 'E2 Allocators'!$B$15:$W$361, MATCH('O5 Details by Class &amp; Accounts'!J$18, 'E2 Allocators'!$B$15:$W$15, 0),FALSE)*$F213)</f>
        <v>0</v>
      </c>
      <c r="K213" s="1654">
        <f>IF(ISERROR(VLOOKUP(VLOOKUP($A213, 'E4 TB Allocation Details'!$A$18:$L$214, MATCH("Demand ID", 'E4 TB Allocation Details'!$A$18:$L$18, 0),FALSE), 'E2 Allocators'!$B$15:$W$361, MATCH('O5 Details by Class &amp; Accounts'!K$18, 'E2 Allocators'!$B$15:$W$15, 0),FALSE)*$F213), 0, VLOOKUP(VLOOKUP($A213, 'E4 TB Allocation Details'!$A$18:$L$214, MATCH("Demand ID", 'E4 TB Allocation Details'!$A$18:$L$18, 0),FALSE), 'E2 Allocators'!$B$15:$W$361, MATCH('O5 Details by Class &amp; Accounts'!K$18, 'E2 Allocators'!$B$15:$W$15, 0),FALSE)*$F213)</f>
        <v>0</v>
      </c>
      <c r="L213" s="1654">
        <f>IF(ISERROR(VLOOKUP(VLOOKUP($A213, 'E4 TB Allocation Details'!$A$18:$L$214, MATCH("Demand ID", 'E4 TB Allocation Details'!$A$18:$L$18, 0),FALSE), 'E2 Allocators'!$B$15:$W$361, MATCH('O5 Details by Class &amp; Accounts'!L$18, 'E2 Allocators'!$B$15:$W$15, 0),FALSE)*$F213), 0, VLOOKUP(VLOOKUP($A213, 'E4 TB Allocation Details'!$A$18:$L$214, MATCH("Demand ID", 'E4 TB Allocation Details'!$A$18:$L$18, 0),FALSE), 'E2 Allocators'!$B$15:$W$361, MATCH('O5 Details by Class &amp; Accounts'!L$18, 'E2 Allocators'!$B$15:$W$15, 0),FALSE)*$F213)</f>
        <v>0</v>
      </c>
      <c r="M213" s="1654">
        <f>IF(ISERROR(VLOOKUP(VLOOKUP($A213, 'E4 TB Allocation Details'!$A$18:$L$214, MATCH("Demand ID", 'E4 TB Allocation Details'!$A$18:$L$18, 0),FALSE), 'E2 Allocators'!$B$15:$W$361, MATCH('O5 Details by Class &amp; Accounts'!M$18, 'E2 Allocators'!$B$15:$W$15, 0),FALSE)*$F213), 0, VLOOKUP(VLOOKUP($A213, 'E4 TB Allocation Details'!$A$18:$L$214, MATCH("Demand ID", 'E4 TB Allocation Details'!$A$18:$L$18, 0),FALSE), 'E2 Allocators'!$B$15:$W$361, MATCH('O5 Details by Class &amp; Accounts'!M$18, 'E2 Allocators'!$B$15:$W$15, 0),FALSE)*$F213)</f>
        <v>0</v>
      </c>
      <c r="N213" s="1654">
        <f>IF(ISERROR(VLOOKUP(VLOOKUP($A213, 'E4 TB Allocation Details'!$A$18:$L$214, MATCH("Demand ID", 'E4 TB Allocation Details'!$A$18:$L$18, 0),FALSE), 'E2 Allocators'!$B$15:$W$361, MATCH('O5 Details by Class &amp; Accounts'!N$18, 'E2 Allocators'!$B$15:$W$15, 0),FALSE)*$F213), 0, VLOOKUP(VLOOKUP($A213, 'E4 TB Allocation Details'!$A$18:$L$214, MATCH("Demand ID", 'E4 TB Allocation Details'!$A$18:$L$18, 0),FALSE), 'E2 Allocators'!$B$15:$W$361, MATCH('O5 Details by Class &amp; Accounts'!N$18, 'E2 Allocators'!$B$15:$W$15, 0),FALSE)*$F213)</f>
        <v>0</v>
      </c>
      <c r="O213" s="1654">
        <f>IF(ISERROR(VLOOKUP(VLOOKUP($A213, 'E4 TB Allocation Details'!$A$18:$L$214, MATCH("Demand ID", 'E4 TB Allocation Details'!$A$18:$L$18, 0),FALSE), 'E2 Allocators'!$B$15:$W$361, MATCH('O5 Details by Class &amp; Accounts'!O$18, 'E2 Allocators'!$B$15:$W$15, 0),FALSE)*$F213), 0, VLOOKUP(VLOOKUP($A213, 'E4 TB Allocation Details'!$A$18:$L$214, MATCH("Demand ID", 'E4 TB Allocation Details'!$A$18:$L$18, 0),FALSE), 'E2 Allocators'!$B$15:$W$361, MATCH('O5 Details by Class &amp; Accounts'!O$18, 'E2 Allocators'!$B$15:$W$15, 0),FALSE)*$F213)</f>
        <v>0</v>
      </c>
      <c r="P213" s="1654">
        <f>IF(ISERROR(VLOOKUP(VLOOKUP($A213, 'E4 TB Allocation Details'!$A$18:$L$214, MATCH("Demand ID", 'E4 TB Allocation Details'!$A$18:$L$18, 0),FALSE), 'E2 Allocators'!$B$15:$W$361, MATCH('O5 Details by Class &amp; Accounts'!P$18, 'E2 Allocators'!$B$15:$W$15, 0),FALSE)*$F213), 0, VLOOKUP(VLOOKUP($A213, 'E4 TB Allocation Details'!$A$18:$L$214, MATCH("Demand ID", 'E4 TB Allocation Details'!$A$18:$L$18, 0),FALSE), 'E2 Allocators'!$B$15:$W$361, MATCH('O5 Details by Class &amp; Accounts'!P$18, 'E2 Allocators'!$B$15:$W$15, 0),FALSE)*$F213)</f>
        <v>0</v>
      </c>
      <c r="Q213" s="1654">
        <f>IF(ISERROR(VLOOKUP(VLOOKUP($A213, 'E4 TB Allocation Details'!$A$18:$L$214, MATCH("Demand ID", 'E4 TB Allocation Details'!$A$18:$L$18, 0),FALSE), 'E2 Allocators'!$B$15:$W$361, MATCH('O5 Details by Class &amp; Accounts'!Q$18, 'E2 Allocators'!$B$15:$W$15, 0),FALSE)*$F213), 0, VLOOKUP(VLOOKUP($A213, 'E4 TB Allocation Details'!$A$18:$L$214, MATCH("Demand ID", 'E4 TB Allocation Details'!$A$18:$L$18, 0),FALSE), 'E2 Allocators'!$B$15:$W$361, MATCH('O5 Details by Class &amp; Accounts'!Q$18, 'E2 Allocators'!$B$15:$W$15, 0),FALSE)*$F213)</f>
        <v>0</v>
      </c>
      <c r="R213" s="1654">
        <f>IF(ISERROR(VLOOKUP(VLOOKUP($A213, 'E4 TB Allocation Details'!$A$18:$L$214, MATCH("Demand ID", 'E4 TB Allocation Details'!$A$18:$L$18, 0),FALSE), 'E2 Allocators'!$B$15:$W$361, MATCH('O5 Details by Class &amp; Accounts'!R$18, 'E2 Allocators'!$B$15:$W$15, 0),FALSE)*$F213), 0, VLOOKUP(VLOOKUP($A213, 'E4 TB Allocation Details'!$A$18:$L$214, MATCH("Demand ID", 'E4 TB Allocation Details'!$A$18:$L$18, 0),FALSE), 'E2 Allocators'!$B$15:$W$361, MATCH('O5 Details by Class &amp; Accounts'!R$18, 'E2 Allocators'!$B$15:$W$15, 0),FALSE)*$F213)</f>
        <v>0</v>
      </c>
      <c r="S213" s="1654">
        <f>IF(ISERROR(VLOOKUP(VLOOKUP($A213, 'E4 TB Allocation Details'!$A$18:$L$214, MATCH("Demand ID", 'E4 TB Allocation Details'!$A$18:$L$18, 0),FALSE), 'E2 Allocators'!$B$15:$W$361, MATCH('O5 Details by Class &amp; Accounts'!S$18, 'E2 Allocators'!$B$15:$W$15, 0),FALSE)*$F213), 0, VLOOKUP(VLOOKUP($A213, 'E4 TB Allocation Details'!$A$18:$L$214, MATCH("Demand ID", 'E4 TB Allocation Details'!$A$18:$L$18, 0),FALSE), 'E2 Allocators'!$B$15:$W$361, MATCH('O5 Details by Class &amp; Accounts'!S$18, 'E2 Allocators'!$B$15:$W$15, 0),FALSE)*$F213)</f>
        <v>0</v>
      </c>
      <c r="T213" s="1654">
        <f>IF(ISERROR(VLOOKUP(VLOOKUP($A213, 'E4 TB Allocation Details'!$A$18:$L$214, MATCH("Demand ID", 'E4 TB Allocation Details'!$A$18:$L$18, 0),FALSE), 'E2 Allocators'!$B$15:$W$361, MATCH('O5 Details by Class &amp; Accounts'!T$18, 'E2 Allocators'!$B$15:$W$15, 0),FALSE)*$F213), 0, VLOOKUP(VLOOKUP($A213, 'E4 TB Allocation Details'!$A$18:$L$214, MATCH("Demand ID", 'E4 TB Allocation Details'!$A$18:$L$18, 0),FALSE), 'E2 Allocators'!$B$15:$W$361, MATCH('O5 Details by Class &amp; Accounts'!T$18, 'E2 Allocators'!$B$15:$W$15, 0),FALSE)*$F213)</f>
        <v>0</v>
      </c>
      <c r="U213" s="1654">
        <f>IF(ISERROR(VLOOKUP(VLOOKUP($A213, 'E4 TB Allocation Details'!$A$18:$L$214, MATCH("Demand ID", 'E4 TB Allocation Details'!$A$18:$L$18, 0),FALSE), 'E2 Allocators'!$B$15:$W$361, MATCH('O5 Details by Class &amp; Accounts'!U$18, 'E2 Allocators'!$B$15:$W$15, 0),FALSE)*$F213), 0, VLOOKUP(VLOOKUP($A213, 'E4 TB Allocation Details'!$A$18:$L$214, MATCH("Demand ID", 'E4 TB Allocation Details'!$A$18:$L$18, 0),FALSE), 'E2 Allocators'!$B$15:$W$361, MATCH('O5 Details by Class &amp; Accounts'!U$18, 'E2 Allocators'!$B$15:$W$15, 0),FALSE)*$F213)</f>
        <v>0</v>
      </c>
      <c r="V213" s="1654">
        <f>IF(ISERROR(VLOOKUP(VLOOKUP($A213, 'E4 TB Allocation Details'!$A$18:$L$214, MATCH("Demand ID", 'E4 TB Allocation Details'!$A$18:$L$18, 0),FALSE), 'E2 Allocators'!$B$15:$W$361, MATCH('O5 Details by Class &amp; Accounts'!V$18, 'E2 Allocators'!$B$15:$W$15, 0),FALSE)*$F213), 0, VLOOKUP(VLOOKUP($A213, 'E4 TB Allocation Details'!$A$18:$L$214, MATCH("Demand ID", 'E4 TB Allocation Details'!$A$18:$L$18, 0),FALSE), 'E2 Allocators'!$B$15:$W$361, MATCH('O5 Details by Class &amp; Accounts'!V$18, 'E2 Allocators'!$B$15:$W$15, 0),FALSE)*$F213)</f>
        <v>0</v>
      </c>
      <c r="W213" s="1654">
        <f>IF(ISERROR(VLOOKUP(VLOOKUP($A213, 'E4 TB Allocation Details'!$A$18:$L$214, MATCH("Demand ID", 'E4 TB Allocation Details'!$A$18:$L$18, 0),FALSE), 'E2 Allocators'!$B$15:$W$361, MATCH('O5 Details by Class &amp; Accounts'!W$18, 'E2 Allocators'!$B$15:$W$15, 0),FALSE)*$F213), 0, VLOOKUP(VLOOKUP($A213, 'E4 TB Allocation Details'!$A$18:$L$214, MATCH("Demand ID", 'E4 TB Allocation Details'!$A$18:$L$18, 0),FALSE), 'E2 Allocators'!$B$15:$W$361, MATCH('O5 Details by Class &amp; Accounts'!W$18, 'E2 Allocators'!$B$15:$W$15, 0),FALSE)*$F213)</f>
        <v>0</v>
      </c>
      <c r="X213" s="1654">
        <f>IF(ISERROR(VLOOKUP(VLOOKUP($A213, 'E4 TB Allocation Details'!$A$18:$L$214, MATCH("Demand ID", 'E4 TB Allocation Details'!$A$18:$L$18, 0),FALSE), 'E2 Allocators'!$B$15:$W$361, MATCH('O5 Details by Class &amp; Accounts'!X$18, 'E2 Allocators'!$B$15:$W$15, 0),FALSE)*$F213), 0, VLOOKUP(VLOOKUP($A213, 'E4 TB Allocation Details'!$A$18:$L$214, MATCH("Demand ID", 'E4 TB Allocation Details'!$A$18:$L$18, 0),FALSE), 'E2 Allocators'!$B$15:$W$361, MATCH('O5 Details by Class &amp; Accounts'!X$18, 'E2 Allocators'!$B$15:$W$15, 0),FALSE)*$F213)</f>
        <v>0</v>
      </c>
      <c r="Y213" s="1654">
        <f>IF(ISERROR(VLOOKUP(VLOOKUP($A213, 'E4 TB Allocation Details'!$A$18:$L$214, MATCH("Demand ID", 'E4 TB Allocation Details'!$A$18:$L$18, 0),FALSE), 'E2 Allocators'!$B$15:$W$361, MATCH('O5 Details by Class &amp; Accounts'!Y$18, 'E2 Allocators'!$B$15:$W$15, 0),FALSE)*$F213), 0, VLOOKUP(VLOOKUP($A213, 'E4 TB Allocation Details'!$A$18:$L$214, MATCH("Demand ID", 'E4 TB Allocation Details'!$A$18:$L$18, 0),FALSE), 'E2 Allocators'!$B$15:$W$361, MATCH('O5 Details by Class &amp; Accounts'!Y$18, 'E2 Allocators'!$B$15:$W$15, 0),FALSE)*$F213)</f>
        <v>0</v>
      </c>
      <c r="Z213" s="1654">
        <f>IF(ISERROR(VLOOKUP(VLOOKUP($A213, 'E4 TB Allocation Details'!$A$18:$L$214, MATCH("Demand ID", 'E4 TB Allocation Details'!$A$18:$L$18, 0),FALSE), 'E2 Allocators'!$B$15:$W$361, MATCH('O5 Details by Class &amp; Accounts'!Z$18, 'E2 Allocators'!$B$15:$W$15, 0),FALSE)*$F213), 0, VLOOKUP(VLOOKUP($A213, 'E4 TB Allocation Details'!$A$18:$L$214, MATCH("Demand ID", 'E4 TB Allocation Details'!$A$18:$L$18, 0),FALSE), 'E2 Allocators'!$B$15:$W$361, MATCH('O5 Details by Class &amp; Accounts'!Z$18, 'E2 Allocators'!$B$15:$W$15, 0),FALSE)*$F213)</f>
        <v>0</v>
      </c>
      <c r="AA213" s="1654">
        <f>IF(ISERROR(VLOOKUP(VLOOKUP($A213, 'E4 TB Allocation Details'!$A$18:$L$214, MATCH("Demand ID", 'E4 TB Allocation Details'!$A$18:$L$18, 0),FALSE), 'E2 Allocators'!$B$15:$W$361, MATCH('O5 Details by Class &amp; Accounts'!AA$18, 'E2 Allocators'!$B$15:$W$15, 0),FALSE)*$F213), 0, VLOOKUP(VLOOKUP($A213, 'E4 TB Allocation Details'!$A$18:$L$214, MATCH("Demand ID", 'E4 TB Allocation Details'!$A$18:$L$18, 0),FALSE), 'E2 Allocators'!$B$15:$W$361, MATCH('O5 Details by Class &amp; Accounts'!AA$18, 'E2 Allocators'!$B$15:$W$15, 0),FALSE)*$F213)</f>
        <v>0</v>
      </c>
      <c r="AB213" s="1654">
        <f>IF(ISERROR(VLOOKUP(VLOOKUP($A213, 'E4 TB Allocation Details'!$A$18:$L$214, MATCH("Demand ID", 'E4 TB Allocation Details'!$A$18:$L$18, 0),FALSE), 'E2 Allocators'!$B$15:$W$361, MATCH('O5 Details by Class &amp; Accounts'!AB$18, 'E2 Allocators'!$B$15:$W$15, 0),FALSE)*$F213), 0, VLOOKUP(VLOOKUP($A213, 'E4 TB Allocation Details'!$A$18:$L$214, MATCH("Demand ID", 'E4 TB Allocation Details'!$A$18:$L$18, 0),FALSE), 'E2 Allocators'!$B$15:$W$361, MATCH('O5 Details by Class &amp; Accounts'!AB$18, 'E2 Allocators'!$B$15:$W$15, 0),FALSE)*$F213)</f>
        <v>0</v>
      </c>
      <c r="AC213" s="1654">
        <f t="shared" si="47"/>
        <v>0</v>
      </c>
      <c r="AD213" s="1654">
        <f>IF(ISERROR(VLOOKUP(VLOOKUP($A213, 'E4 TB Allocation Details'!$A$18:$L$214, MATCH("Customer ID", 'E4 TB Allocation Details'!$A$18:$L$18, 0),FALSE), 'E2 Allocators'!$B$15:$W$361, MATCH('O5 Details by Class &amp; Accounts'!AD$18, 'E2 Allocators'!$B$15:$W$15, 0),FALSE)*$G213), 0, VLOOKUP(VLOOKUP($A213, 'E4 TB Allocation Details'!$A$18:$L$214, MATCH("Customer ID", 'E4 TB Allocation Details'!$A$18:$L$18, 0),FALSE), 'E2 Allocators'!$B$15:$W$361, MATCH('O5 Details by Class &amp; Accounts'!AD$18, 'E2 Allocators'!$B$15:$W$15, 0),FALSE)*$G213)</f>
        <v>0</v>
      </c>
      <c r="AE213" s="1654">
        <f>IF(ISERROR(VLOOKUP(VLOOKUP($A213, 'E4 TB Allocation Details'!$A$18:$L$214, MATCH("Customer ID", 'E4 TB Allocation Details'!$A$18:$L$18, 0),FALSE), 'E2 Allocators'!$B$15:$W$361, MATCH('O5 Details by Class &amp; Accounts'!AE$18, 'E2 Allocators'!$B$15:$W$15, 0),FALSE)*$G213), 0, VLOOKUP(VLOOKUP($A213, 'E4 TB Allocation Details'!$A$18:$L$214, MATCH("Customer ID", 'E4 TB Allocation Details'!$A$18:$L$18, 0),FALSE), 'E2 Allocators'!$B$15:$W$361, MATCH('O5 Details by Class &amp; Accounts'!AE$18, 'E2 Allocators'!$B$15:$W$15, 0),FALSE)*$G213)</f>
        <v>0</v>
      </c>
      <c r="AF213" s="1654">
        <f>IF(ISERROR(VLOOKUP(VLOOKUP($A213, 'E4 TB Allocation Details'!$A$18:$L$214, MATCH("Customer ID", 'E4 TB Allocation Details'!$A$18:$L$18, 0),FALSE), 'E2 Allocators'!$B$15:$W$361, MATCH('O5 Details by Class &amp; Accounts'!AF$18, 'E2 Allocators'!$B$15:$W$15, 0),FALSE)*$G213), 0, VLOOKUP(VLOOKUP($A213, 'E4 TB Allocation Details'!$A$18:$L$214, MATCH("Customer ID", 'E4 TB Allocation Details'!$A$18:$L$18, 0),FALSE), 'E2 Allocators'!$B$15:$W$361, MATCH('O5 Details by Class &amp; Accounts'!AF$18, 'E2 Allocators'!$B$15:$W$15, 0),FALSE)*$G213)</f>
        <v>0</v>
      </c>
      <c r="AG213" s="1654">
        <f>IF(ISERROR(VLOOKUP(VLOOKUP($A213, 'E4 TB Allocation Details'!$A$18:$L$214, MATCH("Customer ID", 'E4 TB Allocation Details'!$A$18:$L$18, 0),FALSE), 'E2 Allocators'!$B$15:$W$361, MATCH('O5 Details by Class &amp; Accounts'!AG$18, 'E2 Allocators'!$B$15:$W$15, 0),FALSE)*$G213), 0, VLOOKUP(VLOOKUP($A213, 'E4 TB Allocation Details'!$A$18:$L$214, MATCH("Customer ID", 'E4 TB Allocation Details'!$A$18:$L$18, 0),FALSE), 'E2 Allocators'!$B$15:$W$361, MATCH('O5 Details by Class &amp; Accounts'!AG$18, 'E2 Allocators'!$B$15:$W$15, 0),FALSE)*$G213)</f>
        <v>0</v>
      </c>
      <c r="AH213" s="1654">
        <f>IF(ISERROR(VLOOKUP(VLOOKUP($A213, 'E4 TB Allocation Details'!$A$18:$L$214, MATCH("Customer ID", 'E4 TB Allocation Details'!$A$18:$L$18, 0),FALSE), 'E2 Allocators'!$B$15:$W$361, MATCH('O5 Details by Class &amp; Accounts'!AH$18, 'E2 Allocators'!$B$15:$W$15, 0),FALSE)*$G213), 0, VLOOKUP(VLOOKUP($A213, 'E4 TB Allocation Details'!$A$18:$L$214, MATCH("Customer ID", 'E4 TB Allocation Details'!$A$18:$L$18, 0),FALSE), 'E2 Allocators'!$B$15:$W$361, MATCH('O5 Details by Class &amp; Accounts'!AH$18, 'E2 Allocators'!$B$15:$W$15, 0),FALSE)*$G213)</f>
        <v>0</v>
      </c>
      <c r="AI213" s="1654">
        <f>IF(ISERROR(VLOOKUP(VLOOKUP($A213, 'E4 TB Allocation Details'!$A$18:$L$214, MATCH("Customer ID", 'E4 TB Allocation Details'!$A$18:$L$18, 0),FALSE), 'E2 Allocators'!$B$15:$W$361, MATCH('O5 Details by Class &amp; Accounts'!AI$18, 'E2 Allocators'!$B$15:$W$15, 0),FALSE)*$G213), 0, VLOOKUP(VLOOKUP($A213, 'E4 TB Allocation Details'!$A$18:$L$214, MATCH("Customer ID", 'E4 TB Allocation Details'!$A$18:$L$18, 0),FALSE), 'E2 Allocators'!$B$15:$W$361, MATCH('O5 Details by Class &amp; Accounts'!AI$18, 'E2 Allocators'!$B$15:$W$15, 0),FALSE)*$G213)</f>
        <v>0</v>
      </c>
      <c r="AJ213" s="1654">
        <f>IF(ISERROR(VLOOKUP(VLOOKUP($A213, 'E4 TB Allocation Details'!$A$18:$L$214, MATCH("Customer ID", 'E4 TB Allocation Details'!$A$18:$L$18, 0),FALSE), 'E2 Allocators'!$B$15:$W$361, MATCH('O5 Details by Class &amp; Accounts'!AJ$18, 'E2 Allocators'!$B$15:$W$15, 0),FALSE)*$G213), 0, VLOOKUP(VLOOKUP($A213, 'E4 TB Allocation Details'!$A$18:$L$214, MATCH("Customer ID", 'E4 TB Allocation Details'!$A$18:$L$18, 0),FALSE), 'E2 Allocators'!$B$15:$W$361, MATCH('O5 Details by Class &amp; Accounts'!AJ$18, 'E2 Allocators'!$B$15:$W$15, 0),FALSE)*$G213)</f>
        <v>0</v>
      </c>
      <c r="AK213" s="1654">
        <f>IF(ISERROR(VLOOKUP(VLOOKUP($A213, 'E4 TB Allocation Details'!$A$18:$L$214, MATCH("Customer ID", 'E4 TB Allocation Details'!$A$18:$L$18, 0),FALSE), 'E2 Allocators'!$B$15:$W$361, MATCH('O5 Details by Class &amp; Accounts'!AK$18, 'E2 Allocators'!$B$15:$W$15, 0),FALSE)*$G213), 0, VLOOKUP(VLOOKUP($A213, 'E4 TB Allocation Details'!$A$18:$L$214, MATCH("Customer ID", 'E4 TB Allocation Details'!$A$18:$L$18, 0),FALSE), 'E2 Allocators'!$B$15:$W$361, MATCH('O5 Details by Class &amp; Accounts'!AK$18, 'E2 Allocators'!$B$15:$W$15, 0),FALSE)*$G213)</f>
        <v>0</v>
      </c>
      <c r="AL213" s="1654">
        <f>IF(ISERROR(VLOOKUP(VLOOKUP($A213, 'E4 TB Allocation Details'!$A$18:$L$214, MATCH("Customer ID", 'E4 TB Allocation Details'!$A$18:$L$18, 0),FALSE), 'E2 Allocators'!$B$15:$W$361, MATCH('O5 Details by Class &amp; Accounts'!AL$18, 'E2 Allocators'!$B$15:$W$15, 0),FALSE)*$G213), 0, VLOOKUP(VLOOKUP($A213, 'E4 TB Allocation Details'!$A$18:$L$214, MATCH("Customer ID", 'E4 TB Allocation Details'!$A$18:$L$18, 0),FALSE), 'E2 Allocators'!$B$15:$W$361, MATCH('O5 Details by Class &amp; Accounts'!AL$18, 'E2 Allocators'!$B$15:$W$15, 0),FALSE)*$G213)</f>
        <v>0</v>
      </c>
      <c r="AM213" s="1654">
        <f>IF(ISERROR(VLOOKUP(VLOOKUP($A213, 'E4 TB Allocation Details'!$A$18:$L$214, MATCH("Customer ID", 'E4 TB Allocation Details'!$A$18:$L$18, 0),FALSE), 'E2 Allocators'!$B$15:$W$361, MATCH('O5 Details by Class &amp; Accounts'!AM$18, 'E2 Allocators'!$B$15:$W$15, 0),FALSE)*$G213), 0, VLOOKUP(VLOOKUP($A213, 'E4 TB Allocation Details'!$A$18:$L$214, MATCH("Customer ID", 'E4 TB Allocation Details'!$A$18:$L$18, 0),FALSE), 'E2 Allocators'!$B$15:$W$361, MATCH('O5 Details by Class &amp; Accounts'!AM$18, 'E2 Allocators'!$B$15:$W$15, 0),FALSE)*$G213)</f>
        <v>0</v>
      </c>
      <c r="AN213" s="1654">
        <f>IF(ISERROR(VLOOKUP(VLOOKUP($A213, 'E4 TB Allocation Details'!$A$18:$L$214, MATCH("Customer ID", 'E4 TB Allocation Details'!$A$18:$L$18, 0),FALSE), 'E2 Allocators'!$B$15:$W$361, MATCH('O5 Details by Class &amp; Accounts'!AN$18, 'E2 Allocators'!$B$15:$W$15, 0),FALSE)*$G213), 0, VLOOKUP(VLOOKUP($A213, 'E4 TB Allocation Details'!$A$18:$L$214, MATCH("Customer ID", 'E4 TB Allocation Details'!$A$18:$L$18, 0),FALSE), 'E2 Allocators'!$B$15:$W$361, MATCH('O5 Details by Class &amp; Accounts'!AN$18, 'E2 Allocators'!$B$15:$W$15, 0),FALSE)*$G213)</f>
        <v>0</v>
      </c>
      <c r="AO213" s="1654">
        <f>IF(ISERROR(VLOOKUP(VLOOKUP($A213, 'E4 TB Allocation Details'!$A$18:$L$214, MATCH("Customer ID", 'E4 TB Allocation Details'!$A$18:$L$18, 0),FALSE), 'E2 Allocators'!$B$15:$W$361, MATCH('O5 Details by Class &amp; Accounts'!AO$18, 'E2 Allocators'!$B$15:$W$15, 0),FALSE)*$G213), 0, VLOOKUP(VLOOKUP($A213, 'E4 TB Allocation Details'!$A$18:$L$214, MATCH("Customer ID", 'E4 TB Allocation Details'!$A$18:$L$18, 0),FALSE), 'E2 Allocators'!$B$15:$W$361, MATCH('O5 Details by Class &amp; Accounts'!AO$18, 'E2 Allocators'!$B$15:$W$15, 0),FALSE)*$G213)</f>
        <v>0</v>
      </c>
      <c r="AP213" s="1654">
        <f>IF(ISERROR(VLOOKUP(VLOOKUP($A213, 'E4 TB Allocation Details'!$A$18:$L$214, MATCH("Customer ID", 'E4 TB Allocation Details'!$A$18:$L$18, 0),FALSE), 'E2 Allocators'!$B$15:$W$361, MATCH('O5 Details by Class &amp; Accounts'!AP$18, 'E2 Allocators'!$B$15:$W$15, 0),FALSE)*$G213), 0, VLOOKUP(VLOOKUP($A213, 'E4 TB Allocation Details'!$A$18:$L$214, MATCH("Customer ID", 'E4 TB Allocation Details'!$A$18:$L$18, 0),FALSE), 'E2 Allocators'!$B$15:$W$361, MATCH('O5 Details by Class &amp; Accounts'!AP$18, 'E2 Allocators'!$B$15:$W$15, 0),FALSE)*$G213)</f>
        <v>0</v>
      </c>
      <c r="AQ213" s="1654">
        <f>IF(ISERROR(VLOOKUP(VLOOKUP($A213, 'E4 TB Allocation Details'!$A$18:$L$214, MATCH("Customer ID", 'E4 TB Allocation Details'!$A$18:$L$18, 0),FALSE), 'E2 Allocators'!$B$15:$W$361, MATCH('O5 Details by Class &amp; Accounts'!AQ$18, 'E2 Allocators'!$B$15:$W$15, 0),FALSE)*$G213), 0, VLOOKUP(VLOOKUP($A213, 'E4 TB Allocation Details'!$A$18:$L$214, MATCH("Customer ID", 'E4 TB Allocation Details'!$A$18:$L$18, 0),FALSE), 'E2 Allocators'!$B$15:$W$361, MATCH('O5 Details by Class &amp; Accounts'!AQ$18, 'E2 Allocators'!$B$15:$W$15, 0),FALSE)*$G213)</f>
        <v>0</v>
      </c>
      <c r="AR213" s="1654">
        <f>IF(ISERROR(VLOOKUP(VLOOKUP($A213, 'E4 TB Allocation Details'!$A$18:$L$214, MATCH("Customer ID", 'E4 TB Allocation Details'!$A$18:$L$18, 0),FALSE), 'E2 Allocators'!$B$15:$W$361, MATCH('O5 Details by Class &amp; Accounts'!AR$18, 'E2 Allocators'!$B$15:$W$15, 0),FALSE)*$G213), 0, VLOOKUP(VLOOKUP($A213, 'E4 TB Allocation Details'!$A$18:$L$214, MATCH("Customer ID", 'E4 TB Allocation Details'!$A$18:$L$18, 0),FALSE), 'E2 Allocators'!$B$15:$W$361, MATCH('O5 Details by Class &amp; Accounts'!AR$18, 'E2 Allocators'!$B$15:$W$15, 0),FALSE)*$G213)</f>
        <v>0</v>
      </c>
      <c r="AS213" s="1654">
        <f>IF(ISERROR(VLOOKUP(VLOOKUP($A213, 'E4 TB Allocation Details'!$A$18:$L$214, MATCH("Customer ID", 'E4 TB Allocation Details'!$A$18:$L$18, 0),FALSE), 'E2 Allocators'!$B$15:$W$361, MATCH('O5 Details by Class &amp; Accounts'!AS$18, 'E2 Allocators'!$B$15:$W$15, 0),FALSE)*$G213), 0, VLOOKUP(VLOOKUP($A213, 'E4 TB Allocation Details'!$A$18:$L$214, MATCH("Customer ID", 'E4 TB Allocation Details'!$A$18:$L$18, 0),FALSE), 'E2 Allocators'!$B$15:$W$361, MATCH('O5 Details by Class &amp; Accounts'!AS$18, 'E2 Allocators'!$B$15:$W$15, 0),FALSE)*$G213)</f>
        <v>0</v>
      </c>
      <c r="AT213" s="1654">
        <f>IF(ISERROR(VLOOKUP(VLOOKUP($A213, 'E4 TB Allocation Details'!$A$18:$L$214, MATCH("Customer ID", 'E4 TB Allocation Details'!$A$18:$L$18, 0),FALSE), 'E2 Allocators'!$B$15:$W$361, MATCH('O5 Details by Class &amp; Accounts'!AT$18, 'E2 Allocators'!$B$15:$W$15, 0),FALSE)*$G213), 0, VLOOKUP(VLOOKUP($A213, 'E4 TB Allocation Details'!$A$18:$L$214, MATCH("Customer ID", 'E4 TB Allocation Details'!$A$18:$L$18, 0),FALSE), 'E2 Allocators'!$B$15:$W$361, MATCH('O5 Details by Class &amp; Accounts'!AT$18, 'E2 Allocators'!$B$15:$W$15, 0),FALSE)*$G213)</f>
        <v>0</v>
      </c>
      <c r="AU213" s="1654">
        <f>IF(ISERROR(VLOOKUP(VLOOKUP($A213, 'E4 TB Allocation Details'!$A$18:$L$214, MATCH("Customer ID", 'E4 TB Allocation Details'!$A$18:$L$18, 0),FALSE), 'E2 Allocators'!$B$15:$W$361, MATCH('O5 Details by Class &amp; Accounts'!AU$18, 'E2 Allocators'!$B$15:$W$15, 0),FALSE)*$G213), 0, VLOOKUP(VLOOKUP($A213, 'E4 TB Allocation Details'!$A$18:$L$214, MATCH("Customer ID", 'E4 TB Allocation Details'!$A$18:$L$18, 0),FALSE), 'E2 Allocators'!$B$15:$W$361, MATCH('O5 Details by Class &amp; Accounts'!AU$18, 'E2 Allocators'!$B$15:$W$15, 0),FALSE)*$G213)</f>
        <v>0</v>
      </c>
      <c r="AV213" s="1654">
        <f>IF(ISERROR(VLOOKUP(VLOOKUP($A213, 'E4 TB Allocation Details'!$A$18:$L$214, MATCH("Customer ID", 'E4 TB Allocation Details'!$A$18:$L$18, 0),FALSE), 'E2 Allocators'!$B$15:$W$361, MATCH('O5 Details by Class &amp; Accounts'!AV$18, 'E2 Allocators'!$B$15:$W$15, 0),FALSE)*$G213), 0, VLOOKUP(VLOOKUP($A213, 'E4 TB Allocation Details'!$A$18:$L$214, MATCH("Customer ID", 'E4 TB Allocation Details'!$A$18:$L$18, 0),FALSE), 'E2 Allocators'!$B$15:$W$361, MATCH('O5 Details by Class &amp; Accounts'!AV$18, 'E2 Allocators'!$B$15:$W$15, 0),FALSE)*$G213)</f>
        <v>0</v>
      </c>
      <c r="AW213" s="1654">
        <f>IF(ISERROR(VLOOKUP(VLOOKUP($A213, 'E4 TB Allocation Details'!$A$18:$L$214, MATCH("Customer ID", 'E4 TB Allocation Details'!$A$18:$L$18, 0),FALSE), 'E2 Allocators'!$B$15:$W$361, MATCH('O5 Details by Class &amp; Accounts'!AW$18, 'E2 Allocators'!$B$15:$W$15, 0),FALSE)*$G213), 0, VLOOKUP(VLOOKUP($A213, 'E4 TB Allocation Details'!$A$18:$L$214, MATCH("Customer ID", 'E4 TB Allocation Details'!$A$18:$L$18, 0),FALSE), 'E2 Allocators'!$B$15:$W$361, MATCH('O5 Details by Class &amp; Accounts'!AW$18, 'E2 Allocators'!$B$15:$W$15, 0),FALSE)*$G213)</f>
        <v>0</v>
      </c>
      <c r="AX213" s="1654">
        <f t="shared" si="51"/>
        <v>0</v>
      </c>
      <c r="AY213" s="1654">
        <f>IF(ISERROR(VLOOKUP(VLOOKUP($A213, 'E4 TB Allocation Details'!$A$18:$L$214, MATCH("Misc ID", 'E4 TB Allocation Details'!$A$18:$L$18, 0),FALSE), 'E2 Allocators'!$B$15:$W$361, MATCH('O5 Details by Class &amp; Accounts'!AY$18, 'E2 Allocators'!$B$15:$W$15, 0),FALSE)*$E213), 0, VLOOKUP(VLOOKUP($A213, 'E4 TB Allocation Details'!$A$18:$L$214, MATCH("Misc ID", 'E4 TB Allocation Details'!$A$18:$L$18, 0),FALSE), 'E2 Allocators'!$B$15:$W$361, MATCH('O5 Details by Class &amp; Accounts'!AY$18, 'E2 Allocators'!$B$15:$W$15, 0),FALSE)*$E213)</f>
        <v>0</v>
      </c>
      <c r="AZ213" s="1654">
        <f>IF(ISERROR(VLOOKUP(VLOOKUP($A213, 'E4 TB Allocation Details'!$A$18:$L$214, MATCH("Misc ID", 'E4 TB Allocation Details'!$A$18:$L$18, 0),FALSE), 'E2 Allocators'!$B$15:$W$361, MATCH('O5 Details by Class &amp; Accounts'!AZ$18, 'E2 Allocators'!$B$15:$W$15, 0),FALSE)*$E213), 0, VLOOKUP(VLOOKUP($A213, 'E4 TB Allocation Details'!$A$18:$L$214, MATCH("Misc ID", 'E4 TB Allocation Details'!$A$18:$L$18, 0),FALSE), 'E2 Allocators'!$B$15:$W$361, MATCH('O5 Details by Class &amp; Accounts'!AZ$18, 'E2 Allocators'!$B$15:$W$15, 0),FALSE)*$E213)</f>
        <v>0</v>
      </c>
      <c r="BA213" s="1654">
        <f>IF(ISERROR(VLOOKUP(VLOOKUP($A213, 'E4 TB Allocation Details'!$A$18:$L$214, MATCH("Misc ID", 'E4 TB Allocation Details'!$A$18:$L$18, 0),FALSE), 'E2 Allocators'!$B$15:$W$361, MATCH('O5 Details by Class &amp; Accounts'!BA$18, 'E2 Allocators'!$B$15:$W$15, 0),FALSE)*$E213), 0, VLOOKUP(VLOOKUP($A213, 'E4 TB Allocation Details'!$A$18:$L$214, MATCH("Misc ID", 'E4 TB Allocation Details'!$A$18:$L$18, 0),FALSE), 'E2 Allocators'!$B$15:$W$361, MATCH('O5 Details by Class &amp; Accounts'!BA$18, 'E2 Allocators'!$B$15:$W$15, 0),FALSE)*$E213)</f>
        <v>0</v>
      </c>
      <c r="BB213" s="1654">
        <f>IF(ISERROR(VLOOKUP(VLOOKUP($A213, 'E4 TB Allocation Details'!$A$18:$L$214, MATCH("Misc ID", 'E4 TB Allocation Details'!$A$18:$L$18, 0),FALSE), 'E2 Allocators'!$B$15:$W$361, MATCH('O5 Details by Class &amp; Accounts'!BB$18, 'E2 Allocators'!$B$15:$W$15, 0),FALSE)*$E213), 0, VLOOKUP(VLOOKUP($A213, 'E4 TB Allocation Details'!$A$18:$L$214, MATCH("Misc ID", 'E4 TB Allocation Details'!$A$18:$L$18, 0),FALSE), 'E2 Allocators'!$B$15:$W$361, MATCH('O5 Details by Class &amp; Accounts'!BB$18, 'E2 Allocators'!$B$15:$W$15, 0),FALSE)*$E213)</f>
        <v>0</v>
      </c>
      <c r="BC213" s="1654">
        <f>IF(ISERROR(VLOOKUP(VLOOKUP($A213, 'E4 TB Allocation Details'!$A$18:$L$214, MATCH("Misc ID", 'E4 TB Allocation Details'!$A$18:$L$18, 0),FALSE), 'E2 Allocators'!$B$15:$W$361, MATCH('O5 Details by Class &amp; Accounts'!BC$18, 'E2 Allocators'!$B$15:$W$15, 0),FALSE)*$E213), 0, VLOOKUP(VLOOKUP($A213, 'E4 TB Allocation Details'!$A$18:$L$214, MATCH("Misc ID", 'E4 TB Allocation Details'!$A$18:$L$18, 0),FALSE), 'E2 Allocators'!$B$15:$W$361, MATCH('O5 Details by Class &amp; Accounts'!BC$18, 'E2 Allocators'!$B$15:$W$15, 0),FALSE)*$E213)</f>
        <v>0</v>
      </c>
      <c r="BD213" s="1654">
        <f>IF(ISERROR(VLOOKUP(VLOOKUP($A213, 'E4 TB Allocation Details'!$A$18:$L$214, MATCH("Misc ID", 'E4 TB Allocation Details'!$A$18:$L$18, 0),FALSE), 'E2 Allocators'!$B$15:$W$361, MATCH('O5 Details by Class &amp; Accounts'!BD$18, 'E2 Allocators'!$B$15:$W$15, 0),FALSE)*$E213), 0, VLOOKUP(VLOOKUP($A213, 'E4 TB Allocation Details'!$A$18:$L$214, MATCH("Misc ID", 'E4 TB Allocation Details'!$A$18:$L$18, 0),FALSE), 'E2 Allocators'!$B$15:$W$361, MATCH('O5 Details by Class &amp; Accounts'!BD$18, 'E2 Allocators'!$B$15:$W$15, 0),FALSE)*$E213)</f>
        <v>0</v>
      </c>
      <c r="BE213" s="1654">
        <f>IF(ISERROR(VLOOKUP(VLOOKUP($A213, 'E4 TB Allocation Details'!$A$18:$L$214, MATCH("Misc ID", 'E4 TB Allocation Details'!$A$18:$L$18, 0),FALSE), 'E2 Allocators'!$B$15:$W$361, MATCH('O5 Details by Class &amp; Accounts'!BE$18, 'E2 Allocators'!$B$15:$W$15, 0),FALSE)*$E213), 0, VLOOKUP(VLOOKUP($A213, 'E4 TB Allocation Details'!$A$18:$L$214, MATCH("Misc ID", 'E4 TB Allocation Details'!$A$18:$L$18, 0),FALSE), 'E2 Allocators'!$B$15:$W$361, MATCH('O5 Details by Class &amp; Accounts'!BE$18, 'E2 Allocators'!$B$15:$W$15, 0),FALSE)*$E213)</f>
        <v>0</v>
      </c>
      <c r="BF213" s="1654">
        <f>IF(ISERROR(VLOOKUP(VLOOKUP($A213, 'E4 TB Allocation Details'!$A$18:$L$214, MATCH("Misc ID", 'E4 TB Allocation Details'!$A$18:$L$18, 0),FALSE), 'E2 Allocators'!$B$15:$W$361, MATCH('O5 Details by Class &amp; Accounts'!BF$18, 'E2 Allocators'!$B$15:$W$15, 0),FALSE)*$E213), 0, VLOOKUP(VLOOKUP($A213, 'E4 TB Allocation Details'!$A$18:$L$214, MATCH("Misc ID", 'E4 TB Allocation Details'!$A$18:$L$18, 0),FALSE), 'E2 Allocators'!$B$15:$W$361, MATCH('O5 Details by Class &amp; Accounts'!BF$18, 'E2 Allocators'!$B$15:$W$15, 0),FALSE)*$E213)</f>
        <v>0</v>
      </c>
      <c r="BG213" s="1654">
        <f>IF(ISERROR(VLOOKUP(VLOOKUP($A213, 'E4 TB Allocation Details'!$A$18:$L$214, MATCH("Misc ID", 'E4 TB Allocation Details'!$A$18:$L$18, 0),FALSE), 'E2 Allocators'!$B$15:$W$361, MATCH('O5 Details by Class &amp; Accounts'!BG$18, 'E2 Allocators'!$B$15:$W$15, 0),FALSE)*$E213), 0, VLOOKUP(VLOOKUP($A213, 'E4 TB Allocation Details'!$A$18:$L$214, MATCH("Misc ID", 'E4 TB Allocation Details'!$A$18:$L$18, 0),FALSE), 'E2 Allocators'!$B$15:$W$361, MATCH('O5 Details by Class &amp; Accounts'!BG$18, 'E2 Allocators'!$B$15:$W$15, 0),FALSE)*$E213)</f>
        <v>0</v>
      </c>
      <c r="BH213" s="1654">
        <f>IF(ISERROR(VLOOKUP(VLOOKUP($A213, 'E4 TB Allocation Details'!$A$18:$L$214, MATCH("Misc ID", 'E4 TB Allocation Details'!$A$18:$L$18, 0),FALSE), 'E2 Allocators'!$B$15:$W$361, MATCH('O5 Details by Class &amp; Accounts'!BH$18, 'E2 Allocators'!$B$15:$W$15, 0),FALSE)*$E213), 0, VLOOKUP(VLOOKUP($A213, 'E4 TB Allocation Details'!$A$18:$L$214, MATCH("Misc ID", 'E4 TB Allocation Details'!$A$18:$L$18, 0),FALSE), 'E2 Allocators'!$B$15:$W$361, MATCH('O5 Details by Class &amp; Accounts'!BH$18, 'E2 Allocators'!$B$15:$W$15, 0),FALSE)*$E213)</f>
        <v>0</v>
      </c>
      <c r="BI213" s="1654">
        <f>IF(ISERROR(VLOOKUP(VLOOKUP($A213, 'E4 TB Allocation Details'!$A$18:$L$214, MATCH("Misc ID", 'E4 TB Allocation Details'!$A$18:$L$18, 0),FALSE), 'E2 Allocators'!$B$15:$W$361, MATCH('O5 Details by Class &amp; Accounts'!BI$18, 'E2 Allocators'!$B$15:$W$15, 0),FALSE)*$E213), 0, VLOOKUP(VLOOKUP($A213, 'E4 TB Allocation Details'!$A$18:$L$214, MATCH("Misc ID", 'E4 TB Allocation Details'!$A$18:$L$18, 0),FALSE), 'E2 Allocators'!$B$15:$W$361, MATCH('O5 Details by Class &amp; Accounts'!BI$18, 'E2 Allocators'!$B$15:$W$15, 0),FALSE)*$E213)</f>
        <v>0</v>
      </c>
      <c r="BJ213" s="1654">
        <f>IF(ISERROR(VLOOKUP(VLOOKUP($A213, 'E4 TB Allocation Details'!$A$18:$L$214, MATCH("Misc ID", 'E4 TB Allocation Details'!$A$18:$L$18, 0),FALSE), 'E2 Allocators'!$B$15:$W$361, MATCH('O5 Details by Class &amp; Accounts'!BJ$18, 'E2 Allocators'!$B$15:$W$15, 0),FALSE)*$E213), 0, VLOOKUP(VLOOKUP($A213, 'E4 TB Allocation Details'!$A$18:$L$214, MATCH("Misc ID", 'E4 TB Allocation Details'!$A$18:$L$18, 0),FALSE), 'E2 Allocators'!$B$15:$W$361, MATCH('O5 Details by Class &amp; Accounts'!BJ$18, 'E2 Allocators'!$B$15:$W$15, 0),FALSE)*$E213)</f>
        <v>0</v>
      </c>
      <c r="BK213" s="1654">
        <f>IF(ISERROR(VLOOKUP(VLOOKUP($A213, 'E4 TB Allocation Details'!$A$18:$L$214, MATCH("Misc ID", 'E4 TB Allocation Details'!$A$18:$L$18, 0),FALSE), 'E2 Allocators'!$B$15:$W$361, MATCH('O5 Details by Class &amp; Accounts'!BK$18, 'E2 Allocators'!$B$15:$W$15, 0),FALSE)*$E213), 0, VLOOKUP(VLOOKUP($A213, 'E4 TB Allocation Details'!$A$18:$L$214, MATCH("Misc ID", 'E4 TB Allocation Details'!$A$18:$L$18, 0),FALSE), 'E2 Allocators'!$B$15:$W$361, MATCH('O5 Details by Class &amp; Accounts'!BK$18, 'E2 Allocators'!$B$15:$W$15, 0),FALSE)*$E213)</f>
        <v>0</v>
      </c>
      <c r="BL213" s="1654">
        <f>IF(ISERROR(VLOOKUP(VLOOKUP($A213, 'E4 TB Allocation Details'!$A$18:$L$214, MATCH("Misc ID", 'E4 TB Allocation Details'!$A$18:$L$18, 0),FALSE), 'E2 Allocators'!$B$15:$W$361, MATCH('O5 Details by Class &amp; Accounts'!BL$18, 'E2 Allocators'!$B$15:$W$15, 0),FALSE)*$E213), 0, VLOOKUP(VLOOKUP($A213, 'E4 TB Allocation Details'!$A$18:$L$214, MATCH("Misc ID", 'E4 TB Allocation Details'!$A$18:$L$18, 0),FALSE), 'E2 Allocators'!$B$15:$W$361, MATCH('O5 Details by Class &amp; Accounts'!BL$18, 'E2 Allocators'!$B$15:$W$15, 0),FALSE)*$E213)</f>
        <v>0</v>
      </c>
      <c r="BM213" s="1654">
        <f>IF(ISERROR(VLOOKUP(VLOOKUP($A213, 'E4 TB Allocation Details'!$A$18:$L$214, MATCH("Misc ID", 'E4 TB Allocation Details'!$A$18:$L$18, 0),FALSE), 'E2 Allocators'!$B$15:$W$361, MATCH('O5 Details by Class &amp; Accounts'!BM$18, 'E2 Allocators'!$B$15:$W$15, 0),FALSE)*$E213), 0, VLOOKUP(VLOOKUP($A213, 'E4 TB Allocation Details'!$A$18:$L$214, MATCH("Misc ID", 'E4 TB Allocation Details'!$A$18:$L$18, 0),FALSE), 'E2 Allocators'!$B$15:$W$361, MATCH('O5 Details by Class &amp; Accounts'!BM$18, 'E2 Allocators'!$B$15:$W$15, 0),FALSE)*$E213)</f>
        <v>0</v>
      </c>
      <c r="BN213" s="1654">
        <f>IF(ISERROR(VLOOKUP(VLOOKUP($A213, 'E4 TB Allocation Details'!$A$18:$L$214, MATCH("Misc ID", 'E4 TB Allocation Details'!$A$18:$L$18, 0),FALSE), 'E2 Allocators'!$B$15:$W$361, MATCH('O5 Details by Class &amp; Accounts'!BN$18, 'E2 Allocators'!$B$15:$W$15, 0),FALSE)*$E213), 0, VLOOKUP(VLOOKUP($A213, 'E4 TB Allocation Details'!$A$18:$L$214, MATCH("Misc ID", 'E4 TB Allocation Details'!$A$18:$L$18, 0),FALSE), 'E2 Allocators'!$B$15:$W$361, MATCH('O5 Details by Class &amp; Accounts'!BN$18, 'E2 Allocators'!$B$15:$W$15, 0),FALSE)*$E213)</f>
        <v>0</v>
      </c>
      <c r="BO213" s="1654">
        <f>IF(ISERROR(VLOOKUP(VLOOKUP($A213, 'E4 TB Allocation Details'!$A$18:$L$214, MATCH("Misc ID", 'E4 TB Allocation Details'!$A$18:$L$18, 0),FALSE), 'E2 Allocators'!$B$15:$W$361, MATCH('O5 Details by Class &amp; Accounts'!BO$18, 'E2 Allocators'!$B$15:$W$15, 0),FALSE)*$E213), 0, VLOOKUP(VLOOKUP($A213, 'E4 TB Allocation Details'!$A$18:$L$214, MATCH("Misc ID", 'E4 TB Allocation Details'!$A$18:$L$18, 0),FALSE), 'E2 Allocators'!$B$15:$W$361, MATCH('O5 Details by Class &amp; Accounts'!BO$18, 'E2 Allocators'!$B$15:$W$15, 0),FALSE)*$E213)</f>
        <v>0</v>
      </c>
      <c r="BP213" s="1654">
        <f>IF(ISERROR(VLOOKUP(VLOOKUP($A213, 'E4 TB Allocation Details'!$A$18:$L$214, MATCH("Misc ID", 'E4 TB Allocation Details'!$A$18:$L$18, 0),FALSE), 'E2 Allocators'!$B$15:$W$361, MATCH('O5 Details by Class &amp; Accounts'!BP$18, 'E2 Allocators'!$B$15:$W$15, 0),FALSE)*$E213), 0, VLOOKUP(VLOOKUP($A213, 'E4 TB Allocation Details'!$A$18:$L$214, MATCH("Misc ID", 'E4 TB Allocation Details'!$A$18:$L$18, 0),FALSE), 'E2 Allocators'!$B$15:$W$361, MATCH('O5 Details by Class &amp; Accounts'!BP$18, 'E2 Allocators'!$B$15:$W$15, 0),FALSE)*$E213)</f>
        <v>0</v>
      </c>
      <c r="BQ213" s="1654">
        <f>IF(ISERROR(VLOOKUP(VLOOKUP($A213, 'E4 TB Allocation Details'!$A$18:$L$214, MATCH("Misc ID", 'E4 TB Allocation Details'!$A$18:$L$18, 0),FALSE), 'E2 Allocators'!$B$15:$W$361, MATCH('O5 Details by Class &amp; Accounts'!BQ$18, 'E2 Allocators'!$B$15:$W$15, 0),FALSE)*$E213), 0, VLOOKUP(VLOOKUP($A213, 'E4 TB Allocation Details'!$A$18:$L$214, MATCH("Misc ID", 'E4 TB Allocation Details'!$A$18:$L$18, 0),FALSE), 'E2 Allocators'!$B$15:$W$361, MATCH('O5 Details by Class &amp; Accounts'!BQ$18, 'E2 Allocators'!$B$15:$W$15, 0),FALSE)*$E213)</f>
        <v>0</v>
      </c>
      <c r="BR213" s="1654">
        <f>IF(ISERROR(VLOOKUP(VLOOKUP($A213, 'E4 TB Allocation Details'!$A$18:$L$214, MATCH("Misc ID", 'E4 TB Allocation Details'!$A$18:$L$18, 0),FALSE), 'E2 Allocators'!$B$15:$W$361, MATCH('O5 Details by Class &amp; Accounts'!BR$18, 'E2 Allocators'!$B$15:$W$15, 0),FALSE)*$E213), 0, VLOOKUP(VLOOKUP($A213, 'E4 TB Allocation Details'!$A$18:$L$214, MATCH("Misc ID", 'E4 TB Allocation Details'!$A$18:$L$18, 0),FALSE), 'E2 Allocators'!$B$15:$W$361, MATCH('O5 Details by Class &amp; Accounts'!BR$18, 'E2 Allocators'!$B$15:$W$15, 0),FALSE)*$E213)</f>
        <v>0</v>
      </c>
      <c r="BS213" s="1654">
        <f t="shared" si="48"/>
        <v>0</v>
      </c>
      <c r="BT213" s="1654">
        <f>IF(ISERROR(VLOOKUP(VLOOKUP($A213, 'E4 TB Allocation Details'!$A$18:$L$214, MATCH("A &amp; G ID", 'E4 TB Allocation Details'!$A$18:$L$18, 0),FALSE), 'E2 Allocators'!$B$15:$W$361, MATCH('O5 Details by Class &amp; Accounts'!BT$18, 'E2 Allocators'!$B$15:$W$15, 0),FALSE)*$E213), 0, VLOOKUP(VLOOKUP($A213, 'E4 TB Allocation Details'!$A$18:$L$214, MATCH("A &amp; G ID", 'E4 TB Allocation Details'!$A$18:$L$18, 0),FALSE), 'E2 Allocators'!$B$15:$W$361, MATCH('O5 Details by Class &amp; Accounts'!BT$18, 'E2 Allocators'!$B$15:$W$15, 0),FALSE)*$E213)</f>
        <v>0</v>
      </c>
      <c r="BU213" s="1654">
        <f>IF(ISERROR(VLOOKUP(VLOOKUP($A213, 'E4 TB Allocation Details'!$A$18:$L$214, MATCH("A &amp; G ID", 'E4 TB Allocation Details'!$A$18:$L$18, 0),FALSE), 'E2 Allocators'!$B$15:$W$361, MATCH('O5 Details by Class &amp; Accounts'!BU$18, 'E2 Allocators'!$B$15:$W$15, 0),FALSE)*$E213), 0, VLOOKUP(VLOOKUP($A213, 'E4 TB Allocation Details'!$A$18:$L$214, MATCH("A &amp; G ID", 'E4 TB Allocation Details'!$A$18:$L$18, 0),FALSE), 'E2 Allocators'!$B$15:$W$361, MATCH('O5 Details by Class &amp; Accounts'!BU$18, 'E2 Allocators'!$B$15:$W$15, 0),FALSE)*$E213)</f>
        <v>0</v>
      </c>
      <c r="BV213" s="1654">
        <f>IF(ISERROR(VLOOKUP(VLOOKUP($A213, 'E4 TB Allocation Details'!$A$18:$L$214, MATCH("A &amp; G ID", 'E4 TB Allocation Details'!$A$18:$L$18, 0),FALSE), 'E2 Allocators'!$B$15:$W$361, MATCH('O5 Details by Class &amp; Accounts'!BV$18, 'E2 Allocators'!$B$15:$W$15, 0),FALSE)*$E213), 0, VLOOKUP(VLOOKUP($A213, 'E4 TB Allocation Details'!$A$18:$L$214, MATCH("A &amp; G ID", 'E4 TB Allocation Details'!$A$18:$L$18, 0),FALSE), 'E2 Allocators'!$B$15:$W$361, MATCH('O5 Details by Class &amp; Accounts'!BV$18, 'E2 Allocators'!$B$15:$W$15, 0),FALSE)*$E213)</f>
        <v>0</v>
      </c>
      <c r="BW213" s="1654">
        <f>IF(ISERROR(VLOOKUP(VLOOKUP($A213, 'E4 TB Allocation Details'!$A$18:$L$214, MATCH("A &amp; G ID", 'E4 TB Allocation Details'!$A$18:$L$18, 0),FALSE), 'E2 Allocators'!$B$15:$W$361, MATCH('O5 Details by Class &amp; Accounts'!BW$18, 'E2 Allocators'!$B$15:$W$15, 0),FALSE)*$E213), 0, VLOOKUP(VLOOKUP($A213, 'E4 TB Allocation Details'!$A$18:$L$214, MATCH("A &amp; G ID", 'E4 TB Allocation Details'!$A$18:$L$18, 0),FALSE), 'E2 Allocators'!$B$15:$W$361, MATCH('O5 Details by Class &amp; Accounts'!BW$18, 'E2 Allocators'!$B$15:$W$15, 0),FALSE)*$E213)</f>
        <v>0</v>
      </c>
      <c r="BX213" s="1654">
        <f>IF(ISERROR(VLOOKUP(VLOOKUP($A213, 'E4 TB Allocation Details'!$A$18:$L$214, MATCH("A &amp; G ID", 'E4 TB Allocation Details'!$A$18:$L$18, 0),FALSE), 'E2 Allocators'!$B$15:$W$361, MATCH('O5 Details by Class &amp; Accounts'!BX$18, 'E2 Allocators'!$B$15:$W$15, 0),FALSE)*$E213), 0, VLOOKUP(VLOOKUP($A213, 'E4 TB Allocation Details'!$A$18:$L$214, MATCH("A &amp; G ID", 'E4 TB Allocation Details'!$A$18:$L$18, 0),FALSE), 'E2 Allocators'!$B$15:$W$361, MATCH('O5 Details by Class &amp; Accounts'!BX$18, 'E2 Allocators'!$B$15:$W$15, 0),FALSE)*$E213)</f>
        <v>0</v>
      </c>
      <c r="BY213" s="1654">
        <f>IF(ISERROR(VLOOKUP(VLOOKUP($A213, 'E4 TB Allocation Details'!$A$18:$L$214, MATCH("A &amp; G ID", 'E4 TB Allocation Details'!$A$18:$L$18, 0),FALSE), 'E2 Allocators'!$B$15:$W$361, MATCH('O5 Details by Class &amp; Accounts'!BY$18, 'E2 Allocators'!$B$15:$W$15, 0),FALSE)*$E213), 0, VLOOKUP(VLOOKUP($A213, 'E4 TB Allocation Details'!$A$18:$L$214, MATCH("A &amp; G ID", 'E4 TB Allocation Details'!$A$18:$L$18, 0),FALSE), 'E2 Allocators'!$B$15:$W$361, MATCH('O5 Details by Class &amp; Accounts'!BY$18, 'E2 Allocators'!$B$15:$W$15, 0),FALSE)*$E213)</f>
        <v>0</v>
      </c>
      <c r="BZ213" s="1654">
        <f>IF(ISERROR(VLOOKUP(VLOOKUP($A213, 'E4 TB Allocation Details'!$A$18:$L$214, MATCH("A &amp; G ID", 'E4 TB Allocation Details'!$A$18:$L$18, 0),FALSE), 'E2 Allocators'!$B$15:$W$361, MATCH('O5 Details by Class &amp; Accounts'!BZ$18, 'E2 Allocators'!$B$15:$W$15, 0),FALSE)*$E213), 0, VLOOKUP(VLOOKUP($A213, 'E4 TB Allocation Details'!$A$18:$L$214, MATCH("A &amp; G ID", 'E4 TB Allocation Details'!$A$18:$L$18, 0),FALSE), 'E2 Allocators'!$B$15:$W$361, MATCH('O5 Details by Class &amp; Accounts'!BZ$18, 'E2 Allocators'!$B$15:$W$15, 0),FALSE)*$E213)</f>
        <v>0</v>
      </c>
      <c r="CA213" s="1654">
        <f>IF(ISERROR(VLOOKUP(VLOOKUP($A213, 'E4 TB Allocation Details'!$A$18:$L$214, MATCH("A &amp; G ID", 'E4 TB Allocation Details'!$A$18:$L$18, 0),FALSE), 'E2 Allocators'!$B$15:$W$361, MATCH('O5 Details by Class &amp; Accounts'!CA$18, 'E2 Allocators'!$B$15:$W$15, 0),FALSE)*$E213), 0, VLOOKUP(VLOOKUP($A213, 'E4 TB Allocation Details'!$A$18:$L$214, MATCH("A &amp; G ID", 'E4 TB Allocation Details'!$A$18:$L$18, 0),FALSE), 'E2 Allocators'!$B$15:$W$361, MATCH('O5 Details by Class &amp; Accounts'!CA$18, 'E2 Allocators'!$B$15:$W$15, 0),FALSE)*$E213)</f>
        <v>0</v>
      </c>
      <c r="CB213" s="1654">
        <f>IF(ISERROR(VLOOKUP(VLOOKUP($A213, 'E4 TB Allocation Details'!$A$18:$L$214, MATCH("A &amp; G ID", 'E4 TB Allocation Details'!$A$18:$L$18, 0),FALSE), 'E2 Allocators'!$B$15:$W$361, MATCH('O5 Details by Class &amp; Accounts'!CB$18, 'E2 Allocators'!$B$15:$W$15, 0),FALSE)*$E213), 0, VLOOKUP(VLOOKUP($A213, 'E4 TB Allocation Details'!$A$18:$L$214, MATCH("A &amp; G ID", 'E4 TB Allocation Details'!$A$18:$L$18, 0),FALSE), 'E2 Allocators'!$B$15:$W$361, MATCH('O5 Details by Class &amp; Accounts'!CB$18, 'E2 Allocators'!$B$15:$W$15, 0),FALSE)*$E213)</f>
        <v>0</v>
      </c>
      <c r="CC213" s="1654">
        <f>IF(ISERROR(VLOOKUP(VLOOKUP($A213, 'E4 TB Allocation Details'!$A$18:$L$214, MATCH("A &amp; G ID", 'E4 TB Allocation Details'!$A$18:$L$18, 0),FALSE), 'E2 Allocators'!$B$15:$W$361, MATCH('O5 Details by Class &amp; Accounts'!CC$18, 'E2 Allocators'!$B$15:$W$15, 0),FALSE)*$E213), 0, VLOOKUP(VLOOKUP($A213, 'E4 TB Allocation Details'!$A$18:$L$214, MATCH("A &amp; G ID", 'E4 TB Allocation Details'!$A$18:$L$18, 0),FALSE), 'E2 Allocators'!$B$15:$W$361, MATCH('O5 Details by Class &amp; Accounts'!CC$18, 'E2 Allocators'!$B$15:$W$15, 0),FALSE)*$E213)</f>
        <v>0</v>
      </c>
      <c r="CD213" s="1654">
        <f>IF(ISERROR(VLOOKUP(VLOOKUP($A213, 'E4 TB Allocation Details'!$A$18:$L$214, MATCH("A &amp; G ID", 'E4 TB Allocation Details'!$A$18:$L$18, 0),FALSE), 'E2 Allocators'!$B$15:$W$361, MATCH('O5 Details by Class &amp; Accounts'!CD$18, 'E2 Allocators'!$B$15:$W$15, 0),FALSE)*$E213), 0, VLOOKUP(VLOOKUP($A213, 'E4 TB Allocation Details'!$A$18:$L$214, MATCH("A &amp; G ID", 'E4 TB Allocation Details'!$A$18:$L$18, 0),FALSE), 'E2 Allocators'!$B$15:$W$361, MATCH('O5 Details by Class &amp; Accounts'!CD$18, 'E2 Allocators'!$B$15:$W$15, 0),FALSE)*$E213)</f>
        <v>0</v>
      </c>
      <c r="CE213" s="1654">
        <f>IF(ISERROR(VLOOKUP(VLOOKUP($A213, 'E4 TB Allocation Details'!$A$18:$L$214, MATCH("A &amp; G ID", 'E4 TB Allocation Details'!$A$18:$L$18, 0),FALSE), 'E2 Allocators'!$B$15:$W$361, MATCH('O5 Details by Class &amp; Accounts'!CE$18, 'E2 Allocators'!$B$15:$W$15, 0),FALSE)*$E213), 0, VLOOKUP(VLOOKUP($A213, 'E4 TB Allocation Details'!$A$18:$L$214, MATCH("A &amp; G ID", 'E4 TB Allocation Details'!$A$18:$L$18, 0),FALSE), 'E2 Allocators'!$B$15:$W$361, MATCH('O5 Details by Class &amp; Accounts'!CE$18, 'E2 Allocators'!$B$15:$W$15, 0),FALSE)*$E213)</f>
        <v>0</v>
      </c>
      <c r="CF213" s="1654">
        <f>IF(ISERROR(VLOOKUP(VLOOKUP($A213, 'E4 TB Allocation Details'!$A$18:$L$214, MATCH("A &amp; G ID", 'E4 TB Allocation Details'!$A$18:$L$18, 0),FALSE), 'E2 Allocators'!$B$15:$W$361, MATCH('O5 Details by Class &amp; Accounts'!CF$18, 'E2 Allocators'!$B$15:$W$15, 0),FALSE)*$E213), 0, VLOOKUP(VLOOKUP($A213, 'E4 TB Allocation Details'!$A$18:$L$214, MATCH("A &amp; G ID", 'E4 TB Allocation Details'!$A$18:$L$18, 0),FALSE), 'E2 Allocators'!$B$15:$W$361, MATCH('O5 Details by Class &amp; Accounts'!CF$18, 'E2 Allocators'!$B$15:$W$15, 0),FALSE)*$E213)</f>
        <v>0</v>
      </c>
      <c r="CG213" s="1654">
        <f>IF(ISERROR(VLOOKUP(VLOOKUP($A213, 'E4 TB Allocation Details'!$A$18:$L$214, MATCH("A &amp; G ID", 'E4 TB Allocation Details'!$A$18:$L$18, 0),FALSE), 'E2 Allocators'!$B$15:$W$361, MATCH('O5 Details by Class &amp; Accounts'!CG$18, 'E2 Allocators'!$B$15:$W$15, 0),FALSE)*$E213), 0, VLOOKUP(VLOOKUP($A213, 'E4 TB Allocation Details'!$A$18:$L$214, MATCH("A &amp; G ID", 'E4 TB Allocation Details'!$A$18:$L$18, 0),FALSE), 'E2 Allocators'!$B$15:$W$361, MATCH('O5 Details by Class &amp; Accounts'!CG$18, 'E2 Allocators'!$B$15:$W$15, 0),FALSE)*$E213)</f>
        <v>0</v>
      </c>
      <c r="CH213" s="1654">
        <f>IF(ISERROR(VLOOKUP(VLOOKUP($A213, 'E4 TB Allocation Details'!$A$18:$L$214, MATCH("A &amp; G ID", 'E4 TB Allocation Details'!$A$18:$L$18, 0),FALSE), 'E2 Allocators'!$B$15:$W$361, MATCH('O5 Details by Class &amp; Accounts'!CH$18, 'E2 Allocators'!$B$15:$W$15, 0),FALSE)*$E213), 0, VLOOKUP(VLOOKUP($A213, 'E4 TB Allocation Details'!$A$18:$L$214, MATCH("A &amp; G ID", 'E4 TB Allocation Details'!$A$18:$L$18, 0),FALSE), 'E2 Allocators'!$B$15:$W$361, MATCH('O5 Details by Class &amp; Accounts'!CH$18, 'E2 Allocators'!$B$15:$W$15, 0),FALSE)*$E213)</f>
        <v>0</v>
      </c>
      <c r="CI213" s="1654">
        <f>IF(ISERROR(VLOOKUP(VLOOKUP($A213, 'E4 TB Allocation Details'!$A$18:$L$214, MATCH("A &amp; G ID", 'E4 TB Allocation Details'!$A$18:$L$18, 0),FALSE), 'E2 Allocators'!$B$15:$W$361, MATCH('O5 Details by Class &amp; Accounts'!CI$18, 'E2 Allocators'!$B$15:$W$15, 0),FALSE)*$E213), 0, VLOOKUP(VLOOKUP($A213, 'E4 TB Allocation Details'!$A$18:$L$214, MATCH("A &amp; G ID", 'E4 TB Allocation Details'!$A$18:$L$18, 0),FALSE), 'E2 Allocators'!$B$15:$W$361, MATCH('O5 Details by Class &amp; Accounts'!CI$18, 'E2 Allocators'!$B$15:$W$15, 0),FALSE)*$E213)</f>
        <v>0</v>
      </c>
      <c r="CJ213" s="1654">
        <f>IF(ISERROR(VLOOKUP(VLOOKUP($A213, 'E4 TB Allocation Details'!$A$18:$L$214, MATCH("A &amp; G ID", 'E4 TB Allocation Details'!$A$18:$L$18, 0),FALSE), 'E2 Allocators'!$B$15:$W$361, MATCH('O5 Details by Class &amp; Accounts'!CJ$18, 'E2 Allocators'!$B$15:$W$15, 0),FALSE)*$E213), 0, VLOOKUP(VLOOKUP($A213, 'E4 TB Allocation Details'!$A$18:$L$214, MATCH("A &amp; G ID", 'E4 TB Allocation Details'!$A$18:$L$18, 0),FALSE), 'E2 Allocators'!$B$15:$W$361, MATCH('O5 Details by Class &amp; Accounts'!CJ$18, 'E2 Allocators'!$B$15:$W$15, 0),FALSE)*$E213)</f>
        <v>0</v>
      </c>
      <c r="CK213" s="1654">
        <f>IF(ISERROR(VLOOKUP(VLOOKUP($A213, 'E4 TB Allocation Details'!$A$18:$L$214, MATCH("A &amp; G ID", 'E4 TB Allocation Details'!$A$18:$L$18, 0),FALSE), 'E2 Allocators'!$B$15:$W$361, MATCH('O5 Details by Class &amp; Accounts'!CK$18, 'E2 Allocators'!$B$15:$W$15, 0),FALSE)*$E213), 0, VLOOKUP(VLOOKUP($A213, 'E4 TB Allocation Details'!$A$18:$L$214, MATCH("A &amp; G ID", 'E4 TB Allocation Details'!$A$18:$L$18, 0),FALSE), 'E2 Allocators'!$B$15:$W$361, MATCH('O5 Details by Class &amp; Accounts'!CK$18, 'E2 Allocators'!$B$15:$W$15, 0),FALSE)*$E213)</f>
        <v>0</v>
      </c>
      <c r="CL213" s="1654">
        <f>IF(ISERROR(VLOOKUP(VLOOKUP($A213, 'E4 TB Allocation Details'!$A$18:$L$214, MATCH("A &amp; G ID", 'E4 TB Allocation Details'!$A$18:$L$18, 0),FALSE), 'E2 Allocators'!$B$15:$W$361, MATCH('O5 Details by Class &amp; Accounts'!CL$18, 'E2 Allocators'!$B$15:$W$15, 0),FALSE)*$E213), 0, VLOOKUP(VLOOKUP($A213, 'E4 TB Allocation Details'!$A$18:$L$214, MATCH("A &amp; G ID", 'E4 TB Allocation Details'!$A$18:$L$18, 0),FALSE), 'E2 Allocators'!$B$15:$W$361, MATCH('O5 Details by Class &amp; Accounts'!CL$18, 'E2 Allocators'!$B$15:$W$15, 0),FALSE)*$E213)</f>
        <v>0</v>
      </c>
      <c r="CM213" s="1654">
        <f>IF(ISERROR(VLOOKUP(VLOOKUP($A213, 'E4 TB Allocation Details'!$A$18:$L$214, MATCH("A &amp; G ID", 'E4 TB Allocation Details'!$A$18:$L$18, 0),FALSE), 'E2 Allocators'!$B$15:$W$361, MATCH('O5 Details by Class &amp; Accounts'!CM$18, 'E2 Allocators'!$B$15:$W$15, 0),FALSE)*$E213), 0, VLOOKUP(VLOOKUP($A213, 'E4 TB Allocation Details'!$A$18:$L$214, MATCH("A &amp; G ID", 'E4 TB Allocation Details'!$A$18:$L$18, 0),FALSE), 'E2 Allocators'!$B$15:$W$361, MATCH('O5 Details by Class &amp; Accounts'!CM$18, 'E2 Allocators'!$B$15:$W$15, 0),FALSE)*$E213)</f>
        <v>0</v>
      </c>
      <c r="CN213" s="1654">
        <f t="shared" si="52"/>
        <v>0</v>
      </c>
      <c r="CO213" s="1655">
        <f t="shared" si="50"/>
        <v>0</v>
      </c>
      <c r="CQ213" s="1898" t="s">
        <v>1091</v>
      </c>
    </row>
    <row r="214" spans="1:98" s="1074" customFormat="1" ht="13.5" thickBot="1">
      <c r="A214" s="1099"/>
      <c r="B214" s="1100"/>
      <c r="C214" s="1656">
        <f t="shared" ref="C214:AH214" si="54">SUM(C19:C213)</f>
        <v>10611580.28001</v>
      </c>
      <c r="D214" s="1656">
        <f t="shared" si="54"/>
        <v>5.8207660913467407E-11</v>
      </c>
      <c r="E214" s="1657">
        <f t="shared" si="54"/>
        <v>10611580.28001</v>
      </c>
      <c r="F214" s="1658">
        <f t="shared" si="54"/>
        <v>7039159.5800099997</v>
      </c>
      <c r="G214" s="1658">
        <f t="shared" si="54"/>
        <v>4483028.1999999993</v>
      </c>
      <c r="H214" s="1656">
        <f t="shared" si="54"/>
        <v>11522187.78001</v>
      </c>
      <c r="I214" s="1656">
        <f t="shared" si="54"/>
        <v>1205117.1467209877</v>
      </c>
      <c r="J214" s="1656">
        <f t="shared" si="54"/>
        <v>601110.99490562582</v>
      </c>
      <c r="K214" s="1656">
        <f t="shared" si="54"/>
        <v>458320.60063430079</v>
      </c>
      <c r="L214" s="1656">
        <f t="shared" si="54"/>
        <v>0</v>
      </c>
      <c r="M214" s="1656">
        <f t="shared" si="54"/>
        <v>0</v>
      </c>
      <c r="N214" s="1656">
        <f t="shared" si="54"/>
        <v>0</v>
      </c>
      <c r="O214" s="1656">
        <f t="shared" si="54"/>
        <v>3662.0345251563317</v>
      </c>
      <c r="P214" s="1656">
        <f t="shared" si="54"/>
        <v>0</v>
      </c>
      <c r="Q214" s="1656">
        <f t="shared" si="54"/>
        <v>3837.2032239290784</v>
      </c>
      <c r="R214" s="1656">
        <f t="shared" si="54"/>
        <v>0</v>
      </c>
      <c r="S214" s="1656">
        <f t="shared" si="54"/>
        <v>0</v>
      </c>
      <c r="T214" s="1656">
        <f t="shared" si="54"/>
        <v>0</v>
      </c>
      <c r="U214" s="1656">
        <f t="shared" si="54"/>
        <v>0</v>
      </c>
      <c r="V214" s="1656">
        <f t="shared" si="54"/>
        <v>0</v>
      </c>
      <c r="W214" s="1656">
        <f t="shared" si="54"/>
        <v>0</v>
      </c>
      <c r="X214" s="1656">
        <f t="shared" si="54"/>
        <v>0</v>
      </c>
      <c r="Y214" s="1656">
        <f t="shared" si="54"/>
        <v>0</v>
      </c>
      <c r="Z214" s="1656">
        <f t="shared" si="54"/>
        <v>0</v>
      </c>
      <c r="AA214" s="1656">
        <f t="shared" si="54"/>
        <v>0</v>
      </c>
      <c r="AB214" s="1656">
        <f t="shared" si="54"/>
        <v>0</v>
      </c>
      <c r="AC214" s="1656">
        <f t="shared" si="54"/>
        <v>2272047.9800100001</v>
      </c>
      <c r="AD214" s="1656">
        <f t="shared" si="54"/>
        <v>1727698.8431372761</v>
      </c>
      <c r="AE214" s="1656">
        <f t="shared" si="54"/>
        <v>318386.39233330725</v>
      </c>
      <c r="AF214" s="1656">
        <f t="shared" si="54"/>
        <v>47437.771293592305</v>
      </c>
      <c r="AG214" s="1656">
        <f t="shared" si="54"/>
        <v>0</v>
      </c>
      <c r="AH214" s="1656">
        <f t="shared" si="54"/>
        <v>0</v>
      </c>
      <c r="AI214" s="1656">
        <f t="shared" ref="AI214:BN214" si="55">SUM(AI19:AI213)</f>
        <v>0</v>
      </c>
      <c r="AJ214" s="1656">
        <f t="shared" si="55"/>
        <v>63173.280751320563</v>
      </c>
      <c r="AK214" s="1656">
        <f t="shared" si="55"/>
        <v>0</v>
      </c>
      <c r="AL214" s="1656">
        <f t="shared" si="55"/>
        <v>2274.5124845033351</v>
      </c>
      <c r="AM214" s="1656">
        <f t="shared" si="55"/>
        <v>0</v>
      </c>
      <c r="AN214" s="1656">
        <f t="shared" si="55"/>
        <v>0</v>
      </c>
      <c r="AO214" s="1656">
        <f t="shared" si="55"/>
        <v>0</v>
      </c>
      <c r="AP214" s="1656">
        <f t="shared" si="55"/>
        <v>0</v>
      </c>
      <c r="AQ214" s="1656">
        <f t="shared" si="55"/>
        <v>0</v>
      </c>
      <c r="AR214" s="1656">
        <f t="shared" si="55"/>
        <v>0</v>
      </c>
      <c r="AS214" s="1656">
        <f t="shared" si="55"/>
        <v>0</v>
      </c>
      <c r="AT214" s="1656">
        <f t="shared" si="55"/>
        <v>0</v>
      </c>
      <c r="AU214" s="1656">
        <f t="shared" si="55"/>
        <v>0</v>
      </c>
      <c r="AV214" s="1656">
        <f t="shared" si="55"/>
        <v>0</v>
      </c>
      <c r="AW214" s="1656">
        <f t="shared" si="55"/>
        <v>0</v>
      </c>
      <c r="AX214" s="1656">
        <f t="shared" si="55"/>
        <v>2158970.7999999993</v>
      </c>
      <c r="AY214" s="1659">
        <f t="shared" si="55"/>
        <v>-72148.208845480287</v>
      </c>
      <c r="AZ214" s="1659">
        <f t="shared" si="55"/>
        <v>-20029.158215434742</v>
      </c>
      <c r="BA214" s="1659">
        <f t="shared" si="55"/>
        <v>-8969.4067716219251</v>
      </c>
      <c r="BB214" s="1659">
        <f t="shared" si="55"/>
        <v>0</v>
      </c>
      <c r="BC214" s="1659">
        <f t="shared" si="55"/>
        <v>0</v>
      </c>
      <c r="BD214" s="1659">
        <f t="shared" si="55"/>
        <v>0</v>
      </c>
      <c r="BE214" s="1659">
        <f t="shared" si="55"/>
        <v>-1757.4052786787374</v>
      </c>
      <c r="BF214" s="1659">
        <f t="shared" si="55"/>
        <v>0</v>
      </c>
      <c r="BG214" s="1659">
        <f t="shared" si="55"/>
        <v>-128.82088878435349</v>
      </c>
      <c r="BH214" s="1659">
        <f t="shared" si="55"/>
        <v>0</v>
      </c>
      <c r="BI214" s="1659">
        <f t="shared" si="55"/>
        <v>0</v>
      </c>
      <c r="BJ214" s="1659">
        <f t="shared" si="55"/>
        <v>0</v>
      </c>
      <c r="BK214" s="1659">
        <f t="shared" si="55"/>
        <v>0</v>
      </c>
      <c r="BL214" s="1659">
        <f t="shared" si="55"/>
        <v>0</v>
      </c>
      <c r="BM214" s="1659">
        <f t="shared" si="55"/>
        <v>0</v>
      </c>
      <c r="BN214" s="1659">
        <f t="shared" si="55"/>
        <v>0</v>
      </c>
      <c r="BO214" s="1659">
        <f t="shared" ref="BO214:CO214" si="56">SUM(BO19:BO213)</f>
        <v>0</v>
      </c>
      <c r="BP214" s="1659">
        <f t="shared" si="56"/>
        <v>0</v>
      </c>
      <c r="BQ214" s="1659">
        <f t="shared" si="56"/>
        <v>0</v>
      </c>
      <c r="BR214" s="1659">
        <f t="shared" si="56"/>
        <v>0</v>
      </c>
      <c r="BS214" s="1659">
        <f t="shared" si="56"/>
        <v>-103033.00000000007</v>
      </c>
      <c r="BT214" s="1659">
        <f t="shared" si="56"/>
        <v>4206339.6576989014</v>
      </c>
      <c r="BU214" s="1659">
        <f t="shared" si="56"/>
        <v>1459945.2842686784</v>
      </c>
      <c r="BV214" s="1659">
        <f t="shared" si="56"/>
        <v>2497867.2722902517</v>
      </c>
      <c r="BW214" s="1659">
        <f t="shared" si="56"/>
        <v>0</v>
      </c>
      <c r="BX214" s="1659">
        <f t="shared" si="56"/>
        <v>0</v>
      </c>
      <c r="BY214" s="1659">
        <f t="shared" si="56"/>
        <v>0</v>
      </c>
      <c r="BZ214" s="1659">
        <f t="shared" si="56"/>
        <v>50294.335833046302</v>
      </c>
      <c r="CA214" s="1659">
        <f t="shared" si="56"/>
        <v>0</v>
      </c>
      <c r="CB214" s="1659">
        <f t="shared" si="56"/>
        <v>6077.9499091235502</v>
      </c>
      <c r="CC214" s="1659">
        <f t="shared" si="56"/>
        <v>0</v>
      </c>
      <c r="CD214" s="1659">
        <f t="shared" si="56"/>
        <v>0</v>
      </c>
      <c r="CE214" s="1659">
        <f t="shared" si="56"/>
        <v>0</v>
      </c>
      <c r="CF214" s="1659">
        <f t="shared" si="56"/>
        <v>0</v>
      </c>
      <c r="CG214" s="1659">
        <f t="shared" si="56"/>
        <v>0</v>
      </c>
      <c r="CH214" s="1659">
        <f t="shared" si="56"/>
        <v>0</v>
      </c>
      <c r="CI214" s="1659">
        <f t="shared" si="56"/>
        <v>0</v>
      </c>
      <c r="CJ214" s="1659">
        <f t="shared" si="56"/>
        <v>0</v>
      </c>
      <c r="CK214" s="1659">
        <f t="shared" si="56"/>
        <v>0</v>
      </c>
      <c r="CL214" s="1659">
        <f t="shared" si="56"/>
        <v>0</v>
      </c>
      <c r="CM214" s="1659">
        <f t="shared" si="56"/>
        <v>0</v>
      </c>
      <c r="CN214" s="1659">
        <f t="shared" si="56"/>
        <v>8220524.5</v>
      </c>
      <c r="CO214" s="1660">
        <f t="shared" si="56"/>
        <v>-1936929.9999999993</v>
      </c>
      <c r="CQ214" s="1905"/>
    </row>
    <row r="215" spans="1:98" s="351" customFormat="1" ht="13.5" thickTop="1">
      <c r="A215" s="1101"/>
      <c r="B215" s="459"/>
      <c r="C215" s="639"/>
      <c r="D215" s="639"/>
      <c r="E215" s="1102"/>
      <c r="F215" s="1086"/>
      <c r="G215" s="1086"/>
      <c r="H215" s="639" t="s">
        <v>690</v>
      </c>
      <c r="I215" s="639" t="s">
        <v>689</v>
      </c>
      <c r="J215" s="587"/>
      <c r="K215" s="587"/>
      <c r="L215" s="587"/>
      <c r="M215" s="587"/>
      <c r="N215" s="587"/>
      <c r="O215" s="587"/>
      <c r="P215" s="587"/>
      <c r="Q215" s="587"/>
      <c r="R215" s="587"/>
      <c r="S215" s="587"/>
      <c r="T215" s="587"/>
      <c r="U215" s="587"/>
      <c r="V215" s="587"/>
      <c r="W215" s="587"/>
      <c r="X215" s="587"/>
      <c r="Y215" s="587"/>
      <c r="Z215" s="587"/>
      <c r="AA215" s="587"/>
      <c r="AB215" s="587"/>
      <c r="AC215" s="587"/>
      <c r="AD215" s="587"/>
      <c r="AE215" s="587"/>
      <c r="AF215" s="587"/>
      <c r="AG215" s="587"/>
      <c r="AH215" s="587"/>
      <c r="AI215" s="587"/>
      <c r="AJ215" s="587"/>
      <c r="AK215" s="587"/>
      <c r="AL215" s="587"/>
      <c r="AM215" s="587"/>
      <c r="AN215" s="587"/>
      <c r="AO215" s="587"/>
      <c r="AP215" s="587"/>
      <c r="AQ215" s="587"/>
      <c r="AR215" s="587"/>
      <c r="AS215" s="587"/>
      <c r="AT215" s="587"/>
      <c r="AU215" s="587"/>
      <c r="AV215" s="587"/>
      <c r="AW215" s="587"/>
      <c r="AX215" s="587"/>
      <c r="AY215" s="587"/>
      <c r="AZ215" s="587"/>
      <c r="BA215" s="587"/>
      <c r="BB215" s="587"/>
      <c r="BC215" s="587"/>
      <c r="BD215" s="587"/>
      <c r="BE215" s="587"/>
      <c r="BF215" s="587"/>
      <c r="BG215" s="587"/>
      <c r="BH215" s="587"/>
      <c r="BI215" s="587"/>
      <c r="BJ215" s="587"/>
      <c r="BK215" s="587"/>
      <c r="BL215" s="587"/>
      <c r="BM215" s="587"/>
      <c r="BN215" s="587"/>
      <c r="BO215" s="587"/>
      <c r="BP215" s="587"/>
      <c r="BQ215" s="587"/>
      <c r="BR215" s="587"/>
      <c r="BS215" s="587"/>
      <c r="BT215" s="587"/>
      <c r="BU215" s="587"/>
      <c r="BV215" s="587"/>
      <c r="BW215" s="587"/>
      <c r="BX215" s="587"/>
      <c r="BY215" s="587"/>
      <c r="BZ215" s="587"/>
      <c r="CA215" s="587"/>
      <c r="CB215" s="587"/>
      <c r="CC215" s="587"/>
      <c r="CD215" s="587"/>
      <c r="CE215" s="587"/>
      <c r="CF215" s="587"/>
      <c r="CG215" s="587"/>
      <c r="CH215" s="587"/>
      <c r="CI215" s="587"/>
      <c r="CJ215" s="587"/>
      <c r="CK215" s="587"/>
      <c r="CL215" s="587"/>
      <c r="CM215" s="587"/>
      <c r="CN215" s="587"/>
      <c r="CO215" s="1107"/>
      <c r="CQ215" s="1925"/>
    </row>
    <row r="216" spans="1:98" s="564" customFormat="1" ht="12.75">
      <c r="A216" s="1103"/>
      <c r="B216" s="693"/>
      <c r="C216" s="639"/>
      <c r="D216" s="639"/>
      <c r="E216" s="639"/>
      <c r="F216" s="1126">
        <f>IF(ISERROR(F214-AC214), "-", F214-AC214)</f>
        <v>4767111.5999999996</v>
      </c>
      <c r="G216" s="1126">
        <f>IF(ISERROR(G214-AX214), "-", G214-AX214)</f>
        <v>2324057.4</v>
      </c>
      <c r="H216" s="556">
        <f>IF(ISERROR(AC214+AX214+BS214+CN214), "-", AC214+AX214+BS214+CN214)</f>
        <v>12548510.28001</v>
      </c>
      <c r="I216" s="556">
        <f>IF(ISERROR(+'O4 Summary by Class &amp; Accounts'!D215), "-", +'O4 Summary by Class &amp; Accounts'!D215)</f>
        <v>12639510.28001</v>
      </c>
      <c r="J216" s="541"/>
      <c r="K216" s="541"/>
      <c r="L216" s="541"/>
      <c r="M216" s="541"/>
      <c r="N216" s="541"/>
      <c r="O216" s="541"/>
      <c r="P216" s="541"/>
      <c r="Q216" s="541"/>
      <c r="R216" s="541"/>
      <c r="S216" s="541"/>
      <c r="T216" s="541"/>
      <c r="U216" s="541"/>
      <c r="V216" s="541"/>
      <c r="W216" s="541"/>
      <c r="X216" s="541"/>
      <c r="Y216" s="541"/>
      <c r="Z216" s="541"/>
      <c r="AA216" s="541"/>
      <c r="AB216" s="541"/>
      <c r="AC216" s="541"/>
      <c r="AD216" s="541"/>
      <c r="AE216" s="541"/>
      <c r="AF216" s="541"/>
      <c r="AG216" s="541"/>
      <c r="AH216" s="541"/>
      <c r="AI216" s="541"/>
      <c r="AJ216" s="541"/>
      <c r="AK216" s="541"/>
      <c r="AL216" s="541"/>
      <c r="AM216" s="541"/>
      <c r="AN216" s="541"/>
      <c r="AO216" s="541"/>
      <c r="AP216" s="541"/>
      <c r="AQ216" s="541"/>
      <c r="AR216" s="541"/>
      <c r="AS216" s="541"/>
      <c r="AT216" s="541"/>
      <c r="AU216" s="541"/>
      <c r="AV216" s="541"/>
      <c r="AW216" s="541"/>
      <c r="AX216" s="541"/>
      <c r="AY216" s="541"/>
      <c r="AZ216" s="541"/>
      <c r="BA216" s="541"/>
      <c r="BB216" s="541"/>
      <c r="BC216" s="541"/>
      <c r="BD216" s="541"/>
      <c r="BE216" s="541"/>
      <c r="BF216" s="541"/>
      <c r="BG216" s="541"/>
      <c r="BH216" s="541"/>
      <c r="BI216" s="541"/>
      <c r="BJ216" s="541"/>
      <c r="BK216" s="541"/>
      <c r="BL216" s="541"/>
      <c r="BM216" s="541"/>
      <c r="BN216" s="541"/>
      <c r="BO216" s="541"/>
      <c r="BP216" s="541"/>
      <c r="BQ216" s="541"/>
      <c r="BR216" s="541"/>
      <c r="BS216" s="541"/>
      <c r="BT216" s="541"/>
      <c r="BU216" s="541"/>
      <c r="BV216" s="541"/>
      <c r="BW216" s="541"/>
      <c r="BX216" s="541"/>
      <c r="BY216" s="541"/>
      <c r="BZ216" s="541"/>
      <c r="CA216" s="541"/>
      <c r="CB216" s="541"/>
      <c r="CC216" s="541"/>
      <c r="CD216" s="541"/>
      <c r="CE216" s="541"/>
      <c r="CF216" s="541"/>
      <c r="CG216" s="541"/>
      <c r="CH216" s="541"/>
      <c r="CI216" s="541"/>
      <c r="CJ216" s="541"/>
      <c r="CK216" s="541"/>
      <c r="CL216" s="541"/>
      <c r="CM216" s="541"/>
      <c r="CN216" s="541"/>
      <c r="CO216" s="562"/>
      <c r="CQ216" s="1713"/>
    </row>
    <row r="217" spans="1:98" s="564" customFormat="1" ht="12.75">
      <c r="A217" s="1103"/>
      <c r="B217" s="693"/>
      <c r="D217" s="1055"/>
      <c r="E217" s="639"/>
      <c r="F217" s="1105"/>
      <c r="G217" s="1106"/>
      <c r="H217" s="556">
        <f>IF(ISERROR('E5 Reconciliation'!L212), "-", 'E5 Reconciliation'!L212)</f>
        <v>-214795.99999999907</v>
      </c>
      <c r="I217" s="551"/>
      <c r="J217" s="541"/>
      <c r="K217" s="541"/>
      <c r="L217" s="541"/>
      <c r="M217" s="541"/>
      <c r="N217" s="541"/>
      <c r="O217" s="541"/>
      <c r="P217" s="541"/>
      <c r="Q217" s="541"/>
      <c r="R217" s="541"/>
      <c r="S217" s="541"/>
      <c r="T217" s="541"/>
      <c r="U217" s="541"/>
      <c r="V217" s="541"/>
      <c r="W217" s="541"/>
      <c r="X217" s="541"/>
      <c r="Y217" s="541"/>
      <c r="Z217" s="541"/>
      <c r="AA217" s="541"/>
      <c r="AB217" s="541"/>
      <c r="AC217" s="541"/>
      <c r="AD217" s="541"/>
      <c r="AE217" s="541"/>
      <c r="AF217" s="541"/>
      <c r="AG217" s="541"/>
      <c r="AH217" s="541"/>
      <c r="AI217" s="541"/>
      <c r="AJ217" s="541"/>
      <c r="AK217" s="541"/>
      <c r="AL217" s="541"/>
      <c r="AM217" s="541"/>
      <c r="AN217" s="541"/>
      <c r="AO217" s="541"/>
      <c r="AP217" s="541"/>
      <c r="AQ217" s="541"/>
      <c r="AR217" s="541"/>
      <c r="AS217" s="541"/>
      <c r="AT217" s="541"/>
      <c r="AU217" s="541"/>
      <c r="AV217" s="541"/>
      <c r="AW217" s="541"/>
      <c r="AX217" s="541"/>
      <c r="AY217" s="541"/>
      <c r="AZ217" s="541"/>
      <c r="BA217" s="541"/>
      <c r="BB217" s="541"/>
      <c r="BC217" s="541"/>
      <c r="BD217" s="541"/>
      <c r="BE217" s="541"/>
      <c r="BF217" s="541"/>
      <c r="BG217" s="541"/>
      <c r="BH217" s="541"/>
      <c r="BI217" s="541"/>
      <c r="BJ217" s="541"/>
      <c r="BK217" s="541"/>
      <c r="BL217" s="541"/>
      <c r="BM217" s="541"/>
      <c r="BN217" s="541"/>
      <c r="BO217" s="541"/>
      <c r="BP217" s="541"/>
      <c r="BQ217" s="541"/>
      <c r="BR217" s="541"/>
      <c r="BS217" s="541"/>
      <c r="BT217" s="541"/>
      <c r="BU217" s="541"/>
      <c r="BV217" s="541"/>
      <c r="BW217" s="541"/>
      <c r="BX217" s="541"/>
      <c r="BY217" s="541"/>
      <c r="BZ217" s="541"/>
      <c r="CA217" s="541"/>
      <c r="CB217" s="541"/>
      <c r="CC217" s="541"/>
      <c r="CD217" s="541"/>
      <c r="CE217" s="541"/>
      <c r="CF217" s="541"/>
      <c r="CG217" s="541"/>
      <c r="CH217" s="541"/>
      <c r="CI217" s="541"/>
      <c r="CJ217" s="541"/>
      <c r="CK217" s="541"/>
      <c r="CL217" s="541"/>
      <c r="CM217" s="541"/>
      <c r="CN217" s="541"/>
      <c r="CO217" s="1104"/>
      <c r="CQ217" s="1713"/>
    </row>
    <row r="218" spans="1:98" s="564" customFormat="1" ht="12.75">
      <c r="A218" s="1103"/>
      <c r="B218" s="693"/>
      <c r="C218" s="639"/>
      <c r="D218" s="639"/>
      <c r="E218" s="1125">
        <f>IF(ISERROR(E214-H218), "-", E214-H218)</f>
        <v>0</v>
      </c>
      <c r="F218" s="314"/>
      <c r="G218" s="1106"/>
      <c r="H218" s="1125">
        <f>IF(ISERROR(AC214+AX214+BS214+CN214+CO214), "-", AC214+AX214+BS214+CN214+CO214)</f>
        <v>10611580.28001</v>
      </c>
      <c r="I218" s="551"/>
      <c r="J218" s="541"/>
      <c r="K218" s="541"/>
      <c r="L218" s="541"/>
      <c r="M218" s="541"/>
      <c r="N218" s="541"/>
      <c r="O218" s="541"/>
      <c r="P218" s="541"/>
      <c r="Q218" s="541"/>
      <c r="R218" s="541"/>
      <c r="S218" s="541"/>
      <c r="T218" s="541"/>
      <c r="U218" s="541"/>
      <c r="V218" s="541"/>
      <c r="W218" s="541"/>
      <c r="X218" s="541"/>
      <c r="Y218" s="541"/>
      <c r="Z218" s="541"/>
      <c r="AA218" s="541"/>
      <c r="AB218" s="541"/>
      <c r="AC218" s="541"/>
      <c r="AD218" s="541"/>
      <c r="AE218" s="541"/>
      <c r="AF218" s="541"/>
      <c r="AG218" s="541"/>
      <c r="AH218" s="541"/>
      <c r="AI218" s="541"/>
      <c r="AJ218" s="541"/>
      <c r="AK218" s="541"/>
      <c r="AL218" s="541"/>
      <c r="AM218" s="541"/>
      <c r="AN218" s="541"/>
      <c r="AO218" s="541"/>
      <c r="AP218" s="541"/>
      <c r="AQ218" s="541"/>
      <c r="AR218" s="541"/>
      <c r="AS218" s="541"/>
      <c r="AT218" s="541"/>
      <c r="AU218" s="541"/>
      <c r="AV218" s="541"/>
      <c r="AW218" s="541"/>
      <c r="AX218" s="541"/>
      <c r="AY218" s="541"/>
      <c r="AZ218" s="541"/>
      <c r="BA218" s="541"/>
      <c r="BB218" s="541"/>
      <c r="BC218" s="541"/>
      <c r="BD218" s="541"/>
      <c r="BE218" s="541"/>
      <c r="BF218" s="541"/>
      <c r="BG218" s="541"/>
      <c r="BH218" s="541"/>
      <c r="BI218" s="541"/>
      <c r="BJ218" s="541"/>
      <c r="BK218" s="541"/>
      <c r="BL218" s="541"/>
      <c r="BM218" s="541"/>
      <c r="BN218" s="541"/>
      <c r="BO218" s="541"/>
      <c r="BP218" s="541"/>
      <c r="BQ218" s="541"/>
      <c r="BR218" s="541"/>
      <c r="BS218" s="541"/>
      <c r="BT218" s="541"/>
      <c r="BU218" s="541"/>
      <c r="BV218" s="541"/>
      <c r="BW218" s="541"/>
      <c r="BX218" s="541"/>
      <c r="BY218" s="541"/>
      <c r="BZ218" s="541"/>
      <c r="CA218" s="541"/>
      <c r="CB218" s="541"/>
      <c r="CC218" s="541"/>
      <c r="CD218" s="541"/>
      <c r="CE218" s="541"/>
      <c r="CF218" s="541"/>
      <c r="CG218" s="541"/>
      <c r="CH218" s="541"/>
      <c r="CI218" s="541"/>
      <c r="CJ218" s="541"/>
      <c r="CK218" s="541"/>
      <c r="CL218" s="541"/>
      <c r="CM218" s="541"/>
      <c r="CN218" s="541"/>
      <c r="CO218" s="562"/>
      <c r="CQ218" s="1713"/>
    </row>
    <row r="219" spans="1:98">
      <c r="E219" s="1047"/>
      <c r="I219" s="1051"/>
      <c r="AB219" s="620"/>
      <c r="AC219" s="620"/>
      <c r="AD219" s="620"/>
      <c r="AE219" s="620"/>
      <c r="BS219" s="620"/>
      <c r="CM219" s="620"/>
      <c r="CN219" s="620"/>
      <c r="CO219" s="1052"/>
    </row>
    <row r="220" spans="1:98">
      <c r="AB220" s="620"/>
      <c r="AC220" s="620"/>
      <c r="AD220" s="620"/>
      <c r="AE220" s="620"/>
      <c r="BS220" s="620"/>
      <c r="CM220" s="620"/>
      <c r="CN220" s="620"/>
      <c r="CO220" s="1052"/>
    </row>
    <row r="221" spans="1:98" s="1816" customFormat="1">
      <c r="A221" s="1807"/>
      <c r="B221" s="1808"/>
      <c r="C221" s="1809"/>
      <c r="D221" s="1809"/>
      <c r="E221" s="1810"/>
      <c r="F221" s="1811"/>
      <c r="G221" s="1812"/>
      <c r="H221" s="1813"/>
      <c r="I221" s="1814"/>
      <c r="J221" s="1814"/>
      <c r="K221" s="1814"/>
      <c r="L221" s="1814"/>
      <c r="M221" s="1814"/>
      <c r="N221" s="1814"/>
      <c r="O221" s="1814"/>
      <c r="P221" s="1814"/>
      <c r="Q221" s="1814"/>
      <c r="R221" s="1814"/>
      <c r="S221" s="1814"/>
      <c r="T221" s="1814"/>
      <c r="U221" s="1814"/>
      <c r="V221" s="1814"/>
      <c r="W221" s="1814"/>
      <c r="X221" s="1814"/>
      <c r="Y221" s="1814"/>
      <c r="Z221" s="1814"/>
      <c r="AA221" s="1814"/>
      <c r="AB221" s="1814"/>
      <c r="AC221" s="1814"/>
      <c r="AD221" s="1814"/>
      <c r="AE221" s="1814"/>
      <c r="AF221" s="1814"/>
      <c r="AG221" s="1814"/>
      <c r="AH221" s="1814"/>
      <c r="AI221" s="1814"/>
      <c r="AJ221" s="1814"/>
      <c r="AK221" s="1814"/>
      <c r="AL221" s="1814"/>
      <c r="AM221" s="1814"/>
      <c r="AN221" s="1814"/>
      <c r="AO221" s="1814"/>
      <c r="AP221" s="1814"/>
      <c r="AQ221" s="1814"/>
      <c r="AR221" s="1814"/>
      <c r="AS221" s="1814"/>
      <c r="AT221" s="1814"/>
      <c r="AU221" s="1814"/>
      <c r="AV221" s="1814"/>
      <c r="AW221" s="1814"/>
      <c r="AX221" s="1814"/>
      <c r="AY221" s="1814"/>
      <c r="AZ221" s="1814"/>
      <c r="BA221" s="1814"/>
      <c r="BB221" s="1814"/>
      <c r="BC221" s="1814"/>
      <c r="BD221" s="1814"/>
      <c r="BE221" s="1814"/>
      <c r="BF221" s="1814"/>
      <c r="BG221" s="1814"/>
      <c r="BH221" s="1814"/>
      <c r="BI221" s="1814"/>
      <c r="BJ221" s="1814"/>
      <c r="BK221" s="1814"/>
      <c r="BL221" s="1814"/>
      <c r="BM221" s="1814"/>
      <c r="BN221" s="1814"/>
      <c r="BO221" s="1814"/>
      <c r="BP221" s="1814"/>
      <c r="BQ221" s="1814"/>
      <c r="BR221" s="1814"/>
      <c r="BS221" s="1814"/>
      <c r="BT221" s="1814"/>
      <c r="BU221" s="1814"/>
      <c r="BV221" s="1814"/>
      <c r="BW221" s="1814"/>
      <c r="BX221" s="1814"/>
      <c r="BY221" s="1814"/>
      <c r="BZ221" s="1814"/>
      <c r="CA221" s="1814"/>
      <c r="CB221" s="1814"/>
      <c r="CC221" s="1814"/>
      <c r="CD221" s="1814"/>
      <c r="CE221" s="1814"/>
      <c r="CF221" s="1814"/>
      <c r="CG221" s="1814"/>
      <c r="CH221" s="1814"/>
      <c r="CI221" s="1814"/>
      <c r="CJ221" s="1814"/>
      <c r="CK221" s="1814"/>
      <c r="CL221" s="1814"/>
      <c r="CM221" s="1814"/>
      <c r="CN221" s="1814"/>
      <c r="CO221" s="1815"/>
      <c r="CQ221" s="1926"/>
    </row>
    <row r="222" spans="1:98">
      <c r="AB222" s="620"/>
      <c r="AC222" s="620"/>
      <c r="AD222" s="620"/>
      <c r="AE222" s="620"/>
      <c r="BS222" s="620"/>
      <c r="CM222" s="620"/>
      <c r="CN222" s="620"/>
      <c r="CO222" s="1052"/>
    </row>
    <row r="223" spans="1:98" ht="24">
      <c r="B223" s="1778" t="s">
        <v>269</v>
      </c>
      <c r="C223" s="1773" t="str">
        <f t="shared" ref="C223:AH223" si="57">E18</f>
        <v>Adjusted TB</v>
      </c>
      <c r="D223" s="1773" t="str">
        <f t="shared" si="57"/>
        <v>Demand</v>
      </c>
      <c r="E223" s="1773" t="str">
        <f t="shared" si="57"/>
        <v>Customer</v>
      </c>
      <c r="F223" s="1773" t="str">
        <f t="shared" si="57"/>
        <v>Total</v>
      </c>
      <c r="G223" s="1773" t="str">
        <f t="shared" si="57"/>
        <v>Residential</v>
      </c>
      <c r="H223" s="1773" t="str">
        <f t="shared" si="57"/>
        <v>General Service Less Than 50 kW</v>
      </c>
      <c r="I223" s="1773" t="str">
        <f t="shared" si="57"/>
        <v>General Service 50 to 4,999 kW</v>
      </c>
      <c r="J223" s="1773" t="str">
        <f t="shared" si="57"/>
        <v>GS&gt; 50-TOU</v>
      </c>
      <c r="K223" s="1773" t="str">
        <f t="shared" si="57"/>
        <v>GS &gt;50-Intermediate</v>
      </c>
      <c r="L223" s="1773" t="str">
        <f t="shared" si="57"/>
        <v>Large Use &gt;5MW</v>
      </c>
      <c r="M223" s="1773" t="str">
        <f t="shared" si="57"/>
        <v>Street Lighting</v>
      </c>
      <c r="N223" s="1773" t="str">
        <f t="shared" si="57"/>
        <v>Sentinel</v>
      </c>
      <c r="O223" s="1773" t="str">
        <f t="shared" si="57"/>
        <v>Unmetered Scattered Load</v>
      </c>
      <c r="P223" s="1773" t="str">
        <f t="shared" si="57"/>
        <v>Embedded Distributor</v>
      </c>
      <c r="Q223" s="1773" t="str">
        <f t="shared" si="57"/>
        <v>Back-up/Standby Power</v>
      </c>
      <c r="R223" s="1773" t="str">
        <f t="shared" si="57"/>
        <v>Rate Class 1</v>
      </c>
      <c r="S223" s="1773" t="str">
        <f t="shared" si="57"/>
        <v>Rate class 2</v>
      </c>
      <c r="T223" s="1773" t="str">
        <f t="shared" si="57"/>
        <v>Rate class 3</v>
      </c>
      <c r="U223" s="1773" t="str">
        <f t="shared" si="57"/>
        <v>Rate class 4</v>
      </c>
      <c r="V223" s="1773" t="str">
        <f t="shared" si="57"/>
        <v>Rate class 5</v>
      </c>
      <c r="W223" s="1773" t="str">
        <f t="shared" si="57"/>
        <v>Rate class 6</v>
      </c>
      <c r="X223" s="1773" t="str">
        <f t="shared" si="57"/>
        <v>Rate class 7</v>
      </c>
      <c r="Y223" s="1773" t="str">
        <f t="shared" si="57"/>
        <v>Rate class 8</v>
      </c>
      <c r="Z223" s="1773" t="str">
        <f t="shared" si="57"/>
        <v>Rate class 9</v>
      </c>
      <c r="AA223" s="1773" t="str">
        <f t="shared" si="57"/>
        <v>Total - Demand</v>
      </c>
      <c r="AB223" s="1773" t="str">
        <f t="shared" si="57"/>
        <v>Residential</v>
      </c>
      <c r="AC223" s="1773" t="str">
        <f t="shared" si="57"/>
        <v>General Service Less Than 50 kW</v>
      </c>
      <c r="AD223" s="1773" t="str">
        <f t="shared" si="57"/>
        <v>General Service 50 to 4,999 kW</v>
      </c>
      <c r="AE223" s="1773" t="str">
        <f t="shared" si="57"/>
        <v>GS&gt; 50-TOU</v>
      </c>
      <c r="AF223" s="1773" t="str">
        <f t="shared" si="57"/>
        <v>GS &gt;50-Intermediate</v>
      </c>
      <c r="AG223" s="1773" t="str">
        <f t="shared" si="57"/>
        <v>Large Use &gt;5MW</v>
      </c>
      <c r="AH223" s="1773" t="str">
        <f t="shared" si="57"/>
        <v>Street Lighting</v>
      </c>
      <c r="AI223" s="1773" t="str">
        <f t="shared" ref="AI223:BN223" si="58">AK18</f>
        <v>Sentinel</v>
      </c>
      <c r="AJ223" s="1773" t="str">
        <f t="shared" si="58"/>
        <v>Unmetered Scattered Load</v>
      </c>
      <c r="AK223" s="1773" t="str">
        <f t="shared" si="58"/>
        <v>Embedded Distributor</v>
      </c>
      <c r="AL223" s="1773" t="str">
        <f t="shared" si="58"/>
        <v>Back-up/Standby Power</v>
      </c>
      <c r="AM223" s="1773" t="str">
        <f t="shared" si="58"/>
        <v>Rate Class 1</v>
      </c>
      <c r="AN223" s="1773" t="str">
        <f t="shared" si="58"/>
        <v>Rate class 2</v>
      </c>
      <c r="AO223" s="1773" t="str">
        <f t="shared" si="58"/>
        <v>Rate class 3</v>
      </c>
      <c r="AP223" s="1773" t="str">
        <f t="shared" si="58"/>
        <v>Rate class 4</v>
      </c>
      <c r="AQ223" s="1773" t="str">
        <f t="shared" si="58"/>
        <v>Rate class 5</v>
      </c>
      <c r="AR223" s="1773" t="str">
        <f t="shared" si="58"/>
        <v>Rate class 6</v>
      </c>
      <c r="AS223" s="1773" t="str">
        <f t="shared" si="58"/>
        <v>Rate class 7</v>
      </c>
      <c r="AT223" s="1773" t="str">
        <f t="shared" si="58"/>
        <v>Rate class 8</v>
      </c>
      <c r="AU223" s="1773" t="str">
        <f t="shared" si="58"/>
        <v>Rate class 9</v>
      </c>
      <c r="AV223" s="1773" t="str">
        <f t="shared" si="58"/>
        <v>Total - Customer</v>
      </c>
      <c r="AW223" s="1773" t="str">
        <f t="shared" si="58"/>
        <v>Residential</v>
      </c>
      <c r="AX223" s="1773" t="str">
        <f t="shared" si="58"/>
        <v>General Service Less Than 50 kW</v>
      </c>
      <c r="AY223" s="1773" t="str">
        <f t="shared" si="58"/>
        <v>General Service 50 to 4,999 kW</v>
      </c>
      <c r="AZ223" s="1773" t="str">
        <f t="shared" si="58"/>
        <v>GS&gt; 50-TOU</v>
      </c>
      <c r="BA223" s="1773" t="str">
        <f t="shared" si="58"/>
        <v>GS &gt;50-Intermediate</v>
      </c>
      <c r="BB223" s="1773" t="str">
        <f t="shared" si="58"/>
        <v>Large Use &gt;5MW</v>
      </c>
      <c r="BC223" s="1773" t="str">
        <f t="shared" si="58"/>
        <v>Street Lighting</v>
      </c>
      <c r="BD223" s="1773" t="str">
        <f t="shared" si="58"/>
        <v>Sentinel</v>
      </c>
      <c r="BE223" s="1773" t="str">
        <f t="shared" si="58"/>
        <v>Unmetered Scattered Load</v>
      </c>
      <c r="BF223" s="1773" t="str">
        <f t="shared" si="58"/>
        <v>Embedded Distributor</v>
      </c>
      <c r="BG223" s="1773" t="str">
        <f t="shared" si="58"/>
        <v>Back-up/Standby Power</v>
      </c>
      <c r="BH223" s="1773" t="str">
        <f t="shared" si="58"/>
        <v>Rate Class 1</v>
      </c>
      <c r="BI223" s="1773" t="str">
        <f t="shared" si="58"/>
        <v>Rate class 2</v>
      </c>
      <c r="BJ223" s="1773" t="str">
        <f t="shared" si="58"/>
        <v>Rate class 3</v>
      </c>
      <c r="BK223" s="1773" t="str">
        <f t="shared" si="58"/>
        <v>Rate class 4</v>
      </c>
      <c r="BL223" s="1773" t="str">
        <f t="shared" si="58"/>
        <v>Rate class 5</v>
      </c>
      <c r="BM223" s="1773" t="str">
        <f t="shared" si="58"/>
        <v>Rate class 6</v>
      </c>
      <c r="BN223" s="1773" t="str">
        <f t="shared" si="58"/>
        <v>Rate class 7</v>
      </c>
      <c r="BO223" s="1773" t="str">
        <f t="shared" ref="BO223:CL223" si="59">BQ18</f>
        <v>Rate class 8</v>
      </c>
      <c r="BP223" s="1773" t="str">
        <f t="shared" si="59"/>
        <v>Rate class 9</v>
      </c>
      <c r="BQ223" s="1773" t="str">
        <f t="shared" si="59"/>
        <v>Total - Mis</v>
      </c>
      <c r="BR223" s="1773" t="str">
        <f t="shared" si="59"/>
        <v>Residential</v>
      </c>
      <c r="BS223" s="1773" t="str">
        <f t="shared" si="59"/>
        <v>General Service Less Than 50 kW</v>
      </c>
      <c r="BT223" s="1773" t="str">
        <f t="shared" si="59"/>
        <v>General Service 50 to 4,999 kW</v>
      </c>
      <c r="BU223" s="1773" t="str">
        <f t="shared" si="59"/>
        <v>GS&gt; 50-TOU</v>
      </c>
      <c r="BV223" s="1773" t="str">
        <f t="shared" si="59"/>
        <v>GS &gt;50-Intermediate</v>
      </c>
      <c r="BW223" s="1773" t="str">
        <f t="shared" si="59"/>
        <v>Large Use &gt;5MW</v>
      </c>
      <c r="BX223" s="1773" t="str">
        <f t="shared" si="59"/>
        <v>Street Lighting</v>
      </c>
      <c r="BY223" s="1773" t="str">
        <f t="shared" si="59"/>
        <v>Sentinel</v>
      </c>
      <c r="BZ223" s="1773" t="str">
        <f t="shared" si="59"/>
        <v>Unmetered Scattered Load</v>
      </c>
      <c r="CA223" s="1773" t="str">
        <f t="shared" si="59"/>
        <v>Embedded Distributor</v>
      </c>
      <c r="CB223" s="1773" t="str">
        <f t="shared" si="59"/>
        <v>Back-up/Standby Power</v>
      </c>
      <c r="CC223" s="1773" t="str">
        <f t="shared" si="59"/>
        <v>Rate Class 1</v>
      </c>
      <c r="CD223" s="1773" t="str">
        <f t="shared" si="59"/>
        <v>Rate class 2</v>
      </c>
      <c r="CE223" s="1773" t="str">
        <f t="shared" si="59"/>
        <v>Rate class 3</v>
      </c>
      <c r="CF223" s="1773" t="str">
        <f t="shared" si="59"/>
        <v>Rate class 4</v>
      </c>
      <c r="CG223" s="1773" t="str">
        <f t="shared" si="59"/>
        <v>Rate class 5</v>
      </c>
      <c r="CH223" s="1773" t="str">
        <f t="shared" si="59"/>
        <v>Rate class 6</v>
      </c>
      <c r="CI223" s="1773" t="str">
        <f t="shared" si="59"/>
        <v>Rate class 7</v>
      </c>
      <c r="CJ223" s="1773" t="str">
        <f t="shared" si="59"/>
        <v>Rate class 8</v>
      </c>
      <c r="CK223" s="1773" t="str">
        <f t="shared" si="59"/>
        <v>Rate class 9</v>
      </c>
      <c r="CL223" s="1773" t="str">
        <f t="shared" si="59"/>
        <v>Total - A&amp;G</v>
      </c>
      <c r="CM223" s="1773"/>
      <c r="CN223" s="67"/>
      <c r="CO223" s="67"/>
    </row>
    <row r="224" spans="1:98" ht="12.75">
      <c r="A224" s="1780"/>
      <c r="B224" s="218">
        <v>1808</v>
      </c>
      <c r="C224" s="1791">
        <f t="shared" ref="C224:C257" si="60">SUMIF($CQ$19:$CQ$213, $B224, E$19:E$213)</f>
        <v>50000</v>
      </c>
      <c r="D224" s="1791">
        <f t="shared" ref="D224:D257" si="61">SUMIF($CQ$19:$CQ$213, $B224, F$19:F$213)</f>
        <v>50000</v>
      </c>
      <c r="E224" s="1791">
        <f t="shared" ref="E224:E257" si="62">SUMIF($CQ$19:$CQ$213, $B224, G$19:G$213)</f>
        <v>0</v>
      </c>
      <c r="F224" s="1791">
        <f t="shared" ref="F224:F257" si="63">SUMIF($CQ$19:$CQ$213, $B224, H$19:H$213)</f>
        <v>50000</v>
      </c>
      <c r="G224" s="1791">
        <f t="shared" ref="G224:G257" si="64">SUMIF($CQ$19:$CQ$213, $B224, I$19:I$213)</f>
        <v>26608.3262253133</v>
      </c>
      <c r="H224" s="1791">
        <f t="shared" ref="H224:H257" si="65">SUMIF($CQ$19:$CQ$213, $B224, J$19:J$213)</f>
        <v>10580.014434748377</v>
      </c>
      <c r="I224" s="1791">
        <f t="shared" ref="I224:I257" si="66">SUMIF($CQ$19:$CQ$213, $B224, K$19:K$213)</f>
        <v>12453.251099009251</v>
      </c>
      <c r="J224" s="1791">
        <f t="shared" ref="J224:J257" si="67">SUMIF($CQ$19:$CQ$213, $B224, L$19:L$213)</f>
        <v>0</v>
      </c>
      <c r="K224" s="1791">
        <f t="shared" ref="K224:K257" si="68">SUMIF($CQ$19:$CQ$213, $B224, M$19:M$213)</f>
        <v>0</v>
      </c>
      <c r="L224" s="1791">
        <f t="shared" ref="L224:L257" si="69">SUMIF($CQ$19:$CQ$213, $B224, N$19:N$213)</f>
        <v>0</v>
      </c>
      <c r="M224" s="1791">
        <f t="shared" ref="M224:M257" si="70">SUMIF($CQ$19:$CQ$213, $B224, O$19:O$213)</f>
        <v>281.31356210222424</v>
      </c>
      <c r="N224" s="1791">
        <f t="shared" ref="N224:N257" si="71">SUMIF($CQ$19:$CQ$213, $B224, P$19:P$213)</f>
        <v>0</v>
      </c>
      <c r="O224" s="1791">
        <f t="shared" ref="O224:O257" si="72">SUMIF($CQ$19:$CQ$213, $B224, Q$19:Q$213)</f>
        <v>77.094678826848622</v>
      </c>
      <c r="P224" s="1791">
        <f t="shared" ref="P224:P257" si="73">SUMIF($CQ$19:$CQ$213, $B224, R$19:R$213)</f>
        <v>0</v>
      </c>
      <c r="Q224" s="1791">
        <f t="shared" ref="Q224:Q257" si="74">SUMIF($CQ$19:$CQ$213, $B224, S$19:S$213)</f>
        <v>0</v>
      </c>
      <c r="R224" s="1791">
        <f t="shared" ref="R224:R257" si="75">SUMIF($CQ$19:$CQ$213, $B224, T$19:T$213)</f>
        <v>0</v>
      </c>
      <c r="S224" s="1791">
        <f t="shared" ref="S224:S257" si="76">SUMIF($CQ$19:$CQ$213, $B224, U$19:U$213)</f>
        <v>0</v>
      </c>
      <c r="T224" s="1791">
        <f t="shared" ref="T224:T257" si="77">SUMIF($CQ$19:$CQ$213, $B224, V$19:V$213)</f>
        <v>0</v>
      </c>
      <c r="U224" s="1791">
        <f t="shared" ref="U224:U257" si="78">SUMIF($CQ$19:$CQ$213, $B224, W$19:W$213)</f>
        <v>0</v>
      </c>
      <c r="V224" s="1791">
        <f t="shared" ref="V224:V257" si="79">SUMIF($CQ$19:$CQ$213, $B224, X$19:X$213)</f>
        <v>0</v>
      </c>
      <c r="W224" s="1791">
        <f t="shared" ref="W224:W257" si="80">SUMIF($CQ$19:$CQ$213, $B224, Y$19:Y$213)</f>
        <v>0</v>
      </c>
      <c r="X224" s="1791">
        <f t="shared" ref="X224:X257" si="81">SUMIF($CQ$19:$CQ$213, $B224, Z$19:Z$213)</f>
        <v>0</v>
      </c>
      <c r="Y224" s="1791">
        <f t="shared" ref="Y224:Y257" si="82">SUMIF($CQ$19:$CQ$213, $B224, AA$19:AA$213)</f>
        <v>0</v>
      </c>
      <c r="Z224" s="1791">
        <f t="shared" ref="Z224:Z257" si="83">SUMIF($CQ$19:$CQ$213, $B224, AB$19:AB$213)</f>
        <v>0</v>
      </c>
      <c r="AA224" s="1791">
        <f t="shared" ref="AA224:AA257" si="84">SUMIF($CQ$19:$CQ$213, $B224, AC$19:AC$213)</f>
        <v>49999.999999999993</v>
      </c>
      <c r="AB224" s="1791">
        <f t="shared" ref="AB224:AB257" si="85">SUMIF($CQ$19:$CQ$213, $B224, AD$19:AD$213)</f>
        <v>0</v>
      </c>
      <c r="AC224" s="1791">
        <f t="shared" ref="AC224:AC257" si="86">SUMIF($CQ$19:$CQ$213, $B224, AE$19:AE$213)</f>
        <v>0</v>
      </c>
      <c r="AD224" s="1791">
        <f t="shared" ref="AD224:AD257" si="87">SUMIF($CQ$19:$CQ$213, $B224, AF$19:AF$213)</f>
        <v>0</v>
      </c>
      <c r="AE224" s="1791">
        <f t="shared" ref="AE224:AE257" si="88">SUMIF($CQ$19:$CQ$213, $B224, AG$19:AG$213)</f>
        <v>0</v>
      </c>
      <c r="AF224" s="1791">
        <f t="shared" ref="AF224:AF257" si="89">SUMIF($CQ$19:$CQ$213, $B224, AH$19:AH$213)</f>
        <v>0</v>
      </c>
      <c r="AG224" s="1791">
        <f t="shared" ref="AG224:AG257" si="90">SUMIF($CQ$19:$CQ$213, $B224, AI$19:AI$213)</f>
        <v>0</v>
      </c>
      <c r="AH224" s="1791">
        <f t="shared" ref="AH224:AH257" si="91">SUMIF($CQ$19:$CQ$213, $B224, AJ$19:AJ$213)</f>
        <v>0</v>
      </c>
      <c r="AI224" s="1791">
        <f t="shared" ref="AI224:AI257" si="92">SUMIF($CQ$19:$CQ$213, $B224, AK$19:AK$213)</f>
        <v>0</v>
      </c>
      <c r="AJ224" s="1791">
        <f t="shared" ref="AJ224:AJ257" si="93">SUMIF($CQ$19:$CQ$213, $B224, AL$19:AL$213)</f>
        <v>0</v>
      </c>
      <c r="AK224" s="1791">
        <f t="shared" ref="AK224:AK257" si="94">SUMIF($CQ$19:$CQ$213, $B224, AM$19:AM$213)</f>
        <v>0</v>
      </c>
      <c r="AL224" s="1791">
        <f t="shared" ref="AL224:AL257" si="95">SUMIF($CQ$19:$CQ$213, $B224, AN$19:AN$213)</f>
        <v>0</v>
      </c>
      <c r="AM224" s="1791">
        <f t="shared" ref="AM224:AM257" si="96">SUMIF($CQ$19:$CQ$213, $B224, AO$19:AO$213)</f>
        <v>0</v>
      </c>
      <c r="AN224" s="1791">
        <f t="shared" ref="AN224:AN257" si="97">SUMIF($CQ$19:$CQ$213, $B224, AP$19:AP$213)</f>
        <v>0</v>
      </c>
      <c r="AO224" s="1791">
        <f t="shared" ref="AO224:AO257" si="98">SUMIF($CQ$19:$CQ$213, $B224, AQ$19:AQ$213)</f>
        <v>0</v>
      </c>
      <c r="AP224" s="1791">
        <f t="shared" ref="AP224:AP257" si="99">SUMIF($CQ$19:$CQ$213, $B224, AR$19:AR$213)</f>
        <v>0</v>
      </c>
      <c r="AQ224" s="1791">
        <f t="shared" ref="AQ224:AQ257" si="100">SUMIF($CQ$19:$CQ$213, $B224, AS$19:AS$213)</f>
        <v>0</v>
      </c>
      <c r="AR224" s="1791">
        <f t="shared" ref="AR224:AR257" si="101">SUMIF($CQ$19:$CQ$213, $B224, AT$19:AT$213)</f>
        <v>0</v>
      </c>
      <c r="AS224" s="1791">
        <f t="shared" ref="AS224:AS257" si="102">SUMIF($CQ$19:$CQ$213, $B224, AU$19:AU$213)</f>
        <v>0</v>
      </c>
      <c r="AT224" s="1791">
        <f t="shared" ref="AT224:AT257" si="103">SUMIF($CQ$19:$CQ$213, $B224, AV$19:AV$213)</f>
        <v>0</v>
      </c>
      <c r="AU224" s="1791">
        <f t="shared" ref="AU224:AU257" si="104">SUMIF($CQ$19:$CQ$213, $B224, AW$19:AW$213)</f>
        <v>0</v>
      </c>
      <c r="AV224" s="1791">
        <f t="shared" ref="AV224:AV257" si="105">SUMIF($CQ$19:$CQ$213, $B224, AX$19:AX$213)</f>
        <v>0</v>
      </c>
      <c r="AW224" s="1791">
        <f t="shared" ref="AW224:AW257" si="106">SUMIF($CQ$19:$CQ$213, $B224, AY$19:AY$213)</f>
        <v>0</v>
      </c>
      <c r="AX224" s="1791">
        <f t="shared" ref="AX224:AX257" si="107">SUMIF($CQ$19:$CQ$213, $B224, AZ$19:AZ$213)</f>
        <v>0</v>
      </c>
      <c r="AY224" s="1791">
        <f t="shared" ref="AY224:AY257" si="108">SUMIF($CQ$19:$CQ$213, $B224, BA$19:BA$213)</f>
        <v>0</v>
      </c>
      <c r="AZ224" s="1791">
        <f t="shared" ref="AZ224:AZ257" si="109">SUMIF($CQ$19:$CQ$213, $B224, BB$19:BB$213)</f>
        <v>0</v>
      </c>
      <c r="BA224" s="1791">
        <f t="shared" ref="BA224:BA257" si="110">SUMIF($CQ$19:$CQ$213, $B224, BC$19:BC$213)</f>
        <v>0</v>
      </c>
      <c r="BB224" s="1791">
        <f t="shared" ref="BB224:BB257" si="111">SUMIF($CQ$19:$CQ$213, $B224, BD$19:BD$213)</f>
        <v>0</v>
      </c>
      <c r="BC224" s="1791">
        <f t="shared" ref="BC224:BC257" si="112">SUMIF($CQ$19:$CQ$213, $B224, BE$19:BE$213)</f>
        <v>0</v>
      </c>
      <c r="BD224" s="1791">
        <f t="shared" ref="BD224:BD257" si="113">SUMIF($CQ$19:$CQ$213, $B224, BF$19:BF$213)</f>
        <v>0</v>
      </c>
      <c r="BE224" s="1791">
        <f t="shared" ref="BE224:BE257" si="114">SUMIF($CQ$19:$CQ$213, $B224, BG$19:BG$213)</f>
        <v>0</v>
      </c>
      <c r="BF224" s="1791">
        <f t="shared" ref="BF224:BF257" si="115">SUMIF($CQ$19:$CQ$213, $B224, BH$19:BH$213)</f>
        <v>0</v>
      </c>
      <c r="BG224" s="1791">
        <f t="shared" ref="BG224:BG257" si="116">SUMIF($CQ$19:$CQ$213, $B224, BI$19:BI$213)</f>
        <v>0</v>
      </c>
      <c r="BH224" s="1791">
        <f t="shared" ref="BH224:BH257" si="117">SUMIF($CQ$19:$CQ$213, $B224, BJ$19:BJ$213)</f>
        <v>0</v>
      </c>
      <c r="BI224" s="1791">
        <f t="shared" ref="BI224:BI257" si="118">SUMIF($CQ$19:$CQ$213, $B224, BK$19:BK$213)</f>
        <v>0</v>
      </c>
      <c r="BJ224" s="1791">
        <f t="shared" ref="BJ224:BJ257" si="119">SUMIF($CQ$19:$CQ$213, $B224, BL$19:BL$213)</f>
        <v>0</v>
      </c>
      <c r="BK224" s="1791">
        <f t="shared" ref="BK224:BK257" si="120">SUMIF($CQ$19:$CQ$213, $B224, BM$19:BM$213)</f>
        <v>0</v>
      </c>
      <c r="BL224" s="1791">
        <f t="shared" ref="BL224:BL257" si="121">SUMIF($CQ$19:$CQ$213, $B224, BN$19:BN$213)</f>
        <v>0</v>
      </c>
      <c r="BM224" s="1791">
        <f t="shared" ref="BM224:BM257" si="122">SUMIF($CQ$19:$CQ$213, $B224, BO$19:BO$213)</f>
        <v>0</v>
      </c>
      <c r="BN224" s="1791">
        <f t="shared" ref="BN224:BN257" si="123">SUMIF($CQ$19:$CQ$213, $B224, BP$19:BP$213)</f>
        <v>0</v>
      </c>
      <c r="BO224" s="1791">
        <f t="shared" ref="BO224:BO257" si="124">SUMIF($CQ$19:$CQ$213, $B224, BQ$19:BQ$213)</f>
        <v>0</v>
      </c>
      <c r="BP224" s="1791">
        <f t="shared" ref="BP224:BP257" si="125">SUMIF($CQ$19:$CQ$213, $B224, BR$19:BR$213)</f>
        <v>0</v>
      </c>
      <c r="BQ224" s="1791">
        <f t="shared" ref="BQ224:BQ257" si="126">SUMIF($CQ$19:$CQ$213, $B224, BS$19:BS$213)</f>
        <v>0</v>
      </c>
      <c r="BR224" s="1791">
        <f t="shared" ref="BR224:BR257" si="127">SUMIF($CQ$19:$CQ$213, $B224, BT$19:BT$213)</f>
        <v>0</v>
      </c>
      <c r="BS224" s="1791">
        <f t="shared" ref="BS224:BS257" si="128">SUMIF($CQ$19:$CQ$213, $B224, BU$19:BU$213)</f>
        <v>0</v>
      </c>
      <c r="BT224" s="1791">
        <f t="shared" ref="BT224:BT257" si="129">SUMIF($CQ$19:$CQ$213, $B224, BV$19:BV$213)</f>
        <v>0</v>
      </c>
      <c r="BU224" s="1791">
        <f t="shared" ref="BU224:BU257" si="130">SUMIF($CQ$19:$CQ$213, $B224, BW$19:BW$213)</f>
        <v>0</v>
      </c>
      <c r="BV224" s="1791">
        <f t="shared" ref="BV224:BV257" si="131">SUMIF($CQ$19:$CQ$213, $B224, BX$19:BX$213)</f>
        <v>0</v>
      </c>
      <c r="BW224" s="1791">
        <f t="shared" ref="BW224:BW257" si="132">SUMIF($CQ$19:$CQ$213, $B224, BY$19:BY$213)</f>
        <v>0</v>
      </c>
      <c r="BX224" s="1791">
        <f t="shared" ref="BX224:BX257" si="133">SUMIF($CQ$19:$CQ$213, $B224, BZ$19:BZ$213)</f>
        <v>0</v>
      </c>
      <c r="BY224" s="1791">
        <f t="shared" ref="BY224:BY257" si="134">SUMIF($CQ$19:$CQ$213, $B224, CA$19:CA$213)</f>
        <v>0</v>
      </c>
      <c r="BZ224" s="1791">
        <f t="shared" ref="BZ224:BZ257" si="135">SUMIF($CQ$19:$CQ$213, $B224, CB$19:CB$213)</f>
        <v>0</v>
      </c>
      <c r="CA224" s="1791">
        <f t="shared" ref="CA224:CA257" si="136">SUMIF($CQ$19:$CQ$213, $B224, CC$19:CC$213)</f>
        <v>0</v>
      </c>
      <c r="CB224" s="1791">
        <f t="shared" ref="CB224:CB257" si="137">SUMIF($CQ$19:$CQ$213, $B224, CD$19:CD$213)</f>
        <v>0</v>
      </c>
      <c r="CC224" s="1791">
        <f t="shared" ref="CC224:CC257" si="138">SUMIF($CQ$19:$CQ$213, $B224, CE$19:CE$213)</f>
        <v>0</v>
      </c>
      <c r="CD224" s="1791">
        <f t="shared" ref="CD224:CD257" si="139">SUMIF($CQ$19:$CQ$213, $B224, CF$19:CF$213)</f>
        <v>0</v>
      </c>
      <c r="CE224" s="1791">
        <f t="shared" ref="CE224:CE257" si="140">SUMIF($CQ$19:$CQ$213, $B224, CG$19:CG$213)</f>
        <v>0</v>
      </c>
      <c r="CF224" s="1791">
        <f t="shared" ref="CF224:CF257" si="141">SUMIF($CQ$19:$CQ$213, $B224, CH$19:CH$213)</f>
        <v>0</v>
      </c>
      <c r="CG224" s="1791">
        <f t="shared" ref="CG224:CG257" si="142">SUMIF($CQ$19:$CQ$213, $B224, CI$19:CI$213)</f>
        <v>0</v>
      </c>
      <c r="CH224" s="1791">
        <f t="shared" ref="CH224:CH257" si="143">SUMIF($CQ$19:$CQ$213, $B224, CJ$19:CJ$213)</f>
        <v>0</v>
      </c>
      <c r="CI224" s="1791">
        <f t="shared" ref="CI224:CI257" si="144">SUMIF($CQ$19:$CQ$213, $B224, CK$19:CK$213)</f>
        <v>0</v>
      </c>
      <c r="CJ224" s="1791">
        <f t="shared" ref="CJ224:CJ257" si="145">SUMIF($CQ$19:$CQ$213, $B224, CL$19:CL$213)</f>
        <v>0</v>
      </c>
      <c r="CK224" s="1791">
        <f t="shared" ref="CK224:CK257" si="146">SUMIF($CQ$19:$CQ$213, $B224, CM$19:CM$213)</f>
        <v>0</v>
      </c>
      <c r="CL224" s="1791">
        <f t="shared" ref="CL224:CL257" si="147">SUMIF($CQ$19:$CQ$213, $B224, CN$19:CN$213)</f>
        <v>0</v>
      </c>
      <c r="CM224" s="1768"/>
      <c r="CN224" s="1768"/>
      <c r="CO224" s="1768"/>
      <c r="CP224" s="1768"/>
      <c r="CQ224" s="1915"/>
      <c r="CR224" s="1768"/>
      <c r="CS224" s="1768"/>
      <c r="CT224" s="1768"/>
    </row>
    <row r="225" spans="1:98" s="1067" customFormat="1" ht="12.75">
      <c r="A225" s="1780"/>
      <c r="B225" s="218">
        <v>1815</v>
      </c>
      <c r="C225" s="1791">
        <f t="shared" si="60"/>
        <v>64000</v>
      </c>
      <c r="D225" s="1791">
        <f t="shared" si="61"/>
        <v>64000</v>
      </c>
      <c r="E225" s="1791">
        <f t="shared" si="62"/>
        <v>0</v>
      </c>
      <c r="F225" s="1791">
        <f t="shared" si="63"/>
        <v>64000</v>
      </c>
      <c r="G225" s="1791">
        <f t="shared" si="64"/>
        <v>34058.657568401024</v>
      </c>
      <c r="H225" s="1791">
        <f t="shared" si="65"/>
        <v>13542.418476477922</v>
      </c>
      <c r="I225" s="1791">
        <f t="shared" si="66"/>
        <v>15940.161406731841</v>
      </c>
      <c r="J225" s="1791">
        <f t="shared" si="67"/>
        <v>0</v>
      </c>
      <c r="K225" s="1791">
        <f t="shared" si="68"/>
        <v>0</v>
      </c>
      <c r="L225" s="1791">
        <f t="shared" si="69"/>
        <v>0</v>
      </c>
      <c r="M225" s="1791">
        <f t="shared" si="70"/>
        <v>360.08135949084703</v>
      </c>
      <c r="N225" s="1791">
        <f t="shared" si="71"/>
        <v>0</v>
      </c>
      <c r="O225" s="1791">
        <f t="shared" si="72"/>
        <v>98.681188898366258</v>
      </c>
      <c r="P225" s="1791">
        <f t="shared" si="73"/>
        <v>0</v>
      </c>
      <c r="Q225" s="1791">
        <f t="shared" si="74"/>
        <v>0</v>
      </c>
      <c r="R225" s="1791">
        <f t="shared" si="75"/>
        <v>0</v>
      </c>
      <c r="S225" s="1791">
        <f t="shared" si="76"/>
        <v>0</v>
      </c>
      <c r="T225" s="1791">
        <f t="shared" si="77"/>
        <v>0</v>
      </c>
      <c r="U225" s="1791">
        <f t="shared" si="78"/>
        <v>0</v>
      </c>
      <c r="V225" s="1791">
        <f t="shared" si="79"/>
        <v>0</v>
      </c>
      <c r="W225" s="1791">
        <f t="shared" si="80"/>
        <v>0</v>
      </c>
      <c r="X225" s="1791">
        <f t="shared" si="81"/>
        <v>0</v>
      </c>
      <c r="Y225" s="1791">
        <f t="shared" si="82"/>
        <v>0</v>
      </c>
      <c r="Z225" s="1791">
        <f t="shared" si="83"/>
        <v>0</v>
      </c>
      <c r="AA225" s="1791">
        <f t="shared" si="84"/>
        <v>64000</v>
      </c>
      <c r="AB225" s="1791">
        <f t="shared" si="85"/>
        <v>0</v>
      </c>
      <c r="AC225" s="1791">
        <f t="shared" si="86"/>
        <v>0</v>
      </c>
      <c r="AD225" s="1791">
        <f t="shared" si="87"/>
        <v>0</v>
      </c>
      <c r="AE225" s="1791">
        <f t="shared" si="88"/>
        <v>0</v>
      </c>
      <c r="AF225" s="1791">
        <f t="shared" si="89"/>
        <v>0</v>
      </c>
      <c r="AG225" s="1791">
        <f t="shared" si="90"/>
        <v>0</v>
      </c>
      <c r="AH225" s="1791">
        <f t="shared" si="91"/>
        <v>0</v>
      </c>
      <c r="AI225" s="1791">
        <f t="shared" si="92"/>
        <v>0</v>
      </c>
      <c r="AJ225" s="1791">
        <f t="shared" si="93"/>
        <v>0</v>
      </c>
      <c r="AK225" s="1791">
        <f t="shared" si="94"/>
        <v>0</v>
      </c>
      <c r="AL225" s="1791">
        <f t="shared" si="95"/>
        <v>0</v>
      </c>
      <c r="AM225" s="1791">
        <f t="shared" si="96"/>
        <v>0</v>
      </c>
      <c r="AN225" s="1791">
        <f t="shared" si="97"/>
        <v>0</v>
      </c>
      <c r="AO225" s="1791">
        <f t="shared" si="98"/>
        <v>0</v>
      </c>
      <c r="AP225" s="1791">
        <f t="shared" si="99"/>
        <v>0</v>
      </c>
      <c r="AQ225" s="1791">
        <f t="shared" si="100"/>
        <v>0</v>
      </c>
      <c r="AR225" s="1791">
        <f t="shared" si="101"/>
        <v>0</v>
      </c>
      <c r="AS225" s="1791">
        <f t="shared" si="102"/>
        <v>0</v>
      </c>
      <c r="AT225" s="1791">
        <f t="shared" si="103"/>
        <v>0</v>
      </c>
      <c r="AU225" s="1791">
        <f t="shared" si="104"/>
        <v>0</v>
      </c>
      <c r="AV225" s="1791">
        <f t="shared" si="105"/>
        <v>0</v>
      </c>
      <c r="AW225" s="1791">
        <f t="shared" si="106"/>
        <v>0</v>
      </c>
      <c r="AX225" s="1791">
        <f t="shared" si="107"/>
        <v>0</v>
      </c>
      <c r="AY225" s="1791">
        <f t="shared" si="108"/>
        <v>0</v>
      </c>
      <c r="AZ225" s="1791">
        <f t="shared" si="109"/>
        <v>0</v>
      </c>
      <c r="BA225" s="1791">
        <f t="shared" si="110"/>
        <v>0</v>
      </c>
      <c r="BB225" s="1791">
        <f t="shared" si="111"/>
        <v>0</v>
      </c>
      <c r="BC225" s="1791">
        <f t="shared" si="112"/>
        <v>0</v>
      </c>
      <c r="BD225" s="1791">
        <f t="shared" si="113"/>
        <v>0</v>
      </c>
      <c r="BE225" s="1791">
        <f t="shared" si="114"/>
        <v>0</v>
      </c>
      <c r="BF225" s="1791">
        <f t="shared" si="115"/>
        <v>0</v>
      </c>
      <c r="BG225" s="1791">
        <f t="shared" si="116"/>
        <v>0</v>
      </c>
      <c r="BH225" s="1791">
        <f t="shared" si="117"/>
        <v>0</v>
      </c>
      <c r="BI225" s="1791">
        <f t="shared" si="118"/>
        <v>0</v>
      </c>
      <c r="BJ225" s="1791">
        <f t="shared" si="119"/>
        <v>0</v>
      </c>
      <c r="BK225" s="1791">
        <f t="shared" si="120"/>
        <v>0</v>
      </c>
      <c r="BL225" s="1791">
        <f t="shared" si="121"/>
        <v>0</v>
      </c>
      <c r="BM225" s="1791">
        <f t="shared" si="122"/>
        <v>0</v>
      </c>
      <c r="BN225" s="1791">
        <f t="shared" si="123"/>
        <v>0</v>
      </c>
      <c r="BO225" s="1791">
        <f t="shared" si="124"/>
        <v>0</v>
      </c>
      <c r="BP225" s="1791">
        <f t="shared" si="125"/>
        <v>0</v>
      </c>
      <c r="BQ225" s="1791">
        <f t="shared" si="126"/>
        <v>0</v>
      </c>
      <c r="BR225" s="1791">
        <f t="shared" si="127"/>
        <v>0</v>
      </c>
      <c r="BS225" s="1791">
        <f t="shared" si="128"/>
        <v>0</v>
      </c>
      <c r="BT225" s="1791">
        <f t="shared" si="129"/>
        <v>0</v>
      </c>
      <c r="BU225" s="1791">
        <f t="shared" si="130"/>
        <v>0</v>
      </c>
      <c r="BV225" s="1791">
        <f t="shared" si="131"/>
        <v>0</v>
      </c>
      <c r="BW225" s="1791">
        <f t="shared" si="132"/>
        <v>0</v>
      </c>
      <c r="BX225" s="1791">
        <f t="shared" si="133"/>
        <v>0</v>
      </c>
      <c r="BY225" s="1791">
        <f t="shared" si="134"/>
        <v>0</v>
      </c>
      <c r="BZ225" s="1791">
        <f t="shared" si="135"/>
        <v>0</v>
      </c>
      <c r="CA225" s="1791">
        <f t="shared" si="136"/>
        <v>0</v>
      </c>
      <c r="CB225" s="1791">
        <f t="shared" si="137"/>
        <v>0</v>
      </c>
      <c r="CC225" s="1791">
        <f t="shared" si="138"/>
        <v>0</v>
      </c>
      <c r="CD225" s="1791">
        <f t="shared" si="139"/>
        <v>0</v>
      </c>
      <c r="CE225" s="1791">
        <f t="shared" si="140"/>
        <v>0</v>
      </c>
      <c r="CF225" s="1791">
        <f t="shared" si="141"/>
        <v>0</v>
      </c>
      <c r="CG225" s="1791">
        <f t="shared" si="142"/>
        <v>0</v>
      </c>
      <c r="CH225" s="1791">
        <f t="shared" si="143"/>
        <v>0</v>
      </c>
      <c r="CI225" s="1791">
        <f t="shared" si="144"/>
        <v>0</v>
      </c>
      <c r="CJ225" s="1791">
        <f t="shared" si="145"/>
        <v>0</v>
      </c>
      <c r="CK225" s="1791">
        <f t="shared" si="146"/>
        <v>0</v>
      </c>
      <c r="CL225" s="1791">
        <f t="shared" si="147"/>
        <v>0</v>
      </c>
      <c r="CM225" s="1768"/>
      <c r="CN225" s="1768"/>
      <c r="CO225" s="1768"/>
      <c r="CP225" s="1768"/>
      <c r="CQ225" s="1915"/>
      <c r="CR225" s="1768"/>
      <c r="CS225" s="1768"/>
      <c r="CT225" s="1768"/>
    </row>
    <row r="226" spans="1:98" ht="12.75">
      <c r="A226" s="1780"/>
      <c r="B226" s="218">
        <v>1820</v>
      </c>
      <c r="C226" s="1791">
        <f t="shared" si="60"/>
        <v>0</v>
      </c>
      <c r="D226" s="1791">
        <f t="shared" si="61"/>
        <v>0</v>
      </c>
      <c r="E226" s="1791">
        <f t="shared" si="62"/>
        <v>0</v>
      </c>
      <c r="F226" s="1791">
        <f t="shared" si="63"/>
        <v>0</v>
      </c>
      <c r="G226" s="1791">
        <f t="shared" si="64"/>
        <v>0</v>
      </c>
      <c r="H226" s="1791">
        <f t="shared" si="65"/>
        <v>0</v>
      </c>
      <c r="I226" s="1791">
        <f t="shared" si="66"/>
        <v>0</v>
      </c>
      <c r="J226" s="1791">
        <f t="shared" si="67"/>
        <v>0</v>
      </c>
      <c r="K226" s="1791">
        <f t="shared" si="68"/>
        <v>0</v>
      </c>
      <c r="L226" s="1791">
        <f t="shared" si="69"/>
        <v>0</v>
      </c>
      <c r="M226" s="1791">
        <f t="shared" si="70"/>
        <v>0</v>
      </c>
      <c r="N226" s="1791">
        <f t="shared" si="71"/>
        <v>0</v>
      </c>
      <c r="O226" s="1791">
        <f t="shared" si="72"/>
        <v>0</v>
      </c>
      <c r="P226" s="1791">
        <f t="shared" si="73"/>
        <v>0</v>
      </c>
      <c r="Q226" s="1791">
        <f t="shared" si="74"/>
        <v>0</v>
      </c>
      <c r="R226" s="1791">
        <f t="shared" si="75"/>
        <v>0</v>
      </c>
      <c r="S226" s="1791">
        <f t="shared" si="76"/>
        <v>0</v>
      </c>
      <c r="T226" s="1791">
        <f t="shared" si="77"/>
        <v>0</v>
      </c>
      <c r="U226" s="1791">
        <f t="shared" si="78"/>
        <v>0</v>
      </c>
      <c r="V226" s="1791">
        <f t="shared" si="79"/>
        <v>0</v>
      </c>
      <c r="W226" s="1791">
        <f t="shared" si="80"/>
        <v>0</v>
      </c>
      <c r="X226" s="1791">
        <f t="shared" si="81"/>
        <v>0</v>
      </c>
      <c r="Y226" s="1791">
        <f t="shared" si="82"/>
        <v>0</v>
      </c>
      <c r="Z226" s="1791">
        <f t="shared" si="83"/>
        <v>0</v>
      </c>
      <c r="AA226" s="1791">
        <f t="shared" si="84"/>
        <v>0</v>
      </c>
      <c r="AB226" s="1791">
        <f t="shared" si="85"/>
        <v>0</v>
      </c>
      <c r="AC226" s="1791">
        <f t="shared" si="86"/>
        <v>0</v>
      </c>
      <c r="AD226" s="1791">
        <f t="shared" si="87"/>
        <v>0</v>
      </c>
      <c r="AE226" s="1791">
        <f t="shared" si="88"/>
        <v>0</v>
      </c>
      <c r="AF226" s="1791">
        <f t="shared" si="89"/>
        <v>0</v>
      </c>
      <c r="AG226" s="1791">
        <f t="shared" si="90"/>
        <v>0</v>
      </c>
      <c r="AH226" s="1791">
        <f t="shared" si="91"/>
        <v>0</v>
      </c>
      <c r="AI226" s="1791">
        <f t="shared" si="92"/>
        <v>0</v>
      </c>
      <c r="AJ226" s="1791">
        <f t="shared" si="93"/>
        <v>0</v>
      </c>
      <c r="AK226" s="1791">
        <f t="shared" si="94"/>
        <v>0</v>
      </c>
      <c r="AL226" s="1791">
        <f t="shared" si="95"/>
        <v>0</v>
      </c>
      <c r="AM226" s="1791">
        <f t="shared" si="96"/>
        <v>0</v>
      </c>
      <c r="AN226" s="1791">
        <f t="shared" si="97"/>
        <v>0</v>
      </c>
      <c r="AO226" s="1791">
        <f t="shared" si="98"/>
        <v>0</v>
      </c>
      <c r="AP226" s="1791">
        <f t="shared" si="99"/>
        <v>0</v>
      </c>
      <c r="AQ226" s="1791">
        <f t="shared" si="100"/>
        <v>0</v>
      </c>
      <c r="AR226" s="1791">
        <f t="shared" si="101"/>
        <v>0</v>
      </c>
      <c r="AS226" s="1791">
        <f t="shared" si="102"/>
        <v>0</v>
      </c>
      <c r="AT226" s="1791">
        <f t="shared" si="103"/>
        <v>0</v>
      </c>
      <c r="AU226" s="1791">
        <f t="shared" si="104"/>
        <v>0</v>
      </c>
      <c r="AV226" s="1791">
        <f t="shared" si="105"/>
        <v>0</v>
      </c>
      <c r="AW226" s="1791">
        <f t="shared" si="106"/>
        <v>0</v>
      </c>
      <c r="AX226" s="1791">
        <f t="shared" si="107"/>
        <v>0</v>
      </c>
      <c r="AY226" s="1791">
        <f t="shared" si="108"/>
        <v>0</v>
      </c>
      <c r="AZ226" s="1791">
        <f t="shared" si="109"/>
        <v>0</v>
      </c>
      <c r="BA226" s="1791">
        <f t="shared" si="110"/>
        <v>0</v>
      </c>
      <c r="BB226" s="1791">
        <f t="shared" si="111"/>
        <v>0</v>
      </c>
      <c r="BC226" s="1791">
        <f t="shared" si="112"/>
        <v>0</v>
      </c>
      <c r="BD226" s="1791">
        <f t="shared" si="113"/>
        <v>0</v>
      </c>
      <c r="BE226" s="1791">
        <f t="shared" si="114"/>
        <v>0</v>
      </c>
      <c r="BF226" s="1791">
        <f t="shared" si="115"/>
        <v>0</v>
      </c>
      <c r="BG226" s="1791">
        <f t="shared" si="116"/>
        <v>0</v>
      </c>
      <c r="BH226" s="1791">
        <f t="shared" si="117"/>
        <v>0</v>
      </c>
      <c r="BI226" s="1791">
        <f t="shared" si="118"/>
        <v>0</v>
      </c>
      <c r="BJ226" s="1791">
        <f t="shared" si="119"/>
        <v>0</v>
      </c>
      <c r="BK226" s="1791">
        <f t="shared" si="120"/>
        <v>0</v>
      </c>
      <c r="BL226" s="1791">
        <f t="shared" si="121"/>
        <v>0</v>
      </c>
      <c r="BM226" s="1791">
        <f t="shared" si="122"/>
        <v>0</v>
      </c>
      <c r="BN226" s="1791">
        <f t="shared" si="123"/>
        <v>0</v>
      </c>
      <c r="BO226" s="1791">
        <f t="shared" si="124"/>
        <v>0</v>
      </c>
      <c r="BP226" s="1791">
        <f t="shared" si="125"/>
        <v>0</v>
      </c>
      <c r="BQ226" s="1791">
        <f t="shared" si="126"/>
        <v>0</v>
      </c>
      <c r="BR226" s="1791">
        <f t="shared" si="127"/>
        <v>0</v>
      </c>
      <c r="BS226" s="1791">
        <f t="shared" si="128"/>
        <v>0</v>
      </c>
      <c r="BT226" s="1791">
        <f t="shared" si="129"/>
        <v>0</v>
      </c>
      <c r="BU226" s="1791">
        <f t="shared" si="130"/>
        <v>0</v>
      </c>
      <c r="BV226" s="1791">
        <f t="shared" si="131"/>
        <v>0</v>
      </c>
      <c r="BW226" s="1791">
        <f t="shared" si="132"/>
        <v>0</v>
      </c>
      <c r="BX226" s="1791">
        <f t="shared" si="133"/>
        <v>0</v>
      </c>
      <c r="BY226" s="1791">
        <f t="shared" si="134"/>
        <v>0</v>
      </c>
      <c r="BZ226" s="1791">
        <f t="shared" si="135"/>
        <v>0</v>
      </c>
      <c r="CA226" s="1791">
        <f t="shared" si="136"/>
        <v>0</v>
      </c>
      <c r="CB226" s="1791">
        <f t="shared" si="137"/>
        <v>0</v>
      </c>
      <c r="CC226" s="1791">
        <f t="shared" si="138"/>
        <v>0</v>
      </c>
      <c r="CD226" s="1791">
        <f t="shared" si="139"/>
        <v>0</v>
      </c>
      <c r="CE226" s="1791">
        <f t="shared" si="140"/>
        <v>0</v>
      </c>
      <c r="CF226" s="1791">
        <f t="shared" si="141"/>
        <v>0</v>
      </c>
      <c r="CG226" s="1791">
        <f t="shared" si="142"/>
        <v>0</v>
      </c>
      <c r="CH226" s="1791">
        <f t="shared" si="143"/>
        <v>0</v>
      </c>
      <c r="CI226" s="1791">
        <f t="shared" si="144"/>
        <v>0</v>
      </c>
      <c r="CJ226" s="1791">
        <f t="shared" si="145"/>
        <v>0</v>
      </c>
      <c r="CK226" s="1791">
        <f t="shared" si="146"/>
        <v>0</v>
      </c>
      <c r="CL226" s="1791">
        <f t="shared" si="147"/>
        <v>0</v>
      </c>
      <c r="CM226" s="1768"/>
      <c r="CN226" s="1768"/>
      <c r="CO226" s="1768"/>
      <c r="CP226" s="1768"/>
      <c r="CQ226" s="1915"/>
      <c r="CR226" s="1768"/>
      <c r="CS226" s="1768"/>
      <c r="CT226" s="1768"/>
    </row>
    <row r="227" spans="1:98" ht="12.75">
      <c r="A227" s="1780"/>
      <c r="B227" s="218">
        <v>1830</v>
      </c>
      <c r="C227" s="1791">
        <f t="shared" si="60"/>
        <v>45000</v>
      </c>
      <c r="D227" s="1791">
        <f t="shared" si="61"/>
        <v>27000</v>
      </c>
      <c r="E227" s="1791">
        <f t="shared" si="62"/>
        <v>18000</v>
      </c>
      <c r="F227" s="1791">
        <f t="shared" si="63"/>
        <v>45000</v>
      </c>
      <c r="G227" s="1791">
        <f t="shared" si="64"/>
        <v>13702.542453422475</v>
      </c>
      <c r="H227" s="1791">
        <f t="shared" si="65"/>
        <v>7201.1095721844549</v>
      </c>
      <c r="I227" s="1791">
        <f t="shared" si="66"/>
        <v>6037.3156496072643</v>
      </c>
      <c r="J227" s="1791">
        <f t="shared" si="67"/>
        <v>0</v>
      </c>
      <c r="K227" s="1791">
        <f t="shared" si="68"/>
        <v>0</v>
      </c>
      <c r="L227" s="1791">
        <f t="shared" si="69"/>
        <v>0</v>
      </c>
      <c r="M227" s="1791">
        <f t="shared" si="70"/>
        <v>14.364223456516184</v>
      </c>
      <c r="N227" s="1791">
        <f t="shared" si="71"/>
        <v>0</v>
      </c>
      <c r="O227" s="1791">
        <f t="shared" si="72"/>
        <v>44.668101329295503</v>
      </c>
      <c r="P227" s="1791">
        <f t="shared" si="73"/>
        <v>0</v>
      </c>
      <c r="Q227" s="1791">
        <f t="shared" si="74"/>
        <v>0</v>
      </c>
      <c r="R227" s="1791">
        <f t="shared" si="75"/>
        <v>0</v>
      </c>
      <c r="S227" s="1791">
        <f t="shared" si="76"/>
        <v>0</v>
      </c>
      <c r="T227" s="1791">
        <f t="shared" si="77"/>
        <v>0</v>
      </c>
      <c r="U227" s="1791">
        <f t="shared" si="78"/>
        <v>0</v>
      </c>
      <c r="V227" s="1791">
        <f t="shared" si="79"/>
        <v>0</v>
      </c>
      <c r="W227" s="1791">
        <f t="shared" si="80"/>
        <v>0</v>
      </c>
      <c r="X227" s="1791">
        <f t="shared" si="81"/>
        <v>0</v>
      </c>
      <c r="Y227" s="1791">
        <f t="shared" si="82"/>
        <v>0</v>
      </c>
      <c r="Z227" s="1791">
        <f t="shared" si="83"/>
        <v>0</v>
      </c>
      <c r="AA227" s="1791">
        <f t="shared" si="84"/>
        <v>27000.000000000007</v>
      </c>
      <c r="AB227" s="1791">
        <f t="shared" si="85"/>
        <v>15044.749218978242</v>
      </c>
      <c r="AC227" s="1791">
        <f t="shared" si="86"/>
        <v>1852.0132017283247</v>
      </c>
      <c r="AD227" s="1791">
        <f t="shared" si="87"/>
        <v>184.09028658381942</v>
      </c>
      <c r="AE227" s="1791">
        <f t="shared" si="88"/>
        <v>0</v>
      </c>
      <c r="AF227" s="1791">
        <f t="shared" si="89"/>
        <v>0</v>
      </c>
      <c r="AG227" s="1791">
        <f t="shared" si="90"/>
        <v>0</v>
      </c>
      <c r="AH227" s="1791">
        <f t="shared" si="91"/>
        <v>891.7100600914157</v>
      </c>
      <c r="AI227" s="1791">
        <f t="shared" si="92"/>
        <v>0</v>
      </c>
      <c r="AJ227" s="1791">
        <f t="shared" si="93"/>
        <v>27.437232618197406</v>
      </c>
      <c r="AK227" s="1791">
        <f t="shared" si="94"/>
        <v>0</v>
      </c>
      <c r="AL227" s="1791">
        <f t="shared" si="95"/>
        <v>0</v>
      </c>
      <c r="AM227" s="1791">
        <f t="shared" si="96"/>
        <v>0</v>
      </c>
      <c r="AN227" s="1791">
        <f t="shared" si="97"/>
        <v>0</v>
      </c>
      <c r="AO227" s="1791">
        <f t="shared" si="98"/>
        <v>0</v>
      </c>
      <c r="AP227" s="1791">
        <f t="shared" si="99"/>
        <v>0</v>
      </c>
      <c r="AQ227" s="1791">
        <f t="shared" si="100"/>
        <v>0</v>
      </c>
      <c r="AR227" s="1791">
        <f t="shared" si="101"/>
        <v>0</v>
      </c>
      <c r="AS227" s="1791">
        <f t="shared" si="102"/>
        <v>0</v>
      </c>
      <c r="AT227" s="1791">
        <f t="shared" si="103"/>
        <v>0</v>
      </c>
      <c r="AU227" s="1791">
        <f t="shared" si="104"/>
        <v>0</v>
      </c>
      <c r="AV227" s="1791">
        <f t="shared" si="105"/>
        <v>18000</v>
      </c>
      <c r="AW227" s="1791">
        <f t="shared" si="106"/>
        <v>0</v>
      </c>
      <c r="AX227" s="1791">
        <f t="shared" si="107"/>
        <v>0</v>
      </c>
      <c r="AY227" s="1791">
        <f t="shared" si="108"/>
        <v>0</v>
      </c>
      <c r="AZ227" s="1791">
        <f t="shared" si="109"/>
        <v>0</v>
      </c>
      <c r="BA227" s="1791">
        <f t="shared" si="110"/>
        <v>0</v>
      </c>
      <c r="BB227" s="1791">
        <f t="shared" si="111"/>
        <v>0</v>
      </c>
      <c r="BC227" s="1791">
        <f t="shared" si="112"/>
        <v>0</v>
      </c>
      <c r="BD227" s="1791">
        <f t="shared" si="113"/>
        <v>0</v>
      </c>
      <c r="BE227" s="1791">
        <f t="shared" si="114"/>
        <v>0</v>
      </c>
      <c r="BF227" s="1791">
        <f t="shared" si="115"/>
        <v>0</v>
      </c>
      <c r="BG227" s="1791">
        <f t="shared" si="116"/>
        <v>0</v>
      </c>
      <c r="BH227" s="1791">
        <f t="shared" si="117"/>
        <v>0</v>
      </c>
      <c r="BI227" s="1791">
        <f t="shared" si="118"/>
        <v>0</v>
      </c>
      <c r="BJ227" s="1791">
        <f t="shared" si="119"/>
        <v>0</v>
      </c>
      <c r="BK227" s="1791">
        <f t="shared" si="120"/>
        <v>0</v>
      </c>
      <c r="BL227" s="1791">
        <f t="shared" si="121"/>
        <v>0</v>
      </c>
      <c r="BM227" s="1791">
        <f t="shared" si="122"/>
        <v>0</v>
      </c>
      <c r="BN227" s="1791">
        <f t="shared" si="123"/>
        <v>0</v>
      </c>
      <c r="BO227" s="1791">
        <f t="shared" si="124"/>
        <v>0</v>
      </c>
      <c r="BP227" s="1791">
        <f t="shared" si="125"/>
        <v>0</v>
      </c>
      <c r="BQ227" s="1791">
        <f t="shared" si="126"/>
        <v>0</v>
      </c>
      <c r="BR227" s="1791">
        <f t="shared" si="127"/>
        <v>0</v>
      </c>
      <c r="BS227" s="1791">
        <f t="shared" si="128"/>
        <v>0</v>
      </c>
      <c r="BT227" s="1791">
        <f t="shared" si="129"/>
        <v>0</v>
      </c>
      <c r="BU227" s="1791">
        <f t="shared" si="130"/>
        <v>0</v>
      </c>
      <c r="BV227" s="1791">
        <f t="shared" si="131"/>
        <v>0</v>
      </c>
      <c r="BW227" s="1791">
        <f t="shared" si="132"/>
        <v>0</v>
      </c>
      <c r="BX227" s="1791">
        <f t="shared" si="133"/>
        <v>0</v>
      </c>
      <c r="BY227" s="1791">
        <f t="shared" si="134"/>
        <v>0</v>
      </c>
      <c r="BZ227" s="1791">
        <f t="shared" si="135"/>
        <v>0</v>
      </c>
      <c r="CA227" s="1791">
        <f t="shared" si="136"/>
        <v>0</v>
      </c>
      <c r="CB227" s="1791">
        <f t="shared" si="137"/>
        <v>0</v>
      </c>
      <c r="CC227" s="1791">
        <f t="shared" si="138"/>
        <v>0</v>
      </c>
      <c r="CD227" s="1791">
        <f t="shared" si="139"/>
        <v>0</v>
      </c>
      <c r="CE227" s="1791">
        <f t="shared" si="140"/>
        <v>0</v>
      </c>
      <c r="CF227" s="1791">
        <f t="shared" si="141"/>
        <v>0</v>
      </c>
      <c r="CG227" s="1791">
        <f t="shared" si="142"/>
        <v>0</v>
      </c>
      <c r="CH227" s="1791">
        <f t="shared" si="143"/>
        <v>0</v>
      </c>
      <c r="CI227" s="1791">
        <f t="shared" si="144"/>
        <v>0</v>
      </c>
      <c r="CJ227" s="1791">
        <f t="shared" si="145"/>
        <v>0</v>
      </c>
      <c r="CK227" s="1791">
        <f t="shared" si="146"/>
        <v>0</v>
      </c>
      <c r="CL227" s="1791">
        <f t="shared" si="147"/>
        <v>0</v>
      </c>
      <c r="CM227" s="1768"/>
      <c r="CN227" s="1768"/>
      <c r="CO227" s="1768"/>
      <c r="CP227" s="1768"/>
      <c r="CQ227" s="1915"/>
      <c r="CR227" s="1768"/>
      <c r="CS227" s="1768"/>
      <c r="CT227" s="1768"/>
    </row>
    <row r="228" spans="1:98" ht="12.75">
      <c r="A228" s="1780"/>
      <c r="B228" s="218">
        <v>1835</v>
      </c>
      <c r="C228" s="1791">
        <f t="shared" si="60"/>
        <v>58000</v>
      </c>
      <c r="D228" s="1791">
        <f t="shared" si="61"/>
        <v>34800</v>
      </c>
      <c r="E228" s="1791">
        <f t="shared" si="62"/>
        <v>23200</v>
      </c>
      <c r="F228" s="1791">
        <f t="shared" si="63"/>
        <v>58000</v>
      </c>
      <c r="G228" s="1791">
        <f t="shared" si="64"/>
        <v>19552.165710288617</v>
      </c>
      <c r="H228" s="1791">
        <f t="shared" si="65"/>
        <v>10275.267391572956</v>
      </c>
      <c r="I228" s="1791">
        <f t="shared" si="66"/>
        <v>4888.3336399384179</v>
      </c>
      <c r="J228" s="1791">
        <f t="shared" si="67"/>
        <v>0</v>
      </c>
      <c r="K228" s="1791">
        <f t="shared" si="68"/>
        <v>0</v>
      </c>
      <c r="L228" s="1791">
        <f t="shared" si="69"/>
        <v>0</v>
      </c>
      <c r="M228" s="1791">
        <f t="shared" si="70"/>
        <v>20.496318714288758</v>
      </c>
      <c r="N228" s="1791">
        <f t="shared" si="71"/>
        <v>0</v>
      </c>
      <c r="O228" s="1791">
        <f t="shared" si="72"/>
        <v>63.736939485723752</v>
      </c>
      <c r="P228" s="1791">
        <f t="shared" si="73"/>
        <v>0</v>
      </c>
      <c r="Q228" s="1791">
        <f t="shared" si="74"/>
        <v>0</v>
      </c>
      <c r="R228" s="1791">
        <f t="shared" si="75"/>
        <v>0</v>
      </c>
      <c r="S228" s="1791">
        <f t="shared" si="76"/>
        <v>0</v>
      </c>
      <c r="T228" s="1791">
        <f t="shared" si="77"/>
        <v>0</v>
      </c>
      <c r="U228" s="1791">
        <f t="shared" si="78"/>
        <v>0</v>
      </c>
      <c r="V228" s="1791">
        <f t="shared" si="79"/>
        <v>0</v>
      </c>
      <c r="W228" s="1791">
        <f t="shared" si="80"/>
        <v>0</v>
      </c>
      <c r="X228" s="1791">
        <f t="shared" si="81"/>
        <v>0</v>
      </c>
      <c r="Y228" s="1791">
        <f t="shared" si="82"/>
        <v>0</v>
      </c>
      <c r="Z228" s="1791">
        <f t="shared" si="83"/>
        <v>0</v>
      </c>
      <c r="AA228" s="1791">
        <f t="shared" si="84"/>
        <v>34800</v>
      </c>
      <c r="AB228" s="1791">
        <f t="shared" si="85"/>
        <v>19465.505031399705</v>
      </c>
      <c r="AC228" s="1791">
        <f t="shared" si="86"/>
        <v>2396.2095859321821</v>
      </c>
      <c r="AD228" s="1791">
        <f t="shared" si="87"/>
        <v>149.05544002028913</v>
      </c>
      <c r="AE228" s="1791">
        <f t="shared" si="88"/>
        <v>0</v>
      </c>
      <c r="AF228" s="1791">
        <f t="shared" si="89"/>
        <v>0</v>
      </c>
      <c r="AG228" s="1791">
        <f t="shared" si="90"/>
        <v>0</v>
      </c>
      <c r="AH228" s="1791">
        <f t="shared" si="91"/>
        <v>1153.7305413747545</v>
      </c>
      <c r="AI228" s="1791">
        <f t="shared" si="92"/>
        <v>0</v>
      </c>
      <c r="AJ228" s="1791">
        <f t="shared" si="93"/>
        <v>35.499401273069374</v>
      </c>
      <c r="AK228" s="1791">
        <f t="shared" si="94"/>
        <v>0</v>
      </c>
      <c r="AL228" s="1791">
        <f t="shared" si="95"/>
        <v>0</v>
      </c>
      <c r="AM228" s="1791">
        <f t="shared" si="96"/>
        <v>0</v>
      </c>
      <c r="AN228" s="1791">
        <f t="shared" si="97"/>
        <v>0</v>
      </c>
      <c r="AO228" s="1791">
        <f t="shared" si="98"/>
        <v>0</v>
      </c>
      <c r="AP228" s="1791">
        <f t="shared" si="99"/>
        <v>0</v>
      </c>
      <c r="AQ228" s="1791">
        <f t="shared" si="100"/>
        <v>0</v>
      </c>
      <c r="AR228" s="1791">
        <f t="shared" si="101"/>
        <v>0</v>
      </c>
      <c r="AS228" s="1791">
        <f t="shared" si="102"/>
        <v>0</v>
      </c>
      <c r="AT228" s="1791">
        <f t="shared" si="103"/>
        <v>0</v>
      </c>
      <c r="AU228" s="1791">
        <f t="shared" si="104"/>
        <v>0</v>
      </c>
      <c r="AV228" s="1791">
        <f t="shared" si="105"/>
        <v>23200</v>
      </c>
      <c r="AW228" s="1791">
        <f t="shared" si="106"/>
        <v>0</v>
      </c>
      <c r="AX228" s="1791">
        <f t="shared" si="107"/>
        <v>0</v>
      </c>
      <c r="AY228" s="1791">
        <f t="shared" si="108"/>
        <v>0</v>
      </c>
      <c r="AZ228" s="1791">
        <f t="shared" si="109"/>
        <v>0</v>
      </c>
      <c r="BA228" s="1791">
        <f t="shared" si="110"/>
        <v>0</v>
      </c>
      <c r="BB228" s="1791">
        <f t="shared" si="111"/>
        <v>0</v>
      </c>
      <c r="BC228" s="1791">
        <f t="shared" si="112"/>
        <v>0</v>
      </c>
      <c r="BD228" s="1791">
        <f t="shared" si="113"/>
        <v>0</v>
      </c>
      <c r="BE228" s="1791">
        <f t="shared" si="114"/>
        <v>0</v>
      </c>
      <c r="BF228" s="1791">
        <f t="shared" si="115"/>
        <v>0</v>
      </c>
      <c r="BG228" s="1791">
        <f t="shared" si="116"/>
        <v>0</v>
      </c>
      <c r="BH228" s="1791">
        <f t="shared" si="117"/>
        <v>0</v>
      </c>
      <c r="BI228" s="1791">
        <f t="shared" si="118"/>
        <v>0</v>
      </c>
      <c r="BJ228" s="1791">
        <f t="shared" si="119"/>
        <v>0</v>
      </c>
      <c r="BK228" s="1791">
        <f t="shared" si="120"/>
        <v>0</v>
      </c>
      <c r="BL228" s="1791">
        <f t="shared" si="121"/>
        <v>0</v>
      </c>
      <c r="BM228" s="1791">
        <f t="shared" si="122"/>
        <v>0</v>
      </c>
      <c r="BN228" s="1791">
        <f t="shared" si="123"/>
        <v>0</v>
      </c>
      <c r="BO228" s="1791">
        <f t="shared" si="124"/>
        <v>0</v>
      </c>
      <c r="BP228" s="1791">
        <f t="shared" si="125"/>
        <v>0</v>
      </c>
      <c r="BQ228" s="1791">
        <f t="shared" si="126"/>
        <v>0</v>
      </c>
      <c r="BR228" s="1791">
        <f t="shared" si="127"/>
        <v>0</v>
      </c>
      <c r="BS228" s="1791">
        <f t="shared" si="128"/>
        <v>0</v>
      </c>
      <c r="BT228" s="1791">
        <f t="shared" si="129"/>
        <v>0</v>
      </c>
      <c r="BU228" s="1791">
        <f t="shared" si="130"/>
        <v>0</v>
      </c>
      <c r="BV228" s="1791">
        <f t="shared" si="131"/>
        <v>0</v>
      </c>
      <c r="BW228" s="1791">
        <f t="shared" si="132"/>
        <v>0</v>
      </c>
      <c r="BX228" s="1791">
        <f t="shared" si="133"/>
        <v>0</v>
      </c>
      <c r="BY228" s="1791">
        <f t="shared" si="134"/>
        <v>0</v>
      </c>
      <c r="BZ228" s="1791">
        <f t="shared" si="135"/>
        <v>0</v>
      </c>
      <c r="CA228" s="1791">
        <f t="shared" si="136"/>
        <v>0</v>
      </c>
      <c r="CB228" s="1791">
        <f t="shared" si="137"/>
        <v>0</v>
      </c>
      <c r="CC228" s="1791">
        <f t="shared" si="138"/>
        <v>0</v>
      </c>
      <c r="CD228" s="1791">
        <f t="shared" si="139"/>
        <v>0</v>
      </c>
      <c r="CE228" s="1791">
        <f t="shared" si="140"/>
        <v>0</v>
      </c>
      <c r="CF228" s="1791">
        <f t="shared" si="141"/>
        <v>0</v>
      </c>
      <c r="CG228" s="1791">
        <f t="shared" si="142"/>
        <v>0</v>
      </c>
      <c r="CH228" s="1791">
        <f t="shared" si="143"/>
        <v>0</v>
      </c>
      <c r="CI228" s="1791">
        <f t="shared" si="144"/>
        <v>0</v>
      </c>
      <c r="CJ228" s="1791">
        <f t="shared" si="145"/>
        <v>0</v>
      </c>
      <c r="CK228" s="1791">
        <f t="shared" si="146"/>
        <v>0</v>
      </c>
      <c r="CL228" s="1791">
        <f t="shared" si="147"/>
        <v>0</v>
      </c>
      <c r="CM228" s="1768"/>
      <c r="CN228" s="1768"/>
      <c r="CO228" s="1768"/>
      <c r="CP228" s="1768"/>
      <c r="CQ228" s="1915"/>
      <c r="CR228" s="1768"/>
      <c r="CS228" s="1768"/>
      <c r="CT228" s="1768"/>
    </row>
    <row r="229" spans="1:98" ht="12.75">
      <c r="A229" s="1780"/>
      <c r="B229" s="218">
        <v>1840</v>
      </c>
      <c r="C229" s="1791">
        <f t="shared" si="60"/>
        <v>8000</v>
      </c>
      <c r="D229" s="1791">
        <f t="shared" si="61"/>
        <v>4800</v>
      </c>
      <c r="E229" s="1791">
        <f t="shared" si="62"/>
        <v>3200</v>
      </c>
      <c r="F229" s="1791">
        <f t="shared" si="63"/>
        <v>8000</v>
      </c>
      <c r="G229" s="1791">
        <f t="shared" si="64"/>
        <v>2319.8956627474827</v>
      </c>
      <c r="H229" s="1791">
        <f t="shared" si="65"/>
        <v>1219.1768732165099</v>
      </c>
      <c r="I229" s="1791">
        <f t="shared" si="66"/>
        <v>1250.9330535316788</v>
      </c>
      <c r="J229" s="1791">
        <f t="shared" si="67"/>
        <v>0</v>
      </c>
      <c r="K229" s="1791">
        <f t="shared" si="68"/>
        <v>0</v>
      </c>
      <c r="L229" s="1791">
        <f t="shared" si="69"/>
        <v>0</v>
      </c>
      <c r="M229" s="1791">
        <f t="shared" si="70"/>
        <v>2.4319209233454604</v>
      </c>
      <c r="N229" s="1791">
        <f t="shared" si="71"/>
        <v>0</v>
      </c>
      <c r="O229" s="1791">
        <f t="shared" si="72"/>
        <v>7.5624895809839474</v>
      </c>
      <c r="P229" s="1791">
        <f t="shared" si="73"/>
        <v>0</v>
      </c>
      <c r="Q229" s="1791">
        <f t="shared" si="74"/>
        <v>0</v>
      </c>
      <c r="R229" s="1791">
        <f t="shared" si="75"/>
        <v>0</v>
      </c>
      <c r="S229" s="1791">
        <f t="shared" si="76"/>
        <v>0</v>
      </c>
      <c r="T229" s="1791">
        <f t="shared" si="77"/>
        <v>0</v>
      </c>
      <c r="U229" s="1791">
        <f t="shared" si="78"/>
        <v>0</v>
      </c>
      <c r="V229" s="1791">
        <f t="shared" si="79"/>
        <v>0</v>
      </c>
      <c r="W229" s="1791">
        <f t="shared" si="80"/>
        <v>0</v>
      </c>
      <c r="X229" s="1791">
        <f t="shared" si="81"/>
        <v>0</v>
      </c>
      <c r="Y229" s="1791">
        <f t="shared" si="82"/>
        <v>0</v>
      </c>
      <c r="Z229" s="1791">
        <f t="shared" si="83"/>
        <v>0</v>
      </c>
      <c r="AA229" s="1791">
        <f t="shared" si="84"/>
        <v>4800.0000000000009</v>
      </c>
      <c r="AB229" s="1791">
        <f t="shared" si="85"/>
        <v>2670.0481866599039</v>
      </c>
      <c r="AC229" s="1791">
        <f t="shared" si="86"/>
        <v>328.68374334263251</v>
      </c>
      <c r="AD229" s="1791">
        <f t="shared" si="87"/>
        <v>38.143545523712909</v>
      </c>
      <c r="AE229" s="1791">
        <f t="shared" si="88"/>
        <v>0</v>
      </c>
      <c r="AF229" s="1791">
        <f t="shared" si="89"/>
        <v>0</v>
      </c>
      <c r="AG229" s="1791">
        <f t="shared" si="90"/>
        <v>0</v>
      </c>
      <c r="AH229" s="1791">
        <f t="shared" si="91"/>
        <v>158.25513568348973</v>
      </c>
      <c r="AI229" s="1791">
        <f t="shared" si="92"/>
        <v>0</v>
      </c>
      <c r="AJ229" s="1791">
        <f t="shared" si="93"/>
        <v>4.8693887902612225</v>
      </c>
      <c r="AK229" s="1791">
        <f t="shared" si="94"/>
        <v>0</v>
      </c>
      <c r="AL229" s="1791">
        <f t="shared" si="95"/>
        <v>0</v>
      </c>
      <c r="AM229" s="1791">
        <f t="shared" si="96"/>
        <v>0</v>
      </c>
      <c r="AN229" s="1791">
        <f t="shared" si="97"/>
        <v>0</v>
      </c>
      <c r="AO229" s="1791">
        <f t="shared" si="98"/>
        <v>0</v>
      </c>
      <c r="AP229" s="1791">
        <f t="shared" si="99"/>
        <v>0</v>
      </c>
      <c r="AQ229" s="1791">
        <f t="shared" si="100"/>
        <v>0</v>
      </c>
      <c r="AR229" s="1791">
        <f t="shared" si="101"/>
        <v>0</v>
      </c>
      <c r="AS229" s="1791">
        <f t="shared" si="102"/>
        <v>0</v>
      </c>
      <c r="AT229" s="1791">
        <f t="shared" si="103"/>
        <v>0</v>
      </c>
      <c r="AU229" s="1791">
        <f t="shared" si="104"/>
        <v>0</v>
      </c>
      <c r="AV229" s="1791">
        <f t="shared" si="105"/>
        <v>3200.0000000000005</v>
      </c>
      <c r="AW229" s="1791">
        <f t="shared" si="106"/>
        <v>0</v>
      </c>
      <c r="AX229" s="1791">
        <f t="shared" si="107"/>
        <v>0</v>
      </c>
      <c r="AY229" s="1791">
        <f t="shared" si="108"/>
        <v>0</v>
      </c>
      <c r="AZ229" s="1791">
        <f t="shared" si="109"/>
        <v>0</v>
      </c>
      <c r="BA229" s="1791">
        <f t="shared" si="110"/>
        <v>0</v>
      </c>
      <c r="BB229" s="1791">
        <f t="shared" si="111"/>
        <v>0</v>
      </c>
      <c r="BC229" s="1791">
        <f t="shared" si="112"/>
        <v>0</v>
      </c>
      <c r="BD229" s="1791">
        <f t="shared" si="113"/>
        <v>0</v>
      </c>
      <c r="BE229" s="1791">
        <f t="shared" si="114"/>
        <v>0</v>
      </c>
      <c r="BF229" s="1791">
        <f t="shared" si="115"/>
        <v>0</v>
      </c>
      <c r="BG229" s="1791">
        <f t="shared" si="116"/>
        <v>0</v>
      </c>
      <c r="BH229" s="1791">
        <f t="shared" si="117"/>
        <v>0</v>
      </c>
      <c r="BI229" s="1791">
        <f t="shared" si="118"/>
        <v>0</v>
      </c>
      <c r="BJ229" s="1791">
        <f t="shared" si="119"/>
        <v>0</v>
      </c>
      <c r="BK229" s="1791">
        <f t="shared" si="120"/>
        <v>0</v>
      </c>
      <c r="BL229" s="1791">
        <f t="shared" si="121"/>
        <v>0</v>
      </c>
      <c r="BM229" s="1791">
        <f t="shared" si="122"/>
        <v>0</v>
      </c>
      <c r="BN229" s="1791">
        <f t="shared" si="123"/>
        <v>0</v>
      </c>
      <c r="BO229" s="1791">
        <f t="shared" si="124"/>
        <v>0</v>
      </c>
      <c r="BP229" s="1791">
        <f t="shared" si="125"/>
        <v>0</v>
      </c>
      <c r="BQ229" s="1791">
        <f t="shared" si="126"/>
        <v>0</v>
      </c>
      <c r="BR229" s="1791">
        <f t="shared" si="127"/>
        <v>0</v>
      </c>
      <c r="BS229" s="1791">
        <f t="shared" si="128"/>
        <v>0</v>
      </c>
      <c r="BT229" s="1791">
        <f t="shared" si="129"/>
        <v>0</v>
      </c>
      <c r="BU229" s="1791">
        <f t="shared" si="130"/>
        <v>0</v>
      </c>
      <c r="BV229" s="1791">
        <f t="shared" si="131"/>
        <v>0</v>
      </c>
      <c r="BW229" s="1791">
        <f t="shared" si="132"/>
        <v>0</v>
      </c>
      <c r="BX229" s="1791">
        <f t="shared" si="133"/>
        <v>0</v>
      </c>
      <c r="BY229" s="1791">
        <f t="shared" si="134"/>
        <v>0</v>
      </c>
      <c r="BZ229" s="1791">
        <f t="shared" si="135"/>
        <v>0</v>
      </c>
      <c r="CA229" s="1791">
        <f t="shared" si="136"/>
        <v>0</v>
      </c>
      <c r="CB229" s="1791">
        <f t="shared" si="137"/>
        <v>0</v>
      </c>
      <c r="CC229" s="1791">
        <f t="shared" si="138"/>
        <v>0</v>
      </c>
      <c r="CD229" s="1791">
        <f t="shared" si="139"/>
        <v>0</v>
      </c>
      <c r="CE229" s="1791">
        <f t="shared" si="140"/>
        <v>0</v>
      </c>
      <c r="CF229" s="1791">
        <f t="shared" si="141"/>
        <v>0</v>
      </c>
      <c r="CG229" s="1791">
        <f t="shared" si="142"/>
        <v>0</v>
      </c>
      <c r="CH229" s="1791">
        <f t="shared" si="143"/>
        <v>0</v>
      </c>
      <c r="CI229" s="1791">
        <f t="shared" si="144"/>
        <v>0</v>
      </c>
      <c r="CJ229" s="1791">
        <f t="shared" si="145"/>
        <v>0</v>
      </c>
      <c r="CK229" s="1791">
        <f t="shared" si="146"/>
        <v>0</v>
      </c>
      <c r="CL229" s="1791">
        <f t="shared" si="147"/>
        <v>0</v>
      </c>
      <c r="CM229" s="1768"/>
      <c r="CN229" s="1768"/>
      <c r="CO229" s="1768"/>
      <c r="CP229" s="1768"/>
      <c r="CQ229" s="1915"/>
      <c r="CR229" s="1768"/>
      <c r="CS229" s="1768"/>
      <c r="CT229" s="1768"/>
    </row>
    <row r="230" spans="1:98" ht="12.75">
      <c r="A230" s="1780"/>
      <c r="B230" s="218">
        <v>1845</v>
      </c>
      <c r="C230" s="1791">
        <f t="shared" si="60"/>
        <v>12000</v>
      </c>
      <c r="D230" s="1791">
        <f t="shared" si="61"/>
        <v>7200</v>
      </c>
      <c r="E230" s="1791">
        <f t="shared" si="62"/>
        <v>4800</v>
      </c>
      <c r="F230" s="1791">
        <f t="shared" si="63"/>
        <v>12000</v>
      </c>
      <c r="G230" s="1791">
        <f t="shared" si="64"/>
        <v>3563.247805542474</v>
      </c>
      <c r="H230" s="1791">
        <f t="shared" si="65"/>
        <v>1872.5968533050045</v>
      </c>
      <c r="I230" s="1791">
        <f t="shared" si="66"/>
        <v>1748.8044088372867</v>
      </c>
      <c r="J230" s="1791">
        <f t="shared" si="67"/>
        <v>0</v>
      </c>
      <c r="K230" s="1791">
        <f t="shared" si="68"/>
        <v>0</v>
      </c>
      <c r="L230" s="1791">
        <f t="shared" si="69"/>
        <v>0</v>
      </c>
      <c r="M230" s="1791">
        <f t="shared" si="70"/>
        <v>3.7353132007242213</v>
      </c>
      <c r="N230" s="1791">
        <f t="shared" si="71"/>
        <v>0</v>
      </c>
      <c r="O230" s="1791">
        <f t="shared" si="72"/>
        <v>11.615619114510164</v>
      </c>
      <c r="P230" s="1791">
        <f t="shared" si="73"/>
        <v>0</v>
      </c>
      <c r="Q230" s="1791">
        <f t="shared" si="74"/>
        <v>0</v>
      </c>
      <c r="R230" s="1791">
        <f t="shared" si="75"/>
        <v>0</v>
      </c>
      <c r="S230" s="1791">
        <f t="shared" si="76"/>
        <v>0</v>
      </c>
      <c r="T230" s="1791">
        <f t="shared" si="77"/>
        <v>0</v>
      </c>
      <c r="U230" s="1791">
        <f t="shared" si="78"/>
        <v>0</v>
      </c>
      <c r="V230" s="1791">
        <f t="shared" si="79"/>
        <v>0</v>
      </c>
      <c r="W230" s="1791">
        <f t="shared" si="80"/>
        <v>0</v>
      </c>
      <c r="X230" s="1791">
        <f t="shared" si="81"/>
        <v>0</v>
      </c>
      <c r="Y230" s="1791">
        <f t="shared" si="82"/>
        <v>0</v>
      </c>
      <c r="Z230" s="1791">
        <f t="shared" si="83"/>
        <v>0</v>
      </c>
      <c r="AA230" s="1791">
        <f t="shared" si="84"/>
        <v>7199.9999999999982</v>
      </c>
      <c r="AB230" s="1791">
        <f t="shared" si="85"/>
        <v>4008.3577550942828</v>
      </c>
      <c r="AC230" s="1791">
        <f t="shared" si="86"/>
        <v>493.43005799792849</v>
      </c>
      <c r="AD230" s="1791">
        <f t="shared" si="87"/>
        <v>53.324676642150649</v>
      </c>
      <c r="AE230" s="1791">
        <f t="shared" si="88"/>
        <v>0</v>
      </c>
      <c r="AF230" s="1791">
        <f t="shared" si="89"/>
        <v>0</v>
      </c>
      <c r="AG230" s="1791">
        <f t="shared" si="90"/>
        <v>0</v>
      </c>
      <c r="AH230" s="1791">
        <f t="shared" si="91"/>
        <v>237.57743533233591</v>
      </c>
      <c r="AI230" s="1791">
        <f t="shared" si="92"/>
        <v>0</v>
      </c>
      <c r="AJ230" s="1791">
        <f t="shared" si="93"/>
        <v>7.3100749333026434</v>
      </c>
      <c r="AK230" s="1791">
        <f t="shared" si="94"/>
        <v>0</v>
      </c>
      <c r="AL230" s="1791">
        <f t="shared" si="95"/>
        <v>0</v>
      </c>
      <c r="AM230" s="1791">
        <f t="shared" si="96"/>
        <v>0</v>
      </c>
      <c r="AN230" s="1791">
        <f t="shared" si="97"/>
        <v>0</v>
      </c>
      <c r="AO230" s="1791">
        <f t="shared" si="98"/>
        <v>0</v>
      </c>
      <c r="AP230" s="1791">
        <f t="shared" si="99"/>
        <v>0</v>
      </c>
      <c r="AQ230" s="1791">
        <f t="shared" si="100"/>
        <v>0</v>
      </c>
      <c r="AR230" s="1791">
        <f t="shared" si="101"/>
        <v>0</v>
      </c>
      <c r="AS230" s="1791">
        <f t="shared" si="102"/>
        <v>0</v>
      </c>
      <c r="AT230" s="1791">
        <f t="shared" si="103"/>
        <v>0</v>
      </c>
      <c r="AU230" s="1791">
        <f t="shared" si="104"/>
        <v>0</v>
      </c>
      <c r="AV230" s="1791">
        <f t="shared" si="105"/>
        <v>4800</v>
      </c>
      <c r="AW230" s="1791">
        <f t="shared" si="106"/>
        <v>0</v>
      </c>
      <c r="AX230" s="1791">
        <f t="shared" si="107"/>
        <v>0</v>
      </c>
      <c r="AY230" s="1791">
        <f t="shared" si="108"/>
        <v>0</v>
      </c>
      <c r="AZ230" s="1791">
        <f t="shared" si="109"/>
        <v>0</v>
      </c>
      <c r="BA230" s="1791">
        <f t="shared" si="110"/>
        <v>0</v>
      </c>
      <c r="BB230" s="1791">
        <f t="shared" si="111"/>
        <v>0</v>
      </c>
      <c r="BC230" s="1791">
        <f t="shared" si="112"/>
        <v>0</v>
      </c>
      <c r="BD230" s="1791">
        <f t="shared" si="113"/>
        <v>0</v>
      </c>
      <c r="BE230" s="1791">
        <f t="shared" si="114"/>
        <v>0</v>
      </c>
      <c r="BF230" s="1791">
        <f t="shared" si="115"/>
        <v>0</v>
      </c>
      <c r="BG230" s="1791">
        <f t="shared" si="116"/>
        <v>0</v>
      </c>
      <c r="BH230" s="1791">
        <f t="shared" si="117"/>
        <v>0</v>
      </c>
      <c r="BI230" s="1791">
        <f t="shared" si="118"/>
        <v>0</v>
      </c>
      <c r="BJ230" s="1791">
        <f t="shared" si="119"/>
        <v>0</v>
      </c>
      <c r="BK230" s="1791">
        <f t="shared" si="120"/>
        <v>0</v>
      </c>
      <c r="BL230" s="1791">
        <f t="shared" si="121"/>
        <v>0</v>
      </c>
      <c r="BM230" s="1791">
        <f t="shared" si="122"/>
        <v>0</v>
      </c>
      <c r="BN230" s="1791">
        <f t="shared" si="123"/>
        <v>0</v>
      </c>
      <c r="BO230" s="1791">
        <f t="shared" si="124"/>
        <v>0</v>
      </c>
      <c r="BP230" s="1791">
        <f t="shared" si="125"/>
        <v>0</v>
      </c>
      <c r="BQ230" s="1791">
        <f t="shared" si="126"/>
        <v>0</v>
      </c>
      <c r="BR230" s="1791">
        <f t="shared" si="127"/>
        <v>0</v>
      </c>
      <c r="BS230" s="1791">
        <f t="shared" si="128"/>
        <v>0</v>
      </c>
      <c r="BT230" s="1791">
        <f t="shared" si="129"/>
        <v>0</v>
      </c>
      <c r="BU230" s="1791">
        <f t="shared" si="130"/>
        <v>0</v>
      </c>
      <c r="BV230" s="1791">
        <f t="shared" si="131"/>
        <v>0</v>
      </c>
      <c r="BW230" s="1791">
        <f t="shared" si="132"/>
        <v>0</v>
      </c>
      <c r="BX230" s="1791">
        <f t="shared" si="133"/>
        <v>0</v>
      </c>
      <c r="BY230" s="1791">
        <f t="shared" si="134"/>
        <v>0</v>
      </c>
      <c r="BZ230" s="1791">
        <f t="shared" si="135"/>
        <v>0</v>
      </c>
      <c r="CA230" s="1791">
        <f t="shared" si="136"/>
        <v>0</v>
      </c>
      <c r="CB230" s="1791">
        <f t="shared" si="137"/>
        <v>0</v>
      </c>
      <c r="CC230" s="1791">
        <f t="shared" si="138"/>
        <v>0</v>
      </c>
      <c r="CD230" s="1791">
        <f t="shared" si="139"/>
        <v>0</v>
      </c>
      <c r="CE230" s="1791">
        <f t="shared" si="140"/>
        <v>0</v>
      </c>
      <c r="CF230" s="1791">
        <f t="shared" si="141"/>
        <v>0</v>
      </c>
      <c r="CG230" s="1791">
        <f t="shared" si="142"/>
        <v>0</v>
      </c>
      <c r="CH230" s="1791">
        <f t="shared" si="143"/>
        <v>0</v>
      </c>
      <c r="CI230" s="1791">
        <f t="shared" si="144"/>
        <v>0</v>
      </c>
      <c r="CJ230" s="1791">
        <f t="shared" si="145"/>
        <v>0</v>
      </c>
      <c r="CK230" s="1791">
        <f t="shared" si="146"/>
        <v>0</v>
      </c>
      <c r="CL230" s="1791">
        <f t="shared" si="147"/>
        <v>0</v>
      </c>
      <c r="CM230" s="1768"/>
      <c r="CN230" s="1768"/>
      <c r="CO230" s="1768"/>
      <c r="CP230" s="1768"/>
      <c r="CQ230" s="1915"/>
      <c r="CR230" s="1768"/>
      <c r="CS230" s="1768"/>
      <c r="CT230" s="1768"/>
    </row>
    <row r="231" spans="1:98" ht="12.75">
      <c r="A231" s="1780"/>
      <c r="B231" s="218">
        <v>1850</v>
      </c>
      <c r="C231" s="1791">
        <f t="shared" si="60"/>
        <v>4000</v>
      </c>
      <c r="D231" s="1791">
        <f t="shared" si="61"/>
        <v>2400</v>
      </c>
      <c r="E231" s="1791">
        <f t="shared" si="62"/>
        <v>1600</v>
      </c>
      <c r="F231" s="1791">
        <f t="shared" si="63"/>
        <v>4000</v>
      </c>
      <c r="G231" s="1791">
        <f t="shared" si="64"/>
        <v>1159.9478313737411</v>
      </c>
      <c r="H231" s="1791">
        <f t="shared" si="65"/>
        <v>609.58843660825482</v>
      </c>
      <c r="I231" s="1791">
        <f t="shared" si="66"/>
        <v>625.46652676583926</v>
      </c>
      <c r="J231" s="1791">
        <f t="shared" si="67"/>
        <v>0</v>
      </c>
      <c r="K231" s="1791">
        <f t="shared" si="68"/>
        <v>0</v>
      </c>
      <c r="L231" s="1791">
        <f t="shared" si="69"/>
        <v>0</v>
      </c>
      <c r="M231" s="1791">
        <f t="shared" si="70"/>
        <v>1.21596046167273</v>
      </c>
      <c r="N231" s="1791">
        <f t="shared" si="71"/>
        <v>0</v>
      </c>
      <c r="O231" s="1791">
        <f t="shared" si="72"/>
        <v>3.7812447904919737</v>
      </c>
      <c r="P231" s="1791">
        <f t="shared" si="73"/>
        <v>0</v>
      </c>
      <c r="Q231" s="1791">
        <f t="shared" si="74"/>
        <v>0</v>
      </c>
      <c r="R231" s="1791">
        <f t="shared" si="75"/>
        <v>0</v>
      </c>
      <c r="S231" s="1791">
        <f t="shared" si="76"/>
        <v>0</v>
      </c>
      <c r="T231" s="1791">
        <f t="shared" si="77"/>
        <v>0</v>
      </c>
      <c r="U231" s="1791">
        <f t="shared" si="78"/>
        <v>0</v>
      </c>
      <c r="V231" s="1791">
        <f t="shared" si="79"/>
        <v>0</v>
      </c>
      <c r="W231" s="1791">
        <f t="shared" si="80"/>
        <v>0</v>
      </c>
      <c r="X231" s="1791">
        <f t="shared" si="81"/>
        <v>0</v>
      </c>
      <c r="Y231" s="1791">
        <f t="shared" si="82"/>
        <v>0</v>
      </c>
      <c r="Z231" s="1791">
        <f t="shared" si="83"/>
        <v>0</v>
      </c>
      <c r="AA231" s="1791">
        <f t="shared" si="84"/>
        <v>2400</v>
      </c>
      <c r="AB231" s="1791">
        <f t="shared" si="85"/>
        <v>1335.0240933299519</v>
      </c>
      <c r="AC231" s="1791">
        <f t="shared" si="86"/>
        <v>164.34187167131626</v>
      </c>
      <c r="AD231" s="1791">
        <f t="shared" si="87"/>
        <v>19.071772761856455</v>
      </c>
      <c r="AE231" s="1791">
        <f t="shared" si="88"/>
        <v>0</v>
      </c>
      <c r="AF231" s="1791">
        <f t="shared" si="89"/>
        <v>0</v>
      </c>
      <c r="AG231" s="1791">
        <f t="shared" si="90"/>
        <v>0</v>
      </c>
      <c r="AH231" s="1791">
        <f t="shared" si="91"/>
        <v>79.127567841744863</v>
      </c>
      <c r="AI231" s="1791">
        <f t="shared" si="92"/>
        <v>0</v>
      </c>
      <c r="AJ231" s="1791">
        <f t="shared" si="93"/>
        <v>2.4346943951306113</v>
      </c>
      <c r="AK231" s="1791">
        <f t="shared" si="94"/>
        <v>0</v>
      </c>
      <c r="AL231" s="1791">
        <f t="shared" si="95"/>
        <v>0</v>
      </c>
      <c r="AM231" s="1791">
        <f t="shared" si="96"/>
        <v>0</v>
      </c>
      <c r="AN231" s="1791">
        <f t="shared" si="97"/>
        <v>0</v>
      </c>
      <c r="AO231" s="1791">
        <f t="shared" si="98"/>
        <v>0</v>
      </c>
      <c r="AP231" s="1791">
        <f t="shared" si="99"/>
        <v>0</v>
      </c>
      <c r="AQ231" s="1791">
        <f t="shared" si="100"/>
        <v>0</v>
      </c>
      <c r="AR231" s="1791">
        <f t="shared" si="101"/>
        <v>0</v>
      </c>
      <c r="AS231" s="1791">
        <f t="shared" si="102"/>
        <v>0</v>
      </c>
      <c r="AT231" s="1791">
        <f t="shared" si="103"/>
        <v>0</v>
      </c>
      <c r="AU231" s="1791">
        <f t="shared" si="104"/>
        <v>0</v>
      </c>
      <c r="AV231" s="1791">
        <f t="shared" si="105"/>
        <v>1600.0000000000002</v>
      </c>
      <c r="AW231" s="1791">
        <f t="shared" si="106"/>
        <v>0</v>
      </c>
      <c r="AX231" s="1791">
        <f t="shared" si="107"/>
        <v>0</v>
      </c>
      <c r="AY231" s="1791">
        <f t="shared" si="108"/>
        <v>0</v>
      </c>
      <c r="AZ231" s="1791">
        <f t="shared" si="109"/>
        <v>0</v>
      </c>
      <c r="BA231" s="1791">
        <f t="shared" si="110"/>
        <v>0</v>
      </c>
      <c r="BB231" s="1791">
        <f t="shared" si="111"/>
        <v>0</v>
      </c>
      <c r="BC231" s="1791">
        <f t="shared" si="112"/>
        <v>0</v>
      </c>
      <c r="BD231" s="1791">
        <f t="shared" si="113"/>
        <v>0</v>
      </c>
      <c r="BE231" s="1791">
        <f t="shared" si="114"/>
        <v>0</v>
      </c>
      <c r="BF231" s="1791">
        <f t="shared" si="115"/>
        <v>0</v>
      </c>
      <c r="BG231" s="1791">
        <f t="shared" si="116"/>
        <v>0</v>
      </c>
      <c r="BH231" s="1791">
        <f t="shared" si="117"/>
        <v>0</v>
      </c>
      <c r="BI231" s="1791">
        <f t="shared" si="118"/>
        <v>0</v>
      </c>
      <c r="BJ231" s="1791">
        <f t="shared" si="119"/>
        <v>0</v>
      </c>
      <c r="BK231" s="1791">
        <f t="shared" si="120"/>
        <v>0</v>
      </c>
      <c r="BL231" s="1791">
        <f t="shared" si="121"/>
        <v>0</v>
      </c>
      <c r="BM231" s="1791">
        <f t="shared" si="122"/>
        <v>0</v>
      </c>
      <c r="BN231" s="1791">
        <f t="shared" si="123"/>
        <v>0</v>
      </c>
      <c r="BO231" s="1791">
        <f t="shared" si="124"/>
        <v>0</v>
      </c>
      <c r="BP231" s="1791">
        <f t="shared" si="125"/>
        <v>0</v>
      </c>
      <c r="BQ231" s="1791">
        <f t="shared" si="126"/>
        <v>0</v>
      </c>
      <c r="BR231" s="1791">
        <f t="shared" si="127"/>
        <v>0</v>
      </c>
      <c r="BS231" s="1791">
        <f t="shared" si="128"/>
        <v>0</v>
      </c>
      <c r="BT231" s="1791">
        <f t="shared" si="129"/>
        <v>0</v>
      </c>
      <c r="BU231" s="1791">
        <f t="shared" si="130"/>
        <v>0</v>
      </c>
      <c r="BV231" s="1791">
        <f t="shared" si="131"/>
        <v>0</v>
      </c>
      <c r="BW231" s="1791">
        <f t="shared" si="132"/>
        <v>0</v>
      </c>
      <c r="BX231" s="1791">
        <f t="shared" si="133"/>
        <v>0</v>
      </c>
      <c r="BY231" s="1791">
        <f t="shared" si="134"/>
        <v>0</v>
      </c>
      <c r="BZ231" s="1791">
        <f t="shared" si="135"/>
        <v>0</v>
      </c>
      <c r="CA231" s="1791">
        <f t="shared" si="136"/>
        <v>0</v>
      </c>
      <c r="CB231" s="1791">
        <f t="shared" si="137"/>
        <v>0</v>
      </c>
      <c r="CC231" s="1791">
        <f t="shared" si="138"/>
        <v>0</v>
      </c>
      <c r="CD231" s="1791">
        <f t="shared" si="139"/>
        <v>0</v>
      </c>
      <c r="CE231" s="1791">
        <f t="shared" si="140"/>
        <v>0</v>
      </c>
      <c r="CF231" s="1791">
        <f t="shared" si="141"/>
        <v>0</v>
      </c>
      <c r="CG231" s="1791">
        <f t="shared" si="142"/>
        <v>0</v>
      </c>
      <c r="CH231" s="1791">
        <f t="shared" si="143"/>
        <v>0</v>
      </c>
      <c r="CI231" s="1791">
        <f t="shared" si="144"/>
        <v>0</v>
      </c>
      <c r="CJ231" s="1791">
        <f t="shared" si="145"/>
        <v>0</v>
      </c>
      <c r="CK231" s="1791">
        <f t="shared" si="146"/>
        <v>0</v>
      </c>
      <c r="CL231" s="1791">
        <f t="shared" si="147"/>
        <v>0</v>
      </c>
      <c r="CM231" s="1768"/>
      <c r="CN231" s="1768"/>
      <c r="CO231" s="1768"/>
      <c r="CP231" s="1768"/>
      <c r="CQ231" s="1915"/>
      <c r="CR231" s="1768"/>
      <c r="CS231" s="1768"/>
      <c r="CT231" s="1768"/>
    </row>
    <row r="232" spans="1:98" ht="12.75">
      <c r="A232" s="1780"/>
      <c r="B232" s="218">
        <v>1855</v>
      </c>
      <c r="C232" s="1791">
        <f t="shared" si="60"/>
        <v>14000</v>
      </c>
      <c r="D232" s="1791">
        <f t="shared" si="61"/>
        <v>0</v>
      </c>
      <c r="E232" s="1791">
        <f t="shared" si="62"/>
        <v>14000</v>
      </c>
      <c r="F232" s="1791">
        <f t="shared" si="63"/>
        <v>14000</v>
      </c>
      <c r="G232" s="1791">
        <f t="shared" si="64"/>
        <v>0</v>
      </c>
      <c r="H232" s="1791">
        <f t="shared" si="65"/>
        <v>0</v>
      </c>
      <c r="I232" s="1791">
        <f t="shared" si="66"/>
        <v>0</v>
      </c>
      <c r="J232" s="1791">
        <f t="shared" si="67"/>
        <v>0</v>
      </c>
      <c r="K232" s="1791">
        <f t="shared" si="68"/>
        <v>0</v>
      </c>
      <c r="L232" s="1791">
        <f t="shared" si="69"/>
        <v>0</v>
      </c>
      <c r="M232" s="1791">
        <f t="shared" si="70"/>
        <v>0</v>
      </c>
      <c r="N232" s="1791">
        <f t="shared" si="71"/>
        <v>0</v>
      </c>
      <c r="O232" s="1791">
        <f t="shared" si="72"/>
        <v>0</v>
      </c>
      <c r="P232" s="1791">
        <f t="shared" si="73"/>
        <v>0</v>
      </c>
      <c r="Q232" s="1791">
        <f t="shared" si="74"/>
        <v>0</v>
      </c>
      <c r="R232" s="1791">
        <f t="shared" si="75"/>
        <v>0</v>
      </c>
      <c r="S232" s="1791">
        <f t="shared" si="76"/>
        <v>0</v>
      </c>
      <c r="T232" s="1791">
        <f t="shared" si="77"/>
        <v>0</v>
      </c>
      <c r="U232" s="1791">
        <f t="shared" si="78"/>
        <v>0</v>
      </c>
      <c r="V232" s="1791">
        <f t="shared" si="79"/>
        <v>0</v>
      </c>
      <c r="W232" s="1791">
        <f t="shared" si="80"/>
        <v>0</v>
      </c>
      <c r="X232" s="1791">
        <f t="shared" si="81"/>
        <v>0</v>
      </c>
      <c r="Y232" s="1791">
        <f t="shared" si="82"/>
        <v>0</v>
      </c>
      <c r="Z232" s="1791">
        <f t="shared" si="83"/>
        <v>0</v>
      </c>
      <c r="AA232" s="1791">
        <f t="shared" si="84"/>
        <v>0</v>
      </c>
      <c r="AB232" s="1791">
        <f t="shared" si="85"/>
        <v>9721.1962601042615</v>
      </c>
      <c r="AC232" s="1791">
        <f t="shared" si="86"/>
        <v>3231.0419788522827</v>
      </c>
      <c r="AD232" s="1791">
        <f t="shared" si="87"/>
        <v>0</v>
      </c>
      <c r="AE232" s="1791">
        <f t="shared" si="88"/>
        <v>0</v>
      </c>
      <c r="AF232" s="1791">
        <f t="shared" si="89"/>
        <v>0</v>
      </c>
      <c r="AG232" s="1791">
        <f t="shared" si="90"/>
        <v>0</v>
      </c>
      <c r="AH232" s="1791">
        <f t="shared" si="91"/>
        <v>1037.1245858044365</v>
      </c>
      <c r="AI232" s="1791">
        <f t="shared" si="92"/>
        <v>0</v>
      </c>
      <c r="AJ232" s="1791">
        <f t="shared" si="93"/>
        <v>10.637175239019861</v>
      </c>
      <c r="AK232" s="1791">
        <f t="shared" si="94"/>
        <v>0</v>
      </c>
      <c r="AL232" s="1791">
        <f t="shared" si="95"/>
        <v>0</v>
      </c>
      <c r="AM232" s="1791">
        <f t="shared" si="96"/>
        <v>0</v>
      </c>
      <c r="AN232" s="1791">
        <f t="shared" si="97"/>
        <v>0</v>
      </c>
      <c r="AO232" s="1791">
        <f t="shared" si="98"/>
        <v>0</v>
      </c>
      <c r="AP232" s="1791">
        <f t="shared" si="99"/>
        <v>0</v>
      </c>
      <c r="AQ232" s="1791">
        <f t="shared" si="100"/>
        <v>0</v>
      </c>
      <c r="AR232" s="1791">
        <f t="shared" si="101"/>
        <v>0</v>
      </c>
      <c r="AS232" s="1791">
        <f t="shared" si="102"/>
        <v>0</v>
      </c>
      <c r="AT232" s="1791">
        <f t="shared" si="103"/>
        <v>0</v>
      </c>
      <c r="AU232" s="1791">
        <f t="shared" si="104"/>
        <v>0</v>
      </c>
      <c r="AV232" s="1791">
        <f t="shared" si="105"/>
        <v>14000</v>
      </c>
      <c r="AW232" s="1791">
        <f t="shared" si="106"/>
        <v>0</v>
      </c>
      <c r="AX232" s="1791">
        <f t="shared" si="107"/>
        <v>0</v>
      </c>
      <c r="AY232" s="1791">
        <f t="shared" si="108"/>
        <v>0</v>
      </c>
      <c r="AZ232" s="1791">
        <f t="shared" si="109"/>
        <v>0</v>
      </c>
      <c r="BA232" s="1791">
        <f t="shared" si="110"/>
        <v>0</v>
      </c>
      <c r="BB232" s="1791">
        <f t="shared" si="111"/>
        <v>0</v>
      </c>
      <c r="BC232" s="1791">
        <f t="shared" si="112"/>
        <v>0</v>
      </c>
      <c r="BD232" s="1791">
        <f t="shared" si="113"/>
        <v>0</v>
      </c>
      <c r="BE232" s="1791">
        <f t="shared" si="114"/>
        <v>0</v>
      </c>
      <c r="BF232" s="1791">
        <f t="shared" si="115"/>
        <v>0</v>
      </c>
      <c r="BG232" s="1791">
        <f t="shared" si="116"/>
        <v>0</v>
      </c>
      <c r="BH232" s="1791">
        <f t="shared" si="117"/>
        <v>0</v>
      </c>
      <c r="BI232" s="1791">
        <f t="shared" si="118"/>
        <v>0</v>
      </c>
      <c r="BJ232" s="1791">
        <f t="shared" si="119"/>
        <v>0</v>
      </c>
      <c r="BK232" s="1791">
        <f t="shared" si="120"/>
        <v>0</v>
      </c>
      <c r="BL232" s="1791">
        <f t="shared" si="121"/>
        <v>0</v>
      </c>
      <c r="BM232" s="1791">
        <f t="shared" si="122"/>
        <v>0</v>
      </c>
      <c r="BN232" s="1791">
        <f t="shared" si="123"/>
        <v>0</v>
      </c>
      <c r="BO232" s="1791">
        <f t="shared" si="124"/>
        <v>0</v>
      </c>
      <c r="BP232" s="1791">
        <f t="shared" si="125"/>
        <v>0</v>
      </c>
      <c r="BQ232" s="1791">
        <f t="shared" si="126"/>
        <v>0</v>
      </c>
      <c r="BR232" s="1791">
        <f t="shared" si="127"/>
        <v>0</v>
      </c>
      <c r="BS232" s="1791">
        <f t="shared" si="128"/>
        <v>0</v>
      </c>
      <c r="BT232" s="1791">
        <f t="shared" si="129"/>
        <v>0</v>
      </c>
      <c r="BU232" s="1791">
        <f t="shared" si="130"/>
        <v>0</v>
      </c>
      <c r="BV232" s="1791">
        <f t="shared" si="131"/>
        <v>0</v>
      </c>
      <c r="BW232" s="1791">
        <f t="shared" si="132"/>
        <v>0</v>
      </c>
      <c r="BX232" s="1791">
        <f t="shared" si="133"/>
        <v>0</v>
      </c>
      <c r="BY232" s="1791">
        <f t="shared" si="134"/>
        <v>0</v>
      </c>
      <c r="BZ232" s="1791">
        <f t="shared" si="135"/>
        <v>0</v>
      </c>
      <c r="CA232" s="1791">
        <f t="shared" si="136"/>
        <v>0</v>
      </c>
      <c r="CB232" s="1791">
        <f t="shared" si="137"/>
        <v>0</v>
      </c>
      <c r="CC232" s="1791">
        <f t="shared" si="138"/>
        <v>0</v>
      </c>
      <c r="CD232" s="1791">
        <f t="shared" si="139"/>
        <v>0</v>
      </c>
      <c r="CE232" s="1791">
        <f t="shared" si="140"/>
        <v>0</v>
      </c>
      <c r="CF232" s="1791">
        <f t="shared" si="141"/>
        <v>0</v>
      </c>
      <c r="CG232" s="1791">
        <f t="shared" si="142"/>
        <v>0</v>
      </c>
      <c r="CH232" s="1791">
        <f t="shared" si="143"/>
        <v>0</v>
      </c>
      <c r="CI232" s="1791">
        <f t="shared" si="144"/>
        <v>0</v>
      </c>
      <c r="CJ232" s="1791">
        <f t="shared" si="145"/>
        <v>0</v>
      </c>
      <c r="CK232" s="1791">
        <f t="shared" si="146"/>
        <v>0</v>
      </c>
      <c r="CL232" s="1791">
        <f t="shared" si="147"/>
        <v>0</v>
      </c>
      <c r="CM232" s="1768"/>
      <c r="CN232" s="1768"/>
      <c r="CO232" s="1768"/>
      <c r="CP232" s="1768"/>
      <c r="CQ232" s="1915"/>
      <c r="CR232" s="1768"/>
      <c r="CS232" s="1768"/>
      <c r="CT232" s="1768"/>
    </row>
    <row r="233" spans="1:98" ht="12.75">
      <c r="A233" s="1780"/>
      <c r="B233" s="218">
        <v>1860</v>
      </c>
      <c r="C233" s="1791">
        <f t="shared" si="60"/>
        <v>32000</v>
      </c>
      <c r="D233" s="1791">
        <f t="shared" si="61"/>
        <v>0</v>
      </c>
      <c r="E233" s="1791">
        <f t="shared" si="62"/>
        <v>32000</v>
      </c>
      <c r="F233" s="1791">
        <f t="shared" si="63"/>
        <v>32000</v>
      </c>
      <c r="G233" s="1791">
        <f t="shared" si="64"/>
        <v>0</v>
      </c>
      <c r="H233" s="1791">
        <f t="shared" si="65"/>
        <v>0</v>
      </c>
      <c r="I233" s="1791">
        <f t="shared" si="66"/>
        <v>0</v>
      </c>
      <c r="J233" s="1791">
        <f t="shared" si="67"/>
        <v>0</v>
      </c>
      <c r="K233" s="1791">
        <f t="shared" si="68"/>
        <v>0</v>
      </c>
      <c r="L233" s="1791">
        <f t="shared" si="69"/>
        <v>0</v>
      </c>
      <c r="M233" s="1791">
        <f t="shared" si="70"/>
        <v>0</v>
      </c>
      <c r="N233" s="1791">
        <f t="shared" si="71"/>
        <v>0</v>
      </c>
      <c r="O233" s="1791">
        <f t="shared" si="72"/>
        <v>0</v>
      </c>
      <c r="P233" s="1791">
        <f t="shared" si="73"/>
        <v>0</v>
      </c>
      <c r="Q233" s="1791">
        <f t="shared" si="74"/>
        <v>0</v>
      </c>
      <c r="R233" s="1791">
        <f t="shared" si="75"/>
        <v>0</v>
      </c>
      <c r="S233" s="1791">
        <f t="shared" si="76"/>
        <v>0</v>
      </c>
      <c r="T233" s="1791">
        <f t="shared" si="77"/>
        <v>0</v>
      </c>
      <c r="U233" s="1791">
        <f t="shared" si="78"/>
        <v>0</v>
      </c>
      <c r="V233" s="1791">
        <f t="shared" si="79"/>
        <v>0</v>
      </c>
      <c r="W233" s="1791">
        <f t="shared" si="80"/>
        <v>0</v>
      </c>
      <c r="X233" s="1791">
        <f t="shared" si="81"/>
        <v>0</v>
      </c>
      <c r="Y233" s="1791">
        <f t="shared" si="82"/>
        <v>0</v>
      </c>
      <c r="Z233" s="1791">
        <f t="shared" si="83"/>
        <v>0</v>
      </c>
      <c r="AA233" s="1791">
        <f t="shared" si="84"/>
        <v>0</v>
      </c>
      <c r="AB233" s="1791">
        <f t="shared" si="85"/>
        <v>23153.777777777777</v>
      </c>
      <c r="AC233" s="1791">
        <f t="shared" si="86"/>
        <v>7674.3111111111111</v>
      </c>
      <c r="AD233" s="1791">
        <f t="shared" si="87"/>
        <v>1171.911111111111</v>
      </c>
      <c r="AE233" s="1791">
        <f t="shared" si="88"/>
        <v>0</v>
      </c>
      <c r="AF233" s="1791">
        <f t="shared" si="89"/>
        <v>0</v>
      </c>
      <c r="AG233" s="1791">
        <f t="shared" si="90"/>
        <v>0</v>
      </c>
      <c r="AH233" s="1791">
        <f t="shared" si="91"/>
        <v>0</v>
      </c>
      <c r="AI233" s="1791">
        <f t="shared" si="92"/>
        <v>0</v>
      </c>
      <c r="AJ233" s="1791">
        <f t="shared" si="93"/>
        <v>0</v>
      </c>
      <c r="AK233" s="1791">
        <f t="shared" si="94"/>
        <v>0</v>
      </c>
      <c r="AL233" s="1791">
        <f t="shared" si="95"/>
        <v>0</v>
      </c>
      <c r="AM233" s="1791">
        <f t="shared" si="96"/>
        <v>0</v>
      </c>
      <c r="AN233" s="1791">
        <f t="shared" si="97"/>
        <v>0</v>
      </c>
      <c r="AO233" s="1791">
        <f t="shared" si="98"/>
        <v>0</v>
      </c>
      <c r="AP233" s="1791">
        <f t="shared" si="99"/>
        <v>0</v>
      </c>
      <c r="AQ233" s="1791">
        <f t="shared" si="100"/>
        <v>0</v>
      </c>
      <c r="AR233" s="1791">
        <f t="shared" si="101"/>
        <v>0</v>
      </c>
      <c r="AS233" s="1791">
        <f t="shared" si="102"/>
        <v>0</v>
      </c>
      <c r="AT233" s="1791">
        <f t="shared" si="103"/>
        <v>0</v>
      </c>
      <c r="AU233" s="1791">
        <f t="shared" si="104"/>
        <v>0</v>
      </c>
      <c r="AV233" s="1791">
        <f t="shared" si="105"/>
        <v>32000</v>
      </c>
      <c r="AW233" s="1791">
        <f t="shared" si="106"/>
        <v>0</v>
      </c>
      <c r="AX233" s="1791">
        <f t="shared" si="107"/>
        <v>0</v>
      </c>
      <c r="AY233" s="1791">
        <f t="shared" si="108"/>
        <v>0</v>
      </c>
      <c r="AZ233" s="1791">
        <f t="shared" si="109"/>
        <v>0</v>
      </c>
      <c r="BA233" s="1791">
        <f t="shared" si="110"/>
        <v>0</v>
      </c>
      <c r="BB233" s="1791">
        <f t="shared" si="111"/>
        <v>0</v>
      </c>
      <c r="BC233" s="1791">
        <f t="shared" si="112"/>
        <v>0</v>
      </c>
      <c r="BD233" s="1791">
        <f t="shared" si="113"/>
        <v>0</v>
      </c>
      <c r="BE233" s="1791">
        <f t="shared" si="114"/>
        <v>0</v>
      </c>
      <c r="BF233" s="1791">
        <f t="shared" si="115"/>
        <v>0</v>
      </c>
      <c r="BG233" s="1791">
        <f t="shared" si="116"/>
        <v>0</v>
      </c>
      <c r="BH233" s="1791">
        <f t="shared" si="117"/>
        <v>0</v>
      </c>
      <c r="BI233" s="1791">
        <f t="shared" si="118"/>
        <v>0</v>
      </c>
      <c r="BJ233" s="1791">
        <f t="shared" si="119"/>
        <v>0</v>
      </c>
      <c r="BK233" s="1791">
        <f t="shared" si="120"/>
        <v>0</v>
      </c>
      <c r="BL233" s="1791">
        <f t="shared" si="121"/>
        <v>0</v>
      </c>
      <c r="BM233" s="1791">
        <f t="shared" si="122"/>
        <v>0</v>
      </c>
      <c r="BN233" s="1791">
        <f t="shared" si="123"/>
        <v>0</v>
      </c>
      <c r="BO233" s="1791">
        <f t="shared" si="124"/>
        <v>0</v>
      </c>
      <c r="BP233" s="1791">
        <f t="shared" si="125"/>
        <v>0</v>
      </c>
      <c r="BQ233" s="1791">
        <f t="shared" si="126"/>
        <v>0</v>
      </c>
      <c r="BR233" s="1791">
        <f t="shared" si="127"/>
        <v>0</v>
      </c>
      <c r="BS233" s="1791">
        <f t="shared" si="128"/>
        <v>0</v>
      </c>
      <c r="BT233" s="1791">
        <f t="shared" si="129"/>
        <v>0</v>
      </c>
      <c r="BU233" s="1791">
        <f t="shared" si="130"/>
        <v>0</v>
      </c>
      <c r="BV233" s="1791">
        <f t="shared" si="131"/>
        <v>0</v>
      </c>
      <c r="BW233" s="1791">
        <f t="shared" si="132"/>
        <v>0</v>
      </c>
      <c r="BX233" s="1791">
        <f t="shared" si="133"/>
        <v>0</v>
      </c>
      <c r="BY233" s="1791">
        <f t="shared" si="134"/>
        <v>0</v>
      </c>
      <c r="BZ233" s="1791">
        <f t="shared" si="135"/>
        <v>0</v>
      </c>
      <c r="CA233" s="1791">
        <f t="shared" si="136"/>
        <v>0</v>
      </c>
      <c r="CB233" s="1791">
        <f t="shared" si="137"/>
        <v>0</v>
      </c>
      <c r="CC233" s="1791">
        <f t="shared" si="138"/>
        <v>0</v>
      </c>
      <c r="CD233" s="1791">
        <f t="shared" si="139"/>
        <v>0</v>
      </c>
      <c r="CE233" s="1791">
        <f t="shared" si="140"/>
        <v>0</v>
      </c>
      <c r="CF233" s="1791">
        <f t="shared" si="141"/>
        <v>0</v>
      </c>
      <c r="CG233" s="1791">
        <f t="shared" si="142"/>
        <v>0</v>
      </c>
      <c r="CH233" s="1791">
        <f t="shared" si="143"/>
        <v>0</v>
      </c>
      <c r="CI233" s="1791">
        <f t="shared" si="144"/>
        <v>0</v>
      </c>
      <c r="CJ233" s="1791">
        <f t="shared" si="145"/>
        <v>0</v>
      </c>
      <c r="CK233" s="1791">
        <f t="shared" si="146"/>
        <v>0</v>
      </c>
      <c r="CL233" s="1791">
        <f t="shared" si="147"/>
        <v>0</v>
      </c>
      <c r="CM233" s="1768"/>
      <c r="CN233" s="1768"/>
      <c r="CO233" s="1768"/>
      <c r="CP233" s="1768"/>
      <c r="CQ233" s="1915"/>
      <c r="CR233" s="1768"/>
      <c r="CS233" s="1768"/>
      <c r="CT233" s="1768"/>
    </row>
    <row r="234" spans="1:98" ht="12.75">
      <c r="A234" s="1780"/>
      <c r="B234" s="218" t="s">
        <v>108</v>
      </c>
      <c r="C234" s="1791">
        <f t="shared" si="60"/>
        <v>254000</v>
      </c>
      <c r="D234" s="1791">
        <f t="shared" si="61"/>
        <v>152400</v>
      </c>
      <c r="E234" s="1791">
        <f t="shared" si="62"/>
        <v>101600</v>
      </c>
      <c r="F234" s="1791">
        <f t="shared" si="63"/>
        <v>254000</v>
      </c>
      <c r="G234" s="1791">
        <f t="shared" si="64"/>
        <v>79658.424730197381</v>
      </c>
      <c r="H234" s="1791">
        <f t="shared" si="65"/>
        <v>39879.349827568367</v>
      </c>
      <c r="I234" s="1791">
        <f t="shared" si="66"/>
        <v>32376.969313448928</v>
      </c>
      <c r="J234" s="1791">
        <f t="shared" si="67"/>
        <v>0</v>
      </c>
      <c r="K234" s="1791">
        <f t="shared" si="68"/>
        <v>0</v>
      </c>
      <c r="L234" s="1791">
        <f t="shared" si="69"/>
        <v>0</v>
      </c>
      <c r="M234" s="1791">
        <f t="shared" si="70"/>
        <v>231.20321075022943</v>
      </c>
      <c r="N234" s="1791">
        <f t="shared" si="71"/>
        <v>0</v>
      </c>
      <c r="O234" s="1791">
        <f t="shared" si="72"/>
        <v>254.05291803510804</v>
      </c>
      <c r="P234" s="1791">
        <f t="shared" si="73"/>
        <v>0</v>
      </c>
      <c r="Q234" s="1791">
        <f t="shared" si="74"/>
        <v>0</v>
      </c>
      <c r="R234" s="1791">
        <f t="shared" si="75"/>
        <v>0</v>
      </c>
      <c r="S234" s="1791">
        <f t="shared" si="76"/>
        <v>0</v>
      </c>
      <c r="T234" s="1791">
        <f t="shared" si="77"/>
        <v>0</v>
      </c>
      <c r="U234" s="1791">
        <f t="shared" si="78"/>
        <v>0</v>
      </c>
      <c r="V234" s="1791">
        <f t="shared" si="79"/>
        <v>0</v>
      </c>
      <c r="W234" s="1791">
        <f t="shared" si="80"/>
        <v>0</v>
      </c>
      <c r="X234" s="1791">
        <f t="shared" si="81"/>
        <v>0</v>
      </c>
      <c r="Y234" s="1791">
        <f t="shared" si="82"/>
        <v>0</v>
      </c>
      <c r="Z234" s="1791">
        <f t="shared" si="83"/>
        <v>0</v>
      </c>
      <c r="AA234" s="1791">
        <f t="shared" si="84"/>
        <v>152400</v>
      </c>
      <c r="AB234" s="1791">
        <f t="shared" si="85"/>
        <v>84935.33315525137</v>
      </c>
      <c r="AC234" s="1791">
        <f t="shared" si="86"/>
        <v>10518.581032408611</v>
      </c>
      <c r="AD234" s="1791">
        <f t="shared" si="87"/>
        <v>942.96905895775194</v>
      </c>
      <c r="AE234" s="1791">
        <f t="shared" si="88"/>
        <v>0</v>
      </c>
      <c r="AF234" s="1791">
        <f t="shared" si="89"/>
        <v>0</v>
      </c>
      <c r="AG234" s="1791">
        <f t="shared" si="90"/>
        <v>0</v>
      </c>
      <c r="AH234" s="1791">
        <f t="shared" si="91"/>
        <v>5048.4391518568291</v>
      </c>
      <c r="AI234" s="1791">
        <f t="shared" si="92"/>
        <v>0</v>
      </c>
      <c r="AJ234" s="1791">
        <f t="shared" si="93"/>
        <v>154.67760152542945</v>
      </c>
      <c r="AK234" s="1791">
        <f t="shared" si="94"/>
        <v>0</v>
      </c>
      <c r="AL234" s="1791">
        <f t="shared" si="95"/>
        <v>0</v>
      </c>
      <c r="AM234" s="1791">
        <f t="shared" si="96"/>
        <v>0</v>
      </c>
      <c r="AN234" s="1791">
        <f t="shared" si="97"/>
        <v>0</v>
      </c>
      <c r="AO234" s="1791">
        <f t="shared" si="98"/>
        <v>0</v>
      </c>
      <c r="AP234" s="1791">
        <f t="shared" si="99"/>
        <v>0</v>
      </c>
      <c r="AQ234" s="1791">
        <f t="shared" si="100"/>
        <v>0</v>
      </c>
      <c r="AR234" s="1791">
        <f t="shared" si="101"/>
        <v>0</v>
      </c>
      <c r="AS234" s="1791">
        <f t="shared" si="102"/>
        <v>0</v>
      </c>
      <c r="AT234" s="1791">
        <f t="shared" si="103"/>
        <v>0</v>
      </c>
      <c r="AU234" s="1791">
        <f t="shared" si="104"/>
        <v>0</v>
      </c>
      <c r="AV234" s="1791">
        <f t="shared" si="105"/>
        <v>101600</v>
      </c>
      <c r="AW234" s="1791">
        <f t="shared" si="106"/>
        <v>0</v>
      </c>
      <c r="AX234" s="1791">
        <f t="shared" si="107"/>
        <v>0</v>
      </c>
      <c r="AY234" s="1791">
        <f t="shared" si="108"/>
        <v>0</v>
      </c>
      <c r="AZ234" s="1791">
        <f t="shared" si="109"/>
        <v>0</v>
      </c>
      <c r="BA234" s="1791">
        <f t="shared" si="110"/>
        <v>0</v>
      </c>
      <c r="BB234" s="1791">
        <f t="shared" si="111"/>
        <v>0</v>
      </c>
      <c r="BC234" s="1791">
        <f t="shared" si="112"/>
        <v>0</v>
      </c>
      <c r="BD234" s="1791">
        <f t="shared" si="113"/>
        <v>0</v>
      </c>
      <c r="BE234" s="1791">
        <f t="shared" si="114"/>
        <v>0</v>
      </c>
      <c r="BF234" s="1791">
        <f t="shared" si="115"/>
        <v>0</v>
      </c>
      <c r="BG234" s="1791">
        <f t="shared" si="116"/>
        <v>0</v>
      </c>
      <c r="BH234" s="1791">
        <f t="shared" si="117"/>
        <v>0</v>
      </c>
      <c r="BI234" s="1791">
        <f t="shared" si="118"/>
        <v>0</v>
      </c>
      <c r="BJ234" s="1791">
        <f t="shared" si="119"/>
        <v>0</v>
      </c>
      <c r="BK234" s="1791">
        <f t="shared" si="120"/>
        <v>0</v>
      </c>
      <c r="BL234" s="1791">
        <f t="shared" si="121"/>
        <v>0</v>
      </c>
      <c r="BM234" s="1791">
        <f t="shared" si="122"/>
        <v>0</v>
      </c>
      <c r="BN234" s="1791">
        <f t="shared" si="123"/>
        <v>0</v>
      </c>
      <c r="BO234" s="1791">
        <f t="shared" si="124"/>
        <v>0</v>
      </c>
      <c r="BP234" s="1791">
        <f t="shared" si="125"/>
        <v>0</v>
      </c>
      <c r="BQ234" s="1791">
        <f t="shared" si="126"/>
        <v>0</v>
      </c>
      <c r="BR234" s="1791">
        <f t="shared" si="127"/>
        <v>0</v>
      </c>
      <c r="BS234" s="1791">
        <f t="shared" si="128"/>
        <v>0</v>
      </c>
      <c r="BT234" s="1791">
        <f t="shared" si="129"/>
        <v>0</v>
      </c>
      <c r="BU234" s="1791">
        <f t="shared" si="130"/>
        <v>0</v>
      </c>
      <c r="BV234" s="1791">
        <f t="shared" si="131"/>
        <v>0</v>
      </c>
      <c r="BW234" s="1791">
        <f t="shared" si="132"/>
        <v>0</v>
      </c>
      <c r="BX234" s="1791">
        <f t="shared" si="133"/>
        <v>0</v>
      </c>
      <c r="BY234" s="1791">
        <f t="shared" si="134"/>
        <v>0</v>
      </c>
      <c r="BZ234" s="1791">
        <f t="shared" si="135"/>
        <v>0</v>
      </c>
      <c r="CA234" s="1791">
        <f t="shared" si="136"/>
        <v>0</v>
      </c>
      <c r="CB234" s="1791">
        <f t="shared" si="137"/>
        <v>0</v>
      </c>
      <c r="CC234" s="1791">
        <f t="shared" si="138"/>
        <v>0</v>
      </c>
      <c r="CD234" s="1791">
        <f t="shared" si="139"/>
        <v>0</v>
      </c>
      <c r="CE234" s="1791">
        <f t="shared" si="140"/>
        <v>0</v>
      </c>
      <c r="CF234" s="1791">
        <f t="shared" si="141"/>
        <v>0</v>
      </c>
      <c r="CG234" s="1791">
        <f t="shared" si="142"/>
        <v>0</v>
      </c>
      <c r="CH234" s="1791">
        <f t="shared" si="143"/>
        <v>0</v>
      </c>
      <c r="CI234" s="1791">
        <f t="shared" si="144"/>
        <v>0</v>
      </c>
      <c r="CJ234" s="1791">
        <f t="shared" si="145"/>
        <v>0</v>
      </c>
      <c r="CK234" s="1791">
        <f t="shared" si="146"/>
        <v>0</v>
      </c>
      <c r="CL234" s="1791">
        <f t="shared" si="147"/>
        <v>0</v>
      </c>
      <c r="CM234" s="1768"/>
      <c r="CN234" s="1768"/>
      <c r="CO234" s="1768"/>
      <c r="CP234" s="1768"/>
      <c r="CQ234" s="1915"/>
      <c r="CR234" s="1768"/>
      <c r="CS234" s="1768"/>
      <c r="CT234" s="1768"/>
    </row>
    <row r="235" spans="1:98" ht="12.75">
      <c r="A235" s="1780"/>
      <c r="B235" s="1777" t="s">
        <v>507</v>
      </c>
      <c r="C235" s="1791">
        <f t="shared" si="60"/>
        <v>79000</v>
      </c>
      <c r="D235" s="1791">
        <f t="shared" si="61"/>
        <v>47400</v>
      </c>
      <c r="E235" s="1791">
        <f t="shared" si="62"/>
        <v>31600</v>
      </c>
      <c r="F235" s="1791">
        <f t="shared" si="63"/>
        <v>79000</v>
      </c>
      <c r="G235" s="1791">
        <f t="shared" si="64"/>
        <v>25584.314396023437</v>
      </c>
      <c r="H235" s="1791">
        <f t="shared" si="65"/>
        <v>13445.347965257686</v>
      </c>
      <c r="I235" s="1791">
        <f t="shared" si="66"/>
        <v>8260.1171039544643</v>
      </c>
      <c r="J235" s="1791">
        <f t="shared" si="67"/>
        <v>0</v>
      </c>
      <c r="K235" s="1791">
        <f t="shared" si="68"/>
        <v>0</v>
      </c>
      <c r="L235" s="1791">
        <f t="shared" si="69"/>
        <v>0</v>
      </c>
      <c r="M235" s="1791">
        <f t="shared" si="70"/>
        <v>26.819753357119112</v>
      </c>
      <c r="N235" s="1791">
        <f t="shared" si="71"/>
        <v>0</v>
      </c>
      <c r="O235" s="1791">
        <f t="shared" si="72"/>
        <v>83.400781407299462</v>
      </c>
      <c r="P235" s="1791">
        <f t="shared" si="73"/>
        <v>0</v>
      </c>
      <c r="Q235" s="1791">
        <f t="shared" si="74"/>
        <v>0</v>
      </c>
      <c r="R235" s="1791">
        <f t="shared" si="75"/>
        <v>0</v>
      </c>
      <c r="S235" s="1791">
        <f t="shared" si="76"/>
        <v>0</v>
      </c>
      <c r="T235" s="1791">
        <f t="shared" si="77"/>
        <v>0</v>
      </c>
      <c r="U235" s="1791">
        <f t="shared" si="78"/>
        <v>0</v>
      </c>
      <c r="V235" s="1791">
        <f t="shared" si="79"/>
        <v>0</v>
      </c>
      <c r="W235" s="1791">
        <f t="shared" si="80"/>
        <v>0</v>
      </c>
      <c r="X235" s="1791">
        <f t="shared" si="81"/>
        <v>0</v>
      </c>
      <c r="Y235" s="1791">
        <f t="shared" si="82"/>
        <v>0</v>
      </c>
      <c r="Z235" s="1791">
        <f t="shared" si="83"/>
        <v>0</v>
      </c>
      <c r="AA235" s="1791">
        <f t="shared" si="84"/>
        <v>47400.000000000007</v>
      </c>
      <c r="AB235" s="1791">
        <f t="shared" si="85"/>
        <v>26472.113422691862</v>
      </c>
      <c r="AC235" s="1791">
        <f t="shared" si="86"/>
        <v>3258.7252085684513</v>
      </c>
      <c r="AD235" s="1791">
        <f t="shared" si="87"/>
        <v>251.86811707978251</v>
      </c>
      <c r="AE235" s="1791">
        <f t="shared" si="88"/>
        <v>0</v>
      </c>
      <c r="AF235" s="1791">
        <f t="shared" si="89"/>
        <v>0</v>
      </c>
      <c r="AG235" s="1791">
        <f t="shared" si="90"/>
        <v>0</v>
      </c>
      <c r="AH235" s="1791">
        <f t="shared" si="91"/>
        <v>1569.0158411625878</v>
      </c>
      <c r="AI235" s="1791">
        <f t="shared" si="92"/>
        <v>0</v>
      </c>
      <c r="AJ235" s="1791">
        <f t="shared" si="93"/>
        <v>48.277410497310406</v>
      </c>
      <c r="AK235" s="1791">
        <f t="shared" si="94"/>
        <v>0</v>
      </c>
      <c r="AL235" s="1791">
        <f t="shared" si="95"/>
        <v>0</v>
      </c>
      <c r="AM235" s="1791">
        <f t="shared" si="96"/>
        <v>0</v>
      </c>
      <c r="AN235" s="1791">
        <f t="shared" si="97"/>
        <v>0</v>
      </c>
      <c r="AO235" s="1791">
        <f t="shared" si="98"/>
        <v>0</v>
      </c>
      <c r="AP235" s="1791">
        <f t="shared" si="99"/>
        <v>0</v>
      </c>
      <c r="AQ235" s="1791">
        <f t="shared" si="100"/>
        <v>0</v>
      </c>
      <c r="AR235" s="1791">
        <f t="shared" si="101"/>
        <v>0</v>
      </c>
      <c r="AS235" s="1791">
        <f t="shared" si="102"/>
        <v>0</v>
      </c>
      <c r="AT235" s="1791">
        <f t="shared" si="103"/>
        <v>0</v>
      </c>
      <c r="AU235" s="1791">
        <f t="shared" si="104"/>
        <v>0</v>
      </c>
      <c r="AV235" s="1791">
        <f t="shared" si="105"/>
        <v>31599.999999999996</v>
      </c>
      <c r="AW235" s="1791">
        <f t="shared" si="106"/>
        <v>0</v>
      </c>
      <c r="AX235" s="1791">
        <f t="shared" si="107"/>
        <v>0</v>
      </c>
      <c r="AY235" s="1791">
        <f t="shared" si="108"/>
        <v>0</v>
      </c>
      <c r="AZ235" s="1791">
        <f t="shared" si="109"/>
        <v>0</v>
      </c>
      <c r="BA235" s="1791">
        <f t="shared" si="110"/>
        <v>0</v>
      </c>
      <c r="BB235" s="1791">
        <f t="shared" si="111"/>
        <v>0</v>
      </c>
      <c r="BC235" s="1791">
        <f t="shared" si="112"/>
        <v>0</v>
      </c>
      <c r="BD235" s="1791">
        <f t="shared" si="113"/>
        <v>0</v>
      </c>
      <c r="BE235" s="1791">
        <f t="shared" si="114"/>
        <v>0</v>
      </c>
      <c r="BF235" s="1791">
        <f t="shared" si="115"/>
        <v>0</v>
      </c>
      <c r="BG235" s="1791">
        <f t="shared" si="116"/>
        <v>0</v>
      </c>
      <c r="BH235" s="1791">
        <f t="shared" si="117"/>
        <v>0</v>
      </c>
      <c r="BI235" s="1791">
        <f t="shared" si="118"/>
        <v>0</v>
      </c>
      <c r="BJ235" s="1791">
        <f t="shared" si="119"/>
        <v>0</v>
      </c>
      <c r="BK235" s="1791">
        <f t="shared" si="120"/>
        <v>0</v>
      </c>
      <c r="BL235" s="1791">
        <f t="shared" si="121"/>
        <v>0</v>
      </c>
      <c r="BM235" s="1791">
        <f t="shared" si="122"/>
        <v>0</v>
      </c>
      <c r="BN235" s="1791">
        <f t="shared" si="123"/>
        <v>0</v>
      </c>
      <c r="BO235" s="1791">
        <f t="shared" si="124"/>
        <v>0</v>
      </c>
      <c r="BP235" s="1791">
        <f t="shared" si="125"/>
        <v>0</v>
      </c>
      <c r="BQ235" s="1791">
        <f t="shared" si="126"/>
        <v>0</v>
      </c>
      <c r="BR235" s="1791">
        <f t="shared" si="127"/>
        <v>0</v>
      </c>
      <c r="BS235" s="1791">
        <f t="shared" si="128"/>
        <v>0</v>
      </c>
      <c r="BT235" s="1791">
        <f t="shared" si="129"/>
        <v>0</v>
      </c>
      <c r="BU235" s="1791">
        <f t="shared" si="130"/>
        <v>0</v>
      </c>
      <c r="BV235" s="1791">
        <f t="shared" si="131"/>
        <v>0</v>
      </c>
      <c r="BW235" s="1791">
        <f t="shared" si="132"/>
        <v>0</v>
      </c>
      <c r="BX235" s="1791">
        <f t="shared" si="133"/>
        <v>0</v>
      </c>
      <c r="BY235" s="1791">
        <f t="shared" si="134"/>
        <v>0</v>
      </c>
      <c r="BZ235" s="1791">
        <f t="shared" si="135"/>
        <v>0</v>
      </c>
      <c r="CA235" s="1791">
        <f t="shared" si="136"/>
        <v>0</v>
      </c>
      <c r="CB235" s="1791">
        <f t="shared" si="137"/>
        <v>0</v>
      </c>
      <c r="CC235" s="1791">
        <f t="shared" si="138"/>
        <v>0</v>
      </c>
      <c r="CD235" s="1791">
        <f t="shared" si="139"/>
        <v>0</v>
      </c>
      <c r="CE235" s="1791">
        <f t="shared" si="140"/>
        <v>0</v>
      </c>
      <c r="CF235" s="1791">
        <f t="shared" si="141"/>
        <v>0</v>
      </c>
      <c r="CG235" s="1791">
        <f t="shared" si="142"/>
        <v>0</v>
      </c>
      <c r="CH235" s="1791">
        <f t="shared" si="143"/>
        <v>0</v>
      </c>
      <c r="CI235" s="1791">
        <f t="shared" si="144"/>
        <v>0</v>
      </c>
      <c r="CJ235" s="1791">
        <f t="shared" si="145"/>
        <v>0</v>
      </c>
      <c r="CK235" s="1791">
        <f t="shared" si="146"/>
        <v>0</v>
      </c>
      <c r="CL235" s="1791">
        <f t="shared" si="147"/>
        <v>0</v>
      </c>
      <c r="CM235" s="1768"/>
      <c r="CN235" s="1768"/>
      <c r="CO235" s="1768"/>
      <c r="CP235" s="1768"/>
      <c r="CQ235" s="1915"/>
      <c r="CR235" s="1768"/>
      <c r="CS235" s="1768"/>
      <c r="CT235" s="1768"/>
    </row>
    <row r="236" spans="1:98" ht="12.75">
      <c r="A236" s="1780"/>
      <c r="B236" s="1762" t="s">
        <v>508</v>
      </c>
      <c r="C236" s="1791">
        <f t="shared" si="60"/>
        <v>15000</v>
      </c>
      <c r="D236" s="1791">
        <f t="shared" si="61"/>
        <v>9000</v>
      </c>
      <c r="E236" s="1791">
        <f t="shared" si="62"/>
        <v>6000</v>
      </c>
      <c r="F236" s="1791">
        <f t="shared" si="63"/>
        <v>15000</v>
      </c>
      <c r="G236" s="1791">
        <f t="shared" si="64"/>
        <v>4406.7953316348958</v>
      </c>
      <c r="H236" s="1791">
        <f t="shared" si="65"/>
        <v>2315.9071503090063</v>
      </c>
      <c r="I236" s="1791">
        <f t="shared" si="66"/>
        <v>2258.3124739180521</v>
      </c>
      <c r="J236" s="1791">
        <f t="shared" si="67"/>
        <v>0</v>
      </c>
      <c r="K236" s="1791">
        <f t="shared" si="68"/>
        <v>0</v>
      </c>
      <c r="L236" s="1791">
        <f t="shared" si="69"/>
        <v>0</v>
      </c>
      <c r="M236" s="1791">
        <f t="shared" si="70"/>
        <v>4.6195947274679341</v>
      </c>
      <c r="N236" s="1791">
        <f t="shared" si="71"/>
        <v>0</v>
      </c>
      <c r="O236" s="1791">
        <f t="shared" si="72"/>
        <v>14.36544941057771</v>
      </c>
      <c r="P236" s="1791">
        <f t="shared" si="73"/>
        <v>0</v>
      </c>
      <c r="Q236" s="1791">
        <f t="shared" si="74"/>
        <v>0</v>
      </c>
      <c r="R236" s="1791">
        <f t="shared" si="75"/>
        <v>0</v>
      </c>
      <c r="S236" s="1791">
        <f t="shared" si="76"/>
        <v>0</v>
      </c>
      <c r="T236" s="1791">
        <f t="shared" si="77"/>
        <v>0</v>
      </c>
      <c r="U236" s="1791">
        <f t="shared" si="78"/>
        <v>0</v>
      </c>
      <c r="V236" s="1791">
        <f t="shared" si="79"/>
        <v>0</v>
      </c>
      <c r="W236" s="1791">
        <f t="shared" si="80"/>
        <v>0</v>
      </c>
      <c r="X236" s="1791">
        <f t="shared" si="81"/>
        <v>0</v>
      </c>
      <c r="Y236" s="1791">
        <f t="shared" si="82"/>
        <v>0</v>
      </c>
      <c r="Z236" s="1791">
        <f t="shared" si="83"/>
        <v>0</v>
      </c>
      <c r="AA236" s="1791">
        <f t="shared" si="84"/>
        <v>9000</v>
      </c>
      <c r="AB236" s="1791">
        <f t="shared" si="85"/>
        <v>5008.585346560686</v>
      </c>
      <c r="AC236" s="1791">
        <f t="shared" si="86"/>
        <v>616.5583785279872</v>
      </c>
      <c r="AD236" s="1791">
        <f t="shared" si="87"/>
        <v>68.860635197437858</v>
      </c>
      <c r="AE236" s="1791">
        <f t="shared" si="88"/>
        <v>0</v>
      </c>
      <c r="AF236" s="1791">
        <f t="shared" si="89"/>
        <v>0</v>
      </c>
      <c r="AG236" s="1791">
        <f t="shared" si="90"/>
        <v>0</v>
      </c>
      <c r="AH236" s="1791">
        <f t="shared" si="91"/>
        <v>296.86144151347526</v>
      </c>
      <c r="AI236" s="1791">
        <f t="shared" si="92"/>
        <v>0</v>
      </c>
      <c r="AJ236" s="1791">
        <f t="shared" si="93"/>
        <v>9.1341982004146249</v>
      </c>
      <c r="AK236" s="1791">
        <f t="shared" si="94"/>
        <v>0</v>
      </c>
      <c r="AL236" s="1791">
        <f t="shared" si="95"/>
        <v>0</v>
      </c>
      <c r="AM236" s="1791">
        <f t="shared" si="96"/>
        <v>0</v>
      </c>
      <c r="AN236" s="1791">
        <f t="shared" si="97"/>
        <v>0</v>
      </c>
      <c r="AO236" s="1791">
        <f t="shared" si="98"/>
        <v>0</v>
      </c>
      <c r="AP236" s="1791">
        <f t="shared" si="99"/>
        <v>0</v>
      </c>
      <c r="AQ236" s="1791">
        <f t="shared" si="100"/>
        <v>0</v>
      </c>
      <c r="AR236" s="1791">
        <f t="shared" si="101"/>
        <v>0</v>
      </c>
      <c r="AS236" s="1791">
        <f t="shared" si="102"/>
        <v>0</v>
      </c>
      <c r="AT236" s="1791">
        <f t="shared" si="103"/>
        <v>0</v>
      </c>
      <c r="AU236" s="1791">
        <f t="shared" si="104"/>
        <v>0</v>
      </c>
      <c r="AV236" s="1791">
        <f t="shared" si="105"/>
        <v>6000</v>
      </c>
      <c r="AW236" s="1791">
        <f t="shared" si="106"/>
        <v>0</v>
      </c>
      <c r="AX236" s="1791">
        <f t="shared" si="107"/>
        <v>0</v>
      </c>
      <c r="AY236" s="1791">
        <f t="shared" si="108"/>
        <v>0</v>
      </c>
      <c r="AZ236" s="1791">
        <f t="shared" si="109"/>
        <v>0</v>
      </c>
      <c r="BA236" s="1791">
        <f t="shared" si="110"/>
        <v>0</v>
      </c>
      <c r="BB236" s="1791">
        <f t="shared" si="111"/>
        <v>0</v>
      </c>
      <c r="BC236" s="1791">
        <f t="shared" si="112"/>
        <v>0</v>
      </c>
      <c r="BD236" s="1791">
        <f t="shared" si="113"/>
        <v>0</v>
      </c>
      <c r="BE236" s="1791">
        <f t="shared" si="114"/>
        <v>0</v>
      </c>
      <c r="BF236" s="1791">
        <f t="shared" si="115"/>
        <v>0</v>
      </c>
      <c r="BG236" s="1791">
        <f t="shared" si="116"/>
        <v>0</v>
      </c>
      <c r="BH236" s="1791">
        <f t="shared" si="117"/>
        <v>0</v>
      </c>
      <c r="BI236" s="1791">
        <f t="shared" si="118"/>
        <v>0</v>
      </c>
      <c r="BJ236" s="1791">
        <f t="shared" si="119"/>
        <v>0</v>
      </c>
      <c r="BK236" s="1791">
        <f t="shared" si="120"/>
        <v>0</v>
      </c>
      <c r="BL236" s="1791">
        <f t="shared" si="121"/>
        <v>0</v>
      </c>
      <c r="BM236" s="1791">
        <f t="shared" si="122"/>
        <v>0</v>
      </c>
      <c r="BN236" s="1791">
        <f t="shared" si="123"/>
        <v>0</v>
      </c>
      <c r="BO236" s="1791">
        <f t="shared" si="124"/>
        <v>0</v>
      </c>
      <c r="BP236" s="1791">
        <f t="shared" si="125"/>
        <v>0</v>
      </c>
      <c r="BQ236" s="1791">
        <f t="shared" si="126"/>
        <v>0</v>
      </c>
      <c r="BR236" s="1791">
        <f t="shared" si="127"/>
        <v>0</v>
      </c>
      <c r="BS236" s="1791">
        <f t="shared" si="128"/>
        <v>0</v>
      </c>
      <c r="BT236" s="1791">
        <f t="shared" si="129"/>
        <v>0</v>
      </c>
      <c r="BU236" s="1791">
        <f t="shared" si="130"/>
        <v>0</v>
      </c>
      <c r="BV236" s="1791">
        <f t="shared" si="131"/>
        <v>0</v>
      </c>
      <c r="BW236" s="1791">
        <f t="shared" si="132"/>
        <v>0</v>
      </c>
      <c r="BX236" s="1791">
        <f t="shared" si="133"/>
        <v>0</v>
      </c>
      <c r="BY236" s="1791">
        <f t="shared" si="134"/>
        <v>0</v>
      </c>
      <c r="BZ236" s="1791">
        <f t="shared" si="135"/>
        <v>0</v>
      </c>
      <c r="CA236" s="1791">
        <f t="shared" si="136"/>
        <v>0</v>
      </c>
      <c r="CB236" s="1791">
        <f t="shared" si="137"/>
        <v>0</v>
      </c>
      <c r="CC236" s="1791">
        <f t="shared" si="138"/>
        <v>0</v>
      </c>
      <c r="CD236" s="1791">
        <f t="shared" si="139"/>
        <v>0</v>
      </c>
      <c r="CE236" s="1791">
        <f t="shared" si="140"/>
        <v>0</v>
      </c>
      <c r="CF236" s="1791">
        <f t="shared" si="141"/>
        <v>0</v>
      </c>
      <c r="CG236" s="1791">
        <f t="shared" si="142"/>
        <v>0</v>
      </c>
      <c r="CH236" s="1791">
        <f t="shared" si="143"/>
        <v>0</v>
      </c>
      <c r="CI236" s="1791">
        <f t="shared" si="144"/>
        <v>0</v>
      </c>
      <c r="CJ236" s="1791">
        <f t="shared" si="145"/>
        <v>0</v>
      </c>
      <c r="CK236" s="1791">
        <f t="shared" si="146"/>
        <v>0</v>
      </c>
      <c r="CL236" s="1791">
        <f t="shared" si="147"/>
        <v>0</v>
      </c>
      <c r="CM236" s="1768"/>
      <c r="CN236" s="1768"/>
      <c r="CO236" s="1768"/>
      <c r="CP236" s="1768"/>
      <c r="CQ236" s="1915"/>
      <c r="CR236" s="1768"/>
      <c r="CS236" s="1768"/>
      <c r="CT236" s="1768"/>
    </row>
    <row r="237" spans="1:98" ht="12.75">
      <c r="A237" s="1780"/>
      <c r="B237" s="218" t="s">
        <v>1430</v>
      </c>
      <c r="C237" s="1791">
        <f t="shared" si="60"/>
        <v>0</v>
      </c>
      <c r="D237" s="1791">
        <f t="shared" si="61"/>
        <v>0</v>
      </c>
      <c r="E237" s="1791">
        <f t="shared" si="62"/>
        <v>0</v>
      </c>
      <c r="F237" s="1791">
        <f t="shared" si="63"/>
        <v>0</v>
      </c>
      <c r="G237" s="1791">
        <f t="shared" si="64"/>
        <v>0</v>
      </c>
      <c r="H237" s="1791">
        <f t="shared" si="65"/>
        <v>0</v>
      </c>
      <c r="I237" s="1791">
        <f t="shared" si="66"/>
        <v>0</v>
      </c>
      <c r="J237" s="1791">
        <f t="shared" si="67"/>
        <v>0</v>
      </c>
      <c r="K237" s="1791">
        <f t="shared" si="68"/>
        <v>0</v>
      </c>
      <c r="L237" s="1791">
        <f t="shared" si="69"/>
        <v>0</v>
      </c>
      <c r="M237" s="1791">
        <f t="shared" si="70"/>
        <v>0</v>
      </c>
      <c r="N237" s="1791">
        <f t="shared" si="71"/>
        <v>0</v>
      </c>
      <c r="O237" s="1791">
        <f t="shared" si="72"/>
        <v>0</v>
      </c>
      <c r="P237" s="1791">
        <f t="shared" si="73"/>
        <v>0</v>
      </c>
      <c r="Q237" s="1791">
        <f t="shared" si="74"/>
        <v>0</v>
      </c>
      <c r="R237" s="1791">
        <f t="shared" si="75"/>
        <v>0</v>
      </c>
      <c r="S237" s="1791">
        <f t="shared" si="76"/>
        <v>0</v>
      </c>
      <c r="T237" s="1791">
        <f t="shared" si="77"/>
        <v>0</v>
      </c>
      <c r="U237" s="1791">
        <f t="shared" si="78"/>
        <v>0</v>
      </c>
      <c r="V237" s="1791">
        <f t="shared" si="79"/>
        <v>0</v>
      </c>
      <c r="W237" s="1791">
        <f t="shared" si="80"/>
        <v>0</v>
      </c>
      <c r="X237" s="1791">
        <f t="shared" si="81"/>
        <v>0</v>
      </c>
      <c r="Y237" s="1791">
        <f t="shared" si="82"/>
        <v>0</v>
      </c>
      <c r="Z237" s="1791">
        <f t="shared" si="83"/>
        <v>0</v>
      </c>
      <c r="AA237" s="1791">
        <f t="shared" si="84"/>
        <v>0</v>
      </c>
      <c r="AB237" s="1791">
        <f t="shared" si="85"/>
        <v>0</v>
      </c>
      <c r="AC237" s="1791">
        <f t="shared" si="86"/>
        <v>0</v>
      </c>
      <c r="AD237" s="1791">
        <f t="shared" si="87"/>
        <v>0</v>
      </c>
      <c r="AE237" s="1791">
        <f t="shared" si="88"/>
        <v>0</v>
      </c>
      <c r="AF237" s="1791">
        <f t="shared" si="89"/>
        <v>0</v>
      </c>
      <c r="AG237" s="1791">
        <f t="shared" si="90"/>
        <v>0</v>
      </c>
      <c r="AH237" s="1791">
        <f t="shared" si="91"/>
        <v>0</v>
      </c>
      <c r="AI237" s="1791">
        <f t="shared" si="92"/>
        <v>0</v>
      </c>
      <c r="AJ237" s="1791">
        <f t="shared" si="93"/>
        <v>0</v>
      </c>
      <c r="AK237" s="1791">
        <f t="shared" si="94"/>
        <v>0</v>
      </c>
      <c r="AL237" s="1791">
        <f t="shared" si="95"/>
        <v>0</v>
      </c>
      <c r="AM237" s="1791">
        <f t="shared" si="96"/>
        <v>0</v>
      </c>
      <c r="AN237" s="1791">
        <f t="shared" si="97"/>
        <v>0</v>
      </c>
      <c r="AO237" s="1791">
        <f t="shared" si="98"/>
        <v>0</v>
      </c>
      <c r="AP237" s="1791">
        <f t="shared" si="99"/>
        <v>0</v>
      </c>
      <c r="AQ237" s="1791">
        <f t="shared" si="100"/>
        <v>0</v>
      </c>
      <c r="AR237" s="1791">
        <f t="shared" si="101"/>
        <v>0</v>
      </c>
      <c r="AS237" s="1791">
        <f t="shared" si="102"/>
        <v>0</v>
      </c>
      <c r="AT237" s="1791">
        <f t="shared" si="103"/>
        <v>0</v>
      </c>
      <c r="AU237" s="1791">
        <f t="shared" si="104"/>
        <v>0</v>
      </c>
      <c r="AV237" s="1791">
        <f t="shared" si="105"/>
        <v>0</v>
      </c>
      <c r="AW237" s="1791">
        <f t="shared" si="106"/>
        <v>0</v>
      </c>
      <c r="AX237" s="1791">
        <f t="shared" si="107"/>
        <v>0</v>
      </c>
      <c r="AY237" s="1791">
        <f t="shared" si="108"/>
        <v>0</v>
      </c>
      <c r="AZ237" s="1791">
        <f t="shared" si="109"/>
        <v>0</v>
      </c>
      <c r="BA237" s="1791">
        <f t="shared" si="110"/>
        <v>0</v>
      </c>
      <c r="BB237" s="1791">
        <f t="shared" si="111"/>
        <v>0</v>
      </c>
      <c r="BC237" s="1791">
        <f t="shared" si="112"/>
        <v>0</v>
      </c>
      <c r="BD237" s="1791">
        <f t="shared" si="113"/>
        <v>0</v>
      </c>
      <c r="BE237" s="1791">
        <f t="shared" si="114"/>
        <v>0</v>
      </c>
      <c r="BF237" s="1791">
        <f t="shared" si="115"/>
        <v>0</v>
      </c>
      <c r="BG237" s="1791">
        <f t="shared" si="116"/>
        <v>0</v>
      </c>
      <c r="BH237" s="1791">
        <f t="shared" si="117"/>
        <v>0</v>
      </c>
      <c r="BI237" s="1791">
        <f t="shared" si="118"/>
        <v>0</v>
      </c>
      <c r="BJ237" s="1791">
        <f t="shared" si="119"/>
        <v>0</v>
      </c>
      <c r="BK237" s="1791">
        <f t="shared" si="120"/>
        <v>0</v>
      </c>
      <c r="BL237" s="1791">
        <f t="shared" si="121"/>
        <v>0</v>
      </c>
      <c r="BM237" s="1791">
        <f t="shared" si="122"/>
        <v>0</v>
      </c>
      <c r="BN237" s="1791">
        <f t="shared" si="123"/>
        <v>0</v>
      </c>
      <c r="BO237" s="1791">
        <f t="shared" si="124"/>
        <v>0</v>
      </c>
      <c r="BP237" s="1791">
        <f t="shared" si="125"/>
        <v>0</v>
      </c>
      <c r="BQ237" s="1791">
        <f t="shared" si="126"/>
        <v>0</v>
      </c>
      <c r="BR237" s="1791">
        <f t="shared" si="127"/>
        <v>0</v>
      </c>
      <c r="BS237" s="1791">
        <f t="shared" si="128"/>
        <v>0</v>
      </c>
      <c r="BT237" s="1791">
        <f t="shared" si="129"/>
        <v>0</v>
      </c>
      <c r="BU237" s="1791">
        <f t="shared" si="130"/>
        <v>0</v>
      </c>
      <c r="BV237" s="1791">
        <f t="shared" si="131"/>
        <v>0</v>
      </c>
      <c r="BW237" s="1791">
        <f t="shared" si="132"/>
        <v>0</v>
      </c>
      <c r="BX237" s="1791">
        <f t="shared" si="133"/>
        <v>0</v>
      </c>
      <c r="BY237" s="1791">
        <f t="shared" si="134"/>
        <v>0</v>
      </c>
      <c r="BZ237" s="1791">
        <f t="shared" si="135"/>
        <v>0</v>
      </c>
      <c r="CA237" s="1791">
        <f t="shared" si="136"/>
        <v>0</v>
      </c>
      <c r="CB237" s="1791">
        <f t="shared" si="137"/>
        <v>0</v>
      </c>
      <c r="CC237" s="1791">
        <f t="shared" si="138"/>
        <v>0</v>
      </c>
      <c r="CD237" s="1791">
        <f t="shared" si="139"/>
        <v>0</v>
      </c>
      <c r="CE237" s="1791">
        <f t="shared" si="140"/>
        <v>0</v>
      </c>
      <c r="CF237" s="1791">
        <f t="shared" si="141"/>
        <v>0</v>
      </c>
      <c r="CG237" s="1791">
        <f t="shared" si="142"/>
        <v>0</v>
      </c>
      <c r="CH237" s="1791">
        <f t="shared" si="143"/>
        <v>0</v>
      </c>
      <c r="CI237" s="1791">
        <f t="shared" si="144"/>
        <v>0</v>
      </c>
      <c r="CJ237" s="1791">
        <f t="shared" si="145"/>
        <v>0</v>
      </c>
      <c r="CK237" s="1791">
        <f t="shared" si="146"/>
        <v>0</v>
      </c>
      <c r="CL237" s="1791">
        <f t="shared" si="147"/>
        <v>0</v>
      </c>
      <c r="CM237" s="1768"/>
      <c r="CN237" s="1768"/>
      <c r="CO237" s="1768"/>
      <c r="CP237" s="1768"/>
      <c r="CQ237" s="1915"/>
      <c r="CR237" s="1768"/>
      <c r="CS237" s="1768"/>
      <c r="CT237" s="1768"/>
    </row>
    <row r="238" spans="1:98" ht="12.75">
      <c r="A238" s="1780"/>
      <c r="B238" s="218" t="s">
        <v>1356</v>
      </c>
      <c r="C238" s="1791">
        <f t="shared" si="60"/>
        <v>8000</v>
      </c>
      <c r="D238" s="1791">
        <f t="shared" si="61"/>
        <v>0</v>
      </c>
      <c r="E238" s="1791">
        <f t="shared" si="62"/>
        <v>8000</v>
      </c>
      <c r="F238" s="1791">
        <f t="shared" si="63"/>
        <v>8000</v>
      </c>
      <c r="G238" s="1791">
        <f t="shared" si="64"/>
        <v>0</v>
      </c>
      <c r="H238" s="1791">
        <f t="shared" si="65"/>
        <v>0</v>
      </c>
      <c r="I238" s="1791">
        <f t="shared" si="66"/>
        <v>0</v>
      </c>
      <c r="J238" s="1791">
        <f t="shared" si="67"/>
        <v>0</v>
      </c>
      <c r="K238" s="1791">
        <f t="shared" si="68"/>
        <v>0</v>
      </c>
      <c r="L238" s="1791">
        <f t="shared" si="69"/>
        <v>0</v>
      </c>
      <c r="M238" s="1791">
        <f t="shared" si="70"/>
        <v>0</v>
      </c>
      <c r="N238" s="1791">
        <f t="shared" si="71"/>
        <v>0</v>
      </c>
      <c r="O238" s="1791">
        <f t="shared" si="72"/>
        <v>0</v>
      </c>
      <c r="P238" s="1791">
        <f t="shared" si="73"/>
        <v>0</v>
      </c>
      <c r="Q238" s="1791">
        <f t="shared" si="74"/>
        <v>0</v>
      </c>
      <c r="R238" s="1791">
        <f t="shared" si="75"/>
        <v>0</v>
      </c>
      <c r="S238" s="1791">
        <f t="shared" si="76"/>
        <v>0</v>
      </c>
      <c r="T238" s="1791">
        <f t="shared" si="77"/>
        <v>0</v>
      </c>
      <c r="U238" s="1791">
        <f t="shared" si="78"/>
        <v>0</v>
      </c>
      <c r="V238" s="1791">
        <f t="shared" si="79"/>
        <v>0</v>
      </c>
      <c r="W238" s="1791">
        <f t="shared" si="80"/>
        <v>0</v>
      </c>
      <c r="X238" s="1791">
        <f t="shared" si="81"/>
        <v>0</v>
      </c>
      <c r="Y238" s="1791">
        <f t="shared" si="82"/>
        <v>0</v>
      </c>
      <c r="Z238" s="1791">
        <f t="shared" si="83"/>
        <v>0</v>
      </c>
      <c r="AA238" s="1791">
        <f t="shared" si="84"/>
        <v>0</v>
      </c>
      <c r="AB238" s="1791">
        <f t="shared" si="85"/>
        <v>8000</v>
      </c>
      <c r="AC238" s="1791">
        <f t="shared" si="86"/>
        <v>0</v>
      </c>
      <c r="AD238" s="1791">
        <f t="shared" si="87"/>
        <v>0</v>
      </c>
      <c r="AE238" s="1791">
        <f t="shared" si="88"/>
        <v>0</v>
      </c>
      <c r="AF238" s="1791">
        <f t="shared" si="89"/>
        <v>0</v>
      </c>
      <c r="AG238" s="1791">
        <f t="shared" si="90"/>
        <v>0</v>
      </c>
      <c r="AH238" s="1791">
        <f t="shared" si="91"/>
        <v>0</v>
      </c>
      <c r="AI238" s="1791">
        <f t="shared" si="92"/>
        <v>0</v>
      </c>
      <c r="AJ238" s="1791">
        <f t="shared" si="93"/>
        <v>0</v>
      </c>
      <c r="AK238" s="1791">
        <f t="shared" si="94"/>
        <v>0</v>
      </c>
      <c r="AL238" s="1791">
        <f t="shared" si="95"/>
        <v>0</v>
      </c>
      <c r="AM238" s="1791">
        <f t="shared" si="96"/>
        <v>0</v>
      </c>
      <c r="AN238" s="1791">
        <f t="shared" si="97"/>
        <v>0</v>
      </c>
      <c r="AO238" s="1791">
        <f t="shared" si="98"/>
        <v>0</v>
      </c>
      <c r="AP238" s="1791">
        <f t="shared" si="99"/>
        <v>0</v>
      </c>
      <c r="AQ238" s="1791">
        <f t="shared" si="100"/>
        <v>0</v>
      </c>
      <c r="AR238" s="1791">
        <f t="shared" si="101"/>
        <v>0</v>
      </c>
      <c r="AS238" s="1791">
        <f t="shared" si="102"/>
        <v>0</v>
      </c>
      <c r="AT238" s="1791">
        <f t="shared" si="103"/>
        <v>0</v>
      </c>
      <c r="AU238" s="1791">
        <f t="shared" si="104"/>
        <v>0</v>
      </c>
      <c r="AV238" s="1791">
        <f t="shared" si="105"/>
        <v>8000</v>
      </c>
      <c r="AW238" s="1791">
        <f t="shared" si="106"/>
        <v>0</v>
      </c>
      <c r="AX238" s="1791">
        <f t="shared" si="107"/>
        <v>0</v>
      </c>
      <c r="AY238" s="1791">
        <f t="shared" si="108"/>
        <v>0</v>
      </c>
      <c r="AZ238" s="1791">
        <f t="shared" si="109"/>
        <v>0</v>
      </c>
      <c r="BA238" s="1791">
        <f t="shared" si="110"/>
        <v>0</v>
      </c>
      <c r="BB238" s="1791">
        <f t="shared" si="111"/>
        <v>0</v>
      </c>
      <c r="BC238" s="1791">
        <f t="shared" si="112"/>
        <v>0</v>
      </c>
      <c r="BD238" s="1791">
        <f t="shared" si="113"/>
        <v>0</v>
      </c>
      <c r="BE238" s="1791">
        <f t="shared" si="114"/>
        <v>0</v>
      </c>
      <c r="BF238" s="1791">
        <f t="shared" si="115"/>
        <v>0</v>
      </c>
      <c r="BG238" s="1791">
        <f t="shared" si="116"/>
        <v>0</v>
      </c>
      <c r="BH238" s="1791">
        <f t="shared" si="117"/>
        <v>0</v>
      </c>
      <c r="BI238" s="1791">
        <f t="shared" si="118"/>
        <v>0</v>
      </c>
      <c r="BJ238" s="1791">
        <f t="shared" si="119"/>
        <v>0</v>
      </c>
      <c r="BK238" s="1791">
        <f t="shared" si="120"/>
        <v>0</v>
      </c>
      <c r="BL238" s="1791">
        <f t="shared" si="121"/>
        <v>0</v>
      </c>
      <c r="BM238" s="1791">
        <f t="shared" si="122"/>
        <v>0</v>
      </c>
      <c r="BN238" s="1791">
        <f t="shared" si="123"/>
        <v>0</v>
      </c>
      <c r="BO238" s="1791">
        <f t="shared" si="124"/>
        <v>0</v>
      </c>
      <c r="BP238" s="1791">
        <f t="shared" si="125"/>
        <v>0</v>
      </c>
      <c r="BQ238" s="1791">
        <f t="shared" si="126"/>
        <v>0</v>
      </c>
      <c r="BR238" s="1791">
        <f t="shared" si="127"/>
        <v>0</v>
      </c>
      <c r="BS238" s="1791">
        <f t="shared" si="128"/>
        <v>0</v>
      </c>
      <c r="BT238" s="1791">
        <f t="shared" si="129"/>
        <v>0</v>
      </c>
      <c r="BU238" s="1791">
        <f t="shared" si="130"/>
        <v>0</v>
      </c>
      <c r="BV238" s="1791">
        <f t="shared" si="131"/>
        <v>0</v>
      </c>
      <c r="BW238" s="1791">
        <f t="shared" si="132"/>
        <v>0</v>
      </c>
      <c r="BX238" s="1791">
        <f t="shared" si="133"/>
        <v>0</v>
      </c>
      <c r="BY238" s="1791">
        <f t="shared" si="134"/>
        <v>0</v>
      </c>
      <c r="BZ238" s="1791">
        <f t="shared" si="135"/>
        <v>0</v>
      </c>
      <c r="CA238" s="1791">
        <f t="shared" si="136"/>
        <v>0</v>
      </c>
      <c r="CB238" s="1791">
        <f t="shared" si="137"/>
        <v>0</v>
      </c>
      <c r="CC238" s="1791">
        <f t="shared" si="138"/>
        <v>0</v>
      </c>
      <c r="CD238" s="1791">
        <f t="shared" si="139"/>
        <v>0</v>
      </c>
      <c r="CE238" s="1791">
        <f t="shared" si="140"/>
        <v>0</v>
      </c>
      <c r="CF238" s="1791">
        <f t="shared" si="141"/>
        <v>0</v>
      </c>
      <c r="CG238" s="1791">
        <f t="shared" si="142"/>
        <v>0</v>
      </c>
      <c r="CH238" s="1791">
        <f t="shared" si="143"/>
        <v>0</v>
      </c>
      <c r="CI238" s="1791">
        <f t="shared" si="144"/>
        <v>0</v>
      </c>
      <c r="CJ238" s="1791">
        <f t="shared" si="145"/>
        <v>0</v>
      </c>
      <c r="CK238" s="1791">
        <f t="shared" si="146"/>
        <v>0</v>
      </c>
      <c r="CL238" s="1791">
        <f t="shared" si="147"/>
        <v>0</v>
      </c>
      <c r="CM238" s="1768"/>
      <c r="CN238" s="1768"/>
      <c r="CO238" s="1768"/>
      <c r="CP238" s="1768"/>
      <c r="CQ238" s="1915"/>
      <c r="CR238" s="1768"/>
      <c r="CS238" s="1768"/>
      <c r="CT238" s="1768"/>
    </row>
    <row r="239" spans="1:98" ht="12.75">
      <c r="A239" s="1780"/>
      <c r="B239" s="218" t="s">
        <v>268</v>
      </c>
      <c r="C239" s="1791">
        <f t="shared" si="60"/>
        <v>-8142568</v>
      </c>
      <c r="D239" s="1791">
        <f t="shared" si="61"/>
        <v>0</v>
      </c>
      <c r="E239" s="1791">
        <f t="shared" si="62"/>
        <v>0</v>
      </c>
      <c r="F239" s="1791">
        <f t="shared" si="63"/>
        <v>0</v>
      </c>
      <c r="G239" s="1791">
        <f t="shared" si="64"/>
        <v>-2485076.4836453544</v>
      </c>
      <c r="H239" s="1791">
        <f t="shared" si="65"/>
        <v>-1190808.1712958112</v>
      </c>
      <c r="I239" s="1791">
        <f t="shared" si="66"/>
        <v>-1072271.3544336306</v>
      </c>
      <c r="J239" s="1791">
        <f t="shared" si="67"/>
        <v>0</v>
      </c>
      <c r="K239" s="1791">
        <f t="shared" si="68"/>
        <v>0</v>
      </c>
      <c r="L239" s="1791">
        <f t="shared" si="69"/>
        <v>0</v>
      </c>
      <c r="M239" s="1791">
        <f t="shared" si="70"/>
        <v>-11181.005203513976</v>
      </c>
      <c r="N239" s="1791">
        <f t="shared" si="71"/>
        <v>0</v>
      </c>
      <c r="O239" s="1791">
        <f t="shared" si="72"/>
        <v>-7774.5854216900707</v>
      </c>
      <c r="P239" s="1791">
        <f t="shared" si="73"/>
        <v>0</v>
      </c>
      <c r="Q239" s="1791">
        <f t="shared" si="74"/>
        <v>0</v>
      </c>
      <c r="R239" s="1791">
        <f t="shared" si="75"/>
        <v>0</v>
      </c>
      <c r="S239" s="1791">
        <f t="shared" si="76"/>
        <v>0</v>
      </c>
      <c r="T239" s="1791">
        <f t="shared" si="77"/>
        <v>0</v>
      </c>
      <c r="U239" s="1791">
        <f t="shared" si="78"/>
        <v>0</v>
      </c>
      <c r="V239" s="1791">
        <f t="shared" si="79"/>
        <v>0</v>
      </c>
      <c r="W239" s="1791">
        <f t="shared" si="80"/>
        <v>0</v>
      </c>
      <c r="X239" s="1791">
        <f t="shared" si="81"/>
        <v>0</v>
      </c>
      <c r="Y239" s="1791">
        <f t="shared" si="82"/>
        <v>0</v>
      </c>
      <c r="Z239" s="1791">
        <f t="shared" si="83"/>
        <v>0</v>
      </c>
      <c r="AA239" s="1791">
        <f t="shared" si="84"/>
        <v>-4767111.5999999996</v>
      </c>
      <c r="AB239" s="1791">
        <f t="shared" si="85"/>
        <v>-1912646.154223721</v>
      </c>
      <c r="AC239" s="1791">
        <f t="shared" si="86"/>
        <v>-276748.64678425004</v>
      </c>
      <c r="AD239" s="1791">
        <f t="shared" si="87"/>
        <v>-29840.86239850086</v>
      </c>
      <c r="AE239" s="1791">
        <f t="shared" si="88"/>
        <v>0</v>
      </c>
      <c r="AF239" s="1791">
        <f t="shared" si="89"/>
        <v>0</v>
      </c>
      <c r="AG239" s="1791">
        <f t="shared" si="90"/>
        <v>0</v>
      </c>
      <c r="AH239" s="1791">
        <f t="shared" si="91"/>
        <v>-101694.31875676855</v>
      </c>
      <c r="AI239" s="1791">
        <f t="shared" si="92"/>
        <v>0</v>
      </c>
      <c r="AJ239" s="1791">
        <f t="shared" si="93"/>
        <v>-3127.4178367599161</v>
      </c>
      <c r="AK239" s="1791">
        <f t="shared" si="94"/>
        <v>0</v>
      </c>
      <c r="AL239" s="1791">
        <f t="shared" si="95"/>
        <v>0</v>
      </c>
      <c r="AM239" s="1791">
        <f t="shared" si="96"/>
        <v>0</v>
      </c>
      <c r="AN239" s="1791">
        <f t="shared" si="97"/>
        <v>0</v>
      </c>
      <c r="AO239" s="1791">
        <f t="shared" si="98"/>
        <v>0</v>
      </c>
      <c r="AP239" s="1791">
        <f t="shared" si="99"/>
        <v>0</v>
      </c>
      <c r="AQ239" s="1791">
        <f t="shared" si="100"/>
        <v>0</v>
      </c>
      <c r="AR239" s="1791">
        <f t="shared" si="101"/>
        <v>0</v>
      </c>
      <c r="AS239" s="1791">
        <f t="shared" si="102"/>
        <v>0</v>
      </c>
      <c r="AT239" s="1791">
        <f t="shared" si="103"/>
        <v>0</v>
      </c>
      <c r="AU239" s="1791">
        <f t="shared" si="104"/>
        <v>0</v>
      </c>
      <c r="AV239" s="1791">
        <f t="shared" si="105"/>
        <v>-2324057.4000000004</v>
      </c>
      <c r="AW239" s="1791">
        <f t="shared" si="106"/>
        <v>0</v>
      </c>
      <c r="AX239" s="1791">
        <f t="shared" si="107"/>
        <v>0</v>
      </c>
      <c r="AY239" s="1791">
        <f t="shared" si="108"/>
        <v>0</v>
      </c>
      <c r="AZ239" s="1791">
        <f t="shared" si="109"/>
        <v>0</v>
      </c>
      <c r="BA239" s="1791">
        <f t="shared" si="110"/>
        <v>0</v>
      </c>
      <c r="BB239" s="1791">
        <f t="shared" si="111"/>
        <v>0</v>
      </c>
      <c r="BC239" s="1791">
        <f t="shared" si="112"/>
        <v>0</v>
      </c>
      <c r="BD239" s="1791">
        <f t="shared" si="113"/>
        <v>0</v>
      </c>
      <c r="BE239" s="1791">
        <f t="shared" si="114"/>
        <v>0</v>
      </c>
      <c r="BF239" s="1791">
        <f t="shared" si="115"/>
        <v>0</v>
      </c>
      <c r="BG239" s="1791">
        <f t="shared" si="116"/>
        <v>0</v>
      </c>
      <c r="BH239" s="1791">
        <f t="shared" si="117"/>
        <v>0</v>
      </c>
      <c r="BI239" s="1791">
        <f t="shared" si="118"/>
        <v>0</v>
      </c>
      <c r="BJ239" s="1791">
        <f t="shared" si="119"/>
        <v>0</v>
      </c>
      <c r="BK239" s="1791">
        <f t="shared" si="120"/>
        <v>0</v>
      </c>
      <c r="BL239" s="1791">
        <f t="shared" si="121"/>
        <v>0</v>
      </c>
      <c r="BM239" s="1791">
        <f t="shared" si="122"/>
        <v>0</v>
      </c>
      <c r="BN239" s="1791">
        <f t="shared" si="123"/>
        <v>0</v>
      </c>
      <c r="BO239" s="1791">
        <f t="shared" si="124"/>
        <v>0</v>
      </c>
      <c r="BP239" s="1791">
        <f t="shared" si="125"/>
        <v>0</v>
      </c>
      <c r="BQ239" s="1791">
        <f t="shared" si="126"/>
        <v>0</v>
      </c>
      <c r="BR239" s="1791">
        <f t="shared" si="127"/>
        <v>-686476.89826727659</v>
      </c>
      <c r="BS239" s="1791">
        <f t="shared" si="128"/>
        <v>-224858.22825692559</v>
      </c>
      <c r="BT239" s="1791">
        <f t="shared" si="129"/>
        <v>-121918.51025640422</v>
      </c>
      <c r="BU239" s="1791">
        <f t="shared" si="130"/>
        <v>0</v>
      </c>
      <c r="BV239" s="1791">
        <f t="shared" si="131"/>
        <v>0</v>
      </c>
      <c r="BW239" s="1791">
        <f t="shared" si="132"/>
        <v>0</v>
      </c>
      <c r="BX239" s="1791">
        <f t="shared" si="133"/>
        <v>-16689.711664489801</v>
      </c>
      <c r="BY239" s="1791">
        <f t="shared" si="134"/>
        <v>0</v>
      </c>
      <c r="BZ239" s="1791">
        <f t="shared" si="135"/>
        <v>-1454.6515549039193</v>
      </c>
      <c r="CA239" s="1791">
        <f t="shared" si="136"/>
        <v>0</v>
      </c>
      <c r="CB239" s="1791">
        <f t="shared" si="137"/>
        <v>0</v>
      </c>
      <c r="CC239" s="1791">
        <f t="shared" si="138"/>
        <v>0</v>
      </c>
      <c r="CD239" s="1791">
        <f t="shared" si="139"/>
        <v>0</v>
      </c>
      <c r="CE239" s="1791">
        <f t="shared" si="140"/>
        <v>0</v>
      </c>
      <c r="CF239" s="1791">
        <f t="shared" si="141"/>
        <v>0</v>
      </c>
      <c r="CG239" s="1791">
        <f t="shared" si="142"/>
        <v>0</v>
      </c>
      <c r="CH239" s="1791">
        <f t="shared" si="143"/>
        <v>0</v>
      </c>
      <c r="CI239" s="1791">
        <f t="shared" si="144"/>
        <v>0</v>
      </c>
      <c r="CJ239" s="1791">
        <f t="shared" si="145"/>
        <v>0</v>
      </c>
      <c r="CK239" s="1791">
        <f t="shared" si="146"/>
        <v>0</v>
      </c>
      <c r="CL239" s="1791">
        <f t="shared" si="147"/>
        <v>-1051398</v>
      </c>
      <c r="CM239" s="1768"/>
      <c r="CN239" s="1768"/>
      <c r="CO239" s="1768"/>
      <c r="CP239" s="1768"/>
      <c r="CQ239" s="1915"/>
      <c r="CR239" s="1768"/>
      <c r="CS239" s="1768"/>
      <c r="CT239" s="1768"/>
    </row>
    <row r="240" spans="1:98" ht="12.75">
      <c r="A240" s="1780"/>
      <c r="B240" s="218" t="s">
        <v>710</v>
      </c>
      <c r="C240" s="1791">
        <f t="shared" si="60"/>
        <v>5000</v>
      </c>
      <c r="D240" s="1791">
        <f t="shared" si="61"/>
        <v>0</v>
      </c>
      <c r="E240" s="1791">
        <f t="shared" si="62"/>
        <v>5000</v>
      </c>
      <c r="F240" s="1791">
        <f t="shared" si="63"/>
        <v>5000</v>
      </c>
      <c r="G240" s="1791">
        <f t="shared" si="64"/>
        <v>0</v>
      </c>
      <c r="H240" s="1791">
        <f t="shared" si="65"/>
        <v>0</v>
      </c>
      <c r="I240" s="1791">
        <f t="shared" si="66"/>
        <v>0</v>
      </c>
      <c r="J240" s="1791">
        <f t="shared" si="67"/>
        <v>0</v>
      </c>
      <c r="K240" s="1791">
        <f t="shared" si="68"/>
        <v>0</v>
      </c>
      <c r="L240" s="1791">
        <f t="shared" si="69"/>
        <v>0</v>
      </c>
      <c r="M240" s="1791">
        <f t="shared" si="70"/>
        <v>0</v>
      </c>
      <c r="N240" s="1791">
        <f t="shared" si="71"/>
        <v>0</v>
      </c>
      <c r="O240" s="1791">
        <f t="shared" si="72"/>
        <v>0</v>
      </c>
      <c r="P240" s="1791">
        <f t="shared" si="73"/>
        <v>0</v>
      </c>
      <c r="Q240" s="1791">
        <f t="shared" si="74"/>
        <v>0</v>
      </c>
      <c r="R240" s="1791">
        <f t="shared" si="75"/>
        <v>0</v>
      </c>
      <c r="S240" s="1791">
        <f t="shared" si="76"/>
        <v>0</v>
      </c>
      <c r="T240" s="1791">
        <f t="shared" si="77"/>
        <v>0</v>
      </c>
      <c r="U240" s="1791">
        <f t="shared" si="78"/>
        <v>0</v>
      </c>
      <c r="V240" s="1791">
        <f t="shared" si="79"/>
        <v>0</v>
      </c>
      <c r="W240" s="1791">
        <f t="shared" si="80"/>
        <v>0</v>
      </c>
      <c r="X240" s="1791">
        <f t="shared" si="81"/>
        <v>0</v>
      </c>
      <c r="Y240" s="1791">
        <f t="shared" si="82"/>
        <v>0</v>
      </c>
      <c r="Z240" s="1791">
        <f t="shared" si="83"/>
        <v>0</v>
      </c>
      <c r="AA240" s="1791">
        <f t="shared" si="84"/>
        <v>0</v>
      </c>
      <c r="AB240" s="1791">
        <f t="shared" si="85"/>
        <v>4171.9502916560996</v>
      </c>
      <c r="AC240" s="1791">
        <f t="shared" si="86"/>
        <v>513.5683489728633</v>
      </c>
      <c r="AD240" s="1791">
        <f t="shared" si="87"/>
        <v>59.599289880801415</v>
      </c>
      <c r="AE240" s="1791">
        <f t="shared" si="88"/>
        <v>0</v>
      </c>
      <c r="AF240" s="1791">
        <f t="shared" si="89"/>
        <v>0</v>
      </c>
      <c r="AG240" s="1791">
        <f t="shared" si="90"/>
        <v>0</v>
      </c>
      <c r="AH240" s="1791">
        <f t="shared" si="91"/>
        <v>247.27364950545268</v>
      </c>
      <c r="AI240" s="1791">
        <f t="shared" si="92"/>
        <v>0</v>
      </c>
      <c r="AJ240" s="1791">
        <f t="shared" si="93"/>
        <v>7.6084199847831604</v>
      </c>
      <c r="AK240" s="1791">
        <f t="shared" si="94"/>
        <v>0</v>
      </c>
      <c r="AL240" s="1791">
        <f t="shared" si="95"/>
        <v>0</v>
      </c>
      <c r="AM240" s="1791">
        <f t="shared" si="96"/>
        <v>0</v>
      </c>
      <c r="AN240" s="1791">
        <f t="shared" si="97"/>
        <v>0</v>
      </c>
      <c r="AO240" s="1791">
        <f t="shared" si="98"/>
        <v>0</v>
      </c>
      <c r="AP240" s="1791">
        <f t="shared" si="99"/>
        <v>0</v>
      </c>
      <c r="AQ240" s="1791">
        <f t="shared" si="100"/>
        <v>0</v>
      </c>
      <c r="AR240" s="1791">
        <f t="shared" si="101"/>
        <v>0</v>
      </c>
      <c r="AS240" s="1791">
        <f t="shared" si="102"/>
        <v>0</v>
      </c>
      <c r="AT240" s="1791">
        <f t="shared" si="103"/>
        <v>0</v>
      </c>
      <c r="AU240" s="1791">
        <f t="shared" si="104"/>
        <v>0</v>
      </c>
      <c r="AV240" s="1791">
        <f t="shared" si="105"/>
        <v>5000</v>
      </c>
      <c r="AW240" s="1791">
        <f t="shared" si="106"/>
        <v>0</v>
      </c>
      <c r="AX240" s="1791">
        <f t="shared" si="107"/>
        <v>0</v>
      </c>
      <c r="AY240" s="1791">
        <f t="shared" si="108"/>
        <v>0</v>
      </c>
      <c r="AZ240" s="1791">
        <f t="shared" si="109"/>
        <v>0</v>
      </c>
      <c r="BA240" s="1791">
        <f t="shared" si="110"/>
        <v>0</v>
      </c>
      <c r="BB240" s="1791">
        <f t="shared" si="111"/>
        <v>0</v>
      </c>
      <c r="BC240" s="1791">
        <f t="shared" si="112"/>
        <v>0</v>
      </c>
      <c r="BD240" s="1791">
        <f t="shared" si="113"/>
        <v>0</v>
      </c>
      <c r="BE240" s="1791">
        <f t="shared" si="114"/>
        <v>0</v>
      </c>
      <c r="BF240" s="1791">
        <f t="shared" si="115"/>
        <v>0</v>
      </c>
      <c r="BG240" s="1791">
        <f t="shared" si="116"/>
        <v>0</v>
      </c>
      <c r="BH240" s="1791">
        <f t="shared" si="117"/>
        <v>0</v>
      </c>
      <c r="BI240" s="1791">
        <f t="shared" si="118"/>
        <v>0</v>
      </c>
      <c r="BJ240" s="1791">
        <f t="shared" si="119"/>
        <v>0</v>
      </c>
      <c r="BK240" s="1791">
        <f t="shared" si="120"/>
        <v>0</v>
      </c>
      <c r="BL240" s="1791">
        <f t="shared" si="121"/>
        <v>0</v>
      </c>
      <c r="BM240" s="1791">
        <f t="shared" si="122"/>
        <v>0</v>
      </c>
      <c r="BN240" s="1791">
        <f t="shared" si="123"/>
        <v>0</v>
      </c>
      <c r="BO240" s="1791">
        <f t="shared" si="124"/>
        <v>0</v>
      </c>
      <c r="BP240" s="1791">
        <f t="shared" si="125"/>
        <v>0</v>
      </c>
      <c r="BQ240" s="1791">
        <f t="shared" si="126"/>
        <v>0</v>
      </c>
      <c r="BR240" s="1791">
        <f t="shared" si="127"/>
        <v>0</v>
      </c>
      <c r="BS240" s="1791">
        <f t="shared" si="128"/>
        <v>0</v>
      </c>
      <c r="BT240" s="1791">
        <f t="shared" si="129"/>
        <v>0</v>
      </c>
      <c r="BU240" s="1791">
        <f t="shared" si="130"/>
        <v>0</v>
      </c>
      <c r="BV240" s="1791">
        <f t="shared" si="131"/>
        <v>0</v>
      </c>
      <c r="BW240" s="1791">
        <f t="shared" si="132"/>
        <v>0</v>
      </c>
      <c r="BX240" s="1791">
        <f t="shared" si="133"/>
        <v>0</v>
      </c>
      <c r="BY240" s="1791">
        <f t="shared" si="134"/>
        <v>0</v>
      </c>
      <c r="BZ240" s="1791">
        <f t="shared" si="135"/>
        <v>0</v>
      </c>
      <c r="CA240" s="1791">
        <f t="shared" si="136"/>
        <v>0</v>
      </c>
      <c r="CB240" s="1791">
        <f t="shared" si="137"/>
        <v>0</v>
      </c>
      <c r="CC240" s="1791">
        <f t="shared" si="138"/>
        <v>0</v>
      </c>
      <c r="CD240" s="1791">
        <f t="shared" si="139"/>
        <v>0</v>
      </c>
      <c r="CE240" s="1791">
        <f t="shared" si="140"/>
        <v>0</v>
      </c>
      <c r="CF240" s="1791">
        <f t="shared" si="141"/>
        <v>0</v>
      </c>
      <c r="CG240" s="1791">
        <f t="shared" si="142"/>
        <v>0</v>
      </c>
      <c r="CH240" s="1791">
        <f t="shared" si="143"/>
        <v>0</v>
      </c>
      <c r="CI240" s="1791">
        <f t="shared" si="144"/>
        <v>0</v>
      </c>
      <c r="CJ240" s="1791">
        <f t="shared" si="145"/>
        <v>0</v>
      </c>
      <c r="CK240" s="1791">
        <f t="shared" si="146"/>
        <v>0</v>
      </c>
      <c r="CL240" s="1791">
        <f t="shared" si="147"/>
        <v>0</v>
      </c>
      <c r="CM240" s="1768"/>
      <c r="CN240" s="1768"/>
      <c r="CO240" s="1768"/>
      <c r="CP240" s="1768"/>
      <c r="CQ240" s="1915"/>
      <c r="CR240" s="1768"/>
      <c r="CS240" s="1768"/>
      <c r="CT240" s="1768"/>
    </row>
    <row r="241" spans="1:98" ht="12.75">
      <c r="A241" s="1780"/>
      <c r="B241" s="218" t="s">
        <v>1280</v>
      </c>
      <c r="C241" s="1791">
        <f t="shared" si="60"/>
        <v>8000</v>
      </c>
      <c r="D241" s="1791">
        <f t="shared" si="61"/>
        <v>0</v>
      </c>
      <c r="E241" s="1791">
        <f t="shared" si="62"/>
        <v>0</v>
      </c>
      <c r="F241" s="1791">
        <f t="shared" si="63"/>
        <v>0</v>
      </c>
      <c r="G241" s="1791">
        <f t="shared" si="64"/>
        <v>0</v>
      </c>
      <c r="H241" s="1791">
        <f t="shared" si="65"/>
        <v>0</v>
      </c>
      <c r="I241" s="1791">
        <f t="shared" si="66"/>
        <v>0</v>
      </c>
      <c r="J241" s="1791">
        <f t="shared" si="67"/>
        <v>0</v>
      </c>
      <c r="K241" s="1791">
        <f t="shared" si="68"/>
        <v>0</v>
      </c>
      <c r="L241" s="1791">
        <f t="shared" si="69"/>
        <v>0</v>
      </c>
      <c r="M241" s="1791">
        <f t="shared" si="70"/>
        <v>0</v>
      </c>
      <c r="N241" s="1791">
        <f t="shared" si="71"/>
        <v>0</v>
      </c>
      <c r="O241" s="1791">
        <f t="shared" si="72"/>
        <v>0</v>
      </c>
      <c r="P241" s="1791">
        <f t="shared" si="73"/>
        <v>0</v>
      </c>
      <c r="Q241" s="1791">
        <f t="shared" si="74"/>
        <v>0</v>
      </c>
      <c r="R241" s="1791">
        <f t="shared" si="75"/>
        <v>0</v>
      </c>
      <c r="S241" s="1791">
        <f t="shared" si="76"/>
        <v>0</v>
      </c>
      <c r="T241" s="1791">
        <f t="shared" si="77"/>
        <v>0</v>
      </c>
      <c r="U241" s="1791">
        <f t="shared" si="78"/>
        <v>0</v>
      </c>
      <c r="V241" s="1791">
        <f t="shared" si="79"/>
        <v>0</v>
      </c>
      <c r="W241" s="1791">
        <f t="shared" si="80"/>
        <v>0</v>
      </c>
      <c r="X241" s="1791">
        <f t="shared" si="81"/>
        <v>0</v>
      </c>
      <c r="Y241" s="1791">
        <f t="shared" si="82"/>
        <v>0</v>
      </c>
      <c r="Z241" s="1791">
        <f t="shared" si="83"/>
        <v>0</v>
      </c>
      <c r="AA241" s="1791">
        <f t="shared" si="84"/>
        <v>0</v>
      </c>
      <c r="AB241" s="1791">
        <f t="shared" si="85"/>
        <v>0</v>
      </c>
      <c r="AC241" s="1791">
        <f t="shared" si="86"/>
        <v>0</v>
      </c>
      <c r="AD241" s="1791">
        <f t="shared" si="87"/>
        <v>0</v>
      </c>
      <c r="AE241" s="1791">
        <f t="shared" si="88"/>
        <v>0</v>
      </c>
      <c r="AF241" s="1791">
        <f t="shared" si="89"/>
        <v>0</v>
      </c>
      <c r="AG241" s="1791">
        <f t="shared" si="90"/>
        <v>0</v>
      </c>
      <c r="AH241" s="1791">
        <f t="shared" si="91"/>
        <v>0</v>
      </c>
      <c r="AI241" s="1791">
        <f t="shared" si="92"/>
        <v>0</v>
      </c>
      <c r="AJ241" s="1791">
        <f t="shared" si="93"/>
        <v>0</v>
      </c>
      <c r="AK241" s="1791">
        <f t="shared" si="94"/>
        <v>0</v>
      </c>
      <c r="AL241" s="1791">
        <f t="shared" si="95"/>
        <v>0</v>
      </c>
      <c r="AM241" s="1791">
        <f t="shared" si="96"/>
        <v>0</v>
      </c>
      <c r="AN241" s="1791">
        <f t="shared" si="97"/>
        <v>0</v>
      </c>
      <c r="AO241" s="1791">
        <f t="shared" si="98"/>
        <v>0</v>
      </c>
      <c r="AP241" s="1791">
        <f t="shared" si="99"/>
        <v>0</v>
      </c>
      <c r="AQ241" s="1791">
        <f t="shared" si="100"/>
        <v>0</v>
      </c>
      <c r="AR241" s="1791">
        <f t="shared" si="101"/>
        <v>0</v>
      </c>
      <c r="AS241" s="1791">
        <f t="shared" si="102"/>
        <v>0</v>
      </c>
      <c r="AT241" s="1791">
        <f t="shared" si="103"/>
        <v>0</v>
      </c>
      <c r="AU241" s="1791">
        <f t="shared" si="104"/>
        <v>0</v>
      </c>
      <c r="AV241" s="1791">
        <f t="shared" si="105"/>
        <v>0</v>
      </c>
      <c r="AW241" s="1791">
        <f t="shared" si="106"/>
        <v>0</v>
      </c>
      <c r="AX241" s="1791">
        <f t="shared" si="107"/>
        <v>0</v>
      </c>
      <c r="AY241" s="1791">
        <f t="shared" si="108"/>
        <v>0</v>
      </c>
      <c r="AZ241" s="1791">
        <f t="shared" si="109"/>
        <v>0</v>
      </c>
      <c r="BA241" s="1791">
        <f t="shared" si="110"/>
        <v>0</v>
      </c>
      <c r="BB241" s="1791">
        <f t="shared" si="111"/>
        <v>0</v>
      </c>
      <c r="BC241" s="1791">
        <f t="shared" si="112"/>
        <v>0</v>
      </c>
      <c r="BD241" s="1791">
        <f t="shared" si="113"/>
        <v>0</v>
      </c>
      <c r="BE241" s="1791">
        <f t="shared" si="114"/>
        <v>0</v>
      </c>
      <c r="BF241" s="1791">
        <f t="shared" si="115"/>
        <v>0</v>
      </c>
      <c r="BG241" s="1791">
        <f t="shared" si="116"/>
        <v>0</v>
      </c>
      <c r="BH241" s="1791">
        <f t="shared" si="117"/>
        <v>0</v>
      </c>
      <c r="BI241" s="1791">
        <f t="shared" si="118"/>
        <v>0</v>
      </c>
      <c r="BJ241" s="1791">
        <f t="shared" si="119"/>
        <v>0</v>
      </c>
      <c r="BK241" s="1791">
        <f t="shared" si="120"/>
        <v>0</v>
      </c>
      <c r="BL241" s="1791">
        <f t="shared" si="121"/>
        <v>0</v>
      </c>
      <c r="BM241" s="1791">
        <f t="shared" si="122"/>
        <v>0</v>
      </c>
      <c r="BN241" s="1791">
        <f t="shared" si="123"/>
        <v>0</v>
      </c>
      <c r="BO241" s="1791">
        <f t="shared" si="124"/>
        <v>0</v>
      </c>
      <c r="BP241" s="1791">
        <f t="shared" si="125"/>
        <v>0</v>
      </c>
      <c r="BQ241" s="1791">
        <f t="shared" si="126"/>
        <v>0</v>
      </c>
      <c r="BR241" s="1791">
        <f t="shared" si="127"/>
        <v>5541.9729282272574</v>
      </c>
      <c r="BS241" s="1791">
        <f t="shared" si="128"/>
        <v>1466.0263429442912</v>
      </c>
      <c r="BT241" s="1791">
        <f t="shared" si="129"/>
        <v>877.17477774774648</v>
      </c>
      <c r="BU241" s="1791">
        <f t="shared" si="130"/>
        <v>0</v>
      </c>
      <c r="BV241" s="1791">
        <f t="shared" si="131"/>
        <v>0</v>
      </c>
      <c r="BW241" s="1791">
        <f t="shared" si="132"/>
        <v>0</v>
      </c>
      <c r="BX241" s="1791">
        <f t="shared" si="133"/>
        <v>103.34100382761576</v>
      </c>
      <c r="BY241" s="1791">
        <f t="shared" si="134"/>
        <v>0</v>
      </c>
      <c r="BZ241" s="1791">
        <f t="shared" si="135"/>
        <v>11.484947253090656</v>
      </c>
      <c r="CA241" s="1791">
        <f t="shared" si="136"/>
        <v>0</v>
      </c>
      <c r="CB241" s="1791">
        <f t="shared" si="137"/>
        <v>0</v>
      </c>
      <c r="CC241" s="1791">
        <f t="shared" si="138"/>
        <v>0</v>
      </c>
      <c r="CD241" s="1791">
        <f t="shared" si="139"/>
        <v>0</v>
      </c>
      <c r="CE241" s="1791">
        <f t="shared" si="140"/>
        <v>0</v>
      </c>
      <c r="CF241" s="1791">
        <f t="shared" si="141"/>
        <v>0</v>
      </c>
      <c r="CG241" s="1791">
        <f t="shared" si="142"/>
        <v>0</v>
      </c>
      <c r="CH241" s="1791">
        <f t="shared" si="143"/>
        <v>0</v>
      </c>
      <c r="CI241" s="1791">
        <f t="shared" si="144"/>
        <v>0</v>
      </c>
      <c r="CJ241" s="1791">
        <f t="shared" si="145"/>
        <v>0</v>
      </c>
      <c r="CK241" s="1791">
        <f t="shared" si="146"/>
        <v>0</v>
      </c>
      <c r="CL241" s="1791">
        <f t="shared" si="147"/>
        <v>8000.0000000000018</v>
      </c>
      <c r="CM241" s="1768"/>
      <c r="CN241" s="1768"/>
      <c r="CO241" s="1768"/>
      <c r="CP241" s="1768"/>
      <c r="CQ241" s="1915"/>
      <c r="CR241" s="1768"/>
      <c r="CS241" s="1768"/>
      <c r="CT241" s="1768"/>
    </row>
    <row r="242" spans="1:98" ht="12.75">
      <c r="A242" s="1781"/>
      <c r="B242" s="218" t="s">
        <v>779</v>
      </c>
      <c r="C242" s="1791">
        <f t="shared" si="60"/>
        <v>691199.5</v>
      </c>
      <c r="D242" s="1791">
        <f t="shared" si="61"/>
        <v>0</v>
      </c>
      <c r="E242" s="1791">
        <f t="shared" si="62"/>
        <v>0</v>
      </c>
      <c r="F242" s="1791">
        <f t="shared" si="63"/>
        <v>0</v>
      </c>
      <c r="G242" s="1791">
        <f t="shared" si="64"/>
        <v>0</v>
      </c>
      <c r="H242" s="1791">
        <f t="shared" si="65"/>
        <v>0</v>
      </c>
      <c r="I242" s="1791">
        <f t="shared" si="66"/>
        <v>0</v>
      </c>
      <c r="J242" s="1791">
        <f t="shared" si="67"/>
        <v>0</v>
      </c>
      <c r="K242" s="1791">
        <f t="shared" si="68"/>
        <v>0</v>
      </c>
      <c r="L242" s="1791">
        <f t="shared" si="69"/>
        <v>0</v>
      </c>
      <c r="M242" s="1791">
        <f t="shared" si="70"/>
        <v>0</v>
      </c>
      <c r="N242" s="1791">
        <f t="shared" si="71"/>
        <v>0</v>
      </c>
      <c r="O242" s="1791">
        <f t="shared" si="72"/>
        <v>0</v>
      </c>
      <c r="P242" s="1791">
        <f t="shared" si="73"/>
        <v>0</v>
      </c>
      <c r="Q242" s="1791">
        <f t="shared" si="74"/>
        <v>0</v>
      </c>
      <c r="R242" s="1791">
        <f t="shared" si="75"/>
        <v>0</v>
      </c>
      <c r="S242" s="1791">
        <f t="shared" si="76"/>
        <v>0</v>
      </c>
      <c r="T242" s="1791">
        <f t="shared" si="77"/>
        <v>0</v>
      </c>
      <c r="U242" s="1791">
        <f t="shared" si="78"/>
        <v>0</v>
      </c>
      <c r="V242" s="1791">
        <f t="shared" si="79"/>
        <v>0</v>
      </c>
      <c r="W242" s="1791">
        <f t="shared" si="80"/>
        <v>0</v>
      </c>
      <c r="X242" s="1791">
        <f t="shared" si="81"/>
        <v>0</v>
      </c>
      <c r="Y242" s="1791">
        <f t="shared" si="82"/>
        <v>0</v>
      </c>
      <c r="Z242" s="1791">
        <f t="shared" si="83"/>
        <v>0</v>
      </c>
      <c r="AA242" s="1791">
        <f t="shared" si="84"/>
        <v>0</v>
      </c>
      <c r="AB242" s="1791">
        <f t="shared" si="85"/>
        <v>0</v>
      </c>
      <c r="AC242" s="1791">
        <f t="shared" si="86"/>
        <v>0</v>
      </c>
      <c r="AD242" s="1791">
        <f t="shared" si="87"/>
        <v>0</v>
      </c>
      <c r="AE242" s="1791">
        <f t="shared" si="88"/>
        <v>0</v>
      </c>
      <c r="AF242" s="1791">
        <f t="shared" si="89"/>
        <v>0</v>
      </c>
      <c r="AG242" s="1791">
        <f t="shared" si="90"/>
        <v>0</v>
      </c>
      <c r="AH242" s="1791">
        <f t="shared" si="91"/>
        <v>0</v>
      </c>
      <c r="AI242" s="1791">
        <f t="shared" si="92"/>
        <v>0</v>
      </c>
      <c r="AJ242" s="1791">
        <f t="shared" si="93"/>
        <v>0</v>
      </c>
      <c r="AK242" s="1791">
        <f t="shared" si="94"/>
        <v>0</v>
      </c>
      <c r="AL242" s="1791">
        <f t="shared" si="95"/>
        <v>0</v>
      </c>
      <c r="AM242" s="1791">
        <f t="shared" si="96"/>
        <v>0</v>
      </c>
      <c r="AN242" s="1791">
        <f t="shared" si="97"/>
        <v>0</v>
      </c>
      <c r="AO242" s="1791">
        <f t="shared" si="98"/>
        <v>0</v>
      </c>
      <c r="AP242" s="1791">
        <f t="shared" si="99"/>
        <v>0</v>
      </c>
      <c r="AQ242" s="1791">
        <f t="shared" si="100"/>
        <v>0</v>
      </c>
      <c r="AR242" s="1791">
        <f t="shared" si="101"/>
        <v>0</v>
      </c>
      <c r="AS242" s="1791">
        <f t="shared" si="102"/>
        <v>0</v>
      </c>
      <c r="AT242" s="1791">
        <f t="shared" si="103"/>
        <v>0</v>
      </c>
      <c r="AU242" s="1791">
        <f t="shared" si="104"/>
        <v>0</v>
      </c>
      <c r="AV242" s="1791">
        <f t="shared" si="105"/>
        <v>0</v>
      </c>
      <c r="AW242" s="1791">
        <f t="shared" si="106"/>
        <v>0</v>
      </c>
      <c r="AX242" s="1791">
        <f t="shared" si="107"/>
        <v>0</v>
      </c>
      <c r="AY242" s="1791">
        <f t="shared" si="108"/>
        <v>0</v>
      </c>
      <c r="AZ242" s="1791">
        <f t="shared" si="109"/>
        <v>0</v>
      </c>
      <c r="BA242" s="1791">
        <f t="shared" si="110"/>
        <v>0</v>
      </c>
      <c r="BB242" s="1791">
        <f t="shared" si="111"/>
        <v>0</v>
      </c>
      <c r="BC242" s="1791">
        <f t="shared" si="112"/>
        <v>0</v>
      </c>
      <c r="BD242" s="1791">
        <f t="shared" si="113"/>
        <v>0</v>
      </c>
      <c r="BE242" s="1791">
        <f t="shared" si="114"/>
        <v>0</v>
      </c>
      <c r="BF242" s="1791">
        <f t="shared" si="115"/>
        <v>0</v>
      </c>
      <c r="BG242" s="1791">
        <f t="shared" si="116"/>
        <v>0</v>
      </c>
      <c r="BH242" s="1791">
        <f t="shared" si="117"/>
        <v>0</v>
      </c>
      <c r="BI242" s="1791">
        <f t="shared" si="118"/>
        <v>0</v>
      </c>
      <c r="BJ242" s="1791">
        <f t="shared" si="119"/>
        <v>0</v>
      </c>
      <c r="BK242" s="1791">
        <f t="shared" si="120"/>
        <v>0</v>
      </c>
      <c r="BL242" s="1791">
        <f t="shared" si="121"/>
        <v>0</v>
      </c>
      <c r="BM242" s="1791">
        <f t="shared" si="122"/>
        <v>0</v>
      </c>
      <c r="BN242" s="1791">
        <f t="shared" si="123"/>
        <v>0</v>
      </c>
      <c r="BO242" s="1791">
        <f t="shared" si="124"/>
        <v>0</v>
      </c>
      <c r="BP242" s="1791">
        <f t="shared" si="125"/>
        <v>0</v>
      </c>
      <c r="BQ242" s="1791">
        <f t="shared" si="126"/>
        <v>0</v>
      </c>
      <c r="BR242" s="1791">
        <f t="shared" si="127"/>
        <v>333847.10647124355</v>
      </c>
      <c r="BS242" s="1791">
        <f t="shared" si="128"/>
        <v>120424.89870219835</v>
      </c>
      <c r="BT242" s="1791">
        <f t="shared" si="129"/>
        <v>233253.12234459072</v>
      </c>
      <c r="BU242" s="1791">
        <f t="shared" si="130"/>
        <v>0</v>
      </c>
      <c r="BV242" s="1791">
        <f t="shared" si="131"/>
        <v>0</v>
      </c>
      <c r="BW242" s="1791">
        <f t="shared" si="132"/>
        <v>0</v>
      </c>
      <c r="BX242" s="1791">
        <f t="shared" si="133"/>
        <v>3245.0137284096345</v>
      </c>
      <c r="BY242" s="1791">
        <f t="shared" si="134"/>
        <v>0</v>
      </c>
      <c r="BZ242" s="1791">
        <f t="shared" si="135"/>
        <v>429.35875355771975</v>
      </c>
      <c r="CA242" s="1791">
        <f t="shared" si="136"/>
        <v>0</v>
      </c>
      <c r="CB242" s="1791">
        <f t="shared" si="137"/>
        <v>0</v>
      </c>
      <c r="CC242" s="1791">
        <f t="shared" si="138"/>
        <v>0</v>
      </c>
      <c r="CD242" s="1791">
        <f t="shared" si="139"/>
        <v>0</v>
      </c>
      <c r="CE242" s="1791">
        <f t="shared" si="140"/>
        <v>0</v>
      </c>
      <c r="CF242" s="1791">
        <f t="shared" si="141"/>
        <v>0</v>
      </c>
      <c r="CG242" s="1791">
        <f t="shared" si="142"/>
        <v>0</v>
      </c>
      <c r="CH242" s="1791">
        <f t="shared" si="143"/>
        <v>0</v>
      </c>
      <c r="CI242" s="1791">
        <f t="shared" si="144"/>
        <v>0</v>
      </c>
      <c r="CJ242" s="1791">
        <f t="shared" si="145"/>
        <v>0</v>
      </c>
      <c r="CK242" s="1791">
        <f t="shared" si="146"/>
        <v>0</v>
      </c>
      <c r="CL242" s="1791">
        <f t="shared" si="147"/>
        <v>691199.49999999988</v>
      </c>
      <c r="CM242" s="1768"/>
      <c r="CN242" s="1768"/>
      <c r="CO242" s="1768"/>
      <c r="CP242" s="1768"/>
      <c r="CQ242" s="1915"/>
      <c r="CR242" s="1768"/>
      <c r="CS242" s="1768"/>
      <c r="CT242" s="1768"/>
    </row>
    <row r="243" spans="1:98" ht="12.75">
      <c r="A243" s="1780"/>
      <c r="B243" s="218" t="s">
        <v>1275</v>
      </c>
      <c r="C243" s="1791">
        <f t="shared" si="60"/>
        <v>6301696</v>
      </c>
      <c r="D243" s="1791">
        <f t="shared" si="61"/>
        <v>0</v>
      </c>
      <c r="E243" s="1791">
        <f t="shared" si="62"/>
        <v>0</v>
      </c>
      <c r="F243" s="1791">
        <f t="shared" si="63"/>
        <v>0</v>
      </c>
      <c r="G243" s="1791">
        <f t="shared" si="64"/>
        <v>0</v>
      </c>
      <c r="H243" s="1791">
        <f t="shared" si="65"/>
        <v>0</v>
      </c>
      <c r="I243" s="1791">
        <f t="shared" si="66"/>
        <v>0</v>
      </c>
      <c r="J243" s="1791">
        <f t="shared" si="67"/>
        <v>0</v>
      </c>
      <c r="K243" s="1791">
        <f t="shared" si="68"/>
        <v>0</v>
      </c>
      <c r="L243" s="1791">
        <f t="shared" si="69"/>
        <v>0</v>
      </c>
      <c r="M243" s="1791">
        <f t="shared" si="70"/>
        <v>0</v>
      </c>
      <c r="N243" s="1791">
        <f t="shared" si="71"/>
        <v>0</v>
      </c>
      <c r="O243" s="1791">
        <f t="shared" si="72"/>
        <v>0</v>
      </c>
      <c r="P243" s="1791">
        <f t="shared" si="73"/>
        <v>0</v>
      </c>
      <c r="Q243" s="1791">
        <f t="shared" si="74"/>
        <v>0</v>
      </c>
      <c r="R243" s="1791">
        <f t="shared" si="75"/>
        <v>0</v>
      </c>
      <c r="S243" s="1791">
        <f t="shared" si="76"/>
        <v>0</v>
      </c>
      <c r="T243" s="1791">
        <f t="shared" si="77"/>
        <v>0</v>
      </c>
      <c r="U243" s="1791">
        <f t="shared" si="78"/>
        <v>0</v>
      </c>
      <c r="V243" s="1791">
        <f t="shared" si="79"/>
        <v>0</v>
      </c>
      <c r="W243" s="1791">
        <f t="shared" si="80"/>
        <v>0</v>
      </c>
      <c r="X243" s="1791">
        <f t="shared" si="81"/>
        <v>0</v>
      </c>
      <c r="Y243" s="1791">
        <f t="shared" si="82"/>
        <v>0</v>
      </c>
      <c r="Z243" s="1791">
        <f t="shared" si="83"/>
        <v>0</v>
      </c>
      <c r="AA243" s="1791">
        <f t="shared" si="84"/>
        <v>0</v>
      </c>
      <c r="AB243" s="1791">
        <f t="shared" si="85"/>
        <v>0</v>
      </c>
      <c r="AC243" s="1791">
        <f t="shared" si="86"/>
        <v>0</v>
      </c>
      <c r="AD243" s="1791">
        <f t="shared" si="87"/>
        <v>0</v>
      </c>
      <c r="AE243" s="1791">
        <f t="shared" si="88"/>
        <v>0</v>
      </c>
      <c r="AF243" s="1791">
        <f t="shared" si="89"/>
        <v>0</v>
      </c>
      <c r="AG243" s="1791">
        <f t="shared" si="90"/>
        <v>0</v>
      </c>
      <c r="AH243" s="1791">
        <f t="shared" si="91"/>
        <v>0</v>
      </c>
      <c r="AI243" s="1791">
        <f t="shared" si="92"/>
        <v>0</v>
      </c>
      <c r="AJ243" s="1791">
        <f t="shared" si="93"/>
        <v>0</v>
      </c>
      <c r="AK243" s="1791">
        <f t="shared" si="94"/>
        <v>0</v>
      </c>
      <c r="AL243" s="1791">
        <f t="shared" si="95"/>
        <v>0</v>
      </c>
      <c r="AM243" s="1791">
        <f t="shared" si="96"/>
        <v>0</v>
      </c>
      <c r="AN243" s="1791">
        <f t="shared" si="97"/>
        <v>0</v>
      </c>
      <c r="AO243" s="1791">
        <f t="shared" si="98"/>
        <v>0</v>
      </c>
      <c r="AP243" s="1791">
        <f t="shared" si="99"/>
        <v>0</v>
      </c>
      <c r="AQ243" s="1791">
        <f t="shared" si="100"/>
        <v>0</v>
      </c>
      <c r="AR243" s="1791">
        <f t="shared" si="101"/>
        <v>0</v>
      </c>
      <c r="AS243" s="1791">
        <f t="shared" si="102"/>
        <v>0</v>
      </c>
      <c r="AT243" s="1791">
        <f t="shared" si="103"/>
        <v>0</v>
      </c>
      <c r="AU243" s="1791">
        <f t="shared" si="104"/>
        <v>0</v>
      </c>
      <c r="AV243" s="1791">
        <f t="shared" si="105"/>
        <v>0</v>
      </c>
      <c r="AW243" s="1791">
        <f t="shared" si="106"/>
        <v>0</v>
      </c>
      <c r="AX243" s="1791">
        <f t="shared" si="107"/>
        <v>0</v>
      </c>
      <c r="AY243" s="1791">
        <f t="shared" si="108"/>
        <v>0</v>
      </c>
      <c r="AZ243" s="1791">
        <f t="shared" si="109"/>
        <v>0</v>
      </c>
      <c r="BA243" s="1791">
        <f t="shared" si="110"/>
        <v>0</v>
      </c>
      <c r="BB243" s="1791">
        <f t="shared" si="111"/>
        <v>0</v>
      </c>
      <c r="BC243" s="1791">
        <f t="shared" si="112"/>
        <v>0</v>
      </c>
      <c r="BD243" s="1791">
        <f t="shared" si="113"/>
        <v>0</v>
      </c>
      <c r="BE243" s="1791">
        <f t="shared" si="114"/>
        <v>0</v>
      </c>
      <c r="BF243" s="1791">
        <f t="shared" si="115"/>
        <v>0</v>
      </c>
      <c r="BG243" s="1791">
        <f t="shared" si="116"/>
        <v>0</v>
      </c>
      <c r="BH243" s="1791">
        <f t="shared" si="117"/>
        <v>0</v>
      </c>
      <c r="BI243" s="1791">
        <f t="shared" si="118"/>
        <v>0</v>
      </c>
      <c r="BJ243" s="1791">
        <f t="shared" si="119"/>
        <v>0</v>
      </c>
      <c r="BK243" s="1791">
        <f t="shared" si="120"/>
        <v>0</v>
      </c>
      <c r="BL243" s="1791">
        <f t="shared" si="121"/>
        <v>0</v>
      </c>
      <c r="BM243" s="1791">
        <f t="shared" si="122"/>
        <v>0</v>
      </c>
      <c r="BN243" s="1791">
        <f t="shared" si="123"/>
        <v>0</v>
      </c>
      <c r="BO243" s="1791">
        <f t="shared" si="124"/>
        <v>0</v>
      </c>
      <c r="BP243" s="1791">
        <f t="shared" si="125"/>
        <v>0</v>
      </c>
      <c r="BQ243" s="1791">
        <f t="shared" si="126"/>
        <v>0</v>
      </c>
      <c r="BR243" s="1791">
        <f t="shared" si="127"/>
        <v>3043698.6361555671</v>
      </c>
      <c r="BS243" s="1791">
        <f t="shared" si="128"/>
        <v>1097919.0558616559</v>
      </c>
      <c r="BT243" s="1791">
        <f t="shared" si="129"/>
        <v>2126578.893744017</v>
      </c>
      <c r="BU243" s="1791">
        <f t="shared" si="130"/>
        <v>0</v>
      </c>
      <c r="BV243" s="1791">
        <f t="shared" si="131"/>
        <v>0</v>
      </c>
      <c r="BW243" s="1791">
        <f t="shared" si="132"/>
        <v>0</v>
      </c>
      <c r="BX243" s="1791">
        <f t="shared" si="133"/>
        <v>29584.931748741255</v>
      </c>
      <c r="BY243" s="1791">
        <f t="shared" si="134"/>
        <v>0</v>
      </c>
      <c r="BZ243" s="1791">
        <f t="shared" si="135"/>
        <v>3914.4824900186823</v>
      </c>
      <c r="CA243" s="1791">
        <f t="shared" si="136"/>
        <v>0</v>
      </c>
      <c r="CB243" s="1791">
        <f t="shared" si="137"/>
        <v>0</v>
      </c>
      <c r="CC243" s="1791">
        <f t="shared" si="138"/>
        <v>0</v>
      </c>
      <c r="CD243" s="1791">
        <f t="shared" si="139"/>
        <v>0</v>
      </c>
      <c r="CE243" s="1791">
        <f t="shared" si="140"/>
        <v>0</v>
      </c>
      <c r="CF243" s="1791">
        <f t="shared" si="141"/>
        <v>0</v>
      </c>
      <c r="CG243" s="1791">
        <f t="shared" si="142"/>
        <v>0</v>
      </c>
      <c r="CH243" s="1791">
        <f t="shared" si="143"/>
        <v>0</v>
      </c>
      <c r="CI243" s="1791">
        <f t="shared" si="144"/>
        <v>0</v>
      </c>
      <c r="CJ243" s="1791">
        <f t="shared" si="145"/>
        <v>0</v>
      </c>
      <c r="CK243" s="1791">
        <f t="shared" si="146"/>
        <v>0</v>
      </c>
      <c r="CL243" s="1791">
        <f t="shared" si="147"/>
        <v>6301696</v>
      </c>
      <c r="CM243" s="1768"/>
      <c r="CN243" s="1768"/>
      <c r="CO243" s="1768"/>
      <c r="CP243" s="1768"/>
      <c r="CQ243" s="1915"/>
      <c r="CR243" s="1768"/>
      <c r="CS243" s="1768"/>
      <c r="CT243" s="1768"/>
    </row>
    <row r="244" spans="1:98" ht="12.75">
      <c r="A244" s="1780"/>
      <c r="B244" s="218" t="s">
        <v>1090</v>
      </c>
      <c r="C244" s="1791">
        <f t="shared" si="60"/>
        <v>-1928929</v>
      </c>
      <c r="D244" s="1791">
        <f t="shared" si="61"/>
        <v>0</v>
      </c>
      <c r="E244" s="1791">
        <f t="shared" si="62"/>
        <v>0</v>
      </c>
      <c r="F244" s="1791">
        <f t="shared" si="63"/>
        <v>0</v>
      </c>
      <c r="G244" s="1791">
        <f t="shared" si="64"/>
        <v>0</v>
      </c>
      <c r="H244" s="1791">
        <f t="shared" si="65"/>
        <v>0</v>
      </c>
      <c r="I244" s="1791">
        <f t="shared" si="66"/>
        <v>0</v>
      </c>
      <c r="J244" s="1791">
        <f t="shared" si="67"/>
        <v>0</v>
      </c>
      <c r="K244" s="1791">
        <f t="shared" si="68"/>
        <v>0</v>
      </c>
      <c r="L244" s="1791">
        <f t="shared" si="69"/>
        <v>0</v>
      </c>
      <c r="M244" s="1791">
        <f t="shared" si="70"/>
        <v>0</v>
      </c>
      <c r="N244" s="1791">
        <f t="shared" si="71"/>
        <v>0</v>
      </c>
      <c r="O244" s="1791">
        <f t="shared" si="72"/>
        <v>0</v>
      </c>
      <c r="P244" s="1791">
        <f t="shared" si="73"/>
        <v>0</v>
      </c>
      <c r="Q244" s="1791">
        <f t="shared" si="74"/>
        <v>0</v>
      </c>
      <c r="R244" s="1791">
        <f t="shared" si="75"/>
        <v>0</v>
      </c>
      <c r="S244" s="1791">
        <f t="shared" si="76"/>
        <v>0</v>
      </c>
      <c r="T244" s="1791">
        <f t="shared" si="77"/>
        <v>0</v>
      </c>
      <c r="U244" s="1791">
        <f t="shared" si="78"/>
        <v>0</v>
      </c>
      <c r="V244" s="1791">
        <f t="shared" si="79"/>
        <v>0</v>
      </c>
      <c r="W244" s="1791">
        <f t="shared" si="80"/>
        <v>0</v>
      </c>
      <c r="X244" s="1791">
        <f t="shared" si="81"/>
        <v>0</v>
      </c>
      <c r="Y244" s="1791">
        <f t="shared" si="82"/>
        <v>0</v>
      </c>
      <c r="Z244" s="1791">
        <f t="shared" si="83"/>
        <v>0</v>
      </c>
      <c r="AA244" s="1791">
        <f t="shared" si="84"/>
        <v>0</v>
      </c>
      <c r="AB244" s="1791">
        <f t="shared" si="85"/>
        <v>0</v>
      </c>
      <c r="AC244" s="1791">
        <f t="shared" si="86"/>
        <v>0</v>
      </c>
      <c r="AD244" s="1791">
        <f t="shared" si="87"/>
        <v>0</v>
      </c>
      <c r="AE244" s="1791">
        <f t="shared" si="88"/>
        <v>0</v>
      </c>
      <c r="AF244" s="1791">
        <f t="shared" si="89"/>
        <v>0</v>
      </c>
      <c r="AG244" s="1791">
        <f t="shared" si="90"/>
        <v>0</v>
      </c>
      <c r="AH244" s="1791">
        <f t="shared" si="91"/>
        <v>0</v>
      </c>
      <c r="AI244" s="1791">
        <f t="shared" si="92"/>
        <v>0</v>
      </c>
      <c r="AJ244" s="1791">
        <f t="shared" si="93"/>
        <v>0</v>
      </c>
      <c r="AK244" s="1791">
        <f t="shared" si="94"/>
        <v>0</v>
      </c>
      <c r="AL244" s="1791">
        <f t="shared" si="95"/>
        <v>0</v>
      </c>
      <c r="AM244" s="1791">
        <f t="shared" si="96"/>
        <v>0</v>
      </c>
      <c r="AN244" s="1791">
        <f t="shared" si="97"/>
        <v>0</v>
      </c>
      <c r="AO244" s="1791">
        <f t="shared" si="98"/>
        <v>0</v>
      </c>
      <c r="AP244" s="1791">
        <f t="shared" si="99"/>
        <v>0</v>
      </c>
      <c r="AQ244" s="1791">
        <f t="shared" si="100"/>
        <v>0</v>
      </c>
      <c r="AR244" s="1791">
        <f t="shared" si="101"/>
        <v>0</v>
      </c>
      <c r="AS244" s="1791">
        <f t="shared" si="102"/>
        <v>0</v>
      </c>
      <c r="AT244" s="1791">
        <f t="shared" si="103"/>
        <v>0</v>
      </c>
      <c r="AU244" s="1791">
        <f t="shared" si="104"/>
        <v>0</v>
      </c>
      <c r="AV244" s="1791">
        <f t="shared" si="105"/>
        <v>0</v>
      </c>
      <c r="AW244" s="1791">
        <f t="shared" si="106"/>
        <v>0</v>
      </c>
      <c r="AX244" s="1791">
        <f t="shared" si="107"/>
        <v>0</v>
      </c>
      <c r="AY244" s="1791">
        <f t="shared" si="108"/>
        <v>0</v>
      </c>
      <c r="AZ244" s="1791">
        <f t="shared" si="109"/>
        <v>0</v>
      </c>
      <c r="BA244" s="1791">
        <f t="shared" si="110"/>
        <v>0</v>
      </c>
      <c r="BB244" s="1791">
        <f t="shared" si="111"/>
        <v>0</v>
      </c>
      <c r="BC244" s="1791">
        <f t="shared" si="112"/>
        <v>0</v>
      </c>
      <c r="BD244" s="1791">
        <f t="shared" si="113"/>
        <v>0</v>
      </c>
      <c r="BE244" s="1791">
        <f t="shared" si="114"/>
        <v>0</v>
      </c>
      <c r="BF244" s="1791">
        <f t="shared" si="115"/>
        <v>0</v>
      </c>
      <c r="BG244" s="1791">
        <f t="shared" si="116"/>
        <v>0</v>
      </c>
      <c r="BH244" s="1791">
        <f t="shared" si="117"/>
        <v>0</v>
      </c>
      <c r="BI244" s="1791">
        <f t="shared" si="118"/>
        <v>0</v>
      </c>
      <c r="BJ244" s="1791">
        <f t="shared" si="119"/>
        <v>0</v>
      </c>
      <c r="BK244" s="1791">
        <f t="shared" si="120"/>
        <v>0</v>
      </c>
      <c r="BL244" s="1791">
        <f t="shared" si="121"/>
        <v>0</v>
      </c>
      <c r="BM244" s="1791">
        <f t="shared" si="122"/>
        <v>0</v>
      </c>
      <c r="BN244" s="1791">
        <f t="shared" si="123"/>
        <v>0</v>
      </c>
      <c r="BO244" s="1791">
        <f t="shared" si="124"/>
        <v>0</v>
      </c>
      <c r="BP244" s="1791">
        <f t="shared" si="125"/>
        <v>0</v>
      </c>
      <c r="BQ244" s="1791">
        <f t="shared" si="126"/>
        <v>0</v>
      </c>
      <c r="BR244" s="1791">
        <f t="shared" si="127"/>
        <v>0</v>
      </c>
      <c r="BS244" s="1791">
        <f t="shared" si="128"/>
        <v>0</v>
      </c>
      <c r="BT244" s="1791">
        <f t="shared" si="129"/>
        <v>0</v>
      </c>
      <c r="BU244" s="1791">
        <f t="shared" si="130"/>
        <v>0</v>
      </c>
      <c r="BV244" s="1791">
        <f t="shared" si="131"/>
        <v>0</v>
      </c>
      <c r="BW244" s="1791">
        <f t="shared" si="132"/>
        <v>0</v>
      </c>
      <c r="BX244" s="1791">
        <f t="shared" si="133"/>
        <v>0</v>
      </c>
      <c r="BY244" s="1791">
        <f t="shared" si="134"/>
        <v>0</v>
      </c>
      <c r="BZ244" s="1791">
        <f t="shared" si="135"/>
        <v>0</v>
      </c>
      <c r="CA244" s="1791">
        <f t="shared" si="136"/>
        <v>0</v>
      </c>
      <c r="CB244" s="1791">
        <f t="shared" si="137"/>
        <v>0</v>
      </c>
      <c r="CC244" s="1791">
        <f t="shared" si="138"/>
        <v>0</v>
      </c>
      <c r="CD244" s="1791">
        <f t="shared" si="139"/>
        <v>0</v>
      </c>
      <c r="CE244" s="1791">
        <f t="shared" si="140"/>
        <v>0</v>
      </c>
      <c r="CF244" s="1791">
        <f t="shared" si="141"/>
        <v>0</v>
      </c>
      <c r="CG244" s="1791">
        <f t="shared" si="142"/>
        <v>0</v>
      </c>
      <c r="CH244" s="1791">
        <f t="shared" si="143"/>
        <v>0</v>
      </c>
      <c r="CI244" s="1791">
        <f t="shared" si="144"/>
        <v>0</v>
      </c>
      <c r="CJ244" s="1791">
        <f t="shared" si="145"/>
        <v>0</v>
      </c>
      <c r="CK244" s="1791">
        <f t="shared" si="146"/>
        <v>0</v>
      </c>
      <c r="CL244" s="1791">
        <f t="shared" si="147"/>
        <v>0</v>
      </c>
      <c r="CM244" s="1768"/>
      <c r="CN244" s="1768"/>
      <c r="CO244" s="1768"/>
      <c r="CP244" s="1768"/>
      <c r="CQ244" s="1915"/>
      <c r="CR244" s="1768"/>
      <c r="CS244" s="1768"/>
      <c r="CT244" s="1768"/>
    </row>
    <row r="245" spans="1:98" ht="12.75">
      <c r="A245" s="1780"/>
      <c r="B245" s="218" t="s">
        <v>1284</v>
      </c>
      <c r="C245" s="1791">
        <f t="shared" si="60"/>
        <v>13197</v>
      </c>
      <c r="D245" s="1791">
        <f t="shared" si="61"/>
        <v>0</v>
      </c>
      <c r="E245" s="1791">
        <f t="shared" si="62"/>
        <v>13197</v>
      </c>
      <c r="F245" s="1791">
        <f t="shared" si="63"/>
        <v>13197</v>
      </c>
      <c r="G245" s="1791">
        <f t="shared" si="64"/>
        <v>0</v>
      </c>
      <c r="H245" s="1791">
        <f t="shared" si="65"/>
        <v>0</v>
      </c>
      <c r="I245" s="1791">
        <f t="shared" si="66"/>
        <v>0</v>
      </c>
      <c r="J245" s="1791">
        <f t="shared" si="67"/>
        <v>0</v>
      </c>
      <c r="K245" s="1791">
        <f t="shared" si="68"/>
        <v>0</v>
      </c>
      <c r="L245" s="1791">
        <f t="shared" si="69"/>
        <v>0</v>
      </c>
      <c r="M245" s="1791">
        <f t="shared" si="70"/>
        <v>0</v>
      </c>
      <c r="N245" s="1791">
        <f t="shared" si="71"/>
        <v>0</v>
      </c>
      <c r="O245" s="1791">
        <f t="shared" si="72"/>
        <v>0</v>
      </c>
      <c r="P245" s="1791">
        <f t="shared" si="73"/>
        <v>0</v>
      </c>
      <c r="Q245" s="1791">
        <f t="shared" si="74"/>
        <v>0</v>
      </c>
      <c r="R245" s="1791">
        <f t="shared" si="75"/>
        <v>0</v>
      </c>
      <c r="S245" s="1791">
        <f t="shared" si="76"/>
        <v>0</v>
      </c>
      <c r="T245" s="1791">
        <f t="shared" si="77"/>
        <v>0</v>
      </c>
      <c r="U245" s="1791">
        <f t="shared" si="78"/>
        <v>0</v>
      </c>
      <c r="V245" s="1791">
        <f t="shared" si="79"/>
        <v>0</v>
      </c>
      <c r="W245" s="1791">
        <f t="shared" si="80"/>
        <v>0</v>
      </c>
      <c r="X245" s="1791">
        <f t="shared" si="81"/>
        <v>0</v>
      </c>
      <c r="Y245" s="1791">
        <f t="shared" si="82"/>
        <v>0</v>
      </c>
      <c r="Z245" s="1791">
        <f t="shared" si="83"/>
        <v>0</v>
      </c>
      <c r="AA245" s="1791">
        <f t="shared" si="84"/>
        <v>0</v>
      </c>
      <c r="AB245" s="1791">
        <f t="shared" si="85"/>
        <v>9163.6162174711371</v>
      </c>
      <c r="AC245" s="1791">
        <f t="shared" si="86"/>
        <v>3045.7186424938263</v>
      </c>
      <c r="AD245" s="1791">
        <f t="shared" si="87"/>
        <v>0</v>
      </c>
      <c r="AE245" s="1791">
        <f t="shared" si="88"/>
        <v>0</v>
      </c>
      <c r="AF245" s="1791">
        <f t="shared" si="89"/>
        <v>0</v>
      </c>
      <c r="AG245" s="1791">
        <f t="shared" si="90"/>
        <v>0</v>
      </c>
      <c r="AH245" s="1791">
        <f t="shared" si="91"/>
        <v>977.63808277579608</v>
      </c>
      <c r="AI245" s="1791">
        <f t="shared" si="92"/>
        <v>0</v>
      </c>
      <c r="AJ245" s="1791">
        <f t="shared" si="93"/>
        <v>10.027057259238934</v>
      </c>
      <c r="AK245" s="1791">
        <f t="shared" si="94"/>
        <v>0</v>
      </c>
      <c r="AL245" s="1791">
        <f t="shared" si="95"/>
        <v>0</v>
      </c>
      <c r="AM245" s="1791">
        <f t="shared" si="96"/>
        <v>0</v>
      </c>
      <c r="AN245" s="1791">
        <f t="shared" si="97"/>
        <v>0</v>
      </c>
      <c r="AO245" s="1791">
        <f t="shared" si="98"/>
        <v>0</v>
      </c>
      <c r="AP245" s="1791">
        <f t="shared" si="99"/>
        <v>0</v>
      </c>
      <c r="AQ245" s="1791">
        <f t="shared" si="100"/>
        <v>0</v>
      </c>
      <c r="AR245" s="1791">
        <f t="shared" si="101"/>
        <v>0</v>
      </c>
      <c r="AS245" s="1791">
        <f t="shared" si="102"/>
        <v>0</v>
      </c>
      <c r="AT245" s="1791">
        <f t="shared" si="103"/>
        <v>0</v>
      </c>
      <c r="AU245" s="1791">
        <f t="shared" si="104"/>
        <v>0</v>
      </c>
      <c r="AV245" s="1791">
        <f t="shared" si="105"/>
        <v>13196.999999999998</v>
      </c>
      <c r="AW245" s="1791">
        <f t="shared" si="106"/>
        <v>0</v>
      </c>
      <c r="AX245" s="1791">
        <f t="shared" si="107"/>
        <v>0</v>
      </c>
      <c r="AY245" s="1791">
        <f t="shared" si="108"/>
        <v>0</v>
      </c>
      <c r="AZ245" s="1791">
        <f t="shared" si="109"/>
        <v>0</v>
      </c>
      <c r="BA245" s="1791">
        <f t="shared" si="110"/>
        <v>0</v>
      </c>
      <c r="BB245" s="1791">
        <f t="shared" si="111"/>
        <v>0</v>
      </c>
      <c r="BC245" s="1791">
        <f t="shared" si="112"/>
        <v>0</v>
      </c>
      <c r="BD245" s="1791">
        <f t="shared" si="113"/>
        <v>0</v>
      </c>
      <c r="BE245" s="1791">
        <f t="shared" si="114"/>
        <v>0</v>
      </c>
      <c r="BF245" s="1791">
        <f t="shared" si="115"/>
        <v>0</v>
      </c>
      <c r="BG245" s="1791">
        <f t="shared" si="116"/>
        <v>0</v>
      </c>
      <c r="BH245" s="1791">
        <f t="shared" si="117"/>
        <v>0</v>
      </c>
      <c r="BI245" s="1791">
        <f t="shared" si="118"/>
        <v>0</v>
      </c>
      <c r="BJ245" s="1791">
        <f t="shared" si="119"/>
        <v>0</v>
      </c>
      <c r="BK245" s="1791">
        <f t="shared" si="120"/>
        <v>0</v>
      </c>
      <c r="BL245" s="1791">
        <f t="shared" si="121"/>
        <v>0</v>
      </c>
      <c r="BM245" s="1791">
        <f t="shared" si="122"/>
        <v>0</v>
      </c>
      <c r="BN245" s="1791">
        <f t="shared" si="123"/>
        <v>0</v>
      </c>
      <c r="BO245" s="1791">
        <f t="shared" si="124"/>
        <v>0</v>
      </c>
      <c r="BP245" s="1791">
        <f t="shared" si="125"/>
        <v>0</v>
      </c>
      <c r="BQ245" s="1791">
        <f t="shared" si="126"/>
        <v>0</v>
      </c>
      <c r="BR245" s="1791">
        <f t="shared" si="127"/>
        <v>0</v>
      </c>
      <c r="BS245" s="1791">
        <f t="shared" si="128"/>
        <v>0</v>
      </c>
      <c r="BT245" s="1791">
        <f t="shared" si="129"/>
        <v>0</v>
      </c>
      <c r="BU245" s="1791">
        <f t="shared" si="130"/>
        <v>0</v>
      </c>
      <c r="BV245" s="1791">
        <f t="shared" si="131"/>
        <v>0</v>
      </c>
      <c r="BW245" s="1791">
        <f t="shared" si="132"/>
        <v>0</v>
      </c>
      <c r="BX245" s="1791">
        <f t="shared" si="133"/>
        <v>0</v>
      </c>
      <c r="BY245" s="1791">
        <f t="shared" si="134"/>
        <v>0</v>
      </c>
      <c r="BZ245" s="1791">
        <f t="shared" si="135"/>
        <v>0</v>
      </c>
      <c r="CA245" s="1791">
        <f t="shared" si="136"/>
        <v>0</v>
      </c>
      <c r="CB245" s="1791">
        <f t="shared" si="137"/>
        <v>0</v>
      </c>
      <c r="CC245" s="1791">
        <f t="shared" si="138"/>
        <v>0</v>
      </c>
      <c r="CD245" s="1791">
        <f t="shared" si="139"/>
        <v>0</v>
      </c>
      <c r="CE245" s="1791">
        <f t="shared" si="140"/>
        <v>0</v>
      </c>
      <c r="CF245" s="1791">
        <f t="shared" si="141"/>
        <v>0</v>
      </c>
      <c r="CG245" s="1791">
        <f t="shared" si="142"/>
        <v>0</v>
      </c>
      <c r="CH245" s="1791">
        <f t="shared" si="143"/>
        <v>0</v>
      </c>
      <c r="CI245" s="1791">
        <f t="shared" si="144"/>
        <v>0</v>
      </c>
      <c r="CJ245" s="1791">
        <f t="shared" si="145"/>
        <v>0</v>
      </c>
      <c r="CK245" s="1791">
        <f t="shared" si="146"/>
        <v>0</v>
      </c>
      <c r="CL245" s="1791">
        <f t="shared" si="147"/>
        <v>0</v>
      </c>
      <c r="CM245" s="1768"/>
      <c r="CN245" s="1768"/>
      <c r="CO245" s="1768"/>
      <c r="CP245" s="1768"/>
      <c r="CQ245" s="1915"/>
      <c r="CR245" s="1768"/>
      <c r="CS245" s="1768"/>
      <c r="CT245" s="1768"/>
    </row>
    <row r="246" spans="1:98" ht="12.75">
      <c r="A246" s="1780"/>
      <c r="B246" s="218" t="s">
        <v>780</v>
      </c>
      <c r="C246" s="1791">
        <f t="shared" si="60"/>
        <v>882168</v>
      </c>
      <c r="D246" s="1791">
        <f t="shared" si="61"/>
        <v>0</v>
      </c>
      <c r="E246" s="1791">
        <f t="shared" si="62"/>
        <v>882168</v>
      </c>
      <c r="F246" s="1791">
        <f t="shared" si="63"/>
        <v>882168</v>
      </c>
      <c r="G246" s="1791">
        <f t="shared" si="64"/>
        <v>0</v>
      </c>
      <c r="H246" s="1791">
        <f t="shared" si="65"/>
        <v>0</v>
      </c>
      <c r="I246" s="1791">
        <f t="shared" si="66"/>
        <v>0</v>
      </c>
      <c r="J246" s="1791">
        <f t="shared" si="67"/>
        <v>0</v>
      </c>
      <c r="K246" s="1791">
        <f t="shared" si="68"/>
        <v>0</v>
      </c>
      <c r="L246" s="1791">
        <f t="shared" si="69"/>
        <v>0</v>
      </c>
      <c r="M246" s="1791">
        <f t="shared" si="70"/>
        <v>0</v>
      </c>
      <c r="N246" s="1791">
        <f t="shared" si="71"/>
        <v>0</v>
      </c>
      <c r="O246" s="1791">
        <f t="shared" si="72"/>
        <v>0</v>
      </c>
      <c r="P246" s="1791">
        <f t="shared" si="73"/>
        <v>0</v>
      </c>
      <c r="Q246" s="1791">
        <f t="shared" si="74"/>
        <v>0</v>
      </c>
      <c r="R246" s="1791">
        <f t="shared" si="75"/>
        <v>0</v>
      </c>
      <c r="S246" s="1791">
        <f t="shared" si="76"/>
        <v>0</v>
      </c>
      <c r="T246" s="1791">
        <f t="shared" si="77"/>
        <v>0</v>
      </c>
      <c r="U246" s="1791">
        <f t="shared" si="78"/>
        <v>0</v>
      </c>
      <c r="V246" s="1791">
        <f t="shared" si="79"/>
        <v>0</v>
      </c>
      <c r="W246" s="1791">
        <f t="shared" si="80"/>
        <v>0</v>
      </c>
      <c r="X246" s="1791">
        <f t="shared" si="81"/>
        <v>0</v>
      </c>
      <c r="Y246" s="1791">
        <f t="shared" si="82"/>
        <v>0</v>
      </c>
      <c r="Z246" s="1791">
        <f t="shared" si="83"/>
        <v>0</v>
      </c>
      <c r="AA246" s="1791">
        <f t="shared" si="84"/>
        <v>0</v>
      </c>
      <c r="AB246" s="1791">
        <f t="shared" si="85"/>
        <v>638297.5573333333</v>
      </c>
      <c r="AC246" s="1791">
        <f t="shared" si="86"/>
        <v>211563.49013333334</v>
      </c>
      <c r="AD246" s="1791">
        <f t="shared" si="87"/>
        <v>32306.952533333333</v>
      </c>
      <c r="AE246" s="1791">
        <f t="shared" si="88"/>
        <v>0</v>
      </c>
      <c r="AF246" s="1791">
        <f t="shared" si="89"/>
        <v>0</v>
      </c>
      <c r="AG246" s="1791">
        <f t="shared" si="90"/>
        <v>0</v>
      </c>
      <c r="AH246" s="1791">
        <f t="shared" si="91"/>
        <v>0</v>
      </c>
      <c r="AI246" s="1791">
        <f t="shared" si="92"/>
        <v>0</v>
      </c>
      <c r="AJ246" s="1791">
        <f t="shared" si="93"/>
        <v>0</v>
      </c>
      <c r="AK246" s="1791">
        <f t="shared" si="94"/>
        <v>0</v>
      </c>
      <c r="AL246" s="1791">
        <f t="shared" si="95"/>
        <v>0</v>
      </c>
      <c r="AM246" s="1791">
        <f t="shared" si="96"/>
        <v>0</v>
      </c>
      <c r="AN246" s="1791">
        <f t="shared" si="97"/>
        <v>0</v>
      </c>
      <c r="AO246" s="1791">
        <f t="shared" si="98"/>
        <v>0</v>
      </c>
      <c r="AP246" s="1791">
        <f t="shared" si="99"/>
        <v>0</v>
      </c>
      <c r="AQ246" s="1791">
        <f t="shared" si="100"/>
        <v>0</v>
      </c>
      <c r="AR246" s="1791">
        <f t="shared" si="101"/>
        <v>0</v>
      </c>
      <c r="AS246" s="1791">
        <f t="shared" si="102"/>
        <v>0</v>
      </c>
      <c r="AT246" s="1791">
        <f t="shared" si="103"/>
        <v>0</v>
      </c>
      <c r="AU246" s="1791">
        <f t="shared" si="104"/>
        <v>0</v>
      </c>
      <c r="AV246" s="1791">
        <f t="shared" si="105"/>
        <v>882168</v>
      </c>
      <c r="AW246" s="1791">
        <f t="shared" si="106"/>
        <v>0</v>
      </c>
      <c r="AX246" s="1791">
        <f t="shared" si="107"/>
        <v>0</v>
      </c>
      <c r="AY246" s="1791">
        <f t="shared" si="108"/>
        <v>0</v>
      </c>
      <c r="AZ246" s="1791">
        <f t="shared" si="109"/>
        <v>0</v>
      </c>
      <c r="BA246" s="1791">
        <f t="shared" si="110"/>
        <v>0</v>
      </c>
      <c r="BB246" s="1791">
        <f t="shared" si="111"/>
        <v>0</v>
      </c>
      <c r="BC246" s="1791">
        <f t="shared" si="112"/>
        <v>0</v>
      </c>
      <c r="BD246" s="1791">
        <f t="shared" si="113"/>
        <v>0</v>
      </c>
      <c r="BE246" s="1791">
        <f t="shared" si="114"/>
        <v>0</v>
      </c>
      <c r="BF246" s="1791">
        <f t="shared" si="115"/>
        <v>0</v>
      </c>
      <c r="BG246" s="1791">
        <f t="shared" si="116"/>
        <v>0</v>
      </c>
      <c r="BH246" s="1791">
        <f t="shared" si="117"/>
        <v>0</v>
      </c>
      <c r="BI246" s="1791">
        <f t="shared" si="118"/>
        <v>0</v>
      </c>
      <c r="BJ246" s="1791">
        <f t="shared" si="119"/>
        <v>0</v>
      </c>
      <c r="BK246" s="1791">
        <f t="shared" si="120"/>
        <v>0</v>
      </c>
      <c r="BL246" s="1791">
        <f t="shared" si="121"/>
        <v>0</v>
      </c>
      <c r="BM246" s="1791">
        <f t="shared" si="122"/>
        <v>0</v>
      </c>
      <c r="BN246" s="1791">
        <f t="shared" si="123"/>
        <v>0</v>
      </c>
      <c r="BO246" s="1791">
        <f t="shared" si="124"/>
        <v>0</v>
      </c>
      <c r="BP246" s="1791">
        <f t="shared" si="125"/>
        <v>0</v>
      </c>
      <c r="BQ246" s="1791">
        <f t="shared" si="126"/>
        <v>0</v>
      </c>
      <c r="BR246" s="1791">
        <f t="shared" si="127"/>
        <v>0</v>
      </c>
      <c r="BS246" s="1791">
        <f t="shared" si="128"/>
        <v>0</v>
      </c>
      <c r="BT246" s="1791">
        <f t="shared" si="129"/>
        <v>0</v>
      </c>
      <c r="BU246" s="1791">
        <f t="shared" si="130"/>
        <v>0</v>
      </c>
      <c r="BV246" s="1791">
        <f t="shared" si="131"/>
        <v>0</v>
      </c>
      <c r="BW246" s="1791">
        <f t="shared" si="132"/>
        <v>0</v>
      </c>
      <c r="BX246" s="1791">
        <f t="shared" si="133"/>
        <v>0</v>
      </c>
      <c r="BY246" s="1791">
        <f t="shared" si="134"/>
        <v>0</v>
      </c>
      <c r="BZ246" s="1791">
        <f t="shared" si="135"/>
        <v>0</v>
      </c>
      <c r="CA246" s="1791">
        <f t="shared" si="136"/>
        <v>0</v>
      </c>
      <c r="CB246" s="1791">
        <f t="shared" si="137"/>
        <v>0</v>
      </c>
      <c r="CC246" s="1791">
        <f t="shared" si="138"/>
        <v>0</v>
      </c>
      <c r="CD246" s="1791">
        <f t="shared" si="139"/>
        <v>0</v>
      </c>
      <c r="CE246" s="1791">
        <f t="shared" si="140"/>
        <v>0</v>
      </c>
      <c r="CF246" s="1791">
        <f t="shared" si="141"/>
        <v>0</v>
      </c>
      <c r="CG246" s="1791">
        <f t="shared" si="142"/>
        <v>0</v>
      </c>
      <c r="CH246" s="1791">
        <f t="shared" si="143"/>
        <v>0</v>
      </c>
      <c r="CI246" s="1791">
        <f t="shared" si="144"/>
        <v>0</v>
      </c>
      <c r="CJ246" s="1791">
        <f t="shared" si="145"/>
        <v>0</v>
      </c>
      <c r="CK246" s="1791">
        <f t="shared" si="146"/>
        <v>0</v>
      </c>
      <c r="CL246" s="1791">
        <f t="shared" si="147"/>
        <v>0</v>
      </c>
      <c r="CM246" s="1768"/>
      <c r="CN246" s="1768"/>
      <c r="CO246" s="1768"/>
      <c r="CP246" s="1768"/>
      <c r="CQ246" s="1915"/>
      <c r="CR246" s="1768"/>
      <c r="CS246" s="1768"/>
      <c r="CT246" s="1768"/>
    </row>
    <row r="247" spans="1:98" ht="12.75">
      <c r="A247" s="1780"/>
      <c r="B247" s="218" t="s">
        <v>781</v>
      </c>
      <c r="C247" s="1791">
        <f t="shared" si="60"/>
        <v>0</v>
      </c>
      <c r="D247" s="1791">
        <f t="shared" si="61"/>
        <v>0</v>
      </c>
      <c r="E247" s="1791">
        <f t="shared" si="62"/>
        <v>0</v>
      </c>
      <c r="F247" s="1791">
        <f t="shared" si="63"/>
        <v>0</v>
      </c>
      <c r="G247" s="1791">
        <f t="shared" si="64"/>
        <v>0</v>
      </c>
      <c r="H247" s="1791">
        <f t="shared" si="65"/>
        <v>0</v>
      </c>
      <c r="I247" s="1791">
        <f t="shared" si="66"/>
        <v>0</v>
      </c>
      <c r="J247" s="1791">
        <f t="shared" si="67"/>
        <v>0</v>
      </c>
      <c r="K247" s="1791">
        <f t="shared" si="68"/>
        <v>0</v>
      </c>
      <c r="L247" s="1791">
        <f t="shared" si="69"/>
        <v>0</v>
      </c>
      <c r="M247" s="1791">
        <f t="shared" si="70"/>
        <v>0</v>
      </c>
      <c r="N247" s="1791">
        <f t="shared" si="71"/>
        <v>0</v>
      </c>
      <c r="O247" s="1791">
        <f t="shared" si="72"/>
        <v>0</v>
      </c>
      <c r="P247" s="1791">
        <f t="shared" si="73"/>
        <v>0</v>
      </c>
      <c r="Q247" s="1791">
        <f t="shared" si="74"/>
        <v>0</v>
      </c>
      <c r="R247" s="1791">
        <f t="shared" si="75"/>
        <v>0</v>
      </c>
      <c r="S247" s="1791">
        <f t="shared" si="76"/>
        <v>0</v>
      </c>
      <c r="T247" s="1791">
        <f t="shared" si="77"/>
        <v>0</v>
      </c>
      <c r="U247" s="1791">
        <f t="shared" si="78"/>
        <v>0</v>
      </c>
      <c r="V247" s="1791">
        <f t="shared" si="79"/>
        <v>0</v>
      </c>
      <c r="W247" s="1791">
        <f t="shared" si="80"/>
        <v>0</v>
      </c>
      <c r="X247" s="1791">
        <f t="shared" si="81"/>
        <v>0</v>
      </c>
      <c r="Y247" s="1791">
        <f t="shared" si="82"/>
        <v>0</v>
      </c>
      <c r="Z247" s="1791">
        <f t="shared" si="83"/>
        <v>0</v>
      </c>
      <c r="AA247" s="1791">
        <f t="shared" si="84"/>
        <v>0</v>
      </c>
      <c r="AB247" s="1791">
        <f t="shared" si="85"/>
        <v>0</v>
      </c>
      <c r="AC247" s="1791">
        <f t="shared" si="86"/>
        <v>0</v>
      </c>
      <c r="AD247" s="1791">
        <f t="shared" si="87"/>
        <v>0</v>
      </c>
      <c r="AE247" s="1791">
        <f t="shared" si="88"/>
        <v>0</v>
      </c>
      <c r="AF247" s="1791">
        <f t="shared" si="89"/>
        <v>0</v>
      </c>
      <c r="AG247" s="1791">
        <f t="shared" si="90"/>
        <v>0</v>
      </c>
      <c r="AH247" s="1791">
        <f t="shared" si="91"/>
        <v>0</v>
      </c>
      <c r="AI247" s="1791">
        <f t="shared" si="92"/>
        <v>0</v>
      </c>
      <c r="AJ247" s="1791">
        <f t="shared" si="93"/>
        <v>0</v>
      </c>
      <c r="AK247" s="1791">
        <f t="shared" si="94"/>
        <v>0</v>
      </c>
      <c r="AL247" s="1791">
        <f t="shared" si="95"/>
        <v>0</v>
      </c>
      <c r="AM247" s="1791">
        <f t="shared" si="96"/>
        <v>0</v>
      </c>
      <c r="AN247" s="1791">
        <f t="shared" si="97"/>
        <v>0</v>
      </c>
      <c r="AO247" s="1791">
        <f t="shared" si="98"/>
        <v>0</v>
      </c>
      <c r="AP247" s="1791">
        <f t="shared" si="99"/>
        <v>0</v>
      </c>
      <c r="AQ247" s="1791">
        <f t="shared" si="100"/>
        <v>0</v>
      </c>
      <c r="AR247" s="1791">
        <f t="shared" si="101"/>
        <v>0</v>
      </c>
      <c r="AS247" s="1791">
        <f t="shared" si="102"/>
        <v>0</v>
      </c>
      <c r="AT247" s="1791">
        <f t="shared" si="103"/>
        <v>0</v>
      </c>
      <c r="AU247" s="1791">
        <f t="shared" si="104"/>
        <v>0</v>
      </c>
      <c r="AV247" s="1791">
        <f t="shared" si="105"/>
        <v>0</v>
      </c>
      <c r="AW247" s="1791">
        <f t="shared" si="106"/>
        <v>0</v>
      </c>
      <c r="AX247" s="1791">
        <f t="shared" si="107"/>
        <v>0</v>
      </c>
      <c r="AY247" s="1791">
        <f t="shared" si="108"/>
        <v>0</v>
      </c>
      <c r="AZ247" s="1791">
        <f t="shared" si="109"/>
        <v>0</v>
      </c>
      <c r="BA247" s="1791">
        <f t="shared" si="110"/>
        <v>0</v>
      </c>
      <c r="BB247" s="1791">
        <f t="shared" si="111"/>
        <v>0</v>
      </c>
      <c r="BC247" s="1791">
        <f t="shared" si="112"/>
        <v>0</v>
      </c>
      <c r="BD247" s="1791">
        <f t="shared" si="113"/>
        <v>0</v>
      </c>
      <c r="BE247" s="1791">
        <f t="shared" si="114"/>
        <v>0</v>
      </c>
      <c r="BF247" s="1791">
        <f t="shared" si="115"/>
        <v>0</v>
      </c>
      <c r="BG247" s="1791">
        <f t="shared" si="116"/>
        <v>0</v>
      </c>
      <c r="BH247" s="1791">
        <f t="shared" si="117"/>
        <v>0</v>
      </c>
      <c r="BI247" s="1791">
        <f t="shared" si="118"/>
        <v>0</v>
      </c>
      <c r="BJ247" s="1791">
        <f t="shared" si="119"/>
        <v>0</v>
      </c>
      <c r="BK247" s="1791">
        <f t="shared" si="120"/>
        <v>0</v>
      </c>
      <c r="BL247" s="1791">
        <f t="shared" si="121"/>
        <v>0</v>
      </c>
      <c r="BM247" s="1791">
        <f t="shared" si="122"/>
        <v>0</v>
      </c>
      <c r="BN247" s="1791">
        <f t="shared" si="123"/>
        <v>0</v>
      </c>
      <c r="BO247" s="1791">
        <f t="shared" si="124"/>
        <v>0</v>
      </c>
      <c r="BP247" s="1791">
        <f t="shared" si="125"/>
        <v>0</v>
      </c>
      <c r="BQ247" s="1791">
        <f t="shared" si="126"/>
        <v>0</v>
      </c>
      <c r="BR247" s="1791">
        <f t="shared" si="127"/>
        <v>0</v>
      </c>
      <c r="BS247" s="1791">
        <f t="shared" si="128"/>
        <v>0</v>
      </c>
      <c r="BT247" s="1791">
        <f t="shared" si="129"/>
        <v>0</v>
      </c>
      <c r="BU247" s="1791">
        <f t="shared" si="130"/>
        <v>0</v>
      </c>
      <c r="BV247" s="1791">
        <f t="shared" si="131"/>
        <v>0</v>
      </c>
      <c r="BW247" s="1791">
        <f t="shared" si="132"/>
        <v>0</v>
      </c>
      <c r="BX247" s="1791">
        <f t="shared" si="133"/>
        <v>0</v>
      </c>
      <c r="BY247" s="1791">
        <f t="shared" si="134"/>
        <v>0</v>
      </c>
      <c r="BZ247" s="1791">
        <f t="shared" si="135"/>
        <v>0</v>
      </c>
      <c r="CA247" s="1791">
        <f t="shared" si="136"/>
        <v>0</v>
      </c>
      <c r="CB247" s="1791">
        <f t="shared" si="137"/>
        <v>0</v>
      </c>
      <c r="CC247" s="1791">
        <f t="shared" si="138"/>
        <v>0</v>
      </c>
      <c r="CD247" s="1791">
        <f t="shared" si="139"/>
        <v>0</v>
      </c>
      <c r="CE247" s="1791">
        <f t="shared" si="140"/>
        <v>0</v>
      </c>
      <c r="CF247" s="1791">
        <f t="shared" si="141"/>
        <v>0</v>
      </c>
      <c r="CG247" s="1791">
        <f t="shared" si="142"/>
        <v>0</v>
      </c>
      <c r="CH247" s="1791">
        <f t="shared" si="143"/>
        <v>0</v>
      </c>
      <c r="CI247" s="1791">
        <f t="shared" si="144"/>
        <v>0</v>
      </c>
      <c r="CJ247" s="1791">
        <f t="shared" si="145"/>
        <v>0</v>
      </c>
      <c r="CK247" s="1791">
        <f t="shared" si="146"/>
        <v>0</v>
      </c>
      <c r="CL247" s="1791">
        <f t="shared" si="147"/>
        <v>0</v>
      </c>
      <c r="CM247" s="1768"/>
      <c r="CN247" s="1768"/>
      <c r="CO247" s="1768"/>
      <c r="CP247" s="1768"/>
      <c r="CQ247" s="1915"/>
      <c r="CR247" s="1768"/>
      <c r="CS247" s="1768"/>
      <c r="CT247" s="1768"/>
    </row>
    <row r="248" spans="1:98" ht="12.75">
      <c r="A248" s="1780"/>
      <c r="B248" s="218" t="s">
        <v>1283</v>
      </c>
      <c r="C248" s="1791">
        <f t="shared" si="60"/>
        <v>328467</v>
      </c>
      <c r="D248" s="1791">
        <f t="shared" si="61"/>
        <v>0</v>
      </c>
      <c r="E248" s="1791">
        <f t="shared" si="62"/>
        <v>260000</v>
      </c>
      <c r="F248" s="1791">
        <f t="shared" si="63"/>
        <v>260000</v>
      </c>
      <c r="G248" s="1791">
        <f t="shared" si="64"/>
        <v>0</v>
      </c>
      <c r="H248" s="1791">
        <f t="shared" si="65"/>
        <v>0</v>
      </c>
      <c r="I248" s="1791">
        <f t="shared" si="66"/>
        <v>0</v>
      </c>
      <c r="J248" s="1791">
        <f t="shared" si="67"/>
        <v>0</v>
      </c>
      <c r="K248" s="1791">
        <f t="shared" si="68"/>
        <v>0</v>
      </c>
      <c r="L248" s="1791">
        <f t="shared" si="69"/>
        <v>0</v>
      </c>
      <c r="M248" s="1791">
        <f t="shared" si="70"/>
        <v>0</v>
      </c>
      <c r="N248" s="1791">
        <f t="shared" si="71"/>
        <v>0</v>
      </c>
      <c r="O248" s="1791">
        <f t="shared" si="72"/>
        <v>0</v>
      </c>
      <c r="P248" s="1791">
        <f t="shared" si="73"/>
        <v>0</v>
      </c>
      <c r="Q248" s="1791">
        <f t="shared" si="74"/>
        <v>0</v>
      </c>
      <c r="R248" s="1791">
        <f t="shared" si="75"/>
        <v>0</v>
      </c>
      <c r="S248" s="1791">
        <f t="shared" si="76"/>
        <v>0</v>
      </c>
      <c r="T248" s="1791">
        <f t="shared" si="77"/>
        <v>0</v>
      </c>
      <c r="U248" s="1791">
        <f t="shared" si="78"/>
        <v>0</v>
      </c>
      <c r="V248" s="1791">
        <f t="shared" si="79"/>
        <v>0</v>
      </c>
      <c r="W248" s="1791">
        <f t="shared" si="80"/>
        <v>0</v>
      </c>
      <c r="X248" s="1791">
        <f t="shared" si="81"/>
        <v>0</v>
      </c>
      <c r="Y248" s="1791">
        <f t="shared" si="82"/>
        <v>0</v>
      </c>
      <c r="Z248" s="1791">
        <f t="shared" si="83"/>
        <v>0</v>
      </c>
      <c r="AA248" s="1791">
        <f t="shared" si="84"/>
        <v>0</v>
      </c>
      <c r="AB248" s="1791">
        <f t="shared" si="85"/>
        <v>213334.65621589444</v>
      </c>
      <c r="AC248" s="1791">
        <f t="shared" si="86"/>
        <v>32425.835896418295</v>
      </c>
      <c r="AD248" s="1791">
        <f t="shared" si="87"/>
        <v>13336.640539736089</v>
      </c>
      <c r="AE248" s="1791">
        <f t="shared" si="88"/>
        <v>0</v>
      </c>
      <c r="AF248" s="1791">
        <f t="shared" si="89"/>
        <v>0</v>
      </c>
      <c r="AG248" s="1791">
        <f t="shared" si="90"/>
        <v>0</v>
      </c>
      <c r="AH248" s="1791">
        <f t="shared" si="91"/>
        <v>515.92419882924901</v>
      </c>
      <c r="AI248" s="1791">
        <f t="shared" si="92"/>
        <v>0</v>
      </c>
      <c r="AJ248" s="1791">
        <f t="shared" si="93"/>
        <v>386.9431491219367</v>
      </c>
      <c r="AK248" s="1791">
        <f t="shared" si="94"/>
        <v>0</v>
      </c>
      <c r="AL248" s="1791">
        <f t="shared" si="95"/>
        <v>0</v>
      </c>
      <c r="AM248" s="1791">
        <f t="shared" si="96"/>
        <v>0</v>
      </c>
      <c r="AN248" s="1791">
        <f t="shared" si="97"/>
        <v>0</v>
      </c>
      <c r="AO248" s="1791">
        <f t="shared" si="98"/>
        <v>0</v>
      </c>
      <c r="AP248" s="1791">
        <f t="shared" si="99"/>
        <v>0</v>
      </c>
      <c r="AQ248" s="1791">
        <f t="shared" si="100"/>
        <v>0</v>
      </c>
      <c r="AR248" s="1791">
        <f t="shared" si="101"/>
        <v>0</v>
      </c>
      <c r="AS248" s="1791">
        <f t="shared" si="102"/>
        <v>0</v>
      </c>
      <c r="AT248" s="1791">
        <f t="shared" si="103"/>
        <v>0</v>
      </c>
      <c r="AU248" s="1791">
        <f t="shared" si="104"/>
        <v>0</v>
      </c>
      <c r="AV248" s="1791">
        <f t="shared" si="105"/>
        <v>260000</v>
      </c>
      <c r="AW248" s="1791">
        <f t="shared" si="106"/>
        <v>52916.402328623524</v>
      </c>
      <c r="AX248" s="1791">
        <f t="shared" si="107"/>
        <v>14055.759040094066</v>
      </c>
      <c r="AY248" s="1791">
        <f t="shared" si="108"/>
        <v>8393.2165465123271</v>
      </c>
      <c r="AZ248" s="1791">
        <f t="shared" si="109"/>
        <v>0</v>
      </c>
      <c r="BA248" s="1791">
        <f t="shared" si="110"/>
        <v>0</v>
      </c>
      <c r="BB248" s="1791">
        <f t="shared" si="111"/>
        <v>0</v>
      </c>
      <c r="BC248" s="1791">
        <f t="shared" si="112"/>
        <v>991.91768346258391</v>
      </c>
      <c r="BD248" s="1791">
        <f t="shared" si="113"/>
        <v>0</v>
      </c>
      <c r="BE248" s="1791">
        <f t="shared" si="114"/>
        <v>109.70440130748092</v>
      </c>
      <c r="BF248" s="1791">
        <f t="shared" si="115"/>
        <v>0</v>
      </c>
      <c r="BG248" s="1791">
        <f t="shared" si="116"/>
        <v>0</v>
      </c>
      <c r="BH248" s="1791">
        <f t="shared" si="117"/>
        <v>0</v>
      </c>
      <c r="BI248" s="1791">
        <f t="shared" si="118"/>
        <v>0</v>
      </c>
      <c r="BJ248" s="1791">
        <f t="shared" si="119"/>
        <v>0</v>
      </c>
      <c r="BK248" s="1791">
        <f t="shared" si="120"/>
        <v>0</v>
      </c>
      <c r="BL248" s="1791">
        <f t="shared" si="121"/>
        <v>0</v>
      </c>
      <c r="BM248" s="1791">
        <f t="shared" si="122"/>
        <v>0</v>
      </c>
      <c r="BN248" s="1791">
        <f t="shared" si="123"/>
        <v>0</v>
      </c>
      <c r="BO248" s="1791">
        <f t="shared" si="124"/>
        <v>0</v>
      </c>
      <c r="BP248" s="1791">
        <f t="shared" si="125"/>
        <v>0</v>
      </c>
      <c r="BQ248" s="1791">
        <f t="shared" si="126"/>
        <v>76466.999999999971</v>
      </c>
      <c r="BR248" s="1791">
        <f t="shared" si="127"/>
        <v>0</v>
      </c>
      <c r="BS248" s="1791">
        <f t="shared" si="128"/>
        <v>0</v>
      </c>
      <c r="BT248" s="1791">
        <f t="shared" si="129"/>
        <v>0</v>
      </c>
      <c r="BU248" s="1791">
        <f t="shared" si="130"/>
        <v>0</v>
      </c>
      <c r="BV248" s="1791">
        <f t="shared" si="131"/>
        <v>0</v>
      </c>
      <c r="BW248" s="1791">
        <f t="shared" si="132"/>
        <v>0</v>
      </c>
      <c r="BX248" s="1791">
        <f t="shared" si="133"/>
        <v>0</v>
      </c>
      <c r="BY248" s="1791">
        <f t="shared" si="134"/>
        <v>0</v>
      </c>
      <c r="BZ248" s="1791">
        <f t="shared" si="135"/>
        <v>0</v>
      </c>
      <c r="CA248" s="1791">
        <f t="shared" si="136"/>
        <v>0</v>
      </c>
      <c r="CB248" s="1791">
        <f t="shared" si="137"/>
        <v>0</v>
      </c>
      <c r="CC248" s="1791">
        <f t="shared" si="138"/>
        <v>0</v>
      </c>
      <c r="CD248" s="1791">
        <f t="shared" si="139"/>
        <v>0</v>
      </c>
      <c r="CE248" s="1791">
        <f t="shared" si="140"/>
        <v>0</v>
      </c>
      <c r="CF248" s="1791">
        <f t="shared" si="141"/>
        <v>0</v>
      </c>
      <c r="CG248" s="1791">
        <f t="shared" si="142"/>
        <v>0</v>
      </c>
      <c r="CH248" s="1791">
        <f t="shared" si="143"/>
        <v>0</v>
      </c>
      <c r="CI248" s="1791">
        <f t="shared" si="144"/>
        <v>0</v>
      </c>
      <c r="CJ248" s="1791">
        <f t="shared" si="145"/>
        <v>0</v>
      </c>
      <c r="CK248" s="1791">
        <f t="shared" si="146"/>
        <v>0</v>
      </c>
      <c r="CL248" s="1791">
        <f t="shared" si="147"/>
        <v>0</v>
      </c>
      <c r="CM248" s="1768"/>
      <c r="CN248" s="1768"/>
      <c r="CO248" s="1768"/>
      <c r="CP248" s="1768"/>
      <c r="CQ248" s="1915"/>
      <c r="CR248" s="1768"/>
      <c r="CS248" s="1768"/>
      <c r="CT248" s="1768"/>
    </row>
    <row r="249" spans="1:98" ht="12.75">
      <c r="A249" s="1781"/>
      <c r="B249" s="218" t="s">
        <v>704</v>
      </c>
      <c r="C249" s="1791">
        <f t="shared" si="60"/>
        <v>943942</v>
      </c>
      <c r="D249" s="1791">
        <f t="shared" si="61"/>
        <v>943942</v>
      </c>
      <c r="E249" s="1791">
        <f t="shared" si="62"/>
        <v>0</v>
      </c>
      <c r="F249" s="1791">
        <f t="shared" si="63"/>
        <v>943942</v>
      </c>
      <c r="G249" s="1791">
        <f t="shared" si="64"/>
        <v>502334.33347549371</v>
      </c>
      <c r="H249" s="1791">
        <f t="shared" si="65"/>
        <v>199738.39971130504</v>
      </c>
      <c r="I249" s="1791">
        <f t="shared" si="66"/>
        <v>235102.93497801982</v>
      </c>
      <c r="J249" s="1791">
        <f t="shared" si="67"/>
        <v>0</v>
      </c>
      <c r="K249" s="1791">
        <f t="shared" si="68"/>
        <v>0</v>
      </c>
      <c r="L249" s="1791">
        <f t="shared" si="69"/>
        <v>0</v>
      </c>
      <c r="M249" s="1791">
        <f t="shared" si="70"/>
        <v>5310.8737287579552</v>
      </c>
      <c r="N249" s="1791">
        <f t="shared" si="71"/>
        <v>0</v>
      </c>
      <c r="O249" s="1791">
        <f t="shared" si="72"/>
        <v>1455.4581064234628</v>
      </c>
      <c r="P249" s="1791">
        <f t="shared" si="73"/>
        <v>0</v>
      </c>
      <c r="Q249" s="1791">
        <f t="shared" si="74"/>
        <v>0</v>
      </c>
      <c r="R249" s="1791">
        <f t="shared" si="75"/>
        <v>0</v>
      </c>
      <c r="S249" s="1791">
        <f t="shared" si="76"/>
        <v>0</v>
      </c>
      <c r="T249" s="1791">
        <f t="shared" si="77"/>
        <v>0</v>
      </c>
      <c r="U249" s="1791">
        <f t="shared" si="78"/>
        <v>0</v>
      </c>
      <c r="V249" s="1791">
        <f t="shared" si="79"/>
        <v>0</v>
      </c>
      <c r="W249" s="1791">
        <f t="shared" si="80"/>
        <v>0</v>
      </c>
      <c r="X249" s="1791">
        <f t="shared" si="81"/>
        <v>0</v>
      </c>
      <c r="Y249" s="1791">
        <f t="shared" si="82"/>
        <v>0</v>
      </c>
      <c r="Z249" s="1791">
        <f t="shared" si="83"/>
        <v>0</v>
      </c>
      <c r="AA249" s="1791">
        <f t="shared" si="84"/>
        <v>943942</v>
      </c>
      <c r="AB249" s="1791">
        <f t="shared" si="85"/>
        <v>0</v>
      </c>
      <c r="AC249" s="1791">
        <f t="shared" si="86"/>
        <v>0</v>
      </c>
      <c r="AD249" s="1791">
        <f t="shared" si="87"/>
        <v>0</v>
      </c>
      <c r="AE249" s="1791">
        <f t="shared" si="88"/>
        <v>0</v>
      </c>
      <c r="AF249" s="1791">
        <f t="shared" si="89"/>
        <v>0</v>
      </c>
      <c r="AG249" s="1791">
        <f t="shared" si="90"/>
        <v>0</v>
      </c>
      <c r="AH249" s="1791">
        <f t="shared" si="91"/>
        <v>0</v>
      </c>
      <c r="AI249" s="1791">
        <f t="shared" si="92"/>
        <v>0</v>
      </c>
      <c r="AJ249" s="1791">
        <f t="shared" si="93"/>
        <v>0</v>
      </c>
      <c r="AK249" s="1791">
        <f t="shared" si="94"/>
        <v>0</v>
      </c>
      <c r="AL249" s="1791">
        <f t="shared" si="95"/>
        <v>0</v>
      </c>
      <c r="AM249" s="1791">
        <f t="shared" si="96"/>
        <v>0</v>
      </c>
      <c r="AN249" s="1791">
        <f t="shared" si="97"/>
        <v>0</v>
      </c>
      <c r="AO249" s="1791">
        <f t="shared" si="98"/>
        <v>0</v>
      </c>
      <c r="AP249" s="1791">
        <f t="shared" si="99"/>
        <v>0</v>
      </c>
      <c r="AQ249" s="1791">
        <f t="shared" si="100"/>
        <v>0</v>
      </c>
      <c r="AR249" s="1791">
        <f t="shared" si="101"/>
        <v>0</v>
      </c>
      <c r="AS249" s="1791">
        <f t="shared" si="102"/>
        <v>0</v>
      </c>
      <c r="AT249" s="1791">
        <f t="shared" si="103"/>
        <v>0</v>
      </c>
      <c r="AU249" s="1791">
        <f t="shared" si="104"/>
        <v>0</v>
      </c>
      <c r="AV249" s="1791">
        <f t="shared" si="105"/>
        <v>0</v>
      </c>
      <c r="AW249" s="1791">
        <f t="shared" si="106"/>
        <v>0</v>
      </c>
      <c r="AX249" s="1791">
        <f t="shared" si="107"/>
        <v>0</v>
      </c>
      <c r="AY249" s="1791">
        <f t="shared" si="108"/>
        <v>0</v>
      </c>
      <c r="AZ249" s="1791">
        <f t="shared" si="109"/>
        <v>0</v>
      </c>
      <c r="BA249" s="1791">
        <f t="shared" si="110"/>
        <v>0</v>
      </c>
      <c r="BB249" s="1791">
        <f t="shared" si="111"/>
        <v>0</v>
      </c>
      <c r="BC249" s="1791">
        <f t="shared" si="112"/>
        <v>0</v>
      </c>
      <c r="BD249" s="1791">
        <f t="shared" si="113"/>
        <v>0</v>
      </c>
      <c r="BE249" s="1791">
        <f t="shared" si="114"/>
        <v>0</v>
      </c>
      <c r="BF249" s="1791">
        <f t="shared" si="115"/>
        <v>0</v>
      </c>
      <c r="BG249" s="1791">
        <f t="shared" si="116"/>
        <v>0</v>
      </c>
      <c r="BH249" s="1791">
        <f t="shared" si="117"/>
        <v>0</v>
      </c>
      <c r="BI249" s="1791">
        <f t="shared" si="118"/>
        <v>0</v>
      </c>
      <c r="BJ249" s="1791">
        <f t="shared" si="119"/>
        <v>0</v>
      </c>
      <c r="BK249" s="1791">
        <f t="shared" si="120"/>
        <v>0</v>
      </c>
      <c r="BL249" s="1791">
        <f t="shared" si="121"/>
        <v>0</v>
      </c>
      <c r="BM249" s="1791">
        <f t="shared" si="122"/>
        <v>0</v>
      </c>
      <c r="BN249" s="1791">
        <f t="shared" si="123"/>
        <v>0</v>
      </c>
      <c r="BO249" s="1791">
        <f t="shared" si="124"/>
        <v>0</v>
      </c>
      <c r="BP249" s="1791">
        <f t="shared" si="125"/>
        <v>0</v>
      </c>
      <c r="BQ249" s="1791">
        <f t="shared" si="126"/>
        <v>0</v>
      </c>
      <c r="BR249" s="1791">
        <f t="shared" si="127"/>
        <v>0</v>
      </c>
      <c r="BS249" s="1791">
        <f t="shared" si="128"/>
        <v>0</v>
      </c>
      <c r="BT249" s="1791">
        <f t="shared" si="129"/>
        <v>0</v>
      </c>
      <c r="BU249" s="1791">
        <f t="shared" si="130"/>
        <v>0</v>
      </c>
      <c r="BV249" s="1791">
        <f t="shared" si="131"/>
        <v>0</v>
      </c>
      <c r="BW249" s="1791">
        <f t="shared" si="132"/>
        <v>0</v>
      </c>
      <c r="BX249" s="1791">
        <f t="shared" si="133"/>
        <v>0</v>
      </c>
      <c r="BY249" s="1791">
        <f t="shared" si="134"/>
        <v>0</v>
      </c>
      <c r="BZ249" s="1791">
        <f t="shared" si="135"/>
        <v>0</v>
      </c>
      <c r="CA249" s="1791">
        <f t="shared" si="136"/>
        <v>0</v>
      </c>
      <c r="CB249" s="1791">
        <f t="shared" si="137"/>
        <v>0</v>
      </c>
      <c r="CC249" s="1791">
        <f t="shared" si="138"/>
        <v>0</v>
      </c>
      <c r="CD249" s="1791">
        <f t="shared" si="139"/>
        <v>0</v>
      </c>
      <c r="CE249" s="1791">
        <f t="shared" si="140"/>
        <v>0</v>
      </c>
      <c r="CF249" s="1791">
        <f t="shared" si="141"/>
        <v>0</v>
      </c>
      <c r="CG249" s="1791">
        <f t="shared" si="142"/>
        <v>0</v>
      </c>
      <c r="CH249" s="1791">
        <f t="shared" si="143"/>
        <v>0</v>
      </c>
      <c r="CI249" s="1791">
        <f t="shared" si="144"/>
        <v>0</v>
      </c>
      <c r="CJ249" s="1791">
        <f t="shared" si="145"/>
        <v>0</v>
      </c>
      <c r="CK249" s="1791">
        <f t="shared" si="146"/>
        <v>0</v>
      </c>
      <c r="CL249" s="1791">
        <f t="shared" si="147"/>
        <v>0</v>
      </c>
      <c r="CM249" s="1768"/>
      <c r="CN249" s="1768"/>
      <c r="CO249" s="1768"/>
      <c r="CP249" s="1768"/>
      <c r="CQ249" s="1915"/>
      <c r="CR249" s="1768"/>
      <c r="CS249" s="1768"/>
      <c r="CT249" s="1768"/>
    </row>
    <row r="250" spans="1:98" ht="12.75">
      <c r="A250" s="1780"/>
      <c r="B250" s="218" t="s">
        <v>1359</v>
      </c>
      <c r="C250" s="1791">
        <f t="shared" si="60"/>
        <v>-23000</v>
      </c>
      <c r="D250" s="1791">
        <f t="shared" si="61"/>
        <v>0</v>
      </c>
      <c r="E250" s="1791">
        <f t="shared" si="62"/>
        <v>0</v>
      </c>
      <c r="F250" s="1791">
        <f t="shared" si="63"/>
        <v>0</v>
      </c>
      <c r="G250" s="1791">
        <f t="shared" si="64"/>
        <v>0</v>
      </c>
      <c r="H250" s="1791">
        <f t="shared" si="65"/>
        <v>0</v>
      </c>
      <c r="I250" s="1791">
        <f t="shared" si="66"/>
        <v>0</v>
      </c>
      <c r="J250" s="1791">
        <f t="shared" si="67"/>
        <v>0</v>
      </c>
      <c r="K250" s="1791">
        <f t="shared" si="68"/>
        <v>0</v>
      </c>
      <c r="L250" s="1791">
        <f t="shared" si="69"/>
        <v>0</v>
      </c>
      <c r="M250" s="1791">
        <f t="shared" si="70"/>
        <v>0</v>
      </c>
      <c r="N250" s="1791">
        <f t="shared" si="71"/>
        <v>0</v>
      </c>
      <c r="O250" s="1791">
        <f t="shared" si="72"/>
        <v>0</v>
      </c>
      <c r="P250" s="1791">
        <f t="shared" si="73"/>
        <v>0</v>
      </c>
      <c r="Q250" s="1791">
        <f t="shared" si="74"/>
        <v>0</v>
      </c>
      <c r="R250" s="1791">
        <f t="shared" si="75"/>
        <v>0</v>
      </c>
      <c r="S250" s="1791">
        <f t="shared" si="76"/>
        <v>0</v>
      </c>
      <c r="T250" s="1791">
        <f t="shared" si="77"/>
        <v>0</v>
      </c>
      <c r="U250" s="1791">
        <f t="shared" si="78"/>
        <v>0</v>
      </c>
      <c r="V250" s="1791">
        <f t="shared" si="79"/>
        <v>0</v>
      </c>
      <c r="W250" s="1791">
        <f t="shared" si="80"/>
        <v>0</v>
      </c>
      <c r="X250" s="1791">
        <f t="shared" si="81"/>
        <v>0</v>
      </c>
      <c r="Y250" s="1791">
        <f t="shared" si="82"/>
        <v>0</v>
      </c>
      <c r="Z250" s="1791">
        <f t="shared" si="83"/>
        <v>0</v>
      </c>
      <c r="AA250" s="1791">
        <f t="shared" si="84"/>
        <v>0</v>
      </c>
      <c r="AB250" s="1791">
        <f t="shared" si="85"/>
        <v>0</v>
      </c>
      <c r="AC250" s="1791">
        <f t="shared" si="86"/>
        <v>0</v>
      </c>
      <c r="AD250" s="1791">
        <f t="shared" si="87"/>
        <v>0</v>
      </c>
      <c r="AE250" s="1791">
        <f t="shared" si="88"/>
        <v>0</v>
      </c>
      <c r="AF250" s="1791">
        <f t="shared" si="89"/>
        <v>0</v>
      </c>
      <c r="AG250" s="1791">
        <f t="shared" si="90"/>
        <v>0</v>
      </c>
      <c r="AH250" s="1791">
        <f t="shared" si="91"/>
        <v>0</v>
      </c>
      <c r="AI250" s="1791">
        <f t="shared" si="92"/>
        <v>0</v>
      </c>
      <c r="AJ250" s="1791">
        <f t="shared" si="93"/>
        <v>0</v>
      </c>
      <c r="AK250" s="1791">
        <f t="shared" si="94"/>
        <v>0</v>
      </c>
      <c r="AL250" s="1791">
        <f t="shared" si="95"/>
        <v>0</v>
      </c>
      <c r="AM250" s="1791">
        <f t="shared" si="96"/>
        <v>0</v>
      </c>
      <c r="AN250" s="1791">
        <f t="shared" si="97"/>
        <v>0</v>
      </c>
      <c r="AO250" s="1791">
        <f t="shared" si="98"/>
        <v>0</v>
      </c>
      <c r="AP250" s="1791">
        <f t="shared" si="99"/>
        <v>0</v>
      </c>
      <c r="AQ250" s="1791">
        <f t="shared" si="100"/>
        <v>0</v>
      </c>
      <c r="AR250" s="1791">
        <f t="shared" si="101"/>
        <v>0</v>
      </c>
      <c r="AS250" s="1791">
        <f t="shared" si="102"/>
        <v>0</v>
      </c>
      <c r="AT250" s="1791">
        <f t="shared" si="103"/>
        <v>0</v>
      </c>
      <c r="AU250" s="1791">
        <f t="shared" si="104"/>
        <v>0</v>
      </c>
      <c r="AV250" s="1791">
        <f t="shared" si="105"/>
        <v>0</v>
      </c>
      <c r="AW250" s="1791">
        <f t="shared" si="106"/>
        <v>-16099.450374382668</v>
      </c>
      <c r="AX250" s="1791">
        <f t="shared" si="107"/>
        <v>-4599.4503743826672</v>
      </c>
      <c r="AY250" s="1791">
        <f t="shared" si="108"/>
        <v>-2301.0992512346666</v>
      </c>
      <c r="AZ250" s="1791">
        <f t="shared" si="109"/>
        <v>0</v>
      </c>
      <c r="BA250" s="1791">
        <f t="shared" si="110"/>
        <v>0</v>
      </c>
      <c r="BB250" s="1791">
        <f t="shared" si="111"/>
        <v>0</v>
      </c>
      <c r="BC250" s="1791">
        <f t="shared" si="112"/>
        <v>0</v>
      </c>
      <c r="BD250" s="1791">
        <f t="shared" si="113"/>
        <v>0</v>
      </c>
      <c r="BE250" s="1791">
        <f t="shared" si="114"/>
        <v>0</v>
      </c>
      <c r="BF250" s="1791">
        <f t="shared" si="115"/>
        <v>0</v>
      </c>
      <c r="BG250" s="1791">
        <f t="shared" si="116"/>
        <v>0</v>
      </c>
      <c r="BH250" s="1791">
        <f t="shared" si="117"/>
        <v>0</v>
      </c>
      <c r="BI250" s="1791">
        <f t="shared" si="118"/>
        <v>0</v>
      </c>
      <c r="BJ250" s="1791">
        <f t="shared" si="119"/>
        <v>0</v>
      </c>
      <c r="BK250" s="1791">
        <f t="shared" si="120"/>
        <v>0</v>
      </c>
      <c r="BL250" s="1791">
        <f t="shared" si="121"/>
        <v>0</v>
      </c>
      <c r="BM250" s="1791">
        <f t="shared" si="122"/>
        <v>0</v>
      </c>
      <c r="BN250" s="1791">
        <f t="shared" si="123"/>
        <v>0</v>
      </c>
      <c r="BO250" s="1791">
        <f t="shared" si="124"/>
        <v>0</v>
      </c>
      <c r="BP250" s="1791">
        <f t="shared" si="125"/>
        <v>0</v>
      </c>
      <c r="BQ250" s="1791">
        <f t="shared" si="126"/>
        <v>-23000.000000000004</v>
      </c>
      <c r="BR250" s="1791">
        <f t="shared" si="127"/>
        <v>0</v>
      </c>
      <c r="BS250" s="1791">
        <f t="shared" si="128"/>
        <v>0</v>
      </c>
      <c r="BT250" s="1791">
        <f t="shared" si="129"/>
        <v>0</v>
      </c>
      <c r="BU250" s="1791">
        <f t="shared" si="130"/>
        <v>0</v>
      </c>
      <c r="BV250" s="1791">
        <f t="shared" si="131"/>
        <v>0</v>
      </c>
      <c r="BW250" s="1791">
        <f t="shared" si="132"/>
        <v>0</v>
      </c>
      <c r="BX250" s="1791">
        <f t="shared" si="133"/>
        <v>0</v>
      </c>
      <c r="BY250" s="1791">
        <f t="shared" si="134"/>
        <v>0</v>
      </c>
      <c r="BZ250" s="1791">
        <f t="shared" si="135"/>
        <v>0</v>
      </c>
      <c r="CA250" s="1791">
        <f t="shared" si="136"/>
        <v>0</v>
      </c>
      <c r="CB250" s="1791">
        <f t="shared" si="137"/>
        <v>0</v>
      </c>
      <c r="CC250" s="1791">
        <f t="shared" si="138"/>
        <v>0</v>
      </c>
      <c r="CD250" s="1791">
        <f t="shared" si="139"/>
        <v>0</v>
      </c>
      <c r="CE250" s="1791">
        <f t="shared" si="140"/>
        <v>0</v>
      </c>
      <c r="CF250" s="1791">
        <f t="shared" si="141"/>
        <v>0</v>
      </c>
      <c r="CG250" s="1791">
        <f t="shared" si="142"/>
        <v>0</v>
      </c>
      <c r="CH250" s="1791">
        <f t="shared" si="143"/>
        <v>0</v>
      </c>
      <c r="CI250" s="1791">
        <f t="shared" si="144"/>
        <v>0</v>
      </c>
      <c r="CJ250" s="1791">
        <f t="shared" si="145"/>
        <v>0</v>
      </c>
      <c r="CK250" s="1791">
        <f t="shared" si="146"/>
        <v>0</v>
      </c>
      <c r="CL250" s="1791">
        <f t="shared" si="147"/>
        <v>0</v>
      </c>
      <c r="CM250" s="1768"/>
      <c r="CN250" s="1768"/>
      <c r="CO250" s="1768"/>
      <c r="CP250" s="1768"/>
      <c r="CQ250" s="1915"/>
      <c r="CR250" s="1768"/>
      <c r="CS250" s="1768"/>
      <c r="CT250" s="1768"/>
    </row>
    <row r="251" spans="1:98" ht="12.75">
      <c r="A251" s="1780"/>
      <c r="B251" s="218" t="s">
        <v>1068</v>
      </c>
      <c r="C251" s="1791">
        <f t="shared" si="60"/>
        <v>1358601</v>
      </c>
      <c r="D251" s="1791">
        <f t="shared" si="61"/>
        <v>815160.6</v>
      </c>
      <c r="E251" s="1791">
        <f t="shared" si="62"/>
        <v>543440.4</v>
      </c>
      <c r="F251" s="1791">
        <f t="shared" si="63"/>
        <v>1358601</v>
      </c>
      <c r="G251" s="1791">
        <f t="shared" si="64"/>
        <v>393976.57091304898</v>
      </c>
      <c r="H251" s="1791">
        <f t="shared" si="65"/>
        <v>207046.86489110289</v>
      </c>
      <c r="I251" s="1791">
        <f t="shared" si="66"/>
        <v>212439.862182649</v>
      </c>
      <c r="J251" s="1791">
        <f t="shared" si="67"/>
        <v>0</v>
      </c>
      <c r="K251" s="1791">
        <f t="shared" si="68"/>
        <v>0</v>
      </c>
      <c r="L251" s="1791">
        <f t="shared" si="69"/>
        <v>0</v>
      </c>
      <c r="M251" s="1791">
        <f t="shared" si="70"/>
        <v>413.00127479725813</v>
      </c>
      <c r="N251" s="1791">
        <f t="shared" si="71"/>
        <v>0</v>
      </c>
      <c r="O251" s="1791">
        <f t="shared" si="72"/>
        <v>1284.3007384017965</v>
      </c>
      <c r="P251" s="1791">
        <f t="shared" si="73"/>
        <v>0</v>
      </c>
      <c r="Q251" s="1791">
        <f t="shared" si="74"/>
        <v>0</v>
      </c>
      <c r="R251" s="1791">
        <f t="shared" si="75"/>
        <v>0</v>
      </c>
      <c r="S251" s="1791">
        <f t="shared" si="76"/>
        <v>0</v>
      </c>
      <c r="T251" s="1791">
        <f t="shared" si="77"/>
        <v>0</v>
      </c>
      <c r="U251" s="1791">
        <f t="shared" si="78"/>
        <v>0</v>
      </c>
      <c r="V251" s="1791">
        <f t="shared" si="79"/>
        <v>0</v>
      </c>
      <c r="W251" s="1791">
        <f t="shared" si="80"/>
        <v>0</v>
      </c>
      <c r="X251" s="1791">
        <f t="shared" si="81"/>
        <v>0</v>
      </c>
      <c r="Y251" s="1791">
        <f t="shared" si="82"/>
        <v>0</v>
      </c>
      <c r="Z251" s="1791">
        <f t="shared" si="83"/>
        <v>0</v>
      </c>
      <c r="AA251" s="1791">
        <f t="shared" si="84"/>
        <v>815160.6</v>
      </c>
      <c r="AB251" s="1791">
        <f t="shared" si="85"/>
        <v>453441.26705554151</v>
      </c>
      <c r="AC251" s="1791">
        <f t="shared" si="86"/>
        <v>55818.75779863049</v>
      </c>
      <c r="AD251" s="1791">
        <f t="shared" si="87"/>
        <v>6477.7323865077351</v>
      </c>
      <c r="AE251" s="1791">
        <f t="shared" si="88"/>
        <v>0</v>
      </c>
      <c r="AF251" s="1791">
        <f t="shared" si="89"/>
        <v>0</v>
      </c>
      <c r="AG251" s="1791">
        <f t="shared" si="90"/>
        <v>0</v>
      </c>
      <c r="AH251" s="1791">
        <f t="shared" si="91"/>
        <v>26875.698199340604</v>
      </c>
      <c r="AI251" s="1791">
        <f t="shared" si="92"/>
        <v>0</v>
      </c>
      <c r="AJ251" s="1791">
        <f t="shared" si="93"/>
        <v>826.9445599797109</v>
      </c>
      <c r="AK251" s="1791">
        <f t="shared" si="94"/>
        <v>0</v>
      </c>
      <c r="AL251" s="1791">
        <f t="shared" si="95"/>
        <v>0</v>
      </c>
      <c r="AM251" s="1791">
        <f t="shared" si="96"/>
        <v>0</v>
      </c>
      <c r="AN251" s="1791">
        <f t="shared" si="97"/>
        <v>0</v>
      </c>
      <c r="AO251" s="1791">
        <f t="shared" si="98"/>
        <v>0</v>
      </c>
      <c r="AP251" s="1791">
        <f t="shared" si="99"/>
        <v>0</v>
      </c>
      <c r="AQ251" s="1791">
        <f t="shared" si="100"/>
        <v>0</v>
      </c>
      <c r="AR251" s="1791">
        <f t="shared" si="101"/>
        <v>0</v>
      </c>
      <c r="AS251" s="1791">
        <f t="shared" si="102"/>
        <v>0</v>
      </c>
      <c r="AT251" s="1791">
        <f t="shared" si="103"/>
        <v>0</v>
      </c>
      <c r="AU251" s="1791">
        <f t="shared" si="104"/>
        <v>0</v>
      </c>
      <c r="AV251" s="1791">
        <f t="shared" si="105"/>
        <v>543440.4</v>
      </c>
      <c r="AW251" s="1791">
        <f t="shared" si="106"/>
        <v>0</v>
      </c>
      <c r="AX251" s="1791">
        <f t="shared" si="107"/>
        <v>0</v>
      </c>
      <c r="AY251" s="1791">
        <f t="shared" si="108"/>
        <v>0</v>
      </c>
      <c r="AZ251" s="1791">
        <f t="shared" si="109"/>
        <v>0</v>
      </c>
      <c r="BA251" s="1791">
        <f t="shared" si="110"/>
        <v>0</v>
      </c>
      <c r="BB251" s="1791">
        <f t="shared" si="111"/>
        <v>0</v>
      </c>
      <c r="BC251" s="1791">
        <f t="shared" si="112"/>
        <v>0</v>
      </c>
      <c r="BD251" s="1791">
        <f t="shared" si="113"/>
        <v>0</v>
      </c>
      <c r="BE251" s="1791">
        <f t="shared" si="114"/>
        <v>0</v>
      </c>
      <c r="BF251" s="1791">
        <f t="shared" si="115"/>
        <v>0</v>
      </c>
      <c r="BG251" s="1791">
        <f t="shared" si="116"/>
        <v>0</v>
      </c>
      <c r="BH251" s="1791">
        <f t="shared" si="117"/>
        <v>0</v>
      </c>
      <c r="BI251" s="1791">
        <f t="shared" si="118"/>
        <v>0</v>
      </c>
      <c r="BJ251" s="1791">
        <f t="shared" si="119"/>
        <v>0</v>
      </c>
      <c r="BK251" s="1791">
        <f t="shared" si="120"/>
        <v>0</v>
      </c>
      <c r="BL251" s="1791">
        <f t="shared" si="121"/>
        <v>0</v>
      </c>
      <c r="BM251" s="1791">
        <f t="shared" si="122"/>
        <v>0</v>
      </c>
      <c r="BN251" s="1791">
        <f t="shared" si="123"/>
        <v>0</v>
      </c>
      <c r="BO251" s="1791">
        <f t="shared" si="124"/>
        <v>0</v>
      </c>
      <c r="BP251" s="1791">
        <f t="shared" si="125"/>
        <v>0</v>
      </c>
      <c r="BQ251" s="1791">
        <f t="shared" si="126"/>
        <v>0</v>
      </c>
      <c r="BR251" s="1791">
        <f t="shared" si="127"/>
        <v>0</v>
      </c>
      <c r="BS251" s="1791">
        <f t="shared" si="128"/>
        <v>0</v>
      </c>
      <c r="BT251" s="1791">
        <f t="shared" si="129"/>
        <v>0</v>
      </c>
      <c r="BU251" s="1791">
        <f t="shared" si="130"/>
        <v>0</v>
      </c>
      <c r="BV251" s="1791">
        <f t="shared" si="131"/>
        <v>0</v>
      </c>
      <c r="BW251" s="1791">
        <f t="shared" si="132"/>
        <v>0</v>
      </c>
      <c r="BX251" s="1791">
        <f t="shared" si="133"/>
        <v>0</v>
      </c>
      <c r="BY251" s="1791">
        <f t="shared" si="134"/>
        <v>0</v>
      </c>
      <c r="BZ251" s="1791">
        <f t="shared" si="135"/>
        <v>0</v>
      </c>
      <c r="CA251" s="1791">
        <f t="shared" si="136"/>
        <v>0</v>
      </c>
      <c r="CB251" s="1791">
        <f t="shared" si="137"/>
        <v>0</v>
      </c>
      <c r="CC251" s="1791">
        <f t="shared" si="138"/>
        <v>0</v>
      </c>
      <c r="CD251" s="1791">
        <f t="shared" si="139"/>
        <v>0</v>
      </c>
      <c r="CE251" s="1791">
        <f t="shared" si="140"/>
        <v>0</v>
      </c>
      <c r="CF251" s="1791">
        <f t="shared" si="141"/>
        <v>0</v>
      </c>
      <c r="CG251" s="1791">
        <f t="shared" si="142"/>
        <v>0</v>
      </c>
      <c r="CH251" s="1791">
        <f t="shared" si="143"/>
        <v>0</v>
      </c>
      <c r="CI251" s="1791">
        <f t="shared" si="144"/>
        <v>0</v>
      </c>
      <c r="CJ251" s="1791">
        <f t="shared" si="145"/>
        <v>0</v>
      </c>
      <c r="CK251" s="1791">
        <f t="shared" si="146"/>
        <v>0</v>
      </c>
      <c r="CL251" s="1791">
        <f t="shared" si="147"/>
        <v>0</v>
      </c>
      <c r="CM251" s="1768"/>
      <c r="CN251" s="1768"/>
      <c r="CO251" s="1768"/>
      <c r="CP251" s="1768"/>
      <c r="CQ251" s="1915"/>
      <c r="CR251" s="1768"/>
      <c r="CS251" s="1768"/>
      <c r="CT251" s="1768"/>
    </row>
    <row r="252" spans="1:98" ht="12.75">
      <c r="A252" s="1780"/>
      <c r="B252" s="218" t="s">
        <v>1195</v>
      </c>
      <c r="C252" s="1791">
        <f t="shared" si="60"/>
        <v>18041</v>
      </c>
      <c r="D252" s="1791">
        <f t="shared" si="61"/>
        <v>0</v>
      </c>
      <c r="E252" s="1791">
        <f t="shared" si="62"/>
        <v>0</v>
      </c>
      <c r="F252" s="1791">
        <f t="shared" si="63"/>
        <v>0</v>
      </c>
      <c r="G252" s="1791">
        <f t="shared" si="64"/>
        <v>0</v>
      </c>
      <c r="H252" s="1791">
        <f t="shared" si="65"/>
        <v>0</v>
      </c>
      <c r="I252" s="1791">
        <f t="shared" si="66"/>
        <v>0</v>
      </c>
      <c r="J252" s="1791">
        <f t="shared" si="67"/>
        <v>0</v>
      </c>
      <c r="K252" s="1791">
        <f t="shared" si="68"/>
        <v>0</v>
      </c>
      <c r="L252" s="1791">
        <f t="shared" si="69"/>
        <v>0</v>
      </c>
      <c r="M252" s="1791">
        <f t="shared" si="70"/>
        <v>0</v>
      </c>
      <c r="N252" s="1791">
        <f t="shared" si="71"/>
        <v>0</v>
      </c>
      <c r="O252" s="1791">
        <f t="shared" si="72"/>
        <v>0</v>
      </c>
      <c r="P252" s="1791">
        <f t="shared" si="73"/>
        <v>0</v>
      </c>
      <c r="Q252" s="1791">
        <f t="shared" si="74"/>
        <v>0</v>
      </c>
      <c r="R252" s="1791">
        <f t="shared" si="75"/>
        <v>0</v>
      </c>
      <c r="S252" s="1791">
        <f t="shared" si="76"/>
        <v>0</v>
      </c>
      <c r="T252" s="1791">
        <f t="shared" si="77"/>
        <v>0</v>
      </c>
      <c r="U252" s="1791">
        <f t="shared" si="78"/>
        <v>0</v>
      </c>
      <c r="V252" s="1791">
        <f t="shared" si="79"/>
        <v>0</v>
      </c>
      <c r="W252" s="1791">
        <f t="shared" si="80"/>
        <v>0</v>
      </c>
      <c r="X252" s="1791">
        <f t="shared" si="81"/>
        <v>0</v>
      </c>
      <c r="Y252" s="1791">
        <f t="shared" si="82"/>
        <v>0</v>
      </c>
      <c r="Z252" s="1791">
        <f t="shared" si="83"/>
        <v>0</v>
      </c>
      <c r="AA252" s="1791">
        <f t="shared" si="84"/>
        <v>0</v>
      </c>
      <c r="AB252" s="1791">
        <f t="shared" si="85"/>
        <v>0</v>
      </c>
      <c r="AC252" s="1791">
        <f t="shared" si="86"/>
        <v>0</v>
      </c>
      <c r="AD252" s="1791">
        <f t="shared" si="87"/>
        <v>0</v>
      </c>
      <c r="AE252" s="1791">
        <f t="shared" si="88"/>
        <v>0</v>
      </c>
      <c r="AF252" s="1791">
        <f t="shared" si="89"/>
        <v>0</v>
      </c>
      <c r="AG252" s="1791">
        <f t="shared" si="90"/>
        <v>0</v>
      </c>
      <c r="AH252" s="1791">
        <f t="shared" si="91"/>
        <v>0</v>
      </c>
      <c r="AI252" s="1791">
        <f t="shared" si="92"/>
        <v>0</v>
      </c>
      <c r="AJ252" s="1791">
        <f t="shared" si="93"/>
        <v>0</v>
      </c>
      <c r="AK252" s="1791">
        <f t="shared" si="94"/>
        <v>0</v>
      </c>
      <c r="AL252" s="1791">
        <f t="shared" si="95"/>
        <v>0</v>
      </c>
      <c r="AM252" s="1791">
        <f t="shared" si="96"/>
        <v>0</v>
      </c>
      <c r="AN252" s="1791">
        <f t="shared" si="97"/>
        <v>0</v>
      </c>
      <c r="AO252" s="1791">
        <f t="shared" si="98"/>
        <v>0</v>
      </c>
      <c r="AP252" s="1791">
        <f t="shared" si="99"/>
        <v>0</v>
      </c>
      <c r="AQ252" s="1791">
        <f t="shared" si="100"/>
        <v>0</v>
      </c>
      <c r="AR252" s="1791">
        <f t="shared" si="101"/>
        <v>0</v>
      </c>
      <c r="AS252" s="1791">
        <f t="shared" si="102"/>
        <v>0</v>
      </c>
      <c r="AT252" s="1791">
        <f t="shared" si="103"/>
        <v>0</v>
      </c>
      <c r="AU252" s="1791">
        <f t="shared" si="104"/>
        <v>0</v>
      </c>
      <c r="AV252" s="1791">
        <f t="shared" si="105"/>
        <v>0</v>
      </c>
      <c r="AW252" s="1791">
        <f t="shared" si="106"/>
        <v>-89087.980774212629</v>
      </c>
      <c r="AX252" s="1791">
        <f t="shared" si="107"/>
        <v>-25499.622792111964</v>
      </c>
      <c r="AY252" s="1791">
        <f t="shared" si="108"/>
        <v>-13187.109017044138</v>
      </c>
      <c r="AZ252" s="1791">
        <f t="shared" si="109"/>
        <v>0</v>
      </c>
      <c r="BA252" s="1791">
        <f t="shared" si="110"/>
        <v>0</v>
      </c>
      <c r="BB252" s="1791">
        <f t="shared" si="111"/>
        <v>0</v>
      </c>
      <c r="BC252" s="1791">
        <f t="shared" si="112"/>
        <v>-2025.7517261253438</v>
      </c>
      <c r="BD252" s="1791">
        <f t="shared" si="113"/>
        <v>0</v>
      </c>
      <c r="BE252" s="1791">
        <f t="shared" si="114"/>
        <v>-199.53569050590932</v>
      </c>
      <c r="BF252" s="1791">
        <f t="shared" si="115"/>
        <v>0</v>
      </c>
      <c r="BG252" s="1791">
        <f t="shared" si="116"/>
        <v>0</v>
      </c>
      <c r="BH252" s="1791">
        <f t="shared" si="117"/>
        <v>0</v>
      </c>
      <c r="BI252" s="1791">
        <f t="shared" si="118"/>
        <v>0</v>
      </c>
      <c r="BJ252" s="1791">
        <f t="shared" si="119"/>
        <v>0</v>
      </c>
      <c r="BK252" s="1791">
        <f t="shared" si="120"/>
        <v>0</v>
      </c>
      <c r="BL252" s="1791">
        <f t="shared" si="121"/>
        <v>0</v>
      </c>
      <c r="BM252" s="1791">
        <f t="shared" si="122"/>
        <v>0</v>
      </c>
      <c r="BN252" s="1791">
        <f t="shared" si="123"/>
        <v>0</v>
      </c>
      <c r="BO252" s="1791">
        <f t="shared" si="124"/>
        <v>0</v>
      </c>
      <c r="BP252" s="1791">
        <f t="shared" si="125"/>
        <v>0</v>
      </c>
      <c r="BQ252" s="1791">
        <f t="shared" si="126"/>
        <v>-130000</v>
      </c>
      <c r="BR252" s="1791">
        <f t="shared" si="127"/>
        <v>96658.664460447791</v>
      </c>
      <c r="BS252" s="1791">
        <f t="shared" si="128"/>
        <v>31660.928563097434</v>
      </c>
      <c r="BT252" s="1791">
        <f t="shared" si="129"/>
        <v>17166.608816897442</v>
      </c>
      <c r="BU252" s="1791">
        <f t="shared" si="130"/>
        <v>0</v>
      </c>
      <c r="BV252" s="1791">
        <f t="shared" si="131"/>
        <v>0</v>
      </c>
      <c r="BW252" s="1791">
        <f t="shared" si="132"/>
        <v>0</v>
      </c>
      <c r="BX252" s="1791">
        <f t="shared" si="133"/>
        <v>2349.9774628853534</v>
      </c>
      <c r="BY252" s="1791">
        <f t="shared" si="134"/>
        <v>0</v>
      </c>
      <c r="BZ252" s="1791">
        <f t="shared" si="135"/>
        <v>204.82069667198451</v>
      </c>
      <c r="CA252" s="1791">
        <f t="shared" si="136"/>
        <v>0</v>
      </c>
      <c r="CB252" s="1791">
        <f t="shared" si="137"/>
        <v>0</v>
      </c>
      <c r="CC252" s="1791">
        <f t="shared" si="138"/>
        <v>0</v>
      </c>
      <c r="CD252" s="1791">
        <f t="shared" si="139"/>
        <v>0</v>
      </c>
      <c r="CE252" s="1791">
        <f t="shared" si="140"/>
        <v>0</v>
      </c>
      <c r="CF252" s="1791">
        <f t="shared" si="141"/>
        <v>0</v>
      </c>
      <c r="CG252" s="1791">
        <f t="shared" si="142"/>
        <v>0</v>
      </c>
      <c r="CH252" s="1791">
        <f t="shared" si="143"/>
        <v>0</v>
      </c>
      <c r="CI252" s="1791">
        <f t="shared" si="144"/>
        <v>0</v>
      </c>
      <c r="CJ252" s="1791">
        <f t="shared" si="145"/>
        <v>0</v>
      </c>
      <c r="CK252" s="1791">
        <f t="shared" si="146"/>
        <v>0</v>
      </c>
      <c r="CL252" s="1791">
        <f t="shared" si="147"/>
        <v>148041</v>
      </c>
      <c r="CM252" s="1768"/>
      <c r="CN252" s="1768"/>
      <c r="CO252" s="1768"/>
      <c r="CP252" s="1768"/>
      <c r="CQ252" s="1915"/>
      <c r="CR252" s="1768"/>
      <c r="CS252" s="1768"/>
      <c r="CT252" s="1768"/>
    </row>
    <row r="253" spans="1:98" ht="12.75">
      <c r="A253" s="1780"/>
      <c r="B253" s="218" t="s">
        <v>5</v>
      </c>
      <c r="C253" s="1791">
        <f t="shared" si="60"/>
        <v>1446736</v>
      </c>
      <c r="D253" s="1791">
        <f t="shared" si="61"/>
        <v>0</v>
      </c>
      <c r="E253" s="1791">
        <f t="shared" si="62"/>
        <v>0</v>
      </c>
      <c r="F253" s="1791">
        <f t="shared" si="63"/>
        <v>0</v>
      </c>
      <c r="G253" s="1791">
        <f t="shared" si="64"/>
        <v>0</v>
      </c>
      <c r="H253" s="1791">
        <f t="shared" si="65"/>
        <v>0</v>
      </c>
      <c r="I253" s="1791">
        <f t="shared" si="66"/>
        <v>0</v>
      </c>
      <c r="J253" s="1791">
        <f t="shared" si="67"/>
        <v>0</v>
      </c>
      <c r="K253" s="1791">
        <f t="shared" si="68"/>
        <v>0</v>
      </c>
      <c r="L253" s="1791">
        <f t="shared" si="69"/>
        <v>0</v>
      </c>
      <c r="M253" s="1791">
        <f t="shared" si="70"/>
        <v>0</v>
      </c>
      <c r="N253" s="1791">
        <f t="shared" si="71"/>
        <v>0</v>
      </c>
      <c r="O253" s="1791">
        <f t="shared" si="72"/>
        <v>0</v>
      </c>
      <c r="P253" s="1791">
        <f t="shared" si="73"/>
        <v>0</v>
      </c>
      <c r="Q253" s="1791">
        <f t="shared" si="74"/>
        <v>0</v>
      </c>
      <c r="R253" s="1791">
        <f t="shared" si="75"/>
        <v>0</v>
      </c>
      <c r="S253" s="1791">
        <f t="shared" si="76"/>
        <v>0</v>
      </c>
      <c r="T253" s="1791">
        <f t="shared" si="77"/>
        <v>0</v>
      </c>
      <c r="U253" s="1791">
        <f t="shared" si="78"/>
        <v>0</v>
      </c>
      <c r="V253" s="1791">
        <f t="shared" si="79"/>
        <v>0</v>
      </c>
      <c r="W253" s="1791">
        <f t="shared" si="80"/>
        <v>0</v>
      </c>
      <c r="X253" s="1791">
        <f t="shared" si="81"/>
        <v>0</v>
      </c>
      <c r="Y253" s="1791">
        <f t="shared" si="82"/>
        <v>0</v>
      </c>
      <c r="Z253" s="1791">
        <f t="shared" si="83"/>
        <v>0</v>
      </c>
      <c r="AA253" s="1791">
        <f t="shared" si="84"/>
        <v>0</v>
      </c>
      <c r="AB253" s="1791">
        <f t="shared" si="85"/>
        <v>0</v>
      </c>
      <c r="AC253" s="1791">
        <f t="shared" si="86"/>
        <v>0</v>
      </c>
      <c r="AD253" s="1791">
        <f t="shared" si="87"/>
        <v>0</v>
      </c>
      <c r="AE253" s="1791">
        <f t="shared" si="88"/>
        <v>0</v>
      </c>
      <c r="AF253" s="1791">
        <f t="shared" si="89"/>
        <v>0</v>
      </c>
      <c r="AG253" s="1791">
        <f t="shared" si="90"/>
        <v>0</v>
      </c>
      <c r="AH253" s="1791">
        <f t="shared" si="91"/>
        <v>0</v>
      </c>
      <c r="AI253" s="1791">
        <f t="shared" si="92"/>
        <v>0</v>
      </c>
      <c r="AJ253" s="1791">
        <f t="shared" si="93"/>
        <v>0</v>
      </c>
      <c r="AK253" s="1791">
        <f t="shared" si="94"/>
        <v>0</v>
      </c>
      <c r="AL253" s="1791">
        <f t="shared" si="95"/>
        <v>0</v>
      </c>
      <c r="AM253" s="1791">
        <f t="shared" si="96"/>
        <v>0</v>
      </c>
      <c r="AN253" s="1791">
        <f t="shared" si="97"/>
        <v>0</v>
      </c>
      <c r="AO253" s="1791">
        <f t="shared" si="98"/>
        <v>0</v>
      </c>
      <c r="AP253" s="1791">
        <f t="shared" si="99"/>
        <v>0</v>
      </c>
      <c r="AQ253" s="1791">
        <f t="shared" si="100"/>
        <v>0</v>
      </c>
      <c r="AR253" s="1791">
        <f t="shared" si="101"/>
        <v>0</v>
      </c>
      <c r="AS253" s="1791">
        <f t="shared" si="102"/>
        <v>0</v>
      </c>
      <c r="AT253" s="1791">
        <f t="shared" si="103"/>
        <v>0</v>
      </c>
      <c r="AU253" s="1791">
        <f t="shared" si="104"/>
        <v>0</v>
      </c>
      <c r="AV253" s="1791">
        <f t="shared" si="105"/>
        <v>0</v>
      </c>
      <c r="AW253" s="1791">
        <f t="shared" si="106"/>
        <v>0</v>
      </c>
      <c r="AX253" s="1791">
        <f t="shared" si="107"/>
        <v>0</v>
      </c>
      <c r="AY253" s="1791">
        <f t="shared" si="108"/>
        <v>0</v>
      </c>
      <c r="AZ253" s="1791">
        <f t="shared" si="109"/>
        <v>0</v>
      </c>
      <c r="BA253" s="1791">
        <f t="shared" si="110"/>
        <v>0</v>
      </c>
      <c r="BB253" s="1791">
        <f t="shared" si="111"/>
        <v>0</v>
      </c>
      <c r="BC253" s="1791">
        <f t="shared" si="112"/>
        <v>0</v>
      </c>
      <c r="BD253" s="1791">
        <f t="shared" si="113"/>
        <v>0</v>
      </c>
      <c r="BE253" s="1791">
        <f t="shared" si="114"/>
        <v>0</v>
      </c>
      <c r="BF253" s="1791">
        <f t="shared" si="115"/>
        <v>0</v>
      </c>
      <c r="BG253" s="1791">
        <f t="shared" si="116"/>
        <v>0</v>
      </c>
      <c r="BH253" s="1791">
        <f t="shared" si="117"/>
        <v>0</v>
      </c>
      <c r="BI253" s="1791">
        <f t="shared" si="118"/>
        <v>0</v>
      </c>
      <c r="BJ253" s="1791">
        <f t="shared" si="119"/>
        <v>0</v>
      </c>
      <c r="BK253" s="1791">
        <f t="shared" si="120"/>
        <v>0</v>
      </c>
      <c r="BL253" s="1791">
        <f t="shared" si="121"/>
        <v>0</v>
      </c>
      <c r="BM253" s="1791">
        <f t="shared" si="122"/>
        <v>0</v>
      </c>
      <c r="BN253" s="1791">
        <f t="shared" si="123"/>
        <v>0</v>
      </c>
      <c r="BO253" s="1791">
        <f t="shared" si="124"/>
        <v>0</v>
      </c>
      <c r="BP253" s="1791">
        <f t="shared" si="125"/>
        <v>0</v>
      </c>
      <c r="BQ253" s="1791">
        <f t="shared" si="126"/>
        <v>0</v>
      </c>
      <c r="BR253" s="1791">
        <f t="shared" si="127"/>
        <v>944600.27686148044</v>
      </c>
      <c r="BS253" s="1791">
        <f t="shared" si="128"/>
        <v>309407.56375369889</v>
      </c>
      <c r="BT253" s="1791">
        <f t="shared" si="129"/>
        <v>167761.30243191373</v>
      </c>
      <c r="BU253" s="1791">
        <f t="shared" si="130"/>
        <v>0</v>
      </c>
      <c r="BV253" s="1791">
        <f t="shared" si="131"/>
        <v>0</v>
      </c>
      <c r="BW253" s="1791">
        <f t="shared" si="132"/>
        <v>0</v>
      </c>
      <c r="BX253" s="1791">
        <f t="shared" si="133"/>
        <v>22965.239323869097</v>
      </c>
      <c r="BY253" s="1791">
        <f t="shared" si="134"/>
        <v>0</v>
      </c>
      <c r="BZ253" s="1791">
        <f t="shared" si="135"/>
        <v>2001.6176290381727</v>
      </c>
      <c r="CA253" s="1791">
        <f t="shared" si="136"/>
        <v>0</v>
      </c>
      <c r="CB253" s="1791">
        <f t="shared" si="137"/>
        <v>0</v>
      </c>
      <c r="CC253" s="1791">
        <f t="shared" si="138"/>
        <v>0</v>
      </c>
      <c r="CD253" s="1791">
        <f t="shared" si="139"/>
        <v>0</v>
      </c>
      <c r="CE253" s="1791">
        <f t="shared" si="140"/>
        <v>0</v>
      </c>
      <c r="CF253" s="1791">
        <f t="shared" si="141"/>
        <v>0</v>
      </c>
      <c r="CG253" s="1791">
        <f t="shared" si="142"/>
        <v>0</v>
      </c>
      <c r="CH253" s="1791">
        <f t="shared" si="143"/>
        <v>0</v>
      </c>
      <c r="CI253" s="1791">
        <f t="shared" si="144"/>
        <v>0</v>
      </c>
      <c r="CJ253" s="1791">
        <f t="shared" si="145"/>
        <v>0</v>
      </c>
      <c r="CK253" s="1791">
        <f t="shared" si="146"/>
        <v>0</v>
      </c>
      <c r="CL253" s="1791">
        <f t="shared" si="147"/>
        <v>1446736</v>
      </c>
      <c r="CM253" s="1768"/>
      <c r="CN253" s="1768"/>
      <c r="CO253" s="1768"/>
      <c r="CP253" s="1768"/>
      <c r="CQ253" s="1915"/>
      <c r="CR253" s="1768"/>
      <c r="CS253" s="1768"/>
      <c r="CT253" s="1768"/>
    </row>
    <row r="254" spans="1:98" ht="12.75">
      <c r="A254" s="1780"/>
      <c r="B254" s="218" t="s">
        <v>1091</v>
      </c>
      <c r="C254" s="1791">
        <f t="shared" si="60"/>
        <v>676250</v>
      </c>
      <c r="D254" s="1791">
        <f t="shared" si="61"/>
        <v>0</v>
      </c>
      <c r="E254" s="1791">
        <f t="shared" si="62"/>
        <v>0</v>
      </c>
      <c r="F254" s="1791">
        <f t="shared" si="63"/>
        <v>0</v>
      </c>
      <c r="G254" s="1791">
        <f t="shared" si="64"/>
        <v>0</v>
      </c>
      <c r="H254" s="1791">
        <f t="shared" si="65"/>
        <v>0</v>
      </c>
      <c r="I254" s="1791">
        <f t="shared" si="66"/>
        <v>0</v>
      </c>
      <c r="J254" s="1791">
        <f t="shared" si="67"/>
        <v>0</v>
      </c>
      <c r="K254" s="1791">
        <f t="shared" si="68"/>
        <v>0</v>
      </c>
      <c r="L254" s="1791">
        <f t="shared" si="69"/>
        <v>0</v>
      </c>
      <c r="M254" s="1791">
        <f t="shared" si="70"/>
        <v>0</v>
      </c>
      <c r="N254" s="1791">
        <f t="shared" si="71"/>
        <v>0</v>
      </c>
      <c r="O254" s="1791">
        <f t="shared" si="72"/>
        <v>0</v>
      </c>
      <c r="P254" s="1791">
        <f t="shared" si="73"/>
        <v>0</v>
      </c>
      <c r="Q254" s="1791">
        <f t="shared" si="74"/>
        <v>0</v>
      </c>
      <c r="R254" s="1791">
        <f t="shared" si="75"/>
        <v>0</v>
      </c>
      <c r="S254" s="1791">
        <f t="shared" si="76"/>
        <v>0</v>
      </c>
      <c r="T254" s="1791">
        <f t="shared" si="77"/>
        <v>0</v>
      </c>
      <c r="U254" s="1791">
        <f t="shared" si="78"/>
        <v>0</v>
      </c>
      <c r="V254" s="1791">
        <f t="shared" si="79"/>
        <v>0</v>
      </c>
      <c r="W254" s="1791">
        <f t="shared" si="80"/>
        <v>0</v>
      </c>
      <c r="X254" s="1791">
        <f t="shared" si="81"/>
        <v>0</v>
      </c>
      <c r="Y254" s="1791">
        <f t="shared" si="82"/>
        <v>0</v>
      </c>
      <c r="Z254" s="1791">
        <f t="shared" si="83"/>
        <v>0</v>
      </c>
      <c r="AA254" s="1791">
        <f t="shared" si="84"/>
        <v>0</v>
      </c>
      <c r="AB254" s="1791">
        <f t="shared" si="85"/>
        <v>0</v>
      </c>
      <c r="AC254" s="1791">
        <f t="shared" si="86"/>
        <v>0</v>
      </c>
      <c r="AD254" s="1791">
        <f t="shared" si="87"/>
        <v>0</v>
      </c>
      <c r="AE254" s="1791">
        <f t="shared" si="88"/>
        <v>0</v>
      </c>
      <c r="AF254" s="1791">
        <f t="shared" si="89"/>
        <v>0</v>
      </c>
      <c r="AG254" s="1791">
        <f t="shared" si="90"/>
        <v>0</v>
      </c>
      <c r="AH254" s="1791">
        <f t="shared" si="91"/>
        <v>0</v>
      </c>
      <c r="AI254" s="1791">
        <f t="shared" si="92"/>
        <v>0</v>
      </c>
      <c r="AJ254" s="1791">
        <f t="shared" si="93"/>
        <v>0</v>
      </c>
      <c r="AK254" s="1791">
        <f t="shared" si="94"/>
        <v>0</v>
      </c>
      <c r="AL254" s="1791">
        <f t="shared" si="95"/>
        <v>0</v>
      </c>
      <c r="AM254" s="1791">
        <f t="shared" si="96"/>
        <v>0</v>
      </c>
      <c r="AN254" s="1791">
        <f t="shared" si="97"/>
        <v>0</v>
      </c>
      <c r="AO254" s="1791">
        <f t="shared" si="98"/>
        <v>0</v>
      </c>
      <c r="AP254" s="1791">
        <f t="shared" si="99"/>
        <v>0</v>
      </c>
      <c r="AQ254" s="1791">
        <f t="shared" si="100"/>
        <v>0</v>
      </c>
      <c r="AR254" s="1791">
        <f t="shared" si="101"/>
        <v>0</v>
      </c>
      <c r="AS254" s="1791">
        <f t="shared" si="102"/>
        <v>0</v>
      </c>
      <c r="AT254" s="1791">
        <f t="shared" si="103"/>
        <v>0</v>
      </c>
      <c r="AU254" s="1791">
        <f t="shared" si="104"/>
        <v>0</v>
      </c>
      <c r="AV254" s="1791">
        <f t="shared" si="105"/>
        <v>0</v>
      </c>
      <c r="AW254" s="1791">
        <f t="shared" si="106"/>
        <v>0</v>
      </c>
      <c r="AX254" s="1791">
        <f t="shared" si="107"/>
        <v>0</v>
      </c>
      <c r="AY254" s="1791">
        <f t="shared" si="108"/>
        <v>0</v>
      </c>
      <c r="AZ254" s="1791">
        <f t="shared" si="109"/>
        <v>0</v>
      </c>
      <c r="BA254" s="1791">
        <f t="shared" si="110"/>
        <v>0</v>
      </c>
      <c r="BB254" s="1791">
        <f t="shared" si="111"/>
        <v>0</v>
      </c>
      <c r="BC254" s="1791">
        <f t="shared" si="112"/>
        <v>0</v>
      </c>
      <c r="BD254" s="1791">
        <f t="shared" si="113"/>
        <v>0</v>
      </c>
      <c r="BE254" s="1791">
        <f t="shared" si="114"/>
        <v>0</v>
      </c>
      <c r="BF254" s="1791">
        <f t="shared" si="115"/>
        <v>0</v>
      </c>
      <c r="BG254" s="1791">
        <f t="shared" si="116"/>
        <v>0</v>
      </c>
      <c r="BH254" s="1791">
        <f t="shared" si="117"/>
        <v>0</v>
      </c>
      <c r="BI254" s="1791">
        <f t="shared" si="118"/>
        <v>0</v>
      </c>
      <c r="BJ254" s="1791">
        <f t="shared" si="119"/>
        <v>0</v>
      </c>
      <c r="BK254" s="1791">
        <f t="shared" si="120"/>
        <v>0</v>
      </c>
      <c r="BL254" s="1791">
        <f t="shared" si="121"/>
        <v>0</v>
      </c>
      <c r="BM254" s="1791">
        <f t="shared" si="122"/>
        <v>0</v>
      </c>
      <c r="BN254" s="1791">
        <f t="shared" si="123"/>
        <v>0</v>
      </c>
      <c r="BO254" s="1791">
        <f t="shared" si="124"/>
        <v>0</v>
      </c>
      <c r="BP254" s="1791">
        <f t="shared" si="125"/>
        <v>0</v>
      </c>
      <c r="BQ254" s="1791">
        <f t="shared" si="126"/>
        <v>0</v>
      </c>
      <c r="BR254" s="1791">
        <f t="shared" si="127"/>
        <v>468469.89908921038</v>
      </c>
      <c r="BS254" s="1791">
        <f t="shared" si="128"/>
        <v>123925.03930200959</v>
      </c>
      <c r="BT254" s="1791">
        <f t="shared" si="129"/>
        <v>74148.680431489192</v>
      </c>
      <c r="BU254" s="1791">
        <f t="shared" si="130"/>
        <v>0</v>
      </c>
      <c r="BV254" s="1791">
        <f t="shared" si="131"/>
        <v>0</v>
      </c>
      <c r="BW254" s="1791">
        <f t="shared" si="132"/>
        <v>0</v>
      </c>
      <c r="BX254" s="1791">
        <f t="shared" si="133"/>
        <v>8735.5442298031448</v>
      </c>
      <c r="BY254" s="1791">
        <f t="shared" si="134"/>
        <v>0</v>
      </c>
      <c r="BZ254" s="1791">
        <f t="shared" si="135"/>
        <v>970.83694748781966</v>
      </c>
      <c r="CA254" s="1791">
        <f t="shared" si="136"/>
        <v>0</v>
      </c>
      <c r="CB254" s="1791">
        <f t="shared" si="137"/>
        <v>0</v>
      </c>
      <c r="CC254" s="1791">
        <f t="shared" si="138"/>
        <v>0</v>
      </c>
      <c r="CD254" s="1791">
        <f t="shared" si="139"/>
        <v>0</v>
      </c>
      <c r="CE254" s="1791">
        <f t="shared" si="140"/>
        <v>0</v>
      </c>
      <c r="CF254" s="1791">
        <f t="shared" si="141"/>
        <v>0</v>
      </c>
      <c r="CG254" s="1791">
        <f t="shared" si="142"/>
        <v>0</v>
      </c>
      <c r="CH254" s="1791">
        <f t="shared" si="143"/>
        <v>0</v>
      </c>
      <c r="CI254" s="1791">
        <f t="shared" si="144"/>
        <v>0</v>
      </c>
      <c r="CJ254" s="1791">
        <f t="shared" si="145"/>
        <v>0</v>
      </c>
      <c r="CK254" s="1791">
        <f t="shared" si="146"/>
        <v>0</v>
      </c>
      <c r="CL254" s="1791">
        <f t="shared" si="147"/>
        <v>676250.00000000012</v>
      </c>
      <c r="CM254" s="1768"/>
      <c r="CN254" s="1768"/>
      <c r="CO254" s="1768"/>
      <c r="CP254" s="1768"/>
      <c r="CQ254" s="1915"/>
      <c r="CR254" s="1768"/>
      <c r="CS254" s="1768"/>
      <c r="CT254" s="1768"/>
    </row>
    <row r="255" spans="1:98" ht="12.75">
      <c r="A255" s="1781"/>
      <c r="B255" s="218" t="s">
        <v>705</v>
      </c>
      <c r="C255" s="1791">
        <f t="shared" si="60"/>
        <v>4659957.8500100002</v>
      </c>
      <c r="D255" s="1791">
        <f t="shared" si="61"/>
        <v>2795974.71001</v>
      </c>
      <c r="E255" s="1791">
        <f t="shared" si="62"/>
        <v>1863983.1400000001</v>
      </c>
      <c r="F255" s="1791">
        <f t="shared" si="63"/>
        <v>4659957.8500100002</v>
      </c>
      <c r="G255" s="1791">
        <f t="shared" si="64"/>
        <v>1351327.0006049683</v>
      </c>
      <c r="H255" s="1791">
        <f t="shared" si="65"/>
        <v>710164.10511300608</v>
      </c>
      <c r="I255" s="1791">
        <f t="shared" si="66"/>
        <v>728661.91283128306</v>
      </c>
      <c r="J255" s="1791">
        <f t="shared" si="67"/>
        <v>0</v>
      </c>
      <c r="K255" s="1791">
        <f t="shared" si="68"/>
        <v>0</v>
      </c>
      <c r="L255" s="1791">
        <f t="shared" si="69"/>
        <v>0</v>
      </c>
      <c r="M255" s="1791">
        <f t="shared" si="70"/>
        <v>1416.581124670432</v>
      </c>
      <c r="N255" s="1791">
        <f t="shared" si="71"/>
        <v>0</v>
      </c>
      <c r="O255" s="1791">
        <f t="shared" si="72"/>
        <v>4405.1103360719253</v>
      </c>
      <c r="P255" s="1791">
        <f t="shared" si="73"/>
        <v>0</v>
      </c>
      <c r="Q255" s="1791">
        <f t="shared" si="74"/>
        <v>0</v>
      </c>
      <c r="R255" s="1791">
        <f t="shared" si="75"/>
        <v>0</v>
      </c>
      <c r="S255" s="1791">
        <f t="shared" si="76"/>
        <v>0</v>
      </c>
      <c r="T255" s="1791">
        <f t="shared" si="77"/>
        <v>0</v>
      </c>
      <c r="U255" s="1791">
        <f t="shared" si="78"/>
        <v>0</v>
      </c>
      <c r="V255" s="1791">
        <f t="shared" si="79"/>
        <v>0</v>
      </c>
      <c r="W255" s="1791">
        <f t="shared" si="80"/>
        <v>0</v>
      </c>
      <c r="X255" s="1791">
        <f t="shared" si="81"/>
        <v>0</v>
      </c>
      <c r="Y255" s="1791">
        <f t="shared" si="82"/>
        <v>0</v>
      </c>
      <c r="Z255" s="1791">
        <f t="shared" si="83"/>
        <v>0</v>
      </c>
      <c r="AA255" s="1791">
        <f t="shared" si="84"/>
        <v>2795974.71001</v>
      </c>
      <c r="AB255" s="1791">
        <f t="shared" si="85"/>
        <v>1555289.0009130107</v>
      </c>
      <c r="AC255" s="1791">
        <f t="shared" si="86"/>
        <v>191456.54874461071</v>
      </c>
      <c r="AD255" s="1791">
        <f t="shared" si="87"/>
        <v>22218.414298757292</v>
      </c>
      <c r="AE255" s="1791">
        <f t="shared" si="88"/>
        <v>0</v>
      </c>
      <c r="AF255" s="1791">
        <f t="shared" si="89"/>
        <v>0</v>
      </c>
      <c r="AG255" s="1791">
        <f t="shared" si="90"/>
        <v>0</v>
      </c>
      <c r="AH255" s="1791">
        <f t="shared" si="91"/>
        <v>92182.782728886639</v>
      </c>
      <c r="AI255" s="1791">
        <f t="shared" si="92"/>
        <v>0</v>
      </c>
      <c r="AJ255" s="1791">
        <f t="shared" si="93"/>
        <v>2836.3933147349735</v>
      </c>
      <c r="AK255" s="1791">
        <f t="shared" si="94"/>
        <v>0</v>
      </c>
      <c r="AL255" s="1791">
        <f t="shared" si="95"/>
        <v>0</v>
      </c>
      <c r="AM255" s="1791">
        <f t="shared" si="96"/>
        <v>0</v>
      </c>
      <c r="AN255" s="1791">
        <f t="shared" si="97"/>
        <v>0</v>
      </c>
      <c r="AO255" s="1791">
        <f t="shared" si="98"/>
        <v>0</v>
      </c>
      <c r="AP255" s="1791">
        <f t="shared" si="99"/>
        <v>0</v>
      </c>
      <c r="AQ255" s="1791">
        <f t="shared" si="100"/>
        <v>0</v>
      </c>
      <c r="AR255" s="1791">
        <f t="shared" si="101"/>
        <v>0</v>
      </c>
      <c r="AS255" s="1791">
        <f t="shared" si="102"/>
        <v>0</v>
      </c>
      <c r="AT255" s="1791">
        <f t="shared" si="103"/>
        <v>0</v>
      </c>
      <c r="AU255" s="1791">
        <f t="shared" si="104"/>
        <v>0</v>
      </c>
      <c r="AV255" s="1791">
        <f t="shared" si="105"/>
        <v>1863983.1400000001</v>
      </c>
      <c r="AW255" s="1791">
        <f t="shared" si="106"/>
        <v>0</v>
      </c>
      <c r="AX255" s="1791">
        <f t="shared" si="107"/>
        <v>0</v>
      </c>
      <c r="AY255" s="1791">
        <f t="shared" si="108"/>
        <v>0</v>
      </c>
      <c r="AZ255" s="1791">
        <f t="shared" si="109"/>
        <v>0</v>
      </c>
      <c r="BA255" s="1791">
        <f t="shared" si="110"/>
        <v>0</v>
      </c>
      <c r="BB255" s="1791">
        <f t="shared" si="111"/>
        <v>0</v>
      </c>
      <c r="BC255" s="1791">
        <f t="shared" si="112"/>
        <v>0</v>
      </c>
      <c r="BD255" s="1791">
        <f t="shared" si="113"/>
        <v>0</v>
      </c>
      <c r="BE255" s="1791">
        <f t="shared" si="114"/>
        <v>0</v>
      </c>
      <c r="BF255" s="1791">
        <f t="shared" si="115"/>
        <v>0</v>
      </c>
      <c r="BG255" s="1791">
        <f t="shared" si="116"/>
        <v>0</v>
      </c>
      <c r="BH255" s="1791">
        <f t="shared" si="117"/>
        <v>0</v>
      </c>
      <c r="BI255" s="1791">
        <f t="shared" si="118"/>
        <v>0</v>
      </c>
      <c r="BJ255" s="1791">
        <f t="shared" si="119"/>
        <v>0</v>
      </c>
      <c r="BK255" s="1791">
        <f t="shared" si="120"/>
        <v>0</v>
      </c>
      <c r="BL255" s="1791">
        <f t="shared" si="121"/>
        <v>0</v>
      </c>
      <c r="BM255" s="1791">
        <f t="shared" si="122"/>
        <v>0</v>
      </c>
      <c r="BN255" s="1791">
        <f t="shared" si="123"/>
        <v>0</v>
      </c>
      <c r="BO255" s="1791">
        <f t="shared" si="124"/>
        <v>0</v>
      </c>
      <c r="BP255" s="1791">
        <f t="shared" si="125"/>
        <v>0</v>
      </c>
      <c r="BQ255" s="1791">
        <f t="shared" si="126"/>
        <v>0</v>
      </c>
      <c r="BR255" s="1791">
        <f t="shared" si="127"/>
        <v>0</v>
      </c>
      <c r="BS255" s="1791">
        <f t="shared" si="128"/>
        <v>0</v>
      </c>
      <c r="BT255" s="1791">
        <f t="shared" si="129"/>
        <v>0</v>
      </c>
      <c r="BU255" s="1791">
        <f t="shared" si="130"/>
        <v>0</v>
      </c>
      <c r="BV255" s="1791">
        <f t="shared" si="131"/>
        <v>0</v>
      </c>
      <c r="BW255" s="1791">
        <f t="shared" si="132"/>
        <v>0</v>
      </c>
      <c r="BX255" s="1791">
        <f t="shared" si="133"/>
        <v>0</v>
      </c>
      <c r="BY255" s="1791">
        <f t="shared" si="134"/>
        <v>0</v>
      </c>
      <c r="BZ255" s="1791">
        <f t="shared" si="135"/>
        <v>0</v>
      </c>
      <c r="CA255" s="1791">
        <f t="shared" si="136"/>
        <v>0</v>
      </c>
      <c r="CB255" s="1791">
        <f t="shared" si="137"/>
        <v>0</v>
      </c>
      <c r="CC255" s="1791">
        <f t="shared" si="138"/>
        <v>0</v>
      </c>
      <c r="CD255" s="1791">
        <f t="shared" si="139"/>
        <v>0</v>
      </c>
      <c r="CE255" s="1791">
        <f t="shared" si="140"/>
        <v>0</v>
      </c>
      <c r="CF255" s="1791">
        <f t="shared" si="141"/>
        <v>0</v>
      </c>
      <c r="CG255" s="1791">
        <f t="shared" si="142"/>
        <v>0</v>
      </c>
      <c r="CH255" s="1791">
        <f t="shared" si="143"/>
        <v>0</v>
      </c>
      <c r="CI255" s="1791">
        <f t="shared" si="144"/>
        <v>0</v>
      </c>
      <c r="CJ255" s="1791">
        <f t="shared" si="145"/>
        <v>0</v>
      </c>
      <c r="CK255" s="1791">
        <f t="shared" si="146"/>
        <v>0</v>
      </c>
      <c r="CL255" s="1791">
        <f t="shared" si="147"/>
        <v>0</v>
      </c>
      <c r="CM255" s="1768"/>
      <c r="CN255" s="1768"/>
      <c r="CO255" s="1768"/>
      <c r="CP255" s="1768"/>
      <c r="CQ255" s="1915"/>
      <c r="CR255" s="1768"/>
      <c r="CS255" s="1768"/>
      <c r="CT255" s="1768"/>
    </row>
    <row r="256" spans="1:98" ht="12.75">
      <c r="A256" s="1781"/>
      <c r="B256" s="218" t="s">
        <v>706</v>
      </c>
      <c r="C256" s="1791">
        <f t="shared" si="60"/>
        <v>1678099.15</v>
      </c>
      <c r="D256" s="1791">
        <f t="shared" si="61"/>
        <v>1006859.49</v>
      </c>
      <c r="E256" s="1791">
        <f t="shared" si="62"/>
        <v>671239.65999999992</v>
      </c>
      <c r="F256" s="1791">
        <f t="shared" si="63"/>
        <v>1678099.15</v>
      </c>
      <c r="G256" s="1791">
        <f t="shared" si="64"/>
        <v>658147.33818180196</v>
      </c>
      <c r="H256" s="1791">
        <f t="shared" si="65"/>
        <v>345876.76797928399</v>
      </c>
      <c r="I256" s="1791">
        <f t="shared" si="66"/>
        <v>0</v>
      </c>
      <c r="J256" s="1791">
        <f t="shared" si="67"/>
        <v>0</v>
      </c>
      <c r="K256" s="1791">
        <f t="shared" si="68"/>
        <v>0</v>
      </c>
      <c r="L256" s="1791">
        <f t="shared" si="69"/>
        <v>0</v>
      </c>
      <c r="M256" s="1791">
        <f t="shared" si="70"/>
        <v>689.92856362896885</v>
      </c>
      <c r="N256" s="1791">
        <f t="shared" si="71"/>
        <v>0</v>
      </c>
      <c r="O256" s="1791">
        <f t="shared" si="72"/>
        <v>2145.4552752849218</v>
      </c>
      <c r="P256" s="1791">
        <f t="shared" si="73"/>
        <v>0</v>
      </c>
      <c r="Q256" s="1791">
        <f t="shared" si="74"/>
        <v>0</v>
      </c>
      <c r="R256" s="1791">
        <f t="shared" si="75"/>
        <v>0</v>
      </c>
      <c r="S256" s="1791">
        <f t="shared" si="76"/>
        <v>0</v>
      </c>
      <c r="T256" s="1791">
        <f t="shared" si="77"/>
        <v>0</v>
      </c>
      <c r="U256" s="1791">
        <f t="shared" si="78"/>
        <v>0</v>
      </c>
      <c r="V256" s="1791">
        <f t="shared" si="79"/>
        <v>0</v>
      </c>
      <c r="W256" s="1791">
        <f t="shared" si="80"/>
        <v>0</v>
      </c>
      <c r="X256" s="1791">
        <f t="shared" si="81"/>
        <v>0</v>
      </c>
      <c r="Y256" s="1791">
        <f t="shared" si="82"/>
        <v>0</v>
      </c>
      <c r="Z256" s="1791">
        <f t="shared" si="83"/>
        <v>0</v>
      </c>
      <c r="AA256" s="1791">
        <f t="shared" si="84"/>
        <v>1006859.4899999998</v>
      </c>
      <c r="AB256" s="1791">
        <f t="shared" si="85"/>
        <v>566832.25908624229</v>
      </c>
      <c r="AC256" s="1791">
        <f t="shared" si="86"/>
        <v>69777.223382956872</v>
      </c>
      <c r="AD256" s="1791">
        <f t="shared" si="87"/>
        <v>0</v>
      </c>
      <c r="AE256" s="1791">
        <f t="shared" si="88"/>
        <v>0</v>
      </c>
      <c r="AF256" s="1791">
        <f t="shared" si="89"/>
        <v>0</v>
      </c>
      <c r="AG256" s="1791">
        <f t="shared" si="90"/>
        <v>0</v>
      </c>
      <c r="AH256" s="1791">
        <f t="shared" si="91"/>
        <v>33596.44088809035</v>
      </c>
      <c r="AI256" s="1791">
        <f t="shared" si="92"/>
        <v>0</v>
      </c>
      <c r="AJ256" s="1791">
        <f t="shared" si="93"/>
        <v>1033.7366427104723</v>
      </c>
      <c r="AK256" s="1791">
        <f t="shared" si="94"/>
        <v>0</v>
      </c>
      <c r="AL256" s="1791">
        <f t="shared" si="95"/>
        <v>0</v>
      </c>
      <c r="AM256" s="1791">
        <f t="shared" si="96"/>
        <v>0</v>
      </c>
      <c r="AN256" s="1791">
        <f t="shared" si="97"/>
        <v>0</v>
      </c>
      <c r="AO256" s="1791">
        <f t="shared" si="98"/>
        <v>0</v>
      </c>
      <c r="AP256" s="1791">
        <f t="shared" si="99"/>
        <v>0</v>
      </c>
      <c r="AQ256" s="1791">
        <f t="shared" si="100"/>
        <v>0</v>
      </c>
      <c r="AR256" s="1791">
        <f t="shared" si="101"/>
        <v>0</v>
      </c>
      <c r="AS256" s="1791">
        <f t="shared" si="102"/>
        <v>0</v>
      </c>
      <c r="AT256" s="1791">
        <f t="shared" si="103"/>
        <v>0</v>
      </c>
      <c r="AU256" s="1791">
        <f t="shared" si="104"/>
        <v>0</v>
      </c>
      <c r="AV256" s="1791">
        <f t="shared" si="105"/>
        <v>671239.65999999992</v>
      </c>
      <c r="AW256" s="1791">
        <f t="shared" si="106"/>
        <v>0</v>
      </c>
      <c r="AX256" s="1791">
        <f t="shared" si="107"/>
        <v>0</v>
      </c>
      <c r="AY256" s="1791">
        <f t="shared" si="108"/>
        <v>0</v>
      </c>
      <c r="AZ256" s="1791">
        <f t="shared" si="109"/>
        <v>0</v>
      </c>
      <c r="BA256" s="1791">
        <f t="shared" si="110"/>
        <v>0</v>
      </c>
      <c r="BB256" s="1791">
        <f t="shared" si="111"/>
        <v>0</v>
      </c>
      <c r="BC256" s="1791">
        <f t="shared" si="112"/>
        <v>0</v>
      </c>
      <c r="BD256" s="1791">
        <f t="shared" si="113"/>
        <v>0</v>
      </c>
      <c r="BE256" s="1791">
        <f t="shared" si="114"/>
        <v>0</v>
      </c>
      <c r="BF256" s="1791">
        <f t="shared" si="115"/>
        <v>0</v>
      </c>
      <c r="BG256" s="1791">
        <f t="shared" si="116"/>
        <v>0</v>
      </c>
      <c r="BH256" s="1791">
        <f t="shared" si="117"/>
        <v>0</v>
      </c>
      <c r="BI256" s="1791">
        <f t="shared" si="118"/>
        <v>0</v>
      </c>
      <c r="BJ256" s="1791">
        <f t="shared" si="119"/>
        <v>0</v>
      </c>
      <c r="BK256" s="1791">
        <f t="shared" si="120"/>
        <v>0</v>
      </c>
      <c r="BL256" s="1791">
        <f t="shared" si="121"/>
        <v>0</v>
      </c>
      <c r="BM256" s="1791">
        <f t="shared" si="122"/>
        <v>0</v>
      </c>
      <c r="BN256" s="1791">
        <f t="shared" si="123"/>
        <v>0</v>
      </c>
      <c r="BO256" s="1791">
        <f t="shared" si="124"/>
        <v>0</v>
      </c>
      <c r="BP256" s="1791">
        <f t="shared" si="125"/>
        <v>0</v>
      </c>
      <c r="BQ256" s="1791">
        <f t="shared" si="126"/>
        <v>0</v>
      </c>
      <c r="BR256" s="1791">
        <f t="shared" si="127"/>
        <v>0</v>
      </c>
      <c r="BS256" s="1791">
        <f t="shared" si="128"/>
        <v>0</v>
      </c>
      <c r="BT256" s="1791">
        <f t="shared" si="129"/>
        <v>0</v>
      </c>
      <c r="BU256" s="1791">
        <f t="shared" si="130"/>
        <v>0</v>
      </c>
      <c r="BV256" s="1791">
        <f t="shared" si="131"/>
        <v>0</v>
      </c>
      <c r="BW256" s="1791">
        <f t="shared" si="132"/>
        <v>0</v>
      </c>
      <c r="BX256" s="1791">
        <f t="shared" si="133"/>
        <v>0</v>
      </c>
      <c r="BY256" s="1791">
        <f t="shared" si="134"/>
        <v>0</v>
      </c>
      <c r="BZ256" s="1791">
        <f t="shared" si="135"/>
        <v>0</v>
      </c>
      <c r="CA256" s="1791">
        <f t="shared" si="136"/>
        <v>0</v>
      </c>
      <c r="CB256" s="1791">
        <f t="shared" si="137"/>
        <v>0</v>
      </c>
      <c r="CC256" s="1791">
        <f t="shared" si="138"/>
        <v>0</v>
      </c>
      <c r="CD256" s="1791">
        <f t="shared" si="139"/>
        <v>0</v>
      </c>
      <c r="CE256" s="1791">
        <f t="shared" si="140"/>
        <v>0</v>
      </c>
      <c r="CF256" s="1791">
        <f t="shared" si="141"/>
        <v>0</v>
      </c>
      <c r="CG256" s="1791">
        <f t="shared" si="142"/>
        <v>0</v>
      </c>
      <c r="CH256" s="1791">
        <f t="shared" si="143"/>
        <v>0</v>
      </c>
      <c r="CI256" s="1791">
        <f t="shared" si="144"/>
        <v>0</v>
      </c>
      <c r="CJ256" s="1791">
        <f t="shared" si="145"/>
        <v>0</v>
      </c>
      <c r="CK256" s="1791">
        <f t="shared" si="146"/>
        <v>0</v>
      </c>
      <c r="CL256" s="1791">
        <f t="shared" si="147"/>
        <v>0</v>
      </c>
      <c r="CM256" s="1768"/>
      <c r="CN256" s="1768"/>
      <c r="CO256" s="1768"/>
      <c r="CP256" s="1768"/>
      <c r="CQ256" s="1915"/>
      <c r="CR256" s="1768"/>
      <c r="CS256" s="1768"/>
      <c r="CT256" s="1768"/>
    </row>
    <row r="257" spans="1:98" ht="12.75">
      <c r="A257" s="1780"/>
      <c r="B257" s="218" t="s">
        <v>703</v>
      </c>
      <c r="C257" s="1791">
        <f t="shared" si="60"/>
        <v>1078222.78</v>
      </c>
      <c r="D257" s="1791">
        <f t="shared" si="61"/>
        <v>1078222.78</v>
      </c>
      <c r="E257" s="1791">
        <f t="shared" si="62"/>
        <v>0</v>
      </c>
      <c r="F257" s="1791">
        <f t="shared" si="63"/>
        <v>1078222.78</v>
      </c>
      <c r="G257" s="1791">
        <f t="shared" si="64"/>
        <v>573794.06947608432</v>
      </c>
      <c r="H257" s="1791">
        <f t="shared" si="65"/>
        <v>228152.25152549046</v>
      </c>
      <c r="I257" s="1791">
        <f t="shared" si="66"/>
        <v>268547.58040023618</v>
      </c>
      <c r="J257" s="1791">
        <f t="shared" si="67"/>
        <v>0</v>
      </c>
      <c r="K257" s="1791">
        <f t="shared" si="68"/>
        <v>0</v>
      </c>
      <c r="L257" s="1791">
        <f t="shared" si="69"/>
        <v>0</v>
      </c>
      <c r="M257" s="1791">
        <f t="shared" si="70"/>
        <v>6066.3738196312579</v>
      </c>
      <c r="N257" s="1791">
        <f t="shared" si="71"/>
        <v>0</v>
      </c>
      <c r="O257" s="1791">
        <f t="shared" si="72"/>
        <v>1662.5047785578374</v>
      </c>
      <c r="P257" s="1791">
        <f t="shared" si="73"/>
        <v>0</v>
      </c>
      <c r="Q257" s="1791">
        <f t="shared" si="74"/>
        <v>0</v>
      </c>
      <c r="R257" s="1791">
        <f t="shared" si="75"/>
        <v>0</v>
      </c>
      <c r="S257" s="1791">
        <f t="shared" si="76"/>
        <v>0</v>
      </c>
      <c r="T257" s="1791">
        <f t="shared" si="77"/>
        <v>0</v>
      </c>
      <c r="U257" s="1791">
        <f t="shared" si="78"/>
        <v>0</v>
      </c>
      <c r="V257" s="1791">
        <f t="shared" si="79"/>
        <v>0</v>
      </c>
      <c r="W257" s="1791">
        <f t="shared" si="80"/>
        <v>0</v>
      </c>
      <c r="X257" s="1791">
        <f t="shared" si="81"/>
        <v>0</v>
      </c>
      <c r="Y257" s="1791">
        <f t="shared" si="82"/>
        <v>0</v>
      </c>
      <c r="Z257" s="1791">
        <f t="shared" si="83"/>
        <v>0</v>
      </c>
      <c r="AA257" s="1791">
        <f t="shared" si="84"/>
        <v>1078222.78</v>
      </c>
      <c r="AB257" s="1791">
        <f t="shared" si="85"/>
        <v>0</v>
      </c>
      <c r="AC257" s="1791">
        <f t="shared" si="86"/>
        <v>0</v>
      </c>
      <c r="AD257" s="1791">
        <f t="shared" si="87"/>
        <v>0</v>
      </c>
      <c r="AE257" s="1791">
        <f t="shared" si="88"/>
        <v>0</v>
      </c>
      <c r="AF257" s="1791">
        <f t="shared" si="89"/>
        <v>0</v>
      </c>
      <c r="AG257" s="1791">
        <f t="shared" si="90"/>
        <v>0</v>
      </c>
      <c r="AH257" s="1791">
        <f t="shared" si="91"/>
        <v>0</v>
      </c>
      <c r="AI257" s="1791">
        <f t="shared" si="92"/>
        <v>0</v>
      </c>
      <c r="AJ257" s="1791">
        <f t="shared" si="93"/>
        <v>0</v>
      </c>
      <c r="AK257" s="1791">
        <f t="shared" si="94"/>
        <v>0</v>
      </c>
      <c r="AL257" s="1791">
        <f t="shared" si="95"/>
        <v>0</v>
      </c>
      <c r="AM257" s="1791">
        <f t="shared" si="96"/>
        <v>0</v>
      </c>
      <c r="AN257" s="1791">
        <f t="shared" si="97"/>
        <v>0</v>
      </c>
      <c r="AO257" s="1791">
        <f t="shared" si="98"/>
        <v>0</v>
      </c>
      <c r="AP257" s="1791">
        <f t="shared" si="99"/>
        <v>0</v>
      </c>
      <c r="AQ257" s="1791">
        <f t="shared" si="100"/>
        <v>0</v>
      </c>
      <c r="AR257" s="1791">
        <f t="shared" si="101"/>
        <v>0</v>
      </c>
      <c r="AS257" s="1791">
        <f t="shared" si="102"/>
        <v>0</v>
      </c>
      <c r="AT257" s="1791">
        <f t="shared" si="103"/>
        <v>0</v>
      </c>
      <c r="AU257" s="1791">
        <f t="shared" si="104"/>
        <v>0</v>
      </c>
      <c r="AV257" s="1791">
        <f t="shared" si="105"/>
        <v>0</v>
      </c>
      <c r="AW257" s="1791">
        <f t="shared" si="106"/>
        <v>0</v>
      </c>
      <c r="AX257" s="1791">
        <f t="shared" si="107"/>
        <v>0</v>
      </c>
      <c r="AY257" s="1791">
        <f t="shared" si="108"/>
        <v>0</v>
      </c>
      <c r="AZ257" s="1791">
        <f t="shared" si="109"/>
        <v>0</v>
      </c>
      <c r="BA257" s="1791">
        <f t="shared" si="110"/>
        <v>0</v>
      </c>
      <c r="BB257" s="1791">
        <f t="shared" si="111"/>
        <v>0</v>
      </c>
      <c r="BC257" s="1791">
        <f t="shared" si="112"/>
        <v>0</v>
      </c>
      <c r="BD257" s="1791">
        <f t="shared" si="113"/>
        <v>0</v>
      </c>
      <c r="BE257" s="1791">
        <f t="shared" si="114"/>
        <v>0</v>
      </c>
      <c r="BF257" s="1791">
        <f t="shared" si="115"/>
        <v>0</v>
      </c>
      <c r="BG257" s="1791">
        <f t="shared" si="116"/>
        <v>0</v>
      </c>
      <c r="BH257" s="1791">
        <f t="shared" si="117"/>
        <v>0</v>
      </c>
      <c r="BI257" s="1791">
        <f t="shared" si="118"/>
        <v>0</v>
      </c>
      <c r="BJ257" s="1791">
        <f t="shared" si="119"/>
        <v>0</v>
      </c>
      <c r="BK257" s="1791">
        <f t="shared" si="120"/>
        <v>0</v>
      </c>
      <c r="BL257" s="1791">
        <f t="shared" si="121"/>
        <v>0</v>
      </c>
      <c r="BM257" s="1791">
        <f t="shared" si="122"/>
        <v>0</v>
      </c>
      <c r="BN257" s="1791">
        <f t="shared" si="123"/>
        <v>0</v>
      </c>
      <c r="BO257" s="1791">
        <f t="shared" si="124"/>
        <v>0</v>
      </c>
      <c r="BP257" s="1791">
        <f t="shared" si="125"/>
        <v>0</v>
      </c>
      <c r="BQ257" s="1791">
        <f t="shared" si="126"/>
        <v>0</v>
      </c>
      <c r="BR257" s="1791">
        <f t="shared" si="127"/>
        <v>0</v>
      </c>
      <c r="BS257" s="1791">
        <f t="shared" si="128"/>
        <v>0</v>
      </c>
      <c r="BT257" s="1791">
        <f t="shared" si="129"/>
        <v>0</v>
      </c>
      <c r="BU257" s="1791">
        <f t="shared" si="130"/>
        <v>0</v>
      </c>
      <c r="BV257" s="1791">
        <f t="shared" si="131"/>
        <v>0</v>
      </c>
      <c r="BW257" s="1791">
        <f t="shared" si="132"/>
        <v>0</v>
      </c>
      <c r="BX257" s="1791">
        <f t="shared" si="133"/>
        <v>0</v>
      </c>
      <c r="BY257" s="1791">
        <f t="shared" si="134"/>
        <v>0</v>
      </c>
      <c r="BZ257" s="1791">
        <f t="shared" si="135"/>
        <v>0</v>
      </c>
      <c r="CA257" s="1791">
        <f t="shared" si="136"/>
        <v>0</v>
      </c>
      <c r="CB257" s="1791">
        <f t="shared" si="137"/>
        <v>0</v>
      </c>
      <c r="CC257" s="1791">
        <f t="shared" si="138"/>
        <v>0</v>
      </c>
      <c r="CD257" s="1791">
        <f t="shared" si="139"/>
        <v>0</v>
      </c>
      <c r="CE257" s="1791">
        <f t="shared" si="140"/>
        <v>0</v>
      </c>
      <c r="CF257" s="1791">
        <f t="shared" si="141"/>
        <v>0</v>
      </c>
      <c r="CG257" s="1791">
        <f t="shared" si="142"/>
        <v>0</v>
      </c>
      <c r="CH257" s="1791">
        <f t="shared" si="143"/>
        <v>0</v>
      </c>
      <c r="CI257" s="1791">
        <f t="shared" si="144"/>
        <v>0</v>
      </c>
      <c r="CJ257" s="1791">
        <f t="shared" si="145"/>
        <v>0</v>
      </c>
      <c r="CK257" s="1791">
        <f t="shared" si="146"/>
        <v>0</v>
      </c>
      <c r="CL257" s="1791">
        <f t="shared" si="147"/>
        <v>0</v>
      </c>
      <c r="CM257" s="1768"/>
      <c r="CN257" s="1768"/>
      <c r="CO257" s="1768"/>
      <c r="CP257" s="1768"/>
      <c r="CQ257" s="1915"/>
      <c r="CR257" s="1768"/>
      <c r="CS257" s="1768"/>
      <c r="CT257" s="1768"/>
    </row>
    <row r="258" spans="1:98">
      <c r="B258" s="1067"/>
      <c r="C258" s="1048"/>
      <c r="D258" s="1049"/>
      <c r="E258" s="1050"/>
      <c r="F258" s="1051"/>
      <c r="G258" s="1068"/>
      <c r="H258" s="1068"/>
      <c r="I258" s="1068"/>
      <c r="J258" s="1068"/>
      <c r="K258" s="1068"/>
      <c r="L258" s="1068"/>
      <c r="M258" s="1068"/>
      <c r="N258" s="1068"/>
      <c r="O258" s="1068"/>
      <c r="P258" s="1068"/>
      <c r="Q258" s="1068"/>
      <c r="R258" s="1068"/>
      <c r="S258" s="1068"/>
      <c r="T258" s="1068"/>
      <c r="U258" s="1068"/>
      <c r="V258" s="1068"/>
      <c r="W258" s="1068"/>
      <c r="X258" s="1068"/>
      <c r="Y258" s="1068"/>
      <c r="Z258" s="1110"/>
      <c r="AA258" s="1110"/>
      <c r="AB258" s="1110"/>
      <c r="AC258" s="1110"/>
      <c r="AD258" s="1068"/>
      <c r="AE258" s="1068"/>
      <c r="AF258" s="1068"/>
      <c r="AG258" s="1068"/>
      <c r="AH258" s="1068"/>
      <c r="AI258" s="1068"/>
      <c r="AJ258" s="1068"/>
      <c r="AK258" s="1068"/>
      <c r="AL258" s="1068"/>
      <c r="AM258" s="1068"/>
      <c r="AN258" s="1068"/>
      <c r="AO258" s="1068"/>
      <c r="AP258" s="1068"/>
      <c r="AQ258" s="1068"/>
      <c r="AR258" s="1068"/>
      <c r="AS258" s="1068"/>
      <c r="AT258" s="1068"/>
      <c r="AU258" s="1068"/>
      <c r="AV258" s="1069"/>
      <c r="AW258" s="1068"/>
      <c r="AX258" s="1068"/>
      <c r="AY258" s="1068"/>
      <c r="AZ258" s="1068"/>
      <c r="BA258" s="1068"/>
      <c r="BB258" s="1068"/>
      <c r="BC258" s="1068"/>
      <c r="BD258" s="1068"/>
      <c r="BE258" s="1068"/>
      <c r="BF258" s="1068"/>
      <c r="BG258" s="1068"/>
      <c r="BH258" s="1068"/>
      <c r="BI258" s="1068"/>
      <c r="BJ258" s="1068"/>
      <c r="BK258" s="1068"/>
      <c r="BL258" s="1068"/>
      <c r="BM258" s="1068"/>
      <c r="BN258" s="1068"/>
      <c r="BO258" s="1068"/>
      <c r="BP258" s="1068"/>
      <c r="BQ258" s="1779"/>
      <c r="BR258" s="1068"/>
      <c r="BS258" s="1068"/>
      <c r="BT258" s="1068"/>
      <c r="BU258" s="1068"/>
      <c r="BV258" s="1068"/>
      <c r="BW258" s="1068"/>
      <c r="BX258" s="1068"/>
      <c r="BY258" s="1068"/>
      <c r="BZ258" s="1068"/>
      <c r="CA258" s="1068"/>
      <c r="CB258" s="1068"/>
      <c r="CC258" s="1068"/>
      <c r="CD258" s="1068"/>
      <c r="CE258" s="1068"/>
      <c r="CF258" s="1068"/>
      <c r="CG258" s="1068"/>
      <c r="CH258" s="1068"/>
      <c r="CI258" s="1068"/>
      <c r="CJ258" s="1068"/>
      <c r="CK258" s="1110"/>
      <c r="CL258" s="1110"/>
      <c r="CM258" s="1064"/>
      <c r="CN258" s="67"/>
      <c r="CO258" s="67"/>
    </row>
    <row r="259" spans="1:98" ht="16.5" thickBot="1">
      <c r="B259" s="1774" t="s">
        <v>769</v>
      </c>
      <c r="C259" s="1776">
        <f t="shared" ref="C259:BM259" si="148">SUM(C224:C257)</f>
        <v>10638080.28001</v>
      </c>
      <c r="D259" s="1776">
        <f t="shared" si="148"/>
        <v>7039159.5800100006</v>
      </c>
      <c r="E259" s="1776">
        <f t="shared" si="148"/>
        <v>4483028.2</v>
      </c>
      <c r="F259" s="1776">
        <f t="shared" si="148"/>
        <v>11522187.78001</v>
      </c>
      <c r="G259" s="1776">
        <f t="shared" si="148"/>
        <v>1205117.1467209877</v>
      </c>
      <c r="H259" s="1776">
        <f t="shared" si="148"/>
        <v>601110.99490562582</v>
      </c>
      <c r="I259" s="1776">
        <f t="shared" si="148"/>
        <v>458320.6006343005</v>
      </c>
      <c r="J259" s="1776">
        <f t="shared" si="148"/>
        <v>0</v>
      </c>
      <c r="K259" s="1776">
        <f t="shared" si="148"/>
        <v>0</v>
      </c>
      <c r="L259" s="1776">
        <f t="shared" si="148"/>
        <v>0</v>
      </c>
      <c r="M259" s="1776">
        <f t="shared" si="148"/>
        <v>3662.0345251563317</v>
      </c>
      <c r="N259" s="1776">
        <f t="shared" si="148"/>
        <v>0</v>
      </c>
      <c r="O259" s="1776">
        <f t="shared" si="148"/>
        <v>3837.2032239290784</v>
      </c>
      <c r="P259" s="1776">
        <f t="shared" si="148"/>
        <v>0</v>
      </c>
      <c r="Q259" s="1776">
        <f t="shared" si="148"/>
        <v>0</v>
      </c>
      <c r="R259" s="1776">
        <f t="shared" si="148"/>
        <v>0</v>
      </c>
      <c r="S259" s="1776">
        <f t="shared" si="148"/>
        <v>0</v>
      </c>
      <c r="T259" s="1776">
        <f t="shared" si="148"/>
        <v>0</v>
      </c>
      <c r="U259" s="1776">
        <f t="shared" si="148"/>
        <v>0</v>
      </c>
      <c r="V259" s="1776">
        <f t="shared" si="148"/>
        <v>0</v>
      </c>
      <c r="W259" s="1776">
        <f t="shared" si="148"/>
        <v>0</v>
      </c>
      <c r="X259" s="1776">
        <f t="shared" si="148"/>
        <v>0</v>
      </c>
      <c r="Y259" s="1776">
        <f t="shared" si="148"/>
        <v>0</v>
      </c>
      <c r="Z259" s="1776">
        <f t="shared" si="148"/>
        <v>0</v>
      </c>
      <c r="AA259" s="1776">
        <f t="shared" si="148"/>
        <v>2272047.9800100001</v>
      </c>
      <c r="AB259" s="1776">
        <f t="shared" si="148"/>
        <v>1727698.8431372768</v>
      </c>
      <c r="AC259" s="1776">
        <f t="shared" si="148"/>
        <v>318386.39233330719</v>
      </c>
      <c r="AD259" s="1776">
        <f t="shared" si="148"/>
        <v>47437.771293592297</v>
      </c>
      <c r="AE259" s="1776">
        <f t="shared" si="148"/>
        <v>0</v>
      </c>
      <c r="AF259" s="1776">
        <f t="shared" si="148"/>
        <v>0</v>
      </c>
      <c r="AG259" s="1776">
        <f t="shared" si="148"/>
        <v>0</v>
      </c>
      <c r="AH259" s="1776">
        <f t="shared" si="148"/>
        <v>63173.280751320606</v>
      </c>
      <c r="AI259" s="1776">
        <f t="shared" si="148"/>
        <v>0</v>
      </c>
      <c r="AJ259" s="1776">
        <f t="shared" si="148"/>
        <v>2274.5124845033351</v>
      </c>
      <c r="AK259" s="1776">
        <f t="shared" si="148"/>
        <v>0</v>
      </c>
      <c r="AL259" s="1776">
        <f t="shared" si="148"/>
        <v>0</v>
      </c>
      <c r="AM259" s="1776">
        <f t="shared" si="148"/>
        <v>0</v>
      </c>
      <c r="AN259" s="1776">
        <f t="shared" si="148"/>
        <v>0</v>
      </c>
      <c r="AO259" s="1776">
        <f t="shared" si="148"/>
        <v>0</v>
      </c>
      <c r="AP259" s="1776">
        <f t="shared" si="148"/>
        <v>0</v>
      </c>
      <c r="AQ259" s="1776">
        <f t="shared" si="148"/>
        <v>0</v>
      </c>
      <c r="AR259" s="1776">
        <f t="shared" si="148"/>
        <v>0</v>
      </c>
      <c r="AS259" s="1776">
        <f t="shared" si="148"/>
        <v>0</v>
      </c>
      <c r="AT259" s="1776">
        <f t="shared" si="148"/>
        <v>0</v>
      </c>
      <c r="AU259" s="1776">
        <f t="shared" si="148"/>
        <v>0</v>
      </c>
      <c r="AV259" s="1776">
        <f t="shared" si="148"/>
        <v>2158970.7999999998</v>
      </c>
      <c r="AW259" s="1776">
        <f t="shared" si="148"/>
        <v>-52271.028819971776</v>
      </c>
      <c r="AX259" s="1776">
        <f t="shared" si="148"/>
        <v>-16043.314126400564</v>
      </c>
      <c r="AY259" s="1776">
        <f t="shared" si="148"/>
        <v>-7094.9917217664779</v>
      </c>
      <c r="AZ259" s="1776">
        <f t="shared" si="148"/>
        <v>0</v>
      </c>
      <c r="BA259" s="1776">
        <f t="shared" si="148"/>
        <v>0</v>
      </c>
      <c r="BB259" s="1776">
        <f t="shared" si="148"/>
        <v>0</v>
      </c>
      <c r="BC259" s="1776">
        <f t="shared" si="148"/>
        <v>-1033.8340426627599</v>
      </c>
      <c r="BD259" s="1776">
        <f t="shared" si="148"/>
        <v>0</v>
      </c>
      <c r="BE259" s="1776">
        <f t="shared" si="148"/>
        <v>-89.831289198428394</v>
      </c>
      <c r="BF259" s="1776">
        <f t="shared" si="148"/>
        <v>0</v>
      </c>
      <c r="BG259" s="1776">
        <f t="shared" si="148"/>
        <v>0</v>
      </c>
      <c r="BH259" s="1776">
        <f t="shared" si="148"/>
        <v>0</v>
      </c>
      <c r="BI259" s="1776">
        <f t="shared" si="148"/>
        <v>0</v>
      </c>
      <c r="BJ259" s="1776">
        <f t="shared" si="148"/>
        <v>0</v>
      </c>
      <c r="BK259" s="1776">
        <f t="shared" si="148"/>
        <v>0</v>
      </c>
      <c r="BL259" s="1776">
        <f t="shared" si="148"/>
        <v>0</v>
      </c>
      <c r="BM259" s="1776">
        <f t="shared" si="148"/>
        <v>0</v>
      </c>
      <c r="BN259" s="1776">
        <f t="shared" ref="BN259:CL259" si="149">SUM(BN224:BN257)</f>
        <v>0</v>
      </c>
      <c r="BO259" s="1776">
        <f t="shared" si="149"/>
        <v>0</v>
      </c>
      <c r="BP259" s="1776">
        <f t="shared" si="149"/>
        <v>0</v>
      </c>
      <c r="BQ259" s="1776">
        <f t="shared" si="149"/>
        <v>-76533.000000000029</v>
      </c>
      <c r="BR259" s="1776">
        <f t="shared" si="149"/>
        <v>4206339.6576988995</v>
      </c>
      <c r="BS259" s="1776">
        <f t="shared" si="149"/>
        <v>1459945.2842686789</v>
      </c>
      <c r="BT259" s="1776">
        <f t="shared" si="149"/>
        <v>2497867.2722902517</v>
      </c>
      <c r="BU259" s="1776">
        <f t="shared" si="149"/>
        <v>0</v>
      </c>
      <c r="BV259" s="1776">
        <f t="shared" si="149"/>
        <v>0</v>
      </c>
      <c r="BW259" s="1776">
        <f t="shared" si="149"/>
        <v>0</v>
      </c>
      <c r="BX259" s="1776">
        <f t="shared" si="149"/>
        <v>50294.335833046294</v>
      </c>
      <c r="BY259" s="1776">
        <f t="shared" si="149"/>
        <v>0</v>
      </c>
      <c r="BZ259" s="1776">
        <f t="shared" si="149"/>
        <v>6077.9499091235502</v>
      </c>
      <c r="CA259" s="1776">
        <f t="shared" si="149"/>
        <v>0</v>
      </c>
      <c r="CB259" s="1776">
        <f t="shared" si="149"/>
        <v>0</v>
      </c>
      <c r="CC259" s="1776">
        <f t="shared" si="149"/>
        <v>0</v>
      </c>
      <c r="CD259" s="1776">
        <f t="shared" si="149"/>
        <v>0</v>
      </c>
      <c r="CE259" s="1776">
        <f t="shared" si="149"/>
        <v>0</v>
      </c>
      <c r="CF259" s="1776">
        <f t="shared" si="149"/>
        <v>0</v>
      </c>
      <c r="CG259" s="1776">
        <f t="shared" si="149"/>
        <v>0</v>
      </c>
      <c r="CH259" s="1776">
        <f t="shared" si="149"/>
        <v>0</v>
      </c>
      <c r="CI259" s="1776">
        <f t="shared" si="149"/>
        <v>0</v>
      </c>
      <c r="CJ259" s="1776">
        <f t="shared" si="149"/>
        <v>0</v>
      </c>
      <c r="CK259" s="1776">
        <f t="shared" si="149"/>
        <v>0</v>
      </c>
      <c r="CL259" s="1776">
        <f t="shared" si="149"/>
        <v>8220524.5</v>
      </c>
      <c r="CM259" s="1064"/>
      <c r="CN259" s="67"/>
      <c r="CO259" s="67"/>
    </row>
    <row r="260" spans="1:98" ht="12" thickTop="1">
      <c r="B260" s="1792"/>
      <c r="I260" s="1068"/>
      <c r="J260" s="1068"/>
      <c r="K260" s="1068"/>
      <c r="L260" s="1068"/>
      <c r="M260" s="1068"/>
      <c r="N260" s="1068"/>
      <c r="O260" s="1068"/>
      <c r="P260" s="1068"/>
      <c r="Q260" s="1068"/>
      <c r="R260" s="1068"/>
      <c r="S260" s="1068"/>
      <c r="T260" s="1068"/>
      <c r="U260" s="1068"/>
      <c r="V260" s="1068"/>
      <c r="W260" s="1068"/>
      <c r="X260" s="1068"/>
      <c r="Y260" s="1068"/>
      <c r="Z260" s="1068"/>
      <c r="AA260" s="1068"/>
      <c r="AB260" s="1110"/>
      <c r="AC260" s="1110"/>
      <c r="AD260" s="1110"/>
      <c r="AE260" s="1110"/>
      <c r="AF260" s="1068"/>
      <c r="AG260" s="1068"/>
      <c r="AH260" s="1068"/>
      <c r="AI260" s="1068"/>
      <c r="AJ260" s="1068"/>
      <c r="AK260" s="1068"/>
      <c r="AL260" s="1068"/>
      <c r="AM260" s="1068"/>
      <c r="AN260" s="1068"/>
      <c r="AO260" s="1068"/>
      <c r="AP260" s="1068"/>
      <c r="AQ260" s="1068"/>
      <c r="AR260" s="1068"/>
      <c r="AS260" s="1068"/>
      <c r="AT260" s="1068"/>
      <c r="AU260" s="1068"/>
      <c r="AV260" s="1068"/>
      <c r="AW260" s="1068"/>
      <c r="AX260" s="1069"/>
      <c r="AY260" s="1068"/>
      <c r="AZ260" s="1068"/>
      <c r="BA260" s="1068"/>
      <c r="BB260" s="1068"/>
      <c r="BC260" s="1068"/>
      <c r="BD260" s="1068"/>
      <c r="BE260" s="1068"/>
      <c r="BF260" s="1068"/>
      <c r="BG260" s="1068"/>
      <c r="BH260" s="1068"/>
      <c r="BI260" s="1068"/>
      <c r="BJ260" s="1068"/>
      <c r="BK260" s="1068"/>
      <c r="BL260" s="1068"/>
      <c r="BM260" s="1068"/>
      <c r="BN260" s="1068"/>
      <c r="BO260" s="1068"/>
      <c r="BP260" s="1068"/>
      <c r="BQ260" s="1068"/>
      <c r="BR260" s="1068"/>
      <c r="BS260" s="1110"/>
      <c r="BT260" s="1068"/>
      <c r="BU260" s="1068"/>
      <c r="BV260" s="1068"/>
      <c r="BW260" s="1068"/>
      <c r="BX260" s="1068"/>
      <c r="BY260" s="1068"/>
      <c r="BZ260" s="1068"/>
      <c r="CA260" s="1068"/>
      <c r="CB260" s="1068"/>
      <c r="CC260" s="1068"/>
      <c r="CD260" s="1068"/>
      <c r="CE260" s="1068"/>
      <c r="CF260" s="1068"/>
      <c r="CG260" s="1068"/>
      <c r="CH260" s="1068"/>
      <c r="CI260" s="1068"/>
      <c r="CJ260" s="1068"/>
      <c r="CK260" s="1068"/>
      <c r="CL260" s="1068"/>
      <c r="CM260" s="1110"/>
      <c r="CN260" s="1110"/>
    </row>
    <row r="261" spans="1:98">
      <c r="B261" s="1067"/>
      <c r="I261" s="1068"/>
      <c r="J261" s="1068"/>
      <c r="K261" s="1068"/>
      <c r="L261" s="1068"/>
      <c r="M261" s="1068"/>
      <c r="N261" s="1068"/>
      <c r="O261" s="1068"/>
      <c r="P261" s="1068"/>
      <c r="Q261" s="1068"/>
      <c r="R261" s="1068"/>
      <c r="S261" s="1068"/>
      <c r="T261" s="1068"/>
      <c r="U261" s="1068"/>
      <c r="V261" s="1068"/>
      <c r="W261" s="1068"/>
      <c r="X261" s="1068"/>
      <c r="Y261" s="1068"/>
      <c r="Z261" s="1068"/>
      <c r="AA261" s="1068"/>
      <c r="AB261" s="1110"/>
      <c r="AC261" s="1110"/>
      <c r="AD261" s="1110"/>
      <c r="AE261" s="1110"/>
      <c r="AF261" s="1068"/>
      <c r="AG261" s="1068"/>
      <c r="AH261" s="1068"/>
      <c r="AI261" s="1068"/>
      <c r="AJ261" s="1068"/>
      <c r="AK261" s="1068"/>
      <c r="AL261" s="1068"/>
      <c r="AM261" s="1068"/>
      <c r="AN261" s="1068"/>
      <c r="AO261" s="1068"/>
      <c r="AP261" s="1068"/>
      <c r="AQ261" s="1068"/>
      <c r="AR261" s="1068"/>
      <c r="AS261" s="1068"/>
      <c r="AT261" s="1068"/>
      <c r="AU261" s="1068"/>
      <c r="AV261" s="1068"/>
      <c r="AW261" s="1068"/>
      <c r="AX261" s="1069"/>
      <c r="AY261" s="1068"/>
      <c r="AZ261" s="1068"/>
      <c r="BA261" s="1068"/>
      <c r="BB261" s="1068"/>
      <c r="BC261" s="1068"/>
      <c r="BD261" s="1068"/>
      <c r="BE261" s="1068"/>
      <c r="BF261" s="1068"/>
      <c r="BG261" s="1068"/>
      <c r="BH261" s="1068"/>
      <c r="BI261" s="1068"/>
      <c r="BJ261" s="1068"/>
      <c r="BK261" s="1068"/>
      <c r="BL261" s="1068"/>
      <c r="BM261" s="1068"/>
      <c r="BN261" s="1068"/>
      <c r="BO261" s="1068"/>
      <c r="BP261" s="1068"/>
      <c r="BQ261" s="1068"/>
      <c r="BR261" s="1068"/>
      <c r="BS261" s="1110"/>
      <c r="BT261" s="1068"/>
      <c r="BU261" s="1068"/>
      <c r="BV261" s="1068"/>
      <c r="BW261" s="1068"/>
      <c r="BX261" s="1068"/>
      <c r="BY261" s="1068"/>
      <c r="BZ261" s="1068"/>
      <c r="CA261" s="1068"/>
      <c r="CB261" s="1068"/>
      <c r="CC261" s="1068"/>
      <c r="CD261" s="1068"/>
      <c r="CE261" s="1068"/>
      <c r="CF261" s="1068"/>
      <c r="CG261" s="1068"/>
      <c r="CH261" s="1068"/>
      <c r="CI261" s="1068"/>
      <c r="CJ261" s="1068"/>
      <c r="CK261" s="1068"/>
      <c r="CL261" s="1068"/>
      <c r="CM261" s="1110"/>
      <c r="CN261" s="1110"/>
    </row>
    <row r="262" spans="1:98">
      <c r="B262" s="1792"/>
      <c r="I262" s="1068"/>
      <c r="J262" s="1068"/>
      <c r="K262" s="1068"/>
      <c r="L262" s="1068"/>
      <c r="M262" s="1068"/>
      <c r="N262" s="1068"/>
      <c r="O262" s="1068"/>
      <c r="P262" s="1068"/>
      <c r="Q262" s="1068"/>
      <c r="R262" s="1068"/>
      <c r="S262" s="1068"/>
      <c r="T262" s="1068"/>
      <c r="U262" s="1068"/>
      <c r="V262" s="1068"/>
      <c r="W262" s="1068"/>
      <c r="X262" s="1068"/>
      <c r="Y262" s="1068"/>
      <c r="Z262" s="1068"/>
      <c r="AA262" s="1068"/>
      <c r="AB262" s="1110"/>
      <c r="AC262" s="1110"/>
      <c r="AD262" s="1110"/>
      <c r="AE262" s="1110"/>
      <c r="AF262" s="1068"/>
      <c r="AG262" s="1068"/>
      <c r="AH262" s="1068"/>
      <c r="AI262" s="1068"/>
      <c r="AJ262" s="1068"/>
      <c r="AK262" s="1068"/>
      <c r="AL262" s="1068"/>
      <c r="AM262" s="1068"/>
      <c r="AN262" s="1068"/>
      <c r="AO262" s="1068"/>
      <c r="AP262" s="1068"/>
      <c r="AQ262" s="1068"/>
      <c r="AR262" s="1068"/>
      <c r="AS262" s="1068"/>
      <c r="AT262" s="1068"/>
      <c r="AU262" s="1068"/>
      <c r="AV262" s="1068"/>
      <c r="AW262" s="1068"/>
      <c r="AX262" s="1069"/>
      <c r="AY262" s="1068"/>
      <c r="AZ262" s="1068"/>
      <c r="BA262" s="1068"/>
      <c r="BB262" s="1068"/>
      <c r="BC262" s="1068"/>
      <c r="BD262" s="1068"/>
      <c r="BE262" s="1068"/>
      <c r="BF262" s="1068"/>
      <c r="BG262" s="1068"/>
      <c r="BH262" s="1068"/>
      <c r="BI262" s="1068"/>
      <c r="BJ262" s="1068"/>
      <c r="BK262" s="1068"/>
      <c r="BL262" s="1068"/>
      <c r="BM262" s="1068"/>
      <c r="BN262" s="1068"/>
      <c r="BO262" s="1068"/>
      <c r="BP262" s="1068"/>
      <c r="BQ262" s="1068"/>
      <c r="BR262" s="1068"/>
      <c r="BS262" s="1110"/>
      <c r="BT262" s="1068"/>
      <c r="BU262" s="1068"/>
      <c r="BV262" s="1068"/>
      <c r="BW262" s="1068"/>
      <c r="BX262" s="1068"/>
      <c r="BY262" s="1068"/>
      <c r="BZ262" s="1068"/>
      <c r="CA262" s="1068"/>
      <c r="CB262" s="1068"/>
      <c r="CC262" s="1068"/>
      <c r="CD262" s="1068"/>
      <c r="CE262" s="1068"/>
      <c r="CF262" s="1068"/>
      <c r="CG262" s="1068"/>
      <c r="CH262" s="1068"/>
      <c r="CI262" s="1068"/>
      <c r="CJ262" s="1068"/>
      <c r="CK262" s="1068"/>
      <c r="CL262" s="1068"/>
      <c r="CM262" s="1110"/>
      <c r="CN262" s="1110"/>
    </row>
    <row r="263" spans="1:98">
      <c r="B263" s="1067"/>
      <c r="I263" s="1068"/>
      <c r="J263" s="1068"/>
      <c r="K263" s="1068"/>
      <c r="L263" s="1068"/>
      <c r="M263" s="1068"/>
      <c r="N263" s="1068"/>
      <c r="O263" s="1068"/>
      <c r="P263" s="1068"/>
      <c r="Q263" s="1068"/>
      <c r="R263" s="1068"/>
      <c r="S263" s="1068"/>
      <c r="T263" s="1068"/>
      <c r="U263" s="1068"/>
      <c r="V263" s="1068"/>
      <c r="W263" s="1068"/>
      <c r="X263" s="1068"/>
      <c r="Y263" s="1068"/>
      <c r="Z263" s="1068"/>
      <c r="AA263" s="1068"/>
      <c r="AB263" s="1110"/>
      <c r="AC263" s="1110"/>
      <c r="AD263" s="1110"/>
      <c r="AE263" s="1110"/>
      <c r="AF263" s="1068"/>
      <c r="AG263" s="1068"/>
      <c r="AH263" s="1068"/>
      <c r="AI263" s="1068"/>
      <c r="AJ263" s="1068"/>
      <c r="AK263" s="1068"/>
      <c r="AL263" s="1068"/>
      <c r="AM263" s="1068"/>
      <c r="AN263" s="1068"/>
      <c r="AO263" s="1068"/>
      <c r="AP263" s="1068"/>
      <c r="AQ263" s="1068"/>
      <c r="AR263" s="1068"/>
      <c r="AS263" s="1068"/>
      <c r="AT263" s="1068"/>
      <c r="AU263" s="1068"/>
      <c r="AV263" s="1068"/>
      <c r="AW263" s="1068"/>
      <c r="AX263" s="1069"/>
      <c r="AY263" s="1068"/>
      <c r="AZ263" s="1068"/>
      <c r="BA263" s="1068"/>
      <c r="BB263" s="1068"/>
      <c r="BC263" s="1068"/>
      <c r="BD263" s="1068"/>
      <c r="BE263" s="1068"/>
      <c r="BF263" s="1068"/>
      <c r="BG263" s="1068"/>
      <c r="BH263" s="1068"/>
      <c r="BI263" s="1068"/>
      <c r="BJ263" s="1068"/>
      <c r="BK263" s="1068"/>
      <c r="BL263" s="1068"/>
      <c r="BM263" s="1068"/>
      <c r="BN263" s="1068"/>
      <c r="BO263" s="1068"/>
      <c r="BP263" s="1068"/>
      <c r="BQ263" s="1068"/>
      <c r="BR263" s="1068"/>
      <c r="BS263" s="1110"/>
      <c r="BT263" s="1068"/>
      <c r="BU263" s="1068"/>
      <c r="BV263" s="1068"/>
      <c r="BW263" s="1068"/>
      <c r="BX263" s="1068"/>
      <c r="BY263" s="1068"/>
      <c r="BZ263" s="1068"/>
      <c r="CA263" s="1068"/>
      <c r="CB263" s="1068"/>
      <c r="CC263" s="1068"/>
      <c r="CD263" s="1068"/>
      <c r="CE263" s="1068"/>
      <c r="CF263" s="1068"/>
      <c r="CG263" s="1068"/>
      <c r="CH263" s="1068"/>
      <c r="CI263" s="1068"/>
      <c r="CJ263" s="1068"/>
      <c r="CK263" s="1068"/>
      <c r="CL263" s="1068"/>
      <c r="CM263" s="1110"/>
      <c r="CN263" s="1110"/>
    </row>
    <row r="264" spans="1:98">
      <c r="B264" s="1067"/>
      <c r="I264" s="1068"/>
      <c r="J264" s="1068"/>
      <c r="K264" s="1068"/>
      <c r="L264" s="1068"/>
      <c r="M264" s="1068"/>
      <c r="N264" s="1068"/>
      <c r="O264" s="1068"/>
      <c r="P264" s="1068"/>
      <c r="Q264" s="1068"/>
      <c r="R264" s="1068"/>
      <c r="S264" s="1068"/>
      <c r="T264" s="1068"/>
      <c r="U264" s="1068"/>
      <c r="V264" s="1068"/>
      <c r="W264" s="1068"/>
      <c r="X264" s="1068"/>
      <c r="Y264" s="1068"/>
      <c r="Z264" s="1068"/>
      <c r="AA264" s="1068"/>
      <c r="AB264" s="1110"/>
      <c r="AC264" s="1110"/>
      <c r="AD264" s="1110"/>
      <c r="AE264" s="1110"/>
      <c r="AF264" s="1068"/>
      <c r="AG264" s="1068"/>
      <c r="AH264" s="1068"/>
      <c r="AI264" s="1068"/>
      <c r="AJ264" s="1068"/>
      <c r="AK264" s="1068"/>
      <c r="AL264" s="1068"/>
      <c r="AM264" s="1068"/>
      <c r="AN264" s="1068"/>
      <c r="AO264" s="1068"/>
      <c r="AP264" s="1068"/>
      <c r="AQ264" s="1068"/>
      <c r="AR264" s="1068"/>
      <c r="AS264" s="1068"/>
      <c r="AT264" s="1068"/>
      <c r="AU264" s="1068"/>
      <c r="AV264" s="1068"/>
      <c r="AW264" s="1068"/>
      <c r="AX264" s="1069"/>
      <c r="AY264" s="1068"/>
      <c r="AZ264" s="1068"/>
      <c r="BA264" s="1068"/>
      <c r="BB264" s="1068"/>
      <c r="BC264" s="1068"/>
      <c r="BD264" s="1068"/>
      <c r="BE264" s="1068"/>
      <c r="BF264" s="1068"/>
      <c r="BG264" s="1068"/>
      <c r="BH264" s="1068"/>
      <c r="BI264" s="1068"/>
      <c r="BJ264" s="1068"/>
      <c r="BK264" s="1068"/>
      <c r="BL264" s="1068"/>
      <c r="BM264" s="1068"/>
      <c r="BN264" s="1068"/>
      <c r="BO264" s="1068"/>
      <c r="BP264" s="1068"/>
      <c r="BQ264" s="1068"/>
      <c r="BR264" s="1068"/>
      <c r="BS264" s="1110"/>
      <c r="BT264" s="1068"/>
      <c r="BU264" s="1068"/>
      <c r="BV264" s="1068"/>
      <c r="BW264" s="1068"/>
      <c r="BX264" s="1068"/>
      <c r="BY264" s="1068"/>
      <c r="BZ264" s="1068"/>
      <c r="CA264" s="1068"/>
      <c r="CB264" s="1068"/>
      <c r="CC264" s="1068"/>
      <c r="CD264" s="1068"/>
      <c r="CE264" s="1068"/>
      <c r="CF264" s="1068"/>
      <c r="CG264" s="1068"/>
      <c r="CH264" s="1068"/>
      <c r="CI264" s="1068"/>
      <c r="CJ264" s="1068"/>
      <c r="CK264" s="1068"/>
      <c r="CL264" s="1068"/>
      <c r="CM264" s="1110"/>
      <c r="CN264" s="1110"/>
    </row>
    <row r="265" spans="1:98">
      <c r="B265" s="1067"/>
      <c r="I265" s="1068"/>
      <c r="J265" s="1068"/>
      <c r="K265" s="1068"/>
      <c r="L265" s="1068"/>
      <c r="M265" s="1068"/>
      <c r="N265" s="1068"/>
      <c r="O265" s="1068"/>
      <c r="P265" s="1068"/>
      <c r="Q265" s="1068"/>
      <c r="R265" s="1068"/>
      <c r="S265" s="1068"/>
      <c r="T265" s="1068"/>
      <c r="U265" s="1068"/>
      <c r="V265" s="1068"/>
      <c r="W265" s="1068"/>
      <c r="X265" s="1068"/>
      <c r="Y265" s="1068"/>
      <c r="Z265" s="1068"/>
      <c r="AA265" s="1068"/>
      <c r="AB265" s="1110"/>
      <c r="AC265" s="1110"/>
      <c r="AD265" s="1110"/>
      <c r="AE265" s="1110"/>
      <c r="AF265" s="1068"/>
      <c r="AG265" s="1068"/>
      <c r="AH265" s="1068"/>
      <c r="AI265" s="1068"/>
      <c r="AJ265" s="1068"/>
      <c r="AK265" s="1068"/>
      <c r="AL265" s="1068"/>
      <c r="AM265" s="1068"/>
      <c r="AN265" s="1068"/>
      <c r="AO265" s="1068"/>
      <c r="AP265" s="1068"/>
      <c r="AQ265" s="1068"/>
      <c r="AR265" s="1068"/>
      <c r="AS265" s="1068"/>
      <c r="AT265" s="1068"/>
      <c r="AU265" s="1068"/>
      <c r="AV265" s="1068"/>
      <c r="AW265" s="1068"/>
      <c r="AX265" s="1069"/>
      <c r="AY265" s="1068"/>
      <c r="AZ265" s="1068"/>
      <c r="BA265" s="1068"/>
      <c r="BB265" s="1068"/>
      <c r="BC265" s="1068"/>
      <c r="BD265" s="1068"/>
      <c r="BE265" s="1068"/>
      <c r="BF265" s="1068"/>
      <c r="BG265" s="1068"/>
      <c r="BH265" s="1068"/>
      <c r="BI265" s="1068"/>
      <c r="BJ265" s="1068"/>
      <c r="BK265" s="1068"/>
      <c r="BL265" s="1068"/>
      <c r="BM265" s="1068"/>
      <c r="BN265" s="1068"/>
      <c r="BO265" s="1068"/>
      <c r="BP265" s="1068"/>
      <c r="BQ265" s="1068"/>
      <c r="BR265" s="1068"/>
      <c r="BS265" s="1110"/>
      <c r="BT265" s="1068"/>
      <c r="BU265" s="1068"/>
      <c r="BV265" s="1068"/>
      <c r="BW265" s="1068"/>
      <c r="BX265" s="1068"/>
      <c r="BY265" s="1068"/>
      <c r="BZ265" s="1068"/>
      <c r="CA265" s="1068"/>
      <c r="CB265" s="1068"/>
      <c r="CC265" s="1068"/>
      <c r="CD265" s="1068"/>
      <c r="CE265" s="1068"/>
      <c r="CF265" s="1068"/>
      <c r="CG265" s="1068"/>
      <c r="CH265" s="1068"/>
      <c r="CI265" s="1068"/>
      <c r="CJ265" s="1068"/>
      <c r="CK265" s="1068"/>
      <c r="CL265" s="1068"/>
      <c r="CM265" s="1110"/>
      <c r="CN265" s="1110"/>
    </row>
    <row r="266" spans="1:98" ht="12.75">
      <c r="B266" s="1067"/>
      <c r="C266" s="639"/>
      <c r="D266" s="639"/>
      <c r="E266" s="639"/>
      <c r="F266" s="639"/>
      <c r="G266" s="639"/>
      <c r="H266" s="639"/>
      <c r="I266" s="639"/>
      <c r="J266" s="639"/>
      <c r="K266" s="639"/>
      <c r="L266" s="639"/>
      <c r="M266" s="639"/>
      <c r="N266" s="639"/>
      <c r="O266" s="639"/>
      <c r="P266" s="639"/>
      <c r="Q266" s="639"/>
      <c r="R266" s="639"/>
      <c r="S266" s="639"/>
      <c r="T266" s="639"/>
      <c r="U266" s="639"/>
      <c r="V266" s="639"/>
      <c r="W266" s="639"/>
      <c r="X266" s="639"/>
      <c r="Y266" s="639"/>
      <c r="Z266" s="639"/>
      <c r="AA266" s="639"/>
      <c r="AB266" s="639"/>
      <c r="AC266" s="639"/>
      <c r="AD266" s="639"/>
      <c r="AE266" s="639"/>
      <c r="AF266" s="639"/>
      <c r="AG266" s="639"/>
      <c r="AH266" s="639"/>
      <c r="AI266" s="639"/>
      <c r="AJ266" s="639"/>
      <c r="AK266" s="639"/>
      <c r="AL266" s="639"/>
      <c r="AM266" s="639"/>
      <c r="AN266" s="639"/>
      <c r="AO266" s="639"/>
      <c r="AP266" s="639"/>
      <c r="AQ266" s="639"/>
      <c r="AR266" s="639"/>
      <c r="AS266" s="639"/>
      <c r="AT266" s="639"/>
      <c r="AU266" s="639"/>
      <c r="AV266" s="639"/>
      <c r="AW266" s="639"/>
      <c r="AX266" s="639"/>
      <c r="AY266" s="639"/>
      <c r="AZ266" s="639"/>
      <c r="BA266" s="639"/>
      <c r="BB266" s="639"/>
      <c r="BC266" s="639"/>
      <c r="BD266" s="639"/>
      <c r="BE266" s="639"/>
      <c r="BF266" s="639"/>
      <c r="BG266" s="639"/>
      <c r="BH266" s="639"/>
      <c r="BI266" s="639"/>
      <c r="BJ266" s="639"/>
      <c r="BK266" s="639"/>
      <c r="BL266" s="639"/>
      <c r="BM266" s="639"/>
      <c r="BN266" s="639"/>
      <c r="BO266" s="639"/>
      <c r="BP266" s="639"/>
      <c r="BQ266" s="639"/>
      <c r="BR266" s="639"/>
      <c r="BS266" s="639"/>
      <c r="BT266" s="639"/>
      <c r="BU266" s="639"/>
      <c r="BV266" s="639"/>
      <c r="BW266" s="639"/>
      <c r="BX266" s="639"/>
      <c r="BY266" s="639"/>
      <c r="BZ266" s="639"/>
      <c r="CA266" s="639"/>
      <c r="CB266" s="639"/>
      <c r="CC266" s="639"/>
      <c r="CD266" s="639"/>
      <c r="CE266" s="639"/>
      <c r="CF266" s="639"/>
      <c r="CG266" s="639"/>
      <c r="CH266" s="639"/>
      <c r="CI266" s="639"/>
      <c r="CJ266" s="639"/>
      <c r="CK266" s="639"/>
      <c r="CL266" s="639"/>
      <c r="CM266" s="639"/>
      <c r="CN266" s="639"/>
    </row>
    <row r="267" spans="1:98">
      <c r="B267" s="1067"/>
      <c r="I267" s="1068"/>
      <c r="J267" s="1068"/>
      <c r="K267" s="1068"/>
      <c r="L267" s="1068"/>
      <c r="M267" s="1068"/>
      <c r="N267" s="1068"/>
      <c r="O267" s="1068"/>
      <c r="P267" s="1068"/>
      <c r="Q267" s="1068"/>
      <c r="R267" s="1068"/>
      <c r="S267" s="1068"/>
      <c r="T267" s="1068"/>
      <c r="U267" s="1068"/>
      <c r="V267" s="1068"/>
      <c r="W267" s="1068"/>
      <c r="X267" s="1068"/>
      <c r="Y267" s="1068"/>
      <c r="Z267" s="1068"/>
      <c r="AA267" s="1068"/>
      <c r="AB267" s="1110"/>
      <c r="AC267" s="1110"/>
      <c r="AD267" s="1110"/>
      <c r="AE267" s="1110"/>
      <c r="AF267" s="1068"/>
      <c r="AG267" s="1068"/>
      <c r="AH267" s="1068"/>
      <c r="AI267" s="1068"/>
      <c r="AJ267" s="1068"/>
      <c r="AK267" s="1068"/>
      <c r="AL267" s="1068"/>
      <c r="AM267" s="1068"/>
      <c r="AN267" s="1068"/>
      <c r="AO267" s="1068"/>
      <c r="AP267" s="1068"/>
      <c r="AQ267" s="1068"/>
      <c r="AR267" s="1068"/>
      <c r="AS267" s="1068"/>
      <c r="AT267" s="1068"/>
      <c r="AU267" s="1068"/>
      <c r="AV267" s="1068"/>
      <c r="AW267" s="1068"/>
      <c r="AX267" s="1069"/>
      <c r="AY267" s="1068"/>
      <c r="AZ267" s="1068"/>
      <c r="BA267" s="1068"/>
      <c r="BB267" s="1068"/>
      <c r="BC267" s="1068"/>
      <c r="BD267" s="1068"/>
      <c r="BE267" s="1068"/>
      <c r="BF267" s="1068"/>
      <c r="BG267" s="1068"/>
      <c r="BH267" s="1068"/>
      <c r="BI267" s="1068"/>
      <c r="BJ267" s="1068"/>
      <c r="BK267" s="1068"/>
      <c r="BL267" s="1068"/>
      <c r="BM267" s="1068"/>
      <c r="BN267" s="1068"/>
      <c r="BO267" s="1068"/>
      <c r="BP267" s="1068"/>
      <c r="BQ267" s="1068"/>
      <c r="BR267" s="1068"/>
      <c r="BS267" s="1110"/>
      <c r="BT267" s="1068"/>
      <c r="BU267" s="1068"/>
      <c r="BV267" s="1068"/>
      <c r="BW267" s="1068"/>
      <c r="BX267" s="1068"/>
      <c r="BY267" s="1068"/>
      <c r="BZ267" s="1068"/>
      <c r="CA267" s="1068"/>
      <c r="CB267" s="1068"/>
      <c r="CC267" s="1068"/>
      <c r="CD267" s="1068"/>
      <c r="CE267" s="1068"/>
      <c r="CF267" s="1068"/>
      <c r="CG267" s="1068"/>
      <c r="CH267" s="1068"/>
      <c r="CI267" s="1068"/>
      <c r="CJ267" s="1068"/>
      <c r="CK267" s="1068"/>
      <c r="CL267" s="1068"/>
      <c r="CM267" s="1110"/>
      <c r="CN267" s="1110"/>
    </row>
    <row r="268" spans="1:98">
      <c r="B268" s="1067"/>
      <c r="I268" s="1068"/>
      <c r="J268" s="1068"/>
      <c r="K268" s="1068"/>
      <c r="L268" s="1068"/>
      <c r="M268" s="1068"/>
      <c r="N268" s="1068"/>
      <c r="O268" s="1068"/>
      <c r="P268" s="1068"/>
      <c r="Q268" s="1068"/>
      <c r="R268" s="1068"/>
      <c r="S268" s="1068"/>
      <c r="T268" s="1068"/>
      <c r="U268" s="1068"/>
      <c r="V268" s="1068"/>
      <c r="W268" s="1068"/>
      <c r="X268" s="1068"/>
      <c r="Y268" s="1068"/>
      <c r="Z268" s="1068"/>
      <c r="AA268" s="1068"/>
      <c r="AB268" s="1110"/>
      <c r="AC268" s="1110"/>
      <c r="AD268" s="1110"/>
      <c r="AE268" s="1110"/>
      <c r="AF268" s="1068"/>
      <c r="AG268" s="1068"/>
      <c r="AH268" s="1068"/>
      <c r="AI268" s="1068"/>
      <c r="AJ268" s="1068"/>
      <c r="AK268" s="1068"/>
      <c r="AL268" s="1068"/>
      <c r="AM268" s="1068"/>
      <c r="AN268" s="1068"/>
      <c r="AO268" s="1068"/>
      <c r="AP268" s="1068"/>
      <c r="AQ268" s="1068"/>
      <c r="AR268" s="1068"/>
      <c r="AS268" s="1068"/>
      <c r="AT268" s="1068"/>
      <c r="AU268" s="1068"/>
      <c r="AV268" s="1068"/>
      <c r="AW268" s="1068"/>
      <c r="AX268" s="1069"/>
      <c r="AY268" s="1068"/>
      <c r="AZ268" s="1068"/>
      <c r="BA268" s="1068"/>
      <c r="BB268" s="1068"/>
      <c r="BC268" s="1068"/>
      <c r="BD268" s="1068"/>
      <c r="BE268" s="1068"/>
      <c r="BF268" s="1068"/>
      <c r="BG268" s="1068"/>
      <c r="BH268" s="1068"/>
      <c r="BI268" s="1068"/>
      <c r="BJ268" s="1068"/>
      <c r="BK268" s="1068"/>
      <c r="BL268" s="1068"/>
      <c r="BM268" s="1068"/>
      <c r="BN268" s="1068"/>
      <c r="BO268" s="1068"/>
      <c r="BP268" s="1068"/>
      <c r="BQ268" s="1068"/>
      <c r="BR268" s="1068"/>
      <c r="BS268" s="1110"/>
      <c r="BT268" s="1068"/>
      <c r="BU268" s="1068"/>
      <c r="BV268" s="1068"/>
      <c r="BW268" s="1068"/>
      <c r="BX268" s="1068"/>
      <c r="BY268" s="1068"/>
      <c r="BZ268" s="1068"/>
      <c r="CA268" s="1068"/>
      <c r="CB268" s="1068"/>
      <c r="CC268" s="1068"/>
      <c r="CD268" s="1068"/>
      <c r="CE268" s="1068"/>
      <c r="CF268" s="1068"/>
      <c r="CG268" s="1068"/>
      <c r="CH268" s="1068"/>
      <c r="CI268" s="1068"/>
      <c r="CJ268" s="1068"/>
      <c r="CK268" s="1068"/>
      <c r="CL268" s="1068"/>
      <c r="CM268" s="1110"/>
      <c r="CN268" s="1110"/>
    </row>
    <row r="269" spans="1:98">
      <c r="B269" s="1067"/>
      <c r="I269" s="1068"/>
      <c r="J269" s="1068"/>
      <c r="K269" s="1068"/>
      <c r="L269" s="1068"/>
      <c r="M269" s="1068"/>
      <c r="N269" s="1068"/>
      <c r="O269" s="1068"/>
      <c r="P269" s="1068"/>
      <c r="Q269" s="1068"/>
      <c r="R269" s="1068"/>
      <c r="S269" s="1068"/>
      <c r="T269" s="1068"/>
      <c r="U269" s="1068"/>
      <c r="V269" s="1068"/>
      <c r="W269" s="1068"/>
      <c r="X269" s="1068"/>
      <c r="Y269" s="1068"/>
      <c r="Z269" s="1068"/>
      <c r="AA269" s="1068"/>
      <c r="AB269" s="1110"/>
      <c r="AC269" s="1110"/>
      <c r="AD269" s="1110"/>
      <c r="AE269" s="1110"/>
      <c r="AF269" s="1068"/>
      <c r="AG269" s="1068"/>
      <c r="AH269" s="1068"/>
      <c r="AI269" s="1068"/>
      <c r="AJ269" s="1068"/>
      <c r="AK269" s="1068"/>
      <c r="AL269" s="1068"/>
      <c r="AM269" s="1068"/>
      <c r="AN269" s="1068"/>
      <c r="AO269" s="1068"/>
      <c r="AP269" s="1068"/>
      <c r="AQ269" s="1068"/>
      <c r="AR269" s="1068"/>
      <c r="AS269" s="1068"/>
      <c r="AT269" s="1068"/>
      <c r="AU269" s="1068"/>
      <c r="AV269" s="1068"/>
      <c r="AW269" s="1068"/>
      <c r="AX269" s="1069"/>
      <c r="AY269" s="1068"/>
      <c r="AZ269" s="1068"/>
      <c r="BA269" s="1068"/>
      <c r="BB269" s="1068"/>
      <c r="BC269" s="1068"/>
      <c r="BD269" s="1068"/>
      <c r="BE269" s="1068"/>
      <c r="BF269" s="1068"/>
      <c r="BG269" s="1068"/>
      <c r="BH269" s="1068"/>
      <c r="BI269" s="1068"/>
      <c r="BJ269" s="1068"/>
      <c r="BK269" s="1068"/>
      <c r="BL269" s="1068"/>
      <c r="BM269" s="1068"/>
      <c r="BN269" s="1068"/>
      <c r="BO269" s="1068"/>
      <c r="BP269" s="1068"/>
      <c r="BQ269" s="1068"/>
      <c r="BR269" s="1068"/>
      <c r="BS269" s="1110"/>
      <c r="BT269" s="1068"/>
      <c r="BU269" s="1068"/>
      <c r="BV269" s="1068"/>
      <c r="BW269" s="1068"/>
      <c r="BX269" s="1068"/>
      <c r="BY269" s="1068"/>
      <c r="BZ269" s="1068"/>
      <c r="CA269" s="1068"/>
      <c r="CB269" s="1068"/>
      <c r="CC269" s="1068"/>
      <c r="CD269" s="1068"/>
      <c r="CE269" s="1068"/>
      <c r="CF269" s="1068"/>
      <c r="CG269" s="1068"/>
      <c r="CH269" s="1068"/>
      <c r="CI269" s="1068"/>
      <c r="CJ269" s="1068"/>
      <c r="CK269" s="1068"/>
      <c r="CL269" s="1068"/>
      <c r="CM269" s="1110"/>
      <c r="CN269" s="1110"/>
    </row>
    <row r="270" spans="1:98">
      <c r="B270" s="1067"/>
      <c r="I270" s="1068"/>
      <c r="J270" s="1068"/>
      <c r="K270" s="1068"/>
      <c r="L270" s="1068"/>
      <c r="M270" s="1068"/>
      <c r="N270" s="1068"/>
      <c r="O270" s="1068"/>
      <c r="P270" s="1068"/>
      <c r="Q270" s="1068"/>
      <c r="R270" s="1068"/>
      <c r="S270" s="1068"/>
      <c r="T270" s="1068"/>
      <c r="U270" s="1068"/>
      <c r="V270" s="1068"/>
      <c r="W270" s="1068"/>
      <c r="X270" s="1068"/>
      <c r="Y270" s="1068"/>
      <c r="Z270" s="1068"/>
      <c r="AA270" s="1068"/>
      <c r="AB270" s="1110"/>
      <c r="AC270" s="1110"/>
      <c r="AD270" s="1110"/>
      <c r="AE270" s="1110"/>
      <c r="AF270" s="1068"/>
      <c r="AG270" s="1068"/>
      <c r="AH270" s="1068"/>
      <c r="AI270" s="1068"/>
      <c r="AJ270" s="1068"/>
      <c r="AK270" s="1068"/>
      <c r="AL270" s="1068"/>
      <c r="AM270" s="1068"/>
      <c r="AN270" s="1068"/>
      <c r="AO270" s="1068"/>
      <c r="AP270" s="1068"/>
      <c r="AQ270" s="1068"/>
      <c r="AR270" s="1068"/>
      <c r="AS270" s="1068"/>
      <c r="AT270" s="1068"/>
      <c r="AU270" s="1068"/>
      <c r="AV270" s="1068"/>
      <c r="AW270" s="1068"/>
      <c r="AX270" s="1069"/>
      <c r="AY270" s="1068"/>
      <c r="AZ270" s="1068"/>
      <c r="BA270" s="1068"/>
      <c r="BB270" s="1068"/>
      <c r="BC270" s="1068"/>
      <c r="BD270" s="1068"/>
      <c r="BE270" s="1068"/>
      <c r="BF270" s="1068"/>
      <c r="BG270" s="1068"/>
      <c r="BH270" s="1068"/>
      <c r="BI270" s="1068"/>
      <c r="BJ270" s="1068"/>
      <c r="BK270" s="1068"/>
      <c r="BL270" s="1068"/>
      <c r="BM270" s="1068"/>
      <c r="BN270" s="1068"/>
      <c r="BO270" s="1068"/>
      <c r="BP270" s="1068"/>
      <c r="BQ270" s="1068"/>
      <c r="BR270" s="1068"/>
      <c r="BS270" s="1110"/>
      <c r="BT270" s="1068"/>
      <c r="BU270" s="1068"/>
      <c r="BV270" s="1068"/>
      <c r="BW270" s="1068"/>
      <c r="BX270" s="1068"/>
      <c r="BY270" s="1068"/>
      <c r="BZ270" s="1068"/>
      <c r="CA270" s="1068"/>
      <c r="CB270" s="1068"/>
      <c r="CC270" s="1068"/>
      <c r="CD270" s="1068"/>
      <c r="CE270" s="1068"/>
      <c r="CF270" s="1068"/>
      <c r="CG270" s="1068"/>
      <c r="CH270" s="1068"/>
      <c r="CI270" s="1068"/>
      <c r="CJ270" s="1068"/>
      <c r="CK270" s="1068"/>
      <c r="CL270" s="1068"/>
      <c r="CM270" s="1110"/>
      <c r="CN270" s="1110"/>
    </row>
    <row r="271" spans="1:98">
      <c r="B271" s="1067"/>
      <c r="I271" s="1068"/>
      <c r="J271" s="1068"/>
      <c r="K271" s="1068"/>
      <c r="L271" s="1068"/>
      <c r="M271" s="1068"/>
      <c r="N271" s="1068"/>
      <c r="O271" s="1068"/>
      <c r="P271" s="1068"/>
      <c r="Q271" s="1068"/>
      <c r="R271" s="1068"/>
      <c r="S271" s="1068"/>
      <c r="T271" s="1068"/>
      <c r="U271" s="1068"/>
      <c r="V271" s="1068"/>
      <c r="W271" s="1068"/>
      <c r="X271" s="1068"/>
      <c r="Y271" s="1068"/>
      <c r="Z271" s="1068"/>
      <c r="AA271" s="1068"/>
      <c r="AB271" s="1110"/>
      <c r="AC271" s="1110"/>
      <c r="AD271" s="1110"/>
      <c r="AE271" s="1110"/>
      <c r="AF271" s="1068"/>
      <c r="AG271" s="1068"/>
      <c r="AH271" s="1068"/>
      <c r="AI271" s="1068"/>
      <c r="AJ271" s="1068"/>
      <c r="AK271" s="1068"/>
      <c r="AL271" s="1068"/>
      <c r="AM271" s="1068"/>
      <c r="AN271" s="1068"/>
      <c r="AO271" s="1068"/>
      <c r="AP271" s="1068"/>
      <c r="AQ271" s="1068"/>
      <c r="AR271" s="1068"/>
      <c r="AS271" s="1068"/>
      <c r="AT271" s="1068"/>
      <c r="AU271" s="1068"/>
      <c r="AV271" s="1068"/>
      <c r="AW271" s="1068"/>
      <c r="AX271" s="1069"/>
      <c r="AY271" s="1068"/>
      <c r="AZ271" s="1068"/>
      <c r="BA271" s="1068"/>
      <c r="BB271" s="1068"/>
      <c r="BC271" s="1068"/>
      <c r="BD271" s="1068"/>
      <c r="BE271" s="1068"/>
      <c r="BF271" s="1068"/>
      <c r="BG271" s="1068"/>
      <c r="BH271" s="1068"/>
      <c r="BI271" s="1068"/>
      <c r="BJ271" s="1068"/>
      <c r="BK271" s="1068"/>
      <c r="BL271" s="1068"/>
      <c r="BM271" s="1068"/>
      <c r="BN271" s="1068"/>
      <c r="BO271" s="1068"/>
      <c r="BP271" s="1068"/>
      <c r="BQ271" s="1068"/>
      <c r="BR271" s="1068"/>
      <c r="BS271" s="1110"/>
      <c r="BT271" s="1068"/>
      <c r="BU271" s="1068"/>
      <c r="BV271" s="1068"/>
      <c r="BW271" s="1068"/>
      <c r="BX271" s="1068"/>
      <c r="BY271" s="1068"/>
      <c r="BZ271" s="1068"/>
      <c r="CA271" s="1068"/>
      <c r="CB271" s="1068"/>
      <c r="CC271" s="1068"/>
      <c r="CD271" s="1068"/>
      <c r="CE271" s="1068"/>
      <c r="CF271" s="1068"/>
      <c r="CG271" s="1068"/>
      <c r="CH271" s="1068"/>
      <c r="CI271" s="1068"/>
      <c r="CJ271" s="1068"/>
      <c r="CK271" s="1068"/>
      <c r="CL271" s="1068"/>
      <c r="CM271" s="1110"/>
      <c r="CN271" s="1110"/>
    </row>
    <row r="272" spans="1:98">
      <c r="B272" s="1067"/>
      <c r="I272" s="1068"/>
      <c r="J272" s="1068"/>
      <c r="K272" s="1068"/>
      <c r="L272" s="1068"/>
      <c r="M272" s="1068"/>
      <c r="N272" s="1068"/>
      <c r="O272" s="1068"/>
      <c r="P272" s="1068"/>
      <c r="Q272" s="1068"/>
      <c r="R272" s="1068"/>
      <c r="S272" s="1068"/>
      <c r="T272" s="1068"/>
      <c r="U272" s="1068"/>
      <c r="V272" s="1068"/>
      <c r="W272" s="1068"/>
      <c r="X272" s="1068"/>
      <c r="Y272" s="1068"/>
      <c r="Z272" s="1068"/>
      <c r="AA272" s="1068"/>
      <c r="AB272" s="1110"/>
      <c r="AC272" s="1110"/>
      <c r="AD272" s="1110"/>
      <c r="AE272" s="1110"/>
      <c r="AF272" s="1068"/>
      <c r="AG272" s="1068"/>
      <c r="AH272" s="1068"/>
      <c r="AI272" s="1068"/>
      <c r="AJ272" s="1068"/>
      <c r="AK272" s="1068"/>
      <c r="AL272" s="1068"/>
      <c r="AM272" s="1068"/>
      <c r="AN272" s="1068"/>
      <c r="AO272" s="1068"/>
      <c r="AP272" s="1068"/>
      <c r="AQ272" s="1068"/>
      <c r="AR272" s="1068"/>
      <c r="AS272" s="1068"/>
      <c r="AT272" s="1068"/>
      <c r="AU272" s="1068"/>
      <c r="AV272" s="1068"/>
      <c r="AW272" s="1068"/>
      <c r="AX272" s="1069"/>
      <c r="AY272" s="1068"/>
      <c r="AZ272" s="1068"/>
      <c r="BA272" s="1068"/>
      <c r="BB272" s="1068"/>
      <c r="BC272" s="1068"/>
      <c r="BD272" s="1068"/>
      <c r="BE272" s="1068"/>
      <c r="BF272" s="1068"/>
      <c r="BG272" s="1068"/>
      <c r="BH272" s="1068"/>
      <c r="BI272" s="1068"/>
      <c r="BJ272" s="1068"/>
      <c r="BK272" s="1068"/>
      <c r="BL272" s="1068"/>
      <c r="BM272" s="1068"/>
      <c r="BN272" s="1068"/>
      <c r="BO272" s="1068"/>
      <c r="BP272" s="1068"/>
      <c r="BQ272" s="1068"/>
      <c r="BR272" s="1068"/>
      <c r="BS272" s="1110"/>
      <c r="BT272" s="1068"/>
      <c r="BU272" s="1068"/>
      <c r="BV272" s="1068"/>
      <c r="BW272" s="1068"/>
      <c r="BX272" s="1068"/>
      <c r="BY272" s="1068"/>
      <c r="BZ272" s="1068"/>
      <c r="CA272" s="1068"/>
      <c r="CB272" s="1068"/>
      <c r="CC272" s="1068"/>
      <c r="CD272" s="1068"/>
      <c r="CE272" s="1068"/>
      <c r="CF272" s="1068"/>
      <c r="CG272" s="1068"/>
      <c r="CH272" s="1068"/>
      <c r="CI272" s="1068"/>
      <c r="CJ272" s="1068"/>
      <c r="CK272" s="1068"/>
      <c r="CL272" s="1068"/>
      <c r="CM272" s="1110"/>
      <c r="CN272" s="1110"/>
    </row>
    <row r="273" spans="2:92">
      <c r="B273" s="1067"/>
      <c r="I273" s="1068"/>
      <c r="J273" s="1068"/>
      <c r="K273" s="1068"/>
      <c r="L273" s="1068"/>
      <c r="M273" s="1068"/>
      <c r="N273" s="1068"/>
      <c r="O273" s="1068"/>
      <c r="P273" s="1068"/>
      <c r="Q273" s="1068"/>
      <c r="R273" s="1068"/>
      <c r="S273" s="1068"/>
      <c r="T273" s="1068"/>
      <c r="U273" s="1068"/>
      <c r="V273" s="1068"/>
      <c r="W273" s="1068"/>
      <c r="X273" s="1068"/>
      <c r="Y273" s="1068"/>
      <c r="Z273" s="1068"/>
      <c r="AA273" s="1068"/>
      <c r="AB273" s="1110"/>
      <c r="AC273" s="1110"/>
      <c r="AD273" s="1110"/>
      <c r="AE273" s="1110"/>
      <c r="AF273" s="1068"/>
      <c r="AG273" s="1068"/>
      <c r="AH273" s="1068"/>
      <c r="AI273" s="1068"/>
      <c r="AJ273" s="1068"/>
      <c r="AK273" s="1068"/>
      <c r="AL273" s="1068"/>
      <c r="AM273" s="1068"/>
      <c r="AN273" s="1068"/>
      <c r="AO273" s="1068"/>
      <c r="AP273" s="1068"/>
      <c r="AQ273" s="1068"/>
      <c r="AR273" s="1068"/>
      <c r="AS273" s="1068"/>
      <c r="AT273" s="1068"/>
      <c r="AU273" s="1068"/>
      <c r="AV273" s="1068"/>
      <c r="AW273" s="1068"/>
      <c r="AX273" s="1069"/>
      <c r="AY273" s="1068"/>
      <c r="AZ273" s="1068"/>
      <c r="BA273" s="1068"/>
      <c r="BB273" s="1068"/>
      <c r="BC273" s="1068"/>
      <c r="BD273" s="1068"/>
      <c r="BE273" s="1068"/>
      <c r="BF273" s="1068"/>
      <c r="BG273" s="1068"/>
      <c r="BH273" s="1068"/>
      <c r="BI273" s="1068"/>
      <c r="BJ273" s="1068"/>
      <c r="BK273" s="1068"/>
      <c r="BL273" s="1068"/>
      <c r="BM273" s="1068"/>
      <c r="BN273" s="1068"/>
      <c r="BO273" s="1068"/>
      <c r="BP273" s="1068"/>
      <c r="BQ273" s="1068"/>
      <c r="BR273" s="1068"/>
      <c r="BS273" s="1110"/>
      <c r="BT273" s="1068"/>
      <c r="BU273" s="1068"/>
      <c r="BV273" s="1068"/>
      <c r="BW273" s="1068"/>
      <c r="BX273" s="1068"/>
      <c r="BY273" s="1068"/>
      <c r="BZ273" s="1068"/>
      <c r="CA273" s="1068"/>
      <c r="CB273" s="1068"/>
      <c r="CC273" s="1068"/>
      <c r="CD273" s="1068"/>
      <c r="CE273" s="1068"/>
      <c r="CF273" s="1068"/>
      <c r="CG273" s="1068"/>
      <c r="CH273" s="1068"/>
      <c r="CI273" s="1068"/>
      <c r="CJ273" s="1068"/>
      <c r="CK273" s="1068"/>
      <c r="CL273" s="1068"/>
      <c r="CM273" s="1110"/>
      <c r="CN273" s="1110"/>
    </row>
    <row r="274" spans="2:92">
      <c r="B274" s="1067"/>
      <c r="I274" s="1068"/>
      <c r="J274" s="1068"/>
      <c r="K274" s="1068"/>
      <c r="L274" s="1068"/>
      <c r="M274" s="1068"/>
      <c r="N274" s="1068"/>
      <c r="O274" s="1068"/>
      <c r="P274" s="1068"/>
      <c r="Q274" s="1068"/>
      <c r="R274" s="1068"/>
      <c r="S274" s="1068"/>
      <c r="T274" s="1068"/>
      <c r="U274" s="1068"/>
      <c r="V274" s="1068"/>
      <c r="W274" s="1068"/>
      <c r="X274" s="1068"/>
      <c r="Y274" s="1068"/>
      <c r="Z274" s="1068"/>
      <c r="AA274" s="1068"/>
      <c r="AB274" s="1110"/>
      <c r="AC274" s="1110"/>
      <c r="AD274" s="1110"/>
      <c r="AE274" s="1110"/>
      <c r="AF274" s="1068"/>
      <c r="AG274" s="1068"/>
      <c r="AH274" s="1068"/>
      <c r="AI274" s="1068"/>
      <c r="AJ274" s="1068"/>
      <c r="AK274" s="1068"/>
      <c r="AL274" s="1068"/>
      <c r="AM274" s="1068"/>
      <c r="AN274" s="1068"/>
      <c r="AO274" s="1068"/>
      <c r="AP274" s="1068"/>
      <c r="AQ274" s="1068"/>
      <c r="AR274" s="1068"/>
      <c r="AS274" s="1068"/>
      <c r="AT274" s="1068"/>
      <c r="AU274" s="1068"/>
      <c r="AV274" s="1068"/>
      <c r="AW274" s="1068"/>
      <c r="AX274" s="1069"/>
      <c r="AY274" s="1068"/>
      <c r="AZ274" s="1068"/>
      <c r="BA274" s="1068"/>
      <c r="BB274" s="1068"/>
      <c r="BC274" s="1068"/>
      <c r="BD274" s="1068"/>
      <c r="BE274" s="1068"/>
      <c r="BF274" s="1068"/>
      <c r="BG274" s="1068"/>
      <c r="BH274" s="1068"/>
      <c r="BI274" s="1068"/>
      <c r="BJ274" s="1068"/>
      <c r="BK274" s="1068"/>
      <c r="BL274" s="1068"/>
      <c r="BM274" s="1068"/>
      <c r="BN274" s="1068"/>
      <c r="BO274" s="1068"/>
      <c r="BP274" s="1068"/>
      <c r="BQ274" s="1068"/>
      <c r="BR274" s="1068"/>
      <c r="BS274" s="1110"/>
      <c r="BT274" s="1068"/>
      <c r="BU274" s="1068"/>
      <c r="BV274" s="1068"/>
      <c r="BW274" s="1068"/>
      <c r="BX274" s="1068"/>
      <c r="BY274" s="1068"/>
      <c r="BZ274" s="1068"/>
      <c r="CA274" s="1068"/>
      <c r="CB274" s="1068"/>
      <c r="CC274" s="1068"/>
      <c r="CD274" s="1068"/>
      <c r="CE274" s="1068"/>
      <c r="CF274" s="1068"/>
      <c r="CG274" s="1068"/>
      <c r="CH274" s="1068"/>
      <c r="CI274" s="1068"/>
      <c r="CJ274" s="1068"/>
      <c r="CK274" s="1068"/>
      <c r="CL274" s="1068"/>
      <c r="CM274" s="1110"/>
      <c r="CN274" s="1110"/>
    </row>
    <row r="275" spans="2:92">
      <c r="B275" s="1067"/>
      <c r="I275" s="1068"/>
      <c r="J275" s="1068"/>
      <c r="K275" s="1068"/>
      <c r="L275" s="1068"/>
      <c r="M275" s="1068"/>
      <c r="N275" s="1068"/>
      <c r="O275" s="1068"/>
      <c r="P275" s="1068"/>
      <c r="Q275" s="1068"/>
      <c r="R275" s="1068"/>
      <c r="S275" s="1068"/>
      <c r="T275" s="1068"/>
      <c r="U275" s="1068"/>
      <c r="V275" s="1068"/>
      <c r="W275" s="1068"/>
      <c r="X275" s="1068"/>
      <c r="Y275" s="1068"/>
      <c r="Z275" s="1068"/>
      <c r="AA275" s="1068"/>
      <c r="AB275" s="1110"/>
      <c r="AC275" s="1110"/>
      <c r="AD275" s="1110"/>
      <c r="AE275" s="1110"/>
      <c r="AF275" s="1068"/>
      <c r="AG275" s="1068"/>
      <c r="AH275" s="1068"/>
      <c r="AI275" s="1068"/>
      <c r="AJ275" s="1068"/>
      <c r="AK275" s="1068"/>
      <c r="AL275" s="1068"/>
      <c r="AM275" s="1068"/>
      <c r="AN275" s="1068"/>
      <c r="AO275" s="1068"/>
      <c r="AP275" s="1068"/>
      <c r="AQ275" s="1068"/>
      <c r="AR275" s="1068"/>
      <c r="AS275" s="1068"/>
      <c r="AT275" s="1068"/>
      <c r="AU275" s="1068"/>
      <c r="AV275" s="1068"/>
      <c r="AW275" s="1068"/>
      <c r="AX275" s="1069"/>
      <c r="AY275" s="1068"/>
      <c r="AZ275" s="1068"/>
      <c r="BA275" s="1068"/>
      <c r="BB275" s="1068"/>
      <c r="BC275" s="1068"/>
      <c r="BD275" s="1068"/>
      <c r="BE275" s="1068"/>
      <c r="BF275" s="1068"/>
      <c r="BG275" s="1068"/>
      <c r="BH275" s="1068"/>
      <c r="BI275" s="1068"/>
      <c r="BJ275" s="1068"/>
      <c r="BK275" s="1068"/>
      <c r="BL275" s="1068"/>
      <c r="BM275" s="1068"/>
      <c r="BN275" s="1068"/>
      <c r="BO275" s="1068"/>
      <c r="BP275" s="1068"/>
      <c r="BQ275" s="1068"/>
      <c r="BR275" s="1068"/>
      <c r="BS275" s="1110"/>
      <c r="BT275" s="1068"/>
      <c r="BU275" s="1068"/>
      <c r="BV275" s="1068"/>
      <c r="BW275" s="1068"/>
      <c r="BX275" s="1068"/>
      <c r="BY275" s="1068"/>
      <c r="BZ275" s="1068"/>
      <c r="CA275" s="1068"/>
      <c r="CB275" s="1068"/>
      <c r="CC275" s="1068"/>
      <c r="CD275" s="1068"/>
      <c r="CE275" s="1068"/>
      <c r="CF275" s="1068"/>
      <c r="CG275" s="1068"/>
      <c r="CH275" s="1068"/>
      <c r="CI275" s="1068"/>
      <c r="CJ275" s="1068"/>
      <c r="CK275" s="1068"/>
      <c r="CL275" s="1068"/>
      <c r="CM275" s="1110"/>
      <c r="CN275" s="1110"/>
    </row>
    <row r="276" spans="2:92">
      <c r="B276" s="1067"/>
      <c r="I276" s="1068"/>
      <c r="J276" s="1068"/>
      <c r="K276" s="1068"/>
      <c r="L276" s="1068"/>
      <c r="M276" s="1068"/>
      <c r="N276" s="1068"/>
      <c r="O276" s="1068"/>
      <c r="P276" s="1068"/>
      <c r="Q276" s="1068"/>
      <c r="R276" s="1068"/>
      <c r="S276" s="1068"/>
      <c r="T276" s="1068"/>
      <c r="U276" s="1068"/>
      <c r="V276" s="1068"/>
      <c r="W276" s="1068"/>
      <c r="X276" s="1068"/>
      <c r="Y276" s="1068"/>
      <c r="Z276" s="1068"/>
      <c r="AA276" s="1068"/>
      <c r="AB276" s="1110"/>
      <c r="AC276" s="1110"/>
      <c r="AD276" s="1110"/>
      <c r="AE276" s="1110"/>
      <c r="AF276" s="1068"/>
      <c r="AG276" s="1068"/>
      <c r="AH276" s="1068"/>
      <c r="AI276" s="1068"/>
      <c r="AJ276" s="1068"/>
      <c r="AK276" s="1068"/>
      <c r="AL276" s="1068"/>
      <c r="AM276" s="1068"/>
      <c r="AN276" s="1068"/>
      <c r="AO276" s="1068"/>
      <c r="AP276" s="1068"/>
      <c r="AQ276" s="1068"/>
      <c r="AR276" s="1068"/>
      <c r="AS276" s="1068"/>
      <c r="AT276" s="1068"/>
      <c r="AU276" s="1068"/>
      <c r="AV276" s="1068"/>
      <c r="AW276" s="1068"/>
      <c r="AX276" s="1069"/>
      <c r="AY276" s="1068"/>
      <c r="AZ276" s="1068"/>
      <c r="BA276" s="1068"/>
      <c r="BB276" s="1068"/>
      <c r="BC276" s="1068"/>
      <c r="BD276" s="1068"/>
      <c r="BE276" s="1068"/>
      <c r="BF276" s="1068"/>
      <c r="BG276" s="1068"/>
      <c r="BH276" s="1068"/>
      <c r="BI276" s="1068"/>
      <c r="BJ276" s="1068"/>
      <c r="BK276" s="1068"/>
      <c r="BL276" s="1068"/>
      <c r="BM276" s="1068"/>
      <c r="BN276" s="1068"/>
      <c r="BO276" s="1068"/>
      <c r="BP276" s="1068"/>
      <c r="BQ276" s="1068"/>
      <c r="BR276" s="1068"/>
      <c r="BS276" s="1110"/>
      <c r="BT276" s="1068"/>
      <c r="BU276" s="1068"/>
      <c r="BV276" s="1068"/>
      <c r="BW276" s="1068"/>
      <c r="BX276" s="1068"/>
      <c r="BY276" s="1068"/>
      <c r="BZ276" s="1068"/>
      <c r="CA276" s="1068"/>
      <c r="CB276" s="1068"/>
      <c r="CC276" s="1068"/>
      <c r="CD276" s="1068"/>
      <c r="CE276" s="1068"/>
      <c r="CF276" s="1068"/>
      <c r="CG276" s="1068"/>
      <c r="CH276" s="1068"/>
      <c r="CI276" s="1068"/>
      <c r="CJ276" s="1068"/>
      <c r="CK276" s="1068"/>
      <c r="CL276" s="1068"/>
      <c r="CM276" s="1110"/>
      <c r="CN276" s="1110"/>
    </row>
    <row r="277" spans="2:92">
      <c r="B277" s="1067"/>
      <c r="I277" s="1068"/>
      <c r="J277" s="1068"/>
      <c r="K277" s="1068"/>
      <c r="L277" s="1068"/>
      <c r="M277" s="1068"/>
      <c r="N277" s="1068"/>
      <c r="O277" s="1068"/>
      <c r="P277" s="1068"/>
      <c r="Q277" s="1068"/>
      <c r="R277" s="1068"/>
      <c r="S277" s="1068"/>
      <c r="T277" s="1068"/>
      <c r="U277" s="1068"/>
      <c r="V277" s="1068"/>
      <c r="W277" s="1068"/>
      <c r="X277" s="1068"/>
      <c r="Y277" s="1068"/>
      <c r="Z277" s="1068"/>
      <c r="AA277" s="1068"/>
      <c r="AB277" s="1110"/>
      <c r="AC277" s="1110"/>
      <c r="AD277" s="1110"/>
      <c r="AE277" s="1110"/>
      <c r="AF277" s="1068"/>
      <c r="AG277" s="1068"/>
      <c r="AH277" s="1068"/>
      <c r="AI277" s="1068"/>
      <c r="AJ277" s="1068"/>
      <c r="AK277" s="1068"/>
      <c r="AL277" s="1068"/>
      <c r="AM277" s="1068"/>
      <c r="AN277" s="1068"/>
      <c r="AO277" s="1068"/>
      <c r="AP277" s="1068"/>
      <c r="AQ277" s="1068"/>
      <c r="AR277" s="1068"/>
      <c r="AS277" s="1068"/>
      <c r="AT277" s="1068"/>
      <c r="AU277" s="1068"/>
      <c r="AV277" s="1068"/>
      <c r="AW277" s="1068"/>
      <c r="AX277" s="1069"/>
      <c r="AY277" s="1068"/>
      <c r="AZ277" s="1068"/>
      <c r="BA277" s="1068"/>
      <c r="BB277" s="1068"/>
      <c r="BC277" s="1068"/>
      <c r="BD277" s="1068"/>
      <c r="BE277" s="1068"/>
      <c r="BF277" s="1068"/>
      <c r="BG277" s="1068"/>
      <c r="BH277" s="1068"/>
      <c r="BI277" s="1068"/>
      <c r="BJ277" s="1068"/>
      <c r="BK277" s="1068"/>
      <c r="BL277" s="1068"/>
      <c r="BM277" s="1068"/>
      <c r="BN277" s="1068"/>
      <c r="BO277" s="1068"/>
      <c r="BP277" s="1068"/>
      <c r="BQ277" s="1068"/>
      <c r="BR277" s="1068"/>
      <c r="BS277" s="1110"/>
      <c r="BT277" s="1068"/>
      <c r="BU277" s="1068"/>
      <c r="BV277" s="1068"/>
      <c r="BW277" s="1068"/>
      <c r="BX277" s="1068"/>
      <c r="BY277" s="1068"/>
      <c r="BZ277" s="1068"/>
      <c r="CA277" s="1068"/>
      <c r="CB277" s="1068"/>
      <c r="CC277" s="1068"/>
      <c r="CD277" s="1068"/>
      <c r="CE277" s="1068"/>
      <c r="CF277" s="1068"/>
      <c r="CG277" s="1068"/>
      <c r="CH277" s="1068"/>
      <c r="CI277" s="1068"/>
      <c r="CJ277" s="1068"/>
      <c r="CK277" s="1068"/>
      <c r="CL277" s="1068"/>
      <c r="CM277" s="1110"/>
      <c r="CN277" s="1110"/>
    </row>
    <row r="278" spans="2:92">
      <c r="B278" s="1067"/>
      <c r="I278" s="1068"/>
      <c r="J278" s="1068"/>
      <c r="K278" s="1068"/>
      <c r="L278" s="1068"/>
      <c r="M278" s="1068"/>
      <c r="N278" s="1068"/>
      <c r="O278" s="1068"/>
      <c r="P278" s="1068"/>
      <c r="Q278" s="1068"/>
      <c r="R278" s="1068"/>
      <c r="S278" s="1068"/>
      <c r="T278" s="1068"/>
      <c r="U278" s="1068"/>
      <c r="V278" s="1068"/>
      <c r="W278" s="1068"/>
      <c r="X278" s="1068"/>
      <c r="Y278" s="1068"/>
      <c r="Z278" s="1068"/>
      <c r="AA278" s="1068"/>
      <c r="AB278" s="1110"/>
      <c r="AC278" s="1110"/>
      <c r="AD278" s="1110"/>
      <c r="AE278" s="1110"/>
      <c r="AF278" s="1068"/>
      <c r="AG278" s="1068"/>
      <c r="AH278" s="1068"/>
      <c r="AI278" s="1068"/>
      <c r="AJ278" s="1068"/>
      <c r="AK278" s="1068"/>
      <c r="AL278" s="1068"/>
      <c r="AM278" s="1068"/>
      <c r="AN278" s="1068"/>
      <c r="AO278" s="1068"/>
      <c r="AP278" s="1068"/>
      <c r="AQ278" s="1068"/>
      <c r="AR278" s="1068"/>
      <c r="AS278" s="1068"/>
      <c r="AT278" s="1068"/>
      <c r="AU278" s="1068"/>
      <c r="AV278" s="1068"/>
      <c r="AW278" s="1068"/>
      <c r="AX278" s="1069"/>
      <c r="AY278" s="1068"/>
      <c r="AZ278" s="1068"/>
      <c r="BA278" s="1068"/>
      <c r="BB278" s="1068"/>
      <c r="BC278" s="1068"/>
      <c r="BD278" s="1068"/>
      <c r="BE278" s="1068"/>
      <c r="BF278" s="1068"/>
      <c r="BG278" s="1068"/>
      <c r="BH278" s="1068"/>
      <c r="BI278" s="1068"/>
      <c r="BJ278" s="1068"/>
      <c r="BK278" s="1068"/>
      <c r="BL278" s="1068"/>
      <c r="BM278" s="1068"/>
      <c r="BN278" s="1068"/>
      <c r="BO278" s="1068"/>
      <c r="BP278" s="1068"/>
      <c r="BQ278" s="1068"/>
      <c r="BR278" s="1068"/>
      <c r="BS278" s="1110"/>
      <c r="BT278" s="1068"/>
      <c r="BU278" s="1068"/>
      <c r="BV278" s="1068"/>
      <c r="BW278" s="1068"/>
      <c r="BX278" s="1068"/>
      <c r="BY278" s="1068"/>
      <c r="BZ278" s="1068"/>
      <c r="CA278" s="1068"/>
      <c r="CB278" s="1068"/>
      <c r="CC278" s="1068"/>
      <c r="CD278" s="1068"/>
      <c r="CE278" s="1068"/>
      <c r="CF278" s="1068"/>
      <c r="CG278" s="1068"/>
      <c r="CH278" s="1068"/>
      <c r="CI278" s="1068"/>
      <c r="CJ278" s="1068"/>
      <c r="CK278" s="1068"/>
      <c r="CL278" s="1068"/>
      <c r="CM278" s="1110"/>
      <c r="CN278" s="1110"/>
    </row>
    <row r="279" spans="2:92">
      <c r="B279" s="1067"/>
      <c r="I279" s="1068"/>
      <c r="J279" s="1068"/>
      <c r="K279" s="1068"/>
      <c r="L279" s="1068"/>
      <c r="M279" s="1068"/>
      <c r="N279" s="1068"/>
      <c r="O279" s="1068"/>
      <c r="P279" s="1068"/>
      <c r="Q279" s="1068"/>
      <c r="R279" s="1068"/>
      <c r="S279" s="1068"/>
      <c r="T279" s="1068"/>
      <c r="U279" s="1068"/>
      <c r="V279" s="1068"/>
      <c r="W279" s="1068"/>
      <c r="X279" s="1068"/>
      <c r="Y279" s="1068"/>
      <c r="Z279" s="1068"/>
      <c r="AA279" s="1068"/>
      <c r="AB279" s="1110"/>
      <c r="AC279" s="1110"/>
      <c r="AD279" s="1110"/>
      <c r="AE279" s="1110"/>
      <c r="AF279" s="1068"/>
      <c r="AG279" s="1068"/>
      <c r="AH279" s="1068"/>
      <c r="AI279" s="1068"/>
      <c r="AJ279" s="1068"/>
      <c r="AK279" s="1068"/>
      <c r="AL279" s="1068"/>
      <c r="AM279" s="1068"/>
      <c r="AN279" s="1068"/>
      <c r="AO279" s="1068"/>
      <c r="AP279" s="1068"/>
      <c r="AQ279" s="1068"/>
      <c r="AR279" s="1068"/>
      <c r="AS279" s="1068"/>
      <c r="AT279" s="1068"/>
      <c r="AU279" s="1068"/>
      <c r="AV279" s="1068"/>
      <c r="AW279" s="1068"/>
      <c r="AX279" s="1069"/>
      <c r="AY279" s="1068"/>
      <c r="AZ279" s="1068"/>
      <c r="BA279" s="1068"/>
      <c r="BB279" s="1068"/>
      <c r="BC279" s="1068"/>
      <c r="BD279" s="1068"/>
      <c r="BE279" s="1068"/>
      <c r="BF279" s="1068"/>
      <c r="BG279" s="1068"/>
      <c r="BH279" s="1068"/>
      <c r="BI279" s="1068"/>
      <c r="BJ279" s="1068"/>
      <c r="BK279" s="1068"/>
      <c r="BL279" s="1068"/>
      <c r="BM279" s="1068"/>
      <c r="BN279" s="1068"/>
      <c r="BO279" s="1068"/>
      <c r="BP279" s="1068"/>
      <c r="BQ279" s="1068"/>
      <c r="BR279" s="1068"/>
      <c r="BS279" s="1110"/>
      <c r="BT279" s="1068"/>
      <c r="BU279" s="1068"/>
      <c r="BV279" s="1068"/>
      <c r="BW279" s="1068"/>
      <c r="BX279" s="1068"/>
      <c r="BY279" s="1068"/>
      <c r="BZ279" s="1068"/>
      <c r="CA279" s="1068"/>
      <c r="CB279" s="1068"/>
      <c r="CC279" s="1068"/>
      <c r="CD279" s="1068"/>
      <c r="CE279" s="1068"/>
      <c r="CF279" s="1068"/>
      <c r="CG279" s="1068"/>
      <c r="CH279" s="1068"/>
      <c r="CI279" s="1068"/>
      <c r="CJ279" s="1068"/>
      <c r="CK279" s="1068"/>
      <c r="CL279" s="1068"/>
      <c r="CM279" s="1110"/>
      <c r="CN279" s="1110"/>
    </row>
    <row r="280" spans="2:92">
      <c r="B280" s="1067"/>
      <c r="I280" s="1068"/>
      <c r="J280" s="1068"/>
      <c r="K280" s="1068"/>
      <c r="L280" s="1068"/>
      <c r="M280" s="1068"/>
      <c r="N280" s="1068"/>
      <c r="O280" s="1068"/>
      <c r="P280" s="1068"/>
      <c r="Q280" s="1068"/>
      <c r="R280" s="1068"/>
      <c r="S280" s="1068"/>
      <c r="T280" s="1068"/>
      <c r="U280" s="1068"/>
      <c r="V280" s="1068"/>
      <c r="W280" s="1068"/>
      <c r="X280" s="1068"/>
      <c r="Y280" s="1068"/>
      <c r="Z280" s="1068"/>
      <c r="AA280" s="1068"/>
      <c r="AB280" s="1110"/>
      <c r="AC280" s="1110"/>
      <c r="AD280" s="1110"/>
      <c r="AE280" s="1110"/>
      <c r="AF280" s="1068"/>
      <c r="AG280" s="1068"/>
      <c r="AH280" s="1068"/>
      <c r="AI280" s="1068"/>
      <c r="AJ280" s="1068"/>
      <c r="AK280" s="1068"/>
      <c r="AL280" s="1068"/>
      <c r="AM280" s="1068"/>
      <c r="AN280" s="1068"/>
      <c r="AO280" s="1068"/>
      <c r="AP280" s="1068"/>
      <c r="AQ280" s="1068"/>
      <c r="AR280" s="1068"/>
      <c r="AS280" s="1068"/>
      <c r="AT280" s="1068"/>
      <c r="AU280" s="1068"/>
      <c r="AV280" s="1068"/>
      <c r="AW280" s="1068"/>
      <c r="AX280" s="1069"/>
      <c r="AY280" s="1068"/>
      <c r="AZ280" s="1068"/>
      <c r="BA280" s="1068"/>
      <c r="BB280" s="1068"/>
      <c r="BC280" s="1068"/>
      <c r="BD280" s="1068"/>
      <c r="BE280" s="1068"/>
      <c r="BF280" s="1068"/>
      <c r="BG280" s="1068"/>
      <c r="BH280" s="1068"/>
      <c r="BI280" s="1068"/>
      <c r="BJ280" s="1068"/>
      <c r="BK280" s="1068"/>
      <c r="BL280" s="1068"/>
      <c r="BM280" s="1068"/>
      <c r="BN280" s="1068"/>
      <c r="BO280" s="1068"/>
      <c r="BP280" s="1068"/>
      <c r="BQ280" s="1068"/>
      <c r="BR280" s="1068"/>
      <c r="BS280" s="1110"/>
      <c r="BT280" s="1068"/>
      <c r="BU280" s="1068"/>
      <c r="BV280" s="1068"/>
      <c r="BW280" s="1068"/>
      <c r="BX280" s="1068"/>
      <c r="BY280" s="1068"/>
      <c r="BZ280" s="1068"/>
      <c r="CA280" s="1068"/>
      <c r="CB280" s="1068"/>
      <c r="CC280" s="1068"/>
      <c r="CD280" s="1068"/>
      <c r="CE280" s="1068"/>
      <c r="CF280" s="1068"/>
      <c r="CG280" s="1068"/>
      <c r="CH280" s="1068"/>
      <c r="CI280" s="1068"/>
      <c r="CJ280" s="1068"/>
      <c r="CK280" s="1068"/>
      <c r="CL280" s="1068"/>
      <c r="CM280" s="1110"/>
      <c r="CN280" s="1110"/>
    </row>
    <row r="281" spans="2:92">
      <c r="B281" s="1067"/>
      <c r="I281" s="1068"/>
      <c r="J281" s="1068"/>
      <c r="K281" s="1068"/>
      <c r="L281" s="1068"/>
      <c r="M281" s="1068"/>
      <c r="N281" s="1068"/>
      <c r="O281" s="1068"/>
      <c r="P281" s="1068"/>
      <c r="Q281" s="1068"/>
      <c r="R281" s="1068"/>
      <c r="S281" s="1068"/>
      <c r="T281" s="1068"/>
      <c r="U281" s="1068"/>
      <c r="V281" s="1068"/>
      <c r="W281" s="1068"/>
      <c r="X281" s="1068"/>
      <c r="Y281" s="1068"/>
      <c r="Z281" s="1068"/>
      <c r="AA281" s="1068"/>
      <c r="AB281" s="1110"/>
      <c r="AC281" s="1110"/>
      <c r="AD281" s="1110"/>
      <c r="AE281" s="1110"/>
      <c r="AF281" s="1068"/>
      <c r="AG281" s="1068"/>
      <c r="AH281" s="1068"/>
      <c r="AI281" s="1068"/>
      <c r="AJ281" s="1068"/>
      <c r="AK281" s="1068"/>
      <c r="AL281" s="1068"/>
      <c r="AM281" s="1068"/>
      <c r="AN281" s="1068"/>
      <c r="AO281" s="1068"/>
      <c r="AP281" s="1068"/>
      <c r="AQ281" s="1068"/>
      <c r="AR281" s="1068"/>
      <c r="AS281" s="1068"/>
      <c r="AT281" s="1068"/>
      <c r="AU281" s="1068"/>
      <c r="AV281" s="1068"/>
      <c r="AW281" s="1068"/>
      <c r="AX281" s="1069"/>
      <c r="AY281" s="1068"/>
      <c r="AZ281" s="1068"/>
      <c r="BA281" s="1068"/>
      <c r="BB281" s="1068"/>
      <c r="BC281" s="1068"/>
      <c r="BD281" s="1068"/>
      <c r="BE281" s="1068"/>
      <c r="BF281" s="1068"/>
      <c r="BG281" s="1068"/>
      <c r="BH281" s="1068"/>
      <c r="BI281" s="1068"/>
      <c r="BJ281" s="1068"/>
      <c r="BK281" s="1068"/>
      <c r="BL281" s="1068"/>
      <c r="BM281" s="1068"/>
      <c r="BN281" s="1068"/>
      <c r="BO281" s="1068"/>
      <c r="BP281" s="1068"/>
      <c r="BQ281" s="1068"/>
      <c r="BR281" s="1068"/>
      <c r="BS281" s="1110"/>
      <c r="BT281" s="1068"/>
      <c r="BU281" s="1068"/>
      <c r="BV281" s="1068"/>
      <c r="BW281" s="1068"/>
      <c r="BX281" s="1068"/>
      <c r="BY281" s="1068"/>
      <c r="BZ281" s="1068"/>
      <c r="CA281" s="1068"/>
      <c r="CB281" s="1068"/>
      <c r="CC281" s="1068"/>
      <c r="CD281" s="1068"/>
      <c r="CE281" s="1068"/>
      <c r="CF281" s="1068"/>
      <c r="CG281" s="1068"/>
      <c r="CH281" s="1068"/>
      <c r="CI281" s="1068"/>
      <c r="CJ281" s="1068"/>
      <c r="CK281" s="1068"/>
      <c r="CL281" s="1068"/>
      <c r="CM281" s="1110"/>
      <c r="CN281" s="1110"/>
    </row>
    <row r="282" spans="2:92">
      <c r="B282" s="1067"/>
      <c r="I282" s="1068"/>
      <c r="J282" s="1068"/>
      <c r="K282" s="1068"/>
      <c r="L282" s="1068"/>
      <c r="M282" s="1068"/>
      <c r="N282" s="1068"/>
      <c r="O282" s="1068"/>
      <c r="P282" s="1068"/>
      <c r="Q282" s="1068"/>
      <c r="R282" s="1068"/>
      <c r="S282" s="1068"/>
      <c r="T282" s="1068"/>
      <c r="U282" s="1068"/>
      <c r="V282" s="1068"/>
      <c r="W282" s="1068"/>
      <c r="X282" s="1068"/>
      <c r="Y282" s="1068"/>
      <c r="Z282" s="1068"/>
      <c r="AA282" s="1068"/>
      <c r="AB282" s="1110"/>
      <c r="AC282" s="1110"/>
      <c r="AD282" s="1110"/>
      <c r="AE282" s="1110"/>
      <c r="AF282" s="1068"/>
      <c r="AG282" s="1068"/>
      <c r="AH282" s="1068"/>
      <c r="AI282" s="1068"/>
      <c r="AJ282" s="1068"/>
      <c r="AK282" s="1068"/>
      <c r="AL282" s="1068"/>
      <c r="AM282" s="1068"/>
      <c r="AN282" s="1068"/>
      <c r="AO282" s="1068"/>
      <c r="AP282" s="1068"/>
      <c r="AQ282" s="1068"/>
      <c r="AR282" s="1068"/>
      <c r="AS282" s="1068"/>
      <c r="AT282" s="1068"/>
      <c r="AU282" s="1068"/>
      <c r="AV282" s="1068"/>
      <c r="AW282" s="1068"/>
      <c r="AX282" s="1069"/>
      <c r="AY282" s="1068"/>
      <c r="AZ282" s="1068"/>
      <c r="BA282" s="1068"/>
      <c r="BB282" s="1068"/>
      <c r="BC282" s="1068"/>
      <c r="BD282" s="1068"/>
      <c r="BE282" s="1068"/>
      <c r="BF282" s="1068"/>
      <c r="BG282" s="1068"/>
      <c r="BH282" s="1068"/>
      <c r="BI282" s="1068"/>
      <c r="BJ282" s="1068"/>
      <c r="BK282" s="1068"/>
      <c r="BL282" s="1068"/>
      <c r="BM282" s="1068"/>
      <c r="BN282" s="1068"/>
      <c r="BO282" s="1068"/>
      <c r="BP282" s="1068"/>
      <c r="BQ282" s="1068"/>
      <c r="BR282" s="1068"/>
      <c r="BS282" s="1110"/>
      <c r="BT282" s="1068"/>
      <c r="BU282" s="1068"/>
      <c r="BV282" s="1068"/>
      <c r="BW282" s="1068"/>
      <c r="BX282" s="1068"/>
      <c r="BY282" s="1068"/>
      <c r="BZ282" s="1068"/>
      <c r="CA282" s="1068"/>
      <c r="CB282" s="1068"/>
      <c r="CC282" s="1068"/>
      <c r="CD282" s="1068"/>
      <c r="CE282" s="1068"/>
      <c r="CF282" s="1068"/>
      <c r="CG282" s="1068"/>
      <c r="CH282" s="1068"/>
      <c r="CI282" s="1068"/>
      <c r="CJ282" s="1068"/>
      <c r="CK282" s="1068"/>
      <c r="CL282" s="1068"/>
      <c r="CM282" s="1110"/>
      <c r="CN282" s="1110"/>
    </row>
    <row r="283" spans="2:92">
      <c r="B283" s="1067"/>
      <c r="I283" s="1068"/>
      <c r="J283" s="1068"/>
      <c r="K283" s="1068"/>
      <c r="L283" s="1068"/>
      <c r="M283" s="1068"/>
      <c r="N283" s="1068"/>
      <c r="O283" s="1068"/>
      <c r="P283" s="1068"/>
      <c r="Q283" s="1068"/>
      <c r="R283" s="1068"/>
      <c r="S283" s="1068"/>
      <c r="T283" s="1068"/>
      <c r="U283" s="1068"/>
      <c r="V283" s="1068"/>
      <c r="W283" s="1068"/>
      <c r="X283" s="1068"/>
      <c r="Y283" s="1068"/>
      <c r="Z283" s="1068"/>
      <c r="AA283" s="1068"/>
      <c r="AB283" s="1110"/>
      <c r="AC283" s="1110"/>
      <c r="AD283" s="1110"/>
      <c r="AE283" s="1110"/>
      <c r="AF283" s="1068"/>
      <c r="AG283" s="1068"/>
      <c r="AH283" s="1068"/>
      <c r="AI283" s="1068"/>
      <c r="AJ283" s="1068"/>
      <c r="AK283" s="1068"/>
      <c r="AL283" s="1068"/>
      <c r="AM283" s="1068"/>
      <c r="AN283" s="1068"/>
      <c r="AO283" s="1068"/>
      <c r="AP283" s="1068"/>
      <c r="AQ283" s="1068"/>
      <c r="AR283" s="1068"/>
      <c r="AS283" s="1068"/>
      <c r="AT283" s="1068"/>
      <c r="AU283" s="1068"/>
      <c r="AV283" s="1068"/>
      <c r="AW283" s="1068"/>
      <c r="AX283" s="1069"/>
      <c r="AY283" s="1068"/>
      <c r="AZ283" s="1068"/>
      <c r="BA283" s="1068"/>
      <c r="BB283" s="1068"/>
      <c r="BC283" s="1068"/>
      <c r="BD283" s="1068"/>
      <c r="BE283" s="1068"/>
      <c r="BF283" s="1068"/>
      <c r="BG283" s="1068"/>
      <c r="BH283" s="1068"/>
      <c r="BI283" s="1068"/>
      <c r="BJ283" s="1068"/>
      <c r="BK283" s="1068"/>
      <c r="BL283" s="1068"/>
      <c r="BM283" s="1068"/>
      <c r="BN283" s="1068"/>
      <c r="BO283" s="1068"/>
      <c r="BP283" s="1068"/>
      <c r="BQ283" s="1068"/>
      <c r="BR283" s="1068"/>
      <c r="BS283" s="1110"/>
      <c r="BT283" s="1068"/>
      <c r="BU283" s="1068"/>
      <c r="BV283" s="1068"/>
      <c r="BW283" s="1068"/>
      <c r="BX283" s="1068"/>
      <c r="BY283" s="1068"/>
      <c r="BZ283" s="1068"/>
      <c r="CA283" s="1068"/>
      <c r="CB283" s="1068"/>
      <c r="CC283" s="1068"/>
      <c r="CD283" s="1068"/>
      <c r="CE283" s="1068"/>
      <c r="CF283" s="1068"/>
      <c r="CG283" s="1068"/>
      <c r="CH283" s="1068"/>
      <c r="CI283" s="1068"/>
      <c r="CJ283" s="1068"/>
      <c r="CK283" s="1068"/>
      <c r="CL283" s="1068"/>
      <c r="CM283" s="1110"/>
      <c r="CN283" s="1110"/>
    </row>
    <row r="284" spans="2:92">
      <c r="B284" s="1067"/>
      <c r="I284" s="1068"/>
      <c r="J284" s="1068"/>
      <c r="K284" s="1068"/>
      <c r="L284" s="1068"/>
      <c r="M284" s="1068"/>
      <c r="N284" s="1068"/>
      <c r="O284" s="1068"/>
      <c r="P284" s="1068"/>
      <c r="Q284" s="1068"/>
      <c r="R284" s="1068"/>
      <c r="S284" s="1068"/>
      <c r="T284" s="1068"/>
      <c r="U284" s="1068"/>
      <c r="V284" s="1068"/>
      <c r="W284" s="1068"/>
      <c r="X284" s="1068"/>
      <c r="Y284" s="1068"/>
      <c r="Z284" s="1068"/>
      <c r="AA284" s="1068"/>
      <c r="AB284" s="1110"/>
      <c r="AC284" s="1110"/>
      <c r="AD284" s="1110"/>
      <c r="AE284" s="1110"/>
      <c r="AF284" s="1068"/>
      <c r="AG284" s="1068"/>
      <c r="AH284" s="1068"/>
      <c r="AI284" s="1068"/>
      <c r="AJ284" s="1068"/>
      <c r="AK284" s="1068"/>
      <c r="AL284" s="1068"/>
      <c r="AM284" s="1068"/>
      <c r="AN284" s="1068"/>
      <c r="AO284" s="1068"/>
      <c r="AP284" s="1068"/>
      <c r="AQ284" s="1068"/>
      <c r="AR284" s="1068"/>
      <c r="AS284" s="1068"/>
      <c r="AT284" s="1068"/>
      <c r="AU284" s="1068"/>
      <c r="AV284" s="1068"/>
      <c r="AW284" s="1068"/>
      <c r="AX284" s="1069"/>
      <c r="AY284" s="1068"/>
      <c r="AZ284" s="1068"/>
      <c r="BA284" s="1068"/>
      <c r="BB284" s="1068"/>
      <c r="BC284" s="1068"/>
      <c r="BD284" s="1068"/>
      <c r="BE284" s="1068"/>
      <c r="BF284" s="1068"/>
      <c r="BG284" s="1068"/>
      <c r="BH284" s="1068"/>
      <c r="BI284" s="1068"/>
      <c r="BJ284" s="1068"/>
      <c r="BK284" s="1068"/>
      <c r="BL284" s="1068"/>
      <c r="BM284" s="1068"/>
      <c r="BN284" s="1068"/>
      <c r="BO284" s="1068"/>
      <c r="BP284" s="1068"/>
      <c r="BQ284" s="1068"/>
      <c r="BR284" s="1068"/>
      <c r="BS284" s="1110"/>
      <c r="BT284" s="1068"/>
      <c r="BU284" s="1068"/>
      <c r="BV284" s="1068"/>
      <c r="BW284" s="1068"/>
      <c r="BX284" s="1068"/>
      <c r="BY284" s="1068"/>
      <c r="BZ284" s="1068"/>
      <c r="CA284" s="1068"/>
      <c r="CB284" s="1068"/>
      <c r="CC284" s="1068"/>
      <c r="CD284" s="1068"/>
      <c r="CE284" s="1068"/>
      <c r="CF284" s="1068"/>
      <c r="CG284" s="1068"/>
      <c r="CH284" s="1068"/>
      <c r="CI284" s="1068"/>
      <c r="CJ284" s="1068"/>
      <c r="CK284" s="1068"/>
      <c r="CL284" s="1068"/>
      <c r="CM284" s="1110"/>
      <c r="CN284" s="1110"/>
    </row>
    <row r="285" spans="2:92">
      <c r="B285" s="1067"/>
      <c r="I285" s="1068"/>
      <c r="J285" s="1068"/>
      <c r="K285" s="1068"/>
      <c r="L285" s="1068"/>
      <c r="M285" s="1068"/>
      <c r="N285" s="1068"/>
      <c r="O285" s="1068"/>
      <c r="P285" s="1068"/>
      <c r="Q285" s="1068"/>
      <c r="R285" s="1068"/>
      <c r="S285" s="1068"/>
      <c r="T285" s="1068"/>
      <c r="U285" s="1068"/>
      <c r="V285" s="1068"/>
      <c r="W285" s="1068"/>
      <c r="X285" s="1068"/>
      <c r="Y285" s="1068"/>
      <c r="Z285" s="1068"/>
      <c r="AA285" s="1068"/>
      <c r="AB285" s="1110"/>
      <c r="AC285" s="1110"/>
      <c r="AD285" s="1110"/>
      <c r="AE285" s="1110"/>
      <c r="AF285" s="1068"/>
      <c r="AG285" s="1068"/>
      <c r="AH285" s="1068"/>
      <c r="AI285" s="1068"/>
      <c r="AJ285" s="1068"/>
      <c r="AK285" s="1068"/>
      <c r="AL285" s="1068"/>
      <c r="AM285" s="1068"/>
      <c r="AN285" s="1068"/>
      <c r="AO285" s="1068"/>
      <c r="AP285" s="1068"/>
      <c r="AQ285" s="1068"/>
      <c r="AR285" s="1068"/>
      <c r="AS285" s="1068"/>
      <c r="AT285" s="1068"/>
      <c r="AU285" s="1068"/>
      <c r="AV285" s="1068"/>
      <c r="AW285" s="1068"/>
      <c r="AX285" s="1069"/>
      <c r="AY285" s="1068"/>
      <c r="AZ285" s="1068"/>
      <c r="BA285" s="1068"/>
      <c r="BB285" s="1068"/>
      <c r="BC285" s="1068"/>
      <c r="BD285" s="1068"/>
      <c r="BE285" s="1068"/>
      <c r="BF285" s="1068"/>
      <c r="BG285" s="1068"/>
      <c r="BH285" s="1068"/>
      <c r="BI285" s="1068"/>
      <c r="BJ285" s="1068"/>
      <c r="BK285" s="1068"/>
      <c r="BL285" s="1068"/>
      <c r="BM285" s="1068"/>
      <c r="BN285" s="1068"/>
      <c r="BO285" s="1068"/>
      <c r="BP285" s="1068"/>
      <c r="BQ285" s="1068"/>
      <c r="BR285" s="1068"/>
      <c r="BS285" s="1110"/>
      <c r="BT285" s="1068"/>
      <c r="BU285" s="1068"/>
      <c r="BV285" s="1068"/>
      <c r="BW285" s="1068"/>
      <c r="BX285" s="1068"/>
      <c r="BY285" s="1068"/>
      <c r="BZ285" s="1068"/>
      <c r="CA285" s="1068"/>
      <c r="CB285" s="1068"/>
      <c r="CC285" s="1068"/>
      <c r="CD285" s="1068"/>
      <c r="CE285" s="1068"/>
      <c r="CF285" s="1068"/>
      <c r="CG285" s="1068"/>
      <c r="CH285" s="1068"/>
      <c r="CI285" s="1068"/>
      <c r="CJ285" s="1068"/>
      <c r="CK285" s="1068"/>
      <c r="CL285" s="1068"/>
      <c r="CM285" s="1110"/>
      <c r="CN285" s="1110"/>
    </row>
    <row r="286" spans="2:92">
      <c r="B286" s="1067"/>
      <c r="I286" s="1068"/>
      <c r="J286" s="1068"/>
      <c r="K286" s="1068"/>
      <c r="L286" s="1068"/>
      <c r="M286" s="1068"/>
      <c r="N286" s="1068"/>
      <c r="O286" s="1068"/>
      <c r="P286" s="1068"/>
      <c r="Q286" s="1068"/>
      <c r="R286" s="1068"/>
      <c r="S286" s="1068"/>
      <c r="T286" s="1068"/>
      <c r="U286" s="1068"/>
      <c r="V286" s="1068"/>
      <c r="W286" s="1068"/>
      <c r="X286" s="1068"/>
      <c r="Y286" s="1068"/>
      <c r="Z286" s="1068"/>
      <c r="AA286" s="1068"/>
      <c r="AB286" s="1110"/>
      <c r="AC286" s="1110"/>
      <c r="AD286" s="1110"/>
      <c r="AE286" s="1110"/>
      <c r="AF286" s="1068"/>
      <c r="AG286" s="1068"/>
      <c r="AH286" s="1068"/>
      <c r="AI286" s="1068"/>
      <c r="AJ286" s="1068"/>
      <c r="AK286" s="1068"/>
      <c r="AL286" s="1068"/>
      <c r="AM286" s="1068"/>
      <c r="AN286" s="1068"/>
      <c r="AO286" s="1068"/>
      <c r="AP286" s="1068"/>
      <c r="AQ286" s="1068"/>
      <c r="AR286" s="1068"/>
      <c r="AS286" s="1068"/>
      <c r="AT286" s="1068"/>
      <c r="AU286" s="1068"/>
      <c r="AV286" s="1068"/>
      <c r="AW286" s="1068"/>
      <c r="AX286" s="1069"/>
      <c r="AY286" s="1068"/>
      <c r="AZ286" s="1068"/>
      <c r="BA286" s="1068"/>
      <c r="BB286" s="1068"/>
      <c r="BC286" s="1068"/>
      <c r="BD286" s="1068"/>
      <c r="BE286" s="1068"/>
      <c r="BF286" s="1068"/>
      <c r="BG286" s="1068"/>
      <c r="BH286" s="1068"/>
      <c r="BI286" s="1068"/>
      <c r="BJ286" s="1068"/>
      <c r="BK286" s="1068"/>
      <c r="BL286" s="1068"/>
      <c r="BM286" s="1068"/>
      <c r="BN286" s="1068"/>
      <c r="BO286" s="1068"/>
      <c r="BP286" s="1068"/>
      <c r="BQ286" s="1068"/>
      <c r="BR286" s="1068"/>
      <c r="BS286" s="1110"/>
      <c r="BT286" s="1068"/>
      <c r="BU286" s="1068"/>
      <c r="BV286" s="1068"/>
      <c r="BW286" s="1068"/>
      <c r="BX286" s="1068"/>
      <c r="BY286" s="1068"/>
      <c r="BZ286" s="1068"/>
      <c r="CA286" s="1068"/>
      <c r="CB286" s="1068"/>
      <c r="CC286" s="1068"/>
      <c r="CD286" s="1068"/>
      <c r="CE286" s="1068"/>
      <c r="CF286" s="1068"/>
      <c r="CG286" s="1068"/>
      <c r="CH286" s="1068"/>
      <c r="CI286" s="1068"/>
      <c r="CJ286" s="1068"/>
      <c r="CK286" s="1068"/>
      <c r="CL286" s="1068"/>
      <c r="CM286" s="1110"/>
      <c r="CN286" s="1110"/>
    </row>
    <row r="287" spans="2:92">
      <c r="B287" s="1067"/>
      <c r="I287" s="1068"/>
      <c r="J287" s="1068"/>
      <c r="K287" s="1068"/>
      <c r="L287" s="1068"/>
      <c r="M287" s="1068"/>
      <c r="N287" s="1068"/>
      <c r="O287" s="1068"/>
      <c r="P287" s="1068"/>
      <c r="Q287" s="1068"/>
      <c r="R287" s="1068"/>
      <c r="S287" s="1068"/>
      <c r="T287" s="1068"/>
      <c r="U287" s="1068"/>
      <c r="V287" s="1068"/>
      <c r="W287" s="1068"/>
      <c r="X287" s="1068"/>
      <c r="Y287" s="1068"/>
      <c r="Z287" s="1068"/>
      <c r="AA287" s="1068"/>
      <c r="AB287" s="1110"/>
      <c r="AC287" s="1110"/>
      <c r="AD287" s="1110"/>
      <c r="AE287" s="1110"/>
      <c r="AF287" s="1068"/>
      <c r="AG287" s="1068"/>
      <c r="AH287" s="1068"/>
      <c r="AI287" s="1068"/>
      <c r="AJ287" s="1068"/>
      <c r="AK287" s="1068"/>
      <c r="AL287" s="1068"/>
      <c r="AM287" s="1068"/>
      <c r="AN287" s="1068"/>
      <c r="AO287" s="1068"/>
      <c r="AP287" s="1068"/>
      <c r="AQ287" s="1068"/>
      <c r="AR287" s="1068"/>
      <c r="AS287" s="1068"/>
      <c r="AT287" s="1068"/>
      <c r="AU287" s="1068"/>
      <c r="AV287" s="1068"/>
      <c r="AW287" s="1068"/>
      <c r="AX287" s="1069"/>
      <c r="AY287" s="1068"/>
      <c r="AZ287" s="1068"/>
      <c r="BA287" s="1068"/>
      <c r="BB287" s="1068"/>
      <c r="BC287" s="1068"/>
      <c r="BD287" s="1068"/>
      <c r="BE287" s="1068"/>
      <c r="BF287" s="1068"/>
      <c r="BG287" s="1068"/>
      <c r="BH287" s="1068"/>
      <c r="BI287" s="1068"/>
      <c r="BJ287" s="1068"/>
      <c r="BK287" s="1068"/>
      <c r="BL287" s="1068"/>
      <c r="BM287" s="1068"/>
      <c r="BN287" s="1068"/>
      <c r="BO287" s="1068"/>
      <c r="BP287" s="1068"/>
      <c r="BQ287" s="1068"/>
      <c r="BR287" s="1068"/>
      <c r="BS287" s="1110"/>
      <c r="BT287" s="1068"/>
      <c r="BU287" s="1068"/>
      <c r="BV287" s="1068"/>
      <c r="BW287" s="1068"/>
      <c r="BX287" s="1068"/>
      <c r="BY287" s="1068"/>
      <c r="BZ287" s="1068"/>
      <c r="CA287" s="1068"/>
      <c r="CB287" s="1068"/>
      <c r="CC287" s="1068"/>
      <c r="CD287" s="1068"/>
      <c r="CE287" s="1068"/>
      <c r="CF287" s="1068"/>
      <c r="CG287" s="1068"/>
      <c r="CH287" s="1068"/>
      <c r="CI287" s="1068"/>
      <c r="CJ287" s="1068"/>
      <c r="CK287" s="1068"/>
      <c r="CL287" s="1068"/>
      <c r="CM287" s="1110"/>
      <c r="CN287" s="1110"/>
    </row>
    <row r="288" spans="2:92">
      <c r="B288" s="1067"/>
      <c r="I288" s="1068"/>
      <c r="J288" s="1068"/>
      <c r="K288" s="1068"/>
      <c r="L288" s="1068"/>
      <c r="M288" s="1068"/>
      <c r="N288" s="1068"/>
      <c r="O288" s="1068"/>
      <c r="P288" s="1068"/>
      <c r="Q288" s="1068"/>
      <c r="R288" s="1068"/>
      <c r="S288" s="1068"/>
      <c r="T288" s="1068"/>
      <c r="U288" s="1068"/>
      <c r="V288" s="1068"/>
      <c r="W288" s="1068"/>
      <c r="X288" s="1068"/>
      <c r="Y288" s="1068"/>
      <c r="Z288" s="1068"/>
      <c r="AA288" s="1068"/>
      <c r="AB288" s="1110"/>
      <c r="AC288" s="1110"/>
      <c r="AD288" s="1110"/>
      <c r="AE288" s="1110"/>
      <c r="AF288" s="1068"/>
      <c r="AG288" s="1068"/>
      <c r="AH288" s="1068"/>
      <c r="AI288" s="1068"/>
      <c r="AJ288" s="1068"/>
      <c r="AK288" s="1068"/>
      <c r="AL288" s="1068"/>
      <c r="AM288" s="1068"/>
      <c r="AN288" s="1068"/>
      <c r="AO288" s="1068"/>
      <c r="AP288" s="1068"/>
      <c r="AQ288" s="1068"/>
      <c r="AR288" s="1068"/>
      <c r="AS288" s="1068"/>
      <c r="AT288" s="1068"/>
      <c r="AU288" s="1068"/>
      <c r="AV288" s="1068"/>
      <c r="AW288" s="1068"/>
      <c r="AX288" s="1069"/>
      <c r="AY288" s="1068"/>
      <c r="AZ288" s="1068"/>
      <c r="BA288" s="1068"/>
      <c r="BB288" s="1068"/>
      <c r="BC288" s="1068"/>
      <c r="BD288" s="1068"/>
      <c r="BE288" s="1068"/>
      <c r="BF288" s="1068"/>
      <c r="BG288" s="1068"/>
      <c r="BH288" s="1068"/>
      <c r="BI288" s="1068"/>
      <c r="BJ288" s="1068"/>
      <c r="BK288" s="1068"/>
      <c r="BL288" s="1068"/>
      <c r="BM288" s="1068"/>
      <c r="BN288" s="1068"/>
      <c r="BO288" s="1068"/>
      <c r="BP288" s="1068"/>
      <c r="BQ288" s="1068"/>
      <c r="BR288" s="1068"/>
      <c r="BS288" s="1110"/>
      <c r="BT288" s="1068"/>
      <c r="BU288" s="1068"/>
      <c r="BV288" s="1068"/>
      <c r="BW288" s="1068"/>
      <c r="BX288" s="1068"/>
      <c r="BY288" s="1068"/>
      <c r="BZ288" s="1068"/>
      <c r="CA288" s="1068"/>
      <c r="CB288" s="1068"/>
      <c r="CC288" s="1068"/>
      <c r="CD288" s="1068"/>
      <c r="CE288" s="1068"/>
      <c r="CF288" s="1068"/>
      <c r="CG288" s="1068"/>
      <c r="CH288" s="1068"/>
      <c r="CI288" s="1068"/>
      <c r="CJ288" s="1068"/>
      <c r="CK288" s="1068"/>
      <c r="CL288" s="1068"/>
      <c r="CM288" s="1110"/>
      <c r="CN288" s="1110"/>
    </row>
    <row r="289" spans="2:92">
      <c r="B289" s="1067"/>
      <c r="I289" s="1068"/>
      <c r="J289" s="1068"/>
      <c r="K289" s="1068"/>
      <c r="L289" s="1068"/>
      <c r="M289" s="1068"/>
      <c r="N289" s="1068"/>
      <c r="O289" s="1068"/>
      <c r="P289" s="1068"/>
      <c r="Q289" s="1068"/>
      <c r="R289" s="1068"/>
      <c r="S289" s="1068"/>
      <c r="T289" s="1068"/>
      <c r="U289" s="1068"/>
      <c r="V289" s="1068"/>
      <c r="W289" s="1068"/>
      <c r="X289" s="1068"/>
      <c r="Y289" s="1068"/>
      <c r="Z289" s="1068"/>
      <c r="AA289" s="1068"/>
      <c r="AB289" s="1110"/>
      <c r="AC289" s="1110"/>
      <c r="AD289" s="1110"/>
      <c r="AE289" s="1110"/>
      <c r="AF289" s="1068"/>
      <c r="AG289" s="1068"/>
      <c r="AH289" s="1068"/>
      <c r="AI289" s="1068"/>
      <c r="AJ289" s="1068"/>
      <c r="AK289" s="1068"/>
      <c r="AL289" s="1068"/>
      <c r="AM289" s="1068"/>
      <c r="AN289" s="1068"/>
      <c r="AO289" s="1068"/>
      <c r="AP289" s="1068"/>
      <c r="AQ289" s="1068"/>
      <c r="AR289" s="1068"/>
      <c r="AS289" s="1068"/>
      <c r="AT289" s="1068"/>
      <c r="AU289" s="1068"/>
      <c r="AV289" s="1068"/>
      <c r="AW289" s="1068"/>
      <c r="AX289" s="1069"/>
      <c r="AY289" s="1068"/>
      <c r="AZ289" s="1068"/>
      <c r="BA289" s="1068"/>
      <c r="BB289" s="1068"/>
      <c r="BC289" s="1068"/>
      <c r="BD289" s="1068"/>
      <c r="BE289" s="1068"/>
      <c r="BF289" s="1068"/>
      <c r="BG289" s="1068"/>
      <c r="BH289" s="1068"/>
      <c r="BI289" s="1068"/>
      <c r="BJ289" s="1068"/>
      <c r="BK289" s="1068"/>
      <c r="BL289" s="1068"/>
      <c r="BM289" s="1068"/>
      <c r="BN289" s="1068"/>
      <c r="BO289" s="1068"/>
      <c r="BP289" s="1068"/>
      <c r="BQ289" s="1068"/>
      <c r="BR289" s="1068"/>
      <c r="BS289" s="1110"/>
      <c r="BT289" s="1068"/>
      <c r="BU289" s="1068"/>
      <c r="BV289" s="1068"/>
      <c r="BW289" s="1068"/>
      <c r="BX289" s="1068"/>
      <c r="BY289" s="1068"/>
      <c r="BZ289" s="1068"/>
      <c r="CA289" s="1068"/>
      <c r="CB289" s="1068"/>
      <c r="CC289" s="1068"/>
      <c r="CD289" s="1068"/>
      <c r="CE289" s="1068"/>
      <c r="CF289" s="1068"/>
      <c r="CG289" s="1068"/>
      <c r="CH289" s="1068"/>
      <c r="CI289" s="1068"/>
      <c r="CJ289" s="1068"/>
      <c r="CK289" s="1068"/>
      <c r="CL289" s="1068"/>
      <c r="CM289" s="1110"/>
      <c r="CN289" s="1110"/>
    </row>
    <row r="290" spans="2:92">
      <c r="B290" s="1067"/>
      <c r="I290" s="1068"/>
      <c r="J290" s="1068"/>
      <c r="K290" s="1068"/>
      <c r="L290" s="1068"/>
      <c r="M290" s="1068"/>
      <c r="N290" s="1068"/>
      <c r="O290" s="1068"/>
      <c r="P290" s="1068"/>
      <c r="Q290" s="1068"/>
      <c r="R290" s="1068"/>
      <c r="S290" s="1068"/>
      <c r="T290" s="1068"/>
      <c r="U290" s="1068"/>
      <c r="V290" s="1068"/>
      <c r="W290" s="1068"/>
      <c r="X290" s="1068"/>
      <c r="Y290" s="1068"/>
      <c r="Z290" s="1068"/>
      <c r="AA290" s="1068"/>
      <c r="AB290" s="1110"/>
      <c r="AC290" s="1110"/>
      <c r="AD290" s="1110"/>
      <c r="AE290" s="1110"/>
      <c r="AF290" s="1068"/>
      <c r="AG290" s="1068"/>
      <c r="AH290" s="1068"/>
      <c r="AI290" s="1068"/>
      <c r="AJ290" s="1068"/>
      <c r="AK290" s="1068"/>
      <c r="AL290" s="1068"/>
      <c r="AM290" s="1068"/>
      <c r="AN290" s="1068"/>
      <c r="AO290" s="1068"/>
      <c r="AP290" s="1068"/>
      <c r="AQ290" s="1068"/>
      <c r="AR290" s="1068"/>
      <c r="AS290" s="1068"/>
      <c r="AT290" s="1068"/>
      <c r="AU290" s="1068"/>
      <c r="AV290" s="1068"/>
      <c r="AW290" s="1068"/>
      <c r="AX290" s="1069"/>
      <c r="AY290" s="1068"/>
      <c r="AZ290" s="1068"/>
      <c r="BA290" s="1068"/>
      <c r="BB290" s="1068"/>
      <c r="BC290" s="1068"/>
      <c r="BD290" s="1068"/>
      <c r="BE290" s="1068"/>
      <c r="BF290" s="1068"/>
      <c r="BG290" s="1068"/>
      <c r="BH290" s="1068"/>
      <c r="BI290" s="1068"/>
      <c r="BJ290" s="1068"/>
      <c r="BK290" s="1068"/>
      <c r="BL290" s="1068"/>
      <c r="BM290" s="1068"/>
      <c r="BN290" s="1068"/>
      <c r="BO290" s="1068"/>
      <c r="BP290" s="1068"/>
      <c r="BQ290" s="1068"/>
      <c r="BR290" s="1068"/>
      <c r="BS290" s="1110"/>
      <c r="BT290" s="1068"/>
      <c r="BU290" s="1068"/>
      <c r="BV290" s="1068"/>
      <c r="BW290" s="1068"/>
      <c r="BX290" s="1068"/>
      <c r="BY290" s="1068"/>
      <c r="BZ290" s="1068"/>
      <c r="CA290" s="1068"/>
      <c r="CB290" s="1068"/>
      <c r="CC290" s="1068"/>
      <c r="CD290" s="1068"/>
      <c r="CE290" s="1068"/>
      <c r="CF290" s="1068"/>
      <c r="CG290" s="1068"/>
      <c r="CH290" s="1068"/>
      <c r="CI290" s="1068"/>
      <c r="CJ290" s="1068"/>
      <c r="CK290" s="1068"/>
      <c r="CL290" s="1068"/>
      <c r="CM290" s="1110"/>
      <c r="CN290" s="1110"/>
    </row>
    <row r="291" spans="2:92">
      <c r="B291" s="1067"/>
      <c r="I291" s="1068"/>
      <c r="J291" s="1068"/>
      <c r="K291" s="1068"/>
      <c r="L291" s="1068"/>
      <c r="M291" s="1068"/>
      <c r="N291" s="1068"/>
      <c r="O291" s="1068"/>
      <c r="P291" s="1068"/>
      <c r="Q291" s="1068"/>
      <c r="R291" s="1068"/>
      <c r="S291" s="1068"/>
      <c r="T291" s="1068"/>
      <c r="U291" s="1068"/>
      <c r="V291" s="1068"/>
      <c r="W291" s="1068"/>
      <c r="X291" s="1068"/>
      <c r="Y291" s="1068"/>
      <c r="Z291" s="1068"/>
      <c r="AA291" s="1068"/>
      <c r="AB291" s="1110"/>
      <c r="AC291" s="1110"/>
      <c r="AD291" s="1110"/>
      <c r="AE291" s="1110"/>
      <c r="AF291" s="1068"/>
      <c r="AG291" s="1068"/>
      <c r="AH291" s="1068"/>
      <c r="AI291" s="1068"/>
      <c r="AJ291" s="1068"/>
      <c r="AK291" s="1068"/>
      <c r="AL291" s="1068"/>
      <c r="AM291" s="1068"/>
      <c r="AN291" s="1068"/>
      <c r="AO291" s="1068"/>
      <c r="AP291" s="1068"/>
      <c r="AQ291" s="1068"/>
      <c r="AR291" s="1068"/>
      <c r="AS291" s="1068"/>
      <c r="AT291" s="1068"/>
      <c r="AU291" s="1068"/>
      <c r="AV291" s="1068"/>
      <c r="AW291" s="1068"/>
      <c r="AX291" s="1069"/>
      <c r="AY291" s="1068"/>
      <c r="AZ291" s="1068"/>
      <c r="BA291" s="1068"/>
      <c r="BB291" s="1068"/>
      <c r="BC291" s="1068"/>
      <c r="BD291" s="1068"/>
      <c r="BE291" s="1068"/>
      <c r="BF291" s="1068"/>
      <c r="BG291" s="1068"/>
      <c r="BH291" s="1068"/>
      <c r="BI291" s="1068"/>
      <c r="BJ291" s="1068"/>
      <c r="BK291" s="1068"/>
      <c r="BL291" s="1068"/>
      <c r="BM291" s="1068"/>
      <c r="BN291" s="1068"/>
      <c r="BO291" s="1068"/>
      <c r="BP291" s="1068"/>
      <c r="BQ291" s="1068"/>
      <c r="BR291" s="1068"/>
      <c r="BS291" s="1110"/>
      <c r="BT291" s="1068"/>
      <c r="BU291" s="1068"/>
      <c r="BV291" s="1068"/>
      <c r="BW291" s="1068"/>
      <c r="BX291" s="1068"/>
      <c r="BY291" s="1068"/>
      <c r="BZ291" s="1068"/>
      <c r="CA291" s="1068"/>
      <c r="CB291" s="1068"/>
      <c r="CC291" s="1068"/>
      <c r="CD291" s="1068"/>
      <c r="CE291" s="1068"/>
      <c r="CF291" s="1068"/>
      <c r="CG291" s="1068"/>
      <c r="CH291" s="1068"/>
      <c r="CI291" s="1068"/>
      <c r="CJ291" s="1068"/>
      <c r="CK291" s="1068"/>
      <c r="CL291" s="1068"/>
      <c r="CM291" s="1110"/>
      <c r="CN291" s="1110"/>
    </row>
    <row r="292" spans="2:92">
      <c r="B292" s="1067"/>
      <c r="I292" s="1068"/>
      <c r="J292" s="1068"/>
      <c r="K292" s="1068"/>
      <c r="L292" s="1068"/>
      <c r="M292" s="1068"/>
      <c r="N292" s="1068"/>
      <c r="O292" s="1068"/>
      <c r="P292" s="1068"/>
      <c r="Q292" s="1068"/>
      <c r="R292" s="1068"/>
      <c r="S292" s="1068"/>
      <c r="T292" s="1068"/>
      <c r="U292" s="1068"/>
      <c r="V292" s="1068"/>
      <c r="W292" s="1068"/>
      <c r="X292" s="1068"/>
      <c r="Y292" s="1068"/>
      <c r="Z292" s="1068"/>
      <c r="AA292" s="1068"/>
      <c r="AB292" s="1110"/>
      <c r="AC292" s="1110"/>
      <c r="AD292" s="1110"/>
      <c r="AE292" s="1110"/>
      <c r="AF292" s="1068"/>
      <c r="AG292" s="1068"/>
      <c r="AH292" s="1068"/>
      <c r="AI292" s="1068"/>
      <c r="AJ292" s="1068"/>
      <c r="AK292" s="1068"/>
      <c r="AL292" s="1068"/>
      <c r="AM292" s="1068"/>
      <c r="AN292" s="1068"/>
      <c r="AO292" s="1068"/>
      <c r="AP292" s="1068"/>
      <c r="AQ292" s="1068"/>
      <c r="AR292" s="1068"/>
      <c r="AS292" s="1068"/>
      <c r="AT292" s="1068"/>
      <c r="AU292" s="1068"/>
      <c r="AV292" s="1068"/>
      <c r="AW292" s="1068"/>
      <c r="AX292" s="1069"/>
      <c r="AY292" s="1068"/>
      <c r="AZ292" s="1068"/>
      <c r="BA292" s="1068"/>
      <c r="BB292" s="1068"/>
      <c r="BC292" s="1068"/>
      <c r="BD292" s="1068"/>
      <c r="BE292" s="1068"/>
      <c r="BF292" s="1068"/>
      <c r="BG292" s="1068"/>
      <c r="BH292" s="1068"/>
      <c r="BI292" s="1068"/>
      <c r="BJ292" s="1068"/>
      <c r="BK292" s="1068"/>
      <c r="BL292" s="1068"/>
      <c r="BM292" s="1068"/>
      <c r="BN292" s="1068"/>
      <c r="BO292" s="1068"/>
      <c r="BP292" s="1068"/>
      <c r="BQ292" s="1068"/>
      <c r="BR292" s="1068"/>
      <c r="BS292" s="1110"/>
      <c r="BT292" s="1068"/>
      <c r="BU292" s="1068"/>
      <c r="BV292" s="1068"/>
      <c r="BW292" s="1068"/>
      <c r="BX292" s="1068"/>
      <c r="BY292" s="1068"/>
      <c r="BZ292" s="1068"/>
      <c r="CA292" s="1068"/>
      <c r="CB292" s="1068"/>
      <c r="CC292" s="1068"/>
      <c r="CD292" s="1068"/>
      <c r="CE292" s="1068"/>
      <c r="CF292" s="1068"/>
      <c r="CG292" s="1068"/>
      <c r="CH292" s="1068"/>
      <c r="CI292" s="1068"/>
      <c r="CJ292" s="1068"/>
      <c r="CK292" s="1068"/>
      <c r="CL292" s="1068"/>
      <c r="CM292" s="1110"/>
      <c r="CN292" s="1110"/>
    </row>
    <row r="293" spans="2:92">
      <c r="B293" s="1067"/>
      <c r="I293" s="1068"/>
      <c r="J293" s="1068"/>
      <c r="K293" s="1068"/>
      <c r="L293" s="1068"/>
      <c r="M293" s="1068"/>
      <c r="N293" s="1068"/>
      <c r="O293" s="1068"/>
      <c r="P293" s="1068"/>
      <c r="Q293" s="1068"/>
      <c r="R293" s="1068"/>
      <c r="S293" s="1068"/>
      <c r="T293" s="1068"/>
      <c r="U293" s="1068"/>
      <c r="V293" s="1068"/>
      <c r="W293" s="1068"/>
      <c r="X293" s="1068"/>
      <c r="Y293" s="1068"/>
      <c r="Z293" s="1068"/>
      <c r="AA293" s="1068"/>
      <c r="AB293" s="1110"/>
      <c r="AC293" s="1110"/>
      <c r="AD293" s="1110"/>
      <c r="AE293" s="1110"/>
      <c r="AF293" s="1068"/>
      <c r="AG293" s="1068"/>
      <c r="AH293" s="1068"/>
      <c r="AI293" s="1068"/>
      <c r="AJ293" s="1068"/>
      <c r="AK293" s="1068"/>
      <c r="AL293" s="1068"/>
      <c r="AM293" s="1068"/>
      <c r="AN293" s="1068"/>
      <c r="AO293" s="1068"/>
      <c r="AP293" s="1068"/>
      <c r="AQ293" s="1068"/>
      <c r="AR293" s="1068"/>
      <c r="AS293" s="1068"/>
      <c r="AT293" s="1068"/>
      <c r="AU293" s="1068"/>
      <c r="AV293" s="1068"/>
      <c r="AW293" s="1068"/>
      <c r="AX293" s="1069"/>
      <c r="AY293" s="1068"/>
      <c r="AZ293" s="1068"/>
      <c r="BA293" s="1068"/>
      <c r="BB293" s="1068"/>
      <c r="BC293" s="1068"/>
      <c r="BD293" s="1068"/>
      <c r="BE293" s="1068"/>
      <c r="BF293" s="1068"/>
      <c r="BG293" s="1068"/>
      <c r="BH293" s="1068"/>
      <c r="BI293" s="1068"/>
      <c r="BJ293" s="1068"/>
      <c r="BK293" s="1068"/>
      <c r="BL293" s="1068"/>
      <c r="BM293" s="1068"/>
      <c r="BN293" s="1068"/>
      <c r="BO293" s="1068"/>
      <c r="BP293" s="1068"/>
      <c r="BQ293" s="1068"/>
      <c r="BR293" s="1068"/>
      <c r="BS293" s="1110"/>
      <c r="BT293" s="1068"/>
      <c r="BU293" s="1068"/>
      <c r="BV293" s="1068"/>
      <c r="BW293" s="1068"/>
      <c r="BX293" s="1068"/>
      <c r="BY293" s="1068"/>
      <c r="BZ293" s="1068"/>
      <c r="CA293" s="1068"/>
      <c r="CB293" s="1068"/>
      <c r="CC293" s="1068"/>
      <c r="CD293" s="1068"/>
      <c r="CE293" s="1068"/>
      <c r="CF293" s="1068"/>
      <c r="CG293" s="1068"/>
      <c r="CH293" s="1068"/>
      <c r="CI293" s="1068"/>
      <c r="CJ293" s="1068"/>
      <c r="CK293" s="1068"/>
      <c r="CL293" s="1068"/>
      <c r="CM293" s="1110"/>
      <c r="CN293" s="1110"/>
    </row>
    <row r="294" spans="2:92">
      <c r="B294" s="1067"/>
      <c r="I294" s="1068"/>
      <c r="J294" s="1068"/>
      <c r="K294" s="1068"/>
      <c r="L294" s="1068"/>
      <c r="M294" s="1068"/>
      <c r="N294" s="1068"/>
      <c r="O294" s="1068"/>
      <c r="P294" s="1068"/>
      <c r="Q294" s="1068"/>
      <c r="R294" s="1068"/>
      <c r="S294" s="1068"/>
      <c r="T294" s="1068"/>
      <c r="U294" s="1068"/>
      <c r="V294" s="1068"/>
      <c r="W294" s="1068"/>
      <c r="X294" s="1068"/>
      <c r="Y294" s="1068"/>
      <c r="Z294" s="1068"/>
      <c r="AA294" s="1068"/>
      <c r="AB294" s="1110"/>
      <c r="AC294" s="1110"/>
      <c r="AD294" s="1110"/>
      <c r="AE294" s="1110"/>
      <c r="AF294" s="1068"/>
      <c r="AG294" s="1068"/>
      <c r="AH294" s="1068"/>
      <c r="AI294" s="1068"/>
      <c r="AJ294" s="1068"/>
      <c r="AK294" s="1068"/>
      <c r="AL294" s="1068"/>
      <c r="AM294" s="1068"/>
      <c r="AN294" s="1068"/>
      <c r="AO294" s="1068"/>
      <c r="AP294" s="1068"/>
      <c r="AQ294" s="1068"/>
      <c r="AR294" s="1068"/>
      <c r="AS294" s="1068"/>
      <c r="AT294" s="1068"/>
      <c r="AU294" s="1068"/>
      <c r="AV294" s="1068"/>
      <c r="AW294" s="1068"/>
      <c r="AX294" s="1069"/>
      <c r="AY294" s="1068"/>
      <c r="AZ294" s="1068"/>
      <c r="BA294" s="1068"/>
      <c r="BB294" s="1068"/>
      <c r="BC294" s="1068"/>
      <c r="BD294" s="1068"/>
      <c r="BE294" s="1068"/>
      <c r="BF294" s="1068"/>
      <c r="BG294" s="1068"/>
      <c r="BH294" s="1068"/>
      <c r="BI294" s="1068"/>
      <c r="BJ294" s="1068"/>
      <c r="BK294" s="1068"/>
      <c r="BL294" s="1068"/>
      <c r="BM294" s="1068"/>
      <c r="BN294" s="1068"/>
      <c r="BO294" s="1068"/>
      <c r="BP294" s="1068"/>
      <c r="BQ294" s="1068"/>
      <c r="BR294" s="1068"/>
      <c r="BS294" s="1110"/>
      <c r="BT294" s="1068"/>
      <c r="BU294" s="1068"/>
      <c r="BV294" s="1068"/>
      <c r="BW294" s="1068"/>
      <c r="BX294" s="1068"/>
      <c r="BY294" s="1068"/>
      <c r="BZ294" s="1068"/>
      <c r="CA294" s="1068"/>
      <c r="CB294" s="1068"/>
      <c r="CC294" s="1068"/>
      <c r="CD294" s="1068"/>
      <c r="CE294" s="1068"/>
      <c r="CF294" s="1068"/>
      <c r="CG294" s="1068"/>
      <c r="CH294" s="1068"/>
      <c r="CI294" s="1068"/>
      <c r="CJ294" s="1068"/>
      <c r="CK294" s="1068"/>
      <c r="CL294" s="1068"/>
      <c r="CM294" s="1110"/>
      <c r="CN294" s="1110"/>
    </row>
    <row r="295" spans="2:92">
      <c r="B295" s="1067"/>
      <c r="I295" s="1068"/>
      <c r="J295" s="1068"/>
      <c r="K295" s="1068"/>
      <c r="L295" s="1068"/>
      <c r="M295" s="1068"/>
      <c r="N295" s="1068"/>
      <c r="O295" s="1068"/>
      <c r="P295" s="1068"/>
      <c r="Q295" s="1068"/>
      <c r="R295" s="1068"/>
      <c r="S295" s="1068"/>
      <c r="T295" s="1068"/>
      <c r="U295" s="1068"/>
      <c r="V295" s="1068"/>
      <c r="W295" s="1068"/>
      <c r="X295" s="1068"/>
      <c r="Y295" s="1068"/>
      <c r="Z295" s="1068"/>
      <c r="AA295" s="1068"/>
      <c r="AB295" s="1110"/>
      <c r="AC295" s="1110"/>
      <c r="AD295" s="1110"/>
      <c r="AE295" s="1110"/>
      <c r="AF295" s="1068"/>
      <c r="AG295" s="1068"/>
      <c r="AH295" s="1068"/>
      <c r="AI295" s="1068"/>
      <c r="AJ295" s="1068"/>
      <c r="AK295" s="1068"/>
      <c r="AL295" s="1068"/>
      <c r="AM295" s="1068"/>
      <c r="AN295" s="1068"/>
      <c r="AO295" s="1068"/>
      <c r="AP295" s="1068"/>
      <c r="AQ295" s="1068"/>
      <c r="AR295" s="1068"/>
      <c r="AS295" s="1068"/>
      <c r="AT295" s="1068"/>
      <c r="AU295" s="1068"/>
      <c r="AV295" s="1068"/>
      <c r="AW295" s="1068"/>
      <c r="AX295" s="1069"/>
      <c r="AY295" s="1068"/>
      <c r="AZ295" s="1068"/>
      <c r="BA295" s="1068"/>
      <c r="BB295" s="1068"/>
      <c r="BC295" s="1068"/>
      <c r="BD295" s="1068"/>
      <c r="BE295" s="1068"/>
      <c r="BF295" s="1068"/>
      <c r="BG295" s="1068"/>
      <c r="BH295" s="1068"/>
      <c r="BI295" s="1068"/>
      <c r="BJ295" s="1068"/>
      <c r="BK295" s="1068"/>
      <c r="BL295" s="1068"/>
      <c r="BM295" s="1068"/>
      <c r="BN295" s="1068"/>
      <c r="BO295" s="1068"/>
      <c r="BP295" s="1068"/>
      <c r="BQ295" s="1068"/>
      <c r="BR295" s="1068"/>
      <c r="BS295" s="1110"/>
      <c r="BT295" s="1068"/>
      <c r="BU295" s="1068"/>
      <c r="BV295" s="1068"/>
      <c r="BW295" s="1068"/>
      <c r="BX295" s="1068"/>
      <c r="BY295" s="1068"/>
      <c r="BZ295" s="1068"/>
      <c r="CA295" s="1068"/>
      <c r="CB295" s="1068"/>
      <c r="CC295" s="1068"/>
      <c r="CD295" s="1068"/>
      <c r="CE295" s="1068"/>
      <c r="CF295" s="1068"/>
      <c r="CG295" s="1068"/>
      <c r="CH295" s="1068"/>
      <c r="CI295" s="1068"/>
      <c r="CJ295" s="1068"/>
      <c r="CK295" s="1068"/>
      <c r="CL295" s="1068"/>
      <c r="CM295" s="1110"/>
      <c r="CN295" s="1110"/>
    </row>
    <row r="296" spans="2:92">
      <c r="B296" s="1067"/>
      <c r="I296" s="1068"/>
      <c r="J296" s="1068"/>
      <c r="K296" s="1068"/>
      <c r="L296" s="1068"/>
      <c r="M296" s="1068"/>
      <c r="N296" s="1068"/>
      <c r="O296" s="1068"/>
      <c r="P296" s="1068"/>
      <c r="Q296" s="1068"/>
      <c r="R296" s="1068"/>
      <c r="S296" s="1068"/>
      <c r="T296" s="1068"/>
      <c r="U296" s="1068"/>
      <c r="V296" s="1068"/>
      <c r="W296" s="1068"/>
      <c r="X296" s="1068"/>
      <c r="Y296" s="1068"/>
      <c r="Z296" s="1068"/>
      <c r="AA296" s="1068"/>
      <c r="AB296" s="1110"/>
      <c r="AC296" s="1110"/>
      <c r="AD296" s="1110"/>
      <c r="AE296" s="1110"/>
      <c r="AF296" s="1068"/>
      <c r="AG296" s="1068"/>
      <c r="AH296" s="1068"/>
      <c r="AI296" s="1068"/>
      <c r="AJ296" s="1068"/>
      <c r="AK296" s="1068"/>
      <c r="AL296" s="1068"/>
      <c r="AM296" s="1068"/>
      <c r="AN296" s="1068"/>
      <c r="AO296" s="1068"/>
      <c r="AP296" s="1068"/>
      <c r="AQ296" s="1068"/>
      <c r="AR296" s="1068"/>
      <c r="AS296" s="1068"/>
      <c r="AT296" s="1068"/>
      <c r="AU296" s="1068"/>
      <c r="AV296" s="1068"/>
      <c r="AW296" s="1068"/>
      <c r="AX296" s="1069"/>
      <c r="AY296" s="1068"/>
      <c r="AZ296" s="1068"/>
      <c r="BA296" s="1068"/>
      <c r="BB296" s="1068"/>
      <c r="BC296" s="1068"/>
      <c r="BD296" s="1068"/>
      <c r="BE296" s="1068"/>
      <c r="BF296" s="1068"/>
      <c r="BG296" s="1068"/>
      <c r="BH296" s="1068"/>
      <c r="BI296" s="1068"/>
      <c r="BJ296" s="1068"/>
      <c r="BK296" s="1068"/>
      <c r="BL296" s="1068"/>
      <c r="BM296" s="1068"/>
      <c r="BN296" s="1068"/>
      <c r="BO296" s="1068"/>
      <c r="BP296" s="1068"/>
      <c r="BQ296" s="1068"/>
      <c r="BR296" s="1068"/>
      <c r="BS296" s="1110"/>
      <c r="BT296" s="1068"/>
      <c r="BU296" s="1068"/>
      <c r="BV296" s="1068"/>
      <c r="BW296" s="1068"/>
      <c r="BX296" s="1068"/>
      <c r="BY296" s="1068"/>
      <c r="BZ296" s="1068"/>
      <c r="CA296" s="1068"/>
      <c r="CB296" s="1068"/>
      <c r="CC296" s="1068"/>
      <c r="CD296" s="1068"/>
      <c r="CE296" s="1068"/>
      <c r="CF296" s="1068"/>
      <c r="CG296" s="1068"/>
      <c r="CH296" s="1068"/>
      <c r="CI296" s="1068"/>
      <c r="CJ296" s="1068"/>
      <c r="CK296" s="1068"/>
      <c r="CL296" s="1068"/>
      <c r="CM296" s="1110"/>
      <c r="CN296" s="1110"/>
    </row>
    <row r="297" spans="2:92">
      <c r="B297" s="1067"/>
      <c r="I297" s="1068"/>
      <c r="J297" s="1068"/>
      <c r="K297" s="1068"/>
      <c r="L297" s="1068"/>
      <c r="M297" s="1068"/>
      <c r="N297" s="1068"/>
      <c r="O297" s="1068"/>
      <c r="P297" s="1068"/>
      <c r="Q297" s="1068"/>
      <c r="R297" s="1068"/>
      <c r="S297" s="1068"/>
      <c r="T297" s="1068"/>
      <c r="U297" s="1068"/>
      <c r="V297" s="1068"/>
      <c r="W297" s="1068"/>
      <c r="X297" s="1068"/>
      <c r="Y297" s="1068"/>
      <c r="Z297" s="1068"/>
      <c r="AA297" s="1068"/>
      <c r="AB297" s="1110"/>
      <c r="AC297" s="1110"/>
      <c r="AD297" s="1110"/>
      <c r="AE297" s="1110"/>
      <c r="AF297" s="1068"/>
      <c r="AG297" s="1068"/>
      <c r="AH297" s="1068"/>
      <c r="AI297" s="1068"/>
      <c r="AJ297" s="1068"/>
      <c r="AK297" s="1068"/>
      <c r="AL297" s="1068"/>
      <c r="AM297" s="1068"/>
      <c r="AN297" s="1068"/>
      <c r="AO297" s="1068"/>
      <c r="AP297" s="1068"/>
      <c r="AQ297" s="1068"/>
      <c r="AR297" s="1068"/>
      <c r="AS297" s="1068"/>
      <c r="AT297" s="1068"/>
      <c r="AU297" s="1068"/>
      <c r="AV297" s="1068"/>
      <c r="AW297" s="1068"/>
      <c r="AX297" s="1069"/>
      <c r="AY297" s="1068"/>
      <c r="AZ297" s="1068"/>
      <c r="BA297" s="1068"/>
      <c r="BB297" s="1068"/>
      <c r="BC297" s="1068"/>
      <c r="BD297" s="1068"/>
      <c r="BE297" s="1068"/>
      <c r="BF297" s="1068"/>
      <c r="BG297" s="1068"/>
      <c r="BH297" s="1068"/>
      <c r="BI297" s="1068"/>
      <c r="BJ297" s="1068"/>
      <c r="BK297" s="1068"/>
      <c r="BL297" s="1068"/>
      <c r="BM297" s="1068"/>
      <c r="BN297" s="1068"/>
      <c r="BO297" s="1068"/>
      <c r="BP297" s="1068"/>
      <c r="BQ297" s="1068"/>
      <c r="BR297" s="1068"/>
      <c r="BS297" s="1110"/>
      <c r="BT297" s="1068"/>
      <c r="BU297" s="1068"/>
      <c r="BV297" s="1068"/>
      <c r="BW297" s="1068"/>
      <c r="BX297" s="1068"/>
      <c r="BY297" s="1068"/>
      <c r="BZ297" s="1068"/>
      <c r="CA297" s="1068"/>
      <c r="CB297" s="1068"/>
      <c r="CC297" s="1068"/>
      <c r="CD297" s="1068"/>
      <c r="CE297" s="1068"/>
      <c r="CF297" s="1068"/>
      <c r="CG297" s="1068"/>
      <c r="CH297" s="1068"/>
      <c r="CI297" s="1068"/>
      <c r="CJ297" s="1068"/>
      <c r="CK297" s="1068"/>
      <c r="CL297" s="1068"/>
      <c r="CM297" s="1110"/>
      <c r="CN297" s="1110"/>
    </row>
    <row r="298" spans="2:92">
      <c r="B298" s="1067"/>
      <c r="I298" s="1068"/>
      <c r="J298" s="1068"/>
      <c r="K298" s="1068"/>
      <c r="L298" s="1068"/>
      <c r="M298" s="1068"/>
      <c r="N298" s="1068"/>
      <c r="O298" s="1068"/>
      <c r="P298" s="1068"/>
      <c r="Q298" s="1068"/>
      <c r="R298" s="1068"/>
      <c r="S298" s="1068"/>
      <c r="T298" s="1068"/>
      <c r="U298" s="1068"/>
      <c r="V298" s="1068"/>
      <c r="W298" s="1068"/>
      <c r="X298" s="1068"/>
      <c r="Y298" s="1068"/>
      <c r="Z298" s="1068"/>
      <c r="AA298" s="1068"/>
      <c r="AB298" s="1110"/>
      <c r="AC298" s="1110"/>
      <c r="AD298" s="1110"/>
      <c r="AE298" s="1110"/>
      <c r="AF298" s="1068"/>
      <c r="AG298" s="1068"/>
      <c r="AH298" s="1068"/>
      <c r="AI298" s="1068"/>
      <c r="AJ298" s="1068"/>
      <c r="AK298" s="1068"/>
      <c r="AL298" s="1068"/>
      <c r="AM298" s="1068"/>
      <c r="AN298" s="1068"/>
      <c r="AO298" s="1068"/>
      <c r="AP298" s="1068"/>
      <c r="AQ298" s="1068"/>
      <c r="AR298" s="1068"/>
      <c r="AS298" s="1068"/>
      <c r="AT298" s="1068"/>
      <c r="AU298" s="1068"/>
      <c r="AV298" s="1068"/>
      <c r="AW298" s="1068"/>
      <c r="AX298" s="1069"/>
      <c r="AY298" s="1068"/>
      <c r="AZ298" s="1068"/>
      <c r="BA298" s="1068"/>
      <c r="BB298" s="1068"/>
      <c r="BC298" s="1068"/>
      <c r="BD298" s="1068"/>
      <c r="BE298" s="1068"/>
      <c r="BF298" s="1068"/>
      <c r="BG298" s="1068"/>
      <c r="BH298" s="1068"/>
      <c r="BI298" s="1068"/>
      <c r="BJ298" s="1068"/>
      <c r="BK298" s="1068"/>
      <c r="BL298" s="1068"/>
      <c r="BM298" s="1068"/>
      <c r="BN298" s="1068"/>
      <c r="BO298" s="1068"/>
      <c r="BP298" s="1068"/>
      <c r="BQ298" s="1068"/>
      <c r="BR298" s="1068"/>
      <c r="BS298" s="1110"/>
      <c r="BT298" s="1068"/>
      <c r="BU298" s="1068"/>
      <c r="BV298" s="1068"/>
      <c r="BW298" s="1068"/>
      <c r="BX298" s="1068"/>
      <c r="BY298" s="1068"/>
      <c r="BZ298" s="1068"/>
      <c r="CA298" s="1068"/>
      <c r="CB298" s="1068"/>
      <c r="CC298" s="1068"/>
      <c r="CD298" s="1068"/>
      <c r="CE298" s="1068"/>
      <c r="CF298" s="1068"/>
      <c r="CG298" s="1068"/>
      <c r="CH298" s="1068"/>
      <c r="CI298" s="1068"/>
      <c r="CJ298" s="1068"/>
      <c r="CK298" s="1068"/>
      <c r="CL298" s="1068"/>
      <c r="CM298" s="1110"/>
      <c r="CN298" s="1110"/>
    </row>
    <row r="299" spans="2:92">
      <c r="B299" s="1067"/>
      <c r="I299" s="1068"/>
      <c r="J299" s="1068"/>
      <c r="K299" s="1068"/>
      <c r="L299" s="1068"/>
      <c r="M299" s="1068"/>
      <c r="N299" s="1068"/>
      <c r="O299" s="1068"/>
      <c r="P299" s="1068"/>
      <c r="Q299" s="1068"/>
      <c r="R299" s="1068"/>
      <c r="S299" s="1068"/>
      <c r="T299" s="1068"/>
      <c r="U299" s="1068"/>
      <c r="V299" s="1068"/>
      <c r="W299" s="1068"/>
      <c r="X299" s="1068"/>
      <c r="Y299" s="1068"/>
      <c r="Z299" s="1068"/>
      <c r="AA299" s="1068"/>
      <c r="AB299" s="1110"/>
      <c r="AC299" s="1110"/>
      <c r="AD299" s="1110"/>
      <c r="AE299" s="1110"/>
      <c r="AF299" s="1068"/>
      <c r="AG299" s="1068"/>
      <c r="AH299" s="1068"/>
      <c r="AI299" s="1068"/>
      <c r="AJ299" s="1068"/>
      <c r="AK299" s="1068"/>
      <c r="AL299" s="1068"/>
      <c r="AM299" s="1068"/>
      <c r="AN299" s="1068"/>
      <c r="AO299" s="1068"/>
      <c r="AP299" s="1068"/>
      <c r="AQ299" s="1068"/>
      <c r="AR299" s="1068"/>
      <c r="AS299" s="1068"/>
      <c r="AT299" s="1068"/>
      <c r="AU299" s="1068"/>
      <c r="AV299" s="1068"/>
      <c r="AW299" s="1068"/>
      <c r="AX299" s="1069"/>
      <c r="AY299" s="1068"/>
      <c r="AZ299" s="1068"/>
      <c r="BA299" s="1068"/>
      <c r="BB299" s="1068"/>
      <c r="BC299" s="1068"/>
      <c r="BD299" s="1068"/>
      <c r="BE299" s="1068"/>
      <c r="BF299" s="1068"/>
      <c r="BG299" s="1068"/>
      <c r="BH299" s="1068"/>
      <c r="BI299" s="1068"/>
      <c r="BJ299" s="1068"/>
      <c r="BK299" s="1068"/>
      <c r="BL299" s="1068"/>
      <c r="BM299" s="1068"/>
      <c r="BN299" s="1068"/>
      <c r="BO299" s="1068"/>
      <c r="BP299" s="1068"/>
      <c r="BQ299" s="1068"/>
      <c r="BR299" s="1068"/>
      <c r="BS299" s="1110"/>
      <c r="BT299" s="1068"/>
      <c r="BU299" s="1068"/>
      <c r="BV299" s="1068"/>
      <c r="BW299" s="1068"/>
      <c r="BX299" s="1068"/>
      <c r="BY299" s="1068"/>
      <c r="BZ299" s="1068"/>
      <c r="CA299" s="1068"/>
      <c r="CB299" s="1068"/>
      <c r="CC299" s="1068"/>
      <c r="CD299" s="1068"/>
      <c r="CE299" s="1068"/>
      <c r="CF299" s="1068"/>
      <c r="CG299" s="1068"/>
      <c r="CH299" s="1068"/>
      <c r="CI299" s="1068"/>
      <c r="CJ299" s="1068"/>
      <c r="CK299" s="1068"/>
      <c r="CL299" s="1068"/>
      <c r="CM299" s="1110"/>
      <c r="CN299" s="1110"/>
    </row>
    <row r="300" spans="2:92">
      <c r="B300" s="1067"/>
      <c r="I300" s="1068"/>
      <c r="J300" s="1068"/>
      <c r="K300" s="1068"/>
      <c r="L300" s="1068"/>
      <c r="M300" s="1068"/>
      <c r="N300" s="1068"/>
      <c r="O300" s="1068"/>
      <c r="P300" s="1068"/>
      <c r="Q300" s="1068"/>
      <c r="R300" s="1068"/>
      <c r="S300" s="1068"/>
      <c r="T300" s="1068"/>
      <c r="U300" s="1068"/>
      <c r="V300" s="1068"/>
      <c r="W300" s="1068"/>
      <c r="X300" s="1068"/>
      <c r="Y300" s="1068"/>
      <c r="Z300" s="1068"/>
      <c r="AA300" s="1068"/>
      <c r="AB300" s="1110"/>
      <c r="AC300" s="1110"/>
      <c r="AD300" s="1110"/>
      <c r="AE300" s="1110"/>
      <c r="AF300" s="1068"/>
      <c r="AG300" s="1068"/>
      <c r="AH300" s="1068"/>
      <c r="AI300" s="1068"/>
      <c r="AJ300" s="1068"/>
      <c r="AK300" s="1068"/>
      <c r="AL300" s="1068"/>
      <c r="AM300" s="1068"/>
      <c r="AN300" s="1068"/>
      <c r="AO300" s="1068"/>
      <c r="AP300" s="1068"/>
      <c r="AQ300" s="1068"/>
      <c r="AR300" s="1068"/>
      <c r="AS300" s="1068"/>
      <c r="AT300" s="1068"/>
      <c r="AU300" s="1068"/>
      <c r="AV300" s="1068"/>
      <c r="AW300" s="1068"/>
      <c r="AX300" s="1069"/>
      <c r="AY300" s="1068"/>
      <c r="AZ300" s="1068"/>
      <c r="BA300" s="1068"/>
      <c r="BB300" s="1068"/>
      <c r="BC300" s="1068"/>
      <c r="BD300" s="1068"/>
      <c r="BE300" s="1068"/>
      <c r="BF300" s="1068"/>
      <c r="BG300" s="1068"/>
      <c r="BH300" s="1068"/>
      <c r="BI300" s="1068"/>
      <c r="BJ300" s="1068"/>
      <c r="BK300" s="1068"/>
      <c r="BL300" s="1068"/>
      <c r="BM300" s="1068"/>
      <c r="BN300" s="1068"/>
      <c r="BO300" s="1068"/>
      <c r="BP300" s="1068"/>
      <c r="BQ300" s="1068"/>
      <c r="BR300" s="1068"/>
      <c r="BS300" s="1110"/>
      <c r="BT300" s="1068"/>
      <c r="BU300" s="1068"/>
      <c r="BV300" s="1068"/>
      <c r="BW300" s="1068"/>
      <c r="BX300" s="1068"/>
      <c r="BY300" s="1068"/>
      <c r="BZ300" s="1068"/>
      <c r="CA300" s="1068"/>
      <c r="CB300" s="1068"/>
      <c r="CC300" s="1068"/>
      <c r="CD300" s="1068"/>
      <c r="CE300" s="1068"/>
      <c r="CF300" s="1068"/>
      <c r="CG300" s="1068"/>
      <c r="CH300" s="1068"/>
      <c r="CI300" s="1068"/>
      <c r="CJ300" s="1068"/>
      <c r="CK300" s="1068"/>
      <c r="CL300" s="1068"/>
      <c r="CM300" s="1110"/>
      <c r="CN300" s="1110"/>
    </row>
    <row r="301" spans="2:92">
      <c r="B301" s="1067"/>
      <c r="I301" s="1068"/>
      <c r="J301" s="1068"/>
      <c r="K301" s="1068"/>
      <c r="L301" s="1068"/>
      <c r="M301" s="1068"/>
      <c r="N301" s="1068"/>
      <c r="O301" s="1068"/>
      <c r="P301" s="1068"/>
      <c r="Q301" s="1068"/>
      <c r="R301" s="1068"/>
      <c r="S301" s="1068"/>
      <c r="T301" s="1068"/>
      <c r="U301" s="1068"/>
      <c r="V301" s="1068"/>
      <c r="W301" s="1068"/>
      <c r="X301" s="1068"/>
      <c r="Y301" s="1068"/>
      <c r="Z301" s="1068"/>
      <c r="AA301" s="1068"/>
      <c r="AB301" s="1110"/>
      <c r="AC301" s="1110"/>
      <c r="AD301" s="1110"/>
      <c r="AE301" s="1110"/>
      <c r="AF301" s="1068"/>
      <c r="AG301" s="1068"/>
      <c r="AH301" s="1068"/>
      <c r="AI301" s="1068"/>
      <c r="AJ301" s="1068"/>
      <c r="AK301" s="1068"/>
      <c r="AL301" s="1068"/>
      <c r="AM301" s="1068"/>
      <c r="AN301" s="1068"/>
      <c r="AO301" s="1068"/>
      <c r="AP301" s="1068"/>
      <c r="AQ301" s="1068"/>
      <c r="AR301" s="1068"/>
      <c r="AS301" s="1068"/>
      <c r="AT301" s="1068"/>
      <c r="AU301" s="1068"/>
      <c r="AV301" s="1068"/>
      <c r="AW301" s="1068"/>
      <c r="AX301" s="1069"/>
      <c r="AY301" s="1068"/>
      <c r="AZ301" s="1068"/>
      <c r="BA301" s="1068"/>
      <c r="BB301" s="1068"/>
      <c r="BC301" s="1068"/>
      <c r="BD301" s="1068"/>
      <c r="BE301" s="1068"/>
      <c r="BF301" s="1068"/>
      <c r="BG301" s="1068"/>
      <c r="BH301" s="1068"/>
      <c r="BI301" s="1068"/>
      <c r="BJ301" s="1068"/>
      <c r="BK301" s="1068"/>
      <c r="BL301" s="1068"/>
      <c r="BM301" s="1068"/>
      <c r="BN301" s="1068"/>
      <c r="BO301" s="1068"/>
      <c r="BP301" s="1068"/>
      <c r="BQ301" s="1068"/>
      <c r="BR301" s="1068"/>
      <c r="BS301" s="1110"/>
      <c r="BT301" s="1068"/>
      <c r="BU301" s="1068"/>
      <c r="BV301" s="1068"/>
      <c r="BW301" s="1068"/>
      <c r="BX301" s="1068"/>
      <c r="BY301" s="1068"/>
      <c r="BZ301" s="1068"/>
      <c r="CA301" s="1068"/>
      <c r="CB301" s="1068"/>
      <c r="CC301" s="1068"/>
      <c r="CD301" s="1068"/>
      <c r="CE301" s="1068"/>
      <c r="CF301" s="1068"/>
      <c r="CG301" s="1068"/>
      <c r="CH301" s="1068"/>
      <c r="CI301" s="1068"/>
      <c r="CJ301" s="1068"/>
      <c r="CK301" s="1068"/>
      <c r="CL301" s="1068"/>
      <c r="CM301" s="1110"/>
      <c r="CN301" s="1110"/>
    </row>
    <row r="302" spans="2:92">
      <c r="B302" s="1067"/>
      <c r="I302" s="1068"/>
      <c r="J302" s="1068"/>
      <c r="K302" s="1068"/>
      <c r="L302" s="1068"/>
      <c r="M302" s="1068"/>
      <c r="N302" s="1068"/>
      <c r="O302" s="1068"/>
      <c r="P302" s="1068"/>
      <c r="Q302" s="1068"/>
      <c r="R302" s="1068"/>
      <c r="S302" s="1068"/>
      <c r="T302" s="1068"/>
      <c r="U302" s="1068"/>
      <c r="V302" s="1068"/>
      <c r="W302" s="1068"/>
      <c r="X302" s="1068"/>
      <c r="Y302" s="1068"/>
      <c r="Z302" s="1068"/>
      <c r="AA302" s="1068"/>
      <c r="AB302" s="1110"/>
      <c r="AC302" s="1110"/>
      <c r="AD302" s="1110"/>
      <c r="AE302" s="1110"/>
      <c r="AF302" s="1068"/>
      <c r="AG302" s="1068"/>
      <c r="AH302" s="1068"/>
      <c r="AI302" s="1068"/>
      <c r="AJ302" s="1068"/>
      <c r="AK302" s="1068"/>
      <c r="AL302" s="1068"/>
      <c r="AM302" s="1068"/>
      <c r="AN302" s="1068"/>
      <c r="AO302" s="1068"/>
      <c r="AP302" s="1068"/>
      <c r="AQ302" s="1068"/>
      <c r="AR302" s="1068"/>
      <c r="AS302" s="1068"/>
      <c r="AT302" s="1068"/>
      <c r="AU302" s="1068"/>
      <c r="AV302" s="1068"/>
      <c r="AW302" s="1068"/>
      <c r="AX302" s="1069"/>
      <c r="AY302" s="1068"/>
      <c r="AZ302" s="1068"/>
      <c r="BA302" s="1068"/>
      <c r="BB302" s="1068"/>
      <c r="BC302" s="1068"/>
      <c r="BD302" s="1068"/>
      <c r="BE302" s="1068"/>
      <c r="BF302" s="1068"/>
      <c r="BG302" s="1068"/>
      <c r="BH302" s="1068"/>
      <c r="BI302" s="1068"/>
      <c r="BJ302" s="1068"/>
      <c r="BK302" s="1068"/>
      <c r="BL302" s="1068"/>
      <c r="BM302" s="1068"/>
      <c r="BN302" s="1068"/>
      <c r="BO302" s="1068"/>
      <c r="BP302" s="1068"/>
      <c r="BQ302" s="1068"/>
      <c r="BR302" s="1068"/>
      <c r="BS302" s="1110"/>
      <c r="BT302" s="1068"/>
      <c r="BU302" s="1068"/>
      <c r="BV302" s="1068"/>
      <c r="BW302" s="1068"/>
      <c r="BX302" s="1068"/>
      <c r="BY302" s="1068"/>
      <c r="BZ302" s="1068"/>
      <c r="CA302" s="1068"/>
      <c r="CB302" s="1068"/>
      <c r="CC302" s="1068"/>
      <c r="CD302" s="1068"/>
      <c r="CE302" s="1068"/>
      <c r="CF302" s="1068"/>
      <c r="CG302" s="1068"/>
      <c r="CH302" s="1068"/>
      <c r="CI302" s="1068"/>
      <c r="CJ302" s="1068"/>
      <c r="CK302" s="1068"/>
      <c r="CL302" s="1068"/>
      <c r="CM302" s="1110"/>
      <c r="CN302" s="1110"/>
    </row>
    <row r="303" spans="2:92">
      <c r="B303" s="1067"/>
      <c r="I303" s="1068"/>
      <c r="J303" s="1068"/>
      <c r="K303" s="1068"/>
      <c r="L303" s="1068"/>
      <c r="M303" s="1068"/>
      <c r="N303" s="1068"/>
      <c r="O303" s="1068"/>
      <c r="P303" s="1068"/>
      <c r="Q303" s="1068"/>
      <c r="R303" s="1068"/>
      <c r="S303" s="1068"/>
      <c r="T303" s="1068"/>
      <c r="U303" s="1068"/>
      <c r="V303" s="1068"/>
      <c r="W303" s="1068"/>
      <c r="X303" s="1068"/>
      <c r="Y303" s="1068"/>
      <c r="Z303" s="1068"/>
      <c r="AA303" s="1068"/>
      <c r="AB303" s="1110"/>
      <c r="AC303" s="1110"/>
      <c r="AD303" s="1110"/>
      <c r="AE303" s="1110"/>
      <c r="AF303" s="1068"/>
      <c r="AG303" s="1068"/>
      <c r="AH303" s="1068"/>
      <c r="AI303" s="1068"/>
      <c r="AJ303" s="1068"/>
      <c r="AK303" s="1068"/>
      <c r="AL303" s="1068"/>
      <c r="AM303" s="1068"/>
      <c r="AN303" s="1068"/>
      <c r="AO303" s="1068"/>
      <c r="AP303" s="1068"/>
      <c r="AQ303" s="1068"/>
      <c r="AR303" s="1068"/>
      <c r="AS303" s="1068"/>
      <c r="AT303" s="1068"/>
      <c r="AU303" s="1068"/>
      <c r="AV303" s="1068"/>
      <c r="AW303" s="1068"/>
      <c r="AX303" s="1069"/>
      <c r="AY303" s="1068"/>
      <c r="AZ303" s="1068"/>
      <c r="BA303" s="1068"/>
      <c r="BB303" s="1068"/>
      <c r="BC303" s="1068"/>
      <c r="BD303" s="1068"/>
      <c r="BE303" s="1068"/>
      <c r="BF303" s="1068"/>
      <c r="BG303" s="1068"/>
      <c r="BH303" s="1068"/>
      <c r="BI303" s="1068"/>
      <c r="BJ303" s="1068"/>
      <c r="BK303" s="1068"/>
      <c r="BL303" s="1068"/>
      <c r="BM303" s="1068"/>
      <c r="BN303" s="1068"/>
      <c r="BO303" s="1068"/>
      <c r="BP303" s="1068"/>
      <c r="BQ303" s="1068"/>
      <c r="BR303" s="1068"/>
      <c r="BS303" s="1110"/>
      <c r="BT303" s="1068"/>
      <c r="BU303" s="1068"/>
      <c r="BV303" s="1068"/>
      <c r="BW303" s="1068"/>
      <c r="BX303" s="1068"/>
      <c r="BY303" s="1068"/>
      <c r="BZ303" s="1068"/>
      <c r="CA303" s="1068"/>
      <c r="CB303" s="1068"/>
      <c r="CC303" s="1068"/>
      <c r="CD303" s="1068"/>
      <c r="CE303" s="1068"/>
      <c r="CF303" s="1068"/>
      <c r="CG303" s="1068"/>
      <c r="CH303" s="1068"/>
      <c r="CI303" s="1068"/>
      <c r="CJ303" s="1068"/>
      <c r="CK303" s="1068"/>
      <c r="CL303" s="1068"/>
      <c r="CM303" s="1110"/>
      <c r="CN303" s="1110"/>
    </row>
    <row r="304" spans="2:92">
      <c r="B304" s="1067"/>
      <c r="I304" s="1068"/>
      <c r="J304" s="1068"/>
      <c r="K304" s="1068"/>
      <c r="L304" s="1068"/>
      <c r="M304" s="1068"/>
      <c r="N304" s="1068"/>
      <c r="O304" s="1068"/>
      <c r="P304" s="1068"/>
      <c r="Q304" s="1068"/>
      <c r="R304" s="1068"/>
      <c r="S304" s="1068"/>
      <c r="T304" s="1068"/>
      <c r="U304" s="1068"/>
      <c r="V304" s="1068"/>
      <c r="W304" s="1068"/>
      <c r="X304" s="1068"/>
      <c r="Y304" s="1068"/>
      <c r="Z304" s="1068"/>
      <c r="AA304" s="1068"/>
      <c r="AB304" s="1110"/>
      <c r="AC304" s="1110"/>
      <c r="AD304" s="1110"/>
      <c r="AE304" s="1110"/>
      <c r="AF304" s="1068"/>
      <c r="AG304" s="1068"/>
      <c r="AH304" s="1068"/>
      <c r="AI304" s="1068"/>
      <c r="AJ304" s="1068"/>
      <c r="AK304" s="1068"/>
      <c r="AL304" s="1068"/>
      <c r="AM304" s="1068"/>
      <c r="AN304" s="1068"/>
      <c r="AO304" s="1068"/>
      <c r="AP304" s="1068"/>
      <c r="AQ304" s="1068"/>
      <c r="AR304" s="1068"/>
      <c r="AS304" s="1068"/>
      <c r="AT304" s="1068"/>
      <c r="AU304" s="1068"/>
      <c r="AV304" s="1068"/>
      <c r="AW304" s="1068"/>
      <c r="AX304" s="1069"/>
      <c r="AY304" s="1068"/>
      <c r="AZ304" s="1068"/>
      <c r="BA304" s="1068"/>
      <c r="BB304" s="1068"/>
      <c r="BC304" s="1068"/>
      <c r="BD304" s="1068"/>
      <c r="BE304" s="1068"/>
      <c r="BF304" s="1068"/>
      <c r="BG304" s="1068"/>
      <c r="BH304" s="1068"/>
      <c r="BI304" s="1068"/>
      <c r="BJ304" s="1068"/>
      <c r="BK304" s="1068"/>
      <c r="BL304" s="1068"/>
      <c r="BM304" s="1068"/>
      <c r="BN304" s="1068"/>
      <c r="BO304" s="1068"/>
      <c r="BP304" s="1068"/>
      <c r="BQ304" s="1068"/>
      <c r="BR304" s="1068"/>
      <c r="BS304" s="1110"/>
      <c r="BT304" s="1068"/>
      <c r="BU304" s="1068"/>
      <c r="BV304" s="1068"/>
      <c r="BW304" s="1068"/>
      <c r="BX304" s="1068"/>
      <c r="BY304" s="1068"/>
      <c r="BZ304" s="1068"/>
      <c r="CA304" s="1068"/>
      <c r="CB304" s="1068"/>
      <c r="CC304" s="1068"/>
      <c r="CD304" s="1068"/>
      <c r="CE304" s="1068"/>
      <c r="CF304" s="1068"/>
      <c r="CG304" s="1068"/>
      <c r="CH304" s="1068"/>
      <c r="CI304" s="1068"/>
      <c r="CJ304" s="1068"/>
      <c r="CK304" s="1068"/>
      <c r="CL304" s="1068"/>
      <c r="CM304" s="1110"/>
      <c r="CN304" s="1110"/>
    </row>
    <row r="305" spans="2:92">
      <c r="B305" s="1067"/>
      <c r="I305" s="1068"/>
      <c r="J305" s="1068"/>
      <c r="K305" s="1068"/>
      <c r="L305" s="1068"/>
      <c r="M305" s="1068"/>
      <c r="N305" s="1068"/>
      <c r="O305" s="1068"/>
      <c r="P305" s="1068"/>
      <c r="Q305" s="1068"/>
      <c r="R305" s="1068"/>
      <c r="S305" s="1068"/>
      <c r="T305" s="1068"/>
      <c r="U305" s="1068"/>
      <c r="V305" s="1068"/>
      <c r="W305" s="1068"/>
      <c r="X305" s="1068"/>
      <c r="Y305" s="1068"/>
      <c r="Z305" s="1068"/>
      <c r="AA305" s="1068"/>
      <c r="AB305" s="1110"/>
      <c r="AC305" s="1110"/>
      <c r="AD305" s="1110"/>
      <c r="AE305" s="1110"/>
      <c r="AF305" s="1068"/>
      <c r="AG305" s="1068"/>
      <c r="AH305" s="1068"/>
      <c r="AI305" s="1068"/>
      <c r="AJ305" s="1068"/>
      <c r="AK305" s="1068"/>
      <c r="AL305" s="1068"/>
      <c r="AM305" s="1068"/>
      <c r="AN305" s="1068"/>
      <c r="AO305" s="1068"/>
      <c r="AP305" s="1068"/>
      <c r="AQ305" s="1068"/>
      <c r="AR305" s="1068"/>
      <c r="AS305" s="1068"/>
      <c r="AT305" s="1068"/>
      <c r="AU305" s="1068"/>
      <c r="AV305" s="1068"/>
      <c r="AW305" s="1068"/>
      <c r="AX305" s="1069"/>
      <c r="AY305" s="1068"/>
      <c r="AZ305" s="1068"/>
      <c r="BA305" s="1068"/>
      <c r="BB305" s="1068"/>
      <c r="BC305" s="1068"/>
      <c r="BD305" s="1068"/>
      <c r="BE305" s="1068"/>
      <c r="BF305" s="1068"/>
      <c r="BG305" s="1068"/>
      <c r="BH305" s="1068"/>
      <c r="BI305" s="1068"/>
      <c r="BJ305" s="1068"/>
      <c r="BK305" s="1068"/>
      <c r="BL305" s="1068"/>
      <c r="BM305" s="1068"/>
      <c r="BN305" s="1068"/>
      <c r="BO305" s="1068"/>
      <c r="BP305" s="1068"/>
      <c r="BQ305" s="1068"/>
      <c r="BR305" s="1068"/>
      <c r="BS305" s="1110"/>
      <c r="BT305" s="1068"/>
      <c r="BU305" s="1068"/>
      <c r="BV305" s="1068"/>
      <c r="BW305" s="1068"/>
      <c r="BX305" s="1068"/>
      <c r="BY305" s="1068"/>
      <c r="BZ305" s="1068"/>
      <c r="CA305" s="1068"/>
      <c r="CB305" s="1068"/>
      <c r="CC305" s="1068"/>
      <c r="CD305" s="1068"/>
      <c r="CE305" s="1068"/>
      <c r="CF305" s="1068"/>
      <c r="CG305" s="1068"/>
      <c r="CH305" s="1068"/>
      <c r="CI305" s="1068"/>
      <c r="CJ305" s="1068"/>
      <c r="CK305" s="1068"/>
      <c r="CL305" s="1068"/>
      <c r="CM305" s="1110"/>
      <c r="CN305" s="1110"/>
    </row>
    <row r="306" spans="2:92">
      <c r="B306" s="1067"/>
      <c r="I306" s="1068"/>
      <c r="J306" s="1068"/>
      <c r="K306" s="1068"/>
      <c r="L306" s="1068"/>
      <c r="M306" s="1068"/>
      <c r="N306" s="1068"/>
      <c r="O306" s="1068"/>
      <c r="P306" s="1068"/>
      <c r="Q306" s="1068"/>
      <c r="R306" s="1068"/>
      <c r="S306" s="1068"/>
      <c r="T306" s="1068"/>
      <c r="U306" s="1068"/>
      <c r="V306" s="1068"/>
      <c r="W306" s="1068"/>
      <c r="X306" s="1068"/>
      <c r="Y306" s="1068"/>
      <c r="Z306" s="1068"/>
      <c r="AA306" s="1068"/>
      <c r="AB306" s="1110"/>
      <c r="AC306" s="1110"/>
      <c r="AD306" s="1110"/>
      <c r="AE306" s="1110"/>
      <c r="AF306" s="1068"/>
      <c r="AG306" s="1068"/>
      <c r="AH306" s="1068"/>
      <c r="AI306" s="1068"/>
      <c r="AJ306" s="1068"/>
      <c r="AK306" s="1068"/>
      <c r="AL306" s="1068"/>
      <c r="AM306" s="1068"/>
      <c r="AN306" s="1068"/>
      <c r="AO306" s="1068"/>
      <c r="AP306" s="1068"/>
      <c r="AQ306" s="1068"/>
      <c r="AR306" s="1068"/>
      <c r="AS306" s="1068"/>
      <c r="AT306" s="1068"/>
      <c r="AU306" s="1068"/>
      <c r="AV306" s="1068"/>
      <c r="AW306" s="1068"/>
      <c r="AX306" s="1069"/>
      <c r="AY306" s="1068"/>
      <c r="AZ306" s="1068"/>
      <c r="BA306" s="1068"/>
      <c r="BB306" s="1068"/>
      <c r="BC306" s="1068"/>
      <c r="BD306" s="1068"/>
      <c r="BE306" s="1068"/>
      <c r="BF306" s="1068"/>
      <c r="BG306" s="1068"/>
      <c r="BH306" s="1068"/>
      <c r="BI306" s="1068"/>
      <c r="BJ306" s="1068"/>
      <c r="BK306" s="1068"/>
      <c r="BL306" s="1068"/>
      <c r="BM306" s="1068"/>
      <c r="BN306" s="1068"/>
      <c r="BO306" s="1068"/>
      <c r="BP306" s="1068"/>
      <c r="BQ306" s="1068"/>
      <c r="BR306" s="1068"/>
      <c r="BS306" s="1110"/>
      <c r="BT306" s="1068"/>
      <c r="BU306" s="1068"/>
      <c r="BV306" s="1068"/>
      <c r="BW306" s="1068"/>
      <c r="BX306" s="1068"/>
      <c r="BY306" s="1068"/>
      <c r="BZ306" s="1068"/>
      <c r="CA306" s="1068"/>
      <c r="CB306" s="1068"/>
      <c r="CC306" s="1068"/>
      <c r="CD306" s="1068"/>
      <c r="CE306" s="1068"/>
      <c r="CF306" s="1068"/>
      <c r="CG306" s="1068"/>
      <c r="CH306" s="1068"/>
      <c r="CI306" s="1068"/>
      <c r="CJ306" s="1068"/>
      <c r="CK306" s="1068"/>
      <c r="CL306" s="1068"/>
      <c r="CM306" s="1110"/>
      <c r="CN306" s="1110"/>
    </row>
    <row r="307" spans="2:92">
      <c r="B307" s="1067"/>
      <c r="I307" s="1068"/>
      <c r="J307" s="1068"/>
      <c r="K307" s="1068"/>
      <c r="L307" s="1068"/>
      <c r="M307" s="1068"/>
      <c r="N307" s="1068"/>
      <c r="O307" s="1068"/>
      <c r="P307" s="1068"/>
      <c r="Q307" s="1068"/>
      <c r="R307" s="1068"/>
      <c r="S307" s="1068"/>
      <c r="T307" s="1068"/>
      <c r="U307" s="1068"/>
      <c r="V307" s="1068"/>
      <c r="W307" s="1068"/>
      <c r="X307" s="1068"/>
      <c r="Y307" s="1068"/>
      <c r="Z307" s="1068"/>
      <c r="AA307" s="1068"/>
      <c r="AB307" s="1110"/>
      <c r="AC307" s="1110"/>
      <c r="AD307" s="1110"/>
      <c r="AE307" s="1110"/>
      <c r="AF307" s="1068"/>
      <c r="AG307" s="1068"/>
      <c r="AH307" s="1068"/>
      <c r="AI307" s="1068"/>
      <c r="AJ307" s="1068"/>
      <c r="AK307" s="1068"/>
      <c r="AL307" s="1068"/>
      <c r="AM307" s="1068"/>
      <c r="AN307" s="1068"/>
      <c r="AO307" s="1068"/>
      <c r="AP307" s="1068"/>
      <c r="AQ307" s="1068"/>
      <c r="AR307" s="1068"/>
      <c r="AS307" s="1068"/>
      <c r="AT307" s="1068"/>
      <c r="AU307" s="1068"/>
      <c r="AV307" s="1068"/>
      <c r="AW307" s="1068"/>
      <c r="AX307" s="1069"/>
      <c r="AY307" s="1068"/>
      <c r="AZ307" s="1068"/>
      <c r="BA307" s="1068"/>
      <c r="BB307" s="1068"/>
      <c r="BC307" s="1068"/>
      <c r="BD307" s="1068"/>
      <c r="BE307" s="1068"/>
      <c r="BF307" s="1068"/>
      <c r="BG307" s="1068"/>
      <c r="BH307" s="1068"/>
      <c r="BI307" s="1068"/>
      <c r="BJ307" s="1068"/>
      <c r="BK307" s="1068"/>
      <c r="BL307" s="1068"/>
      <c r="BM307" s="1068"/>
      <c r="BN307" s="1068"/>
      <c r="BO307" s="1068"/>
      <c r="BP307" s="1068"/>
      <c r="BQ307" s="1068"/>
      <c r="BR307" s="1068"/>
      <c r="BS307" s="1110"/>
      <c r="BT307" s="1068"/>
      <c r="BU307" s="1068"/>
      <c r="BV307" s="1068"/>
      <c r="BW307" s="1068"/>
      <c r="BX307" s="1068"/>
      <c r="BY307" s="1068"/>
      <c r="BZ307" s="1068"/>
      <c r="CA307" s="1068"/>
      <c r="CB307" s="1068"/>
      <c r="CC307" s="1068"/>
      <c r="CD307" s="1068"/>
      <c r="CE307" s="1068"/>
      <c r="CF307" s="1068"/>
      <c r="CG307" s="1068"/>
      <c r="CH307" s="1068"/>
      <c r="CI307" s="1068"/>
      <c r="CJ307" s="1068"/>
      <c r="CK307" s="1068"/>
      <c r="CL307" s="1068"/>
      <c r="CM307" s="1110"/>
      <c r="CN307" s="1110"/>
    </row>
    <row r="308" spans="2:92">
      <c r="B308" s="1067"/>
      <c r="I308" s="1068"/>
      <c r="J308" s="1068"/>
      <c r="K308" s="1068"/>
      <c r="L308" s="1068"/>
      <c r="M308" s="1068"/>
      <c r="N308" s="1068"/>
      <c r="O308" s="1068"/>
      <c r="P308" s="1068"/>
      <c r="Q308" s="1068"/>
      <c r="R308" s="1068"/>
      <c r="S308" s="1068"/>
      <c r="T308" s="1068"/>
      <c r="U308" s="1068"/>
      <c r="V308" s="1068"/>
      <c r="W308" s="1068"/>
      <c r="X308" s="1068"/>
      <c r="Y308" s="1068"/>
      <c r="Z308" s="1068"/>
      <c r="AA308" s="1068"/>
      <c r="AB308" s="1110"/>
      <c r="AC308" s="1110"/>
      <c r="AD308" s="1110"/>
      <c r="AE308" s="1110"/>
      <c r="AF308" s="1068"/>
      <c r="AG308" s="1068"/>
      <c r="AH308" s="1068"/>
      <c r="AI308" s="1068"/>
      <c r="AJ308" s="1068"/>
      <c r="AK308" s="1068"/>
      <c r="AL308" s="1068"/>
      <c r="AM308" s="1068"/>
      <c r="AN308" s="1068"/>
      <c r="AO308" s="1068"/>
      <c r="AP308" s="1068"/>
      <c r="AQ308" s="1068"/>
      <c r="AR308" s="1068"/>
      <c r="AS308" s="1068"/>
      <c r="AT308" s="1068"/>
      <c r="AU308" s="1068"/>
      <c r="AV308" s="1068"/>
      <c r="AW308" s="1068"/>
      <c r="AX308" s="1069"/>
      <c r="AY308" s="1068"/>
      <c r="AZ308" s="1068"/>
      <c r="BA308" s="1068"/>
      <c r="BB308" s="1068"/>
      <c r="BC308" s="1068"/>
      <c r="BD308" s="1068"/>
      <c r="BE308" s="1068"/>
      <c r="BF308" s="1068"/>
      <c r="BG308" s="1068"/>
      <c r="BH308" s="1068"/>
      <c r="BI308" s="1068"/>
      <c r="BJ308" s="1068"/>
      <c r="BK308" s="1068"/>
      <c r="BL308" s="1068"/>
      <c r="BM308" s="1068"/>
      <c r="BN308" s="1068"/>
      <c r="BO308" s="1068"/>
      <c r="BP308" s="1068"/>
      <c r="BQ308" s="1068"/>
      <c r="BR308" s="1068"/>
      <c r="BS308" s="1110"/>
      <c r="BT308" s="1068"/>
      <c r="BU308" s="1068"/>
      <c r="BV308" s="1068"/>
      <c r="BW308" s="1068"/>
      <c r="BX308" s="1068"/>
      <c r="BY308" s="1068"/>
      <c r="BZ308" s="1068"/>
      <c r="CA308" s="1068"/>
      <c r="CB308" s="1068"/>
      <c r="CC308" s="1068"/>
      <c r="CD308" s="1068"/>
      <c r="CE308" s="1068"/>
      <c r="CF308" s="1068"/>
      <c r="CG308" s="1068"/>
      <c r="CH308" s="1068"/>
      <c r="CI308" s="1068"/>
      <c r="CJ308" s="1068"/>
      <c r="CK308" s="1068"/>
      <c r="CL308" s="1068"/>
      <c r="CM308" s="1110"/>
      <c r="CN308" s="1110"/>
    </row>
    <row r="309" spans="2:92">
      <c r="B309" s="1067"/>
      <c r="I309" s="1068"/>
      <c r="J309" s="1068"/>
      <c r="K309" s="1068"/>
      <c r="L309" s="1068"/>
      <c r="M309" s="1068"/>
      <c r="N309" s="1068"/>
      <c r="O309" s="1068"/>
      <c r="P309" s="1068"/>
      <c r="Q309" s="1068"/>
      <c r="R309" s="1068"/>
      <c r="S309" s="1068"/>
      <c r="T309" s="1068"/>
      <c r="U309" s="1068"/>
      <c r="V309" s="1068"/>
      <c r="W309" s="1068"/>
      <c r="X309" s="1068"/>
      <c r="Y309" s="1068"/>
      <c r="Z309" s="1068"/>
      <c r="AA309" s="1068"/>
      <c r="AB309" s="1110"/>
      <c r="AC309" s="1110"/>
      <c r="AD309" s="1110"/>
      <c r="AE309" s="1110"/>
      <c r="AF309" s="1068"/>
      <c r="AG309" s="1068"/>
      <c r="AH309" s="1068"/>
      <c r="AI309" s="1068"/>
      <c r="AJ309" s="1068"/>
      <c r="AK309" s="1068"/>
      <c r="AL309" s="1068"/>
      <c r="AM309" s="1068"/>
      <c r="AN309" s="1068"/>
      <c r="AO309" s="1068"/>
      <c r="AP309" s="1068"/>
      <c r="AQ309" s="1068"/>
      <c r="AR309" s="1068"/>
      <c r="AS309" s="1068"/>
      <c r="AT309" s="1068"/>
      <c r="AU309" s="1068"/>
      <c r="AV309" s="1068"/>
      <c r="AW309" s="1068"/>
      <c r="AX309" s="1069"/>
      <c r="AY309" s="1068"/>
      <c r="AZ309" s="1068"/>
      <c r="BA309" s="1068"/>
      <c r="BB309" s="1068"/>
      <c r="BC309" s="1068"/>
      <c r="BD309" s="1068"/>
      <c r="BE309" s="1068"/>
      <c r="BF309" s="1068"/>
      <c r="BG309" s="1068"/>
      <c r="BH309" s="1068"/>
      <c r="BI309" s="1068"/>
      <c r="BJ309" s="1068"/>
      <c r="BK309" s="1068"/>
      <c r="BL309" s="1068"/>
      <c r="BM309" s="1068"/>
      <c r="BN309" s="1068"/>
      <c r="BO309" s="1068"/>
      <c r="BP309" s="1068"/>
      <c r="BQ309" s="1068"/>
      <c r="BR309" s="1068"/>
      <c r="BS309" s="1110"/>
      <c r="BT309" s="1068"/>
      <c r="BU309" s="1068"/>
      <c r="BV309" s="1068"/>
      <c r="BW309" s="1068"/>
      <c r="BX309" s="1068"/>
      <c r="BY309" s="1068"/>
      <c r="BZ309" s="1068"/>
      <c r="CA309" s="1068"/>
      <c r="CB309" s="1068"/>
      <c r="CC309" s="1068"/>
      <c r="CD309" s="1068"/>
      <c r="CE309" s="1068"/>
      <c r="CF309" s="1068"/>
      <c r="CG309" s="1068"/>
      <c r="CH309" s="1068"/>
      <c r="CI309" s="1068"/>
      <c r="CJ309" s="1068"/>
      <c r="CK309" s="1068"/>
      <c r="CL309" s="1068"/>
      <c r="CM309" s="1110"/>
      <c r="CN309" s="1110"/>
    </row>
    <row r="310" spans="2:92">
      <c r="B310" s="1067"/>
      <c r="I310" s="1068"/>
      <c r="J310" s="1068"/>
      <c r="K310" s="1068"/>
      <c r="L310" s="1068"/>
      <c r="M310" s="1068"/>
      <c r="N310" s="1068"/>
      <c r="O310" s="1068"/>
      <c r="P310" s="1068"/>
      <c r="Q310" s="1068"/>
      <c r="R310" s="1068"/>
      <c r="S310" s="1068"/>
      <c r="T310" s="1068"/>
      <c r="U310" s="1068"/>
      <c r="V310" s="1068"/>
      <c r="W310" s="1068"/>
      <c r="X310" s="1068"/>
      <c r="Y310" s="1068"/>
      <c r="Z310" s="1068"/>
      <c r="AA310" s="1068"/>
      <c r="AB310" s="1110"/>
      <c r="AC310" s="1110"/>
      <c r="AD310" s="1110"/>
      <c r="AE310" s="1110"/>
      <c r="AF310" s="1068"/>
      <c r="AG310" s="1068"/>
      <c r="AH310" s="1068"/>
      <c r="AI310" s="1068"/>
      <c r="AJ310" s="1068"/>
      <c r="AK310" s="1068"/>
      <c r="AL310" s="1068"/>
      <c r="AM310" s="1068"/>
      <c r="AN310" s="1068"/>
      <c r="AO310" s="1068"/>
      <c r="AP310" s="1068"/>
      <c r="AQ310" s="1068"/>
      <c r="AR310" s="1068"/>
      <c r="AS310" s="1068"/>
      <c r="AT310" s="1068"/>
      <c r="AU310" s="1068"/>
      <c r="AV310" s="1068"/>
      <c r="AW310" s="1068"/>
      <c r="AX310" s="1069"/>
      <c r="AY310" s="1068"/>
      <c r="AZ310" s="1068"/>
      <c r="BA310" s="1068"/>
      <c r="BB310" s="1068"/>
      <c r="BC310" s="1068"/>
      <c r="BD310" s="1068"/>
      <c r="BE310" s="1068"/>
      <c r="BF310" s="1068"/>
      <c r="BG310" s="1068"/>
      <c r="BH310" s="1068"/>
      <c r="BI310" s="1068"/>
      <c r="BJ310" s="1068"/>
      <c r="BK310" s="1068"/>
      <c r="BL310" s="1068"/>
      <c r="BM310" s="1068"/>
      <c r="BN310" s="1068"/>
      <c r="BO310" s="1068"/>
      <c r="BP310" s="1068"/>
      <c r="BQ310" s="1068"/>
      <c r="BR310" s="1068"/>
      <c r="BS310" s="1110"/>
      <c r="BT310" s="1068"/>
      <c r="BU310" s="1068"/>
      <c r="BV310" s="1068"/>
      <c r="BW310" s="1068"/>
      <c r="BX310" s="1068"/>
      <c r="BY310" s="1068"/>
      <c r="BZ310" s="1068"/>
      <c r="CA310" s="1068"/>
      <c r="CB310" s="1068"/>
      <c r="CC310" s="1068"/>
      <c r="CD310" s="1068"/>
      <c r="CE310" s="1068"/>
      <c r="CF310" s="1068"/>
      <c r="CG310" s="1068"/>
      <c r="CH310" s="1068"/>
      <c r="CI310" s="1068"/>
      <c r="CJ310" s="1068"/>
      <c r="CK310" s="1068"/>
      <c r="CL310" s="1068"/>
      <c r="CM310" s="1110"/>
      <c r="CN310" s="1110"/>
    </row>
    <row r="311" spans="2:92">
      <c r="B311" s="1067"/>
      <c r="I311" s="1068"/>
      <c r="J311" s="1068"/>
      <c r="K311" s="1068"/>
      <c r="L311" s="1068"/>
      <c r="M311" s="1068"/>
      <c r="N311" s="1068"/>
      <c r="O311" s="1068"/>
      <c r="P311" s="1068"/>
      <c r="Q311" s="1068"/>
      <c r="R311" s="1068"/>
      <c r="S311" s="1068"/>
      <c r="T311" s="1068"/>
      <c r="U311" s="1068"/>
      <c r="V311" s="1068"/>
      <c r="W311" s="1068"/>
      <c r="X311" s="1068"/>
      <c r="Y311" s="1068"/>
      <c r="Z311" s="1068"/>
      <c r="AA311" s="1068"/>
      <c r="AB311" s="1110"/>
      <c r="AC311" s="1110"/>
      <c r="AD311" s="1110"/>
      <c r="AE311" s="1110"/>
      <c r="AF311" s="1068"/>
      <c r="AG311" s="1068"/>
      <c r="AH311" s="1068"/>
      <c r="AI311" s="1068"/>
      <c r="AJ311" s="1068"/>
      <c r="AK311" s="1068"/>
      <c r="AL311" s="1068"/>
      <c r="AM311" s="1068"/>
      <c r="AN311" s="1068"/>
      <c r="AO311" s="1068"/>
      <c r="AP311" s="1068"/>
      <c r="AQ311" s="1068"/>
      <c r="AR311" s="1068"/>
      <c r="AS311" s="1068"/>
      <c r="AT311" s="1068"/>
      <c r="AU311" s="1068"/>
      <c r="AV311" s="1068"/>
      <c r="AW311" s="1068"/>
      <c r="AX311" s="1069"/>
      <c r="AY311" s="1068"/>
      <c r="AZ311" s="1068"/>
      <c r="BA311" s="1068"/>
      <c r="BB311" s="1068"/>
      <c r="BC311" s="1068"/>
      <c r="BD311" s="1068"/>
      <c r="BE311" s="1068"/>
      <c r="BF311" s="1068"/>
      <c r="BG311" s="1068"/>
      <c r="BH311" s="1068"/>
      <c r="BI311" s="1068"/>
      <c r="BJ311" s="1068"/>
      <c r="BK311" s="1068"/>
      <c r="BL311" s="1068"/>
      <c r="BM311" s="1068"/>
      <c r="BN311" s="1068"/>
      <c r="BO311" s="1068"/>
      <c r="BP311" s="1068"/>
      <c r="BQ311" s="1068"/>
      <c r="BR311" s="1068"/>
      <c r="BS311" s="1110"/>
      <c r="BT311" s="1068"/>
      <c r="BU311" s="1068"/>
      <c r="BV311" s="1068"/>
      <c r="BW311" s="1068"/>
      <c r="BX311" s="1068"/>
      <c r="BY311" s="1068"/>
      <c r="BZ311" s="1068"/>
      <c r="CA311" s="1068"/>
      <c r="CB311" s="1068"/>
      <c r="CC311" s="1068"/>
      <c r="CD311" s="1068"/>
      <c r="CE311" s="1068"/>
      <c r="CF311" s="1068"/>
      <c r="CG311" s="1068"/>
      <c r="CH311" s="1068"/>
      <c r="CI311" s="1068"/>
      <c r="CJ311" s="1068"/>
      <c r="CK311" s="1068"/>
      <c r="CL311" s="1068"/>
      <c r="CM311" s="1110"/>
      <c r="CN311" s="1110"/>
    </row>
    <row r="312" spans="2:92">
      <c r="B312" s="1067"/>
      <c r="I312" s="1068"/>
      <c r="J312" s="1068"/>
      <c r="K312" s="1068"/>
      <c r="L312" s="1068"/>
      <c r="M312" s="1068"/>
      <c r="N312" s="1068"/>
      <c r="O312" s="1068"/>
      <c r="P312" s="1068"/>
      <c r="Q312" s="1068"/>
      <c r="R312" s="1068"/>
      <c r="S312" s="1068"/>
      <c r="T312" s="1068"/>
      <c r="U312" s="1068"/>
      <c r="V312" s="1068"/>
      <c r="W312" s="1068"/>
      <c r="X312" s="1068"/>
      <c r="Y312" s="1068"/>
      <c r="Z312" s="1068"/>
      <c r="AA312" s="1068"/>
      <c r="AB312" s="1110"/>
      <c r="AC312" s="1110"/>
      <c r="AD312" s="1110"/>
      <c r="AE312" s="1110"/>
      <c r="AF312" s="1068"/>
      <c r="AG312" s="1068"/>
      <c r="AH312" s="1068"/>
      <c r="AI312" s="1068"/>
      <c r="AJ312" s="1068"/>
      <c r="AK312" s="1068"/>
      <c r="AL312" s="1068"/>
      <c r="AM312" s="1068"/>
      <c r="AN312" s="1068"/>
      <c r="AO312" s="1068"/>
      <c r="AP312" s="1068"/>
      <c r="AQ312" s="1068"/>
      <c r="AR312" s="1068"/>
      <c r="AS312" s="1068"/>
      <c r="AT312" s="1068"/>
      <c r="AU312" s="1068"/>
      <c r="AV312" s="1068"/>
      <c r="AW312" s="1068"/>
      <c r="AX312" s="1069"/>
      <c r="AY312" s="1068"/>
      <c r="AZ312" s="1068"/>
      <c r="BA312" s="1068"/>
      <c r="BB312" s="1068"/>
      <c r="BC312" s="1068"/>
      <c r="BD312" s="1068"/>
      <c r="BE312" s="1068"/>
      <c r="BF312" s="1068"/>
      <c r="BG312" s="1068"/>
      <c r="BH312" s="1068"/>
      <c r="BI312" s="1068"/>
      <c r="BJ312" s="1068"/>
      <c r="BK312" s="1068"/>
      <c r="BL312" s="1068"/>
      <c r="BM312" s="1068"/>
      <c r="BN312" s="1068"/>
      <c r="BO312" s="1068"/>
      <c r="BP312" s="1068"/>
      <c r="BQ312" s="1068"/>
      <c r="BR312" s="1068"/>
      <c r="BS312" s="1110"/>
      <c r="BT312" s="1068"/>
      <c r="BU312" s="1068"/>
      <c r="BV312" s="1068"/>
      <c r="BW312" s="1068"/>
      <c r="BX312" s="1068"/>
      <c r="BY312" s="1068"/>
      <c r="BZ312" s="1068"/>
      <c r="CA312" s="1068"/>
      <c r="CB312" s="1068"/>
      <c r="CC312" s="1068"/>
      <c r="CD312" s="1068"/>
      <c r="CE312" s="1068"/>
      <c r="CF312" s="1068"/>
      <c r="CG312" s="1068"/>
      <c r="CH312" s="1068"/>
      <c r="CI312" s="1068"/>
      <c r="CJ312" s="1068"/>
      <c r="CK312" s="1068"/>
      <c r="CL312" s="1068"/>
      <c r="CM312" s="1110"/>
      <c r="CN312" s="1110"/>
    </row>
    <row r="313" spans="2:92">
      <c r="B313" s="1067"/>
      <c r="I313" s="1068"/>
      <c r="J313" s="1068"/>
      <c r="K313" s="1068"/>
      <c r="L313" s="1068"/>
      <c r="M313" s="1068"/>
      <c r="N313" s="1068"/>
      <c r="O313" s="1068"/>
      <c r="P313" s="1068"/>
      <c r="Q313" s="1068"/>
      <c r="R313" s="1068"/>
      <c r="S313" s="1068"/>
      <c r="T313" s="1068"/>
      <c r="U313" s="1068"/>
      <c r="V313" s="1068"/>
      <c r="W313" s="1068"/>
      <c r="X313" s="1068"/>
      <c r="Y313" s="1068"/>
      <c r="Z313" s="1068"/>
      <c r="AA313" s="1068"/>
      <c r="AB313" s="1110"/>
      <c r="AC313" s="1110"/>
      <c r="AD313" s="1110"/>
      <c r="AE313" s="1110"/>
      <c r="AF313" s="1068"/>
      <c r="AG313" s="1068"/>
      <c r="AH313" s="1068"/>
      <c r="AI313" s="1068"/>
      <c r="AJ313" s="1068"/>
      <c r="AK313" s="1068"/>
      <c r="AL313" s="1068"/>
      <c r="AM313" s="1068"/>
      <c r="AN313" s="1068"/>
      <c r="AO313" s="1068"/>
      <c r="AP313" s="1068"/>
      <c r="AQ313" s="1068"/>
      <c r="AR313" s="1068"/>
      <c r="AS313" s="1068"/>
      <c r="AT313" s="1068"/>
      <c r="AU313" s="1068"/>
      <c r="AV313" s="1068"/>
      <c r="AW313" s="1068"/>
      <c r="AX313" s="1069"/>
      <c r="AY313" s="1068"/>
      <c r="AZ313" s="1068"/>
      <c r="BA313" s="1068"/>
      <c r="BB313" s="1068"/>
      <c r="BC313" s="1068"/>
      <c r="BD313" s="1068"/>
      <c r="BE313" s="1068"/>
      <c r="BF313" s="1068"/>
      <c r="BG313" s="1068"/>
      <c r="BH313" s="1068"/>
      <c r="BI313" s="1068"/>
      <c r="BJ313" s="1068"/>
      <c r="BK313" s="1068"/>
      <c r="BL313" s="1068"/>
      <c r="BM313" s="1068"/>
      <c r="BN313" s="1068"/>
      <c r="BO313" s="1068"/>
      <c r="BP313" s="1068"/>
      <c r="BQ313" s="1068"/>
      <c r="BR313" s="1068"/>
      <c r="BS313" s="1110"/>
      <c r="BT313" s="1068"/>
      <c r="BU313" s="1068"/>
      <c r="BV313" s="1068"/>
      <c r="BW313" s="1068"/>
      <c r="BX313" s="1068"/>
      <c r="BY313" s="1068"/>
      <c r="BZ313" s="1068"/>
      <c r="CA313" s="1068"/>
      <c r="CB313" s="1068"/>
      <c r="CC313" s="1068"/>
      <c r="CD313" s="1068"/>
      <c r="CE313" s="1068"/>
      <c r="CF313" s="1068"/>
      <c r="CG313" s="1068"/>
      <c r="CH313" s="1068"/>
      <c r="CI313" s="1068"/>
      <c r="CJ313" s="1068"/>
      <c r="CK313" s="1068"/>
      <c r="CL313" s="1068"/>
      <c r="CM313" s="1110"/>
      <c r="CN313" s="1110"/>
    </row>
    <row r="314" spans="2:92">
      <c r="B314" s="1067"/>
      <c r="I314" s="1068"/>
      <c r="J314" s="1068"/>
      <c r="K314" s="1068"/>
      <c r="L314" s="1068"/>
      <c r="M314" s="1068"/>
      <c r="N314" s="1068"/>
      <c r="O314" s="1068"/>
      <c r="P314" s="1068"/>
      <c r="Q314" s="1068"/>
      <c r="R314" s="1068"/>
      <c r="S314" s="1068"/>
      <c r="T314" s="1068"/>
      <c r="U314" s="1068"/>
      <c r="V314" s="1068"/>
      <c r="W314" s="1068"/>
      <c r="X314" s="1068"/>
      <c r="Y314" s="1068"/>
      <c r="Z314" s="1068"/>
      <c r="AA314" s="1068"/>
      <c r="AB314" s="1110"/>
      <c r="AC314" s="1110"/>
      <c r="AD314" s="1110"/>
      <c r="AE314" s="1110"/>
      <c r="AF314" s="1068"/>
      <c r="AG314" s="1068"/>
      <c r="AH314" s="1068"/>
      <c r="AI314" s="1068"/>
      <c r="AJ314" s="1068"/>
      <c r="AK314" s="1068"/>
      <c r="AL314" s="1068"/>
      <c r="AM314" s="1068"/>
      <c r="AN314" s="1068"/>
      <c r="AO314" s="1068"/>
      <c r="AP314" s="1068"/>
      <c r="AQ314" s="1068"/>
      <c r="AR314" s="1068"/>
      <c r="AS314" s="1068"/>
      <c r="AT314" s="1068"/>
      <c r="AU314" s="1068"/>
      <c r="AV314" s="1068"/>
      <c r="AW314" s="1068"/>
      <c r="AX314" s="1069"/>
      <c r="AY314" s="1068"/>
      <c r="AZ314" s="1068"/>
      <c r="BA314" s="1068"/>
      <c r="BB314" s="1068"/>
      <c r="BC314" s="1068"/>
      <c r="BD314" s="1068"/>
      <c r="BE314" s="1068"/>
      <c r="BF314" s="1068"/>
      <c r="BG314" s="1068"/>
      <c r="BH314" s="1068"/>
      <c r="BI314" s="1068"/>
      <c r="BJ314" s="1068"/>
      <c r="BK314" s="1068"/>
      <c r="BL314" s="1068"/>
      <c r="BM314" s="1068"/>
      <c r="BN314" s="1068"/>
      <c r="BO314" s="1068"/>
      <c r="BP314" s="1068"/>
      <c r="BQ314" s="1068"/>
      <c r="BR314" s="1068"/>
      <c r="BS314" s="1110"/>
      <c r="BT314" s="1068"/>
      <c r="BU314" s="1068"/>
      <c r="BV314" s="1068"/>
      <c r="BW314" s="1068"/>
      <c r="BX314" s="1068"/>
      <c r="BY314" s="1068"/>
      <c r="BZ314" s="1068"/>
      <c r="CA314" s="1068"/>
      <c r="CB314" s="1068"/>
      <c r="CC314" s="1068"/>
      <c r="CD314" s="1068"/>
      <c r="CE314" s="1068"/>
      <c r="CF314" s="1068"/>
      <c r="CG314" s="1068"/>
      <c r="CH314" s="1068"/>
      <c r="CI314" s="1068"/>
      <c r="CJ314" s="1068"/>
      <c r="CK314" s="1068"/>
      <c r="CL314" s="1068"/>
      <c r="CM314" s="1110"/>
      <c r="CN314" s="1110"/>
    </row>
    <row r="315" spans="2:92">
      <c r="B315" s="1067"/>
      <c r="I315" s="1068"/>
      <c r="J315" s="1068"/>
      <c r="K315" s="1068"/>
      <c r="L315" s="1068"/>
      <c r="M315" s="1068"/>
      <c r="N315" s="1068"/>
      <c r="O315" s="1068"/>
      <c r="P315" s="1068"/>
      <c r="Q315" s="1068"/>
      <c r="R315" s="1068"/>
      <c r="S315" s="1068"/>
      <c r="T315" s="1068"/>
      <c r="U315" s="1068"/>
      <c r="V315" s="1068"/>
      <c r="W315" s="1068"/>
      <c r="X315" s="1068"/>
      <c r="Y315" s="1068"/>
      <c r="Z315" s="1068"/>
      <c r="AA315" s="1068"/>
      <c r="AB315" s="1110"/>
      <c r="AC315" s="1110"/>
      <c r="AD315" s="1110"/>
      <c r="AE315" s="1110"/>
      <c r="AF315" s="1068"/>
      <c r="AG315" s="1068"/>
      <c r="AH315" s="1068"/>
      <c r="AI315" s="1068"/>
      <c r="AJ315" s="1068"/>
      <c r="AK315" s="1068"/>
      <c r="AL315" s="1068"/>
      <c r="AM315" s="1068"/>
      <c r="AN315" s="1068"/>
      <c r="AO315" s="1068"/>
      <c r="AP315" s="1068"/>
      <c r="AQ315" s="1068"/>
      <c r="AR315" s="1068"/>
      <c r="AS315" s="1068"/>
      <c r="AT315" s="1068"/>
      <c r="AU315" s="1068"/>
      <c r="AV315" s="1068"/>
      <c r="AW315" s="1068"/>
      <c r="AX315" s="1069"/>
      <c r="AY315" s="1068"/>
      <c r="AZ315" s="1068"/>
      <c r="BA315" s="1068"/>
      <c r="BB315" s="1068"/>
      <c r="BC315" s="1068"/>
      <c r="BD315" s="1068"/>
      <c r="BE315" s="1068"/>
      <c r="BF315" s="1068"/>
      <c r="BG315" s="1068"/>
      <c r="BH315" s="1068"/>
      <c r="BI315" s="1068"/>
      <c r="BJ315" s="1068"/>
      <c r="BK315" s="1068"/>
      <c r="BL315" s="1068"/>
      <c r="BM315" s="1068"/>
      <c r="BN315" s="1068"/>
      <c r="BO315" s="1068"/>
      <c r="BP315" s="1068"/>
      <c r="BQ315" s="1068"/>
      <c r="BR315" s="1068"/>
      <c r="BS315" s="1110"/>
      <c r="BT315" s="1068"/>
      <c r="BU315" s="1068"/>
      <c r="BV315" s="1068"/>
      <c r="BW315" s="1068"/>
      <c r="BX315" s="1068"/>
      <c r="BY315" s="1068"/>
      <c r="BZ315" s="1068"/>
      <c r="CA315" s="1068"/>
      <c r="CB315" s="1068"/>
      <c r="CC315" s="1068"/>
      <c r="CD315" s="1068"/>
      <c r="CE315" s="1068"/>
      <c r="CF315" s="1068"/>
      <c r="CG315" s="1068"/>
      <c r="CH315" s="1068"/>
      <c r="CI315" s="1068"/>
      <c r="CJ315" s="1068"/>
      <c r="CK315" s="1068"/>
      <c r="CL315" s="1068"/>
      <c r="CM315" s="1110"/>
      <c r="CN315" s="1110"/>
    </row>
    <row r="316" spans="2:92">
      <c r="B316" s="1067"/>
      <c r="I316" s="1068"/>
      <c r="J316" s="1068"/>
      <c r="K316" s="1068"/>
      <c r="L316" s="1068"/>
      <c r="M316" s="1068"/>
      <c r="N316" s="1068"/>
      <c r="O316" s="1068"/>
      <c r="P316" s="1068"/>
      <c r="Q316" s="1068"/>
      <c r="R316" s="1068"/>
      <c r="S316" s="1068"/>
      <c r="T316" s="1068"/>
      <c r="U316" s="1068"/>
      <c r="V316" s="1068"/>
      <c r="W316" s="1068"/>
      <c r="X316" s="1068"/>
      <c r="Y316" s="1068"/>
      <c r="Z316" s="1068"/>
      <c r="AA316" s="1068"/>
      <c r="AB316" s="1110"/>
      <c r="AC316" s="1110"/>
      <c r="AD316" s="1110"/>
      <c r="AE316" s="1110"/>
      <c r="AF316" s="1068"/>
      <c r="AG316" s="1068"/>
      <c r="AH316" s="1068"/>
      <c r="AI316" s="1068"/>
      <c r="AJ316" s="1068"/>
      <c r="AK316" s="1068"/>
      <c r="AL316" s="1068"/>
      <c r="AM316" s="1068"/>
      <c r="AN316" s="1068"/>
      <c r="AO316" s="1068"/>
      <c r="AP316" s="1068"/>
      <c r="AQ316" s="1068"/>
      <c r="AR316" s="1068"/>
      <c r="AS316" s="1068"/>
      <c r="AT316" s="1068"/>
      <c r="AU316" s="1068"/>
      <c r="AV316" s="1068"/>
      <c r="AW316" s="1068"/>
      <c r="AX316" s="1069"/>
      <c r="AY316" s="1068"/>
      <c r="AZ316" s="1068"/>
      <c r="BA316" s="1068"/>
      <c r="BB316" s="1068"/>
      <c r="BC316" s="1068"/>
      <c r="BD316" s="1068"/>
      <c r="BE316" s="1068"/>
      <c r="BF316" s="1068"/>
      <c r="BG316" s="1068"/>
      <c r="BH316" s="1068"/>
      <c r="BI316" s="1068"/>
      <c r="BJ316" s="1068"/>
      <c r="BK316" s="1068"/>
      <c r="BL316" s="1068"/>
      <c r="BM316" s="1068"/>
      <c r="BN316" s="1068"/>
      <c r="BO316" s="1068"/>
      <c r="BP316" s="1068"/>
      <c r="BQ316" s="1068"/>
      <c r="BR316" s="1068"/>
      <c r="BS316" s="1110"/>
      <c r="BT316" s="1068"/>
      <c r="BU316" s="1068"/>
      <c r="BV316" s="1068"/>
      <c r="BW316" s="1068"/>
      <c r="BX316" s="1068"/>
      <c r="BY316" s="1068"/>
      <c r="BZ316" s="1068"/>
      <c r="CA316" s="1068"/>
      <c r="CB316" s="1068"/>
      <c r="CC316" s="1068"/>
      <c r="CD316" s="1068"/>
      <c r="CE316" s="1068"/>
      <c r="CF316" s="1068"/>
      <c r="CG316" s="1068"/>
      <c r="CH316" s="1068"/>
      <c r="CI316" s="1068"/>
      <c r="CJ316" s="1068"/>
      <c r="CK316" s="1068"/>
      <c r="CL316" s="1068"/>
      <c r="CM316" s="1110"/>
      <c r="CN316" s="1110"/>
    </row>
    <row r="317" spans="2:92">
      <c r="B317" s="1067"/>
      <c r="I317" s="1068"/>
      <c r="J317" s="1068"/>
      <c r="K317" s="1068"/>
      <c r="L317" s="1068"/>
      <c r="M317" s="1068"/>
      <c r="N317" s="1068"/>
      <c r="O317" s="1068"/>
      <c r="P317" s="1068"/>
      <c r="Q317" s="1068"/>
      <c r="R317" s="1068"/>
      <c r="S317" s="1068"/>
      <c r="T317" s="1068"/>
      <c r="U317" s="1068"/>
      <c r="V317" s="1068"/>
      <c r="W317" s="1068"/>
      <c r="X317" s="1068"/>
      <c r="Y317" s="1068"/>
      <c r="Z317" s="1068"/>
      <c r="AA317" s="1068"/>
      <c r="AB317" s="1110"/>
      <c r="AC317" s="1110"/>
      <c r="AD317" s="1110"/>
      <c r="AE317" s="1110"/>
      <c r="AF317" s="1068"/>
      <c r="AG317" s="1068"/>
      <c r="AH317" s="1068"/>
      <c r="AI317" s="1068"/>
      <c r="AJ317" s="1068"/>
      <c r="AK317" s="1068"/>
      <c r="AL317" s="1068"/>
      <c r="AM317" s="1068"/>
      <c r="AN317" s="1068"/>
      <c r="AO317" s="1068"/>
      <c r="AP317" s="1068"/>
      <c r="AQ317" s="1068"/>
      <c r="AR317" s="1068"/>
      <c r="AS317" s="1068"/>
      <c r="AT317" s="1068"/>
      <c r="AU317" s="1068"/>
      <c r="AV317" s="1068"/>
      <c r="AW317" s="1068"/>
      <c r="AX317" s="1069"/>
      <c r="AY317" s="1068"/>
      <c r="AZ317" s="1068"/>
      <c r="BA317" s="1068"/>
      <c r="BB317" s="1068"/>
      <c r="BC317" s="1068"/>
      <c r="BD317" s="1068"/>
      <c r="BE317" s="1068"/>
      <c r="BF317" s="1068"/>
      <c r="BG317" s="1068"/>
      <c r="BH317" s="1068"/>
      <c r="BI317" s="1068"/>
      <c r="BJ317" s="1068"/>
      <c r="BK317" s="1068"/>
      <c r="BL317" s="1068"/>
      <c r="BM317" s="1068"/>
      <c r="BN317" s="1068"/>
      <c r="BO317" s="1068"/>
      <c r="BP317" s="1068"/>
      <c r="BQ317" s="1068"/>
      <c r="BR317" s="1068"/>
      <c r="BS317" s="1110"/>
      <c r="BT317" s="1068"/>
      <c r="BU317" s="1068"/>
      <c r="BV317" s="1068"/>
      <c r="BW317" s="1068"/>
      <c r="BX317" s="1068"/>
      <c r="BY317" s="1068"/>
      <c r="BZ317" s="1068"/>
      <c r="CA317" s="1068"/>
      <c r="CB317" s="1068"/>
      <c r="CC317" s="1068"/>
      <c r="CD317" s="1068"/>
      <c r="CE317" s="1068"/>
      <c r="CF317" s="1068"/>
      <c r="CG317" s="1068"/>
      <c r="CH317" s="1068"/>
      <c r="CI317" s="1068"/>
      <c r="CJ317" s="1068"/>
      <c r="CK317" s="1068"/>
      <c r="CL317" s="1068"/>
      <c r="CM317" s="1110"/>
      <c r="CN317" s="1110"/>
    </row>
    <row r="318" spans="2:92">
      <c r="B318" s="1067"/>
      <c r="I318" s="1068"/>
      <c r="J318" s="1068"/>
      <c r="K318" s="1068"/>
      <c r="L318" s="1068"/>
      <c r="M318" s="1068"/>
      <c r="N318" s="1068"/>
      <c r="O318" s="1068"/>
      <c r="P318" s="1068"/>
      <c r="Q318" s="1068"/>
      <c r="R318" s="1068"/>
      <c r="S318" s="1068"/>
      <c r="T318" s="1068"/>
      <c r="U318" s="1068"/>
      <c r="V318" s="1068"/>
      <c r="W318" s="1068"/>
      <c r="X318" s="1068"/>
      <c r="Y318" s="1068"/>
      <c r="Z318" s="1068"/>
      <c r="AA318" s="1068"/>
      <c r="AB318" s="1110"/>
      <c r="AC318" s="1110"/>
      <c r="AD318" s="1110"/>
      <c r="AE318" s="1110"/>
      <c r="AF318" s="1068"/>
      <c r="AG318" s="1068"/>
      <c r="AH318" s="1068"/>
      <c r="AI318" s="1068"/>
      <c r="AJ318" s="1068"/>
      <c r="AK318" s="1068"/>
      <c r="AL318" s="1068"/>
      <c r="AM318" s="1068"/>
      <c r="AN318" s="1068"/>
      <c r="AO318" s="1068"/>
      <c r="AP318" s="1068"/>
      <c r="AQ318" s="1068"/>
      <c r="AR318" s="1068"/>
      <c r="AS318" s="1068"/>
      <c r="AT318" s="1068"/>
      <c r="AU318" s="1068"/>
      <c r="AV318" s="1068"/>
      <c r="AW318" s="1068"/>
      <c r="AX318" s="1069"/>
      <c r="AY318" s="1068"/>
      <c r="AZ318" s="1068"/>
      <c r="BA318" s="1068"/>
      <c r="BB318" s="1068"/>
      <c r="BC318" s="1068"/>
      <c r="BD318" s="1068"/>
      <c r="BE318" s="1068"/>
      <c r="BF318" s="1068"/>
      <c r="BG318" s="1068"/>
      <c r="BH318" s="1068"/>
      <c r="BI318" s="1068"/>
      <c r="BJ318" s="1068"/>
      <c r="BK318" s="1068"/>
      <c r="BL318" s="1068"/>
      <c r="BM318" s="1068"/>
      <c r="BN318" s="1068"/>
      <c r="BO318" s="1068"/>
      <c r="BP318" s="1068"/>
      <c r="BQ318" s="1068"/>
      <c r="BR318" s="1068"/>
      <c r="BS318" s="1110"/>
      <c r="BT318" s="1068"/>
      <c r="BU318" s="1068"/>
      <c r="BV318" s="1068"/>
      <c r="BW318" s="1068"/>
      <c r="BX318" s="1068"/>
      <c r="BY318" s="1068"/>
      <c r="BZ318" s="1068"/>
      <c r="CA318" s="1068"/>
      <c r="CB318" s="1068"/>
      <c r="CC318" s="1068"/>
      <c r="CD318" s="1068"/>
      <c r="CE318" s="1068"/>
      <c r="CF318" s="1068"/>
      <c r="CG318" s="1068"/>
      <c r="CH318" s="1068"/>
      <c r="CI318" s="1068"/>
      <c r="CJ318" s="1068"/>
      <c r="CK318" s="1068"/>
      <c r="CL318" s="1068"/>
      <c r="CM318" s="1110"/>
      <c r="CN318" s="1110"/>
    </row>
    <row r="319" spans="2:92">
      <c r="B319" s="1067"/>
      <c r="I319" s="1068"/>
      <c r="J319" s="1068"/>
      <c r="K319" s="1068"/>
      <c r="L319" s="1068"/>
      <c r="M319" s="1068"/>
      <c r="N319" s="1068"/>
      <c r="O319" s="1068"/>
      <c r="P319" s="1068"/>
      <c r="Q319" s="1068"/>
      <c r="R319" s="1068"/>
      <c r="S319" s="1068"/>
      <c r="T319" s="1068"/>
      <c r="U319" s="1068"/>
      <c r="V319" s="1068"/>
      <c r="W319" s="1068"/>
      <c r="X319" s="1068"/>
      <c r="Y319" s="1068"/>
      <c r="Z319" s="1068"/>
      <c r="AA319" s="1068"/>
      <c r="AB319" s="1110"/>
      <c r="AC319" s="1110"/>
      <c r="AD319" s="1110"/>
      <c r="AE319" s="1110"/>
      <c r="AF319" s="1068"/>
      <c r="AG319" s="1068"/>
      <c r="AH319" s="1068"/>
      <c r="AI319" s="1068"/>
      <c r="AJ319" s="1068"/>
      <c r="AK319" s="1068"/>
      <c r="AL319" s="1068"/>
      <c r="AM319" s="1068"/>
      <c r="AN319" s="1068"/>
      <c r="AO319" s="1068"/>
      <c r="AP319" s="1068"/>
      <c r="AQ319" s="1068"/>
      <c r="AR319" s="1068"/>
      <c r="AS319" s="1068"/>
      <c r="AT319" s="1068"/>
      <c r="AU319" s="1068"/>
      <c r="AV319" s="1068"/>
      <c r="AW319" s="1068"/>
      <c r="AX319" s="1069"/>
      <c r="AY319" s="1068"/>
      <c r="AZ319" s="1068"/>
      <c r="BA319" s="1068"/>
      <c r="BB319" s="1068"/>
      <c r="BC319" s="1068"/>
      <c r="BD319" s="1068"/>
      <c r="BE319" s="1068"/>
      <c r="BF319" s="1068"/>
      <c r="BG319" s="1068"/>
      <c r="BH319" s="1068"/>
      <c r="BI319" s="1068"/>
      <c r="BJ319" s="1068"/>
      <c r="BK319" s="1068"/>
      <c r="BL319" s="1068"/>
      <c r="BM319" s="1068"/>
      <c r="BN319" s="1068"/>
      <c r="BO319" s="1068"/>
      <c r="BP319" s="1068"/>
      <c r="BQ319" s="1068"/>
      <c r="BR319" s="1068"/>
      <c r="BS319" s="1110"/>
      <c r="BT319" s="1068"/>
      <c r="BU319" s="1068"/>
      <c r="BV319" s="1068"/>
      <c r="BW319" s="1068"/>
      <c r="BX319" s="1068"/>
      <c r="BY319" s="1068"/>
      <c r="BZ319" s="1068"/>
      <c r="CA319" s="1068"/>
      <c r="CB319" s="1068"/>
      <c r="CC319" s="1068"/>
      <c r="CD319" s="1068"/>
      <c r="CE319" s="1068"/>
      <c r="CF319" s="1068"/>
      <c r="CG319" s="1068"/>
      <c r="CH319" s="1068"/>
      <c r="CI319" s="1068"/>
      <c r="CJ319" s="1068"/>
      <c r="CK319" s="1068"/>
      <c r="CL319" s="1068"/>
      <c r="CM319" s="1110"/>
      <c r="CN319" s="1110"/>
    </row>
    <row r="320" spans="2:92">
      <c r="B320" s="1067"/>
      <c r="I320" s="1068"/>
      <c r="J320" s="1068"/>
      <c r="K320" s="1068"/>
      <c r="L320" s="1068"/>
      <c r="M320" s="1068"/>
      <c r="N320" s="1068"/>
      <c r="O320" s="1068"/>
      <c r="P320" s="1068"/>
      <c r="Q320" s="1068"/>
      <c r="R320" s="1068"/>
      <c r="S320" s="1068"/>
      <c r="T320" s="1068"/>
      <c r="U320" s="1068"/>
      <c r="V320" s="1068"/>
      <c r="W320" s="1068"/>
      <c r="X320" s="1068"/>
      <c r="Y320" s="1068"/>
      <c r="Z320" s="1068"/>
      <c r="AA320" s="1068"/>
      <c r="AB320" s="1110"/>
      <c r="AC320" s="1110"/>
      <c r="AD320" s="1110"/>
      <c r="AE320" s="1110"/>
      <c r="AF320" s="1068"/>
      <c r="AG320" s="1068"/>
      <c r="AH320" s="1068"/>
      <c r="AI320" s="1068"/>
      <c r="AJ320" s="1068"/>
      <c r="AK320" s="1068"/>
      <c r="AL320" s="1068"/>
      <c r="AM320" s="1068"/>
      <c r="AN320" s="1068"/>
      <c r="AO320" s="1068"/>
      <c r="AP320" s="1068"/>
      <c r="AQ320" s="1068"/>
      <c r="AR320" s="1068"/>
      <c r="AS320" s="1068"/>
      <c r="AT320" s="1068"/>
      <c r="AU320" s="1068"/>
      <c r="AV320" s="1068"/>
      <c r="AW320" s="1068"/>
      <c r="AX320" s="1069"/>
      <c r="AY320" s="1068"/>
      <c r="AZ320" s="1068"/>
      <c r="BA320" s="1068"/>
      <c r="BB320" s="1068"/>
      <c r="BC320" s="1068"/>
      <c r="BD320" s="1068"/>
      <c r="BE320" s="1068"/>
      <c r="BF320" s="1068"/>
      <c r="BG320" s="1068"/>
      <c r="BH320" s="1068"/>
      <c r="BI320" s="1068"/>
      <c r="BJ320" s="1068"/>
      <c r="BK320" s="1068"/>
      <c r="BL320" s="1068"/>
      <c r="BM320" s="1068"/>
      <c r="BN320" s="1068"/>
      <c r="BO320" s="1068"/>
      <c r="BP320" s="1068"/>
      <c r="BQ320" s="1068"/>
      <c r="BR320" s="1068"/>
      <c r="BS320" s="1110"/>
      <c r="BT320" s="1068"/>
      <c r="BU320" s="1068"/>
      <c r="BV320" s="1068"/>
      <c r="BW320" s="1068"/>
      <c r="BX320" s="1068"/>
      <c r="BY320" s="1068"/>
      <c r="BZ320" s="1068"/>
      <c r="CA320" s="1068"/>
      <c r="CB320" s="1068"/>
      <c r="CC320" s="1068"/>
      <c r="CD320" s="1068"/>
      <c r="CE320" s="1068"/>
      <c r="CF320" s="1068"/>
      <c r="CG320" s="1068"/>
      <c r="CH320" s="1068"/>
      <c r="CI320" s="1068"/>
      <c r="CJ320" s="1068"/>
      <c r="CK320" s="1068"/>
      <c r="CL320" s="1068"/>
      <c r="CM320" s="1110"/>
      <c r="CN320" s="1110"/>
    </row>
    <row r="321" spans="2:92">
      <c r="B321" s="1067"/>
      <c r="I321" s="1068"/>
      <c r="J321" s="1068"/>
      <c r="K321" s="1068"/>
      <c r="L321" s="1068"/>
      <c r="M321" s="1068"/>
      <c r="N321" s="1068"/>
      <c r="O321" s="1068"/>
      <c r="P321" s="1068"/>
      <c r="Q321" s="1068"/>
      <c r="R321" s="1068"/>
      <c r="S321" s="1068"/>
      <c r="T321" s="1068"/>
      <c r="U321" s="1068"/>
      <c r="V321" s="1068"/>
      <c r="W321" s="1068"/>
      <c r="X321" s="1068"/>
      <c r="Y321" s="1068"/>
      <c r="Z321" s="1068"/>
      <c r="AA321" s="1068"/>
      <c r="AB321" s="1110"/>
      <c r="AC321" s="1110"/>
      <c r="AD321" s="1110"/>
      <c r="AE321" s="1110"/>
      <c r="AF321" s="1068"/>
      <c r="AG321" s="1068"/>
      <c r="AH321" s="1068"/>
      <c r="AI321" s="1068"/>
      <c r="AJ321" s="1068"/>
      <c r="AK321" s="1068"/>
      <c r="AL321" s="1068"/>
      <c r="AM321" s="1068"/>
      <c r="AN321" s="1068"/>
      <c r="AO321" s="1068"/>
      <c r="AP321" s="1068"/>
      <c r="AQ321" s="1068"/>
      <c r="AR321" s="1068"/>
      <c r="AS321" s="1068"/>
      <c r="AT321" s="1068"/>
      <c r="AU321" s="1068"/>
      <c r="AV321" s="1068"/>
      <c r="AW321" s="1068"/>
      <c r="AX321" s="1069"/>
      <c r="AY321" s="1068"/>
      <c r="AZ321" s="1068"/>
      <c r="BA321" s="1068"/>
      <c r="BB321" s="1068"/>
      <c r="BC321" s="1068"/>
      <c r="BD321" s="1068"/>
      <c r="BE321" s="1068"/>
      <c r="BF321" s="1068"/>
      <c r="BG321" s="1068"/>
      <c r="BH321" s="1068"/>
      <c r="BI321" s="1068"/>
      <c r="BJ321" s="1068"/>
      <c r="BK321" s="1068"/>
      <c r="BL321" s="1068"/>
      <c r="BM321" s="1068"/>
      <c r="BN321" s="1068"/>
      <c r="BO321" s="1068"/>
      <c r="BP321" s="1068"/>
      <c r="BQ321" s="1068"/>
      <c r="BR321" s="1068"/>
      <c r="BS321" s="1110"/>
      <c r="BT321" s="1068"/>
      <c r="BU321" s="1068"/>
      <c r="BV321" s="1068"/>
      <c r="BW321" s="1068"/>
      <c r="BX321" s="1068"/>
      <c r="BY321" s="1068"/>
      <c r="BZ321" s="1068"/>
      <c r="CA321" s="1068"/>
      <c r="CB321" s="1068"/>
      <c r="CC321" s="1068"/>
      <c r="CD321" s="1068"/>
      <c r="CE321" s="1068"/>
      <c r="CF321" s="1068"/>
      <c r="CG321" s="1068"/>
      <c r="CH321" s="1068"/>
      <c r="CI321" s="1068"/>
      <c r="CJ321" s="1068"/>
      <c r="CK321" s="1068"/>
      <c r="CL321" s="1068"/>
      <c r="CM321" s="1110"/>
      <c r="CN321" s="1110"/>
    </row>
    <row r="322" spans="2:92">
      <c r="B322" s="1067"/>
      <c r="I322" s="1068"/>
      <c r="J322" s="1068"/>
      <c r="K322" s="1068"/>
      <c r="L322" s="1068"/>
      <c r="M322" s="1068"/>
      <c r="N322" s="1068"/>
      <c r="O322" s="1068"/>
      <c r="P322" s="1068"/>
      <c r="Q322" s="1068"/>
      <c r="R322" s="1068"/>
      <c r="S322" s="1068"/>
      <c r="T322" s="1068"/>
      <c r="U322" s="1068"/>
      <c r="V322" s="1068"/>
      <c r="W322" s="1068"/>
      <c r="X322" s="1068"/>
      <c r="Y322" s="1068"/>
      <c r="Z322" s="1068"/>
      <c r="AA322" s="1068"/>
      <c r="AB322" s="1110"/>
      <c r="AC322" s="1110"/>
      <c r="AD322" s="1110"/>
      <c r="AE322" s="1110"/>
      <c r="AF322" s="1068"/>
      <c r="AG322" s="1068"/>
      <c r="AH322" s="1068"/>
      <c r="AI322" s="1068"/>
      <c r="AJ322" s="1068"/>
      <c r="AK322" s="1068"/>
      <c r="AL322" s="1068"/>
      <c r="AM322" s="1068"/>
      <c r="AN322" s="1068"/>
      <c r="AO322" s="1068"/>
      <c r="AP322" s="1068"/>
      <c r="AQ322" s="1068"/>
      <c r="AR322" s="1068"/>
      <c r="AS322" s="1068"/>
      <c r="AT322" s="1068"/>
      <c r="AU322" s="1068"/>
      <c r="AV322" s="1068"/>
      <c r="AW322" s="1068"/>
      <c r="AX322" s="1069"/>
      <c r="AY322" s="1068"/>
      <c r="AZ322" s="1068"/>
      <c r="BA322" s="1068"/>
      <c r="BB322" s="1068"/>
      <c r="BC322" s="1068"/>
      <c r="BD322" s="1068"/>
      <c r="BE322" s="1068"/>
      <c r="BF322" s="1068"/>
      <c r="BG322" s="1068"/>
      <c r="BH322" s="1068"/>
      <c r="BI322" s="1068"/>
      <c r="BJ322" s="1068"/>
      <c r="BK322" s="1068"/>
      <c r="BL322" s="1068"/>
      <c r="BM322" s="1068"/>
      <c r="BN322" s="1068"/>
      <c r="BO322" s="1068"/>
      <c r="BP322" s="1068"/>
      <c r="BQ322" s="1068"/>
      <c r="BR322" s="1068"/>
      <c r="BS322" s="1110"/>
      <c r="BT322" s="1068"/>
      <c r="BU322" s="1068"/>
      <c r="BV322" s="1068"/>
      <c r="BW322" s="1068"/>
      <c r="BX322" s="1068"/>
      <c r="BY322" s="1068"/>
      <c r="BZ322" s="1068"/>
      <c r="CA322" s="1068"/>
      <c r="CB322" s="1068"/>
      <c r="CC322" s="1068"/>
      <c r="CD322" s="1068"/>
      <c r="CE322" s="1068"/>
      <c r="CF322" s="1068"/>
      <c r="CG322" s="1068"/>
      <c r="CH322" s="1068"/>
      <c r="CI322" s="1068"/>
      <c r="CJ322" s="1068"/>
      <c r="CK322" s="1068"/>
      <c r="CL322" s="1068"/>
      <c r="CM322" s="1110"/>
      <c r="CN322" s="1110"/>
    </row>
    <row r="323" spans="2:92">
      <c r="B323" s="1067"/>
      <c r="I323" s="1068"/>
      <c r="J323" s="1068"/>
      <c r="K323" s="1068"/>
      <c r="L323" s="1068"/>
      <c r="M323" s="1068"/>
      <c r="N323" s="1068"/>
      <c r="O323" s="1068"/>
      <c r="P323" s="1068"/>
      <c r="Q323" s="1068"/>
      <c r="R323" s="1068"/>
      <c r="S323" s="1068"/>
      <c r="T323" s="1068"/>
      <c r="U323" s="1068"/>
      <c r="V323" s="1068"/>
      <c r="W323" s="1068"/>
      <c r="X323" s="1068"/>
      <c r="Y323" s="1068"/>
      <c r="Z323" s="1068"/>
      <c r="AA323" s="1068"/>
      <c r="AB323" s="1110"/>
      <c r="AC323" s="1110"/>
      <c r="AD323" s="1110"/>
      <c r="AE323" s="1110"/>
      <c r="AF323" s="1068"/>
      <c r="AG323" s="1068"/>
      <c r="AH323" s="1068"/>
      <c r="AI323" s="1068"/>
      <c r="AJ323" s="1068"/>
      <c r="AK323" s="1068"/>
      <c r="AL323" s="1068"/>
      <c r="AM323" s="1068"/>
      <c r="AN323" s="1068"/>
      <c r="AO323" s="1068"/>
      <c r="AP323" s="1068"/>
      <c r="AQ323" s="1068"/>
      <c r="AR323" s="1068"/>
      <c r="AS323" s="1068"/>
      <c r="AT323" s="1068"/>
      <c r="AU323" s="1068"/>
      <c r="AV323" s="1068"/>
      <c r="AW323" s="1068"/>
      <c r="AX323" s="1069"/>
      <c r="AY323" s="1068"/>
      <c r="AZ323" s="1068"/>
      <c r="BA323" s="1068"/>
      <c r="BB323" s="1068"/>
      <c r="BC323" s="1068"/>
      <c r="BD323" s="1068"/>
      <c r="BE323" s="1068"/>
      <c r="BF323" s="1068"/>
      <c r="BG323" s="1068"/>
      <c r="BH323" s="1068"/>
      <c r="BI323" s="1068"/>
      <c r="BJ323" s="1068"/>
      <c r="BK323" s="1068"/>
      <c r="BL323" s="1068"/>
      <c r="BM323" s="1068"/>
      <c r="BN323" s="1068"/>
      <c r="BO323" s="1068"/>
      <c r="BP323" s="1068"/>
      <c r="BQ323" s="1068"/>
      <c r="BR323" s="1068"/>
      <c r="BS323" s="1110"/>
      <c r="BT323" s="1068"/>
      <c r="BU323" s="1068"/>
      <c r="BV323" s="1068"/>
      <c r="BW323" s="1068"/>
      <c r="BX323" s="1068"/>
      <c r="BY323" s="1068"/>
      <c r="BZ323" s="1068"/>
      <c r="CA323" s="1068"/>
      <c r="CB323" s="1068"/>
      <c r="CC323" s="1068"/>
      <c r="CD323" s="1068"/>
      <c r="CE323" s="1068"/>
      <c r="CF323" s="1068"/>
      <c r="CG323" s="1068"/>
      <c r="CH323" s="1068"/>
      <c r="CI323" s="1068"/>
      <c r="CJ323" s="1068"/>
      <c r="CK323" s="1068"/>
      <c r="CL323" s="1068"/>
      <c r="CM323" s="1110"/>
      <c r="CN323" s="1110"/>
    </row>
    <row r="324" spans="2:92">
      <c r="B324" s="1067"/>
      <c r="I324" s="1068"/>
      <c r="J324" s="1068"/>
      <c r="K324" s="1068"/>
      <c r="L324" s="1068"/>
      <c r="M324" s="1068"/>
      <c r="N324" s="1068"/>
      <c r="O324" s="1068"/>
      <c r="P324" s="1068"/>
      <c r="Q324" s="1068"/>
      <c r="R324" s="1068"/>
      <c r="S324" s="1068"/>
      <c r="T324" s="1068"/>
      <c r="U324" s="1068"/>
      <c r="V324" s="1068"/>
      <c r="W324" s="1068"/>
      <c r="X324" s="1068"/>
      <c r="Y324" s="1068"/>
      <c r="Z324" s="1068"/>
      <c r="AA324" s="1068"/>
      <c r="AB324" s="1110"/>
      <c r="AC324" s="1110"/>
      <c r="AD324" s="1110"/>
      <c r="AE324" s="1110"/>
      <c r="AF324" s="1068"/>
      <c r="AG324" s="1068"/>
      <c r="AH324" s="1068"/>
      <c r="AI324" s="1068"/>
      <c r="AJ324" s="1068"/>
      <c r="AK324" s="1068"/>
      <c r="AL324" s="1068"/>
      <c r="AM324" s="1068"/>
      <c r="AN324" s="1068"/>
      <c r="AO324" s="1068"/>
      <c r="AP324" s="1068"/>
      <c r="AQ324" s="1068"/>
      <c r="AR324" s="1068"/>
      <c r="AS324" s="1068"/>
      <c r="AT324" s="1068"/>
      <c r="AU324" s="1068"/>
      <c r="AV324" s="1068"/>
      <c r="AW324" s="1068"/>
      <c r="AX324" s="1069"/>
      <c r="AY324" s="1068"/>
      <c r="AZ324" s="1068"/>
      <c r="BA324" s="1068"/>
      <c r="BB324" s="1068"/>
      <c r="BC324" s="1068"/>
      <c r="BD324" s="1068"/>
      <c r="BE324" s="1068"/>
      <c r="BF324" s="1068"/>
      <c r="BG324" s="1068"/>
      <c r="BH324" s="1068"/>
      <c r="BI324" s="1068"/>
      <c r="BJ324" s="1068"/>
      <c r="BK324" s="1068"/>
      <c r="BL324" s="1068"/>
      <c r="BM324" s="1068"/>
      <c r="BN324" s="1068"/>
      <c r="BO324" s="1068"/>
      <c r="BP324" s="1068"/>
      <c r="BQ324" s="1068"/>
      <c r="BR324" s="1068"/>
      <c r="BS324" s="1110"/>
      <c r="BT324" s="1068"/>
      <c r="BU324" s="1068"/>
      <c r="BV324" s="1068"/>
      <c r="BW324" s="1068"/>
      <c r="BX324" s="1068"/>
      <c r="BY324" s="1068"/>
      <c r="BZ324" s="1068"/>
      <c r="CA324" s="1068"/>
      <c r="CB324" s="1068"/>
      <c r="CC324" s="1068"/>
      <c r="CD324" s="1068"/>
      <c r="CE324" s="1068"/>
      <c r="CF324" s="1068"/>
      <c r="CG324" s="1068"/>
      <c r="CH324" s="1068"/>
      <c r="CI324" s="1068"/>
      <c r="CJ324" s="1068"/>
      <c r="CK324" s="1068"/>
      <c r="CL324" s="1068"/>
      <c r="CM324" s="1110"/>
      <c r="CN324" s="1110"/>
    </row>
    <row r="325" spans="2:92">
      <c r="B325" s="1067"/>
      <c r="I325" s="1068"/>
      <c r="J325" s="1068"/>
      <c r="K325" s="1068"/>
      <c r="L325" s="1068"/>
      <c r="M325" s="1068"/>
      <c r="N325" s="1068"/>
      <c r="O325" s="1068"/>
      <c r="P325" s="1068"/>
      <c r="Q325" s="1068"/>
      <c r="R325" s="1068"/>
      <c r="S325" s="1068"/>
      <c r="T325" s="1068"/>
      <c r="U325" s="1068"/>
      <c r="V325" s="1068"/>
      <c r="W325" s="1068"/>
      <c r="X325" s="1068"/>
      <c r="Y325" s="1068"/>
      <c r="Z325" s="1068"/>
      <c r="AA325" s="1068"/>
      <c r="AB325" s="1110"/>
      <c r="AC325" s="1110"/>
      <c r="AD325" s="1110"/>
      <c r="AE325" s="1110"/>
      <c r="AF325" s="1068"/>
      <c r="AG325" s="1068"/>
      <c r="AH325" s="1068"/>
      <c r="AI325" s="1068"/>
      <c r="AJ325" s="1068"/>
      <c r="AK325" s="1068"/>
      <c r="AL325" s="1068"/>
      <c r="AM325" s="1068"/>
      <c r="AN325" s="1068"/>
      <c r="AO325" s="1068"/>
      <c r="AP325" s="1068"/>
      <c r="AQ325" s="1068"/>
      <c r="AR325" s="1068"/>
      <c r="AS325" s="1068"/>
      <c r="AT325" s="1068"/>
      <c r="AU325" s="1068"/>
      <c r="AV325" s="1068"/>
      <c r="AW325" s="1068"/>
      <c r="AX325" s="1069"/>
      <c r="AY325" s="1068"/>
      <c r="AZ325" s="1068"/>
      <c r="BA325" s="1068"/>
      <c r="BB325" s="1068"/>
      <c r="BC325" s="1068"/>
      <c r="BD325" s="1068"/>
      <c r="BE325" s="1068"/>
      <c r="BF325" s="1068"/>
      <c r="BG325" s="1068"/>
      <c r="BH325" s="1068"/>
      <c r="BI325" s="1068"/>
      <c r="BJ325" s="1068"/>
      <c r="BK325" s="1068"/>
      <c r="BL325" s="1068"/>
      <c r="BM325" s="1068"/>
      <c r="BN325" s="1068"/>
      <c r="BO325" s="1068"/>
      <c r="BP325" s="1068"/>
      <c r="BQ325" s="1068"/>
      <c r="BR325" s="1068"/>
      <c r="BS325" s="1110"/>
      <c r="BT325" s="1068"/>
      <c r="BU325" s="1068"/>
      <c r="BV325" s="1068"/>
      <c r="BW325" s="1068"/>
      <c r="BX325" s="1068"/>
      <c r="BY325" s="1068"/>
      <c r="BZ325" s="1068"/>
      <c r="CA325" s="1068"/>
      <c r="CB325" s="1068"/>
      <c r="CC325" s="1068"/>
      <c r="CD325" s="1068"/>
      <c r="CE325" s="1068"/>
      <c r="CF325" s="1068"/>
      <c r="CG325" s="1068"/>
      <c r="CH325" s="1068"/>
      <c r="CI325" s="1068"/>
      <c r="CJ325" s="1068"/>
      <c r="CK325" s="1068"/>
      <c r="CL325" s="1068"/>
      <c r="CM325" s="1110"/>
      <c r="CN325" s="1110"/>
    </row>
    <row r="326" spans="2:92">
      <c r="B326" s="1067"/>
      <c r="I326" s="1068"/>
      <c r="J326" s="1068"/>
      <c r="K326" s="1068"/>
      <c r="L326" s="1068"/>
      <c r="M326" s="1068"/>
      <c r="N326" s="1068"/>
      <c r="O326" s="1068"/>
      <c r="P326" s="1068"/>
      <c r="Q326" s="1068"/>
      <c r="R326" s="1068"/>
      <c r="S326" s="1068"/>
      <c r="T326" s="1068"/>
      <c r="U326" s="1068"/>
      <c r="V326" s="1068"/>
      <c r="W326" s="1068"/>
      <c r="X326" s="1068"/>
      <c r="Y326" s="1068"/>
      <c r="Z326" s="1068"/>
      <c r="AA326" s="1068"/>
      <c r="AB326" s="1110"/>
      <c r="AC326" s="1110"/>
      <c r="AD326" s="1110"/>
      <c r="AE326" s="1110"/>
      <c r="AF326" s="1068"/>
      <c r="AG326" s="1068"/>
      <c r="AH326" s="1068"/>
      <c r="AI326" s="1068"/>
      <c r="AJ326" s="1068"/>
      <c r="AK326" s="1068"/>
      <c r="AL326" s="1068"/>
      <c r="AM326" s="1068"/>
      <c r="AN326" s="1068"/>
      <c r="AO326" s="1068"/>
      <c r="AP326" s="1068"/>
      <c r="AQ326" s="1068"/>
      <c r="AR326" s="1068"/>
      <c r="AS326" s="1068"/>
      <c r="AT326" s="1068"/>
      <c r="AU326" s="1068"/>
      <c r="AV326" s="1068"/>
      <c r="AW326" s="1068"/>
      <c r="AX326" s="1069"/>
      <c r="AY326" s="1068"/>
      <c r="AZ326" s="1068"/>
      <c r="BA326" s="1068"/>
      <c r="BB326" s="1068"/>
      <c r="BC326" s="1068"/>
      <c r="BD326" s="1068"/>
      <c r="BE326" s="1068"/>
      <c r="BF326" s="1068"/>
      <c r="BG326" s="1068"/>
      <c r="BH326" s="1068"/>
      <c r="BI326" s="1068"/>
      <c r="BJ326" s="1068"/>
      <c r="BK326" s="1068"/>
      <c r="BL326" s="1068"/>
      <c r="BM326" s="1068"/>
      <c r="BN326" s="1068"/>
      <c r="BO326" s="1068"/>
      <c r="BP326" s="1068"/>
      <c r="BQ326" s="1068"/>
      <c r="BR326" s="1068"/>
      <c r="BS326" s="1110"/>
      <c r="BT326" s="1068"/>
      <c r="BU326" s="1068"/>
      <c r="BV326" s="1068"/>
      <c r="BW326" s="1068"/>
      <c r="BX326" s="1068"/>
      <c r="BY326" s="1068"/>
      <c r="BZ326" s="1068"/>
      <c r="CA326" s="1068"/>
      <c r="CB326" s="1068"/>
      <c r="CC326" s="1068"/>
      <c r="CD326" s="1068"/>
      <c r="CE326" s="1068"/>
      <c r="CF326" s="1068"/>
      <c r="CG326" s="1068"/>
      <c r="CH326" s="1068"/>
      <c r="CI326" s="1068"/>
      <c r="CJ326" s="1068"/>
      <c r="CK326" s="1068"/>
      <c r="CL326" s="1068"/>
      <c r="CM326" s="1110"/>
      <c r="CN326" s="1110"/>
    </row>
    <row r="327" spans="2:92">
      <c r="B327" s="1067"/>
      <c r="I327" s="1068"/>
      <c r="J327" s="1068"/>
      <c r="K327" s="1068"/>
      <c r="L327" s="1068"/>
      <c r="M327" s="1068"/>
      <c r="N327" s="1068"/>
      <c r="O327" s="1068"/>
      <c r="P327" s="1068"/>
      <c r="Q327" s="1068"/>
      <c r="R327" s="1068"/>
      <c r="S327" s="1068"/>
      <c r="T327" s="1068"/>
      <c r="U327" s="1068"/>
      <c r="V327" s="1068"/>
      <c r="W327" s="1068"/>
      <c r="X327" s="1068"/>
      <c r="Y327" s="1068"/>
      <c r="Z327" s="1068"/>
      <c r="AA327" s="1068"/>
      <c r="AB327" s="1110"/>
      <c r="AC327" s="1110"/>
      <c r="AD327" s="1110"/>
      <c r="AE327" s="1110"/>
      <c r="AF327" s="1068"/>
      <c r="AG327" s="1068"/>
      <c r="AH327" s="1068"/>
      <c r="AI327" s="1068"/>
      <c r="AJ327" s="1068"/>
      <c r="AK327" s="1068"/>
      <c r="AL327" s="1068"/>
      <c r="AM327" s="1068"/>
      <c r="AN327" s="1068"/>
      <c r="AO327" s="1068"/>
      <c r="AP327" s="1068"/>
      <c r="AQ327" s="1068"/>
      <c r="AR327" s="1068"/>
      <c r="AS327" s="1068"/>
      <c r="AT327" s="1068"/>
      <c r="AU327" s="1068"/>
      <c r="AV327" s="1068"/>
      <c r="AW327" s="1068"/>
      <c r="AX327" s="1069"/>
      <c r="AY327" s="1068"/>
      <c r="AZ327" s="1068"/>
      <c r="BA327" s="1068"/>
      <c r="BB327" s="1068"/>
      <c r="BC327" s="1068"/>
      <c r="BD327" s="1068"/>
      <c r="BE327" s="1068"/>
      <c r="BF327" s="1068"/>
      <c r="BG327" s="1068"/>
      <c r="BH327" s="1068"/>
      <c r="BI327" s="1068"/>
      <c r="BJ327" s="1068"/>
      <c r="BK327" s="1068"/>
      <c r="BL327" s="1068"/>
      <c r="BM327" s="1068"/>
      <c r="BN327" s="1068"/>
      <c r="BO327" s="1068"/>
      <c r="BP327" s="1068"/>
      <c r="BQ327" s="1068"/>
      <c r="BR327" s="1068"/>
      <c r="BS327" s="1110"/>
      <c r="BT327" s="1068"/>
      <c r="BU327" s="1068"/>
      <c r="BV327" s="1068"/>
      <c r="BW327" s="1068"/>
      <c r="BX327" s="1068"/>
      <c r="BY327" s="1068"/>
      <c r="BZ327" s="1068"/>
      <c r="CA327" s="1068"/>
      <c r="CB327" s="1068"/>
      <c r="CC327" s="1068"/>
      <c r="CD327" s="1068"/>
      <c r="CE327" s="1068"/>
      <c r="CF327" s="1068"/>
      <c r="CG327" s="1068"/>
      <c r="CH327" s="1068"/>
      <c r="CI327" s="1068"/>
      <c r="CJ327" s="1068"/>
      <c r="CK327" s="1068"/>
      <c r="CL327" s="1068"/>
      <c r="CM327" s="1110"/>
      <c r="CN327" s="1110"/>
    </row>
    <row r="328" spans="2:92">
      <c r="B328" s="1067"/>
      <c r="I328" s="1068"/>
      <c r="J328" s="1068"/>
      <c r="K328" s="1068"/>
      <c r="L328" s="1068"/>
      <c r="M328" s="1068"/>
      <c r="N328" s="1068"/>
      <c r="O328" s="1068"/>
      <c r="P328" s="1068"/>
      <c r="Q328" s="1068"/>
      <c r="R328" s="1068"/>
      <c r="S328" s="1068"/>
      <c r="T328" s="1068"/>
      <c r="U328" s="1068"/>
      <c r="V328" s="1068"/>
      <c r="W328" s="1068"/>
      <c r="X328" s="1068"/>
      <c r="Y328" s="1068"/>
      <c r="Z328" s="1068"/>
      <c r="AA328" s="1068"/>
      <c r="AB328" s="1110"/>
      <c r="AC328" s="1110"/>
      <c r="AD328" s="1110"/>
      <c r="AE328" s="1110"/>
      <c r="AF328" s="1068"/>
      <c r="AG328" s="1068"/>
      <c r="AH328" s="1068"/>
      <c r="AI328" s="1068"/>
      <c r="AJ328" s="1068"/>
      <c r="AK328" s="1068"/>
      <c r="AL328" s="1068"/>
      <c r="AM328" s="1068"/>
      <c r="AN328" s="1068"/>
      <c r="AO328" s="1068"/>
      <c r="AP328" s="1068"/>
      <c r="AQ328" s="1068"/>
      <c r="AR328" s="1068"/>
      <c r="AS328" s="1068"/>
      <c r="AT328" s="1068"/>
      <c r="AU328" s="1068"/>
      <c r="AV328" s="1068"/>
      <c r="AW328" s="1068"/>
      <c r="AX328" s="1069"/>
      <c r="AY328" s="1068"/>
      <c r="AZ328" s="1068"/>
      <c r="BA328" s="1068"/>
      <c r="BB328" s="1068"/>
      <c r="BC328" s="1068"/>
      <c r="BD328" s="1068"/>
      <c r="BE328" s="1068"/>
      <c r="BF328" s="1068"/>
      <c r="BG328" s="1068"/>
      <c r="BH328" s="1068"/>
      <c r="BI328" s="1068"/>
      <c r="BJ328" s="1068"/>
      <c r="BK328" s="1068"/>
      <c r="BL328" s="1068"/>
      <c r="BM328" s="1068"/>
      <c r="BN328" s="1068"/>
      <c r="BO328" s="1068"/>
      <c r="BP328" s="1068"/>
      <c r="BQ328" s="1068"/>
      <c r="BR328" s="1068"/>
      <c r="BS328" s="1110"/>
      <c r="BT328" s="1068"/>
      <c r="BU328" s="1068"/>
      <c r="BV328" s="1068"/>
      <c r="BW328" s="1068"/>
      <c r="BX328" s="1068"/>
      <c r="BY328" s="1068"/>
      <c r="BZ328" s="1068"/>
      <c r="CA328" s="1068"/>
      <c r="CB328" s="1068"/>
      <c r="CC328" s="1068"/>
      <c r="CD328" s="1068"/>
      <c r="CE328" s="1068"/>
      <c r="CF328" s="1068"/>
      <c r="CG328" s="1068"/>
      <c r="CH328" s="1068"/>
      <c r="CI328" s="1068"/>
      <c r="CJ328" s="1068"/>
      <c r="CK328" s="1068"/>
      <c r="CL328" s="1068"/>
      <c r="CM328" s="1110"/>
      <c r="CN328" s="1110"/>
    </row>
    <row r="329" spans="2:92">
      <c r="B329" s="1067"/>
      <c r="I329" s="1068"/>
      <c r="J329" s="1068"/>
      <c r="K329" s="1068"/>
      <c r="L329" s="1068"/>
      <c r="M329" s="1068"/>
      <c r="N329" s="1068"/>
      <c r="O329" s="1068"/>
      <c r="P329" s="1068"/>
      <c r="Q329" s="1068"/>
      <c r="R329" s="1068"/>
      <c r="S329" s="1068"/>
      <c r="T329" s="1068"/>
      <c r="U329" s="1068"/>
      <c r="V329" s="1068"/>
      <c r="W329" s="1068"/>
      <c r="X329" s="1068"/>
      <c r="Y329" s="1068"/>
      <c r="Z329" s="1068"/>
      <c r="AA329" s="1068"/>
      <c r="AB329" s="1110"/>
      <c r="AC329" s="1110"/>
      <c r="AD329" s="1110"/>
      <c r="AE329" s="1110"/>
      <c r="AF329" s="1068"/>
      <c r="AG329" s="1068"/>
      <c r="AH329" s="1068"/>
      <c r="AI329" s="1068"/>
      <c r="AJ329" s="1068"/>
      <c r="AK329" s="1068"/>
      <c r="AL329" s="1068"/>
      <c r="AM329" s="1068"/>
      <c r="AN329" s="1068"/>
      <c r="AO329" s="1068"/>
      <c r="AP329" s="1068"/>
      <c r="AQ329" s="1068"/>
      <c r="AR329" s="1068"/>
      <c r="AS329" s="1068"/>
      <c r="AT329" s="1068"/>
      <c r="AU329" s="1068"/>
      <c r="AV329" s="1068"/>
      <c r="AW329" s="1068"/>
      <c r="AX329" s="1069"/>
      <c r="AY329" s="1068"/>
      <c r="AZ329" s="1068"/>
      <c r="BA329" s="1068"/>
      <c r="BB329" s="1068"/>
      <c r="BC329" s="1068"/>
      <c r="BD329" s="1068"/>
      <c r="BE329" s="1068"/>
      <c r="BF329" s="1068"/>
      <c r="BG329" s="1068"/>
      <c r="BH329" s="1068"/>
      <c r="BI329" s="1068"/>
      <c r="BJ329" s="1068"/>
      <c r="BK329" s="1068"/>
      <c r="BL329" s="1068"/>
      <c r="BM329" s="1068"/>
      <c r="BN329" s="1068"/>
      <c r="BO329" s="1068"/>
      <c r="BP329" s="1068"/>
      <c r="BQ329" s="1068"/>
      <c r="BR329" s="1068"/>
      <c r="BS329" s="1110"/>
      <c r="BT329" s="1068"/>
      <c r="BU329" s="1068"/>
      <c r="BV329" s="1068"/>
      <c r="BW329" s="1068"/>
      <c r="BX329" s="1068"/>
      <c r="BY329" s="1068"/>
      <c r="BZ329" s="1068"/>
      <c r="CA329" s="1068"/>
      <c r="CB329" s="1068"/>
      <c r="CC329" s="1068"/>
      <c r="CD329" s="1068"/>
      <c r="CE329" s="1068"/>
      <c r="CF329" s="1068"/>
      <c r="CG329" s="1068"/>
      <c r="CH329" s="1068"/>
      <c r="CI329" s="1068"/>
      <c r="CJ329" s="1068"/>
      <c r="CK329" s="1068"/>
      <c r="CL329" s="1068"/>
      <c r="CM329" s="1110"/>
      <c r="CN329" s="1110"/>
    </row>
    <row r="330" spans="2:92">
      <c r="B330" s="1067"/>
      <c r="I330" s="1068"/>
      <c r="J330" s="1068"/>
      <c r="K330" s="1068"/>
      <c r="L330" s="1068"/>
      <c r="M330" s="1068"/>
      <c r="N330" s="1068"/>
      <c r="O330" s="1068"/>
      <c r="P330" s="1068"/>
      <c r="Q330" s="1068"/>
      <c r="R330" s="1068"/>
      <c r="S330" s="1068"/>
      <c r="T330" s="1068"/>
      <c r="U330" s="1068"/>
      <c r="V330" s="1068"/>
      <c r="W330" s="1068"/>
      <c r="X330" s="1068"/>
      <c r="Y330" s="1068"/>
      <c r="Z330" s="1068"/>
      <c r="AA330" s="1068"/>
      <c r="AB330" s="1110"/>
      <c r="AC330" s="1110"/>
      <c r="AD330" s="1110"/>
      <c r="AE330" s="1110"/>
      <c r="AF330" s="1068"/>
      <c r="AG330" s="1068"/>
      <c r="AH330" s="1068"/>
      <c r="AI330" s="1068"/>
      <c r="AJ330" s="1068"/>
      <c r="AK330" s="1068"/>
      <c r="AL330" s="1068"/>
      <c r="AM330" s="1068"/>
      <c r="AN330" s="1068"/>
      <c r="AO330" s="1068"/>
      <c r="AP330" s="1068"/>
      <c r="AQ330" s="1068"/>
      <c r="AR330" s="1068"/>
      <c r="AS330" s="1068"/>
      <c r="AT330" s="1068"/>
      <c r="AU330" s="1068"/>
      <c r="AV330" s="1068"/>
      <c r="AW330" s="1068"/>
      <c r="AX330" s="1069"/>
      <c r="AY330" s="1068"/>
      <c r="AZ330" s="1068"/>
      <c r="BA330" s="1068"/>
      <c r="BB330" s="1068"/>
      <c r="BC330" s="1068"/>
      <c r="BD330" s="1068"/>
      <c r="BE330" s="1068"/>
      <c r="BF330" s="1068"/>
      <c r="BG330" s="1068"/>
      <c r="BH330" s="1068"/>
      <c r="BI330" s="1068"/>
      <c r="BJ330" s="1068"/>
      <c r="BK330" s="1068"/>
      <c r="BL330" s="1068"/>
      <c r="BM330" s="1068"/>
      <c r="BN330" s="1068"/>
      <c r="BO330" s="1068"/>
      <c r="BP330" s="1068"/>
      <c r="BQ330" s="1068"/>
      <c r="BR330" s="1068"/>
      <c r="BS330" s="1110"/>
      <c r="BT330" s="1068"/>
      <c r="BU330" s="1068"/>
      <c r="BV330" s="1068"/>
      <c r="BW330" s="1068"/>
      <c r="BX330" s="1068"/>
      <c r="BY330" s="1068"/>
      <c r="BZ330" s="1068"/>
      <c r="CA330" s="1068"/>
      <c r="CB330" s="1068"/>
      <c r="CC330" s="1068"/>
      <c r="CD330" s="1068"/>
      <c r="CE330" s="1068"/>
      <c r="CF330" s="1068"/>
      <c r="CG330" s="1068"/>
      <c r="CH330" s="1068"/>
      <c r="CI330" s="1068"/>
      <c r="CJ330" s="1068"/>
      <c r="CK330" s="1068"/>
      <c r="CL330" s="1068"/>
      <c r="CM330" s="1110"/>
      <c r="CN330" s="1110"/>
    </row>
    <row r="331" spans="2:92">
      <c r="B331" s="1067"/>
      <c r="I331" s="1068"/>
      <c r="J331" s="1068"/>
      <c r="K331" s="1068"/>
      <c r="L331" s="1068"/>
      <c r="M331" s="1068"/>
      <c r="N331" s="1068"/>
      <c r="O331" s="1068"/>
      <c r="P331" s="1068"/>
      <c r="Q331" s="1068"/>
      <c r="R331" s="1068"/>
      <c r="S331" s="1068"/>
      <c r="T331" s="1068"/>
      <c r="U331" s="1068"/>
      <c r="V331" s="1068"/>
      <c r="W331" s="1068"/>
      <c r="X331" s="1068"/>
      <c r="Y331" s="1068"/>
      <c r="Z331" s="1068"/>
      <c r="AA331" s="1068"/>
      <c r="AB331" s="1110"/>
      <c r="AC331" s="1110"/>
      <c r="AD331" s="1110"/>
      <c r="AE331" s="1110"/>
      <c r="AF331" s="1068"/>
      <c r="AG331" s="1068"/>
      <c r="AH331" s="1068"/>
      <c r="AI331" s="1068"/>
      <c r="AJ331" s="1068"/>
      <c r="AK331" s="1068"/>
      <c r="AL331" s="1068"/>
      <c r="AM331" s="1068"/>
      <c r="AN331" s="1068"/>
      <c r="AO331" s="1068"/>
      <c r="AP331" s="1068"/>
      <c r="AQ331" s="1068"/>
      <c r="AR331" s="1068"/>
      <c r="AS331" s="1068"/>
      <c r="AT331" s="1068"/>
      <c r="AU331" s="1068"/>
      <c r="AV331" s="1068"/>
      <c r="AW331" s="1068"/>
      <c r="AX331" s="1069"/>
      <c r="AY331" s="1068"/>
      <c r="AZ331" s="1068"/>
      <c r="BA331" s="1068"/>
      <c r="BB331" s="1068"/>
      <c r="BC331" s="1068"/>
      <c r="BD331" s="1068"/>
      <c r="BE331" s="1068"/>
      <c r="BF331" s="1068"/>
      <c r="BG331" s="1068"/>
      <c r="BH331" s="1068"/>
      <c r="BI331" s="1068"/>
      <c r="BJ331" s="1068"/>
      <c r="BK331" s="1068"/>
      <c r="BL331" s="1068"/>
      <c r="BM331" s="1068"/>
      <c r="BN331" s="1068"/>
      <c r="BO331" s="1068"/>
      <c r="BP331" s="1068"/>
      <c r="BQ331" s="1068"/>
      <c r="BR331" s="1068"/>
      <c r="BS331" s="1110"/>
      <c r="BT331" s="1068"/>
      <c r="BU331" s="1068"/>
      <c r="BV331" s="1068"/>
      <c r="BW331" s="1068"/>
      <c r="BX331" s="1068"/>
      <c r="BY331" s="1068"/>
      <c r="BZ331" s="1068"/>
      <c r="CA331" s="1068"/>
      <c r="CB331" s="1068"/>
      <c r="CC331" s="1068"/>
      <c r="CD331" s="1068"/>
      <c r="CE331" s="1068"/>
      <c r="CF331" s="1068"/>
      <c r="CG331" s="1068"/>
      <c r="CH331" s="1068"/>
      <c r="CI331" s="1068"/>
      <c r="CJ331" s="1068"/>
      <c r="CK331" s="1068"/>
      <c r="CL331" s="1068"/>
      <c r="CM331" s="1110"/>
      <c r="CN331" s="1110"/>
    </row>
    <row r="332" spans="2:92">
      <c r="B332" s="1067"/>
      <c r="I332" s="1068"/>
      <c r="J332" s="1068"/>
      <c r="K332" s="1068"/>
      <c r="L332" s="1068"/>
      <c r="M332" s="1068"/>
      <c r="N332" s="1068"/>
      <c r="O332" s="1068"/>
      <c r="P332" s="1068"/>
      <c r="Q332" s="1068"/>
      <c r="R332" s="1068"/>
      <c r="S332" s="1068"/>
      <c r="T332" s="1068"/>
      <c r="U332" s="1068"/>
      <c r="V332" s="1068"/>
      <c r="W332" s="1068"/>
      <c r="X332" s="1068"/>
      <c r="Y332" s="1068"/>
      <c r="Z332" s="1068"/>
      <c r="AA332" s="1068"/>
      <c r="AB332" s="1110"/>
      <c r="AC332" s="1110"/>
      <c r="AD332" s="1110"/>
      <c r="AE332" s="1110"/>
      <c r="AF332" s="1068"/>
      <c r="AG332" s="1068"/>
      <c r="AH332" s="1068"/>
      <c r="AI332" s="1068"/>
      <c r="AJ332" s="1068"/>
      <c r="AK332" s="1068"/>
      <c r="AL332" s="1068"/>
      <c r="AM332" s="1068"/>
      <c r="AN332" s="1068"/>
      <c r="AO332" s="1068"/>
      <c r="AP332" s="1068"/>
      <c r="AQ332" s="1068"/>
      <c r="AR332" s="1068"/>
      <c r="AS332" s="1068"/>
      <c r="AT332" s="1068"/>
      <c r="AU332" s="1068"/>
      <c r="AV332" s="1068"/>
      <c r="AW332" s="1068"/>
      <c r="AX332" s="1069"/>
      <c r="AY332" s="1068"/>
      <c r="AZ332" s="1068"/>
      <c r="BA332" s="1068"/>
      <c r="BB332" s="1068"/>
      <c r="BC332" s="1068"/>
      <c r="BD332" s="1068"/>
      <c r="BE332" s="1068"/>
      <c r="BF332" s="1068"/>
      <c r="BG332" s="1068"/>
      <c r="BH332" s="1068"/>
      <c r="BI332" s="1068"/>
      <c r="BJ332" s="1068"/>
      <c r="BK332" s="1068"/>
      <c r="BL332" s="1068"/>
      <c r="BM332" s="1068"/>
      <c r="BN332" s="1068"/>
      <c r="BO332" s="1068"/>
      <c r="BP332" s="1068"/>
      <c r="BQ332" s="1068"/>
      <c r="BR332" s="1068"/>
      <c r="BS332" s="1110"/>
      <c r="BT332" s="1068"/>
      <c r="BU332" s="1068"/>
      <c r="BV332" s="1068"/>
      <c r="BW332" s="1068"/>
      <c r="BX332" s="1068"/>
      <c r="BY332" s="1068"/>
      <c r="BZ332" s="1068"/>
      <c r="CA332" s="1068"/>
      <c r="CB332" s="1068"/>
      <c r="CC332" s="1068"/>
      <c r="CD332" s="1068"/>
      <c r="CE332" s="1068"/>
      <c r="CF332" s="1068"/>
      <c r="CG332" s="1068"/>
      <c r="CH332" s="1068"/>
      <c r="CI332" s="1068"/>
      <c r="CJ332" s="1068"/>
      <c r="CK332" s="1068"/>
      <c r="CL332" s="1068"/>
      <c r="CM332" s="1110"/>
      <c r="CN332" s="1110"/>
    </row>
    <row r="333" spans="2:92">
      <c r="B333" s="1067"/>
      <c r="I333" s="1068"/>
      <c r="J333" s="1068"/>
      <c r="K333" s="1068"/>
      <c r="L333" s="1068"/>
      <c r="M333" s="1068"/>
      <c r="N333" s="1068"/>
      <c r="O333" s="1068"/>
      <c r="P333" s="1068"/>
      <c r="Q333" s="1068"/>
      <c r="R333" s="1068"/>
      <c r="S333" s="1068"/>
      <c r="T333" s="1068"/>
      <c r="U333" s="1068"/>
      <c r="V333" s="1068"/>
      <c r="W333" s="1068"/>
      <c r="X333" s="1068"/>
      <c r="Y333" s="1068"/>
      <c r="Z333" s="1068"/>
      <c r="AA333" s="1068"/>
      <c r="AB333" s="1110"/>
      <c r="AC333" s="1110"/>
      <c r="AD333" s="1110"/>
      <c r="AE333" s="1110"/>
      <c r="AF333" s="1068"/>
      <c r="AG333" s="1068"/>
      <c r="AH333" s="1068"/>
      <c r="AI333" s="1068"/>
      <c r="AJ333" s="1068"/>
      <c r="AK333" s="1068"/>
      <c r="AL333" s="1068"/>
      <c r="AM333" s="1068"/>
      <c r="AN333" s="1068"/>
      <c r="AO333" s="1068"/>
      <c r="AP333" s="1068"/>
      <c r="AQ333" s="1068"/>
      <c r="AR333" s="1068"/>
      <c r="AS333" s="1068"/>
      <c r="AT333" s="1068"/>
      <c r="AU333" s="1068"/>
      <c r="AV333" s="1068"/>
      <c r="AW333" s="1068"/>
      <c r="AX333" s="1069"/>
      <c r="AY333" s="1068"/>
      <c r="AZ333" s="1068"/>
      <c r="BA333" s="1068"/>
      <c r="BB333" s="1068"/>
      <c r="BC333" s="1068"/>
      <c r="BD333" s="1068"/>
      <c r="BE333" s="1068"/>
      <c r="BF333" s="1068"/>
      <c r="BG333" s="1068"/>
      <c r="BH333" s="1068"/>
      <c r="BI333" s="1068"/>
      <c r="BJ333" s="1068"/>
      <c r="BK333" s="1068"/>
      <c r="BL333" s="1068"/>
      <c r="BM333" s="1068"/>
      <c r="BN333" s="1068"/>
      <c r="BO333" s="1068"/>
      <c r="BP333" s="1068"/>
      <c r="BQ333" s="1068"/>
      <c r="BR333" s="1068"/>
      <c r="BS333" s="1110"/>
      <c r="BT333" s="1068"/>
      <c r="BU333" s="1068"/>
      <c r="BV333" s="1068"/>
      <c r="BW333" s="1068"/>
      <c r="BX333" s="1068"/>
      <c r="BY333" s="1068"/>
      <c r="BZ333" s="1068"/>
      <c r="CA333" s="1068"/>
      <c r="CB333" s="1068"/>
      <c r="CC333" s="1068"/>
      <c r="CD333" s="1068"/>
      <c r="CE333" s="1068"/>
      <c r="CF333" s="1068"/>
      <c r="CG333" s="1068"/>
      <c r="CH333" s="1068"/>
      <c r="CI333" s="1068"/>
      <c r="CJ333" s="1068"/>
      <c r="CK333" s="1068"/>
      <c r="CL333" s="1068"/>
      <c r="CM333" s="1110"/>
      <c r="CN333" s="1110"/>
    </row>
    <row r="334" spans="2:92">
      <c r="B334" s="1067"/>
      <c r="I334" s="1068"/>
      <c r="J334" s="1068"/>
      <c r="K334" s="1068"/>
      <c r="L334" s="1068"/>
      <c r="M334" s="1068"/>
      <c r="N334" s="1068"/>
      <c r="O334" s="1068"/>
      <c r="P334" s="1068"/>
      <c r="Q334" s="1068"/>
      <c r="R334" s="1068"/>
      <c r="S334" s="1068"/>
      <c r="T334" s="1068"/>
      <c r="U334" s="1068"/>
      <c r="V334" s="1068"/>
      <c r="W334" s="1068"/>
      <c r="X334" s="1068"/>
      <c r="Y334" s="1068"/>
      <c r="Z334" s="1068"/>
      <c r="AA334" s="1068"/>
      <c r="AB334" s="1110"/>
      <c r="AC334" s="1110"/>
      <c r="AD334" s="1110"/>
      <c r="AE334" s="1110"/>
      <c r="AF334" s="1068"/>
      <c r="AG334" s="1068"/>
      <c r="AH334" s="1068"/>
      <c r="AI334" s="1068"/>
      <c r="AJ334" s="1068"/>
      <c r="AK334" s="1068"/>
      <c r="AL334" s="1068"/>
      <c r="AM334" s="1068"/>
      <c r="AN334" s="1068"/>
      <c r="AO334" s="1068"/>
      <c r="AP334" s="1068"/>
      <c r="AQ334" s="1068"/>
      <c r="AR334" s="1068"/>
      <c r="AS334" s="1068"/>
      <c r="AT334" s="1068"/>
      <c r="AU334" s="1068"/>
      <c r="AV334" s="1068"/>
      <c r="AW334" s="1068"/>
      <c r="AX334" s="1069"/>
      <c r="AY334" s="1068"/>
      <c r="AZ334" s="1068"/>
      <c r="BA334" s="1068"/>
      <c r="BB334" s="1068"/>
      <c r="BC334" s="1068"/>
      <c r="BD334" s="1068"/>
      <c r="BE334" s="1068"/>
      <c r="BF334" s="1068"/>
      <c r="BG334" s="1068"/>
      <c r="BH334" s="1068"/>
      <c r="BI334" s="1068"/>
      <c r="BJ334" s="1068"/>
      <c r="BK334" s="1068"/>
      <c r="BL334" s="1068"/>
      <c r="BM334" s="1068"/>
      <c r="BN334" s="1068"/>
      <c r="BO334" s="1068"/>
      <c r="BP334" s="1068"/>
      <c r="BQ334" s="1068"/>
      <c r="BR334" s="1068"/>
      <c r="BS334" s="1110"/>
      <c r="BT334" s="1068"/>
      <c r="BU334" s="1068"/>
      <c r="BV334" s="1068"/>
      <c r="BW334" s="1068"/>
      <c r="BX334" s="1068"/>
      <c r="BY334" s="1068"/>
      <c r="BZ334" s="1068"/>
      <c r="CA334" s="1068"/>
      <c r="CB334" s="1068"/>
      <c r="CC334" s="1068"/>
      <c r="CD334" s="1068"/>
      <c r="CE334" s="1068"/>
      <c r="CF334" s="1068"/>
      <c r="CG334" s="1068"/>
      <c r="CH334" s="1068"/>
      <c r="CI334" s="1068"/>
      <c r="CJ334" s="1068"/>
      <c r="CK334" s="1068"/>
      <c r="CL334" s="1068"/>
      <c r="CM334" s="1110"/>
      <c r="CN334" s="1110"/>
    </row>
    <row r="335" spans="2:92">
      <c r="B335" s="1067"/>
      <c r="I335" s="1068"/>
      <c r="J335" s="1068"/>
      <c r="K335" s="1068"/>
      <c r="L335" s="1068"/>
      <c r="M335" s="1068"/>
      <c r="N335" s="1068"/>
      <c r="O335" s="1068"/>
      <c r="P335" s="1068"/>
      <c r="Q335" s="1068"/>
      <c r="R335" s="1068"/>
      <c r="S335" s="1068"/>
      <c r="T335" s="1068"/>
      <c r="U335" s="1068"/>
      <c r="V335" s="1068"/>
      <c r="W335" s="1068"/>
      <c r="X335" s="1068"/>
      <c r="Y335" s="1068"/>
      <c r="Z335" s="1068"/>
      <c r="AA335" s="1068"/>
      <c r="AB335" s="1110"/>
      <c r="AC335" s="1110"/>
      <c r="AD335" s="1110"/>
      <c r="AE335" s="1110"/>
      <c r="AF335" s="1068"/>
      <c r="AG335" s="1068"/>
      <c r="AH335" s="1068"/>
      <c r="AI335" s="1068"/>
      <c r="AJ335" s="1068"/>
      <c r="AK335" s="1068"/>
      <c r="AL335" s="1068"/>
      <c r="AM335" s="1068"/>
      <c r="AN335" s="1068"/>
      <c r="AO335" s="1068"/>
      <c r="AP335" s="1068"/>
      <c r="AQ335" s="1068"/>
      <c r="AR335" s="1068"/>
      <c r="AS335" s="1068"/>
      <c r="AT335" s="1068"/>
      <c r="AU335" s="1068"/>
      <c r="AV335" s="1068"/>
      <c r="AW335" s="1068"/>
      <c r="AX335" s="1069"/>
      <c r="AY335" s="1068"/>
      <c r="AZ335" s="1068"/>
      <c r="BA335" s="1068"/>
      <c r="BB335" s="1068"/>
      <c r="BC335" s="1068"/>
      <c r="BD335" s="1068"/>
      <c r="BE335" s="1068"/>
      <c r="BF335" s="1068"/>
      <c r="BG335" s="1068"/>
      <c r="BH335" s="1068"/>
      <c r="BI335" s="1068"/>
      <c r="BJ335" s="1068"/>
      <c r="BK335" s="1068"/>
      <c r="BL335" s="1068"/>
      <c r="BM335" s="1068"/>
      <c r="BN335" s="1068"/>
      <c r="BO335" s="1068"/>
      <c r="BP335" s="1068"/>
      <c r="BQ335" s="1068"/>
      <c r="BR335" s="1068"/>
      <c r="BS335" s="1110"/>
      <c r="BT335" s="1068"/>
      <c r="BU335" s="1068"/>
      <c r="BV335" s="1068"/>
      <c r="BW335" s="1068"/>
      <c r="BX335" s="1068"/>
      <c r="BY335" s="1068"/>
      <c r="BZ335" s="1068"/>
      <c r="CA335" s="1068"/>
      <c r="CB335" s="1068"/>
      <c r="CC335" s="1068"/>
      <c r="CD335" s="1068"/>
      <c r="CE335" s="1068"/>
      <c r="CF335" s="1068"/>
      <c r="CG335" s="1068"/>
      <c r="CH335" s="1068"/>
      <c r="CI335" s="1068"/>
      <c r="CJ335" s="1068"/>
      <c r="CK335" s="1068"/>
      <c r="CL335" s="1068"/>
      <c r="CM335" s="1110"/>
      <c r="CN335" s="1110"/>
    </row>
    <row r="336" spans="2:92">
      <c r="B336" s="1067"/>
      <c r="I336" s="1068"/>
      <c r="J336" s="1068"/>
      <c r="K336" s="1068"/>
      <c r="L336" s="1068"/>
      <c r="M336" s="1068"/>
      <c r="N336" s="1068"/>
      <c r="O336" s="1068"/>
      <c r="P336" s="1068"/>
      <c r="Q336" s="1068"/>
      <c r="R336" s="1068"/>
      <c r="S336" s="1068"/>
      <c r="T336" s="1068"/>
      <c r="U336" s="1068"/>
      <c r="V336" s="1068"/>
      <c r="W336" s="1068"/>
      <c r="X336" s="1068"/>
      <c r="Y336" s="1068"/>
      <c r="Z336" s="1068"/>
      <c r="AA336" s="1068"/>
      <c r="AB336" s="1110"/>
      <c r="AC336" s="1110"/>
      <c r="AD336" s="1110"/>
      <c r="AE336" s="1110"/>
      <c r="AF336" s="1068"/>
      <c r="AG336" s="1068"/>
      <c r="AH336" s="1068"/>
      <c r="AI336" s="1068"/>
      <c r="AJ336" s="1068"/>
      <c r="AK336" s="1068"/>
      <c r="AL336" s="1068"/>
      <c r="AM336" s="1068"/>
      <c r="AN336" s="1068"/>
      <c r="AO336" s="1068"/>
      <c r="AP336" s="1068"/>
      <c r="AQ336" s="1068"/>
      <c r="AR336" s="1068"/>
      <c r="AS336" s="1068"/>
      <c r="AT336" s="1068"/>
      <c r="AU336" s="1068"/>
      <c r="AV336" s="1068"/>
      <c r="AW336" s="1068"/>
      <c r="AX336" s="1069"/>
      <c r="AY336" s="1068"/>
      <c r="AZ336" s="1068"/>
      <c r="BA336" s="1068"/>
      <c r="BB336" s="1068"/>
      <c r="BC336" s="1068"/>
      <c r="BD336" s="1068"/>
      <c r="BE336" s="1068"/>
      <c r="BF336" s="1068"/>
      <c r="BG336" s="1068"/>
      <c r="BH336" s="1068"/>
      <c r="BI336" s="1068"/>
      <c r="BJ336" s="1068"/>
      <c r="BK336" s="1068"/>
      <c r="BL336" s="1068"/>
      <c r="BM336" s="1068"/>
      <c r="BN336" s="1068"/>
      <c r="BO336" s="1068"/>
      <c r="BP336" s="1068"/>
      <c r="BQ336" s="1068"/>
      <c r="BR336" s="1068"/>
      <c r="BS336" s="1110"/>
      <c r="BT336" s="1068"/>
      <c r="BU336" s="1068"/>
      <c r="BV336" s="1068"/>
      <c r="BW336" s="1068"/>
      <c r="BX336" s="1068"/>
      <c r="BY336" s="1068"/>
      <c r="BZ336" s="1068"/>
      <c r="CA336" s="1068"/>
      <c r="CB336" s="1068"/>
      <c r="CC336" s="1068"/>
      <c r="CD336" s="1068"/>
      <c r="CE336" s="1068"/>
      <c r="CF336" s="1068"/>
      <c r="CG336" s="1068"/>
      <c r="CH336" s="1068"/>
      <c r="CI336" s="1068"/>
      <c r="CJ336" s="1068"/>
      <c r="CK336" s="1068"/>
      <c r="CL336" s="1068"/>
      <c r="CM336" s="1110"/>
      <c r="CN336" s="1110"/>
    </row>
    <row r="337" spans="2:92">
      <c r="B337" s="1067"/>
      <c r="I337" s="1068"/>
      <c r="J337" s="1068"/>
      <c r="K337" s="1068"/>
      <c r="L337" s="1068"/>
      <c r="M337" s="1068"/>
      <c r="N337" s="1068"/>
      <c r="O337" s="1068"/>
      <c r="P337" s="1068"/>
      <c r="Q337" s="1068"/>
      <c r="R337" s="1068"/>
      <c r="S337" s="1068"/>
      <c r="T337" s="1068"/>
      <c r="U337" s="1068"/>
      <c r="V337" s="1068"/>
      <c r="W337" s="1068"/>
      <c r="X337" s="1068"/>
      <c r="Y337" s="1068"/>
      <c r="Z337" s="1068"/>
      <c r="AA337" s="1068"/>
      <c r="AB337" s="1110"/>
      <c r="AC337" s="1110"/>
      <c r="AD337" s="1110"/>
      <c r="AE337" s="1110"/>
      <c r="AF337" s="1068"/>
      <c r="AG337" s="1068"/>
      <c r="AH337" s="1068"/>
      <c r="AI337" s="1068"/>
      <c r="AJ337" s="1068"/>
      <c r="AK337" s="1068"/>
      <c r="AL337" s="1068"/>
      <c r="AM337" s="1068"/>
      <c r="AN337" s="1068"/>
      <c r="AO337" s="1068"/>
      <c r="AP337" s="1068"/>
      <c r="AQ337" s="1068"/>
      <c r="AR337" s="1068"/>
      <c r="AS337" s="1068"/>
      <c r="AT337" s="1068"/>
      <c r="AU337" s="1068"/>
      <c r="AV337" s="1068"/>
      <c r="AW337" s="1068"/>
      <c r="AX337" s="1069"/>
      <c r="AY337" s="1068"/>
      <c r="AZ337" s="1068"/>
      <c r="BA337" s="1068"/>
      <c r="BB337" s="1068"/>
      <c r="BC337" s="1068"/>
      <c r="BD337" s="1068"/>
      <c r="BE337" s="1068"/>
      <c r="BF337" s="1068"/>
      <c r="BG337" s="1068"/>
      <c r="BH337" s="1068"/>
      <c r="BI337" s="1068"/>
      <c r="BJ337" s="1068"/>
      <c r="BK337" s="1068"/>
      <c r="BL337" s="1068"/>
      <c r="BM337" s="1068"/>
      <c r="BN337" s="1068"/>
      <c r="BO337" s="1068"/>
      <c r="BP337" s="1068"/>
      <c r="BQ337" s="1068"/>
      <c r="BR337" s="1068"/>
      <c r="BS337" s="1110"/>
      <c r="BT337" s="1068"/>
      <c r="BU337" s="1068"/>
      <c r="BV337" s="1068"/>
      <c r="BW337" s="1068"/>
      <c r="BX337" s="1068"/>
      <c r="BY337" s="1068"/>
      <c r="BZ337" s="1068"/>
      <c r="CA337" s="1068"/>
      <c r="CB337" s="1068"/>
      <c r="CC337" s="1068"/>
      <c r="CD337" s="1068"/>
      <c r="CE337" s="1068"/>
      <c r="CF337" s="1068"/>
      <c r="CG337" s="1068"/>
      <c r="CH337" s="1068"/>
      <c r="CI337" s="1068"/>
      <c r="CJ337" s="1068"/>
      <c r="CK337" s="1068"/>
      <c r="CL337" s="1068"/>
      <c r="CM337" s="1110"/>
      <c r="CN337" s="1110"/>
    </row>
    <row r="338" spans="2:92">
      <c r="B338" s="1067"/>
      <c r="I338" s="1068"/>
      <c r="J338" s="1068"/>
      <c r="K338" s="1068"/>
      <c r="L338" s="1068"/>
      <c r="M338" s="1068"/>
      <c r="N338" s="1068"/>
      <c r="O338" s="1068"/>
      <c r="P338" s="1068"/>
      <c r="Q338" s="1068"/>
      <c r="R338" s="1068"/>
      <c r="S338" s="1068"/>
      <c r="T338" s="1068"/>
      <c r="U338" s="1068"/>
      <c r="V338" s="1068"/>
      <c r="W338" s="1068"/>
      <c r="X338" s="1068"/>
      <c r="Y338" s="1068"/>
      <c r="Z338" s="1068"/>
      <c r="AA338" s="1068"/>
      <c r="AB338" s="1110"/>
      <c r="AC338" s="1110"/>
      <c r="AD338" s="1110"/>
      <c r="AE338" s="1110"/>
      <c r="AF338" s="1068"/>
      <c r="AG338" s="1068"/>
      <c r="AH338" s="1068"/>
      <c r="AI338" s="1068"/>
      <c r="AJ338" s="1068"/>
      <c r="AK338" s="1068"/>
      <c r="AL338" s="1068"/>
      <c r="AM338" s="1068"/>
      <c r="AN338" s="1068"/>
      <c r="AO338" s="1068"/>
      <c r="AP338" s="1068"/>
      <c r="AQ338" s="1068"/>
      <c r="AR338" s="1068"/>
      <c r="AS338" s="1068"/>
      <c r="AT338" s="1068"/>
      <c r="AU338" s="1068"/>
      <c r="AV338" s="1068"/>
      <c r="AW338" s="1068"/>
      <c r="AX338" s="1069"/>
      <c r="AY338" s="1068"/>
      <c r="AZ338" s="1068"/>
      <c r="BA338" s="1068"/>
      <c r="BB338" s="1068"/>
      <c r="BC338" s="1068"/>
      <c r="BD338" s="1068"/>
      <c r="BE338" s="1068"/>
      <c r="BF338" s="1068"/>
      <c r="BG338" s="1068"/>
      <c r="BH338" s="1068"/>
      <c r="BI338" s="1068"/>
      <c r="BJ338" s="1068"/>
      <c r="BK338" s="1068"/>
      <c r="BL338" s="1068"/>
      <c r="BM338" s="1068"/>
      <c r="BN338" s="1068"/>
      <c r="BO338" s="1068"/>
      <c r="BP338" s="1068"/>
      <c r="BQ338" s="1068"/>
      <c r="BR338" s="1068"/>
      <c r="BS338" s="1110"/>
      <c r="BT338" s="1068"/>
      <c r="BU338" s="1068"/>
      <c r="BV338" s="1068"/>
      <c r="BW338" s="1068"/>
      <c r="BX338" s="1068"/>
      <c r="BY338" s="1068"/>
      <c r="BZ338" s="1068"/>
      <c r="CA338" s="1068"/>
      <c r="CB338" s="1068"/>
      <c r="CC338" s="1068"/>
      <c r="CD338" s="1068"/>
      <c r="CE338" s="1068"/>
      <c r="CF338" s="1068"/>
      <c r="CG338" s="1068"/>
      <c r="CH338" s="1068"/>
      <c r="CI338" s="1068"/>
      <c r="CJ338" s="1068"/>
      <c r="CK338" s="1068"/>
      <c r="CL338" s="1068"/>
      <c r="CM338" s="1110"/>
      <c r="CN338" s="1110"/>
    </row>
    <row r="339" spans="2:92">
      <c r="B339" s="1067"/>
      <c r="I339" s="1068"/>
      <c r="J339" s="1068"/>
      <c r="K339" s="1068"/>
      <c r="L339" s="1068"/>
      <c r="M339" s="1068"/>
      <c r="N339" s="1068"/>
      <c r="O339" s="1068"/>
      <c r="P339" s="1068"/>
      <c r="Q339" s="1068"/>
      <c r="R339" s="1068"/>
      <c r="S339" s="1068"/>
      <c r="T339" s="1068"/>
      <c r="U339" s="1068"/>
      <c r="V339" s="1068"/>
      <c r="W339" s="1068"/>
      <c r="X339" s="1068"/>
      <c r="Y339" s="1068"/>
      <c r="Z339" s="1068"/>
      <c r="AA339" s="1068"/>
      <c r="AB339" s="1110"/>
      <c r="AC339" s="1110"/>
      <c r="AD339" s="1110"/>
      <c r="AE339" s="1110"/>
      <c r="AF339" s="1068"/>
      <c r="AG339" s="1068"/>
      <c r="AH339" s="1068"/>
      <c r="AI339" s="1068"/>
      <c r="AJ339" s="1068"/>
      <c r="AK339" s="1068"/>
      <c r="AL339" s="1068"/>
      <c r="AM339" s="1068"/>
      <c r="AN339" s="1068"/>
      <c r="AO339" s="1068"/>
      <c r="AP339" s="1068"/>
      <c r="AQ339" s="1068"/>
      <c r="AR339" s="1068"/>
      <c r="AS339" s="1068"/>
      <c r="AT339" s="1068"/>
      <c r="AU339" s="1068"/>
      <c r="AV339" s="1068"/>
      <c r="AW339" s="1068"/>
      <c r="AX339" s="1069"/>
      <c r="AY339" s="1068"/>
      <c r="AZ339" s="1068"/>
      <c r="BA339" s="1068"/>
      <c r="BB339" s="1068"/>
      <c r="BC339" s="1068"/>
      <c r="BD339" s="1068"/>
      <c r="BE339" s="1068"/>
      <c r="BF339" s="1068"/>
      <c r="BG339" s="1068"/>
      <c r="BH339" s="1068"/>
      <c r="BI339" s="1068"/>
      <c r="BJ339" s="1068"/>
      <c r="BK339" s="1068"/>
      <c r="BL339" s="1068"/>
      <c r="BM339" s="1068"/>
      <c r="BN339" s="1068"/>
      <c r="BO339" s="1068"/>
      <c r="BP339" s="1068"/>
      <c r="BQ339" s="1068"/>
      <c r="BR339" s="1068"/>
      <c r="BS339" s="1110"/>
      <c r="BT339" s="1068"/>
      <c r="BU339" s="1068"/>
      <c r="BV339" s="1068"/>
      <c r="BW339" s="1068"/>
      <c r="BX339" s="1068"/>
      <c r="BY339" s="1068"/>
      <c r="BZ339" s="1068"/>
      <c r="CA339" s="1068"/>
      <c r="CB339" s="1068"/>
      <c r="CC339" s="1068"/>
      <c r="CD339" s="1068"/>
      <c r="CE339" s="1068"/>
      <c r="CF339" s="1068"/>
      <c r="CG339" s="1068"/>
      <c r="CH339" s="1068"/>
      <c r="CI339" s="1068"/>
      <c r="CJ339" s="1068"/>
      <c r="CK339" s="1068"/>
      <c r="CL339" s="1068"/>
      <c r="CM339" s="1110"/>
      <c r="CN339" s="1110"/>
    </row>
    <row r="340" spans="2:92">
      <c r="B340" s="1067"/>
      <c r="I340" s="1068"/>
      <c r="J340" s="1068"/>
      <c r="K340" s="1068"/>
      <c r="L340" s="1068"/>
      <c r="M340" s="1068"/>
      <c r="N340" s="1068"/>
      <c r="O340" s="1068"/>
      <c r="P340" s="1068"/>
      <c r="Q340" s="1068"/>
      <c r="R340" s="1068"/>
      <c r="S340" s="1068"/>
      <c r="T340" s="1068"/>
      <c r="U340" s="1068"/>
      <c r="V340" s="1068"/>
      <c r="W340" s="1068"/>
      <c r="X340" s="1068"/>
      <c r="Y340" s="1068"/>
      <c r="Z340" s="1068"/>
      <c r="AA340" s="1068"/>
      <c r="AB340" s="1110"/>
      <c r="AC340" s="1110"/>
      <c r="AD340" s="1110"/>
      <c r="AE340" s="1110"/>
      <c r="AF340" s="1068"/>
      <c r="AG340" s="1068"/>
      <c r="AH340" s="1068"/>
      <c r="AI340" s="1068"/>
      <c r="AJ340" s="1068"/>
      <c r="AK340" s="1068"/>
      <c r="AL340" s="1068"/>
      <c r="AM340" s="1068"/>
      <c r="AN340" s="1068"/>
      <c r="AO340" s="1068"/>
      <c r="AP340" s="1068"/>
      <c r="AQ340" s="1068"/>
      <c r="AR340" s="1068"/>
      <c r="AS340" s="1068"/>
      <c r="AT340" s="1068"/>
      <c r="AU340" s="1068"/>
      <c r="AV340" s="1068"/>
      <c r="AW340" s="1068"/>
      <c r="AX340" s="1069"/>
      <c r="AY340" s="1068"/>
      <c r="AZ340" s="1068"/>
      <c r="BA340" s="1068"/>
      <c r="BB340" s="1068"/>
      <c r="BC340" s="1068"/>
      <c r="BD340" s="1068"/>
      <c r="BE340" s="1068"/>
      <c r="BF340" s="1068"/>
      <c r="BG340" s="1068"/>
      <c r="BH340" s="1068"/>
      <c r="BI340" s="1068"/>
      <c r="BJ340" s="1068"/>
      <c r="BK340" s="1068"/>
      <c r="BL340" s="1068"/>
      <c r="BM340" s="1068"/>
      <c r="BN340" s="1068"/>
      <c r="BO340" s="1068"/>
      <c r="BP340" s="1068"/>
      <c r="BQ340" s="1068"/>
      <c r="BR340" s="1068"/>
      <c r="BS340" s="1110"/>
      <c r="BT340" s="1068"/>
      <c r="BU340" s="1068"/>
      <c r="BV340" s="1068"/>
      <c r="BW340" s="1068"/>
      <c r="BX340" s="1068"/>
      <c r="BY340" s="1068"/>
      <c r="BZ340" s="1068"/>
      <c r="CA340" s="1068"/>
      <c r="CB340" s="1068"/>
      <c r="CC340" s="1068"/>
      <c r="CD340" s="1068"/>
      <c r="CE340" s="1068"/>
      <c r="CF340" s="1068"/>
      <c r="CG340" s="1068"/>
      <c r="CH340" s="1068"/>
      <c r="CI340" s="1068"/>
      <c r="CJ340" s="1068"/>
      <c r="CK340" s="1068"/>
      <c r="CL340" s="1068"/>
      <c r="CM340" s="1110"/>
      <c r="CN340" s="1110"/>
    </row>
    <row r="341" spans="2:92">
      <c r="B341" s="1067"/>
      <c r="I341" s="1068"/>
      <c r="J341" s="1068"/>
      <c r="K341" s="1068"/>
      <c r="L341" s="1068"/>
      <c r="M341" s="1068"/>
      <c r="N341" s="1068"/>
      <c r="O341" s="1068"/>
      <c r="P341" s="1068"/>
      <c r="Q341" s="1068"/>
      <c r="R341" s="1068"/>
      <c r="S341" s="1068"/>
      <c r="T341" s="1068"/>
      <c r="U341" s="1068"/>
      <c r="V341" s="1068"/>
      <c r="W341" s="1068"/>
      <c r="X341" s="1068"/>
      <c r="Y341" s="1068"/>
      <c r="Z341" s="1068"/>
      <c r="AA341" s="1068"/>
      <c r="AB341" s="1110"/>
      <c r="AC341" s="1110"/>
      <c r="AD341" s="1110"/>
      <c r="AE341" s="1110"/>
      <c r="AF341" s="1068"/>
      <c r="AG341" s="1068"/>
      <c r="AH341" s="1068"/>
      <c r="AI341" s="1068"/>
      <c r="AJ341" s="1068"/>
      <c r="AK341" s="1068"/>
      <c r="AL341" s="1068"/>
      <c r="AM341" s="1068"/>
      <c r="AN341" s="1068"/>
      <c r="AO341" s="1068"/>
      <c r="AP341" s="1068"/>
      <c r="AQ341" s="1068"/>
      <c r="AR341" s="1068"/>
      <c r="AS341" s="1068"/>
      <c r="AT341" s="1068"/>
      <c r="AU341" s="1068"/>
      <c r="AV341" s="1068"/>
      <c r="AW341" s="1068"/>
      <c r="AX341" s="1069"/>
      <c r="AY341" s="1068"/>
      <c r="AZ341" s="1068"/>
      <c r="BA341" s="1068"/>
      <c r="BB341" s="1068"/>
      <c r="BC341" s="1068"/>
      <c r="BD341" s="1068"/>
      <c r="BE341" s="1068"/>
      <c r="BF341" s="1068"/>
      <c r="BG341" s="1068"/>
      <c r="BH341" s="1068"/>
      <c r="BI341" s="1068"/>
      <c r="BJ341" s="1068"/>
      <c r="BK341" s="1068"/>
      <c r="BL341" s="1068"/>
      <c r="BM341" s="1068"/>
      <c r="BN341" s="1068"/>
      <c r="BO341" s="1068"/>
      <c r="BP341" s="1068"/>
      <c r="BQ341" s="1068"/>
      <c r="BR341" s="1068"/>
      <c r="BS341" s="1110"/>
      <c r="BT341" s="1068"/>
      <c r="BU341" s="1068"/>
      <c r="BV341" s="1068"/>
      <c r="BW341" s="1068"/>
      <c r="BX341" s="1068"/>
      <c r="BY341" s="1068"/>
      <c r="BZ341" s="1068"/>
      <c r="CA341" s="1068"/>
      <c r="CB341" s="1068"/>
      <c r="CC341" s="1068"/>
      <c r="CD341" s="1068"/>
      <c r="CE341" s="1068"/>
      <c r="CF341" s="1068"/>
      <c r="CG341" s="1068"/>
      <c r="CH341" s="1068"/>
      <c r="CI341" s="1068"/>
      <c r="CJ341" s="1068"/>
      <c r="CK341" s="1068"/>
      <c r="CL341" s="1068"/>
      <c r="CM341" s="1110"/>
      <c r="CN341" s="1110"/>
    </row>
    <row r="342" spans="2:92">
      <c r="B342" s="1067"/>
      <c r="I342" s="1068"/>
      <c r="J342" s="1068"/>
      <c r="K342" s="1068"/>
      <c r="L342" s="1068"/>
      <c r="M342" s="1068"/>
      <c r="N342" s="1068"/>
      <c r="O342" s="1068"/>
      <c r="P342" s="1068"/>
      <c r="Q342" s="1068"/>
      <c r="R342" s="1068"/>
      <c r="S342" s="1068"/>
      <c r="T342" s="1068"/>
      <c r="U342" s="1068"/>
      <c r="V342" s="1068"/>
      <c r="W342" s="1068"/>
      <c r="X342" s="1068"/>
      <c r="Y342" s="1068"/>
      <c r="Z342" s="1068"/>
      <c r="AA342" s="1068"/>
      <c r="AB342" s="1110"/>
      <c r="AC342" s="1110"/>
      <c r="AD342" s="1110"/>
      <c r="AE342" s="1110"/>
      <c r="AF342" s="1068"/>
      <c r="AG342" s="1068"/>
      <c r="AH342" s="1068"/>
      <c r="AI342" s="1068"/>
      <c r="AJ342" s="1068"/>
      <c r="AK342" s="1068"/>
      <c r="AL342" s="1068"/>
      <c r="AM342" s="1068"/>
      <c r="AN342" s="1068"/>
      <c r="AO342" s="1068"/>
      <c r="AP342" s="1068"/>
      <c r="AQ342" s="1068"/>
      <c r="AR342" s="1068"/>
      <c r="AS342" s="1068"/>
      <c r="AT342" s="1068"/>
      <c r="AU342" s="1068"/>
      <c r="AV342" s="1068"/>
      <c r="AW342" s="1068"/>
      <c r="AX342" s="1069"/>
      <c r="AY342" s="1068"/>
      <c r="AZ342" s="1068"/>
      <c r="BA342" s="1068"/>
      <c r="BB342" s="1068"/>
      <c r="BC342" s="1068"/>
      <c r="BD342" s="1068"/>
      <c r="BE342" s="1068"/>
      <c r="BF342" s="1068"/>
      <c r="BG342" s="1068"/>
      <c r="BH342" s="1068"/>
      <c r="BI342" s="1068"/>
      <c r="BJ342" s="1068"/>
      <c r="BK342" s="1068"/>
      <c r="BL342" s="1068"/>
      <c r="BM342" s="1068"/>
      <c r="BN342" s="1068"/>
      <c r="BO342" s="1068"/>
      <c r="BP342" s="1068"/>
      <c r="BQ342" s="1068"/>
      <c r="BR342" s="1068"/>
      <c r="BS342" s="1110"/>
      <c r="BT342" s="1068"/>
      <c r="BU342" s="1068"/>
      <c r="BV342" s="1068"/>
      <c r="BW342" s="1068"/>
      <c r="BX342" s="1068"/>
      <c r="BY342" s="1068"/>
      <c r="BZ342" s="1068"/>
      <c r="CA342" s="1068"/>
      <c r="CB342" s="1068"/>
      <c r="CC342" s="1068"/>
      <c r="CD342" s="1068"/>
      <c r="CE342" s="1068"/>
      <c r="CF342" s="1068"/>
      <c r="CG342" s="1068"/>
      <c r="CH342" s="1068"/>
      <c r="CI342" s="1068"/>
      <c r="CJ342" s="1068"/>
      <c r="CK342" s="1068"/>
      <c r="CL342" s="1068"/>
      <c r="CM342" s="1110"/>
      <c r="CN342" s="1110"/>
    </row>
    <row r="343" spans="2:92">
      <c r="B343" s="1067"/>
      <c r="I343" s="1068"/>
      <c r="J343" s="1068"/>
      <c r="K343" s="1068"/>
      <c r="L343" s="1068"/>
      <c r="M343" s="1068"/>
      <c r="N343" s="1068"/>
      <c r="O343" s="1068"/>
      <c r="P343" s="1068"/>
      <c r="Q343" s="1068"/>
      <c r="R343" s="1068"/>
      <c r="S343" s="1068"/>
      <c r="T343" s="1068"/>
      <c r="U343" s="1068"/>
      <c r="V343" s="1068"/>
      <c r="W343" s="1068"/>
      <c r="X343" s="1068"/>
      <c r="Y343" s="1068"/>
      <c r="Z343" s="1068"/>
      <c r="AA343" s="1068"/>
      <c r="AB343" s="1110"/>
      <c r="AC343" s="1110"/>
      <c r="AD343" s="1110"/>
      <c r="AE343" s="1110"/>
      <c r="AF343" s="1068"/>
      <c r="AG343" s="1068"/>
      <c r="AH343" s="1068"/>
      <c r="AI343" s="1068"/>
      <c r="AJ343" s="1068"/>
      <c r="AK343" s="1068"/>
      <c r="AL343" s="1068"/>
      <c r="AM343" s="1068"/>
      <c r="AN343" s="1068"/>
      <c r="AO343" s="1068"/>
      <c r="AP343" s="1068"/>
      <c r="AQ343" s="1068"/>
      <c r="AR343" s="1068"/>
      <c r="AS343" s="1068"/>
      <c r="AT343" s="1068"/>
      <c r="AU343" s="1068"/>
      <c r="AV343" s="1068"/>
      <c r="AW343" s="1068"/>
      <c r="AX343" s="1069"/>
      <c r="AY343" s="1068"/>
      <c r="AZ343" s="1068"/>
      <c r="BA343" s="1068"/>
      <c r="BB343" s="1068"/>
      <c r="BC343" s="1068"/>
      <c r="BD343" s="1068"/>
      <c r="BE343" s="1068"/>
      <c r="BF343" s="1068"/>
      <c r="BG343" s="1068"/>
      <c r="BH343" s="1068"/>
      <c r="BI343" s="1068"/>
      <c r="BJ343" s="1068"/>
      <c r="BK343" s="1068"/>
      <c r="BL343" s="1068"/>
      <c r="BM343" s="1068"/>
      <c r="BN343" s="1068"/>
      <c r="BO343" s="1068"/>
      <c r="BP343" s="1068"/>
      <c r="BQ343" s="1068"/>
      <c r="BR343" s="1068"/>
      <c r="BS343" s="1110"/>
      <c r="BT343" s="1068"/>
      <c r="BU343" s="1068"/>
      <c r="BV343" s="1068"/>
      <c r="BW343" s="1068"/>
      <c r="BX343" s="1068"/>
      <c r="BY343" s="1068"/>
      <c r="BZ343" s="1068"/>
      <c r="CA343" s="1068"/>
      <c r="CB343" s="1068"/>
      <c r="CC343" s="1068"/>
      <c r="CD343" s="1068"/>
      <c r="CE343" s="1068"/>
      <c r="CF343" s="1068"/>
      <c r="CG343" s="1068"/>
      <c r="CH343" s="1068"/>
      <c r="CI343" s="1068"/>
      <c r="CJ343" s="1068"/>
      <c r="CK343" s="1068"/>
      <c r="CL343" s="1068"/>
      <c r="CM343" s="1110"/>
      <c r="CN343" s="1110"/>
    </row>
    <row r="344" spans="2:92">
      <c r="B344" s="1067"/>
      <c r="I344" s="1068"/>
      <c r="J344" s="1068"/>
      <c r="K344" s="1068"/>
      <c r="L344" s="1068"/>
      <c r="M344" s="1068"/>
      <c r="N344" s="1068"/>
      <c r="O344" s="1068"/>
      <c r="P344" s="1068"/>
      <c r="Q344" s="1068"/>
      <c r="R344" s="1068"/>
      <c r="S344" s="1068"/>
      <c r="T344" s="1068"/>
      <c r="U344" s="1068"/>
      <c r="V344" s="1068"/>
      <c r="W344" s="1068"/>
      <c r="X344" s="1068"/>
      <c r="Y344" s="1068"/>
      <c r="Z344" s="1068"/>
      <c r="AA344" s="1068"/>
      <c r="AB344" s="1110"/>
      <c r="AC344" s="1110"/>
      <c r="AD344" s="1110"/>
      <c r="AE344" s="1110"/>
      <c r="AF344" s="1068"/>
      <c r="AG344" s="1068"/>
      <c r="AH344" s="1068"/>
      <c r="AI344" s="1068"/>
      <c r="AJ344" s="1068"/>
      <c r="AK344" s="1068"/>
      <c r="AL344" s="1068"/>
      <c r="AM344" s="1068"/>
      <c r="AN344" s="1068"/>
      <c r="AO344" s="1068"/>
      <c r="AP344" s="1068"/>
      <c r="AQ344" s="1068"/>
      <c r="AR344" s="1068"/>
      <c r="AS344" s="1068"/>
      <c r="AT344" s="1068"/>
      <c r="AU344" s="1068"/>
      <c r="AV344" s="1068"/>
      <c r="AW344" s="1068"/>
      <c r="AX344" s="1069"/>
      <c r="AY344" s="1068"/>
      <c r="AZ344" s="1068"/>
      <c r="BA344" s="1068"/>
      <c r="BB344" s="1068"/>
      <c r="BC344" s="1068"/>
      <c r="BD344" s="1068"/>
      <c r="BE344" s="1068"/>
      <c r="BF344" s="1068"/>
      <c r="BG344" s="1068"/>
      <c r="BH344" s="1068"/>
      <c r="BI344" s="1068"/>
      <c r="BJ344" s="1068"/>
      <c r="BK344" s="1068"/>
      <c r="BL344" s="1068"/>
      <c r="BM344" s="1068"/>
      <c r="BN344" s="1068"/>
      <c r="BO344" s="1068"/>
      <c r="BP344" s="1068"/>
      <c r="BQ344" s="1068"/>
      <c r="BR344" s="1068"/>
      <c r="BS344" s="1110"/>
      <c r="BT344" s="1068"/>
      <c r="BU344" s="1068"/>
      <c r="BV344" s="1068"/>
      <c r="BW344" s="1068"/>
      <c r="BX344" s="1068"/>
      <c r="BY344" s="1068"/>
      <c r="BZ344" s="1068"/>
      <c r="CA344" s="1068"/>
      <c r="CB344" s="1068"/>
      <c r="CC344" s="1068"/>
      <c r="CD344" s="1068"/>
      <c r="CE344" s="1068"/>
      <c r="CF344" s="1068"/>
      <c r="CG344" s="1068"/>
      <c r="CH344" s="1068"/>
      <c r="CI344" s="1068"/>
      <c r="CJ344" s="1068"/>
      <c r="CK344" s="1068"/>
      <c r="CL344" s="1068"/>
      <c r="CM344" s="1110"/>
      <c r="CN344" s="1110"/>
    </row>
    <row r="345" spans="2:92">
      <c r="B345" s="1067"/>
      <c r="I345" s="1068"/>
      <c r="J345" s="1068"/>
      <c r="K345" s="1068"/>
      <c r="L345" s="1068"/>
      <c r="M345" s="1068"/>
      <c r="N345" s="1068"/>
      <c r="O345" s="1068"/>
      <c r="P345" s="1068"/>
      <c r="Q345" s="1068"/>
      <c r="R345" s="1068"/>
      <c r="S345" s="1068"/>
      <c r="T345" s="1068"/>
      <c r="U345" s="1068"/>
      <c r="V345" s="1068"/>
      <c r="W345" s="1068"/>
      <c r="X345" s="1068"/>
      <c r="Y345" s="1068"/>
      <c r="Z345" s="1068"/>
      <c r="AA345" s="1068"/>
      <c r="AB345" s="1110"/>
      <c r="AC345" s="1110"/>
      <c r="AD345" s="1110"/>
      <c r="AE345" s="1110"/>
      <c r="AF345" s="1068"/>
      <c r="AG345" s="1068"/>
      <c r="AH345" s="1068"/>
      <c r="AI345" s="1068"/>
      <c r="AJ345" s="1068"/>
      <c r="AK345" s="1068"/>
      <c r="AL345" s="1068"/>
      <c r="AM345" s="1068"/>
      <c r="AN345" s="1068"/>
      <c r="AO345" s="1068"/>
      <c r="AP345" s="1068"/>
      <c r="AQ345" s="1068"/>
      <c r="AR345" s="1068"/>
      <c r="AS345" s="1068"/>
      <c r="AT345" s="1068"/>
      <c r="AU345" s="1068"/>
      <c r="AV345" s="1068"/>
      <c r="AW345" s="1068"/>
      <c r="AX345" s="1069"/>
      <c r="AY345" s="1068"/>
      <c r="AZ345" s="1068"/>
      <c r="BA345" s="1068"/>
      <c r="BB345" s="1068"/>
      <c r="BC345" s="1068"/>
      <c r="BD345" s="1068"/>
      <c r="BE345" s="1068"/>
      <c r="BF345" s="1068"/>
      <c r="BG345" s="1068"/>
      <c r="BH345" s="1068"/>
      <c r="BI345" s="1068"/>
      <c r="BJ345" s="1068"/>
      <c r="BK345" s="1068"/>
      <c r="BL345" s="1068"/>
      <c r="BM345" s="1068"/>
      <c r="BN345" s="1068"/>
      <c r="BO345" s="1068"/>
      <c r="BP345" s="1068"/>
      <c r="BQ345" s="1068"/>
      <c r="BR345" s="1068"/>
      <c r="BS345" s="1110"/>
      <c r="BT345" s="1068"/>
      <c r="BU345" s="1068"/>
      <c r="BV345" s="1068"/>
      <c r="BW345" s="1068"/>
      <c r="BX345" s="1068"/>
      <c r="BY345" s="1068"/>
      <c r="BZ345" s="1068"/>
      <c r="CA345" s="1068"/>
      <c r="CB345" s="1068"/>
      <c r="CC345" s="1068"/>
      <c r="CD345" s="1068"/>
      <c r="CE345" s="1068"/>
      <c r="CF345" s="1068"/>
      <c r="CG345" s="1068"/>
      <c r="CH345" s="1068"/>
      <c r="CI345" s="1068"/>
      <c r="CJ345" s="1068"/>
      <c r="CK345" s="1068"/>
      <c r="CL345" s="1068"/>
      <c r="CM345" s="1110"/>
      <c r="CN345" s="1110"/>
    </row>
    <row r="346" spans="2:92">
      <c r="B346" s="1067"/>
      <c r="I346" s="1068"/>
      <c r="J346" s="1068"/>
      <c r="K346" s="1068"/>
      <c r="L346" s="1068"/>
      <c r="M346" s="1068"/>
      <c r="N346" s="1068"/>
      <c r="O346" s="1068"/>
      <c r="P346" s="1068"/>
      <c r="Q346" s="1068"/>
      <c r="R346" s="1068"/>
      <c r="S346" s="1068"/>
      <c r="T346" s="1068"/>
      <c r="U346" s="1068"/>
      <c r="V346" s="1068"/>
      <c r="W346" s="1068"/>
      <c r="X346" s="1068"/>
      <c r="Y346" s="1068"/>
      <c r="Z346" s="1068"/>
      <c r="AA346" s="1068"/>
      <c r="AB346" s="1110"/>
      <c r="AC346" s="1110"/>
      <c r="AD346" s="1110"/>
      <c r="AE346" s="1110"/>
      <c r="AF346" s="1068"/>
      <c r="AG346" s="1068"/>
      <c r="AH346" s="1068"/>
      <c r="AI346" s="1068"/>
      <c r="AJ346" s="1068"/>
      <c r="AK346" s="1068"/>
      <c r="AL346" s="1068"/>
      <c r="AM346" s="1068"/>
      <c r="AN346" s="1068"/>
      <c r="AO346" s="1068"/>
      <c r="AP346" s="1068"/>
      <c r="AQ346" s="1068"/>
      <c r="AR346" s="1068"/>
      <c r="AS346" s="1068"/>
      <c r="AT346" s="1068"/>
      <c r="AU346" s="1068"/>
      <c r="AV346" s="1068"/>
      <c r="AW346" s="1068"/>
      <c r="AX346" s="1069"/>
      <c r="AY346" s="1068"/>
      <c r="AZ346" s="1068"/>
      <c r="BA346" s="1068"/>
      <c r="BB346" s="1068"/>
      <c r="BC346" s="1068"/>
      <c r="BD346" s="1068"/>
      <c r="BE346" s="1068"/>
      <c r="BF346" s="1068"/>
      <c r="BG346" s="1068"/>
      <c r="BH346" s="1068"/>
      <c r="BI346" s="1068"/>
      <c r="BJ346" s="1068"/>
      <c r="BK346" s="1068"/>
      <c r="BL346" s="1068"/>
      <c r="BM346" s="1068"/>
      <c r="BN346" s="1068"/>
      <c r="BO346" s="1068"/>
      <c r="BP346" s="1068"/>
      <c r="BQ346" s="1068"/>
      <c r="BR346" s="1068"/>
      <c r="BS346" s="1110"/>
      <c r="BT346" s="1068"/>
      <c r="BU346" s="1068"/>
      <c r="BV346" s="1068"/>
      <c r="BW346" s="1068"/>
      <c r="BX346" s="1068"/>
      <c r="BY346" s="1068"/>
      <c r="BZ346" s="1068"/>
      <c r="CA346" s="1068"/>
      <c r="CB346" s="1068"/>
      <c r="CC346" s="1068"/>
      <c r="CD346" s="1068"/>
      <c r="CE346" s="1068"/>
      <c r="CF346" s="1068"/>
      <c r="CG346" s="1068"/>
      <c r="CH346" s="1068"/>
      <c r="CI346" s="1068"/>
      <c r="CJ346" s="1068"/>
      <c r="CK346" s="1068"/>
      <c r="CL346" s="1068"/>
      <c r="CM346" s="1110"/>
      <c r="CN346" s="1110"/>
    </row>
    <row r="347" spans="2:92">
      <c r="B347" s="1067"/>
      <c r="I347" s="1068"/>
      <c r="J347" s="1068"/>
      <c r="K347" s="1068"/>
      <c r="L347" s="1068"/>
      <c r="M347" s="1068"/>
      <c r="N347" s="1068"/>
      <c r="O347" s="1068"/>
      <c r="P347" s="1068"/>
      <c r="Q347" s="1068"/>
      <c r="R347" s="1068"/>
      <c r="S347" s="1068"/>
      <c r="T347" s="1068"/>
      <c r="U347" s="1068"/>
      <c r="V347" s="1068"/>
      <c r="W347" s="1068"/>
      <c r="X347" s="1068"/>
      <c r="Y347" s="1068"/>
      <c r="Z347" s="1068"/>
      <c r="AA347" s="1068"/>
      <c r="AB347" s="1110"/>
      <c r="AC347" s="1110"/>
      <c r="AD347" s="1110"/>
      <c r="AE347" s="1110"/>
      <c r="AF347" s="1068"/>
      <c r="AG347" s="1068"/>
      <c r="AH347" s="1068"/>
      <c r="AI347" s="1068"/>
      <c r="AJ347" s="1068"/>
      <c r="AK347" s="1068"/>
      <c r="AL347" s="1068"/>
      <c r="AM347" s="1068"/>
      <c r="AN347" s="1068"/>
      <c r="AO347" s="1068"/>
      <c r="AP347" s="1068"/>
      <c r="AQ347" s="1068"/>
      <c r="AR347" s="1068"/>
      <c r="AS347" s="1068"/>
      <c r="AT347" s="1068"/>
      <c r="AU347" s="1068"/>
      <c r="AV347" s="1068"/>
      <c r="AW347" s="1068"/>
      <c r="AX347" s="1069"/>
      <c r="AY347" s="1068"/>
      <c r="AZ347" s="1068"/>
      <c r="BA347" s="1068"/>
      <c r="BB347" s="1068"/>
      <c r="BC347" s="1068"/>
      <c r="BD347" s="1068"/>
      <c r="BE347" s="1068"/>
      <c r="BF347" s="1068"/>
      <c r="BG347" s="1068"/>
      <c r="BH347" s="1068"/>
      <c r="BI347" s="1068"/>
      <c r="BJ347" s="1068"/>
      <c r="BK347" s="1068"/>
      <c r="BL347" s="1068"/>
      <c r="BM347" s="1068"/>
      <c r="BN347" s="1068"/>
      <c r="BO347" s="1068"/>
      <c r="BP347" s="1068"/>
      <c r="BQ347" s="1068"/>
      <c r="BR347" s="1068"/>
      <c r="BS347" s="1110"/>
      <c r="BT347" s="1068"/>
      <c r="BU347" s="1068"/>
      <c r="BV347" s="1068"/>
      <c r="BW347" s="1068"/>
      <c r="BX347" s="1068"/>
      <c r="BY347" s="1068"/>
      <c r="BZ347" s="1068"/>
      <c r="CA347" s="1068"/>
      <c r="CB347" s="1068"/>
      <c r="CC347" s="1068"/>
      <c r="CD347" s="1068"/>
      <c r="CE347" s="1068"/>
      <c r="CF347" s="1068"/>
      <c r="CG347" s="1068"/>
      <c r="CH347" s="1068"/>
      <c r="CI347" s="1068"/>
      <c r="CJ347" s="1068"/>
      <c r="CK347" s="1068"/>
      <c r="CL347" s="1068"/>
      <c r="CM347" s="1110"/>
      <c r="CN347" s="1110"/>
    </row>
    <row r="348" spans="2:92">
      <c r="B348" s="1067"/>
      <c r="I348" s="1068"/>
      <c r="J348" s="1068"/>
      <c r="K348" s="1068"/>
      <c r="L348" s="1068"/>
      <c r="M348" s="1068"/>
      <c r="N348" s="1068"/>
      <c r="O348" s="1068"/>
      <c r="P348" s="1068"/>
      <c r="Q348" s="1068"/>
      <c r="R348" s="1068"/>
      <c r="S348" s="1068"/>
      <c r="T348" s="1068"/>
      <c r="U348" s="1068"/>
      <c r="V348" s="1068"/>
      <c r="W348" s="1068"/>
      <c r="X348" s="1068"/>
      <c r="Y348" s="1068"/>
      <c r="Z348" s="1068"/>
      <c r="AA348" s="1068"/>
      <c r="AB348" s="1110"/>
      <c r="AC348" s="1110"/>
      <c r="AD348" s="1110"/>
      <c r="AE348" s="1110"/>
      <c r="AF348" s="1068"/>
      <c r="AG348" s="1068"/>
      <c r="AH348" s="1068"/>
      <c r="AI348" s="1068"/>
      <c r="AJ348" s="1068"/>
      <c r="AK348" s="1068"/>
      <c r="AL348" s="1068"/>
      <c r="AM348" s="1068"/>
      <c r="AN348" s="1068"/>
      <c r="AO348" s="1068"/>
      <c r="AP348" s="1068"/>
      <c r="AQ348" s="1068"/>
      <c r="AR348" s="1068"/>
      <c r="AS348" s="1068"/>
      <c r="AT348" s="1068"/>
      <c r="AU348" s="1068"/>
      <c r="AV348" s="1068"/>
      <c r="AW348" s="1068"/>
      <c r="AX348" s="1069"/>
      <c r="AY348" s="1068"/>
      <c r="AZ348" s="1068"/>
      <c r="BA348" s="1068"/>
      <c r="BB348" s="1068"/>
      <c r="BC348" s="1068"/>
      <c r="BD348" s="1068"/>
      <c r="BE348" s="1068"/>
      <c r="BF348" s="1068"/>
      <c r="BG348" s="1068"/>
      <c r="BH348" s="1068"/>
      <c r="BI348" s="1068"/>
      <c r="BJ348" s="1068"/>
      <c r="BK348" s="1068"/>
      <c r="BL348" s="1068"/>
      <c r="BM348" s="1068"/>
      <c r="BN348" s="1068"/>
      <c r="BO348" s="1068"/>
      <c r="BP348" s="1068"/>
      <c r="BQ348" s="1068"/>
      <c r="BR348" s="1068"/>
      <c r="BS348" s="1110"/>
      <c r="BT348" s="1068"/>
      <c r="BU348" s="1068"/>
      <c r="BV348" s="1068"/>
      <c r="BW348" s="1068"/>
      <c r="BX348" s="1068"/>
      <c r="BY348" s="1068"/>
      <c r="BZ348" s="1068"/>
      <c r="CA348" s="1068"/>
      <c r="CB348" s="1068"/>
      <c r="CC348" s="1068"/>
      <c r="CD348" s="1068"/>
      <c r="CE348" s="1068"/>
      <c r="CF348" s="1068"/>
      <c r="CG348" s="1068"/>
      <c r="CH348" s="1068"/>
      <c r="CI348" s="1068"/>
      <c r="CJ348" s="1068"/>
      <c r="CK348" s="1068"/>
      <c r="CL348" s="1068"/>
      <c r="CM348" s="1110"/>
      <c r="CN348" s="1110"/>
    </row>
    <row r="349" spans="2:92">
      <c r="B349" s="1067"/>
      <c r="I349" s="1068"/>
      <c r="J349" s="1068"/>
      <c r="K349" s="1068"/>
      <c r="L349" s="1068"/>
      <c r="M349" s="1068"/>
      <c r="N349" s="1068"/>
      <c r="O349" s="1068"/>
      <c r="P349" s="1068"/>
      <c r="Q349" s="1068"/>
      <c r="R349" s="1068"/>
      <c r="S349" s="1068"/>
      <c r="T349" s="1068"/>
      <c r="U349" s="1068"/>
      <c r="V349" s="1068"/>
      <c r="W349" s="1068"/>
      <c r="X349" s="1068"/>
      <c r="Y349" s="1068"/>
      <c r="Z349" s="1068"/>
      <c r="AA349" s="1068"/>
      <c r="AB349" s="1110"/>
      <c r="AC349" s="1110"/>
      <c r="AD349" s="1110"/>
      <c r="AE349" s="1110"/>
      <c r="AF349" s="1068"/>
      <c r="AG349" s="1068"/>
      <c r="AH349" s="1068"/>
      <c r="AI349" s="1068"/>
      <c r="AJ349" s="1068"/>
      <c r="AK349" s="1068"/>
      <c r="AL349" s="1068"/>
      <c r="AM349" s="1068"/>
      <c r="AN349" s="1068"/>
      <c r="AO349" s="1068"/>
      <c r="AP349" s="1068"/>
      <c r="AQ349" s="1068"/>
      <c r="AR349" s="1068"/>
      <c r="AS349" s="1068"/>
      <c r="AT349" s="1068"/>
      <c r="AU349" s="1068"/>
      <c r="AV349" s="1068"/>
      <c r="AW349" s="1068"/>
      <c r="AX349" s="1069"/>
      <c r="AY349" s="1068"/>
      <c r="AZ349" s="1068"/>
      <c r="BA349" s="1068"/>
      <c r="BB349" s="1068"/>
      <c r="BC349" s="1068"/>
      <c r="BD349" s="1068"/>
      <c r="BE349" s="1068"/>
      <c r="BF349" s="1068"/>
      <c r="BG349" s="1068"/>
      <c r="BH349" s="1068"/>
      <c r="BI349" s="1068"/>
      <c r="BJ349" s="1068"/>
      <c r="BK349" s="1068"/>
      <c r="BL349" s="1068"/>
      <c r="BM349" s="1068"/>
      <c r="BN349" s="1068"/>
      <c r="BO349" s="1068"/>
      <c r="BP349" s="1068"/>
      <c r="BQ349" s="1068"/>
      <c r="BR349" s="1068"/>
      <c r="BS349" s="1110"/>
      <c r="BT349" s="1068"/>
      <c r="BU349" s="1068"/>
      <c r="BV349" s="1068"/>
      <c r="BW349" s="1068"/>
      <c r="BX349" s="1068"/>
      <c r="BY349" s="1068"/>
      <c r="BZ349" s="1068"/>
      <c r="CA349" s="1068"/>
      <c r="CB349" s="1068"/>
      <c r="CC349" s="1068"/>
      <c r="CD349" s="1068"/>
      <c r="CE349" s="1068"/>
      <c r="CF349" s="1068"/>
      <c r="CG349" s="1068"/>
      <c r="CH349" s="1068"/>
      <c r="CI349" s="1068"/>
      <c r="CJ349" s="1068"/>
      <c r="CK349" s="1068"/>
      <c r="CL349" s="1068"/>
      <c r="CM349" s="1110"/>
      <c r="CN349" s="1110"/>
    </row>
    <row r="350" spans="2:92">
      <c r="B350" s="1067"/>
      <c r="I350" s="1068"/>
      <c r="J350" s="1068"/>
      <c r="K350" s="1068"/>
      <c r="L350" s="1068"/>
      <c r="M350" s="1068"/>
      <c r="N350" s="1068"/>
      <c r="O350" s="1068"/>
      <c r="P350" s="1068"/>
      <c r="Q350" s="1068"/>
      <c r="R350" s="1068"/>
      <c r="S350" s="1068"/>
      <c r="T350" s="1068"/>
      <c r="U350" s="1068"/>
      <c r="V350" s="1068"/>
      <c r="W350" s="1068"/>
      <c r="X350" s="1068"/>
      <c r="Y350" s="1068"/>
      <c r="Z350" s="1068"/>
      <c r="AA350" s="1068"/>
      <c r="AB350" s="1110"/>
      <c r="AC350" s="1110"/>
      <c r="AD350" s="1110"/>
      <c r="AE350" s="1110"/>
      <c r="AF350" s="1068"/>
      <c r="AG350" s="1068"/>
      <c r="AH350" s="1068"/>
      <c r="AI350" s="1068"/>
      <c r="AJ350" s="1068"/>
      <c r="AK350" s="1068"/>
      <c r="AL350" s="1068"/>
      <c r="AM350" s="1068"/>
      <c r="AN350" s="1068"/>
      <c r="AO350" s="1068"/>
      <c r="AP350" s="1068"/>
      <c r="AQ350" s="1068"/>
      <c r="AR350" s="1068"/>
      <c r="AS350" s="1068"/>
      <c r="AT350" s="1068"/>
      <c r="AU350" s="1068"/>
      <c r="AV350" s="1068"/>
      <c r="AW350" s="1068"/>
      <c r="AX350" s="1069"/>
      <c r="AY350" s="1068"/>
      <c r="AZ350" s="1068"/>
      <c r="BA350" s="1068"/>
      <c r="BB350" s="1068"/>
      <c r="BC350" s="1068"/>
      <c r="BD350" s="1068"/>
      <c r="BE350" s="1068"/>
      <c r="BF350" s="1068"/>
      <c r="BG350" s="1068"/>
      <c r="BH350" s="1068"/>
      <c r="BI350" s="1068"/>
      <c r="BJ350" s="1068"/>
      <c r="BK350" s="1068"/>
      <c r="BL350" s="1068"/>
      <c r="BM350" s="1068"/>
      <c r="BN350" s="1068"/>
      <c r="BO350" s="1068"/>
      <c r="BP350" s="1068"/>
      <c r="BQ350" s="1068"/>
      <c r="BR350" s="1068"/>
      <c r="BS350" s="1110"/>
      <c r="BT350" s="1068"/>
      <c r="BU350" s="1068"/>
      <c r="BV350" s="1068"/>
      <c r="BW350" s="1068"/>
      <c r="BX350" s="1068"/>
      <c r="BY350" s="1068"/>
      <c r="BZ350" s="1068"/>
      <c r="CA350" s="1068"/>
      <c r="CB350" s="1068"/>
      <c r="CC350" s="1068"/>
      <c r="CD350" s="1068"/>
      <c r="CE350" s="1068"/>
      <c r="CF350" s="1068"/>
      <c r="CG350" s="1068"/>
      <c r="CH350" s="1068"/>
      <c r="CI350" s="1068"/>
      <c r="CJ350" s="1068"/>
      <c r="CK350" s="1068"/>
      <c r="CL350" s="1068"/>
      <c r="CM350" s="1110"/>
      <c r="CN350" s="1110"/>
    </row>
    <row r="351" spans="2:92">
      <c r="B351" s="1067"/>
      <c r="I351" s="1068"/>
      <c r="J351" s="1068"/>
      <c r="K351" s="1068"/>
      <c r="L351" s="1068"/>
      <c r="M351" s="1068"/>
      <c r="N351" s="1068"/>
      <c r="O351" s="1068"/>
      <c r="P351" s="1068"/>
      <c r="Q351" s="1068"/>
      <c r="R351" s="1068"/>
      <c r="S351" s="1068"/>
      <c r="T351" s="1068"/>
      <c r="U351" s="1068"/>
      <c r="V351" s="1068"/>
      <c r="W351" s="1068"/>
      <c r="X351" s="1068"/>
      <c r="Y351" s="1068"/>
      <c r="Z351" s="1068"/>
      <c r="AA351" s="1068"/>
      <c r="AB351" s="1110"/>
      <c r="AC351" s="1110"/>
      <c r="AD351" s="1110"/>
      <c r="AE351" s="1110"/>
      <c r="AF351" s="1068"/>
      <c r="AG351" s="1068"/>
      <c r="AH351" s="1068"/>
      <c r="AI351" s="1068"/>
      <c r="AJ351" s="1068"/>
      <c r="AK351" s="1068"/>
      <c r="AL351" s="1068"/>
      <c r="AM351" s="1068"/>
      <c r="AN351" s="1068"/>
      <c r="AO351" s="1068"/>
      <c r="AP351" s="1068"/>
      <c r="AQ351" s="1068"/>
      <c r="AR351" s="1068"/>
      <c r="AS351" s="1068"/>
      <c r="AT351" s="1068"/>
      <c r="AU351" s="1068"/>
      <c r="AV351" s="1068"/>
      <c r="AW351" s="1068"/>
      <c r="AX351" s="1069"/>
      <c r="AY351" s="1068"/>
      <c r="AZ351" s="1068"/>
      <c r="BA351" s="1068"/>
      <c r="BB351" s="1068"/>
      <c r="BC351" s="1068"/>
      <c r="BD351" s="1068"/>
      <c r="BE351" s="1068"/>
      <c r="BF351" s="1068"/>
      <c r="BG351" s="1068"/>
      <c r="BH351" s="1068"/>
      <c r="BI351" s="1068"/>
      <c r="BJ351" s="1068"/>
      <c r="BK351" s="1068"/>
      <c r="BL351" s="1068"/>
      <c r="BM351" s="1068"/>
      <c r="BN351" s="1068"/>
      <c r="BO351" s="1068"/>
      <c r="BP351" s="1068"/>
      <c r="BQ351" s="1068"/>
      <c r="BR351" s="1068"/>
      <c r="BS351" s="1110"/>
      <c r="BT351" s="1068"/>
      <c r="BU351" s="1068"/>
      <c r="BV351" s="1068"/>
      <c r="BW351" s="1068"/>
      <c r="BX351" s="1068"/>
      <c r="BY351" s="1068"/>
      <c r="BZ351" s="1068"/>
      <c r="CA351" s="1068"/>
      <c r="CB351" s="1068"/>
      <c r="CC351" s="1068"/>
      <c r="CD351" s="1068"/>
      <c r="CE351" s="1068"/>
      <c r="CF351" s="1068"/>
      <c r="CG351" s="1068"/>
      <c r="CH351" s="1068"/>
      <c r="CI351" s="1068"/>
      <c r="CJ351" s="1068"/>
      <c r="CK351" s="1068"/>
      <c r="CL351" s="1068"/>
      <c r="CM351" s="1110"/>
      <c r="CN351" s="1110"/>
    </row>
    <row r="352" spans="2:92">
      <c r="B352" s="1067"/>
      <c r="I352" s="1068"/>
      <c r="J352" s="1068"/>
      <c r="K352" s="1068"/>
      <c r="L352" s="1068"/>
      <c r="M352" s="1068"/>
      <c r="N352" s="1068"/>
      <c r="O352" s="1068"/>
      <c r="P352" s="1068"/>
      <c r="Q352" s="1068"/>
      <c r="R352" s="1068"/>
      <c r="S352" s="1068"/>
      <c r="T352" s="1068"/>
      <c r="U352" s="1068"/>
      <c r="V352" s="1068"/>
      <c r="W352" s="1068"/>
      <c r="X352" s="1068"/>
      <c r="Y352" s="1068"/>
      <c r="Z352" s="1068"/>
      <c r="AA352" s="1068"/>
      <c r="AB352" s="1110"/>
      <c r="AC352" s="1110"/>
      <c r="AD352" s="1110"/>
      <c r="AE352" s="1110"/>
      <c r="AF352" s="1068"/>
      <c r="AG352" s="1068"/>
      <c r="AH352" s="1068"/>
      <c r="AI352" s="1068"/>
      <c r="AJ352" s="1068"/>
      <c r="AK352" s="1068"/>
      <c r="AL352" s="1068"/>
      <c r="AM352" s="1068"/>
      <c r="AN352" s="1068"/>
      <c r="AO352" s="1068"/>
      <c r="AP352" s="1068"/>
      <c r="AQ352" s="1068"/>
      <c r="AR352" s="1068"/>
      <c r="AS352" s="1068"/>
      <c r="AT352" s="1068"/>
      <c r="AU352" s="1068"/>
      <c r="AV352" s="1068"/>
      <c r="AW352" s="1068"/>
      <c r="AX352" s="1069"/>
      <c r="AY352" s="1068"/>
      <c r="AZ352" s="1068"/>
      <c r="BA352" s="1068"/>
      <c r="BB352" s="1068"/>
      <c r="BC352" s="1068"/>
      <c r="BD352" s="1068"/>
      <c r="BE352" s="1068"/>
      <c r="BF352" s="1068"/>
      <c r="BG352" s="1068"/>
      <c r="BH352" s="1068"/>
      <c r="BI352" s="1068"/>
      <c r="BJ352" s="1068"/>
      <c r="BK352" s="1068"/>
      <c r="BL352" s="1068"/>
      <c r="BM352" s="1068"/>
      <c r="BN352" s="1068"/>
      <c r="BO352" s="1068"/>
      <c r="BP352" s="1068"/>
      <c r="BQ352" s="1068"/>
      <c r="BR352" s="1068"/>
      <c r="BS352" s="1110"/>
      <c r="BT352" s="1068"/>
      <c r="BU352" s="1068"/>
      <c r="BV352" s="1068"/>
      <c r="BW352" s="1068"/>
      <c r="BX352" s="1068"/>
      <c r="BY352" s="1068"/>
      <c r="BZ352" s="1068"/>
      <c r="CA352" s="1068"/>
      <c r="CB352" s="1068"/>
      <c r="CC352" s="1068"/>
      <c r="CD352" s="1068"/>
      <c r="CE352" s="1068"/>
      <c r="CF352" s="1068"/>
      <c r="CG352" s="1068"/>
      <c r="CH352" s="1068"/>
      <c r="CI352" s="1068"/>
      <c r="CJ352" s="1068"/>
      <c r="CK352" s="1068"/>
      <c r="CL352" s="1068"/>
      <c r="CM352" s="1110"/>
      <c r="CN352" s="1110"/>
    </row>
    <row r="353" spans="2:92">
      <c r="B353" s="1067"/>
      <c r="I353" s="1068"/>
      <c r="J353" s="1068"/>
      <c r="K353" s="1068"/>
      <c r="L353" s="1068"/>
      <c r="M353" s="1068"/>
      <c r="N353" s="1068"/>
      <c r="O353" s="1068"/>
      <c r="P353" s="1068"/>
      <c r="Q353" s="1068"/>
      <c r="R353" s="1068"/>
      <c r="S353" s="1068"/>
      <c r="T353" s="1068"/>
      <c r="U353" s="1068"/>
      <c r="V353" s="1068"/>
      <c r="W353" s="1068"/>
      <c r="X353" s="1068"/>
      <c r="Y353" s="1068"/>
      <c r="Z353" s="1068"/>
      <c r="AA353" s="1068"/>
      <c r="AB353" s="1110"/>
      <c r="AC353" s="1110"/>
      <c r="AD353" s="1110"/>
      <c r="AE353" s="1110"/>
      <c r="AF353" s="1068"/>
      <c r="AG353" s="1068"/>
      <c r="AH353" s="1068"/>
      <c r="AI353" s="1068"/>
      <c r="AJ353" s="1068"/>
      <c r="AK353" s="1068"/>
      <c r="AL353" s="1068"/>
      <c r="AM353" s="1068"/>
      <c r="AN353" s="1068"/>
      <c r="AO353" s="1068"/>
      <c r="AP353" s="1068"/>
      <c r="AQ353" s="1068"/>
      <c r="AR353" s="1068"/>
      <c r="AS353" s="1068"/>
      <c r="AT353" s="1068"/>
      <c r="AU353" s="1068"/>
      <c r="AV353" s="1068"/>
      <c r="AW353" s="1068"/>
      <c r="AX353" s="1069"/>
      <c r="AY353" s="1068"/>
      <c r="AZ353" s="1068"/>
      <c r="BA353" s="1068"/>
      <c r="BB353" s="1068"/>
      <c r="BC353" s="1068"/>
      <c r="BD353" s="1068"/>
      <c r="BE353" s="1068"/>
      <c r="BF353" s="1068"/>
      <c r="BG353" s="1068"/>
      <c r="BH353" s="1068"/>
      <c r="BI353" s="1068"/>
      <c r="BJ353" s="1068"/>
      <c r="BK353" s="1068"/>
      <c r="BL353" s="1068"/>
      <c r="BM353" s="1068"/>
      <c r="BN353" s="1068"/>
      <c r="BO353" s="1068"/>
      <c r="BP353" s="1068"/>
      <c r="BQ353" s="1068"/>
      <c r="BR353" s="1068"/>
      <c r="BS353" s="1110"/>
      <c r="BT353" s="1068"/>
      <c r="BU353" s="1068"/>
      <c r="BV353" s="1068"/>
      <c r="BW353" s="1068"/>
      <c r="BX353" s="1068"/>
      <c r="BY353" s="1068"/>
      <c r="BZ353" s="1068"/>
      <c r="CA353" s="1068"/>
      <c r="CB353" s="1068"/>
      <c r="CC353" s="1068"/>
      <c r="CD353" s="1068"/>
      <c r="CE353" s="1068"/>
      <c r="CF353" s="1068"/>
      <c r="CG353" s="1068"/>
      <c r="CH353" s="1068"/>
      <c r="CI353" s="1068"/>
      <c r="CJ353" s="1068"/>
      <c r="CK353" s="1068"/>
      <c r="CL353" s="1068"/>
      <c r="CM353" s="1110"/>
      <c r="CN353" s="1110"/>
    </row>
    <row r="354" spans="2:92">
      <c r="B354" s="1067"/>
      <c r="I354" s="1068"/>
      <c r="J354" s="1068"/>
      <c r="K354" s="1068"/>
      <c r="L354" s="1068"/>
      <c r="M354" s="1068"/>
      <c r="N354" s="1068"/>
      <c r="O354" s="1068"/>
      <c r="P354" s="1068"/>
      <c r="Q354" s="1068"/>
      <c r="R354" s="1068"/>
      <c r="S354" s="1068"/>
      <c r="T354" s="1068"/>
      <c r="U354" s="1068"/>
      <c r="V354" s="1068"/>
      <c r="W354" s="1068"/>
      <c r="X354" s="1068"/>
      <c r="Y354" s="1068"/>
      <c r="Z354" s="1068"/>
      <c r="AA354" s="1068"/>
      <c r="AB354" s="1110"/>
      <c r="AC354" s="1110"/>
      <c r="AD354" s="1110"/>
      <c r="AE354" s="1110"/>
      <c r="AF354" s="1068"/>
      <c r="AG354" s="1068"/>
      <c r="AH354" s="1068"/>
      <c r="AI354" s="1068"/>
      <c r="AJ354" s="1068"/>
      <c r="AK354" s="1068"/>
      <c r="AL354" s="1068"/>
      <c r="AM354" s="1068"/>
      <c r="AN354" s="1068"/>
      <c r="AO354" s="1068"/>
      <c r="AP354" s="1068"/>
      <c r="AQ354" s="1068"/>
      <c r="AR354" s="1068"/>
      <c r="AS354" s="1068"/>
      <c r="AT354" s="1068"/>
      <c r="AU354" s="1068"/>
      <c r="AV354" s="1068"/>
      <c r="AW354" s="1068"/>
      <c r="AX354" s="1069"/>
      <c r="AY354" s="1068"/>
      <c r="AZ354" s="1068"/>
      <c r="BA354" s="1068"/>
      <c r="BB354" s="1068"/>
      <c r="BC354" s="1068"/>
      <c r="BD354" s="1068"/>
      <c r="BE354" s="1068"/>
      <c r="BF354" s="1068"/>
      <c r="BG354" s="1068"/>
      <c r="BH354" s="1068"/>
      <c r="BI354" s="1068"/>
      <c r="BJ354" s="1068"/>
      <c r="BK354" s="1068"/>
      <c r="BL354" s="1068"/>
      <c r="BM354" s="1068"/>
      <c r="BN354" s="1068"/>
      <c r="BO354" s="1068"/>
      <c r="BP354" s="1068"/>
      <c r="BQ354" s="1068"/>
      <c r="BR354" s="1068"/>
      <c r="BS354" s="1110"/>
      <c r="BT354" s="1068"/>
      <c r="BU354" s="1068"/>
      <c r="BV354" s="1068"/>
      <c r="BW354" s="1068"/>
      <c r="BX354" s="1068"/>
      <c r="BY354" s="1068"/>
      <c r="BZ354" s="1068"/>
      <c r="CA354" s="1068"/>
      <c r="CB354" s="1068"/>
      <c r="CC354" s="1068"/>
      <c r="CD354" s="1068"/>
      <c r="CE354" s="1068"/>
      <c r="CF354" s="1068"/>
      <c r="CG354" s="1068"/>
      <c r="CH354" s="1068"/>
      <c r="CI354" s="1068"/>
      <c r="CJ354" s="1068"/>
      <c r="CK354" s="1068"/>
      <c r="CL354" s="1068"/>
      <c r="CM354" s="1110"/>
      <c r="CN354" s="1110"/>
    </row>
    <row r="355" spans="2:92">
      <c r="B355" s="1067"/>
      <c r="I355" s="1068"/>
      <c r="J355" s="1068"/>
      <c r="K355" s="1068"/>
      <c r="L355" s="1068"/>
      <c r="M355" s="1068"/>
      <c r="N355" s="1068"/>
      <c r="O355" s="1068"/>
      <c r="P355" s="1068"/>
      <c r="Q355" s="1068"/>
      <c r="R355" s="1068"/>
      <c r="S355" s="1068"/>
      <c r="T355" s="1068"/>
      <c r="U355" s="1068"/>
      <c r="V355" s="1068"/>
      <c r="W355" s="1068"/>
      <c r="X355" s="1068"/>
      <c r="Y355" s="1068"/>
      <c r="Z355" s="1068"/>
      <c r="AA355" s="1068"/>
      <c r="AB355" s="1110"/>
      <c r="AC355" s="1110"/>
      <c r="AD355" s="1110"/>
      <c r="AE355" s="1110"/>
      <c r="AF355" s="1068"/>
      <c r="AG355" s="1068"/>
      <c r="AH355" s="1068"/>
      <c r="AI355" s="1068"/>
      <c r="AJ355" s="1068"/>
      <c r="AK355" s="1068"/>
      <c r="AL355" s="1068"/>
      <c r="AM355" s="1068"/>
      <c r="AN355" s="1068"/>
      <c r="AO355" s="1068"/>
      <c r="AP355" s="1068"/>
      <c r="AQ355" s="1068"/>
      <c r="AR355" s="1068"/>
      <c r="AS355" s="1068"/>
      <c r="AT355" s="1068"/>
      <c r="AU355" s="1068"/>
      <c r="AV355" s="1068"/>
      <c r="AW355" s="1068"/>
      <c r="AX355" s="1069"/>
      <c r="AY355" s="1068"/>
      <c r="AZ355" s="1068"/>
      <c r="BA355" s="1068"/>
      <c r="BB355" s="1068"/>
      <c r="BC355" s="1068"/>
      <c r="BD355" s="1068"/>
      <c r="BE355" s="1068"/>
      <c r="BF355" s="1068"/>
      <c r="BG355" s="1068"/>
      <c r="BH355" s="1068"/>
      <c r="BI355" s="1068"/>
      <c r="BJ355" s="1068"/>
      <c r="BK355" s="1068"/>
      <c r="BL355" s="1068"/>
      <c r="BM355" s="1068"/>
      <c r="BN355" s="1068"/>
      <c r="BO355" s="1068"/>
      <c r="BP355" s="1068"/>
      <c r="BQ355" s="1068"/>
      <c r="BR355" s="1068"/>
      <c r="BS355" s="1110"/>
      <c r="BT355" s="1068"/>
      <c r="BU355" s="1068"/>
      <c r="BV355" s="1068"/>
      <c r="BW355" s="1068"/>
      <c r="BX355" s="1068"/>
      <c r="BY355" s="1068"/>
      <c r="BZ355" s="1068"/>
      <c r="CA355" s="1068"/>
      <c r="CB355" s="1068"/>
      <c r="CC355" s="1068"/>
      <c r="CD355" s="1068"/>
      <c r="CE355" s="1068"/>
      <c r="CF355" s="1068"/>
      <c r="CG355" s="1068"/>
      <c r="CH355" s="1068"/>
      <c r="CI355" s="1068"/>
      <c r="CJ355" s="1068"/>
      <c r="CK355" s="1068"/>
      <c r="CL355" s="1068"/>
      <c r="CM355" s="1110"/>
      <c r="CN355" s="1110"/>
    </row>
    <row r="356" spans="2:92">
      <c r="B356" s="1067"/>
      <c r="I356" s="1068"/>
      <c r="J356" s="1068"/>
      <c r="K356" s="1068"/>
      <c r="L356" s="1068"/>
      <c r="M356" s="1068"/>
      <c r="N356" s="1068"/>
      <c r="O356" s="1068"/>
      <c r="P356" s="1068"/>
      <c r="Q356" s="1068"/>
      <c r="R356" s="1068"/>
      <c r="S356" s="1068"/>
      <c r="T356" s="1068"/>
      <c r="U356" s="1068"/>
      <c r="V356" s="1068"/>
      <c r="W356" s="1068"/>
      <c r="X356" s="1068"/>
      <c r="Y356" s="1068"/>
      <c r="Z356" s="1068"/>
      <c r="AA356" s="1068"/>
      <c r="AB356" s="1110"/>
      <c r="AC356" s="1110"/>
      <c r="AD356" s="1110"/>
      <c r="AE356" s="1110"/>
      <c r="AF356" s="1068"/>
      <c r="AG356" s="1068"/>
      <c r="AH356" s="1068"/>
      <c r="AI356" s="1068"/>
      <c r="AJ356" s="1068"/>
      <c r="AK356" s="1068"/>
      <c r="AL356" s="1068"/>
      <c r="AM356" s="1068"/>
      <c r="AN356" s="1068"/>
      <c r="AO356" s="1068"/>
      <c r="AP356" s="1068"/>
      <c r="AQ356" s="1068"/>
      <c r="AR356" s="1068"/>
      <c r="AS356" s="1068"/>
      <c r="AT356" s="1068"/>
      <c r="AU356" s="1068"/>
      <c r="AV356" s="1068"/>
      <c r="AW356" s="1068"/>
      <c r="AX356" s="1069"/>
      <c r="AY356" s="1068"/>
      <c r="AZ356" s="1068"/>
      <c r="BA356" s="1068"/>
      <c r="BB356" s="1068"/>
      <c r="BC356" s="1068"/>
      <c r="BD356" s="1068"/>
      <c r="BE356" s="1068"/>
      <c r="BF356" s="1068"/>
      <c r="BG356" s="1068"/>
      <c r="BH356" s="1068"/>
      <c r="BI356" s="1068"/>
      <c r="BJ356" s="1068"/>
      <c r="BK356" s="1068"/>
      <c r="BL356" s="1068"/>
      <c r="BM356" s="1068"/>
      <c r="BN356" s="1068"/>
      <c r="BO356" s="1068"/>
      <c r="BP356" s="1068"/>
      <c r="BQ356" s="1068"/>
      <c r="BR356" s="1068"/>
      <c r="BS356" s="1110"/>
      <c r="BT356" s="1068"/>
      <c r="BU356" s="1068"/>
      <c r="BV356" s="1068"/>
      <c r="BW356" s="1068"/>
      <c r="BX356" s="1068"/>
      <c r="BY356" s="1068"/>
      <c r="BZ356" s="1068"/>
      <c r="CA356" s="1068"/>
      <c r="CB356" s="1068"/>
      <c r="CC356" s="1068"/>
      <c r="CD356" s="1068"/>
      <c r="CE356" s="1068"/>
      <c r="CF356" s="1068"/>
      <c r="CG356" s="1068"/>
      <c r="CH356" s="1068"/>
      <c r="CI356" s="1068"/>
      <c r="CJ356" s="1068"/>
      <c r="CK356" s="1068"/>
      <c r="CL356" s="1068"/>
      <c r="CM356" s="1110"/>
      <c r="CN356" s="1110"/>
    </row>
    <row r="357" spans="2:92">
      <c r="B357" s="1067"/>
      <c r="I357" s="1068"/>
      <c r="J357" s="1068"/>
      <c r="K357" s="1068"/>
      <c r="L357" s="1068"/>
      <c r="M357" s="1068"/>
      <c r="N357" s="1068"/>
      <c r="O357" s="1068"/>
      <c r="P357" s="1068"/>
      <c r="Q357" s="1068"/>
      <c r="R357" s="1068"/>
      <c r="S357" s="1068"/>
      <c r="T357" s="1068"/>
      <c r="U357" s="1068"/>
      <c r="V357" s="1068"/>
      <c r="W357" s="1068"/>
      <c r="X357" s="1068"/>
      <c r="Y357" s="1068"/>
      <c r="Z357" s="1068"/>
      <c r="AA357" s="1068"/>
      <c r="AB357" s="1110"/>
      <c r="AC357" s="1110"/>
      <c r="AD357" s="1110"/>
      <c r="AE357" s="1110"/>
      <c r="AF357" s="1068"/>
      <c r="AG357" s="1068"/>
      <c r="AH357" s="1068"/>
      <c r="AI357" s="1068"/>
      <c r="AJ357" s="1068"/>
      <c r="AK357" s="1068"/>
      <c r="AL357" s="1068"/>
      <c r="AM357" s="1068"/>
      <c r="AN357" s="1068"/>
      <c r="AO357" s="1068"/>
      <c r="AP357" s="1068"/>
      <c r="AQ357" s="1068"/>
      <c r="AR357" s="1068"/>
      <c r="AS357" s="1068"/>
      <c r="AT357" s="1068"/>
      <c r="AU357" s="1068"/>
      <c r="AV357" s="1068"/>
      <c r="AW357" s="1068"/>
      <c r="AX357" s="1069"/>
      <c r="AY357" s="1068"/>
      <c r="AZ357" s="1068"/>
      <c r="BA357" s="1068"/>
      <c r="BB357" s="1068"/>
      <c r="BC357" s="1068"/>
      <c r="BD357" s="1068"/>
      <c r="BE357" s="1068"/>
      <c r="BF357" s="1068"/>
      <c r="BG357" s="1068"/>
      <c r="BH357" s="1068"/>
      <c r="BI357" s="1068"/>
      <c r="BJ357" s="1068"/>
      <c r="BK357" s="1068"/>
      <c r="BL357" s="1068"/>
      <c r="BM357" s="1068"/>
      <c r="BN357" s="1068"/>
      <c r="BO357" s="1068"/>
      <c r="BP357" s="1068"/>
      <c r="BQ357" s="1068"/>
      <c r="BR357" s="1068"/>
      <c r="BS357" s="1110"/>
      <c r="BT357" s="1068"/>
      <c r="BU357" s="1068"/>
      <c r="BV357" s="1068"/>
      <c r="BW357" s="1068"/>
      <c r="BX357" s="1068"/>
      <c r="BY357" s="1068"/>
      <c r="BZ357" s="1068"/>
      <c r="CA357" s="1068"/>
      <c r="CB357" s="1068"/>
      <c r="CC357" s="1068"/>
      <c r="CD357" s="1068"/>
      <c r="CE357" s="1068"/>
      <c r="CF357" s="1068"/>
      <c r="CG357" s="1068"/>
      <c r="CH357" s="1068"/>
      <c r="CI357" s="1068"/>
      <c r="CJ357" s="1068"/>
      <c r="CK357" s="1068"/>
      <c r="CL357" s="1068"/>
      <c r="CM357" s="1110"/>
      <c r="CN357" s="1110"/>
    </row>
    <row r="358" spans="2:92">
      <c r="B358" s="1067"/>
      <c r="I358" s="1068"/>
      <c r="J358" s="1068"/>
      <c r="K358" s="1068"/>
      <c r="L358" s="1068"/>
      <c r="M358" s="1068"/>
      <c r="N358" s="1068"/>
      <c r="O358" s="1068"/>
      <c r="P358" s="1068"/>
      <c r="Q358" s="1068"/>
      <c r="R358" s="1068"/>
      <c r="S358" s="1068"/>
      <c r="T358" s="1068"/>
      <c r="U358" s="1068"/>
      <c r="V358" s="1068"/>
      <c r="W358" s="1068"/>
      <c r="X358" s="1068"/>
      <c r="Y358" s="1068"/>
      <c r="Z358" s="1068"/>
      <c r="AA358" s="1068"/>
      <c r="AB358" s="1110"/>
      <c r="AC358" s="1110"/>
      <c r="AD358" s="1110"/>
      <c r="AE358" s="1110"/>
      <c r="AF358" s="1068"/>
      <c r="AG358" s="1068"/>
      <c r="AH358" s="1068"/>
      <c r="AI358" s="1068"/>
      <c r="AJ358" s="1068"/>
      <c r="AK358" s="1068"/>
      <c r="AL358" s="1068"/>
      <c r="AM358" s="1068"/>
      <c r="AN358" s="1068"/>
      <c r="AO358" s="1068"/>
      <c r="AP358" s="1068"/>
      <c r="AQ358" s="1068"/>
      <c r="AR358" s="1068"/>
      <c r="AS358" s="1068"/>
      <c r="AT358" s="1068"/>
      <c r="AU358" s="1068"/>
      <c r="AV358" s="1068"/>
      <c r="AW358" s="1068"/>
      <c r="AX358" s="1069"/>
      <c r="AY358" s="1068"/>
      <c r="AZ358" s="1068"/>
      <c r="BA358" s="1068"/>
      <c r="BB358" s="1068"/>
      <c r="BC358" s="1068"/>
      <c r="BD358" s="1068"/>
      <c r="BE358" s="1068"/>
      <c r="BF358" s="1068"/>
      <c r="BG358" s="1068"/>
      <c r="BH358" s="1068"/>
      <c r="BI358" s="1068"/>
      <c r="BJ358" s="1068"/>
      <c r="BK358" s="1068"/>
      <c r="BL358" s="1068"/>
      <c r="BM358" s="1068"/>
      <c r="BN358" s="1068"/>
      <c r="BO358" s="1068"/>
      <c r="BP358" s="1068"/>
      <c r="BQ358" s="1068"/>
      <c r="BR358" s="1068"/>
      <c r="BS358" s="1110"/>
      <c r="BT358" s="1068"/>
      <c r="BU358" s="1068"/>
      <c r="BV358" s="1068"/>
      <c r="BW358" s="1068"/>
      <c r="BX358" s="1068"/>
      <c r="BY358" s="1068"/>
      <c r="BZ358" s="1068"/>
      <c r="CA358" s="1068"/>
      <c r="CB358" s="1068"/>
      <c r="CC358" s="1068"/>
      <c r="CD358" s="1068"/>
      <c r="CE358" s="1068"/>
      <c r="CF358" s="1068"/>
      <c r="CG358" s="1068"/>
      <c r="CH358" s="1068"/>
      <c r="CI358" s="1068"/>
      <c r="CJ358" s="1068"/>
      <c r="CK358" s="1068"/>
      <c r="CL358" s="1068"/>
      <c r="CM358" s="1110"/>
      <c r="CN358" s="1110"/>
    </row>
    <row r="359" spans="2:92">
      <c r="B359" s="1067"/>
      <c r="I359" s="1068"/>
      <c r="J359" s="1068"/>
      <c r="K359" s="1068"/>
      <c r="L359" s="1068"/>
      <c r="M359" s="1068"/>
      <c r="N359" s="1068"/>
      <c r="O359" s="1068"/>
      <c r="P359" s="1068"/>
      <c r="Q359" s="1068"/>
      <c r="R359" s="1068"/>
      <c r="S359" s="1068"/>
      <c r="T359" s="1068"/>
      <c r="U359" s="1068"/>
      <c r="V359" s="1068"/>
      <c r="W359" s="1068"/>
      <c r="X359" s="1068"/>
      <c r="Y359" s="1068"/>
      <c r="Z359" s="1068"/>
      <c r="AA359" s="1068"/>
      <c r="AB359" s="1110"/>
      <c r="AC359" s="1110"/>
      <c r="AD359" s="1110"/>
      <c r="AE359" s="1110"/>
      <c r="AF359" s="1068"/>
      <c r="AG359" s="1068"/>
      <c r="AH359" s="1068"/>
      <c r="AI359" s="1068"/>
      <c r="AJ359" s="1068"/>
      <c r="AK359" s="1068"/>
      <c r="AL359" s="1068"/>
      <c r="AM359" s="1068"/>
      <c r="AN359" s="1068"/>
      <c r="AO359" s="1068"/>
      <c r="AP359" s="1068"/>
      <c r="AQ359" s="1068"/>
      <c r="AR359" s="1068"/>
      <c r="AS359" s="1068"/>
      <c r="AT359" s="1068"/>
      <c r="AU359" s="1068"/>
      <c r="AV359" s="1068"/>
      <c r="AW359" s="1068"/>
      <c r="AX359" s="1069"/>
      <c r="AY359" s="1068"/>
      <c r="AZ359" s="1068"/>
      <c r="BA359" s="1068"/>
      <c r="BB359" s="1068"/>
      <c r="BC359" s="1068"/>
      <c r="BD359" s="1068"/>
      <c r="BE359" s="1068"/>
      <c r="BF359" s="1068"/>
      <c r="BG359" s="1068"/>
      <c r="BH359" s="1068"/>
      <c r="BI359" s="1068"/>
      <c r="BJ359" s="1068"/>
      <c r="BK359" s="1068"/>
      <c r="BL359" s="1068"/>
      <c r="BM359" s="1068"/>
      <c r="BN359" s="1068"/>
      <c r="BO359" s="1068"/>
      <c r="BP359" s="1068"/>
      <c r="BQ359" s="1068"/>
      <c r="BR359" s="1068"/>
      <c r="BS359" s="1110"/>
      <c r="BT359" s="1068"/>
      <c r="BU359" s="1068"/>
      <c r="BV359" s="1068"/>
      <c r="BW359" s="1068"/>
      <c r="BX359" s="1068"/>
      <c r="BY359" s="1068"/>
      <c r="BZ359" s="1068"/>
      <c r="CA359" s="1068"/>
      <c r="CB359" s="1068"/>
      <c r="CC359" s="1068"/>
      <c r="CD359" s="1068"/>
      <c r="CE359" s="1068"/>
      <c r="CF359" s="1068"/>
      <c r="CG359" s="1068"/>
      <c r="CH359" s="1068"/>
      <c r="CI359" s="1068"/>
      <c r="CJ359" s="1068"/>
      <c r="CK359" s="1068"/>
      <c r="CL359" s="1068"/>
      <c r="CM359" s="1110"/>
      <c r="CN359" s="1110"/>
    </row>
    <row r="360" spans="2:92">
      <c r="B360" s="1067"/>
      <c r="I360" s="1068"/>
      <c r="J360" s="1068"/>
      <c r="K360" s="1068"/>
      <c r="L360" s="1068"/>
      <c r="M360" s="1068"/>
      <c r="N360" s="1068"/>
      <c r="O360" s="1068"/>
      <c r="P360" s="1068"/>
      <c r="Q360" s="1068"/>
      <c r="R360" s="1068"/>
      <c r="S360" s="1068"/>
      <c r="T360" s="1068"/>
      <c r="U360" s="1068"/>
      <c r="V360" s="1068"/>
      <c r="W360" s="1068"/>
      <c r="X360" s="1068"/>
      <c r="Y360" s="1068"/>
      <c r="Z360" s="1068"/>
      <c r="AA360" s="1068"/>
      <c r="AB360" s="1110"/>
      <c r="AC360" s="1110"/>
      <c r="AD360" s="1110"/>
      <c r="AE360" s="1110"/>
      <c r="AF360" s="1068"/>
      <c r="AG360" s="1068"/>
      <c r="AH360" s="1068"/>
      <c r="AI360" s="1068"/>
      <c r="AJ360" s="1068"/>
      <c r="AK360" s="1068"/>
      <c r="AL360" s="1068"/>
      <c r="AM360" s="1068"/>
      <c r="AN360" s="1068"/>
      <c r="AO360" s="1068"/>
      <c r="AP360" s="1068"/>
      <c r="AQ360" s="1068"/>
      <c r="AR360" s="1068"/>
      <c r="AS360" s="1068"/>
      <c r="AT360" s="1068"/>
      <c r="AU360" s="1068"/>
      <c r="AV360" s="1068"/>
      <c r="AW360" s="1068"/>
      <c r="AX360" s="1069"/>
      <c r="AY360" s="1068"/>
      <c r="AZ360" s="1068"/>
      <c r="BA360" s="1068"/>
      <c r="BB360" s="1068"/>
      <c r="BC360" s="1068"/>
      <c r="BD360" s="1068"/>
      <c r="BE360" s="1068"/>
      <c r="BF360" s="1068"/>
      <c r="BG360" s="1068"/>
      <c r="BH360" s="1068"/>
      <c r="BI360" s="1068"/>
      <c r="BJ360" s="1068"/>
      <c r="BK360" s="1068"/>
      <c r="BL360" s="1068"/>
      <c r="BM360" s="1068"/>
      <c r="BN360" s="1068"/>
      <c r="BO360" s="1068"/>
      <c r="BP360" s="1068"/>
      <c r="BQ360" s="1068"/>
      <c r="BR360" s="1068"/>
      <c r="BS360" s="1110"/>
      <c r="BT360" s="1068"/>
      <c r="BU360" s="1068"/>
      <c r="BV360" s="1068"/>
      <c r="BW360" s="1068"/>
      <c r="BX360" s="1068"/>
      <c r="BY360" s="1068"/>
      <c r="BZ360" s="1068"/>
      <c r="CA360" s="1068"/>
      <c r="CB360" s="1068"/>
      <c r="CC360" s="1068"/>
      <c r="CD360" s="1068"/>
      <c r="CE360" s="1068"/>
      <c r="CF360" s="1068"/>
      <c r="CG360" s="1068"/>
      <c r="CH360" s="1068"/>
      <c r="CI360" s="1068"/>
      <c r="CJ360" s="1068"/>
      <c r="CK360" s="1068"/>
      <c r="CL360" s="1068"/>
      <c r="CM360" s="1110"/>
      <c r="CN360" s="1110"/>
    </row>
    <row r="361" spans="2:92">
      <c r="B361" s="1067"/>
      <c r="I361" s="1068"/>
      <c r="J361" s="1068"/>
      <c r="K361" s="1068"/>
      <c r="L361" s="1068"/>
      <c r="M361" s="1068"/>
      <c r="N361" s="1068"/>
      <c r="O361" s="1068"/>
      <c r="P361" s="1068"/>
      <c r="Q361" s="1068"/>
      <c r="R361" s="1068"/>
      <c r="S361" s="1068"/>
      <c r="T361" s="1068"/>
      <c r="U361" s="1068"/>
      <c r="V361" s="1068"/>
      <c r="W361" s="1068"/>
      <c r="X361" s="1068"/>
      <c r="Y361" s="1068"/>
      <c r="Z361" s="1068"/>
      <c r="AA361" s="1068"/>
      <c r="AB361" s="1110"/>
      <c r="AC361" s="1110"/>
      <c r="AD361" s="1110"/>
      <c r="AE361" s="1110"/>
      <c r="AF361" s="1068"/>
      <c r="AG361" s="1068"/>
      <c r="AH361" s="1068"/>
      <c r="AI361" s="1068"/>
      <c r="AJ361" s="1068"/>
      <c r="AK361" s="1068"/>
      <c r="AL361" s="1068"/>
      <c r="AM361" s="1068"/>
      <c r="AN361" s="1068"/>
      <c r="AO361" s="1068"/>
      <c r="AP361" s="1068"/>
      <c r="AQ361" s="1068"/>
      <c r="AR361" s="1068"/>
      <c r="AS361" s="1068"/>
      <c r="AT361" s="1068"/>
      <c r="AU361" s="1068"/>
      <c r="AV361" s="1068"/>
      <c r="AW361" s="1068"/>
      <c r="AX361" s="1069"/>
      <c r="AY361" s="1068"/>
      <c r="AZ361" s="1068"/>
      <c r="BA361" s="1068"/>
      <c r="BB361" s="1068"/>
      <c r="BC361" s="1068"/>
      <c r="BD361" s="1068"/>
      <c r="BE361" s="1068"/>
      <c r="BF361" s="1068"/>
      <c r="BG361" s="1068"/>
      <c r="BH361" s="1068"/>
      <c r="BI361" s="1068"/>
      <c r="BJ361" s="1068"/>
      <c r="BK361" s="1068"/>
      <c r="BL361" s="1068"/>
      <c r="BM361" s="1068"/>
      <c r="BN361" s="1068"/>
      <c r="BO361" s="1068"/>
      <c r="BP361" s="1068"/>
      <c r="BQ361" s="1068"/>
      <c r="BR361" s="1068"/>
      <c r="BS361" s="1110"/>
      <c r="BT361" s="1068"/>
      <c r="BU361" s="1068"/>
      <c r="BV361" s="1068"/>
      <c r="BW361" s="1068"/>
      <c r="BX361" s="1068"/>
      <c r="BY361" s="1068"/>
      <c r="BZ361" s="1068"/>
      <c r="CA361" s="1068"/>
      <c r="CB361" s="1068"/>
      <c r="CC361" s="1068"/>
      <c r="CD361" s="1068"/>
      <c r="CE361" s="1068"/>
      <c r="CF361" s="1068"/>
      <c r="CG361" s="1068"/>
      <c r="CH361" s="1068"/>
      <c r="CI361" s="1068"/>
      <c r="CJ361" s="1068"/>
      <c r="CK361" s="1068"/>
      <c r="CL361" s="1068"/>
      <c r="CM361" s="1110"/>
      <c r="CN361" s="1110"/>
    </row>
    <row r="362" spans="2:92">
      <c r="B362" s="1067"/>
      <c r="I362" s="1068"/>
      <c r="J362" s="1068"/>
      <c r="K362" s="1068"/>
      <c r="L362" s="1068"/>
      <c r="M362" s="1068"/>
      <c r="N362" s="1068"/>
      <c r="O362" s="1068"/>
      <c r="P362" s="1068"/>
      <c r="Q362" s="1068"/>
      <c r="R362" s="1068"/>
      <c r="S362" s="1068"/>
      <c r="T362" s="1068"/>
      <c r="U362" s="1068"/>
      <c r="V362" s="1068"/>
      <c r="W362" s="1068"/>
      <c r="X362" s="1068"/>
      <c r="Y362" s="1068"/>
      <c r="Z362" s="1068"/>
      <c r="AA362" s="1068"/>
      <c r="AB362" s="1110"/>
      <c r="AC362" s="1110"/>
      <c r="AD362" s="1110"/>
      <c r="AE362" s="1110"/>
      <c r="AF362" s="1068"/>
      <c r="AG362" s="1068"/>
      <c r="AH362" s="1068"/>
      <c r="AI362" s="1068"/>
      <c r="AJ362" s="1068"/>
      <c r="AK362" s="1068"/>
      <c r="AL362" s="1068"/>
      <c r="AM362" s="1068"/>
      <c r="AN362" s="1068"/>
      <c r="AO362" s="1068"/>
      <c r="AP362" s="1068"/>
      <c r="AQ362" s="1068"/>
      <c r="AR362" s="1068"/>
      <c r="AS362" s="1068"/>
      <c r="AT362" s="1068"/>
      <c r="AU362" s="1068"/>
      <c r="AV362" s="1068"/>
      <c r="AW362" s="1068"/>
      <c r="AX362" s="1069"/>
      <c r="AY362" s="1068"/>
      <c r="AZ362" s="1068"/>
      <c r="BA362" s="1068"/>
      <c r="BB362" s="1068"/>
      <c r="BC362" s="1068"/>
      <c r="BD362" s="1068"/>
      <c r="BE362" s="1068"/>
      <c r="BF362" s="1068"/>
      <c r="BG362" s="1068"/>
      <c r="BH362" s="1068"/>
      <c r="BI362" s="1068"/>
      <c r="BJ362" s="1068"/>
      <c r="BK362" s="1068"/>
      <c r="BL362" s="1068"/>
      <c r="BM362" s="1068"/>
      <c r="BN362" s="1068"/>
      <c r="BO362" s="1068"/>
      <c r="BP362" s="1068"/>
      <c r="BQ362" s="1068"/>
      <c r="BR362" s="1068"/>
      <c r="BS362" s="1110"/>
      <c r="BT362" s="1068"/>
      <c r="BU362" s="1068"/>
      <c r="BV362" s="1068"/>
      <c r="BW362" s="1068"/>
      <c r="BX362" s="1068"/>
      <c r="BY362" s="1068"/>
      <c r="BZ362" s="1068"/>
      <c r="CA362" s="1068"/>
      <c r="CB362" s="1068"/>
      <c r="CC362" s="1068"/>
      <c r="CD362" s="1068"/>
      <c r="CE362" s="1068"/>
      <c r="CF362" s="1068"/>
      <c r="CG362" s="1068"/>
      <c r="CH362" s="1068"/>
      <c r="CI362" s="1068"/>
      <c r="CJ362" s="1068"/>
      <c r="CK362" s="1068"/>
      <c r="CL362" s="1068"/>
      <c r="CM362" s="1110"/>
      <c r="CN362" s="1110"/>
    </row>
    <row r="363" spans="2:92">
      <c r="B363" s="1067"/>
      <c r="I363" s="1068"/>
      <c r="J363" s="1068"/>
      <c r="K363" s="1068"/>
      <c r="L363" s="1068"/>
      <c r="M363" s="1068"/>
      <c r="N363" s="1068"/>
      <c r="O363" s="1068"/>
      <c r="P363" s="1068"/>
      <c r="Q363" s="1068"/>
      <c r="R363" s="1068"/>
      <c r="S363" s="1068"/>
      <c r="T363" s="1068"/>
      <c r="U363" s="1068"/>
      <c r="V363" s="1068"/>
      <c r="W363" s="1068"/>
      <c r="X363" s="1068"/>
      <c r="Y363" s="1068"/>
      <c r="Z363" s="1068"/>
      <c r="AA363" s="1068"/>
      <c r="AB363" s="1110"/>
      <c r="AC363" s="1110"/>
      <c r="AD363" s="1110"/>
      <c r="AE363" s="1110"/>
      <c r="AF363" s="1068"/>
      <c r="AG363" s="1068"/>
      <c r="AH363" s="1068"/>
      <c r="AI363" s="1068"/>
      <c r="AJ363" s="1068"/>
      <c r="AK363" s="1068"/>
      <c r="AL363" s="1068"/>
      <c r="AM363" s="1068"/>
      <c r="AN363" s="1068"/>
      <c r="AO363" s="1068"/>
      <c r="AP363" s="1068"/>
      <c r="AQ363" s="1068"/>
      <c r="AR363" s="1068"/>
      <c r="AS363" s="1068"/>
      <c r="AT363" s="1068"/>
      <c r="AU363" s="1068"/>
      <c r="AV363" s="1068"/>
      <c r="AW363" s="1068"/>
      <c r="AX363" s="1069"/>
      <c r="AY363" s="1068"/>
      <c r="AZ363" s="1068"/>
      <c r="BA363" s="1068"/>
      <c r="BB363" s="1068"/>
      <c r="BC363" s="1068"/>
      <c r="BD363" s="1068"/>
      <c r="BE363" s="1068"/>
      <c r="BF363" s="1068"/>
      <c r="BG363" s="1068"/>
      <c r="BH363" s="1068"/>
      <c r="BI363" s="1068"/>
      <c r="BJ363" s="1068"/>
      <c r="BK363" s="1068"/>
      <c r="BL363" s="1068"/>
      <c r="BM363" s="1068"/>
      <c r="BN363" s="1068"/>
      <c r="BO363" s="1068"/>
      <c r="BP363" s="1068"/>
      <c r="BQ363" s="1068"/>
      <c r="BR363" s="1068"/>
      <c r="BS363" s="1110"/>
      <c r="BT363" s="1068"/>
      <c r="BU363" s="1068"/>
      <c r="BV363" s="1068"/>
      <c r="BW363" s="1068"/>
      <c r="BX363" s="1068"/>
      <c r="BY363" s="1068"/>
      <c r="BZ363" s="1068"/>
      <c r="CA363" s="1068"/>
      <c r="CB363" s="1068"/>
      <c r="CC363" s="1068"/>
      <c r="CD363" s="1068"/>
      <c r="CE363" s="1068"/>
      <c r="CF363" s="1068"/>
      <c r="CG363" s="1068"/>
      <c r="CH363" s="1068"/>
      <c r="CI363" s="1068"/>
      <c r="CJ363" s="1068"/>
      <c r="CK363" s="1068"/>
      <c r="CL363" s="1068"/>
      <c r="CM363" s="1110"/>
      <c r="CN363" s="1110"/>
    </row>
    <row r="364" spans="2:92">
      <c r="B364" s="1067"/>
      <c r="I364" s="1068"/>
      <c r="J364" s="1068"/>
      <c r="K364" s="1068"/>
      <c r="L364" s="1068"/>
      <c r="M364" s="1068"/>
      <c r="N364" s="1068"/>
      <c r="O364" s="1068"/>
      <c r="P364" s="1068"/>
      <c r="Q364" s="1068"/>
      <c r="R364" s="1068"/>
      <c r="S364" s="1068"/>
      <c r="T364" s="1068"/>
      <c r="U364" s="1068"/>
      <c r="V364" s="1068"/>
      <c r="W364" s="1068"/>
      <c r="X364" s="1068"/>
      <c r="Y364" s="1068"/>
      <c r="Z364" s="1068"/>
      <c r="AA364" s="1068"/>
      <c r="AB364" s="1110"/>
      <c r="AC364" s="1110"/>
      <c r="AD364" s="1110"/>
      <c r="AE364" s="1110"/>
      <c r="AF364" s="1068"/>
      <c r="AG364" s="1068"/>
      <c r="AH364" s="1068"/>
      <c r="AI364" s="1068"/>
      <c r="AJ364" s="1068"/>
      <c r="AK364" s="1068"/>
      <c r="AL364" s="1068"/>
      <c r="AM364" s="1068"/>
      <c r="AN364" s="1068"/>
      <c r="AO364" s="1068"/>
      <c r="AP364" s="1068"/>
      <c r="AQ364" s="1068"/>
      <c r="AR364" s="1068"/>
      <c r="AS364" s="1068"/>
      <c r="AT364" s="1068"/>
      <c r="AU364" s="1068"/>
      <c r="AV364" s="1068"/>
      <c r="AW364" s="1068"/>
      <c r="AX364" s="1069"/>
      <c r="AY364" s="1068"/>
      <c r="AZ364" s="1068"/>
      <c r="BA364" s="1068"/>
      <c r="BB364" s="1068"/>
      <c r="BC364" s="1068"/>
      <c r="BD364" s="1068"/>
      <c r="BE364" s="1068"/>
      <c r="BF364" s="1068"/>
      <c r="BG364" s="1068"/>
      <c r="BH364" s="1068"/>
      <c r="BI364" s="1068"/>
      <c r="BJ364" s="1068"/>
      <c r="BK364" s="1068"/>
      <c r="BL364" s="1068"/>
      <c r="BM364" s="1068"/>
      <c r="BN364" s="1068"/>
      <c r="BO364" s="1068"/>
      <c r="BP364" s="1068"/>
      <c r="BQ364" s="1068"/>
      <c r="BR364" s="1068"/>
      <c r="BS364" s="1110"/>
      <c r="BT364" s="1068"/>
      <c r="BU364" s="1068"/>
      <c r="BV364" s="1068"/>
      <c r="BW364" s="1068"/>
      <c r="BX364" s="1068"/>
      <c r="BY364" s="1068"/>
      <c r="BZ364" s="1068"/>
      <c r="CA364" s="1068"/>
      <c r="CB364" s="1068"/>
      <c r="CC364" s="1068"/>
      <c r="CD364" s="1068"/>
      <c r="CE364" s="1068"/>
      <c r="CF364" s="1068"/>
      <c r="CG364" s="1068"/>
      <c r="CH364" s="1068"/>
      <c r="CI364" s="1068"/>
      <c r="CJ364" s="1068"/>
      <c r="CK364" s="1068"/>
      <c r="CL364" s="1068"/>
      <c r="CM364" s="1110"/>
      <c r="CN364" s="1110"/>
    </row>
    <row r="365" spans="2:92">
      <c r="B365" s="1067"/>
      <c r="I365" s="1068"/>
      <c r="J365" s="1068"/>
      <c r="K365" s="1068"/>
      <c r="L365" s="1068"/>
      <c r="M365" s="1068"/>
      <c r="N365" s="1068"/>
      <c r="O365" s="1068"/>
      <c r="P365" s="1068"/>
      <c r="Q365" s="1068"/>
      <c r="R365" s="1068"/>
      <c r="S365" s="1068"/>
      <c r="T365" s="1068"/>
      <c r="U365" s="1068"/>
      <c r="V365" s="1068"/>
      <c r="W365" s="1068"/>
      <c r="X365" s="1068"/>
      <c r="Y365" s="1068"/>
      <c r="Z365" s="1068"/>
      <c r="AA365" s="1068"/>
      <c r="AB365" s="1110"/>
      <c r="AC365" s="1110"/>
      <c r="AD365" s="1110"/>
      <c r="AE365" s="1110"/>
      <c r="AF365" s="1068"/>
      <c r="AG365" s="1068"/>
      <c r="AH365" s="1068"/>
      <c r="AI365" s="1068"/>
      <c r="AJ365" s="1068"/>
      <c r="AK365" s="1068"/>
      <c r="AL365" s="1068"/>
      <c r="AM365" s="1068"/>
      <c r="AN365" s="1068"/>
      <c r="AO365" s="1068"/>
      <c r="AP365" s="1068"/>
      <c r="AQ365" s="1068"/>
      <c r="AR365" s="1068"/>
      <c r="AS365" s="1068"/>
      <c r="AT365" s="1068"/>
      <c r="AU365" s="1068"/>
      <c r="AV365" s="1068"/>
      <c r="AW365" s="1068"/>
      <c r="AX365" s="1069"/>
      <c r="AY365" s="1068"/>
      <c r="AZ365" s="1068"/>
      <c r="BA365" s="1068"/>
      <c r="BB365" s="1068"/>
      <c r="BC365" s="1068"/>
      <c r="BD365" s="1068"/>
      <c r="BE365" s="1068"/>
      <c r="BF365" s="1068"/>
      <c r="BG365" s="1068"/>
      <c r="BH365" s="1068"/>
      <c r="BI365" s="1068"/>
      <c r="BJ365" s="1068"/>
      <c r="BK365" s="1068"/>
      <c r="BL365" s="1068"/>
      <c r="BM365" s="1068"/>
      <c r="BN365" s="1068"/>
      <c r="BO365" s="1068"/>
      <c r="BP365" s="1068"/>
      <c r="BQ365" s="1068"/>
      <c r="BR365" s="1068"/>
      <c r="BS365" s="1110"/>
      <c r="BT365" s="1068"/>
      <c r="BU365" s="1068"/>
      <c r="BV365" s="1068"/>
      <c r="BW365" s="1068"/>
      <c r="BX365" s="1068"/>
      <c r="BY365" s="1068"/>
      <c r="BZ365" s="1068"/>
      <c r="CA365" s="1068"/>
      <c r="CB365" s="1068"/>
      <c r="CC365" s="1068"/>
      <c r="CD365" s="1068"/>
      <c r="CE365" s="1068"/>
      <c r="CF365" s="1068"/>
      <c r="CG365" s="1068"/>
      <c r="CH365" s="1068"/>
      <c r="CI365" s="1068"/>
      <c r="CJ365" s="1068"/>
      <c r="CK365" s="1068"/>
      <c r="CL365" s="1068"/>
      <c r="CM365" s="1110"/>
      <c r="CN365" s="1110"/>
    </row>
    <row r="366" spans="2:92">
      <c r="B366" s="1067"/>
      <c r="I366" s="1068"/>
      <c r="J366" s="1068"/>
      <c r="K366" s="1068"/>
      <c r="L366" s="1068"/>
      <c r="M366" s="1068"/>
      <c r="N366" s="1068"/>
      <c r="O366" s="1068"/>
      <c r="P366" s="1068"/>
      <c r="Q366" s="1068"/>
      <c r="R366" s="1068"/>
      <c r="S366" s="1068"/>
      <c r="T366" s="1068"/>
      <c r="U366" s="1068"/>
      <c r="V366" s="1068"/>
      <c r="W366" s="1068"/>
      <c r="X366" s="1068"/>
      <c r="Y366" s="1068"/>
      <c r="Z366" s="1068"/>
      <c r="AA366" s="1068"/>
      <c r="AB366" s="1110"/>
      <c r="AC366" s="1110"/>
      <c r="AD366" s="1110"/>
      <c r="AE366" s="1110"/>
      <c r="AF366" s="1068"/>
      <c r="AG366" s="1068"/>
      <c r="AH366" s="1068"/>
      <c r="AI366" s="1068"/>
      <c r="AJ366" s="1068"/>
      <c r="AK366" s="1068"/>
      <c r="AL366" s="1068"/>
      <c r="AM366" s="1068"/>
      <c r="AN366" s="1068"/>
      <c r="AO366" s="1068"/>
      <c r="AP366" s="1068"/>
      <c r="AQ366" s="1068"/>
      <c r="AR366" s="1068"/>
      <c r="AS366" s="1068"/>
      <c r="AT366" s="1068"/>
      <c r="AU366" s="1068"/>
      <c r="AV366" s="1068"/>
      <c r="AW366" s="1068"/>
      <c r="AX366" s="1069"/>
      <c r="AY366" s="1068"/>
      <c r="AZ366" s="1068"/>
      <c r="BA366" s="1068"/>
      <c r="BB366" s="1068"/>
      <c r="BC366" s="1068"/>
      <c r="BD366" s="1068"/>
      <c r="BE366" s="1068"/>
      <c r="BF366" s="1068"/>
      <c r="BG366" s="1068"/>
      <c r="BH366" s="1068"/>
      <c r="BI366" s="1068"/>
      <c r="BJ366" s="1068"/>
      <c r="BK366" s="1068"/>
      <c r="BL366" s="1068"/>
      <c r="BM366" s="1068"/>
      <c r="BN366" s="1068"/>
      <c r="BO366" s="1068"/>
      <c r="BP366" s="1068"/>
      <c r="BQ366" s="1068"/>
      <c r="BR366" s="1068"/>
      <c r="BS366" s="1110"/>
      <c r="BT366" s="1068"/>
      <c r="BU366" s="1068"/>
      <c r="BV366" s="1068"/>
      <c r="BW366" s="1068"/>
      <c r="BX366" s="1068"/>
      <c r="BY366" s="1068"/>
      <c r="BZ366" s="1068"/>
      <c r="CA366" s="1068"/>
      <c r="CB366" s="1068"/>
      <c r="CC366" s="1068"/>
      <c r="CD366" s="1068"/>
      <c r="CE366" s="1068"/>
      <c r="CF366" s="1068"/>
      <c r="CG366" s="1068"/>
      <c r="CH366" s="1068"/>
      <c r="CI366" s="1068"/>
      <c r="CJ366" s="1068"/>
      <c r="CK366" s="1068"/>
      <c r="CL366" s="1068"/>
      <c r="CM366" s="1110"/>
      <c r="CN366" s="1110"/>
    </row>
    <row r="367" spans="2:92">
      <c r="B367" s="1067"/>
      <c r="I367" s="1068"/>
      <c r="J367" s="1068"/>
      <c r="K367" s="1068"/>
      <c r="L367" s="1068"/>
      <c r="M367" s="1068"/>
      <c r="N367" s="1068"/>
      <c r="O367" s="1068"/>
      <c r="P367" s="1068"/>
      <c r="Q367" s="1068"/>
      <c r="R367" s="1068"/>
      <c r="S367" s="1068"/>
      <c r="T367" s="1068"/>
      <c r="U367" s="1068"/>
      <c r="V367" s="1068"/>
      <c r="W367" s="1068"/>
      <c r="X367" s="1068"/>
      <c r="Y367" s="1068"/>
      <c r="Z367" s="1068"/>
      <c r="AA367" s="1068"/>
      <c r="AB367" s="1110"/>
      <c r="AC367" s="1110"/>
      <c r="AD367" s="1110"/>
      <c r="AE367" s="1110"/>
      <c r="AF367" s="1068"/>
      <c r="AG367" s="1068"/>
      <c r="AH367" s="1068"/>
      <c r="AI367" s="1068"/>
      <c r="AJ367" s="1068"/>
      <c r="AK367" s="1068"/>
      <c r="AL367" s="1068"/>
      <c r="AM367" s="1068"/>
      <c r="AN367" s="1068"/>
      <c r="AO367" s="1068"/>
      <c r="AP367" s="1068"/>
      <c r="AQ367" s="1068"/>
      <c r="AR367" s="1068"/>
      <c r="AS367" s="1068"/>
      <c r="AT367" s="1068"/>
      <c r="AU367" s="1068"/>
      <c r="AV367" s="1068"/>
      <c r="AW367" s="1068"/>
      <c r="AX367" s="1069"/>
      <c r="AY367" s="1068"/>
      <c r="AZ367" s="1068"/>
      <c r="BA367" s="1068"/>
      <c r="BB367" s="1068"/>
      <c r="BC367" s="1068"/>
      <c r="BD367" s="1068"/>
      <c r="BE367" s="1068"/>
      <c r="BF367" s="1068"/>
      <c r="BG367" s="1068"/>
      <c r="BH367" s="1068"/>
      <c r="BI367" s="1068"/>
      <c r="BJ367" s="1068"/>
      <c r="BK367" s="1068"/>
      <c r="BL367" s="1068"/>
      <c r="BM367" s="1068"/>
      <c r="BN367" s="1068"/>
      <c r="BO367" s="1068"/>
      <c r="BP367" s="1068"/>
      <c r="BQ367" s="1068"/>
      <c r="BR367" s="1068"/>
      <c r="BS367" s="1110"/>
      <c r="BT367" s="1068"/>
      <c r="BU367" s="1068"/>
      <c r="BV367" s="1068"/>
      <c r="BW367" s="1068"/>
      <c r="BX367" s="1068"/>
      <c r="BY367" s="1068"/>
      <c r="BZ367" s="1068"/>
      <c r="CA367" s="1068"/>
      <c r="CB367" s="1068"/>
      <c r="CC367" s="1068"/>
      <c r="CD367" s="1068"/>
      <c r="CE367" s="1068"/>
      <c r="CF367" s="1068"/>
      <c r="CG367" s="1068"/>
      <c r="CH367" s="1068"/>
      <c r="CI367" s="1068"/>
      <c r="CJ367" s="1068"/>
      <c r="CK367" s="1068"/>
      <c r="CL367" s="1068"/>
      <c r="CM367" s="1110"/>
      <c r="CN367" s="1110"/>
    </row>
    <row r="368" spans="2:92">
      <c r="B368" s="1067"/>
      <c r="I368" s="1068"/>
      <c r="J368" s="1068"/>
      <c r="K368" s="1068"/>
      <c r="L368" s="1068"/>
      <c r="M368" s="1068"/>
      <c r="N368" s="1068"/>
      <c r="O368" s="1068"/>
      <c r="P368" s="1068"/>
      <c r="Q368" s="1068"/>
      <c r="R368" s="1068"/>
      <c r="S368" s="1068"/>
      <c r="T368" s="1068"/>
      <c r="U368" s="1068"/>
      <c r="V368" s="1068"/>
      <c r="W368" s="1068"/>
      <c r="X368" s="1068"/>
      <c r="Y368" s="1068"/>
      <c r="Z368" s="1068"/>
      <c r="AA368" s="1068"/>
      <c r="AB368" s="1110"/>
      <c r="AC368" s="1110"/>
      <c r="AD368" s="1110"/>
      <c r="AE368" s="1110"/>
      <c r="AF368" s="1068"/>
      <c r="AG368" s="1068"/>
      <c r="AH368" s="1068"/>
      <c r="AI368" s="1068"/>
      <c r="AJ368" s="1068"/>
      <c r="AK368" s="1068"/>
      <c r="AL368" s="1068"/>
      <c r="AM368" s="1068"/>
      <c r="AN368" s="1068"/>
      <c r="AO368" s="1068"/>
      <c r="AP368" s="1068"/>
      <c r="AQ368" s="1068"/>
      <c r="AR368" s="1068"/>
      <c r="AS368" s="1068"/>
      <c r="AT368" s="1068"/>
      <c r="AU368" s="1068"/>
      <c r="AV368" s="1068"/>
      <c r="AW368" s="1068"/>
      <c r="AX368" s="1069"/>
      <c r="AY368" s="1068"/>
      <c r="AZ368" s="1068"/>
      <c r="BA368" s="1068"/>
      <c r="BB368" s="1068"/>
      <c r="BC368" s="1068"/>
      <c r="BD368" s="1068"/>
      <c r="BE368" s="1068"/>
      <c r="BF368" s="1068"/>
      <c r="BG368" s="1068"/>
      <c r="BH368" s="1068"/>
      <c r="BI368" s="1068"/>
      <c r="BJ368" s="1068"/>
      <c r="BK368" s="1068"/>
      <c r="BL368" s="1068"/>
      <c r="BM368" s="1068"/>
      <c r="BN368" s="1068"/>
      <c r="BO368" s="1068"/>
      <c r="BP368" s="1068"/>
      <c r="BQ368" s="1068"/>
      <c r="BR368" s="1068"/>
      <c r="BS368" s="1110"/>
      <c r="BT368" s="1068"/>
      <c r="BU368" s="1068"/>
      <c r="BV368" s="1068"/>
      <c r="BW368" s="1068"/>
      <c r="BX368" s="1068"/>
      <c r="BY368" s="1068"/>
      <c r="BZ368" s="1068"/>
      <c r="CA368" s="1068"/>
      <c r="CB368" s="1068"/>
      <c r="CC368" s="1068"/>
      <c r="CD368" s="1068"/>
      <c r="CE368" s="1068"/>
      <c r="CF368" s="1068"/>
      <c r="CG368" s="1068"/>
      <c r="CH368" s="1068"/>
      <c r="CI368" s="1068"/>
      <c r="CJ368" s="1068"/>
      <c r="CK368" s="1068"/>
      <c r="CL368" s="1068"/>
      <c r="CM368" s="1110"/>
      <c r="CN368" s="1110"/>
    </row>
    <row r="369" spans="2:92">
      <c r="B369" s="1067"/>
      <c r="I369" s="1068"/>
      <c r="J369" s="1068"/>
      <c r="K369" s="1068"/>
      <c r="L369" s="1068"/>
      <c r="M369" s="1068"/>
      <c r="N369" s="1068"/>
      <c r="O369" s="1068"/>
      <c r="P369" s="1068"/>
      <c r="Q369" s="1068"/>
      <c r="R369" s="1068"/>
      <c r="S369" s="1068"/>
      <c r="T369" s="1068"/>
      <c r="U369" s="1068"/>
      <c r="V369" s="1068"/>
      <c r="W369" s="1068"/>
      <c r="X369" s="1068"/>
      <c r="Y369" s="1068"/>
      <c r="Z369" s="1068"/>
      <c r="AA369" s="1068"/>
      <c r="AB369" s="1110"/>
      <c r="AC369" s="1110"/>
      <c r="AD369" s="1110"/>
      <c r="AE369" s="1110"/>
      <c r="AF369" s="1068"/>
      <c r="AG369" s="1068"/>
      <c r="AH369" s="1068"/>
      <c r="AI369" s="1068"/>
      <c r="AJ369" s="1068"/>
      <c r="AK369" s="1068"/>
      <c r="AL369" s="1068"/>
      <c r="AM369" s="1068"/>
      <c r="AN369" s="1068"/>
      <c r="AO369" s="1068"/>
      <c r="AP369" s="1068"/>
      <c r="AQ369" s="1068"/>
      <c r="AR369" s="1068"/>
      <c r="AS369" s="1068"/>
      <c r="AT369" s="1068"/>
      <c r="AU369" s="1068"/>
      <c r="AV369" s="1068"/>
      <c r="AW369" s="1068"/>
      <c r="AX369" s="1069"/>
      <c r="AY369" s="1068"/>
      <c r="AZ369" s="1068"/>
      <c r="BA369" s="1068"/>
      <c r="BB369" s="1068"/>
      <c r="BC369" s="1068"/>
      <c r="BD369" s="1068"/>
      <c r="BE369" s="1068"/>
      <c r="BF369" s="1068"/>
      <c r="BG369" s="1068"/>
      <c r="BH369" s="1068"/>
      <c r="BI369" s="1068"/>
      <c r="BJ369" s="1068"/>
      <c r="BK369" s="1068"/>
      <c r="BL369" s="1068"/>
      <c r="BM369" s="1068"/>
      <c r="BN369" s="1068"/>
      <c r="BO369" s="1068"/>
      <c r="BP369" s="1068"/>
      <c r="BQ369" s="1068"/>
      <c r="BR369" s="1068"/>
      <c r="BS369" s="1110"/>
      <c r="BT369" s="1068"/>
      <c r="BU369" s="1068"/>
      <c r="BV369" s="1068"/>
      <c r="BW369" s="1068"/>
      <c r="BX369" s="1068"/>
      <c r="BY369" s="1068"/>
      <c r="BZ369" s="1068"/>
      <c r="CA369" s="1068"/>
      <c r="CB369" s="1068"/>
      <c r="CC369" s="1068"/>
      <c r="CD369" s="1068"/>
      <c r="CE369" s="1068"/>
      <c r="CF369" s="1068"/>
      <c r="CG369" s="1068"/>
      <c r="CH369" s="1068"/>
      <c r="CI369" s="1068"/>
      <c r="CJ369" s="1068"/>
      <c r="CK369" s="1068"/>
      <c r="CL369" s="1068"/>
      <c r="CM369" s="1110"/>
      <c r="CN369" s="1110"/>
    </row>
    <row r="370" spans="2:92">
      <c r="B370" s="1067"/>
      <c r="I370" s="1068"/>
      <c r="J370" s="1068"/>
      <c r="K370" s="1068"/>
      <c r="L370" s="1068"/>
      <c r="M370" s="1068"/>
      <c r="N370" s="1068"/>
      <c r="O370" s="1068"/>
      <c r="P370" s="1068"/>
      <c r="Q370" s="1068"/>
      <c r="R370" s="1068"/>
      <c r="S370" s="1068"/>
      <c r="T370" s="1068"/>
      <c r="U370" s="1068"/>
      <c r="V370" s="1068"/>
      <c r="W370" s="1068"/>
      <c r="X370" s="1068"/>
      <c r="Y370" s="1068"/>
      <c r="Z370" s="1068"/>
      <c r="AA370" s="1068"/>
      <c r="AB370" s="1110"/>
      <c r="AC370" s="1110"/>
      <c r="AD370" s="1110"/>
      <c r="AE370" s="1110"/>
      <c r="AF370" s="1068"/>
      <c r="AG370" s="1068"/>
      <c r="AH370" s="1068"/>
      <c r="AI370" s="1068"/>
      <c r="AJ370" s="1068"/>
      <c r="AK370" s="1068"/>
      <c r="AL370" s="1068"/>
      <c r="AM370" s="1068"/>
      <c r="AN370" s="1068"/>
      <c r="AO370" s="1068"/>
      <c r="AP370" s="1068"/>
      <c r="AQ370" s="1068"/>
      <c r="AR370" s="1068"/>
      <c r="AS370" s="1068"/>
      <c r="AT370" s="1068"/>
      <c r="AU370" s="1068"/>
      <c r="AV370" s="1068"/>
      <c r="AW370" s="1068"/>
      <c r="AX370" s="1069"/>
      <c r="AY370" s="1068"/>
      <c r="AZ370" s="1068"/>
      <c r="BA370" s="1068"/>
      <c r="BB370" s="1068"/>
      <c r="BC370" s="1068"/>
      <c r="BD370" s="1068"/>
      <c r="BE370" s="1068"/>
      <c r="BF370" s="1068"/>
      <c r="BG370" s="1068"/>
      <c r="BH370" s="1068"/>
      <c r="BI370" s="1068"/>
      <c r="BJ370" s="1068"/>
      <c r="BK370" s="1068"/>
      <c r="BL370" s="1068"/>
      <c r="BM370" s="1068"/>
      <c r="BN370" s="1068"/>
      <c r="BO370" s="1068"/>
      <c r="BP370" s="1068"/>
      <c r="BQ370" s="1068"/>
      <c r="BR370" s="1068"/>
      <c r="BS370" s="1110"/>
      <c r="BT370" s="1068"/>
      <c r="BU370" s="1068"/>
      <c r="BV370" s="1068"/>
      <c r="BW370" s="1068"/>
      <c r="BX370" s="1068"/>
      <c r="BY370" s="1068"/>
      <c r="BZ370" s="1068"/>
      <c r="CA370" s="1068"/>
      <c r="CB370" s="1068"/>
      <c r="CC370" s="1068"/>
      <c r="CD370" s="1068"/>
      <c r="CE370" s="1068"/>
      <c r="CF370" s="1068"/>
      <c r="CG370" s="1068"/>
      <c r="CH370" s="1068"/>
      <c r="CI370" s="1068"/>
      <c r="CJ370" s="1068"/>
      <c r="CK370" s="1068"/>
      <c r="CL370" s="1068"/>
      <c r="CM370" s="1110"/>
      <c r="CN370" s="1110"/>
    </row>
    <row r="371" spans="2:92">
      <c r="B371" s="1067"/>
      <c r="I371" s="1068"/>
      <c r="J371" s="1068"/>
      <c r="K371" s="1068"/>
      <c r="L371" s="1068"/>
      <c r="M371" s="1068"/>
      <c r="N371" s="1068"/>
      <c r="O371" s="1068"/>
      <c r="P371" s="1068"/>
      <c r="Q371" s="1068"/>
      <c r="R371" s="1068"/>
      <c r="S371" s="1068"/>
      <c r="T371" s="1068"/>
      <c r="U371" s="1068"/>
      <c r="V371" s="1068"/>
      <c r="W371" s="1068"/>
      <c r="X371" s="1068"/>
      <c r="Y371" s="1068"/>
      <c r="Z371" s="1068"/>
      <c r="AA371" s="1068"/>
      <c r="AB371" s="1110"/>
      <c r="AC371" s="1110"/>
      <c r="AD371" s="1110"/>
      <c r="AE371" s="1110"/>
      <c r="AF371" s="1068"/>
      <c r="AG371" s="1068"/>
      <c r="AH371" s="1068"/>
      <c r="AI371" s="1068"/>
      <c r="AJ371" s="1068"/>
      <c r="AK371" s="1068"/>
      <c r="AL371" s="1068"/>
      <c r="AM371" s="1068"/>
      <c r="AN371" s="1068"/>
      <c r="AO371" s="1068"/>
      <c r="AP371" s="1068"/>
      <c r="AQ371" s="1068"/>
      <c r="AR371" s="1068"/>
      <c r="AS371" s="1068"/>
      <c r="AT371" s="1068"/>
      <c r="AU371" s="1068"/>
      <c r="AV371" s="1068"/>
      <c r="AW371" s="1068"/>
      <c r="AX371" s="1069"/>
      <c r="AY371" s="1068"/>
      <c r="AZ371" s="1068"/>
      <c r="BA371" s="1068"/>
      <c r="BB371" s="1068"/>
      <c r="BC371" s="1068"/>
      <c r="BD371" s="1068"/>
      <c r="BE371" s="1068"/>
      <c r="BF371" s="1068"/>
      <c r="BG371" s="1068"/>
      <c r="BH371" s="1068"/>
      <c r="BI371" s="1068"/>
      <c r="BJ371" s="1068"/>
      <c r="BK371" s="1068"/>
      <c r="BL371" s="1068"/>
      <c r="BM371" s="1068"/>
      <c r="BN371" s="1068"/>
      <c r="BO371" s="1068"/>
      <c r="BP371" s="1068"/>
      <c r="BQ371" s="1068"/>
      <c r="BR371" s="1068"/>
      <c r="BS371" s="1110"/>
      <c r="BT371" s="1068"/>
      <c r="BU371" s="1068"/>
      <c r="BV371" s="1068"/>
      <c r="BW371" s="1068"/>
      <c r="BX371" s="1068"/>
      <c r="BY371" s="1068"/>
      <c r="BZ371" s="1068"/>
      <c r="CA371" s="1068"/>
      <c r="CB371" s="1068"/>
      <c r="CC371" s="1068"/>
      <c r="CD371" s="1068"/>
      <c r="CE371" s="1068"/>
      <c r="CF371" s="1068"/>
      <c r="CG371" s="1068"/>
      <c r="CH371" s="1068"/>
      <c r="CI371" s="1068"/>
      <c r="CJ371" s="1068"/>
      <c r="CK371" s="1068"/>
      <c r="CL371" s="1068"/>
      <c r="CM371" s="1110"/>
      <c r="CN371" s="1110"/>
    </row>
    <row r="372" spans="2:92">
      <c r="B372" s="1067"/>
      <c r="I372" s="1068"/>
      <c r="J372" s="1068"/>
      <c r="K372" s="1068"/>
      <c r="L372" s="1068"/>
      <c r="M372" s="1068"/>
      <c r="N372" s="1068"/>
      <c r="O372" s="1068"/>
      <c r="P372" s="1068"/>
      <c r="Q372" s="1068"/>
      <c r="R372" s="1068"/>
      <c r="S372" s="1068"/>
      <c r="T372" s="1068"/>
      <c r="U372" s="1068"/>
      <c r="V372" s="1068"/>
      <c r="W372" s="1068"/>
      <c r="X372" s="1068"/>
      <c r="Y372" s="1068"/>
      <c r="Z372" s="1068"/>
      <c r="AA372" s="1068"/>
      <c r="AB372" s="1110"/>
      <c r="AC372" s="1110"/>
      <c r="AD372" s="1110"/>
      <c r="AE372" s="1110"/>
      <c r="AF372" s="1068"/>
      <c r="AG372" s="1068"/>
      <c r="AH372" s="1068"/>
      <c r="AI372" s="1068"/>
      <c r="AJ372" s="1068"/>
      <c r="AK372" s="1068"/>
      <c r="AL372" s="1068"/>
      <c r="AM372" s="1068"/>
      <c r="AN372" s="1068"/>
      <c r="AO372" s="1068"/>
      <c r="AP372" s="1068"/>
      <c r="AQ372" s="1068"/>
      <c r="AR372" s="1068"/>
      <c r="AS372" s="1068"/>
      <c r="AT372" s="1068"/>
      <c r="AU372" s="1068"/>
      <c r="AV372" s="1068"/>
      <c r="AW372" s="1068"/>
      <c r="AX372" s="1069"/>
      <c r="AY372" s="1068"/>
      <c r="AZ372" s="1068"/>
      <c r="BA372" s="1068"/>
      <c r="BB372" s="1068"/>
      <c r="BC372" s="1068"/>
      <c r="BD372" s="1068"/>
      <c r="BE372" s="1068"/>
      <c r="BF372" s="1068"/>
      <c r="BG372" s="1068"/>
      <c r="BH372" s="1068"/>
      <c r="BI372" s="1068"/>
      <c r="BJ372" s="1068"/>
      <c r="BK372" s="1068"/>
      <c r="BL372" s="1068"/>
      <c r="BM372" s="1068"/>
      <c r="BN372" s="1068"/>
      <c r="BO372" s="1068"/>
      <c r="BP372" s="1068"/>
      <c r="BQ372" s="1068"/>
      <c r="BR372" s="1068"/>
      <c r="BS372" s="1110"/>
      <c r="BT372" s="1068"/>
      <c r="BU372" s="1068"/>
      <c r="BV372" s="1068"/>
      <c r="BW372" s="1068"/>
      <c r="BX372" s="1068"/>
      <c r="BY372" s="1068"/>
      <c r="BZ372" s="1068"/>
      <c r="CA372" s="1068"/>
      <c r="CB372" s="1068"/>
      <c r="CC372" s="1068"/>
      <c r="CD372" s="1068"/>
      <c r="CE372" s="1068"/>
      <c r="CF372" s="1068"/>
      <c r="CG372" s="1068"/>
      <c r="CH372" s="1068"/>
      <c r="CI372" s="1068"/>
      <c r="CJ372" s="1068"/>
      <c r="CK372" s="1068"/>
      <c r="CL372" s="1068"/>
      <c r="CM372" s="1110"/>
      <c r="CN372" s="1110"/>
    </row>
    <row r="373" spans="2:92">
      <c r="B373" s="1067"/>
      <c r="I373" s="1068"/>
      <c r="J373" s="1068"/>
      <c r="K373" s="1068"/>
      <c r="L373" s="1068"/>
      <c r="M373" s="1068"/>
      <c r="N373" s="1068"/>
      <c r="O373" s="1068"/>
      <c r="P373" s="1068"/>
      <c r="Q373" s="1068"/>
      <c r="R373" s="1068"/>
      <c r="S373" s="1068"/>
      <c r="T373" s="1068"/>
      <c r="U373" s="1068"/>
      <c r="V373" s="1068"/>
      <c r="W373" s="1068"/>
      <c r="X373" s="1068"/>
      <c r="Y373" s="1068"/>
      <c r="Z373" s="1068"/>
      <c r="AA373" s="1068"/>
      <c r="AB373" s="1110"/>
      <c r="AC373" s="1110"/>
      <c r="AD373" s="1110"/>
      <c r="AE373" s="1110"/>
      <c r="AF373" s="1068"/>
      <c r="AG373" s="1068"/>
      <c r="AH373" s="1068"/>
      <c r="AI373" s="1068"/>
      <c r="AJ373" s="1068"/>
      <c r="AK373" s="1068"/>
      <c r="AL373" s="1068"/>
      <c r="AM373" s="1068"/>
      <c r="AN373" s="1068"/>
      <c r="AO373" s="1068"/>
      <c r="AP373" s="1068"/>
      <c r="AQ373" s="1068"/>
      <c r="AR373" s="1068"/>
      <c r="AS373" s="1068"/>
      <c r="AT373" s="1068"/>
      <c r="AU373" s="1068"/>
      <c r="AV373" s="1068"/>
      <c r="AW373" s="1068"/>
      <c r="AX373" s="1069"/>
      <c r="AY373" s="1068"/>
      <c r="AZ373" s="1068"/>
      <c r="BA373" s="1068"/>
      <c r="BB373" s="1068"/>
      <c r="BC373" s="1068"/>
      <c r="BD373" s="1068"/>
      <c r="BE373" s="1068"/>
      <c r="BF373" s="1068"/>
      <c r="BG373" s="1068"/>
      <c r="BH373" s="1068"/>
      <c r="BI373" s="1068"/>
      <c r="BJ373" s="1068"/>
      <c r="BK373" s="1068"/>
      <c r="BL373" s="1068"/>
      <c r="BM373" s="1068"/>
      <c r="BN373" s="1068"/>
      <c r="BO373" s="1068"/>
      <c r="BP373" s="1068"/>
      <c r="BQ373" s="1068"/>
      <c r="BR373" s="1068"/>
      <c r="BS373" s="1110"/>
      <c r="BT373" s="1068"/>
      <c r="BU373" s="1068"/>
      <c r="BV373" s="1068"/>
      <c r="BW373" s="1068"/>
      <c r="BX373" s="1068"/>
      <c r="BY373" s="1068"/>
      <c r="BZ373" s="1068"/>
      <c r="CA373" s="1068"/>
      <c r="CB373" s="1068"/>
      <c r="CC373" s="1068"/>
      <c r="CD373" s="1068"/>
      <c r="CE373" s="1068"/>
      <c r="CF373" s="1068"/>
      <c r="CG373" s="1068"/>
      <c r="CH373" s="1068"/>
      <c r="CI373" s="1068"/>
      <c r="CJ373" s="1068"/>
      <c r="CK373" s="1068"/>
      <c r="CL373" s="1068"/>
      <c r="CM373" s="1110"/>
      <c r="CN373" s="1110"/>
    </row>
    <row r="374" spans="2:92">
      <c r="B374" s="1067"/>
      <c r="I374" s="1068"/>
      <c r="J374" s="1068"/>
      <c r="K374" s="1068"/>
      <c r="L374" s="1068"/>
      <c r="M374" s="1068"/>
      <c r="N374" s="1068"/>
      <c r="O374" s="1068"/>
      <c r="P374" s="1068"/>
      <c r="Q374" s="1068"/>
      <c r="R374" s="1068"/>
      <c r="S374" s="1068"/>
      <c r="T374" s="1068"/>
      <c r="U374" s="1068"/>
      <c r="V374" s="1068"/>
      <c r="W374" s="1068"/>
      <c r="X374" s="1068"/>
      <c r="Y374" s="1068"/>
      <c r="Z374" s="1068"/>
      <c r="AA374" s="1068"/>
      <c r="AB374" s="1110"/>
      <c r="AC374" s="1110"/>
      <c r="AD374" s="1110"/>
      <c r="AE374" s="1110"/>
      <c r="AF374" s="1068"/>
      <c r="AG374" s="1068"/>
      <c r="AH374" s="1068"/>
      <c r="AI374" s="1068"/>
      <c r="AJ374" s="1068"/>
      <c r="AK374" s="1068"/>
      <c r="AL374" s="1068"/>
      <c r="AM374" s="1068"/>
      <c r="AN374" s="1068"/>
      <c r="AO374" s="1068"/>
      <c r="AP374" s="1068"/>
      <c r="AQ374" s="1068"/>
      <c r="AR374" s="1068"/>
      <c r="AS374" s="1068"/>
      <c r="AT374" s="1068"/>
      <c r="AU374" s="1068"/>
      <c r="AV374" s="1068"/>
      <c r="AW374" s="1068"/>
      <c r="AX374" s="1069"/>
      <c r="AY374" s="1068"/>
      <c r="AZ374" s="1068"/>
      <c r="BA374" s="1068"/>
      <c r="BB374" s="1068"/>
      <c r="BC374" s="1068"/>
      <c r="BD374" s="1068"/>
      <c r="BE374" s="1068"/>
      <c r="BF374" s="1068"/>
      <c r="BG374" s="1068"/>
      <c r="BH374" s="1068"/>
      <c r="BI374" s="1068"/>
      <c r="BJ374" s="1068"/>
      <c r="BK374" s="1068"/>
      <c r="BL374" s="1068"/>
      <c r="BM374" s="1068"/>
      <c r="BN374" s="1068"/>
      <c r="BO374" s="1068"/>
      <c r="BP374" s="1068"/>
      <c r="BQ374" s="1068"/>
      <c r="BR374" s="1068"/>
      <c r="BS374" s="1110"/>
      <c r="BT374" s="1068"/>
      <c r="BU374" s="1068"/>
      <c r="BV374" s="1068"/>
      <c r="BW374" s="1068"/>
      <c r="BX374" s="1068"/>
      <c r="BY374" s="1068"/>
      <c r="BZ374" s="1068"/>
      <c r="CA374" s="1068"/>
      <c r="CB374" s="1068"/>
      <c r="CC374" s="1068"/>
      <c r="CD374" s="1068"/>
      <c r="CE374" s="1068"/>
      <c r="CF374" s="1068"/>
      <c r="CG374" s="1068"/>
      <c r="CH374" s="1068"/>
      <c r="CI374" s="1068"/>
      <c r="CJ374" s="1068"/>
      <c r="CK374" s="1068"/>
      <c r="CL374" s="1068"/>
      <c r="CM374" s="1110"/>
      <c r="CN374" s="1110"/>
    </row>
    <row r="375" spans="2:92">
      <c r="B375" s="1067"/>
      <c r="I375" s="1068"/>
      <c r="J375" s="1068"/>
      <c r="K375" s="1068"/>
      <c r="L375" s="1068"/>
      <c r="M375" s="1068"/>
      <c r="N375" s="1068"/>
      <c r="O375" s="1068"/>
      <c r="P375" s="1068"/>
      <c r="Q375" s="1068"/>
      <c r="R375" s="1068"/>
      <c r="S375" s="1068"/>
      <c r="T375" s="1068"/>
      <c r="U375" s="1068"/>
      <c r="V375" s="1068"/>
      <c r="W375" s="1068"/>
      <c r="X375" s="1068"/>
      <c r="Y375" s="1068"/>
      <c r="Z375" s="1068"/>
      <c r="AA375" s="1068"/>
      <c r="AB375" s="1110"/>
      <c r="AC375" s="1110"/>
      <c r="AD375" s="1110"/>
      <c r="AE375" s="1110"/>
      <c r="AF375" s="1068"/>
      <c r="AG375" s="1068"/>
      <c r="AH375" s="1068"/>
      <c r="AI375" s="1068"/>
      <c r="AJ375" s="1068"/>
      <c r="AK375" s="1068"/>
      <c r="AL375" s="1068"/>
      <c r="AM375" s="1068"/>
      <c r="AN375" s="1068"/>
      <c r="AO375" s="1068"/>
      <c r="AP375" s="1068"/>
      <c r="AQ375" s="1068"/>
      <c r="AR375" s="1068"/>
      <c r="AS375" s="1068"/>
      <c r="AT375" s="1068"/>
      <c r="AU375" s="1068"/>
      <c r="AV375" s="1068"/>
      <c r="AW375" s="1068"/>
      <c r="AX375" s="1069"/>
      <c r="AY375" s="1068"/>
      <c r="AZ375" s="1068"/>
      <c r="BA375" s="1068"/>
      <c r="BB375" s="1068"/>
      <c r="BC375" s="1068"/>
      <c r="BD375" s="1068"/>
      <c r="BE375" s="1068"/>
      <c r="BF375" s="1068"/>
      <c r="BG375" s="1068"/>
      <c r="BH375" s="1068"/>
      <c r="BI375" s="1068"/>
      <c r="BJ375" s="1068"/>
      <c r="BK375" s="1068"/>
      <c r="BL375" s="1068"/>
      <c r="BM375" s="1068"/>
      <c r="BN375" s="1068"/>
      <c r="BO375" s="1068"/>
      <c r="BP375" s="1068"/>
      <c r="BQ375" s="1068"/>
      <c r="BR375" s="1068"/>
      <c r="BS375" s="1110"/>
      <c r="BT375" s="1068"/>
      <c r="BU375" s="1068"/>
      <c r="BV375" s="1068"/>
      <c r="BW375" s="1068"/>
      <c r="BX375" s="1068"/>
      <c r="BY375" s="1068"/>
      <c r="BZ375" s="1068"/>
      <c r="CA375" s="1068"/>
      <c r="CB375" s="1068"/>
      <c r="CC375" s="1068"/>
      <c r="CD375" s="1068"/>
      <c r="CE375" s="1068"/>
      <c r="CF375" s="1068"/>
      <c r="CG375" s="1068"/>
      <c r="CH375" s="1068"/>
      <c r="CI375" s="1068"/>
      <c r="CJ375" s="1068"/>
      <c r="CK375" s="1068"/>
      <c r="CL375" s="1068"/>
      <c r="CM375" s="1110"/>
      <c r="CN375" s="1110"/>
    </row>
    <row r="376" spans="2:92">
      <c r="B376" s="1067"/>
      <c r="I376" s="1068"/>
      <c r="J376" s="1068"/>
      <c r="K376" s="1068"/>
      <c r="L376" s="1068"/>
      <c r="M376" s="1068"/>
      <c r="N376" s="1068"/>
      <c r="O376" s="1068"/>
      <c r="P376" s="1068"/>
      <c r="Q376" s="1068"/>
      <c r="R376" s="1068"/>
      <c r="S376" s="1068"/>
      <c r="T376" s="1068"/>
      <c r="U376" s="1068"/>
      <c r="V376" s="1068"/>
      <c r="W376" s="1068"/>
      <c r="X376" s="1068"/>
      <c r="Y376" s="1068"/>
      <c r="Z376" s="1068"/>
      <c r="AA376" s="1068"/>
      <c r="AB376" s="1110"/>
      <c r="AC376" s="1110"/>
      <c r="AD376" s="1110"/>
      <c r="AE376" s="1110"/>
      <c r="AF376" s="1068"/>
      <c r="AG376" s="1068"/>
      <c r="AH376" s="1068"/>
      <c r="AI376" s="1068"/>
      <c r="AJ376" s="1068"/>
      <c r="AK376" s="1068"/>
      <c r="AL376" s="1068"/>
      <c r="AM376" s="1068"/>
      <c r="AN376" s="1068"/>
      <c r="AO376" s="1068"/>
      <c r="AP376" s="1068"/>
      <c r="AQ376" s="1068"/>
      <c r="AR376" s="1068"/>
      <c r="AS376" s="1068"/>
      <c r="AT376" s="1068"/>
      <c r="AU376" s="1068"/>
      <c r="AV376" s="1068"/>
      <c r="AW376" s="1068"/>
      <c r="AX376" s="1069"/>
      <c r="AY376" s="1068"/>
      <c r="AZ376" s="1068"/>
      <c r="BA376" s="1068"/>
      <c r="BB376" s="1068"/>
      <c r="BC376" s="1068"/>
      <c r="BD376" s="1068"/>
      <c r="BE376" s="1068"/>
      <c r="BF376" s="1068"/>
      <c r="BG376" s="1068"/>
      <c r="BH376" s="1068"/>
      <c r="BI376" s="1068"/>
      <c r="BJ376" s="1068"/>
      <c r="BK376" s="1068"/>
      <c r="BL376" s="1068"/>
      <c r="BM376" s="1068"/>
      <c r="BN376" s="1068"/>
      <c r="BO376" s="1068"/>
      <c r="BP376" s="1068"/>
      <c r="BQ376" s="1068"/>
      <c r="BR376" s="1068"/>
      <c r="BS376" s="1110"/>
      <c r="BT376" s="1068"/>
      <c r="BU376" s="1068"/>
      <c r="BV376" s="1068"/>
      <c r="BW376" s="1068"/>
      <c r="BX376" s="1068"/>
      <c r="BY376" s="1068"/>
      <c r="BZ376" s="1068"/>
      <c r="CA376" s="1068"/>
      <c r="CB376" s="1068"/>
      <c r="CC376" s="1068"/>
      <c r="CD376" s="1068"/>
      <c r="CE376" s="1068"/>
      <c r="CF376" s="1068"/>
      <c r="CG376" s="1068"/>
      <c r="CH376" s="1068"/>
      <c r="CI376" s="1068"/>
      <c r="CJ376" s="1068"/>
      <c r="CK376" s="1068"/>
      <c r="CL376" s="1068"/>
      <c r="CM376" s="1110"/>
      <c r="CN376" s="1110"/>
    </row>
    <row r="377" spans="2:92">
      <c r="B377" s="1067"/>
      <c r="I377" s="1068"/>
      <c r="J377" s="1068"/>
      <c r="K377" s="1068"/>
      <c r="L377" s="1068"/>
      <c r="M377" s="1068"/>
      <c r="N377" s="1068"/>
      <c r="O377" s="1068"/>
      <c r="P377" s="1068"/>
      <c r="Q377" s="1068"/>
      <c r="R377" s="1068"/>
      <c r="S377" s="1068"/>
      <c r="T377" s="1068"/>
      <c r="U377" s="1068"/>
      <c r="V377" s="1068"/>
      <c r="W377" s="1068"/>
      <c r="X377" s="1068"/>
      <c r="Y377" s="1068"/>
      <c r="Z377" s="1068"/>
      <c r="AA377" s="1068"/>
      <c r="AB377" s="1110"/>
      <c r="AC377" s="1110"/>
      <c r="AD377" s="1110"/>
      <c r="AE377" s="1110"/>
      <c r="AF377" s="1068"/>
      <c r="AG377" s="1068"/>
      <c r="AH377" s="1068"/>
      <c r="AI377" s="1068"/>
      <c r="AJ377" s="1068"/>
      <c r="AK377" s="1068"/>
      <c r="AL377" s="1068"/>
      <c r="AM377" s="1068"/>
      <c r="AN377" s="1068"/>
      <c r="AO377" s="1068"/>
      <c r="AP377" s="1068"/>
      <c r="AQ377" s="1068"/>
      <c r="AR377" s="1068"/>
      <c r="AS377" s="1068"/>
      <c r="AT377" s="1068"/>
      <c r="AU377" s="1068"/>
      <c r="AV377" s="1068"/>
      <c r="AW377" s="1068"/>
      <c r="AX377" s="1069"/>
      <c r="AY377" s="1068"/>
      <c r="AZ377" s="1068"/>
      <c r="BA377" s="1068"/>
      <c r="BB377" s="1068"/>
      <c r="BC377" s="1068"/>
      <c r="BD377" s="1068"/>
      <c r="BE377" s="1068"/>
      <c r="BF377" s="1068"/>
      <c r="BG377" s="1068"/>
      <c r="BH377" s="1068"/>
      <c r="BI377" s="1068"/>
      <c r="BJ377" s="1068"/>
      <c r="BK377" s="1068"/>
      <c r="BL377" s="1068"/>
      <c r="BM377" s="1068"/>
      <c r="BN377" s="1068"/>
      <c r="BO377" s="1068"/>
      <c r="BP377" s="1068"/>
      <c r="BQ377" s="1068"/>
      <c r="BR377" s="1068"/>
      <c r="BS377" s="1110"/>
      <c r="BT377" s="1068"/>
      <c r="BU377" s="1068"/>
      <c r="BV377" s="1068"/>
      <c r="BW377" s="1068"/>
      <c r="BX377" s="1068"/>
      <c r="BY377" s="1068"/>
      <c r="BZ377" s="1068"/>
      <c r="CA377" s="1068"/>
      <c r="CB377" s="1068"/>
      <c r="CC377" s="1068"/>
      <c r="CD377" s="1068"/>
      <c r="CE377" s="1068"/>
      <c r="CF377" s="1068"/>
      <c r="CG377" s="1068"/>
      <c r="CH377" s="1068"/>
      <c r="CI377" s="1068"/>
      <c r="CJ377" s="1068"/>
      <c r="CK377" s="1068"/>
      <c r="CL377" s="1068"/>
      <c r="CM377" s="1110"/>
      <c r="CN377" s="1110"/>
    </row>
    <row r="378" spans="2:92">
      <c r="B378" s="1067"/>
      <c r="I378" s="1068"/>
      <c r="J378" s="1068"/>
      <c r="K378" s="1068"/>
      <c r="L378" s="1068"/>
      <c r="M378" s="1068"/>
      <c r="N378" s="1068"/>
      <c r="O378" s="1068"/>
      <c r="P378" s="1068"/>
      <c r="Q378" s="1068"/>
      <c r="R378" s="1068"/>
      <c r="S378" s="1068"/>
      <c r="T378" s="1068"/>
      <c r="U378" s="1068"/>
      <c r="V378" s="1068"/>
      <c r="W378" s="1068"/>
      <c r="X378" s="1068"/>
      <c r="Y378" s="1068"/>
      <c r="Z378" s="1068"/>
      <c r="AA378" s="1068"/>
      <c r="AB378" s="1110"/>
      <c r="AC378" s="1110"/>
      <c r="AD378" s="1110"/>
      <c r="AE378" s="1110"/>
      <c r="AF378" s="1068"/>
      <c r="AG378" s="1068"/>
      <c r="AH378" s="1068"/>
      <c r="AI378" s="1068"/>
      <c r="AJ378" s="1068"/>
      <c r="AK378" s="1068"/>
      <c r="AL378" s="1068"/>
      <c r="AM378" s="1068"/>
      <c r="AN378" s="1068"/>
      <c r="AO378" s="1068"/>
      <c r="AP378" s="1068"/>
      <c r="AQ378" s="1068"/>
      <c r="AR378" s="1068"/>
      <c r="AS378" s="1068"/>
      <c r="AT378" s="1068"/>
      <c r="AU378" s="1068"/>
      <c r="AV378" s="1068"/>
      <c r="AW378" s="1068"/>
      <c r="AX378" s="1069"/>
      <c r="AY378" s="1068"/>
      <c r="AZ378" s="1068"/>
      <c r="BA378" s="1068"/>
      <c r="BB378" s="1068"/>
      <c r="BC378" s="1068"/>
      <c r="BD378" s="1068"/>
      <c r="BE378" s="1068"/>
      <c r="BF378" s="1068"/>
      <c r="BG378" s="1068"/>
      <c r="BH378" s="1068"/>
      <c r="BI378" s="1068"/>
      <c r="BJ378" s="1068"/>
      <c r="BK378" s="1068"/>
      <c r="BL378" s="1068"/>
      <c r="BM378" s="1068"/>
      <c r="BN378" s="1068"/>
      <c r="BO378" s="1068"/>
      <c r="BP378" s="1068"/>
      <c r="BQ378" s="1068"/>
      <c r="BR378" s="1068"/>
      <c r="BS378" s="1110"/>
      <c r="BT378" s="1068"/>
      <c r="BU378" s="1068"/>
      <c r="BV378" s="1068"/>
      <c r="BW378" s="1068"/>
      <c r="BX378" s="1068"/>
      <c r="BY378" s="1068"/>
      <c r="BZ378" s="1068"/>
      <c r="CA378" s="1068"/>
      <c r="CB378" s="1068"/>
      <c r="CC378" s="1068"/>
      <c r="CD378" s="1068"/>
      <c r="CE378" s="1068"/>
      <c r="CF378" s="1068"/>
      <c r="CG378" s="1068"/>
      <c r="CH378" s="1068"/>
      <c r="CI378" s="1068"/>
      <c r="CJ378" s="1068"/>
      <c r="CK378" s="1068"/>
      <c r="CL378" s="1068"/>
      <c r="CM378" s="1110"/>
      <c r="CN378" s="1110"/>
    </row>
    <row r="379" spans="2:92">
      <c r="B379" s="1067"/>
      <c r="I379" s="1068"/>
      <c r="J379" s="1068"/>
      <c r="K379" s="1068"/>
      <c r="L379" s="1068"/>
      <c r="M379" s="1068"/>
      <c r="N379" s="1068"/>
      <c r="O379" s="1068"/>
      <c r="P379" s="1068"/>
      <c r="Q379" s="1068"/>
      <c r="R379" s="1068"/>
      <c r="S379" s="1068"/>
      <c r="T379" s="1068"/>
      <c r="U379" s="1068"/>
      <c r="V379" s="1068"/>
      <c r="W379" s="1068"/>
      <c r="X379" s="1068"/>
      <c r="Y379" s="1068"/>
      <c r="Z379" s="1068"/>
      <c r="AA379" s="1068"/>
      <c r="AB379" s="1110"/>
      <c r="AC379" s="1110"/>
      <c r="AD379" s="1110"/>
      <c r="AE379" s="1110"/>
      <c r="AF379" s="1068"/>
      <c r="AG379" s="1068"/>
      <c r="AH379" s="1068"/>
      <c r="AI379" s="1068"/>
      <c r="AJ379" s="1068"/>
      <c r="AK379" s="1068"/>
      <c r="AL379" s="1068"/>
      <c r="AM379" s="1068"/>
      <c r="AN379" s="1068"/>
      <c r="AO379" s="1068"/>
      <c r="AP379" s="1068"/>
      <c r="AQ379" s="1068"/>
      <c r="AR379" s="1068"/>
      <c r="AS379" s="1068"/>
      <c r="AT379" s="1068"/>
      <c r="AU379" s="1068"/>
      <c r="AV379" s="1068"/>
      <c r="AW379" s="1068"/>
      <c r="AX379" s="1069"/>
      <c r="AY379" s="1068"/>
      <c r="AZ379" s="1068"/>
      <c r="BA379" s="1068"/>
      <c r="BB379" s="1068"/>
      <c r="BC379" s="1068"/>
      <c r="BD379" s="1068"/>
      <c r="BE379" s="1068"/>
      <c r="BF379" s="1068"/>
      <c r="BG379" s="1068"/>
      <c r="BH379" s="1068"/>
      <c r="BI379" s="1068"/>
      <c r="BJ379" s="1068"/>
      <c r="BK379" s="1068"/>
      <c r="BL379" s="1068"/>
      <c r="BM379" s="1068"/>
      <c r="BN379" s="1068"/>
      <c r="BO379" s="1068"/>
      <c r="BP379" s="1068"/>
      <c r="BQ379" s="1068"/>
      <c r="BR379" s="1068"/>
      <c r="BS379" s="1110"/>
      <c r="BT379" s="1068"/>
      <c r="BU379" s="1068"/>
      <c r="BV379" s="1068"/>
      <c r="BW379" s="1068"/>
      <c r="BX379" s="1068"/>
      <c r="BY379" s="1068"/>
      <c r="BZ379" s="1068"/>
      <c r="CA379" s="1068"/>
      <c r="CB379" s="1068"/>
      <c r="CC379" s="1068"/>
      <c r="CD379" s="1068"/>
      <c r="CE379" s="1068"/>
      <c r="CF379" s="1068"/>
      <c r="CG379" s="1068"/>
      <c r="CH379" s="1068"/>
      <c r="CI379" s="1068"/>
      <c r="CJ379" s="1068"/>
      <c r="CK379" s="1068"/>
      <c r="CL379" s="1068"/>
      <c r="CM379" s="1110"/>
      <c r="CN379" s="1110"/>
    </row>
    <row r="380" spans="2:92">
      <c r="B380" s="1067"/>
      <c r="I380" s="1068"/>
      <c r="J380" s="1068"/>
      <c r="K380" s="1068"/>
      <c r="L380" s="1068"/>
      <c r="M380" s="1068"/>
      <c r="N380" s="1068"/>
      <c r="O380" s="1068"/>
      <c r="P380" s="1068"/>
      <c r="Q380" s="1068"/>
      <c r="R380" s="1068"/>
      <c r="S380" s="1068"/>
      <c r="T380" s="1068"/>
      <c r="U380" s="1068"/>
      <c r="V380" s="1068"/>
      <c r="W380" s="1068"/>
      <c r="X380" s="1068"/>
      <c r="Y380" s="1068"/>
      <c r="Z380" s="1068"/>
      <c r="AA380" s="1068"/>
      <c r="AB380" s="1110"/>
      <c r="AC380" s="1110"/>
      <c r="AD380" s="1110"/>
      <c r="AE380" s="1110"/>
      <c r="AF380" s="1068"/>
      <c r="AG380" s="1068"/>
      <c r="AH380" s="1068"/>
      <c r="AI380" s="1068"/>
      <c r="AJ380" s="1068"/>
      <c r="AK380" s="1068"/>
      <c r="AL380" s="1068"/>
      <c r="AM380" s="1068"/>
      <c r="AN380" s="1068"/>
      <c r="AO380" s="1068"/>
      <c r="AP380" s="1068"/>
      <c r="AQ380" s="1068"/>
      <c r="AR380" s="1068"/>
      <c r="AS380" s="1068"/>
      <c r="AT380" s="1068"/>
      <c r="AU380" s="1068"/>
      <c r="AV380" s="1068"/>
      <c r="AW380" s="1068"/>
      <c r="AX380" s="1069"/>
      <c r="AY380" s="1068"/>
      <c r="AZ380" s="1068"/>
      <c r="BA380" s="1068"/>
      <c r="BB380" s="1068"/>
      <c r="BC380" s="1068"/>
      <c r="BD380" s="1068"/>
      <c r="BE380" s="1068"/>
      <c r="BF380" s="1068"/>
      <c r="BG380" s="1068"/>
      <c r="BH380" s="1068"/>
      <c r="BI380" s="1068"/>
      <c r="BJ380" s="1068"/>
      <c r="BK380" s="1068"/>
      <c r="BL380" s="1068"/>
      <c r="BM380" s="1068"/>
      <c r="BN380" s="1068"/>
      <c r="BO380" s="1068"/>
      <c r="BP380" s="1068"/>
      <c r="BQ380" s="1068"/>
      <c r="BR380" s="1068"/>
      <c r="BS380" s="1110"/>
      <c r="BT380" s="1068"/>
      <c r="BU380" s="1068"/>
      <c r="BV380" s="1068"/>
      <c r="BW380" s="1068"/>
      <c r="BX380" s="1068"/>
      <c r="BY380" s="1068"/>
      <c r="BZ380" s="1068"/>
      <c r="CA380" s="1068"/>
      <c r="CB380" s="1068"/>
      <c r="CC380" s="1068"/>
      <c r="CD380" s="1068"/>
      <c r="CE380" s="1068"/>
      <c r="CF380" s="1068"/>
      <c r="CG380" s="1068"/>
      <c r="CH380" s="1068"/>
      <c r="CI380" s="1068"/>
      <c r="CJ380" s="1068"/>
      <c r="CK380" s="1068"/>
      <c r="CL380" s="1068"/>
      <c r="CM380" s="1110"/>
      <c r="CN380" s="1110"/>
    </row>
    <row r="381" spans="2:92">
      <c r="B381" s="1067"/>
      <c r="I381" s="1068"/>
      <c r="J381" s="1068"/>
      <c r="K381" s="1068"/>
      <c r="L381" s="1068"/>
      <c r="M381" s="1068"/>
      <c r="N381" s="1068"/>
      <c r="O381" s="1068"/>
      <c r="P381" s="1068"/>
      <c r="Q381" s="1068"/>
      <c r="R381" s="1068"/>
      <c r="S381" s="1068"/>
      <c r="T381" s="1068"/>
      <c r="U381" s="1068"/>
      <c r="V381" s="1068"/>
      <c r="W381" s="1068"/>
      <c r="X381" s="1068"/>
      <c r="Y381" s="1068"/>
      <c r="Z381" s="1068"/>
      <c r="AA381" s="1068"/>
      <c r="AB381" s="1110"/>
      <c r="AC381" s="1110"/>
      <c r="AD381" s="1110"/>
      <c r="AE381" s="1110"/>
      <c r="AF381" s="1068"/>
      <c r="AG381" s="1068"/>
      <c r="AH381" s="1068"/>
      <c r="AI381" s="1068"/>
      <c r="AJ381" s="1068"/>
      <c r="AK381" s="1068"/>
      <c r="AL381" s="1068"/>
      <c r="AM381" s="1068"/>
      <c r="AN381" s="1068"/>
      <c r="AO381" s="1068"/>
      <c r="AP381" s="1068"/>
      <c r="AQ381" s="1068"/>
      <c r="AR381" s="1068"/>
      <c r="AS381" s="1068"/>
      <c r="AT381" s="1068"/>
      <c r="AU381" s="1068"/>
      <c r="AV381" s="1068"/>
      <c r="AW381" s="1068"/>
      <c r="AX381" s="1069"/>
      <c r="AY381" s="1068"/>
      <c r="AZ381" s="1068"/>
      <c r="BA381" s="1068"/>
      <c r="BB381" s="1068"/>
      <c r="BC381" s="1068"/>
      <c r="BD381" s="1068"/>
      <c r="BE381" s="1068"/>
      <c r="BF381" s="1068"/>
      <c r="BG381" s="1068"/>
      <c r="BH381" s="1068"/>
      <c r="BI381" s="1068"/>
      <c r="BJ381" s="1068"/>
      <c r="BK381" s="1068"/>
      <c r="BL381" s="1068"/>
      <c r="BM381" s="1068"/>
      <c r="BN381" s="1068"/>
      <c r="BO381" s="1068"/>
      <c r="BP381" s="1068"/>
      <c r="BQ381" s="1068"/>
      <c r="BR381" s="1068"/>
      <c r="BS381" s="1110"/>
      <c r="BT381" s="1068"/>
      <c r="BU381" s="1068"/>
      <c r="BV381" s="1068"/>
      <c r="BW381" s="1068"/>
      <c r="BX381" s="1068"/>
      <c r="BY381" s="1068"/>
      <c r="BZ381" s="1068"/>
      <c r="CA381" s="1068"/>
      <c r="CB381" s="1068"/>
      <c r="CC381" s="1068"/>
      <c r="CD381" s="1068"/>
      <c r="CE381" s="1068"/>
      <c r="CF381" s="1068"/>
      <c r="CG381" s="1068"/>
      <c r="CH381" s="1068"/>
      <c r="CI381" s="1068"/>
      <c r="CJ381" s="1068"/>
      <c r="CK381" s="1068"/>
      <c r="CL381" s="1068"/>
      <c r="CM381" s="1110"/>
      <c r="CN381" s="1110"/>
    </row>
    <row r="382" spans="2:92">
      <c r="B382" s="1067"/>
      <c r="I382" s="1068"/>
      <c r="J382" s="1068"/>
      <c r="K382" s="1068"/>
      <c r="L382" s="1068"/>
      <c r="M382" s="1068"/>
      <c r="N382" s="1068"/>
      <c r="O382" s="1068"/>
      <c r="P382" s="1068"/>
      <c r="Q382" s="1068"/>
      <c r="R382" s="1068"/>
      <c r="S382" s="1068"/>
      <c r="T382" s="1068"/>
      <c r="U382" s="1068"/>
      <c r="V382" s="1068"/>
      <c r="W382" s="1068"/>
      <c r="X382" s="1068"/>
      <c r="Y382" s="1068"/>
      <c r="Z382" s="1068"/>
      <c r="AA382" s="1068"/>
      <c r="AB382" s="1110"/>
      <c r="AC382" s="1110"/>
      <c r="AD382" s="1110"/>
      <c r="AE382" s="1110"/>
      <c r="AF382" s="1068"/>
      <c r="AG382" s="1068"/>
      <c r="AH382" s="1068"/>
      <c r="AI382" s="1068"/>
      <c r="AJ382" s="1068"/>
      <c r="AK382" s="1068"/>
      <c r="AL382" s="1068"/>
      <c r="AM382" s="1068"/>
      <c r="AN382" s="1068"/>
      <c r="AO382" s="1068"/>
      <c r="AP382" s="1068"/>
      <c r="AQ382" s="1068"/>
      <c r="AR382" s="1068"/>
      <c r="AS382" s="1068"/>
      <c r="AT382" s="1068"/>
      <c r="AU382" s="1068"/>
      <c r="AV382" s="1068"/>
      <c r="AW382" s="1068"/>
      <c r="AX382" s="1069"/>
      <c r="AY382" s="1068"/>
      <c r="AZ382" s="1068"/>
      <c r="BA382" s="1068"/>
      <c r="BB382" s="1068"/>
      <c r="BC382" s="1068"/>
      <c r="BD382" s="1068"/>
      <c r="BE382" s="1068"/>
      <c r="BF382" s="1068"/>
      <c r="BG382" s="1068"/>
      <c r="BH382" s="1068"/>
      <c r="BI382" s="1068"/>
      <c r="BJ382" s="1068"/>
      <c r="BK382" s="1068"/>
      <c r="BL382" s="1068"/>
      <c r="BM382" s="1068"/>
      <c r="BN382" s="1068"/>
      <c r="BO382" s="1068"/>
      <c r="BP382" s="1068"/>
      <c r="BQ382" s="1068"/>
      <c r="BR382" s="1068"/>
      <c r="BS382" s="1110"/>
      <c r="BT382" s="1068"/>
      <c r="BU382" s="1068"/>
      <c r="BV382" s="1068"/>
      <c r="BW382" s="1068"/>
      <c r="BX382" s="1068"/>
      <c r="BY382" s="1068"/>
      <c r="BZ382" s="1068"/>
      <c r="CA382" s="1068"/>
      <c r="CB382" s="1068"/>
      <c r="CC382" s="1068"/>
      <c r="CD382" s="1068"/>
      <c r="CE382" s="1068"/>
      <c r="CF382" s="1068"/>
      <c r="CG382" s="1068"/>
      <c r="CH382" s="1068"/>
      <c r="CI382" s="1068"/>
      <c r="CJ382" s="1068"/>
      <c r="CK382" s="1068"/>
      <c r="CL382" s="1068"/>
      <c r="CM382" s="1110"/>
      <c r="CN382" s="1110"/>
    </row>
    <row r="383" spans="2:92">
      <c r="B383" s="1067"/>
      <c r="I383" s="1068"/>
      <c r="J383" s="1068"/>
      <c r="K383" s="1068"/>
      <c r="L383" s="1068"/>
      <c r="M383" s="1068"/>
      <c r="N383" s="1068"/>
      <c r="O383" s="1068"/>
      <c r="P383" s="1068"/>
      <c r="Q383" s="1068"/>
      <c r="R383" s="1068"/>
      <c r="S383" s="1068"/>
      <c r="T383" s="1068"/>
      <c r="U383" s="1068"/>
      <c r="V383" s="1068"/>
      <c r="W383" s="1068"/>
      <c r="X383" s="1068"/>
      <c r="Y383" s="1068"/>
      <c r="Z383" s="1068"/>
      <c r="AA383" s="1068"/>
      <c r="AB383" s="1110"/>
      <c r="AC383" s="1110"/>
      <c r="AD383" s="1110"/>
      <c r="AE383" s="1110"/>
      <c r="AF383" s="1068"/>
      <c r="AG383" s="1068"/>
      <c r="AH383" s="1068"/>
      <c r="AI383" s="1068"/>
      <c r="AJ383" s="1068"/>
      <c r="AK383" s="1068"/>
      <c r="AL383" s="1068"/>
      <c r="AM383" s="1068"/>
      <c r="AN383" s="1068"/>
      <c r="AO383" s="1068"/>
      <c r="AP383" s="1068"/>
      <c r="AQ383" s="1068"/>
      <c r="AR383" s="1068"/>
      <c r="AS383" s="1068"/>
      <c r="AT383" s="1068"/>
      <c r="AU383" s="1068"/>
      <c r="AV383" s="1068"/>
      <c r="AW383" s="1068"/>
      <c r="AX383" s="1069"/>
      <c r="AY383" s="1068"/>
      <c r="AZ383" s="1068"/>
      <c r="BA383" s="1068"/>
      <c r="BB383" s="1068"/>
      <c r="BC383" s="1068"/>
      <c r="BD383" s="1068"/>
      <c r="BE383" s="1068"/>
      <c r="BF383" s="1068"/>
      <c r="BG383" s="1068"/>
      <c r="BH383" s="1068"/>
      <c r="BI383" s="1068"/>
      <c r="BJ383" s="1068"/>
      <c r="BK383" s="1068"/>
      <c r="BL383" s="1068"/>
      <c r="BM383" s="1068"/>
      <c r="BN383" s="1068"/>
      <c r="BO383" s="1068"/>
      <c r="BP383" s="1068"/>
      <c r="BQ383" s="1068"/>
      <c r="BR383" s="1068"/>
      <c r="BS383" s="1110"/>
      <c r="BT383" s="1068"/>
      <c r="BU383" s="1068"/>
      <c r="BV383" s="1068"/>
      <c r="BW383" s="1068"/>
      <c r="BX383" s="1068"/>
      <c r="BY383" s="1068"/>
      <c r="BZ383" s="1068"/>
      <c r="CA383" s="1068"/>
      <c r="CB383" s="1068"/>
      <c r="CC383" s="1068"/>
      <c r="CD383" s="1068"/>
      <c r="CE383" s="1068"/>
      <c r="CF383" s="1068"/>
      <c r="CG383" s="1068"/>
      <c r="CH383" s="1068"/>
      <c r="CI383" s="1068"/>
      <c r="CJ383" s="1068"/>
      <c r="CK383" s="1068"/>
      <c r="CL383" s="1068"/>
      <c r="CM383" s="1110"/>
      <c r="CN383" s="1110"/>
    </row>
    <row r="384" spans="2:92">
      <c r="B384" s="1067"/>
      <c r="I384" s="1068"/>
      <c r="J384" s="1068"/>
      <c r="K384" s="1068"/>
      <c r="L384" s="1068"/>
      <c r="M384" s="1068"/>
      <c r="N384" s="1068"/>
      <c r="O384" s="1068"/>
      <c r="P384" s="1068"/>
      <c r="Q384" s="1068"/>
      <c r="R384" s="1068"/>
      <c r="S384" s="1068"/>
      <c r="T384" s="1068"/>
      <c r="U384" s="1068"/>
      <c r="V384" s="1068"/>
      <c r="W384" s="1068"/>
      <c r="X384" s="1068"/>
      <c r="Y384" s="1068"/>
      <c r="Z384" s="1068"/>
      <c r="AA384" s="1068"/>
      <c r="AB384" s="1110"/>
      <c r="AC384" s="1110"/>
      <c r="AD384" s="1110"/>
      <c r="AE384" s="1110"/>
      <c r="AF384" s="1068"/>
      <c r="AG384" s="1068"/>
      <c r="AH384" s="1068"/>
      <c r="AI384" s="1068"/>
      <c r="AJ384" s="1068"/>
      <c r="AK384" s="1068"/>
      <c r="AL384" s="1068"/>
      <c r="AM384" s="1068"/>
      <c r="AN384" s="1068"/>
      <c r="AO384" s="1068"/>
      <c r="AP384" s="1068"/>
      <c r="AQ384" s="1068"/>
      <c r="AR384" s="1068"/>
      <c r="AS384" s="1068"/>
      <c r="AT384" s="1068"/>
      <c r="AU384" s="1068"/>
      <c r="AV384" s="1068"/>
      <c r="AW384" s="1068"/>
      <c r="AX384" s="1069"/>
      <c r="AY384" s="1068"/>
      <c r="AZ384" s="1068"/>
      <c r="BA384" s="1068"/>
      <c r="BB384" s="1068"/>
      <c r="BC384" s="1068"/>
      <c r="BD384" s="1068"/>
      <c r="BE384" s="1068"/>
      <c r="BF384" s="1068"/>
      <c r="BG384" s="1068"/>
      <c r="BH384" s="1068"/>
      <c r="BI384" s="1068"/>
      <c r="BJ384" s="1068"/>
      <c r="BK384" s="1068"/>
      <c r="BL384" s="1068"/>
      <c r="BM384" s="1068"/>
      <c r="BN384" s="1068"/>
      <c r="BO384" s="1068"/>
      <c r="BP384" s="1068"/>
      <c r="BQ384" s="1068"/>
      <c r="BR384" s="1068"/>
      <c r="BS384" s="1110"/>
      <c r="BT384" s="1068"/>
      <c r="BU384" s="1068"/>
      <c r="BV384" s="1068"/>
      <c r="BW384" s="1068"/>
      <c r="BX384" s="1068"/>
      <c r="BY384" s="1068"/>
      <c r="BZ384" s="1068"/>
      <c r="CA384" s="1068"/>
      <c r="CB384" s="1068"/>
      <c r="CC384" s="1068"/>
      <c r="CD384" s="1068"/>
      <c r="CE384" s="1068"/>
      <c r="CF384" s="1068"/>
      <c r="CG384" s="1068"/>
      <c r="CH384" s="1068"/>
      <c r="CI384" s="1068"/>
      <c r="CJ384" s="1068"/>
      <c r="CK384" s="1068"/>
      <c r="CL384" s="1068"/>
      <c r="CM384" s="1110"/>
      <c r="CN384" s="1110"/>
    </row>
    <row r="385" spans="2:92">
      <c r="B385" s="1067"/>
      <c r="I385" s="1068"/>
      <c r="J385" s="1068"/>
      <c r="K385" s="1068"/>
      <c r="L385" s="1068"/>
      <c r="M385" s="1068"/>
      <c r="N385" s="1068"/>
      <c r="O385" s="1068"/>
      <c r="P385" s="1068"/>
      <c r="Q385" s="1068"/>
      <c r="R385" s="1068"/>
      <c r="S385" s="1068"/>
      <c r="T385" s="1068"/>
      <c r="U385" s="1068"/>
      <c r="V385" s="1068"/>
      <c r="W385" s="1068"/>
      <c r="X385" s="1068"/>
      <c r="Y385" s="1068"/>
      <c r="Z385" s="1068"/>
      <c r="AA385" s="1068"/>
      <c r="AB385" s="1110"/>
      <c r="AC385" s="1110"/>
      <c r="AD385" s="1110"/>
      <c r="AE385" s="1110"/>
      <c r="AF385" s="1068"/>
      <c r="AG385" s="1068"/>
      <c r="AH385" s="1068"/>
      <c r="AI385" s="1068"/>
      <c r="AJ385" s="1068"/>
      <c r="AK385" s="1068"/>
      <c r="AL385" s="1068"/>
      <c r="AM385" s="1068"/>
      <c r="AN385" s="1068"/>
      <c r="AO385" s="1068"/>
      <c r="AP385" s="1068"/>
      <c r="AQ385" s="1068"/>
      <c r="AR385" s="1068"/>
      <c r="AS385" s="1068"/>
      <c r="AT385" s="1068"/>
      <c r="AU385" s="1068"/>
      <c r="AV385" s="1068"/>
      <c r="AW385" s="1068"/>
      <c r="AX385" s="1069"/>
      <c r="AY385" s="1068"/>
      <c r="AZ385" s="1068"/>
      <c r="BA385" s="1068"/>
      <c r="BB385" s="1068"/>
      <c r="BC385" s="1068"/>
      <c r="BD385" s="1068"/>
      <c r="BE385" s="1068"/>
      <c r="BF385" s="1068"/>
      <c r="BG385" s="1068"/>
      <c r="BH385" s="1068"/>
      <c r="BI385" s="1068"/>
      <c r="BJ385" s="1068"/>
      <c r="BK385" s="1068"/>
      <c r="BL385" s="1068"/>
      <c r="BM385" s="1068"/>
      <c r="BN385" s="1068"/>
      <c r="BO385" s="1068"/>
      <c r="BP385" s="1068"/>
      <c r="BQ385" s="1068"/>
      <c r="BR385" s="1068"/>
      <c r="BS385" s="1110"/>
      <c r="BT385" s="1068"/>
      <c r="BU385" s="1068"/>
      <c r="BV385" s="1068"/>
      <c r="BW385" s="1068"/>
      <c r="BX385" s="1068"/>
      <c r="BY385" s="1068"/>
      <c r="BZ385" s="1068"/>
      <c r="CA385" s="1068"/>
      <c r="CB385" s="1068"/>
      <c r="CC385" s="1068"/>
      <c r="CD385" s="1068"/>
      <c r="CE385" s="1068"/>
      <c r="CF385" s="1068"/>
      <c r="CG385" s="1068"/>
      <c r="CH385" s="1068"/>
      <c r="CI385" s="1068"/>
      <c r="CJ385" s="1068"/>
      <c r="CK385" s="1068"/>
      <c r="CL385" s="1068"/>
      <c r="CM385" s="1110"/>
      <c r="CN385" s="1110"/>
    </row>
    <row r="386" spans="2:92">
      <c r="B386" s="1067"/>
      <c r="I386" s="1068"/>
      <c r="J386" s="1068"/>
      <c r="K386" s="1068"/>
      <c r="L386" s="1068"/>
      <c r="M386" s="1068"/>
      <c r="N386" s="1068"/>
      <c r="O386" s="1068"/>
      <c r="P386" s="1068"/>
      <c r="Q386" s="1068"/>
      <c r="R386" s="1068"/>
      <c r="S386" s="1068"/>
      <c r="T386" s="1068"/>
      <c r="U386" s="1068"/>
      <c r="V386" s="1068"/>
      <c r="W386" s="1068"/>
      <c r="X386" s="1068"/>
      <c r="Y386" s="1068"/>
      <c r="Z386" s="1068"/>
      <c r="AA386" s="1068"/>
      <c r="AB386" s="1110"/>
      <c r="AC386" s="1110"/>
      <c r="AD386" s="1110"/>
      <c r="AE386" s="1110"/>
      <c r="AF386" s="1068"/>
      <c r="AG386" s="1068"/>
      <c r="AH386" s="1068"/>
      <c r="AI386" s="1068"/>
      <c r="AJ386" s="1068"/>
      <c r="AK386" s="1068"/>
      <c r="AL386" s="1068"/>
      <c r="AM386" s="1068"/>
      <c r="AN386" s="1068"/>
      <c r="AO386" s="1068"/>
      <c r="AP386" s="1068"/>
      <c r="AQ386" s="1068"/>
      <c r="AR386" s="1068"/>
      <c r="AS386" s="1068"/>
      <c r="AT386" s="1068"/>
      <c r="AU386" s="1068"/>
      <c r="AV386" s="1068"/>
      <c r="AW386" s="1068"/>
      <c r="AX386" s="1069"/>
      <c r="AY386" s="1068"/>
      <c r="AZ386" s="1068"/>
      <c r="BA386" s="1068"/>
      <c r="BB386" s="1068"/>
      <c r="BC386" s="1068"/>
      <c r="BD386" s="1068"/>
      <c r="BE386" s="1068"/>
      <c r="BF386" s="1068"/>
      <c r="BG386" s="1068"/>
      <c r="BH386" s="1068"/>
      <c r="BI386" s="1068"/>
      <c r="BJ386" s="1068"/>
      <c r="BK386" s="1068"/>
      <c r="BL386" s="1068"/>
      <c r="BM386" s="1068"/>
      <c r="BN386" s="1068"/>
      <c r="BO386" s="1068"/>
      <c r="BP386" s="1068"/>
      <c r="BQ386" s="1068"/>
      <c r="BR386" s="1068"/>
      <c r="BS386" s="1110"/>
      <c r="BT386" s="1068"/>
      <c r="BU386" s="1068"/>
      <c r="BV386" s="1068"/>
      <c r="BW386" s="1068"/>
      <c r="BX386" s="1068"/>
      <c r="BY386" s="1068"/>
      <c r="BZ386" s="1068"/>
      <c r="CA386" s="1068"/>
      <c r="CB386" s="1068"/>
      <c r="CC386" s="1068"/>
      <c r="CD386" s="1068"/>
      <c r="CE386" s="1068"/>
      <c r="CF386" s="1068"/>
      <c r="CG386" s="1068"/>
      <c r="CH386" s="1068"/>
      <c r="CI386" s="1068"/>
      <c r="CJ386" s="1068"/>
      <c r="CK386" s="1068"/>
      <c r="CL386" s="1068"/>
      <c r="CM386" s="1110"/>
      <c r="CN386" s="1110"/>
    </row>
    <row r="387" spans="2:92">
      <c r="B387" s="1067"/>
      <c r="I387" s="1068"/>
      <c r="J387" s="1068"/>
      <c r="K387" s="1068"/>
      <c r="L387" s="1068"/>
      <c r="M387" s="1068"/>
      <c r="N387" s="1068"/>
      <c r="O387" s="1068"/>
      <c r="P387" s="1068"/>
      <c r="Q387" s="1068"/>
      <c r="R387" s="1068"/>
      <c r="S387" s="1068"/>
      <c r="T387" s="1068"/>
      <c r="U387" s="1068"/>
      <c r="V387" s="1068"/>
      <c r="W387" s="1068"/>
      <c r="X387" s="1068"/>
      <c r="Y387" s="1068"/>
      <c r="Z387" s="1068"/>
      <c r="AA387" s="1068"/>
      <c r="AB387" s="1110"/>
      <c r="AC387" s="1110"/>
      <c r="AD387" s="1110"/>
      <c r="AE387" s="1110"/>
      <c r="AF387" s="1068"/>
      <c r="AG387" s="1068"/>
      <c r="AH387" s="1068"/>
      <c r="AI387" s="1068"/>
      <c r="AJ387" s="1068"/>
      <c r="AK387" s="1068"/>
      <c r="AL387" s="1068"/>
      <c r="AM387" s="1068"/>
      <c r="AN387" s="1068"/>
      <c r="AO387" s="1068"/>
      <c r="AP387" s="1068"/>
      <c r="AQ387" s="1068"/>
      <c r="AR387" s="1068"/>
      <c r="AS387" s="1068"/>
      <c r="AT387" s="1068"/>
      <c r="AU387" s="1068"/>
      <c r="AV387" s="1068"/>
      <c r="AW387" s="1068"/>
      <c r="AX387" s="1069"/>
      <c r="AY387" s="1068"/>
      <c r="AZ387" s="1068"/>
      <c r="BA387" s="1068"/>
      <c r="BB387" s="1068"/>
      <c r="BC387" s="1068"/>
      <c r="BD387" s="1068"/>
      <c r="BE387" s="1068"/>
      <c r="BF387" s="1068"/>
      <c r="BG387" s="1068"/>
      <c r="BH387" s="1068"/>
      <c r="BI387" s="1068"/>
      <c r="BJ387" s="1068"/>
      <c r="BK387" s="1068"/>
      <c r="BL387" s="1068"/>
      <c r="BM387" s="1068"/>
      <c r="BN387" s="1068"/>
      <c r="BO387" s="1068"/>
      <c r="BP387" s="1068"/>
      <c r="BQ387" s="1068"/>
      <c r="BR387" s="1068"/>
      <c r="BS387" s="1110"/>
      <c r="BT387" s="1068"/>
      <c r="BU387" s="1068"/>
      <c r="BV387" s="1068"/>
      <c r="BW387" s="1068"/>
      <c r="BX387" s="1068"/>
      <c r="BY387" s="1068"/>
      <c r="BZ387" s="1068"/>
      <c r="CA387" s="1068"/>
      <c r="CB387" s="1068"/>
      <c r="CC387" s="1068"/>
      <c r="CD387" s="1068"/>
      <c r="CE387" s="1068"/>
      <c r="CF387" s="1068"/>
      <c r="CG387" s="1068"/>
      <c r="CH387" s="1068"/>
      <c r="CI387" s="1068"/>
      <c r="CJ387" s="1068"/>
      <c r="CK387" s="1068"/>
      <c r="CL387" s="1068"/>
      <c r="CM387" s="1110"/>
      <c r="CN387" s="1110"/>
    </row>
    <row r="388" spans="2:92">
      <c r="B388" s="1067"/>
      <c r="I388" s="1068"/>
      <c r="J388" s="1068"/>
      <c r="K388" s="1068"/>
      <c r="L388" s="1068"/>
      <c r="M388" s="1068"/>
      <c r="N388" s="1068"/>
      <c r="O388" s="1068"/>
      <c r="P388" s="1068"/>
      <c r="Q388" s="1068"/>
      <c r="R388" s="1068"/>
      <c r="S388" s="1068"/>
      <c r="T388" s="1068"/>
      <c r="U388" s="1068"/>
      <c r="V388" s="1068"/>
      <c r="W388" s="1068"/>
      <c r="X388" s="1068"/>
      <c r="Y388" s="1068"/>
      <c r="Z388" s="1068"/>
      <c r="AA388" s="1068"/>
      <c r="AB388" s="1110"/>
      <c r="AC388" s="1110"/>
      <c r="AD388" s="1110"/>
      <c r="AE388" s="1110"/>
      <c r="AF388" s="1068"/>
      <c r="AG388" s="1068"/>
      <c r="AH388" s="1068"/>
      <c r="AI388" s="1068"/>
      <c r="AJ388" s="1068"/>
      <c r="AK388" s="1068"/>
      <c r="AL388" s="1068"/>
      <c r="AM388" s="1068"/>
      <c r="AN388" s="1068"/>
      <c r="AO388" s="1068"/>
      <c r="AP388" s="1068"/>
      <c r="AQ388" s="1068"/>
      <c r="AR388" s="1068"/>
      <c r="AS388" s="1068"/>
      <c r="AT388" s="1068"/>
      <c r="AU388" s="1068"/>
      <c r="AV388" s="1068"/>
      <c r="AW388" s="1068"/>
      <c r="AX388" s="1069"/>
      <c r="AY388" s="1068"/>
      <c r="AZ388" s="1068"/>
      <c r="BA388" s="1068"/>
      <c r="BB388" s="1068"/>
      <c r="BC388" s="1068"/>
      <c r="BD388" s="1068"/>
      <c r="BE388" s="1068"/>
      <c r="BF388" s="1068"/>
      <c r="BG388" s="1068"/>
      <c r="BH388" s="1068"/>
      <c r="BI388" s="1068"/>
      <c r="BJ388" s="1068"/>
      <c r="BK388" s="1068"/>
      <c r="BL388" s="1068"/>
      <c r="BM388" s="1068"/>
      <c r="BN388" s="1068"/>
      <c r="BO388" s="1068"/>
      <c r="BP388" s="1068"/>
      <c r="BQ388" s="1068"/>
      <c r="BR388" s="1068"/>
      <c r="BS388" s="1110"/>
      <c r="BT388" s="1068"/>
      <c r="BU388" s="1068"/>
      <c r="BV388" s="1068"/>
      <c r="BW388" s="1068"/>
      <c r="BX388" s="1068"/>
      <c r="BY388" s="1068"/>
      <c r="BZ388" s="1068"/>
      <c r="CA388" s="1068"/>
      <c r="CB388" s="1068"/>
      <c r="CC388" s="1068"/>
      <c r="CD388" s="1068"/>
      <c r="CE388" s="1068"/>
      <c r="CF388" s="1068"/>
      <c r="CG388" s="1068"/>
      <c r="CH388" s="1068"/>
      <c r="CI388" s="1068"/>
      <c r="CJ388" s="1068"/>
      <c r="CK388" s="1068"/>
      <c r="CL388" s="1068"/>
      <c r="CM388" s="1110"/>
      <c r="CN388" s="1110"/>
    </row>
    <row r="389" spans="2:92">
      <c r="B389" s="1067"/>
      <c r="I389" s="1068"/>
      <c r="J389" s="1068"/>
      <c r="K389" s="1068"/>
      <c r="L389" s="1068"/>
      <c r="M389" s="1068"/>
      <c r="N389" s="1068"/>
      <c r="O389" s="1068"/>
      <c r="P389" s="1068"/>
      <c r="Q389" s="1068"/>
      <c r="R389" s="1068"/>
      <c r="S389" s="1068"/>
      <c r="T389" s="1068"/>
      <c r="U389" s="1068"/>
      <c r="V389" s="1068"/>
      <c r="W389" s="1068"/>
      <c r="X389" s="1068"/>
      <c r="Y389" s="1068"/>
      <c r="Z389" s="1068"/>
      <c r="AA389" s="1068"/>
      <c r="AB389" s="1110"/>
      <c r="AC389" s="1110"/>
      <c r="AD389" s="1110"/>
      <c r="AE389" s="1110"/>
      <c r="AF389" s="1068"/>
      <c r="AG389" s="1068"/>
      <c r="AH389" s="1068"/>
      <c r="AI389" s="1068"/>
      <c r="AJ389" s="1068"/>
      <c r="AK389" s="1068"/>
      <c r="AL389" s="1068"/>
      <c r="AM389" s="1068"/>
      <c r="AN389" s="1068"/>
      <c r="AO389" s="1068"/>
      <c r="AP389" s="1068"/>
      <c r="AQ389" s="1068"/>
      <c r="AR389" s="1068"/>
      <c r="AS389" s="1068"/>
      <c r="AT389" s="1068"/>
      <c r="AU389" s="1068"/>
      <c r="AV389" s="1068"/>
      <c r="AW389" s="1068"/>
      <c r="AX389" s="1069"/>
      <c r="AY389" s="1068"/>
      <c r="AZ389" s="1068"/>
      <c r="BA389" s="1068"/>
      <c r="BB389" s="1068"/>
      <c r="BC389" s="1068"/>
      <c r="BD389" s="1068"/>
      <c r="BE389" s="1068"/>
      <c r="BF389" s="1068"/>
      <c r="BG389" s="1068"/>
      <c r="BH389" s="1068"/>
      <c r="BI389" s="1068"/>
      <c r="BJ389" s="1068"/>
      <c r="BK389" s="1068"/>
      <c r="BL389" s="1068"/>
      <c r="BM389" s="1068"/>
      <c r="BN389" s="1068"/>
      <c r="BO389" s="1068"/>
      <c r="BP389" s="1068"/>
      <c r="BQ389" s="1068"/>
      <c r="BR389" s="1068"/>
      <c r="BS389" s="1110"/>
      <c r="BT389" s="1068"/>
      <c r="BU389" s="1068"/>
      <c r="BV389" s="1068"/>
      <c r="BW389" s="1068"/>
      <c r="BX389" s="1068"/>
      <c r="BY389" s="1068"/>
      <c r="BZ389" s="1068"/>
      <c r="CA389" s="1068"/>
      <c r="CB389" s="1068"/>
      <c r="CC389" s="1068"/>
      <c r="CD389" s="1068"/>
      <c r="CE389" s="1068"/>
      <c r="CF389" s="1068"/>
      <c r="CG389" s="1068"/>
      <c r="CH389" s="1068"/>
      <c r="CI389" s="1068"/>
      <c r="CJ389" s="1068"/>
      <c r="CK389" s="1068"/>
      <c r="CL389" s="1068"/>
      <c r="CM389" s="1110"/>
      <c r="CN389" s="1110"/>
    </row>
    <row r="390" spans="2:92">
      <c r="B390" s="1067"/>
      <c r="I390" s="1068"/>
      <c r="J390" s="1068"/>
      <c r="K390" s="1068"/>
      <c r="L390" s="1068"/>
      <c r="M390" s="1068"/>
      <c r="N390" s="1068"/>
      <c r="O390" s="1068"/>
      <c r="P390" s="1068"/>
      <c r="Q390" s="1068"/>
      <c r="R390" s="1068"/>
      <c r="S390" s="1068"/>
      <c r="T390" s="1068"/>
      <c r="U390" s="1068"/>
      <c r="V390" s="1068"/>
      <c r="W390" s="1068"/>
      <c r="X390" s="1068"/>
      <c r="Y390" s="1068"/>
      <c r="Z390" s="1068"/>
      <c r="AA390" s="1068"/>
      <c r="AB390" s="1110"/>
      <c r="AC390" s="1110"/>
      <c r="AD390" s="1110"/>
      <c r="AE390" s="1110"/>
      <c r="AF390" s="1068"/>
      <c r="AG390" s="1068"/>
      <c r="AH390" s="1068"/>
      <c r="AI390" s="1068"/>
      <c r="AJ390" s="1068"/>
      <c r="AK390" s="1068"/>
      <c r="AL390" s="1068"/>
      <c r="AM390" s="1068"/>
      <c r="AN390" s="1068"/>
      <c r="AO390" s="1068"/>
      <c r="AP390" s="1068"/>
      <c r="AQ390" s="1068"/>
      <c r="AR390" s="1068"/>
      <c r="AS390" s="1068"/>
      <c r="AT390" s="1068"/>
      <c r="AU390" s="1068"/>
      <c r="AV390" s="1068"/>
      <c r="AW390" s="1068"/>
      <c r="AX390" s="1069"/>
      <c r="AY390" s="1068"/>
      <c r="AZ390" s="1068"/>
      <c r="BA390" s="1068"/>
      <c r="BB390" s="1068"/>
      <c r="BC390" s="1068"/>
      <c r="BD390" s="1068"/>
      <c r="BE390" s="1068"/>
      <c r="BF390" s="1068"/>
      <c r="BG390" s="1068"/>
      <c r="BH390" s="1068"/>
      <c r="BI390" s="1068"/>
      <c r="BJ390" s="1068"/>
      <c r="BK390" s="1068"/>
      <c r="BL390" s="1068"/>
      <c r="BM390" s="1068"/>
      <c r="BN390" s="1068"/>
      <c r="BO390" s="1068"/>
      <c r="BP390" s="1068"/>
      <c r="BQ390" s="1068"/>
      <c r="BR390" s="1068"/>
      <c r="BS390" s="1110"/>
      <c r="BT390" s="1068"/>
      <c r="BU390" s="1068"/>
      <c r="BV390" s="1068"/>
      <c r="BW390" s="1068"/>
      <c r="BX390" s="1068"/>
      <c r="BY390" s="1068"/>
      <c r="BZ390" s="1068"/>
      <c r="CA390" s="1068"/>
      <c r="CB390" s="1068"/>
      <c r="CC390" s="1068"/>
      <c r="CD390" s="1068"/>
      <c r="CE390" s="1068"/>
      <c r="CF390" s="1068"/>
      <c r="CG390" s="1068"/>
      <c r="CH390" s="1068"/>
      <c r="CI390" s="1068"/>
      <c r="CJ390" s="1068"/>
      <c r="CK390" s="1068"/>
      <c r="CL390" s="1068"/>
      <c r="CM390" s="1110"/>
      <c r="CN390" s="1110"/>
    </row>
    <row r="391" spans="2:92">
      <c r="B391" s="1067"/>
      <c r="I391" s="1068"/>
      <c r="J391" s="1068"/>
      <c r="K391" s="1068"/>
      <c r="L391" s="1068"/>
      <c r="M391" s="1068"/>
      <c r="N391" s="1068"/>
      <c r="O391" s="1068"/>
      <c r="P391" s="1068"/>
      <c r="Q391" s="1068"/>
      <c r="R391" s="1068"/>
      <c r="S391" s="1068"/>
      <c r="T391" s="1068"/>
      <c r="U391" s="1068"/>
      <c r="V391" s="1068"/>
      <c r="W391" s="1068"/>
      <c r="X391" s="1068"/>
      <c r="Y391" s="1068"/>
      <c r="Z391" s="1068"/>
      <c r="AA391" s="1068"/>
      <c r="AB391" s="1110"/>
      <c r="AC391" s="1110"/>
      <c r="AD391" s="1110"/>
      <c r="AE391" s="1110"/>
      <c r="AF391" s="1068"/>
      <c r="AG391" s="1068"/>
      <c r="AH391" s="1068"/>
      <c r="AI391" s="1068"/>
      <c r="AJ391" s="1068"/>
      <c r="AK391" s="1068"/>
      <c r="AL391" s="1068"/>
      <c r="AM391" s="1068"/>
      <c r="AN391" s="1068"/>
      <c r="AO391" s="1068"/>
      <c r="AP391" s="1068"/>
      <c r="AQ391" s="1068"/>
      <c r="AR391" s="1068"/>
      <c r="AS391" s="1068"/>
      <c r="AT391" s="1068"/>
      <c r="AU391" s="1068"/>
      <c r="AV391" s="1068"/>
      <c r="AW391" s="1068"/>
      <c r="AX391" s="1069"/>
      <c r="AY391" s="1068"/>
      <c r="AZ391" s="1068"/>
      <c r="BA391" s="1068"/>
      <c r="BB391" s="1068"/>
      <c r="BC391" s="1068"/>
      <c r="BD391" s="1068"/>
      <c r="BE391" s="1068"/>
      <c r="BF391" s="1068"/>
      <c r="BG391" s="1068"/>
      <c r="BH391" s="1068"/>
      <c r="BI391" s="1068"/>
      <c r="BJ391" s="1068"/>
      <c r="BK391" s="1068"/>
      <c r="BL391" s="1068"/>
      <c r="BM391" s="1068"/>
      <c r="BN391" s="1068"/>
      <c r="BO391" s="1068"/>
      <c r="BP391" s="1068"/>
      <c r="BQ391" s="1068"/>
      <c r="BR391" s="1068"/>
      <c r="BS391" s="1110"/>
      <c r="BT391" s="1068"/>
      <c r="BU391" s="1068"/>
      <c r="BV391" s="1068"/>
      <c r="BW391" s="1068"/>
      <c r="BX391" s="1068"/>
      <c r="BY391" s="1068"/>
      <c r="BZ391" s="1068"/>
      <c r="CA391" s="1068"/>
      <c r="CB391" s="1068"/>
      <c r="CC391" s="1068"/>
      <c r="CD391" s="1068"/>
      <c r="CE391" s="1068"/>
      <c r="CF391" s="1068"/>
      <c r="CG391" s="1068"/>
      <c r="CH391" s="1068"/>
      <c r="CI391" s="1068"/>
      <c r="CJ391" s="1068"/>
      <c r="CK391" s="1068"/>
      <c r="CL391" s="1068"/>
      <c r="CM391" s="1110"/>
      <c r="CN391" s="1110"/>
    </row>
    <row r="392" spans="2:92">
      <c r="B392" s="1067"/>
      <c r="I392" s="1068"/>
      <c r="J392" s="1068"/>
      <c r="K392" s="1068"/>
      <c r="L392" s="1068"/>
      <c r="M392" s="1068"/>
      <c r="N392" s="1068"/>
      <c r="O392" s="1068"/>
      <c r="P392" s="1068"/>
      <c r="Q392" s="1068"/>
      <c r="R392" s="1068"/>
      <c r="S392" s="1068"/>
      <c r="T392" s="1068"/>
      <c r="U392" s="1068"/>
      <c r="V392" s="1068"/>
      <c r="W392" s="1068"/>
      <c r="X392" s="1068"/>
      <c r="Y392" s="1068"/>
      <c r="Z392" s="1068"/>
      <c r="AA392" s="1068"/>
      <c r="AB392" s="1110"/>
      <c r="AC392" s="1110"/>
      <c r="AD392" s="1110"/>
      <c r="AE392" s="1110"/>
      <c r="AF392" s="1068"/>
      <c r="AG392" s="1068"/>
      <c r="AH392" s="1068"/>
      <c r="AI392" s="1068"/>
      <c r="AJ392" s="1068"/>
      <c r="AK392" s="1068"/>
      <c r="AL392" s="1068"/>
      <c r="AM392" s="1068"/>
      <c r="AN392" s="1068"/>
      <c r="AO392" s="1068"/>
      <c r="AP392" s="1068"/>
      <c r="AQ392" s="1068"/>
      <c r="AR392" s="1068"/>
      <c r="AS392" s="1068"/>
      <c r="AT392" s="1068"/>
      <c r="AU392" s="1068"/>
      <c r="AV392" s="1068"/>
      <c r="AW392" s="1068"/>
      <c r="AX392" s="1069"/>
      <c r="AY392" s="1068"/>
      <c r="AZ392" s="1068"/>
      <c r="BA392" s="1068"/>
      <c r="BB392" s="1068"/>
      <c r="BC392" s="1068"/>
      <c r="BD392" s="1068"/>
      <c r="BE392" s="1068"/>
      <c r="BF392" s="1068"/>
      <c r="BG392" s="1068"/>
      <c r="BH392" s="1068"/>
      <c r="BI392" s="1068"/>
      <c r="BJ392" s="1068"/>
      <c r="BK392" s="1068"/>
      <c r="BL392" s="1068"/>
      <c r="BM392" s="1068"/>
      <c r="BN392" s="1068"/>
      <c r="BO392" s="1068"/>
      <c r="BP392" s="1068"/>
      <c r="BQ392" s="1068"/>
      <c r="BR392" s="1068"/>
      <c r="BS392" s="1110"/>
      <c r="BT392" s="1068"/>
      <c r="BU392" s="1068"/>
      <c r="BV392" s="1068"/>
      <c r="BW392" s="1068"/>
      <c r="BX392" s="1068"/>
      <c r="BY392" s="1068"/>
      <c r="BZ392" s="1068"/>
      <c r="CA392" s="1068"/>
      <c r="CB392" s="1068"/>
      <c r="CC392" s="1068"/>
      <c r="CD392" s="1068"/>
      <c r="CE392" s="1068"/>
      <c r="CF392" s="1068"/>
      <c r="CG392" s="1068"/>
      <c r="CH392" s="1068"/>
      <c r="CI392" s="1068"/>
      <c r="CJ392" s="1068"/>
      <c r="CK392" s="1068"/>
      <c r="CL392" s="1068"/>
      <c r="CM392" s="1110"/>
      <c r="CN392" s="1110"/>
    </row>
    <row r="393" spans="2:92">
      <c r="B393" s="1067"/>
      <c r="I393" s="1068"/>
      <c r="J393" s="1068"/>
      <c r="K393" s="1068"/>
      <c r="L393" s="1068"/>
      <c r="M393" s="1068"/>
      <c r="N393" s="1068"/>
      <c r="O393" s="1068"/>
      <c r="P393" s="1068"/>
      <c r="Q393" s="1068"/>
      <c r="R393" s="1068"/>
      <c r="S393" s="1068"/>
      <c r="T393" s="1068"/>
      <c r="U393" s="1068"/>
      <c r="V393" s="1068"/>
      <c r="W393" s="1068"/>
      <c r="X393" s="1068"/>
      <c r="Y393" s="1068"/>
      <c r="Z393" s="1068"/>
      <c r="AA393" s="1068"/>
      <c r="AB393" s="1110"/>
      <c r="AC393" s="1110"/>
      <c r="AD393" s="1110"/>
      <c r="AE393" s="1110"/>
      <c r="AF393" s="1068"/>
      <c r="AG393" s="1068"/>
      <c r="AH393" s="1068"/>
      <c r="AI393" s="1068"/>
      <c r="AJ393" s="1068"/>
      <c r="AK393" s="1068"/>
      <c r="AL393" s="1068"/>
      <c r="AM393" s="1068"/>
      <c r="AN393" s="1068"/>
      <c r="AO393" s="1068"/>
      <c r="AP393" s="1068"/>
      <c r="AQ393" s="1068"/>
      <c r="AR393" s="1068"/>
      <c r="AS393" s="1068"/>
      <c r="AT393" s="1068"/>
      <c r="AU393" s="1068"/>
      <c r="AV393" s="1068"/>
      <c r="AW393" s="1068"/>
      <c r="AX393" s="1069"/>
      <c r="AY393" s="1068"/>
      <c r="AZ393" s="1068"/>
      <c r="BA393" s="1068"/>
      <c r="BB393" s="1068"/>
      <c r="BC393" s="1068"/>
      <c r="BD393" s="1068"/>
      <c r="BE393" s="1068"/>
      <c r="BF393" s="1068"/>
      <c r="BG393" s="1068"/>
      <c r="BH393" s="1068"/>
      <c r="BI393" s="1068"/>
      <c r="BJ393" s="1068"/>
      <c r="BK393" s="1068"/>
      <c r="BL393" s="1068"/>
      <c r="BM393" s="1068"/>
      <c r="BN393" s="1068"/>
      <c r="BO393" s="1068"/>
      <c r="BP393" s="1068"/>
      <c r="BQ393" s="1068"/>
      <c r="BR393" s="1068"/>
      <c r="BS393" s="1110"/>
      <c r="BT393" s="1068"/>
      <c r="BU393" s="1068"/>
      <c r="BV393" s="1068"/>
      <c r="BW393" s="1068"/>
      <c r="BX393" s="1068"/>
      <c r="BY393" s="1068"/>
      <c r="BZ393" s="1068"/>
      <c r="CA393" s="1068"/>
      <c r="CB393" s="1068"/>
      <c r="CC393" s="1068"/>
      <c r="CD393" s="1068"/>
      <c r="CE393" s="1068"/>
      <c r="CF393" s="1068"/>
      <c r="CG393" s="1068"/>
      <c r="CH393" s="1068"/>
      <c r="CI393" s="1068"/>
      <c r="CJ393" s="1068"/>
      <c r="CK393" s="1068"/>
      <c r="CL393" s="1068"/>
      <c r="CM393" s="1110"/>
      <c r="CN393" s="1110"/>
    </row>
    <row r="394" spans="2:92">
      <c r="B394" s="1067"/>
      <c r="I394" s="1068"/>
      <c r="J394" s="1068"/>
      <c r="K394" s="1068"/>
      <c r="L394" s="1068"/>
      <c r="M394" s="1068"/>
      <c r="N394" s="1068"/>
      <c r="O394" s="1068"/>
      <c r="P394" s="1068"/>
      <c r="Q394" s="1068"/>
      <c r="R394" s="1068"/>
      <c r="S394" s="1068"/>
      <c r="T394" s="1068"/>
      <c r="U394" s="1068"/>
      <c r="V394" s="1068"/>
      <c r="W394" s="1068"/>
      <c r="X394" s="1068"/>
      <c r="Y394" s="1068"/>
      <c r="Z394" s="1068"/>
      <c r="AA394" s="1068"/>
      <c r="AB394" s="1110"/>
      <c r="AC394" s="1110"/>
      <c r="AD394" s="1110"/>
      <c r="AE394" s="1110"/>
      <c r="AF394" s="1068"/>
      <c r="AG394" s="1068"/>
      <c r="AH394" s="1068"/>
      <c r="AI394" s="1068"/>
      <c r="AJ394" s="1068"/>
      <c r="AK394" s="1068"/>
      <c r="AL394" s="1068"/>
      <c r="AM394" s="1068"/>
      <c r="AN394" s="1068"/>
      <c r="AO394" s="1068"/>
      <c r="AP394" s="1068"/>
      <c r="AQ394" s="1068"/>
      <c r="AR394" s="1068"/>
      <c r="AS394" s="1068"/>
      <c r="AT394" s="1068"/>
      <c r="AU394" s="1068"/>
      <c r="AV394" s="1068"/>
      <c r="AW394" s="1068"/>
      <c r="AX394" s="1069"/>
      <c r="AY394" s="1068"/>
      <c r="AZ394" s="1068"/>
      <c r="BA394" s="1068"/>
      <c r="BB394" s="1068"/>
      <c r="BC394" s="1068"/>
      <c r="BD394" s="1068"/>
      <c r="BE394" s="1068"/>
      <c r="BF394" s="1068"/>
      <c r="BG394" s="1068"/>
      <c r="BH394" s="1068"/>
      <c r="BI394" s="1068"/>
      <c r="BJ394" s="1068"/>
      <c r="BK394" s="1068"/>
      <c r="BL394" s="1068"/>
      <c r="BM394" s="1068"/>
      <c r="BN394" s="1068"/>
      <c r="BO394" s="1068"/>
      <c r="BP394" s="1068"/>
      <c r="BQ394" s="1068"/>
      <c r="BR394" s="1068"/>
      <c r="BS394" s="1110"/>
      <c r="BT394" s="1068"/>
      <c r="BU394" s="1068"/>
      <c r="BV394" s="1068"/>
      <c r="BW394" s="1068"/>
      <c r="BX394" s="1068"/>
      <c r="BY394" s="1068"/>
      <c r="BZ394" s="1068"/>
      <c r="CA394" s="1068"/>
      <c r="CB394" s="1068"/>
      <c r="CC394" s="1068"/>
      <c r="CD394" s="1068"/>
      <c r="CE394" s="1068"/>
      <c r="CF394" s="1068"/>
      <c r="CG394" s="1068"/>
      <c r="CH394" s="1068"/>
      <c r="CI394" s="1068"/>
      <c r="CJ394" s="1068"/>
      <c r="CK394" s="1068"/>
      <c r="CL394" s="1068"/>
      <c r="CM394" s="1110"/>
      <c r="CN394" s="1110"/>
    </row>
    <row r="395" spans="2:92">
      <c r="B395" s="1067"/>
      <c r="I395" s="1068"/>
      <c r="J395" s="1068"/>
      <c r="K395" s="1068"/>
      <c r="L395" s="1068"/>
      <c r="M395" s="1068"/>
      <c r="N395" s="1068"/>
      <c r="O395" s="1068"/>
      <c r="P395" s="1068"/>
      <c r="Q395" s="1068"/>
      <c r="R395" s="1068"/>
      <c r="S395" s="1068"/>
      <c r="T395" s="1068"/>
      <c r="U395" s="1068"/>
      <c r="V395" s="1068"/>
      <c r="W395" s="1068"/>
      <c r="X395" s="1068"/>
      <c r="Y395" s="1068"/>
      <c r="Z395" s="1068"/>
      <c r="AA395" s="1068"/>
      <c r="AB395" s="1110"/>
      <c r="AC395" s="1110"/>
      <c r="AD395" s="1110"/>
      <c r="AE395" s="1110"/>
      <c r="AF395" s="1068"/>
      <c r="AG395" s="1068"/>
      <c r="AH395" s="1068"/>
      <c r="AI395" s="1068"/>
      <c r="AJ395" s="1068"/>
      <c r="AK395" s="1068"/>
      <c r="AL395" s="1068"/>
      <c r="AM395" s="1068"/>
      <c r="AN395" s="1068"/>
      <c r="AO395" s="1068"/>
      <c r="AP395" s="1068"/>
      <c r="AQ395" s="1068"/>
      <c r="AR395" s="1068"/>
      <c r="AS395" s="1068"/>
      <c r="AT395" s="1068"/>
      <c r="AU395" s="1068"/>
      <c r="AV395" s="1068"/>
      <c r="AW395" s="1068"/>
      <c r="AX395" s="1069"/>
      <c r="AY395" s="1068"/>
      <c r="AZ395" s="1068"/>
      <c r="BA395" s="1068"/>
      <c r="BB395" s="1068"/>
      <c r="BC395" s="1068"/>
      <c r="BD395" s="1068"/>
      <c r="BE395" s="1068"/>
      <c r="BF395" s="1068"/>
      <c r="BG395" s="1068"/>
      <c r="BH395" s="1068"/>
      <c r="BI395" s="1068"/>
      <c r="BJ395" s="1068"/>
      <c r="BK395" s="1068"/>
      <c r="BL395" s="1068"/>
      <c r="BM395" s="1068"/>
      <c r="BN395" s="1068"/>
      <c r="BO395" s="1068"/>
      <c r="BP395" s="1068"/>
      <c r="BQ395" s="1068"/>
      <c r="BR395" s="1068"/>
      <c r="BS395" s="1110"/>
      <c r="BT395" s="1068"/>
      <c r="BU395" s="1068"/>
      <c r="BV395" s="1068"/>
      <c r="BW395" s="1068"/>
      <c r="BX395" s="1068"/>
      <c r="BY395" s="1068"/>
      <c r="BZ395" s="1068"/>
      <c r="CA395" s="1068"/>
      <c r="CB395" s="1068"/>
      <c r="CC395" s="1068"/>
      <c r="CD395" s="1068"/>
      <c r="CE395" s="1068"/>
      <c r="CF395" s="1068"/>
      <c r="CG395" s="1068"/>
      <c r="CH395" s="1068"/>
      <c r="CI395" s="1068"/>
      <c r="CJ395" s="1068"/>
      <c r="CK395" s="1068"/>
      <c r="CL395" s="1068"/>
      <c r="CM395" s="1110"/>
      <c r="CN395" s="1110"/>
    </row>
    <row r="396" spans="2:92">
      <c r="B396" s="1067"/>
      <c r="I396" s="1068"/>
      <c r="J396" s="1068"/>
      <c r="K396" s="1068"/>
      <c r="L396" s="1068"/>
      <c r="M396" s="1068"/>
      <c r="N396" s="1068"/>
      <c r="O396" s="1068"/>
      <c r="P396" s="1068"/>
      <c r="Q396" s="1068"/>
      <c r="R396" s="1068"/>
      <c r="S396" s="1068"/>
      <c r="T396" s="1068"/>
      <c r="U396" s="1068"/>
      <c r="V396" s="1068"/>
      <c r="W396" s="1068"/>
      <c r="X396" s="1068"/>
      <c r="Y396" s="1068"/>
      <c r="Z396" s="1068"/>
      <c r="AA396" s="1068"/>
      <c r="AB396" s="1110"/>
      <c r="AC396" s="1110"/>
      <c r="AD396" s="1110"/>
      <c r="AE396" s="1110"/>
      <c r="AF396" s="1068"/>
      <c r="AG396" s="1068"/>
      <c r="AH396" s="1068"/>
      <c r="AI396" s="1068"/>
      <c r="AJ396" s="1068"/>
      <c r="AK396" s="1068"/>
      <c r="AL396" s="1068"/>
      <c r="AM396" s="1068"/>
      <c r="AN396" s="1068"/>
      <c r="AO396" s="1068"/>
      <c r="AP396" s="1068"/>
      <c r="AQ396" s="1068"/>
      <c r="AR396" s="1068"/>
      <c r="AS396" s="1068"/>
      <c r="AT396" s="1068"/>
      <c r="AU396" s="1068"/>
      <c r="AV396" s="1068"/>
      <c r="AW396" s="1068"/>
      <c r="AX396" s="1069"/>
      <c r="AY396" s="1068"/>
      <c r="AZ396" s="1068"/>
      <c r="BA396" s="1068"/>
      <c r="BB396" s="1068"/>
      <c r="BC396" s="1068"/>
      <c r="BD396" s="1068"/>
      <c r="BE396" s="1068"/>
      <c r="BF396" s="1068"/>
      <c r="BG396" s="1068"/>
      <c r="BH396" s="1068"/>
      <c r="BI396" s="1068"/>
      <c r="BJ396" s="1068"/>
      <c r="BK396" s="1068"/>
      <c r="BL396" s="1068"/>
      <c r="BM396" s="1068"/>
      <c r="BN396" s="1068"/>
      <c r="BO396" s="1068"/>
      <c r="BP396" s="1068"/>
      <c r="BQ396" s="1068"/>
      <c r="BR396" s="1068"/>
      <c r="BS396" s="1110"/>
      <c r="BT396" s="1068"/>
      <c r="BU396" s="1068"/>
      <c r="BV396" s="1068"/>
      <c r="BW396" s="1068"/>
      <c r="BX396" s="1068"/>
      <c r="BY396" s="1068"/>
      <c r="BZ396" s="1068"/>
      <c r="CA396" s="1068"/>
      <c r="CB396" s="1068"/>
      <c r="CC396" s="1068"/>
      <c r="CD396" s="1068"/>
      <c r="CE396" s="1068"/>
      <c r="CF396" s="1068"/>
      <c r="CG396" s="1068"/>
      <c r="CH396" s="1068"/>
      <c r="CI396" s="1068"/>
      <c r="CJ396" s="1068"/>
      <c r="CK396" s="1068"/>
      <c r="CL396" s="1068"/>
      <c r="CM396" s="1110"/>
      <c r="CN396" s="1110"/>
    </row>
    <row r="397" spans="2:92">
      <c r="B397" s="1067"/>
      <c r="I397" s="1068"/>
      <c r="J397" s="1068"/>
      <c r="K397" s="1068"/>
      <c r="L397" s="1068"/>
      <c r="M397" s="1068"/>
      <c r="N397" s="1068"/>
      <c r="O397" s="1068"/>
      <c r="P397" s="1068"/>
      <c r="Q397" s="1068"/>
      <c r="R397" s="1068"/>
      <c r="S397" s="1068"/>
      <c r="T397" s="1068"/>
      <c r="U397" s="1068"/>
      <c r="V397" s="1068"/>
      <c r="W397" s="1068"/>
      <c r="X397" s="1068"/>
      <c r="Y397" s="1068"/>
      <c r="Z397" s="1068"/>
      <c r="AA397" s="1068"/>
      <c r="AB397" s="1110"/>
      <c r="AC397" s="1110"/>
      <c r="AD397" s="1110"/>
      <c r="AE397" s="1110"/>
      <c r="AF397" s="1068"/>
      <c r="AG397" s="1068"/>
      <c r="AH397" s="1068"/>
      <c r="AI397" s="1068"/>
      <c r="AJ397" s="1068"/>
      <c r="AK397" s="1068"/>
      <c r="AL397" s="1068"/>
      <c r="AM397" s="1068"/>
      <c r="AN397" s="1068"/>
      <c r="AO397" s="1068"/>
      <c r="AP397" s="1068"/>
      <c r="AQ397" s="1068"/>
      <c r="AR397" s="1068"/>
      <c r="AS397" s="1068"/>
      <c r="AT397" s="1068"/>
      <c r="AU397" s="1068"/>
      <c r="AV397" s="1068"/>
      <c r="AW397" s="1068"/>
      <c r="AX397" s="1069"/>
      <c r="AY397" s="1068"/>
      <c r="AZ397" s="1068"/>
      <c r="BA397" s="1068"/>
      <c r="BB397" s="1068"/>
      <c r="BC397" s="1068"/>
      <c r="BD397" s="1068"/>
      <c r="BE397" s="1068"/>
      <c r="BF397" s="1068"/>
      <c r="BG397" s="1068"/>
      <c r="BH397" s="1068"/>
      <c r="BI397" s="1068"/>
      <c r="BJ397" s="1068"/>
      <c r="BK397" s="1068"/>
      <c r="BL397" s="1068"/>
      <c r="BM397" s="1068"/>
      <c r="BN397" s="1068"/>
      <c r="BO397" s="1068"/>
      <c r="BP397" s="1068"/>
      <c r="BQ397" s="1068"/>
      <c r="BR397" s="1068"/>
      <c r="BS397" s="1110"/>
      <c r="BT397" s="1068"/>
      <c r="BU397" s="1068"/>
      <c r="BV397" s="1068"/>
      <c r="BW397" s="1068"/>
      <c r="BX397" s="1068"/>
      <c r="BY397" s="1068"/>
      <c r="BZ397" s="1068"/>
      <c r="CA397" s="1068"/>
      <c r="CB397" s="1068"/>
      <c r="CC397" s="1068"/>
      <c r="CD397" s="1068"/>
      <c r="CE397" s="1068"/>
      <c r="CF397" s="1068"/>
      <c r="CG397" s="1068"/>
      <c r="CH397" s="1068"/>
      <c r="CI397" s="1068"/>
      <c r="CJ397" s="1068"/>
      <c r="CK397" s="1068"/>
      <c r="CL397" s="1068"/>
      <c r="CM397" s="1110"/>
      <c r="CN397" s="1110"/>
    </row>
    <row r="398" spans="2:92">
      <c r="B398" s="1067"/>
      <c r="I398" s="1068"/>
      <c r="J398" s="1068"/>
      <c r="K398" s="1068"/>
      <c r="L398" s="1068"/>
      <c r="M398" s="1068"/>
      <c r="N398" s="1068"/>
      <c r="O398" s="1068"/>
      <c r="P398" s="1068"/>
      <c r="Q398" s="1068"/>
      <c r="R398" s="1068"/>
      <c r="S398" s="1068"/>
      <c r="T398" s="1068"/>
      <c r="U398" s="1068"/>
      <c r="V398" s="1068"/>
      <c r="W398" s="1068"/>
      <c r="X398" s="1068"/>
      <c r="Y398" s="1068"/>
      <c r="Z398" s="1068"/>
      <c r="AA398" s="1068"/>
      <c r="AB398" s="1110"/>
      <c r="AC398" s="1110"/>
      <c r="AD398" s="1110"/>
      <c r="AE398" s="1110"/>
      <c r="AF398" s="1068"/>
      <c r="AG398" s="1068"/>
      <c r="AH398" s="1068"/>
      <c r="AI398" s="1068"/>
      <c r="AJ398" s="1068"/>
      <c r="AK398" s="1068"/>
      <c r="AL398" s="1068"/>
      <c r="AM398" s="1068"/>
      <c r="AN398" s="1068"/>
      <c r="AO398" s="1068"/>
      <c r="AP398" s="1068"/>
      <c r="AQ398" s="1068"/>
      <c r="AR398" s="1068"/>
      <c r="AS398" s="1068"/>
      <c r="AT398" s="1068"/>
      <c r="AU398" s="1068"/>
      <c r="AV398" s="1068"/>
      <c r="AW398" s="1068"/>
      <c r="AX398" s="1069"/>
      <c r="AY398" s="1068"/>
      <c r="AZ398" s="1068"/>
      <c r="BA398" s="1068"/>
      <c r="BB398" s="1068"/>
      <c r="BC398" s="1068"/>
      <c r="BD398" s="1068"/>
      <c r="BE398" s="1068"/>
      <c r="BF398" s="1068"/>
      <c r="BG398" s="1068"/>
      <c r="BH398" s="1068"/>
      <c r="BI398" s="1068"/>
      <c r="BJ398" s="1068"/>
      <c r="BK398" s="1068"/>
      <c r="BL398" s="1068"/>
      <c r="BM398" s="1068"/>
      <c r="BN398" s="1068"/>
      <c r="BO398" s="1068"/>
      <c r="BP398" s="1068"/>
      <c r="BQ398" s="1068"/>
      <c r="BR398" s="1068"/>
      <c r="BS398" s="1110"/>
      <c r="BT398" s="1068"/>
      <c r="BU398" s="1068"/>
      <c r="BV398" s="1068"/>
      <c r="BW398" s="1068"/>
      <c r="BX398" s="1068"/>
      <c r="BY398" s="1068"/>
      <c r="BZ398" s="1068"/>
      <c r="CA398" s="1068"/>
      <c r="CB398" s="1068"/>
      <c r="CC398" s="1068"/>
      <c r="CD398" s="1068"/>
      <c r="CE398" s="1068"/>
      <c r="CF398" s="1068"/>
      <c r="CG398" s="1068"/>
      <c r="CH398" s="1068"/>
      <c r="CI398" s="1068"/>
      <c r="CJ398" s="1068"/>
      <c r="CK398" s="1068"/>
      <c r="CL398" s="1068"/>
      <c r="CM398" s="1110"/>
      <c r="CN398" s="1110"/>
    </row>
    <row r="399" spans="2:92">
      <c r="B399" s="1067"/>
      <c r="I399" s="1068"/>
      <c r="J399" s="1068"/>
      <c r="K399" s="1068"/>
      <c r="L399" s="1068"/>
      <c r="M399" s="1068"/>
      <c r="N399" s="1068"/>
      <c r="O399" s="1068"/>
      <c r="P399" s="1068"/>
      <c r="Q399" s="1068"/>
      <c r="R399" s="1068"/>
      <c r="S399" s="1068"/>
      <c r="T399" s="1068"/>
      <c r="U399" s="1068"/>
      <c r="V399" s="1068"/>
      <c r="W399" s="1068"/>
      <c r="X399" s="1068"/>
      <c r="Y399" s="1068"/>
      <c r="Z399" s="1068"/>
      <c r="AA399" s="1068"/>
      <c r="AB399" s="1110"/>
      <c r="AC399" s="1110"/>
      <c r="AD399" s="1110"/>
      <c r="AE399" s="1110"/>
      <c r="AF399" s="1068"/>
      <c r="AG399" s="1068"/>
      <c r="AH399" s="1068"/>
      <c r="AI399" s="1068"/>
      <c r="AJ399" s="1068"/>
      <c r="AK399" s="1068"/>
      <c r="AL399" s="1068"/>
      <c r="AM399" s="1068"/>
      <c r="AN399" s="1068"/>
      <c r="AO399" s="1068"/>
      <c r="AP399" s="1068"/>
      <c r="AQ399" s="1068"/>
      <c r="AR399" s="1068"/>
      <c r="AS399" s="1068"/>
      <c r="AT399" s="1068"/>
      <c r="AU399" s="1068"/>
      <c r="AV399" s="1068"/>
      <c r="AW399" s="1068"/>
      <c r="AX399" s="1069"/>
      <c r="AY399" s="1068"/>
      <c r="AZ399" s="1068"/>
      <c r="BA399" s="1068"/>
      <c r="BB399" s="1068"/>
      <c r="BC399" s="1068"/>
      <c r="BD399" s="1068"/>
      <c r="BE399" s="1068"/>
      <c r="BF399" s="1068"/>
      <c r="BG399" s="1068"/>
      <c r="BH399" s="1068"/>
      <c r="BI399" s="1068"/>
      <c r="BJ399" s="1068"/>
      <c r="BK399" s="1068"/>
      <c r="BL399" s="1068"/>
      <c r="BM399" s="1068"/>
      <c r="BN399" s="1068"/>
      <c r="BO399" s="1068"/>
      <c r="BP399" s="1068"/>
      <c r="BQ399" s="1068"/>
      <c r="BR399" s="1068"/>
      <c r="BS399" s="1110"/>
      <c r="BT399" s="1068"/>
      <c r="BU399" s="1068"/>
      <c r="BV399" s="1068"/>
      <c r="BW399" s="1068"/>
      <c r="BX399" s="1068"/>
      <c r="BY399" s="1068"/>
      <c r="BZ399" s="1068"/>
      <c r="CA399" s="1068"/>
      <c r="CB399" s="1068"/>
      <c r="CC399" s="1068"/>
      <c r="CD399" s="1068"/>
      <c r="CE399" s="1068"/>
      <c r="CF399" s="1068"/>
      <c r="CG399" s="1068"/>
      <c r="CH399" s="1068"/>
      <c r="CI399" s="1068"/>
      <c r="CJ399" s="1068"/>
      <c r="CK399" s="1068"/>
      <c r="CL399" s="1068"/>
      <c r="CM399" s="1110"/>
      <c r="CN399" s="1110"/>
    </row>
    <row r="400" spans="2:92">
      <c r="B400" s="1067"/>
      <c r="I400" s="1068"/>
      <c r="J400" s="1068"/>
      <c r="K400" s="1068"/>
      <c r="L400" s="1068"/>
      <c r="M400" s="1068"/>
      <c r="N400" s="1068"/>
      <c r="O400" s="1068"/>
      <c r="P400" s="1068"/>
      <c r="Q400" s="1068"/>
      <c r="R400" s="1068"/>
      <c r="S400" s="1068"/>
      <c r="T400" s="1068"/>
      <c r="U400" s="1068"/>
      <c r="V400" s="1068"/>
      <c r="W400" s="1068"/>
      <c r="X400" s="1068"/>
      <c r="Y400" s="1068"/>
      <c r="Z400" s="1068"/>
      <c r="AA400" s="1068"/>
      <c r="AB400" s="1110"/>
      <c r="AC400" s="1110"/>
      <c r="AD400" s="1110"/>
      <c r="AE400" s="1110"/>
      <c r="AF400" s="1068"/>
      <c r="AG400" s="1068"/>
      <c r="AH400" s="1068"/>
      <c r="AI400" s="1068"/>
      <c r="AJ400" s="1068"/>
      <c r="AK400" s="1068"/>
      <c r="AL400" s="1068"/>
      <c r="AM400" s="1068"/>
      <c r="AN400" s="1068"/>
      <c r="AO400" s="1068"/>
      <c r="AP400" s="1068"/>
      <c r="AQ400" s="1068"/>
      <c r="AR400" s="1068"/>
      <c r="AS400" s="1068"/>
      <c r="AT400" s="1068"/>
      <c r="AU400" s="1068"/>
      <c r="AV400" s="1068"/>
      <c r="AW400" s="1068"/>
      <c r="AX400" s="1069"/>
      <c r="AY400" s="1068"/>
      <c r="AZ400" s="1068"/>
      <c r="BA400" s="1068"/>
      <c r="BB400" s="1068"/>
      <c r="BC400" s="1068"/>
      <c r="BD400" s="1068"/>
      <c r="BE400" s="1068"/>
      <c r="BF400" s="1068"/>
      <c r="BG400" s="1068"/>
      <c r="BH400" s="1068"/>
      <c r="BI400" s="1068"/>
      <c r="BJ400" s="1068"/>
      <c r="BK400" s="1068"/>
      <c r="BL400" s="1068"/>
      <c r="BM400" s="1068"/>
      <c r="BN400" s="1068"/>
      <c r="BO400" s="1068"/>
      <c r="BP400" s="1068"/>
      <c r="BQ400" s="1068"/>
      <c r="BR400" s="1068"/>
      <c r="BS400" s="1110"/>
      <c r="BT400" s="1068"/>
      <c r="BU400" s="1068"/>
      <c r="BV400" s="1068"/>
      <c r="BW400" s="1068"/>
      <c r="BX400" s="1068"/>
      <c r="BY400" s="1068"/>
      <c r="BZ400" s="1068"/>
      <c r="CA400" s="1068"/>
      <c r="CB400" s="1068"/>
      <c r="CC400" s="1068"/>
      <c r="CD400" s="1068"/>
      <c r="CE400" s="1068"/>
      <c r="CF400" s="1068"/>
      <c r="CG400" s="1068"/>
      <c r="CH400" s="1068"/>
      <c r="CI400" s="1068"/>
      <c r="CJ400" s="1068"/>
      <c r="CK400" s="1068"/>
      <c r="CL400" s="1068"/>
      <c r="CM400" s="1110"/>
      <c r="CN400" s="1110"/>
    </row>
    <row r="401" spans="2:92">
      <c r="B401" s="1067"/>
      <c r="I401" s="1068"/>
      <c r="J401" s="1068"/>
      <c r="K401" s="1068"/>
      <c r="L401" s="1068"/>
      <c r="M401" s="1068"/>
      <c r="N401" s="1068"/>
      <c r="O401" s="1068"/>
      <c r="P401" s="1068"/>
      <c r="Q401" s="1068"/>
      <c r="R401" s="1068"/>
      <c r="S401" s="1068"/>
      <c r="T401" s="1068"/>
      <c r="U401" s="1068"/>
      <c r="V401" s="1068"/>
      <c r="W401" s="1068"/>
      <c r="X401" s="1068"/>
      <c r="Y401" s="1068"/>
      <c r="Z401" s="1068"/>
      <c r="AA401" s="1068"/>
      <c r="AB401" s="1110"/>
      <c r="AC401" s="1110"/>
      <c r="AD401" s="1110"/>
      <c r="AE401" s="1110"/>
      <c r="AF401" s="1068"/>
      <c r="AG401" s="1068"/>
      <c r="AH401" s="1068"/>
      <c r="AI401" s="1068"/>
      <c r="AJ401" s="1068"/>
      <c r="AK401" s="1068"/>
      <c r="AL401" s="1068"/>
      <c r="AM401" s="1068"/>
      <c r="AN401" s="1068"/>
      <c r="AO401" s="1068"/>
      <c r="AP401" s="1068"/>
      <c r="AQ401" s="1068"/>
      <c r="AR401" s="1068"/>
      <c r="AS401" s="1068"/>
      <c r="AT401" s="1068"/>
      <c r="AU401" s="1068"/>
      <c r="AV401" s="1068"/>
      <c r="AW401" s="1068"/>
      <c r="AX401" s="1069"/>
      <c r="AY401" s="1068"/>
      <c r="AZ401" s="1068"/>
      <c r="BA401" s="1068"/>
      <c r="BB401" s="1068"/>
      <c r="BC401" s="1068"/>
      <c r="BD401" s="1068"/>
      <c r="BE401" s="1068"/>
      <c r="BF401" s="1068"/>
      <c r="BG401" s="1068"/>
      <c r="BH401" s="1068"/>
      <c r="BI401" s="1068"/>
      <c r="BJ401" s="1068"/>
      <c r="BK401" s="1068"/>
      <c r="BL401" s="1068"/>
      <c r="BM401" s="1068"/>
      <c r="BN401" s="1068"/>
      <c r="BO401" s="1068"/>
      <c r="BP401" s="1068"/>
      <c r="BQ401" s="1068"/>
      <c r="BR401" s="1068"/>
      <c r="BS401" s="1110"/>
      <c r="BT401" s="1068"/>
      <c r="BU401" s="1068"/>
      <c r="BV401" s="1068"/>
      <c r="BW401" s="1068"/>
      <c r="BX401" s="1068"/>
      <c r="BY401" s="1068"/>
      <c r="BZ401" s="1068"/>
      <c r="CA401" s="1068"/>
      <c r="CB401" s="1068"/>
      <c r="CC401" s="1068"/>
      <c r="CD401" s="1068"/>
      <c r="CE401" s="1068"/>
      <c r="CF401" s="1068"/>
      <c r="CG401" s="1068"/>
      <c r="CH401" s="1068"/>
      <c r="CI401" s="1068"/>
      <c r="CJ401" s="1068"/>
      <c r="CK401" s="1068"/>
      <c r="CL401" s="1068"/>
      <c r="CM401" s="1110"/>
      <c r="CN401" s="1110"/>
    </row>
    <row r="402" spans="2:92">
      <c r="B402" s="1067"/>
      <c r="I402" s="1068"/>
      <c r="J402" s="1068"/>
      <c r="K402" s="1068"/>
      <c r="L402" s="1068"/>
      <c r="M402" s="1068"/>
      <c r="N402" s="1068"/>
      <c r="O402" s="1068"/>
      <c r="P402" s="1068"/>
      <c r="Q402" s="1068"/>
      <c r="R402" s="1068"/>
      <c r="S402" s="1068"/>
      <c r="T402" s="1068"/>
      <c r="U402" s="1068"/>
      <c r="V402" s="1068"/>
      <c r="W402" s="1068"/>
      <c r="X402" s="1068"/>
      <c r="Y402" s="1068"/>
      <c r="Z402" s="1068"/>
      <c r="AA402" s="1068"/>
      <c r="AB402" s="1110"/>
      <c r="AC402" s="1110"/>
      <c r="AD402" s="1110"/>
      <c r="AE402" s="1110"/>
      <c r="AF402" s="1068"/>
      <c r="AG402" s="1068"/>
      <c r="AH402" s="1068"/>
      <c r="AI402" s="1068"/>
      <c r="AJ402" s="1068"/>
      <c r="AK402" s="1068"/>
      <c r="AL402" s="1068"/>
      <c r="AM402" s="1068"/>
      <c r="AN402" s="1068"/>
      <c r="AO402" s="1068"/>
      <c r="AP402" s="1068"/>
      <c r="AQ402" s="1068"/>
      <c r="AR402" s="1068"/>
      <c r="AS402" s="1068"/>
      <c r="AT402" s="1068"/>
      <c r="AU402" s="1068"/>
      <c r="AV402" s="1068"/>
      <c r="AW402" s="1068"/>
      <c r="AX402" s="1069"/>
      <c r="AY402" s="1068"/>
      <c r="AZ402" s="1068"/>
      <c r="BA402" s="1068"/>
      <c r="BB402" s="1068"/>
      <c r="BC402" s="1068"/>
      <c r="BD402" s="1068"/>
      <c r="BE402" s="1068"/>
      <c r="BF402" s="1068"/>
      <c r="BG402" s="1068"/>
      <c r="BH402" s="1068"/>
      <c r="BI402" s="1068"/>
      <c r="BJ402" s="1068"/>
      <c r="BK402" s="1068"/>
      <c r="BL402" s="1068"/>
      <c r="BM402" s="1068"/>
      <c r="BN402" s="1068"/>
      <c r="BO402" s="1068"/>
      <c r="BP402" s="1068"/>
      <c r="BQ402" s="1068"/>
      <c r="BR402" s="1068"/>
      <c r="BS402" s="1110"/>
      <c r="BT402" s="1068"/>
      <c r="BU402" s="1068"/>
      <c r="BV402" s="1068"/>
      <c r="BW402" s="1068"/>
      <c r="BX402" s="1068"/>
      <c r="BY402" s="1068"/>
      <c r="BZ402" s="1068"/>
      <c r="CA402" s="1068"/>
      <c r="CB402" s="1068"/>
      <c r="CC402" s="1068"/>
      <c r="CD402" s="1068"/>
      <c r="CE402" s="1068"/>
      <c r="CF402" s="1068"/>
      <c r="CG402" s="1068"/>
      <c r="CH402" s="1068"/>
      <c r="CI402" s="1068"/>
      <c r="CJ402" s="1068"/>
      <c r="CK402" s="1068"/>
      <c r="CL402" s="1068"/>
      <c r="CM402" s="1110"/>
      <c r="CN402" s="1110"/>
    </row>
    <row r="403" spans="2:92">
      <c r="B403" s="1067"/>
      <c r="I403" s="1068"/>
      <c r="J403" s="1068"/>
      <c r="K403" s="1068"/>
      <c r="L403" s="1068"/>
      <c r="M403" s="1068"/>
      <c r="N403" s="1068"/>
      <c r="O403" s="1068"/>
      <c r="P403" s="1068"/>
      <c r="Q403" s="1068"/>
      <c r="R403" s="1068"/>
      <c r="S403" s="1068"/>
      <c r="T403" s="1068"/>
      <c r="U403" s="1068"/>
      <c r="V403" s="1068"/>
      <c r="W403" s="1068"/>
      <c r="X403" s="1068"/>
      <c r="Y403" s="1068"/>
      <c r="Z403" s="1068"/>
      <c r="AA403" s="1068"/>
      <c r="AB403" s="1110"/>
      <c r="AC403" s="1110"/>
      <c r="AD403" s="1110"/>
      <c r="AE403" s="1110"/>
      <c r="AF403" s="1068"/>
      <c r="AG403" s="1068"/>
      <c r="AH403" s="1068"/>
      <c r="AI403" s="1068"/>
      <c r="AJ403" s="1068"/>
      <c r="AK403" s="1068"/>
      <c r="AL403" s="1068"/>
      <c r="AM403" s="1068"/>
      <c r="AN403" s="1068"/>
      <c r="AO403" s="1068"/>
      <c r="AP403" s="1068"/>
      <c r="AQ403" s="1068"/>
      <c r="AR403" s="1068"/>
      <c r="AS403" s="1068"/>
      <c r="AT403" s="1068"/>
      <c r="AU403" s="1068"/>
      <c r="AV403" s="1068"/>
      <c r="AW403" s="1068"/>
      <c r="AX403" s="1069"/>
      <c r="AY403" s="1068"/>
      <c r="AZ403" s="1068"/>
      <c r="BA403" s="1068"/>
      <c r="BB403" s="1068"/>
      <c r="BC403" s="1068"/>
      <c r="BD403" s="1068"/>
      <c r="BE403" s="1068"/>
      <c r="BF403" s="1068"/>
      <c r="BG403" s="1068"/>
      <c r="BH403" s="1068"/>
      <c r="BI403" s="1068"/>
      <c r="BJ403" s="1068"/>
      <c r="BK403" s="1068"/>
      <c r="BL403" s="1068"/>
      <c r="BM403" s="1068"/>
      <c r="BN403" s="1068"/>
      <c r="BO403" s="1068"/>
      <c r="BP403" s="1068"/>
      <c r="BQ403" s="1068"/>
      <c r="BR403" s="1068"/>
      <c r="BS403" s="1110"/>
      <c r="BT403" s="1068"/>
      <c r="BU403" s="1068"/>
      <c r="BV403" s="1068"/>
      <c r="BW403" s="1068"/>
      <c r="BX403" s="1068"/>
      <c r="BY403" s="1068"/>
      <c r="BZ403" s="1068"/>
      <c r="CA403" s="1068"/>
      <c r="CB403" s="1068"/>
      <c r="CC403" s="1068"/>
      <c r="CD403" s="1068"/>
      <c r="CE403" s="1068"/>
      <c r="CF403" s="1068"/>
      <c r="CG403" s="1068"/>
      <c r="CH403" s="1068"/>
      <c r="CI403" s="1068"/>
      <c r="CJ403" s="1068"/>
      <c r="CK403" s="1068"/>
      <c r="CL403" s="1068"/>
      <c r="CM403" s="1110"/>
      <c r="CN403" s="1110"/>
    </row>
    <row r="404" spans="2:92">
      <c r="B404" s="1067"/>
      <c r="I404" s="1068"/>
      <c r="J404" s="1068"/>
      <c r="K404" s="1068"/>
      <c r="L404" s="1068"/>
      <c r="M404" s="1068"/>
      <c r="N404" s="1068"/>
      <c r="O404" s="1068"/>
      <c r="P404" s="1068"/>
      <c r="Q404" s="1068"/>
      <c r="R404" s="1068"/>
      <c r="S404" s="1068"/>
      <c r="T404" s="1068"/>
      <c r="U404" s="1068"/>
      <c r="V404" s="1068"/>
      <c r="W404" s="1068"/>
      <c r="X404" s="1068"/>
      <c r="Y404" s="1068"/>
      <c r="Z404" s="1068"/>
      <c r="AA404" s="1068"/>
      <c r="AB404" s="1110"/>
      <c r="AC404" s="1110"/>
      <c r="AD404" s="1110"/>
      <c r="AE404" s="1110"/>
      <c r="AF404" s="1068"/>
      <c r="AG404" s="1068"/>
      <c r="AH404" s="1068"/>
      <c r="AI404" s="1068"/>
      <c r="AJ404" s="1068"/>
      <c r="AK404" s="1068"/>
      <c r="AL404" s="1068"/>
      <c r="AM404" s="1068"/>
      <c r="AN404" s="1068"/>
      <c r="AO404" s="1068"/>
      <c r="AP404" s="1068"/>
      <c r="AQ404" s="1068"/>
      <c r="AR404" s="1068"/>
      <c r="AS404" s="1068"/>
      <c r="AT404" s="1068"/>
      <c r="AU404" s="1068"/>
      <c r="AV404" s="1068"/>
      <c r="AW404" s="1068"/>
      <c r="AX404" s="1069"/>
      <c r="AY404" s="1068"/>
      <c r="AZ404" s="1068"/>
      <c r="BA404" s="1068"/>
      <c r="BB404" s="1068"/>
      <c r="BC404" s="1068"/>
      <c r="BD404" s="1068"/>
      <c r="BE404" s="1068"/>
      <c r="BF404" s="1068"/>
      <c r="BG404" s="1068"/>
      <c r="BH404" s="1068"/>
      <c r="BI404" s="1068"/>
      <c r="BJ404" s="1068"/>
      <c r="BK404" s="1068"/>
      <c r="BL404" s="1068"/>
      <c r="BM404" s="1068"/>
      <c r="BN404" s="1068"/>
      <c r="BO404" s="1068"/>
      <c r="BP404" s="1068"/>
      <c r="BQ404" s="1068"/>
      <c r="BR404" s="1068"/>
      <c r="BS404" s="1110"/>
      <c r="BT404" s="1068"/>
      <c r="BU404" s="1068"/>
      <c r="BV404" s="1068"/>
      <c r="BW404" s="1068"/>
      <c r="BX404" s="1068"/>
      <c r="BY404" s="1068"/>
      <c r="BZ404" s="1068"/>
      <c r="CA404" s="1068"/>
      <c r="CB404" s="1068"/>
      <c r="CC404" s="1068"/>
      <c r="CD404" s="1068"/>
      <c r="CE404" s="1068"/>
      <c r="CF404" s="1068"/>
      <c r="CG404" s="1068"/>
      <c r="CH404" s="1068"/>
      <c r="CI404" s="1068"/>
      <c r="CJ404" s="1068"/>
      <c r="CK404" s="1068"/>
      <c r="CL404" s="1068"/>
      <c r="CM404" s="1110"/>
      <c r="CN404" s="1110"/>
    </row>
    <row r="405" spans="2:92">
      <c r="B405" s="1067"/>
      <c r="I405" s="1068"/>
      <c r="J405" s="1068"/>
      <c r="K405" s="1068"/>
      <c r="L405" s="1068"/>
      <c r="M405" s="1068"/>
      <c r="N405" s="1068"/>
      <c r="O405" s="1068"/>
      <c r="P405" s="1068"/>
      <c r="Q405" s="1068"/>
      <c r="R405" s="1068"/>
      <c r="S405" s="1068"/>
      <c r="T405" s="1068"/>
      <c r="U405" s="1068"/>
      <c r="V405" s="1068"/>
      <c r="W405" s="1068"/>
      <c r="X405" s="1068"/>
      <c r="Y405" s="1068"/>
      <c r="Z405" s="1068"/>
      <c r="AA405" s="1068"/>
      <c r="AB405" s="1110"/>
      <c r="AC405" s="1110"/>
      <c r="AD405" s="1110"/>
      <c r="AE405" s="1110"/>
      <c r="AF405" s="1068"/>
      <c r="AG405" s="1068"/>
      <c r="AH405" s="1068"/>
      <c r="AI405" s="1068"/>
      <c r="AJ405" s="1068"/>
      <c r="AK405" s="1068"/>
      <c r="AL405" s="1068"/>
      <c r="AM405" s="1068"/>
      <c r="AN405" s="1068"/>
      <c r="AO405" s="1068"/>
      <c r="AP405" s="1068"/>
      <c r="AQ405" s="1068"/>
      <c r="AR405" s="1068"/>
      <c r="AS405" s="1068"/>
      <c r="AT405" s="1068"/>
      <c r="AU405" s="1068"/>
      <c r="AV405" s="1068"/>
      <c r="AW405" s="1068"/>
      <c r="AX405" s="1069"/>
      <c r="AY405" s="1068"/>
      <c r="AZ405" s="1068"/>
      <c r="BA405" s="1068"/>
      <c r="BB405" s="1068"/>
      <c r="BC405" s="1068"/>
      <c r="BD405" s="1068"/>
      <c r="BE405" s="1068"/>
      <c r="BF405" s="1068"/>
      <c r="BG405" s="1068"/>
      <c r="BH405" s="1068"/>
      <c r="BI405" s="1068"/>
      <c r="BJ405" s="1068"/>
      <c r="BK405" s="1068"/>
      <c r="BL405" s="1068"/>
      <c r="BM405" s="1068"/>
      <c r="BN405" s="1068"/>
      <c r="BO405" s="1068"/>
      <c r="BP405" s="1068"/>
      <c r="BQ405" s="1068"/>
      <c r="BR405" s="1068"/>
      <c r="BS405" s="1110"/>
      <c r="BT405" s="1068"/>
      <c r="BU405" s="1068"/>
      <c r="BV405" s="1068"/>
      <c r="BW405" s="1068"/>
      <c r="BX405" s="1068"/>
      <c r="BY405" s="1068"/>
      <c r="BZ405" s="1068"/>
      <c r="CA405" s="1068"/>
      <c r="CB405" s="1068"/>
      <c r="CC405" s="1068"/>
      <c r="CD405" s="1068"/>
      <c r="CE405" s="1068"/>
      <c r="CF405" s="1068"/>
      <c r="CG405" s="1068"/>
      <c r="CH405" s="1068"/>
      <c r="CI405" s="1068"/>
      <c r="CJ405" s="1068"/>
      <c r="CK405" s="1068"/>
      <c r="CL405" s="1068"/>
      <c r="CM405" s="1110"/>
      <c r="CN405" s="1110"/>
    </row>
    <row r="406" spans="2:92">
      <c r="B406" s="1067"/>
      <c r="I406" s="1068"/>
      <c r="J406" s="1068"/>
      <c r="K406" s="1068"/>
      <c r="L406" s="1068"/>
      <c r="M406" s="1068"/>
      <c r="N406" s="1068"/>
      <c r="O406" s="1068"/>
      <c r="P406" s="1068"/>
      <c r="Q406" s="1068"/>
      <c r="R406" s="1068"/>
      <c r="S406" s="1068"/>
      <c r="T406" s="1068"/>
      <c r="U406" s="1068"/>
      <c r="V406" s="1068"/>
      <c r="W406" s="1068"/>
      <c r="X406" s="1068"/>
      <c r="Y406" s="1068"/>
      <c r="Z406" s="1068"/>
      <c r="AA406" s="1068"/>
      <c r="AB406" s="1110"/>
      <c r="AC406" s="1110"/>
      <c r="AD406" s="1110"/>
      <c r="AE406" s="1110"/>
      <c r="AF406" s="1068"/>
      <c r="AG406" s="1068"/>
      <c r="AH406" s="1068"/>
      <c r="AI406" s="1068"/>
      <c r="AJ406" s="1068"/>
      <c r="AK406" s="1068"/>
      <c r="AL406" s="1068"/>
      <c r="AM406" s="1068"/>
      <c r="AN406" s="1068"/>
      <c r="AO406" s="1068"/>
      <c r="AP406" s="1068"/>
      <c r="AQ406" s="1068"/>
      <c r="AR406" s="1068"/>
      <c r="AS406" s="1068"/>
      <c r="AT406" s="1068"/>
      <c r="AU406" s="1068"/>
      <c r="AV406" s="1068"/>
      <c r="AW406" s="1068"/>
      <c r="AX406" s="1069"/>
      <c r="AY406" s="1068"/>
      <c r="AZ406" s="1068"/>
      <c r="BA406" s="1068"/>
      <c r="BB406" s="1068"/>
      <c r="BC406" s="1068"/>
      <c r="BD406" s="1068"/>
      <c r="BE406" s="1068"/>
      <c r="BF406" s="1068"/>
      <c r="BG406" s="1068"/>
      <c r="BH406" s="1068"/>
      <c r="BI406" s="1068"/>
      <c r="BJ406" s="1068"/>
      <c r="BK406" s="1068"/>
      <c r="BL406" s="1068"/>
      <c r="BM406" s="1068"/>
      <c r="BN406" s="1068"/>
      <c r="BO406" s="1068"/>
      <c r="BP406" s="1068"/>
      <c r="BQ406" s="1068"/>
      <c r="BR406" s="1068"/>
      <c r="BS406" s="1110"/>
      <c r="BT406" s="1068"/>
      <c r="BU406" s="1068"/>
      <c r="BV406" s="1068"/>
      <c r="BW406" s="1068"/>
      <c r="BX406" s="1068"/>
      <c r="BY406" s="1068"/>
      <c r="BZ406" s="1068"/>
      <c r="CA406" s="1068"/>
      <c r="CB406" s="1068"/>
      <c r="CC406" s="1068"/>
      <c r="CD406" s="1068"/>
      <c r="CE406" s="1068"/>
      <c r="CF406" s="1068"/>
      <c r="CG406" s="1068"/>
      <c r="CH406" s="1068"/>
      <c r="CI406" s="1068"/>
      <c r="CJ406" s="1068"/>
      <c r="CK406" s="1068"/>
      <c r="CL406" s="1068"/>
      <c r="CM406" s="1110"/>
      <c r="CN406" s="1110"/>
    </row>
    <row r="407" spans="2:92">
      <c r="B407" s="1067"/>
      <c r="I407" s="1068"/>
      <c r="J407" s="1068"/>
      <c r="K407" s="1068"/>
      <c r="L407" s="1068"/>
      <c r="M407" s="1068"/>
      <c r="N407" s="1068"/>
      <c r="O407" s="1068"/>
      <c r="P407" s="1068"/>
      <c r="Q407" s="1068"/>
      <c r="R407" s="1068"/>
      <c r="S407" s="1068"/>
      <c r="T407" s="1068"/>
      <c r="U407" s="1068"/>
      <c r="V407" s="1068"/>
      <c r="W407" s="1068"/>
      <c r="X407" s="1068"/>
      <c r="Y407" s="1068"/>
      <c r="Z407" s="1068"/>
      <c r="AA407" s="1068"/>
      <c r="AB407" s="1110"/>
      <c r="AC407" s="1110"/>
      <c r="AD407" s="1110"/>
      <c r="AE407" s="1110"/>
      <c r="AF407" s="1068"/>
      <c r="AG407" s="1068"/>
      <c r="AH407" s="1068"/>
      <c r="AI407" s="1068"/>
      <c r="AJ407" s="1068"/>
      <c r="AK407" s="1068"/>
      <c r="AL407" s="1068"/>
      <c r="AM407" s="1068"/>
      <c r="AN407" s="1068"/>
      <c r="AO407" s="1068"/>
      <c r="AP407" s="1068"/>
      <c r="AQ407" s="1068"/>
      <c r="AR407" s="1068"/>
      <c r="AS407" s="1068"/>
      <c r="AT407" s="1068"/>
      <c r="AU407" s="1068"/>
      <c r="AV407" s="1068"/>
      <c r="AW407" s="1068"/>
      <c r="AX407" s="1069"/>
      <c r="AY407" s="1068"/>
      <c r="AZ407" s="1068"/>
      <c r="BA407" s="1068"/>
      <c r="BB407" s="1068"/>
      <c r="BC407" s="1068"/>
      <c r="BD407" s="1068"/>
      <c r="BE407" s="1068"/>
      <c r="BF407" s="1068"/>
      <c r="BG407" s="1068"/>
      <c r="BH407" s="1068"/>
      <c r="BI407" s="1068"/>
      <c r="BJ407" s="1068"/>
      <c r="BK407" s="1068"/>
      <c r="BL407" s="1068"/>
      <c r="BM407" s="1068"/>
      <c r="BN407" s="1068"/>
      <c r="BO407" s="1068"/>
      <c r="BP407" s="1068"/>
      <c r="BQ407" s="1068"/>
      <c r="BR407" s="1068"/>
      <c r="BS407" s="1110"/>
      <c r="BT407" s="1068"/>
      <c r="BU407" s="1068"/>
      <c r="BV407" s="1068"/>
      <c r="BW407" s="1068"/>
      <c r="BX407" s="1068"/>
      <c r="BY407" s="1068"/>
      <c r="BZ407" s="1068"/>
      <c r="CA407" s="1068"/>
      <c r="CB407" s="1068"/>
      <c r="CC407" s="1068"/>
      <c r="CD407" s="1068"/>
      <c r="CE407" s="1068"/>
      <c r="CF407" s="1068"/>
      <c r="CG407" s="1068"/>
      <c r="CH407" s="1068"/>
      <c r="CI407" s="1068"/>
      <c r="CJ407" s="1068"/>
      <c r="CK407" s="1068"/>
      <c r="CL407" s="1068"/>
      <c r="CM407" s="1110"/>
      <c r="CN407" s="1110"/>
    </row>
    <row r="408" spans="2:92">
      <c r="B408" s="1067"/>
      <c r="I408" s="1068"/>
      <c r="J408" s="1068"/>
      <c r="K408" s="1068"/>
      <c r="L408" s="1068"/>
      <c r="M408" s="1068"/>
      <c r="N408" s="1068"/>
      <c r="O408" s="1068"/>
      <c r="P408" s="1068"/>
      <c r="Q408" s="1068"/>
      <c r="R408" s="1068"/>
      <c r="S408" s="1068"/>
      <c r="T408" s="1068"/>
      <c r="U408" s="1068"/>
      <c r="V408" s="1068"/>
      <c r="W408" s="1068"/>
      <c r="X408" s="1068"/>
      <c r="Y408" s="1068"/>
      <c r="Z408" s="1068"/>
      <c r="AA408" s="1068"/>
      <c r="AB408" s="1110"/>
      <c r="AC408" s="1110"/>
      <c r="AD408" s="1110"/>
      <c r="AE408" s="1110"/>
      <c r="AF408" s="1068"/>
      <c r="AG408" s="1068"/>
      <c r="AH408" s="1068"/>
      <c r="AI408" s="1068"/>
      <c r="AJ408" s="1068"/>
      <c r="AK408" s="1068"/>
      <c r="AL408" s="1068"/>
      <c r="AM408" s="1068"/>
      <c r="AN408" s="1068"/>
      <c r="AO408" s="1068"/>
      <c r="AP408" s="1068"/>
      <c r="AQ408" s="1068"/>
      <c r="AR408" s="1068"/>
      <c r="AS408" s="1068"/>
      <c r="AT408" s="1068"/>
      <c r="AU408" s="1068"/>
      <c r="AV408" s="1068"/>
      <c r="AW408" s="1068"/>
      <c r="AX408" s="1069"/>
      <c r="AY408" s="1068"/>
      <c r="AZ408" s="1068"/>
      <c r="BA408" s="1068"/>
      <c r="BB408" s="1068"/>
      <c r="BC408" s="1068"/>
      <c r="BD408" s="1068"/>
      <c r="BE408" s="1068"/>
      <c r="BF408" s="1068"/>
      <c r="BG408" s="1068"/>
      <c r="BH408" s="1068"/>
      <c r="BI408" s="1068"/>
      <c r="BJ408" s="1068"/>
      <c r="BK408" s="1068"/>
      <c r="BL408" s="1068"/>
      <c r="BM408" s="1068"/>
      <c r="BN408" s="1068"/>
      <c r="BO408" s="1068"/>
      <c r="BP408" s="1068"/>
      <c r="BQ408" s="1068"/>
      <c r="BR408" s="1068"/>
      <c r="BS408" s="1110"/>
      <c r="BT408" s="1068"/>
      <c r="BU408" s="1068"/>
      <c r="BV408" s="1068"/>
      <c r="BW408" s="1068"/>
      <c r="BX408" s="1068"/>
      <c r="BY408" s="1068"/>
      <c r="BZ408" s="1068"/>
      <c r="CA408" s="1068"/>
      <c r="CB408" s="1068"/>
      <c r="CC408" s="1068"/>
      <c r="CD408" s="1068"/>
      <c r="CE408" s="1068"/>
      <c r="CF408" s="1068"/>
      <c r="CG408" s="1068"/>
      <c r="CH408" s="1068"/>
      <c r="CI408" s="1068"/>
      <c r="CJ408" s="1068"/>
      <c r="CK408" s="1068"/>
      <c r="CL408" s="1068"/>
      <c r="CM408" s="1110"/>
      <c r="CN408" s="1110"/>
    </row>
    <row r="409" spans="2:92">
      <c r="B409" s="1067"/>
      <c r="I409" s="1068"/>
      <c r="J409" s="1068"/>
      <c r="K409" s="1068"/>
      <c r="L409" s="1068"/>
      <c r="M409" s="1068"/>
      <c r="N409" s="1068"/>
      <c r="O409" s="1068"/>
      <c r="P409" s="1068"/>
      <c r="Q409" s="1068"/>
      <c r="R409" s="1068"/>
      <c r="S409" s="1068"/>
      <c r="T409" s="1068"/>
      <c r="U409" s="1068"/>
      <c r="V409" s="1068"/>
      <c r="W409" s="1068"/>
      <c r="X409" s="1068"/>
      <c r="Y409" s="1068"/>
      <c r="Z409" s="1068"/>
      <c r="AA409" s="1068"/>
      <c r="AB409" s="1110"/>
      <c r="AC409" s="1110"/>
      <c r="AD409" s="1110"/>
      <c r="AE409" s="1110"/>
      <c r="AF409" s="1068"/>
      <c r="AG409" s="1068"/>
      <c r="AH409" s="1068"/>
      <c r="AI409" s="1068"/>
      <c r="AJ409" s="1068"/>
      <c r="AK409" s="1068"/>
      <c r="AL409" s="1068"/>
      <c r="AM409" s="1068"/>
      <c r="AN409" s="1068"/>
      <c r="AO409" s="1068"/>
      <c r="AP409" s="1068"/>
      <c r="AQ409" s="1068"/>
      <c r="AR409" s="1068"/>
      <c r="AS409" s="1068"/>
      <c r="AT409" s="1068"/>
      <c r="AU409" s="1068"/>
      <c r="AV409" s="1068"/>
      <c r="AW409" s="1068"/>
      <c r="AX409" s="1069"/>
      <c r="AY409" s="1068"/>
      <c r="AZ409" s="1068"/>
      <c r="BA409" s="1068"/>
      <c r="BB409" s="1068"/>
      <c r="BC409" s="1068"/>
      <c r="BD409" s="1068"/>
      <c r="BE409" s="1068"/>
      <c r="BF409" s="1068"/>
      <c r="BG409" s="1068"/>
      <c r="BH409" s="1068"/>
      <c r="BI409" s="1068"/>
      <c r="BJ409" s="1068"/>
      <c r="BK409" s="1068"/>
      <c r="BL409" s="1068"/>
      <c r="BM409" s="1068"/>
      <c r="BN409" s="1068"/>
      <c r="BO409" s="1068"/>
      <c r="BP409" s="1068"/>
      <c r="BQ409" s="1068"/>
      <c r="BR409" s="1068"/>
      <c r="BS409" s="1110"/>
      <c r="BT409" s="1068"/>
      <c r="BU409" s="1068"/>
      <c r="BV409" s="1068"/>
      <c r="BW409" s="1068"/>
      <c r="BX409" s="1068"/>
      <c r="BY409" s="1068"/>
      <c r="BZ409" s="1068"/>
      <c r="CA409" s="1068"/>
      <c r="CB409" s="1068"/>
      <c r="CC409" s="1068"/>
      <c r="CD409" s="1068"/>
      <c r="CE409" s="1068"/>
      <c r="CF409" s="1068"/>
      <c r="CG409" s="1068"/>
      <c r="CH409" s="1068"/>
      <c r="CI409" s="1068"/>
      <c r="CJ409" s="1068"/>
      <c r="CK409" s="1068"/>
      <c r="CL409" s="1068"/>
      <c r="CM409" s="1110"/>
      <c r="CN409" s="1110"/>
    </row>
    <row r="410" spans="2:92">
      <c r="B410" s="1067"/>
      <c r="I410" s="1068"/>
      <c r="J410" s="1068"/>
      <c r="K410" s="1068"/>
      <c r="L410" s="1068"/>
      <c r="M410" s="1068"/>
      <c r="N410" s="1068"/>
      <c r="O410" s="1068"/>
      <c r="P410" s="1068"/>
      <c r="Q410" s="1068"/>
      <c r="R410" s="1068"/>
      <c r="S410" s="1068"/>
      <c r="T410" s="1068"/>
      <c r="U410" s="1068"/>
      <c r="V410" s="1068"/>
      <c r="W410" s="1068"/>
      <c r="X410" s="1068"/>
      <c r="Y410" s="1068"/>
      <c r="Z410" s="1068"/>
      <c r="AA410" s="1068"/>
      <c r="AB410" s="1110"/>
      <c r="AC410" s="1110"/>
      <c r="AD410" s="1110"/>
      <c r="AE410" s="1110"/>
      <c r="AF410" s="1068"/>
      <c r="AG410" s="1068"/>
      <c r="AH410" s="1068"/>
      <c r="AI410" s="1068"/>
      <c r="AJ410" s="1068"/>
      <c r="AK410" s="1068"/>
      <c r="AL410" s="1068"/>
      <c r="AM410" s="1068"/>
      <c r="AN410" s="1068"/>
      <c r="AO410" s="1068"/>
      <c r="AP410" s="1068"/>
      <c r="AQ410" s="1068"/>
      <c r="AR410" s="1068"/>
      <c r="AS410" s="1068"/>
      <c r="AT410" s="1068"/>
      <c r="AU410" s="1068"/>
      <c r="AV410" s="1068"/>
      <c r="AW410" s="1068"/>
      <c r="AX410" s="1069"/>
      <c r="AY410" s="1068"/>
      <c r="AZ410" s="1068"/>
      <c r="BA410" s="1068"/>
      <c r="BB410" s="1068"/>
      <c r="BC410" s="1068"/>
      <c r="BD410" s="1068"/>
      <c r="BE410" s="1068"/>
      <c r="BF410" s="1068"/>
      <c r="BG410" s="1068"/>
      <c r="BH410" s="1068"/>
      <c r="BI410" s="1068"/>
      <c r="BJ410" s="1068"/>
      <c r="BK410" s="1068"/>
      <c r="BL410" s="1068"/>
      <c r="BM410" s="1068"/>
      <c r="BN410" s="1068"/>
      <c r="BO410" s="1068"/>
      <c r="BP410" s="1068"/>
      <c r="BQ410" s="1068"/>
      <c r="BR410" s="1068"/>
      <c r="BS410" s="1110"/>
      <c r="BT410" s="1068"/>
      <c r="BU410" s="1068"/>
      <c r="BV410" s="1068"/>
      <c r="BW410" s="1068"/>
      <c r="BX410" s="1068"/>
      <c r="BY410" s="1068"/>
      <c r="BZ410" s="1068"/>
      <c r="CA410" s="1068"/>
      <c r="CB410" s="1068"/>
      <c r="CC410" s="1068"/>
      <c r="CD410" s="1068"/>
      <c r="CE410" s="1068"/>
      <c r="CF410" s="1068"/>
      <c r="CG410" s="1068"/>
      <c r="CH410" s="1068"/>
      <c r="CI410" s="1068"/>
      <c r="CJ410" s="1068"/>
      <c r="CK410" s="1068"/>
      <c r="CL410" s="1068"/>
      <c r="CM410" s="1110"/>
      <c r="CN410" s="1110"/>
    </row>
    <row r="411" spans="2:92">
      <c r="B411" s="1067"/>
      <c r="I411" s="1068"/>
      <c r="J411" s="1068"/>
      <c r="K411" s="1068"/>
      <c r="L411" s="1068"/>
      <c r="M411" s="1068"/>
      <c r="N411" s="1068"/>
      <c r="O411" s="1068"/>
      <c r="P411" s="1068"/>
      <c r="Q411" s="1068"/>
      <c r="R411" s="1068"/>
      <c r="S411" s="1068"/>
      <c r="T411" s="1068"/>
      <c r="U411" s="1068"/>
      <c r="V411" s="1068"/>
      <c r="W411" s="1068"/>
      <c r="X411" s="1068"/>
      <c r="Y411" s="1068"/>
      <c r="Z411" s="1068"/>
      <c r="AA411" s="1068"/>
      <c r="AB411" s="1110"/>
      <c r="AC411" s="1110"/>
      <c r="AD411" s="1110"/>
      <c r="AE411" s="1110"/>
      <c r="AF411" s="1068"/>
      <c r="AG411" s="1068"/>
      <c r="AH411" s="1068"/>
      <c r="AI411" s="1068"/>
      <c r="AJ411" s="1068"/>
      <c r="AK411" s="1068"/>
      <c r="AL411" s="1068"/>
      <c r="AM411" s="1068"/>
      <c r="AN411" s="1068"/>
      <c r="AO411" s="1068"/>
      <c r="AP411" s="1068"/>
      <c r="AQ411" s="1068"/>
      <c r="AR411" s="1068"/>
      <c r="AS411" s="1068"/>
      <c r="AT411" s="1068"/>
      <c r="AU411" s="1068"/>
      <c r="AV411" s="1068"/>
      <c r="AW411" s="1068"/>
      <c r="AX411" s="1069"/>
      <c r="AY411" s="1068"/>
      <c r="AZ411" s="1068"/>
      <c r="BA411" s="1068"/>
      <c r="BB411" s="1068"/>
      <c r="BC411" s="1068"/>
      <c r="BD411" s="1068"/>
      <c r="BE411" s="1068"/>
      <c r="BF411" s="1068"/>
      <c r="BG411" s="1068"/>
      <c r="BH411" s="1068"/>
      <c r="BI411" s="1068"/>
      <c r="BJ411" s="1068"/>
      <c r="BK411" s="1068"/>
      <c r="BL411" s="1068"/>
      <c r="BM411" s="1068"/>
      <c r="BN411" s="1068"/>
      <c r="BO411" s="1068"/>
      <c r="BP411" s="1068"/>
      <c r="BQ411" s="1068"/>
      <c r="BR411" s="1068"/>
      <c r="BS411" s="1110"/>
      <c r="BT411" s="1068"/>
      <c r="BU411" s="1068"/>
      <c r="BV411" s="1068"/>
      <c r="BW411" s="1068"/>
      <c r="BX411" s="1068"/>
      <c r="BY411" s="1068"/>
      <c r="BZ411" s="1068"/>
      <c r="CA411" s="1068"/>
      <c r="CB411" s="1068"/>
      <c r="CC411" s="1068"/>
      <c r="CD411" s="1068"/>
      <c r="CE411" s="1068"/>
      <c r="CF411" s="1068"/>
      <c r="CG411" s="1068"/>
      <c r="CH411" s="1068"/>
      <c r="CI411" s="1068"/>
      <c r="CJ411" s="1068"/>
      <c r="CK411" s="1068"/>
      <c r="CL411" s="1068"/>
      <c r="CM411" s="1110"/>
      <c r="CN411" s="1110"/>
    </row>
    <row r="412" spans="2:92">
      <c r="B412" s="1067"/>
      <c r="I412" s="1068"/>
      <c r="J412" s="1068"/>
      <c r="K412" s="1068"/>
      <c r="L412" s="1068"/>
      <c r="M412" s="1068"/>
      <c r="N412" s="1068"/>
      <c r="O412" s="1068"/>
      <c r="P412" s="1068"/>
      <c r="Q412" s="1068"/>
      <c r="R412" s="1068"/>
      <c r="S412" s="1068"/>
      <c r="T412" s="1068"/>
      <c r="U412" s="1068"/>
      <c r="V412" s="1068"/>
      <c r="W412" s="1068"/>
      <c r="X412" s="1068"/>
      <c r="Y412" s="1068"/>
      <c r="Z412" s="1068"/>
      <c r="AA412" s="1068"/>
      <c r="AB412" s="1110"/>
      <c r="AC412" s="1110"/>
      <c r="AD412" s="1110"/>
      <c r="AE412" s="1110"/>
      <c r="AF412" s="1068"/>
      <c r="AG412" s="1068"/>
      <c r="AH412" s="1068"/>
      <c r="AI412" s="1068"/>
      <c r="AJ412" s="1068"/>
      <c r="AK412" s="1068"/>
      <c r="AL412" s="1068"/>
      <c r="AM412" s="1068"/>
      <c r="AN412" s="1068"/>
      <c r="AO412" s="1068"/>
      <c r="AP412" s="1068"/>
      <c r="AQ412" s="1068"/>
      <c r="AR412" s="1068"/>
      <c r="AS412" s="1068"/>
      <c r="AT412" s="1068"/>
      <c r="AU412" s="1068"/>
      <c r="AV412" s="1068"/>
      <c r="AW412" s="1068"/>
      <c r="AX412" s="1069"/>
      <c r="AY412" s="1068"/>
      <c r="AZ412" s="1068"/>
      <c r="BA412" s="1068"/>
      <c r="BB412" s="1068"/>
      <c r="BC412" s="1068"/>
      <c r="BD412" s="1068"/>
      <c r="BE412" s="1068"/>
      <c r="BF412" s="1068"/>
      <c r="BG412" s="1068"/>
      <c r="BH412" s="1068"/>
      <c r="BI412" s="1068"/>
      <c r="BJ412" s="1068"/>
      <c r="BK412" s="1068"/>
      <c r="BL412" s="1068"/>
      <c r="BM412" s="1068"/>
      <c r="BN412" s="1068"/>
      <c r="BO412" s="1068"/>
      <c r="BP412" s="1068"/>
      <c r="BQ412" s="1068"/>
      <c r="BR412" s="1068"/>
      <c r="BS412" s="1110"/>
      <c r="BT412" s="1068"/>
      <c r="BU412" s="1068"/>
      <c r="BV412" s="1068"/>
      <c r="BW412" s="1068"/>
      <c r="BX412" s="1068"/>
      <c r="BY412" s="1068"/>
      <c r="BZ412" s="1068"/>
      <c r="CA412" s="1068"/>
      <c r="CB412" s="1068"/>
      <c r="CC412" s="1068"/>
      <c r="CD412" s="1068"/>
      <c r="CE412" s="1068"/>
      <c r="CF412" s="1068"/>
      <c r="CG412" s="1068"/>
      <c r="CH412" s="1068"/>
      <c r="CI412" s="1068"/>
      <c r="CJ412" s="1068"/>
      <c r="CK412" s="1068"/>
      <c r="CL412" s="1068"/>
      <c r="CM412" s="1110"/>
      <c r="CN412" s="1110"/>
    </row>
    <row r="413" spans="2:92">
      <c r="B413" s="1067"/>
      <c r="I413" s="1068"/>
      <c r="J413" s="1068"/>
      <c r="K413" s="1068"/>
      <c r="L413" s="1068"/>
      <c r="M413" s="1068"/>
      <c r="N413" s="1068"/>
      <c r="O413" s="1068"/>
      <c r="P413" s="1068"/>
      <c r="Q413" s="1068"/>
      <c r="R413" s="1068"/>
      <c r="S413" s="1068"/>
      <c r="T413" s="1068"/>
      <c r="U413" s="1068"/>
      <c r="V413" s="1068"/>
      <c r="W413" s="1068"/>
      <c r="X413" s="1068"/>
      <c r="Y413" s="1068"/>
      <c r="Z413" s="1068"/>
      <c r="AA413" s="1068"/>
      <c r="AB413" s="1110"/>
      <c r="AC413" s="1110"/>
      <c r="AD413" s="1110"/>
      <c r="AE413" s="1110"/>
      <c r="AF413" s="1068"/>
      <c r="AG413" s="1068"/>
      <c r="AH413" s="1068"/>
      <c r="AI413" s="1068"/>
      <c r="AJ413" s="1068"/>
      <c r="AK413" s="1068"/>
      <c r="AL413" s="1068"/>
      <c r="AM413" s="1068"/>
      <c r="AN413" s="1068"/>
      <c r="AO413" s="1068"/>
      <c r="AP413" s="1068"/>
      <c r="AQ413" s="1068"/>
      <c r="AR413" s="1068"/>
      <c r="AS413" s="1068"/>
      <c r="AT413" s="1068"/>
      <c r="AU413" s="1068"/>
      <c r="AV413" s="1068"/>
      <c r="AW413" s="1068"/>
      <c r="AX413" s="1069"/>
      <c r="AY413" s="1068"/>
      <c r="AZ413" s="1068"/>
      <c r="BA413" s="1068"/>
      <c r="BB413" s="1068"/>
      <c r="BC413" s="1068"/>
      <c r="BD413" s="1068"/>
      <c r="BE413" s="1068"/>
      <c r="BF413" s="1068"/>
      <c r="BG413" s="1068"/>
      <c r="BH413" s="1068"/>
      <c r="BI413" s="1068"/>
      <c r="BJ413" s="1068"/>
      <c r="BK413" s="1068"/>
      <c r="BL413" s="1068"/>
      <c r="BM413" s="1068"/>
      <c r="BN413" s="1068"/>
      <c r="BO413" s="1068"/>
      <c r="BP413" s="1068"/>
      <c r="BQ413" s="1068"/>
      <c r="BR413" s="1068"/>
      <c r="BS413" s="1110"/>
      <c r="BT413" s="1068"/>
      <c r="BU413" s="1068"/>
      <c r="BV413" s="1068"/>
      <c r="BW413" s="1068"/>
      <c r="BX413" s="1068"/>
      <c r="BY413" s="1068"/>
      <c r="BZ413" s="1068"/>
      <c r="CA413" s="1068"/>
      <c r="CB413" s="1068"/>
      <c r="CC413" s="1068"/>
      <c r="CD413" s="1068"/>
      <c r="CE413" s="1068"/>
      <c r="CF413" s="1068"/>
      <c r="CG413" s="1068"/>
      <c r="CH413" s="1068"/>
      <c r="CI413" s="1068"/>
      <c r="CJ413" s="1068"/>
      <c r="CK413" s="1068"/>
      <c r="CL413" s="1068"/>
      <c r="CM413" s="1110"/>
      <c r="CN413" s="1110"/>
    </row>
    <row r="414" spans="2:92">
      <c r="B414" s="1067"/>
      <c r="I414" s="1068"/>
      <c r="J414" s="1068"/>
      <c r="K414" s="1068"/>
      <c r="L414" s="1068"/>
      <c r="M414" s="1068"/>
      <c r="N414" s="1068"/>
      <c r="O414" s="1068"/>
      <c r="P414" s="1068"/>
      <c r="Q414" s="1068"/>
      <c r="R414" s="1068"/>
      <c r="S414" s="1068"/>
      <c r="T414" s="1068"/>
      <c r="U414" s="1068"/>
      <c r="V414" s="1068"/>
      <c r="W414" s="1068"/>
      <c r="X414" s="1068"/>
      <c r="Y414" s="1068"/>
      <c r="Z414" s="1068"/>
      <c r="AA414" s="1068"/>
      <c r="AB414" s="1110"/>
      <c r="AC414" s="1110"/>
      <c r="AD414" s="1110"/>
      <c r="AE414" s="1110"/>
      <c r="AF414" s="1068"/>
      <c r="AG414" s="1068"/>
      <c r="AH414" s="1068"/>
      <c r="AI414" s="1068"/>
      <c r="AJ414" s="1068"/>
      <c r="AK414" s="1068"/>
      <c r="AL414" s="1068"/>
      <c r="AM414" s="1068"/>
      <c r="AN414" s="1068"/>
      <c r="AO414" s="1068"/>
      <c r="AP414" s="1068"/>
      <c r="AQ414" s="1068"/>
      <c r="AR414" s="1068"/>
      <c r="AS414" s="1068"/>
      <c r="AT414" s="1068"/>
      <c r="AU414" s="1068"/>
      <c r="AV414" s="1068"/>
      <c r="AW414" s="1068"/>
      <c r="AX414" s="1069"/>
      <c r="AY414" s="1068"/>
      <c r="AZ414" s="1068"/>
      <c r="BA414" s="1068"/>
      <c r="BB414" s="1068"/>
      <c r="BC414" s="1068"/>
      <c r="BD414" s="1068"/>
      <c r="BE414" s="1068"/>
      <c r="BF414" s="1068"/>
      <c r="BG414" s="1068"/>
      <c r="BH414" s="1068"/>
      <c r="BI414" s="1068"/>
      <c r="BJ414" s="1068"/>
      <c r="BK414" s="1068"/>
      <c r="BL414" s="1068"/>
      <c r="BM414" s="1068"/>
      <c r="BN414" s="1068"/>
      <c r="BO414" s="1068"/>
      <c r="BP414" s="1068"/>
      <c r="BQ414" s="1068"/>
      <c r="BR414" s="1068"/>
      <c r="BS414" s="1110"/>
      <c r="BT414" s="1068"/>
      <c r="BU414" s="1068"/>
      <c r="BV414" s="1068"/>
      <c r="BW414" s="1068"/>
      <c r="BX414" s="1068"/>
      <c r="BY414" s="1068"/>
      <c r="BZ414" s="1068"/>
      <c r="CA414" s="1068"/>
      <c r="CB414" s="1068"/>
      <c r="CC414" s="1068"/>
      <c r="CD414" s="1068"/>
      <c r="CE414" s="1068"/>
      <c r="CF414" s="1068"/>
      <c r="CG414" s="1068"/>
      <c r="CH414" s="1068"/>
      <c r="CI414" s="1068"/>
      <c r="CJ414" s="1068"/>
      <c r="CK414" s="1068"/>
      <c r="CL414" s="1068"/>
      <c r="CM414" s="1110"/>
      <c r="CN414" s="1110"/>
    </row>
    <row r="415" spans="2:92">
      <c r="B415" s="1067"/>
      <c r="I415" s="1068"/>
      <c r="J415" s="1068"/>
      <c r="K415" s="1068"/>
      <c r="L415" s="1068"/>
      <c r="M415" s="1068"/>
      <c r="N415" s="1068"/>
      <c r="O415" s="1068"/>
      <c r="P415" s="1068"/>
      <c r="Q415" s="1068"/>
      <c r="R415" s="1068"/>
      <c r="S415" s="1068"/>
      <c r="T415" s="1068"/>
      <c r="U415" s="1068"/>
      <c r="V415" s="1068"/>
      <c r="W415" s="1068"/>
      <c r="X415" s="1068"/>
      <c r="Y415" s="1068"/>
      <c r="Z415" s="1068"/>
      <c r="AA415" s="1068"/>
      <c r="AB415" s="1110"/>
      <c r="AC415" s="1110"/>
      <c r="AD415" s="1110"/>
      <c r="AE415" s="1110"/>
      <c r="AF415" s="1068"/>
      <c r="AG415" s="1068"/>
      <c r="AH415" s="1068"/>
      <c r="AI415" s="1068"/>
      <c r="AJ415" s="1068"/>
      <c r="AK415" s="1068"/>
      <c r="AL415" s="1068"/>
      <c r="AM415" s="1068"/>
      <c r="AN415" s="1068"/>
      <c r="AO415" s="1068"/>
      <c r="AP415" s="1068"/>
      <c r="AQ415" s="1068"/>
      <c r="AR415" s="1068"/>
      <c r="AS415" s="1068"/>
      <c r="AT415" s="1068"/>
      <c r="AU415" s="1068"/>
      <c r="AV415" s="1068"/>
      <c r="AW415" s="1068"/>
      <c r="AX415" s="1069"/>
      <c r="AY415" s="1068"/>
      <c r="AZ415" s="1068"/>
      <c r="BA415" s="1068"/>
      <c r="BB415" s="1068"/>
      <c r="BC415" s="1068"/>
      <c r="BD415" s="1068"/>
      <c r="BE415" s="1068"/>
      <c r="BF415" s="1068"/>
      <c r="BG415" s="1068"/>
      <c r="BH415" s="1068"/>
      <c r="BI415" s="1068"/>
      <c r="BJ415" s="1068"/>
      <c r="BK415" s="1068"/>
      <c r="BL415" s="1068"/>
      <c r="BM415" s="1068"/>
      <c r="BN415" s="1068"/>
      <c r="BO415" s="1068"/>
      <c r="BP415" s="1068"/>
      <c r="BQ415" s="1068"/>
      <c r="BR415" s="1068"/>
      <c r="BS415" s="1110"/>
      <c r="BT415" s="1068"/>
      <c r="BU415" s="1068"/>
      <c r="BV415" s="1068"/>
      <c r="BW415" s="1068"/>
      <c r="BX415" s="1068"/>
      <c r="BY415" s="1068"/>
      <c r="BZ415" s="1068"/>
      <c r="CA415" s="1068"/>
      <c r="CB415" s="1068"/>
      <c r="CC415" s="1068"/>
      <c r="CD415" s="1068"/>
      <c r="CE415" s="1068"/>
      <c r="CF415" s="1068"/>
      <c r="CG415" s="1068"/>
      <c r="CH415" s="1068"/>
      <c r="CI415" s="1068"/>
      <c r="CJ415" s="1068"/>
      <c r="CK415" s="1068"/>
      <c r="CL415" s="1068"/>
      <c r="CM415" s="1110"/>
      <c r="CN415" s="1110"/>
    </row>
    <row r="416" spans="2:92">
      <c r="B416" s="1067"/>
      <c r="I416" s="1068"/>
      <c r="J416" s="1068"/>
      <c r="K416" s="1068"/>
      <c r="L416" s="1068"/>
      <c r="M416" s="1068"/>
      <c r="N416" s="1068"/>
      <c r="O416" s="1068"/>
      <c r="P416" s="1068"/>
      <c r="Q416" s="1068"/>
      <c r="R416" s="1068"/>
      <c r="S416" s="1068"/>
      <c r="T416" s="1068"/>
      <c r="U416" s="1068"/>
      <c r="V416" s="1068"/>
      <c r="W416" s="1068"/>
      <c r="X416" s="1068"/>
      <c r="Y416" s="1068"/>
      <c r="Z416" s="1068"/>
      <c r="AA416" s="1068"/>
      <c r="AB416" s="1110"/>
      <c r="AC416" s="1110"/>
      <c r="AD416" s="1110"/>
      <c r="AE416" s="1110"/>
      <c r="AF416" s="1068"/>
      <c r="AG416" s="1068"/>
      <c r="AH416" s="1068"/>
      <c r="AI416" s="1068"/>
      <c r="AJ416" s="1068"/>
      <c r="AK416" s="1068"/>
      <c r="AL416" s="1068"/>
      <c r="AM416" s="1068"/>
      <c r="AN416" s="1068"/>
      <c r="AO416" s="1068"/>
      <c r="AP416" s="1068"/>
      <c r="AQ416" s="1068"/>
      <c r="AR416" s="1068"/>
      <c r="AS416" s="1068"/>
      <c r="AT416" s="1068"/>
      <c r="AU416" s="1068"/>
      <c r="AV416" s="1068"/>
      <c r="AW416" s="1068"/>
      <c r="AX416" s="1069"/>
      <c r="AY416" s="1068"/>
      <c r="AZ416" s="1068"/>
      <c r="BA416" s="1068"/>
      <c r="BB416" s="1068"/>
      <c r="BC416" s="1068"/>
      <c r="BD416" s="1068"/>
      <c r="BE416" s="1068"/>
      <c r="BF416" s="1068"/>
      <c r="BG416" s="1068"/>
      <c r="BH416" s="1068"/>
      <c r="BI416" s="1068"/>
      <c r="BJ416" s="1068"/>
      <c r="BK416" s="1068"/>
      <c r="BL416" s="1068"/>
      <c r="BM416" s="1068"/>
      <c r="BN416" s="1068"/>
      <c r="BO416" s="1068"/>
      <c r="BP416" s="1068"/>
      <c r="BQ416" s="1068"/>
      <c r="BR416" s="1068"/>
      <c r="BS416" s="1110"/>
      <c r="BT416" s="1068"/>
      <c r="BU416" s="1068"/>
      <c r="BV416" s="1068"/>
      <c r="BW416" s="1068"/>
      <c r="BX416" s="1068"/>
      <c r="BY416" s="1068"/>
      <c r="BZ416" s="1068"/>
      <c r="CA416" s="1068"/>
      <c r="CB416" s="1068"/>
      <c r="CC416" s="1068"/>
      <c r="CD416" s="1068"/>
      <c r="CE416" s="1068"/>
      <c r="CF416" s="1068"/>
      <c r="CG416" s="1068"/>
      <c r="CH416" s="1068"/>
      <c r="CI416" s="1068"/>
      <c r="CJ416" s="1068"/>
      <c r="CK416" s="1068"/>
      <c r="CL416" s="1068"/>
      <c r="CM416" s="1110"/>
      <c r="CN416" s="1110"/>
    </row>
    <row r="417" spans="2:92">
      <c r="B417" s="1067"/>
      <c r="I417" s="1068"/>
      <c r="J417" s="1068"/>
      <c r="K417" s="1068"/>
      <c r="L417" s="1068"/>
      <c r="M417" s="1068"/>
      <c r="N417" s="1068"/>
      <c r="O417" s="1068"/>
      <c r="P417" s="1068"/>
      <c r="Q417" s="1068"/>
      <c r="R417" s="1068"/>
      <c r="S417" s="1068"/>
      <c r="T417" s="1068"/>
      <c r="U417" s="1068"/>
      <c r="V417" s="1068"/>
      <c r="W417" s="1068"/>
      <c r="X417" s="1068"/>
      <c r="Y417" s="1068"/>
      <c r="Z417" s="1068"/>
      <c r="AA417" s="1068"/>
      <c r="AB417" s="1110"/>
      <c r="AC417" s="1110"/>
      <c r="AD417" s="1110"/>
      <c r="AE417" s="1110"/>
      <c r="AF417" s="1068"/>
      <c r="AG417" s="1068"/>
      <c r="AH417" s="1068"/>
      <c r="AI417" s="1068"/>
      <c r="AJ417" s="1068"/>
      <c r="AK417" s="1068"/>
      <c r="AL417" s="1068"/>
      <c r="AM417" s="1068"/>
      <c r="AN417" s="1068"/>
      <c r="AO417" s="1068"/>
      <c r="AP417" s="1068"/>
      <c r="AQ417" s="1068"/>
      <c r="AR417" s="1068"/>
      <c r="AS417" s="1068"/>
      <c r="AT417" s="1068"/>
      <c r="AU417" s="1068"/>
      <c r="AV417" s="1068"/>
      <c r="AW417" s="1068"/>
      <c r="AX417" s="1069"/>
      <c r="AY417" s="1068"/>
      <c r="AZ417" s="1068"/>
      <c r="BA417" s="1068"/>
      <c r="BB417" s="1068"/>
      <c r="BC417" s="1068"/>
      <c r="BD417" s="1068"/>
      <c r="BE417" s="1068"/>
      <c r="BF417" s="1068"/>
      <c r="BG417" s="1068"/>
      <c r="BH417" s="1068"/>
      <c r="BI417" s="1068"/>
      <c r="BJ417" s="1068"/>
      <c r="BK417" s="1068"/>
      <c r="BL417" s="1068"/>
      <c r="BM417" s="1068"/>
      <c r="BN417" s="1068"/>
      <c r="BO417" s="1068"/>
      <c r="BP417" s="1068"/>
      <c r="BQ417" s="1068"/>
      <c r="BR417" s="1068"/>
      <c r="BS417" s="1110"/>
      <c r="BT417" s="1068"/>
      <c r="BU417" s="1068"/>
      <c r="BV417" s="1068"/>
      <c r="BW417" s="1068"/>
      <c r="BX417" s="1068"/>
      <c r="BY417" s="1068"/>
      <c r="BZ417" s="1068"/>
      <c r="CA417" s="1068"/>
      <c r="CB417" s="1068"/>
      <c r="CC417" s="1068"/>
      <c r="CD417" s="1068"/>
      <c r="CE417" s="1068"/>
      <c r="CF417" s="1068"/>
      <c r="CG417" s="1068"/>
      <c r="CH417" s="1068"/>
      <c r="CI417" s="1068"/>
      <c r="CJ417" s="1068"/>
      <c r="CK417" s="1068"/>
      <c r="CL417" s="1068"/>
      <c r="CM417" s="1110"/>
      <c r="CN417" s="1110"/>
    </row>
    <row r="418" spans="2:92">
      <c r="B418" s="1067"/>
      <c r="I418" s="1068"/>
      <c r="J418" s="1068"/>
      <c r="K418" s="1068"/>
      <c r="L418" s="1068"/>
      <c r="M418" s="1068"/>
      <c r="N418" s="1068"/>
      <c r="O418" s="1068"/>
      <c r="P418" s="1068"/>
      <c r="Q418" s="1068"/>
      <c r="R418" s="1068"/>
      <c r="S418" s="1068"/>
      <c r="T418" s="1068"/>
      <c r="U418" s="1068"/>
      <c r="V418" s="1068"/>
      <c r="W418" s="1068"/>
      <c r="X418" s="1068"/>
      <c r="Y418" s="1068"/>
      <c r="Z418" s="1068"/>
      <c r="AA418" s="1068"/>
      <c r="AB418" s="1110"/>
      <c r="AC418" s="1110"/>
      <c r="AD418" s="1110"/>
      <c r="AE418" s="1110"/>
      <c r="AF418" s="1068"/>
      <c r="AG418" s="1068"/>
      <c r="AH418" s="1068"/>
      <c r="AI418" s="1068"/>
      <c r="AJ418" s="1068"/>
      <c r="AK418" s="1068"/>
      <c r="AL418" s="1068"/>
      <c r="AM418" s="1068"/>
      <c r="AN418" s="1068"/>
      <c r="AO418" s="1068"/>
      <c r="AP418" s="1068"/>
      <c r="AQ418" s="1068"/>
      <c r="AR418" s="1068"/>
      <c r="AS418" s="1068"/>
      <c r="AT418" s="1068"/>
      <c r="AU418" s="1068"/>
      <c r="AV418" s="1068"/>
      <c r="AW418" s="1068"/>
      <c r="AX418" s="1069"/>
      <c r="AY418" s="1068"/>
      <c r="AZ418" s="1068"/>
      <c r="BA418" s="1068"/>
      <c r="BB418" s="1068"/>
      <c r="BC418" s="1068"/>
      <c r="BD418" s="1068"/>
      <c r="BE418" s="1068"/>
      <c r="BF418" s="1068"/>
      <c r="BG418" s="1068"/>
      <c r="BH418" s="1068"/>
      <c r="BI418" s="1068"/>
      <c r="BJ418" s="1068"/>
      <c r="BK418" s="1068"/>
      <c r="BL418" s="1068"/>
      <c r="BM418" s="1068"/>
      <c r="BN418" s="1068"/>
      <c r="BO418" s="1068"/>
      <c r="BP418" s="1068"/>
      <c r="BQ418" s="1068"/>
      <c r="BR418" s="1068"/>
      <c r="BS418" s="1110"/>
      <c r="BT418" s="1068"/>
      <c r="BU418" s="1068"/>
      <c r="BV418" s="1068"/>
      <c r="BW418" s="1068"/>
      <c r="BX418" s="1068"/>
      <c r="BY418" s="1068"/>
      <c r="BZ418" s="1068"/>
      <c r="CA418" s="1068"/>
      <c r="CB418" s="1068"/>
      <c r="CC418" s="1068"/>
      <c r="CD418" s="1068"/>
      <c r="CE418" s="1068"/>
      <c r="CF418" s="1068"/>
      <c r="CG418" s="1068"/>
      <c r="CH418" s="1068"/>
      <c r="CI418" s="1068"/>
      <c r="CJ418" s="1068"/>
      <c r="CK418" s="1068"/>
      <c r="CL418" s="1068"/>
      <c r="CM418" s="1110"/>
      <c r="CN418" s="1110"/>
    </row>
    <row r="419" spans="2:92">
      <c r="B419" s="1067"/>
      <c r="I419" s="1068"/>
      <c r="J419" s="1068"/>
      <c r="K419" s="1068"/>
      <c r="L419" s="1068"/>
      <c r="M419" s="1068"/>
      <c r="N419" s="1068"/>
      <c r="O419" s="1068"/>
      <c r="P419" s="1068"/>
      <c r="Q419" s="1068"/>
      <c r="R419" s="1068"/>
      <c r="S419" s="1068"/>
      <c r="T419" s="1068"/>
      <c r="U419" s="1068"/>
      <c r="V419" s="1068"/>
      <c r="W419" s="1068"/>
      <c r="X419" s="1068"/>
      <c r="Y419" s="1068"/>
      <c r="Z419" s="1068"/>
      <c r="AA419" s="1068"/>
      <c r="AB419" s="1110"/>
      <c r="AC419" s="1110"/>
      <c r="AD419" s="1110"/>
      <c r="AE419" s="1110"/>
      <c r="AF419" s="1068"/>
      <c r="AG419" s="1068"/>
      <c r="AH419" s="1068"/>
      <c r="AI419" s="1068"/>
      <c r="AJ419" s="1068"/>
      <c r="AK419" s="1068"/>
      <c r="AL419" s="1068"/>
      <c r="AM419" s="1068"/>
      <c r="AN419" s="1068"/>
      <c r="AO419" s="1068"/>
      <c r="AP419" s="1068"/>
      <c r="AQ419" s="1068"/>
      <c r="AR419" s="1068"/>
      <c r="AS419" s="1068"/>
      <c r="AT419" s="1068"/>
      <c r="AU419" s="1068"/>
      <c r="AV419" s="1068"/>
      <c r="AW419" s="1068"/>
      <c r="AX419" s="1069"/>
      <c r="AY419" s="1068"/>
      <c r="AZ419" s="1068"/>
      <c r="BA419" s="1068"/>
      <c r="BB419" s="1068"/>
      <c r="BC419" s="1068"/>
      <c r="BD419" s="1068"/>
      <c r="BE419" s="1068"/>
      <c r="BF419" s="1068"/>
      <c r="BG419" s="1068"/>
      <c r="BH419" s="1068"/>
      <c r="BI419" s="1068"/>
      <c r="BJ419" s="1068"/>
      <c r="BK419" s="1068"/>
      <c r="BL419" s="1068"/>
      <c r="BM419" s="1068"/>
      <c r="BN419" s="1068"/>
      <c r="BO419" s="1068"/>
      <c r="BP419" s="1068"/>
      <c r="BQ419" s="1068"/>
      <c r="BR419" s="1068"/>
      <c r="BS419" s="1110"/>
      <c r="BT419" s="1068"/>
      <c r="BU419" s="1068"/>
      <c r="BV419" s="1068"/>
      <c r="BW419" s="1068"/>
      <c r="BX419" s="1068"/>
      <c r="BY419" s="1068"/>
      <c r="BZ419" s="1068"/>
      <c r="CA419" s="1068"/>
      <c r="CB419" s="1068"/>
      <c r="CC419" s="1068"/>
      <c r="CD419" s="1068"/>
      <c r="CE419" s="1068"/>
      <c r="CF419" s="1068"/>
      <c r="CG419" s="1068"/>
      <c r="CH419" s="1068"/>
      <c r="CI419" s="1068"/>
      <c r="CJ419" s="1068"/>
      <c r="CK419" s="1068"/>
      <c r="CL419" s="1068"/>
      <c r="CM419" s="1110"/>
      <c r="CN419" s="1110"/>
    </row>
    <row r="420" spans="2:92">
      <c r="B420" s="1067"/>
      <c r="I420" s="1068"/>
      <c r="J420" s="1068"/>
      <c r="K420" s="1068"/>
      <c r="L420" s="1068"/>
      <c r="M420" s="1068"/>
      <c r="N420" s="1068"/>
      <c r="O420" s="1068"/>
      <c r="P420" s="1068"/>
      <c r="Q420" s="1068"/>
      <c r="R420" s="1068"/>
      <c r="S420" s="1068"/>
      <c r="T420" s="1068"/>
      <c r="U420" s="1068"/>
      <c r="V420" s="1068"/>
      <c r="W420" s="1068"/>
      <c r="X420" s="1068"/>
      <c r="Y420" s="1068"/>
      <c r="Z420" s="1068"/>
      <c r="AA420" s="1068"/>
      <c r="AB420" s="1110"/>
      <c r="AC420" s="1110"/>
      <c r="AD420" s="1110"/>
      <c r="AE420" s="1110"/>
      <c r="AF420" s="1068"/>
      <c r="AG420" s="1068"/>
      <c r="AH420" s="1068"/>
      <c r="AI420" s="1068"/>
      <c r="AJ420" s="1068"/>
      <c r="AK420" s="1068"/>
      <c r="AL420" s="1068"/>
      <c r="AM420" s="1068"/>
      <c r="AN420" s="1068"/>
      <c r="AO420" s="1068"/>
      <c r="AP420" s="1068"/>
      <c r="AQ420" s="1068"/>
      <c r="AR420" s="1068"/>
      <c r="AS420" s="1068"/>
      <c r="AT420" s="1068"/>
      <c r="AU420" s="1068"/>
      <c r="AV420" s="1068"/>
      <c r="AW420" s="1068"/>
      <c r="AX420" s="1069"/>
      <c r="AY420" s="1068"/>
      <c r="AZ420" s="1068"/>
      <c r="BA420" s="1068"/>
      <c r="BB420" s="1068"/>
      <c r="BC420" s="1068"/>
      <c r="BD420" s="1068"/>
      <c r="BE420" s="1068"/>
      <c r="BF420" s="1068"/>
      <c r="BG420" s="1068"/>
      <c r="BH420" s="1068"/>
      <c r="BI420" s="1068"/>
      <c r="BJ420" s="1068"/>
      <c r="BK420" s="1068"/>
      <c r="BL420" s="1068"/>
      <c r="BM420" s="1068"/>
      <c r="BN420" s="1068"/>
      <c r="BO420" s="1068"/>
      <c r="BP420" s="1068"/>
      <c r="BQ420" s="1068"/>
      <c r="BR420" s="1068"/>
      <c r="BS420" s="1110"/>
      <c r="BT420" s="1068"/>
      <c r="BU420" s="1068"/>
      <c r="BV420" s="1068"/>
      <c r="BW420" s="1068"/>
      <c r="BX420" s="1068"/>
      <c r="BY420" s="1068"/>
      <c r="BZ420" s="1068"/>
      <c r="CA420" s="1068"/>
      <c r="CB420" s="1068"/>
      <c r="CC420" s="1068"/>
      <c r="CD420" s="1068"/>
      <c r="CE420" s="1068"/>
      <c r="CF420" s="1068"/>
      <c r="CG420" s="1068"/>
      <c r="CH420" s="1068"/>
      <c r="CI420" s="1068"/>
      <c r="CJ420" s="1068"/>
      <c r="CK420" s="1068"/>
      <c r="CL420" s="1068"/>
      <c r="CM420" s="1110"/>
      <c r="CN420" s="1110"/>
    </row>
    <row r="421" spans="2:92">
      <c r="B421" s="1067"/>
      <c r="I421" s="1068"/>
      <c r="J421" s="1068"/>
      <c r="K421" s="1068"/>
      <c r="L421" s="1068"/>
      <c r="M421" s="1068"/>
      <c r="N421" s="1068"/>
      <c r="O421" s="1068"/>
      <c r="P421" s="1068"/>
      <c r="Q421" s="1068"/>
      <c r="R421" s="1068"/>
      <c r="S421" s="1068"/>
      <c r="T421" s="1068"/>
      <c r="U421" s="1068"/>
      <c r="V421" s="1068"/>
      <c r="W421" s="1068"/>
      <c r="X421" s="1068"/>
      <c r="Y421" s="1068"/>
      <c r="Z421" s="1068"/>
      <c r="AA421" s="1068"/>
      <c r="AB421" s="1110"/>
      <c r="AC421" s="1110"/>
      <c r="AD421" s="1110"/>
      <c r="AE421" s="1110"/>
      <c r="AF421" s="1068"/>
      <c r="AG421" s="1068"/>
      <c r="AH421" s="1068"/>
      <c r="AI421" s="1068"/>
      <c r="AJ421" s="1068"/>
      <c r="AK421" s="1068"/>
      <c r="AL421" s="1068"/>
      <c r="AM421" s="1068"/>
      <c r="AN421" s="1068"/>
      <c r="AO421" s="1068"/>
      <c r="AP421" s="1068"/>
      <c r="AQ421" s="1068"/>
      <c r="AR421" s="1068"/>
      <c r="AS421" s="1068"/>
      <c r="AT421" s="1068"/>
      <c r="AU421" s="1068"/>
      <c r="AV421" s="1068"/>
      <c r="AW421" s="1068"/>
      <c r="AX421" s="1069"/>
      <c r="AY421" s="1068"/>
      <c r="AZ421" s="1068"/>
      <c r="BA421" s="1068"/>
      <c r="BB421" s="1068"/>
      <c r="BC421" s="1068"/>
      <c r="BD421" s="1068"/>
      <c r="BE421" s="1068"/>
      <c r="BF421" s="1068"/>
      <c r="BG421" s="1068"/>
      <c r="BH421" s="1068"/>
      <c r="BI421" s="1068"/>
      <c r="BJ421" s="1068"/>
      <c r="BK421" s="1068"/>
      <c r="BL421" s="1068"/>
      <c r="BM421" s="1068"/>
      <c r="BN421" s="1068"/>
      <c r="BO421" s="1068"/>
      <c r="BP421" s="1068"/>
      <c r="BQ421" s="1068"/>
      <c r="BR421" s="1068"/>
      <c r="BS421" s="1110"/>
      <c r="BT421" s="1068"/>
      <c r="BU421" s="1068"/>
      <c r="BV421" s="1068"/>
      <c r="BW421" s="1068"/>
      <c r="BX421" s="1068"/>
      <c r="BY421" s="1068"/>
      <c r="BZ421" s="1068"/>
      <c r="CA421" s="1068"/>
      <c r="CB421" s="1068"/>
      <c r="CC421" s="1068"/>
      <c r="CD421" s="1068"/>
      <c r="CE421" s="1068"/>
      <c r="CF421" s="1068"/>
      <c r="CG421" s="1068"/>
      <c r="CH421" s="1068"/>
      <c r="CI421" s="1068"/>
      <c r="CJ421" s="1068"/>
      <c r="CK421" s="1068"/>
      <c r="CL421" s="1068"/>
      <c r="CM421" s="1110"/>
      <c r="CN421" s="1110"/>
    </row>
    <row r="422" spans="2:92">
      <c r="B422" s="1067"/>
      <c r="I422" s="1068"/>
      <c r="J422" s="1068"/>
      <c r="K422" s="1068"/>
      <c r="L422" s="1068"/>
      <c r="M422" s="1068"/>
      <c r="N422" s="1068"/>
      <c r="O422" s="1068"/>
      <c r="P422" s="1068"/>
      <c r="Q422" s="1068"/>
      <c r="R422" s="1068"/>
      <c r="S422" s="1068"/>
      <c r="T422" s="1068"/>
      <c r="U422" s="1068"/>
      <c r="V422" s="1068"/>
      <c r="W422" s="1068"/>
      <c r="X422" s="1068"/>
      <c r="Y422" s="1068"/>
      <c r="Z422" s="1068"/>
      <c r="AA422" s="1068"/>
      <c r="AB422" s="1110"/>
      <c r="AC422" s="1110"/>
      <c r="AD422" s="1110"/>
      <c r="AE422" s="1110"/>
      <c r="AF422" s="1068"/>
      <c r="AG422" s="1068"/>
      <c r="AH422" s="1068"/>
      <c r="AI422" s="1068"/>
      <c r="AJ422" s="1068"/>
      <c r="AK422" s="1068"/>
      <c r="AL422" s="1068"/>
      <c r="AM422" s="1068"/>
      <c r="AN422" s="1068"/>
      <c r="AO422" s="1068"/>
      <c r="AP422" s="1068"/>
      <c r="AQ422" s="1068"/>
      <c r="AR422" s="1068"/>
      <c r="AS422" s="1068"/>
      <c r="AT422" s="1068"/>
      <c r="AU422" s="1068"/>
      <c r="AV422" s="1068"/>
      <c r="AW422" s="1068"/>
      <c r="AX422" s="1069"/>
      <c r="AY422" s="1068"/>
      <c r="AZ422" s="1068"/>
      <c r="BA422" s="1068"/>
      <c r="BB422" s="1068"/>
      <c r="BC422" s="1068"/>
      <c r="BD422" s="1068"/>
      <c r="BE422" s="1068"/>
      <c r="BF422" s="1068"/>
      <c r="BG422" s="1068"/>
      <c r="BH422" s="1068"/>
      <c r="BI422" s="1068"/>
      <c r="BJ422" s="1068"/>
      <c r="BK422" s="1068"/>
      <c r="BL422" s="1068"/>
      <c r="BM422" s="1068"/>
      <c r="BN422" s="1068"/>
      <c r="BO422" s="1068"/>
      <c r="BP422" s="1068"/>
      <c r="BQ422" s="1068"/>
      <c r="BR422" s="1068"/>
      <c r="BS422" s="1110"/>
      <c r="BT422" s="1068"/>
      <c r="BU422" s="1068"/>
      <c r="BV422" s="1068"/>
      <c r="BW422" s="1068"/>
      <c r="BX422" s="1068"/>
      <c r="BY422" s="1068"/>
      <c r="BZ422" s="1068"/>
      <c r="CA422" s="1068"/>
      <c r="CB422" s="1068"/>
      <c r="CC422" s="1068"/>
      <c r="CD422" s="1068"/>
      <c r="CE422" s="1068"/>
      <c r="CF422" s="1068"/>
      <c r="CG422" s="1068"/>
      <c r="CH422" s="1068"/>
      <c r="CI422" s="1068"/>
      <c r="CJ422" s="1068"/>
      <c r="CK422" s="1068"/>
      <c r="CL422" s="1068"/>
      <c r="CM422" s="1110"/>
      <c r="CN422" s="1110"/>
    </row>
    <row r="423" spans="2:92">
      <c r="B423" s="1067"/>
      <c r="I423" s="1068"/>
      <c r="J423" s="1068"/>
      <c r="K423" s="1068"/>
      <c r="L423" s="1068"/>
      <c r="M423" s="1068"/>
      <c r="N423" s="1068"/>
      <c r="O423" s="1068"/>
      <c r="P423" s="1068"/>
      <c r="Q423" s="1068"/>
      <c r="R423" s="1068"/>
      <c r="S423" s="1068"/>
      <c r="T423" s="1068"/>
      <c r="U423" s="1068"/>
      <c r="V423" s="1068"/>
      <c r="W423" s="1068"/>
      <c r="X423" s="1068"/>
      <c r="Y423" s="1068"/>
      <c r="Z423" s="1068"/>
      <c r="AA423" s="1068"/>
      <c r="AB423" s="1110"/>
      <c r="AC423" s="1110"/>
      <c r="AD423" s="1110"/>
      <c r="AE423" s="1110"/>
      <c r="AF423" s="1068"/>
      <c r="AG423" s="1068"/>
      <c r="AH423" s="1068"/>
      <c r="AI423" s="1068"/>
      <c r="AJ423" s="1068"/>
      <c r="AK423" s="1068"/>
      <c r="AL423" s="1068"/>
      <c r="AM423" s="1068"/>
      <c r="AN423" s="1068"/>
      <c r="AO423" s="1068"/>
      <c r="AP423" s="1068"/>
      <c r="AQ423" s="1068"/>
      <c r="AR423" s="1068"/>
      <c r="AS423" s="1068"/>
      <c r="AT423" s="1068"/>
      <c r="AU423" s="1068"/>
      <c r="AV423" s="1068"/>
      <c r="AW423" s="1068"/>
      <c r="AX423" s="1069"/>
      <c r="AY423" s="1068"/>
      <c r="AZ423" s="1068"/>
      <c r="BA423" s="1068"/>
      <c r="BB423" s="1068"/>
      <c r="BC423" s="1068"/>
      <c r="BD423" s="1068"/>
      <c r="BE423" s="1068"/>
      <c r="BF423" s="1068"/>
      <c r="BG423" s="1068"/>
      <c r="BH423" s="1068"/>
      <c r="BI423" s="1068"/>
      <c r="BJ423" s="1068"/>
      <c r="BK423" s="1068"/>
      <c r="BL423" s="1068"/>
      <c r="BM423" s="1068"/>
      <c r="BN423" s="1068"/>
      <c r="BO423" s="1068"/>
      <c r="BP423" s="1068"/>
      <c r="BQ423" s="1068"/>
      <c r="BR423" s="1068"/>
      <c r="BS423" s="1110"/>
      <c r="BT423" s="1068"/>
      <c r="BU423" s="1068"/>
      <c r="BV423" s="1068"/>
      <c r="BW423" s="1068"/>
      <c r="BX423" s="1068"/>
      <c r="BY423" s="1068"/>
      <c r="BZ423" s="1068"/>
      <c r="CA423" s="1068"/>
      <c r="CB423" s="1068"/>
      <c r="CC423" s="1068"/>
      <c r="CD423" s="1068"/>
      <c r="CE423" s="1068"/>
      <c r="CF423" s="1068"/>
      <c r="CG423" s="1068"/>
      <c r="CH423" s="1068"/>
      <c r="CI423" s="1068"/>
      <c r="CJ423" s="1068"/>
      <c r="CK423" s="1068"/>
      <c r="CL423" s="1068"/>
      <c r="CM423" s="1110"/>
      <c r="CN423" s="1110"/>
    </row>
    <row r="424" spans="2:92">
      <c r="B424" s="1067"/>
      <c r="I424" s="1068"/>
      <c r="J424" s="1068"/>
      <c r="K424" s="1068"/>
      <c r="L424" s="1068"/>
      <c r="M424" s="1068"/>
      <c r="N424" s="1068"/>
      <c r="O424" s="1068"/>
      <c r="P424" s="1068"/>
      <c r="Q424" s="1068"/>
      <c r="R424" s="1068"/>
      <c r="S424" s="1068"/>
      <c r="T424" s="1068"/>
      <c r="U424" s="1068"/>
      <c r="V424" s="1068"/>
      <c r="W424" s="1068"/>
      <c r="X424" s="1068"/>
      <c r="Y424" s="1068"/>
      <c r="Z424" s="1068"/>
      <c r="AA424" s="1068"/>
      <c r="AB424" s="1110"/>
      <c r="AC424" s="1110"/>
      <c r="AD424" s="1110"/>
      <c r="AE424" s="1110"/>
      <c r="AF424" s="1068"/>
      <c r="AG424" s="1068"/>
      <c r="AH424" s="1068"/>
      <c r="AI424" s="1068"/>
      <c r="AJ424" s="1068"/>
      <c r="AK424" s="1068"/>
      <c r="AL424" s="1068"/>
      <c r="AM424" s="1068"/>
      <c r="AN424" s="1068"/>
      <c r="AO424" s="1068"/>
      <c r="AP424" s="1068"/>
      <c r="AQ424" s="1068"/>
      <c r="AR424" s="1068"/>
      <c r="AS424" s="1068"/>
      <c r="AT424" s="1068"/>
      <c r="AU424" s="1068"/>
      <c r="AV424" s="1068"/>
      <c r="AW424" s="1068"/>
      <c r="AX424" s="1069"/>
      <c r="AY424" s="1068"/>
      <c r="AZ424" s="1068"/>
      <c r="BA424" s="1068"/>
      <c r="BB424" s="1068"/>
      <c r="BC424" s="1068"/>
      <c r="BD424" s="1068"/>
      <c r="BE424" s="1068"/>
      <c r="BF424" s="1068"/>
      <c r="BG424" s="1068"/>
      <c r="BH424" s="1068"/>
      <c r="BI424" s="1068"/>
      <c r="BJ424" s="1068"/>
      <c r="BK424" s="1068"/>
      <c r="BL424" s="1068"/>
      <c r="BM424" s="1068"/>
      <c r="BN424" s="1068"/>
      <c r="BO424" s="1068"/>
      <c r="BP424" s="1068"/>
      <c r="BQ424" s="1068"/>
      <c r="BR424" s="1068"/>
      <c r="BS424" s="1110"/>
      <c r="BT424" s="1068"/>
      <c r="BU424" s="1068"/>
      <c r="BV424" s="1068"/>
      <c r="BW424" s="1068"/>
      <c r="BX424" s="1068"/>
      <c r="BY424" s="1068"/>
      <c r="BZ424" s="1068"/>
      <c r="CA424" s="1068"/>
      <c r="CB424" s="1068"/>
      <c r="CC424" s="1068"/>
      <c r="CD424" s="1068"/>
      <c r="CE424" s="1068"/>
      <c r="CF424" s="1068"/>
      <c r="CG424" s="1068"/>
      <c r="CH424" s="1068"/>
      <c r="CI424" s="1068"/>
      <c r="CJ424" s="1068"/>
      <c r="CK424" s="1068"/>
      <c r="CL424" s="1068"/>
      <c r="CM424" s="1110"/>
      <c r="CN424" s="1110"/>
    </row>
    <row r="425" spans="2:92">
      <c r="B425" s="1067"/>
      <c r="I425" s="1068"/>
      <c r="J425" s="1068"/>
      <c r="K425" s="1068"/>
      <c r="L425" s="1068"/>
      <c r="M425" s="1068"/>
      <c r="N425" s="1068"/>
      <c r="O425" s="1068"/>
      <c r="P425" s="1068"/>
      <c r="Q425" s="1068"/>
      <c r="R425" s="1068"/>
      <c r="S425" s="1068"/>
      <c r="T425" s="1068"/>
      <c r="U425" s="1068"/>
      <c r="V425" s="1068"/>
      <c r="W425" s="1068"/>
      <c r="X425" s="1068"/>
      <c r="Y425" s="1068"/>
      <c r="Z425" s="1068"/>
      <c r="AA425" s="1068"/>
      <c r="AB425" s="1110"/>
      <c r="AC425" s="1110"/>
      <c r="AD425" s="1110"/>
      <c r="AE425" s="1110"/>
      <c r="AF425" s="1068"/>
      <c r="AG425" s="1068"/>
      <c r="AH425" s="1068"/>
      <c r="AI425" s="1068"/>
      <c r="AJ425" s="1068"/>
      <c r="AK425" s="1068"/>
      <c r="AL425" s="1068"/>
      <c r="AM425" s="1068"/>
      <c r="AN425" s="1068"/>
      <c r="AO425" s="1068"/>
      <c r="AP425" s="1068"/>
      <c r="AQ425" s="1068"/>
      <c r="AR425" s="1068"/>
      <c r="AS425" s="1068"/>
      <c r="AT425" s="1068"/>
      <c r="AU425" s="1068"/>
      <c r="AV425" s="1068"/>
      <c r="AW425" s="1068"/>
      <c r="AX425" s="1069"/>
      <c r="AY425" s="1068"/>
      <c r="AZ425" s="1068"/>
      <c r="BA425" s="1068"/>
      <c r="BB425" s="1068"/>
      <c r="BC425" s="1068"/>
      <c r="BD425" s="1068"/>
      <c r="BE425" s="1068"/>
      <c r="BF425" s="1068"/>
      <c r="BG425" s="1068"/>
      <c r="BH425" s="1068"/>
      <c r="BI425" s="1068"/>
      <c r="BJ425" s="1068"/>
      <c r="BK425" s="1068"/>
      <c r="BL425" s="1068"/>
      <c r="BM425" s="1068"/>
      <c r="BN425" s="1068"/>
      <c r="BO425" s="1068"/>
      <c r="BP425" s="1068"/>
      <c r="BQ425" s="1068"/>
      <c r="BR425" s="1068"/>
      <c r="BS425" s="1110"/>
      <c r="BT425" s="1068"/>
      <c r="BU425" s="1068"/>
      <c r="BV425" s="1068"/>
      <c r="BW425" s="1068"/>
      <c r="BX425" s="1068"/>
      <c r="BY425" s="1068"/>
      <c r="BZ425" s="1068"/>
      <c r="CA425" s="1068"/>
      <c r="CB425" s="1068"/>
      <c r="CC425" s="1068"/>
      <c r="CD425" s="1068"/>
      <c r="CE425" s="1068"/>
      <c r="CF425" s="1068"/>
      <c r="CG425" s="1068"/>
      <c r="CH425" s="1068"/>
      <c r="CI425" s="1068"/>
      <c r="CJ425" s="1068"/>
      <c r="CK425" s="1068"/>
      <c r="CL425" s="1068"/>
      <c r="CM425" s="1110"/>
      <c r="CN425" s="1110"/>
    </row>
    <row r="426" spans="2:92">
      <c r="B426" s="1067"/>
      <c r="I426" s="1068"/>
      <c r="J426" s="1068"/>
      <c r="K426" s="1068"/>
      <c r="L426" s="1068"/>
      <c r="M426" s="1068"/>
      <c r="N426" s="1068"/>
      <c r="O426" s="1068"/>
      <c r="P426" s="1068"/>
      <c r="Q426" s="1068"/>
      <c r="R426" s="1068"/>
      <c r="S426" s="1068"/>
      <c r="T426" s="1068"/>
      <c r="U426" s="1068"/>
      <c r="V426" s="1068"/>
      <c r="W426" s="1068"/>
      <c r="X426" s="1068"/>
      <c r="Y426" s="1068"/>
      <c r="Z426" s="1068"/>
      <c r="AA426" s="1068"/>
      <c r="AB426" s="1110"/>
      <c r="AC426" s="1110"/>
      <c r="AD426" s="1110"/>
      <c r="AE426" s="1110"/>
      <c r="AF426" s="1068"/>
      <c r="AG426" s="1068"/>
      <c r="AH426" s="1068"/>
      <c r="AI426" s="1068"/>
      <c r="AJ426" s="1068"/>
      <c r="AK426" s="1068"/>
      <c r="AL426" s="1068"/>
      <c r="AM426" s="1068"/>
      <c r="AN426" s="1068"/>
      <c r="AO426" s="1068"/>
      <c r="AP426" s="1068"/>
      <c r="AQ426" s="1068"/>
      <c r="AR426" s="1068"/>
      <c r="AS426" s="1068"/>
      <c r="AT426" s="1068"/>
      <c r="AU426" s="1068"/>
      <c r="AV426" s="1068"/>
      <c r="AW426" s="1068"/>
      <c r="AX426" s="1069"/>
      <c r="AY426" s="1068"/>
      <c r="AZ426" s="1068"/>
      <c r="BA426" s="1068"/>
      <c r="BB426" s="1068"/>
      <c r="BC426" s="1068"/>
      <c r="BD426" s="1068"/>
      <c r="BE426" s="1068"/>
      <c r="BF426" s="1068"/>
      <c r="BG426" s="1068"/>
      <c r="BH426" s="1068"/>
      <c r="BI426" s="1068"/>
      <c r="BJ426" s="1068"/>
      <c r="BK426" s="1068"/>
      <c r="BL426" s="1068"/>
      <c r="BM426" s="1068"/>
      <c r="BN426" s="1068"/>
      <c r="BO426" s="1068"/>
      <c r="BP426" s="1068"/>
      <c r="BQ426" s="1068"/>
      <c r="BR426" s="1068"/>
      <c r="BS426" s="1110"/>
      <c r="BT426" s="1068"/>
      <c r="BU426" s="1068"/>
      <c r="BV426" s="1068"/>
      <c r="BW426" s="1068"/>
      <c r="BX426" s="1068"/>
      <c r="BY426" s="1068"/>
      <c r="BZ426" s="1068"/>
      <c r="CA426" s="1068"/>
      <c r="CB426" s="1068"/>
      <c r="CC426" s="1068"/>
      <c r="CD426" s="1068"/>
      <c r="CE426" s="1068"/>
      <c r="CF426" s="1068"/>
      <c r="CG426" s="1068"/>
      <c r="CH426" s="1068"/>
      <c r="CI426" s="1068"/>
      <c r="CJ426" s="1068"/>
      <c r="CK426" s="1068"/>
      <c r="CL426" s="1068"/>
      <c r="CM426" s="1110"/>
      <c r="CN426" s="1110"/>
    </row>
    <row r="427" spans="2:92">
      <c r="B427" s="1067"/>
      <c r="I427" s="1068"/>
      <c r="J427" s="1068"/>
      <c r="K427" s="1068"/>
      <c r="L427" s="1068"/>
      <c r="M427" s="1068"/>
      <c r="N427" s="1068"/>
      <c r="O427" s="1068"/>
      <c r="P427" s="1068"/>
      <c r="Q427" s="1068"/>
      <c r="R427" s="1068"/>
      <c r="S427" s="1068"/>
      <c r="T427" s="1068"/>
      <c r="U427" s="1068"/>
      <c r="V427" s="1068"/>
      <c r="W427" s="1068"/>
      <c r="X427" s="1068"/>
      <c r="Y427" s="1068"/>
      <c r="Z427" s="1068"/>
      <c r="AA427" s="1068"/>
      <c r="AB427" s="1110"/>
      <c r="AC427" s="1110"/>
      <c r="AD427" s="1110"/>
      <c r="AE427" s="1110"/>
      <c r="AF427" s="1068"/>
      <c r="AG427" s="1068"/>
      <c r="AH427" s="1068"/>
      <c r="AI427" s="1068"/>
      <c r="AJ427" s="1068"/>
      <c r="AK427" s="1068"/>
      <c r="AL427" s="1068"/>
      <c r="AM427" s="1068"/>
      <c r="AN427" s="1068"/>
      <c r="AO427" s="1068"/>
      <c r="AP427" s="1068"/>
      <c r="AQ427" s="1068"/>
      <c r="AR427" s="1068"/>
      <c r="AS427" s="1068"/>
      <c r="AT427" s="1068"/>
      <c r="AU427" s="1068"/>
      <c r="AV427" s="1068"/>
      <c r="AW427" s="1068"/>
      <c r="AX427" s="1069"/>
      <c r="AY427" s="1068"/>
      <c r="AZ427" s="1068"/>
      <c r="BA427" s="1068"/>
      <c r="BB427" s="1068"/>
      <c r="BC427" s="1068"/>
      <c r="BD427" s="1068"/>
      <c r="BE427" s="1068"/>
      <c r="BF427" s="1068"/>
      <c r="BG427" s="1068"/>
      <c r="BH427" s="1068"/>
      <c r="BI427" s="1068"/>
      <c r="BJ427" s="1068"/>
      <c r="BK427" s="1068"/>
      <c r="BL427" s="1068"/>
      <c r="BM427" s="1068"/>
      <c r="BN427" s="1068"/>
      <c r="BO427" s="1068"/>
      <c r="BP427" s="1068"/>
      <c r="BQ427" s="1068"/>
      <c r="BR427" s="1068"/>
      <c r="BS427" s="1110"/>
      <c r="BT427" s="1068"/>
      <c r="BU427" s="1068"/>
      <c r="BV427" s="1068"/>
      <c r="BW427" s="1068"/>
      <c r="BX427" s="1068"/>
      <c r="BY427" s="1068"/>
      <c r="BZ427" s="1068"/>
      <c r="CA427" s="1068"/>
      <c r="CB427" s="1068"/>
      <c r="CC427" s="1068"/>
      <c r="CD427" s="1068"/>
      <c r="CE427" s="1068"/>
      <c r="CF427" s="1068"/>
      <c r="CG427" s="1068"/>
      <c r="CH427" s="1068"/>
      <c r="CI427" s="1068"/>
      <c r="CJ427" s="1068"/>
      <c r="CK427" s="1068"/>
      <c r="CL427" s="1068"/>
      <c r="CM427" s="1110"/>
      <c r="CN427" s="1110"/>
    </row>
    <row r="428" spans="2:92">
      <c r="B428" s="1067"/>
      <c r="I428" s="1068"/>
      <c r="J428" s="1068"/>
      <c r="K428" s="1068"/>
      <c r="L428" s="1068"/>
      <c r="M428" s="1068"/>
      <c r="N428" s="1068"/>
      <c r="O428" s="1068"/>
      <c r="P428" s="1068"/>
      <c r="Q428" s="1068"/>
      <c r="R428" s="1068"/>
      <c r="S428" s="1068"/>
      <c r="T428" s="1068"/>
      <c r="U428" s="1068"/>
      <c r="V428" s="1068"/>
      <c r="W428" s="1068"/>
      <c r="X428" s="1068"/>
      <c r="Y428" s="1068"/>
      <c r="Z428" s="1068"/>
      <c r="AA428" s="1068"/>
      <c r="AB428" s="1110"/>
      <c r="AC428" s="1110"/>
      <c r="AD428" s="1110"/>
      <c r="AE428" s="1110"/>
      <c r="AF428" s="1068"/>
      <c r="AG428" s="1068"/>
      <c r="AH428" s="1068"/>
      <c r="AI428" s="1068"/>
      <c r="AJ428" s="1068"/>
      <c r="AK428" s="1068"/>
      <c r="AL428" s="1068"/>
      <c r="AM428" s="1068"/>
      <c r="AN428" s="1068"/>
      <c r="AO428" s="1068"/>
      <c r="AP428" s="1068"/>
      <c r="AQ428" s="1068"/>
      <c r="AR428" s="1068"/>
      <c r="AS428" s="1068"/>
      <c r="AT428" s="1068"/>
      <c r="AU428" s="1068"/>
      <c r="AV428" s="1068"/>
      <c r="AW428" s="1068"/>
      <c r="AX428" s="1069"/>
      <c r="AY428" s="1068"/>
      <c r="AZ428" s="1068"/>
      <c r="BA428" s="1068"/>
      <c r="BB428" s="1068"/>
      <c r="BC428" s="1068"/>
      <c r="BD428" s="1068"/>
      <c r="BE428" s="1068"/>
      <c r="BF428" s="1068"/>
      <c r="BG428" s="1068"/>
      <c r="BH428" s="1068"/>
      <c r="BI428" s="1068"/>
      <c r="BJ428" s="1068"/>
      <c r="BK428" s="1068"/>
      <c r="BL428" s="1068"/>
      <c r="BM428" s="1068"/>
      <c r="BN428" s="1068"/>
      <c r="BO428" s="1068"/>
      <c r="BP428" s="1068"/>
      <c r="BQ428" s="1068"/>
      <c r="BR428" s="1068"/>
      <c r="BS428" s="1110"/>
      <c r="BT428" s="1068"/>
      <c r="BU428" s="1068"/>
      <c r="BV428" s="1068"/>
      <c r="BW428" s="1068"/>
      <c r="BX428" s="1068"/>
      <c r="BY428" s="1068"/>
      <c r="BZ428" s="1068"/>
      <c r="CA428" s="1068"/>
      <c r="CB428" s="1068"/>
      <c r="CC428" s="1068"/>
      <c r="CD428" s="1068"/>
      <c r="CE428" s="1068"/>
      <c r="CF428" s="1068"/>
      <c r="CG428" s="1068"/>
      <c r="CH428" s="1068"/>
      <c r="CI428" s="1068"/>
      <c r="CJ428" s="1068"/>
      <c r="CK428" s="1068"/>
      <c r="CL428" s="1068"/>
      <c r="CM428" s="1110"/>
      <c r="CN428" s="1110"/>
    </row>
    <row r="429" spans="2:92">
      <c r="B429" s="1067"/>
      <c r="I429" s="1068"/>
      <c r="J429" s="1068"/>
      <c r="K429" s="1068"/>
      <c r="L429" s="1068"/>
      <c r="M429" s="1068"/>
      <c r="N429" s="1068"/>
      <c r="O429" s="1068"/>
      <c r="P429" s="1068"/>
      <c r="Q429" s="1068"/>
      <c r="R429" s="1068"/>
      <c r="S429" s="1068"/>
      <c r="T429" s="1068"/>
      <c r="U429" s="1068"/>
      <c r="V429" s="1068"/>
      <c r="W429" s="1068"/>
      <c r="X429" s="1068"/>
      <c r="Y429" s="1068"/>
      <c r="Z429" s="1068"/>
      <c r="AA429" s="1068"/>
      <c r="AB429" s="1110"/>
      <c r="AC429" s="1110"/>
      <c r="AD429" s="1110"/>
      <c r="AE429" s="1110"/>
      <c r="AF429" s="1068"/>
      <c r="AG429" s="1068"/>
      <c r="AH429" s="1068"/>
      <c r="AI429" s="1068"/>
      <c r="AJ429" s="1068"/>
      <c r="AK429" s="1068"/>
      <c r="AL429" s="1068"/>
      <c r="AM429" s="1068"/>
      <c r="AN429" s="1068"/>
      <c r="AO429" s="1068"/>
      <c r="AP429" s="1068"/>
      <c r="AQ429" s="1068"/>
      <c r="AR429" s="1068"/>
      <c r="AS429" s="1068"/>
      <c r="AT429" s="1068"/>
      <c r="AU429" s="1068"/>
      <c r="AV429" s="1068"/>
      <c r="AW429" s="1068"/>
      <c r="AX429" s="1069"/>
      <c r="AY429" s="1068"/>
      <c r="AZ429" s="1068"/>
      <c r="BA429" s="1068"/>
      <c r="BB429" s="1068"/>
      <c r="BC429" s="1068"/>
      <c r="BD429" s="1068"/>
      <c r="BE429" s="1068"/>
      <c r="BF429" s="1068"/>
      <c r="BG429" s="1068"/>
      <c r="BH429" s="1068"/>
      <c r="BI429" s="1068"/>
      <c r="BJ429" s="1068"/>
      <c r="BK429" s="1068"/>
      <c r="BL429" s="1068"/>
      <c r="BM429" s="1068"/>
      <c r="BN429" s="1068"/>
      <c r="BO429" s="1068"/>
      <c r="BP429" s="1068"/>
      <c r="BQ429" s="1068"/>
      <c r="BR429" s="1068"/>
      <c r="BS429" s="1110"/>
      <c r="BT429" s="1068"/>
      <c r="BU429" s="1068"/>
      <c r="BV429" s="1068"/>
      <c r="BW429" s="1068"/>
      <c r="BX429" s="1068"/>
      <c r="BY429" s="1068"/>
      <c r="BZ429" s="1068"/>
      <c r="CA429" s="1068"/>
      <c r="CB429" s="1068"/>
      <c r="CC429" s="1068"/>
      <c r="CD429" s="1068"/>
      <c r="CE429" s="1068"/>
      <c r="CF429" s="1068"/>
      <c r="CG429" s="1068"/>
      <c r="CH429" s="1068"/>
      <c r="CI429" s="1068"/>
      <c r="CJ429" s="1068"/>
      <c r="CK429" s="1068"/>
      <c r="CL429" s="1068"/>
      <c r="CM429" s="1110"/>
      <c r="CN429" s="1110"/>
    </row>
    <row r="430" spans="2:92">
      <c r="B430" s="1067"/>
      <c r="I430" s="1068"/>
      <c r="J430" s="1068"/>
      <c r="K430" s="1068"/>
      <c r="L430" s="1068"/>
      <c r="M430" s="1068"/>
      <c r="N430" s="1068"/>
      <c r="O430" s="1068"/>
      <c r="P430" s="1068"/>
      <c r="Q430" s="1068"/>
      <c r="R430" s="1068"/>
      <c r="S430" s="1068"/>
      <c r="T430" s="1068"/>
      <c r="U430" s="1068"/>
      <c r="V430" s="1068"/>
      <c r="W430" s="1068"/>
      <c r="X430" s="1068"/>
      <c r="Y430" s="1068"/>
      <c r="Z430" s="1068"/>
      <c r="AA430" s="1068"/>
      <c r="AB430" s="1110"/>
      <c r="AC430" s="1110"/>
      <c r="AD430" s="1110"/>
      <c r="AE430" s="1110"/>
      <c r="AF430" s="1068"/>
      <c r="AG430" s="1068"/>
      <c r="AH430" s="1068"/>
      <c r="AI430" s="1068"/>
      <c r="AJ430" s="1068"/>
      <c r="AK430" s="1068"/>
      <c r="AL430" s="1068"/>
      <c r="AM430" s="1068"/>
      <c r="AN430" s="1068"/>
      <c r="AO430" s="1068"/>
      <c r="AP430" s="1068"/>
      <c r="AQ430" s="1068"/>
      <c r="AR430" s="1068"/>
      <c r="AS430" s="1068"/>
      <c r="AT430" s="1068"/>
      <c r="AU430" s="1068"/>
      <c r="AV430" s="1068"/>
      <c r="AW430" s="1068"/>
      <c r="AX430" s="1069"/>
      <c r="AY430" s="1068"/>
      <c r="AZ430" s="1068"/>
      <c r="BA430" s="1068"/>
      <c r="BB430" s="1068"/>
      <c r="BC430" s="1068"/>
      <c r="BD430" s="1068"/>
      <c r="BE430" s="1068"/>
      <c r="BF430" s="1068"/>
      <c r="BG430" s="1068"/>
      <c r="BH430" s="1068"/>
      <c r="BI430" s="1068"/>
      <c r="BJ430" s="1068"/>
      <c r="BK430" s="1068"/>
      <c r="BL430" s="1068"/>
      <c r="BM430" s="1068"/>
      <c r="BN430" s="1068"/>
      <c r="BO430" s="1068"/>
      <c r="BP430" s="1068"/>
      <c r="BQ430" s="1068"/>
      <c r="BR430" s="1068"/>
      <c r="BS430" s="1110"/>
      <c r="BT430" s="1068"/>
      <c r="BU430" s="1068"/>
      <c r="BV430" s="1068"/>
      <c r="BW430" s="1068"/>
      <c r="BX430" s="1068"/>
      <c r="BY430" s="1068"/>
      <c r="BZ430" s="1068"/>
      <c r="CA430" s="1068"/>
      <c r="CB430" s="1068"/>
      <c r="CC430" s="1068"/>
      <c r="CD430" s="1068"/>
      <c r="CE430" s="1068"/>
      <c r="CF430" s="1068"/>
      <c r="CG430" s="1068"/>
      <c r="CH430" s="1068"/>
      <c r="CI430" s="1068"/>
      <c r="CJ430" s="1068"/>
      <c r="CK430" s="1068"/>
      <c r="CL430" s="1068"/>
      <c r="CM430" s="1110"/>
      <c r="CN430" s="1110"/>
    </row>
    <row r="431" spans="2:92">
      <c r="B431" s="1067"/>
      <c r="I431" s="1068"/>
      <c r="J431" s="1068"/>
      <c r="K431" s="1068"/>
      <c r="L431" s="1068"/>
      <c r="M431" s="1068"/>
      <c r="N431" s="1068"/>
      <c r="O431" s="1068"/>
      <c r="P431" s="1068"/>
      <c r="Q431" s="1068"/>
      <c r="R431" s="1068"/>
      <c r="S431" s="1068"/>
      <c r="T431" s="1068"/>
      <c r="U431" s="1068"/>
      <c r="V431" s="1068"/>
      <c r="W431" s="1068"/>
      <c r="X431" s="1068"/>
      <c r="Y431" s="1068"/>
      <c r="Z431" s="1068"/>
      <c r="AA431" s="1068"/>
      <c r="AB431" s="1110"/>
      <c r="AC431" s="1110"/>
      <c r="AD431" s="1110"/>
      <c r="AE431" s="1110"/>
      <c r="AF431" s="1068"/>
      <c r="AG431" s="1068"/>
      <c r="AH431" s="1068"/>
      <c r="AI431" s="1068"/>
      <c r="AJ431" s="1068"/>
      <c r="AK431" s="1068"/>
      <c r="AL431" s="1068"/>
      <c r="AM431" s="1068"/>
      <c r="AN431" s="1068"/>
      <c r="AO431" s="1068"/>
      <c r="AP431" s="1068"/>
      <c r="AQ431" s="1068"/>
      <c r="AR431" s="1068"/>
      <c r="AS431" s="1068"/>
      <c r="AT431" s="1068"/>
      <c r="AU431" s="1068"/>
      <c r="AV431" s="1068"/>
      <c r="AW431" s="1068"/>
      <c r="AX431" s="1069"/>
      <c r="AY431" s="1068"/>
      <c r="AZ431" s="1068"/>
      <c r="BA431" s="1068"/>
      <c r="BB431" s="1068"/>
      <c r="BC431" s="1068"/>
      <c r="BD431" s="1068"/>
      <c r="BE431" s="1068"/>
      <c r="BF431" s="1068"/>
      <c r="BG431" s="1068"/>
      <c r="BH431" s="1068"/>
      <c r="BI431" s="1068"/>
      <c r="BJ431" s="1068"/>
      <c r="BK431" s="1068"/>
      <c r="BL431" s="1068"/>
      <c r="BM431" s="1068"/>
      <c r="BN431" s="1068"/>
      <c r="BO431" s="1068"/>
      <c r="BP431" s="1068"/>
      <c r="BQ431" s="1068"/>
      <c r="BR431" s="1068"/>
      <c r="BS431" s="1110"/>
      <c r="BT431" s="1068"/>
      <c r="BU431" s="1068"/>
      <c r="BV431" s="1068"/>
      <c r="BW431" s="1068"/>
      <c r="BX431" s="1068"/>
      <c r="BY431" s="1068"/>
      <c r="BZ431" s="1068"/>
      <c r="CA431" s="1068"/>
      <c r="CB431" s="1068"/>
      <c r="CC431" s="1068"/>
      <c r="CD431" s="1068"/>
      <c r="CE431" s="1068"/>
      <c r="CF431" s="1068"/>
      <c r="CG431" s="1068"/>
      <c r="CH431" s="1068"/>
      <c r="CI431" s="1068"/>
      <c r="CJ431" s="1068"/>
      <c r="CK431" s="1068"/>
      <c r="CL431" s="1068"/>
      <c r="CM431" s="1110"/>
      <c r="CN431" s="1110"/>
    </row>
    <row r="432" spans="2:92">
      <c r="B432" s="1067"/>
      <c r="I432" s="1068"/>
      <c r="J432" s="1068"/>
      <c r="K432" s="1068"/>
      <c r="L432" s="1068"/>
      <c r="M432" s="1068"/>
      <c r="N432" s="1068"/>
      <c r="O432" s="1068"/>
      <c r="P432" s="1068"/>
      <c r="Q432" s="1068"/>
      <c r="R432" s="1068"/>
      <c r="S432" s="1068"/>
      <c r="T432" s="1068"/>
      <c r="U432" s="1068"/>
      <c r="V432" s="1068"/>
      <c r="W432" s="1068"/>
      <c r="X432" s="1068"/>
      <c r="Y432" s="1068"/>
      <c r="Z432" s="1068"/>
      <c r="AA432" s="1068"/>
      <c r="AB432" s="1110"/>
      <c r="AC432" s="1110"/>
      <c r="AD432" s="1110"/>
      <c r="AE432" s="1110"/>
      <c r="AF432" s="1068"/>
      <c r="AG432" s="1068"/>
      <c r="AH432" s="1068"/>
      <c r="AI432" s="1068"/>
      <c r="AJ432" s="1068"/>
      <c r="AK432" s="1068"/>
      <c r="AL432" s="1068"/>
      <c r="AM432" s="1068"/>
      <c r="AN432" s="1068"/>
      <c r="AO432" s="1068"/>
      <c r="AP432" s="1068"/>
      <c r="AQ432" s="1068"/>
      <c r="AR432" s="1068"/>
      <c r="AS432" s="1068"/>
      <c r="AT432" s="1068"/>
      <c r="AU432" s="1068"/>
      <c r="AV432" s="1068"/>
      <c r="AW432" s="1068"/>
      <c r="AX432" s="1069"/>
      <c r="AY432" s="1068"/>
      <c r="AZ432" s="1068"/>
      <c r="BA432" s="1068"/>
      <c r="BB432" s="1068"/>
      <c r="BC432" s="1068"/>
      <c r="BD432" s="1068"/>
      <c r="BE432" s="1068"/>
      <c r="BF432" s="1068"/>
      <c r="BG432" s="1068"/>
      <c r="BH432" s="1068"/>
      <c r="BI432" s="1068"/>
      <c r="BJ432" s="1068"/>
      <c r="BK432" s="1068"/>
      <c r="BL432" s="1068"/>
      <c r="BM432" s="1068"/>
      <c r="BN432" s="1068"/>
      <c r="BO432" s="1068"/>
      <c r="BP432" s="1068"/>
      <c r="BQ432" s="1068"/>
      <c r="BR432" s="1068"/>
      <c r="BS432" s="1110"/>
      <c r="BT432" s="1068"/>
      <c r="BU432" s="1068"/>
      <c r="BV432" s="1068"/>
      <c r="BW432" s="1068"/>
      <c r="BX432" s="1068"/>
      <c r="BY432" s="1068"/>
      <c r="BZ432" s="1068"/>
      <c r="CA432" s="1068"/>
      <c r="CB432" s="1068"/>
      <c r="CC432" s="1068"/>
      <c r="CD432" s="1068"/>
      <c r="CE432" s="1068"/>
      <c r="CF432" s="1068"/>
      <c r="CG432" s="1068"/>
      <c r="CH432" s="1068"/>
      <c r="CI432" s="1068"/>
      <c r="CJ432" s="1068"/>
      <c r="CK432" s="1068"/>
      <c r="CL432" s="1068"/>
      <c r="CM432" s="1110"/>
      <c r="CN432" s="1110"/>
    </row>
    <row r="433" spans="2:92">
      <c r="B433" s="1067"/>
      <c r="I433" s="1068"/>
      <c r="J433" s="1068"/>
      <c r="K433" s="1068"/>
      <c r="L433" s="1068"/>
      <c r="M433" s="1068"/>
      <c r="N433" s="1068"/>
      <c r="O433" s="1068"/>
      <c r="P433" s="1068"/>
      <c r="Q433" s="1068"/>
      <c r="R433" s="1068"/>
      <c r="S433" s="1068"/>
      <c r="T433" s="1068"/>
      <c r="U433" s="1068"/>
      <c r="V433" s="1068"/>
      <c r="W433" s="1068"/>
      <c r="X433" s="1068"/>
      <c r="Y433" s="1068"/>
      <c r="Z433" s="1068"/>
      <c r="AA433" s="1068"/>
      <c r="AB433" s="1110"/>
      <c r="AC433" s="1110"/>
      <c r="AD433" s="1110"/>
      <c r="AE433" s="1110"/>
      <c r="AF433" s="1068"/>
      <c r="AG433" s="1068"/>
      <c r="AH433" s="1068"/>
      <c r="AI433" s="1068"/>
      <c r="AJ433" s="1068"/>
      <c r="AK433" s="1068"/>
      <c r="AL433" s="1068"/>
      <c r="AM433" s="1068"/>
      <c r="AN433" s="1068"/>
      <c r="AO433" s="1068"/>
      <c r="AP433" s="1068"/>
      <c r="AQ433" s="1068"/>
      <c r="AR433" s="1068"/>
      <c r="AS433" s="1068"/>
      <c r="AT433" s="1068"/>
      <c r="AU433" s="1068"/>
      <c r="AV433" s="1068"/>
      <c r="AW433" s="1068"/>
      <c r="AX433" s="1069"/>
      <c r="AY433" s="1068"/>
      <c r="AZ433" s="1068"/>
      <c r="BA433" s="1068"/>
      <c r="BB433" s="1068"/>
      <c r="BC433" s="1068"/>
      <c r="BD433" s="1068"/>
      <c r="BE433" s="1068"/>
      <c r="BF433" s="1068"/>
      <c r="BG433" s="1068"/>
      <c r="BH433" s="1068"/>
      <c r="BI433" s="1068"/>
      <c r="BJ433" s="1068"/>
      <c r="BK433" s="1068"/>
      <c r="BL433" s="1068"/>
      <c r="BM433" s="1068"/>
      <c r="BN433" s="1068"/>
      <c r="BO433" s="1068"/>
      <c r="BP433" s="1068"/>
      <c r="BQ433" s="1068"/>
      <c r="BR433" s="1068"/>
      <c r="BS433" s="1110"/>
      <c r="BT433" s="1068"/>
      <c r="BU433" s="1068"/>
      <c r="BV433" s="1068"/>
      <c r="BW433" s="1068"/>
      <c r="BX433" s="1068"/>
      <c r="BY433" s="1068"/>
      <c r="BZ433" s="1068"/>
      <c r="CA433" s="1068"/>
      <c r="CB433" s="1068"/>
      <c r="CC433" s="1068"/>
      <c r="CD433" s="1068"/>
      <c r="CE433" s="1068"/>
      <c r="CF433" s="1068"/>
      <c r="CG433" s="1068"/>
      <c r="CH433" s="1068"/>
      <c r="CI433" s="1068"/>
      <c r="CJ433" s="1068"/>
      <c r="CK433" s="1068"/>
      <c r="CL433" s="1068"/>
      <c r="CM433" s="1110"/>
      <c r="CN433" s="1110"/>
    </row>
    <row r="434" spans="2:92">
      <c r="B434" s="1067"/>
      <c r="I434" s="1068"/>
      <c r="J434" s="1068"/>
      <c r="K434" s="1068"/>
      <c r="L434" s="1068"/>
      <c r="M434" s="1068"/>
      <c r="N434" s="1068"/>
      <c r="O434" s="1068"/>
      <c r="P434" s="1068"/>
      <c r="Q434" s="1068"/>
      <c r="R434" s="1068"/>
      <c r="S434" s="1068"/>
      <c r="T434" s="1068"/>
      <c r="U434" s="1068"/>
      <c r="V434" s="1068"/>
      <c r="W434" s="1068"/>
      <c r="X434" s="1068"/>
      <c r="Y434" s="1068"/>
      <c r="Z434" s="1068"/>
      <c r="AA434" s="1068"/>
      <c r="AB434" s="1110"/>
      <c r="AC434" s="1110"/>
      <c r="AD434" s="1110"/>
      <c r="AE434" s="1110"/>
      <c r="AF434" s="1068"/>
      <c r="AG434" s="1068"/>
      <c r="AH434" s="1068"/>
      <c r="AI434" s="1068"/>
      <c r="AJ434" s="1068"/>
      <c r="AK434" s="1068"/>
      <c r="AL434" s="1068"/>
      <c r="AM434" s="1068"/>
      <c r="AN434" s="1068"/>
      <c r="AO434" s="1068"/>
      <c r="AP434" s="1068"/>
      <c r="AQ434" s="1068"/>
      <c r="AR434" s="1068"/>
      <c r="AS434" s="1068"/>
      <c r="AT434" s="1068"/>
      <c r="AU434" s="1068"/>
      <c r="AV434" s="1068"/>
      <c r="AW434" s="1068"/>
      <c r="AX434" s="1069"/>
      <c r="AY434" s="1068"/>
      <c r="AZ434" s="1068"/>
      <c r="BA434" s="1068"/>
      <c r="BB434" s="1068"/>
      <c r="BC434" s="1068"/>
      <c r="BD434" s="1068"/>
      <c r="BE434" s="1068"/>
      <c r="BF434" s="1068"/>
      <c r="BG434" s="1068"/>
      <c r="BH434" s="1068"/>
      <c r="BI434" s="1068"/>
      <c r="BJ434" s="1068"/>
      <c r="BK434" s="1068"/>
      <c r="BL434" s="1068"/>
      <c r="BM434" s="1068"/>
      <c r="BN434" s="1068"/>
      <c r="BO434" s="1068"/>
      <c r="BP434" s="1068"/>
      <c r="BQ434" s="1068"/>
      <c r="BR434" s="1068"/>
      <c r="BS434" s="1110"/>
      <c r="BT434" s="1068"/>
      <c r="BU434" s="1068"/>
      <c r="BV434" s="1068"/>
      <c r="BW434" s="1068"/>
      <c r="BX434" s="1068"/>
      <c r="BY434" s="1068"/>
      <c r="BZ434" s="1068"/>
      <c r="CA434" s="1068"/>
      <c r="CB434" s="1068"/>
      <c r="CC434" s="1068"/>
      <c r="CD434" s="1068"/>
      <c r="CE434" s="1068"/>
      <c r="CF434" s="1068"/>
      <c r="CG434" s="1068"/>
      <c r="CH434" s="1068"/>
      <c r="CI434" s="1068"/>
      <c r="CJ434" s="1068"/>
      <c r="CK434" s="1068"/>
      <c r="CL434" s="1068"/>
      <c r="CM434" s="1110"/>
      <c r="CN434" s="1110"/>
    </row>
    <row r="435" spans="2:92">
      <c r="B435" s="1067"/>
      <c r="I435" s="1068"/>
      <c r="J435" s="1068"/>
      <c r="K435" s="1068"/>
      <c r="L435" s="1068"/>
      <c r="M435" s="1068"/>
      <c r="N435" s="1068"/>
      <c r="O435" s="1068"/>
      <c r="P435" s="1068"/>
      <c r="Q435" s="1068"/>
      <c r="R435" s="1068"/>
      <c r="S435" s="1068"/>
      <c r="T435" s="1068"/>
      <c r="U435" s="1068"/>
      <c r="V435" s="1068"/>
      <c r="W435" s="1068"/>
      <c r="X435" s="1068"/>
      <c r="Y435" s="1068"/>
      <c r="Z435" s="1068"/>
      <c r="AA435" s="1068"/>
      <c r="AB435" s="1110"/>
      <c r="AC435" s="1110"/>
      <c r="AD435" s="1110"/>
      <c r="AE435" s="1110"/>
      <c r="AF435" s="1068"/>
      <c r="AG435" s="1068"/>
      <c r="AH435" s="1068"/>
      <c r="AI435" s="1068"/>
      <c r="AJ435" s="1068"/>
      <c r="AK435" s="1068"/>
      <c r="AL435" s="1068"/>
      <c r="AM435" s="1068"/>
      <c r="AN435" s="1068"/>
      <c r="AO435" s="1068"/>
      <c r="AP435" s="1068"/>
      <c r="AQ435" s="1068"/>
      <c r="AR435" s="1068"/>
      <c r="AS435" s="1068"/>
      <c r="AT435" s="1068"/>
      <c r="AU435" s="1068"/>
      <c r="AV435" s="1068"/>
      <c r="AW435" s="1068"/>
      <c r="AX435" s="1069"/>
      <c r="AY435" s="1068"/>
      <c r="AZ435" s="1068"/>
      <c r="BA435" s="1068"/>
      <c r="BB435" s="1068"/>
      <c r="BC435" s="1068"/>
      <c r="BD435" s="1068"/>
      <c r="BE435" s="1068"/>
      <c r="BF435" s="1068"/>
      <c r="BG435" s="1068"/>
      <c r="BH435" s="1068"/>
      <c r="BI435" s="1068"/>
      <c r="BJ435" s="1068"/>
      <c r="BK435" s="1068"/>
      <c r="BL435" s="1068"/>
      <c r="BM435" s="1068"/>
      <c r="BN435" s="1068"/>
      <c r="BO435" s="1068"/>
      <c r="BP435" s="1068"/>
      <c r="BQ435" s="1068"/>
      <c r="BR435" s="1068"/>
      <c r="BS435" s="1110"/>
      <c r="BT435" s="1068"/>
      <c r="BU435" s="1068"/>
      <c r="BV435" s="1068"/>
      <c r="BW435" s="1068"/>
      <c r="BX435" s="1068"/>
      <c r="BY435" s="1068"/>
      <c r="BZ435" s="1068"/>
      <c r="CA435" s="1068"/>
      <c r="CB435" s="1068"/>
      <c r="CC435" s="1068"/>
      <c r="CD435" s="1068"/>
      <c r="CE435" s="1068"/>
      <c r="CF435" s="1068"/>
      <c r="CG435" s="1068"/>
      <c r="CH435" s="1068"/>
      <c r="CI435" s="1068"/>
      <c r="CJ435" s="1068"/>
      <c r="CK435" s="1068"/>
      <c r="CL435" s="1068"/>
      <c r="CM435" s="1110"/>
      <c r="CN435" s="1110"/>
    </row>
    <row r="436" spans="2:92">
      <c r="B436" s="1067"/>
      <c r="I436" s="1068"/>
      <c r="J436" s="1068"/>
      <c r="K436" s="1068"/>
      <c r="L436" s="1068"/>
      <c r="M436" s="1068"/>
      <c r="N436" s="1068"/>
      <c r="O436" s="1068"/>
      <c r="P436" s="1068"/>
      <c r="Q436" s="1068"/>
      <c r="R436" s="1068"/>
      <c r="S436" s="1068"/>
      <c r="T436" s="1068"/>
      <c r="U436" s="1068"/>
      <c r="V436" s="1068"/>
      <c r="W436" s="1068"/>
      <c r="X436" s="1068"/>
      <c r="Y436" s="1068"/>
      <c r="Z436" s="1068"/>
      <c r="AA436" s="1068"/>
      <c r="AB436" s="1110"/>
      <c r="AC436" s="1110"/>
      <c r="AD436" s="1110"/>
      <c r="AE436" s="1110"/>
      <c r="AF436" s="1068"/>
      <c r="AG436" s="1068"/>
      <c r="AH436" s="1068"/>
      <c r="AI436" s="1068"/>
      <c r="AJ436" s="1068"/>
      <c r="AK436" s="1068"/>
      <c r="AL436" s="1068"/>
      <c r="AM436" s="1068"/>
      <c r="AN436" s="1068"/>
      <c r="AO436" s="1068"/>
      <c r="AP436" s="1068"/>
      <c r="AQ436" s="1068"/>
      <c r="AR436" s="1068"/>
      <c r="AS436" s="1068"/>
      <c r="AT436" s="1068"/>
      <c r="AU436" s="1068"/>
      <c r="AV436" s="1068"/>
      <c r="AW436" s="1068"/>
      <c r="AX436" s="1069"/>
      <c r="AY436" s="1068"/>
      <c r="AZ436" s="1068"/>
      <c r="BA436" s="1068"/>
      <c r="BB436" s="1068"/>
      <c r="BC436" s="1068"/>
      <c r="BD436" s="1068"/>
      <c r="BE436" s="1068"/>
      <c r="BF436" s="1068"/>
      <c r="BG436" s="1068"/>
      <c r="BH436" s="1068"/>
      <c r="BI436" s="1068"/>
      <c r="BJ436" s="1068"/>
      <c r="BK436" s="1068"/>
      <c r="BL436" s="1068"/>
      <c r="BM436" s="1068"/>
      <c r="BN436" s="1068"/>
      <c r="BO436" s="1068"/>
      <c r="BP436" s="1068"/>
      <c r="BQ436" s="1068"/>
      <c r="BR436" s="1068"/>
      <c r="BS436" s="1110"/>
      <c r="BT436" s="1068"/>
      <c r="BU436" s="1068"/>
      <c r="BV436" s="1068"/>
      <c r="BW436" s="1068"/>
      <c r="BX436" s="1068"/>
      <c r="BY436" s="1068"/>
      <c r="BZ436" s="1068"/>
      <c r="CA436" s="1068"/>
      <c r="CB436" s="1068"/>
      <c r="CC436" s="1068"/>
      <c r="CD436" s="1068"/>
      <c r="CE436" s="1068"/>
      <c r="CF436" s="1068"/>
      <c r="CG436" s="1068"/>
      <c r="CH436" s="1068"/>
      <c r="CI436" s="1068"/>
      <c r="CJ436" s="1068"/>
      <c r="CK436" s="1068"/>
      <c r="CL436" s="1068"/>
      <c r="CM436" s="1110"/>
      <c r="CN436" s="1110"/>
    </row>
    <row r="437" spans="2:92">
      <c r="B437" s="1067"/>
      <c r="I437" s="1068"/>
      <c r="J437" s="1068"/>
      <c r="K437" s="1068"/>
      <c r="L437" s="1068"/>
      <c r="M437" s="1068"/>
      <c r="N437" s="1068"/>
      <c r="O437" s="1068"/>
      <c r="P437" s="1068"/>
      <c r="Q437" s="1068"/>
      <c r="R437" s="1068"/>
      <c r="S437" s="1068"/>
      <c r="T437" s="1068"/>
      <c r="U437" s="1068"/>
      <c r="V437" s="1068"/>
      <c r="W437" s="1068"/>
      <c r="X437" s="1068"/>
      <c r="Y437" s="1068"/>
      <c r="Z437" s="1068"/>
      <c r="AA437" s="1068"/>
      <c r="AB437" s="1110"/>
      <c r="AC437" s="1110"/>
      <c r="AD437" s="1110"/>
      <c r="AE437" s="1110"/>
      <c r="AF437" s="1068"/>
      <c r="AG437" s="1068"/>
      <c r="AH437" s="1068"/>
      <c r="AI437" s="1068"/>
      <c r="AJ437" s="1068"/>
      <c r="AK437" s="1068"/>
      <c r="AL437" s="1068"/>
      <c r="AM437" s="1068"/>
      <c r="AN437" s="1068"/>
      <c r="AO437" s="1068"/>
      <c r="AP437" s="1068"/>
      <c r="AQ437" s="1068"/>
      <c r="AR437" s="1068"/>
      <c r="AS437" s="1068"/>
      <c r="AT437" s="1068"/>
      <c r="AU437" s="1068"/>
      <c r="AV437" s="1068"/>
      <c r="AW437" s="1068"/>
      <c r="AX437" s="1069"/>
      <c r="AY437" s="1068"/>
      <c r="AZ437" s="1068"/>
      <c r="BA437" s="1068"/>
      <c r="BB437" s="1068"/>
      <c r="BC437" s="1068"/>
      <c r="BD437" s="1068"/>
      <c r="BE437" s="1068"/>
      <c r="BF437" s="1068"/>
      <c r="BG437" s="1068"/>
      <c r="BH437" s="1068"/>
      <c r="BI437" s="1068"/>
      <c r="BJ437" s="1068"/>
      <c r="BK437" s="1068"/>
      <c r="BL437" s="1068"/>
      <c r="BM437" s="1068"/>
      <c r="BN437" s="1068"/>
      <c r="BO437" s="1068"/>
      <c r="BP437" s="1068"/>
      <c r="BQ437" s="1068"/>
      <c r="BR437" s="1068"/>
      <c r="BS437" s="1110"/>
      <c r="BT437" s="1068"/>
      <c r="BU437" s="1068"/>
      <c r="BV437" s="1068"/>
      <c r="BW437" s="1068"/>
      <c r="BX437" s="1068"/>
      <c r="BY437" s="1068"/>
      <c r="BZ437" s="1068"/>
      <c r="CA437" s="1068"/>
      <c r="CB437" s="1068"/>
      <c r="CC437" s="1068"/>
      <c r="CD437" s="1068"/>
      <c r="CE437" s="1068"/>
      <c r="CF437" s="1068"/>
      <c r="CG437" s="1068"/>
      <c r="CH437" s="1068"/>
      <c r="CI437" s="1068"/>
      <c r="CJ437" s="1068"/>
      <c r="CK437" s="1068"/>
      <c r="CL437" s="1068"/>
      <c r="CM437" s="1110"/>
      <c r="CN437" s="1110"/>
    </row>
    <row r="438" spans="2:92">
      <c r="B438" s="1067"/>
      <c r="I438" s="1068"/>
      <c r="J438" s="1068"/>
      <c r="K438" s="1068"/>
      <c r="L438" s="1068"/>
      <c r="M438" s="1068"/>
      <c r="N438" s="1068"/>
      <c r="O438" s="1068"/>
      <c r="P438" s="1068"/>
      <c r="Q438" s="1068"/>
      <c r="R438" s="1068"/>
      <c r="S438" s="1068"/>
      <c r="T438" s="1068"/>
      <c r="U438" s="1068"/>
      <c r="V438" s="1068"/>
      <c r="W438" s="1068"/>
      <c r="X438" s="1068"/>
      <c r="Y438" s="1068"/>
      <c r="Z438" s="1068"/>
      <c r="AA438" s="1068"/>
      <c r="AB438" s="1110"/>
      <c r="AC438" s="1110"/>
      <c r="AD438" s="1110"/>
      <c r="AE438" s="1110"/>
      <c r="AF438" s="1068"/>
      <c r="AG438" s="1068"/>
      <c r="AH438" s="1068"/>
      <c r="AI438" s="1068"/>
      <c r="AJ438" s="1068"/>
      <c r="AK438" s="1068"/>
      <c r="AL438" s="1068"/>
      <c r="AM438" s="1068"/>
      <c r="AN438" s="1068"/>
      <c r="AO438" s="1068"/>
      <c r="AP438" s="1068"/>
      <c r="AQ438" s="1068"/>
      <c r="AR438" s="1068"/>
      <c r="AS438" s="1068"/>
      <c r="AT438" s="1068"/>
      <c r="AU438" s="1068"/>
      <c r="AV438" s="1068"/>
      <c r="AW438" s="1068"/>
      <c r="AX438" s="1069"/>
      <c r="AY438" s="1068"/>
      <c r="AZ438" s="1068"/>
      <c r="BA438" s="1068"/>
      <c r="BB438" s="1068"/>
      <c r="BC438" s="1068"/>
      <c r="BD438" s="1068"/>
      <c r="BE438" s="1068"/>
      <c r="BF438" s="1068"/>
      <c r="BG438" s="1068"/>
      <c r="BH438" s="1068"/>
      <c r="BI438" s="1068"/>
      <c r="BJ438" s="1068"/>
      <c r="BK438" s="1068"/>
      <c r="BL438" s="1068"/>
      <c r="BM438" s="1068"/>
      <c r="BN438" s="1068"/>
      <c r="BO438" s="1068"/>
      <c r="BP438" s="1068"/>
      <c r="BQ438" s="1068"/>
      <c r="BR438" s="1068"/>
      <c r="BS438" s="1110"/>
      <c r="BT438" s="1068"/>
      <c r="BU438" s="1068"/>
      <c r="BV438" s="1068"/>
      <c r="BW438" s="1068"/>
      <c r="BX438" s="1068"/>
      <c r="BY438" s="1068"/>
      <c r="BZ438" s="1068"/>
      <c r="CA438" s="1068"/>
      <c r="CB438" s="1068"/>
      <c r="CC438" s="1068"/>
      <c r="CD438" s="1068"/>
      <c r="CE438" s="1068"/>
      <c r="CF438" s="1068"/>
      <c r="CG438" s="1068"/>
      <c r="CH438" s="1068"/>
      <c r="CI438" s="1068"/>
      <c r="CJ438" s="1068"/>
      <c r="CK438" s="1068"/>
      <c r="CL438" s="1068"/>
      <c r="CM438" s="1110"/>
      <c r="CN438" s="1110"/>
    </row>
    <row r="439" spans="2:92">
      <c r="B439" s="1067"/>
      <c r="I439" s="1068"/>
      <c r="J439" s="1068"/>
      <c r="K439" s="1068"/>
      <c r="L439" s="1068"/>
      <c r="M439" s="1068"/>
      <c r="N439" s="1068"/>
      <c r="O439" s="1068"/>
      <c r="P439" s="1068"/>
      <c r="Q439" s="1068"/>
      <c r="R439" s="1068"/>
      <c r="S439" s="1068"/>
      <c r="T439" s="1068"/>
      <c r="U439" s="1068"/>
      <c r="V439" s="1068"/>
      <c r="W439" s="1068"/>
      <c r="X439" s="1068"/>
      <c r="Y439" s="1068"/>
      <c r="Z439" s="1068"/>
      <c r="AA439" s="1068"/>
      <c r="AB439" s="1110"/>
      <c r="AC439" s="1110"/>
      <c r="AD439" s="1110"/>
      <c r="AE439" s="1110"/>
      <c r="AF439" s="1068"/>
      <c r="AG439" s="1068"/>
      <c r="AH439" s="1068"/>
      <c r="AI439" s="1068"/>
      <c r="AJ439" s="1068"/>
      <c r="AK439" s="1068"/>
      <c r="AL439" s="1068"/>
      <c r="AM439" s="1068"/>
      <c r="AN439" s="1068"/>
      <c r="AO439" s="1068"/>
      <c r="AP439" s="1068"/>
      <c r="AQ439" s="1068"/>
      <c r="AR439" s="1068"/>
      <c r="AS439" s="1068"/>
      <c r="AT439" s="1068"/>
      <c r="AU439" s="1068"/>
      <c r="AV439" s="1068"/>
      <c r="AW439" s="1068"/>
      <c r="AX439" s="1069"/>
      <c r="AY439" s="1068"/>
      <c r="AZ439" s="1068"/>
      <c r="BA439" s="1068"/>
      <c r="BB439" s="1068"/>
      <c r="BC439" s="1068"/>
      <c r="BD439" s="1068"/>
      <c r="BE439" s="1068"/>
      <c r="BF439" s="1068"/>
      <c r="BG439" s="1068"/>
      <c r="BH439" s="1068"/>
      <c r="BI439" s="1068"/>
      <c r="BJ439" s="1068"/>
      <c r="BK439" s="1068"/>
      <c r="BL439" s="1068"/>
      <c r="BM439" s="1068"/>
      <c r="BN439" s="1068"/>
      <c r="BO439" s="1068"/>
      <c r="BP439" s="1068"/>
      <c r="BQ439" s="1068"/>
      <c r="BR439" s="1068"/>
      <c r="BS439" s="1110"/>
      <c r="BT439" s="1068"/>
      <c r="BU439" s="1068"/>
      <c r="BV439" s="1068"/>
      <c r="BW439" s="1068"/>
      <c r="BX439" s="1068"/>
      <c r="BY439" s="1068"/>
      <c r="BZ439" s="1068"/>
      <c r="CA439" s="1068"/>
      <c r="CB439" s="1068"/>
      <c r="CC439" s="1068"/>
      <c r="CD439" s="1068"/>
      <c r="CE439" s="1068"/>
      <c r="CF439" s="1068"/>
      <c r="CG439" s="1068"/>
      <c r="CH439" s="1068"/>
      <c r="CI439" s="1068"/>
      <c r="CJ439" s="1068"/>
      <c r="CK439" s="1068"/>
      <c r="CL439" s="1068"/>
      <c r="CM439" s="1110"/>
      <c r="CN439" s="1110"/>
    </row>
    <row r="440" spans="2:92">
      <c r="B440" s="1067"/>
      <c r="I440" s="1068"/>
      <c r="J440" s="1068"/>
      <c r="K440" s="1068"/>
      <c r="L440" s="1068"/>
      <c r="M440" s="1068"/>
      <c r="N440" s="1068"/>
      <c r="O440" s="1068"/>
      <c r="P440" s="1068"/>
      <c r="Q440" s="1068"/>
      <c r="R440" s="1068"/>
      <c r="S440" s="1068"/>
      <c r="T440" s="1068"/>
      <c r="U440" s="1068"/>
      <c r="V440" s="1068"/>
      <c r="W440" s="1068"/>
      <c r="X440" s="1068"/>
      <c r="Y440" s="1068"/>
      <c r="Z440" s="1068"/>
      <c r="AA440" s="1068"/>
      <c r="AB440" s="1110"/>
      <c r="AC440" s="1110"/>
      <c r="AD440" s="1110"/>
      <c r="AE440" s="1110"/>
      <c r="AF440" s="1068"/>
      <c r="AG440" s="1068"/>
      <c r="AH440" s="1068"/>
      <c r="AI440" s="1068"/>
      <c r="AJ440" s="1068"/>
      <c r="AK440" s="1068"/>
      <c r="AL440" s="1068"/>
      <c r="AM440" s="1068"/>
      <c r="AN440" s="1068"/>
      <c r="AO440" s="1068"/>
      <c r="AP440" s="1068"/>
      <c r="AQ440" s="1068"/>
      <c r="AR440" s="1068"/>
      <c r="AS440" s="1068"/>
      <c r="AT440" s="1068"/>
      <c r="AU440" s="1068"/>
      <c r="AV440" s="1068"/>
      <c r="AW440" s="1068"/>
      <c r="AX440" s="1069"/>
      <c r="AY440" s="1068"/>
      <c r="AZ440" s="1068"/>
      <c r="BA440" s="1068"/>
      <c r="BB440" s="1068"/>
      <c r="BC440" s="1068"/>
      <c r="BD440" s="1068"/>
      <c r="BE440" s="1068"/>
      <c r="BF440" s="1068"/>
      <c r="BG440" s="1068"/>
      <c r="BH440" s="1068"/>
      <c r="BI440" s="1068"/>
      <c r="BJ440" s="1068"/>
      <c r="BK440" s="1068"/>
      <c r="BL440" s="1068"/>
      <c r="BM440" s="1068"/>
      <c r="BN440" s="1068"/>
      <c r="BO440" s="1068"/>
      <c r="BP440" s="1068"/>
      <c r="BQ440" s="1068"/>
      <c r="BR440" s="1068"/>
      <c r="BS440" s="1110"/>
      <c r="BT440" s="1068"/>
      <c r="BU440" s="1068"/>
      <c r="BV440" s="1068"/>
      <c r="BW440" s="1068"/>
      <c r="BX440" s="1068"/>
      <c r="BY440" s="1068"/>
      <c r="BZ440" s="1068"/>
      <c r="CA440" s="1068"/>
      <c r="CB440" s="1068"/>
      <c r="CC440" s="1068"/>
      <c r="CD440" s="1068"/>
      <c r="CE440" s="1068"/>
      <c r="CF440" s="1068"/>
      <c r="CG440" s="1068"/>
      <c r="CH440" s="1068"/>
      <c r="CI440" s="1068"/>
      <c r="CJ440" s="1068"/>
      <c r="CK440" s="1068"/>
      <c r="CL440" s="1068"/>
      <c r="CM440" s="1110"/>
      <c r="CN440" s="1110"/>
    </row>
    <row r="441" spans="2:92">
      <c r="B441" s="1067"/>
      <c r="I441" s="1068"/>
      <c r="J441" s="1068"/>
      <c r="K441" s="1068"/>
      <c r="L441" s="1068"/>
      <c r="M441" s="1068"/>
      <c r="N441" s="1068"/>
      <c r="O441" s="1068"/>
      <c r="P441" s="1068"/>
      <c r="Q441" s="1068"/>
      <c r="R441" s="1068"/>
      <c r="S441" s="1068"/>
      <c r="T441" s="1068"/>
      <c r="U441" s="1068"/>
      <c r="V441" s="1068"/>
      <c r="W441" s="1068"/>
      <c r="X441" s="1068"/>
      <c r="Y441" s="1068"/>
      <c r="Z441" s="1068"/>
      <c r="AA441" s="1068"/>
      <c r="AB441" s="1110"/>
      <c r="AC441" s="1110"/>
      <c r="AD441" s="1110"/>
      <c r="AE441" s="1110"/>
      <c r="AF441" s="1068"/>
      <c r="AG441" s="1068"/>
      <c r="AH441" s="1068"/>
      <c r="AI441" s="1068"/>
      <c r="AJ441" s="1068"/>
      <c r="AK441" s="1068"/>
      <c r="AL441" s="1068"/>
      <c r="AM441" s="1068"/>
      <c r="AN441" s="1068"/>
      <c r="AO441" s="1068"/>
      <c r="AP441" s="1068"/>
      <c r="AQ441" s="1068"/>
      <c r="AR441" s="1068"/>
      <c r="AS441" s="1068"/>
      <c r="AT441" s="1068"/>
      <c r="AU441" s="1068"/>
      <c r="AV441" s="1068"/>
      <c r="AW441" s="1068"/>
      <c r="AX441" s="1069"/>
      <c r="AY441" s="1068"/>
      <c r="AZ441" s="1068"/>
      <c r="BA441" s="1068"/>
      <c r="BB441" s="1068"/>
      <c r="BC441" s="1068"/>
      <c r="BD441" s="1068"/>
      <c r="BE441" s="1068"/>
      <c r="BF441" s="1068"/>
      <c r="BG441" s="1068"/>
      <c r="BH441" s="1068"/>
      <c r="BI441" s="1068"/>
      <c r="BJ441" s="1068"/>
      <c r="BK441" s="1068"/>
      <c r="BL441" s="1068"/>
      <c r="BM441" s="1068"/>
      <c r="BN441" s="1068"/>
      <c r="BO441" s="1068"/>
      <c r="BP441" s="1068"/>
      <c r="BQ441" s="1068"/>
      <c r="BR441" s="1068"/>
      <c r="BS441" s="1110"/>
      <c r="BT441" s="1068"/>
      <c r="BU441" s="1068"/>
      <c r="BV441" s="1068"/>
      <c r="BW441" s="1068"/>
      <c r="BX441" s="1068"/>
      <c r="BY441" s="1068"/>
      <c r="BZ441" s="1068"/>
      <c r="CA441" s="1068"/>
      <c r="CB441" s="1068"/>
      <c r="CC441" s="1068"/>
      <c r="CD441" s="1068"/>
      <c r="CE441" s="1068"/>
      <c r="CF441" s="1068"/>
      <c r="CG441" s="1068"/>
      <c r="CH441" s="1068"/>
      <c r="CI441" s="1068"/>
      <c r="CJ441" s="1068"/>
      <c r="CK441" s="1068"/>
      <c r="CL441" s="1068"/>
      <c r="CM441" s="1110"/>
      <c r="CN441" s="1110"/>
    </row>
    <row r="442" spans="2:92">
      <c r="B442" s="1067"/>
      <c r="I442" s="1068"/>
      <c r="J442" s="1068"/>
      <c r="K442" s="1068"/>
      <c r="L442" s="1068"/>
      <c r="M442" s="1068"/>
      <c r="N442" s="1068"/>
      <c r="O442" s="1068"/>
      <c r="P442" s="1068"/>
      <c r="Q442" s="1068"/>
      <c r="R442" s="1068"/>
      <c r="S442" s="1068"/>
      <c r="T442" s="1068"/>
      <c r="U442" s="1068"/>
      <c r="V442" s="1068"/>
      <c r="W442" s="1068"/>
      <c r="X442" s="1068"/>
      <c r="Y442" s="1068"/>
      <c r="Z442" s="1068"/>
      <c r="AA442" s="1068"/>
      <c r="AB442" s="1110"/>
      <c r="AC442" s="1110"/>
      <c r="AD442" s="1110"/>
      <c r="AE442" s="1110"/>
      <c r="AF442" s="1068"/>
      <c r="AG442" s="1068"/>
      <c r="AH442" s="1068"/>
      <c r="AI442" s="1068"/>
      <c r="AJ442" s="1068"/>
      <c r="AK442" s="1068"/>
      <c r="AL442" s="1068"/>
      <c r="AM442" s="1068"/>
      <c r="AN442" s="1068"/>
      <c r="AO442" s="1068"/>
      <c r="AP442" s="1068"/>
      <c r="AQ442" s="1068"/>
      <c r="AR442" s="1068"/>
      <c r="AS442" s="1068"/>
      <c r="AT442" s="1068"/>
      <c r="AU442" s="1068"/>
      <c r="AV442" s="1068"/>
      <c r="AW442" s="1068"/>
      <c r="AX442" s="1069"/>
      <c r="AY442" s="1068"/>
      <c r="AZ442" s="1068"/>
      <c r="BA442" s="1068"/>
      <c r="BB442" s="1068"/>
      <c r="BC442" s="1068"/>
      <c r="BD442" s="1068"/>
      <c r="BE442" s="1068"/>
      <c r="BF442" s="1068"/>
      <c r="BG442" s="1068"/>
      <c r="BH442" s="1068"/>
      <c r="BI442" s="1068"/>
      <c r="BJ442" s="1068"/>
      <c r="BK442" s="1068"/>
      <c r="BL442" s="1068"/>
      <c r="BM442" s="1068"/>
      <c r="BN442" s="1068"/>
      <c r="BO442" s="1068"/>
      <c r="BP442" s="1068"/>
      <c r="BQ442" s="1068"/>
      <c r="BR442" s="1068"/>
      <c r="BS442" s="1110"/>
      <c r="BT442" s="1068"/>
      <c r="BU442" s="1068"/>
      <c r="BV442" s="1068"/>
      <c r="BW442" s="1068"/>
      <c r="BX442" s="1068"/>
      <c r="BY442" s="1068"/>
      <c r="BZ442" s="1068"/>
      <c r="CA442" s="1068"/>
      <c r="CB442" s="1068"/>
      <c r="CC442" s="1068"/>
      <c r="CD442" s="1068"/>
      <c r="CE442" s="1068"/>
      <c r="CF442" s="1068"/>
      <c r="CG442" s="1068"/>
      <c r="CH442" s="1068"/>
      <c r="CI442" s="1068"/>
      <c r="CJ442" s="1068"/>
      <c r="CK442" s="1068"/>
      <c r="CL442" s="1068"/>
      <c r="CM442" s="1110"/>
      <c r="CN442" s="1110"/>
    </row>
    <row r="443" spans="2:92">
      <c r="B443" s="1067"/>
      <c r="I443" s="1068"/>
      <c r="J443" s="1068"/>
      <c r="K443" s="1068"/>
      <c r="L443" s="1068"/>
      <c r="M443" s="1068"/>
      <c r="N443" s="1068"/>
      <c r="O443" s="1068"/>
      <c r="P443" s="1068"/>
      <c r="Q443" s="1068"/>
      <c r="R443" s="1068"/>
      <c r="S443" s="1068"/>
      <c r="T443" s="1068"/>
      <c r="U443" s="1068"/>
      <c r="V443" s="1068"/>
      <c r="W443" s="1068"/>
      <c r="X443" s="1068"/>
      <c r="Y443" s="1068"/>
      <c r="Z443" s="1068"/>
      <c r="AA443" s="1068"/>
      <c r="AB443" s="1110"/>
      <c r="AC443" s="1110"/>
      <c r="AD443" s="1110"/>
      <c r="AE443" s="1110"/>
      <c r="AF443" s="1068"/>
      <c r="AG443" s="1068"/>
      <c r="AH443" s="1068"/>
      <c r="AI443" s="1068"/>
      <c r="AJ443" s="1068"/>
      <c r="AK443" s="1068"/>
      <c r="AL443" s="1068"/>
      <c r="AM443" s="1068"/>
      <c r="AN443" s="1068"/>
      <c r="AO443" s="1068"/>
      <c r="AP443" s="1068"/>
      <c r="AQ443" s="1068"/>
      <c r="AR443" s="1068"/>
      <c r="AS443" s="1068"/>
      <c r="AT443" s="1068"/>
      <c r="AU443" s="1068"/>
      <c r="AV443" s="1068"/>
      <c r="AW443" s="1068"/>
      <c r="AX443" s="1069"/>
      <c r="AY443" s="1068"/>
      <c r="AZ443" s="1068"/>
      <c r="BA443" s="1068"/>
      <c r="BB443" s="1068"/>
      <c r="BC443" s="1068"/>
      <c r="BD443" s="1068"/>
      <c r="BE443" s="1068"/>
      <c r="BF443" s="1068"/>
      <c r="BG443" s="1068"/>
      <c r="BH443" s="1068"/>
      <c r="BI443" s="1068"/>
      <c r="BJ443" s="1068"/>
      <c r="BK443" s="1068"/>
      <c r="BL443" s="1068"/>
      <c r="BM443" s="1068"/>
      <c r="BN443" s="1068"/>
      <c r="BO443" s="1068"/>
      <c r="BP443" s="1068"/>
      <c r="BQ443" s="1068"/>
      <c r="BR443" s="1068"/>
      <c r="BS443" s="1110"/>
      <c r="BT443" s="1068"/>
      <c r="BU443" s="1068"/>
      <c r="BV443" s="1068"/>
      <c r="BW443" s="1068"/>
      <c r="BX443" s="1068"/>
      <c r="BY443" s="1068"/>
      <c r="BZ443" s="1068"/>
      <c r="CA443" s="1068"/>
      <c r="CB443" s="1068"/>
      <c r="CC443" s="1068"/>
      <c r="CD443" s="1068"/>
      <c r="CE443" s="1068"/>
      <c r="CF443" s="1068"/>
      <c r="CG443" s="1068"/>
      <c r="CH443" s="1068"/>
      <c r="CI443" s="1068"/>
      <c r="CJ443" s="1068"/>
      <c r="CK443" s="1068"/>
      <c r="CL443" s="1068"/>
      <c r="CM443" s="1110"/>
      <c r="CN443" s="1110"/>
    </row>
    <row r="444" spans="2:92">
      <c r="B444" s="1067"/>
      <c r="I444" s="1068"/>
      <c r="J444" s="1068"/>
      <c r="K444" s="1068"/>
      <c r="L444" s="1068"/>
      <c r="M444" s="1068"/>
      <c r="N444" s="1068"/>
      <c r="O444" s="1068"/>
      <c r="P444" s="1068"/>
      <c r="Q444" s="1068"/>
      <c r="R444" s="1068"/>
      <c r="S444" s="1068"/>
      <c r="T444" s="1068"/>
      <c r="U444" s="1068"/>
      <c r="V444" s="1068"/>
      <c r="W444" s="1068"/>
      <c r="X444" s="1068"/>
      <c r="Y444" s="1068"/>
      <c r="Z444" s="1068"/>
      <c r="AA444" s="1068"/>
      <c r="AB444" s="1110"/>
      <c r="AC444" s="1110"/>
      <c r="AD444" s="1110"/>
      <c r="AE444" s="1110"/>
      <c r="AF444" s="1068"/>
      <c r="AG444" s="1068"/>
      <c r="AH444" s="1068"/>
      <c r="AI444" s="1068"/>
      <c r="AJ444" s="1068"/>
      <c r="AK444" s="1068"/>
      <c r="AL444" s="1068"/>
      <c r="AM444" s="1068"/>
      <c r="AN444" s="1068"/>
      <c r="AO444" s="1068"/>
      <c r="AP444" s="1068"/>
      <c r="AQ444" s="1068"/>
      <c r="AR444" s="1068"/>
      <c r="AS444" s="1068"/>
      <c r="AT444" s="1068"/>
      <c r="AU444" s="1068"/>
      <c r="AV444" s="1068"/>
      <c r="AW444" s="1068"/>
      <c r="AX444" s="1069"/>
      <c r="AY444" s="1068"/>
      <c r="AZ444" s="1068"/>
      <c r="BA444" s="1068"/>
      <c r="BB444" s="1068"/>
      <c r="BC444" s="1068"/>
      <c r="BD444" s="1068"/>
      <c r="BE444" s="1068"/>
      <c r="BF444" s="1068"/>
      <c r="BG444" s="1068"/>
      <c r="BH444" s="1068"/>
      <c r="BI444" s="1068"/>
      <c r="BJ444" s="1068"/>
      <c r="BK444" s="1068"/>
      <c r="BL444" s="1068"/>
      <c r="BM444" s="1068"/>
      <c r="BN444" s="1068"/>
      <c r="BO444" s="1068"/>
      <c r="BP444" s="1068"/>
      <c r="BQ444" s="1068"/>
      <c r="BR444" s="1068"/>
      <c r="BS444" s="1110"/>
      <c r="BT444" s="1068"/>
      <c r="BU444" s="1068"/>
      <c r="BV444" s="1068"/>
      <c r="BW444" s="1068"/>
      <c r="BX444" s="1068"/>
      <c r="BY444" s="1068"/>
      <c r="BZ444" s="1068"/>
      <c r="CA444" s="1068"/>
      <c r="CB444" s="1068"/>
      <c r="CC444" s="1068"/>
      <c r="CD444" s="1068"/>
      <c r="CE444" s="1068"/>
      <c r="CF444" s="1068"/>
      <c r="CG444" s="1068"/>
      <c r="CH444" s="1068"/>
      <c r="CI444" s="1068"/>
      <c r="CJ444" s="1068"/>
      <c r="CK444" s="1068"/>
      <c r="CL444" s="1068"/>
      <c r="CM444" s="1110"/>
      <c r="CN444" s="1110"/>
    </row>
    <row r="445" spans="2:92">
      <c r="B445" s="1067"/>
      <c r="I445" s="1068"/>
      <c r="J445" s="1068"/>
      <c r="K445" s="1068"/>
      <c r="L445" s="1068"/>
      <c r="M445" s="1068"/>
      <c r="N445" s="1068"/>
      <c r="O445" s="1068"/>
      <c r="P445" s="1068"/>
      <c r="Q445" s="1068"/>
      <c r="R445" s="1068"/>
      <c r="S445" s="1068"/>
      <c r="T445" s="1068"/>
      <c r="U445" s="1068"/>
      <c r="V445" s="1068"/>
      <c r="W445" s="1068"/>
      <c r="X445" s="1068"/>
      <c r="Y445" s="1068"/>
      <c r="Z445" s="1068"/>
      <c r="AA445" s="1068"/>
      <c r="AB445" s="1110"/>
      <c r="AC445" s="1110"/>
      <c r="AD445" s="1110"/>
      <c r="AE445" s="1110"/>
      <c r="AF445" s="1068"/>
      <c r="AG445" s="1068"/>
      <c r="AH445" s="1068"/>
      <c r="AI445" s="1068"/>
      <c r="AJ445" s="1068"/>
      <c r="AK445" s="1068"/>
      <c r="AL445" s="1068"/>
      <c r="AM445" s="1068"/>
      <c r="AN445" s="1068"/>
      <c r="AO445" s="1068"/>
      <c r="AP445" s="1068"/>
      <c r="AQ445" s="1068"/>
      <c r="AR445" s="1068"/>
      <c r="AS445" s="1068"/>
      <c r="AT445" s="1068"/>
      <c r="AU445" s="1068"/>
      <c r="AV445" s="1068"/>
      <c r="AW445" s="1068"/>
      <c r="AX445" s="1069"/>
      <c r="AY445" s="1068"/>
      <c r="AZ445" s="1068"/>
      <c r="BA445" s="1068"/>
      <c r="BB445" s="1068"/>
      <c r="BC445" s="1068"/>
      <c r="BD445" s="1068"/>
      <c r="BE445" s="1068"/>
      <c r="BF445" s="1068"/>
      <c r="BG445" s="1068"/>
      <c r="BH445" s="1068"/>
      <c r="BI445" s="1068"/>
      <c r="BJ445" s="1068"/>
      <c r="BK445" s="1068"/>
      <c r="BL445" s="1068"/>
      <c r="BM445" s="1068"/>
      <c r="BN445" s="1068"/>
      <c r="BO445" s="1068"/>
      <c r="BP445" s="1068"/>
      <c r="BQ445" s="1068"/>
      <c r="BR445" s="1068"/>
      <c r="BS445" s="1110"/>
      <c r="BT445" s="1068"/>
      <c r="BU445" s="1068"/>
      <c r="BV445" s="1068"/>
      <c r="BW445" s="1068"/>
      <c r="BX445" s="1068"/>
      <c r="BY445" s="1068"/>
      <c r="BZ445" s="1068"/>
      <c r="CA445" s="1068"/>
      <c r="CB445" s="1068"/>
      <c r="CC445" s="1068"/>
      <c r="CD445" s="1068"/>
      <c r="CE445" s="1068"/>
      <c r="CF445" s="1068"/>
      <c r="CG445" s="1068"/>
      <c r="CH445" s="1068"/>
      <c r="CI445" s="1068"/>
      <c r="CJ445" s="1068"/>
      <c r="CK445" s="1068"/>
      <c r="CL445" s="1068"/>
      <c r="CM445" s="1110"/>
      <c r="CN445" s="1110"/>
    </row>
    <row r="446" spans="2:92">
      <c r="B446" s="1067"/>
      <c r="I446" s="1068"/>
      <c r="J446" s="1068"/>
      <c r="K446" s="1068"/>
      <c r="L446" s="1068"/>
      <c r="M446" s="1068"/>
      <c r="N446" s="1068"/>
      <c r="O446" s="1068"/>
      <c r="P446" s="1068"/>
      <c r="Q446" s="1068"/>
      <c r="R446" s="1068"/>
      <c r="S446" s="1068"/>
      <c r="T446" s="1068"/>
      <c r="U446" s="1068"/>
      <c r="V446" s="1068"/>
      <c r="W446" s="1068"/>
      <c r="X446" s="1068"/>
      <c r="Y446" s="1068"/>
      <c r="Z446" s="1068"/>
      <c r="AA446" s="1068"/>
      <c r="AB446" s="1110"/>
      <c r="AC446" s="1110"/>
      <c r="AD446" s="1110"/>
      <c r="AE446" s="1110"/>
      <c r="AF446" s="1068"/>
      <c r="AG446" s="1068"/>
      <c r="AH446" s="1068"/>
      <c r="AI446" s="1068"/>
      <c r="AJ446" s="1068"/>
      <c r="AK446" s="1068"/>
      <c r="AL446" s="1068"/>
      <c r="AM446" s="1068"/>
      <c r="AN446" s="1068"/>
      <c r="AO446" s="1068"/>
      <c r="AP446" s="1068"/>
      <c r="AQ446" s="1068"/>
      <c r="AR446" s="1068"/>
      <c r="AS446" s="1068"/>
      <c r="AT446" s="1068"/>
      <c r="AU446" s="1068"/>
      <c r="AV446" s="1068"/>
      <c r="AW446" s="1068"/>
      <c r="AX446" s="1069"/>
      <c r="AY446" s="1068"/>
      <c r="AZ446" s="1068"/>
      <c r="BA446" s="1068"/>
      <c r="BB446" s="1068"/>
      <c r="BC446" s="1068"/>
      <c r="BD446" s="1068"/>
      <c r="BE446" s="1068"/>
      <c r="BF446" s="1068"/>
      <c r="BG446" s="1068"/>
      <c r="BH446" s="1068"/>
      <c r="BI446" s="1068"/>
      <c r="BJ446" s="1068"/>
      <c r="BK446" s="1068"/>
      <c r="BL446" s="1068"/>
      <c r="BM446" s="1068"/>
      <c r="BN446" s="1068"/>
      <c r="BO446" s="1068"/>
      <c r="BP446" s="1068"/>
      <c r="BQ446" s="1068"/>
      <c r="BR446" s="1068"/>
      <c r="BS446" s="1110"/>
      <c r="BT446" s="1068"/>
      <c r="BU446" s="1068"/>
      <c r="BV446" s="1068"/>
      <c r="BW446" s="1068"/>
      <c r="BX446" s="1068"/>
      <c r="BY446" s="1068"/>
      <c r="BZ446" s="1068"/>
      <c r="CA446" s="1068"/>
      <c r="CB446" s="1068"/>
      <c r="CC446" s="1068"/>
      <c r="CD446" s="1068"/>
      <c r="CE446" s="1068"/>
      <c r="CF446" s="1068"/>
      <c r="CG446" s="1068"/>
      <c r="CH446" s="1068"/>
      <c r="CI446" s="1068"/>
      <c r="CJ446" s="1068"/>
      <c r="CK446" s="1068"/>
      <c r="CL446" s="1068"/>
      <c r="CM446" s="1110"/>
      <c r="CN446" s="1110"/>
    </row>
    <row r="447" spans="2:92">
      <c r="B447" s="1067"/>
      <c r="I447" s="1068"/>
      <c r="J447" s="1068"/>
      <c r="K447" s="1068"/>
      <c r="L447" s="1068"/>
      <c r="M447" s="1068"/>
      <c r="N447" s="1068"/>
      <c r="O447" s="1068"/>
      <c r="P447" s="1068"/>
      <c r="Q447" s="1068"/>
      <c r="R447" s="1068"/>
      <c r="S447" s="1068"/>
      <c r="T447" s="1068"/>
      <c r="U447" s="1068"/>
      <c r="V447" s="1068"/>
      <c r="W447" s="1068"/>
      <c r="X447" s="1068"/>
      <c r="Y447" s="1068"/>
      <c r="Z447" s="1068"/>
      <c r="AA447" s="1068"/>
      <c r="AB447" s="1110"/>
      <c r="AC447" s="1110"/>
      <c r="AD447" s="1110"/>
      <c r="AE447" s="1110"/>
      <c r="AF447" s="1068"/>
      <c r="AG447" s="1068"/>
      <c r="AH447" s="1068"/>
      <c r="AI447" s="1068"/>
      <c r="AJ447" s="1068"/>
      <c r="AK447" s="1068"/>
      <c r="AL447" s="1068"/>
      <c r="AM447" s="1068"/>
      <c r="AN447" s="1068"/>
      <c r="AO447" s="1068"/>
      <c r="AP447" s="1068"/>
      <c r="AQ447" s="1068"/>
      <c r="AR447" s="1068"/>
      <c r="AS447" s="1068"/>
      <c r="AT447" s="1068"/>
      <c r="AU447" s="1068"/>
      <c r="AV447" s="1068"/>
      <c r="AW447" s="1068"/>
      <c r="AX447" s="1069"/>
      <c r="AY447" s="1068"/>
      <c r="AZ447" s="1068"/>
      <c r="BA447" s="1068"/>
      <c r="BB447" s="1068"/>
      <c r="BC447" s="1068"/>
      <c r="BD447" s="1068"/>
      <c r="BE447" s="1068"/>
      <c r="BF447" s="1068"/>
      <c r="BG447" s="1068"/>
      <c r="BH447" s="1068"/>
      <c r="BI447" s="1068"/>
      <c r="BJ447" s="1068"/>
      <c r="BK447" s="1068"/>
      <c r="BL447" s="1068"/>
      <c r="BM447" s="1068"/>
      <c r="BN447" s="1068"/>
      <c r="BO447" s="1068"/>
      <c r="BP447" s="1068"/>
      <c r="BQ447" s="1068"/>
      <c r="BR447" s="1068"/>
      <c r="BS447" s="1110"/>
      <c r="BT447" s="1068"/>
      <c r="BU447" s="1068"/>
      <c r="BV447" s="1068"/>
      <c r="BW447" s="1068"/>
      <c r="BX447" s="1068"/>
      <c r="BY447" s="1068"/>
      <c r="BZ447" s="1068"/>
      <c r="CA447" s="1068"/>
      <c r="CB447" s="1068"/>
      <c r="CC447" s="1068"/>
      <c r="CD447" s="1068"/>
      <c r="CE447" s="1068"/>
      <c r="CF447" s="1068"/>
      <c r="CG447" s="1068"/>
      <c r="CH447" s="1068"/>
      <c r="CI447" s="1068"/>
      <c r="CJ447" s="1068"/>
      <c r="CK447" s="1068"/>
      <c r="CL447" s="1068"/>
      <c r="CM447" s="1110"/>
      <c r="CN447" s="1110"/>
    </row>
    <row r="448" spans="2:92">
      <c r="B448" s="1067"/>
      <c r="I448" s="1068"/>
      <c r="J448" s="1068"/>
      <c r="K448" s="1068"/>
      <c r="L448" s="1068"/>
      <c r="M448" s="1068"/>
      <c r="N448" s="1068"/>
      <c r="O448" s="1068"/>
      <c r="P448" s="1068"/>
      <c r="Q448" s="1068"/>
      <c r="R448" s="1068"/>
      <c r="S448" s="1068"/>
      <c r="T448" s="1068"/>
      <c r="U448" s="1068"/>
      <c r="V448" s="1068"/>
      <c r="W448" s="1068"/>
      <c r="X448" s="1068"/>
      <c r="Y448" s="1068"/>
      <c r="Z448" s="1068"/>
      <c r="AA448" s="1068"/>
      <c r="AB448" s="1110"/>
      <c r="AC448" s="1110"/>
      <c r="AD448" s="1110"/>
      <c r="AE448" s="1110"/>
      <c r="AF448" s="1068"/>
      <c r="AG448" s="1068"/>
      <c r="AH448" s="1068"/>
      <c r="AI448" s="1068"/>
      <c r="AJ448" s="1068"/>
      <c r="AK448" s="1068"/>
      <c r="AL448" s="1068"/>
      <c r="AM448" s="1068"/>
      <c r="AN448" s="1068"/>
      <c r="AO448" s="1068"/>
      <c r="AP448" s="1068"/>
      <c r="AQ448" s="1068"/>
      <c r="AR448" s="1068"/>
      <c r="AS448" s="1068"/>
      <c r="AT448" s="1068"/>
      <c r="AU448" s="1068"/>
      <c r="AV448" s="1068"/>
      <c r="AW448" s="1068"/>
      <c r="AX448" s="1069"/>
      <c r="AY448" s="1068"/>
      <c r="AZ448" s="1068"/>
      <c r="BA448" s="1068"/>
      <c r="BB448" s="1068"/>
      <c r="BC448" s="1068"/>
      <c r="BD448" s="1068"/>
      <c r="BE448" s="1068"/>
      <c r="BF448" s="1068"/>
      <c r="BG448" s="1068"/>
      <c r="BH448" s="1068"/>
      <c r="BI448" s="1068"/>
      <c r="BJ448" s="1068"/>
      <c r="BK448" s="1068"/>
      <c r="BL448" s="1068"/>
      <c r="BM448" s="1068"/>
      <c r="BN448" s="1068"/>
      <c r="BO448" s="1068"/>
      <c r="BP448" s="1068"/>
      <c r="BQ448" s="1068"/>
      <c r="BR448" s="1068"/>
      <c r="BS448" s="1110"/>
      <c r="BT448" s="1068"/>
      <c r="BU448" s="1068"/>
      <c r="BV448" s="1068"/>
      <c r="BW448" s="1068"/>
      <c r="BX448" s="1068"/>
      <c r="BY448" s="1068"/>
      <c r="BZ448" s="1068"/>
      <c r="CA448" s="1068"/>
      <c r="CB448" s="1068"/>
      <c r="CC448" s="1068"/>
      <c r="CD448" s="1068"/>
      <c r="CE448" s="1068"/>
      <c r="CF448" s="1068"/>
      <c r="CG448" s="1068"/>
      <c r="CH448" s="1068"/>
      <c r="CI448" s="1068"/>
      <c r="CJ448" s="1068"/>
      <c r="CK448" s="1068"/>
      <c r="CL448" s="1068"/>
      <c r="CM448" s="1110"/>
      <c r="CN448" s="1110"/>
    </row>
    <row r="449" spans="2:92">
      <c r="B449" s="1067"/>
      <c r="I449" s="1068"/>
      <c r="J449" s="1068"/>
      <c r="K449" s="1068"/>
      <c r="L449" s="1068"/>
      <c r="M449" s="1068"/>
      <c r="N449" s="1068"/>
      <c r="O449" s="1068"/>
      <c r="P449" s="1068"/>
      <c r="Q449" s="1068"/>
      <c r="R449" s="1068"/>
      <c r="S449" s="1068"/>
      <c r="T449" s="1068"/>
      <c r="U449" s="1068"/>
      <c r="V449" s="1068"/>
      <c r="W449" s="1068"/>
      <c r="X449" s="1068"/>
      <c r="Y449" s="1068"/>
      <c r="Z449" s="1068"/>
      <c r="AA449" s="1068"/>
      <c r="AB449" s="1110"/>
      <c r="AC449" s="1110"/>
      <c r="AD449" s="1110"/>
      <c r="AE449" s="1110"/>
      <c r="AF449" s="1068"/>
      <c r="AG449" s="1068"/>
      <c r="AH449" s="1068"/>
      <c r="AI449" s="1068"/>
      <c r="AJ449" s="1068"/>
      <c r="AK449" s="1068"/>
      <c r="AL449" s="1068"/>
      <c r="AM449" s="1068"/>
      <c r="AN449" s="1068"/>
      <c r="AO449" s="1068"/>
      <c r="AP449" s="1068"/>
      <c r="AQ449" s="1068"/>
      <c r="AR449" s="1068"/>
      <c r="AS449" s="1068"/>
      <c r="AT449" s="1068"/>
      <c r="AU449" s="1068"/>
      <c r="AV449" s="1068"/>
      <c r="AW449" s="1068"/>
      <c r="AX449" s="1069"/>
      <c r="AY449" s="1068"/>
      <c r="AZ449" s="1068"/>
      <c r="BA449" s="1068"/>
      <c r="BB449" s="1068"/>
      <c r="BC449" s="1068"/>
      <c r="BD449" s="1068"/>
      <c r="BE449" s="1068"/>
      <c r="BF449" s="1068"/>
      <c r="BG449" s="1068"/>
      <c r="BH449" s="1068"/>
      <c r="BI449" s="1068"/>
      <c r="BJ449" s="1068"/>
      <c r="BK449" s="1068"/>
      <c r="BL449" s="1068"/>
      <c r="BM449" s="1068"/>
      <c r="BN449" s="1068"/>
      <c r="BO449" s="1068"/>
      <c r="BP449" s="1068"/>
      <c r="BQ449" s="1068"/>
      <c r="BR449" s="1068"/>
      <c r="BS449" s="1110"/>
      <c r="BT449" s="1068"/>
      <c r="BU449" s="1068"/>
      <c r="BV449" s="1068"/>
      <c r="BW449" s="1068"/>
      <c r="BX449" s="1068"/>
      <c r="BY449" s="1068"/>
      <c r="BZ449" s="1068"/>
      <c r="CA449" s="1068"/>
      <c r="CB449" s="1068"/>
      <c r="CC449" s="1068"/>
      <c r="CD449" s="1068"/>
      <c r="CE449" s="1068"/>
      <c r="CF449" s="1068"/>
      <c r="CG449" s="1068"/>
      <c r="CH449" s="1068"/>
      <c r="CI449" s="1068"/>
      <c r="CJ449" s="1068"/>
      <c r="CK449" s="1068"/>
      <c r="CL449" s="1068"/>
      <c r="CM449" s="1110"/>
      <c r="CN449" s="1110"/>
    </row>
    <row r="450" spans="2:92">
      <c r="B450" s="1067"/>
      <c r="I450" s="1068"/>
      <c r="J450" s="1068"/>
      <c r="K450" s="1068"/>
      <c r="L450" s="1068"/>
      <c r="M450" s="1068"/>
      <c r="N450" s="1068"/>
      <c r="O450" s="1068"/>
      <c r="P450" s="1068"/>
      <c r="Q450" s="1068"/>
      <c r="R450" s="1068"/>
      <c r="S450" s="1068"/>
      <c r="T450" s="1068"/>
      <c r="U450" s="1068"/>
      <c r="V450" s="1068"/>
      <c r="W450" s="1068"/>
      <c r="X450" s="1068"/>
      <c r="Y450" s="1068"/>
      <c r="Z450" s="1068"/>
      <c r="AA450" s="1068"/>
      <c r="AB450" s="1110"/>
      <c r="AC450" s="1110"/>
      <c r="AD450" s="1110"/>
      <c r="AE450" s="1110"/>
      <c r="AF450" s="1068"/>
      <c r="AG450" s="1068"/>
      <c r="AH450" s="1068"/>
      <c r="AI450" s="1068"/>
      <c r="AJ450" s="1068"/>
      <c r="AK450" s="1068"/>
      <c r="AL450" s="1068"/>
      <c r="AM450" s="1068"/>
      <c r="AN450" s="1068"/>
      <c r="AO450" s="1068"/>
      <c r="AP450" s="1068"/>
      <c r="AQ450" s="1068"/>
      <c r="AR450" s="1068"/>
      <c r="AS450" s="1068"/>
      <c r="AT450" s="1068"/>
      <c r="AU450" s="1068"/>
      <c r="AV450" s="1068"/>
      <c r="AW450" s="1068"/>
      <c r="AX450" s="1069"/>
      <c r="AY450" s="1068"/>
      <c r="AZ450" s="1068"/>
      <c r="BA450" s="1068"/>
      <c r="BB450" s="1068"/>
      <c r="BC450" s="1068"/>
      <c r="BD450" s="1068"/>
      <c r="BE450" s="1068"/>
      <c r="BF450" s="1068"/>
      <c r="BG450" s="1068"/>
      <c r="BH450" s="1068"/>
      <c r="BI450" s="1068"/>
      <c r="BJ450" s="1068"/>
      <c r="BK450" s="1068"/>
      <c r="BL450" s="1068"/>
      <c r="BM450" s="1068"/>
      <c r="BN450" s="1068"/>
      <c r="BO450" s="1068"/>
      <c r="BP450" s="1068"/>
      <c r="BQ450" s="1068"/>
      <c r="BR450" s="1068"/>
      <c r="BS450" s="1110"/>
      <c r="BT450" s="1068"/>
      <c r="BU450" s="1068"/>
      <c r="BV450" s="1068"/>
      <c r="BW450" s="1068"/>
      <c r="BX450" s="1068"/>
      <c r="BY450" s="1068"/>
      <c r="BZ450" s="1068"/>
      <c r="CA450" s="1068"/>
      <c r="CB450" s="1068"/>
      <c r="CC450" s="1068"/>
      <c r="CD450" s="1068"/>
      <c r="CE450" s="1068"/>
      <c r="CF450" s="1068"/>
      <c r="CG450" s="1068"/>
      <c r="CH450" s="1068"/>
      <c r="CI450" s="1068"/>
      <c r="CJ450" s="1068"/>
      <c r="CK450" s="1068"/>
      <c r="CL450" s="1068"/>
      <c r="CM450" s="1110"/>
      <c r="CN450" s="1110"/>
    </row>
    <row r="451" spans="2:92">
      <c r="B451" s="1067"/>
      <c r="I451" s="1068"/>
      <c r="J451" s="1068"/>
      <c r="K451" s="1068"/>
      <c r="L451" s="1068"/>
      <c r="M451" s="1068"/>
      <c r="N451" s="1068"/>
      <c r="O451" s="1068"/>
      <c r="P451" s="1068"/>
      <c r="Q451" s="1068"/>
      <c r="R451" s="1068"/>
      <c r="S451" s="1068"/>
      <c r="T451" s="1068"/>
      <c r="U451" s="1068"/>
      <c r="V451" s="1068"/>
      <c r="W451" s="1068"/>
      <c r="X451" s="1068"/>
      <c r="Y451" s="1068"/>
      <c r="Z451" s="1068"/>
      <c r="AA451" s="1068"/>
      <c r="AB451" s="1110"/>
      <c r="AC451" s="1110"/>
      <c r="AD451" s="1110"/>
      <c r="AE451" s="1110"/>
      <c r="AF451" s="1068"/>
      <c r="AG451" s="1068"/>
      <c r="AH451" s="1068"/>
      <c r="AI451" s="1068"/>
      <c r="AJ451" s="1068"/>
      <c r="AK451" s="1068"/>
      <c r="AL451" s="1068"/>
      <c r="AM451" s="1068"/>
      <c r="AN451" s="1068"/>
      <c r="AO451" s="1068"/>
      <c r="AP451" s="1068"/>
      <c r="AQ451" s="1068"/>
      <c r="AR451" s="1068"/>
      <c r="AS451" s="1068"/>
      <c r="AT451" s="1068"/>
      <c r="AU451" s="1068"/>
      <c r="AV451" s="1068"/>
      <c r="AW451" s="1068"/>
      <c r="AX451" s="1069"/>
      <c r="AY451" s="1068"/>
      <c r="AZ451" s="1068"/>
      <c r="BA451" s="1068"/>
      <c r="BB451" s="1068"/>
      <c r="BC451" s="1068"/>
      <c r="BD451" s="1068"/>
      <c r="BE451" s="1068"/>
      <c r="BF451" s="1068"/>
      <c r="BG451" s="1068"/>
      <c r="BH451" s="1068"/>
      <c r="BI451" s="1068"/>
      <c r="BJ451" s="1068"/>
      <c r="BK451" s="1068"/>
      <c r="BL451" s="1068"/>
      <c r="BM451" s="1068"/>
      <c r="BN451" s="1068"/>
      <c r="BO451" s="1068"/>
      <c r="BP451" s="1068"/>
      <c r="BQ451" s="1068"/>
      <c r="BR451" s="1068"/>
      <c r="BS451" s="1110"/>
      <c r="BT451" s="1068"/>
      <c r="BU451" s="1068"/>
      <c r="BV451" s="1068"/>
      <c r="BW451" s="1068"/>
      <c r="BX451" s="1068"/>
      <c r="BY451" s="1068"/>
      <c r="BZ451" s="1068"/>
      <c r="CA451" s="1068"/>
      <c r="CB451" s="1068"/>
      <c r="CC451" s="1068"/>
      <c r="CD451" s="1068"/>
      <c r="CE451" s="1068"/>
      <c r="CF451" s="1068"/>
      <c r="CG451" s="1068"/>
      <c r="CH451" s="1068"/>
      <c r="CI451" s="1068"/>
      <c r="CJ451" s="1068"/>
      <c r="CK451" s="1068"/>
      <c r="CL451" s="1068"/>
      <c r="CM451" s="1110"/>
      <c r="CN451" s="1110"/>
    </row>
    <row r="452" spans="2:92">
      <c r="B452" s="1067"/>
      <c r="I452" s="1068"/>
      <c r="J452" s="1068"/>
      <c r="K452" s="1068"/>
      <c r="L452" s="1068"/>
      <c r="M452" s="1068"/>
      <c r="N452" s="1068"/>
      <c r="O452" s="1068"/>
      <c r="P452" s="1068"/>
      <c r="Q452" s="1068"/>
      <c r="R452" s="1068"/>
      <c r="S452" s="1068"/>
      <c r="T452" s="1068"/>
      <c r="U452" s="1068"/>
      <c r="V452" s="1068"/>
      <c r="W452" s="1068"/>
      <c r="X452" s="1068"/>
      <c r="Y452" s="1068"/>
      <c r="Z452" s="1068"/>
      <c r="AA452" s="1068"/>
      <c r="AB452" s="1110"/>
      <c r="AC452" s="1110"/>
      <c r="AD452" s="1110"/>
      <c r="AE452" s="1110"/>
      <c r="AF452" s="1068"/>
      <c r="AG452" s="1068"/>
      <c r="AH452" s="1068"/>
      <c r="AI452" s="1068"/>
      <c r="AJ452" s="1068"/>
      <c r="AK452" s="1068"/>
      <c r="AL452" s="1068"/>
      <c r="AM452" s="1068"/>
      <c r="AN452" s="1068"/>
      <c r="AO452" s="1068"/>
      <c r="AP452" s="1068"/>
      <c r="AQ452" s="1068"/>
      <c r="AR452" s="1068"/>
      <c r="AS452" s="1068"/>
      <c r="AT452" s="1068"/>
      <c r="AU452" s="1068"/>
      <c r="AV452" s="1068"/>
      <c r="AW452" s="1068"/>
      <c r="AX452" s="1069"/>
      <c r="AY452" s="1068"/>
      <c r="AZ452" s="1068"/>
      <c r="BA452" s="1068"/>
      <c r="BB452" s="1068"/>
      <c r="BC452" s="1068"/>
      <c r="BD452" s="1068"/>
      <c r="BE452" s="1068"/>
      <c r="BF452" s="1068"/>
      <c r="BG452" s="1068"/>
      <c r="BH452" s="1068"/>
      <c r="BI452" s="1068"/>
      <c r="BJ452" s="1068"/>
      <c r="BK452" s="1068"/>
      <c r="BL452" s="1068"/>
      <c r="BM452" s="1068"/>
      <c r="BN452" s="1068"/>
      <c r="BO452" s="1068"/>
      <c r="BP452" s="1068"/>
      <c r="BQ452" s="1068"/>
      <c r="BR452" s="1068"/>
      <c r="BS452" s="1110"/>
      <c r="BT452" s="1068"/>
      <c r="BU452" s="1068"/>
      <c r="BV452" s="1068"/>
      <c r="BW452" s="1068"/>
      <c r="BX452" s="1068"/>
      <c r="BY452" s="1068"/>
      <c r="BZ452" s="1068"/>
      <c r="CA452" s="1068"/>
      <c r="CB452" s="1068"/>
      <c r="CC452" s="1068"/>
      <c r="CD452" s="1068"/>
      <c r="CE452" s="1068"/>
      <c r="CF452" s="1068"/>
      <c r="CG452" s="1068"/>
      <c r="CH452" s="1068"/>
      <c r="CI452" s="1068"/>
      <c r="CJ452" s="1068"/>
      <c r="CK452" s="1068"/>
      <c r="CL452" s="1068"/>
      <c r="CM452" s="1110"/>
      <c r="CN452" s="1110"/>
    </row>
    <row r="453" spans="2:92">
      <c r="B453" s="1067"/>
      <c r="I453" s="1068"/>
      <c r="J453" s="1068"/>
      <c r="K453" s="1068"/>
      <c r="L453" s="1068"/>
      <c r="M453" s="1068"/>
      <c r="N453" s="1068"/>
      <c r="O453" s="1068"/>
      <c r="P453" s="1068"/>
      <c r="Q453" s="1068"/>
      <c r="R453" s="1068"/>
      <c r="S453" s="1068"/>
      <c r="T453" s="1068"/>
      <c r="U453" s="1068"/>
      <c r="V453" s="1068"/>
      <c r="W453" s="1068"/>
      <c r="X453" s="1068"/>
      <c r="Y453" s="1068"/>
      <c r="Z453" s="1068"/>
      <c r="AA453" s="1068"/>
      <c r="AB453" s="1110"/>
      <c r="AC453" s="1110"/>
      <c r="AD453" s="1110"/>
      <c r="AE453" s="1110"/>
      <c r="AF453" s="1068"/>
      <c r="AG453" s="1068"/>
      <c r="AH453" s="1068"/>
      <c r="AI453" s="1068"/>
      <c r="AJ453" s="1068"/>
      <c r="AK453" s="1068"/>
      <c r="AL453" s="1068"/>
      <c r="AM453" s="1068"/>
      <c r="AN453" s="1068"/>
      <c r="AO453" s="1068"/>
      <c r="AP453" s="1068"/>
      <c r="AQ453" s="1068"/>
      <c r="AR453" s="1068"/>
      <c r="AS453" s="1068"/>
      <c r="AT453" s="1068"/>
      <c r="AU453" s="1068"/>
      <c r="AV453" s="1068"/>
      <c r="AW453" s="1068"/>
      <c r="AX453" s="1069"/>
      <c r="AY453" s="1068"/>
      <c r="AZ453" s="1068"/>
      <c r="BA453" s="1068"/>
      <c r="BB453" s="1068"/>
      <c r="BC453" s="1068"/>
      <c r="BD453" s="1068"/>
      <c r="BE453" s="1068"/>
      <c r="BF453" s="1068"/>
      <c r="BG453" s="1068"/>
      <c r="BH453" s="1068"/>
      <c r="BI453" s="1068"/>
      <c r="BJ453" s="1068"/>
      <c r="BK453" s="1068"/>
      <c r="BL453" s="1068"/>
      <c r="BM453" s="1068"/>
      <c r="BN453" s="1068"/>
      <c r="BO453" s="1068"/>
      <c r="BP453" s="1068"/>
      <c r="BQ453" s="1068"/>
      <c r="BR453" s="1068"/>
      <c r="BS453" s="1110"/>
      <c r="BT453" s="1068"/>
      <c r="BU453" s="1068"/>
      <c r="BV453" s="1068"/>
      <c r="BW453" s="1068"/>
      <c r="BX453" s="1068"/>
      <c r="BY453" s="1068"/>
      <c r="BZ453" s="1068"/>
      <c r="CA453" s="1068"/>
      <c r="CB453" s="1068"/>
      <c r="CC453" s="1068"/>
      <c r="CD453" s="1068"/>
      <c r="CE453" s="1068"/>
      <c r="CF453" s="1068"/>
      <c r="CG453" s="1068"/>
      <c r="CH453" s="1068"/>
      <c r="CI453" s="1068"/>
      <c r="CJ453" s="1068"/>
      <c r="CK453" s="1068"/>
      <c r="CL453" s="1068"/>
      <c r="CM453" s="1110"/>
      <c r="CN453" s="1110"/>
    </row>
    <row r="454" spans="2:92">
      <c r="B454" s="1067"/>
      <c r="I454" s="1068"/>
      <c r="J454" s="1068"/>
      <c r="K454" s="1068"/>
      <c r="L454" s="1068"/>
      <c r="M454" s="1068"/>
      <c r="N454" s="1068"/>
      <c r="O454" s="1068"/>
      <c r="P454" s="1068"/>
      <c r="Q454" s="1068"/>
      <c r="R454" s="1068"/>
      <c r="S454" s="1068"/>
      <c r="T454" s="1068"/>
      <c r="U454" s="1068"/>
      <c r="V454" s="1068"/>
      <c r="W454" s="1068"/>
      <c r="X454" s="1068"/>
      <c r="Y454" s="1068"/>
      <c r="Z454" s="1068"/>
      <c r="AA454" s="1068"/>
      <c r="AB454" s="1110"/>
      <c r="AC454" s="1110"/>
      <c r="AD454" s="1110"/>
      <c r="AE454" s="1110"/>
      <c r="AF454" s="1068"/>
      <c r="AG454" s="1068"/>
      <c r="AH454" s="1068"/>
      <c r="AI454" s="1068"/>
      <c r="AJ454" s="1068"/>
      <c r="AK454" s="1068"/>
      <c r="AL454" s="1068"/>
      <c r="AM454" s="1068"/>
      <c r="AN454" s="1068"/>
      <c r="AO454" s="1068"/>
      <c r="AP454" s="1068"/>
      <c r="AQ454" s="1068"/>
      <c r="AR454" s="1068"/>
      <c r="AS454" s="1068"/>
      <c r="AT454" s="1068"/>
      <c r="AU454" s="1068"/>
      <c r="AV454" s="1068"/>
      <c r="AW454" s="1068"/>
      <c r="AX454" s="1069"/>
      <c r="AY454" s="1068"/>
      <c r="AZ454" s="1068"/>
      <c r="BA454" s="1068"/>
      <c r="BB454" s="1068"/>
      <c r="BC454" s="1068"/>
      <c r="BD454" s="1068"/>
      <c r="BE454" s="1068"/>
      <c r="BF454" s="1068"/>
      <c r="BG454" s="1068"/>
      <c r="BH454" s="1068"/>
      <c r="BI454" s="1068"/>
      <c r="BJ454" s="1068"/>
      <c r="BK454" s="1068"/>
      <c r="BL454" s="1068"/>
      <c r="BM454" s="1068"/>
      <c r="BN454" s="1068"/>
      <c r="BO454" s="1068"/>
      <c r="BP454" s="1068"/>
      <c r="BQ454" s="1068"/>
      <c r="BR454" s="1068"/>
      <c r="BS454" s="1110"/>
      <c r="BT454" s="1068"/>
      <c r="BU454" s="1068"/>
      <c r="BV454" s="1068"/>
      <c r="BW454" s="1068"/>
      <c r="BX454" s="1068"/>
      <c r="BY454" s="1068"/>
      <c r="BZ454" s="1068"/>
      <c r="CA454" s="1068"/>
      <c r="CB454" s="1068"/>
      <c r="CC454" s="1068"/>
      <c r="CD454" s="1068"/>
      <c r="CE454" s="1068"/>
      <c r="CF454" s="1068"/>
      <c r="CG454" s="1068"/>
      <c r="CH454" s="1068"/>
      <c r="CI454" s="1068"/>
      <c r="CJ454" s="1068"/>
      <c r="CK454" s="1068"/>
      <c r="CL454" s="1068"/>
      <c r="CM454" s="1110"/>
      <c r="CN454" s="1110"/>
    </row>
    <row r="455" spans="2:92">
      <c r="B455" s="1067"/>
      <c r="I455" s="1068"/>
      <c r="J455" s="1068"/>
      <c r="K455" s="1068"/>
      <c r="L455" s="1068"/>
      <c r="M455" s="1068"/>
      <c r="N455" s="1068"/>
      <c r="O455" s="1068"/>
      <c r="P455" s="1068"/>
      <c r="Q455" s="1068"/>
      <c r="R455" s="1068"/>
      <c r="S455" s="1068"/>
      <c r="T455" s="1068"/>
      <c r="U455" s="1068"/>
      <c r="V455" s="1068"/>
      <c r="W455" s="1068"/>
      <c r="X455" s="1068"/>
      <c r="Y455" s="1068"/>
      <c r="Z455" s="1068"/>
      <c r="AA455" s="1068"/>
      <c r="AB455" s="1110"/>
      <c r="AC455" s="1110"/>
      <c r="AD455" s="1110"/>
      <c r="AE455" s="1110"/>
      <c r="AF455" s="1068"/>
      <c r="AG455" s="1068"/>
      <c r="AH455" s="1068"/>
      <c r="AI455" s="1068"/>
      <c r="AJ455" s="1068"/>
      <c r="AK455" s="1068"/>
      <c r="AL455" s="1068"/>
      <c r="AM455" s="1068"/>
      <c r="AN455" s="1068"/>
      <c r="AO455" s="1068"/>
      <c r="AP455" s="1068"/>
      <c r="AQ455" s="1068"/>
      <c r="AR455" s="1068"/>
      <c r="AS455" s="1068"/>
      <c r="AT455" s="1068"/>
      <c r="AU455" s="1068"/>
      <c r="AV455" s="1068"/>
      <c r="AW455" s="1068"/>
      <c r="AX455" s="1069"/>
      <c r="AY455" s="1068"/>
      <c r="AZ455" s="1068"/>
      <c r="BA455" s="1068"/>
      <c r="BB455" s="1068"/>
      <c r="BC455" s="1068"/>
      <c r="BD455" s="1068"/>
      <c r="BE455" s="1068"/>
      <c r="BF455" s="1068"/>
      <c r="BG455" s="1068"/>
      <c r="BH455" s="1068"/>
      <c r="BI455" s="1068"/>
      <c r="BJ455" s="1068"/>
      <c r="BK455" s="1068"/>
      <c r="BL455" s="1068"/>
      <c r="BM455" s="1068"/>
      <c r="BN455" s="1068"/>
      <c r="BO455" s="1068"/>
      <c r="BP455" s="1068"/>
      <c r="BQ455" s="1068"/>
      <c r="BR455" s="1068"/>
      <c r="BS455" s="1110"/>
      <c r="BT455" s="1068"/>
      <c r="BU455" s="1068"/>
      <c r="BV455" s="1068"/>
      <c r="BW455" s="1068"/>
      <c r="BX455" s="1068"/>
      <c r="BY455" s="1068"/>
      <c r="BZ455" s="1068"/>
      <c r="CA455" s="1068"/>
      <c r="CB455" s="1068"/>
      <c r="CC455" s="1068"/>
      <c r="CD455" s="1068"/>
      <c r="CE455" s="1068"/>
      <c r="CF455" s="1068"/>
      <c r="CG455" s="1068"/>
      <c r="CH455" s="1068"/>
      <c r="CI455" s="1068"/>
      <c r="CJ455" s="1068"/>
      <c r="CK455" s="1068"/>
      <c r="CL455" s="1068"/>
      <c r="CM455" s="1110"/>
      <c r="CN455" s="1110"/>
    </row>
    <row r="456" spans="2:92">
      <c r="B456" s="1067"/>
      <c r="I456" s="1068"/>
      <c r="J456" s="1068"/>
      <c r="K456" s="1068"/>
      <c r="L456" s="1068"/>
      <c r="M456" s="1068"/>
      <c r="N456" s="1068"/>
      <c r="O456" s="1068"/>
      <c r="P456" s="1068"/>
      <c r="Q456" s="1068"/>
      <c r="R456" s="1068"/>
      <c r="S456" s="1068"/>
      <c r="T456" s="1068"/>
      <c r="U456" s="1068"/>
      <c r="V456" s="1068"/>
      <c r="W456" s="1068"/>
      <c r="X456" s="1068"/>
      <c r="Y456" s="1068"/>
      <c r="Z456" s="1068"/>
      <c r="AA456" s="1068"/>
      <c r="AB456" s="1110"/>
      <c r="AC456" s="1110"/>
      <c r="AD456" s="1110"/>
      <c r="AE456" s="1110"/>
      <c r="AF456" s="1068"/>
      <c r="AG456" s="1068"/>
      <c r="AH456" s="1068"/>
      <c r="AI456" s="1068"/>
      <c r="AJ456" s="1068"/>
      <c r="AK456" s="1068"/>
      <c r="AL456" s="1068"/>
      <c r="AM456" s="1068"/>
      <c r="AN456" s="1068"/>
      <c r="AO456" s="1068"/>
      <c r="AP456" s="1068"/>
      <c r="AQ456" s="1068"/>
      <c r="AR456" s="1068"/>
      <c r="AS456" s="1068"/>
      <c r="AT456" s="1068"/>
      <c r="AU456" s="1068"/>
      <c r="AV456" s="1068"/>
      <c r="AW456" s="1068"/>
      <c r="AX456" s="1069"/>
      <c r="AY456" s="1068"/>
      <c r="AZ456" s="1068"/>
      <c r="BA456" s="1068"/>
      <c r="BB456" s="1068"/>
      <c r="BC456" s="1068"/>
      <c r="BD456" s="1068"/>
      <c r="BE456" s="1068"/>
      <c r="BF456" s="1068"/>
      <c r="BG456" s="1068"/>
      <c r="BH456" s="1068"/>
      <c r="BI456" s="1068"/>
      <c r="BJ456" s="1068"/>
      <c r="BK456" s="1068"/>
      <c r="BL456" s="1068"/>
      <c r="BM456" s="1068"/>
      <c r="BN456" s="1068"/>
      <c r="BO456" s="1068"/>
      <c r="BP456" s="1068"/>
      <c r="BQ456" s="1068"/>
      <c r="BR456" s="1068"/>
      <c r="BS456" s="1110"/>
      <c r="BT456" s="1068"/>
      <c r="BU456" s="1068"/>
      <c r="BV456" s="1068"/>
      <c r="BW456" s="1068"/>
      <c r="BX456" s="1068"/>
      <c r="BY456" s="1068"/>
      <c r="BZ456" s="1068"/>
      <c r="CA456" s="1068"/>
      <c r="CB456" s="1068"/>
      <c r="CC456" s="1068"/>
      <c r="CD456" s="1068"/>
      <c r="CE456" s="1068"/>
      <c r="CF456" s="1068"/>
      <c r="CG456" s="1068"/>
      <c r="CH456" s="1068"/>
      <c r="CI456" s="1068"/>
      <c r="CJ456" s="1068"/>
      <c r="CK456" s="1068"/>
      <c r="CL456" s="1068"/>
      <c r="CM456" s="1110"/>
      <c r="CN456" s="1110"/>
    </row>
    <row r="457" spans="2:92">
      <c r="B457" s="1067"/>
      <c r="I457" s="1068"/>
      <c r="J457" s="1068"/>
      <c r="K457" s="1068"/>
      <c r="L457" s="1068"/>
      <c r="M457" s="1068"/>
      <c r="N457" s="1068"/>
      <c r="O457" s="1068"/>
      <c r="P457" s="1068"/>
      <c r="Q457" s="1068"/>
      <c r="R457" s="1068"/>
      <c r="S457" s="1068"/>
      <c r="T457" s="1068"/>
      <c r="U457" s="1068"/>
      <c r="V457" s="1068"/>
      <c r="W457" s="1068"/>
      <c r="X457" s="1068"/>
      <c r="Y457" s="1068"/>
      <c r="Z457" s="1068"/>
      <c r="AA457" s="1068"/>
      <c r="AB457" s="1110"/>
      <c r="AC457" s="1110"/>
      <c r="AD457" s="1110"/>
      <c r="AE457" s="1110"/>
      <c r="AF457" s="1068"/>
      <c r="AG457" s="1068"/>
      <c r="AH457" s="1068"/>
      <c r="AI457" s="1068"/>
      <c r="AJ457" s="1068"/>
      <c r="AK457" s="1068"/>
      <c r="AL457" s="1068"/>
      <c r="AM457" s="1068"/>
      <c r="AN457" s="1068"/>
      <c r="AO457" s="1068"/>
      <c r="AP457" s="1068"/>
      <c r="AQ457" s="1068"/>
      <c r="AR457" s="1068"/>
      <c r="AS457" s="1068"/>
      <c r="AT457" s="1068"/>
      <c r="AU457" s="1068"/>
      <c r="AV457" s="1068"/>
      <c r="AW457" s="1068"/>
      <c r="AX457" s="1069"/>
      <c r="AY457" s="1068"/>
      <c r="AZ457" s="1068"/>
      <c r="BA457" s="1068"/>
      <c r="BB457" s="1068"/>
      <c r="BC457" s="1068"/>
      <c r="BD457" s="1068"/>
      <c r="BE457" s="1068"/>
      <c r="BF457" s="1068"/>
      <c r="BG457" s="1068"/>
      <c r="BH457" s="1068"/>
      <c r="BI457" s="1068"/>
      <c r="BJ457" s="1068"/>
      <c r="BK457" s="1068"/>
      <c r="BL457" s="1068"/>
      <c r="BM457" s="1068"/>
      <c r="BN457" s="1068"/>
      <c r="BO457" s="1068"/>
      <c r="BP457" s="1068"/>
      <c r="BQ457" s="1068"/>
      <c r="BR457" s="1068"/>
      <c r="BS457" s="1110"/>
      <c r="BT457" s="1068"/>
      <c r="BU457" s="1068"/>
      <c r="BV457" s="1068"/>
      <c r="BW457" s="1068"/>
      <c r="BX457" s="1068"/>
      <c r="BY457" s="1068"/>
      <c r="BZ457" s="1068"/>
      <c r="CA457" s="1068"/>
      <c r="CB457" s="1068"/>
      <c r="CC457" s="1068"/>
      <c r="CD457" s="1068"/>
      <c r="CE457" s="1068"/>
      <c r="CF457" s="1068"/>
      <c r="CG457" s="1068"/>
      <c r="CH457" s="1068"/>
      <c r="CI457" s="1068"/>
      <c r="CJ457" s="1068"/>
      <c r="CK457" s="1068"/>
      <c r="CL457" s="1068"/>
      <c r="CM457" s="1110"/>
      <c r="CN457" s="1110"/>
    </row>
    <row r="458" spans="2:92">
      <c r="B458" s="1067"/>
      <c r="I458" s="1068"/>
      <c r="J458" s="1068"/>
      <c r="K458" s="1068"/>
      <c r="L458" s="1068"/>
      <c r="M458" s="1068"/>
      <c r="N458" s="1068"/>
      <c r="O458" s="1068"/>
      <c r="P458" s="1068"/>
      <c r="Q458" s="1068"/>
      <c r="R458" s="1068"/>
      <c r="S458" s="1068"/>
      <c r="T458" s="1068"/>
      <c r="U458" s="1068"/>
      <c r="V458" s="1068"/>
      <c r="W458" s="1068"/>
      <c r="X458" s="1068"/>
      <c r="Y458" s="1068"/>
      <c r="Z458" s="1068"/>
      <c r="AA458" s="1068"/>
      <c r="AB458" s="1110"/>
      <c r="AC458" s="1110"/>
      <c r="AD458" s="1110"/>
      <c r="AE458" s="1110"/>
      <c r="AF458" s="1068"/>
      <c r="AG458" s="1068"/>
      <c r="AH458" s="1068"/>
      <c r="AI458" s="1068"/>
      <c r="AJ458" s="1068"/>
      <c r="AK458" s="1068"/>
      <c r="AL458" s="1068"/>
      <c r="AM458" s="1068"/>
      <c r="AN458" s="1068"/>
      <c r="AO458" s="1068"/>
      <c r="AP458" s="1068"/>
      <c r="AQ458" s="1068"/>
      <c r="AR458" s="1068"/>
      <c r="AS458" s="1068"/>
      <c r="AT458" s="1068"/>
      <c r="AU458" s="1068"/>
      <c r="AV458" s="1068"/>
      <c r="AW458" s="1068"/>
      <c r="AX458" s="1069"/>
      <c r="AY458" s="1068"/>
      <c r="AZ458" s="1068"/>
      <c r="BA458" s="1068"/>
      <c r="BB458" s="1068"/>
      <c r="BC458" s="1068"/>
      <c r="BD458" s="1068"/>
      <c r="BE458" s="1068"/>
      <c r="BF458" s="1068"/>
      <c r="BG458" s="1068"/>
      <c r="BH458" s="1068"/>
      <c r="BI458" s="1068"/>
      <c r="BJ458" s="1068"/>
      <c r="BK458" s="1068"/>
      <c r="BL458" s="1068"/>
      <c r="BM458" s="1068"/>
      <c r="BN458" s="1068"/>
      <c r="BO458" s="1068"/>
      <c r="BP458" s="1068"/>
      <c r="BQ458" s="1068"/>
      <c r="BR458" s="1068"/>
      <c r="BS458" s="1110"/>
      <c r="BT458" s="1068"/>
      <c r="BU458" s="1068"/>
      <c r="BV458" s="1068"/>
      <c r="BW458" s="1068"/>
      <c r="BX458" s="1068"/>
      <c r="BY458" s="1068"/>
      <c r="BZ458" s="1068"/>
      <c r="CA458" s="1068"/>
      <c r="CB458" s="1068"/>
      <c r="CC458" s="1068"/>
      <c r="CD458" s="1068"/>
      <c r="CE458" s="1068"/>
      <c r="CF458" s="1068"/>
      <c r="CG458" s="1068"/>
      <c r="CH458" s="1068"/>
      <c r="CI458" s="1068"/>
      <c r="CJ458" s="1068"/>
      <c r="CK458" s="1068"/>
      <c r="CL458" s="1068"/>
      <c r="CM458" s="1110"/>
      <c r="CN458" s="1110"/>
    </row>
    <row r="459" spans="2:92">
      <c r="B459" s="1067"/>
      <c r="I459" s="1068"/>
      <c r="J459" s="1068"/>
      <c r="K459" s="1068"/>
      <c r="L459" s="1068"/>
      <c r="M459" s="1068"/>
      <c r="N459" s="1068"/>
      <c r="O459" s="1068"/>
      <c r="P459" s="1068"/>
      <c r="Q459" s="1068"/>
      <c r="R459" s="1068"/>
      <c r="S459" s="1068"/>
      <c r="T459" s="1068"/>
      <c r="U459" s="1068"/>
      <c r="V459" s="1068"/>
      <c r="W459" s="1068"/>
      <c r="X459" s="1068"/>
      <c r="Y459" s="1068"/>
      <c r="Z459" s="1068"/>
      <c r="AA459" s="1068"/>
      <c r="AB459" s="1110"/>
      <c r="AC459" s="1110"/>
      <c r="AD459" s="1110"/>
      <c r="AE459" s="1110"/>
      <c r="AF459" s="1068"/>
      <c r="AG459" s="1068"/>
      <c r="AH459" s="1068"/>
      <c r="AI459" s="1068"/>
      <c r="AJ459" s="1068"/>
      <c r="AK459" s="1068"/>
      <c r="AL459" s="1068"/>
      <c r="AM459" s="1068"/>
      <c r="AN459" s="1068"/>
      <c r="AO459" s="1068"/>
      <c r="AP459" s="1068"/>
      <c r="AQ459" s="1068"/>
      <c r="AR459" s="1068"/>
      <c r="AS459" s="1068"/>
      <c r="AT459" s="1068"/>
      <c r="AU459" s="1068"/>
      <c r="AV459" s="1068"/>
      <c r="AW459" s="1068"/>
      <c r="AX459" s="1069"/>
      <c r="AY459" s="1068"/>
      <c r="AZ459" s="1068"/>
      <c r="BA459" s="1068"/>
      <c r="BB459" s="1068"/>
      <c r="BC459" s="1068"/>
      <c r="BD459" s="1068"/>
      <c r="BE459" s="1068"/>
      <c r="BF459" s="1068"/>
      <c r="BG459" s="1068"/>
      <c r="BH459" s="1068"/>
      <c r="BI459" s="1068"/>
      <c r="BJ459" s="1068"/>
      <c r="BK459" s="1068"/>
      <c r="BL459" s="1068"/>
      <c r="BM459" s="1068"/>
      <c r="BN459" s="1068"/>
      <c r="BO459" s="1068"/>
      <c r="BP459" s="1068"/>
      <c r="BQ459" s="1068"/>
      <c r="BR459" s="1068"/>
      <c r="BS459" s="1110"/>
      <c r="BT459" s="1068"/>
      <c r="BU459" s="1068"/>
      <c r="BV459" s="1068"/>
      <c r="BW459" s="1068"/>
      <c r="BX459" s="1068"/>
      <c r="BY459" s="1068"/>
      <c r="BZ459" s="1068"/>
      <c r="CA459" s="1068"/>
      <c r="CB459" s="1068"/>
      <c r="CC459" s="1068"/>
      <c r="CD459" s="1068"/>
      <c r="CE459" s="1068"/>
      <c r="CF459" s="1068"/>
      <c r="CG459" s="1068"/>
      <c r="CH459" s="1068"/>
      <c r="CI459" s="1068"/>
      <c r="CJ459" s="1068"/>
      <c r="CK459" s="1068"/>
      <c r="CL459" s="1068"/>
      <c r="CM459" s="1110"/>
      <c r="CN459" s="1110"/>
    </row>
    <row r="460" spans="2:92">
      <c r="B460" s="1067"/>
      <c r="I460" s="1068"/>
      <c r="J460" s="1068"/>
      <c r="K460" s="1068"/>
      <c r="L460" s="1068"/>
      <c r="M460" s="1068"/>
      <c r="N460" s="1068"/>
      <c r="O460" s="1068"/>
      <c r="P460" s="1068"/>
      <c r="Q460" s="1068"/>
      <c r="R460" s="1068"/>
      <c r="S460" s="1068"/>
      <c r="T460" s="1068"/>
      <c r="U460" s="1068"/>
      <c r="V460" s="1068"/>
      <c r="W460" s="1068"/>
      <c r="X460" s="1068"/>
      <c r="Y460" s="1068"/>
      <c r="Z460" s="1068"/>
      <c r="AA460" s="1068"/>
      <c r="AB460" s="1110"/>
      <c r="AC460" s="1110"/>
      <c r="AD460" s="1110"/>
      <c r="AE460" s="1110"/>
      <c r="AF460" s="1068"/>
      <c r="AG460" s="1068"/>
      <c r="AH460" s="1068"/>
      <c r="AI460" s="1068"/>
      <c r="AJ460" s="1068"/>
      <c r="AK460" s="1068"/>
      <c r="AL460" s="1068"/>
      <c r="AM460" s="1068"/>
      <c r="AN460" s="1068"/>
      <c r="AO460" s="1068"/>
      <c r="AP460" s="1068"/>
      <c r="AQ460" s="1068"/>
      <c r="AR460" s="1068"/>
      <c r="AS460" s="1068"/>
      <c r="AT460" s="1068"/>
      <c r="AU460" s="1068"/>
      <c r="AV460" s="1068"/>
      <c r="AW460" s="1068"/>
      <c r="AX460" s="1069"/>
      <c r="AY460" s="1068"/>
      <c r="AZ460" s="1068"/>
      <c r="BA460" s="1068"/>
      <c r="BB460" s="1068"/>
      <c r="BC460" s="1068"/>
      <c r="BD460" s="1068"/>
      <c r="BE460" s="1068"/>
      <c r="BF460" s="1068"/>
      <c r="BG460" s="1068"/>
      <c r="BH460" s="1068"/>
      <c r="BI460" s="1068"/>
      <c r="BJ460" s="1068"/>
      <c r="BK460" s="1068"/>
      <c r="BL460" s="1068"/>
      <c r="BM460" s="1068"/>
      <c r="BN460" s="1068"/>
      <c r="BO460" s="1068"/>
      <c r="BP460" s="1068"/>
      <c r="BQ460" s="1068"/>
      <c r="BR460" s="1068"/>
      <c r="BS460" s="1110"/>
      <c r="BT460" s="1068"/>
      <c r="BU460" s="1068"/>
      <c r="BV460" s="1068"/>
      <c r="BW460" s="1068"/>
      <c r="BX460" s="1068"/>
      <c r="BY460" s="1068"/>
      <c r="BZ460" s="1068"/>
      <c r="CA460" s="1068"/>
      <c r="CB460" s="1068"/>
      <c r="CC460" s="1068"/>
      <c r="CD460" s="1068"/>
      <c r="CE460" s="1068"/>
      <c r="CF460" s="1068"/>
      <c r="CG460" s="1068"/>
      <c r="CH460" s="1068"/>
      <c r="CI460" s="1068"/>
      <c r="CJ460" s="1068"/>
      <c r="CK460" s="1068"/>
      <c r="CL460" s="1068"/>
      <c r="CM460" s="1110"/>
      <c r="CN460" s="1110"/>
    </row>
    <row r="461" spans="2:92">
      <c r="B461" s="1067"/>
      <c r="I461" s="1068"/>
      <c r="J461" s="1068"/>
      <c r="K461" s="1068"/>
      <c r="L461" s="1068"/>
      <c r="M461" s="1068"/>
      <c r="N461" s="1068"/>
      <c r="O461" s="1068"/>
      <c r="P461" s="1068"/>
      <c r="Q461" s="1068"/>
      <c r="R461" s="1068"/>
      <c r="S461" s="1068"/>
      <c r="T461" s="1068"/>
      <c r="U461" s="1068"/>
      <c r="V461" s="1068"/>
      <c r="W461" s="1068"/>
      <c r="X461" s="1068"/>
      <c r="Y461" s="1068"/>
      <c r="Z461" s="1068"/>
      <c r="AA461" s="1068"/>
      <c r="AB461" s="1110"/>
      <c r="AC461" s="1110"/>
      <c r="AD461" s="1110"/>
      <c r="AE461" s="1110"/>
      <c r="AF461" s="1068"/>
      <c r="AG461" s="1068"/>
      <c r="AH461" s="1068"/>
      <c r="AI461" s="1068"/>
      <c r="AJ461" s="1068"/>
      <c r="AK461" s="1068"/>
      <c r="AL461" s="1068"/>
      <c r="AM461" s="1068"/>
      <c r="AN461" s="1068"/>
      <c r="AO461" s="1068"/>
      <c r="AP461" s="1068"/>
      <c r="AQ461" s="1068"/>
      <c r="AR461" s="1068"/>
      <c r="AS461" s="1068"/>
      <c r="AT461" s="1068"/>
      <c r="AU461" s="1068"/>
      <c r="AV461" s="1068"/>
      <c r="AW461" s="1068"/>
      <c r="AX461" s="1069"/>
      <c r="AY461" s="1068"/>
      <c r="AZ461" s="1068"/>
      <c r="BA461" s="1068"/>
      <c r="BB461" s="1068"/>
      <c r="BC461" s="1068"/>
      <c r="BD461" s="1068"/>
      <c r="BE461" s="1068"/>
      <c r="BF461" s="1068"/>
      <c r="BG461" s="1068"/>
      <c r="BH461" s="1068"/>
      <c r="BI461" s="1068"/>
      <c r="BJ461" s="1068"/>
      <c r="BK461" s="1068"/>
      <c r="BL461" s="1068"/>
      <c r="BM461" s="1068"/>
      <c r="BN461" s="1068"/>
      <c r="BO461" s="1068"/>
      <c r="BP461" s="1068"/>
      <c r="BQ461" s="1068"/>
      <c r="BR461" s="1068"/>
      <c r="BS461" s="1110"/>
      <c r="BT461" s="1068"/>
      <c r="BU461" s="1068"/>
      <c r="BV461" s="1068"/>
      <c r="BW461" s="1068"/>
      <c r="BX461" s="1068"/>
      <c r="BY461" s="1068"/>
      <c r="BZ461" s="1068"/>
      <c r="CA461" s="1068"/>
      <c r="CB461" s="1068"/>
      <c r="CC461" s="1068"/>
      <c r="CD461" s="1068"/>
      <c r="CE461" s="1068"/>
      <c r="CF461" s="1068"/>
      <c r="CG461" s="1068"/>
      <c r="CH461" s="1068"/>
      <c r="CI461" s="1068"/>
      <c r="CJ461" s="1068"/>
      <c r="CK461" s="1068"/>
      <c r="CL461" s="1068"/>
      <c r="CM461" s="1110"/>
      <c r="CN461" s="1110"/>
    </row>
    <row r="462" spans="2:92">
      <c r="B462" s="1067"/>
      <c r="I462" s="1068"/>
      <c r="J462" s="1068"/>
      <c r="K462" s="1068"/>
      <c r="L462" s="1068"/>
      <c r="M462" s="1068"/>
      <c r="N462" s="1068"/>
      <c r="O462" s="1068"/>
      <c r="P462" s="1068"/>
      <c r="Q462" s="1068"/>
      <c r="R462" s="1068"/>
      <c r="S462" s="1068"/>
      <c r="T462" s="1068"/>
      <c r="U462" s="1068"/>
      <c r="V462" s="1068"/>
      <c r="W462" s="1068"/>
      <c r="X462" s="1068"/>
      <c r="Y462" s="1068"/>
      <c r="Z462" s="1068"/>
      <c r="AA462" s="1068"/>
      <c r="AB462" s="1110"/>
      <c r="AC462" s="1110"/>
      <c r="AD462" s="1110"/>
      <c r="AE462" s="1110"/>
      <c r="AF462" s="1068"/>
      <c r="AG462" s="1068"/>
      <c r="AH462" s="1068"/>
      <c r="AI462" s="1068"/>
      <c r="AJ462" s="1068"/>
      <c r="AK462" s="1068"/>
      <c r="AL462" s="1068"/>
      <c r="AM462" s="1068"/>
      <c r="AN462" s="1068"/>
      <c r="AO462" s="1068"/>
      <c r="AP462" s="1068"/>
      <c r="AQ462" s="1068"/>
      <c r="AR462" s="1068"/>
      <c r="AS462" s="1068"/>
      <c r="AT462" s="1068"/>
      <c r="AU462" s="1068"/>
      <c r="AV462" s="1068"/>
      <c r="AW462" s="1068"/>
      <c r="AX462" s="1069"/>
      <c r="AY462" s="1068"/>
      <c r="AZ462" s="1068"/>
      <c r="BA462" s="1068"/>
      <c r="BB462" s="1068"/>
      <c r="BC462" s="1068"/>
      <c r="BD462" s="1068"/>
      <c r="BE462" s="1068"/>
      <c r="BF462" s="1068"/>
      <c r="BG462" s="1068"/>
      <c r="BH462" s="1068"/>
      <c r="BI462" s="1068"/>
      <c r="BJ462" s="1068"/>
      <c r="BK462" s="1068"/>
      <c r="BL462" s="1068"/>
      <c r="BM462" s="1068"/>
      <c r="BN462" s="1068"/>
      <c r="BO462" s="1068"/>
      <c r="BP462" s="1068"/>
      <c r="BQ462" s="1068"/>
      <c r="BR462" s="1068"/>
      <c r="BS462" s="1110"/>
      <c r="BT462" s="1068"/>
      <c r="BU462" s="1068"/>
      <c r="BV462" s="1068"/>
      <c r="BW462" s="1068"/>
      <c r="BX462" s="1068"/>
      <c r="BY462" s="1068"/>
      <c r="BZ462" s="1068"/>
      <c r="CA462" s="1068"/>
      <c r="CB462" s="1068"/>
      <c r="CC462" s="1068"/>
      <c r="CD462" s="1068"/>
      <c r="CE462" s="1068"/>
      <c r="CF462" s="1068"/>
      <c r="CG462" s="1068"/>
      <c r="CH462" s="1068"/>
      <c r="CI462" s="1068"/>
      <c r="CJ462" s="1068"/>
      <c r="CK462" s="1068"/>
      <c r="CL462" s="1068"/>
      <c r="CM462" s="1110"/>
      <c r="CN462" s="1110"/>
    </row>
    <row r="463" spans="2:92">
      <c r="B463" s="1067"/>
      <c r="I463" s="1068"/>
      <c r="J463" s="1068"/>
      <c r="K463" s="1068"/>
      <c r="L463" s="1068"/>
      <c r="M463" s="1068"/>
      <c r="N463" s="1068"/>
      <c r="O463" s="1068"/>
      <c r="P463" s="1068"/>
      <c r="Q463" s="1068"/>
      <c r="R463" s="1068"/>
      <c r="S463" s="1068"/>
      <c r="T463" s="1068"/>
      <c r="U463" s="1068"/>
      <c r="V463" s="1068"/>
      <c r="W463" s="1068"/>
      <c r="X463" s="1068"/>
      <c r="Y463" s="1068"/>
      <c r="Z463" s="1068"/>
      <c r="AA463" s="1068"/>
      <c r="AB463" s="1110"/>
      <c r="AC463" s="1110"/>
      <c r="AD463" s="1110"/>
      <c r="AE463" s="1110"/>
      <c r="AF463" s="1068"/>
      <c r="AG463" s="1068"/>
      <c r="AH463" s="1068"/>
      <c r="AI463" s="1068"/>
      <c r="AJ463" s="1068"/>
      <c r="AK463" s="1068"/>
      <c r="AL463" s="1068"/>
      <c r="AM463" s="1068"/>
      <c r="AN463" s="1068"/>
      <c r="AO463" s="1068"/>
      <c r="AP463" s="1068"/>
      <c r="AQ463" s="1068"/>
      <c r="AR463" s="1068"/>
      <c r="AS463" s="1068"/>
      <c r="AT463" s="1068"/>
      <c r="AU463" s="1068"/>
      <c r="AV463" s="1068"/>
      <c r="AW463" s="1068"/>
      <c r="AX463" s="1069"/>
      <c r="AY463" s="1068"/>
      <c r="AZ463" s="1068"/>
      <c r="BA463" s="1068"/>
      <c r="BB463" s="1068"/>
      <c r="BC463" s="1068"/>
      <c r="BD463" s="1068"/>
      <c r="BE463" s="1068"/>
      <c r="BF463" s="1068"/>
      <c r="BG463" s="1068"/>
      <c r="BH463" s="1068"/>
      <c r="BI463" s="1068"/>
      <c r="BJ463" s="1068"/>
      <c r="BK463" s="1068"/>
      <c r="BL463" s="1068"/>
      <c r="BM463" s="1068"/>
      <c r="BN463" s="1068"/>
      <c r="BO463" s="1068"/>
      <c r="BP463" s="1068"/>
      <c r="BQ463" s="1068"/>
      <c r="BR463" s="1068"/>
      <c r="BS463" s="1110"/>
      <c r="BT463" s="1068"/>
      <c r="BU463" s="1068"/>
      <c r="BV463" s="1068"/>
      <c r="BW463" s="1068"/>
      <c r="BX463" s="1068"/>
      <c r="BY463" s="1068"/>
      <c r="BZ463" s="1068"/>
      <c r="CA463" s="1068"/>
      <c r="CB463" s="1068"/>
      <c r="CC463" s="1068"/>
      <c r="CD463" s="1068"/>
      <c r="CE463" s="1068"/>
      <c r="CF463" s="1068"/>
      <c r="CG463" s="1068"/>
      <c r="CH463" s="1068"/>
      <c r="CI463" s="1068"/>
      <c r="CJ463" s="1068"/>
      <c r="CK463" s="1068"/>
      <c r="CL463" s="1068"/>
      <c r="CM463" s="1110"/>
      <c r="CN463" s="1110"/>
    </row>
    <row r="464" spans="2:92">
      <c r="B464" s="1067"/>
      <c r="I464" s="1068"/>
      <c r="J464" s="1068"/>
      <c r="K464" s="1068"/>
      <c r="L464" s="1068"/>
      <c r="M464" s="1068"/>
      <c r="N464" s="1068"/>
      <c r="O464" s="1068"/>
      <c r="P464" s="1068"/>
      <c r="Q464" s="1068"/>
      <c r="R464" s="1068"/>
      <c r="S464" s="1068"/>
      <c r="T464" s="1068"/>
      <c r="U464" s="1068"/>
      <c r="V464" s="1068"/>
      <c r="W464" s="1068"/>
      <c r="X464" s="1068"/>
      <c r="Y464" s="1068"/>
      <c r="Z464" s="1068"/>
      <c r="AA464" s="1068"/>
      <c r="AB464" s="1110"/>
      <c r="AC464" s="1110"/>
      <c r="AD464" s="1110"/>
      <c r="AE464" s="1110"/>
      <c r="AF464" s="1068"/>
      <c r="AG464" s="1068"/>
      <c r="AH464" s="1068"/>
      <c r="AI464" s="1068"/>
      <c r="AJ464" s="1068"/>
      <c r="AK464" s="1068"/>
      <c r="AL464" s="1068"/>
      <c r="AM464" s="1068"/>
      <c r="AN464" s="1068"/>
      <c r="AO464" s="1068"/>
      <c r="AP464" s="1068"/>
      <c r="AQ464" s="1068"/>
      <c r="AR464" s="1068"/>
      <c r="AS464" s="1068"/>
      <c r="AT464" s="1068"/>
      <c r="AU464" s="1068"/>
      <c r="AV464" s="1068"/>
      <c r="AW464" s="1068"/>
      <c r="AX464" s="1069"/>
      <c r="AY464" s="1068"/>
      <c r="AZ464" s="1068"/>
      <c r="BA464" s="1068"/>
      <c r="BB464" s="1068"/>
      <c r="BC464" s="1068"/>
      <c r="BD464" s="1068"/>
      <c r="BE464" s="1068"/>
      <c r="BF464" s="1068"/>
      <c r="BG464" s="1068"/>
      <c r="BH464" s="1068"/>
      <c r="BI464" s="1068"/>
      <c r="BJ464" s="1068"/>
      <c r="BK464" s="1068"/>
      <c r="BL464" s="1068"/>
      <c r="BM464" s="1068"/>
      <c r="BN464" s="1068"/>
      <c r="BO464" s="1068"/>
      <c r="BP464" s="1068"/>
      <c r="BQ464" s="1068"/>
      <c r="BR464" s="1068"/>
      <c r="BS464" s="1110"/>
      <c r="BT464" s="1068"/>
      <c r="BU464" s="1068"/>
      <c r="BV464" s="1068"/>
      <c r="BW464" s="1068"/>
      <c r="BX464" s="1068"/>
      <c r="BY464" s="1068"/>
      <c r="BZ464" s="1068"/>
      <c r="CA464" s="1068"/>
      <c r="CB464" s="1068"/>
      <c r="CC464" s="1068"/>
      <c r="CD464" s="1068"/>
      <c r="CE464" s="1068"/>
      <c r="CF464" s="1068"/>
      <c r="CG464" s="1068"/>
      <c r="CH464" s="1068"/>
      <c r="CI464" s="1068"/>
      <c r="CJ464" s="1068"/>
      <c r="CK464" s="1068"/>
      <c r="CL464" s="1068"/>
      <c r="CM464" s="1110"/>
      <c r="CN464" s="1110"/>
    </row>
    <row r="465" spans="2:92">
      <c r="B465" s="1067"/>
      <c r="I465" s="1068"/>
      <c r="J465" s="1068"/>
      <c r="K465" s="1068"/>
      <c r="L465" s="1068"/>
      <c r="M465" s="1068"/>
      <c r="N465" s="1068"/>
      <c r="O465" s="1068"/>
      <c r="P465" s="1068"/>
      <c r="Q465" s="1068"/>
      <c r="R465" s="1068"/>
      <c r="S465" s="1068"/>
      <c r="T465" s="1068"/>
      <c r="U465" s="1068"/>
      <c r="V465" s="1068"/>
      <c r="W465" s="1068"/>
      <c r="X465" s="1068"/>
      <c r="Y465" s="1068"/>
      <c r="Z465" s="1068"/>
      <c r="AA465" s="1068"/>
      <c r="AB465" s="1110"/>
      <c r="AC465" s="1110"/>
      <c r="AD465" s="1110"/>
      <c r="AE465" s="1110"/>
      <c r="AF465" s="1068"/>
      <c r="AG465" s="1068"/>
      <c r="AH465" s="1068"/>
      <c r="AI465" s="1068"/>
      <c r="AJ465" s="1068"/>
      <c r="AK465" s="1068"/>
      <c r="AL465" s="1068"/>
      <c r="AM465" s="1068"/>
      <c r="AN465" s="1068"/>
      <c r="AO465" s="1068"/>
      <c r="AP465" s="1068"/>
      <c r="AQ465" s="1068"/>
      <c r="AR465" s="1068"/>
      <c r="AS465" s="1068"/>
      <c r="AT465" s="1068"/>
      <c r="AU465" s="1068"/>
      <c r="AV465" s="1068"/>
      <c r="AW465" s="1068"/>
      <c r="AX465" s="1069"/>
      <c r="AY465" s="1068"/>
      <c r="AZ465" s="1068"/>
      <c r="BA465" s="1068"/>
      <c r="BB465" s="1068"/>
      <c r="BC465" s="1068"/>
      <c r="BD465" s="1068"/>
      <c r="BE465" s="1068"/>
      <c r="BF465" s="1068"/>
      <c r="BG465" s="1068"/>
      <c r="BH465" s="1068"/>
      <c r="BI465" s="1068"/>
      <c r="BJ465" s="1068"/>
      <c r="BK465" s="1068"/>
      <c r="BL465" s="1068"/>
      <c r="BM465" s="1068"/>
      <c r="BN465" s="1068"/>
      <c r="BO465" s="1068"/>
      <c r="BP465" s="1068"/>
      <c r="BQ465" s="1068"/>
      <c r="BR465" s="1068"/>
      <c r="BS465" s="1110"/>
      <c r="BT465" s="1068"/>
      <c r="BU465" s="1068"/>
      <c r="BV465" s="1068"/>
      <c r="BW465" s="1068"/>
      <c r="BX465" s="1068"/>
      <c r="BY465" s="1068"/>
      <c r="BZ465" s="1068"/>
      <c r="CA465" s="1068"/>
      <c r="CB465" s="1068"/>
      <c r="CC465" s="1068"/>
      <c r="CD465" s="1068"/>
      <c r="CE465" s="1068"/>
      <c r="CF465" s="1068"/>
      <c r="CG465" s="1068"/>
      <c r="CH465" s="1068"/>
      <c r="CI465" s="1068"/>
      <c r="CJ465" s="1068"/>
      <c r="CK465" s="1068"/>
      <c r="CL465" s="1068"/>
      <c r="CM465" s="1110"/>
      <c r="CN465" s="1110"/>
    </row>
    <row r="466" spans="2:92">
      <c r="B466" s="1067"/>
      <c r="I466" s="1068"/>
      <c r="J466" s="1068"/>
      <c r="K466" s="1068"/>
      <c r="L466" s="1068"/>
      <c r="M466" s="1068"/>
      <c r="N466" s="1068"/>
      <c r="O466" s="1068"/>
      <c r="P466" s="1068"/>
      <c r="Q466" s="1068"/>
      <c r="R466" s="1068"/>
      <c r="S466" s="1068"/>
      <c r="T466" s="1068"/>
      <c r="U466" s="1068"/>
      <c r="V466" s="1068"/>
      <c r="W466" s="1068"/>
      <c r="X466" s="1068"/>
      <c r="Y466" s="1068"/>
      <c r="Z466" s="1068"/>
      <c r="AA466" s="1068"/>
      <c r="AB466" s="1110"/>
      <c r="AC466" s="1110"/>
      <c r="AD466" s="1110"/>
      <c r="AE466" s="1110"/>
      <c r="AF466" s="1068"/>
      <c r="AG466" s="1068"/>
      <c r="AH466" s="1068"/>
      <c r="AI466" s="1068"/>
      <c r="AJ466" s="1068"/>
      <c r="AK466" s="1068"/>
      <c r="AL466" s="1068"/>
      <c r="AM466" s="1068"/>
      <c r="AN466" s="1068"/>
      <c r="AO466" s="1068"/>
      <c r="AP466" s="1068"/>
      <c r="AQ466" s="1068"/>
      <c r="AR466" s="1068"/>
      <c r="AS466" s="1068"/>
      <c r="AT466" s="1068"/>
      <c r="AU466" s="1068"/>
      <c r="AV466" s="1068"/>
      <c r="AW466" s="1068"/>
      <c r="AX466" s="1069"/>
      <c r="AY466" s="1068"/>
      <c r="AZ466" s="1068"/>
      <c r="BA466" s="1068"/>
      <c r="BB466" s="1068"/>
      <c r="BC466" s="1068"/>
      <c r="BD466" s="1068"/>
      <c r="BE466" s="1068"/>
      <c r="BF466" s="1068"/>
      <c r="BG466" s="1068"/>
      <c r="BH466" s="1068"/>
      <c r="BI466" s="1068"/>
      <c r="BJ466" s="1068"/>
      <c r="BK466" s="1068"/>
      <c r="BL466" s="1068"/>
      <c r="BM466" s="1068"/>
      <c r="BN466" s="1068"/>
      <c r="BO466" s="1068"/>
      <c r="BP466" s="1068"/>
      <c r="BQ466" s="1068"/>
      <c r="BR466" s="1068"/>
      <c r="BS466" s="1110"/>
      <c r="BT466" s="1068"/>
      <c r="BU466" s="1068"/>
      <c r="BV466" s="1068"/>
      <c r="BW466" s="1068"/>
      <c r="BX466" s="1068"/>
      <c r="BY466" s="1068"/>
      <c r="BZ466" s="1068"/>
      <c r="CA466" s="1068"/>
      <c r="CB466" s="1068"/>
      <c r="CC466" s="1068"/>
      <c r="CD466" s="1068"/>
      <c r="CE466" s="1068"/>
      <c r="CF466" s="1068"/>
      <c r="CG466" s="1068"/>
      <c r="CH466" s="1068"/>
      <c r="CI466" s="1068"/>
      <c r="CJ466" s="1068"/>
      <c r="CK466" s="1068"/>
      <c r="CL466" s="1068"/>
      <c r="CM466" s="1110"/>
      <c r="CN466" s="1110"/>
    </row>
    <row r="467" spans="2:92">
      <c r="B467" s="1067"/>
      <c r="I467" s="1068"/>
      <c r="J467" s="1068"/>
      <c r="K467" s="1068"/>
      <c r="L467" s="1068"/>
      <c r="M467" s="1068"/>
      <c r="N467" s="1068"/>
      <c r="O467" s="1068"/>
      <c r="P467" s="1068"/>
      <c r="Q467" s="1068"/>
      <c r="R467" s="1068"/>
      <c r="S467" s="1068"/>
      <c r="T467" s="1068"/>
      <c r="U467" s="1068"/>
      <c r="V467" s="1068"/>
      <c r="W467" s="1068"/>
      <c r="X467" s="1068"/>
      <c r="Y467" s="1068"/>
      <c r="Z467" s="1068"/>
      <c r="AA467" s="1068"/>
      <c r="AB467" s="1110"/>
      <c r="AC467" s="1110"/>
      <c r="AD467" s="1110"/>
      <c r="AE467" s="1110"/>
      <c r="AF467" s="1068"/>
      <c r="AG467" s="1068"/>
      <c r="AH467" s="1068"/>
      <c r="AI467" s="1068"/>
      <c r="AJ467" s="1068"/>
      <c r="AK467" s="1068"/>
      <c r="AL467" s="1068"/>
      <c r="AM467" s="1068"/>
      <c r="AN467" s="1068"/>
      <c r="AO467" s="1068"/>
      <c r="AP467" s="1068"/>
      <c r="AQ467" s="1068"/>
      <c r="AR467" s="1068"/>
      <c r="AS467" s="1068"/>
      <c r="AT467" s="1068"/>
      <c r="AU467" s="1068"/>
      <c r="AV467" s="1068"/>
      <c r="AW467" s="1068"/>
      <c r="AX467" s="1069"/>
      <c r="AY467" s="1068"/>
      <c r="AZ467" s="1068"/>
      <c r="BA467" s="1068"/>
      <c r="BB467" s="1068"/>
      <c r="BC467" s="1068"/>
      <c r="BD467" s="1068"/>
      <c r="BE467" s="1068"/>
      <c r="BF467" s="1068"/>
      <c r="BG467" s="1068"/>
      <c r="BH467" s="1068"/>
      <c r="BI467" s="1068"/>
      <c r="BJ467" s="1068"/>
      <c r="BK467" s="1068"/>
      <c r="BL467" s="1068"/>
      <c r="BM467" s="1068"/>
      <c r="BN467" s="1068"/>
      <c r="BO467" s="1068"/>
      <c r="BP467" s="1068"/>
      <c r="BQ467" s="1068"/>
      <c r="BR467" s="1068"/>
      <c r="BS467" s="1110"/>
      <c r="BT467" s="1068"/>
      <c r="BU467" s="1068"/>
      <c r="BV467" s="1068"/>
      <c r="BW467" s="1068"/>
      <c r="BX467" s="1068"/>
      <c r="BY467" s="1068"/>
      <c r="BZ467" s="1068"/>
      <c r="CA467" s="1068"/>
      <c r="CB467" s="1068"/>
      <c r="CC467" s="1068"/>
      <c r="CD467" s="1068"/>
      <c r="CE467" s="1068"/>
      <c r="CF467" s="1068"/>
      <c r="CG467" s="1068"/>
      <c r="CH467" s="1068"/>
      <c r="CI467" s="1068"/>
      <c r="CJ467" s="1068"/>
      <c r="CK467" s="1068"/>
      <c r="CL467" s="1068"/>
      <c r="CM467" s="1110"/>
      <c r="CN467" s="1110"/>
    </row>
    <row r="468" spans="2:92">
      <c r="B468" s="1067"/>
      <c r="I468" s="1068"/>
      <c r="J468" s="1068"/>
      <c r="K468" s="1068"/>
      <c r="L468" s="1068"/>
      <c r="M468" s="1068"/>
      <c r="N468" s="1068"/>
      <c r="O468" s="1068"/>
      <c r="P468" s="1068"/>
      <c r="Q468" s="1068"/>
      <c r="R468" s="1068"/>
      <c r="S468" s="1068"/>
      <c r="T468" s="1068"/>
      <c r="U468" s="1068"/>
      <c r="V468" s="1068"/>
      <c r="W468" s="1068"/>
      <c r="X468" s="1068"/>
      <c r="Y468" s="1068"/>
      <c r="Z468" s="1068"/>
      <c r="AA468" s="1068"/>
      <c r="AB468" s="1110"/>
      <c r="AC468" s="1110"/>
      <c r="AD468" s="1110"/>
      <c r="AE468" s="1110"/>
      <c r="AF468" s="1068"/>
      <c r="AG468" s="1068"/>
      <c r="AH468" s="1068"/>
      <c r="AI468" s="1068"/>
      <c r="AJ468" s="1068"/>
      <c r="AK468" s="1068"/>
      <c r="AL468" s="1068"/>
      <c r="AM468" s="1068"/>
      <c r="AN468" s="1068"/>
      <c r="AO468" s="1068"/>
      <c r="AP468" s="1068"/>
      <c r="AQ468" s="1068"/>
      <c r="AR468" s="1068"/>
      <c r="AS468" s="1068"/>
      <c r="AT468" s="1068"/>
      <c r="AU468" s="1068"/>
      <c r="AV468" s="1068"/>
      <c r="AW468" s="1068"/>
      <c r="AX468" s="1069"/>
      <c r="AY468" s="1068"/>
      <c r="AZ468" s="1068"/>
      <c r="BA468" s="1068"/>
      <c r="BB468" s="1068"/>
      <c r="BC468" s="1068"/>
      <c r="BD468" s="1068"/>
      <c r="BE468" s="1068"/>
      <c r="BF468" s="1068"/>
      <c r="BG468" s="1068"/>
      <c r="BH468" s="1068"/>
      <c r="BI468" s="1068"/>
      <c r="BJ468" s="1068"/>
      <c r="BK468" s="1068"/>
      <c r="BL468" s="1068"/>
      <c r="BM468" s="1068"/>
      <c r="BN468" s="1068"/>
      <c r="BO468" s="1068"/>
      <c r="BP468" s="1068"/>
      <c r="BQ468" s="1068"/>
      <c r="BR468" s="1068"/>
      <c r="BS468" s="1110"/>
      <c r="BT468" s="1068"/>
      <c r="BU468" s="1068"/>
      <c r="BV468" s="1068"/>
      <c r="BW468" s="1068"/>
      <c r="BX468" s="1068"/>
      <c r="BY468" s="1068"/>
      <c r="BZ468" s="1068"/>
      <c r="CA468" s="1068"/>
      <c r="CB468" s="1068"/>
      <c r="CC468" s="1068"/>
      <c r="CD468" s="1068"/>
      <c r="CE468" s="1068"/>
      <c r="CF468" s="1068"/>
      <c r="CG468" s="1068"/>
      <c r="CH468" s="1068"/>
      <c r="CI468" s="1068"/>
      <c r="CJ468" s="1068"/>
      <c r="CK468" s="1068"/>
      <c r="CL468" s="1068"/>
      <c r="CM468" s="1110"/>
      <c r="CN468" s="1110"/>
    </row>
    <row r="469" spans="2:92">
      <c r="B469" s="1067"/>
      <c r="I469" s="1068"/>
      <c r="J469" s="1068"/>
      <c r="K469" s="1068"/>
      <c r="L469" s="1068"/>
      <c r="M469" s="1068"/>
      <c r="N469" s="1068"/>
      <c r="O469" s="1068"/>
      <c r="P469" s="1068"/>
      <c r="Q469" s="1068"/>
      <c r="R469" s="1068"/>
      <c r="S469" s="1068"/>
      <c r="T469" s="1068"/>
      <c r="U469" s="1068"/>
      <c r="V469" s="1068"/>
      <c r="W469" s="1068"/>
      <c r="X469" s="1068"/>
      <c r="Y469" s="1068"/>
      <c r="Z469" s="1068"/>
      <c r="AA469" s="1068"/>
      <c r="AB469" s="1110"/>
      <c r="AC469" s="1110"/>
      <c r="AD469" s="1110"/>
      <c r="AE469" s="1110"/>
      <c r="AF469" s="1068"/>
      <c r="AG469" s="1068"/>
      <c r="AH469" s="1068"/>
      <c r="AI469" s="1068"/>
      <c r="AJ469" s="1068"/>
      <c r="AK469" s="1068"/>
      <c r="AL469" s="1068"/>
      <c r="AM469" s="1068"/>
      <c r="AN469" s="1068"/>
      <c r="AO469" s="1068"/>
      <c r="AP469" s="1068"/>
      <c r="AQ469" s="1068"/>
      <c r="AR469" s="1068"/>
      <c r="AS469" s="1068"/>
      <c r="AT469" s="1068"/>
      <c r="AU469" s="1068"/>
      <c r="AV469" s="1068"/>
      <c r="AW469" s="1068"/>
      <c r="AX469" s="1069"/>
      <c r="AY469" s="1068"/>
      <c r="AZ469" s="1068"/>
      <c r="BA469" s="1068"/>
      <c r="BB469" s="1068"/>
      <c r="BC469" s="1068"/>
      <c r="BD469" s="1068"/>
      <c r="BE469" s="1068"/>
      <c r="BF469" s="1068"/>
      <c r="BG469" s="1068"/>
      <c r="BH469" s="1068"/>
      <c r="BI469" s="1068"/>
      <c r="BJ469" s="1068"/>
      <c r="BK469" s="1068"/>
      <c r="BL469" s="1068"/>
      <c r="BM469" s="1068"/>
      <c r="BN469" s="1068"/>
      <c r="BO469" s="1068"/>
      <c r="BP469" s="1068"/>
      <c r="BQ469" s="1068"/>
      <c r="BR469" s="1068"/>
      <c r="BS469" s="1110"/>
      <c r="BT469" s="1068"/>
      <c r="BU469" s="1068"/>
      <c r="BV469" s="1068"/>
      <c r="BW469" s="1068"/>
      <c r="BX469" s="1068"/>
      <c r="BY469" s="1068"/>
      <c r="BZ469" s="1068"/>
      <c r="CA469" s="1068"/>
      <c r="CB469" s="1068"/>
      <c r="CC469" s="1068"/>
      <c r="CD469" s="1068"/>
      <c r="CE469" s="1068"/>
      <c r="CF469" s="1068"/>
      <c r="CG469" s="1068"/>
      <c r="CH469" s="1068"/>
      <c r="CI469" s="1068"/>
      <c r="CJ469" s="1068"/>
      <c r="CK469" s="1068"/>
      <c r="CL469" s="1068"/>
      <c r="CM469" s="1110"/>
      <c r="CN469" s="1110"/>
    </row>
    <row r="470" spans="2:92">
      <c r="B470" s="1067"/>
      <c r="I470" s="1068"/>
      <c r="J470" s="1068"/>
      <c r="K470" s="1068"/>
      <c r="L470" s="1068"/>
      <c r="M470" s="1068"/>
      <c r="N470" s="1068"/>
      <c r="O470" s="1068"/>
      <c r="P470" s="1068"/>
      <c r="Q470" s="1068"/>
      <c r="R470" s="1068"/>
      <c r="S470" s="1068"/>
      <c r="T470" s="1068"/>
      <c r="U470" s="1068"/>
      <c r="V470" s="1068"/>
      <c r="W470" s="1068"/>
      <c r="X470" s="1068"/>
      <c r="Y470" s="1068"/>
      <c r="Z470" s="1068"/>
      <c r="AA470" s="1068"/>
      <c r="AB470" s="1110"/>
      <c r="AC470" s="1110"/>
      <c r="AD470" s="1110"/>
      <c r="AE470" s="1110"/>
      <c r="AF470" s="1068"/>
      <c r="AG470" s="1068"/>
      <c r="AH470" s="1068"/>
      <c r="AI470" s="1068"/>
      <c r="AJ470" s="1068"/>
      <c r="AK470" s="1068"/>
      <c r="AL470" s="1068"/>
      <c r="AM470" s="1068"/>
      <c r="AN470" s="1068"/>
      <c r="AO470" s="1068"/>
      <c r="AP470" s="1068"/>
      <c r="AQ470" s="1068"/>
      <c r="AR470" s="1068"/>
      <c r="AS470" s="1068"/>
      <c r="AT470" s="1068"/>
      <c r="AU470" s="1068"/>
      <c r="AV470" s="1068"/>
      <c r="AW470" s="1068"/>
      <c r="AX470" s="1069"/>
      <c r="AY470" s="1068"/>
      <c r="AZ470" s="1068"/>
      <c r="BA470" s="1068"/>
      <c r="BB470" s="1068"/>
      <c r="BC470" s="1068"/>
      <c r="BD470" s="1068"/>
      <c r="BE470" s="1068"/>
      <c r="BF470" s="1068"/>
      <c r="BG470" s="1068"/>
      <c r="BH470" s="1068"/>
      <c r="BI470" s="1068"/>
      <c r="BJ470" s="1068"/>
      <c r="BK470" s="1068"/>
      <c r="BL470" s="1068"/>
      <c r="BM470" s="1068"/>
      <c r="BN470" s="1068"/>
      <c r="BO470" s="1068"/>
      <c r="BP470" s="1068"/>
      <c r="BQ470" s="1068"/>
      <c r="BR470" s="1068"/>
      <c r="BS470" s="1110"/>
      <c r="BT470" s="1068"/>
      <c r="BU470" s="1068"/>
      <c r="BV470" s="1068"/>
      <c r="BW470" s="1068"/>
      <c r="BX470" s="1068"/>
      <c r="BY470" s="1068"/>
      <c r="BZ470" s="1068"/>
      <c r="CA470" s="1068"/>
      <c r="CB470" s="1068"/>
      <c r="CC470" s="1068"/>
      <c r="CD470" s="1068"/>
      <c r="CE470" s="1068"/>
      <c r="CF470" s="1068"/>
      <c r="CG470" s="1068"/>
      <c r="CH470" s="1068"/>
      <c r="CI470" s="1068"/>
      <c r="CJ470" s="1068"/>
      <c r="CK470" s="1068"/>
      <c r="CL470" s="1068"/>
      <c r="CM470" s="1110"/>
      <c r="CN470" s="1110"/>
    </row>
    <row r="471" spans="2:92">
      <c r="B471" s="1067"/>
      <c r="I471" s="1068"/>
      <c r="J471" s="1068"/>
      <c r="K471" s="1068"/>
      <c r="L471" s="1068"/>
      <c r="M471" s="1068"/>
      <c r="N471" s="1068"/>
      <c r="O471" s="1068"/>
      <c r="P471" s="1068"/>
      <c r="Q471" s="1068"/>
      <c r="R471" s="1068"/>
      <c r="S471" s="1068"/>
      <c r="T471" s="1068"/>
      <c r="U471" s="1068"/>
      <c r="V471" s="1068"/>
      <c r="W471" s="1068"/>
      <c r="X471" s="1068"/>
      <c r="Y471" s="1068"/>
      <c r="Z471" s="1068"/>
      <c r="AA471" s="1068"/>
      <c r="AB471" s="1110"/>
      <c r="AC471" s="1110"/>
      <c r="AD471" s="1110"/>
      <c r="AE471" s="1110"/>
      <c r="AF471" s="1068"/>
      <c r="AG471" s="1068"/>
      <c r="AH471" s="1068"/>
      <c r="AI471" s="1068"/>
      <c r="AJ471" s="1068"/>
      <c r="AK471" s="1068"/>
      <c r="AL471" s="1068"/>
      <c r="AM471" s="1068"/>
      <c r="AN471" s="1068"/>
      <c r="AO471" s="1068"/>
      <c r="AP471" s="1068"/>
      <c r="AQ471" s="1068"/>
      <c r="AR471" s="1068"/>
      <c r="AS471" s="1068"/>
      <c r="AT471" s="1068"/>
      <c r="AU471" s="1068"/>
      <c r="AV471" s="1068"/>
      <c r="AW471" s="1068"/>
      <c r="AX471" s="1069"/>
      <c r="AY471" s="1068"/>
      <c r="AZ471" s="1068"/>
      <c r="BA471" s="1068"/>
      <c r="BB471" s="1068"/>
      <c r="BC471" s="1068"/>
      <c r="BD471" s="1068"/>
      <c r="BE471" s="1068"/>
      <c r="BF471" s="1068"/>
      <c r="BG471" s="1068"/>
      <c r="BH471" s="1068"/>
      <c r="BI471" s="1068"/>
      <c r="BJ471" s="1068"/>
      <c r="BK471" s="1068"/>
      <c r="BL471" s="1068"/>
      <c r="BM471" s="1068"/>
      <c r="BN471" s="1068"/>
      <c r="BO471" s="1068"/>
      <c r="BP471" s="1068"/>
      <c r="BQ471" s="1068"/>
      <c r="BR471" s="1068"/>
      <c r="BS471" s="1110"/>
      <c r="BT471" s="1068"/>
      <c r="BU471" s="1068"/>
      <c r="BV471" s="1068"/>
      <c r="BW471" s="1068"/>
      <c r="BX471" s="1068"/>
      <c r="BY471" s="1068"/>
      <c r="BZ471" s="1068"/>
      <c r="CA471" s="1068"/>
      <c r="CB471" s="1068"/>
      <c r="CC471" s="1068"/>
      <c r="CD471" s="1068"/>
      <c r="CE471" s="1068"/>
      <c r="CF471" s="1068"/>
      <c r="CG471" s="1068"/>
      <c r="CH471" s="1068"/>
      <c r="CI471" s="1068"/>
      <c r="CJ471" s="1068"/>
      <c r="CK471" s="1068"/>
      <c r="CL471" s="1068"/>
      <c r="CM471" s="1110"/>
      <c r="CN471" s="1110"/>
    </row>
    <row r="472" spans="2:92">
      <c r="B472" s="1067"/>
      <c r="I472" s="1068"/>
      <c r="J472" s="1068"/>
      <c r="K472" s="1068"/>
      <c r="L472" s="1068"/>
      <c r="M472" s="1068"/>
      <c r="N472" s="1068"/>
      <c r="O472" s="1068"/>
      <c r="P472" s="1068"/>
      <c r="Q472" s="1068"/>
      <c r="R472" s="1068"/>
      <c r="S472" s="1068"/>
      <c r="T472" s="1068"/>
      <c r="U472" s="1068"/>
      <c r="V472" s="1068"/>
      <c r="W472" s="1068"/>
      <c r="X472" s="1068"/>
      <c r="Y472" s="1068"/>
      <c r="Z472" s="1068"/>
      <c r="AA472" s="1068"/>
      <c r="AB472" s="1110"/>
      <c r="AC472" s="1110"/>
      <c r="AD472" s="1110"/>
      <c r="AE472" s="1110"/>
      <c r="AF472" s="1068"/>
      <c r="AG472" s="1068"/>
      <c r="AH472" s="1068"/>
      <c r="AI472" s="1068"/>
      <c r="AJ472" s="1068"/>
      <c r="AK472" s="1068"/>
      <c r="AL472" s="1068"/>
      <c r="AM472" s="1068"/>
      <c r="AN472" s="1068"/>
      <c r="AO472" s="1068"/>
      <c r="AP472" s="1068"/>
      <c r="AQ472" s="1068"/>
      <c r="AR472" s="1068"/>
      <c r="AS472" s="1068"/>
      <c r="AT472" s="1068"/>
      <c r="AU472" s="1068"/>
      <c r="AV472" s="1068"/>
      <c r="AW472" s="1068"/>
      <c r="AX472" s="1069"/>
      <c r="AY472" s="1068"/>
      <c r="AZ472" s="1068"/>
      <c r="BA472" s="1068"/>
      <c r="BB472" s="1068"/>
      <c r="BC472" s="1068"/>
      <c r="BD472" s="1068"/>
      <c r="BE472" s="1068"/>
      <c r="BF472" s="1068"/>
      <c r="BG472" s="1068"/>
      <c r="BH472" s="1068"/>
      <c r="BI472" s="1068"/>
      <c r="BJ472" s="1068"/>
      <c r="BK472" s="1068"/>
      <c r="BL472" s="1068"/>
      <c r="BM472" s="1068"/>
      <c r="BN472" s="1068"/>
      <c r="BO472" s="1068"/>
      <c r="BP472" s="1068"/>
      <c r="BQ472" s="1068"/>
      <c r="BR472" s="1068"/>
      <c r="BS472" s="1110"/>
      <c r="BT472" s="1068"/>
      <c r="BU472" s="1068"/>
      <c r="BV472" s="1068"/>
      <c r="BW472" s="1068"/>
      <c r="BX472" s="1068"/>
      <c r="BY472" s="1068"/>
      <c r="BZ472" s="1068"/>
      <c r="CA472" s="1068"/>
      <c r="CB472" s="1068"/>
      <c r="CC472" s="1068"/>
      <c r="CD472" s="1068"/>
      <c r="CE472" s="1068"/>
      <c r="CF472" s="1068"/>
      <c r="CG472" s="1068"/>
      <c r="CH472" s="1068"/>
      <c r="CI472" s="1068"/>
      <c r="CJ472" s="1068"/>
      <c r="CK472" s="1068"/>
      <c r="CL472" s="1068"/>
      <c r="CM472" s="1110"/>
      <c r="CN472" s="1110"/>
    </row>
    <row r="473" spans="2:92">
      <c r="B473" s="1067"/>
      <c r="I473" s="1068"/>
      <c r="J473" s="1068"/>
      <c r="K473" s="1068"/>
      <c r="L473" s="1068"/>
      <c r="M473" s="1068"/>
      <c r="N473" s="1068"/>
      <c r="O473" s="1068"/>
      <c r="P473" s="1068"/>
      <c r="Q473" s="1068"/>
      <c r="R473" s="1068"/>
      <c r="S473" s="1068"/>
      <c r="T473" s="1068"/>
      <c r="U473" s="1068"/>
      <c r="V473" s="1068"/>
      <c r="W473" s="1068"/>
      <c r="X473" s="1068"/>
      <c r="Y473" s="1068"/>
      <c r="Z473" s="1068"/>
      <c r="AA473" s="1068"/>
      <c r="AB473" s="1110"/>
      <c r="AC473" s="1110"/>
      <c r="AD473" s="1110"/>
      <c r="AE473" s="1110"/>
      <c r="AF473" s="1068"/>
      <c r="AG473" s="1068"/>
      <c r="AH473" s="1068"/>
      <c r="AI473" s="1068"/>
      <c r="AJ473" s="1068"/>
      <c r="AK473" s="1068"/>
      <c r="AL473" s="1068"/>
      <c r="AM473" s="1068"/>
      <c r="AN473" s="1068"/>
      <c r="AO473" s="1068"/>
      <c r="AP473" s="1068"/>
      <c r="AQ473" s="1068"/>
      <c r="AR473" s="1068"/>
      <c r="AS473" s="1068"/>
      <c r="AT473" s="1068"/>
      <c r="AU473" s="1068"/>
      <c r="AV473" s="1068"/>
      <c r="AW473" s="1068"/>
      <c r="AX473" s="1069"/>
      <c r="AY473" s="1068"/>
      <c r="AZ473" s="1068"/>
      <c r="BA473" s="1068"/>
      <c r="BB473" s="1068"/>
      <c r="BC473" s="1068"/>
      <c r="BD473" s="1068"/>
      <c r="BE473" s="1068"/>
      <c r="BF473" s="1068"/>
      <c r="BG473" s="1068"/>
      <c r="BH473" s="1068"/>
      <c r="BI473" s="1068"/>
      <c r="BJ473" s="1068"/>
      <c r="BK473" s="1068"/>
      <c r="BL473" s="1068"/>
      <c r="BM473" s="1068"/>
      <c r="BN473" s="1068"/>
      <c r="BO473" s="1068"/>
      <c r="BP473" s="1068"/>
      <c r="BQ473" s="1068"/>
      <c r="BR473" s="1068"/>
      <c r="BS473" s="1110"/>
      <c r="BT473" s="1068"/>
      <c r="BU473" s="1068"/>
      <c r="BV473" s="1068"/>
      <c r="BW473" s="1068"/>
      <c r="BX473" s="1068"/>
      <c r="BY473" s="1068"/>
      <c r="BZ473" s="1068"/>
      <c r="CA473" s="1068"/>
      <c r="CB473" s="1068"/>
      <c r="CC473" s="1068"/>
      <c r="CD473" s="1068"/>
      <c r="CE473" s="1068"/>
      <c r="CF473" s="1068"/>
      <c r="CG473" s="1068"/>
      <c r="CH473" s="1068"/>
      <c r="CI473" s="1068"/>
      <c r="CJ473" s="1068"/>
      <c r="CK473" s="1068"/>
      <c r="CL473" s="1068"/>
      <c r="CM473" s="1110"/>
      <c r="CN473" s="1110"/>
    </row>
    <row r="474" spans="2:92">
      <c r="B474" s="1067"/>
      <c r="I474" s="1068"/>
      <c r="J474" s="1068"/>
      <c r="K474" s="1068"/>
      <c r="L474" s="1068"/>
      <c r="M474" s="1068"/>
      <c r="N474" s="1068"/>
      <c r="O474" s="1068"/>
      <c r="P474" s="1068"/>
      <c r="Q474" s="1068"/>
      <c r="R474" s="1068"/>
      <c r="S474" s="1068"/>
      <c r="T474" s="1068"/>
      <c r="U474" s="1068"/>
      <c r="V474" s="1068"/>
      <c r="W474" s="1068"/>
      <c r="X474" s="1068"/>
      <c r="Y474" s="1068"/>
      <c r="Z474" s="1068"/>
      <c r="AA474" s="1068"/>
      <c r="AB474" s="1110"/>
      <c r="AC474" s="1110"/>
      <c r="AD474" s="1110"/>
      <c r="AE474" s="1110"/>
      <c r="AF474" s="1068"/>
      <c r="AG474" s="1068"/>
      <c r="AH474" s="1068"/>
      <c r="AI474" s="1068"/>
      <c r="AJ474" s="1068"/>
      <c r="AK474" s="1068"/>
      <c r="AL474" s="1068"/>
      <c r="AM474" s="1068"/>
      <c r="AN474" s="1068"/>
      <c r="AO474" s="1068"/>
      <c r="AP474" s="1068"/>
      <c r="AQ474" s="1068"/>
      <c r="AR474" s="1068"/>
      <c r="AS474" s="1068"/>
      <c r="AT474" s="1068"/>
      <c r="AU474" s="1068"/>
      <c r="AV474" s="1068"/>
      <c r="AW474" s="1068"/>
      <c r="AX474" s="1069"/>
      <c r="AY474" s="1068"/>
      <c r="AZ474" s="1068"/>
      <c r="BA474" s="1068"/>
      <c r="BB474" s="1068"/>
      <c r="BC474" s="1068"/>
      <c r="BD474" s="1068"/>
      <c r="BE474" s="1068"/>
      <c r="BF474" s="1068"/>
      <c r="BG474" s="1068"/>
      <c r="BH474" s="1068"/>
      <c r="BI474" s="1068"/>
      <c r="BJ474" s="1068"/>
      <c r="BK474" s="1068"/>
      <c r="BL474" s="1068"/>
      <c r="BM474" s="1068"/>
      <c r="BN474" s="1068"/>
      <c r="BO474" s="1068"/>
      <c r="BP474" s="1068"/>
      <c r="BQ474" s="1068"/>
      <c r="BR474" s="1068"/>
      <c r="BS474" s="1110"/>
      <c r="BT474" s="1068"/>
      <c r="BU474" s="1068"/>
      <c r="BV474" s="1068"/>
      <c r="BW474" s="1068"/>
      <c r="BX474" s="1068"/>
      <c r="BY474" s="1068"/>
      <c r="BZ474" s="1068"/>
      <c r="CA474" s="1068"/>
      <c r="CB474" s="1068"/>
      <c r="CC474" s="1068"/>
      <c r="CD474" s="1068"/>
      <c r="CE474" s="1068"/>
      <c r="CF474" s="1068"/>
      <c r="CG474" s="1068"/>
      <c r="CH474" s="1068"/>
      <c r="CI474" s="1068"/>
      <c r="CJ474" s="1068"/>
      <c r="CK474" s="1068"/>
      <c r="CL474" s="1068"/>
      <c r="CM474" s="1110"/>
      <c r="CN474" s="1110"/>
    </row>
    <row r="475" spans="2:92">
      <c r="B475" s="1067"/>
      <c r="I475" s="1068"/>
      <c r="J475" s="1068"/>
      <c r="K475" s="1068"/>
      <c r="L475" s="1068"/>
      <c r="M475" s="1068"/>
      <c r="N475" s="1068"/>
      <c r="O475" s="1068"/>
      <c r="P475" s="1068"/>
      <c r="Q475" s="1068"/>
      <c r="R475" s="1068"/>
      <c r="S475" s="1068"/>
      <c r="T475" s="1068"/>
      <c r="U475" s="1068"/>
      <c r="V475" s="1068"/>
      <c r="W475" s="1068"/>
      <c r="X475" s="1068"/>
      <c r="Y475" s="1068"/>
      <c r="Z475" s="1068"/>
      <c r="AA475" s="1068"/>
      <c r="AB475" s="1110"/>
      <c r="AC475" s="1110"/>
      <c r="AD475" s="1110"/>
      <c r="AE475" s="1110"/>
      <c r="AF475" s="1068"/>
      <c r="AG475" s="1068"/>
      <c r="AH475" s="1068"/>
      <c r="AI475" s="1068"/>
      <c r="AJ475" s="1068"/>
      <c r="AK475" s="1068"/>
      <c r="AL475" s="1068"/>
      <c r="AM475" s="1068"/>
      <c r="AN475" s="1068"/>
      <c r="AO475" s="1068"/>
      <c r="AP475" s="1068"/>
      <c r="AQ475" s="1068"/>
      <c r="AR475" s="1068"/>
      <c r="AS475" s="1068"/>
      <c r="AT475" s="1068"/>
      <c r="AU475" s="1068"/>
      <c r="AV475" s="1068"/>
      <c r="AW475" s="1068"/>
      <c r="AX475" s="1069"/>
      <c r="AY475" s="1068"/>
      <c r="AZ475" s="1068"/>
      <c r="BA475" s="1068"/>
      <c r="BB475" s="1068"/>
      <c r="BC475" s="1068"/>
      <c r="BD475" s="1068"/>
      <c r="BE475" s="1068"/>
      <c r="BF475" s="1068"/>
      <c r="BG475" s="1068"/>
      <c r="BH475" s="1068"/>
      <c r="BI475" s="1068"/>
      <c r="BJ475" s="1068"/>
      <c r="BK475" s="1068"/>
      <c r="BL475" s="1068"/>
      <c r="BM475" s="1068"/>
      <c r="BN475" s="1068"/>
      <c r="BO475" s="1068"/>
      <c r="BP475" s="1068"/>
      <c r="BQ475" s="1068"/>
      <c r="BR475" s="1068"/>
      <c r="BS475" s="1110"/>
      <c r="BT475" s="1068"/>
      <c r="BU475" s="1068"/>
      <c r="BV475" s="1068"/>
      <c r="BW475" s="1068"/>
      <c r="BX475" s="1068"/>
      <c r="BY475" s="1068"/>
      <c r="BZ475" s="1068"/>
      <c r="CA475" s="1068"/>
      <c r="CB475" s="1068"/>
      <c r="CC475" s="1068"/>
      <c r="CD475" s="1068"/>
      <c r="CE475" s="1068"/>
      <c r="CF475" s="1068"/>
      <c r="CG475" s="1068"/>
      <c r="CH475" s="1068"/>
      <c r="CI475" s="1068"/>
      <c r="CJ475" s="1068"/>
      <c r="CK475" s="1068"/>
      <c r="CL475" s="1068"/>
      <c r="CM475" s="1110"/>
      <c r="CN475" s="1110"/>
    </row>
    <row r="476" spans="2:92">
      <c r="B476" s="1067"/>
      <c r="I476" s="1068"/>
      <c r="J476" s="1068"/>
      <c r="K476" s="1068"/>
      <c r="L476" s="1068"/>
      <c r="M476" s="1068"/>
      <c r="N476" s="1068"/>
      <c r="O476" s="1068"/>
      <c r="P476" s="1068"/>
      <c r="Q476" s="1068"/>
      <c r="R476" s="1068"/>
      <c r="S476" s="1068"/>
      <c r="T476" s="1068"/>
      <c r="U476" s="1068"/>
      <c r="V476" s="1068"/>
      <c r="W476" s="1068"/>
      <c r="X476" s="1068"/>
      <c r="Y476" s="1068"/>
      <c r="Z476" s="1068"/>
      <c r="AA476" s="1068"/>
      <c r="AB476" s="1110"/>
      <c r="AC476" s="1110"/>
      <c r="AD476" s="1110"/>
      <c r="AE476" s="1110"/>
      <c r="AF476" s="1068"/>
      <c r="AG476" s="1068"/>
      <c r="AH476" s="1068"/>
      <c r="AI476" s="1068"/>
      <c r="AJ476" s="1068"/>
      <c r="AK476" s="1068"/>
      <c r="AL476" s="1068"/>
      <c r="AM476" s="1068"/>
      <c r="AN476" s="1068"/>
      <c r="AO476" s="1068"/>
      <c r="AP476" s="1068"/>
      <c r="AQ476" s="1068"/>
      <c r="AR476" s="1068"/>
      <c r="AS476" s="1068"/>
      <c r="AT476" s="1068"/>
      <c r="AU476" s="1068"/>
      <c r="AV476" s="1068"/>
      <c r="AW476" s="1068"/>
      <c r="AX476" s="1069"/>
      <c r="AY476" s="1068"/>
      <c r="AZ476" s="1068"/>
      <c r="BA476" s="1068"/>
      <c r="BB476" s="1068"/>
      <c r="BC476" s="1068"/>
      <c r="BD476" s="1068"/>
      <c r="BE476" s="1068"/>
      <c r="BF476" s="1068"/>
      <c r="BG476" s="1068"/>
      <c r="BH476" s="1068"/>
      <c r="BI476" s="1068"/>
      <c r="BJ476" s="1068"/>
      <c r="BK476" s="1068"/>
      <c r="BL476" s="1068"/>
      <c r="BM476" s="1068"/>
      <c r="BN476" s="1068"/>
      <c r="BO476" s="1068"/>
      <c r="BP476" s="1068"/>
      <c r="BQ476" s="1068"/>
      <c r="BR476" s="1068"/>
      <c r="BS476" s="1110"/>
      <c r="BT476" s="1068"/>
      <c r="BU476" s="1068"/>
      <c r="BV476" s="1068"/>
      <c r="BW476" s="1068"/>
      <c r="BX476" s="1068"/>
      <c r="BY476" s="1068"/>
      <c r="BZ476" s="1068"/>
      <c r="CA476" s="1068"/>
      <c r="CB476" s="1068"/>
      <c r="CC476" s="1068"/>
      <c r="CD476" s="1068"/>
      <c r="CE476" s="1068"/>
      <c r="CF476" s="1068"/>
      <c r="CG476" s="1068"/>
      <c r="CH476" s="1068"/>
      <c r="CI476" s="1068"/>
      <c r="CJ476" s="1068"/>
      <c r="CK476" s="1068"/>
      <c r="CL476" s="1068"/>
      <c r="CM476" s="1110"/>
      <c r="CN476" s="1110"/>
    </row>
    <row r="477" spans="2:92">
      <c r="B477" s="1067"/>
      <c r="I477" s="1068"/>
      <c r="J477" s="1068"/>
      <c r="K477" s="1068"/>
      <c r="L477" s="1068"/>
      <c r="M477" s="1068"/>
      <c r="N477" s="1068"/>
      <c r="O477" s="1068"/>
      <c r="P477" s="1068"/>
      <c r="Q477" s="1068"/>
      <c r="R477" s="1068"/>
      <c r="S477" s="1068"/>
      <c r="T477" s="1068"/>
      <c r="U477" s="1068"/>
      <c r="V477" s="1068"/>
      <c r="W477" s="1068"/>
      <c r="X477" s="1068"/>
      <c r="Y477" s="1068"/>
      <c r="Z477" s="1068"/>
      <c r="AA477" s="1068"/>
      <c r="AB477" s="1110"/>
      <c r="AC477" s="1110"/>
      <c r="AD477" s="1110"/>
      <c r="AE477" s="1110"/>
      <c r="AF477" s="1068"/>
      <c r="AG477" s="1068"/>
      <c r="AH477" s="1068"/>
      <c r="AI477" s="1068"/>
      <c r="AJ477" s="1068"/>
      <c r="AK477" s="1068"/>
      <c r="AL477" s="1068"/>
      <c r="AM477" s="1068"/>
      <c r="AN477" s="1068"/>
      <c r="AO477" s="1068"/>
      <c r="AP477" s="1068"/>
      <c r="AQ477" s="1068"/>
      <c r="AR477" s="1068"/>
      <c r="AS477" s="1068"/>
      <c r="AT477" s="1068"/>
      <c r="AU477" s="1068"/>
      <c r="AV477" s="1068"/>
      <c r="AW477" s="1068"/>
      <c r="AX477" s="1069"/>
      <c r="AY477" s="1068"/>
      <c r="AZ477" s="1068"/>
      <c r="BA477" s="1068"/>
      <c r="BB477" s="1068"/>
      <c r="BC477" s="1068"/>
      <c r="BD477" s="1068"/>
      <c r="BE477" s="1068"/>
      <c r="BF477" s="1068"/>
      <c r="BG477" s="1068"/>
      <c r="BH477" s="1068"/>
      <c r="BI477" s="1068"/>
      <c r="BJ477" s="1068"/>
      <c r="BK477" s="1068"/>
      <c r="BL477" s="1068"/>
      <c r="BM477" s="1068"/>
      <c r="BN477" s="1068"/>
      <c r="BO477" s="1068"/>
      <c r="BP477" s="1068"/>
      <c r="BQ477" s="1068"/>
      <c r="BR477" s="1068"/>
      <c r="BS477" s="1110"/>
      <c r="BT477" s="1068"/>
      <c r="BU477" s="1068"/>
      <c r="BV477" s="1068"/>
      <c r="BW477" s="1068"/>
      <c r="BX477" s="1068"/>
      <c r="BY477" s="1068"/>
      <c r="BZ477" s="1068"/>
      <c r="CA477" s="1068"/>
      <c r="CB477" s="1068"/>
      <c r="CC477" s="1068"/>
      <c r="CD477" s="1068"/>
      <c r="CE477" s="1068"/>
      <c r="CF477" s="1068"/>
      <c r="CG477" s="1068"/>
      <c r="CH477" s="1068"/>
      <c r="CI477" s="1068"/>
      <c r="CJ477" s="1068"/>
      <c r="CK477" s="1068"/>
      <c r="CL477" s="1068"/>
      <c r="CM477" s="1110"/>
      <c r="CN477" s="1110"/>
    </row>
    <row r="478" spans="2:92">
      <c r="B478" s="1067"/>
      <c r="I478" s="1068"/>
      <c r="J478" s="1068"/>
      <c r="K478" s="1068"/>
      <c r="L478" s="1068"/>
      <c r="M478" s="1068"/>
      <c r="N478" s="1068"/>
      <c r="O478" s="1068"/>
      <c r="P478" s="1068"/>
      <c r="Q478" s="1068"/>
      <c r="R478" s="1068"/>
      <c r="S478" s="1068"/>
      <c r="T478" s="1068"/>
      <c r="U478" s="1068"/>
      <c r="V478" s="1068"/>
      <c r="W478" s="1068"/>
      <c r="X478" s="1068"/>
      <c r="Y478" s="1068"/>
      <c r="Z478" s="1068"/>
      <c r="AA478" s="1068"/>
      <c r="AB478" s="1110"/>
      <c r="AC478" s="1110"/>
      <c r="AD478" s="1110"/>
      <c r="AE478" s="1110"/>
      <c r="AF478" s="1068"/>
      <c r="AG478" s="1068"/>
      <c r="AH478" s="1068"/>
      <c r="AI478" s="1068"/>
      <c r="AJ478" s="1068"/>
      <c r="AK478" s="1068"/>
      <c r="AL478" s="1068"/>
      <c r="AM478" s="1068"/>
      <c r="AN478" s="1068"/>
      <c r="AO478" s="1068"/>
      <c r="AP478" s="1068"/>
      <c r="AQ478" s="1068"/>
      <c r="AR478" s="1068"/>
      <c r="AS478" s="1068"/>
      <c r="AT478" s="1068"/>
      <c r="AU478" s="1068"/>
      <c r="AV478" s="1068"/>
      <c r="AW478" s="1068"/>
      <c r="AX478" s="1069"/>
      <c r="AY478" s="1068"/>
      <c r="AZ478" s="1068"/>
      <c r="BA478" s="1068"/>
      <c r="BB478" s="1068"/>
      <c r="BC478" s="1068"/>
      <c r="BD478" s="1068"/>
      <c r="BE478" s="1068"/>
      <c r="BF478" s="1068"/>
      <c r="BG478" s="1068"/>
      <c r="BH478" s="1068"/>
      <c r="BI478" s="1068"/>
      <c r="BJ478" s="1068"/>
      <c r="BK478" s="1068"/>
      <c r="BL478" s="1068"/>
      <c r="BM478" s="1068"/>
      <c r="BN478" s="1068"/>
      <c r="BO478" s="1068"/>
      <c r="BP478" s="1068"/>
      <c r="BQ478" s="1068"/>
      <c r="BR478" s="1068"/>
      <c r="BS478" s="1110"/>
      <c r="BT478" s="1068"/>
      <c r="BU478" s="1068"/>
      <c r="BV478" s="1068"/>
      <c r="BW478" s="1068"/>
      <c r="BX478" s="1068"/>
      <c r="BY478" s="1068"/>
      <c r="BZ478" s="1068"/>
      <c r="CA478" s="1068"/>
      <c r="CB478" s="1068"/>
      <c r="CC478" s="1068"/>
      <c r="CD478" s="1068"/>
      <c r="CE478" s="1068"/>
      <c r="CF478" s="1068"/>
      <c r="CG478" s="1068"/>
      <c r="CH478" s="1068"/>
      <c r="CI478" s="1068"/>
      <c r="CJ478" s="1068"/>
      <c r="CK478" s="1068"/>
      <c r="CL478" s="1068"/>
      <c r="CM478" s="1110"/>
      <c r="CN478" s="1110"/>
    </row>
    <row r="479" spans="2:92">
      <c r="B479" s="1067"/>
      <c r="I479" s="1068"/>
      <c r="J479" s="1068"/>
      <c r="K479" s="1068"/>
      <c r="L479" s="1068"/>
      <c r="M479" s="1068"/>
      <c r="N479" s="1068"/>
      <c r="O479" s="1068"/>
      <c r="P479" s="1068"/>
      <c r="Q479" s="1068"/>
      <c r="R479" s="1068"/>
      <c r="S479" s="1068"/>
      <c r="T479" s="1068"/>
      <c r="U479" s="1068"/>
      <c r="V479" s="1068"/>
      <c r="W479" s="1068"/>
      <c r="X479" s="1068"/>
      <c r="Y479" s="1068"/>
      <c r="Z479" s="1068"/>
      <c r="AA479" s="1068"/>
      <c r="AB479" s="1110"/>
      <c r="AC479" s="1110"/>
      <c r="AD479" s="1110"/>
      <c r="AE479" s="1110"/>
      <c r="AF479" s="1068"/>
      <c r="AG479" s="1068"/>
      <c r="AH479" s="1068"/>
      <c r="AI479" s="1068"/>
      <c r="AJ479" s="1068"/>
      <c r="AK479" s="1068"/>
      <c r="AL479" s="1068"/>
      <c r="AM479" s="1068"/>
      <c r="AN479" s="1068"/>
      <c r="AO479" s="1068"/>
      <c r="AP479" s="1068"/>
      <c r="AQ479" s="1068"/>
      <c r="AR479" s="1068"/>
      <c r="AS479" s="1068"/>
      <c r="AT479" s="1068"/>
      <c r="AU479" s="1068"/>
      <c r="AV479" s="1068"/>
      <c r="AW479" s="1068"/>
      <c r="AX479" s="1069"/>
      <c r="AY479" s="1068"/>
      <c r="AZ479" s="1068"/>
      <c r="BA479" s="1068"/>
      <c r="BB479" s="1068"/>
      <c r="BC479" s="1068"/>
      <c r="BD479" s="1068"/>
      <c r="BE479" s="1068"/>
      <c r="BF479" s="1068"/>
      <c r="BG479" s="1068"/>
      <c r="BH479" s="1068"/>
      <c r="BI479" s="1068"/>
      <c r="BJ479" s="1068"/>
      <c r="BK479" s="1068"/>
      <c r="BL479" s="1068"/>
      <c r="BM479" s="1068"/>
      <c r="BN479" s="1068"/>
      <c r="BO479" s="1068"/>
      <c r="BP479" s="1068"/>
      <c r="BQ479" s="1068"/>
      <c r="BR479" s="1068"/>
      <c r="BS479" s="1110"/>
      <c r="BT479" s="1068"/>
      <c r="BU479" s="1068"/>
      <c r="BV479" s="1068"/>
      <c r="BW479" s="1068"/>
      <c r="BX479" s="1068"/>
      <c r="BY479" s="1068"/>
      <c r="BZ479" s="1068"/>
      <c r="CA479" s="1068"/>
      <c r="CB479" s="1068"/>
      <c r="CC479" s="1068"/>
      <c r="CD479" s="1068"/>
      <c r="CE479" s="1068"/>
      <c r="CF479" s="1068"/>
      <c r="CG479" s="1068"/>
      <c r="CH479" s="1068"/>
      <c r="CI479" s="1068"/>
      <c r="CJ479" s="1068"/>
      <c r="CK479" s="1068"/>
      <c r="CL479" s="1068"/>
      <c r="CM479" s="1110"/>
      <c r="CN479" s="1110"/>
    </row>
    <row r="480" spans="2:92">
      <c r="B480" s="1067"/>
      <c r="I480" s="1068"/>
      <c r="J480" s="1068"/>
      <c r="K480" s="1068"/>
      <c r="L480" s="1068"/>
      <c r="M480" s="1068"/>
      <c r="N480" s="1068"/>
      <c r="O480" s="1068"/>
      <c r="P480" s="1068"/>
      <c r="Q480" s="1068"/>
      <c r="R480" s="1068"/>
      <c r="S480" s="1068"/>
      <c r="T480" s="1068"/>
      <c r="U480" s="1068"/>
      <c r="V480" s="1068"/>
      <c r="W480" s="1068"/>
      <c r="X480" s="1068"/>
      <c r="Y480" s="1068"/>
      <c r="Z480" s="1068"/>
      <c r="AA480" s="1068"/>
      <c r="AB480" s="1110"/>
      <c r="AC480" s="1110"/>
      <c r="AD480" s="1110"/>
      <c r="AE480" s="1110"/>
      <c r="AF480" s="1068"/>
      <c r="AG480" s="1068"/>
      <c r="AH480" s="1068"/>
      <c r="AI480" s="1068"/>
      <c r="AJ480" s="1068"/>
      <c r="AK480" s="1068"/>
      <c r="AL480" s="1068"/>
      <c r="AM480" s="1068"/>
      <c r="AN480" s="1068"/>
      <c r="AO480" s="1068"/>
      <c r="AP480" s="1068"/>
      <c r="AQ480" s="1068"/>
      <c r="AR480" s="1068"/>
      <c r="AS480" s="1068"/>
      <c r="AT480" s="1068"/>
      <c r="AU480" s="1068"/>
      <c r="AV480" s="1068"/>
      <c r="AW480" s="1068"/>
      <c r="AX480" s="1069"/>
      <c r="AY480" s="1068"/>
      <c r="AZ480" s="1068"/>
      <c r="BA480" s="1068"/>
      <c r="BB480" s="1068"/>
      <c r="BC480" s="1068"/>
      <c r="BD480" s="1068"/>
      <c r="BE480" s="1068"/>
      <c r="BF480" s="1068"/>
      <c r="BG480" s="1068"/>
      <c r="BH480" s="1068"/>
      <c r="BI480" s="1068"/>
      <c r="BJ480" s="1068"/>
      <c r="BK480" s="1068"/>
      <c r="BL480" s="1068"/>
      <c r="BM480" s="1068"/>
      <c r="BN480" s="1068"/>
      <c r="BO480" s="1068"/>
      <c r="BP480" s="1068"/>
      <c r="BQ480" s="1068"/>
      <c r="BR480" s="1068"/>
      <c r="BS480" s="1110"/>
      <c r="BT480" s="1068"/>
      <c r="BU480" s="1068"/>
      <c r="BV480" s="1068"/>
      <c r="BW480" s="1068"/>
      <c r="BX480" s="1068"/>
      <c r="BY480" s="1068"/>
      <c r="BZ480" s="1068"/>
      <c r="CA480" s="1068"/>
      <c r="CB480" s="1068"/>
      <c r="CC480" s="1068"/>
      <c r="CD480" s="1068"/>
      <c r="CE480" s="1068"/>
      <c r="CF480" s="1068"/>
      <c r="CG480" s="1068"/>
      <c r="CH480" s="1068"/>
      <c r="CI480" s="1068"/>
      <c r="CJ480" s="1068"/>
      <c r="CK480" s="1068"/>
      <c r="CL480" s="1068"/>
      <c r="CM480" s="1110"/>
      <c r="CN480" s="1110"/>
    </row>
    <row r="481" spans="2:92">
      <c r="B481" s="1067"/>
      <c r="I481" s="1068"/>
      <c r="J481" s="1068"/>
      <c r="K481" s="1068"/>
      <c r="L481" s="1068"/>
      <c r="M481" s="1068"/>
      <c r="N481" s="1068"/>
      <c r="O481" s="1068"/>
      <c r="P481" s="1068"/>
      <c r="Q481" s="1068"/>
      <c r="R481" s="1068"/>
      <c r="S481" s="1068"/>
      <c r="T481" s="1068"/>
      <c r="U481" s="1068"/>
      <c r="V481" s="1068"/>
      <c r="W481" s="1068"/>
      <c r="X481" s="1068"/>
      <c r="Y481" s="1068"/>
      <c r="Z481" s="1068"/>
      <c r="AA481" s="1068"/>
      <c r="AB481" s="1110"/>
      <c r="AC481" s="1110"/>
      <c r="AD481" s="1110"/>
      <c r="AE481" s="1110"/>
      <c r="AF481" s="1068"/>
      <c r="AG481" s="1068"/>
      <c r="AH481" s="1068"/>
      <c r="AI481" s="1068"/>
      <c r="AJ481" s="1068"/>
      <c r="AK481" s="1068"/>
      <c r="AL481" s="1068"/>
      <c r="AM481" s="1068"/>
      <c r="AN481" s="1068"/>
      <c r="AO481" s="1068"/>
      <c r="AP481" s="1068"/>
      <c r="AQ481" s="1068"/>
      <c r="AR481" s="1068"/>
      <c r="AS481" s="1068"/>
      <c r="AT481" s="1068"/>
      <c r="AU481" s="1068"/>
      <c r="AV481" s="1068"/>
      <c r="AW481" s="1068"/>
      <c r="AX481" s="1069"/>
      <c r="AY481" s="1068"/>
      <c r="AZ481" s="1068"/>
      <c r="BA481" s="1068"/>
      <c r="BB481" s="1068"/>
      <c r="BC481" s="1068"/>
      <c r="BD481" s="1068"/>
      <c r="BE481" s="1068"/>
      <c r="BF481" s="1068"/>
      <c r="BG481" s="1068"/>
      <c r="BH481" s="1068"/>
      <c r="BI481" s="1068"/>
      <c r="BJ481" s="1068"/>
      <c r="BK481" s="1068"/>
      <c r="BL481" s="1068"/>
      <c r="BM481" s="1068"/>
      <c r="BN481" s="1068"/>
      <c r="BO481" s="1068"/>
      <c r="BP481" s="1068"/>
      <c r="BQ481" s="1068"/>
      <c r="BR481" s="1068"/>
      <c r="BS481" s="1110"/>
      <c r="BT481" s="1068"/>
      <c r="BU481" s="1068"/>
      <c r="BV481" s="1068"/>
      <c r="BW481" s="1068"/>
      <c r="BX481" s="1068"/>
      <c r="BY481" s="1068"/>
      <c r="BZ481" s="1068"/>
      <c r="CA481" s="1068"/>
      <c r="CB481" s="1068"/>
      <c r="CC481" s="1068"/>
      <c r="CD481" s="1068"/>
      <c r="CE481" s="1068"/>
      <c r="CF481" s="1068"/>
      <c r="CG481" s="1068"/>
      <c r="CH481" s="1068"/>
      <c r="CI481" s="1068"/>
      <c r="CJ481" s="1068"/>
      <c r="CK481" s="1068"/>
      <c r="CL481" s="1068"/>
      <c r="CM481" s="1110"/>
      <c r="CN481" s="1110"/>
    </row>
    <row r="482" spans="2:92">
      <c r="B482" s="1067"/>
      <c r="I482" s="1068"/>
      <c r="J482" s="1068"/>
      <c r="K482" s="1068"/>
      <c r="L482" s="1068"/>
      <c r="M482" s="1068"/>
      <c r="N482" s="1068"/>
      <c r="O482" s="1068"/>
      <c r="P482" s="1068"/>
      <c r="Q482" s="1068"/>
      <c r="R482" s="1068"/>
      <c r="S482" s="1068"/>
      <c r="T482" s="1068"/>
      <c r="U482" s="1068"/>
      <c r="V482" s="1068"/>
      <c r="W482" s="1068"/>
      <c r="X482" s="1068"/>
      <c r="Y482" s="1068"/>
      <c r="Z482" s="1068"/>
      <c r="AA482" s="1068"/>
      <c r="AB482" s="1110"/>
      <c r="AC482" s="1110"/>
      <c r="AD482" s="1110"/>
      <c r="AE482" s="1110"/>
      <c r="AF482" s="1068"/>
      <c r="AG482" s="1068"/>
      <c r="AH482" s="1068"/>
      <c r="AI482" s="1068"/>
      <c r="AJ482" s="1068"/>
      <c r="AK482" s="1068"/>
      <c r="AL482" s="1068"/>
      <c r="AM482" s="1068"/>
      <c r="AN482" s="1068"/>
      <c r="AO482" s="1068"/>
      <c r="AP482" s="1068"/>
      <c r="AQ482" s="1068"/>
      <c r="AR482" s="1068"/>
      <c r="AS482" s="1068"/>
      <c r="AT482" s="1068"/>
      <c r="AU482" s="1068"/>
      <c r="AV482" s="1068"/>
      <c r="AW482" s="1068"/>
      <c r="AX482" s="1069"/>
      <c r="AY482" s="1068"/>
      <c r="AZ482" s="1068"/>
      <c r="BA482" s="1068"/>
      <c r="BB482" s="1068"/>
      <c r="BC482" s="1068"/>
      <c r="BD482" s="1068"/>
      <c r="BE482" s="1068"/>
      <c r="BF482" s="1068"/>
      <c r="BG482" s="1068"/>
      <c r="BH482" s="1068"/>
      <c r="BI482" s="1068"/>
      <c r="BJ482" s="1068"/>
      <c r="BK482" s="1068"/>
      <c r="BL482" s="1068"/>
      <c r="BM482" s="1068"/>
      <c r="BN482" s="1068"/>
      <c r="BO482" s="1068"/>
      <c r="BP482" s="1068"/>
      <c r="BQ482" s="1068"/>
      <c r="BR482" s="1068"/>
      <c r="BS482" s="1110"/>
      <c r="BT482" s="1068"/>
      <c r="BU482" s="1068"/>
      <c r="BV482" s="1068"/>
      <c r="BW482" s="1068"/>
      <c r="BX482" s="1068"/>
      <c r="BY482" s="1068"/>
      <c r="BZ482" s="1068"/>
      <c r="CA482" s="1068"/>
      <c r="CB482" s="1068"/>
      <c r="CC482" s="1068"/>
      <c r="CD482" s="1068"/>
      <c r="CE482" s="1068"/>
      <c r="CF482" s="1068"/>
      <c r="CG482" s="1068"/>
      <c r="CH482" s="1068"/>
      <c r="CI482" s="1068"/>
      <c r="CJ482" s="1068"/>
      <c r="CK482" s="1068"/>
      <c r="CL482" s="1068"/>
      <c r="CM482" s="1110"/>
      <c r="CN482" s="1110"/>
    </row>
    <row r="483" spans="2:92">
      <c r="B483" s="1067"/>
      <c r="I483" s="1068"/>
      <c r="J483" s="1068"/>
      <c r="K483" s="1068"/>
      <c r="L483" s="1068"/>
      <c r="M483" s="1068"/>
      <c r="N483" s="1068"/>
      <c r="O483" s="1068"/>
      <c r="P483" s="1068"/>
      <c r="Q483" s="1068"/>
      <c r="R483" s="1068"/>
      <c r="S483" s="1068"/>
      <c r="T483" s="1068"/>
      <c r="U483" s="1068"/>
      <c r="V483" s="1068"/>
      <c r="W483" s="1068"/>
      <c r="X483" s="1068"/>
      <c r="Y483" s="1068"/>
      <c r="Z483" s="1068"/>
      <c r="AA483" s="1068"/>
      <c r="AB483" s="1110"/>
      <c r="AC483" s="1110"/>
      <c r="AD483" s="1110"/>
      <c r="AE483" s="1110"/>
      <c r="AF483" s="1068"/>
      <c r="AG483" s="1068"/>
      <c r="AH483" s="1068"/>
      <c r="AI483" s="1068"/>
      <c r="AJ483" s="1068"/>
      <c r="AK483" s="1068"/>
      <c r="AL483" s="1068"/>
      <c r="AM483" s="1068"/>
      <c r="AN483" s="1068"/>
      <c r="AO483" s="1068"/>
      <c r="AP483" s="1068"/>
      <c r="AQ483" s="1068"/>
      <c r="AR483" s="1068"/>
      <c r="AS483" s="1068"/>
      <c r="AT483" s="1068"/>
      <c r="AU483" s="1068"/>
      <c r="AV483" s="1068"/>
      <c r="AW483" s="1068"/>
      <c r="AX483" s="1069"/>
      <c r="AY483" s="1068"/>
      <c r="AZ483" s="1068"/>
      <c r="BA483" s="1068"/>
      <c r="BB483" s="1068"/>
      <c r="BC483" s="1068"/>
      <c r="BD483" s="1068"/>
      <c r="BE483" s="1068"/>
      <c r="BF483" s="1068"/>
      <c r="BG483" s="1068"/>
      <c r="BH483" s="1068"/>
      <c r="BI483" s="1068"/>
      <c r="BJ483" s="1068"/>
      <c r="BK483" s="1068"/>
      <c r="BL483" s="1068"/>
      <c r="BM483" s="1068"/>
      <c r="BN483" s="1068"/>
      <c r="BO483" s="1068"/>
      <c r="BP483" s="1068"/>
      <c r="BQ483" s="1068"/>
      <c r="BR483" s="1068"/>
      <c r="BS483" s="1110"/>
      <c r="BT483" s="1068"/>
      <c r="BU483" s="1068"/>
      <c r="BV483" s="1068"/>
      <c r="BW483" s="1068"/>
      <c r="BX483" s="1068"/>
      <c r="BY483" s="1068"/>
      <c r="BZ483" s="1068"/>
      <c r="CA483" s="1068"/>
      <c r="CB483" s="1068"/>
      <c r="CC483" s="1068"/>
      <c r="CD483" s="1068"/>
      <c r="CE483" s="1068"/>
      <c r="CF483" s="1068"/>
      <c r="CG483" s="1068"/>
      <c r="CH483" s="1068"/>
      <c r="CI483" s="1068"/>
      <c r="CJ483" s="1068"/>
      <c r="CK483" s="1068"/>
      <c r="CL483" s="1068"/>
      <c r="CM483" s="1110"/>
      <c r="CN483" s="1110"/>
    </row>
    <row r="484" spans="2:92">
      <c r="B484" s="1067"/>
      <c r="I484" s="1068"/>
      <c r="J484" s="1068"/>
      <c r="K484" s="1068"/>
      <c r="L484" s="1068"/>
      <c r="M484" s="1068"/>
      <c r="N484" s="1068"/>
      <c r="O484" s="1068"/>
      <c r="P484" s="1068"/>
      <c r="Q484" s="1068"/>
      <c r="R484" s="1068"/>
      <c r="S484" s="1068"/>
      <c r="T484" s="1068"/>
      <c r="U484" s="1068"/>
      <c r="V484" s="1068"/>
      <c r="W484" s="1068"/>
      <c r="X484" s="1068"/>
      <c r="Y484" s="1068"/>
      <c r="Z484" s="1068"/>
      <c r="AA484" s="1068"/>
      <c r="AB484" s="1110"/>
      <c r="AC484" s="1110"/>
      <c r="AD484" s="1110"/>
      <c r="AE484" s="1110"/>
      <c r="AF484" s="1068"/>
      <c r="AG484" s="1068"/>
      <c r="AH484" s="1068"/>
      <c r="AI484" s="1068"/>
      <c r="AJ484" s="1068"/>
      <c r="AK484" s="1068"/>
      <c r="AL484" s="1068"/>
      <c r="AM484" s="1068"/>
      <c r="AN484" s="1068"/>
      <c r="AO484" s="1068"/>
      <c r="AP484" s="1068"/>
      <c r="AQ484" s="1068"/>
      <c r="AR484" s="1068"/>
      <c r="AS484" s="1068"/>
      <c r="AT484" s="1068"/>
      <c r="AU484" s="1068"/>
      <c r="AV484" s="1068"/>
      <c r="AW484" s="1068"/>
      <c r="AX484" s="1069"/>
      <c r="AY484" s="1068"/>
      <c r="AZ484" s="1068"/>
      <c r="BA484" s="1068"/>
      <c r="BB484" s="1068"/>
      <c r="BC484" s="1068"/>
      <c r="BD484" s="1068"/>
      <c r="BE484" s="1068"/>
      <c r="BF484" s="1068"/>
      <c r="BG484" s="1068"/>
      <c r="BH484" s="1068"/>
      <c r="BI484" s="1068"/>
      <c r="BJ484" s="1068"/>
      <c r="BK484" s="1068"/>
      <c r="BL484" s="1068"/>
      <c r="BM484" s="1068"/>
      <c r="BN484" s="1068"/>
      <c r="BO484" s="1068"/>
      <c r="BP484" s="1068"/>
      <c r="BQ484" s="1068"/>
      <c r="BR484" s="1068"/>
      <c r="BS484" s="1110"/>
      <c r="BT484" s="1068"/>
      <c r="BU484" s="1068"/>
      <c r="BV484" s="1068"/>
      <c r="BW484" s="1068"/>
      <c r="BX484" s="1068"/>
      <c r="BY484" s="1068"/>
      <c r="BZ484" s="1068"/>
      <c r="CA484" s="1068"/>
      <c r="CB484" s="1068"/>
      <c r="CC484" s="1068"/>
      <c r="CD484" s="1068"/>
      <c r="CE484" s="1068"/>
      <c r="CF484" s="1068"/>
      <c r="CG484" s="1068"/>
      <c r="CH484" s="1068"/>
      <c r="CI484" s="1068"/>
      <c r="CJ484" s="1068"/>
      <c r="CK484" s="1068"/>
      <c r="CL484" s="1068"/>
      <c r="CM484" s="1110"/>
      <c r="CN484" s="1110"/>
    </row>
    <row r="485" spans="2:92">
      <c r="B485" s="1067"/>
      <c r="I485" s="1068"/>
      <c r="J485" s="1068"/>
      <c r="K485" s="1068"/>
      <c r="L485" s="1068"/>
      <c r="M485" s="1068"/>
      <c r="N485" s="1068"/>
      <c r="O485" s="1068"/>
      <c r="P485" s="1068"/>
      <c r="Q485" s="1068"/>
      <c r="R485" s="1068"/>
      <c r="S485" s="1068"/>
      <c r="T485" s="1068"/>
      <c r="U485" s="1068"/>
      <c r="V485" s="1068"/>
      <c r="W485" s="1068"/>
      <c r="X485" s="1068"/>
      <c r="Y485" s="1068"/>
      <c r="Z485" s="1068"/>
      <c r="AA485" s="1068"/>
      <c r="AB485" s="1110"/>
      <c r="AC485" s="1110"/>
      <c r="AD485" s="1110"/>
      <c r="AE485" s="1110"/>
      <c r="AF485" s="1068"/>
      <c r="AG485" s="1068"/>
      <c r="AH485" s="1068"/>
      <c r="AI485" s="1068"/>
      <c r="AJ485" s="1068"/>
      <c r="AK485" s="1068"/>
      <c r="AL485" s="1068"/>
      <c r="AM485" s="1068"/>
      <c r="AN485" s="1068"/>
      <c r="AO485" s="1068"/>
      <c r="AP485" s="1068"/>
      <c r="AQ485" s="1068"/>
      <c r="AR485" s="1068"/>
      <c r="AS485" s="1068"/>
      <c r="AT485" s="1068"/>
      <c r="AU485" s="1068"/>
      <c r="AV485" s="1068"/>
      <c r="AW485" s="1068"/>
      <c r="AX485" s="1069"/>
      <c r="AY485" s="1068"/>
      <c r="AZ485" s="1068"/>
      <c r="BA485" s="1068"/>
      <c r="BB485" s="1068"/>
      <c r="BC485" s="1068"/>
      <c r="BD485" s="1068"/>
      <c r="BE485" s="1068"/>
      <c r="BF485" s="1068"/>
      <c r="BG485" s="1068"/>
      <c r="BH485" s="1068"/>
      <c r="BI485" s="1068"/>
      <c r="BJ485" s="1068"/>
      <c r="BK485" s="1068"/>
      <c r="BL485" s="1068"/>
      <c r="BM485" s="1068"/>
      <c r="BN485" s="1068"/>
      <c r="BO485" s="1068"/>
      <c r="BP485" s="1068"/>
      <c r="BQ485" s="1068"/>
      <c r="BR485" s="1068"/>
      <c r="BS485" s="1110"/>
      <c r="BT485" s="1068"/>
      <c r="BU485" s="1068"/>
      <c r="BV485" s="1068"/>
      <c r="BW485" s="1068"/>
      <c r="BX485" s="1068"/>
      <c r="BY485" s="1068"/>
      <c r="BZ485" s="1068"/>
      <c r="CA485" s="1068"/>
      <c r="CB485" s="1068"/>
      <c r="CC485" s="1068"/>
      <c r="CD485" s="1068"/>
      <c r="CE485" s="1068"/>
      <c r="CF485" s="1068"/>
      <c r="CG485" s="1068"/>
      <c r="CH485" s="1068"/>
      <c r="CI485" s="1068"/>
      <c r="CJ485" s="1068"/>
      <c r="CK485" s="1068"/>
      <c r="CL485" s="1068"/>
      <c r="CM485" s="1110"/>
      <c r="CN485" s="1110"/>
    </row>
    <row r="486" spans="2:92">
      <c r="B486" s="1067"/>
      <c r="I486" s="1068"/>
      <c r="J486" s="1068"/>
      <c r="K486" s="1068"/>
      <c r="L486" s="1068"/>
      <c r="M486" s="1068"/>
      <c r="N486" s="1068"/>
      <c r="O486" s="1068"/>
      <c r="P486" s="1068"/>
      <c r="Q486" s="1068"/>
      <c r="R486" s="1068"/>
      <c r="S486" s="1068"/>
      <c r="T486" s="1068"/>
      <c r="U486" s="1068"/>
      <c r="V486" s="1068"/>
      <c r="W486" s="1068"/>
      <c r="X486" s="1068"/>
      <c r="Y486" s="1068"/>
      <c r="Z486" s="1068"/>
      <c r="AA486" s="1068"/>
      <c r="AB486" s="1110"/>
      <c r="AC486" s="1110"/>
      <c r="AD486" s="1110"/>
      <c r="AE486" s="1110"/>
      <c r="AF486" s="1068"/>
      <c r="AG486" s="1068"/>
      <c r="AH486" s="1068"/>
      <c r="AI486" s="1068"/>
      <c r="AJ486" s="1068"/>
      <c r="AK486" s="1068"/>
      <c r="AL486" s="1068"/>
      <c r="AM486" s="1068"/>
      <c r="AN486" s="1068"/>
      <c r="AO486" s="1068"/>
      <c r="AP486" s="1068"/>
      <c r="AQ486" s="1068"/>
      <c r="AR486" s="1068"/>
      <c r="AS486" s="1068"/>
      <c r="AT486" s="1068"/>
      <c r="AU486" s="1068"/>
      <c r="AV486" s="1068"/>
      <c r="AW486" s="1068"/>
      <c r="AX486" s="1069"/>
      <c r="AY486" s="1068"/>
      <c r="AZ486" s="1068"/>
      <c r="BA486" s="1068"/>
      <c r="BB486" s="1068"/>
      <c r="BC486" s="1068"/>
      <c r="BD486" s="1068"/>
      <c r="BE486" s="1068"/>
      <c r="BF486" s="1068"/>
      <c r="BG486" s="1068"/>
      <c r="BH486" s="1068"/>
      <c r="BI486" s="1068"/>
      <c r="BJ486" s="1068"/>
      <c r="BK486" s="1068"/>
      <c r="BL486" s="1068"/>
      <c r="BM486" s="1068"/>
      <c r="BN486" s="1068"/>
      <c r="BO486" s="1068"/>
      <c r="BP486" s="1068"/>
      <c r="BQ486" s="1068"/>
      <c r="BR486" s="1068"/>
      <c r="BS486" s="1110"/>
      <c r="BT486" s="1068"/>
      <c r="BU486" s="1068"/>
      <c r="BV486" s="1068"/>
      <c r="BW486" s="1068"/>
      <c r="BX486" s="1068"/>
      <c r="BY486" s="1068"/>
      <c r="BZ486" s="1068"/>
      <c r="CA486" s="1068"/>
      <c r="CB486" s="1068"/>
      <c r="CC486" s="1068"/>
      <c r="CD486" s="1068"/>
      <c r="CE486" s="1068"/>
      <c r="CF486" s="1068"/>
      <c r="CG486" s="1068"/>
      <c r="CH486" s="1068"/>
      <c r="CI486" s="1068"/>
      <c r="CJ486" s="1068"/>
      <c r="CK486" s="1068"/>
      <c r="CL486" s="1068"/>
      <c r="CM486" s="1110"/>
      <c r="CN486" s="1110"/>
    </row>
    <row r="487" spans="2:92">
      <c r="B487" s="1067"/>
      <c r="I487" s="1068"/>
      <c r="J487" s="1068"/>
      <c r="K487" s="1068"/>
      <c r="L487" s="1068"/>
      <c r="M487" s="1068"/>
      <c r="N487" s="1068"/>
      <c r="O487" s="1068"/>
      <c r="P487" s="1068"/>
      <c r="Q487" s="1068"/>
      <c r="R487" s="1068"/>
      <c r="S487" s="1068"/>
      <c r="T487" s="1068"/>
      <c r="U487" s="1068"/>
      <c r="V487" s="1068"/>
      <c r="W487" s="1068"/>
      <c r="X487" s="1068"/>
      <c r="Y487" s="1068"/>
      <c r="Z487" s="1068"/>
      <c r="AA487" s="1068"/>
      <c r="AB487" s="1110"/>
      <c r="AC487" s="1110"/>
      <c r="AD487" s="1110"/>
      <c r="AE487" s="1110"/>
      <c r="AF487" s="1068"/>
      <c r="AG487" s="1068"/>
      <c r="AH487" s="1068"/>
      <c r="AI487" s="1068"/>
      <c r="AJ487" s="1068"/>
      <c r="AK487" s="1068"/>
      <c r="AL487" s="1068"/>
      <c r="AM487" s="1068"/>
      <c r="AN487" s="1068"/>
      <c r="AO487" s="1068"/>
      <c r="AP487" s="1068"/>
      <c r="AQ487" s="1068"/>
      <c r="AR487" s="1068"/>
      <c r="AS487" s="1068"/>
      <c r="AT487" s="1068"/>
      <c r="AU487" s="1068"/>
      <c r="AV487" s="1068"/>
      <c r="AW487" s="1068"/>
      <c r="AX487" s="1069"/>
      <c r="AY487" s="1068"/>
      <c r="AZ487" s="1068"/>
      <c r="BA487" s="1068"/>
      <c r="BB487" s="1068"/>
      <c r="BC487" s="1068"/>
      <c r="BD487" s="1068"/>
      <c r="BE487" s="1068"/>
      <c r="BF487" s="1068"/>
      <c r="BG487" s="1068"/>
      <c r="BH487" s="1068"/>
      <c r="BI487" s="1068"/>
      <c r="BJ487" s="1068"/>
      <c r="BK487" s="1068"/>
      <c r="BL487" s="1068"/>
      <c r="BM487" s="1068"/>
      <c r="BN487" s="1068"/>
      <c r="BO487" s="1068"/>
      <c r="BP487" s="1068"/>
      <c r="BQ487" s="1068"/>
      <c r="BR487" s="1068"/>
      <c r="BS487" s="1110"/>
      <c r="BT487" s="1068"/>
      <c r="BU487" s="1068"/>
      <c r="BV487" s="1068"/>
      <c r="BW487" s="1068"/>
      <c r="BX487" s="1068"/>
      <c r="BY487" s="1068"/>
      <c r="BZ487" s="1068"/>
      <c r="CA487" s="1068"/>
      <c r="CB487" s="1068"/>
      <c r="CC487" s="1068"/>
      <c r="CD487" s="1068"/>
      <c r="CE487" s="1068"/>
      <c r="CF487" s="1068"/>
      <c r="CG487" s="1068"/>
      <c r="CH487" s="1068"/>
      <c r="CI487" s="1068"/>
      <c r="CJ487" s="1068"/>
      <c r="CK487" s="1068"/>
      <c r="CL487" s="1068"/>
      <c r="CM487" s="1110"/>
      <c r="CN487" s="1110"/>
    </row>
    <row r="488" spans="2:92">
      <c r="B488" s="1067"/>
      <c r="I488" s="1068"/>
      <c r="J488" s="1068"/>
      <c r="K488" s="1068"/>
      <c r="L488" s="1068"/>
      <c r="M488" s="1068"/>
      <c r="N488" s="1068"/>
      <c r="O488" s="1068"/>
      <c r="P488" s="1068"/>
      <c r="Q488" s="1068"/>
      <c r="R488" s="1068"/>
      <c r="S488" s="1068"/>
      <c r="T488" s="1068"/>
      <c r="U488" s="1068"/>
      <c r="V488" s="1068"/>
      <c r="W488" s="1068"/>
      <c r="X488" s="1068"/>
      <c r="Y488" s="1068"/>
      <c r="Z488" s="1068"/>
      <c r="AA488" s="1068"/>
      <c r="AB488" s="1110"/>
      <c r="AC488" s="1110"/>
      <c r="AD488" s="1110"/>
      <c r="AE488" s="1110"/>
      <c r="AF488" s="1068"/>
      <c r="AG488" s="1068"/>
      <c r="AH488" s="1068"/>
      <c r="AI488" s="1068"/>
      <c r="AJ488" s="1068"/>
      <c r="AK488" s="1068"/>
      <c r="AL488" s="1068"/>
      <c r="AM488" s="1068"/>
      <c r="AN488" s="1068"/>
      <c r="AO488" s="1068"/>
      <c r="AP488" s="1068"/>
      <c r="AQ488" s="1068"/>
      <c r="AR488" s="1068"/>
      <c r="AS488" s="1068"/>
      <c r="AT488" s="1068"/>
      <c r="AU488" s="1068"/>
      <c r="AV488" s="1068"/>
      <c r="AW488" s="1068"/>
      <c r="AX488" s="1069"/>
      <c r="AY488" s="1068"/>
      <c r="AZ488" s="1068"/>
      <c r="BA488" s="1068"/>
      <c r="BB488" s="1068"/>
      <c r="BC488" s="1068"/>
      <c r="BD488" s="1068"/>
      <c r="BE488" s="1068"/>
      <c r="BF488" s="1068"/>
      <c r="BG488" s="1068"/>
      <c r="BH488" s="1068"/>
      <c r="BI488" s="1068"/>
      <c r="BJ488" s="1068"/>
      <c r="BK488" s="1068"/>
      <c r="BL488" s="1068"/>
      <c r="BM488" s="1068"/>
      <c r="BN488" s="1068"/>
      <c r="BO488" s="1068"/>
      <c r="BP488" s="1068"/>
      <c r="BQ488" s="1068"/>
      <c r="BR488" s="1068"/>
      <c r="BS488" s="1110"/>
      <c r="BT488" s="1068"/>
      <c r="BU488" s="1068"/>
      <c r="BV488" s="1068"/>
      <c r="BW488" s="1068"/>
      <c r="BX488" s="1068"/>
      <c r="BY488" s="1068"/>
      <c r="BZ488" s="1068"/>
      <c r="CA488" s="1068"/>
      <c r="CB488" s="1068"/>
      <c r="CC488" s="1068"/>
      <c r="CD488" s="1068"/>
      <c r="CE488" s="1068"/>
      <c r="CF488" s="1068"/>
      <c r="CG488" s="1068"/>
      <c r="CH488" s="1068"/>
      <c r="CI488" s="1068"/>
      <c r="CJ488" s="1068"/>
      <c r="CK488" s="1068"/>
      <c r="CL488" s="1068"/>
      <c r="CM488" s="1110"/>
      <c r="CN488" s="1110"/>
    </row>
    <row r="489" spans="2:92">
      <c r="B489" s="1067"/>
      <c r="I489" s="1068"/>
      <c r="J489" s="1068"/>
      <c r="K489" s="1068"/>
      <c r="L489" s="1068"/>
      <c r="M489" s="1068"/>
      <c r="N489" s="1068"/>
      <c r="O489" s="1068"/>
      <c r="P489" s="1068"/>
      <c r="Q489" s="1068"/>
      <c r="R489" s="1068"/>
      <c r="S489" s="1068"/>
      <c r="T489" s="1068"/>
      <c r="U489" s="1068"/>
      <c r="V489" s="1068"/>
      <c r="W489" s="1068"/>
      <c r="X489" s="1068"/>
      <c r="Y489" s="1068"/>
      <c r="Z489" s="1068"/>
      <c r="AA489" s="1068"/>
      <c r="AB489" s="1110"/>
      <c r="AC489" s="1110"/>
      <c r="AD489" s="1110"/>
      <c r="AE489" s="1110"/>
      <c r="AF489" s="1068"/>
      <c r="AG489" s="1068"/>
      <c r="AH489" s="1068"/>
      <c r="AI489" s="1068"/>
      <c r="AJ489" s="1068"/>
      <c r="AK489" s="1068"/>
      <c r="AL489" s="1068"/>
      <c r="AM489" s="1068"/>
      <c r="AN489" s="1068"/>
      <c r="AO489" s="1068"/>
      <c r="AP489" s="1068"/>
      <c r="AQ489" s="1068"/>
      <c r="AR489" s="1068"/>
      <c r="AS489" s="1068"/>
      <c r="AT489" s="1068"/>
      <c r="AU489" s="1068"/>
      <c r="AV489" s="1068"/>
      <c r="AW489" s="1068"/>
      <c r="AX489" s="1069"/>
      <c r="AY489" s="1068"/>
      <c r="AZ489" s="1068"/>
      <c r="BA489" s="1068"/>
      <c r="BB489" s="1068"/>
      <c r="BC489" s="1068"/>
      <c r="BD489" s="1068"/>
      <c r="BE489" s="1068"/>
      <c r="BF489" s="1068"/>
      <c r="BG489" s="1068"/>
      <c r="BH489" s="1068"/>
      <c r="BI489" s="1068"/>
      <c r="BJ489" s="1068"/>
      <c r="BK489" s="1068"/>
      <c r="BL489" s="1068"/>
      <c r="BM489" s="1068"/>
      <c r="BN489" s="1068"/>
      <c r="BO489" s="1068"/>
      <c r="BP489" s="1068"/>
      <c r="BQ489" s="1068"/>
      <c r="BR489" s="1068"/>
      <c r="BS489" s="1110"/>
      <c r="BT489" s="1068"/>
      <c r="BU489" s="1068"/>
      <c r="BV489" s="1068"/>
      <c r="BW489" s="1068"/>
      <c r="BX489" s="1068"/>
      <c r="BY489" s="1068"/>
      <c r="BZ489" s="1068"/>
      <c r="CA489" s="1068"/>
      <c r="CB489" s="1068"/>
      <c r="CC489" s="1068"/>
      <c r="CD489" s="1068"/>
      <c r="CE489" s="1068"/>
      <c r="CF489" s="1068"/>
      <c r="CG489" s="1068"/>
      <c r="CH489" s="1068"/>
      <c r="CI489" s="1068"/>
      <c r="CJ489" s="1068"/>
      <c r="CK489" s="1068"/>
      <c r="CL489" s="1068"/>
      <c r="CM489" s="1110"/>
      <c r="CN489" s="1110"/>
    </row>
    <row r="490" spans="2:92">
      <c r="B490" s="1067"/>
      <c r="I490" s="1068"/>
      <c r="J490" s="1068"/>
      <c r="K490" s="1068"/>
      <c r="L490" s="1068"/>
      <c r="M490" s="1068"/>
      <c r="N490" s="1068"/>
      <c r="O490" s="1068"/>
      <c r="P490" s="1068"/>
      <c r="Q490" s="1068"/>
      <c r="R490" s="1068"/>
      <c r="S490" s="1068"/>
      <c r="T490" s="1068"/>
      <c r="U490" s="1068"/>
      <c r="V490" s="1068"/>
      <c r="W490" s="1068"/>
      <c r="X490" s="1068"/>
      <c r="Y490" s="1068"/>
      <c r="Z490" s="1068"/>
      <c r="AA490" s="1068"/>
      <c r="AB490" s="1110"/>
      <c r="AC490" s="1110"/>
      <c r="AD490" s="1110"/>
      <c r="AE490" s="1110"/>
      <c r="AF490" s="1068"/>
      <c r="AG490" s="1068"/>
      <c r="AH490" s="1068"/>
      <c r="AI490" s="1068"/>
      <c r="AJ490" s="1068"/>
      <c r="AK490" s="1068"/>
      <c r="AL490" s="1068"/>
      <c r="AM490" s="1068"/>
      <c r="AN490" s="1068"/>
      <c r="AO490" s="1068"/>
      <c r="AP490" s="1068"/>
      <c r="AQ490" s="1068"/>
      <c r="AR490" s="1068"/>
      <c r="AS490" s="1068"/>
      <c r="AT490" s="1068"/>
      <c r="AU490" s="1068"/>
      <c r="AV490" s="1068"/>
      <c r="AW490" s="1068"/>
      <c r="AX490" s="1069"/>
      <c r="AY490" s="1068"/>
      <c r="AZ490" s="1068"/>
      <c r="BA490" s="1068"/>
      <c r="BB490" s="1068"/>
      <c r="BC490" s="1068"/>
      <c r="BD490" s="1068"/>
      <c r="BE490" s="1068"/>
      <c r="BF490" s="1068"/>
      <c r="BG490" s="1068"/>
      <c r="BH490" s="1068"/>
      <c r="BI490" s="1068"/>
      <c r="BJ490" s="1068"/>
      <c r="BK490" s="1068"/>
      <c r="BL490" s="1068"/>
      <c r="BM490" s="1068"/>
      <c r="BN490" s="1068"/>
      <c r="BO490" s="1068"/>
      <c r="BP490" s="1068"/>
      <c r="BQ490" s="1068"/>
      <c r="BR490" s="1068"/>
      <c r="BS490" s="1110"/>
      <c r="BT490" s="1068"/>
      <c r="BU490" s="1068"/>
      <c r="BV490" s="1068"/>
      <c r="BW490" s="1068"/>
      <c r="BX490" s="1068"/>
      <c r="BY490" s="1068"/>
      <c r="BZ490" s="1068"/>
      <c r="CA490" s="1068"/>
      <c r="CB490" s="1068"/>
      <c r="CC490" s="1068"/>
      <c r="CD490" s="1068"/>
      <c r="CE490" s="1068"/>
      <c r="CF490" s="1068"/>
      <c r="CG490" s="1068"/>
      <c r="CH490" s="1068"/>
      <c r="CI490" s="1068"/>
      <c r="CJ490" s="1068"/>
      <c r="CK490" s="1068"/>
      <c r="CL490" s="1068"/>
      <c r="CM490" s="1110"/>
      <c r="CN490" s="1110"/>
    </row>
    <row r="491" spans="2:92">
      <c r="B491" s="1067"/>
      <c r="I491" s="1068"/>
      <c r="J491" s="1068"/>
      <c r="K491" s="1068"/>
      <c r="L491" s="1068"/>
      <c r="M491" s="1068"/>
      <c r="N491" s="1068"/>
      <c r="O491" s="1068"/>
      <c r="P491" s="1068"/>
      <c r="Q491" s="1068"/>
      <c r="R491" s="1068"/>
      <c r="S491" s="1068"/>
      <c r="T491" s="1068"/>
      <c r="U491" s="1068"/>
      <c r="V491" s="1068"/>
      <c r="W491" s="1068"/>
      <c r="X491" s="1068"/>
      <c r="Y491" s="1068"/>
      <c r="Z491" s="1068"/>
      <c r="AA491" s="1068"/>
      <c r="AB491" s="1110"/>
      <c r="AC491" s="1110"/>
      <c r="AD491" s="1110"/>
      <c r="AE491" s="1110"/>
      <c r="AF491" s="1068"/>
      <c r="AG491" s="1068"/>
      <c r="AH491" s="1068"/>
      <c r="AI491" s="1068"/>
      <c r="AJ491" s="1068"/>
      <c r="AK491" s="1068"/>
      <c r="AL491" s="1068"/>
      <c r="AM491" s="1068"/>
      <c r="AN491" s="1068"/>
      <c r="AO491" s="1068"/>
      <c r="AP491" s="1068"/>
      <c r="AQ491" s="1068"/>
      <c r="AR491" s="1068"/>
      <c r="AS491" s="1068"/>
      <c r="AT491" s="1068"/>
      <c r="AU491" s="1068"/>
      <c r="AV491" s="1068"/>
      <c r="AW491" s="1068"/>
      <c r="AX491" s="1069"/>
      <c r="AY491" s="1068"/>
      <c r="AZ491" s="1068"/>
      <c r="BA491" s="1068"/>
      <c r="BB491" s="1068"/>
      <c r="BC491" s="1068"/>
      <c r="BD491" s="1068"/>
      <c r="BE491" s="1068"/>
      <c r="BF491" s="1068"/>
      <c r="BG491" s="1068"/>
      <c r="BH491" s="1068"/>
      <c r="BI491" s="1068"/>
      <c r="BJ491" s="1068"/>
      <c r="BK491" s="1068"/>
      <c r="BL491" s="1068"/>
      <c r="BM491" s="1068"/>
      <c r="BN491" s="1068"/>
      <c r="BO491" s="1068"/>
      <c r="BP491" s="1068"/>
      <c r="BQ491" s="1068"/>
      <c r="BR491" s="1068"/>
      <c r="BS491" s="1110"/>
      <c r="BT491" s="1068"/>
      <c r="BU491" s="1068"/>
      <c r="BV491" s="1068"/>
      <c r="BW491" s="1068"/>
      <c r="BX491" s="1068"/>
      <c r="BY491" s="1068"/>
      <c r="BZ491" s="1068"/>
      <c r="CA491" s="1068"/>
      <c r="CB491" s="1068"/>
      <c r="CC491" s="1068"/>
      <c r="CD491" s="1068"/>
      <c r="CE491" s="1068"/>
      <c r="CF491" s="1068"/>
      <c r="CG491" s="1068"/>
      <c r="CH491" s="1068"/>
      <c r="CI491" s="1068"/>
      <c r="CJ491" s="1068"/>
      <c r="CK491" s="1068"/>
      <c r="CL491" s="1068"/>
      <c r="CM491" s="1110"/>
      <c r="CN491" s="1110"/>
    </row>
    <row r="492" spans="2:92">
      <c r="B492" s="1067"/>
      <c r="I492" s="1068"/>
      <c r="J492" s="1068"/>
      <c r="K492" s="1068"/>
      <c r="L492" s="1068"/>
      <c r="M492" s="1068"/>
      <c r="N492" s="1068"/>
      <c r="O492" s="1068"/>
      <c r="P492" s="1068"/>
      <c r="Q492" s="1068"/>
      <c r="R492" s="1068"/>
      <c r="S492" s="1068"/>
      <c r="T492" s="1068"/>
      <c r="U492" s="1068"/>
      <c r="V492" s="1068"/>
      <c r="W492" s="1068"/>
      <c r="X492" s="1068"/>
      <c r="Y492" s="1068"/>
      <c r="Z492" s="1068"/>
      <c r="AA492" s="1068"/>
      <c r="AB492" s="1110"/>
      <c r="AC492" s="1110"/>
      <c r="AD492" s="1110"/>
      <c r="AE492" s="1110"/>
      <c r="AF492" s="1068"/>
      <c r="AG492" s="1068"/>
      <c r="AH492" s="1068"/>
      <c r="AI492" s="1068"/>
      <c r="AJ492" s="1068"/>
      <c r="AK492" s="1068"/>
      <c r="AL492" s="1068"/>
      <c r="AM492" s="1068"/>
      <c r="AN492" s="1068"/>
      <c r="AO492" s="1068"/>
      <c r="AP492" s="1068"/>
      <c r="AQ492" s="1068"/>
      <c r="AR492" s="1068"/>
      <c r="AS492" s="1068"/>
      <c r="AT492" s="1068"/>
      <c r="AU492" s="1068"/>
      <c r="AV492" s="1068"/>
      <c r="AW492" s="1068"/>
      <c r="AX492" s="1069"/>
      <c r="AY492" s="1068"/>
      <c r="AZ492" s="1068"/>
      <c r="BA492" s="1068"/>
      <c r="BB492" s="1068"/>
      <c r="BC492" s="1068"/>
      <c r="BD492" s="1068"/>
      <c r="BE492" s="1068"/>
      <c r="BF492" s="1068"/>
      <c r="BG492" s="1068"/>
      <c r="BH492" s="1068"/>
      <c r="BI492" s="1068"/>
      <c r="BJ492" s="1068"/>
      <c r="BK492" s="1068"/>
      <c r="BL492" s="1068"/>
      <c r="BM492" s="1068"/>
      <c r="BN492" s="1068"/>
      <c r="BO492" s="1068"/>
      <c r="BP492" s="1068"/>
      <c r="BQ492" s="1068"/>
      <c r="BR492" s="1068"/>
      <c r="BS492" s="1110"/>
      <c r="BT492" s="1068"/>
      <c r="BU492" s="1068"/>
      <c r="BV492" s="1068"/>
      <c r="BW492" s="1068"/>
      <c r="BX492" s="1068"/>
      <c r="BY492" s="1068"/>
      <c r="BZ492" s="1068"/>
      <c r="CA492" s="1068"/>
      <c r="CB492" s="1068"/>
      <c r="CC492" s="1068"/>
      <c r="CD492" s="1068"/>
      <c r="CE492" s="1068"/>
      <c r="CF492" s="1068"/>
      <c r="CG492" s="1068"/>
      <c r="CH492" s="1068"/>
      <c r="CI492" s="1068"/>
      <c r="CJ492" s="1068"/>
      <c r="CK492" s="1068"/>
      <c r="CL492" s="1068"/>
      <c r="CM492" s="1110"/>
      <c r="CN492" s="1110"/>
    </row>
    <row r="493" spans="2:92">
      <c r="B493" s="1067"/>
      <c r="I493" s="1068"/>
      <c r="J493" s="1068"/>
      <c r="K493" s="1068"/>
      <c r="L493" s="1068"/>
      <c r="M493" s="1068"/>
      <c r="N493" s="1068"/>
      <c r="O493" s="1068"/>
      <c r="P493" s="1068"/>
      <c r="Q493" s="1068"/>
      <c r="R493" s="1068"/>
      <c r="S493" s="1068"/>
      <c r="T493" s="1068"/>
      <c r="U493" s="1068"/>
      <c r="V493" s="1068"/>
      <c r="W493" s="1068"/>
      <c r="X493" s="1068"/>
      <c r="Y493" s="1068"/>
      <c r="Z493" s="1068"/>
      <c r="AA493" s="1068"/>
      <c r="AB493" s="1110"/>
      <c r="AC493" s="1110"/>
      <c r="AD493" s="1110"/>
      <c r="AE493" s="1110"/>
      <c r="AF493" s="1068"/>
      <c r="AG493" s="1068"/>
      <c r="AH493" s="1068"/>
      <c r="AI493" s="1068"/>
      <c r="AJ493" s="1068"/>
      <c r="AK493" s="1068"/>
      <c r="AL493" s="1068"/>
      <c r="AM493" s="1068"/>
      <c r="AN493" s="1068"/>
      <c r="AO493" s="1068"/>
      <c r="AP493" s="1068"/>
      <c r="AQ493" s="1068"/>
      <c r="AR493" s="1068"/>
      <c r="AS493" s="1068"/>
      <c r="AT493" s="1068"/>
      <c r="AU493" s="1068"/>
      <c r="AV493" s="1068"/>
      <c r="AW493" s="1068"/>
      <c r="AX493" s="1069"/>
      <c r="AY493" s="1068"/>
      <c r="AZ493" s="1068"/>
      <c r="BA493" s="1068"/>
      <c r="BB493" s="1068"/>
      <c r="BC493" s="1068"/>
      <c r="BD493" s="1068"/>
      <c r="BE493" s="1068"/>
      <c r="BF493" s="1068"/>
      <c r="BG493" s="1068"/>
      <c r="BH493" s="1068"/>
      <c r="BI493" s="1068"/>
      <c r="BJ493" s="1068"/>
      <c r="BK493" s="1068"/>
      <c r="BL493" s="1068"/>
      <c r="BM493" s="1068"/>
      <c r="BN493" s="1068"/>
      <c r="BO493" s="1068"/>
      <c r="BP493" s="1068"/>
      <c r="BQ493" s="1068"/>
      <c r="BR493" s="1068"/>
      <c r="BS493" s="1110"/>
      <c r="BT493" s="1068"/>
      <c r="BU493" s="1068"/>
      <c r="BV493" s="1068"/>
      <c r="BW493" s="1068"/>
      <c r="BX493" s="1068"/>
      <c r="BY493" s="1068"/>
      <c r="BZ493" s="1068"/>
      <c r="CA493" s="1068"/>
      <c r="CB493" s="1068"/>
      <c r="CC493" s="1068"/>
      <c r="CD493" s="1068"/>
      <c r="CE493" s="1068"/>
      <c r="CF493" s="1068"/>
      <c r="CG493" s="1068"/>
      <c r="CH493" s="1068"/>
      <c r="CI493" s="1068"/>
      <c r="CJ493" s="1068"/>
      <c r="CK493" s="1068"/>
      <c r="CL493" s="1068"/>
      <c r="CM493" s="1110"/>
      <c r="CN493" s="1110"/>
    </row>
    <row r="494" spans="2:92">
      <c r="B494" s="1067"/>
      <c r="I494" s="1068"/>
      <c r="J494" s="1068"/>
      <c r="K494" s="1068"/>
      <c r="L494" s="1068"/>
      <c r="M494" s="1068"/>
      <c r="N494" s="1068"/>
      <c r="O494" s="1068"/>
      <c r="P494" s="1068"/>
      <c r="Q494" s="1068"/>
      <c r="R494" s="1068"/>
      <c r="S494" s="1068"/>
      <c r="T494" s="1068"/>
      <c r="U494" s="1068"/>
      <c r="V494" s="1068"/>
      <c r="W494" s="1068"/>
      <c r="X494" s="1068"/>
      <c r="Y494" s="1068"/>
      <c r="Z494" s="1068"/>
      <c r="AA494" s="1068"/>
      <c r="AB494" s="1110"/>
      <c r="AC494" s="1110"/>
      <c r="AD494" s="1110"/>
      <c r="AE494" s="1110"/>
      <c r="AF494" s="1068"/>
      <c r="AG494" s="1068"/>
      <c r="AH494" s="1068"/>
      <c r="AI494" s="1068"/>
      <c r="AJ494" s="1068"/>
      <c r="AK494" s="1068"/>
      <c r="AL494" s="1068"/>
      <c r="AM494" s="1068"/>
      <c r="AN494" s="1068"/>
      <c r="AO494" s="1068"/>
      <c r="AP494" s="1068"/>
      <c r="AQ494" s="1068"/>
      <c r="AR494" s="1068"/>
      <c r="AS494" s="1068"/>
      <c r="AT494" s="1068"/>
      <c r="AU494" s="1068"/>
      <c r="AV494" s="1068"/>
      <c r="AW494" s="1068"/>
      <c r="AX494" s="1069"/>
      <c r="AY494" s="1068"/>
      <c r="AZ494" s="1068"/>
      <c r="BA494" s="1068"/>
      <c r="BB494" s="1068"/>
      <c r="BC494" s="1068"/>
      <c r="BD494" s="1068"/>
      <c r="BE494" s="1068"/>
      <c r="BF494" s="1068"/>
      <c r="BG494" s="1068"/>
      <c r="BH494" s="1068"/>
      <c r="BI494" s="1068"/>
      <c r="BJ494" s="1068"/>
      <c r="BK494" s="1068"/>
      <c r="BL494" s="1068"/>
      <c r="BM494" s="1068"/>
      <c r="BN494" s="1068"/>
      <c r="BO494" s="1068"/>
      <c r="BP494" s="1068"/>
      <c r="BQ494" s="1068"/>
      <c r="BR494" s="1068"/>
      <c r="BS494" s="1110"/>
      <c r="BT494" s="1068"/>
      <c r="BU494" s="1068"/>
      <c r="BV494" s="1068"/>
      <c r="BW494" s="1068"/>
      <c r="BX494" s="1068"/>
      <c r="BY494" s="1068"/>
      <c r="BZ494" s="1068"/>
      <c r="CA494" s="1068"/>
      <c r="CB494" s="1068"/>
      <c r="CC494" s="1068"/>
      <c r="CD494" s="1068"/>
      <c r="CE494" s="1068"/>
      <c r="CF494" s="1068"/>
      <c r="CG494" s="1068"/>
      <c r="CH494" s="1068"/>
      <c r="CI494" s="1068"/>
      <c r="CJ494" s="1068"/>
      <c r="CK494" s="1068"/>
      <c r="CL494" s="1068"/>
      <c r="CM494" s="1110"/>
      <c r="CN494" s="1110"/>
    </row>
    <row r="495" spans="2:92">
      <c r="B495" s="1067"/>
      <c r="I495" s="1068"/>
      <c r="J495" s="1068"/>
      <c r="K495" s="1068"/>
      <c r="L495" s="1068"/>
      <c r="M495" s="1068"/>
      <c r="N495" s="1068"/>
      <c r="O495" s="1068"/>
      <c r="P495" s="1068"/>
      <c r="Q495" s="1068"/>
      <c r="R495" s="1068"/>
      <c r="S495" s="1068"/>
      <c r="T495" s="1068"/>
      <c r="U495" s="1068"/>
      <c r="V495" s="1068"/>
      <c r="W495" s="1068"/>
      <c r="X495" s="1068"/>
      <c r="Y495" s="1068"/>
      <c r="Z495" s="1068"/>
      <c r="AA495" s="1068"/>
      <c r="AB495" s="1110"/>
      <c r="AC495" s="1110"/>
      <c r="AD495" s="1110"/>
      <c r="AE495" s="1110"/>
      <c r="AF495" s="1068"/>
      <c r="AG495" s="1068"/>
      <c r="AH495" s="1068"/>
      <c r="AI495" s="1068"/>
      <c r="AJ495" s="1068"/>
      <c r="AK495" s="1068"/>
      <c r="AL495" s="1068"/>
      <c r="AM495" s="1068"/>
      <c r="AN495" s="1068"/>
      <c r="AO495" s="1068"/>
      <c r="AP495" s="1068"/>
      <c r="AQ495" s="1068"/>
      <c r="AR495" s="1068"/>
      <c r="AS495" s="1068"/>
      <c r="AT495" s="1068"/>
      <c r="AU495" s="1068"/>
      <c r="AV495" s="1068"/>
      <c r="AW495" s="1068"/>
      <c r="AX495" s="1069"/>
      <c r="AY495" s="1068"/>
      <c r="AZ495" s="1068"/>
      <c r="BA495" s="1068"/>
      <c r="BB495" s="1068"/>
      <c r="BC495" s="1068"/>
      <c r="BD495" s="1068"/>
      <c r="BE495" s="1068"/>
      <c r="BF495" s="1068"/>
      <c r="BG495" s="1068"/>
      <c r="BH495" s="1068"/>
      <c r="BI495" s="1068"/>
      <c r="BJ495" s="1068"/>
      <c r="BK495" s="1068"/>
      <c r="BL495" s="1068"/>
      <c r="BM495" s="1068"/>
      <c r="BN495" s="1068"/>
      <c r="BO495" s="1068"/>
      <c r="BP495" s="1068"/>
      <c r="BQ495" s="1068"/>
      <c r="BR495" s="1068"/>
      <c r="BS495" s="1110"/>
      <c r="BT495" s="1068"/>
      <c r="BU495" s="1068"/>
      <c r="BV495" s="1068"/>
      <c r="BW495" s="1068"/>
      <c r="BX495" s="1068"/>
      <c r="BY495" s="1068"/>
      <c r="BZ495" s="1068"/>
      <c r="CA495" s="1068"/>
      <c r="CB495" s="1068"/>
      <c r="CC495" s="1068"/>
      <c r="CD495" s="1068"/>
      <c r="CE495" s="1068"/>
      <c r="CF495" s="1068"/>
      <c r="CG495" s="1068"/>
      <c r="CH495" s="1068"/>
      <c r="CI495" s="1068"/>
      <c r="CJ495" s="1068"/>
      <c r="CK495" s="1068"/>
      <c r="CL495" s="1068"/>
      <c r="CM495" s="1110"/>
      <c r="CN495" s="1110"/>
    </row>
    <row r="496" spans="2:92">
      <c r="B496" s="1067"/>
      <c r="I496" s="1068"/>
      <c r="J496" s="1068"/>
      <c r="K496" s="1068"/>
      <c r="L496" s="1068"/>
      <c r="M496" s="1068"/>
      <c r="N496" s="1068"/>
      <c r="O496" s="1068"/>
      <c r="P496" s="1068"/>
      <c r="Q496" s="1068"/>
      <c r="R496" s="1068"/>
      <c r="S496" s="1068"/>
      <c r="T496" s="1068"/>
      <c r="U496" s="1068"/>
      <c r="V496" s="1068"/>
      <c r="W496" s="1068"/>
      <c r="X496" s="1068"/>
      <c r="Y496" s="1068"/>
      <c r="Z496" s="1068"/>
      <c r="AA496" s="1068"/>
      <c r="AB496" s="1110"/>
      <c r="AC496" s="1110"/>
      <c r="AD496" s="1110"/>
      <c r="AE496" s="1110"/>
      <c r="AF496" s="1068"/>
      <c r="AG496" s="1068"/>
      <c r="AH496" s="1068"/>
      <c r="AI496" s="1068"/>
      <c r="AJ496" s="1068"/>
      <c r="AK496" s="1068"/>
      <c r="AL496" s="1068"/>
      <c r="AM496" s="1068"/>
      <c r="AN496" s="1068"/>
      <c r="AO496" s="1068"/>
      <c r="AP496" s="1068"/>
      <c r="AQ496" s="1068"/>
      <c r="AR496" s="1068"/>
      <c r="AS496" s="1068"/>
      <c r="AT496" s="1068"/>
      <c r="AU496" s="1068"/>
      <c r="AV496" s="1068"/>
      <c r="AW496" s="1068"/>
      <c r="AX496" s="1069"/>
      <c r="AY496" s="1068"/>
      <c r="AZ496" s="1068"/>
      <c r="BA496" s="1068"/>
      <c r="BB496" s="1068"/>
      <c r="BC496" s="1068"/>
      <c r="BD496" s="1068"/>
      <c r="BE496" s="1068"/>
      <c r="BF496" s="1068"/>
      <c r="BG496" s="1068"/>
      <c r="BH496" s="1068"/>
      <c r="BI496" s="1068"/>
      <c r="BJ496" s="1068"/>
      <c r="BK496" s="1068"/>
      <c r="BL496" s="1068"/>
      <c r="BM496" s="1068"/>
      <c r="BN496" s="1068"/>
      <c r="BO496" s="1068"/>
      <c r="BP496" s="1068"/>
      <c r="BQ496" s="1068"/>
      <c r="BR496" s="1068"/>
      <c r="BS496" s="1110"/>
      <c r="BT496" s="1068"/>
      <c r="BU496" s="1068"/>
      <c r="BV496" s="1068"/>
      <c r="BW496" s="1068"/>
      <c r="BX496" s="1068"/>
      <c r="BY496" s="1068"/>
      <c r="BZ496" s="1068"/>
      <c r="CA496" s="1068"/>
      <c r="CB496" s="1068"/>
      <c r="CC496" s="1068"/>
      <c r="CD496" s="1068"/>
      <c r="CE496" s="1068"/>
      <c r="CF496" s="1068"/>
      <c r="CG496" s="1068"/>
      <c r="CH496" s="1068"/>
      <c r="CI496" s="1068"/>
      <c r="CJ496" s="1068"/>
      <c r="CK496" s="1068"/>
      <c r="CL496" s="1068"/>
      <c r="CM496" s="1110"/>
      <c r="CN496" s="1110"/>
    </row>
    <row r="497" spans="2:92">
      <c r="B497" s="1067"/>
      <c r="I497" s="1068"/>
      <c r="J497" s="1068"/>
      <c r="K497" s="1068"/>
      <c r="L497" s="1068"/>
      <c r="M497" s="1068"/>
      <c r="N497" s="1068"/>
      <c r="O497" s="1068"/>
      <c r="P497" s="1068"/>
      <c r="Q497" s="1068"/>
      <c r="R497" s="1068"/>
      <c r="S497" s="1068"/>
      <c r="T497" s="1068"/>
      <c r="U497" s="1068"/>
      <c r="V497" s="1068"/>
      <c r="W497" s="1068"/>
      <c r="X497" s="1068"/>
      <c r="Y497" s="1068"/>
      <c r="Z497" s="1068"/>
      <c r="AA497" s="1068"/>
      <c r="AB497" s="1110"/>
      <c r="AC497" s="1110"/>
      <c r="AD497" s="1110"/>
      <c r="AE497" s="1110"/>
      <c r="AF497" s="1068"/>
      <c r="AG497" s="1068"/>
      <c r="AH497" s="1068"/>
      <c r="AI497" s="1068"/>
      <c r="AJ497" s="1068"/>
      <c r="AK497" s="1068"/>
      <c r="AL497" s="1068"/>
      <c r="AM497" s="1068"/>
      <c r="AN497" s="1068"/>
      <c r="AO497" s="1068"/>
      <c r="AP497" s="1068"/>
      <c r="AQ497" s="1068"/>
      <c r="AR497" s="1068"/>
      <c r="AS497" s="1068"/>
      <c r="AT497" s="1068"/>
      <c r="AU497" s="1068"/>
      <c r="AV497" s="1068"/>
      <c r="AW497" s="1068"/>
      <c r="AX497" s="1069"/>
      <c r="AY497" s="1068"/>
      <c r="AZ497" s="1068"/>
      <c r="BA497" s="1068"/>
      <c r="BB497" s="1068"/>
      <c r="BC497" s="1068"/>
      <c r="BD497" s="1068"/>
      <c r="BE497" s="1068"/>
      <c r="BF497" s="1068"/>
      <c r="BG497" s="1068"/>
      <c r="BH497" s="1068"/>
      <c r="BI497" s="1068"/>
      <c r="BJ497" s="1068"/>
      <c r="BK497" s="1068"/>
      <c r="BL497" s="1068"/>
      <c r="BM497" s="1068"/>
      <c r="BN497" s="1068"/>
      <c r="BO497" s="1068"/>
      <c r="BP497" s="1068"/>
      <c r="BQ497" s="1068"/>
      <c r="BR497" s="1068"/>
      <c r="BS497" s="1110"/>
      <c r="BT497" s="1068"/>
      <c r="BU497" s="1068"/>
      <c r="BV497" s="1068"/>
      <c r="BW497" s="1068"/>
      <c r="BX497" s="1068"/>
      <c r="BY497" s="1068"/>
      <c r="BZ497" s="1068"/>
      <c r="CA497" s="1068"/>
      <c r="CB497" s="1068"/>
      <c r="CC497" s="1068"/>
      <c r="CD497" s="1068"/>
      <c r="CE497" s="1068"/>
      <c r="CF497" s="1068"/>
      <c r="CG497" s="1068"/>
      <c r="CH497" s="1068"/>
      <c r="CI497" s="1068"/>
      <c r="CJ497" s="1068"/>
      <c r="CK497" s="1068"/>
      <c r="CL497" s="1068"/>
      <c r="CM497" s="1110"/>
      <c r="CN497" s="1110"/>
    </row>
    <row r="498" spans="2:92">
      <c r="B498" s="1067"/>
      <c r="I498" s="1068"/>
      <c r="J498" s="1068"/>
      <c r="K498" s="1068"/>
      <c r="L498" s="1068"/>
      <c r="M498" s="1068"/>
      <c r="N498" s="1068"/>
      <c r="O498" s="1068"/>
      <c r="P498" s="1068"/>
      <c r="Q498" s="1068"/>
      <c r="R498" s="1068"/>
      <c r="S498" s="1068"/>
      <c r="T498" s="1068"/>
      <c r="U498" s="1068"/>
      <c r="V498" s="1068"/>
      <c r="W498" s="1068"/>
      <c r="X498" s="1068"/>
      <c r="Y498" s="1068"/>
      <c r="Z498" s="1068"/>
      <c r="AA498" s="1068"/>
      <c r="AB498" s="1110"/>
      <c r="AC498" s="1110"/>
      <c r="AD498" s="1110"/>
      <c r="AE498" s="1110"/>
      <c r="AF498" s="1068"/>
      <c r="AG498" s="1068"/>
      <c r="AH498" s="1068"/>
      <c r="AI498" s="1068"/>
      <c r="AJ498" s="1068"/>
      <c r="AK498" s="1068"/>
      <c r="AL498" s="1068"/>
      <c r="AM498" s="1068"/>
      <c r="AN498" s="1068"/>
      <c r="AO498" s="1068"/>
      <c r="AP498" s="1068"/>
      <c r="AQ498" s="1068"/>
      <c r="AR498" s="1068"/>
      <c r="AS498" s="1068"/>
      <c r="AT498" s="1068"/>
      <c r="AU498" s="1068"/>
      <c r="AV498" s="1068"/>
      <c r="AW498" s="1068"/>
      <c r="AX498" s="1069"/>
      <c r="AY498" s="1068"/>
      <c r="AZ498" s="1068"/>
      <c r="BA498" s="1068"/>
      <c r="BB498" s="1068"/>
      <c r="BC498" s="1068"/>
      <c r="BD498" s="1068"/>
      <c r="BE498" s="1068"/>
      <c r="BF498" s="1068"/>
      <c r="BG498" s="1068"/>
      <c r="BH498" s="1068"/>
      <c r="BI498" s="1068"/>
      <c r="BJ498" s="1068"/>
      <c r="BK498" s="1068"/>
      <c r="BL498" s="1068"/>
      <c r="BM498" s="1068"/>
      <c r="BN498" s="1068"/>
      <c r="BO498" s="1068"/>
      <c r="BP498" s="1068"/>
      <c r="BQ498" s="1068"/>
      <c r="BR498" s="1068"/>
      <c r="BS498" s="1110"/>
      <c r="BT498" s="1068"/>
      <c r="BU498" s="1068"/>
      <c r="BV498" s="1068"/>
      <c r="BW498" s="1068"/>
      <c r="BX498" s="1068"/>
      <c r="BY498" s="1068"/>
      <c r="BZ498" s="1068"/>
      <c r="CA498" s="1068"/>
      <c r="CB498" s="1068"/>
      <c r="CC498" s="1068"/>
      <c r="CD498" s="1068"/>
      <c r="CE498" s="1068"/>
      <c r="CF498" s="1068"/>
      <c r="CG498" s="1068"/>
      <c r="CH498" s="1068"/>
      <c r="CI498" s="1068"/>
      <c r="CJ498" s="1068"/>
      <c r="CK498" s="1068"/>
      <c r="CL498" s="1068"/>
      <c r="CM498" s="1110"/>
      <c r="CN498" s="1110"/>
    </row>
    <row r="499" spans="2:92">
      <c r="B499" s="1067"/>
      <c r="I499" s="1068"/>
      <c r="J499" s="1068"/>
      <c r="K499" s="1068"/>
      <c r="L499" s="1068"/>
      <c r="M499" s="1068"/>
      <c r="N499" s="1068"/>
      <c r="O499" s="1068"/>
      <c r="P499" s="1068"/>
      <c r="Q499" s="1068"/>
      <c r="R499" s="1068"/>
      <c r="S499" s="1068"/>
      <c r="T499" s="1068"/>
      <c r="U499" s="1068"/>
      <c r="V499" s="1068"/>
      <c r="W499" s="1068"/>
      <c r="X499" s="1068"/>
      <c r="Y499" s="1068"/>
      <c r="Z499" s="1068"/>
      <c r="AA499" s="1068"/>
      <c r="AB499" s="1110"/>
      <c r="AC499" s="1110"/>
      <c r="AD499" s="1110"/>
      <c r="AE499" s="1110"/>
      <c r="AF499" s="1068"/>
      <c r="AG499" s="1068"/>
      <c r="AH499" s="1068"/>
      <c r="AI499" s="1068"/>
      <c r="AJ499" s="1068"/>
      <c r="AK499" s="1068"/>
      <c r="AL499" s="1068"/>
      <c r="AM499" s="1068"/>
      <c r="AN499" s="1068"/>
      <c r="AO499" s="1068"/>
      <c r="AP499" s="1068"/>
      <c r="AQ499" s="1068"/>
      <c r="AR499" s="1068"/>
      <c r="AS499" s="1068"/>
      <c r="AT499" s="1068"/>
      <c r="AU499" s="1068"/>
      <c r="AV499" s="1068"/>
      <c r="AW499" s="1068"/>
      <c r="AX499" s="1069"/>
      <c r="AY499" s="1068"/>
      <c r="AZ499" s="1068"/>
      <c r="BA499" s="1068"/>
      <c r="BB499" s="1068"/>
      <c r="BC499" s="1068"/>
      <c r="BD499" s="1068"/>
      <c r="BE499" s="1068"/>
      <c r="BF499" s="1068"/>
      <c r="BG499" s="1068"/>
      <c r="BH499" s="1068"/>
      <c r="BI499" s="1068"/>
      <c r="BJ499" s="1068"/>
      <c r="BK499" s="1068"/>
      <c r="BL499" s="1068"/>
      <c r="BM499" s="1068"/>
      <c r="BN499" s="1068"/>
      <c r="BO499" s="1068"/>
      <c r="BP499" s="1068"/>
      <c r="BQ499" s="1068"/>
      <c r="BR499" s="1068"/>
      <c r="BS499" s="1110"/>
      <c r="BT499" s="1068"/>
      <c r="BU499" s="1068"/>
      <c r="BV499" s="1068"/>
      <c r="BW499" s="1068"/>
      <c r="BX499" s="1068"/>
      <c r="BY499" s="1068"/>
      <c r="BZ499" s="1068"/>
      <c r="CA499" s="1068"/>
      <c r="CB499" s="1068"/>
      <c r="CC499" s="1068"/>
      <c r="CD499" s="1068"/>
      <c r="CE499" s="1068"/>
      <c r="CF499" s="1068"/>
      <c r="CG499" s="1068"/>
      <c r="CH499" s="1068"/>
      <c r="CI499" s="1068"/>
      <c r="CJ499" s="1068"/>
      <c r="CK499" s="1068"/>
      <c r="CL499" s="1068"/>
      <c r="CM499" s="1110"/>
      <c r="CN499" s="1110"/>
    </row>
    <row r="500" spans="2:92">
      <c r="B500" s="1067"/>
      <c r="I500" s="1068"/>
      <c r="J500" s="1068"/>
      <c r="K500" s="1068"/>
      <c r="L500" s="1068"/>
      <c r="M500" s="1068"/>
      <c r="N500" s="1068"/>
      <c r="O500" s="1068"/>
      <c r="P500" s="1068"/>
      <c r="Q500" s="1068"/>
      <c r="R500" s="1068"/>
      <c r="S500" s="1068"/>
      <c r="T500" s="1068"/>
      <c r="U500" s="1068"/>
      <c r="V500" s="1068"/>
      <c r="W500" s="1068"/>
      <c r="X500" s="1068"/>
      <c r="Y500" s="1068"/>
      <c r="Z500" s="1068"/>
      <c r="AA500" s="1068"/>
      <c r="AB500" s="1110"/>
      <c r="AC500" s="1110"/>
      <c r="AD500" s="1110"/>
      <c r="AE500" s="1110"/>
      <c r="AF500" s="1068"/>
      <c r="AG500" s="1068"/>
      <c r="AH500" s="1068"/>
      <c r="AI500" s="1068"/>
      <c r="AJ500" s="1068"/>
      <c r="AK500" s="1068"/>
      <c r="AL500" s="1068"/>
      <c r="AM500" s="1068"/>
      <c r="AN500" s="1068"/>
      <c r="AO500" s="1068"/>
      <c r="AP500" s="1068"/>
      <c r="AQ500" s="1068"/>
      <c r="AR500" s="1068"/>
      <c r="AS500" s="1068"/>
      <c r="AT500" s="1068"/>
      <c r="AU500" s="1068"/>
      <c r="AV500" s="1068"/>
      <c r="AW500" s="1068"/>
      <c r="AX500" s="1069"/>
      <c r="AY500" s="1068"/>
      <c r="AZ500" s="1068"/>
      <c r="BA500" s="1068"/>
      <c r="BB500" s="1068"/>
      <c r="BC500" s="1068"/>
      <c r="BD500" s="1068"/>
      <c r="BE500" s="1068"/>
      <c r="BF500" s="1068"/>
      <c r="BG500" s="1068"/>
      <c r="BH500" s="1068"/>
      <c r="BI500" s="1068"/>
      <c r="BJ500" s="1068"/>
      <c r="BK500" s="1068"/>
      <c r="BL500" s="1068"/>
      <c r="BM500" s="1068"/>
      <c r="BN500" s="1068"/>
      <c r="BO500" s="1068"/>
      <c r="BP500" s="1068"/>
      <c r="BQ500" s="1068"/>
      <c r="BR500" s="1068"/>
      <c r="BS500" s="1110"/>
      <c r="BT500" s="1068"/>
      <c r="BU500" s="1068"/>
      <c r="BV500" s="1068"/>
      <c r="BW500" s="1068"/>
      <c r="BX500" s="1068"/>
      <c r="BY500" s="1068"/>
      <c r="BZ500" s="1068"/>
      <c r="CA500" s="1068"/>
      <c r="CB500" s="1068"/>
      <c r="CC500" s="1068"/>
      <c r="CD500" s="1068"/>
      <c r="CE500" s="1068"/>
      <c r="CF500" s="1068"/>
      <c r="CG500" s="1068"/>
      <c r="CH500" s="1068"/>
      <c r="CI500" s="1068"/>
      <c r="CJ500" s="1068"/>
      <c r="CK500" s="1068"/>
      <c r="CL500" s="1068"/>
      <c r="CM500" s="1110"/>
      <c r="CN500" s="1110"/>
    </row>
    <row r="501" spans="2:92">
      <c r="B501" s="1067"/>
      <c r="I501" s="1068"/>
      <c r="J501" s="1068"/>
      <c r="K501" s="1068"/>
      <c r="L501" s="1068"/>
      <c r="M501" s="1068"/>
      <c r="N501" s="1068"/>
      <c r="O501" s="1068"/>
      <c r="P501" s="1068"/>
      <c r="Q501" s="1068"/>
      <c r="R501" s="1068"/>
      <c r="S501" s="1068"/>
      <c r="T501" s="1068"/>
      <c r="U501" s="1068"/>
      <c r="V501" s="1068"/>
      <c r="W501" s="1068"/>
      <c r="X501" s="1068"/>
      <c r="Y501" s="1068"/>
      <c r="Z501" s="1068"/>
      <c r="AA501" s="1068"/>
      <c r="AB501" s="1110"/>
      <c r="AC501" s="1110"/>
      <c r="AD501" s="1110"/>
      <c r="AE501" s="1110"/>
      <c r="AF501" s="1068"/>
      <c r="AG501" s="1068"/>
      <c r="AH501" s="1068"/>
      <c r="AI501" s="1068"/>
      <c r="AJ501" s="1068"/>
      <c r="AK501" s="1068"/>
      <c r="AL501" s="1068"/>
      <c r="AM501" s="1068"/>
      <c r="AN501" s="1068"/>
      <c r="AO501" s="1068"/>
      <c r="AP501" s="1068"/>
      <c r="AQ501" s="1068"/>
      <c r="AR501" s="1068"/>
      <c r="AS501" s="1068"/>
      <c r="AT501" s="1068"/>
      <c r="AU501" s="1068"/>
      <c r="AV501" s="1068"/>
      <c r="AW501" s="1068"/>
      <c r="AX501" s="1069"/>
      <c r="AY501" s="1068"/>
      <c r="AZ501" s="1068"/>
      <c r="BA501" s="1068"/>
      <c r="BB501" s="1068"/>
      <c r="BC501" s="1068"/>
      <c r="BD501" s="1068"/>
      <c r="BE501" s="1068"/>
      <c r="BF501" s="1068"/>
      <c r="BG501" s="1068"/>
      <c r="BH501" s="1068"/>
      <c r="BI501" s="1068"/>
      <c r="BJ501" s="1068"/>
      <c r="BK501" s="1068"/>
      <c r="BL501" s="1068"/>
      <c r="BM501" s="1068"/>
      <c r="BN501" s="1068"/>
      <c r="BO501" s="1068"/>
      <c r="BP501" s="1068"/>
      <c r="BQ501" s="1068"/>
      <c r="BR501" s="1068"/>
      <c r="BS501" s="1110"/>
      <c r="BT501" s="1068"/>
      <c r="BU501" s="1068"/>
      <c r="BV501" s="1068"/>
      <c r="BW501" s="1068"/>
      <c r="BX501" s="1068"/>
      <c r="BY501" s="1068"/>
      <c r="BZ501" s="1068"/>
      <c r="CA501" s="1068"/>
      <c r="CB501" s="1068"/>
      <c r="CC501" s="1068"/>
      <c r="CD501" s="1068"/>
      <c r="CE501" s="1068"/>
      <c r="CF501" s="1068"/>
      <c r="CG501" s="1068"/>
      <c r="CH501" s="1068"/>
      <c r="CI501" s="1068"/>
      <c r="CJ501" s="1068"/>
      <c r="CK501" s="1068"/>
      <c r="CL501" s="1068"/>
      <c r="CM501" s="1110"/>
      <c r="CN501" s="1110"/>
    </row>
    <row r="502" spans="2:92">
      <c r="B502" s="1067"/>
      <c r="I502" s="1068"/>
      <c r="J502" s="1068"/>
      <c r="K502" s="1068"/>
      <c r="L502" s="1068"/>
      <c r="M502" s="1068"/>
      <c r="N502" s="1068"/>
      <c r="O502" s="1068"/>
      <c r="P502" s="1068"/>
      <c r="Q502" s="1068"/>
      <c r="R502" s="1068"/>
      <c r="S502" s="1068"/>
      <c r="T502" s="1068"/>
      <c r="U502" s="1068"/>
      <c r="V502" s="1068"/>
      <c r="W502" s="1068"/>
      <c r="X502" s="1068"/>
      <c r="Y502" s="1068"/>
      <c r="Z502" s="1068"/>
      <c r="AA502" s="1068"/>
      <c r="AB502" s="1110"/>
      <c r="AC502" s="1110"/>
      <c r="AD502" s="1110"/>
      <c r="AE502" s="1110"/>
      <c r="AF502" s="1068"/>
      <c r="AG502" s="1068"/>
      <c r="AH502" s="1068"/>
      <c r="AI502" s="1068"/>
      <c r="AJ502" s="1068"/>
      <c r="AK502" s="1068"/>
      <c r="AL502" s="1068"/>
      <c r="AM502" s="1068"/>
      <c r="AN502" s="1068"/>
      <c r="AO502" s="1068"/>
      <c r="AP502" s="1068"/>
      <c r="AQ502" s="1068"/>
      <c r="AR502" s="1068"/>
      <c r="AS502" s="1068"/>
      <c r="AT502" s="1068"/>
      <c r="AU502" s="1068"/>
      <c r="AV502" s="1068"/>
      <c r="AW502" s="1068"/>
      <c r="AX502" s="1069"/>
      <c r="AY502" s="1068"/>
      <c r="AZ502" s="1068"/>
      <c r="BA502" s="1068"/>
      <c r="BB502" s="1068"/>
      <c r="BC502" s="1068"/>
      <c r="BD502" s="1068"/>
      <c r="BE502" s="1068"/>
      <c r="BF502" s="1068"/>
      <c r="BG502" s="1068"/>
      <c r="BH502" s="1068"/>
      <c r="BI502" s="1068"/>
      <c r="BJ502" s="1068"/>
      <c r="BK502" s="1068"/>
      <c r="BL502" s="1068"/>
      <c r="BM502" s="1068"/>
      <c r="BN502" s="1068"/>
      <c r="BO502" s="1068"/>
      <c r="BP502" s="1068"/>
      <c r="BQ502" s="1068"/>
      <c r="BR502" s="1068"/>
      <c r="BS502" s="1110"/>
      <c r="BT502" s="1068"/>
      <c r="BU502" s="1068"/>
      <c r="BV502" s="1068"/>
      <c r="BW502" s="1068"/>
      <c r="BX502" s="1068"/>
      <c r="BY502" s="1068"/>
      <c r="BZ502" s="1068"/>
      <c r="CA502" s="1068"/>
      <c r="CB502" s="1068"/>
      <c r="CC502" s="1068"/>
      <c r="CD502" s="1068"/>
      <c r="CE502" s="1068"/>
      <c r="CF502" s="1068"/>
      <c r="CG502" s="1068"/>
      <c r="CH502" s="1068"/>
      <c r="CI502" s="1068"/>
      <c r="CJ502" s="1068"/>
      <c r="CK502" s="1068"/>
      <c r="CL502" s="1068"/>
      <c r="CM502" s="1110"/>
      <c r="CN502" s="1110"/>
    </row>
    <row r="503" spans="2:92">
      <c r="B503" s="1067"/>
      <c r="I503" s="1068"/>
      <c r="J503" s="1068"/>
      <c r="K503" s="1068"/>
      <c r="L503" s="1068"/>
      <c r="M503" s="1068"/>
      <c r="N503" s="1068"/>
      <c r="O503" s="1068"/>
      <c r="P503" s="1068"/>
      <c r="Q503" s="1068"/>
      <c r="R503" s="1068"/>
      <c r="S503" s="1068"/>
      <c r="T503" s="1068"/>
      <c r="U503" s="1068"/>
      <c r="V503" s="1068"/>
      <c r="W503" s="1068"/>
      <c r="X503" s="1068"/>
      <c r="Y503" s="1068"/>
      <c r="Z503" s="1068"/>
      <c r="AA503" s="1068"/>
      <c r="AB503" s="1110"/>
      <c r="AC503" s="1110"/>
      <c r="AD503" s="1110"/>
      <c r="AE503" s="1110"/>
      <c r="AF503" s="1068"/>
      <c r="AG503" s="1068"/>
      <c r="AH503" s="1068"/>
      <c r="AI503" s="1068"/>
      <c r="AJ503" s="1068"/>
      <c r="AK503" s="1068"/>
      <c r="AL503" s="1068"/>
      <c r="AM503" s="1068"/>
      <c r="AN503" s="1068"/>
      <c r="AO503" s="1068"/>
      <c r="AP503" s="1068"/>
      <c r="AQ503" s="1068"/>
      <c r="AR503" s="1068"/>
      <c r="AS503" s="1068"/>
      <c r="AT503" s="1068"/>
      <c r="AU503" s="1068"/>
      <c r="AV503" s="1068"/>
      <c r="AW503" s="1068"/>
      <c r="AX503" s="1069"/>
      <c r="AY503" s="1068"/>
      <c r="AZ503" s="1068"/>
      <c r="BA503" s="1068"/>
      <c r="BB503" s="1068"/>
      <c r="BC503" s="1068"/>
      <c r="BD503" s="1068"/>
      <c r="BE503" s="1068"/>
      <c r="BF503" s="1068"/>
      <c r="BG503" s="1068"/>
      <c r="BH503" s="1068"/>
      <c r="BI503" s="1068"/>
      <c r="BJ503" s="1068"/>
      <c r="BK503" s="1068"/>
      <c r="BL503" s="1068"/>
      <c r="BM503" s="1068"/>
      <c r="BN503" s="1068"/>
      <c r="BO503" s="1068"/>
      <c r="BP503" s="1068"/>
      <c r="BQ503" s="1068"/>
      <c r="BR503" s="1068"/>
      <c r="BS503" s="1110"/>
      <c r="BT503" s="1068"/>
      <c r="BU503" s="1068"/>
      <c r="BV503" s="1068"/>
      <c r="BW503" s="1068"/>
      <c r="BX503" s="1068"/>
      <c r="BY503" s="1068"/>
      <c r="BZ503" s="1068"/>
      <c r="CA503" s="1068"/>
      <c r="CB503" s="1068"/>
      <c r="CC503" s="1068"/>
      <c r="CD503" s="1068"/>
      <c r="CE503" s="1068"/>
      <c r="CF503" s="1068"/>
      <c r="CG503" s="1068"/>
      <c r="CH503" s="1068"/>
      <c r="CI503" s="1068"/>
      <c r="CJ503" s="1068"/>
      <c r="CK503" s="1068"/>
      <c r="CL503" s="1068"/>
      <c r="CM503" s="1110"/>
      <c r="CN503" s="1110"/>
    </row>
    <row r="504" spans="2:92">
      <c r="B504" s="1067"/>
      <c r="I504" s="1068"/>
      <c r="J504" s="1068"/>
      <c r="K504" s="1068"/>
      <c r="L504" s="1068"/>
      <c r="M504" s="1068"/>
      <c r="N504" s="1068"/>
      <c r="O504" s="1068"/>
      <c r="P504" s="1068"/>
      <c r="Q504" s="1068"/>
      <c r="R504" s="1068"/>
      <c r="S504" s="1068"/>
      <c r="T504" s="1068"/>
      <c r="U504" s="1068"/>
      <c r="V504" s="1068"/>
      <c r="W504" s="1068"/>
      <c r="X504" s="1068"/>
      <c r="Y504" s="1068"/>
      <c r="Z504" s="1068"/>
      <c r="AA504" s="1068"/>
      <c r="AB504" s="1110"/>
      <c r="AC504" s="1110"/>
      <c r="AD504" s="1110"/>
      <c r="AE504" s="1110"/>
      <c r="AF504" s="1068"/>
      <c r="AG504" s="1068"/>
      <c r="AH504" s="1068"/>
      <c r="AI504" s="1068"/>
      <c r="AJ504" s="1068"/>
      <c r="AK504" s="1068"/>
      <c r="AL504" s="1068"/>
      <c r="AM504" s="1068"/>
      <c r="AN504" s="1068"/>
      <c r="AO504" s="1068"/>
      <c r="AP504" s="1068"/>
      <c r="AQ504" s="1068"/>
      <c r="AR504" s="1068"/>
      <c r="AS504" s="1068"/>
      <c r="AT504" s="1068"/>
      <c r="AU504" s="1068"/>
      <c r="AV504" s="1068"/>
      <c r="AW504" s="1068"/>
      <c r="AX504" s="1069"/>
      <c r="AY504" s="1068"/>
      <c r="AZ504" s="1068"/>
      <c r="BA504" s="1068"/>
      <c r="BB504" s="1068"/>
      <c r="BC504" s="1068"/>
      <c r="BD504" s="1068"/>
      <c r="BE504" s="1068"/>
      <c r="BF504" s="1068"/>
      <c r="BG504" s="1068"/>
      <c r="BH504" s="1068"/>
      <c r="BI504" s="1068"/>
      <c r="BJ504" s="1068"/>
      <c r="BK504" s="1068"/>
      <c r="BL504" s="1068"/>
      <c r="BM504" s="1068"/>
      <c r="BN504" s="1068"/>
      <c r="BO504" s="1068"/>
      <c r="BP504" s="1068"/>
      <c r="BQ504" s="1068"/>
      <c r="BR504" s="1068"/>
      <c r="BS504" s="1110"/>
      <c r="BT504" s="1068"/>
      <c r="BU504" s="1068"/>
      <c r="BV504" s="1068"/>
      <c r="BW504" s="1068"/>
      <c r="BX504" s="1068"/>
      <c r="BY504" s="1068"/>
      <c r="BZ504" s="1068"/>
      <c r="CA504" s="1068"/>
      <c r="CB504" s="1068"/>
      <c r="CC504" s="1068"/>
      <c r="CD504" s="1068"/>
      <c r="CE504" s="1068"/>
      <c r="CF504" s="1068"/>
      <c r="CG504" s="1068"/>
      <c r="CH504" s="1068"/>
      <c r="CI504" s="1068"/>
      <c r="CJ504" s="1068"/>
      <c r="CK504" s="1068"/>
      <c r="CL504" s="1068"/>
      <c r="CM504" s="1110"/>
      <c r="CN504" s="1110"/>
    </row>
    <row r="505" spans="2:92">
      <c r="B505" s="1067"/>
      <c r="I505" s="1068"/>
      <c r="J505" s="1068"/>
      <c r="K505" s="1068"/>
      <c r="L505" s="1068"/>
      <c r="M505" s="1068"/>
      <c r="N505" s="1068"/>
      <c r="O505" s="1068"/>
      <c r="P505" s="1068"/>
      <c r="Q505" s="1068"/>
      <c r="R505" s="1068"/>
      <c r="S505" s="1068"/>
      <c r="T505" s="1068"/>
      <c r="U505" s="1068"/>
      <c r="V505" s="1068"/>
      <c r="W505" s="1068"/>
      <c r="X505" s="1068"/>
      <c r="Y505" s="1068"/>
      <c r="Z505" s="1068"/>
      <c r="AA505" s="1068"/>
      <c r="AB505" s="1110"/>
      <c r="AC505" s="1110"/>
      <c r="AD505" s="1110"/>
      <c r="AE505" s="1110"/>
      <c r="AF505" s="1068"/>
      <c r="AG505" s="1068"/>
      <c r="AH505" s="1068"/>
      <c r="AI505" s="1068"/>
      <c r="AJ505" s="1068"/>
      <c r="AK505" s="1068"/>
      <c r="AL505" s="1068"/>
      <c r="AM505" s="1068"/>
      <c r="AN505" s="1068"/>
      <c r="AO505" s="1068"/>
      <c r="AP505" s="1068"/>
      <c r="AQ505" s="1068"/>
      <c r="AR505" s="1068"/>
      <c r="AS505" s="1068"/>
      <c r="AT505" s="1068"/>
      <c r="AU505" s="1068"/>
      <c r="AV505" s="1068"/>
      <c r="AW505" s="1068"/>
      <c r="AX505" s="1069"/>
      <c r="AY505" s="1068"/>
      <c r="AZ505" s="1068"/>
      <c r="BA505" s="1068"/>
      <c r="BB505" s="1068"/>
      <c r="BC505" s="1068"/>
      <c r="BD505" s="1068"/>
      <c r="BE505" s="1068"/>
      <c r="BF505" s="1068"/>
      <c r="BG505" s="1068"/>
      <c r="BH505" s="1068"/>
      <c r="BI505" s="1068"/>
      <c r="BJ505" s="1068"/>
      <c r="BK505" s="1068"/>
      <c r="BL505" s="1068"/>
      <c r="BM505" s="1068"/>
      <c r="BN505" s="1068"/>
      <c r="BO505" s="1068"/>
      <c r="BP505" s="1068"/>
      <c r="BQ505" s="1068"/>
      <c r="BR505" s="1068"/>
      <c r="BS505" s="1110"/>
      <c r="BT505" s="1068"/>
      <c r="BU505" s="1068"/>
      <c r="BV505" s="1068"/>
      <c r="BW505" s="1068"/>
      <c r="BX505" s="1068"/>
      <c r="BY505" s="1068"/>
      <c r="BZ505" s="1068"/>
      <c r="CA505" s="1068"/>
      <c r="CB505" s="1068"/>
      <c r="CC505" s="1068"/>
      <c r="CD505" s="1068"/>
      <c r="CE505" s="1068"/>
      <c r="CF505" s="1068"/>
      <c r="CG505" s="1068"/>
      <c r="CH505" s="1068"/>
      <c r="CI505" s="1068"/>
      <c r="CJ505" s="1068"/>
      <c r="CK505" s="1068"/>
      <c r="CL505" s="1068"/>
      <c r="CM505" s="1110"/>
      <c r="CN505" s="1110"/>
    </row>
    <row r="506" spans="2:92">
      <c r="B506" s="1067"/>
      <c r="I506" s="1068"/>
      <c r="J506" s="1068"/>
      <c r="K506" s="1068"/>
      <c r="L506" s="1068"/>
      <c r="M506" s="1068"/>
      <c r="N506" s="1068"/>
      <c r="O506" s="1068"/>
      <c r="P506" s="1068"/>
      <c r="Q506" s="1068"/>
      <c r="R506" s="1068"/>
      <c r="S506" s="1068"/>
      <c r="T506" s="1068"/>
      <c r="U506" s="1068"/>
      <c r="V506" s="1068"/>
      <c r="W506" s="1068"/>
      <c r="X506" s="1068"/>
      <c r="Y506" s="1068"/>
      <c r="Z506" s="1068"/>
      <c r="AA506" s="1068"/>
      <c r="AB506" s="1110"/>
      <c r="AC506" s="1110"/>
      <c r="AD506" s="1110"/>
      <c r="AE506" s="1110"/>
      <c r="AF506" s="1068"/>
      <c r="AG506" s="1068"/>
      <c r="AH506" s="1068"/>
      <c r="AI506" s="1068"/>
      <c r="AJ506" s="1068"/>
      <c r="AK506" s="1068"/>
      <c r="AL506" s="1068"/>
      <c r="AM506" s="1068"/>
      <c r="AN506" s="1068"/>
      <c r="AO506" s="1068"/>
      <c r="AP506" s="1068"/>
      <c r="AQ506" s="1068"/>
      <c r="AR506" s="1068"/>
      <c r="AS506" s="1068"/>
      <c r="AT506" s="1068"/>
      <c r="AU506" s="1068"/>
      <c r="AV506" s="1068"/>
      <c r="AW506" s="1068"/>
      <c r="AX506" s="1069"/>
      <c r="AY506" s="1068"/>
      <c r="AZ506" s="1068"/>
      <c r="BA506" s="1068"/>
      <c r="BB506" s="1068"/>
      <c r="BC506" s="1068"/>
      <c r="BD506" s="1068"/>
      <c r="BE506" s="1068"/>
      <c r="BF506" s="1068"/>
      <c r="BG506" s="1068"/>
      <c r="BH506" s="1068"/>
      <c r="BI506" s="1068"/>
      <c r="BJ506" s="1068"/>
      <c r="BK506" s="1068"/>
      <c r="BL506" s="1068"/>
      <c r="BM506" s="1068"/>
      <c r="BN506" s="1068"/>
      <c r="BO506" s="1068"/>
      <c r="BP506" s="1068"/>
      <c r="BQ506" s="1068"/>
      <c r="BR506" s="1068"/>
      <c r="BS506" s="1110"/>
      <c r="BT506" s="1068"/>
      <c r="BU506" s="1068"/>
      <c r="BV506" s="1068"/>
      <c r="BW506" s="1068"/>
      <c r="BX506" s="1068"/>
      <c r="BY506" s="1068"/>
      <c r="BZ506" s="1068"/>
      <c r="CA506" s="1068"/>
      <c r="CB506" s="1068"/>
      <c r="CC506" s="1068"/>
      <c r="CD506" s="1068"/>
      <c r="CE506" s="1068"/>
      <c r="CF506" s="1068"/>
      <c r="CG506" s="1068"/>
      <c r="CH506" s="1068"/>
      <c r="CI506" s="1068"/>
      <c r="CJ506" s="1068"/>
      <c r="CK506" s="1068"/>
      <c r="CL506" s="1068"/>
      <c r="CM506" s="1110"/>
      <c r="CN506" s="1110"/>
    </row>
    <row r="507" spans="2:92">
      <c r="B507" s="1067"/>
      <c r="I507" s="1068"/>
      <c r="J507" s="1068"/>
      <c r="K507" s="1068"/>
      <c r="L507" s="1068"/>
      <c r="M507" s="1068"/>
      <c r="N507" s="1068"/>
      <c r="O507" s="1068"/>
      <c r="P507" s="1068"/>
      <c r="Q507" s="1068"/>
      <c r="R507" s="1068"/>
      <c r="S507" s="1068"/>
      <c r="T507" s="1068"/>
      <c r="U507" s="1068"/>
      <c r="V507" s="1068"/>
      <c r="W507" s="1068"/>
      <c r="X507" s="1068"/>
      <c r="Y507" s="1068"/>
      <c r="Z507" s="1068"/>
      <c r="AA507" s="1068"/>
      <c r="AB507" s="1110"/>
      <c r="AC507" s="1110"/>
      <c r="AD507" s="1110"/>
      <c r="AE507" s="1110"/>
      <c r="AF507" s="1068"/>
      <c r="AG507" s="1068"/>
      <c r="AH507" s="1068"/>
      <c r="AI507" s="1068"/>
      <c r="AJ507" s="1068"/>
      <c r="AK507" s="1068"/>
      <c r="AL507" s="1068"/>
      <c r="AM507" s="1068"/>
      <c r="AN507" s="1068"/>
      <c r="AO507" s="1068"/>
      <c r="AP507" s="1068"/>
      <c r="AQ507" s="1068"/>
      <c r="AR507" s="1068"/>
      <c r="AS507" s="1068"/>
      <c r="AT507" s="1068"/>
      <c r="AU507" s="1068"/>
      <c r="AV507" s="1068"/>
      <c r="AW507" s="1068"/>
      <c r="AX507" s="1069"/>
      <c r="AY507" s="1068"/>
      <c r="AZ507" s="1068"/>
      <c r="BA507" s="1068"/>
      <c r="BB507" s="1068"/>
      <c r="BC507" s="1068"/>
      <c r="BD507" s="1068"/>
      <c r="BE507" s="1068"/>
      <c r="BF507" s="1068"/>
      <c r="BG507" s="1068"/>
      <c r="BH507" s="1068"/>
      <c r="BI507" s="1068"/>
      <c r="BJ507" s="1068"/>
      <c r="BK507" s="1068"/>
      <c r="BL507" s="1068"/>
      <c r="BM507" s="1068"/>
      <c r="BN507" s="1068"/>
      <c r="BO507" s="1068"/>
      <c r="BP507" s="1068"/>
      <c r="BQ507" s="1068"/>
      <c r="BR507" s="1068"/>
      <c r="BS507" s="1110"/>
      <c r="BT507" s="1068"/>
      <c r="BU507" s="1068"/>
      <c r="BV507" s="1068"/>
      <c r="BW507" s="1068"/>
      <c r="BX507" s="1068"/>
      <c r="BY507" s="1068"/>
      <c r="BZ507" s="1068"/>
      <c r="CA507" s="1068"/>
      <c r="CB507" s="1068"/>
      <c r="CC507" s="1068"/>
      <c r="CD507" s="1068"/>
      <c r="CE507" s="1068"/>
      <c r="CF507" s="1068"/>
      <c r="CG507" s="1068"/>
      <c r="CH507" s="1068"/>
      <c r="CI507" s="1068"/>
      <c r="CJ507" s="1068"/>
      <c r="CK507" s="1068"/>
      <c r="CL507" s="1068"/>
      <c r="CM507" s="1110"/>
      <c r="CN507" s="1110"/>
    </row>
    <row r="508" spans="2:92">
      <c r="B508" s="1067"/>
      <c r="I508" s="1068"/>
      <c r="J508" s="1068"/>
      <c r="K508" s="1068"/>
      <c r="L508" s="1068"/>
      <c r="M508" s="1068"/>
      <c r="N508" s="1068"/>
      <c r="O508" s="1068"/>
      <c r="P508" s="1068"/>
      <c r="Q508" s="1068"/>
      <c r="R508" s="1068"/>
      <c r="S508" s="1068"/>
      <c r="T508" s="1068"/>
      <c r="U508" s="1068"/>
      <c r="V508" s="1068"/>
      <c r="W508" s="1068"/>
      <c r="X508" s="1068"/>
      <c r="Y508" s="1068"/>
      <c r="Z508" s="1068"/>
      <c r="AA508" s="1068"/>
      <c r="AB508" s="1110"/>
      <c r="AC508" s="1110"/>
      <c r="AD508" s="1110"/>
      <c r="AE508" s="1110"/>
      <c r="AF508" s="1068"/>
      <c r="AG508" s="1068"/>
      <c r="AH508" s="1068"/>
      <c r="AI508" s="1068"/>
      <c r="AJ508" s="1068"/>
      <c r="AK508" s="1068"/>
      <c r="AL508" s="1068"/>
      <c r="AM508" s="1068"/>
      <c r="AN508" s="1068"/>
      <c r="AO508" s="1068"/>
      <c r="AP508" s="1068"/>
      <c r="AQ508" s="1068"/>
      <c r="AR508" s="1068"/>
      <c r="AS508" s="1068"/>
      <c r="AT508" s="1068"/>
      <c r="AU508" s="1068"/>
      <c r="AV508" s="1068"/>
      <c r="AW508" s="1068"/>
      <c r="AX508" s="1069"/>
      <c r="AY508" s="1068"/>
      <c r="AZ508" s="1068"/>
      <c r="BA508" s="1068"/>
      <c r="BB508" s="1068"/>
      <c r="BC508" s="1068"/>
      <c r="BD508" s="1068"/>
      <c r="BE508" s="1068"/>
      <c r="BF508" s="1068"/>
      <c r="BG508" s="1068"/>
      <c r="BH508" s="1068"/>
      <c r="BI508" s="1068"/>
      <c r="BJ508" s="1068"/>
      <c r="BK508" s="1068"/>
      <c r="BL508" s="1068"/>
      <c r="BM508" s="1068"/>
      <c r="BN508" s="1068"/>
      <c r="BO508" s="1068"/>
      <c r="BP508" s="1068"/>
      <c r="BQ508" s="1068"/>
      <c r="BR508" s="1068"/>
      <c r="BS508" s="1110"/>
      <c r="BT508" s="1068"/>
      <c r="BU508" s="1068"/>
      <c r="BV508" s="1068"/>
      <c r="BW508" s="1068"/>
      <c r="BX508" s="1068"/>
      <c r="BY508" s="1068"/>
      <c r="BZ508" s="1068"/>
      <c r="CA508" s="1068"/>
      <c r="CB508" s="1068"/>
      <c r="CC508" s="1068"/>
      <c r="CD508" s="1068"/>
      <c r="CE508" s="1068"/>
      <c r="CF508" s="1068"/>
      <c r="CG508" s="1068"/>
      <c r="CH508" s="1068"/>
      <c r="CI508" s="1068"/>
      <c r="CJ508" s="1068"/>
      <c r="CK508" s="1068"/>
      <c r="CL508" s="1068"/>
      <c r="CM508" s="1110"/>
      <c r="CN508" s="1110"/>
    </row>
    <row r="509" spans="2:92">
      <c r="B509" s="1067"/>
      <c r="I509" s="1068"/>
      <c r="J509" s="1068"/>
      <c r="K509" s="1068"/>
      <c r="L509" s="1068"/>
      <c r="M509" s="1068"/>
      <c r="N509" s="1068"/>
      <c r="O509" s="1068"/>
      <c r="P509" s="1068"/>
      <c r="Q509" s="1068"/>
      <c r="R509" s="1068"/>
      <c r="S509" s="1068"/>
      <c r="T509" s="1068"/>
      <c r="U509" s="1068"/>
      <c r="V509" s="1068"/>
      <c r="W509" s="1068"/>
      <c r="X509" s="1068"/>
      <c r="Y509" s="1068"/>
      <c r="Z509" s="1068"/>
      <c r="AA509" s="1068"/>
      <c r="AB509" s="1110"/>
      <c r="AC509" s="1110"/>
      <c r="AD509" s="1110"/>
      <c r="AE509" s="1110"/>
      <c r="AF509" s="1068"/>
      <c r="AG509" s="1068"/>
      <c r="AH509" s="1068"/>
      <c r="AI509" s="1068"/>
      <c r="AJ509" s="1068"/>
      <c r="AK509" s="1068"/>
      <c r="AL509" s="1068"/>
      <c r="AM509" s="1068"/>
      <c r="AN509" s="1068"/>
      <c r="AO509" s="1068"/>
      <c r="AP509" s="1068"/>
      <c r="AQ509" s="1068"/>
      <c r="AR509" s="1068"/>
      <c r="AS509" s="1068"/>
      <c r="AT509" s="1068"/>
      <c r="AU509" s="1068"/>
      <c r="AV509" s="1068"/>
      <c r="AW509" s="1068"/>
      <c r="AX509" s="1069"/>
      <c r="AY509" s="1068"/>
      <c r="AZ509" s="1068"/>
      <c r="BA509" s="1068"/>
      <c r="BB509" s="1068"/>
      <c r="BC509" s="1068"/>
      <c r="BD509" s="1068"/>
      <c r="BE509" s="1068"/>
      <c r="BF509" s="1068"/>
      <c r="BG509" s="1068"/>
      <c r="BH509" s="1068"/>
      <c r="BI509" s="1068"/>
      <c r="BJ509" s="1068"/>
      <c r="BK509" s="1068"/>
      <c r="BL509" s="1068"/>
      <c r="BM509" s="1068"/>
      <c r="BN509" s="1068"/>
      <c r="BO509" s="1068"/>
      <c r="BP509" s="1068"/>
      <c r="BQ509" s="1068"/>
      <c r="BR509" s="1068"/>
      <c r="BS509" s="1110"/>
      <c r="BT509" s="1068"/>
      <c r="BU509" s="1068"/>
      <c r="BV509" s="1068"/>
      <c r="BW509" s="1068"/>
      <c r="BX509" s="1068"/>
      <c r="BY509" s="1068"/>
      <c r="BZ509" s="1068"/>
      <c r="CA509" s="1068"/>
      <c r="CB509" s="1068"/>
      <c r="CC509" s="1068"/>
      <c r="CD509" s="1068"/>
      <c r="CE509" s="1068"/>
      <c r="CF509" s="1068"/>
      <c r="CG509" s="1068"/>
      <c r="CH509" s="1068"/>
      <c r="CI509" s="1068"/>
      <c r="CJ509" s="1068"/>
      <c r="CK509" s="1068"/>
      <c r="CL509" s="1068"/>
      <c r="CM509" s="1110"/>
      <c r="CN509" s="1110"/>
    </row>
    <row r="510" spans="2:92">
      <c r="B510" s="1067"/>
      <c r="I510" s="1068"/>
      <c r="J510" s="1068"/>
      <c r="K510" s="1068"/>
      <c r="L510" s="1068"/>
      <c r="M510" s="1068"/>
      <c r="N510" s="1068"/>
      <c r="O510" s="1068"/>
      <c r="P510" s="1068"/>
      <c r="Q510" s="1068"/>
      <c r="R510" s="1068"/>
      <c r="S510" s="1068"/>
      <c r="T510" s="1068"/>
      <c r="U510" s="1068"/>
      <c r="V510" s="1068"/>
      <c r="W510" s="1068"/>
      <c r="X510" s="1068"/>
      <c r="Y510" s="1068"/>
      <c r="Z510" s="1068"/>
      <c r="AA510" s="1068"/>
      <c r="AB510" s="1110"/>
      <c r="AC510" s="1110"/>
      <c r="AD510" s="1110"/>
      <c r="AE510" s="1110"/>
      <c r="AF510" s="1068"/>
      <c r="AG510" s="1068"/>
      <c r="AH510" s="1068"/>
      <c r="AI510" s="1068"/>
      <c r="AJ510" s="1068"/>
      <c r="AK510" s="1068"/>
      <c r="AL510" s="1068"/>
      <c r="AM510" s="1068"/>
      <c r="AN510" s="1068"/>
      <c r="AO510" s="1068"/>
      <c r="AP510" s="1068"/>
      <c r="AQ510" s="1068"/>
      <c r="AR510" s="1068"/>
      <c r="AS510" s="1068"/>
      <c r="AT510" s="1068"/>
      <c r="AU510" s="1068"/>
      <c r="AV510" s="1068"/>
      <c r="AW510" s="1068"/>
      <c r="AX510" s="1069"/>
      <c r="AY510" s="1068"/>
      <c r="AZ510" s="1068"/>
      <c r="BA510" s="1068"/>
      <c r="BB510" s="1068"/>
      <c r="BC510" s="1068"/>
      <c r="BD510" s="1068"/>
      <c r="BE510" s="1068"/>
      <c r="BF510" s="1068"/>
      <c r="BG510" s="1068"/>
      <c r="BH510" s="1068"/>
      <c r="BI510" s="1068"/>
      <c r="BJ510" s="1068"/>
      <c r="BK510" s="1068"/>
      <c r="BL510" s="1068"/>
      <c r="BM510" s="1068"/>
      <c r="BN510" s="1068"/>
      <c r="BO510" s="1068"/>
      <c r="BP510" s="1068"/>
      <c r="BQ510" s="1068"/>
      <c r="BR510" s="1068"/>
      <c r="BS510" s="1110"/>
      <c r="BT510" s="1068"/>
      <c r="BU510" s="1068"/>
      <c r="BV510" s="1068"/>
      <c r="BW510" s="1068"/>
      <c r="BX510" s="1068"/>
      <c r="BY510" s="1068"/>
      <c r="BZ510" s="1068"/>
      <c r="CA510" s="1068"/>
      <c r="CB510" s="1068"/>
      <c r="CC510" s="1068"/>
      <c r="CD510" s="1068"/>
      <c r="CE510" s="1068"/>
      <c r="CF510" s="1068"/>
      <c r="CG510" s="1068"/>
      <c r="CH510" s="1068"/>
      <c r="CI510" s="1068"/>
      <c r="CJ510" s="1068"/>
      <c r="CK510" s="1068"/>
      <c r="CL510" s="1068"/>
      <c r="CM510" s="1110"/>
      <c r="CN510" s="1110"/>
    </row>
    <row r="511" spans="2:92">
      <c r="B511" s="1067"/>
      <c r="I511" s="1068"/>
      <c r="J511" s="1068"/>
      <c r="K511" s="1068"/>
      <c r="L511" s="1068"/>
      <c r="M511" s="1068"/>
      <c r="N511" s="1068"/>
      <c r="O511" s="1068"/>
      <c r="P511" s="1068"/>
      <c r="Q511" s="1068"/>
      <c r="R511" s="1068"/>
      <c r="S511" s="1068"/>
      <c r="T511" s="1068"/>
      <c r="U511" s="1068"/>
      <c r="V511" s="1068"/>
      <c r="W511" s="1068"/>
      <c r="X511" s="1068"/>
      <c r="Y511" s="1068"/>
      <c r="Z511" s="1068"/>
      <c r="AA511" s="1068"/>
      <c r="AB511" s="1110"/>
      <c r="AC511" s="1110"/>
      <c r="AD511" s="1110"/>
      <c r="AE511" s="1110"/>
      <c r="AF511" s="1068"/>
      <c r="AG511" s="1068"/>
      <c r="AH511" s="1068"/>
      <c r="AI511" s="1068"/>
      <c r="AJ511" s="1068"/>
      <c r="AK511" s="1068"/>
      <c r="AL511" s="1068"/>
      <c r="AM511" s="1068"/>
      <c r="AN511" s="1068"/>
      <c r="AO511" s="1068"/>
      <c r="AP511" s="1068"/>
      <c r="AQ511" s="1068"/>
      <c r="AR511" s="1068"/>
      <c r="AS511" s="1068"/>
      <c r="AT511" s="1068"/>
      <c r="AU511" s="1068"/>
      <c r="AV511" s="1068"/>
      <c r="AW511" s="1068"/>
      <c r="AX511" s="1069"/>
      <c r="AY511" s="1068"/>
      <c r="AZ511" s="1068"/>
      <c r="BA511" s="1068"/>
      <c r="BB511" s="1068"/>
      <c r="BC511" s="1068"/>
      <c r="BD511" s="1068"/>
      <c r="BE511" s="1068"/>
      <c r="BF511" s="1068"/>
      <c r="BG511" s="1068"/>
      <c r="BH511" s="1068"/>
      <c r="BI511" s="1068"/>
      <c r="BJ511" s="1068"/>
      <c r="BK511" s="1068"/>
      <c r="BL511" s="1068"/>
      <c r="BM511" s="1068"/>
      <c r="BN511" s="1068"/>
      <c r="BO511" s="1068"/>
      <c r="BP511" s="1068"/>
      <c r="BQ511" s="1068"/>
      <c r="BR511" s="1068"/>
      <c r="BS511" s="1110"/>
      <c r="BT511" s="1068"/>
      <c r="BU511" s="1068"/>
      <c r="BV511" s="1068"/>
      <c r="BW511" s="1068"/>
      <c r="BX511" s="1068"/>
      <c r="BY511" s="1068"/>
      <c r="BZ511" s="1068"/>
      <c r="CA511" s="1068"/>
      <c r="CB511" s="1068"/>
      <c r="CC511" s="1068"/>
      <c r="CD511" s="1068"/>
      <c r="CE511" s="1068"/>
      <c r="CF511" s="1068"/>
      <c r="CG511" s="1068"/>
      <c r="CH511" s="1068"/>
      <c r="CI511" s="1068"/>
      <c r="CJ511" s="1068"/>
      <c r="CK511" s="1068"/>
      <c r="CL511" s="1068"/>
      <c r="CM511" s="1110"/>
      <c r="CN511" s="1110"/>
    </row>
    <row r="512" spans="2:92">
      <c r="B512" s="1067"/>
      <c r="I512" s="1068"/>
      <c r="J512" s="1068"/>
      <c r="K512" s="1068"/>
      <c r="L512" s="1068"/>
      <c r="M512" s="1068"/>
      <c r="N512" s="1068"/>
      <c r="O512" s="1068"/>
      <c r="P512" s="1068"/>
      <c r="Q512" s="1068"/>
      <c r="R512" s="1068"/>
      <c r="S512" s="1068"/>
      <c r="T512" s="1068"/>
      <c r="U512" s="1068"/>
      <c r="V512" s="1068"/>
      <c r="W512" s="1068"/>
      <c r="X512" s="1068"/>
      <c r="Y512" s="1068"/>
      <c r="Z512" s="1068"/>
      <c r="AA512" s="1068"/>
      <c r="AB512" s="1110"/>
      <c r="AC512" s="1110"/>
      <c r="AD512" s="1110"/>
      <c r="AE512" s="1110"/>
      <c r="AF512" s="1068"/>
      <c r="AG512" s="1068"/>
      <c r="AH512" s="1068"/>
      <c r="AI512" s="1068"/>
      <c r="AJ512" s="1068"/>
      <c r="AK512" s="1068"/>
      <c r="AL512" s="1068"/>
      <c r="AM512" s="1068"/>
      <c r="AN512" s="1068"/>
      <c r="AO512" s="1068"/>
      <c r="AP512" s="1068"/>
      <c r="AQ512" s="1068"/>
      <c r="AR512" s="1068"/>
      <c r="AS512" s="1068"/>
      <c r="AT512" s="1068"/>
      <c r="AU512" s="1068"/>
      <c r="AV512" s="1068"/>
      <c r="AW512" s="1068"/>
      <c r="AX512" s="1069"/>
      <c r="AY512" s="1068"/>
      <c r="AZ512" s="1068"/>
      <c r="BA512" s="1068"/>
      <c r="BB512" s="1068"/>
      <c r="BC512" s="1068"/>
      <c r="BD512" s="1068"/>
      <c r="BE512" s="1068"/>
      <c r="BF512" s="1068"/>
      <c r="BG512" s="1068"/>
      <c r="BH512" s="1068"/>
      <c r="BI512" s="1068"/>
      <c r="BJ512" s="1068"/>
      <c r="BK512" s="1068"/>
      <c r="BL512" s="1068"/>
      <c r="BM512" s="1068"/>
      <c r="BN512" s="1068"/>
      <c r="BO512" s="1068"/>
      <c r="BP512" s="1068"/>
      <c r="BQ512" s="1068"/>
      <c r="BR512" s="1068"/>
      <c r="BS512" s="1110"/>
      <c r="BT512" s="1068"/>
      <c r="BU512" s="1068"/>
      <c r="BV512" s="1068"/>
      <c r="BW512" s="1068"/>
      <c r="BX512" s="1068"/>
      <c r="BY512" s="1068"/>
      <c r="BZ512" s="1068"/>
      <c r="CA512" s="1068"/>
      <c r="CB512" s="1068"/>
      <c r="CC512" s="1068"/>
      <c r="CD512" s="1068"/>
      <c r="CE512" s="1068"/>
      <c r="CF512" s="1068"/>
      <c r="CG512" s="1068"/>
      <c r="CH512" s="1068"/>
      <c r="CI512" s="1068"/>
      <c r="CJ512" s="1068"/>
      <c r="CK512" s="1068"/>
      <c r="CL512" s="1068"/>
      <c r="CM512" s="1110"/>
      <c r="CN512" s="1110"/>
    </row>
    <row r="513" spans="2:92">
      <c r="B513" s="1067"/>
      <c r="I513" s="1068"/>
      <c r="J513" s="1068"/>
      <c r="K513" s="1068"/>
      <c r="L513" s="1068"/>
      <c r="M513" s="1068"/>
      <c r="N513" s="1068"/>
      <c r="O513" s="1068"/>
      <c r="P513" s="1068"/>
      <c r="Q513" s="1068"/>
      <c r="R513" s="1068"/>
      <c r="S513" s="1068"/>
      <c r="T513" s="1068"/>
      <c r="U513" s="1068"/>
      <c r="V513" s="1068"/>
      <c r="W513" s="1068"/>
      <c r="X513" s="1068"/>
      <c r="Y513" s="1068"/>
      <c r="Z513" s="1068"/>
      <c r="AA513" s="1068"/>
      <c r="AB513" s="1110"/>
      <c r="AC513" s="1110"/>
      <c r="AD513" s="1110"/>
      <c r="AE513" s="1110"/>
      <c r="AF513" s="1068"/>
      <c r="AG513" s="1068"/>
      <c r="AH513" s="1068"/>
      <c r="AI513" s="1068"/>
      <c r="AJ513" s="1068"/>
      <c r="AK513" s="1068"/>
      <c r="AL513" s="1068"/>
      <c r="AM513" s="1068"/>
      <c r="AN513" s="1068"/>
      <c r="AO513" s="1068"/>
      <c r="AP513" s="1068"/>
      <c r="AQ513" s="1068"/>
      <c r="AR513" s="1068"/>
      <c r="AS513" s="1068"/>
      <c r="AT513" s="1068"/>
      <c r="AU513" s="1068"/>
      <c r="AV513" s="1068"/>
      <c r="AW513" s="1068"/>
      <c r="AX513" s="1069"/>
      <c r="AY513" s="1068"/>
      <c r="AZ513" s="1068"/>
      <c r="BA513" s="1068"/>
      <c r="BB513" s="1068"/>
      <c r="BC513" s="1068"/>
      <c r="BD513" s="1068"/>
      <c r="BE513" s="1068"/>
      <c r="BF513" s="1068"/>
      <c r="BG513" s="1068"/>
      <c r="BH513" s="1068"/>
      <c r="BI513" s="1068"/>
      <c r="BJ513" s="1068"/>
      <c r="BK513" s="1068"/>
      <c r="BL513" s="1068"/>
      <c r="BM513" s="1068"/>
      <c r="BN513" s="1068"/>
      <c r="BO513" s="1068"/>
      <c r="BP513" s="1068"/>
      <c r="BQ513" s="1068"/>
      <c r="BR513" s="1068"/>
      <c r="BS513" s="1110"/>
      <c r="BT513" s="1068"/>
      <c r="BU513" s="1068"/>
      <c r="BV513" s="1068"/>
      <c r="BW513" s="1068"/>
      <c r="BX513" s="1068"/>
      <c r="BY513" s="1068"/>
      <c r="BZ513" s="1068"/>
      <c r="CA513" s="1068"/>
      <c r="CB513" s="1068"/>
      <c r="CC513" s="1068"/>
      <c r="CD513" s="1068"/>
      <c r="CE513" s="1068"/>
      <c r="CF513" s="1068"/>
      <c r="CG513" s="1068"/>
      <c r="CH513" s="1068"/>
      <c r="CI513" s="1068"/>
      <c r="CJ513" s="1068"/>
      <c r="CK513" s="1068"/>
      <c r="CL513" s="1068"/>
      <c r="CM513" s="1110"/>
      <c r="CN513" s="1110"/>
    </row>
    <row r="514" spans="2:92">
      <c r="B514" s="1067"/>
      <c r="I514" s="1068"/>
      <c r="J514" s="1068"/>
      <c r="K514" s="1068"/>
      <c r="L514" s="1068"/>
      <c r="M514" s="1068"/>
      <c r="N514" s="1068"/>
      <c r="O514" s="1068"/>
      <c r="P514" s="1068"/>
      <c r="Q514" s="1068"/>
      <c r="R514" s="1068"/>
      <c r="S514" s="1068"/>
      <c r="T514" s="1068"/>
      <c r="U514" s="1068"/>
      <c r="V514" s="1068"/>
      <c r="W514" s="1068"/>
      <c r="X514" s="1068"/>
      <c r="Y514" s="1068"/>
      <c r="Z514" s="1068"/>
      <c r="AA514" s="1068"/>
      <c r="AB514" s="1110"/>
      <c r="AC514" s="1110"/>
      <c r="AD514" s="1110"/>
      <c r="AE514" s="1110"/>
      <c r="AF514" s="1068"/>
      <c r="AG514" s="1068"/>
      <c r="AH514" s="1068"/>
      <c r="AI514" s="1068"/>
      <c r="AJ514" s="1068"/>
      <c r="AK514" s="1068"/>
      <c r="AL514" s="1068"/>
      <c r="AM514" s="1068"/>
      <c r="AN514" s="1068"/>
      <c r="AO514" s="1068"/>
      <c r="AP514" s="1068"/>
      <c r="AQ514" s="1068"/>
      <c r="AR514" s="1068"/>
      <c r="AS514" s="1068"/>
      <c r="AT514" s="1068"/>
      <c r="AU514" s="1068"/>
      <c r="AV514" s="1068"/>
      <c r="AW514" s="1068"/>
      <c r="AX514" s="1069"/>
      <c r="AY514" s="1068"/>
      <c r="AZ514" s="1068"/>
      <c r="BA514" s="1068"/>
      <c r="BB514" s="1068"/>
      <c r="BC514" s="1068"/>
      <c r="BD514" s="1068"/>
      <c r="BE514" s="1068"/>
      <c r="BF514" s="1068"/>
      <c r="BG514" s="1068"/>
      <c r="BH514" s="1068"/>
      <c r="BI514" s="1068"/>
      <c r="BJ514" s="1068"/>
      <c r="BK514" s="1068"/>
      <c r="BL514" s="1068"/>
      <c r="BM514" s="1068"/>
      <c r="BN514" s="1068"/>
      <c r="BO514" s="1068"/>
      <c r="BP514" s="1068"/>
      <c r="BQ514" s="1068"/>
      <c r="BR514" s="1068"/>
      <c r="BS514" s="1110"/>
      <c r="BT514" s="1068"/>
      <c r="BU514" s="1068"/>
      <c r="BV514" s="1068"/>
      <c r="BW514" s="1068"/>
      <c r="BX514" s="1068"/>
      <c r="BY514" s="1068"/>
      <c r="BZ514" s="1068"/>
      <c r="CA514" s="1068"/>
      <c r="CB514" s="1068"/>
      <c r="CC514" s="1068"/>
      <c r="CD514" s="1068"/>
      <c r="CE514" s="1068"/>
      <c r="CF514" s="1068"/>
      <c r="CG514" s="1068"/>
      <c r="CH514" s="1068"/>
      <c r="CI514" s="1068"/>
      <c r="CJ514" s="1068"/>
      <c r="CK514" s="1068"/>
      <c r="CL514" s="1068"/>
      <c r="CM514" s="1110"/>
      <c r="CN514" s="1110"/>
    </row>
    <row r="515" spans="2:92">
      <c r="B515" s="1067"/>
      <c r="I515" s="1068"/>
      <c r="J515" s="1068"/>
      <c r="K515" s="1068"/>
      <c r="L515" s="1068"/>
      <c r="M515" s="1068"/>
      <c r="N515" s="1068"/>
      <c r="O515" s="1068"/>
      <c r="P515" s="1068"/>
      <c r="Q515" s="1068"/>
      <c r="R515" s="1068"/>
      <c r="S515" s="1068"/>
      <c r="T515" s="1068"/>
      <c r="U515" s="1068"/>
      <c r="V515" s="1068"/>
      <c r="W515" s="1068"/>
      <c r="X515" s="1068"/>
      <c r="Y515" s="1068"/>
      <c r="Z515" s="1068"/>
      <c r="AA515" s="1068"/>
      <c r="AB515" s="1110"/>
      <c r="AC515" s="1110"/>
      <c r="AD515" s="1110"/>
      <c r="AE515" s="1110"/>
      <c r="AF515" s="1068"/>
      <c r="AG515" s="1068"/>
      <c r="AH515" s="1068"/>
      <c r="AI515" s="1068"/>
      <c r="AJ515" s="1068"/>
      <c r="AK515" s="1068"/>
      <c r="AL515" s="1068"/>
      <c r="AM515" s="1068"/>
      <c r="AN515" s="1068"/>
      <c r="AO515" s="1068"/>
      <c r="AP515" s="1068"/>
      <c r="AQ515" s="1068"/>
      <c r="AR515" s="1068"/>
      <c r="AS515" s="1068"/>
      <c r="AT515" s="1068"/>
      <c r="AU515" s="1068"/>
      <c r="AV515" s="1068"/>
      <c r="AW515" s="1068"/>
      <c r="AX515" s="1069"/>
      <c r="AY515" s="1068"/>
      <c r="AZ515" s="1068"/>
      <c r="BA515" s="1068"/>
      <c r="BB515" s="1068"/>
      <c r="BC515" s="1068"/>
      <c r="BD515" s="1068"/>
      <c r="BE515" s="1068"/>
      <c r="BF515" s="1068"/>
      <c r="BG515" s="1068"/>
      <c r="BH515" s="1068"/>
      <c r="BI515" s="1068"/>
      <c r="BJ515" s="1068"/>
      <c r="BK515" s="1068"/>
      <c r="BL515" s="1068"/>
      <c r="BM515" s="1068"/>
      <c r="BN515" s="1068"/>
      <c r="BO515" s="1068"/>
      <c r="BP515" s="1068"/>
      <c r="BQ515" s="1068"/>
      <c r="BR515" s="1068"/>
      <c r="BS515" s="1110"/>
      <c r="BT515" s="1068"/>
      <c r="BU515" s="1068"/>
      <c r="BV515" s="1068"/>
      <c r="BW515" s="1068"/>
      <c r="BX515" s="1068"/>
      <c r="BY515" s="1068"/>
      <c r="BZ515" s="1068"/>
      <c r="CA515" s="1068"/>
      <c r="CB515" s="1068"/>
      <c r="CC515" s="1068"/>
      <c r="CD515" s="1068"/>
      <c r="CE515" s="1068"/>
      <c r="CF515" s="1068"/>
      <c r="CG515" s="1068"/>
      <c r="CH515" s="1068"/>
      <c r="CI515" s="1068"/>
      <c r="CJ515" s="1068"/>
      <c r="CK515" s="1068"/>
      <c r="CL515" s="1068"/>
      <c r="CM515" s="1110"/>
      <c r="CN515" s="1110"/>
    </row>
    <row r="516" spans="2:92">
      <c r="B516" s="1067"/>
      <c r="I516" s="1068"/>
      <c r="J516" s="1068"/>
      <c r="K516" s="1068"/>
      <c r="L516" s="1068"/>
      <c r="M516" s="1068"/>
      <c r="N516" s="1068"/>
      <c r="O516" s="1068"/>
      <c r="P516" s="1068"/>
      <c r="Q516" s="1068"/>
      <c r="R516" s="1068"/>
      <c r="S516" s="1068"/>
      <c r="T516" s="1068"/>
      <c r="U516" s="1068"/>
      <c r="V516" s="1068"/>
      <c r="W516" s="1068"/>
      <c r="X516" s="1068"/>
      <c r="Y516" s="1068"/>
      <c r="Z516" s="1068"/>
      <c r="AA516" s="1068"/>
      <c r="AB516" s="1110"/>
      <c r="AC516" s="1110"/>
      <c r="AD516" s="1110"/>
      <c r="AE516" s="1110"/>
      <c r="AF516" s="1068"/>
      <c r="AG516" s="1068"/>
      <c r="AH516" s="1068"/>
      <c r="AI516" s="1068"/>
      <c r="AJ516" s="1068"/>
      <c r="AK516" s="1068"/>
      <c r="AL516" s="1068"/>
      <c r="AM516" s="1068"/>
      <c r="AN516" s="1068"/>
      <c r="AO516" s="1068"/>
      <c r="AP516" s="1068"/>
      <c r="AQ516" s="1068"/>
      <c r="AR516" s="1068"/>
      <c r="AS516" s="1068"/>
      <c r="AT516" s="1068"/>
      <c r="AU516" s="1068"/>
      <c r="AV516" s="1068"/>
      <c r="AW516" s="1068"/>
      <c r="AX516" s="1069"/>
      <c r="AY516" s="1068"/>
      <c r="AZ516" s="1068"/>
      <c r="BA516" s="1068"/>
      <c r="BB516" s="1068"/>
      <c r="BC516" s="1068"/>
      <c r="BD516" s="1068"/>
      <c r="BE516" s="1068"/>
      <c r="BF516" s="1068"/>
      <c r="BG516" s="1068"/>
      <c r="BH516" s="1068"/>
      <c r="BI516" s="1068"/>
      <c r="BJ516" s="1068"/>
      <c r="BK516" s="1068"/>
      <c r="BL516" s="1068"/>
      <c r="BM516" s="1068"/>
      <c r="BN516" s="1068"/>
      <c r="BO516" s="1068"/>
      <c r="BP516" s="1068"/>
      <c r="BQ516" s="1068"/>
      <c r="BR516" s="1068"/>
      <c r="BS516" s="1110"/>
      <c r="BT516" s="1068"/>
      <c r="BU516" s="1068"/>
      <c r="BV516" s="1068"/>
      <c r="BW516" s="1068"/>
      <c r="BX516" s="1068"/>
      <c r="BY516" s="1068"/>
      <c r="BZ516" s="1068"/>
      <c r="CA516" s="1068"/>
      <c r="CB516" s="1068"/>
      <c r="CC516" s="1068"/>
      <c r="CD516" s="1068"/>
      <c r="CE516" s="1068"/>
      <c r="CF516" s="1068"/>
      <c r="CG516" s="1068"/>
      <c r="CH516" s="1068"/>
      <c r="CI516" s="1068"/>
      <c r="CJ516" s="1068"/>
      <c r="CK516" s="1068"/>
      <c r="CL516" s="1068"/>
      <c r="CM516" s="1110"/>
      <c r="CN516" s="1110"/>
    </row>
    <row r="517" spans="2:92">
      <c r="B517" s="1067"/>
      <c r="I517" s="1068"/>
      <c r="J517" s="1068"/>
      <c r="K517" s="1068"/>
      <c r="L517" s="1068"/>
      <c r="M517" s="1068"/>
      <c r="N517" s="1068"/>
      <c r="O517" s="1068"/>
      <c r="P517" s="1068"/>
      <c r="Q517" s="1068"/>
      <c r="R517" s="1068"/>
      <c r="S517" s="1068"/>
      <c r="T517" s="1068"/>
      <c r="U517" s="1068"/>
      <c r="V517" s="1068"/>
      <c r="W517" s="1068"/>
      <c r="X517" s="1068"/>
      <c r="Y517" s="1068"/>
      <c r="Z517" s="1068"/>
      <c r="AA517" s="1068"/>
      <c r="AB517" s="1110"/>
      <c r="AC517" s="1110"/>
      <c r="AD517" s="1110"/>
      <c r="AE517" s="1110"/>
      <c r="AF517" s="1068"/>
      <c r="AG517" s="1068"/>
      <c r="AH517" s="1068"/>
      <c r="AI517" s="1068"/>
      <c r="AJ517" s="1068"/>
      <c r="AK517" s="1068"/>
      <c r="AL517" s="1068"/>
      <c r="AM517" s="1068"/>
      <c r="AN517" s="1068"/>
      <c r="AO517" s="1068"/>
      <c r="AP517" s="1068"/>
      <c r="AQ517" s="1068"/>
      <c r="AR517" s="1068"/>
      <c r="AS517" s="1068"/>
      <c r="AT517" s="1068"/>
      <c r="AU517" s="1068"/>
      <c r="AV517" s="1068"/>
      <c r="AW517" s="1068"/>
      <c r="AX517" s="1069"/>
      <c r="AY517" s="1068"/>
      <c r="AZ517" s="1068"/>
      <c r="BA517" s="1068"/>
      <c r="BB517" s="1068"/>
      <c r="BC517" s="1068"/>
      <c r="BD517" s="1068"/>
      <c r="BE517" s="1068"/>
      <c r="BF517" s="1068"/>
      <c r="BG517" s="1068"/>
      <c r="BH517" s="1068"/>
      <c r="BI517" s="1068"/>
      <c r="BJ517" s="1068"/>
      <c r="BK517" s="1068"/>
      <c r="BL517" s="1068"/>
      <c r="BM517" s="1068"/>
      <c r="BN517" s="1068"/>
      <c r="BO517" s="1068"/>
      <c r="BP517" s="1068"/>
      <c r="BQ517" s="1068"/>
      <c r="BR517" s="1068"/>
      <c r="BS517" s="1110"/>
      <c r="BT517" s="1068"/>
      <c r="BU517" s="1068"/>
      <c r="BV517" s="1068"/>
      <c r="BW517" s="1068"/>
      <c r="BX517" s="1068"/>
      <c r="BY517" s="1068"/>
      <c r="BZ517" s="1068"/>
      <c r="CA517" s="1068"/>
      <c r="CB517" s="1068"/>
      <c r="CC517" s="1068"/>
      <c r="CD517" s="1068"/>
      <c r="CE517" s="1068"/>
      <c r="CF517" s="1068"/>
      <c r="CG517" s="1068"/>
      <c r="CH517" s="1068"/>
      <c r="CI517" s="1068"/>
      <c r="CJ517" s="1068"/>
      <c r="CK517" s="1068"/>
      <c r="CL517" s="1068"/>
      <c r="CM517" s="1110"/>
      <c r="CN517" s="1110"/>
    </row>
    <row r="518" spans="2:92">
      <c r="B518" s="1067"/>
      <c r="I518" s="1068"/>
      <c r="J518" s="1068"/>
      <c r="K518" s="1068"/>
      <c r="L518" s="1068"/>
      <c r="M518" s="1068"/>
      <c r="N518" s="1068"/>
      <c r="O518" s="1068"/>
      <c r="P518" s="1068"/>
      <c r="Q518" s="1068"/>
      <c r="R518" s="1068"/>
      <c r="S518" s="1068"/>
      <c r="T518" s="1068"/>
      <c r="U518" s="1068"/>
      <c r="V518" s="1068"/>
      <c r="W518" s="1068"/>
      <c r="X518" s="1068"/>
      <c r="Y518" s="1068"/>
      <c r="Z518" s="1068"/>
      <c r="AA518" s="1068"/>
      <c r="AB518" s="1110"/>
      <c r="AC518" s="1110"/>
      <c r="AD518" s="1110"/>
      <c r="AE518" s="1110"/>
      <c r="AF518" s="1068"/>
      <c r="AG518" s="1068"/>
      <c r="AH518" s="1068"/>
      <c r="AI518" s="1068"/>
      <c r="AJ518" s="1068"/>
      <c r="AK518" s="1068"/>
      <c r="AL518" s="1068"/>
      <c r="AM518" s="1068"/>
      <c r="AN518" s="1068"/>
      <c r="AO518" s="1068"/>
      <c r="AP518" s="1068"/>
      <c r="AQ518" s="1068"/>
      <c r="AR518" s="1068"/>
      <c r="AS518" s="1068"/>
      <c r="AT518" s="1068"/>
      <c r="AU518" s="1068"/>
      <c r="AV518" s="1068"/>
      <c r="AW518" s="1068"/>
      <c r="AX518" s="1069"/>
      <c r="AY518" s="1068"/>
      <c r="AZ518" s="1068"/>
      <c r="BA518" s="1068"/>
      <c r="BB518" s="1068"/>
      <c r="BC518" s="1068"/>
      <c r="BD518" s="1068"/>
      <c r="BE518" s="1068"/>
      <c r="BF518" s="1068"/>
      <c r="BG518" s="1068"/>
      <c r="BH518" s="1068"/>
      <c r="BI518" s="1068"/>
      <c r="BJ518" s="1068"/>
      <c r="BK518" s="1068"/>
      <c r="BL518" s="1068"/>
      <c r="BM518" s="1068"/>
      <c r="BN518" s="1068"/>
      <c r="BO518" s="1068"/>
      <c r="BP518" s="1068"/>
      <c r="BQ518" s="1068"/>
      <c r="BR518" s="1068"/>
      <c r="BS518" s="1110"/>
      <c r="BT518" s="1068"/>
      <c r="BU518" s="1068"/>
      <c r="BV518" s="1068"/>
      <c r="BW518" s="1068"/>
      <c r="BX518" s="1068"/>
      <c r="BY518" s="1068"/>
      <c r="BZ518" s="1068"/>
      <c r="CA518" s="1068"/>
      <c r="CB518" s="1068"/>
      <c r="CC518" s="1068"/>
      <c r="CD518" s="1068"/>
      <c r="CE518" s="1068"/>
      <c r="CF518" s="1068"/>
      <c r="CG518" s="1068"/>
      <c r="CH518" s="1068"/>
      <c r="CI518" s="1068"/>
      <c r="CJ518" s="1068"/>
      <c r="CK518" s="1068"/>
      <c r="CL518" s="1068"/>
      <c r="CM518" s="1110"/>
      <c r="CN518" s="1110"/>
    </row>
    <row r="519" spans="2:92">
      <c r="B519" s="1067"/>
      <c r="I519" s="1068"/>
      <c r="J519" s="1068"/>
      <c r="K519" s="1068"/>
      <c r="L519" s="1068"/>
      <c r="M519" s="1068"/>
      <c r="N519" s="1068"/>
      <c r="O519" s="1068"/>
      <c r="P519" s="1068"/>
      <c r="Q519" s="1068"/>
      <c r="R519" s="1068"/>
      <c r="S519" s="1068"/>
      <c r="T519" s="1068"/>
      <c r="U519" s="1068"/>
      <c r="V519" s="1068"/>
      <c r="W519" s="1068"/>
      <c r="X519" s="1068"/>
      <c r="Y519" s="1068"/>
      <c r="Z519" s="1068"/>
      <c r="AA519" s="1068"/>
      <c r="AB519" s="1110"/>
      <c r="AC519" s="1110"/>
      <c r="AD519" s="1110"/>
      <c r="AE519" s="1110"/>
      <c r="AF519" s="1068"/>
      <c r="AG519" s="1068"/>
      <c r="AH519" s="1068"/>
      <c r="AI519" s="1068"/>
      <c r="AJ519" s="1068"/>
      <c r="AK519" s="1068"/>
      <c r="AL519" s="1068"/>
      <c r="AM519" s="1068"/>
      <c r="AN519" s="1068"/>
      <c r="AO519" s="1068"/>
      <c r="AP519" s="1068"/>
      <c r="AQ519" s="1068"/>
      <c r="AR519" s="1068"/>
      <c r="AS519" s="1068"/>
      <c r="AT519" s="1068"/>
      <c r="AU519" s="1068"/>
      <c r="AV519" s="1068"/>
      <c r="AW519" s="1068"/>
      <c r="AX519" s="1069"/>
      <c r="AY519" s="1068"/>
      <c r="AZ519" s="1068"/>
      <c r="BA519" s="1068"/>
      <c r="BB519" s="1068"/>
      <c r="BC519" s="1068"/>
      <c r="BD519" s="1068"/>
      <c r="BE519" s="1068"/>
      <c r="BF519" s="1068"/>
      <c r="BG519" s="1068"/>
      <c r="BH519" s="1068"/>
      <c r="BI519" s="1068"/>
      <c r="BJ519" s="1068"/>
      <c r="BK519" s="1068"/>
      <c r="BL519" s="1068"/>
      <c r="BM519" s="1068"/>
      <c r="BN519" s="1068"/>
      <c r="BO519" s="1068"/>
      <c r="BP519" s="1068"/>
      <c r="BQ519" s="1068"/>
      <c r="BR519" s="1068"/>
      <c r="BS519" s="1110"/>
      <c r="BT519" s="1068"/>
      <c r="BU519" s="1068"/>
      <c r="BV519" s="1068"/>
      <c r="BW519" s="1068"/>
      <c r="BX519" s="1068"/>
      <c r="BY519" s="1068"/>
      <c r="BZ519" s="1068"/>
      <c r="CA519" s="1068"/>
      <c r="CB519" s="1068"/>
      <c r="CC519" s="1068"/>
      <c r="CD519" s="1068"/>
      <c r="CE519" s="1068"/>
      <c r="CF519" s="1068"/>
      <c r="CG519" s="1068"/>
      <c r="CH519" s="1068"/>
      <c r="CI519" s="1068"/>
      <c r="CJ519" s="1068"/>
      <c r="CK519" s="1068"/>
      <c r="CL519" s="1068"/>
      <c r="CM519" s="1110"/>
      <c r="CN519" s="1110"/>
    </row>
    <row r="520" spans="2:92">
      <c r="B520" s="1067"/>
      <c r="I520" s="1068"/>
      <c r="J520" s="1068"/>
      <c r="K520" s="1068"/>
      <c r="L520" s="1068"/>
      <c r="M520" s="1068"/>
      <c r="N520" s="1068"/>
      <c r="O520" s="1068"/>
      <c r="P520" s="1068"/>
      <c r="Q520" s="1068"/>
      <c r="R520" s="1068"/>
      <c r="S520" s="1068"/>
      <c r="T520" s="1068"/>
      <c r="U520" s="1068"/>
      <c r="V520" s="1068"/>
      <c r="W520" s="1068"/>
      <c r="X520" s="1068"/>
      <c r="Y520" s="1068"/>
      <c r="Z520" s="1068"/>
      <c r="AA520" s="1068"/>
      <c r="AB520" s="1110"/>
      <c r="AC520" s="1110"/>
      <c r="AD520" s="1110"/>
      <c r="AE520" s="1110"/>
      <c r="AF520" s="1068"/>
      <c r="AG520" s="1068"/>
      <c r="AH520" s="1068"/>
      <c r="AI520" s="1068"/>
      <c r="AJ520" s="1068"/>
      <c r="AK520" s="1068"/>
      <c r="AL520" s="1068"/>
      <c r="AM520" s="1068"/>
      <c r="AN520" s="1068"/>
      <c r="AO520" s="1068"/>
      <c r="AP520" s="1068"/>
      <c r="AQ520" s="1068"/>
      <c r="AR520" s="1068"/>
      <c r="AS520" s="1068"/>
      <c r="AT520" s="1068"/>
      <c r="AU520" s="1068"/>
      <c r="AV520" s="1068"/>
      <c r="AW520" s="1068"/>
      <c r="AX520" s="1069"/>
      <c r="AY520" s="1068"/>
      <c r="AZ520" s="1068"/>
      <c r="BA520" s="1068"/>
      <c r="BB520" s="1068"/>
      <c r="BC520" s="1068"/>
      <c r="BD520" s="1068"/>
      <c r="BE520" s="1068"/>
      <c r="BF520" s="1068"/>
      <c r="BG520" s="1068"/>
      <c r="BH520" s="1068"/>
      <c r="BI520" s="1068"/>
      <c r="BJ520" s="1068"/>
      <c r="BK520" s="1068"/>
      <c r="BL520" s="1068"/>
      <c r="BM520" s="1068"/>
      <c r="BN520" s="1068"/>
      <c r="BO520" s="1068"/>
      <c r="BP520" s="1068"/>
      <c r="BQ520" s="1068"/>
      <c r="BR520" s="1068"/>
      <c r="BS520" s="1110"/>
      <c r="BT520" s="1068"/>
      <c r="BU520" s="1068"/>
      <c r="BV520" s="1068"/>
      <c r="BW520" s="1068"/>
      <c r="BX520" s="1068"/>
      <c r="BY520" s="1068"/>
      <c r="BZ520" s="1068"/>
      <c r="CA520" s="1068"/>
      <c r="CB520" s="1068"/>
      <c r="CC520" s="1068"/>
      <c r="CD520" s="1068"/>
      <c r="CE520" s="1068"/>
      <c r="CF520" s="1068"/>
      <c r="CG520" s="1068"/>
      <c r="CH520" s="1068"/>
      <c r="CI520" s="1068"/>
      <c r="CJ520" s="1068"/>
      <c r="CK520" s="1068"/>
      <c r="CL520" s="1068"/>
      <c r="CM520" s="1110"/>
      <c r="CN520" s="1110"/>
    </row>
    <row r="521" spans="2:92">
      <c r="B521" s="1067"/>
      <c r="I521" s="1068"/>
      <c r="J521" s="1068"/>
      <c r="K521" s="1068"/>
      <c r="L521" s="1068"/>
      <c r="M521" s="1068"/>
      <c r="N521" s="1068"/>
      <c r="O521" s="1068"/>
      <c r="P521" s="1068"/>
      <c r="Q521" s="1068"/>
      <c r="R521" s="1068"/>
      <c r="S521" s="1068"/>
      <c r="T521" s="1068"/>
      <c r="U521" s="1068"/>
      <c r="V521" s="1068"/>
      <c r="W521" s="1068"/>
      <c r="X521" s="1068"/>
      <c r="Y521" s="1068"/>
      <c r="Z521" s="1068"/>
      <c r="AA521" s="1068"/>
      <c r="AB521" s="1110"/>
      <c r="AC521" s="1110"/>
      <c r="AD521" s="1110"/>
      <c r="AE521" s="1110"/>
      <c r="AF521" s="1068"/>
      <c r="AG521" s="1068"/>
      <c r="AH521" s="1068"/>
      <c r="AI521" s="1068"/>
      <c r="AJ521" s="1068"/>
      <c r="AK521" s="1068"/>
      <c r="AL521" s="1068"/>
      <c r="AM521" s="1068"/>
      <c r="AN521" s="1068"/>
      <c r="AO521" s="1068"/>
      <c r="AP521" s="1068"/>
      <c r="AQ521" s="1068"/>
      <c r="AR521" s="1068"/>
      <c r="AS521" s="1068"/>
      <c r="AT521" s="1068"/>
      <c r="AU521" s="1068"/>
      <c r="AV521" s="1068"/>
      <c r="AW521" s="1068"/>
      <c r="AX521" s="1069"/>
      <c r="AY521" s="1068"/>
      <c r="AZ521" s="1068"/>
      <c r="BA521" s="1068"/>
      <c r="BB521" s="1068"/>
      <c r="BC521" s="1068"/>
      <c r="BD521" s="1068"/>
      <c r="BE521" s="1068"/>
      <c r="BF521" s="1068"/>
      <c r="BG521" s="1068"/>
      <c r="BH521" s="1068"/>
      <c r="BI521" s="1068"/>
      <c r="BJ521" s="1068"/>
      <c r="BK521" s="1068"/>
      <c r="BL521" s="1068"/>
      <c r="BM521" s="1068"/>
      <c r="BN521" s="1068"/>
      <c r="BO521" s="1068"/>
      <c r="BP521" s="1068"/>
      <c r="BQ521" s="1068"/>
      <c r="BR521" s="1068"/>
      <c r="BS521" s="1110"/>
      <c r="BT521" s="1068"/>
      <c r="BU521" s="1068"/>
      <c r="BV521" s="1068"/>
      <c r="BW521" s="1068"/>
      <c r="BX521" s="1068"/>
      <c r="BY521" s="1068"/>
      <c r="BZ521" s="1068"/>
      <c r="CA521" s="1068"/>
      <c r="CB521" s="1068"/>
      <c r="CC521" s="1068"/>
      <c r="CD521" s="1068"/>
      <c r="CE521" s="1068"/>
      <c r="CF521" s="1068"/>
      <c r="CG521" s="1068"/>
      <c r="CH521" s="1068"/>
      <c r="CI521" s="1068"/>
      <c r="CJ521" s="1068"/>
      <c r="CK521" s="1068"/>
      <c r="CL521" s="1068"/>
      <c r="CM521" s="1110"/>
      <c r="CN521" s="1110"/>
    </row>
    <row r="522" spans="2:92">
      <c r="B522" s="1067"/>
      <c r="I522" s="1068"/>
      <c r="J522" s="1068"/>
      <c r="K522" s="1068"/>
      <c r="L522" s="1068"/>
      <c r="M522" s="1068"/>
      <c r="N522" s="1068"/>
      <c r="O522" s="1068"/>
      <c r="P522" s="1068"/>
      <c r="Q522" s="1068"/>
      <c r="R522" s="1068"/>
      <c r="S522" s="1068"/>
      <c r="T522" s="1068"/>
      <c r="U522" s="1068"/>
      <c r="V522" s="1068"/>
      <c r="W522" s="1068"/>
      <c r="X522" s="1068"/>
      <c r="Y522" s="1068"/>
      <c r="Z522" s="1068"/>
      <c r="AA522" s="1068"/>
      <c r="AB522" s="1110"/>
      <c r="AC522" s="1110"/>
      <c r="AD522" s="1110"/>
      <c r="AE522" s="1110"/>
      <c r="AF522" s="1068"/>
      <c r="AG522" s="1068"/>
      <c r="AH522" s="1068"/>
      <c r="AI522" s="1068"/>
      <c r="AJ522" s="1068"/>
      <c r="AK522" s="1068"/>
      <c r="AL522" s="1068"/>
      <c r="AM522" s="1068"/>
      <c r="AN522" s="1068"/>
      <c r="AO522" s="1068"/>
      <c r="AP522" s="1068"/>
      <c r="AQ522" s="1068"/>
      <c r="AR522" s="1068"/>
      <c r="AS522" s="1068"/>
      <c r="AT522" s="1068"/>
      <c r="AU522" s="1068"/>
      <c r="AV522" s="1068"/>
      <c r="AW522" s="1068"/>
      <c r="AX522" s="1069"/>
      <c r="AY522" s="1068"/>
      <c r="AZ522" s="1068"/>
      <c r="BA522" s="1068"/>
      <c r="BB522" s="1068"/>
      <c r="BC522" s="1068"/>
      <c r="BD522" s="1068"/>
      <c r="BE522" s="1068"/>
      <c r="BF522" s="1068"/>
      <c r="BG522" s="1068"/>
      <c r="BH522" s="1068"/>
      <c r="BI522" s="1068"/>
      <c r="BJ522" s="1068"/>
      <c r="BK522" s="1068"/>
      <c r="BL522" s="1068"/>
      <c r="BM522" s="1068"/>
      <c r="BN522" s="1068"/>
      <c r="BO522" s="1068"/>
      <c r="BP522" s="1068"/>
      <c r="BQ522" s="1068"/>
      <c r="BR522" s="1068"/>
      <c r="BS522" s="1110"/>
      <c r="BT522" s="1068"/>
      <c r="BU522" s="1068"/>
      <c r="BV522" s="1068"/>
      <c r="BW522" s="1068"/>
      <c r="BX522" s="1068"/>
      <c r="BY522" s="1068"/>
      <c r="BZ522" s="1068"/>
      <c r="CA522" s="1068"/>
      <c r="CB522" s="1068"/>
      <c r="CC522" s="1068"/>
      <c r="CD522" s="1068"/>
      <c r="CE522" s="1068"/>
      <c r="CF522" s="1068"/>
      <c r="CG522" s="1068"/>
      <c r="CH522" s="1068"/>
      <c r="CI522" s="1068"/>
      <c r="CJ522" s="1068"/>
      <c r="CK522" s="1068"/>
      <c r="CL522" s="1068"/>
      <c r="CM522" s="1110"/>
      <c r="CN522" s="1110"/>
    </row>
    <row r="523" spans="2:92">
      <c r="B523" s="1067"/>
      <c r="I523" s="1068"/>
      <c r="J523" s="1068"/>
      <c r="K523" s="1068"/>
      <c r="L523" s="1068"/>
      <c r="M523" s="1068"/>
      <c r="N523" s="1068"/>
      <c r="O523" s="1068"/>
      <c r="P523" s="1068"/>
      <c r="Q523" s="1068"/>
      <c r="R523" s="1068"/>
      <c r="S523" s="1068"/>
      <c r="T523" s="1068"/>
      <c r="U523" s="1068"/>
      <c r="V523" s="1068"/>
      <c r="W523" s="1068"/>
      <c r="X523" s="1068"/>
      <c r="Y523" s="1068"/>
      <c r="Z523" s="1068"/>
      <c r="AA523" s="1068"/>
      <c r="AB523" s="1110"/>
      <c r="AC523" s="1110"/>
      <c r="AD523" s="1110"/>
      <c r="AE523" s="1110"/>
      <c r="AF523" s="1068"/>
      <c r="AG523" s="1068"/>
      <c r="AH523" s="1068"/>
      <c r="AI523" s="1068"/>
      <c r="AJ523" s="1068"/>
      <c r="AK523" s="1068"/>
      <c r="AL523" s="1068"/>
      <c r="AM523" s="1068"/>
      <c r="AN523" s="1068"/>
      <c r="AO523" s="1068"/>
      <c r="AP523" s="1068"/>
      <c r="AQ523" s="1068"/>
      <c r="AR523" s="1068"/>
      <c r="AS523" s="1068"/>
      <c r="AT523" s="1068"/>
      <c r="AU523" s="1068"/>
      <c r="AV523" s="1068"/>
      <c r="AW523" s="1068"/>
      <c r="AX523" s="1069"/>
      <c r="AY523" s="1068"/>
      <c r="AZ523" s="1068"/>
      <c r="BA523" s="1068"/>
      <c r="BB523" s="1068"/>
      <c r="BC523" s="1068"/>
      <c r="BD523" s="1068"/>
      <c r="BE523" s="1068"/>
      <c r="BF523" s="1068"/>
      <c r="BG523" s="1068"/>
      <c r="BH523" s="1068"/>
      <c r="BI523" s="1068"/>
      <c r="BJ523" s="1068"/>
      <c r="BK523" s="1068"/>
      <c r="BL523" s="1068"/>
      <c r="BM523" s="1068"/>
      <c r="BN523" s="1068"/>
      <c r="BO523" s="1068"/>
      <c r="BP523" s="1068"/>
      <c r="BQ523" s="1068"/>
      <c r="BR523" s="1068"/>
      <c r="BS523" s="1110"/>
      <c r="BT523" s="1068"/>
      <c r="BU523" s="1068"/>
      <c r="BV523" s="1068"/>
      <c r="BW523" s="1068"/>
      <c r="BX523" s="1068"/>
      <c r="BY523" s="1068"/>
      <c r="BZ523" s="1068"/>
      <c r="CA523" s="1068"/>
      <c r="CB523" s="1068"/>
      <c r="CC523" s="1068"/>
      <c r="CD523" s="1068"/>
      <c r="CE523" s="1068"/>
      <c r="CF523" s="1068"/>
      <c r="CG523" s="1068"/>
      <c r="CH523" s="1068"/>
      <c r="CI523" s="1068"/>
      <c r="CJ523" s="1068"/>
      <c r="CK523" s="1068"/>
      <c r="CL523" s="1068"/>
      <c r="CM523" s="1110"/>
      <c r="CN523" s="1110"/>
    </row>
    <row r="524" spans="2:92">
      <c r="B524" s="1067"/>
      <c r="I524" s="1068"/>
      <c r="J524" s="1068"/>
      <c r="K524" s="1068"/>
      <c r="L524" s="1068"/>
      <c r="M524" s="1068"/>
      <c r="N524" s="1068"/>
      <c r="O524" s="1068"/>
      <c r="P524" s="1068"/>
      <c r="Q524" s="1068"/>
      <c r="R524" s="1068"/>
      <c r="S524" s="1068"/>
      <c r="T524" s="1068"/>
      <c r="U524" s="1068"/>
      <c r="V524" s="1068"/>
      <c r="W524" s="1068"/>
      <c r="X524" s="1068"/>
      <c r="Y524" s="1068"/>
      <c r="Z524" s="1068"/>
      <c r="AA524" s="1068"/>
      <c r="AB524" s="1110"/>
      <c r="AC524" s="1110"/>
      <c r="AD524" s="1110"/>
      <c r="AE524" s="1110"/>
      <c r="AF524" s="1068"/>
      <c r="AG524" s="1068"/>
      <c r="AH524" s="1068"/>
      <c r="AI524" s="1068"/>
      <c r="AJ524" s="1068"/>
      <c r="AK524" s="1068"/>
      <c r="AL524" s="1068"/>
      <c r="AM524" s="1068"/>
      <c r="AN524" s="1068"/>
      <c r="AO524" s="1068"/>
      <c r="AP524" s="1068"/>
      <c r="AQ524" s="1068"/>
      <c r="AR524" s="1068"/>
      <c r="AS524" s="1068"/>
      <c r="AT524" s="1068"/>
      <c r="AU524" s="1068"/>
      <c r="AV524" s="1068"/>
      <c r="AW524" s="1068"/>
      <c r="AX524" s="1069"/>
      <c r="AY524" s="1068"/>
      <c r="AZ524" s="1068"/>
      <c r="BA524" s="1068"/>
      <c r="BB524" s="1068"/>
      <c r="BC524" s="1068"/>
      <c r="BD524" s="1068"/>
      <c r="BE524" s="1068"/>
      <c r="BF524" s="1068"/>
      <c r="BG524" s="1068"/>
      <c r="BH524" s="1068"/>
      <c r="BI524" s="1068"/>
      <c r="BJ524" s="1068"/>
      <c r="BK524" s="1068"/>
      <c r="BL524" s="1068"/>
      <c r="BM524" s="1068"/>
      <c r="BN524" s="1068"/>
      <c r="BO524" s="1068"/>
      <c r="BP524" s="1068"/>
      <c r="BQ524" s="1068"/>
      <c r="BR524" s="1068"/>
      <c r="BS524" s="1110"/>
      <c r="BT524" s="1068"/>
      <c r="BU524" s="1068"/>
      <c r="BV524" s="1068"/>
      <c r="BW524" s="1068"/>
      <c r="BX524" s="1068"/>
      <c r="BY524" s="1068"/>
      <c r="BZ524" s="1068"/>
      <c r="CA524" s="1068"/>
      <c r="CB524" s="1068"/>
      <c r="CC524" s="1068"/>
      <c r="CD524" s="1068"/>
      <c r="CE524" s="1068"/>
      <c r="CF524" s="1068"/>
      <c r="CG524" s="1068"/>
      <c r="CH524" s="1068"/>
      <c r="CI524" s="1068"/>
      <c r="CJ524" s="1068"/>
      <c r="CK524" s="1068"/>
      <c r="CL524" s="1068"/>
      <c r="CM524" s="1110"/>
      <c r="CN524" s="1110"/>
    </row>
    <row r="525" spans="2:92">
      <c r="B525" s="1067"/>
      <c r="I525" s="1068"/>
      <c r="J525" s="1068"/>
      <c r="K525" s="1068"/>
      <c r="L525" s="1068"/>
      <c r="M525" s="1068"/>
      <c r="N525" s="1068"/>
      <c r="O525" s="1068"/>
      <c r="P525" s="1068"/>
      <c r="Q525" s="1068"/>
      <c r="R525" s="1068"/>
      <c r="S525" s="1068"/>
      <c r="T525" s="1068"/>
      <c r="U525" s="1068"/>
      <c r="V525" s="1068"/>
      <c r="W525" s="1068"/>
      <c r="X525" s="1068"/>
      <c r="Y525" s="1068"/>
      <c r="Z525" s="1068"/>
      <c r="AA525" s="1068"/>
      <c r="AB525" s="1110"/>
      <c r="AC525" s="1110"/>
      <c r="AD525" s="1110"/>
      <c r="AE525" s="1110"/>
      <c r="AF525" s="1068"/>
      <c r="AG525" s="1068"/>
      <c r="AH525" s="1068"/>
      <c r="AI525" s="1068"/>
      <c r="AJ525" s="1068"/>
      <c r="AK525" s="1068"/>
      <c r="AL525" s="1068"/>
      <c r="AM525" s="1068"/>
      <c r="AN525" s="1068"/>
      <c r="AO525" s="1068"/>
      <c r="AP525" s="1068"/>
      <c r="AQ525" s="1068"/>
      <c r="AR525" s="1068"/>
      <c r="AS525" s="1068"/>
      <c r="AT525" s="1068"/>
      <c r="AU525" s="1068"/>
      <c r="AV525" s="1068"/>
      <c r="AW525" s="1068"/>
      <c r="AX525" s="1069"/>
      <c r="AY525" s="1068"/>
      <c r="AZ525" s="1068"/>
      <c r="BA525" s="1068"/>
      <c r="BB525" s="1068"/>
      <c r="BC525" s="1068"/>
      <c r="BD525" s="1068"/>
      <c r="BE525" s="1068"/>
      <c r="BF525" s="1068"/>
      <c r="BG525" s="1068"/>
      <c r="BH525" s="1068"/>
      <c r="BI525" s="1068"/>
      <c r="BJ525" s="1068"/>
      <c r="BK525" s="1068"/>
      <c r="BL525" s="1068"/>
      <c r="BM525" s="1068"/>
      <c r="BN525" s="1068"/>
      <c r="BO525" s="1068"/>
      <c r="BP525" s="1068"/>
      <c r="BQ525" s="1068"/>
      <c r="BR525" s="1068"/>
      <c r="BS525" s="1110"/>
      <c r="BT525" s="1068"/>
      <c r="BU525" s="1068"/>
      <c r="BV525" s="1068"/>
      <c r="BW525" s="1068"/>
      <c r="BX525" s="1068"/>
      <c r="BY525" s="1068"/>
      <c r="BZ525" s="1068"/>
      <c r="CA525" s="1068"/>
      <c r="CB525" s="1068"/>
      <c r="CC525" s="1068"/>
      <c r="CD525" s="1068"/>
      <c r="CE525" s="1068"/>
      <c r="CF525" s="1068"/>
      <c r="CG525" s="1068"/>
      <c r="CH525" s="1068"/>
      <c r="CI525" s="1068"/>
      <c r="CJ525" s="1068"/>
      <c r="CK525" s="1068"/>
      <c r="CL525" s="1068"/>
      <c r="CM525" s="1110"/>
      <c r="CN525" s="1110"/>
    </row>
    <row r="526" spans="2:92">
      <c r="B526" s="1067"/>
      <c r="I526" s="1068"/>
      <c r="J526" s="1068"/>
      <c r="K526" s="1068"/>
      <c r="L526" s="1068"/>
      <c r="M526" s="1068"/>
      <c r="N526" s="1068"/>
      <c r="O526" s="1068"/>
      <c r="P526" s="1068"/>
      <c r="Q526" s="1068"/>
      <c r="R526" s="1068"/>
      <c r="S526" s="1068"/>
      <c r="T526" s="1068"/>
      <c r="U526" s="1068"/>
      <c r="V526" s="1068"/>
      <c r="W526" s="1068"/>
      <c r="X526" s="1068"/>
      <c r="Y526" s="1068"/>
      <c r="Z526" s="1068"/>
      <c r="AA526" s="1068"/>
      <c r="AB526" s="1110"/>
      <c r="AC526" s="1110"/>
      <c r="AD526" s="1110"/>
      <c r="AE526" s="1110"/>
      <c r="AF526" s="1068"/>
      <c r="AG526" s="1068"/>
      <c r="AH526" s="1068"/>
      <c r="AI526" s="1068"/>
      <c r="AJ526" s="1068"/>
      <c r="AK526" s="1068"/>
      <c r="AL526" s="1068"/>
      <c r="AM526" s="1068"/>
      <c r="AN526" s="1068"/>
      <c r="AO526" s="1068"/>
      <c r="AP526" s="1068"/>
      <c r="AQ526" s="1068"/>
      <c r="AR526" s="1068"/>
      <c r="AS526" s="1068"/>
      <c r="AT526" s="1068"/>
      <c r="AU526" s="1068"/>
      <c r="AV526" s="1068"/>
      <c r="AW526" s="1068"/>
      <c r="AX526" s="1069"/>
      <c r="AY526" s="1068"/>
      <c r="AZ526" s="1068"/>
      <c r="BA526" s="1068"/>
      <c r="BB526" s="1068"/>
      <c r="BC526" s="1068"/>
      <c r="BD526" s="1068"/>
      <c r="BE526" s="1068"/>
      <c r="BF526" s="1068"/>
      <c r="BG526" s="1068"/>
      <c r="BH526" s="1068"/>
      <c r="BI526" s="1068"/>
      <c r="BJ526" s="1068"/>
      <c r="BK526" s="1068"/>
      <c r="BL526" s="1068"/>
      <c r="BM526" s="1068"/>
      <c r="BN526" s="1068"/>
      <c r="BO526" s="1068"/>
      <c r="BP526" s="1068"/>
      <c r="BQ526" s="1068"/>
      <c r="BR526" s="1068"/>
      <c r="BS526" s="1110"/>
      <c r="BT526" s="1068"/>
      <c r="BU526" s="1068"/>
      <c r="BV526" s="1068"/>
      <c r="BW526" s="1068"/>
      <c r="BX526" s="1068"/>
      <c r="BY526" s="1068"/>
      <c r="BZ526" s="1068"/>
      <c r="CA526" s="1068"/>
      <c r="CB526" s="1068"/>
      <c r="CC526" s="1068"/>
      <c r="CD526" s="1068"/>
      <c r="CE526" s="1068"/>
      <c r="CF526" s="1068"/>
      <c r="CG526" s="1068"/>
      <c r="CH526" s="1068"/>
      <c r="CI526" s="1068"/>
      <c r="CJ526" s="1068"/>
      <c r="CK526" s="1068"/>
      <c r="CL526" s="1068"/>
      <c r="CM526" s="1110"/>
      <c r="CN526" s="1110"/>
    </row>
    <row r="527" spans="2:92">
      <c r="B527" s="1067"/>
      <c r="I527" s="1068"/>
      <c r="J527" s="1068"/>
      <c r="K527" s="1068"/>
      <c r="L527" s="1068"/>
      <c r="M527" s="1068"/>
      <c r="N527" s="1068"/>
      <c r="O527" s="1068"/>
      <c r="P527" s="1068"/>
      <c r="Q527" s="1068"/>
      <c r="R527" s="1068"/>
      <c r="S527" s="1068"/>
      <c r="T527" s="1068"/>
      <c r="U527" s="1068"/>
      <c r="V527" s="1068"/>
      <c r="W527" s="1068"/>
      <c r="X527" s="1068"/>
      <c r="Y527" s="1068"/>
      <c r="Z527" s="1068"/>
      <c r="AA527" s="1068"/>
      <c r="AB527" s="1110"/>
      <c r="AC527" s="1110"/>
      <c r="AD527" s="1110"/>
      <c r="AE527" s="1110"/>
      <c r="AF527" s="1068"/>
      <c r="AG527" s="1068"/>
      <c r="AH527" s="1068"/>
      <c r="AI527" s="1068"/>
      <c r="AJ527" s="1068"/>
      <c r="AK527" s="1068"/>
      <c r="AL527" s="1068"/>
      <c r="AM527" s="1068"/>
      <c r="AN527" s="1068"/>
      <c r="AO527" s="1068"/>
      <c r="AP527" s="1068"/>
      <c r="AQ527" s="1068"/>
      <c r="AR527" s="1068"/>
      <c r="AS527" s="1068"/>
      <c r="AT527" s="1068"/>
      <c r="AU527" s="1068"/>
      <c r="AV527" s="1068"/>
      <c r="AW527" s="1068"/>
      <c r="AX527" s="1069"/>
      <c r="AY527" s="1068"/>
      <c r="AZ527" s="1068"/>
      <c r="BA527" s="1068"/>
      <c r="BB527" s="1068"/>
      <c r="BC527" s="1068"/>
      <c r="BD527" s="1068"/>
      <c r="BE527" s="1068"/>
      <c r="BF527" s="1068"/>
      <c r="BG527" s="1068"/>
      <c r="BH527" s="1068"/>
      <c r="BI527" s="1068"/>
      <c r="BJ527" s="1068"/>
      <c r="BK527" s="1068"/>
      <c r="BL527" s="1068"/>
      <c r="BM527" s="1068"/>
      <c r="BN527" s="1068"/>
      <c r="BO527" s="1068"/>
      <c r="BP527" s="1068"/>
      <c r="BQ527" s="1068"/>
      <c r="BR527" s="1068"/>
      <c r="BS527" s="1110"/>
      <c r="BT527" s="1068"/>
      <c r="BU527" s="1068"/>
      <c r="BV527" s="1068"/>
      <c r="BW527" s="1068"/>
      <c r="BX527" s="1068"/>
      <c r="BY527" s="1068"/>
      <c r="BZ527" s="1068"/>
      <c r="CA527" s="1068"/>
      <c r="CB527" s="1068"/>
      <c r="CC527" s="1068"/>
      <c r="CD527" s="1068"/>
      <c r="CE527" s="1068"/>
      <c r="CF527" s="1068"/>
      <c r="CG527" s="1068"/>
      <c r="CH527" s="1068"/>
      <c r="CI527" s="1068"/>
      <c r="CJ527" s="1068"/>
      <c r="CK527" s="1068"/>
      <c r="CL527" s="1068"/>
      <c r="CM527" s="1110"/>
      <c r="CN527" s="1110"/>
    </row>
    <row r="528" spans="2:92">
      <c r="B528" s="1067"/>
      <c r="I528" s="1068"/>
      <c r="J528" s="1068"/>
      <c r="K528" s="1068"/>
      <c r="L528" s="1068"/>
      <c r="M528" s="1068"/>
      <c r="N528" s="1068"/>
      <c r="O528" s="1068"/>
      <c r="P528" s="1068"/>
      <c r="Q528" s="1068"/>
      <c r="R528" s="1068"/>
      <c r="S528" s="1068"/>
      <c r="T528" s="1068"/>
      <c r="U528" s="1068"/>
      <c r="V528" s="1068"/>
      <c r="W528" s="1068"/>
      <c r="X528" s="1068"/>
      <c r="Y528" s="1068"/>
      <c r="Z528" s="1068"/>
      <c r="AA528" s="1068"/>
      <c r="AB528" s="1110"/>
      <c r="AC528" s="1110"/>
      <c r="AD528" s="1110"/>
      <c r="AE528" s="1110"/>
      <c r="AF528" s="1068"/>
      <c r="AG528" s="1068"/>
      <c r="AH528" s="1068"/>
      <c r="AI528" s="1068"/>
      <c r="AJ528" s="1068"/>
      <c r="AK528" s="1068"/>
      <c r="AL528" s="1068"/>
      <c r="AM528" s="1068"/>
      <c r="AN528" s="1068"/>
      <c r="AO528" s="1068"/>
      <c r="AP528" s="1068"/>
      <c r="AQ528" s="1068"/>
      <c r="AR528" s="1068"/>
      <c r="AS528" s="1068"/>
      <c r="AT528" s="1068"/>
      <c r="AU528" s="1068"/>
      <c r="AV528" s="1068"/>
      <c r="AW528" s="1068"/>
      <c r="AX528" s="1069"/>
      <c r="AY528" s="1068"/>
      <c r="AZ528" s="1068"/>
      <c r="BA528" s="1068"/>
      <c r="BB528" s="1068"/>
      <c r="BC528" s="1068"/>
      <c r="BD528" s="1068"/>
      <c r="BE528" s="1068"/>
      <c r="BF528" s="1068"/>
      <c r="BG528" s="1068"/>
      <c r="BH528" s="1068"/>
      <c r="BI528" s="1068"/>
      <c r="BJ528" s="1068"/>
      <c r="BK528" s="1068"/>
      <c r="BL528" s="1068"/>
      <c r="BM528" s="1068"/>
      <c r="BN528" s="1068"/>
      <c r="BO528" s="1068"/>
      <c r="BP528" s="1068"/>
      <c r="BQ528" s="1068"/>
      <c r="BR528" s="1068"/>
      <c r="BS528" s="1110"/>
      <c r="BT528" s="1068"/>
      <c r="BU528" s="1068"/>
      <c r="BV528" s="1068"/>
      <c r="BW528" s="1068"/>
      <c r="BX528" s="1068"/>
      <c r="BY528" s="1068"/>
      <c r="BZ528" s="1068"/>
      <c r="CA528" s="1068"/>
      <c r="CB528" s="1068"/>
      <c r="CC528" s="1068"/>
      <c r="CD528" s="1068"/>
      <c r="CE528" s="1068"/>
      <c r="CF528" s="1068"/>
      <c r="CG528" s="1068"/>
      <c r="CH528" s="1068"/>
      <c r="CI528" s="1068"/>
      <c r="CJ528" s="1068"/>
      <c r="CK528" s="1068"/>
      <c r="CL528" s="1068"/>
      <c r="CM528" s="1110"/>
      <c r="CN528" s="1110"/>
    </row>
    <row r="529" spans="2:92">
      <c r="B529" s="1067"/>
      <c r="I529" s="1068"/>
      <c r="J529" s="1068"/>
      <c r="K529" s="1068"/>
      <c r="L529" s="1068"/>
      <c r="M529" s="1068"/>
      <c r="N529" s="1068"/>
      <c r="O529" s="1068"/>
      <c r="P529" s="1068"/>
      <c r="Q529" s="1068"/>
      <c r="R529" s="1068"/>
      <c r="S529" s="1068"/>
      <c r="T529" s="1068"/>
      <c r="U529" s="1068"/>
      <c r="V529" s="1068"/>
      <c r="W529" s="1068"/>
      <c r="X529" s="1068"/>
      <c r="Y529" s="1068"/>
      <c r="Z529" s="1068"/>
      <c r="AA529" s="1068"/>
      <c r="AB529" s="1110"/>
      <c r="AC529" s="1110"/>
      <c r="AD529" s="1110"/>
      <c r="AE529" s="1110"/>
      <c r="AF529" s="1068"/>
      <c r="AG529" s="1068"/>
      <c r="AH529" s="1068"/>
      <c r="AI529" s="1068"/>
      <c r="AJ529" s="1068"/>
      <c r="AK529" s="1068"/>
      <c r="AL529" s="1068"/>
      <c r="AM529" s="1068"/>
      <c r="AN529" s="1068"/>
      <c r="AO529" s="1068"/>
      <c r="AP529" s="1068"/>
      <c r="AQ529" s="1068"/>
      <c r="AR529" s="1068"/>
      <c r="AS529" s="1068"/>
      <c r="AT529" s="1068"/>
      <c r="AU529" s="1068"/>
      <c r="AV529" s="1068"/>
      <c r="AW529" s="1068"/>
      <c r="AX529" s="1069"/>
      <c r="AY529" s="1068"/>
      <c r="AZ529" s="1068"/>
      <c r="BA529" s="1068"/>
      <c r="BB529" s="1068"/>
      <c r="BC529" s="1068"/>
      <c r="BD529" s="1068"/>
      <c r="BE529" s="1068"/>
      <c r="BF529" s="1068"/>
      <c r="BG529" s="1068"/>
      <c r="BH529" s="1068"/>
      <c r="BI529" s="1068"/>
      <c r="BJ529" s="1068"/>
      <c r="BK529" s="1068"/>
      <c r="BL529" s="1068"/>
      <c r="BM529" s="1068"/>
      <c r="BN529" s="1068"/>
      <c r="BO529" s="1068"/>
      <c r="BP529" s="1068"/>
      <c r="BQ529" s="1068"/>
      <c r="BR529" s="1068"/>
      <c r="BS529" s="1110"/>
      <c r="BT529" s="1068"/>
      <c r="BU529" s="1068"/>
      <c r="BV529" s="1068"/>
      <c r="BW529" s="1068"/>
      <c r="BX529" s="1068"/>
      <c r="BY529" s="1068"/>
      <c r="BZ529" s="1068"/>
      <c r="CA529" s="1068"/>
      <c r="CB529" s="1068"/>
      <c r="CC529" s="1068"/>
      <c r="CD529" s="1068"/>
      <c r="CE529" s="1068"/>
      <c r="CF529" s="1068"/>
      <c r="CG529" s="1068"/>
      <c r="CH529" s="1068"/>
      <c r="CI529" s="1068"/>
      <c r="CJ529" s="1068"/>
      <c r="CK529" s="1068"/>
      <c r="CL529" s="1068"/>
      <c r="CM529" s="1110"/>
      <c r="CN529" s="1110"/>
    </row>
    <row r="530" spans="2:92">
      <c r="B530" s="1067"/>
      <c r="I530" s="1068"/>
      <c r="J530" s="1068"/>
      <c r="K530" s="1068"/>
      <c r="L530" s="1068"/>
      <c r="M530" s="1068"/>
      <c r="N530" s="1068"/>
      <c r="O530" s="1068"/>
      <c r="P530" s="1068"/>
      <c r="Q530" s="1068"/>
      <c r="R530" s="1068"/>
      <c r="S530" s="1068"/>
      <c r="T530" s="1068"/>
      <c r="U530" s="1068"/>
      <c r="V530" s="1068"/>
      <c r="W530" s="1068"/>
      <c r="X530" s="1068"/>
      <c r="Y530" s="1068"/>
      <c r="Z530" s="1068"/>
      <c r="AA530" s="1068"/>
      <c r="AB530" s="1110"/>
      <c r="AC530" s="1110"/>
      <c r="AD530" s="1110"/>
      <c r="AE530" s="1110"/>
      <c r="AF530" s="1068"/>
      <c r="AG530" s="1068"/>
      <c r="AH530" s="1068"/>
      <c r="AI530" s="1068"/>
      <c r="AJ530" s="1068"/>
      <c r="AK530" s="1068"/>
      <c r="AL530" s="1068"/>
      <c r="AM530" s="1068"/>
      <c r="AN530" s="1068"/>
      <c r="AO530" s="1068"/>
      <c r="AP530" s="1068"/>
      <c r="AQ530" s="1068"/>
      <c r="AR530" s="1068"/>
      <c r="AS530" s="1068"/>
      <c r="AT530" s="1068"/>
      <c r="AU530" s="1068"/>
      <c r="AV530" s="1068"/>
      <c r="AW530" s="1068"/>
      <c r="AX530" s="1069"/>
      <c r="AY530" s="1068"/>
      <c r="AZ530" s="1068"/>
      <c r="BA530" s="1068"/>
      <c r="BB530" s="1068"/>
      <c r="BC530" s="1068"/>
      <c r="BD530" s="1068"/>
      <c r="BE530" s="1068"/>
      <c r="BF530" s="1068"/>
      <c r="BG530" s="1068"/>
      <c r="BH530" s="1068"/>
      <c r="BI530" s="1068"/>
      <c r="BJ530" s="1068"/>
      <c r="BK530" s="1068"/>
      <c r="BL530" s="1068"/>
      <c r="BM530" s="1068"/>
      <c r="BN530" s="1068"/>
      <c r="BO530" s="1068"/>
      <c r="BP530" s="1068"/>
      <c r="BQ530" s="1068"/>
      <c r="BR530" s="1068"/>
      <c r="BS530" s="1110"/>
      <c r="BT530" s="1068"/>
      <c r="BU530" s="1068"/>
      <c r="BV530" s="1068"/>
      <c r="BW530" s="1068"/>
      <c r="BX530" s="1068"/>
      <c r="BY530" s="1068"/>
      <c r="BZ530" s="1068"/>
      <c r="CA530" s="1068"/>
      <c r="CB530" s="1068"/>
      <c r="CC530" s="1068"/>
      <c r="CD530" s="1068"/>
      <c r="CE530" s="1068"/>
      <c r="CF530" s="1068"/>
      <c r="CG530" s="1068"/>
      <c r="CH530" s="1068"/>
      <c r="CI530" s="1068"/>
      <c r="CJ530" s="1068"/>
      <c r="CK530" s="1068"/>
      <c r="CL530" s="1068"/>
      <c r="CM530" s="1110"/>
      <c r="CN530" s="1110"/>
    </row>
    <row r="531" spans="2:92">
      <c r="B531" s="1067"/>
      <c r="I531" s="1068"/>
      <c r="J531" s="1068"/>
      <c r="K531" s="1068"/>
      <c r="L531" s="1068"/>
      <c r="M531" s="1068"/>
      <c r="N531" s="1068"/>
      <c r="O531" s="1068"/>
      <c r="P531" s="1068"/>
      <c r="Q531" s="1068"/>
      <c r="R531" s="1068"/>
      <c r="S531" s="1068"/>
      <c r="T531" s="1068"/>
      <c r="U531" s="1068"/>
      <c r="V531" s="1068"/>
      <c r="W531" s="1068"/>
      <c r="X531" s="1068"/>
      <c r="Y531" s="1068"/>
      <c r="Z531" s="1068"/>
      <c r="AA531" s="1068"/>
      <c r="AB531" s="1110"/>
      <c r="AC531" s="1110"/>
      <c r="AD531" s="1110"/>
      <c r="AE531" s="1110"/>
      <c r="AF531" s="1068"/>
      <c r="AG531" s="1068"/>
      <c r="AH531" s="1068"/>
      <c r="AI531" s="1068"/>
      <c r="AJ531" s="1068"/>
      <c r="AK531" s="1068"/>
      <c r="AL531" s="1068"/>
      <c r="AM531" s="1068"/>
      <c r="AN531" s="1068"/>
      <c r="AO531" s="1068"/>
      <c r="AP531" s="1068"/>
      <c r="AQ531" s="1068"/>
      <c r="AR531" s="1068"/>
      <c r="AS531" s="1068"/>
      <c r="AT531" s="1068"/>
      <c r="AU531" s="1068"/>
      <c r="AV531" s="1068"/>
      <c r="AW531" s="1068"/>
      <c r="AX531" s="1069"/>
      <c r="AY531" s="1068"/>
      <c r="AZ531" s="1068"/>
      <c r="BA531" s="1068"/>
      <c r="BB531" s="1068"/>
      <c r="BC531" s="1068"/>
      <c r="BD531" s="1068"/>
      <c r="BE531" s="1068"/>
      <c r="BF531" s="1068"/>
      <c r="BG531" s="1068"/>
      <c r="BH531" s="1068"/>
      <c r="BI531" s="1068"/>
      <c r="BJ531" s="1068"/>
      <c r="BK531" s="1068"/>
      <c r="BL531" s="1068"/>
      <c r="BM531" s="1068"/>
      <c r="BN531" s="1068"/>
      <c r="BO531" s="1068"/>
      <c r="BP531" s="1068"/>
      <c r="BQ531" s="1068"/>
      <c r="BR531" s="1068"/>
      <c r="BS531" s="1110"/>
      <c r="BT531" s="1068"/>
      <c r="BU531" s="1068"/>
      <c r="BV531" s="1068"/>
      <c r="BW531" s="1068"/>
      <c r="BX531" s="1068"/>
      <c r="BY531" s="1068"/>
      <c r="BZ531" s="1068"/>
      <c r="CA531" s="1068"/>
      <c r="CB531" s="1068"/>
      <c r="CC531" s="1068"/>
      <c r="CD531" s="1068"/>
      <c r="CE531" s="1068"/>
      <c r="CF531" s="1068"/>
      <c r="CG531" s="1068"/>
      <c r="CH531" s="1068"/>
      <c r="CI531" s="1068"/>
      <c r="CJ531" s="1068"/>
      <c r="CK531" s="1068"/>
      <c r="CL531" s="1068"/>
      <c r="CM531" s="1110"/>
      <c r="CN531" s="1110"/>
    </row>
    <row r="532" spans="2:92">
      <c r="B532" s="1067"/>
      <c r="I532" s="1068"/>
      <c r="J532" s="1068"/>
      <c r="K532" s="1068"/>
      <c r="L532" s="1068"/>
      <c r="M532" s="1068"/>
      <c r="N532" s="1068"/>
      <c r="O532" s="1068"/>
      <c r="P532" s="1068"/>
      <c r="Q532" s="1068"/>
      <c r="R532" s="1068"/>
      <c r="S532" s="1068"/>
      <c r="T532" s="1068"/>
      <c r="U532" s="1068"/>
      <c r="V532" s="1068"/>
      <c r="W532" s="1068"/>
      <c r="X532" s="1068"/>
      <c r="Y532" s="1068"/>
      <c r="Z532" s="1068"/>
      <c r="AA532" s="1068"/>
      <c r="AB532" s="1110"/>
      <c r="AC532" s="1110"/>
      <c r="AD532" s="1110"/>
      <c r="AE532" s="1110"/>
      <c r="AF532" s="1068"/>
      <c r="AG532" s="1068"/>
      <c r="AH532" s="1068"/>
      <c r="AI532" s="1068"/>
      <c r="AJ532" s="1068"/>
      <c r="AK532" s="1068"/>
      <c r="AL532" s="1068"/>
      <c r="AM532" s="1068"/>
      <c r="AN532" s="1068"/>
      <c r="AO532" s="1068"/>
      <c r="AP532" s="1068"/>
      <c r="AQ532" s="1068"/>
      <c r="AR532" s="1068"/>
      <c r="AS532" s="1068"/>
      <c r="AT532" s="1068"/>
      <c r="AU532" s="1068"/>
      <c r="AV532" s="1068"/>
      <c r="AW532" s="1068"/>
      <c r="AX532" s="1069"/>
      <c r="AY532" s="1068"/>
      <c r="AZ532" s="1068"/>
      <c r="BA532" s="1068"/>
      <c r="BB532" s="1068"/>
      <c r="BC532" s="1068"/>
      <c r="BD532" s="1068"/>
      <c r="BE532" s="1068"/>
      <c r="BF532" s="1068"/>
      <c r="BG532" s="1068"/>
      <c r="BH532" s="1068"/>
      <c r="BI532" s="1068"/>
      <c r="BJ532" s="1068"/>
      <c r="BK532" s="1068"/>
      <c r="BL532" s="1068"/>
      <c r="BM532" s="1068"/>
      <c r="BN532" s="1068"/>
      <c r="BO532" s="1068"/>
      <c r="BP532" s="1068"/>
      <c r="BQ532" s="1068"/>
      <c r="BR532" s="1068"/>
      <c r="BS532" s="1110"/>
      <c r="BT532" s="1068"/>
      <c r="BU532" s="1068"/>
      <c r="BV532" s="1068"/>
      <c r="BW532" s="1068"/>
      <c r="BX532" s="1068"/>
      <c r="BY532" s="1068"/>
      <c r="BZ532" s="1068"/>
      <c r="CA532" s="1068"/>
      <c r="CB532" s="1068"/>
      <c r="CC532" s="1068"/>
      <c r="CD532" s="1068"/>
      <c r="CE532" s="1068"/>
      <c r="CF532" s="1068"/>
      <c r="CG532" s="1068"/>
      <c r="CH532" s="1068"/>
      <c r="CI532" s="1068"/>
      <c r="CJ532" s="1068"/>
      <c r="CK532" s="1068"/>
      <c r="CL532" s="1068"/>
      <c r="CM532" s="1110"/>
      <c r="CN532" s="1110"/>
    </row>
    <row r="533" spans="2:92">
      <c r="B533" s="1067"/>
      <c r="I533" s="1068"/>
      <c r="J533" s="1068"/>
      <c r="K533" s="1068"/>
      <c r="L533" s="1068"/>
      <c r="M533" s="1068"/>
      <c r="N533" s="1068"/>
      <c r="O533" s="1068"/>
      <c r="P533" s="1068"/>
      <c r="Q533" s="1068"/>
      <c r="R533" s="1068"/>
      <c r="S533" s="1068"/>
      <c r="T533" s="1068"/>
      <c r="U533" s="1068"/>
      <c r="V533" s="1068"/>
      <c r="W533" s="1068"/>
      <c r="X533" s="1068"/>
      <c r="Y533" s="1068"/>
      <c r="Z533" s="1068"/>
      <c r="AA533" s="1068"/>
      <c r="AB533" s="1110"/>
      <c r="AC533" s="1110"/>
      <c r="AD533" s="1110"/>
      <c r="AE533" s="1110"/>
      <c r="AF533" s="1068"/>
      <c r="AG533" s="1068"/>
      <c r="AH533" s="1068"/>
      <c r="AI533" s="1068"/>
      <c r="AJ533" s="1068"/>
      <c r="AK533" s="1068"/>
      <c r="AL533" s="1068"/>
      <c r="AM533" s="1068"/>
      <c r="AN533" s="1068"/>
      <c r="AO533" s="1068"/>
      <c r="AP533" s="1068"/>
      <c r="AQ533" s="1068"/>
      <c r="AR533" s="1068"/>
      <c r="AS533" s="1068"/>
      <c r="AT533" s="1068"/>
      <c r="AU533" s="1068"/>
      <c r="AV533" s="1068"/>
      <c r="AW533" s="1068"/>
      <c r="AX533" s="1069"/>
      <c r="AY533" s="1068"/>
      <c r="AZ533" s="1068"/>
      <c r="BA533" s="1068"/>
      <c r="BB533" s="1068"/>
      <c r="BC533" s="1068"/>
      <c r="BD533" s="1068"/>
      <c r="BE533" s="1068"/>
      <c r="BF533" s="1068"/>
      <c r="BG533" s="1068"/>
      <c r="BH533" s="1068"/>
      <c r="BI533" s="1068"/>
      <c r="BJ533" s="1068"/>
      <c r="BK533" s="1068"/>
      <c r="BL533" s="1068"/>
      <c r="BM533" s="1068"/>
      <c r="BN533" s="1068"/>
      <c r="BO533" s="1068"/>
      <c r="BP533" s="1068"/>
      <c r="BQ533" s="1068"/>
      <c r="BR533" s="1068"/>
      <c r="BS533" s="1110"/>
      <c r="BT533" s="1068"/>
      <c r="BU533" s="1068"/>
      <c r="BV533" s="1068"/>
      <c r="BW533" s="1068"/>
      <c r="BX533" s="1068"/>
      <c r="BY533" s="1068"/>
      <c r="BZ533" s="1068"/>
      <c r="CA533" s="1068"/>
      <c r="CB533" s="1068"/>
      <c r="CC533" s="1068"/>
      <c r="CD533" s="1068"/>
      <c r="CE533" s="1068"/>
      <c r="CF533" s="1068"/>
      <c r="CG533" s="1068"/>
      <c r="CH533" s="1068"/>
      <c r="CI533" s="1068"/>
      <c r="CJ533" s="1068"/>
      <c r="CK533" s="1068"/>
      <c r="CL533" s="1068"/>
      <c r="CM533" s="1110"/>
      <c r="CN533" s="1110"/>
    </row>
    <row r="534" spans="2:92">
      <c r="B534" s="1067"/>
      <c r="I534" s="1068"/>
      <c r="J534" s="1068"/>
      <c r="K534" s="1068"/>
      <c r="L534" s="1068"/>
      <c r="M534" s="1068"/>
      <c r="N534" s="1068"/>
      <c r="O534" s="1068"/>
      <c r="P534" s="1068"/>
      <c r="Q534" s="1068"/>
      <c r="R534" s="1068"/>
      <c r="S534" s="1068"/>
      <c r="T534" s="1068"/>
      <c r="U534" s="1068"/>
      <c r="V534" s="1068"/>
      <c r="W534" s="1068"/>
      <c r="X534" s="1068"/>
      <c r="Y534" s="1068"/>
      <c r="Z534" s="1068"/>
      <c r="AA534" s="1068"/>
      <c r="AB534" s="1110"/>
      <c r="AC534" s="1110"/>
      <c r="AD534" s="1110"/>
      <c r="AE534" s="1110"/>
      <c r="AF534" s="1068"/>
      <c r="AG534" s="1068"/>
      <c r="AH534" s="1068"/>
      <c r="AI534" s="1068"/>
      <c r="AJ534" s="1068"/>
      <c r="AK534" s="1068"/>
      <c r="AL534" s="1068"/>
      <c r="AM534" s="1068"/>
      <c r="AN534" s="1068"/>
      <c r="AO534" s="1068"/>
      <c r="AP534" s="1068"/>
      <c r="AQ534" s="1068"/>
      <c r="AR534" s="1068"/>
      <c r="AS534" s="1068"/>
      <c r="AT534" s="1068"/>
      <c r="AU534" s="1068"/>
      <c r="AV534" s="1068"/>
      <c r="AW534" s="1068"/>
      <c r="AX534" s="1069"/>
      <c r="AY534" s="1068"/>
      <c r="AZ534" s="1068"/>
      <c r="BA534" s="1068"/>
      <c r="BB534" s="1068"/>
      <c r="BC534" s="1068"/>
      <c r="BD534" s="1068"/>
      <c r="BE534" s="1068"/>
      <c r="BF534" s="1068"/>
      <c r="BG534" s="1068"/>
      <c r="BH534" s="1068"/>
      <c r="BI534" s="1068"/>
      <c r="BJ534" s="1068"/>
      <c r="BK534" s="1068"/>
      <c r="BL534" s="1068"/>
      <c r="BM534" s="1068"/>
      <c r="BN534" s="1068"/>
      <c r="BO534" s="1068"/>
      <c r="BP534" s="1068"/>
      <c r="BQ534" s="1068"/>
      <c r="BR534" s="1068"/>
      <c r="BS534" s="1110"/>
      <c r="BT534" s="1068"/>
      <c r="BU534" s="1068"/>
      <c r="BV534" s="1068"/>
      <c r="BW534" s="1068"/>
      <c r="BX534" s="1068"/>
      <c r="BY534" s="1068"/>
      <c r="BZ534" s="1068"/>
      <c r="CA534" s="1068"/>
      <c r="CB534" s="1068"/>
      <c r="CC534" s="1068"/>
      <c r="CD534" s="1068"/>
      <c r="CE534" s="1068"/>
      <c r="CF534" s="1068"/>
      <c r="CG534" s="1068"/>
      <c r="CH534" s="1068"/>
      <c r="CI534" s="1068"/>
      <c r="CJ534" s="1068"/>
      <c r="CK534" s="1068"/>
      <c r="CL534" s="1068"/>
      <c r="CM534" s="1110"/>
      <c r="CN534" s="1110"/>
    </row>
    <row r="535" spans="2:92">
      <c r="B535" s="1067"/>
      <c r="I535" s="1068"/>
      <c r="J535" s="1068"/>
      <c r="K535" s="1068"/>
      <c r="L535" s="1068"/>
      <c r="M535" s="1068"/>
      <c r="N535" s="1068"/>
      <c r="O535" s="1068"/>
      <c r="P535" s="1068"/>
      <c r="Q535" s="1068"/>
      <c r="R535" s="1068"/>
      <c r="S535" s="1068"/>
      <c r="T535" s="1068"/>
      <c r="U535" s="1068"/>
      <c r="V535" s="1068"/>
      <c r="W535" s="1068"/>
      <c r="X535" s="1068"/>
      <c r="Y535" s="1068"/>
      <c r="Z535" s="1068"/>
      <c r="AA535" s="1068"/>
      <c r="AB535" s="1110"/>
      <c r="AC535" s="1110"/>
      <c r="AD535" s="1110"/>
      <c r="AE535" s="1110"/>
      <c r="AF535" s="1068"/>
      <c r="AG535" s="1068"/>
      <c r="AH535" s="1068"/>
      <c r="AI535" s="1068"/>
      <c r="AJ535" s="1068"/>
      <c r="AK535" s="1068"/>
      <c r="AL535" s="1068"/>
      <c r="AM535" s="1068"/>
      <c r="AN535" s="1068"/>
      <c r="AO535" s="1068"/>
      <c r="AP535" s="1068"/>
      <c r="AQ535" s="1068"/>
      <c r="AR535" s="1068"/>
      <c r="AS535" s="1068"/>
      <c r="AT535" s="1068"/>
      <c r="AU535" s="1068"/>
      <c r="AV535" s="1068"/>
      <c r="AW535" s="1068"/>
      <c r="AX535" s="1069"/>
      <c r="AY535" s="1068"/>
      <c r="AZ535" s="1068"/>
      <c r="BA535" s="1068"/>
      <c r="BB535" s="1068"/>
      <c r="BC535" s="1068"/>
      <c r="BD535" s="1068"/>
      <c r="BE535" s="1068"/>
      <c r="BF535" s="1068"/>
      <c r="BG535" s="1068"/>
      <c r="BH535" s="1068"/>
      <c r="BI535" s="1068"/>
      <c r="BJ535" s="1068"/>
      <c r="BK535" s="1068"/>
      <c r="BL535" s="1068"/>
      <c r="BM535" s="1068"/>
      <c r="BN535" s="1068"/>
      <c r="BO535" s="1068"/>
      <c r="BP535" s="1068"/>
      <c r="BQ535" s="1068"/>
      <c r="BR535" s="1068"/>
      <c r="BS535" s="1110"/>
      <c r="BT535" s="1068"/>
      <c r="BU535" s="1068"/>
      <c r="BV535" s="1068"/>
      <c r="BW535" s="1068"/>
      <c r="BX535" s="1068"/>
      <c r="BY535" s="1068"/>
      <c r="BZ535" s="1068"/>
      <c r="CA535" s="1068"/>
      <c r="CB535" s="1068"/>
      <c r="CC535" s="1068"/>
      <c r="CD535" s="1068"/>
      <c r="CE535" s="1068"/>
      <c r="CF535" s="1068"/>
      <c r="CG535" s="1068"/>
      <c r="CH535" s="1068"/>
      <c r="CI535" s="1068"/>
      <c r="CJ535" s="1068"/>
      <c r="CK535" s="1068"/>
      <c r="CL535" s="1068"/>
      <c r="CM535" s="1110"/>
      <c r="CN535" s="1110"/>
    </row>
    <row r="536" spans="2:92">
      <c r="B536" s="1067"/>
      <c r="I536" s="1068"/>
      <c r="J536" s="1068"/>
      <c r="K536" s="1068"/>
      <c r="L536" s="1068"/>
      <c r="M536" s="1068"/>
      <c r="N536" s="1068"/>
      <c r="O536" s="1068"/>
      <c r="P536" s="1068"/>
      <c r="Q536" s="1068"/>
      <c r="R536" s="1068"/>
      <c r="S536" s="1068"/>
      <c r="T536" s="1068"/>
      <c r="U536" s="1068"/>
      <c r="V536" s="1068"/>
      <c r="W536" s="1068"/>
      <c r="X536" s="1068"/>
      <c r="Y536" s="1068"/>
      <c r="Z536" s="1068"/>
      <c r="AA536" s="1068"/>
      <c r="AB536" s="1110"/>
      <c r="AC536" s="1110"/>
      <c r="AD536" s="1110"/>
      <c r="AE536" s="1110"/>
      <c r="AF536" s="1068"/>
      <c r="AG536" s="1068"/>
      <c r="AH536" s="1068"/>
      <c r="AI536" s="1068"/>
      <c r="AJ536" s="1068"/>
      <c r="AK536" s="1068"/>
      <c r="AL536" s="1068"/>
      <c r="AM536" s="1068"/>
      <c r="AN536" s="1068"/>
      <c r="AO536" s="1068"/>
      <c r="AP536" s="1068"/>
      <c r="AQ536" s="1068"/>
      <c r="AR536" s="1068"/>
      <c r="AS536" s="1068"/>
      <c r="AT536" s="1068"/>
      <c r="AU536" s="1068"/>
      <c r="AV536" s="1068"/>
      <c r="AW536" s="1068"/>
      <c r="AX536" s="1069"/>
      <c r="AY536" s="1068"/>
      <c r="AZ536" s="1068"/>
      <c r="BA536" s="1068"/>
      <c r="BB536" s="1068"/>
      <c r="BC536" s="1068"/>
      <c r="BD536" s="1068"/>
      <c r="BE536" s="1068"/>
      <c r="BF536" s="1068"/>
      <c r="BG536" s="1068"/>
      <c r="BH536" s="1068"/>
      <c r="BI536" s="1068"/>
      <c r="BJ536" s="1068"/>
      <c r="BK536" s="1068"/>
      <c r="BL536" s="1068"/>
      <c r="BM536" s="1068"/>
      <c r="BN536" s="1068"/>
      <c r="BO536" s="1068"/>
      <c r="BP536" s="1068"/>
      <c r="BQ536" s="1068"/>
      <c r="BR536" s="1068"/>
      <c r="BS536" s="1110"/>
      <c r="BT536" s="1068"/>
      <c r="BU536" s="1068"/>
      <c r="BV536" s="1068"/>
      <c r="BW536" s="1068"/>
      <c r="BX536" s="1068"/>
      <c r="BY536" s="1068"/>
      <c r="BZ536" s="1068"/>
      <c r="CA536" s="1068"/>
      <c r="CB536" s="1068"/>
      <c r="CC536" s="1068"/>
      <c r="CD536" s="1068"/>
      <c r="CE536" s="1068"/>
      <c r="CF536" s="1068"/>
      <c r="CG536" s="1068"/>
      <c r="CH536" s="1068"/>
      <c r="CI536" s="1068"/>
      <c r="CJ536" s="1068"/>
      <c r="CK536" s="1068"/>
      <c r="CL536" s="1068"/>
      <c r="CM536" s="1110"/>
      <c r="CN536" s="1110"/>
    </row>
    <row r="537" spans="2:92">
      <c r="B537" s="1067"/>
      <c r="I537" s="1068"/>
      <c r="J537" s="1068"/>
      <c r="K537" s="1068"/>
      <c r="L537" s="1068"/>
      <c r="M537" s="1068"/>
      <c r="N537" s="1068"/>
      <c r="O537" s="1068"/>
      <c r="P537" s="1068"/>
      <c r="Q537" s="1068"/>
      <c r="R537" s="1068"/>
      <c r="S537" s="1068"/>
      <c r="T537" s="1068"/>
      <c r="U537" s="1068"/>
      <c r="V537" s="1068"/>
      <c r="W537" s="1068"/>
      <c r="X537" s="1068"/>
      <c r="Y537" s="1068"/>
      <c r="Z537" s="1068"/>
      <c r="AA537" s="1068"/>
      <c r="AB537" s="1110"/>
      <c r="AC537" s="1110"/>
      <c r="AD537" s="1110"/>
      <c r="AE537" s="1110"/>
      <c r="AF537" s="1068"/>
      <c r="AG537" s="1068"/>
      <c r="AH537" s="1068"/>
      <c r="AI537" s="1068"/>
      <c r="AJ537" s="1068"/>
      <c r="AK537" s="1068"/>
      <c r="AL537" s="1068"/>
      <c r="AM537" s="1068"/>
      <c r="AN537" s="1068"/>
      <c r="AO537" s="1068"/>
      <c r="AP537" s="1068"/>
      <c r="AQ537" s="1068"/>
      <c r="AR537" s="1068"/>
      <c r="AS537" s="1068"/>
      <c r="AT537" s="1068"/>
      <c r="AU537" s="1068"/>
      <c r="AV537" s="1068"/>
      <c r="AW537" s="1068"/>
      <c r="AX537" s="1069"/>
      <c r="AY537" s="1068"/>
      <c r="AZ537" s="1068"/>
      <c r="BA537" s="1068"/>
      <c r="BB537" s="1068"/>
      <c r="BC537" s="1068"/>
      <c r="BD537" s="1068"/>
      <c r="BE537" s="1068"/>
      <c r="BF537" s="1068"/>
      <c r="BG537" s="1068"/>
      <c r="BH537" s="1068"/>
      <c r="BI537" s="1068"/>
      <c r="BJ537" s="1068"/>
      <c r="BK537" s="1068"/>
      <c r="BL537" s="1068"/>
      <c r="BM537" s="1068"/>
      <c r="BN537" s="1068"/>
      <c r="BO537" s="1068"/>
      <c r="BP537" s="1068"/>
      <c r="BQ537" s="1068"/>
      <c r="BR537" s="1068"/>
      <c r="BS537" s="1110"/>
      <c r="BT537" s="1068"/>
      <c r="BU537" s="1068"/>
      <c r="BV537" s="1068"/>
      <c r="BW537" s="1068"/>
      <c r="BX537" s="1068"/>
      <c r="BY537" s="1068"/>
      <c r="BZ537" s="1068"/>
      <c r="CA537" s="1068"/>
      <c r="CB537" s="1068"/>
      <c r="CC537" s="1068"/>
      <c r="CD537" s="1068"/>
      <c r="CE537" s="1068"/>
      <c r="CF537" s="1068"/>
      <c r="CG537" s="1068"/>
      <c r="CH537" s="1068"/>
      <c r="CI537" s="1068"/>
      <c r="CJ537" s="1068"/>
      <c r="CK537" s="1068"/>
      <c r="CL537" s="1068"/>
      <c r="CM537" s="1110"/>
      <c r="CN537" s="1110"/>
    </row>
    <row r="538" spans="2:92">
      <c r="B538" s="1067"/>
      <c r="I538" s="1068"/>
      <c r="J538" s="1068"/>
      <c r="K538" s="1068"/>
      <c r="L538" s="1068"/>
      <c r="M538" s="1068"/>
      <c r="N538" s="1068"/>
      <c r="O538" s="1068"/>
      <c r="P538" s="1068"/>
      <c r="Q538" s="1068"/>
      <c r="R538" s="1068"/>
      <c r="S538" s="1068"/>
      <c r="T538" s="1068"/>
      <c r="U538" s="1068"/>
      <c r="V538" s="1068"/>
      <c r="W538" s="1068"/>
      <c r="X538" s="1068"/>
      <c r="Y538" s="1068"/>
      <c r="Z538" s="1068"/>
      <c r="AA538" s="1068"/>
      <c r="AB538" s="1110"/>
      <c r="AC538" s="1110"/>
      <c r="AD538" s="1110"/>
      <c r="AE538" s="1110"/>
      <c r="AF538" s="1068"/>
      <c r="AG538" s="1068"/>
      <c r="AH538" s="1068"/>
      <c r="AI538" s="1068"/>
      <c r="AJ538" s="1068"/>
      <c r="AK538" s="1068"/>
      <c r="AL538" s="1068"/>
      <c r="AM538" s="1068"/>
      <c r="AN538" s="1068"/>
      <c r="AO538" s="1068"/>
      <c r="AP538" s="1068"/>
      <c r="AQ538" s="1068"/>
      <c r="AR538" s="1068"/>
      <c r="AS538" s="1068"/>
      <c r="AT538" s="1068"/>
      <c r="AU538" s="1068"/>
      <c r="AV538" s="1068"/>
      <c r="AW538" s="1068"/>
      <c r="AX538" s="1069"/>
      <c r="AY538" s="1068"/>
      <c r="AZ538" s="1068"/>
      <c r="BA538" s="1068"/>
      <c r="BB538" s="1068"/>
      <c r="BC538" s="1068"/>
      <c r="BD538" s="1068"/>
      <c r="BE538" s="1068"/>
      <c r="BF538" s="1068"/>
      <c r="BG538" s="1068"/>
      <c r="BH538" s="1068"/>
      <c r="BI538" s="1068"/>
      <c r="BJ538" s="1068"/>
      <c r="BK538" s="1068"/>
      <c r="BL538" s="1068"/>
      <c r="BM538" s="1068"/>
      <c r="BN538" s="1068"/>
      <c r="BO538" s="1068"/>
      <c r="BP538" s="1068"/>
      <c r="BQ538" s="1068"/>
      <c r="BR538" s="1068"/>
      <c r="BS538" s="1110"/>
      <c r="BT538" s="1068"/>
      <c r="BU538" s="1068"/>
      <c r="BV538" s="1068"/>
      <c r="BW538" s="1068"/>
      <c r="BX538" s="1068"/>
      <c r="BY538" s="1068"/>
      <c r="BZ538" s="1068"/>
      <c r="CA538" s="1068"/>
      <c r="CB538" s="1068"/>
      <c r="CC538" s="1068"/>
      <c r="CD538" s="1068"/>
      <c r="CE538" s="1068"/>
      <c r="CF538" s="1068"/>
      <c r="CG538" s="1068"/>
      <c r="CH538" s="1068"/>
      <c r="CI538" s="1068"/>
      <c r="CJ538" s="1068"/>
      <c r="CK538" s="1068"/>
      <c r="CL538" s="1068"/>
      <c r="CM538" s="1110"/>
      <c r="CN538" s="1110"/>
    </row>
    <row r="539" spans="2:92">
      <c r="B539" s="1067"/>
      <c r="I539" s="1068"/>
      <c r="J539" s="1068"/>
      <c r="K539" s="1068"/>
      <c r="L539" s="1068"/>
      <c r="M539" s="1068"/>
      <c r="N539" s="1068"/>
      <c r="O539" s="1068"/>
      <c r="P539" s="1068"/>
      <c r="Q539" s="1068"/>
      <c r="R539" s="1068"/>
      <c r="S539" s="1068"/>
      <c r="T539" s="1068"/>
      <c r="U539" s="1068"/>
      <c r="V539" s="1068"/>
      <c r="W539" s="1068"/>
      <c r="X539" s="1068"/>
      <c r="Y539" s="1068"/>
      <c r="Z539" s="1068"/>
      <c r="AA539" s="1068"/>
      <c r="AB539" s="1110"/>
      <c r="AC539" s="1110"/>
      <c r="AD539" s="1110"/>
      <c r="AE539" s="1110"/>
      <c r="AF539" s="1068"/>
      <c r="AG539" s="1068"/>
      <c r="AH539" s="1068"/>
      <c r="AI539" s="1068"/>
      <c r="AJ539" s="1068"/>
      <c r="AK539" s="1068"/>
      <c r="AL539" s="1068"/>
      <c r="AM539" s="1068"/>
      <c r="AN539" s="1068"/>
      <c r="AO539" s="1068"/>
      <c r="AP539" s="1068"/>
      <c r="AQ539" s="1068"/>
      <c r="AR539" s="1068"/>
      <c r="AS539" s="1068"/>
      <c r="AT539" s="1068"/>
      <c r="AU539" s="1068"/>
      <c r="AV539" s="1068"/>
      <c r="AW539" s="1068"/>
      <c r="AX539" s="1069"/>
      <c r="AY539" s="1068"/>
      <c r="AZ539" s="1068"/>
      <c r="BA539" s="1068"/>
      <c r="BB539" s="1068"/>
      <c r="BC539" s="1068"/>
      <c r="BD539" s="1068"/>
      <c r="BE539" s="1068"/>
      <c r="BF539" s="1068"/>
      <c r="BG539" s="1068"/>
      <c r="BH539" s="1068"/>
      <c r="BI539" s="1068"/>
      <c r="BJ539" s="1068"/>
      <c r="BK539" s="1068"/>
      <c r="BL539" s="1068"/>
      <c r="BM539" s="1068"/>
      <c r="BN539" s="1068"/>
      <c r="BO539" s="1068"/>
      <c r="BP539" s="1068"/>
      <c r="BQ539" s="1068"/>
      <c r="BR539" s="1068"/>
      <c r="BS539" s="1110"/>
      <c r="BT539" s="1068"/>
      <c r="BU539" s="1068"/>
      <c r="BV539" s="1068"/>
      <c r="BW539" s="1068"/>
      <c r="BX539" s="1068"/>
      <c r="BY539" s="1068"/>
      <c r="BZ539" s="1068"/>
      <c r="CA539" s="1068"/>
      <c r="CB539" s="1068"/>
      <c r="CC539" s="1068"/>
      <c r="CD539" s="1068"/>
      <c r="CE539" s="1068"/>
      <c r="CF539" s="1068"/>
      <c r="CG539" s="1068"/>
      <c r="CH539" s="1068"/>
      <c r="CI539" s="1068"/>
      <c r="CJ539" s="1068"/>
      <c r="CK539" s="1068"/>
      <c r="CL539" s="1068"/>
      <c r="CM539" s="1110"/>
      <c r="CN539" s="1110"/>
    </row>
    <row r="540" spans="2:92">
      <c r="B540" s="1067"/>
      <c r="I540" s="1068"/>
      <c r="J540" s="1068"/>
      <c r="K540" s="1068"/>
      <c r="L540" s="1068"/>
      <c r="M540" s="1068"/>
      <c r="N540" s="1068"/>
      <c r="O540" s="1068"/>
      <c r="P540" s="1068"/>
      <c r="Q540" s="1068"/>
      <c r="R540" s="1068"/>
      <c r="S540" s="1068"/>
      <c r="T540" s="1068"/>
      <c r="U540" s="1068"/>
      <c r="V540" s="1068"/>
      <c r="W540" s="1068"/>
      <c r="X540" s="1068"/>
      <c r="Y540" s="1068"/>
      <c r="Z540" s="1068"/>
      <c r="AA540" s="1068"/>
      <c r="AB540" s="1110"/>
      <c r="AC540" s="1110"/>
      <c r="AD540" s="1110"/>
      <c r="AE540" s="1110"/>
      <c r="AF540" s="1068"/>
      <c r="AG540" s="1068"/>
      <c r="AH540" s="1068"/>
      <c r="AI540" s="1068"/>
      <c r="AJ540" s="1068"/>
      <c r="AK540" s="1068"/>
      <c r="AL540" s="1068"/>
      <c r="AM540" s="1068"/>
      <c r="AN540" s="1068"/>
      <c r="AO540" s="1068"/>
      <c r="AP540" s="1068"/>
      <c r="AQ540" s="1068"/>
      <c r="AR540" s="1068"/>
      <c r="AS540" s="1068"/>
      <c r="AT540" s="1068"/>
      <c r="AU540" s="1068"/>
      <c r="AV540" s="1068"/>
      <c r="AW540" s="1068"/>
      <c r="AX540" s="1069"/>
      <c r="AY540" s="1068"/>
      <c r="AZ540" s="1068"/>
      <c r="BA540" s="1068"/>
      <c r="BB540" s="1068"/>
      <c r="BC540" s="1068"/>
      <c r="BD540" s="1068"/>
      <c r="BE540" s="1068"/>
      <c r="BF540" s="1068"/>
      <c r="BG540" s="1068"/>
      <c r="BH540" s="1068"/>
      <c r="BI540" s="1068"/>
      <c r="BJ540" s="1068"/>
      <c r="BK540" s="1068"/>
      <c r="BL540" s="1068"/>
      <c r="BM540" s="1068"/>
      <c r="BN540" s="1068"/>
      <c r="BO540" s="1068"/>
      <c r="BP540" s="1068"/>
      <c r="BQ540" s="1068"/>
      <c r="BR540" s="1068"/>
      <c r="BS540" s="1110"/>
      <c r="BT540" s="1068"/>
      <c r="BU540" s="1068"/>
      <c r="BV540" s="1068"/>
      <c r="BW540" s="1068"/>
      <c r="BX540" s="1068"/>
      <c r="BY540" s="1068"/>
      <c r="BZ540" s="1068"/>
      <c r="CA540" s="1068"/>
      <c r="CB540" s="1068"/>
      <c r="CC540" s="1068"/>
      <c r="CD540" s="1068"/>
      <c r="CE540" s="1068"/>
      <c r="CF540" s="1068"/>
      <c r="CG540" s="1068"/>
      <c r="CH540" s="1068"/>
      <c r="CI540" s="1068"/>
      <c r="CJ540" s="1068"/>
      <c r="CK540" s="1068"/>
      <c r="CL540" s="1068"/>
      <c r="CM540" s="1110"/>
      <c r="CN540" s="1110"/>
    </row>
    <row r="541" spans="2:92">
      <c r="B541" s="1067"/>
      <c r="I541" s="1068"/>
      <c r="J541" s="1068"/>
      <c r="K541" s="1068"/>
      <c r="L541" s="1068"/>
      <c r="M541" s="1068"/>
      <c r="N541" s="1068"/>
      <c r="O541" s="1068"/>
      <c r="P541" s="1068"/>
      <c r="Q541" s="1068"/>
      <c r="R541" s="1068"/>
      <c r="S541" s="1068"/>
      <c r="T541" s="1068"/>
      <c r="U541" s="1068"/>
      <c r="V541" s="1068"/>
      <c r="W541" s="1068"/>
      <c r="X541" s="1068"/>
      <c r="Y541" s="1068"/>
      <c r="Z541" s="1068"/>
      <c r="AA541" s="1068"/>
      <c r="AB541" s="1110"/>
      <c r="AC541" s="1110"/>
      <c r="AD541" s="1110"/>
      <c r="AE541" s="1110"/>
      <c r="AF541" s="1068"/>
      <c r="AG541" s="1068"/>
      <c r="AH541" s="1068"/>
      <c r="AI541" s="1068"/>
      <c r="AJ541" s="1068"/>
      <c r="AK541" s="1068"/>
      <c r="AL541" s="1068"/>
      <c r="AM541" s="1068"/>
      <c r="AN541" s="1068"/>
      <c r="AO541" s="1068"/>
      <c r="AP541" s="1068"/>
      <c r="AQ541" s="1068"/>
      <c r="AR541" s="1068"/>
      <c r="AS541" s="1068"/>
      <c r="AT541" s="1068"/>
      <c r="AU541" s="1068"/>
      <c r="AV541" s="1068"/>
      <c r="AW541" s="1068"/>
      <c r="AX541" s="1069"/>
      <c r="AY541" s="1068"/>
      <c r="AZ541" s="1068"/>
      <c r="BA541" s="1068"/>
      <c r="BB541" s="1068"/>
      <c r="BC541" s="1068"/>
      <c r="BD541" s="1068"/>
      <c r="BE541" s="1068"/>
      <c r="BF541" s="1068"/>
      <c r="BG541" s="1068"/>
      <c r="BH541" s="1068"/>
      <c r="BI541" s="1068"/>
      <c r="BJ541" s="1068"/>
      <c r="BK541" s="1068"/>
      <c r="BL541" s="1068"/>
      <c r="BM541" s="1068"/>
      <c r="BN541" s="1068"/>
      <c r="BO541" s="1068"/>
      <c r="BP541" s="1068"/>
      <c r="BQ541" s="1068"/>
      <c r="BR541" s="1068"/>
      <c r="BS541" s="1110"/>
      <c r="BT541" s="1068"/>
      <c r="BU541" s="1068"/>
      <c r="BV541" s="1068"/>
      <c r="BW541" s="1068"/>
      <c r="BX541" s="1068"/>
      <c r="BY541" s="1068"/>
      <c r="BZ541" s="1068"/>
      <c r="CA541" s="1068"/>
      <c r="CB541" s="1068"/>
      <c r="CC541" s="1068"/>
      <c r="CD541" s="1068"/>
      <c r="CE541" s="1068"/>
      <c r="CF541" s="1068"/>
      <c r="CG541" s="1068"/>
      <c r="CH541" s="1068"/>
      <c r="CI541" s="1068"/>
      <c r="CJ541" s="1068"/>
      <c r="CK541" s="1068"/>
      <c r="CL541" s="1068"/>
      <c r="CM541" s="1110"/>
      <c r="CN541" s="1110"/>
    </row>
    <row r="542" spans="2:92">
      <c r="B542" s="1067"/>
      <c r="I542" s="1068"/>
      <c r="J542" s="1068"/>
      <c r="K542" s="1068"/>
      <c r="L542" s="1068"/>
      <c r="M542" s="1068"/>
      <c r="N542" s="1068"/>
      <c r="O542" s="1068"/>
      <c r="P542" s="1068"/>
      <c r="Q542" s="1068"/>
      <c r="R542" s="1068"/>
      <c r="S542" s="1068"/>
      <c r="T542" s="1068"/>
      <c r="U542" s="1068"/>
      <c r="V542" s="1068"/>
      <c r="W542" s="1068"/>
      <c r="X542" s="1068"/>
      <c r="Y542" s="1068"/>
      <c r="Z542" s="1068"/>
      <c r="AA542" s="1068"/>
      <c r="AB542" s="1110"/>
      <c r="AC542" s="1110"/>
      <c r="AD542" s="1110"/>
      <c r="AE542" s="1110"/>
      <c r="AF542" s="1068"/>
      <c r="AG542" s="1068"/>
      <c r="AH542" s="1068"/>
      <c r="AI542" s="1068"/>
      <c r="AJ542" s="1068"/>
      <c r="AK542" s="1068"/>
      <c r="AL542" s="1068"/>
      <c r="AM542" s="1068"/>
      <c r="AN542" s="1068"/>
      <c r="AO542" s="1068"/>
      <c r="AP542" s="1068"/>
      <c r="AQ542" s="1068"/>
      <c r="AR542" s="1068"/>
      <c r="AS542" s="1068"/>
      <c r="AT542" s="1068"/>
      <c r="AU542" s="1068"/>
      <c r="AV542" s="1068"/>
      <c r="AW542" s="1068"/>
      <c r="AX542" s="1069"/>
      <c r="AY542" s="1068"/>
      <c r="AZ542" s="1068"/>
      <c r="BA542" s="1068"/>
      <c r="BB542" s="1068"/>
      <c r="BC542" s="1068"/>
      <c r="BD542" s="1068"/>
      <c r="BE542" s="1068"/>
      <c r="BF542" s="1068"/>
      <c r="BG542" s="1068"/>
      <c r="BH542" s="1068"/>
      <c r="BI542" s="1068"/>
      <c r="BJ542" s="1068"/>
      <c r="BK542" s="1068"/>
      <c r="BL542" s="1068"/>
      <c r="BM542" s="1068"/>
      <c r="BN542" s="1068"/>
      <c r="BO542" s="1068"/>
      <c r="BP542" s="1068"/>
      <c r="BQ542" s="1068"/>
      <c r="BR542" s="1068"/>
      <c r="BS542" s="1110"/>
      <c r="BT542" s="1068"/>
      <c r="BU542" s="1068"/>
      <c r="BV542" s="1068"/>
      <c r="BW542" s="1068"/>
      <c r="BX542" s="1068"/>
      <c r="BY542" s="1068"/>
      <c r="BZ542" s="1068"/>
      <c r="CA542" s="1068"/>
      <c r="CB542" s="1068"/>
      <c r="CC542" s="1068"/>
      <c r="CD542" s="1068"/>
      <c r="CE542" s="1068"/>
      <c r="CF542" s="1068"/>
      <c r="CG542" s="1068"/>
      <c r="CH542" s="1068"/>
      <c r="CI542" s="1068"/>
      <c r="CJ542" s="1068"/>
      <c r="CK542" s="1068"/>
      <c r="CL542" s="1068"/>
      <c r="CM542" s="1110"/>
      <c r="CN542" s="1110"/>
    </row>
    <row r="543" spans="2:92">
      <c r="B543" s="1067"/>
      <c r="I543" s="1068"/>
      <c r="J543" s="1068"/>
      <c r="K543" s="1068"/>
      <c r="L543" s="1068"/>
      <c r="M543" s="1068"/>
      <c r="N543" s="1068"/>
      <c r="O543" s="1068"/>
      <c r="P543" s="1068"/>
      <c r="Q543" s="1068"/>
      <c r="R543" s="1068"/>
      <c r="S543" s="1068"/>
      <c r="T543" s="1068"/>
      <c r="U543" s="1068"/>
      <c r="V543" s="1068"/>
      <c r="W543" s="1068"/>
      <c r="X543" s="1068"/>
      <c r="Y543" s="1068"/>
      <c r="Z543" s="1068"/>
      <c r="AA543" s="1068"/>
      <c r="AB543" s="1110"/>
      <c r="AC543" s="1110"/>
      <c r="AD543" s="1110"/>
      <c r="AE543" s="1110"/>
      <c r="AF543" s="1068"/>
      <c r="AG543" s="1068"/>
      <c r="AH543" s="1068"/>
      <c r="AI543" s="1068"/>
      <c r="AJ543" s="1068"/>
      <c r="AK543" s="1068"/>
      <c r="AL543" s="1068"/>
      <c r="AM543" s="1068"/>
      <c r="AN543" s="1068"/>
      <c r="AO543" s="1068"/>
      <c r="AP543" s="1068"/>
      <c r="AQ543" s="1068"/>
      <c r="AR543" s="1068"/>
      <c r="AS543" s="1068"/>
      <c r="AT543" s="1068"/>
      <c r="AU543" s="1068"/>
      <c r="AV543" s="1068"/>
      <c r="AW543" s="1068"/>
      <c r="AX543" s="1069"/>
      <c r="AY543" s="1068"/>
      <c r="AZ543" s="1068"/>
      <c r="BA543" s="1068"/>
      <c r="BB543" s="1068"/>
      <c r="BC543" s="1068"/>
      <c r="BD543" s="1068"/>
      <c r="BE543" s="1068"/>
      <c r="BF543" s="1068"/>
      <c r="BG543" s="1068"/>
      <c r="BH543" s="1068"/>
      <c r="BI543" s="1068"/>
      <c r="BJ543" s="1068"/>
      <c r="BK543" s="1068"/>
      <c r="BL543" s="1068"/>
      <c r="BM543" s="1068"/>
      <c r="BN543" s="1068"/>
      <c r="BO543" s="1068"/>
      <c r="BP543" s="1068"/>
      <c r="BQ543" s="1068"/>
      <c r="BR543" s="1068"/>
      <c r="BS543" s="1110"/>
      <c r="BT543" s="1068"/>
      <c r="BU543" s="1068"/>
      <c r="BV543" s="1068"/>
      <c r="BW543" s="1068"/>
      <c r="BX543" s="1068"/>
      <c r="BY543" s="1068"/>
      <c r="BZ543" s="1068"/>
      <c r="CA543" s="1068"/>
      <c r="CB543" s="1068"/>
      <c r="CC543" s="1068"/>
      <c r="CD543" s="1068"/>
      <c r="CE543" s="1068"/>
      <c r="CF543" s="1068"/>
      <c r="CG543" s="1068"/>
      <c r="CH543" s="1068"/>
      <c r="CI543" s="1068"/>
      <c r="CJ543" s="1068"/>
      <c r="CK543" s="1068"/>
      <c r="CL543" s="1068"/>
      <c r="CM543" s="1110"/>
      <c r="CN543" s="1110"/>
    </row>
    <row r="544" spans="2:92">
      <c r="B544" s="1067"/>
      <c r="I544" s="1068"/>
      <c r="J544" s="1068"/>
      <c r="K544" s="1068"/>
      <c r="L544" s="1068"/>
      <c r="M544" s="1068"/>
      <c r="N544" s="1068"/>
      <c r="O544" s="1068"/>
      <c r="P544" s="1068"/>
      <c r="Q544" s="1068"/>
      <c r="R544" s="1068"/>
      <c r="S544" s="1068"/>
      <c r="T544" s="1068"/>
      <c r="U544" s="1068"/>
      <c r="V544" s="1068"/>
      <c r="W544" s="1068"/>
      <c r="X544" s="1068"/>
      <c r="Y544" s="1068"/>
      <c r="Z544" s="1068"/>
      <c r="AA544" s="1068"/>
      <c r="AB544" s="1110"/>
      <c r="AC544" s="1110"/>
      <c r="AD544" s="1110"/>
      <c r="AE544" s="1110"/>
      <c r="AF544" s="1068"/>
      <c r="AG544" s="1068"/>
      <c r="AH544" s="1068"/>
      <c r="AI544" s="1068"/>
      <c r="AJ544" s="1068"/>
      <c r="AK544" s="1068"/>
      <c r="AL544" s="1068"/>
      <c r="AM544" s="1068"/>
      <c r="AN544" s="1068"/>
      <c r="AO544" s="1068"/>
      <c r="AP544" s="1068"/>
      <c r="AQ544" s="1068"/>
      <c r="AR544" s="1068"/>
      <c r="AS544" s="1068"/>
      <c r="AT544" s="1068"/>
      <c r="AU544" s="1068"/>
      <c r="AV544" s="1068"/>
      <c r="AW544" s="1068"/>
      <c r="AX544" s="1069"/>
      <c r="AY544" s="1068"/>
      <c r="AZ544" s="1068"/>
      <c r="BA544" s="1068"/>
      <c r="BB544" s="1068"/>
      <c r="BC544" s="1068"/>
      <c r="BD544" s="1068"/>
      <c r="BE544" s="1068"/>
      <c r="BF544" s="1068"/>
      <c r="BG544" s="1068"/>
      <c r="BH544" s="1068"/>
      <c r="BI544" s="1068"/>
      <c r="BJ544" s="1068"/>
      <c r="BK544" s="1068"/>
      <c r="BL544" s="1068"/>
      <c r="BM544" s="1068"/>
      <c r="BN544" s="1068"/>
      <c r="BO544" s="1068"/>
      <c r="BP544" s="1068"/>
      <c r="BQ544" s="1068"/>
      <c r="BR544" s="1068"/>
      <c r="BS544" s="1110"/>
      <c r="BT544" s="1068"/>
      <c r="BU544" s="1068"/>
      <c r="BV544" s="1068"/>
      <c r="BW544" s="1068"/>
      <c r="BX544" s="1068"/>
      <c r="BY544" s="1068"/>
      <c r="BZ544" s="1068"/>
      <c r="CA544" s="1068"/>
      <c r="CB544" s="1068"/>
      <c r="CC544" s="1068"/>
      <c r="CD544" s="1068"/>
      <c r="CE544" s="1068"/>
      <c r="CF544" s="1068"/>
      <c r="CG544" s="1068"/>
      <c r="CH544" s="1068"/>
      <c r="CI544" s="1068"/>
      <c r="CJ544" s="1068"/>
      <c r="CK544" s="1068"/>
      <c r="CL544" s="1068"/>
      <c r="CM544" s="1110"/>
      <c r="CN544" s="1110"/>
    </row>
    <row r="545" spans="2:92">
      <c r="B545" s="1067"/>
      <c r="I545" s="1068"/>
      <c r="J545" s="1068"/>
      <c r="K545" s="1068"/>
      <c r="L545" s="1068"/>
      <c r="M545" s="1068"/>
      <c r="N545" s="1068"/>
      <c r="O545" s="1068"/>
      <c r="P545" s="1068"/>
      <c r="Q545" s="1068"/>
      <c r="R545" s="1068"/>
      <c r="S545" s="1068"/>
      <c r="T545" s="1068"/>
      <c r="U545" s="1068"/>
      <c r="V545" s="1068"/>
      <c r="W545" s="1068"/>
      <c r="X545" s="1068"/>
      <c r="Y545" s="1068"/>
      <c r="Z545" s="1068"/>
      <c r="AA545" s="1068"/>
      <c r="AB545" s="1110"/>
      <c r="AC545" s="1110"/>
      <c r="AD545" s="1110"/>
      <c r="AE545" s="1110"/>
      <c r="AF545" s="1068"/>
      <c r="AG545" s="1068"/>
      <c r="AH545" s="1068"/>
      <c r="AI545" s="1068"/>
      <c r="AJ545" s="1068"/>
      <c r="AK545" s="1068"/>
      <c r="AL545" s="1068"/>
      <c r="AM545" s="1068"/>
      <c r="AN545" s="1068"/>
      <c r="AO545" s="1068"/>
      <c r="AP545" s="1068"/>
      <c r="AQ545" s="1068"/>
      <c r="AR545" s="1068"/>
      <c r="AS545" s="1068"/>
      <c r="AT545" s="1068"/>
      <c r="AU545" s="1068"/>
      <c r="AV545" s="1068"/>
      <c r="AW545" s="1068"/>
      <c r="AX545" s="1069"/>
      <c r="AY545" s="1068"/>
      <c r="AZ545" s="1068"/>
      <c r="BA545" s="1068"/>
      <c r="BB545" s="1068"/>
      <c r="BC545" s="1068"/>
      <c r="BD545" s="1068"/>
      <c r="BE545" s="1068"/>
      <c r="BF545" s="1068"/>
      <c r="BG545" s="1068"/>
      <c r="BH545" s="1068"/>
      <c r="BI545" s="1068"/>
      <c r="BJ545" s="1068"/>
      <c r="BK545" s="1068"/>
      <c r="BL545" s="1068"/>
      <c r="BM545" s="1068"/>
      <c r="BN545" s="1068"/>
      <c r="BO545" s="1068"/>
      <c r="BP545" s="1068"/>
      <c r="BQ545" s="1068"/>
      <c r="BR545" s="1068"/>
      <c r="BS545" s="1110"/>
      <c r="BT545" s="1068"/>
      <c r="BU545" s="1068"/>
      <c r="BV545" s="1068"/>
      <c r="BW545" s="1068"/>
      <c r="BX545" s="1068"/>
      <c r="BY545" s="1068"/>
      <c r="BZ545" s="1068"/>
      <c r="CA545" s="1068"/>
      <c r="CB545" s="1068"/>
      <c r="CC545" s="1068"/>
      <c r="CD545" s="1068"/>
      <c r="CE545" s="1068"/>
      <c r="CF545" s="1068"/>
      <c r="CG545" s="1068"/>
      <c r="CH545" s="1068"/>
      <c r="CI545" s="1068"/>
      <c r="CJ545" s="1068"/>
      <c r="CK545" s="1068"/>
      <c r="CL545" s="1068"/>
      <c r="CM545" s="1110"/>
      <c r="CN545" s="1110"/>
    </row>
    <row r="546" spans="2:92">
      <c r="B546" s="1067"/>
      <c r="I546" s="1068"/>
      <c r="J546" s="1068"/>
      <c r="K546" s="1068"/>
      <c r="L546" s="1068"/>
      <c r="M546" s="1068"/>
      <c r="N546" s="1068"/>
      <c r="O546" s="1068"/>
      <c r="P546" s="1068"/>
      <c r="Q546" s="1068"/>
      <c r="R546" s="1068"/>
      <c r="S546" s="1068"/>
      <c r="T546" s="1068"/>
      <c r="U546" s="1068"/>
      <c r="V546" s="1068"/>
      <c r="W546" s="1068"/>
      <c r="X546" s="1068"/>
      <c r="Y546" s="1068"/>
      <c r="Z546" s="1068"/>
      <c r="AA546" s="1068"/>
      <c r="AB546" s="1110"/>
      <c r="AC546" s="1110"/>
      <c r="AD546" s="1110"/>
      <c r="AE546" s="1110"/>
      <c r="AF546" s="1068"/>
      <c r="AG546" s="1068"/>
      <c r="AH546" s="1068"/>
      <c r="AI546" s="1068"/>
      <c r="AJ546" s="1068"/>
      <c r="AK546" s="1068"/>
      <c r="AL546" s="1068"/>
      <c r="AM546" s="1068"/>
      <c r="AN546" s="1068"/>
      <c r="AO546" s="1068"/>
      <c r="AP546" s="1068"/>
      <c r="AQ546" s="1068"/>
      <c r="AR546" s="1068"/>
      <c r="AS546" s="1068"/>
      <c r="AT546" s="1068"/>
      <c r="AU546" s="1068"/>
      <c r="AV546" s="1068"/>
      <c r="AW546" s="1068"/>
      <c r="AX546" s="1069"/>
      <c r="AY546" s="1068"/>
      <c r="AZ546" s="1068"/>
      <c r="BA546" s="1068"/>
      <c r="BB546" s="1068"/>
      <c r="BC546" s="1068"/>
      <c r="BD546" s="1068"/>
      <c r="BE546" s="1068"/>
      <c r="BF546" s="1068"/>
      <c r="BG546" s="1068"/>
      <c r="BH546" s="1068"/>
      <c r="BI546" s="1068"/>
      <c r="BJ546" s="1068"/>
      <c r="BK546" s="1068"/>
      <c r="BL546" s="1068"/>
      <c r="BM546" s="1068"/>
      <c r="BN546" s="1068"/>
      <c r="BO546" s="1068"/>
      <c r="BP546" s="1068"/>
      <c r="BQ546" s="1068"/>
      <c r="BR546" s="1068"/>
      <c r="BS546" s="1110"/>
      <c r="BT546" s="1068"/>
      <c r="BU546" s="1068"/>
      <c r="BV546" s="1068"/>
      <c r="BW546" s="1068"/>
      <c r="BX546" s="1068"/>
      <c r="BY546" s="1068"/>
      <c r="BZ546" s="1068"/>
      <c r="CA546" s="1068"/>
      <c r="CB546" s="1068"/>
      <c r="CC546" s="1068"/>
      <c r="CD546" s="1068"/>
      <c r="CE546" s="1068"/>
      <c r="CF546" s="1068"/>
      <c r="CG546" s="1068"/>
      <c r="CH546" s="1068"/>
      <c r="CI546" s="1068"/>
      <c r="CJ546" s="1068"/>
      <c r="CK546" s="1068"/>
      <c r="CL546" s="1068"/>
      <c r="CM546" s="1110"/>
      <c r="CN546" s="1110"/>
    </row>
    <row r="547" spans="2:92">
      <c r="B547" s="1067"/>
      <c r="I547" s="1068"/>
      <c r="J547" s="1068"/>
      <c r="K547" s="1068"/>
      <c r="L547" s="1068"/>
      <c r="M547" s="1068"/>
      <c r="N547" s="1068"/>
      <c r="O547" s="1068"/>
      <c r="P547" s="1068"/>
      <c r="Q547" s="1068"/>
      <c r="R547" s="1068"/>
      <c r="S547" s="1068"/>
      <c r="T547" s="1068"/>
      <c r="U547" s="1068"/>
      <c r="V547" s="1068"/>
      <c r="W547" s="1068"/>
      <c r="X547" s="1068"/>
      <c r="Y547" s="1068"/>
      <c r="Z547" s="1068"/>
      <c r="AA547" s="1068"/>
      <c r="AB547" s="1110"/>
      <c r="AC547" s="1110"/>
      <c r="AD547" s="1110"/>
      <c r="AE547" s="1110"/>
      <c r="AF547" s="1068"/>
      <c r="AG547" s="1068"/>
      <c r="AH547" s="1068"/>
      <c r="AI547" s="1068"/>
      <c r="AJ547" s="1068"/>
      <c r="AK547" s="1068"/>
      <c r="AL547" s="1068"/>
      <c r="AM547" s="1068"/>
      <c r="AN547" s="1068"/>
      <c r="AO547" s="1068"/>
      <c r="AP547" s="1068"/>
      <c r="AQ547" s="1068"/>
      <c r="AR547" s="1068"/>
      <c r="AS547" s="1068"/>
      <c r="AT547" s="1068"/>
      <c r="AU547" s="1068"/>
      <c r="AV547" s="1068"/>
      <c r="AW547" s="1068"/>
      <c r="AX547" s="1069"/>
      <c r="AY547" s="1068"/>
      <c r="AZ547" s="1068"/>
      <c r="BA547" s="1068"/>
      <c r="BB547" s="1068"/>
      <c r="BC547" s="1068"/>
      <c r="BD547" s="1068"/>
      <c r="BE547" s="1068"/>
      <c r="BF547" s="1068"/>
      <c r="BG547" s="1068"/>
      <c r="BH547" s="1068"/>
      <c r="BI547" s="1068"/>
      <c r="BJ547" s="1068"/>
      <c r="BK547" s="1068"/>
      <c r="BL547" s="1068"/>
      <c r="BM547" s="1068"/>
      <c r="BN547" s="1068"/>
      <c r="BO547" s="1068"/>
      <c r="BP547" s="1068"/>
      <c r="BQ547" s="1068"/>
      <c r="BR547" s="1068"/>
      <c r="BS547" s="1110"/>
      <c r="BT547" s="1068"/>
      <c r="BU547" s="1068"/>
      <c r="BV547" s="1068"/>
      <c r="BW547" s="1068"/>
      <c r="BX547" s="1068"/>
      <c r="BY547" s="1068"/>
      <c r="BZ547" s="1068"/>
      <c r="CA547" s="1068"/>
      <c r="CB547" s="1068"/>
      <c r="CC547" s="1068"/>
      <c r="CD547" s="1068"/>
      <c r="CE547" s="1068"/>
      <c r="CF547" s="1068"/>
      <c r="CG547" s="1068"/>
      <c r="CH547" s="1068"/>
      <c r="CI547" s="1068"/>
      <c r="CJ547" s="1068"/>
      <c r="CK547" s="1068"/>
      <c r="CL547" s="1068"/>
      <c r="CM547" s="1110"/>
      <c r="CN547" s="1110"/>
    </row>
    <row r="548" spans="2:92">
      <c r="B548" s="1067"/>
      <c r="I548" s="1068"/>
      <c r="J548" s="1068"/>
      <c r="K548" s="1068"/>
      <c r="L548" s="1068"/>
      <c r="M548" s="1068"/>
      <c r="N548" s="1068"/>
      <c r="O548" s="1068"/>
      <c r="P548" s="1068"/>
      <c r="Q548" s="1068"/>
      <c r="R548" s="1068"/>
      <c r="S548" s="1068"/>
      <c r="T548" s="1068"/>
      <c r="U548" s="1068"/>
      <c r="V548" s="1068"/>
      <c r="W548" s="1068"/>
      <c r="X548" s="1068"/>
      <c r="Y548" s="1068"/>
      <c r="Z548" s="1068"/>
      <c r="AA548" s="1068"/>
      <c r="AB548" s="1110"/>
      <c r="AC548" s="1110"/>
      <c r="AD548" s="1110"/>
      <c r="AE548" s="1110"/>
      <c r="AF548" s="1068"/>
      <c r="AG548" s="1068"/>
      <c r="AH548" s="1068"/>
      <c r="AI548" s="1068"/>
      <c r="AJ548" s="1068"/>
      <c r="AK548" s="1068"/>
      <c r="AL548" s="1068"/>
      <c r="AM548" s="1068"/>
      <c r="AN548" s="1068"/>
      <c r="AO548" s="1068"/>
      <c r="AP548" s="1068"/>
      <c r="AQ548" s="1068"/>
      <c r="AR548" s="1068"/>
      <c r="AS548" s="1068"/>
      <c r="AT548" s="1068"/>
      <c r="AU548" s="1068"/>
      <c r="AV548" s="1068"/>
      <c r="AW548" s="1068"/>
      <c r="AX548" s="1069"/>
      <c r="AY548" s="1068"/>
      <c r="AZ548" s="1068"/>
      <c r="BA548" s="1068"/>
      <c r="BB548" s="1068"/>
      <c r="BC548" s="1068"/>
      <c r="BD548" s="1068"/>
      <c r="BE548" s="1068"/>
      <c r="BF548" s="1068"/>
      <c r="BG548" s="1068"/>
      <c r="BH548" s="1068"/>
      <c r="BI548" s="1068"/>
      <c r="BJ548" s="1068"/>
      <c r="BK548" s="1068"/>
      <c r="BL548" s="1068"/>
      <c r="BM548" s="1068"/>
      <c r="BN548" s="1068"/>
      <c r="BO548" s="1068"/>
      <c r="BP548" s="1068"/>
      <c r="BQ548" s="1068"/>
      <c r="BR548" s="1068"/>
      <c r="BS548" s="1110"/>
      <c r="BT548" s="1068"/>
      <c r="BU548" s="1068"/>
      <c r="BV548" s="1068"/>
      <c r="BW548" s="1068"/>
      <c r="BX548" s="1068"/>
      <c r="BY548" s="1068"/>
      <c r="BZ548" s="1068"/>
      <c r="CA548" s="1068"/>
      <c r="CB548" s="1068"/>
      <c r="CC548" s="1068"/>
      <c r="CD548" s="1068"/>
      <c r="CE548" s="1068"/>
      <c r="CF548" s="1068"/>
      <c r="CG548" s="1068"/>
      <c r="CH548" s="1068"/>
      <c r="CI548" s="1068"/>
      <c r="CJ548" s="1068"/>
      <c r="CK548" s="1068"/>
      <c r="CL548" s="1068"/>
      <c r="CM548" s="1110"/>
      <c r="CN548" s="1110"/>
    </row>
    <row r="549" spans="2:92">
      <c r="B549" s="1067"/>
      <c r="I549" s="1068"/>
      <c r="J549" s="1068"/>
      <c r="K549" s="1068"/>
      <c r="L549" s="1068"/>
      <c r="M549" s="1068"/>
      <c r="N549" s="1068"/>
      <c r="O549" s="1068"/>
      <c r="P549" s="1068"/>
      <c r="Q549" s="1068"/>
      <c r="R549" s="1068"/>
      <c r="S549" s="1068"/>
      <c r="T549" s="1068"/>
      <c r="U549" s="1068"/>
      <c r="V549" s="1068"/>
      <c r="W549" s="1068"/>
      <c r="X549" s="1068"/>
      <c r="Y549" s="1068"/>
      <c r="Z549" s="1068"/>
      <c r="AA549" s="1068"/>
      <c r="AB549" s="1110"/>
      <c r="AC549" s="1110"/>
      <c r="AD549" s="1110"/>
      <c r="AE549" s="1110"/>
      <c r="AF549" s="1068"/>
      <c r="AG549" s="1068"/>
      <c r="AH549" s="1068"/>
      <c r="AI549" s="1068"/>
      <c r="AJ549" s="1068"/>
      <c r="AK549" s="1068"/>
      <c r="AL549" s="1068"/>
      <c r="AM549" s="1068"/>
      <c r="AN549" s="1068"/>
      <c r="AO549" s="1068"/>
      <c r="AP549" s="1068"/>
      <c r="AQ549" s="1068"/>
      <c r="AR549" s="1068"/>
      <c r="AS549" s="1068"/>
      <c r="AT549" s="1068"/>
      <c r="AU549" s="1068"/>
      <c r="AV549" s="1068"/>
      <c r="AW549" s="1068"/>
      <c r="AX549" s="1069"/>
      <c r="AY549" s="1068"/>
      <c r="AZ549" s="1068"/>
      <c r="BA549" s="1068"/>
      <c r="BB549" s="1068"/>
      <c r="BC549" s="1068"/>
      <c r="BD549" s="1068"/>
      <c r="BE549" s="1068"/>
      <c r="BF549" s="1068"/>
      <c r="BG549" s="1068"/>
      <c r="BH549" s="1068"/>
      <c r="BI549" s="1068"/>
      <c r="BJ549" s="1068"/>
      <c r="BK549" s="1068"/>
      <c r="BL549" s="1068"/>
      <c r="BM549" s="1068"/>
      <c r="BN549" s="1068"/>
      <c r="BO549" s="1068"/>
      <c r="BP549" s="1068"/>
      <c r="BQ549" s="1068"/>
      <c r="BR549" s="1068"/>
      <c r="BS549" s="1110"/>
      <c r="BT549" s="1068"/>
      <c r="BU549" s="1068"/>
      <c r="BV549" s="1068"/>
      <c r="BW549" s="1068"/>
      <c r="BX549" s="1068"/>
      <c r="BY549" s="1068"/>
      <c r="BZ549" s="1068"/>
      <c r="CA549" s="1068"/>
      <c r="CB549" s="1068"/>
      <c r="CC549" s="1068"/>
      <c r="CD549" s="1068"/>
      <c r="CE549" s="1068"/>
      <c r="CF549" s="1068"/>
      <c r="CG549" s="1068"/>
      <c r="CH549" s="1068"/>
      <c r="CI549" s="1068"/>
      <c r="CJ549" s="1068"/>
      <c r="CK549" s="1068"/>
      <c r="CL549" s="1068"/>
      <c r="CM549" s="1110"/>
      <c r="CN549" s="1110"/>
    </row>
    <row r="550" spans="2:92">
      <c r="B550" s="1067"/>
      <c r="I550" s="1068"/>
      <c r="J550" s="1068"/>
      <c r="K550" s="1068"/>
      <c r="L550" s="1068"/>
      <c r="M550" s="1068"/>
      <c r="N550" s="1068"/>
      <c r="O550" s="1068"/>
      <c r="P550" s="1068"/>
      <c r="Q550" s="1068"/>
      <c r="R550" s="1068"/>
      <c r="S550" s="1068"/>
      <c r="T550" s="1068"/>
      <c r="U550" s="1068"/>
      <c r="V550" s="1068"/>
      <c r="W550" s="1068"/>
      <c r="X550" s="1068"/>
      <c r="Y550" s="1068"/>
      <c r="Z550" s="1068"/>
      <c r="AA550" s="1068"/>
      <c r="AB550" s="1110"/>
      <c r="AC550" s="1110"/>
      <c r="AD550" s="1110"/>
      <c r="AE550" s="1110"/>
      <c r="AF550" s="1068"/>
      <c r="AG550" s="1068"/>
      <c r="AH550" s="1068"/>
      <c r="AI550" s="1068"/>
      <c r="AJ550" s="1068"/>
      <c r="AK550" s="1068"/>
      <c r="AL550" s="1068"/>
      <c r="AM550" s="1068"/>
      <c r="AN550" s="1068"/>
      <c r="AO550" s="1068"/>
      <c r="AP550" s="1068"/>
      <c r="AQ550" s="1068"/>
      <c r="AR550" s="1068"/>
      <c r="AS550" s="1068"/>
      <c r="AT550" s="1068"/>
      <c r="AU550" s="1068"/>
      <c r="AV550" s="1068"/>
      <c r="AW550" s="1068"/>
      <c r="AX550" s="1069"/>
      <c r="AY550" s="1068"/>
      <c r="AZ550" s="1068"/>
      <c r="BA550" s="1068"/>
      <c r="BB550" s="1068"/>
      <c r="BC550" s="1068"/>
      <c r="BD550" s="1068"/>
      <c r="BE550" s="1068"/>
      <c r="BF550" s="1068"/>
      <c r="BG550" s="1068"/>
      <c r="BH550" s="1068"/>
      <c r="BI550" s="1068"/>
      <c r="BJ550" s="1068"/>
      <c r="BK550" s="1068"/>
      <c r="BL550" s="1068"/>
      <c r="BM550" s="1068"/>
      <c r="BN550" s="1068"/>
      <c r="BO550" s="1068"/>
      <c r="BP550" s="1068"/>
      <c r="BQ550" s="1068"/>
      <c r="BR550" s="1068"/>
      <c r="BS550" s="1110"/>
      <c r="BT550" s="1068"/>
      <c r="BU550" s="1068"/>
      <c r="BV550" s="1068"/>
      <c r="BW550" s="1068"/>
      <c r="BX550" s="1068"/>
      <c r="BY550" s="1068"/>
      <c r="BZ550" s="1068"/>
      <c r="CA550" s="1068"/>
      <c r="CB550" s="1068"/>
      <c r="CC550" s="1068"/>
      <c r="CD550" s="1068"/>
      <c r="CE550" s="1068"/>
      <c r="CF550" s="1068"/>
      <c r="CG550" s="1068"/>
      <c r="CH550" s="1068"/>
      <c r="CI550" s="1068"/>
      <c r="CJ550" s="1068"/>
      <c r="CK550" s="1068"/>
      <c r="CL550" s="1068"/>
      <c r="CM550" s="1110"/>
      <c r="CN550" s="1110"/>
    </row>
    <row r="551" spans="2:92">
      <c r="B551" s="1067"/>
      <c r="I551" s="1068"/>
      <c r="J551" s="1068"/>
      <c r="K551" s="1068"/>
      <c r="L551" s="1068"/>
      <c r="M551" s="1068"/>
      <c r="N551" s="1068"/>
      <c r="O551" s="1068"/>
      <c r="P551" s="1068"/>
      <c r="Q551" s="1068"/>
      <c r="R551" s="1068"/>
      <c r="S551" s="1068"/>
      <c r="T551" s="1068"/>
      <c r="U551" s="1068"/>
      <c r="V551" s="1068"/>
      <c r="W551" s="1068"/>
      <c r="X551" s="1068"/>
      <c r="Y551" s="1068"/>
      <c r="Z551" s="1068"/>
      <c r="AA551" s="1068"/>
      <c r="AB551" s="1110"/>
      <c r="AC551" s="1110"/>
      <c r="AD551" s="1110"/>
      <c r="AE551" s="1110"/>
      <c r="AF551" s="1068"/>
      <c r="AG551" s="1068"/>
      <c r="AH551" s="1068"/>
      <c r="AI551" s="1068"/>
      <c r="AJ551" s="1068"/>
      <c r="AK551" s="1068"/>
      <c r="AL551" s="1068"/>
      <c r="AM551" s="1068"/>
      <c r="AN551" s="1068"/>
      <c r="AO551" s="1068"/>
      <c r="AP551" s="1068"/>
      <c r="AQ551" s="1068"/>
      <c r="AR551" s="1068"/>
      <c r="AS551" s="1068"/>
      <c r="AT551" s="1068"/>
      <c r="AU551" s="1068"/>
      <c r="AV551" s="1068"/>
      <c r="AW551" s="1068"/>
      <c r="AX551" s="1069"/>
      <c r="AY551" s="1068"/>
      <c r="AZ551" s="1068"/>
      <c r="BA551" s="1068"/>
      <c r="BB551" s="1068"/>
      <c r="BC551" s="1068"/>
      <c r="BD551" s="1068"/>
      <c r="BE551" s="1068"/>
      <c r="BF551" s="1068"/>
      <c r="BG551" s="1068"/>
      <c r="BH551" s="1068"/>
      <c r="BI551" s="1068"/>
      <c r="BJ551" s="1068"/>
      <c r="BK551" s="1068"/>
      <c r="BL551" s="1068"/>
      <c r="BM551" s="1068"/>
      <c r="BN551" s="1068"/>
      <c r="BO551" s="1068"/>
      <c r="BP551" s="1068"/>
      <c r="BQ551" s="1068"/>
      <c r="BR551" s="1068"/>
      <c r="BS551" s="1110"/>
      <c r="BT551" s="1068"/>
      <c r="BU551" s="1068"/>
      <c r="BV551" s="1068"/>
      <c r="BW551" s="1068"/>
      <c r="BX551" s="1068"/>
      <c r="BY551" s="1068"/>
      <c r="BZ551" s="1068"/>
      <c r="CA551" s="1068"/>
      <c r="CB551" s="1068"/>
      <c r="CC551" s="1068"/>
      <c r="CD551" s="1068"/>
      <c r="CE551" s="1068"/>
      <c r="CF551" s="1068"/>
      <c r="CG551" s="1068"/>
      <c r="CH551" s="1068"/>
      <c r="CI551" s="1068"/>
      <c r="CJ551" s="1068"/>
      <c r="CK551" s="1068"/>
      <c r="CL551" s="1068"/>
      <c r="CM551" s="1110"/>
      <c r="CN551" s="1110"/>
    </row>
    <row r="552" spans="2:92">
      <c r="B552" s="1067"/>
      <c r="I552" s="1068"/>
      <c r="J552" s="1068"/>
      <c r="K552" s="1068"/>
      <c r="L552" s="1068"/>
      <c r="M552" s="1068"/>
      <c r="N552" s="1068"/>
      <c r="O552" s="1068"/>
      <c r="P552" s="1068"/>
      <c r="Q552" s="1068"/>
      <c r="R552" s="1068"/>
      <c r="S552" s="1068"/>
      <c r="T552" s="1068"/>
      <c r="U552" s="1068"/>
      <c r="V552" s="1068"/>
      <c r="W552" s="1068"/>
      <c r="X552" s="1068"/>
      <c r="Y552" s="1068"/>
      <c r="Z552" s="1068"/>
      <c r="AA552" s="1068"/>
      <c r="AB552" s="1110"/>
      <c r="AC552" s="1110"/>
      <c r="AD552" s="1110"/>
      <c r="AE552" s="1110"/>
      <c r="AF552" s="1068"/>
      <c r="AG552" s="1068"/>
      <c r="AH552" s="1068"/>
      <c r="AI552" s="1068"/>
      <c r="AJ552" s="1068"/>
      <c r="AK552" s="1068"/>
      <c r="AL552" s="1068"/>
      <c r="AM552" s="1068"/>
      <c r="AN552" s="1068"/>
      <c r="AO552" s="1068"/>
      <c r="AP552" s="1068"/>
      <c r="AQ552" s="1068"/>
      <c r="AR552" s="1068"/>
      <c r="AS552" s="1068"/>
      <c r="AT552" s="1068"/>
      <c r="AU552" s="1068"/>
      <c r="AV552" s="1068"/>
      <c r="AW552" s="1068"/>
      <c r="AX552" s="1069"/>
      <c r="AY552" s="1068"/>
      <c r="AZ552" s="1068"/>
      <c r="BA552" s="1068"/>
      <c r="BB552" s="1068"/>
      <c r="BC552" s="1068"/>
      <c r="BD552" s="1068"/>
      <c r="BE552" s="1068"/>
      <c r="BF552" s="1068"/>
      <c r="BG552" s="1068"/>
      <c r="BH552" s="1068"/>
      <c r="BI552" s="1068"/>
      <c r="BJ552" s="1068"/>
      <c r="BK552" s="1068"/>
      <c r="BL552" s="1068"/>
      <c r="BM552" s="1068"/>
      <c r="BN552" s="1068"/>
      <c r="BO552" s="1068"/>
      <c r="BP552" s="1068"/>
      <c r="BQ552" s="1068"/>
      <c r="BR552" s="1068"/>
      <c r="BS552" s="1110"/>
      <c r="BT552" s="1068"/>
      <c r="BU552" s="1068"/>
      <c r="BV552" s="1068"/>
      <c r="BW552" s="1068"/>
      <c r="BX552" s="1068"/>
      <c r="BY552" s="1068"/>
      <c r="BZ552" s="1068"/>
      <c r="CA552" s="1068"/>
      <c r="CB552" s="1068"/>
      <c r="CC552" s="1068"/>
      <c r="CD552" s="1068"/>
      <c r="CE552" s="1068"/>
      <c r="CF552" s="1068"/>
      <c r="CG552" s="1068"/>
      <c r="CH552" s="1068"/>
      <c r="CI552" s="1068"/>
      <c r="CJ552" s="1068"/>
      <c r="CK552" s="1068"/>
      <c r="CL552" s="1068"/>
      <c r="CM552" s="1110"/>
      <c r="CN552" s="1110"/>
    </row>
    <row r="553" spans="2:92">
      <c r="B553" s="1067"/>
      <c r="I553" s="1068"/>
      <c r="J553" s="1068"/>
      <c r="K553" s="1068"/>
      <c r="L553" s="1068"/>
      <c r="M553" s="1068"/>
      <c r="N553" s="1068"/>
      <c r="O553" s="1068"/>
      <c r="P553" s="1068"/>
      <c r="Q553" s="1068"/>
      <c r="R553" s="1068"/>
      <c r="S553" s="1068"/>
      <c r="T553" s="1068"/>
      <c r="U553" s="1068"/>
      <c r="V553" s="1068"/>
      <c r="W553" s="1068"/>
      <c r="X553" s="1068"/>
      <c r="Y553" s="1068"/>
      <c r="Z553" s="1068"/>
      <c r="AA553" s="1068"/>
      <c r="AB553" s="1110"/>
      <c r="AC553" s="1110"/>
      <c r="AD553" s="1110"/>
      <c r="AE553" s="1110"/>
      <c r="AF553" s="1068"/>
      <c r="AG553" s="1068"/>
      <c r="AH553" s="1068"/>
      <c r="AI553" s="1068"/>
      <c r="AJ553" s="1068"/>
      <c r="AK553" s="1068"/>
      <c r="AL553" s="1068"/>
      <c r="AM553" s="1068"/>
      <c r="AN553" s="1068"/>
      <c r="AO553" s="1068"/>
      <c r="AP553" s="1068"/>
      <c r="AQ553" s="1068"/>
      <c r="AR553" s="1068"/>
      <c r="AS553" s="1068"/>
      <c r="AT553" s="1068"/>
      <c r="AU553" s="1068"/>
      <c r="AV553" s="1068"/>
      <c r="AW553" s="1068"/>
      <c r="AX553" s="1069"/>
      <c r="AY553" s="1068"/>
      <c r="AZ553" s="1068"/>
      <c r="BA553" s="1068"/>
      <c r="BB553" s="1068"/>
      <c r="BC553" s="1068"/>
      <c r="BD553" s="1068"/>
      <c r="BE553" s="1068"/>
      <c r="BF553" s="1068"/>
      <c r="BG553" s="1068"/>
      <c r="BH553" s="1068"/>
      <c r="BI553" s="1068"/>
      <c r="BJ553" s="1068"/>
      <c r="BK553" s="1068"/>
      <c r="BL553" s="1068"/>
      <c r="BM553" s="1068"/>
      <c r="BN553" s="1068"/>
      <c r="BO553" s="1068"/>
      <c r="BP553" s="1068"/>
      <c r="BQ553" s="1068"/>
      <c r="BR553" s="1068"/>
      <c r="BS553" s="1110"/>
      <c r="BT553" s="1068"/>
      <c r="BU553" s="1068"/>
      <c r="BV553" s="1068"/>
      <c r="BW553" s="1068"/>
      <c r="BX553" s="1068"/>
      <c r="BY553" s="1068"/>
      <c r="BZ553" s="1068"/>
      <c r="CA553" s="1068"/>
      <c r="CB553" s="1068"/>
      <c r="CC553" s="1068"/>
      <c r="CD553" s="1068"/>
      <c r="CE553" s="1068"/>
      <c r="CF553" s="1068"/>
      <c r="CG553" s="1068"/>
      <c r="CH553" s="1068"/>
      <c r="CI553" s="1068"/>
      <c r="CJ553" s="1068"/>
      <c r="CK553" s="1068"/>
      <c r="CL553" s="1068"/>
      <c r="CM553" s="1110"/>
      <c r="CN553" s="1110"/>
    </row>
    <row r="554" spans="2:92">
      <c r="B554" s="1067"/>
      <c r="I554" s="1068"/>
      <c r="J554" s="1068"/>
      <c r="K554" s="1068"/>
      <c r="L554" s="1068"/>
      <c r="M554" s="1068"/>
      <c r="N554" s="1068"/>
      <c r="O554" s="1068"/>
      <c r="P554" s="1068"/>
      <c r="Q554" s="1068"/>
      <c r="R554" s="1068"/>
      <c r="S554" s="1068"/>
      <c r="T554" s="1068"/>
      <c r="U554" s="1068"/>
      <c r="V554" s="1068"/>
      <c r="W554" s="1068"/>
      <c r="X554" s="1068"/>
      <c r="Y554" s="1068"/>
      <c r="Z554" s="1068"/>
      <c r="AA554" s="1068"/>
      <c r="AB554" s="1110"/>
      <c r="AC554" s="1110"/>
      <c r="AD554" s="1110"/>
      <c r="AE554" s="1110"/>
      <c r="AF554" s="1068"/>
      <c r="AG554" s="1068"/>
      <c r="AH554" s="1068"/>
      <c r="AI554" s="1068"/>
      <c r="AJ554" s="1068"/>
      <c r="AK554" s="1068"/>
      <c r="AL554" s="1068"/>
      <c r="AM554" s="1068"/>
      <c r="AN554" s="1068"/>
      <c r="AO554" s="1068"/>
      <c r="AP554" s="1068"/>
      <c r="AQ554" s="1068"/>
      <c r="AR554" s="1068"/>
      <c r="AS554" s="1068"/>
      <c r="AT554" s="1068"/>
      <c r="AU554" s="1068"/>
      <c r="AV554" s="1068"/>
      <c r="AW554" s="1068"/>
      <c r="AX554" s="1069"/>
      <c r="AY554" s="1068"/>
      <c r="AZ554" s="1068"/>
      <c r="BA554" s="1068"/>
      <c r="BB554" s="1068"/>
      <c r="BC554" s="1068"/>
      <c r="BD554" s="1068"/>
      <c r="BE554" s="1068"/>
      <c r="BF554" s="1068"/>
      <c r="BG554" s="1068"/>
      <c r="BH554" s="1068"/>
      <c r="BI554" s="1068"/>
      <c r="BJ554" s="1068"/>
      <c r="BK554" s="1068"/>
      <c r="BL554" s="1068"/>
      <c r="BM554" s="1068"/>
      <c r="BN554" s="1068"/>
      <c r="BO554" s="1068"/>
      <c r="BP554" s="1068"/>
      <c r="BQ554" s="1068"/>
      <c r="BR554" s="1068"/>
      <c r="BS554" s="1110"/>
      <c r="BT554" s="1068"/>
      <c r="BU554" s="1068"/>
      <c r="BV554" s="1068"/>
      <c r="BW554" s="1068"/>
      <c r="BX554" s="1068"/>
      <c r="BY554" s="1068"/>
      <c r="BZ554" s="1068"/>
      <c r="CA554" s="1068"/>
      <c r="CB554" s="1068"/>
      <c r="CC554" s="1068"/>
      <c r="CD554" s="1068"/>
      <c r="CE554" s="1068"/>
      <c r="CF554" s="1068"/>
      <c r="CG554" s="1068"/>
      <c r="CH554" s="1068"/>
      <c r="CI554" s="1068"/>
      <c r="CJ554" s="1068"/>
      <c r="CK554" s="1068"/>
      <c r="CL554" s="1068"/>
      <c r="CM554" s="1110"/>
      <c r="CN554" s="1110"/>
    </row>
    <row r="555" spans="2:92">
      <c r="B555" s="1067"/>
      <c r="I555" s="1068"/>
      <c r="J555" s="1068"/>
      <c r="K555" s="1068"/>
      <c r="L555" s="1068"/>
      <c r="M555" s="1068"/>
      <c r="N555" s="1068"/>
      <c r="O555" s="1068"/>
      <c r="P555" s="1068"/>
      <c r="Q555" s="1068"/>
      <c r="R555" s="1068"/>
      <c r="S555" s="1068"/>
      <c r="T555" s="1068"/>
      <c r="U555" s="1068"/>
      <c r="V555" s="1068"/>
      <c r="W555" s="1068"/>
      <c r="X555" s="1068"/>
      <c r="Y555" s="1068"/>
      <c r="Z555" s="1068"/>
      <c r="AA555" s="1068"/>
      <c r="AB555" s="1110"/>
      <c r="AC555" s="1110"/>
      <c r="AD555" s="1110"/>
      <c r="AE555" s="1110"/>
      <c r="AF555" s="1068"/>
      <c r="AG555" s="1068"/>
      <c r="AH555" s="1068"/>
      <c r="AI555" s="1068"/>
      <c r="AJ555" s="1068"/>
      <c r="AK555" s="1068"/>
      <c r="AL555" s="1068"/>
      <c r="AM555" s="1068"/>
      <c r="AN555" s="1068"/>
      <c r="AO555" s="1068"/>
      <c r="AP555" s="1068"/>
      <c r="AQ555" s="1068"/>
      <c r="AR555" s="1068"/>
      <c r="AS555" s="1068"/>
      <c r="AT555" s="1068"/>
      <c r="AU555" s="1068"/>
      <c r="AV555" s="1068"/>
      <c r="AW555" s="1068"/>
      <c r="AX555" s="1069"/>
      <c r="AY555" s="1068"/>
      <c r="AZ555" s="1068"/>
      <c r="BA555" s="1068"/>
      <c r="BB555" s="1068"/>
      <c r="BC555" s="1068"/>
      <c r="BD555" s="1068"/>
      <c r="BE555" s="1068"/>
      <c r="BF555" s="1068"/>
      <c r="BG555" s="1068"/>
      <c r="BH555" s="1068"/>
      <c r="BI555" s="1068"/>
      <c r="BJ555" s="1068"/>
      <c r="BK555" s="1068"/>
      <c r="BL555" s="1068"/>
      <c r="BM555" s="1068"/>
      <c r="BN555" s="1068"/>
      <c r="BO555" s="1068"/>
      <c r="BP555" s="1068"/>
      <c r="BQ555" s="1068"/>
      <c r="BR555" s="1068"/>
      <c r="BS555" s="1110"/>
      <c r="BT555" s="1068"/>
      <c r="BU555" s="1068"/>
      <c r="BV555" s="1068"/>
      <c r="BW555" s="1068"/>
      <c r="BX555" s="1068"/>
      <c r="BY555" s="1068"/>
      <c r="BZ555" s="1068"/>
      <c r="CA555" s="1068"/>
      <c r="CB555" s="1068"/>
      <c r="CC555" s="1068"/>
      <c r="CD555" s="1068"/>
      <c r="CE555" s="1068"/>
      <c r="CF555" s="1068"/>
      <c r="CG555" s="1068"/>
      <c r="CH555" s="1068"/>
      <c r="CI555" s="1068"/>
      <c r="CJ555" s="1068"/>
      <c r="CK555" s="1068"/>
      <c r="CL555" s="1068"/>
      <c r="CM555" s="1110"/>
      <c r="CN555" s="1110"/>
    </row>
    <row r="556" spans="2:92">
      <c r="B556" s="1067"/>
      <c r="I556" s="1068"/>
      <c r="J556" s="1068"/>
      <c r="K556" s="1068"/>
      <c r="L556" s="1068"/>
      <c r="M556" s="1068"/>
      <c r="N556" s="1068"/>
      <c r="O556" s="1068"/>
      <c r="P556" s="1068"/>
      <c r="Q556" s="1068"/>
      <c r="R556" s="1068"/>
      <c r="S556" s="1068"/>
      <c r="T556" s="1068"/>
      <c r="U556" s="1068"/>
      <c r="V556" s="1068"/>
      <c r="W556" s="1068"/>
      <c r="X556" s="1068"/>
      <c r="Y556" s="1068"/>
      <c r="Z556" s="1068"/>
      <c r="AA556" s="1068"/>
      <c r="AB556" s="1110"/>
      <c r="AC556" s="1110"/>
      <c r="AD556" s="1110"/>
      <c r="AE556" s="1110"/>
      <c r="AF556" s="1068"/>
      <c r="AG556" s="1068"/>
      <c r="AH556" s="1068"/>
      <c r="AI556" s="1068"/>
      <c r="AJ556" s="1068"/>
      <c r="AK556" s="1068"/>
      <c r="AL556" s="1068"/>
      <c r="AM556" s="1068"/>
      <c r="AN556" s="1068"/>
      <c r="AO556" s="1068"/>
      <c r="AP556" s="1068"/>
      <c r="AQ556" s="1068"/>
      <c r="AR556" s="1068"/>
      <c r="AS556" s="1068"/>
      <c r="AT556" s="1068"/>
      <c r="AU556" s="1068"/>
      <c r="AV556" s="1068"/>
      <c r="AW556" s="1068"/>
      <c r="AX556" s="1069"/>
      <c r="AY556" s="1068"/>
      <c r="AZ556" s="1068"/>
      <c r="BA556" s="1068"/>
      <c r="BB556" s="1068"/>
      <c r="BC556" s="1068"/>
      <c r="BD556" s="1068"/>
      <c r="BE556" s="1068"/>
      <c r="BF556" s="1068"/>
      <c r="BG556" s="1068"/>
      <c r="BH556" s="1068"/>
      <c r="BI556" s="1068"/>
      <c r="BJ556" s="1068"/>
      <c r="BK556" s="1068"/>
      <c r="BL556" s="1068"/>
      <c r="BM556" s="1068"/>
      <c r="BN556" s="1068"/>
      <c r="BO556" s="1068"/>
      <c r="BP556" s="1068"/>
      <c r="BQ556" s="1068"/>
      <c r="BR556" s="1068"/>
      <c r="BS556" s="1110"/>
      <c r="BT556" s="1068"/>
      <c r="BU556" s="1068"/>
      <c r="BV556" s="1068"/>
      <c r="BW556" s="1068"/>
      <c r="BX556" s="1068"/>
      <c r="BY556" s="1068"/>
      <c r="BZ556" s="1068"/>
      <c r="CA556" s="1068"/>
      <c r="CB556" s="1068"/>
      <c r="CC556" s="1068"/>
      <c r="CD556" s="1068"/>
      <c r="CE556" s="1068"/>
      <c r="CF556" s="1068"/>
      <c r="CG556" s="1068"/>
      <c r="CH556" s="1068"/>
      <c r="CI556" s="1068"/>
      <c r="CJ556" s="1068"/>
      <c r="CK556" s="1068"/>
      <c r="CL556" s="1068"/>
      <c r="CM556" s="1110"/>
      <c r="CN556" s="1110"/>
    </row>
    <row r="557" spans="2:92">
      <c r="B557" s="1067"/>
      <c r="I557" s="1068"/>
      <c r="J557" s="1068"/>
      <c r="K557" s="1068"/>
      <c r="L557" s="1068"/>
      <c r="M557" s="1068"/>
      <c r="N557" s="1068"/>
      <c r="O557" s="1068"/>
      <c r="P557" s="1068"/>
      <c r="Q557" s="1068"/>
      <c r="R557" s="1068"/>
      <c r="S557" s="1068"/>
      <c r="T557" s="1068"/>
      <c r="U557" s="1068"/>
      <c r="V557" s="1068"/>
      <c r="W557" s="1068"/>
      <c r="X557" s="1068"/>
      <c r="Y557" s="1068"/>
      <c r="Z557" s="1068"/>
      <c r="AA557" s="1068"/>
      <c r="AB557" s="1110"/>
      <c r="AC557" s="1110"/>
      <c r="AD557" s="1110"/>
      <c r="AE557" s="1110"/>
      <c r="AF557" s="1068"/>
      <c r="AG557" s="1068"/>
      <c r="AH557" s="1068"/>
      <c r="AI557" s="1068"/>
      <c r="AJ557" s="1068"/>
      <c r="AK557" s="1068"/>
      <c r="AL557" s="1068"/>
      <c r="AM557" s="1068"/>
      <c r="AN557" s="1068"/>
      <c r="AO557" s="1068"/>
      <c r="AP557" s="1068"/>
      <c r="AQ557" s="1068"/>
      <c r="AR557" s="1068"/>
      <c r="AS557" s="1068"/>
      <c r="AT557" s="1068"/>
      <c r="AU557" s="1068"/>
      <c r="AV557" s="1068"/>
      <c r="AW557" s="1068"/>
      <c r="AX557" s="1069"/>
      <c r="AY557" s="1068"/>
      <c r="AZ557" s="1068"/>
      <c r="BA557" s="1068"/>
      <c r="BB557" s="1068"/>
      <c r="BC557" s="1068"/>
      <c r="BD557" s="1068"/>
      <c r="BE557" s="1068"/>
      <c r="BF557" s="1068"/>
      <c r="BG557" s="1068"/>
      <c r="BH557" s="1068"/>
      <c r="BI557" s="1068"/>
      <c r="BJ557" s="1068"/>
      <c r="BK557" s="1068"/>
      <c r="BL557" s="1068"/>
      <c r="BM557" s="1068"/>
      <c r="BN557" s="1068"/>
      <c r="BO557" s="1068"/>
      <c r="BP557" s="1068"/>
      <c r="BQ557" s="1068"/>
      <c r="BR557" s="1068"/>
      <c r="BS557" s="1110"/>
      <c r="BT557" s="1068"/>
      <c r="BU557" s="1068"/>
      <c r="BV557" s="1068"/>
      <c r="BW557" s="1068"/>
      <c r="BX557" s="1068"/>
      <c r="BY557" s="1068"/>
      <c r="BZ557" s="1068"/>
      <c r="CA557" s="1068"/>
      <c r="CB557" s="1068"/>
      <c r="CC557" s="1068"/>
      <c r="CD557" s="1068"/>
      <c r="CE557" s="1068"/>
      <c r="CF557" s="1068"/>
      <c r="CG557" s="1068"/>
      <c r="CH557" s="1068"/>
      <c r="CI557" s="1068"/>
      <c r="CJ557" s="1068"/>
      <c r="CK557" s="1068"/>
      <c r="CL557" s="1068"/>
      <c r="CM557" s="1110"/>
      <c r="CN557" s="1110"/>
    </row>
    <row r="558" spans="2:92">
      <c r="B558" s="1067"/>
      <c r="I558" s="1068"/>
      <c r="J558" s="1068"/>
      <c r="K558" s="1068"/>
      <c r="L558" s="1068"/>
      <c r="M558" s="1068"/>
      <c r="N558" s="1068"/>
      <c r="O558" s="1068"/>
      <c r="P558" s="1068"/>
      <c r="Q558" s="1068"/>
      <c r="R558" s="1068"/>
      <c r="S558" s="1068"/>
      <c r="T558" s="1068"/>
      <c r="U558" s="1068"/>
      <c r="V558" s="1068"/>
      <c r="W558" s="1068"/>
      <c r="X558" s="1068"/>
      <c r="Y558" s="1068"/>
      <c r="Z558" s="1068"/>
      <c r="AA558" s="1068"/>
      <c r="AB558" s="1110"/>
      <c r="AC558" s="1110"/>
      <c r="AD558" s="1110"/>
      <c r="AE558" s="1110"/>
      <c r="AF558" s="1068"/>
      <c r="AG558" s="1068"/>
      <c r="AH558" s="1068"/>
      <c r="AI558" s="1068"/>
      <c r="AJ558" s="1068"/>
      <c r="AK558" s="1068"/>
      <c r="AL558" s="1068"/>
      <c r="AM558" s="1068"/>
      <c r="AN558" s="1068"/>
      <c r="AO558" s="1068"/>
      <c r="AP558" s="1068"/>
      <c r="AQ558" s="1068"/>
      <c r="AR558" s="1068"/>
      <c r="AS558" s="1068"/>
      <c r="AT558" s="1068"/>
      <c r="AU558" s="1068"/>
      <c r="AV558" s="1068"/>
      <c r="AW558" s="1068"/>
      <c r="AX558" s="1069"/>
      <c r="AY558" s="1068"/>
      <c r="AZ558" s="1068"/>
      <c r="BA558" s="1068"/>
      <c r="BB558" s="1068"/>
      <c r="BC558" s="1068"/>
      <c r="BD558" s="1068"/>
      <c r="BE558" s="1068"/>
      <c r="BF558" s="1068"/>
      <c r="BG558" s="1068"/>
      <c r="BH558" s="1068"/>
      <c r="BI558" s="1068"/>
      <c r="BJ558" s="1068"/>
      <c r="BK558" s="1068"/>
      <c r="BL558" s="1068"/>
      <c r="BM558" s="1068"/>
      <c r="BN558" s="1068"/>
      <c r="BO558" s="1068"/>
      <c r="BP558" s="1068"/>
      <c r="BQ558" s="1068"/>
      <c r="BR558" s="1068"/>
      <c r="BS558" s="1110"/>
      <c r="BT558" s="1068"/>
      <c r="BU558" s="1068"/>
      <c r="BV558" s="1068"/>
      <c r="BW558" s="1068"/>
      <c r="BX558" s="1068"/>
      <c r="BY558" s="1068"/>
      <c r="BZ558" s="1068"/>
      <c r="CA558" s="1068"/>
      <c r="CB558" s="1068"/>
      <c r="CC558" s="1068"/>
      <c r="CD558" s="1068"/>
      <c r="CE558" s="1068"/>
      <c r="CF558" s="1068"/>
      <c r="CG558" s="1068"/>
      <c r="CH558" s="1068"/>
      <c r="CI558" s="1068"/>
      <c r="CJ558" s="1068"/>
      <c r="CK558" s="1068"/>
      <c r="CL558" s="1068"/>
      <c r="CM558" s="1110"/>
      <c r="CN558" s="1110"/>
    </row>
    <row r="559" spans="2:92">
      <c r="B559" s="1067"/>
      <c r="I559" s="1068"/>
      <c r="J559" s="1068"/>
      <c r="K559" s="1068"/>
      <c r="L559" s="1068"/>
      <c r="M559" s="1068"/>
      <c r="N559" s="1068"/>
      <c r="O559" s="1068"/>
      <c r="P559" s="1068"/>
      <c r="Q559" s="1068"/>
      <c r="R559" s="1068"/>
      <c r="S559" s="1068"/>
      <c r="T559" s="1068"/>
      <c r="U559" s="1068"/>
      <c r="V559" s="1068"/>
      <c r="W559" s="1068"/>
      <c r="X559" s="1068"/>
      <c r="Y559" s="1068"/>
      <c r="Z559" s="1068"/>
      <c r="AA559" s="1068"/>
      <c r="AB559" s="1110"/>
      <c r="AC559" s="1110"/>
      <c r="AD559" s="1110"/>
      <c r="AE559" s="1110"/>
      <c r="AF559" s="1068"/>
      <c r="AG559" s="1068"/>
      <c r="AH559" s="1068"/>
      <c r="AI559" s="1068"/>
      <c r="AJ559" s="1068"/>
      <c r="AK559" s="1068"/>
      <c r="AL559" s="1068"/>
      <c r="AM559" s="1068"/>
      <c r="AN559" s="1068"/>
      <c r="AO559" s="1068"/>
      <c r="AP559" s="1068"/>
      <c r="AQ559" s="1068"/>
      <c r="AR559" s="1068"/>
      <c r="AS559" s="1068"/>
      <c r="AT559" s="1068"/>
      <c r="AU559" s="1068"/>
      <c r="AV559" s="1068"/>
      <c r="AW559" s="1068"/>
      <c r="AX559" s="1069"/>
      <c r="AY559" s="1068"/>
      <c r="AZ559" s="1068"/>
      <c r="BA559" s="1068"/>
      <c r="BB559" s="1068"/>
      <c r="BC559" s="1068"/>
      <c r="BD559" s="1068"/>
      <c r="BE559" s="1068"/>
      <c r="BF559" s="1068"/>
      <c r="BG559" s="1068"/>
      <c r="BH559" s="1068"/>
      <c r="BI559" s="1068"/>
      <c r="BJ559" s="1068"/>
      <c r="BK559" s="1068"/>
      <c r="BL559" s="1068"/>
      <c r="BM559" s="1068"/>
      <c r="BN559" s="1068"/>
      <c r="BO559" s="1068"/>
      <c r="BP559" s="1068"/>
      <c r="BQ559" s="1068"/>
      <c r="BR559" s="1068"/>
      <c r="BS559" s="1110"/>
      <c r="BT559" s="1068"/>
      <c r="BU559" s="1068"/>
      <c r="BV559" s="1068"/>
      <c r="BW559" s="1068"/>
      <c r="BX559" s="1068"/>
      <c r="BY559" s="1068"/>
      <c r="BZ559" s="1068"/>
      <c r="CA559" s="1068"/>
      <c r="CB559" s="1068"/>
      <c r="CC559" s="1068"/>
      <c r="CD559" s="1068"/>
      <c r="CE559" s="1068"/>
      <c r="CF559" s="1068"/>
      <c r="CG559" s="1068"/>
      <c r="CH559" s="1068"/>
      <c r="CI559" s="1068"/>
      <c r="CJ559" s="1068"/>
      <c r="CK559" s="1068"/>
      <c r="CL559" s="1068"/>
      <c r="CM559" s="1110"/>
      <c r="CN559" s="1110"/>
    </row>
    <row r="560" spans="2:92">
      <c r="B560" s="1067"/>
      <c r="I560" s="1068"/>
      <c r="J560" s="1068"/>
      <c r="K560" s="1068"/>
      <c r="L560" s="1068"/>
      <c r="M560" s="1068"/>
      <c r="N560" s="1068"/>
      <c r="O560" s="1068"/>
      <c r="P560" s="1068"/>
      <c r="Q560" s="1068"/>
      <c r="R560" s="1068"/>
      <c r="S560" s="1068"/>
      <c r="T560" s="1068"/>
      <c r="U560" s="1068"/>
      <c r="V560" s="1068"/>
      <c r="W560" s="1068"/>
      <c r="X560" s="1068"/>
      <c r="Y560" s="1068"/>
      <c r="Z560" s="1068"/>
      <c r="AA560" s="1068"/>
      <c r="AB560" s="1110"/>
      <c r="AC560" s="1110"/>
      <c r="AD560" s="1110"/>
      <c r="AE560" s="1110"/>
      <c r="AF560" s="1068"/>
      <c r="AG560" s="1068"/>
      <c r="AH560" s="1068"/>
      <c r="AI560" s="1068"/>
      <c r="AJ560" s="1068"/>
      <c r="AK560" s="1068"/>
      <c r="AL560" s="1068"/>
      <c r="AM560" s="1068"/>
      <c r="AN560" s="1068"/>
      <c r="AO560" s="1068"/>
      <c r="AP560" s="1068"/>
      <c r="AQ560" s="1068"/>
      <c r="AR560" s="1068"/>
      <c r="AS560" s="1068"/>
      <c r="AT560" s="1068"/>
      <c r="AU560" s="1068"/>
      <c r="AV560" s="1068"/>
      <c r="AW560" s="1068"/>
      <c r="AX560" s="1069"/>
      <c r="AY560" s="1068"/>
      <c r="AZ560" s="1068"/>
      <c r="BA560" s="1068"/>
      <c r="BB560" s="1068"/>
      <c r="BC560" s="1068"/>
      <c r="BD560" s="1068"/>
      <c r="BE560" s="1068"/>
      <c r="BF560" s="1068"/>
      <c r="BG560" s="1068"/>
      <c r="BH560" s="1068"/>
      <c r="BI560" s="1068"/>
      <c r="BJ560" s="1068"/>
      <c r="BK560" s="1068"/>
      <c r="BL560" s="1068"/>
      <c r="BM560" s="1068"/>
      <c r="BN560" s="1068"/>
      <c r="BO560" s="1068"/>
      <c r="BP560" s="1068"/>
      <c r="BQ560" s="1068"/>
      <c r="BR560" s="1068"/>
      <c r="BS560" s="1110"/>
      <c r="BT560" s="1068"/>
      <c r="BU560" s="1068"/>
      <c r="BV560" s="1068"/>
      <c r="BW560" s="1068"/>
      <c r="BX560" s="1068"/>
      <c r="BY560" s="1068"/>
      <c r="BZ560" s="1068"/>
      <c r="CA560" s="1068"/>
      <c r="CB560" s="1068"/>
      <c r="CC560" s="1068"/>
      <c r="CD560" s="1068"/>
      <c r="CE560" s="1068"/>
      <c r="CF560" s="1068"/>
      <c r="CG560" s="1068"/>
      <c r="CH560" s="1068"/>
      <c r="CI560" s="1068"/>
      <c r="CJ560" s="1068"/>
      <c r="CK560" s="1068"/>
      <c r="CL560" s="1068"/>
      <c r="CM560" s="1110"/>
      <c r="CN560" s="1110"/>
    </row>
    <row r="561" spans="2:92">
      <c r="B561" s="1067"/>
      <c r="I561" s="1068"/>
      <c r="J561" s="1068"/>
      <c r="K561" s="1068"/>
      <c r="L561" s="1068"/>
      <c r="M561" s="1068"/>
      <c r="N561" s="1068"/>
      <c r="O561" s="1068"/>
      <c r="P561" s="1068"/>
      <c r="Q561" s="1068"/>
      <c r="R561" s="1068"/>
      <c r="S561" s="1068"/>
      <c r="T561" s="1068"/>
      <c r="U561" s="1068"/>
      <c r="V561" s="1068"/>
      <c r="W561" s="1068"/>
      <c r="X561" s="1068"/>
      <c r="Y561" s="1068"/>
      <c r="Z561" s="1068"/>
      <c r="AA561" s="1068"/>
      <c r="AB561" s="1110"/>
      <c r="AC561" s="1110"/>
      <c r="AD561" s="1110"/>
      <c r="AE561" s="1110"/>
      <c r="AF561" s="1068"/>
      <c r="AG561" s="1068"/>
      <c r="AH561" s="1068"/>
      <c r="AI561" s="1068"/>
      <c r="AJ561" s="1068"/>
      <c r="AK561" s="1068"/>
      <c r="AL561" s="1068"/>
      <c r="AM561" s="1068"/>
      <c r="AN561" s="1068"/>
      <c r="AO561" s="1068"/>
      <c r="AP561" s="1068"/>
      <c r="AQ561" s="1068"/>
      <c r="AR561" s="1068"/>
      <c r="AS561" s="1068"/>
      <c r="AT561" s="1068"/>
      <c r="AU561" s="1068"/>
      <c r="AV561" s="1068"/>
      <c r="AW561" s="1068"/>
      <c r="AX561" s="1069"/>
      <c r="AY561" s="1068"/>
      <c r="AZ561" s="1068"/>
      <c r="BA561" s="1068"/>
      <c r="BB561" s="1068"/>
      <c r="BC561" s="1068"/>
      <c r="BD561" s="1068"/>
      <c r="BE561" s="1068"/>
      <c r="BF561" s="1068"/>
      <c r="BG561" s="1068"/>
      <c r="BH561" s="1068"/>
      <c r="BI561" s="1068"/>
      <c r="BJ561" s="1068"/>
      <c r="BK561" s="1068"/>
      <c r="BL561" s="1068"/>
      <c r="BM561" s="1068"/>
      <c r="BN561" s="1068"/>
      <c r="BO561" s="1068"/>
      <c r="BP561" s="1068"/>
      <c r="BQ561" s="1068"/>
      <c r="BR561" s="1068"/>
      <c r="BS561" s="1110"/>
      <c r="BT561" s="1068"/>
      <c r="BU561" s="1068"/>
      <c r="BV561" s="1068"/>
      <c r="BW561" s="1068"/>
      <c r="BX561" s="1068"/>
      <c r="BY561" s="1068"/>
      <c r="BZ561" s="1068"/>
      <c r="CA561" s="1068"/>
      <c r="CB561" s="1068"/>
      <c r="CC561" s="1068"/>
      <c r="CD561" s="1068"/>
      <c r="CE561" s="1068"/>
      <c r="CF561" s="1068"/>
      <c r="CG561" s="1068"/>
      <c r="CH561" s="1068"/>
      <c r="CI561" s="1068"/>
      <c r="CJ561" s="1068"/>
      <c r="CK561" s="1068"/>
      <c r="CL561" s="1068"/>
      <c r="CM561" s="1110"/>
      <c r="CN561" s="1110"/>
    </row>
    <row r="562" spans="2:92">
      <c r="B562" s="1067"/>
      <c r="I562" s="1068"/>
      <c r="J562" s="1068"/>
      <c r="K562" s="1068"/>
      <c r="L562" s="1068"/>
      <c r="M562" s="1068"/>
      <c r="N562" s="1068"/>
      <c r="O562" s="1068"/>
      <c r="P562" s="1068"/>
      <c r="Q562" s="1068"/>
      <c r="R562" s="1068"/>
      <c r="S562" s="1068"/>
      <c r="T562" s="1068"/>
      <c r="U562" s="1068"/>
      <c r="V562" s="1068"/>
      <c r="W562" s="1068"/>
      <c r="X562" s="1068"/>
      <c r="Y562" s="1068"/>
      <c r="Z562" s="1068"/>
      <c r="AA562" s="1068"/>
      <c r="AB562" s="1110"/>
      <c r="AC562" s="1110"/>
      <c r="AD562" s="1110"/>
      <c r="AE562" s="1110"/>
      <c r="AF562" s="1068"/>
      <c r="AG562" s="1068"/>
      <c r="AH562" s="1068"/>
      <c r="AI562" s="1068"/>
      <c r="AJ562" s="1068"/>
      <c r="AK562" s="1068"/>
      <c r="AL562" s="1068"/>
      <c r="AM562" s="1068"/>
      <c r="AN562" s="1068"/>
      <c r="AO562" s="1068"/>
      <c r="AP562" s="1068"/>
      <c r="AQ562" s="1068"/>
      <c r="AR562" s="1068"/>
      <c r="AS562" s="1068"/>
      <c r="AT562" s="1068"/>
      <c r="AU562" s="1068"/>
      <c r="AV562" s="1068"/>
      <c r="AW562" s="1068"/>
      <c r="AX562" s="1069"/>
      <c r="AY562" s="1068"/>
      <c r="AZ562" s="1068"/>
      <c r="BA562" s="1068"/>
      <c r="BB562" s="1068"/>
      <c r="BC562" s="1068"/>
      <c r="BD562" s="1068"/>
      <c r="BE562" s="1068"/>
      <c r="BF562" s="1068"/>
      <c r="BG562" s="1068"/>
      <c r="BH562" s="1068"/>
      <c r="BI562" s="1068"/>
      <c r="BJ562" s="1068"/>
      <c r="BK562" s="1068"/>
      <c r="BL562" s="1068"/>
      <c r="BM562" s="1068"/>
      <c r="BN562" s="1068"/>
      <c r="BO562" s="1068"/>
      <c r="BP562" s="1068"/>
      <c r="BQ562" s="1068"/>
      <c r="BR562" s="1068"/>
      <c r="BS562" s="1110"/>
      <c r="BT562" s="1068"/>
      <c r="BU562" s="1068"/>
      <c r="BV562" s="1068"/>
      <c r="BW562" s="1068"/>
      <c r="BX562" s="1068"/>
      <c r="BY562" s="1068"/>
      <c r="BZ562" s="1068"/>
      <c r="CA562" s="1068"/>
      <c r="CB562" s="1068"/>
      <c r="CC562" s="1068"/>
      <c r="CD562" s="1068"/>
      <c r="CE562" s="1068"/>
      <c r="CF562" s="1068"/>
      <c r="CG562" s="1068"/>
      <c r="CH562" s="1068"/>
      <c r="CI562" s="1068"/>
      <c r="CJ562" s="1068"/>
      <c r="CK562" s="1068"/>
      <c r="CL562" s="1068"/>
      <c r="CM562" s="1110"/>
      <c r="CN562" s="1110"/>
    </row>
    <row r="563" spans="2:92">
      <c r="B563" s="1067"/>
      <c r="I563" s="1068"/>
      <c r="J563" s="1068"/>
      <c r="K563" s="1068"/>
      <c r="L563" s="1068"/>
      <c r="M563" s="1068"/>
      <c r="N563" s="1068"/>
      <c r="O563" s="1068"/>
      <c r="P563" s="1068"/>
      <c r="Q563" s="1068"/>
      <c r="R563" s="1068"/>
      <c r="S563" s="1068"/>
      <c r="T563" s="1068"/>
      <c r="U563" s="1068"/>
      <c r="V563" s="1068"/>
      <c r="W563" s="1068"/>
      <c r="X563" s="1068"/>
      <c r="Y563" s="1068"/>
      <c r="Z563" s="1068"/>
      <c r="AA563" s="1068"/>
      <c r="AB563" s="1110"/>
      <c r="AC563" s="1110"/>
      <c r="AD563" s="1110"/>
      <c r="AE563" s="1110"/>
      <c r="AF563" s="1068"/>
      <c r="AG563" s="1068"/>
      <c r="AH563" s="1068"/>
      <c r="AI563" s="1068"/>
      <c r="AJ563" s="1068"/>
      <c r="AK563" s="1068"/>
      <c r="AL563" s="1068"/>
      <c r="AM563" s="1068"/>
      <c r="AN563" s="1068"/>
      <c r="AO563" s="1068"/>
      <c r="AP563" s="1068"/>
      <c r="AQ563" s="1068"/>
      <c r="AR563" s="1068"/>
      <c r="AS563" s="1068"/>
      <c r="AT563" s="1068"/>
      <c r="AU563" s="1068"/>
      <c r="AV563" s="1068"/>
      <c r="AW563" s="1068"/>
      <c r="AX563" s="1069"/>
      <c r="AY563" s="1068"/>
      <c r="AZ563" s="1068"/>
      <c r="BA563" s="1068"/>
      <c r="BB563" s="1068"/>
      <c r="BC563" s="1068"/>
      <c r="BD563" s="1068"/>
      <c r="BE563" s="1068"/>
      <c r="BF563" s="1068"/>
      <c r="BG563" s="1068"/>
      <c r="BH563" s="1068"/>
      <c r="BI563" s="1068"/>
      <c r="BJ563" s="1068"/>
      <c r="BK563" s="1068"/>
      <c r="BL563" s="1068"/>
      <c r="BM563" s="1068"/>
      <c r="BN563" s="1068"/>
      <c r="BO563" s="1068"/>
      <c r="BP563" s="1068"/>
      <c r="BQ563" s="1068"/>
      <c r="BR563" s="1068"/>
      <c r="BS563" s="1110"/>
      <c r="BT563" s="1068"/>
      <c r="BU563" s="1068"/>
      <c r="BV563" s="1068"/>
      <c r="BW563" s="1068"/>
      <c r="BX563" s="1068"/>
      <c r="BY563" s="1068"/>
      <c r="BZ563" s="1068"/>
      <c r="CA563" s="1068"/>
      <c r="CB563" s="1068"/>
      <c r="CC563" s="1068"/>
      <c r="CD563" s="1068"/>
      <c r="CE563" s="1068"/>
      <c r="CF563" s="1068"/>
      <c r="CG563" s="1068"/>
      <c r="CH563" s="1068"/>
      <c r="CI563" s="1068"/>
      <c r="CJ563" s="1068"/>
      <c r="CK563" s="1068"/>
      <c r="CL563" s="1068"/>
      <c r="CM563" s="1110"/>
      <c r="CN563" s="1110"/>
    </row>
    <row r="564" spans="2:92">
      <c r="B564" s="1067"/>
      <c r="I564" s="1068"/>
      <c r="J564" s="1068"/>
      <c r="K564" s="1068"/>
      <c r="L564" s="1068"/>
      <c r="M564" s="1068"/>
      <c r="N564" s="1068"/>
      <c r="O564" s="1068"/>
      <c r="P564" s="1068"/>
      <c r="Q564" s="1068"/>
      <c r="R564" s="1068"/>
      <c r="S564" s="1068"/>
      <c r="T564" s="1068"/>
      <c r="U564" s="1068"/>
      <c r="V564" s="1068"/>
      <c r="W564" s="1068"/>
      <c r="X564" s="1068"/>
      <c r="Y564" s="1068"/>
      <c r="Z564" s="1068"/>
      <c r="AA564" s="1068"/>
      <c r="AB564" s="1110"/>
      <c r="AC564" s="1110"/>
      <c r="AD564" s="1110"/>
      <c r="AE564" s="1110"/>
      <c r="AF564" s="1068"/>
      <c r="AG564" s="1068"/>
      <c r="AH564" s="1068"/>
      <c r="AI564" s="1068"/>
      <c r="AJ564" s="1068"/>
      <c r="AK564" s="1068"/>
      <c r="AL564" s="1068"/>
      <c r="AM564" s="1068"/>
      <c r="AN564" s="1068"/>
      <c r="AO564" s="1068"/>
      <c r="AP564" s="1068"/>
      <c r="AQ564" s="1068"/>
      <c r="AR564" s="1068"/>
      <c r="AS564" s="1068"/>
      <c r="AT564" s="1068"/>
      <c r="AU564" s="1068"/>
      <c r="AV564" s="1068"/>
      <c r="AW564" s="1068"/>
      <c r="AX564" s="1069"/>
      <c r="AY564" s="1068"/>
      <c r="AZ564" s="1068"/>
      <c r="BA564" s="1068"/>
      <c r="BB564" s="1068"/>
      <c r="BC564" s="1068"/>
      <c r="BD564" s="1068"/>
      <c r="BE564" s="1068"/>
      <c r="BF564" s="1068"/>
      <c r="BG564" s="1068"/>
      <c r="BH564" s="1068"/>
      <c r="BI564" s="1068"/>
      <c r="BJ564" s="1068"/>
      <c r="BK564" s="1068"/>
      <c r="BL564" s="1068"/>
      <c r="BM564" s="1068"/>
      <c r="BN564" s="1068"/>
      <c r="BO564" s="1068"/>
      <c r="BP564" s="1068"/>
      <c r="BQ564" s="1068"/>
      <c r="BR564" s="1068"/>
      <c r="BS564" s="1110"/>
      <c r="BT564" s="1068"/>
      <c r="BU564" s="1068"/>
      <c r="BV564" s="1068"/>
      <c r="BW564" s="1068"/>
      <c r="BX564" s="1068"/>
      <c r="BY564" s="1068"/>
      <c r="BZ564" s="1068"/>
      <c r="CA564" s="1068"/>
      <c r="CB564" s="1068"/>
      <c r="CC564" s="1068"/>
      <c r="CD564" s="1068"/>
      <c r="CE564" s="1068"/>
      <c r="CF564" s="1068"/>
      <c r="CG564" s="1068"/>
      <c r="CH564" s="1068"/>
      <c r="CI564" s="1068"/>
      <c r="CJ564" s="1068"/>
      <c r="CK564" s="1068"/>
      <c r="CL564" s="1068"/>
      <c r="CM564" s="1110"/>
      <c r="CN564" s="1110"/>
    </row>
    <row r="565" spans="2:92">
      <c r="B565" s="1067"/>
      <c r="I565" s="1068"/>
      <c r="J565" s="1068"/>
      <c r="K565" s="1068"/>
      <c r="L565" s="1068"/>
      <c r="M565" s="1068"/>
      <c r="N565" s="1068"/>
      <c r="O565" s="1068"/>
      <c r="P565" s="1068"/>
      <c r="Q565" s="1068"/>
      <c r="R565" s="1068"/>
      <c r="S565" s="1068"/>
      <c r="T565" s="1068"/>
      <c r="U565" s="1068"/>
      <c r="V565" s="1068"/>
      <c r="W565" s="1068"/>
      <c r="X565" s="1068"/>
      <c r="Y565" s="1068"/>
      <c r="Z565" s="1068"/>
      <c r="AA565" s="1068"/>
      <c r="AB565" s="1110"/>
      <c r="AC565" s="1110"/>
      <c r="AD565" s="1110"/>
      <c r="AE565" s="1110"/>
      <c r="AF565" s="1068"/>
      <c r="AG565" s="1068"/>
      <c r="AH565" s="1068"/>
      <c r="AI565" s="1068"/>
      <c r="AJ565" s="1068"/>
      <c r="AK565" s="1068"/>
      <c r="AL565" s="1068"/>
      <c r="AM565" s="1068"/>
      <c r="AN565" s="1068"/>
      <c r="AO565" s="1068"/>
      <c r="AP565" s="1068"/>
      <c r="AQ565" s="1068"/>
      <c r="AR565" s="1068"/>
      <c r="AS565" s="1068"/>
      <c r="AT565" s="1068"/>
      <c r="AU565" s="1068"/>
      <c r="AV565" s="1068"/>
      <c r="AW565" s="1068"/>
      <c r="AX565" s="1069"/>
      <c r="AY565" s="1068"/>
      <c r="AZ565" s="1068"/>
      <c r="BA565" s="1068"/>
      <c r="BB565" s="1068"/>
      <c r="BC565" s="1068"/>
      <c r="BD565" s="1068"/>
      <c r="BE565" s="1068"/>
      <c r="BF565" s="1068"/>
      <c r="BG565" s="1068"/>
      <c r="BH565" s="1068"/>
      <c r="BI565" s="1068"/>
      <c r="BJ565" s="1068"/>
      <c r="BK565" s="1068"/>
      <c r="BL565" s="1068"/>
      <c r="BM565" s="1068"/>
      <c r="BN565" s="1068"/>
      <c r="BO565" s="1068"/>
      <c r="BP565" s="1068"/>
      <c r="BQ565" s="1068"/>
      <c r="BR565" s="1068"/>
      <c r="BS565" s="1110"/>
      <c r="BT565" s="1068"/>
      <c r="BU565" s="1068"/>
      <c r="BV565" s="1068"/>
      <c r="BW565" s="1068"/>
      <c r="BX565" s="1068"/>
      <c r="BY565" s="1068"/>
      <c r="BZ565" s="1068"/>
      <c r="CA565" s="1068"/>
      <c r="CB565" s="1068"/>
      <c r="CC565" s="1068"/>
      <c r="CD565" s="1068"/>
      <c r="CE565" s="1068"/>
      <c r="CF565" s="1068"/>
      <c r="CG565" s="1068"/>
      <c r="CH565" s="1068"/>
      <c r="CI565" s="1068"/>
      <c r="CJ565" s="1068"/>
      <c r="CK565" s="1068"/>
      <c r="CL565" s="1068"/>
      <c r="CM565" s="1110"/>
      <c r="CN565" s="1110"/>
    </row>
    <row r="566" spans="2:92">
      <c r="B566" s="1067"/>
      <c r="I566" s="1068"/>
      <c r="J566" s="1068"/>
      <c r="K566" s="1068"/>
      <c r="L566" s="1068"/>
      <c r="M566" s="1068"/>
      <c r="N566" s="1068"/>
      <c r="O566" s="1068"/>
      <c r="P566" s="1068"/>
      <c r="Q566" s="1068"/>
      <c r="R566" s="1068"/>
      <c r="S566" s="1068"/>
      <c r="T566" s="1068"/>
      <c r="U566" s="1068"/>
      <c r="V566" s="1068"/>
      <c r="W566" s="1068"/>
      <c r="X566" s="1068"/>
      <c r="Y566" s="1068"/>
      <c r="Z566" s="1068"/>
      <c r="AA566" s="1068"/>
      <c r="AB566" s="1110"/>
      <c r="AC566" s="1110"/>
      <c r="AD566" s="1110"/>
      <c r="AE566" s="1110"/>
      <c r="AF566" s="1068"/>
      <c r="AG566" s="1068"/>
      <c r="AH566" s="1068"/>
      <c r="AI566" s="1068"/>
      <c r="AJ566" s="1068"/>
      <c r="AK566" s="1068"/>
      <c r="AL566" s="1068"/>
      <c r="AM566" s="1068"/>
      <c r="AN566" s="1068"/>
      <c r="AO566" s="1068"/>
      <c r="AP566" s="1068"/>
      <c r="AQ566" s="1068"/>
      <c r="AR566" s="1068"/>
      <c r="AS566" s="1068"/>
      <c r="AT566" s="1068"/>
      <c r="AU566" s="1068"/>
      <c r="AV566" s="1068"/>
      <c r="AW566" s="1068"/>
      <c r="AX566" s="1069"/>
      <c r="AY566" s="1068"/>
      <c r="AZ566" s="1068"/>
      <c r="BA566" s="1068"/>
      <c r="BB566" s="1068"/>
      <c r="BC566" s="1068"/>
      <c r="BD566" s="1068"/>
      <c r="BE566" s="1068"/>
      <c r="BF566" s="1068"/>
      <c r="BG566" s="1068"/>
      <c r="BH566" s="1068"/>
      <c r="BI566" s="1068"/>
      <c r="BJ566" s="1068"/>
      <c r="BK566" s="1068"/>
      <c r="BL566" s="1068"/>
      <c r="BM566" s="1068"/>
      <c r="BN566" s="1068"/>
      <c r="BO566" s="1068"/>
      <c r="BP566" s="1068"/>
      <c r="BQ566" s="1068"/>
      <c r="BR566" s="1068"/>
      <c r="BS566" s="1110"/>
      <c r="BT566" s="1068"/>
      <c r="BU566" s="1068"/>
      <c r="BV566" s="1068"/>
      <c r="BW566" s="1068"/>
      <c r="BX566" s="1068"/>
      <c r="BY566" s="1068"/>
      <c r="BZ566" s="1068"/>
      <c r="CA566" s="1068"/>
      <c r="CB566" s="1068"/>
      <c r="CC566" s="1068"/>
      <c r="CD566" s="1068"/>
      <c r="CE566" s="1068"/>
      <c r="CF566" s="1068"/>
      <c r="CG566" s="1068"/>
      <c r="CH566" s="1068"/>
      <c r="CI566" s="1068"/>
      <c r="CJ566" s="1068"/>
      <c r="CK566" s="1068"/>
      <c r="CL566" s="1068"/>
      <c r="CM566" s="1110"/>
      <c r="CN566" s="1110"/>
    </row>
    <row r="567" spans="2:92">
      <c r="B567" s="1067"/>
      <c r="I567" s="1068"/>
      <c r="J567" s="1068"/>
      <c r="K567" s="1068"/>
      <c r="L567" s="1068"/>
      <c r="M567" s="1068"/>
      <c r="N567" s="1068"/>
      <c r="O567" s="1068"/>
      <c r="P567" s="1068"/>
      <c r="Q567" s="1068"/>
      <c r="R567" s="1068"/>
      <c r="S567" s="1068"/>
      <c r="T567" s="1068"/>
      <c r="U567" s="1068"/>
      <c r="V567" s="1068"/>
      <c r="W567" s="1068"/>
      <c r="X567" s="1068"/>
      <c r="Y567" s="1068"/>
      <c r="Z567" s="1068"/>
      <c r="AA567" s="1068"/>
      <c r="AB567" s="1110"/>
      <c r="AC567" s="1110"/>
      <c r="AD567" s="1110"/>
      <c r="AE567" s="1110"/>
      <c r="AF567" s="1068"/>
      <c r="AG567" s="1068"/>
      <c r="AH567" s="1068"/>
      <c r="AI567" s="1068"/>
      <c r="AJ567" s="1068"/>
      <c r="AK567" s="1068"/>
      <c r="AL567" s="1068"/>
      <c r="AM567" s="1068"/>
      <c r="AN567" s="1068"/>
      <c r="AO567" s="1068"/>
      <c r="AP567" s="1068"/>
      <c r="AQ567" s="1068"/>
      <c r="AR567" s="1068"/>
      <c r="AS567" s="1068"/>
      <c r="AT567" s="1068"/>
      <c r="AU567" s="1068"/>
      <c r="AV567" s="1068"/>
      <c r="AW567" s="1068"/>
      <c r="AX567" s="1069"/>
      <c r="AY567" s="1068"/>
      <c r="AZ567" s="1068"/>
      <c r="BA567" s="1068"/>
      <c r="BB567" s="1068"/>
      <c r="BC567" s="1068"/>
      <c r="BD567" s="1068"/>
      <c r="BE567" s="1068"/>
      <c r="BF567" s="1068"/>
      <c r="BG567" s="1068"/>
      <c r="BH567" s="1068"/>
      <c r="BI567" s="1068"/>
      <c r="BJ567" s="1068"/>
      <c r="BK567" s="1068"/>
      <c r="BL567" s="1068"/>
      <c r="BM567" s="1068"/>
      <c r="BN567" s="1068"/>
      <c r="BO567" s="1068"/>
      <c r="BP567" s="1068"/>
      <c r="BQ567" s="1068"/>
      <c r="BR567" s="1068"/>
      <c r="BS567" s="1110"/>
      <c r="BT567" s="1068"/>
      <c r="BU567" s="1068"/>
      <c r="BV567" s="1068"/>
      <c r="BW567" s="1068"/>
      <c r="BX567" s="1068"/>
      <c r="BY567" s="1068"/>
      <c r="BZ567" s="1068"/>
      <c r="CA567" s="1068"/>
      <c r="CB567" s="1068"/>
      <c r="CC567" s="1068"/>
      <c r="CD567" s="1068"/>
      <c r="CE567" s="1068"/>
      <c r="CF567" s="1068"/>
      <c r="CG567" s="1068"/>
      <c r="CH567" s="1068"/>
      <c r="CI567" s="1068"/>
      <c r="CJ567" s="1068"/>
      <c r="CK567" s="1068"/>
      <c r="CL567" s="1068"/>
      <c r="CM567" s="1110"/>
      <c r="CN567" s="1110"/>
    </row>
    <row r="568" spans="2:92">
      <c r="B568" s="1067"/>
      <c r="I568" s="1068"/>
      <c r="J568" s="1068"/>
      <c r="K568" s="1068"/>
      <c r="L568" s="1068"/>
      <c r="M568" s="1068"/>
      <c r="N568" s="1068"/>
      <c r="O568" s="1068"/>
      <c r="P568" s="1068"/>
      <c r="Q568" s="1068"/>
      <c r="R568" s="1068"/>
      <c r="S568" s="1068"/>
      <c r="T568" s="1068"/>
      <c r="U568" s="1068"/>
      <c r="V568" s="1068"/>
      <c r="W568" s="1068"/>
      <c r="X568" s="1068"/>
      <c r="Y568" s="1068"/>
      <c r="Z568" s="1068"/>
      <c r="AA568" s="1068"/>
      <c r="AB568" s="1110"/>
      <c r="AC568" s="1110"/>
      <c r="AD568" s="1110"/>
      <c r="AE568" s="1110"/>
      <c r="AF568" s="1068"/>
      <c r="AG568" s="1068"/>
      <c r="AH568" s="1068"/>
      <c r="AI568" s="1068"/>
      <c r="AJ568" s="1068"/>
      <c r="AK568" s="1068"/>
      <c r="AL568" s="1068"/>
      <c r="AM568" s="1068"/>
      <c r="AN568" s="1068"/>
      <c r="AO568" s="1068"/>
      <c r="AP568" s="1068"/>
      <c r="AQ568" s="1068"/>
      <c r="AR568" s="1068"/>
      <c r="AS568" s="1068"/>
      <c r="AT568" s="1068"/>
      <c r="AU568" s="1068"/>
      <c r="AV568" s="1068"/>
      <c r="AW568" s="1068"/>
      <c r="AX568" s="1069"/>
      <c r="AY568" s="1068"/>
      <c r="AZ568" s="1068"/>
      <c r="BA568" s="1068"/>
      <c r="BB568" s="1068"/>
      <c r="BC568" s="1068"/>
      <c r="BD568" s="1068"/>
      <c r="BE568" s="1068"/>
      <c r="BF568" s="1068"/>
      <c r="BG568" s="1068"/>
      <c r="BH568" s="1068"/>
      <c r="BI568" s="1068"/>
      <c r="BJ568" s="1068"/>
      <c r="BK568" s="1068"/>
      <c r="BL568" s="1068"/>
      <c r="BM568" s="1068"/>
      <c r="BN568" s="1068"/>
      <c r="BO568" s="1068"/>
      <c r="BP568" s="1068"/>
      <c r="BQ568" s="1068"/>
      <c r="BR568" s="1068"/>
      <c r="BS568" s="1110"/>
      <c r="BT568" s="1068"/>
      <c r="BU568" s="1068"/>
      <c r="BV568" s="1068"/>
      <c r="BW568" s="1068"/>
      <c r="BX568" s="1068"/>
      <c r="BY568" s="1068"/>
      <c r="BZ568" s="1068"/>
      <c r="CA568" s="1068"/>
      <c r="CB568" s="1068"/>
      <c r="CC568" s="1068"/>
      <c r="CD568" s="1068"/>
      <c r="CE568" s="1068"/>
      <c r="CF568" s="1068"/>
      <c r="CG568" s="1068"/>
      <c r="CH568" s="1068"/>
      <c r="CI568" s="1068"/>
      <c r="CJ568" s="1068"/>
      <c r="CK568" s="1068"/>
      <c r="CL568" s="1068"/>
      <c r="CM568" s="1110"/>
      <c r="CN568" s="1110"/>
    </row>
    <row r="569" spans="2:92">
      <c r="B569" s="1067"/>
      <c r="I569" s="1068"/>
      <c r="J569" s="1068"/>
      <c r="K569" s="1068"/>
      <c r="L569" s="1068"/>
      <c r="M569" s="1068"/>
      <c r="N569" s="1068"/>
      <c r="O569" s="1068"/>
      <c r="P569" s="1068"/>
      <c r="Q569" s="1068"/>
      <c r="R569" s="1068"/>
      <c r="S569" s="1068"/>
      <c r="T569" s="1068"/>
      <c r="U569" s="1068"/>
      <c r="V569" s="1068"/>
      <c r="W569" s="1068"/>
      <c r="X569" s="1068"/>
      <c r="Y569" s="1068"/>
      <c r="Z569" s="1068"/>
      <c r="AA569" s="1068"/>
      <c r="AB569" s="1110"/>
      <c r="AC569" s="1110"/>
      <c r="AD569" s="1110"/>
      <c r="AE569" s="1110"/>
      <c r="AF569" s="1068"/>
      <c r="AG569" s="1068"/>
      <c r="AH569" s="1068"/>
      <c r="AI569" s="1068"/>
      <c r="AJ569" s="1068"/>
      <c r="AK569" s="1068"/>
      <c r="AL569" s="1068"/>
      <c r="AM569" s="1068"/>
      <c r="AN569" s="1068"/>
      <c r="AO569" s="1068"/>
      <c r="AP569" s="1068"/>
      <c r="AQ569" s="1068"/>
      <c r="AR569" s="1068"/>
      <c r="AS569" s="1068"/>
      <c r="AT569" s="1068"/>
      <c r="AU569" s="1068"/>
      <c r="AV569" s="1068"/>
      <c r="AW569" s="1068"/>
      <c r="AX569" s="1069"/>
      <c r="AY569" s="1068"/>
      <c r="AZ569" s="1068"/>
      <c r="BA569" s="1068"/>
      <c r="BB569" s="1068"/>
      <c r="BC569" s="1068"/>
      <c r="BD569" s="1068"/>
      <c r="BE569" s="1068"/>
      <c r="BF569" s="1068"/>
      <c r="BG569" s="1068"/>
      <c r="BH569" s="1068"/>
      <c r="BI569" s="1068"/>
      <c r="BJ569" s="1068"/>
      <c r="BK569" s="1068"/>
      <c r="BL569" s="1068"/>
      <c r="BM569" s="1068"/>
      <c r="BN569" s="1068"/>
      <c r="BO569" s="1068"/>
      <c r="BP569" s="1068"/>
      <c r="BQ569" s="1068"/>
      <c r="BR569" s="1068"/>
      <c r="BS569" s="1110"/>
      <c r="BT569" s="1068"/>
      <c r="BU569" s="1068"/>
      <c r="BV569" s="1068"/>
      <c r="BW569" s="1068"/>
      <c r="BX569" s="1068"/>
      <c r="BY569" s="1068"/>
      <c r="BZ569" s="1068"/>
      <c r="CA569" s="1068"/>
      <c r="CB569" s="1068"/>
      <c r="CC569" s="1068"/>
      <c r="CD569" s="1068"/>
      <c r="CE569" s="1068"/>
      <c r="CF569" s="1068"/>
      <c r="CG569" s="1068"/>
      <c r="CH569" s="1068"/>
      <c r="CI569" s="1068"/>
      <c r="CJ569" s="1068"/>
      <c r="CK569" s="1068"/>
      <c r="CL569" s="1068"/>
      <c r="CM569" s="1110"/>
      <c r="CN569" s="1110"/>
    </row>
    <row r="570" spans="2:92">
      <c r="B570" s="1067"/>
      <c r="I570" s="1068"/>
      <c r="J570" s="1068"/>
      <c r="K570" s="1068"/>
      <c r="L570" s="1068"/>
      <c r="M570" s="1068"/>
      <c r="N570" s="1068"/>
      <c r="O570" s="1068"/>
      <c r="P570" s="1068"/>
      <c r="Q570" s="1068"/>
      <c r="R570" s="1068"/>
      <c r="S570" s="1068"/>
      <c r="T570" s="1068"/>
      <c r="U570" s="1068"/>
      <c r="V570" s="1068"/>
      <c r="W570" s="1068"/>
      <c r="X570" s="1068"/>
      <c r="Y570" s="1068"/>
      <c r="Z570" s="1068"/>
      <c r="AA570" s="1068"/>
      <c r="AB570" s="1110"/>
      <c r="AC570" s="1110"/>
      <c r="AD570" s="1110"/>
      <c r="AE570" s="1110"/>
      <c r="AF570" s="1068"/>
      <c r="AG570" s="1068"/>
      <c r="AH570" s="1068"/>
      <c r="AI570" s="1068"/>
      <c r="AJ570" s="1068"/>
      <c r="AK570" s="1068"/>
      <c r="AL570" s="1068"/>
      <c r="AM570" s="1068"/>
      <c r="AN570" s="1068"/>
      <c r="AO570" s="1068"/>
      <c r="AP570" s="1068"/>
      <c r="AQ570" s="1068"/>
      <c r="AR570" s="1068"/>
      <c r="AS570" s="1068"/>
      <c r="AT570" s="1068"/>
      <c r="AU570" s="1068"/>
      <c r="AV570" s="1068"/>
      <c r="AW570" s="1068"/>
      <c r="AX570" s="1069"/>
      <c r="AY570" s="1068"/>
      <c r="AZ570" s="1068"/>
      <c r="BA570" s="1068"/>
      <c r="BB570" s="1068"/>
      <c r="BC570" s="1068"/>
      <c r="BD570" s="1068"/>
      <c r="BE570" s="1068"/>
      <c r="BF570" s="1068"/>
      <c r="BG570" s="1068"/>
      <c r="BH570" s="1068"/>
      <c r="BI570" s="1068"/>
      <c r="BJ570" s="1068"/>
      <c r="BK570" s="1068"/>
      <c r="BL570" s="1068"/>
      <c r="BM570" s="1068"/>
      <c r="BN570" s="1068"/>
      <c r="BO570" s="1068"/>
      <c r="BP570" s="1068"/>
      <c r="BQ570" s="1068"/>
      <c r="BR570" s="1068"/>
      <c r="BS570" s="1110"/>
      <c r="BT570" s="1068"/>
      <c r="BU570" s="1068"/>
      <c r="BV570" s="1068"/>
      <c r="BW570" s="1068"/>
      <c r="BX570" s="1068"/>
      <c r="BY570" s="1068"/>
      <c r="BZ570" s="1068"/>
      <c r="CA570" s="1068"/>
      <c r="CB570" s="1068"/>
      <c r="CC570" s="1068"/>
      <c r="CD570" s="1068"/>
      <c r="CE570" s="1068"/>
      <c r="CF570" s="1068"/>
      <c r="CG570" s="1068"/>
      <c r="CH570" s="1068"/>
      <c r="CI570" s="1068"/>
      <c r="CJ570" s="1068"/>
      <c r="CK570" s="1068"/>
      <c r="CL570" s="1068"/>
      <c r="CM570" s="1110"/>
      <c r="CN570" s="1110"/>
    </row>
    <row r="571" spans="2:92">
      <c r="B571" s="1067"/>
      <c r="I571" s="1068"/>
      <c r="J571" s="1068"/>
      <c r="K571" s="1068"/>
      <c r="L571" s="1068"/>
      <c r="M571" s="1068"/>
      <c r="N571" s="1068"/>
      <c r="O571" s="1068"/>
      <c r="P571" s="1068"/>
      <c r="Q571" s="1068"/>
      <c r="R571" s="1068"/>
      <c r="S571" s="1068"/>
      <c r="T571" s="1068"/>
      <c r="U571" s="1068"/>
      <c r="V571" s="1068"/>
      <c r="W571" s="1068"/>
      <c r="X571" s="1068"/>
      <c r="Y571" s="1068"/>
      <c r="Z571" s="1068"/>
      <c r="AA571" s="1068"/>
      <c r="AB571" s="1110"/>
      <c r="AC571" s="1110"/>
      <c r="AD571" s="1110"/>
      <c r="AE571" s="1110"/>
      <c r="AF571" s="1068"/>
      <c r="AG571" s="1068"/>
      <c r="AH571" s="1068"/>
      <c r="AI571" s="1068"/>
      <c r="AJ571" s="1068"/>
      <c r="AK571" s="1068"/>
      <c r="AL571" s="1068"/>
      <c r="AM571" s="1068"/>
      <c r="AN571" s="1068"/>
      <c r="AO571" s="1068"/>
      <c r="AP571" s="1068"/>
      <c r="AQ571" s="1068"/>
      <c r="AR571" s="1068"/>
      <c r="AS571" s="1068"/>
      <c r="AT571" s="1068"/>
      <c r="AU571" s="1068"/>
      <c r="AV571" s="1068"/>
      <c r="AW571" s="1068"/>
      <c r="AX571" s="1069"/>
      <c r="AY571" s="1068"/>
      <c r="AZ571" s="1068"/>
      <c r="BA571" s="1068"/>
      <c r="BB571" s="1068"/>
      <c r="BC571" s="1068"/>
      <c r="BD571" s="1068"/>
      <c r="BE571" s="1068"/>
      <c r="BF571" s="1068"/>
      <c r="BG571" s="1068"/>
      <c r="BH571" s="1068"/>
      <c r="BI571" s="1068"/>
      <c r="BJ571" s="1068"/>
      <c r="BK571" s="1068"/>
      <c r="BL571" s="1068"/>
      <c r="BM571" s="1068"/>
      <c r="BN571" s="1068"/>
      <c r="BO571" s="1068"/>
      <c r="BP571" s="1068"/>
      <c r="BQ571" s="1068"/>
      <c r="BR571" s="1068"/>
      <c r="BS571" s="1110"/>
      <c r="BT571" s="1068"/>
      <c r="BU571" s="1068"/>
      <c r="BV571" s="1068"/>
      <c r="BW571" s="1068"/>
      <c r="BX571" s="1068"/>
      <c r="BY571" s="1068"/>
      <c r="BZ571" s="1068"/>
      <c r="CA571" s="1068"/>
      <c r="CB571" s="1068"/>
      <c r="CC571" s="1068"/>
      <c r="CD571" s="1068"/>
      <c r="CE571" s="1068"/>
      <c r="CF571" s="1068"/>
      <c r="CG571" s="1068"/>
      <c r="CH571" s="1068"/>
      <c r="CI571" s="1068"/>
      <c r="CJ571" s="1068"/>
      <c r="CK571" s="1068"/>
      <c r="CL571" s="1068"/>
      <c r="CM571" s="1110"/>
      <c r="CN571" s="1110"/>
    </row>
    <row r="572" spans="2:92">
      <c r="B572" s="1067"/>
      <c r="I572" s="1068"/>
      <c r="J572" s="1068"/>
      <c r="K572" s="1068"/>
      <c r="L572" s="1068"/>
      <c r="M572" s="1068"/>
      <c r="N572" s="1068"/>
      <c r="O572" s="1068"/>
      <c r="P572" s="1068"/>
      <c r="Q572" s="1068"/>
      <c r="R572" s="1068"/>
      <c r="S572" s="1068"/>
      <c r="T572" s="1068"/>
      <c r="U572" s="1068"/>
      <c r="V572" s="1068"/>
      <c r="W572" s="1068"/>
      <c r="X572" s="1068"/>
      <c r="Y572" s="1068"/>
      <c r="Z572" s="1068"/>
      <c r="AA572" s="1068"/>
      <c r="AB572" s="1110"/>
      <c r="AC572" s="1110"/>
      <c r="AD572" s="1110"/>
      <c r="AE572" s="1110"/>
      <c r="AF572" s="1068"/>
      <c r="AG572" s="1068"/>
      <c r="AH572" s="1068"/>
      <c r="AI572" s="1068"/>
      <c r="AJ572" s="1068"/>
      <c r="AK572" s="1068"/>
      <c r="AL572" s="1068"/>
      <c r="AM572" s="1068"/>
      <c r="AN572" s="1068"/>
      <c r="AO572" s="1068"/>
      <c r="AP572" s="1068"/>
      <c r="AQ572" s="1068"/>
      <c r="AR572" s="1068"/>
      <c r="AS572" s="1068"/>
      <c r="AT572" s="1068"/>
      <c r="AU572" s="1068"/>
      <c r="AV572" s="1068"/>
      <c r="AW572" s="1068"/>
      <c r="AX572" s="1069"/>
      <c r="AY572" s="1068"/>
      <c r="AZ572" s="1068"/>
      <c r="BA572" s="1068"/>
      <c r="BB572" s="1068"/>
      <c r="BC572" s="1068"/>
      <c r="BD572" s="1068"/>
      <c r="BE572" s="1068"/>
      <c r="BF572" s="1068"/>
      <c r="BG572" s="1068"/>
      <c r="BH572" s="1068"/>
      <c r="BI572" s="1068"/>
      <c r="BJ572" s="1068"/>
      <c r="BK572" s="1068"/>
      <c r="BL572" s="1068"/>
      <c r="BM572" s="1068"/>
      <c r="BN572" s="1068"/>
      <c r="BO572" s="1068"/>
      <c r="BP572" s="1068"/>
      <c r="BQ572" s="1068"/>
      <c r="BR572" s="1068"/>
      <c r="BS572" s="1110"/>
      <c r="BT572" s="1068"/>
      <c r="BU572" s="1068"/>
      <c r="BV572" s="1068"/>
      <c r="BW572" s="1068"/>
      <c r="BX572" s="1068"/>
      <c r="BY572" s="1068"/>
      <c r="BZ572" s="1068"/>
      <c r="CA572" s="1068"/>
      <c r="CB572" s="1068"/>
      <c r="CC572" s="1068"/>
      <c r="CD572" s="1068"/>
      <c r="CE572" s="1068"/>
      <c r="CF572" s="1068"/>
      <c r="CG572" s="1068"/>
      <c r="CH572" s="1068"/>
      <c r="CI572" s="1068"/>
      <c r="CJ572" s="1068"/>
      <c r="CK572" s="1068"/>
      <c r="CL572" s="1068"/>
      <c r="CM572" s="1110"/>
      <c r="CN572" s="1110"/>
    </row>
    <row r="573" spans="2:92">
      <c r="B573" s="1067"/>
      <c r="I573" s="1068"/>
      <c r="J573" s="1068"/>
      <c r="K573" s="1068"/>
      <c r="L573" s="1068"/>
      <c r="M573" s="1068"/>
      <c r="N573" s="1068"/>
      <c r="O573" s="1068"/>
      <c r="P573" s="1068"/>
      <c r="Q573" s="1068"/>
      <c r="R573" s="1068"/>
      <c r="S573" s="1068"/>
      <c r="T573" s="1068"/>
      <c r="U573" s="1068"/>
      <c r="V573" s="1068"/>
      <c r="W573" s="1068"/>
      <c r="X573" s="1068"/>
      <c r="Y573" s="1068"/>
      <c r="Z573" s="1068"/>
      <c r="AA573" s="1068"/>
      <c r="AB573" s="1110"/>
      <c r="AC573" s="1110"/>
      <c r="AD573" s="1110"/>
      <c r="AE573" s="1110"/>
      <c r="AF573" s="1068"/>
      <c r="AG573" s="1068"/>
      <c r="AH573" s="1068"/>
      <c r="AI573" s="1068"/>
      <c r="AJ573" s="1068"/>
      <c r="AK573" s="1068"/>
      <c r="AL573" s="1068"/>
      <c r="AM573" s="1068"/>
      <c r="AN573" s="1068"/>
      <c r="AO573" s="1068"/>
      <c r="AP573" s="1068"/>
      <c r="AQ573" s="1068"/>
      <c r="AR573" s="1068"/>
      <c r="AS573" s="1068"/>
      <c r="AT573" s="1068"/>
      <c r="AU573" s="1068"/>
      <c r="AV573" s="1068"/>
      <c r="AW573" s="1068"/>
      <c r="AX573" s="1069"/>
      <c r="AY573" s="1068"/>
      <c r="AZ573" s="1068"/>
      <c r="BA573" s="1068"/>
      <c r="BB573" s="1068"/>
      <c r="BC573" s="1068"/>
      <c r="BD573" s="1068"/>
      <c r="BE573" s="1068"/>
      <c r="BF573" s="1068"/>
      <c r="BG573" s="1068"/>
      <c r="BH573" s="1068"/>
      <c r="BI573" s="1068"/>
      <c r="BJ573" s="1068"/>
      <c r="BK573" s="1068"/>
      <c r="BL573" s="1068"/>
      <c r="BM573" s="1068"/>
      <c r="BN573" s="1068"/>
      <c r="BO573" s="1068"/>
      <c r="BP573" s="1068"/>
      <c r="BQ573" s="1068"/>
      <c r="BR573" s="1068"/>
      <c r="BS573" s="1110"/>
      <c r="BT573" s="1068"/>
      <c r="BU573" s="1068"/>
      <c r="BV573" s="1068"/>
      <c r="BW573" s="1068"/>
      <c r="BX573" s="1068"/>
      <c r="BY573" s="1068"/>
      <c r="BZ573" s="1068"/>
      <c r="CA573" s="1068"/>
      <c r="CB573" s="1068"/>
      <c r="CC573" s="1068"/>
      <c r="CD573" s="1068"/>
      <c r="CE573" s="1068"/>
      <c r="CF573" s="1068"/>
      <c r="CG573" s="1068"/>
      <c r="CH573" s="1068"/>
      <c r="CI573" s="1068"/>
      <c r="CJ573" s="1068"/>
      <c r="CK573" s="1068"/>
      <c r="CL573" s="1068"/>
      <c r="CM573" s="1110"/>
      <c r="CN573" s="1110"/>
    </row>
    <row r="574" spans="2:92">
      <c r="B574" s="1067"/>
      <c r="I574" s="1068"/>
      <c r="J574" s="1068"/>
      <c r="K574" s="1068"/>
      <c r="L574" s="1068"/>
      <c r="M574" s="1068"/>
      <c r="N574" s="1068"/>
      <c r="O574" s="1068"/>
      <c r="P574" s="1068"/>
      <c r="Q574" s="1068"/>
      <c r="R574" s="1068"/>
      <c r="S574" s="1068"/>
      <c r="T574" s="1068"/>
      <c r="U574" s="1068"/>
      <c r="V574" s="1068"/>
      <c r="W574" s="1068"/>
      <c r="X574" s="1068"/>
      <c r="Y574" s="1068"/>
      <c r="Z574" s="1068"/>
      <c r="AA574" s="1068"/>
      <c r="AB574" s="1110"/>
      <c r="AC574" s="1110"/>
      <c r="AD574" s="1110"/>
      <c r="AE574" s="1110"/>
      <c r="AF574" s="1068"/>
      <c r="AG574" s="1068"/>
      <c r="AH574" s="1068"/>
      <c r="AI574" s="1068"/>
      <c r="AJ574" s="1068"/>
      <c r="AK574" s="1068"/>
      <c r="AL574" s="1068"/>
      <c r="AM574" s="1068"/>
      <c r="AN574" s="1068"/>
      <c r="AO574" s="1068"/>
      <c r="AP574" s="1068"/>
      <c r="AQ574" s="1068"/>
      <c r="AR574" s="1068"/>
      <c r="AS574" s="1068"/>
      <c r="AT574" s="1068"/>
      <c r="AU574" s="1068"/>
      <c r="AV574" s="1068"/>
      <c r="AW574" s="1068"/>
      <c r="AX574" s="1069"/>
      <c r="AY574" s="1068"/>
      <c r="AZ574" s="1068"/>
      <c r="BA574" s="1068"/>
      <c r="BB574" s="1068"/>
      <c r="BC574" s="1068"/>
      <c r="BD574" s="1068"/>
      <c r="BE574" s="1068"/>
      <c r="BF574" s="1068"/>
      <c r="BG574" s="1068"/>
      <c r="BH574" s="1068"/>
      <c r="BI574" s="1068"/>
      <c r="BJ574" s="1068"/>
      <c r="BK574" s="1068"/>
      <c r="BL574" s="1068"/>
      <c r="BM574" s="1068"/>
      <c r="BN574" s="1068"/>
      <c r="BO574" s="1068"/>
      <c r="BP574" s="1068"/>
      <c r="BQ574" s="1068"/>
      <c r="BR574" s="1068"/>
      <c r="BS574" s="1110"/>
      <c r="BT574" s="1068"/>
      <c r="BU574" s="1068"/>
      <c r="BV574" s="1068"/>
      <c r="BW574" s="1068"/>
      <c r="BX574" s="1068"/>
      <c r="BY574" s="1068"/>
      <c r="BZ574" s="1068"/>
      <c r="CA574" s="1068"/>
      <c r="CB574" s="1068"/>
      <c r="CC574" s="1068"/>
      <c r="CD574" s="1068"/>
      <c r="CE574" s="1068"/>
      <c r="CF574" s="1068"/>
      <c r="CG574" s="1068"/>
      <c r="CH574" s="1068"/>
      <c r="CI574" s="1068"/>
      <c r="CJ574" s="1068"/>
      <c r="CK574" s="1068"/>
      <c r="CL574" s="1068"/>
      <c r="CM574" s="1110"/>
      <c r="CN574" s="1110"/>
    </row>
    <row r="575" spans="2:92">
      <c r="B575" s="1067"/>
      <c r="I575" s="1068"/>
      <c r="J575" s="1068"/>
      <c r="K575" s="1068"/>
      <c r="L575" s="1068"/>
      <c r="M575" s="1068"/>
      <c r="N575" s="1068"/>
      <c r="O575" s="1068"/>
      <c r="P575" s="1068"/>
      <c r="Q575" s="1068"/>
      <c r="R575" s="1068"/>
      <c r="S575" s="1068"/>
      <c r="T575" s="1068"/>
      <c r="U575" s="1068"/>
      <c r="V575" s="1068"/>
      <c r="W575" s="1068"/>
      <c r="X575" s="1068"/>
      <c r="Y575" s="1068"/>
      <c r="Z575" s="1068"/>
      <c r="AA575" s="1068"/>
      <c r="AB575" s="1110"/>
      <c r="AC575" s="1110"/>
      <c r="AD575" s="1110"/>
      <c r="AE575" s="1110"/>
      <c r="AF575" s="1068"/>
      <c r="AG575" s="1068"/>
      <c r="AH575" s="1068"/>
      <c r="AI575" s="1068"/>
      <c r="AJ575" s="1068"/>
      <c r="AK575" s="1068"/>
      <c r="AL575" s="1068"/>
      <c r="AM575" s="1068"/>
      <c r="AN575" s="1068"/>
      <c r="AO575" s="1068"/>
      <c r="AP575" s="1068"/>
      <c r="AQ575" s="1068"/>
      <c r="AR575" s="1068"/>
      <c r="AS575" s="1068"/>
      <c r="AT575" s="1068"/>
      <c r="AU575" s="1068"/>
      <c r="AV575" s="1068"/>
      <c r="AW575" s="1068"/>
      <c r="AX575" s="1069"/>
      <c r="AY575" s="1068"/>
      <c r="AZ575" s="1068"/>
      <c r="BA575" s="1068"/>
      <c r="BB575" s="1068"/>
      <c r="BC575" s="1068"/>
      <c r="BD575" s="1068"/>
      <c r="BE575" s="1068"/>
      <c r="BF575" s="1068"/>
      <c r="BG575" s="1068"/>
      <c r="BH575" s="1068"/>
      <c r="BI575" s="1068"/>
      <c r="BJ575" s="1068"/>
      <c r="BK575" s="1068"/>
      <c r="BL575" s="1068"/>
      <c r="BM575" s="1068"/>
      <c r="BN575" s="1068"/>
      <c r="BO575" s="1068"/>
      <c r="BP575" s="1068"/>
      <c r="BQ575" s="1068"/>
      <c r="BR575" s="1068"/>
      <c r="BS575" s="1110"/>
      <c r="BT575" s="1068"/>
      <c r="BU575" s="1068"/>
      <c r="BV575" s="1068"/>
      <c r="BW575" s="1068"/>
      <c r="BX575" s="1068"/>
      <c r="BY575" s="1068"/>
      <c r="BZ575" s="1068"/>
      <c r="CA575" s="1068"/>
      <c r="CB575" s="1068"/>
      <c r="CC575" s="1068"/>
      <c r="CD575" s="1068"/>
      <c r="CE575" s="1068"/>
      <c r="CF575" s="1068"/>
      <c r="CG575" s="1068"/>
      <c r="CH575" s="1068"/>
      <c r="CI575" s="1068"/>
      <c r="CJ575" s="1068"/>
      <c r="CK575" s="1068"/>
      <c r="CL575" s="1068"/>
      <c r="CM575" s="1110"/>
      <c r="CN575" s="1110"/>
    </row>
    <row r="576" spans="2:92">
      <c r="B576" s="1067"/>
      <c r="I576" s="1068"/>
      <c r="J576" s="1068"/>
      <c r="K576" s="1068"/>
      <c r="L576" s="1068"/>
      <c r="M576" s="1068"/>
      <c r="N576" s="1068"/>
      <c r="O576" s="1068"/>
      <c r="P576" s="1068"/>
      <c r="Q576" s="1068"/>
      <c r="R576" s="1068"/>
      <c r="S576" s="1068"/>
      <c r="T576" s="1068"/>
      <c r="U576" s="1068"/>
      <c r="V576" s="1068"/>
      <c r="W576" s="1068"/>
      <c r="X576" s="1068"/>
      <c r="Y576" s="1068"/>
      <c r="Z576" s="1068"/>
      <c r="AA576" s="1068"/>
      <c r="AB576" s="1110"/>
      <c r="AC576" s="1110"/>
      <c r="AD576" s="1110"/>
      <c r="AE576" s="1110"/>
      <c r="AF576" s="1068"/>
      <c r="AG576" s="1068"/>
      <c r="AH576" s="1068"/>
      <c r="AI576" s="1068"/>
      <c r="AJ576" s="1068"/>
      <c r="AK576" s="1068"/>
      <c r="AL576" s="1068"/>
      <c r="AM576" s="1068"/>
      <c r="AN576" s="1068"/>
      <c r="AO576" s="1068"/>
      <c r="AP576" s="1068"/>
      <c r="AQ576" s="1068"/>
      <c r="AR576" s="1068"/>
      <c r="AS576" s="1068"/>
      <c r="AT576" s="1068"/>
      <c r="AU576" s="1068"/>
      <c r="AV576" s="1068"/>
      <c r="AW576" s="1068"/>
      <c r="AX576" s="1069"/>
      <c r="AY576" s="1068"/>
      <c r="AZ576" s="1068"/>
      <c r="BA576" s="1068"/>
      <c r="BB576" s="1068"/>
      <c r="BC576" s="1068"/>
      <c r="BD576" s="1068"/>
      <c r="BE576" s="1068"/>
      <c r="BF576" s="1068"/>
      <c r="BG576" s="1068"/>
      <c r="BH576" s="1068"/>
      <c r="BI576" s="1068"/>
      <c r="BJ576" s="1068"/>
      <c r="BK576" s="1068"/>
      <c r="BL576" s="1068"/>
      <c r="BM576" s="1068"/>
      <c r="BN576" s="1068"/>
      <c r="BO576" s="1068"/>
      <c r="BP576" s="1068"/>
      <c r="BQ576" s="1068"/>
      <c r="BR576" s="1068"/>
      <c r="BS576" s="1110"/>
      <c r="BT576" s="1068"/>
      <c r="BU576" s="1068"/>
      <c r="BV576" s="1068"/>
      <c r="BW576" s="1068"/>
      <c r="BX576" s="1068"/>
      <c r="BY576" s="1068"/>
      <c r="BZ576" s="1068"/>
      <c r="CA576" s="1068"/>
      <c r="CB576" s="1068"/>
      <c r="CC576" s="1068"/>
      <c r="CD576" s="1068"/>
      <c r="CE576" s="1068"/>
      <c r="CF576" s="1068"/>
      <c r="CG576" s="1068"/>
      <c r="CH576" s="1068"/>
      <c r="CI576" s="1068"/>
      <c r="CJ576" s="1068"/>
      <c r="CK576" s="1068"/>
      <c r="CL576" s="1068"/>
      <c r="CM576" s="1110"/>
      <c r="CN576" s="1110"/>
    </row>
    <row r="577" spans="2:92">
      <c r="B577" s="1067"/>
      <c r="I577" s="1068"/>
      <c r="J577" s="1068"/>
      <c r="K577" s="1068"/>
      <c r="L577" s="1068"/>
      <c r="M577" s="1068"/>
      <c r="N577" s="1068"/>
      <c r="O577" s="1068"/>
      <c r="P577" s="1068"/>
      <c r="Q577" s="1068"/>
      <c r="R577" s="1068"/>
      <c r="S577" s="1068"/>
      <c r="T577" s="1068"/>
      <c r="U577" s="1068"/>
      <c r="V577" s="1068"/>
      <c r="W577" s="1068"/>
      <c r="X577" s="1068"/>
      <c r="Y577" s="1068"/>
      <c r="Z577" s="1068"/>
      <c r="AA577" s="1068"/>
      <c r="AB577" s="1110"/>
      <c r="AC577" s="1110"/>
      <c r="AD577" s="1110"/>
      <c r="AE577" s="1110"/>
      <c r="AF577" s="1068"/>
      <c r="AG577" s="1068"/>
      <c r="AH577" s="1068"/>
      <c r="AI577" s="1068"/>
      <c r="AJ577" s="1068"/>
      <c r="AK577" s="1068"/>
      <c r="AL577" s="1068"/>
      <c r="AM577" s="1068"/>
      <c r="AN577" s="1068"/>
      <c r="AO577" s="1068"/>
      <c r="AP577" s="1068"/>
      <c r="AQ577" s="1068"/>
      <c r="AR577" s="1068"/>
      <c r="AS577" s="1068"/>
      <c r="AT577" s="1068"/>
      <c r="AU577" s="1068"/>
      <c r="AV577" s="1068"/>
      <c r="AW577" s="1068"/>
      <c r="AX577" s="1069"/>
      <c r="AY577" s="1068"/>
      <c r="AZ577" s="1068"/>
      <c r="BA577" s="1068"/>
      <c r="BB577" s="1068"/>
      <c r="BC577" s="1068"/>
      <c r="BD577" s="1068"/>
      <c r="BE577" s="1068"/>
      <c r="BF577" s="1068"/>
      <c r="BG577" s="1068"/>
      <c r="BH577" s="1068"/>
      <c r="BI577" s="1068"/>
      <c r="BJ577" s="1068"/>
      <c r="BK577" s="1068"/>
      <c r="BL577" s="1068"/>
      <c r="BM577" s="1068"/>
      <c r="BN577" s="1068"/>
      <c r="BO577" s="1068"/>
      <c r="BP577" s="1068"/>
      <c r="BQ577" s="1068"/>
      <c r="BR577" s="1068"/>
      <c r="BS577" s="1110"/>
      <c r="BT577" s="1068"/>
      <c r="BU577" s="1068"/>
      <c r="BV577" s="1068"/>
      <c r="BW577" s="1068"/>
      <c r="BX577" s="1068"/>
      <c r="BY577" s="1068"/>
      <c r="BZ577" s="1068"/>
      <c r="CA577" s="1068"/>
      <c r="CB577" s="1068"/>
      <c r="CC577" s="1068"/>
      <c r="CD577" s="1068"/>
      <c r="CE577" s="1068"/>
      <c r="CF577" s="1068"/>
      <c r="CG577" s="1068"/>
      <c r="CH577" s="1068"/>
      <c r="CI577" s="1068"/>
      <c r="CJ577" s="1068"/>
      <c r="CK577" s="1068"/>
      <c r="CL577" s="1068"/>
      <c r="CM577" s="1110"/>
      <c r="CN577" s="1110"/>
    </row>
    <row r="578" spans="2:92">
      <c r="B578" s="1067"/>
      <c r="I578" s="1068"/>
      <c r="J578" s="1068"/>
      <c r="K578" s="1068"/>
      <c r="L578" s="1068"/>
      <c r="M578" s="1068"/>
      <c r="N578" s="1068"/>
      <c r="O578" s="1068"/>
      <c r="P578" s="1068"/>
      <c r="Q578" s="1068"/>
      <c r="R578" s="1068"/>
      <c r="S578" s="1068"/>
      <c r="T578" s="1068"/>
      <c r="U578" s="1068"/>
      <c r="V578" s="1068"/>
      <c r="W578" s="1068"/>
      <c r="X578" s="1068"/>
      <c r="Y578" s="1068"/>
      <c r="Z578" s="1068"/>
      <c r="AA578" s="1068"/>
      <c r="AB578" s="1110"/>
      <c r="AC578" s="1110"/>
      <c r="AD578" s="1110"/>
      <c r="AE578" s="1110"/>
      <c r="AF578" s="1068"/>
      <c r="AG578" s="1068"/>
      <c r="AH578" s="1068"/>
      <c r="AI578" s="1068"/>
      <c r="AJ578" s="1068"/>
      <c r="AK578" s="1068"/>
      <c r="AL578" s="1068"/>
      <c r="AM578" s="1068"/>
      <c r="AN578" s="1068"/>
      <c r="AO578" s="1068"/>
      <c r="AP578" s="1068"/>
      <c r="AQ578" s="1068"/>
      <c r="AR578" s="1068"/>
      <c r="AS578" s="1068"/>
      <c r="AT578" s="1068"/>
      <c r="AU578" s="1068"/>
      <c r="AV578" s="1068"/>
      <c r="AW578" s="1068"/>
      <c r="AX578" s="1069"/>
      <c r="AY578" s="1068"/>
      <c r="AZ578" s="1068"/>
      <c r="BA578" s="1068"/>
      <c r="BB578" s="1068"/>
      <c r="BC578" s="1068"/>
      <c r="BD578" s="1068"/>
      <c r="BE578" s="1068"/>
      <c r="BF578" s="1068"/>
      <c r="BG578" s="1068"/>
      <c r="BH578" s="1068"/>
      <c r="BI578" s="1068"/>
      <c r="BJ578" s="1068"/>
      <c r="BK578" s="1068"/>
      <c r="BL578" s="1068"/>
      <c r="BM578" s="1068"/>
      <c r="BN578" s="1068"/>
      <c r="BO578" s="1068"/>
      <c r="BP578" s="1068"/>
      <c r="BQ578" s="1068"/>
      <c r="BR578" s="1068"/>
      <c r="BS578" s="1110"/>
      <c r="BT578" s="1068"/>
      <c r="BU578" s="1068"/>
      <c r="BV578" s="1068"/>
      <c r="BW578" s="1068"/>
      <c r="BX578" s="1068"/>
      <c r="BY578" s="1068"/>
      <c r="BZ578" s="1068"/>
      <c r="CA578" s="1068"/>
      <c r="CB578" s="1068"/>
      <c r="CC578" s="1068"/>
      <c r="CD578" s="1068"/>
      <c r="CE578" s="1068"/>
      <c r="CF578" s="1068"/>
      <c r="CG578" s="1068"/>
      <c r="CH578" s="1068"/>
      <c r="CI578" s="1068"/>
      <c r="CJ578" s="1068"/>
      <c r="CK578" s="1068"/>
      <c r="CL578" s="1068"/>
      <c r="CM578" s="1110"/>
      <c r="CN578" s="1110"/>
    </row>
    <row r="579" spans="2:92">
      <c r="B579" s="1067"/>
      <c r="I579" s="1068"/>
      <c r="J579" s="1068"/>
      <c r="K579" s="1068"/>
      <c r="L579" s="1068"/>
      <c r="M579" s="1068"/>
      <c r="N579" s="1068"/>
      <c r="O579" s="1068"/>
      <c r="P579" s="1068"/>
      <c r="Q579" s="1068"/>
      <c r="R579" s="1068"/>
      <c r="S579" s="1068"/>
      <c r="T579" s="1068"/>
      <c r="U579" s="1068"/>
      <c r="V579" s="1068"/>
      <c r="W579" s="1068"/>
      <c r="X579" s="1068"/>
      <c r="Y579" s="1068"/>
      <c r="Z579" s="1068"/>
      <c r="AA579" s="1068"/>
      <c r="AB579" s="1110"/>
      <c r="AC579" s="1110"/>
      <c r="AD579" s="1110"/>
      <c r="AE579" s="1110"/>
      <c r="AF579" s="1068"/>
      <c r="AG579" s="1068"/>
      <c r="AH579" s="1068"/>
      <c r="AI579" s="1068"/>
      <c r="AJ579" s="1068"/>
      <c r="AK579" s="1068"/>
      <c r="AL579" s="1068"/>
      <c r="AM579" s="1068"/>
      <c r="AN579" s="1068"/>
      <c r="AO579" s="1068"/>
      <c r="AP579" s="1068"/>
      <c r="AQ579" s="1068"/>
      <c r="AR579" s="1068"/>
      <c r="AS579" s="1068"/>
      <c r="AT579" s="1068"/>
      <c r="AU579" s="1068"/>
      <c r="AV579" s="1068"/>
      <c r="AW579" s="1068"/>
      <c r="AX579" s="1069"/>
      <c r="AY579" s="1068"/>
      <c r="AZ579" s="1068"/>
      <c r="BA579" s="1068"/>
      <c r="BB579" s="1068"/>
      <c r="BC579" s="1068"/>
      <c r="BD579" s="1068"/>
      <c r="BE579" s="1068"/>
      <c r="BF579" s="1068"/>
      <c r="BG579" s="1068"/>
      <c r="BH579" s="1068"/>
      <c r="BI579" s="1068"/>
      <c r="BJ579" s="1068"/>
      <c r="BK579" s="1068"/>
      <c r="BL579" s="1068"/>
      <c r="BM579" s="1068"/>
      <c r="BN579" s="1068"/>
      <c r="BO579" s="1068"/>
      <c r="BP579" s="1068"/>
      <c r="BQ579" s="1068"/>
      <c r="BR579" s="1068"/>
      <c r="BS579" s="1110"/>
      <c r="BT579" s="1068"/>
      <c r="BU579" s="1068"/>
      <c r="BV579" s="1068"/>
      <c r="BW579" s="1068"/>
      <c r="BX579" s="1068"/>
      <c r="BY579" s="1068"/>
      <c r="BZ579" s="1068"/>
      <c r="CA579" s="1068"/>
      <c r="CB579" s="1068"/>
      <c r="CC579" s="1068"/>
      <c r="CD579" s="1068"/>
      <c r="CE579" s="1068"/>
      <c r="CF579" s="1068"/>
      <c r="CG579" s="1068"/>
      <c r="CH579" s="1068"/>
      <c r="CI579" s="1068"/>
      <c r="CJ579" s="1068"/>
      <c r="CK579" s="1068"/>
      <c r="CL579" s="1068"/>
      <c r="CM579" s="1110"/>
      <c r="CN579" s="1110"/>
    </row>
    <row r="580" spans="2:92">
      <c r="B580" s="1067"/>
      <c r="I580" s="1068"/>
      <c r="J580" s="1068"/>
      <c r="K580" s="1068"/>
      <c r="L580" s="1068"/>
      <c r="M580" s="1068"/>
      <c r="N580" s="1068"/>
      <c r="O580" s="1068"/>
      <c r="P580" s="1068"/>
      <c r="Q580" s="1068"/>
      <c r="R580" s="1068"/>
      <c r="S580" s="1068"/>
      <c r="T580" s="1068"/>
      <c r="U580" s="1068"/>
      <c r="V580" s="1068"/>
      <c r="W580" s="1068"/>
      <c r="X580" s="1068"/>
      <c r="Y580" s="1068"/>
      <c r="Z580" s="1068"/>
      <c r="AA580" s="1068"/>
      <c r="AB580" s="1110"/>
      <c r="AC580" s="1110"/>
      <c r="AD580" s="1110"/>
      <c r="AE580" s="1110"/>
      <c r="AF580" s="1068"/>
      <c r="AG580" s="1068"/>
      <c r="AH580" s="1068"/>
      <c r="AI580" s="1068"/>
      <c r="AJ580" s="1068"/>
      <c r="AK580" s="1068"/>
      <c r="AL580" s="1068"/>
      <c r="AM580" s="1068"/>
      <c r="AN580" s="1068"/>
      <c r="AO580" s="1068"/>
      <c r="AP580" s="1068"/>
      <c r="AQ580" s="1068"/>
      <c r="AR580" s="1068"/>
      <c r="AS580" s="1068"/>
      <c r="AT580" s="1068"/>
      <c r="AU580" s="1068"/>
      <c r="AV580" s="1068"/>
      <c r="AW580" s="1068"/>
      <c r="AX580" s="1069"/>
      <c r="AY580" s="1068"/>
      <c r="AZ580" s="1068"/>
      <c r="BA580" s="1068"/>
      <c r="BB580" s="1068"/>
      <c r="BC580" s="1068"/>
      <c r="BD580" s="1068"/>
      <c r="BE580" s="1068"/>
      <c r="BF580" s="1068"/>
      <c r="BG580" s="1068"/>
      <c r="BH580" s="1068"/>
      <c r="BI580" s="1068"/>
      <c r="BJ580" s="1068"/>
      <c r="BK580" s="1068"/>
      <c r="BL580" s="1068"/>
      <c r="BM580" s="1068"/>
      <c r="BN580" s="1068"/>
      <c r="BO580" s="1068"/>
      <c r="BP580" s="1068"/>
      <c r="BQ580" s="1068"/>
      <c r="BR580" s="1068"/>
      <c r="BS580" s="1110"/>
      <c r="BT580" s="1068"/>
      <c r="BU580" s="1068"/>
      <c r="BV580" s="1068"/>
      <c r="BW580" s="1068"/>
      <c r="BX580" s="1068"/>
      <c r="BY580" s="1068"/>
      <c r="BZ580" s="1068"/>
      <c r="CA580" s="1068"/>
      <c r="CB580" s="1068"/>
      <c r="CC580" s="1068"/>
      <c r="CD580" s="1068"/>
      <c r="CE580" s="1068"/>
      <c r="CF580" s="1068"/>
      <c r="CG580" s="1068"/>
      <c r="CH580" s="1068"/>
      <c r="CI580" s="1068"/>
      <c r="CJ580" s="1068"/>
      <c r="CK580" s="1068"/>
      <c r="CL580" s="1068"/>
      <c r="CM580" s="1110"/>
      <c r="CN580" s="1110"/>
    </row>
    <row r="581" spans="2:92">
      <c r="B581" s="1067"/>
      <c r="I581" s="1068"/>
      <c r="J581" s="1068"/>
      <c r="K581" s="1068"/>
      <c r="L581" s="1068"/>
      <c r="M581" s="1068"/>
      <c r="N581" s="1068"/>
      <c r="O581" s="1068"/>
      <c r="P581" s="1068"/>
      <c r="Q581" s="1068"/>
      <c r="R581" s="1068"/>
      <c r="S581" s="1068"/>
      <c r="T581" s="1068"/>
      <c r="U581" s="1068"/>
      <c r="V581" s="1068"/>
      <c r="W581" s="1068"/>
      <c r="X581" s="1068"/>
      <c r="Y581" s="1068"/>
      <c r="Z581" s="1068"/>
      <c r="AA581" s="1068"/>
      <c r="AB581" s="1110"/>
      <c r="AC581" s="1110"/>
      <c r="AD581" s="1110"/>
      <c r="AE581" s="1110"/>
      <c r="AF581" s="1068"/>
      <c r="AG581" s="1068"/>
      <c r="AH581" s="1068"/>
      <c r="AI581" s="1068"/>
      <c r="AJ581" s="1068"/>
      <c r="AK581" s="1068"/>
      <c r="AL581" s="1068"/>
      <c r="AM581" s="1068"/>
      <c r="AN581" s="1068"/>
      <c r="AO581" s="1068"/>
      <c r="AP581" s="1068"/>
      <c r="AQ581" s="1068"/>
      <c r="AR581" s="1068"/>
      <c r="AS581" s="1068"/>
      <c r="AT581" s="1068"/>
      <c r="AU581" s="1068"/>
      <c r="AV581" s="1068"/>
      <c r="AW581" s="1068"/>
      <c r="AX581" s="1069"/>
      <c r="AY581" s="1068"/>
      <c r="AZ581" s="1068"/>
      <c r="BA581" s="1068"/>
      <c r="BB581" s="1068"/>
      <c r="BC581" s="1068"/>
      <c r="BD581" s="1068"/>
      <c r="BE581" s="1068"/>
      <c r="BF581" s="1068"/>
      <c r="BG581" s="1068"/>
      <c r="BH581" s="1068"/>
      <c r="BI581" s="1068"/>
      <c r="BJ581" s="1068"/>
      <c r="BK581" s="1068"/>
      <c r="BL581" s="1068"/>
      <c r="BM581" s="1068"/>
      <c r="BN581" s="1068"/>
      <c r="BO581" s="1068"/>
      <c r="BP581" s="1068"/>
      <c r="BQ581" s="1068"/>
      <c r="BR581" s="1068"/>
      <c r="BS581" s="1110"/>
      <c r="BT581" s="1068"/>
      <c r="BU581" s="1068"/>
      <c r="BV581" s="1068"/>
      <c r="BW581" s="1068"/>
      <c r="BX581" s="1068"/>
      <c r="BY581" s="1068"/>
      <c r="BZ581" s="1068"/>
      <c r="CA581" s="1068"/>
      <c r="CB581" s="1068"/>
      <c r="CC581" s="1068"/>
      <c r="CD581" s="1068"/>
      <c r="CE581" s="1068"/>
      <c r="CF581" s="1068"/>
      <c r="CG581" s="1068"/>
      <c r="CH581" s="1068"/>
      <c r="CI581" s="1068"/>
      <c r="CJ581" s="1068"/>
      <c r="CK581" s="1068"/>
      <c r="CL581" s="1068"/>
      <c r="CM581" s="1110"/>
      <c r="CN581" s="1110"/>
    </row>
    <row r="582" spans="2:92">
      <c r="B582" s="1067"/>
      <c r="I582" s="1068"/>
      <c r="J582" s="1068"/>
      <c r="K582" s="1068"/>
      <c r="L582" s="1068"/>
      <c r="M582" s="1068"/>
      <c r="N582" s="1068"/>
      <c r="O582" s="1068"/>
      <c r="P582" s="1068"/>
      <c r="Q582" s="1068"/>
      <c r="R582" s="1068"/>
      <c r="S582" s="1068"/>
      <c r="T582" s="1068"/>
      <c r="U582" s="1068"/>
      <c r="V582" s="1068"/>
      <c r="W582" s="1068"/>
      <c r="X582" s="1068"/>
      <c r="Y582" s="1068"/>
      <c r="Z582" s="1068"/>
      <c r="AA582" s="1068"/>
      <c r="AB582" s="1110"/>
      <c r="AC582" s="1110"/>
      <c r="AD582" s="1110"/>
      <c r="AE582" s="1110"/>
      <c r="AF582" s="1068"/>
      <c r="AG582" s="1068"/>
      <c r="AH582" s="1068"/>
      <c r="AI582" s="1068"/>
      <c r="AJ582" s="1068"/>
      <c r="AK582" s="1068"/>
      <c r="AL582" s="1068"/>
      <c r="AM582" s="1068"/>
      <c r="AN582" s="1068"/>
      <c r="AO582" s="1068"/>
      <c r="AP582" s="1068"/>
      <c r="AQ582" s="1068"/>
      <c r="AR582" s="1068"/>
      <c r="AS582" s="1068"/>
      <c r="AT582" s="1068"/>
      <c r="AU582" s="1068"/>
      <c r="AV582" s="1068"/>
      <c r="AW582" s="1068"/>
      <c r="AX582" s="1069"/>
      <c r="AY582" s="1068"/>
      <c r="AZ582" s="1068"/>
      <c r="BA582" s="1068"/>
      <c r="BB582" s="1068"/>
      <c r="BC582" s="1068"/>
      <c r="BD582" s="1068"/>
      <c r="BE582" s="1068"/>
      <c r="BF582" s="1068"/>
      <c r="BG582" s="1068"/>
      <c r="BH582" s="1068"/>
      <c r="BI582" s="1068"/>
      <c r="BJ582" s="1068"/>
      <c r="BK582" s="1068"/>
      <c r="BL582" s="1068"/>
      <c r="BM582" s="1068"/>
      <c r="BN582" s="1068"/>
      <c r="BO582" s="1068"/>
      <c r="BP582" s="1068"/>
      <c r="BQ582" s="1068"/>
      <c r="BR582" s="1068"/>
      <c r="BS582" s="1110"/>
      <c r="BT582" s="1068"/>
      <c r="BU582" s="1068"/>
      <c r="BV582" s="1068"/>
      <c r="BW582" s="1068"/>
      <c r="BX582" s="1068"/>
      <c r="BY582" s="1068"/>
      <c r="BZ582" s="1068"/>
      <c r="CA582" s="1068"/>
      <c r="CB582" s="1068"/>
      <c r="CC582" s="1068"/>
      <c r="CD582" s="1068"/>
      <c r="CE582" s="1068"/>
      <c r="CF582" s="1068"/>
      <c r="CG582" s="1068"/>
      <c r="CH582" s="1068"/>
      <c r="CI582" s="1068"/>
      <c r="CJ582" s="1068"/>
      <c r="CK582" s="1068"/>
      <c r="CL582" s="1068"/>
      <c r="CM582" s="1110"/>
      <c r="CN582" s="1110"/>
    </row>
    <row r="583" spans="2:92">
      <c r="B583" s="1067"/>
      <c r="I583" s="1068"/>
      <c r="J583" s="1068"/>
      <c r="K583" s="1068"/>
      <c r="L583" s="1068"/>
      <c r="M583" s="1068"/>
      <c r="N583" s="1068"/>
      <c r="O583" s="1068"/>
      <c r="P583" s="1068"/>
      <c r="Q583" s="1068"/>
      <c r="R583" s="1068"/>
      <c r="S583" s="1068"/>
      <c r="T583" s="1068"/>
      <c r="U583" s="1068"/>
      <c r="V583" s="1068"/>
      <c r="W583" s="1068"/>
      <c r="X583" s="1068"/>
      <c r="Y583" s="1068"/>
      <c r="Z583" s="1068"/>
      <c r="AA583" s="1068"/>
      <c r="AB583" s="1110"/>
      <c r="AC583" s="1110"/>
      <c r="AD583" s="1110"/>
      <c r="AE583" s="1110"/>
      <c r="AF583" s="1068"/>
      <c r="AG583" s="1068"/>
      <c r="AH583" s="1068"/>
      <c r="AI583" s="1068"/>
      <c r="AJ583" s="1068"/>
      <c r="AK583" s="1068"/>
      <c r="AL583" s="1068"/>
      <c r="AM583" s="1068"/>
      <c r="AN583" s="1068"/>
      <c r="AO583" s="1068"/>
      <c r="AP583" s="1068"/>
      <c r="AQ583" s="1068"/>
      <c r="AR583" s="1068"/>
      <c r="AS583" s="1068"/>
      <c r="AT583" s="1068"/>
      <c r="AU583" s="1068"/>
      <c r="AV583" s="1068"/>
      <c r="AW583" s="1068"/>
      <c r="AX583" s="1069"/>
      <c r="AY583" s="1068"/>
      <c r="AZ583" s="1068"/>
      <c r="BA583" s="1068"/>
      <c r="BB583" s="1068"/>
      <c r="BC583" s="1068"/>
      <c r="BD583" s="1068"/>
      <c r="BE583" s="1068"/>
      <c r="BF583" s="1068"/>
      <c r="BG583" s="1068"/>
      <c r="BH583" s="1068"/>
      <c r="BI583" s="1068"/>
      <c r="BJ583" s="1068"/>
      <c r="BK583" s="1068"/>
      <c r="BL583" s="1068"/>
      <c r="BM583" s="1068"/>
      <c r="BN583" s="1068"/>
      <c r="BO583" s="1068"/>
      <c r="BP583" s="1068"/>
      <c r="BQ583" s="1068"/>
      <c r="BR583" s="1068"/>
      <c r="BS583" s="1110"/>
      <c r="BT583" s="1068"/>
      <c r="BU583" s="1068"/>
      <c r="BV583" s="1068"/>
      <c r="BW583" s="1068"/>
      <c r="BX583" s="1068"/>
      <c r="BY583" s="1068"/>
      <c r="BZ583" s="1068"/>
      <c r="CA583" s="1068"/>
      <c r="CB583" s="1068"/>
      <c r="CC583" s="1068"/>
      <c r="CD583" s="1068"/>
      <c r="CE583" s="1068"/>
      <c r="CF583" s="1068"/>
      <c r="CG583" s="1068"/>
      <c r="CH583" s="1068"/>
      <c r="CI583" s="1068"/>
      <c r="CJ583" s="1068"/>
      <c r="CK583" s="1068"/>
      <c r="CL583" s="1068"/>
      <c r="CM583" s="1110"/>
      <c r="CN583" s="1110"/>
    </row>
    <row r="584" spans="2:92">
      <c r="B584" s="1067"/>
      <c r="I584" s="1068"/>
      <c r="J584" s="1068"/>
      <c r="K584" s="1068"/>
      <c r="L584" s="1068"/>
      <c r="M584" s="1068"/>
      <c r="N584" s="1068"/>
      <c r="O584" s="1068"/>
      <c r="P584" s="1068"/>
      <c r="Q584" s="1068"/>
      <c r="R584" s="1068"/>
      <c r="S584" s="1068"/>
      <c r="T584" s="1068"/>
      <c r="U584" s="1068"/>
      <c r="V584" s="1068"/>
      <c r="W584" s="1068"/>
      <c r="X584" s="1068"/>
      <c r="Y584" s="1068"/>
      <c r="Z584" s="1068"/>
      <c r="AA584" s="1068"/>
      <c r="AB584" s="1110"/>
      <c r="AC584" s="1110"/>
      <c r="AD584" s="1110"/>
      <c r="AE584" s="1110"/>
      <c r="AF584" s="1068"/>
      <c r="AG584" s="1068"/>
      <c r="AH584" s="1068"/>
      <c r="AI584" s="1068"/>
      <c r="AJ584" s="1068"/>
      <c r="AK584" s="1068"/>
      <c r="AL584" s="1068"/>
      <c r="AM584" s="1068"/>
      <c r="AN584" s="1068"/>
      <c r="AO584" s="1068"/>
      <c r="AP584" s="1068"/>
      <c r="AQ584" s="1068"/>
      <c r="AR584" s="1068"/>
      <c r="AS584" s="1068"/>
      <c r="AT584" s="1068"/>
      <c r="AU584" s="1068"/>
      <c r="AV584" s="1068"/>
      <c r="AW584" s="1068"/>
      <c r="AX584" s="1069"/>
      <c r="AY584" s="1068"/>
      <c r="AZ584" s="1068"/>
      <c r="BA584" s="1068"/>
      <c r="BB584" s="1068"/>
      <c r="BC584" s="1068"/>
      <c r="BD584" s="1068"/>
      <c r="BE584" s="1068"/>
      <c r="BF584" s="1068"/>
      <c r="BG584" s="1068"/>
      <c r="BH584" s="1068"/>
      <c r="BI584" s="1068"/>
      <c r="BJ584" s="1068"/>
      <c r="BK584" s="1068"/>
      <c r="BL584" s="1068"/>
      <c r="BM584" s="1068"/>
      <c r="BN584" s="1068"/>
      <c r="BO584" s="1068"/>
      <c r="BP584" s="1068"/>
      <c r="BQ584" s="1068"/>
      <c r="BR584" s="1068"/>
      <c r="BS584" s="1110"/>
      <c r="BT584" s="1068"/>
      <c r="BU584" s="1068"/>
      <c r="BV584" s="1068"/>
      <c r="BW584" s="1068"/>
      <c r="BX584" s="1068"/>
      <c r="BY584" s="1068"/>
      <c r="BZ584" s="1068"/>
      <c r="CA584" s="1068"/>
      <c r="CB584" s="1068"/>
      <c r="CC584" s="1068"/>
      <c r="CD584" s="1068"/>
      <c r="CE584" s="1068"/>
      <c r="CF584" s="1068"/>
      <c r="CG584" s="1068"/>
      <c r="CH584" s="1068"/>
      <c r="CI584" s="1068"/>
      <c r="CJ584" s="1068"/>
      <c r="CK584" s="1068"/>
      <c r="CL584" s="1068"/>
      <c r="CM584" s="1110"/>
      <c r="CN584" s="1110"/>
    </row>
    <row r="585" spans="2:92">
      <c r="B585" s="1067"/>
      <c r="I585" s="1068"/>
      <c r="J585" s="1068"/>
      <c r="K585" s="1068"/>
      <c r="L585" s="1068"/>
      <c r="M585" s="1068"/>
      <c r="N585" s="1068"/>
      <c r="O585" s="1068"/>
      <c r="P585" s="1068"/>
      <c r="Q585" s="1068"/>
      <c r="R585" s="1068"/>
      <c r="S585" s="1068"/>
      <c r="T585" s="1068"/>
      <c r="U585" s="1068"/>
      <c r="V585" s="1068"/>
      <c r="W585" s="1068"/>
      <c r="X585" s="1068"/>
      <c r="Y585" s="1068"/>
      <c r="Z585" s="1068"/>
      <c r="AA585" s="1068"/>
      <c r="AB585" s="1110"/>
      <c r="AC585" s="1110"/>
      <c r="AD585" s="1110"/>
      <c r="AE585" s="1110"/>
      <c r="AF585" s="1068"/>
      <c r="AG585" s="1068"/>
      <c r="AH585" s="1068"/>
      <c r="AI585" s="1068"/>
      <c r="AJ585" s="1068"/>
      <c r="AK585" s="1068"/>
      <c r="AL585" s="1068"/>
      <c r="AM585" s="1068"/>
      <c r="AN585" s="1068"/>
      <c r="AO585" s="1068"/>
      <c r="AP585" s="1068"/>
      <c r="AQ585" s="1068"/>
      <c r="AR585" s="1068"/>
      <c r="AS585" s="1068"/>
      <c r="AT585" s="1068"/>
      <c r="AU585" s="1068"/>
      <c r="AV585" s="1068"/>
      <c r="AW585" s="1068"/>
      <c r="AX585" s="1069"/>
      <c r="AY585" s="1068"/>
      <c r="AZ585" s="1068"/>
      <c r="BA585" s="1068"/>
      <c r="BB585" s="1068"/>
      <c r="BC585" s="1068"/>
      <c r="BD585" s="1068"/>
      <c r="BE585" s="1068"/>
      <c r="BF585" s="1068"/>
      <c r="BG585" s="1068"/>
      <c r="BH585" s="1068"/>
      <c r="BI585" s="1068"/>
      <c r="BJ585" s="1068"/>
      <c r="BK585" s="1068"/>
      <c r="BL585" s="1068"/>
      <c r="BM585" s="1068"/>
      <c r="BN585" s="1068"/>
      <c r="BO585" s="1068"/>
      <c r="BP585" s="1068"/>
      <c r="BQ585" s="1068"/>
      <c r="BR585" s="1068"/>
      <c r="BS585" s="1110"/>
      <c r="BT585" s="1068"/>
      <c r="BU585" s="1068"/>
      <c r="BV585" s="1068"/>
      <c r="BW585" s="1068"/>
      <c r="BX585" s="1068"/>
      <c r="BY585" s="1068"/>
      <c r="BZ585" s="1068"/>
      <c r="CA585" s="1068"/>
      <c r="CB585" s="1068"/>
      <c r="CC585" s="1068"/>
      <c r="CD585" s="1068"/>
      <c r="CE585" s="1068"/>
      <c r="CF585" s="1068"/>
      <c r="CG585" s="1068"/>
      <c r="CH585" s="1068"/>
      <c r="CI585" s="1068"/>
      <c r="CJ585" s="1068"/>
      <c r="CK585" s="1068"/>
      <c r="CL585" s="1068"/>
      <c r="CM585" s="1110"/>
      <c r="CN585" s="1110"/>
    </row>
    <row r="586" spans="2:92">
      <c r="B586" s="1067"/>
      <c r="I586" s="1068"/>
      <c r="J586" s="1068"/>
      <c r="K586" s="1068"/>
      <c r="L586" s="1068"/>
      <c r="M586" s="1068"/>
      <c r="N586" s="1068"/>
      <c r="O586" s="1068"/>
      <c r="P586" s="1068"/>
      <c r="Q586" s="1068"/>
      <c r="R586" s="1068"/>
      <c r="S586" s="1068"/>
      <c r="T586" s="1068"/>
      <c r="U586" s="1068"/>
      <c r="V586" s="1068"/>
      <c r="W586" s="1068"/>
      <c r="X586" s="1068"/>
      <c r="Y586" s="1068"/>
      <c r="Z586" s="1068"/>
      <c r="AA586" s="1068"/>
      <c r="AB586" s="1110"/>
      <c r="AC586" s="1110"/>
      <c r="AD586" s="1110"/>
      <c r="AE586" s="1110"/>
      <c r="AF586" s="1068"/>
      <c r="AG586" s="1068"/>
      <c r="AH586" s="1068"/>
      <c r="AI586" s="1068"/>
      <c r="AJ586" s="1068"/>
      <c r="AK586" s="1068"/>
      <c r="AL586" s="1068"/>
      <c r="AM586" s="1068"/>
      <c r="AN586" s="1068"/>
      <c r="AO586" s="1068"/>
      <c r="AP586" s="1068"/>
      <c r="AQ586" s="1068"/>
      <c r="AR586" s="1068"/>
      <c r="AS586" s="1068"/>
      <c r="AT586" s="1068"/>
      <c r="AU586" s="1068"/>
      <c r="AV586" s="1068"/>
      <c r="AW586" s="1068"/>
      <c r="AX586" s="1069"/>
      <c r="AY586" s="1068"/>
      <c r="AZ586" s="1068"/>
      <c r="BA586" s="1068"/>
      <c r="BB586" s="1068"/>
      <c r="BC586" s="1068"/>
      <c r="BD586" s="1068"/>
      <c r="BE586" s="1068"/>
      <c r="BF586" s="1068"/>
      <c r="BG586" s="1068"/>
      <c r="BH586" s="1068"/>
      <c r="BI586" s="1068"/>
      <c r="BJ586" s="1068"/>
      <c r="BK586" s="1068"/>
      <c r="BL586" s="1068"/>
      <c r="BM586" s="1068"/>
      <c r="BN586" s="1068"/>
      <c r="BO586" s="1068"/>
      <c r="BP586" s="1068"/>
      <c r="BQ586" s="1068"/>
      <c r="BR586" s="1068"/>
      <c r="BS586" s="1110"/>
      <c r="BT586" s="1068"/>
      <c r="BU586" s="1068"/>
      <c r="BV586" s="1068"/>
      <c r="BW586" s="1068"/>
      <c r="BX586" s="1068"/>
      <c r="BY586" s="1068"/>
      <c r="BZ586" s="1068"/>
      <c r="CA586" s="1068"/>
      <c r="CB586" s="1068"/>
      <c r="CC586" s="1068"/>
      <c r="CD586" s="1068"/>
      <c r="CE586" s="1068"/>
      <c r="CF586" s="1068"/>
      <c r="CG586" s="1068"/>
      <c r="CH586" s="1068"/>
      <c r="CI586" s="1068"/>
      <c r="CJ586" s="1068"/>
      <c r="CK586" s="1068"/>
      <c r="CL586" s="1068"/>
      <c r="CM586" s="1110"/>
      <c r="CN586" s="1110"/>
    </row>
    <row r="587" spans="2:92">
      <c r="B587" s="1067"/>
      <c r="I587" s="1068"/>
      <c r="J587" s="1068"/>
      <c r="K587" s="1068"/>
      <c r="L587" s="1068"/>
      <c r="M587" s="1068"/>
      <c r="N587" s="1068"/>
      <c r="O587" s="1068"/>
      <c r="P587" s="1068"/>
      <c r="Q587" s="1068"/>
      <c r="R587" s="1068"/>
      <c r="S587" s="1068"/>
      <c r="T587" s="1068"/>
      <c r="U587" s="1068"/>
      <c r="V587" s="1068"/>
      <c r="W587" s="1068"/>
      <c r="X587" s="1068"/>
      <c r="Y587" s="1068"/>
      <c r="Z587" s="1068"/>
      <c r="AA587" s="1068"/>
      <c r="AB587" s="1110"/>
      <c r="AC587" s="1110"/>
      <c r="AD587" s="1110"/>
      <c r="AE587" s="1110"/>
      <c r="AF587" s="1068"/>
      <c r="AG587" s="1068"/>
      <c r="AH587" s="1068"/>
      <c r="AI587" s="1068"/>
      <c r="AJ587" s="1068"/>
      <c r="AK587" s="1068"/>
      <c r="AL587" s="1068"/>
      <c r="AM587" s="1068"/>
      <c r="AN587" s="1068"/>
      <c r="AO587" s="1068"/>
      <c r="AP587" s="1068"/>
      <c r="AQ587" s="1068"/>
      <c r="AR587" s="1068"/>
      <c r="AS587" s="1068"/>
      <c r="AT587" s="1068"/>
      <c r="AU587" s="1068"/>
      <c r="AV587" s="1068"/>
      <c r="AW587" s="1068"/>
      <c r="AX587" s="1069"/>
      <c r="AY587" s="1068"/>
      <c r="AZ587" s="1068"/>
      <c r="BA587" s="1068"/>
      <c r="BB587" s="1068"/>
      <c r="BC587" s="1068"/>
      <c r="BD587" s="1068"/>
      <c r="BE587" s="1068"/>
      <c r="BF587" s="1068"/>
      <c r="BG587" s="1068"/>
      <c r="BH587" s="1068"/>
      <c r="BI587" s="1068"/>
      <c r="BJ587" s="1068"/>
      <c r="BK587" s="1068"/>
      <c r="BL587" s="1068"/>
      <c r="BM587" s="1068"/>
      <c r="BN587" s="1068"/>
      <c r="BO587" s="1068"/>
      <c r="BP587" s="1068"/>
      <c r="BQ587" s="1068"/>
      <c r="BR587" s="1068"/>
      <c r="BS587" s="1110"/>
      <c r="BT587" s="1068"/>
      <c r="BU587" s="1068"/>
      <c r="BV587" s="1068"/>
      <c r="BW587" s="1068"/>
      <c r="BX587" s="1068"/>
      <c r="BY587" s="1068"/>
      <c r="BZ587" s="1068"/>
      <c r="CA587" s="1068"/>
      <c r="CB587" s="1068"/>
      <c r="CC587" s="1068"/>
      <c r="CD587" s="1068"/>
      <c r="CE587" s="1068"/>
      <c r="CF587" s="1068"/>
      <c r="CG587" s="1068"/>
      <c r="CH587" s="1068"/>
      <c r="CI587" s="1068"/>
      <c r="CJ587" s="1068"/>
      <c r="CK587" s="1068"/>
      <c r="CL587" s="1068"/>
      <c r="CM587" s="1110"/>
      <c r="CN587" s="1110"/>
    </row>
    <row r="588" spans="2:92">
      <c r="B588" s="1067"/>
      <c r="I588" s="1068"/>
      <c r="J588" s="1068"/>
      <c r="K588" s="1068"/>
      <c r="L588" s="1068"/>
      <c r="M588" s="1068"/>
      <c r="N588" s="1068"/>
      <c r="O588" s="1068"/>
      <c r="P588" s="1068"/>
      <c r="Q588" s="1068"/>
      <c r="R588" s="1068"/>
      <c r="S588" s="1068"/>
      <c r="T588" s="1068"/>
      <c r="U588" s="1068"/>
      <c r="V588" s="1068"/>
      <c r="W588" s="1068"/>
      <c r="X588" s="1068"/>
      <c r="Y588" s="1068"/>
      <c r="Z588" s="1068"/>
      <c r="AA588" s="1068"/>
      <c r="AB588" s="1110"/>
      <c r="AC588" s="1110"/>
      <c r="AD588" s="1110"/>
      <c r="AE588" s="1110"/>
      <c r="AF588" s="1068"/>
      <c r="AG588" s="1068"/>
      <c r="AH588" s="1068"/>
      <c r="AI588" s="1068"/>
      <c r="AJ588" s="1068"/>
      <c r="AK588" s="1068"/>
      <c r="AL588" s="1068"/>
      <c r="AM588" s="1068"/>
      <c r="AN588" s="1068"/>
      <c r="AO588" s="1068"/>
      <c r="AP588" s="1068"/>
      <c r="AQ588" s="1068"/>
      <c r="AR588" s="1068"/>
      <c r="AS588" s="1068"/>
      <c r="AT588" s="1068"/>
      <c r="AU588" s="1068"/>
      <c r="AV588" s="1068"/>
      <c r="AW588" s="1068"/>
      <c r="AX588" s="1069"/>
      <c r="AY588" s="1068"/>
      <c r="AZ588" s="1068"/>
      <c r="BA588" s="1068"/>
      <c r="BB588" s="1068"/>
      <c r="BC588" s="1068"/>
      <c r="BD588" s="1068"/>
      <c r="BE588" s="1068"/>
      <c r="BF588" s="1068"/>
      <c r="BG588" s="1068"/>
      <c r="BH588" s="1068"/>
      <c r="BI588" s="1068"/>
      <c r="BJ588" s="1068"/>
      <c r="BK588" s="1068"/>
      <c r="BL588" s="1068"/>
      <c r="BM588" s="1068"/>
      <c r="BN588" s="1068"/>
      <c r="BO588" s="1068"/>
      <c r="BP588" s="1068"/>
      <c r="BQ588" s="1068"/>
      <c r="BR588" s="1068"/>
      <c r="BS588" s="1110"/>
      <c r="BT588" s="1068"/>
      <c r="BU588" s="1068"/>
      <c r="BV588" s="1068"/>
      <c r="BW588" s="1068"/>
      <c r="BX588" s="1068"/>
      <c r="BY588" s="1068"/>
      <c r="BZ588" s="1068"/>
      <c r="CA588" s="1068"/>
      <c r="CB588" s="1068"/>
      <c r="CC588" s="1068"/>
      <c r="CD588" s="1068"/>
      <c r="CE588" s="1068"/>
      <c r="CF588" s="1068"/>
      <c r="CG588" s="1068"/>
      <c r="CH588" s="1068"/>
      <c r="CI588" s="1068"/>
      <c r="CJ588" s="1068"/>
      <c r="CK588" s="1068"/>
      <c r="CL588" s="1068"/>
      <c r="CM588" s="1110"/>
      <c r="CN588" s="1110"/>
    </row>
    <row r="589" spans="2:92">
      <c r="B589" s="1067"/>
      <c r="I589" s="1068"/>
      <c r="J589" s="1068"/>
      <c r="K589" s="1068"/>
      <c r="L589" s="1068"/>
      <c r="M589" s="1068"/>
      <c r="N589" s="1068"/>
      <c r="O589" s="1068"/>
      <c r="P589" s="1068"/>
      <c r="Q589" s="1068"/>
      <c r="R589" s="1068"/>
      <c r="S589" s="1068"/>
      <c r="T589" s="1068"/>
      <c r="U589" s="1068"/>
      <c r="V589" s="1068"/>
      <c r="W589" s="1068"/>
      <c r="X589" s="1068"/>
      <c r="Y589" s="1068"/>
      <c r="Z589" s="1068"/>
      <c r="AA589" s="1068"/>
      <c r="AB589" s="1110"/>
      <c r="AC589" s="1110"/>
      <c r="AD589" s="1110"/>
      <c r="AE589" s="1110"/>
      <c r="AF589" s="1068"/>
      <c r="AG589" s="1068"/>
      <c r="AH589" s="1068"/>
      <c r="AI589" s="1068"/>
      <c r="AJ589" s="1068"/>
      <c r="AK589" s="1068"/>
      <c r="AL589" s="1068"/>
      <c r="AM589" s="1068"/>
      <c r="AN589" s="1068"/>
      <c r="AO589" s="1068"/>
      <c r="AP589" s="1068"/>
      <c r="AQ589" s="1068"/>
      <c r="AR589" s="1068"/>
      <c r="AS589" s="1068"/>
      <c r="AT589" s="1068"/>
      <c r="AU589" s="1068"/>
      <c r="AV589" s="1068"/>
      <c r="AW589" s="1068"/>
      <c r="AX589" s="1069"/>
      <c r="AY589" s="1068"/>
      <c r="AZ589" s="1068"/>
      <c r="BA589" s="1068"/>
      <c r="BB589" s="1068"/>
      <c r="BC589" s="1068"/>
      <c r="BD589" s="1068"/>
      <c r="BE589" s="1068"/>
      <c r="BF589" s="1068"/>
      <c r="BG589" s="1068"/>
      <c r="BH589" s="1068"/>
      <c r="BI589" s="1068"/>
      <c r="BJ589" s="1068"/>
      <c r="BK589" s="1068"/>
      <c r="BL589" s="1068"/>
      <c r="BM589" s="1068"/>
      <c r="BN589" s="1068"/>
      <c r="BO589" s="1068"/>
      <c r="BP589" s="1068"/>
      <c r="BQ589" s="1068"/>
      <c r="BR589" s="1068"/>
      <c r="BS589" s="1110"/>
      <c r="BT589" s="1068"/>
      <c r="BU589" s="1068"/>
      <c r="BV589" s="1068"/>
      <c r="BW589" s="1068"/>
      <c r="BX589" s="1068"/>
      <c r="BY589" s="1068"/>
      <c r="BZ589" s="1068"/>
      <c r="CA589" s="1068"/>
      <c r="CB589" s="1068"/>
      <c r="CC589" s="1068"/>
      <c r="CD589" s="1068"/>
      <c r="CE589" s="1068"/>
      <c r="CF589" s="1068"/>
      <c r="CG589" s="1068"/>
      <c r="CH589" s="1068"/>
      <c r="CI589" s="1068"/>
      <c r="CJ589" s="1068"/>
      <c r="CK589" s="1068"/>
      <c r="CL589" s="1068"/>
      <c r="CM589" s="1110"/>
      <c r="CN589" s="1110"/>
    </row>
    <row r="590" spans="2:92">
      <c r="B590" s="1067"/>
      <c r="I590" s="1068"/>
      <c r="J590" s="1068"/>
      <c r="K590" s="1068"/>
      <c r="L590" s="1068"/>
      <c r="M590" s="1068"/>
      <c r="N590" s="1068"/>
      <c r="O590" s="1068"/>
      <c r="P590" s="1068"/>
      <c r="Q590" s="1068"/>
      <c r="R590" s="1068"/>
      <c r="S590" s="1068"/>
      <c r="T590" s="1068"/>
      <c r="U590" s="1068"/>
      <c r="V590" s="1068"/>
      <c r="W590" s="1068"/>
      <c r="X590" s="1068"/>
      <c r="Y590" s="1068"/>
      <c r="Z590" s="1068"/>
      <c r="AA590" s="1068"/>
      <c r="AB590" s="1110"/>
      <c r="AC590" s="1110"/>
      <c r="AD590" s="1110"/>
      <c r="AE590" s="1110"/>
      <c r="AF590" s="1068"/>
      <c r="AG590" s="1068"/>
      <c r="AH590" s="1068"/>
      <c r="AI590" s="1068"/>
      <c r="AJ590" s="1068"/>
      <c r="AK590" s="1068"/>
      <c r="AL590" s="1068"/>
      <c r="AM590" s="1068"/>
      <c r="AN590" s="1068"/>
      <c r="AO590" s="1068"/>
      <c r="AP590" s="1068"/>
      <c r="AQ590" s="1068"/>
      <c r="AR590" s="1068"/>
      <c r="AS590" s="1068"/>
      <c r="AT590" s="1068"/>
      <c r="AU590" s="1068"/>
      <c r="AV590" s="1068"/>
      <c r="AW590" s="1068"/>
      <c r="AX590" s="1069"/>
      <c r="AY590" s="1068"/>
      <c r="AZ590" s="1068"/>
      <c r="BA590" s="1068"/>
      <c r="BB590" s="1068"/>
      <c r="BC590" s="1068"/>
      <c r="BD590" s="1068"/>
      <c r="BE590" s="1068"/>
      <c r="BF590" s="1068"/>
      <c r="BG590" s="1068"/>
      <c r="BH590" s="1068"/>
      <c r="BI590" s="1068"/>
      <c r="BJ590" s="1068"/>
      <c r="BK590" s="1068"/>
      <c r="BL590" s="1068"/>
      <c r="BM590" s="1068"/>
      <c r="BN590" s="1068"/>
      <c r="BO590" s="1068"/>
      <c r="BP590" s="1068"/>
      <c r="BQ590" s="1068"/>
      <c r="BR590" s="1068"/>
      <c r="BS590" s="1110"/>
      <c r="BT590" s="1068"/>
      <c r="BU590" s="1068"/>
      <c r="BV590" s="1068"/>
      <c r="BW590" s="1068"/>
      <c r="BX590" s="1068"/>
      <c r="BY590" s="1068"/>
      <c r="BZ590" s="1068"/>
      <c r="CA590" s="1068"/>
      <c r="CB590" s="1068"/>
      <c r="CC590" s="1068"/>
      <c r="CD590" s="1068"/>
      <c r="CE590" s="1068"/>
      <c r="CF590" s="1068"/>
      <c r="CG590" s="1068"/>
      <c r="CH590" s="1068"/>
      <c r="CI590" s="1068"/>
      <c r="CJ590" s="1068"/>
      <c r="CK590" s="1068"/>
      <c r="CL590" s="1068"/>
      <c r="CM590" s="1110"/>
      <c r="CN590" s="1110"/>
    </row>
    <row r="591" spans="2:92">
      <c r="B591" s="1067"/>
      <c r="I591" s="1068"/>
      <c r="J591" s="1068"/>
      <c r="K591" s="1068"/>
      <c r="L591" s="1068"/>
      <c r="M591" s="1068"/>
      <c r="N591" s="1068"/>
      <c r="O591" s="1068"/>
      <c r="P591" s="1068"/>
      <c r="Q591" s="1068"/>
      <c r="R591" s="1068"/>
      <c r="S591" s="1068"/>
      <c r="T591" s="1068"/>
      <c r="U591" s="1068"/>
      <c r="V591" s="1068"/>
      <c r="W591" s="1068"/>
      <c r="X591" s="1068"/>
      <c r="Y591" s="1068"/>
      <c r="Z591" s="1068"/>
      <c r="AA591" s="1068"/>
      <c r="AB591" s="1110"/>
      <c r="AC591" s="1110"/>
      <c r="AD591" s="1110"/>
      <c r="AE591" s="1110"/>
      <c r="AF591" s="1068"/>
      <c r="AG591" s="1068"/>
      <c r="AH591" s="1068"/>
      <c r="AI591" s="1068"/>
      <c r="AJ591" s="1068"/>
      <c r="AK591" s="1068"/>
      <c r="AL591" s="1068"/>
      <c r="AM591" s="1068"/>
      <c r="AN591" s="1068"/>
      <c r="AO591" s="1068"/>
      <c r="AP591" s="1068"/>
      <c r="AQ591" s="1068"/>
      <c r="AR591" s="1068"/>
      <c r="AS591" s="1068"/>
      <c r="AT591" s="1068"/>
      <c r="AU591" s="1068"/>
      <c r="AV591" s="1068"/>
      <c r="AW591" s="1068"/>
      <c r="AX591" s="1069"/>
      <c r="AY591" s="1068"/>
      <c r="AZ591" s="1068"/>
      <c r="BA591" s="1068"/>
      <c r="BB591" s="1068"/>
      <c r="BC591" s="1068"/>
      <c r="BD591" s="1068"/>
      <c r="BE591" s="1068"/>
      <c r="BF591" s="1068"/>
      <c r="BG591" s="1068"/>
      <c r="BH591" s="1068"/>
      <c r="BI591" s="1068"/>
      <c r="BJ591" s="1068"/>
      <c r="BK591" s="1068"/>
      <c r="BL591" s="1068"/>
      <c r="BM591" s="1068"/>
      <c r="BN591" s="1068"/>
      <c r="BO591" s="1068"/>
      <c r="BP591" s="1068"/>
      <c r="BQ591" s="1068"/>
      <c r="BR591" s="1068"/>
      <c r="BS591" s="1110"/>
      <c r="BT591" s="1068"/>
      <c r="BU591" s="1068"/>
      <c r="BV591" s="1068"/>
      <c r="BW591" s="1068"/>
      <c r="BX591" s="1068"/>
      <c r="BY591" s="1068"/>
      <c r="BZ591" s="1068"/>
      <c r="CA591" s="1068"/>
      <c r="CB591" s="1068"/>
      <c r="CC591" s="1068"/>
      <c r="CD591" s="1068"/>
      <c r="CE591" s="1068"/>
      <c r="CF591" s="1068"/>
      <c r="CG591" s="1068"/>
      <c r="CH591" s="1068"/>
      <c r="CI591" s="1068"/>
      <c r="CJ591" s="1068"/>
      <c r="CK591" s="1068"/>
      <c r="CL591" s="1068"/>
      <c r="CM591" s="1110"/>
      <c r="CN591" s="1110"/>
    </row>
    <row r="592" spans="2:92">
      <c r="B592" s="1067"/>
      <c r="I592" s="1068"/>
      <c r="J592" s="1068"/>
      <c r="K592" s="1068"/>
      <c r="L592" s="1068"/>
      <c r="M592" s="1068"/>
      <c r="N592" s="1068"/>
      <c r="O592" s="1068"/>
      <c r="P592" s="1068"/>
      <c r="Q592" s="1068"/>
      <c r="R592" s="1068"/>
      <c r="S592" s="1068"/>
      <c r="T592" s="1068"/>
      <c r="U592" s="1068"/>
      <c r="V592" s="1068"/>
      <c r="W592" s="1068"/>
      <c r="X592" s="1068"/>
      <c r="Y592" s="1068"/>
      <c r="Z592" s="1068"/>
      <c r="AA592" s="1068"/>
      <c r="AB592" s="1110"/>
      <c r="AC592" s="1110"/>
      <c r="AD592" s="1110"/>
      <c r="AE592" s="1110"/>
      <c r="AF592" s="1068"/>
      <c r="AG592" s="1068"/>
      <c r="AH592" s="1068"/>
      <c r="AI592" s="1068"/>
      <c r="AJ592" s="1068"/>
      <c r="AK592" s="1068"/>
      <c r="AL592" s="1068"/>
      <c r="AM592" s="1068"/>
      <c r="AN592" s="1068"/>
      <c r="AO592" s="1068"/>
      <c r="AP592" s="1068"/>
      <c r="AQ592" s="1068"/>
      <c r="AR592" s="1068"/>
      <c r="AS592" s="1068"/>
      <c r="AT592" s="1068"/>
      <c r="AU592" s="1068"/>
      <c r="AV592" s="1068"/>
      <c r="AW592" s="1068"/>
      <c r="AX592" s="1069"/>
      <c r="AY592" s="1068"/>
      <c r="AZ592" s="1068"/>
      <c r="BA592" s="1068"/>
      <c r="BB592" s="1068"/>
      <c r="BC592" s="1068"/>
      <c r="BD592" s="1068"/>
      <c r="BE592" s="1068"/>
      <c r="BF592" s="1068"/>
      <c r="BG592" s="1068"/>
      <c r="BH592" s="1068"/>
      <c r="BI592" s="1068"/>
      <c r="BJ592" s="1068"/>
      <c r="BK592" s="1068"/>
      <c r="BL592" s="1068"/>
      <c r="BM592" s="1068"/>
      <c r="BN592" s="1068"/>
      <c r="BO592" s="1068"/>
      <c r="BP592" s="1068"/>
      <c r="BQ592" s="1068"/>
      <c r="BR592" s="1068"/>
      <c r="BS592" s="1110"/>
      <c r="BT592" s="1068"/>
      <c r="BU592" s="1068"/>
      <c r="BV592" s="1068"/>
      <c r="BW592" s="1068"/>
      <c r="BX592" s="1068"/>
      <c r="BY592" s="1068"/>
      <c r="BZ592" s="1068"/>
      <c r="CA592" s="1068"/>
      <c r="CB592" s="1068"/>
      <c r="CC592" s="1068"/>
      <c r="CD592" s="1068"/>
      <c r="CE592" s="1068"/>
      <c r="CF592" s="1068"/>
      <c r="CG592" s="1068"/>
      <c r="CH592" s="1068"/>
      <c r="CI592" s="1068"/>
      <c r="CJ592" s="1068"/>
      <c r="CK592" s="1068"/>
      <c r="CL592" s="1068"/>
      <c r="CM592" s="1110"/>
      <c r="CN592" s="1110"/>
    </row>
    <row r="593" spans="2:92">
      <c r="B593" s="1067"/>
      <c r="I593" s="1068"/>
      <c r="J593" s="1068"/>
      <c r="K593" s="1068"/>
      <c r="L593" s="1068"/>
      <c r="M593" s="1068"/>
      <c r="N593" s="1068"/>
      <c r="O593" s="1068"/>
      <c r="P593" s="1068"/>
      <c r="Q593" s="1068"/>
      <c r="R593" s="1068"/>
      <c r="S593" s="1068"/>
      <c r="T593" s="1068"/>
      <c r="U593" s="1068"/>
      <c r="V593" s="1068"/>
      <c r="W593" s="1068"/>
      <c r="X593" s="1068"/>
      <c r="Y593" s="1068"/>
      <c r="Z593" s="1068"/>
      <c r="AA593" s="1068"/>
      <c r="AB593" s="1110"/>
      <c r="AC593" s="1110"/>
      <c r="AD593" s="1110"/>
      <c r="AE593" s="1110"/>
      <c r="AF593" s="1068"/>
      <c r="AG593" s="1068"/>
      <c r="AH593" s="1068"/>
      <c r="AI593" s="1068"/>
      <c r="AJ593" s="1068"/>
      <c r="AK593" s="1068"/>
      <c r="AL593" s="1068"/>
      <c r="AM593" s="1068"/>
      <c r="AN593" s="1068"/>
      <c r="AO593" s="1068"/>
      <c r="AP593" s="1068"/>
      <c r="AQ593" s="1068"/>
      <c r="AR593" s="1068"/>
      <c r="AS593" s="1068"/>
      <c r="AT593" s="1068"/>
      <c r="AU593" s="1068"/>
      <c r="AV593" s="1068"/>
      <c r="AW593" s="1068"/>
      <c r="AX593" s="1069"/>
      <c r="AY593" s="1068"/>
      <c r="AZ593" s="1068"/>
      <c r="BA593" s="1068"/>
      <c r="BB593" s="1068"/>
      <c r="BC593" s="1068"/>
      <c r="BD593" s="1068"/>
      <c r="BE593" s="1068"/>
      <c r="BF593" s="1068"/>
      <c r="BG593" s="1068"/>
      <c r="BH593" s="1068"/>
      <c r="BI593" s="1068"/>
      <c r="BJ593" s="1068"/>
      <c r="BK593" s="1068"/>
      <c r="BL593" s="1068"/>
      <c r="BM593" s="1068"/>
      <c r="BN593" s="1068"/>
      <c r="BO593" s="1068"/>
      <c r="BP593" s="1068"/>
      <c r="BQ593" s="1068"/>
      <c r="BR593" s="1068"/>
      <c r="BS593" s="1110"/>
      <c r="BT593" s="1068"/>
      <c r="BU593" s="1068"/>
      <c r="BV593" s="1068"/>
      <c r="BW593" s="1068"/>
      <c r="BX593" s="1068"/>
      <c r="BY593" s="1068"/>
      <c r="BZ593" s="1068"/>
      <c r="CA593" s="1068"/>
      <c r="CB593" s="1068"/>
      <c r="CC593" s="1068"/>
      <c r="CD593" s="1068"/>
      <c r="CE593" s="1068"/>
      <c r="CF593" s="1068"/>
      <c r="CG593" s="1068"/>
      <c r="CH593" s="1068"/>
      <c r="CI593" s="1068"/>
      <c r="CJ593" s="1068"/>
      <c r="CK593" s="1068"/>
      <c r="CL593" s="1068"/>
      <c r="CM593" s="1110"/>
      <c r="CN593" s="1110"/>
    </row>
    <row r="594" spans="2:92">
      <c r="B594" s="1067"/>
      <c r="I594" s="1068"/>
      <c r="J594" s="1068"/>
      <c r="K594" s="1068"/>
      <c r="L594" s="1068"/>
      <c r="M594" s="1068"/>
      <c r="N594" s="1068"/>
      <c r="O594" s="1068"/>
      <c r="P594" s="1068"/>
      <c r="Q594" s="1068"/>
      <c r="R594" s="1068"/>
      <c r="S594" s="1068"/>
      <c r="T594" s="1068"/>
      <c r="U594" s="1068"/>
      <c r="V594" s="1068"/>
      <c r="W594" s="1068"/>
      <c r="X594" s="1068"/>
      <c r="Y594" s="1068"/>
      <c r="Z594" s="1068"/>
      <c r="AA594" s="1068"/>
      <c r="AB594" s="1110"/>
      <c r="AC594" s="1110"/>
      <c r="AD594" s="1110"/>
      <c r="AE594" s="1110"/>
      <c r="AF594" s="1068"/>
      <c r="AG594" s="1068"/>
      <c r="AH594" s="1068"/>
      <c r="AI594" s="1068"/>
      <c r="AJ594" s="1068"/>
      <c r="AK594" s="1068"/>
      <c r="AL594" s="1068"/>
      <c r="AM594" s="1068"/>
      <c r="AN594" s="1068"/>
      <c r="AO594" s="1068"/>
      <c r="AP594" s="1068"/>
      <c r="AQ594" s="1068"/>
      <c r="AR594" s="1068"/>
      <c r="AS594" s="1068"/>
      <c r="AT594" s="1068"/>
      <c r="AU594" s="1068"/>
      <c r="AV594" s="1068"/>
      <c r="AW594" s="1068"/>
      <c r="AX594" s="1069"/>
      <c r="AY594" s="1068"/>
      <c r="AZ594" s="1068"/>
      <c r="BA594" s="1068"/>
      <c r="BB594" s="1068"/>
      <c r="BC594" s="1068"/>
      <c r="BD594" s="1068"/>
      <c r="BE594" s="1068"/>
      <c r="BF594" s="1068"/>
      <c r="BG594" s="1068"/>
      <c r="BH594" s="1068"/>
      <c r="BI594" s="1068"/>
      <c r="BJ594" s="1068"/>
      <c r="BK594" s="1068"/>
      <c r="BL594" s="1068"/>
      <c r="BM594" s="1068"/>
      <c r="BN594" s="1068"/>
      <c r="BO594" s="1068"/>
      <c r="BP594" s="1068"/>
      <c r="BQ594" s="1068"/>
      <c r="BR594" s="1068"/>
      <c r="BS594" s="1110"/>
      <c r="BT594" s="1068"/>
      <c r="BU594" s="1068"/>
      <c r="BV594" s="1068"/>
      <c r="BW594" s="1068"/>
      <c r="BX594" s="1068"/>
      <c r="BY594" s="1068"/>
      <c r="BZ594" s="1068"/>
      <c r="CA594" s="1068"/>
      <c r="CB594" s="1068"/>
      <c r="CC594" s="1068"/>
      <c r="CD594" s="1068"/>
      <c r="CE594" s="1068"/>
      <c r="CF594" s="1068"/>
      <c r="CG594" s="1068"/>
      <c r="CH594" s="1068"/>
      <c r="CI594" s="1068"/>
      <c r="CJ594" s="1068"/>
      <c r="CK594" s="1068"/>
      <c r="CL594" s="1068"/>
      <c r="CM594" s="1110"/>
      <c r="CN594" s="1110"/>
    </row>
    <row r="595" spans="2:92">
      <c r="B595" s="1067"/>
      <c r="I595" s="1068"/>
      <c r="J595" s="1068"/>
      <c r="K595" s="1068"/>
      <c r="L595" s="1068"/>
      <c r="M595" s="1068"/>
      <c r="N595" s="1068"/>
      <c r="O595" s="1068"/>
      <c r="P595" s="1068"/>
      <c r="Q595" s="1068"/>
      <c r="R595" s="1068"/>
      <c r="S595" s="1068"/>
      <c r="T595" s="1068"/>
      <c r="U595" s="1068"/>
      <c r="V595" s="1068"/>
      <c r="W595" s="1068"/>
      <c r="X595" s="1068"/>
      <c r="Y595" s="1068"/>
      <c r="Z595" s="1068"/>
      <c r="AA595" s="1068"/>
      <c r="AB595" s="1110"/>
      <c r="AC595" s="1110"/>
      <c r="AD595" s="1110"/>
      <c r="AE595" s="1110"/>
      <c r="AF595" s="1068"/>
      <c r="AG595" s="1068"/>
      <c r="AH595" s="1068"/>
      <c r="AI595" s="1068"/>
      <c r="AJ595" s="1068"/>
      <c r="AK595" s="1068"/>
      <c r="AL595" s="1068"/>
      <c r="AM595" s="1068"/>
      <c r="AN595" s="1068"/>
      <c r="AO595" s="1068"/>
      <c r="AP595" s="1068"/>
      <c r="AQ595" s="1068"/>
      <c r="AR595" s="1068"/>
      <c r="AS595" s="1068"/>
      <c r="AT595" s="1068"/>
      <c r="AU595" s="1068"/>
      <c r="AV595" s="1068"/>
      <c r="AW595" s="1068"/>
      <c r="AX595" s="1069"/>
      <c r="AY595" s="1068"/>
      <c r="AZ595" s="1068"/>
      <c r="BA595" s="1068"/>
      <c r="BB595" s="1068"/>
      <c r="BC595" s="1068"/>
      <c r="BD595" s="1068"/>
      <c r="BE595" s="1068"/>
      <c r="BF595" s="1068"/>
      <c r="BG595" s="1068"/>
      <c r="BH595" s="1068"/>
      <c r="BI595" s="1068"/>
      <c r="BJ595" s="1068"/>
      <c r="BK595" s="1068"/>
      <c r="BL595" s="1068"/>
      <c r="BM595" s="1068"/>
      <c r="BN595" s="1068"/>
      <c r="BO595" s="1068"/>
      <c r="BP595" s="1068"/>
      <c r="BQ595" s="1068"/>
      <c r="BR595" s="1068"/>
      <c r="BS595" s="1110"/>
      <c r="BT595" s="1068"/>
      <c r="BU595" s="1068"/>
      <c r="BV595" s="1068"/>
      <c r="BW595" s="1068"/>
      <c r="BX595" s="1068"/>
      <c r="BY595" s="1068"/>
      <c r="BZ595" s="1068"/>
      <c r="CA595" s="1068"/>
      <c r="CB595" s="1068"/>
      <c r="CC595" s="1068"/>
      <c r="CD595" s="1068"/>
      <c r="CE595" s="1068"/>
      <c r="CF595" s="1068"/>
      <c r="CG595" s="1068"/>
      <c r="CH595" s="1068"/>
      <c r="CI595" s="1068"/>
      <c r="CJ595" s="1068"/>
      <c r="CK595" s="1068"/>
      <c r="CL595" s="1068"/>
      <c r="CM595" s="1110"/>
      <c r="CN595" s="1110"/>
    </row>
    <row r="596" spans="2:92">
      <c r="B596" s="1067"/>
      <c r="I596" s="1068"/>
      <c r="J596" s="1068"/>
      <c r="K596" s="1068"/>
      <c r="L596" s="1068"/>
      <c r="M596" s="1068"/>
      <c r="N596" s="1068"/>
      <c r="O596" s="1068"/>
      <c r="P596" s="1068"/>
      <c r="Q596" s="1068"/>
      <c r="R596" s="1068"/>
      <c r="S596" s="1068"/>
      <c r="T596" s="1068"/>
      <c r="U596" s="1068"/>
      <c r="V596" s="1068"/>
      <c r="W596" s="1068"/>
      <c r="X596" s="1068"/>
      <c r="Y596" s="1068"/>
      <c r="Z596" s="1068"/>
      <c r="AA596" s="1068"/>
      <c r="AB596" s="1110"/>
      <c r="AC596" s="1110"/>
      <c r="AD596" s="1110"/>
      <c r="AE596" s="1110"/>
      <c r="AF596" s="1068"/>
      <c r="AG596" s="1068"/>
      <c r="AH596" s="1068"/>
      <c r="AI596" s="1068"/>
      <c r="AJ596" s="1068"/>
      <c r="AK596" s="1068"/>
      <c r="AL596" s="1068"/>
      <c r="AM596" s="1068"/>
      <c r="AN596" s="1068"/>
      <c r="AO596" s="1068"/>
      <c r="AP596" s="1068"/>
      <c r="AQ596" s="1068"/>
      <c r="AR596" s="1068"/>
      <c r="AS596" s="1068"/>
      <c r="AT596" s="1068"/>
      <c r="AU596" s="1068"/>
      <c r="AV596" s="1068"/>
      <c r="AW596" s="1068"/>
      <c r="AX596" s="1069"/>
      <c r="AY596" s="1068"/>
      <c r="AZ596" s="1068"/>
      <c r="BA596" s="1068"/>
      <c r="BB596" s="1068"/>
      <c r="BC596" s="1068"/>
      <c r="BD596" s="1068"/>
      <c r="BE596" s="1068"/>
      <c r="BF596" s="1068"/>
      <c r="BG596" s="1068"/>
      <c r="BH596" s="1068"/>
      <c r="BI596" s="1068"/>
      <c r="BJ596" s="1068"/>
      <c r="BK596" s="1068"/>
      <c r="BL596" s="1068"/>
      <c r="BM596" s="1068"/>
      <c r="BN596" s="1068"/>
      <c r="BO596" s="1068"/>
      <c r="BP596" s="1068"/>
      <c r="BQ596" s="1068"/>
      <c r="BR596" s="1068"/>
      <c r="BS596" s="1110"/>
      <c r="BT596" s="1068"/>
      <c r="BU596" s="1068"/>
      <c r="BV596" s="1068"/>
      <c r="BW596" s="1068"/>
      <c r="BX596" s="1068"/>
      <c r="BY596" s="1068"/>
      <c r="BZ596" s="1068"/>
      <c r="CA596" s="1068"/>
      <c r="CB596" s="1068"/>
      <c r="CC596" s="1068"/>
      <c r="CD596" s="1068"/>
      <c r="CE596" s="1068"/>
      <c r="CF596" s="1068"/>
      <c r="CG596" s="1068"/>
      <c r="CH596" s="1068"/>
      <c r="CI596" s="1068"/>
      <c r="CJ596" s="1068"/>
      <c r="CK596" s="1068"/>
      <c r="CL596" s="1068"/>
      <c r="CM596" s="1110"/>
      <c r="CN596" s="1110"/>
    </row>
    <row r="597" spans="2:92">
      <c r="B597" s="1067"/>
      <c r="I597" s="1068"/>
      <c r="J597" s="1068"/>
      <c r="K597" s="1068"/>
      <c r="L597" s="1068"/>
      <c r="M597" s="1068"/>
      <c r="N597" s="1068"/>
      <c r="O597" s="1068"/>
      <c r="P597" s="1068"/>
      <c r="Q597" s="1068"/>
      <c r="R597" s="1068"/>
      <c r="S597" s="1068"/>
      <c r="T597" s="1068"/>
      <c r="U597" s="1068"/>
      <c r="V597" s="1068"/>
      <c r="W597" s="1068"/>
      <c r="X597" s="1068"/>
      <c r="Y597" s="1068"/>
      <c r="Z597" s="1068"/>
      <c r="AA597" s="1068"/>
      <c r="AB597" s="1110"/>
      <c r="AC597" s="1110"/>
      <c r="AD597" s="1110"/>
      <c r="AE597" s="1110"/>
      <c r="AF597" s="1068"/>
      <c r="AG597" s="1068"/>
      <c r="AH597" s="1068"/>
      <c r="AI597" s="1068"/>
      <c r="AJ597" s="1068"/>
      <c r="AK597" s="1068"/>
      <c r="AL597" s="1068"/>
      <c r="AM597" s="1068"/>
      <c r="AN597" s="1068"/>
      <c r="AO597" s="1068"/>
      <c r="AP597" s="1068"/>
      <c r="AQ597" s="1068"/>
      <c r="AR597" s="1068"/>
      <c r="AS597" s="1068"/>
      <c r="AT597" s="1068"/>
      <c r="AU597" s="1068"/>
      <c r="AV597" s="1068"/>
      <c r="AW597" s="1068"/>
      <c r="AX597" s="1069"/>
      <c r="AY597" s="1068"/>
      <c r="AZ597" s="1068"/>
      <c r="BA597" s="1068"/>
      <c r="BB597" s="1068"/>
      <c r="BC597" s="1068"/>
      <c r="BD597" s="1068"/>
      <c r="BE597" s="1068"/>
      <c r="BF597" s="1068"/>
      <c r="BG597" s="1068"/>
      <c r="BH597" s="1068"/>
      <c r="BI597" s="1068"/>
      <c r="BJ597" s="1068"/>
      <c r="BK597" s="1068"/>
      <c r="BL597" s="1068"/>
      <c r="BM597" s="1068"/>
      <c r="BN597" s="1068"/>
      <c r="BO597" s="1068"/>
      <c r="BP597" s="1068"/>
      <c r="BQ597" s="1068"/>
      <c r="BR597" s="1068"/>
      <c r="BS597" s="1110"/>
      <c r="BT597" s="1068"/>
      <c r="BU597" s="1068"/>
      <c r="BV597" s="1068"/>
      <c r="BW597" s="1068"/>
      <c r="BX597" s="1068"/>
      <c r="BY597" s="1068"/>
      <c r="BZ597" s="1068"/>
      <c r="CA597" s="1068"/>
      <c r="CB597" s="1068"/>
      <c r="CC597" s="1068"/>
      <c r="CD597" s="1068"/>
      <c r="CE597" s="1068"/>
      <c r="CF597" s="1068"/>
      <c r="CG597" s="1068"/>
      <c r="CH597" s="1068"/>
      <c r="CI597" s="1068"/>
      <c r="CJ597" s="1068"/>
      <c r="CK597" s="1068"/>
      <c r="CL597" s="1068"/>
      <c r="CM597" s="1110"/>
      <c r="CN597" s="1110"/>
    </row>
    <row r="598" spans="2:92">
      <c r="B598" s="1067"/>
      <c r="I598" s="1068"/>
      <c r="J598" s="1068"/>
      <c r="K598" s="1068"/>
      <c r="L598" s="1068"/>
      <c r="M598" s="1068"/>
      <c r="N598" s="1068"/>
      <c r="O598" s="1068"/>
      <c r="P598" s="1068"/>
      <c r="Q598" s="1068"/>
      <c r="R598" s="1068"/>
      <c r="S598" s="1068"/>
      <c r="T598" s="1068"/>
      <c r="U598" s="1068"/>
      <c r="V598" s="1068"/>
      <c r="W598" s="1068"/>
      <c r="X598" s="1068"/>
      <c r="Y598" s="1068"/>
      <c r="Z598" s="1068"/>
      <c r="AA598" s="1068"/>
      <c r="AB598" s="1110"/>
      <c r="AC598" s="1110"/>
      <c r="AD598" s="1110"/>
      <c r="AE598" s="1110"/>
      <c r="AF598" s="1068"/>
      <c r="AG598" s="1068"/>
      <c r="AH598" s="1068"/>
      <c r="AI598" s="1068"/>
      <c r="AJ598" s="1068"/>
      <c r="AK598" s="1068"/>
      <c r="AL598" s="1068"/>
      <c r="AM598" s="1068"/>
      <c r="AN598" s="1068"/>
      <c r="AO598" s="1068"/>
      <c r="AP598" s="1068"/>
      <c r="AQ598" s="1068"/>
      <c r="AR598" s="1068"/>
      <c r="AS598" s="1068"/>
      <c r="AT598" s="1068"/>
      <c r="AU598" s="1068"/>
      <c r="AV598" s="1068"/>
      <c r="AW598" s="1068"/>
      <c r="AX598" s="1069"/>
      <c r="AY598" s="1068"/>
      <c r="AZ598" s="1068"/>
      <c r="BA598" s="1068"/>
      <c r="BB598" s="1068"/>
      <c r="BC598" s="1068"/>
      <c r="BD598" s="1068"/>
      <c r="BE598" s="1068"/>
      <c r="BF598" s="1068"/>
      <c r="BG598" s="1068"/>
      <c r="BH598" s="1068"/>
      <c r="BI598" s="1068"/>
      <c r="BJ598" s="1068"/>
      <c r="BK598" s="1068"/>
      <c r="BL598" s="1068"/>
      <c r="BM598" s="1068"/>
      <c r="BN598" s="1068"/>
      <c r="BO598" s="1068"/>
      <c r="BP598" s="1068"/>
      <c r="BQ598" s="1068"/>
      <c r="BR598" s="1068"/>
      <c r="BS598" s="1110"/>
      <c r="BT598" s="1068"/>
      <c r="BU598" s="1068"/>
      <c r="BV598" s="1068"/>
      <c r="BW598" s="1068"/>
      <c r="BX598" s="1068"/>
      <c r="BY598" s="1068"/>
      <c r="BZ598" s="1068"/>
      <c r="CA598" s="1068"/>
      <c r="CB598" s="1068"/>
      <c r="CC598" s="1068"/>
      <c r="CD598" s="1068"/>
      <c r="CE598" s="1068"/>
      <c r="CF598" s="1068"/>
      <c r="CG598" s="1068"/>
      <c r="CH598" s="1068"/>
      <c r="CI598" s="1068"/>
      <c r="CJ598" s="1068"/>
      <c r="CK598" s="1068"/>
      <c r="CL598" s="1068"/>
      <c r="CM598" s="1110"/>
      <c r="CN598" s="1110"/>
    </row>
    <row r="599" spans="2:92">
      <c r="B599" s="1067"/>
      <c r="I599" s="1068"/>
      <c r="J599" s="1068"/>
      <c r="K599" s="1068"/>
      <c r="L599" s="1068"/>
      <c r="M599" s="1068"/>
      <c r="N599" s="1068"/>
      <c r="O599" s="1068"/>
      <c r="P599" s="1068"/>
      <c r="Q599" s="1068"/>
      <c r="R599" s="1068"/>
      <c r="S599" s="1068"/>
      <c r="T599" s="1068"/>
      <c r="U599" s="1068"/>
      <c r="V599" s="1068"/>
      <c r="W599" s="1068"/>
      <c r="X599" s="1068"/>
      <c r="Y599" s="1068"/>
      <c r="Z599" s="1068"/>
      <c r="AA599" s="1068"/>
      <c r="AB599" s="1110"/>
      <c r="AC599" s="1110"/>
      <c r="AD599" s="1110"/>
      <c r="AE599" s="1110"/>
      <c r="AF599" s="1068"/>
      <c r="AG599" s="1068"/>
      <c r="AH599" s="1068"/>
      <c r="AI599" s="1068"/>
      <c r="AJ599" s="1068"/>
      <c r="AK599" s="1068"/>
      <c r="AL599" s="1068"/>
      <c r="AM599" s="1068"/>
      <c r="AN599" s="1068"/>
      <c r="AO599" s="1068"/>
      <c r="AP599" s="1068"/>
      <c r="AQ599" s="1068"/>
      <c r="AR599" s="1068"/>
      <c r="AS599" s="1068"/>
      <c r="AT599" s="1068"/>
      <c r="AU599" s="1068"/>
      <c r="AV599" s="1068"/>
      <c r="AW599" s="1068"/>
      <c r="AX599" s="1069"/>
      <c r="AY599" s="1068"/>
      <c r="AZ599" s="1068"/>
      <c r="BA599" s="1068"/>
      <c r="BB599" s="1068"/>
      <c r="BC599" s="1068"/>
      <c r="BD599" s="1068"/>
      <c r="BE599" s="1068"/>
      <c r="BF599" s="1068"/>
      <c r="BG599" s="1068"/>
      <c r="BH599" s="1068"/>
      <c r="BI599" s="1068"/>
      <c r="BJ599" s="1068"/>
      <c r="BK599" s="1068"/>
      <c r="BL599" s="1068"/>
      <c r="BM599" s="1068"/>
      <c r="BN599" s="1068"/>
      <c r="BO599" s="1068"/>
      <c r="BP599" s="1068"/>
      <c r="BQ599" s="1068"/>
      <c r="BR599" s="1068"/>
      <c r="BS599" s="1110"/>
      <c r="BT599" s="1068"/>
      <c r="BU599" s="1068"/>
      <c r="BV599" s="1068"/>
      <c r="BW599" s="1068"/>
      <c r="BX599" s="1068"/>
      <c r="BY599" s="1068"/>
      <c r="BZ599" s="1068"/>
      <c r="CA599" s="1068"/>
      <c r="CB599" s="1068"/>
      <c r="CC599" s="1068"/>
      <c r="CD599" s="1068"/>
      <c r="CE599" s="1068"/>
      <c r="CF599" s="1068"/>
      <c r="CG599" s="1068"/>
      <c r="CH599" s="1068"/>
      <c r="CI599" s="1068"/>
      <c r="CJ599" s="1068"/>
      <c r="CK599" s="1068"/>
      <c r="CL599" s="1068"/>
      <c r="CM599" s="1110"/>
      <c r="CN599" s="1110"/>
    </row>
    <row r="600" spans="2:92">
      <c r="B600" s="1067"/>
      <c r="I600" s="1068"/>
      <c r="J600" s="1068"/>
      <c r="K600" s="1068"/>
      <c r="L600" s="1068"/>
      <c r="M600" s="1068"/>
      <c r="N600" s="1068"/>
      <c r="O600" s="1068"/>
      <c r="P600" s="1068"/>
      <c r="Q600" s="1068"/>
      <c r="R600" s="1068"/>
      <c r="S600" s="1068"/>
      <c r="T600" s="1068"/>
      <c r="U600" s="1068"/>
      <c r="V600" s="1068"/>
      <c r="W600" s="1068"/>
      <c r="X600" s="1068"/>
      <c r="Y600" s="1068"/>
      <c r="Z600" s="1068"/>
      <c r="AA600" s="1068"/>
      <c r="AB600" s="1110"/>
      <c r="AC600" s="1110"/>
      <c r="AD600" s="1110"/>
      <c r="AE600" s="1110"/>
      <c r="AF600" s="1068"/>
      <c r="AG600" s="1068"/>
      <c r="AH600" s="1068"/>
      <c r="AI600" s="1068"/>
      <c r="AJ600" s="1068"/>
      <c r="AK600" s="1068"/>
      <c r="AL600" s="1068"/>
      <c r="AM600" s="1068"/>
      <c r="AN600" s="1068"/>
      <c r="AO600" s="1068"/>
      <c r="AP600" s="1068"/>
      <c r="AQ600" s="1068"/>
      <c r="AR600" s="1068"/>
      <c r="AS600" s="1068"/>
      <c r="AT600" s="1068"/>
      <c r="AU600" s="1068"/>
      <c r="AV600" s="1068"/>
      <c r="AW600" s="1068"/>
      <c r="AX600" s="1069"/>
      <c r="AY600" s="1068"/>
      <c r="AZ600" s="1068"/>
      <c r="BA600" s="1068"/>
      <c r="BB600" s="1068"/>
      <c r="BC600" s="1068"/>
      <c r="BD600" s="1068"/>
      <c r="BE600" s="1068"/>
      <c r="BF600" s="1068"/>
      <c r="BG600" s="1068"/>
      <c r="BH600" s="1068"/>
      <c r="BI600" s="1068"/>
      <c r="BJ600" s="1068"/>
      <c r="BK600" s="1068"/>
      <c r="BL600" s="1068"/>
      <c r="BM600" s="1068"/>
      <c r="BN600" s="1068"/>
      <c r="BO600" s="1068"/>
      <c r="BP600" s="1068"/>
      <c r="BQ600" s="1068"/>
      <c r="BR600" s="1068"/>
      <c r="BS600" s="1110"/>
      <c r="BT600" s="1068"/>
      <c r="BU600" s="1068"/>
      <c r="BV600" s="1068"/>
      <c r="BW600" s="1068"/>
      <c r="BX600" s="1068"/>
      <c r="BY600" s="1068"/>
      <c r="BZ600" s="1068"/>
      <c r="CA600" s="1068"/>
      <c r="CB600" s="1068"/>
      <c r="CC600" s="1068"/>
      <c r="CD600" s="1068"/>
      <c r="CE600" s="1068"/>
      <c r="CF600" s="1068"/>
      <c r="CG600" s="1068"/>
      <c r="CH600" s="1068"/>
      <c r="CI600" s="1068"/>
      <c r="CJ600" s="1068"/>
      <c r="CK600" s="1068"/>
      <c r="CL600" s="1068"/>
      <c r="CM600" s="1110"/>
      <c r="CN600" s="1110"/>
    </row>
    <row r="601" spans="2:92">
      <c r="B601" s="1067"/>
      <c r="I601" s="1068"/>
      <c r="J601" s="1068"/>
      <c r="K601" s="1068"/>
      <c r="L601" s="1068"/>
      <c r="M601" s="1068"/>
      <c r="N601" s="1068"/>
      <c r="O601" s="1068"/>
      <c r="P601" s="1068"/>
      <c r="Q601" s="1068"/>
      <c r="R601" s="1068"/>
      <c r="S601" s="1068"/>
      <c r="T601" s="1068"/>
      <c r="U601" s="1068"/>
      <c r="V601" s="1068"/>
      <c r="W601" s="1068"/>
      <c r="X601" s="1068"/>
      <c r="Y601" s="1068"/>
      <c r="Z601" s="1068"/>
      <c r="AA601" s="1068"/>
      <c r="AB601" s="1110"/>
      <c r="AC601" s="1110"/>
      <c r="AD601" s="1110"/>
      <c r="AE601" s="1110"/>
      <c r="AF601" s="1068"/>
      <c r="AG601" s="1068"/>
      <c r="AH601" s="1068"/>
      <c r="AI601" s="1068"/>
      <c r="AJ601" s="1068"/>
      <c r="AK601" s="1068"/>
      <c r="AL601" s="1068"/>
      <c r="AM601" s="1068"/>
      <c r="AN601" s="1068"/>
      <c r="AO601" s="1068"/>
      <c r="AP601" s="1068"/>
      <c r="AQ601" s="1068"/>
      <c r="AR601" s="1068"/>
      <c r="AS601" s="1068"/>
      <c r="AT601" s="1068"/>
      <c r="AU601" s="1068"/>
      <c r="AV601" s="1068"/>
      <c r="AW601" s="1068"/>
      <c r="AX601" s="1069"/>
      <c r="AY601" s="1068"/>
      <c r="AZ601" s="1068"/>
      <c r="BA601" s="1068"/>
      <c r="BB601" s="1068"/>
      <c r="BC601" s="1068"/>
      <c r="BD601" s="1068"/>
      <c r="BE601" s="1068"/>
      <c r="BF601" s="1068"/>
      <c r="BG601" s="1068"/>
      <c r="BH601" s="1068"/>
      <c r="BI601" s="1068"/>
      <c r="BJ601" s="1068"/>
      <c r="BK601" s="1068"/>
      <c r="BL601" s="1068"/>
      <c r="BM601" s="1068"/>
      <c r="BN601" s="1068"/>
      <c r="BO601" s="1068"/>
      <c r="BP601" s="1068"/>
      <c r="BQ601" s="1068"/>
      <c r="BR601" s="1068"/>
      <c r="BS601" s="1110"/>
      <c r="BT601" s="1068"/>
      <c r="BU601" s="1068"/>
      <c r="BV601" s="1068"/>
      <c r="BW601" s="1068"/>
      <c r="BX601" s="1068"/>
      <c r="BY601" s="1068"/>
      <c r="BZ601" s="1068"/>
      <c r="CA601" s="1068"/>
      <c r="CB601" s="1068"/>
      <c r="CC601" s="1068"/>
      <c r="CD601" s="1068"/>
      <c r="CE601" s="1068"/>
      <c r="CF601" s="1068"/>
      <c r="CG601" s="1068"/>
      <c r="CH601" s="1068"/>
      <c r="CI601" s="1068"/>
      <c r="CJ601" s="1068"/>
      <c r="CK601" s="1068"/>
      <c r="CL601" s="1068"/>
      <c r="CM601" s="1110"/>
      <c r="CN601" s="1110"/>
    </row>
    <row r="602" spans="2:92">
      <c r="B602" s="1067"/>
      <c r="I602" s="1068"/>
      <c r="J602" s="1068"/>
      <c r="K602" s="1068"/>
      <c r="L602" s="1068"/>
      <c r="M602" s="1068"/>
      <c r="N602" s="1068"/>
      <c r="O602" s="1068"/>
      <c r="P602" s="1068"/>
      <c r="Q602" s="1068"/>
      <c r="R602" s="1068"/>
      <c r="S602" s="1068"/>
      <c r="T602" s="1068"/>
      <c r="U602" s="1068"/>
      <c r="V602" s="1068"/>
      <c r="W602" s="1068"/>
      <c r="X602" s="1068"/>
      <c r="Y602" s="1068"/>
      <c r="Z602" s="1068"/>
      <c r="AA602" s="1068"/>
      <c r="AB602" s="1110"/>
      <c r="AC602" s="1110"/>
      <c r="AD602" s="1110"/>
      <c r="AE602" s="1110"/>
      <c r="AF602" s="1068"/>
      <c r="AG602" s="1068"/>
      <c r="AH602" s="1068"/>
      <c r="AI602" s="1068"/>
      <c r="AJ602" s="1068"/>
      <c r="AK602" s="1068"/>
      <c r="AL602" s="1068"/>
      <c r="AM602" s="1068"/>
      <c r="AN602" s="1068"/>
      <c r="AO602" s="1068"/>
      <c r="AP602" s="1068"/>
      <c r="AQ602" s="1068"/>
      <c r="AR602" s="1068"/>
      <c r="AS602" s="1068"/>
      <c r="AT602" s="1068"/>
      <c r="AU602" s="1068"/>
      <c r="AV602" s="1068"/>
      <c r="AW602" s="1068"/>
      <c r="AX602" s="1069"/>
      <c r="AY602" s="1068"/>
      <c r="AZ602" s="1068"/>
      <c r="BA602" s="1068"/>
      <c r="BB602" s="1068"/>
      <c r="BC602" s="1068"/>
      <c r="BD602" s="1068"/>
      <c r="BE602" s="1068"/>
      <c r="BF602" s="1068"/>
      <c r="BG602" s="1068"/>
      <c r="BH602" s="1068"/>
      <c r="BI602" s="1068"/>
      <c r="BJ602" s="1068"/>
      <c r="BK602" s="1068"/>
      <c r="BL602" s="1068"/>
      <c r="BM602" s="1068"/>
      <c r="BN602" s="1068"/>
      <c r="BO602" s="1068"/>
      <c r="BP602" s="1068"/>
      <c r="BQ602" s="1068"/>
      <c r="BR602" s="1068"/>
      <c r="BS602" s="1110"/>
      <c r="BT602" s="1068"/>
      <c r="BU602" s="1068"/>
      <c r="BV602" s="1068"/>
      <c r="BW602" s="1068"/>
      <c r="BX602" s="1068"/>
      <c r="BY602" s="1068"/>
      <c r="BZ602" s="1068"/>
      <c r="CA602" s="1068"/>
      <c r="CB602" s="1068"/>
      <c r="CC602" s="1068"/>
      <c r="CD602" s="1068"/>
      <c r="CE602" s="1068"/>
      <c r="CF602" s="1068"/>
      <c r="CG602" s="1068"/>
      <c r="CH602" s="1068"/>
      <c r="CI602" s="1068"/>
      <c r="CJ602" s="1068"/>
      <c r="CK602" s="1068"/>
      <c r="CL602" s="1068"/>
      <c r="CM602" s="1110"/>
      <c r="CN602" s="1110"/>
    </row>
    <row r="603" spans="2:92">
      <c r="B603" s="1067"/>
      <c r="I603" s="1068"/>
      <c r="J603" s="1068"/>
      <c r="K603" s="1068"/>
      <c r="L603" s="1068"/>
      <c r="M603" s="1068"/>
      <c r="N603" s="1068"/>
      <c r="O603" s="1068"/>
      <c r="P603" s="1068"/>
      <c r="Q603" s="1068"/>
      <c r="R603" s="1068"/>
      <c r="S603" s="1068"/>
      <c r="T603" s="1068"/>
      <c r="U603" s="1068"/>
      <c r="V603" s="1068"/>
      <c r="W603" s="1068"/>
      <c r="X603" s="1068"/>
      <c r="Y603" s="1068"/>
      <c r="Z603" s="1068"/>
      <c r="AA603" s="1068"/>
      <c r="AB603" s="1110"/>
      <c r="AC603" s="1110"/>
      <c r="AD603" s="1110"/>
      <c r="AE603" s="1110"/>
      <c r="AF603" s="1068"/>
      <c r="AG603" s="1068"/>
      <c r="AH603" s="1068"/>
      <c r="AI603" s="1068"/>
      <c r="AJ603" s="1068"/>
      <c r="AK603" s="1068"/>
      <c r="AL603" s="1068"/>
      <c r="AM603" s="1068"/>
      <c r="AN603" s="1068"/>
      <c r="AO603" s="1068"/>
      <c r="AP603" s="1068"/>
      <c r="AQ603" s="1068"/>
      <c r="AR603" s="1068"/>
      <c r="AS603" s="1068"/>
      <c r="AT603" s="1068"/>
      <c r="AU603" s="1068"/>
      <c r="AV603" s="1068"/>
      <c r="AW603" s="1068"/>
      <c r="AX603" s="1069"/>
      <c r="AY603" s="1068"/>
      <c r="AZ603" s="1068"/>
      <c r="BA603" s="1068"/>
      <c r="BB603" s="1068"/>
      <c r="BC603" s="1068"/>
      <c r="BD603" s="1068"/>
      <c r="BE603" s="1068"/>
      <c r="BF603" s="1068"/>
      <c r="BG603" s="1068"/>
      <c r="BH603" s="1068"/>
      <c r="BI603" s="1068"/>
      <c r="BJ603" s="1068"/>
      <c r="BK603" s="1068"/>
      <c r="BL603" s="1068"/>
      <c r="BM603" s="1068"/>
      <c r="BN603" s="1068"/>
      <c r="BO603" s="1068"/>
      <c r="BP603" s="1068"/>
      <c r="BQ603" s="1068"/>
      <c r="BR603" s="1068"/>
      <c r="BS603" s="1110"/>
      <c r="BT603" s="1068"/>
      <c r="BU603" s="1068"/>
      <c r="BV603" s="1068"/>
      <c r="BW603" s="1068"/>
      <c r="BX603" s="1068"/>
      <c r="BY603" s="1068"/>
      <c r="BZ603" s="1068"/>
      <c r="CA603" s="1068"/>
      <c r="CB603" s="1068"/>
      <c r="CC603" s="1068"/>
      <c r="CD603" s="1068"/>
      <c r="CE603" s="1068"/>
      <c r="CF603" s="1068"/>
      <c r="CG603" s="1068"/>
      <c r="CH603" s="1068"/>
      <c r="CI603" s="1068"/>
      <c r="CJ603" s="1068"/>
      <c r="CK603" s="1068"/>
      <c r="CL603" s="1068"/>
      <c r="CM603" s="1110"/>
      <c r="CN603" s="1110"/>
    </row>
    <row r="604" spans="2:92">
      <c r="B604" s="1067"/>
      <c r="I604" s="1068"/>
      <c r="J604" s="1068"/>
      <c r="K604" s="1068"/>
      <c r="L604" s="1068"/>
      <c r="M604" s="1068"/>
      <c r="N604" s="1068"/>
      <c r="O604" s="1068"/>
      <c r="P604" s="1068"/>
      <c r="Q604" s="1068"/>
      <c r="R604" s="1068"/>
      <c r="S604" s="1068"/>
      <c r="T604" s="1068"/>
      <c r="U604" s="1068"/>
      <c r="V604" s="1068"/>
      <c r="W604" s="1068"/>
      <c r="X604" s="1068"/>
      <c r="Y604" s="1068"/>
      <c r="Z604" s="1068"/>
      <c r="AA604" s="1068"/>
      <c r="AB604" s="1110"/>
      <c r="AC604" s="1110"/>
      <c r="AD604" s="1110"/>
      <c r="AE604" s="1110"/>
      <c r="AF604" s="1068"/>
      <c r="AG604" s="1068"/>
      <c r="AH604" s="1068"/>
      <c r="AI604" s="1068"/>
      <c r="AJ604" s="1068"/>
      <c r="AK604" s="1068"/>
      <c r="AL604" s="1068"/>
      <c r="AM604" s="1068"/>
      <c r="AN604" s="1068"/>
      <c r="AO604" s="1068"/>
      <c r="AP604" s="1068"/>
      <c r="AQ604" s="1068"/>
      <c r="AR604" s="1068"/>
      <c r="AS604" s="1068"/>
      <c r="AT604" s="1068"/>
      <c r="AU604" s="1068"/>
      <c r="AV604" s="1068"/>
      <c r="AW604" s="1068"/>
      <c r="AX604" s="1069"/>
      <c r="AY604" s="1068"/>
      <c r="AZ604" s="1068"/>
      <c r="BA604" s="1068"/>
      <c r="BB604" s="1068"/>
      <c r="BC604" s="1068"/>
      <c r="BD604" s="1068"/>
      <c r="BE604" s="1068"/>
      <c r="BF604" s="1068"/>
      <c r="BG604" s="1068"/>
      <c r="BH604" s="1068"/>
      <c r="BI604" s="1068"/>
      <c r="BJ604" s="1068"/>
      <c r="BK604" s="1068"/>
      <c r="BL604" s="1068"/>
      <c r="BM604" s="1068"/>
      <c r="BN604" s="1068"/>
      <c r="BO604" s="1068"/>
      <c r="BP604" s="1068"/>
      <c r="BQ604" s="1068"/>
      <c r="BR604" s="1068"/>
      <c r="BS604" s="1110"/>
      <c r="BT604" s="1068"/>
      <c r="BU604" s="1068"/>
      <c r="BV604" s="1068"/>
      <c r="BW604" s="1068"/>
      <c r="BX604" s="1068"/>
      <c r="BY604" s="1068"/>
      <c r="BZ604" s="1068"/>
      <c r="CA604" s="1068"/>
      <c r="CB604" s="1068"/>
      <c r="CC604" s="1068"/>
      <c r="CD604" s="1068"/>
      <c r="CE604" s="1068"/>
      <c r="CF604" s="1068"/>
      <c r="CG604" s="1068"/>
      <c r="CH604" s="1068"/>
      <c r="CI604" s="1068"/>
      <c r="CJ604" s="1068"/>
      <c r="CK604" s="1068"/>
      <c r="CL604" s="1068"/>
      <c r="CM604" s="1110"/>
      <c r="CN604" s="1110"/>
    </row>
    <row r="605" spans="2:92">
      <c r="B605" s="1067"/>
      <c r="I605" s="1068"/>
      <c r="J605" s="1068"/>
      <c r="K605" s="1068"/>
      <c r="L605" s="1068"/>
      <c r="M605" s="1068"/>
      <c r="N605" s="1068"/>
      <c r="O605" s="1068"/>
      <c r="P605" s="1068"/>
      <c r="Q605" s="1068"/>
      <c r="R605" s="1068"/>
      <c r="S605" s="1068"/>
      <c r="T605" s="1068"/>
      <c r="U605" s="1068"/>
      <c r="V605" s="1068"/>
      <c r="W605" s="1068"/>
      <c r="X605" s="1068"/>
      <c r="Y605" s="1068"/>
      <c r="Z605" s="1068"/>
      <c r="AA605" s="1068"/>
      <c r="AB605" s="1110"/>
      <c r="AC605" s="1110"/>
      <c r="AD605" s="1110"/>
      <c r="AE605" s="1110"/>
      <c r="AF605" s="1068"/>
      <c r="AG605" s="1068"/>
      <c r="AH605" s="1068"/>
      <c r="AI605" s="1068"/>
      <c r="AJ605" s="1068"/>
      <c r="AK605" s="1068"/>
      <c r="AL605" s="1068"/>
      <c r="AM605" s="1068"/>
      <c r="AN605" s="1068"/>
      <c r="AO605" s="1068"/>
      <c r="AP605" s="1068"/>
      <c r="AQ605" s="1068"/>
      <c r="AR605" s="1068"/>
      <c r="AS605" s="1068"/>
      <c r="AT605" s="1068"/>
      <c r="AU605" s="1068"/>
      <c r="AV605" s="1068"/>
      <c r="AW605" s="1068"/>
      <c r="AX605" s="1069"/>
      <c r="AY605" s="1068"/>
      <c r="AZ605" s="1068"/>
      <c r="BA605" s="1068"/>
      <c r="BB605" s="1068"/>
      <c r="BC605" s="1068"/>
      <c r="BD605" s="1068"/>
      <c r="BE605" s="1068"/>
      <c r="BF605" s="1068"/>
      <c r="BG605" s="1068"/>
      <c r="BH605" s="1068"/>
      <c r="BI605" s="1068"/>
      <c r="BJ605" s="1068"/>
      <c r="BK605" s="1068"/>
      <c r="BL605" s="1068"/>
      <c r="BM605" s="1068"/>
      <c r="BN605" s="1068"/>
      <c r="BO605" s="1068"/>
      <c r="BP605" s="1068"/>
      <c r="BQ605" s="1068"/>
      <c r="BR605" s="1068"/>
      <c r="BS605" s="1110"/>
      <c r="BT605" s="1068"/>
      <c r="BU605" s="1068"/>
      <c r="BV605" s="1068"/>
      <c r="BW605" s="1068"/>
      <c r="BX605" s="1068"/>
      <c r="BY605" s="1068"/>
      <c r="BZ605" s="1068"/>
      <c r="CA605" s="1068"/>
      <c r="CB605" s="1068"/>
      <c r="CC605" s="1068"/>
      <c r="CD605" s="1068"/>
      <c r="CE605" s="1068"/>
      <c r="CF605" s="1068"/>
      <c r="CG605" s="1068"/>
      <c r="CH605" s="1068"/>
      <c r="CI605" s="1068"/>
      <c r="CJ605" s="1068"/>
      <c r="CK605" s="1068"/>
      <c r="CL605" s="1068"/>
      <c r="CM605" s="1110"/>
      <c r="CN605" s="1110"/>
    </row>
    <row r="606" spans="2:92">
      <c r="B606" s="1067"/>
      <c r="I606" s="1068"/>
      <c r="J606" s="1068"/>
      <c r="K606" s="1068"/>
      <c r="L606" s="1068"/>
      <c r="M606" s="1068"/>
      <c r="N606" s="1068"/>
      <c r="O606" s="1068"/>
      <c r="P606" s="1068"/>
      <c r="Q606" s="1068"/>
      <c r="R606" s="1068"/>
      <c r="S606" s="1068"/>
      <c r="T606" s="1068"/>
      <c r="U606" s="1068"/>
      <c r="V606" s="1068"/>
      <c r="W606" s="1068"/>
      <c r="X606" s="1068"/>
      <c r="Y606" s="1068"/>
      <c r="Z606" s="1068"/>
      <c r="AA606" s="1068"/>
      <c r="AB606" s="1110"/>
      <c r="AC606" s="1110"/>
      <c r="AD606" s="1110"/>
      <c r="AE606" s="1110"/>
      <c r="AF606" s="1068"/>
      <c r="AG606" s="1068"/>
      <c r="AH606" s="1068"/>
      <c r="AI606" s="1068"/>
      <c r="AJ606" s="1068"/>
      <c r="AK606" s="1068"/>
      <c r="AL606" s="1068"/>
      <c r="AM606" s="1068"/>
      <c r="AN606" s="1068"/>
      <c r="AO606" s="1068"/>
      <c r="AP606" s="1068"/>
      <c r="AQ606" s="1068"/>
      <c r="AR606" s="1068"/>
      <c r="AS606" s="1068"/>
      <c r="AT606" s="1068"/>
      <c r="AU606" s="1068"/>
      <c r="AV606" s="1068"/>
      <c r="AW606" s="1068"/>
      <c r="AX606" s="1069"/>
      <c r="AY606" s="1068"/>
      <c r="AZ606" s="1068"/>
      <c r="BA606" s="1068"/>
      <c r="BB606" s="1068"/>
      <c r="BC606" s="1068"/>
      <c r="BD606" s="1068"/>
      <c r="BE606" s="1068"/>
      <c r="BF606" s="1068"/>
      <c r="BG606" s="1068"/>
      <c r="BH606" s="1068"/>
      <c r="BI606" s="1068"/>
      <c r="BJ606" s="1068"/>
      <c r="BK606" s="1068"/>
      <c r="BL606" s="1068"/>
      <c r="BM606" s="1068"/>
      <c r="BN606" s="1068"/>
      <c r="BO606" s="1068"/>
      <c r="BP606" s="1068"/>
      <c r="BQ606" s="1068"/>
      <c r="BR606" s="1068"/>
      <c r="BS606" s="1110"/>
      <c r="BT606" s="1068"/>
      <c r="BU606" s="1068"/>
      <c r="BV606" s="1068"/>
      <c r="BW606" s="1068"/>
      <c r="BX606" s="1068"/>
      <c r="BY606" s="1068"/>
      <c r="BZ606" s="1068"/>
      <c r="CA606" s="1068"/>
      <c r="CB606" s="1068"/>
      <c r="CC606" s="1068"/>
      <c r="CD606" s="1068"/>
      <c r="CE606" s="1068"/>
      <c r="CF606" s="1068"/>
      <c r="CG606" s="1068"/>
      <c r="CH606" s="1068"/>
      <c r="CI606" s="1068"/>
      <c r="CJ606" s="1068"/>
      <c r="CK606" s="1068"/>
      <c r="CL606" s="1068"/>
      <c r="CM606" s="1110"/>
      <c r="CN606" s="1110"/>
    </row>
    <row r="607" spans="2:92">
      <c r="B607" s="1067"/>
      <c r="I607" s="1068"/>
      <c r="J607" s="1068"/>
      <c r="K607" s="1068"/>
      <c r="L607" s="1068"/>
      <c r="M607" s="1068"/>
      <c r="N607" s="1068"/>
      <c r="O607" s="1068"/>
      <c r="P607" s="1068"/>
      <c r="Q607" s="1068"/>
      <c r="R607" s="1068"/>
      <c r="S607" s="1068"/>
      <c r="T607" s="1068"/>
      <c r="U607" s="1068"/>
      <c r="V607" s="1068"/>
      <c r="W607" s="1068"/>
      <c r="X607" s="1068"/>
      <c r="Y607" s="1068"/>
      <c r="Z607" s="1068"/>
      <c r="AA607" s="1068"/>
      <c r="AB607" s="1110"/>
      <c r="AC607" s="1110"/>
      <c r="AD607" s="1110"/>
      <c r="AE607" s="1110"/>
      <c r="AF607" s="1068"/>
      <c r="AG607" s="1068"/>
      <c r="AH607" s="1068"/>
      <c r="AI607" s="1068"/>
      <c r="AJ607" s="1068"/>
      <c r="AK607" s="1068"/>
      <c r="AL607" s="1068"/>
      <c r="AM607" s="1068"/>
      <c r="AN607" s="1068"/>
      <c r="AO607" s="1068"/>
      <c r="AP607" s="1068"/>
      <c r="AQ607" s="1068"/>
      <c r="AR607" s="1068"/>
      <c r="AS607" s="1068"/>
      <c r="AT607" s="1068"/>
      <c r="AU607" s="1068"/>
      <c r="AV607" s="1068"/>
      <c r="AW607" s="1068"/>
      <c r="AX607" s="1069"/>
      <c r="AY607" s="1068"/>
      <c r="AZ607" s="1068"/>
      <c r="BA607" s="1068"/>
      <c r="BB607" s="1068"/>
      <c r="BC607" s="1068"/>
      <c r="BD607" s="1068"/>
      <c r="BE607" s="1068"/>
      <c r="BF607" s="1068"/>
      <c r="BG607" s="1068"/>
      <c r="BH607" s="1068"/>
      <c r="BI607" s="1068"/>
      <c r="BJ607" s="1068"/>
      <c r="BK607" s="1068"/>
      <c r="BL607" s="1068"/>
      <c r="BM607" s="1068"/>
      <c r="BN607" s="1068"/>
      <c r="BO607" s="1068"/>
      <c r="BP607" s="1068"/>
      <c r="BQ607" s="1068"/>
      <c r="BR607" s="1068"/>
      <c r="BS607" s="1110"/>
      <c r="BT607" s="1068"/>
      <c r="BU607" s="1068"/>
      <c r="BV607" s="1068"/>
      <c r="BW607" s="1068"/>
      <c r="BX607" s="1068"/>
      <c r="BY607" s="1068"/>
      <c r="BZ607" s="1068"/>
      <c r="CA607" s="1068"/>
      <c r="CB607" s="1068"/>
      <c r="CC607" s="1068"/>
      <c r="CD607" s="1068"/>
      <c r="CE607" s="1068"/>
      <c r="CF607" s="1068"/>
      <c r="CG607" s="1068"/>
      <c r="CH607" s="1068"/>
      <c r="CI607" s="1068"/>
      <c r="CJ607" s="1068"/>
      <c r="CK607" s="1068"/>
      <c r="CL607" s="1068"/>
      <c r="CM607" s="1110"/>
      <c r="CN607" s="1110"/>
    </row>
    <row r="608" spans="2:92">
      <c r="B608" s="1067"/>
      <c r="I608" s="1068"/>
      <c r="J608" s="1068"/>
      <c r="K608" s="1068"/>
      <c r="L608" s="1068"/>
      <c r="M608" s="1068"/>
      <c r="N608" s="1068"/>
      <c r="O608" s="1068"/>
      <c r="P608" s="1068"/>
      <c r="Q608" s="1068"/>
      <c r="R608" s="1068"/>
      <c r="S608" s="1068"/>
      <c r="T608" s="1068"/>
      <c r="U608" s="1068"/>
      <c r="V608" s="1068"/>
      <c r="W608" s="1068"/>
      <c r="X608" s="1068"/>
      <c r="Y608" s="1068"/>
      <c r="Z608" s="1068"/>
      <c r="AA608" s="1068"/>
      <c r="AB608" s="1110"/>
      <c r="AC608" s="1110"/>
      <c r="AD608" s="1110"/>
      <c r="AE608" s="1110"/>
      <c r="AF608" s="1068"/>
      <c r="AG608" s="1068"/>
      <c r="AH608" s="1068"/>
      <c r="AI608" s="1068"/>
      <c r="AJ608" s="1068"/>
      <c r="AK608" s="1068"/>
      <c r="AL608" s="1068"/>
      <c r="AM608" s="1068"/>
      <c r="AN608" s="1068"/>
      <c r="AO608" s="1068"/>
      <c r="AP608" s="1068"/>
      <c r="AQ608" s="1068"/>
      <c r="AR608" s="1068"/>
      <c r="AS608" s="1068"/>
      <c r="AT608" s="1068"/>
      <c r="AU608" s="1068"/>
      <c r="AV608" s="1068"/>
      <c r="AW608" s="1068"/>
      <c r="AX608" s="1069"/>
      <c r="AY608" s="1068"/>
      <c r="AZ608" s="1068"/>
      <c r="BA608" s="1068"/>
      <c r="BB608" s="1068"/>
      <c r="BC608" s="1068"/>
      <c r="BD608" s="1068"/>
      <c r="BE608" s="1068"/>
      <c r="BF608" s="1068"/>
      <c r="BG608" s="1068"/>
      <c r="BH608" s="1068"/>
      <c r="BI608" s="1068"/>
      <c r="BJ608" s="1068"/>
      <c r="BK608" s="1068"/>
      <c r="BL608" s="1068"/>
      <c r="BM608" s="1068"/>
      <c r="BN608" s="1068"/>
      <c r="BO608" s="1068"/>
      <c r="BP608" s="1068"/>
      <c r="BQ608" s="1068"/>
      <c r="BR608" s="1068"/>
      <c r="BS608" s="1110"/>
      <c r="BT608" s="1068"/>
      <c r="BU608" s="1068"/>
      <c r="BV608" s="1068"/>
      <c r="BW608" s="1068"/>
      <c r="BX608" s="1068"/>
      <c r="BY608" s="1068"/>
      <c r="BZ608" s="1068"/>
      <c r="CA608" s="1068"/>
      <c r="CB608" s="1068"/>
      <c r="CC608" s="1068"/>
      <c r="CD608" s="1068"/>
      <c r="CE608" s="1068"/>
      <c r="CF608" s="1068"/>
      <c r="CG608" s="1068"/>
      <c r="CH608" s="1068"/>
      <c r="CI608" s="1068"/>
      <c r="CJ608" s="1068"/>
      <c r="CK608" s="1068"/>
      <c r="CL608" s="1068"/>
      <c r="CM608" s="1110"/>
      <c r="CN608" s="1110"/>
    </row>
    <row r="609" spans="2:92">
      <c r="B609" s="1067"/>
      <c r="I609" s="1068"/>
      <c r="J609" s="1068"/>
      <c r="K609" s="1068"/>
      <c r="L609" s="1068"/>
      <c r="M609" s="1068"/>
      <c r="N609" s="1068"/>
      <c r="O609" s="1068"/>
      <c r="P609" s="1068"/>
      <c r="Q609" s="1068"/>
      <c r="R609" s="1068"/>
      <c r="S609" s="1068"/>
      <c r="T609" s="1068"/>
      <c r="U609" s="1068"/>
      <c r="V609" s="1068"/>
      <c r="W609" s="1068"/>
      <c r="X609" s="1068"/>
      <c r="Y609" s="1068"/>
      <c r="Z609" s="1068"/>
      <c r="AA609" s="1068"/>
      <c r="AB609" s="1110"/>
      <c r="AC609" s="1110"/>
      <c r="AD609" s="1110"/>
      <c r="AE609" s="1110"/>
      <c r="AF609" s="1068"/>
      <c r="AG609" s="1068"/>
      <c r="AH609" s="1068"/>
      <c r="AI609" s="1068"/>
      <c r="AJ609" s="1068"/>
      <c r="AK609" s="1068"/>
      <c r="AL609" s="1068"/>
      <c r="AM609" s="1068"/>
      <c r="AN609" s="1068"/>
      <c r="AO609" s="1068"/>
      <c r="AP609" s="1068"/>
      <c r="AQ609" s="1068"/>
      <c r="AR609" s="1068"/>
      <c r="AS609" s="1068"/>
      <c r="AT609" s="1068"/>
      <c r="AU609" s="1068"/>
      <c r="AV609" s="1068"/>
      <c r="AW609" s="1068"/>
      <c r="AX609" s="1069"/>
      <c r="AY609" s="1068"/>
      <c r="AZ609" s="1068"/>
      <c r="BA609" s="1068"/>
      <c r="BB609" s="1068"/>
      <c r="BC609" s="1068"/>
      <c r="BD609" s="1068"/>
      <c r="BE609" s="1068"/>
      <c r="BF609" s="1068"/>
      <c r="BG609" s="1068"/>
      <c r="BH609" s="1068"/>
      <c r="BI609" s="1068"/>
      <c r="BJ609" s="1068"/>
      <c r="BK609" s="1068"/>
      <c r="BL609" s="1068"/>
      <c r="BM609" s="1068"/>
      <c r="BN609" s="1068"/>
      <c r="BO609" s="1068"/>
      <c r="BP609" s="1068"/>
      <c r="BQ609" s="1068"/>
      <c r="BR609" s="1068"/>
      <c r="BS609" s="1110"/>
      <c r="BT609" s="1068"/>
      <c r="BU609" s="1068"/>
      <c r="BV609" s="1068"/>
      <c r="BW609" s="1068"/>
      <c r="BX609" s="1068"/>
      <c r="BY609" s="1068"/>
      <c r="BZ609" s="1068"/>
      <c r="CA609" s="1068"/>
      <c r="CB609" s="1068"/>
      <c r="CC609" s="1068"/>
      <c r="CD609" s="1068"/>
      <c r="CE609" s="1068"/>
      <c r="CF609" s="1068"/>
      <c r="CG609" s="1068"/>
      <c r="CH609" s="1068"/>
      <c r="CI609" s="1068"/>
      <c r="CJ609" s="1068"/>
      <c r="CK609" s="1068"/>
      <c r="CL609" s="1068"/>
      <c r="CM609" s="1110"/>
      <c r="CN609" s="1110"/>
    </row>
    <row r="610" spans="2:92">
      <c r="B610" s="1067"/>
      <c r="I610" s="1068"/>
      <c r="J610" s="1068"/>
      <c r="K610" s="1068"/>
      <c r="L610" s="1068"/>
      <c r="M610" s="1068"/>
      <c r="N610" s="1068"/>
      <c r="O610" s="1068"/>
      <c r="P610" s="1068"/>
      <c r="Q610" s="1068"/>
      <c r="R610" s="1068"/>
      <c r="S610" s="1068"/>
      <c r="T610" s="1068"/>
      <c r="U610" s="1068"/>
      <c r="V610" s="1068"/>
      <c r="W610" s="1068"/>
      <c r="X610" s="1068"/>
      <c r="Y610" s="1068"/>
      <c r="Z610" s="1068"/>
      <c r="AA610" s="1068"/>
      <c r="AB610" s="1110"/>
      <c r="AC610" s="1110"/>
      <c r="AD610" s="1110"/>
      <c r="AE610" s="1110"/>
      <c r="AF610" s="1068"/>
      <c r="AG610" s="1068"/>
      <c r="AH610" s="1068"/>
      <c r="AI610" s="1068"/>
      <c r="AJ610" s="1068"/>
      <c r="AK610" s="1068"/>
      <c r="AL610" s="1068"/>
      <c r="AM610" s="1068"/>
      <c r="AN610" s="1068"/>
      <c r="AO610" s="1068"/>
      <c r="AP610" s="1068"/>
      <c r="AQ610" s="1068"/>
      <c r="AR610" s="1068"/>
      <c r="AS610" s="1068"/>
      <c r="AT610" s="1068"/>
      <c r="AU610" s="1068"/>
      <c r="AV610" s="1068"/>
      <c r="AW610" s="1068"/>
      <c r="AX610" s="1069"/>
      <c r="AY610" s="1068"/>
      <c r="AZ610" s="1068"/>
      <c r="BA610" s="1068"/>
      <c r="BB610" s="1068"/>
      <c r="BC610" s="1068"/>
      <c r="BD610" s="1068"/>
      <c r="BE610" s="1068"/>
      <c r="BF610" s="1068"/>
      <c r="BG610" s="1068"/>
      <c r="BH610" s="1068"/>
      <c r="BI610" s="1068"/>
      <c r="BJ610" s="1068"/>
      <c r="BK610" s="1068"/>
      <c r="BL610" s="1068"/>
      <c r="BM610" s="1068"/>
      <c r="BN610" s="1068"/>
      <c r="BO610" s="1068"/>
      <c r="BP610" s="1068"/>
      <c r="BQ610" s="1068"/>
      <c r="BR610" s="1068"/>
      <c r="BS610" s="1110"/>
      <c r="BT610" s="1068"/>
      <c r="BU610" s="1068"/>
      <c r="BV610" s="1068"/>
      <c r="BW610" s="1068"/>
      <c r="BX610" s="1068"/>
      <c r="BY610" s="1068"/>
      <c r="BZ610" s="1068"/>
      <c r="CA610" s="1068"/>
      <c r="CB610" s="1068"/>
      <c r="CC610" s="1068"/>
      <c r="CD610" s="1068"/>
      <c r="CE610" s="1068"/>
      <c r="CF610" s="1068"/>
      <c r="CG610" s="1068"/>
      <c r="CH610" s="1068"/>
      <c r="CI610" s="1068"/>
      <c r="CJ610" s="1068"/>
      <c r="CK610" s="1068"/>
      <c r="CL610" s="1068"/>
      <c r="CM610" s="1110"/>
      <c r="CN610" s="1110"/>
    </row>
    <row r="611" spans="2:92">
      <c r="B611" s="1067"/>
      <c r="I611" s="1068"/>
      <c r="J611" s="1068"/>
      <c r="K611" s="1068"/>
      <c r="L611" s="1068"/>
      <c r="M611" s="1068"/>
      <c r="N611" s="1068"/>
      <c r="O611" s="1068"/>
      <c r="P611" s="1068"/>
      <c r="Q611" s="1068"/>
      <c r="R611" s="1068"/>
      <c r="S611" s="1068"/>
      <c r="T611" s="1068"/>
      <c r="U611" s="1068"/>
      <c r="V611" s="1068"/>
      <c r="W611" s="1068"/>
      <c r="X611" s="1068"/>
      <c r="Y611" s="1068"/>
      <c r="Z611" s="1068"/>
      <c r="AA611" s="1068"/>
      <c r="AB611" s="1110"/>
      <c r="AC611" s="1110"/>
      <c r="AD611" s="1110"/>
      <c r="AE611" s="1110"/>
      <c r="AF611" s="1068"/>
      <c r="AG611" s="1068"/>
      <c r="AH611" s="1068"/>
      <c r="AI611" s="1068"/>
      <c r="AJ611" s="1068"/>
      <c r="AK611" s="1068"/>
      <c r="AL611" s="1068"/>
      <c r="AM611" s="1068"/>
      <c r="AN611" s="1068"/>
      <c r="AO611" s="1068"/>
      <c r="AP611" s="1068"/>
      <c r="AQ611" s="1068"/>
      <c r="AR611" s="1068"/>
      <c r="AS611" s="1068"/>
      <c r="AT611" s="1068"/>
      <c r="AU611" s="1068"/>
      <c r="AV611" s="1068"/>
      <c r="AW611" s="1068"/>
      <c r="AX611" s="1069"/>
      <c r="AY611" s="1068"/>
      <c r="AZ611" s="1068"/>
      <c r="BA611" s="1068"/>
      <c r="BB611" s="1068"/>
      <c r="BC611" s="1068"/>
      <c r="BD611" s="1068"/>
      <c r="BE611" s="1068"/>
      <c r="BF611" s="1068"/>
      <c r="BG611" s="1068"/>
      <c r="BH611" s="1068"/>
      <c r="BI611" s="1068"/>
      <c r="BJ611" s="1068"/>
      <c r="BK611" s="1068"/>
      <c r="BL611" s="1068"/>
      <c r="BM611" s="1068"/>
      <c r="BN611" s="1068"/>
      <c r="BO611" s="1068"/>
      <c r="BP611" s="1068"/>
      <c r="BQ611" s="1068"/>
      <c r="BR611" s="1068"/>
      <c r="BS611" s="1110"/>
      <c r="BT611" s="1068"/>
      <c r="BU611" s="1068"/>
      <c r="BV611" s="1068"/>
      <c r="BW611" s="1068"/>
      <c r="BX611" s="1068"/>
      <c r="BY611" s="1068"/>
      <c r="BZ611" s="1068"/>
      <c r="CA611" s="1068"/>
      <c r="CB611" s="1068"/>
      <c r="CC611" s="1068"/>
      <c r="CD611" s="1068"/>
      <c r="CE611" s="1068"/>
      <c r="CF611" s="1068"/>
      <c r="CG611" s="1068"/>
      <c r="CH611" s="1068"/>
      <c r="CI611" s="1068"/>
      <c r="CJ611" s="1068"/>
      <c r="CK611" s="1068"/>
      <c r="CL611" s="1068"/>
      <c r="CM611" s="1110"/>
      <c r="CN611" s="1110"/>
    </row>
    <row r="612" spans="2:92">
      <c r="B612" s="1067"/>
      <c r="I612" s="1068"/>
      <c r="J612" s="1068"/>
      <c r="K612" s="1068"/>
      <c r="L612" s="1068"/>
      <c r="M612" s="1068"/>
      <c r="N612" s="1068"/>
      <c r="O612" s="1068"/>
      <c r="P612" s="1068"/>
      <c r="Q612" s="1068"/>
      <c r="R612" s="1068"/>
      <c r="S612" s="1068"/>
      <c r="T612" s="1068"/>
      <c r="U612" s="1068"/>
      <c r="V612" s="1068"/>
      <c r="W612" s="1068"/>
      <c r="X612" s="1068"/>
      <c r="Y612" s="1068"/>
      <c r="Z612" s="1068"/>
      <c r="AA612" s="1068"/>
      <c r="AB612" s="1110"/>
      <c r="AC612" s="1110"/>
      <c r="AD612" s="1110"/>
      <c r="AE612" s="1110"/>
      <c r="AF612" s="1068"/>
      <c r="AG612" s="1068"/>
      <c r="AH612" s="1068"/>
      <c r="AI612" s="1068"/>
      <c r="AJ612" s="1068"/>
      <c r="AK612" s="1068"/>
      <c r="AL612" s="1068"/>
      <c r="AM612" s="1068"/>
      <c r="AN612" s="1068"/>
      <c r="AO612" s="1068"/>
      <c r="AP612" s="1068"/>
      <c r="AQ612" s="1068"/>
      <c r="AR612" s="1068"/>
      <c r="AS612" s="1068"/>
      <c r="AT612" s="1068"/>
      <c r="AU612" s="1068"/>
      <c r="AV612" s="1068"/>
      <c r="AW612" s="1068"/>
      <c r="AX612" s="1069"/>
      <c r="AY612" s="1068"/>
      <c r="AZ612" s="1068"/>
      <c r="BA612" s="1068"/>
      <c r="BB612" s="1068"/>
      <c r="BC612" s="1068"/>
      <c r="BD612" s="1068"/>
      <c r="BE612" s="1068"/>
      <c r="BF612" s="1068"/>
      <c r="BG612" s="1068"/>
      <c r="BH612" s="1068"/>
      <c r="BI612" s="1068"/>
      <c r="BJ612" s="1068"/>
      <c r="BK612" s="1068"/>
      <c r="BL612" s="1068"/>
      <c r="BM612" s="1068"/>
      <c r="BN612" s="1068"/>
      <c r="BO612" s="1068"/>
      <c r="BP612" s="1068"/>
      <c r="BQ612" s="1068"/>
      <c r="BR612" s="1068"/>
      <c r="BS612" s="1110"/>
      <c r="BT612" s="1068"/>
      <c r="BU612" s="1068"/>
      <c r="BV612" s="1068"/>
      <c r="BW612" s="1068"/>
      <c r="BX612" s="1068"/>
      <c r="BY612" s="1068"/>
      <c r="BZ612" s="1068"/>
      <c r="CA612" s="1068"/>
      <c r="CB612" s="1068"/>
      <c r="CC612" s="1068"/>
      <c r="CD612" s="1068"/>
      <c r="CE612" s="1068"/>
      <c r="CF612" s="1068"/>
      <c r="CG612" s="1068"/>
      <c r="CH612" s="1068"/>
      <c r="CI612" s="1068"/>
      <c r="CJ612" s="1068"/>
      <c r="CK612" s="1068"/>
      <c r="CL612" s="1068"/>
      <c r="CM612" s="1110"/>
      <c r="CN612" s="1110"/>
    </row>
    <row r="613" spans="2:92">
      <c r="B613" s="1067"/>
      <c r="I613" s="1068"/>
      <c r="J613" s="1068"/>
      <c r="K613" s="1068"/>
      <c r="L613" s="1068"/>
      <c r="M613" s="1068"/>
      <c r="N613" s="1068"/>
      <c r="O613" s="1068"/>
      <c r="P613" s="1068"/>
      <c r="Q613" s="1068"/>
      <c r="R613" s="1068"/>
      <c r="S613" s="1068"/>
      <c r="T613" s="1068"/>
      <c r="U613" s="1068"/>
      <c r="V613" s="1068"/>
      <c r="W613" s="1068"/>
      <c r="X613" s="1068"/>
      <c r="Y613" s="1068"/>
      <c r="Z613" s="1068"/>
      <c r="AA613" s="1068"/>
      <c r="AB613" s="1110"/>
      <c r="AC613" s="1110"/>
      <c r="AD613" s="1110"/>
      <c r="AE613" s="1110"/>
      <c r="AF613" s="1068"/>
      <c r="AG613" s="1068"/>
      <c r="AH613" s="1068"/>
      <c r="AI613" s="1068"/>
      <c r="AJ613" s="1068"/>
      <c r="AK613" s="1068"/>
      <c r="AL613" s="1068"/>
      <c r="AM613" s="1068"/>
      <c r="AN613" s="1068"/>
      <c r="AO613" s="1068"/>
      <c r="AP613" s="1068"/>
      <c r="AQ613" s="1068"/>
      <c r="AR613" s="1068"/>
      <c r="AS613" s="1068"/>
      <c r="AT613" s="1068"/>
      <c r="AU613" s="1068"/>
      <c r="AV613" s="1068"/>
      <c r="AW613" s="1068"/>
      <c r="AX613" s="1069"/>
      <c r="AY613" s="1068"/>
      <c r="AZ613" s="1068"/>
      <c r="BA613" s="1068"/>
      <c r="BB613" s="1068"/>
      <c r="BC613" s="1068"/>
      <c r="BD613" s="1068"/>
      <c r="BE613" s="1068"/>
      <c r="BF613" s="1068"/>
      <c r="BG613" s="1068"/>
      <c r="BH613" s="1068"/>
      <c r="BI613" s="1068"/>
      <c r="BJ613" s="1068"/>
      <c r="BK613" s="1068"/>
      <c r="BL613" s="1068"/>
      <c r="BM613" s="1068"/>
      <c r="BN613" s="1068"/>
      <c r="BO613" s="1068"/>
      <c r="BP613" s="1068"/>
      <c r="BQ613" s="1068"/>
      <c r="BR613" s="1068"/>
      <c r="BS613" s="1110"/>
      <c r="BT613" s="1068"/>
      <c r="BU613" s="1068"/>
      <c r="BV613" s="1068"/>
      <c r="BW613" s="1068"/>
      <c r="BX613" s="1068"/>
      <c r="BY613" s="1068"/>
      <c r="BZ613" s="1068"/>
      <c r="CA613" s="1068"/>
      <c r="CB613" s="1068"/>
      <c r="CC613" s="1068"/>
      <c r="CD613" s="1068"/>
      <c r="CE613" s="1068"/>
      <c r="CF613" s="1068"/>
      <c r="CG613" s="1068"/>
      <c r="CH613" s="1068"/>
      <c r="CI613" s="1068"/>
      <c r="CJ613" s="1068"/>
      <c r="CK613" s="1068"/>
      <c r="CL613" s="1068"/>
      <c r="CM613" s="1110"/>
      <c r="CN613" s="1110"/>
    </row>
    <row r="614" spans="2:92">
      <c r="B614" s="1067"/>
      <c r="I614" s="1068"/>
      <c r="J614" s="1068"/>
      <c r="K614" s="1068"/>
      <c r="L614" s="1068"/>
      <c r="M614" s="1068"/>
      <c r="N614" s="1068"/>
      <c r="O614" s="1068"/>
      <c r="P614" s="1068"/>
      <c r="Q614" s="1068"/>
      <c r="R614" s="1068"/>
      <c r="S614" s="1068"/>
      <c r="T614" s="1068"/>
      <c r="U614" s="1068"/>
      <c r="V614" s="1068"/>
      <c r="W614" s="1068"/>
      <c r="X614" s="1068"/>
      <c r="Y614" s="1068"/>
      <c r="Z614" s="1068"/>
      <c r="AA614" s="1068"/>
      <c r="AB614" s="1110"/>
      <c r="AC614" s="1110"/>
      <c r="AD614" s="1110"/>
      <c r="AE614" s="1110"/>
      <c r="AF614" s="1068"/>
      <c r="AG614" s="1068"/>
      <c r="AH614" s="1068"/>
      <c r="AI614" s="1068"/>
      <c r="AJ614" s="1068"/>
      <c r="AK614" s="1068"/>
      <c r="AL614" s="1068"/>
      <c r="AM614" s="1068"/>
      <c r="AN614" s="1068"/>
      <c r="AO614" s="1068"/>
      <c r="AP614" s="1068"/>
      <c r="AQ614" s="1068"/>
      <c r="AR614" s="1068"/>
      <c r="AS614" s="1068"/>
      <c r="AT614" s="1068"/>
      <c r="AU614" s="1068"/>
      <c r="AV614" s="1068"/>
      <c r="AW614" s="1068"/>
      <c r="AX614" s="1069"/>
      <c r="AY614" s="1068"/>
      <c r="AZ614" s="1068"/>
      <c r="BA614" s="1068"/>
      <c r="BB614" s="1068"/>
      <c r="BC614" s="1068"/>
      <c r="BD614" s="1068"/>
      <c r="BE614" s="1068"/>
      <c r="BF614" s="1068"/>
      <c r="BG614" s="1068"/>
      <c r="BH614" s="1068"/>
      <c r="BI614" s="1068"/>
      <c r="BJ614" s="1068"/>
      <c r="BK614" s="1068"/>
      <c r="BL614" s="1068"/>
      <c r="BM614" s="1068"/>
      <c r="BN614" s="1068"/>
      <c r="BO614" s="1068"/>
      <c r="BP614" s="1068"/>
      <c r="BQ614" s="1068"/>
      <c r="BR614" s="1068"/>
      <c r="BS614" s="1110"/>
      <c r="BT614" s="1068"/>
      <c r="BU614" s="1068"/>
      <c r="BV614" s="1068"/>
      <c r="BW614" s="1068"/>
      <c r="BX614" s="1068"/>
      <c r="BY614" s="1068"/>
      <c r="BZ614" s="1068"/>
      <c r="CA614" s="1068"/>
      <c r="CB614" s="1068"/>
      <c r="CC614" s="1068"/>
      <c r="CD614" s="1068"/>
      <c r="CE614" s="1068"/>
      <c r="CF614" s="1068"/>
      <c r="CG614" s="1068"/>
      <c r="CH614" s="1068"/>
      <c r="CI614" s="1068"/>
      <c r="CJ614" s="1068"/>
      <c r="CK614" s="1068"/>
      <c r="CL614" s="1068"/>
      <c r="CM614" s="1110"/>
      <c r="CN614" s="1110"/>
    </row>
    <row r="615" spans="2:92">
      <c r="B615" s="1067"/>
      <c r="I615" s="1068"/>
      <c r="J615" s="1068"/>
      <c r="K615" s="1068"/>
      <c r="L615" s="1068"/>
      <c r="M615" s="1068"/>
      <c r="N615" s="1068"/>
      <c r="O615" s="1068"/>
      <c r="P615" s="1068"/>
      <c r="Q615" s="1068"/>
      <c r="R615" s="1068"/>
      <c r="S615" s="1068"/>
      <c r="T615" s="1068"/>
      <c r="U615" s="1068"/>
      <c r="V615" s="1068"/>
      <c r="W615" s="1068"/>
      <c r="X615" s="1068"/>
      <c r="Y615" s="1068"/>
      <c r="Z615" s="1068"/>
      <c r="AA615" s="1068"/>
      <c r="AB615" s="1110"/>
      <c r="AC615" s="1110"/>
      <c r="AD615" s="1110"/>
      <c r="AE615" s="1110"/>
      <c r="AF615" s="1068"/>
      <c r="AG615" s="1068"/>
      <c r="AH615" s="1068"/>
      <c r="AI615" s="1068"/>
      <c r="AJ615" s="1068"/>
      <c r="AK615" s="1068"/>
      <c r="AL615" s="1068"/>
      <c r="AM615" s="1068"/>
      <c r="AN615" s="1068"/>
      <c r="AO615" s="1068"/>
      <c r="AP615" s="1068"/>
      <c r="AQ615" s="1068"/>
      <c r="AR615" s="1068"/>
      <c r="AS615" s="1068"/>
      <c r="AT615" s="1068"/>
      <c r="AU615" s="1068"/>
      <c r="AV615" s="1068"/>
      <c r="AW615" s="1068"/>
      <c r="AX615" s="1069"/>
      <c r="AY615" s="1068"/>
      <c r="AZ615" s="1068"/>
      <c r="BA615" s="1068"/>
      <c r="BB615" s="1068"/>
      <c r="BC615" s="1068"/>
      <c r="BD615" s="1068"/>
      <c r="BE615" s="1068"/>
      <c r="BF615" s="1068"/>
      <c r="BG615" s="1068"/>
      <c r="BH615" s="1068"/>
      <c r="BI615" s="1068"/>
      <c r="BJ615" s="1068"/>
      <c r="BK615" s="1068"/>
      <c r="BL615" s="1068"/>
      <c r="BM615" s="1068"/>
      <c r="BN615" s="1068"/>
      <c r="BO615" s="1068"/>
      <c r="BP615" s="1068"/>
      <c r="BQ615" s="1068"/>
      <c r="BR615" s="1068"/>
      <c r="BS615" s="1110"/>
      <c r="BT615" s="1068"/>
      <c r="BU615" s="1068"/>
      <c r="BV615" s="1068"/>
      <c r="BW615" s="1068"/>
      <c r="BX615" s="1068"/>
      <c r="BY615" s="1068"/>
      <c r="BZ615" s="1068"/>
      <c r="CA615" s="1068"/>
      <c r="CB615" s="1068"/>
      <c r="CC615" s="1068"/>
      <c r="CD615" s="1068"/>
      <c r="CE615" s="1068"/>
      <c r="CF615" s="1068"/>
      <c r="CG615" s="1068"/>
      <c r="CH615" s="1068"/>
      <c r="CI615" s="1068"/>
      <c r="CJ615" s="1068"/>
      <c r="CK615" s="1068"/>
      <c r="CL615" s="1068"/>
      <c r="CM615" s="1110"/>
      <c r="CN615" s="1110"/>
    </row>
    <row r="616" spans="2:92">
      <c r="B616" s="1067"/>
      <c r="I616" s="1068"/>
      <c r="J616" s="1068"/>
      <c r="K616" s="1068"/>
      <c r="L616" s="1068"/>
      <c r="M616" s="1068"/>
      <c r="N616" s="1068"/>
      <c r="O616" s="1068"/>
      <c r="P616" s="1068"/>
      <c r="Q616" s="1068"/>
      <c r="R616" s="1068"/>
      <c r="S616" s="1068"/>
      <c r="T616" s="1068"/>
      <c r="U616" s="1068"/>
      <c r="V616" s="1068"/>
      <c r="W616" s="1068"/>
      <c r="X616" s="1068"/>
      <c r="Y616" s="1068"/>
      <c r="Z616" s="1068"/>
      <c r="AA616" s="1068"/>
      <c r="AB616" s="1110"/>
      <c r="AC616" s="1110"/>
      <c r="AD616" s="1110"/>
      <c r="AE616" s="1110"/>
      <c r="AF616" s="1068"/>
      <c r="AG616" s="1068"/>
      <c r="AH616" s="1068"/>
      <c r="AI616" s="1068"/>
      <c r="AJ616" s="1068"/>
      <c r="AK616" s="1068"/>
      <c r="AL616" s="1068"/>
      <c r="AM616" s="1068"/>
      <c r="AN616" s="1068"/>
      <c r="AO616" s="1068"/>
      <c r="AP616" s="1068"/>
      <c r="AQ616" s="1068"/>
      <c r="AR616" s="1068"/>
      <c r="AS616" s="1068"/>
      <c r="AT616" s="1068"/>
      <c r="AU616" s="1068"/>
      <c r="AV616" s="1068"/>
      <c r="AW616" s="1068"/>
      <c r="AX616" s="1069"/>
      <c r="AY616" s="1068"/>
      <c r="AZ616" s="1068"/>
      <c r="BA616" s="1068"/>
      <c r="BB616" s="1068"/>
      <c r="BC616" s="1068"/>
      <c r="BD616" s="1068"/>
      <c r="BE616" s="1068"/>
      <c r="BF616" s="1068"/>
      <c r="BG616" s="1068"/>
      <c r="BH616" s="1068"/>
      <c r="BI616" s="1068"/>
      <c r="BJ616" s="1068"/>
      <c r="BK616" s="1068"/>
      <c r="BL616" s="1068"/>
      <c r="BM616" s="1068"/>
      <c r="BN616" s="1068"/>
      <c r="BO616" s="1068"/>
      <c r="BP616" s="1068"/>
      <c r="BQ616" s="1068"/>
      <c r="BR616" s="1068"/>
      <c r="BS616" s="1110"/>
      <c r="BT616" s="1068"/>
      <c r="BU616" s="1068"/>
      <c r="BV616" s="1068"/>
      <c r="BW616" s="1068"/>
      <c r="BX616" s="1068"/>
      <c r="BY616" s="1068"/>
      <c r="BZ616" s="1068"/>
      <c r="CA616" s="1068"/>
      <c r="CB616" s="1068"/>
      <c r="CC616" s="1068"/>
      <c r="CD616" s="1068"/>
      <c r="CE616" s="1068"/>
      <c r="CF616" s="1068"/>
      <c r="CG616" s="1068"/>
      <c r="CH616" s="1068"/>
      <c r="CI616" s="1068"/>
      <c r="CJ616" s="1068"/>
      <c r="CK616" s="1068"/>
      <c r="CL616" s="1068"/>
      <c r="CM616" s="1110"/>
      <c r="CN616" s="1110"/>
    </row>
    <row r="617" spans="2:92">
      <c r="B617" s="1067"/>
      <c r="I617" s="1068"/>
      <c r="J617" s="1068"/>
      <c r="K617" s="1068"/>
      <c r="L617" s="1068"/>
      <c r="M617" s="1068"/>
      <c r="N617" s="1068"/>
      <c r="O617" s="1068"/>
      <c r="P617" s="1068"/>
      <c r="Q617" s="1068"/>
      <c r="R617" s="1068"/>
      <c r="S617" s="1068"/>
      <c r="T617" s="1068"/>
      <c r="U617" s="1068"/>
      <c r="V617" s="1068"/>
      <c r="W617" s="1068"/>
      <c r="X617" s="1068"/>
      <c r="Y617" s="1068"/>
      <c r="Z617" s="1068"/>
      <c r="AA617" s="1068"/>
      <c r="AB617" s="1110"/>
      <c r="AC617" s="1110"/>
      <c r="AD617" s="1110"/>
      <c r="AE617" s="1110"/>
      <c r="AF617" s="1068"/>
      <c r="AG617" s="1068"/>
      <c r="AH617" s="1068"/>
      <c r="AI617" s="1068"/>
      <c r="AJ617" s="1068"/>
      <c r="AK617" s="1068"/>
      <c r="AL617" s="1068"/>
      <c r="AM617" s="1068"/>
      <c r="AN617" s="1068"/>
      <c r="AO617" s="1068"/>
      <c r="AP617" s="1068"/>
      <c r="AQ617" s="1068"/>
      <c r="AR617" s="1068"/>
      <c r="AS617" s="1068"/>
      <c r="AT617" s="1068"/>
      <c r="AU617" s="1068"/>
      <c r="AV617" s="1068"/>
      <c r="AW617" s="1068"/>
      <c r="AX617" s="1069"/>
      <c r="AY617" s="1068"/>
      <c r="AZ617" s="1068"/>
      <c r="BA617" s="1068"/>
      <c r="BB617" s="1068"/>
      <c r="BC617" s="1068"/>
      <c r="BD617" s="1068"/>
      <c r="BE617" s="1068"/>
      <c r="BF617" s="1068"/>
      <c r="BG617" s="1068"/>
      <c r="BH617" s="1068"/>
      <c r="BI617" s="1068"/>
      <c r="BJ617" s="1068"/>
      <c r="BK617" s="1068"/>
      <c r="BL617" s="1068"/>
      <c r="BM617" s="1068"/>
      <c r="BN617" s="1068"/>
      <c r="BO617" s="1068"/>
      <c r="BP617" s="1068"/>
      <c r="BQ617" s="1068"/>
      <c r="BR617" s="1068"/>
      <c r="BS617" s="1110"/>
      <c r="BT617" s="1068"/>
      <c r="BU617" s="1068"/>
      <c r="BV617" s="1068"/>
      <c r="BW617" s="1068"/>
      <c r="BX617" s="1068"/>
      <c r="BY617" s="1068"/>
      <c r="BZ617" s="1068"/>
      <c r="CA617" s="1068"/>
      <c r="CB617" s="1068"/>
      <c r="CC617" s="1068"/>
      <c r="CD617" s="1068"/>
      <c r="CE617" s="1068"/>
      <c r="CF617" s="1068"/>
      <c r="CG617" s="1068"/>
      <c r="CH617" s="1068"/>
      <c r="CI617" s="1068"/>
      <c r="CJ617" s="1068"/>
      <c r="CK617" s="1068"/>
      <c r="CL617" s="1068"/>
      <c r="CM617" s="1110"/>
      <c r="CN617" s="1110"/>
    </row>
    <row r="618" spans="2:92">
      <c r="B618" s="1067"/>
      <c r="I618" s="1068"/>
      <c r="J618" s="1068"/>
      <c r="K618" s="1068"/>
      <c r="L618" s="1068"/>
      <c r="M618" s="1068"/>
      <c r="N618" s="1068"/>
      <c r="O618" s="1068"/>
      <c r="P618" s="1068"/>
      <c r="Q618" s="1068"/>
      <c r="R618" s="1068"/>
      <c r="S618" s="1068"/>
      <c r="T618" s="1068"/>
      <c r="U618" s="1068"/>
      <c r="V618" s="1068"/>
      <c r="W618" s="1068"/>
      <c r="X618" s="1068"/>
      <c r="Y618" s="1068"/>
      <c r="Z618" s="1068"/>
      <c r="AA618" s="1068"/>
      <c r="AB618" s="1110"/>
      <c r="AC618" s="1110"/>
      <c r="AD618" s="1110"/>
      <c r="AE618" s="1110"/>
      <c r="AF618" s="1068"/>
      <c r="AG618" s="1068"/>
      <c r="AH618" s="1068"/>
      <c r="AI618" s="1068"/>
      <c r="AJ618" s="1068"/>
      <c r="AK618" s="1068"/>
      <c r="AL618" s="1068"/>
      <c r="AM618" s="1068"/>
      <c r="AN618" s="1068"/>
      <c r="AO618" s="1068"/>
      <c r="AP618" s="1068"/>
      <c r="AQ618" s="1068"/>
      <c r="AR618" s="1068"/>
      <c r="AS618" s="1068"/>
      <c r="AT618" s="1068"/>
      <c r="AU618" s="1068"/>
      <c r="AV618" s="1068"/>
      <c r="AW618" s="1068"/>
      <c r="AX618" s="1069"/>
      <c r="AY618" s="1068"/>
      <c r="AZ618" s="1068"/>
      <c r="BA618" s="1068"/>
      <c r="BB618" s="1068"/>
      <c r="BC618" s="1068"/>
      <c r="BD618" s="1068"/>
      <c r="BE618" s="1068"/>
      <c r="BF618" s="1068"/>
      <c r="BG618" s="1068"/>
      <c r="BH618" s="1068"/>
      <c r="BI618" s="1068"/>
      <c r="BJ618" s="1068"/>
      <c r="BK618" s="1068"/>
      <c r="BL618" s="1068"/>
      <c r="BM618" s="1068"/>
      <c r="BN618" s="1068"/>
      <c r="BO618" s="1068"/>
      <c r="BP618" s="1068"/>
      <c r="BQ618" s="1068"/>
      <c r="BR618" s="1068"/>
      <c r="BS618" s="1110"/>
      <c r="BT618" s="1068"/>
      <c r="BU618" s="1068"/>
      <c r="BV618" s="1068"/>
      <c r="BW618" s="1068"/>
      <c r="BX618" s="1068"/>
      <c r="BY618" s="1068"/>
      <c r="BZ618" s="1068"/>
      <c r="CA618" s="1068"/>
      <c r="CB618" s="1068"/>
      <c r="CC618" s="1068"/>
      <c r="CD618" s="1068"/>
      <c r="CE618" s="1068"/>
      <c r="CF618" s="1068"/>
      <c r="CG618" s="1068"/>
      <c r="CH618" s="1068"/>
      <c r="CI618" s="1068"/>
      <c r="CJ618" s="1068"/>
      <c r="CK618" s="1068"/>
      <c r="CL618" s="1068"/>
      <c r="CM618" s="1110"/>
      <c r="CN618" s="1110"/>
    </row>
    <row r="619" spans="2:92">
      <c r="B619" s="1067"/>
      <c r="I619" s="1068"/>
      <c r="J619" s="1068"/>
      <c r="K619" s="1068"/>
      <c r="L619" s="1068"/>
      <c r="M619" s="1068"/>
      <c r="N619" s="1068"/>
      <c r="O619" s="1068"/>
      <c r="P619" s="1068"/>
      <c r="Q619" s="1068"/>
      <c r="R619" s="1068"/>
      <c r="S619" s="1068"/>
      <c r="T619" s="1068"/>
      <c r="U619" s="1068"/>
      <c r="V619" s="1068"/>
      <c r="W619" s="1068"/>
      <c r="X619" s="1068"/>
      <c r="Y619" s="1068"/>
      <c r="Z619" s="1068"/>
      <c r="AA619" s="1068"/>
      <c r="AB619" s="1110"/>
      <c r="AC619" s="1110"/>
      <c r="AD619" s="1110"/>
      <c r="AE619" s="1110"/>
      <c r="AF619" s="1068"/>
      <c r="AG619" s="1068"/>
      <c r="AH619" s="1068"/>
      <c r="AI619" s="1068"/>
      <c r="AJ619" s="1068"/>
      <c r="AK619" s="1068"/>
      <c r="AL619" s="1068"/>
      <c r="AM619" s="1068"/>
      <c r="AN619" s="1068"/>
      <c r="AO619" s="1068"/>
      <c r="AP619" s="1068"/>
      <c r="AQ619" s="1068"/>
      <c r="AR619" s="1068"/>
      <c r="AS619" s="1068"/>
      <c r="AT619" s="1068"/>
      <c r="AU619" s="1068"/>
      <c r="AV619" s="1068"/>
      <c r="AW619" s="1068"/>
      <c r="AX619" s="1069"/>
      <c r="AY619" s="1068"/>
      <c r="AZ619" s="1068"/>
      <c r="BA619" s="1068"/>
      <c r="BB619" s="1068"/>
      <c r="BC619" s="1068"/>
      <c r="BD619" s="1068"/>
      <c r="BE619" s="1068"/>
      <c r="BF619" s="1068"/>
      <c r="BG619" s="1068"/>
      <c r="BH619" s="1068"/>
      <c r="BI619" s="1068"/>
      <c r="BJ619" s="1068"/>
      <c r="BK619" s="1068"/>
      <c r="BL619" s="1068"/>
      <c r="BM619" s="1068"/>
      <c r="BN619" s="1068"/>
      <c r="BO619" s="1068"/>
      <c r="BP619" s="1068"/>
      <c r="BQ619" s="1068"/>
      <c r="BR619" s="1068"/>
      <c r="BS619" s="1110"/>
      <c r="BT619" s="1068"/>
      <c r="BU619" s="1068"/>
      <c r="BV619" s="1068"/>
      <c r="BW619" s="1068"/>
      <c r="BX619" s="1068"/>
      <c r="BY619" s="1068"/>
      <c r="BZ619" s="1068"/>
      <c r="CA619" s="1068"/>
      <c r="CB619" s="1068"/>
      <c r="CC619" s="1068"/>
      <c r="CD619" s="1068"/>
      <c r="CE619" s="1068"/>
      <c r="CF619" s="1068"/>
      <c r="CG619" s="1068"/>
      <c r="CH619" s="1068"/>
      <c r="CI619" s="1068"/>
      <c r="CJ619" s="1068"/>
      <c r="CK619" s="1068"/>
      <c r="CL619" s="1068"/>
      <c r="CM619" s="1110"/>
      <c r="CN619" s="1110"/>
    </row>
    <row r="620" spans="2:92">
      <c r="B620" s="1067"/>
      <c r="I620" s="1068"/>
      <c r="J620" s="1068"/>
      <c r="K620" s="1068"/>
      <c r="L620" s="1068"/>
      <c r="M620" s="1068"/>
      <c r="N620" s="1068"/>
      <c r="O620" s="1068"/>
      <c r="P620" s="1068"/>
      <c r="Q620" s="1068"/>
      <c r="R620" s="1068"/>
      <c r="S620" s="1068"/>
      <c r="T620" s="1068"/>
      <c r="U620" s="1068"/>
      <c r="V620" s="1068"/>
      <c r="W620" s="1068"/>
      <c r="X620" s="1068"/>
      <c r="Y620" s="1068"/>
      <c r="Z620" s="1068"/>
      <c r="AA620" s="1068"/>
      <c r="AB620" s="1110"/>
      <c r="AC620" s="1110"/>
      <c r="AD620" s="1110"/>
      <c r="AE620" s="1110"/>
      <c r="AF620" s="1068"/>
      <c r="AG620" s="1068"/>
      <c r="AH620" s="1068"/>
      <c r="AI620" s="1068"/>
      <c r="AJ620" s="1068"/>
      <c r="AK620" s="1068"/>
      <c r="AL620" s="1068"/>
      <c r="AM620" s="1068"/>
      <c r="AN620" s="1068"/>
      <c r="AO620" s="1068"/>
      <c r="AP620" s="1068"/>
      <c r="AQ620" s="1068"/>
      <c r="AR620" s="1068"/>
      <c r="AS620" s="1068"/>
      <c r="AT620" s="1068"/>
      <c r="AU620" s="1068"/>
      <c r="AV620" s="1068"/>
      <c r="AW620" s="1068"/>
      <c r="AX620" s="1069"/>
      <c r="AY620" s="1068"/>
      <c r="AZ620" s="1068"/>
      <c r="BA620" s="1068"/>
      <c r="BB620" s="1068"/>
      <c r="BC620" s="1068"/>
      <c r="BD620" s="1068"/>
      <c r="BE620" s="1068"/>
      <c r="BF620" s="1068"/>
      <c r="BG620" s="1068"/>
      <c r="BH620" s="1068"/>
      <c r="BI620" s="1068"/>
      <c r="BJ620" s="1068"/>
      <c r="BK620" s="1068"/>
      <c r="BL620" s="1068"/>
      <c r="BM620" s="1068"/>
      <c r="BN620" s="1068"/>
      <c r="BO620" s="1068"/>
      <c r="BP620" s="1068"/>
      <c r="BQ620" s="1068"/>
      <c r="BR620" s="1068"/>
      <c r="BS620" s="1110"/>
      <c r="BT620" s="1068"/>
      <c r="BU620" s="1068"/>
      <c r="BV620" s="1068"/>
      <c r="BW620" s="1068"/>
      <c r="BX620" s="1068"/>
      <c r="BY620" s="1068"/>
      <c r="BZ620" s="1068"/>
      <c r="CA620" s="1068"/>
      <c r="CB620" s="1068"/>
      <c r="CC620" s="1068"/>
      <c r="CD620" s="1068"/>
      <c r="CE620" s="1068"/>
      <c r="CF620" s="1068"/>
      <c r="CG620" s="1068"/>
      <c r="CH620" s="1068"/>
      <c r="CI620" s="1068"/>
      <c r="CJ620" s="1068"/>
      <c r="CK620" s="1068"/>
      <c r="CL620" s="1068"/>
      <c r="CM620" s="1110"/>
      <c r="CN620" s="1110"/>
    </row>
    <row r="621" spans="2:92">
      <c r="B621" s="1067"/>
      <c r="I621" s="1068"/>
      <c r="J621" s="1068"/>
      <c r="K621" s="1068"/>
      <c r="L621" s="1068"/>
      <c r="M621" s="1068"/>
      <c r="N621" s="1068"/>
      <c r="O621" s="1068"/>
      <c r="P621" s="1068"/>
      <c r="Q621" s="1068"/>
      <c r="R621" s="1068"/>
      <c r="S621" s="1068"/>
      <c r="T621" s="1068"/>
      <c r="U621" s="1068"/>
      <c r="V621" s="1068"/>
      <c r="W621" s="1068"/>
      <c r="X621" s="1068"/>
      <c r="Y621" s="1068"/>
      <c r="Z621" s="1068"/>
      <c r="AA621" s="1068"/>
      <c r="AB621" s="1110"/>
      <c r="AC621" s="1110"/>
      <c r="AD621" s="1110"/>
      <c r="AE621" s="1110"/>
      <c r="AF621" s="1068"/>
      <c r="AG621" s="1068"/>
      <c r="AH621" s="1068"/>
      <c r="AI621" s="1068"/>
      <c r="AJ621" s="1068"/>
      <c r="AK621" s="1068"/>
      <c r="AL621" s="1068"/>
      <c r="AM621" s="1068"/>
      <c r="AN621" s="1068"/>
      <c r="AO621" s="1068"/>
      <c r="AP621" s="1068"/>
      <c r="AQ621" s="1068"/>
      <c r="AR621" s="1068"/>
      <c r="AS621" s="1068"/>
      <c r="AT621" s="1068"/>
      <c r="AU621" s="1068"/>
      <c r="AV621" s="1068"/>
      <c r="AW621" s="1068"/>
      <c r="AX621" s="1069"/>
      <c r="AY621" s="1068"/>
      <c r="AZ621" s="1068"/>
      <c r="BA621" s="1068"/>
      <c r="BB621" s="1068"/>
      <c r="BC621" s="1068"/>
      <c r="BD621" s="1068"/>
      <c r="BE621" s="1068"/>
      <c r="BF621" s="1068"/>
      <c r="BG621" s="1068"/>
      <c r="BH621" s="1068"/>
      <c r="BI621" s="1068"/>
      <c r="BJ621" s="1068"/>
      <c r="BK621" s="1068"/>
      <c r="BL621" s="1068"/>
      <c r="BM621" s="1068"/>
      <c r="BN621" s="1068"/>
      <c r="BO621" s="1068"/>
      <c r="BP621" s="1068"/>
      <c r="BQ621" s="1068"/>
      <c r="BR621" s="1068"/>
      <c r="BS621" s="1110"/>
      <c r="BT621" s="1068"/>
      <c r="BU621" s="1068"/>
      <c r="BV621" s="1068"/>
      <c r="BW621" s="1068"/>
      <c r="BX621" s="1068"/>
      <c r="BY621" s="1068"/>
      <c r="BZ621" s="1068"/>
      <c r="CA621" s="1068"/>
      <c r="CB621" s="1068"/>
      <c r="CC621" s="1068"/>
      <c r="CD621" s="1068"/>
      <c r="CE621" s="1068"/>
      <c r="CF621" s="1068"/>
      <c r="CG621" s="1068"/>
      <c r="CH621" s="1068"/>
      <c r="CI621" s="1068"/>
      <c r="CJ621" s="1068"/>
      <c r="CK621" s="1068"/>
      <c r="CL621" s="1068"/>
      <c r="CM621" s="1110"/>
      <c r="CN621" s="1110"/>
    </row>
    <row r="622" spans="2:92">
      <c r="B622" s="1067"/>
      <c r="I622" s="1068"/>
      <c r="J622" s="1068"/>
      <c r="K622" s="1068"/>
      <c r="L622" s="1068"/>
      <c r="M622" s="1068"/>
      <c r="N622" s="1068"/>
      <c r="O622" s="1068"/>
      <c r="P622" s="1068"/>
      <c r="Q622" s="1068"/>
      <c r="R622" s="1068"/>
      <c r="S622" s="1068"/>
      <c r="T622" s="1068"/>
      <c r="U622" s="1068"/>
      <c r="V622" s="1068"/>
      <c r="W622" s="1068"/>
      <c r="X622" s="1068"/>
      <c r="Y622" s="1068"/>
      <c r="Z622" s="1068"/>
      <c r="AA622" s="1068"/>
      <c r="AB622" s="1110"/>
      <c r="AC622" s="1110"/>
      <c r="AD622" s="1110"/>
      <c r="AE622" s="1110"/>
      <c r="AF622" s="1068"/>
      <c r="AG622" s="1068"/>
      <c r="AH622" s="1068"/>
      <c r="AI622" s="1068"/>
      <c r="AJ622" s="1068"/>
      <c r="AK622" s="1068"/>
      <c r="AL622" s="1068"/>
      <c r="AM622" s="1068"/>
      <c r="AN622" s="1068"/>
      <c r="AO622" s="1068"/>
      <c r="AP622" s="1068"/>
      <c r="AQ622" s="1068"/>
      <c r="AR622" s="1068"/>
      <c r="AS622" s="1068"/>
      <c r="AT622" s="1068"/>
      <c r="AU622" s="1068"/>
      <c r="AV622" s="1068"/>
      <c r="AW622" s="1068"/>
      <c r="AX622" s="1069"/>
      <c r="AY622" s="1068"/>
      <c r="AZ622" s="1068"/>
      <c r="BA622" s="1068"/>
      <c r="BB622" s="1068"/>
      <c r="BC622" s="1068"/>
      <c r="BD622" s="1068"/>
      <c r="BE622" s="1068"/>
      <c r="BF622" s="1068"/>
      <c r="BG622" s="1068"/>
      <c r="BH622" s="1068"/>
      <c r="BI622" s="1068"/>
      <c r="BJ622" s="1068"/>
      <c r="BK622" s="1068"/>
      <c r="BL622" s="1068"/>
      <c r="BM622" s="1068"/>
      <c r="BN622" s="1068"/>
      <c r="BO622" s="1068"/>
      <c r="BP622" s="1068"/>
      <c r="BQ622" s="1068"/>
      <c r="BR622" s="1068"/>
      <c r="BS622" s="1110"/>
      <c r="BT622" s="1068"/>
      <c r="BU622" s="1068"/>
      <c r="BV622" s="1068"/>
      <c r="BW622" s="1068"/>
      <c r="BX622" s="1068"/>
      <c r="BY622" s="1068"/>
      <c r="BZ622" s="1068"/>
      <c r="CA622" s="1068"/>
      <c r="CB622" s="1068"/>
      <c r="CC622" s="1068"/>
      <c r="CD622" s="1068"/>
      <c r="CE622" s="1068"/>
      <c r="CF622" s="1068"/>
      <c r="CG622" s="1068"/>
      <c r="CH622" s="1068"/>
      <c r="CI622" s="1068"/>
      <c r="CJ622" s="1068"/>
      <c r="CK622" s="1068"/>
      <c r="CL622" s="1068"/>
      <c r="CM622" s="1110"/>
      <c r="CN622" s="1110"/>
    </row>
    <row r="623" spans="2:92">
      <c r="B623" s="1067"/>
      <c r="I623" s="1068"/>
      <c r="J623" s="1068"/>
      <c r="K623" s="1068"/>
      <c r="L623" s="1068"/>
      <c r="M623" s="1068"/>
      <c r="N623" s="1068"/>
      <c r="O623" s="1068"/>
      <c r="P623" s="1068"/>
      <c r="Q623" s="1068"/>
      <c r="R623" s="1068"/>
      <c r="S623" s="1068"/>
      <c r="T623" s="1068"/>
      <c r="U623" s="1068"/>
      <c r="V623" s="1068"/>
      <c r="W623" s="1068"/>
      <c r="X623" s="1068"/>
      <c r="Y623" s="1068"/>
      <c r="Z623" s="1068"/>
      <c r="AA623" s="1068"/>
      <c r="AB623" s="1110"/>
      <c r="AC623" s="1110"/>
      <c r="AD623" s="1110"/>
      <c r="AE623" s="1110"/>
      <c r="AF623" s="1068"/>
      <c r="AG623" s="1068"/>
      <c r="AH623" s="1068"/>
      <c r="AI623" s="1068"/>
      <c r="AJ623" s="1068"/>
      <c r="AK623" s="1068"/>
      <c r="AL623" s="1068"/>
      <c r="AM623" s="1068"/>
      <c r="AN623" s="1068"/>
      <c r="AO623" s="1068"/>
      <c r="AP623" s="1068"/>
      <c r="AQ623" s="1068"/>
      <c r="AR623" s="1068"/>
      <c r="AS623" s="1068"/>
      <c r="AT623" s="1068"/>
      <c r="AU623" s="1068"/>
      <c r="AV623" s="1068"/>
      <c r="AW623" s="1068"/>
      <c r="AX623" s="1069"/>
      <c r="AY623" s="1068"/>
      <c r="AZ623" s="1068"/>
      <c r="BA623" s="1068"/>
      <c r="BB623" s="1068"/>
      <c r="BC623" s="1068"/>
      <c r="BD623" s="1068"/>
      <c r="BE623" s="1068"/>
      <c r="BF623" s="1068"/>
      <c r="BG623" s="1068"/>
      <c r="BH623" s="1068"/>
      <c r="BI623" s="1068"/>
      <c r="BJ623" s="1068"/>
      <c r="BK623" s="1068"/>
      <c r="BL623" s="1068"/>
      <c r="BM623" s="1068"/>
      <c r="BN623" s="1068"/>
      <c r="BO623" s="1068"/>
      <c r="BP623" s="1068"/>
      <c r="BQ623" s="1068"/>
      <c r="BR623" s="1068"/>
      <c r="BS623" s="1110"/>
      <c r="BT623" s="1068"/>
      <c r="BU623" s="1068"/>
      <c r="BV623" s="1068"/>
      <c r="BW623" s="1068"/>
      <c r="BX623" s="1068"/>
      <c r="BY623" s="1068"/>
      <c r="BZ623" s="1068"/>
      <c r="CA623" s="1068"/>
      <c r="CB623" s="1068"/>
      <c r="CC623" s="1068"/>
      <c r="CD623" s="1068"/>
      <c r="CE623" s="1068"/>
      <c r="CF623" s="1068"/>
      <c r="CG623" s="1068"/>
      <c r="CH623" s="1068"/>
      <c r="CI623" s="1068"/>
      <c r="CJ623" s="1068"/>
      <c r="CK623" s="1068"/>
      <c r="CL623" s="1068"/>
      <c r="CM623" s="1110"/>
      <c r="CN623" s="1110"/>
    </row>
    <row r="624" spans="2:92">
      <c r="B624" s="1067"/>
      <c r="I624" s="1068"/>
      <c r="J624" s="1068"/>
      <c r="K624" s="1068"/>
      <c r="L624" s="1068"/>
      <c r="M624" s="1068"/>
      <c r="N624" s="1068"/>
      <c r="O624" s="1068"/>
      <c r="P624" s="1068"/>
      <c r="Q624" s="1068"/>
      <c r="R624" s="1068"/>
      <c r="S624" s="1068"/>
      <c r="T624" s="1068"/>
      <c r="U624" s="1068"/>
      <c r="V624" s="1068"/>
      <c r="W624" s="1068"/>
      <c r="X624" s="1068"/>
      <c r="Y624" s="1068"/>
      <c r="Z624" s="1068"/>
      <c r="AA624" s="1068"/>
      <c r="AB624" s="1110"/>
      <c r="AC624" s="1110"/>
      <c r="AD624" s="1110"/>
      <c r="AE624" s="1110"/>
      <c r="AF624" s="1068"/>
      <c r="AG624" s="1068"/>
      <c r="AH624" s="1068"/>
      <c r="AI624" s="1068"/>
      <c r="AJ624" s="1068"/>
      <c r="AK624" s="1068"/>
      <c r="AL624" s="1068"/>
      <c r="AM624" s="1068"/>
      <c r="AN624" s="1068"/>
      <c r="AO624" s="1068"/>
      <c r="AP624" s="1068"/>
      <c r="AQ624" s="1068"/>
      <c r="AR624" s="1068"/>
      <c r="AS624" s="1068"/>
      <c r="AT624" s="1068"/>
      <c r="AU624" s="1068"/>
      <c r="AV624" s="1068"/>
      <c r="AW624" s="1068"/>
      <c r="AX624" s="1069"/>
      <c r="AY624" s="1068"/>
      <c r="AZ624" s="1068"/>
      <c r="BA624" s="1068"/>
      <c r="BB624" s="1068"/>
      <c r="BC624" s="1068"/>
      <c r="BD624" s="1068"/>
      <c r="BE624" s="1068"/>
      <c r="BF624" s="1068"/>
      <c r="BG624" s="1068"/>
      <c r="BH624" s="1068"/>
      <c r="BI624" s="1068"/>
      <c r="BJ624" s="1068"/>
      <c r="BK624" s="1068"/>
      <c r="BL624" s="1068"/>
      <c r="BM624" s="1068"/>
      <c r="BN624" s="1068"/>
      <c r="BO624" s="1068"/>
      <c r="BP624" s="1068"/>
      <c r="BQ624" s="1068"/>
      <c r="BR624" s="1068"/>
      <c r="BS624" s="1110"/>
      <c r="BT624" s="1068"/>
      <c r="BU624" s="1068"/>
      <c r="BV624" s="1068"/>
      <c r="BW624" s="1068"/>
      <c r="BX624" s="1068"/>
      <c r="BY624" s="1068"/>
      <c r="BZ624" s="1068"/>
      <c r="CA624" s="1068"/>
      <c r="CB624" s="1068"/>
      <c r="CC624" s="1068"/>
      <c r="CD624" s="1068"/>
      <c r="CE624" s="1068"/>
      <c r="CF624" s="1068"/>
      <c r="CG624" s="1068"/>
      <c r="CH624" s="1068"/>
      <c r="CI624" s="1068"/>
      <c r="CJ624" s="1068"/>
      <c r="CK624" s="1068"/>
      <c r="CL624" s="1068"/>
      <c r="CM624" s="1110"/>
      <c r="CN624" s="1110"/>
    </row>
    <row r="625" spans="2:92">
      <c r="B625" s="1067"/>
      <c r="I625" s="1068"/>
      <c r="J625" s="1068"/>
      <c r="K625" s="1068"/>
      <c r="L625" s="1068"/>
      <c r="M625" s="1068"/>
      <c r="N625" s="1068"/>
      <c r="O625" s="1068"/>
      <c r="P625" s="1068"/>
      <c r="Q625" s="1068"/>
      <c r="R625" s="1068"/>
      <c r="S625" s="1068"/>
      <c r="T625" s="1068"/>
      <c r="U625" s="1068"/>
      <c r="V625" s="1068"/>
      <c r="W625" s="1068"/>
      <c r="X625" s="1068"/>
      <c r="Y625" s="1068"/>
      <c r="Z625" s="1068"/>
      <c r="AA625" s="1068"/>
      <c r="AB625" s="1110"/>
      <c r="AC625" s="1110"/>
      <c r="AD625" s="1110"/>
      <c r="AE625" s="1110"/>
      <c r="AF625" s="1068"/>
      <c r="AG625" s="1068"/>
      <c r="AH625" s="1068"/>
      <c r="AI625" s="1068"/>
      <c r="AJ625" s="1068"/>
      <c r="AK625" s="1068"/>
      <c r="AL625" s="1068"/>
      <c r="AM625" s="1068"/>
      <c r="AN625" s="1068"/>
      <c r="AO625" s="1068"/>
      <c r="AP625" s="1068"/>
      <c r="AQ625" s="1068"/>
      <c r="AR625" s="1068"/>
      <c r="AS625" s="1068"/>
      <c r="AT625" s="1068"/>
      <c r="AU625" s="1068"/>
      <c r="AV625" s="1068"/>
      <c r="AW625" s="1068"/>
      <c r="AX625" s="1069"/>
      <c r="AY625" s="1068"/>
      <c r="AZ625" s="1068"/>
      <c r="BA625" s="1068"/>
      <c r="BB625" s="1068"/>
      <c r="BC625" s="1068"/>
      <c r="BD625" s="1068"/>
      <c r="BE625" s="1068"/>
      <c r="BF625" s="1068"/>
      <c r="BG625" s="1068"/>
      <c r="BH625" s="1068"/>
      <c r="BI625" s="1068"/>
      <c r="BJ625" s="1068"/>
      <c r="BK625" s="1068"/>
      <c r="BL625" s="1068"/>
      <c r="BM625" s="1068"/>
      <c r="BN625" s="1068"/>
      <c r="BO625" s="1068"/>
      <c r="BP625" s="1068"/>
      <c r="BQ625" s="1068"/>
      <c r="BR625" s="1068"/>
      <c r="BS625" s="1110"/>
      <c r="BT625" s="1068"/>
      <c r="BU625" s="1068"/>
      <c r="BV625" s="1068"/>
      <c r="BW625" s="1068"/>
      <c r="BX625" s="1068"/>
      <c r="BY625" s="1068"/>
      <c r="BZ625" s="1068"/>
      <c r="CA625" s="1068"/>
      <c r="CB625" s="1068"/>
      <c r="CC625" s="1068"/>
      <c r="CD625" s="1068"/>
      <c r="CE625" s="1068"/>
      <c r="CF625" s="1068"/>
      <c r="CG625" s="1068"/>
      <c r="CH625" s="1068"/>
      <c r="CI625" s="1068"/>
      <c r="CJ625" s="1068"/>
      <c r="CK625" s="1068"/>
      <c r="CL625" s="1068"/>
      <c r="CM625" s="1110"/>
      <c r="CN625" s="1110"/>
    </row>
    <row r="626" spans="2:92">
      <c r="B626" s="1067"/>
      <c r="I626" s="1068"/>
      <c r="J626" s="1068"/>
      <c r="K626" s="1068"/>
      <c r="L626" s="1068"/>
      <c r="M626" s="1068"/>
      <c r="N626" s="1068"/>
      <c r="O626" s="1068"/>
      <c r="P626" s="1068"/>
      <c r="Q626" s="1068"/>
      <c r="R626" s="1068"/>
      <c r="S626" s="1068"/>
      <c r="T626" s="1068"/>
      <c r="U626" s="1068"/>
      <c r="V626" s="1068"/>
      <c r="W626" s="1068"/>
      <c r="X626" s="1068"/>
      <c r="Y626" s="1068"/>
      <c r="Z626" s="1068"/>
      <c r="AA626" s="1068"/>
      <c r="AB626" s="1110"/>
      <c r="AC626" s="1110"/>
      <c r="AD626" s="1110"/>
      <c r="AE626" s="1110"/>
      <c r="AF626" s="1068"/>
      <c r="AG626" s="1068"/>
      <c r="AH626" s="1068"/>
      <c r="AI626" s="1068"/>
      <c r="AJ626" s="1068"/>
      <c r="AK626" s="1068"/>
      <c r="AL626" s="1068"/>
      <c r="AM626" s="1068"/>
      <c r="AN626" s="1068"/>
      <c r="AO626" s="1068"/>
      <c r="AP626" s="1068"/>
      <c r="AQ626" s="1068"/>
      <c r="AR626" s="1068"/>
      <c r="AS626" s="1068"/>
      <c r="AT626" s="1068"/>
      <c r="AU626" s="1068"/>
      <c r="AV626" s="1068"/>
      <c r="AW626" s="1068"/>
      <c r="AX626" s="1069"/>
      <c r="AY626" s="1068"/>
      <c r="AZ626" s="1068"/>
      <c r="BA626" s="1068"/>
      <c r="BB626" s="1068"/>
      <c r="BC626" s="1068"/>
      <c r="BD626" s="1068"/>
      <c r="BE626" s="1068"/>
      <c r="BF626" s="1068"/>
      <c r="BG626" s="1068"/>
      <c r="BH626" s="1068"/>
      <c r="BI626" s="1068"/>
      <c r="BJ626" s="1068"/>
      <c r="BK626" s="1068"/>
      <c r="BL626" s="1068"/>
      <c r="BM626" s="1068"/>
      <c r="BN626" s="1068"/>
      <c r="BO626" s="1068"/>
      <c r="BP626" s="1068"/>
      <c r="BQ626" s="1068"/>
      <c r="BR626" s="1068"/>
      <c r="BS626" s="1110"/>
      <c r="BT626" s="1068"/>
      <c r="BU626" s="1068"/>
      <c r="BV626" s="1068"/>
      <c r="BW626" s="1068"/>
      <c r="BX626" s="1068"/>
      <c r="BY626" s="1068"/>
      <c r="BZ626" s="1068"/>
      <c r="CA626" s="1068"/>
      <c r="CB626" s="1068"/>
      <c r="CC626" s="1068"/>
      <c r="CD626" s="1068"/>
      <c r="CE626" s="1068"/>
      <c r="CF626" s="1068"/>
      <c r="CG626" s="1068"/>
      <c r="CH626" s="1068"/>
      <c r="CI626" s="1068"/>
      <c r="CJ626" s="1068"/>
      <c r="CK626" s="1068"/>
      <c r="CL626" s="1068"/>
      <c r="CM626" s="1110"/>
      <c r="CN626" s="1110"/>
    </row>
    <row r="627" spans="2:92">
      <c r="B627" s="1067"/>
      <c r="I627" s="1068"/>
      <c r="J627" s="1068"/>
      <c r="K627" s="1068"/>
      <c r="L627" s="1068"/>
      <c r="M627" s="1068"/>
      <c r="N627" s="1068"/>
      <c r="O627" s="1068"/>
      <c r="P627" s="1068"/>
      <c r="Q627" s="1068"/>
      <c r="R627" s="1068"/>
      <c r="S627" s="1068"/>
      <c r="T627" s="1068"/>
      <c r="U627" s="1068"/>
      <c r="V627" s="1068"/>
      <c r="W627" s="1068"/>
      <c r="X627" s="1068"/>
      <c r="Y627" s="1068"/>
      <c r="Z627" s="1068"/>
      <c r="AA627" s="1068"/>
      <c r="AB627" s="1110"/>
      <c r="AC627" s="1110"/>
      <c r="AD627" s="1110"/>
      <c r="AE627" s="1110"/>
      <c r="AF627" s="1068"/>
      <c r="AG627" s="1068"/>
      <c r="AH627" s="1068"/>
      <c r="AI627" s="1068"/>
      <c r="AJ627" s="1068"/>
      <c r="AK627" s="1068"/>
      <c r="AL627" s="1068"/>
      <c r="AM627" s="1068"/>
      <c r="AN627" s="1068"/>
      <c r="AO627" s="1068"/>
      <c r="AP627" s="1068"/>
      <c r="AQ627" s="1068"/>
      <c r="AR627" s="1068"/>
      <c r="AS627" s="1068"/>
      <c r="AT627" s="1068"/>
      <c r="AU627" s="1068"/>
      <c r="AV627" s="1068"/>
      <c r="AW627" s="1068"/>
      <c r="AX627" s="1069"/>
      <c r="AY627" s="1068"/>
      <c r="AZ627" s="1068"/>
      <c r="BA627" s="1068"/>
      <c r="BB627" s="1068"/>
      <c r="BC627" s="1068"/>
      <c r="BD627" s="1068"/>
      <c r="BE627" s="1068"/>
      <c r="BF627" s="1068"/>
      <c r="BG627" s="1068"/>
      <c r="BH627" s="1068"/>
      <c r="BI627" s="1068"/>
      <c r="BJ627" s="1068"/>
      <c r="BK627" s="1068"/>
      <c r="BL627" s="1068"/>
      <c r="BM627" s="1068"/>
      <c r="BN627" s="1068"/>
      <c r="BO627" s="1068"/>
      <c r="BP627" s="1068"/>
      <c r="BQ627" s="1068"/>
      <c r="BR627" s="1068"/>
      <c r="BS627" s="1110"/>
      <c r="BT627" s="1068"/>
      <c r="BU627" s="1068"/>
      <c r="BV627" s="1068"/>
      <c r="BW627" s="1068"/>
      <c r="BX627" s="1068"/>
      <c r="BY627" s="1068"/>
      <c r="BZ627" s="1068"/>
      <c r="CA627" s="1068"/>
      <c r="CB627" s="1068"/>
      <c r="CC627" s="1068"/>
      <c r="CD627" s="1068"/>
      <c r="CE627" s="1068"/>
      <c r="CF627" s="1068"/>
      <c r="CG627" s="1068"/>
      <c r="CH627" s="1068"/>
      <c r="CI627" s="1068"/>
      <c r="CJ627" s="1068"/>
      <c r="CK627" s="1068"/>
      <c r="CL627" s="1068"/>
      <c r="CM627" s="1110"/>
      <c r="CN627" s="1110"/>
    </row>
    <row r="628" spans="2:92">
      <c r="B628" s="1067"/>
      <c r="I628" s="1068"/>
      <c r="J628" s="1068"/>
      <c r="K628" s="1068"/>
      <c r="L628" s="1068"/>
      <c r="M628" s="1068"/>
      <c r="N628" s="1068"/>
      <c r="O628" s="1068"/>
      <c r="P628" s="1068"/>
      <c r="Q628" s="1068"/>
      <c r="R628" s="1068"/>
      <c r="S628" s="1068"/>
      <c r="T628" s="1068"/>
      <c r="U628" s="1068"/>
      <c r="V628" s="1068"/>
      <c r="W628" s="1068"/>
      <c r="X628" s="1068"/>
      <c r="Y628" s="1068"/>
      <c r="Z628" s="1068"/>
      <c r="AA628" s="1068"/>
      <c r="AB628" s="1110"/>
      <c r="AC628" s="1110"/>
      <c r="AD628" s="1110"/>
      <c r="AE628" s="1110"/>
      <c r="AF628" s="1068"/>
      <c r="AG628" s="1068"/>
      <c r="AH628" s="1068"/>
      <c r="AI628" s="1068"/>
      <c r="AJ628" s="1068"/>
      <c r="AK628" s="1068"/>
      <c r="AL628" s="1068"/>
      <c r="AM628" s="1068"/>
      <c r="AN628" s="1068"/>
      <c r="AO628" s="1068"/>
      <c r="AP628" s="1068"/>
      <c r="AQ628" s="1068"/>
      <c r="AR628" s="1068"/>
      <c r="AS628" s="1068"/>
      <c r="AT628" s="1068"/>
      <c r="AU628" s="1068"/>
      <c r="AV628" s="1068"/>
      <c r="AW628" s="1068"/>
      <c r="AX628" s="1069"/>
      <c r="AY628" s="1068"/>
      <c r="AZ628" s="1068"/>
      <c r="BA628" s="1068"/>
      <c r="BB628" s="1068"/>
      <c r="BC628" s="1068"/>
      <c r="BD628" s="1068"/>
      <c r="BE628" s="1068"/>
      <c r="BF628" s="1068"/>
      <c r="BG628" s="1068"/>
      <c r="BH628" s="1068"/>
      <c r="BI628" s="1068"/>
      <c r="BJ628" s="1068"/>
      <c r="BK628" s="1068"/>
      <c r="BL628" s="1068"/>
      <c r="BM628" s="1068"/>
      <c r="BN628" s="1068"/>
      <c r="BO628" s="1068"/>
      <c r="BP628" s="1068"/>
      <c r="BQ628" s="1068"/>
      <c r="BR628" s="1068"/>
      <c r="BS628" s="1110"/>
      <c r="BT628" s="1068"/>
      <c r="BU628" s="1068"/>
      <c r="BV628" s="1068"/>
      <c r="BW628" s="1068"/>
      <c r="BX628" s="1068"/>
      <c r="BY628" s="1068"/>
      <c r="BZ628" s="1068"/>
      <c r="CA628" s="1068"/>
      <c r="CB628" s="1068"/>
      <c r="CC628" s="1068"/>
      <c r="CD628" s="1068"/>
      <c r="CE628" s="1068"/>
      <c r="CF628" s="1068"/>
      <c r="CG628" s="1068"/>
      <c r="CH628" s="1068"/>
      <c r="CI628" s="1068"/>
      <c r="CJ628" s="1068"/>
      <c r="CK628" s="1068"/>
      <c r="CL628" s="1068"/>
      <c r="CM628" s="1110"/>
      <c r="CN628" s="1110"/>
    </row>
    <row r="629" spans="2:92">
      <c r="B629" s="1067"/>
      <c r="I629" s="1068"/>
      <c r="J629" s="1068"/>
      <c r="K629" s="1068"/>
      <c r="L629" s="1068"/>
      <c r="M629" s="1068"/>
      <c r="N629" s="1068"/>
      <c r="O629" s="1068"/>
      <c r="P629" s="1068"/>
      <c r="Q629" s="1068"/>
      <c r="R629" s="1068"/>
      <c r="S629" s="1068"/>
      <c r="T629" s="1068"/>
      <c r="U629" s="1068"/>
      <c r="V629" s="1068"/>
      <c r="W629" s="1068"/>
      <c r="X629" s="1068"/>
      <c r="Y629" s="1068"/>
      <c r="Z629" s="1068"/>
      <c r="AA629" s="1068"/>
      <c r="AB629" s="1110"/>
      <c r="AC629" s="1110"/>
      <c r="AD629" s="1110"/>
      <c r="AE629" s="1110"/>
      <c r="AF629" s="1068"/>
      <c r="AG629" s="1068"/>
      <c r="AH629" s="1068"/>
      <c r="AI629" s="1068"/>
      <c r="AJ629" s="1068"/>
      <c r="AK629" s="1068"/>
      <c r="AL629" s="1068"/>
      <c r="AM629" s="1068"/>
      <c r="AN629" s="1068"/>
      <c r="AO629" s="1068"/>
      <c r="AP629" s="1068"/>
      <c r="AQ629" s="1068"/>
      <c r="AR629" s="1068"/>
      <c r="AS629" s="1068"/>
      <c r="AT629" s="1068"/>
      <c r="AU629" s="1068"/>
      <c r="AV629" s="1068"/>
      <c r="AW629" s="1068"/>
      <c r="AX629" s="1069"/>
      <c r="AY629" s="1068"/>
      <c r="AZ629" s="1068"/>
      <c r="BA629" s="1068"/>
      <c r="BB629" s="1068"/>
      <c r="BC629" s="1068"/>
      <c r="BD629" s="1068"/>
      <c r="BE629" s="1068"/>
      <c r="BF629" s="1068"/>
      <c r="BG629" s="1068"/>
      <c r="BH629" s="1068"/>
      <c r="BI629" s="1068"/>
      <c r="BJ629" s="1068"/>
      <c r="BK629" s="1068"/>
      <c r="BL629" s="1068"/>
      <c r="BM629" s="1068"/>
      <c r="BN629" s="1068"/>
      <c r="BO629" s="1068"/>
      <c r="BP629" s="1068"/>
      <c r="BQ629" s="1068"/>
      <c r="BR629" s="1068"/>
      <c r="BS629" s="1110"/>
      <c r="BT629" s="1068"/>
      <c r="BU629" s="1068"/>
      <c r="BV629" s="1068"/>
      <c r="BW629" s="1068"/>
      <c r="BX629" s="1068"/>
      <c r="BY629" s="1068"/>
      <c r="BZ629" s="1068"/>
      <c r="CA629" s="1068"/>
      <c r="CB629" s="1068"/>
      <c r="CC629" s="1068"/>
      <c r="CD629" s="1068"/>
      <c r="CE629" s="1068"/>
      <c r="CF629" s="1068"/>
      <c r="CG629" s="1068"/>
      <c r="CH629" s="1068"/>
      <c r="CI629" s="1068"/>
      <c r="CJ629" s="1068"/>
      <c r="CK629" s="1068"/>
      <c r="CL629" s="1068"/>
      <c r="CM629" s="1110"/>
      <c r="CN629" s="1110"/>
    </row>
    <row r="630" spans="2:92">
      <c r="B630" s="1067"/>
      <c r="I630" s="1068"/>
      <c r="J630" s="1068"/>
      <c r="K630" s="1068"/>
      <c r="L630" s="1068"/>
      <c r="M630" s="1068"/>
      <c r="N630" s="1068"/>
      <c r="O630" s="1068"/>
      <c r="P630" s="1068"/>
      <c r="Q630" s="1068"/>
      <c r="R630" s="1068"/>
      <c r="S630" s="1068"/>
      <c r="T630" s="1068"/>
      <c r="U630" s="1068"/>
      <c r="V630" s="1068"/>
      <c r="W630" s="1068"/>
      <c r="X630" s="1068"/>
      <c r="Y630" s="1068"/>
      <c r="Z630" s="1068"/>
      <c r="AA630" s="1068"/>
      <c r="AB630" s="1110"/>
      <c r="AC630" s="1110"/>
      <c r="AD630" s="1110"/>
      <c r="AE630" s="1110"/>
      <c r="AF630" s="1068"/>
      <c r="AG630" s="1068"/>
      <c r="AH630" s="1068"/>
      <c r="AI630" s="1068"/>
      <c r="AJ630" s="1068"/>
      <c r="AK630" s="1068"/>
      <c r="AL630" s="1068"/>
      <c r="AM630" s="1068"/>
      <c r="AN630" s="1068"/>
      <c r="AO630" s="1068"/>
      <c r="AP630" s="1068"/>
      <c r="AQ630" s="1068"/>
      <c r="AR630" s="1068"/>
      <c r="AS630" s="1068"/>
      <c r="AT630" s="1068"/>
      <c r="AU630" s="1068"/>
      <c r="AV630" s="1068"/>
      <c r="AW630" s="1068"/>
      <c r="AX630" s="1069"/>
      <c r="AY630" s="1068"/>
      <c r="AZ630" s="1068"/>
      <c r="BA630" s="1068"/>
      <c r="BB630" s="1068"/>
      <c r="BC630" s="1068"/>
      <c r="BD630" s="1068"/>
      <c r="BE630" s="1068"/>
      <c r="BF630" s="1068"/>
      <c r="BG630" s="1068"/>
      <c r="BH630" s="1068"/>
      <c r="BI630" s="1068"/>
      <c r="BJ630" s="1068"/>
      <c r="BK630" s="1068"/>
      <c r="BL630" s="1068"/>
      <c r="BM630" s="1068"/>
      <c r="BN630" s="1068"/>
      <c r="BO630" s="1068"/>
      <c r="BP630" s="1068"/>
      <c r="BQ630" s="1068"/>
      <c r="BR630" s="1068"/>
      <c r="BS630" s="1110"/>
      <c r="BT630" s="1068"/>
      <c r="BU630" s="1068"/>
      <c r="BV630" s="1068"/>
      <c r="BW630" s="1068"/>
      <c r="BX630" s="1068"/>
      <c r="BY630" s="1068"/>
      <c r="BZ630" s="1068"/>
      <c r="CA630" s="1068"/>
      <c r="CB630" s="1068"/>
      <c r="CC630" s="1068"/>
      <c r="CD630" s="1068"/>
      <c r="CE630" s="1068"/>
      <c r="CF630" s="1068"/>
      <c r="CG630" s="1068"/>
      <c r="CH630" s="1068"/>
      <c r="CI630" s="1068"/>
      <c r="CJ630" s="1068"/>
      <c r="CK630" s="1068"/>
      <c r="CL630" s="1068"/>
      <c r="CM630" s="1110"/>
      <c r="CN630" s="1110"/>
    </row>
    <row r="631" spans="2:92">
      <c r="B631" s="1067"/>
      <c r="I631" s="1068"/>
      <c r="J631" s="1068"/>
      <c r="K631" s="1068"/>
      <c r="L631" s="1068"/>
      <c r="M631" s="1068"/>
      <c r="N631" s="1068"/>
      <c r="O631" s="1068"/>
      <c r="P631" s="1068"/>
      <c r="Q631" s="1068"/>
      <c r="R631" s="1068"/>
      <c r="S631" s="1068"/>
      <c r="T631" s="1068"/>
      <c r="U631" s="1068"/>
      <c r="V631" s="1068"/>
      <c r="W631" s="1068"/>
      <c r="X631" s="1068"/>
      <c r="Y631" s="1068"/>
      <c r="Z631" s="1068"/>
      <c r="AA631" s="1068"/>
      <c r="AB631" s="1110"/>
      <c r="AC631" s="1110"/>
      <c r="AD631" s="1110"/>
      <c r="AE631" s="1110"/>
      <c r="AF631" s="1068"/>
      <c r="AG631" s="1068"/>
      <c r="AH631" s="1068"/>
      <c r="AI631" s="1068"/>
      <c r="AJ631" s="1068"/>
      <c r="AK631" s="1068"/>
      <c r="AL631" s="1068"/>
      <c r="AM631" s="1068"/>
      <c r="AN631" s="1068"/>
      <c r="AO631" s="1068"/>
      <c r="AP631" s="1068"/>
      <c r="AQ631" s="1068"/>
      <c r="AR631" s="1068"/>
      <c r="AS631" s="1068"/>
      <c r="AT631" s="1068"/>
      <c r="AU631" s="1068"/>
      <c r="AV631" s="1068"/>
      <c r="AW631" s="1068"/>
      <c r="AX631" s="1069"/>
      <c r="AY631" s="1068"/>
      <c r="AZ631" s="1068"/>
      <c r="BA631" s="1068"/>
      <c r="BB631" s="1068"/>
      <c r="BC631" s="1068"/>
      <c r="BD631" s="1068"/>
      <c r="BE631" s="1068"/>
      <c r="BF631" s="1068"/>
      <c r="BG631" s="1068"/>
      <c r="BH631" s="1068"/>
      <c r="BI631" s="1068"/>
      <c r="BJ631" s="1068"/>
      <c r="BK631" s="1068"/>
      <c r="BL631" s="1068"/>
      <c r="BM631" s="1068"/>
      <c r="BN631" s="1068"/>
      <c r="BO631" s="1068"/>
      <c r="BP631" s="1068"/>
      <c r="BQ631" s="1068"/>
      <c r="BR631" s="1068"/>
      <c r="BS631" s="1110"/>
      <c r="BT631" s="1068"/>
      <c r="BU631" s="1068"/>
      <c r="BV631" s="1068"/>
      <c r="BW631" s="1068"/>
      <c r="BX631" s="1068"/>
      <c r="BY631" s="1068"/>
      <c r="BZ631" s="1068"/>
      <c r="CA631" s="1068"/>
      <c r="CB631" s="1068"/>
      <c r="CC631" s="1068"/>
      <c r="CD631" s="1068"/>
      <c r="CE631" s="1068"/>
      <c r="CF631" s="1068"/>
      <c r="CG631" s="1068"/>
      <c r="CH631" s="1068"/>
      <c r="CI631" s="1068"/>
      <c r="CJ631" s="1068"/>
      <c r="CK631" s="1068"/>
      <c r="CL631" s="1068"/>
      <c r="CM631" s="1110"/>
      <c r="CN631" s="1110"/>
    </row>
    <row r="632" spans="2:92">
      <c r="B632" s="1067"/>
      <c r="I632" s="1068"/>
      <c r="J632" s="1068"/>
      <c r="K632" s="1068"/>
      <c r="L632" s="1068"/>
      <c r="M632" s="1068"/>
      <c r="N632" s="1068"/>
      <c r="O632" s="1068"/>
      <c r="P632" s="1068"/>
      <c r="Q632" s="1068"/>
      <c r="R632" s="1068"/>
      <c r="S632" s="1068"/>
      <c r="T632" s="1068"/>
      <c r="U632" s="1068"/>
      <c r="V632" s="1068"/>
      <c r="W632" s="1068"/>
      <c r="X632" s="1068"/>
      <c r="Y632" s="1068"/>
      <c r="Z632" s="1068"/>
      <c r="AA632" s="1068"/>
      <c r="AB632" s="1110"/>
      <c r="AC632" s="1110"/>
      <c r="AD632" s="1110"/>
      <c r="AE632" s="1110"/>
      <c r="AF632" s="1068"/>
      <c r="AG632" s="1068"/>
      <c r="AH632" s="1068"/>
      <c r="AI632" s="1068"/>
      <c r="AJ632" s="1068"/>
      <c r="AK632" s="1068"/>
      <c r="AL632" s="1068"/>
      <c r="AM632" s="1068"/>
      <c r="AN632" s="1068"/>
      <c r="AO632" s="1068"/>
      <c r="AP632" s="1068"/>
      <c r="AQ632" s="1068"/>
      <c r="AR632" s="1068"/>
      <c r="AS632" s="1068"/>
      <c r="AT632" s="1068"/>
      <c r="AU632" s="1068"/>
      <c r="AV632" s="1068"/>
      <c r="AW632" s="1068"/>
      <c r="AX632" s="1069"/>
      <c r="AY632" s="1068"/>
      <c r="AZ632" s="1068"/>
      <c r="BA632" s="1068"/>
      <c r="BB632" s="1068"/>
      <c r="BC632" s="1068"/>
      <c r="BD632" s="1068"/>
      <c r="BE632" s="1068"/>
      <c r="BF632" s="1068"/>
      <c r="BG632" s="1068"/>
      <c r="BH632" s="1068"/>
      <c r="BI632" s="1068"/>
      <c r="BJ632" s="1068"/>
      <c r="BK632" s="1068"/>
      <c r="BL632" s="1068"/>
      <c r="BM632" s="1068"/>
      <c r="BN632" s="1068"/>
      <c r="BO632" s="1068"/>
      <c r="BP632" s="1068"/>
      <c r="BQ632" s="1068"/>
      <c r="BR632" s="1068"/>
      <c r="BS632" s="1110"/>
      <c r="BT632" s="1068"/>
      <c r="BU632" s="1068"/>
      <c r="BV632" s="1068"/>
      <c r="BW632" s="1068"/>
      <c r="BX632" s="1068"/>
      <c r="BY632" s="1068"/>
      <c r="BZ632" s="1068"/>
      <c r="CA632" s="1068"/>
      <c r="CB632" s="1068"/>
      <c r="CC632" s="1068"/>
      <c r="CD632" s="1068"/>
      <c r="CE632" s="1068"/>
      <c r="CF632" s="1068"/>
      <c r="CG632" s="1068"/>
      <c r="CH632" s="1068"/>
      <c r="CI632" s="1068"/>
      <c r="CJ632" s="1068"/>
      <c r="CK632" s="1068"/>
      <c r="CL632" s="1068"/>
      <c r="CM632" s="1110"/>
      <c r="CN632" s="1110"/>
    </row>
    <row r="633" spans="2:92">
      <c r="B633" s="1067"/>
      <c r="I633" s="1068"/>
      <c r="J633" s="1068"/>
      <c r="K633" s="1068"/>
      <c r="L633" s="1068"/>
      <c r="M633" s="1068"/>
      <c r="N633" s="1068"/>
      <c r="O633" s="1068"/>
      <c r="P633" s="1068"/>
      <c r="Q633" s="1068"/>
      <c r="R633" s="1068"/>
      <c r="S633" s="1068"/>
      <c r="T633" s="1068"/>
      <c r="U633" s="1068"/>
      <c r="V633" s="1068"/>
      <c r="W633" s="1068"/>
      <c r="X633" s="1068"/>
      <c r="Y633" s="1068"/>
      <c r="Z633" s="1068"/>
      <c r="AA633" s="1068"/>
      <c r="AB633" s="1110"/>
      <c r="AC633" s="1110"/>
      <c r="AD633" s="1110"/>
      <c r="AE633" s="1110"/>
      <c r="AF633" s="1068"/>
      <c r="AG633" s="1068"/>
      <c r="AH633" s="1068"/>
      <c r="AI633" s="1068"/>
      <c r="AJ633" s="1068"/>
      <c r="AK633" s="1068"/>
      <c r="AL633" s="1068"/>
      <c r="AM633" s="1068"/>
      <c r="AN633" s="1068"/>
      <c r="AO633" s="1068"/>
      <c r="AP633" s="1068"/>
      <c r="AQ633" s="1068"/>
      <c r="AR633" s="1068"/>
      <c r="AS633" s="1068"/>
      <c r="AT633" s="1068"/>
      <c r="AU633" s="1068"/>
      <c r="AV633" s="1068"/>
      <c r="AW633" s="1068"/>
      <c r="AX633" s="1069"/>
      <c r="AY633" s="1068"/>
      <c r="AZ633" s="1068"/>
      <c r="BA633" s="1068"/>
      <c r="BB633" s="1068"/>
      <c r="BC633" s="1068"/>
      <c r="BD633" s="1068"/>
      <c r="BE633" s="1068"/>
      <c r="BF633" s="1068"/>
      <c r="BG633" s="1068"/>
      <c r="BH633" s="1068"/>
      <c r="BI633" s="1068"/>
      <c r="BJ633" s="1068"/>
      <c r="BK633" s="1068"/>
      <c r="BL633" s="1068"/>
      <c r="BM633" s="1068"/>
      <c r="BN633" s="1068"/>
      <c r="BO633" s="1068"/>
      <c r="BP633" s="1068"/>
      <c r="BQ633" s="1068"/>
      <c r="BR633" s="1068"/>
      <c r="BS633" s="1110"/>
      <c r="BT633" s="1068"/>
      <c r="BU633" s="1068"/>
      <c r="BV633" s="1068"/>
      <c r="BW633" s="1068"/>
      <c r="BX633" s="1068"/>
      <c r="BY633" s="1068"/>
      <c r="BZ633" s="1068"/>
      <c r="CA633" s="1068"/>
      <c r="CB633" s="1068"/>
      <c r="CC633" s="1068"/>
      <c r="CD633" s="1068"/>
      <c r="CE633" s="1068"/>
      <c r="CF633" s="1068"/>
      <c r="CG633" s="1068"/>
      <c r="CH633" s="1068"/>
      <c r="CI633" s="1068"/>
      <c r="CJ633" s="1068"/>
      <c r="CK633" s="1068"/>
      <c r="CL633" s="1068"/>
      <c r="CM633" s="1110"/>
      <c r="CN633" s="1110"/>
    </row>
    <row r="634" spans="2:92">
      <c r="B634" s="1067"/>
      <c r="I634" s="1068"/>
      <c r="J634" s="1068"/>
      <c r="K634" s="1068"/>
      <c r="L634" s="1068"/>
      <c r="M634" s="1068"/>
      <c r="N634" s="1068"/>
      <c r="O634" s="1068"/>
      <c r="P634" s="1068"/>
      <c r="Q634" s="1068"/>
      <c r="R634" s="1068"/>
      <c r="S634" s="1068"/>
      <c r="T634" s="1068"/>
      <c r="U634" s="1068"/>
      <c r="V634" s="1068"/>
      <c r="W634" s="1068"/>
      <c r="X634" s="1068"/>
      <c r="Y634" s="1068"/>
      <c r="Z634" s="1068"/>
      <c r="AA634" s="1068"/>
      <c r="AB634" s="1110"/>
      <c r="AC634" s="1110"/>
      <c r="AD634" s="1110"/>
      <c r="AE634" s="1110"/>
      <c r="AF634" s="1068"/>
      <c r="AG634" s="1068"/>
      <c r="AH634" s="1068"/>
      <c r="AI634" s="1068"/>
      <c r="AJ634" s="1068"/>
      <c r="AK634" s="1068"/>
      <c r="AL634" s="1068"/>
      <c r="AM634" s="1068"/>
      <c r="AN634" s="1068"/>
      <c r="AO634" s="1068"/>
      <c r="AP634" s="1068"/>
      <c r="AQ634" s="1068"/>
      <c r="AR634" s="1068"/>
      <c r="AS634" s="1068"/>
      <c r="AT634" s="1068"/>
      <c r="AU634" s="1068"/>
      <c r="AV634" s="1068"/>
      <c r="AW634" s="1068"/>
      <c r="AX634" s="1069"/>
      <c r="AY634" s="1068"/>
      <c r="AZ634" s="1068"/>
      <c r="BA634" s="1068"/>
      <c r="BB634" s="1068"/>
      <c r="BC634" s="1068"/>
      <c r="BD634" s="1068"/>
      <c r="BE634" s="1068"/>
      <c r="BF634" s="1068"/>
      <c r="BG634" s="1068"/>
      <c r="BH634" s="1068"/>
      <c r="BI634" s="1068"/>
      <c r="BJ634" s="1068"/>
      <c r="BK634" s="1068"/>
      <c r="BL634" s="1068"/>
      <c r="BM634" s="1068"/>
      <c r="BN634" s="1068"/>
      <c r="BO634" s="1068"/>
      <c r="BP634" s="1068"/>
      <c r="BQ634" s="1068"/>
      <c r="BR634" s="1068"/>
      <c r="BS634" s="1110"/>
      <c r="BT634" s="1068"/>
      <c r="BU634" s="1068"/>
      <c r="BV634" s="1068"/>
      <c r="BW634" s="1068"/>
      <c r="BX634" s="1068"/>
      <c r="BY634" s="1068"/>
      <c r="BZ634" s="1068"/>
      <c r="CA634" s="1068"/>
      <c r="CB634" s="1068"/>
      <c r="CC634" s="1068"/>
      <c r="CD634" s="1068"/>
      <c r="CE634" s="1068"/>
      <c r="CF634" s="1068"/>
      <c r="CG634" s="1068"/>
      <c r="CH634" s="1068"/>
      <c r="CI634" s="1068"/>
      <c r="CJ634" s="1068"/>
      <c r="CK634" s="1068"/>
      <c r="CL634" s="1068"/>
      <c r="CM634" s="1110"/>
      <c r="CN634" s="1110"/>
    </row>
    <row r="635" spans="2:92">
      <c r="B635" s="1067"/>
      <c r="I635" s="1068"/>
      <c r="J635" s="1068"/>
      <c r="K635" s="1068"/>
      <c r="L635" s="1068"/>
      <c r="M635" s="1068"/>
      <c r="N635" s="1068"/>
      <c r="O635" s="1068"/>
      <c r="P635" s="1068"/>
      <c r="Q635" s="1068"/>
      <c r="R635" s="1068"/>
      <c r="S635" s="1068"/>
      <c r="T635" s="1068"/>
      <c r="U635" s="1068"/>
      <c r="V635" s="1068"/>
      <c r="W635" s="1068"/>
      <c r="X635" s="1068"/>
      <c r="Y635" s="1068"/>
      <c r="Z635" s="1068"/>
      <c r="AA635" s="1068"/>
      <c r="AB635" s="1110"/>
      <c r="AC635" s="1110"/>
      <c r="AD635" s="1110"/>
      <c r="AE635" s="1110"/>
      <c r="AF635" s="1068"/>
      <c r="AG635" s="1068"/>
      <c r="AH635" s="1068"/>
      <c r="AI635" s="1068"/>
      <c r="AJ635" s="1068"/>
      <c r="AK635" s="1068"/>
      <c r="AL635" s="1068"/>
      <c r="AM635" s="1068"/>
      <c r="AN635" s="1068"/>
      <c r="AO635" s="1068"/>
      <c r="AP635" s="1068"/>
      <c r="AQ635" s="1068"/>
      <c r="AR635" s="1068"/>
      <c r="AS635" s="1068"/>
      <c r="AT635" s="1068"/>
      <c r="AU635" s="1068"/>
      <c r="AV635" s="1068"/>
      <c r="AW635" s="1068"/>
      <c r="AX635" s="1069"/>
      <c r="AY635" s="1068"/>
      <c r="AZ635" s="1068"/>
      <c r="BA635" s="1068"/>
      <c r="BB635" s="1068"/>
      <c r="BC635" s="1068"/>
      <c r="BD635" s="1068"/>
      <c r="BE635" s="1068"/>
      <c r="BF635" s="1068"/>
      <c r="BG635" s="1068"/>
      <c r="BH635" s="1068"/>
      <c r="BI635" s="1068"/>
      <c r="BJ635" s="1068"/>
      <c r="BK635" s="1068"/>
      <c r="BL635" s="1068"/>
      <c r="BM635" s="1068"/>
      <c r="BN635" s="1068"/>
      <c r="BO635" s="1068"/>
      <c r="BP635" s="1068"/>
      <c r="BQ635" s="1068"/>
      <c r="BR635" s="1068"/>
      <c r="BS635" s="1110"/>
      <c r="BT635" s="1068"/>
      <c r="BU635" s="1068"/>
      <c r="BV635" s="1068"/>
      <c r="BW635" s="1068"/>
      <c r="BX635" s="1068"/>
      <c r="BY635" s="1068"/>
      <c r="BZ635" s="1068"/>
      <c r="CA635" s="1068"/>
      <c r="CB635" s="1068"/>
      <c r="CC635" s="1068"/>
      <c r="CD635" s="1068"/>
      <c r="CE635" s="1068"/>
      <c r="CF635" s="1068"/>
      <c r="CG635" s="1068"/>
      <c r="CH635" s="1068"/>
      <c r="CI635" s="1068"/>
      <c r="CJ635" s="1068"/>
      <c r="CK635" s="1068"/>
      <c r="CL635" s="1068"/>
      <c r="CM635" s="1110"/>
      <c r="CN635" s="1110"/>
    </row>
    <row r="636" spans="2:92">
      <c r="B636" s="1067"/>
      <c r="I636" s="1068"/>
      <c r="J636" s="1068"/>
      <c r="K636" s="1068"/>
      <c r="L636" s="1068"/>
      <c r="M636" s="1068"/>
      <c r="N636" s="1068"/>
      <c r="O636" s="1068"/>
      <c r="P636" s="1068"/>
      <c r="Q636" s="1068"/>
      <c r="R636" s="1068"/>
      <c r="S636" s="1068"/>
      <c r="T636" s="1068"/>
      <c r="U636" s="1068"/>
      <c r="V636" s="1068"/>
      <c r="W636" s="1068"/>
      <c r="X636" s="1068"/>
      <c r="Y636" s="1068"/>
      <c r="Z636" s="1068"/>
      <c r="AA636" s="1068"/>
      <c r="AB636" s="1110"/>
      <c r="AC636" s="1110"/>
      <c r="AD636" s="1110"/>
      <c r="AE636" s="1110"/>
      <c r="AF636" s="1068"/>
      <c r="AG636" s="1068"/>
      <c r="AH636" s="1068"/>
      <c r="AI636" s="1068"/>
      <c r="AJ636" s="1068"/>
      <c r="AK636" s="1068"/>
      <c r="AL636" s="1068"/>
      <c r="AM636" s="1068"/>
      <c r="AN636" s="1068"/>
      <c r="AO636" s="1068"/>
      <c r="AP636" s="1068"/>
      <c r="AQ636" s="1068"/>
      <c r="AR636" s="1068"/>
      <c r="AS636" s="1068"/>
      <c r="AT636" s="1068"/>
      <c r="AU636" s="1068"/>
      <c r="AV636" s="1068"/>
      <c r="AW636" s="1068"/>
      <c r="AX636" s="1069"/>
      <c r="AY636" s="1068"/>
      <c r="AZ636" s="1068"/>
      <c r="BA636" s="1068"/>
      <c r="BB636" s="1068"/>
      <c r="BC636" s="1068"/>
      <c r="BD636" s="1068"/>
      <c r="BE636" s="1068"/>
      <c r="BF636" s="1068"/>
      <c r="BG636" s="1068"/>
      <c r="BH636" s="1068"/>
      <c r="BI636" s="1068"/>
      <c r="BJ636" s="1068"/>
      <c r="BK636" s="1068"/>
      <c r="BL636" s="1068"/>
      <c r="BM636" s="1068"/>
      <c r="BN636" s="1068"/>
      <c r="BO636" s="1068"/>
      <c r="BP636" s="1068"/>
      <c r="BQ636" s="1068"/>
      <c r="BR636" s="1068"/>
      <c r="BS636" s="1110"/>
      <c r="BT636" s="1068"/>
      <c r="BU636" s="1068"/>
      <c r="BV636" s="1068"/>
      <c r="BW636" s="1068"/>
      <c r="BX636" s="1068"/>
      <c r="BY636" s="1068"/>
      <c r="BZ636" s="1068"/>
      <c r="CA636" s="1068"/>
      <c r="CB636" s="1068"/>
      <c r="CC636" s="1068"/>
      <c r="CD636" s="1068"/>
      <c r="CE636" s="1068"/>
      <c r="CF636" s="1068"/>
      <c r="CG636" s="1068"/>
      <c r="CH636" s="1068"/>
      <c r="CI636" s="1068"/>
      <c r="CJ636" s="1068"/>
      <c r="CK636" s="1068"/>
      <c r="CL636" s="1068"/>
      <c r="CM636" s="1110"/>
      <c r="CN636" s="1110"/>
    </row>
    <row r="637" spans="2:92">
      <c r="B637" s="1067"/>
      <c r="I637" s="1068"/>
      <c r="J637" s="1068"/>
      <c r="K637" s="1068"/>
      <c r="L637" s="1068"/>
      <c r="M637" s="1068"/>
      <c r="N637" s="1068"/>
      <c r="O637" s="1068"/>
      <c r="P637" s="1068"/>
      <c r="Q637" s="1068"/>
      <c r="R637" s="1068"/>
      <c r="S637" s="1068"/>
      <c r="T637" s="1068"/>
      <c r="U637" s="1068"/>
      <c r="V637" s="1068"/>
      <c r="W637" s="1068"/>
      <c r="X637" s="1068"/>
      <c r="Y637" s="1068"/>
      <c r="Z637" s="1068"/>
      <c r="AA637" s="1068"/>
      <c r="AB637" s="1110"/>
      <c r="AC637" s="1110"/>
      <c r="AD637" s="1110"/>
      <c r="AE637" s="1110"/>
      <c r="AF637" s="1068"/>
      <c r="AG637" s="1068"/>
      <c r="AH637" s="1068"/>
      <c r="AI637" s="1068"/>
      <c r="AJ637" s="1068"/>
      <c r="AK637" s="1068"/>
      <c r="AL637" s="1068"/>
      <c r="AM637" s="1068"/>
      <c r="AN637" s="1068"/>
      <c r="AO637" s="1068"/>
      <c r="AP637" s="1068"/>
      <c r="AQ637" s="1068"/>
      <c r="AR637" s="1068"/>
      <c r="AS637" s="1068"/>
      <c r="AT637" s="1068"/>
      <c r="AU637" s="1068"/>
      <c r="AV637" s="1068"/>
      <c r="AW637" s="1068"/>
      <c r="AX637" s="1069"/>
      <c r="AY637" s="1068"/>
      <c r="AZ637" s="1068"/>
      <c r="BA637" s="1068"/>
      <c r="BB637" s="1068"/>
      <c r="BC637" s="1068"/>
      <c r="BD637" s="1068"/>
      <c r="BE637" s="1068"/>
      <c r="BF637" s="1068"/>
      <c r="BG637" s="1068"/>
      <c r="BH637" s="1068"/>
      <c r="BI637" s="1068"/>
      <c r="BJ637" s="1068"/>
      <c r="BK637" s="1068"/>
      <c r="BL637" s="1068"/>
      <c r="BM637" s="1068"/>
      <c r="BN637" s="1068"/>
      <c r="BO637" s="1068"/>
      <c r="BP637" s="1068"/>
      <c r="BQ637" s="1068"/>
      <c r="BR637" s="1068"/>
      <c r="BS637" s="1110"/>
      <c r="BT637" s="1068"/>
      <c r="BU637" s="1068"/>
      <c r="BV637" s="1068"/>
      <c r="BW637" s="1068"/>
      <c r="BX637" s="1068"/>
      <c r="BY637" s="1068"/>
      <c r="BZ637" s="1068"/>
      <c r="CA637" s="1068"/>
      <c r="CB637" s="1068"/>
      <c r="CC637" s="1068"/>
      <c r="CD637" s="1068"/>
      <c r="CE637" s="1068"/>
      <c r="CF637" s="1068"/>
      <c r="CG637" s="1068"/>
      <c r="CH637" s="1068"/>
      <c r="CI637" s="1068"/>
      <c r="CJ637" s="1068"/>
      <c r="CK637" s="1068"/>
      <c r="CL637" s="1068"/>
      <c r="CM637" s="1110"/>
      <c r="CN637" s="1110"/>
    </row>
    <row r="638" spans="2:92">
      <c r="B638" s="1067"/>
      <c r="I638" s="1068"/>
      <c r="J638" s="1068"/>
      <c r="K638" s="1068"/>
      <c r="L638" s="1068"/>
      <c r="M638" s="1068"/>
      <c r="N638" s="1068"/>
      <c r="O638" s="1068"/>
      <c r="P638" s="1068"/>
      <c r="Q638" s="1068"/>
      <c r="R638" s="1068"/>
      <c r="S638" s="1068"/>
      <c r="T638" s="1068"/>
      <c r="U638" s="1068"/>
      <c r="V638" s="1068"/>
      <c r="W638" s="1068"/>
      <c r="X638" s="1068"/>
      <c r="Y638" s="1068"/>
      <c r="Z638" s="1068"/>
      <c r="AA638" s="1068"/>
      <c r="AB638" s="1110"/>
      <c r="AC638" s="1110"/>
      <c r="AD638" s="1110"/>
      <c r="AE638" s="1110"/>
      <c r="AF638" s="1068"/>
      <c r="AG638" s="1068"/>
      <c r="AH638" s="1068"/>
      <c r="AI638" s="1068"/>
      <c r="AJ638" s="1068"/>
      <c r="AK638" s="1068"/>
      <c r="AL638" s="1068"/>
      <c r="AM638" s="1068"/>
      <c r="AN638" s="1068"/>
      <c r="AO638" s="1068"/>
      <c r="AP638" s="1068"/>
      <c r="AQ638" s="1068"/>
      <c r="AR638" s="1068"/>
      <c r="AS638" s="1068"/>
      <c r="AT638" s="1068"/>
      <c r="AU638" s="1068"/>
      <c r="AV638" s="1068"/>
      <c r="AW638" s="1068"/>
      <c r="AX638" s="1069"/>
      <c r="AY638" s="1068"/>
      <c r="AZ638" s="1068"/>
      <c r="BA638" s="1068"/>
      <c r="BB638" s="1068"/>
      <c r="BC638" s="1068"/>
      <c r="BD638" s="1068"/>
      <c r="BE638" s="1068"/>
      <c r="BF638" s="1068"/>
      <c r="BG638" s="1068"/>
      <c r="BH638" s="1068"/>
      <c r="BI638" s="1068"/>
      <c r="BJ638" s="1068"/>
      <c r="BK638" s="1068"/>
      <c r="BL638" s="1068"/>
      <c r="BM638" s="1068"/>
      <c r="BN638" s="1068"/>
      <c r="BO638" s="1068"/>
      <c r="BP638" s="1068"/>
      <c r="BQ638" s="1068"/>
      <c r="BR638" s="1068"/>
      <c r="BS638" s="1110"/>
      <c r="BT638" s="1068"/>
      <c r="BU638" s="1068"/>
      <c r="BV638" s="1068"/>
      <c r="BW638" s="1068"/>
      <c r="BX638" s="1068"/>
      <c r="BY638" s="1068"/>
      <c r="BZ638" s="1068"/>
      <c r="CA638" s="1068"/>
      <c r="CB638" s="1068"/>
      <c r="CC638" s="1068"/>
      <c r="CD638" s="1068"/>
      <c r="CE638" s="1068"/>
      <c r="CF638" s="1068"/>
      <c r="CG638" s="1068"/>
      <c r="CH638" s="1068"/>
      <c r="CI638" s="1068"/>
      <c r="CJ638" s="1068"/>
      <c r="CK638" s="1068"/>
      <c r="CL638" s="1068"/>
      <c r="CM638" s="1110"/>
      <c r="CN638" s="1110"/>
    </row>
    <row r="639" spans="2:92">
      <c r="B639" s="1067"/>
      <c r="I639" s="1068"/>
      <c r="J639" s="1068"/>
      <c r="K639" s="1068"/>
      <c r="L639" s="1068"/>
      <c r="M639" s="1068"/>
      <c r="N639" s="1068"/>
      <c r="O639" s="1068"/>
      <c r="P639" s="1068"/>
      <c r="Q639" s="1068"/>
      <c r="R639" s="1068"/>
      <c r="S639" s="1068"/>
      <c r="T639" s="1068"/>
      <c r="U639" s="1068"/>
      <c r="V639" s="1068"/>
      <c r="W639" s="1068"/>
      <c r="X639" s="1068"/>
      <c r="Y639" s="1068"/>
      <c r="Z639" s="1068"/>
      <c r="AA639" s="1068"/>
      <c r="AB639" s="1110"/>
      <c r="AC639" s="1110"/>
      <c r="AD639" s="1110"/>
      <c r="AE639" s="1110"/>
      <c r="AF639" s="1068"/>
      <c r="AG639" s="1068"/>
      <c r="AH639" s="1068"/>
      <c r="AI639" s="1068"/>
      <c r="AJ639" s="1068"/>
      <c r="AK639" s="1068"/>
      <c r="AL639" s="1068"/>
      <c r="AM639" s="1068"/>
      <c r="AN639" s="1068"/>
      <c r="AO639" s="1068"/>
      <c r="AP639" s="1068"/>
      <c r="AQ639" s="1068"/>
      <c r="AR639" s="1068"/>
      <c r="AS639" s="1068"/>
      <c r="AT639" s="1068"/>
      <c r="AU639" s="1068"/>
      <c r="AV639" s="1068"/>
      <c r="AW639" s="1068"/>
      <c r="AX639" s="1069"/>
      <c r="AY639" s="1068"/>
      <c r="AZ639" s="1068"/>
      <c r="BA639" s="1068"/>
      <c r="BB639" s="1068"/>
      <c r="BC639" s="1068"/>
      <c r="BD639" s="1068"/>
      <c r="BE639" s="1068"/>
      <c r="BF639" s="1068"/>
      <c r="BG639" s="1068"/>
      <c r="BH639" s="1068"/>
      <c r="BI639" s="1068"/>
      <c r="BJ639" s="1068"/>
      <c r="BK639" s="1068"/>
      <c r="BL639" s="1068"/>
      <c r="BM639" s="1068"/>
      <c r="BN639" s="1068"/>
      <c r="BO639" s="1068"/>
      <c r="BP639" s="1068"/>
      <c r="BQ639" s="1068"/>
      <c r="BR639" s="1068"/>
      <c r="BS639" s="1110"/>
      <c r="BT639" s="1068"/>
      <c r="BU639" s="1068"/>
      <c r="BV639" s="1068"/>
      <c r="BW639" s="1068"/>
      <c r="BX639" s="1068"/>
      <c r="BY639" s="1068"/>
      <c r="BZ639" s="1068"/>
      <c r="CA639" s="1068"/>
      <c r="CB639" s="1068"/>
      <c r="CC639" s="1068"/>
      <c r="CD639" s="1068"/>
      <c r="CE639" s="1068"/>
      <c r="CF639" s="1068"/>
      <c r="CG639" s="1068"/>
      <c r="CH639" s="1068"/>
      <c r="CI639" s="1068"/>
      <c r="CJ639" s="1068"/>
      <c r="CK639" s="1068"/>
      <c r="CL639" s="1068"/>
      <c r="CM639" s="1110"/>
      <c r="CN639" s="1110"/>
    </row>
    <row r="640" spans="2:92">
      <c r="B640" s="1067"/>
      <c r="I640" s="1068"/>
      <c r="J640" s="1068"/>
      <c r="K640" s="1068"/>
      <c r="L640" s="1068"/>
      <c r="M640" s="1068"/>
      <c r="N640" s="1068"/>
      <c r="O640" s="1068"/>
      <c r="P640" s="1068"/>
      <c r="Q640" s="1068"/>
      <c r="R640" s="1068"/>
      <c r="S640" s="1068"/>
      <c r="T640" s="1068"/>
      <c r="U640" s="1068"/>
      <c r="V640" s="1068"/>
      <c r="W640" s="1068"/>
      <c r="X640" s="1068"/>
      <c r="Y640" s="1068"/>
      <c r="Z640" s="1068"/>
      <c r="AA640" s="1068"/>
      <c r="AB640" s="1110"/>
      <c r="AC640" s="1110"/>
      <c r="AD640" s="1110"/>
      <c r="AE640" s="1110"/>
      <c r="AF640" s="1068"/>
      <c r="AG640" s="1068"/>
      <c r="AH640" s="1068"/>
      <c r="AI640" s="1068"/>
      <c r="AJ640" s="1068"/>
      <c r="AK640" s="1068"/>
      <c r="AL640" s="1068"/>
      <c r="AM640" s="1068"/>
      <c r="AN640" s="1068"/>
      <c r="AO640" s="1068"/>
      <c r="AP640" s="1068"/>
      <c r="AQ640" s="1068"/>
      <c r="AR640" s="1068"/>
      <c r="AS640" s="1068"/>
      <c r="AT640" s="1068"/>
      <c r="AU640" s="1068"/>
      <c r="AV640" s="1068"/>
      <c r="AW640" s="1068"/>
      <c r="AX640" s="1069"/>
      <c r="AY640" s="1068"/>
      <c r="AZ640" s="1068"/>
      <c r="BA640" s="1068"/>
      <c r="BB640" s="1068"/>
      <c r="BC640" s="1068"/>
      <c r="BD640" s="1068"/>
      <c r="BE640" s="1068"/>
      <c r="BF640" s="1068"/>
      <c r="BG640" s="1068"/>
      <c r="BH640" s="1068"/>
      <c r="BI640" s="1068"/>
      <c r="BJ640" s="1068"/>
      <c r="BK640" s="1068"/>
      <c r="BL640" s="1068"/>
      <c r="BM640" s="1068"/>
      <c r="BN640" s="1068"/>
      <c r="BO640" s="1068"/>
      <c r="BP640" s="1068"/>
      <c r="BQ640" s="1068"/>
      <c r="BR640" s="1068"/>
      <c r="BS640" s="1110"/>
      <c r="BT640" s="1068"/>
      <c r="BU640" s="1068"/>
      <c r="BV640" s="1068"/>
      <c r="BW640" s="1068"/>
      <c r="BX640" s="1068"/>
      <c r="BY640" s="1068"/>
      <c r="BZ640" s="1068"/>
      <c r="CA640" s="1068"/>
      <c r="CB640" s="1068"/>
      <c r="CC640" s="1068"/>
      <c r="CD640" s="1068"/>
      <c r="CE640" s="1068"/>
      <c r="CF640" s="1068"/>
      <c r="CG640" s="1068"/>
      <c r="CH640" s="1068"/>
      <c r="CI640" s="1068"/>
      <c r="CJ640" s="1068"/>
      <c r="CK640" s="1068"/>
      <c r="CL640" s="1068"/>
      <c r="CM640" s="1110"/>
      <c r="CN640" s="1110"/>
    </row>
    <row r="641" spans="2:92">
      <c r="B641" s="1067"/>
      <c r="I641" s="1068"/>
      <c r="J641" s="1068"/>
      <c r="K641" s="1068"/>
      <c r="L641" s="1068"/>
      <c r="M641" s="1068"/>
      <c r="N641" s="1068"/>
      <c r="O641" s="1068"/>
      <c r="P641" s="1068"/>
      <c r="Q641" s="1068"/>
      <c r="R641" s="1068"/>
      <c r="S641" s="1068"/>
      <c r="T641" s="1068"/>
      <c r="U641" s="1068"/>
      <c r="V641" s="1068"/>
      <c r="W641" s="1068"/>
      <c r="X641" s="1068"/>
      <c r="Y641" s="1068"/>
      <c r="Z641" s="1068"/>
      <c r="AA641" s="1068"/>
      <c r="AB641" s="1110"/>
      <c r="AC641" s="1110"/>
      <c r="AD641" s="1110"/>
      <c r="AE641" s="1110"/>
      <c r="AF641" s="1068"/>
      <c r="AG641" s="1068"/>
      <c r="AH641" s="1068"/>
      <c r="AI641" s="1068"/>
      <c r="AJ641" s="1068"/>
      <c r="AK641" s="1068"/>
      <c r="AL641" s="1068"/>
      <c r="AM641" s="1068"/>
      <c r="AN641" s="1068"/>
      <c r="AO641" s="1068"/>
      <c r="AP641" s="1068"/>
      <c r="AQ641" s="1068"/>
      <c r="AR641" s="1068"/>
      <c r="AS641" s="1068"/>
      <c r="AT641" s="1068"/>
      <c r="AU641" s="1068"/>
      <c r="AV641" s="1068"/>
      <c r="AW641" s="1068"/>
      <c r="AX641" s="1069"/>
      <c r="AY641" s="1068"/>
      <c r="AZ641" s="1068"/>
      <c r="BA641" s="1068"/>
      <c r="BB641" s="1068"/>
      <c r="BC641" s="1068"/>
      <c r="BD641" s="1068"/>
      <c r="BE641" s="1068"/>
      <c r="BF641" s="1068"/>
      <c r="BG641" s="1068"/>
      <c r="BH641" s="1068"/>
      <c r="BI641" s="1068"/>
      <c r="BJ641" s="1068"/>
      <c r="BK641" s="1068"/>
      <c r="BL641" s="1068"/>
      <c r="BM641" s="1068"/>
      <c r="BN641" s="1068"/>
      <c r="BO641" s="1068"/>
      <c r="BP641" s="1068"/>
      <c r="BQ641" s="1068"/>
      <c r="BR641" s="1068"/>
      <c r="BS641" s="1110"/>
      <c r="BT641" s="1068"/>
      <c r="BU641" s="1068"/>
      <c r="BV641" s="1068"/>
      <c r="BW641" s="1068"/>
      <c r="BX641" s="1068"/>
      <c r="BY641" s="1068"/>
      <c r="BZ641" s="1068"/>
      <c r="CA641" s="1068"/>
      <c r="CB641" s="1068"/>
      <c r="CC641" s="1068"/>
      <c r="CD641" s="1068"/>
      <c r="CE641" s="1068"/>
      <c r="CF641" s="1068"/>
      <c r="CG641" s="1068"/>
      <c r="CH641" s="1068"/>
      <c r="CI641" s="1068"/>
      <c r="CJ641" s="1068"/>
      <c r="CK641" s="1068"/>
      <c r="CL641" s="1068"/>
      <c r="CM641" s="1110"/>
      <c r="CN641" s="1110"/>
    </row>
    <row r="642" spans="2:92">
      <c r="B642" s="1067"/>
      <c r="I642" s="1068"/>
      <c r="J642" s="1068"/>
      <c r="K642" s="1068"/>
      <c r="L642" s="1068"/>
      <c r="M642" s="1068"/>
      <c r="N642" s="1068"/>
      <c r="O642" s="1068"/>
      <c r="P642" s="1068"/>
      <c r="Q642" s="1068"/>
      <c r="R642" s="1068"/>
      <c r="S642" s="1068"/>
      <c r="T642" s="1068"/>
      <c r="U642" s="1068"/>
      <c r="V642" s="1068"/>
      <c r="W642" s="1068"/>
      <c r="X642" s="1068"/>
      <c r="Y642" s="1068"/>
      <c r="Z642" s="1068"/>
      <c r="AA642" s="1068"/>
      <c r="AB642" s="1110"/>
      <c r="AC642" s="1110"/>
      <c r="AD642" s="1110"/>
      <c r="AE642" s="1110"/>
      <c r="AF642" s="1068"/>
      <c r="AG642" s="1068"/>
      <c r="AH642" s="1068"/>
      <c r="AI642" s="1068"/>
      <c r="AJ642" s="1068"/>
      <c r="AK642" s="1068"/>
      <c r="AL642" s="1068"/>
      <c r="AM642" s="1068"/>
      <c r="AN642" s="1068"/>
      <c r="AO642" s="1068"/>
      <c r="AP642" s="1068"/>
      <c r="AQ642" s="1068"/>
      <c r="AR642" s="1068"/>
      <c r="AS642" s="1068"/>
      <c r="AT642" s="1068"/>
      <c r="AU642" s="1068"/>
      <c r="AV642" s="1068"/>
      <c r="AW642" s="1068"/>
      <c r="AX642" s="1069"/>
      <c r="AY642" s="1068"/>
      <c r="AZ642" s="1068"/>
      <c r="BA642" s="1068"/>
      <c r="BB642" s="1068"/>
      <c r="BC642" s="1068"/>
      <c r="BD642" s="1068"/>
      <c r="BE642" s="1068"/>
      <c r="BF642" s="1068"/>
      <c r="BG642" s="1068"/>
      <c r="BH642" s="1068"/>
      <c r="BI642" s="1068"/>
      <c r="BJ642" s="1068"/>
      <c r="BK642" s="1068"/>
      <c r="BL642" s="1068"/>
      <c r="BM642" s="1068"/>
      <c r="BN642" s="1068"/>
      <c r="BO642" s="1068"/>
      <c r="BP642" s="1068"/>
      <c r="BQ642" s="1068"/>
      <c r="BR642" s="1068"/>
      <c r="BS642" s="1110"/>
      <c r="BT642" s="1068"/>
      <c r="BU642" s="1068"/>
      <c r="BV642" s="1068"/>
      <c r="BW642" s="1068"/>
      <c r="BX642" s="1068"/>
      <c r="BY642" s="1068"/>
      <c r="BZ642" s="1068"/>
      <c r="CA642" s="1068"/>
      <c r="CB642" s="1068"/>
      <c r="CC642" s="1068"/>
      <c r="CD642" s="1068"/>
      <c r="CE642" s="1068"/>
      <c r="CF642" s="1068"/>
      <c r="CG642" s="1068"/>
      <c r="CH642" s="1068"/>
      <c r="CI642" s="1068"/>
      <c r="CJ642" s="1068"/>
      <c r="CK642" s="1068"/>
      <c r="CL642" s="1068"/>
      <c r="CM642" s="1110"/>
      <c r="CN642" s="1110"/>
    </row>
    <row r="643" spans="2:92">
      <c r="B643" s="1067"/>
      <c r="I643" s="1068"/>
      <c r="J643" s="1068"/>
      <c r="K643" s="1068"/>
      <c r="L643" s="1068"/>
      <c r="M643" s="1068"/>
      <c r="N643" s="1068"/>
      <c r="O643" s="1068"/>
      <c r="P643" s="1068"/>
      <c r="Q643" s="1068"/>
      <c r="R643" s="1068"/>
      <c r="S643" s="1068"/>
      <c r="T643" s="1068"/>
      <c r="U643" s="1068"/>
      <c r="V643" s="1068"/>
      <c r="W643" s="1068"/>
      <c r="X643" s="1068"/>
      <c r="Y643" s="1068"/>
      <c r="Z643" s="1068"/>
      <c r="AA643" s="1068"/>
      <c r="AB643" s="1110"/>
      <c r="AC643" s="1110"/>
      <c r="AD643" s="1110"/>
      <c r="AE643" s="1110"/>
      <c r="AF643" s="1068"/>
      <c r="AG643" s="1068"/>
      <c r="AH643" s="1068"/>
      <c r="AI643" s="1068"/>
      <c r="AJ643" s="1068"/>
      <c r="AK643" s="1068"/>
      <c r="AL643" s="1068"/>
      <c r="AM643" s="1068"/>
      <c r="AN643" s="1068"/>
      <c r="AO643" s="1068"/>
      <c r="AP643" s="1068"/>
      <c r="AQ643" s="1068"/>
      <c r="AR643" s="1068"/>
      <c r="AS643" s="1068"/>
      <c r="AT643" s="1068"/>
      <c r="AU643" s="1068"/>
      <c r="AV643" s="1068"/>
      <c r="AW643" s="1068"/>
      <c r="AX643" s="1069"/>
      <c r="AY643" s="1068"/>
      <c r="AZ643" s="1068"/>
      <c r="BA643" s="1068"/>
      <c r="BB643" s="1068"/>
      <c r="BC643" s="1068"/>
      <c r="BD643" s="1068"/>
      <c r="BE643" s="1068"/>
      <c r="BF643" s="1068"/>
      <c r="BG643" s="1068"/>
      <c r="BH643" s="1068"/>
      <c r="BI643" s="1068"/>
      <c r="BJ643" s="1068"/>
      <c r="BK643" s="1068"/>
      <c r="BL643" s="1068"/>
      <c r="BM643" s="1068"/>
      <c r="BN643" s="1068"/>
      <c r="BO643" s="1068"/>
      <c r="BP643" s="1068"/>
      <c r="BQ643" s="1068"/>
      <c r="BR643" s="1068"/>
      <c r="BS643" s="1110"/>
      <c r="BT643" s="1068"/>
      <c r="BU643" s="1068"/>
      <c r="BV643" s="1068"/>
      <c r="BW643" s="1068"/>
      <c r="BX643" s="1068"/>
      <c r="BY643" s="1068"/>
      <c r="BZ643" s="1068"/>
      <c r="CA643" s="1068"/>
      <c r="CB643" s="1068"/>
      <c r="CC643" s="1068"/>
      <c r="CD643" s="1068"/>
      <c r="CE643" s="1068"/>
      <c r="CF643" s="1068"/>
      <c r="CG643" s="1068"/>
      <c r="CH643" s="1068"/>
      <c r="CI643" s="1068"/>
      <c r="CJ643" s="1068"/>
      <c r="CK643" s="1068"/>
      <c r="CL643" s="1068"/>
      <c r="CM643" s="1110"/>
      <c r="CN643" s="1110"/>
    </row>
    <row r="644" spans="2:92">
      <c r="B644" s="1067"/>
      <c r="I644" s="1068"/>
      <c r="J644" s="1068"/>
      <c r="K644" s="1068"/>
      <c r="L644" s="1068"/>
      <c r="M644" s="1068"/>
      <c r="N644" s="1068"/>
      <c r="O644" s="1068"/>
      <c r="P644" s="1068"/>
      <c r="Q644" s="1068"/>
      <c r="R644" s="1068"/>
      <c r="S644" s="1068"/>
      <c r="T644" s="1068"/>
      <c r="U644" s="1068"/>
      <c r="V644" s="1068"/>
      <c r="W644" s="1068"/>
      <c r="X644" s="1068"/>
      <c r="Y644" s="1068"/>
      <c r="Z644" s="1068"/>
      <c r="AA644" s="1068"/>
      <c r="AB644" s="1110"/>
      <c r="AC644" s="1110"/>
      <c r="AD644" s="1110"/>
      <c r="AE644" s="1110"/>
      <c r="AF644" s="1068"/>
      <c r="AG644" s="1068"/>
      <c r="AH644" s="1068"/>
      <c r="AI644" s="1068"/>
      <c r="AJ644" s="1068"/>
      <c r="AK644" s="1068"/>
      <c r="AL644" s="1068"/>
      <c r="AM644" s="1068"/>
      <c r="AN644" s="1068"/>
      <c r="AO644" s="1068"/>
      <c r="AP644" s="1068"/>
      <c r="AQ644" s="1068"/>
      <c r="AR644" s="1068"/>
      <c r="AS644" s="1068"/>
      <c r="AT644" s="1068"/>
      <c r="AU644" s="1068"/>
      <c r="AV644" s="1068"/>
      <c r="AW644" s="1068"/>
      <c r="AX644" s="1069"/>
      <c r="AY644" s="1068"/>
      <c r="AZ644" s="1068"/>
      <c r="BA644" s="1068"/>
      <c r="BB644" s="1068"/>
      <c r="BC644" s="1068"/>
      <c r="BD644" s="1068"/>
      <c r="BE644" s="1068"/>
      <c r="BF644" s="1068"/>
      <c r="BG644" s="1068"/>
      <c r="BH644" s="1068"/>
      <c r="BI644" s="1068"/>
      <c r="BJ644" s="1068"/>
      <c r="BK644" s="1068"/>
      <c r="BL644" s="1068"/>
      <c r="BM644" s="1068"/>
      <c r="BN644" s="1068"/>
      <c r="BO644" s="1068"/>
      <c r="BP644" s="1068"/>
      <c r="BQ644" s="1068"/>
      <c r="BR644" s="1068"/>
      <c r="BS644" s="1110"/>
      <c r="BT644" s="1068"/>
      <c r="BU644" s="1068"/>
      <c r="BV644" s="1068"/>
      <c r="BW644" s="1068"/>
      <c r="BX644" s="1068"/>
      <c r="BY644" s="1068"/>
      <c r="BZ644" s="1068"/>
      <c r="CA644" s="1068"/>
      <c r="CB644" s="1068"/>
      <c r="CC644" s="1068"/>
      <c r="CD644" s="1068"/>
      <c r="CE644" s="1068"/>
      <c r="CF644" s="1068"/>
      <c r="CG644" s="1068"/>
      <c r="CH644" s="1068"/>
      <c r="CI644" s="1068"/>
      <c r="CJ644" s="1068"/>
      <c r="CK644" s="1068"/>
      <c r="CL644" s="1068"/>
      <c r="CM644" s="1110"/>
      <c r="CN644" s="1110"/>
    </row>
    <row r="645" spans="2:92">
      <c r="B645" s="1067"/>
      <c r="I645" s="1068"/>
      <c r="J645" s="1068"/>
      <c r="K645" s="1068"/>
      <c r="L645" s="1068"/>
      <c r="M645" s="1068"/>
      <c r="N645" s="1068"/>
      <c r="O645" s="1068"/>
      <c r="P645" s="1068"/>
      <c r="Q645" s="1068"/>
      <c r="R645" s="1068"/>
      <c r="S645" s="1068"/>
      <c r="T645" s="1068"/>
      <c r="U645" s="1068"/>
      <c r="V645" s="1068"/>
      <c r="W645" s="1068"/>
      <c r="X645" s="1068"/>
      <c r="Y645" s="1068"/>
      <c r="Z645" s="1068"/>
      <c r="AA645" s="1068"/>
      <c r="AB645" s="1110"/>
      <c r="AC645" s="1110"/>
      <c r="AD645" s="1110"/>
      <c r="AE645" s="1110"/>
      <c r="AF645" s="1068"/>
      <c r="AG645" s="1068"/>
      <c r="AH645" s="1068"/>
      <c r="AI645" s="1068"/>
      <c r="AJ645" s="1068"/>
      <c r="AK645" s="1068"/>
      <c r="AL645" s="1068"/>
      <c r="AM645" s="1068"/>
      <c r="AN645" s="1068"/>
      <c r="AO645" s="1068"/>
      <c r="AP645" s="1068"/>
      <c r="AQ645" s="1068"/>
      <c r="AR645" s="1068"/>
      <c r="AS645" s="1068"/>
      <c r="AT645" s="1068"/>
      <c r="AU645" s="1068"/>
      <c r="AV645" s="1068"/>
      <c r="AW645" s="1068"/>
      <c r="AX645" s="1069"/>
      <c r="AY645" s="1068"/>
      <c r="AZ645" s="1068"/>
      <c r="BA645" s="1068"/>
      <c r="BB645" s="1068"/>
      <c r="BC645" s="1068"/>
      <c r="BD645" s="1068"/>
      <c r="BE645" s="1068"/>
      <c r="BF645" s="1068"/>
      <c r="BG645" s="1068"/>
      <c r="BH645" s="1068"/>
      <c r="BI645" s="1068"/>
      <c r="BJ645" s="1068"/>
      <c r="BK645" s="1068"/>
      <c r="BL645" s="1068"/>
      <c r="BM645" s="1068"/>
      <c r="BN645" s="1068"/>
      <c r="BO645" s="1068"/>
      <c r="BP645" s="1068"/>
      <c r="BQ645" s="1068"/>
      <c r="BR645" s="1068"/>
      <c r="BS645" s="1110"/>
      <c r="BT645" s="1068"/>
      <c r="BU645" s="1068"/>
      <c r="BV645" s="1068"/>
      <c r="BW645" s="1068"/>
      <c r="BX645" s="1068"/>
      <c r="BY645" s="1068"/>
      <c r="BZ645" s="1068"/>
      <c r="CA645" s="1068"/>
      <c r="CB645" s="1068"/>
      <c r="CC645" s="1068"/>
      <c r="CD645" s="1068"/>
      <c r="CE645" s="1068"/>
      <c r="CF645" s="1068"/>
      <c r="CG645" s="1068"/>
      <c r="CH645" s="1068"/>
      <c r="CI645" s="1068"/>
      <c r="CJ645" s="1068"/>
      <c r="CK645" s="1068"/>
      <c r="CL645" s="1068"/>
      <c r="CM645" s="1110"/>
      <c r="CN645" s="1110"/>
    </row>
    <row r="646" spans="2:92">
      <c r="B646" s="1067"/>
      <c r="I646" s="1068"/>
      <c r="J646" s="1068"/>
      <c r="K646" s="1068"/>
      <c r="L646" s="1068"/>
      <c r="M646" s="1068"/>
      <c r="N646" s="1068"/>
      <c r="O646" s="1068"/>
      <c r="P646" s="1068"/>
      <c r="Q646" s="1068"/>
      <c r="R646" s="1068"/>
      <c r="S646" s="1068"/>
      <c r="T646" s="1068"/>
      <c r="U646" s="1068"/>
      <c r="V646" s="1068"/>
      <c r="W646" s="1068"/>
      <c r="X646" s="1068"/>
      <c r="Y646" s="1068"/>
      <c r="Z646" s="1068"/>
      <c r="AA646" s="1068"/>
      <c r="AB646" s="1110"/>
      <c r="AC646" s="1110"/>
      <c r="AD646" s="1110"/>
      <c r="AE646" s="1110"/>
      <c r="AF646" s="1068"/>
      <c r="AG646" s="1068"/>
      <c r="AH646" s="1068"/>
      <c r="AI646" s="1068"/>
      <c r="AJ646" s="1068"/>
      <c r="AK646" s="1068"/>
      <c r="AL646" s="1068"/>
      <c r="AM646" s="1068"/>
      <c r="AN646" s="1068"/>
      <c r="AO646" s="1068"/>
      <c r="AP646" s="1068"/>
      <c r="AQ646" s="1068"/>
      <c r="AR646" s="1068"/>
      <c r="AS646" s="1068"/>
      <c r="AT646" s="1068"/>
      <c r="AU646" s="1068"/>
      <c r="AV646" s="1068"/>
      <c r="AW646" s="1068"/>
      <c r="AX646" s="1069"/>
      <c r="AY646" s="1068"/>
      <c r="AZ646" s="1068"/>
      <c r="BA646" s="1068"/>
      <c r="BB646" s="1068"/>
      <c r="BC646" s="1068"/>
      <c r="BD646" s="1068"/>
      <c r="BE646" s="1068"/>
      <c r="BF646" s="1068"/>
      <c r="BG646" s="1068"/>
      <c r="BH646" s="1068"/>
      <c r="BI646" s="1068"/>
      <c r="BJ646" s="1068"/>
      <c r="BK646" s="1068"/>
      <c r="BL646" s="1068"/>
      <c r="BM646" s="1068"/>
      <c r="BN646" s="1068"/>
      <c r="BO646" s="1068"/>
      <c r="BP646" s="1068"/>
      <c r="BQ646" s="1068"/>
      <c r="BR646" s="1068"/>
      <c r="BS646" s="1110"/>
      <c r="BT646" s="1068"/>
      <c r="BU646" s="1068"/>
      <c r="BV646" s="1068"/>
      <c r="BW646" s="1068"/>
      <c r="BX646" s="1068"/>
      <c r="BY646" s="1068"/>
      <c r="BZ646" s="1068"/>
      <c r="CA646" s="1068"/>
      <c r="CB646" s="1068"/>
      <c r="CC646" s="1068"/>
      <c r="CD646" s="1068"/>
      <c r="CE646" s="1068"/>
      <c r="CF646" s="1068"/>
      <c r="CG646" s="1068"/>
      <c r="CH646" s="1068"/>
      <c r="CI646" s="1068"/>
      <c r="CJ646" s="1068"/>
      <c r="CK646" s="1068"/>
      <c r="CL646" s="1068"/>
      <c r="CM646" s="1110"/>
      <c r="CN646" s="1110"/>
    </row>
    <row r="647" spans="2:92">
      <c r="B647" s="1067"/>
      <c r="I647" s="1068"/>
      <c r="J647" s="1068"/>
      <c r="K647" s="1068"/>
      <c r="L647" s="1068"/>
      <c r="M647" s="1068"/>
      <c r="N647" s="1068"/>
      <c r="O647" s="1068"/>
      <c r="P647" s="1068"/>
      <c r="Q647" s="1068"/>
      <c r="R647" s="1068"/>
      <c r="S647" s="1068"/>
      <c r="T647" s="1068"/>
      <c r="U647" s="1068"/>
      <c r="V647" s="1068"/>
      <c r="W647" s="1068"/>
      <c r="X647" s="1068"/>
      <c r="Y647" s="1068"/>
      <c r="Z647" s="1068"/>
      <c r="AA647" s="1068"/>
      <c r="AB647" s="1110"/>
      <c r="AC647" s="1110"/>
      <c r="AD647" s="1110"/>
      <c r="AE647" s="1110"/>
      <c r="AF647" s="1068"/>
      <c r="AG647" s="1068"/>
      <c r="AH647" s="1068"/>
      <c r="AI647" s="1068"/>
      <c r="AJ647" s="1068"/>
      <c r="AK647" s="1068"/>
      <c r="AL647" s="1068"/>
      <c r="AM647" s="1068"/>
      <c r="AN647" s="1068"/>
      <c r="AO647" s="1068"/>
      <c r="AP647" s="1068"/>
      <c r="AQ647" s="1068"/>
      <c r="AR647" s="1068"/>
      <c r="AS647" s="1068"/>
      <c r="AT647" s="1068"/>
      <c r="AU647" s="1068"/>
      <c r="AV647" s="1068"/>
      <c r="AW647" s="1068"/>
      <c r="AX647" s="1069"/>
      <c r="AY647" s="1068"/>
      <c r="AZ647" s="1068"/>
      <c r="BA647" s="1068"/>
      <c r="BB647" s="1068"/>
      <c r="BC647" s="1068"/>
      <c r="BD647" s="1068"/>
      <c r="BE647" s="1068"/>
      <c r="BF647" s="1068"/>
      <c r="BG647" s="1068"/>
      <c r="BH647" s="1068"/>
      <c r="BI647" s="1068"/>
      <c r="BJ647" s="1068"/>
      <c r="BK647" s="1068"/>
      <c r="BL647" s="1068"/>
      <c r="BM647" s="1068"/>
      <c r="BN647" s="1068"/>
      <c r="BO647" s="1068"/>
      <c r="BP647" s="1068"/>
      <c r="BQ647" s="1068"/>
      <c r="BR647" s="1068"/>
      <c r="BS647" s="1110"/>
      <c r="BT647" s="1068"/>
      <c r="BU647" s="1068"/>
      <c r="BV647" s="1068"/>
      <c r="BW647" s="1068"/>
      <c r="BX647" s="1068"/>
      <c r="BY647" s="1068"/>
      <c r="BZ647" s="1068"/>
      <c r="CA647" s="1068"/>
      <c r="CB647" s="1068"/>
      <c r="CC647" s="1068"/>
      <c r="CD647" s="1068"/>
      <c r="CE647" s="1068"/>
      <c r="CF647" s="1068"/>
      <c r="CG647" s="1068"/>
      <c r="CH647" s="1068"/>
      <c r="CI647" s="1068"/>
      <c r="CJ647" s="1068"/>
      <c r="CK647" s="1068"/>
      <c r="CL647" s="1068"/>
      <c r="CM647" s="1110"/>
      <c r="CN647" s="1110"/>
    </row>
    <row r="648" spans="2:92">
      <c r="B648" s="1067"/>
      <c r="I648" s="1068"/>
      <c r="J648" s="1068"/>
      <c r="K648" s="1068"/>
      <c r="L648" s="1068"/>
      <c r="M648" s="1068"/>
      <c r="N648" s="1068"/>
      <c r="O648" s="1068"/>
      <c r="P648" s="1068"/>
      <c r="Q648" s="1068"/>
      <c r="R648" s="1068"/>
      <c r="S648" s="1068"/>
      <c r="T648" s="1068"/>
      <c r="U648" s="1068"/>
      <c r="V648" s="1068"/>
      <c r="W648" s="1068"/>
      <c r="X648" s="1068"/>
      <c r="Y648" s="1068"/>
      <c r="Z648" s="1068"/>
      <c r="AA648" s="1068"/>
      <c r="AB648" s="1110"/>
      <c r="AC648" s="1110"/>
      <c r="AD648" s="1110"/>
      <c r="AE648" s="1110"/>
      <c r="AF648" s="1068"/>
      <c r="AG648" s="1068"/>
      <c r="AH648" s="1068"/>
      <c r="AI648" s="1068"/>
      <c r="AJ648" s="1068"/>
      <c r="AK648" s="1068"/>
      <c r="AL648" s="1068"/>
      <c r="AM648" s="1068"/>
      <c r="AN648" s="1068"/>
      <c r="AO648" s="1068"/>
      <c r="AP648" s="1068"/>
      <c r="AQ648" s="1068"/>
      <c r="AR648" s="1068"/>
      <c r="AS648" s="1068"/>
      <c r="AT648" s="1068"/>
      <c r="AU648" s="1068"/>
      <c r="AV648" s="1068"/>
      <c r="AW648" s="1068"/>
      <c r="AX648" s="1069"/>
      <c r="AY648" s="1068"/>
      <c r="AZ648" s="1068"/>
      <c r="BA648" s="1068"/>
      <c r="BB648" s="1068"/>
      <c r="BC648" s="1068"/>
      <c r="BD648" s="1068"/>
      <c r="BE648" s="1068"/>
      <c r="BF648" s="1068"/>
      <c r="BG648" s="1068"/>
      <c r="BH648" s="1068"/>
      <c r="BI648" s="1068"/>
      <c r="BJ648" s="1068"/>
      <c r="BK648" s="1068"/>
      <c r="BL648" s="1068"/>
      <c r="BM648" s="1068"/>
      <c r="BN648" s="1068"/>
      <c r="BO648" s="1068"/>
      <c r="BP648" s="1068"/>
      <c r="BQ648" s="1068"/>
      <c r="BR648" s="1068"/>
      <c r="BS648" s="1110"/>
      <c r="BT648" s="1068"/>
      <c r="BU648" s="1068"/>
      <c r="BV648" s="1068"/>
      <c r="BW648" s="1068"/>
      <c r="BX648" s="1068"/>
      <c r="BY648" s="1068"/>
      <c r="BZ648" s="1068"/>
      <c r="CA648" s="1068"/>
      <c r="CB648" s="1068"/>
      <c r="CC648" s="1068"/>
      <c r="CD648" s="1068"/>
      <c r="CE648" s="1068"/>
      <c r="CF648" s="1068"/>
      <c r="CG648" s="1068"/>
      <c r="CH648" s="1068"/>
      <c r="CI648" s="1068"/>
      <c r="CJ648" s="1068"/>
      <c r="CK648" s="1068"/>
      <c r="CL648" s="1068"/>
      <c r="CM648" s="1110"/>
      <c r="CN648" s="1110"/>
    </row>
    <row r="649" spans="2:92">
      <c r="B649" s="1067"/>
      <c r="I649" s="1068"/>
      <c r="J649" s="1068"/>
      <c r="K649" s="1068"/>
      <c r="L649" s="1068"/>
      <c r="M649" s="1068"/>
      <c r="N649" s="1068"/>
      <c r="O649" s="1068"/>
      <c r="P649" s="1068"/>
      <c r="Q649" s="1068"/>
      <c r="R649" s="1068"/>
      <c r="S649" s="1068"/>
      <c r="T649" s="1068"/>
      <c r="U649" s="1068"/>
      <c r="V649" s="1068"/>
      <c r="W649" s="1068"/>
      <c r="X649" s="1068"/>
      <c r="Y649" s="1068"/>
      <c r="Z649" s="1068"/>
      <c r="AA649" s="1068"/>
      <c r="AB649" s="1110"/>
      <c r="AC649" s="1110"/>
      <c r="AD649" s="1110"/>
      <c r="AE649" s="1110"/>
      <c r="AF649" s="1068"/>
      <c r="AG649" s="1068"/>
      <c r="AH649" s="1068"/>
      <c r="AI649" s="1068"/>
      <c r="AJ649" s="1068"/>
      <c r="AK649" s="1068"/>
      <c r="AL649" s="1068"/>
      <c r="AM649" s="1068"/>
      <c r="AN649" s="1068"/>
      <c r="AO649" s="1068"/>
      <c r="AP649" s="1068"/>
      <c r="AQ649" s="1068"/>
      <c r="AR649" s="1068"/>
      <c r="AS649" s="1068"/>
      <c r="AT649" s="1068"/>
      <c r="AU649" s="1068"/>
      <c r="AV649" s="1068"/>
      <c r="AW649" s="1068"/>
      <c r="AX649" s="1069"/>
      <c r="AY649" s="1068"/>
      <c r="AZ649" s="1068"/>
      <c r="BA649" s="1068"/>
      <c r="BB649" s="1068"/>
      <c r="BC649" s="1068"/>
      <c r="BD649" s="1068"/>
      <c r="BE649" s="1068"/>
      <c r="BF649" s="1068"/>
      <c r="BG649" s="1068"/>
      <c r="BH649" s="1068"/>
      <c r="BI649" s="1068"/>
      <c r="BJ649" s="1068"/>
      <c r="BK649" s="1068"/>
      <c r="BL649" s="1068"/>
      <c r="BM649" s="1068"/>
      <c r="BN649" s="1068"/>
      <c r="BO649" s="1068"/>
      <c r="BP649" s="1068"/>
      <c r="BQ649" s="1068"/>
      <c r="BR649" s="1068"/>
      <c r="BS649" s="1110"/>
      <c r="BT649" s="1068"/>
      <c r="BU649" s="1068"/>
      <c r="BV649" s="1068"/>
      <c r="BW649" s="1068"/>
      <c r="BX649" s="1068"/>
      <c r="BY649" s="1068"/>
      <c r="BZ649" s="1068"/>
      <c r="CA649" s="1068"/>
      <c r="CB649" s="1068"/>
      <c r="CC649" s="1068"/>
      <c r="CD649" s="1068"/>
      <c r="CE649" s="1068"/>
      <c r="CF649" s="1068"/>
      <c r="CG649" s="1068"/>
      <c r="CH649" s="1068"/>
      <c r="CI649" s="1068"/>
      <c r="CJ649" s="1068"/>
      <c r="CK649" s="1068"/>
      <c r="CL649" s="1068"/>
      <c r="CM649" s="1110"/>
      <c r="CN649" s="1110"/>
    </row>
    <row r="650" spans="2:92">
      <c r="B650" s="1067"/>
      <c r="I650" s="1068"/>
      <c r="J650" s="1068"/>
      <c r="K650" s="1068"/>
      <c r="L650" s="1068"/>
      <c r="M650" s="1068"/>
      <c r="N650" s="1068"/>
      <c r="O650" s="1068"/>
      <c r="P650" s="1068"/>
      <c r="Q650" s="1068"/>
      <c r="R650" s="1068"/>
      <c r="S650" s="1068"/>
      <c r="T650" s="1068"/>
      <c r="U650" s="1068"/>
      <c r="V650" s="1068"/>
      <c r="W650" s="1068"/>
      <c r="X650" s="1068"/>
      <c r="Y650" s="1068"/>
      <c r="Z650" s="1068"/>
      <c r="AA650" s="1068"/>
      <c r="AB650" s="1110"/>
      <c r="AC650" s="1110"/>
      <c r="AD650" s="1110"/>
      <c r="AE650" s="1110"/>
      <c r="AF650" s="1068"/>
      <c r="AG650" s="1068"/>
      <c r="AH650" s="1068"/>
      <c r="AI650" s="1068"/>
      <c r="AJ650" s="1068"/>
      <c r="AK650" s="1068"/>
      <c r="AL650" s="1068"/>
      <c r="AM650" s="1068"/>
      <c r="AN650" s="1068"/>
      <c r="AO650" s="1068"/>
      <c r="AP650" s="1068"/>
      <c r="AQ650" s="1068"/>
      <c r="AR650" s="1068"/>
      <c r="AS650" s="1068"/>
      <c r="AT650" s="1068"/>
      <c r="AU650" s="1068"/>
      <c r="AV650" s="1068"/>
      <c r="AW650" s="1068"/>
      <c r="AX650" s="1069"/>
      <c r="AY650" s="1068"/>
      <c r="AZ650" s="1068"/>
      <c r="BA650" s="1068"/>
      <c r="BB650" s="1068"/>
      <c r="BC650" s="1068"/>
      <c r="BD650" s="1068"/>
      <c r="BE650" s="1068"/>
      <c r="BF650" s="1068"/>
      <c r="BG650" s="1068"/>
      <c r="BH650" s="1068"/>
      <c r="BI650" s="1068"/>
      <c r="BJ650" s="1068"/>
      <c r="BK650" s="1068"/>
      <c r="BL650" s="1068"/>
      <c r="BM650" s="1068"/>
      <c r="BN650" s="1068"/>
      <c r="BO650" s="1068"/>
      <c r="BP650" s="1068"/>
      <c r="BQ650" s="1068"/>
      <c r="BR650" s="1068"/>
      <c r="BS650" s="1110"/>
      <c r="BT650" s="1068"/>
      <c r="BU650" s="1068"/>
      <c r="BV650" s="1068"/>
      <c r="BW650" s="1068"/>
      <c r="BX650" s="1068"/>
      <c r="BY650" s="1068"/>
      <c r="BZ650" s="1068"/>
      <c r="CA650" s="1068"/>
      <c r="CB650" s="1068"/>
      <c r="CC650" s="1068"/>
      <c r="CD650" s="1068"/>
      <c r="CE650" s="1068"/>
      <c r="CF650" s="1068"/>
      <c r="CG650" s="1068"/>
      <c r="CH650" s="1068"/>
      <c r="CI650" s="1068"/>
      <c r="CJ650" s="1068"/>
      <c r="CK650" s="1068"/>
      <c r="CL650" s="1068"/>
      <c r="CM650" s="1110"/>
      <c r="CN650" s="1110"/>
    </row>
    <row r="651" spans="2:92">
      <c r="B651" s="1067"/>
      <c r="I651" s="1068"/>
      <c r="J651" s="1068"/>
      <c r="K651" s="1068"/>
      <c r="L651" s="1068"/>
      <c r="M651" s="1068"/>
      <c r="N651" s="1068"/>
      <c r="O651" s="1068"/>
      <c r="P651" s="1068"/>
      <c r="Q651" s="1068"/>
      <c r="R651" s="1068"/>
      <c r="S651" s="1068"/>
      <c r="T651" s="1068"/>
      <c r="U651" s="1068"/>
      <c r="V651" s="1068"/>
      <c r="W651" s="1068"/>
      <c r="X651" s="1068"/>
      <c r="Y651" s="1068"/>
      <c r="Z651" s="1068"/>
      <c r="AA651" s="1068"/>
      <c r="AB651" s="1110"/>
      <c r="AC651" s="1110"/>
      <c r="AD651" s="1110"/>
      <c r="AE651" s="1110"/>
      <c r="AF651" s="1068"/>
      <c r="AG651" s="1068"/>
      <c r="AH651" s="1068"/>
      <c r="AI651" s="1068"/>
      <c r="AJ651" s="1068"/>
      <c r="AK651" s="1068"/>
      <c r="AL651" s="1068"/>
      <c r="AM651" s="1068"/>
      <c r="AN651" s="1068"/>
      <c r="AO651" s="1068"/>
      <c r="AP651" s="1068"/>
      <c r="AQ651" s="1068"/>
      <c r="AR651" s="1068"/>
      <c r="AS651" s="1068"/>
      <c r="AT651" s="1068"/>
      <c r="AU651" s="1068"/>
      <c r="AV651" s="1068"/>
      <c r="AW651" s="1068"/>
      <c r="AX651" s="1069"/>
      <c r="AY651" s="1068"/>
      <c r="AZ651" s="1068"/>
      <c r="BA651" s="1068"/>
      <c r="BB651" s="1068"/>
      <c r="BC651" s="1068"/>
      <c r="BD651" s="1068"/>
      <c r="BE651" s="1068"/>
      <c r="BF651" s="1068"/>
      <c r="BG651" s="1068"/>
      <c r="BH651" s="1068"/>
      <c r="BI651" s="1068"/>
      <c r="BJ651" s="1068"/>
      <c r="BK651" s="1068"/>
      <c r="BL651" s="1068"/>
      <c r="BM651" s="1068"/>
      <c r="BN651" s="1068"/>
      <c r="BO651" s="1068"/>
      <c r="BP651" s="1068"/>
      <c r="BQ651" s="1068"/>
      <c r="BR651" s="1068"/>
      <c r="BS651" s="1110"/>
      <c r="BT651" s="1068"/>
      <c r="BU651" s="1068"/>
      <c r="BV651" s="1068"/>
      <c r="BW651" s="1068"/>
      <c r="BX651" s="1068"/>
      <c r="BY651" s="1068"/>
      <c r="BZ651" s="1068"/>
      <c r="CA651" s="1068"/>
      <c r="CB651" s="1068"/>
      <c r="CC651" s="1068"/>
      <c r="CD651" s="1068"/>
      <c r="CE651" s="1068"/>
      <c r="CF651" s="1068"/>
      <c r="CG651" s="1068"/>
      <c r="CH651" s="1068"/>
      <c r="CI651" s="1068"/>
      <c r="CJ651" s="1068"/>
      <c r="CK651" s="1068"/>
      <c r="CL651" s="1068"/>
      <c r="CM651" s="1110"/>
      <c r="CN651" s="1110"/>
    </row>
    <row r="652" spans="2:92">
      <c r="B652" s="1067"/>
      <c r="I652" s="1068"/>
      <c r="J652" s="1068"/>
      <c r="K652" s="1068"/>
      <c r="L652" s="1068"/>
      <c r="M652" s="1068"/>
      <c r="N652" s="1068"/>
      <c r="O652" s="1068"/>
      <c r="P652" s="1068"/>
      <c r="Q652" s="1068"/>
      <c r="R652" s="1068"/>
      <c r="S652" s="1068"/>
      <c r="T652" s="1068"/>
      <c r="U652" s="1068"/>
      <c r="V652" s="1068"/>
      <c r="W652" s="1068"/>
      <c r="X652" s="1068"/>
      <c r="Y652" s="1068"/>
      <c r="Z652" s="1068"/>
      <c r="AA652" s="1068"/>
      <c r="AB652" s="1110"/>
      <c r="AC652" s="1110"/>
      <c r="AD652" s="1110"/>
      <c r="AE652" s="1110"/>
      <c r="AF652" s="1068"/>
      <c r="AG652" s="1068"/>
      <c r="AH652" s="1068"/>
      <c r="AI652" s="1068"/>
      <c r="AJ652" s="1068"/>
      <c r="AK652" s="1068"/>
      <c r="AL652" s="1068"/>
      <c r="AM652" s="1068"/>
      <c r="AN652" s="1068"/>
      <c r="AO652" s="1068"/>
      <c r="AP652" s="1068"/>
      <c r="AQ652" s="1068"/>
      <c r="AR652" s="1068"/>
      <c r="AS652" s="1068"/>
      <c r="AT652" s="1068"/>
      <c r="AU652" s="1068"/>
      <c r="AV652" s="1068"/>
      <c r="AW652" s="1068"/>
      <c r="AX652" s="1069"/>
      <c r="AY652" s="1068"/>
      <c r="AZ652" s="1068"/>
      <c r="BA652" s="1068"/>
      <c r="BB652" s="1068"/>
      <c r="BC652" s="1068"/>
      <c r="BD652" s="1068"/>
      <c r="BE652" s="1068"/>
      <c r="BF652" s="1068"/>
      <c r="BG652" s="1068"/>
      <c r="BH652" s="1068"/>
      <c r="BI652" s="1068"/>
      <c r="BJ652" s="1068"/>
      <c r="BK652" s="1068"/>
      <c r="BL652" s="1068"/>
      <c r="BM652" s="1068"/>
      <c r="BN652" s="1068"/>
      <c r="BO652" s="1068"/>
      <c r="BP652" s="1068"/>
      <c r="BQ652" s="1068"/>
      <c r="BR652" s="1068"/>
      <c r="BS652" s="1110"/>
      <c r="BT652" s="1068"/>
      <c r="BU652" s="1068"/>
      <c r="BV652" s="1068"/>
      <c r="BW652" s="1068"/>
      <c r="BX652" s="1068"/>
      <c r="BY652" s="1068"/>
      <c r="BZ652" s="1068"/>
      <c r="CA652" s="1068"/>
      <c r="CB652" s="1068"/>
      <c r="CC652" s="1068"/>
      <c r="CD652" s="1068"/>
      <c r="CE652" s="1068"/>
      <c r="CF652" s="1068"/>
      <c r="CG652" s="1068"/>
      <c r="CH652" s="1068"/>
      <c r="CI652" s="1068"/>
      <c r="CJ652" s="1068"/>
      <c r="CK652" s="1068"/>
      <c r="CL652" s="1068"/>
      <c r="CM652" s="1110"/>
      <c r="CN652" s="1110"/>
    </row>
    <row r="653" spans="2:92">
      <c r="B653" s="1067"/>
      <c r="I653" s="1068"/>
      <c r="J653" s="1068"/>
      <c r="K653" s="1068"/>
      <c r="L653" s="1068"/>
      <c r="M653" s="1068"/>
      <c r="N653" s="1068"/>
      <c r="O653" s="1068"/>
      <c r="P653" s="1068"/>
      <c r="Q653" s="1068"/>
      <c r="R653" s="1068"/>
      <c r="S653" s="1068"/>
      <c r="T653" s="1068"/>
      <c r="U653" s="1068"/>
      <c r="V653" s="1068"/>
      <c r="W653" s="1068"/>
      <c r="X653" s="1068"/>
      <c r="Y653" s="1068"/>
      <c r="Z653" s="1068"/>
      <c r="AA653" s="1068"/>
      <c r="AB653" s="1110"/>
      <c r="AC653" s="1110"/>
      <c r="AD653" s="1110"/>
      <c r="AE653" s="1110"/>
      <c r="AF653" s="1068"/>
      <c r="AG653" s="1068"/>
      <c r="AH653" s="1068"/>
      <c r="AI653" s="1068"/>
      <c r="AJ653" s="1068"/>
      <c r="AK653" s="1068"/>
      <c r="AL653" s="1068"/>
      <c r="AM653" s="1068"/>
      <c r="AN653" s="1068"/>
      <c r="AO653" s="1068"/>
      <c r="AP653" s="1068"/>
      <c r="AQ653" s="1068"/>
      <c r="AR653" s="1068"/>
      <c r="AS653" s="1068"/>
      <c r="AT653" s="1068"/>
      <c r="AU653" s="1068"/>
      <c r="AV653" s="1068"/>
      <c r="AW653" s="1068"/>
      <c r="AX653" s="1069"/>
      <c r="AY653" s="1068"/>
      <c r="AZ653" s="1068"/>
      <c r="BA653" s="1068"/>
      <c r="BB653" s="1068"/>
      <c r="BC653" s="1068"/>
      <c r="BD653" s="1068"/>
      <c r="BE653" s="1068"/>
      <c r="BF653" s="1068"/>
      <c r="BG653" s="1068"/>
      <c r="BH653" s="1068"/>
      <c r="BI653" s="1068"/>
      <c r="BJ653" s="1068"/>
      <c r="BK653" s="1068"/>
      <c r="BL653" s="1068"/>
      <c r="BM653" s="1068"/>
      <c r="BN653" s="1068"/>
      <c r="BO653" s="1068"/>
      <c r="BP653" s="1068"/>
      <c r="BQ653" s="1068"/>
      <c r="BR653" s="1068"/>
      <c r="BS653" s="1110"/>
      <c r="BT653" s="1068"/>
      <c r="BU653" s="1068"/>
      <c r="BV653" s="1068"/>
      <c r="BW653" s="1068"/>
      <c r="BX653" s="1068"/>
      <c r="BY653" s="1068"/>
      <c r="BZ653" s="1068"/>
      <c r="CA653" s="1068"/>
      <c r="CB653" s="1068"/>
      <c r="CC653" s="1068"/>
      <c r="CD653" s="1068"/>
      <c r="CE653" s="1068"/>
      <c r="CF653" s="1068"/>
      <c r="CG653" s="1068"/>
      <c r="CH653" s="1068"/>
      <c r="CI653" s="1068"/>
      <c r="CJ653" s="1068"/>
      <c r="CK653" s="1068"/>
      <c r="CL653" s="1068"/>
      <c r="CM653" s="1110"/>
      <c r="CN653" s="1110"/>
    </row>
    <row r="654" spans="2:92">
      <c r="B654" s="1067"/>
      <c r="I654" s="1068"/>
      <c r="J654" s="1068"/>
      <c r="K654" s="1068"/>
      <c r="L654" s="1068"/>
      <c r="M654" s="1068"/>
      <c r="N654" s="1068"/>
      <c r="O654" s="1068"/>
      <c r="P654" s="1068"/>
      <c r="Q654" s="1068"/>
      <c r="R654" s="1068"/>
      <c r="S654" s="1068"/>
      <c r="T654" s="1068"/>
      <c r="U654" s="1068"/>
      <c r="V654" s="1068"/>
      <c r="W654" s="1068"/>
      <c r="X654" s="1068"/>
      <c r="Y654" s="1068"/>
      <c r="Z654" s="1068"/>
      <c r="AA654" s="1068"/>
      <c r="AB654" s="1110"/>
      <c r="AC654" s="1110"/>
      <c r="AD654" s="1110"/>
      <c r="AE654" s="1110"/>
      <c r="AF654" s="1068"/>
      <c r="AG654" s="1068"/>
      <c r="AH654" s="1068"/>
      <c r="AI654" s="1068"/>
      <c r="AJ654" s="1068"/>
      <c r="AK654" s="1068"/>
      <c r="AL654" s="1068"/>
      <c r="AM654" s="1068"/>
      <c r="AN654" s="1068"/>
      <c r="AO654" s="1068"/>
      <c r="AP654" s="1068"/>
      <c r="AQ654" s="1068"/>
      <c r="AR654" s="1068"/>
      <c r="AS654" s="1068"/>
      <c r="AT654" s="1068"/>
      <c r="AU654" s="1068"/>
      <c r="AV654" s="1068"/>
      <c r="AW654" s="1068"/>
      <c r="AX654" s="1069"/>
      <c r="AY654" s="1068"/>
      <c r="AZ654" s="1068"/>
      <c r="BA654" s="1068"/>
      <c r="BB654" s="1068"/>
      <c r="BC654" s="1068"/>
      <c r="BD654" s="1068"/>
      <c r="BE654" s="1068"/>
      <c r="BF654" s="1068"/>
      <c r="BG654" s="1068"/>
      <c r="BH654" s="1068"/>
      <c r="BI654" s="1068"/>
      <c r="BJ654" s="1068"/>
      <c r="BK654" s="1068"/>
      <c r="BL654" s="1068"/>
      <c r="BM654" s="1068"/>
      <c r="BN654" s="1068"/>
      <c r="BO654" s="1068"/>
      <c r="BP654" s="1068"/>
      <c r="BQ654" s="1068"/>
      <c r="BR654" s="1068"/>
      <c r="BS654" s="1110"/>
      <c r="BT654" s="1068"/>
      <c r="BU654" s="1068"/>
      <c r="BV654" s="1068"/>
      <c r="BW654" s="1068"/>
      <c r="BX654" s="1068"/>
      <c r="BY654" s="1068"/>
      <c r="BZ654" s="1068"/>
      <c r="CA654" s="1068"/>
      <c r="CB654" s="1068"/>
      <c r="CC654" s="1068"/>
      <c r="CD654" s="1068"/>
      <c r="CE654" s="1068"/>
      <c r="CF654" s="1068"/>
      <c r="CG654" s="1068"/>
      <c r="CH654" s="1068"/>
      <c r="CI654" s="1068"/>
      <c r="CJ654" s="1068"/>
      <c r="CK654" s="1068"/>
      <c r="CL654" s="1068"/>
      <c r="CM654" s="1110"/>
      <c r="CN654" s="1110"/>
    </row>
    <row r="655" spans="2:92">
      <c r="B655" s="1067"/>
      <c r="I655" s="1068"/>
      <c r="J655" s="1068"/>
      <c r="K655" s="1068"/>
      <c r="L655" s="1068"/>
      <c r="M655" s="1068"/>
      <c r="N655" s="1068"/>
      <c r="O655" s="1068"/>
      <c r="P655" s="1068"/>
      <c r="Q655" s="1068"/>
      <c r="R655" s="1068"/>
      <c r="S655" s="1068"/>
      <c r="T655" s="1068"/>
      <c r="U655" s="1068"/>
      <c r="V655" s="1068"/>
      <c r="W655" s="1068"/>
      <c r="X655" s="1068"/>
      <c r="Y655" s="1068"/>
      <c r="Z655" s="1068"/>
      <c r="AA655" s="1068"/>
      <c r="AB655" s="1110"/>
      <c r="AC655" s="1110"/>
      <c r="AD655" s="1110"/>
      <c r="AE655" s="1110"/>
      <c r="AF655" s="1068"/>
      <c r="AG655" s="1068"/>
      <c r="AH655" s="1068"/>
      <c r="AI655" s="1068"/>
      <c r="AJ655" s="1068"/>
      <c r="AK655" s="1068"/>
      <c r="AL655" s="1068"/>
      <c r="AM655" s="1068"/>
      <c r="AN655" s="1068"/>
      <c r="AO655" s="1068"/>
      <c r="AP655" s="1068"/>
      <c r="AQ655" s="1068"/>
      <c r="AR655" s="1068"/>
      <c r="AS655" s="1068"/>
      <c r="AT655" s="1068"/>
      <c r="AU655" s="1068"/>
      <c r="AV655" s="1068"/>
      <c r="AW655" s="1068"/>
      <c r="AX655" s="1069"/>
      <c r="AY655" s="1068"/>
      <c r="AZ655" s="1068"/>
      <c r="BA655" s="1068"/>
      <c r="BB655" s="1068"/>
      <c r="BC655" s="1068"/>
      <c r="BD655" s="1068"/>
      <c r="BE655" s="1068"/>
      <c r="BF655" s="1068"/>
      <c r="BG655" s="1068"/>
      <c r="BH655" s="1068"/>
      <c r="BI655" s="1068"/>
      <c r="BJ655" s="1068"/>
      <c r="BK655" s="1068"/>
      <c r="BL655" s="1068"/>
      <c r="BM655" s="1068"/>
      <c r="BN655" s="1068"/>
      <c r="BO655" s="1068"/>
      <c r="BP655" s="1068"/>
      <c r="BQ655" s="1068"/>
      <c r="BR655" s="1068"/>
      <c r="BS655" s="1110"/>
      <c r="BT655" s="1068"/>
      <c r="BU655" s="1068"/>
      <c r="BV655" s="1068"/>
      <c r="BW655" s="1068"/>
      <c r="BX655" s="1068"/>
      <c r="BY655" s="1068"/>
      <c r="BZ655" s="1068"/>
      <c r="CA655" s="1068"/>
      <c r="CB655" s="1068"/>
      <c r="CC655" s="1068"/>
      <c r="CD655" s="1068"/>
      <c r="CE655" s="1068"/>
      <c r="CF655" s="1068"/>
      <c r="CG655" s="1068"/>
      <c r="CH655" s="1068"/>
      <c r="CI655" s="1068"/>
      <c r="CJ655" s="1068"/>
      <c r="CK655" s="1068"/>
      <c r="CL655" s="1068"/>
      <c r="CM655" s="1110"/>
      <c r="CN655" s="1110"/>
    </row>
    <row r="656" spans="2:92">
      <c r="B656" s="1067"/>
      <c r="I656" s="1068"/>
      <c r="J656" s="1068"/>
      <c r="K656" s="1068"/>
      <c r="L656" s="1068"/>
      <c r="M656" s="1068"/>
      <c r="N656" s="1068"/>
      <c r="O656" s="1068"/>
      <c r="P656" s="1068"/>
      <c r="Q656" s="1068"/>
      <c r="R656" s="1068"/>
      <c r="S656" s="1068"/>
      <c r="T656" s="1068"/>
      <c r="U656" s="1068"/>
      <c r="V656" s="1068"/>
      <c r="W656" s="1068"/>
      <c r="X656" s="1068"/>
      <c r="Y656" s="1068"/>
      <c r="Z656" s="1068"/>
      <c r="AA656" s="1068"/>
      <c r="AB656" s="1110"/>
      <c r="AC656" s="1110"/>
      <c r="AD656" s="1110"/>
      <c r="AE656" s="1110"/>
      <c r="AF656" s="1068"/>
      <c r="AG656" s="1068"/>
      <c r="AH656" s="1068"/>
      <c r="AI656" s="1068"/>
      <c r="AJ656" s="1068"/>
      <c r="AK656" s="1068"/>
      <c r="AL656" s="1068"/>
      <c r="AM656" s="1068"/>
      <c r="AN656" s="1068"/>
      <c r="AO656" s="1068"/>
      <c r="AP656" s="1068"/>
      <c r="AQ656" s="1068"/>
      <c r="AR656" s="1068"/>
      <c r="AS656" s="1068"/>
      <c r="AT656" s="1068"/>
      <c r="AU656" s="1068"/>
      <c r="AV656" s="1068"/>
      <c r="AW656" s="1068"/>
      <c r="AX656" s="1069"/>
      <c r="AY656" s="1068"/>
      <c r="AZ656" s="1068"/>
      <c r="BA656" s="1068"/>
      <c r="BB656" s="1068"/>
      <c r="BC656" s="1068"/>
      <c r="BD656" s="1068"/>
      <c r="BE656" s="1068"/>
      <c r="BF656" s="1068"/>
      <c r="BG656" s="1068"/>
      <c r="BH656" s="1068"/>
      <c r="BI656" s="1068"/>
      <c r="BJ656" s="1068"/>
      <c r="BK656" s="1068"/>
      <c r="BL656" s="1068"/>
      <c r="BM656" s="1068"/>
      <c r="BN656" s="1068"/>
      <c r="BO656" s="1068"/>
      <c r="BP656" s="1068"/>
      <c r="BQ656" s="1068"/>
      <c r="BR656" s="1068"/>
      <c r="BS656" s="1110"/>
      <c r="BT656" s="1068"/>
      <c r="BU656" s="1068"/>
      <c r="BV656" s="1068"/>
      <c r="BW656" s="1068"/>
      <c r="BX656" s="1068"/>
      <c r="BY656" s="1068"/>
      <c r="BZ656" s="1068"/>
      <c r="CA656" s="1068"/>
      <c r="CB656" s="1068"/>
      <c r="CC656" s="1068"/>
      <c r="CD656" s="1068"/>
      <c r="CE656" s="1068"/>
      <c r="CF656" s="1068"/>
      <c r="CG656" s="1068"/>
      <c r="CH656" s="1068"/>
      <c r="CI656" s="1068"/>
      <c r="CJ656" s="1068"/>
      <c r="CK656" s="1068"/>
      <c r="CL656" s="1068"/>
      <c r="CM656" s="1110"/>
      <c r="CN656" s="1110"/>
    </row>
    <row r="657" spans="2:92">
      <c r="B657" s="1067"/>
      <c r="I657" s="1068"/>
      <c r="J657" s="1068"/>
      <c r="K657" s="1068"/>
      <c r="L657" s="1068"/>
      <c r="M657" s="1068"/>
      <c r="N657" s="1068"/>
      <c r="O657" s="1068"/>
      <c r="P657" s="1068"/>
      <c r="Q657" s="1068"/>
      <c r="R657" s="1068"/>
      <c r="S657" s="1068"/>
      <c r="T657" s="1068"/>
      <c r="U657" s="1068"/>
      <c r="V657" s="1068"/>
      <c r="W657" s="1068"/>
      <c r="X657" s="1068"/>
      <c r="Y657" s="1068"/>
      <c r="Z657" s="1068"/>
      <c r="AA657" s="1068"/>
      <c r="AB657" s="1110"/>
      <c r="AC657" s="1110"/>
      <c r="AD657" s="1110"/>
      <c r="AE657" s="1110"/>
      <c r="AF657" s="1068"/>
      <c r="AG657" s="1068"/>
      <c r="AH657" s="1068"/>
      <c r="AI657" s="1068"/>
      <c r="AJ657" s="1068"/>
      <c r="AK657" s="1068"/>
      <c r="AL657" s="1068"/>
      <c r="AM657" s="1068"/>
      <c r="AN657" s="1068"/>
      <c r="AO657" s="1068"/>
      <c r="AP657" s="1068"/>
      <c r="AQ657" s="1068"/>
      <c r="AR657" s="1068"/>
      <c r="AS657" s="1068"/>
      <c r="AT657" s="1068"/>
      <c r="AU657" s="1068"/>
      <c r="AV657" s="1068"/>
      <c r="AW657" s="1068"/>
      <c r="AX657" s="1069"/>
      <c r="AY657" s="1068"/>
      <c r="AZ657" s="1068"/>
      <c r="BA657" s="1068"/>
      <c r="BB657" s="1068"/>
      <c r="BC657" s="1068"/>
      <c r="BD657" s="1068"/>
      <c r="BE657" s="1068"/>
      <c r="BF657" s="1068"/>
      <c r="BG657" s="1068"/>
      <c r="BH657" s="1068"/>
      <c r="BI657" s="1068"/>
      <c r="BJ657" s="1068"/>
      <c r="BK657" s="1068"/>
      <c r="BL657" s="1068"/>
      <c r="BM657" s="1068"/>
      <c r="BN657" s="1068"/>
      <c r="BO657" s="1068"/>
      <c r="BP657" s="1068"/>
      <c r="BQ657" s="1068"/>
      <c r="BR657" s="1068"/>
      <c r="BS657" s="1110"/>
      <c r="BT657" s="1068"/>
      <c r="BU657" s="1068"/>
      <c r="BV657" s="1068"/>
      <c r="BW657" s="1068"/>
      <c r="BX657" s="1068"/>
      <c r="BY657" s="1068"/>
      <c r="BZ657" s="1068"/>
      <c r="CA657" s="1068"/>
      <c r="CB657" s="1068"/>
      <c r="CC657" s="1068"/>
      <c r="CD657" s="1068"/>
      <c r="CE657" s="1068"/>
      <c r="CF657" s="1068"/>
      <c r="CG657" s="1068"/>
      <c r="CH657" s="1068"/>
      <c r="CI657" s="1068"/>
      <c r="CJ657" s="1068"/>
      <c r="CK657" s="1068"/>
      <c r="CL657" s="1068"/>
      <c r="CM657" s="1110"/>
      <c r="CN657" s="1110"/>
    </row>
    <row r="658" spans="2:92">
      <c r="B658" s="1067"/>
      <c r="I658" s="1068"/>
      <c r="J658" s="1068"/>
      <c r="K658" s="1068"/>
      <c r="L658" s="1068"/>
      <c r="M658" s="1068"/>
      <c r="N658" s="1068"/>
      <c r="O658" s="1068"/>
      <c r="P658" s="1068"/>
      <c r="Q658" s="1068"/>
      <c r="R658" s="1068"/>
      <c r="S658" s="1068"/>
      <c r="T658" s="1068"/>
      <c r="U658" s="1068"/>
      <c r="V658" s="1068"/>
      <c r="W658" s="1068"/>
      <c r="X658" s="1068"/>
      <c r="Y658" s="1068"/>
      <c r="Z658" s="1068"/>
      <c r="AA658" s="1068"/>
      <c r="AB658" s="1110"/>
      <c r="AC658" s="1110"/>
      <c r="AD658" s="1110"/>
      <c r="AE658" s="1110"/>
      <c r="AF658" s="1068"/>
      <c r="AG658" s="1068"/>
      <c r="AH658" s="1068"/>
      <c r="AI658" s="1068"/>
      <c r="AJ658" s="1068"/>
      <c r="AK658" s="1068"/>
      <c r="AL658" s="1068"/>
      <c r="AM658" s="1068"/>
      <c r="AN658" s="1068"/>
      <c r="AO658" s="1068"/>
      <c r="AP658" s="1068"/>
      <c r="AQ658" s="1068"/>
      <c r="AR658" s="1068"/>
      <c r="AS658" s="1068"/>
      <c r="AT658" s="1068"/>
      <c r="AU658" s="1068"/>
      <c r="AV658" s="1068"/>
      <c r="AW658" s="1068"/>
      <c r="AX658" s="1069"/>
      <c r="AY658" s="1068"/>
      <c r="AZ658" s="1068"/>
      <c r="BA658" s="1068"/>
      <c r="BB658" s="1068"/>
      <c r="BC658" s="1068"/>
      <c r="BD658" s="1068"/>
      <c r="BE658" s="1068"/>
      <c r="BF658" s="1068"/>
      <c r="BG658" s="1068"/>
      <c r="BH658" s="1068"/>
      <c r="BI658" s="1068"/>
      <c r="BJ658" s="1068"/>
      <c r="BK658" s="1068"/>
      <c r="BL658" s="1068"/>
      <c r="BM658" s="1068"/>
      <c r="BN658" s="1068"/>
      <c r="BO658" s="1068"/>
      <c r="BP658" s="1068"/>
      <c r="BQ658" s="1068"/>
      <c r="BR658" s="1068"/>
      <c r="BS658" s="1110"/>
      <c r="BT658" s="1068"/>
      <c r="BU658" s="1068"/>
      <c r="BV658" s="1068"/>
      <c r="BW658" s="1068"/>
      <c r="BX658" s="1068"/>
      <c r="BY658" s="1068"/>
      <c r="BZ658" s="1068"/>
      <c r="CA658" s="1068"/>
      <c r="CB658" s="1068"/>
      <c r="CC658" s="1068"/>
      <c r="CD658" s="1068"/>
      <c r="CE658" s="1068"/>
      <c r="CF658" s="1068"/>
      <c r="CG658" s="1068"/>
      <c r="CH658" s="1068"/>
      <c r="CI658" s="1068"/>
      <c r="CJ658" s="1068"/>
      <c r="CK658" s="1068"/>
      <c r="CL658" s="1068"/>
      <c r="CM658" s="1110"/>
      <c r="CN658" s="1110"/>
    </row>
    <row r="659" spans="2:92">
      <c r="B659" s="1067"/>
      <c r="I659" s="1068"/>
      <c r="J659" s="1068"/>
      <c r="K659" s="1068"/>
      <c r="L659" s="1068"/>
      <c r="M659" s="1068"/>
      <c r="N659" s="1068"/>
      <c r="O659" s="1068"/>
      <c r="P659" s="1068"/>
      <c r="Q659" s="1068"/>
      <c r="R659" s="1068"/>
      <c r="S659" s="1068"/>
      <c r="T659" s="1068"/>
      <c r="U659" s="1068"/>
      <c r="V659" s="1068"/>
      <c r="W659" s="1068"/>
      <c r="X659" s="1068"/>
      <c r="Y659" s="1068"/>
      <c r="Z659" s="1068"/>
      <c r="AA659" s="1068"/>
      <c r="AB659" s="1110"/>
      <c r="AC659" s="1110"/>
      <c r="AD659" s="1110"/>
      <c r="AE659" s="1110"/>
      <c r="AF659" s="1068"/>
      <c r="AG659" s="1068"/>
      <c r="AH659" s="1068"/>
      <c r="AI659" s="1068"/>
      <c r="AJ659" s="1068"/>
      <c r="AK659" s="1068"/>
      <c r="AL659" s="1068"/>
      <c r="AM659" s="1068"/>
      <c r="AN659" s="1068"/>
      <c r="AO659" s="1068"/>
      <c r="AP659" s="1068"/>
      <c r="AQ659" s="1068"/>
      <c r="AR659" s="1068"/>
      <c r="AS659" s="1068"/>
      <c r="AT659" s="1068"/>
      <c r="AU659" s="1068"/>
      <c r="AV659" s="1068"/>
      <c r="AW659" s="1068"/>
      <c r="AX659" s="1069"/>
      <c r="AY659" s="1068"/>
      <c r="AZ659" s="1068"/>
      <c r="BA659" s="1068"/>
      <c r="BB659" s="1068"/>
      <c r="BC659" s="1068"/>
      <c r="BD659" s="1068"/>
      <c r="BE659" s="1068"/>
      <c r="BF659" s="1068"/>
      <c r="BG659" s="1068"/>
      <c r="BH659" s="1068"/>
      <c r="BI659" s="1068"/>
      <c r="BJ659" s="1068"/>
      <c r="BK659" s="1068"/>
      <c r="BL659" s="1068"/>
      <c r="BM659" s="1068"/>
      <c r="BN659" s="1068"/>
      <c r="BO659" s="1068"/>
      <c r="BP659" s="1068"/>
      <c r="BQ659" s="1068"/>
      <c r="BR659" s="1068"/>
      <c r="BS659" s="1110"/>
      <c r="BT659" s="1068"/>
      <c r="BU659" s="1068"/>
      <c r="BV659" s="1068"/>
      <c r="BW659" s="1068"/>
      <c r="BX659" s="1068"/>
      <c r="BY659" s="1068"/>
      <c r="BZ659" s="1068"/>
      <c r="CA659" s="1068"/>
      <c r="CB659" s="1068"/>
      <c r="CC659" s="1068"/>
      <c r="CD659" s="1068"/>
      <c r="CE659" s="1068"/>
      <c r="CF659" s="1068"/>
      <c r="CG659" s="1068"/>
      <c r="CH659" s="1068"/>
      <c r="CI659" s="1068"/>
      <c r="CJ659" s="1068"/>
      <c r="CK659" s="1068"/>
      <c r="CL659" s="1068"/>
      <c r="CM659" s="1110"/>
      <c r="CN659" s="1110"/>
    </row>
    <row r="660" spans="2:92">
      <c r="B660" s="1067"/>
      <c r="I660" s="1068"/>
      <c r="J660" s="1068"/>
      <c r="K660" s="1068"/>
      <c r="L660" s="1068"/>
      <c r="M660" s="1068"/>
      <c r="N660" s="1068"/>
      <c r="O660" s="1068"/>
      <c r="P660" s="1068"/>
      <c r="Q660" s="1068"/>
      <c r="R660" s="1068"/>
      <c r="S660" s="1068"/>
      <c r="T660" s="1068"/>
      <c r="U660" s="1068"/>
      <c r="V660" s="1068"/>
      <c r="W660" s="1068"/>
      <c r="X660" s="1068"/>
      <c r="Y660" s="1068"/>
      <c r="Z660" s="1068"/>
      <c r="AA660" s="1068"/>
      <c r="AB660" s="1110"/>
      <c r="AC660" s="1110"/>
      <c r="AD660" s="1110"/>
      <c r="AE660" s="1110"/>
      <c r="AF660" s="1068"/>
      <c r="AG660" s="1068"/>
      <c r="AH660" s="1068"/>
      <c r="AI660" s="1068"/>
      <c r="AJ660" s="1068"/>
      <c r="AK660" s="1068"/>
      <c r="AL660" s="1068"/>
      <c r="AM660" s="1068"/>
      <c r="AN660" s="1068"/>
      <c r="AO660" s="1068"/>
      <c r="AP660" s="1068"/>
      <c r="AQ660" s="1068"/>
      <c r="AR660" s="1068"/>
      <c r="AS660" s="1068"/>
      <c r="AT660" s="1068"/>
      <c r="AU660" s="1068"/>
      <c r="AV660" s="1068"/>
      <c r="AW660" s="1068"/>
      <c r="AX660" s="1069"/>
      <c r="AY660" s="1068"/>
      <c r="AZ660" s="1068"/>
      <c r="BA660" s="1068"/>
      <c r="BB660" s="1068"/>
      <c r="BC660" s="1068"/>
      <c r="BD660" s="1068"/>
      <c r="BE660" s="1068"/>
      <c r="BF660" s="1068"/>
      <c r="BG660" s="1068"/>
      <c r="BH660" s="1068"/>
      <c r="BI660" s="1068"/>
      <c r="BJ660" s="1068"/>
      <c r="BK660" s="1068"/>
      <c r="BL660" s="1068"/>
      <c r="BM660" s="1068"/>
      <c r="BN660" s="1068"/>
      <c r="BO660" s="1068"/>
      <c r="BP660" s="1068"/>
      <c r="BQ660" s="1068"/>
      <c r="BR660" s="1068"/>
      <c r="BS660" s="1110"/>
      <c r="BT660" s="1068"/>
      <c r="BU660" s="1068"/>
      <c r="BV660" s="1068"/>
      <c r="BW660" s="1068"/>
      <c r="BX660" s="1068"/>
      <c r="BY660" s="1068"/>
      <c r="BZ660" s="1068"/>
      <c r="CA660" s="1068"/>
      <c r="CB660" s="1068"/>
      <c r="CC660" s="1068"/>
      <c r="CD660" s="1068"/>
      <c r="CE660" s="1068"/>
      <c r="CF660" s="1068"/>
      <c r="CG660" s="1068"/>
      <c r="CH660" s="1068"/>
      <c r="CI660" s="1068"/>
      <c r="CJ660" s="1068"/>
      <c r="CK660" s="1068"/>
      <c r="CL660" s="1068"/>
      <c r="CM660" s="1110"/>
      <c r="CN660" s="1110"/>
    </row>
    <row r="661" spans="2:92">
      <c r="B661" s="1067"/>
      <c r="I661" s="1068"/>
      <c r="J661" s="1068"/>
      <c r="K661" s="1068"/>
      <c r="L661" s="1068"/>
      <c r="M661" s="1068"/>
      <c r="N661" s="1068"/>
      <c r="O661" s="1068"/>
      <c r="P661" s="1068"/>
      <c r="Q661" s="1068"/>
      <c r="R661" s="1068"/>
      <c r="S661" s="1068"/>
      <c r="T661" s="1068"/>
      <c r="U661" s="1068"/>
      <c r="V661" s="1068"/>
      <c r="W661" s="1068"/>
      <c r="X661" s="1068"/>
      <c r="Y661" s="1068"/>
      <c r="Z661" s="1068"/>
      <c r="AA661" s="1068"/>
      <c r="AB661" s="1110"/>
      <c r="AC661" s="1110"/>
      <c r="AD661" s="1110"/>
      <c r="AE661" s="1110"/>
      <c r="AF661" s="1068"/>
      <c r="AG661" s="1068"/>
      <c r="AH661" s="1068"/>
      <c r="AI661" s="1068"/>
      <c r="AJ661" s="1068"/>
      <c r="AK661" s="1068"/>
      <c r="AL661" s="1068"/>
      <c r="AM661" s="1068"/>
      <c r="AN661" s="1068"/>
      <c r="AO661" s="1068"/>
      <c r="AP661" s="1068"/>
      <c r="AQ661" s="1068"/>
      <c r="AR661" s="1068"/>
      <c r="AS661" s="1068"/>
      <c r="AT661" s="1068"/>
      <c r="AU661" s="1068"/>
      <c r="AV661" s="1068"/>
      <c r="AW661" s="1068"/>
      <c r="AX661" s="1069"/>
      <c r="AY661" s="1068"/>
      <c r="AZ661" s="1068"/>
      <c r="BA661" s="1068"/>
      <c r="BB661" s="1068"/>
      <c r="BC661" s="1068"/>
      <c r="BD661" s="1068"/>
      <c r="BE661" s="1068"/>
      <c r="BF661" s="1068"/>
      <c r="BG661" s="1068"/>
      <c r="BH661" s="1068"/>
      <c r="BI661" s="1068"/>
      <c r="BJ661" s="1068"/>
      <c r="BK661" s="1068"/>
      <c r="BL661" s="1068"/>
      <c r="BM661" s="1068"/>
      <c r="BN661" s="1068"/>
      <c r="BO661" s="1068"/>
      <c r="BP661" s="1068"/>
      <c r="BQ661" s="1068"/>
      <c r="BR661" s="1068"/>
      <c r="BS661" s="1110"/>
      <c r="BT661" s="1068"/>
      <c r="BU661" s="1068"/>
      <c r="BV661" s="1068"/>
      <c r="BW661" s="1068"/>
      <c r="BX661" s="1068"/>
      <c r="BY661" s="1068"/>
      <c r="BZ661" s="1068"/>
      <c r="CA661" s="1068"/>
      <c r="CB661" s="1068"/>
      <c r="CC661" s="1068"/>
      <c r="CD661" s="1068"/>
      <c r="CE661" s="1068"/>
      <c r="CF661" s="1068"/>
      <c r="CG661" s="1068"/>
      <c r="CH661" s="1068"/>
      <c r="CI661" s="1068"/>
      <c r="CJ661" s="1068"/>
      <c r="CK661" s="1068"/>
      <c r="CL661" s="1068"/>
      <c r="CM661" s="1110"/>
      <c r="CN661" s="1110"/>
    </row>
    <row r="662" spans="2:92">
      <c r="B662" s="1067"/>
      <c r="I662" s="1068"/>
      <c r="J662" s="1068"/>
      <c r="K662" s="1068"/>
      <c r="L662" s="1068"/>
      <c r="M662" s="1068"/>
      <c r="N662" s="1068"/>
      <c r="O662" s="1068"/>
      <c r="P662" s="1068"/>
      <c r="Q662" s="1068"/>
      <c r="R662" s="1068"/>
      <c r="S662" s="1068"/>
      <c r="T662" s="1068"/>
      <c r="U662" s="1068"/>
      <c r="V662" s="1068"/>
      <c r="W662" s="1068"/>
      <c r="X662" s="1068"/>
      <c r="Y662" s="1068"/>
      <c r="Z662" s="1068"/>
      <c r="AA662" s="1068"/>
      <c r="AB662" s="1110"/>
      <c r="AC662" s="1110"/>
      <c r="AD662" s="1110"/>
      <c r="AE662" s="1110"/>
      <c r="AF662" s="1068"/>
      <c r="AG662" s="1068"/>
      <c r="AH662" s="1068"/>
      <c r="AI662" s="1068"/>
      <c r="AJ662" s="1068"/>
      <c r="AK662" s="1068"/>
      <c r="AL662" s="1068"/>
      <c r="AM662" s="1068"/>
      <c r="AN662" s="1068"/>
      <c r="AO662" s="1068"/>
      <c r="AP662" s="1068"/>
      <c r="AQ662" s="1068"/>
      <c r="AR662" s="1068"/>
      <c r="AS662" s="1068"/>
      <c r="AT662" s="1068"/>
      <c r="AU662" s="1068"/>
      <c r="AV662" s="1068"/>
      <c r="AW662" s="1068"/>
      <c r="AX662" s="1069"/>
      <c r="AY662" s="1068"/>
      <c r="AZ662" s="1068"/>
      <c r="BA662" s="1068"/>
      <c r="BB662" s="1068"/>
      <c r="BC662" s="1068"/>
      <c r="BD662" s="1068"/>
      <c r="BE662" s="1068"/>
      <c r="BF662" s="1068"/>
      <c r="BG662" s="1068"/>
      <c r="BH662" s="1068"/>
      <c r="BI662" s="1068"/>
      <c r="BJ662" s="1068"/>
      <c r="BK662" s="1068"/>
      <c r="BL662" s="1068"/>
      <c r="BM662" s="1068"/>
      <c r="BN662" s="1068"/>
      <c r="BO662" s="1068"/>
      <c r="BP662" s="1068"/>
      <c r="BQ662" s="1068"/>
      <c r="BR662" s="1068"/>
      <c r="BS662" s="1110"/>
      <c r="BT662" s="1068"/>
      <c r="BU662" s="1068"/>
      <c r="BV662" s="1068"/>
      <c r="BW662" s="1068"/>
      <c r="BX662" s="1068"/>
      <c r="BY662" s="1068"/>
      <c r="BZ662" s="1068"/>
      <c r="CA662" s="1068"/>
      <c r="CB662" s="1068"/>
      <c r="CC662" s="1068"/>
      <c r="CD662" s="1068"/>
      <c r="CE662" s="1068"/>
      <c r="CF662" s="1068"/>
      <c r="CG662" s="1068"/>
      <c r="CH662" s="1068"/>
      <c r="CI662" s="1068"/>
      <c r="CJ662" s="1068"/>
      <c r="CK662" s="1068"/>
      <c r="CL662" s="1068"/>
      <c r="CM662" s="1110"/>
      <c r="CN662" s="1110"/>
    </row>
    <row r="663" spans="2:92">
      <c r="B663" s="1067"/>
      <c r="I663" s="1068"/>
      <c r="J663" s="1068"/>
      <c r="K663" s="1068"/>
      <c r="L663" s="1068"/>
      <c r="M663" s="1068"/>
      <c r="N663" s="1068"/>
      <c r="O663" s="1068"/>
      <c r="P663" s="1068"/>
      <c r="Q663" s="1068"/>
      <c r="R663" s="1068"/>
      <c r="S663" s="1068"/>
      <c r="T663" s="1068"/>
      <c r="U663" s="1068"/>
      <c r="V663" s="1068"/>
      <c r="W663" s="1068"/>
      <c r="X663" s="1068"/>
      <c r="Y663" s="1068"/>
      <c r="Z663" s="1068"/>
      <c r="AA663" s="1068"/>
      <c r="AB663" s="1110"/>
      <c r="AC663" s="1110"/>
      <c r="AD663" s="1110"/>
      <c r="AE663" s="1110"/>
      <c r="AF663" s="1068"/>
      <c r="AG663" s="1068"/>
      <c r="AH663" s="1068"/>
      <c r="AI663" s="1068"/>
      <c r="AJ663" s="1068"/>
      <c r="AK663" s="1068"/>
      <c r="AL663" s="1068"/>
      <c r="AM663" s="1068"/>
      <c r="AN663" s="1068"/>
      <c r="AO663" s="1068"/>
      <c r="AP663" s="1068"/>
      <c r="AQ663" s="1068"/>
      <c r="AR663" s="1068"/>
      <c r="AS663" s="1068"/>
      <c r="AT663" s="1068"/>
      <c r="AU663" s="1068"/>
      <c r="AV663" s="1068"/>
      <c r="AW663" s="1068"/>
      <c r="AX663" s="1069"/>
      <c r="AY663" s="1068"/>
      <c r="AZ663" s="1068"/>
      <c r="BA663" s="1068"/>
      <c r="BB663" s="1068"/>
      <c r="BC663" s="1068"/>
      <c r="BD663" s="1068"/>
      <c r="BE663" s="1068"/>
      <c r="BF663" s="1068"/>
      <c r="BG663" s="1068"/>
      <c r="BH663" s="1068"/>
      <c r="BI663" s="1068"/>
      <c r="BJ663" s="1068"/>
      <c r="BK663" s="1068"/>
      <c r="BL663" s="1068"/>
      <c r="BM663" s="1068"/>
      <c r="BN663" s="1068"/>
      <c r="BO663" s="1068"/>
      <c r="BP663" s="1068"/>
      <c r="BQ663" s="1068"/>
      <c r="BR663" s="1068"/>
      <c r="BS663" s="1110"/>
      <c r="BT663" s="1068"/>
      <c r="BU663" s="1068"/>
      <c r="BV663" s="1068"/>
      <c r="BW663" s="1068"/>
      <c r="BX663" s="1068"/>
      <c r="BY663" s="1068"/>
      <c r="BZ663" s="1068"/>
      <c r="CA663" s="1068"/>
      <c r="CB663" s="1068"/>
      <c r="CC663" s="1068"/>
      <c r="CD663" s="1068"/>
      <c r="CE663" s="1068"/>
      <c r="CF663" s="1068"/>
      <c r="CG663" s="1068"/>
      <c r="CH663" s="1068"/>
      <c r="CI663" s="1068"/>
      <c r="CJ663" s="1068"/>
      <c r="CK663" s="1068"/>
      <c r="CL663" s="1068"/>
      <c r="CM663" s="1110"/>
      <c r="CN663" s="1110"/>
    </row>
    <row r="664" spans="2:92">
      <c r="B664" s="1067"/>
      <c r="I664" s="1068"/>
      <c r="J664" s="1068"/>
      <c r="K664" s="1068"/>
      <c r="L664" s="1068"/>
      <c r="M664" s="1068"/>
      <c r="N664" s="1068"/>
      <c r="O664" s="1068"/>
      <c r="P664" s="1068"/>
      <c r="Q664" s="1068"/>
      <c r="R664" s="1068"/>
      <c r="S664" s="1068"/>
      <c r="T664" s="1068"/>
      <c r="U664" s="1068"/>
      <c r="V664" s="1068"/>
      <c r="W664" s="1068"/>
      <c r="X664" s="1068"/>
      <c r="Y664" s="1068"/>
      <c r="Z664" s="1068"/>
      <c r="AA664" s="1068"/>
      <c r="AB664" s="1110"/>
      <c r="AC664" s="1110"/>
      <c r="AD664" s="1110"/>
      <c r="AE664" s="1110"/>
      <c r="AF664" s="1068"/>
      <c r="AG664" s="1068"/>
      <c r="AH664" s="1068"/>
      <c r="AI664" s="1068"/>
      <c r="AJ664" s="1068"/>
      <c r="AK664" s="1068"/>
      <c r="AL664" s="1068"/>
      <c r="AM664" s="1068"/>
      <c r="AN664" s="1068"/>
      <c r="AO664" s="1068"/>
      <c r="AP664" s="1068"/>
      <c r="AQ664" s="1068"/>
      <c r="AR664" s="1068"/>
      <c r="AS664" s="1068"/>
      <c r="AT664" s="1068"/>
      <c r="AU664" s="1068"/>
      <c r="AV664" s="1068"/>
      <c r="AW664" s="1068"/>
      <c r="AX664" s="1069"/>
      <c r="AY664" s="1068"/>
      <c r="AZ664" s="1068"/>
      <c r="BA664" s="1068"/>
      <c r="BB664" s="1068"/>
      <c r="BC664" s="1068"/>
      <c r="BD664" s="1068"/>
      <c r="BE664" s="1068"/>
      <c r="BF664" s="1068"/>
      <c r="BG664" s="1068"/>
      <c r="BH664" s="1068"/>
      <c r="BI664" s="1068"/>
      <c r="BJ664" s="1068"/>
      <c r="BK664" s="1068"/>
      <c r="BL664" s="1068"/>
      <c r="BM664" s="1068"/>
      <c r="BN664" s="1068"/>
      <c r="BO664" s="1068"/>
      <c r="BP664" s="1068"/>
      <c r="BQ664" s="1068"/>
      <c r="BR664" s="1068"/>
      <c r="BS664" s="1110"/>
      <c r="BT664" s="1068"/>
      <c r="BU664" s="1068"/>
      <c r="BV664" s="1068"/>
      <c r="BW664" s="1068"/>
      <c r="BX664" s="1068"/>
      <c r="BY664" s="1068"/>
      <c r="BZ664" s="1068"/>
      <c r="CA664" s="1068"/>
      <c r="CB664" s="1068"/>
      <c r="CC664" s="1068"/>
      <c r="CD664" s="1068"/>
      <c r="CE664" s="1068"/>
      <c r="CF664" s="1068"/>
      <c r="CG664" s="1068"/>
      <c r="CH664" s="1068"/>
      <c r="CI664" s="1068"/>
      <c r="CJ664" s="1068"/>
      <c r="CK664" s="1068"/>
      <c r="CL664" s="1068"/>
      <c r="CM664" s="1110"/>
      <c r="CN664" s="1110"/>
    </row>
    <row r="665" spans="2:92">
      <c r="B665" s="1067"/>
      <c r="I665" s="1068"/>
      <c r="J665" s="1068"/>
      <c r="K665" s="1068"/>
      <c r="L665" s="1068"/>
      <c r="M665" s="1068"/>
      <c r="N665" s="1068"/>
      <c r="O665" s="1068"/>
      <c r="P665" s="1068"/>
      <c r="Q665" s="1068"/>
      <c r="R665" s="1068"/>
      <c r="S665" s="1068"/>
      <c r="T665" s="1068"/>
      <c r="U665" s="1068"/>
      <c r="V665" s="1068"/>
      <c r="W665" s="1068"/>
      <c r="X665" s="1068"/>
      <c r="Y665" s="1068"/>
      <c r="Z665" s="1068"/>
      <c r="AA665" s="1068"/>
      <c r="AB665" s="1110"/>
      <c r="AC665" s="1110"/>
      <c r="AD665" s="1110"/>
      <c r="AE665" s="1110"/>
      <c r="AF665" s="1068"/>
      <c r="AG665" s="1068"/>
      <c r="AH665" s="1068"/>
      <c r="AI665" s="1068"/>
      <c r="AJ665" s="1068"/>
      <c r="AK665" s="1068"/>
      <c r="AL665" s="1068"/>
      <c r="AM665" s="1068"/>
      <c r="AN665" s="1068"/>
      <c r="AO665" s="1068"/>
      <c r="AP665" s="1068"/>
      <c r="AQ665" s="1068"/>
      <c r="AR665" s="1068"/>
      <c r="AS665" s="1068"/>
      <c r="AT665" s="1068"/>
      <c r="AU665" s="1068"/>
      <c r="AV665" s="1068"/>
      <c r="AW665" s="1068"/>
      <c r="AX665" s="1069"/>
      <c r="AY665" s="1068"/>
      <c r="AZ665" s="1068"/>
      <c r="BA665" s="1068"/>
      <c r="BB665" s="1068"/>
      <c r="BC665" s="1068"/>
      <c r="BD665" s="1068"/>
      <c r="BE665" s="1068"/>
      <c r="BF665" s="1068"/>
      <c r="BG665" s="1068"/>
      <c r="BH665" s="1068"/>
      <c r="BI665" s="1068"/>
      <c r="BJ665" s="1068"/>
      <c r="BK665" s="1068"/>
      <c r="BL665" s="1068"/>
      <c r="BM665" s="1068"/>
      <c r="BN665" s="1068"/>
      <c r="BO665" s="1068"/>
      <c r="BP665" s="1068"/>
      <c r="BQ665" s="1068"/>
      <c r="BR665" s="1068"/>
      <c r="BS665" s="1110"/>
      <c r="BT665" s="1068"/>
      <c r="BU665" s="1068"/>
      <c r="BV665" s="1068"/>
      <c r="BW665" s="1068"/>
      <c r="BX665" s="1068"/>
      <c r="BY665" s="1068"/>
      <c r="BZ665" s="1068"/>
      <c r="CA665" s="1068"/>
      <c r="CB665" s="1068"/>
      <c r="CC665" s="1068"/>
      <c r="CD665" s="1068"/>
      <c r="CE665" s="1068"/>
      <c r="CF665" s="1068"/>
      <c r="CG665" s="1068"/>
      <c r="CH665" s="1068"/>
      <c r="CI665" s="1068"/>
      <c r="CJ665" s="1068"/>
      <c r="CK665" s="1068"/>
      <c r="CL665" s="1068"/>
      <c r="CM665" s="1110"/>
      <c r="CN665" s="1110"/>
    </row>
    <row r="666" spans="2:92">
      <c r="B666" s="1067"/>
      <c r="I666" s="1068"/>
      <c r="J666" s="1068"/>
      <c r="K666" s="1068"/>
      <c r="L666" s="1068"/>
      <c r="M666" s="1068"/>
      <c r="N666" s="1068"/>
      <c r="O666" s="1068"/>
      <c r="P666" s="1068"/>
      <c r="Q666" s="1068"/>
      <c r="R666" s="1068"/>
      <c r="S666" s="1068"/>
      <c r="T666" s="1068"/>
      <c r="U666" s="1068"/>
      <c r="V666" s="1068"/>
      <c r="W666" s="1068"/>
      <c r="X666" s="1068"/>
      <c r="Y666" s="1068"/>
      <c r="Z666" s="1068"/>
      <c r="AA666" s="1068"/>
      <c r="AB666" s="1110"/>
      <c r="AC666" s="1110"/>
      <c r="AD666" s="1110"/>
      <c r="AE666" s="1110"/>
      <c r="AF666" s="1068"/>
      <c r="AG666" s="1068"/>
      <c r="AH666" s="1068"/>
      <c r="AI666" s="1068"/>
      <c r="AJ666" s="1068"/>
      <c r="AK666" s="1068"/>
      <c r="AL666" s="1068"/>
      <c r="AM666" s="1068"/>
      <c r="AN666" s="1068"/>
      <c r="AO666" s="1068"/>
      <c r="AP666" s="1068"/>
      <c r="AQ666" s="1068"/>
      <c r="AR666" s="1068"/>
      <c r="AS666" s="1068"/>
      <c r="AT666" s="1068"/>
      <c r="AU666" s="1068"/>
      <c r="AV666" s="1068"/>
      <c r="AW666" s="1068"/>
      <c r="AX666" s="1069"/>
      <c r="AY666" s="1068"/>
      <c r="AZ666" s="1068"/>
      <c r="BA666" s="1068"/>
      <c r="BB666" s="1068"/>
      <c r="BC666" s="1068"/>
      <c r="BD666" s="1068"/>
      <c r="BE666" s="1068"/>
      <c r="BF666" s="1068"/>
      <c r="BG666" s="1068"/>
      <c r="BH666" s="1068"/>
      <c r="BI666" s="1068"/>
      <c r="BJ666" s="1068"/>
      <c r="BK666" s="1068"/>
      <c r="BL666" s="1068"/>
      <c r="BM666" s="1068"/>
      <c r="BN666" s="1068"/>
      <c r="BO666" s="1068"/>
      <c r="BP666" s="1068"/>
      <c r="BQ666" s="1068"/>
      <c r="BR666" s="1068"/>
      <c r="BS666" s="1110"/>
      <c r="BT666" s="1068"/>
      <c r="BU666" s="1068"/>
      <c r="BV666" s="1068"/>
      <c r="BW666" s="1068"/>
      <c r="BX666" s="1068"/>
      <c r="BY666" s="1068"/>
      <c r="BZ666" s="1068"/>
      <c r="CA666" s="1068"/>
      <c r="CB666" s="1068"/>
      <c r="CC666" s="1068"/>
      <c r="CD666" s="1068"/>
      <c r="CE666" s="1068"/>
      <c r="CF666" s="1068"/>
      <c r="CG666" s="1068"/>
      <c r="CH666" s="1068"/>
      <c r="CI666" s="1068"/>
      <c r="CJ666" s="1068"/>
      <c r="CK666" s="1068"/>
      <c r="CL666" s="1068"/>
      <c r="CM666" s="1110"/>
      <c r="CN666" s="1110"/>
    </row>
    <row r="667" spans="2:92">
      <c r="B667" s="1067"/>
      <c r="I667" s="1068"/>
      <c r="J667" s="1068"/>
      <c r="K667" s="1068"/>
      <c r="L667" s="1068"/>
      <c r="M667" s="1068"/>
      <c r="N667" s="1068"/>
      <c r="O667" s="1068"/>
      <c r="P667" s="1068"/>
      <c r="Q667" s="1068"/>
      <c r="R667" s="1068"/>
      <c r="S667" s="1068"/>
      <c r="T667" s="1068"/>
      <c r="U667" s="1068"/>
      <c r="V667" s="1068"/>
      <c r="W667" s="1068"/>
      <c r="X667" s="1068"/>
      <c r="Y667" s="1068"/>
      <c r="Z667" s="1068"/>
      <c r="AA667" s="1068"/>
      <c r="AB667" s="1110"/>
      <c r="AC667" s="1110"/>
      <c r="AD667" s="1110"/>
      <c r="AE667" s="1110"/>
      <c r="AF667" s="1068"/>
      <c r="AG667" s="1068"/>
      <c r="AH667" s="1068"/>
      <c r="AI667" s="1068"/>
      <c r="AJ667" s="1068"/>
      <c r="AK667" s="1068"/>
      <c r="AL667" s="1068"/>
      <c r="AM667" s="1068"/>
      <c r="AN667" s="1068"/>
      <c r="AO667" s="1068"/>
      <c r="AP667" s="1068"/>
      <c r="AQ667" s="1068"/>
      <c r="AR667" s="1068"/>
      <c r="AS667" s="1068"/>
      <c r="AT667" s="1068"/>
      <c r="AU667" s="1068"/>
      <c r="AV667" s="1068"/>
      <c r="AW667" s="1068"/>
      <c r="AX667" s="1069"/>
      <c r="AY667" s="1068"/>
      <c r="AZ667" s="1068"/>
      <c r="BA667" s="1068"/>
      <c r="BB667" s="1068"/>
      <c r="BC667" s="1068"/>
      <c r="BD667" s="1068"/>
      <c r="BE667" s="1068"/>
      <c r="BF667" s="1068"/>
      <c r="BG667" s="1068"/>
      <c r="BH667" s="1068"/>
      <c r="BI667" s="1068"/>
      <c r="BJ667" s="1068"/>
      <c r="BK667" s="1068"/>
      <c r="BL667" s="1068"/>
      <c r="BM667" s="1068"/>
      <c r="BN667" s="1068"/>
      <c r="BO667" s="1068"/>
      <c r="BP667" s="1068"/>
      <c r="BQ667" s="1068"/>
      <c r="BR667" s="1068"/>
      <c r="BS667" s="1110"/>
      <c r="BT667" s="1068"/>
      <c r="BU667" s="1068"/>
      <c r="BV667" s="1068"/>
      <c r="BW667" s="1068"/>
      <c r="BX667" s="1068"/>
      <c r="BY667" s="1068"/>
      <c r="BZ667" s="1068"/>
      <c r="CA667" s="1068"/>
      <c r="CB667" s="1068"/>
      <c r="CC667" s="1068"/>
      <c r="CD667" s="1068"/>
      <c r="CE667" s="1068"/>
      <c r="CF667" s="1068"/>
      <c r="CG667" s="1068"/>
      <c r="CH667" s="1068"/>
      <c r="CI667" s="1068"/>
      <c r="CJ667" s="1068"/>
      <c r="CK667" s="1068"/>
      <c r="CL667" s="1068"/>
      <c r="CM667" s="1110"/>
      <c r="CN667" s="1110"/>
    </row>
    <row r="668" spans="2:92">
      <c r="B668" s="1067"/>
      <c r="I668" s="1068"/>
      <c r="J668" s="1068"/>
      <c r="K668" s="1068"/>
      <c r="L668" s="1068"/>
      <c r="M668" s="1068"/>
      <c r="N668" s="1068"/>
      <c r="O668" s="1068"/>
      <c r="P668" s="1068"/>
      <c r="Q668" s="1068"/>
      <c r="R668" s="1068"/>
      <c r="S668" s="1068"/>
      <c r="T668" s="1068"/>
      <c r="U668" s="1068"/>
      <c r="V668" s="1068"/>
      <c r="W668" s="1068"/>
      <c r="X668" s="1068"/>
      <c r="Y668" s="1068"/>
      <c r="Z668" s="1068"/>
      <c r="AA668" s="1068"/>
      <c r="AB668" s="1110"/>
      <c r="AC668" s="1110"/>
      <c r="AD668" s="1110"/>
      <c r="AE668" s="1110"/>
      <c r="AF668" s="1068"/>
      <c r="AG668" s="1068"/>
      <c r="AH668" s="1068"/>
      <c r="AI668" s="1068"/>
      <c r="AJ668" s="1068"/>
      <c r="AK668" s="1068"/>
      <c r="AL668" s="1068"/>
      <c r="AM668" s="1068"/>
      <c r="AN668" s="1068"/>
      <c r="AO668" s="1068"/>
      <c r="AP668" s="1068"/>
      <c r="AQ668" s="1068"/>
      <c r="AR668" s="1068"/>
      <c r="AS668" s="1068"/>
      <c r="AT668" s="1068"/>
      <c r="AU668" s="1068"/>
      <c r="AV668" s="1068"/>
      <c r="AW668" s="1068"/>
      <c r="AX668" s="1069"/>
      <c r="AY668" s="1068"/>
      <c r="AZ668" s="1068"/>
      <c r="BA668" s="1068"/>
      <c r="BB668" s="1068"/>
      <c r="BC668" s="1068"/>
      <c r="BD668" s="1068"/>
      <c r="BE668" s="1068"/>
      <c r="BF668" s="1068"/>
      <c r="BG668" s="1068"/>
      <c r="BH668" s="1068"/>
      <c r="BI668" s="1068"/>
      <c r="BJ668" s="1068"/>
      <c r="BK668" s="1068"/>
      <c r="BL668" s="1068"/>
      <c r="BM668" s="1068"/>
      <c r="BN668" s="1068"/>
      <c r="BO668" s="1068"/>
      <c r="BP668" s="1068"/>
      <c r="BQ668" s="1068"/>
      <c r="BR668" s="1068"/>
      <c r="BS668" s="1110"/>
      <c r="BT668" s="1068"/>
      <c r="BU668" s="1068"/>
      <c r="BV668" s="1068"/>
      <c r="BW668" s="1068"/>
      <c r="BX668" s="1068"/>
      <c r="BY668" s="1068"/>
      <c r="BZ668" s="1068"/>
      <c r="CA668" s="1068"/>
      <c r="CB668" s="1068"/>
      <c r="CC668" s="1068"/>
      <c r="CD668" s="1068"/>
      <c r="CE668" s="1068"/>
      <c r="CF668" s="1068"/>
      <c r="CG668" s="1068"/>
      <c r="CH668" s="1068"/>
      <c r="CI668" s="1068"/>
      <c r="CJ668" s="1068"/>
      <c r="CK668" s="1068"/>
      <c r="CL668" s="1068"/>
      <c r="CM668" s="1110"/>
      <c r="CN668" s="1110"/>
    </row>
    <row r="669" spans="2:92">
      <c r="B669" s="1067"/>
      <c r="I669" s="1068"/>
      <c r="J669" s="1068"/>
      <c r="K669" s="1068"/>
      <c r="L669" s="1068"/>
      <c r="M669" s="1068"/>
      <c r="N669" s="1068"/>
      <c r="O669" s="1068"/>
      <c r="P669" s="1068"/>
      <c r="Q669" s="1068"/>
      <c r="R669" s="1068"/>
      <c r="S669" s="1068"/>
      <c r="T669" s="1068"/>
      <c r="U669" s="1068"/>
      <c r="V669" s="1068"/>
      <c r="W669" s="1068"/>
      <c r="X669" s="1068"/>
      <c r="Y669" s="1068"/>
      <c r="Z669" s="1068"/>
      <c r="AA669" s="1068"/>
      <c r="AB669" s="1110"/>
      <c r="AC669" s="1110"/>
      <c r="AD669" s="1110"/>
      <c r="AE669" s="1110"/>
      <c r="AF669" s="1068"/>
      <c r="AG669" s="1068"/>
      <c r="AH669" s="1068"/>
      <c r="AI669" s="1068"/>
      <c r="AJ669" s="1068"/>
      <c r="AK669" s="1068"/>
      <c r="AL669" s="1068"/>
      <c r="AM669" s="1068"/>
      <c r="AN669" s="1068"/>
      <c r="AO669" s="1068"/>
      <c r="AP669" s="1068"/>
      <c r="AQ669" s="1068"/>
      <c r="AR669" s="1068"/>
      <c r="AS669" s="1068"/>
      <c r="AT669" s="1068"/>
      <c r="AU669" s="1068"/>
      <c r="AV669" s="1068"/>
      <c r="AW669" s="1068"/>
      <c r="AX669" s="1069"/>
      <c r="AY669" s="1068"/>
      <c r="AZ669" s="1068"/>
      <c r="BA669" s="1068"/>
      <c r="BB669" s="1068"/>
      <c r="BC669" s="1068"/>
      <c r="BD669" s="1068"/>
      <c r="BE669" s="1068"/>
      <c r="BF669" s="1068"/>
      <c r="BG669" s="1068"/>
      <c r="BH669" s="1068"/>
      <c r="BI669" s="1068"/>
      <c r="BJ669" s="1068"/>
      <c r="BK669" s="1068"/>
      <c r="BL669" s="1068"/>
      <c r="BM669" s="1068"/>
      <c r="BN669" s="1068"/>
      <c r="BO669" s="1068"/>
      <c r="BP669" s="1068"/>
      <c r="BQ669" s="1068"/>
      <c r="BR669" s="1068"/>
      <c r="BS669" s="1110"/>
      <c r="BT669" s="1068"/>
      <c r="BU669" s="1068"/>
      <c r="BV669" s="1068"/>
      <c r="BW669" s="1068"/>
      <c r="BX669" s="1068"/>
      <c r="BY669" s="1068"/>
      <c r="BZ669" s="1068"/>
      <c r="CA669" s="1068"/>
      <c r="CB669" s="1068"/>
      <c r="CC669" s="1068"/>
      <c r="CD669" s="1068"/>
      <c r="CE669" s="1068"/>
      <c r="CF669" s="1068"/>
      <c r="CG669" s="1068"/>
      <c r="CH669" s="1068"/>
      <c r="CI669" s="1068"/>
      <c r="CJ669" s="1068"/>
      <c r="CK669" s="1068"/>
      <c r="CL669" s="1068"/>
      <c r="CM669" s="1110"/>
      <c r="CN669" s="1110"/>
    </row>
    <row r="670" spans="2:92">
      <c r="B670" s="1067"/>
      <c r="I670" s="1068"/>
      <c r="J670" s="1068"/>
      <c r="K670" s="1068"/>
      <c r="L670" s="1068"/>
      <c r="M670" s="1068"/>
      <c r="N670" s="1068"/>
      <c r="O670" s="1068"/>
      <c r="P670" s="1068"/>
      <c r="Q670" s="1068"/>
      <c r="R670" s="1068"/>
      <c r="S670" s="1068"/>
      <c r="T670" s="1068"/>
      <c r="U670" s="1068"/>
      <c r="V670" s="1068"/>
      <c r="W670" s="1068"/>
      <c r="X670" s="1068"/>
      <c r="Y670" s="1068"/>
      <c r="Z670" s="1068"/>
      <c r="AA670" s="1068"/>
      <c r="AB670" s="1110"/>
      <c r="AC670" s="1110"/>
      <c r="AD670" s="1110"/>
      <c r="AE670" s="1110"/>
      <c r="AF670" s="1068"/>
      <c r="AG670" s="1068"/>
      <c r="AH670" s="1068"/>
      <c r="AI670" s="1068"/>
      <c r="AJ670" s="1068"/>
      <c r="AK670" s="1068"/>
      <c r="AL670" s="1068"/>
      <c r="AM670" s="1068"/>
      <c r="AN670" s="1068"/>
      <c r="AO670" s="1068"/>
      <c r="AP670" s="1068"/>
      <c r="AQ670" s="1068"/>
      <c r="AR670" s="1068"/>
      <c r="AS670" s="1068"/>
      <c r="AT670" s="1068"/>
      <c r="AU670" s="1068"/>
      <c r="AV670" s="1068"/>
      <c r="AW670" s="1068"/>
      <c r="AX670" s="1069"/>
      <c r="AY670" s="1068"/>
      <c r="AZ670" s="1068"/>
      <c r="BA670" s="1068"/>
      <c r="BB670" s="1068"/>
      <c r="BC670" s="1068"/>
      <c r="BD670" s="1068"/>
      <c r="BE670" s="1068"/>
      <c r="BF670" s="1068"/>
      <c r="BG670" s="1068"/>
      <c r="BH670" s="1068"/>
      <c r="BI670" s="1068"/>
      <c r="BJ670" s="1068"/>
      <c r="BK670" s="1068"/>
      <c r="BL670" s="1068"/>
      <c r="BM670" s="1068"/>
      <c r="BN670" s="1068"/>
      <c r="BO670" s="1068"/>
      <c r="BP670" s="1068"/>
      <c r="BQ670" s="1068"/>
      <c r="BR670" s="1068"/>
      <c r="BS670" s="1110"/>
      <c r="BT670" s="1068"/>
      <c r="BU670" s="1068"/>
      <c r="BV670" s="1068"/>
      <c r="BW670" s="1068"/>
      <c r="BX670" s="1068"/>
      <c r="BY670" s="1068"/>
      <c r="BZ670" s="1068"/>
      <c r="CA670" s="1068"/>
      <c r="CB670" s="1068"/>
      <c r="CC670" s="1068"/>
      <c r="CD670" s="1068"/>
      <c r="CE670" s="1068"/>
      <c r="CF670" s="1068"/>
      <c r="CG670" s="1068"/>
      <c r="CH670" s="1068"/>
      <c r="CI670" s="1068"/>
      <c r="CJ670" s="1068"/>
      <c r="CK670" s="1068"/>
      <c r="CL670" s="1068"/>
      <c r="CM670" s="1110"/>
      <c r="CN670" s="1110"/>
    </row>
    <row r="671" spans="2:92">
      <c r="B671" s="1067"/>
      <c r="I671" s="1068"/>
      <c r="J671" s="1068"/>
      <c r="K671" s="1068"/>
      <c r="L671" s="1068"/>
      <c r="M671" s="1068"/>
      <c r="N671" s="1068"/>
      <c r="O671" s="1068"/>
      <c r="P671" s="1068"/>
      <c r="Q671" s="1068"/>
      <c r="R671" s="1068"/>
      <c r="S671" s="1068"/>
      <c r="T671" s="1068"/>
      <c r="U671" s="1068"/>
      <c r="V671" s="1068"/>
      <c r="W671" s="1068"/>
      <c r="X671" s="1068"/>
      <c r="Y671" s="1068"/>
      <c r="Z671" s="1068"/>
      <c r="AA671" s="1068"/>
      <c r="AB671" s="1110"/>
      <c r="AC671" s="1110"/>
      <c r="AD671" s="1110"/>
      <c r="AE671" s="1110"/>
      <c r="AF671" s="1068"/>
      <c r="AG671" s="1068"/>
      <c r="AH671" s="1068"/>
      <c r="AI671" s="1068"/>
      <c r="AJ671" s="1068"/>
      <c r="AK671" s="1068"/>
      <c r="AL671" s="1068"/>
      <c r="AM671" s="1068"/>
      <c r="AN671" s="1068"/>
      <c r="AO671" s="1068"/>
      <c r="AP671" s="1068"/>
      <c r="AQ671" s="1068"/>
      <c r="AR671" s="1068"/>
      <c r="AS671" s="1068"/>
      <c r="AT671" s="1068"/>
      <c r="AU671" s="1068"/>
      <c r="AV671" s="1068"/>
      <c r="AW671" s="1068"/>
      <c r="AX671" s="1069"/>
      <c r="AY671" s="1068"/>
      <c r="AZ671" s="1068"/>
      <c r="BA671" s="1068"/>
      <c r="BB671" s="1068"/>
      <c r="BC671" s="1068"/>
      <c r="BD671" s="1068"/>
      <c r="BE671" s="1068"/>
      <c r="BF671" s="1068"/>
      <c r="BG671" s="1068"/>
      <c r="BH671" s="1068"/>
      <c r="BI671" s="1068"/>
      <c r="BJ671" s="1068"/>
      <c r="BK671" s="1068"/>
      <c r="BL671" s="1068"/>
      <c r="BM671" s="1068"/>
      <c r="BN671" s="1068"/>
      <c r="BO671" s="1068"/>
      <c r="BP671" s="1068"/>
      <c r="BQ671" s="1068"/>
      <c r="BR671" s="1068"/>
      <c r="BS671" s="1110"/>
      <c r="BT671" s="1068"/>
      <c r="BU671" s="1068"/>
      <c r="BV671" s="1068"/>
      <c r="BW671" s="1068"/>
      <c r="BX671" s="1068"/>
      <c r="BY671" s="1068"/>
      <c r="BZ671" s="1068"/>
      <c r="CA671" s="1068"/>
      <c r="CB671" s="1068"/>
      <c r="CC671" s="1068"/>
      <c r="CD671" s="1068"/>
      <c r="CE671" s="1068"/>
      <c r="CF671" s="1068"/>
      <c r="CG671" s="1068"/>
      <c r="CH671" s="1068"/>
      <c r="CI671" s="1068"/>
      <c r="CJ671" s="1068"/>
      <c r="CK671" s="1068"/>
      <c r="CL671" s="1068"/>
      <c r="CM671" s="1110"/>
      <c r="CN671" s="1110"/>
    </row>
    <row r="672" spans="2:92">
      <c r="B672" s="1067"/>
      <c r="I672" s="1068"/>
      <c r="J672" s="1068"/>
      <c r="K672" s="1068"/>
      <c r="L672" s="1068"/>
      <c r="M672" s="1068"/>
      <c r="N672" s="1068"/>
      <c r="O672" s="1068"/>
      <c r="P672" s="1068"/>
      <c r="Q672" s="1068"/>
      <c r="R672" s="1068"/>
      <c r="S672" s="1068"/>
      <c r="T672" s="1068"/>
      <c r="U672" s="1068"/>
      <c r="V672" s="1068"/>
      <c r="W672" s="1068"/>
      <c r="X672" s="1068"/>
      <c r="Y672" s="1068"/>
      <c r="Z672" s="1068"/>
      <c r="AA672" s="1068"/>
      <c r="AB672" s="1110"/>
      <c r="AC672" s="1110"/>
      <c r="AD672" s="1110"/>
      <c r="AE672" s="1110"/>
      <c r="AF672" s="1068"/>
      <c r="AG672" s="1068"/>
      <c r="AH672" s="1068"/>
      <c r="AI672" s="1068"/>
      <c r="AJ672" s="1068"/>
      <c r="AK672" s="1068"/>
      <c r="AL672" s="1068"/>
      <c r="AM672" s="1068"/>
      <c r="AN672" s="1068"/>
      <c r="AO672" s="1068"/>
      <c r="AP672" s="1068"/>
      <c r="AQ672" s="1068"/>
      <c r="AR672" s="1068"/>
      <c r="AS672" s="1068"/>
      <c r="AT672" s="1068"/>
      <c r="AU672" s="1068"/>
      <c r="AV672" s="1068"/>
      <c r="AW672" s="1068"/>
      <c r="AX672" s="1069"/>
      <c r="AY672" s="1068"/>
      <c r="AZ672" s="1068"/>
      <c r="BA672" s="1068"/>
      <c r="BB672" s="1068"/>
      <c r="BC672" s="1068"/>
      <c r="BD672" s="1068"/>
      <c r="BE672" s="1068"/>
      <c r="BF672" s="1068"/>
      <c r="BG672" s="1068"/>
      <c r="BH672" s="1068"/>
      <c r="BI672" s="1068"/>
      <c r="BJ672" s="1068"/>
      <c r="BK672" s="1068"/>
      <c r="BL672" s="1068"/>
      <c r="BM672" s="1068"/>
      <c r="BN672" s="1068"/>
      <c r="BO672" s="1068"/>
      <c r="BP672" s="1068"/>
      <c r="BQ672" s="1068"/>
      <c r="BR672" s="1068"/>
      <c r="BS672" s="1110"/>
      <c r="BT672" s="1068"/>
      <c r="BU672" s="1068"/>
      <c r="BV672" s="1068"/>
      <c r="BW672" s="1068"/>
      <c r="BX672" s="1068"/>
      <c r="BY672" s="1068"/>
      <c r="BZ672" s="1068"/>
      <c r="CA672" s="1068"/>
      <c r="CB672" s="1068"/>
      <c r="CC672" s="1068"/>
      <c r="CD672" s="1068"/>
      <c r="CE672" s="1068"/>
      <c r="CF672" s="1068"/>
      <c r="CG672" s="1068"/>
      <c r="CH672" s="1068"/>
      <c r="CI672" s="1068"/>
      <c r="CJ672" s="1068"/>
      <c r="CK672" s="1068"/>
      <c r="CL672" s="1068"/>
      <c r="CM672" s="1110"/>
      <c r="CN672" s="1110"/>
    </row>
    <row r="673" spans="1:95">
      <c r="B673" s="1067"/>
      <c r="I673" s="1068"/>
      <c r="J673" s="1068"/>
      <c r="K673" s="1068"/>
      <c r="L673" s="1068"/>
      <c r="M673" s="1068"/>
      <c r="N673" s="1068"/>
      <c r="O673" s="1068"/>
      <c r="P673" s="1068"/>
      <c r="Q673" s="1068"/>
      <c r="R673" s="1068"/>
      <c r="S673" s="1068"/>
      <c r="T673" s="1068"/>
      <c r="U673" s="1068"/>
      <c r="V673" s="1068"/>
      <c r="W673" s="1068"/>
      <c r="X673" s="1068"/>
      <c r="Y673" s="1068"/>
      <c r="Z673" s="1068"/>
      <c r="AA673" s="1068"/>
      <c r="AB673" s="1110"/>
      <c r="AC673" s="1110"/>
      <c r="AD673" s="1110"/>
      <c r="AE673" s="1110"/>
      <c r="AF673" s="1068"/>
      <c r="AG673" s="1068"/>
      <c r="AH673" s="1068"/>
      <c r="AI673" s="1068"/>
      <c r="AJ673" s="1068"/>
      <c r="AK673" s="1068"/>
      <c r="AL673" s="1068"/>
      <c r="AM673" s="1068"/>
      <c r="AN673" s="1068"/>
      <c r="AO673" s="1068"/>
      <c r="AP673" s="1068"/>
      <c r="AQ673" s="1068"/>
      <c r="AR673" s="1068"/>
      <c r="AS673" s="1068"/>
      <c r="AT673" s="1068"/>
      <c r="AU673" s="1068"/>
      <c r="AV673" s="1068"/>
      <c r="AW673" s="1068"/>
      <c r="AX673" s="1069"/>
      <c r="AY673" s="1068"/>
      <c r="AZ673" s="1068"/>
      <c r="BA673" s="1068"/>
      <c r="BB673" s="1068"/>
      <c r="BC673" s="1068"/>
      <c r="BD673" s="1068"/>
      <c r="BE673" s="1068"/>
      <c r="BF673" s="1068"/>
      <c r="BG673" s="1068"/>
      <c r="BH673" s="1068"/>
      <c r="BI673" s="1068"/>
      <c r="BJ673" s="1068"/>
      <c r="BK673" s="1068"/>
      <c r="BL673" s="1068"/>
      <c r="BM673" s="1068"/>
      <c r="BN673" s="1068"/>
      <c r="BO673" s="1068"/>
      <c r="BP673" s="1068"/>
      <c r="BQ673" s="1068"/>
      <c r="BR673" s="1068"/>
      <c r="BS673" s="1110"/>
      <c r="BT673" s="1068"/>
      <c r="BU673" s="1068"/>
      <c r="BV673" s="1068"/>
      <c r="BW673" s="1068"/>
      <c r="BX673" s="1068"/>
      <c r="BY673" s="1068"/>
      <c r="BZ673" s="1068"/>
      <c r="CA673" s="1068"/>
      <c r="CB673" s="1068"/>
      <c r="CC673" s="1068"/>
      <c r="CD673" s="1068"/>
      <c r="CE673" s="1068"/>
      <c r="CF673" s="1068"/>
      <c r="CG673" s="1068"/>
      <c r="CH673" s="1068"/>
      <c r="CI673" s="1068"/>
      <c r="CJ673" s="1068"/>
      <c r="CK673" s="1068"/>
      <c r="CL673" s="1068"/>
      <c r="CM673" s="1110"/>
      <c r="CN673" s="1110"/>
    </row>
    <row r="674" spans="1:95">
      <c r="B674" s="1067"/>
      <c r="I674" s="1068"/>
      <c r="J674" s="1068"/>
      <c r="K674" s="1068"/>
      <c r="L674" s="1068"/>
      <c r="M674" s="1068"/>
      <c r="N674" s="1068"/>
      <c r="O674" s="1068"/>
      <c r="P674" s="1068"/>
      <c r="Q674" s="1068"/>
      <c r="R674" s="1068"/>
      <c r="S674" s="1068"/>
      <c r="T674" s="1068"/>
      <c r="U674" s="1068"/>
      <c r="V674" s="1068"/>
      <c r="W674" s="1068"/>
      <c r="X674" s="1068"/>
      <c r="Y674" s="1068"/>
      <c r="Z674" s="1068"/>
      <c r="AA674" s="1068"/>
      <c r="AB674" s="1110"/>
      <c r="AC674" s="1110"/>
      <c r="AD674" s="1110"/>
      <c r="AE674" s="1110"/>
      <c r="AF674" s="1068"/>
      <c r="AG674" s="1068"/>
      <c r="AH674" s="1068"/>
      <c r="AI674" s="1068"/>
      <c r="AJ674" s="1068"/>
      <c r="AK674" s="1068"/>
      <c r="AL674" s="1068"/>
      <c r="AM674" s="1068"/>
      <c r="AN674" s="1068"/>
      <c r="AO674" s="1068"/>
      <c r="AP674" s="1068"/>
      <c r="AQ674" s="1068"/>
      <c r="AR674" s="1068"/>
      <c r="AS674" s="1068"/>
      <c r="AT674" s="1068"/>
      <c r="AU674" s="1068"/>
      <c r="AV674" s="1068"/>
      <c r="AW674" s="1068"/>
      <c r="AX674" s="1069"/>
      <c r="AY674" s="1068"/>
      <c r="AZ674" s="1068"/>
      <c r="BA674" s="1068"/>
      <c r="BB674" s="1068"/>
      <c r="BC674" s="1068"/>
      <c r="BD674" s="1068"/>
      <c r="BE674" s="1068"/>
      <c r="BF674" s="1068"/>
      <c r="BG674" s="1068"/>
      <c r="BH674" s="1068"/>
      <c r="BI674" s="1068"/>
      <c r="BJ674" s="1068"/>
      <c r="BK674" s="1068"/>
      <c r="BL674" s="1068"/>
      <c r="BM674" s="1068"/>
      <c r="BN674" s="1068"/>
      <c r="BO674" s="1068"/>
      <c r="BP674" s="1068"/>
      <c r="BQ674" s="1068"/>
      <c r="BR674" s="1068"/>
      <c r="BS674" s="1110"/>
      <c r="BT674" s="1068"/>
      <c r="BU674" s="1068"/>
      <c r="BV674" s="1068"/>
      <c r="BW674" s="1068"/>
      <c r="BX674" s="1068"/>
      <c r="BY674" s="1068"/>
      <c r="BZ674" s="1068"/>
      <c r="CA674" s="1068"/>
      <c r="CB674" s="1068"/>
      <c r="CC674" s="1068"/>
      <c r="CD674" s="1068"/>
      <c r="CE674" s="1068"/>
      <c r="CF674" s="1068"/>
      <c r="CG674" s="1068"/>
      <c r="CH674" s="1068"/>
      <c r="CI674" s="1068"/>
      <c r="CJ674" s="1068"/>
      <c r="CK674" s="1068"/>
      <c r="CL674" s="1068"/>
      <c r="CM674" s="1110"/>
      <c r="CN674" s="1110"/>
    </row>
    <row r="675" spans="1:95">
      <c r="B675" s="1067"/>
      <c r="I675" s="1068"/>
      <c r="J675" s="1068"/>
      <c r="K675" s="1068"/>
      <c r="L675" s="1068"/>
      <c r="M675" s="1068"/>
      <c r="N675" s="1068"/>
      <c r="O675" s="1068"/>
      <c r="P675" s="1068"/>
      <c r="Q675" s="1068"/>
      <c r="R675" s="1068"/>
      <c r="S675" s="1068"/>
      <c r="T675" s="1068"/>
      <c r="U675" s="1068"/>
      <c r="V675" s="1068"/>
      <c r="W675" s="1068"/>
      <c r="X675" s="1068"/>
      <c r="Y675" s="1068"/>
      <c r="Z675" s="1068"/>
      <c r="AA675" s="1068"/>
      <c r="AB675" s="1110"/>
      <c r="AC675" s="1110"/>
      <c r="AD675" s="1110"/>
      <c r="AE675" s="1110"/>
      <c r="AF675" s="1068"/>
      <c r="AG675" s="1068"/>
      <c r="AH675" s="1068"/>
      <c r="AI675" s="1068"/>
      <c r="AJ675" s="1068"/>
      <c r="AK675" s="1068"/>
      <c r="AL675" s="1068"/>
      <c r="AM675" s="1068"/>
      <c r="AN675" s="1068"/>
      <c r="AO675" s="1068"/>
      <c r="AP675" s="1068"/>
      <c r="AQ675" s="1068"/>
      <c r="AR675" s="1068"/>
      <c r="AS675" s="1068"/>
      <c r="AT675" s="1068"/>
      <c r="AU675" s="1068"/>
      <c r="AV675" s="1068"/>
      <c r="AW675" s="1068"/>
      <c r="AX675" s="1069"/>
      <c r="AY675" s="1068"/>
      <c r="AZ675" s="1068"/>
      <c r="BA675" s="1068"/>
      <c r="BB675" s="1068"/>
      <c r="BC675" s="1068"/>
      <c r="BD675" s="1068"/>
      <c r="BE675" s="1068"/>
      <c r="BF675" s="1068"/>
      <c r="BG675" s="1068"/>
      <c r="BH675" s="1068"/>
      <c r="BI675" s="1068"/>
      <c r="BJ675" s="1068"/>
      <c r="BK675" s="1068"/>
      <c r="BL675" s="1068"/>
      <c r="BM675" s="1068"/>
      <c r="BN675" s="1068"/>
      <c r="BO675" s="1068"/>
      <c r="BP675" s="1068"/>
      <c r="BQ675" s="1068"/>
      <c r="BR675" s="1068"/>
      <c r="BS675" s="1110"/>
      <c r="BT675" s="1068"/>
      <c r="BU675" s="1068"/>
      <c r="BV675" s="1068"/>
      <c r="BW675" s="1068"/>
      <c r="BX675" s="1068"/>
      <c r="BY675" s="1068"/>
      <c r="BZ675" s="1068"/>
      <c r="CA675" s="1068"/>
      <c r="CB675" s="1068"/>
      <c r="CC675" s="1068"/>
      <c r="CD675" s="1068"/>
      <c r="CE675" s="1068"/>
      <c r="CF675" s="1068"/>
      <c r="CG675" s="1068"/>
      <c r="CH675" s="1068"/>
      <c r="CI675" s="1068"/>
      <c r="CJ675" s="1068"/>
      <c r="CK675" s="1068"/>
      <c r="CL675" s="1068"/>
      <c r="CM675" s="1110"/>
      <c r="CN675" s="1110"/>
    </row>
    <row r="676" spans="1:95">
      <c r="B676" s="1067"/>
      <c r="I676" s="1068"/>
      <c r="J676" s="1068"/>
      <c r="K676" s="1068"/>
      <c r="L676" s="1068"/>
      <c r="M676" s="1068"/>
      <c r="N676" s="1068"/>
      <c r="O676" s="1068"/>
      <c r="P676" s="1068"/>
      <c r="Q676" s="1068"/>
      <c r="R676" s="1068"/>
      <c r="S676" s="1068"/>
      <c r="T676" s="1068"/>
      <c r="U676" s="1068"/>
      <c r="V676" s="1068"/>
      <c r="W676" s="1068"/>
      <c r="X676" s="1068"/>
      <c r="Y676" s="1068"/>
      <c r="Z676" s="1068"/>
      <c r="AA676" s="1068"/>
      <c r="AB676" s="1110"/>
      <c r="AC676" s="1110"/>
      <c r="AD676" s="1110"/>
      <c r="AE676" s="1110"/>
      <c r="AF676" s="1068"/>
      <c r="AG676" s="1068"/>
      <c r="AH676" s="1068"/>
      <c r="AI676" s="1068"/>
      <c r="AJ676" s="1068"/>
      <c r="AK676" s="1068"/>
      <c r="AL676" s="1068"/>
      <c r="AM676" s="1068"/>
      <c r="AN676" s="1068"/>
      <c r="AO676" s="1068"/>
      <c r="AP676" s="1068"/>
      <c r="AQ676" s="1068"/>
      <c r="AR676" s="1068"/>
      <c r="AS676" s="1068"/>
      <c r="AT676" s="1068"/>
      <c r="AU676" s="1068"/>
      <c r="AV676" s="1068"/>
      <c r="AW676" s="1068"/>
      <c r="AX676" s="1069"/>
      <c r="AY676" s="1068"/>
      <c r="AZ676" s="1068"/>
      <c r="BA676" s="1068"/>
      <c r="BB676" s="1068"/>
      <c r="BC676" s="1068"/>
      <c r="BD676" s="1068"/>
      <c r="BE676" s="1068"/>
      <c r="BF676" s="1068"/>
      <c r="BG676" s="1068"/>
      <c r="BH676" s="1068"/>
      <c r="BI676" s="1068"/>
      <c r="BJ676" s="1068"/>
      <c r="BK676" s="1068"/>
      <c r="BL676" s="1068"/>
      <c r="BM676" s="1068"/>
      <c r="BN676" s="1068"/>
      <c r="BO676" s="1068"/>
      <c r="BP676" s="1068"/>
      <c r="BQ676" s="1068"/>
      <c r="BR676" s="1068"/>
      <c r="BS676" s="1110"/>
      <c r="BT676" s="1068"/>
      <c r="BU676" s="1068"/>
      <c r="BV676" s="1068"/>
      <c r="BW676" s="1068"/>
      <c r="BX676" s="1068"/>
      <c r="BY676" s="1068"/>
      <c r="BZ676" s="1068"/>
      <c r="CA676" s="1068"/>
      <c r="CB676" s="1068"/>
      <c r="CC676" s="1068"/>
      <c r="CD676" s="1068"/>
      <c r="CE676" s="1068"/>
      <c r="CF676" s="1068"/>
      <c r="CG676" s="1068"/>
      <c r="CH676" s="1068"/>
      <c r="CI676" s="1068"/>
      <c r="CJ676" s="1068"/>
      <c r="CK676" s="1068"/>
      <c r="CL676" s="1068"/>
      <c r="CM676" s="1110"/>
      <c r="CN676" s="1110"/>
    </row>
    <row r="677" spans="1:95" ht="12" thickBot="1">
      <c r="B677" s="1067"/>
      <c r="I677" s="1068"/>
      <c r="J677" s="1068"/>
      <c r="K677" s="1068"/>
      <c r="L677" s="1068"/>
      <c r="M677" s="1068"/>
      <c r="N677" s="1068"/>
      <c r="O677" s="1068"/>
      <c r="P677" s="1068"/>
      <c r="Q677" s="1068"/>
      <c r="R677" s="1068"/>
      <c r="S677" s="1068"/>
      <c r="T677" s="1068"/>
      <c r="U677" s="1068"/>
      <c r="V677" s="1068"/>
      <c r="W677" s="1068"/>
      <c r="X677" s="1068"/>
      <c r="Y677" s="1068"/>
      <c r="Z677" s="1068"/>
      <c r="AA677" s="1068"/>
      <c r="AB677" s="1110"/>
      <c r="AC677" s="1110"/>
      <c r="AD677" s="1110"/>
      <c r="AE677" s="1110"/>
      <c r="AF677" s="1068"/>
      <c r="AG677" s="1068"/>
      <c r="AH677" s="1068"/>
      <c r="AI677" s="1068"/>
      <c r="AJ677" s="1068"/>
      <c r="AK677" s="1068"/>
      <c r="AL677" s="1068"/>
      <c r="AM677" s="1068"/>
      <c r="AN677" s="1068"/>
      <c r="AO677" s="1068"/>
      <c r="AP677" s="1068"/>
      <c r="AQ677" s="1068"/>
      <c r="AR677" s="1068"/>
      <c r="AS677" s="1068"/>
      <c r="AT677" s="1068"/>
      <c r="AU677" s="1068"/>
      <c r="AV677" s="1068"/>
      <c r="AW677" s="1068"/>
      <c r="AX677" s="1070"/>
      <c r="AY677" s="1068"/>
      <c r="AZ677" s="1068"/>
      <c r="BA677" s="1068"/>
      <c r="BB677" s="1068"/>
      <c r="BC677" s="1068"/>
      <c r="BD677" s="1068"/>
      <c r="BE677" s="1068"/>
      <c r="BF677" s="1068"/>
      <c r="BG677" s="1068"/>
      <c r="BH677" s="1068"/>
      <c r="BI677" s="1068"/>
      <c r="BJ677" s="1068"/>
      <c r="BK677" s="1068"/>
      <c r="BL677" s="1068"/>
      <c r="BM677" s="1068"/>
      <c r="BN677" s="1068"/>
      <c r="BO677" s="1068"/>
      <c r="BP677" s="1068"/>
      <c r="BQ677" s="1068"/>
      <c r="BR677" s="1068"/>
      <c r="BS677" s="1110"/>
      <c r="BT677" s="1068"/>
      <c r="BU677" s="1068"/>
      <c r="BV677" s="1068"/>
      <c r="BW677" s="1068"/>
      <c r="BX677" s="1068"/>
      <c r="BY677" s="1068"/>
      <c r="BZ677" s="1068"/>
      <c r="CA677" s="1068"/>
      <c r="CB677" s="1068"/>
      <c r="CC677" s="1068"/>
      <c r="CD677" s="1068"/>
      <c r="CE677" s="1068"/>
      <c r="CF677" s="1068"/>
      <c r="CG677" s="1068"/>
      <c r="CH677" s="1068"/>
      <c r="CI677" s="1068"/>
      <c r="CJ677" s="1068"/>
      <c r="CK677" s="1068"/>
      <c r="CL677" s="1068"/>
      <c r="CM677" s="1110"/>
      <c r="CN677" s="1110"/>
    </row>
    <row r="678" spans="1:95">
      <c r="B678" s="1067"/>
      <c r="I678" s="1068"/>
      <c r="J678" s="1068"/>
      <c r="K678" s="1068"/>
      <c r="L678" s="1068"/>
      <c r="M678" s="1068"/>
      <c r="N678" s="1068"/>
      <c r="O678" s="1068"/>
      <c r="P678" s="1068"/>
      <c r="Q678" s="1068"/>
      <c r="R678" s="1068"/>
      <c r="S678" s="1068"/>
      <c r="T678" s="1068"/>
      <c r="U678" s="1068"/>
      <c r="V678" s="1068"/>
      <c r="W678" s="1068"/>
      <c r="X678" s="1068"/>
      <c r="Y678" s="1068"/>
      <c r="Z678" s="1068"/>
      <c r="AA678" s="1068"/>
      <c r="AB678" s="1110"/>
      <c r="AC678" s="1110"/>
      <c r="AD678" s="1110"/>
      <c r="AE678" s="1110"/>
      <c r="AF678" s="1068"/>
      <c r="AG678" s="1068"/>
      <c r="AH678" s="1068"/>
      <c r="AI678" s="1068"/>
      <c r="AJ678" s="1068"/>
      <c r="AK678" s="1068"/>
      <c r="AL678" s="1068"/>
      <c r="AM678" s="1068"/>
      <c r="AN678" s="1068"/>
      <c r="AO678" s="1068"/>
      <c r="AP678" s="1068"/>
      <c r="AQ678" s="1068"/>
      <c r="AR678" s="1068"/>
      <c r="AS678" s="1068"/>
      <c r="AT678" s="1068"/>
      <c r="AU678" s="1068"/>
      <c r="AV678" s="1068"/>
      <c r="AW678" s="1068"/>
      <c r="AX678" s="1068"/>
      <c r="AY678" s="1068"/>
      <c r="AZ678" s="1068"/>
      <c r="BA678" s="1068"/>
      <c r="BB678" s="1068"/>
      <c r="BC678" s="1068"/>
      <c r="BD678" s="1068"/>
      <c r="BE678" s="1068"/>
      <c r="BF678" s="1068"/>
      <c r="BG678" s="1068"/>
      <c r="BH678" s="1068"/>
      <c r="BI678" s="1068"/>
      <c r="BJ678" s="1068"/>
      <c r="BK678" s="1068"/>
      <c r="BL678" s="1068"/>
      <c r="BM678" s="1068"/>
      <c r="BN678" s="1068"/>
      <c r="BO678" s="1068"/>
      <c r="BP678" s="1068"/>
      <c r="BQ678" s="1068"/>
      <c r="BR678" s="1068"/>
      <c r="BS678" s="1110"/>
      <c r="BT678" s="1068"/>
      <c r="BU678" s="1068"/>
      <c r="BV678" s="1068"/>
      <c r="BW678" s="1068"/>
      <c r="BX678" s="1068"/>
      <c r="BY678" s="1068"/>
      <c r="BZ678" s="1068"/>
      <c r="CA678" s="1068"/>
      <c r="CB678" s="1068"/>
      <c r="CC678" s="1068"/>
      <c r="CD678" s="1068"/>
      <c r="CE678" s="1068"/>
      <c r="CF678" s="1068"/>
      <c r="CG678" s="1068"/>
      <c r="CH678" s="1068"/>
      <c r="CI678" s="1068"/>
      <c r="CJ678" s="1068"/>
      <c r="CK678" s="1068"/>
      <c r="CL678" s="1068"/>
      <c r="CM678" s="1110"/>
      <c r="CN678" s="1110"/>
    </row>
    <row r="679" spans="1:95">
      <c r="B679" s="1067"/>
      <c r="I679" s="1068"/>
      <c r="J679" s="1068"/>
      <c r="K679" s="1068"/>
      <c r="L679" s="1068"/>
      <c r="M679" s="1068"/>
      <c r="N679" s="1068"/>
      <c r="O679" s="1068"/>
      <c r="P679" s="1068"/>
      <c r="Q679" s="1068"/>
      <c r="R679" s="1068"/>
      <c r="S679" s="1068"/>
      <c r="T679" s="1068"/>
      <c r="U679" s="1068"/>
      <c r="V679" s="1068"/>
      <c r="W679" s="1068"/>
      <c r="X679" s="1068"/>
      <c r="Y679" s="1068"/>
      <c r="Z679" s="1068"/>
      <c r="AA679" s="1068"/>
      <c r="AB679" s="1110"/>
      <c r="AC679" s="1110"/>
      <c r="AD679" s="1110"/>
      <c r="AE679" s="1110"/>
      <c r="AF679" s="1068"/>
      <c r="AG679" s="1068"/>
      <c r="AH679" s="1068"/>
      <c r="AI679" s="1068"/>
      <c r="AJ679" s="1068"/>
      <c r="AK679" s="1068"/>
      <c r="AL679" s="1068"/>
      <c r="AM679" s="1068"/>
      <c r="AN679" s="1068"/>
      <c r="AO679" s="1068"/>
      <c r="AP679" s="1068"/>
      <c r="AQ679" s="1068"/>
      <c r="AR679" s="1068"/>
      <c r="AS679" s="1068"/>
      <c r="AT679" s="1068"/>
      <c r="AU679" s="1068"/>
      <c r="AV679" s="1068"/>
      <c r="AW679" s="1068"/>
      <c r="AX679" s="1068"/>
      <c r="AY679" s="1068"/>
      <c r="AZ679" s="1068"/>
      <c r="BA679" s="1068"/>
      <c r="BB679" s="1068"/>
      <c r="BC679" s="1068"/>
      <c r="BD679" s="1068"/>
      <c r="BE679" s="1068"/>
      <c r="BF679" s="1068"/>
      <c r="BG679" s="1068"/>
      <c r="BH679" s="1068"/>
      <c r="BI679" s="1068"/>
      <c r="BJ679" s="1068"/>
      <c r="BK679" s="1068"/>
      <c r="BL679" s="1068"/>
      <c r="BM679" s="1068"/>
      <c r="BN679" s="1068"/>
      <c r="BO679" s="1068"/>
      <c r="BP679" s="1068"/>
      <c r="BQ679" s="1068"/>
      <c r="BR679" s="1068"/>
      <c r="BS679" s="1110"/>
      <c r="BT679" s="1068"/>
      <c r="BU679" s="1068"/>
      <c r="BV679" s="1068"/>
      <c r="BW679" s="1068"/>
      <c r="BX679" s="1068"/>
      <c r="BY679" s="1068"/>
      <c r="BZ679" s="1068"/>
      <c r="CA679" s="1068"/>
      <c r="CB679" s="1068"/>
      <c r="CC679" s="1068"/>
      <c r="CD679" s="1068"/>
      <c r="CE679" s="1068"/>
      <c r="CF679" s="1068"/>
      <c r="CG679" s="1068"/>
      <c r="CH679" s="1068"/>
      <c r="CI679" s="1068"/>
      <c r="CJ679" s="1068"/>
      <c r="CK679" s="1068"/>
      <c r="CL679" s="1068"/>
      <c r="CM679" s="1110"/>
      <c r="CN679" s="1110"/>
    </row>
    <row r="680" spans="1:95" s="620" customFormat="1">
      <c r="A680" s="1053"/>
      <c r="B680" s="1071"/>
      <c r="C680" s="1047"/>
      <c r="D680" s="1047"/>
      <c r="E680" s="1048"/>
      <c r="F680" s="1066"/>
      <c r="G680" s="1065"/>
      <c r="H680" s="1051"/>
      <c r="I680" s="1072"/>
      <c r="J680" s="1072"/>
      <c r="K680" s="1072"/>
      <c r="L680" s="1072"/>
      <c r="M680" s="1072"/>
      <c r="N680" s="1072"/>
      <c r="O680" s="1072"/>
      <c r="P680" s="1072"/>
      <c r="Q680" s="1072"/>
      <c r="R680" s="1072"/>
      <c r="S680" s="1072"/>
      <c r="T680" s="1072"/>
      <c r="U680" s="1072"/>
      <c r="V680" s="1072"/>
      <c r="W680" s="1072"/>
      <c r="X680" s="1072"/>
      <c r="Y680" s="1072"/>
      <c r="Z680" s="1072"/>
      <c r="AA680" s="1072"/>
      <c r="AB680" s="1111"/>
      <c r="AC680" s="1111"/>
      <c r="AD680" s="1111"/>
      <c r="AE680" s="1111"/>
      <c r="AF680" s="1072"/>
      <c r="AG680" s="1072"/>
      <c r="AH680" s="1072"/>
      <c r="AI680" s="1072"/>
      <c r="AJ680" s="1072"/>
      <c r="AK680" s="1072"/>
      <c r="AL680" s="1072"/>
      <c r="AM680" s="1072"/>
      <c r="AN680" s="1072"/>
      <c r="AO680" s="1072"/>
      <c r="AP680" s="1072"/>
      <c r="AQ680" s="1072"/>
      <c r="AR680" s="1072"/>
      <c r="AS680" s="1072"/>
      <c r="AT680" s="1072"/>
      <c r="AU680" s="1072"/>
      <c r="AV680" s="1072"/>
      <c r="AW680" s="1072"/>
      <c r="AX680" s="1072"/>
      <c r="AY680" s="1072"/>
      <c r="AZ680" s="1072"/>
      <c r="BA680" s="1072"/>
      <c r="BB680" s="1072"/>
      <c r="BC680" s="1072"/>
      <c r="BD680" s="1072"/>
      <c r="BE680" s="1072"/>
      <c r="BF680" s="1072"/>
      <c r="BG680" s="1072"/>
      <c r="BH680" s="1072"/>
      <c r="BI680" s="1072"/>
      <c r="BJ680" s="1072"/>
      <c r="BK680" s="1072"/>
      <c r="BL680" s="1072"/>
      <c r="BM680" s="1072"/>
      <c r="BN680" s="1072"/>
      <c r="BO680" s="1072"/>
      <c r="BP680" s="1072"/>
      <c r="BQ680" s="1072"/>
      <c r="BR680" s="1072"/>
      <c r="BS680" s="1111"/>
      <c r="BT680" s="1072"/>
      <c r="BU680" s="1072"/>
      <c r="BV680" s="1072"/>
      <c r="BW680" s="1072"/>
      <c r="BX680" s="1072"/>
      <c r="BY680" s="1072"/>
      <c r="BZ680" s="1072"/>
      <c r="CA680" s="1072"/>
      <c r="CB680" s="1072"/>
      <c r="CC680" s="1072"/>
      <c r="CD680" s="1072"/>
      <c r="CE680" s="1072"/>
      <c r="CF680" s="1072"/>
      <c r="CG680" s="1072"/>
      <c r="CH680" s="1072"/>
      <c r="CI680" s="1072"/>
      <c r="CJ680" s="1072"/>
      <c r="CK680" s="1072"/>
      <c r="CL680" s="1072"/>
      <c r="CM680" s="1111"/>
      <c r="CN680" s="1111"/>
      <c r="CO680" s="1112"/>
      <c r="CQ680" s="1927"/>
    </row>
    <row r="681" spans="1:95" s="620" customFormat="1">
      <c r="A681" s="1053"/>
      <c r="B681" s="1071"/>
      <c r="C681" s="1047"/>
      <c r="D681" s="1047"/>
      <c r="E681" s="1048"/>
      <c r="F681" s="1066"/>
      <c r="G681" s="1065"/>
      <c r="H681" s="1051"/>
      <c r="I681" s="1072"/>
      <c r="J681" s="1072"/>
      <c r="K681" s="1072"/>
      <c r="L681" s="1072"/>
      <c r="M681" s="1072"/>
      <c r="N681" s="1072"/>
      <c r="O681" s="1072"/>
      <c r="P681" s="1072"/>
      <c r="Q681" s="1072"/>
      <c r="R681" s="1072"/>
      <c r="S681" s="1072"/>
      <c r="T681" s="1072"/>
      <c r="U681" s="1072"/>
      <c r="V681" s="1072"/>
      <c r="W681" s="1072"/>
      <c r="X681" s="1072"/>
      <c r="Y681" s="1072"/>
      <c r="Z681" s="1072"/>
      <c r="AA681" s="1072"/>
      <c r="AB681" s="1111"/>
      <c r="AC681" s="1111"/>
      <c r="AD681" s="1111"/>
      <c r="AE681" s="1111"/>
      <c r="AF681" s="1072"/>
      <c r="AG681" s="1072"/>
      <c r="AH681" s="1072"/>
      <c r="AI681" s="1072"/>
      <c r="AJ681" s="1072"/>
      <c r="AK681" s="1072"/>
      <c r="AL681" s="1072"/>
      <c r="AM681" s="1072"/>
      <c r="AN681" s="1072"/>
      <c r="AO681" s="1072"/>
      <c r="AP681" s="1072"/>
      <c r="AQ681" s="1072"/>
      <c r="AR681" s="1072"/>
      <c r="AS681" s="1072"/>
      <c r="AT681" s="1072"/>
      <c r="AU681" s="1072"/>
      <c r="AV681" s="1072"/>
      <c r="AW681" s="1072"/>
      <c r="AX681" s="1072"/>
      <c r="AY681" s="1072"/>
      <c r="AZ681" s="1072"/>
      <c r="BA681" s="1072"/>
      <c r="BB681" s="1072"/>
      <c r="BC681" s="1072"/>
      <c r="BD681" s="1072"/>
      <c r="BE681" s="1072"/>
      <c r="BF681" s="1072"/>
      <c r="BG681" s="1072"/>
      <c r="BH681" s="1072"/>
      <c r="BI681" s="1072"/>
      <c r="BJ681" s="1072"/>
      <c r="BK681" s="1072"/>
      <c r="BL681" s="1072"/>
      <c r="BM681" s="1072"/>
      <c r="BN681" s="1072"/>
      <c r="BO681" s="1072"/>
      <c r="BP681" s="1072"/>
      <c r="BQ681" s="1072"/>
      <c r="BR681" s="1072"/>
      <c r="BS681" s="1111"/>
      <c r="BT681" s="1072"/>
      <c r="BU681" s="1072"/>
      <c r="BV681" s="1072"/>
      <c r="BW681" s="1072"/>
      <c r="BX681" s="1072"/>
      <c r="BY681" s="1072"/>
      <c r="BZ681" s="1072"/>
      <c r="CA681" s="1072"/>
      <c r="CB681" s="1072"/>
      <c r="CC681" s="1072"/>
      <c r="CD681" s="1072"/>
      <c r="CE681" s="1072"/>
      <c r="CF681" s="1072"/>
      <c r="CG681" s="1072"/>
      <c r="CH681" s="1072"/>
      <c r="CI681" s="1072"/>
      <c r="CJ681" s="1072"/>
      <c r="CK681" s="1072"/>
      <c r="CL681" s="1072"/>
      <c r="CM681" s="1111"/>
      <c r="CN681" s="1111"/>
      <c r="CO681" s="1112"/>
      <c r="CQ681" s="1927"/>
    </row>
    <row r="682" spans="1:95" s="620" customFormat="1">
      <c r="A682" s="1053"/>
      <c r="B682" s="1071"/>
      <c r="C682" s="1047"/>
      <c r="D682" s="1047"/>
      <c r="E682" s="1048"/>
      <c r="F682" s="1066"/>
      <c r="G682" s="1065"/>
      <c r="H682" s="1051"/>
      <c r="I682" s="1072"/>
      <c r="J682" s="1072"/>
      <c r="K682" s="1072"/>
      <c r="L682" s="1072"/>
      <c r="M682" s="1072"/>
      <c r="N682" s="1072"/>
      <c r="O682" s="1072"/>
      <c r="P682" s="1072"/>
      <c r="Q682" s="1072"/>
      <c r="R682" s="1072"/>
      <c r="S682" s="1072"/>
      <c r="T682" s="1072"/>
      <c r="U682" s="1072"/>
      <c r="V682" s="1072"/>
      <c r="W682" s="1072"/>
      <c r="X682" s="1072"/>
      <c r="Y682" s="1072"/>
      <c r="Z682" s="1072"/>
      <c r="AA682" s="1072"/>
      <c r="AB682" s="1111"/>
      <c r="AC682" s="1111"/>
      <c r="AD682" s="1111"/>
      <c r="AE682" s="1111"/>
      <c r="AF682" s="1072"/>
      <c r="AG682" s="1072"/>
      <c r="AH682" s="1072"/>
      <c r="AI682" s="1072"/>
      <c r="AJ682" s="1072"/>
      <c r="AK682" s="1072"/>
      <c r="AL682" s="1072"/>
      <c r="AM682" s="1072"/>
      <c r="AN682" s="1072"/>
      <c r="AO682" s="1072"/>
      <c r="AP682" s="1072"/>
      <c r="AQ682" s="1072"/>
      <c r="AR682" s="1072"/>
      <c r="AS682" s="1072"/>
      <c r="AT682" s="1072"/>
      <c r="AU682" s="1072"/>
      <c r="AV682" s="1072"/>
      <c r="AW682" s="1072"/>
      <c r="AX682" s="1072"/>
      <c r="AY682" s="1072"/>
      <c r="AZ682" s="1072"/>
      <c r="BA682" s="1072"/>
      <c r="BB682" s="1072"/>
      <c r="BC682" s="1072"/>
      <c r="BD682" s="1072"/>
      <c r="BE682" s="1072"/>
      <c r="BF682" s="1072"/>
      <c r="BG682" s="1072"/>
      <c r="BH682" s="1072"/>
      <c r="BI682" s="1072"/>
      <c r="BJ682" s="1072"/>
      <c r="BK682" s="1072"/>
      <c r="BL682" s="1072"/>
      <c r="BM682" s="1072"/>
      <c r="BN682" s="1072"/>
      <c r="BO682" s="1072"/>
      <c r="BP682" s="1072"/>
      <c r="BQ682" s="1072"/>
      <c r="BR682" s="1072"/>
      <c r="BS682" s="1111"/>
      <c r="BT682" s="1072"/>
      <c r="BU682" s="1072"/>
      <c r="BV682" s="1072"/>
      <c r="BW682" s="1072"/>
      <c r="BX682" s="1072"/>
      <c r="BY682" s="1072"/>
      <c r="BZ682" s="1072"/>
      <c r="CA682" s="1072"/>
      <c r="CB682" s="1072"/>
      <c r="CC682" s="1072"/>
      <c r="CD682" s="1072"/>
      <c r="CE682" s="1072"/>
      <c r="CF682" s="1072"/>
      <c r="CG682" s="1072"/>
      <c r="CH682" s="1072"/>
      <c r="CI682" s="1072"/>
      <c r="CJ682" s="1072"/>
      <c r="CK682" s="1072"/>
      <c r="CL682" s="1072"/>
      <c r="CM682" s="1111"/>
      <c r="CN682" s="1111"/>
      <c r="CO682" s="1112"/>
      <c r="CQ682" s="1927"/>
    </row>
    <row r="683" spans="1:95" s="620" customFormat="1">
      <c r="A683" s="1053"/>
      <c r="B683" s="1071"/>
      <c r="C683" s="1047"/>
      <c r="D683" s="1047"/>
      <c r="E683" s="1048"/>
      <c r="F683" s="1066"/>
      <c r="G683" s="1065"/>
      <c r="H683" s="1051"/>
      <c r="I683" s="1072"/>
      <c r="J683" s="1072"/>
      <c r="K683" s="1072"/>
      <c r="L683" s="1072"/>
      <c r="M683" s="1072"/>
      <c r="N683" s="1072"/>
      <c r="O683" s="1072"/>
      <c r="P683" s="1072"/>
      <c r="Q683" s="1072"/>
      <c r="R683" s="1072"/>
      <c r="S683" s="1072"/>
      <c r="T683" s="1072"/>
      <c r="U683" s="1072"/>
      <c r="V683" s="1072"/>
      <c r="W683" s="1072"/>
      <c r="X683" s="1072"/>
      <c r="Y683" s="1072"/>
      <c r="Z683" s="1072"/>
      <c r="AA683" s="1072"/>
      <c r="AB683" s="1111"/>
      <c r="AC683" s="1111"/>
      <c r="AD683" s="1111"/>
      <c r="AE683" s="1111"/>
      <c r="AF683" s="1072"/>
      <c r="AG683" s="1072"/>
      <c r="AH683" s="1072"/>
      <c r="AI683" s="1072"/>
      <c r="AJ683" s="1072"/>
      <c r="AK683" s="1072"/>
      <c r="AL683" s="1072"/>
      <c r="AM683" s="1072"/>
      <c r="AN683" s="1072"/>
      <c r="AO683" s="1072"/>
      <c r="AP683" s="1072"/>
      <c r="AQ683" s="1072"/>
      <c r="AR683" s="1072"/>
      <c r="AS683" s="1072"/>
      <c r="AT683" s="1072"/>
      <c r="AU683" s="1072"/>
      <c r="AV683" s="1072"/>
      <c r="AW683" s="1072"/>
      <c r="AX683" s="1072"/>
      <c r="AY683" s="1072"/>
      <c r="AZ683" s="1072"/>
      <c r="BA683" s="1072"/>
      <c r="BB683" s="1072"/>
      <c r="BC683" s="1072"/>
      <c r="BD683" s="1072"/>
      <c r="BE683" s="1072"/>
      <c r="BF683" s="1072"/>
      <c r="BG683" s="1072"/>
      <c r="BH683" s="1072"/>
      <c r="BI683" s="1072"/>
      <c r="BJ683" s="1072"/>
      <c r="BK683" s="1072"/>
      <c r="BL683" s="1072"/>
      <c r="BM683" s="1072"/>
      <c r="BN683" s="1072"/>
      <c r="BO683" s="1072"/>
      <c r="BP683" s="1072"/>
      <c r="BQ683" s="1072"/>
      <c r="BR683" s="1072"/>
      <c r="BS683" s="1111"/>
      <c r="BT683" s="1072"/>
      <c r="BU683" s="1072"/>
      <c r="BV683" s="1072"/>
      <c r="BW683" s="1072"/>
      <c r="BX683" s="1072"/>
      <c r="BY683" s="1072"/>
      <c r="BZ683" s="1072"/>
      <c r="CA683" s="1072"/>
      <c r="CB683" s="1072"/>
      <c r="CC683" s="1072"/>
      <c r="CD683" s="1072"/>
      <c r="CE683" s="1072"/>
      <c r="CF683" s="1072"/>
      <c r="CG683" s="1072"/>
      <c r="CH683" s="1072"/>
      <c r="CI683" s="1072"/>
      <c r="CJ683" s="1072"/>
      <c r="CK683" s="1072"/>
      <c r="CL683" s="1072"/>
      <c r="CM683" s="1111"/>
      <c r="CN683" s="1111"/>
      <c r="CO683" s="1112"/>
      <c r="CQ683" s="1927"/>
    </row>
    <row r="684" spans="1:95" s="620" customFormat="1">
      <c r="A684" s="1053"/>
      <c r="B684" s="1071"/>
      <c r="C684" s="1047"/>
      <c r="D684" s="1047"/>
      <c r="E684" s="1048"/>
      <c r="F684" s="1066"/>
      <c r="G684" s="1065"/>
      <c r="H684" s="1051"/>
      <c r="I684" s="1072"/>
      <c r="J684" s="1072"/>
      <c r="K684" s="1072"/>
      <c r="L684" s="1072"/>
      <c r="M684" s="1072"/>
      <c r="N684" s="1072"/>
      <c r="O684" s="1072"/>
      <c r="P684" s="1072"/>
      <c r="Q684" s="1072"/>
      <c r="R684" s="1072"/>
      <c r="S684" s="1072"/>
      <c r="T684" s="1072"/>
      <c r="U684" s="1072"/>
      <c r="V684" s="1072"/>
      <c r="W684" s="1072"/>
      <c r="X684" s="1072"/>
      <c r="Y684" s="1072"/>
      <c r="Z684" s="1072"/>
      <c r="AA684" s="1072"/>
      <c r="AB684" s="1111"/>
      <c r="AC684" s="1111"/>
      <c r="AD684" s="1111"/>
      <c r="AE684" s="1111"/>
      <c r="AF684" s="1072"/>
      <c r="AG684" s="1072"/>
      <c r="AH684" s="1072"/>
      <c r="AI684" s="1072"/>
      <c r="AJ684" s="1072"/>
      <c r="AK684" s="1072"/>
      <c r="AL684" s="1072"/>
      <c r="AM684" s="1072"/>
      <c r="AN684" s="1072"/>
      <c r="AO684" s="1072"/>
      <c r="AP684" s="1072"/>
      <c r="AQ684" s="1072"/>
      <c r="AR684" s="1072"/>
      <c r="AS684" s="1072"/>
      <c r="AT684" s="1072"/>
      <c r="AU684" s="1072"/>
      <c r="AV684" s="1072"/>
      <c r="AW684" s="1072"/>
      <c r="AX684" s="1072"/>
      <c r="AY684" s="1072"/>
      <c r="AZ684" s="1072"/>
      <c r="BA684" s="1072"/>
      <c r="BB684" s="1072"/>
      <c r="BC684" s="1072"/>
      <c r="BD684" s="1072"/>
      <c r="BE684" s="1072"/>
      <c r="BF684" s="1072"/>
      <c r="BG684" s="1072"/>
      <c r="BH684" s="1072"/>
      <c r="BI684" s="1072"/>
      <c r="BJ684" s="1072"/>
      <c r="BK684" s="1072"/>
      <c r="BL684" s="1072"/>
      <c r="BM684" s="1072"/>
      <c r="BN684" s="1072"/>
      <c r="BO684" s="1072"/>
      <c r="BP684" s="1072"/>
      <c r="BQ684" s="1072"/>
      <c r="BR684" s="1072"/>
      <c r="BS684" s="1111"/>
      <c r="BT684" s="1072"/>
      <c r="BU684" s="1072"/>
      <c r="BV684" s="1072"/>
      <c r="BW684" s="1072"/>
      <c r="BX684" s="1072"/>
      <c r="BY684" s="1072"/>
      <c r="BZ684" s="1072"/>
      <c r="CA684" s="1072"/>
      <c r="CB684" s="1072"/>
      <c r="CC684" s="1072"/>
      <c r="CD684" s="1072"/>
      <c r="CE684" s="1072"/>
      <c r="CF684" s="1072"/>
      <c r="CG684" s="1072"/>
      <c r="CH684" s="1072"/>
      <c r="CI684" s="1072"/>
      <c r="CJ684" s="1072"/>
      <c r="CK684" s="1072"/>
      <c r="CL684" s="1072"/>
      <c r="CM684" s="1111"/>
      <c r="CN684" s="1111"/>
      <c r="CO684" s="1112"/>
      <c r="CQ684" s="1927"/>
    </row>
    <row r="685" spans="1:95" s="620" customFormat="1">
      <c r="A685" s="1053"/>
      <c r="B685" s="1071"/>
      <c r="C685" s="1047"/>
      <c r="D685" s="1047"/>
      <c r="E685" s="1048"/>
      <c r="F685" s="1066"/>
      <c r="G685" s="1065"/>
      <c r="H685" s="1051"/>
      <c r="I685" s="1072"/>
      <c r="J685" s="1072"/>
      <c r="K685" s="1072"/>
      <c r="L685" s="1072"/>
      <c r="M685" s="1072"/>
      <c r="N685" s="1072"/>
      <c r="O685" s="1072"/>
      <c r="P685" s="1072"/>
      <c r="Q685" s="1072"/>
      <c r="R685" s="1072"/>
      <c r="S685" s="1072"/>
      <c r="T685" s="1072"/>
      <c r="U685" s="1072"/>
      <c r="V685" s="1072"/>
      <c r="W685" s="1072"/>
      <c r="X685" s="1072"/>
      <c r="Y685" s="1072"/>
      <c r="Z685" s="1072"/>
      <c r="AA685" s="1072"/>
      <c r="AB685" s="1111"/>
      <c r="AC685" s="1111"/>
      <c r="AD685" s="1111"/>
      <c r="AE685" s="1111"/>
      <c r="AF685" s="1072"/>
      <c r="AG685" s="1072"/>
      <c r="AH685" s="1072"/>
      <c r="AI685" s="1072"/>
      <c r="AJ685" s="1072"/>
      <c r="AK685" s="1072"/>
      <c r="AL685" s="1072"/>
      <c r="AM685" s="1072"/>
      <c r="AN685" s="1072"/>
      <c r="AO685" s="1072"/>
      <c r="AP685" s="1072"/>
      <c r="AQ685" s="1072"/>
      <c r="AR685" s="1072"/>
      <c r="AS685" s="1072"/>
      <c r="AT685" s="1072"/>
      <c r="AU685" s="1072"/>
      <c r="AV685" s="1072"/>
      <c r="AW685" s="1072"/>
      <c r="AX685" s="1072"/>
      <c r="AY685" s="1072"/>
      <c r="AZ685" s="1072"/>
      <c r="BA685" s="1072"/>
      <c r="BB685" s="1072"/>
      <c r="BC685" s="1072"/>
      <c r="BD685" s="1072"/>
      <c r="BE685" s="1072"/>
      <c r="BF685" s="1072"/>
      <c r="BG685" s="1072"/>
      <c r="BH685" s="1072"/>
      <c r="BI685" s="1072"/>
      <c r="BJ685" s="1072"/>
      <c r="BK685" s="1072"/>
      <c r="BL685" s="1072"/>
      <c r="BM685" s="1072"/>
      <c r="BN685" s="1072"/>
      <c r="BO685" s="1072"/>
      <c r="BP685" s="1072"/>
      <c r="BQ685" s="1072"/>
      <c r="BR685" s="1072"/>
      <c r="BS685" s="1111"/>
      <c r="BT685" s="1072"/>
      <c r="BU685" s="1072"/>
      <c r="BV685" s="1072"/>
      <c r="BW685" s="1072"/>
      <c r="BX685" s="1072"/>
      <c r="BY685" s="1072"/>
      <c r="BZ685" s="1072"/>
      <c r="CA685" s="1072"/>
      <c r="CB685" s="1072"/>
      <c r="CC685" s="1072"/>
      <c r="CD685" s="1072"/>
      <c r="CE685" s="1072"/>
      <c r="CF685" s="1072"/>
      <c r="CG685" s="1072"/>
      <c r="CH685" s="1072"/>
      <c r="CI685" s="1072"/>
      <c r="CJ685" s="1072"/>
      <c r="CK685" s="1072"/>
      <c r="CL685" s="1072"/>
      <c r="CM685" s="1111"/>
      <c r="CN685" s="1111"/>
      <c r="CO685" s="1112"/>
      <c r="CQ685" s="1927"/>
    </row>
    <row r="686" spans="1:95" s="620" customFormat="1">
      <c r="A686" s="1053"/>
      <c r="B686" s="1071"/>
      <c r="C686" s="1047"/>
      <c r="D686" s="1047"/>
      <c r="E686" s="1048"/>
      <c r="F686" s="1066"/>
      <c r="G686" s="1065"/>
      <c r="H686" s="1051"/>
      <c r="I686" s="1072"/>
      <c r="J686" s="1072"/>
      <c r="K686" s="1072"/>
      <c r="L686" s="1072"/>
      <c r="M686" s="1072"/>
      <c r="N686" s="1072"/>
      <c r="O686" s="1072"/>
      <c r="P686" s="1072"/>
      <c r="Q686" s="1072"/>
      <c r="R686" s="1072"/>
      <c r="S686" s="1072"/>
      <c r="T686" s="1072"/>
      <c r="U686" s="1072"/>
      <c r="V686" s="1072"/>
      <c r="W686" s="1072"/>
      <c r="X686" s="1072"/>
      <c r="Y686" s="1072"/>
      <c r="Z686" s="1072"/>
      <c r="AA686" s="1072"/>
      <c r="AB686" s="1111"/>
      <c r="AC686" s="1111"/>
      <c r="AD686" s="1111"/>
      <c r="AE686" s="1111"/>
      <c r="AF686" s="1072"/>
      <c r="AG686" s="1072"/>
      <c r="AH686" s="1072"/>
      <c r="AI686" s="1072"/>
      <c r="AJ686" s="1072"/>
      <c r="AK686" s="1072"/>
      <c r="AL686" s="1072"/>
      <c r="AM686" s="1072"/>
      <c r="AN686" s="1072"/>
      <c r="AO686" s="1072"/>
      <c r="AP686" s="1072"/>
      <c r="AQ686" s="1072"/>
      <c r="AR686" s="1072"/>
      <c r="AS686" s="1072"/>
      <c r="AT686" s="1072"/>
      <c r="AU686" s="1072"/>
      <c r="AV686" s="1072"/>
      <c r="AW686" s="1072"/>
      <c r="AX686" s="1072"/>
      <c r="AY686" s="1072"/>
      <c r="AZ686" s="1072"/>
      <c r="BA686" s="1072"/>
      <c r="BB686" s="1072"/>
      <c r="BC686" s="1072"/>
      <c r="BD686" s="1072"/>
      <c r="BE686" s="1072"/>
      <c r="BF686" s="1072"/>
      <c r="BG686" s="1072"/>
      <c r="BH686" s="1072"/>
      <c r="BI686" s="1072"/>
      <c r="BJ686" s="1072"/>
      <c r="BK686" s="1072"/>
      <c r="BL686" s="1072"/>
      <c r="BM686" s="1072"/>
      <c r="BN686" s="1072"/>
      <c r="BO686" s="1072"/>
      <c r="BP686" s="1072"/>
      <c r="BQ686" s="1072"/>
      <c r="BR686" s="1072"/>
      <c r="BS686" s="1111"/>
      <c r="BT686" s="1072"/>
      <c r="BU686" s="1072"/>
      <c r="BV686" s="1072"/>
      <c r="BW686" s="1072"/>
      <c r="BX686" s="1072"/>
      <c r="BY686" s="1072"/>
      <c r="BZ686" s="1072"/>
      <c r="CA686" s="1072"/>
      <c r="CB686" s="1072"/>
      <c r="CC686" s="1072"/>
      <c r="CD686" s="1072"/>
      <c r="CE686" s="1072"/>
      <c r="CF686" s="1072"/>
      <c r="CG686" s="1072"/>
      <c r="CH686" s="1072"/>
      <c r="CI686" s="1072"/>
      <c r="CJ686" s="1072"/>
      <c r="CK686" s="1072"/>
      <c r="CL686" s="1072"/>
      <c r="CM686" s="1111"/>
      <c r="CN686" s="1111"/>
      <c r="CO686" s="1112"/>
      <c r="CQ686" s="1927"/>
    </row>
    <row r="687" spans="1:95" s="620" customFormat="1">
      <c r="A687" s="1053"/>
      <c r="B687" s="1071"/>
      <c r="C687" s="1047"/>
      <c r="D687" s="1047"/>
      <c r="E687" s="1048"/>
      <c r="F687" s="1066"/>
      <c r="G687" s="1065"/>
      <c r="H687" s="1051"/>
      <c r="I687" s="1072"/>
      <c r="J687" s="1072"/>
      <c r="K687" s="1072"/>
      <c r="L687" s="1072"/>
      <c r="M687" s="1072"/>
      <c r="N687" s="1072"/>
      <c r="O687" s="1072"/>
      <c r="P687" s="1072"/>
      <c r="Q687" s="1072"/>
      <c r="R687" s="1072"/>
      <c r="S687" s="1072"/>
      <c r="T687" s="1072"/>
      <c r="U687" s="1072"/>
      <c r="V687" s="1072"/>
      <c r="W687" s="1072"/>
      <c r="X687" s="1072"/>
      <c r="Y687" s="1072"/>
      <c r="Z687" s="1072"/>
      <c r="AA687" s="1072"/>
      <c r="AB687" s="1111"/>
      <c r="AC687" s="1111"/>
      <c r="AD687" s="1111"/>
      <c r="AE687" s="1111"/>
      <c r="AF687" s="1072"/>
      <c r="AG687" s="1072"/>
      <c r="AH687" s="1072"/>
      <c r="AI687" s="1072"/>
      <c r="AJ687" s="1072"/>
      <c r="AK687" s="1072"/>
      <c r="AL687" s="1072"/>
      <c r="AM687" s="1072"/>
      <c r="AN687" s="1072"/>
      <c r="AO687" s="1072"/>
      <c r="AP687" s="1072"/>
      <c r="AQ687" s="1072"/>
      <c r="AR687" s="1072"/>
      <c r="AS687" s="1072"/>
      <c r="AT687" s="1072"/>
      <c r="AU687" s="1072"/>
      <c r="AV687" s="1072"/>
      <c r="AW687" s="1072"/>
      <c r="AX687" s="1072"/>
      <c r="AY687" s="1072"/>
      <c r="AZ687" s="1072"/>
      <c r="BA687" s="1072"/>
      <c r="BB687" s="1072"/>
      <c r="BC687" s="1072"/>
      <c r="BD687" s="1072"/>
      <c r="BE687" s="1072"/>
      <c r="BF687" s="1072"/>
      <c r="BG687" s="1072"/>
      <c r="BH687" s="1072"/>
      <c r="BI687" s="1072"/>
      <c r="BJ687" s="1072"/>
      <c r="BK687" s="1072"/>
      <c r="BL687" s="1072"/>
      <c r="BM687" s="1072"/>
      <c r="BN687" s="1072"/>
      <c r="BO687" s="1072"/>
      <c r="BP687" s="1072"/>
      <c r="BQ687" s="1072"/>
      <c r="BR687" s="1072"/>
      <c r="BS687" s="1111"/>
      <c r="BT687" s="1072"/>
      <c r="BU687" s="1072"/>
      <c r="BV687" s="1072"/>
      <c r="BW687" s="1072"/>
      <c r="BX687" s="1072"/>
      <c r="BY687" s="1072"/>
      <c r="BZ687" s="1072"/>
      <c r="CA687" s="1072"/>
      <c r="CB687" s="1072"/>
      <c r="CC687" s="1072"/>
      <c r="CD687" s="1072"/>
      <c r="CE687" s="1072"/>
      <c r="CF687" s="1072"/>
      <c r="CG687" s="1072"/>
      <c r="CH687" s="1072"/>
      <c r="CI687" s="1072"/>
      <c r="CJ687" s="1072"/>
      <c r="CK687" s="1072"/>
      <c r="CL687" s="1072"/>
      <c r="CM687" s="1111"/>
      <c r="CN687" s="1111"/>
      <c r="CO687" s="1112"/>
      <c r="CQ687" s="1927"/>
    </row>
    <row r="688" spans="1:95" s="620" customFormat="1">
      <c r="A688" s="1053"/>
      <c r="B688" s="1071"/>
      <c r="C688" s="1047"/>
      <c r="D688" s="1047"/>
      <c r="E688" s="1048"/>
      <c r="F688" s="1066"/>
      <c r="G688" s="1065"/>
      <c r="H688" s="1051"/>
      <c r="I688" s="1072"/>
      <c r="J688" s="1072"/>
      <c r="K688" s="1072"/>
      <c r="L688" s="1072"/>
      <c r="M688" s="1072"/>
      <c r="N688" s="1072"/>
      <c r="O688" s="1072"/>
      <c r="P688" s="1072"/>
      <c r="Q688" s="1072"/>
      <c r="R688" s="1072"/>
      <c r="S688" s="1072"/>
      <c r="T688" s="1072"/>
      <c r="U688" s="1072"/>
      <c r="V688" s="1072"/>
      <c r="W688" s="1072"/>
      <c r="X688" s="1072"/>
      <c r="Y688" s="1072"/>
      <c r="Z688" s="1072"/>
      <c r="AA688" s="1072"/>
      <c r="AB688" s="1111"/>
      <c r="AC688" s="1111"/>
      <c r="AD688" s="1111"/>
      <c r="AE688" s="1111"/>
      <c r="AF688" s="1072"/>
      <c r="AG688" s="1072"/>
      <c r="AH688" s="1072"/>
      <c r="AI688" s="1072"/>
      <c r="AJ688" s="1072"/>
      <c r="AK688" s="1072"/>
      <c r="AL688" s="1072"/>
      <c r="AM688" s="1072"/>
      <c r="AN688" s="1072"/>
      <c r="AO688" s="1072"/>
      <c r="AP688" s="1072"/>
      <c r="AQ688" s="1072"/>
      <c r="AR688" s="1072"/>
      <c r="AS688" s="1072"/>
      <c r="AT688" s="1072"/>
      <c r="AU688" s="1072"/>
      <c r="AV688" s="1072"/>
      <c r="AW688" s="1072"/>
      <c r="AX688" s="1072"/>
      <c r="AY688" s="1072"/>
      <c r="AZ688" s="1072"/>
      <c r="BA688" s="1072"/>
      <c r="BB688" s="1072"/>
      <c r="BC688" s="1072"/>
      <c r="BD688" s="1072"/>
      <c r="BE688" s="1072"/>
      <c r="BF688" s="1072"/>
      <c r="BG688" s="1072"/>
      <c r="BH688" s="1072"/>
      <c r="BI688" s="1072"/>
      <c r="BJ688" s="1072"/>
      <c r="BK688" s="1072"/>
      <c r="BL688" s="1072"/>
      <c r="BM688" s="1072"/>
      <c r="BN688" s="1072"/>
      <c r="BO688" s="1072"/>
      <c r="BP688" s="1072"/>
      <c r="BQ688" s="1072"/>
      <c r="BR688" s="1072"/>
      <c r="BS688" s="1111"/>
      <c r="BT688" s="1072"/>
      <c r="BU688" s="1072"/>
      <c r="BV688" s="1072"/>
      <c r="BW688" s="1072"/>
      <c r="BX688" s="1072"/>
      <c r="BY688" s="1072"/>
      <c r="BZ688" s="1072"/>
      <c r="CA688" s="1072"/>
      <c r="CB688" s="1072"/>
      <c r="CC688" s="1072"/>
      <c r="CD688" s="1072"/>
      <c r="CE688" s="1072"/>
      <c r="CF688" s="1072"/>
      <c r="CG688" s="1072"/>
      <c r="CH688" s="1072"/>
      <c r="CI688" s="1072"/>
      <c r="CJ688" s="1072"/>
      <c r="CK688" s="1072"/>
      <c r="CL688" s="1072"/>
      <c r="CM688" s="1111"/>
      <c r="CN688" s="1111"/>
      <c r="CO688" s="1112"/>
      <c r="CQ688" s="1927"/>
    </row>
    <row r="689" spans="1:95" s="620" customFormat="1">
      <c r="A689" s="1053"/>
      <c r="B689" s="1071"/>
      <c r="C689" s="1047"/>
      <c r="D689" s="1047"/>
      <c r="E689" s="1048"/>
      <c r="F689" s="1066"/>
      <c r="G689" s="1065"/>
      <c r="H689" s="1051"/>
      <c r="I689" s="1072"/>
      <c r="J689" s="1072"/>
      <c r="K689" s="1072"/>
      <c r="L689" s="1072"/>
      <c r="M689" s="1072"/>
      <c r="N689" s="1072"/>
      <c r="O689" s="1072"/>
      <c r="P689" s="1072"/>
      <c r="Q689" s="1072"/>
      <c r="R689" s="1072"/>
      <c r="S689" s="1072"/>
      <c r="T689" s="1072"/>
      <c r="U689" s="1072"/>
      <c r="V689" s="1072"/>
      <c r="W689" s="1072"/>
      <c r="X689" s="1072"/>
      <c r="Y689" s="1072"/>
      <c r="Z689" s="1072"/>
      <c r="AA689" s="1072"/>
      <c r="AB689" s="1111"/>
      <c r="AC689" s="1111"/>
      <c r="AD689" s="1111"/>
      <c r="AE689" s="1111"/>
      <c r="AF689" s="1072"/>
      <c r="AG689" s="1072"/>
      <c r="AH689" s="1072"/>
      <c r="AI689" s="1072"/>
      <c r="AJ689" s="1072"/>
      <c r="AK689" s="1072"/>
      <c r="AL689" s="1072"/>
      <c r="AM689" s="1072"/>
      <c r="AN689" s="1072"/>
      <c r="AO689" s="1072"/>
      <c r="AP689" s="1072"/>
      <c r="AQ689" s="1072"/>
      <c r="AR689" s="1072"/>
      <c r="AS689" s="1072"/>
      <c r="AT689" s="1072"/>
      <c r="AU689" s="1072"/>
      <c r="AV689" s="1072"/>
      <c r="AW689" s="1072"/>
      <c r="AX689" s="1072"/>
      <c r="AY689" s="1072"/>
      <c r="AZ689" s="1072"/>
      <c r="BA689" s="1072"/>
      <c r="BB689" s="1072"/>
      <c r="BC689" s="1072"/>
      <c r="BD689" s="1072"/>
      <c r="BE689" s="1072"/>
      <c r="BF689" s="1072"/>
      <c r="BG689" s="1072"/>
      <c r="BH689" s="1072"/>
      <c r="BI689" s="1072"/>
      <c r="BJ689" s="1072"/>
      <c r="BK689" s="1072"/>
      <c r="BL689" s="1072"/>
      <c r="BM689" s="1072"/>
      <c r="BN689" s="1072"/>
      <c r="BO689" s="1072"/>
      <c r="BP689" s="1072"/>
      <c r="BQ689" s="1072"/>
      <c r="BR689" s="1072"/>
      <c r="BS689" s="1111"/>
      <c r="BT689" s="1072"/>
      <c r="BU689" s="1072"/>
      <c r="BV689" s="1072"/>
      <c r="BW689" s="1072"/>
      <c r="BX689" s="1072"/>
      <c r="BY689" s="1072"/>
      <c r="BZ689" s="1072"/>
      <c r="CA689" s="1072"/>
      <c r="CB689" s="1072"/>
      <c r="CC689" s="1072"/>
      <c r="CD689" s="1072"/>
      <c r="CE689" s="1072"/>
      <c r="CF689" s="1072"/>
      <c r="CG689" s="1072"/>
      <c r="CH689" s="1072"/>
      <c r="CI689" s="1072"/>
      <c r="CJ689" s="1072"/>
      <c r="CK689" s="1072"/>
      <c r="CL689" s="1072"/>
      <c r="CM689" s="1111"/>
      <c r="CN689" s="1111"/>
      <c r="CO689" s="1112"/>
      <c r="CQ689" s="1927"/>
    </row>
    <row r="690" spans="1:95" s="620" customFormat="1">
      <c r="A690" s="1053"/>
      <c r="B690" s="1071"/>
      <c r="C690" s="1047"/>
      <c r="D690" s="1047"/>
      <c r="E690" s="1048"/>
      <c r="F690" s="1066"/>
      <c r="G690" s="1065"/>
      <c r="H690" s="1051"/>
      <c r="I690" s="1072"/>
      <c r="J690" s="1072"/>
      <c r="K690" s="1072"/>
      <c r="L690" s="1072"/>
      <c r="M690" s="1072"/>
      <c r="N690" s="1072"/>
      <c r="O690" s="1072"/>
      <c r="P690" s="1072"/>
      <c r="Q690" s="1072"/>
      <c r="R690" s="1072"/>
      <c r="S690" s="1072"/>
      <c r="T690" s="1072"/>
      <c r="U690" s="1072"/>
      <c r="V690" s="1072"/>
      <c r="W690" s="1072"/>
      <c r="X690" s="1072"/>
      <c r="Y690" s="1072"/>
      <c r="Z690" s="1072"/>
      <c r="AA690" s="1072"/>
      <c r="AB690" s="1111"/>
      <c r="AC690" s="1111"/>
      <c r="AD690" s="1111"/>
      <c r="AE690" s="1111"/>
      <c r="AF690" s="1072"/>
      <c r="AG690" s="1072"/>
      <c r="AH690" s="1072"/>
      <c r="AI690" s="1072"/>
      <c r="AJ690" s="1072"/>
      <c r="AK690" s="1072"/>
      <c r="AL690" s="1072"/>
      <c r="AM690" s="1072"/>
      <c r="AN690" s="1072"/>
      <c r="AO690" s="1072"/>
      <c r="AP690" s="1072"/>
      <c r="AQ690" s="1072"/>
      <c r="AR690" s="1072"/>
      <c r="AS690" s="1072"/>
      <c r="AT690" s="1072"/>
      <c r="AU690" s="1072"/>
      <c r="AV690" s="1072"/>
      <c r="AW690" s="1072"/>
      <c r="AX690" s="1072"/>
      <c r="AY690" s="1072"/>
      <c r="AZ690" s="1072"/>
      <c r="BA690" s="1072"/>
      <c r="BB690" s="1072"/>
      <c r="BC690" s="1072"/>
      <c r="BD690" s="1072"/>
      <c r="BE690" s="1072"/>
      <c r="BF690" s="1072"/>
      <c r="BG690" s="1072"/>
      <c r="BH690" s="1072"/>
      <c r="BI690" s="1072"/>
      <c r="BJ690" s="1072"/>
      <c r="BK690" s="1072"/>
      <c r="BL690" s="1072"/>
      <c r="BM690" s="1072"/>
      <c r="BN690" s="1072"/>
      <c r="BO690" s="1072"/>
      <c r="BP690" s="1072"/>
      <c r="BQ690" s="1072"/>
      <c r="BR690" s="1072"/>
      <c r="BS690" s="1111"/>
      <c r="BT690" s="1072"/>
      <c r="BU690" s="1072"/>
      <c r="BV690" s="1072"/>
      <c r="BW690" s="1072"/>
      <c r="BX690" s="1072"/>
      <c r="BY690" s="1072"/>
      <c r="BZ690" s="1072"/>
      <c r="CA690" s="1072"/>
      <c r="CB690" s="1072"/>
      <c r="CC690" s="1072"/>
      <c r="CD690" s="1072"/>
      <c r="CE690" s="1072"/>
      <c r="CF690" s="1072"/>
      <c r="CG690" s="1072"/>
      <c r="CH690" s="1072"/>
      <c r="CI690" s="1072"/>
      <c r="CJ690" s="1072"/>
      <c r="CK690" s="1072"/>
      <c r="CL690" s="1072"/>
      <c r="CM690" s="1111"/>
      <c r="CN690" s="1111"/>
      <c r="CO690" s="1112"/>
      <c r="CQ690" s="1927"/>
    </row>
    <row r="691" spans="1:95" s="620" customFormat="1">
      <c r="A691" s="1053"/>
      <c r="B691" s="1071"/>
      <c r="C691" s="1047"/>
      <c r="D691" s="1047"/>
      <c r="E691" s="1048"/>
      <c r="F691" s="1066"/>
      <c r="G691" s="1065"/>
      <c r="H691" s="1051"/>
      <c r="I691" s="1072"/>
      <c r="J691" s="1072"/>
      <c r="K691" s="1072"/>
      <c r="L691" s="1072"/>
      <c r="M691" s="1072"/>
      <c r="N691" s="1072"/>
      <c r="O691" s="1072"/>
      <c r="P691" s="1072"/>
      <c r="Q691" s="1072"/>
      <c r="R691" s="1072"/>
      <c r="S691" s="1072"/>
      <c r="T691" s="1072"/>
      <c r="U691" s="1072"/>
      <c r="V691" s="1072"/>
      <c r="W691" s="1072"/>
      <c r="X691" s="1072"/>
      <c r="Y691" s="1072"/>
      <c r="Z691" s="1072"/>
      <c r="AA691" s="1072"/>
      <c r="AB691" s="1111"/>
      <c r="AC691" s="1111"/>
      <c r="AD691" s="1111"/>
      <c r="AE691" s="1111"/>
      <c r="AF691" s="1072"/>
      <c r="AG691" s="1072"/>
      <c r="AH691" s="1072"/>
      <c r="AI691" s="1072"/>
      <c r="AJ691" s="1072"/>
      <c r="AK691" s="1072"/>
      <c r="AL691" s="1072"/>
      <c r="AM691" s="1072"/>
      <c r="AN691" s="1072"/>
      <c r="AO691" s="1072"/>
      <c r="AP691" s="1072"/>
      <c r="AQ691" s="1072"/>
      <c r="AR691" s="1072"/>
      <c r="AS691" s="1072"/>
      <c r="AT691" s="1072"/>
      <c r="AU691" s="1072"/>
      <c r="AV691" s="1072"/>
      <c r="AW691" s="1072"/>
      <c r="AX691" s="1072"/>
      <c r="AY691" s="1072"/>
      <c r="AZ691" s="1072"/>
      <c r="BA691" s="1072"/>
      <c r="BB691" s="1072"/>
      <c r="BC691" s="1072"/>
      <c r="BD691" s="1072"/>
      <c r="BE691" s="1072"/>
      <c r="BF691" s="1072"/>
      <c r="BG691" s="1072"/>
      <c r="BH691" s="1072"/>
      <c r="BI691" s="1072"/>
      <c r="BJ691" s="1072"/>
      <c r="BK691" s="1072"/>
      <c r="BL691" s="1072"/>
      <c r="BM691" s="1072"/>
      <c r="BN691" s="1072"/>
      <c r="BO691" s="1072"/>
      <c r="BP691" s="1072"/>
      <c r="BQ691" s="1072"/>
      <c r="BR691" s="1072"/>
      <c r="BS691" s="1111"/>
      <c r="BT691" s="1072"/>
      <c r="BU691" s="1072"/>
      <c r="BV691" s="1072"/>
      <c r="BW691" s="1072"/>
      <c r="BX691" s="1072"/>
      <c r="BY691" s="1072"/>
      <c r="BZ691" s="1072"/>
      <c r="CA691" s="1072"/>
      <c r="CB691" s="1072"/>
      <c r="CC691" s="1072"/>
      <c r="CD691" s="1072"/>
      <c r="CE691" s="1072"/>
      <c r="CF691" s="1072"/>
      <c r="CG691" s="1072"/>
      <c r="CH691" s="1072"/>
      <c r="CI691" s="1072"/>
      <c r="CJ691" s="1072"/>
      <c r="CK691" s="1072"/>
      <c r="CL691" s="1072"/>
      <c r="CM691" s="1111"/>
      <c r="CN691" s="1111"/>
      <c r="CO691" s="1112"/>
      <c r="CQ691" s="1927"/>
    </row>
    <row r="692" spans="1:95" s="620" customFormat="1">
      <c r="A692" s="1053"/>
      <c r="B692" s="1071"/>
      <c r="C692" s="1047"/>
      <c r="D692" s="1047"/>
      <c r="E692" s="1048"/>
      <c r="F692" s="1066"/>
      <c r="G692" s="1065"/>
      <c r="H692" s="1051"/>
      <c r="I692" s="1072"/>
      <c r="J692" s="1072"/>
      <c r="K692" s="1072"/>
      <c r="L692" s="1072"/>
      <c r="M692" s="1072"/>
      <c r="N692" s="1072"/>
      <c r="O692" s="1072"/>
      <c r="P692" s="1072"/>
      <c r="Q692" s="1072"/>
      <c r="R692" s="1072"/>
      <c r="S692" s="1072"/>
      <c r="T692" s="1072"/>
      <c r="U692" s="1072"/>
      <c r="V692" s="1072"/>
      <c r="W692" s="1072"/>
      <c r="X692" s="1072"/>
      <c r="Y692" s="1072"/>
      <c r="Z692" s="1072"/>
      <c r="AA692" s="1072"/>
      <c r="AB692" s="1111"/>
      <c r="AC692" s="1111"/>
      <c r="AD692" s="1111"/>
      <c r="AE692" s="1111"/>
      <c r="AF692" s="1072"/>
      <c r="AG692" s="1072"/>
      <c r="AH692" s="1072"/>
      <c r="AI692" s="1072"/>
      <c r="AJ692" s="1072"/>
      <c r="AK692" s="1072"/>
      <c r="AL692" s="1072"/>
      <c r="AM692" s="1072"/>
      <c r="AN692" s="1072"/>
      <c r="AO692" s="1072"/>
      <c r="AP692" s="1072"/>
      <c r="AQ692" s="1072"/>
      <c r="AR692" s="1072"/>
      <c r="AS692" s="1072"/>
      <c r="AT692" s="1072"/>
      <c r="AU692" s="1072"/>
      <c r="AV692" s="1072"/>
      <c r="AW692" s="1072"/>
      <c r="AX692" s="1072"/>
      <c r="AY692" s="1072"/>
      <c r="AZ692" s="1072"/>
      <c r="BA692" s="1072"/>
      <c r="BB692" s="1072"/>
      <c r="BC692" s="1072"/>
      <c r="BD692" s="1072"/>
      <c r="BE692" s="1072"/>
      <c r="BF692" s="1072"/>
      <c r="BG692" s="1072"/>
      <c r="BH692" s="1072"/>
      <c r="BI692" s="1072"/>
      <c r="BJ692" s="1072"/>
      <c r="BK692" s="1072"/>
      <c r="BL692" s="1072"/>
      <c r="BM692" s="1072"/>
      <c r="BN692" s="1072"/>
      <c r="BO692" s="1072"/>
      <c r="BP692" s="1072"/>
      <c r="BQ692" s="1072"/>
      <c r="BR692" s="1072"/>
      <c r="BS692" s="1111"/>
      <c r="BT692" s="1072"/>
      <c r="BU692" s="1072"/>
      <c r="BV692" s="1072"/>
      <c r="BW692" s="1072"/>
      <c r="BX692" s="1072"/>
      <c r="BY692" s="1072"/>
      <c r="BZ692" s="1072"/>
      <c r="CA692" s="1072"/>
      <c r="CB692" s="1072"/>
      <c r="CC692" s="1072"/>
      <c r="CD692" s="1072"/>
      <c r="CE692" s="1072"/>
      <c r="CF692" s="1072"/>
      <c r="CG692" s="1072"/>
      <c r="CH692" s="1072"/>
      <c r="CI692" s="1072"/>
      <c r="CJ692" s="1072"/>
      <c r="CK692" s="1072"/>
      <c r="CL692" s="1072"/>
      <c r="CM692" s="1111"/>
      <c r="CN692" s="1111"/>
      <c r="CO692" s="1112"/>
      <c r="CQ692" s="1927"/>
    </row>
    <row r="693" spans="1:95" s="620" customFormat="1">
      <c r="A693" s="1053"/>
      <c r="B693" s="1071"/>
      <c r="C693" s="1047"/>
      <c r="D693" s="1047"/>
      <c r="E693" s="1048"/>
      <c r="F693" s="1066"/>
      <c r="G693" s="1065"/>
      <c r="H693" s="1051"/>
      <c r="I693" s="1072"/>
      <c r="J693" s="1072"/>
      <c r="K693" s="1072"/>
      <c r="L693" s="1072"/>
      <c r="M693" s="1072"/>
      <c r="N693" s="1072"/>
      <c r="O693" s="1072"/>
      <c r="P693" s="1072"/>
      <c r="Q693" s="1072"/>
      <c r="R693" s="1072"/>
      <c r="S693" s="1072"/>
      <c r="T693" s="1072"/>
      <c r="U693" s="1072"/>
      <c r="V693" s="1072"/>
      <c r="W693" s="1072"/>
      <c r="X693" s="1072"/>
      <c r="Y693" s="1072"/>
      <c r="Z693" s="1072"/>
      <c r="AA693" s="1072"/>
      <c r="AB693" s="1111"/>
      <c r="AC693" s="1111"/>
      <c r="AD693" s="1111"/>
      <c r="AE693" s="1111"/>
      <c r="AF693" s="1072"/>
      <c r="AG693" s="1072"/>
      <c r="AH693" s="1072"/>
      <c r="AI693" s="1072"/>
      <c r="AJ693" s="1072"/>
      <c r="AK693" s="1072"/>
      <c r="AL693" s="1072"/>
      <c r="AM693" s="1072"/>
      <c r="AN693" s="1072"/>
      <c r="AO693" s="1072"/>
      <c r="AP693" s="1072"/>
      <c r="AQ693" s="1072"/>
      <c r="AR693" s="1072"/>
      <c r="AS693" s="1072"/>
      <c r="AT693" s="1072"/>
      <c r="AU693" s="1072"/>
      <c r="AV693" s="1072"/>
      <c r="AW693" s="1072"/>
      <c r="AX693" s="1072"/>
      <c r="AY693" s="1072"/>
      <c r="AZ693" s="1072"/>
      <c r="BA693" s="1072"/>
      <c r="BB693" s="1072"/>
      <c r="BC693" s="1072"/>
      <c r="BD693" s="1072"/>
      <c r="BE693" s="1072"/>
      <c r="BF693" s="1072"/>
      <c r="BG693" s="1072"/>
      <c r="BH693" s="1072"/>
      <c r="BI693" s="1072"/>
      <c r="BJ693" s="1072"/>
      <c r="BK693" s="1072"/>
      <c r="BL693" s="1072"/>
      <c r="BM693" s="1072"/>
      <c r="BN693" s="1072"/>
      <c r="BO693" s="1072"/>
      <c r="BP693" s="1072"/>
      <c r="BQ693" s="1072"/>
      <c r="BR693" s="1072"/>
      <c r="BS693" s="1111"/>
      <c r="BT693" s="1072"/>
      <c r="BU693" s="1072"/>
      <c r="BV693" s="1072"/>
      <c r="BW693" s="1072"/>
      <c r="BX693" s="1072"/>
      <c r="BY693" s="1072"/>
      <c r="BZ693" s="1072"/>
      <c r="CA693" s="1072"/>
      <c r="CB693" s="1072"/>
      <c r="CC693" s="1072"/>
      <c r="CD693" s="1072"/>
      <c r="CE693" s="1072"/>
      <c r="CF693" s="1072"/>
      <c r="CG693" s="1072"/>
      <c r="CH693" s="1072"/>
      <c r="CI693" s="1072"/>
      <c r="CJ693" s="1072"/>
      <c r="CK693" s="1072"/>
      <c r="CL693" s="1072"/>
      <c r="CM693" s="1111"/>
      <c r="CN693" s="1111"/>
      <c r="CO693" s="1112"/>
      <c r="CQ693" s="1927"/>
    </row>
    <row r="694" spans="1:95" s="620" customFormat="1">
      <c r="A694" s="1053"/>
      <c r="B694" s="1071"/>
      <c r="C694" s="1047"/>
      <c r="D694" s="1047"/>
      <c r="E694" s="1048"/>
      <c r="F694" s="1066"/>
      <c r="G694" s="1065"/>
      <c r="H694" s="1051"/>
      <c r="I694" s="1072"/>
      <c r="J694" s="1072"/>
      <c r="K694" s="1072"/>
      <c r="L694" s="1072"/>
      <c r="M694" s="1072"/>
      <c r="N694" s="1072"/>
      <c r="O694" s="1072"/>
      <c r="P694" s="1072"/>
      <c r="Q694" s="1072"/>
      <c r="R694" s="1072"/>
      <c r="S694" s="1072"/>
      <c r="T694" s="1072"/>
      <c r="U694" s="1072"/>
      <c r="V694" s="1072"/>
      <c r="W694" s="1072"/>
      <c r="X694" s="1072"/>
      <c r="Y694" s="1072"/>
      <c r="Z694" s="1072"/>
      <c r="AA694" s="1072"/>
      <c r="AB694" s="1111"/>
      <c r="AC694" s="1111"/>
      <c r="AD694" s="1111"/>
      <c r="AE694" s="1111"/>
      <c r="AF694" s="1072"/>
      <c r="AG694" s="1072"/>
      <c r="AH694" s="1072"/>
      <c r="AI694" s="1072"/>
      <c r="AJ694" s="1072"/>
      <c r="AK694" s="1072"/>
      <c r="AL694" s="1072"/>
      <c r="AM694" s="1072"/>
      <c r="AN694" s="1072"/>
      <c r="AO694" s="1072"/>
      <c r="AP694" s="1072"/>
      <c r="AQ694" s="1072"/>
      <c r="AR694" s="1072"/>
      <c r="AS694" s="1072"/>
      <c r="AT694" s="1072"/>
      <c r="AU694" s="1072"/>
      <c r="AV694" s="1072"/>
      <c r="AW694" s="1072"/>
      <c r="AX694" s="1072"/>
      <c r="AY694" s="1072"/>
      <c r="AZ694" s="1072"/>
      <c r="BA694" s="1072"/>
      <c r="BB694" s="1072"/>
      <c r="BC694" s="1072"/>
      <c r="BD694" s="1072"/>
      <c r="BE694" s="1072"/>
      <c r="BF694" s="1072"/>
      <c r="BG694" s="1072"/>
      <c r="BH694" s="1072"/>
      <c r="BI694" s="1072"/>
      <c r="BJ694" s="1072"/>
      <c r="BK694" s="1072"/>
      <c r="BL694" s="1072"/>
      <c r="BM694" s="1072"/>
      <c r="BN694" s="1072"/>
      <c r="BO694" s="1072"/>
      <c r="BP694" s="1072"/>
      <c r="BQ694" s="1072"/>
      <c r="BR694" s="1072"/>
      <c r="BS694" s="1111"/>
      <c r="BT694" s="1072"/>
      <c r="BU694" s="1072"/>
      <c r="BV694" s="1072"/>
      <c r="BW694" s="1072"/>
      <c r="BX694" s="1072"/>
      <c r="BY694" s="1072"/>
      <c r="BZ694" s="1072"/>
      <c r="CA694" s="1072"/>
      <c r="CB694" s="1072"/>
      <c r="CC694" s="1072"/>
      <c r="CD694" s="1072"/>
      <c r="CE694" s="1072"/>
      <c r="CF694" s="1072"/>
      <c r="CG694" s="1072"/>
      <c r="CH694" s="1072"/>
      <c r="CI694" s="1072"/>
      <c r="CJ694" s="1072"/>
      <c r="CK694" s="1072"/>
      <c r="CL694" s="1072"/>
      <c r="CM694" s="1111"/>
      <c r="CN694" s="1111"/>
      <c r="CO694" s="1112"/>
      <c r="CQ694" s="1927"/>
    </row>
    <row r="695" spans="1:95" s="620" customFormat="1">
      <c r="A695" s="1053"/>
      <c r="B695" s="1071"/>
      <c r="C695" s="1047"/>
      <c r="D695" s="1047"/>
      <c r="E695" s="1048"/>
      <c r="F695" s="1066"/>
      <c r="G695" s="1065"/>
      <c r="H695" s="1051"/>
      <c r="I695" s="1072"/>
      <c r="J695" s="1072"/>
      <c r="K695" s="1072"/>
      <c r="L695" s="1072"/>
      <c r="M695" s="1072"/>
      <c r="N695" s="1072"/>
      <c r="O695" s="1072"/>
      <c r="P695" s="1072"/>
      <c r="Q695" s="1072"/>
      <c r="R695" s="1072"/>
      <c r="S695" s="1072"/>
      <c r="T695" s="1072"/>
      <c r="U695" s="1072"/>
      <c r="V695" s="1072"/>
      <c r="W695" s="1072"/>
      <c r="X695" s="1072"/>
      <c r="Y695" s="1072"/>
      <c r="Z695" s="1072"/>
      <c r="AA695" s="1072"/>
      <c r="AB695" s="1111"/>
      <c r="AC695" s="1111"/>
      <c r="AD695" s="1111"/>
      <c r="AE695" s="1111"/>
      <c r="AF695" s="1072"/>
      <c r="AG695" s="1072"/>
      <c r="AH695" s="1072"/>
      <c r="AI695" s="1072"/>
      <c r="AJ695" s="1072"/>
      <c r="AK695" s="1072"/>
      <c r="AL695" s="1072"/>
      <c r="AM695" s="1072"/>
      <c r="AN695" s="1072"/>
      <c r="AO695" s="1072"/>
      <c r="AP695" s="1072"/>
      <c r="AQ695" s="1072"/>
      <c r="AR695" s="1072"/>
      <c r="AS695" s="1072"/>
      <c r="AT695" s="1072"/>
      <c r="AU695" s="1072"/>
      <c r="AV695" s="1072"/>
      <c r="AW695" s="1072"/>
      <c r="AX695" s="1072"/>
      <c r="AY695" s="1072"/>
      <c r="AZ695" s="1072"/>
      <c r="BA695" s="1072"/>
      <c r="BB695" s="1072"/>
      <c r="BC695" s="1072"/>
      <c r="BD695" s="1072"/>
      <c r="BE695" s="1072"/>
      <c r="BF695" s="1072"/>
      <c r="BG695" s="1072"/>
      <c r="BH695" s="1072"/>
      <c r="BI695" s="1072"/>
      <c r="BJ695" s="1072"/>
      <c r="BK695" s="1072"/>
      <c r="BL695" s="1072"/>
      <c r="BM695" s="1072"/>
      <c r="BN695" s="1072"/>
      <c r="BO695" s="1072"/>
      <c r="BP695" s="1072"/>
      <c r="BQ695" s="1072"/>
      <c r="BR695" s="1072"/>
      <c r="BS695" s="1111"/>
      <c r="BT695" s="1072"/>
      <c r="BU695" s="1072"/>
      <c r="BV695" s="1072"/>
      <c r="BW695" s="1072"/>
      <c r="BX695" s="1072"/>
      <c r="BY695" s="1072"/>
      <c r="BZ695" s="1072"/>
      <c r="CA695" s="1072"/>
      <c r="CB695" s="1072"/>
      <c r="CC695" s="1072"/>
      <c r="CD695" s="1072"/>
      <c r="CE695" s="1072"/>
      <c r="CF695" s="1072"/>
      <c r="CG695" s="1072"/>
      <c r="CH695" s="1072"/>
      <c r="CI695" s="1072"/>
      <c r="CJ695" s="1072"/>
      <c r="CK695" s="1072"/>
      <c r="CL695" s="1072"/>
      <c r="CM695" s="1111"/>
      <c r="CN695" s="1111"/>
      <c r="CO695" s="1112"/>
      <c r="CQ695" s="1927"/>
    </row>
    <row r="696" spans="1:95" s="620" customFormat="1">
      <c r="A696" s="1053"/>
      <c r="B696" s="1071"/>
      <c r="C696" s="1047"/>
      <c r="D696" s="1047"/>
      <c r="E696" s="1048"/>
      <c r="F696" s="1066"/>
      <c r="G696" s="1065"/>
      <c r="H696" s="1051"/>
      <c r="I696" s="1072"/>
      <c r="J696" s="1072"/>
      <c r="K696" s="1072"/>
      <c r="L696" s="1072"/>
      <c r="M696" s="1072"/>
      <c r="N696" s="1072"/>
      <c r="O696" s="1072"/>
      <c r="P696" s="1072"/>
      <c r="Q696" s="1072"/>
      <c r="R696" s="1072"/>
      <c r="S696" s="1072"/>
      <c r="T696" s="1072"/>
      <c r="U696" s="1072"/>
      <c r="V696" s="1072"/>
      <c r="W696" s="1072"/>
      <c r="X696" s="1072"/>
      <c r="Y696" s="1072"/>
      <c r="Z696" s="1072"/>
      <c r="AA696" s="1072"/>
      <c r="AB696" s="1111"/>
      <c r="AC696" s="1111"/>
      <c r="AD696" s="1111"/>
      <c r="AE696" s="1111"/>
      <c r="AF696" s="1072"/>
      <c r="AG696" s="1072"/>
      <c r="AH696" s="1072"/>
      <c r="AI696" s="1072"/>
      <c r="AJ696" s="1072"/>
      <c r="AK696" s="1072"/>
      <c r="AL696" s="1072"/>
      <c r="AM696" s="1072"/>
      <c r="AN696" s="1072"/>
      <c r="AO696" s="1072"/>
      <c r="AP696" s="1072"/>
      <c r="AQ696" s="1072"/>
      <c r="AR696" s="1072"/>
      <c r="AS696" s="1072"/>
      <c r="AT696" s="1072"/>
      <c r="AU696" s="1072"/>
      <c r="AV696" s="1072"/>
      <c r="AW696" s="1072"/>
      <c r="AX696" s="1072"/>
      <c r="AY696" s="1072"/>
      <c r="AZ696" s="1072"/>
      <c r="BA696" s="1072"/>
      <c r="BB696" s="1072"/>
      <c r="BC696" s="1072"/>
      <c r="BD696" s="1072"/>
      <c r="BE696" s="1072"/>
      <c r="BF696" s="1072"/>
      <c r="BG696" s="1072"/>
      <c r="BH696" s="1072"/>
      <c r="BI696" s="1072"/>
      <c r="BJ696" s="1072"/>
      <c r="BK696" s="1072"/>
      <c r="BL696" s="1072"/>
      <c r="BM696" s="1072"/>
      <c r="BN696" s="1072"/>
      <c r="BO696" s="1072"/>
      <c r="BP696" s="1072"/>
      <c r="BQ696" s="1072"/>
      <c r="BR696" s="1072"/>
      <c r="BS696" s="1111"/>
      <c r="BT696" s="1072"/>
      <c r="BU696" s="1072"/>
      <c r="BV696" s="1072"/>
      <c r="BW696" s="1072"/>
      <c r="BX696" s="1072"/>
      <c r="BY696" s="1072"/>
      <c r="BZ696" s="1072"/>
      <c r="CA696" s="1072"/>
      <c r="CB696" s="1072"/>
      <c r="CC696" s="1072"/>
      <c r="CD696" s="1072"/>
      <c r="CE696" s="1072"/>
      <c r="CF696" s="1072"/>
      <c r="CG696" s="1072"/>
      <c r="CH696" s="1072"/>
      <c r="CI696" s="1072"/>
      <c r="CJ696" s="1072"/>
      <c r="CK696" s="1072"/>
      <c r="CL696" s="1072"/>
      <c r="CM696" s="1111"/>
      <c r="CN696" s="1111"/>
      <c r="CO696" s="1112"/>
      <c r="CQ696" s="1927"/>
    </row>
    <row r="697" spans="1:95" s="620" customFormat="1">
      <c r="A697" s="1053"/>
      <c r="B697" s="1071"/>
      <c r="C697" s="1047"/>
      <c r="D697" s="1047"/>
      <c r="E697" s="1048"/>
      <c r="F697" s="1066"/>
      <c r="G697" s="1065"/>
      <c r="H697" s="1051"/>
      <c r="I697" s="1072"/>
      <c r="J697" s="1072"/>
      <c r="K697" s="1072"/>
      <c r="L697" s="1072"/>
      <c r="M697" s="1072"/>
      <c r="N697" s="1072"/>
      <c r="O697" s="1072"/>
      <c r="P697" s="1072"/>
      <c r="Q697" s="1072"/>
      <c r="R697" s="1072"/>
      <c r="S697" s="1072"/>
      <c r="T697" s="1072"/>
      <c r="U697" s="1072"/>
      <c r="V697" s="1072"/>
      <c r="W697" s="1072"/>
      <c r="X697" s="1072"/>
      <c r="Y697" s="1072"/>
      <c r="Z697" s="1072"/>
      <c r="AA697" s="1072"/>
      <c r="AB697" s="1111"/>
      <c r="AC697" s="1111"/>
      <c r="AD697" s="1111"/>
      <c r="AE697" s="1111"/>
      <c r="AF697" s="1072"/>
      <c r="AG697" s="1072"/>
      <c r="AH697" s="1072"/>
      <c r="AI697" s="1072"/>
      <c r="AJ697" s="1072"/>
      <c r="AK697" s="1072"/>
      <c r="AL697" s="1072"/>
      <c r="AM697" s="1072"/>
      <c r="AN697" s="1072"/>
      <c r="AO697" s="1072"/>
      <c r="AP697" s="1072"/>
      <c r="AQ697" s="1072"/>
      <c r="AR697" s="1072"/>
      <c r="AS697" s="1072"/>
      <c r="AT697" s="1072"/>
      <c r="AU697" s="1072"/>
      <c r="AV697" s="1072"/>
      <c r="AW697" s="1072"/>
      <c r="AX697" s="1072"/>
      <c r="AY697" s="1072"/>
      <c r="AZ697" s="1072"/>
      <c r="BA697" s="1072"/>
      <c r="BB697" s="1072"/>
      <c r="BC697" s="1072"/>
      <c r="BD697" s="1072"/>
      <c r="BE697" s="1072"/>
      <c r="BF697" s="1072"/>
      <c r="BG697" s="1072"/>
      <c r="BH697" s="1072"/>
      <c r="BI697" s="1072"/>
      <c r="BJ697" s="1072"/>
      <c r="BK697" s="1072"/>
      <c r="BL697" s="1072"/>
      <c r="BM697" s="1072"/>
      <c r="BN697" s="1072"/>
      <c r="BO697" s="1072"/>
      <c r="BP697" s="1072"/>
      <c r="BQ697" s="1072"/>
      <c r="BR697" s="1072"/>
      <c r="BS697" s="1111"/>
      <c r="BT697" s="1072"/>
      <c r="BU697" s="1072"/>
      <c r="BV697" s="1072"/>
      <c r="BW697" s="1072"/>
      <c r="BX697" s="1072"/>
      <c r="BY697" s="1072"/>
      <c r="BZ697" s="1072"/>
      <c r="CA697" s="1072"/>
      <c r="CB697" s="1072"/>
      <c r="CC697" s="1072"/>
      <c r="CD697" s="1072"/>
      <c r="CE697" s="1072"/>
      <c r="CF697" s="1072"/>
      <c r="CG697" s="1072"/>
      <c r="CH697" s="1072"/>
      <c r="CI697" s="1072"/>
      <c r="CJ697" s="1072"/>
      <c r="CK697" s="1072"/>
      <c r="CL697" s="1072"/>
      <c r="CM697" s="1111"/>
      <c r="CN697" s="1111"/>
      <c r="CO697" s="1112"/>
      <c r="CQ697" s="1927"/>
    </row>
    <row r="698" spans="1:95" s="620" customFormat="1">
      <c r="A698" s="1053"/>
      <c r="B698" s="1071"/>
      <c r="C698" s="1047"/>
      <c r="D698" s="1047"/>
      <c r="E698" s="1048"/>
      <c r="F698" s="1066"/>
      <c r="G698" s="1065"/>
      <c r="H698" s="1051"/>
      <c r="I698" s="1072"/>
      <c r="J698" s="1072"/>
      <c r="K698" s="1072"/>
      <c r="L698" s="1072"/>
      <c r="M698" s="1072"/>
      <c r="N698" s="1072"/>
      <c r="O698" s="1072"/>
      <c r="P698" s="1072"/>
      <c r="Q698" s="1072"/>
      <c r="R698" s="1072"/>
      <c r="S698" s="1072"/>
      <c r="T698" s="1072"/>
      <c r="U698" s="1072"/>
      <c r="V698" s="1072"/>
      <c r="W698" s="1072"/>
      <c r="X698" s="1072"/>
      <c r="Y698" s="1072"/>
      <c r="Z698" s="1072"/>
      <c r="AA698" s="1072"/>
      <c r="AB698" s="1111"/>
      <c r="AC698" s="1111"/>
      <c r="AD698" s="1111"/>
      <c r="AE698" s="1111"/>
      <c r="AF698" s="1072"/>
      <c r="AG698" s="1072"/>
      <c r="AH698" s="1072"/>
      <c r="AI698" s="1072"/>
      <c r="AJ698" s="1072"/>
      <c r="AK698" s="1072"/>
      <c r="AL698" s="1072"/>
      <c r="AM698" s="1072"/>
      <c r="AN698" s="1072"/>
      <c r="AO698" s="1072"/>
      <c r="AP698" s="1072"/>
      <c r="AQ698" s="1072"/>
      <c r="AR698" s="1072"/>
      <c r="AS698" s="1072"/>
      <c r="AT698" s="1072"/>
      <c r="AU698" s="1072"/>
      <c r="AV698" s="1072"/>
      <c r="AW698" s="1072"/>
      <c r="AX698" s="1072"/>
      <c r="AY698" s="1072"/>
      <c r="AZ698" s="1072"/>
      <c r="BA698" s="1072"/>
      <c r="BB698" s="1072"/>
      <c r="BC698" s="1072"/>
      <c r="BD698" s="1072"/>
      <c r="BE698" s="1072"/>
      <c r="BF698" s="1072"/>
      <c r="BG698" s="1072"/>
      <c r="BH698" s="1072"/>
      <c r="BI698" s="1072"/>
      <c r="BJ698" s="1072"/>
      <c r="BK698" s="1072"/>
      <c r="BL698" s="1072"/>
      <c r="BM698" s="1072"/>
      <c r="BN698" s="1072"/>
      <c r="BO698" s="1072"/>
      <c r="BP698" s="1072"/>
      <c r="BQ698" s="1072"/>
      <c r="BR698" s="1072"/>
      <c r="BS698" s="1111"/>
      <c r="BT698" s="1072"/>
      <c r="BU698" s="1072"/>
      <c r="BV698" s="1072"/>
      <c r="BW698" s="1072"/>
      <c r="BX698" s="1072"/>
      <c r="BY698" s="1072"/>
      <c r="BZ698" s="1072"/>
      <c r="CA698" s="1072"/>
      <c r="CB698" s="1072"/>
      <c r="CC698" s="1072"/>
      <c r="CD698" s="1072"/>
      <c r="CE698" s="1072"/>
      <c r="CF698" s="1072"/>
      <c r="CG698" s="1072"/>
      <c r="CH698" s="1072"/>
      <c r="CI698" s="1072"/>
      <c r="CJ698" s="1072"/>
      <c r="CK698" s="1072"/>
      <c r="CL698" s="1072"/>
      <c r="CM698" s="1111"/>
      <c r="CN698" s="1111"/>
      <c r="CO698" s="1112"/>
      <c r="CQ698" s="1927"/>
    </row>
    <row r="699" spans="1:95" s="620" customFormat="1">
      <c r="A699" s="1053"/>
      <c r="B699" s="1071"/>
      <c r="C699" s="1047"/>
      <c r="D699" s="1047"/>
      <c r="E699" s="1048"/>
      <c r="F699" s="1066"/>
      <c r="G699" s="1065"/>
      <c r="H699" s="1051"/>
      <c r="I699" s="1072"/>
      <c r="J699" s="1072"/>
      <c r="K699" s="1072"/>
      <c r="L699" s="1072"/>
      <c r="M699" s="1072"/>
      <c r="N699" s="1072"/>
      <c r="O699" s="1072"/>
      <c r="P699" s="1072"/>
      <c r="Q699" s="1072"/>
      <c r="R699" s="1072"/>
      <c r="S699" s="1072"/>
      <c r="T699" s="1072"/>
      <c r="U699" s="1072"/>
      <c r="V699" s="1072"/>
      <c r="W699" s="1072"/>
      <c r="X699" s="1072"/>
      <c r="Y699" s="1072"/>
      <c r="Z699" s="1072"/>
      <c r="AA699" s="1072"/>
      <c r="AB699" s="1111"/>
      <c r="AC699" s="1111"/>
      <c r="AD699" s="1111"/>
      <c r="AE699" s="1111"/>
      <c r="AF699" s="1072"/>
      <c r="AG699" s="1072"/>
      <c r="AH699" s="1072"/>
      <c r="AI699" s="1072"/>
      <c r="AJ699" s="1072"/>
      <c r="AK699" s="1072"/>
      <c r="AL699" s="1072"/>
      <c r="AM699" s="1072"/>
      <c r="AN699" s="1072"/>
      <c r="AO699" s="1072"/>
      <c r="AP699" s="1072"/>
      <c r="AQ699" s="1072"/>
      <c r="AR699" s="1072"/>
      <c r="AS699" s="1072"/>
      <c r="AT699" s="1072"/>
      <c r="AU699" s="1072"/>
      <c r="AV699" s="1072"/>
      <c r="AW699" s="1072"/>
      <c r="AX699" s="1072"/>
      <c r="AY699" s="1072"/>
      <c r="AZ699" s="1072"/>
      <c r="BA699" s="1072"/>
      <c r="BB699" s="1072"/>
      <c r="BC699" s="1072"/>
      <c r="BD699" s="1072"/>
      <c r="BE699" s="1072"/>
      <c r="BF699" s="1072"/>
      <c r="BG699" s="1072"/>
      <c r="BH699" s="1072"/>
      <c r="BI699" s="1072"/>
      <c r="BJ699" s="1072"/>
      <c r="BK699" s="1072"/>
      <c r="BL699" s="1072"/>
      <c r="BM699" s="1072"/>
      <c r="BN699" s="1072"/>
      <c r="BO699" s="1072"/>
      <c r="BP699" s="1072"/>
      <c r="BQ699" s="1072"/>
      <c r="BR699" s="1072"/>
      <c r="BS699" s="1111"/>
      <c r="BT699" s="1072"/>
      <c r="BU699" s="1072"/>
      <c r="BV699" s="1072"/>
      <c r="BW699" s="1072"/>
      <c r="BX699" s="1072"/>
      <c r="BY699" s="1072"/>
      <c r="BZ699" s="1072"/>
      <c r="CA699" s="1072"/>
      <c r="CB699" s="1072"/>
      <c r="CC699" s="1072"/>
      <c r="CD699" s="1072"/>
      <c r="CE699" s="1072"/>
      <c r="CF699" s="1072"/>
      <c r="CG699" s="1072"/>
      <c r="CH699" s="1072"/>
      <c r="CI699" s="1072"/>
      <c r="CJ699" s="1072"/>
      <c r="CK699" s="1072"/>
      <c r="CL699" s="1072"/>
      <c r="CM699" s="1111"/>
      <c r="CN699" s="1111"/>
      <c r="CO699" s="1112"/>
      <c r="CQ699" s="1927"/>
    </row>
    <row r="700" spans="1:95" s="620" customFormat="1">
      <c r="A700" s="1053"/>
      <c r="B700" s="1071"/>
      <c r="C700" s="1047"/>
      <c r="D700" s="1047"/>
      <c r="E700" s="1048"/>
      <c r="F700" s="1066"/>
      <c r="G700" s="1065"/>
      <c r="H700" s="1051"/>
      <c r="I700" s="1072"/>
      <c r="J700" s="1072"/>
      <c r="K700" s="1072"/>
      <c r="L700" s="1072"/>
      <c r="M700" s="1072"/>
      <c r="N700" s="1072"/>
      <c r="O700" s="1072"/>
      <c r="P700" s="1072"/>
      <c r="Q700" s="1072"/>
      <c r="R700" s="1072"/>
      <c r="S700" s="1072"/>
      <c r="T700" s="1072"/>
      <c r="U700" s="1072"/>
      <c r="V700" s="1072"/>
      <c r="W700" s="1072"/>
      <c r="X700" s="1072"/>
      <c r="Y700" s="1072"/>
      <c r="Z700" s="1072"/>
      <c r="AA700" s="1072"/>
      <c r="AB700" s="1111"/>
      <c r="AC700" s="1111"/>
      <c r="AD700" s="1111"/>
      <c r="AE700" s="1111"/>
      <c r="AF700" s="1072"/>
      <c r="AG700" s="1072"/>
      <c r="AH700" s="1072"/>
      <c r="AI700" s="1072"/>
      <c r="AJ700" s="1072"/>
      <c r="AK700" s="1072"/>
      <c r="AL700" s="1072"/>
      <c r="AM700" s="1072"/>
      <c r="AN700" s="1072"/>
      <c r="AO700" s="1072"/>
      <c r="AP700" s="1072"/>
      <c r="AQ700" s="1072"/>
      <c r="AR700" s="1072"/>
      <c r="AS700" s="1072"/>
      <c r="AT700" s="1072"/>
      <c r="AU700" s="1072"/>
      <c r="AV700" s="1072"/>
      <c r="AW700" s="1072"/>
      <c r="AX700" s="1072"/>
      <c r="AY700" s="1072"/>
      <c r="AZ700" s="1072"/>
      <c r="BA700" s="1072"/>
      <c r="BB700" s="1072"/>
      <c r="BC700" s="1072"/>
      <c r="BD700" s="1072"/>
      <c r="BE700" s="1072"/>
      <c r="BF700" s="1072"/>
      <c r="BG700" s="1072"/>
      <c r="BH700" s="1072"/>
      <c r="BI700" s="1072"/>
      <c r="BJ700" s="1072"/>
      <c r="BK700" s="1072"/>
      <c r="BL700" s="1072"/>
      <c r="BM700" s="1072"/>
      <c r="BN700" s="1072"/>
      <c r="BO700" s="1072"/>
      <c r="BP700" s="1072"/>
      <c r="BQ700" s="1072"/>
      <c r="BR700" s="1072"/>
      <c r="BS700" s="1111"/>
      <c r="BT700" s="1072"/>
      <c r="BU700" s="1072"/>
      <c r="BV700" s="1072"/>
      <c r="BW700" s="1072"/>
      <c r="BX700" s="1072"/>
      <c r="BY700" s="1072"/>
      <c r="BZ700" s="1072"/>
      <c r="CA700" s="1072"/>
      <c r="CB700" s="1072"/>
      <c r="CC700" s="1072"/>
      <c r="CD700" s="1072"/>
      <c r="CE700" s="1072"/>
      <c r="CF700" s="1072"/>
      <c r="CG700" s="1072"/>
      <c r="CH700" s="1072"/>
      <c r="CI700" s="1072"/>
      <c r="CJ700" s="1072"/>
      <c r="CK700" s="1072"/>
      <c r="CL700" s="1072"/>
      <c r="CM700" s="1111"/>
      <c r="CN700" s="1111"/>
      <c r="CO700" s="1112"/>
      <c r="CQ700" s="1927"/>
    </row>
    <row r="701" spans="1:95" s="620" customFormat="1">
      <c r="A701" s="1053"/>
      <c r="B701" s="1071"/>
      <c r="C701" s="1047"/>
      <c r="D701" s="1047"/>
      <c r="E701" s="1048"/>
      <c r="F701" s="1066"/>
      <c r="G701" s="1065"/>
      <c r="H701" s="1051"/>
      <c r="I701" s="1072"/>
      <c r="J701" s="1072"/>
      <c r="K701" s="1072"/>
      <c r="L701" s="1072"/>
      <c r="M701" s="1072"/>
      <c r="N701" s="1072"/>
      <c r="O701" s="1072"/>
      <c r="P701" s="1072"/>
      <c r="Q701" s="1072"/>
      <c r="R701" s="1072"/>
      <c r="S701" s="1072"/>
      <c r="T701" s="1072"/>
      <c r="U701" s="1072"/>
      <c r="V701" s="1072"/>
      <c r="W701" s="1072"/>
      <c r="X701" s="1072"/>
      <c r="Y701" s="1072"/>
      <c r="Z701" s="1072"/>
      <c r="AA701" s="1072"/>
      <c r="AB701" s="1111"/>
      <c r="AC701" s="1111"/>
      <c r="AD701" s="1111"/>
      <c r="AE701" s="1111"/>
      <c r="AF701" s="1072"/>
      <c r="AG701" s="1072"/>
      <c r="AH701" s="1072"/>
      <c r="AI701" s="1072"/>
      <c r="AJ701" s="1072"/>
      <c r="AK701" s="1072"/>
      <c r="AL701" s="1072"/>
      <c r="AM701" s="1072"/>
      <c r="AN701" s="1072"/>
      <c r="AO701" s="1072"/>
      <c r="AP701" s="1072"/>
      <c r="AQ701" s="1072"/>
      <c r="AR701" s="1072"/>
      <c r="AS701" s="1072"/>
      <c r="AT701" s="1072"/>
      <c r="AU701" s="1072"/>
      <c r="AV701" s="1072"/>
      <c r="AW701" s="1072"/>
      <c r="AX701" s="1072"/>
      <c r="AY701" s="1072"/>
      <c r="AZ701" s="1072"/>
      <c r="BA701" s="1072"/>
      <c r="BB701" s="1072"/>
      <c r="BC701" s="1072"/>
      <c r="BD701" s="1072"/>
      <c r="BE701" s="1072"/>
      <c r="BF701" s="1072"/>
      <c r="BG701" s="1072"/>
      <c r="BH701" s="1072"/>
      <c r="BI701" s="1072"/>
      <c r="BJ701" s="1072"/>
      <c r="BK701" s="1072"/>
      <c r="BL701" s="1072"/>
      <c r="BM701" s="1072"/>
      <c r="BN701" s="1072"/>
      <c r="BO701" s="1072"/>
      <c r="BP701" s="1072"/>
      <c r="BQ701" s="1072"/>
      <c r="BR701" s="1072"/>
      <c r="BS701" s="1111"/>
      <c r="BT701" s="1072"/>
      <c r="BU701" s="1072"/>
      <c r="BV701" s="1072"/>
      <c r="BW701" s="1072"/>
      <c r="BX701" s="1072"/>
      <c r="BY701" s="1072"/>
      <c r="BZ701" s="1072"/>
      <c r="CA701" s="1072"/>
      <c r="CB701" s="1072"/>
      <c r="CC701" s="1072"/>
      <c r="CD701" s="1072"/>
      <c r="CE701" s="1072"/>
      <c r="CF701" s="1072"/>
      <c r="CG701" s="1072"/>
      <c r="CH701" s="1072"/>
      <c r="CI701" s="1072"/>
      <c r="CJ701" s="1072"/>
      <c r="CK701" s="1072"/>
      <c r="CL701" s="1072"/>
      <c r="CM701" s="1111"/>
      <c r="CN701" s="1111"/>
      <c r="CO701" s="1112"/>
      <c r="CQ701" s="1927"/>
    </row>
    <row r="702" spans="1:95" s="620" customFormat="1">
      <c r="A702" s="1053"/>
      <c r="B702" s="1071"/>
      <c r="C702" s="1047"/>
      <c r="D702" s="1047"/>
      <c r="E702" s="1048"/>
      <c r="F702" s="1066"/>
      <c r="G702" s="1065"/>
      <c r="H702" s="1051"/>
      <c r="I702" s="1072"/>
      <c r="J702" s="1072"/>
      <c r="K702" s="1072"/>
      <c r="L702" s="1072"/>
      <c r="M702" s="1072"/>
      <c r="N702" s="1072"/>
      <c r="O702" s="1072"/>
      <c r="P702" s="1072"/>
      <c r="Q702" s="1072"/>
      <c r="R702" s="1072"/>
      <c r="S702" s="1072"/>
      <c r="T702" s="1072"/>
      <c r="U702" s="1072"/>
      <c r="V702" s="1072"/>
      <c r="W702" s="1072"/>
      <c r="X702" s="1072"/>
      <c r="Y702" s="1072"/>
      <c r="Z702" s="1072"/>
      <c r="AA702" s="1072"/>
      <c r="AB702" s="1111"/>
      <c r="AC702" s="1111"/>
      <c r="AD702" s="1111"/>
      <c r="AE702" s="1111"/>
      <c r="AF702" s="1072"/>
      <c r="AG702" s="1072"/>
      <c r="AH702" s="1072"/>
      <c r="AI702" s="1072"/>
      <c r="AJ702" s="1072"/>
      <c r="AK702" s="1072"/>
      <c r="AL702" s="1072"/>
      <c r="AM702" s="1072"/>
      <c r="AN702" s="1072"/>
      <c r="AO702" s="1072"/>
      <c r="AP702" s="1072"/>
      <c r="AQ702" s="1072"/>
      <c r="AR702" s="1072"/>
      <c r="AS702" s="1072"/>
      <c r="AT702" s="1072"/>
      <c r="AU702" s="1072"/>
      <c r="AV702" s="1072"/>
      <c r="AW702" s="1072"/>
      <c r="AX702" s="1072"/>
      <c r="AY702" s="1072"/>
      <c r="AZ702" s="1072"/>
      <c r="BA702" s="1072"/>
      <c r="BB702" s="1072"/>
      <c r="BC702" s="1072"/>
      <c r="BD702" s="1072"/>
      <c r="BE702" s="1072"/>
      <c r="BF702" s="1072"/>
      <c r="BG702" s="1072"/>
      <c r="BH702" s="1072"/>
      <c r="BI702" s="1072"/>
      <c r="BJ702" s="1072"/>
      <c r="BK702" s="1072"/>
      <c r="BL702" s="1072"/>
      <c r="BM702" s="1072"/>
      <c r="BN702" s="1072"/>
      <c r="BO702" s="1072"/>
      <c r="BP702" s="1072"/>
      <c r="BQ702" s="1072"/>
      <c r="BR702" s="1072"/>
      <c r="BS702" s="1111"/>
      <c r="BT702" s="1072"/>
      <c r="BU702" s="1072"/>
      <c r="BV702" s="1072"/>
      <c r="BW702" s="1072"/>
      <c r="BX702" s="1072"/>
      <c r="BY702" s="1072"/>
      <c r="BZ702" s="1072"/>
      <c r="CA702" s="1072"/>
      <c r="CB702" s="1072"/>
      <c r="CC702" s="1072"/>
      <c r="CD702" s="1072"/>
      <c r="CE702" s="1072"/>
      <c r="CF702" s="1072"/>
      <c r="CG702" s="1072"/>
      <c r="CH702" s="1072"/>
      <c r="CI702" s="1072"/>
      <c r="CJ702" s="1072"/>
      <c r="CK702" s="1072"/>
      <c r="CL702" s="1072"/>
      <c r="CM702" s="1111"/>
      <c r="CN702" s="1111"/>
      <c r="CO702" s="1112"/>
      <c r="CQ702" s="1927"/>
    </row>
    <row r="703" spans="1:95" s="620" customFormat="1">
      <c r="A703" s="1053"/>
      <c r="B703" s="1071"/>
      <c r="C703" s="1047"/>
      <c r="D703" s="1047"/>
      <c r="E703" s="1048"/>
      <c r="F703" s="1066"/>
      <c r="G703" s="1065"/>
      <c r="H703" s="1051"/>
      <c r="I703" s="1072"/>
      <c r="J703" s="1072"/>
      <c r="K703" s="1072"/>
      <c r="L703" s="1072"/>
      <c r="M703" s="1072"/>
      <c r="N703" s="1072"/>
      <c r="O703" s="1072"/>
      <c r="P703" s="1072"/>
      <c r="Q703" s="1072"/>
      <c r="R703" s="1072"/>
      <c r="S703" s="1072"/>
      <c r="T703" s="1072"/>
      <c r="U703" s="1072"/>
      <c r="V703" s="1072"/>
      <c r="W703" s="1072"/>
      <c r="X703" s="1072"/>
      <c r="Y703" s="1072"/>
      <c r="Z703" s="1072"/>
      <c r="AA703" s="1072"/>
      <c r="AB703" s="1111"/>
      <c r="AC703" s="1111"/>
      <c r="AD703" s="1111"/>
      <c r="AE703" s="1111"/>
      <c r="AF703" s="1072"/>
      <c r="AG703" s="1072"/>
      <c r="AH703" s="1072"/>
      <c r="AI703" s="1072"/>
      <c r="AJ703" s="1072"/>
      <c r="AK703" s="1072"/>
      <c r="AL703" s="1072"/>
      <c r="AM703" s="1072"/>
      <c r="AN703" s="1072"/>
      <c r="AO703" s="1072"/>
      <c r="AP703" s="1072"/>
      <c r="AQ703" s="1072"/>
      <c r="AR703" s="1072"/>
      <c r="AS703" s="1072"/>
      <c r="AT703" s="1072"/>
      <c r="AU703" s="1072"/>
      <c r="AV703" s="1072"/>
      <c r="AW703" s="1072"/>
      <c r="AX703" s="1072"/>
      <c r="AY703" s="1072"/>
      <c r="AZ703" s="1072"/>
      <c r="BA703" s="1072"/>
      <c r="BB703" s="1072"/>
      <c r="BC703" s="1072"/>
      <c r="BD703" s="1072"/>
      <c r="BE703" s="1072"/>
      <c r="BF703" s="1072"/>
      <c r="BG703" s="1072"/>
      <c r="BH703" s="1072"/>
      <c r="BI703" s="1072"/>
      <c r="BJ703" s="1072"/>
      <c r="BK703" s="1072"/>
      <c r="BL703" s="1072"/>
      <c r="BM703" s="1072"/>
      <c r="BN703" s="1072"/>
      <c r="BO703" s="1072"/>
      <c r="BP703" s="1072"/>
      <c r="BQ703" s="1072"/>
      <c r="BR703" s="1072"/>
      <c r="BS703" s="1111"/>
      <c r="BT703" s="1072"/>
      <c r="BU703" s="1072"/>
      <c r="BV703" s="1072"/>
      <c r="BW703" s="1072"/>
      <c r="BX703" s="1072"/>
      <c r="BY703" s="1072"/>
      <c r="BZ703" s="1072"/>
      <c r="CA703" s="1072"/>
      <c r="CB703" s="1072"/>
      <c r="CC703" s="1072"/>
      <c r="CD703" s="1072"/>
      <c r="CE703" s="1072"/>
      <c r="CF703" s="1072"/>
      <c r="CG703" s="1072"/>
      <c r="CH703" s="1072"/>
      <c r="CI703" s="1072"/>
      <c r="CJ703" s="1072"/>
      <c r="CK703" s="1072"/>
      <c r="CL703" s="1072"/>
      <c r="CM703" s="1111"/>
      <c r="CN703" s="1111"/>
      <c r="CO703" s="1112"/>
      <c r="CQ703" s="1927"/>
    </row>
    <row r="704" spans="1:95" s="620" customFormat="1">
      <c r="A704" s="1053"/>
      <c r="B704" s="1071"/>
      <c r="C704" s="1047"/>
      <c r="D704" s="1047"/>
      <c r="E704" s="1048"/>
      <c r="F704" s="1066"/>
      <c r="G704" s="1065"/>
      <c r="H704" s="1051"/>
      <c r="I704" s="1072"/>
      <c r="J704" s="1072"/>
      <c r="K704" s="1072"/>
      <c r="L704" s="1072"/>
      <c r="M704" s="1072"/>
      <c r="N704" s="1072"/>
      <c r="O704" s="1072"/>
      <c r="P704" s="1072"/>
      <c r="Q704" s="1072"/>
      <c r="R704" s="1072"/>
      <c r="S704" s="1072"/>
      <c r="T704" s="1072"/>
      <c r="U704" s="1072"/>
      <c r="V704" s="1072"/>
      <c r="W704" s="1072"/>
      <c r="X704" s="1072"/>
      <c r="Y704" s="1072"/>
      <c r="Z704" s="1072"/>
      <c r="AA704" s="1072"/>
      <c r="AB704" s="1111"/>
      <c r="AC704" s="1111"/>
      <c r="AD704" s="1111"/>
      <c r="AE704" s="1111"/>
      <c r="AF704" s="1072"/>
      <c r="AG704" s="1072"/>
      <c r="AH704" s="1072"/>
      <c r="AI704" s="1072"/>
      <c r="AJ704" s="1072"/>
      <c r="AK704" s="1072"/>
      <c r="AL704" s="1072"/>
      <c r="AM704" s="1072"/>
      <c r="AN704" s="1072"/>
      <c r="AO704" s="1072"/>
      <c r="AP704" s="1072"/>
      <c r="AQ704" s="1072"/>
      <c r="AR704" s="1072"/>
      <c r="AS704" s="1072"/>
      <c r="AT704" s="1072"/>
      <c r="AU704" s="1072"/>
      <c r="AV704" s="1072"/>
      <c r="AW704" s="1072"/>
      <c r="AX704" s="1072"/>
      <c r="AY704" s="1072"/>
      <c r="AZ704" s="1072"/>
      <c r="BA704" s="1072"/>
      <c r="BB704" s="1072"/>
      <c r="BC704" s="1072"/>
      <c r="BD704" s="1072"/>
      <c r="BE704" s="1072"/>
      <c r="BF704" s="1072"/>
      <c r="BG704" s="1072"/>
      <c r="BH704" s="1072"/>
      <c r="BI704" s="1072"/>
      <c r="BJ704" s="1072"/>
      <c r="BK704" s="1072"/>
      <c r="BL704" s="1072"/>
      <c r="BM704" s="1072"/>
      <c r="BN704" s="1072"/>
      <c r="BO704" s="1072"/>
      <c r="BP704" s="1072"/>
      <c r="BQ704" s="1072"/>
      <c r="BR704" s="1072"/>
      <c r="BS704" s="1111"/>
      <c r="BT704" s="1072"/>
      <c r="BU704" s="1072"/>
      <c r="BV704" s="1072"/>
      <c r="BW704" s="1072"/>
      <c r="BX704" s="1072"/>
      <c r="BY704" s="1072"/>
      <c r="BZ704" s="1072"/>
      <c r="CA704" s="1072"/>
      <c r="CB704" s="1072"/>
      <c r="CC704" s="1072"/>
      <c r="CD704" s="1072"/>
      <c r="CE704" s="1072"/>
      <c r="CF704" s="1072"/>
      <c r="CG704" s="1072"/>
      <c r="CH704" s="1072"/>
      <c r="CI704" s="1072"/>
      <c r="CJ704" s="1072"/>
      <c r="CK704" s="1072"/>
      <c r="CL704" s="1072"/>
      <c r="CM704" s="1111"/>
      <c r="CN704" s="1111"/>
      <c r="CO704" s="1112"/>
      <c r="CQ704" s="1927"/>
    </row>
    <row r="705" spans="1:95" s="620" customFormat="1">
      <c r="A705" s="1053"/>
      <c r="B705" s="1071"/>
      <c r="C705" s="1047"/>
      <c r="D705" s="1047"/>
      <c r="E705" s="1048"/>
      <c r="F705" s="1066"/>
      <c r="G705" s="1065"/>
      <c r="H705" s="1051"/>
      <c r="I705" s="1072"/>
      <c r="J705" s="1072"/>
      <c r="K705" s="1072"/>
      <c r="L705" s="1072"/>
      <c r="M705" s="1072"/>
      <c r="N705" s="1072"/>
      <c r="O705" s="1072"/>
      <c r="P705" s="1072"/>
      <c r="Q705" s="1072"/>
      <c r="R705" s="1072"/>
      <c r="S705" s="1072"/>
      <c r="T705" s="1072"/>
      <c r="U705" s="1072"/>
      <c r="V705" s="1072"/>
      <c r="W705" s="1072"/>
      <c r="X705" s="1072"/>
      <c r="Y705" s="1072"/>
      <c r="Z705" s="1072"/>
      <c r="AA705" s="1072"/>
      <c r="AB705" s="1111"/>
      <c r="AC705" s="1111"/>
      <c r="AD705" s="1111"/>
      <c r="AE705" s="1111"/>
      <c r="AF705" s="1072"/>
      <c r="AG705" s="1072"/>
      <c r="AH705" s="1072"/>
      <c r="AI705" s="1072"/>
      <c r="AJ705" s="1072"/>
      <c r="AK705" s="1072"/>
      <c r="AL705" s="1072"/>
      <c r="AM705" s="1072"/>
      <c r="AN705" s="1072"/>
      <c r="AO705" s="1072"/>
      <c r="AP705" s="1072"/>
      <c r="AQ705" s="1072"/>
      <c r="AR705" s="1072"/>
      <c r="AS705" s="1072"/>
      <c r="AT705" s="1072"/>
      <c r="AU705" s="1072"/>
      <c r="AV705" s="1072"/>
      <c r="AW705" s="1072"/>
      <c r="AX705" s="1072"/>
      <c r="AY705" s="1072"/>
      <c r="AZ705" s="1072"/>
      <c r="BA705" s="1072"/>
      <c r="BB705" s="1072"/>
      <c r="BC705" s="1072"/>
      <c r="BD705" s="1072"/>
      <c r="BE705" s="1072"/>
      <c r="BF705" s="1072"/>
      <c r="BG705" s="1072"/>
      <c r="BH705" s="1072"/>
      <c r="BI705" s="1072"/>
      <c r="BJ705" s="1072"/>
      <c r="BK705" s="1072"/>
      <c r="BL705" s="1072"/>
      <c r="BM705" s="1072"/>
      <c r="BN705" s="1072"/>
      <c r="BO705" s="1072"/>
      <c r="BP705" s="1072"/>
      <c r="BQ705" s="1072"/>
      <c r="BR705" s="1072"/>
      <c r="BS705" s="1111"/>
      <c r="BT705" s="1072"/>
      <c r="BU705" s="1072"/>
      <c r="BV705" s="1072"/>
      <c r="BW705" s="1072"/>
      <c r="BX705" s="1072"/>
      <c r="BY705" s="1072"/>
      <c r="BZ705" s="1072"/>
      <c r="CA705" s="1072"/>
      <c r="CB705" s="1072"/>
      <c r="CC705" s="1072"/>
      <c r="CD705" s="1072"/>
      <c r="CE705" s="1072"/>
      <c r="CF705" s="1072"/>
      <c r="CG705" s="1072"/>
      <c r="CH705" s="1072"/>
      <c r="CI705" s="1072"/>
      <c r="CJ705" s="1072"/>
      <c r="CK705" s="1072"/>
      <c r="CL705" s="1072"/>
      <c r="CM705" s="1111"/>
      <c r="CN705" s="1111"/>
      <c r="CO705" s="1112"/>
      <c r="CQ705" s="1927"/>
    </row>
    <row r="706" spans="1:95" s="620" customFormat="1">
      <c r="A706" s="1053"/>
      <c r="B706" s="1071"/>
      <c r="C706" s="1047"/>
      <c r="D706" s="1047"/>
      <c r="E706" s="1048"/>
      <c r="F706" s="1066"/>
      <c r="G706" s="1065"/>
      <c r="H706" s="1051"/>
      <c r="I706" s="1072"/>
      <c r="J706" s="1072"/>
      <c r="K706" s="1072"/>
      <c r="L706" s="1072"/>
      <c r="M706" s="1072"/>
      <c r="N706" s="1072"/>
      <c r="O706" s="1072"/>
      <c r="P706" s="1072"/>
      <c r="Q706" s="1072"/>
      <c r="R706" s="1072"/>
      <c r="S706" s="1072"/>
      <c r="T706" s="1072"/>
      <c r="U706" s="1072"/>
      <c r="V706" s="1072"/>
      <c r="W706" s="1072"/>
      <c r="X706" s="1072"/>
      <c r="Y706" s="1072"/>
      <c r="Z706" s="1072"/>
      <c r="AA706" s="1072"/>
      <c r="AB706" s="1111"/>
      <c r="AC706" s="1111"/>
      <c r="AD706" s="1111"/>
      <c r="AE706" s="1111"/>
      <c r="AF706" s="1072"/>
      <c r="AG706" s="1072"/>
      <c r="AH706" s="1072"/>
      <c r="AI706" s="1072"/>
      <c r="AJ706" s="1072"/>
      <c r="AK706" s="1072"/>
      <c r="AL706" s="1072"/>
      <c r="AM706" s="1072"/>
      <c r="AN706" s="1072"/>
      <c r="AO706" s="1072"/>
      <c r="AP706" s="1072"/>
      <c r="AQ706" s="1072"/>
      <c r="AR706" s="1072"/>
      <c r="AS706" s="1072"/>
      <c r="AT706" s="1072"/>
      <c r="AU706" s="1072"/>
      <c r="AV706" s="1072"/>
      <c r="AW706" s="1072"/>
      <c r="AX706" s="1072"/>
      <c r="AY706" s="1072"/>
      <c r="AZ706" s="1072"/>
      <c r="BA706" s="1072"/>
      <c r="BB706" s="1072"/>
      <c r="BC706" s="1072"/>
      <c r="BD706" s="1072"/>
      <c r="BE706" s="1072"/>
      <c r="BF706" s="1072"/>
      <c r="BG706" s="1072"/>
      <c r="BH706" s="1072"/>
      <c r="BI706" s="1072"/>
      <c r="BJ706" s="1072"/>
      <c r="BK706" s="1072"/>
      <c r="BL706" s="1072"/>
      <c r="BM706" s="1072"/>
      <c r="BN706" s="1072"/>
      <c r="BO706" s="1072"/>
      <c r="BP706" s="1072"/>
      <c r="BQ706" s="1072"/>
      <c r="BR706" s="1072"/>
      <c r="BS706" s="1111"/>
      <c r="BT706" s="1072"/>
      <c r="BU706" s="1072"/>
      <c r="BV706" s="1072"/>
      <c r="BW706" s="1072"/>
      <c r="BX706" s="1072"/>
      <c r="BY706" s="1072"/>
      <c r="BZ706" s="1072"/>
      <c r="CA706" s="1072"/>
      <c r="CB706" s="1072"/>
      <c r="CC706" s="1072"/>
      <c r="CD706" s="1072"/>
      <c r="CE706" s="1072"/>
      <c r="CF706" s="1072"/>
      <c r="CG706" s="1072"/>
      <c r="CH706" s="1072"/>
      <c r="CI706" s="1072"/>
      <c r="CJ706" s="1072"/>
      <c r="CK706" s="1072"/>
      <c r="CL706" s="1072"/>
      <c r="CM706" s="1111"/>
      <c r="CN706" s="1111"/>
      <c r="CO706" s="1112"/>
      <c r="CQ706" s="1927"/>
    </row>
    <row r="707" spans="1:95" s="620" customFormat="1">
      <c r="A707" s="1053"/>
      <c r="B707" s="1071"/>
      <c r="C707" s="1047"/>
      <c r="D707" s="1047"/>
      <c r="E707" s="1048"/>
      <c r="F707" s="1066"/>
      <c r="G707" s="1065"/>
      <c r="H707" s="1051"/>
      <c r="I707" s="1072"/>
      <c r="J707" s="1072"/>
      <c r="K707" s="1072"/>
      <c r="L707" s="1072"/>
      <c r="M707" s="1072"/>
      <c r="N707" s="1072"/>
      <c r="O707" s="1072"/>
      <c r="P707" s="1072"/>
      <c r="Q707" s="1072"/>
      <c r="R707" s="1072"/>
      <c r="S707" s="1072"/>
      <c r="T707" s="1072"/>
      <c r="U707" s="1072"/>
      <c r="V707" s="1072"/>
      <c r="W707" s="1072"/>
      <c r="X707" s="1072"/>
      <c r="Y707" s="1072"/>
      <c r="Z707" s="1072"/>
      <c r="AA707" s="1072"/>
      <c r="AB707" s="1111"/>
      <c r="AC707" s="1111"/>
      <c r="AD707" s="1111"/>
      <c r="AE707" s="1111"/>
      <c r="AF707" s="1072"/>
      <c r="AG707" s="1072"/>
      <c r="AH707" s="1072"/>
      <c r="AI707" s="1072"/>
      <c r="AJ707" s="1072"/>
      <c r="AK707" s="1072"/>
      <c r="AL707" s="1072"/>
      <c r="AM707" s="1072"/>
      <c r="AN707" s="1072"/>
      <c r="AO707" s="1072"/>
      <c r="AP707" s="1072"/>
      <c r="AQ707" s="1072"/>
      <c r="AR707" s="1072"/>
      <c r="AS707" s="1072"/>
      <c r="AT707" s="1072"/>
      <c r="AU707" s="1072"/>
      <c r="AV707" s="1072"/>
      <c r="AW707" s="1072"/>
      <c r="AX707" s="1072"/>
      <c r="AY707" s="1072"/>
      <c r="AZ707" s="1072"/>
      <c r="BA707" s="1072"/>
      <c r="BB707" s="1072"/>
      <c r="BC707" s="1072"/>
      <c r="BD707" s="1072"/>
      <c r="BE707" s="1072"/>
      <c r="BF707" s="1072"/>
      <c r="BG707" s="1072"/>
      <c r="BH707" s="1072"/>
      <c r="BI707" s="1072"/>
      <c r="BJ707" s="1072"/>
      <c r="BK707" s="1072"/>
      <c r="BL707" s="1072"/>
      <c r="BM707" s="1072"/>
      <c r="BN707" s="1072"/>
      <c r="BO707" s="1072"/>
      <c r="BP707" s="1072"/>
      <c r="BQ707" s="1072"/>
      <c r="BR707" s="1072"/>
      <c r="BS707" s="1111"/>
      <c r="BT707" s="1072"/>
      <c r="BU707" s="1072"/>
      <c r="BV707" s="1072"/>
      <c r="BW707" s="1072"/>
      <c r="BX707" s="1072"/>
      <c r="BY707" s="1072"/>
      <c r="BZ707" s="1072"/>
      <c r="CA707" s="1072"/>
      <c r="CB707" s="1072"/>
      <c r="CC707" s="1072"/>
      <c r="CD707" s="1072"/>
      <c r="CE707" s="1072"/>
      <c r="CF707" s="1072"/>
      <c r="CG707" s="1072"/>
      <c r="CH707" s="1072"/>
      <c r="CI707" s="1072"/>
      <c r="CJ707" s="1072"/>
      <c r="CK707" s="1072"/>
      <c r="CL707" s="1072"/>
      <c r="CM707" s="1111"/>
      <c r="CN707" s="1111"/>
      <c r="CO707" s="1112"/>
      <c r="CQ707" s="1927"/>
    </row>
    <row r="708" spans="1:95" s="620" customFormat="1">
      <c r="A708" s="1053"/>
      <c r="B708" s="1071"/>
      <c r="C708" s="1047"/>
      <c r="D708" s="1047"/>
      <c r="E708" s="1048"/>
      <c r="F708" s="1066"/>
      <c r="G708" s="1065"/>
      <c r="H708" s="1051"/>
      <c r="I708" s="1072"/>
      <c r="J708" s="1072"/>
      <c r="K708" s="1072"/>
      <c r="L708" s="1072"/>
      <c r="M708" s="1072"/>
      <c r="N708" s="1072"/>
      <c r="O708" s="1072"/>
      <c r="P708" s="1072"/>
      <c r="Q708" s="1072"/>
      <c r="R708" s="1072"/>
      <c r="S708" s="1072"/>
      <c r="T708" s="1072"/>
      <c r="U708" s="1072"/>
      <c r="V708" s="1072"/>
      <c r="W708" s="1072"/>
      <c r="X708" s="1072"/>
      <c r="Y708" s="1072"/>
      <c r="Z708" s="1072"/>
      <c r="AA708" s="1072"/>
      <c r="AB708" s="1111"/>
      <c r="AC708" s="1111"/>
      <c r="AD708" s="1111"/>
      <c r="AE708" s="1111"/>
      <c r="AF708" s="1072"/>
      <c r="AG708" s="1072"/>
      <c r="AH708" s="1072"/>
      <c r="AI708" s="1072"/>
      <c r="AJ708" s="1072"/>
      <c r="AK708" s="1072"/>
      <c r="AL708" s="1072"/>
      <c r="AM708" s="1072"/>
      <c r="AN708" s="1072"/>
      <c r="AO708" s="1072"/>
      <c r="AP708" s="1072"/>
      <c r="AQ708" s="1072"/>
      <c r="AR708" s="1072"/>
      <c r="AS708" s="1072"/>
      <c r="AT708" s="1072"/>
      <c r="AU708" s="1072"/>
      <c r="AV708" s="1072"/>
      <c r="AW708" s="1072"/>
      <c r="AX708" s="1072"/>
      <c r="AY708" s="1072"/>
      <c r="AZ708" s="1072"/>
      <c r="BA708" s="1072"/>
      <c r="BB708" s="1072"/>
      <c r="BC708" s="1072"/>
      <c r="BD708" s="1072"/>
      <c r="BE708" s="1072"/>
      <c r="BF708" s="1072"/>
      <c r="BG708" s="1072"/>
      <c r="BH708" s="1072"/>
      <c r="BI708" s="1072"/>
      <c r="BJ708" s="1072"/>
      <c r="BK708" s="1072"/>
      <c r="BL708" s="1072"/>
      <c r="BM708" s="1072"/>
      <c r="BN708" s="1072"/>
      <c r="BO708" s="1072"/>
      <c r="BP708" s="1072"/>
      <c r="BQ708" s="1072"/>
      <c r="BR708" s="1072"/>
      <c r="BS708" s="1111"/>
      <c r="BT708" s="1072"/>
      <c r="BU708" s="1072"/>
      <c r="BV708" s="1072"/>
      <c r="BW708" s="1072"/>
      <c r="BX708" s="1072"/>
      <c r="BY708" s="1072"/>
      <c r="BZ708" s="1072"/>
      <c r="CA708" s="1072"/>
      <c r="CB708" s="1072"/>
      <c r="CC708" s="1072"/>
      <c r="CD708" s="1072"/>
      <c r="CE708" s="1072"/>
      <c r="CF708" s="1072"/>
      <c r="CG708" s="1072"/>
      <c r="CH708" s="1072"/>
      <c r="CI708" s="1072"/>
      <c r="CJ708" s="1072"/>
      <c r="CK708" s="1072"/>
      <c r="CL708" s="1072"/>
      <c r="CM708" s="1111"/>
      <c r="CN708" s="1111"/>
      <c r="CO708" s="1112"/>
      <c r="CQ708" s="1927"/>
    </row>
    <row r="709" spans="1:95" s="620" customFormat="1">
      <c r="A709" s="1053"/>
      <c r="B709" s="1071"/>
      <c r="C709" s="1047"/>
      <c r="D709" s="1047"/>
      <c r="E709" s="1048"/>
      <c r="F709" s="1066"/>
      <c r="G709" s="1065"/>
      <c r="H709" s="1051"/>
      <c r="I709" s="1072"/>
      <c r="J709" s="1072"/>
      <c r="K709" s="1072"/>
      <c r="L709" s="1072"/>
      <c r="M709" s="1072"/>
      <c r="N709" s="1072"/>
      <c r="O709" s="1072"/>
      <c r="P709" s="1072"/>
      <c r="Q709" s="1072"/>
      <c r="R709" s="1072"/>
      <c r="S709" s="1072"/>
      <c r="T709" s="1072"/>
      <c r="U709" s="1072"/>
      <c r="V709" s="1072"/>
      <c r="W709" s="1072"/>
      <c r="X709" s="1072"/>
      <c r="Y709" s="1072"/>
      <c r="Z709" s="1072"/>
      <c r="AA709" s="1072"/>
      <c r="AB709" s="1111"/>
      <c r="AC709" s="1111"/>
      <c r="AD709" s="1111"/>
      <c r="AE709" s="1111"/>
      <c r="AF709" s="1072"/>
      <c r="AG709" s="1072"/>
      <c r="AH709" s="1072"/>
      <c r="AI709" s="1072"/>
      <c r="AJ709" s="1072"/>
      <c r="AK709" s="1072"/>
      <c r="AL709" s="1072"/>
      <c r="AM709" s="1072"/>
      <c r="AN709" s="1072"/>
      <c r="AO709" s="1072"/>
      <c r="AP709" s="1072"/>
      <c r="AQ709" s="1072"/>
      <c r="AR709" s="1072"/>
      <c r="AS709" s="1072"/>
      <c r="AT709" s="1072"/>
      <c r="AU709" s="1072"/>
      <c r="AV709" s="1072"/>
      <c r="AW709" s="1072"/>
      <c r="AX709" s="1072"/>
      <c r="AY709" s="1072"/>
      <c r="AZ709" s="1072"/>
      <c r="BA709" s="1072"/>
      <c r="BB709" s="1072"/>
      <c r="BC709" s="1072"/>
      <c r="BD709" s="1072"/>
      <c r="BE709" s="1072"/>
      <c r="BF709" s="1072"/>
      <c r="BG709" s="1072"/>
      <c r="BH709" s="1072"/>
      <c r="BI709" s="1072"/>
      <c r="BJ709" s="1072"/>
      <c r="BK709" s="1072"/>
      <c r="BL709" s="1072"/>
      <c r="BM709" s="1072"/>
      <c r="BN709" s="1072"/>
      <c r="BO709" s="1072"/>
      <c r="BP709" s="1072"/>
      <c r="BQ709" s="1072"/>
      <c r="BR709" s="1072"/>
      <c r="BS709" s="1111"/>
      <c r="BT709" s="1072"/>
      <c r="BU709" s="1072"/>
      <c r="BV709" s="1072"/>
      <c r="BW709" s="1072"/>
      <c r="BX709" s="1072"/>
      <c r="BY709" s="1072"/>
      <c r="BZ709" s="1072"/>
      <c r="CA709" s="1072"/>
      <c r="CB709" s="1072"/>
      <c r="CC709" s="1072"/>
      <c r="CD709" s="1072"/>
      <c r="CE709" s="1072"/>
      <c r="CF709" s="1072"/>
      <c r="CG709" s="1072"/>
      <c r="CH709" s="1072"/>
      <c r="CI709" s="1072"/>
      <c r="CJ709" s="1072"/>
      <c r="CK709" s="1072"/>
      <c r="CL709" s="1072"/>
      <c r="CM709" s="1111"/>
      <c r="CN709" s="1111"/>
      <c r="CO709" s="1112"/>
      <c r="CQ709" s="1927"/>
    </row>
    <row r="710" spans="1:95" s="620" customFormat="1">
      <c r="A710" s="1053"/>
      <c r="B710" s="1071"/>
      <c r="C710" s="1047"/>
      <c r="D710" s="1047"/>
      <c r="E710" s="1048"/>
      <c r="F710" s="1066"/>
      <c r="G710" s="1065"/>
      <c r="H710" s="1051"/>
      <c r="I710" s="1072"/>
      <c r="J710" s="1072"/>
      <c r="K710" s="1072"/>
      <c r="L710" s="1072"/>
      <c r="M710" s="1072"/>
      <c r="N710" s="1072"/>
      <c r="O710" s="1072"/>
      <c r="P710" s="1072"/>
      <c r="Q710" s="1072"/>
      <c r="R710" s="1072"/>
      <c r="S710" s="1072"/>
      <c r="T710" s="1072"/>
      <c r="U710" s="1072"/>
      <c r="V710" s="1072"/>
      <c r="W710" s="1072"/>
      <c r="X710" s="1072"/>
      <c r="Y710" s="1072"/>
      <c r="Z710" s="1072"/>
      <c r="AA710" s="1072"/>
      <c r="AB710" s="1111"/>
      <c r="AC710" s="1111"/>
      <c r="AD710" s="1111"/>
      <c r="AE710" s="1111"/>
      <c r="AF710" s="1072"/>
      <c r="AG710" s="1072"/>
      <c r="AH710" s="1072"/>
      <c r="AI710" s="1072"/>
      <c r="AJ710" s="1072"/>
      <c r="AK710" s="1072"/>
      <c r="AL710" s="1072"/>
      <c r="AM710" s="1072"/>
      <c r="AN710" s="1072"/>
      <c r="AO710" s="1072"/>
      <c r="AP710" s="1072"/>
      <c r="AQ710" s="1072"/>
      <c r="AR710" s="1072"/>
      <c r="AS710" s="1072"/>
      <c r="AT710" s="1072"/>
      <c r="AU710" s="1072"/>
      <c r="AV710" s="1072"/>
      <c r="AW710" s="1072"/>
      <c r="AX710" s="1072"/>
      <c r="AY710" s="1072"/>
      <c r="AZ710" s="1072"/>
      <c r="BA710" s="1072"/>
      <c r="BB710" s="1072"/>
      <c r="BC710" s="1072"/>
      <c r="BD710" s="1072"/>
      <c r="BE710" s="1072"/>
      <c r="BF710" s="1072"/>
      <c r="BG710" s="1072"/>
      <c r="BH710" s="1072"/>
      <c r="BI710" s="1072"/>
      <c r="BJ710" s="1072"/>
      <c r="BK710" s="1072"/>
      <c r="BL710" s="1072"/>
      <c r="BM710" s="1072"/>
      <c r="BN710" s="1072"/>
      <c r="BO710" s="1072"/>
      <c r="BP710" s="1072"/>
      <c r="BQ710" s="1072"/>
      <c r="BR710" s="1072"/>
      <c r="BS710" s="1111"/>
      <c r="BT710" s="1072"/>
      <c r="BU710" s="1072"/>
      <c r="BV710" s="1072"/>
      <c r="BW710" s="1072"/>
      <c r="BX710" s="1072"/>
      <c r="BY710" s="1072"/>
      <c r="BZ710" s="1072"/>
      <c r="CA710" s="1072"/>
      <c r="CB710" s="1072"/>
      <c r="CC710" s="1072"/>
      <c r="CD710" s="1072"/>
      <c r="CE710" s="1072"/>
      <c r="CF710" s="1072"/>
      <c r="CG710" s="1072"/>
      <c r="CH710" s="1072"/>
      <c r="CI710" s="1072"/>
      <c r="CJ710" s="1072"/>
      <c r="CK710" s="1072"/>
      <c r="CL710" s="1072"/>
      <c r="CM710" s="1111"/>
      <c r="CN710" s="1111"/>
      <c r="CO710" s="1112"/>
      <c r="CQ710" s="1927"/>
    </row>
    <row r="711" spans="1:95" s="620" customFormat="1">
      <c r="A711" s="1053"/>
      <c r="B711" s="1071"/>
      <c r="C711" s="1047"/>
      <c r="D711" s="1047"/>
      <c r="E711" s="1048"/>
      <c r="F711" s="1066"/>
      <c r="G711" s="1065"/>
      <c r="H711" s="1051"/>
      <c r="I711" s="1072"/>
      <c r="J711" s="1072"/>
      <c r="K711" s="1072"/>
      <c r="L711" s="1072"/>
      <c r="M711" s="1072"/>
      <c r="N711" s="1072"/>
      <c r="O711" s="1072"/>
      <c r="P711" s="1072"/>
      <c r="Q711" s="1072"/>
      <c r="R711" s="1072"/>
      <c r="S711" s="1072"/>
      <c r="T711" s="1072"/>
      <c r="U711" s="1072"/>
      <c r="V711" s="1072"/>
      <c r="W711" s="1072"/>
      <c r="X711" s="1072"/>
      <c r="Y711" s="1072"/>
      <c r="Z711" s="1072"/>
      <c r="AA711" s="1072"/>
      <c r="AB711" s="1111"/>
      <c r="AC711" s="1111"/>
      <c r="AD711" s="1111"/>
      <c r="AE711" s="1111"/>
      <c r="AF711" s="1072"/>
      <c r="AG711" s="1072"/>
      <c r="AH711" s="1072"/>
      <c r="AI711" s="1072"/>
      <c r="AJ711" s="1072"/>
      <c r="AK711" s="1072"/>
      <c r="AL711" s="1072"/>
      <c r="AM711" s="1072"/>
      <c r="AN711" s="1072"/>
      <c r="AO711" s="1072"/>
      <c r="AP711" s="1072"/>
      <c r="AQ711" s="1072"/>
      <c r="AR711" s="1072"/>
      <c r="AS711" s="1072"/>
      <c r="AT711" s="1072"/>
      <c r="AU711" s="1072"/>
      <c r="AV711" s="1072"/>
      <c r="AW711" s="1072"/>
      <c r="AX711" s="1072"/>
      <c r="AY711" s="1072"/>
      <c r="AZ711" s="1072"/>
      <c r="BA711" s="1072"/>
      <c r="BB711" s="1072"/>
      <c r="BC711" s="1072"/>
      <c r="BD711" s="1072"/>
      <c r="BE711" s="1072"/>
      <c r="BF711" s="1072"/>
      <c r="BG711" s="1072"/>
      <c r="BH711" s="1072"/>
      <c r="BI711" s="1072"/>
      <c r="BJ711" s="1072"/>
      <c r="BK711" s="1072"/>
      <c r="BL711" s="1072"/>
      <c r="BM711" s="1072"/>
      <c r="BN711" s="1072"/>
      <c r="BO711" s="1072"/>
      <c r="BP711" s="1072"/>
      <c r="BQ711" s="1072"/>
      <c r="BR711" s="1072"/>
      <c r="BS711" s="1111"/>
      <c r="BT711" s="1072"/>
      <c r="BU711" s="1072"/>
      <c r="BV711" s="1072"/>
      <c r="BW711" s="1072"/>
      <c r="BX711" s="1072"/>
      <c r="BY711" s="1072"/>
      <c r="BZ711" s="1072"/>
      <c r="CA711" s="1072"/>
      <c r="CB711" s="1072"/>
      <c r="CC711" s="1072"/>
      <c r="CD711" s="1072"/>
      <c r="CE711" s="1072"/>
      <c r="CF711" s="1072"/>
      <c r="CG711" s="1072"/>
      <c r="CH711" s="1072"/>
      <c r="CI711" s="1072"/>
      <c r="CJ711" s="1072"/>
      <c r="CK711" s="1072"/>
      <c r="CL711" s="1072"/>
      <c r="CM711" s="1111"/>
      <c r="CN711" s="1111"/>
      <c r="CO711" s="1112"/>
      <c r="CQ711" s="1927"/>
    </row>
    <row r="712" spans="1:95" s="620" customFormat="1">
      <c r="A712" s="1053"/>
      <c r="B712" s="1071"/>
      <c r="C712" s="1047"/>
      <c r="D712" s="1047"/>
      <c r="E712" s="1048"/>
      <c r="F712" s="1066"/>
      <c r="G712" s="1065"/>
      <c r="H712" s="1051"/>
      <c r="I712" s="1072"/>
      <c r="J712" s="1072"/>
      <c r="K712" s="1072"/>
      <c r="L712" s="1072"/>
      <c r="M712" s="1072"/>
      <c r="N712" s="1072"/>
      <c r="O712" s="1072"/>
      <c r="P712" s="1072"/>
      <c r="Q712" s="1072"/>
      <c r="R712" s="1072"/>
      <c r="S712" s="1072"/>
      <c r="T712" s="1072"/>
      <c r="U712" s="1072"/>
      <c r="V712" s="1072"/>
      <c r="W712" s="1072"/>
      <c r="X712" s="1072"/>
      <c r="Y712" s="1072"/>
      <c r="Z712" s="1072"/>
      <c r="AA712" s="1072"/>
      <c r="AB712" s="1111"/>
      <c r="AC712" s="1111"/>
      <c r="AD712" s="1111"/>
      <c r="AE712" s="1111"/>
      <c r="AF712" s="1072"/>
      <c r="AG712" s="1072"/>
      <c r="AH712" s="1072"/>
      <c r="AI712" s="1072"/>
      <c r="AJ712" s="1072"/>
      <c r="AK712" s="1072"/>
      <c r="AL712" s="1072"/>
      <c r="AM712" s="1072"/>
      <c r="AN712" s="1072"/>
      <c r="AO712" s="1072"/>
      <c r="AP712" s="1072"/>
      <c r="AQ712" s="1072"/>
      <c r="AR712" s="1072"/>
      <c r="AS712" s="1072"/>
      <c r="AT712" s="1072"/>
      <c r="AU712" s="1072"/>
      <c r="AV712" s="1072"/>
      <c r="AW712" s="1072"/>
      <c r="AX712" s="1072"/>
      <c r="AY712" s="1072"/>
      <c r="AZ712" s="1072"/>
      <c r="BA712" s="1072"/>
      <c r="BB712" s="1072"/>
      <c r="BC712" s="1072"/>
      <c r="BD712" s="1072"/>
      <c r="BE712" s="1072"/>
      <c r="BF712" s="1072"/>
      <c r="BG712" s="1072"/>
      <c r="BH712" s="1072"/>
      <c r="BI712" s="1072"/>
      <c r="BJ712" s="1072"/>
      <c r="BK712" s="1072"/>
      <c r="BL712" s="1072"/>
      <c r="BM712" s="1072"/>
      <c r="BN712" s="1072"/>
      <c r="BO712" s="1072"/>
      <c r="BP712" s="1072"/>
      <c r="BQ712" s="1072"/>
      <c r="BR712" s="1072"/>
      <c r="BS712" s="1111"/>
      <c r="BT712" s="1072"/>
      <c r="BU712" s="1072"/>
      <c r="BV712" s="1072"/>
      <c r="BW712" s="1072"/>
      <c r="BX712" s="1072"/>
      <c r="BY712" s="1072"/>
      <c r="BZ712" s="1072"/>
      <c r="CA712" s="1072"/>
      <c r="CB712" s="1072"/>
      <c r="CC712" s="1072"/>
      <c r="CD712" s="1072"/>
      <c r="CE712" s="1072"/>
      <c r="CF712" s="1072"/>
      <c r="CG712" s="1072"/>
      <c r="CH712" s="1072"/>
      <c r="CI712" s="1072"/>
      <c r="CJ712" s="1072"/>
      <c r="CK712" s="1072"/>
      <c r="CL712" s="1072"/>
      <c r="CM712" s="1111"/>
      <c r="CN712" s="1111"/>
      <c r="CO712" s="1112"/>
      <c r="CQ712" s="1927"/>
    </row>
    <row r="713" spans="1:95" s="620" customFormat="1">
      <c r="A713" s="1053"/>
      <c r="B713" s="1071"/>
      <c r="C713" s="1047"/>
      <c r="D713" s="1047"/>
      <c r="E713" s="1048"/>
      <c r="F713" s="1066"/>
      <c r="G713" s="1065"/>
      <c r="H713" s="1051"/>
      <c r="I713" s="1072"/>
      <c r="J713" s="1072"/>
      <c r="K713" s="1072"/>
      <c r="L713" s="1072"/>
      <c r="M713" s="1072"/>
      <c r="N713" s="1072"/>
      <c r="O713" s="1072"/>
      <c r="P713" s="1072"/>
      <c r="Q713" s="1072"/>
      <c r="R713" s="1072"/>
      <c r="S713" s="1072"/>
      <c r="T713" s="1072"/>
      <c r="U713" s="1072"/>
      <c r="V713" s="1072"/>
      <c r="W713" s="1072"/>
      <c r="X713" s="1072"/>
      <c r="Y713" s="1072"/>
      <c r="Z713" s="1072"/>
      <c r="AA713" s="1072"/>
      <c r="AB713" s="1111"/>
      <c r="AC713" s="1111"/>
      <c r="AD713" s="1111"/>
      <c r="AE713" s="1111"/>
      <c r="AF713" s="1072"/>
      <c r="AG713" s="1072"/>
      <c r="AH713" s="1072"/>
      <c r="AI713" s="1072"/>
      <c r="AJ713" s="1072"/>
      <c r="AK713" s="1072"/>
      <c r="AL713" s="1072"/>
      <c r="AM713" s="1072"/>
      <c r="AN713" s="1072"/>
      <c r="AO713" s="1072"/>
      <c r="AP713" s="1072"/>
      <c r="AQ713" s="1072"/>
      <c r="AR713" s="1072"/>
      <c r="AS713" s="1072"/>
      <c r="AT713" s="1072"/>
      <c r="AU713" s="1072"/>
      <c r="AV713" s="1072"/>
      <c r="AW713" s="1072"/>
      <c r="AX713" s="1072"/>
      <c r="AY713" s="1072"/>
      <c r="AZ713" s="1072"/>
      <c r="BA713" s="1072"/>
      <c r="BB713" s="1072"/>
      <c r="BC713" s="1072"/>
      <c r="BD713" s="1072"/>
      <c r="BE713" s="1072"/>
      <c r="BF713" s="1072"/>
      <c r="BG713" s="1072"/>
      <c r="BH713" s="1072"/>
      <c r="BI713" s="1072"/>
      <c r="BJ713" s="1072"/>
      <c r="BK713" s="1072"/>
      <c r="BL713" s="1072"/>
      <c r="BM713" s="1072"/>
      <c r="BN713" s="1072"/>
      <c r="BO713" s="1072"/>
      <c r="BP713" s="1072"/>
      <c r="BQ713" s="1072"/>
      <c r="BR713" s="1072"/>
      <c r="BS713" s="1111"/>
      <c r="BT713" s="1072"/>
      <c r="BU713" s="1072"/>
      <c r="BV713" s="1072"/>
      <c r="BW713" s="1072"/>
      <c r="BX713" s="1072"/>
      <c r="BY713" s="1072"/>
      <c r="BZ713" s="1072"/>
      <c r="CA713" s="1072"/>
      <c r="CB713" s="1072"/>
      <c r="CC713" s="1072"/>
      <c r="CD713" s="1072"/>
      <c r="CE713" s="1072"/>
      <c r="CF713" s="1072"/>
      <c r="CG713" s="1072"/>
      <c r="CH713" s="1072"/>
      <c r="CI713" s="1072"/>
      <c r="CJ713" s="1072"/>
      <c r="CK713" s="1072"/>
      <c r="CL713" s="1072"/>
      <c r="CM713" s="1111"/>
      <c r="CN713" s="1111"/>
      <c r="CO713" s="1112"/>
      <c r="CQ713" s="1927"/>
    </row>
    <row r="714" spans="1:95" s="620" customFormat="1">
      <c r="A714" s="1053"/>
      <c r="B714" s="1071"/>
      <c r="C714" s="1047"/>
      <c r="D714" s="1047"/>
      <c r="E714" s="1048"/>
      <c r="F714" s="1066"/>
      <c r="G714" s="1065"/>
      <c r="H714" s="1051"/>
      <c r="I714" s="1072"/>
      <c r="J714" s="1072"/>
      <c r="K714" s="1072"/>
      <c r="L714" s="1072"/>
      <c r="M714" s="1072"/>
      <c r="N714" s="1072"/>
      <c r="O714" s="1072"/>
      <c r="P714" s="1072"/>
      <c r="Q714" s="1072"/>
      <c r="R714" s="1072"/>
      <c r="S714" s="1072"/>
      <c r="T714" s="1072"/>
      <c r="U714" s="1072"/>
      <c r="V714" s="1072"/>
      <c r="W714" s="1072"/>
      <c r="X714" s="1072"/>
      <c r="Y714" s="1072"/>
      <c r="Z714" s="1072"/>
      <c r="AA714" s="1072"/>
      <c r="AB714" s="1111"/>
      <c r="AC714" s="1111"/>
      <c r="AD714" s="1111"/>
      <c r="AE714" s="1111"/>
      <c r="AF714" s="1072"/>
      <c r="AG714" s="1072"/>
      <c r="AH714" s="1072"/>
      <c r="AI714" s="1072"/>
      <c r="AJ714" s="1072"/>
      <c r="AK714" s="1072"/>
      <c r="AL714" s="1072"/>
      <c r="AM714" s="1072"/>
      <c r="AN714" s="1072"/>
      <c r="AO714" s="1072"/>
      <c r="AP714" s="1072"/>
      <c r="AQ714" s="1072"/>
      <c r="AR714" s="1072"/>
      <c r="AS714" s="1072"/>
      <c r="AT714" s="1072"/>
      <c r="AU714" s="1072"/>
      <c r="AV714" s="1072"/>
      <c r="AW714" s="1072"/>
      <c r="AX714" s="1072"/>
      <c r="AY714" s="1072"/>
      <c r="AZ714" s="1072"/>
      <c r="BA714" s="1072"/>
      <c r="BB714" s="1072"/>
      <c r="BC714" s="1072"/>
      <c r="BD714" s="1072"/>
      <c r="BE714" s="1072"/>
      <c r="BF714" s="1072"/>
      <c r="BG714" s="1072"/>
      <c r="BH714" s="1072"/>
      <c r="BI714" s="1072"/>
      <c r="BJ714" s="1072"/>
      <c r="BK714" s="1072"/>
      <c r="BL714" s="1072"/>
      <c r="BM714" s="1072"/>
      <c r="BN714" s="1072"/>
      <c r="BO714" s="1072"/>
      <c r="BP714" s="1072"/>
      <c r="BQ714" s="1072"/>
      <c r="BR714" s="1072"/>
      <c r="BS714" s="1111"/>
      <c r="BT714" s="1072"/>
      <c r="BU714" s="1072"/>
      <c r="BV714" s="1072"/>
      <c r="BW714" s="1072"/>
      <c r="BX714" s="1072"/>
      <c r="BY714" s="1072"/>
      <c r="BZ714" s="1072"/>
      <c r="CA714" s="1072"/>
      <c r="CB714" s="1072"/>
      <c r="CC714" s="1072"/>
      <c r="CD714" s="1072"/>
      <c r="CE714" s="1072"/>
      <c r="CF714" s="1072"/>
      <c r="CG714" s="1072"/>
      <c r="CH714" s="1072"/>
      <c r="CI714" s="1072"/>
      <c r="CJ714" s="1072"/>
      <c r="CK714" s="1072"/>
      <c r="CL714" s="1072"/>
      <c r="CM714" s="1111"/>
      <c r="CN714" s="1111"/>
      <c r="CO714" s="1112"/>
      <c r="CQ714" s="1927"/>
    </row>
    <row r="715" spans="1:95" s="620" customFormat="1">
      <c r="A715" s="1053"/>
      <c r="B715" s="1071"/>
      <c r="C715" s="1047"/>
      <c r="D715" s="1047"/>
      <c r="E715" s="1048"/>
      <c r="F715" s="1066"/>
      <c r="G715" s="1065"/>
      <c r="H715" s="1051"/>
      <c r="I715" s="1072"/>
      <c r="J715" s="1072"/>
      <c r="K715" s="1072"/>
      <c r="L715" s="1072"/>
      <c r="M715" s="1072"/>
      <c r="N715" s="1072"/>
      <c r="O715" s="1072"/>
      <c r="P715" s="1072"/>
      <c r="Q715" s="1072"/>
      <c r="R715" s="1072"/>
      <c r="S715" s="1072"/>
      <c r="T715" s="1072"/>
      <c r="U715" s="1072"/>
      <c r="V715" s="1072"/>
      <c r="W715" s="1072"/>
      <c r="X715" s="1072"/>
      <c r="Y715" s="1072"/>
      <c r="Z715" s="1072"/>
      <c r="AA715" s="1072"/>
      <c r="AB715" s="1111"/>
      <c r="AC715" s="1111"/>
      <c r="AD715" s="1111"/>
      <c r="AE715" s="1111"/>
      <c r="AF715" s="1072"/>
      <c r="AG715" s="1072"/>
      <c r="AH715" s="1072"/>
      <c r="AI715" s="1072"/>
      <c r="AJ715" s="1072"/>
      <c r="AK715" s="1072"/>
      <c r="AL715" s="1072"/>
      <c r="AM715" s="1072"/>
      <c r="AN715" s="1072"/>
      <c r="AO715" s="1072"/>
      <c r="AP715" s="1072"/>
      <c r="AQ715" s="1072"/>
      <c r="AR715" s="1072"/>
      <c r="AS715" s="1072"/>
      <c r="AT715" s="1072"/>
      <c r="AU715" s="1072"/>
      <c r="AV715" s="1072"/>
      <c r="AW715" s="1072"/>
      <c r="AX715" s="1072"/>
      <c r="AY715" s="1072"/>
      <c r="AZ715" s="1072"/>
      <c r="BA715" s="1072"/>
      <c r="BB715" s="1072"/>
      <c r="BC715" s="1072"/>
      <c r="BD715" s="1072"/>
      <c r="BE715" s="1072"/>
      <c r="BF715" s="1072"/>
      <c r="BG715" s="1072"/>
      <c r="BH715" s="1072"/>
      <c r="BI715" s="1072"/>
      <c r="BJ715" s="1072"/>
      <c r="BK715" s="1072"/>
      <c r="BL715" s="1072"/>
      <c r="BM715" s="1072"/>
      <c r="BN715" s="1072"/>
      <c r="BO715" s="1072"/>
      <c r="BP715" s="1072"/>
      <c r="BQ715" s="1072"/>
      <c r="BR715" s="1072"/>
      <c r="BS715" s="1111"/>
      <c r="BT715" s="1072"/>
      <c r="BU715" s="1072"/>
      <c r="BV715" s="1072"/>
      <c r="BW715" s="1072"/>
      <c r="BX715" s="1072"/>
      <c r="BY715" s="1072"/>
      <c r="BZ715" s="1072"/>
      <c r="CA715" s="1072"/>
      <c r="CB715" s="1072"/>
      <c r="CC715" s="1072"/>
      <c r="CD715" s="1072"/>
      <c r="CE715" s="1072"/>
      <c r="CF715" s="1072"/>
      <c r="CG715" s="1072"/>
      <c r="CH715" s="1072"/>
      <c r="CI715" s="1072"/>
      <c r="CJ715" s="1072"/>
      <c r="CK715" s="1072"/>
      <c r="CL715" s="1072"/>
      <c r="CM715" s="1111"/>
      <c r="CN715" s="1111"/>
      <c r="CO715" s="1112"/>
      <c r="CQ715" s="1927"/>
    </row>
    <row r="716" spans="1:95" s="620" customFormat="1">
      <c r="A716" s="1053"/>
      <c r="B716" s="1071"/>
      <c r="C716" s="1047"/>
      <c r="D716" s="1047"/>
      <c r="E716" s="1048"/>
      <c r="F716" s="1066"/>
      <c r="G716" s="1065"/>
      <c r="H716" s="1051"/>
      <c r="I716" s="1072"/>
      <c r="J716" s="1072"/>
      <c r="K716" s="1072"/>
      <c r="L716" s="1072"/>
      <c r="M716" s="1072"/>
      <c r="N716" s="1072"/>
      <c r="O716" s="1072"/>
      <c r="P716" s="1072"/>
      <c r="Q716" s="1072"/>
      <c r="R716" s="1072"/>
      <c r="S716" s="1072"/>
      <c r="T716" s="1072"/>
      <c r="U716" s="1072"/>
      <c r="V716" s="1072"/>
      <c r="W716" s="1072"/>
      <c r="X716" s="1072"/>
      <c r="Y716" s="1072"/>
      <c r="Z716" s="1072"/>
      <c r="AA716" s="1072"/>
      <c r="AB716" s="1111"/>
      <c r="AC716" s="1111"/>
      <c r="AD716" s="1111"/>
      <c r="AE716" s="1111"/>
      <c r="AF716" s="1072"/>
      <c r="AG716" s="1072"/>
      <c r="AH716" s="1072"/>
      <c r="AI716" s="1072"/>
      <c r="AJ716" s="1072"/>
      <c r="AK716" s="1072"/>
      <c r="AL716" s="1072"/>
      <c r="AM716" s="1072"/>
      <c r="AN716" s="1072"/>
      <c r="AO716" s="1072"/>
      <c r="AP716" s="1072"/>
      <c r="AQ716" s="1072"/>
      <c r="AR716" s="1072"/>
      <c r="AS716" s="1072"/>
      <c r="AT716" s="1072"/>
      <c r="AU716" s="1072"/>
      <c r="AV716" s="1072"/>
      <c r="AW716" s="1072"/>
      <c r="AX716" s="1072"/>
      <c r="AY716" s="1072"/>
      <c r="AZ716" s="1072"/>
      <c r="BA716" s="1072"/>
      <c r="BB716" s="1072"/>
      <c r="BC716" s="1072"/>
      <c r="BD716" s="1072"/>
      <c r="BE716" s="1072"/>
      <c r="BF716" s="1072"/>
      <c r="BG716" s="1072"/>
      <c r="BH716" s="1072"/>
      <c r="BI716" s="1072"/>
      <c r="BJ716" s="1072"/>
      <c r="BK716" s="1072"/>
      <c r="BL716" s="1072"/>
      <c r="BM716" s="1072"/>
      <c r="BN716" s="1072"/>
      <c r="BO716" s="1072"/>
      <c r="BP716" s="1072"/>
      <c r="BQ716" s="1072"/>
      <c r="BR716" s="1072"/>
      <c r="BS716" s="1111"/>
      <c r="BT716" s="1072"/>
      <c r="BU716" s="1072"/>
      <c r="BV716" s="1072"/>
      <c r="BW716" s="1072"/>
      <c r="BX716" s="1072"/>
      <c r="BY716" s="1072"/>
      <c r="BZ716" s="1072"/>
      <c r="CA716" s="1072"/>
      <c r="CB716" s="1072"/>
      <c r="CC716" s="1072"/>
      <c r="CD716" s="1072"/>
      <c r="CE716" s="1072"/>
      <c r="CF716" s="1072"/>
      <c r="CG716" s="1072"/>
      <c r="CH716" s="1072"/>
      <c r="CI716" s="1072"/>
      <c r="CJ716" s="1072"/>
      <c r="CK716" s="1072"/>
      <c r="CL716" s="1072"/>
      <c r="CM716" s="1111"/>
      <c r="CN716" s="1111"/>
      <c r="CO716" s="1112"/>
      <c r="CQ716" s="1927"/>
    </row>
    <row r="717" spans="1:95" s="620" customFormat="1">
      <c r="A717" s="1053"/>
      <c r="B717" s="1071"/>
      <c r="C717" s="1047"/>
      <c r="D717" s="1047"/>
      <c r="E717" s="1048"/>
      <c r="F717" s="1066"/>
      <c r="G717" s="1065"/>
      <c r="H717" s="1051"/>
      <c r="I717" s="1072"/>
      <c r="J717" s="1072"/>
      <c r="K717" s="1072"/>
      <c r="L717" s="1072"/>
      <c r="M717" s="1072"/>
      <c r="N717" s="1072"/>
      <c r="O717" s="1072"/>
      <c r="P717" s="1072"/>
      <c r="Q717" s="1072"/>
      <c r="R717" s="1072"/>
      <c r="S717" s="1072"/>
      <c r="T717" s="1072"/>
      <c r="U717" s="1072"/>
      <c r="V717" s="1072"/>
      <c r="W717" s="1072"/>
      <c r="X717" s="1072"/>
      <c r="Y717" s="1072"/>
      <c r="Z717" s="1072"/>
      <c r="AA717" s="1072"/>
      <c r="AB717" s="1111"/>
      <c r="AC717" s="1111"/>
      <c r="AD717" s="1111"/>
      <c r="AE717" s="1111"/>
      <c r="AF717" s="1072"/>
      <c r="AG717" s="1072"/>
      <c r="AH717" s="1072"/>
      <c r="AI717" s="1072"/>
      <c r="AJ717" s="1072"/>
      <c r="AK717" s="1072"/>
      <c r="AL717" s="1072"/>
      <c r="AM717" s="1072"/>
      <c r="AN717" s="1072"/>
      <c r="AO717" s="1072"/>
      <c r="AP717" s="1072"/>
      <c r="AQ717" s="1072"/>
      <c r="AR717" s="1072"/>
      <c r="AS717" s="1072"/>
      <c r="AT717" s="1072"/>
      <c r="AU717" s="1072"/>
      <c r="AV717" s="1072"/>
      <c r="AW717" s="1072"/>
      <c r="AX717" s="1072"/>
      <c r="AY717" s="1072"/>
      <c r="AZ717" s="1072"/>
      <c r="BA717" s="1072"/>
      <c r="BB717" s="1072"/>
      <c r="BC717" s="1072"/>
      <c r="BD717" s="1072"/>
      <c r="BE717" s="1072"/>
      <c r="BF717" s="1072"/>
      <c r="BG717" s="1072"/>
      <c r="BH717" s="1072"/>
      <c r="BI717" s="1072"/>
      <c r="BJ717" s="1072"/>
      <c r="BK717" s="1072"/>
      <c r="BL717" s="1072"/>
      <c r="BM717" s="1072"/>
      <c r="BN717" s="1072"/>
      <c r="BO717" s="1072"/>
      <c r="BP717" s="1072"/>
      <c r="BQ717" s="1072"/>
      <c r="BR717" s="1072"/>
      <c r="BS717" s="1111"/>
      <c r="BT717" s="1072"/>
      <c r="BU717" s="1072"/>
      <c r="BV717" s="1072"/>
      <c r="BW717" s="1072"/>
      <c r="BX717" s="1072"/>
      <c r="BY717" s="1072"/>
      <c r="BZ717" s="1072"/>
      <c r="CA717" s="1072"/>
      <c r="CB717" s="1072"/>
      <c r="CC717" s="1072"/>
      <c r="CD717" s="1072"/>
      <c r="CE717" s="1072"/>
      <c r="CF717" s="1072"/>
      <c r="CG717" s="1072"/>
      <c r="CH717" s="1072"/>
      <c r="CI717" s="1072"/>
      <c r="CJ717" s="1072"/>
      <c r="CK717" s="1072"/>
      <c r="CL717" s="1072"/>
      <c r="CM717" s="1111"/>
      <c r="CN717" s="1111"/>
      <c r="CO717" s="1112"/>
      <c r="CQ717" s="1927"/>
    </row>
    <row r="718" spans="1:95" s="620" customFormat="1">
      <c r="A718" s="1053"/>
      <c r="B718" s="1071"/>
      <c r="C718" s="1047"/>
      <c r="D718" s="1047"/>
      <c r="E718" s="1048"/>
      <c r="F718" s="1066"/>
      <c r="G718" s="1065"/>
      <c r="H718" s="1051"/>
      <c r="I718" s="1072"/>
      <c r="J718" s="1072"/>
      <c r="K718" s="1072"/>
      <c r="L718" s="1072"/>
      <c r="M718" s="1072"/>
      <c r="N718" s="1072"/>
      <c r="O718" s="1072"/>
      <c r="P718" s="1072"/>
      <c r="Q718" s="1072"/>
      <c r="R718" s="1072"/>
      <c r="S718" s="1072"/>
      <c r="T718" s="1072"/>
      <c r="U718" s="1072"/>
      <c r="V718" s="1072"/>
      <c r="W718" s="1072"/>
      <c r="X718" s="1072"/>
      <c r="Y718" s="1072"/>
      <c r="Z718" s="1072"/>
      <c r="AA718" s="1072"/>
      <c r="AB718" s="1111"/>
      <c r="AC718" s="1111"/>
      <c r="AD718" s="1111"/>
      <c r="AE718" s="1111"/>
      <c r="AF718" s="1072"/>
      <c r="AG718" s="1072"/>
      <c r="AH718" s="1072"/>
      <c r="AI718" s="1072"/>
      <c r="AJ718" s="1072"/>
      <c r="AK718" s="1072"/>
      <c r="AL718" s="1072"/>
      <c r="AM718" s="1072"/>
      <c r="AN718" s="1072"/>
      <c r="AO718" s="1072"/>
      <c r="AP718" s="1072"/>
      <c r="AQ718" s="1072"/>
      <c r="AR718" s="1072"/>
      <c r="AS718" s="1072"/>
      <c r="AT718" s="1072"/>
      <c r="AU718" s="1072"/>
      <c r="AV718" s="1072"/>
      <c r="AW718" s="1072"/>
      <c r="AX718" s="1072"/>
      <c r="AY718" s="1072"/>
      <c r="AZ718" s="1072"/>
      <c r="BA718" s="1072"/>
      <c r="BB718" s="1072"/>
      <c r="BC718" s="1072"/>
      <c r="BD718" s="1072"/>
      <c r="BE718" s="1072"/>
      <c r="BF718" s="1072"/>
      <c r="BG718" s="1072"/>
      <c r="BH718" s="1072"/>
      <c r="BI718" s="1072"/>
      <c r="BJ718" s="1072"/>
      <c r="BK718" s="1072"/>
      <c r="BL718" s="1072"/>
      <c r="BM718" s="1072"/>
      <c r="BN718" s="1072"/>
      <c r="BO718" s="1072"/>
      <c r="BP718" s="1072"/>
      <c r="BQ718" s="1072"/>
      <c r="BR718" s="1072"/>
      <c r="BS718" s="1111"/>
      <c r="BT718" s="1072"/>
      <c r="BU718" s="1072"/>
      <c r="BV718" s="1072"/>
      <c r="BW718" s="1072"/>
      <c r="BX718" s="1072"/>
      <c r="BY718" s="1072"/>
      <c r="BZ718" s="1072"/>
      <c r="CA718" s="1072"/>
      <c r="CB718" s="1072"/>
      <c r="CC718" s="1072"/>
      <c r="CD718" s="1072"/>
      <c r="CE718" s="1072"/>
      <c r="CF718" s="1072"/>
      <c r="CG718" s="1072"/>
      <c r="CH718" s="1072"/>
      <c r="CI718" s="1072"/>
      <c r="CJ718" s="1072"/>
      <c r="CK718" s="1072"/>
      <c r="CL718" s="1072"/>
      <c r="CM718" s="1111"/>
      <c r="CN718" s="1111"/>
      <c r="CO718" s="1112"/>
      <c r="CQ718" s="1927"/>
    </row>
    <row r="719" spans="1:95" s="620" customFormat="1">
      <c r="A719" s="1053"/>
      <c r="B719" s="1071"/>
      <c r="C719" s="1047"/>
      <c r="D719" s="1047"/>
      <c r="E719" s="1048"/>
      <c r="F719" s="1066"/>
      <c r="G719" s="1065"/>
      <c r="H719" s="1051"/>
      <c r="I719" s="1072"/>
      <c r="J719" s="1072"/>
      <c r="K719" s="1072"/>
      <c r="L719" s="1072"/>
      <c r="M719" s="1072"/>
      <c r="N719" s="1072"/>
      <c r="O719" s="1072"/>
      <c r="P719" s="1072"/>
      <c r="Q719" s="1072"/>
      <c r="R719" s="1072"/>
      <c r="S719" s="1072"/>
      <c r="T719" s="1072"/>
      <c r="U719" s="1072"/>
      <c r="V719" s="1072"/>
      <c r="W719" s="1072"/>
      <c r="X719" s="1072"/>
      <c r="Y719" s="1072"/>
      <c r="Z719" s="1072"/>
      <c r="AA719" s="1072"/>
      <c r="AB719" s="1111"/>
      <c r="AC719" s="1111"/>
      <c r="AD719" s="1111"/>
      <c r="AE719" s="1111"/>
      <c r="AF719" s="1072"/>
      <c r="AG719" s="1072"/>
      <c r="AH719" s="1072"/>
      <c r="AI719" s="1072"/>
      <c r="AJ719" s="1072"/>
      <c r="AK719" s="1072"/>
      <c r="AL719" s="1072"/>
      <c r="AM719" s="1072"/>
      <c r="AN719" s="1072"/>
      <c r="AO719" s="1072"/>
      <c r="AP719" s="1072"/>
      <c r="AQ719" s="1072"/>
      <c r="AR719" s="1072"/>
      <c r="AS719" s="1072"/>
      <c r="AT719" s="1072"/>
      <c r="AU719" s="1072"/>
      <c r="AV719" s="1072"/>
      <c r="AW719" s="1072"/>
      <c r="AX719" s="1072"/>
      <c r="AY719" s="1072"/>
      <c r="AZ719" s="1072"/>
      <c r="BA719" s="1072"/>
      <c r="BB719" s="1072"/>
      <c r="BC719" s="1072"/>
      <c r="BD719" s="1072"/>
      <c r="BE719" s="1072"/>
      <c r="BF719" s="1072"/>
      <c r="BG719" s="1072"/>
      <c r="BH719" s="1072"/>
      <c r="BI719" s="1072"/>
      <c r="BJ719" s="1072"/>
      <c r="BK719" s="1072"/>
      <c r="BL719" s="1072"/>
      <c r="BM719" s="1072"/>
      <c r="BN719" s="1072"/>
      <c r="BO719" s="1072"/>
      <c r="BP719" s="1072"/>
      <c r="BQ719" s="1072"/>
      <c r="BR719" s="1072"/>
      <c r="BS719" s="1111"/>
      <c r="BT719" s="1072"/>
      <c r="BU719" s="1072"/>
      <c r="BV719" s="1072"/>
      <c r="BW719" s="1072"/>
      <c r="BX719" s="1072"/>
      <c r="BY719" s="1072"/>
      <c r="BZ719" s="1072"/>
      <c r="CA719" s="1072"/>
      <c r="CB719" s="1072"/>
      <c r="CC719" s="1072"/>
      <c r="CD719" s="1072"/>
      <c r="CE719" s="1072"/>
      <c r="CF719" s="1072"/>
      <c r="CG719" s="1072"/>
      <c r="CH719" s="1072"/>
      <c r="CI719" s="1072"/>
      <c r="CJ719" s="1072"/>
      <c r="CK719" s="1072"/>
      <c r="CL719" s="1072"/>
      <c r="CM719" s="1111"/>
      <c r="CN719" s="1111"/>
      <c r="CO719" s="1112"/>
      <c r="CQ719" s="1927"/>
    </row>
    <row r="720" spans="1:95" s="620" customFormat="1">
      <c r="A720" s="1053"/>
      <c r="B720" s="1071"/>
      <c r="C720" s="1047"/>
      <c r="D720" s="1047"/>
      <c r="E720" s="1048"/>
      <c r="F720" s="1066"/>
      <c r="G720" s="1065"/>
      <c r="H720" s="1051"/>
      <c r="I720" s="1072"/>
      <c r="J720" s="1072"/>
      <c r="K720" s="1072"/>
      <c r="L720" s="1072"/>
      <c r="M720" s="1072"/>
      <c r="N720" s="1072"/>
      <c r="O720" s="1072"/>
      <c r="P720" s="1072"/>
      <c r="Q720" s="1072"/>
      <c r="R720" s="1072"/>
      <c r="S720" s="1072"/>
      <c r="T720" s="1072"/>
      <c r="U720" s="1072"/>
      <c r="V720" s="1072"/>
      <c r="W720" s="1072"/>
      <c r="X720" s="1072"/>
      <c r="Y720" s="1072"/>
      <c r="Z720" s="1072"/>
      <c r="AA720" s="1072"/>
      <c r="AB720" s="1111"/>
      <c r="AC720" s="1111"/>
      <c r="AD720" s="1111"/>
      <c r="AE720" s="1111"/>
      <c r="AF720" s="1072"/>
      <c r="AG720" s="1072"/>
      <c r="AH720" s="1072"/>
      <c r="AI720" s="1072"/>
      <c r="AJ720" s="1072"/>
      <c r="AK720" s="1072"/>
      <c r="AL720" s="1072"/>
      <c r="AM720" s="1072"/>
      <c r="AN720" s="1072"/>
      <c r="AO720" s="1072"/>
      <c r="AP720" s="1072"/>
      <c r="AQ720" s="1072"/>
      <c r="AR720" s="1072"/>
      <c r="AS720" s="1072"/>
      <c r="AT720" s="1072"/>
      <c r="AU720" s="1072"/>
      <c r="AV720" s="1072"/>
      <c r="AW720" s="1072"/>
      <c r="AX720" s="1072"/>
      <c r="AY720" s="1072"/>
      <c r="AZ720" s="1072"/>
      <c r="BA720" s="1072"/>
      <c r="BB720" s="1072"/>
      <c r="BC720" s="1072"/>
      <c r="BD720" s="1072"/>
      <c r="BE720" s="1072"/>
      <c r="BF720" s="1072"/>
      <c r="BG720" s="1072"/>
      <c r="BH720" s="1072"/>
      <c r="BI720" s="1072"/>
      <c r="BJ720" s="1072"/>
      <c r="BK720" s="1072"/>
      <c r="BL720" s="1072"/>
      <c r="BM720" s="1072"/>
      <c r="BN720" s="1072"/>
      <c r="BO720" s="1072"/>
      <c r="BP720" s="1072"/>
      <c r="BQ720" s="1072"/>
      <c r="BR720" s="1072"/>
      <c r="BS720" s="1111"/>
      <c r="BT720" s="1072"/>
      <c r="BU720" s="1072"/>
      <c r="BV720" s="1072"/>
      <c r="BW720" s="1072"/>
      <c r="BX720" s="1072"/>
      <c r="BY720" s="1072"/>
      <c r="BZ720" s="1072"/>
      <c r="CA720" s="1072"/>
      <c r="CB720" s="1072"/>
      <c r="CC720" s="1072"/>
      <c r="CD720" s="1072"/>
      <c r="CE720" s="1072"/>
      <c r="CF720" s="1072"/>
      <c r="CG720" s="1072"/>
      <c r="CH720" s="1072"/>
      <c r="CI720" s="1072"/>
      <c r="CJ720" s="1072"/>
      <c r="CK720" s="1072"/>
      <c r="CL720" s="1072"/>
      <c r="CM720" s="1111"/>
      <c r="CN720" s="1111"/>
      <c r="CO720" s="1112"/>
      <c r="CQ720" s="1927"/>
    </row>
    <row r="721" spans="1:95" s="620" customFormat="1">
      <c r="A721" s="1053"/>
      <c r="B721" s="1071"/>
      <c r="C721" s="1047"/>
      <c r="D721" s="1047"/>
      <c r="E721" s="1048"/>
      <c r="F721" s="1066"/>
      <c r="G721" s="1065"/>
      <c r="H721" s="1051"/>
      <c r="I721" s="1072"/>
      <c r="J721" s="1072"/>
      <c r="K721" s="1072"/>
      <c r="L721" s="1072"/>
      <c r="M721" s="1072"/>
      <c r="N721" s="1072"/>
      <c r="O721" s="1072"/>
      <c r="P721" s="1072"/>
      <c r="Q721" s="1072"/>
      <c r="R721" s="1072"/>
      <c r="S721" s="1072"/>
      <c r="T721" s="1072"/>
      <c r="U721" s="1072"/>
      <c r="V721" s="1072"/>
      <c r="W721" s="1072"/>
      <c r="X721" s="1072"/>
      <c r="Y721" s="1072"/>
      <c r="Z721" s="1072"/>
      <c r="AA721" s="1072"/>
      <c r="AB721" s="1111"/>
      <c r="AC721" s="1111"/>
      <c r="AD721" s="1111"/>
      <c r="AE721" s="1111"/>
      <c r="AF721" s="1072"/>
      <c r="AG721" s="1072"/>
      <c r="AH721" s="1072"/>
      <c r="AI721" s="1072"/>
      <c r="AJ721" s="1072"/>
      <c r="AK721" s="1072"/>
      <c r="AL721" s="1072"/>
      <c r="AM721" s="1072"/>
      <c r="AN721" s="1072"/>
      <c r="AO721" s="1072"/>
      <c r="AP721" s="1072"/>
      <c r="AQ721" s="1072"/>
      <c r="AR721" s="1072"/>
      <c r="AS721" s="1072"/>
      <c r="AT721" s="1072"/>
      <c r="AU721" s="1072"/>
      <c r="AV721" s="1072"/>
      <c r="AW721" s="1072"/>
      <c r="AX721" s="1072"/>
      <c r="AY721" s="1072"/>
      <c r="AZ721" s="1072"/>
      <c r="BA721" s="1072"/>
      <c r="BB721" s="1072"/>
      <c r="BC721" s="1072"/>
      <c r="BD721" s="1072"/>
      <c r="BE721" s="1072"/>
      <c r="BF721" s="1072"/>
      <c r="BG721" s="1072"/>
      <c r="BH721" s="1072"/>
      <c r="BI721" s="1072"/>
      <c r="BJ721" s="1072"/>
      <c r="BK721" s="1072"/>
      <c r="BL721" s="1072"/>
      <c r="BM721" s="1072"/>
      <c r="BN721" s="1072"/>
      <c r="BO721" s="1072"/>
      <c r="BP721" s="1072"/>
      <c r="BQ721" s="1072"/>
      <c r="BR721" s="1072"/>
      <c r="BS721" s="1111"/>
      <c r="BT721" s="1072"/>
      <c r="BU721" s="1072"/>
      <c r="BV721" s="1072"/>
      <c r="BW721" s="1072"/>
      <c r="BX721" s="1072"/>
      <c r="BY721" s="1072"/>
      <c r="BZ721" s="1072"/>
      <c r="CA721" s="1072"/>
      <c r="CB721" s="1072"/>
      <c r="CC721" s="1072"/>
      <c r="CD721" s="1072"/>
      <c r="CE721" s="1072"/>
      <c r="CF721" s="1072"/>
      <c r="CG721" s="1072"/>
      <c r="CH721" s="1072"/>
      <c r="CI721" s="1072"/>
      <c r="CJ721" s="1072"/>
      <c r="CK721" s="1072"/>
      <c r="CL721" s="1072"/>
      <c r="CM721" s="1111"/>
      <c r="CN721" s="1111"/>
      <c r="CO721" s="1112"/>
      <c r="CQ721" s="1927"/>
    </row>
    <row r="722" spans="1:95" s="620" customFormat="1">
      <c r="A722" s="1053"/>
      <c r="B722" s="1071"/>
      <c r="C722" s="1047"/>
      <c r="D722" s="1047"/>
      <c r="E722" s="1048"/>
      <c r="F722" s="1066"/>
      <c r="G722" s="1065"/>
      <c r="H722" s="1051"/>
      <c r="I722" s="1072"/>
      <c r="J722" s="1072"/>
      <c r="K722" s="1072"/>
      <c r="L722" s="1072"/>
      <c r="M722" s="1072"/>
      <c r="N722" s="1072"/>
      <c r="O722" s="1072"/>
      <c r="P722" s="1072"/>
      <c r="Q722" s="1072"/>
      <c r="R722" s="1072"/>
      <c r="S722" s="1072"/>
      <c r="T722" s="1072"/>
      <c r="U722" s="1072"/>
      <c r="V722" s="1072"/>
      <c r="W722" s="1072"/>
      <c r="X722" s="1072"/>
      <c r="Y722" s="1072"/>
      <c r="Z722" s="1072"/>
      <c r="AA722" s="1072"/>
      <c r="AB722" s="1111"/>
      <c r="AC722" s="1111"/>
      <c r="AD722" s="1111"/>
      <c r="AE722" s="1111"/>
      <c r="AF722" s="1072"/>
      <c r="AG722" s="1072"/>
      <c r="AH722" s="1072"/>
      <c r="AI722" s="1072"/>
      <c r="AJ722" s="1072"/>
      <c r="AK722" s="1072"/>
      <c r="AL722" s="1072"/>
      <c r="AM722" s="1072"/>
      <c r="AN722" s="1072"/>
      <c r="AO722" s="1072"/>
      <c r="AP722" s="1072"/>
      <c r="AQ722" s="1072"/>
      <c r="AR722" s="1072"/>
      <c r="AS722" s="1072"/>
      <c r="AT722" s="1072"/>
      <c r="AU722" s="1072"/>
      <c r="AV722" s="1072"/>
      <c r="AW722" s="1072"/>
      <c r="AX722" s="1072"/>
      <c r="AY722" s="1072"/>
      <c r="AZ722" s="1072"/>
      <c r="BA722" s="1072"/>
      <c r="BB722" s="1072"/>
      <c r="BC722" s="1072"/>
      <c r="BD722" s="1072"/>
      <c r="BE722" s="1072"/>
      <c r="BF722" s="1072"/>
      <c r="BG722" s="1072"/>
      <c r="BH722" s="1072"/>
      <c r="BI722" s="1072"/>
      <c r="BJ722" s="1072"/>
      <c r="BK722" s="1072"/>
      <c r="BL722" s="1072"/>
      <c r="BM722" s="1072"/>
      <c r="BN722" s="1072"/>
      <c r="BO722" s="1072"/>
      <c r="BP722" s="1072"/>
      <c r="BQ722" s="1072"/>
      <c r="BR722" s="1072"/>
      <c r="BS722" s="1111"/>
      <c r="BT722" s="1072"/>
      <c r="BU722" s="1072"/>
      <c r="BV722" s="1072"/>
      <c r="BW722" s="1072"/>
      <c r="BX722" s="1072"/>
      <c r="BY722" s="1072"/>
      <c r="BZ722" s="1072"/>
      <c r="CA722" s="1072"/>
      <c r="CB722" s="1072"/>
      <c r="CC722" s="1072"/>
      <c r="CD722" s="1072"/>
      <c r="CE722" s="1072"/>
      <c r="CF722" s="1072"/>
      <c r="CG722" s="1072"/>
      <c r="CH722" s="1072"/>
      <c r="CI722" s="1072"/>
      <c r="CJ722" s="1072"/>
      <c r="CK722" s="1072"/>
      <c r="CL722" s="1072"/>
      <c r="CM722" s="1111"/>
      <c r="CN722" s="1111"/>
      <c r="CO722" s="1112"/>
      <c r="CQ722" s="1927"/>
    </row>
    <row r="723" spans="1:95" s="620" customFormat="1">
      <c r="A723" s="1053"/>
      <c r="B723" s="1071"/>
      <c r="C723" s="1047"/>
      <c r="D723" s="1047"/>
      <c r="E723" s="1048"/>
      <c r="F723" s="1066"/>
      <c r="G723" s="1065"/>
      <c r="H723" s="1051"/>
      <c r="I723" s="1072"/>
      <c r="J723" s="1072"/>
      <c r="K723" s="1072"/>
      <c r="L723" s="1072"/>
      <c r="M723" s="1072"/>
      <c r="N723" s="1072"/>
      <c r="O723" s="1072"/>
      <c r="P723" s="1072"/>
      <c r="Q723" s="1072"/>
      <c r="R723" s="1072"/>
      <c r="S723" s="1072"/>
      <c r="T723" s="1072"/>
      <c r="U723" s="1072"/>
      <c r="V723" s="1072"/>
      <c r="W723" s="1072"/>
      <c r="X723" s="1072"/>
      <c r="Y723" s="1072"/>
      <c r="Z723" s="1072"/>
      <c r="AA723" s="1072"/>
      <c r="AB723" s="1111"/>
      <c r="AC723" s="1111"/>
      <c r="AD723" s="1111"/>
      <c r="AE723" s="1111"/>
      <c r="AF723" s="1072"/>
      <c r="AG723" s="1072"/>
      <c r="AH723" s="1072"/>
      <c r="AI723" s="1072"/>
      <c r="AJ723" s="1072"/>
      <c r="AK723" s="1072"/>
      <c r="AL723" s="1072"/>
      <c r="AM723" s="1072"/>
      <c r="AN723" s="1072"/>
      <c r="AO723" s="1072"/>
      <c r="AP723" s="1072"/>
      <c r="AQ723" s="1072"/>
      <c r="AR723" s="1072"/>
      <c r="AS723" s="1072"/>
      <c r="AT723" s="1072"/>
      <c r="AU723" s="1072"/>
      <c r="AV723" s="1072"/>
      <c r="AW723" s="1072"/>
      <c r="AX723" s="1072"/>
      <c r="AY723" s="1072"/>
      <c r="AZ723" s="1072"/>
      <c r="BA723" s="1072"/>
      <c r="BB723" s="1072"/>
      <c r="BC723" s="1072"/>
      <c r="BD723" s="1072"/>
      <c r="BE723" s="1072"/>
      <c r="BF723" s="1072"/>
      <c r="BG723" s="1072"/>
      <c r="BH723" s="1072"/>
      <c r="BI723" s="1072"/>
      <c r="BJ723" s="1072"/>
      <c r="BK723" s="1072"/>
      <c r="BL723" s="1072"/>
      <c r="BM723" s="1072"/>
      <c r="BN723" s="1072"/>
      <c r="BO723" s="1072"/>
      <c r="BP723" s="1072"/>
      <c r="BQ723" s="1072"/>
      <c r="BR723" s="1072"/>
      <c r="BS723" s="1111"/>
      <c r="BT723" s="1072"/>
      <c r="BU723" s="1072"/>
      <c r="BV723" s="1072"/>
      <c r="BW723" s="1072"/>
      <c r="BX723" s="1072"/>
      <c r="BY723" s="1072"/>
      <c r="BZ723" s="1072"/>
      <c r="CA723" s="1072"/>
      <c r="CB723" s="1072"/>
      <c r="CC723" s="1072"/>
      <c r="CD723" s="1072"/>
      <c r="CE723" s="1072"/>
      <c r="CF723" s="1072"/>
      <c r="CG723" s="1072"/>
      <c r="CH723" s="1072"/>
      <c r="CI723" s="1072"/>
      <c r="CJ723" s="1072"/>
      <c r="CK723" s="1072"/>
      <c r="CL723" s="1072"/>
      <c r="CM723" s="1111"/>
      <c r="CN723" s="1111"/>
      <c r="CO723" s="1112"/>
      <c r="CQ723" s="1927"/>
    </row>
    <row r="724" spans="1:95" s="620" customFormat="1">
      <c r="A724" s="1053"/>
      <c r="B724" s="1071"/>
      <c r="C724" s="1047"/>
      <c r="D724" s="1047"/>
      <c r="E724" s="1048"/>
      <c r="F724" s="1066"/>
      <c r="G724" s="1065"/>
      <c r="H724" s="1051"/>
      <c r="I724" s="1072"/>
      <c r="J724" s="1072"/>
      <c r="K724" s="1072"/>
      <c r="L724" s="1072"/>
      <c r="M724" s="1072"/>
      <c r="N724" s="1072"/>
      <c r="O724" s="1072"/>
      <c r="P724" s="1072"/>
      <c r="Q724" s="1072"/>
      <c r="R724" s="1072"/>
      <c r="S724" s="1072"/>
      <c r="T724" s="1072"/>
      <c r="U724" s="1072"/>
      <c r="V724" s="1072"/>
      <c r="W724" s="1072"/>
      <c r="X724" s="1072"/>
      <c r="Y724" s="1072"/>
      <c r="Z724" s="1072"/>
      <c r="AA724" s="1072"/>
      <c r="AB724" s="1111"/>
      <c r="AC724" s="1111"/>
      <c r="AD724" s="1111"/>
      <c r="AE724" s="1111"/>
      <c r="AF724" s="1072"/>
      <c r="AG724" s="1072"/>
      <c r="AH724" s="1072"/>
      <c r="AI724" s="1072"/>
      <c r="AJ724" s="1072"/>
      <c r="AK724" s="1072"/>
      <c r="AL724" s="1072"/>
      <c r="AM724" s="1072"/>
      <c r="AN724" s="1072"/>
      <c r="AO724" s="1072"/>
      <c r="AP724" s="1072"/>
      <c r="AQ724" s="1072"/>
      <c r="AR724" s="1072"/>
      <c r="AS724" s="1072"/>
      <c r="AT724" s="1072"/>
      <c r="AU724" s="1072"/>
      <c r="AV724" s="1072"/>
      <c r="AW724" s="1072"/>
      <c r="AX724" s="1072"/>
      <c r="AY724" s="1072"/>
      <c r="AZ724" s="1072"/>
      <c r="BA724" s="1072"/>
      <c r="BB724" s="1072"/>
      <c r="BC724" s="1072"/>
      <c r="BD724" s="1072"/>
      <c r="BE724" s="1072"/>
      <c r="BF724" s="1072"/>
      <c r="BG724" s="1072"/>
      <c r="BH724" s="1072"/>
      <c r="BI724" s="1072"/>
      <c r="BJ724" s="1072"/>
      <c r="BK724" s="1072"/>
      <c r="BL724" s="1072"/>
      <c r="BM724" s="1072"/>
      <c r="BN724" s="1072"/>
      <c r="BO724" s="1072"/>
      <c r="BP724" s="1072"/>
      <c r="BQ724" s="1072"/>
      <c r="BR724" s="1072"/>
      <c r="BS724" s="1111"/>
      <c r="BT724" s="1072"/>
      <c r="BU724" s="1072"/>
      <c r="BV724" s="1072"/>
      <c r="BW724" s="1072"/>
      <c r="BX724" s="1072"/>
      <c r="BY724" s="1072"/>
      <c r="BZ724" s="1072"/>
      <c r="CA724" s="1072"/>
      <c r="CB724" s="1072"/>
      <c r="CC724" s="1072"/>
      <c r="CD724" s="1072"/>
      <c r="CE724" s="1072"/>
      <c r="CF724" s="1072"/>
      <c r="CG724" s="1072"/>
      <c r="CH724" s="1072"/>
      <c r="CI724" s="1072"/>
      <c r="CJ724" s="1072"/>
      <c r="CK724" s="1072"/>
      <c r="CL724" s="1072"/>
      <c r="CM724" s="1111"/>
      <c r="CN724" s="1111"/>
      <c r="CO724" s="1112"/>
      <c r="CQ724" s="1927"/>
    </row>
    <row r="725" spans="1:95" s="620" customFormat="1">
      <c r="A725" s="1053"/>
      <c r="B725" s="1071"/>
      <c r="C725" s="1047"/>
      <c r="D725" s="1047"/>
      <c r="E725" s="1048"/>
      <c r="F725" s="1066"/>
      <c r="G725" s="1065"/>
      <c r="H725" s="1051"/>
      <c r="I725" s="1072"/>
      <c r="J725" s="1072"/>
      <c r="K725" s="1072"/>
      <c r="L725" s="1072"/>
      <c r="M725" s="1072"/>
      <c r="N725" s="1072"/>
      <c r="O725" s="1072"/>
      <c r="P725" s="1072"/>
      <c r="Q725" s="1072"/>
      <c r="R725" s="1072"/>
      <c r="S725" s="1072"/>
      <c r="T725" s="1072"/>
      <c r="U725" s="1072"/>
      <c r="V725" s="1072"/>
      <c r="W725" s="1072"/>
      <c r="X725" s="1072"/>
      <c r="Y725" s="1072"/>
      <c r="Z725" s="1072"/>
      <c r="AA725" s="1072"/>
      <c r="AB725" s="1111"/>
      <c r="AC725" s="1111"/>
      <c r="AD725" s="1111"/>
      <c r="AE725" s="1111"/>
      <c r="AF725" s="1072"/>
      <c r="AG725" s="1072"/>
      <c r="AH725" s="1072"/>
      <c r="AI725" s="1072"/>
      <c r="AJ725" s="1072"/>
      <c r="AK725" s="1072"/>
      <c r="AL725" s="1072"/>
      <c r="AM725" s="1072"/>
      <c r="AN725" s="1072"/>
      <c r="AO725" s="1072"/>
      <c r="AP725" s="1072"/>
      <c r="AQ725" s="1072"/>
      <c r="AR725" s="1072"/>
      <c r="AS725" s="1072"/>
      <c r="AT725" s="1072"/>
      <c r="AU725" s="1072"/>
      <c r="AV725" s="1072"/>
      <c r="AW725" s="1072"/>
      <c r="AX725" s="1072"/>
      <c r="AY725" s="1072"/>
      <c r="AZ725" s="1072"/>
      <c r="BA725" s="1072"/>
      <c r="BB725" s="1072"/>
      <c r="BC725" s="1072"/>
      <c r="BD725" s="1072"/>
      <c r="BE725" s="1072"/>
      <c r="BF725" s="1072"/>
      <c r="BG725" s="1072"/>
      <c r="BH725" s="1072"/>
      <c r="BI725" s="1072"/>
      <c r="BJ725" s="1072"/>
      <c r="BK725" s="1072"/>
      <c r="BL725" s="1072"/>
      <c r="BM725" s="1072"/>
      <c r="BN725" s="1072"/>
      <c r="BO725" s="1072"/>
      <c r="BP725" s="1072"/>
      <c r="BQ725" s="1072"/>
      <c r="BR725" s="1072"/>
      <c r="BS725" s="1111"/>
      <c r="BT725" s="1072"/>
      <c r="BU725" s="1072"/>
      <c r="BV725" s="1072"/>
      <c r="BW725" s="1072"/>
      <c r="BX725" s="1072"/>
      <c r="BY725" s="1072"/>
      <c r="BZ725" s="1072"/>
      <c r="CA725" s="1072"/>
      <c r="CB725" s="1072"/>
      <c r="CC725" s="1072"/>
      <c r="CD725" s="1072"/>
      <c r="CE725" s="1072"/>
      <c r="CF725" s="1072"/>
      <c r="CG725" s="1072"/>
      <c r="CH725" s="1072"/>
      <c r="CI725" s="1072"/>
      <c r="CJ725" s="1072"/>
      <c r="CK725" s="1072"/>
      <c r="CL725" s="1072"/>
      <c r="CM725" s="1111"/>
      <c r="CN725" s="1111"/>
      <c r="CO725" s="1112"/>
      <c r="CQ725" s="1927"/>
    </row>
    <row r="726" spans="1:95" s="620" customFormat="1">
      <c r="A726" s="1053"/>
      <c r="B726" s="1071"/>
      <c r="C726" s="1047"/>
      <c r="D726" s="1047"/>
      <c r="E726" s="1048"/>
      <c r="F726" s="1066"/>
      <c r="G726" s="1065"/>
      <c r="H726" s="1051"/>
      <c r="I726" s="1072"/>
      <c r="J726" s="1072"/>
      <c r="K726" s="1072"/>
      <c r="L726" s="1072"/>
      <c r="M726" s="1072"/>
      <c r="N726" s="1072"/>
      <c r="O726" s="1072"/>
      <c r="P726" s="1072"/>
      <c r="Q726" s="1072"/>
      <c r="R726" s="1072"/>
      <c r="S726" s="1072"/>
      <c r="T726" s="1072"/>
      <c r="U726" s="1072"/>
      <c r="V726" s="1072"/>
      <c r="W726" s="1072"/>
      <c r="X726" s="1072"/>
      <c r="Y726" s="1072"/>
      <c r="Z726" s="1072"/>
      <c r="AA726" s="1072"/>
      <c r="AB726" s="1111"/>
      <c r="AC726" s="1111"/>
      <c r="AD726" s="1111"/>
      <c r="AE726" s="1111"/>
      <c r="AF726" s="1072"/>
      <c r="AG726" s="1072"/>
      <c r="AH726" s="1072"/>
      <c r="AI726" s="1072"/>
      <c r="AJ726" s="1072"/>
      <c r="AK726" s="1072"/>
      <c r="AL726" s="1072"/>
      <c r="AM726" s="1072"/>
      <c r="AN726" s="1072"/>
      <c r="AO726" s="1072"/>
      <c r="AP726" s="1072"/>
      <c r="AQ726" s="1072"/>
      <c r="AR726" s="1072"/>
      <c r="AS726" s="1072"/>
      <c r="AT726" s="1072"/>
      <c r="AU726" s="1072"/>
      <c r="AV726" s="1072"/>
      <c r="AW726" s="1072"/>
      <c r="AX726" s="1072"/>
      <c r="AY726" s="1072"/>
      <c r="AZ726" s="1072"/>
      <c r="BA726" s="1072"/>
      <c r="BB726" s="1072"/>
      <c r="BC726" s="1072"/>
      <c r="BD726" s="1072"/>
      <c r="BE726" s="1072"/>
      <c r="BF726" s="1072"/>
      <c r="BG726" s="1072"/>
      <c r="BH726" s="1072"/>
      <c r="BI726" s="1072"/>
      <c r="BJ726" s="1072"/>
      <c r="BK726" s="1072"/>
      <c r="BL726" s="1072"/>
      <c r="BM726" s="1072"/>
      <c r="BN726" s="1072"/>
      <c r="BO726" s="1072"/>
      <c r="BP726" s="1072"/>
      <c r="BQ726" s="1072"/>
      <c r="BR726" s="1072"/>
      <c r="BS726" s="1111"/>
      <c r="BT726" s="1072"/>
      <c r="BU726" s="1072"/>
      <c r="BV726" s="1072"/>
      <c r="BW726" s="1072"/>
      <c r="BX726" s="1072"/>
      <c r="BY726" s="1072"/>
      <c r="BZ726" s="1072"/>
      <c r="CA726" s="1072"/>
      <c r="CB726" s="1072"/>
      <c r="CC726" s="1072"/>
      <c r="CD726" s="1072"/>
      <c r="CE726" s="1072"/>
      <c r="CF726" s="1072"/>
      <c r="CG726" s="1072"/>
      <c r="CH726" s="1072"/>
      <c r="CI726" s="1072"/>
      <c r="CJ726" s="1072"/>
      <c r="CK726" s="1072"/>
      <c r="CL726" s="1072"/>
      <c r="CM726" s="1111"/>
      <c r="CN726" s="1111"/>
      <c r="CO726" s="1112"/>
      <c r="CQ726" s="1927"/>
    </row>
    <row r="727" spans="1:95" s="620" customFormat="1">
      <c r="A727" s="1053"/>
      <c r="B727" s="1071"/>
      <c r="C727" s="1047"/>
      <c r="D727" s="1047"/>
      <c r="E727" s="1048"/>
      <c r="F727" s="1066"/>
      <c r="G727" s="1065"/>
      <c r="H727" s="1051"/>
      <c r="I727" s="1072"/>
      <c r="J727" s="1072"/>
      <c r="K727" s="1072"/>
      <c r="L727" s="1072"/>
      <c r="M727" s="1072"/>
      <c r="N727" s="1072"/>
      <c r="O727" s="1072"/>
      <c r="P727" s="1072"/>
      <c r="Q727" s="1072"/>
      <c r="R727" s="1072"/>
      <c r="S727" s="1072"/>
      <c r="T727" s="1072"/>
      <c r="U727" s="1072"/>
      <c r="V727" s="1072"/>
      <c r="W727" s="1072"/>
      <c r="X727" s="1072"/>
      <c r="Y727" s="1072"/>
      <c r="Z727" s="1072"/>
      <c r="AA727" s="1072"/>
      <c r="AB727" s="1111"/>
      <c r="AC727" s="1111"/>
      <c r="AD727" s="1111"/>
      <c r="AE727" s="1111"/>
      <c r="AF727" s="1072"/>
      <c r="AG727" s="1072"/>
      <c r="AH727" s="1072"/>
      <c r="AI727" s="1072"/>
      <c r="AJ727" s="1072"/>
      <c r="AK727" s="1072"/>
      <c r="AL727" s="1072"/>
      <c r="AM727" s="1072"/>
      <c r="AN727" s="1072"/>
      <c r="AO727" s="1072"/>
      <c r="AP727" s="1072"/>
      <c r="AQ727" s="1072"/>
      <c r="AR727" s="1072"/>
      <c r="AS727" s="1072"/>
      <c r="AT727" s="1072"/>
      <c r="AU727" s="1072"/>
      <c r="AV727" s="1072"/>
      <c r="AW727" s="1072"/>
      <c r="AX727" s="1072"/>
      <c r="AY727" s="1072"/>
      <c r="AZ727" s="1072"/>
      <c r="BA727" s="1072"/>
      <c r="BB727" s="1072"/>
      <c r="BC727" s="1072"/>
      <c r="BD727" s="1072"/>
      <c r="BE727" s="1072"/>
      <c r="BF727" s="1072"/>
      <c r="BG727" s="1072"/>
      <c r="BH727" s="1072"/>
      <c r="BI727" s="1072"/>
      <c r="BJ727" s="1072"/>
      <c r="BK727" s="1072"/>
      <c r="BL727" s="1072"/>
      <c r="BM727" s="1072"/>
      <c r="BN727" s="1072"/>
      <c r="BO727" s="1072"/>
      <c r="BP727" s="1072"/>
      <c r="BQ727" s="1072"/>
      <c r="BR727" s="1072"/>
      <c r="BS727" s="1111"/>
      <c r="BT727" s="1072"/>
      <c r="BU727" s="1072"/>
      <c r="BV727" s="1072"/>
      <c r="BW727" s="1072"/>
      <c r="BX727" s="1072"/>
      <c r="BY727" s="1072"/>
      <c r="BZ727" s="1072"/>
      <c r="CA727" s="1072"/>
      <c r="CB727" s="1072"/>
      <c r="CC727" s="1072"/>
      <c r="CD727" s="1072"/>
      <c r="CE727" s="1072"/>
      <c r="CF727" s="1072"/>
      <c r="CG727" s="1072"/>
      <c r="CH727" s="1072"/>
      <c r="CI727" s="1072"/>
      <c r="CJ727" s="1072"/>
      <c r="CK727" s="1072"/>
      <c r="CL727" s="1072"/>
      <c r="CM727" s="1111"/>
      <c r="CN727" s="1111"/>
      <c r="CO727" s="1112"/>
      <c r="CQ727" s="1927"/>
    </row>
    <row r="728" spans="1:95" s="620" customFormat="1">
      <c r="A728" s="1053"/>
      <c r="B728" s="1071"/>
      <c r="C728" s="1047"/>
      <c r="D728" s="1047"/>
      <c r="E728" s="1048"/>
      <c r="F728" s="1066"/>
      <c r="G728" s="1065"/>
      <c r="H728" s="1051"/>
      <c r="I728" s="1072"/>
      <c r="J728" s="1072"/>
      <c r="K728" s="1072"/>
      <c r="L728" s="1072"/>
      <c r="M728" s="1072"/>
      <c r="N728" s="1072"/>
      <c r="O728" s="1072"/>
      <c r="P728" s="1072"/>
      <c r="Q728" s="1072"/>
      <c r="R728" s="1072"/>
      <c r="S728" s="1072"/>
      <c r="T728" s="1072"/>
      <c r="U728" s="1072"/>
      <c r="V728" s="1072"/>
      <c r="W728" s="1072"/>
      <c r="X728" s="1072"/>
      <c r="Y728" s="1072"/>
      <c r="Z728" s="1072"/>
      <c r="AA728" s="1072"/>
      <c r="AB728" s="1111"/>
      <c r="AC728" s="1111"/>
      <c r="AD728" s="1111"/>
      <c r="AE728" s="1111"/>
      <c r="AF728" s="1072"/>
      <c r="AG728" s="1072"/>
      <c r="AH728" s="1072"/>
      <c r="AI728" s="1072"/>
      <c r="AJ728" s="1072"/>
      <c r="AK728" s="1072"/>
      <c r="AL728" s="1072"/>
      <c r="AM728" s="1072"/>
      <c r="AN728" s="1072"/>
      <c r="AO728" s="1072"/>
      <c r="AP728" s="1072"/>
      <c r="AQ728" s="1072"/>
      <c r="AR728" s="1072"/>
      <c r="AS728" s="1072"/>
      <c r="AT728" s="1072"/>
      <c r="AU728" s="1072"/>
      <c r="AV728" s="1072"/>
      <c r="AW728" s="1072"/>
      <c r="AX728" s="1072"/>
      <c r="AY728" s="1072"/>
      <c r="AZ728" s="1072"/>
      <c r="BA728" s="1072"/>
      <c r="BB728" s="1072"/>
      <c r="BC728" s="1072"/>
      <c r="BD728" s="1072"/>
      <c r="BE728" s="1072"/>
      <c r="BF728" s="1072"/>
      <c r="BG728" s="1072"/>
      <c r="BH728" s="1072"/>
      <c r="BI728" s="1072"/>
      <c r="BJ728" s="1072"/>
      <c r="BK728" s="1072"/>
      <c r="BL728" s="1072"/>
      <c r="BM728" s="1072"/>
      <c r="BN728" s="1072"/>
      <c r="BO728" s="1072"/>
      <c r="BP728" s="1072"/>
      <c r="BQ728" s="1072"/>
      <c r="BR728" s="1072"/>
      <c r="BS728" s="1111"/>
      <c r="BT728" s="1072"/>
      <c r="BU728" s="1072"/>
      <c r="BV728" s="1072"/>
      <c r="BW728" s="1072"/>
      <c r="BX728" s="1072"/>
      <c r="BY728" s="1072"/>
      <c r="BZ728" s="1072"/>
      <c r="CA728" s="1072"/>
      <c r="CB728" s="1072"/>
      <c r="CC728" s="1072"/>
      <c r="CD728" s="1072"/>
      <c r="CE728" s="1072"/>
      <c r="CF728" s="1072"/>
      <c r="CG728" s="1072"/>
      <c r="CH728" s="1072"/>
      <c r="CI728" s="1072"/>
      <c r="CJ728" s="1072"/>
      <c r="CK728" s="1072"/>
      <c r="CL728" s="1072"/>
      <c r="CM728" s="1111"/>
      <c r="CN728" s="1111"/>
      <c r="CO728" s="1112"/>
      <c r="CQ728" s="1927"/>
    </row>
    <row r="729" spans="1:95" s="620" customFormat="1">
      <c r="A729" s="1053"/>
      <c r="B729" s="1071"/>
      <c r="C729" s="1047"/>
      <c r="D729" s="1047"/>
      <c r="E729" s="1048"/>
      <c r="F729" s="1066"/>
      <c r="G729" s="1065"/>
      <c r="H729" s="1051"/>
      <c r="I729" s="1072"/>
      <c r="J729" s="1072"/>
      <c r="K729" s="1072"/>
      <c r="L729" s="1072"/>
      <c r="M729" s="1072"/>
      <c r="N729" s="1072"/>
      <c r="O729" s="1072"/>
      <c r="P729" s="1072"/>
      <c r="Q729" s="1072"/>
      <c r="R729" s="1072"/>
      <c r="S729" s="1072"/>
      <c r="T729" s="1072"/>
      <c r="U729" s="1072"/>
      <c r="V729" s="1072"/>
      <c r="W729" s="1072"/>
      <c r="X729" s="1072"/>
      <c r="Y729" s="1072"/>
      <c r="Z729" s="1072"/>
      <c r="AA729" s="1072"/>
      <c r="AB729" s="1111"/>
      <c r="AC729" s="1111"/>
      <c r="AD729" s="1111"/>
      <c r="AE729" s="1111"/>
      <c r="AF729" s="1072"/>
      <c r="AG729" s="1072"/>
      <c r="AH729" s="1072"/>
      <c r="AI729" s="1072"/>
      <c r="AJ729" s="1072"/>
      <c r="AK729" s="1072"/>
      <c r="AL729" s="1072"/>
      <c r="AM729" s="1072"/>
      <c r="AN729" s="1072"/>
      <c r="AO729" s="1072"/>
      <c r="AP729" s="1072"/>
      <c r="AQ729" s="1072"/>
      <c r="AR729" s="1072"/>
      <c r="AS729" s="1072"/>
      <c r="AT729" s="1072"/>
      <c r="AU729" s="1072"/>
      <c r="AV729" s="1072"/>
      <c r="AW729" s="1072"/>
      <c r="AX729" s="1072"/>
      <c r="AY729" s="1072"/>
      <c r="AZ729" s="1072"/>
      <c r="BA729" s="1072"/>
      <c r="BB729" s="1072"/>
      <c r="BC729" s="1072"/>
      <c r="BD729" s="1072"/>
      <c r="BE729" s="1072"/>
      <c r="BF729" s="1072"/>
      <c r="BG729" s="1072"/>
      <c r="BH729" s="1072"/>
      <c r="BI729" s="1072"/>
      <c r="BJ729" s="1072"/>
      <c r="BK729" s="1072"/>
      <c r="BL729" s="1072"/>
      <c r="BM729" s="1072"/>
      <c r="BN729" s="1072"/>
      <c r="BO729" s="1072"/>
      <c r="BP729" s="1072"/>
      <c r="BQ729" s="1072"/>
      <c r="BR729" s="1072"/>
      <c r="BS729" s="1111"/>
      <c r="BT729" s="1072"/>
      <c r="BU729" s="1072"/>
      <c r="BV729" s="1072"/>
      <c r="BW729" s="1072"/>
      <c r="BX729" s="1072"/>
      <c r="BY729" s="1072"/>
      <c r="BZ729" s="1072"/>
      <c r="CA729" s="1072"/>
      <c r="CB729" s="1072"/>
      <c r="CC729" s="1072"/>
      <c r="CD729" s="1072"/>
      <c r="CE729" s="1072"/>
      <c r="CF729" s="1072"/>
      <c r="CG729" s="1072"/>
      <c r="CH729" s="1072"/>
      <c r="CI729" s="1072"/>
      <c r="CJ729" s="1072"/>
      <c r="CK729" s="1072"/>
      <c r="CL729" s="1072"/>
      <c r="CM729" s="1111"/>
      <c r="CN729" s="1111"/>
      <c r="CO729" s="1112"/>
      <c r="CQ729" s="1927"/>
    </row>
    <row r="730" spans="1:95" s="620" customFormat="1">
      <c r="A730" s="1053"/>
      <c r="B730" s="1071"/>
      <c r="C730" s="1047"/>
      <c r="D730" s="1047"/>
      <c r="E730" s="1048"/>
      <c r="F730" s="1066"/>
      <c r="G730" s="1065"/>
      <c r="H730" s="1051"/>
      <c r="I730" s="1072"/>
      <c r="J730" s="1072"/>
      <c r="K730" s="1072"/>
      <c r="L730" s="1072"/>
      <c r="M730" s="1072"/>
      <c r="N730" s="1072"/>
      <c r="O730" s="1072"/>
      <c r="P730" s="1072"/>
      <c r="Q730" s="1072"/>
      <c r="R730" s="1072"/>
      <c r="S730" s="1072"/>
      <c r="T730" s="1072"/>
      <c r="U730" s="1072"/>
      <c r="V730" s="1072"/>
      <c r="W730" s="1072"/>
      <c r="X730" s="1072"/>
      <c r="Y730" s="1072"/>
      <c r="Z730" s="1072"/>
      <c r="AA730" s="1072"/>
      <c r="AB730" s="1111"/>
      <c r="AC730" s="1111"/>
      <c r="AD730" s="1111"/>
      <c r="AE730" s="1111"/>
      <c r="AF730" s="1072"/>
      <c r="AG730" s="1072"/>
      <c r="AH730" s="1072"/>
      <c r="AI730" s="1072"/>
      <c r="AJ730" s="1072"/>
      <c r="AK730" s="1072"/>
      <c r="AL730" s="1072"/>
      <c r="AM730" s="1072"/>
      <c r="AN730" s="1072"/>
      <c r="AO730" s="1072"/>
      <c r="AP730" s="1072"/>
      <c r="AQ730" s="1072"/>
      <c r="AR730" s="1072"/>
      <c r="AS730" s="1072"/>
      <c r="AT730" s="1072"/>
      <c r="AU730" s="1072"/>
      <c r="AV730" s="1072"/>
      <c r="AW730" s="1072"/>
      <c r="AX730" s="1072"/>
      <c r="AY730" s="1072"/>
      <c r="AZ730" s="1072"/>
      <c r="BA730" s="1072"/>
      <c r="BB730" s="1072"/>
      <c r="BC730" s="1072"/>
      <c r="BD730" s="1072"/>
      <c r="BE730" s="1072"/>
      <c r="BF730" s="1072"/>
      <c r="BG730" s="1072"/>
      <c r="BH730" s="1072"/>
      <c r="BI730" s="1072"/>
      <c r="BJ730" s="1072"/>
      <c r="BK730" s="1072"/>
      <c r="BL730" s="1072"/>
      <c r="BM730" s="1072"/>
      <c r="BN730" s="1072"/>
      <c r="BO730" s="1072"/>
      <c r="BP730" s="1072"/>
      <c r="BQ730" s="1072"/>
      <c r="BR730" s="1072"/>
      <c r="BS730" s="1111"/>
      <c r="BT730" s="1072"/>
      <c r="BU730" s="1072"/>
      <c r="BV730" s="1072"/>
      <c r="BW730" s="1072"/>
      <c r="BX730" s="1072"/>
      <c r="BY730" s="1072"/>
      <c r="BZ730" s="1072"/>
      <c r="CA730" s="1072"/>
      <c r="CB730" s="1072"/>
      <c r="CC730" s="1072"/>
      <c r="CD730" s="1072"/>
      <c r="CE730" s="1072"/>
      <c r="CF730" s="1072"/>
      <c r="CG730" s="1072"/>
      <c r="CH730" s="1072"/>
      <c r="CI730" s="1072"/>
      <c r="CJ730" s="1072"/>
      <c r="CK730" s="1072"/>
      <c r="CL730" s="1072"/>
      <c r="CM730" s="1111"/>
      <c r="CN730" s="1111"/>
      <c r="CO730" s="1112"/>
      <c r="CQ730" s="1927"/>
    </row>
    <row r="731" spans="1:95" s="620" customFormat="1">
      <c r="A731" s="1053"/>
      <c r="B731" s="1071"/>
      <c r="C731" s="1047"/>
      <c r="D731" s="1047"/>
      <c r="E731" s="1048"/>
      <c r="F731" s="1066"/>
      <c r="G731" s="1065"/>
      <c r="H731" s="1051"/>
      <c r="I731" s="1072"/>
      <c r="J731" s="1072"/>
      <c r="K731" s="1072"/>
      <c r="L731" s="1072"/>
      <c r="M731" s="1072"/>
      <c r="N731" s="1072"/>
      <c r="O731" s="1072"/>
      <c r="P731" s="1072"/>
      <c r="Q731" s="1072"/>
      <c r="R731" s="1072"/>
      <c r="S731" s="1072"/>
      <c r="T731" s="1072"/>
      <c r="U731" s="1072"/>
      <c r="V731" s="1072"/>
      <c r="W731" s="1072"/>
      <c r="X731" s="1072"/>
      <c r="Y731" s="1072"/>
      <c r="Z731" s="1072"/>
      <c r="AA731" s="1072"/>
      <c r="AB731" s="1111"/>
      <c r="AC731" s="1111"/>
      <c r="AD731" s="1111"/>
      <c r="AE731" s="1111"/>
      <c r="AF731" s="1072"/>
      <c r="AG731" s="1072"/>
      <c r="AH731" s="1072"/>
      <c r="AI731" s="1072"/>
      <c r="AJ731" s="1072"/>
      <c r="AK731" s="1072"/>
      <c r="AL731" s="1072"/>
      <c r="AM731" s="1072"/>
      <c r="AN731" s="1072"/>
      <c r="AO731" s="1072"/>
      <c r="AP731" s="1072"/>
      <c r="AQ731" s="1072"/>
      <c r="AR731" s="1072"/>
      <c r="AS731" s="1072"/>
      <c r="AT731" s="1072"/>
      <c r="AU731" s="1072"/>
      <c r="AV731" s="1072"/>
      <c r="AW731" s="1072"/>
      <c r="AX731" s="1072"/>
      <c r="AY731" s="1072"/>
      <c r="AZ731" s="1072"/>
      <c r="BA731" s="1072"/>
      <c r="BB731" s="1072"/>
      <c r="BC731" s="1072"/>
      <c r="BD731" s="1072"/>
      <c r="BE731" s="1072"/>
      <c r="BF731" s="1072"/>
      <c r="BG731" s="1072"/>
      <c r="BH731" s="1072"/>
      <c r="BI731" s="1072"/>
      <c r="BJ731" s="1072"/>
      <c r="BK731" s="1072"/>
      <c r="BL731" s="1072"/>
      <c r="BM731" s="1072"/>
      <c r="BN731" s="1072"/>
      <c r="BO731" s="1072"/>
      <c r="BP731" s="1072"/>
      <c r="BQ731" s="1072"/>
      <c r="BR731" s="1072"/>
      <c r="BS731" s="1111"/>
      <c r="BT731" s="1072"/>
      <c r="BU731" s="1072"/>
      <c r="BV731" s="1072"/>
      <c r="BW731" s="1072"/>
      <c r="BX731" s="1072"/>
      <c r="BY731" s="1072"/>
      <c r="BZ731" s="1072"/>
      <c r="CA731" s="1072"/>
      <c r="CB731" s="1072"/>
      <c r="CC731" s="1072"/>
      <c r="CD731" s="1072"/>
      <c r="CE731" s="1072"/>
      <c r="CF731" s="1072"/>
      <c r="CG731" s="1072"/>
      <c r="CH731" s="1072"/>
      <c r="CI731" s="1072"/>
      <c r="CJ731" s="1072"/>
      <c r="CK731" s="1072"/>
      <c r="CL731" s="1072"/>
      <c r="CM731" s="1111"/>
      <c r="CN731" s="1111"/>
      <c r="CO731" s="1112"/>
      <c r="CQ731" s="1927"/>
    </row>
    <row r="732" spans="1:95" s="620" customFormat="1">
      <c r="A732" s="1053"/>
      <c r="B732" s="1071"/>
      <c r="C732" s="1047"/>
      <c r="D732" s="1047"/>
      <c r="E732" s="1048"/>
      <c r="F732" s="1066"/>
      <c r="G732" s="1065"/>
      <c r="H732" s="1051"/>
      <c r="I732" s="1072"/>
      <c r="J732" s="1072"/>
      <c r="K732" s="1072"/>
      <c r="L732" s="1072"/>
      <c r="M732" s="1072"/>
      <c r="N732" s="1072"/>
      <c r="O732" s="1072"/>
      <c r="P732" s="1072"/>
      <c r="Q732" s="1072"/>
      <c r="R732" s="1072"/>
      <c r="S732" s="1072"/>
      <c r="T732" s="1072"/>
      <c r="U732" s="1072"/>
      <c r="V732" s="1072"/>
      <c r="W732" s="1072"/>
      <c r="X732" s="1072"/>
      <c r="Y732" s="1072"/>
      <c r="Z732" s="1072"/>
      <c r="AA732" s="1072"/>
      <c r="AB732" s="1111"/>
      <c r="AC732" s="1111"/>
      <c r="AD732" s="1111"/>
      <c r="AE732" s="1111"/>
      <c r="AF732" s="1072"/>
      <c r="AG732" s="1072"/>
      <c r="AH732" s="1072"/>
      <c r="AI732" s="1072"/>
      <c r="AJ732" s="1072"/>
      <c r="AK732" s="1072"/>
      <c r="AL732" s="1072"/>
      <c r="AM732" s="1072"/>
      <c r="AN732" s="1072"/>
      <c r="AO732" s="1072"/>
      <c r="AP732" s="1072"/>
      <c r="AQ732" s="1072"/>
      <c r="AR732" s="1072"/>
      <c r="AS732" s="1072"/>
      <c r="AT732" s="1072"/>
      <c r="AU732" s="1072"/>
      <c r="AV732" s="1072"/>
      <c r="AW732" s="1072"/>
      <c r="AX732" s="1072"/>
      <c r="AY732" s="1072"/>
      <c r="AZ732" s="1072"/>
      <c r="BA732" s="1072"/>
      <c r="BB732" s="1072"/>
      <c r="BC732" s="1072"/>
      <c r="BD732" s="1072"/>
      <c r="BE732" s="1072"/>
      <c r="BF732" s="1072"/>
      <c r="BG732" s="1072"/>
      <c r="BH732" s="1072"/>
      <c r="BI732" s="1072"/>
      <c r="BJ732" s="1072"/>
      <c r="BK732" s="1072"/>
      <c r="BL732" s="1072"/>
      <c r="BM732" s="1072"/>
      <c r="BN732" s="1072"/>
      <c r="BO732" s="1072"/>
      <c r="BP732" s="1072"/>
      <c r="BQ732" s="1072"/>
      <c r="BR732" s="1072"/>
      <c r="BS732" s="1111"/>
      <c r="BT732" s="1072"/>
      <c r="BU732" s="1072"/>
      <c r="BV732" s="1072"/>
      <c r="BW732" s="1072"/>
      <c r="BX732" s="1072"/>
      <c r="BY732" s="1072"/>
      <c r="BZ732" s="1072"/>
      <c r="CA732" s="1072"/>
      <c r="CB732" s="1072"/>
      <c r="CC732" s="1072"/>
      <c r="CD732" s="1072"/>
      <c r="CE732" s="1072"/>
      <c r="CF732" s="1072"/>
      <c r="CG732" s="1072"/>
      <c r="CH732" s="1072"/>
      <c r="CI732" s="1072"/>
      <c r="CJ732" s="1072"/>
      <c r="CK732" s="1072"/>
      <c r="CL732" s="1072"/>
      <c r="CM732" s="1111"/>
      <c r="CN732" s="1111"/>
      <c r="CO732" s="1112"/>
      <c r="CQ732" s="1927"/>
    </row>
    <row r="733" spans="1:95" s="620" customFormat="1">
      <c r="A733" s="1053"/>
      <c r="B733" s="1071"/>
      <c r="C733" s="1047"/>
      <c r="D733" s="1047"/>
      <c r="E733" s="1048"/>
      <c r="F733" s="1066"/>
      <c r="G733" s="1065"/>
      <c r="H733" s="1051"/>
      <c r="I733" s="1072"/>
      <c r="J733" s="1072"/>
      <c r="K733" s="1072"/>
      <c r="L733" s="1072"/>
      <c r="M733" s="1072"/>
      <c r="N733" s="1072"/>
      <c r="O733" s="1072"/>
      <c r="P733" s="1072"/>
      <c r="Q733" s="1072"/>
      <c r="R733" s="1072"/>
      <c r="S733" s="1072"/>
      <c r="T733" s="1072"/>
      <c r="U733" s="1072"/>
      <c r="V733" s="1072"/>
      <c r="W733" s="1072"/>
      <c r="X733" s="1072"/>
      <c r="Y733" s="1072"/>
      <c r="Z733" s="1072"/>
      <c r="AA733" s="1072"/>
      <c r="AB733" s="1111"/>
      <c r="AC733" s="1111"/>
      <c r="AD733" s="1111"/>
      <c r="AE733" s="1111"/>
      <c r="AF733" s="1072"/>
      <c r="AG733" s="1072"/>
      <c r="AH733" s="1072"/>
      <c r="AI733" s="1072"/>
      <c r="AJ733" s="1072"/>
      <c r="AK733" s="1072"/>
      <c r="AL733" s="1072"/>
      <c r="AM733" s="1072"/>
      <c r="AN733" s="1072"/>
      <c r="AO733" s="1072"/>
      <c r="AP733" s="1072"/>
      <c r="AQ733" s="1072"/>
      <c r="AR733" s="1072"/>
      <c r="AS733" s="1072"/>
      <c r="AT733" s="1072"/>
      <c r="AU733" s="1072"/>
      <c r="AV733" s="1072"/>
      <c r="AW733" s="1072"/>
      <c r="AX733" s="1072"/>
      <c r="AY733" s="1072"/>
      <c r="AZ733" s="1072"/>
      <c r="BA733" s="1072"/>
      <c r="BB733" s="1072"/>
      <c r="BC733" s="1072"/>
      <c r="BD733" s="1072"/>
      <c r="BE733" s="1072"/>
      <c r="BF733" s="1072"/>
      <c r="BG733" s="1072"/>
      <c r="BH733" s="1072"/>
      <c r="BI733" s="1072"/>
      <c r="BJ733" s="1072"/>
      <c r="BK733" s="1072"/>
      <c r="BL733" s="1072"/>
      <c r="BM733" s="1072"/>
      <c r="BN733" s="1072"/>
      <c r="BO733" s="1072"/>
      <c r="BP733" s="1072"/>
      <c r="BQ733" s="1072"/>
      <c r="BR733" s="1072"/>
      <c r="BS733" s="1111"/>
      <c r="BT733" s="1072"/>
      <c r="BU733" s="1072"/>
      <c r="BV733" s="1072"/>
      <c r="BW733" s="1072"/>
      <c r="BX733" s="1072"/>
      <c r="BY733" s="1072"/>
      <c r="BZ733" s="1072"/>
      <c r="CA733" s="1072"/>
      <c r="CB733" s="1072"/>
      <c r="CC733" s="1072"/>
      <c r="CD733" s="1072"/>
      <c r="CE733" s="1072"/>
      <c r="CF733" s="1072"/>
      <c r="CG733" s="1072"/>
      <c r="CH733" s="1072"/>
      <c r="CI733" s="1072"/>
      <c r="CJ733" s="1072"/>
      <c r="CK733" s="1072"/>
      <c r="CL733" s="1072"/>
      <c r="CM733" s="1111"/>
      <c r="CN733" s="1111"/>
      <c r="CO733" s="1112"/>
      <c r="CQ733" s="1927"/>
    </row>
    <row r="734" spans="1:95" s="620" customFormat="1">
      <c r="A734" s="1053"/>
      <c r="B734" s="1071"/>
      <c r="C734" s="1047"/>
      <c r="D734" s="1047"/>
      <c r="E734" s="1048"/>
      <c r="F734" s="1066"/>
      <c r="G734" s="1065"/>
      <c r="H734" s="1051"/>
      <c r="I734" s="1072"/>
      <c r="J734" s="1072"/>
      <c r="K734" s="1072"/>
      <c r="L734" s="1072"/>
      <c r="M734" s="1072"/>
      <c r="N734" s="1072"/>
      <c r="O734" s="1072"/>
      <c r="P734" s="1072"/>
      <c r="Q734" s="1072"/>
      <c r="R734" s="1072"/>
      <c r="S734" s="1072"/>
      <c r="T734" s="1072"/>
      <c r="U734" s="1072"/>
      <c r="V734" s="1072"/>
      <c r="W734" s="1072"/>
      <c r="X734" s="1072"/>
      <c r="Y734" s="1072"/>
      <c r="Z734" s="1072"/>
      <c r="AA734" s="1072"/>
      <c r="AB734" s="1111"/>
      <c r="AC734" s="1111"/>
      <c r="AD734" s="1111"/>
      <c r="AE734" s="1111"/>
      <c r="AF734" s="1072"/>
      <c r="AG734" s="1072"/>
      <c r="AH734" s="1072"/>
      <c r="AI734" s="1072"/>
      <c r="AJ734" s="1072"/>
      <c r="AK734" s="1072"/>
      <c r="AL734" s="1072"/>
      <c r="AM734" s="1072"/>
      <c r="AN734" s="1072"/>
      <c r="AO734" s="1072"/>
      <c r="AP734" s="1072"/>
      <c r="AQ734" s="1072"/>
      <c r="AR734" s="1072"/>
      <c r="AS734" s="1072"/>
      <c r="AT734" s="1072"/>
      <c r="AU734" s="1072"/>
      <c r="AV734" s="1072"/>
      <c r="AW734" s="1072"/>
      <c r="AX734" s="1072"/>
      <c r="AY734" s="1072"/>
      <c r="AZ734" s="1072"/>
      <c r="BA734" s="1072"/>
      <c r="BB734" s="1072"/>
      <c r="BC734" s="1072"/>
      <c r="BD734" s="1072"/>
      <c r="BE734" s="1072"/>
      <c r="BF734" s="1072"/>
      <c r="BG734" s="1072"/>
      <c r="BH734" s="1072"/>
      <c r="BI734" s="1072"/>
      <c r="BJ734" s="1072"/>
      <c r="BK734" s="1072"/>
      <c r="BL734" s="1072"/>
      <c r="BM734" s="1072"/>
      <c r="BN734" s="1072"/>
      <c r="BO734" s="1072"/>
      <c r="BP734" s="1072"/>
      <c r="BQ734" s="1072"/>
      <c r="BR734" s="1072"/>
      <c r="BS734" s="1111"/>
      <c r="BT734" s="1072"/>
      <c r="BU734" s="1072"/>
      <c r="BV734" s="1072"/>
      <c r="BW734" s="1072"/>
      <c r="BX734" s="1072"/>
      <c r="BY734" s="1072"/>
      <c r="BZ734" s="1072"/>
      <c r="CA734" s="1072"/>
      <c r="CB734" s="1072"/>
      <c r="CC734" s="1072"/>
      <c r="CD734" s="1072"/>
      <c r="CE734" s="1072"/>
      <c r="CF734" s="1072"/>
      <c r="CG734" s="1072"/>
      <c r="CH734" s="1072"/>
      <c r="CI734" s="1072"/>
      <c r="CJ734" s="1072"/>
      <c r="CK734" s="1072"/>
      <c r="CL734" s="1072"/>
      <c r="CM734" s="1111"/>
      <c r="CN734" s="1111"/>
      <c r="CO734" s="1112"/>
      <c r="CQ734" s="1927"/>
    </row>
    <row r="735" spans="1:95" s="620" customFormat="1">
      <c r="A735" s="1053"/>
      <c r="B735" s="1071"/>
      <c r="C735" s="1047"/>
      <c r="D735" s="1047"/>
      <c r="E735" s="1048"/>
      <c r="F735" s="1066"/>
      <c r="G735" s="1065"/>
      <c r="H735" s="1051"/>
      <c r="I735" s="1072"/>
      <c r="J735" s="1072"/>
      <c r="K735" s="1072"/>
      <c r="L735" s="1072"/>
      <c r="M735" s="1072"/>
      <c r="N735" s="1072"/>
      <c r="O735" s="1072"/>
      <c r="P735" s="1072"/>
      <c r="Q735" s="1072"/>
      <c r="R735" s="1072"/>
      <c r="S735" s="1072"/>
      <c r="T735" s="1072"/>
      <c r="U735" s="1072"/>
      <c r="V735" s="1072"/>
      <c r="W735" s="1072"/>
      <c r="X735" s="1072"/>
      <c r="Y735" s="1072"/>
      <c r="Z735" s="1072"/>
      <c r="AA735" s="1072"/>
      <c r="AB735" s="1111"/>
      <c r="AC735" s="1111"/>
      <c r="AD735" s="1111"/>
      <c r="AE735" s="1111"/>
      <c r="AF735" s="1072"/>
      <c r="AG735" s="1072"/>
      <c r="AH735" s="1072"/>
      <c r="AI735" s="1072"/>
      <c r="AJ735" s="1072"/>
      <c r="AK735" s="1072"/>
      <c r="AL735" s="1072"/>
      <c r="AM735" s="1072"/>
      <c r="AN735" s="1072"/>
      <c r="AO735" s="1072"/>
      <c r="AP735" s="1072"/>
      <c r="AQ735" s="1072"/>
      <c r="AR735" s="1072"/>
      <c r="AS735" s="1072"/>
      <c r="AT735" s="1072"/>
      <c r="AU735" s="1072"/>
      <c r="AV735" s="1072"/>
      <c r="AW735" s="1072"/>
      <c r="AX735" s="1072"/>
      <c r="AY735" s="1072"/>
      <c r="AZ735" s="1072"/>
      <c r="BA735" s="1072"/>
      <c r="BB735" s="1072"/>
      <c r="BC735" s="1072"/>
      <c r="BD735" s="1072"/>
      <c r="BE735" s="1072"/>
      <c r="BF735" s="1072"/>
      <c r="BG735" s="1072"/>
      <c r="BH735" s="1072"/>
      <c r="BI735" s="1072"/>
      <c r="BJ735" s="1072"/>
      <c r="BK735" s="1072"/>
      <c r="BL735" s="1072"/>
      <c r="BM735" s="1072"/>
      <c r="BN735" s="1072"/>
      <c r="BO735" s="1072"/>
      <c r="BP735" s="1072"/>
      <c r="BQ735" s="1072"/>
      <c r="BR735" s="1072"/>
      <c r="BS735" s="1111"/>
      <c r="BT735" s="1072"/>
      <c r="BU735" s="1072"/>
      <c r="BV735" s="1072"/>
      <c r="BW735" s="1072"/>
      <c r="BX735" s="1072"/>
      <c r="BY735" s="1072"/>
      <c r="BZ735" s="1072"/>
      <c r="CA735" s="1072"/>
      <c r="CB735" s="1072"/>
      <c r="CC735" s="1072"/>
      <c r="CD735" s="1072"/>
      <c r="CE735" s="1072"/>
      <c r="CF735" s="1072"/>
      <c r="CG735" s="1072"/>
      <c r="CH735" s="1072"/>
      <c r="CI735" s="1072"/>
      <c r="CJ735" s="1072"/>
      <c r="CK735" s="1072"/>
      <c r="CL735" s="1072"/>
      <c r="CM735" s="1111"/>
      <c r="CN735" s="1111"/>
      <c r="CO735" s="1112"/>
      <c r="CQ735" s="1927"/>
    </row>
    <row r="736" spans="1:95" s="620" customFormat="1">
      <c r="A736" s="1053"/>
      <c r="B736" s="1071"/>
      <c r="C736" s="1047"/>
      <c r="D736" s="1047"/>
      <c r="E736" s="1048"/>
      <c r="F736" s="1066"/>
      <c r="G736" s="1065"/>
      <c r="H736" s="1051"/>
      <c r="I736" s="1072"/>
      <c r="J736" s="1072"/>
      <c r="K736" s="1072"/>
      <c r="L736" s="1072"/>
      <c r="M736" s="1072"/>
      <c r="N736" s="1072"/>
      <c r="O736" s="1072"/>
      <c r="P736" s="1072"/>
      <c r="Q736" s="1072"/>
      <c r="R736" s="1072"/>
      <c r="S736" s="1072"/>
      <c r="T736" s="1072"/>
      <c r="U736" s="1072"/>
      <c r="V736" s="1072"/>
      <c r="W736" s="1072"/>
      <c r="X736" s="1072"/>
      <c r="Y736" s="1072"/>
      <c r="Z736" s="1072"/>
      <c r="AA736" s="1072"/>
      <c r="AB736" s="1111"/>
      <c r="AC736" s="1111"/>
      <c r="AD736" s="1111"/>
      <c r="AE736" s="1111"/>
      <c r="AF736" s="1072"/>
      <c r="AG736" s="1072"/>
      <c r="AH736" s="1072"/>
      <c r="AI736" s="1072"/>
      <c r="AJ736" s="1072"/>
      <c r="AK736" s="1072"/>
      <c r="AL736" s="1072"/>
      <c r="AM736" s="1072"/>
      <c r="AN736" s="1072"/>
      <c r="AO736" s="1072"/>
      <c r="AP736" s="1072"/>
      <c r="AQ736" s="1072"/>
      <c r="AR736" s="1072"/>
      <c r="AS736" s="1072"/>
      <c r="AT736" s="1072"/>
      <c r="AU736" s="1072"/>
      <c r="AV736" s="1072"/>
      <c r="AW736" s="1072"/>
      <c r="AX736" s="1072"/>
      <c r="AY736" s="1072"/>
      <c r="AZ736" s="1072"/>
      <c r="BA736" s="1072"/>
      <c r="BB736" s="1072"/>
      <c r="BC736" s="1072"/>
      <c r="BD736" s="1072"/>
      <c r="BE736" s="1072"/>
      <c r="BF736" s="1072"/>
      <c r="BG736" s="1072"/>
      <c r="BH736" s="1072"/>
      <c r="BI736" s="1072"/>
      <c r="BJ736" s="1072"/>
      <c r="BK736" s="1072"/>
      <c r="BL736" s="1072"/>
      <c r="BM736" s="1072"/>
      <c r="BN736" s="1072"/>
      <c r="BO736" s="1072"/>
      <c r="BP736" s="1072"/>
      <c r="BQ736" s="1072"/>
      <c r="BR736" s="1072"/>
      <c r="BS736" s="1111"/>
      <c r="BT736" s="1072"/>
      <c r="BU736" s="1072"/>
      <c r="BV736" s="1072"/>
      <c r="BW736" s="1072"/>
      <c r="BX736" s="1072"/>
      <c r="BY736" s="1072"/>
      <c r="BZ736" s="1072"/>
      <c r="CA736" s="1072"/>
      <c r="CB736" s="1072"/>
      <c r="CC736" s="1072"/>
      <c r="CD736" s="1072"/>
      <c r="CE736" s="1072"/>
      <c r="CF736" s="1072"/>
      <c r="CG736" s="1072"/>
      <c r="CH736" s="1072"/>
      <c r="CI736" s="1072"/>
      <c r="CJ736" s="1072"/>
      <c r="CK736" s="1072"/>
      <c r="CL736" s="1072"/>
      <c r="CM736" s="1111"/>
      <c r="CN736" s="1111"/>
      <c r="CO736" s="1112"/>
      <c r="CQ736" s="1927"/>
    </row>
    <row r="737" spans="1:95" s="620" customFormat="1">
      <c r="A737" s="1053"/>
      <c r="B737" s="1071"/>
      <c r="C737" s="1047"/>
      <c r="D737" s="1047"/>
      <c r="E737" s="1048"/>
      <c r="F737" s="1066"/>
      <c r="G737" s="1065"/>
      <c r="H737" s="1051"/>
      <c r="I737" s="1072"/>
      <c r="J737" s="1072"/>
      <c r="K737" s="1072"/>
      <c r="L737" s="1072"/>
      <c r="M737" s="1072"/>
      <c r="N737" s="1072"/>
      <c r="O737" s="1072"/>
      <c r="P737" s="1072"/>
      <c r="Q737" s="1072"/>
      <c r="R737" s="1072"/>
      <c r="S737" s="1072"/>
      <c r="T737" s="1072"/>
      <c r="U737" s="1072"/>
      <c r="V737" s="1072"/>
      <c r="W737" s="1072"/>
      <c r="X737" s="1072"/>
      <c r="Y737" s="1072"/>
      <c r="Z737" s="1072"/>
      <c r="AA737" s="1072"/>
      <c r="AB737" s="1111"/>
      <c r="AC737" s="1111"/>
      <c r="AD737" s="1111"/>
      <c r="AE737" s="1111"/>
      <c r="AF737" s="1072"/>
      <c r="AG737" s="1072"/>
      <c r="AH737" s="1072"/>
      <c r="AI737" s="1072"/>
      <c r="AJ737" s="1072"/>
      <c r="AK737" s="1072"/>
      <c r="AL737" s="1072"/>
      <c r="AM737" s="1072"/>
      <c r="AN737" s="1072"/>
      <c r="AO737" s="1072"/>
      <c r="AP737" s="1072"/>
      <c r="AQ737" s="1072"/>
      <c r="AR737" s="1072"/>
      <c r="AS737" s="1072"/>
      <c r="AT737" s="1072"/>
      <c r="AU737" s="1072"/>
      <c r="AV737" s="1072"/>
      <c r="AW737" s="1072"/>
      <c r="AX737" s="1072"/>
      <c r="AY737" s="1072"/>
      <c r="AZ737" s="1072"/>
      <c r="BA737" s="1072"/>
      <c r="BB737" s="1072"/>
      <c r="BC737" s="1072"/>
      <c r="BD737" s="1072"/>
      <c r="BE737" s="1072"/>
      <c r="BF737" s="1072"/>
      <c r="BG737" s="1072"/>
      <c r="BH737" s="1072"/>
      <c r="BI737" s="1072"/>
      <c r="BJ737" s="1072"/>
      <c r="BK737" s="1072"/>
      <c r="BL737" s="1072"/>
      <c r="BM737" s="1072"/>
      <c r="BN737" s="1072"/>
      <c r="BO737" s="1072"/>
      <c r="BP737" s="1072"/>
      <c r="BQ737" s="1072"/>
      <c r="BR737" s="1072"/>
      <c r="BS737" s="1111"/>
      <c r="BT737" s="1072"/>
      <c r="BU737" s="1072"/>
      <c r="BV737" s="1072"/>
      <c r="BW737" s="1072"/>
      <c r="BX737" s="1072"/>
      <c r="BY737" s="1072"/>
      <c r="BZ737" s="1072"/>
      <c r="CA737" s="1072"/>
      <c r="CB737" s="1072"/>
      <c r="CC737" s="1072"/>
      <c r="CD737" s="1072"/>
      <c r="CE737" s="1072"/>
      <c r="CF737" s="1072"/>
      <c r="CG737" s="1072"/>
      <c r="CH737" s="1072"/>
      <c r="CI737" s="1072"/>
      <c r="CJ737" s="1072"/>
      <c r="CK737" s="1072"/>
      <c r="CL737" s="1072"/>
      <c r="CM737" s="1111"/>
      <c r="CN737" s="1111"/>
      <c r="CO737" s="1112"/>
      <c r="CQ737" s="1927"/>
    </row>
    <row r="738" spans="1:95" s="620" customFormat="1">
      <c r="A738" s="1053"/>
      <c r="B738" s="1071"/>
      <c r="C738" s="1047"/>
      <c r="D738" s="1047"/>
      <c r="E738" s="1048"/>
      <c r="F738" s="1066"/>
      <c r="G738" s="1065"/>
      <c r="H738" s="1051"/>
      <c r="I738" s="1072"/>
      <c r="J738" s="1072"/>
      <c r="K738" s="1072"/>
      <c r="L738" s="1072"/>
      <c r="M738" s="1072"/>
      <c r="N738" s="1072"/>
      <c r="O738" s="1072"/>
      <c r="P738" s="1072"/>
      <c r="Q738" s="1072"/>
      <c r="R738" s="1072"/>
      <c r="S738" s="1072"/>
      <c r="T738" s="1072"/>
      <c r="U738" s="1072"/>
      <c r="V738" s="1072"/>
      <c r="W738" s="1072"/>
      <c r="X738" s="1072"/>
      <c r="Y738" s="1072"/>
      <c r="Z738" s="1072"/>
      <c r="AA738" s="1072"/>
      <c r="AB738" s="1111"/>
      <c r="AC738" s="1111"/>
      <c r="AD738" s="1111"/>
      <c r="AE738" s="1111"/>
      <c r="AF738" s="1072"/>
      <c r="AG738" s="1072"/>
      <c r="AH738" s="1072"/>
      <c r="AI738" s="1072"/>
      <c r="AJ738" s="1072"/>
      <c r="AK738" s="1072"/>
      <c r="AL738" s="1072"/>
      <c r="AM738" s="1072"/>
      <c r="AN738" s="1072"/>
      <c r="AO738" s="1072"/>
      <c r="AP738" s="1072"/>
      <c r="AQ738" s="1072"/>
      <c r="AR738" s="1072"/>
      <c r="AS738" s="1072"/>
      <c r="AT738" s="1072"/>
      <c r="AU738" s="1072"/>
      <c r="AV738" s="1072"/>
      <c r="AW738" s="1072"/>
      <c r="AX738" s="1072"/>
      <c r="AY738" s="1072"/>
      <c r="AZ738" s="1072"/>
      <c r="BA738" s="1072"/>
      <c r="BB738" s="1072"/>
      <c r="BC738" s="1072"/>
      <c r="BD738" s="1072"/>
      <c r="BE738" s="1072"/>
      <c r="BF738" s="1072"/>
      <c r="BG738" s="1072"/>
      <c r="BH738" s="1072"/>
      <c r="BI738" s="1072"/>
      <c r="BJ738" s="1072"/>
      <c r="BK738" s="1072"/>
      <c r="BL738" s="1072"/>
      <c r="BM738" s="1072"/>
      <c r="BN738" s="1072"/>
      <c r="BO738" s="1072"/>
      <c r="BP738" s="1072"/>
      <c r="BQ738" s="1072"/>
      <c r="BR738" s="1072"/>
      <c r="BS738" s="1111"/>
      <c r="BT738" s="1072"/>
      <c r="BU738" s="1072"/>
      <c r="BV738" s="1072"/>
      <c r="BW738" s="1072"/>
      <c r="BX738" s="1072"/>
      <c r="BY738" s="1072"/>
      <c r="BZ738" s="1072"/>
      <c r="CA738" s="1072"/>
      <c r="CB738" s="1072"/>
      <c r="CC738" s="1072"/>
      <c r="CD738" s="1072"/>
      <c r="CE738" s="1072"/>
      <c r="CF738" s="1072"/>
      <c r="CG738" s="1072"/>
      <c r="CH738" s="1072"/>
      <c r="CI738" s="1072"/>
      <c r="CJ738" s="1072"/>
      <c r="CK738" s="1072"/>
      <c r="CL738" s="1072"/>
      <c r="CM738" s="1111"/>
      <c r="CN738" s="1111"/>
      <c r="CO738" s="1112"/>
      <c r="CQ738" s="1927"/>
    </row>
    <row r="739" spans="1:95" s="620" customFormat="1">
      <c r="A739" s="1053"/>
      <c r="B739" s="1071"/>
      <c r="C739" s="1047"/>
      <c r="D739" s="1047"/>
      <c r="E739" s="1048"/>
      <c r="F739" s="1066"/>
      <c r="G739" s="1065"/>
      <c r="H739" s="1051"/>
      <c r="I739" s="1072"/>
      <c r="J739" s="1072"/>
      <c r="K739" s="1072"/>
      <c r="L739" s="1072"/>
      <c r="M739" s="1072"/>
      <c r="N739" s="1072"/>
      <c r="O739" s="1072"/>
      <c r="P739" s="1072"/>
      <c r="Q739" s="1072"/>
      <c r="R739" s="1072"/>
      <c r="S739" s="1072"/>
      <c r="T739" s="1072"/>
      <c r="U739" s="1072"/>
      <c r="V739" s="1072"/>
      <c r="W739" s="1072"/>
      <c r="X739" s="1072"/>
      <c r="Y739" s="1072"/>
      <c r="Z739" s="1072"/>
      <c r="AA739" s="1072"/>
      <c r="AB739" s="1111"/>
      <c r="AC739" s="1111"/>
      <c r="AD739" s="1111"/>
      <c r="AE739" s="1111"/>
      <c r="AF739" s="1072"/>
      <c r="AG739" s="1072"/>
      <c r="AH739" s="1072"/>
      <c r="AI739" s="1072"/>
      <c r="AJ739" s="1072"/>
      <c r="AK739" s="1072"/>
      <c r="AL739" s="1072"/>
      <c r="AM739" s="1072"/>
      <c r="AN739" s="1072"/>
      <c r="AO739" s="1072"/>
      <c r="AP739" s="1072"/>
      <c r="AQ739" s="1072"/>
      <c r="AR739" s="1072"/>
      <c r="AS739" s="1072"/>
      <c r="AT739" s="1072"/>
      <c r="AU739" s="1072"/>
      <c r="AV739" s="1072"/>
      <c r="AW739" s="1072"/>
      <c r="AX739" s="1072"/>
      <c r="AY739" s="1072"/>
      <c r="AZ739" s="1072"/>
      <c r="BA739" s="1072"/>
      <c r="BB739" s="1072"/>
      <c r="BC739" s="1072"/>
      <c r="BD739" s="1072"/>
      <c r="BE739" s="1072"/>
      <c r="BF739" s="1072"/>
      <c r="BG739" s="1072"/>
      <c r="BH739" s="1072"/>
      <c r="BI739" s="1072"/>
      <c r="BJ739" s="1072"/>
      <c r="BK739" s="1072"/>
      <c r="BL739" s="1072"/>
      <c r="BM739" s="1072"/>
      <c r="BN739" s="1072"/>
      <c r="BO739" s="1072"/>
      <c r="BP739" s="1072"/>
      <c r="BQ739" s="1072"/>
      <c r="BR739" s="1072"/>
      <c r="BS739" s="1111"/>
      <c r="BT739" s="1072"/>
      <c r="BU739" s="1072"/>
      <c r="BV739" s="1072"/>
      <c r="BW739" s="1072"/>
      <c r="BX739" s="1072"/>
      <c r="BY739" s="1072"/>
      <c r="BZ739" s="1072"/>
      <c r="CA739" s="1072"/>
      <c r="CB739" s="1072"/>
      <c r="CC739" s="1072"/>
      <c r="CD739" s="1072"/>
      <c r="CE739" s="1072"/>
      <c r="CF739" s="1072"/>
      <c r="CG739" s="1072"/>
      <c r="CH739" s="1072"/>
      <c r="CI739" s="1072"/>
      <c r="CJ739" s="1072"/>
      <c r="CK739" s="1072"/>
      <c r="CL739" s="1072"/>
      <c r="CM739" s="1111"/>
      <c r="CN739" s="1111"/>
      <c r="CO739" s="1112"/>
      <c r="CQ739" s="1927"/>
    </row>
    <row r="740" spans="1:95" s="620" customFormat="1">
      <c r="A740" s="1053"/>
      <c r="B740" s="1071"/>
      <c r="C740" s="1047"/>
      <c r="D740" s="1047"/>
      <c r="E740" s="1048"/>
      <c r="F740" s="1066"/>
      <c r="G740" s="1065"/>
      <c r="H740" s="1051"/>
      <c r="I740" s="1072"/>
      <c r="J740" s="1072"/>
      <c r="K740" s="1072"/>
      <c r="L740" s="1072"/>
      <c r="M740" s="1072"/>
      <c r="N740" s="1072"/>
      <c r="O740" s="1072"/>
      <c r="P740" s="1072"/>
      <c r="Q740" s="1072"/>
      <c r="R740" s="1072"/>
      <c r="S740" s="1072"/>
      <c r="T740" s="1072"/>
      <c r="U740" s="1072"/>
      <c r="V740" s="1072"/>
      <c r="W740" s="1072"/>
      <c r="X740" s="1072"/>
      <c r="Y740" s="1072"/>
      <c r="Z740" s="1072"/>
      <c r="AA740" s="1072"/>
      <c r="AB740" s="1111"/>
      <c r="AC740" s="1111"/>
      <c r="AD740" s="1111"/>
      <c r="AE740" s="1111"/>
      <c r="AF740" s="1072"/>
      <c r="AG740" s="1072"/>
      <c r="AH740" s="1072"/>
      <c r="AI740" s="1072"/>
      <c r="AJ740" s="1072"/>
      <c r="AK740" s="1072"/>
      <c r="AL740" s="1072"/>
      <c r="AM740" s="1072"/>
      <c r="AN740" s="1072"/>
      <c r="AO740" s="1072"/>
      <c r="AP740" s="1072"/>
      <c r="AQ740" s="1072"/>
      <c r="AR740" s="1072"/>
      <c r="AS740" s="1072"/>
      <c r="AT740" s="1072"/>
      <c r="AU740" s="1072"/>
      <c r="AV740" s="1072"/>
      <c r="AW740" s="1072"/>
      <c r="AX740" s="1072"/>
      <c r="AY740" s="1072"/>
      <c r="AZ740" s="1072"/>
      <c r="BA740" s="1072"/>
      <c r="BB740" s="1072"/>
      <c r="BC740" s="1072"/>
      <c r="BD740" s="1072"/>
      <c r="BE740" s="1072"/>
      <c r="BF740" s="1072"/>
      <c r="BG740" s="1072"/>
      <c r="BH740" s="1072"/>
      <c r="BI740" s="1072"/>
      <c r="BJ740" s="1072"/>
      <c r="BK740" s="1072"/>
      <c r="BL740" s="1072"/>
      <c r="BM740" s="1072"/>
      <c r="BN740" s="1072"/>
      <c r="BO740" s="1072"/>
      <c r="BP740" s="1072"/>
      <c r="BQ740" s="1072"/>
      <c r="BR740" s="1072"/>
      <c r="BS740" s="1111"/>
      <c r="BT740" s="1072"/>
      <c r="BU740" s="1072"/>
      <c r="BV740" s="1072"/>
      <c r="BW740" s="1072"/>
      <c r="BX740" s="1072"/>
      <c r="BY740" s="1072"/>
      <c r="BZ740" s="1072"/>
      <c r="CA740" s="1072"/>
      <c r="CB740" s="1072"/>
      <c r="CC740" s="1072"/>
      <c r="CD740" s="1072"/>
      <c r="CE740" s="1072"/>
      <c r="CF740" s="1072"/>
      <c r="CG740" s="1072"/>
      <c r="CH740" s="1072"/>
      <c r="CI740" s="1072"/>
      <c r="CJ740" s="1072"/>
      <c r="CK740" s="1072"/>
      <c r="CL740" s="1072"/>
      <c r="CM740" s="1111"/>
      <c r="CN740" s="1111"/>
      <c r="CO740" s="1112"/>
      <c r="CQ740" s="1927"/>
    </row>
    <row r="741" spans="1:95" s="620" customFormat="1">
      <c r="A741" s="1053"/>
      <c r="B741" s="1071"/>
      <c r="C741" s="1047"/>
      <c r="D741" s="1047"/>
      <c r="E741" s="1048"/>
      <c r="F741" s="1066"/>
      <c r="G741" s="1065"/>
      <c r="H741" s="1051"/>
      <c r="I741" s="1072"/>
      <c r="J741" s="1072"/>
      <c r="K741" s="1072"/>
      <c r="L741" s="1072"/>
      <c r="M741" s="1072"/>
      <c r="N741" s="1072"/>
      <c r="O741" s="1072"/>
      <c r="P741" s="1072"/>
      <c r="Q741" s="1072"/>
      <c r="R741" s="1072"/>
      <c r="S741" s="1072"/>
      <c r="T741" s="1072"/>
      <c r="U741" s="1072"/>
      <c r="V741" s="1072"/>
      <c r="W741" s="1072"/>
      <c r="X741" s="1072"/>
      <c r="Y741" s="1072"/>
      <c r="Z741" s="1072"/>
      <c r="AA741" s="1072"/>
      <c r="AB741" s="1111"/>
      <c r="AC741" s="1111"/>
      <c r="AD741" s="1111"/>
      <c r="AE741" s="1111"/>
      <c r="AF741" s="1072"/>
      <c r="AG741" s="1072"/>
      <c r="AH741" s="1072"/>
      <c r="AI741" s="1072"/>
      <c r="AJ741" s="1072"/>
      <c r="AK741" s="1072"/>
      <c r="AL741" s="1072"/>
      <c r="AM741" s="1072"/>
      <c r="AN741" s="1072"/>
      <c r="AO741" s="1072"/>
      <c r="AP741" s="1072"/>
      <c r="AQ741" s="1072"/>
      <c r="AR741" s="1072"/>
      <c r="AS741" s="1072"/>
      <c r="AT741" s="1072"/>
      <c r="AU741" s="1072"/>
      <c r="AV741" s="1072"/>
      <c r="AW741" s="1072"/>
      <c r="AX741" s="1072"/>
      <c r="AY741" s="1072"/>
      <c r="AZ741" s="1072"/>
      <c r="BA741" s="1072"/>
      <c r="BB741" s="1072"/>
      <c r="BC741" s="1072"/>
      <c r="BD741" s="1072"/>
      <c r="BE741" s="1072"/>
      <c r="BF741" s="1072"/>
      <c r="BG741" s="1072"/>
      <c r="BH741" s="1072"/>
      <c r="BI741" s="1072"/>
      <c r="BJ741" s="1072"/>
      <c r="BK741" s="1072"/>
      <c r="BL741" s="1072"/>
      <c r="BM741" s="1072"/>
      <c r="BN741" s="1072"/>
      <c r="BO741" s="1072"/>
      <c r="BP741" s="1072"/>
      <c r="BQ741" s="1072"/>
      <c r="BR741" s="1072"/>
      <c r="BS741" s="1111"/>
      <c r="BT741" s="1072"/>
      <c r="BU741" s="1072"/>
      <c r="BV741" s="1072"/>
      <c r="BW741" s="1072"/>
      <c r="BX741" s="1072"/>
      <c r="BY741" s="1072"/>
      <c r="BZ741" s="1072"/>
      <c r="CA741" s="1072"/>
      <c r="CB741" s="1072"/>
      <c r="CC741" s="1072"/>
      <c r="CD741" s="1072"/>
      <c r="CE741" s="1072"/>
      <c r="CF741" s="1072"/>
      <c r="CG741" s="1072"/>
      <c r="CH741" s="1072"/>
      <c r="CI741" s="1072"/>
      <c r="CJ741" s="1072"/>
      <c r="CK741" s="1072"/>
      <c r="CL741" s="1072"/>
      <c r="CM741" s="1111"/>
      <c r="CN741" s="1111"/>
      <c r="CO741" s="1112"/>
      <c r="CQ741" s="1927"/>
    </row>
    <row r="742" spans="1:95" s="620" customFormat="1">
      <c r="A742" s="1053"/>
      <c r="B742" s="1071"/>
      <c r="C742" s="1047"/>
      <c r="D742" s="1047"/>
      <c r="E742" s="1048"/>
      <c r="F742" s="1066"/>
      <c r="G742" s="1065"/>
      <c r="H742" s="1051"/>
      <c r="I742" s="1072"/>
      <c r="J742" s="1072"/>
      <c r="K742" s="1072"/>
      <c r="L742" s="1072"/>
      <c r="M742" s="1072"/>
      <c r="N742" s="1072"/>
      <c r="O742" s="1072"/>
      <c r="P742" s="1072"/>
      <c r="Q742" s="1072"/>
      <c r="R742" s="1072"/>
      <c r="S742" s="1072"/>
      <c r="T742" s="1072"/>
      <c r="U742" s="1072"/>
      <c r="V742" s="1072"/>
      <c r="W742" s="1072"/>
      <c r="X742" s="1072"/>
      <c r="Y742" s="1072"/>
      <c r="Z742" s="1072"/>
      <c r="AA742" s="1072"/>
      <c r="AB742" s="1111"/>
      <c r="AC742" s="1111"/>
      <c r="AD742" s="1111"/>
      <c r="AE742" s="1111"/>
      <c r="AF742" s="1072"/>
      <c r="AG742" s="1072"/>
      <c r="AH742" s="1072"/>
      <c r="AI742" s="1072"/>
      <c r="AJ742" s="1072"/>
      <c r="AK742" s="1072"/>
      <c r="AL742" s="1072"/>
      <c r="AM742" s="1072"/>
      <c r="AN742" s="1072"/>
      <c r="AO742" s="1072"/>
      <c r="AP742" s="1072"/>
      <c r="AQ742" s="1072"/>
      <c r="AR742" s="1072"/>
      <c r="AS742" s="1072"/>
      <c r="AT742" s="1072"/>
      <c r="AU742" s="1072"/>
      <c r="AV742" s="1072"/>
      <c r="AW742" s="1072"/>
      <c r="AX742" s="1072"/>
      <c r="AY742" s="1072"/>
      <c r="AZ742" s="1072"/>
      <c r="BA742" s="1072"/>
      <c r="BB742" s="1072"/>
      <c r="BC742" s="1072"/>
      <c r="BD742" s="1072"/>
      <c r="BE742" s="1072"/>
      <c r="BF742" s="1072"/>
      <c r="BG742" s="1072"/>
      <c r="BH742" s="1072"/>
      <c r="BI742" s="1072"/>
      <c r="BJ742" s="1072"/>
      <c r="BK742" s="1072"/>
      <c r="BL742" s="1072"/>
      <c r="BM742" s="1072"/>
      <c r="BN742" s="1072"/>
      <c r="BO742" s="1072"/>
      <c r="BP742" s="1072"/>
      <c r="BQ742" s="1072"/>
      <c r="BR742" s="1072"/>
      <c r="BS742" s="1111"/>
      <c r="BT742" s="1072"/>
      <c r="BU742" s="1072"/>
      <c r="BV742" s="1072"/>
      <c r="BW742" s="1072"/>
      <c r="BX742" s="1072"/>
      <c r="BY742" s="1072"/>
      <c r="BZ742" s="1072"/>
      <c r="CA742" s="1072"/>
      <c r="CB742" s="1072"/>
      <c r="CC742" s="1072"/>
      <c r="CD742" s="1072"/>
      <c r="CE742" s="1072"/>
      <c r="CF742" s="1072"/>
      <c r="CG742" s="1072"/>
      <c r="CH742" s="1072"/>
      <c r="CI742" s="1072"/>
      <c r="CJ742" s="1072"/>
      <c r="CK742" s="1072"/>
      <c r="CL742" s="1072"/>
      <c r="CM742" s="1111"/>
      <c r="CN742" s="1111"/>
      <c r="CO742" s="1112"/>
      <c r="CQ742" s="1927"/>
    </row>
    <row r="743" spans="1:95" s="620" customFormat="1">
      <c r="A743" s="1053"/>
      <c r="B743" s="1071"/>
      <c r="C743" s="1047"/>
      <c r="D743" s="1047"/>
      <c r="E743" s="1048"/>
      <c r="F743" s="1066"/>
      <c r="G743" s="1065"/>
      <c r="H743" s="1051"/>
      <c r="I743" s="1072"/>
      <c r="J743" s="1072"/>
      <c r="K743" s="1072"/>
      <c r="L743" s="1072"/>
      <c r="M743" s="1072"/>
      <c r="N743" s="1072"/>
      <c r="O743" s="1072"/>
      <c r="P743" s="1072"/>
      <c r="Q743" s="1072"/>
      <c r="R743" s="1072"/>
      <c r="S743" s="1072"/>
      <c r="T743" s="1072"/>
      <c r="U743" s="1072"/>
      <c r="V743" s="1072"/>
      <c r="W743" s="1072"/>
      <c r="X743" s="1072"/>
      <c r="Y743" s="1072"/>
      <c r="Z743" s="1072"/>
      <c r="AA743" s="1072"/>
      <c r="AB743" s="1111"/>
      <c r="AC743" s="1111"/>
      <c r="AD743" s="1111"/>
      <c r="AE743" s="1111"/>
      <c r="AF743" s="1072"/>
      <c r="AG743" s="1072"/>
      <c r="AH743" s="1072"/>
      <c r="AI743" s="1072"/>
      <c r="AJ743" s="1072"/>
      <c r="AK743" s="1072"/>
      <c r="AL743" s="1072"/>
      <c r="AM743" s="1072"/>
      <c r="AN743" s="1072"/>
      <c r="AO743" s="1072"/>
      <c r="AP743" s="1072"/>
      <c r="AQ743" s="1072"/>
      <c r="AR743" s="1072"/>
      <c r="AS743" s="1072"/>
      <c r="AT743" s="1072"/>
      <c r="AU743" s="1072"/>
      <c r="AV743" s="1072"/>
      <c r="AW743" s="1072"/>
      <c r="AX743" s="1072"/>
      <c r="AY743" s="1072"/>
      <c r="AZ743" s="1072"/>
      <c r="BA743" s="1072"/>
      <c r="BB743" s="1072"/>
      <c r="BC743" s="1072"/>
      <c r="BD743" s="1072"/>
      <c r="BE743" s="1072"/>
      <c r="BF743" s="1072"/>
      <c r="BG743" s="1072"/>
      <c r="BH743" s="1072"/>
      <c r="BI743" s="1072"/>
      <c r="BJ743" s="1072"/>
      <c r="BK743" s="1072"/>
      <c r="BL743" s="1072"/>
      <c r="BM743" s="1072"/>
      <c r="BN743" s="1072"/>
      <c r="BO743" s="1072"/>
      <c r="BP743" s="1072"/>
      <c r="BQ743" s="1072"/>
      <c r="BR743" s="1072"/>
      <c r="BS743" s="1111"/>
      <c r="BT743" s="1072"/>
      <c r="BU743" s="1072"/>
      <c r="BV743" s="1072"/>
      <c r="BW743" s="1072"/>
      <c r="BX743" s="1072"/>
      <c r="BY743" s="1072"/>
      <c r="BZ743" s="1072"/>
      <c r="CA743" s="1072"/>
      <c r="CB743" s="1072"/>
      <c r="CC743" s="1072"/>
      <c r="CD743" s="1072"/>
      <c r="CE743" s="1072"/>
      <c r="CF743" s="1072"/>
      <c r="CG743" s="1072"/>
      <c r="CH743" s="1072"/>
      <c r="CI743" s="1072"/>
      <c r="CJ743" s="1072"/>
      <c r="CK743" s="1072"/>
      <c r="CL743" s="1072"/>
      <c r="CM743" s="1111"/>
      <c r="CN743" s="1111"/>
      <c r="CO743" s="1112"/>
      <c r="CQ743" s="1927"/>
    </row>
    <row r="744" spans="1:95" s="620" customFormat="1">
      <c r="A744" s="1053"/>
      <c r="B744" s="1071"/>
      <c r="C744" s="1047"/>
      <c r="D744" s="1047"/>
      <c r="E744" s="1048"/>
      <c r="F744" s="1066"/>
      <c r="G744" s="1065"/>
      <c r="H744" s="1051"/>
      <c r="I744" s="1072"/>
      <c r="J744" s="1072"/>
      <c r="K744" s="1072"/>
      <c r="L744" s="1072"/>
      <c r="M744" s="1072"/>
      <c r="N744" s="1072"/>
      <c r="O744" s="1072"/>
      <c r="P744" s="1072"/>
      <c r="Q744" s="1072"/>
      <c r="R744" s="1072"/>
      <c r="S744" s="1072"/>
      <c r="T744" s="1072"/>
      <c r="U744" s="1072"/>
      <c r="V744" s="1072"/>
      <c r="W744" s="1072"/>
      <c r="X744" s="1072"/>
      <c r="Y744" s="1072"/>
      <c r="Z744" s="1072"/>
      <c r="AA744" s="1072"/>
      <c r="AB744" s="1111"/>
      <c r="AC744" s="1111"/>
      <c r="AD744" s="1111"/>
      <c r="AE744" s="1111"/>
      <c r="AF744" s="1072"/>
      <c r="AG744" s="1072"/>
      <c r="AH744" s="1072"/>
      <c r="AI744" s="1072"/>
      <c r="AJ744" s="1072"/>
      <c r="AK744" s="1072"/>
      <c r="AL744" s="1072"/>
      <c r="AM744" s="1072"/>
      <c r="AN744" s="1072"/>
      <c r="AO744" s="1072"/>
      <c r="AP744" s="1072"/>
      <c r="AQ744" s="1072"/>
      <c r="AR744" s="1072"/>
      <c r="AS744" s="1072"/>
      <c r="AT744" s="1072"/>
      <c r="AU744" s="1072"/>
      <c r="AV744" s="1072"/>
      <c r="AW744" s="1072"/>
      <c r="AX744" s="1072"/>
      <c r="AY744" s="1072"/>
      <c r="AZ744" s="1072"/>
      <c r="BA744" s="1072"/>
      <c r="BB744" s="1072"/>
      <c r="BC744" s="1072"/>
      <c r="BD744" s="1072"/>
      <c r="BE744" s="1072"/>
      <c r="BF744" s="1072"/>
      <c r="BG744" s="1072"/>
      <c r="BH744" s="1072"/>
      <c r="BI744" s="1072"/>
      <c r="BJ744" s="1072"/>
      <c r="BK744" s="1072"/>
      <c r="BL744" s="1072"/>
      <c r="BM744" s="1072"/>
      <c r="BN744" s="1072"/>
      <c r="BO744" s="1072"/>
      <c r="BP744" s="1072"/>
      <c r="BQ744" s="1072"/>
      <c r="BR744" s="1072"/>
      <c r="BS744" s="1111"/>
      <c r="BT744" s="1072"/>
      <c r="BU744" s="1072"/>
      <c r="BV744" s="1072"/>
      <c r="BW744" s="1072"/>
      <c r="BX744" s="1072"/>
      <c r="BY744" s="1072"/>
      <c r="BZ744" s="1072"/>
      <c r="CA744" s="1072"/>
      <c r="CB744" s="1072"/>
      <c r="CC744" s="1072"/>
      <c r="CD744" s="1072"/>
      <c r="CE744" s="1072"/>
      <c r="CF744" s="1072"/>
      <c r="CG744" s="1072"/>
      <c r="CH744" s="1072"/>
      <c r="CI744" s="1072"/>
      <c r="CJ744" s="1072"/>
      <c r="CK744" s="1072"/>
      <c r="CL744" s="1072"/>
      <c r="CM744" s="1111"/>
      <c r="CN744" s="1111"/>
      <c r="CO744" s="1112"/>
      <c r="CQ744" s="1927"/>
    </row>
    <row r="745" spans="1:95" s="620" customFormat="1">
      <c r="A745" s="1053"/>
      <c r="B745" s="1071"/>
      <c r="C745" s="1047"/>
      <c r="D745" s="1047"/>
      <c r="E745" s="1048"/>
      <c r="F745" s="1066"/>
      <c r="G745" s="1065"/>
      <c r="H745" s="1051"/>
      <c r="I745" s="1072"/>
      <c r="J745" s="1072"/>
      <c r="K745" s="1072"/>
      <c r="L745" s="1072"/>
      <c r="M745" s="1072"/>
      <c r="N745" s="1072"/>
      <c r="O745" s="1072"/>
      <c r="P745" s="1072"/>
      <c r="Q745" s="1072"/>
      <c r="R745" s="1072"/>
      <c r="S745" s="1072"/>
      <c r="T745" s="1072"/>
      <c r="U745" s="1072"/>
      <c r="V745" s="1072"/>
      <c r="W745" s="1072"/>
      <c r="X745" s="1072"/>
      <c r="Y745" s="1072"/>
      <c r="Z745" s="1072"/>
      <c r="AA745" s="1072"/>
      <c r="AB745" s="1111"/>
      <c r="AC745" s="1111"/>
      <c r="AD745" s="1111"/>
      <c r="AE745" s="1111"/>
      <c r="AF745" s="1072"/>
      <c r="AG745" s="1072"/>
      <c r="AH745" s="1072"/>
      <c r="AI745" s="1072"/>
      <c r="AJ745" s="1072"/>
      <c r="AK745" s="1072"/>
      <c r="AL745" s="1072"/>
      <c r="AM745" s="1072"/>
      <c r="AN745" s="1072"/>
      <c r="AO745" s="1072"/>
      <c r="AP745" s="1072"/>
      <c r="AQ745" s="1072"/>
      <c r="AR745" s="1072"/>
      <c r="AS745" s="1072"/>
      <c r="AT745" s="1072"/>
      <c r="AU745" s="1072"/>
      <c r="AV745" s="1072"/>
      <c r="AW745" s="1072"/>
      <c r="AX745" s="1072"/>
      <c r="AY745" s="1072"/>
      <c r="AZ745" s="1072"/>
      <c r="BA745" s="1072"/>
      <c r="BB745" s="1072"/>
      <c r="BC745" s="1072"/>
      <c r="BD745" s="1072"/>
      <c r="BE745" s="1072"/>
      <c r="BF745" s="1072"/>
      <c r="BG745" s="1072"/>
      <c r="BH745" s="1072"/>
      <c r="BI745" s="1072"/>
      <c r="BJ745" s="1072"/>
      <c r="BK745" s="1072"/>
      <c r="BL745" s="1072"/>
      <c r="BM745" s="1072"/>
      <c r="BN745" s="1072"/>
      <c r="BO745" s="1072"/>
      <c r="BP745" s="1072"/>
      <c r="BQ745" s="1072"/>
      <c r="BR745" s="1072"/>
      <c r="BS745" s="1111"/>
      <c r="BT745" s="1072"/>
      <c r="BU745" s="1072"/>
      <c r="BV745" s="1072"/>
      <c r="BW745" s="1072"/>
      <c r="BX745" s="1072"/>
      <c r="BY745" s="1072"/>
      <c r="BZ745" s="1072"/>
      <c r="CA745" s="1072"/>
      <c r="CB745" s="1072"/>
      <c r="CC745" s="1072"/>
      <c r="CD745" s="1072"/>
      <c r="CE745" s="1072"/>
      <c r="CF745" s="1072"/>
      <c r="CG745" s="1072"/>
      <c r="CH745" s="1072"/>
      <c r="CI745" s="1072"/>
      <c r="CJ745" s="1072"/>
      <c r="CK745" s="1072"/>
      <c r="CL745" s="1072"/>
      <c r="CM745" s="1111"/>
      <c r="CN745" s="1111"/>
      <c r="CO745" s="1112"/>
      <c r="CQ745" s="1927"/>
    </row>
    <row r="746" spans="1:95" s="620" customFormat="1">
      <c r="A746" s="1053"/>
      <c r="B746" s="1071"/>
      <c r="C746" s="1047"/>
      <c r="D746" s="1047"/>
      <c r="E746" s="1048"/>
      <c r="F746" s="1066"/>
      <c r="G746" s="1065"/>
      <c r="H746" s="1051"/>
      <c r="I746" s="1072"/>
      <c r="J746" s="1072"/>
      <c r="K746" s="1072"/>
      <c r="L746" s="1072"/>
      <c r="M746" s="1072"/>
      <c r="N746" s="1072"/>
      <c r="O746" s="1072"/>
      <c r="P746" s="1072"/>
      <c r="Q746" s="1072"/>
      <c r="R746" s="1072"/>
      <c r="S746" s="1072"/>
      <c r="T746" s="1072"/>
      <c r="U746" s="1072"/>
      <c r="V746" s="1072"/>
      <c r="W746" s="1072"/>
      <c r="X746" s="1072"/>
      <c r="Y746" s="1072"/>
      <c r="Z746" s="1072"/>
      <c r="AA746" s="1072"/>
      <c r="AB746" s="1111"/>
      <c r="AC746" s="1111"/>
      <c r="AD746" s="1111"/>
      <c r="AE746" s="1111"/>
      <c r="AF746" s="1072"/>
      <c r="AG746" s="1072"/>
      <c r="AH746" s="1072"/>
      <c r="AI746" s="1072"/>
      <c r="AJ746" s="1072"/>
      <c r="AK746" s="1072"/>
      <c r="AL746" s="1072"/>
      <c r="AM746" s="1072"/>
      <c r="AN746" s="1072"/>
      <c r="AO746" s="1072"/>
      <c r="AP746" s="1072"/>
      <c r="AQ746" s="1072"/>
      <c r="AR746" s="1072"/>
      <c r="AS746" s="1072"/>
      <c r="AT746" s="1072"/>
      <c r="AU746" s="1072"/>
      <c r="AV746" s="1072"/>
      <c r="AW746" s="1072"/>
      <c r="AX746" s="1072"/>
      <c r="AY746" s="1072"/>
      <c r="AZ746" s="1072"/>
      <c r="BA746" s="1072"/>
      <c r="BB746" s="1072"/>
      <c r="BC746" s="1072"/>
      <c r="BD746" s="1072"/>
      <c r="BE746" s="1072"/>
      <c r="BF746" s="1072"/>
      <c r="BG746" s="1072"/>
      <c r="BH746" s="1072"/>
      <c r="BI746" s="1072"/>
      <c r="BJ746" s="1072"/>
      <c r="BK746" s="1072"/>
      <c r="BL746" s="1072"/>
      <c r="BM746" s="1072"/>
      <c r="BN746" s="1072"/>
      <c r="BO746" s="1072"/>
      <c r="BP746" s="1072"/>
      <c r="BQ746" s="1072"/>
      <c r="BR746" s="1072"/>
      <c r="BS746" s="1111"/>
      <c r="BT746" s="1072"/>
      <c r="BU746" s="1072"/>
      <c r="BV746" s="1072"/>
      <c r="BW746" s="1072"/>
      <c r="BX746" s="1072"/>
      <c r="BY746" s="1072"/>
      <c r="BZ746" s="1072"/>
      <c r="CA746" s="1072"/>
      <c r="CB746" s="1072"/>
      <c r="CC746" s="1072"/>
      <c r="CD746" s="1072"/>
      <c r="CE746" s="1072"/>
      <c r="CF746" s="1072"/>
      <c r="CG746" s="1072"/>
      <c r="CH746" s="1072"/>
      <c r="CI746" s="1072"/>
      <c r="CJ746" s="1072"/>
      <c r="CK746" s="1072"/>
      <c r="CL746" s="1072"/>
      <c r="CM746" s="1111"/>
      <c r="CN746" s="1111"/>
      <c r="CO746" s="1112"/>
      <c r="CQ746" s="1927"/>
    </row>
    <row r="747" spans="1:95" s="620" customFormat="1">
      <c r="A747" s="1053"/>
      <c r="B747" s="1071"/>
      <c r="C747" s="1047"/>
      <c r="D747" s="1047"/>
      <c r="E747" s="1048"/>
      <c r="F747" s="1066"/>
      <c r="G747" s="1065"/>
      <c r="H747" s="1051"/>
      <c r="I747" s="1072"/>
      <c r="J747" s="1072"/>
      <c r="K747" s="1072"/>
      <c r="L747" s="1072"/>
      <c r="M747" s="1072"/>
      <c r="N747" s="1072"/>
      <c r="O747" s="1072"/>
      <c r="P747" s="1072"/>
      <c r="Q747" s="1072"/>
      <c r="R747" s="1072"/>
      <c r="S747" s="1072"/>
      <c r="T747" s="1072"/>
      <c r="U747" s="1072"/>
      <c r="V747" s="1072"/>
      <c r="W747" s="1072"/>
      <c r="X747" s="1072"/>
      <c r="Y747" s="1072"/>
      <c r="Z747" s="1072"/>
      <c r="AA747" s="1072"/>
      <c r="AB747" s="1111"/>
      <c r="AC747" s="1111"/>
      <c r="AD747" s="1111"/>
      <c r="AE747" s="1111"/>
      <c r="AF747" s="1072"/>
      <c r="AG747" s="1072"/>
      <c r="AH747" s="1072"/>
      <c r="AI747" s="1072"/>
      <c r="AJ747" s="1072"/>
      <c r="AK747" s="1072"/>
      <c r="AL747" s="1072"/>
      <c r="AM747" s="1072"/>
      <c r="AN747" s="1072"/>
      <c r="AO747" s="1072"/>
      <c r="AP747" s="1072"/>
      <c r="AQ747" s="1072"/>
      <c r="AR747" s="1072"/>
      <c r="AS747" s="1072"/>
      <c r="AT747" s="1072"/>
      <c r="AU747" s="1072"/>
      <c r="AV747" s="1072"/>
      <c r="AW747" s="1072"/>
      <c r="AX747" s="1072"/>
      <c r="AY747" s="1072"/>
      <c r="AZ747" s="1072"/>
      <c r="BA747" s="1072"/>
      <c r="BB747" s="1072"/>
      <c r="BC747" s="1072"/>
      <c r="BD747" s="1072"/>
      <c r="BE747" s="1072"/>
      <c r="BF747" s="1072"/>
      <c r="BG747" s="1072"/>
      <c r="BH747" s="1072"/>
      <c r="BI747" s="1072"/>
      <c r="BJ747" s="1072"/>
      <c r="BK747" s="1072"/>
      <c r="BL747" s="1072"/>
      <c r="BM747" s="1072"/>
      <c r="BN747" s="1072"/>
      <c r="BO747" s="1072"/>
      <c r="BP747" s="1072"/>
      <c r="BQ747" s="1072"/>
      <c r="BR747" s="1072"/>
      <c r="BS747" s="1111"/>
      <c r="BT747" s="1072"/>
      <c r="BU747" s="1072"/>
      <c r="BV747" s="1072"/>
      <c r="BW747" s="1072"/>
      <c r="BX747" s="1072"/>
      <c r="BY747" s="1072"/>
      <c r="BZ747" s="1072"/>
      <c r="CA747" s="1072"/>
      <c r="CB747" s="1072"/>
      <c r="CC747" s="1072"/>
      <c r="CD747" s="1072"/>
      <c r="CE747" s="1072"/>
      <c r="CF747" s="1072"/>
      <c r="CG747" s="1072"/>
      <c r="CH747" s="1072"/>
      <c r="CI747" s="1072"/>
      <c r="CJ747" s="1072"/>
      <c r="CK747" s="1072"/>
      <c r="CL747" s="1072"/>
      <c r="CM747" s="1111"/>
      <c r="CN747" s="1111"/>
      <c r="CO747" s="1112"/>
      <c r="CQ747" s="1927"/>
    </row>
    <row r="748" spans="1:95" s="620" customFormat="1">
      <c r="A748" s="1053"/>
      <c r="B748" s="1071"/>
      <c r="C748" s="1047"/>
      <c r="D748" s="1047"/>
      <c r="E748" s="1048"/>
      <c r="F748" s="1066"/>
      <c r="G748" s="1065"/>
      <c r="H748" s="1051"/>
      <c r="I748" s="1072"/>
      <c r="J748" s="1072"/>
      <c r="K748" s="1072"/>
      <c r="L748" s="1072"/>
      <c r="M748" s="1072"/>
      <c r="N748" s="1072"/>
      <c r="O748" s="1072"/>
      <c r="P748" s="1072"/>
      <c r="Q748" s="1072"/>
      <c r="R748" s="1072"/>
      <c r="S748" s="1072"/>
      <c r="T748" s="1072"/>
      <c r="U748" s="1072"/>
      <c r="V748" s="1072"/>
      <c r="W748" s="1072"/>
      <c r="X748" s="1072"/>
      <c r="Y748" s="1072"/>
      <c r="Z748" s="1072"/>
      <c r="AA748" s="1072"/>
      <c r="AB748" s="1111"/>
      <c r="AC748" s="1111"/>
      <c r="AD748" s="1111"/>
      <c r="AE748" s="1111"/>
      <c r="AF748" s="1072"/>
      <c r="AG748" s="1072"/>
      <c r="AH748" s="1072"/>
      <c r="AI748" s="1072"/>
      <c r="AJ748" s="1072"/>
      <c r="AK748" s="1072"/>
      <c r="AL748" s="1072"/>
      <c r="AM748" s="1072"/>
      <c r="AN748" s="1072"/>
      <c r="AO748" s="1072"/>
      <c r="AP748" s="1072"/>
      <c r="AQ748" s="1072"/>
      <c r="AR748" s="1072"/>
      <c r="AS748" s="1072"/>
      <c r="AT748" s="1072"/>
      <c r="AU748" s="1072"/>
      <c r="AV748" s="1072"/>
      <c r="AW748" s="1072"/>
      <c r="AX748" s="1072"/>
      <c r="AY748" s="1072"/>
      <c r="AZ748" s="1072"/>
      <c r="BA748" s="1072"/>
      <c r="BB748" s="1072"/>
      <c r="BC748" s="1072"/>
      <c r="BD748" s="1072"/>
      <c r="BE748" s="1072"/>
      <c r="BF748" s="1072"/>
      <c r="BG748" s="1072"/>
      <c r="BH748" s="1072"/>
      <c r="BI748" s="1072"/>
      <c r="BJ748" s="1072"/>
      <c r="BK748" s="1072"/>
      <c r="BL748" s="1072"/>
      <c r="BM748" s="1072"/>
      <c r="BN748" s="1072"/>
      <c r="BO748" s="1072"/>
      <c r="BP748" s="1072"/>
      <c r="BQ748" s="1072"/>
      <c r="BR748" s="1072"/>
      <c r="BS748" s="1111"/>
      <c r="BT748" s="1072"/>
      <c r="BU748" s="1072"/>
      <c r="BV748" s="1072"/>
      <c r="BW748" s="1072"/>
      <c r="BX748" s="1072"/>
      <c r="BY748" s="1072"/>
      <c r="BZ748" s="1072"/>
      <c r="CA748" s="1072"/>
      <c r="CB748" s="1072"/>
      <c r="CC748" s="1072"/>
      <c r="CD748" s="1072"/>
      <c r="CE748" s="1072"/>
      <c r="CF748" s="1072"/>
      <c r="CG748" s="1072"/>
      <c r="CH748" s="1072"/>
      <c r="CI748" s="1072"/>
      <c r="CJ748" s="1072"/>
      <c r="CK748" s="1072"/>
      <c r="CL748" s="1072"/>
      <c r="CM748" s="1111"/>
      <c r="CN748" s="1111"/>
      <c r="CO748" s="1112"/>
      <c r="CQ748" s="1927"/>
    </row>
    <row r="749" spans="1:95" s="620" customFormat="1">
      <c r="A749" s="1053"/>
      <c r="B749" s="1071"/>
      <c r="C749" s="1047"/>
      <c r="D749" s="1047"/>
      <c r="E749" s="1048"/>
      <c r="F749" s="1066"/>
      <c r="G749" s="1065"/>
      <c r="H749" s="1051"/>
      <c r="I749" s="1072"/>
      <c r="J749" s="1072"/>
      <c r="K749" s="1072"/>
      <c r="L749" s="1072"/>
      <c r="M749" s="1072"/>
      <c r="N749" s="1072"/>
      <c r="O749" s="1072"/>
      <c r="P749" s="1072"/>
      <c r="Q749" s="1072"/>
      <c r="R749" s="1072"/>
      <c r="S749" s="1072"/>
      <c r="T749" s="1072"/>
      <c r="U749" s="1072"/>
      <c r="V749" s="1072"/>
      <c r="W749" s="1072"/>
      <c r="X749" s="1072"/>
      <c r="Y749" s="1072"/>
      <c r="Z749" s="1072"/>
      <c r="AA749" s="1072"/>
      <c r="AB749" s="1111"/>
      <c r="AC749" s="1111"/>
      <c r="AD749" s="1111"/>
      <c r="AE749" s="1111"/>
      <c r="AF749" s="1072"/>
      <c r="AG749" s="1072"/>
      <c r="AH749" s="1072"/>
      <c r="AI749" s="1072"/>
      <c r="AJ749" s="1072"/>
      <c r="AK749" s="1072"/>
      <c r="AL749" s="1072"/>
      <c r="AM749" s="1072"/>
      <c r="AN749" s="1072"/>
      <c r="AO749" s="1072"/>
      <c r="AP749" s="1072"/>
      <c r="AQ749" s="1072"/>
      <c r="AR749" s="1072"/>
      <c r="AS749" s="1072"/>
      <c r="AT749" s="1072"/>
      <c r="AU749" s="1072"/>
      <c r="AV749" s="1072"/>
      <c r="AW749" s="1072"/>
      <c r="AX749" s="1072"/>
      <c r="AY749" s="1072"/>
      <c r="AZ749" s="1072"/>
      <c r="BA749" s="1072"/>
      <c r="BB749" s="1072"/>
      <c r="BC749" s="1072"/>
      <c r="BD749" s="1072"/>
      <c r="BE749" s="1072"/>
      <c r="BF749" s="1072"/>
      <c r="BG749" s="1072"/>
      <c r="BH749" s="1072"/>
      <c r="BI749" s="1072"/>
      <c r="BJ749" s="1072"/>
      <c r="BK749" s="1072"/>
      <c r="BL749" s="1072"/>
      <c r="BM749" s="1072"/>
      <c r="BN749" s="1072"/>
      <c r="BO749" s="1072"/>
      <c r="BP749" s="1072"/>
      <c r="BQ749" s="1072"/>
      <c r="BR749" s="1072"/>
      <c r="BS749" s="1111"/>
      <c r="BT749" s="1072"/>
      <c r="BU749" s="1072"/>
      <c r="BV749" s="1072"/>
      <c r="BW749" s="1072"/>
      <c r="BX749" s="1072"/>
      <c r="BY749" s="1072"/>
      <c r="BZ749" s="1072"/>
      <c r="CA749" s="1072"/>
      <c r="CB749" s="1072"/>
      <c r="CC749" s="1072"/>
      <c r="CD749" s="1072"/>
      <c r="CE749" s="1072"/>
      <c r="CF749" s="1072"/>
      <c r="CG749" s="1072"/>
      <c r="CH749" s="1072"/>
      <c r="CI749" s="1072"/>
      <c r="CJ749" s="1072"/>
      <c r="CK749" s="1072"/>
      <c r="CL749" s="1072"/>
      <c r="CM749" s="1111"/>
      <c r="CN749" s="1111"/>
      <c r="CO749" s="1112"/>
      <c r="CQ749" s="1927"/>
    </row>
    <row r="750" spans="1:95" s="620" customFormat="1">
      <c r="A750" s="1053"/>
      <c r="B750" s="1071"/>
      <c r="C750" s="1047"/>
      <c r="D750" s="1047"/>
      <c r="E750" s="1048"/>
      <c r="F750" s="1066"/>
      <c r="G750" s="1065"/>
      <c r="H750" s="1051"/>
      <c r="I750" s="1072"/>
      <c r="J750" s="1072"/>
      <c r="K750" s="1072"/>
      <c r="L750" s="1072"/>
      <c r="M750" s="1072"/>
      <c r="N750" s="1072"/>
      <c r="O750" s="1072"/>
      <c r="P750" s="1072"/>
      <c r="Q750" s="1072"/>
      <c r="R750" s="1072"/>
      <c r="S750" s="1072"/>
      <c r="T750" s="1072"/>
      <c r="U750" s="1072"/>
      <c r="V750" s="1072"/>
      <c r="W750" s="1072"/>
      <c r="X750" s="1072"/>
      <c r="Y750" s="1072"/>
      <c r="Z750" s="1072"/>
      <c r="AA750" s="1072"/>
      <c r="AB750" s="1111"/>
      <c r="AC750" s="1111"/>
      <c r="AD750" s="1111"/>
      <c r="AE750" s="1111"/>
      <c r="AF750" s="1072"/>
      <c r="AG750" s="1072"/>
      <c r="AH750" s="1072"/>
      <c r="AI750" s="1072"/>
      <c r="AJ750" s="1072"/>
      <c r="AK750" s="1072"/>
      <c r="AL750" s="1072"/>
      <c r="AM750" s="1072"/>
      <c r="AN750" s="1072"/>
      <c r="AO750" s="1072"/>
      <c r="AP750" s="1072"/>
      <c r="AQ750" s="1072"/>
      <c r="AR750" s="1072"/>
      <c r="AS750" s="1072"/>
      <c r="AT750" s="1072"/>
      <c r="AU750" s="1072"/>
      <c r="AV750" s="1072"/>
      <c r="AW750" s="1072"/>
      <c r="AX750" s="1072"/>
      <c r="AY750" s="1072"/>
      <c r="AZ750" s="1072"/>
      <c r="BA750" s="1072"/>
      <c r="BB750" s="1072"/>
      <c r="BC750" s="1072"/>
      <c r="BD750" s="1072"/>
      <c r="BE750" s="1072"/>
      <c r="BF750" s="1072"/>
      <c r="BG750" s="1072"/>
      <c r="BH750" s="1072"/>
      <c r="BI750" s="1072"/>
      <c r="BJ750" s="1072"/>
      <c r="BK750" s="1072"/>
      <c r="BL750" s="1072"/>
      <c r="BM750" s="1072"/>
      <c r="BN750" s="1072"/>
      <c r="BO750" s="1072"/>
      <c r="BP750" s="1072"/>
      <c r="BQ750" s="1072"/>
      <c r="BR750" s="1072"/>
      <c r="BS750" s="1111"/>
      <c r="BT750" s="1072"/>
      <c r="BU750" s="1072"/>
      <c r="BV750" s="1072"/>
      <c r="BW750" s="1072"/>
      <c r="BX750" s="1072"/>
      <c r="BY750" s="1072"/>
      <c r="BZ750" s="1072"/>
      <c r="CA750" s="1072"/>
      <c r="CB750" s="1072"/>
      <c r="CC750" s="1072"/>
      <c r="CD750" s="1072"/>
      <c r="CE750" s="1072"/>
      <c r="CF750" s="1072"/>
      <c r="CG750" s="1072"/>
      <c r="CH750" s="1072"/>
      <c r="CI750" s="1072"/>
      <c r="CJ750" s="1072"/>
      <c r="CK750" s="1072"/>
      <c r="CL750" s="1072"/>
      <c r="CM750" s="1111"/>
      <c r="CN750" s="1111"/>
      <c r="CO750" s="1112"/>
      <c r="CQ750" s="1927"/>
    </row>
    <row r="751" spans="1:95" s="620" customFormat="1">
      <c r="A751" s="1053"/>
      <c r="B751" s="1071"/>
      <c r="C751" s="1047"/>
      <c r="D751" s="1047"/>
      <c r="E751" s="1048"/>
      <c r="F751" s="1066"/>
      <c r="G751" s="1065"/>
      <c r="H751" s="1051"/>
      <c r="I751" s="1072"/>
      <c r="J751" s="1072"/>
      <c r="K751" s="1072"/>
      <c r="L751" s="1072"/>
      <c r="M751" s="1072"/>
      <c r="N751" s="1072"/>
      <c r="O751" s="1072"/>
      <c r="P751" s="1072"/>
      <c r="Q751" s="1072"/>
      <c r="R751" s="1072"/>
      <c r="S751" s="1072"/>
      <c r="T751" s="1072"/>
      <c r="U751" s="1072"/>
      <c r="V751" s="1072"/>
      <c r="W751" s="1072"/>
      <c r="X751" s="1072"/>
      <c r="Y751" s="1072"/>
      <c r="Z751" s="1072"/>
      <c r="AA751" s="1072"/>
      <c r="AB751" s="1111"/>
      <c r="AC751" s="1111"/>
      <c r="AD751" s="1111"/>
      <c r="AE751" s="1111"/>
      <c r="AF751" s="1072"/>
      <c r="AG751" s="1072"/>
      <c r="AH751" s="1072"/>
      <c r="AI751" s="1072"/>
      <c r="AJ751" s="1072"/>
      <c r="AK751" s="1072"/>
      <c r="AL751" s="1072"/>
      <c r="AM751" s="1072"/>
      <c r="AN751" s="1072"/>
      <c r="AO751" s="1072"/>
      <c r="AP751" s="1072"/>
      <c r="AQ751" s="1072"/>
      <c r="AR751" s="1072"/>
      <c r="AS751" s="1072"/>
      <c r="AT751" s="1072"/>
      <c r="AU751" s="1072"/>
      <c r="AV751" s="1072"/>
      <c r="AW751" s="1072"/>
      <c r="AX751" s="1072"/>
      <c r="AY751" s="1072"/>
      <c r="AZ751" s="1072"/>
      <c r="BA751" s="1072"/>
      <c r="BB751" s="1072"/>
      <c r="BC751" s="1072"/>
      <c r="BD751" s="1072"/>
      <c r="BE751" s="1072"/>
      <c r="BF751" s="1072"/>
      <c r="BG751" s="1072"/>
      <c r="BH751" s="1072"/>
      <c r="BI751" s="1072"/>
      <c r="BJ751" s="1072"/>
      <c r="BK751" s="1072"/>
      <c r="BL751" s="1072"/>
      <c r="BM751" s="1072"/>
      <c r="BN751" s="1072"/>
      <c r="BO751" s="1072"/>
      <c r="BP751" s="1072"/>
      <c r="BQ751" s="1072"/>
      <c r="BR751" s="1072"/>
      <c r="BS751" s="1111"/>
      <c r="BT751" s="1072"/>
      <c r="BU751" s="1072"/>
      <c r="BV751" s="1072"/>
      <c r="BW751" s="1072"/>
      <c r="BX751" s="1072"/>
      <c r="BY751" s="1072"/>
      <c r="BZ751" s="1072"/>
      <c r="CA751" s="1072"/>
      <c r="CB751" s="1072"/>
      <c r="CC751" s="1072"/>
      <c r="CD751" s="1072"/>
      <c r="CE751" s="1072"/>
      <c r="CF751" s="1072"/>
      <c r="CG751" s="1072"/>
      <c r="CH751" s="1072"/>
      <c r="CI751" s="1072"/>
      <c r="CJ751" s="1072"/>
      <c r="CK751" s="1072"/>
      <c r="CL751" s="1072"/>
      <c r="CM751" s="1111"/>
      <c r="CN751" s="1111"/>
      <c r="CO751" s="1112"/>
      <c r="CQ751" s="1927"/>
    </row>
    <row r="752" spans="1:95" s="620" customFormat="1">
      <c r="A752" s="1053"/>
      <c r="B752" s="1071"/>
      <c r="C752" s="1047"/>
      <c r="D752" s="1047"/>
      <c r="E752" s="1048"/>
      <c r="F752" s="1066"/>
      <c r="G752" s="1065"/>
      <c r="H752" s="1051"/>
      <c r="I752" s="1072"/>
      <c r="J752" s="1072"/>
      <c r="K752" s="1072"/>
      <c r="L752" s="1072"/>
      <c r="M752" s="1072"/>
      <c r="N752" s="1072"/>
      <c r="O752" s="1072"/>
      <c r="P752" s="1072"/>
      <c r="Q752" s="1072"/>
      <c r="R752" s="1072"/>
      <c r="S752" s="1072"/>
      <c r="T752" s="1072"/>
      <c r="U752" s="1072"/>
      <c r="V752" s="1072"/>
      <c r="W752" s="1072"/>
      <c r="X752" s="1072"/>
      <c r="Y752" s="1072"/>
      <c r="Z752" s="1072"/>
      <c r="AA752" s="1072"/>
      <c r="AB752" s="1111"/>
      <c r="AC752" s="1111"/>
      <c r="AD752" s="1111"/>
      <c r="AE752" s="1111"/>
      <c r="AF752" s="1072"/>
      <c r="AG752" s="1072"/>
      <c r="AH752" s="1072"/>
      <c r="AI752" s="1072"/>
      <c r="AJ752" s="1072"/>
      <c r="AK752" s="1072"/>
      <c r="AL752" s="1072"/>
      <c r="AM752" s="1072"/>
      <c r="AN752" s="1072"/>
      <c r="AO752" s="1072"/>
      <c r="AP752" s="1072"/>
      <c r="AQ752" s="1072"/>
      <c r="AR752" s="1072"/>
      <c r="AS752" s="1072"/>
      <c r="AT752" s="1072"/>
      <c r="AU752" s="1072"/>
      <c r="AV752" s="1072"/>
      <c r="AW752" s="1072"/>
      <c r="AX752" s="1072"/>
      <c r="AY752" s="1072"/>
      <c r="AZ752" s="1072"/>
      <c r="BA752" s="1072"/>
      <c r="BB752" s="1072"/>
      <c r="BC752" s="1072"/>
      <c r="BD752" s="1072"/>
      <c r="BE752" s="1072"/>
      <c r="BF752" s="1072"/>
      <c r="BG752" s="1072"/>
      <c r="BH752" s="1072"/>
      <c r="BI752" s="1072"/>
      <c r="BJ752" s="1072"/>
      <c r="BK752" s="1072"/>
      <c r="BL752" s="1072"/>
      <c r="BM752" s="1072"/>
      <c r="BN752" s="1072"/>
      <c r="BO752" s="1072"/>
      <c r="BP752" s="1072"/>
      <c r="BQ752" s="1072"/>
      <c r="BR752" s="1072"/>
      <c r="BS752" s="1111"/>
      <c r="BT752" s="1072"/>
      <c r="BU752" s="1072"/>
      <c r="BV752" s="1072"/>
      <c r="BW752" s="1072"/>
      <c r="BX752" s="1072"/>
      <c r="BY752" s="1072"/>
      <c r="BZ752" s="1072"/>
      <c r="CA752" s="1072"/>
      <c r="CB752" s="1072"/>
      <c r="CC752" s="1072"/>
      <c r="CD752" s="1072"/>
      <c r="CE752" s="1072"/>
      <c r="CF752" s="1072"/>
      <c r="CG752" s="1072"/>
      <c r="CH752" s="1072"/>
      <c r="CI752" s="1072"/>
      <c r="CJ752" s="1072"/>
      <c r="CK752" s="1072"/>
      <c r="CL752" s="1072"/>
      <c r="CM752" s="1111"/>
      <c r="CN752" s="1111"/>
      <c r="CO752" s="1112"/>
      <c r="CQ752" s="1927"/>
    </row>
    <row r="753" spans="1:95" s="620" customFormat="1">
      <c r="A753" s="1053"/>
      <c r="B753" s="1071"/>
      <c r="C753" s="1047"/>
      <c r="D753" s="1047"/>
      <c r="E753" s="1048"/>
      <c r="F753" s="1066"/>
      <c r="G753" s="1065"/>
      <c r="H753" s="1051"/>
      <c r="I753" s="1072"/>
      <c r="J753" s="1072"/>
      <c r="K753" s="1072"/>
      <c r="L753" s="1072"/>
      <c r="M753" s="1072"/>
      <c r="N753" s="1072"/>
      <c r="O753" s="1072"/>
      <c r="P753" s="1072"/>
      <c r="Q753" s="1072"/>
      <c r="R753" s="1072"/>
      <c r="S753" s="1072"/>
      <c r="T753" s="1072"/>
      <c r="U753" s="1072"/>
      <c r="V753" s="1072"/>
      <c r="W753" s="1072"/>
      <c r="X753" s="1072"/>
      <c r="Y753" s="1072"/>
      <c r="Z753" s="1072"/>
      <c r="AA753" s="1072"/>
      <c r="AB753" s="1111"/>
      <c r="AC753" s="1111"/>
      <c r="AD753" s="1111"/>
      <c r="AE753" s="1111"/>
      <c r="AF753" s="1072"/>
      <c r="AG753" s="1072"/>
      <c r="AH753" s="1072"/>
      <c r="AI753" s="1072"/>
      <c r="AJ753" s="1072"/>
      <c r="AK753" s="1072"/>
      <c r="AL753" s="1072"/>
      <c r="AM753" s="1072"/>
      <c r="AN753" s="1072"/>
      <c r="AO753" s="1072"/>
      <c r="AP753" s="1072"/>
      <c r="AQ753" s="1072"/>
      <c r="AR753" s="1072"/>
      <c r="AS753" s="1072"/>
      <c r="AT753" s="1072"/>
      <c r="AU753" s="1072"/>
      <c r="AV753" s="1072"/>
      <c r="AW753" s="1072"/>
      <c r="AX753" s="1072"/>
      <c r="AY753" s="1072"/>
      <c r="AZ753" s="1072"/>
      <c r="BA753" s="1072"/>
      <c r="BB753" s="1072"/>
      <c r="BC753" s="1072"/>
      <c r="BD753" s="1072"/>
      <c r="BE753" s="1072"/>
      <c r="BF753" s="1072"/>
      <c r="BG753" s="1072"/>
      <c r="BH753" s="1072"/>
      <c r="BI753" s="1072"/>
      <c r="BJ753" s="1072"/>
      <c r="BK753" s="1072"/>
      <c r="BL753" s="1072"/>
      <c r="BM753" s="1072"/>
      <c r="BN753" s="1072"/>
      <c r="BO753" s="1072"/>
      <c r="BP753" s="1072"/>
      <c r="BQ753" s="1072"/>
      <c r="BR753" s="1072"/>
      <c r="BS753" s="1111"/>
      <c r="BT753" s="1072"/>
      <c r="BU753" s="1072"/>
      <c r="BV753" s="1072"/>
      <c r="BW753" s="1072"/>
      <c r="BX753" s="1072"/>
      <c r="BY753" s="1072"/>
      <c r="BZ753" s="1072"/>
      <c r="CA753" s="1072"/>
      <c r="CB753" s="1072"/>
      <c r="CC753" s="1072"/>
      <c r="CD753" s="1072"/>
      <c r="CE753" s="1072"/>
      <c r="CF753" s="1072"/>
      <c r="CG753" s="1072"/>
      <c r="CH753" s="1072"/>
      <c r="CI753" s="1072"/>
      <c r="CJ753" s="1072"/>
      <c r="CK753" s="1072"/>
      <c r="CL753" s="1072"/>
      <c r="CM753" s="1111"/>
      <c r="CN753" s="1111"/>
      <c r="CO753" s="1112"/>
      <c r="CQ753" s="1927"/>
    </row>
    <row r="754" spans="1:95" s="620" customFormat="1">
      <c r="A754" s="1053"/>
      <c r="B754" s="1071"/>
      <c r="C754" s="1047"/>
      <c r="D754" s="1047"/>
      <c r="E754" s="1048"/>
      <c r="F754" s="1066"/>
      <c r="G754" s="1065"/>
      <c r="H754" s="1051"/>
      <c r="I754" s="1072"/>
      <c r="J754" s="1072"/>
      <c r="K754" s="1072"/>
      <c r="L754" s="1072"/>
      <c r="M754" s="1072"/>
      <c r="N754" s="1072"/>
      <c r="O754" s="1072"/>
      <c r="P754" s="1072"/>
      <c r="Q754" s="1072"/>
      <c r="R754" s="1072"/>
      <c r="S754" s="1072"/>
      <c r="T754" s="1072"/>
      <c r="U754" s="1072"/>
      <c r="V754" s="1072"/>
      <c r="W754" s="1072"/>
      <c r="X754" s="1072"/>
      <c r="Y754" s="1072"/>
      <c r="Z754" s="1072"/>
      <c r="AA754" s="1072"/>
      <c r="AB754" s="1111"/>
      <c r="AC754" s="1111"/>
      <c r="AD754" s="1111"/>
      <c r="AE754" s="1111"/>
      <c r="AF754" s="1072"/>
      <c r="AG754" s="1072"/>
      <c r="AH754" s="1072"/>
      <c r="AI754" s="1072"/>
      <c r="AJ754" s="1072"/>
      <c r="AK754" s="1072"/>
      <c r="AL754" s="1072"/>
      <c r="AM754" s="1072"/>
      <c r="AN754" s="1072"/>
      <c r="AO754" s="1072"/>
      <c r="AP754" s="1072"/>
      <c r="AQ754" s="1072"/>
      <c r="AR754" s="1072"/>
      <c r="AS754" s="1072"/>
      <c r="AT754" s="1072"/>
      <c r="AU754" s="1072"/>
      <c r="AV754" s="1072"/>
      <c r="AW754" s="1072"/>
      <c r="AX754" s="1072"/>
      <c r="AY754" s="1072"/>
      <c r="AZ754" s="1072"/>
      <c r="BA754" s="1072"/>
      <c r="BB754" s="1072"/>
      <c r="BC754" s="1072"/>
      <c r="BD754" s="1072"/>
      <c r="BE754" s="1072"/>
      <c r="BF754" s="1072"/>
      <c r="BG754" s="1072"/>
      <c r="BH754" s="1072"/>
      <c r="BI754" s="1072"/>
      <c r="BJ754" s="1072"/>
      <c r="BK754" s="1072"/>
      <c r="BL754" s="1072"/>
      <c r="BM754" s="1072"/>
      <c r="BN754" s="1072"/>
      <c r="BO754" s="1072"/>
      <c r="BP754" s="1072"/>
      <c r="BQ754" s="1072"/>
      <c r="BR754" s="1072"/>
      <c r="BS754" s="1111"/>
      <c r="BT754" s="1072"/>
      <c r="BU754" s="1072"/>
      <c r="BV754" s="1072"/>
      <c r="BW754" s="1072"/>
      <c r="BX754" s="1072"/>
      <c r="BY754" s="1072"/>
      <c r="BZ754" s="1072"/>
      <c r="CA754" s="1072"/>
      <c r="CB754" s="1072"/>
      <c r="CC754" s="1072"/>
      <c r="CD754" s="1072"/>
      <c r="CE754" s="1072"/>
      <c r="CF754" s="1072"/>
      <c r="CG754" s="1072"/>
      <c r="CH754" s="1072"/>
      <c r="CI754" s="1072"/>
      <c r="CJ754" s="1072"/>
      <c r="CK754" s="1072"/>
      <c r="CL754" s="1072"/>
      <c r="CM754" s="1111"/>
      <c r="CN754" s="1111"/>
      <c r="CO754" s="1112"/>
      <c r="CQ754" s="1927"/>
    </row>
    <row r="755" spans="1:95" s="620" customFormat="1">
      <c r="A755" s="1053"/>
      <c r="B755" s="1071"/>
      <c r="C755" s="1047"/>
      <c r="D755" s="1047"/>
      <c r="E755" s="1048"/>
      <c r="F755" s="1066"/>
      <c r="G755" s="1065"/>
      <c r="H755" s="1051"/>
      <c r="I755" s="1072"/>
      <c r="J755" s="1072"/>
      <c r="K755" s="1072"/>
      <c r="L755" s="1072"/>
      <c r="M755" s="1072"/>
      <c r="N755" s="1072"/>
      <c r="O755" s="1072"/>
      <c r="P755" s="1072"/>
      <c r="Q755" s="1072"/>
      <c r="R755" s="1072"/>
      <c r="S755" s="1072"/>
      <c r="T755" s="1072"/>
      <c r="U755" s="1072"/>
      <c r="V755" s="1072"/>
      <c r="W755" s="1072"/>
      <c r="X755" s="1072"/>
      <c r="Y755" s="1072"/>
      <c r="Z755" s="1072"/>
      <c r="AA755" s="1072"/>
      <c r="AB755" s="1111"/>
      <c r="AC755" s="1111"/>
      <c r="AD755" s="1111"/>
      <c r="AE755" s="1111"/>
      <c r="AF755" s="1072"/>
      <c r="AG755" s="1072"/>
      <c r="AH755" s="1072"/>
      <c r="AI755" s="1072"/>
      <c r="AJ755" s="1072"/>
      <c r="AK755" s="1072"/>
      <c r="AL755" s="1072"/>
      <c r="AM755" s="1072"/>
      <c r="AN755" s="1072"/>
      <c r="AO755" s="1072"/>
      <c r="AP755" s="1072"/>
      <c r="AQ755" s="1072"/>
      <c r="AR755" s="1072"/>
      <c r="AS755" s="1072"/>
      <c r="AT755" s="1072"/>
      <c r="AU755" s="1072"/>
      <c r="AV755" s="1072"/>
      <c r="AW755" s="1072"/>
      <c r="AX755" s="1072"/>
      <c r="AY755" s="1072"/>
      <c r="AZ755" s="1072"/>
      <c r="BA755" s="1072"/>
      <c r="BB755" s="1072"/>
      <c r="BC755" s="1072"/>
      <c r="BD755" s="1072"/>
      <c r="BE755" s="1072"/>
      <c r="BF755" s="1072"/>
      <c r="BG755" s="1072"/>
      <c r="BH755" s="1072"/>
      <c r="BI755" s="1072"/>
      <c r="BJ755" s="1072"/>
      <c r="BK755" s="1072"/>
      <c r="BL755" s="1072"/>
      <c r="BM755" s="1072"/>
      <c r="BN755" s="1072"/>
      <c r="BO755" s="1072"/>
      <c r="BP755" s="1072"/>
      <c r="BQ755" s="1072"/>
      <c r="BR755" s="1072"/>
      <c r="BS755" s="1111"/>
      <c r="BT755" s="1072"/>
      <c r="BU755" s="1072"/>
      <c r="BV755" s="1072"/>
      <c r="BW755" s="1072"/>
      <c r="BX755" s="1072"/>
      <c r="BY755" s="1072"/>
      <c r="BZ755" s="1072"/>
      <c r="CA755" s="1072"/>
      <c r="CB755" s="1072"/>
      <c r="CC755" s="1072"/>
      <c r="CD755" s="1072"/>
      <c r="CE755" s="1072"/>
      <c r="CF755" s="1072"/>
      <c r="CG755" s="1072"/>
      <c r="CH755" s="1072"/>
      <c r="CI755" s="1072"/>
      <c r="CJ755" s="1072"/>
      <c r="CK755" s="1072"/>
      <c r="CL755" s="1072"/>
      <c r="CM755" s="1111"/>
      <c r="CN755" s="1111"/>
      <c r="CO755" s="1112"/>
      <c r="CQ755" s="1927"/>
    </row>
    <row r="756" spans="1:95" s="620" customFormat="1">
      <c r="A756" s="1053"/>
      <c r="B756" s="1071"/>
      <c r="C756" s="1047"/>
      <c r="D756" s="1047"/>
      <c r="E756" s="1048"/>
      <c r="F756" s="1066"/>
      <c r="G756" s="1065"/>
      <c r="H756" s="1051"/>
      <c r="I756" s="1072"/>
      <c r="J756" s="1072"/>
      <c r="K756" s="1072"/>
      <c r="L756" s="1072"/>
      <c r="M756" s="1072"/>
      <c r="N756" s="1072"/>
      <c r="O756" s="1072"/>
      <c r="P756" s="1072"/>
      <c r="Q756" s="1072"/>
      <c r="R756" s="1072"/>
      <c r="S756" s="1072"/>
      <c r="T756" s="1072"/>
      <c r="U756" s="1072"/>
      <c r="V756" s="1072"/>
      <c r="W756" s="1072"/>
      <c r="X756" s="1072"/>
      <c r="Y756" s="1072"/>
      <c r="Z756" s="1072"/>
      <c r="AA756" s="1072"/>
      <c r="AB756" s="1111"/>
      <c r="AC756" s="1111"/>
      <c r="AD756" s="1111"/>
      <c r="AE756" s="1111"/>
      <c r="AF756" s="1072"/>
      <c r="AG756" s="1072"/>
      <c r="AH756" s="1072"/>
      <c r="AI756" s="1072"/>
      <c r="AJ756" s="1072"/>
      <c r="AK756" s="1072"/>
      <c r="AL756" s="1072"/>
      <c r="AM756" s="1072"/>
      <c r="AN756" s="1072"/>
      <c r="AO756" s="1072"/>
      <c r="AP756" s="1072"/>
      <c r="AQ756" s="1072"/>
      <c r="AR756" s="1072"/>
      <c r="AS756" s="1072"/>
      <c r="AT756" s="1072"/>
      <c r="AU756" s="1072"/>
      <c r="AV756" s="1072"/>
      <c r="AW756" s="1072"/>
      <c r="AX756" s="1072"/>
      <c r="AY756" s="1072"/>
      <c r="AZ756" s="1072"/>
      <c r="BA756" s="1072"/>
      <c r="BB756" s="1072"/>
      <c r="BC756" s="1072"/>
      <c r="BD756" s="1072"/>
      <c r="BE756" s="1072"/>
      <c r="BF756" s="1072"/>
      <c r="BG756" s="1072"/>
      <c r="BH756" s="1072"/>
      <c r="BI756" s="1072"/>
      <c r="BJ756" s="1072"/>
      <c r="BK756" s="1072"/>
      <c r="BL756" s="1072"/>
      <c r="BM756" s="1072"/>
      <c r="BN756" s="1072"/>
      <c r="BO756" s="1072"/>
      <c r="BP756" s="1072"/>
      <c r="BQ756" s="1072"/>
      <c r="BR756" s="1072"/>
      <c r="BS756" s="1111"/>
      <c r="BT756" s="1072"/>
      <c r="BU756" s="1072"/>
      <c r="BV756" s="1072"/>
      <c r="BW756" s="1072"/>
      <c r="BX756" s="1072"/>
      <c r="BY756" s="1072"/>
      <c r="BZ756" s="1072"/>
      <c r="CA756" s="1072"/>
      <c r="CB756" s="1072"/>
      <c r="CC756" s="1072"/>
      <c r="CD756" s="1072"/>
      <c r="CE756" s="1072"/>
      <c r="CF756" s="1072"/>
      <c r="CG756" s="1072"/>
      <c r="CH756" s="1072"/>
      <c r="CI756" s="1072"/>
      <c r="CJ756" s="1072"/>
      <c r="CK756" s="1072"/>
      <c r="CL756" s="1072"/>
      <c r="CM756" s="1111"/>
      <c r="CN756" s="1111"/>
      <c r="CO756" s="1112"/>
      <c r="CQ756" s="1927"/>
    </row>
    <row r="757" spans="1:95" s="620" customFormat="1">
      <c r="A757" s="1053"/>
      <c r="B757" s="1071"/>
      <c r="C757" s="1047"/>
      <c r="D757" s="1047"/>
      <c r="E757" s="1048"/>
      <c r="F757" s="1066"/>
      <c r="G757" s="1065"/>
      <c r="H757" s="1051"/>
      <c r="I757" s="1072"/>
      <c r="J757" s="1072"/>
      <c r="K757" s="1072"/>
      <c r="L757" s="1072"/>
      <c r="M757" s="1072"/>
      <c r="N757" s="1072"/>
      <c r="O757" s="1072"/>
      <c r="P757" s="1072"/>
      <c r="Q757" s="1072"/>
      <c r="R757" s="1072"/>
      <c r="S757" s="1072"/>
      <c r="T757" s="1072"/>
      <c r="U757" s="1072"/>
      <c r="V757" s="1072"/>
      <c r="W757" s="1072"/>
      <c r="X757" s="1072"/>
      <c r="Y757" s="1072"/>
      <c r="Z757" s="1072"/>
      <c r="AA757" s="1072"/>
      <c r="AB757" s="1111"/>
      <c r="AC757" s="1111"/>
      <c r="AD757" s="1111"/>
      <c r="AE757" s="1111"/>
      <c r="AF757" s="1072"/>
      <c r="AG757" s="1072"/>
      <c r="AH757" s="1072"/>
      <c r="AI757" s="1072"/>
      <c r="AJ757" s="1072"/>
      <c r="AK757" s="1072"/>
      <c r="AL757" s="1072"/>
      <c r="AM757" s="1072"/>
      <c r="AN757" s="1072"/>
      <c r="AO757" s="1072"/>
      <c r="AP757" s="1072"/>
      <c r="AQ757" s="1072"/>
      <c r="AR757" s="1072"/>
      <c r="AS757" s="1072"/>
      <c r="AT757" s="1072"/>
      <c r="AU757" s="1072"/>
      <c r="AV757" s="1072"/>
      <c r="AW757" s="1072"/>
      <c r="AX757" s="1072"/>
      <c r="AY757" s="1072"/>
      <c r="AZ757" s="1072"/>
      <c r="BA757" s="1072"/>
      <c r="BB757" s="1072"/>
      <c r="BC757" s="1072"/>
      <c r="BD757" s="1072"/>
      <c r="BE757" s="1072"/>
      <c r="BF757" s="1072"/>
      <c r="BG757" s="1072"/>
      <c r="BH757" s="1072"/>
      <c r="BI757" s="1072"/>
      <c r="BJ757" s="1072"/>
      <c r="BK757" s="1072"/>
      <c r="BL757" s="1072"/>
      <c r="BM757" s="1072"/>
      <c r="BN757" s="1072"/>
      <c r="BO757" s="1072"/>
      <c r="BP757" s="1072"/>
      <c r="BQ757" s="1072"/>
      <c r="BR757" s="1072"/>
      <c r="BS757" s="1111"/>
      <c r="BT757" s="1072"/>
      <c r="BU757" s="1072"/>
      <c r="BV757" s="1072"/>
      <c r="BW757" s="1072"/>
      <c r="BX757" s="1072"/>
      <c r="BY757" s="1072"/>
      <c r="BZ757" s="1072"/>
      <c r="CA757" s="1072"/>
      <c r="CB757" s="1072"/>
      <c r="CC757" s="1072"/>
      <c r="CD757" s="1072"/>
      <c r="CE757" s="1072"/>
      <c r="CF757" s="1072"/>
      <c r="CG757" s="1072"/>
      <c r="CH757" s="1072"/>
      <c r="CI757" s="1072"/>
      <c r="CJ757" s="1072"/>
      <c r="CK757" s="1072"/>
      <c r="CL757" s="1072"/>
      <c r="CM757" s="1111"/>
      <c r="CN757" s="1111"/>
      <c r="CO757" s="1112"/>
      <c r="CQ757" s="1927"/>
    </row>
    <row r="758" spans="1:95" s="620" customFormat="1">
      <c r="A758" s="1053"/>
      <c r="B758" s="1071"/>
      <c r="C758" s="1047"/>
      <c r="D758" s="1047"/>
      <c r="E758" s="1048"/>
      <c r="F758" s="1066"/>
      <c r="G758" s="1065"/>
      <c r="H758" s="1051"/>
      <c r="I758" s="1072"/>
      <c r="J758" s="1072"/>
      <c r="K758" s="1072"/>
      <c r="L758" s="1072"/>
      <c r="M758" s="1072"/>
      <c r="N758" s="1072"/>
      <c r="O758" s="1072"/>
      <c r="P758" s="1072"/>
      <c r="Q758" s="1072"/>
      <c r="R758" s="1072"/>
      <c r="S758" s="1072"/>
      <c r="T758" s="1072"/>
      <c r="U758" s="1072"/>
      <c r="V758" s="1072"/>
      <c r="W758" s="1072"/>
      <c r="X758" s="1072"/>
      <c r="Y758" s="1072"/>
      <c r="Z758" s="1072"/>
      <c r="AA758" s="1072"/>
      <c r="AB758" s="1111"/>
      <c r="AC758" s="1111"/>
      <c r="AD758" s="1111"/>
      <c r="AE758" s="1111"/>
      <c r="AF758" s="1072"/>
      <c r="AG758" s="1072"/>
      <c r="AH758" s="1072"/>
      <c r="AI758" s="1072"/>
      <c r="AJ758" s="1072"/>
      <c r="AK758" s="1072"/>
      <c r="AL758" s="1072"/>
      <c r="AM758" s="1072"/>
      <c r="AN758" s="1072"/>
      <c r="AO758" s="1072"/>
      <c r="AP758" s="1072"/>
      <c r="AQ758" s="1072"/>
      <c r="AR758" s="1072"/>
      <c r="AS758" s="1072"/>
      <c r="AT758" s="1072"/>
      <c r="AU758" s="1072"/>
      <c r="AV758" s="1072"/>
      <c r="AW758" s="1072"/>
      <c r="AX758" s="1072"/>
      <c r="AY758" s="1072"/>
      <c r="AZ758" s="1072"/>
      <c r="BA758" s="1072"/>
      <c r="BB758" s="1072"/>
      <c r="BC758" s="1072"/>
      <c r="BD758" s="1072"/>
      <c r="BE758" s="1072"/>
      <c r="BF758" s="1072"/>
      <c r="BG758" s="1072"/>
      <c r="BH758" s="1072"/>
      <c r="BI758" s="1072"/>
      <c r="BJ758" s="1072"/>
      <c r="BK758" s="1072"/>
      <c r="BL758" s="1072"/>
      <c r="BM758" s="1072"/>
      <c r="BN758" s="1072"/>
      <c r="BO758" s="1072"/>
      <c r="BP758" s="1072"/>
      <c r="BQ758" s="1072"/>
      <c r="BR758" s="1072"/>
      <c r="BS758" s="1111"/>
      <c r="BT758" s="1072"/>
      <c r="BU758" s="1072"/>
      <c r="BV758" s="1072"/>
      <c r="BW758" s="1072"/>
      <c r="BX758" s="1072"/>
      <c r="BY758" s="1072"/>
      <c r="BZ758" s="1072"/>
      <c r="CA758" s="1072"/>
      <c r="CB758" s="1072"/>
      <c r="CC758" s="1072"/>
      <c r="CD758" s="1072"/>
      <c r="CE758" s="1072"/>
      <c r="CF758" s="1072"/>
      <c r="CG758" s="1072"/>
      <c r="CH758" s="1072"/>
      <c r="CI758" s="1072"/>
      <c r="CJ758" s="1072"/>
      <c r="CK758" s="1072"/>
      <c r="CL758" s="1072"/>
      <c r="CM758" s="1111"/>
      <c r="CN758" s="1111"/>
      <c r="CO758" s="1112"/>
      <c r="CQ758" s="1927"/>
    </row>
    <row r="759" spans="1:95" s="620" customFormat="1">
      <c r="A759" s="1053"/>
      <c r="B759" s="1071"/>
      <c r="C759" s="1047"/>
      <c r="D759" s="1047"/>
      <c r="E759" s="1048"/>
      <c r="F759" s="1066"/>
      <c r="G759" s="1065"/>
      <c r="H759" s="1051"/>
      <c r="I759" s="1072"/>
      <c r="J759" s="1072"/>
      <c r="K759" s="1072"/>
      <c r="L759" s="1072"/>
      <c r="M759" s="1072"/>
      <c r="N759" s="1072"/>
      <c r="O759" s="1072"/>
      <c r="P759" s="1072"/>
      <c r="Q759" s="1072"/>
      <c r="R759" s="1072"/>
      <c r="S759" s="1072"/>
      <c r="T759" s="1072"/>
      <c r="U759" s="1072"/>
      <c r="V759" s="1072"/>
      <c r="W759" s="1072"/>
      <c r="X759" s="1072"/>
      <c r="Y759" s="1072"/>
      <c r="Z759" s="1072"/>
      <c r="AA759" s="1072"/>
      <c r="AB759" s="1111"/>
      <c r="AC759" s="1111"/>
      <c r="AD759" s="1111"/>
      <c r="AE759" s="1111"/>
      <c r="AF759" s="1072"/>
      <c r="AG759" s="1072"/>
      <c r="AH759" s="1072"/>
      <c r="AI759" s="1072"/>
      <c r="AJ759" s="1072"/>
      <c r="AK759" s="1072"/>
      <c r="AL759" s="1072"/>
      <c r="AM759" s="1072"/>
      <c r="AN759" s="1072"/>
      <c r="AO759" s="1072"/>
      <c r="AP759" s="1072"/>
      <c r="AQ759" s="1072"/>
      <c r="AR759" s="1072"/>
      <c r="AS759" s="1072"/>
      <c r="AT759" s="1072"/>
      <c r="AU759" s="1072"/>
      <c r="AV759" s="1072"/>
      <c r="AW759" s="1072"/>
      <c r="AX759" s="1072"/>
      <c r="AY759" s="1072"/>
      <c r="AZ759" s="1072"/>
      <c r="BA759" s="1072"/>
      <c r="BB759" s="1072"/>
      <c r="BC759" s="1072"/>
      <c r="BD759" s="1072"/>
      <c r="BE759" s="1072"/>
      <c r="BF759" s="1072"/>
      <c r="BG759" s="1072"/>
      <c r="BH759" s="1072"/>
      <c r="BI759" s="1072"/>
      <c r="BJ759" s="1072"/>
      <c r="BK759" s="1072"/>
      <c r="BL759" s="1072"/>
      <c r="BM759" s="1072"/>
      <c r="BN759" s="1072"/>
      <c r="BO759" s="1072"/>
      <c r="BP759" s="1072"/>
      <c r="BQ759" s="1072"/>
      <c r="BR759" s="1072"/>
      <c r="BS759" s="1111"/>
      <c r="BT759" s="1072"/>
      <c r="BU759" s="1072"/>
      <c r="BV759" s="1072"/>
      <c r="BW759" s="1072"/>
      <c r="BX759" s="1072"/>
      <c r="BY759" s="1072"/>
      <c r="BZ759" s="1072"/>
      <c r="CA759" s="1072"/>
      <c r="CB759" s="1072"/>
      <c r="CC759" s="1072"/>
      <c r="CD759" s="1072"/>
      <c r="CE759" s="1072"/>
      <c r="CF759" s="1072"/>
      <c r="CG759" s="1072"/>
      <c r="CH759" s="1072"/>
      <c r="CI759" s="1072"/>
      <c r="CJ759" s="1072"/>
      <c r="CK759" s="1072"/>
      <c r="CL759" s="1072"/>
      <c r="CM759" s="1111"/>
      <c r="CN759" s="1111"/>
      <c r="CO759" s="1112"/>
      <c r="CQ759" s="1927"/>
    </row>
    <row r="760" spans="1:95" s="620" customFormat="1">
      <c r="A760" s="1053"/>
      <c r="B760" s="1071"/>
      <c r="C760" s="1047"/>
      <c r="D760" s="1047"/>
      <c r="E760" s="1048"/>
      <c r="F760" s="1066"/>
      <c r="G760" s="1065"/>
      <c r="H760" s="1051"/>
      <c r="I760" s="1072"/>
      <c r="J760" s="1072"/>
      <c r="K760" s="1072"/>
      <c r="L760" s="1072"/>
      <c r="M760" s="1072"/>
      <c r="N760" s="1072"/>
      <c r="O760" s="1072"/>
      <c r="P760" s="1072"/>
      <c r="Q760" s="1072"/>
      <c r="R760" s="1072"/>
      <c r="S760" s="1072"/>
      <c r="T760" s="1072"/>
      <c r="U760" s="1072"/>
      <c r="V760" s="1072"/>
      <c r="W760" s="1072"/>
      <c r="X760" s="1072"/>
      <c r="Y760" s="1072"/>
      <c r="Z760" s="1072"/>
      <c r="AA760" s="1072"/>
      <c r="AB760" s="1111"/>
      <c r="AC760" s="1111"/>
      <c r="AD760" s="1111"/>
      <c r="AE760" s="1111"/>
      <c r="AF760" s="1072"/>
      <c r="AG760" s="1072"/>
      <c r="AH760" s="1072"/>
      <c r="AI760" s="1072"/>
      <c r="AJ760" s="1072"/>
      <c r="AK760" s="1072"/>
      <c r="AL760" s="1072"/>
      <c r="AM760" s="1072"/>
      <c r="AN760" s="1072"/>
      <c r="AO760" s="1072"/>
      <c r="AP760" s="1072"/>
      <c r="AQ760" s="1072"/>
      <c r="AR760" s="1072"/>
      <c r="AS760" s="1072"/>
      <c r="AT760" s="1072"/>
      <c r="AU760" s="1072"/>
      <c r="AV760" s="1072"/>
      <c r="AW760" s="1072"/>
      <c r="AX760" s="1072"/>
      <c r="AY760" s="1072"/>
      <c r="AZ760" s="1072"/>
      <c r="BA760" s="1072"/>
      <c r="BB760" s="1072"/>
      <c r="BC760" s="1072"/>
      <c r="BD760" s="1072"/>
      <c r="BE760" s="1072"/>
      <c r="BF760" s="1072"/>
      <c r="BG760" s="1072"/>
      <c r="BH760" s="1072"/>
      <c r="BI760" s="1072"/>
      <c r="BJ760" s="1072"/>
      <c r="BK760" s="1072"/>
      <c r="BL760" s="1072"/>
      <c r="BM760" s="1072"/>
      <c r="BN760" s="1072"/>
      <c r="BO760" s="1072"/>
      <c r="BP760" s="1072"/>
      <c r="BQ760" s="1072"/>
      <c r="BR760" s="1072"/>
      <c r="BS760" s="1111"/>
      <c r="BT760" s="1072"/>
      <c r="BU760" s="1072"/>
      <c r="BV760" s="1072"/>
      <c r="BW760" s="1072"/>
      <c r="BX760" s="1072"/>
      <c r="BY760" s="1072"/>
      <c r="BZ760" s="1072"/>
      <c r="CA760" s="1072"/>
      <c r="CB760" s="1072"/>
      <c r="CC760" s="1072"/>
      <c r="CD760" s="1072"/>
      <c r="CE760" s="1072"/>
      <c r="CF760" s="1072"/>
      <c r="CG760" s="1072"/>
      <c r="CH760" s="1072"/>
      <c r="CI760" s="1072"/>
      <c r="CJ760" s="1072"/>
      <c r="CK760" s="1072"/>
      <c r="CL760" s="1072"/>
      <c r="CM760" s="1111"/>
      <c r="CN760" s="1111"/>
      <c r="CO760" s="1112"/>
      <c r="CQ760" s="1927"/>
    </row>
    <row r="761" spans="1:95" s="620" customFormat="1">
      <c r="A761" s="1053"/>
      <c r="B761" s="1071"/>
      <c r="C761" s="1047"/>
      <c r="D761" s="1047"/>
      <c r="E761" s="1048"/>
      <c r="F761" s="1066"/>
      <c r="G761" s="1065"/>
      <c r="H761" s="1051"/>
      <c r="I761" s="1072"/>
      <c r="J761" s="1072"/>
      <c r="K761" s="1072"/>
      <c r="L761" s="1072"/>
      <c r="M761" s="1072"/>
      <c r="N761" s="1072"/>
      <c r="O761" s="1072"/>
      <c r="P761" s="1072"/>
      <c r="Q761" s="1072"/>
      <c r="R761" s="1072"/>
      <c r="S761" s="1072"/>
      <c r="T761" s="1072"/>
      <c r="U761" s="1072"/>
      <c r="V761" s="1072"/>
      <c r="W761" s="1072"/>
      <c r="X761" s="1072"/>
      <c r="Y761" s="1072"/>
      <c r="Z761" s="1072"/>
      <c r="AA761" s="1072"/>
      <c r="AB761" s="1111"/>
      <c r="AC761" s="1111"/>
      <c r="AD761" s="1111"/>
      <c r="AE761" s="1111"/>
      <c r="AF761" s="1072"/>
      <c r="AG761" s="1072"/>
      <c r="AH761" s="1072"/>
      <c r="AI761" s="1072"/>
      <c r="AJ761" s="1072"/>
      <c r="AK761" s="1072"/>
      <c r="AL761" s="1072"/>
      <c r="AM761" s="1072"/>
      <c r="AN761" s="1072"/>
      <c r="AO761" s="1072"/>
      <c r="AP761" s="1072"/>
      <c r="AQ761" s="1072"/>
      <c r="AR761" s="1072"/>
      <c r="AS761" s="1072"/>
      <c r="AT761" s="1072"/>
      <c r="AU761" s="1072"/>
      <c r="AV761" s="1072"/>
      <c r="AW761" s="1072"/>
      <c r="AX761" s="1072"/>
      <c r="AY761" s="1072"/>
      <c r="AZ761" s="1072"/>
      <c r="BA761" s="1072"/>
      <c r="BB761" s="1072"/>
      <c r="BC761" s="1072"/>
      <c r="BD761" s="1072"/>
      <c r="BE761" s="1072"/>
      <c r="BF761" s="1072"/>
      <c r="BG761" s="1072"/>
      <c r="BH761" s="1072"/>
      <c r="BI761" s="1072"/>
      <c r="BJ761" s="1072"/>
      <c r="BK761" s="1072"/>
      <c r="BL761" s="1072"/>
      <c r="BM761" s="1072"/>
      <c r="BN761" s="1072"/>
      <c r="BO761" s="1072"/>
      <c r="BP761" s="1072"/>
      <c r="BQ761" s="1072"/>
      <c r="BR761" s="1072"/>
      <c r="BS761" s="1111"/>
      <c r="BT761" s="1072"/>
      <c r="BU761" s="1072"/>
      <c r="BV761" s="1072"/>
      <c r="BW761" s="1072"/>
      <c r="BX761" s="1072"/>
      <c r="BY761" s="1072"/>
      <c r="BZ761" s="1072"/>
      <c r="CA761" s="1072"/>
      <c r="CB761" s="1072"/>
      <c r="CC761" s="1072"/>
      <c r="CD761" s="1072"/>
      <c r="CE761" s="1072"/>
      <c r="CF761" s="1072"/>
      <c r="CG761" s="1072"/>
      <c r="CH761" s="1072"/>
      <c r="CI761" s="1072"/>
      <c r="CJ761" s="1072"/>
      <c r="CK761" s="1072"/>
      <c r="CL761" s="1072"/>
      <c r="CM761" s="1111"/>
      <c r="CN761" s="1111"/>
      <c r="CO761" s="1112"/>
      <c r="CQ761" s="1927"/>
    </row>
    <row r="762" spans="1:95" s="620" customFormat="1">
      <c r="A762" s="1053"/>
      <c r="B762" s="1071"/>
      <c r="C762" s="1047"/>
      <c r="D762" s="1047"/>
      <c r="E762" s="1048"/>
      <c r="F762" s="1066"/>
      <c r="G762" s="1065"/>
      <c r="H762" s="1051"/>
      <c r="I762" s="1072"/>
      <c r="J762" s="1072"/>
      <c r="K762" s="1072"/>
      <c r="L762" s="1072"/>
      <c r="M762" s="1072"/>
      <c r="N762" s="1072"/>
      <c r="O762" s="1072"/>
      <c r="P762" s="1072"/>
      <c r="Q762" s="1072"/>
      <c r="R762" s="1072"/>
      <c r="S762" s="1072"/>
      <c r="T762" s="1072"/>
      <c r="U762" s="1072"/>
      <c r="V762" s="1072"/>
      <c r="W762" s="1072"/>
      <c r="X762" s="1072"/>
      <c r="Y762" s="1072"/>
      <c r="Z762" s="1072"/>
      <c r="AA762" s="1072"/>
      <c r="AB762" s="1111"/>
      <c r="AC762" s="1111"/>
      <c r="AD762" s="1111"/>
      <c r="AE762" s="1111"/>
      <c r="AF762" s="1072"/>
      <c r="AG762" s="1072"/>
      <c r="AH762" s="1072"/>
      <c r="AI762" s="1072"/>
      <c r="AJ762" s="1072"/>
      <c r="AK762" s="1072"/>
      <c r="AL762" s="1072"/>
      <c r="AM762" s="1072"/>
      <c r="AN762" s="1072"/>
      <c r="AO762" s="1072"/>
      <c r="AP762" s="1072"/>
      <c r="AQ762" s="1072"/>
      <c r="AR762" s="1072"/>
      <c r="AS762" s="1072"/>
      <c r="AT762" s="1072"/>
      <c r="AU762" s="1072"/>
      <c r="AV762" s="1072"/>
      <c r="AW762" s="1072"/>
      <c r="AX762" s="1072"/>
      <c r="AY762" s="1072"/>
      <c r="AZ762" s="1072"/>
      <c r="BA762" s="1072"/>
      <c r="BB762" s="1072"/>
      <c r="BC762" s="1072"/>
      <c r="BD762" s="1072"/>
      <c r="BE762" s="1072"/>
      <c r="BF762" s="1072"/>
      <c r="BG762" s="1072"/>
      <c r="BH762" s="1072"/>
      <c r="BI762" s="1072"/>
      <c r="BJ762" s="1072"/>
      <c r="BK762" s="1072"/>
      <c r="BL762" s="1072"/>
      <c r="BM762" s="1072"/>
      <c r="BN762" s="1072"/>
      <c r="BO762" s="1072"/>
      <c r="BP762" s="1072"/>
      <c r="BQ762" s="1072"/>
      <c r="BR762" s="1072"/>
      <c r="BS762" s="1111"/>
      <c r="BT762" s="1072"/>
      <c r="BU762" s="1072"/>
      <c r="BV762" s="1072"/>
      <c r="BW762" s="1072"/>
      <c r="BX762" s="1072"/>
      <c r="BY762" s="1072"/>
      <c r="BZ762" s="1072"/>
      <c r="CA762" s="1072"/>
      <c r="CB762" s="1072"/>
      <c r="CC762" s="1072"/>
      <c r="CD762" s="1072"/>
      <c r="CE762" s="1072"/>
      <c r="CF762" s="1072"/>
      <c r="CG762" s="1072"/>
      <c r="CH762" s="1072"/>
      <c r="CI762" s="1072"/>
      <c r="CJ762" s="1072"/>
      <c r="CK762" s="1072"/>
      <c r="CL762" s="1072"/>
      <c r="CM762" s="1111"/>
      <c r="CN762" s="1111"/>
      <c r="CO762" s="1112"/>
      <c r="CQ762" s="1927"/>
    </row>
    <row r="763" spans="1:95" s="620" customFormat="1">
      <c r="A763" s="1053"/>
      <c r="B763" s="1071"/>
      <c r="C763" s="1047"/>
      <c r="D763" s="1047"/>
      <c r="E763" s="1048"/>
      <c r="F763" s="1066"/>
      <c r="G763" s="1065"/>
      <c r="H763" s="1051"/>
      <c r="I763" s="1072"/>
      <c r="J763" s="1072"/>
      <c r="K763" s="1072"/>
      <c r="L763" s="1072"/>
      <c r="M763" s="1072"/>
      <c r="N763" s="1072"/>
      <c r="O763" s="1072"/>
      <c r="P763" s="1072"/>
      <c r="Q763" s="1072"/>
      <c r="R763" s="1072"/>
      <c r="S763" s="1072"/>
      <c r="T763" s="1072"/>
      <c r="U763" s="1072"/>
      <c r="V763" s="1072"/>
      <c r="W763" s="1072"/>
      <c r="X763" s="1072"/>
      <c r="Y763" s="1072"/>
      <c r="Z763" s="1072"/>
      <c r="AA763" s="1072"/>
      <c r="AB763" s="1111"/>
      <c r="AC763" s="1111"/>
      <c r="AD763" s="1111"/>
      <c r="AE763" s="1111"/>
      <c r="AF763" s="1072"/>
      <c r="AG763" s="1072"/>
      <c r="AH763" s="1072"/>
      <c r="AI763" s="1072"/>
      <c r="AJ763" s="1072"/>
      <c r="AK763" s="1072"/>
      <c r="AL763" s="1072"/>
      <c r="AM763" s="1072"/>
      <c r="AN763" s="1072"/>
      <c r="AO763" s="1072"/>
      <c r="AP763" s="1072"/>
      <c r="AQ763" s="1072"/>
      <c r="AR763" s="1072"/>
      <c r="AS763" s="1072"/>
      <c r="AT763" s="1072"/>
      <c r="AU763" s="1072"/>
      <c r="AV763" s="1072"/>
      <c r="AW763" s="1072"/>
      <c r="AX763" s="1072"/>
      <c r="AY763" s="1072"/>
      <c r="AZ763" s="1072"/>
      <c r="BA763" s="1072"/>
      <c r="BB763" s="1072"/>
      <c r="BC763" s="1072"/>
      <c r="BD763" s="1072"/>
      <c r="BE763" s="1072"/>
      <c r="BF763" s="1072"/>
      <c r="BG763" s="1072"/>
      <c r="BH763" s="1072"/>
      <c r="BI763" s="1072"/>
      <c r="BJ763" s="1072"/>
      <c r="BK763" s="1072"/>
      <c r="BL763" s="1072"/>
      <c r="BM763" s="1072"/>
      <c r="BN763" s="1072"/>
      <c r="BO763" s="1072"/>
      <c r="BP763" s="1072"/>
      <c r="BQ763" s="1072"/>
      <c r="BR763" s="1072"/>
      <c r="BS763" s="1111"/>
      <c r="BT763" s="1072"/>
      <c r="BU763" s="1072"/>
      <c r="BV763" s="1072"/>
      <c r="BW763" s="1072"/>
      <c r="BX763" s="1072"/>
      <c r="BY763" s="1072"/>
      <c r="BZ763" s="1072"/>
      <c r="CA763" s="1072"/>
      <c r="CB763" s="1072"/>
      <c r="CC763" s="1072"/>
      <c r="CD763" s="1072"/>
      <c r="CE763" s="1072"/>
      <c r="CF763" s="1072"/>
      <c r="CG763" s="1072"/>
      <c r="CH763" s="1072"/>
      <c r="CI763" s="1072"/>
      <c r="CJ763" s="1072"/>
      <c r="CK763" s="1072"/>
      <c r="CL763" s="1072"/>
      <c r="CM763" s="1111"/>
      <c r="CN763" s="1111"/>
      <c r="CO763" s="1112"/>
      <c r="CQ763" s="1927"/>
    </row>
    <row r="764" spans="1:95" s="620" customFormat="1">
      <c r="A764" s="1053"/>
      <c r="B764" s="1071"/>
      <c r="C764" s="1047"/>
      <c r="D764" s="1047"/>
      <c r="E764" s="1048"/>
      <c r="F764" s="1066"/>
      <c r="G764" s="1065"/>
      <c r="H764" s="1051"/>
      <c r="I764" s="1072"/>
      <c r="J764" s="1072"/>
      <c r="K764" s="1072"/>
      <c r="L764" s="1072"/>
      <c r="M764" s="1072"/>
      <c r="N764" s="1072"/>
      <c r="O764" s="1072"/>
      <c r="P764" s="1072"/>
      <c r="Q764" s="1072"/>
      <c r="R764" s="1072"/>
      <c r="S764" s="1072"/>
      <c r="T764" s="1072"/>
      <c r="U764" s="1072"/>
      <c r="V764" s="1072"/>
      <c r="W764" s="1072"/>
      <c r="X764" s="1072"/>
      <c r="Y764" s="1072"/>
      <c r="Z764" s="1072"/>
      <c r="AA764" s="1072"/>
      <c r="AB764" s="1111"/>
      <c r="AC764" s="1111"/>
      <c r="AD764" s="1111"/>
      <c r="AE764" s="1111"/>
      <c r="AF764" s="1072"/>
      <c r="AG764" s="1072"/>
      <c r="AH764" s="1072"/>
      <c r="AI764" s="1072"/>
      <c r="AJ764" s="1072"/>
      <c r="AK764" s="1072"/>
      <c r="AL764" s="1072"/>
      <c r="AM764" s="1072"/>
      <c r="AN764" s="1072"/>
      <c r="AO764" s="1072"/>
      <c r="AP764" s="1072"/>
      <c r="AQ764" s="1072"/>
      <c r="AR764" s="1072"/>
      <c r="AS764" s="1072"/>
      <c r="AT764" s="1072"/>
      <c r="AU764" s="1072"/>
      <c r="AV764" s="1072"/>
      <c r="AW764" s="1072"/>
      <c r="AX764" s="1072"/>
      <c r="AY764" s="1072"/>
      <c r="AZ764" s="1072"/>
      <c r="BA764" s="1072"/>
      <c r="BB764" s="1072"/>
      <c r="BC764" s="1072"/>
      <c r="BD764" s="1072"/>
      <c r="BE764" s="1072"/>
      <c r="BF764" s="1072"/>
      <c r="BG764" s="1072"/>
      <c r="BH764" s="1072"/>
      <c r="BI764" s="1072"/>
      <c r="BJ764" s="1072"/>
      <c r="BK764" s="1072"/>
      <c r="BL764" s="1072"/>
      <c r="BM764" s="1072"/>
      <c r="BN764" s="1072"/>
      <c r="BO764" s="1072"/>
      <c r="BP764" s="1072"/>
      <c r="BQ764" s="1072"/>
      <c r="BR764" s="1072"/>
      <c r="BS764" s="1111"/>
      <c r="BT764" s="1072"/>
      <c r="BU764" s="1072"/>
      <c r="BV764" s="1072"/>
      <c r="BW764" s="1072"/>
      <c r="BX764" s="1072"/>
      <c r="BY764" s="1072"/>
      <c r="BZ764" s="1072"/>
      <c r="CA764" s="1072"/>
      <c r="CB764" s="1072"/>
      <c r="CC764" s="1072"/>
      <c r="CD764" s="1072"/>
      <c r="CE764" s="1072"/>
      <c r="CF764" s="1072"/>
      <c r="CG764" s="1072"/>
      <c r="CH764" s="1072"/>
      <c r="CI764" s="1072"/>
      <c r="CJ764" s="1072"/>
      <c r="CK764" s="1072"/>
      <c r="CL764" s="1072"/>
      <c r="CM764" s="1111"/>
      <c r="CN764" s="1111"/>
      <c r="CO764" s="1112"/>
      <c r="CQ764" s="1927"/>
    </row>
    <row r="765" spans="1:95" s="620" customFormat="1">
      <c r="A765" s="1053"/>
      <c r="B765" s="1071"/>
      <c r="C765" s="1047"/>
      <c r="D765" s="1047"/>
      <c r="E765" s="1048"/>
      <c r="F765" s="1066"/>
      <c r="G765" s="1065"/>
      <c r="H765" s="1051"/>
      <c r="I765" s="1072"/>
      <c r="J765" s="1072"/>
      <c r="K765" s="1072"/>
      <c r="L765" s="1072"/>
      <c r="M765" s="1072"/>
      <c r="N765" s="1072"/>
      <c r="O765" s="1072"/>
      <c r="P765" s="1072"/>
      <c r="Q765" s="1072"/>
      <c r="R765" s="1072"/>
      <c r="S765" s="1072"/>
      <c r="T765" s="1072"/>
      <c r="U765" s="1072"/>
      <c r="V765" s="1072"/>
      <c r="W765" s="1072"/>
      <c r="X765" s="1072"/>
      <c r="Y765" s="1072"/>
      <c r="Z765" s="1072"/>
      <c r="AA765" s="1072"/>
      <c r="AB765" s="1111"/>
      <c r="AC765" s="1111"/>
      <c r="AD765" s="1111"/>
      <c r="AE765" s="1111"/>
      <c r="AF765" s="1072"/>
      <c r="AG765" s="1072"/>
      <c r="AH765" s="1072"/>
      <c r="AI765" s="1072"/>
      <c r="AJ765" s="1072"/>
      <c r="AK765" s="1072"/>
      <c r="AL765" s="1072"/>
      <c r="AM765" s="1072"/>
      <c r="AN765" s="1072"/>
      <c r="AO765" s="1072"/>
      <c r="AP765" s="1072"/>
      <c r="AQ765" s="1072"/>
      <c r="AR765" s="1072"/>
      <c r="AS765" s="1072"/>
      <c r="AT765" s="1072"/>
      <c r="AU765" s="1072"/>
      <c r="AV765" s="1072"/>
      <c r="AW765" s="1072"/>
      <c r="AX765" s="1072"/>
      <c r="AY765" s="1072"/>
      <c r="AZ765" s="1072"/>
      <c r="BA765" s="1072"/>
      <c r="BB765" s="1072"/>
      <c r="BC765" s="1072"/>
      <c r="BD765" s="1072"/>
      <c r="BE765" s="1072"/>
      <c r="BF765" s="1072"/>
      <c r="BG765" s="1072"/>
      <c r="BH765" s="1072"/>
      <c r="BI765" s="1072"/>
      <c r="BJ765" s="1072"/>
      <c r="BK765" s="1072"/>
      <c r="BL765" s="1072"/>
      <c r="BM765" s="1072"/>
      <c r="BN765" s="1072"/>
      <c r="BO765" s="1072"/>
      <c r="BP765" s="1072"/>
      <c r="BQ765" s="1072"/>
      <c r="BR765" s="1072"/>
      <c r="BS765" s="1111"/>
      <c r="BT765" s="1072"/>
      <c r="BU765" s="1072"/>
      <c r="BV765" s="1072"/>
      <c r="BW765" s="1072"/>
      <c r="BX765" s="1072"/>
      <c r="BY765" s="1072"/>
      <c r="BZ765" s="1072"/>
      <c r="CA765" s="1072"/>
      <c r="CB765" s="1072"/>
      <c r="CC765" s="1072"/>
      <c r="CD765" s="1072"/>
      <c r="CE765" s="1072"/>
      <c r="CF765" s="1072"/>
      <c r="CG765" s="1072"/>
      <c r="CH765" s="1072"/>
      <c r="CI765" s="1072"/>
      <c r="CJ765" s="1072"/>
      <c r="CK765" s="1072"/>
      <c r="CL765" s="1072"/>
      <c r="CM765" s="1111"/>
      <c r="CN765" s="1111"/>
      <c r="CO765" s="1112"/>
      <c r="CQ765" s="1927"/>
    </row>
    <row r="766" spans="1:95" s="620" customFormat="1">
      <c r="A766" s="1053"/>
      <c r="B766" s="1071"/>
      <c r="C766" s="1047"/>
      <c r="D766" s="1047"/>
      <c r="E766" s="1048"/>
      <c r="F766" s="1066"/>
      <c r="G766" s="1065"/>
      <c r="H766" s="1051"/>
      <c r="I766" s="1072"/>
      <c r="J766" s="1072"/>
      <c r="K766" s="1072"/>
      <c r="L766" s="1072"/>
      <c r="M766" s="1072"/>
      <c r="N766" s="1072"/>
      <c r="O766" s="1072"/>
      <c r="P766" s="1072"/>
      <c r="Q766" s="1072"/>
      <c r="R766" s="1072"/>
      <c r="S766" s="1072"/>
      <c r="T766" s="1072"/>
      <c r="U766" s="1072"/>
      <c r="V766" s="1072"/>
      <c r="W766" s="1072"/>
      <c r="X766" s="1072"/>
      <c r="Y766" s="1072"/>
      <c r="Z766" s="1072"/>
      <c r="AA766" s="1072"/>
      <c r="AB766" s="1111"/>
      <c r="AC766" s="1111"/>
      <c r="AD766" s="1111"/>
      <c r="AE766" s="1111"/>
      <c r="AF766" s="1072"/>
      <c r="AG766" s="1072"/>
      <c r="AH766" s="1072"/>
      <c r="AI766" s="1072"/>
      <c r="AJ766" s="1072"/>
      <c r="AK766" s="1072"/>
      <c r="AL766" s="1072"/>
      <c r="AM766" s="1072"/>
      <c r="AN766" s="1072"/>
      <c r="AO766" s="1072"/>
      <c r="AP766" s="1072"/>
      <c r="AQ766" s="1072"/>
      <c r="AR766" s="1072"/>
      <c r="AS766" s="1072"/>
      <c r="AT766" s="1072"/>
      <c r="AU766" s="1072"/>
      <c r="AV766" s="1072"/>
      <c r="AW766" s="1072"/>
      <c r="AX766" s="1072"/>
      <c r="AY766" s="1072"/>
      <c r="AZ766" s="1072"/>
      <c r="BA766" s="1072"/>
      <c r="BB766" s="1072"/>
      <c r="BC766" s="1072"/>
      <c r="BD766" s="1072"/>
      <c r="BE766" s="1072"/>
      <c r="BF766" s="1072"/>
      <c r="BG766" s="1072"/>
      <c r="BH766" s="1072"/>
      <c r="BI766" s="1072"/>
      <c r="BJ766" s="1072"/>
      <c r="BK766" s="1072"/>
      <c r="BL766" s="1072"/>
      <c r="BM766" s="1072"/>
      <c r="BN766" s="1072"/>
      <c r="BO766" s="1072"/>
      <c r="BP766" s="1072"/>
      <c r="BQ766" s="1072"/>
      <c r="BR766" s="1072"/>
      <c r="BS766" s="1111"/>
      <c r="BT766" s="1072"/>
      <c r="BU766" s="1072"/>
      <c r="BV766" s="1072"/>
      <c r="BW766" s="1072"/>
      <c r="BX766" s="1072"/>
      <c r="BY766" s="1072"/>
      <c r="BZ766" s="1072"/>
      <c r="CA766" s="1072"/>
      <c r="CB766" s="1072"/>
      <c r="CC766" s="1072"/>
      <c r="CD766" s="1072"/>
      <c r="CE766" s="1072"/>
      <c r="CF766" s="1072"/>
      <c r="CG766" s="1072"/>
      <c r="CH766" s="1072"/>
      <c r="CI766" s="1072"/>
      <c r="CJ766" s="1072"/>
      <c r="CK766" s="1072"/>
      <c r="CL766" s="1072"/>
      <c r="CM766" s="1111"/>
      <c r="CN766" s="1111"/>
      <c r="CO766" s="1112"/>
      <c r="CQ766" s="1927"/>
    </row>
    <row r="767" spans="1:95" s="620" customFormat="1">
      <c r="A767" s="1053"/>
      <c r="B767" s="1071"/>
      <c r="C767" s="1047"/>
      <c r="D767" s="1047"/>
      <c r="E767" s="1048"/>
      <c r="F767" s="1066"/>
      <c r="G767" s="1065"/>
      <c r="H767" s="1051"/>
      <c r="I767" s="1072"/>
      <c r="J767" s="1072"/>
      <c r="K767" s="1072"/>
      <c r="L767" s="1072"/>
      <c r="M767" s="1072"/>
      <c r="N767" s="1072"/>
      <c r="O767" s="1072"/>
      <c r="P767" s="1072"/>
      <c r="Q767" s="1072"/>
      <c r="R767" s="1072"/>
      <c r="S767" s="1072"/>
      <c r="T767" s="1072"/>
      <c r="U767" s="1072"/>
      <c r="V767" s="1072"/>
      <c r="W767" s="1072"/>
      <c r="X767" s="1072"/>
      <c r="Y767" s="1072"/>
      <c r="Z767" s="1072"/>
      <c r="AA767" s="1072"/>
      <c r="AB767" s="1111"/>
      <c r="AC767" s="1111"/>
      <c r="AD767" s="1111"/>
      <c r="AE767" s="1111"/>
      <c r="AF767" s="1072"/>
      <c r="AG767" s="1072"/>
      <c r="AH767" s="1072"/>
      <c r="AI767" s="1072"/>
      <c r="AJ767" s="1072"/>
      <c r="AK767" s="1072"/>
      <c r="AL767" s="1072"/>
      <c r="AM767" s="1072"/>
      <c r="AN767" s="1072"/>
      <c r="AO767" s="1072"/>
      <c r="AP767" s="1072"/>
      <c r="AQ767" s="1072"/>
      <c r="AR767" s="1072"/>
      <c r="AS767" s="1072"/>
      <c r="AT767" s="1072"/>
      <c r="AU767" s="1072"/>
      <c r="AV767" s="1072"/>
      <c r="AW767" s="1072"/>
      <c r="AX767" s="1072"/>
      <c r="AY767" s="1072"/>
      <c r="AZ767" s="1072"/>
      <c r="BA767" s="1072"/>
      <c r="BB767" s="1072"/>
      <c r="BC767" s="1072"/>
      <c r="BD767" s="1072"/>
      <c r="BE767" s="1072"/>
      <c r="BF767" s="1072"/>
      <c r="BG767" s="1072"/>
      <c r="BH767" s="1072"/>
      <c r="BI767" s="1072"/>
      <c r="BJ767" s="1072"/>
      <c r="BK767" s="1072"/>
      <c r="BL767" s="1072"/>
      <c r="BM767" s="1072"/>
      <c r="BN767" s="1072"/>
      <c r="BO767" s="1072"/>
      <c r="BP767" s="1072"/>
      <c r="BQ767" s="1072"/>
      <c r="BR767" s="1072"/>
      <c r="BS767" s="1111"/>
      <c r="BT767" s="1072"/>
      <c r="BU767" s="1072"/>
      <c r="BV767" s="1072"/>
      <c r="BW767" s="1072"/>
      <c r="BX767" s="1072"/>
      <c r="BY767" s="1072"/>
      <c r="BZ767" s="1072"/>
      <c r="CA767" s="1072"/>
      <c r="CB767" s="1072"/>
      <c r="CC767" s="1072"/>
      <c r="CD767" s="1072"/>
      <c r="CE767" s="1072"/>
      <c r="CF767" s="1072"/>
      <c r="CG767" s="1072"/>
      <c r="CH767" s="1072"/>
      <c r="CI767" s="1072"/>
      <c r="CJ767" s="1072"/>
      <c r="CK767" s="1072"/>
      <c r="CL767" s="1072"/>
      <c r="CM767" s="1111"/>
      <c r="CN767" s="1111"/>
      <c r="CO767" s="1112"/>
      <c r="CQ767" s="1927"/>
    </row>
    <row r="768" spans="1:95" s="620" customFormat="1">
      <c r="A768" s="1053"/>
      <c r="B768" s="1071"/>
      <c r="C768" s="1047"/>
      <c r="D768" s="1047"/>
      <c r="E768" s="1048"/>
      <c r="F768" s="1066"/>
      <c r="G768" s="1065"/>
      <c r="H768" s="1051"/>
      <c r="I768" s="1072"/>
      <c r="J768" s="1072"/>
      <c r="K768" s="1072"/>
      <c r="L768" s="1072"/>
      <c r="M768" s="1072"/>
      <c r="N768" s="1072"/>
      <c r="O768" s="1072"/>
      <c r="P768" s="1072"/>
      <c r="Q768" s="1072"/>
      <c r="R768" s="1072"/>
      <c r="S768" s="1072"/>
      <c r="T768" s="1072"/>
      <c r="U768" s="1072"/>
      <c r="V768" s="1072"/>
      <c r="W768" s="1072"/>
      <c r="X768" s="1072"/>
      <c r="Y768" s="1072"/>
      <c r="Z768" s="1072"/>
      <c r="AA768" s="1072"/>
      <c r="AB768" s="1111"/>
      <c r="AC768" s="1111"/>
      <c r="AD768" s="1111"/>
      <c r="AE768" s="1111"/>
      <c r="AF768" s="1072"/>
      <c r="AG768" s="1072"/>
      <c r="AH768" s="1072"/>
      <c r="AI768" s="1072"/>
      <c r="AJ768" s="1072"/>
      <c r="AK768" s="1072"/>
      <c r="AL768" s="1072"/>
      <c r="AM768" s="1072"/>
      <c r="AN768" s="1072"/>
      <c r="AO768" s="1072"/>
      <c r="AP768" s="1072"/>
      <c r="AQ768" s="1072"/>
      <c r="AR768" s="1072"/>
      <c r="AS768" s="1072"/>
      <c r="AT768" s="1072"/>
      <c r="AU768" s="1072"/>
      <c r="AV768" s="1072"/>
      <c r="AW768" s="1072"/>
      <c r="AX768" s="1072"/>
      <c r="AY768" s="1072"/>
      <c r="AZ768" s="1072"/>
      <c r="BA768" s="1072"/>
      <c r="BB768" s="1072"/>
      <c r="BC768" s="1072"/>
      <c r="BD768" s="1072"/>
      <c r="BE768" s="1072"/>
      <c r="BF768" s="1072"/>
      <c r="BG768" s="1072"/>
      <c r="BH768" s="1072"/>
      <c r="BI768" s="1072"/>
      <c r="BJ768" s="1072"/>
      <c r="BK768" s="1072"/>
      <c r="BL768" s="1072"/>
      <c r="BM768" s="1072"/>
      <c r="BN768" s="1072"/>
      <c r="BO768" s="1072"/>
      <c r="BP768" s="1072"/>
      <c r="BQ768" s="1072"/>
      <c r="BR768" s="1072"/>
      <c r="BS768" s="1111"/>
      <c r="BT768" s="1072"/>
      <c r="BU768" s="1072"/>
      <c r="BV768" s="1072"/>
      <c r="BW768" s="1072"/>
      <c r="BX768" s="1072"/>
      <c r="BY768" s="1072"/>
      <c r="BZ768" s="1072"/>
      <c r="CA768" s="1072"/>
      <c r="CB768" s="1072"/>
      <c r="CC768" s="1072"/>
      <c r="CD768" s="1072"/>
      <c r="CE768" s="1072"/>
      <c r="CF768" s="1072"/>
      <c r="CG768" s="1072"/>
      <c r="CH768" s="1072"/>
      <c r="CI768" s="1072"/>
      <c r="CJ768" s="1072"/>
      <c r="CK768" s="1072"/>
      <c r="CL768" s="1072"/>
      <c r="CM768" s="1111"/>
      <c r="CN768" s="1111"/>
      <c r="CO768" s="1112"/>
      <c r="CQ768" s="1927"/>
    </row>
    <row r="769" spans="1:95" s="620" customFormat="1">
      <c r="A769" s="1053"/>
      <c r="B769" s="1071"/>
      <c r="C769" s="1047"/>
      <c r="D769" s="1047"/>
      <c r="E769" s="1048"/>
      <c r="F769" s="1066"/>
      <c r="G769" s="1065"/>
      <c r="H769" s="1051"/>
      <c r="I769" s="1072"/>
      <c r="J769" s="1072"/>
      <c r="K769" s="1072"/>
      <c r="L769" s="1072"/>
      <c r="M769" s="1072"/>
      <c r="N769" s="1072"/>
      <c r="O769" s="1072"/>
      <c r="P769" s="1072"/>
      <c r="Q769" s="1072"/>
      <c r="R769" s="1072"/>
      <c r="S769" s="1072"/>
      <c r="T769" s="1072"/>
      <c r="U769" s="1072"/>
      <c r="V769" s="1072"/>
      <c r="W769" s="1072"/>
      <c r="X769" s="1072"/>
      <c r="Y769" s="1072"/>
      <c r="Z769" s="1072"/>
      <c r="AA769" s="1072"/>
      <c r="AB769" s="1111"/>
      <c r="AC769" s="1111"/>
      <c r="AD769" s="1111"/>
      <c r="AE769" s="1111"/>
      <c r="AF769" s="1072"/>
      <c r="AG769" s="1072"/>
      <c r="AH769" s="1072"/>
      <c r="AI769" s="1072"/>
      <c r="AJ769" s="1072"/>
      <c r="AK769" s="1072"/>
      <c r="AL769" s="1072"/>
      <c r="AM769" s="1072"/>
      <c r="AN769" s="1072"/>
      <c r="AO769" s="1072"/>
      <c r="AP769" s="1072"/>
      <c r="AQ769" s="1072"/>
      <c r="AR769" s="1072"/>
      <c r="AS769" s="1072"/>
      <c r="AT769" s="1072"/>
      <c r="AU769" s="1072"/>
      <c r="AV769" s="1072"/>
      <c r="AW769" s="1072"/>
      <c r="AX769" s="1072"/>
      <c r="AY769" s="1072"/>
      <c r="AZ769" s="1072"/>
      <c r="BA769" s="1072"/>
      <c r="BB769" s="1072"/>
      <c r="BC769" s="1072"/>
      <c r="BD769" s="1072"/>
      <c r="BE769" s="1072"/>
      <c r="BF769" s="1072"/>
      <c r="BG769" s="1072"/>
      <c r="BH769" s="1072"/>
      <c r="BI769" s="1072"/>
      <c r="BJ769" s="1072"/>
      <c r="BK769" s="1072"/>
      <c r="BL769" s="1072"/>
      <c r="BM769" s="1072"/>
      <c r="BN769" s="1072"/>
      <c r="BO769" s="1072"/>
      <c r="BP769" s="1072"/>
      <c r="BQ769" s="1072"/>
      <c r="BR769" s="1072"/>
      <c r="BS769" s="1111"/>
      <c r="BT769" s="1072"/>
      <c r="BU769" s="1072"/>
      <c r="BV769" s="1072"/>
      <c r="BW769" s="1072"/>
      <c r="BX769" s="1072"/>
      <c r="BY769" s="1072"/>
      <c r="BZ769" s="1072"/>
      <c r="CA769" s="1072"/>
      <c r="CB769" s="1072"/>
      <c r="CC769" s="1072"/>
      <c r="CD769" s="1072"/>
      <c r="CE769" s="1072"/>
      <c r="CF769" s="1072"/>
      <c r="CG769" s="1072"/>
      <c r="CH769" s="1072"/>
      <c r="CI769" s="1072"/>
      <c r="CJ769" s="1072"/>
      <c r="CK769" s="1072"/>
      <c r="CL769" s="1072"/>
      <c r="CM769" s="1111"/>
      <c r="CN769" s="1111"/>
      <c r="CO769" s="1112"/>
      <c r="CQ769" s="1927"/>
    </row>
    <row r="770" spans="1:95" s="620" customFormat="1">
      <c r="A770" s="1053"/>
      <c r="B770" s="1071"/>
      <c r="C770" s="1047"/>
      <c r="D770" s="1047"/>
      <c r="E770" s="1048"/>
      <c r="F770" s="1066"/>
      <c r="G770" s="1065"/>
      <c r="H770" s="1051"/>
      <c r="I770" s="1072"/>
      <c r="J770" s="1072"/>
      <c r="K770" s="1072"/>
      <c r="L770" s="1072"/>
      <c r="M770" s="1072"/>
      <c r="N770" s="1072"/>
      <c r="O770" s="1072"/>
      <c r="P770" s="1072"/>
      <c r="Q770" s="1072"/>
      <c r="R770" s="1072"/>
      <c r="S770" s="1072"/>
      <c r="T770" s="1072"/>
      <c r="U770" s="1072"/>
      <c r="V770" s="1072"/>
      <c r="W770" s="1072"/>
      <c r="X770" s="1072"/>
      <c r="Y770" s="1072"/>
      <c r="Z770" s="1072"/>
      <c r="AA770" s="1072"/>
      <c r="AB770" s="1111"/>
      <c r="AC770" s="1111"/>
      <c r="AD770" s="1111"/>
      <c r="AE770" s="1111"/>
      <c r="AF770" s="1072"/>
      <c r="AG770" s="1072"/>
      <c r="AH770" s="1072"/>
      <c r="AI770" s="1072"/>
      <c r="AJ770" s="1072"/>
      <c r="AK770" s="1072"/>
      <c r="AL770" s="1072"/>
      <c r="AM770" s="1072"/>
      <c r="AN770" s="1072"/>
      <c r="AO770" s="1072"/>
      <c r="AP770" s="1072"/>
      <c r="AQ770" s="1072"/>
      <c r="AR770" s="1072"/>
      <c r="AS770" s="1072"/>
      <c r="AT770" s="1072"/>
      <c r="AU770" s="1072"/>
      <c r="AV770" s="1072"/>
      <c r="AW770" s="1072"/>
      <c r="AX770" s="1072"/>
      <c r="AY770" s="1072"/>
      <c r="AZ770" s="1072"/>
      <c r="BA770" s="1072"/>
      <c r="BB770" s="1072"/>
      <c r="BC770" s="1072"/>
      <c r="BD770" s="1072"/>
      <c r="BE770" s="1072"/>
      <c r="BF770" s="1072"/>
      <c r="BG770" s="1072"/>
      <c r="BH770" s="1072"/>
      <c r="BI770" s="1072"/>
      <c r="BJ770" s="1072"/>
      <c r="BK770" s="1072"/>
      <c r="BL770" s="1072"/>
      <c r="BM770" s="1072"/>
      <c r="BN770" s="1072"/>
      <c r="BO770" s="1072"/>
      <c r="BP770" s="1072"/>
      <c r="BQ770" s="1072"/>
      <c r="BR770" s="1072"/>
      <c r="BS770" s="1111"/>
      <c r="BT770" s="1072"/>
      <c r="BU770" s="1072"/>
      <c r="BV770" s="1072"/>
      <c r="BW770" s="1072"/>
      <c r="BX770" s="1072"/>
      <c r="BY770" s="1072"/>
      <c r="BZ770" s="1072"/>
      <c r="CA770" s="1072"/>
      <c r="CB770" s="1072"/>
      <c r="CC770" s="1072"/>
      <c r="CD770" s="1072"/>
      <c r="CE770" s="1072"/>
      <c r="CF770" s="1072"/>
      <c r="CG770" s="1072"/>
      <c r="CH770" s="1072"/>
      <c r="CI770" s="1072"/>
      <c r="CJ770" s="1072"/>
      <c r="CK770" s="1072"/>
      <c r="CL770" s="1072"/>
      <c r="CM770" s="1111"/>
      <c r="CN770" s="1111"/>
      <c r="CO770" s="1112"/>
      <c r="CQ770" s="1927"/>
    </row>
    <row r="771" spans="1:95" s="620" customFormat="1">
      <c r="A771" s="1053"/>
      <c r="B771" s="1071"/>
      <c r="C771" s="1047"/>
      <c r="D771" s="1047"/>
      <c r="E771" s="1048"/>
      <c r="F771" s="1066"/>
      <c r="G771" s="1065"/>
      <c r="H771" s="1051"/>
      <c r="I771" s="1072"/>
      <c r="J771" s="1072"/>
      <c r="K771" s="1072"/>
      <c r="L771" s="1072"/>
      <c r="M771" s="1072"/>
      <c r="N771" s="1072"/>
      <c r="O771" s="1072"/>
      <c r="P771" s="1072"/>
      <c r="Q771" s="1072"/>
      <c r="R771" s="1072"/>
      <c r="S771" s="1072"/>
      <c r="T771" s="1072"/>
      <c r="U771" s="1072"/>
      <c r="V771" s="1072"/>
      <c r="W771" s="1072"/>
      <c r="X771" s="1072"/>
      <c r="Y771" s="1072"/>
      <c r="Z771" s="1072"/>
      <c r="AA771" s="1072"/>
      <c r="AB771" s="1111"/>
      <c r="AC771" s="1111"/>
      <c r="AD771" s="1111"/>
      <c r="AE771" s="1111"/>
      <c r="AF771" s="1072"/>
      <c r="AG771" s="1072"/>
      <c r="AH771" s="1072"/>
      <c r="AI771" s="1072"/>
      <c r="AJ771" s="1072"/>
      <c r="AK771" s="1072"/>
      <c r="AL771" s="1072"/>
      <c r="AM771" s="1072"/>
      <c r="AN771" s="1072"/>
      <c r="AO771" s="1072"/>
      <c r="AP771" s="1072"/>
      <c r="AQ771" s="1072"/>
      <c r="AR771" s="1072"/>
      <c r="AS771" s="1072"/>
      <c r="AT771" s="1072"/>
      <c r="AU771" s="1072"/>
      <c r="AV771" s="1072"/>
      <c r="AW771" s="1072"/>
      <c r="AX771" s="1072"/>
      <c r="AY771" s="1072"/>
      <c r="AZ771" s="1072"/>
      <c r="BA771" s="1072"/>
      <c r="BB771" s="1072"/>
      <c r="BC771" s="1072"/>
      <c r="BD771" s="1072"/>
      <c r="BE771" s="1072"/>
      <c r="BF771" s="1072"/>
      <c r="BG771" s="1072"/>
      <c r="BH771" s="1072"/>
      <c r="BI771" s="1072"/>
      <c r="BJ771" s="1072"/>
      <c r="BK771" s="1072"/>
      <c r="BL771" s="1072"/>
      <c r="BM771" s="1072"/>
      <c r="BN771" s="1072"/>
      <c r="BO771" s="1072"/>
      <c r="BP771" s="1072"/>
      <c r="BQ771" s="1072"/>
      <c r="BR771" s="1072"/>
      <c r="BS771" s="1111"/>
      <c r="BT771" s="1072"/>
      <c r="BU771" s="1072"/>
      <c r="BV771" s="1072"/>
      <c r="BW771" s="1072"/>
      <c r="BX771" s="1072"/>
      <c r="BY771" s="1072"/>
      <c r="BZ771" s="1072"/>
      <c r="CA771" s="1072"/>
      <c r="CB771" s="1072"/>
      <c r="CC771" s="1072"/>
      <c r="CD771" s="1072"/>
      <c r="CE771" s="1072"/>
      <c r="CF771" s="1072"/>
      <c r="CG771" s="1072"/>
      <c r="CH771" s="1072"/>
      <c r="CI771" s="1072"/>
      <c r="CJ771" s="1072"/>
      <c r="CK771" s="1072"/>
      <c r="CL771" s="1072"/>
      <c r="CM771" s="1111"/>
      <c r="CN771" s="1111"/>
      <c r="CO771" s="1112"/>
      <c r="CQ771" s="1927"/>
    </row>
    <row r="772" spans="1:95" s="620" customFormat="1">
      <c r="A772" s="1053"/>
      <c r="B772" s="1071"/>
      <c r="C772" s="1047"/>
      <c r="D772" s="1047"/>
      <c r="E772" s="1048"/>
      <c r="F772" s="1066"/>
      <c r="G772" s="1065"/>
      <c r="H772" s="1051"/>
      <c r="I772" s="1072"/>
      <c r="J772" s="1072"/>
      <c r="K772" s="1072"/>
      <c r="L772" s="1072"/>
      <c r="M772" s="1072"/>
      <c r="N772" s="1072"/>
      <c r="O772" s="1072"/>
      <c r="P772" s="1072"/>
      <c r="Q772" s="1072"/>
      <c r="R772" s="1072"/>
      <c r="S772" s="1072"/>
      <c r="T772" s="1072"/>
      <c r="U772" s="1072"/>
      <c r="V772" s="1072"/>
      <c r="W772" s="1072"/>
      <c r="X772" s="1072"/>
      <c r="Y772" s="1072"/>
      <c r="Z772" s="1072"/>
      <c r="AA772" s="1072"/>
      <c r="AB772" s="1111"/>
      <c r="AC772" s="1111"/>
      <c r="AD772" s="1111"/>
      <c r="AE772" s="1111"/>
      <c r="AF772" s="1072"/>
      <c r="AG772" s="1072"/>
      <c r="AH772" s="1072"/>
      <c r="AI772" s="1072"/>
      <c r="AJ772" s="1072"/>
      <c r="AK772" s="1072"/>
      <c r="AL772" s="1072"/>
      <c r="AM772" s="1072"/>
      <c r="AN772" s="1072"/>
      <c r="AO772" s="1072"/>
      <c r="AP772" s="1072"/>
      <c r="AQ772" s="1072"/>
      <c r="AR772" s="1072"/>
      <c r="AS772" s="1072"/>
      <c r="AT772" s="1072"/>
      <c r="AU772" s="1072"/>
      <c r="AV772" s="1072"/>
      <c r="AW772" s="1072"/>
      <c r="AX772" s="1072"/>
      <c r="AY772" s="1072"/>
      <c r="AZ772" s="1072"/>
      <c r="BA772" s="1072"/>
      <c r="BB772" s="1072"/>
      <c r="BC772" s="1072"/>
      <c r="BD772" s="1072"/>
      <c r="BE772" s="1072"/>
      <c r="BF772" s="1072"/>
      <c r="BG772" s="1072"/>
      <c r="BH772" s="1072"/>
      <c r="BI772" s="1072"/>
      <c r="BJ772" s="1072"/>
      <c r="BK772" s="1072"/>
      <c r="BL772" s="1072"/>
      <c r="BM772" s="1072"/>
      <c r="BN772" s="1072"/>
      <c r="BO772" s="1072"/>
      <c r="BP772" s="1072"/>
      <c r="BQ772" s="1072"/>
      <c r="BR772" s="1072"/>
      <c r="BS772" s="1111"/>
      <c r="BT772" s="1072"/>
      <c r="BU772" s="1072"/>
      <c r="BV772" s="1072"/>
      <c r="BW772" s="1072"/>
      <c r="BX772" s="1072"/>
      <c r="BY772" s="1072"/>
      <c r="BZ772" s="1072"/>
      <c r="CA772" s="1072"/>
      <c r="CB772" s="1072"/>
      <c r="CC772" s="1072"/>
      <c r="CD772" s="1072"/>
      <c r="CE772" s="1072"/>
      <c r="CF772" s="1072"/>
      <c r="CG772" s="1072"/>
      <c r="CH772" s="1072"/>
      <c r="CI772" s="1072"/>
      <c r="CJ772" s="1072"/>
      <c r="CK772" s="1072"/>
      <c r="CL772" s="1072"/>
      <c r="CM772" s="1111"/>
      <c r="CN772" s="1111"/>
      <c r="CO772" s="1112"/>
      <c r="CQ772" s="1927"/>
    </row>
    <row r="773" spans="1:95" s="620" customFormat="1">
      <c r="A773" s="1053"/>
      <c r="B773" s="1071"/>
      <c r="C773" s="1047"/>
      <c r="D773" s="1047"/>
      <c r="E773" s="1048"/>
      <c r="F773" s="1066"/>
      <c r="G773" s="1065"/>
      <c r="H773" s="1051"/>
      <c r="I773" s="1072"/>
      <c r="J773" s="1072"/>
      <c r="K773" s="1072"/>
      <c r="L773" s="1072"/>
      <c r="M773" s="1072"/>
      <c r="N773" s="1072"/>
      <c r="O773" s="1072"/>
      <c r="P773" s="1072"/>
      <c r="Q773" s="1072"/>
      <c r="R773" s="1072"/>
      <c r="S773" s="1072"/>
      <c r="T773" s="1072"/>
      <c r="U773" s="1072"/>
      <c r="V773" s="1072"/>
      <c r="W773" s="1072"/>
      <c r="X773" s="1072"/>
      <c r="Y773" s="1072"/>
      <c r="Z773" s="1072"/>
      <c r="AA773" s="1072"/>
      <c r="AB773" s="1111"/>
      <c r="AC773" s="1111"/>
      <c r="AD773" s="1111"/>
      <c r="AE773" s="1111"/>
      <c r="AF773" s="1072"/>
      <c r="AG773" s="1072"/>
      <c r="AH773" s="1072"/>
      <c r="AI773" s="1072"/>
      <c r="AJ773" s="1072"/>
      <c r="AK773" s="1072"/>
      <c r="AL773" s="1072"/>
      <c r="AM773" s="1072"/>
      <c r="AN773" s="1072"/>
      <c r="AO773" s="1072"/>
      <c r="AP773" s="1072"/>
      <c r="AQ773" s="1072"/>
      <c r="AR773" s="1072"/>
      <c r="AS773" s="1072"/>
      <c r="AT773" s="1072"/>
      <c r="AU773" s="1072"/>
      <c r="AV773" s="1072"/>
      <c r="AW773" s="1072"/>
      <c r="AX773" s="1072"/>
      <c r="AY773" s="1072"/>
      <c r="AZ773" s="1072"/>
      <c r="BA773" s="1072"/>
      <c r="BB773" s="1072"/>
      <c r="BC773" s="1072"/>
      <c r="BD773" s="1072"/>
      <c r="BE773" s="1072"/>
      <c r="BF773" s="1072"/>
      <c r="BG773" s="1072"/>
      <c r="BH773" s="1072"/>
      <c r="BI773" s="1072"/>
      <c r="BJ773" s="1072"/>
      <c r="BK773" s="1072"/>
      <c r="BL773" s="1072"/>
      <c r="BM773" s="1072"/>
      <c r="BN773" s="1072"/>
      <c r="BO773" s="1072"/>
      <c r="BP773" s="1072"/>
      <c r="BQ773" s="1072"/>
      <c r="BR773" s="1072"/>
      <c r="BS773" s="1111"/>
      <c r="BT773" s="1072"/>
      <c r="BU773" s="1072"/>
      <c r="BV773" s="1072"/>
      <c r="BW773" s="1072"/>
      <c r="BX773" s="1072"/>
      <c r="BY773" s="1072"/>
      <c r="BZ773" s="1072"/>
      <c r="CA773" s="1072"/>
      <c r="CB773" s="1072"/>
      <c r="CC773" s="1072"/>
      <c r="CD773" s="1072"/>
      <c r="CE773" s="1072"/>
      <c r="CF773" s="1072"/>
      <c r="CG773" s="1072"/>
      <c r="CH773" s="1072"/>
      <c r="CI773" s="1072"/>
      <c r="CJ773" s="1072"/>
      <c r="CK773" s="1072"/>
      <c r="CL773" s="1072"/>
      <c r="CM773" s="1111"/>
      <c r="CN773" s="1111"/>
      <c r="CO773" s="1112"/>
      <c r="CQ773" s="1927"/>
    </row>
    <row r="774" spans="1:95" s="620" customFormat="1">
      <c r="A774" s="1053"/>
      <c r="B774" s="1071"/>
      <c r="C774" s="1047"/>
      <c r="D774" s="1047"/>
      <c r="E774" s="1048"/>
      <c r="F774" s="1066"/>
      <c r="G774" s="1065"/>
      <c r="H774" s="1051"/>
      <c r="I774" s="1072"/>
      <c r="J774" s="1072"/>
      <c r="K774" s="1072"/>
      <c r="L774" s="1072"/>
      <c r="M774" s="1072"/>
      <c r="N774" s="1072"/>
      <c r="O774" s="1072"/>
      <c r="P774" s="1072"/>
      <c r="Q774" s="1072"/>
      <c r="R774" s="1072"/>
      <c r="S774" s="1072"/>
      <c r="T774" s="1072"/>
      <c r="U774" s="1072"/>
      <c r="V774" s="1072"/>
      <c r="W774" s="1072"/>
      <c r="X774" s="1072"/>
      <c r="Y774" s="1072"/>
      <c r="Z774" s="1072"/>
      <c r="AA774" s="1072"/>
      <c r="AB774" s="1111"/>
      <c r="AC774" s="1111"/>
      <c r="AD774" s="1111"/>
      <c r="AE774" s="1111"/>
      <c r="AF774" s="1072"/>
      <c r="AG774" s="1072"/>
      <c r="AH774" s="1072"/>
      <c r="AI774" s="1072"/>
      <c r="AJ774" s="1072"/>
      <c r="AK774" s="1072"/>
      <c r="AL774" s="1072"/>
      <c r="AM774" s="1072"/>
      <c r="AN774" s="1072"/>
      <c r="AO774" s="1072"/>
      <c r="AP774" s="1072"/>
      <c r="AQ774" s="1072"/>
      <c r="AR774" s="1072"/>
      <c r="AS774" s="1072"/>
      <c r="AT774" s="1072"/>
      <c r="AU774" s="1072"/>
      <c r="AV774" s="1072"/>
      <c r="AW774" s="1072"/>
      <c r="AX774" s="1072"/>
      <c r="AY774" s="1072"/>
      <c r="AZ774" s="1072"/>
      <c r="BA774" s="1072"/>
      <c r="BB774" s="1072"/>
      <c r="BC774" s="1072"/>
      <c r="BD774" s="1072"/>
      <c r="BE774" s="1072"/>
      <c r="BF774" s="1072"/>
      <c r="BG774" s="1072"/>
      <c r="BH774" s="1072"/>
      <c r="BI774" s="1072"/>
      <c r="BJ774" s="1072"/>
      <c r="BK774" s="1072"/>
      <c r="BL774" s="1072"/>
      <c r="BM774" s="1072"/>
      <c r="BN774" s="1072"/>
      <c r="BO774" s="1072"/>
      <c r="BP774" s="1072"/>
      <c r="BQ774" s="1072"/>
      <c r="BR774" s="1072"/>
      <c r="BS774" s="1111"/>
      <c r="BT774" s="1072"/>
      <c r="BU774" s="1072"/>
      <c r="BV774" s="1072"/>
      <c r="BW774" s="1072"/>
      <c r="BX774" s="1072"/>
      <c r="BY774" s="1072"/>
      <c r="BZ774" s="1072"/>
      <c r="CA774" s="1072"/>
      <c r="CB774" s="1072"/>
      <c r="CC774" s="1072"/>
      <c r="CD774" s="1072"/>
      <c r="CE774" s="1072"/>
      <c r="CF774" s="1072"/>
      <c r="CG774" s="1072"/>
      <c r="CH774" s="1072"/>
      <c r="CI774" s="1072"/>
      <c r="CJ774" s="1072"/>
      <c r="CK774" s="1072"/>
      <c r="CL774" s="1072"/>
      <c r="CM774" s="1111"/>
      <c r="CN774" s="1111"/>
      <c r="CO774" s="1112"/>
      <c r="CQ774" s="1927"/>
    </row>
    <row r="775" spans="1:95" s="620" customFormat="1">
      <c r="A775" s="1053"/>
      <c r="B775" s="1071"/>
      <c r="C775" s="1047"/>
      <c r="D775" s="1047"/>
      <c r="E775" s="1048"/>
      <c r="F775" s="1066"/>
      <c r="G775" s="1065"/>
      <c r="H775" s="1051"/>
      <c r="I775" s="1072"/>
      <c r="J775" s="1072"/>
      <c r="K775" s="1072"/>
      <c r="L775" s="1072"/>
      <c r="M775" s="1072"/>
      <c r="N775" s="1072"/>
      <c r="O775" s="1072"/>
      <c r="P775" s="1072"/>
      <c r="Q775" s="1072"/>
      <c r="R775" s="1072"/>
      <c r="S775" s="1072"/>
      <c r="T775" s="1072"/>
      <c r="U775" s="1072"/>
      <c r="V775" s="1072"/>
      <c r="W775" s="1072"/>
      <c r="X775" s="1072"/>
      <c r="Y775" s="1072"/>
      <c r="Z775" s="1072"/>
      <c r="AA775" s="1072"/>
      <c r="AB775" s="1111"/>
      <c r="AC775" s="1111"/>
      <c r="AD775" s="1111"/>
      <c r="AE775" s="1111"/>
      <c r="AF775" s="1072"/>
      <c r="AG775" s="1072"/>
      <c r="AH775" s="1072"/>
      <c r="AI775" s="1072"/>
      <c r="AJ775" s="1072"/>
      <c r="AK775" s="1072"/>
      <c r="AL775" s="1072"/>
      <c r="AM775" s="1072"/>
      <c r="AN775" s="1072"/>
      <c r="AO775" s="1072"/>
      <c r="AP775" s="1072"/>
      <c r="AQ775" s="1072"/>
      <c r="AR775" s="1072"/>
      <c r="AS775" s="1072"/>
      <c r="AT775" s="1072"/>
      <c r="AU775" s="1072"/>
      <c r="AV775" s="1072"/>
      <c r="AW775" s="1072"/>
      <c r="AX775" s="1072"/>
      <c r="AY775" s="1072"/>
      <c r="AZ775" s="1072"/>
      <c r="BA775" s="1072"/>
      <c r="BB775" s="1072"/>
      <c r="BC775" s="1072"/>
      <c r="BD775" s="1072"/>
      <c r="BE775" s="1072"/>
      <c r="BF775" s="1072"/>
      <c r="BG775" s="1072"/>
      <c r="BH775" s="1072"/>
      <c r="BI775" s="1072"/>
      <c r="BJ775" s="1072"/>
      <c r="BK775" s="1072"/>
      <c r="BL775" s="1072"/>
      <c r="BM775" s="1072"/>
      <c r="BN775" s="1072"/>
      <c r="BO775" s="1072"/>
      <c r="BP775" s="1072"/>
      <c r="BQ775" s="1072"/>
      <c r="BR775" s="1072"/>
      <c r="BS775" s="1111"/>
      <c r="BT775" s="1072"/>
      <c r="BU775" s="1072"/>
      <c r="BV775" s="1072"/>
      <c r="BW775" s="1072"/>
      <c r="BX775" s="1072"/>
      <c r="BY775" s="1072"/>
      <c r="BZ775" s="1072"/>
      <c r="CA775" s="1072"/>
      <c r="CB775" s="1072"/>
      <c r="CC775" s="1072"/>
      <c r="CD775" s="1072"/>
      <c r="CE775" s="1072"/>
      <c r="CF775" s="1072"/>
      <c r="CG775" s="1072"/>
      <c r="CH775" s="1072"/>
      <c r="CI775" s="1072"/>
      <c r="CJ775" s="1072"/>
      <c r="CK775" s="1072"/>
      <c r="CL775" s="1072"/>
      <c r="CM775" s="1111"/>
      <c r="CN775" s="1111"/>
      <c r="CO775" s="1112"/>
      <c r="CQ775" s="1927"/>
    </row>
    <row r="776" spans="1:95" s="620" customFormat="1">
      <c r="A776" s="1053"/>
      <c r="B776" s="1071"/>
      <c r="C776" s="1047"/>
      <c r="D776" s="1047"/>
      <c r="E776" s="1048"/>
      <c r="F776" s="1066"/>
      <c r="G776" s="1065"/>
      <c r="H776" s="1051"/>
      <c r="I776" s="1072"/>
      <c r="J776" s="1072"/>
      <c r="K776" s="1072"/>
      <c r="L776" s="1072"/>
      <c r="M776" s="1072"/>
      <c r="N776" s="1072"/>
      <c r="O776" s="1072"/>
      <c r="P776" s="1072"/>
      <c r="Q776" s="1072"/>
      <c r="R776" s="1072"/>
      <c r="S776" s="1072"/>
      <c r="T776" s="1072"/>
      <c r="U776" s="1072"/>
      <c r="V776" s="1072"/>
      <c r="W776" s="1072"/>
      <c r="X776" s="1072"/>
      <c r="Y776" s="1072"/>
      <c r="Z776" s="1072"/>
      <c r="AA776" s="1072"/>
      <c r="AB776" s="1111"/>
      <c r="AC776" s="1111"/>
      <c r="AD776" s="1111"/>
      <c r="AE776" s="1111"/>
      <c r="AF776" s="1072"/>
      <c r="AG776" s="1072"/>
      <c r="AH776" s="1072"/>
      <c r="AI776" s="1072"/>
      <c r="AJ776" s="1072"/>
      <c r="AK776" s="1072"/>
      <c r="AL776" s="1072"/>
      <c r="AM776" s="1072"/>
      <c r="AN776" s="1072"/>
      <c r="AO776" s="1072"/>
      <c r="AP776" s="1072"/>
      <c r="AQ776" s="1072"/>
      <c r="AR776" s="1072"/>
      <c r="AS776" s="1072"/>
      <c r="AT776" s="1072"/>
      <c r="AU776" s="1072"/>
      <c r="AV776" s="1072"/>
      <c r="AW776" s="1072"/>
      <c r="AX776" s="1072"/>
      <c r="AY776" s="1072"/>
      <c r="AZ776" s="1072"/>
      <c r="BA776" s="1072"/>
      <c r="BB776" s="1072"/>
      <c r="BC776" s="1072"/>
      <c r="BD776" s="1072"/>
      <c r="BE776" s="1072"/>
      <c r="BF776" s="1072"/>
      <c r="BG776" s="1072"/>
      <c r="BH776" s="1072"/>
      <c r="BI776" s="1072"/>
      <c r="BJ776" s="1072"/>
      <c r="BK776" s="1072"/>
      <c r="BL776" s="1072"/>
      <c r="BM776" s="1072"/>
      <c r="BN776" s="1072"/>
      <c r="BO776" s="1072"/>
      <c r="BP776" s="1072"/>
      <c r="BQ776" s="1072"/>
      <c r="BR776" s="1072"/>
      <c r="BS776" s="1111"/>
      <c r="BT776" s="1072"/>
      <c r="BU776" s="1072"/>
      <c r="BV776" s="1072"/>
      <c r="BW776" s="1072"/>
      <c r="BX776" s="1072"/>
      <c r="BY776" s="1072"/>
      <c r="BZ776" s="1072"/>
      <c r="CA776" s="1072"/>
      <c r="CB776" s="1072"/>
      <c r="CC776" s="1072"/>
      <c r="CD776" s="1072"/>
      <c r="CE776" s="1072"/>
      <c r="CF776" s="1072"/>
      <c r="CG776" s="1072"/>
      <c r="CH776" s="1072"/>
      <c r="CI776" s="1072"/>
      <c r="CJ776" s="1072"/>
      <c r="CK776" s="1072"/>
      <c r="CL776" s="1072"/>
      <c r="CM776" s="1111"/>
      <c r="CN776" s="1111"/>
      <c r="CO776" s="1112"/>
      <c r="CQ776" s="1927"/>
    </row>
    <row r="777" spans="1:95" s="620" customFormat="1">
      <c r="A777" s="1053"/>
      <c r="B777" s="1071"/>
      <c r="C777" s="1047"/>
      <c r="D777" s="1047"/>
      <c r="E777" s="1048"/>
      <c r="F777" s="1066"/>
      <c r="G777" s="1065"/>
      <c r="H777" s="1051"/>
      <c r="I777" s="1072"/>
      <c r="J777" s="1072"/>
      <c r="K777" s="1072"/>
      <c r="L777" s="1072"/>
      <c r="M777" s="1072"/>
      <c r="N777" s="1072"/>
      <c r="O777" s="1072"/>
      <c r="P777" s="1072"/>
      <c r="Q777" s="1072"/>
      <c r="R777" s="1072"/>
      <c r="S777" s="1072"/>
      <c r="T777" s="1072"/>
      <c r="U777" s="1072"/>
      <c r="V777" s="1072"/>
      <c r="W777" s="1072"/>
      <c r="X777" s="1072"/>
      <c r="Y777" s="1072"/>
      <c r="Z777" s="1072"/>
      <c r="AA777" s="1072"/>
      <c r="AB777" s="1111"/>
      <c r="AC777" s="1111"/>
      <c r="AD777" s="1111"/>
      <c r="AE777" s="1111"/>
      <c r="AF777" s="1072"/>
      <c r="AG777" s="1072"/>
      <c r="AH777" s="1072"/>
      <c r="AI777" s="1072"/>
      <c r="AJ777" s="1072"/>
      <c r="AK777" s="1072"/>
      <c r="AL777" s="1072"/>
      <c r="AM777" s="1072"/>
      <c r="AN777" s="1072"/>
      <c r="AO777" s="1072"/>
      <c r="AP777" s="1072"/>
      <c r="AQ777" s="1072"/>
      <c r="AR777" s="1072"/>
      <c r="AS777" s="1072"/>
      <c r="AT777" s="1072"/>
      <c r="AU777" s="1072"/>
      <c r="AV777" s="1072"/>
      <c r="AW777" s="1072"/>
      <c r="AX777" s="1072"/>
      <c r="AY777" s="1072"/>
      <c r="AZ777" s="1072"/>
      <c r="BA777" s="1072"/>
      <c r="BB777" s="1072"/>
      <c r="BC777" s="1072"/>
      <c r="BD777" s="1072"/>
      <c r="BE777" s="1072"/>
      <c r="BF777" s="1072"/>
      <c r="BG777" s="1072"/>
      <c r="BH777" s="1072"/>
      <c r="BI777" s="1072"/>
      <c r="BJ777" s="1072"/>
      <c r="BK777" s="1072"/>
      <c r="BL777" s="1072"/>
      <c r="BM777" s="1072"/>
      <c r="BN777" s="1072"/>
      <c r="BO777" s="1072"/>
      <c r="BP777" s="1072"/>
      <c r="BQ777" s="1072"/>
      <c r="BR777" s="1072"/>
      <c r="BS777" s="1111"/>
      <c r="BT777" s="1072"/>
      <c r="BU777" s="1072"/>
      <c r="BV777" s="1072"/>
      <c r="BW777" s="1072"/>
      <c r="BX777" s="1072"/>
      <c r="BY777" s="1072"/>
      <c r="BZ777" s="1072"/>
      <c r="CA777" s="1072"/>
      <c r="CB777" s="1072"/>
      <c r="CC777" s="1072"/>
      <c r="CD777" s="1072"/>
      <c r="CE777" s="1072"/>
      <c r="CF777" s="1072"/>
      <c r="CG777" s="1072"/>
      <c r="CH777" s="1072"/>
      <c r="CI777" s="1072"/>
      <c r="CJ777" s="1072"/>
      <c r="CK777" s="1072"/>
      <c r="CL777" s="1072"/>
      <c r="CM777" s="1111"/>
      <c r="CN777" s="1111"/>
      <c r="CO777" s="1112"/>
      <c r="CQ777" s="1927"/>
    </row>
    <row r="778" spans="1:95" s="620" customFormat="1">
      <c r="A778" s="1053"/>
      <c r="B778" s="1071"/>
      <c r="C778" s="1047"/>
      <c r="D778" s="1047"/>
      <c r="E778" s="1048"/>
      <c r="F778" s="1066"/>
      <c r="G778" s="1065"/>
      <c r="H778" s="1051"/>
      <c r="I778" s="1072"/>
      <c r="J778" s="1072"/>
      <c r="K778" s="1072"/>
      <c r="L778" s="1072"/>
      <c r="M778" s="1072"/>
      <c r="N778" s="1072"/>
      <c r="O778" s="1072"/>
      <c r="P778" s="1072"/>
      <c r="Q778" s="1072"/>
      <c r="R778" s="1072"/>
      <c r="S778" s="1072"/>
      <c r="T778" s="1072"/>
      <c r="U778" s="1072"/>
      <c r="V778" s="1072"/>
      <c r="W778" s="1072"/>
      <c r="X778" s="1072"/>
      <c r="Y778" s="1072"/>
      <c r="Z778" s="1072"/>
      <c r="AA778" s="1072"/>
      <c r="AB778" s="1111"/>
      <c r="AC778" s="1111"/>
      <c r="AD778" s="1111"/>
      <c r="AE778" s="1111"/>
      <c r="AF778" s="1072"/>
      <c r="AG778" s="1072"/>
      <c r="AH778" s="1072"/>
      <c r="AI778" s="1072"/>
      <c r="AJ778" s="1072"/>
      <c r="AK778" s="1072"/>
      <c r="AL778" s="1072"/>
      <c r="AM778" s="1072"/>
      <c r="AN778" s="1072"/>
      <c r="AO778" s="1072"/>
      <c r="AP778" s="1072"/>
      <c r="AQ778" s="1072"/>
      <c r="AR778" s="1072"/>
      <c r="AS778" s="1072"/>
      <c r="AT778" s="1072"/>
      <c r="AU778" s="1072"/>
      <c r="AV778" s="1072"/>
      <c r="AW778" s="1072"/>
      <c r="AX778" s="1072"/>
      <c r="AY778" s="1072"/>
      <c r="AZ778" s="1072"/>
      <c r="BA778" s="1072"/>
      <c r="BB778" s="1072"/>
      <c r="BC778" s="1072"/>
      <c r="BD778" s="1072"/>
      <c r="BE778" s="1072"/>
      <c r="BF778" s="1072"/>
      <c r="BG778" s="1072"/>
      <c r="BH778" s="1072"/>
      <c r="BI778" s="1072"/>
      <c r="BJ778" s="1072"/>
      <c r="BK778" s="1072"/>
      <c r="BL778" s="1072"/>
      <c r="BM778" s="1072"/>
      <c r="BN778" s="1072"/>
      <c r="BO778" s="1072"/>
      <c r="BP778" s="1072"/>
      <c r="BQ778" s="1072"/>
      <c r="BR778" s="1072"/>
      <c r="BS778" s="1111"/>
      <c r="BT778" s="1072"/>
      <c r="BU778" s="1072"/>
      <c r="BV778" s="1072"/>
      <c r="BW778" s="1072"/>
      <c r="BX778" s="1072"/>
      <c r="BY778" s="1072"/>
      <c r="BZ778" s="1072"/>
      <c r="CA778" s="1072"/>
      <c r="CB778" s="1072"/>
      <c r="CC778" s="1072"/>
      <c r="CD778" s="1072"/>
      <c r="CE778" s="1072"/>
      <c r="CF778" s="1072"/>
      <c r="CG778" s="1072"/>
      <c r="CH778" s="1072"/>
      <c r="CI778" s="1072"/>
      <c r="CJ778" s="1072"/>
      <c r="CK778" s="1072"/>
      <c r="CL778" s="1072"/>
      <c r="CM778" s="1111"/>
      <c r="CN778" s="1111"/>
      <c r="CO778" s="1112"/>
      <c r="CQ778" s="1927"/>
    </row>
    <row r="779" spans="1:95" s="620" customFormat="1">
      <c r="A779" s="1053"/>
      <c r="B779" s="1071"/>
      <c r="C779" s="1047"/>
      <c r="D779" s="1047"/>
      <c r="E779" s="1048"/>
      <c r="F779" s="1066"/>
      <c r="G779" s="1065"/>
      <c r="H779" s="1051"/>
      <c r="I779" s="1072"/>
      <c r="J779" s="1072"/>
      <c r="K779" s="1072"/>
      <c r="L779" s="1072"/>
      <c r="M779" s="1072"/>
      <c r="N779" s="1072"/>
      <c r="O779" s="1072"/>
      <c r="P779" s="1072"/>
      <c r="Q779" s="1072"/>
      <c r="R779" s="1072"/>
      <c r="S779" s="1072"/>
      <c r="T779" s="1072"/>
      <c r="U779" s="1072"/>
      <c r="V779" s="1072"/>
      <c r="W779" s="1072"/>
      <c r="X779" s="1072"/>
      <c r="Y779" s="1072"/>
      <c r="Z779" s="1072"/>
      <c r="AA779" s="1072"/>
      <c r="AB779" s="1111"/>
      <c r="AC779" s="1111"/>
      <c r="AD779" s="1111"/>
      <c r="AE779" s="1111"/>
      <c r="AF779" s="1072"/>
      <c r="AG779" s="1072"/>
      <c r="AH779" s="1072"/>
      <c r="AI779" s="1072"/>
      <c r="AJ779" s="1072"/>
      <c r="AK779" s="1072"/>
      <c r="AL779" s="1072"/>
      <c r="AM779" s="1072"/>
      <c r="AN779" s="1072"/>
      <c r="AO779" s="1072"/>
      <c r="AP779" s="1072"/>
      <c r="AQ779" s="1072"/>
      <c r="AR779" s="1072"/>
      <c r="AS779" s="1072"/>
      <c r="AT779" s="1072"/>
      <c r="AU779" s="1072"/>
      <c r="AV779" s="1072"/>
      <c r="AW779" s="1072"/>
      <c r="AX779" s="1072"/>
      <c r="AY779" s="1072"/>
      <c r="AZ779" s="1072"/>
      <c r="BA779" s="1072"/>
      <c r="BB779" s="1072"/>
      <c r="BC779" s="1072"/>
      <c r="BD779" s="1072"/>
      <c r="BE779" s="1072"/>
      <c r="BF779" s="1072"/>
      <c r="BG779" s="1072"/>
      <c r="BH779" s="1072"/>
      <c r="BI779" s="1072"/>
      <c r="BJ779" s="1072"/>
      <c r="BK779" s="1072"/>
      <c r="BL779" s="1072"/>
      <c r="BM779" s="1072"/>
      <c r="BN779" s="1072"/>
      <c r="BO779" s="1072"/>
      <c r="BP779" s="1072"/>
      <c r="BQ779" s="1072"/>
      <c r="BR779" s="1072"/>
      <c r="BS779" s="1111"/>
      <c r="BT779" s="1072"/>
      <c r="BU779" s="1072"/>
      <c r="BV779" s="1072"/>
      <c r="BW779" s="1072"/>
      <c r="BX779" s="1072"/>
      <c r="BY779" s="1072"/>
      <c r="BZ779" s="1072"/>
      <c r="CA779" s="1072"/>
      <c r="CB779" s="1072"/>
      <c r="CC779" s="1072"/>
      <c r="CD779" s="1072"/>
      <c r="CE779" s="1072"/>
      <c r="CF779" s="1072"/>
      <c r="CG779" s="1072"/>
      <c r="CH779" s="1072"/>
      <c r="CI779" s="1072"/>
      <c r="CJ779" s="1072"/>
      <c r="CK779" s="1072"/>
      <c r="CL779" s="1072"/>
      <c r="CM779" s="1111"/>
      <c r="CN779" s="1111"/>
      <c r="CO779" s="1112"/>
      <c r="CQ779" s="1927"/>
    </row>
    <row r="780" spans="1:95" s="620" customFormat="1">
      <c r="A780" s="1053"/>
      <c r="B780" s="1071"/>
      <c r="C780" s="1047"/>
      <c r="D780" s="1047"/>
      <c r="E780" s="1048"/>
      <c r="F780" s="1066"/>
      <c r="G780" s="1065"/>
      <c r="H780" s="1051"/>
      <c r="I780" s="1072"/>
      <c r="J780" s="1072"/>
      <c r="K780" s="1072"/>
      <c r="L780" s="1072"/>
      <c r="M780" s="1072"/>
      <c r="N780" s="1072"/>
      <c r="O780" s="1072"/>
      <c r="P780" s="1072"/>
      <c r="Q780" s="1072"/>
      <c r="R780" s="1072"/>
      <c r="S780" s="1072"/>
      <c r="T780" s="1072"/>
      <c r="U780" s="1072"/>
      <c r="V780" s="1072"/>
      <c r="W780" s="1072"/>
      <c r="X780" s="1072"/>
      <c r="Y780" s="1072"/>
      <c r="Z780" s="1072"/>
      <c r="AA780" s="1072"/>
      <c r="AB780" s="1111"/>
      <c r="AC780" s="1111"/>
      <c r="AD780" s="1111"/>
      <c r="AE780" s="1111"/>
      <c r="AF780" s="1072"/>
      <c r="AG780" s="1072"/>
      <c r="AH780" s="1072"/>
      <c r="AI780" s="1072"/>
      <c r="AJ780" s="1072"/>
      <c r="AK780" s="1072"/>
      <c r="AL780" s="1072"/>
      <c r="AM780" s="1072"/>
      <c r="AN780" s="1072"/>
      <c r="AO780" s="1072"/>
      <c r="AP780" s="1072"/>
      <c r="AQ780" s="1072"/>
      <c r="AR780" s="1072"/>
      <c r="AS780" s="1072"/>
      <c r="AT780" s="1072"/>
      <c r="AU780" s="1072"/>
      <c r="AV780" s="1072"/>
      <c r="AW780" s="1072"/>
      <c r="AX780" s="1072"/>
      <c r="AY780" s="1072"/>
      <c r="AZ780" s="1072"/>
      <c r="BA780" s="1072"/>
      <c r="BB780" s="1072"/>
      <c r="BC780" s="1072"/>
      <c r="BD780" s="1072"/>
      <c r="BE780" s="1072"/>
      <c r="BF780" s="1072"/>
      <c r="BG780" s="1072"/>
      <c r="BH780" s="1072"/>
      <c r="BI780" s="1072"/>
      <c r="BJ780" s="1072"/>
      <c r="BK780" s="1072"/>
      <c r="BL780" s="1072"/>
      <c r="BM780" s="1072"/>
      <c r="BN780" s="1072"/>
      <c r="BO780" s="1072"/>
      <c r="BP780" s="1072"/>
      <c r="BQ780" s="1072"/>
      <c r="BR780" s="1072"/>
      <c r="BS780" s="1111"/>
      <c r="BT780" s="1072"/>
      <c r="BU780" s="1072"/>
      <c r="BV780" s="1072"/>
      <c r="BW780" s="1072"/>
      <c r="BX780" s="1072"/>
      <c r="BY780" s="1072"/>
      <c r="BZ780" s="1072"/>
      <c r="CA780" s="1072"/>
      <c r="CB780" s="1072"/>
      <c r="CC780" s="1072"/>
      <c r="CD780" s="1072"/>
      <c r="CE780" s="1072"/>
      <c r="CF780" s="1072"/>
      <c r="CG780" s="1072"/>
      <c r="CH780" s="1072"/>
      <c r="CI780" s="1072"/>
      <c r="CJ780" s="1072"/>
      <c r="CK780" s="1072"/>
      <c r="CL780" s="1072"/>
      <c r="CM780" s="1111"/>
      <c r="CN780" s="1111"/>
      <c r="CO780" s="1112"/>
      <c r="CQ780" s="1927"/>
    </row>
    <row r="781" spans="1:95" s="620" customFormat="1">
      <c r="A781" s="1053"/>
      <c r="B781" s="1071"/>
      <c r="C781" s="1047"/>
      <c r="D781" s="1047"/>
      <c r="E781" s="1048"/>
      <c r="F781" s="1066"/>
      <c r="G781" s="1065"/>
      <c r="H781" s="1051"/>
      <c r="I781" s="1072"/>
      <c r="J781" s="1072"/>
      <c r="K781" s="1072"/>
      <c r="L781" s="1072"/>
      <c r="M781" s="1072"/>
      <c r="N781" s="1072"/>
      <c r="O781" s="1072"/>
      <c r="P781" s="1072"/>
      <c r="Q781" s="1072"/>
      <c r="R781" s="1072"/>
      <c r="S781" s="1072"/>
      <c r="T781" s="1072"/>
      <c r="U781" s="1072"/>
      <c r="V781" s="1072"/>
      <c r="W781" s="1072"/>
      <c r="X781" s="1072"/>
      <c r="Y781" s="1072"/>
      <c r="Z781" s="1072"/>
      <c r="AA781" s="1072"/>
      <c r="AB781" s="1111"/>
      <c r="AC781" s="1111"/>
      <c r="AD781" s="1111"/>
      <c r="AE781" s="1111"/>
      <c r="AF781" s="1072"/>
      <c r="AG781" s="1072"/>
      <c r="AH781" s="1072"/>
      <c r="AI781" s="1072"/>
      <c r="AJ781" s="1072"/>
      <c r="AK781" s="1072"/>
      <c r="AL781" s="1072"/>
      <c r="AM781" s="1072"/>
      <c r="AN781" s="1072"/>
      <c r="AO781" s="1072"/>
      <c r="AP781" s="1072"/>
      <c r="AQ781" s="1072"/>
      <c r="AR781" s="1072"/>
      <c r="AS781" s="1072"/>
      <c r="AT781" s="1072"/>
      <c r="AU781" s="1072"/>
      <c r="AV781" s="1072"/>
      <c r="AW781" s="1072"/>
      <c r="AX781" s="1072"/>
      <c r="AY781" s="1072"/>
      <c r="AZ781" s="1072"/>
      <c r="BA781" s="1072"/>
      <c r="BB781" s="1072"/>
      <c r="BC781" s="1072"/>
      <c r="BD781" s="1072"/>
      <c r="BE781" s="1072"/>
      <c r="BF781" s="1072"/>
      <c r="BG781" s="1072"/>
      <c r="BH781" s="1072"/>
      <c r="BI781" s="1072"/>
      <c r="BJ781" s="1072"/>
      <c r="BK781" s="1072"/>
      <c r="BL781" s="1072"/>
      <c r="BM781" s="1072"/>
      <c r="BN781" s="1072"/>
      <c r="BO781" s="1072"/>
      <c r="BP781" s="1072"/>
      <c r="BQ781" s="1072"/>
      <c r="BR781" s="1072"/>
      <c r="BS781" s="1111"/>
      <c r="BT781" s="1072"/>
      <c r="BU781" s="1072"/>
      <c r="BV781" s="1072"/>
      <c r="BW781" s="1072"/>
      <c r="BX781" s="1072"/>
      <c r="BY781" s="1072"/>
      <c r="BZ781" s="1072"/>
      <c r="CA781" s="1072"/>
      <c r="CB781" s="1072"/>
      <c r="CC781" s="1072"/>
      <c r="CD781" s="1072"/>
      <c r="CE781" s="1072"/>
      <c r="CF781" s="1072"/>
      <c r="CG781" s="1072"/>
      <c r="CH781" s="1072"/>
      <c r="CI781" s="1072"/>
      <c r="CJ781" s="1072"/>
      <c r="CK781" s="1072"/>
      <c r="CL781" s="1072"/>
      <c r="CM781" s="1111"/>
      <c r="CN781" s="1111"/>
      <c r="CO781" s="1112"/>
      <c r="CQ781" s="1927"/>
    </row>
    <row r="782" spans="1:95" s="620" customFormat="1">
      <c r="A782" s="1053"/>
      <c r="B782" s="1071"/>
      <c r="C782" s="1047"/>
      <c r="D782" s="1047"/>
      <c r="E782" s="1048"/>
      <c r="F782" s="1066"/>
      <c r="G782" s="1065"/>
      <c r="H782" s="1051"/>
      <c r="I782" s="1072"/>
      <c r="J782" s="1072"/>
      <c r="K782" s="1072"/>
      <c r="L782" s="1072"/>
      <c r="M782" s="1072"/>
      <c r="N782" s="1072"/>
      <c r="O782" s="1072"/>
      <c r="P782" s="1072"/>
      <c r="Q782" s="1072"/>
      <c r="R782" s="1072"/>
      <c r="S782" s="1072"/>
      <c r="T782" s="1072"/>
      <c r="U782" s="1072"/>
      <c r="V782" s="1072"/>
      <c r="W782" s="1072"/>
      <c r="X782" s="1072"/>
      <c r="Y782" s="1072"/>
      <c r="Z782" s="1072"/>
      <c r="AA782" s="1072"/>
      <c r="AB782" s="1111"/>
      <c r="AC782" s="1111"/>
      <c r="AD782" s="1111"/>
      <c r="AE782" s="1111"/>
      <c r="AF782" s="1072"/>
      <c r="AG782" s="1072"/>
      <c r="AH782" s="1072"/>
      <c r="AI782" s="1072"/>
      <c r="AJ782" s="1072"/>
      <c r="AK782" s="1072"/>
      <c r="AL782" s="1072"/>
      <c r="AM782" s="1072"/>
      <c r="AN782" s="1072"/>
      <c r="AO782" s="1072"/>
      <c r="AP782" s="1072"/>
      <c r="AQ782" s="1072"/>
      <c r="AR782" s="1072"/>
      <c r="AS782" s="1072"/>
      <c r="AT782" s="1072"/>
      <c r="AU782" s="1072"/>
      <c r="AV782" s="1072"/>
      <c r="AW782" s="1072"/>
      <c r="AX782" s="1072"/>
      <c r="AY782" s="1072"/>
      <c r="AZ782" s="1072"/>
      <c r="BA782" s="1072"/>
      <c r="BB782" s="1072"/>
      <c r="BC782" s="1072"/>
      <c r="BD782" s="1072"/>
      <c r="BE782" s="1072"/>
      <c r="BF782" s="1072"/>
      <c r="BG782" s="1072"/>
      <c r="BH782" s="1072"/>
      <c r="BI782" s="1072"/>
      <c r="BJ782" s="1072"/>
      <c r="BK782" s="1072"/>
      <c r="BL782" s="1072"/>
      <c r="BM782" s="1072"/>
      <c r="BN782" s="1072"/>
      <c r="BO782" s="1072"/>
      <c r="BP782" s="1072"/>
      <c r="BQ782" s="1072"/>
      <c r="BR782" s="1072"/>
      <c r="BS782" s="1111"/>
      <c r="BT782" s="1072"/>
      <c r="BU782" s="1072"/>
      <c r="BV782" s="1072"/>
      <c r="BW782" s="1072"/>
      <c r="BX782" s="1072"/>
      <c r="BY782" s="1072"/>
      <c r="BZ782" s="1072"/>
      <c r="CA782" s="1072"/>
      <c r="CB782" s="1072"/>
      <c r="CC782" s="1072"/>
      <c r="CD782" s="1072"/>
      <c r="CE782" s="1072"/>
      <c r="CF782" s="1072"/>
      <c r="CG782" s="1072"/>
      <c r="CH782" s="1072"/>
      <c r="CI782" s="1072"/>
      <c r="CJ782" s="1072"/>
      <c r="CK782" s="1072"/>
      <c r="CL782" s="1072"/>
      <c r="CM782" s="1111"/>
      <c r="CN782" s="1111"/>
      <c r="CO782" s="1112"/>
      <c r="CQ782" s="1927"/>
    </row>
    <row r="783" spans="1:95" s="620" customFormat="1">
      <c r="A783" s="1053"/>
      <c r="B783" s="1071"/>
      <c r="C783" s="1047"/>
      <c r="D783" s="1047"/>
      <c r="E783" s="1048"/>
      <c r="F783" s="1066"/>
      <c r="G783" s="1065"/>
      <c r="H783" s="1051"/>
      <c r="I783" s="1072"/>
      <c r="J783" s="1072"/>
      <c r="K783" s="1072"/>
      <c r="L783" s="1072"/>
      <c r="M783" s="1072"/>
      <c r="N783" s="1072"/>
      <c r="O783" s="1072"/>
      <c r="P783" s="1072"/>
      <c r="Q783" s="1072"/>
      <c r="R783" s="1072"/>
      <c r="S783" s="1072"/>
      <c r="T783" s="1072"/>
      <c r="U783" s="1072"/>
      <c r="V783" s="1072"/>
      <c r="W783" s="1072"/>
      <c r="X783" s="1072"/>
      <c r="Y783" s="1072"/>
      <c r="Z783" s="1072"/>
      <c r="AA783" s="1072"/>
      <c r="AB783" s="1111"/>
      <c r="AC783" s="1111"/>
      <c r="AD783" s="1111"/>
      <c r="AE783" s="1111"/>
      <c r="AF783" s="1072"/>
      <c r="AG783" s="1072"/>
      <c r="AH783" s="1072"/>
      <c r="AI783" s="1072"/>
      <c r="AJ783" s="1072"/>
      <c r="AK783" s="1072"/>
      <c r="AL783" s="1072"/>
      <c r="AM783" s="1072"/>
      <c r="AN783" s="1072"/>
      <c r="AO783" s="1072"/>
      <c r="AP783" s="1072"/>
      <c r="AQ783" s="1072"/>
      <c r="AR783" s="1072"/>
      <c r="AS783" s="1072"/>
      <c r="AT783" s="1072"/>
      <c r="AU783" s="1072"/>
      <c r="AV783" s="1072"/>
      <c r="AW783" s="1072"/>
      <c r="AX783" s="1072"/>
      <c r="AY783" s="1072"/>
      <c r="AZ783" s="1072"/>
      <c r="BA783" s="1072"/>
      <c r="BB783" s="1072"/>
      <c r="BC783" s="1072"/>
      <c r="BD783" s="1072"/>
      <c r="BE783" s="1072"/>
      <c r="BF783" s="1072"/>
      <c r="BG783" s="1072"/>
      <c r="BH783" s="1072"/>
      <c r="BI783" s="1072"/>
      <c r="BJ783" s="1072"/>
      <c r="BK783" s="1072"/>
      <c r="BL783" s="1072"/>
      <c r="BM783" s="1072"/>
      <c r="BN783" s="1072"/>
      <c r="BO783" s="1072"/>
      <c r="BP783" s="1072"/>
      <c r="BQ783" s="1072"/>
      <c r="BR783" s="1072"/>
      <c r="BS783" s="1111"/>
      <c r="BT783" s="1072"/>
      <c r="BU783" s="1072"/>
      <c r="BV783" s="1072"/>
      <c r="BW783" s="1072"/>
      <c r="BX783" s="1072"/>
      <c r="BY783" s="1072"/>
      <c r="BZ783" s="1072"/>
      <c r="CA783" s="1072"/>
      <c r="CB783" s="1072"/>
      <c r="CC783" s="1072"/>
      <c r="CD783" s="1072"/>
      <c r="CE783" s="1072"/>
      <c r="CF783" s="1072"/>
      <c r="CG783" s="1072"/>
      <c r="CH783" s="1072"/>
      <c r="CI783" s="1072"/>
      <c r="CJ783" s="1072"/>
      <c r="CK783" s="1072"/>
      <c r="CL783" s="1072"/>
      <c r="CM783" s="1111"/>
      <c r="CN783" s="1111"/>
      <c r="CO783" s="1112"/>
      <c r="CQ783" s="1927"/>
    </row>
    <row r="784" spans="1:95" s="620" customFormat="1">
      <c r="A784" s="1053"/>
      <c r="B784" s="1071"/>
      <c r="C784" s="1047"/>
      <c r="D784" s="1047"/>
      <c r="E784" s="1048"/>
      <c r="F784" s="1066"/>
      <c r="G784" s="1065"/>
      <c r="H784" s="1051"/>
      <c r="I784" s="1072"/>
      <c r="J784" s="1072"/>
      <c r="K784" s="1072"/>
      <c r="L784" s="1072"/>
      <c r="M784" s="1072"/>
      <c r="N784" s="1072"/>
      <c r="O784" s="1072"/>
      <c r="P784" s="1072"/>
      <c r="Q784" s="1072"/>
      <c r="R784" s="1072"/>
      <c r="S784" s="1072"/>
      <c r="T784" s="1072"/>
      <c r="U784" s="1072"/>
      <c r="V784" s="1072"/>
      <c r="W784" s="1072"/>
      <c r="X784" s="1072"/>
      <c r="Y784" s="1072"/>
      <c r="Z784" s="1072"/>
      <c r="AA784" s="1072"/>
      <c r="AB784" s="1111"/>
      <c r="AC784" s="1111"/>
      <c r="AD784" s="1111"/>
      <c r="AE784" s="1111"/>
      <c r="AF784" s="1072"/>
      <c r="AG784" s="1072"/>
      <c r="AH784" s="1072"/>
      <c r="AI784" s="1072"/>
      <c r="AJ784" s="1072"/>
      <c r="AK784" s="1072"/>
      <c r="AL784" s="1072"/>
      <c r="AM784" s="1072"/>
      <c r="AN784" s="1072"/>
      <c r="AO784" s="1072"/>
      <c r="AP784" s="1072"/>
      <c r="AQ784" s="1072"/>
      <c r="AR784" s="1072"/>
      <c r="AS784" s="1072"/>
      <c r="AT784" s="1072"/>
      <c r="AU784" s="1072"/>
      <c r="AV784" s="1072"/>
      <c r="AW784" s="1072"/>
      <c r="AX784" s="1072"/>
      <c r="AY784" s="1072"/>
      <c r="AZ784" s="1072"/>
      <c r="BA784" s="1072"/>
      <c r="BB784" s="1072"/>
      <c r="BC784" s="1072"/>
      <c r="BD784" s="1072"/>
      <c r="BE784" s="1072"/>
      <c r="BF784" s="1072"/>
      <c r="BG784" s="1072"/>
      <c r="BH784" s="1072"/>
      <c r="BI784" s="1072"/>
      <c r="BJ784" s="1072"/>
      <c r="BK784" s="1072"/>
      <c r="BL784" s="1072"/>
      <c r="BM784" s="1072"/>
      <c r="BN784" s="1072"/>
      <c r="BO784" s="1072"/>
      <c r="BP784" s="1072"/>
      <c r="BQ784" s="1072"/>
      <c r="BR784" s="1072"/>
      <c r="BS784" s="1111"/>
      <c r="BT784" s="1072"/>
      <c r="BU784" s="1072"/>
      <c r="BV784" s="1072"/>
      <c r="BW784" s="1072"/>
      <c r="BX784" s="1072"/>
      <c r="BY784" s="1072"/>
      <c r="BZ784" s="1072"/>
      <c r="CA784" s="1072"/>
      <c r="CB784" s="1072"/>
      <c r="CC784" s="1072"/>
      <c r="CD784" s="1072"/>
      <c r="CE784" s="1072"/>
      <c r="CF784" s="1072"/>
      <c r="CG784" s="1072"/>
      <c r="CH784" s="1072"/>
      <c r="CI784" s="1072"/>
      <c r="CJ784" s="1072"/>
      <c r="CK784" s="1072"/>
      <c r="CL784" s="1072"/>
      <c r="CM784" s="1111"/>
      <c r="CN784" s="1111"/>
      <c r="CO784" s="1112"/>
      <c r="CQ784" s="1927"/>
    </row>
    <row r="785" spans="1:95" s="620" customFormat="1">
      <c r="A785" s="1053"/>
      <c r="B785" s="1071"/>
      <c r="C785" s="1047"/>
      <c r="D785" s="1047"/>
      <c r="E785" s="1048"/>
      <c r="F785" s="1066"/>
      <c r="G785" s="1065"/>
      <c r="H785" s="1051"/>
      <c r="I785" s="1072"/>
      <c r="J785" s="1072"/>
      <c r="K785" s="1072"/>
      <c r="L785" s="1072"/>
      <c r="M785" s="1072"/>
      <c r="N785" s="1072"/>
      <c r="O785" s="1072"/>
      <c r="P785" s="1072"/>
      <c r="Q785" s="1072"/>
      <c r="R785" s="1072"/>
      <c r="S785" s="1072"/>
      <c r="T785" s="1072"/>
      <c r="U785" s="1072"/>
      <c r="V785" s="1072"/>
      <c r="W785" s="1072"/>
      <c r="X785" s="1072"/>
      <c r="Y785" s="1072"/>
      <c r="Z785" s="1072"/>
      <c r="AA785" s="1072"/>
      <c r="AB785" s="1111"/>
      <c r="AC785" s="1111"/>
      <c r="AD785" s="1111"/>
      <c r="AE785" s="1111"/>
      <c r="AF785" s="1072"/>
      <c r="AG785" s="1072"/>
      <c r="AH785" s="1072"/>
      <c r="AI785" s="1072"/>
      <c r="AJ785" s="1072"/>
      <c r="AK785" s="1072"/>
      <c r="AL785" s="1072"/>
      <c r="AM785" s="1072"/>
      <c r="AN785" s="1072"/>
      <c r="AO785" s="1072"/>
      <c r="AP785" s="1072"/>
      <c r="AQ785" s="1072"/>
      <c r="AR785" s="1072"/>
      <c r="AS785" s="1072"/>
      <c r="AT785" s="1072"/>
      <c r="AU785" s="1072"/>
      <c r="AV785" s="1072"/>
      <c r="AW785" s="1072"/>
      <c r="AX785" s="1072"/>
      <c r="AY785" s="1072"/>
      <c r="AZ785" s="1072"/>
      <c r="BA785" s="1072"/>
      <c r="BB785" s="1072"/>
      <c r="BC785" s="1072"/>
      <c r="BD785" s="1072"/>
      <c r="BE785" s="1072"/>
      <c r="BF785" s="1072"/>
      <c r="BG785" s="1072"/>
      <c r="BH785" s="1072"/>
      <c r="BI785" s="1072"/>
      <c r="BJ785" s="1072"/>
      <c r="BK785" s="1072"/>
      <c r="BL785" s="1072"/>
      <c r="BM785" s="1072"/>
      <c r="BN785" s="1072"/>
      <c r="BO785" s="1072"/>
      <c r="BP785" s="1072"/>
      <c r="BQ785" s="1072"/>
      <c r="BR785" s="1072"/>
      <c r="BS785" s="1111"/>
      <c r="BT785" s="1072"/>
      <c r="BU785" s="1072"/>
      <c r="BV785" s="1072"/>
      <c r="BW785" s="1072"/>
      <c r="BX785" s="1072"/>
      <c r="BY785" s="1072"/>
      <c r="BZ785" s="1072"/>
      <c r="CA785" s="1072"/>
      <c r="CB785" s="1072"/>
      <c r="CC785" s="1072"/>
      <c r="CD785" s="1072"/>
      <c r="CE785" s="1072"/>
      <c r="CF785" s="1072"/>
      <c r="CG785" s="1072"/>
      <c r="CH785" s="1072"/>
      <c r="CI785" s="1072"/>
      <c r="CJ785" s="1072"/>
      <c r="CK785" s="1072"/>
      <c r="CL785" s="1072"/>
      <c r="CM785" s="1111"/>
      <c r="CN785" s="1111"/>
      <c r="CO785" s="1112"/>
      <c r="CQ785" s="1927"/>
    </row>
    <row r="786" spans="1:95" s="620" customFormat="1">
      <c r="A786" s="1053"/>
      <c r="B786" s="1071"/>
      <c r="C786" s="1047"/>
      <c r="D786" s="1047"/>
      <c r="E786" s="1048"/>
      <c r="F786" s="1066"/>
      <c r="G786" s="1065"/>
      <c r="H786" s="1051"/>
      <c r="I786" s="1072"/>
      <c r="J786" s="1072"/>
      <c r="K786" s="1072"/>
      <c r="L786" s="1072"/>
      <c r="M786" s="1072"/>
      <c r="N786" s="1072"/>
      <c r="O786" s="1072"/>
      <c r="P786" s="1072"/>
      <c r="Q786" s="1072"/>
      <c r="R786" s="1072"/>
      <c r="S786" s="1072"/>
      <c r="T786" s="1072"/>
      <c r="U786" s="1072"/>
      <c r="V786" s="1072"/>
      <c r="W786" s="1072"/>
      <c r="X786" s="1072"/>
      <c r="Y786" s="1072"/>
      <c r="Z786" s="1072"/>
      <c r="AA786" s="1072"/>
      <c r="AB786" s="1111"/>
      <c r="AC786" s="1111"/>
      <c r="AD786" s="1111"/>
      <c r="AE786" s="1111"/>
      <c r="AF786" s="1072"/>
      <c r="AG786" s="1072"/>
      <c r="AH786" s="1072"/>
      <c r="AI786" s="1072"/>
      <c r="AJ786" s="1072"/>
      <c r="AK786" s="1072"/>
      <c r="AL786" s="1072"/>
      <c r="AM786" s="1072"/>
      <c r="AN786" s="1072"/>
      <c r="AO786" s="1072"/>
      <c r="AP786" s="1072"/>
      <c r="AQ786" s="1072"/>
      <c r="AR786" s="1072"/>
      <c r="AS786" s="1072"/>
      <c r="AT786" s="1072"/>
      <c r="AU786" s="1072"/>
      <c r="AV786" s="1072"/>
      <c r="AW786" s="1072"/>
      <c r="AX786" s="1072"/>
      <c r="AY786" s="1072"/>
      <c r="AZ786" s="1072"/>
      <c r="BA786" s="1072"/>
      <c r="BB786" s="1072"/>
      <c r="BC786" s="1072"/>
      <c r="BD786" s="1072"/>
      <c r="BE786" s="1072"/>
      <c r="BF786" s="1072"/>
      <c r="BG786" s="1072"/>
      <c r="BH786" s="1072"/>
      <c r="BI786" s="1072"/>
      <c r="BJ786" s="1072"/>
      <c r="BK786" s="1072"/>
      <c r="BL786" s="1072"/>
      <c r="BM786" s="1072"/>
      <c r="BN786" s="1072"/>
      <c r="BO786" s="1072"/>
      <c r="BP786" s="1072"/>
      <c r="BQ786" s="1072"/>
      <c r="BR786" s="1072"/>
      <c r="BS786" s="1111"/>
      <c r="BT786" s="1072"/>
      <c r="BU786" s="1072"/>
      <c r="BV786" s="1072"/>
      <c r="BW786" s="1072"/>
      <c r="BX786" s="1072"/>
      <c r="BY786" s="1072"/>
      <c r="BZ786" s="1072"/>
      <c r="CA786" s="1072"/>
      <c r="CB786" s="1072"/>
      <c r="CC786" s="1072"/>
      <c r="CD786" s="1072"/>
      <c r="CE786" s="1072"/>
      <c r="CF786" s="1072"/>
      <c r="CG786" s="1072"/>
      <c r="CH786" s="1072"/>
      <c r="CI786" s="1072"/>
      <c r="CJ786" s="1072"/>
      <c r="CK786" s="1072"/>
      <c r="CL786" s="1072"/>
      <c r="CM786" s="1111"/>
      <c r="CN786" s="1111"/>
      <c r="CO786" s="1112"/>
      <c r="CQ786" s="1927"/>
    </row>
    <row r="787" spans="1:95" s="620" customFormat="1">
      <c r="A787" s="1053"/>
      <c r="B787" s="1071"/>
      <c r="C787" s="1047"/>
      <c r="D787" s="1047"/>
      <c r="E787" s="1048"/>
      <c r="F787" s="1066"/>
      <c r="G787" s="1065"/>
      <c r="H787" s="1051"/>
      <c r="I787" s="1072"/>
      <c r="J787" s="1072"/>
      <c r="K787" s="1072"/>
      <c r="L787" s="1072"/>
      <c r="M787" s="1072"/>
      <c r="N787" s="1072"/>
      <c r="O787" s="1072"/>
      <c r="P787" s="1072"/>
      <c r="Q787" s="1072"/>
      <c r="R787" s="1072"/>
      <c r="S787" s="1072"/>
      <c r="T787" s="1072"/>
      <c r="U787" s="1072"/>
      <c r="V787" s="1072"/>
      <c r="W787" s="1072"/>
      <c r="X787" s="1072"/>
      <c r="Y787" s="1072"/>
      <c r="Z787" s="1072"/>
      <c r="AA787" s="1072"/>
      <c r="AB787" s="1111"/>
      <c r="AC787" s="1111"/>
      <c r="AD787" s="1111"/>
      <c r="AE787" s="1111"/>
      <c r="AF787" s="1072"/>
      <c r="AG787" s="1072"/>
      <c r="AH787" s="1072"/>
      <c r="AI787" s="1072"/>
      <c r="AJ787" s="1072"/>
      <c r="AK787" s="1072"/>
      <c r="AL787" s="1072"/>
      <c r="AM787" s="1072"/>
      <c r="AN787" s="1072"/>
      <c r="AO787" s="1072"/>
      <c r="AP787" s="1072"/>
      <c r="AQ787" s="1072"/>
      <c r="AR787" s="1072"/>
      <c r="AS787" s="1072"/>
      <c r="AT787" s="1072"/>
      <c r="AU787" s="1072"/>
      <c r="AV787" s="1072"/>
      <c r="AW787" s="1072"/>
      <c r="AX787" s="1072"/>
      <c r="AY787" s="1072"/>
      <c r="AZ787" s="1072"/>
      <c r="BA787" s="1072"/>
      <c r="BB787" s="1072"/>
      <c r="BC787" s="1072"/>
      <c r="BD787" s="1072"/>
      <c r="BE787" s="1072"/>
      <c r="BF787" s="1072"/>
      <c r="BG787" s="1072"/>
      <c r="BH787" s="1072"/>
      <c r="BI787" s="1072"/>
      <c r="BJ787" s="1072"/>
      <c r="BK787" s="1072"/>
      <c r="BL787" s="1072"/>
      <c r="BM787" s="1072"/>
      <c r="BN787" s="1072"/>
      <c r="BO787" s="1072"/>
      <c r="BP787" s="1072"/>
      <c r="BQ787" s="1072"/>
      <c r="BR787" s="1072"/>
      <c r="BS787" s="1111"/>
      <c r="BT787" s="1072"/>
      <c r="BU787" s="1072"/>
      <c r="BV787" s="1072"/>
      <c r="BW787" s="1072"/>
      <c r="BX787" s="1072"/>
      <c r="BY787" s="1072"/>
      <c r="BZ787" s="1072"/>
      <c r="CA787" s="1072"/>
      <c r="CB787" s="1072"/>
      <c r="CC787" s="1072"/>
      <c r="CD787" s="1072"/>
      <c r="CE787" s="1072"/>
      <c r="CF787" s="1072"/>
      <c r="CG787" s="1072"/>
      <c r="CH787" s="1072"/>
      <c r="CI787" s="1072"/>
      <c r="CJ787" s="1072"/>
      <c r="CK787" s="1072"/>
      <c r="CL787" s="1072"/>
      <c r="CM787" s="1111"/>
      <c r="CN787" s="1111"/>
      <c r="CO787" s="1112"/>
      <c r="CQ787" s="1927"/>
    </row>
    <row r="788" spans="1:95" s="620" customFormat="1">
      <c r="A788" s="1053"/>
      <c r="B788" s="1071"/>
      <c r="C788" s="1047"/>
      <c r="D788" s="1047"/>
      <c r="E788" s="1048"/>
      <c r="F788" s="1066"/>
      <c r="G788" s="1065"/>
      <c r="H788" s="1051"/>
      <c r="I788" s="1072"/>
      <c r="J788" s="1072"/>
      <c r="K788" s="1072"/>
      <c r="L788" s="1072"/>
      <c r="M788" s="1072"/>
      <c r="N788" s="1072"/>
      <c r="O788" s="1072"/>
      <c r="P788" s="1072"/>
      <c r="Q788" s="1072"/>
      <c r="R788" s="1072"/>
      <c r="S788" s="1072"/>
      <c r="T788" s="1072"/>
      <c r="U788" s="1072"/>
      <c r="V788" s="1072"/>
      <c r="W788" s="1072"/>
      <c r="X788" s="1072"/>
      <c r="Y788" s="1072"/>
      <c r="Z788" s="1072"/>
      <c r="AA788" s="1072"/>
      <c r="AB788" s="1111"/>
      <c r="AC788" s="1111"/>
      <c r="AD788" s="1111"/>
      <c r="AE788" s="1111"/>
      <c r="AF788" s="1072"/>
      <c r="AG788" s="1072"/>
      <c r="AH788" s="1072"/>
      <c r="AI788" s="1072"/>
      <c r="AJ788" s="1072"/>
      <c r="AK788" s="1072"/>
      <c r="AL788" s="1072"/>
      <c r="AM788" s="1072"/>
      <c r="AN788" s="1072"/>
      <c r="AO788" s="1072"/>
      <c r="AP788" s="1072"/>
      <c r="AQ788" s="1072"/>
      <c r="AR788" s="1072"/>
      <c r="AS788" s="1072"/>
      <c r="AT788" s="1072"/>
      <c r="AU788" s="1072"/>
      <c r="AV788" s="1072"/>
      <c r="AW788" s="1072"/>
      <c r="AX788" s="1072"/>
      <c r="AY788" s="1072"/>
      <c r="AZ788" s="1072"/>
      <c r="BA788" s="1072"/>
      <c r="BB788" s="1072"/>
      <c r="BC788" s="1072"/>
      <c r="BD788" s="1072"/>
      <c r="BE788" s="1072"/>
      <c r="BF788" s="1072"/>
      <c r="BG788" s="1072"/>
      <c r="BH788" s="1072"/>
      <c r="BI788" s="1072"/>
      <c r="BJ788" s="1072"/>
      <c r="BK788" s="1072"/>
      <c r="BL788" s="1072"/>
      <c r="BM788" s="1072"/>
      <c r="BN788" s="1072"/>
      <c r="BO788" s="1072"/>
      <c r="BP788" s="1072"/>
      <c r="BQ788" s="1072"/>
      <c r="BR788" s="1072"/>
      <c r="BS788" s="1111"/>
      <c r="BT788" s="1072"/>
      <c r="BU788" s="1072"/>
      <c r="BV788" s="1072"/>
      <c r="BW788" s="1072"/>
      <c r="BX788" s="1072"/>
      <c r="BY788" s="1072"/>
      <c r="BZ788" s="1072"/>
      <c r="CA788" s="1072"/>
      <c r="CB788" s="1072"/>
      <c r="CC788" s="1072"/>
      <c r="CD788" s="1072"/>
      <c r="CE788" s="1072"/>
      <c r="CF788" s="1072"/>
      <c r="CG788" s="1072"/>
      <c r="CH788" s="1072"/>
      <c r="CI788" s="1072"/>
      <c r="CJ788" s="1072"/>
      <c r="CK788" s="1072"/>
      <c r="CL788" s="1072"/>
      <c r="CM788" s="1111"/>
      <c r="CN788" s="1111"/>
      <c r="CO788" s="1112"/>
      <c r="CQ788" s="1927"/>
    </row>
    <row r="789" spans="1:95" s="620" customFormat="1">
      <c r="A789" s="1053"/>
      <c r="B789" s="1071"/>
      <c r="C789" s="1047"/>
      <c r="D789" s="1047"/>
      <c r="E789" s="1048"/>
      <c r="F789" s="1066"/>
      <c r="G789" s="1065"/>
      <c r="H789" s="1051"/>
      <c r="I789" s="1072"/>
      <c r="J789" s="1072"/>
      <c r="K789" s="1072"/>
      <c r="L789" s="1072"/>
      <c r="M789" s="1072"/>
      <c r="N789" s="1072"/>
      <c r="O789" s="1072"/>
      <c r="P789" s="1072"/>
      <c r="Q789" s="1072"/>
      <c r="R789" s="1072"/>
      <c r="S789" s="1072"/>
      <c r="T789" s="1072"/>
      <c r="U789" s="1072"/>
      <c r="V789" s="1072"/>
      <c r="W789" s="1072"/>
      <c r="X789" s="1072"/>
      <c r="Y789" s="1072"/>
      <c r="Z789" s="1072"/>
      <c r="AA789" s="1072"/>
      <c r="AB789" s="1111"/>
      <c r="AC789" s="1111"/>
      <c r="AD789" s="1111"/>
      <c r="AE789" s="1111"/>
      <c r="AF789" s="1072"/>
      <c r="AG789" s="1072"/>
      <c r="AH789" s="1072"/>
      <c r="AI789" s="1072"/>
      <c r="AJ789" s="1072"/>
      <c r="AK789" s="1072"/>
      <c r="AL789" s="1072"/>
      <c r="AM789" s="1072"/>
      <c r="AN789" s="1072"/>
      <c r="AO789" s="1072"/>
      <c r="AP789" s="1072"/>
      <c r="AQ789" s="1072"/>
      <c r="AR789" s="1072"/>
      <c r="AS789" s="1072"/>
      <c r="AT789" s="1072"/>
      <c r="AU789" s="1072"/>
      <c r="AV789" s="1072"/>
      <c r="AW789" s="1072"/>
      <c r="AX789" s="1072"/>
      <c r="AY789" s="1072"/>
      <c r="AZ789" s="1072"/>
      <c r="BA789" s="1072"/>
      <c r="BB789" s="1072"/>
      <c r="BC789" s="1072"/>
      <c r="BD789" s="1072"/>
      <c r="BE789" s="1072"/>
      <c r="BF789" s="1072"/>
      <c r="BG789" s="1072"/>
      <c r="BH789" s="1072"/>
      <c r="BI789" s="1072"/>
      <c r="BJ789" s="1072"/>
      <c r="BK789" s="1072"/>
      <c r="BL789" s="1072"/>
      <c r="BM789" s="1072"/>
      <c r="BN789" s="1072"/>
      <c r="BO789" s="1072"/>
      <c r="BP789" s="1072"/>
      <c r="BQ789" s="1072"/>
      <c r="BR789" s="1072"/>
      <c r="BS789" s="1111"/>
      <c r="BT789" s="1072"/>
      <c r="BU789" s="1072"/>
      <c r="BV789" s="1072"/>
      <c r="BW789" s="1072"/>
      <c r="BX789" s="1072"/>
      <c r="BY789" s="1072"/>
      <c r="BZ789" s="1072"/>
      <c r="CA789" s="1072"/>
      <c r="CB789" s="1072"/>
      <c r="CC789" s="1072"/>
      <c r="CD789" s="1072"/>
      <c r="CE789" s="1072"/>
      <c r="CF789" s="1072"/>
      <c r="CG789" s="1072"/>
      <c r="CH789" s="1072"/>
      <c r="CI789" s="1072"/>
      <c r="CJ789" s="1072"/>
      <c r="CK789" s="1072"/>
      <c r="CL789" s="1072"/>
      <c r="CM789" s="1111"/>
      <c r="CN789" s="1111"/>
      <c r="CO789" s="1112"/>
      <c r="CQ789" s="1927"/>
    </row>
    <row r="790" spans="1:95" s="620" customFormat="1">
      <c r="A790" s="1053"/>
      <c r="B790" s="1071"/>
      <c r="C790" s="1047"/>
      <c r="D790" s="1047"/>
      <c r="E790" s="1048"/>
      <c r="F790" s="1066"/>
      <c r="G790" s="1065"/>
      <c r="H790" s="1051"/>
      <c r="I790" s="1072"/>
      <c r="J790" s="1072"/>
      <c r="K790" s="1072"/>
      <c r="L790" s="1072"/>
      <c r="M790" s="1072"/>
      <c r="N790" s="1072"/>
      <c r="O790" s="1072"/>
      <c r="P790" s="1072"/>
      <c r="Q790" s="1072"/>
      <c r="R790" s="1072"/>
      <c r="S790" s="1072"/>
      <c r="T790" s="1072"/>
      <c r="U790" s="1072"/>
      <c r="V790" s="1072"/>
      <c r="W790" s="1072"/>
      <c r="X790" s="1072"/>
      <c r="Y790" s="1072"/>
      <c r="Z790" s="1072"/>
      <c r="AA790" s="1072"/>
      <c r="AB790" s="1111"/>
      <c r="AC790" s="1111"/>
      <c r="AD790" s="1111"/>
      <c r="AE790" s="1111"/>
      <c r="AF790" s="1072"/>
      <c r="AG790" s="1072"/>
      <c r="AH790" s="1072"/>
      <c r="AI790" s="1072"/>
      <c r="AJ790" s="1072"/>
      <c r="AK790" s="1072"/>
      <c r="AL790" s="1072"/>
      <c r="AM790" s="1072"/>
      <c r="AN790" s="1072"/>
      <c r="AO790" s="1072"/>
      <c r="AP790" s="1072"/>
      <c r="AQ790" s="1072"/>
      <c r="AR790" s="1072"/>
      <c r="AS790" s="1072"/>
      <c r="AT790" s="1072"/>
      <c r="AU790" s="1072"/>
      <c r="AV790" s="1072"/>
      <c r="AW790" s="1072"/>
      <c r="AX790" s="1072"/>
      <c r="AY790" s="1072"/>
      <c r="AZ790" s="1072"/>
      <c r="BA790" s="1072"/>
      <c r="BB790" s="1072"/>
      <c r="BC790" s="1072"/>
      <c r="BD790" s="1072"/>
      <c r="BE790" s="1072"/>
      <c r="BF790" s="1072"/>
      <c r="BG790" s="1072"/>
      <c r="BH790" s="1072"/>
      <c r="BI790" s="1072"/>
      <c r="BJ790" s="1072"/>
      <c r="BK790" s="1072"/>
      <c r="BL790" s="1072"/>
      <c r="BM790" s="1072"/>
      <c r="BN790" s="1072"/>
      <c r="BO790" s="1072"/>
      <c r="BP790" s="1072"/>
      <c r="BQ790" s="1072"/>
      <c r="BR790" s="1072"/>
      <c r="BS790" s="1111"/>
      <c r="BT790" s="1072"/>
      <c r="BU790" s="1072"/>
      <c r="BV790" s="1072"/>
      <c r="BW790" s="1072"/>
      <c r="BX790" s="1072"/>
      <c r="BY790" s="1072"/>
      <c r="BZ790" s="1072"/>
      <c r="CA790" s="1072"/>
      <c r="CB790" s="1072"/>
      <c r="CC790" s="1072"/>
      <c r="CD790" s="1072"/>
      <c r="CE790" s="1072"/>
      <c r="CF790" s="1072"/>
      <c r="CG790" s="1072"/>
      <c r="CH790" s="1072"/>
      <c r="CI790" s="1072"/>
      <c r="CJ790" s="1072"/>
      <c r="CK790" s="1072"/>
      <c r="CL790" s="1072"/>
      <c r="CM790" s="1111"/>
      <c r="CN790" s="1111"/>
      <c r="CO790" s="1112"/>
      <c r="CQ790" s="1927"/>
    </row>
    <row r="791" spans="1:95" s="620" customFormat="1">
      <c r="A791" s="1053"/>
      <c r="B791" s="1071"/>
      <c r="C791" s="1047"/>
      <c r="D791" s="1047"/>
      <c r="E791" s="1048"/>
      <c r="F791" s="1066"/>
      <c r="G791" s="1065"/>
      <c r="H791" s="1051"/>
      <c r="I791" s="1072"/>
      <c r="J791" s="1072"/>
      <c r="K791" s="1072"/>
      <c r="L791" s="1072"/>
      <c r="M791" s="1072"/>
      <c r="N791" s="1072"/>
      <c r="O791" s="1072"/>
      <c r="P791" s="1072"/>
      <c r="Q791" s="1072"/>
      <c r="R791" s="1072"/>
      <c r="S791" s="1072"/>
      <c r="T791" s="1072"/>
      <c r="U791" s="1072"/>
      <c r="V791" s="1072"/>
      <c r="W791" s="1072"/>
      <c r="X791" s="1072"/>
      <c r="Y791" s="1072"/>
      <c r="Z791" s="1072"/>
      <c r="AA791" s="1072"/>
      <c r="AB791" s="1111"/>
      <c r="AC791" s="1111"/>
      <c r="AD791" s="1111"/>
      <c r="AE791" s="1111"/>
      <c r="AF791" s="1072"/>
      <c r="AG791" s="1072"/>
      <c r="AH791" s="1072"/>
      <c r="AI791" s="1072"/>
      <c r="AJ791" s="1072"/>
      <c r="AK791" s="1072"/>
      <c r="AL791" s="1072"/>
      <c r="AM791" s="1072"/>
      <c r="AN791" s="1072"/>
      <c r="AO791" s="1072"/>
      <c r="AP791" s="1072"/>
      <c r="AQ791" s="1072"/>
      <c r="AR791" s="1072"/>
      <c r="AS791" s="1072"/>
      <c r="AT791" s="1072"/>
      <c r="AU791" s="1072"/>
      <c r="AV791" s="1072"/>
      <c r="AW791" s="1072"/>
      <c r="AX791" s="1072"/>
      <c r="AY791" s="1072"/>
      <c r="AZ791" s="1072"/>
      <c r="BA791" s="1072"/>
      <c r="BB791" s="1072"/>
      <c r="BC791" s="1072"/>
      <c r="BD791" s="1072"/>
      <c r="BE791" s="1072"/>
      <c r="BF791" s="1072"/>
      <c r="BG791" s="1072"/>
      <c r="BH791" s="1072"/>
      <c r="BI791" s="1072"/>
      <c r="BJ791" s="1072"/>
      <c r="BK791" s="1072"/>
      <c r="BL791" s="1072"/>
      <c r="BM791" s="1072"/>
      <c r="BN791" s="1072"/>
      <c r="BO791" s="1072"/>
      <c r="BP791" s="1072"/>
      <c r="BQ791" s="1072"/>
      <c r="BR791" s="1072"/>
      <c r="BS791" s="1111"/>
      <c r="BT791" s="1072"/>
      <c r="BU791" s="1072"/>
      <c r="BV791" s="1072"/>
      <c r="BW791" s="1072"/>
      <c r="BX791" s="1072"/>
      <c r="BY791" s="1072"/>
      <c r="BZ791" s="1072"/>
      <c r="CA791" s="1072"/>
      <c r="CB791" s="1072"/>
      <c r="CC791" s="1072"/>
      <c r="CD791" s="1072"/>
      <c r="CE791" s="1072"/>
      <c r="CF791" s="1072"/>
      <c r="CG791" s="1072"/>
      <c r="CH791" s="1072"/>
      <c r="CI791" s="1072"/>
      <c r="CJ791" s="1072"/>
      <c r="CK791" s="1072"/>
      <c r="CL791" s="1072"/>
      <c r="CM791" s="1111"/>
      <c r="CN791" s="1111"/>
      <c r="CO791" s="1112"/>
      <c r="CQ791" s="1927"/>
    </row>
    <row r="792" spans="1:95" s="620" customFormat="1">
      <c r="A792" s="1053"/>
      <c r="B792" s="1071"/>
      <c r="C792" s="1047"/>
      <c r="D792" s="1047"/>
      <c r="E792" s="1048"/>
      <c r="F792" s="1066"/>
      <c r="G792" s="1065"/>
      <c r="H792" s="1051"/>
      <c r="I792" s="1072"/>
      <c r="J792" s="1072"/>
      <c r="K792" s="1072"/>
      <c r="L792" s="1072"/>
      <c r="M792" s="1072"/>
      <c r="N792" s="1072"/>
      <c r="O792" s="1072"/>
      <c r="P792" s="1072"/>
      <c r="Q792" s="1072"/>
      <c r="R792" s="1072"/>
      <c r="S792" s="1072"/>
      <c r="T792" s="1072"/>
      <c r="U792" s="1072"/>
      <c r="V792" s="1072"/>
      <c r="W792" s="1072"/>
      <c r="X792" s="1072"/>
      <c r="Y792" s="1072"/>
      <c r="Z792" s="1072"/>
      <c r="AA792" s="1072"/>
      <c r="AB792" s="1111"/>
      <c r="AC792" s="1111"/>
      <c r="AD792" s="1111"/>
      <c r="AE792" s="1111"/>
      <c r="AF792" s="1072"/>
      <c r="AG792" s="1072"/>
      <c r="AH792" s="1072"/>
      <c r="AI792" s="1072"/>
      <c r="AJ792" s="1072"/>
      <c r="AK792" s="1072"/>
      <c r="AL792" s="1072"/>
      <c r="AM792" s="1072"/>
      <c r="AN792" s="1072"/>
      <c r="AO792" s="1072"/>
      <c r="AP792" s="1072"/>
      <c r="AQ792" s="1072"/>
      <c r="AR792" s="1072"/>
      <c r="AS792" s="1072"/>
      <c r="AT792" s="1072"/>
      <c r="AU792" s="1072"/>
      <c r="AV792" s="1072"/>
      <c r="AW792" s="1072"/>
      <c r="AX792" s="1072"/>
      <c r="AY792" s="1072"/>
      <c r="AZ792" s="1072"/>
      <c r="BA792" s="1072"/>
      <c r="BB792" s="1072"/>
      <c r="BC792" s="1072"/>
      <c r="BD792" s="1072"/>
      <c r="BE792" s="1072"/>
      <c r="BF792" s="1072"/>
      <c r="BG792" s="1072"/>
      <c r="BH792" s="1072"/>
      <c r="BI792" s="1072"/>
      <c r="BJ792" s="1072"/>
      <c r="BK792" s="1072"/>
      <c r="BL792" s="1072"/>
      <c r="BM792" s="1072"/>
      <c r="BN792" s="1072"/>
      <c r="BO792" s="1072"/>
      <c r="BP792" s="1072"/>
      <c r="BQ792" s="1072"/>
      <c r="BR792" s="1072"/>
      <c r="BS792" s="1111"/>
      <c r="BT792" s="1072"/>
      <c r="BU792" s="1072"/>
      <c r="BV792" s="1072"/>
      <c r="BW792" s="1072"/>
      <c r="BX792" s="1072"/>
      <c r="BY792" s="1072"/>
      <c r="BZ792" s="1072"/>
      <c r="CA792" s="1072"/>
      <c r="CB792" s="1072"/>
      <c r="CC792" s="1072"/>
      <c r="CD792" s="1072"/>
      <c r="CE792" s="1072"/>
      <c r="CF792" s="1072"/>
      <c r="CG792" s="1072"/>
      <c r="CH792" s="1072"/>
      <c r="CI792" s="1072"/>
      <c r="CJ792" s="1072"/>
      <c r="CK792" s="1072"/>
      <c r="CL792" s="1072"/>
      <c r="CM792" s="1111"/>
      <c r="CN792" s="1111"/>
      <c r="CO792" s="1112"/>
      <c r="CQ792" s="1927"/>
    </row>
    <row r="793" spans="1:95" s="620" customFormat="1">
      <c r="A793" s="1053"/>
      <c r="B793" s="1071"/>
      <c r="C793" s="1047"/>
      <c r="D793" s="1047"/>
      <c r="E793" s="1048"/>
      <c r="F793" s="1066"/>
      <c r="G793" s="1065"/>
      <c r="H793" s="1051"/>
      <c r="I793" s="1072"/>
      <c r="J793" s="1072"/>
      <c r="K793" s="1072"/>
      <c r="L793" s="1072"/>
      <c r="M793" s="1072"/>
      <c r="N793" s="1072"/>
      <c r="O793" s="1072"/>
      <c r="P793" s="1072"/>
      <c r="Q793" s="1072"/>
      <c r="R793" s="1072"/>
      <c r="S793" s="1072"/>
      <c r="T793" s="1072"/>
      <c r="U793" s="1072"/>
      <c r="V793" s="1072"/>
      <c r="W793" s="1072"/>
      <c r="X793" s="1072"/>
      <c r="Y793" s="1072"/>
      <c r="Z793" s="1072"/>
      <c r="AA793" s="1072"/>
      <c r="AB793" s="1111"/>
      <c r="AC793" s="1111"/>
      <c r="AD793" s="1111"/>
      <c r="AE793" s="1111"/>
      <c r="AF793" s="1072"/>
      <c r="AG793" s="1072"/>
      <c r="AH793" s="1072"/>
      <c r="AI793" s="1072"/>
      <c r="AJ793" s="1072"/>
      <c r="AK793" s="1072"/>
      <c r="AL793" s="1072"/>
      <c r="AM793" s="1072"/>
      <c r="AN793" s="1072"/>
      <c r="AO793" s="1072"/>
      <c r="AP793" s="1072"/>
      <c r="AQ793" s="1072"/>
      <c r="AR793" s="1072"/>
      <c r="AS793" s="1072"/>
      <c r="AT793" s="1072"/>
      <c r="AU793" s="1072"/>
      <c r="AV793" s="1072"/>
      <c r="AW793" s="1072"/>
      <c r="AX793" s="1072"/>
      <c r="AY793" s="1072"/>
      <c r="AZ793" s="1072"/>
      <c r="BA793" s="1072"/>
      <c r="BB793" s="1072"/>
      <c r="BC793" s="1072"/>
      <c r="BD793" s="1072"/>
      <c r="BE793" s="1072"/>
      <c r="BF793" s="1072"/>
      <c r="BG793" s="1072"/>
      <c r="BH793" s="1072"/>
      <c r="BI793" s="1072"/>
      <c r="BJ793" s="1072"/>
      <c r="BK793" s="1072"/>
      <c r="BL793" s="1072"/>
      <c r="BM793" s="1072"/>
      <c r="BN793" s="1072"/>
      <c r="BO793" s="1072"/>
      <c r="BP793" s="1072"/>
      <c r="BQ793" s="1072"/>
      <c r="BR793" s="1072"/>
      <c r="BS793" s="1111"/>
      <c r="BT793" s="1072"/>
      <c r="BU793" s="1072"/>
      <c r="BV793" s="1072"/>
      <c r="BW793" s="1072"/>
      <c r="BX793" s="1072"/>
      <c r="BY793" s="1072"/>
      <c r="BZ793" s="1072"/>
      <c r="CA793" s="1072"/>
      <c r="CB793" s="1072"/>
      <c r="CC793" s="1072"/>
      <c r="CD793" s="1072"/>
      <c r="CE793" s="1072"/>
      <c r="CF793" s="1072"/>
      <c r="CG793" s="1072"/>
      <c r="CH793" s="1072"/>
      <c r="CI793" s="1072"/>
      <c r="CJ793" s="1072"/>
      <c r="CK793" s="1072"/>
      <c r="CL793" s="1072"/>
      <c r="CM793" s="1111"/>
      <c r="CN793" s="1111"/>
      <c r="CO793" s="1112"/>
      <c r="CQ793" s="1927"/>
    </row>
    <row r="794" spans="1:95" s="620" customFormat="1">
      <c r="A794" s="1053"/>
      <c r="B794" s="1071"/>
      <c r="C794" s="1047"/>
      <c r="D794" s="1047"/>
      <c r="E794" s="1048"/>
      <c r="F794" s="1066"/>
      <c r="G794" s="1065"/>
      <c r="H794" s="1051"/>
      <c r="I794" s="1072"/>
      <c r="J794" s="1072"/>
      <c r="K794" s="1072"/>
      <c r="L794" s="1072"/>
      <c r="M794" s="1072"/>
      <c r="N794" s="1072"/>
      <c r="O794" s="1072"/>
      <c r="P794" s="1072"/>
      <c r="Q794" s="1072"/>
      <c r="R794" s="1072"/>
      <c r="S794" s="1072"/>
      <c r="T794" s="1072"/>
      <c r="U794" s="1072"/>
      <c r="V794" s="1072"/>
      <c r="W794" s="1072"/>
      <c r="X794" s="1072"/>
      <c r="Y794" s="1072"/>
      <c r="Z794" s="1072"/>
      <c r="AA794" s="1072"/>
      <c r="AB794" s="1111"/>
      <c r="AC794" s="1111"/>
      <c r="AD794" s="1111"/>
      <c r="AE794" s="1111"/>
      <c r="AF794" s="1072"/>
      <c r="AG794" s="1072"/>
      <c r="AH794" s="1072"/>
      <c r="AI794" s="1072"/>
      <c r="AJ794" s="1072"/>
      <c r="AK794" s="1072"/>
      <c r="AL794" s="1072"/>
      <c r="AM794" s="1072"/>
      <c r="AN794" s="1072"/>
      <c r="AO794" s="1072"/>
      <c r="AP794" s="1072"/>
      <c r="AQ794" s="1072"/>
      <c r="AR794" s="1072"/>
      <c r="AS794" s="1072"/>
      <c r="AT794" s="1072"/>
      <c r="AU794" s="1072"/>
      <c r="AV794" s="1072"/>
      <c r="AW794" s="1072"/>
      <c r="AX794" s="1072"/>
      <c r="AY794" s="1072"/>
      <c r="AZ794" s="1072"/>
      <c r="BA794" s="1072"/>
      <c r="BB794" s="1072"/>
      <c r="BC794" s="1072"/>
      <c r="BD794" s="1072"/>
      <c r="BE794" s="1072"/>
      <c r="BF794" s="1072"/>
      <c r="BG794" s="1072"/>
      <c r="BH794" s="1072"/>
      <c r="BI794" s="1072"/>
      <c r="BJ794" s="1072"/>
      <c r="BK794" s="1072"/>
      <c r="BL794" s="1072"/>
      <c r="BM794" s="1072"/>
      <c r="BN794" s="1072"/>
      <c r="BO794" s="1072"/>
      <c r="BP794" s="1072"/>
      <c r="BQ794" s="1072"/>
      <c r="BR794" s="1072"/>
      <c r="BS794" s="1111"/>
      <c r="BT794" s="1072"/>
      <c r="BU794" s="1072"/>
      <c r="BV794" s="1072"/>
      <c r="BW794" s="1072"/>
      <c r="BX794" s="1072"/>
      <c r="BY794" s="1072"/>
      <c r="BZ794" s="1072"/>
      <c r="CA794" s="1072"/>
      <c r="CB794" s="1072"/>
      <c r="CC794" s="1072"/>
      <c r="CD794" s="1072"/>
      <c r="CE794" s="1072"/>
      <c r="CF794" s="1072"/>
      <c r="CG794" s="1072"/>
      <c r="CH794" s="1072"/>
      <c r="CI794" s="1072"/>
      <c r="CJ794" s="1072"/>
      <c r="CK794" s="1072"/>
      <c r="CL794" s="1072"/>
      <c r="CM794" s="1111"/>
      <c r="CN794" s="1111"/>
      <c r="CO794" s="1112"/>
      <c r="CQ794" s="1927"/>
    </row>
    <row r="795" spans="1:95" s="620" customFormat="1">
      <c r="A795" s="1053"/>
      <c r="B795" s="1071"/>
      <c r="C795" s="1047"/>
      <c r="D795" s="1047"/>
      <c r="E795" s="1048"/>
      <c r="F795" s="1066"/>
      <c r="G795" s="1065"/>
      <c r="H795" s="1051"/>
      <c r="I795" s="1072"/>
      <c r="J795" s="1072"/>
      <c r="K795" s="1072"/>
      <c r="L795" s="1072"/>
      <c r="M795" s="1072"/>
      <c r="N795" s="1072"/>
      <c r="O795" s="1072"/>
      <c r="P795" s="1072"/>
      <c r="Q795" s="1072"/>
      <c r="R795" s="1072"/>
      <c r="S795" s="1072"/>
      <c r="T795" s="1072"/>
      <c r="U795" s="1072"/>
      <c r="V795" s="1072"/>
      <c r="W795" s="1072"/>
      <c r="X795" s="1072"/>
      <c r="Y795" s="1072"/>
      <c r="Z795" s="1072"/>
      <c r="AA795" s="1072"/>
      <c r="AB795" s="1111"/>
      <c r="AC795" s="1111"/>
      <c r="AD795" s="1111"/>
      <c r="AE795" s="1111"/>
      <c r="AF795" s="1072"/>
      <c r="AG795" s="1072"/>
      <c r="AH795" s="1072"/>
      <c r="AI795" s="1072"/>
      <c r="AJ795" s="1072"/>
      <c r="AK795" s="1072"/>
      <c r="AL795" s="1072"/>
      <c r="AM795" s="1072"/>
      <c r="AN795" s="1072"/>
      <c r="AO795" s="1072"/>
      <c r="AP795" s="1072"/>
      <c r="AQ795" s="1072"/>
      <c r="AR795" s="1072"/>
      <c r="AS795" s="1072"/>
      <c r="AT795" s="1072"/>
      <c r="AU795" s="1072"/>
      <c r="AV795" s="1072"/>
      <c r="AW795" s="1072"/>
      <c r="AX795" s="1072"/>
      <c r="AY795" s="1072"/>
      <c r="AZ795" s="1072"/>
      <c r="BA795" s="1072"/>
      <c r="BB795" s="1072"/>
      <c r="BC795" s="1072"/>
      <c r="BD795" s="1072"/>
      <c r="BE795" s="1072"/>
      <c r="BF795" s="1072"/>
      <c r="BG795" s="1072"/>
      <c r="BH795" s="1072"/>
      <c r="BI795" s="1072"/>
      <c r="BJ795" s="1072"/>
      <c r="BK795" s="1072"/>
      <c r="BL795" s="1072"/>
      <c r="BM795" s="1072"/>
      <c r="BN795" s="1072"/>
      <c r="BO795" s="1072"/>
      <c r="BP795" s="1072"/>
      <c r="BQ795" s="1072"/>
      <c r="BR795" s="1072"/>
      <c r="BS795" s="1111"/>
      <c r="BT795" s="1072"/>
      <c r="BU795" s="1072"/>
      <c r="BV795" s="1072"/>
      <c r="BW795" s="1072"/>
      <c r="BX795" s="1072"/>
      <c r="BY795" s="1072"/>
      <c r="BZ795" s="1072"/>
      <c r="CA795" s="1072"/>
      <c r="CB795" s="1072"/>
      <c r="CC795" s="1072"/>
      <c r="CD795" s="1072"/>
      <c r="CE795" s="1072"/>
      <c r="CF795" s="1072"/>
      <c r="CG795" s="1072"/>
      <c r="CH795" s="1072"/>
      <c r="CI795" s="1072"/>
      <c r="CJ795" s="1072"/>
      <c r="CK795" s="1072"/>
      <c r="CL795" s="1072"/>
      <c r="CM795" s="1111"/>
      <c r="CN795" s="1111"/>
      <c r="CO795" s="1112"/>
      <c r="CQ795" s="1927"/>
    </row>
    <row r="796" spans="1:95" s="620" customFormat="1">
      <c r="A796" s="1053"/>
      <c r="B796" s="1071"/>
      <c r="C796" s="1047"/>
      <c r="D796" s="1047"/>
      <c r="E796" s="1048"/>
      <c r="F796" s="1066"/>
      <c r="G796" s="1065"/>
      <c r="H796" s="1051"/>
      <c r="I796" s="1072"/>
      <c r="J796" s="1072"/>
      <c r="K796" s="1072"/>
      <c r="L796" s="1072"/>
      <c r="M796" s="1072"/>
      <c r="N796" s="1072"/>
      <c r="O796" s="1072"/>
      <c r="P796" s="1072"/>
      <c r="Q796" s="1072"/>
      <c r="R796" s="1072"/>
      <c r="S796" s="1072"/>
      <c r="T796" s="1072"/>
      <c r="U796" s="1072"/>
      <c r="V796" s="1072"/>
      <c r="W796" s="1072"/>
      <c r="X796" s="1072"/>
      <c r="Y796" s="1072"/>
      <c r="Z796" s="1072"/>
      <c r="AA796" s="1072"/>
      <c r="AB796" s="1111"/>
      <c r="AC796" s="1111"/>
      <c r="AD796" s="1111"/>
      <c r="AE796" s="1111"/>
      <c r="AF796" s="1072"/>
      <c r="AG796" s="1072"/>
      <c r="AH796" s="1072"/>
      <c r="AI796" s="1072"/>
      <c r="AJ796" s="1072"/>
      <c r="AK796" s="1072"/>
      <c r="AL796" s="1072"/>
      <c r="AM796" s="1072"/>
      <c r="AN796" s="1072"/>
      <c r="AO796" s="1072"/>
      <c r="AP796" s="1072"/>
      <c r="AQ796" s="1072"/>
      <c r="AR796" s="1072"/>
      <c r="AS796" s="1072"/>
      <c r="AT796" s="1072"/>
      <c r="AU796" s="1072"/>
      <c r="AV796" s="1072"/>
      <c r="AW796" s="1072"/>
      <c r="AX796" s="1072"/>
      <c r="AY796" s="1072"/>
      <c r="AZ796" s="1072"/>
      <c r="BA796" s="1072"/>
      <c r="BB796" s="1072"/>
      <c r="BC796" s="1072"/>
      <c r="BD796" s="1072"/>
      <c r="BE796" s="1072"/>
      <c r="BF796" s="1072"/>
      <c r="BG796" s="1072"/>
      <c r="BH796" s="1072"/>
      <c r="BI796" s="1072"/>
      <c r="BJ796" s="1072"/>
      <c r="BK796" s="1072"/>
      <c r="BL796" s="1072"/>
      <c r="BM796" s="1072"/>
      <c r="BN796" s="1072"/>
      <c r="BO796" s="1072"/>
      <c r="BP796" s="1072"/>
      <c r="BQ796" s="1072"/>
      <c r="BR796" s="1072"/>
      <c r="BS796" s="1111"/>
      <c r="BT796" s="1072"/>
      <c r="BU796" s="1072"/>
      <c r="BV796" s="1072"/>
      <c r="BW796" s="1072"/>
      <c r="BX796" s="1072"/>
      <c r="BY796" s="1072"/>
      <c r="BZ796" s="1072"/>
      <c r="CA796" s="1072"/>
      <c r="CB796" s="1072"/>
      <c r="CC796" s="1072"/>
      <c r="CD796" s="1072"/>
      <c r="CE796" s="1072"/>
      <c r="CF796" s="1072"/>
      <c r="CG796" s="1072"/>
      <c r="CH796" s="1072"/>
      <c r="CI796" s="1072"/>
      <c r="CJ796" s="1072"/>
      <c r="CK796" s="1072"/>
      <c r="CL796" s="1072"/>
      <c r="CM796" s="1111"/>
      <c r="CN796" s="1111"/>
      <c r="CO796" s="1112"/>
      <c r="CQ796" s="1927"/>
    </row>
    <row r="797" spans="1:95" s="620" customFormat="1">
      <c r="A797" s="1053"/>
      <c r="B797" s="1071"/>
      <c r="C797" s="1047"/>
      <c r="D797" s="1047"/>
      <c r="E797" s="1048"/>
      <c r="F797" s="1066"/>
      <c r="G797" s="1065"/>
      <c r="H797" s="1051"/>
      <c r="I797" s="1072"/>
      <c r="J797" s="1072"/>
      <c r="K797" s="1072"/>
      <c r="L797" s="1072"/>
      <c r="M797" s="1072"/>
      <c r="N797" s="1072"/>
      <c r="O797" s="1072"/>
      <c r="P797" s="1072"/>
      <c r="Q797" s="1072"/>
      <c r="R797" s="1072"/>
      <c r="S797" s="1072"/>
      <c r="T797" s="1072"/>
      <c r="U797" s="1072"/>
      <c r="V797" s="1072"/>
      <c r="W797" s="1072"/>
      <c r="X797" s="1072"/>
      <c r="Y797" s="1072"/>
      <c r="Z797" s="1072"/>
      <c r="AA797" s="1072"/>
      <c r="AB797" s="1111"/>
      <c r="AC797" s="1111"/>
      <c r="AD797" s="1111"/>
      <c r="AE797" s="1111"/>
      <c r="AF797" s="1072"/>
      <c r="AG797" s="1072"/>
      <c r="AH797" s="1072"/>
      <c r="AI797" s="1072"/>
      <c r="AJ797" s="1072"/>
      <c r="AK797" s="1072"/>
      <c r="AL797" s="1072"/>
      <c r="AM797" s="1072"/>
      <c r="AN797" s="1072"/>
      <c r="AO797" s="1072"/>
      <c r="AP797" s="1072"/>
      <c r="AQ797" s="1072"/>
      <c r="AR797" s="1072"/>
      <c r="AS797" s="1072"/>
      <c r="AT797" s="1072"/>
      <c r="AU797" s="1072"/>
      <c r="AV797" s="1072"/>
      <c r="AW797" s="1072"/>
      <c r="AX797" s="1072"/>
      <c r="AY797" s="1072"/>
      <c r="AZ797" s="1072"/>
      <c r="BA797" s="1072"/>
      <c r="BB797" s="1072"/>
      <c r="BC797" s="1072"/>
      <c r="BD797" s="1072"/>
      <c r="BE797" s="1072"/>
      <c r="BF797" s="1072"/>
      <c r="BG797" s="1072"/>
      <c r="BH797" s="1072"/>
      <c r="BI797" s="1072"/>
      <c r="BJ797" s="1072"/>
      <c r="BK797" s="1072"/>
      <c r="BL797" s="1072"/>
      <c r="BM797" s="1072"/>
      <c r="BN797" s="1072"/>
      <c r="BO797" s="1072"/>
      <c r="BP797" s="1072"/>
      <c r="BQ797" s="1072"/>
      <c r="BR797" s="1072"/>
      <c r="BS797" s="1111"/>
      <c r="BT797" s="1072"/>
      <c r="BU797" s="1072"/>
      <c r="BV797" s="1072"/>
      <c r="BW797" s="1072"/>
      <c r="BX797" s="1072"/>
      <c r="BY797" s="1072"/>
      <c r="BZ797" s="1072"/>
      <c r="CA797" s="1072"/>
      <c r="CB797" s="1072"/>
      <c r="CC797" s="1072"/>
      <c r="CD797" s="1072"/>
      <c r="CE797" s="1072"/>
      <c r="CF797" s="1072"/>
      <c r="CG797" s="1072"/>
      <c r="CH797" s="1072"/>
      <c r="CI797" s="1072"/>
      <c r="CJ797" s="1072"/>
      <c r="CK797" s="1072"/>
      <c r="CL797" s="1072"/>
      <c r="CM797" s="1111"/>
      <c r="CN797" s="1111"/>
      <c r="CO797" s="1112"/>
      <c r="CQ797" s="1927"/>
    </row>
    <row r="798" spans="1:95" s="620" customFormat="1">
      <c r="A798" s="1053"/>
      <c r="B798" s="1071"/>
      <c r="C798" s="1047"/>
      <c r="D798" s="1047"/>
      <c r="E798" s="1048"/>
      <c r="F798" s="1066"/>
      <c r="G798" s="1065"/>
      <c r="H798" s="1051"/>
      <c r="I798" s="1072"/>
      <c r="J798" s="1072"/>
      <c r="K798" s="1072"/>
      <c r="L798" s="1072"/>
      <c r="M798" s="1072"/>
      <c r="N798" s="1072"/>
      <c r="O798" s="1072"/>
      <c r="P798" s="1072"/>
      <c r="Q798" s="1072"/>
      <c r="R798" s="1072"/>
      <c r="S798" s="1072"/>
      <c r="T798" s="1072"/>
      <c r="U798" s="1072"/>
      <c r="V798" s="1072"/>
      <c r="W798" s="1072"/>
      <c r="X798" s="1072"/>
      <c r="Y798" s="1072"/>
      <c r="Z798" s="1072"/>
      <c r="AA798" s="1072"/>
      <c r="AB798" s="1111"/>
      <c r="AC798" s="1111"/>
      <c r="AD798" s="1111"/>
      <c r="AE798" s="1111"/>
      <c r="AF798" s="1072"/>
      <c r="AG798" s="1072"/>
      <c r="AH798" s="1072"/>
      <c r="AI798" s="1072"/>
      <c r="AJ798" s="1072"/>
      <c r="AK798" s="1072"/>
      <c r="AL798" s="1072"/>
      <c r="AM798" s="1072"/>
      <c r="AN798" s="1072"/>
      <c r="AO798" s="1072"/>
      <c r="AP798" s="1072"/>
      <c r="AQ798" s="1072"/>
      <c r="AR798" s="1072"/>
      <c r="AS798" s="1072"/>
      <c r="AT798" s="1072"/>
      <c r="AU798" s="1072"/>
      <c r="AV798" s="1072"/>
      <c r="AW798" s="1072"/>
      <c r="AX798" s="1072"/>
      <c r="AY798" s="1072"/>
      <c r="AZ798" s="1072"/>
      <c r="BA798" s="1072"/>
      <c r="BB798" s="1072"/>
      <c r="BC798" s="1072"/>
      <c r="BD798" s="1072"/>
      <c r="BE798" s="1072"/>
      <c r="BF798" s="1072"/>
      <c r="BG798" s="1072"/>
      <c r="BH798" s="1072"/>
      <c r="BI798" s="1072"/>
      <c r="BJ798" s="1072"/>
      <c r="BK798" s="1072"/>
      <c r="BL798" s="1072"/>
      <c r="BM798" s="1072"/>
      <c r="BN798" s="1072"/>
      <c r="BO798" s="1072"/>
      <c r="BP798" s="1072"/>
      <c r="BQ798" s="1072"/>
      <c r="BR798" s="1072"/>
      <c r="BS798" s="1111"/>
      <c r="BT798" s="1072"/>
      <c r="BU798" s="1072"/>
      <c r="BV798" s="1072"/>
      <c r="BW798" s="1072"/>
      <c r="BX798" s="1072"/>
      <c r="BY798" s="1072"/>
      <c r="BZ798" s="1072"/>
      <c r="CA798" s="1072"/>
      <c r="CB798" s="1072"/>
      <c r="CC798" s="1072"/>
      <c r="CD798" s="1072"/>
      <c r="CE798" s="1072"/>
      <c r="CF798" s="1072"/>
      <c r="CG798" s="1072"/>
      <c r="CH798" s="1072"/>
      <c r="CI798" s="1072"/>
      <c r="CJ798" s="1072"/>
      <c r="CK798" s="1072"/>
      <c r="CL798" s="1072"/>
      <c r="CM798" s="1111"/>
      <c r="CN798" s="1111"/>
      <c r="CO798" s="1112"/>
      <c r="CQ798" s="1927"/>
    </row>
    <row r="799" spans="1:95" s="620" customFormat="1">
      <c r="A799" s="1053"/>
      <c r="B799" s="1071"/>
      <c r="C799" s="1047"/>
      <c r="D799" s="1047"/>
      <c r="E799" s="1048"/>
      <c r="F799" s="1066"/>
      <c r="G799" s="1065"/>
      <c r="H799" s="1051"/>
      <c r="I799" s="1072"/>
      <c r="J799" s="1072"/>
      <c r="K799" s="1072"/>
      <c r="L799" s="1072"/>
      <c r="M799" s="1072"/>
      <c r="N799" s="1072"/>
      <c r="O799" s="1072"/>
      <c r="P799" s="1072"/>
      <c r="Q799" s="1072"/>
      <c r="R799" s="1072"/>
      <c r="S799" s="1072"/>
      <c r="T799" s="1072"/>
      <c r="U799" s="1072"/>
      <c r="V799" s="1072"/>
      <c r="W799" s="1072"/>
      <c r="X799" s="1072"/>
      <c r="Y799" s="1072"/>
      <c r="Z799" s="1072"/>
      <c r="AA799" s="1072"/>
      <c r="AB799" s="1111"/>
      <c r="AC799" s="1111"/>
      <c r="AD799" s="1111"/>
      <c r="AE799" s="1111"/>
      <c r="AF799" s="1072"/>
      <c r="AG799" s="1072"/>
      <c r="AH799" s="1072"/>
      <c r="AI799" s="1072"/>
      <c r="AJ799" s="1072"/>
      <c r="AK799" s="1072"/>
      <c r="AL799" s="1072"/>
      <c r="AM799" s="1072"/>
      <c r="AN799" s="1072"/>
      <c r="AO799" s="1072"/>
      <c r="AP799" s="1072"/>
      <c r="AQ799" s="1072"/>
      <c r="AR799" s="1072"/>
      <c r="AS799" s="1072"/>
      <c r="AT799" s="1072"/>
      <c r="AU799" s="1072"/>
      <c r="AV799" s="1072"/>
      <c r="AW799" s="1072"/>
      <c r="AX799" s="1072"/>
      <c r="AY799" s="1072"/>
      <c r="AZ799" s="1072"/>
      <c r="BA799" s="1072"/>
      <c r="BB799" s="1072"/>
      <c r="BC799" s="1072"/>
      <c r="BD799" s="1072"/>
      <c r="BE799" s="1072"/>
      <c r="BF799" s="1072"/>
      <c r="BG799" s="1072"/>
      <c r="BH799" s="1072"/>
      <c r="BI799" s="1072"/>
      <c r="BJ799" s="1072"/>
      <c r="BK799" s="1072"/>
      <c r="BL799" s="1072"/>
      <c r="BM799" s="1072"/>
      <c r="BN799" s="1072"/>
      <c r="BO799" s="1072"/>
      <c r="BP799" s="1072"/>
      <c r="BQ799" s="1072"/>
      <c r="BR799" s="1072"/>
      <c r="BS799" s="1111"/>
      <c r="BT799" s="1072"/>
      <c r="BU799" s="1072"/>
      <c r="BV799" s="1072"/>
      <c r="BW799" s="1072"/>
      <c r="BX799" s="1072"/>
      <c r="BY799" s="1072"/>
      <c r="BZ799" s="1072"/>
      <c r="CA799" s="1072"/>
      <c r="CB799" s="1072"/>
      <c r="CC799" s="1072"/>
      <c r="CD799" s="1072"/>
      <c r="CE799" s="1072"/>
      <c r="CF799" s="1072"/>
      <c r="CG799" s="1072"/>
      <c r="CH799" s="1072"/>
      <c r="CI799" s="1072"/>
      <c r="CJ799" s="1072"/>
      <c r="CK799" s="1072"/>
      <c r="CL799" s="1072"/>
      <c r="CM799" s="1111"/>
      <c r="CN799" s="1111"/>
      <c r="CO799" s="1112"/>
      <c r="CQ799" s="1927"/>
    </row>
    <row r="800" spans="1:95" s="620" customFormat="1">
      <c r="A800" s="1053"/>
      <c r="B800" s="1071"/>
      <c r="C800" s="1047"/>
      <c r="D800" s="1047"/>
      <c r="E800" s="1048"/>
      <c r="F800" s="1066"/>
      <c r="G800" s="1065"/>
      <c r="H800" s="1051"/>
      <c r="I800" s="1072"/>
      <c r="J800" s="1072"/>
      <c r="K800" s="1072"/>
      <c r="L800" s="1072"/>
      <c r="M800" s="1072"/>
      <c r="N800" s="1072"/>
      <c r="O800" s="1072"/>
      <c r="P800" s="1072"/>
      <c r="Q800" s="1072"/>
      <c r="R800" s="1072"/>
      <c r="S800" s="1072"/>
      <c r="T800" s="1072"/>
      <c r="U800" s="1072"/>
      <c r="V800" s="1072"/>
      <c r="W800" s="1072"/>
      <c r="X800" s="1072"/>
      <c r="Y800" s="1072"/>
      <c r="Z800" s="1072"/>
      <c r="AA800" s="1072"/>
      <c r="AB800" s="1111"/>
      <c r="AC800" s="1111"/>
      <c r="AD800" s="1111"/>
      <c r="AE800" s="1111"/>
      <c r="AF800" s="1072"/>
      <c r="AG800" s="1072"/>
      <c r="AH800" s="1072"/>
      <c r="AI800" s="1072"/>
      <c r="AJ800" s="1072"/>
      <c r="AK800" s="1072"/>
      <c r="AL800" s="1072"/>
      <c r="AM800" s="1072"/>
      <c r="AN800" s="1072"/>
      <c r="AO800" s="1072"/>
      <c r="AP800" s="1072"/>
      <c r="AQ800" s="1072"/>
      <c r="AR800" s="1072"/>
      <c r="AS800" s="1072"/>
      <c r="AT800" s="1072"/>
      <c r="AU800" s="1072"/>
      <c r="AV800" s="1072"/>
      <c r="AW800" s="1072"/>
      <c r="AX800" s="1072"/>
      <c r="AY800" s="1072"/>
      <c r="AZ800" s="1072"/>
      <c r="BA800" s="1072"/>
      <c r="BB800" s="1072"/>
      <c r="BC800" s="1072"/>
      <c r="BD800" s="1072"/>
      <c r="BE800" s="1072"/>
      <c r="BF800" s="1072"/>
      <c r="BG800" s="1072"/>
      <c r="BH800" s="1072"/>
      <c r="BI800" s="1072"/>
      <c r="BJ800" s="1072"/>
      <c r="BK800" s="1072"/>
      <c r="BL800" s="1072"/>
      <c r="BM800" s="1072"/>
      <c r="BN800" s="1072"/>
      <c r="BO800" s="1072"/>
      <c r="BP800" s="1072"/>
      <c r="BQ800" s="1072"/>
      <c r="BR800" s="1072"/>
      <c r="BS800" s="1111"/>
      <c r="BT800" s="1072"/>
      <c r="BU800" s="1072"/>
      <c r="BV800" s="1072"/>
      <c r="BW800" s="1072"/>
      <c r="BX800" s="1072"/>
      <c r="BY800" s="1072"/>
      <c r="BZ800" s="1072"/>
      <c r="CA800" s="1072"/>
      <c r="CB800" s="1072"/>
      <c r="CC800" s="1072"/>
      <c r="CD800" s="1072"/>
      <c r="CE800" s="1072"/>
      <c r="CF800" s="1072"/>
      <c r="CG800" s="1072"/>
      <c r="CH800" s="1072"/>
      <c r="CI800" s="1072"/>
      <c r="CJ800" s="1072"/>
      <c r="CK800" s="1072"/>
      <c r="CL800" s="1072"/>
      <c r="CM800" s="1111"/>
      <c r="CN800" s="1111"/>
      <c r="CO800" s="1112"/>
      <c r="CQ800" s="1927"/>
    </row>
    <row r="801" spans="1:95" s="620" customFormat="1">
      <c r="A801" s="1053"/>
      <c r="B801" s="1071"/>
      <c r="C801" s="1047"/>
      <c r="D801" s="1047"/>
      <c r="E801" s="1048"/>
      <c r="F801" s="1066"/>
      <c r="G801" s="1065"/>
      <c r="H801" s="1051"/>
      <c r="I801" s="1072"/>
      <c r="J801" s="1072"/>
      <c r="K801" s="1072"/>
      <c r="L801" s="1072"/>
      <c r="M801" s="1072"/>
      <c r="N801" s="1072"/>
      <c r="O801" s="1072"/>
      <c r="P801" s="1072"/>
      <c r="Q801" s="1072"/>
      <c r="R801" s="1072"/>
      <c r="S801" s="1072"/>
      <c r="T801" s="1072"/>
      <c r="U801" s="1072"/>
      <c r="V801" s="1072"/>
      <c r="W801" s="1072"/>
      <c r="X801" s="1072"/>
      <c r="Y801" s="1072"/>
      <c r="Z801" s="1072"/>
      <c r="AA801" s="1072"/>
      <c r="AB801" s="1111"/>
      <c r="AC801" s="1111"/>
      <c r="AD801" s="1111"/>
      <c r="AE801" s="1111"/>
      <c r="AF801" s="1072"/>
      <c r="AG801" s="1072"/>
      <c r="AH801" s="1072"/>
      <c r="AI801" s="1072"/>
      <c r="AJ801" s="1072"/>
      <c r="AK801" s="1072"/>
      <c r="AL801" s="1072"/>
      <c r="AM801" s="1072"/>
      <c r="AN801" s="1072"/>
      <c r="AO801" s="1072"/>
      <c r="AP801" s="1072"/>
      <c r="AQ801" s="1072"/>
      <c r="AR801" s="1072"/>
      <c r="AS801" s="1072"/>
      <c r="AT801" s="1072"/>
      <c r="AU801" s="1072"/>
      <c r="AV801" s="1072"/>
      <c r="AW801" s="1072"/>
      <c r="AX801" s="1072"/>
      <c r="AY801" s="1072"/>
      <c r="AZ801" s="1072"/>
      <c r="BA801" s="1072"/>
      <c r="BB801" s="1072"/>
      <c r="BC801" s="1072"/>
      <c r="BD801" s="1072"/>
      <c r="BE801" s="1072"/>
      <c r="BF801" s="1072"/>
      <c r="BG801" s="1072"/>
      <c r="BH801" s="1072"/>
      <c r="BI801" s="1072"/>
      <c r="BJ801" s="1072"/>
      <c r="BK801" s="1072"/>
      <c r="BL801" s="1072"/>
      <c r="BM801" s="1072"/>
      <c r="BN801" s="1072"/>
      <c r="BO801" s="1072"/>
      <c r="BP801" s="1072"/>
      <c r="BQ801" s="1072"/>
      <c r="BR801" s="1072"/>
      <c r="BS801" s="1111"/>
      <c r="BT801" s="1072"/>
      <c r="BU801" s="1072"/>
      <c r="BV801" s="1072"/>
      <c r="BW801" s="1072"/>
      <c r="BX801" s="1072"/>
      <c r="BY801" s="1072"/>
      <c r="BZ801" s="1072"/>
      <c r="CA801" s="1072"/>
      <c r="CB801" s="1072"/>
      <c r="CC801" s="1072"/>
      <c r="CD801" s="1072"/>
      <c r="CE801" s="1072"/>
      <c r="CF801" s="1072"/>
      <c r="CG801" s="1072"/>
      <c r="CH801" s="1072"/>
      <c r="CI801" s="1072"/>
      <c r="CJ801" s="1072"/>
      <c r="CK801" s="1072"/>
      <c r="CL801" s="1072"/>
      <c r="CM801" s="1111"/>
      <c r="CN801" s="1111"/>
      <c r="CO801" s="1112"/>
      <c r="CQ801" s="1927"/>
    </row>
    <row r="802" spans="1:95" s="620" customFormat="1">
      <c r="A802" s="1053"/>
      <c r="B802" s="1071"/>
      <c r="C802" s="1047"/>
      <c r="D802" s="1047"/>
      <c r="E802" s="1048"/>
      <c r="F802" s="1066"/>
      <c r="G802" s="1065"/>
      <c r="H802" s="1051"/>
      <c r="I802" s="1072"/>
      <c r="J802" s="1072"/>
      <c r="K802" s="1072"/>
      <c r="L802" s="1072"/>
      <c r="M802" s="1072"/>
      <c r="N802" s="1072"/>
      <c r="O802" s="1072"/>
      <c r="P802" s="1072"/>
      <c r="Q802" s="1072"/>
      <c r="R802" s="1072"/>
      <c r="S802" s="1072"/>
      <c r="T802" s="1072"/>
      <c r="U802" s="1072"/>
      <c r="V802" s="1072"/>
      <c r="W802" s="1072"/>
      <c r="X802" s="1072"/>
      <c r="Y802" s="1072"/>
      <c r="Z802" s="1072"/>
      <c r="AA802" s="1072"/>
      <c r="AB802" s="1111"/>
      <c r="AC802" s="1111"/>
      <c r="AD802" s="1111"/>
      <c r="AE802" s="1111"/>
      <c r="AF802" s="1072"/>
      <c r="AG802" s="1072"/>
      <c r="AH802" s="1072"/>
      <c r="AI802" s="1072"/>
      <c r="AJ802" s="1072"/>
      <c r="AK802" s="1072"/>
      <c r="AL802" s="1072"/>
      <c r="AM802" s="1072"/>
      <c r="AN802" s="1072"/>
      <c r="AO802" s="1072"/>
      <c r="AP802" s="1072"/>
      <c r="AQ802" s="1072"/>
      <c r="AR802" s="1072"/>
      <c r="AS802" s="1072"/>
      <c r="AT802" s="1072"/>
      <c r="AU802" s="1072"/>
      <c r="AV802" s="1072"/>
      <c r="AW802" s="1072"/>
      <c r="AX802" s="1072"/>
      <c r="AY802" s="1072"/>
      <c r="AZ802" s="1072"/>
      <c r="BA802" s="1072"/>
      <c r="BB802" s="1072"/>
      <c r="BC802" s="1072"/>
      <c r="BD802" s="1072"/>
      <c r="BE802" s="1072"/>
      <c r="BF802" s="1072"/>
      <c r="BG802" s="1072"/>
      <c r="BH802" s="1072"/>
      <c r="BI802" s="1072"/>
      <c r="BJ802" s="1072"/>
      <c r="BK802" s="1072"/>
      <c r="BL802" s="1072"/>
      <c r="BM802" s="1072"/>
      <c r="BN802" s="1072"/>
      <c r="BO802" s="1072"/>
      <c r="BP802" s="1072"/>
      <c r="BQ802" s="1072"/>
      <c r="BR802" s="1072"/>
      <c r="BS802" s="1111"/>
      <c r="BT802" s="1072"/>
      <c r="BU802" s="1072"/>
      <c r="BV802" s="1072"/>
      <c r="BW802" s="1072"/>
      <c r="BX802" s="1072"/>
      <c r="BY802" s="1072"/>
      <c r="BZ802" s="1072"/>
      <c r="CA802" s="1072"/>
      <c r="CB802" s="1072"/>
      <c r="CC802" s="1072"/>
      <c r="CD802" s="1072"/>
      <c r="CE802" s="1072"/>
      <c r="CF802" s="1072"/>
      <c r="CG802" s="1072"/>
      <c r="CH802" s="1072"/>
      <c r="CI802" s="1072"/>
      <c r="CJ802" s="1072"/>
      <c r="CK802" s="1072"/>
      <c r="CL802" s="1072"/>
      <c r="CM802" s="1111"/>
      <c r="CN802" s="1111"/>
      <c r="CO802" s="1112"/>
      <c r="CQ802" s="1927"/>
    </row>
    <row r="803" spans="1:95" s="620" customFormat="1">
      <c r="A803" s="1053"/>
      <c r="B803" s="1071"/>
      <c r="C803" s="1047"/>
      <c r="D803" s="1047"/>
      <c r="E803" s="1048"/>
      <c r="F803" s="1066"/>
      <c r="G803" s="1065"/>
      <c r="H803" s="1051"/>
      <c r="I803" s="1072"/>
      <c r="J803" s="1072"/>
      <c r="K803" s="1072"/>
      <c r="L803" s="1072"/>
      <c r="M803" s="1072"/>
      <c r="N803" s="1072"/>
      <c r="O803" s="1072"/>
      <c r="P803" s="1072"/>
      <c r="Q803" s="1072"/>
      <c r="R803" s="1072"/>
      <c r="S803" s="1072"/>
      <c r="T803" s="1072"/>
      <c r="U803" s="1072"/>
      <c r="V803" s="1072"/>
      <c r="W803" s="1072"/>
      <c r="X803" s="1072"/>
      <c r="Y803" s="1072"/>
      <c r="Z803" s="1072"/>
      <c r="AA803" s="1072"/>
      <c r="AB803" s="1111"/>
      <c r="AC803" s="1111"/>
      <c r="AD803" s="1111"/>
      <c r="AE803" s="1111"/>
      <c r="AF803" s="1072"/>
      <c r="AG803" s="1072"/>
      <c r="AH803" s="1072"/>
      <c r="AI803" s="1072"/>
      <c r="AJ803" s="1072"/>
      <c r="AK803" s="1072"/>
      <c r="AL803" s="1072"/>
      <c r="AM803" s="1072"/>
      <c r="AN803" s="1072"/>
      <c r="AO803" s="1072"/>
      <c r="AP803" s="1072"/>
      <c r="AQ803" s="1072"/>
      <c r="AR803" s="1072"/>
      <c r="AS803" s="1072"/>
      <c r="AT803" s="1072"/>
      <c r="AU803" s="1072"/>
      <c r="AV803" s="1072"/>
      <c r="AW803" s="1072"/>
      <c r="AX803" s="1072"/>
      <c r="AY803" s="1072"/>
      <c r="AZ803" s="1072"/>
      <c r="BA803" s="1072"/>
      <c r="BB803" s="1072"/>
      <c r="BC803" s="1072"/>
      <c r="BD803" s="1072"/>
      <c r="BE803" s="1072"/>
      <c r="BF803" s="1072"/>
      <c r="BG803" s="1072"/>
      <c r="BH803" s="1072"/>
      <c r="BI803" s="1072"/>
      <c r="BJ803" s="1072"/>
      <c r="BK803" s="1072"/>
      <c r="BL803" s="1072"/>
      <c r="BM803" s="1072"/>
      <c r="BN803" s="1072"/>
      <c r="BO803" s="1072"/>
      <c r="BP803" s="1072"/>
      <c r="BQ803" s="1072"/>
      <c r="BR803" s="1072"/>
      <c r="BS803" s="1111"/>
      <c r="BT803" s="1072"/>
      <c r="BU803" s="1072"/>
      <c r="BV803" s="1072"/>
      <c r="BW803" s="1072"/>
      <c r="BX803" s="1072"/>
      <c r="BY803" s="1072"/>
      <c r="BZ803" s="1072"/>
      <c r="CA803" s="1072"/>
      <c r="CB803" s="1072"/>
      <c r="CC803" s="1072"/>
      <c r="CD803" s="1072"/>
      <c r="CE803" s="1072"/>
      <c r="CF803" s="1072"/>
      <c r="CG803" s="1072"/>
      <c r="CH803" s="1072"/>
      <c r="CI803" s="1072"/>
      <c r="CJ803" s="1072"/>
      <c r="CK803" s="1072"/>
      <c r="CL803" s="1072"/>
      <c r="CM803" s="1111"/>
      <c r="CN803" s="1111"/>
      <c r="CO803" s="1112"/>
      <c r="CQ803" s="1927"/>
    </row>
    <row r="804" spans="1:95" s="620" customFormat="1">
      <c r="A804" s="1053"/>
      <c r="B804" s="1071"/>
      <c r="C804" s="1047"/>
      <c r="D804" s="1047"/>
      <c r="E804" s="1048"/>
      <c r="F804" s="1066"/>
      <c r="G804" s="1065"/>
      <c r="H804" s="1051"/>
      <c r="I804" s="1072"/>
      <c r="J804" s="1072"/>
      <c r="K804" s="1072"/>
      <c r="L804" s="1072"/>
      <c r="M804" s="1072"/>
      <c r="N804" s="1072"/>
      <c r="O804" s="1072"/>
      <c r="P804" s="1072"/>
      <c r="Q804" s="1072"/>
      <c r="R804" s="1072"/>
      <c r="S804" s="1072"/>
      <c r="T804" s="1072"/>
      <c r="U804" s="1072"/>
      <c r="V804" s="1072"/>
      <c r="W804" s="1072"/>
      <c r="X804" s="1072"/>
      <c r="Y804" s="1072"/>
      <c r="Z804" s="1072"/>
      <c r="AA804" s="1072"/>
      <c r="AB804" s="1111"/>
      <c r="AC804" s="1111"/>
      <c r="AD804" s="1111"/>
      <c r="AE804" s="1111"/>
      <c r="AF804" s="1072"/>
      <c r="AG804" s="1072"/>
      <c r="AH804" s="1072"/>
      <c r="AI804" s="1072"/>
      <c r="AJ804" s="1072"/>
      <c r="AK804" s="1072"/>
      <c r="AL804" s="1072"/>
      <c r="AM804" s="1072"/>
      <c r="AN804" s="1072"/>
      <c r="AO804" s="1072"/>
      <c r="AP804" s="1072"/>
      <c r="AQ804" s="1072"/>
      <c r="AR804" s="1072"/>
      <c r="AS804" s="1072"/>
      <c r="AT804" s="1072"/>
      <c r="AU804" s="1072"/>
      <c r="AV804" s="1072"/>
      <c r="AW804" s="1072"/>
      <c r="AX804" s="1072"/>
      <c r="AY804" s="1072"/>
      <c r="AZ804" s="1072"/>
      <c r="BA804" s="1072"/>
      <c r="BB804" s="1072"/>
      <c r="BC804" s="1072"/>
      <c r="BD804" s="1072"/>
      <c r="BE804" s="1072"/>
      <c r="BF804" s="1072"/>
      <c r="BG804" s="1072"/>
      <c r="BH804" s="1072"/>
      <c r="BI804" s="1072"/>
      <c r="BJ804" s="1072"/>
      <c r="BK804" s="1072"/>
      <c r="BL804" s="1072"/>
      <c r="BM804" s="1072"/>
      <c r="BN804" s="1072"/>
      <c r="BO804" s="1072"/>
      <c r="BP804" s="1072"/>
      <c r="BQ804" s="1072"/>
      <c r="BR804" s="1072"/>
      <c r="BS804" s="1111"/>
      <c r="BT804" s="1072"/>
      <c r="BU804" s="1072"/>
      <c r="BV804" s="1072"/>
      <c r="BW804" s="1072"/>
      <c r="BX804" s="1072"/>
      <c r="BY804" s="1072"/>
      <c r="BZ804" s="1072"/>
      <c r="CA804" s="1072"/>
      <c r="CB804" s="1072"/>
      <c r="CC804" s="1072"/>
      <c r="CD804" s="1072"/>
      <c r="CE804" s="1072"/>
      <c r="CF804" s="1072"/>
      <c r="CG804" s="1072"/>
      <c r="CH804" s="1072"/>
      <c r="CI804" s="1072"/>
      <c r="CJ804" s="1072"/>
      <c r="CK804" s="1072"/>
      <c r="CL804" s="1072"/>
      <c r="CM804" s="1111"/>
      <c r="CN804" s="1111"/>
      <c r="CO804" s="1112"/>
      <c r="CQ804" s="1927"/>
    </row>
    <row r="805" spans="1:95" s="620" customFormat="1">
      <c r="A805" s="1053"/>
      <c r="B805" s="1071"/>
      <c r="C805" s="1047"/>
      <c r="D805" s="1047"/>
      <c r="E805" s="1048"/>
      <c r="F805" s="1066"/>
      <c r="G805" s="1065"/>
      <c r="H805" s="1051"/>
      <c r="I805" s="1072"/>
      <c r="J805" s="1072"/>
      <c r="K805" s="1072"/>
      <c r="L805" s="1072"/>
      <c r="M805" s="1072"/>
      <c r="N805" s="1072"/>
      <c r="O805" s="1072"/>
      <c r="P805" s="1072"/>
      <c r="Q805" s="1072"/>
      <c r="R805" s="1072"/>
      <c r="S805" s="1072"/>
      <c r="T805" s="1072"/>
      <c r="U805" s="1072"/>
      <c r="V805" s="1072"/>
      <c r="W805" s="1072"/>
      <c r="X805" s="1072"/>
      <c r="Y805" s="1072"/>
      <c r="Z805" s="1072"/>
      <c r="AA805" s="1072"/>
      <c r="AB805" s="1111"/>
      <c r="AC805" s="1111"/>
      <c r="AD805" s="1111"/>
      <c r="AE805" s="1111"/>
      <c r="AF805" s="1072"/>
      <c r="AG805" s="1072"/>
      <c r="AH805" s="1072"/>
      <c r="AI805" s="1072"/>
      <c r="AJ805" s="1072"/>
      <c r="AK805" s="1072"/>
      <c r="AL805" s="1072"/>
      <c r="AM805" s="1072"/>
      <c r="AN805" s="1072"/>
      <c r="AO805" s="1072"/>
      <c r="AP805" s="1072"/>
      <c r="AQ805" s="1072"/>
      <c r="AR805" s="1072"/>
      <c r="AS805" s="1072"/>
      <c r="AT805" s="1072"/>
      <c r="AU805" s="1072"/>
      <c r="AV805" s="1072"/>
      <c r="AW805" s="1072"/>
      <c r="AX805" s="1072"/>
      <c r="AY805" s="1072"/>
      <c r="AZ805" s="1072"/>
      <c r="BA805" s="1072"/>
      <c r="BB805" s="1072"/>
      <c r="BC805" s="1072"/>
      <c r="BD805" s="1072"/>
      <c r="BE805" s="1072"/>
      <c r="BF805" s="1072"/>
      <c r="BG805" s="1072"/>
      <c r="BH805" s="1072"/>
      <c r="BI805" s="1072"/>
      <c r="BJ805" s="1072"/>
      <c r="BK805" s="1072"/>
      <c r="BL805" s="1072"/>
      <c r="BM805" s="1072"/>
      <c r="BN805" s="1072"/>
      <c r="BO805" s="1072"/>
      <c r="BP805" s="1072"/>
      <c r="BQ805" s="1072"/>
      <c r="BR805" s="1072"/>
      <c r="BS805" s="1111"/>
      <c r="BT805" s="1072"/>
      <c r="BU805" s="1072"/>
      <c r="BV805" s="1072"/>
      <c r="BW805" s="1072"/>
      <c r="BX805" s="1072"/>
      <c r="BY805" s="1072"/>
      <c r="BZ805" s="1072"/>
      <c r="CA805" s="1072"/>
      <c r="CB805" s="1072"/>
      <c r="CC805" s="1072"/>
      <c r="CD805" s="1072"/>
      <c r="CE805" s="1072"/>
      <c r="CF805" s="1072"/>
      <c r="CG805" s="1072"/>
      <c r="CH805" s="1072"/>
      <c r="CI805" s="1072"/>
      <c r="CJ805" s="1072"/>
      <c r="CK805" s="1072"/>
      <c r="CL805" s="1072"/>
      <c r="CM805" s="1111"/>
      <c r="CN805" s="1111"/>
      <c r="CO805" s="1112"/>
      <c r="CQ805" s="1927"/>
    </row>
    <row r="806" spans="1:95" s="620" customFormat="1">
      <c r="A806" s="1053"/>
      <c r="B806" s="1071"/>
      <c r="C806" s="1047"/>
      <c r="D806" s="1047"/>
      <c r="E806" s="1048"/>
      <c r="F806" s="1066"/>
      <c r="G806" s="1065"/>
      <c r="H806" s="1051"/>
      <c r="I806" s="1072"/>
      <c r="J806" s="1072"/>
      <c r="K806" s="1072"/>
      <c r="L806" s="1072"/>
      <c r="M806" s="1072"/>
      <c r="N806" s="1072"/>
      <c r="O806" s="1072"/>
      <c r="P806" s="1072"/>
      <c r="Q806" s="1072"/>
      <c r="R806" s="1072"/>
      <c r="S806" s="1072"/>
      <c r="T806" s="1072"/>
      <c r="U806" s="1072"/>
      <c r="V806" s="1072"/>
      <c r="W806" s="1072"/>
      <c r="X806" s="1072"/>
      <c r="Y806" s="1072"/>
      <c r="Z806" s="1072"/>
      <c r="AA806" s="1072"/>
      <c r="AB806" s="1111"/>
      <c r="AC806" s="1111"/>
      <c r="AD806" s="1111"/>
      <c r="AE806" s="1111"/>
      <c r="AF806" s="1072"/>
      <c r="AG806" s="1072"/>
      <c r="AH806" s="1072"/>
      <c r="AI806" s="1072"/>
      <c r="AJ806" s="1072"/>
      <c r="AK806" s="1072"/>
      <c r="AL806" s="1072"/>
      <c r="AM806" s="1072"/>
      <c r="AN806" s="1072"/>
      <c r="AO806" s="1072"/>
      <c r="AP806" s="1072"/>
      <c r="AQ806" s="1072"/>
      <c r="AR806" s="1072"/>
      <c r="AS806" s="1072"/>
      <c r="AT806" s="1072"/>
      <c r="AU806" s="1072"/>
      <c r="AV806" s="1072"/>
      <c r="AW806" s="1072"/>
      <c r="AX806" s="1072"/>
      <c r="AY806" s="1072"/>
      <c r="AZ806" s="1072"/>
      <c r="BA806" s="1072"/>
      <c r="BB806" s="1072"/>
      <c r="BC806" s="1072"/>
      <c r="BD806" s="1072"/>
      <c r="BE806" s="1072"/>
      <c r="BF806" s="1072"/>
      <c r="BG806" s="1072"/>
      <c r="BH806" s="1072"/>
      <c r="BI806" s="1072"/>
      <c r="BJ806" s="1072"/>
      <c r="BK806" s="1072"/>
      <c r="BL806" s="1072"/>
      <c r="BM806" s="1072"/>
      <c r="BN806" s="1072"/>
      <c r="BO806" s="1072"/>
      <c r="BP806" s="1072"/>
      <c r="BQ806" s="1072"/>
      <c r="BR806" s="1072"/>
      <c r="BS806" s="1111"/>
      <c r="BT806" s="1072"/>
      <c r="BU806" s="1072"/>
      <c r="BV806" s="1072"/>
      <c r="BW806" s="1072"/>
      <c r="BX806" s="1072"/>
      <c r="BY806" s="1072"/>
      <c r="BZ806" s="1072"/>
      <c r="CA806" s="1072"/>
      <c r="CB806" s="1072"/>
      <c r="CC806" s="1072"/>
      <c r="CD806" s="1072"/>
      <c r="CE806" s="1072"/>
      <c r="CF806" s="1072"/>
      <c r="CG806" s="1072"/>
      <c r="CH806" s="1072"/>
      <c r="CI806" s="1072"/>
      <c r="CJ806" s="1072"/>
      <c r="CK806" s="1072"/>
      <c r="CL806" s="1072"/>
      <c r="CM806" s="1111"/>
      <c r="CN806" s="1111"/>
      <c r="CO806" s="1112"/>
      <c r="CQ806" s="1927"/>
    </row>
    <row r="807" spans="1:95" s="620" customFormat="1">
      <c r="A807" s="1053"/>
      <c r="B807" s="1071"/>
      <c r="C807" s="1047"/>
      <c r="D807" s="1047"/>
      <c r="E807" s="1048"/>
      <c r="F807" s="1066"/>
      <c r="G807" s="1065"/>
      <c r="H807" s="1051"/>
      <c r="I807" s="1072"/>
      <c r="J807" s="1072"/>
      <c r="K807" s="1072"/>
      <c r="L807" s="1072"/>
      <c r="M807" s="1072"/>
      <c r="N807" s="1072"/>
      <c r="O807" s="1072"/>
      <c r="P807" s="1072"/>
      <c r="Q807" s="1072"/>
      <c r="R807" s="1072"/>
      <c r="S807" s="1072"/>
      <c r="T807" s="1072"/>
      <c r="U807" s="1072"/>
      <c r="V807" s="1072"/>
      <c r="W807" s="1072"/>
      <c r="X807" s="1072"/>
      <c r="Y807" s="1072"/>
      <c r="Z807" s="1072"/>
      <c r="AA807" s="1072"/>
      <c r="AB807" s="1111"/>
      <c r="AC807" s="1111"/>
      <c r="AD807" s="1111"/>
      <c r="AE807" s="1111"/>
      <c r="AF807" s="1072"/>
      <c r="AG807" s="1072"/>
      <c r="AH807" s="1072"/>
      <c r="AI807" s="1072"/>
      <c r="AJ807" s="1072"/>
      <c r="AK807" s="1072"/>
      <c r="AL807" s="1072"/>
      <c r="AM807" s="1072"/>
      <c r="AN807" s="1072"/>
      <c r="AO807" s="1072"/>
      <c r="AP807" s="1072"/>
      <c r="AQ807" s="1072"/>
      <c r="AR807" s="1072"/>
      <c r="AS807" s="1072"/>
      <c r="AT807" s="1072"/>
      <c r="AU807" s="1072"/>
      <c r="AV807" s="1072"/>
      <c r="AW807" s="1072"/>
      <c r="AX807" s="1072"/>
      <c r="AY807" s="1072"/>
      <c r="AZ807" s="1072"/>
      <c r="BA807" s="1072"/>
      <c r="BB807" s="1072"/>
      <c r="BC807" s="1072"/>
      <c r="BD807" s="1072"/>
      <c r="BE807" s="1072"/>
      <c r="BF807" s="1072"/>
      <c r="BG807" s="1072"/>
      <c r="BH807" s="1072"/>
      <c r="BI807" s="1072"/>
      <c r="BJ807" s="1072"/>
      <c r="BK807" s="1072"/>
      <c r="BL807" s="1072"/>
      <c r="BM807" s="1072"/>
      <c r="BN807" s="1072"/>
      <c r="BO807" s="1072"/>
      <c r="BP807" s="1072"/>
      <c r="BQ807" s="1072"/>
      <c r="BR807" s="1072"/>
      <c r="BS807" s="1111"/>
      <c r="BT807" s="1072"/>
      <c r="BU807" s="1072"/>
      <c r="BV807" s="1072"/>
      <c r="BW807" s="1072"/>
      <c r="BX807" s="1072"/>
      <c r="BY807" s="1072"/>
      <c r="BZ807" s="1072"/>
      <c r="CA807" s="1072"/>
      <c r="CB807" s="1072"/>
      <c r="CC807" s="1072"/>
      <c r="CD807" s="1072"/>
      <c r="CE807" s="1072"/>
      <c r="CF807" s="1072"/>
      <c r="CG807" s="1072"/>
      <c r="CH807" s="1072"/>
      <c r="CI807" s="1072"/>
      <c r="CJ807" s="1072"/>
      <c r="CK807" s="1072"/>
      <c r="CL807" s="1072"/>
      <c r="CM807" s="1111"/>
      <c r="CN807" s="1111"/>
      <c r="CO807" s="1112"/>
      <c r="CQ807" s="1927"/>
    </row>
    <row r="808" spans="1:95" s="620" customFormat="1">
      <c r="A808" s="1053"/>
      <c r="B808" s="1071"/>
      <c r="C808" s="1047"/>
      <c r="D808" s="1047"/>
      <c r="E808" s="1048"/>
      <c r="F808" s="1066"/>
      <c r="G808" s="1065"/>
      <c r="H808" s="1051"/>
      <c r="I808" s="1072"/>
      <c r="J808" s="1072"/>
      <c r="K808" s="1072"/>
      <c r="L808" s="1072"/>
      <c r="M808" s="1072"/>
      <c r="N808" s="1072"/>
      <c r="O808" s="1072"/>
      <c r="P808" s="1072"/>
      <c r="Q808" s="1072"/>
      <c r="R808" s="1072"/>
      <c r="S808" s="1072"/>
      <c r="T808" s="1072"/>
      <c r="U808" s="1072"/>
      <c r="V808" s="1072"/>
      <c r="W808" s="1072"/>
      <c r="X808" s="1072"/>
      <c r="Y808" s="1072"/>
      <c r="Z808" s="1072"/>
      <c r="AA808" s="1072"/>
      <c r="AB808" s="1111"/>
      <c r="AC808" s="1111"/>
      <c r="AD808" s="1111"/>
      <c r="AE808" s="1111"/>
      <c r="AF808" s="1072"/>
      <c r="AG808" s="1072"/>
      <c r="AH808" s="1072"/>
      <c r="AI808" s="1072"/>
      <c r="AJ808" s="1072"/>
      <c r="AK808" s="1072"/>
      <c r="AL808" s="1072"/>
      <c r="AM808" s="1072"/>
      <c r="AN808" s="1072"/>
      <c r="AO808" s="1072"/>
      <c r="AP808" s="1072"/>
      <c r="AQ808" s="1072"/>
      <c r="AR808" s="1072"/>
      <c r="AS808" s="1072"/>
      <c r="AT808" s="1072"/>
      <c r="AU808" s="1072"/>
      <c r="AV808" s="1072"/>
      <c r="AW808" s="1072"/>
      <c r="AX808" s="1072"/>
      <c r="AY808" s="1072"/>
      <c r="AZ808" s="1072"/>
      <c r="BA808" s="1072"/>
      <c r="BB808" s="1072"/>
      <c r="BC808" s="1072"/>
      <c r="BD808" s="1072"/>
      <c r="BE808" s="1072"/>
      <c r="BF808" s="1072"/>
      <c r="BG808" s="1072"/>
      <c r="BH808" s="1072"/>
      <c r="BI808" s="1072"/>
      <c r="BJ808" s="1072"/>
      <c r="BK808" s="1072"/>
      <c r="BL808" s="1072"/>
      <c r="BM808" s="1072"/>
      <c r="BN808" s="1072"/>
      <c r="BO808" s="1072"/>
      <c r="BP808" s="1072"/>
      <c r="BQ808" s="1072"/>
      <c r="BR808" s="1072"/>
      <c r="BS808" s="1111"/>
      <c r="BT808" s="1072"/>
      <c r="BU808" s="1072"/>
      <c r="BV808" s="1072"/>
      <c r="BW808" s="1072"/>
      <c r="BX808" s="1072"/>
      <c r="BY808" s="1072"/>
      <c r="BZ808" s="1072"/>
      <c r="CA808" s="1072"/>
      <c r="CB808" s="1072"/>
      <c r="CC808" s="1072"/>
      <c r="CD808" s="1072"/>
      <c r="CE808" s="1072"/>
      <c r="CF808" s="1072"/>
      <c r="CG808" s="1072"/>
      <c r="CH808" s="1072"/>
      <c r="CI808" s="1072"/>
      <c r="CJ808" s="1072"/>
      <c r="CK808" s="1072"/>
      <c r="CL808" s="1072"/>
      <c r="CM808" s="1111"/>
      <c r="CN808" s="1111"/>
      <c r="CO808" s="1112"/>
      <c r="CQ808" s="1927"/>
    </row>
    <row r="809" spans="1:95" s="620" customFormat="1">
      <c r="A809" s="1053"/>
      <c r="B809" s="1071"/>
      <c r="C809" s="1047"/>
      <c r="D809" s="1047"/>
      <c r="E809" s="1048"/>
      <c r="F809" s="1066"/>
      <c r="G809" s="1065"/>
      <c r="H809" s="1051"/>
      <c r="I809" s="1072"/>
      <c r="J809" s="1072"/>
      <c r="K809" s="1072"/>
      <c r="L809" s="1072"/>
      <c r="M809" s="1072"/>
      <c r="N809" s="1072"/>
      <c r="O809" s="1072"/>
      <c r="P809" s="1072"/>
      <c r="Q809" s="1072"/>
      <c r="R809" s="1072"/>
      <c r="S809" s="1072"/>
      <c r="T809" s="1072"/>
      <c r="U809" s="1072"/>
      <c r="V809" s="1072"/>
      <c r="W809" s="1072"/>
      <c r="X809" s="1072"/>
      <c r="Y809" s="1072"/>
      <c r="Z809" s="1072"/>
      <c r="AA809" s="1072"/>
      <c r="AB809" s="1111"/>
      <c r="AC809" s="1111"/>
      <c r="AD809" s="1111"/>
      <c r="AE809" s="1111"/>
      <c r="AF809" s="1072"/>
      <c r="AG809" s="1072"/>
      <c r="AH809" s="1072"/>
      <c r="AI809" s="1072"/>
      <c r="AJ809" s="1072"/>
      <c r="AK809" s="1072"/>
      <c r="AL809" s="1072"/>
      <c r="AM809" s="1072"/>
      <c r="AN809" s="1072"/>
      <c r="AO809" s="1072"/>
      <c r="AP809" s="1072"/>
      <c r="AQ809" s="1072"/>
      <c r="AR809" s="1072"/>
      <c r="AS809" s="1072"/>
      <c r="AT809" s="1072"/>
      <c r="AU809" s="1072"/>
      <c r="AV809" s="1072"/>
      <c r="AW809" s="1072"/>
      <c r="AX809" s="1072"/>
      <c r="AY809" s="1072"/>
      <c r="AZ809" s="1072"/>
      <c r="BA809" s="1072"/>
      <c r="BB809" s="1072"/>
      <c r="BC809" s="1072"/>
      <c r="BD809" s="1072"/>
      <c r="BE809" s="1072"/>
      <c r="BF809" s="1072"/>
      <c r="BG809" s="1072"/>
      <c r="BH809" s="1072"/>
      <c r="BI809" s="1072"/>
      <c r="BJ809" s="1072"/>
      <c r="BK809" s="1072"/>
      <c r="BL809" s="1072"/>
      <c r="BM809" s="1072"/>
      <c r="BN809" s="1072"/>
      <c r="BO809" s="1072"/>
      <c r="BP809" s="1072"/>
      <c r="BQ809" s="1072"/>
      <c r="BR809" s="1072"/>
      <c r="BS809" s="1111"/>
      <c r="BT809" s="1072"/>
      <c r="BU809" s="1072"/>
      <c r="BV809" s="1072"/>
      <c r="BW809" s="1072"/>
      <c r="BX809" s="1072"/>
      <c r="BY809" s="1072"/>
      <c r="BZ809" s="1072"/>
      <c r="CA809" s="1072"/>
      <c r="CB809" s="1072"/>
      <c r="CC809" s="1072"/>
      <c r="CD809" s="1072"/>
      <c r="CE809" s="1072"/>
      <c r="CF809" s="1072"/>
      <c r="CG809" s="1072"/>
      <c r="CH809" s="1072"/>
      <c r="CI809" s="1072"/>
      <c r="CJ809" s="1072"/>
      <c r="CK809" s="1072"/>
      <c r="CL809" s="1072"/>
      <c r="CM809" s="1111"/>
      <c r="CN809" s="1111"/>
      <c r="CO809" s="1112"/>
      <c r="CQ809" s="1927"/>
    </row>
    <row r="810" spans="1:95" s="620" customFormat="1">
      <c r="A810" s="1053"/>
      <c r="B810" s="1071"/>
      <c r="C810" s="1047"/>
      <c r="D810" s="1047"/>
      <c r="E810" s="1048"/>
      <c r="F810" s="1066"/>
      <c r="G810" s="1065"/>
      <c r="H810" s="1051"/>
      <c r="I810" s="1072"/>
      <c r="J810" s="1072"/>
      <c r="K810" s="1072"/>
      <c r="L810" s="1072"/>
      <c r="M810" s="1072"/>
      <c r="N810" s="1072"/>
      <c r="O810" s="1072"/>
      <c r="P810" s="1072"/>
      <c r="Q810" s="1072"/>
      <c r="R810" s="1072"/>
      <c r="S810" s="1072"/>
      <c r="T810" s="1072"/>
      <c r="U810" s="1072"/>
      <c r="V810" s="1072"/>
      <c r="W810" s="1072"/>
      <c r="X810" s="1072"/>
      <c r="Y810" s="1072"/>
      <c r="Z810" s="1072"/>
      <c r="AA810" s="1072"/>
      <c r="AB810" s="1111"/>
      <c r="AC810" s="1111"/>
      <c r="AD810" s="1111"/>
      <c r="AE810" s="1111"/>
      <c r="AF810" s="1072"/>
      <c r="AG810" s="1072"/>
      <c r="AH810" s="1072"/>
      <c r="AI810" s="1072"/>
      <c r="AJ810" s="1072"/>
      <c r="AK810" s="1072"/>
      <c r="AL810" s="1072"/>
      <c r="AM810" s="1072"/>
      <c r="AN810" s="1072"/>
      <c r="AO810" s="1072"/>
      <c r="AP810" s="1072"/>
      <c r="AQ810" s="1072"/>
      <c r="AR810" s="1072"/>
      <c r="AS810" s="1072"/>
      <c r="AT810" s="1072"/>
      <c r="AU810" s="1072"/>
      <c r="AV810" s="1072"/>
      <c r="AW810" s="1072"/>
      <c r="AX810" s="1072"/>
      <c r="AY810" s="1072"/>
      <c r="AZ810" s="1072"/>
      <c r="BA810" s="1072"/>
      <c r="BB810" s="1072"/>
      <c r="BC810" s="1072"/>
      <c r="BD810" s="1072"/>
      <c r="BE810" s="1072"/>
      <c r="BF810" s="1072"/>
      <c r="BG810" s="1072"/>
      <c r="BH810" s="1072"/>
      <c r="BI810" s="1072"/>
      <c r="BJ810" s="1072"/>
      <c r="BK810" s="1072"/>
      <c r="BL810" s="1072"/>
      <c r="BM810" s="1072"/>
      <c r="BN810" s="1072"/>
      <c r="BO810" s="1072"/>
      <c r="BP810" s="1072"/>
      <c r="BQ810" s="1072"/>
      <c r="BR810" s="1072"/>
      <c r="BS810" s="1111"/>
      <c r="BT810" s="1072"/>
      <c r="BU810" s="1072"/>
      <c r="BV810" s="1072"/>
      <c r="BW810" s="1072"/>
      <c r="BX810" s="1072"/>
      <c r="BY810" s="1072"/>
      <c r="BZ810" s="1072"/>
      <c r="CA810" s="1072"/>
      <c r="CB810" s="1072"/>
      <c r="CC810" s="1072"/>
      <c r="CD810" s="1072"/>
      <c r="CE810" s="1072"/>
      <c r="CF810" s="1072"/>
      <c r="CG810" s="1072"/>
      <c r="CH810" s="1072"/>
      <c r="CI810" s="1072"/>
      <c r="CJ810" s="1072"/>
      <c r="CK810" s="1072"/>
      <c r="CL810" s="1072"/>
      <c r="CM810" s="1111"/>
      <c r="CN810" s="1111"/>
      <c r="CO810" s="1112"/>
      <c r="CQ810" s="1927"/>
    </row>
    <row r="811" spans="1:95" s="620" customFormat="1">
      <c r="A811" s="1053"/>
      <c r="B811" s="1071"/>
      <c r="C811" s="1047"/>
      <c r="D811" s="1047"/>
      <c r="E811" s="1048"/>
      <c r="F811" s="1066"/>
      <c r="G811" s="1065"/>
      <c r="H811" s="1051"/>
      <c r="I811" s="1072"/>
      <c r="J811" s="1072"/>
      <c r="K811" s="1072"/>
      <c r="L811" s="1072"/>
      <c r="M811" s="1072"/>
      <c r="N811" s="1072"/>
      <c r="O811" s="1072"/>
      <c r="P811" s="1072"/>
      <c r="Q811" s="1072"/>
      <c r="R811" s="1072"/>
      <c r="S811" s="1072"/>
      <c r="T811" s="1072"/>
      <c r="U811" s="1072"/>
      <c r="V811" s="1072"/>
      <c r="W811" s="1072"/>
      <c r="X811" s="1072"/>
      <c r="Y811" s="1072"/>
      <c r="Z811" s="1072"/>
      <c r="AA811" s="1072"/>
      <c r="AB811" s="1111"/>
      <c r="AC811" s="1111"/>
      <c r="AD811" s="1111"/>
      <c r="AE811" s="1111"/>
      <c r="AF811" s="1072"/>
      <c r="AG811" s="1072"/>
      <c r="AH811" s="1072"/>
      <c r="AI811" s="1072"/>
      <c r="AJ811" s="1072"/>
      <c r="AK811" s="1072"/>
      <c r="AL811" s="1072"/>
      <c r="AM811" s="1072"/>
      <c r="AN811" s="1072"/>
      <c r="AO811" s="1072"/>
      <c r="AP811" s="1072"/>
      <c r="AQ811" s="1072"/>
      <c r="AR811" s="1072"/>
      <c r="AS811" s="1072"/>
      <c r="AT811" s="1072"/>
      <c r="AU811" s="1072"/>
      <c r="AV811" s="1072"/>
      <c r="AW811" s="1072"/>
      <c r="AX811" s="1072"/>
      <c r="AY811" s="1072"/>
      <c r="AZ811" s="1072"/>
      <c r="BA811" s="1072"/>
      <c r="BB811" s="1072"/>
      <c r="BC811" s="1072"/>
      <c r="BD811" s="1072"/>
      <c r="BE811" s="1072"/>
      <c r="BF811" s="1072"/>
      <c r="BG811" s="1072"/>
      <c r="BH811" s="1072"/>
      <c r="BI811" s="1072"/>
      <c r="BJ811" s="1072"/>
      <c r="BK811" s="1072"/>
      <c r="BL811" s="1072"/>
      <c r="BM811" s="1072"/>
      <c r="BN811" s="1072"/>
      <c r="BO811" s="1072"/>
      <c r="BP811" s="1072"/>
      <c r="BQ811" s="1072"/>
      <c r="BR811" s="1072"/>
      <c r="BS811" s="1111"/>
      <c r="BT811" s="1072"/>
      <c r="BU811" s="1072"/>
      <c r="BV811" s="1072"/>
      <c r="BW811" s="1072"/>
      <c r="BX811" s="1072"/>
      <c r="BY811" s="1072"/>
      <c r="BZ811" s="1072"/>
      <c r="CA811" s="1072"/>
      <c r="CB811" s="1072"/>
      <c r="CC811" s="1072"/>
      <c r="CD811" s="1072"/>
      <c r="CE811" s="1072"/>
      <c r="CF811" s="1072"/>
      <c r="CG811" s="1072"/>
      <c r="CH811" s="1072"/>
      <c r="CI811" s="1072"/>
      <c r="CJ811" s="1072"/>
      <c r="CK811" s="1072"/>
      <c r="CL811" s="1072"/>
      <c r="CM811" s="1111"/>
      <c r="CN811" s="1111"/>
      <c r="CO811" s="1112"/>
      <c r="CQ811" s="1927"/>
    </row>
    <row r="812" spans="1:95" s="620" customFormat="1">
      <c r="A812" s="1053"/>
      <c r="B812" s="1071"/>
      <c r="C812" s="1047"/>
      <c r="D812" s="1047"/>
      <c r="E812" s="1048"/>
      <c r="F812" s="1066"/>
      <c r="G812" s="1065"/>
      <c r="H812" s="1051"/>
      <c r="I812" s="1072"/>
      <c r="J812" s="1072"/>
      <c r="K812" s="1072"/>
      <c r="L812" s="1072"/>
      <c r="M812" s="1072"/>
      <c r="N812" s="1072"/>
      <c r="O812" s="1072"/>
      <c r="P812" s="1072"/>
      <c r="Q812" s="1072"/>
      <c r="R812" s="1072"/>
      <c r="S812" s="1072"/>
      <c r="T812" s="1072"/>
      <c r="U812" s="1072"/>
      <c r="V812" s="1072"/>
      <c r="W812" s="1072"/>
      <c r="X812" s="1072"/>
      <c r="Y812" s="1072"/>
      <c r="Z812" s="1072"/>
      <c r="AA812" s="1072"/>
      <c r="AB812" s="1111"/>
      <c r="AC812" s="1111"/>
      <c r="AD812" s="1111"/>
      <c r="AE812" s="1111"/>
      <c r="AF812" s="1072"/>
      <c r="AG812" s="1072"/>
      <c r="AH812" s="1072"/>
      <c r="AI812" s="1072"/>
      <c r="AJ812" s="1072"/>
      <c r="AK812" s="1072"/>
      <c r="AL812" s="1072"/>
      <c r="AM812" s="1072"/>
      <c r="AN812" s="1072"/>
      <c r="AO812" s="1072"/>
      <c r="AP812" s="1072"/>
      <c r="AQ812" s="1072"/>
      <c r="AR812" s="1072"/>
      <c r="AS812" s="1072"/>
      <c r="AT812" s="1072"/>
      <c r="AU812" s="1072"/>
      <c r="AV812" s="1072"/>
      <c r="AW812" s="1072"/>
      <c r="AX812" s="1072"/>
      <c r="AY812" s="1072"/>
      <c r="AZ812" s="1072"/>
      <c r="BA812" s="1072"/>
      <c r="BB812" s="1072"/>
      <c r="BC812" s="1072"/>
      <c r="BD812" s="1072"/>
      <c r="BE812" s="1072"/>
      <c r="BF812" s="1072"/>
      <c r="BG812" s="1072"/>
      <c r="BH812" s="1072"/>
      <c r="BI812" s="1072"/>
      <c r="BJ812" s="1072"/>
      <c r="BK812" s="1072"/>
      <c r="BL812" s="1072"/>
      <c r="BM812" s="1072"/>
      <c r="BN812" s="1072"/>
      <c r="BO812" s="1072"/>
      <c r="BP812" s="1072"/>
      <c r="BQ812" s="1072"/>
      <c r="BR812" s="1072"/>
      <c r="BS812" s="1111"/>
      <c r="BT812" s="1072"/>
      <c r="BU812" s="1072"/>
      <c r="BV812" s="1072"/>
      <c r="BW812" s="1072"/>
      <c r="BX812" s="1072"/>
      <c r="BY812" s="1072"/>
      <c r="BZ812" s="1072"/>
      <c r="CA812" s="1072"/>
      <c r="CB812" s="1072"/>
      <c r="CC812" s="1072"/>
      <c r="CD812" s="1072"/>
      <c r="CE812" s="1072"/>
      <c r="CF812" s="1072"/>
      <c r="CG812" s="1072"/>
      <c r="CH812" s="1072"/>
      <c r="CI812" s="1072"/>
      <c r="CJ812" s="1072"/>
      <c r="CK812" s="1072"/>
      <c r="CL812" s="1072"/>
      <c r="CM812" s="1111"/>
      <c r="CN812" s="1111"/>
      <c r="CO812" s="1112"/>
      <c r="CQ812" s="1927"/>
    </row>
    <row r="813" spans="1:95" s="620" customFormat="1">
      <c r="A813" s="1053"/>
      <c r="B813" s="1071"/>
      <c r="C813" s="1047"/>
      <c r="D813" s="1047"/>
      <c r="E813" s="1048"/>
      <c r="F813" s="1066"/>
      <c r="G813" s="1065"/>
      <c r="H813" s="1051"/>
      <c r="I813" s="1072"/>
      <c r="J813" s="1072"/>
      <c r="K813" s="1072"/>
      <c r="L813" s="1072"/>
      <c r="M813" s="1072"/>
      <c r="N813" s="1072"/>
      <c r="O813" s="1072"/>
      <c r="P813" s="1072"/>
      <c r="Q813" s="1072"/>
      <c r="R813" s="1072"/>
      <c r="S813" s="1072"/>
      <c r="T813" s="1072"/>
      <c r="U813" s="1072"/>
      <c r="V813" s="1072"/>
      <c r="W813" s="1072"/>
      <c r="X813" s="1072"/>
      <c r="Y813" s="1072"/>
      <c r="Z813" s="1072"/>
      <c r="AA813" s="1072"/>
      <c r="AB813" s="1111"/>
      <c r="AC813" s="1111"/>
      <c r="AD813" s="1111"/>
      <c r="AE813" s="1111"/>
      <c r="AF813" s="1072"/>
      <c r="AG813" s="1072"/>
      <c r="AH813" s="1072"/>
      <c r="AI813" s="1072"/>
      <c r="AJ813" s="1072"/>
      <c r="AK813" s="1072"/>
      <c r="AL813" s="1072"/>
      <c r="AM813" s="1072"/>
      <c r="AN813" s="1072"/>
      <c r="AO813" s="1072"/>
      <c r="AP813" s="1072"/>
      <c r="AQ813" s="1072"/>
      <c r="AR813" s="1072"/>
      <c r="AS813" s="1072"/>
      <c r="AT813" s="1072"/>
      <c r="AU813" s="1072"/>
      <c r="AV813" s="1072"/>
      <c r="AW813" s="1072"/>
      <c r="AX813" s="1072"/>
      <c r="AY813" s="1072"/>
      <c r="AZ813" s="1072"/>
      <c r="BA813" s="1072"/>
      <c r="BB813" s="1072"/>
      <c r="BC813" s="1072"/>
      <c r="BD813" s="1072"/>
      <c r="BE813" s="1072"/>
      <c r="BF813" s="1072"/>
      <c r="BG813" s="1072"/>
      <c r="BH813" s="1072"/>
      <c r="BI813" s="1072"/>
      <c r="BJ813" s="1072"/>
      <c r="BK813" s="1072"/>
      <c r="BL813" s="1072"/>
      <c r="BM813" s="1072"/>
      <c r="BN813" s="1072"/>
      <c r="BO813" s="1072"/>
      <c r="BP813" s="1072"/>
      <c r="BQ813" s="1072"/>
      <c r="BR813" s="1072"/>
      <c r="BS813" s="1111"/>
      <c r="BT813" s="1072"/>
      <c r="BU813" s="1072"/>
      <c r="BV813" s="1072"/>
      <c r="BW813" s="1072"/>
      <c r="BX813" s="1072"/>
      <c r="BY813" s="1072"/>
      <c r="BZ813" s="1072"/>
      <c r="CA813" s="1072"/>
      <c r="CB813" s="1072"/>
      <c r="CC813" s="1072"/>
      <c r="CD813" s="1072"/>
      <c r="CE813" s="1072"/>
      <c r="CF813" s="1072"/>
      <c r="CG813" s="1072"/>
      <c r="CH813" s="1072"/>
      <c r="CI813" s="1072"/>
      <c r="CJ813" s="1072"/>
      <c r="CK813" s="1072"/>
      <c r="CL813" s="1072"/>
      <c r="CM813" s="1111"/>
      <c r="CN813" s="1111"/>
      <c r="CO813" s="1112"/>
      <c r="CQ813" s="1927"/>
    </row>
    <row r="814" spans="1:95" s="620" customFormat="1">
      <c r="A814" s="1053"/>
      <c r="B814" s="1071"/>
      <c r="C814" s="1047"/>
      <c r="D814" s="1047"/>
      <c r="E814" s="1048"/>
      <c r="F814" s="1066"/>
      <c r="G814" s="1065"/>
      <c r="H814" s="1051"/>
      <c r="I814" s="1072"/>
      <c r="J814" s="1072"/>
      <c r="K814" s="1072"/>
      <c r="L814" s="1072"/>
      <c r="M814" s="1072"/>
      <c r="N814" s="1072"/>
      <c r="O814" s="1072"/>
      <c r="P814" s="1072"/>
      <c r="Q814" s="1072"/>
      <c r="R814" s="1072"/>
      <c r="S814" s="1072"/>
      <c r="T814" s="1072"/>
      <c r="U814" s="1072"/>
      <c r="V814" s="1072"/>
      <c r="W814" s="1072"/>
      <c r="X814" s="1072"/>
      <c r="Y814" s="1072"/>
      <c r="Z814" s="1072"/>
      <c r="AA814" s="1072"/>
      <c r="AB814" s="1111"/>
      <c r="AC814" s="1111"/>
      <c r="AD814" s="1111"/>
      <c r="AE814" s="1111"/>
      <c r="AF814" s="1072"/>
      <c r="AG814" s="1072"/>
      <c r="AH814" s="1072"/>
      <c r="AI814" s="1072"/>
      <c r="AJ814" s="1072"/>
      <c r="AK814" s="1072"/>
      <c r="AL814" s="1072"/>
      <c r="AM814" s="1072"/>
      <c r="AN814" s="1072"/>
      <c r="AO814" s="1072"/>
      <c r="AP814" s="1072"/>
      <c r="AQ814" s="1072"/>
      <c r="AR814" s="1072"/>
      <c r="AS814" s="1072"/>
      <c r="AT814" s="1072"/>
      <c r="AU814" s="1072"/>
      <c r="AV814" s="1072"/>
      <c r="AW814" s="1072"/>
      <c r="AX814" s="1072"/>
      <c r="AY814" s="1072"/>
      <c r="AZ814" s="1072"/>
      <c r="BA814" s="1072"/>
      <c r="BB814" s="1072"/>
      <c r="BC814" s="1072"/>
      <c r="BD814" s="1072"/>
      <c r="BE814" s="1072"/>
      <c r="BF814" s="1072"/>
      <c r="BG814" s="1072"/>
      <c r="BH814" s="1072"/>
      <c r="BI814" s="1072"/>
      <c r="BJ814" s="1072"/>
      <c r="BK814" s="1072"/>
      <c r="BL814" s="1072"/>
      <c r="BM814" s="1072"/>
      <c r="BN814" s="1072"/>
      <c r="BO814" s="1072"/>
      <c r="BP814" s="1072"/>
      <c r="BQ814" s="1072"/>
      <c r="BR814" s="1072"/>
      <c r="BS814" s="1111"/>
      <c r="BT814" s="1072"/>
      <c r="BU814" s="1072"/>
      <c r="BV814" s="1072"/>
      <c r="BW814" s="1072"/>
      <c r="BX814" s="1072"/>
      <c r="BY814" s="1072"/>
      <c r="BZ814" s="1072"/>
      <c r="CA814" s="1072"/>
      <c r="CB814" s="1072"/>
      <c r="CC814" s="1072"/>
      <c r="CD814" s="1072"/>
      <c r="CE814" s="1072"/>
      <c r="CF814" s="1072"/>
      <c r="CG814" s="1072"/>
      <c r="CH814" s="1072"/>
      <c r="CI814" s="1072"/>
      <c r="CJ814" s="1072"/>
      <c r="CK814" s="1072"/>
      <c r="CL814" s="1072"/>
      <c r="CM814" s="1111"/>
      <c r="CN814" s="1111"/>
      <c r="CO814" s="1112"/>
      <c r="CQ814" s="1927"/>
    </row>
    <row r="815" spans="1:95" s="620" customFormat="1">
      <c r="A815" s="1053"/>
      <c r="B815" s="1071"/>
      <c r="C815" s="1047"/>
      <c r="D815" s="1047"/>
      <c r="E815" s="1048"/>
      <c r="F815" s="1066"/>
      <c r="G815" s="1065"/>
      <c r="H815" s="1051"/>
      <c r="I815" s="1072"/>
      <c r="J815" s="1072"/>
      <c r="K815" s="1072"/>
      <c r="L815" s="1072"/>
      <c r="M815" s="1072"/>
      <c r="N815" s="1072"/>
      <c r="O815" s="1072"/>
      <c r="P815" s="1072"/>
      <c r="Q815" s="1072"/>
      <c r="R815" s="1072"/>
      <c r="S815" s="1072"/>
      <c r="T815" s="1072"/>
      <c r="U815" s="1072"/>
      <c r="V815" s="1072"/>
      <c r="W815" s="1072"/>
      <c r="X815" s="1072"/>
      <c r="Y815" s="1072"/>
      <c r="Z815" s="1072"/>
      <c r="AA815" s="1072"/>
      <c r="AB815" s="1111"/>
      <c r="AC815" s="1111"/>
      <c r="AD815" s="1111"/>
      <c r="AE815" s="1111"/>
      <c r="AF815" s="1072"/>
      <c r="AG815" s="1072"/>
      <c r="AH815" s="1072"/>
      <c r="AI815" s="1072"/>
      <c r="AJ815" s="1072"/>
      <c r="AK815" s="1072"/>
      <c r="AL815" s="1072"/>
      <c r="AM815" s="1072"/>
      <c r="AN815" s="1072"/>
      <c r="AO815" s="1072"/>
      <c r="AP815" s="1072"/>
      <c r="AQ815" s="1072"/>
      <c r="AR815" s="1072"/>
      <c r="AS815" s="1072"/>
      <c r="AT815" s="1072"/>
      <c r="AU815" s="1072"/>
      <c r="AV815" s="1072"/>
      <c r="AW815" s="1072"/>
      <c r="AX815" s="1072"/>
      <c r="AY815" s="1072"/>
      <c r="AZ815" s="1072"/>
      <c r="BA815" s="1072"/>
      <c r="BB815" s="1072"/>
      <c r="BC815" s="1072"/>
      <c r="BD815" s="1072"/>
      <c r="BE815" s="1072"/>
      <c r="BF815" s="1072"/>
      <c r="BG815" s="1072"/>
      <c r="BH815" s="1072"/>
      <c r="BI815" s="1072"/>
      <c r="BJ815" s="1072"/>
      <c r="BK815" s="1072"/>
      <c r="BL815" s="1072"/>
      <c r="BM815" s="1072"/>
      <c r="BN815" s="1072"/>
      <c r="BO815" s="1072"/>
      <c r="BP815" s="1072"/>
      <c r="BQ815" s="1072"/>
      <c r="BR815" s="1072"/>
      <c r="BS815" s="1111"/>
      <c r="BT815" s="1072"/>
      <c r="BU815" s="1072"/>
      <c r="BV815" s="1072"/>
      <c r="BW815" s="1072"/>
      <c r="BX815" s="1072"/>
      <c r="BY815" s="1072"/>
      <c r="BZ815" s="1072"/>
      <c r="CA815" s="1072"/>
      <c r="CB815" s="1072"/>
      <c r="CC815" s="1072"/>
      <c r="CD815" s="1072"/>
      <c r="CE815" s="1072"/>
      <c r="CF815" s="1072"/>
      <c r="CG815" s="1072"/>
      <c r="CH815" s="1072"/>
      <c r="CI815" s="1072"/>
      <c r="CJ815" s="1072"/>
      <c r="CK815" s="1072"/>
      <c r="CL815" s="1072"/>
      <c r="CM815" s="1111"/>
      <c r="CN815" s="1111"/>
      <c r="CO815" s="1112"/>
      <c r="CQ815" s="1927"/>
    </row>
    <row r="816" spans="1:95" s="620" customFormat="1">
      <c r="A816" s="1053"/>
      <c r="B816" s="1071"/>
      <c r="C816" s="1047"/>
      <c r="D816" s="1047"/>
      <c r="E816" s="1048"/>
      <c r="F816" s="1066"/>
      <c r="G816" s="1065"/>
      <c r="H816" s="1051"/>
      <c r="I816" s="1072"/>
      <c r="J816" s="1072"/>
      <c r="K816" s="1072"/>
      <c r="L816" s="1072"/>
      <c r="M816" s="1072"/>
      <c r="N816" s="1072"/>
      <c r="O816" s="1072"/>
      <c r="P816" s="1072"/>
      <c r="Q816" s="1072"/>
      <c r="R816" s="1072"/>
      <c r="S816" s="1072"/>
      <c r="T816" s="1072"/>
      <c r="U816" s="1072"/>
      <c r="V816" s="1072"/>
      <c r="W816" s="1072"/>
      <c r="X816" s="1072"/>
      <c r="Y816" s="1072"/>
      <c r="Z816" s="1072"/>
      <c r="AA816" s="1072"/>
      <c r="AB816" s="1111"/>
      <c r="AC816" s="1111"/>
      <c r="AD816" s="1111"/>
      <c r="AE816" s="1111"/>
      <c r="AF816" s="1072"/>
      <c r="AG816" s="1072"/>
      <c r="AH816" s="1072"/>
      <c r="AI816" s="1072"/>
      <c r="AJ816" s="1072"/>
      <c r="AK816" s="1072"/>
      <c r="AL816" s="1072"/>
      <c r="AM816" s="1072"/>
      <c r="AN816" s="1072"/>
      <c r="AO816" s="1072"/>
      <c r="AP816" s="1072"/>
      <c r="AQ816" s="1072"/>
      <c r="AR816" s="1072"/>
      <c r="AS816" s="1072"/>
      <c r="AT816" s="1072"/>
      <c r="AU816" s="1072"/>
      <c r="AV816" s="1072"/>
      <c r="AW816" s="1072"/>
      <c r="AX816" s="1072"/>
      <c r="AY816" s="1072"/>
      <c r="AZ816" s="1072"/>
      <c r="BA816" s="1072"/>
      <c r="BB816" s="1072"/>
      <c r="BC816" s="1072"/>
      <c r="BD816" s="1072"/>
      <c r="BE816" s="1072"/>
      <c r="BF816" s="1072"/>
      <c r="BG816" s="1072"/>
      <c r="BH816" s="1072"/>
      <c r="BI816" s="1072"/>
      <c r="BJ816" s="1072"/>
      <c r="BK816" s="1072"/>
      <c r="BL816" s="1072"/>
      <c r="BM816" s="1072"/>
      <c r="BN816" s="1072"/>
      <c r="BO816" s="1072"/>
      <c r="BP816" s="1072"/>
      <c r="BQ816" s="1072"/>
      <c r="BR816" s="1072"/>
      <c r="BS816" s="1111"/>
      <c r="BT816" s="1072"/>
      <c r="BU816" s="1072"/>
      <c r="BV816" s="1072"/>
      <c r="BW816" s="1072"/>
      <c r="BX816" s="1072"/>
      <c r="BY816" s="1072"/>
      <c r="BZ816" s="1072"/>
      <c r="CA816" s="1072"/>
      <c r="CB816" s="1072"/>
      <c r="CC816" s="1072"/>
      <c r="CD816" s="1072"/>
      <c r="CE816" s="1072"/>
      <c r="CF816" s="1072"/>
      <c r="CG816" s="1072"/>
      <c r="CH816" s="1072"/>
      <c r="CI816" s="1072"/>
      <c r="CJ816" s="1072"/>
      <c r="CK816" s="1072"/>
      <c r="CL816" s="1072"/>
      <c r="CM816" s="1111"/>
      <c r="CN816" s="1111"/>
      <c r="CO816" s="1112"/>
      <c r="CQ816" s="1927"/>
    </row>
    <row r="817" spans="1:95" s="620" customFormat="1">
      <c r="A817" s="1053"/>
      <c r="B817" s="1071"/>
      <c r="C817" s="1047"/>
      <c r="D817" s="1047"/>
      <c r="E817" s="1048"/>
      <c r="F817" s="1066"/>
      <c r="G817" s="1065"/>
      <c r="H817" s="1051"/>
      <c r="I817" s="1072"/>
      <c r="J817" s="1072"/>
      <c r="K817" s="1072"/>
      <c r="L817" s="1072"/>
      <c r="M817" s="1072"/>
      <c r="N817" s="1072"/>
      <c r="O817" s="1072"/>
      <c r="P817" s="1072"/>
      <c r="Q817" s="1072"/>
      <c r="R817" s="1072"/>
      <c r="S817" s="1072"/>
      <c r="T817" s="1072"/>
      <c r="U817" s="1072"/>
      <c r="V817" s="1072"/>
      <c r="W817" s="1072"/>
      <c r="X817" s="1072"/>
      <c r="Y817" s="1072"/>
      <c r="Z817" s="1072"/>
      <c r="AA817" s="1072"/>
      <c r="AB817" s="1111"/>
      <c r="AC817" s="1111"/>
      <c r="AD817" s="1111"/>
      <c r="AE817" s="1111"/>
      <c r="AF817" s="1072"/>
      <c r="AG817" s="1072"/>
      <c r="AH817" s="1072"/>
      <c r="AI817" s="1072"/>
      <c r="AJ817" s="1072"/>
      <c r="AK817" s="1072"/>
      <c r="AL817" s="1072"/>
      <c r="AM817" s="1072"/>
      <c r="AN817" s="1072"/>
      <c r="AO817" s="1072"/>
      <c r="AP817" s="1072"/>
      <c r="AQ817" s="1072"/>
      <c r="AR817" s="1072"/>
      <c r="AS817" s="1072"/>
      <c r="AT817" s="1072"/>
      <c r="AU817" s="1072"/>
      <c r="AV817" s="1072"/>
      <c r="AW817" s="1072"/>
      <c r="AX817" s="1072"/>
      <c r="AY817" s="1072"/>
      <c r="AZ817" s="1072"/>
      <c r="BA817" s="1072"/>
      <c r="BB817" s="1072"/>
      <c r="BC817" s="1072"/>
      <c r="BD817" s="1072"/>
      <c r="BE817" s="1072"/>
      <c r="BF817" s="1072"/>
      <c r="BG817" s="1072"/>
      <c r="BH817" s="1072"/>
      <c r="BI817" s="1072"/>
      <c r="BJ817" s="1072"/>
      <c r="BK817" s="1072"/>
      <c r="BL817" s="1072"/>
      <c r="BM817" s="1072"/>
      <c r="BN817" s="1072"/>
      <c r="BO817" s="1072"/>
      <c r="BP817" s="1072"/>
      <c r="BQ817" s="1072"/>
      <c r="BR817" s="1072"/>
      <c r="BS817" s="1111"/>
      <c r="BT817" s="1072"/>
      <c r="BU817" s="1072"/>
      <c r="BV817" s="1072"/>
      <c r="BW817" s="1072"/>
      <c r="BX817" s="1072"/>
      <c r="BY817" s="1072"/>
      <c r="BZ817" s="1072"/>
      <c r="CA817" s="1072"/>
      <c r="CB817" s="1072"/>
      <c r="CC817" s="1072"/>
      <c r="CD817" s="1072"/>
      <c r="CE817" s="1072"/>
      <c r="CF817" s="1072"/>
      <c r="CG817" s="1072"/>
      <c r="CH817" s="1072"/>
      <c r="CI817" s="1072"/>
      <c r="CJ817" s="1072"/>
      <c r="CK817" s="1072"/>
      <c r="CL817" s="1072"/>
      <c r="CM817" s="1111"/>
      <c r="CN817" s="1111"/>
      <c r="CO817" s="1112"/>
      <c r="CQ817" s="1927"/>
    </row>
    <row r="818" spans="1:95" s="620" customFormat="1">
      <c r="A818" s="1053"/>
      <c r="B818" s="1071"/>
      <c r="C818" s="1047"/>
      <c r="D818" s="1047"/>
      <c r="E818" s="1048"/>
      <c r="F818" s="1066"/>
      <c r="G818" s="1065"/>
      <c r="H818" s="1051"/>
      <c r="I818" s="1072"/>
      <c r="J818" s="1072"/>
      <c r="K818" s="1072"/>
      <c r="L818" s="1072"/>
      <c r="M818" s="1072"/>
      <c r="N818" s="1072"/>
      <c r="O818" s="1072"/>
      <c r="P818" s="1072"/>
      <c r="Q818" s="1072"/>
      <c r="R818" s="1072"/>
      <c r="S818" s="1072"/>
      <c r="T818" s="1072"/>
      <c r="U818" s="1072"/>
      <c r="V818" s="1072"/>
      <c r="W818" s="1072"/>
      <c r="X818" s="1072"/>
      <c r="Y818" s="1072"/>
      <c r="Z818" s="1072"/>
      <c r="AA818" s="1072"/>
      <c r="AB818" s="1111"/>
      <c r="AC818" s="1111"/>
      <c r="AD818" s="1111"/>
      <c r="AE818" s="1111"/>
      <c r="AF818" s="1072"/>
      <c r="AG818" s="1072"/>
      <c r="AH818" s="1072"/>
      <c r="AI818" s="1072"/>
      <c r="AJ818" s="1072"/>
      <c r="AK818" s="1072"/>
      <c r="AL818" s="1072"/>
      <c r="AM818" s="1072"/>
      <c r="AN818" s="1072"/>
      <c r="AO818" s="1072"/>
      <c r="AP818" s="1072"/>
      <c r="AQ818" s="1072"/>
      <c r="AR818" s="1072"/>
      <c r="AS818" s="1072"/>
      <c r="AT818" s="1072"/>
      <c r="AU818" s="1072"/>
      <c r="AV818" s="1072"/>
      <c r="AW818" s="1072"/>
      <c r="AX818" s="1072"/>
      <c r="AY818" s="1072"/>
      <c r="AZ818" s="1072"/>
      <c r="BA818" s="1072"/>
      <c r="BB818" s="1072"/>
      <c r="BC818" s="1072"/>
      <c r="BD818" s="1072"/>
      <c r="BE818" s="1072"/>
      <c r="BF818" s="1072"/>
      <c r="BG818" s="1072"/>
      <c r="BH818" s="1072"/>
      <c r="BI818" s="1072"/>
      <c r="BJ818" s="1072"/>
      <c r="BK818" s="1072"/>
      <c r="BL818" s="1072"/>
      <c r="BM818" s="1072"/>
      <c r="BN818" s="1072"/>
      <c r="BO818" s="1072"/>
      <c r="BP818" s="1072"/>
      <c r="BQ818" s="1072"/>
      <c r="BR818" s="1072"/>
      <c r="BS818" s="1111"/>
      <c r="BT818" s="1072"/>
      <c r="BU818" s="1072"/>
      <c r="BV818" s="1072"/>
      <c r="BW818" s="1072"/>
      <c r="BX818" s="1072"/>
      <c r="BY818" s="1072"/>
      <c r="BZ818" s="1072"/>
      <c r="CA818" s="1072"/>
      <c r="CB818" s="1072"/>
      <c r="CC818" s="1072"/>
      <c r="CD818" s="1072"/>
      <c r="CE818" s="1072"/>
      <c r="CF818" s="1072"/>
      <c r="CG818" s="1072"/>
      <c r="CH818" s="1072"/>
      <c r="CI818" s="1072"/>
      <c r="CJ818" s="1072"/>
      <c r="CK818" s="1072"/>
      <c r="CL818" s="1072"/>
      <c r="CM818" s="1111"/>
      <c r="CN818" s="1111"/>
      <c r="CO818" s="1112"/>
      <c r="CQ818" s="1927"/>
    </row>
    <row r="819" spans="1:95" s="620" customFormat="1">
      <c r="A819" s="1053"/>
      <c r="B819" s="1071"/>
      <c r="C819" s="1047"/>
      <c r="D819" s="1047"/>
      <c r="E819" s="1048"/>
      <c r="F819" s="1066"/>
      <c r="G819" s="1065"/>
      <c r="H819" s="1051"/>
      <c r="I819" s="1072"/>
      <c r="J819" s="1072"/>
      <c r="K819" s="1072"/>
      <c r="L819" s="1072"/>
      <c r="M819" s="1072"/>
      <c r="N819" s="1072"/>
      <c r="O819" s="1072"/>
      <c r="P819" s="1072"/>
      <c r="Q819" s="1072"/>
      <c r="R819" s="1072"/>
      <c r="S819" s="1072"/>
      <c r="T819" s="1072"/>
      <c r="U819" s="1072"/>
      <c r="V819" s="1072"/>
      <c r="W819" s="1072"/>
      <c r="X819" s="1072"/>
      <c r="Y819" s="1072"/>
      <c r="Z819" s="1072"/>
      <c r="AA819" s="1072"/>
      <c r="AB819" s="1111"/>
      <c r="AC819" s="1111"/>
      <c r="AD819" s="1111"/>
      <c r="AE819" s="1111"/>
      <c r="AF819" s="1072"/>
      <c r="AG819" s="1072"/>
      <c r="AH819" s="1072"/>
      <c r="AI819" s="1072"/>
      <c r="AJ819" s="1072"/>
      <c r="AK819" s="1072"/>
      <c r="AL819" s="1072"/>
      <c r="AM819" s="1072"/>
      <c r="AN819" s="1072"/>
      <c r="AO819" s="1072"/>
      <c r="AP819" s="1072"/>
      <c r="AQ819" s="1072"/>
      <c r="AR819" s="1072"/>
      <c r="AS819" s="1072"/>
      <c r="AT819" s="1072"/>
      <c r="AU819" s="1072"/>
      <c r="AV819" s="1072"/>
      <c r="AW819" s="1072"/>
      <c r="AX819" s="1072"/>
      <c r="AY819" s="1072"/>
      <c r="AZ819" s="1072"/>
      <c r="BA819" s="1072"/>
      <c r="BB819" s="1072"/>
      <c r="BC819" s="1072"/>
      <c r="BD819" s="1072"/>
      <c r="BE819" s="1072"/>
      <c r="BF819" s="1072"/>
      <c r="BG819" s="1072"/>
      <c r="BH819" s="1072"/>
      <c r="BI819" s="1072"/>
      <c r="BJ819" s="1072"/>
      <c r="BK819" s="1072"/>
      <c r="BL819" s="1072"/>
      <c r="BM819" s="1072"/>
      <c r="BN819" s="1072"/>
      <c r="BO819" s="1072"/>
      <c r="BP819" s="1072"/>
      <c r="BQ819" s="1072"/>
      <c r="BR819" s="1072"/>
      <c r="BS819" s="1111"/>
      <c r="BT819" s="1072"/>
      <c r="BU819" s="1072"/>
      <c r="BV819" s="1072"/>
      <c r="BW819" s="1072"/>
      <c r="BX819" s="1072"/>
      <c r="BY819" s="1072"/>
      <c r="BZ819" s="1072"/>
      <c r="CA819" s="1072"/>
      <c r="CB819" s="1072"/>
      <c r="CC819" s="1072"/>
      <c r="CD819" s="1072"/>
      <c r="CE819" s="1072"/>
      <c r="CF819" s="1072"/>
      <c r="CG819" s="1072"/>
      <c r="CH819" s="1072"/>
      <c r="CI819" s="1072"/>
      <c r="CJ819" s="1072"/>
      <c r="CK819" s="1072"/>
      <c r="CL819" s="1072"/>
      <c r="CM819" s="1111"/>
      <c r="CN819" s="1111"/>
      <c r="CO819" s="1112"/>
      <c r="CQ819" s="1927"/>
    </row>
    <row r="820" spans="1:95" s="620" customFormat="1">
      <c r="A820" s="1053"/>
      <c r="B820" s="1071"/>
      <c r="C820" s="1047"/>
      <c r="D820" s="1047"/>
      <c r="E820" s="1048"/>
      <c r="F820" s="1066"/>
      <c r="G820" s="1065"/>
      <c r="H820" s="1051"/>
      <c r="I820" s="1072"/>
      <c r="J820" s="1072"/>
      <c r="K820" s="1072"/>
      <c r="L820" s="1072"/>
      <c r="M820" s="1072"/>
      <c r="N820" s="1072"/>
      <c r="O820" s="1072"/>
      <c r="P820" s="1072"/>
      <c r="Q820" s="1072"/>
      <c r="R820" s="1072"/>
      <c r="S820" s="1072"/>
      <c r="T820" s="1072"/>
      <c r="U820" s="1072"/>
      <c r="V820" s="1072"/>
      <c r="W820" s="1072"/>
      <c r="X820" s="1072"/>
      <c r="Y820" s="1072"/>
      <c r="Z820" s="1072"/>
      <c r="AA820" s="1072"/>
      <c r="AB820" s="1111"/>
      <c r="AC820" s="1111"/>
      <c r="AD820" s="1111"/>
      <c r="AE820" s="1111"/>
      <c r="AF820" s="1072"/>
      <c r="AG820" s="1072"/>
      <c r="AH820" s="1072"/>
      <c r="AI820" s="1072"/>
      <c r="AJ820" s="1072"/>
      <c r="AK820" s="1072"/>
      <c r="AL820" s="1072"/>
      <c r="AM820" s="1072"/>
      <c r="AN820" s="1072"/>
      <c r="AO820" s="1072"/>
      <c r="AP820" s="1072"/>
      <c r="AQ820" s="1072"/>
      <c r="AR820" s="1072"/>
      <c r="AS820" s="1072"/>
      <c r="AT820" s="1072"/>
      <c r="AU820" s="1072"/>
      <c r="AV820" s="1072"/>
      <c r="AW820" s="1072"/>
      <c r="AX820" s="1072"/>
      <c r="AY820" s="1072"/>
      <c r="AZ820" s="1072"/>
      <c r="BA820" s="1072"/>
      <c r="BB820" s="1072"/>
      <c r="BC820" s="1072"/>
      <c r="BD820" s="1072"/>
      <c r="BE820" s="1072"/>
      <c r="BF820" s="1072"/>
      <c r="BG820" s="1072"/>
      <c r="BH820" s="1072"/>
      <c r="BI820" s="1072"/>
      <c r="BJ820" s="1072"/>
      <c r="BK820" s="1072"/>
      <c r="BL820" s="1072"/>
      <c r="BM820" s="1072"/>
      <c r="BN820" s="1072"/>
      <c r="BO820" s="1072"/>
      <c r="BP820" s="1072"/>
      <c r="BQ820" s="1072"/>
      <c r="BR820" s="1072"/>
      <c r="BS820" s="1111"/>
      <c r="BT820" s="1072"/>
      <c r="BU820" s="1072"/>
      <c r="BV820" s="1072"/>
      <c r="BW820" s="1072"/>
      <c r="BX820" s="1072"/>
      <c r="BY820" s="1072"/>
      <c r="BZ820" s="1072"/>
      <c r="CA820" s="1072"/>
      <c r="CB820" s="1072"/>
      <c r="CC820" s="1072"/>
      <c r="CD820" s="1072"/>
      <c r="CE820" s="1072"/>
      <c r="CF820" s="1072"/>
      <c r="CG820" s="1072"/>
      <c r="CH820" s="1072"/>
      <c r="CI820" s="1072"/>
      <c r="CJ820" s="1072"/>
      <c r="CK820" s="1072"/>
      <c r="CL820" s="1072"/>
      <c r="CM820" s="1111"/>
      <c r="CN820" s="1111"/>
      <c r="CO820" s="1112"/>
      <c r="CQ820" s="1927"/>
    </row>
    <row r="821" spans="1:95" s="620" customFormat="1">
      <c r="A821" s="1053"/>
      <c r="B821" s="1071"/>
      <c r="C821" s="1047"/>
      <c r="D821" s="1047"/>
      <c r="E821" s="1048"/>
      <c r="F821" s="1066"/>
      <c r="G821" s="1065"/>
      <c r="H821" s="1051"/>
      <c r="I821" s="1072"/>
      <c r="J821" s="1072"/>
      <c r="K821" s="1072"/>
      <c r="L821" s="1072"/>
      <c r="M821" s="1072"/>
      <c r="N821" s="1072"/>
      <c r="O821" s="1072"/>
      <c r="P821" s="1072"/>
      <c r="Q821" s="1072"/>
      <c r="R821" s="1072"/>
      <c r="S821" s="1072"/>
      <c r="T821" s="1072"/>
      <c r="U821" s="1072"/>
      <c r="V821" s="1072"/>
      <c r="W821" s="1072"/>
      <c r="X821" s="1072"/>
      <c r="Y821" s="1072"/>
      <c r="Z821" s="1072"/>
      <c r="AA821" s="1072"/>
      <c r="AB821" s="1111"/>
      <c r="AC821" s="1111"/>
      <c r="AD821" s="1111"/>
      <c r="AE821" s="1111"/>
      <c r="AF821" s="1072"/>
      <c r="AG821" s="1072"/>
      <c r="AH821" s="1072"/>
      <c r="AI821" s="1072"/>
      <c r="AJ821" s="1072"/>
      <c r="AK821" s="1072"/>
      <c r="AL821" s="1072"/>
      <c r="AM821" s="1072"/>
      <c r="AN821" s="1072"/>
      <c r="AO821" s="1072"/>
      <c r="AP821" s="1072"/>
      <c r="AQ821" s="1072"/>
      <c r="AR821" s="1072"/>
      <c r="AS821" s="1072"/>
      <c r="AT821" s="1072"/>
      <c r="AU821" s="1072"/>
      <c r="AV821" s="1072"/>
      <c r="AW821" s="1072"/>
      <c r="AX821" s="1072"/>
      <c r="AY821" s="1072"/>
      <c r="AZ821" s="1072"/>
      <c r="BA821" s="1072"/>
      <c r="BB821" s="1072"/>
      <c r="BC821" s="1072"/>
      <c r="BD821" s="1072"/>
      <c r="BE821" s="1072"/>
      <c r="BF821" s="1072"/>
      <c r="BG821" s="1072"/>
      <c r="BH821" s="1072"/>
      <c r="BI821" s="1072"/>
      <c r="BJ821" s="1072"/>
      <c r="BK821" s="1072"/>
      <c r="BL821" s="1072"/>
      <c r="BM821" s="1072"/>
      <c r="BN821" s="1072"/>
      <c r="BO821" s="1072"/>
      <c r="BP821" s="1072"/>
      <c r="BQ821" s="1072"/>
      <c r="BR821" s="1072"/>
      <c r="BS821" s="1111"/>
      <c r="BT821" s="1072"/>
      <c r="BU821" s="1072"/>
      <c r="BV821" s="1072"/>
      <c r="BW821" s="1072"/>
      <c r="BX821" s="1072"/>
      <c r="BY821" s="1072"/>
      <c r="BZ821" s="1072"/>
      <c r="CA821" s="1072"/>
      <c r="CB821" s="1072"/>
      <c r="CC821" s="1072"/>
      <c r="CD821" s="1072"/>
      <c r="CE821" s="1072"/>
      <c r="CF821" s="1072"/>
      <c r="CG821" s="1072"/>
      <c r="CH821" s="1072"/>
      <c r="CI821" s="1072"/>
      <c r="CJ821" s="1072"/>
      <c r="CK821" s="1072"/>
      <c r="CL821" s="1072"/>
      <c r="CM821" s="1111"/>
      <c r="CN821" s="1111"/>
      <c r="CO821" s="1112"/>
      <c r="CQ821" s="1927"/>
    </row>
    <row r="822" spans="1:95" s="620" customFormat="1">
      <c r="A822" s="1053"/>
      <c r="B822" s="1071"/>
      <c r="C822" s="1047"/>
      <c r="D822" s="1047"/>
      <c r="E822" s="1048"/>
      <c r="F822" s="1066"/>
      <c r="G822" s="1065"/>
      <c r="H822" s="1051"/>
      <c r="I822" s="1072"/>
      <c r="J822" s="1072"/>
      <c r="K822" s="1072"/>
      <c r="L822" s="1072"/>
      <c r="M822" s="1072"/>
      <c r="N822" s="1072"/>
      <c r="O822" s="1072"/>
      <c r="P822" s="1072"/>
      <c r="Q822" s="1072"/>
      <c r="R822" s="1072"/>
      <c r="S822" s="1072"/>
      <c r="T822" s="1072"/>
      <c r="U822" s="1072"/>
      <c r="V822" s="1072"/>
      <c r="W822" s="1072"/>
      <c r="X822" s="1072"/>
      <c r="Y822" s="1072"/>
      <c r="Z822" s="1072"/>
      <c r="AA822" s="1072"/>
      <c r="AB822" s="1111"/>
      <c r="AC822" s="1111"/>
      <c r="AD822" s="1111"/>
      <c r="AE822" s="1111"/>
      <c r="AF822" s="1072"/>
      <c r="AG822" s="1072"/>
      <c r="AH822" s="1072"/>
      <c r="AI822" s="1072"/>
      <c r="AJ822" s="1072"/>
      <c r="AK822" s="1072"/>
      <c r="AL822" s="1072"/>
      <c r="AM822" s="1072"/>
      <c r="AN822" s="1072"/>
      <c r="AO822" s="1072"/>
      <c r="AP822" s="1072"/>
      <c r="AQ822" s="1072"/>
      <c r="AR822" s="1072"/>
      <c r="AS822" s="1072"/>
      <c r="AT822" s="1072"/>
      <c r="AU822" s="1072"/>
      <c r="AV822" s="1072"/>
      <c r="AW822" s="1072"/>
      <c r="AX822" s="1072"/>
      <c r="AY822" s="1072"/>
      <c r="AZ822" s="1072"/>
      <c r="BA822" s="1072"/>
      <c r="BB822" s="1072"/>
      <c r="BC822" s="1072"/>
      <c r="BD822" s="1072"/>
      <c r="BE822" s="1072"/>
      <c r="BF822" s="1072"/>
      <c r="BG822" s="1072"/>
      <c r="BH822" s="1072"/>
      <c r="BI822" s="1072"/>
      <c r="BJ822" s="1072"/>
      <c r="BK822" s="1072"/>
      <c r="BL822" s="1072"/>
      <c r="BM822" s="1072"/>
      <c r="BN822" s="1072"/>
      <c r="BO822" s="1072"/>
      <c r="BP822" s="1072"/>
      <c r="BQ822" s="1072"/>
      <c r="BR822" s="1072"/>
      <c r="BS822" s="1111"/>
      <c r="BT822" s="1072"/>
      <c r="BU822" s="1072"/>
      <c r="BV822" s="1072"/>
      <c r="BW822" s="1072"/>
      <c r="BX822" s="1072"/>
      <c r="BY822" s="1072"/>
      <c r="BZ822" s="1072"/>
      <c r="CA822" s="1072"/>
      <c r="CB822" s="1072"/>
      <c r="CC822" s="1072"/>
      <c r="CD822" s="1072"/>
      <c r="CE822" s="1072"/>
      <c r="CF822" s="1072"/>
      <c r="CG822" s="1072"/>
      <c r="CH822" s="1072"/>
      <c r="CI822" s="1072"/>
      <c r="CJ822" s="1072"/>
      <c r="CK822" s="1072"/>
      <c r="CL822" s="1072"/>
      <c r="CM822" s="1111"/>
      <c r="CN822" s="1111"/>
      <c r="CO822" s="1112"/>
      <c r="CQ822" s="1927"/>
    </row>
    <row r="823" spans="1:95" s="620" customFormat="1">
      <c r="A823" s="1053"/>
      <c r="B823" s="1071"/>
      <c r="C823" s="1047"/>
      <c r="D823" s="1047"/>
      <c r="E823" s="1048"/>
      <c r="F823" s="1066"/>
      <c r="G823" s="1065"/>
      <c r="H823" s="1051"/>
      <c r="I823" s="1072"/>
      <c r="J823" s="1072"/>
      <c r="K823" s="1072"/>
      <c r="L823" s="1072"/>
      <c r="M823" s="1072"/>
      <c r="N823" s="1072"/>
      <c r="O823" s="1072"/>
      <c r="P823" s="1072"/>
      <c r="Q823" s="1072"/>
      <c r="R823" s="1072"/>
      <c r="S823" s="1072"/>
      <c r="T823" s="1072"/>
      <c r="U823" s="1072"/>
      <c r="V823" s="1072"/>
      <c r="W823" s="1072"/>
      <c r="X823" s="1072"/>
      <c r="Y823" s="1072"/>
      <c r="Z823" s="1072"/>
      <c r="AA823" s="1072"/>
      <c r="AB823" s="1111"/>
      <c r="AC823" s="1111"/>
      <c r="AD823" s="1111"/>
      <c r="AE823" s="1111"/>
      <c r="AF823" s="1072"/>
      <c r="AG823" s="1072"/>
      <c r="AH823" s="1072"/>
      <c r="AI823" s="1072"/>
      <c r="AJ823" s="1072"/>
      <c r="AK823" s="1072"/>
      <c r="AL823" s="1072"/>
      <c r="AM823" s="1072"/>
      <c r="AN823" s="1072"/>
      <c r="AO823" s="1072"/>
      <c r="AP823" s="1072"/>
      <c r="AQ823" s="1072"/>
      <c r="AR823" s="1072"/>
      <c r="AS823" s="1072"/>
      <c r="AT823" s="1072"/>
      <c r="AU823" s="1072"/>
      <c r="AV823" s="1072"/>
      <c r="AW823" s="1072"/>
      <c r="AX823" s="1072"/>
      <c r="AY823" s="1072"/>
      <c r="AZ823" s="1072"/>
      <c r="BA823" s="1072"/>
      <c r="BB823" s="1072"/>
      <c r="BC823" s="1072"/>
      <c r="BD823" s="1072"/>
      <c r="BE823" s="1072"/>
      <c r="BF823" s="1072"/>
      <c r="BG823" s="1072"/>
      <c r="BH823" s="1072"/>
      <c r="BI823" s="1072"/>
      <c r="BJ823" s="1072"/>
      <c r="BK823" s="1072"/>
      <c r="BL823" s="1072"/>
      <c r="BM823" s="1072"/>
      <c r="BN823" s="1072"/>
      <c r="BO823" s="1072"/>
      <c r="BP823" s="1072"/>
      <c r="BQ823" s="1072"/>
      <c r="BR823" s="1072"/>
      <c r="BS823" s="1111"/>
      <c r="BT823" s="1072"/>
      <c r="BU823" s="1072"/>
      <c r="BV823" s="1072"/>
      <c r="BW823" s="1072"/>
      <c r="BX823" s="1072"/>
      <c r="BY823" s="1072"/>
      <c r="BZ823" s="1072"/>
      <c r="CA823" s="1072"/>
      <c r="CB823" s="1072"/>
      <c r="CC823" s="1072"/>
      <c r="CD823" s="1072"/>
      <c r="CE823" s="1072"/>
      <c r="CF823" s="1072"/>
      <c r="CG823" s="1072"/>
      <c r="CH823" s="1072"/>
      <c r="CI823" s="1072"/>
      <c r="CJ823" s="1072"/>
      <c r="CK823" s="1072"/>
      <c r="CL823" s="1072"/>
      <c r="CM823" s="1111"/>
      <c r="CN823" s="1111"/>
      <c r="CO823" s="1112"/>
      <c r="CQ823" s="1927"/>
    </row>
    <row r="824" spans="1:95" s="620" customFormat="1">
      <c r="A824" s="1053"/>
      <c r="B824" s="1071"/>
      <c r="C824" s="1047"/>
      <c r="D824" s="1047"/>
      <c r="E824" s="1048"/>
      <c r="F824" s="1066"/>
      <c r="G824" s="1065"/>
      <c r="H824" s="1051"/>
      <c r="I824" s="1072"/>
      <c r="J824" s="1072"/>
      <c r="K824" s="1072"/>
      <c r="L824" s="1072"/>
      <c r="M824" s="1072"/>
      <c r="N824" s="1072"/>
      <c r="O824" s="1072"/>
      <c r="P824" s="1072"/>
      <c r="Q824" s="1072"/>
      <c r="R824" s="1072"/>
      <c r="S824" s="1072"/>
      <c r="T824" s="1072"/>
      <c r="U824" s="1072"/>
      <c r="V824" s="1072"/>
      <c r="W824" s="1072"/>
      <c r="X824" s="1072"/>
      <c r="Y824" s="1072"/>
      <c r="Z824" s="1072"/>
      <c r="AA824" s="1072"/>
      <c r="AB824" s="1111"/>
      <c r="AC824" s="1111"/>
      <c r="AD824" s="1111"/>
      <c r="AE824" s="1111"/>
      <c r="AF824" s="1072"/>
      <c r="AG824" s="1072"/>
      <c r="AH824" s="1072"/>
      <c r="AI824" s="1072"/>
      <c r="AJ824" s="1072"/>
      <c r="AK824" s="1072"/>
      <c r="AL824" s="1072"/>
      <c r="AM824" s="1072"/>
      <c r="AN824" s="1072"/>
      <c r="AO824" s="1072"/>
      <c r="AP824" s="1072"/>
      <c r="AQ824" s="1072"/>
      <c r="AR824" s="1072"/>
      <c r="AS824" s="1072"/>
      <c r="AT824" s="1072"/>
      <c r="AU824" s="1072"/>
      <c r="AV824" s="1072"/>
      <c r="AW824" s="1072"/>
      <c r="AX824" s="1072"/>
      <c r="AY824" s="1072"/>
      <c r="AZ824" s="1072"/>
      <c r="BA824" s="1072"/>
      <c r="BB824" s="1072"/>
      <c r="BC824" s="1072"/>
      <c r="BD824" s="1072"/>
      <c r="BE824" s="1072"/>
      <c r="BF824" s="1072"/>
      <c r="BG824" s="1072"/>
      <c r="BH824" s="1072"/>
      <c r="BI824" s="1072"/>
      <c r="BJ824" s="1072"/>
      <c r="BK824" s="1072"/>
      <c r="BL824" s="1072"/>
      <c r="BM824" s="1072"/>
      <c r="BN824" s="1072"/>
      <c r="BO824" s="1072"/>
      <c r="BP824" s="1072"/>
      <c r="BQ824" s="1072"/>
      <c r="BR824" s="1072"/>
      <c r="BS824" s="1111"/>
      <c r="BT824" s="1072"/>
      <c r="BU824" s="1072"/>
      <c r="BV824" s="1072"/>
      <c r="BW824" s="1072"/>
      <c r="BX824" s="1072"/>
      <c r="BY824" s="1072"/>
      <c r="BZ824" s="1072"/>
      <c r="CA824" s="1072"/>
      <c r="CB824" s="1072"/>
      <c r="CC824" s="1072"/>
      <c r="CD824" s="1072"/>
      <c r="CE824" s="1072"/>
      <c r="CF824" s="1072"/>
      <c r="CG824" s="1072"/>
      <c r="CH824" s="1072"/>
      <c r="CI824" s="1072"/>
      <c r="CJ824" s="1072"/>
      <c r="CK824" s="1072"/>
      <c r="CL824" s="1072"/>
      <c r="CM824" s="1111"/>
      <c r="CN824" s="1111"/>
      <c r="CO824" s="1112"/>
      <c r="CQ824" s="1927"/>
    </row>
    <row r="825" spans="1:95" s="620" customFormat="1">
      <c r="A825" s="1053"/>
      <c r="B825" s="1071"/>
      <c r="C825" s="1047"/>
      <c r="D825" s="1047"/>
      <c r="E825" s="1048"/>
      <c r="F825" s="1066"/>
      <c r="G825" s="1065"/>
      <c r="H825" s="1051"/>
      <c r="I825" s="1072"/>
      <c r="J825" s="1072"/>
      <c r="K825" s="1072"/>
      <c r="L825" s="1072"/>
      <c r="M825" s="1072"/>
      <c r="N825" s="1072"/>
      <c r="O825" s="1072"/>
      <c r="P825" s="1072"/>
      <c r="Q825" s="1072"/>
      <c r="R825" s="1072"/>
      <c r="S825" s="1072"/>
      <c r="T825" s="1072"/>
      <c r="U825" s="1072"/>
      <c r="V825" s="1072"/>
      <c r="W825" s="1072"/>
      <c r="X825" s="1072"/>
      <c r="Y825" s="1072"/>
      <c r="Z825" s="1072"/>
      <c r="AA825" s="1072"/>
      <c r="AB825" s="1111"/>
      <c r="AC825" s="1111"/>
      <c r="AD825" s="1111"/>
      <c r="AE825" s="1111"/>
      <c r="AF825" s="1072"/>
      <c r="AG825" s="1072"/>
      <c r="AH825" s="1072"/>
      <c r="AI825" s="1072"/>
      <c r="AJ825" s="1072"/>
      <c r="AK825" s="1072"/>
      <c r="AL825" s="1072"/>
      <c r="AM825" s="1072"/>
      <c r="AN825" s="1072"/>
      <c r="AO825" s="1072"/>
      <c r="AP825" s="1072"/>
      <c r="AQ825" s="1072"/>
      <c r="AR825" s="1072"/>
      <c r="AS825" s="1072"/>
      <c r="AT825" s="1072"/>
      <c r="AU825" s="1072"/>
      <c r="AV825" s="1072"/>
      <c r="AW825" s="1072"/>
      <c r="AX825" s="1072"/>
      <c r="AY825" s="1072"/>
      <c r="AZ825" s="1072"/>
      <c r="BA825" s="1072"/>
      <c r="BB825" s="1072"/>
      <c r="BC825" s="1072"/>
      <c r="BD825" s="1072"/>
      <c r="BE825" s="1072"/>
      <c r="BF825" s="1072"/>
      <c r="BG825" s="1072"/>
      <c r="BH825" s="1072"/>
      <c r="BI825" s="1072"/>
      <c r="BJ825" s="1072"/>
      <c r="BK825" s="1072"/>
      <c r="BL825" s="1072"/>
      <c r="BM825" s="1072"/>
      <c r="BN825" s="1072"/>
      <c r="BO825" s="1072"/>
      <c r="BP825" s="1072"/>
      <c r="BQ825" s="1072"/>
      <c r="BR825" s="1072"/>
      <c r="BS825" s="1111"/>
      <c r="BT825" s="1072"/>
      <c r="BU825" s="1072"/>
      <c r="BV825" s="1072"/>
      <c r="BW825" s="1072"/>
      <c r="BX825" s="1072"/>
      <c r="BY825" s="1072"/>
      <c r="BZ825" s="1072"/>
      <c r="CA825" s="1072"/>
      <c r="CB825" s="1072"/>
      <c r="CC825" s="1072"/>
      <c r="CD825" s="1072"/>
      <c r="CE825" s="1072"/>
      <c r="CF825" s="1072"/>
      <c r="CG825" s="1072"/>
      <c r="CH825" s="1072"/>
      <c r="CI825" s="1072"/>
      <c r="CJ825" s="1072"/>
      <c r="CK825" s="1072"/>
      <c r="CL825" s="1072"/>
      <c r="CM825" s="1111"/>
      <c r="CN825" s="1111"/>
      <c r="CO825" s="1112"/>
      <c r="CQ825" s="1927"/>
    </row>
    <row r="826" spans="1:95" s="620" customFormat="1">
      <c r="A826" s="1053"/>
      <c r="B826" s="1071"/>
      <c r="C826" s="1047"/>
      <c r="D826" s="1047"/>
      <c r="E826" s="1048"/>
      <c r="F826" s="1066"/>
      <c r="G826" s="1065"/>
      <c r="H826" s="1051"/>
      <c r="I826" s="1072"/>
      <c r="J826" s="1072"/>
      <c r="K826" s="1072"/>
      <c r="L826" s="1072"/>
      <c r="M826" s="1072"/>
      <c r="N826" s="1072"/>
      <c r="O826" s="1072"/>
      <c r="P826" s="1072"/>
      <c r="Q826" s="1072"/>
      <c r="R826" s="1072"/>
      <c r="S826" s="1072"/>
      <c r="T826" s="1072"/>
      <c r="U826" s="1072"/>
      <c r="V826" s="1072"/>
      <c r="W826" s="1072"/>
      <c r="X826" s="1072"/>
      <c r="Y826" s="1072"/>
      <c r="Z826" s="1072"/>
      <c r="AA826" s="1072"/>
      <c r="AB826" s="1111"/>
      <c r="AC826" s="1111"/>
      <c r="AD826" s="1111"/>
      <c r="AE826" s="1111"/>
      <c r="AF826" s="1072"/>
      <c r="AG826" s="1072"/>
      <c r="AH826" s="1072"/>
      <c r="AI826" s="1072"/>
      <c r="AJ826" s="1072"/>
      <c r="AK826" s="1072"/>
      <c r="AL826" s="1072"/>
      <c r="AM826" s="1072"/>
      <c r="AN826" s="1072"/>
      <c r="AO826" s="1072"/>
      <c r="AP826" s="1072"/>
      <c r="AQ826" s="1072"/>
      <c r="AR826" s="1072"/>
      <c r="AS826" s="1072"/>
      <c r="AT826" s="1072"/>
      <c r="AU826" s="1072"/>
      <c r="AV826" s="1072"/>
      <c r="AW826" s="1072"/>
      <c r="AX826" s="1072"/>
      <c r="AY826" s="1072"/>
      <c r="AZ826" s="1072"/>
      <c r="BA826" s="1072"/>
      <c r="BB826" s="1072"/>
      <c r="BC826" s="1072"/>
      <c r="BD826" s="1072"/>
      <c r="BE826" s="1072"/>
      <c r="BF826" s="1072"/>
      <c r="BG826" s="1072"/>
      <c r="BH826" s="1072"/>
      <c r="BI826" s="1072"/>
      <c r="BJ826" s="1072"/>
      <c r="BK826" s="1072"/>
      <c r="BL826" s="1072"/>
      <c r="BM826" s="1072"/>
      <c r="BN826" s="1072"/>
      <c r="BO826" s="1072"/>
      <c r="BP826" s="1072"/>
      <c r="BQ826" s="1072"/>
      <c r="BR826" s="1072"/>
      <c r="BS826" s="1111"/>
      <c r="BT826" s="1072"/>
      <c r="BU826" s="1072"/>
      <c r="BV826" s="1072"/>
      <c r="BW826" s="1072"/>
      <c r="BX826" s="1072"/>
      <c r="BY826" s="1072"/>
      <c r="BZ826" s="1072"/>
      <c r="CA826" s="1072"/>
      <c r="CB826" s="1072"/>
      <c r="CC826" s="1072"/>
      <c r="CD826" s="1072"/>
      <c r="CE826" s="1072"/>
      <c r="CF826" s="1072"/>
      <c r="CG826" s="1072"/>
      <c r="CH826" s="1072"/>
      <c r="CI826" s="1072"/>
      <c r="CJ826" s="1072"/>
      <c r="CK826" s="1072"/>
      <c r="CL826" s="1072"/>
      <c r="CM826" s="1111"/>
      <c r="CN826" s="1111"/>
      <c r="CO826" s="1112"/>
      <c r="CQ826" s="1927"/>
    </row>
    <row r="827" spans="1:95" s="620" customFormat="1">
      <c r="A827" s="1053"/>
      <c r="B827" s="1071"/>
      <c r="C827" s="1047"/>
      <c r="D827" s="1047"/>
      <c r="E827" s="1048"/>
      <c r="F827" s="1066"/>
      <c r="G827" s="1065"/>
      <c r="H827" s="1051"/>
      <c r="I827" s="1072"/>
      <c r="J827" s="1072"/>
      <c r="K827" s="1072"/>
      <c r="L827" s="1072"/>
      <c r="M827" s="1072"/>
      <c r="N827" s="1072"/>
      <c r="O827" s="1072"/>
      <c r="P827" s="1072"/>
      <c r="Q827" s="1072"/>
      <c r="R827" s="1072"/>
      <c r="S827" s="1072"/>
      <c r="T827" s="1072"/>
      <c r="U827" s="1072"/>
      <c r="V827" s="1072"/>
      <c r="W827" s="1072"/>
      <c r="X827" s="1072"/>
      <c r="Y827" s="1072"/>
      <c r="Z827" s="1072"/>
      <c r="AA827" s="1072"/>
      <c r="AB827" s="1111"/>
      <c r="AC827" s="1111"/>
      <c r="AD827" s="1111"/>
      <c r="AE827" s="1111"/>
      <c r="AF827" s="1072"/>
      <c r="AG827" s="1072"/>
      <c r="AH827" s="1072"/>
      <c r="AI827" s="1072"/>
      <c r="AJ827" s="1072"/>
      <c r="AK827" s="1072"/>
      <c r="AL827" s="1072"/>
      <c r="AM827" s="1072"/>
      <c r="AN827" s="1072"/>
      <c r="AO827" s="1072"/>
      <c r="AP827" s="1072"/>
      <c r="AQ827" s="1072"/>
      <c r="AR827" s="1072"/>
      <c r="AS827" s="1072"/>
      <c r="AT827" s="1072"/>
      <c r="AU827" s="1072"/>
      <c r="AV827" s="1072"/>
      <c r="AW827" s="1072"/>
      <c r="AX827" s="1072"/>
      <c r="AY827" s="1072"/>
      <c r="AZ827" s="1072"/>
      <c r="BA827" s="1072"/>
      <c r="BB827" s="1072"/>
      <c r="BC827" s="1072"/>
      <c r="BD827" s="1072"/>
      <c r="BE827" s="1072"/>
      <c r="BF827" s="1072"/>
      <c r="BG827" s="1072"/>
      <c r="BH827" s="1072"/>
      <c r="BI827" s="1072"/>
      <c r="BJ827" s="1072"/>
      <c r="BK827" s="1072"/>
      <c r="BL827" s="1072"/>
      <c r="BM827" s="1072"/>
      <c r="BN827" s="1072"/>
      <c r="BO827" s="1072"/>
      <c r="BP827" s="1072"/>
      <c r="BQ827" s="1072"/>
      <c r="BR827" s="1072"/>
      <c r="BS827" s="1111"/>
      <c r="BT827" s="1072"/>
      <c r="BU827" s="1072"/>
      <c r="BV827" s="1072"/>
      <c r="BW827" s="1072"/>
      <c r="BX827" s="1072"/>
      <c r="BY827" s="1072"/>
      <c r="BZ827" s="1072"/>
      <c r="CA827" s="1072"/>
      <c r="CB827" s="1072"/>
      <c r="CC827" s="1072"/>
      <c r="CD827" s="1072"/>
      <c r="CE827" s="1072"/>
      <c r="CF827" s="1072"/>
      <c r="CG827" s="1072"/>
      <c r="CH827" s="1072"/>
      <c r="CI827" s="1072"/>
      <c r="CJ827" s="1072"/>
      <c r="CK827" s="1072"/>
      <c r="CL827" s="1072"/>
      <c r="CM827" s="1111"/>
      <c r="CN827" s="1111"/>
      <c r="CO827" s="1112"/>
      <c r="CQ827" s="1927"/>
    </row>
    <row r="828" spans="1:95" s="620" customFormat="1">
      <c r="A828" s="1053"/>
      <c r="B828" s="1071"/>
      <c r="C828" s="1047"/>
      <c r="D828" s="1047"/>
      <c r="E828" s="1048"/>
      <c r="F828" s="1066"/>
      <c r="G828" s="1065"/>
      <c r="H828" s="1051"/>
      <c r="I828" s="1072"/>
      <c r="J828" s="1072"/>
      <c r="K828" s="1072"/>
      <c r="L828" s="1072"/>
      <c r="M828" s="1072"/>
      <c r="N828" s="1072"/>
      <c r="O828" s="1072"/>
      <c r="P828" s="1072"/>
      <c r="Q828" s="1072"/>
      <c r="R828" s="1072"/>
      <c r="S828" s="1072"/>
      <c r="T828" s="1072"/>
      <c r="U828" s="1072"/>
      <c r="V828" s="1072"/>
      <c r="W828" s="1072"/>
      <c r="X828" s="1072"/>
      <c r="Y828" s="1072"/>
      <c r="Z828" s="1072"/>
      <c r="AA828" s="1072"/>
      <c r="AB828" s="1111"/>
      <c r="AC828" s="1111"/>
      <c r="AD828" s="1111"/>
      <c r="AE828" s="1111"/>
      <c r="AF828" s="1072"/>
      <c r="AG828" s="1072"/>
      <c r="AH828" s="1072"/>
      <c r="AI828" s="1072"/>
      <c r="AJ828" s="1072"/>
      <c r="AK828" s="1072"/>
      <c r="AL828" s="1072"/>
      <c r="AM828" s="1072"/>
      <c r="AN828" s="1072"/>
      <c r="AO828" s="1072"/>
      <c r="AP828" s="1072"/>
      <c r="AQ828" s="1072"/>
      <c r="AR828" s="1072"/>
      <c r="AS828" s="1072"/>
      <c r="AT828" s="1072"/>
      <c r="AU828" s="1072"/>
      <c r="AV828" s="1072"/>
      <c r="AW828" s="1072"/>
      <c r="AX828" s="1072"/>
      <c r="AY828" s="1072"/>
      <c r="AZ828" s="1072"/>
      <c r="BA828" s="1072"/>
      <c r="BB828" s="1072"/>
      <c r="BC828" s="1072"/>
      <c r="BD828" s="1072"/>
      <c r="BE828" s="1072"/>
      <c r="BF828" s="1072"/>
      <c r="BG828" s="1072"/>
      <c r="BH828" s="1072"/>
      <c r="BI828" s="1072"/>
      <c r="BJ828" s="1072"/>
      <c r="BK828" s="1072"/>
      <c r="BL828" s="1072"/>
      <c r="BM828" s="1072"/>
      <c r="BN828" s="1072"/>
      <c r="BO828" s="1072"/>
      <c r="BP828" s="1072"/>
      <c r="BQ828" s="1072"/>
      <c r="BR828" s="1072"/>
      <c r="BS828" s="1111"/>
      <c r="BT828" s="1072"/>
      <c r="BU828" s="1072"/>
      <c r="BV828" s="1072"/>
      <c r="BW828" s="1072"/>
      <c r="BX828" s="1072"/>
      <c r="BY828" s="1072"/>
      <c r="BZ828" s="1072"/>
      <c r="CA828" s="1072"/>
      <c r="CB828" s="1072"/>
      <c r="CC828" s="1072"/>
      <c r="CD828" s="1072"/>
      <c r="CE828" s="1072"/>
      <c r="CF828" s="1072"/>
      <c r="CG828" s="1072"/>
      <c r="CH828" s="1072"/>
      <c r="CI828" s="1072"/>
      <c r="CJ828" s="1072"/>
      <c r="CK828" s="1072"/>
      <c r="CL828" s="1072"/>
      <c r="CM828" s="1111"/>
      <c r="CN828" s="1111"/>
      <c r="CO828" s="1112"/>
      <c r="CQ828" s="1927"/>
    </row>
    <row r="829" spans="1:95" s="620" customFormat="1">
      <c r="A829" s="1053"/>
      <c r="B829" s="1071"/>
      <c r="C829" s="1047"/>
      <c r="D829" s="1047"/>
      <c r="E829" s="1048"/>
      <c r="F829" s="1066"/>
      <c r="G829" s="1065"/>
      <c r="H829" s="1051"/>
      <c r="I829" s="1072"/>
      <c r="J829" s="1072"/>
      <c r="K829" s="1072"/>
      <c r="L829" s="1072"/>
      <c r="M829" s="1072"/>
      <c r="N829" s="1072"/>
      <c r="O829" s="1072"/>
      <c r="P829" s="1072"/>
      <c r="Q829" s="1072"/>
      <c r="R829" s="1072"/>
      <c r="S829" s="1072"/>
      <c r="T829" s="1072"/>
      <c r="U829" s="1072"/>
      <c r="V829" s="1072"/>
      <c r="W829" s="1072"/>
      <c r="X829" s="1072"/>
      <c r="Y829" s="1072"/>
      <c r="Z829" s="1072"/>
      <c r="AA829" s="1072"/>
      <c r="AB829" s="1111"/>
      <c r="AC829" s="1111"/>
      <c r="AD829" s="1111"/>
      <c r="AE829" s="1111"/>
      <c r="AF829" s="1072"/>
      <c r="AG829" s="1072"/>
      <c r="AH829" s="1072"/>
      <c r="AI829" s="1072"/>
      <c r="AJ829" s="1072"/>
      <c r="AK829" s="1072"/>
      <c r="AL829" s="1072"/>
      <c r="AM829" s="1072"/>
      <c r="AN829" s="1072"/>
      <c r="AO829" s="1072"/>
      <c r="AP829" s="1072"/>
      <c r="AQ829" s="1072"/>
      <c r="AR829" s="1072"/>
      <c r="AS829" s="1072"/>
      <c r="AT829" s="1072"/>
      <c r="AU829" s="1072"/>
      <c r="AV829" s="1072"/>
      <c r="AW829" s="1072"/>
      <c r="AX829" s="1072"/>
      <c r="AY829" s="1072"/>
      <c r="AZ829" s="1072"/>
      <c r="BA829" s="1072"/>
      <c r="BB829" s="1072"/>
      <c r="BC829" s="1072"/>
      <c r="BD829" s="1072"/>
      <c r="BE829" s="1072"/>
      <c r="BF829" s="1072"/>
      <c r="BG829" s="1072"/>
      <c r="BH829" s="1072"/>
      <c r="BI829" s="1072"/>
      <c r="BJ829" s="1072"/>
      <c r="BK829" s="1072"/>
      <c r="BL829" s="1072"/>
      <c r="BM829" s="1072"/>
      <c r="BN829" s="1072"/>
      <c r="BO829" s="1072"/>
      <c r="BP829" s="1072"/>
      <c r="BQ829" s="1072"/>
      <c r="BR829" s="1072"/>
      <c r="BS829" s="1111"/>
      <c r="BT829" s="1072"/>
      <c r="BU829" s="1072"/>
      <c r="BV829" s="1072"/>
      <c r="BW829" s="1072"/>
      <c r="BX829" s="1072"/>
      <c r="BY829" s="1072"/>
      <c r="BZ829" s="1072"/>
      <c r="CA829" s="1072"/>
      <c r="CB829" s="1072"/>
      <c r="CC829" s="1072"/>
      <c r="CD829" s="1072"/>
      <c r="CE829" s="1072"/>
      <c r="CF829" s="1072"/>
      <c r="CG829" s="1072"/>
      <c r="CH829" s="1072"/>
      <c r="CI829" s="1072"/>
      <c r="CJ829" s="1072"/>
      <c r="CK829" s="1072"/>
      <c r="CL829" s="1072"/>
      <c r="CM829" s="1111"/>
      <c r="CN829" s="1111"/>
      <c r="CO829" s="1112"/>
      <c r="CQ829" s="1927"/>
    </row>
    <row r="830" spans="1:95" s="620" customFormat="1">
      <c r="A830" s="1053"/>
      <c r="B830" s="1071"/>
      <c r="C830" s="1047"/>
      <c r="D830" s="1047"/>
      <c r="E830" s="1048"/>
      <c r="F830" s="1066"/>
      <c r="G830" s="1065"/>
      <c r="H830" s="1051"/>
      <c r="I830" s="1072"/>
      <c r="J830" s="1072"/>
      <c r="K830" s="1072"/>
      <c r="L830" s="1072"/>
      <c r="M830" s="1072"/>
      <c r="N830" s="1072"/>
      <c r="O830" s="1072"/>
      <c r="P830" s="1072"/>
      <c r="Q830" s="1072"/>
      <c r="R830" s="1072"/>
      <c r="S830" s="1072"/>
      <c r="T830" s="1072"/>
      <c r="U830" s="1072"/>
      <c r="V830" s="1072"/>
      <c r="W830" s="1072"/>
      <c r="X830" s="1072"/>
      <c r="Y830" s="1072"/>
      <c r="Z830" s="1072"/>
      <c r="AA830" s="1072"/>
      <c r="AB830" s="1111"/>
      <c r="AC830" s="1111"/>
      <c r="AD830" s="1111"/>
      <c r="AE830" s="1111"/>
      <c r="AF830" s="1072"/>
      <c r="AG830" s="1072"/>
      <c r="AH830" s="1072"/>
      <c r="AI830" s="1072"/>
      <c r="AJ830" s="1072"/>
      <c r="AK830" s="1072"/>
      <c r="AL830" s="1072"/>
      <c r="AM830" s="1072"/>
      <c r="AN830" s="1072"/>
      <c r="AO830" s="1072"/>
      <c r="AP830" s="1072"/>
      <c r="AQ830" s="1072"/>
      <c r="AR830" s="1072"/>
      <c r="AS830" s="1072"/>
      <c r="AT830" s="1072"/>
      <c r="AU830" s="1072"/>
      <c r="AV830" s="1072"/>
      <c r="AW830" s="1072"/>
      <c r="AX830" s="1072"/>
      <c r="AY830" s="1072"/>
      <c r="AZ830" s="1072"/>
      <c r="BA830" s="1072"/>
      <c r="BB830" s="1072"/>
      <c r="BC830" s="1072"/>
      <c r="BD830" s="1072"/>
      <c r="BE830" s="1072"/>
      <c r="BF830" s="1072"/>
      <c r="BG830" s="1072"/>
      <c r="BH830" s="1072"/>
      <c r="BI830" s="1072"/>
      <c r="BJ830" s="1072"/>
      <c r="BK830" s="1072"/>
      <c r="BL830" s="1072"/>
      <c r="BM830" s="1072"/>
      <c r="BN830" s="1072"/>
      <c r="BO830" s="1072"/>
      <c r="BP830" s="1072"/>
      <c r="BQ830" s="1072"/>
      <c r="BR830" s="1072"/>
      <c r="BS830" s="1111"/>
      <c r="BT830" s="1072"/>
      <c r="BU830" s="1072"/>
      <c r="BV830" s="1072"/>
      <c r="BW830" s="1072"/>
      <c r="BX830" s="1072"/>
      <c r="BY830" s="1072"/>
      <c r="BZ830" s="1072"/>
      <c r="CA830" s="1072"/>
      <c r="CB830" s="1072"/>
      <c r="CC830" s="1072"/>
      <c r="CD830" s="1072"/>
      <c r="CE830" s="1072"/>
      <c r="CF830" s="1072"/>
      <c r="CG830" s="1072"/>
      <c r="CH830" s="1072"/>
      <c r="CI830" s="1072"/>
      <c r="CJ830" s="1072"/>
      <c r="CK830" s="1072"/>
      <c r="CL830" s="1072"/>
      <c r="CM830" s="1111"/>
      <c r="CN830" s="1111"/>
      <c r="CO830" s="1112"/>
      <c r="CQ830" s="1927"/>
    </row>
    <row r="831" spans="1:95" s="620" customFormat="1">
      <c r="A831" s="1053"/>
      <c r="B831" s="1071"/>
      <c r="C831" s="1047"/>
      <c r="D831" s="1047"/>
      <c r="E831" s="1048"/>
      <c r="F831" s="1066"/>
      <c r="G831" s="1065"/>
      <c r="H831" s="1051"/>
      <c r="I831" s="1072"/>
      <c r="J831" s="1072"/>
      <c r="K831" s="1072"/>
      <c r="L831" s="1072"/>
      <c r="M831" s="1072"/>
      <c r="N831" s="1072"/>
      <c r="O831" s="1072"/>
      <c r="P831" s="1072"/>
      <c r="Q831" s="1072"/>
      <c r="R831" s="1072"/>
      <c r="S831" s="1072"/>
      <c r="T831" s="1072"/>
      <c r="U831" s="1072"/>
      <c r="V831" s="1072"/>
      <c r="W831" s="1072"/>
      <c r="X831" s="1072"/>
      <c r="Y831" s="1072"/>
      <c r="Z831" s="1072"/>
      <c r="AA831" s="1072"/>
      <c r="AB831" s="1111"/>
      <c r="AC831" s="1111"/>
      <c r="AD831" s="1111"/>
      <c r="AE831" s="1111"/>
      <c r="AF831" s="1072"/>
      <c r="AG831" s="1072"/>
      <c r="AH831" s="1072"/>
      <c r="AI831" s="1072"/>
      <c r="AJ831" s="1072"/>
      <c r="AK831" s="1072"/>
      <c r="AL831" s="1072"/>
      <c r="AM831" s="1072"/>
      <c r="AN831" s="1072"/>
      <c r="AO831" s="1072"/>
      <c r="AP831" s="1072"/>
      <c r="AQ831" s="1072"/>
      <c r="AR831" s="1072"/>
      <c r="AS831" s="1072"/>
      <c r="AT831" s="1072"/>
      <c r="AU831" s="1072"/>
      <c r="AV831" s="1072"/>
      <c r="AW831" s="1072"/>
      <c r="AX831" s="1072"/>
      <c r="AY831" s="1072"/>
      <c r="AZ831" s="1072"/>
      <c r="BA831" s="1072"/>
      <c r="BB831" s="1072"/>
      <c r="BC831" s="1072"/>
      <c r="BD831" s="1072"/>
      <c r="BE831" s="1072"/>
      <c r="BF831" s="1072"/>
      <c r="BG831" s="1072"/>
      <c r="BH831" s="1072"/>
      <c r="BI831" s="1072"/>
      <c r="BJ831" s="1072"/>
      <c r="BK831" s="1072"/>
      <c r="BL831" s="1072"/>
      <c r="BM831" s="1072"/>
      <c r="BN831" s="1072"/>
      <c r="BO831" s="1072"/>
      <c r="BP831" s="1072"/>
      <c r="BQ831" s="1072"/>
      <c r="BR831" s="1072"/>
      <c r="BS831" s="1111"/>
      <c r="BT831" s="1072"/>
      <c r="BU831" s="1072"/>
      <c r="BV831" s="1072"/>
      <c r="BW831" s="1072"/>
      <c r="BX831" s="1072"/>
      <c r="BY831" s="1072"/>
      <c r="BZ831" s="1072"/>
      <c r="CA831" s="1072"/>
      <c r="CB831" s="1072"/>
      <c r="CC831" s="1072"/>
      <c r="CD831" s="1072"/>
      <c r="CE831" s="1072"/>
      <c r="CF831" s="1072"/>
      <c r="CG831" s="1072"/>
      <c r="CH831" s="1072"/>
      <c r="CI831" s="1072"/>
      <c r="CJ831" s="1072"/>
      <c r="CK831" s="1072"/>
      <c r="CL831" s="1072"/>
      <c r="CM831" s="1111"/>
      <c r="CN831" s="1111"/>
      <c r="CO831" s="1112"/>
      <c r="CQ831" s="1927"/>
    </row>
    <row r="832" spans="1:95" s="620" customFormat="1">
      <c r="A832" s="1053"/>
      <c r="B832" s="1071"/>
      <c r="C832" s="1047"/>
      <c r="D832" s="1047"/>
      <c r="E832" s="1048"/>
      <c r="F832" s="1066"/>
      <c r="G832" s="1065"/>
      <c r="H832" s="1051"/>
      <c r="I832" s="1072"/>
      <c r="J832" s="1072"/>
      <c r="K832" s="1072"/>
      <c r="L832" s="1072"/>
      <c r="M832" s="1072"/>
      <c r="N832" s="1072"/>
      <c r="O832" s="1072"/>
      <c r="P832" s="1072"/>
      <c r="Q832" s="1072"/>
      <c r="R832" s="1072"/>
      <c r="S832" s="1072"/>
      <c r="T832" s="1072"/>
      <c r="U832" s="1072"/>
      <c r="V832" s="1072"/>
      <c r="W832" s="1072"/>
      <c r="X832" s="1072"/>
      <c r="Y832" s="1072"/>
      <c r="Z832" s="1072"/>
      <c r="AA832" s="1072"/>
      <c r="AB832" s="1111"/>
      <c r="AC832" s="1111"/>
      <c r="AD832" s="1111"/>
      <c r="AE832" s="1111"/>
      <c r="AF832" s="1072"/>
      <c r="AG832" s="1072"/>
      <c r="AH832" s="1072"/>
      <c r="AI832" s="1072"/>
      <c r="AJ832" s="1072"/>
      <c r="AK832" s="1072"/>
      <c r="AL832" s="1072"/>
      <c r="AM832" s="1072"/>
      <c r="AN832" s="1072"/>
      <c r="AO832" s="1072"/>
      <c r="AP832" s="1072"/>
      <c r="AQ832" s="1072"/>
      <c r="AR832" s="1072"/>
      <c r="AS832" s="1072"/>
      <c r="AT832" s="1072"/>
      <c r="AU832" s="1072"/>
      <c r="AV832" s="1072"/>
      <c r="AW832" s="1072"/>
      <c r="AX832" s="1072"/>
      <c r="AY832" s="1072"/>
      <c r="AZ832" s="1072"/>
      <c r="BA832" s="1072"/>
      <c r="BB832" s="1072"/>
      <c r="BC832" s="1072"/>
      <c r="BD832" s="1072"/>
      <c r="BE832" s="1072"/>
      <c r="BF832" s="1072"/>
      <c r="BG832" s="1072"/>
      <c r="BH832" s="1072"/>
      <c r="BI832" s="1072"/>
      <c r="BJ832" s="1072"/>
      <c r="BK832" s="1072"/>
      <c r="BL832" s="1072"/>
      <c r="BM832" s="1072"/>
      <c r="BN832" s="1072"/>
      <c r="BO832" s="1072"/>
      <c r="BP832" s="1072"/>
      <c r="BQ832" s="1072"/>
      <c r="BR832" s="1072"/>
      <c r="BS832" s="1111"/>
      <c r="BT832" s="1072"/>
      <c r="BU832" s="1072"/>
      <c r="BV832" s="1072"/>
      <c r="BW832" s="1072"/>
      <c r="BX832" s="1072"/>
      <c r="BY832" s="1072"/>
      <c r="BZ832" s="1072"/>
      <c r="CA832" s="1072"/>
      <c r="CB832" s="1072"/>
      <c r="CC832" s="1072"/>
      <c r="CD832" s="1072"/>
      <c r="CE832" s="1072"/>
      <c r="CF832" s="1072"/>
      <c r="CG832" s="1072"/>
      <c r="CH832" s="1072"/>
      <c r="CI832" s="1072"/>
      <c r="CJ832" s="1072"/>
      <c r="CK832" s="1072"/>
      <c r="CL832" s="1072"/>
      <c r="CM832" s="1111"/>
      <c r="CN832" s="1111"/>
      <c r="CO832" s="1112"/>
      <c r="CQ832" s="1927"/>
    </row>
    <row r="833" spans="1:95" s="620" customFormat="1">
      <c r="A833" s="1053"/>
      <c r="B833" s="1071"/>
      <c r="C833" s="1047"/>
      <c r="D833" s="1047"/>
      <c r="E833" s="1048"/>
      <c r="F833" s="1066"/>
      <c r="G833" s="1065"/>
      <c r="H833" s="1051"/>
      <c r="I833" s="1072"/>
      <c r="J833" s="1072"/>
      <c r="K833" s="1072"/>
      <c r="L833" s="1072"/>
      <c r="M833" s="1072"/>
      <c r="N833" s="1072"/>
      <c r="O833" s="1072"/>
      <c r="P833" s="1072"/>
      <c r="Q833" s="1072"/>
      <c r="R833" s="1072"/>
      <c r="S833" s="1072"/>
      <c r="T833" s="1072"/>
      <c r="U833" s="1072"/>
      <c r="V833" s="1072"/>
      <c r="W833" s="1072"/>
      <c r="X833" s="1072"/>
      <c r="Y833" s="1072"/>
      <c r="Z833" s="1072"/>
      <c r="AA833" s="1072"/>
      <c r="AB833" s="1111"/>
      <c r="AC833" s="1111"/>
      <c r="AD833" s="1111"/>
      <c r="AE833" s="1111"/>
      <c r="AF833" s="1072"/>
      <c r="AG833" s="1072"/>
      <c r="AH833" s="1072"/>
      <c r="AI833" s="1072"/>
      <c r="AJ833" s="1072"/>
      <c r="AK833" s="1072"/>
      <c r="AL833" s="1072"/>
      <c r="AM833" s="1072"/>
      <c r="AN833" s="1072"/>
      <c r="AO833" s="1072"/>
      <c r="AP833" s="1072"/>
      <c r="AQ833" s="1072"/>
      <c r="AR833" s="1072"/>
      <c r="AS833" s="1072"/>
      <c r="AT833" s="1072"/>
      <c r="AU833" s="1072"/>
      <c r="AV833" s="1072"/>
      <c r="AW833" s="1072"/>
      <c r="AX833" s="1072"/>
      <c r="AY833" s="1072"/>
      <c r="AZ833" s="1072"/>
      <c r="BA833" s="1072"/>
      <c r="BB833" s="1072"/>
      <c r="BC833" s="1072"/>
      <c r="BD833" s="1072"/>
      <c r="BE833" s="1072"/>
      <c r="BF833" s="1072"/>
      <c r="BG833" s="1072"/>
      <c r="BH833" s="1072"/>
      <c r="BI833" s="1072"/>
      <c r="BJ833" s="1072"/>
      <c r="BK833" s="1072"/>
      <c r="BL833" s="1072"/>
      <c r="BM833" s="1072"/>
      <c r="BN833" s="1072"/>
      <c r="BO833" s="1072"/>
      <c r="BP833" s="1072"/>
      <c r="BQ833" s="1072"/>
      <c r="BR833" s="1072"/>
      <c r="BS833" s="1111"/>
      <c r="BT833" s="1072"/>
      <c r="BU833" s="1072"/>
      <c r="BV833" s="1072"/>
      <c r="BW833" s="1072"/>
      <c r="BX833" s="1072"/>
      <c r="BY833" s="1072"/>
      <c r="BZ833" s="1072"/>
      <c r="CA833" s="1072"/>
      <c r="CB833" s="1072"/>
      <c r="CC833" s="1072"/>
      <c r="CD833" s="1072"/>
      <c r="CE833" s="1072"/>
      <c r="CF833" s="1072"/>
      <c r="CG833" s="1072"/>
      <c r="CH833" s="1072"/>
      <c r="CI833" s="1072"/>
      <c r="CJ833" s="1072"/>
      <c r="CK833" s="1072"/>
      <c r="CL833" s="1072"/>
      <c r="CM833" s="1111"/>
      <c r="CN833" s="1111"/>
      <c r="CO833" s="1112"/>
      <c r="CQ833" s="1927"/>
    </row>
    <row r="834" spans="1:95" s="620" customFormat="1">
      <c r="A834" s="1053"/>
      <c r="B834" s="1071"/>
      <c r="C834" s="1047"/>
      <c r="D834" s="1047"/>
      <c r="E834" s="1048"/>
      <c r="F834" s="1066"/>
      <c r="G834" s="1065"/>
      <c r="H834" s="1051"/>
      <c r="I834" s="1072"/>
      <c r="J834" s="1072"/>
      <c r="K834" s="1072"/>
      <c r="L834" s="1072"/>
      <c r="M834" s="1072"/>
      <c r="N834" s="1072"/>
      <c r="O834" s="1072"/>
      <c r="P834" s="1072"/>
      <c r="Q834" s="1072"/>
      <c r="R834" s="1072"/>
      <c r="S834" s="1072"/>
      <c r="T834" s="1072"/>
      <c r="U834" s="1072"/>
      <c r="V834" s="1072"/>
      <c r="W834" s="1072"/>
      <c r="X834" s="1072"/>
      <c r="Y834" s="1072"/>
      <c r="Z834" s="1072"/>
      <c r="AA834" s="1072"/>
      <c r="AB834" s="1111"/>
      <c r="AC834" s="1111"/>
      <c r="AD834" s="1111"/>
      <c r="AE834" s="1111"/>
      <c r="AF834" s="1072"/>
      <c r="AG834" s="1072"/>
      <c r="AH834" s="1072"/>
      <c r="AI834" s="1072"/>
      <c r="AJ834" s="1072"/>
      <c r="AK834" s="1072"/>
      <c r="AL834" s="1072"/>
      <c r="AM834" s="1072"/>
      <c r="AN834" s="1072"/>
      <c r="AO834" s="1072"/>
      <c r="AP834" s="1072"/>
      <c r="AQ834" s="1072"/>
      <c r="AR834" s="1072"/>
      <c r="AS834" s="1072"/>
      <c r="AT834" s="1072"/>
      <c r="AU834" s="1072"/>
      <c r="AV834" s="1072"/>
      <c r="AW834" s="1072"/>
      <c r="AX834" s="1072"/>
      <c r="AY834" s="1072"/>
      <c r="AZ834" s="1072"/>
      <c r="BA834" s="1072"/>
      <c r="BB834" s="1072"/>
      <c r="BC834" s="1072"/>
      <c r="BD834" s="1072"/>
      <c r="BE834" s="1072"/>
      <c r="BF834" s="1072"/>
      <c r="BG834" s="1072"/>
      <c r="BH834" s="1072"/>
      <c r="BI834" s="1072"/>
      <c r="BJ834" s="1072"/>
      <c r="BK834" s="1072"/>
      <c r="BL834" s="1072"/>
      <c r="BM834" s="1072"/>
      <c r="BN834" s="1072"/>
      <c r="BO834" s="1072"/>
      <c r="BP834" s="1072"/>
      <c r="BQ834" s="1072"/>
      <c r="BR834" s="1072"/>
      <c r="BS834" s="1111"/>
      <c r="BT834" s="1072"/>
      <c r="BU834" s="1072"/>
      <c r="BV834" s="1072"/>
      <c r="BW834" s="1072"/>
      <c r="BX834" s="1072"/>
      <c r="BY834" s="1072"/>
      <c r="BZ834" s="1072"/>
      <c r="CA834" s="1072"/>
      <c r="CB834" s="1072"/>
      <c r="CC834" s="1072"/>
      <c r="CD834" s="1072"/>
      <c r="CE834" s="1072"/>
      <c r="CF834" s="1072"/>
      <c r="CG834" s="1072"/>
      <c r="CH834" s="1072"/>
      <c r="CI834" s="1072"/>
      <c r="CJ834" s="1072"/>
      <c r="CK834" s="1072"/>
      <c r="CL834" s="1072"/>
      <c r="CM834" s="1111"/>
      <c r="CN834" s="1111"/>
      <c r="CO834" s="1112"/>
      <c r="CQ834" s="1927"/>
    </row>
    <row r="835" spans="1:95" s="620" customFormat="1">
      <c r="A835" s="1053"/>
      <c r="B835" s="1071"/>
      <c r="C835" s="1047"/>
      <c r="D835" s="1047"/>
      <c r="E835" s="1048"/>
      <c r="F835" s="1066"/>
      <c r="G835" s="1065"/>
      <c r="H835" s="1051"/>
      <c r="I835" s="1072"/>
      <c r="J835" s="1072"/>
      <c r="K835" s="1072"/>
      <c r="L835" s="1072"/>
      <c r="M835" s="1072"/>
      <c r="N835" s="1072"/>
      <c r="O835" s="1072"/>
      <c r="P835" s="1072"/>
      <c r="Q835" s="1072"/>
      <c r="R835" s="1072"/>
      <c r="S835" s="1072"/>
      <c r="T835" s="1072"/>
      <c r="U835" s="1072"/>
      <c r="V835" s="1072"/>
      <c r="W835" s="1072"/>
      <c r="X835" s="1072"/>
      <c r="Y835" s="1072"/>
      <c r="Z835" s="1072"/>
      <c r="AA835" s="1072"/>
      <c r="AB835" s="1111"/>
      <c r="AC835" s="1111"/>
      <c r="AD835" s="1111"/>
      <c r="AE835" s="1111"/>
      <c r="AF835" s="1072"/>
      <c r="AG835" s="1072"/>
      <c r="AH835" s="1072"/>
      <c r="AI835" s="1072"/>
      <c r="AJ835" s="1072"/>
      <c r="AK835" s="1072"/>
      <c r="AL835" s="1072"/>
      <c r="AM835" s="1072"/>
      <c r="AN835" s="1072"/>
      <c r="AO835" s="1072"/>
      <c r="AP835" s="1072"/>
      <c r="AQ835" s="1072"/>
      <c r="AR835" s="1072"/>
      <c r="AS835" s="1072"/>
      <c r="AT835" s="1072"/>
      <c r="AU835" s="1072"/>
      <c r="AV835" s="1072"/>
      <c r="AW835" s="1072"/>
      <c r="AX835" s="1072"/>
      <c r="AY835" s="1072"/>
      <c r="AZ835" s="1072"/>
      <c r="BA835" s="1072"/>
      <c r="BB835" s="1072"/>
      <c r="BC835" s="1072"/>
      <c r="BD835" s="1072"/>
      <c r="BE835" s="1072"/>
      <c r="BF835" s="1072"/>
      <c r="BG835" s="1072"/>
      <c r="BH835" s="1072"/>
      <c r="BI835" s="1072"/>
      <c r="BJ835" s="1072"/>
      <c r="BK835" s="1072"/>
      <c r="BL835" s="1072"/>
      <c r="BM835" s="1072"/>
      <c r="BN835" s="1072"/>
      <c r="BO835" s="1072"/>
      <c r="BP835" s="1072"/>
      <c r="BQ835" s="1072"/>
      <c r="BR835" s="1072"/>
      <c r="BS835" s="1111"/>
      <c r="BT835" s="1072"/>
      <c r="BU835" s="1072"/>
      <c r="BV835" s="1072"/>
      <c r="BW835" s="1072"/>
      <c r="BX835" s="1072"/>
      <c r="BY835" s="1072"/>
      <c r="BZ835" s="1072"/>
      <c r="CA835" s="1072"/>
      <c r="CB835" s="1072"/>
      <c r="CC835" s="1072"/>
      <c r="CD835" s="1072"/>
      <c r="CE835" s="1072"/>
      <c r="CF835" s="1072"/>
      <c r="CG835" s="1072"/>
      <c r="CH835" s="1072"/>
      <c r="CI835" s="1072"/>
      <c r="CJ835" s="1072"/>
      <c r="CK835" s="1072"/>
      <c r="CL835" s="1072"/>
      <c r="CM835" s="1111"/>
      <c r="CN835" s="1111"/>
      <c r="CO835" s="1112"/>
      <c r="CQ835" s="1927"/>
    </row>
    <row r="836" spans="1:95" s="620" customFormat="1">
      <c r="A836" s="1053"/>
      <c r="B836" s="1071"/>
      <c r="C836" s="1047"/>
      <c r="D836" s="1047"/>
      <c r="E836" s="1048"/>
      <c r="F836" s="1066"/>
      <c r="G836" s="1065"/>
      <c r="H836" s="1051"/>
      <c r="I836" s="1072"/>
      <c r="J836" s="1072"/>
      <c r="K836" s="1072"/>
      <c r="L836" s="1072"/>
      <c r="M836" s="1072"/>
      <c r="N836" s="1072"/>
      <c r="O836" s="1072"/>
      <c r="P836" s="1072"/>
      <c r="Q836" s="1072"/>
      <c r="R836" s="1072"/>
      <c r="S836" s="1072"/>
      <c r="T836" s="1072"/>
      <c r="U836" s="1072"/>
      <c r="V836" s="1072"/>
      <c r="W836" s="1072"/>
      <c r="X836" s="1072"/>
      <c r="Y836" s="1072"/>
      <c r="Z836" s="1072"/>
      <c r="AA836" s="1072"/>
      <c r="AB836" s="1111"/>
      <c r="AC836" s="1111"/>
      <c r="AD836" s="1111"/>
      <c r="AE836" s="1111"/>
      <c r="AF836" s="1072"/>
      <c r="AG836" s="1072"/>
      <c r="AH836" s="1072"/>
      <c r="AI836" s="1072"/>
      <c r="AJ836" s="1072"/>
      <c r="AK836" s="1072"/>
      <c r="AL836" s="1072"/>
      <c r="AM836" s="1072"/>
      <c r="AN836" s="1072"/>
      <c r="AO836" s="1072"/>
      <c r="AP836" s="1072"/>
      <c r="AQ836" s="1072"/>
      <c r="AR836" s="1072"/>
      <c r="AS836" s="1072"/>
      <c r="AT836" s="1072"/>
      <c r="AU836" s="1072"/>
      <c r="AV836" s="1072"/>
      <c r="AW836" s="1072"/>
      <c r="AX836" s="1072"/>
      <c r="AY836" s="1072"/>
      <c r="AZ836" s="1072"/>
      <c r="BA836" s="1072"/>
      <c r="BB836" s="1072"/>
      <c r="BC836" s="1072"/>
      <c r="BD836" s="1072"/>
      <c r="BE836" s="1072"/>
      <c r="BF836" s="1072"/>
      <c r="BG836" s="1072"/>
      <c r="BH836" s="1072"/>
      <c r="BI836" s="1072"/>
      <c r="BJ836" s="1072"/>
      <c r="BK836" s="1072"/>
      <c r="BL836" s="1072"/>
      <c r="BM836" s="1072"/>
      <c r="BN836" s="1072"/>
      <c r="BO836" s="1072"/>
      <c r="BP836" s="1072"/>
      <c r="BQ836" s="1072"/>
      <c r="BR836" s="1072"/>
      <c r="BS836" s="1111"/>
      <c r="BT836" s="1072"/>
      <c r="BU836" s="1072"/>
      <c r="BV836" s="1072"/>
      <c r="BW836" s="1072"/>
      <c r="BX836" s="1072"/>
      <c r="BY836" s="1072"/>
      <c r="BZ836" s="1072"/>
      <c r="CA836" s="1072"/>
      <c r="CB836" s="1072"/>
      <c r="CC836" s="1072"/>
      <c r="CD836" s="1072"/>
      <c r="CE836" s="1072"/>
      <c r="CF836" s="1072"/>
      <c r="CG836" s="1072"/>
      <c r="CH836" s="1072"/>
      <c r="CI836" s="1072"/>
      <c r="CJ836" s="1072"/>
      <c r="CK836" s="1072"/>
      <c r="CL836" s="1072"/>
      <c r="CM836" s="1111"/>
      <c r="CN836" s="1111"/>
      <c r="CO836" s="1112"/>
      <c r="CQ836" s="1927"/>
    </row>
    <row r="837" spans="1:95" s="620" customFormat="1">
      <c r="A837" s="1053"/>
      <c r="B837" s="1071"/>
      <c r="C837" s="1047"/>
      <c r="D837" s="1047"/>
      <c r="E837" s="1048"/>
      <c r="F837" s="1066"/>
      <c r="G837" s="1065"/>
      <c r="H837" s="1051"/>
      <c r="I837" s="1072"/>
      <c r="J837" s="1072"/>
      <c r="K837" s="1072"/>
      <c r="L837" s="1072"/>
      <c r="M837" s="1072"/>
      <c r="N837" s="1072"/>
      <c r="O837" s="1072"/>
      <c r="P837" s="1072"/>
      <c r="Q837" s="1072"/>
      <c r="R837" s="1072"/>
      <c r="S837" s="1072"/>
      <c r="T837" s="1072"/>
      <c r="U837" s="1072"/>
      <c r="V837" s="1072"/>
      <c r="W837" s="1072"/>
      <c r="X837" s="1072"/>
      <c r="Y837" s="1072"/>
      <c r="Z837" s="1072"/>
      <c r="AA837" s="1072"/>
      <c r="AB837" s="1111"/>
      <c r="AC837" s="1111"/>
      <c r="AD837" s="1111"/>
      <c r="AE837" s="1111"/>
      <c r="AF837" s="1072"/>
      <c r="AG837" s="1072"/>
      <c r="AH837" s="1072"/>
      <c r="AI837" s="1072"/>
      <c r="AJ837" s="1072"/>
      <c r="AK837" s="1072"/>
      <c r="AL837" s="1072"/>
      <c r="AM837" s="1072"/>
      <c r="AN837" s="1072"/>
      <c r="AO837" s="1072"/>
      <c r="AP837" s="1072"/>
      <c r="AQ837" s="1072"/>
      <c r="AR837" s="1072"/>
      <c r="AS837" s="1072"/>
      <c r="AT837" s="1072"/>
      <c r="AU837" s="1072"/>
      <c r="AV837" s="1072"/>
      <c r="AW837" s="1072"/>
      <c r="AX837" s="1072"/>
      <c r="AY837" s="1072"/>
      <c r="AZ837" s="1072"/>
      <c r="BA837" s="1072"/>
      <c r="BB837" s="1072"/>
      <c r="BC837" s="1072"/>
      <c r="BD837" s="1072"/>
      <c r="BE837" s="1072"/>
      <c r="BF837" s="1072"/>
      <c r="BG837" s="1072"/>
      <c r="BH837" s="1072"/>
      <c r="BI837" s="1072"/>
      <c r="BJ837" s="1072"/>
      <c r="BK837" s="1072"/>
      <c r="BL837" s="1072"/>
      <c r="BM837" s="1072"/>
      <c r="BN837" s="1072"/>
      <c r="BO837" s="1072"/>
      <c r="BP837" s="1072"/>
      <c r="BQ837" s="1072"/>
      <c r="BR837" s="1072"/>
      <c r="BS837" s="1111"/>
      <c r="BT837" s="1072"/>
      <c r="BU837" s="1072"/>
      <c r="BV837" s="1072"/>
      <c r="BW837" s="1072"/>
      <c r="BX837" s="1072"/>
      <c r="BY837" s="1072"/>
      <c r="BZ837" s="1072"/>
      <c r="CA837" s="1072"/>
      <c r="CB837" s="1072"/>
      <c r="CC837" s="1072"/>
      <c r="CD837" s="1072"/>
      <c r="CE837" s="1072"/>
      <c r="CF837" s="1072"/>
      <c r="CG837" s="1072"/>
      <c r="CH837" s="1072"/>
      <c r="CI837" s="1072"/>
      <c r="CJ837" s="1072"/>
      <c r="CK837" s="1072"/>
      <c r="CL837" s="1072"/>
      <c r="CM837" s="1111"/>
      <c r="CN837" s="1111"/>
      <c r="CO837" s="1112"/>
      <c r="CQ837" s="1927"/>
    </row>
    <row r="838" spans="1:95" s="620" customFormat="1">
      <c r="A838" s="1053"/>
      <c r="B838" s="1071"/>
      <c r="C838" s="1047"/>
      <c r="D838" s="1047"/>
      <c r="E838" s="1048"/>
      <c r="F838" s="1066"/>
      <c r="G838" s="1065"/>
      <c r="H838" s="1051"/>
      <c r="I838" s="1072"/>
      <c r="J838" s="1072"/>
      <c r="K838" s="1072"/>
      <c r="L838" s="1072"/>
      <c r="M838" s="1072"/>
      <c r="N838" s="1072"/>
      <c r="O838" s="1072"/>
      <c r="P838" s="1072"/>
      <c r="Q838" s="1072"/>
      <c r="R838" s="1072"/>
      <c r="S838" s="1072"/>
      <c r="T838" s="1072"/>
      <c r="U838" s="1072"/>
      <c r="V838" s="1072"/>
      <c r="W838" s="1072"/>
      <c r="X838" s="1072"/>
      <c r="Y838" s="1072"/>
      <c r="Z838" s="1072"/>
      <c r="AA838" s="1072"/>
      <c r="AB838" s="1111"/>
      <c r="AC838" s="1111"/>
      <c r="AD838" s="1111"/>
      <c r="AE838" s="1111"/>
      <c r="AF838" s="1072"/>
      <c r="AG838" s="1072"/>
      <c r="AH838" s="1072"/>
      <c r="AI838" s="1072"/>
      <c r="AJ838" s="1072"/>
      <c r="AK838" s="1072"/>
      <c r="AL838" s="1072"/>
      <c r="AM838" s="1072"/>
      <c r="AN838" s="1072"/>
      <c r="AO838" s="1072"/>
      <c r="AP838" s="1072"/>
      <c r="AQ838" s="1072"/>
      <c r="AR838" s="1072"/>
      <c r="AS838" s="1072"/>
      <c r="AT838" s="1072"/>
      <c r="AU838" s="1072"/>
      <c r="AV838" s="1072"/>
      <c r="AW838" s="1072"/>
      <c r="AX838" s="1072"/>
      <c r="AY838" s="1072"/>
      <c r="AZ838" s="1072"/>
      <c r="BA838" s="1072"/>
      <c r="BB838" s="1072"/>
      <c r="BC838" s="1072"/>
      <c r="BD838" s="1072"/>
      <c r="BE838" s="1072"/>
      <c r="BF838" s="1072"/>
      <c r="BG838" s="1072"/>
      <c r="BH838" s="1072"/>
      <c r="BI838" s="1072"/>
      <c r="BJ838" s="1072"/>
      <c r="BK838" s="1072"/>
      <c r="BL838" s="1072"/>
      <c r="BM838" s="1072"/>
      <c r="BN838" s="1072"/>
      <c r="BO838" s="1072"/>
      <c r="BP838" s="1072"/>
      <c r="BQ838" s="1072"/>
      <c r="BR838" s="1072"/>
      <c r="BS838" s="1111"/>
      <c r="BT838" s="1072"/>
      <c r="BU838" s="1072"/>
      <c r="BV838" s="1072"/>
      <c r="BW838" s="1072"/>
      <c r="BX838" s="1072"/>
      <c r="BY838" s="1072"/>
      <c r="BZ838" s="1072"/>
      <c r="CA838" s="1072"/>
      <c r="CB838" s="1072"/>
      <c r="CC838" s="1072"/>
      <c r="CD838" s="1072"/>
      <c r="CE838" s="1072"/>
      <c r="CF838" s="1072"/>
      <c r="CG838" s="1072"/>
      <c r="CH838" s="1072"/>
      <c r="CI838" s="1072"/>
      <c r="CJ838" s="1072"/>
      <c r="CK838" s="1072"/>
      <c r="CL838" s="1072"/>
      <c r="CM838" s="1111"/>
      <c r="CN838" s="1111"/>
      <c r="CO838" s="1112"/>
      <c r="CQ838" s="1927"/>
    </row>
    <row r="839" spans="1:95" s="620" customFormat="1">
      <c r="A839" s="1053"/>
      <c r="B839" s="1071"/>
      <c r="C839" s="1047"/>
      <c r="D839" s="1047"/>
      <c r="E839" s="1048"/>
      <c r="F839" s="1066"/>
      <c r="G839" s="1065"/>
      <c r="H839" s="1051"/>
      <c r="I839" s="1072"/>
      <c r="J839" s="1072"/>
      <c r="K839" s="1072"/>
      <c r="L839" s="1072"/>
      <c r="M839" s="1072"/>
      <c r="N839" s="1072"/>
      <c r="O839" s="1072"/>
      <c r="P839" s="1072"/>
      <c r="Q839" s="1072"/>
      <c r="R839" s="1072"/>
      <c r="S839" s="1072"/>
      <c r="T839" s="1072"/>
      <c r="U839" s="1072"/>
      <c r="V839" s="1072"/>
      <c r="W839" s="1072"/>
      <c r="X839" s="1072"/>
      <c r="Y839" s="1072"/>
      <c r="Z839" s="1072"/>
      <c r="AA839" s="1072"/>
      <c r="AB839" s="1111"/>
      <c r="AC839" s="1111"/>
      <c r="AD839" s="1111"/>
      <c r="AE839" s="1111"/>
      <c r="AF839" s="1072"/>
      <c r="AG839" s="1072"/>
      <c r="AH839" s="1072"/>
      <c r="AI839" s="1072"/>
      <c r="AJ839" s="1072"/>
      <c r="AK839" s="1072"/>
      <c r="AL839" s="1072"/>
      <c r="AM839" s="1072"/>
      <c r="AN839" s="1072"/>
      <c r="AO839" s="1072"/>
      <c r="AP839" s="1072"/>
      <c r="AQ839" s="1072"/>
      <c r="AR839" s="1072"/>
      <c r="AS839" s="1072"/>
      <c r="AT839" s="1072"/>
      <c r="AU839" s="1072"/>
      <c r="AV839" s="1072"/>
      <c r="AW839" s="1072"/>
      <c r="AX839" s="1072"/>
      <c r="AY839" s="1072"/>
      <c r="AZ839" s="1072"/>
      <c r="BA839" s="1072"/>
      <c r="BB839" s="1072"/>
      <c r="BC839" s="1072"/>
      <c r="BD839" s="1072"/>
      <c r="BE839" s="1072"/>
      <c r="BF839" s="1072"/>
      <c r="BG839" s="1072"/>
      <c r="BH839" s="1072"/>
      <c r="BI839" s="1072"/>
      <c r="BJ839" s="1072"/>
      <c r="BK839" s="1072"/>
      <c r="BL839" s="1072"/>
      <c r="BM839" s="1072"/>
      <c r="BN839" s="1072"/>
      <c r="BO839" s="1072"/>
      <c r="BP839" s="1072"/>
      <c r="BQ839" s="1072"/>
      <c r="BR839" s="1072"/>
      <c r="BS839" s="1111"/>
      <c r="BT839" s="1072"/>
      <c r="BU839" s="1072"/>
      <c r="BV839" s="1072"/>
      <c r="BW839" s="1072"/>
      <c r="BX839" s="1072"/>
      <c r="BY839" s="1072"/>
      <c r="BZ839" s="1072"/>
      <c r="CA839" s="1072"/>
      <c r="CB839" s="1072"/>
      <c r="CC839" s="1072"/>
      <c r="CD839" s="1072"/>
      <c r="CE839" s="1072"/>
      <c r="CF839" s="1072"/>
      <c r="CG839" s="1072"/>
      <c r="CH839" s="1072"/>
      <c r="CI839" s="1072"/>
      <c r="CJ839" s="1072"/>
      <c r="CK839" s="1072"/>
      <c r="CL839" s="1072"/>
      <c r="CM839" s="1111"/>
      <c r="CN839" s="1111"/>
      <c r="CO839" s="1112"/>
      <c r="CQ839" s="1927"/>
    </row>
    <row r="840" spans="1:95" s="620" customFormat="1">
      <c r="A840" s="1053"/>
      <c r="B840" s="1071"/>
      <c r="C840" s="1047"/>
      <c r="D840" s="1047"/>
      <c r="E840" s="1048"/>
      <c r="F840" s="1066"/>
      <c r="G840" s="1065"/>
      <c r="H840" s="1051"/>
      <c r="I840" s="1072"/>
      <c r="J840" s="1072"/>
      <c r="K840" s="1072"/>
      <c r="L840" s="1072"/>
      <c r="M840" s="1072"/>
      <c r="N840" s="1072"/>
      <c r="O840" s="1072"/>
      <c r="P840" s="1072"/>
      <c r="Q840" s="1072"/>
      <c r="R840" s="1072"/>
      <c r="S840" s="1072"/>
      <c r="T840" s="1072"/>
      <c r="U840" s="1072"/>
      <c r="V840" s="1072"/>
      <c r="W840" s="1072"/>
      <c r="X840" s="1072"/>
      <c r="Y840" s="1072"/>
      <c r="Z840" s="1072"/>
      <c r="AA840" s="1072"/>
      <c r="AB840" s="1111"/>
      <c r="AC840" s="1111"/>
      <c r="AD840" s="1111"/>
      <c r="AE840" s="1111"/>
      <c r="AF840" s="1072"/>
      <c r="AG840" s="1072"/>
      <c r="AH840" s="1072"/>
      <c r="AI840" s="1072"/>
      <c r="AJ840" s="1072"/>
      <c r="AK840" s="1072"/>
      <c r="AL840" s="1072"/>
      <c r="AM840" s="1072"/>
      <c r="AN840" s="1072"/>
      <c r="AO840" s="1072"/>
      <c r="AP840" s="1072"/>
      <c r="AQ840" s="1072"/>
      <c r="AR840" s="1072"/>
      <c r="AS840" s="1072"/>
      <c r="AT840" s="1072"/>
      <c r="AU840" s="1072"/>
      <c r="AV840" s="1072"/>
      <c r="AW840" s="1072"/>
      <c r="AX840" s="1072"/>
      <c r="AY840" s="1072"/>
      <c r="AZ840" s="1072"/>
      <c r="BA840" s="1072"/>
      <c r="BB840" s="1072"/>
      <c r="BC840" s="1072"/>
      <c r="BD840" s="1072"/>
      <c r="BE840" s="1072"/>
      <c r="BF840" s="1072"/>
      <c r="BG840" s="1072"/>
      <c r="BH840" s="1072"/>
      <c r="BI840" s="1072"/>
      <c r="BJ840" s="1072"/>
      <c r="BK840" s="1072"/>
      <c r="BL840" s="1072"/>
      <c r="BM840" s="1072"/>
      <c r="BN840" s="1072"/>
      <c r="BO840" s="1072"/>
      <c r="BP840" s="1072"/>
      <c r="BQ840" s="1072"/>
      <c r="BR840" s="1072"/>
      <c r="BS840" s="1111"/>
      <c r="BT840" s="1072"/>
      <c r="BU840" s="1072"/>
      <c r="BV840" s="1072"/>
      <c r="BW840" s="1072"/>
      <c r="BX840" s="1072"/>
      <c r="BY840" s="1072"/>
      <c r="BZ840" s="1072"/>
      <c r="CA840" s="1072"/>
      <c r="CB840" s="1072"/>
      <c r="CC840" s="1072"/>
      <c r="CD840" s="1072"/>
      <c r="CE840" s="1072"/>
      <c r="CF840" s="1072"/>
      <c r="CG840" s="1072"/>
      <c r="CH840" s="1072"/>
      <c r="CI840" s="1072"/>
      <c r="CJ840" s="1072"/>
      <c r="CK840" s="1072"/>
      <c r="CL840" s="1072"/>
      <c r="CM840" s="1111"/>
      <c r="CN840" s="1111"/>
      <c r="CO840" s="1112"/>
      <c r="CQ840" s="1927"/>
    </row>
    <row r="841" spans="1:95" s="620" customFormat="1">
      <c r="A841" s="1053"/>
      <c r="B841" s="1071"/>
      <c r="C841" s="1047"/>
      <c r="D841" s="1047"/>
      <c r="E841" s="1048"/>
      <c r="F841" s="1066"/>
      <c r="G841" s="1065"/>
      <c r="H841" s="1051"/>
      <c r="I841" s="1072"/>
      <c r="J841" s="1072"/>
      <c r="K841" s="1072"/>
      <c r="L841" s="1072"/>
      <c r="M841" s="1072"/>
      <c r="N841" s="1072"/>
      <c r="O841" s="1072"/>
      <c r="P841" s="1072"/>
      <c r="Q841" s="1072"/>
      <c r="R841" s="1072"/>
      <c r="S841" s="1072"/>
      <c r="T841" s="1072"/>
      <c r="U841" s="1072"/>
      <c r="V841" s="1072"/>
      <c r="W841" s="1072"/>
      <c r="X841" s="1072"/>
      <c r="Y841" s="1072"/>
      <c r="Z841" s="1072"/>
      <c r="AA841" s="1072"/>
      <c r="AB841" s="1111"/>
      <c r="AC841" s="1111"/>
      <c r="AD841" s="1111"/>
      <c r="AE841" s="1111"/>
      <c r="AF841" s="1072"/>
      <c r="AG841" s="1072"/>
      <c r="AH841" s="1072"/>
      <c r="AI841" s="1072"/>
      <c r="AJ841" s="1072"/>
      <c r="AK841" s="1072"/>
      <c r="AL841" s="1072"/>
      <c r="AM841" s="1072"/>
      <c r="AN841" s="1072"/>
      <c r="AO841" s="1072"/>
      <c r="AP841" s="1072"/>
      <c r="AQ841" s="1072"/>
      <c r="AR841" s="1072"/>
      <c r="AS841" s="1072"/>
      <c r="AT841" s="1072"/>
      <c r="AU841" s="1072"/>
      <c r="AV841" s="1072"/>
      <c r="AW841" s="1072"/>
      <c r="AX841" s="1072"/>
      <c r="AY841" s="1072"/>
      <c r="AZ841" s="1072"/>
      <c r="BA841" s="1072"/>
      <c r="BB841" s="1072"/>
      <c r="BC841" s="1072"/>
      <c r="BD841" s="1072"/>
      <c r="BE841" s="1072"/>
      <c r="BF841" s="1072"/>
      <c r="BG841" s="1072"/>
      <c r="BH841" s="1072"/>
      <c r="BI841" s="1072"/>
      <c r="BJ841" s="1072"/>
      <c r="BK841" s="1072"/>
      <c r="BL841" s="1072"/>
      <c r="BM841" s="1072"/>
      <c r="BN841" s="1072"/>
      <c r="BO841" s="1072"/>
      <c r="BP841" s="1072"/>
      <c r="BQ841" s="1072"/>
      <c r="BR841" s="1072"/>
      <c r="BS841" s="1111"/>
      <c r="BT841" s="1072"/>
      <c r="BU841" s="1072"/>
      <c r="BV841" s="1072"/>
      <c r="BW841" s="1072"/>
      <c r="BX841" s="1072"/>
      <c r="BY841" s="1072"/>
      <c r="BZ841" s="1072"/>
      <c r="CA841" s="1072"/>
      <c r="CB841" s="1072"/>
      <c r="CC841" s="1072"/>
      <c r="CD841" s="1072"/>
      <c r="CE841" s="1072"/>
      <c r="CF841" s="1072"/>
      <c r="CG841" s="1072"/>
      <c r="CH841" s="1072"/>
      <c r="CI841" s="1072"/>
      <c r="CJ841" s="1072"/>
      <c r="CK841" s="1072"/>
      <c r="CL841" s="1072"/>
      <c r="CM841" s="1111"/>
      <c r="CN841" s="1111"/>
      <c r="CO841" s="1112"/>
      <c r="CQ841" s="1927"/>
    </row>
    <row r="842" spans="1:95" s="620" customFormat="1">
      <c r="A842" s="1053"/>
      <c r="B842" s="1071"/>
      <c r="C842" s="1047"/>
      <c r="D842" s="1047"/>
      <c r="E842" s="1048"/>
      <c r="F842" s="1066"/>
      <c r="G842" s="1065"/>
      <c r="H842" s="1051"/>
      <c r="I842" s="1072"/>
      <c r="J842" s="1072"/>
      <c r="K842" s="1072"/>
      <c r="L842" s="1072"/>
      <c r="M842" s="1072"/>
      <c r="N842" s="1072"/>
      <c r="O842" s="1072"/>
      <c r="P842" s="1072"/>
      <c r="Q842" s="1072"/>
      <c r="R842" s="1072"/>
      <c r="S842" s="1072"/>
      <c r="T842" s="1072"/>
      <c r="U842" s="1072"/>
      <c r="V842" s="1072"/>
      <c r="W842" s="1072"/>
      <c r="X842" s="1072"/>
      <c r="Y842" s="1072"/>
      <c r="Z842" s="1072"/>
      <c r="AA842" s="1072"/>
      <c r="AB842" s="1111"/>
      <c r="AC842" s="1111"/>
      <c r="AD842" s="1111"/>
      <c r="AE842" s="1111"/>
      <c r="AF842" s="1072"/>
      <c r="AG842" s="1072"/>
      <c r="AH842" s="1072"/>
      <c r="AI842" s="1072"/>
      <c r="AJ842" s="1072"/>
      <c r="AK842" s="1072"/>
      <c r="AL842" s="1072"/>
      <c r="AM842" s="1072"/>
      <c r="AN842" s="1072"/>
      <c r="AO842" s="1072"/>
      <c r="AP842" s="1072"/>
      <c r="AQ842" s="1072"/>
      <c r="AR842" s="1072"/>
      <c r="AS842" s="1072"/>
      <c r="AT842" s="1072"/>
      <c r="AU842" s="1072"/>
      <c r="AV842" s="1072"/>
      <c r="AW842" s="1072"/>
      <c r="AX842" s="1072"/>
      <c r="AY842" s="1072"/>
      <c r="AZ842" s="1072"/>
      <c r="BA842" s="1072"/>
      <c r="BB842" s="1072"/>
      <c r="BC842" s="1072"/>
      <c r="BD842" s="1072"/>
      <c r="BE842" s="1072"/>
      <c r="BF842" s="1072"/>
      <c r="BG842" s="1072"/>
      <c r="BH842" s="1072"/>
      <c r="BI842" s="1072"/>
      <c r="BJ842" s="1072"/>
      <c r="BK842" s="1072"/>
      <c r="BL842" s="1072"/>
      <c r="BM842" s="1072"/>
      <c r="BN842" s="1072"/>
      <c r="BO842" s="1072"/>
      <c r="BP842" s="1072"/>
      <c r="BQ842" s="1072"/>
      <c r="BR842" s="1072"/>
      <c r="BS842" s="1111"/>
      <c r="BT842" s="1072"/>
      <c r="BU842" s="1072"/>
      <c r="BV842" s="1072"/>
      <c r="BW842" s="1072"/>
      <c r="BX842" s="1072"/>
      <c r="BY842" s="1072"/>
      <c r="BZ842" s="1072"/>
      <c r="CA842" s="1072"/>
      <c r="CB842" s="1072"/>
      <c r="CC842" s="1072"/>
      <c r="CD842" s="1072"/>
      <c r="CE842" s="1072"/>
      <c r="CF842" s="1072"/>
      <c r="CG842" s="1072"/>
      <c r="CH842" s="1072"/>
      <c r="CI842" s="1072"/>
      <c r="CJ842" s="1072"/>
      <c r="CK842" s="1072"/>
      <c r="CL842" s="1072"/>
      <c r="CM842" s="1111"/>
      <c r="CN842" s="1111"/>
      <c r="CO842" s="1112"/>
      <c r="CQ842" s="1927"/>
    </row>
    <row r="843" spans="1:95" s="620" customFormat="1">
      <c r="A843" s="1053"/>
      <c r="B843" s="1071"/>
      <c r="C843" s="1047"/>
      <c r="D843" s="1047"/>
      <c r="E843" s="1048"/>
      <c r="F843" s="1066"/>
      <c r="G843" s="1065"/>
      <c r="H843" s="1051"/>
      <c r="I843" s="1072"/>
      <c r="J843" s="1072"/>
      <c r="K843" s="1072"/>
      <c r="L843" s="1072"/>
      <c r="M843" s="1072"/>
      <c r="N843" s="1072"/>
      <c r="O843" s="1072"/>
      <c r="P843" s="1072"/>
      <c r="Q843" s="1072"/>
      <c r="R843" s="1072"/>
      <c r="S843" s="1072"/>
      <c r="T843" s="1072"/>
      <c r="U843" s="1072"/>
      <c r="V843" s="1072"/>
      <c r="W843" s="1072"/>
      <c r="X843" s="1072"/>
      <c r="Y843" s="1072"/>
      <c r="Z843" s="1072"/>
      <c r="AA843" s="1072"/>
      <c r="AB843" s="1111"/>
      <c r="AC843" s="1111"/>
      <c r="AD843" s="1111"/>
      <c r="AE843" s="1111"/>
      <c r="AF843" s="1072"/>
      <c r="AG843" s="1072"/>
      <c r="AH843" s="1072"/>
      <c r="AI843" s="1072"/>
      <c r="AJ843" s="1072"/>
      <c r="AK843" s="1072"/>
      <c r="AL843" s="1072"/>
      <c r="AM843" s="1072"/>
      <c r="AN843" s="1072"/>
      <c r="AO843" s="1072"/>
      <c r="AP843" s="1072"/>
      <c r="AQ843" s="1072"/>
      <c r="AR843" s="1072"/>
      <c r="AS843" s="1072"/>
      <c r="AT843" s="1072"/>
      <c r="AU843" s="1072"/>
      <c r="AV843" s="1072"/>
      <c r="AW843" s="1072"/>
      <c r="AX843" s="1072"/>
      <c r="AY843" s="1072"/>
      <c r="AZ843" s="1072"/>
      <c r="BA843" s="1072"/>
      <c r="BB843" s="1072"/>
      <c r="BC843" s="1072"/>
      <c r="BD843" s="1072"/>
      <c r="BE843" s="1072"/>
      <c r="BF843" s="1072"/>
      <c r="BG843" s="1072"/>
      <c r="BH843" s="1072"/>
      <c r="BI843" s="1072"/>
      <c r="BJ843" s="1072"/>
      <c r="BK843" s="1072"/>
      <c r="BL843" s="1072"/>
      <c r="BM843" s="1072"/>
      <c r="BN843" s="1072"/>
      <c r="BO843" s="1072"/>
      <c r="BP843" s="1072"/>
      <c r="BQ843" s="1072"/>
      <c r="BR843" s="1072"/>
      <c r="BS843" s="1111"/>
      <c r="BT843" s="1072"/>
      <c r="BU843" s="1072"/>
      <c r="BV843" s="1072"/>
      <c r="BW843" s="1072"/>
      <c r="BX843" s="1072"/>
      <c r="BY843" s="1072"/>
      <c r="BZ843" s="1072"/>
      <c r="CA843" s="1072"/>
      <c r="CB843" s="1072"/>
      <c r="CC843" s="1072"/>
      <c r="CD843" s="1072"/>
      <c r="CE843" s="1072"/>
      <c r="CF843" s="1072"/>
      <c r="CG843" s="1072"/>
      <c r="CH843" s="1072"/>
      <c r="CI843" s="1072"/>
      <c r="CJ843" s="1072"/>
      <c r="CK843" s="1072"/>
      <c r="CL843" s="1072"/>
      <c r="CM843" s="1111"/>
      <c r="CN843" s="1111"/>
      <c r="CO843" s="1112"/>
      <c r="CQ843" s="1927"/>
    </row>
    <row r="844" spans="1:95" s="620" customFormat="1">
      <c r="A844" s="1053"/>
      <c r="B844" s="1071"/>
      <c r="C844" s="1047"/>
      <c r="D844" s="1047"/>
      <c r="E844" s="1048"/>
      <c r="F844" s="1066"/>
      <c r="G844" s="1065"/>
      <c r="H844" s="1051"/>
      <c r="I844" s="1072"/>
      <c r="J844" s="1072"/>
      <c r="K844" s="1072"/>
      <c r="L844" s="1072"/>
      <c r="M844" s="1072"/>
      <c r="N844" s="1072"/>
      <c r="O844" s="1072"/>
      <c r="P844" s="1072"/>
      <c r="Q844" s="1072"/>
      <c r="R844" s="1072"/>
      <c r="S844" s="1072"/>
      <c r="T844" s="1072"/>
      <c r="U844" s="1072"/>
      <c r="V844" s="1072"/>
      <c r="W844" s="1072"/>
      <c r="X844" s="1072"/>
      <c r="Y844" s="1072"/>
      <c r="Z844" s="1072"/>
      <c r="AA844" s="1072"/>
      <c r="AB844" s="1111"/>
      <c r="AC844" s="1111"/>
      <c r="AD844" s="1111"/>
      <c r="AE844" s="1111"/>
      <c r="AF844" s="1072"/>
      <c r="AG844" s="1072"/>
      <c r="AH844" s="1072"/>
      <c r="AI844" s="1072"/>
      <c r="AJ844" s="1072"/>
      <c r="AK844" s="1072"/>
      <c r="AL844" s="1072"/>
      <c r="AM844" s="1072"/>
      <c r="AN844" s="1072"/>
      <c r="AO844" s="1072"/>
      <c r="AP844" s="1072"/>
      <c r="AQ844" s="1072"/>
      <c r="AR844" s="1072"/>
      <c r="AS844" s="1072"/>
      <c r="AT844" s="1072"/>
      <c r="AU844" s="1072"/>
      <c r="AV844" s="1072"/>
      <c r="AW844" s="1072"/>
      <c r="AX844" s="1072"/>
      <c r="AY844" s="1072"/>
      <c r="AZ844" s="1072"/>
      <c r="BA844" s="1072"/>
      <c r="BB844" s="1072"/>
      <c r="BC844" s="1072"/>
      <c r="BD844" s="1072"/>
      <c r="BE844" s="1072"/>
      <c r="BF844" s="1072"/>
      <c r="BG844" s="1072"/>
      <c r="BH844" s="1072"/>
      <c r="BI844" s="1072"/>
      <c r="BJ844" s="1072"/>
      <c r="BK844" s="1072"/>
      <c r="BL844" s="1072"/>
      <c r="BM844" s="1072"/>
      <c r="BN844" s="1072"/>
      <c r="BO844" s="1072"/>
      <c r="BP844" s="1072"/>
      <c r="BQ844" s="1072"/>
      <c r="BR844" s="1072"/>
      <c r="BS844" s="1111"/>
      <c r="BT844" s="1072"/>
      <c r="BU844" s="1072"/>
      <c r="BV844" s="1072"/>
      <c r="BW844" s="1072"/>
      <c r="BX844" s="1072"/>
      <c r="BY844" s="1072"/>
      <c r="BZ844" s="1072"/>
      <c r="CA844" s="1072"/>
      <c r="CB844" s="1072"/>
      <c r="CC844" s="1072"/>
      <c r="CD844" s="1072"/>
      <c r="CE844" s="1072"/>
      <c r="CF844" s="1072"/>
      <c r="CG844" s="1072"/>
      <c r="CH844" s="1072"/>
      <c r="CI844" s="1072"/>
      <c r="CJ844" s="1072"/>
      <c r="CK844" s="1072"/>
      <c r="CL844" s="1072"/>
      <c r="CM844" s="1111"/>
      <c r="CN844" s="1111"/>
      <c r="CO844" s="1112"/>
      <c r="CQ844" s="1927"/>
    </row>
    <row r="845" spans="1:95" s="620" customFormat="1">
      <c r="A845" s="1053"/>
      <c r="B845" s="1071"/>
      <c r="C845" s="1047"/>
      <c r="D845" s="1047"/>
      <c r="E845" s="1048"/>
      <c r="F845" s="1066"/>
      <c r="G845" s="1065"/>
      <c r="H845" s="1051"/>
      <c r="I845" s="1072"/>
      <c r="J845" s="1072"/>
      <c r="K845" s="1072"/>
      <c r="L845" s="1072"/>
      <c r="M845" s="1072"/>
      <c r="N845" s="1072"/>
      <c r="O845" s="1072"/>
      <c r="P845" s="1072"/>
      <c r="Q845" s="1072"/>
      <c r="R845" s="1072"/>
      <c r="S845" s="1072"/>
      <c r="T845" s="1072"/>
      <c r="U845" s="1072"/>
      <c r="V845" s="1072"/>
      <c r="W845" s="1072"/>
      <c r="X845" s="1072"/>
      <c r="Y845" s="1072"/>
      <c r="Z845" s="1072"/>
      <c r="AA845" s="1072"/>
      <c r="AB845" s="1111"/>
      <c r="AC845" s="1111"/>
      <c r="AD845" s="1111"/>
      <c r="AE845" s="1111"/>
      <c r="AF845" s="1072"/>
      <c r="AG845" s="1072"/>
      <c r="AH845" s="1072"/>
      <c r="AI845" s="1072"/>
      <c r="AJ845" s="1072"/>
      <c r="AK845" s="1072"/>
      <c r="AL845" s="1072"/>
      <c r="AM845" s="1072"/>
      <c r="AN845" s="1072"/>
      <c r="AO845" s="1072"/>
      <c r="AP845" s="1072"/>
      <c r="AQ845" s="1072"/>
      <c r="AR845" s="1072"/>
      <c r="AS845" s="1072"/>
      <c r="AT845" s="1072"/>
      <c r="AU845" s="1072"/>
      <c r="AV845" s="1072"/>
      <c r="AW845" s="1072"/>
      <c r="AX845" s="1072"/>
      <c r="AY845" s="1072"/>
      <c r="AZ845" s="1072"/>
      <c r="BA845" s="1072"/>
      <c r="BB845" s="1072"/>
      <c r="BC845" s="1072"/>
      <c r="BD845" s="1072"/>
      <c r="BE845" s="1072"/>
      <c r="BF845" s="1072"/>
      <c r="BG845" s="1072"/>
      <c r="BH845" s="1072"/>
      <c r="BI845" s="1072"/>
      <c r="BJ845" s="1072"/>
      <c r="BK845" s="1072"/>
      <c r="BL845" s="1072"/>
      <c r="BM845" s="1072"/>
      <c r="BN845" s="1072"/>
      <c r="BO845" s="1072"/>
      <c r="BP845" s="1072"/>
      <c r="BQ845" s="1072"/>
      <c r="BR845" s="1072"/>
      <c r="BS845" s="1111"/>
      <c r="BT845" s="1072"/>
      <c r="BU845" s="1072"/>
      <c r="BV845" s="1072"/>
      <c r="BW845" s="1072"/>
      <c r="BX845" s="1072"/>
      <c r="BY845" s="1072"/>
      <c r="BZ845" s="1072"/>
      <c r="CA845" s="1072"/>
      <c r="CB845" s="1072"/>
      <c r="CC845" s="1072"/>
      <c r="CD845" s="1072"/>
      <c r="CE845" s="1072"/>
      <c r="CF845" s="1072"/>
      <c r="CG845" s="1072"/>
      <c r="CH845" s="1072"/>
      <c r="CI845" s="1072"/>
      <c r="CJ845" s="1072"/>
      <c r="CK845" s="1072"/>
      <c r="CL845" s="1072"/>
      <c r="CM845" s="1111"/>
      <c r="CN845" s="1111"/>
      <c r="CO845" s="1112"/>
      <c r="CQ845" s="1927"/>
    </row>
    <row r="846" spans="1:95" s="620" customFormat="1">
      <c r="A846" s="1053"/>
      <c r="B846" s="1071"/>
      <c r="C846" s="1047"/>
      <c r="D846" s="1047"/>
      <c r="E846" s="1048"/>
      <c r="F846" s="1066"/>
      <c r="G846" s="1065"/>
      <c r="H846" s="1051"/>
      <c r="I846" s="1072"/>
      <c r="J846" s="1072"/>
      <c r="K846" s="1072"/>
      <c r="L846" s="1072"/>
      <c r="M846" s="1072"/>
      <c r="N846" s="1072"/>
      <c r="O846" s="1072"/>
      <c r="P846" s="1072"/>
      <c r="Q846" s="1072"/>
      <c r="R846" s="1072"/>
      <c r="S846" s="1072"/>
      <c r="T846" s="1072"/>
      <c r="U846" s="1072"/>
      <c r="V846" s="1072"/>
      <c r="W846" s="1072"/>
      <c r="X846" s="1072"/>
      <c r="Y846" s="1072"/>
      <c r="Z846" s="1072"/>
      <c r="AA846" s="1072"/>
      <c r="AB846" s="1111"/>
      <c r="AC846" s="1111"/>
      <c r="AD846" s="1111"/>
      <c r="AE846" s="1111"/>
      <c r="AF846" s="1072"/>
      <c r="AG846" s="1072"/>
      <c r="AH846" s="1072"/>
      <c r="AI846" s="1072"/>
      <c r="AJ846" s="1072"/>
      <c r="AK846" s="1072"/>
      <c r="AL846" s="1072"/>
      <c r="AM846" s="1072"/>
      <c r="AN846" s="1072"/>
      <c r="AO846" s="1072"/>
      <c r="AP846" s="1072"/>
      <c r="AQ846" s="1072"/>
      <c r="AR846" s="1072"/>
      <c r="AS846" s="1072"/>
      <c r="AT846" s="1072"/>
      <c r="AU846" s="1072"/>
      <c r="AV846" s="1072"/>
      <c r="AW846" s="1072"/>
      <c r="AX846" s="1072"/>
      <c r="AY846" s="1072"/>
      <c r="AZ846" s="1072"/>
      <c r="BA846" s="1072"/>
      <c r="BB846" s="1072"/>
      <c r="BC846" s="1072"/>
      <c r="BD846" s="1072"/>
      <c r="BE846" s="1072"/>
      <c r="BF846" s="1072"/>
      <c r="BG846" s="1072"/>
      <c r="BH846" s="1072"/>
      <c r="BI846" s="1072"/>
      <c r="BJ846" s="1072"/>
      <c r="BK846" s="1072"/>
      <c r="BL846" s="1072"/>
      <c r="BM846" s="1072"/>
      <c r="BN846" s="1072"/>
      <c r="BO846" s="1072"/>
      <c r="BP846" s="1072"/>
      <c r="BQ846" s="1072"/>
      <c r="BR846" s="1072"/>
      <c r="BS846" s="1111"/>
      <c r="BT846" s="1072"/>
      <c r="BU846" s="1072"/>
      <c r="BV846" s="1072"/>
      <c r="BW846" s="1072"/>
      <c r="BX846" s="1072"/>
      <c r="BY846" s="1072"/>
      <c r="BZ846" s="1072"/>
      <c r="CA846" s="1072"/>
      <c r="CB846" s="1072"/>
      <c r="CC846" s="1072"/>
      <c r="CD846" s="1072"/>
      <c r="CE846" s="1072"/>
      <c r="CF846" s="1072"/>
      <c r="CG846" s="1072"/>
      <c r="CH846" s="1072"/>
      <c r="CI846" s="1072"/>
      <c r="CJ846" s="1072"/>
      <c r="CK846" s="1072"/>
      <c r="CL846" s="1072"/>
      <c r="CM846" s="1111"/>
      <c r="CN846" s="1111"/>
      <c r="CO846" s="1112"/>
      <c r="CQ846" s="1927"/>
    </row>
    <row r="847" spans="1:95" s="620" customFormat="1">
      <c r="A847" s="1053"/>
      <c r="B847" s="1071"/>
      <c r="C847" s="1047"/>
      <c r="D847" s="1047"/>
      <c r="E847" s="1048"/>
      <c r="F847" s="1066"/>
      <c r="G847" s="1065"/>
      <c r="H847" s="1051"/>
      <c r="I847" s="1072"/>
      <c r="J847" s="1072"/>
      <c r="K847" s="1072"/>
      <c r="L847" s="1072"/>
      <c r="M847" s="1072"/>
      <c r="N847" s="1072"/>
      <c r="O847" s="1072"/>
      <c r="P847" s="1072"/>
      <c r="Q847" s="1072"/>
      <c r="R847" s="1072"/>
      <c r="S847" s="1072"/>
      <c r="T847" s="1072"/>
      <c r="U847" s="1072"/>
      <c r="V847" s="1072"/>
      <c r="W847" s="1072"/>
      <c r="X847" s="1072"/>
      <c r="Y847" s="1072"/>
      <c r="Z847" s="1072"/>
      <c r="AA847" s="1072"/>
      <c r="AB847" s="1111"/>
      <c r="AC847" s="1111"/>
      <c r="AD847" s="1111"/>
      <c r="AE847" s="1111"/>
      <c r="AF847" s="1072"/>
      <c r="AG847" s="1072"/>
      <c r="AH847" s="1072"/>
      <c r="AI847" s="1072"/>
      <c r="AJ847" s="1072"/>
      <c r="AK847" s="1072"/>
      <c r="AL847" s="1072"/>
      <c r="AM847" s="1072"/>
      <c r="AN847" s="1072"/>
      <c r="AO847" s="1072"/>
      <c r="AP847" s="1072"/>
      <c r="AQ847" s="1072"/>
      <c r="AR847" s="1072"/>
      <c r="AS847" s="1072"/>
      <c r="AT847" s="1072"/>
      <c r="AU847" s="1072"/>
      <c r="AV847" s="1072"/>
      <c r="AW847" s="1072"/>
      <c r="AX847" s="1072"/>
      <c r="AY847" s="1072"/>
      <c r="AZ847" s="1072"/>
      <c r="BA847" s="1072"/>
      <c r="BB847" s="1072"/>
      <c r="BC847" s="1072"/>
      <c r="BD847" s="1072"/>
      <c r="BE847" s="1072"/>
      <c r="BF847" s="1072"/>
      <c r="BG847" s="1072"/>
      <c r="BH847" s="1072"/>
      <c r="BI847" s="1072"/>
      <c r="BJ847" s="1072"/>
      <c r="BK847" s="1072"/>
      <c r="BL847" s="1072"/>
      <c r="BM847" s="1072"/>
      <c r="BN847" s="1072"/>
      <c r="BO847" s="1072"/>
      <c r="BP847" s="1072"/>
      <c r="BQ847" s="1072"/>
      <c r="BR847" s="1072"/>
      <c r="BS847" s="1111"/>
      <c r="BT847" s="1072"/>
      <c r="BU847" s="1072"/>
      <c r="BV847" s="1072"/>
      <c r="BW847" s="1072"/>
      <c r="BX847" s="1072"/>
      <c r="BY847" s="1072"/>
      <c r="BZ847" s="1072"/>
      <c r="CA847" s="1072"/>
      <c r="CB847" s="1072"/>
      <c r="CC847" s="1072"/>
      <c r="CD847" s="1072"/>
      <c r="CE847" s="1072"/>
      <c r="CF847" s="1072"/>
      <c r="CG847" s="1072"/>
      <c r="CH847" s="1072"/>
      <c r="CI847" s="1072"/>
      <c r="CJ847" s="1072"/>
      <c r="CK847" s="1072"/>
      <c r="CL847" s="1072"/>
      <c r="CM847" s="1111"/>
      <c r="CN847" s="1111"/>
      <c r="CO847" s="1112"/>
      <c r="CQ847" s="1927"/>
    </row>
    <row r="848" spans="1:95" s="620" customFormat="1">
      <c r="A848" s="1053"/>
      <c r="B848" s="1071"/>
      <c r="C848" s="1047"/>
      <c r="D848" s="1047"/>
      <c r="E848" s="1048"/>
      <c r="F848" s="1066"/>
      <c r="G848" s="1065"/>
      <c r="H848" s="1051"/>
      <c r="I848" s="1072"/>
      <c r="J848" s="1072"/>
      <c r="K848" s="1072"/>
      <c r="L848" s="1072"/>
      <c r="M848" s="1072"/>
      <c r="N848" s="1072"/>
      <c r="O848" s="1072"/>
      <c r="P848" s="1072"/>
      <c r="Q848" s="1072"/>
      <c r="R848" s="1072"/>
      <c r="S848" s="1072"/>
      <c r="T848" s="1072"/>
      <c r="U848" s="1072"/>
      <c r="V848" s="1072"/>
      <c r="W848" s="1072"/>
      <c r="X848" s="1072"/>
      <c r="Y848" s="1072"/>
      <c r="Z848" s="1072"/>
      <c r="AA848" s="1072"/>
      <c r="AB848" s="1111"/>
      <c r="AC848" s="1111"/>
      <c r="AD848" s="1111"/>
      <c r="AE848" s="1111"/>
      <c r="AF848" s="1072"/>
      <c r="AG848" s="1072"/>
      <c r="AH848" s="1072"/>
      <c r="AI848" s="1072"/>
      <c r="AJ848" s="1072"/>
      <c r="AK848" s="1072"/>
      <c r="AL848" s="1072"/>
      <c r="AM848" s="1072"/>
      <c r="AN848" s="1072"/>
      <c r="AO848" s="1072"/>
      <c r="AP848" s="1072"/>
      <c r="AQ848" s="1072"/>
      <c r="AR848" s="1072"/>
      <c r="AS848" s="1072"/>
      <c r="AT848" s="1072"/>
      <c r="AU848" s="1072"/>
      <c r="AV848" s="1072"/>
      <c r="AW848" s="1072"/>
      <c r="AX848" s="1072"/>
      <c r="AY848" s="1072"/>
      <c r="AZ848" s="1072"/>
      <c r="BA848" s="1072"/>
      <c r="BB848" s="1072"/>
      <c r="BC848" s="1072"/>
      <c r="BD848" s="1072"/>
      <c r="BE848" s="1072"/>
      <c r="BF848" s="1072"/>
      <c r="BG848" s="1072"/>
      <c r="BH848" s="1072"/>
      <c r="BI848" s="1072"/>
      <c r="BJ848" s="1072"/>
      <c r="BK848" s="1072"/>
      <c r="BL848" s="1072"/>
      <c r="BM848" s="1072"/>
      <c r="BN848" s="1072"/>
      <c r="BO848" s="1072"/>
      <c r="BP848" s="1072"/>
      <c r="BQ848" s="1072"/>
      <c r="BR848" s="1072"/>
      <c r="BS848" s="1111"/>
      <c r="BT848" s="1072"/>
      <c r="BU848" s="1072"/>
      <c r="BV848" s="1072"/>
      <c r="BW848" s="1072"/>
      <c r="BX848" s="1072"/>
      <c r="BY848" s="1072"/>
      <c r="BZ848" s="1072"/>
      <c r="CA848" s="1072"/>
      <c r="CB848" s="1072"/>
      <c r="CC848" s="1072"/>
      <c r="CD848" s="1072"/>
      <c r="CE848" s="1072"/>
      <c r="CF848" s="1072"/>
      <c r="CG848" s="1072"/>
      <c r="CH848" s="1072"/>
      <c r="CI848" s="1072"/>
      <c r="CJ848" s="1072"/>
      <c r="CK848" s="1072"/>
      <c r="CL848" s="1072"/>
      <c r="CM848" s="1111"/>
      <c r="CN848" s="1111"/>
      <c r="CO848" s="1112"/>
      <c r="CQ848" s="1927"/>
    </row>
    <row r="849" spans="1:95" s="620" customFormat="1">
      <c r="A849" s="1053"/>
      <c r="B849" s="1071"/>
      <c r="C849" s="1047"/>
      <c r="D849" s="1047"/>
      <c r="E849" s="1048"/>
      <c r="F849" s="1066"/>
      <c r="G849" s="1065"/>
      <c r="H849" s="1051"/>
      <c r="I849" s="1072"/>
      <c r="J849" s="1072"/>
      <c r="K849" s="1072"/>
      <c r="L849" s="1072"/>
      <c r="M849" s="1072"/>
      <c r="N849" s="1072"/>
      <c r="O849" s="1072"/>
      <c r="P849" s="1072"/>
      <c r="Q849" s="1072"/>
      <c r="R849" s="1072"/>
      <c r="S849" s="1072"/>
      <c r="T849" s="1072"/>
      <c r="U849" s="1072"/>
      <c r="V849" s="1072"/>
      <c r="W849" s="1072"/>
      <c r="X849" s="1072"/>
      <c r="Y849" s="1072"/>
      <c r="Z849" s="1072"/>
      <c r="AA849" s="1072"/>
      <c r="AB849" s="1111"/>
      <c r="AC849" s="1111"/>
      <c r="AD849" s="1111"/>
      <c r="AE849" s="1111"/>
      <c r="AF849" s="1072"/>
      <c r="AG849" s="1072"/>
      <c r="AH849" s="1072"/>
      <c r="AI849" s="1072"/>
      <c r="AJ849" s="1072"/>
      <c r="AK849" s="1072"/>
      <c r="AL849" s="1072"/>
      <c r="AM849" s="1072"/>
      <c r="AN849" s="1072"/>
      <c r="AO849" s="1072"/>
      <c r="AP849" s="1072"/>
      <c r="AQ849" s="1072"/>
      <c r="AR849" s="1072"/>
      <c r="AS849" s="1072"/>
      <c r="AT849" s="1072"/>
      <c r="AU849" s="1072"/>
      <c r="AV849" s="1072"/>
      <c r="AW849" s="1072"/>
      <c r="AX849" s="1072"/>
      <c r="AY849" s="1072"/>
      <c r="AZ849" s="1072"/>
      <c r="BA849" s="1072"/>
      <c r="BB849" s="1072"/>
      <c r="BC849" s="1072"/>
      <c r="BD849" s="1072"/>
      <c r="BE849" s="1072"/>
      <c r="BF849" s="1072"/>
      <c r="BG849" s="1072"/>
      <c r="BH849" s="1072"/>
      <c r="BI849" s="1072"/>
      <c r="BJ849" s="1072"/>
      <c r="BK849" s="1072"/>
      <c r="BL849" s="1072"/>
      <c r="BM849" s="1072"/>
      <c r="BN849" s="1072"/>
      <c r="BO849" s="1072"/>
      <c r="BP849" s="1072"/>
      <c r="BQ849" s="1072"/>
      <c r="BR849" s="1072"/>
      <c r="BS849" s="1111"/>
      <c r="BT849" s="1072"/>
      <c r="BU849" s="1072"/>
      <c r="BV849" s="1072"/>
      <c r="BW849" s="1072"/>
      <c r="BX849" s="1072"/>
      <c r="BY849" s="1072"/>
      <c r="BZ849" s="1072"/>
      <c r="CA849" s="1072"/>
      <c r="CB849" s="1072"/>
      <c r="CC849" s="1072"/>
      <c r="CD849" s="1072"/>
      <c r="CE849" s="1072"/>
      <c r="CF849" s="1072"/>
      <c r="CG849" s="1072"/>
      <c r="CH849" s="1072"/>
      <c r="CI849" s="1072"/>
      <c r="CJ849" s="1072"/>
      <c r="CK849" s="1072"/>
      <c r="CL849" s="1072"/>
      <c r="CM849" s="1111"/>
      <c r="CN849" s="1111"/>
      <c r="CO849" s="1112"/>
      <c r="CQ849" s="1927"/>
    </row>
    <row r="850" spans="1:95" s="620" customFormat="1">
      <c r="A850" s="1053"/>
      <c r="B850" s="1071"/>
      <c r="C850" s="1047"/>
      <c r="D850" s="1047"/>
      <c r="E850" s="1048"/>
      <c r="F850" s="1066"/>
      <c r="G850" s="1065"/>
      <c r="H850" s="1051"/>
      <c r="I850" s="1072"/>
      <c r="J850" s="1072"/>
      <c r="K850" s="1072"/>
      <c r="L850" s="1072"/>
      <c r="M850" s="1072"/>
      <c r="N850" s="1072"/>
      <c r="O850" s="1072"/>
      <c r="P850" s="1072"/>
      <c r="Q850" s="1072"/>
      <c r="R850" s="1072"/>
      <c r="S850" s="1072"/>
      <c r="T850" s="1072"/>
      <c r="U850" s="1072"/>
      <c r="V850" s="1072"/>
      <c r="W850" s="1072"/>
      <c r="X850" s="1072"/>
      <c r="Y850" s="1072"/>
      <c r="Z850" s="1072"/>
      <c r="AA850" s="1072"/>
      <c r="AB850" s="1111"/>
      <c r="AC850" s="1111"/>
      <c r="AD850" s="1111"/>
      <c r="AE850" s="1111"/>
      <c r="AF850" s="1072"/>
      <c r="AG850" s="1072"/>
      <c r="AH850" s="1072"/>
      <c r="AI850" s="1072"/>
      <c r="AJ850" s="1072"/>
      <c r="AK850" s="1072"/>
      <c r="AL850" s="1072"/>
      <c r="AM850" s="1072"/>
      <c r="AN850" s="1072"/>
      <c r="AO850" s="1072"/>
      <c r="AP850" s="1072"/>
      <c r="AQ850" s="1072"/>
      <c r="AR850" s="1072"/>
      <c r="AS850" s="1072"/>
      <c r="AT850" s="1072"/>
      <c r="AU850" s="1072"/>
      <c r="AV850" s="1072"/>
      <c r="AW850" s="1072"/>
      <c r="AX850" s="1072"/>
      <c r="AY850" s="1072"/>
      <c r="AZ850" s="1072"/>
      <c r="BA850" s="1072"/>
      <c r="BB850" s="1072"/>
      <c r="BC850" s="1072"/>
      <c r="BD850" s="1072"/>
      <c r="BE850" s="1072"/>
      <c r="BF850" s="1072"/>
      <c r="BG850" s="1072"/>
      <c r="BH850" s="1072"/>
      <c r="BI850" s="1072"/>
      <c r="BJ850" s="1072"/>
      <c r="BK850" s="1072"/>
      <c r="BL850" s="1072"/>
      <c r="BM850" s="1072"/>
      <c r="BN850" s="1072"/>
      <c r="BO850" s="1072"/>
      <c r="BP850" s="1072"/>
      <c r="BQ850" s="1072"/>
      <c r="BR850" s="1072"/>
      <c r="BS850" s="1111"/>
      <c r="BT850" s="1072"/>
      <c r="BU850" s="1072"/>
      <c r="BV850" s="1072"/>
      <c r="BW850" s="1072"/>
      <c r="BX850" s="1072"/>
      <c r="BY850" s="1072"/>
      <c r="BZ850" s="1072"/>
      <c r="CA850" s="1072"/>
      <c r="CB850" s="1072"/>
      <c r="CC850" s="1072"/>
      <c r="CD850" s="1072"/>
      <c r="CE850" s="1072"/>
      <c r="CF850" s="1072"/>
      <c r="CG850" s="1072"/>
      <c r="CH850" s="1072"/>
      <c r="CI850" s="1072"/>
      <c r="CJ850" s="1072"/>
      <c r="CK850" s="1072"/>
      <c r="CL850" s="1072"/>
      <c r="CM850" s="1111"/>
      <c r="CN850" s="1111"/>
      <c r="CO850" s="1112"/>
      <c r="CQ850" s="1927"/>
    </row>
    <row r="851" spans="1:95" s="620" customFormat="1">
      <c r="A851" s="1053"/>
      <c r="B851" s="1071"/>
      <c r="C851" s="1047"/>
      <c r="D851" s="1047"/>
      <c r="E851" s="1048"/>
      <c r="F851" s="1066"/>
      <c r="G851" s="1065"/>
      <c r="H851" s="1051"/>
      <c r="I851" s="1072"/>
      <c r="J851" s="1072"/>
      <c r="K851" s="1072"/>
      <c r="L851" s="1072"/>
      <c r="M851" s="1072"/>
      <c r="N851" s="1072"/>
      <c r="O851" s="1072"/>
      <c r="P851" s="1072"/>
      <c r="Q851" s="1072"/>
      <c r="R851" s="1072"/>
      <c r="S851" s="1072"/>
      <c r="T851" s="1072"/>
      <c r="U851" s="1072"/>
      <c r="V851" s="1072"/>
      <c r="W851" s="1072"/>
      <c r="X851" s="1072"/>
      <c r="Y851" s="1072"/>
      <c r="Z851" s="1072"/>
      <c r="AA851" s="1072"/>
      <c r="AB851" s="1111"/>
      <c r="AC851" s="1111"/>
      <c r="AD851" s="1111"/>
      <c r="AE851" s="1111"/>
      <c r="AF851" s="1072"/>
      <c r="AG851" s="1072"/>
      <c r="AH851" s="1072"/>
      <c r="AI851" s="1072"/>
      <c r="AJ851" s="1072"/>
      <c r="AK851" s="1072"/>
      <c r="AL851" s="1072"/>
      <c r="AM851" s="1072"/>
      <c r="AN851" s="1072"/>
      <c r="AO851" s="1072"/>
      <c r="AP851" s="1072"/>
      <c r="AQ851" s="1072"/>
      <c r="AR851" s="1072"/>
      <c r="AS851" s="1072"/>
      <c r="AT851" s="1072"/>
      <c r="AU851" s="1072"/>
      <c r="AV851" s="1072"/>
      <c r="AW851" s="1072"/>
      <c r="AX851" s="1072"/>
      <c r="AY851" s="1072"/>
      <c r="AZ851" s="1072"/>
      <c r="BA851" s="1072"/>
      <c r="BB851" s="1072"/>
      <c r="BC851" s="1072"/>
      <c r="BD851" s="1072"/>
      <c r="BE851" s="1072"/>
      <c r="BF851" s="1072"/>
      <c r="BG851" s="1072"/>
      <c r="BH851" s="1072"/>
      <c r="BI851" s="1072"/>
      <c r="BJ851" s="1072"/>
      <c r="BK851" s="1072"/>
      <c r="BL851" s="1072"/>
      <c r="BM851" s="1072"/>
      <c r="BN851" s="1072"/>
      <c r="BO851" s="1072"/>
      <c r="BP851" s="1072"/>
      <c r="BQ851" s="1072"/>
      <c r="BR851" s="1072"/>
      <c r="BS851" s="1111"/>
      <c r="BT851" s="1072"/>
      <c r="BU851" s="1072"/>
      <c r="BV851" s="1072"/>
      <c r="BW851" s="1072"/>
      <c r="BX851" s="1072"/>
      <c r="BY851" s="1072"/>
      <c r="BZ851" s="1072"/>
      <c r="CA851" s="1072"/>
      <c r="CB851" s="1072"/>
      <c r="CC851" s="1072"/>
      <c r="CD851" s="1072"/>
      <c r="CE851" s="1072"/>
      <c r="CF851" s="1072"/>
      <c r="CG851" s="1072"/>
      <c r="CH851" s="1072"/>
      <c r="CI851" s="1072"/>
      <c r="CJ851" s="1072"/>
      <c r="CK851" s="1072"/>
      <c r="CL851" s="1072"/>
      <c r="CM851" s="1111"/>
      <c r="CN851" s="1111"/>
      <c r="CO851" s="1112"/>
      <c r="CQ851" s="1927"/>
    </row>
    <row r="852" spans="1:95" s="620" customFormat="1">
      <c r="A852" s="1053"/>
      <c r="B852" s="1071"/>
      <c r="C852" s="1047"/>
      <c r="D852" s="1047"/>
      <c r="E852" s="1048"/>
      <c r="F852" s="1066"/>
      <c r="G852" s="1065"/>
      <c r="H852" s="1051"/>
      <c r="I852" s="1072"/>
      <c r="J852" s="1072"/>
      <c r="K852" s="1072"/>
      <c r="L852" s="1072"/>
      <c r="M852" s="1072"/>
      <c r="N852" s="1072"/>
      <c r="O852" s="1072"/>
      <c r="P852" s="1072"/>
      <c r="Q852" s="1072"/>
      <c r="R852" s="1072"/>
      <c r="S852" s="1072"/>
      <c r="T852" s="1072"/>
      <c r="U852" s="1072"/>
      <c r="V852" s="1072"/>
      <c r="W852" s="1072"/>
      <c r="X852" s="1072"/>
      <c r="Y852" s="1072"/>
      <c r="Z852" s="1072"/>
      <c r="AA852" s="1072"/>
      <c r="AB852" s="1111"/>
      <c r="AC852" s="1111"/>
      <c r="AD852" s="1111"/>
      <c r="AE852" s="1111"/>
      <c r="AF852" s="1072"/>
      <c r="AG852" s="1072"/>
      <c r="AH852" s="1072"/>
      <c r="AI852" s="1072"/>
      <c r="AJ852" s="1072"/>
      <c r="AK852" s="1072"/>
      <c r="AL852" s="1072"/>
      <c r="AM852" s="1072"/>
      <c r="AN852" s="1072"/>
      <c r="AO852" s="1072"/>
      <c r="AP852" s="1072"/>
      <c r="AQ852" s="1072"/>
      <c r="AR852" s="1072"/>
      <c r="AS852" s="1072"/>
      <c r="AT852" s="1072"/>
      <c r="AU852" s="1072"/>
      <c r="AV852" s="1072"/>
      <c r="AW852" s="1072"/>
      <c r="AX852" s="1072"/>
      <c r="AY852" s="1072"/>
      <c r="AZ852" s="1072"/>
      <c r="BA852" s="1072"/>
      <c r="BB852" s="1072"/>
      <c r="BC852" s="1072"/>
      <c r="BD852" s="1072"/>
      <c r="BE852" s="1072"/>
      <c r="BF852" s="1072"/>
      <c r="BG852" s="1072"/>
      <c r="BH852" s="1072"/>
      <c r="BI852" s="1072"/>
      <c r="BJ852" s="1072"/>
      <c r="BK852" s="1072"/>
      <c r="BL852" s="1072"/>
      <c r="BM852" s="1072"/>
      <c r="BN852" s="1072"/>
      <c r="BO852" s="1072"/>
      <c r="BP852" s="1072"/>
      <c r="BQ852" s="1072"/>
      <c r="BR852" s="1072"/>
      <c r="BS852" s="1111"/>
      <c r="BT852" s="1072"/>
      <c r="BU852" s="1072"/>
      <c r="BV852" s="1072"/>
      <c r="BW852" s="1072"/>
      <c r="BX852" s="1072"/>
      <c r="BY852" s="1072"/>
      <c r="BZ852" s="1072"/>
      <c r="CA852" s="1072"/>
      <c r="CB852" s="1072"/>
      <c r="CC852" s="1072"/>
      <c r="CD852" s="1072"/>
      <c r="CE852" s="1072"/>
      <c r="CF852" s="1072"/>
      <c r="CG852" s="1072"/>
      <c r="CH852" s="1072"/>
      <c r="CI852" s="1072"/>
      <c r="CJ852" s="1072"/>
      <c r="CK852" s="1072"/>
      <c r="CL852" s="1072"/>
      <c r="CM852" s="1111"/>
      <c r="CN852" s="1111"/>
      <c r="CO852" s="1112"/>
      <c r="CQ852" s="1927"/>
    </row>
    <row r="853" spans="1:95" s="620" customFormat="1">
      <c r="A853" s="1053"/>
      <c r="B853" s="1071"/>
      <c r="C853" s="1047"/>
      <c r="D853" s="1047"/>
      <c r="E853" s="1048"/>
      <c r="F853" s="1066"/>
      <c r="G853" s="1065"/>
      <c r="H853" s="1051"/>
      <c r="I853" s="1072"/>
      <c r="J853" s="1072"/>
      <c r="K853" s="1072"/>
      <c r="L853" s="1072"/>
      <c r="M853" s="1072"/>
      <c r="N853" s="1072"/>
      <c r="O853" s="1072"/>
      <c r="P853" s="1072"/>
      <c r="Q853" s="1072"/>
      <c r="R853" s="1072"/>
      <c r="S853" s="1072"/>
      <c r="T853" s="1072"/>
      <c r="U853" s="1072"/>
      <c r="V853" s="1072"/>
      <c r="W853" s="1072"/>
      <c r="X853" s="1072"/>
      <c r="Y853" s="1072"/>
      <c r="Z853" s="1072"/>
      <c r="AA853" s="1072"/>
      <c r="AB853" s="1111"/>
      <c r="AC853" s="1111"/>
      <c r="AD853" s="1111"/>
      <c r="AE853" s="1111"/>
      <c r="AF853" s="1072"/>
      <c r="AG853" s="1072"/>
      <c r="AH853" s="1072"/>
      <c r="AI853" s="1072"/>
      <c r="AJ853" s="1072"/>
      <c r="AK853" s="1072"/>
      <c r="AL853" s="1072"/>
      <c r="AM853" s="1072"/>
      <c r="AN853" s="1072"/>
      <c r="AO853" s="1072"/>
      <c r="AP853" s="1072"/>
      <c r="AQ853" s="1072"/>
      <c r="AR853" s="1072"/>
      <c r="AS853" s="1072"/>
      <c r="AT853" s="1072"/>
      <c r="AU853" s="1072"/>
      <c r="AV853" s="1072"/>
      <c r="AW853" s="1072"/>
      <c r="AX853" s="1072"/>
      <c r="AY853" s="1072"/>
      <c r="AZ853" s="1072"/>
      <c r="BA853" s="1072"/>
      <c r="BB853" s="1072"/>
      <c r="BC853" s="1072"/>
      <c r="BD853" s="1072"/>
      <c r="BE853" s="1072"/>
      <c r="BF853" s="1072"/>
      <c r="BG853" s="1072"/>
      <c r="BH853" s="1072"/>
      <c r="BI853" s="1072"/>
      <c r="BJ853" s="1072"/>
      <c r="BK853" s="1072"/>
      <c r="BL853" s="1072"/>
      <c r="BM853" s="1072"/>
      <c r="BN853" s="1072"/>
      <c r="BO853" s="1072"/>
      <c r="BP853" s="1072"/>
      <c r="BQ853" s="1072"/>
      <c r="BR853" s="1072"/>
      <c r="BS853" s="1111"/>
      <c r="BT853" s="1072"/>
      <c r="BU853" s="1072"/>
      <c r="BV853" s="1072"/>
      <c r="BW853" s="1072"/>
      <c r="BX853" s="1072"/>
      <c r="BY853" s="1072"/>
      <c r="BZ853" s="1072"/>
      <c r="CA853" s="1072"/>
      <c r="CB853" s="1072"/>
      <c r="CC853" s="1072"/>
      <c r="CD853" s="1072"/>
      <c r="CE853" s="1072"/>
      <c r="CF853" s="1072"/>
      <c r="CG853" s="1072"/>
      <c r="CH853" s="1072"/>
      <c r="CI853" s="1072"/>
      <c r="CJ853" s="1072"/>
      <c r="CK853" s="1072"/>
      <c r="CL853" s="1072"/>
      <c r="CM853" s="1111"/>
      <c r="CN853" s="1111"/>
      <c r="CO853" s="1112"/>
      <c r="CQ853" s="1927"/>
    </row>
    <row r="854" spans="1:95" s="620" customFormat="1">
      <c r="A854" s="1053"/>
      <c r="B854" s="1071"/>
      <c r="C854" s="1047"/>
      <c r="D854" s="1047"/>
      <c r="E854" s="1048"/>
      <c r="F854" s="1066"/>
      <c r="G854" s="1065"/>
      <c r="H854" s="1051"/>
      <c r="I854" s="1072"/>
      <c r="J854" s="1072"/>
      <c r="K854" s="1072"/>
      <c r="L854" s="1072"/>
      <c r="M854" s="1072"/>
      <c r="N854" s="1072"/>
      <c r="O854" s="1072"/>
      <c r="P854" s="1072"/>
      <c r="Q854" s="1072"/>
      <c r="R854" s="1072"/>
      <c r="S854" s="1072"/>
      <c r="T854" s="1072"/>
      <c r="U854" s="1072"/>
      <c r="V854" s="1072"/>
      <c r="W854" s="1072"/>
      <c r="X854" s="1072"/>
      <c r="Y854" s="1072"/>
      <c r="Z854" s="1072"/>
      <c r="AA854" s="1072"/>
      <c r="AB854" s="1111"/>
      <c r="AC854" s="1111"/>
      <c r="AD854" s="1111"/>
      <c r="AE854" s="1111"/>
      <c r="AF854" s="1072"/>
      <c r="AG854" s="1072"/>
      <c r="AH854" s="1072"/>
      <c r="AI854" s="1072"/>
      <c r="AJ854" s="1072"/>
      <c r="AK854" s="1072"/>
      <c r="AL854" s="1072"/>
      <c r="AM854" s="1072"/>
      <c r="AN854" s="1072"/>
      <c r="AO854" s="1072"/>
      <c r="AP854" s="1072"/>
      <c r="AQ854" s="1072"/>
      <c r="AR854" s="1072"/>
      <c r="AS854" s="1072"/>
      <c r="AT854" s="1072"/>
      <c r="AU854" s="1072"/>
      <c r="AV854" s="1072"/>
      <c r="AW854" s="1072"/>
      <c r="AX854" s="1072"/>
      <c r="AY854" s="1072"/>
      <c r="AZ854" s="1072"/>
      <c r="BA854" s="1072"/>
      <c r="BB854" s="1072"/>
      <c r="BC854" s="1072"/>
      <c r="BD854" s="1072"/>
      <c r="BE854" s="1072"/>
      <c r="BF854" s="1072"/>
      <c r="BG854" s="1072"/>
      <c r="BH854" s="1072"/>
      <c r="BI854" s="1072"/>
      <c r="BJ854" s="1072"/>
      <c r="BK854" s="1072"/>
      <c r="BL854" s="1072"/>
      <c r="BM854" s="1072"/>
      <c r="BN854" s="1072"/>
      <c r="BO854" s="1072"/>
      <c r="BP854" s="1072"/>
      <c r="BQ854" s="1072"/>
      <c r="BR854" s="1072"/>
      <c r="BS854" s="1111"/>
      <c r="BT854" s="1072"/>
      <c r="BU854" s="1072"/>
      <c r="BV854" s="1072"/>
      <c r="BW854" s="1072"/>
      <c r="BX854" s="1072"/>
      <c r="BY854" s="1072"/>
      <c r="BZ854" s="1072"/>
      <c r="CA854" s="1072"/>
      <c r="CB854" s="1072"/>
      <c r="CC854" s="1072"/>
      <c r="CD854" s="1072"/>
      <c r="CE854" s="1072"/>
      <c r="CF854" s="1072"/>
      <c r="CG854" s="1072"/>
      <c r="CH854" s="1072"/>
      <c r="CI854" s="1072"/>
      <c r="CJ854" s="1072"/>
      <c r="CK854" s="1072"/>
      <c r="CL854" s="1072"/>
      <c r="CM854" s="1111"/>
      <c r="CN854" s="1111"/>
      <c r="CO854" s="1112"/>
      <c r="CQ854" s="1927"/>
    </row>
    <row r="855" spans="1:95" s="620" customFormat="1">
      <c r="A855" s="1053"/>
      <c r="B855" s="1071"/>
      <c r="C855" s="1047"/>
      <c r="D855" s="1047"/>
      <c r="E855" s="1048"/>
      <c r="F855" s="1066"/>
      <c r="G855" s="1065"/>
      <c r="H855" s="1051"/>
      <c r="I855" s="1072"/>
      <c r="J855" s="1072"/>
      <c r="K855" s="1072"/>
      <c r="L855" s="1072"/>
      <c r="M855" s="1072"/>
      <c r="N855" s="1072"/>
      <c r="O855" s="1072"/>
      <c r="P855" s="1072"/>
      <c r="Q855" s="1072"/>
      <c r="R855" s="1072"/>
      <c r="S855" s="1072"/>
      <c r="T855" s="1072"/>
      <c r="U855" s="1072"/>
      <c r="V855" s="1072"/>
      <c r="W855" s="1072"/>
      <c r="X855" s="1072"/>
      <c r="Y855" s="1072"/>
      <c r="Z855" s="1072"/>
      <c r="AA855" s="1072"/>
      <c r="AB855" s="1111"/>
      <c r="AC855" s="1111"/>
      <c r="AD855" s="1111"/>
      <c r="AE855" s="1111"/>
      <c r="AF855" s="1072"/>
      <c r="AG855" s="1072"/>
      <c r="AH855" s="1072"/>
      <c r="AI855" s="1072"/>
      <c r="AJ855" s="1072"/>
      <c r="AK855" s="1072"/>
      <c r="AL855" s="1072"/>
      <c r="AM855" s="1072"/>
      <c r="AN855" s="1072"/>
      <c r="AO855" s="1072"/>
      <c r="AP855" s="1072"/>
      <c r="AQ855" s="1072"/>
      <c r="AR855" s="1072"/>
      <c r="AS855" s="1072"/>
      <c r="AT855" s="1072"/>
      <c r="AU855" s="1072"/>
      <c r="AV855" s="1072"/>
      <c r="AW855" s="1072"/>
      <c r="AX855" s="1072"/>
      <c r="AY855" s="1072"/>
      <c r="AZ855" s="1072"/>
      <c r="BA855" s="1072"/>
      <c r="BB855" s="1072"/>
      <c r="BC855" s="1072"/>
      <c r="BD855" s="1072"/>
      <c r="BE855" s="1072"/>
      <c r="BF855" s="1072"/>
      <c r="BG855" s="1072"/>
      <c r="BH855" s="1072"/>
      <c r="BI855" s="1072"/>
      <c r="BJ855" s="1072"/>
      <c r="BK855" s="1072"/>
      <c r="BL855" s="1072"/>
      <c r="BM855" s="1072"/>
      <c r="BN855" s="1072"/>
      <c r="BO855" s="1072"/>
      <c r="BP855" s="1072"/>
      <c r="BQ855" s="1072"/>
      <c r="BR855" s="1072"/>
      <c r="BS855" s="1111"/>
      <c r="BT855" s="1072"/>
      <c r="BU855" s="1072"/>
      <c r="BV855" s="1072"/>
      <c r="BW855" s="1072"/>
      <c r="BX855" s="1072"/>
      <c r="BY855" s="1072"/>
      <c r="BZ855" s="1072"/>
      <c r="CA855" s="1072"/>
      <c r="CB855" s="1072"/>
      <c r="CC855" s="1072"/>
      <c r="CD855" s="1072"/>
      <c r="CE855" s="1072"/>
      <c r="CF855" s="1072"/>
      <c r="CG855" s="1072"/>
      <c r="CH855" s="1072"/>
      <c r="CI855" s="1072"/>
      <c r="CJ855" s="1072"/>
      <c r="CK855" s="1072"/>
      <c r="CL855" s="1072"/>
      <c r="CM855" s="1111"/>
      <c r="CN855" s="1111"/>
      <c r="CO855" s="1112"/>
      <c r="CQ855" s="1927"/>
    </row>
    <row r="856" spans="1:95" s="620" customFormat="1">
      <c r="A856" s="1053"/>
      <c r="B856" s="1071"/>
      <c r="C856" s="1047"/>
      <c r="D856" s="1047"/>
      <c r="E856" s="1048"/>
      <c r="F856" s="1066"/>
      <c r="G856" s="1065"/>
      <c r="H856" s="1051"/>
      <c r="I856" s="1072"/>
      <c r="J856" s="1072"/>
      <c r="K856" s="1072"/>
      <c r="L856" s="1072"/>
      <c r="M856" s="1072"/>
      <c r="N856" s="1072"/>
      <c r="O856" s="1072"/>
      <c r="P856" s="1072"/>
      <c r="Q856" s="1072"/>
      <c r="R856" s="1072"/>
      <c r="S856" s="1072"/>
      <c r="T856" s="1072"/>
      <c r="U856" s="1072"/>
      <c r="V856" s="1072"/>
      <c r="W856" s="1072"/>
      <c r="X856" s="1072"/>
      <c r="Y856" s="1072"/>
      <c r="Z856" s="1072"/>
      <c r="AA856" s="1072"/>
      <c r="AB856" s="1111"/>
      <c r="AC856" s="1111"/>
      <c r="AD856" s="1111"/>
      <c r="AE856" s="1111"/>
      <c r="AF856" s="1072"/>
      <c r="AG856" s="1072"/>
      <c r="AH856" s="1072"/>
      <c r="AI856" s="1072"/>
      <c r="AJ856" s="1072"/>
      <c r="AK856" s="1072"/>
      <c r="AL856" s="1072"/>
      <c r="AM856" s="1072"/>
      <c r="AN856" s="1072"/>
      <c r="AO856" s="1072"/>
      <c r="AP856" s="1072"/>
      <c r="AQ856" s="1072"/>
      <c r="AR856" s="1072"/>
      <c r="AS856" s="1072"/>
      <c r="AT856" s="1072"/>
      <c r="AU856" s="1072"/>
      <c r="AV856" s="1072"/>
      <c r="AW856" s="1072"/>
      <c r="AX856" s="1072"/>
      <c r="AY856" s="1072"/>
      <c r="AZ856" s="1072"/>
      <c r="BA856" s="1072"/>
      <c r="BB856" s="1072"/>
      <c r="BC856" s="1072"/>
      <c r="BD856" s="1072"/>
      <c r="BE856" s="1072"/>
      <c r="BF856" s="1072"/>
      <c r="BG856" s="1072"/>
      <c r="BH856" s="1072"/>
      <c r="BI856" s="1072"/>
      <c r="BJ856" s="1072"/>
      <c r="BK856" s="1072"/>
      <c r="BL856" s="1072"/>
      <c r="BM856" s="1072"/>
      <c r="BN856" s="1072"/>
      <c r="BO856" s="1072"/>
      <c r="BP856" s="1072"/>
      <c r="BQ856" s="1072"/>
      <c r="BR856" s="1072"/>
      <c r="BS856" s="1111"/>
      <c r="BT856" s="1072"/>
      <c r="BU856" s="1072"/>
      <c r="BV856" s="1072"/>
      <c r="BW856" s="1072"/>
      <c r="BX856" s="1072"/>
      <c r="BY856" s="1072"/>
      <c r="BZ856" s="1072"/>
      <c r="CA856" s="1072"/>
      <c r="CB856" s="1072"/>
      <c r="CC856" s="1072"/>
      <c r="CD856" s="1072"/>
      <c r="CE856" s="1072"/>
      <c r="CF856" s="1072"/>
      <c r="CG856" s="1072"/>
      <c r="CH856" s="1072"/>
      <c r="CI856" s="1072"/>
      <c r="CJ856" s="1072"/>
      <c r="CK856" s="1072"/>
      <c r="CL856" s="1072"/>
      <c r="CM856" s="1111"/>
      <c r="CN856" s="1111"/>
      <c r="CO856" s="1112"/>
      <c r="CQ856" s="1927"/>
    </row>
    <row r="857" spans="1:95" s="620" customFormat="1">
      <c r="A857" s="1053"/>
      <c r="B857" s="1071"/>
      <c r="C857" s="1047"/>
      <c r="D857" s="1047"/>
      <c r="E857" s="1048"/>
      <c r="F857" s="1066"/>
      <c r="G857" s="1065"/>
      <c r="H857" s="1051"/>
      <c r="I857" s="1072"/>
      <c r="J857" s="1072"/>
      <c r="K857" s="1072"/>
      <c r="L857" s="1072"/>
      <c r="M857" s="1072"/>
      <c r="N857" s="1072"/>
      <c r="O857" s="1072"/>
      <c r="P857" s="1072"/>
      <c r="Q857" s="1072"/>
      <c r="R857" s="1072"/>
      <c r="S857" s="1072"/>
      <c r="T857" s="1072"/>
      <c r="U857" s="1072"/>
      <c r="V857" s="1072"/>
      <c r="W857" s="1072"/>
      <c r="X857" s="1072"/>
      <c r="Y857" s="1072"/>
      <c r="Z857" s="1072"/>
      <c r="AA857" s="1072"/>
      <c r="AB857" s="1111"/>
      <c r="AC857" s="1111"/>
      <c r="AD857" s="1111"/>
      <c r="AE857" s="1111"/>
      <c r="AF857" s="1072"/>
      <c r="AG857" s="1072"/>
      <c r="AH857" s="1072"/>
      <c r="AI857" s="1072"/>
      <c r="AJ857" s="1072"/>
      <c r="AK857" s="1072"/>
      <c r="AL857" s="1072"/>
      <c r="AM857" s="1072"/>
      <c r="AN857" s="1072"/>
      <c r="AO857" s="1072"/>
      <c r="AP857" s="1072"/>
      <c r="AQ857" s="1072"/>
      <c r="AR857" s="1072"/>
      <c r="AS857" s="1072"/>
      <c r="AT857" s="1072"/>
      <c r="AU857" s="1072"/>
      <c r="AV857" s="1072"/>
      <c r="AW857" s="1072"/>
      <c r="AX857" s="1072"/>
      <c r="AY857" s="1072"/>
      <c r="AZ857" s="1072"/>
      <c r="BA857" s="1072"/>
      <c r="BB857" s="1072"/>
      <c r="BC857" s="1072"/>
      <c r="BD857" s="1072"/>
      <c r="BE857" s="1072"/>
      <c r="BF857" s="1072"/>
      <c r="BG857" s="1072"/>
      <c r="BH857" s="1072"/>
      <c r="BI857" s="1072"/>
      <c r="BJ857" s="1072"/>
      <c r="BK857" s="1072"/>
      <c r="BL857" s="1072"/>
      <c r="BM857" s="1072"/>
      <c r="BN857" s="1072"/>
      <c r="BO857" s="1072"/>
      <c r="BP857" s="1072"/>
      <c r="BQ857" s="1072"/>
      <c r="BR857" s="1072"/>
      <c r="BS857" s="1111"/>
      <c r="BT857" s="1072"/>
      <c r="BU857" s="1072"/>
      <c r="BV857" s="1072"/>
      <c r="BW857" s="1072"/>
      <c r="BX857" s="1072"/>
      <c r="BY857" s="1072"/>
      <c r="BZ857" s="1072"/>
      <c r="CA857" s="1072"/>
      <c r="CB857" s="1072"/>
      <c r="CC857" s="1072"/>
      <c r="CD857" s="1072"/>
      <c r="CE857" s="1072"/>
      <c r="CF857" s="1072"/>
      <c r="CG857" s="1072"/>
      <c r="CH857" s="1072"/>
      <c r="CI857" s="1072"/>
      <c r="CJ857" s="1072"/>
      <c r="CK857" s="1072"/>
      <c r="CL857" s="1072"/>
      <c r="CM857" s="1111"/>
      <c r="CN857" s="1111"/>
      <c r="CO857" s="1112"/>
      <c r="CQ857" s="1927"/>
    </row>
    <row r="858" spans="1:95" s="620" customFormat="1">
      <c r="A858" s="1053"/>
      <c r="B858" s="1071"/>
      <c r="C858" s="1047"/>
      <c r="D858" s="1047"/>
      <c r="E858" s="1048"/>
      <c r="F858" s="1066"/>
      <c r="G858" s="1065"/>
      <c r="H858" s="1051"/>
      <c r="I858" s="1072"/>
      <c r="J858" s="1072"/>
      <c r="K858" s="1072"/>
      <c r="L858" s="1072"/>
      <c r="M858" s="1072"/>
      <c r="N858" s="1072"/>
      <c r="O858" s="1072"/>
      <c r="P858" s="1072"/>
      <c r="Q858" s="1072"/>
      <c r="R858" s="1072"/>
      <c r="S858" s="1072"/>
      <c r="T858" s="1072"/>
      <c r="U858" s="1072"/>
      <c r="V858" s="1072"/>
      <c r="W858" s="1072"/>
      <c r="X858" s="1072"/>
      <c r="Y858" s="1072"/>
      <c r="Z858" s="1072"/>
      <c r="AA858" s="1072"/>
      <c r="AB858" s="1111"/>
      <c r="AC858" s="1111"/>
      <c r="AD858" s="1111"/>
      <c r="AE858" s="1111"/>
      <c r="AF858" s="1072"/>
      <c r="AG858" s="1072"/>
      <c r="AH858" s="1072"/>
      <c r="AI858" s="1072"/>
      <c r="AJ858" s="1072"/>
      <c r="AK858" s="1072"/>
      <c r="AL858" s="1072"/>
      <c r="AM858" s="1072"/>
      <c r="AN858" s="1072"/>
      <c r="AO858" s="1072"/>
      <c r="AP858" s="1072"/>
      <c r="AQ858" s="1072"/>
      <c r="AR858" s="1072"/>
      <c r="AS858" s="1072"/>
      <c r="AT858" s="1072"/>
      <c r="AU858" s="1072"/>
      <c r="AV858" s="1072"/>
      <c r="AW858" s="1072"/>
      <c r="AX858" s="1072"/>
      <c r="AY858" s="1072"/>
      <c r="AZ858" s="1072"/>
      <c r="BA858" s="1072"/>
      <c r="BB858" s="1072"/>
      <c r="BC858" s="1072"/>
      <c r="BD858" s="1072"/>
      <c r="BE858" s="1072"/>
      <c r="BF858" s="1072"/>
      <c r="BG858" s="1072"/>
      <c r="BH858" s="1072"/>
      <c r="BI858" s="1072"/>
      <c r="BJ858" s="1072"/>
      <c r="BK858" s="1072"/>
      <c r="BL858" s="1072"/>
      <c r="BM858" s="1072"/>
      <c r="BN858" s="1072"/>
      <c r="BO858" s="1072"/>
      <c r="BP858" s="1072"/>
      <c r="BQ858" s="1072"/>
      <c r="BR858" s="1072"/>
      <c r="BS858" s="1111"/>
      <c r="BT858" s="1072"/>
      <c r="BU858" s="1072"/>
      <c r="BV858" s="1072"/>
      <c r="BW858" s="1072"/>
      <c r="BX858" s="1072"/>
      <c r="BY858" s="1072"/>
      <c r="BZ858" s="1072"/>
      <c r="CA858" s="1072"/>
      <c r="CB858" s="1072"/>
      <c r="CC858" s="1072"/>
      <c r="CD858" s="1072"/>
      <c r="CE858" s="1072"/>
      <c r="CF858" s="1072"/>
      <c r="CG858" s="1072"/>
      <c r="CH858" s="1072"/>
      <c r="CI858" s="1072"/>
      <c r="CJ858" s="1072"/>
      <c r="CK858" s="1072"/>
      <c r="CL858" s="1072"/>
      <c r="CM858" s="1111"/>
      <c r="CN858" s="1111"/>
      <c r="CO858" s="1112"/>
      <c r="CQ858" s="1927"/>
    </row>
    <row r="859" spans="1:95" s="620" customFormat="1">
      <c r="A859" s="1053"/>
      <c r="B859" s="1071"/>
      <c r="C859" s="1047"/>
      <c r="D859" s="1047"/>
      <c r="E859" s="1048"/>
      <c r="F859" s="1066"/>
      <c r="G859" s="1065"/>
      <c r="H859" s="1051"/>
      <c r="I859" s="1072"/>
      <c r="J859" s="1072"/>
      <c r="K859" s="1072"/>
      <c r="L859" s="1072"/>
      <c r="M859" s="1072"/>
      <c r="N859" s="1072"/>
      <c r="O859" s="1072"/>
      <c r="P859" s="1072"/>
      <c r="Q859" s="1072"/>
      <c r="R859" s="1072"/>
      <c r="S859" s="1072"/>
      <c r="T859" s="1072"/>
      <c r="U859" s="1072"/>
      <c r="V859" s="1072"/>
      <c r="W859" s="1072"/>
      <c r="X859" s="1072"/>
      <c r="Y859" s="1072"/>
      <c r="Z859" s="1072"/>
      <c r="AA859" s="1072"/>
      <c r="AB859" s="1111"/>
      <c r="AC859" s="1111"/>
      <c r="AD859" s="1111"/>
      <c r="AE859" s="1111"/>
      <c r="AF859" s="1072"/>
      <c r="AG859" s="1072"/>
      <c r="AH859" s="1072"/>
      <c r="AI859" s="1072"/>
      <c r="AJ859" s="1072"/>
      <c r="AK859" s="1072"/>
      <c r="AL859" s="1072"/>
      <c r="AM859" s="1072"/>
      <c r="AN859" s="1072"/>
      <c r="AO859" s="1072"/>
      <c r="AP859" s="1072"/>
      <c r="AQ859" s="1072"/>
      <c r="AR859" s="1072"/>
      <c r="AS859" s="1072"/>
      <c r="AT859" s="1072"/>
      <c r="AU859" s="1072"/>
      <c r="AV859" s="1072"/>
      <c r="AW859" s="1072"/>
      <c r="AX859" s="1072"/>
      <c r="AY859" s="1072"/>
      <c r="AZ859" s="1072"/>
      <c r="BA859" s="1072"/>
      <c r="BB859" s="1072"/>
      <c r="BC859" s="1072"/>
      <c r="BD859" s="1072"/>
      <c r="BE859" s="1072"/>
      <c r="BF859" s="1072"/>
      <c r="BG859" s="1072"/>
      <c r="BH859" s="1072"/>
      <c r="BI859" s="1072"/>
      <c r="BJ859" s="1072"/>
      <c r="BK859" s="1072"/>
      <c r="BL859" s="1072"/>
      <c r="BM859" s="1072"/>
      <c r="BN859" s="1072"/>
      <c r="BO859" s="1072"/>
      <c r="BP859" s="1072"/>
      <c r="BQ859" s="1072"/>
      <c r="BR859" s="1072"/>
      <c r="BS859" s="1111"/>
      <c r="BT859" s="1072"/>
      <c r="BU859" s="1072"/>
      <c r="BV859" s="1072"/>
      <c r="BW859" s="1072"/>
      <c r="BX859" s="1072"/>
      <c r="BY859" s="1072"/>
      <c r="BZ859" s="1072"/>
      <c r="CA859" s="1072"/>
      <c r="CB859" s="1072"/>
      <c r="CC859" s="1072"/>
      <c r="CD859" s="1072"/>
      <c r="CE859" s="1072"/>
      <c r="CF859" s="1072"/>
      <c r="CG859" s="1072"/>
      <c r="CH859" s="1072"/>
      <c r="CI859" s="1072"/>
      <c r="CJ859" s="1072"/>
      <c r="CK859" s="1072"/>
      <c r="CL859" s="1072"/>
      <c r="CM859" s="1111"/>
      <c r="CN859" s="1111"/>
      <c r="CO859" s="1112"/>
      <c r="CQ859" s="1927"/>
    </row>
    <row r="860" spans="1:95" s="620" customFormat="1">
      <c r="A860" s="1053"/>
      <c r="B860" s="1071"/>
      <c r="C860" s="1047"/>
      <c r="D860" s="1047"/>
      <c r="E860" s="1048"/>
      <c r="F860" s="1066"/>
      <c r="G860" s="1065"/>
      <c r="H860" s="1051"/>
      <c r="I860" s="1072"/>
      <c r="J860" s="1072"/>
      <c r="K860" s="1072"/>
      <c r="L860" s="1072"/>
      <c r="M860" s="1072"/>
      <c r="N860" s="1072"/>
      <c r="O860" s="1072"/>
      <c r="P860" s="1072"/>
      <c r="Q860" s="1072"/>
      <c r="R860" s="1072"/>
      <c r="S860" s="1072"/>
      <c r="T860" s="1072"/>
      <c r="U860" s="1072"/>
      <c r="V860" s="1072"/>
      <c r="W860" s="1072"/>
      <c r="X860" s="1072"/>
      <c r="Y860" s="1072"/>
      <c r="Z860" s="1072"/>
      <c r="AA860" s="1072"/>
      <c r="AB860" s="1111"/>
      <c r="AC860" s="1111"/>
      <c r="AD860" s="1111"/>
      <c r="AE860" s="1111"/>
      <c r="AF860" s="1072"/>
      <c r="AG860" s="1072"/>
      <c r="AH860" s="1072"/>
      <c r="AI860" s="1072"/>
      <c r="AJ860" s="1072"/>
      <c r="AK860" s="1072"/>
      <c r="AL860" s="1072"/>
      <c r="AM860" s="1072"/>
      <c r="AN860" s="1072"/>
      <c r="AO860" s="1072"/>
      <c r="AP860" s="1072"/>
      <c r="AQ860" s="1072"/>
      <c r="AR860" s="1072"/>
      <c r="AS860" s="1072"/>
      <c r="AT860" s="1072"/>
      <c r="AU860" s="1072"/>
      <c r="AV860" s="1072"/>
      <c r="AW860" s="1072"/>
      <c r="AX860" s="1072"/>
      <c r="AY860" s="1072"/>
      <c r="AZ860" s="1072"/>
      <c r="BA860" s="1072"/>
      <c r="BB860" s="1072"/>
      <c r="BC860" s="1072"/>
      <c r="BD860" s="1072"/>
      <c r="BE860" s="1072"/>
      <c r="BF860" s="1072"/>
      <c r="BG860" s="1072"/>
      <c r="BH860" s="1072"/>
      <c r="BI860" s="1072"/>
      <c r="BJ860" s="1072"/>
      <c r="BK860" s="1072"/>
      <c r="BL860" s="1072"/>
      <c r="BM860" s="1072"/>
      <c r="BN860" s="1072"/>
      <c r="BO860" s="1072"/>
      <c r="BP860" s="1072"/>
      <c r="BQ860" s="1072"/>
      <c r="BR860" s="1072"/>
      <c r="BS860" s="1111"/>
      <c r="BT860" s="1072"/>
      <c r="BU860" s="1072"/>
      <c r="BV860" s="1072"/>
      <c r="BW860" s="1072"/>
      <c r="BX860" s="1072"/>
      <c r="BY860" s="1072"/>
      <c r="BZ860" s="1072"/>
      <c r="CA860" s="1072"/>
      <c r="CB860" s="1072"/>
      <c r="CC860" s="1072"/>
      <c r="CD860" s="1072"/>
      <c r="CE860" s="1072"/>
      <c r="CF860" s="1072"/>
      <c r="CG860" s="1072"/>
      <c r="CH860" s="1072"/>
      <c r="CI860" s="1072"/>
      <c r="CJ860" s="1072"/>
      <c r="CK860" s="1072"/>
      <c r="CL860" s="1072"/>
      <c r="CM860" s="1111"/>
      <c r="CN860" s="1111"/>
      <c r="CO860" s="1112"/>
      <c r="CQ860" s="1927"/>
    </row>
    <row r="861" spans="1:95" s="620" customFormat="1">
      <c r="A861" s="1053"/>
      <c r="B861" s="1071"/>
      <c r="C861" s="1047"/>
      <c r="D861" s="1047"/>
      <c r="E861" s="1048"/>
      <c r="F861" s="1066"/>
      <c r="G861" s="1065"/>
      <c r="H861" s="1051"/>
      <c r="I861" s="1072"/>
      <c r="J861" s="1072"/>
      <c r="K861" s="1072"/>
      <c r="L861" s="1072"/>
      <c r="M861" s="1072"/>
      <c r="N861" s="1072"/>
      <c r="O861" s="1072"/>
      <c r="P861" s="1072"/>
      <c r="Q861" s="1072"/>
      <c r="R861" s="1072"/>
      <c r="S861" s="1072"/>
      <c r="T861" s="1072"/>
      <c r="U861" s="1072"/>
      <c r="V861" s="1072"/>
      <c r="W861" s="1072"/>
      <c r="X861" s="1072"/>
      <c r="Y861" s="1072"/>
      <c r="Z861" s="1072"/>
      <c r="AA861" s="1072"/>
      <c r="AB861" s="1111"/>
      <c r="AC861" s="1111"/>
      <c r="AD861" s="1111"/>
      <c r="AE861" s="1111"/>
      <c r="AF861" s="1072"/>
      <c r="AG861" s="1072"/>
      <c r="AH861" s="1072"/>
      <c r="AI861" s="1072"/>
      <c r="AJ861" s="1072"/>
      <c r="AK861" s="1072"/>
      <c r="AL861" s="1072"/>
      <c r="AM861" s="1072"/>
      <c r="AN861" s="1072"/>
      <c r="AO861" s="1072"/>
      <c r="AP861" s="1072"/>
      <c r="AQ861" s="1072"/>
      <c r="AR861" s="1072"/>
      <c r="AS861" s="1072"/>
      <c r="AT861" s="1072"/>
      <c r="AU861" s="1072"/>
      <c r="AV861" s="1072"/>
      <c r="AW861" s="1072"/>
      <c r="AX861" s="1072"/>
      <c r="AY861" s="1072"/>
      <c r="AZ861" s="1072"/>
      <c r="BA861" s="1072"/>
      <c r="BB861" s="1072"/>
      <c r="BC861" s="1072"/>
      <c r="BD861" s="1072"/>
      <c r="BE861" s="1072"/>
      <c r="BF861" s="1072"/>
      <c r="BG861" s="1072"/>
      <c r="BH861" s="1072"/>
      <c r="BI861" s="1072"/>
      <c r="BJ861" s="1072"/>
      <c r="BK861" s="1072"/>
      <c r="BL861" s="1072"/>
      <c r="BM861" s="1072"/>
      <c r="BN861" s="1072"/>
      <c r="BO861" s="1072"/>
      <c r="BP861" s="1072"/>
      <c r="BQ861" s="1072"/>
      <c r="BR861" s="1072"/>
      <c r="BS861" s="1111"/>
      <c r="BT861" s="1072"/>
      <c r="BU861" s="1072"/>
      <c r="BV861" s="1072"/>
      <c r="BW861" s="1072"/>
      <c r="BX861" s="1072"/>
      <c r="BY861" s="1072"/>
      <c r="BZ861" s="1072"/>
      <c r="CA861" s="1072"/>
      <c r="CB861" s="1072"/>
      <c r="CC861" s="1072"/>
      <c r="CD861" s="1072"/>
      <c r="CE861" s="1072"/>
      <c r="CF861" s="1072"/>
      <c r="CG861" s="1072"/>
      <c r="CH861" s="1072"/>
      <c r="CI861" s="1072"/>
      <c r="CJ861" s="1072"/>
      <c r="CK861" s="1072"/>
      <c r="CL861" s="1072"/>
      <c r="CM861" s="1111"/>
      <c r="CN861" s="1111"/>
      <c r="CO861" s="1112"/>
      <c r="CQ861" s="1927"/>
    </row>
    <row r="862" spans="1:95" s="620" customFormat="1">
      <c r="A862" s="1053"/>
      <c r="B862" s="1071"/>
      <c r="C862" s="1047"/>
      <c r="D862" s="1047"/>
      <c r="E862" s="1048"/>
      <c r="F862" s="1066"/>
      <c r="G862" s="1065"/>
      <c r="H862" s="1051"/>
      <c r="I862" s="1072"/>
      <c r="J862" s="1072"/>
      <c r="K862" s="1072"/>
      <c r="L862" s="1072"/>
      <c r="M862" s="1072"/>
      <c r="N862" s="1072"/>
      <c r="O862" s="1072"/>
      <c r="P862" s="1072"/>
      <c r="Q862" s="1072"/>
      <c r="R862" s="1072"/>
      <c r="S862" s="1072"/>
      <c r="T862" s="1072"/>
      <c r="U862" s="1072"/>
      <c r="V862" s="1072"/>
      <c r="W862" s="1072"/>
      <c r="X862" s="1072"/>
      <c r="Y862" s="1072"/>
      <c r="Z862" s="1072"/>
      <c r="AA862" s="1072"/>
      <c r="AB862" s="1111"/>
      <c r="AC862" s="1111"/>
      <c r="AD862" s="1111"/>
      <c r="AE862" s="1111"/>
      <c r="AF862" s="1072"/>
      <c r="AG862" s="1072"/>
      <c r="AH862" s="1072"/>
      <c r="AI862" s="1072"/>
      <c r="AJ862" s="1072"/>
      <c r="AK862" s="1072"/>
      <c r="AL862" s="1072"/>
      <c r="AM862" s="1072"/>
      <c r="AN862" s="1072"/>
      <c r="AO862" s="1072"/>
      <c r="AP862" s="1072"/>
      <c r="AQ862" s="1072"/>
      <c r="AR862" s="1072"/>
      <c r="AS862" s="1072"/>
      <c r="AT862" s="1072"/>
      <c r="AU862" s="1072"/>
      <c r="AV862" s="1072"/>
      <c r="AW862" s="1072"/>
      <c r="AX862" s="1072"/>
      <c r="AY862" s="1072"/>
      <c r="AZ862" s="1072"/>
      <c r="BA862" s="1072"/>
      <c r="BB862" s="1072"/>
      <c r="BC862" s="1072"/>
      <c r="BD862" s="1072"/>
      <c r="BE862" s="1072"/>
      <c r="BF862" s="1072"/>
      <c r="BG862" s="1072"/>
      <c r="BH862" s="1072"/>
      <c r="BI862" s="1072"/>
      <c r="BJ862" s="1072"/>
      <c r="BK862" s="1072"/>
      <c r="BL862" s="1072"/>
      <c r="BM862" s="1072"/>
      <c r="BN862" s="1072"/>
      <c r="BO862" s="1072"/>
      <c r="BP862" s="1072"/>
      <c r="BQ862" s="1072"/>
      <c r="BR862" s="1072"/>
      <c r="BS862" s="1111"/>
      <c r="BT862" s="1072"/>
      <c r="BU862" s="1072"/>
      <c r="BV862" s="1072"/>
      <c r="BW862" s="1072"/>
      <c r="BX862" s="1072"/>
      <c r="BY862" s="1072"/>
      <c r="BZ862" s="1072"/>
      <c r="CA862" s="1072"/>
      <c r="CB862" s="1072"/>
      <c r="CC862" s="1072"/>
      <c r="CD862" s="1072"/>
      <c r="CE862" s="1072"/>
      <c r="CF862" s="1072"/>
      <c r="CG862" s="1072"/>
      <c r="CH862" s="1072"/>
      <c r="CI862" s="1072"/>
      <c r="CJ862" s="1072"/>
      <c r="CK862" s="1072"/>
      <c r="CL862" s="1072"/>
      <c r="CM862" s="1111"/>
      <c r="CN862" s="1111"/>
      <c r="CO862" s="1112"/>
      <c r="CQ862" s="1927"/>
    </row>
    <row r="863" spans="1:95" s="620" customFormat="1">
      <c r="A863" s="1053"/>
      <c r="B863" s="1071"/>
      <c r="C863" s="1047"/>
      <c r="D863" s="1047"/>
      <c r="E863" s="1048"/>
      <c r="F863" s="1066"/>
      <c r="G863" s="1065"/>
      <c r="H863" s="1051"/>
      <c r="I863" s="1072"/>
      <c r="J863" s="1072"/>
      <c r="K863" s="1072"/>
      <c r="L863" s="1072"/>
      <c r="M863" s="1072"/>
      <c r="N863" s="1072"/>
      <c r="O863" s="1072"/>
      <c r="P863" s="1072"/>
      <c r="Q863" s="1072"/>
      <c r="R863" s="1072"/>
      <c r="S863" s="1072"/>
      <c r="T863" s="1072"/>
      <c r="U863" s="1072"/>
      <c r="V863" s="1072"/>
      <c r="W863" s="1072"/>
      <c r="X863" s="1072"/>
      <c r="Y863" s="1072"/>
      <c r="Z863" s="1072"/>
      <c r="AA863" s="1072"/>
      <c r="AB863" s="1111"/>
      <c r="AC863" s="1111"/>
      <c r="AD863" s="1111"/>
      <c r="AE863" s="1111"/>
      <c r="AF863" s="1072"/>
      <c r="AG863" s="1072"/>
      <c r="AH863" s="1072"/>
      <c r="AI863" s="1072"/>
      <c r="AJ863" s="1072"/>
      <c r="AK863" s="1072"/>
      <c r="AL863" s="1072"/>
      <c r="AM863" s="1072"/>
      <c r="AN863" s="1072"/>
      <c r="AO863" s="1072"/>
      <c r="AP863" s="1072"/>
      <c r="AQ863" s="1072"/>
      <c r="AR863" s="1072"/>
      <c r="AS863" s="1072"/>
      <c r="AT863" s="1072"/>
      <c r="AU863" s="1072"/>
      <c r="AV863" s="1072"/>
      <c r="AW863" s="1072"/>
      <c r="AX863" s="1072"/>
      <c r="AY863" s="1072"/>
      <c r="AZ863" s="1072"/>
      <c r="BA863" s="1072"/>
      <c r="BB863" s="1072"/>
      <c r="BC863" s="1072"/>
      <c r="BD863" s="1072"/>
      <c r="BE863" s="1072"/>
      <c r="BF863" s="1072"/>
      <c r="BG863" s="1072"/>
      <c r="BH863" s="1072"/>
      <c r="BI863" s="1072"/>
      <c r="BJ863" s="1072"/>
      <c r="BK863" s="1072"/>
      <c r="BL863" s="1072"/>
      <c r="BM863" s="1072"/>
      <c r="BN863" s="1072"/>
      <c r="BO863" s="1072"/>
      <c r="BP863" s="1072"/>
      <c r="BQ863" s="1072"/>
      <c r="BR863" s="1072"/>
      <c r="BS863" s="1111"/>
      <c r="BT863" s="1072"/>
      <c r="BU863" s="1072"/>
      <c r="BV863" s="1072"/>
      <c r="BW863" s="1072"/>
      <c r="BX863" s="1072"/>
      <c r="BY863" s="1072"/>
      <c r="BZ863" s="1072"/>
      <c r="CA863" s="1072"/>
      <c r="CB863" s="1072"/>
      <c r="CC863" s="1072"/>
      <c r="CD863" s="1072"/>
      <c r="CE863" s="1072"/>
      <c r="CF863" s="1072"/>
      <c r="CG863" s="1072"/>
      <c r="CH863" s="1072"/>
      <c r="CI863" s="1072"/>
      <c r="CJ863" s="1072"/>
      <c r="CK863" s="1072"/>
      <c r="CL863" s="1072"/>
      <c r="CM863" s="1111"/>
      <c r="CN863" s="1111"/>
      <c r="CO863" s="1112"/>
      <c r="CQ863" s="1927"/>
    </row>
    <row r="864" spans="1:95" s="620" customFormat="1">
      <c r="A864" s="1053"/>
      <c r="B864" s="1071"/>
      <c r="C864" s="1047"/>
      <c r="D864" s="1047"/>
      <c r="E864" s="1048"/>
      <c r="F864" s="1066"/>
      <c r="G864" s="1065"/>
      <c r="H864" s="1051"/>
      <c r="I864" s="1072"/>
      <c r="J864" s="1072"/>
      <c r="K864" s="1072"/>
      <c r="L864" s="1072"/>
      <c r="M864" s="1072"/>
      <c r="N864" s="1072"/>
      <c r="O864" s="1072"/>
      <c r="P864" s="1072"/>
      <c r="Q864" s="1072"/>
      <c r="R864" s="1072"/>
      <c r="S864" s="1072"/>
      <c r="T864" s="1072"/>
      <c r="U864" s="1072"/>
      <c r="V864" s="1072"/>
      <c r="W864" s="1072"/>
      <c r="X864" s="1072"/>
      <c r="Y864" s="1072"/>
      <c r="Z864" s="1072"/>
      <c r="AA864" s="1072"/>
      <c r="AB864" s="1111"/>
      <c r="AC864" s="1111"/>
      <c r="AD864" s="1111"/>
      <c r="AE864" s="1111"/>
      <c r="AF864" s="1072"/>
      <c r="AG864" s="1072"/>
      <c r="AH864" s="1072"/>
      <c r="AI864" s="1072"/>
      <c r="AJ864" s="1072"/>
      <c r="AK864" s="1072"/>
      <c r="AL864" s="1072"/>
      <c r="AM864" s="1072"/>
      <c r="AN864" s="1072"/>
      <c r="AO864" s="1072"/>
      <c r="AP864" s="1072"/>
      <c r="AQ864" s="1072"/>
      <c r="AR864" s="1072"/>
      <c r="AS864" s="1072"/>
      <c r="AT864" s="1072"/>
      <c r="AU864" s="1072"/>
      <c r="AV864" s="1072"/>
      <c r="AW864" s="1072"/>
      <c r="AX864" s="1072"/>
      <c r="AY864" s="1072"/>
      <c r="AZ864" s="1072"/>
      <c r="BA864" s="1072"/>
      <c r="BB864" s="1072"/>
      <c r="BC864" s="1072"/>
      <c r="BD864" s="1072"/>
      <c r="BE864" s="1072"/>
      <c r="BF864" s="1072"/>
      <c r="BG864" s="1072"/>
      <c r="BH864" s="1072"/>
      <c r="BI864" s="1072"/>
      <c r="BJ864" s="1072"/>
      <c r="BK864" s="1072"/>
      <c r="BL864" s="1072"/>
      <c r="BM864" s="1072"/>
      <c r="BN864" s="1072"/>
      <c r="BO864" s="1072"/>
      <c r="BP864" s="1072"/>
      <c r="BQ864" s="1072"/>
      <c r="BR864" s="1072"/>
      <c r="BS864" s="1111"/>
      <c r="BT864" s="1072"/>
      <c r="BU864" s="1072"/>
      <c r="BV864" s="1072"/>
      <c r="BW864" s="1072"/>
      <c r="BX864" s="1072"/>
      <c r="BY864" s="1072"/>
      <c r="BZ864" s="1072"/>
      <c r="CA864" s="1072"/>
      <c r="CB864" s="1072"/>
      <c r="CC864" s="1072"/>
      <c r="CD864" s="1072"/>
      <c r="CE864" s="1072"/>
      <c r="CF864" s="1072"/>
      <c r="CG864" s="1072"/>
      <c r="CH864" s="1072"/>
      <c r="CI864" s="1072"/>
      <c r="CJ864" s="1072"/>
      <c r="CK864" s="1072"/>
      <c r="CL864" s="1072"/>
      <c r="CM864" s="1111"/>
      <c r="CN864" s="1111"/>
      <c r="CO864" s="1112"/>
      <c r="CQ864" s="1927"/>
    </row>
    <row r="865" spans="1:95" s="620" customFormat="1">
      <c r="A865" s="1053"/>
      <c r="B865" s="1071"/>
      <c r="C865" s="1047"/>
      <c r="D865" s="1047"/>
      <c r="E865" s="1048"/>
      <c r="F865" s="1066"/>
      <c r="G865" s="1065"/>
      <c r="H865" s="1051"/>
      <c r="I865" s="1072"/>
      <c r="J865" s="1072"/>
      <c r="K865" s="1072"/>
      <c r="L865" s="1072"/>
      <c r="M865" s="1072"/>
      <c r="N865" s="1072"/>
      <c r="O865" s="1072"/>
      <c r="P865" s="1072"/>
      <c r="Q865" s="1072"/>
      <c r="R865" s="1072"/>
      <c r="S865" s="1072"/>
      <c r="T865" s="1072"/>
      <c r="U865" s="1072"/>
      <c r="V865" s="1072"/>
      <c r="W865" s="1072"/>
      <c r="X865" s="1072"/>
      <c r="Y865" s="1072"/>
      <c r="Z865" s="1072"/>
      <c r="AA865" s="1072"/>
      <c r="AB865" s="1111"/>
      <c r="AC865" s="1111"/>
      <c r="AD865" s="1111"/>
      <c r="AE865" s="1111"/>
      <c r="AF865" s="1072"/>
      <c r="AG865" s="1072"/>
      <c r="AH865" s="1072"/>
      <c r="AI865" s="1072"/>
      <c r="AJ865" s="1072"/>
      <c r="AK865" s="1072"/>
      <c r="AL865" s="1072"/>
      <c r="AM865" s="1072"/>
      <c r="AN865" s="1072"/>
      <c r="AO865" s="1072"/>
      <c r="AP865" s="1072"/>
      <c r="AQ865" s="1072"/>
      <c r="AR865" s="1072"/>
      <c r="AS865" s="1072"/>
      <c r="AT865" s="1072"/>
      <c r="AU865" s="1072"/>
      <c r="AV865" s="1072"/>
      <c r="AW865" s="1072"/>
      <c r="AX865" s="1072"/>
      <c r="AY865" s="1072"/>
      <c r="AZ865" s="1072"/>
      <c r="BA865" s="1072"/>
      <c r="BB865" s="1072"/>
      <c r="BC865" s="1072"/>
      <c r="BD865" s="1072"/>
      <c r="BE865" s="1072"/>
      <c r="BF865" s="1072"/>
      <c r="BG865" s="1072"/>
      <c r="BH865" s="1072"/>
      <c r="BI865" s="1072"/>
      <c r="BJ865" s="1072"/>
      <c r="BK865" s="1072"/>
      <c r="BL865" s="1072"/>
      <c r="BM865" s="1072"/>
      <c r="BN865" s="1072"/>
      <c r="BO865" s="1072"/>
      <c r="BP865" s="1072"/>
      <c r="BQ865" s="1072"/>
      <c r="BR865" s="1072"/>
      <c r="BS865" s="1111"/>
      <c r="BT865" s="1072"/>
      <c r="BU865" s="1072"/>
      <c r="BV865" s="1072"/>
      <c r="BW865" s="1072"/>
      <c r="BX865" s="1072"/>
      <c r="BY865" s="1072"/>
      <c r="BZ865" s="1072"/>
      <c r="CA865" s="1072"/>
      <c r="CB865" s="1072"/>
      <c r="CC865" s="1072"/>
      <c r="CD865" s="1072"/>
      <c r="CE865" s="1072"/>
      <c r="CF865" s="1072"/>
      <c r="CG865" s="1072"/>
      <c r="CH865" s="1072"/>
      <c r="CI865" s="1072"/>
      <c r="CJ865" s="1072"/>
      <c r="CK865" s="1072"/>
      <c r="CL865" s="1072"/>
      <c r="CM865" s="1111"/>
      <c r="CN865" s="1111"/>
      <c r="CO865" s="1112"/>
      <c r="CQ865" s="1927"/>
    </row>
    <row r="866" spans="1:95" s="620" customFormat="1">
      <c r="A866" s="1053"/>
      <c r="B866" s="1071"/>
      <c r="C866" s="1047"/>
      <c r="D866" s="1047"/>
      <c r="E866" s="1048"/>
      <c r="F866" s="1066"/>
      <c r="G866" s="1065"/>
      <c r="H866" s="1051"/>
      <c r="I866" s="1072"/>
      <c r="J866" s="1072"/>
      <c r="K866" s="1072"/>
      <c r="L866" s="1072"/>
      <c r="M866" s="1072"/>
      <c r="N866" s="1072"/>
      <c r="O866" s="1072"/>
      <c r="P866" s="1072"/>
      <c r="Q866" s="1072"/>
      <c r="R866" s="1072"/>
      <c r="S866" s="1072"/>
      <c r="T866" s="1072"/>
      <c r="U866" s="1072"/>
      <c r="V866" s="1072"/>
      <c r="W866" s="1072"/>
      <c r="X866" s="1072"/>
      <c r="Y866" s="1072"/>
      <c r="Z866" s="1072"/>
      <c r="AA866" s="1072"/>
      <c r="AB866" s="1111"/>
      <c r="AC866" s="1111"/>
      <c r="AD866" s="1111"/>
      <c r="AE866" s="1111"/>
      <c r="AF866" s="1072"/>
      <c r="AG866" s="1072"/>
      <c r="AH866" s="1072"/>
      <c r="AI866" s="1072"/>
      <c r="AJ866" s="1072"/>
      <c r="AK866" s="1072"/>
      <c r="AL866" s="1072"/>
      <c r="AM866" s="1072"/>
      <c r="AN866" s="1072"/>
      <c r="AO866" s="1072"/>
      <c r="AP866" s="1072"/>
      <c r="AQ866" s="1072"/>
      <c r="AR866" s="1072"/>
      <c r="AS866" s="1072"/>
      <c r="AT866" s="1072"/>
      <c r="AU866" s="1072"/>
      <c r="AV866" s="1072"/>
      <c r="AW866" s="1072"/>
      <c r="AX866" s="1072"/>
      <c r="AY866" s="1072"/>
      <c r="AZ866" s="1072"/>
      <c r="BA866" s="1072"/>
      <c r="BB866" s="1072"/>
      <c r="BC866" s="1072"/>
      <c r="BD866" s="1072"/>
      <c r="BE866" s="1072"/>
      <c r="BF866" s="1072"/>
      <c r="BG866" s="1072"/>
      <c r="BH866" s="1072"/>
      <c r="BI866" s="1072"/>
      <c r="BJ866" s="1072"/>
      <c r="BK866" s="1072"/>
      <c r="BL866" s="1072"/>
      <c r="BM866" s="1072"/>
      <c r="BN866" s="1072"/>
      <c r="BO866" s="1072"/>
      <c r="BP866" s="1072"/>
      <c r="BQ866" s="1072"/>
      <c r="BR866" s="1072"/>
      <c r="BS866" s="1111"/>
      <c r="BT866" s="1072"/>
      <c r="BU866" s="1072"/>
      <c r="BV866" s="1072"/>
      <c r="BW866" s="1072"/>
      <c r="BX866" s="1072"/>
      <c r="BY866" s="1072"/>
      <c r="BZ866" s="1072"/>
      <c r="CA866" s="1072"/>
      <c r="CB866" s="1072"/>
      <c r="CC866" s="1072"/>
      <c r="CD866" s="1072"/>
      <c r="CE866" s="1072"/>
      <c r="CF866" s="1072"/>
      <c r="CG866" s="1072"/>
      <c r="CH866" s="1072"/>
      <c r="CI866" s="1072"/>
      <c r="CJ866" s="1072"/>
      <c r="CK866" s="1072"/>
      <c r="CL866" s="1072"/>
      <c r="CM866" s="1111"/>
      <c r="CN866" s="1111"/>
      <c r="CO866" s="1112"/>
      <c r="CQ866" s="1927"/>
    </row>
    <row r="867" spans="1:95" s="620" customFormat="1">
      <c r="A867" s="1053"/>
      <c r="B867" s="1071"/>
      <c r="C867" s="1047"/>
      <c r="D867" s="1047"/>
      <c r="E867" s="1048"/>
      <c r="F867" s="1066"/>
      <c r="G867" s="1065"/>
      <c r="H867" s="1051"/>
      <c r="I867" s="1072"/>
      <c r="J867" s="1072"/>
      <c r="K867" s="1072"/>
      <c r="L867" s="1072"/>
      <c r="M867" s="1072"/>
      <c r="N867" s="1072"/>
      <c r="O867" s="1072"/>
      <c r="P867" s="1072"/>
      <c r="Q867" s="1072"/>
      <c r="R867" s="1072"/>
      <c r="S867" s="1072"/>
      <c r="T867" s="1072"/>
      <c r="U867" s="1072"/>
      <c r="V867" s="1072"/>
      <c r="W867" s="1072"/>
      <c r="X867" s="1072"/>
      <c r="Y867" s="1072"/>
      <c r="Z867" s="1072"/>
      <c r="AA867" s="1072"/>
      <c r="AB867" s="1111"/>
      <c r="AC867" s="1111"/>
      <c r="AD867" s="1111"/>
      <c r="AE867" s="1111"/>
      <c r="AF867" s="1072"/>
      <c r="AG867" s="1072"/>
      <c r="AH867" s="1072"/>
      <c r="AI867" s="1072"/>
      <c r="AJ867" s="1072"/>
      <c r="AK867" s="1072"/>
      <c r="AL867" s="1072"/>
      <c r="AM867" s="1072"/>
      <c r="AN867" s="1072"/>
      <c r="AO867" s="1072"/>
      <c r="AP867" s="1072"/>
      <c r="AQ867" s="1072"/>
      <c r="AR867" s="1072"/>
      <c r="AS867" s="1072"/>
      <c r="AT867" s="1072"/>
      <c r="AU867" s="1072"/>
      <c r="AV867" s="1072"/>
      <c r="AW867" s="1072"/>
      <c r="AX867" s="1072"/>
      <c r="AY867" s="1072"/>
      <c r="AZ867" s="1072"/>
      <c r="BA867" s="1072"/>
      <c r="BB867" s="1072"/>
      <c r="BC867" s="1072"/>
      <c r="BD867" s="1072"/>
      <c r="BE867" s="1072"/>
      <c r="BF867" s="1072"/>
      <c r="BG867" s="1072"/>
      <c r="BH867" s="1072"/>
      <c r="BI867" s="1072"/>
      <c r="BJ867" s="1072"/>
      <c r="BK867" s="1072"/>
      <c r="BL867" s="1072"/>
      <c r="BM867" s="1072"/>
      <c r="BN867" s="1072"/>
      <c r="BO867" s="1072"/>
      <c r="BP867" s="1072"/>
      <c r="BQ867" s="1072"/>
      <c r="BR867" s="1072"/>
      <c r="BS867" s="1111"/>
      <c r="BT867" s="1072"/>
      <c r="BU867" s="1072"/>
      <c r="BV867" s="1072"/>
      <c r="BW867" s="1072"/>
      <c r="BX867" s="1072"/>
      <c r="BY867" s="1072"/>
      <c r="BZ867" s="1072"/>
      <c r="CA867" s="1072"/>
      <c r="CB867" s="1072"/>
      <c r="CC867" s="1072"/>
      <c r="CD867" s="1072"/>
      <c r="CE867" s="1072"/>
      <c r="CF867" s="1072"/>
      <c r="CG867" s="1072"/>
      <c r="CH867" s="1072"/>
      <c r="CI867" s="1072"/>
      <c r="CJ867" s="1072"/>
      <c r="CK867" s="1072"/>
      <c r="CL867" s="1072"/>
      <c r="CM867" s="1111"/>
      <c r="CN867" s="1111"/>
      <c r="CO867" s="1112"/>
      <c r="CQ867" s="1927"/>
    </row>
    <row r="868" spans="1:95" s="620" customFormat="1">
      <c r="A868" s="1053"/>
      <c r="B868" s="1071"/>
      <c r="C868" s="1047"/>
      <c r="D868" s="1047"/>
      <c r="E868" s="1048"/>
      <c r="F868" s="1066"/>
      <c r="G868" s="1065"/>
      <c r="H868" s="1051"/>
      <c r="I868" s="1072"/>
      <c r="J868" s="1072"/>
      <c r="K868" s="1072"/>
      <c r="L868" s="1072"/>
      <c r="M868" s="1072"/>
      <c r="N868" s="1072"/>
      <c r="O868" s="1072"/>
      <c r="P868" s="1072"/>
      <c r="Q868" s="1072"/>
      <c r="R868" s="1072"/>
      <c r="S868" s="1072"/>
      <c r="T868" s="1072"/>
      <c r="U868" s="1072"/>
      <c r="V868" s="1072"/>
      <c r="W868" s="1072"/>
      <c r="X868" s="1072"/>
      <c r="Y868" s="1072"/>
      <c r="Z868" s="1072"/>
      <c r="AA868" s="1072"/>
      <c r="AB868" s="1111"/>
      <c r="AC868" s="1111"/>
      <c r="AD868" s="1111"/>
      <c r="AE868" s="1111"/>
      <c r="AF868" s="1072"/>
      <c r="AG868" s="1072"/>
      <c r="AH868" s="1072"/>
      <c r="AI868" s="1072"/>
      <c r="AJ868" s="1072"/>
      <c r="AK868" s="1072"/>
      <c r="AL868" s="1072"/>
      <c r="AM868" s="1072"/>
      <c r="AN868" s="1072"/>
      <c r="AO868" s="1072"/>
      <c r="AP868" s="1072"/>
      <c r="AQ868" s="1072"/>
      <c r="AR868" s="1072"/>
      <c r="AS868" s="1072"/>
      <c r="AT868" s="1072"/>
      <c r="AU868" s="1072"/>
      <c r="AV868" s="1072"/>
      <c r="AW868" s="1072"/>
      <c r="AX868" s="1072"/>
      <c r="AY868" s="1072"/>
      <c r="AZ868" s="1072"/>
      <c r="BA868" s="1072"/>
      <c r="BB868" s="1072"/>
      <c r="BC868" s="1072"/>
      <c r="BD868" s="1072"/>
      <c r="BE868" s="1072"/>
      <c r="BF868" s="1072"/>
      <c r="BG868" s="1072"/>
      <c r="BH868" s="1072"/>
      <c r="BI868" s="1072"/>
      <c r="BJ868" s="1072"/>
      <c r="BK868" s="1072"/>
      <c r="BL868" s="1072"/>
      <c r="BM868" s="1072"/>
      <c r="BN868" s="1072"/>
      <c r="BO868" s="1072"/>
      <c r="BP868" s="1072"/>
      <c r="BQ868" s="1072"/>
      <c r="BR868" s="1072"/>
      <c r="BS868" s="1111"/>
      <c r="BT868" s="1072"/>
      <c r="BU868" s="1072"/>
      <c r="BV868" s="1072"/>
      <c r="BW868" s="1072"/>
      <c r="BX868" s="1072"/>
      <c r="BY868" s="1072"/>
      <c r="BZ868" s="1072"/>
      <c r="CA868" s="1072"/>
      <c r="CB868" s="1072"/>
      <c r="CC868" s="1072"/>
      <c r="CD868" s="1072"/>
      <c r="CE868" s="1072"/>
      <c r="CF868" s="1072"/>
      <c r="CG868" s="1072"/>
      <c r="CH868" s="1072"/>
      <c r="CI868" s="1072"/>
      <c r="CJ868" s="1072"/>
      <c r="CK868" s="1072"/>
      <c r="CL868" s="1072"/>
      <c r="CM868" s="1111"/>
      <c r="CN868" s="1111"/>
      <c r="CO868" s="1112"/>
      <c r="CQ868" s="1927"/>
    </row>
    <row r="869" spans="1:95" s="620" customFormat="1">
      <c r="A869" s="1053"/>
      <c r="B869" s="1071"/>
      <c r="C869" s="1047"/>
      <c r="D869" s="1047"/>
      <c r="E869" s="1048"/>
      <c r="F869" s="1066"/>
      <c r="G869" s="1065"/>
      <c r="H869" s="1051"/>
      <c r="I869" s="1072"/>
      <c r="J869" s="1072"/>
      <c r="K869" s="1072"/>
      <c r="L869" s="1072"/>
      <c r="M869" s="1072"/>
      <c r="N869" s="1072"/>
      <c r="O869" s="1072"/>
      <c r="P869" s="1072"/>
      <c r="Q869" s="1072"/>
      <c r="R869" s="1072"/>
      <c r="S869" s="1072"/>
      <c r="T869" s="1072"/>
      <c r="U869" s="1072"/>
      <c r="V869" s="1072"/>
      <c r="W869" s="1072"/>
      <c r="X869" s="1072"/>
      <c r="Y869" s="1072"/>
      <c r="Z869" s="1072"/>
      <c r="AA869" s="1072"/>
      <c r="AB869" s="1111"/>
      <c r="AC869" s="1111"/>
      <c r="AD869" s="1111"/>
      <c r="AE869" s="1111"/>
      <c r="AF869" s="1072"/>
      <c r="AG869" s="1072"/>
      <c r="AH869" s="1072"/>
      <c r="AI869" s="1072"/>
      <c r="AJ869" s="1072"/>
      <c r="AK869" s="1072"/>
      <c r="AL869" s="1072"/>
      <c r="AM869" s="1072"/>
      <c r="AN869" s="1072"/>
      <c r="AO869" s="1072"/>
      <c r="AP869" s="1072"/>
      <c r="AQ869" s="1072"/>
      <c r="AR869" s="1072"/>
      <c r="AS869" s="1072"/>
      <c r="AT869" s="1072"/>
      <c r="AU869" s="1072"/>
      <c r="AV869" s="1072"/>
      <c r="AW869" s="1072"/>
      <c r="AX869" s="1072"/>
      <c r="AY869" s="1072"/>
      <c r="AZ869" s="1072"/>
      <c r="BA869" s="1072"/>
      <c r="BB869" s="1072"/>
      <c r="BC869" s="1072"/>
      <c r="BD869" s="1072"/>
      <c r="BE869" s="1072"/>
      <c r="BF869" s="1072"/>
      <c r="BG869" s="1072"/>
      <c r="BH869" s="1072"/>
      <c r="BI869" s="1072"/>
      <c r="BJ869" s="1072"/>
      <c r="BK869" s="1072"/>
      <c r="BL869" s="1072"/>
      <c r="BM869" s="1072"/>
      <c r="BN869" s="1072"/>
      <c r="BO869" s="1072"/>
      <c r="BP869" s="1072"/>
      <c r="BQ869" s="1072"/>
      <c r="BR869" s="1072"/>
      <c r="BS869" s="1111"/>
      <c r="BT869" s="1072"/>
      <c r="BU869" s="1072"/>
      <c r="BV869" s="1072"/>
      <c r="BW869" s="1072"/>
      <c r="BX869" s="1072"/>
      <c r="BY869" s="1072"/>
      <c r="BZ869" s="1072"/>
      <c r="CA869" s="1072"/>
      <c r="CB869" s="1072"/>
      <c r="CC869" s="1072"/>
      <c r="CD869" s="1072"/>
      <c r="CE869" s="1072"/>
      <c r="CF869" s="1072"/>
      <c r="CG869" s="1072"/>
      <c r="CH869" s="1072"/>
      <c r="CI869" s="1072"/>
      <c r="CJ869" s="1072"/>
      <c r="CK869" s="1072"/>
      <c r="CL869" s="1072"/>
      <c r="CM869" s="1111"/>
      <c r="CN869" s="1111"/>
      <c r="CO869" s="1112"/>
      <c r="CQ869" s="1927"/>
    </row>
    <row r="870" spans="1:95" s="620" customFormat="1">
      <c r="A870" s="1053"/>
      <c r="B870" s="1071"/>
      <c r="C870" s="1047"/>
      <c r="D870" s="1047"/>
      <c r="E870" s="1048"/>
      <c r="F870" s="1066"/>
      <c r="G870" s="1065"/>
      <c r="H870" s="1051"/>
      <c r="I870" s="1072"/>
      <c r="J870" s="1072"/>
      <c r="K870" s="1072"/>
      <c r="L870" s="1072"/>
      <c r="M870" s="1072"/>
      <c r="N870" s="1072"/>
      <c r="O870" s="1072"/>
      <c r="P870" s="1072"/>
      <c r="Q870" s="1072"/>
      <c r="R870" s="1072"/>
      <c r="S870" s="1072"/>
      <c r="T870" s="1072"/>
      <c r="U870" s="1072"/>
      <c r="V870" s="1072"/>
      <c r="W870" s="1072"/>
      <c r="X870" s="1072"/>
      <c r="Y870" s="1072"/>
      <c r="Z870" s="1072"/>
      <c r="AA870" s="1072"/>
      <c r="AB870" s="1111"/>
      <c r="AC870" s="1111"/>
      <c r="AD870" s="1111"/>
      <c r="AE870" s="1111"/>
      <c r="AF870" s="1072"/>
      <c r="AG870" s="1072"/>
      <c r="AH870" s="1072"/>
      <c r="AI870" s="1072"/>
      <c r="AJ870" s="1072"/>
      <c r="AK870" s="1072"/>
      <c r="AL870" s="1072"/>
      <c r="AM870" s="1072"/>
      <c r="AN870" s="1072"/>
      <c r="AO870" s="1072"/>
      <c r="AP870" s="1072"/>
      <c r="AQ870" s="1072"/>
      <c r="AR870" s="1072"/>
      <c r="AS870" s="1072"/>
      <c r="AT870" s="1072"/>
      <c r="AU870" s="1072"/>
      <c r="AV870" s="1072"/>
      <c r="AW870" s="1072"/>
      <c r="AX870" s="1072"/>
      <c r="AY870" s="1072"/>
      <c r="AZ870" s="1072"/>
      <c r="BA870" s="1072"/>
      <c r="BB870" s="1072"/>
      <c r="BC870" s="1072"/>
      <c r="BD870" s="1072"/>
      <c r="BE870" s="1072"/>
      <c r="BF870" s="1072"/>
      <c r="BG870" s="1072"/>
      <c r="BH870" s="1072"/>
      <c r="BI870" s="1072"/>
      <c r="BJ870" s="1072"/>
      <c r="BK870" s="1072"/>
      <c r="BL870" s="1072"/>
      <c r="BM870" s="1072"/>
      <c r="BN870" s="1072"/>
      <c r="BO870" s="1072"/>
      <c r="BP870" s="1072"/>
      <c r="BQ870" s="1072"/>
      <c r="BR870" s="1072"/>
      <c r="BS870" s="1111"/>
      <c r="BT870" s="1072"/>
      <c r="BU870" s="1072"/>
      <c r="BV870" s="1072"/>
      <c r="BW870" s="1072"/>
      <c r="BX870" s="1072"/>
      <c r="BY870" s="1072"/>
      <c r="BZ870" s="1072"/>
      <c r="CA870" s="1072"/>
      <c r="CB870" s="1072"/>
      <c r="CC870" s="1072"/>
      <c r="CD870" s="1072"/>
      <c r="CE870" s="1072"/>
      <c r="CF870" s="1072"/>
      <c r="CG870" s="1072"/>
      <c r="CH870" s="1072"/>
      <c r="CI870" s="1072"/>
      <c r="CJ870" s="1072"/>
      <c r="CK870" s="1072"/>
      <c r="CL870" s="1072"/>
      <c r="CM870" s="1111"/>
      <c r="CN870" s="1111"/>
      <c r="CO870" s="1112"/>
      <c r="CQ870" s="1927"/>
    </row>
    <row r="871" spans="1:95" s="620" customFormat="1">
      <c r="A871" s="1053"/>
      <c r="B871" s="1071"/>
      <c r="C871" s="1047"/>
      <c r="D871" s="1047"/>
      <c r="E871" s="1048"/>
      <c r="F871" s="1066"/>
      <c r="G871" s="1065"/>
      <c r="H871" s="1051"/>
      <c r="I871" s="1072"/>
      <c r="J871" s="1072"/>
      <c r="K871" s="1072"/>
      <c r="L871" s="1072"/>
      <c r="M871" s="1072"/>
      <c r="N871" s="1072"/>
      <c r="O871" s="1072"/>
      <c r="P871" s="1072"/>
      <c r="Q871" s="1072"/>
      <c r="R871" s="1072"/>
      <c r="S871" s="1072"/>
      <c r="T871" s="1072"/>
      <c r="U871" s="1072"/>
      <c r="V871" s="1072"/>
      <c r="W871" s="1072"/>
      <c r="X871" s="1072"/>
      <c r="Y871" s="1072"/>
      <c r="Z871" s="1072"/>
      <c r="AA871" s="1072"/>
      <c r="AB871" s="1111"/>
      <c r="AC871" s="1111"/>
      <c r="AD871" s="1111"/>
      <c r="AE871" s="1111"/>
      <c r="AF871" s="1072"/>
      <c r="AG871" s="1072"/>
      <c r="AH871" s="1072"/>
      <c r="AI871" s="1072"/>
      <c r="AJ871" s="1072"/>
      <c r="AK871" s="1072"/>
      <c r="AL871" s="1072"/>
      <c r="AM871" s="1072"/>
      <c r="AN871" s="1072"/>
      <c r="AO871" s="1072"/>
      <c r="AP871" s="1072"/>
      <c r="AQ871" s="1072"/>
      <c r="AR871" s="1072"/>
      <c r="AS871" s="1072"/>
      <c r="AT871" s="1072"/>
      <c r="AU871" s="1072"/>
      <c r="AV871" s="1072"/>
      <c r="AW871" s="1072"/>
      <c r="AX871" s="1072"/>
      <c r="AY871" s="1072"/>
      <c r="AZ871" s="1072"/>
      <c r="BA871" s="1072"/>
      <c r="BB871" s="1072"/>
      <c r="BC871" s="1072"/>
      <c r="BD871" s="1072"/>
      <c r="BE871" s="1072"/>
      <c r="BF871" s="1072"/>
      <c r="BG871" s="1072"/>
      <c r="BH871" s="1072"/>
      <c r="BI871" s="1072"/>
      <c r="BJ871" s="1072"/>
      <c r="BK871" s="1072"/>
      <c r="BL871" s="1072"/>
      <c r="BM871" s="1072"/>
      <c r="BN871" s="1072"/>
      <c r="BO871" s="1072"/>
      <c r="BP871" s="1072"/>
      <c r="BQ871" s="1072"/>
      <c r="BR871" s="1072"/>
      <c r="BS871" s="1111"/>
      <c r="BT871" s="1072"/>
      <c r="BU871" s="1072"/>
      <c r="BV871" s="1072"/>
      <c r="BW871" s="1072"/>
      <c r="BX871" s="1072"/>
      <c r="BY871" s="1072"/>
      <c r="BZ871" s="1072"/>
      <c r="CA871" s="1072"/>
      <c r="CB871" s="1072"/>
      <c r="CC871" s="1072"/>
      <c r="CD871" s="1072"/>
      <c r="CE871" s="1072"/>
      <c r="CF871" s="1072"/>
      <c r="CG871" s="1072"/>
      <c r="CH871" s="1072"/>
      <c r="CI871" s="1072"/>
      <c r="CJ871" s="1072"/>
      <c r="CK871" s="1072"/>
      <c r="CL871" s="1072"/>
      <c r="CM871" s="1111"/>
      <c r="CN871" s="1111"/>
      <c r="CO871" s="1112"/>
      <c r="CQ871" s="1927"/>
    </row>
    <row r="872" spans="1:95" s="620" customFormat="1">
      <c r="A872" s="1053"/>
      <c r="B872" s="1071"/>
      <c r="C872" s="1047"/>
      <c r="D872" s="1047"/>
      <c r="E872" s="1048"/>
      <c r="F872" s="1066"/>
      <c r="G872" s="1065"/>
      <c r="H872" s="1051"/>
      <c r="I872" s="1072"/>
      <c r="J872" s="1072"/>
      <c r="K872" s="1072"/>
      <c r="L872" s="1072"/>
      <c r="M872" s="1072"/>
      <c r="N872" s="1072"/>
      <c r="O872" s="1072"/>
      <c r="P872" s="1072"/>
      <c r="Q872" s="1072"/>
      <c r="R872" s="1072"/>
      <c r="S872" s="1072"/>
      <c r="T872" s="1072"/>
      <c r="U872" s="1072"/>
      <c r="V872" s="1072"/>
      <c r="W872" s="1072"/>
      <c r="X872" s="1072"/>
      <c r="Y872" s="1072"/>
      <c r="Z872" s="1072"/>
      <c r="AA872" s="1072"/>
      <c r="AB872" s="1111"/>
      <c r="AC872" s="1111"/>
      <c r="AD872" s="1111"/>
      <c r="AE872" s="1111"/>
      <c r="AF872" s="1072"/>
      <c r="AG872" s="1072"/>
      <c r="AH872" s="1072"/>
      <c r="AI872" s="1072"/>
      <c r="AJ872" s="1072"/>
      <c r="AK872" s="1072"/>
      <c r="AL872" s="1072"/>
      <c r="AM872" s="1072"/>
      <c r="AN872" s="1072"/>
      <c r="AO872" s="1072"/>
      <c r="AP872" s="1072"/>
      <c r="AQ872" s="1072"/>
      <c r="AR872" s="1072"/>
      <c r="AS872" s="1072"/>
      <c r="AT872" s="1072"/>
      <c r="AU872" s="1072"/>
      <c r="AV872" s="1072"/>
      <c r="AW872" s="1072"/>
      <c r="AX872" s="1072"/>
      <c r="AY872" s="1072"/>
      <c r="AZ872" s="1072"/>
      <c r="BA872" s="1072"/>
      <c r="BB872" s="1072"/>
      <c r="BC872" s="1072"/>
      <c r="BD872" s="1072"/>
      <c r="BE872" s="1072"/>
      <c r="BF872" s="1072"/>
      <c r="BG872" s="1072"/>
      <c r="BH872" s="1072"/>
      <c r="BI872" s="1072"/>
      <c r="BJ872" s="1072"/>
      <c r="BK872" s="1072"/>
      <c r="BL872" s="1072"/>
      <c r="BM872" s="1072"/>
      <c r="BN872" s="1072"/>
      <c r="BO872" s="1072"/>
      <c r="BP872" s="1072"/>
      <c r="BQ872" s="1072"/>
      <c r="BR872" s="1072"/>
      <c r="BS872" s="1111"/>
      <c r="BT872" s="1072"/>
      <c r="BU872" s="1072"/>
      <c r="BV872" s="1072"/>
      <c r="BW872" s="1072"/>
      <c r="BX872" s="1072"/>
      <c r="BY872" s="1072"/>
      <c r="BZ872" s="1072"/>
      <c r="CA872" s="1072"/>
      <c r="CB872" s="1072"/>
      <c r="CC872" s="1072"/>
      <c r="CD872" s="1072"/>
      <c r="CE872" s="1072"/>
      <c r="CF872" s="1072"/>
      <c r="CG872" s="1072"/>
      <c r="CH872" s="1072"/>
      <c r="CI872" s="1072"/>
      <c r="CJ872" s="1072"/>
      <c r="CK872" s="1072"/>
      <c r="CL872" s="1072"/>
      <c r="CM872" s="1111"/>
      <c r="CN872" s="1111"/>
      <c r="CO872" s="1112"/>
      <c r="CQ872" s="1927"/>
    </row>
    <row r="873" spans="1:95" s="620" customFormat="1">
      <c r="A873" s="1053"/>
      <c r="B873" s="1071"/>
      <c r="C873" s="1047"/>
      <c r="D873" s="1047"/>
      <c r="E873" s="1048"/>
      <c r="F873" s="1066"/>
      <c r="G873" s="1065"/>
      <c r="H873" s="1051"/>
      <c r="I873" s="1072"/>
      <c r="J873" s="1072"/>
      <c r="K873" s="1072"/>
      <c r="L873" s="1072"/>
      <c r="M873" s="1072"/>
      <c r="N873" s="1072"/>
      <c r="O873" s="1072"/>
      <c r="P873" s="1072"/>
      <c r="Q873" s="1072"/>
      <c r="R873" s="1072"/>
      <c r="S873" s="1072"/>
      <c r="T873" s="1072"/>
      <c r="U873" s="1072"/>
      <c r="V873" s="1072"/>
      <c r="W873" s="1072"/>
      <c r="X873" s="1072"/>
      <c r="Y873" s="1072"/>
      <c r="Z873" s="1072"/>
      <c r="AA873" s="1072"/>
      <c r="AB873" s="1111"/>
      <c r="AC873" s="1111"/>
      <c r="AD873" s="1111"/>
      <c r="AE873" s="1111"/>
      <c r="AF873" s="1072"/>
      <c r="AG873" s="1072"/>
      <c r="AH873" s="1072"/>
      <c r="AI873" s="1072"/>
      <c r="AJ873" s="1072"/>
      <c r="AK873" s="1072"/>
      <c r="AL873" s="1072"/>
      <c r="AM873" s="1072"/>
      <c r="AN873" s="1072"/>
      <c r="AO873" s="1072"/>
      <c r="AP873" s="1072"/>
      <c r="AQ873" s="1072"/>
      <c r="AR873" s="1072"/>
      <c r="AS873" s="1072"/>
      <c r="AT873" s="1072"/>
      <c r="AU873" s="1072"/>
      <c r="AV873" s="1072"/>
      <c r="AW873" s="1072"/>
      <c r="AX873" s="1072"/>
      <c r="AY873" s="1072"/>
      <c r="AZ873" s="1072"/>
      <c r="BA873" s="1072"/>
      <c r="BB873" s="1072"/>
      <c r="BC873" s="1072"/>
      <c r="BD873" s="1072"/>
      <c r="BE873" s="1072"/>
      <c r="BF873" s="1072"/>
      <c r="BG873" s="1072"/>
      <c r="BH873" s="1072"/>
      <c r="BI873" s="1072"/>
      <c r="BJ873" s="1072"/>
      <c r="BK873" s="1072"/>
      <c r="BL873" s="1072"/>
      <c r="BM873" s="1072"/>
      <c r="BN873" s="1072"/>
      <c r="BO873" s="1072"/>
      <c r="BP873" s="1072"/>
      <c r="BQ873" s="1072"/>
      <c r="BR873" s="1072"/>
      <c r="BS873" s="1111"/>
      <c r="BT873" s="1072"/>
      <c r="BU873" s="1072"/>
      <c r="BV873" s="1072"/>
      <c r="BW873" s="1072"/>
      <c r="BX873" s="1072"/>
      <c r="BY873" s="1072"/>
      <c r="BZ873" s="1072"/>
      <c r="CA873" s="1072"/>
      <c r="CB873" s="1072"/>
      <c r="CC873" s="1072"/>
      <c r="CD873" s="1072"/>
      <c r="CE873" s="1072"/>
      <c r="CF873" s="1072"/>
      <c r="CG873" s="1072"/>
      <c r="CH873" s="1072"/>
      <c r="CI873" s="1072"/>
      <c r="CJ873" s="1072"/>
      <c r="CK873" s="1072"/>
      <c r="CL873" s="1072"/>
      <c r="CM873" s="1111"/>
      <c r="CN873" s="1111"/>
      <c r="CO873" s="1112"/>
      <c r="CQ873" s="1927"/>
    </row>
    <row r="874" spans="1:95" s="620" customFormat="1">
      <c r="A874" s="1053"/>
      <c r="B874" s="1071"/>
      <c r="C874" s="1047"/>
      <c r="D874" s="1047"/>
      <c r="E874" s="1048"/>
      <c r="F874" s="1066"/>
      <c r="G874" s="1065"/>
      <c r="H874" s="1051"/>
      <c r="I874" s="1072"/>
      <c r="J874" s="1072"/>
      <c r="K874" s="1072"/>
      <c r="L874" s="1072"/>
      <c r="M874" s="1072"/>
      <c r="N874" s="1072"/>
      <c r="O874" s="1072"/>
      <c r="P874" s="1072"/>
      <c r="Q874" s="1072"/>
      <c r="R874" s="1072"/>
      <c r="S874" s="1072"/>
      <c r="T874" s="1072"/>
      <c r="U874" s="1072"/>
      <c r="V874" s="1072"/>
      <c r="W874" s="1072"/>
      <c r="X874" s="1072"/>
      <c r="Y874" s="1072"/>
      <c r="Z874" s="1072"/>
      <c r="AA874" s="1072"/>
      <c r="AB874" s="1111"/>
      <c r="AC874" s="1111"/>
      <c r="AD874" s="1111"/>
      <c r="AE874" s="1111"/>
      <c r="AF874" s="1072"/>
      <c r="AG874" s="1072"/>
      <c r="AH874" s="1072"/>
      <c r="AI874" s="1072"/>
      <c r="AJ874" s="1072"/>
      <c r="AK874" s="1072"/>
      <c r="AL874" s="1072"/>
      <c r="AM874" s="1072"/>
      <c r="AN874" s="1072"/>
      <c r="AO874" s="1072"/>
      <c r="AP874" s="1072"/>
      <c r="AQ874" s="1072"/>
      <c r="AR874" s="1072"/>
      <c r="AS874" s="1072"/>
      <c r="AT874" s="1072"/>
      <c r="AU874" s="1072"/>
      <c r="AV874" s="1072"/>
      <c r="AW874" s="1072"/>
      <c r="AX874" s="1072"/>
      <c r="AY874" s="1072"/>
      <c r="AZ874" s="1072"/>
      <c r="BA874" s="1072"/>
      <c r="BB874" s="1072"/>
      <c r="BC874" s="1072"/>
      <c r="BD874" s="1072"/>
      <c r="BE874" s="1072"/>
      <c r="BF874" s="1072"/>
      <c r="BG874" s="1072"/>
      <c r="BH874" s="1072"/>
      <c r="BI874" s="1072"/>
      <c r="BJ874" s="1072"/>
      <c r="BK874" s="1072"/>
      <c r="BL874" s="1072"/>
      <c r="BM874" s="1072"/>
      <c r="BN874" s="1072"/>
      <c r="BO874" s="1072"/>
      <c r="BP874" s="1072"/>
      <c r="BQ874" s="1072"/>
      <c r="BR874" s="1072"/>
      <c r="BS874" s="1111"/>
      <c r="BT874" s="1072"/>
      <c r="BU874" s="1072"/>
      <c r="BV874" s="1072"/>
      <c r="BW874" s="1072"/>
      <c r="BX874" s="1072"/>
      <c r="BY874" s="1072"/>
      <c r="BZ874" s="1072"/>
      <c r="CA874" s="1072"/>
      <c r="CB874" s="1072"/>
      <c r="CC874" s="1072"/>
      <c r="CD874" s="1072"/>
      <c r="CE874" s="1072"/>
      <c r="CF874" s="1072"/>
      <c r="CG874" s="1072"/>
      <c r="CH874" s="1072"/>
      <c r="CI874" s="1072"/>
      <c r="CJ874" s="1072"/>
      <c r="CK874" s="1072"/>
      <c r="CL874" s="1072"/>
      <c r="CM874" s="1111"/>
      <c r="CN874" s="1111"/>
      <c r="CO874" s="1112"/>
      <c r="CQ874" s="1927"/>
    </row>
    <row r="875" spans="1:95" s="620" customFormat="1">
      <c r="A875" s="1053"/>
      <c r="B875" s="1071"/>
      <c r="C875" s="1047"/>
      <c r="D875" s="1047"/>
      <c r="E875" s="1048"/>
      <c r="F875" s="1066"/>
      <c r="G875" s="1065"/>
      <c r="H875" s="1051"/>
      <c r="I875" s="1072"/>
      <c r="J875" s="1072"/>
      <c r="K875" s="1072"/>
      <c r="L875" s="1072"/>
      <c r="M875" s="1072"/>
      <c r="N875" s="1072"/>
      <c r="O875" s="1072"/>
      <c r="P875" s="1072"/>
      <c r="Q875" s="1072"/>
      <c r="R875" s="1072"/>
      <c r="S875" s="1072"/>
      <c r="T875" s="1072"/>
      <c r="U875" s="1072"/>
      <c r="V875" s="1072"/>
      <c r="W875" s="1072"/>
      <c r="X875" s="1072"/>
      <c r="Y875" s="1072"/>
      <c r="Z875" s="1072"/>
      <c r="AA875" s="1072"/>
      <c r="AB875" s="1111"/>
      <c r="AC875" s="1111"/>
      <c r="AD875" s="1111"/>
      <c r="AE875" s="1111"/>
      <c r="AF875" s="1072"/>
      <c r="AG875" s="1072"/>
      <c r="AH875" s="1072"/>
      <c r="AI875" s="1072"/>
      <c r="AJ875" s="1072"/>
      <c r="AK875" s="1072"/>
      <c r="AL875" s="1072"/>
      <c r="AM875" s="1072"/>
      <c r="AN875" s="1072"/>
      <c r="AO875" s="1072"/>
      <c r="AP875" s="1072"/>
      <c r="AQ875" s="1072"/>
      <c r="AR875" s="1072"/>
      <c r="AS875" s="1072"/>
      <c r="AT875" s="1072"/>
      <c r="AU875" s="1072"/>
      <c r="AV875" s="1072"/>
      <c r="AW875" s="1072"/>
      <c r="AX875" s="1072"/>
      <c r="AY875" s="1072"/>
      <c r="AZ875" s="1072"/>
      <c r="BA875" s="1072"/>
      <c r="BB875" s="1072"/>
      <c r="BC875" s="1072"/>
      <c r="BD875" s="1072"/>
      <c r="BE875" s="1072"/>
      <c r="BF875" s="1072"/>
      <c r="BG875" s="1072"/>
      <c r="BH875" s="1072"/>
      <c r="BI875" s="1072"/>
      <c r="BJ875" s="1072"/>
      <c r="BK875" s="1072"/>
      <c r="BL875" s="1072"/>
      <c r="BM875" s="1072"/>
      <c r="BN875" s="1072"/>
      <c r="BO875" s="1072"/>
      <c r="BP875" s="1072"/>
      <c r="BQ875" s="1072"/>
      <c r="BR875" s="1072"/>
      <c r="BS875" s="1111"/>
      <c r="BT875" s="1072"/>
      <c r="BU875" s="1072"/>
      <c r="BV875" s="1072"/>
      <c r="BW875" s="1072"/>
      <c r="BX875" s="1072"/>
      <c r="BY875" s="1072"/>
      <c r="BZ875" s="1072"/>
      <c r="CA875" s="1072"/>
      <c r="CB875" s="1072"/>
      <c r="CC875" s="1072"/>
      <c r="CD875" s="1072"/>
      <c r="CE875" s="1072"/>
      <c r="CF875" s="1072"/>
      <c r="CG875" s="1072"/>
      <c r="CH875" s="1072"/>
      <c r="CI875" s="1072"/>
      <c r="CJ875" s="1072"/>
      <c r="CK875" s="1072"/>
      <c r="CL875" s="1072"/>
      <c r="CM875" s="1111"/>
      <c r="CN875" s="1111"/>
      <c r="CO875" s="1112"/>
      <c r="CQ875" s="1927"/>
    </row>
    <row r="876" spans="1:95" s="620" customFormat="1">
      <c r="A876" s="1053"/>
      <c r="B876" s="1071"/>
      <c r="C876" s="1047"/>
      <c r="D876" s="1047"/>
      <c r="E876" s="1048"/>
      <c r="F876" s="1066"/>
      <c r="G876" s="1065"/>
      <c r="H876" s="1051"/>
      <c r="I876" s="1072"/>
      <c r="J876" s="1072"/>
      <c r="K876" s="1072"/>
      <c r="L876" s="1072"/>
      <c r="M876" s="1072"/>
      <c r="N876" s="1072"/>
      <c r="O876" s="1072"/>
      <c r="P876" s="1072"/>
      <c r="Q876" s="1072"/>
      <c r="R876" s="1072"/>
      <c r="S876" s="1072"/>
      <c r="T876" s="1072"/>
      <c r="U876" s="1072"/>
      <c r="V876" s="1072"/>
      <c r="W876" s="1072"/>
      <c r="X876" s="1072"/>
      <c r="Y876" s="1072"/>
      <c r="Z876" s="1072"/>
      <c r="AA876" s="1072"/>
      <c r="AB876" s="1111"/>
      <c r="AC876" s="1111"/>
      <c r="AD876" s="1111"/>
      <c r="AE876" s="1111"/>
      <c r="AF876" s="1072"/>
      <c r="AG876" s="1072"/>
      <c r="AH876" s="1072"/>
      <c r="AI876" s="1072"/>
      <c r="AJ876" s="1072"/>
      <c r="AK876" s="1072"/>
      <c r="AL876" s="1072"/>
      <c r="AM876" s="1072"/>
      <c r="AN876" s="1072"/>
      <c r="AO876" s="1072"/>
      <c r="AP876" s="1072"/>
      <c r="AQ876" s="1072"/>
      <c r="AR876" s="1072"/>
      <c r="AS876" s="1072"/>
      <c r="AT876" s="1072"/>
      <c r="AU876" s="1072"/>
      <c r="AV876" s="1072"/>
      <c r="AW876" s="1072"/>
      <c r="AX876" s="1072"/>
      <c r="AY876" s="1072"/>
      <c r="AZ876" s="1072"/>
      <c r="BA876" s="1072"/>
      <c r="BB876" s="1072"/>
      <c r="BC876" s="1072"/>
      <c r="BD876" s="1072"/>
      <c r="BE876" s="1072"/>
      <c r="BF876" s="1072"/>
      <c r="BG876" s="1072"/>
      <c r="BH876" s="1072"/>
      <c r="BI876" s="1072"/>
      <c r="BJ876" s="1072"/>
      <c r="BK876" s="1072"/>
      <c r="BL876" s="1072"/>
      <c r="BM876" s="1072"/>
      <c r="BN876" s="1072"/>
      <c r="BO876" s="1072"/>
      <c r="BP876" s="1072"/>
      <c r="BQ876" s="1072"/>
      <c r="BR876" s="1072"/>
      <c r="BS876" s="1111"/>
      <c r="BT876" s="1072"/>
      <c r="BU876" s="1072"/>
      <c r="BV876" s="1072"/>
      <c r="BW876" s="1072"/>
      <c r="BX876" s="1072"/>
      <c r="BY876" s="1072"/>
      <c r="BZ876" s="1072"/>
      <c r="CA876" s="1072"/>
      <c r="CB876" s="1072"/>
      <c r="CC876" s="1072"/>
      <c r="CD876" s="1072"/>
      <c r="CE876" s="1072"/>
      <c r="CF876" s="1072"/>
      <c r="CG876" s="1072"/>
      <c r="CH876" s="1072"/>
      <c r="CI876" s="1072"/>
      <c r="CJ876" s="1072"/>
      <c r="CK876" s="1072"/>
      <c r="CL876" s="1072"/>
      <c r="CM876" s="1111"/>
      <c r="CN876" s="1111"/>
      <c r="CO876" s="1112"/>
      <c r="CQ876" s="1927"/>
    </row>
    <row r="877" spans="1:95" s="620" customFormat="1">
      <c r="A877" s="1053"/>
      <c r="B877" s="1071"/>
      <c r="C877" s="1047"/>
      <c r="D877" s="1047"/>
      <c r="E877" s="1048"/>
      <c r="F877" s="1066"/>
      <c r="G877" s="1065"/>
      <c r="H877" s="1051"/>
      <c r="I877" s="1072"/>
      <c r="J877" s="1072"/>
      <c r="K877" s="1072"/>
      <c r="L877" s="1072"/>
      <c r="M877" s="1072"/>
      <c r="N877" s="1072"/>
      <c r="O877" s="1072"/>
      <c r="P877" s="1072"/>
      <c r="Q877" s="1072"/>
      <c r="R877" s="1072"/>
      <c r="S877" s="1072"/>
      <c r="T877" s="1072"/>
      <c r="U877" s="1072"/>
      <c r="V877" s="1072"/>
      <c r="W877" s="1072"/>
      <c r="X877" s="1072"/>
      <c r="Y877" s="1072"/>
      <c r="Z877" s="1072"/>
      <c r="AA877" s="1072"/>
      <c r="AB877" s="1111"/>
      <c r="AC877" s="1111"/>
      <c r="AD877" s="1111"/>
      <c r="AE877" s="1111"/>
      <c r="AF877" s="1072"/>
      <c r="AG877" s="1072"/>
      <c r="AH877" s="1072"/>
      <c r="AI877" s="1072"/>
      <c r="AJ877" s="1072"/>
      <c r="AK877" s="1072"/>
      <c r="AL877" s="1072"/>
      <c r="AM877" s="1072"/>
      <c r="AN877" s="1072"/>
      <c r="AO877" s="1072"/>
      <c r="AP877" s="1072"/>
      <c r="AQ877" s="1072"/>
      <c r="AR877" s="1072"/>
      <c r="AS877" s="1072"/>
      <c r="AT877" s="1072"/>
      <c r="AU877" s="1072"/>
      <c r="AV877" s="1072"/>
      <c r="AW877" s="1072"/>
      <c r="AX877" s="1072"/>
      <c r="AY877" s="1072"/>
      <c r="AZ877" s="1072"/>
      <c r="BA877" s="1072"/>
      <c r="BB877" s="1072"/>
      <c r="BC877" s="1072"/>
      <c r="BD877" s="1072"/>
      <c r="BE877" s="1072"/>
      <c r="BF877" s="1072"/>
      <c r="BG877" s="1072"/>
      <c r="BH877" s="1072"/>
      <c r="BI877" s="1072"/>
      <c r="BJ877" s="1072"/>
      <c r="BK877" s="1072"/>
      <c r="BL877" s="1072"/>
      <c r="BM877" s="1072"/>
      <c r="BN877" s="1072"/>
      <c r="BO877" s="1072"/>
      <c r="BP877" s="1072"/>
      <c r="BQ877" s="1072"/>
      <c r="BR877" s="1072"/>
      <c r="BS877" s="1111"/>
      <c r="BT877" s="1072"/>
      <c r="BU877" s="1072"/>
      <c r="BV877" s="1072"/>
      <c r="BW877" s="1072"/>
      <c r="BX877" s="1072"/>
      <c r="BY877" s="1072"/>
      <c r="BZ877" s="1072"/>
      <c r="CA877" s="1072"/>
      <c r="CB877" s="1072"/>
      <c r="CC877" s="1072"/>
      <c r="CD877" s="1072"/>
      <c r="CE877" s="1072"/>
      <c r="CF877" s="1072"/>
      <c r="CG877" s="1072"/>
      <c r="CH877" s="1072"/>
      <c r="CI877" s="1072"/>
      <c r="CJ877" s="1072"/>
      <c r="CK877" s="1072"/>
      <c r="CL877" s="1072"/>
      <c r="CM877" s="1111"/>
      <c r="CN877" s="1111"/>
      <c r="CO877" s="1112"/>
      <c r="CQ877" s="1927"/>
    </row>
    <row r="878" spans="1:95" s="620" customFormat="1">
      <c r="A878" s="1053"/>
      <c r="B878" s="1071"/>
      <c r="C878" s="1047"/>
      <c r="D878" s="1047"/>
      <c r="E878" s="1048"/>
      <c r="F878" s="1066"/>
      <c r="G878" s="1065"/>
      <c r="H878" s="1051"/>
      <c r="I878" s="1072"/>
      <c r="J878" s="1072"/>
      <c r="K878" s="1072"/>
      <c r="L878" s="1072"/>
      <c r="M878" s="1072"/>
      <c r="N878" s="1072"/>
      <c r="O878" s="1072"/>
      <c r="P878" s="1072"/>
      <c r="Q878" s="1072"/>
      <c r="R878" s="1072"/>
      <c r="S878" s="1072"/>
      <c r="T878" s="1072"/>
      <c r="U878" s="1072"/>
      <c r="V878" s="1072"/>
      <c r="W878" s="1072"/>
      <c r="X878" s="1072"/>
      <c r="Y878" s="1072"/>
      <c r="Z878" s="1072"/>
      <c r="AA878" s="1072"/>
      <c r="AB878" s="1111"/>
      <c r="AC878" s="1111"/>
      <c r="AD878" s="1111"/>
      <c r="AE878" s="1111"/>
      <c r="AF878" s="1072"/>
      <c r="AG878" s="1072"/>
      <c r="AH878" s="1072"/>
      <c r="AI878" s="1072"/>
      <c r="AJ878" s="1072"/>
      <c r="AK878" s="1072"/>
      <c r="AL878" s="1072"/>
      <c r="AM878" s="1072"/>
      <c r="AN878" s="1072"/>
      <c r="AO878" s="1072"/>
      <c r="AP878" s="1072"/>
      <c r="AQ878" s="1072"/>
      <c r="AR878" s="1072"/>
      <c r="AS878" s="1072"/>
      <c r="AT878" s="1072"/>
      <c r="AU878" s="1072"/>
      <c r="AV878" s="1072"/>
      <c r="AW878" s="1072"/>
      <c r="AX878" s="1072"/>
      <c r="AY878" s="1072"/>
      <c r="AZ878" s="1072"/>
      <c r="BA878" s="1072"/>
      <c r="BB878" s="1072"/>
      <c r="BC878" s="1072"/>
      <c r="BD878" s="1072"/>
      <c r="BE878" s="1072"/>
      <c r="BF878" s="1072"/>
      <c r="BG878" s="1072"/>
      <c r="BH878" s="1072"/>
      <c r="BI878" s="1072"/>
      <c r="BJ878" s="1072"/>
      <c r="BK878" s="1072"/>
      <c r="BL878" s="1072"/>
      <c r="BM878" s="1072"/>
      <c r="BN878" s="1072"/>
      <c r="BO878" s="1072"/>
      <c r="BP878" s="1072"/>
      <c r="BQ878" s="1072"/>
      <c r="BR878" s="1072"/>
      <c r="BS878" s="1111"/>
      <c r="BT878" s="1072"/>
      <c r="BU878" s="1072"/>
      <c r="BV878" s="1072"/>
      <c r="BW878" s="1072"/>
      <c r="BX878" s="1072"/>
      <c r="BY878" s="1072"/>
      <c r="BZ878" s="1072"/>
      <c r="CA878" s="1072"/>
      <c r="CB878" s="1072"/>
      <c r="CC878" s="1072"/>
      <c r="CD878" s="1072"/>
      <c r="CE878" s="1072"/>
      <c r="CF878" s="1072"/>
      <c r="CG878" s="1072"/>
      <c r="CH878" s="1072"/>
      <c r="CI878" s="1072"/>
      <c r="CJ878" s="1072"/>
      <c r="CK878" s="1072"/>
      <c r="CL878" s="1072"/>
      <c r="CM878" s="1111"/>
      <c r="CN878" s="1111"/>
      <c r="CO878" s="1112"/>
      <c r="CQ878" s="1927"/>
    </row>
    <row r="879" spans="1:95" s="620" customFormat="1">
      <c r="A879" s="1053"/>
      <c r="B879" s="1071"/>
      <c r="C879" s="1047"/>
      <c r="D879" s="1047"/>
      <c r="E879" s="1048"/>
      <c r="F879" s="1066"/>
      <c r="G879" s="1065"/>
      <c r="H879" s="1051"/>
      <c r="I879" s="1072"/>
      <c r="J879" s="1072"/>
      <c r="K879" s="1072"/>
      <c r="L879" s="1072"/>
      <c r="M879" s="1072"/>
      <c r="N879" s="1072"/>
      <c r="O879" s="1072"/>
      <c r="P879" s="1072"/>
      <c r="Q879" s="1072"/>
      <c r="R879" s="1072"/>
      <c r="S879" s="1072"/>
      <c r="T879" s="1072"/>
      <c r="U879" s="1072"/>
      <c r="V879" s="1072"/>
      <c r="W879" s="1072"/>
      <c r="X879" s="1072"/>
      <c r="Y879" s="1072"/>
      <c r="Z879" s="1072"/>
      <c r="AA879" s="1072"/>
      <c r="AB879" s="1111"/>
      <c r="AC879" s="1111"/>
      <c r="AD879" s="1111"/>
      <c r="AE879" s="1111"/>
      <c r="AF879" s="1072"/>
      <c r="AG879" s="1072"/>
      <c r="AH879" s="1072"/>
      <c r="AI879" s="1072"/>
      <c r="AJ879" s="1072"/>
      <c r="AK879" s="1072"/>
      <c r="AL879" s="1072"/>
      <c r="AM879" s="1072"/>
      <c r="AN879" s="1072"/>
      <c r="AO879" s="1072"/>
      <c r="AP879" s="1072"/>
      <c r="AQ879" s="1072"/>
      <c r="AR879" s="1072"/>
      <c r="AS879" s="1072"/>
      <c r="AT879" s="1072"/>
      <c r="AU879" s="1072"/>
      <c r="AV879" s="1072"/>
      <c r="AW879" s="1072"/>
      <c r="AX879" s="1072"/>
      <c r="AY879" s="1072"/>
      <c r="AZ879" s="1072"/>
      <c r="BA879" s="1072"/>
      <c r="BB879" s="1072"/>
      <c r="BC879" s="1072"/>
      <c r="BD879" s="1072"/>
      <c r="BE879" s="1072"/>
      <c r="BF879" s="1072"/>
      <c r="BG879" s="1072"/>
      <c r="BH879" s="1072"/>
      <c r="BI879" s="1072"/>
      <c r="BJ879" s="1072"/>
      <c r="BK879" s="1072"/>
      <c r="BL879" s="1072"/>
      <c r="BM879" s="1072"/>
      <c r="BN879" s="1072"/>
      <c r="BO879" s="1072"/>
      <c r="BP879" s="1072"/>
      <c r="BQ879" s="1072"/>
      <c r="BR879" s="1072"/>
      <c r="BS879" s="1111"/>
      <c r="BT879" s="1072"/>
      <c r="BU879" s="1072"/>
      <c r="BV879" s="1072"/>
      <c r="BW879" s="1072"/>
      <c r="BX879" s="1072"/>
      <c r="BY879" s="1072"/>
      <c r="BZ879" s="1072"/>
      <c r="CA879" s="1072"/>
      <c r="CB879" s="1072"/>
      <c r="CC879" s="1072"/>
      <c r="CD879" s="1072"/>
      <c r="CE879" s="1072"/>
      <c r="CF879" s="1072"/>
      <c r="CG879" s="1072"/>
      <c r="CH879" s="1072"/>
      <c r="CI879" s="1072"/>
      <c r="CJ879" s="1072"/>
      <c r="CK879" s="1072"/>
      <c r="CL879" s="1072"/>
      <c r="CM879" s="1111"/>
      <c r="CN879" s="1111"/>
      <c r="CO879" s="1112"/>
      <c r="CQ879" s="1927"/>
    </row>
    <row r="880" spans="1:95" s="620" customFormat="1">
      <c r="A880" s="1053"/>
      <c r="B880" s="1071"/>
      <c r="C880" s="1047"/>
      <c r="D880" s="1047"/>
      <c r="E880" s="1048"/>
      <c r="F880" s="1066"/>
      <c r="G880" s="1065"/>
      <c r="H880" s="1051"/>
      <c r="I880" s="1072"/>
      <c r="J880" s="1072"/>
      <c r="K880" s="1072"/>
      <c r="L880" s="1072"/>
      <c r="M880" s="1072"/>
      <c r="N880" s="1072"/>
      <c r="O880" s="1072"/>
      <c r="P880" s="1072"/>
      <c r="Q880" s="1072"/>
      <c r="R880" s="1072"/>
      <c r="S880" s="1072"/>
      <c r="T880" s="1072"/>
      <c r="U880" s="1072"/>
      <c r="V880" s="1072"/>
      <c r="W880" s="1072"/>
      <c r="X880" s="1072"/>
      <c r="Y880" s="1072"/>
      <c r="Z880" s="1072"/>
      <c r="AA880" s="1072"/>
      <c r="AB880" s="1111"/>
      <c r="AC880" s="1111"/>
      <c r="AD880" s="1111"/>
      <c r="AE880" s="1111"/>
      <c r="AF880" s="1072"/>
      <c r="AG880" s="1072"/>
      <c r="AH880" s="1072"/>
      <c r="AI880" s="1072"/>
      <c r="AJ880" s="1072"/>
      <c r="AK880" s="1072"/>
      <c r="AL880" s="1072"/>
      <c r="AM880" s="1072"/>
      <c r="AN880" s="1072"/>
      <c r="AO880" s="1072"/>
      <c r="AP880" s="1072"/>
      <c r="AQ880" s="1072"/>
      <c r="AR880" s="1072"/>
      <c r="AS880" s="1072"/>
      <c r="AT880" s="1072"/>
      <c r="AU880" s="1072"/>
      <c r="AV880" s="1072"/>
      <c r="AW880" s="1072"/>
      <c r="AX880" s="1072"/>
      <c r="AY880" s="1072"/>
      <c r="AZ880" s="1072"/>
      <c r="BA880" s="1072"/>
      <c r="BB880" s="1072"/>
      <c r="BC880" s="1072"/>
      <c r="BD880" s="1072"/>
      <c r="BE880" s="1072"/>
      <c r="BF880" s="1072"/>
      <c r="BG880" s="1072"/>
      <c r="BH880" s="1072"/>
      <c r="BI880" s="1072"/>
      <c r="BJ880" s="1072"/>
      <c r="BK880" s="1072"/>
      <c r="BL880" s="1072"/>
      <c r="BM880" s="1072"/>
      <c r="BN880" s="1072"/>
      <c r="BO880" s="1072"/>
      <c r="BP880" s="1072"/>
      <c r="BQ880" s="1072"/>
      <c r="BR880" s="1072"/>
      <c r="BS880" s="1111"/>
      <c r="BT880" s="1072"/>
      <c r="BU880" s="1072"/>
      <c r="BV880" s="1072"/>
      <c r="BW880" s="1072"/>
      <c r="BX880" s="1072"/>
      <c r="BY880" s="1072"/>
      <c r="BZ880" s="1072"/>
      <c r="CA880" s="1072"/>
      <c r="CB880" s="1072"/>
      <c r="CC880" s="1072"/>
      <c r="CD880" s="1072"/>
      <c r="CE880" s="1072"/>
      <c r="CF880" s="1072"/>
      <c r="CG880" s="1072"/>
      <c r="CH880" s="1072"/>
      <c r="CI880" s="1072"/>
      <c r="CJ880" s="1072"/>
      <c r="CK880" s="1072"/>
      <c r="CL880" s="1072"/>
      <c r="CM880" s="1111"/>
      <c r="CN880" s="1111"/>
      <c r="CO880" s="1112"/>
      <c r="CQ880" s="1927"/>
    </row>
    <row r="881" spans="1:95" s="620" customFormat="1">
      <c r="A881" s="1053"/>
      <c r="B881" s="1071"/>
      <c r="C881" s="1047"/>
      <c r="D881" s="1047"/>
      <c r="E881" s="1048"/>
      <c r="F881" s="1066"/>
      <c r="G881" s="1065"/>
      <c r="H881" s="1051"/>
      <c r="I881" s="1072"/>
      <c r="J881" s="1072"/>
      <c r="K881" s="1072"/>
      <c r="L881" s="1072"/>
      <c r="M881" s="1072"/>
      <c r="N881" s="1072"/>
      <c r="O881" s="1072"/>
      <c r="P881" s="1072"/>
      <c r="Q881" s="1072"/>
      <c r="R881" s="1072"/>
      <c r="S881" s="1072"/>
      <c r="T881" s="1072"/>
      <c r="U881" s="1072"/>
      <c r="V881" s="1072"/>
      <c r="W881" s="1072"/>
      <c r="X881" s="1072"/>
      <c r="Y881" s="1072"/>
      <c r="Z881" s="1072"/>
      <c r="AA881" s="1072"/>
      <c r="AB881" s="1111"/>
      <c r="AC881" s="1111"/>
      <c r="AD881" s="1111"/>
      <c r="AE881" s="1111"/>
      <c r="AF881" s="1072"/>
      <c r="AG881" s="1072"/>
      <c r="AH881" s="1072"/>
      <c r="AI881" s="1072"/>
      <c r="AJ881" s="1072"/>
      <c r="AK881" s="1072"/>
      <c r="AL881" s="1072"/>
      <c r="AM881" s="1072"/>
      <c r="AN881" s="1072"/>
      <c r="AO881" s="1072"/>
      <c r="AP881" s="1072"/>
      <c r="AQ881" s="1072"/>
      <c r="AR881" s="1072"/>
      <c r="AS881" s="1072"/>
      <c r="AT881" s="1072"/>
      <c r="AU881" s="1072"/>
      <c r="AV881" s="1072"/>
      <c r="AW881" s="1072"/>
      <c r="AX881" s="1072"/>
      <c r="AY881" s="1072"/>
      <c r="AZ881" s="1072"/>
      <c r="BA881" s="1072"/>
      <c r="BB881" s="1072"/>
      <c r="BC881" s="1072"/>
      <c r="BD881" s="1072"/>
      <c r="BE881" s="1072"/>
      <c r="BF881" s="1072"/>
      <c r="BG881" s="1072"/>
      <c r="BH881" s="1072"/>
      <c r="BI881" s="1072"/>
      <c r="BJ881" s="1072"/>
      <c r="BK881" s="1072"/>
      <c r="BL881" s="1072"/>
      <c r="BM881" s="1072"/>
      <c r="BN881" s="1072"/>
      <c r="BO881" s="1072"/>
      <c r="BP881" s="1072"/>
      <c r="BQ881" s="1072"/>
      <c r="BR881" s="1072"/>
      <c r="BS881" s="1111"/>
      <c r="BT881" s="1072"/>
      <c r="BU881" s="1072"/>
      <c r="BV881" s="1072"/>
      <c r="BW881" s="1072"/>
      <c r="BX881" s="1072"/>
      <c r="BY881" s="1072"/>
      <c r="BZ881" s="1072"/>
      <c r="CA881" s="1072"/>
      <c r="CB881" s="1072"/>
      <c r="CC881" s="1072"/>
      <c r="CD881" s="1072"/>
      <c r="CE881" s="1072"/>
      <c r="CF881" s="1072"/>
      <c r="CG881" s="1072"/>
      <c r="CH881" s="1072"/>
      <c r="CI881" s="1072"/>
      <c r="CJ881" s="1072"/>
      <c r="CK881" s="1072"/>
      <c r="CL881" s="1072"/>
      <c r="CM881" s="1111"/>
      <c r="CN881" s="1111"/>
      <c r="CO881" s="1112"/>
      <c r="CQ881" s="1927"/>
    </row>
    <row r="882" spans="1:95" s="620" customFormat="1">
      <c r="A882" s="1053"/>
      <c r="B882" s="1071"/>
      <c r="C882" s="1047"/>
      <c r="D882" s="1047"/>
      <c r="E882" s="1048"/>
      <c r="F882" s="1066"/>
      <c r="G882" s="1065"/>
      <c r="H882" s="1051"/>
      <c r="I882" s="1072"/>
      <c r="J882" s="1072"/>
      <c r="K882" s="1072"/>
      <c r="L882" s="1072"/>
      <c r="M882" s="1072"/>
      <c r="N882" s="1072"/>
      <c r="O882" s="1072"/>
      <c r="P882" s="1072"/>
      <c r="Q882" s="1072"/>
      <c r="R882" s="1072"/>
      <c r="S882" s="1072"/>
      <c r="T882" s="1072"/>
      <c r="U882" s="1072"/>
      <c r="V882" s="1072"/>
      <c r="W882" s="1072"/>
      <c r="X882" s="1072"/>
      <c r="Y882" s="1072"/>
      <c r="Z882" s="1072"/>
      <c r="AA882" s="1072"/>
      <c r="AB882" s="1111"/>
      <c r="AC882" s="1111"/>
      <c r="AD882" s="1111"/>
      <c r="AE882" s="1111"/>
      <c r="AF882" s="1072"/>
      <c r="AG882" s="1072"/>
      <c r="AH882" s="1072"/>
      <c r="AI882" s="1072"/>
      <c r="AJ882" s="1072"/>
      <c r="AK882" s="1072"/>
      <c r="AL882" s="1072"/>
      <c r="AM882" s="1072"/>
      <c r="AN882" s="1072"/>
      <c r="AO882" s="1072"/>
      <c r="AP882" s="1072"/>
      <c r="AQ882" s="1072"/>
      <c r="AR882" s="1072"/>
      <c r="AS882" s="1072"/>
      <c r="AT882" s="1072"/>
      <c r="AU882" s="1072"/>
      <c r="AV882" s="1072"/>
      <c r="AW882" s="1072"/>
      <c r="AX882" s="1072"/>
      <c r="AY882" s="1072"/>
      <c r="AZ882" s="1072"/>
      <c r="BA882" s="1072"/>
      <c r="BB882" s="1072"/>
      <c r="BC882" s="1072"/>
      <c r="BD882" s="1072"/>
      <c r="BE882" s="1072"/>
      <c r="BF882" s="1072"/>
      <c r="BG882" s="1072"/>
      <c r="BH882" s="1072"/>
      <c r="BI882" s="1072"/>
      <c r="BJ882" s="1072"/>
      <c r="BK882" s="1072"/>
      <c r="BL882" s="1072"/>
      <c r="BM882" s="1072"/>
      <c r="BN882" s="1072"/>
      <c r="BO882" s="1072"/>
      <c r="BP882" s="1072"/>
      <c r="BQ882" s="1072"/>
      <c r="BR882" s="1072"/>
      <c r="BS882" s="1111"/>
      <c r="BT882" s="1072"/>
      <c r="BU882" s="1072"/>
      <c r="BV882" s="1072"/>
      <c r="BW882" s="1072"/>
      <c r="BX882" s="1072"/>
      <c r="BY882" s="1072"/>
      <c r="BZ882" s="1072"/>
      <c r="CA882" s="1072"/>
      <c r="CB882" s="1072"/>
      <c r="CC882" s="1072"/>
      <c r="CD882" s="1072"/>
      <c r="CE882" s="1072"/>
      <c r="CF882" s="1072"/>
      <c r="CG882" s="1072"/>
      <c r="CH882" s="1072"/>
      <c r="CI882" s="1072"/>
      <c r="CJ882" s="1072"/>
      <c r="CK882" s="1072"/>
      <c r="CL882" s="1072"/>
      <c r="CM882" s="1111"/>
      <c r="CN882" s="1111"/>
      <c r="CO882" s="1112"/>
      <c r="CQ882" s="1927"/>
    </row>
    <row r="883" spans="1:95" s="620" customFormat="1">
      <c r="A883" s="1053"/>
      <c r="B883" s="1071"/>
      <c r="C883" s="1047"/>
      <c r="D883" s="1047"/>
      <c r="E883" s="1048"/>
      <c r="F883" s="1066"/>
      <c r="G883" s="1065"/>
      <c r="H883" s="1051"/>
      <c r="I883" s="1072"/>
      <c r="J883" s="1072"/>
      <c r="K883" s="1072"/>
      <c r="L883" s="1072"/>
      <c r="M883" s="1072"/>
      <c r="N883" s="1072"/>
      <c r="O883" s="1072"/>
      <c r="P883" s="1072"/>
      <c r="Q883" s="1072"/>
      <c r="R883" s="1072"/>
      <c r="S883" s="1072"/>
      <c r="T883" s="1072"/>
      <c r="U883" s="1072"/>
      <c r="V883" s="1072"/>
      <c r="W883" s="1072"/>
      <c r="X883" s="1072"/>
      <c r="Y883" s="1072"/>
      <c r="Z883" s="1072"/>
      <c r="AA883" s="1072"/>
      <c r="AB883" s="1111"/>
      <c r="AC883" s="1111"/>
      <c r="AD883" s="1111"/>
      <c r="AE883" s="1111"/>
      <c r="AF883" s="1072"/>
      <c r="AG883" s="1072"/>
      <c r="AH883" s="1072"/>
      <c r="AI883" s="1072"/>
      <c r="AJ883" s="1072"/>
      <c r="AK883" s="1072"/>
      <c r="AL883" s="1072"/>
      <c r="AM883" s="1072"/>
      <c r="AN883" s="1072"/>
      <c r="AO883" s="1072"/>
      <c r="AP883" s="1072"/>
      <c r="AQ883" s="1072"/>
      <c r="AR883" s="1072"/>
      <c r="AS883" s="1072"/>
      <c r="AT883" s="1072"/>
      <c r="AU883" s="1072"/>
      <c r="AV883" s="1072"/>
      <c r="AW883" s="1072"/>
      <c r="AX883" s="1072"/>
      <c r="AY883" s="1072"/>
      <c r="AZ883" s="1072"/>
      <c r="BA883" s="1072"/>
      <c r="BB883" s="1072"/>
      <c r="BC883" s="1072"/>
      <c r="BD883" s="1072"/>
      <c r="BE883" s="1072"/>
      <c r="BF883" s="1072"/>
      <c r="BG883" s="1072"/>
      <c r="BH883" s="1072"/>
      <c r="BI883" s="1072"/>
      <c r="BJ883" s="1072"/>
      <c r="BK883" s="1072"/>
      <c r="BL883" s="1072"/>
      <c r="BM883" s="1072"/>
      <c r="BN883" s="1072"/>
      <c r="BO883" s="1072"/>
      <c r="BP883" s="1072"/>
      <c r="BQ883" s="1072"/>
      <c r="BR883" s="1072"/>
      <c r="BS883" s="1111"/>
      <c r="BT883" s="1072"/>
      <c r="BU883" s="1072"/>
      <c r="BV883" s="1072"/>
      <c r="BW883" s="1072"/>
      <c r="BX883" s="1072"/>
      <c r="BY883" s="1072"/>
      <c r="BZ883" s="1072"/>
      <c r="CA883" s="1072"/>
      <c r="CB883" s="1072"/>
      <c r="CC883" s="1072"/>
      <c r="CD883" s="1072"/>
      <c r="CE883" s="1072"/>
      <c r="CF883" s="1072"/>
      <c r="CG883" s="1072"/>
      <c r="CH883" s="1072"/>
      <c r="CI883" s="1072"/>
      <c r="CJ883" s="1072"/>
      <c r="CK883" s="1072"/>
      <c r="CL883" s="1072"/>
      <c r="CM883" s="1111"/>
      <c r="CN883" s="1111"/>
      <c r="CO883" s="1112"/>
      <c r="CQ883" s="1927"/>
    </row>
    <row r="884" spans="1:95" s="620" customFormat="1">
      <c r="A884" s="1053"/>
      <c r="B884" s="1071"/>
      <c r="C884" s="1047"/>
      <c r="D884" s="1047"/>
      <c r="E884" s="1048"/>
      <c r="F884" s="1066"/>
      <c r="G884" s="1065"/>
      <c r="H884" s="1051"/>
      <c r="I884" s="1072"/>
      <c r="J884" s="1072"/>
      <c r="K884" s="1072"/>
      <c r="L884" s="1072"/>
      <c r="M884" s="1072"/>
      <c r="N884" s="1072"/>
      <c r="O884" s="1072"/>
      <c r="P884" s="1072"/>
      <c r="Q884" s="1072"/>
      <c r="R884" s="1072"/>
      <c r="S884" s="1072"/>
      <c r="T884" s="1072"/>
      <c r="U884" s="1072"/>
      <c r="V884" s="1072"/>
      <c r="W884" s="1072"/>
      <c r="X884" s="1072"/>
      <c r="Y884" s="1072"/>
      <c r="Z884" s="1072"/>
      <c r="AA884" s="1072"/>
      <c r="AB884" s="1111"/>
      <c r="AC884" s="1111"/>
      <c r="AD884" s="1111"/>
      <c r="AE884" s="1111"/>
      <c r="AF884" s="1072"/>
      <c r="AG884" s="1072"/>
      <c r="AH884" s="1072"/>
      <c r="AI884" s="1072"/>
      <c r="AJ884" s="1072"/>
      <c r="AK884" s="1072"/>
      <c r="AL884" s="1072"/>
      <c r="AM884" s="1072"/>
      <c r="AN884" s="1072"/>
      <c r="AO884" s="1072"/>
      <c r="AP884" s="1072"/>
      <c r="AQ884" s="1072"/>
      <c r="AR884" s="1072"/>
      <c r="AS884" s="1072"/>
      <c r="AT884" s="1072"/>
      <c r="AU884" s="1072"/>
      <c r="AV884" s="1072"/>
      <c r="AW884" s="1072"/>
      <c r="AX884" s="1072"/>
      <c r="AY884" s="1072"/>
      <c r="AZ884" s="1072"/>
      <c r="BA884" s="1072"/>
      <c r="BB884" s="1072"/>
      <c r="BC884" s="1072"/>
      <c r="BD884" s="1072"/>
      <c r="BE884" s="1072"/>
      <c r="BF884" s="1072"/>
      <c r="BG884" s="1072"/>
      <c r="BH884" s="1072"/>
      <c r="BI884" s="1072"/>
      <c r="BJ884" s="1072"/>
      <c r="BK884" s="1072"/>
      <c r="BL884" s="1072"/>
      <c r="BM884" s="1072"/>
      <c r="BN884" s="1072"/>
      <c r="BO884" s="1072"/>
      <c r="BP884" s="1072"/>
      <c r="BQ884" s="1072"/>
      <c r="BR884" s="1072"/>
      <c r="BS884" s="1111"/>
      <c r="BT884" s="1072"/>
      <c r="BU884" s="1072"/>
      <c r="BV884" s="1072"/>
      <c r="BW884" s="1072"/>
      <c r="BX884" s="1072"/>
      <c r="BY884" s="1072"/>
      <c r="BZ884" s="1072"/>
      <c r="CA884" s="1072"/>
      <c r="CB884" s="1072"/>
      <c r="CC884" s="1072"/>
      <c r="CD884" s="1072"/>
      <c r="CE884" s="1072"/>
      <c r="CF884" s="1072"/>
      <c r="CG884" s="1072"/>
      <c r="CH884" s="1072"/>
      <c r="CI884" s="1072"/>
      <c r="CJ884" s="1072"/>
      <c r="CK884" s="1072"/>
      <c r="CL884" s="1072"/>
      <c r="CM884" s="1111"/>
      <c r="CN884" s="1111"/>
      <c r="CO884" s="1112"/>
      <c r="CQ884" s="1927"/>
    </row>
    <row r="885" spans="1:95" s="620" customFormat="1">
      <c r="A885" s="1053"/>
      <c r="B885" s="1071"/>
      <c r="C885" s="1047"/>
      <c r="D885" s="1047"/>
      <c r="E885" s="1048"/>
      <c r="F885" s="1066"/>
      <c r="G885" s="1065"/>
      <c r="H885" s="1051"/>
      <c r="I885" s="1072"/>
      <c r="J885" s="1072"/>
      <c r="K885" s="1072"/>
      <c r="L885" s="1072"/>
      <c r="M885" s="1072"/>
      <c r="N885" s="1072"/>
      <c r="O885" s="1072"/>
      <c r="P885" s="1072"/>
      <c r="Q885" s="1072"/>
      <c r="R885" s="1072"/>
      <c r="S885" s="1072"/>
      <c r="T885" s="1072"/>
      <c r="U885" s="1072"/>
      <c r="V885" s="1072"/>
      <c r="W885" s="1072"/>
      <c r="X885" s="1072"/>
      <c r="Y885" s="1072"/>
      <c r="Z885" s="1072"/>
      <c r="AA885" s="1072"/>
      <c r="AB885" s="1111"/>
      <c r="AC885" s="1111"/>
      <c r="AD885" s="1111"/>
      <c r="AE885" s="1111"/>
      <c r="AF885" s="1072"/>
      <c r="AG885" s="1072"/>
      <c r="AH885" s="1072"/>
      <c r="AI885" s="1072"/>
      <c r="AJ885" s="1072"/>
      <c r="AK885" s="1072"/>
      <c r="AL885" s="1072"/>
      <c r="AM885" s="1072"/>
      <c r="AN885" s="1072"/>
      <c r="AO885" s="1072"/>
      <c r="AP885" s="1072"/>
      <c r="AQ885" s="1072"/>
      <c r="AR885" s="1072"/>
      <c r="AS885" s="1072"/>
      <c r="AT885" s="1072"/>
      <c r="AU885" s="1072"/>
      <c r="AV885" s="1072"/>
      <c r="AW885" s="1072"/>
      <c r="AX885" s="1072"/>
      <c r="AY885" s="1072"/>
      <c r="AZ885" s="1072"/>
      <c r="BA885" s="1072"/>
      <c r="BB885" s="1072"/>
      <c r="BC885" s="1072"/>
      <c r="BD885" s="1072"/>
      <c r="BE885" s="1072"/>
      <c r="BF885" s="1072"/>
      <c r="BG885" s="1072"/>
      <c r="BH885" s="1072"/>
      <c r="BI885" s="1072"/>
      <c r="BJ885" s="1072"/>
      <c r="BK885" s="1072"/>
      <c r="BL885" s="1072"/>
      <c r="BM885" s="1072"/>
      <c r="BN885" s="1072"/>
      <c r="BO885" s="1072"/>
      <c r="BP885" s="1072"/>
      <c r="BQ885" s="1072"/>
      <c r="BR885" s="1072"/>
      <c r="BS885" s="1111"/>
      <c r="BT885" s="1072"/>
      <c r="BU885" s="1072"/>
      <c r="BV885" s="1072"/>
      <c r="BW885" s="1072"/>
      <c r="BX885" s="1072"/>
      <c r="BY885" s="1072"/>
      <c r="BZ885" s="1072"/>
      <c r="CA885" s="1072"/>
      <c r="CB885" s="1072"/>
      <c r="CC885" s="1072"/>
      <c r="CD885" s="1072"/>
      <c r="CE885" s="1072"/>
      <c r="CF885" s="1072"/>
      <c r="CG885" s="1072"/>
      <c r="CH885" s="1072"/>
      <c r="CI885" s="1072"/>
      <c r="CJ885" s="1072"/>
      <c r="CK885" s="1072"/>
      <c r="CL885" s="1072"/>
      <c r="CM885" s="1111"/>
      <c r="CN885" s="1111"/>
      <c r="CO885" s="1112"/>
      <c r="CQ885" s="1927"/>
    </row>
    <row r="886" spans="1:95" s="620" customFormat="1">
      <c r="A886" s="1053"/>
      <c r="B886" s="1071"/>
      <c r="C886" s="1047"/>
      <c r="D886" s="1047"/>
      <c r="E886" s="1048"/>
      <c r="F886" s="1066"/>
      <c r="G886" s="1065"/>
      <c r="H886" s="1051"/>
      <c r="I886" s="1072"/>
      <c r="J886" s="1072"/>
      <c r="K886" s="1072"/>
      <c r="L886" s="1072"/>
      <c r="M886" s="1072"/>
      <c r="N886" s="1072"/>
      <c r="O886" s="1072"/>
      <c r="P886" s="1072"/>
      <c r="Q886" s="1072"/>
      <c r="R886" s="1072"/>
      <c r="S886" s="1072"/>
      <c r="T886" s="1072"/>
      <c r="U886" s="1072"/>
      <c r="V886" s="1072"/>
      <c r="W886" s="1072"/>
      <c r="X886" s="1072"/>
      <c r="Y886" s="1072"/>
      <c r="Z886" s="1072"/>
      <c r="AA886" s="1072"/>
      <c r="AB886" s="1111"/>
      <c r="AC886" s="1111"/>
      <c r="AD886" s="1111"/>
      <c r="AE886" s="1111"/>
      <c r="AF886" s="1072"/>
      <c r="AG886" s="1072"/>
      <c r="AH886" s="1072"/>
      <c r="AI886" s="1072"/>
      <c r="AJ886" s="1072"/>
      <c r="AK886" s="1072"/>
      <c r="AL886" s="1072"/>
      <c r="AM886" s="1072"/>
      <c r="AN886" s="1072"/>
      <c r="AO886" s="1072"/>
      <c r="AP886" s="1072"/>
      <c r="AQ886" s="1072"/>
      <c r="AR886" s="1072"/>
      <c r="AS886" s="1072"/>
      <c r="AT886" s="1072"/>
      <c r="AU886" s="1072"/>
      <c r="AV886" s="1072"/>
      <c r="AW886" s="1072"/>
      <c r="AX886" s="1072"/>
      <c r="AY886" s="1072"/>
      <c r="AZ886" s="1072"/>
      <c r="BA886" s="1072"/>
      <c r="BB886" s="1072"/>
      <c r="BC886" s="1072"/>
      <c r="BD886" s="1072"/>
      <c r="BE886" s="1072"/>
      <c r="BF886" s="1072"/>
      <c r="BG886" s="1072"/>
      <c r="BH886" s="1072"/>
      <c r="BI886" s="1072"/>
      <c r="BJ886" s="1072"/>
      <c r="BK886" s="1072"/>
      <c r="BL886" s="1072"/>
      <c r="BM886" s="1072"/>
      <c r="BN886" s="1072"/>
      <c r="BO886" s="1072"/>
      <c r="BP886" s="1072"/>
      <c r="BQ886" s="1072"/>
      <c r="BR886" s="1072"/>
      <c r="BS886" s="1111"/>
      <c r="BT886" s="1072"/>
      <c r="BU886" s="1072"/>
      <c r="BV886" s="1072"/>
      <c r="BW886" s="1072"/>
      <c r="BX886" s="1072"/>
      <c r="BY886" s="1072"/>
      <c r="BZ886" s="1072"/>
      <c r="CA886" s="1072"/>
      <c r="CB886" s="1072"/>
      <c r="CC886" s="1072"/>
      <c r="CD886" s="1072"/>
      <c r="CE886" s="1072"/>
      <c r="CF886" s="1072"/>
      <c r="CG886" s="1072"/>
      <c r="CH886" s="1072"/>
      <c r="CI886" s="1072"/>
      <c r="CJ886" s="1072"/>
      <c r="CK886" s="1072"/>
      <c r="CL886" s="1072"/>
      <c r="CM886" s="1111"/>
      <c r="CN886" s="1111"/>
      <c r="CO886" s="1112"/>
      <c r="CQ886" s="1927"/>
    </row>
    <row r="887" spans="1:95" s="620" customFormat="1">
      <c r="A887" s="1053"/>
      <c r="B887" s="1071"/>
      <c r="C887" s="1047"/>
      <c r="D887" s="1047"/>
      <c r="E887" s="1048"/>
      <c r="F887" s="1066"/>
      <c r="G887" s="1065"/>
      <c r="H887" s="1051"/>
      <c r="I887" s="1072"/>
      <c r="J887" s="1072"/>
      <c r="K887" s="1072"/>
      <c r="L887" s="1072"/>
      <c r="M887" s="1072"/>
      <c r="N887" s="1072"/>
      <c r="O887" s="1072"/>
      <c r="P887" s="1072"/>
      <c r="Q887" s="1072"/>
      <c r="R887" s="1072"/>
      <c r="S887" s="1072"/>
      <c r="T887" s="1072"/>
      <c r="U887" s="1072"/>
      <c r="V887" s="1072"/>
      <c r="W887" s="1072"/>
      <c r="X887" s="1072"/>
      <c r="Y887" s="1072"/>
      <c r="Z887" s="1072"/>
      <c r="AA887" s="1072"/>
      <c r="AB887" s="1111"/>
      <c r="AC887" s="1111"/>
      <c r="AD887" s="1111"/>
      <c r="AE887" s="1111"/>
      <c r="AF887" s="1072"/>
      <c r="AG887" s="1072"/>
      <c r="AH887" s="1072"/>
      <c r="AI887" s="1072"/>
      <c r="AJ887" s="1072"/>
      <c r="AK887" s="1072"/>
      <c r="AL887" s="1072"/>
      <c r="AM887" s="1072"/>
      <c r="AN887" s="1072"/>
      <c r="AO887" s="1072"/>
      <c r="AP887" s="1072"/>
      <c r="AQ887" s="1072"/>
      <c r="AR887" s="1072"/>
      <c r="AS887" s="1072"/>
      <c r="AT887" s="1072"/>
      <c r="AU887" s="1072"/>
      <c r="AV887" s="1072"/>
      <c r="AW887" s="1072"/>
      <c r="AX887" s="1072"/>
      <c r="AY887" s="1072"/>
      <c r="AZ887" s="1072"/>
      <c r="BA887" s="1072"/>
      <c r="BB887" s="1072"/>
      <c r="BC887" s="1072"/>
      <c r="BD887" s="1072"/>
      <c r="BE887" s="1072"/>
      <c r="BF887" s="1072"/>
      <c r="BG887" s="1072"/>
      <c r="BH887" s="1072"/>
      <c r="BI887" s="1072"/>
      <c r="BJ887" s="1072"/>
      <c r="BK887" s="1072"/>
      <c r="BL887" s="1072"/>
      <c r="BM887" s="1072"/>
      <c r="BN887" s="1072"/>
      <c r="BO887" s="1072"/>
      <c r="BP887" s="1072"/>
      <c r="BQ887" s="1072"/>
      <c r="BR887" s="1072"/>
      <c r="BS887" s="1111"/>
      <c r="BT887" s="1072"/>
      <c r="BU887" s="1072"/>
      <c r="BV887" s="1072"/>
      <c r="BW887" s="1072"/>
      <c r="BX887" s="1072"/>
      <c r="BY887" s="1072"/>
      <c r="BZ887" s="1072"/>
      <c r="CA887" s="1072"/>
      <c r="CB887" s="1072"/>
      <c r="CC887" s="1072"/>
      <c r="CD887" s="1072"/>
      <c r="CE887" s="1072"/>
      <c r="CF887" s="1072"/>
      <c r="CG887" s="1072"/>
      <c r="CH887" s="1072"/>
      <c r="CI887" s="1072"/>
      <c r="CJ887" s="1072"/>
      <c r="CK887" s="1072"/>
      <c r="CL887" s="1072"/>
      <c r="CM887" s="1111"/>
      <c r="CN887" s="1111"/>
      <c r="CO887" s="1112"/>
      <c r="CQ887" s="1927"/>
    </row>
    <row r="888" spans="1:95" s="620" customFormat="1">
      <c r="A888" s="1053"/>
      <c r="B888" s="1071"/>
      <c r="C888" s="1047"/>
      <c r="D888" s="1047"/>
      <c r="E888" s="1048"/>
      <c r="F888" s="1066"/>
      <c r="G888" s="1065"/>
      <c r="H888" s="1051"/>
      <c r="I888" s="1072"/>
      <c r="J888" s="1072"/>
      <c r="K888" s="1072"/>
      <c r="L888" s="1072"/>
      <c r="M888" s="1072"/>
      <c r="N888" s="1072"/>
      <c r="O888" s="1072"/>
      <c r="P888" s="1072"/>
      <c r="Q888" s="1072"/>
      <c r="R888" s="1072"/>
      <c r="S888" s="1072"/>
      <c r="T888" s="1072"/>
      <c r="U888" s="1072"/>
      <c r="V888" s="1072"/>
      <c r="W888" s="1072"/>
      <c r="X888" s="1072"/>
      <c r="Y888" s="1072"/>
      <c r="Z888" s="1072"/>
      <c r="AA888" s="1072"/>
      <c r="AB888" s="1111"/>
      <c r="AC888" s="1111"/>
      <c r="AD888" s="1111"/>
      <c r="AE888" s="1111"/>
      <c r="AF888" s="1072"/>
      <c r="AG888" s="1072"/>
      <c r="AH888" s="1072"/>
      <c r="AI888" s="1072"/>
      <c r="AJ888" s="1072"/>
      <c r="AK888" s="1072"/>
      <c r="AL888" s="1072"/>
      <c r="AM888" s="1072"/>
      <c r="AN888" s="1072"/>
      <c r="AO888" s="1072"/>
      <c r="AP888" s="1072"/>
      <c r="AQ888" s="1072"/>
      <c r="AR888" s="1072"/>
      <c r="AS888" s="1072"/>
      <c r="AT888" s="1072"/>
      <c r="AU888" s="1072"/>
      <c r="AV888" s="1072"/>
      <c r="AW888" s="1072"/>
      <c r="AX888" s="1072"/>
      <c r="AY888" s="1072"/>
      <c r="AZ888" s="1072"/>
      <c r="BA888" s="1072"/>
      <c r="BB888" s="1072"/>
      <c r="BC888" s="1072"/>
      <c r="BD888" s="1072"/>
      <c r="BE888" s="1072"/>
      <c r="BF888" s="1072"/>
      <c r="BG888" s="1072"/>
      <c r="BH888" s="1072"/>
      <c r="BI888" s="1072"/>
      <c r="BJ888" s="1072"/>
      <c r="BK888" s="1072"/>
      <c r="BL888" s="1072"/>
      <c r="BM888" s="1072"/>
      <c r="BN888" s="1072"/>
      <c r="BO888" s="1072"/>
      <c r="BP888" s="1072"/>
      <c r="BQ888" s="1072"/>
      <c r="BR888" s="1072"/>
      <c r="BS888" s="1111"/>
      <c r="BT888" s="1072"/>
      <c r="BU888" s="1072"/>
      <c r="BV888" s="1072"/>
      <c r="BW888" s="1072"/>
      <c r="BX888" s="1072"/>
      <c r="BY888" s="1072"/>
      <c r="BZ888" s="1072"/>
      <c r="CA888" s="1072"/>
      <c r="CB888" s="1072"/>
      <c r="CC888" s="1072"/>
      <c r="CD888" s="1072"/>
      <c r="CE888" s="1072"/>
      <c r="CF888" s="1072"/>
      <c r="CG888" s="1072"/>
      <c r="CH888" s="1072"/>
      <c r="CI888" s="1072"/>
      <c r="CJ888" s="1072"/>
      <c r="CK888" s="1072"/>
      <c r="CL888" s="1072"/>
      <c r="CM888" s="1111"/>
      <c r="CN888" s="1111"/>
      <c r="CO888" s="1112"/>
      <c r="CQ888" s="1927"/>
    </row>
    <row r="889" spans="1:95" s="620" customFormat="1">
      <c r="A889" s="1053"/>
      <c r="B889" s="1071"/>
      <c r="C889" s="1047"/>
      <c r="D889" s="1047"/>
      <c r="E889" s="1048"/>
      <c r="F889" s="1066"/>
      <c r="G889" s="1065"/>
      <c r="H889" s="1051"/>
      <c r="I889" s="1072"/>
      <c r="J889" s="1072"/>
      <c r="K889" s="1072"/>
      <c r="L889" s="1072"/>
      <c r="M889" s="1072"/>
      <c r="N889" s="1072"/>
      <c r="O889" s="1072"/>
      <c r="P889" s="1072"/>
      <c r="Q889" s="1072"/>
      <c r="R889" s="1072"/>
      <c r="S889" s="1072"/>
      <c r="T889" s="1072"/>
      <c r="U889" s="1072"/>
      <c r="V889" s="1072"/>
      <c r="W889" s="1072"/>
      <c r="X889" s="1072"/>
      <c r="Y889" s="1072"/>
      <c r="Z889" s="1072"/>
      <c r="AA889" s="1072"/>
      <c r="AB889" s="1111"/>
      <c r="AC889" s="1111"/>
      <c r="AD889" s="1111"/>
      <c r="AE889" s="1111"/>
      <c r="AF889" s="1072"/>
      <c r="AG889" s="1072"/>
      <c r="AH889" s="1072"/>
      <c r="AI889" s="1072"/>
      <c r="AJ889" s="1072"/>
      <c r="AK889" s="1072"/>
      <c r="AL889" s="1072"/>
      <c r="AM889" s="1072"/>
      <c r="AN889" s="1072"/>
      <c r="AO889" s="1072"/>
      <c r="AP889" s="1072"/>
      <c r="AQ889" s="1072"/>
      <c r="AR889" s="1072"/>
      <c r="AS889" s="1072"/>
      <c r="AT889" s="1072"/>
      <c r="AU889" s="1072"/>
      <c r="AV889" s="1072"/>
      <c r="AW889" s="1072"/>
      <c r="AX889" s="1072"/>
      <c r="AY889" s="1072"/>
      <c r="AZ889" s="1072"/>
      <c r="BA889" s="1072"/>
      <c r="BB889" s="1072"/>
      <c r="BC889" s="1072"/>
      <c r="BD889" s="1072"/>
      <c r="BE889" s="1072"/>
      <c r="BF889" s="1072"/>
      <c r="BG889" s="1072"/>
      <c r="BH889" s="1072"/>
      <c r="BI889" s="1072"/>
      <c r="BJ889" s="1072"/>
      <c r="BK889" s="1072"/>
      <c r="BL889" s="1072"/>
      <c r="BM889" s="1072"/>
      <c r="BN889" s="1072"/>
      <c r="BO889" s="1072"/>
      <c r="BP889" s="1072"/>
      <c r="BQ889" s="1072"/>
      <c r="BR889" s="1072"/>
      <c r="BS889" s="1111"/>
      <c r="BT889" s="1072"/>
      <c r="BU889" s="1072"/>
      <c r="BV889" s="1072"/>
      <c r="BW889" s="1072"/>
      <c r="BX889" s="1072"/>
      <c r="BY889" s="1072"/>
      <c r="BZ889" s="1072"/>
      <c r="CA889" s="1072"/>
      <c r="CB889" s="1072"/>
      <c r="CC889" s="1072"/>
      <c r="CD889" s="1072"/>
      <c r="CE889" s="1072"/>
      <c r="CF889" s="1072"/>
      <c r="CG889" s="1072"/>
      <c r="CH889" s="1072"/>
      <c r="CI889" s="1072"/>
      <c r="CJ889" s="1072"/>
      <c r="CK889" s="1072"/>
      <c r="CL889" s="1072"/>
      <c r="CM889" s="1111"/>
      <c r="CN889" s="1111"/>
      <c r="CO889" s="1112"/>
      <c r="CQ889" s="1927"/>
    </row>
    <row r="890" spans="1:95" s="620" customFormat="1">
      <c r="A890" s="1053"/>
      <c r="B890" s="1071"/>
      <c r="C890" s="1047"/>
      <c r="D890" s="1047"/>
      <c r="E890" s="1048"/>
      <c r="F890" s="1066"/>
      <c r="G890" s="1065"/>
      <c r="H890" s="1051"/>
      <c r="I890" s="1072"/>
      <c r="J890" s="1072"/>
      <c r="K890" s="1072"/>
      <c r="L890" s="1072"/>
      <c r="M890" s="1072"/>
      <c r="N890" s="1072"/>
      <c r="O890" s="1072"/>
      <c r="P890" s="1072"/>
      <c r="Q890" s="1072"/>
      <c r="R890" s="1072"/>
      <c r="S890" s="1072"/>
      <c r="T890" s="1072"/>
      <c r="U890" s="1072"/>
      <c r="V890" s="1072"/>
      <c r="W890" s="1072"/>
      <c r="X890" s="1072"/>
      <c r="Y890" s="1072"/>
      <c r="Z890" s="1072"/>
      <c r="AA890" s="1072"/>
      <c r="AB890" s="1111"/>
      <c r="AC890" s="1111"/>
      <c r="AD890" s="1111"/>
      <c r="AE890" s="1111"/>
      <c r="AF890" s="1072"/>
      <c r="AG890" s="1072"/>
      <c r="AH890" s="1072"/>
      <c r="AI890" s="1072"/>
      <c r="AJ890" s="1072"/>
      <c r="AK890" s="1072"/>
      <c r="AL890" s="1072"/>
      <c r="AM890" s="1072"/>
      <c r="AN890" s="1072"/>
      <c r="AO890" s="1072"/>
      <c r="AP890" s="1072"/>
      <c r="AQ890" s="1072"/>
      <c r="AR890" s="1072"/>
      <c r="AS890" s="1072"/>
      <c r="AT890" s="1072"/>
      <c r="AU890" s="1072"/>
      <c r="AV890" s="1072"/>
      <c r="AW890" s="1072"/>
      <c r="AX890" s="1072"/>
      <c r="AY890" s="1072"/>
      <c r="AZ890" s="1072"/>
      <c r="BA890" s="1072"/>
      <c r="BB890" s="1072"/>
      <c r="BC890" s="1072"/>
      <c r="BD890" s="1072"/>
      <c r="BE890" s="1072"/>
      <c r="BF890" s="1072"/>
      <c r="BG890" s="1072"/>
      <c r="BH890" s="1072"/>
      <c r="BI890" s="1072"/>
      <c r="BJ890" s="1072"/>
      <c r="BK890" s="1072"/>
      <c r="BL890" s="1072"/>
      <c r="BM890" s="1072"/>
      <c r="BN890" s="1072"/>
      <c r="BO890" s="1072"/>
      <c r="BP890" s="1072"/>
      <c r="BQ890" s="1072"/>
      <c r="BR890" s="1072"/>
      <c r="BS890" s="1111"/>
      <c r="BT890" s="1072"/>
      <c r="BU890" s="1072"/>
      <c r="BV890" s="1072"/>
      <c r="BW890" s="1072"/>
      <c r="BX890" s="1072"/>
      <c r="BY890" s="1072"/>
      <c r="BZ890" s="1072"/>
      <c r="CA890" s="1072"/>
      <c r="CB890" s="1072"/>
      <c r="CC890" s="1072"/>
      <c r="CD890" s="1072"/>
      <c r="CE890" s="1072"/>
      <c r="CF890" s="1072"/>
      <c r="CG890" s="1072"/>
      <c r="CH890" s="1072"/>
      <c r="CI890" s="1072"/>
      <c r="CJ890" s="1072"/>
      <c r="CK890" s="1072"/>
      <c r="CL890" s="1072"/>
      <c r="CM890" s="1111"/>
      <c r="CN890" s="1111"/>
      <c r="CO890" s="1112"/>
      <c r="CQ890" s="1927"/>
    </row>
    <row r="891" spans="1:95" s="620" customFormat="1">
      <c r="A891" s="1053"/>
      <c r="B891" s="1071"/>
      <c r="C891" s="1047"/>
      <c r="D891" s="1047"/>
      <c r="E891" s="1048"/>
      <c r="F891" s="1066"/>
      <c r="G891" s="1065"/>
      <c r="H891" s="1051"/>
      <c r="I891" s="1072"/>
      <c r="J891" s="1072"/>
      <c r="K891" s="1072"/>
      <c r="L891" s="1072"/>
      <c r="M891" s="1072"/>
      <c r="N891" s="1072"/>
      <c r="O891" s="1072"/>
      <c r="P891" s="1072"/>
      <c r="Q891" s="1072"/>
      <c r="R891" s="1072"/>
      <c r="S891" s="1072"/>
      <c r="T891" s="1072"/>
      <c r="U891" s="1072"/>
      <c r="V891" s="1072"/>
      <c r="W891" s="1072"/>
      <c r="X891" s="1072"/>
      <c r="Y891" s="1072"/>
      <c r="Z891" s="1072"/>
      <c r="AA891" s="1072"/>
      <c r="AB891" s="1111"/>
      <c r="AC891" s="1111"/>
      <c r="AD891" s="1111"/>
      <c r="AE891" s="1111"/>
      <c r="AF891" s="1072"/>
      <c r="AG891" s="1072"/>
      <c r="AH891" s="1072"/>
      <c r="AI891" s="1072"/>
      <c r="AJ891" s="1072"/>
      <c r="AK891" s="1072"/>
      <c r="AL891" s="1072"/>
      <c r="AM891" s="1072"/>
      <c r="AN891" s="1072"/>
      <c r="AO891" s="1072"/>
      <c r="AP891" s="1072"/>
      <c r="AQ891" s="1072"/>
      <c r="AR891" s="1072"/>
      <c r="AS891" s="1072"/>
      <c r="AT891" s="1072"/>
      <c r="AU891" s="1072"/>
      <c r="AV891" s="1072"/>
      <c r="AW891" s="1072"/>
      <c r="AX891" s="1072"/>
      <c r="AY891" s="1072"/>
      <c r="AZ891" s="1072"/>
      <c r="BA891" s="1072"/>
      <c r="BB891" s="1072"/>
      <c r="BC891" s="1072"/>
      <c r="BD891" s="1072"/>
      <c r="BE891" s="1072"/>
      <c r="BF891" s="1072"/>
      <c r="BG891" s="1072"/>
      <c r="BH891" s="1072"/>
      <c r="BI891" s="1072"/>
      <c r="BJ891" s="1072"/>
      <c r="BK891" s="1072"/>
      <c r="BL891" s="1072"/>
      <c r="BM891" s="1072"/>
      <c r="BN891" s="1072"/>
      <c r="BO891" s="1072"/>
      <c r="BP891" s="1072"/>
      <c r="BQ891" s="1072"/>
      <c r="BR891" s="1072"/>
      <c r="BS891" s="1111"/>
      <c r="BT891" s="1072"/>
      <c r="BU891" s="1072"/>
      <c r="BV891" s="1072"/>
      <c r="BW891" s="1072"/>
      <c r="BX891" s="1072"/>
      <c r="BY891" s="1072"/>
      <c r="BZ891" s="1072"/>
      <c r="CA891" s="1072"/>
      <c r="CB891" s="1072"/>
      <c r="CC891" s="1072"/>
      <c r="CD891" s="1072"/>
      <c r="CE891" s="1072"/>
      <c r="CF891" s="1072"/>
      <c r="CG891" s="1072"/>
      <c r="CH891" s="1072"/>
      <c r="CI891" s="1072"/>
      <c r="CJ891" s="1072"/>
      <c r="CK891" s="1072"/>
      <c r="CL891" s="1072"/>
      <c r="CM891" s="1111"/>
      <c r="CN891" s="1111"/>
      <c r="CO891" s="1112"/>
      <c r="CQ891" s="1927"/>
    </row>
    <row r="892" spans="1:95" s="620" customFormat="1">
      <c r="A892" s="1053"/>
      <c r="B892" s="1071"/>
      <c r="C892" s="1047"/>
      <c r="D892" s="1047"/>
      <c r="E892" s="1048"/>
      <c r="F892" s="1066"/>
      <c r="G892" s="1065"/>
      <c r="H892" s="1051"/>
      <c r="I892" s="1072"/>
      <c r="J892" s="1072"/>
      <c r="K892" s="1072"/>
      <c r="L892" s="1072"/>
      <c r="M892" s="1072"/>
      <c r="N892" s="1072"/>
      <c r="O892" s="1072"/>
      <c r="P892" s="1072"/>
      <c r="Q892" s="1072"/>
      <c r="R892" s="1072"/>
      <c r="S892" s="1072"/>
      <c r="T892" s="1072"/>
      <c r="U892" s="1072"/>
      <c r="V892" s="1072"/>
      <c r="W892" s="1072"/>
      <c r="X892" s="1072"/>
      <c r="Y892" s="1072"/>
      <c r="Z892" s="1072"/>
      <c r="AA892" s="1072"/>
      <c r="AB892" s="1111"/>
      <c r="AC892" s="1111"/>
      <c r="AD892" s="1111"/>
      <c r="AE892" s="1111"/>
      <c r="AF892" s="1072"/>
      <c r="AG892" s="1072"/>
      <c r="AH892" s="1072"/>
      <c r="AI892" s="1072"/>
      <c r="AJ892" s="1072"/>
      <c r="AK892" s="1072"/>
      <c r="AL892" s="1072"/>
      <c r="AM892" s="1072"/>
      <c r="AN892" s="1072"/>
      <c r="AO892" s="1072"/>
      <c r="AP892" s="1072"/>
      <c r="AQ892" s="1072"/>
      <c r="AR892" s="1072"/>
      <c r="AS892" s="1072"/>
      <c r="AT892" s="1072"/>
      <c r="AU892" s="1072"/>
      <c r="AV892" s="1072"/>
      <c r="AW892" s="1072"/>
      <c r="AX892" s="1072"/>
      <c r="AY892" s="1072"/>
      <c r="AZ892" s="1072"/>
      <c r="BA892" s="1072"/>
      <c r="BB892" s="1072"/>
      <c r="BC892" s="1072"/>
      <c r="BD892" s="1072"/>
      <c r="BE892" s="1072"/>
      <c r="BF892" s="1072"/>
      <c r="BG892" s="1072"/>
      <c r="BH892" s="1072"/>
      <c r="BI892" s="1072"/>
      <c r="BJ892" s="1072"/>
      <c r="BK892" s="1072"/>
      <c r="BL892" s="1072"/>
      <c r="BM892" s="1072"/>
      <c r="BN892" s="1072"/>
      <c r="BO892" s="1072"/>
      <c r="BP892" s="1072"/>
      <c r="BQ892" s="1072"/>
      <c r="BR892" s="1072"/>
      <c r="BS892" s="1111"/>
      <c r="BT892" s="1072"/>
      <c r="BU892" s="1072"/>
      <c r="BV892" s="1072"/>
      <c r="BW892" s="1072"/>
      <c r="BX892" s="1072"/>
      <c r="BY892" s="1072"/>
      <c r="BZ892" s="1072"/>
      <c r="CA892" s="1072"/>
      <c r="CB892" s="1072"/>
      <c r="CC892" s="1072"/>
      <c r="CD892" s="1072"/>
      <c r="CE892" s="1072"/>
      <c r="CF892" s="1072"/>
      <c r="CG892" s="1072"/>
      <c r="CH892" s="1072"/>
      <c r="CI892" s="1072"/>
      <c r="CJ892" s="1072"/>
      <c r="CK892" s="1072"/>
      <c r="CL892" s="1072"/>
      <c r="CM892" s="1111"/>
      <c r="CN892" s="1111"/>
      <c r="CO892" s="1112"/>
      <c r="CQ892" s="1927"/>
    </row>
    <row r="893" spans="1:95" s="620" customFormat="1">
      <c r="A893" s="1053"/>
      <c r="B893" s="1071"/>
      <c r="C893" s="1047"/>
      <c r="D893" s="1047"/>
      <c r="E893" s="1048"/>
      <c r="F893" s="1066"/>
      <c r="G893" s="1065"/>
      <c r="H893" s="1051"/>
      <c r="I893" s="1072"/>
      <c r="J893" s="1072"/>
      <c r="K893" s="1072"/>
      <c r="L893" s="1072"/>
      <c r="M893" s="1072"/>
      <c r="N893" s="1072"/>
      <c r="O893" s="1072"/>
      <c r="P893" s="1072"/>
      <c r="Q893" s="1072"/>
      <c r="R893" s="1072"/>
      <c r="S893" s="1072"/>
      <c r="T893" s="1072"/>
      <c r="U893" s="1072"/>
      <c r="V893" s="1072"/>
      <c r="W893" s="1072"/>
      <c r="X893" s="1072"/>
      <c r="Y893" s="1072"/>
      <c r="Z893" s="1072"/>
      <c r="AA893" s="1072"/>
      <c r="AB893" s="1111"/>
      <c r="AC893" s="1111"/>
      <c r="AD893" s="1111"/>
      <c r="AE893" s="1111"/>
      <c r="AF893" s="1072"/>
      <c r="AG893" s="1072"/>
      <c r="AH893" s="1072"/>
      <c r="AI893" s="1072"/>
      <c r="AJ893" s="1072"/>
      <c r="AK893" s="1072"/>
      <c r="AL893" s="1072"/>
      <c r="AM893" s="1072"/>
      <c r="AN893" s="1072"/>
      <c r="AO893" s="1072"/>
      <c r="AP893" s="1072"/>
      <c r="AQ893" s="1072"/>
      <c r="AR893" s="1072"/>
      <c r="AS893" s="1072"/>
      <c r="AT893" s="1072"/>
      <c r="AU893" s="1072"/>
      <c r="AV893" s="1072"/>
      <c r="AW893" s="1072"/>
      <c r="AX893" s="1072"/>
      <c r="AY893" s="1072"/>
      <c r="AZ893" s="1072"/>
      <c r="BA893" s="1072"/>
      <c r="BB893" s="1072"/>
      <c r="BC893" s="1072"/>
      <c r="BD893" s="1072"/>
      <c r="BE893" s="1072"/>
      <c r="BF893" s="1072"/>
      <c r="BG893" s="1072"/>
      <c r="BH893" s="1072"/>
      <c r="BI893" s="1072"/>
      <c r="BJ893" s="1072"/>
      <c r="BK893" s="1072"/>
      <c r="BL893" s="1072"/>
      <c r="BM893" s="1072"/>
      <c r="BN893" s="1072"/>
      <c r="BO893" s="1072"/>
      <c r="BP893" s="1072"/>
      <c r="BQ893" s="1072"/>
      <c r="BR893" s="1072"/>
      <c r="BS893" s="1111"/>
      <c r="BT893" s="1072"/>
      <c r="BU893" s="1072"/>
      <c r="BV893" s="1072"/>
      <c r="BW893" s="1072"/>
      <c r="BX893" s="1072"/>
      <c r="BY893" s="1072"/>
      <c r="BZ893" s="1072"/>
      <c r="CA893" s="1072"/>
      <c r="CB893" s="1072"/>
      <c r="CC893" s="1072"/>
      <c r="CD893" s="1072"/>
      <c r="CE893" s="1072"/>
      <c r="CF893" s="1072"/>
      <c r="CG893" s="1072"/>
      <c r="CH893" s="1072"/>
      <c r="CI893" s="1072"/>
      <c r="CJ893" s="1072"/>
      <c r="CK893" s="1072"/>
      <c r="CL893" s="1072"/>
      <c r="CM893" s="1111"/>
      <c r="CN893" s="1111"/>
      <c r="CO893" s="1112"/>
      <c r="CQ893" s="1927"/>
    </row>
    <row r="894" spans="1:95" s="620" customFormat="1">
      <c r="A894" s="1053"/>
      <c r="B894" s="1071"/>
      <c r="C894" s="1047"/>
      <c r="D894" s="1047"/>
      <c r="E894" s="1048"/>
      <c r="F894" s="1066"/>
      <c r="G894" s="1065"/>
      <c r="H894" s="1051"/>
      <c r="I894" s="1072"/>
      <c r="J894" s="1072"/>
      <c r="K894" s="1072"/>
      <c r="L894" s="1072"/>
      <c r="M894" s="1072"/>
      <c r="N894" s="1072"/>
      <c r="O894" s="1072"/>
      <c r="P894" s="1072"/>
      <c r="Q894" s="1072"/>
      <c r="R894" s="1072"/>
      <c r="S894" s="1072"/>
      <c r="T894" s="1072"/>
      <c r="U894" s="1072"/>
      <c r="V894" s="1072"/>
      <c r="W894" s="1072"/>
      <c r="X894" s="1072"/>
      <c r="Y894" s="1072"/>
      <c r="Z894" s="1072"/>
      <c r="AA894" s="1072"/>
      <c r="AB894" s="1111"/>
      <c r="AC894" s="1111"/>
      <c r="AD894" s="1111"/>
      <c r="AE894" s="1111"/>
      <c r="AF894" s="1072"/>
      <c r="AG894" s="1072"/>
      <c r="AH894" s="1072"/>
      <c r="AI894" s="1072"/>
      <c r="AJ894" s="1072"/>
      <c r="AK894" s="1072"/>
      <c r="AL894" s="1072"/>
      <c r="AM894" s="1072"/>
      <c r="AN894" s="1072"/>
      <c r="AO894" s="1072"/>
      <c r="AP894" s="1072"/>
      <c r="AQ894" s="1072"/>
      <c r="AR894" s="1072"/>
      <c r="AS894" s="1072"/>
      <c r="AT894" s="1072"/>
      <c r="AU894" s="1072"/>
      <c r="AV894" s="1072"/>
      <c r="AW894" s="1072"/>
      <c r="AX894" s="1072"/>
      <c r="AY894" s="1072"/>
      <c r="AZ894" s="1072"/>
      <c r="BA894" s="1072"/>
      <c r="BB894" s="1072"/>
      <c r="BC894" s="1072"/>
      <c r="BD894" s="1072"/>
      <c r="BE894" s="1072"/>
      <c r="BF894" s="1072"/>
      <c r="BG894" s="1072"/>
      <c r="BH894" s="1072"/>
      <c r="BI894" s="1072"/>
      <c r="BJ894" s="1072"/>
      <c r="BK894" s="1072"/>
      <c r="BL894" s="1072"/>
      <c r="BM894" s="1072"/>
      <c r="BN894" s="1072"/>
      <c r="BO894" s="1072"/>
      <c r="BP894" s="1072"/>
      <c r="BQ894" s="1072"/>
      <c r="BR894" s="1072"/>
      <c r="BS894" s="1111"/>
      <c r="BT894" s="1072"/>
      <c r="BU894" s="1072"/>
      <c r="BV894" s="1072"/>
      <c r="BW894" s="1072"/>
      <c r="BX894" s="1072"/>
      <c r="BY894" s="1072"/>
      <c r="BZ894" s="1072"/>
      <c r="CA894" s="1072"/>
      <c r="CB894" s="1072"/>
      <c r="CC894" s="1072"/>
      <c r="CD894" s="1072"/>
      <c r="CE894" s="1072"/>
      <c r="CF894" s="1072"/>
      <c r="CG894" s="1072"/>
      <c r="CH894" s="1072"/>
      <c r="CI894" s="1072"/>
      <c r="CJ894" s="1072"/>
      <c r="CK894" s="1072"/>
      <c r="CL894" s="1072"/>
      <c r="CM894" s="1111"/>
      <c r="CN894" s="1111"/>
      <c r="CO894" s="1112"/>
      <c r="CQ894" s="1927"/>
    </row>
    <row r="895" spans="1:95" s="620" customFormat="1">
      <c r="A895" s="1053"/>
      <c r="B895" s="1071"/>
      <c r="C895" s="1047"/>
      <c r="D895" s="1047"/>
      <c r="E895" s="1048"/>
      <c r="F895" s="1066"/>
      <c r="G895" s="1065"/>
      <c r="H895" s="1051"/>
      <c r="I895" s="1072"/>
      <c r="J895" s="1072"/>
      <c r="K895" s="1072"/>
      <c r="L895" s="1072"/>
      <c r="M895" s="1072"/>
      <c r="N895" s="1072"/>
      <c r="O895" s="1072"/>
      <c r="P895" s="1072"/>
      <c r="Q895" s="1072"/>
      <c r="R895" s="1072"/>
      <c r="S895" s="1072"/>
      <c r="T895" s="1072"/>
      <c r="U895" s="1072"/>
      <c r="V895" s="1072"/>
      <c r="W895" s="1072"/>
      <c r="X895" s="1072"/>
      <c r="Y895" s="1072"/>
      <c r="Z895" s="1072"/>
      <c r="AA895" s="1072"/>
      <c r="AB895" s="1111"/>
      <c r="AC895" s="1111"/>
      <c r="AD895" s="1111"/>
      <c r="AE895" s="1111"/>
      <c r="AF895" s="1072"/>
      <c r="AG895" s="1072"/>
      <c r="AH895" s="1072"/>
      <c r="AI895" s="1072"/>
      <c r="AJ895" s="1072"/>
      <c r="AK895" s="1072"/>
      <c r="AL895" s="1072"/>
      <c r="AM895" s="1072"/>
      <c r="AN895" s="1072"/>
      <c r="AO895" s="1072"/>
      <c r="AP895" s="1072"/>
      <c r="AQ895" s="1072"/>
      <c r="AR895" s="1072"/>
      <c r="AS895" s="1072"/>
      <c r="AT895" s="1072"/>
      <c r="AU895" s="1072"/>
      <c r="AV895" s="1072"/>
      <c r="AW895" s="1072"/>
      <c r="AX895" s="1072"/>
      <c r="AY895" s="1072"/>
      <c r="AZ895" s="1072"/>
      <c r="BA895" s="1072"/>
      <c r="BB895" s="1072"/>
      <c r="BC895" s="1072"/>
      <c r="BD895" s="1072"/>
      <c r="BE895" s="1072"/>
      <c r="BF895" s="1072"/>
      <c r="BG895" s="1072"/>
      <c r="BH895" s="1072"/>
      <c r="BI895" s="1072"/>
      <c r="BJ895" s="1072"/>
      <c r="BK895" s="1072"/>
      <c r="BL895" s="1072"/>
      <c r="BM895" s="1072"/>
      <c r="BN895" s="1072"/>
      <c r="BO895" s="1072"/>
      <c r="BP895" s="1072"/>
      <c r="BQ895" s="1072"/>
      <c r="BR895" s="1072"/>
      <c r="BS895" s="1111"/>
      <c r="BT895" s="1072"/>
      <c r="BU895" s="1072"/>
      <c r="BV895" s="1072"/>
      <c r="BW895" s="1072"/>
      <c r="BX895" s="1072"/>
      <c r="BY895" s="1072"/>
      <c r="BZ895" s="1072"/>
      <c r="CA895" s="1072"/>
      <c r="CB895" s="1072"/>
      <c r="CC895" s="1072"/>
      <c r="CD895" s="1072"/>
      <c r="CE895" s="1072"/>
      <c r="CF895" s="1072"/>
      <c r="CG895" s="1072"/>
      <c r="CH895" s="1072"/>
      <c r="CI895" s="1072"/>
      <c r="CJ895" s="1072"/>
      <c r="CK895" s="1072"/>
      <c r="CL895" s="1072"/>
      <c r="CM895" s="1111"/>
      <c r="CN895" s="1111"/>
      <c r="CO895" s="1112"/>
      <c r="CQ895" s="1927"/>
    </row>
    <row r="896" spans="1:95" s="620" customFormat="1">
      <c r="A896" s="1053"/>
      <c r="B896" s="1071"/>
      <c r="C896" s="1047"/>
      <c r="D896" s="1047"/>
      <c r="E896" s="1048"/>
      <c r="F896" s="1066"/>
      <c r="G896" s="1065"/>
      <c r="H896" s="1051"/>
      <c r="I896" s="1072"/>
      <c r="J896" s="1072"/>
      <c r="K896" s="1072"/>
      <c r="L896" s="1072"/>
      <c r="M896" s="1072"/>
      <c r="N896" s="1072"/>
      <c r="O896" s="1072"/>
      <c r="P896" s="1072"/>
      <c r="Q896" s="1072"/>
      <c r="R896" s="1072"/>
      <c r="S896" s="1072"/>
      <c r="T896" s="1072"/>
      <c r="U896" s="1072"/>
      <c r="V896" s="1072"/>
      <c r="W896" s="1072"/>
      <c r="X896" s="1072"/>
      <c r="Y896" s="1072"/>
      <c r="Z896" s="1072"/>
      <c r="AA896" s="1072"/>
      <c r="AB896" s="1111"/>
      <c r="AC896" s="1111"/>
      <c r="AD896" s="1111"/>
      <c r="AE896" s="1111"/>
      <c r="AF896" s="1072"/>
      <c r="AG896" s="1072"/>
      <c r="AH896" s="1072"/>
      <c r="AI896" s="1072"/>
      <c r="AJ896" s="1072"/>
      <c r="AK896" s="1072"/>
      <c r="AL896" s="1072"/>
      <c r="AM896" s="1072"/>
      <c r="AN896" s="1072"/>
      <c r="AO896" s="1072"/>
      <c r="AP896" s="1072"/>
      <c r="AQ896" s="1072"/>
      <c r="AR896" s="1072"/>
      <c r="AS896" s="1072"/>
      <c r="AT896" s="1072"/>
      <c r="AU896" s="1072"/>
      <c r="AV896" s="1072"/>
      <c r="AW896" s="1072"/>
      <c r="AX896" s="1072"/>
      <c r="AY896" s="1072"/>
      <c r="AZ896" s="1072"/>
      <c r="BA896" s="1072"/>
      <c r="BB896" s="1072"/>
      <c r="BC896" s="1072"/>
      <c r="BD896" s="1072"/>
      <c r="BE896" s="1072"/>
      <c r="BF896" s="1072"/>
      <c r="BG896" s="1072"/>
      <c r="BH896" s="1072"/>
      <c r="BI896" s="1072"/>
      <c r="BJ896" s="1072"/>
      <c r="BK896" s="1072"/>
      <c r="BL896" s="1072"/>
      <c r="BM896" s="1072"/>
      <c r="BN896" s="1072"/>
      <c r="BO896" s="1072"/>
      <c r="BP896" s="1072"/>
      <c r="BQ896" s="1072"/>
      <c r="BR896" s="1072"/>
      <c r="BS896" s="1111"/>
      <c r="BT896" s="1072"/>
      <c r="BU896" s="1072"/>
      <c r="BV896" s="1072"/>
      <c r="BW896" s="1072"/>
      <c r="BX896" s="1072"/>
      <c r="BY896" s="1072"/>
      <c r="BZ896" s="1072"/>
      <c r="CA896" s="1072"/>
      <c r="CB896" s="1072"/>
      <c r="CC896" s="1072"/>
      <c r="CD896" s="1072"/>
      <c r="CE896" s="1072"/>
      <c r="CF896" s="1072"/>
      <c r="CG896" s="1072"/>
      <c r="CH896" s="1072"/>
      <c r="CI896" s="1072"/>
      <c r="CJ896" s="1072"/>
      <c r="CK896" s="1072"/>
      <c r="CL896" s="1072"/>
      <c r="CM896" s="1111"/>
      <c r="CN896" s="1111"/>
      <c r="CO896" s="1112"/>
      <c r="CQ896" s="1927"/>
    </row>
    <row r="897" spans="1:95" s="620" customFormat="1">
      <c r="A897" s="1053"/>
      <c r="B897" s="1071"/>
      <c r="C897" s="1047"/>
      <c r="D897" s="1047"/>
      <c r="E897" s="1048"/>
      <c r="F897" s="1066"/>
      <c r="G897" s="1065"/>
      <c r="H897" s="1051"/>
      <c r="I897" s="1072"/>
      <c r="J897" s="1072"/>
      <c r="K897" s="1072"/>
      <c r="L897" s="1072"/>
      <c r="M897" s="1072"/>
      <c r="N897" s="1072"/>
      <c r="O897" s="1072"/>
      <c r="P897" s="1072"/>
      <c r="Q897" s="1072"/>
      <c r="R897" s="1072"/>
      <c r="S897" s="1072"/>
      <c r="T897" s="1072"/>
      <c r="U897" s="1072"/>
      <c r="V897" s="1072"/>
      <c r="W897" s="1072"/>
      <c r="X897" s="1072"/>
      <c r="Y897" s="1072"/>
      <c r="Z897" s="1072"/>
      <c r="AA897" s="1072"/>
      <c r="AB897" s="1111"/>
      <c r="AC897" s="1111"/>
      <c r="AD897" s="1111"/>
      <c r="AE897" s="1111"/>
      <c r="AF897" s="1072"/>
      <c r="AG897" s="1072"/>
      <c r="AH897" s="1072"/>
      <c r="AI897" s="1072"/>
      <c r="AJ897" s="1072"/>
      <c r="AK897" s="1072"/>
      <c r="AL897" s="1072"/>
      <c r="AM897" s="1072"/>
      <c r="AN897" s="1072"/>
      <c r="AO897" s="1072"/>
      <c r="AP897" s="1072"/>
      <c r="AQ897" s="1072"/>
      <c r="AR897" s="1072"/>
      <c r="AS897" s="1072"/>
      <c r="AT897" s="1072"/>
      <c r="AU897" s="1072"/>
      <c r="AV897" s="1072"/>
      <c r="AW897" s="1072"/>
      <c r="AX897" s="1072"/>
      <c r="AY897" s="1072"/>
      <c r="AZ897" s="1072"/>
      <c r="BA897" s="1072"/>
      <c r="BB897" s="1072"/>
      <c r="BC897" s="1072"/>
      <c r="BD897" s="1072"/>
      <c r="BE897" s="1072"/>
      <c r="BF897" s="1072"/>
      <c r="BG897" s="1072"/>
      <c r="BH897" s="1072"/>
      <c r="BI897" s="1072"/>
      <c r="BJ897" s="1072"/>
      <c r="BK897" s="1072"/>
      <c r="BL897" s="1072"/>
      <c r="BM897" s="1072"/>
      <c r="BN897" s="1072"/>
      <c r="BO897" s="1072"/>
      <c r="BP897" s="1072"/>
      <c r="BQ897" s="1072"/>
      <c r="BR897" s="1072"/>
      <c r="BS897" s="1111"/>
      <c r="BT897" s="1072"/>
      <c r="BU897" s="1072"/>
      <c r="BV897" s="1072"/>
      <c r="BW897" s="1072"/>
      <c r="BX897" s="1072"/>
      <c r="BY897" s="1072"/>
      <c r="BZ897" s="1072"/>
      <c r="CA897" s="1072"/>
      <c r="CB897" s="1072"/>
      <c r="CC897" s="1072"/>
      <c r="CD897" s="1072"/>
      <c r="CE897" s="1072"/>
      <c r="CF897" s="1072"/>
      <c r="CG897" s="1072"/>
      <c r="CH897" s="1072"/>
      <c r="CI897" s="1072"/>
      <c r="CJ897" s="1072"/>
      <c r="CK897" s="1072"/>
      <c r="CL897" s="1072"/>
      <c r="CM897" s="1111"/>
      <c r="CN897" s="1111"/>
      <c r="CO897" s="1112"/>
      <c r="CQ897" s="1927"/>
    </row>
    <row r="898" spans="1:95" s="620" customFormat="1">
      <c r="A898" s="1053"/>
      <c r="B898" s="1071"/>
      <c r="C898" s="1047"/>
      <c r="D898" s="1047"/>
      <c r="E898" s="1048"/>
      <c r="F898" s="1066"/>
      <c r="G898" s="1065"/>
      <c r="H898" s="1051"/>
      <c r="I898" s="1072"/>
      <c r="J898" s="1072"/>
      <c r="K898" s="1072"/>
      <c r="L898" s="1072"/>
      <c r="M898" s="1072"/>
      <c r="N898" s="1072"/>
      <c r="O898" s="1072"/>
      <c r="P898" s="1072"/>
      <c r="Q898" s="1072"/>
      <c r="R898" s="1072"/>
      <c r="S898" s="1072"/>
      <c r="T898" s="1072"/>
      <c r="U898" s="1072"/>
      <c r="V898" s="1072"/>
      <c r="W898" s="1072"/>
      <c r="X898" s="1072"/>
      <c r="Y898" s="1072"/>
      <c r="Z898" s="1072"/>
      <c r="AA898" s="1072"/>
      <c r="AB898" s="1111"/>
      <c r="AC898" s="1111"/>
      <c r="AD898" s="1111"/>
      <c r="AE898" s="1111"/>
      <c r="AF898" s="1072"/>
      <c r="AG898" s="1072"/>
      <c r="AH898" s="1072"/>
      <c r="AI898" s="1072"/>
      <c r="AJ898" s="1072"/>
      <c r="AK898" s="1072"/>
      <c r="AL898" s="1072"/>
      <c r="AM898" s="1072"/>
      <c r="AN898" s="1072"/>
      <c r="AO898" s="1072"/>
      <c r="AP898" s="1072"/>
      <c r="AQ898" s="1072"/>
      <c r="AR898" s="1072"/>
      <c r="AS898" s="1072"/>
      <c r="AT898" s="1072"/>
      <c r="AU898" s="1072"/>
      <c r="AV898" s="1072"/>
      <c r="AW898" s="1072"/>
      <c r="AX898" s="1072"/>
      <c r="AY898" s="1072"/>
      <c r="AZ898" s="1072"/>
      <c r="BA898" s="1072"/>
      <c r="BB898" s="1072"/>
      <c r="BC898" s="1072"/>
      <c r="BD898" s="1072"/>
      <c r="BE898" s="1072"/>
      <c r="BF898" s="1072"/>
      <c r="BG898" s="1072"/>
      <c r="BH898" s="1072"/>
      <c r="BI898" s="1072"/>
      <c r="BJ898" s="1072"/>
      <c r="BK898" s="1072"/>
      <c r="BL898" s="1072"/>
      <c r="BM898" s="1072"/>
      <c r="BN898" s="1072"/>
      <c r="BO898" s="1072"/>
      <c r="BP898" s="1072"/>
      <c r="BQ898" s="1072"/>
      <c r="BR898" s="1072"/>
      <c r="BS898" s="1111"/>
      <c r="BT898" s="1072"/>
      <c r="BU898" s="1072"/>
      <c r="BV898" s="1072"/>
      <c r="BW898" s="1072"/>
      <c r="BX898" s="1072"/>
      <c r="BY898" s="1072"/>
      <c r="BZ898" s="1072"/>
      <c r="CA898" s="1072"/>
      <c r="CB898" s="1072"/>
      <c r="CC898" s="1072"/>
      <c r="CD898" s="1072"/>
      <c r="CE898" s="1072"/>
      <c r="CF898" s="1072"/>
      <c r="CG898" s="1072"/>
      <c r="CH898" s="1072"/>
      <c r="CI898" s="1072"/>
      <c r="CJ898" s="1072"/>
      <c r="CK898" s="1072"/>
      <c r="CL898" s="1072"/>
      <c r="CM898" s="1111"/>
      <c r="CN898" s="1111"/>
      <c r="CO898" s="1112"/>
      <c r="CQ898" s="1927"/>
    </row>
    <row r="899" spans="1:95" s="620" customFormat="1">
      <c r="A899" s="1053"/>
      <c r="B899" s="1071"/>
      <c r="C899" s="1047"/>
      <c r="D899" s="1047"/>
      <c r="E899" s="1048"/>
      <c r="F899" s="1066"/>
      <c r="G899" s="1065"/>
      <c r="H899" s="1051"/>
      <c r="I899" s="1072"/>
      <c r="J899" s="1072"/>
      <c r="K899" s="1072"/>
      <c r="L899" s="1072"/>
      <c r="M899" s="1072"/>
      <c r="N899" s="1072"/>
      <c r="O899" s="1072"/>
      <c r="P899" s="1072"/>
      <c r="Q899" s="1072"/>
      <c r="R899" s="1072"/>
      <c r="S899" s="1072"/>
      <c r="T899" s="1072"/>
      <c r="U899" s="1072"/>
      <c r="V899" s="1072"/>
      <c r="W899" s="1072"/>
      <c r="X899" s="1072"/>
      <c r="Y899" s="1072"/>
      <c r="Z899" s="1072"/>
      <c r="AA899" s="1072"/>
      <c r="AB899" s="1111"/>
      <c r="AC899" s="1111"/>
      <c r="AD899" s="1111"/>
      <c r="AE899" s="1111"/>
      <c r="AF899" s="1072"/>
      <c r="AG899" s="1072"/>
      <c r="AH899" s="1072"/>
      <c r="AI899" s="1072"/>
      <c r="AJ899" s="1072"/>
      <c r="AK899" s="1072"/>
      <c r="AL899" s="1072"/>
      <c r="AM899" s="1072"/>
      <c r="AN899" s="1072"/>
      <c r="AO899" s="1072"/>
      <c r="AP899" s="1072"/>
      <c r="AQ899" s="1072"/>
      <c r="AR899" s="1072"/>
      <c r="AS899" s="1072"/>
      <c r="AT899" s="1072"/>
      <c r="AU899" s="1072"/>
      <c r="AV899" s="1072"/>
      <c r="AW899" s="1072"/>
      <c r="AX899" s="1072"/>
      <c r="AY899" s="1072"/>
      <c r="AZ899" s="1072"/>
      <c r="BA899" s="1072"/>
      <c r="BB899" s="1072"/>
      <c r="BC899" s="1072"/>
      <c r="BD899" s="1072"/>
      <c r="BE899" s="1072"/>
      <c r="BF899" s="1072"/>
      <c r="BG899" s="1072"/>
      <c r="BH899" s="1072"/>
      <c r="BI899" s="1072"/>
      <c r="BJ899" s="1072"/>
      <c r="BK899" s="1072"/>
      <c r="BL899" s="1072"/>
      <c r="BM899" s="1072"/>
      <c r="BN899" s="1072"/>
      <c r="BO899" s="1072"/>
      <c r="BP899" s="1072"/>
      <c r="BQ899" s="1072"/>
      <c r="BR899" s="1072"/>
      <c r="BS899" s="1111"/>
      <c r="BT899" s="1072"/>
      <c r="BU899" s="1072"/>
      <c r="BV899" s="1072"/>
      <c r="BW899" s="1072"/>
      <c r="BX899" s="1072"/>
      <c r="BY899" s="1072"/>
      <c r="BZ899" s="1072"/>
      <c r="CA899" s="1072"/>
      <c r="CB899" s="1072"/>
      <c r="CC899" s="1072"/>
      <c r="CD899" s="1072"/>
      <c r="CE899" s="1072"/>
      <c r="CF899" s="1072"/>
      <c r="CG899" s="1072"/>
      <c r="CH899" s="1072"/>
      <c r="CI899" s="1072"/>
      <c r="CJ899" s="1072"/>
      <c r="CK899" s="1072"/>
      <c r="CL899" s="1072"/>
      <c r="CM899" s="1111"/>
      <c r="CN899" s="1111"/>
      <c r="CO899" s="1112"/>
      <c r="CQ899" s="1927"/>
    </row>
    <row r="900" spans="1:95" s="620" customFormat="1">
      <c r="A900" s="1053"/>
      <c r="B900" s="1071"/>
      <c r="C900" s="1047"/>
      <c r="D900" s="1047"/>
      <c r="E900" s="1048"/>
      <c r="F900" s="1066"/>
      <c r="G900" s="1065"/>
      <c r="H900" s="1051"/>
      <c r="I900" s="1072"/>
      <c r="J900" s="1072"/>
      <c r="K900" s="1072"/>
      <c r="L900" s="1072"/>
      <c r="M900" s="1072"/>
      <c r="N900" s="1072"/>
      <c r="O900" s="1072"/>
      <c r="P900" s="1072"/>
      <c r="Q900" s="1072"/>
      <c r="R900" s="1072"/>
      <c r="S900" s="1072"/>
      <c r="T900" s="1072"/>
      <c r="U900" s="1072"/>
      <c r="V900" s="1072"/>
      <c r="W900" s="1072"/>
      <c r="X900" s="1072"/>
      <c r="Y900" s="1072"/>
      <c r="Z900" s="1072"/>
      <c r="AA900" s="1072"/>
      <c r="AB900" s="1111"/>
      <c r="AC900" s="1111"/>
      <c r="AD900" s="1111"/>
      <c r="AE900" s="1111"/>
      <c r="AF900" s="1072"/>
      <c r="AG900" s="1072"/>
      <c r="AH900" s="1072"/>
      <c r="AI900" s="1072"/>
      <c r="AJ900" s="1072"/>
      <c r="AK900" s="1072"/>
      <c r="AL900" s="1072"/>
      <c r="AM900" s="1072"/>
      <c r="AN900" s="1072"/>
      <c r="AO900" s="1072"/>
      <c r="AP900" s="1072"/>
      <c r="AQ900" s="1072"/>
      <c r="AR900" s="1072"/>
      <c r="AS900" s="1072"/>
      <c r="AT900" s="1072"/>
      <c r="AU900" s="1072"/>
      <c r="AV900" s="1072"/>
      <c r="AW900" s="1072"/>
      <c r="AX900" s="1072"/>
      <c r="AY900" s="1072"/>
      <c r="AZ900" s="1072"/>
      <c r="BA900" s="1072"/>
      <c r="BB900" s="1072"/>
      <c r="BC900" s="1072"/>
      <c r="BD900" s="1072"/>
      <c r="BE900" s="1072"/>
      <c r="BF900" s="1072"/>
      <c r="BG900" s="1072"/>
      <c r="BH900" s="1072"/>
      <c r="BI900" s="1072"/>
      <c r="BJ900" s="1072"/>
      <c r="BK900" s="1072"/>
      <c r="BL900" s="1072"/>
      <c r="BM900" s="1072"/>
      <c r="BN900" s="1072"/>
      <c r="BO900" s="1072"/>
      <c r="BP900" s="1072"/>
      <c r="BQ900" s="1072"/>
      <c r="BR900" s="1072"/>
      <c r="BS900" s="1111"/>
      <c r="BT900" s="1072"/>
      <c r="BU900" s="1072"/>
      <c r="BV900" s="1072"/>
      <c r="BW900" s="1072"/>
      <c r="BX900" s="1072"/>
      <c r="BY900" s="1072"/>
      <c r="BZ900" s="1072"/>
      <c r="CA900" s="1072"/>
      <c r="CB900" s="1072"/>
      <c r="CC900" s="1072"/>
      <c r="CD900" s="1072"/>
      <c r="CE900" s="1072"/>
      <c r="CF900" s="1072"/>
      <c r="CG900" s="1072"/>
      <c r="CH900" s="1072"/>
      <c r="CI900" s="1072"/>
      <c r="CJ900" s="1072"/>
      <c r="CK900" s="1072"/>
      <c r="CL900" s="1072"/>
      <c r="CM900" s="1111"/>
      <c r="CN900" s="1111"/>
      <c r="CO900" s="1112"/>
      <c r="CQ900" s="1927"/>
    </row>
    <row r="901" spans="1:95" s="620" customFormat="1">
      <c r="A901" s="1053"/>
      <c r="B901" s="1071"/>
      <c r="C901" s="1047"/>
      <c r="D901" s="1047"/>
      <c r="E901" s="1048"/>
      <c r="F901" s="1066"/>
      <c r="G901" s="1065"/>
      <c r="H901" s="1051"/>
      <c r="I901" s="1072"/>
      <c r="J901" s="1072"/>
      <c r="K901" s="1072"/>
      <c r="L901" s="1072"/>
      <c r="M901" s="1072"/>
      <c r="N901" s="1072"/>
      <c r="O901" s="1072"/>
      <c r="P901" s="1072"/>
      <c r="Q901" s="1072"/>
      <c r="R901" s="1072"/>
      <c r="S901" s="1072"/>
      <c r="T901" s="1072"/>
      <c r="U901" s="1072"/>
      <c r="V901" s="1072"/>
      <c r="W901" s="1072"/>
      <c r="X901" s="1072"/>
      <c r="Y901" s="1072"/>
      <c r="Z901" s="1072"/>
      <c r="AA901" s="1072"/>
      <c r="AB901" s="1111"/>
      <c r="AC901" s="1111"/>
      <c r="AD901" s="1111"/>
      <c r="AE901" s="1111"/>
      <c r="AF901" s="1072"/>
      <c r="AG901" s="1072"/>
      <c r="AH901" s="1072"/>
      <c r="AI901" s="1072"/>
      <c r="AJ901" s="1072"/>
      <c r="AK901" s="1072"/>
      <c r="AL901" s="1072"/>
      <c r="AM901" s="1072"/>
      <c r="AN901" s="1072"/>
      <c r="AO901" s="1072"/>
      <c r="AP901" s="1072"/>
      <c r="AQ901" s="1072"/>
      <c r="AR901" s="1072"/>
      <c r="AS901" s="1072"/>
      <c r="AT901" s="1072"/>
      <c r="AU901" s="1072"/>
      <c r="AV901" s="1072"/>
      <c r="AW901" s="1072"/>
      <c r="AX901" s="1072"/>
      <c r="AY901" s="1072"/>
      <c r="AZ901" s="1072"/>
      <c r="BA901" s="1072"/>
      <c r="BB901" s="1072"/>
      <c r="BC901" s="1072"/>
      <c r="BD901" s="1072"/>
      <c r="BE901" s="1072"/>
      <c r="BF901" s="1072"/>
      <c r="BG901" s="1072"/>
      <c r="BH901" s="1072"/>
      <c r="BI901" s="1072"/>
      <c r="BJ901" s="1072"/>
      <c r="BK901" s="1072"/>
      <c r="BL901" s="1072"/>
      <c r="BM901" s="1072"/>
      <c r="BN901" s="1072"/>
      <c r="BO901" s="1072"/>
      <c r="BP901" s="1072"/>
      <c r="BQ901" s="1072"/>
      <c r="BR901" s="1072"/>
      <c r="BS901" s="1111"/>
      <c r="BT901" s="1072"/>
      <c r="BU901" s="1072"/>
      <c r="BV901" s="1072"/>
      <c r="BW901" s="1072"/>
      <c r="BX901" s="1072"/>
      <c r="BY901" s="1072"/>
      <c r="BZ901" s="1072"/>
      <c r="CA901" s="1072"/>
      <c r="CB901" s="1072"/>
      <c r="CC901" s="1072"/>
      <c r="CD901" s="1072"/>
      <c r="CE901" s="1072"/>
      <c r="CF901" s="1072"/>
      <c r="CG901" s="1072"/>
      <c r="CH901" s="1072"/>
      <c r="CI901" s="1072"/>
      <c r="CJ901" s="1072"/>
      <c r="CK901" s="1072"/>
      <c r="CL901" s="1072"/>
      <c r="CM901" s="1111"/>
      <c r="CN901" s="1111"/>
      <c r="CO901" s="1112"/>
      <c r="CQ901" s="1927"/>
    </row>
    <row r="902" spans="1:95" s="620" customFormat="1">
      <c r="A902" s="1053"/>
      <c r="B902" s="1071"/>
      <c r="C902" s="1047"/>
      <c r="D902" s="1047"/>
      <c r="E902" s="1048"/>
      <c r="F902" s="1066"/>
      <c r="G902" s="1065"/>
      <c r="H902" s="1051"/>
      <c r="I902" s="1072"/>
      <c r="J902" s="1072"/>
      <c r="K902" s="1072"/>
      <c r="L902" s="1072"/>
      <c r="M902" s="1072"/>
      <c r="N902" s="1072"/>
      <c r="O902" s="1072"/>
      <c r="P902" s="1072"/>
      <c r="Q902" s="1072"/>
      <c r="R902" s="1072"/>
      <c r="S902" s="1072"/>
      <c r="T902" s="1072"/>
      <c r="U902" s="1072"/>
      <c r="V902" s="1072"/>
      <c r="W902" s="1072"/>
      <c r="X902" s="1072"/>
      <c r="Y902" s="1072"/>
      <c r="Z902" s="1072"/>
      <c r="AA902" s="1072"/>
      <c r="AB902" s="1111"/>
      <c r="AC902" s="1111"/>
      <c r="AD902" s="1111"/>
      <c r="AE902" s="1111"/>
      <c r="AF902" s="1072"/>
      <c r="AG902" s="1072"/>
      <c r="AH902" s="1072"/>
      <c r="AI902" s="1072"/>
      <c r="AJ902" s="1072"/>
      <c r="AK902" s="1072"/>
      <c r="AL902" s="1072"/>
      <c r="AM902" s="1072"/>
      <c r="AN902" s="1072"/>
      <c r="AO902" s="1072"/>
      <c r="AP902" s="1072"/>
      <c r="AQ902" s="1072"/>
      <c r="AR902" s="1072"/>
      <c r="AS902" s="1072"/>
      <c r="AT902" s="1072"/>
      <c r="AU902" s="1072"/>
      <c r="AV902" s="1072"/>
      <c r="AW902" s="1072"/>
      <c r="AX902" s="1072"/>
      <c r="AY902" s="1072"/>
      <c r="AZ902" s="1072"/>
      <c r="BA902" s="1072"/>
      <c r="BB902" s="1072"/>
      <c r="BC902" s="1072"/>
      <c r="BD902" s="1072"/>
      <c r="BE902" s="1072"/>
      <c r="BF902" s="1072"/>
      <c r="BG902" s="1072"/>
      <c r="BH902" s="1072"/>
      <c r="BI902" s="1072"/>
      <c r="BJ902" s="1072"/>
      <c r="BK902" s="1072"/>
      <c r="BL902" s="1072"/>
      <c r="BM902" s="1072"/>
      <c r="BN902" s="1072"/>
      <c r="BO902" s="1072"/>
      <c r="BP902" s="1072"/>
      <c r="BQ902" s="1072"/>
      <c r="BR902" s="1072"/>
      <c r="BS902" s="1111"/>
      <c r="BT902" s="1072"/>
      <c r="BU902" s="1072"/>
      <c r="BV902" s="1072"/>
      <c r="BW902" s="1072"/>
      <c r="BX902" s="1072"/>
      <c r="BY902" s="1072"/>
      <c r="BZ902" s="1072"/>
      <c r="CA902" s="1072"/>
      <c r="CB902" s="1072"/>
      <c r="CC902" s="1072"/>
      <c r="CD902" s="1072"/>
      <c r="CE902" s="1072"/>
      <c r="CF902" s="1072"/>
      <c r="CG902" s="1072"/>
      <c r="CH902" s="1072"/>
      <c r="CI902" s="1072"/>
      <c r="CJ902" s="1072"/>
      <c r="CK902" s="1072"/>
      <c r="CL902" s="1072"/>
      <c r="CM902" s="1111"/>
      <c r="CN902" s="1111"/>
      <c r="CO902" s="1112"/>
      <c r="CQ902" s="1927"/>
    </row>
    <row r="903" spans="1:95" s="620" customFormat="1">
      <c r="A903" s="1053"/>
      <c r="B903" s="1071"/>
      <c r="C903" s="1047"/>
      <c r="D903" s="1047"/>
      <c r="E903" s="1048"/>
      <c r="F903" s="1066"/>
      <c r="G903" s="1065"/>
      <c r="H903" s="1051"/>
      <c r="I903" s="1072"/>
      <c r="J903" s="1072"/>
      <c r="K903" s="1072"/>
      <c r="L903" s="1072"/>
      <c r="M903" s="1072"/>
      <c r="N903" s="1072"/>
      <c r="O903" s="1072"/>
      <c r="P903" s="1072"/>
      <c r="Q903" s="1072"/>
      <c r="R903" s="1072"/>
      <c r="S903" s="1072"/>
      <c r="T903" s="1072"/>
      <c r="U903" s="1072"/>
      <c r="V903" s="1072"/>
      <c r="W903" s="1072"/>
      <c r="X903" s="1072"/>
      <c r="Y903" s="1072"/>
      <c r="Z903" s="1072"/>
      <c r="AA903" s="1072"/>
      <c r="AB903" s="1111"/>
      <c r="AC903" s="1111"/>
      <c r="AD903" s="1111"/>
      <c r="AE903" s="1111"/>
      <c r="AF903" s="1072"/>
      <c r="AG903" s="1072"/>
      <c r="AH903" s="1072"/>
      <c r="AI903" s="1072"/>
      <c r="AJ903" s="1072"/>
      <c r="AK903" s="1072"/>
      <c r="AL903" s="1072"/>
      <c r="AM903" s="1072"/>
      <c r="AN903" s="1072"/>
      <c r="AO903" s="1072"/>
      <c r="AP903" s="1072"/>
      <c r="AQ903" s="1072"/>
      <c r="AR903" s="1072"/>
      <c r="AS903" s="1072"/>
      <c r="AT903" s="1072"/>
      <c r="AU903" s="1072"/>
      <c r="AV903" s="1072"/>
      <c r="AW903" s="1072"/>
      <c r="AX903" s="1072"/>
      <c r="AY903" s="1072"/>
      <c r="AZ903" s="1072"/>
      <c r="BA903" s="1072"/>
      <c r="BB903" s="1072"/>
      <c r="BC903" s="1072"/>
      <c r="BD903" s="1072"/>
      <c r="BE903" s="1072"/>
      <c r="BF903" s="1072"/>
      <c r="BG903" s="1072"/>
      <c r="BH903" s="1072"/>
      <c r="BI903" s="1072"/>
      <c r="BJ903" s="1072"/>
      <c r="BK903" s="1072"/>
      <c r="BL903" s="1072"/>
      <c r="BM903" s="1072"/>
      <c r="BN903" s="1072"/>
      <c r="BO903" s="1072"/>
      <c r="BP903" s="1072"/>
      <c r="BQ903" s="1072"/>
      <c r="BR903" s="1072"/>
      <c r="BS903" s="1111"/>
      <c r="BT903" s="1072"/>
      <c r="BU903" s="1072"/>
      <c r="BV903" s="1072"/>
      <c r="BW903" s="1072"/>
      <c r="BX903" s="1072"/>
      <c r="BY903" s="1072"/>
      <c r="BZ903" s="1072"/>
      <c r="CA903" s="1072"/>
      <c r="CB903" s="1072"/>
      <c r="CC903" s="1072"/>
      <c r="CD903" s="1072"/>
      <c r="CE903" s="1072"/>
      <c r="CF903" s="1072"/>
      <c r="CG903" s="1072"/>
      <c r="CH903" s="1072"/>
      <c r="CI903" s="1072"/>
      <c r="CJ903" s="1072"/>
      <c r="CK903" s="1072"/>
      <c r="CL903" s="1072"/>
      <c r="CM903" s="1111"/>
      <c r="CN903" s="1111"/>
      <c r="CO903" s="1112"/>
      <c r="CQ903" s="1927"/>
    </row>
    <row r="904" spans="1:95" s="620" customFormat="1">
      <c r="A904" s="1053"/>
      <c r="B904" s="1071"/>
      <c r="C904" s="1047"/>
      <c r="D904" s="1047"/>
      <c r="E904" s="1048"/>
      <c r="F904" s="1066"/>
      <c r="G904" s="1065"/>
      <c r="H904" s="1051"/>
      <c r="I904" s="1072"/>
      <c r="J904" s="1072"/>
      <c r="K904" s="1072"/>
      <c r="L904" s="1072"/>
      <c r="M904" s="1072"/>
      <c r="N904" s="1072"/>
      <c r="O904" s="1072"/>
      <c r="P904" s="1072"/>
      <c r="Q904" s="1072"/>
      <c r="R904" s="1072"/>
      <c r="S904" s="1072"/>
      <c r="T904" s="1072"/>
      <c r="U904" s="1072"/>
      <c r="V904" s="1072"/>
      <c r="W904" s="1072"/>
      <c r="X904" s="1072"/>
      <c r="Y904" s="1072"/>
      <c r="Z904" s="1072"/>
      <c r="AA904" s="1072"/>
      <c r="AB904" s="1111"/>
      <c r="AC904" s="1111"/>
      <c r="AD904" s="1111"/>
      <c r="AE904" s="1111"/>
      <c r="AF904" s="1072"/>
      <c r="AG904" s="1072"/>
      <c r="AH904" s="1072"/>
      <c r="AI904" s="1072"/>
      <c r="AJ904" s="1072"/>
      <c r="AK904" s="1072"/>
      <c r="AL904" s="1072"/>
      <c r="AM904" s="1072"/>
      <c r="AN904" s="1072"/>
      <c r="AO904" s="1072"/>
      <c r="AP904" s="1072"/>
      <c r="AQ904" s="1072"/>
      <c r="AR904" s="1072"/>
      <c r="AS904" s="1072"/>
      <c r="AT904" s="1072"/>
      <c r="AU904" s="1072"/>
      <c r="AV904" s="1072"/>
      <c r="AW904" s="1072"/>
      <c r="AX904" s="1072"/>
      <c r="AY904" s="1072"/>
      <c r="AZ904" s="1072"/>
      <c r="BA904" s="1072"/>
      <c r="BB904" s="1072"/>
      <c r="BC904" s="1072"/>
      <c r="BD904" s="1072"/>
      <c r="BE904" s="1072"/>
      <c r="BF904" s="1072"/>
      <c r="BG904" s="1072"/>
      <c r="BH904" s="1072"/>
      <c r="BI904" s="1072"/>
      <c r="BJ904" s="1072"/>
      <c r="BK904" s="1072"/>
      <c r="BL904" s="1072"/>
      <c r="BM904" s="1072"/>
      <c r="BN904" s="1072"/>
      <c r="BO904" s="1072"/>
      <c r="BP904" s="1072"/>
      <c r="BQ904" s="1072"/>
      <c r="BR904" s="1072"/>
      <c r="BS904" s="1111"/>
      <c r="BT904" s="1072"/>
      <c r="BU904" s="1072"/>
      <c r="BV904" s="1072"/>
      <c r="BW904" s="1072"/>
      <c r="BX904" s="1072"/>
      <c r="BY904" s="1072"/>
      <c r="BZ904" s="1072"/>
      <c r="CA904" s="1072"/>
      <c r="CB904" s="1072"/>
      <c r="CC904" s="1072"/>
      <c r="CD904" s="1072"/>
      <c r="CE904" s="1072"/>
      <c r="CF904" s="1072"/>
      <c r="CG904" s="1072"/>
      <c r="CH904" s="1072"/>
      <c r="CI904" s="1072"/>
      <c r="CJ904" s="1072"/>
      <c r="CK904" s="1072"/>
      <c r="CL904" s="1072"/>
      <c r="CM904" s="1111"/>
      <c r="CN904" s="1111"/>
      <c r="CO904" s="1112"/>
      <c r="CQ904" s="1927"/>
    </row>
    <row r="905" spans="1:95" s="620" customFormat="1">
      <c r="A905" s="1053"/>
      <c r="B905" s="1071"/>
      <c r="C905" s="1047"/>
      <c r="D905" s="1047"/>
      <c r="E905" s="1048"/>
      <c r="F905" s="1066"/>
      <c r="G905" s="1065"/>
      <c r="H905" s="1051"/>
      <c r="I905" s="1072"/>
      <c r="J905" s="1072"/>
      <c r="K905" s="1072"/>
      <c r="L905" s="1072"/>
      <c r="M905" s="1072"/>
      <c r="N905" s="1072"/>
      <c r="O905" s="1072"/>
      <c r="P905" s="1072"/>
      <c r="Q905" s="1072"/>
      <c r="R905" s="1072"/>
      <c r="S905" s="1072"/>
      <c r="T905" s="1072"/>
      <c r="U905" s="1072"/>
      <c r="V905" s="1072"/>
      <c r="W905" s="1072"/>
      <c r="X905" s="1072"/>
      <c r="Y905" s="1072"/>
      <c r="Z905" s="1072"/>
      <c r="AA905" s="1072"/>
      <c r="AB905" s="1111"/>
      <c r="AC905" s="1111"/>
      <c r="AD905" s="1111"/>
      <c r="AE905" s="1111"/>
      <c r="AF905" s="1072"/>
      <c r="AG905" s="1072"/>
      <c r="AH905" s="1072"/>
      <c r="AI905" s="1072"/>
      <c r="AJ905" s="1072"/>
      <c r="AK905" s="1072"/>
      <c r="AL905" s="1072"/>
      <c r="AM905" s="1072"/>
      <c r="AN905" s="1072"/>
      <c r="AO905" s="1072"/>
      <c r="AP905" s="1072"/>
      <c r="AQ905" s="1072"/>
      <c r="AR905" s="1072"/>
      <c r="AS905" s="1072"/>
      <c r="AT905" s="1072"/>
      <c r="AU905" s="1072"/>
      <c r="AV905" s="1072"/>
      <c r="AW905" s="1072"/>
      <c r="AX905" s="1072"/>
      <c r="AY905" s="1072"/>
      <c r="AZ905" s="1072"/>
      <c r="BA905" s="1072"/>
      <c r="BB905" s="1072"/>
      <c r="BC905" s="1072"/>
      <c r="BD905" s="1072"/>
      <c r="BE905" s="1072"/>
      <c r="BF905" s="1072"/>
      <c r="BG905" s="1072"/>
      <c r="BH905" s="1072"/>
      <c r="BI905" s="1072"/>
      <c r="BJ905" s="1072"/>
      <c r="BK905" s="1072"/>
      <c r="BL905" s="1072"/>
      <c r="BM905" s="1072"/>
      <c r="BN905" s="1072"/>
      <c r="BO905" s="1072"/>
      <c r="BP905" s="1072"/>
      <c r="BQ905" s="1072"/>
      <c r="BR905" s="1072"/>
      <c r="BS905" s="1111"/>
      <c r="BT905" s="1072"/>
      <c r="BU905" s="1072"/>
      <c r="BV905" s="1072"/>
      <c r="BW905" s="1072"/>
      <c r="BX905" s="1072"/>
      <c r="BY905" s="1072"/>
      <c r="BZ905" s="1072"/>
      <c r="CA905" s="1072"/>
      <c r="CB905" s="1072"/>
      <c r="CC905" s="1072"/>
      <c r="CD905" s="1072"/>
      <c r="CE905" s="1072"/>
      <c r="CF905" s="1072"/>
      <c r="CG905" s="1072"/>
      <c r="CH905" s="1072"/>
      <c r="CI905" s="1072"/>
      <c r="CJ905" s="1072"/>
      <c r="CK905" s="1072"/>
      <c r="CL905" s="1072"/>
      <c r="CM905" s="1111"/>
      <c r="CN905" s="1111"/>
      <c r="CO905" s="1112"/>
      <c r="CQ905" s="1927"/>
    </row>
    <row r="906" spans="1:95" s="620" customFormat="1">
      <c r="A906" s="1053"/>
      <c r="B906" s="1071"/>
      <c r="C906" s="1047"/>
      <c r="D906" s="1047"/>
      <c r="E906" s="1048"/>
      <c r="F906" s="1066"/>
      <c r="G906" s="1065"/>
      <c r="H906" s="1051"/>
      <c r="I906" s="1072"/>
      <c r="J906" s="1072"/>
      <c r="K906" s="1072"/>
      <c r="L906" s="1072"/>
      <c r="M906" s="1072"/>
      <c r="N906" s="1072"/>
      <c r="O906" s="1072"/>
      <c r="P906" s="1072"/>
      <c r="Q906" s="1072"/>
      <c r="R906" s="1072"/>
      <c r="S906" s="1072"/>
      <c r="T906" s="1072"/>
      <c r="U906" s="1072"/>
      <c r="V906" s="1072"/>
      <c r="W906" s="1072"/>
      <c r="X906" s="1072"/>
      <c r="Y906" s="1072"/>
      <c r="Z906" s="1072"/>
      <c r="AA906" s="1072"/>
      <c r="AB906" s="1111"/>
      <c r="AC906" s="1111"/>
      <c r="AD906" s="1111"/>
      <c r="AE906" s="1111"/>
      <c r="AF906" s="1072"/>
      <c r="AG906" s="1072"/>
      <c r="AH906" s="1072"/>
      <c r="AI906" s="1072"/>
      <c r="AJ906" s="1072"/>
      <c r="AK906" s="1072"/>
      <c r="AL906" s="1072"/>
      <c r="AM906" s="1072"/>
      <c r="AN906" s="1072"/>
      <c r="AO906" s="1072"/>
      <c r="AP906" s="1072"/>
      <c r="AQ906" s="1072"/>
      <c r="AR906" s="1072"/>
      <c r="AS906" s="1072"/>
      <c r="AT906" s="1072"/>
      <c r="AU906" s="1072"/>
      <c r="AV906" s="1072"/>
      <c r="AW906" s="1072"/>
      <c r="AX906" s="1072"/>
      <c r="AY906" s="1072"/>
      <c r="AZ906" s="1072"/>
      <c r="BA906" s="1072"/>
      <c r="BB906" s="1072"/>
      <c r="BC906" s="1072"/>
      <c r="BD906" s="1072"/>
      <c r="BE906" s="1072"/>
      <c r="BF906" s="1072"/>
      <c r="BG906" s="1072"/>
      <c r="BH906" s="1072"/>
      <c r="BI906" s="1072"/>
      <c r="BJ906" s="1072"/>
      <c r="BK906" s="1072"/>
      <c r="BL906" s="1072"/>
      <c r="BM906" s="1072"/>
      <c r="BN906" s="1072"/>
      <c r="BO906" s="1072"/>
      <c r="BP906" s="1072"/>
      <c r="BQ906" s="1072"/>
      <c r="BR906" s="1072"/>
      <c r="BS906" s="1111"/>
      <c r="BT906" s="1072"/>
      <c r="BU906" s="1072"/>
      <c r="BV906" s="1072"/>
      <c r="BW906" s="1072"/>
      <c r="BX906" s="1072"/>
      <c r="BY906" s="1072"/>
      <c r="BZ906" s="1072"/>
      <c r="CA906" s="1072"/>
      <c r="CB906" s="1072"/>
      <c r="CC906" s="1072"/>
      <c r="CD906" s="1072"/>
      <c r="CE906" s="1072"/>
      <c r="CF906" s="1072"/>
      <c r="CG906" s="1072"/>
      <c r="CH906" s="1072"/>
      <c r="CI906" s="1072"/>
      <c r="CJ906" s="1072"/>
      <c r="CK906" s="1072"/>
      <c r="CL906" s="1072"/>
      <c r="CM906" s="1111"/>
      <c r="CN906" s="1111"/>
      <c r="CO906" s="1112"/>
      <c r="CQ906" s="1927"/>
    </row>
    <row r="907" spans="1:95" s="620" customFormat="1">
      <c r="A907" s="1053"/>
      <c r="B907" s="1071"/>
      <c r="C907" s="1047"/>
      <c r="D907" s="1047"/>
      <c r="E907" s="1048"/>
      <c r="F907" s="1066"/>
      <c r="G907" s="1065"/>
      <c r="H907" s="1051"/>
      <c r="I907" s="1072"/>
      <c r="J907" s="1072"/>
      <c r="K907" s="1072"/>
      <c r="L907" s="1072"/>
      <c r="M907" s="1072"/>
      <c r="N907" s="1072"/>
      <c r="O907" s="1072"/>
      <c r="P907" s="1072"/>
      <c r="Q907" s="1072"/>
      <c r="R907" s="1072"/>
      <c r="S907" s="1072"/>
      <c r="T907" s="1072"/>
      <c r="U907" s="1072"/>
      <c r="V907" s="1072"/>
      <c r="W907" s="1072"/>
      <c r="X907" s="1072"/>
      <c r="Y907" s="1072"/>
      <c r="Z907" s="1072"/>
      <c r="AA907" s="1072"/>
      <c r="AB907" s="1111"/>
      <c r="AC907" s="1111"/>
      <c r="AD907" s="1111"/>
      <c r="AE907" s="1111"/>
      <c r="AF907" s="1072"/>
      <c r="AG907" s="1072"/>
      <c r="AH907" s="1072"/>
      <c r="AI907" s="1072"/>
      <c r="AJ907" s="1072"/>
      <c r="AK907" s="1072"/>
      <c r="AL907" s="1072"/>
      <c r="AM907" s="1072"/>
      <c r="AN907" s="1072"/>
      <c r="AO907" s="1072"/>
      <c r="AP907" s="1072"/>
      <c r="AQ907" s="1072"/>
      <c r="AR907" s="1072"/>
      <c r="AS907" s="1072"/>
      <c r="AT907" s="1072"/>
      <c r="AU907" s="1072"/>
      <c r="AV907" s="1072"/>
      <c r="AW907" s="1072"/>
      <c r="AX907" s="1072"/>
      <c r="AY907" s="1072"/>
      <c r="AZ907" s="1072"/>
      <c r="BA907" s="1072"/>
      <c r="BB907" s="1072"/>
      <c r="BC907" s="1072"/>
      <c r="BD907" s="1072"/>
      <c r="BE907" s="1072"/>
      <c r="BF907" s="1072"/>
      <c r="BG907" s="1072"/>
      <c r="BH907" s="1072"/>
      <c r="BI907" s="1072"/>
      <c r="BJ907" s="1072"/>
      <c r="BK907" s="1072"/>
      <c r="BL907" s="1072"/>
      <c r="BM907" s="1072"/>
      <c r="BN907" s="1072"/>
      <c r="BO907" s="1072"/>
      <c r="BP907" s="1072"/>
      <c r="BQ907" s="1072"/>
      <c r="BR907" s="1072"/>
      <c r="BS907" s="1111"/>
      <c r="BT907" s="1072"/>
      <c r="BU907" s="1072"/>
      <c r="BV907" s="1072"/>
      <c r="BW907" s="1072"/>
      <c r="BX907" s="1072"/>
      <c r="BY907" s="1072"/>
      <c r="BZ907" s="1072"/>
      <c r="CA907" s="1072"/>
      <c r="CB907" s="1072"/>
      <c r="CC907" s="1072"/>
      <c r="CD907" s="1072"/>
      <c r="CE907" s="1072"/>
      <c r="CF907" s="1072"/>
      <c r="CG907" s="1072"/>
      <c r="CH907" s="1072"/>
      <c r="CI907" s="1072"/>
      <c r="CJ907" s="1072"/>
      <c r="CK907" s="1072"/>
      <c r="CL907" s="1072"/>
      <c r="CM907" s="1111"/>
      <c r="CN907" s="1111"/>
      <c r="CO907" s="1112"/>
      <c r="CQ907" s="1927"/>
    </row>
    <row r="908" spans="1:95" s="620" customFormat="1">
      <c r="A908" s="1053"/>
      <c r="B908" s="1071"/>
      <c r="C908" s="1047"/>
      <c r="D908" s="1047"/>
      <c r="E908" s="1048"/>
      <c r="F908" s="1066"/>
      <c r="G908" s="1065"/>
      <c r="H908" s="1051"/>
      <c r="I908" s="1072"/>
      <c r="J908" s="1072"/>
      <c r="K908" s="1072"/>
      <c r="L908" s="1072"/>
      <c r="M908" s="1072"/>
      <c r="N908" s="1072"/>
      <c r="O908" s="1072"/>
      <c r="P908" s="1072"/>
      <c r="Q908" s="1072"/>
      <c r="R908" s="1072"/>
      <c r="S908" s="1072"/>
      <c r="T908" s="1072"/>
      <c r="U908" s="1072"/>
      <c r="V908" s="1072"/>
      <c r="W908" s="1072"/>
      <c r="X908" s="1072"/>
      <c r="Y908" s="1072"/>
      <c r="Z908" s="1072"/>
      <c r="AA908" s="1072"/>
      <c r="AB908" s="1111"/>
      <c r="AC908" s="1111"/>
      <c r="AD908" s="1111"/>
      <c r="AE908" s="1111"/>
      <c r="AF908" s="1072"/>
      <c r="AG908" s="1072"/>
      <c r="AH908" s="1072"/>
      <c r="AI908" s="1072"/>
      <c r="AJ908" s="1072"/>
      <c r="AK908" s="1072"/>
      <c r="AL908" s="1072"/>
      <c r="AM908" s="1072"/>
      <c r="AN908" s="1072"/>
      <c r="AO908" s="1072"/>
      <c r="AP908" s="1072"/>
      <c r="AQ908" s="1072"/>
      <c r="AR908" s="1072"/>
      <c r="AS908" s="1072"/>
      <c r="AT908" s="1072"/>
      <c r="AU908" s="1072"/>
      <c r="AV908" s="1072"/>
      <c r="AW908" s="1072"/>
      <c r="AX908" s="1072"/>
      <c r="AY908" s="1072"/>
      <c r="AZ908" s="1072"/>
      <c r="BA908" s="1072"/>
      <c r="BB908" s="1072"/>
      <c r="BC908" s="1072"/>
      <c r="BD908" s="1072"/>
      <c r="BE908" s="1072"/>
      <c r="BF908" s="1072"/>
      <c r="BG908" s="1072"/>
      <c r="BH908" s="1072"/>
      <c r="BI908" s="1072"/>
      <c r="BJ908" s="1072"/>
      <c r="BK908" s="1072"/>
      <c r="BL908" s="1072"/>
      <c r="BM908" s="1072"/>
      <c r="BN908" s="1072"/>
      <c r="BO908" s="1072"/>
      <c r="BP908" s="1072"/>
      <c r="BQ908" s="1072"/>
      <c r="BR908" s="1072"/>
      <c r="BS908" s="1111"/>
      <c r="BT908" s="1072"/>
      <c r="BU908" s="1072"/>
      <c r="BV908" s="1072"/>
      <c r="BW908" s="1072"/>
      <c r="BX908" s="1072"/>
      <c r="BY908" s="1072"/>
      <c r="BZ908" s="1072"/>
      <c r="CA908" s="1072"/>
      <c r="CB908" s="1072"/>
      <c r="CC908" s="1072"/>
      <c r="CD908" s="1072"/>
      <c r="CE908" s="1072"/>
      <c r="CF908" s="1072"/>
      <c r="CG908" s="1072"/>
      <c r="CH908" s="1072"/>
      <c r="CI908" s="1072"/>
      <c r="CJ908" s="1072"/>
      <c r="CK908" s="1072"/>
      <c r="CL908" s="1072"/>
      <c r="CM908" s="1111"/>
      <c r="CN908" s="1111"/>
      <c r="CO908" s="1112"/>
      <c r="CQ908" s="1927"/>
    </row>
    <row r="909" spans="1:95" s="620" customFormat="1">
      <c r="A909" s="1053"/>
      <c r="B909" s="1071"/>
      <c r="C909" s="1047"/>
      <c r="D909" s="1047"/>
      <c r="E909" s="1048"/>
      <c r="F909" s="1066"/>
      <c r="G909" s="1065"/>
      <c r="H909" s="1051"/>
      <c r="I909" s="1072"/>
      <c r="J909" s="1072"/>
      <c r="K909" s="1072"/>
      <c r="L909" s="1072"/>
      <c r="M909" s="1072"/>
      <c r="N909" s="1072"/>
      <c r="O909" s="1072"/>
      <c r="P909" s="1072"/>
      <c r="Q909" s="1072"/>
      <c r="R909" s="1072"/>
      <c r="S909" s="1072"/>
      <c r="T909" s="1072"/>
      <c r="U909" s="1072"/>
      <c r="V909" s="1072"/>
      <c r="W909" s="1072"/>
      <c r="X909" s="1072"/>
      <c r="Y909" s="1072"/>
      <c r="Z909" s="1072"/>
      <c r="AA909" s="1072"/>
      <c r="AB909" s="1111"/>
      <c r="AC909" s="1111"/>
      <c r="AD909" s="1111"/>
      <c r="AE909" s="1111"/>
      <c r="AF909" s="1072"/>
      <c r="AG909" s="1072"/>
      <c r="AH909" s="1072"/>
      <c r="AI909" s="1072"/>
      <c r="AJ909" s="1072"/>
      <c r="AK909" s="1072"/>
      <c r="AL909" s="1072"/>
      <c r="AM909" s="1072"/>
      <c r="AN909" s="1072"/>
      <c r="AO909" s="1072"/>
      <c r="AP909" s="1072"/>
      <c r="AQ909" s="1072"/>
      <c r="AR909" s="1072"/>
      <c r="AS909" s="1072"/>
      <c r="AT909" s="1072"/>
      <c r="AU909" s="1072"/>
      <c r="AV909" s="1072"/>
      <c r="AW909" s="1072"/>
      <c r="AX909" s="1072"/>
      <c r="AY909" s="1072"/>
      <c r="AZ909" s="1072"/>
      <c r="BA909" s="1072"/>
      <c r="BB909" s="1072"/>
      <c r="BC909" s="1072"/>
      <c r="BD909" s="1072"/>
      <c r="BE909" s="1072"/>
      <c r="BF909" s="1072"/>
      <c r="BG909" s="1072"/>
      <c r="BH909" s="1072"/>
      <c r="BI909" s="1072"/>
      <c r="BJ909" s="1072"/>
      <c r="BK909" s="1072"/>
      <c r="BL909" s="1072"/>
      <c r="BM909" s="1072"/>
      <c r="BN909" s="1072"/>
      <c r="BO909" s="1072"/>
      <c r="BP909" s="1072"/>
      <c r="BQ909" s="1072"/>
      <c r="BR909" s="1072"/>
      <c r="BS909" s="1111"/>
      <c r="BT909" s="1072"/>
      <c r="BU909" s="1072"/>
      <c r="BV909" s="1072"/>
      <c r="BW909" s="1072"/>
      <c r="BX909" s="1072"/>
      <c r="BY909" s="1072"/>
      <c r="BZ909" s="1072"/>
      <c r="CA909" s="1072"/>
      <c r="CB909" s="1072"/>
      <c r="CC909" s="1072"/>
      <c r="CD909" s="1072"/>
      <c r="CE909" s="1072"/>
      <c r="CF909" s="1072"/>
      <c r="CG909" s="1072"/>
      <c r="CH909" s="1072"/>
      <c r="CI909" s="1072"/>
      <c r="CJ909" s="1072"/>
      <c r="CK909" s="1072"/>
      <c r="CL909" s="1072"/>
      <c r="CM909" s="1111"/>
      <c r="CN909" s="1111"/>
      <c r="CO909" s="1112"/>
      <c r="CQ909" s="1927"/>
    </row>
    <row r="910" spans="1:95" s="620" customFormat="1">
      <c r="A910" s="1053"/>
      <c r="B910" s="1071"/>
      <c r="C910" s="1047"/>
      <c r="D910" s="1047"/>
      <c r="E910" s="1048"/>
      <c r="F910" s="1066"/>
      <c r="G910" s="1065"/>
      <c r="H910" s="1051"/>
      <c r="I910" s="1072"/>
      <c r="J910" s="1072"/>
      <c r="K910" s="1072"/>
      <c r="L910" s="1072"/>
      <c r="M910" s="1072"/>
      <c r="N910" s="1072"/>
      <c r="O910" s="1072"/>
      <c r="P910" s="1072"/>
      <c r="Q910" s="1072"/>
      <c r="R910" s="1072"/>
      <c r="S910" s="1072"/>
      <c r="T910" s="1072"/>
      <c r="U910" s="1072"/>
      <c r="V910" s="1072"/>
      <c r="W910" s="1072"/>
      <c r="X910" s="1072"/>
      <c r="Y910" s="1072"/>
      <c r="Z910" s="1072"/>
      <c r="AA910" s="1072"/>
      <c r="AB910" s="1111"/>
      <c r="AC910" s="1111"/>
      <c r="AD910" s="1111"/>
      <c r="AE910" s="1111"/>
      <c r="AF910" s="1072"/>
      <c r="AG910" s="1072"/>
      <c r="AH910" s="1072"/>
      <c r="AI910" s="1072"/>
      <c r="AJ910" s="1072"/>
      <c r="AK910" s="1072"/>
      <c r="AL910" s="1072"/>
      <c r="AM910" s="1072"/>
      <c r="AN910" s="1072"/>
      <c r="AO910" s="1072"/>
      <c r="AP910" s="1072"/>
      <c r="AQ910" s="1072"/>
      <c r="AR910" s="1072"/>
      <c r="AS910" s="1072"/>
      <c r="AT910" s="1072"/>
      <c r="AU910" s="1072"/>
      <c r="AV910" s="1072"/>
      <c r="AW910" s="1072"/>
      <c r="AX910" s="1072"/>
      <c r="AY910" s="1072"/>
      <c r="AZ910" s="1072"/>
      <c r="BA910" s="1072"/>
      <c r="BB910" s="1072"/>
      <c r="BC910" s="1072"/>
      <c r="BD910" s="1072"/>
      <c r="BE910" s="1072"/>
      <c r="BF910" s="1072"/>
      <c r="BG910" s="1072"/>
      <c r="BH910" s="1072"/>
      <c r="BI910" s="1072"/>
      <c r="BJ910" s="1072"/>
      <c r="BK910" s="1072"/>
      <c r="BL910" s="1072"/>
      <c r="BM910" s="1072"/>
      <c r="BN910" s="1072"/>
      <c r="BO910" s="1072"/>
      <c r="BP910" s="1072"/>
      <c r="BQ910" s="1072"/>
      <c r="BR910" s="1072"/>
      <c r="BS910" s="1111"/>
      <c r="BT910" s="1072"/>
      <c r="BU910" s="1072"/>
      <c r="BV910" s="1072"/>
      <c r="BW910" s="1072"/>
      <c r="BX910" s="1072"/>
      <c r="BY910" s="1072"/>
      <c r="BZ910" s="1072"/>
      <c r="CA910" s="1072"/>
      <c r="CB910" s="1072"/>
      <c r="CC910" s="1072"/>
      <c r="CD910" s="1072"/>
      <c r="CE910" s="1072"/>
      <c r="CF910" s="1072"/>
      <c r="CG910" s="1072"/>
      <c r="CH910" s="1072"/>
      <c r="CI910" s="1072"/>
      <c r="CJ910" s="1072"/>
      <c r="CK910" s="1072"/>
      <c r="CL910" s="1072"/>
      <c r="CM910" s="1111"/>
      <c r="CN910" s="1111"/>
      <c r="CO910" s="1112"/>
      <c r="CQ910" s="1927"/>
    </row>
    <row r="911" spans="1:95" s="620" customFormat="1">
      <c r="A911" s="1053"/>
      <c r="B911" s="1071"/>
      <c r="C911" s="1047"/>
      <c r="D911" s="1047"/>
      <c r="E911" s="1048"/>
      <c r="F911" s="1066"/>
      <c r="G911" s="1065"/>
      <c r="H911" s="1051"/>
      <c r="I911" s="1072"/>
      <c r="J911" s="1072"/>
      <c r="K911" s="1072"/>
      <c r="L911" s="1072"/>
      <c r="M911" s="1072"/>
      <c r="N911" s="1072"/>
      <c r="O911" s="1072"/>
      <c r="P911" s="1072"/>
      <c r="Q911" s="1072"/>
      <c r="R911" s="1072"/>
      <c r="S911" s="1072"/>
      <c r="T911" s="1072"/>
      <c r="U911" s="1072"/>
      <c r="V911" s="1072"/>
      <c r="W911" s="1072"/>
      <c r="X911" s="1072"/>
      <c r="Y911" s="1072"/>
      <c r="Z911" s="1072"/>
      <c r="AA911" s="1072"/>
      <c r="AB911" s="1111"/>
      <c r="AC911" s="1111"/>
      <c r="AD911" s="1111"/>
      <c r="AE911" s="1111"/>
      <c r="AF911" s="1072"/>
      <c r="AG911" s="1072"/>
      <c r="AH911" s="1072"/>
      <c r="AI911" s="1072"/>
      <c r="AJ911" s="1072"/>
      <c r="AK911" s="1072"/>
      <c r="AL911" s="1072"/>
      <c r="AM911" s="1072"/>
      <c r="AN911" s="1072"/>
      <c r="AO911" s="1072"/>
      <c r="AP911" s="1072"/>
      <c r="AQ911" s="1072"/>
      <c r="AR911" s="1072"/>
      <c r="AS911" s="1072"/>
      <c r="AT911" s="1072"/>
      <c r="AU911" s="1072"/>
      <c r="AV911" s="1072"/>
      <c r="AW911" s="1072"/>
      <c r="AX911" s="1072"/>
      <c r="AY911" s="1072"/>
      <c r="AZ911" s="1072"/>
      <c r="BA911" s="1072"/>
      <c r="BB911" s="1072"/>
      <c r="BC911" s="1072"/>
      <c r="BD911" s="1072"/>
      <c r="BE911" s="1072"/>
      <c r="BF911" s="1072"/>
      <c r="BG911" s="1072"/>
      <c r="BH911" s="1072"/>
      <c r="BI911" s="1072"/>
      <c r="BJ911" s="1072"/>
      <c r="BK911" s="1072"/>
      <c r="BL911" s="1072"/>
      <c r="BM911" s="1072"/>
      <c r="BN911" s="1072"/>
      <c r="BO911" s="1072"/>
      <c r="BP911" s="1072"/>
      <c r="BQ911" s="1072"/>
      <c r="BR911" s="1072"/>
      <c r="BS911" s="1111"/>
      <c r="BT911" s="1072"/>
      <c r="BU911" s="1072"/>
      <c r="BV911" s="1072"/>
      <c r="BW911" s="1072"/>
      <c r="BX911" s="1072"/>
      <c r="BY911" s="1072"/>
      <c r="BZ911" s="1072"/>
      <c r="CA911" s="1072"/>
      <c r="CB911" s="1072"/>
      <c r="CC911" s="1072"/>
      <c r="CD911" s="1072"/>
      <c r="CE911" s="1072"/>
      <c r="CF911" s="1072"/>
      <c r="CG911" s="1072"/>
      <c r="CH911" s="1072"/>
      <c r="CI911" s="1072"/>
      <c r="CJ911" s="1072"/>
      <c r="CK911" s="1072"/>
      <c r="CL911" s="1072"/>
      <c r="CM911" s="1111"/>
      <c r="CN911" s="1111"/>
      <c r="CO911" s="1112"/>
      <c r="CQ911" s="1927"/>
    </row>
    <row r="912" spans="1:95" s="620" customFormat="1">
      <c r="A912" s="1053"/>
      <c r="B912" s="1071"/>
      <c r="C912" s="1047"/>
      <c r="D912" s="1047"/>
      <c r="E912" s="1048"/>
      <c r="F912" s="1066"/>
      <c r="G912" s="1065"/>
      <c r="H912" s="1051"/>
      <c r="I912" s="1072"/>
      <c r="J912" s="1072"/>
      <c r="K912" s="1072"/>
      <c r="L912" s="1072"/>
      <c r="M912" s="1072"/>
      <c r="N912" s="1072"/>
      <c r="O912" s="1072"/>
      <c r="P912" s="1072"/>
      <c r="Q912" s="1072"/>
      <c r="R912" s="1072"/>
      <c r="S912" s="1072"/>
      <c r="T912" s="1072"/>
      <c r="U912" s="1072"/>
      <c r="V912" s="1072"/>
      <c r="W912" s="1072"/>
      <c r="X912" s="1072"/>
      <c r="Y912" s="1072"/>
      <c r="Z912" s="1072"/>
      <c r="AA912" s="1072"/>
      <c r="AB912" s="1111"/>
      <c r="AC912" s="1111"/>
      <c r="AD912" s="1111"/>
      <c r="AE912" s="1111"/>
      <c r="AF912" s="1072"/>
      <c r="AG912" s="1072"/>
      <c r="AH912" s="1072"/>
      <c r="AI912" s="1072"/>
      <c r="AJ912" s="1072"/>
      <c r="AK912" s="1072"/>
      <c r="AL912" s="1072"/>
      <c r="AM912" s="1072"/>
      <c r="AN912" s="1072"/>
      <c r="AO912" s="1072"/>
      <c r="AP912" s="1072"/>
      <c r="AQ912" s="1072"/>
      <c r="AR912" s="1072"/>
      <c r="AS912" s="1072"/>
      <c r="AT912" s="1072"/>
      <c r="AU912" s="1072"/>
      <c r="AV912" s="1072"/>
      <c r="AW912" s="1072"/>
      <c r="AX912" s="1072"/>
      <c r="AY912" s="1072"/>
      <c r="AZ912" s="1072"/>
      <c r="BA912" s="1072"/>
      <c r="BB912" s="1072"/>
      <c r="BC912" s="1072"/>
      <c r="BD912" s="1072"/>
      <c r="BE912" s="1072"/>
      <c r="BF912" s="1072"/>
      <c r="BG912" s="1072"/>
      <c r="BH912" s="1072"/>
      <c r="BI912" s="1072"/>
      <c r="BJ912" s="1072"/>
      <c r="BK912" s="1072"/>
      <c r="BL912" s="1072"/>
      <c r="BM912" s="1072"/>
      <c r="BN912" s="1072"/>
      <c r="BO912" s="1072"/>
      <c r="BP912" s="1072"/>
      <c r="BQ912" s="1072"/>
      <c r="BR912" s="1072"/>
      <c r="BS912" s="1111"/>
      <c r="BT912" s="1072"/>
      <c r="BU912" s="1072"/>
      <c r="BV912" s="1072"/>
      <c r="BW912" s="1072"/>
      <c r="BX912" s="1072"/>
      <c r="BY912" s="1072"/>
      <c r="BZ912" s="1072"/>
      <c r="CA912" s="1072"/>
      <c r="CB912" s="1072"/>
      <c r="CC912" s="1072"/>
      <c r="CD912" s="1072"/>
      <c r="CE912" s="1072"/>
      <c r="CF912" s="1072"/>
      <c r="CG912" s="1072"/>
      <c r="CH912" s="1072"/>
      <c r="CI912" s="1072"/>
      <c r="CJ912" s="1072"/>
      <c r="CK912" s="1072"/>
      <c r="CL912" s="1072"/>
      <c r="CM912" s="1111"/>
      <c r="CN912" s="1111"/>
      <c r="CO912" s="1112"/>
      <c r="CQ912" s="1927"/>
    </row>
    <row r="913" spans="1:95" s="620" customFormat="1">
      <c r="A913" s="1053"/>
      <c r="B913" s="1071"/>
      <c r="C913" s="1047"/>
      <c r="D913" s="1047"/>
      <c r="E913" s="1048"/>
      <c r="F913" s="1066"/>
      <c r="G913" s="1065"/>
      <c r="H913" s="1051"/>
      <c r="I913" s="1072"/>
      <c r="J913" s="1072"/>
      <c r="K913" s="1072"/>
      <c r="L913" s="1072"/>
      <c r="M913" s="1072"/>
      <c r="N913" s="1072"/>
      <c r="O913" s="1072"/>
      <c r="P913" s="1072"/>
      <c r="Q913" s="1072"/>
      <c r="R913" s="1072"/>
      <c r="S913" s="1072"/>
      <c r="T913" s="1072"/>
      <c r="U913" s="1072"/>
      <c r="V913" s="1072"/>
      <c r="W913" s="1072"/>
      <c r="X913" s="1072"/>
      <c r="Y913" s="1072"/>
      <c r="Z913" s="1072"/>
      <c r="AA913" s="1072"/>
      <c r="AB913" s="1111"/>
      <c r="AC913" s="1111"/>
      <c r="AD913" s="1111"/>
      <c r="AE913" s="1111"/>
      <c r="AF913" s="1072"/>
      <c r="AG913" s="1072"/>
      <c r="AH913" s="1072"/>
      <c r="AI913" s="1072"/>
      <c r="AJ913" s="1072"/>
      <c r="AK913" s="1072"/>
      <c r="AL913" s="1072"/>
      <c r="AM913" s="1072"/>
      <c r="AN913" s="1072"/>
      <c r="AO913" s="1072"/>
      <c r="AP913" s="1072"/>
      <c r="AQ913" s="1072"/>
      <c r="AR913" s="1072"/>
      <c r="AS913" s="1072"/>
      <c r="AT913" s="1072"/>
      <c r="AU913" s="1072"/>
      <c r="AV913" s="1072"/>
      <c r="AW913" s="1072"/>
      <c r="AX913" s="1072"/>
      <c r="AY913" s="1072"/>
      <c r="AZ913" s="1072"/>
      <c r="BA913" s="1072"/>
      <c r="BB913" s="1072"/>
      <c r="BC913" s="1072"/>
      <c r="BD913" s="1072"/>
      <c r="BE913" s="1072"/>
      <c r="BF913" s="1072"/>
      <c r="BG913" s="1072"/>
      <c r="BH913" s="1072"/>
      <c r="BI913" s="1072"/>
      <c r="BJ913" s="1072"/>
      <c r="BK913" s="1072"/>
      <c r="BL913" s="1072"/>
      <c r="BM913" s="1072"/>
      <c r="BN913" s="1072"/>
      <c r="BO913" s="1072"/>
      <c r="BP913" s="1072"/>
      <c r="BQ913" s="1072"/>
      <c r="BR913" s="1072"/>
      <c r="BS913" s="1111"/>
      <c r="BT913" s="1072"/>
      <c r="BU913" s="1072"/>
      <c r="BV913" s="1072"/>
      <c r="BW913" s="1072"/>
      <c r="BX913" s="1072"/>
      <c r="BY913" s="1072"/>
      <c r="BZ913" s="1072"/>
      <c r="CA913" s="1072"/>
      <c r="CB913" s="1072"/>
      <c r="CC913" s="1072"/>
      <c r="CD913" s="1072"/>
      <c r="CE913" s="1072"/>
      <c r="CF913" s="1072"/>
      <c r="CG913" s="1072"/>
      <c r="CH913" s="1072"/>
      <c r="CI913" s="1072"/>
      <c r="CJ913" s="1072"/>
      <c r="CK913" s="1072"/>
      <c r="CL913" s="1072"/>
      <c r="CM913" s="1111"/>
      <c r="CN913" s="1111"/>
      <c r="CO913" s="1112"/>
      <c r="CQ913" s="1927"/>
    </row>
    <row r="914" spans="1:95" s="620" customFormat="1">
      <c r="A914" s="1053"/>
      <c r="B914" s="1071"/>
      <c r="C914" s="1047"/>
      <c r="D914" s="1047"/>
      <c r="E914" s="1048"/>
      <c r="F914" s="1066"/>
      <c r="G914" s="1065"/>
      <c r="H914" s="1051"/>
      <c r="I914" s="1072"/>
      <c r="J914" s="1072"/>
      <c r="K914" s="1072"/>
      <c r="L914" s="1072"/>
      <c r="M914" s="1072"/>
      <c r="N914" s="1072"/>
      <c r="O914" s="1072"/>
      <c r="P914" s="1072"/>
      <c r="Q914" s="1072"/>
      <c r="R914" s="1072"/>
      <c r="S914" s="1072"/>
      <c r="T914" s="1072"/>
      <c r="U914" s="1072"/>
      <c r="V914" s="1072"/>
      <c r="W914" s="1072"/>
      <c r="X914" s="1072"/>
      <c r="Y914" s="1072"/>
      <c r="Z914" s="1072"/>
      <c r="AA914" s="1072"/>
      <c r="AB914" s="1111"/>
      <c r="AC914" s="1111"/>
      <c r="AD914" s="1111"/>
      <c r="AE914" s="1111"/>
      <c r="AF914" s="1072"/>
      <c r="AG914" s="1072"/>
      <c r="AH914" s="1072"/>
      <c r="AI914" s="1072"/>
      <c r="AJ914" s="1072"/>
      <c r="AK914" s="1072"/>
      <c r="AL914" s="1072"/>
      <c r="AM914" s="1072"/>
      <c r="AN914" s="1072"/>
      <c r="AO914" s="1072"/>
      <c r="AP914" s="1072"/>
      <c r="AQ914" s="1072"/>
      <c r="AR914" s="1072"/>
      <c r="AS914" s="1072"/>
      <c r="AT914" s="1072"/>
      <c r="AU914" s="1072"/>
      <c r="AV914" s="1072"/>
      <c r="AW914" s="1072"/>
      <c r="AX914" s="1072"/>
      <c r="AY914" s="1072"/>
      <c r="AZ914" s="1072"/>
      <c r="BA914" s="1072"/>
      <c r="BB914" s="1072"/>
      <c r="BC914" s="1072"/>
      <c r="BD914" s="1072"/>
      <c r="BE914" s="1072"/>
      <c r="BF914" s="1072"/>
      <c r="BG914" s="1072"/>
      <c r="BH914" s="1072"/>
      <c r="BI914" s="1072"/>
      <c r="BJ914" s="1072"/>
      <c r="BK914" s="1072"/>
      <c r="BL914" s="1072"/>
      <c r="BM914" s="1072"/>
      <c r="BN914" s="1072"/>
      <c r="BO914" s="1072"/>
      <c r="BP914" s="1072"/>
      <c r="BQ914" s="1072"/>
      <c r="BR914" s="1072"/>
      <c r="BS914" s="1111"/>
      <c r="BT914" s="1072"/>
      <c r="BU914" s="1072"/>
      <c r="BV914" s="1072"/>
      <c r="BW914" s="1072"/>
      <c r="BX914" s="1072"/>
      <c r="BY914" s="1072"/>
      <c r="BZ914" s="1072"/>
      <c r="CA914" s="1072"/>
      <c r="CB914" s="1072"/>
      <c r="CC914" s="1072"/>
      <c r="CD914" s="1072"/>
      <c r="CE914" s="1072"/>
      <c r="CF914" s="1072"/>
      <c r="CG914" s="1072"/>
      <c r="CH914" s="1072"/>
      <c r="CI914" s="1072"/>
      <c r="CJ914" s="1072"/>
      <c r="CK914" s="1072"/>
      <c r="CL914" s="1072"/>
      <c r="CM914" s="1111"/>
      <c r="CN914" s="1111"/>
      <c r="CO914" s="1112"/>
      <c r="CQ914" s="1927"/>
    </row>
    <row r="915" spans="1:95" s="620" customFormat="1">
      <c r="A915" s="1053"/>
      <c r="B915" s="1071"/>
      <c r="C915" s="1047"/>
      <c r="D915" s="1047"/>
      <c r="E915" s="1048"/>
      <c r="F915" s="1066"/>
      <c r="G915" s="1065"/>
      <c r="H915" s="1051"/>
      <c r="I915" s="1072"/>
      <c r="J915" s="1072"/>
      <c r="K915" s="1072"/>
      <c r="L915" s="1072"/>
      <c r="M915" s="1072"/>
      <c r="N915" s="1072"/>
      <c r="O915" s="1072"/>
      <c r="P915" s="1072"/>
      <c r="Q915" s="1072"/>
      <c r="R915" s="1072"/>
      <c r="S915" s="1072"/>
      <c r="T915" s="1072"/>
      <c r="U915" s="1072"/>
      <c r="V915" s="1072"/>
      <c r="W915" s="1072"/>
      <c r="X915" s="1072"/>
      <c r="Y915" s="1072"/>
      <c r="Z915" s="1072"/>
      <c r="AA915" s="1072"/>
      <c r="AB915" s="1111"/>
      <c r="AC915" s="1111"/>
      <c r="AD915" s="1111"/>
      <c r="AE915" s="1111"/>
      <c r="AF915" s="1072"/>
      <c r="AG915" s="1072"/>
      <c r="AH915" s="1072"/>
      <c r="AI915" s="1072"/>
      <c r="AJ915" s="1072"/>
      <c r="AK915" s="1072"/>
      <c r="AL915" s="1072"/>
      <c r="AM915" s="1072"/>
      <c r="AN915" s="1072"/>
      <c r="AO915" s="1072"/>
      <c r="AP915" s="1072"/>
      <c r="AQ915" s="1072"/>
      <c r="AR915" s="1072"/>
      <c r="AS915" s="1072"/>
      <c r="AT915" s="1072"/>
      <c r="AU915" s="1072"/>
      <c r="AV915" s="1072"/>
      <c r="AW915" s="1072"/>
      <c r="AX915" s="1072"/>
      <c r="AY915" s="1072"/>
      <c r="AZ915" s="1072"/>
      <c r="BA915" s="1072"/>
      <c r="BB915" s="1072"/>
      <c r="BC915" s="1072"/>
      <c r="BD915" s="1072"/>
      <c r="BE915" s="1072"/>
      <c r="BF915" s="1072"/>
      <c r="BG915" s="1072"/>
      <c r="BH915" s="1072"/>
      <c r="BI915" s="1072"/>
      <c r="BJ915" s="1072"/>
      <c r="BK915" s="1072"/>
      <c r="BL915" s="1072"/>
      <c r="BM915" s="1072"/>
      <c r="BN915" s="1072"/>
      <c r="BO915" s="1072"/>
      <c r="BP915" s="1072"/>
      <c r="BQ915" s="1072"/>
      <c r="BR915" s="1072"/>
      <c r="BS915" s="1111"/>
      <c r="BT915" s="1072"/>
      <c r="BU915" s="1072"/>
      <c r="BV915" s="1072"/>
      <c r="BW915" s="1072"/>
      <c r="BX915" s="1072"/>
      <c r="BY915" s="1072"/>
      <c r="BZ915" s="1072"/>
      <c r="CA915" s="1072"/>
      <c r="CB915" s="1072"/>
      <c r="CC915" s="1072"/>
      <c r="CD915" s="1072"/>
      <c r="CE915" s="1072"/>
      <c r="CF915" s="1072"/>
      <c r="CG915" s="1072"/>
      <c r="CH915" s="1072"/>
      <c r="CI915" s="1072"/>
      <c r="CJ915" s="1072"/>
      <c r="CK915" s="1072"/>
      <c r="CL915" s="1072"/>
      <c r="CM915" s="1111"/>
      <c r="CN915" s="1111"/>
      <c r="CO915" s="1112"/>
      <c r="CQ915" s="1927"/>
    </row>
    <row r="916" spans="1:95" s="620" customFormat="1">
      <c r="A916" s="1053"/>
      <c r="B916" s="1071"/>
      <c r="C916" s="1047"/>
      <c r="D916" s="1047"/>
      <c r="E916" s="1048"/>
      <c r="F916" s="1066"/>
      <c r="G916" s="1065"/>
      <c r="H916" s="1051"/>
      <c r="I916" s="1072"/>
      <c r="J916" s="1072"/>
      <c r="K916" s="1072"/>
      <c r="L916" s="1072"/>
      <c r="M916" s="1072"/>
      <c r="N916" s="1072"/>
      <c r="O916" s="1072"/>
      <c r="P916" s="1072"/>
      <c r="Q916" s="1072"/>
      <c r="R916" s="1072"/>
      <c r="S916" s="1072"/>
      <c r="T916" s="1072"/>
      <c r="U916" s="1072"/>
      <c r="V916" s="1072"/>
      <c r="W916" s="1072"/>
      <c r="X916" s="1072"/>
      <c r="Y916" s="1072"/>
      <c r="Z916" s="1072"/>
      <c r="AA916" s="1072"/>
      <c r="AB916" s="1111"/>
      <c r="AC916" s="1111"/>
      <c r="AD916" s="1111"/>
      <c r="AE916" s="1111"/>
      <c r="AF916" s="1072"/>
      <c r="AG916" s="1072"/>
      <c r="AH916" s="1072"/>
      <c r="AI916" s="1072"/>
      <c r="AJ916" s="1072"/>
      <c r="AK916" s="1072"/>
      <c r="AL916" s="1072"/>
      <c r="AM916" s="1072"/>
      <c r="AN916" s="1072"/>
      <c r="AO916" s="1072"/>
      <c r="AP916" s="1072"/>
      <c r="AQ916" s="1072"/>
      <c r="AR916" s="1072"/>
      <c r="AS916" s="1072"/>
      <c r="AT916" s="1072"/>
      <c r="AU916" s="1072"/>
      <c r="AV916" s="1072"/>
      <c r="AW916" s="1072"/>
      <c r="AX916" s="1072"/>
      <c r="AY916" s="1072"/>
      <c r="AZ916" s="1072"/>
      <c r="BA916" s="1072"/>
      <c r="BB916" s="1072"/>
      <c r="BC916" s="1072"/>
      <c r="BD916" s="1072"/>
      <c r="BE916" s="1072"/>
      <c r="BF916" s="1072"/>
      <c r="BG916" s="1072"/>
      <c r="BH916" s="1072"/>
      <c r="BI916" s="1072"/>
      <c r="BJ916" s="1072"/>
      <c r="BK916" s="1072"/>
      <c r="BL916" s="1072"/>
      <c r="BM916" s="1072"/>
      <c r="BN916" s="1072"/>
      <c r="BO916" s="1072"/>
      <c r="BP916" s="1072"/>
      <c r="BQ916" s="1072"/>
      <c r="BR916" s="1072"/>
      <c r="BS916" s="1111"/>
      <c r="BT916" s="1072"/>
      <c r="BU916" s="1072"/>
      <c r="BV916" s="1072"/>
      <c r="BW916" s="1072"/>
      <c r="BX916" s="1072"/>
      <c r="BY916" s="1072"/>
      <c r="BZ916" s="1072"/>
      <c r="CA916" s="1072"/>
      <c r="CB916" s="1072"/>
      <c r="CC916" s="1072"/>
      <c r="CD916" s="1072"/>
      <c r="CE916" s="1072"/>
      <c r="CF916" s="1072"/>
      <c r="CG916" s="1072"/>
      <c r="CH916" s="1072"/>
      <c r="CI916" s="1072"/>
      <c r="CJ916" s="1072"/>
      <c r="CK916" s="1072"/>
      <c r="CL916" s="1072"/>
      <c r="CM916" s="1111"/>
      <c r="CN916" s="1111"/>
      <c r="CO916" s="1112"/>
      <c r="CQ916" s="1927"/>
    </row>
    <row r="917" spans="1:95" s="620" customFormat="1">
      <c r="A917" s="1053"/>
      <c r="B917" s="1071"/>
      <c r="C917" s="1047"/>
      <c r="D917" s="1047"/>
      <c r="E917" s="1048"/>
      <c r="F917" s="1066"/>
      <c r="G917" s="1065"/>
      <c r="H917" s="1051"/>
      <c r="I917" s="1072"/>
      <c r="J917" s="1072"/>
      <c r="K917" s="1072"/>
      <c r="L917" s="1072"/>
      <c r="M917" s="1072"/>
      <c r="N917" s="1072"/>
      <c r="O917" s="1072"/>
      <c r="P917" s="1072"/>
      <c r="Q917" s="1072"/>
      <c r="R917" s="1072"/>
      <c r="S917" s="1072"/>
      <c r="T917" s="1072"/>
      <c r="U917" s="1072"/>
      <c r="V917" s="1072"/>
      <c r="W917" s="1072"/>
      <c r="X917" s="1072"/>
      <c r="Y917" s="1072"/>
      <c r="Z917" s="1072"/>
      <c r="AA917" s="1072"/>
      <c r="AB917" s="1111"/>
      <c r="AC917" s="1111"/>
      <c r="AD917" s="1111"/>
      <c r="AE917" s="1111"/>
      <c r="AF917" s="1072"/>
      <c r="AG917" s="1072"/>
      <c r="AH917" s="1072"/>
      <c r="AI917" s="1072"/>
      <c r="AJ917" s="1072"/>
      <c r="AK917" s="1072"/>
      <c r="AL917" s="1072"/>
      <c r="AM917" s="1072"/>
      <c r="AN917" s="1072"/>
      <c r="AO917" s="1072"/>
      <c r="AP917" s="1072"/>
      <c r="AQ917" s="1072"/>
      <c r="AR917" s="1072"/>
      <c r="AS917" s="1072"/>
      <c r="AT917" s="1072"/>
      <c r="AU917" s="1072"/>
      <c r="AV917" s="1072"/>
      <c r="AW917" s="1072"/>
      <c r="AX917" s="1072"/>
      <c r="AY917" s="1072"/>
      <c r="AZ917" s="1072"/>
      <c r="BA917" s="1072"/>
      <c r="BB917" s="1072"/>
      <c r="BC917" s="1072"/>
      <c r="BD917" s="1072"/>
      <c r="BE917" s="1072"/>
      <c r="BF917" s="1072"/>
      <c r="BG917" s="1072"/>
      <c r="BH917" s="1072"/>
      <c r="BI917" s="1072"/>
      <c r="BJ917" s="1072"/>
      <c r="BK917" s="1072"/>
      <c r="BL917" s="1072"/>
      <c r="BM917" s="1072"/>
      <c r="BN917" s="1072"/>
      <c r="BO917" s="1072"/>
      <c r="BP917" s="1072"/>
      <c r="BQ917" s="1072"/>
      <c r="BR917" s="1072"/>
      <c r="BS917" s="1111"/>
      <c r="BT917" s="1072"/>
      <c r="BU917" s="1072"/>
      <c r="BV917" s="1072"/>
      <c r="BW917" s="1072"/>
      <c r="BX917" s="1072"/>
      <c r="BY917" s="1072"/>
      <c r="BZ917" s="1072"/>
      <c r="CA917" s="1072"/>
      <c r="CB917" s="1072"/>
      <c r="CC917" s="1072"/>
      <c r="CD917" s="1072"/>
      <c r="CE917" s="1072"/>
      <c r="CF917" s="1072"/>
      <c r="CG917" s="1072"/>
      <c r="CH917" s="1072"/>
      <c r="CI917" s="1072"/>
      <c r="CJ917" s="1072"/>
      <c r="CK917" s="1072"/>
      <c r="CL917" s="1072"/>
      <c r="CM917" s="1111"/>
      <c r="CN917" s="1111"/>
      <c r="CO917" s="1112"/>
      <c r="CQ917" s="1927"/>
    </row>
    <row r="918" spans="1:95" s="620" customFormat="1">
      <c r="A918" s="1053"/>
      <c r="B918" s="1071"/>
      <c r="C918" s="1047"/>
      <c r="D918" s="1047"/>
      <c r="E918" s="1048"/>
      <c r="F918" s="1066"/>
      <c r="G918" s="1065"/>
      <c r="H918" s="1051"/>
      <c r="I918" s="1072"/>
      <c r="J918" s="1072"/>
      <c r="K918" s="1072"/>
      <c r="L918" s="1072"/>
      <c r="M918" s="1072"/>
      <c r="N918" s="1072"/>
      <c r="O918" s="1072"/>
      <c r="P918" s="1072"/>
      <c r="Q918" s="1072"/>
      <c r="R918" s="1072"/>
      <c r="S918" s="1072"/>
      <c r="T918" s="1072"/>
      <c r="U918" s="1072"/>
      <c r="V918" s="1072"/>
      <c r="W918" s="1072"/>
      <c r="X918" s="1072"/>
      <c r="Y918" s="1072"/>
      <c r="Z918" s="1072"/>
      <c r="AA918" s="1072"/>
      <c r="AB918" s="1111"/>
      <c r="AC918" s="1111"/>
      <c r="AD918" s="1111"/>
      <c r="AE918" s="1111"/>
      <c r="AF918" s="1072"/>
      <c r="AG918" s="1072"/>
      <c r="AH918" s="1072"/>
      <c r="AI918" s="1072"/>
      <c r="AJ918" s="1072"/>
      <c r="AK918" s="1072"/>
      <c r="AL918" s="1072"/>
      <c r="AM918" s="1072"/>
      <c r="AN918" s="1072"/>
      <c r="AO918" s="1072"/>
      <c r="AP918" s="1072"/>
      <c r="AQ918" s="1072"/>
      <c r="AR918" s="1072"/>
      <c r="AS918" s="1072"/>
      <c r="AT918" s="1072"/>
      <c r="AU918" s="1072"/>
      <c r="AV918" s="1072"/>
      <c r="AW918" s="1072"/>
      <c r="AX918" s="1072"/>
      <c r="AY918" s="1072"/>
      <c r="AZ918" s="1072"/>
      <c r="BA918" s="1072"/>
      <c r="BB918" s="1072"/>
      <c r="BC918" s="1072"/>
      <c r="BD918" s="1072"/>
      <c r="BE918" s="1072"/>
      <c r="BF918" s="1072"/>
      <c r="BG918" s="1072"/>
      <c r="BH918" s="1072"/>
      <c r="BI918" s="1072"/>
      <c r="BJ918" s="1072"/>
      <c r="BK918" s="1072"/>
      <c r="BL918" s="1072"/>
      <c r="BM918" s="1072"/>
      <c r="BN918" s="1072"/>
      <c r="BO918" s="1072"/>
      <c r="BP918" s="1072"/>
      <c r="BQ918" s="1072"/>
      <c r="BR918" s="1072"/>
      <c r="BS918" s="1111"/>
      <c r="BT918" s="1072"/>
      <c r="BU918" s="1072"/>
      <c r="BV918" s="1072"/>
      <c r="BW918" s="1072"/>
      <c r="BX918" s="1072"/>
      <c r="BY918" s="1072"/>
      <c r="BZ918" s="1072"/>
      <c r="CA918" s="1072"/>
      <c r="CB918" s="1072"/>
      <c r="CC918" s="1072"/>
      <c r="CD918" s="1072"/>
      <c r="CE918" s="1072"/>
      <c r="CF918" s="1072"/>
      <c r="CG918" s="1072"/>
      <c r="CH918" s="1072"/>
      <c r="CI918" s="1072"/>
      <c r="CJ918" s="1072"/>
      <c r="CK918" s="1072"/>
      <c r="CL918" s="1072"/>
      <c r="CM918" s="1111"/>
      <c r="CN918" s="1111"/>
      <c r="CO918" s="1112"/>
      <c r="CQ918" s="1927"/>
    </row>
    <row r="919" spans="1:95" s="620" customFormat="1">
      <c r="A919" s="1053"/>
      <c r="B919" s="1071"/>
      <c r="C919" s="1047"/>
      <c r="D919" s="1047"/>
      <c r="E919" s="1048"/>
      <c r="F919" s="1066"/>
      <c r="G919" s="1065"/>
      <c r="H919" s="1051"/>
      <c r="I919" s="1072"/>
      <c r="J919" s="1072"/>
      <c r="K919" s="1072"/>
      <c r="L919" s="1072"/>
      <c r="M919" s="1072"/>
      <c r="N919" s="1072"/>
      <c r="O919" s="1072"/>
      <c r="P919" s="1072"/>
      <c r="Q919" s="1072"/>
      <c r="R919" s="1072"/>
      <c r="S919" s="1072"/>
      <c r="T919" s="1072"/>
      <c r="U919" s="1072"/>
      <c r="V919" s="1072"/>
      <c r="W919" s="1072"/>
      <c r="X919" s="1072"/>
      <c r="Y919" s="1072"/>
      <c r="Z919" s="1072"/>
      <c r="AA919" s="1072"/>
      <c r="AB919" s="1111"/>
      <c r="AC919" s="1111"/>
      <c r="AD919" s="1111"/>
      <c r="AE919" s="1111"/>
      <c r="AF919" s="1072"/>
      <c r="AG919" s="1072"/>
      <c r="AH919" s="1072"/>
      <c r="AI919" s="1072"/>
      <c r="AJ919" s="1072"/>
      <c r="AK919" s="1072"/>
      <c r="AL919" s="1072"/>
      <c r="AM919" s="1072"/>
      <c r="AN919" s="1072"/>
      <c r="AO919" s="1072"/>
      <c r="AP919" s="1072"/>
      <c r="AQ919" s="1072"/>
      <c r="AR919" s="1072"/>
      <c r="AS919" s="1072"/>
      <c r="AT919" s="1072"/>
      <c r="AU919" s="1072"/>
      <c r="AV919" s="1072"/>
      <c r="AW919" s="1072"/>
      <c r="AX919" s="1072"/>
      <c r="AY919" s="1072"/>
      <c r="AZ919" s="1072"/>
      <c r="BA919" s="1072"/>
      <c r="BB919" s="1072"/>
      <c r="BC919" s="1072"/>
      <c r="BD919" s="1072"/>
      <c r="BE919" s="1072"/>
      <c r="BF919" s="1072"/>
      <c r="BG919" s="1072"/>
      <c r="BH919" s="1072"/>
      <c r="BI919" s="1072"/>
      <c r="BJ919" s="1072"/>
      <c r="BK919" s="1072"/>
      <c r="BL919" s="1072"/>
      <c r="BM919" s="1072"/>
      <c r="BN919" s="1072"/>
      <c r="BO919" s="1072"/>
      <c r="BP919" s="1072"/>
      <c r="BQ919" s="1072"/>
      <c r="BR919" s="1072"/>
      <c r="BS919" s="1111"/>
      <c r="BT919" s="1072"/>
      <c r="BU919" s="1072"/>
      <c r="BV919" s="1072"/>
      <c r="BW919" s="1072"/>
      <c r="BX919" s="1072"/>
      <c r="BY919" s="1072"/>
      <c r="BZ919" s="1072"/>
      <c r="CA919" s="1072"/>
      <c r="CB919" s="1072"/>
      <c r="CC919" s="1072"/>
      <c r="CD919" s="1072"/>
      <c r="CE919" s="1072"/>
      <c r="CF919" s="1072"/>
      <c r="CG919" s="1072"/>
      <c r="CH919" s="1072"/>
      <c r="CI919" s="1072"/>
      <c r="CJ919" s="1072"/>
      <c r="CK919" s="1072"/>
      <c r="CL919" s="1072"/>
      <c r="CM919" s="1111"/>
      <c r="CN919" s="1111"/>
      <c r="CO919" s="1112"/>
      <c r="CQ919" s="1927"/>
    </row>
    <row r="920" spans="1:95" s="620" customFormat="1">
      <c r="A920" s="1053"/>
      <c r="B920" s="1071"/>
      <c r="C920" s="1047"/>
      <c r="D920" s="1047"/>
      <c r="E920" s="1048"/>
      <c r="F920" s="1066"/>
      <c r="G920" s="1065"/>
      <c r="H920" s="1051"/>
      <c r="I920" s="1072"/>
      <c r="J920" s="1072"/>
      <c r="K920" s="1072"/>
      <c r="L920" s="1072"/>
      <c r="M920" s="1072"/>
      <c r="N920" s="1072"/>
      <c r="O920" s="1072"/>
      <c r="P920" s="1072"/>
      <c r="Q920" s="1072"/>
      <c r="R920" s="1072"/>
      <c r="S920" s="1072"/>
      <c r="T920" s="1072"/>
      <c r="U920" s="1072"/>
      <c r="V920" s="1072"/>
      <c r="W920" s="1072"/>
      <c r="X920" s="1072"/>
      <c r="Y920" s="1072"/>
      <c r="Z920" s="1072"/>
      <c r="AA920" s="1072"/>
      <c r="AB920" s="1111"/>
      <c r="AC920" s="1111"/>
      <c r="AD920" s="1111"/>
      <c r="AE920" s="1111"/>
      <c r="AF920" s="1072"/>
      <c r="AG920" s="1072"/>
      <c r="AH920" s="1072"/>
      <c r="AI920" s="1072"/>
      <c r="AJ920" s="1072"/>
      <c r="AK920" s="1072"/>
      <c r="AL920" s="1072"/>
      <c r="AM920" s="1072"/>
      <c r="AN920" s="1072"/>
      <c r="AO920" s="1072"/>
      <c r="AP920" s="1072"/>
      <c r="AQ920" s="1072"/>
      <c r="AR920" s="1072"/>
      <c r="AS920" s="1072"/>
      <c r="AT920" s="1072"/>
      <c r="AU920" s="1072"/>
      <c r="AV920" s="1072"/>
      <c r="AW920" s="1072"/>
      <c r="AX920" s="1072"/>
      <c r="AY920" s="1072"/>
      <c r="AZ920" s="1072"/>
      <c r="BA920" s="1072"/>
      <c r="BB920" s="1072"/>
      <c r="BC920" s="1072"/>
      <c r="BD920" s="1072"/>
      <c r="BE920" s="1072"/>
      <c r="BF920" s="1072"/>
      <c r="BG920" s="1072"/>
      <c r="BH920" s="1072"/>
      <c r="BI920" s="1072"/>
      <c r="BJ920" s="1072"/>
      <c r="BK920" s="1072"/>
      <c r="BL920" s="1072"/>
      <c r="BM920" s="1072"/>
      <c r="BN920" s="1072"/>
      <c r="BO920" s="1072"/>
      <c r="BP920" s="1072"/>
      <c r="BQ920" s="1072"/>
      <c r="BR920" s="1072"/>
      <c r="BS920" s="1111"/>
      <c r="BT920" s="1072"/>
      <c r="BU920" s="1072"/>
      <c r="BV920" s="1072"/>
      <c r="BW920" s="1072"/>
      <c r="BX920" s="1072"/>
      <c r="BY920" s="1072"/>
      <c r="BZ920" s="1072"/>
      <c r="CA920" s="1072"/>
      <c r="CB920" s="1072"/>
      <c r="CC920" s="1072"/>
      <c r="CD920" s="1072"/>
      <c r="CE920" s="1072"/>
      <c r="CF920" s="1072"/>
      <c r="CG920" s="1072"/>
      <c r="CH920" s="1072"/>
      <c r="CI920" s="1072"/>
      <c r="CJ920" s="1072"/>
      <c r="CK920" s="1072"/>
      <c r="CL920" s="1072"/>
      <c r="CM920" s="1111"/>
      <c r="CN920" s="1111"/>
      <c r="CO920" s="1112"/>
      <c r="CQ920" s="1927"/>
    </row>
    <row r="921" spans="1:95" s="620" customFormat="1">
      <c r="A921" s="1053"/>
      <c r="B921" s="1071"/>
      <c r="C921" s="1047"/>
      <c r="D921" s="1047"/>
      <c r="E921" s="1048"/>
      <c r="F921" s="1066"/>
      <c r="G921" s="1065"/>
      <c r="H921" s="1051"/>
      <c r="I921" s="1072"/>
      <c r="J921" s="1072"/>
      <c r="K921" s="1072"/>
      <c r="L921" s="1072"/>
      <c r="M921" s="1072"/>
      <c r="N921" s="1072"/>
      <c r="O921" s="1072"/>
      <c r="P921" s="1072"/>
      <c r="Q921" s="1072"/>
      <c r="R921" s="1072"/>
      <c r="S921" s="1072"/>
      <c r="T921" s="1072"/>
      <c r="U921" s="1072"/>
      <c r="V921" s="1072"/>
      <c r="W921" s="1072"/>
      <c r="X921" s="1072"/>
      <c r="Y921" s="1072"/>
      <c r="Z921" s="1072"/>
      <c r="AA921" s="1072"/>
      <c r="AB921" s="1111"/>
      <c r="AC921" s="1111"/>
      <c r="AD921" s="1111"/>
      <c r="AE921" s="1111"/>
      <c r="AF921" s="1072"/>
      <c r="AG921" s="1072"/>
      <c r="AH921" s="1072"/>
      <c r="AI921" s="1072"/>
      <c r="AJ921" s="1072"/>
      <c r="AK921" s="1072"/>
      <c r="AL921" s="1072"/>
      <c r="AM921" s="1072"/>
      <c r="AN921" s="1072"/>
      <c r="AO921" s="1072"/>
      <c r="AP921" s="1072"/>
      <c r="AQ921" s="1072"/>
      <c r="AR921" s="1072"/>
      <c r="AS921" s="1072"/>
      <c r="AT921" s="1072"/>
      <c r="AU921" s="1072"/>
      <c r="AV921" s="1072"/>
      <c r="AW921" s="1072"/>
      <c r="AX921" s="1072"/>
      <c r="AY921" s="1072"/>
      <c r="AZ921" s="1072"/>
      <c r="BA921" s="1072"/>
      <c r="BB921" s="1072"/>
      <c r="BC921" s="1072"/>
      <c r="BD921" s="1072"/>
      <c r="BE921" s="1072"/>
      <c r="BF921" s="1072"/>
      <c r="BG921" s="1072"/>
      <c r="BH921" s="1072"/>
      <c r="BI921" s="1072"/>
      <c r="BJ921" s="1072"/>
      <c r="BK921" s="1072"/>
      <c r="BL921" s="1072"/>
      <c r="BM921" s="1072"/>
      <c r="BN921" s="1072"/>
      <c r="BO921" s="1072"/>
      <c r="BP921" s="1072"/>
      <c r="BQ921" s="1072"/>
      <c r="BR921" s="1072"/>
      <c r="BS921" s="1111"/>
      <c r="BT921" s="1072"/>
      <c r="BU921" s="1072"/>
      <c r="BV921" s="1072"/>
      <c r="BW921" s="1072"/>
      <c r="BX921" s="1072"/>
      <c r="BY921" s="1072"/>
      <c r="BZ921" s="1072"/>
      <c r="CA921" s="1072"/>
      <c r="CB921" s="1072"/>
      <c r="CC921" s="1072"/>
      <c r="CD921" s="1072"/>
      <c r="CE921" s="1072"/>
      <c r="CF921" s="1072"/>
      <c r="CG921" s="1072"/>
      <c r="CH921" s="1072"/>
      <c r="CI921" s="1072"/>
      <c r="CJ921" s="1072"/>
      <c r="CK921" s="1072"/>
      <c r="CL921" s="1072"/>
      <c r="CM921" s="1111"/>
      <c r="CN921" s="1111"/>
      <c r="CO921" s="1112"/>
      <c r="CQ921" s="1927"/>
    </row>
    <row r="922" spans="1:95" s="620" customFormat="1">
      <c r="A922" s="1053"/>
      <c r="B922" s="1071"/>
      <c r="C922" s="1047"/>
      <c r="D922" s="1047"/>
      <c r="E922" s="1048"/>
      <c r="F922" s="1066"/>
      <c r="G922" s="1065"/>
      <c r="H922" s="1051"/>
      <c r="I922" s="1072"/>
      <c r="J922" s="1072"/>
      <c r="K922" s="1072"/>
      <c r="L922" s="1072"/>
      <c r="M922" s="1072"/>
      <c r="N922" s="1072"/>
      <c r="O922" s="1072"/>
      <c r="P922" s="1072"/>
      <c r="Q922" s="1072"/>
      <c r="R922" s="1072"/>
      <c r="S922" s="1072"/>
      <c r="T922" s="1072"/>
      <c r="U922" s="1072"/>
      <c r="V922" s="1072"/>
      <c r="W922" s="1072"/>
      <c r="X922" s="1072"/>
      <c r="Y922" s="1072"/>
      <c r="Z922" s="1072"/>
      <c r="AA922" s="1072"/>
      <c r="AB922" s="1111"/>
      <c r="AC922" s="1111"/>
      <c r="AD922" s="1111"/>
      <c r="AE922" s="1111"/>
      <c r="AF922" s="1072"/>
      <c r="AG922" s="1072"/>
      <c r="AH922" s="1072"/>
      <c r="AI922" s="1072"/>
      <c r="AJ922" s="1072"/>
      <c r="AK922" s="1072"/>
      <c r="AL922" s="1072"/>
      <c r="AM922" s="1072"/>
      <c r="AN922" s="1072"/>
      <c r="AO922" s="1072"/>
      <c r="AP922" s="1072"/>
      <c r="AQ922" s="1072"/>
      <c r="AR922" s="1072"/>
      <c r="AS922" s="1072"/>
      <c r="AT922" s="1072"/>
      <c r="AU922" s="1072"/>
      <c r="AV922" s="1072"/>
      <c r="AW922" s="1072"/>
      <c r="AX922" s="1072"/>
      <c r="AY922" s="1072"/>
      <c r="AZ922" s="1072"/>
      <c r="BA922" s="1072"/>
      <c r="BB922" s="1072"/>
      <c r="BC922" s="1072"/>
      <c r="BD922" s="1072"/>
      <c r="BE922" s="1072"/>
      <c r="BF922" s="1072"/>
      <c r="BG922" s="1072"/>
      <c r="BH922" s="1072"/>
      <c r="BI922" s="1072"/>
      <c r="BJ922" s="1072"/>
      <c r="BK922" s="1072"/>
      <c r="BL922" s="1072"/>
      <c r="BM922" s="1072"/>
      <c r="BN922" s="1072"/>
      <c r="BO922" s="1072"/>
      <c r="BP922" s="1072"/>
      <c r="BQ922" s="1072"/>
      <c r="BR922" s="1072"/>
      <c r="BS922" s="1111"/>
      <c r="BT922" s="1072"/>
      <c r="BU922" s="1072"/>
      <c r="BV922" s="1072"/>
      <c r="BW922" s="1072"/>
      <c r="BX922" s="1072"/>
      <c r="BY922" s="1072"/>
      <c r="BZ922" s="1072"/>
      <c r="CA922" s="1072"/>
      <c r="CB922" s="1072"/>
      <c r="CC922" s="1072"/>
      <c r="CD922" s="1072"/>
      <c r="CE922" s="1072"/>
      <c r="CF922" s="1072"/>
      <c r="CG922" s="1072"/>
      <c r="CH922" s="1072"/>
      <c r="CI922" s="1072"/>
      <c r="CJ922" s="1072"/>
      <c r="CK922" s="1072"/>
      <c r="CL922" s="1072"/>
      <c r="CM922" s="1111"/>
      <c r="CN922" s="1111"/>
      <c r="CO922" s="1112"/>
      <c r="CQ922" s="1927"/>
    </row>
    <row r="923" spans="1:95" s="620" customFormat="1">
      <c r="A923" s="1053"/>
      <c r="B923" s="1071"/>
      <c r="C923" s="1047"/>
      <c r="D923" s="1047"/>
      <c r="E923" s="1048"/>
      <c r="F923" s="1066"/>
      <c r="G923" s="1065"/>
      <c r="H923" s="1051"/>
      <c r="I923" s="1072"/>
      <c r="J923" s="1072"/>
      <c r="K923" s="1072"/>
      <c r="L923" s="1072"/>
      <c r="M923" s="1072"/>
      <c r="N923" s="1072"/>
      <c r="O923" s="1072"/>
      <c r="P923" s="1072"/>
      <c r="Q923" s="1072"/>
      <c r="R923" s="1072"/>
      <c r="S923" s="1072"/>
      <c r="T923" s="1072"/>
      <c r="U923" s="1072"/>
      <c r="V923" s="1072"/>
      <c r="W923" s="1072"/>
      <c r="X923" s="1072"/>
      <c r="Y923" s="1072"/>
      <c r="Z923" s="1072"/>
      <c r="AA923" s="1072"/>
      <c r="AB923" s="1111"/>
      <c r="AC923" s="1111"/>
      <c r="AD923" s="1111"/>
      <c r="AE923" s="1111"/>
      <c r="AF923" s="1072"/>
      <c r="AG923" s="1072"/>
      <c r="AH923" s="1072"/>
      <c r="AI923" s="1072"/>
      <c r="AJ923" s="1072"/>
      <c r="AK923" s="1072"/>
      <c r="AL923" s="1072"/>
      <c r="AM923" s="1072"/>
      <c r="AN923" s="1072"/>
      <c r="AO923" s="1072"/>
      <c r="AP923" s="1072"/>
      <c r="AQ923" s="1072"/>
      <c r="AR923" s="1072"/>
      <c r="AS923" s="1072"/>
      <c r="AT923" s="1072"/>
      <c r="AU923" s="1072"/>
      <c r="AV923" s="1072"/>
      <c r="AW923" s="1072"/>
      <c r="AX923" s="1072"/>
      <c r="AY923" s="1072"/>
      <c r="AZ923" s="1072"/>
      <c r="BA923" s="1072"/>
      <c r="BB923" s="1072"/>
      <c r="BC923" s="1072"/>
      <c r="BD923" s="1072"/>
      <c r="BE923" s="1072"/>
      <c r="BF923" s="1072"/>
      <c r="BG923" s="1072"/>
      <c r="BH923" s="1072"/>
      <c r="BI923" s="1072"/>
      <c r="BJ923" s="1072"/>
      <c r="BK923" s="1072"/>
      <c r="BL923" s="1072"/>
      <c r="BM923" s="1072"/>
      <c r="BN923" s="1072"/>
      <c r="BO923" s="1072"/>
      <c r="BP923" s="1072"/>
      <c r="BQ923" s="1072"/>
      <c r="BR923" s="1072"/>
      <c r="BS923" s="1111"/>
      <c r="BT923" s="1072"/>
      <c r="BU923" s="1072"/>
      <c r="BV923" s="1072"/>
      <c r="BW923" s="1072"/>
      <c r="BX923" s="1072"/>
      <c r="BY923" s="1072"/>
      <c r="BZ923" s="1072"/>
      <c r="CA923" s="1072"/>
      <c r="CB923" s="1072"/>
      <c r="CC923" s="1072"/>
      <c r="CD923" s="1072"/>
      <c r="CE923" s="1072"/>
      <c r="CF923" s="1072"/>
      <c r="CG923" s="1072"/>
      <c r="CH923" s="1072"/>
      <c r="CI923" s="1072"/>
      <c r="CJ923" s="1072"/>
      <c r="CK923" s="1072"/>
      <c r="CL923" s="1072"/>
      <c r="CM923" s="1111"/>
      <c r="CN923" s="1111"/>
      <c r="CO923" s="1112"/>
      <c r="CQ923" s="1927"/>
    </row>
    <row r="924" spans="1:95" s="620" customFormat="1">
      <c r="A924" s="1053"/>
      <c r="B924" s="1071"/>
      <c r="C924" s="1047"/>
      <c r="D924" s="1047"/>
      <c r="E924" s="1048"/>
      <c r="F924" s="1066"/>
      <c r="G924" s="1065"/>
      <c r="H924" s="1051"/>
      <c r="I924" s="1072"/>
      <c r="J924" s="1072"/>
      <c r="K924" s="1072"/>
      <c r="L924" s="1072"/>
      <c r="M924" s="1072"/>
      <c r="N924" s="1072"/>
      <c r="O924" s="1072"/>
      <c r="P924" s="1072"/>
      <c r="Q924" s="1072"/>
      <c r="R924" s="1072"/>
      <c r="S924" s="1072"/>
      <c r="T924" s="1072"/>
      <c r="U924" s="1072"/>
      <c r="V924" s="1072"/>
      <c r="W924" s="1072"/>
      <c r="X924" s="1072"/>
      <c r="Y924" s="1072"/>
      <c r="Z924" s="1072"/>
      <c r="AA924" s="1072"/>
      <c r="AB924" s="1111"/>
      <c r="AC924" s="1111"/>
      <c r="AD924" s="1111"/>
      <c r="AE924" s="1111"/>
      <c r="AF924" s="1072"/>
      <c r="AG924" s="1072"/>
      <c r="AH924" s="1072"/>
      <c r="AI924" s="1072"/>
      <c r="AJ924" s="1072"/>
      <c r="AK924" s="1072"/>
      <c r="AL924" s="1072"/>
      <c r="AM924" s="1072"/>
      <c r="AN924" s="1072"/>
      <c r="AO924" s="1072"/>
      <c r="AP924" s="1072"/>
      <c r="AQ924" s="1072"/>
      <c r="AR924" s="1072"/>
      <c r="AS924" s="1072"/>
      <c r="AT924" s="1072"/>
      <c r="AU924" s="1072"/>
      <c r="AV924" s="1072"/>
      <c r="AW924" s="1072"/>
      <c r="AX924" s="1072"/>
      <c r="AY924" s="1072"/>
      <c r="AZ924" s="1072"/>
      <c r="BA924" s="1072"/>
      <c r="BB924" s="1072"/>
      <c r="BC924" s="1072"/>
      <c r="BD924" s="1072"/>
      <c r="BE924" s="1072"/>
      <c r="BF924" s="1072"/>
      <c r="BG924" s="1072"/>
      <c r="BH924" s="1072"/>
      <c r="BI924" s="1072"/>
      <c r="BJ924" s="1072"/>
      <c r="BK924" s="1072"/>
      <c r="BL924" s="1072"/>
      <c r="BM924" s="1072"/>
      <c r="BN924" s="1072"/>
      <c r="BO924" s="1072"/>
      <c r="BP924" s="1072"/>
      <c r="BQ924" s="1072"/>
      <c r="BR924" s="1072"/>
      <c r="BS924" s="1111"/>
      <c r="BT924" s="1072"/>
      <c r="BU924" s="1072"/>
      <c r="BV924" s="1072"/>
      <c r="BW924" s="1072"/>
      <c r="BX924" s="1072"/>
      <c r="BY924" s="1072"/>
      <c r="BZ924" s="1072"/>
      <c r="CA924" s="1072"/>
      <c r="CB924" s="1072"/>
      <c r="CC924" s="1072"/>
      <c r="CD924" s="1072"/>
      <c r="CE924" s="1072"/>
      <c r="CF924" s="1072"/>
      <c r="CG924" s="1072"/>
      <c r="CH924" s="1072"/>
      <c r="CI924" s="1072"/>
      <c r="CJ924" s="1072"/>
      <c r="CK924" s="1072"/>
      <c r="CL924" s="1072"/>
      <c r="CM924" s="1111"/>
      <c r="CN924" s="1111"/>
      <c r="CO924" s="1112"/>
      <c r="CQ924" s="1927"/>
    </row>
    <row r="925" spans="1:95" s="620" customFormat="1">
      <c r="A925" s="1053"/>
      <c r="B925" s="1071"/>
      <c r="C925" s="1047"/>
      <c r="D925" s="1047"/>
      <c r="E925" s="1048"/>
      <c r="F925" s="1066"/>
      <c r="G925" s="1065"/>
      <c r="H925" s="1051"/>
      <c r="I925" s="1072"/>
      <c r="J925" s="1072"/>
      <c r="K925" s="1072"/>
      <c r="L925" s="1072"/>
      <c r="M925" s="1072"/>
      <c r="N925" s="1072"/>
      <c r="O925" s="1072"/>
      <c r="P925" s="1072"/>
      <c r="Q925" s="1072"/>
      <c r="R925" s="1072"/>
      <c r="S925" s="1072"/>
      <c r="T925" s="1072"/>
      <c r="U925" s="1072"/>
      <c r="V925" s="1072"/>
      <c r="W925" s="1072"/>
      <c r="X925" s="1072"/>
      <c r="Y925" s="1072"/>
      <c r="Z925" s="1072"/>
      <c r="AA925" s="1072"/>
      <c r="AB925" s="1111"/>
      <c r="AC925" s="1111"/>
      <c r="AD925" s="1111"/>
      <c r="AE925" s="1111"/>
      <c r="AF925" s="1072"/>
      <c r="AG925" s="1072"/>
      <c r="AH925" s="1072"/>
      <c r="AI925" s="1072"/>
      <c r="AJ925" s="1072"/>
      <c r="AK925" s="1072"/>
      <c r="AL925" s="1072"/>
      <c r="AM925" s="1072"/>
      <c r="AN925" s="1072"/>
      <c r="AO925" s="1072"/>
      <c r="AP925" s="1072"/>
      <c r="AQ925" s="1072"/>
      <c r="AR925" s="1072"/>
      <c r="AS925" s="1072"/>
      <c r="AT925" s="1072"/>
      <c r="AU925" s="1072"/>
      <c r="AV925" s="1072"/>
      <c r="AW925" s="1072"/>
      <c r="AX925" s="1072"/>
      <c r="AY925" s="1072"/>
      <c r="AZ925" s="1072"/>
      <c r="BA925" s="1072"/>
      <c r="BB925" s="1072"/>
      <c r="BC925" s="1072"/>
      <c r="BD925" s="1072"/>
      <c r="BE925" s="1072"/>
      <c r="BF925" s="1072"/>
      <c r="BG925" s="1072"/>
      <c r="BH925" s="1072"/>
      <c r="BI925" s="1072"/>
      <c r="BJ925" s="1072"/>
      <c r="BK925" s="1072"/>
      <c r="BL925" s="1072"/>
      <c r="BM925" s="1072"/>
      <c r="BN925" s="1072"/>
      <c r="BO925" s="1072"/>
      <c r="BP925" s="1072"/>
      <c r="BQ925" s="1072"/>
      <c r="BR925" s="1072"/>
      <c r="BS925" s="1111"/>
      <c r="BT925" s="1072"/>
      <c r="BU925" s="1072"/>
      <c r="BV925" s="1072"/>
      <c r="BW925" s="1072"/>
      <c r="BX925" s="1072"/>
      <c r="BY925" s="1072"/>
      <c r="BZ925" s="1072"/>
      <c r="CA925" s="1072"/>
      <c r="CB925" s="1072"/>
      <c r="CC925" s="1072"/>
      <c r="CD925" s="1072"/>
      <c r="CE925" s="1072"/>
      <c r="CF925" s="1072"/>
      <c r="CG925" s="1072"/>
      <c r="CH925" s="1072"/>
      <c r="CI925" s="1072"/>
      <c r="CJ925" s="1072"/>
      <c r="CK925" s="1072"/>
      <c r="CL925" s="1072"/>
      <c r="CM925" s="1111"/>
      <c r="CN925" s="1111"/>
      <c r="CO925" s="1112"/>
      <c r="CQ925" s="1927"/>
    </row>
    <row r="926" spans="1:95" s="620" customFormat="1">
      <c r="A926" s="1053"/>
      <c r="B926" s="1071"/>
      <c r="C926" s="1047"/>
      <c r="D926" s="1047"/>
      <c r="E926" s="1048"/>
      <c r="F926" s="1066"/>
      <c r="G926" s="1065"/>
      <c r="H926" s="1051"/>
      <c r="I926" s="1072"/>
      <c r="J926" s="1072"/>
      <c r="K926" s="1072"/>
      <c r="L926" s="1072"/>
      <c r="M926" s="1072"/>
      <c r="N926" s="1072"/>
      <c r="O926" s="1072"/>
      <c r="P926" s="1072"/>
      <c r="Q926" s="1072"/>
      <c r="R926" s="1072"/>
      <c r="S926" s="1072"/>
      <c r="T926" s="1072"/>
      <c r="U926" s="1072"/>
      <c r="V926" s="1072"/>
      <c r="W926" s="1072"/>
      <c r="X926" s="1072"/>
      <c r="Y926" s="1072"/>
      <c r="Z926" s="1072"/>
      <c r="AA926" s="1072"/>
      <c r="AB926" s="1111"/>
      <c r="AC926" s="1111"/>
      <c r="AD926" s="1111"/>
      <c r="AE926" s="1111"/>
      <c r="AF926" s="1072"/>
      <c r="AG926" s="1072"/>
      <c r="AH926" s="1072"/>
      <c r="AI926" s="1072"/>
      <c r="AJ926" s="1072"/>
      <c r="AK926" s="1072"/>
      <c r="AL926" s="1072"/>
      <c r="AM926" s="1072"/>
      <c r="AN926" s="1072"/>
      <c r="AO926" s="1072"/>
      <c r="AP926" s="1072"/>
      <c r="AQ926" s="1072"/>
      <c r="AR926" s="1072"/>
      <c r="AS926" s="1072"/>
      <c r="AT926" s="1072"/>
      <c r="AU926" s="1072"/>
      <c r="AV926" s="1072"/>
      <c r="AW926" s="1072"/>
      <c r="AX926" s="1072"/>
      <c r="AY926" s="1072"/>
      <c r="AZ926" s="1072"/>
      <c r="BA926" s="1072"/>
      <c r="BB926" s="1072"/>
      <c r="BC926" s="1072"/>
      <c r="BD926" s="1072"/>
      <c r="BE926" s="1072"/>
      <c r="BF926" s="1072"/>
      <c r="BG926" s="1072"/>
      <c r="BH926" s="1072"/>
      <c r="BI926" s="1072"/>
      <c r="BJ926" s="1072"/>
      <c r="BK926" s="1072"/>
      <c r="BL926" s="1072"/>
      <c r="BM926" s="1072"/>
      <c r="BN926" s="1072"/>
      <c r="BO926" s="1072"/>
      <c r="BP926" s="1072"/>
      <c r="BQ926" s="1072"/>
      <c r="BR926" s="1072"/>
      <c r="BS926" s="1111"/>
      <c r="BT926" s="1072"/>
      <c r="BU926" s="1072"/>
      <c r="BV926" s="1072"/>
      <c r="BW926" s="1072"/>
      <c r="BX926" s="1072"/>
      <c r="BY926" s="1072"/>
      <c r="BZ926" s="1072"/>
      <c r="CA926" s="1072"/>
      <c r="CB926" s="1072"/>
      <c r="CC926" s="1072"/>
      <c r="CD926" s="1072"/>
      <c r="CE926" s="1072"/>
      <c r="CF926" s="1072"/>
      <c r="CG926" s="1072"/>
      <c r="CH926" s="1072"/>
      <c r="CI926" s="1072"/>
      <c r="CJ926" s="1072"/>
      <c r="CK926" s="1072"/>
      <c r="CL926" s="1072"/>
      <c r="CM926" s="1111"/>
      <c r="CN926" s="1111"/>
      <c r="CO926" s="1112"/>
      <c r="CQ926" s="1927"/>
    </row>
    <row r="927" spans="1:95" s="620" customFormat="1">
      <c r="A927" s="1053"/>
      <c r="B927" s="1071"/>
      <c r="C927" s="1047"/>
      <c r="D927" s="1047"/>
      <c r="E927" s="1048"/>
      <c r="F927" s="1066"/>
      <c r="G927" s="1065"/>
      <c r="H927" s="1051"/>
      <c r="I927" s="1072"/>
      <c r="J927" s="1072"/>
      <c r="K927" s="1072"/>
      <c r="L927" s="1072"/>
      <c r="M927" s="1072"/>
      <c r="N927" s="1072"/>
      <c r="O927" s="1072"/>
      <c r="P927" s="1072"/>
      <c r="Q927" s="1072"/>
      <c r="R927" s="1072"/>
      <c r="S927" s="1072"/>
      <c r="T927" s="1072"/>
      <c r="U927" s="1072"/>
      <c r="V927" s="1072"/>
      <c r="W927" s="1072"/>
      <c r="X927" s="1072"/>
      <c r="Y927" s="1072"/>
      <c r="Z927" s="1072"/>
      <c r="AA927" s="1072"/>
      <c r="AB927" s="1111"/>
      <c r="AC927" s="1111"/>
      <c r="AD927" s="1111"/>
      <c r="AE927" s="1111"/>
      <c r="AF927" s="1072"/>
      <c r="AG927" s="1072"/>
      <c r="AH927" s="1072"/>
      <c r="AI927" s="1072"/>
      <c r="AJ927" s="1072"/>
      <c r="AK927" s="1072"/>
      <c r="AL927" s="1072"/>
      <c r="AM927" s="1072"/>
      <c r="AN927" s="1072"/>
      <c r="AO927" s="1072"/>
      <c r="AP927" s="1072"/>
      <c r="AQ927" s="1072"/>
      <c r="AR927" s="1072"/>
      <c r="AS927" s="1072"/>
      <c r="AT927" s="1072"/>
      <c r="AU927" s="1072"/>
      <c r="AV927" s="1072"/>
      <c r="AW927" s="1072"/>
      <c r="AX927" s="1072"/>
      <c r="AY927" s="1072"/>
      <c r="AZ927" s="1072"/>
      <c r="BA927" s="1072"/>
      <c r="BB927" s="1072"/>
      <c r="BC927" s="1072"/>
      <c r="BD927" s="1072"/>
      <c r="BE927" s="1072"/>
      <c r="BF927" s="1072"/>
      <c r="BG927" s="1072"/>
      <c r="BH927" s="1072"/>
      <c r="BI927" s="1072"/>
      <c r="BJ927" s="1072"/>
      <c r="BK927" s="1072"/>
      <c r="BL927" s="1072"/>
      <c r="BM927" s="1072"/>
      <c r="BN927" s="1072"/>
      <c r="BO927" s="1072"/>
      <c r="BP927" s="1072"/>
      <c r="BQ927" s="1072"/>
      <c r="BR927" s="1072"/>
      <c r="BS927" s="1111"/>
      <c r="BT927" s="1072"/>
      <c r="BU927" s="1072"/>
      <c r="BV927" s="1072"/>
      <c r="BW927" s="1072"/>
      <c r="BX927" s="1072"/>
      <c r="BY927" s="1072"/>
      <c r="BZ927" s="1072"/>
      <c r="CA927" s="1072"/>
      <c r="CB927" s="1072"/>
      <c r="CC927" s="1072"/>
      <c r="CD927" s="1072"/>
      <c r="CE927" s="1072"/>
      <c r="CF927" s="1072"/>
      <c r="CG927" s="1072"/>
      <c r="CH927" s="1072"/>
      <c r="CI927" s="1072"/>
      <c r="CJ927" s="1072"/>
      <c r="CK927" s="1072"/>
      <c r="CL927" s="1072"/>
      <c r="CM927" s="1111"/>
      <c r="CN927" s="1111"/>
      <c r="CO927" s="1112"/>
      <c r="CQ927" s="1927"/>
    </row>
    <row r="928" spans="1:95" s="620" customFormat="1">
      <c r="A928" s="1053"/>
      <c r="B928" s="1071"/>
      <c r="C928" s="1047"/>
      <c r="D928" s="1047"/>
      <c r="E928" s="1048"/>
      <c r="F928" s="1066"/>
      <c r="G928" s="1065"/>
      <c r="H928" s="1051"/>
      <c r="I928" s="1072"/>
      <c r="J928" s="1072"/>
      <c r="K928" s="1072"/>
      <c r="L928" s="1072"/>
      <c r="M928" s="1072"/>
      <c r="N928" s="1072"/>
      <c r="O928" s="1072"/>
      <c r="P928" s="1072"/>
      <c r="Q928" s="1072"/>
      <c r="R928" s="1072"/>
      <c r="S928" s="1072"/>
      <c r="T928" s="1072"/>
      <c r="U928" s="1072"/>
      <c r="V928" s="1072"/>
      <c r="W928" s="1072"/>
      <c r="X928" s="1072"/>
      <c r="Y928" s="1072"/>
      <c r="Z928" s="1072"/>
      <c r="AA928" s="1072"/>
      <c r="AB928" s="1111"/>
      <c r="AC928" s="1111"/>
      <c r="AD928" s="1111"/>
      <c r="AE928" s="1111"/>
      <c r="AF928" s="1072"/>
      <c r="AG928" s="1072"/>
      <c r="AH928" s="1072"/>
      <c r="AI928" s="1072"/>
      <c r="AJ928" s="1072"/>
      <c r="AK928" s="1072"/>
      <c r="AL928" s="1072"/>
      <c r="AM928" s="1072"/>
      <c r="AN928" s="1072"/>
      <c r="AO928" s="1072"/>
      <c r="AP928" s="1072"/>
      <c r="AQ928" s="1072"/>
      <c r="AR928" s="1072"/>
      <c r="AS928" s="1072"/>
      <c r="AT928" s="1072"/>
      <c r="AU928" s="1072"/>
      <c r="AV928" s="1072"/>
      <c r="AW928" s="1072"/>
      <c r="AX928" s="1072"/>
      <c r="AY928" s="1072"/>
      <c r="AZ928" s="1072"/>
      <c r="BA928" s="1072"/>
      <c r="BB928" s="1072"/>
      <c r="BC928" s="1072"/>
      <c r="BD928" s="1072"/>
      <c r="BE928" s="1072"/>
      <c r="BF928" s="1072"/>
      <c r="BG928" s="1072"/>
      <c r="BH928" s="1072"/>
      <c r="BI928" s="1072"/>
      <c r="BJ928" s="1072"/>
      <c r="BK928" s="1072"/>
      <c r="BL928" s="1072"/>
      <c r="BM928" s="1072"/>
      <c r="BN928" s="1072"/>
      <c r="BO928" s="1072"/>
      <c r="BP928" s="1072"/>
      <c r="BQ928" s="1072"/>
      <c r="BR928" s="1072"/>
      <c r="BS928" s="1111"/>
      <c r="BT928" s="1072"/>
      <c r="BU928" s="1072"/>
      <c r="BV928" s="1072"/>
      <c r="BW928" s="1072"/>
      <c r="BX928" s="1072"/>
      <c r="BY928" s="1072"/>
      <c r="BZ928" s="1072"/>
      <c r="CA928" s="1072"/>
      <c r="CB928" s="1072"/>
      <c r="CC928" s="1072"/>
      <c r="CD928" s="1072"/>
      <c r="CE928" s="1072"/>
      <c r="CF928" s="1072"/>
      <c r="CG928" s="1072"/>
      <c r="CH928" s="1072"/>
      <c r="CI928" s="1072"/>
      <c r="CJ928" s="1072"/>
      <c r="CK928" s="1072"/>
      <c r="CL928" s="1072"/>
      <c r="CM928" s="1111"/>
      <c r="CN928" s="1111"/>
      <c r="CO928" s="1112"/>
      <c r="CQ928" s="1927"/>
    </row>
    <row r="929" spans="1:95" s="620" customFormat="1">
      <c r="A929" s="1053"/>
      <c r="B929" s="1071"/>
      <c r="C929" s="1047"/>
      <c r="D929" s="1047"/>
      <c r="E929" s="1048"/>
      <c r="F929" s="1066"/>
      <c r="G929" s="1065"/>
      <c r="H929" s="1051"/>
      <c r="I929" s="1072"/>
      <c r="J929" s="1072"/>
      <c r="K929" s="1072"/>
      <c r="L929" s="1072"/>
      <c r="M929" s="1072"/>
      <c r="N929" s="1072"/>
      <c r="O929" s="1072"/>
      <c r="P929" s="1072"/>
      <c r="Q929" s="1072"/>
      <c r="R929" s="1072"/>
      <c r="S929" s="1072"/>
      <c r="T929" s="1072"/>
      <c r="U929" s="1072"/>
      <c r="V929" s="1072"/>
      <c r="W929" s="1072"/>
      <c r="X929" s="1072"/>
      <c r="Y929" s="1072"/>
      <c r="Z929" s="1072"/>
      <c r="AA929" s="1072"/>
      <c r="AB929" s="1111"/>
      <c r="AC929" s="1111"/>
      <c r="AD929" s="1111"/>
      <c r="AE929" s="1111"/>
      <c r="AF929" s="1072"/>
      <c r="AG929" s="1072"/>
      <c r="AH929" s="1072"/>
      <c r="AI929" s="1072"/>
      <c r="AJ929" s="1072"/>
      <c r="AK929" s="1072"/>
      <c r="AL929" s="1072"/>
      <c r="AM929" s="1072"/>
      <c r="AN929" s="1072"/>
      <c r="AO929" s="1072"/>
      <c r="AP929" s="1072"/>
      <c r="AQ929" s="1072"/>
      <c r="AR929" s="1072"/>
      <c r="AS929" s="1072"/>
      <c r="AT929" s="1072"/>
      <c r="AU929" s="1072"/>
      <c r="AV929" s="1072"/>
      <c r="AW929" s="1072"/>
      <c r="AX929" s="1072"/>
      <c r="AY929" s="1072"/>
      <c r="AZ929" s="1072"/>
      <c r="BA929" s="1072"/>
      <c r="BB929" s="1072"/>
      <c r="BC929" s="1072"/>
      <c r="BD929" s="1072"/>
      <c r="BE929" s="1072"/>
      <c r="BF929" s="1072"/>
      <c r="BG929" s="1072"/>
      <c r="BH929" s="1072"/>
      <c r="BI929" s="1072"/>
      <c r="BJ929" s="1072"/>
      <c r="BK929" s="1072"/>
      <c r="BL929" s="1072"/>
      <c r="BM929" s="1072"/>
      <c r="BN929" s="1072"/>
      <c r="BO929" s="1072"/>
      <c r="BP929" s="1072"/>
      <c r="BQ929" s="1072"/>
      <c r="BR929" s="1072"/>
      <c r="BS929" s="1111"/>
      <c r="BT929" s="1072"/>
      <c r="BU929" s="1072"/>
      <c r="BV929" s="1072"/>
      <c r="BW929" s="1072"/>
      <c r="BX929" s="1072"/>
      <c r="BY929" s="1072"/>
      <c r="BZ929" s="1072"/>
      <c r="CA929" s="1072"/>
      <c r="CB929" s="1072"/>
      <c r="CC929" s="1072"/>
      <c r="CD929" s="1072"/>
      <c r="CE929" s="1072"/>
      <c r="CF929" s="1072"/>
      <c r="CG929" s="1072"/>
      <c r="CH929" s="1072"/>
      <c r="CI929" s="1072"/>
      <c r="CJ929" s="1072"/>
      <c r="CK929" s="1072"/>
      <c r="CL929" s="1072"/>
      <c r="CM929" s="1111"/>
      <c r="CN929" s="1111"/>
      <c r="CO929" s="1112"/>
      <c r="CQ929" s="1927"/>
    </row>
    <row r="930" spans="1:95" s="620" customFormat="1">
      <c r="A930" s="1053"/>
      <c r="B930" s="1071"/>
      <c r="C930" s="1047"/>
      <c r="D930" s="1047"/>
      <c r="E930" s="1048"/>
      <c r="F930" s="1066"/>
      <c r="G930" s="1065"/>
      <c r="H930" s="1051"/>
      <c r="I930" s="1072"/>
      <c r="J930" s="1072"/>
      <c r="K930" s="1072"/>
      <c r="L930" s="1072"/>
      <c r="M930" s="1072"/>
      <c r="N930" s="1072"/>
      <c r="O930" s="1072"/>
      <c r="P930" s="1072"/>
      <c r="Q930" s="1072"/>
      <c r="R930" s="1072"/>
      <c r="S930" s="1072"/>
      <c r="T930" s="1072"/>
      <c r="U930" s="1072"/>
      <c r="V930" s="1072"/>
      <c r="W930" s="1072"/>
      <c r="X930" s="1072"/>
      <c r="Y930" s="1072"/>
      <c r="Z930" s="1072"/>
      <c r="AA930" s="1072"/>
      <c r="AB930" s="1111"/>
      <c r="AC930" s="1111"/>
      <c r="AD930" s="1111"/>
      <c r="AE930" s="1111"/>
      <c r="AF930" s="1072"/>
      <c r="AG930" s="1072"/>
      <c r="AH930" s="1072"/>
      <c r="AI930" s="1072"/>
      <c r="AJ930" s="1072"/>
      <c r="AK930" s="1072"/>
      <c r="AL930" s="1072"/>
      <c r="AM930" s="1072"/>
      <c r="AN930" s="1072"/>
      <c r="AO930" s="1072"/>
      <c r="AP930" s="1072"/>
      <c r="AQ930" s="1072"/>
      <c r="AR930" s="1072"/>
      <c r="AS930" s="1072"/>
      <c r="AT930" s="1072"/>
      <c r="AU930" s="1072"/>
      <c r="AV930" s="1072"/>
      <c r="AW930" s="1072"/>
      <c r="AX930" s="1072"/>
      <c r="AY930" s="1072"/>
      <c r="AZ930" s="1072"/>
      <c r="BA930" s="1072"/>
      <c r="BB930" s="1072"/>
      <c r="BC930" s="1072"/>
      <c r="BD930" s="1072"/>
      <c r="BE930" s="1072"/>
      <c r="BF930" s="1072"/>
      <c r="BG930" s="1072"/>
      <c r="BH930" s="1072"/>
      <c r="BI930" s="1072"/>
      <c r="BJ930" s="1072"/>
      <c r="BK930" s="1072"/>
      <c r="BL930" s="1072"/>
      <c r="BM930" s="1072"/>
      <c r="BN930" s="1072"/>
      <c r="BO930" s="1072"/>
      <c r="BP930" s="1072"/>
      <c r="BQ930" s="1072"/>
      <c r="BR930" s="1072"/>
      <c r="BS930" s="1111"/>
      <c r="BT930" s="1072"/>
      <c r="BU930" s="1072"/>
      <c r="BV930" s="1072"/>
      <c r="BW930" s="1072"/>
      <c r="BX930" s="1072"/>
      <c r="BY930" s="1072"/>
      <c r="BZ930" s="1072"/>
      <c r="CA930" s="1072"/>
      <c r="CB930" s="1072"/>
      <c r="CC930" s="1072"/>
      <c r="CD930" s="1072"/>
      <c r="CE930" s="1072"/>
      <c r="CF930" s="1072"/>
      <c r="CG930" s="1072"/>
      <c r="CH930" s="1072"/>
      <c r="CI930" s="1072"/>
      <c r="CJ930" s="1072"/>
      <c r="CK930" s="1072"/>
      <c r="CL930" s="1072"/>
      <c r="CM930" s="1111"/>
      <c r="CN930" s="1111"/>
      <c r="CO930" s="1112"/>
      <c r="CQ930" s="1927"/>
    </row>
    <row r="931" spans="1:95" s="620" customFormat="1">
      <c r="A931" s="1053"/>
      <c r="B931" s="1071"/>
      <c r="C931" s="1047"/>
      <c r="D931" s="1047"/>
      <c r="E931" s="1048"/>
      <c r="F931" s="1066"/>
      <c r="G931" s="1065"/>
      <c r="H931" s="1051"/>
      <c r="I931" s="1072"/>
      <c r="J931" s="1072"/>
      <c r="K931" s="1072"/>
      <c r="L931" s="1072"/>
      <c r="M931" s="1072"/>
      <c r="N931" s="1072"/>
      <c r="O931" s="1072"/>
      <c r="P931" s="1072"/>
      <c r="Q931" s="1072"/>
      <c r="R931" s="1072"/>
      <c r="S931" s="1072"/>
      <c r="T931" s="1072"/>
      <c r="U931" s="1072"/>
      <c r="V931" s="1072"/>
      <c r="W931" s="1072"/>
      <c r="X931" s="1072"/>
      <c r="Y931" s="1072"/>
      <c r="Z931" s="1072"/>
      <c r="AA931" s="1072"/>
      <c r="AB931" s="1111"/>
      <c r="AC931" s="1111"/>
      <c r="AD931" s="1111"/>
      <c r="AE931" s="1111"/>
      <c r="AF931" s="1072"/>
      <c r="AG931" s="1072"/>
      <c r="AH931" s="1072"/>
      <c r="AI931" s="1072"/>
      <c r="AJ931" s="1072"/>
      <c r="AK931" s="1072"/>
      <c r="AL931" s="1072"/>
      <c r="AM931" s="1072"/>
      <c r="AN931" s="1072"/>
      <c r="AO931" s="1072"/>
      <c r="AP931" s="1072"/>
      <c r="AQ931" s="1072"/>
      <c r="AR931" s="1072"/>
      <c r="AS931" s="1072"/>
      <c r="AT931" s="1072"/>
      <c r="AU931" s="1072"/>
      <c r="AV931" s="1072"/>
      <c r="AW931" s="1072"/>
      <c r="AX931" s="1072"/>
      <c r="AY931" s="1072"/>
      <c r="AZ931" s="1072"/>
      <c r="BA931" s="1072"/>
      <c r="BB931" s="1072"/>
      <c r="BC931" s="1072"/>
      <c r="BD931" s="1072"/>
      <c r="BE931" s="1072"/>
      <c r="BF931" s="1072"/>
      <c r="BG931" s="1072"/>
      <c r="BH931" s="1072"/>
      <c r="BI931" s="1072"/>
      <c r="BJ931" s="1072"/>
      <c r="BK931" s="1072"/>
      <c r="BL931" s="1072"/>
      <c r="BM931" s="1072"/>
      <c r="BN931" s="1072"/>
      <c r="BO931" s="1072"/>
      <c r="BP931" s="1072"/>
      <c r="BQ931" s="1072"/>
      <c r="BR931" s="1072"/>
      <c r="BS931" s="1111"/>
      <c r="BT931" s="1072"/>
      <c r="BU931" s="1072"/>
      <c r="BV931" s="1072"/>
      <c r="BW931" s="1072"/>
      <c r="BX931" s="1072"/>
      <c r="BY931" s="1072"/>
      <c r="BZ931" s="1072"/>
      <c r="CA931" s="1072"/>
      <c r="CB931" s="1072"/>
      <c r="CC931" s="1072"/>
      <c r="CD931" s="1072"/>
      <c r="CE931" s="1072"/>
      <c r="CF931" s="1072"/>
      <c r="CG931" s="1072"/>
      <c r="CH931" s="1072"/>
      <c r="CI931" s="1072"/>
      <c r="CJ931" s="1072"/>
      <c r="CK931" s="1072"/>
      <c r="CL931" s="1072"/>
      <c r="CM931" s="1111"/>
      <c r="CN931" s="1111"/>
      <c r="CO931" s="1112"/>
      <c r="CQ931" s="1927"/>
    </row>
    <row r="932" spans="1:95" s="620" customFormat="1">
      <c r="A932" s="1053"/>
      <c r="B932" s="1071"/>
      <c r="C932" s="1047"/>
      <c r="D932" s="1047"/>
      <c r="E932" s="1048"/>
      <c r="F932" s="1066"/>
      <c r="G932" s="1065"/>
      <c r="H932" s="1051"/>
      <c r="I932" s="1072"/>
      <c r="J932" s="1072"/>
      <c r="K932" s="1072"/>
      <c r="L932" s="1072"/>
      <c r="M932" s="1072"/>
      <c r="N932" s="1072"/>
      <c r="O932" s="1072"/>
      <c r="P932" s="1072"/>
      <c r="Q932" s="1072"/>
      <c r="R932" s="1072"/>
      <c r="S932" s="1072"/>
      <c r="T932" s="1072"/>
      <c r="U932" s="1072"/>
      <c r="V932" s="1072"/>
      <c r="W932" s="1072"/>
      <c r="X932" s="1072"/>
      <c r="Y932" s="1072"/>
      <c r="Z932" s="1072"/>
      <c r="AA932" s="1072"/>
      <c r="AB932" s="1111"/>
      <c r="AC932" s="1111"/>
      <c r="AD932" s="1111"/>
      <c r="AE932" s="1111"/>
      <c r="AF932" s="1072"/>
      <c r="AG932" s="1072"/>
      <c r="AH932" s="1072"/>
      <c r="AI932" s="1072"/>
      <c r="AJ932" s="1072"/>
      <c r="AK932" s="1072"/>
      <c r="AL932" s="1072"/>
      <c r="AM932" s="1072"/>
      <c r="AN932" s="1072"/>
      <c r="AO932" s="1072"/>
      <c r="AP932" s="1072"/>
      <c r="AQ932" s="1072"/>
      <c r="AR932" s="1072"/>
      <c r="AS932" s="1072"/>
      <c r="AT932" s="1072"/>
      <c r="AU932" s="1072"/>
      <c r="AV932" s="1072"/>
      <c r="AW932" s="1072"/>
      <c r="AX932" s="1072"/>
      <c r="AY932" s="1072"/>
      <c r="AZ932" s="1072"/>
      <c r="BA932" s="1072"/>
      <c r="BB932" s="1072"/>
      <c r="BC932" s="1072"/>
      <c r="BD932" s="1072"/>
      <c r="BE932" s="1072"/>
      <c r="BF932" s="1072"/>
      <c r="BG932" s="1072"/>
      <c r="BH932" s="1072"/>
      <c r="BI932" s="1072"/>
      <c r="BJ932" s="1072"/>
      <c r="BK932" s="1072"/>
      <c r="BL932" s="1072"/>
      <c r="BM932" s="1072"/>
      <c r="BN932" s="1072"/>
      <c r="BO932" s="1072"/>
      <c r="BP932" s="1072"/>
      <c r="BQ932" s="1072"/>
      <c r="BR932" s="1072"/>
      <c r="BS932" s="1111"/>
      <c r="BT932" s="1072"/>
      <c r="BU932" s="1072"/>
      <c r="BV932" s="1072"/>
      <c r="BW932" s="1072"/>
      <c r="BX932" s="1072"/>
      <c r="BY932" s="1072"/>
      <c r="BZ932" s="1072"/>
      <c r="CA932" s="1072"/>
      <c r="CB932" s="1072"/>
      <c r="CC932" s="1072"/>
      <c r="CD932" s="1072"/>
      <c r="CE932" s="1072"/>
      <c r="CF932" s="1072"/>
      <c r="CG932" s="1072"/>
      <c r="CH932" s="1072"/>
      <c r="CI932" s="1072"/>
      <c r="CJ932" s="1072"/>
      <c r="CK932" s="1072"/>
      <c r="CL932" s="1072"/>
      <c r="CM932" s="1111"/>
      <c r="CN932" s="1111"/>
      <c r="CO932" s="1112"/>
      <c r="CQ932" s="1927"/>
    </row>
    <row r="933" spans="1:95" s="620" customFormat="1">
      <c r="A933" s="1053"/>
      <c r="B933" s="1071"/>
      <c r="C933" s="1047"/>
      <c r="D933" s="1047"/>
      <c r="E933" s="1048"/>
      <c r="F933" s="1066"/>
      <c r="G933" s="1065"/>
      <c r="H933" s="1051"/>
      <c r="I933" s="1072"/>
      <c r="J933" s="1072"/>
      <c r="K933" s="1072"/>
      <c r="L933" s="1072"/>
      <c r="M933" s="1072"/>
      <c r="N933" s="1072"/>
      <c r="O933" s="1072"/>
      <c r="P933" s="1072"/>
      <c r="Q933" s="1072"/>
      <c r="R933" s="1072"/>
      <c r="S933" s="1072"/>
      <c r="T933" s="1072"/>
      <c r="U933" s="1072"/>
      <c r="V933" s="1072"/>
      <c r="W933" s="1072"/>
      <c r="X933" s="1072"/>
      <c r="Y933" s="1072"/>
      <c r="Z933" s="1072"/>
      <c r="AA933" s="1072"/>
      <c r="AB933" s="1111"/>
      <c r="AC933" s="1111"/>
      <c r="AD933" s="1111"/>
      <c r="AE933" s="1111"/>
      <c r="AF933" s="1072"/>
      <c r="AG933" s="1072"/>
      <c r="AH933" s="1072"/>
      <c r="AI933" s="1072"/>
      <c r="AJ933" s="1072"/>
      <c r="AK933" s="1072"/>
      <c r="AL933" s="1072"/>
      <c r="AM933" s="1072"/>
      <c r="AN933" s="1072"/>
      <c r="AO933" s="1072"/>
      <c r="AP933" s="1072"/>
      <c r="AQ933" s="1072"/>
      <c r="AR933" s="1072"/>
      <c r="AS933" s="1072"/>
      <c r="AT933" s="1072"/>
      <c r="AU933" s="1072"/>
      <c r="AV933" s="1072"/>
      <c r="AW933" s="1072"/>
      <c r="AX933" s="1072"/>
      <c r="AY933" s="1072"/>
      <c r="AZ933" s="1072"/>
      <c r="BA933" s="1072"/>
      <c r="BB933" s="1072"/>
      <c r="BC933" s="1072"/>
      <c r="BD933" s="1072"/>
      <c r="BE933" s="1072"/>
      <c r="BF933" s="1072"/>
      <c r="BG933" s="1072"/>
      <c r="BH933" s="1072"/>
      <c r="BI933" s="1072"/>
      <c r="BJ933" s="1072"/>
      <c r="BK933" s="1072"/>
      <c r="BL933" s="1072"/>
      <c r="BM933" s="1072"/>
      <c r="BN933" s="1072"/>
      <c r="BO933" s="1072"/>
      <c r="BP933" s="1072"/>
      <c r="BQ933" s="1072"/>
      <c r="BR933" s="1072"/>
      <c r="BS933" s="1111"/>
      <c r="BT933" s="1072"/>
      <c r="BU933" s="1072"/>
      <c r="BV933" s="1072"/>
      <c r="BW933" s="1072"/>
      <c r="BX933" s="1072"/>
      <c r="BY933" s="1072"/>
      <c r="BZ933" s="1072"/>
      <c r="CA933" s="1072"/>
      <c r="CB933" s="1072"/>
      <c r="CC933" s="1072"/>
      <c r="CD933" s="1072"/>
      <c r="CE933" s="1072"/>
      <c r="CF933" s="1072"/>
      <c r="CG933" s="1072"/>
      <c r="CH933" s="1072"/>
      <c r="CI933" s="1072"/>
      <c r="CJ933" s="1072"/>
      <c r="CK933" s="1072"/>
      <c r="CL933" s="1072"/>
      <c r="CM933" s="1111"/>
      <c r="CN933" s="1111"/>
      <c r="CO933" s="1112"/>
      <c r="CQ933" s="1927"/>
    </row>
    <row r="934" spans="1:95" s="620" customFormat="1">
      <c r="A934" s="1053"/>
      <c r="B934" s="1071"/>
      <c r="C934" s="1047"/>
      <c r="D934" s="1047"/>
      <c r="E934" s="1048"/>
      <c r="F934" s="1066"/>
      <c r="G934" s="1065"/>
      <c r="H934" s="1051"/>
      <c r="I934" s="1072"/>
      <c r="J934" s="1072"/>
      <c r="K934" s="1072"/>
      <c r="L934" s="1072"/>
      <c r="M934" s="1072"/>
      <c r="N934" s="1072"/>
      <c r="O934" s="1072"/>
      <c r="P934" s="1072"/>
      <c r="Q934" s="1072"/>
      <c r="R934" s="1072"/>
      <c r="S934" s="1072"/>
      <c r="T934" s="1072"/>
      <c r="U934" s="1072"/>
      <c r="V934" s="1072"/>
      <c r="W934" s="1072"/>
      <c r="X934" s="1072"/>
      <c r="Y934" s="1072"/>
      <c r="Z934" s="1072"/>
      <c r="AA934" s="1072"/>
      <c r="AB934" s="1111"/>
      <c r="AC934" s="1111"/>
      <c r="AD934" s="1111"/>
      <c r="AE934" s="1111"/>
      <c r="AF934" s="1072"/>
      <c r="AG934" s="1072"/>
      <c r="AH934" s="1072"/>
      <c r="AI934" s="1072"/>
      <c r="AJ934" s="1072"/>
      <c r="AK934" s="1072"/>
      <c r="AL934" s="1072"/>
      <c r="AM934" s="1072"/>
      <c r="AN934" s="1072"/>
      <c r="AO934" s="1072"/>
      <c r="AP934" s="1072"/>
      <c r="AQ934" s="1072"/>
      <c r="AR934" s="1072"/>
      <c r="AS934" s="1072"/>
      <c r="AT934" s="1072"/>
      <c r="AU934" s="1072"/>
      <c r="AV934" s="1072"/>
      <c r="AW934" s="1072"/>
      <c r="AX934" s="1072"/>
      <c r="AY934" s="1072"/>
      <c r="AZ934" s="1072"/>
      <c r="BA934" s="1072"/>
      <c r="BB934" s="1072"/>
      <c r="BC934" s="1072"/>
      <c r="BD934" s="1072"/>
      <c r="BE934" s="1072"/>
      <c r="BF934" s="1072"/>
      <c r="BG934" s="1072"/>
      <c r="BH934" s="1072"/>
      <c r="BI934" s="1072"/>
      <c r="BJ934" s="1072"/>
      <c r="BK934" s="1072"/>
      <c r="BL934" s="1072"/>
      <c r="BM934" s="1072"/>
      <c r="BN934" s="1072"/>
      <c r="BO934" s="1072"/>
      <c r="BP934" s="1072"/>
      <c r="BQ934" s="1072"/>
      <c r="BR934" s="1072"/>
      <c r="BS934" s="1111"/>
      <c r="BT934" s="1072"/>
      <c r="BU934" s="1072"/>
      <c r="BV934" s="1072"/>
      <c r="BW934" s="1072"/>
      <c r="BX934" s="1072"/>
      <c r="BY934" s="1072"/>
      <c r="BZ934" s="1072"/>
      <c r="CA934" s="1072"/>
      <c r="CB934" s="1072"/>
      <c r="CC934" s="1072"/>
      <c r="CD934" s="1072"/>
      <c r="CE934" s="1072"/>
      <c r="CF934" s="1072"/>
      <c r="CG934" s="1072"/>
      <c r="CH934" s="1072"/>
      <c r="CI934" s="1072"/>
      <c r="CJ934" s="1072"/>
      <c r="CK934" s="1072"/>
      <c r="CL934" s="1072"/>
      <c r="CM934" s="1111"/>
      <c r="CN934" s="1111"/>
      <c r="CO934" s="1112"/>
      <c r="CQ934" s="1927"/>
    </row>
    <row r="935" spans="1:95" s="620" customFormat="1">
      <c r="A935" s="1053"/>
      <c r="B935" s="1071"/>
      <c r="C935" s="1047"/>
      <c r="D935" s="1047"/>
      <c r="E935" s="1048"/>
      <c r="F935" s="1066"/>
      <c r="G935" s="1065"/>
      <c r="H935" s="1051"/>
      <c r="I935" s="1072"/>
      <c r="J935" s="1072"/>
      <c r="K935" s="1072"/>
      <c r="L935" s="1072"/>
      <c r="M935" s="1072"/>
      <c r="N935" s="1072"/>
      <c r="O935" s="1072"/>
      <c r="P935" s="1072"/>
      <c r="Q935" s="1072"/>
      <c r="R935" s="1072"/>
      <c r="S935" s="1072"/>
      <c r="T935" s="1072"/>
      <c r="U935" s="1072"/>
      <c r="V935" s="1072"/>
      <c r="W935" s="1072"/>
      <c r="X935" s="1072"/>
      <c r="Y935" s="1072"/>
      <c r="Z935" s="1072"/>
      <c r="AA935" s="1072"/>
      <c r="AB935" s="1111"/>
      <c r="AC935" s="1111"/>
      <c r="AD935" s="1111"/>
      <c r="AE935" s="1111"/>
      <c r="AF935" s="1072"/>
      <c r="AG935" s="1072"/>
      <c r="AH935" s="1072"/>
      <c r="AI935" s="1072"/>
      <c r="AJ935" s="1072"/>
      <c r="AK935" s="1072"/>
      <c r="AL935" s="1072"/>
      <c r="AM935" s="1072"/>
      <c r="AN935" s="1072"/>
      <c r="AO935" s="1072"/>
      <c r="AP935" s="1072"/>
      <c r="AQ935" s="1072"/>
      <c r="AR935" s="1072"/>
      <c r="AS935" s="1072"/>
      <c r="AT935" s="1072"/>
      <c r="AU935" s="1072"/>
      <c r="AV935" s="1072"/>
      <c r="AW935" s="1072"/>
      <c r="AX935" s="1072"/>
      <c r="AY935" s="1072"/>
      <c r="AZ935" s="1072"/>
      <c r="BA935" s="1072"/>
      <c r="BB935" s="1072"/>
      <c r="BC935" s="1072"/>
      <c r="BD935" s="1072"/>
      <c r="BE935" s="1072"/>
      <c r="BF935" s="1072"/>
      <c r="BG935" s="1072"/>
      <c r="BH935" s="1072"/>
      <c r="BI935" s="1072"/>
      <c r="BJ935" s="1072"/>
      <c r="BK935" s="1072"/>
      <c r="BL935" s="1072"/>
      <c r="BM935" s="1072"/>
      <c r="BN935" s="1072"/>
      <c r="BO935" s="1072"/>
      <c r="BP935" s="1072"/>
      <c r="BQ935" s="1072"/>
      <c r="BR935" s="1072"/>
      <c r="BS935" s="1111"/>
      <c r="BT935" s="1072"/>
      <c r="BU935" s="1072"/>
      <c r="BV935" s="1072"/>
      <c r="BW935" s="1072"/>
      <c r="BX935" s="1072"/>
      <c r="BY935" s="1072"/>
      <c r="BZ935" s="1072"/>
      <c r="CA935" s="1072"/>
      <c r="CB935" s="1072"/>
      <c r="CC935" s="1072"/>
      <c r="CD935" s="1072"/>
      <c r="CE935" s="1072"/>
      <c r="CF935" s="1072"/>
      <c r="CG935" s="1072"/>
      <c r="CH935" s="1072"/>
      <c r="CI935" s="1072"/>
      <c r="CJ935" s="1072"/>
      <c r="CK935" s="1072"/>
      <c r="CL935" s="1072"/>
      <c r="CM935" s="1111"/>
      <c r="CN935" s="1111"/>
      <c r="CO935" s="1112"/>
      <c r="CQ935" s="1927"/>
    </row>
    <row r="936" spans="1:95" s="620" customFormat="1">
      <c r="A936" s="1053"/>
      <c r="B936" s="1071"/>
      <c r="C936" s="1047"/>
      <c r="D936" s="1047"/>
      <c r="E936" s="1048"/>
      <c r="F936" s="1066"/>
      <c r="G936" s="1065"/>
      <c r="H936" s="1051"/>
      <c r="I936" s="1072"/>
      <c r="J936" s="1072"/>
      <c r="K936" s="1072"/>
      <c r="L936" s="1072"/>
      <c r="M936" s="1072"/>
      <c r="N936" s="1072"/>
      <c r="O936" s="1072"/>
      <c r="P936" s="1072"/>
      <c r="Q936" s="1072"/>
      <c r="R936" s="1072"/>
      <c r="S936" s="1072"/>
      <c r="T936" s="1072"/>
      <c r="U936" s="1072"/>
      <c r="V936" s="1072"/>
      <c r="W936" s="1072"/>
      <c r="X936" s="1072"/>
      <c r="Y936" s="1072"/>
      <c r="Z936" s="1072"/>
      <c r="AA936" s="1072"/>
      <c r="AB936" s="1111"/>
      <c r="AC936" s="1111"/>
      <c r="AD936" s="1111"/>
      <c r="AE936" s="1111"/>
      <c r="AF936" s="1072"/>
      <c r="AG936" s="1072"/>
      <c r="AH936" s="1072"/>
      <c r="AI936" s="1072"/>
      <c r="AJ936" s="1072"/>
      <c r="AK936" s="1072"/>
      <c r="AL936" s="1072"/>
      <c r="AM936" s="1072"/>
      <c r="AN936" s="1072"/>
      <c r="AO936" s="1072"/>
      <c r="AP936" s="1072"/>
      <c r="AQ936" s="1072"/>
      <c r="AR936" s="1072"/>
      <c r="AS936" s="1072"/>
      <c r="AT936" s="1072"/>
      <c r="AU936" s="1072"/>
      <c r="AV936" s="1072"/>
      <c r="AW936" s="1072"/>
      <c r="AX936" s="1072"/>
      <c r="AY936" s="1072"/>
      <c r="AZ936" s="1072"/>
      <c r="BA936" s="1072"/>
      <c r="BB936" s="1072"/>
      <c r="BC936" s="1072"/>
      <c r="BD936" s="1072"/>
      <c r="BE936" s="1072"/>
      <c r="BF936" s="1072"/>
      <c r="BG936" s="1072"/>
      <c r="BH936" s="1072"/>
      <c r="BI936" s="1072"/>
      <c r="BJ936" s="1072"/>
      <c r="BK936" s="1072"/>
      <c r="BL936" s="1072"/>
      <c r="BM936" s="1072"/>
      <c r="BN936" s="1072"/>
      <c r="BO936" s="1072"/>
      <c r="BP936" s="1072"/>
      <c r="BQ936" s="1072"/>
      <c r="BR936" s="1072"/>
      <c r="BS936" s="1111"/>
      <c r="BT936" s="1072"/>
      <c r="BU936" s="1072"/>
      <c r="BV936" s="1072"/>
      <c r="BW936" s="1072"/>
      <c r="BX936" s="1072"/>
      <c r="BY936" s="1072"/>
      <c r="BZ936" s="1072"/>
      <c r="CA936" s="1072"/>
      <c r="CB936" s="1072"/>
      <c r="CC936" s="1072"/>
      <c r="CD936" s="1072"/>
      <c r="CE936" s="1072"/>
      <c r="CF936" s="1072"/>
      <c r="CG936" s="1072"/>
      <c r="CH936" s="1072"/>
      <c r="CI936" s="1072"/>
      <c r="CJ936" s="1072"/>
      <c r="CK936" s="1072"/>
      <c r="CL936" s="1072"/>
      <c r="CM936" s="1111"/>
      <c r="CN936" s="1111"/>
      <c r="CO936" s="1112"/>
      <c r="CQ936" s="1927"/>
    </row>
    <row r="937" spans="1:95" s="620" customFormat="1">
      <c r="A937" s="1053"/>
      <c r="B937" s="1071"/>
      <c r="C937" s="1047"/>
      <c r="D937" s="1047"/>
      <c r="E937" s="1048"/>
      <c r="F937" s="1066"/>
      <c r="G937" s="1065"/>
      <c r="H937" s="1051"/>
      <c r="I937" s="1072"/>
      <c r="J937" s="1072"/>
      <c r="K937" s="1072"/>
      <c r="L937" s="1072"/>
      <c r="M937" s="1072"/>
      <c r="N937" s="1072"/>
      <c r="O937" s="1072"/>
      <c r="P937" s="1072"/>
      <c r="Q937" s="1072"/>
      <c r="R937" s="1072"/>
      <c r="S937" s="1072"/>
      <c r="T937" s="1072"/>
      <c r="U937" s="1072"/>
      <c r="V937" s="1072"/>
      <c r="W937" s="1072"/>
      <c r="X937" s="1072"/>
      <c r="Y937" s="1072"/>
      <c r="Z937" s="1072"/>
      <c r="AA937" s="1072"/>
      <c r="AB937" s="1111"/>
      <c r="AC937" s="1111"/>
      <c r="AD937" s="1111"/>
      <c r="AE937" s="1111"/>
      <c r="AF937" s="1072"/>
      <c r="AG937" s="1072"/>
      <c r="AH937" s="1072"/>
      <c r="AI937" s="1072"/>
      <c r="AJ937" s="1072"/>
      <c r="AK937" s="1072"/>
      <c r="AL937" s="1072"/>
      <c r="AM937" s="1072"/>
      <c r="AN937" s="1072"/>
      <c r="AO937" s="1072"/>
      <c r="AP937" s="1072"/>
      <c r="AQ937" s="1072"/>
      <c r="AR937" s="1072"/>
      <c r="AS937" s="1072"/>
      <c r="AT937" s="1072"/>
      <c r="AU937" s="1072"/>
      <c r="AV937" s="1072"/>
      <c r="AW937" s="1072"/>
      <c r="AX937" s="1072"/>
      <c r="AY937" s="1072"/>
      <c r="AZ937" s="1072"/>
      <c r="BA937" s="1072"/>
      <c r="BB937" s="1072"/>
      <c r="BC937" s="1072"/>
      <c r="BD937" s="1072"/>
      <c r="BE937" s="1072"/>
      <c r="BF937" s="1072"/>
      <c r="BG937" s="1072"/>
      <c r="BH937" s="1072"/>
      <c r="BI937" s="1072"/>
      <c r="BJ937" s="1072"/>
      <c r="BK937" s="1072"/>
      <c r="BL937" s="1072"/>
      <c r="BM937" s="1072"/>
      <c r="BN937" s="1072"/>
      <c r="BO937" s="1072"/>
      <c r="BP937" s="1072"/>
      <c r="BQ937" s="1072"/>
      <c r="BR937" s="1072"/>
      <c r="BS937" s="1111"/>
      <c r="BT937" s="1072"/>
      <c r="BU937" s="1072"/>
      <c r="BV937" s="1072"/>
      <c r="BW937" s="1072"/>
      <c r="BX937" s="1072"/>
      <c r="BY937" s="1072"/>
      <c r="BZ937" s="1072"/>
      <c r="CA937" s="1072"/>
      <c r="CB937" s="1072"/>
      <c r="CC937" s="1072"/>
      <c r="CD937" s="1072"/>
      <c r="CE937" s="1072"/>
      <c r="CF937" s="1072"/>
      <c r="CG937" s="1072"/>
      <c r="CH937" s="1072"/>
      <c r="CI937" s="1072"/>
      <c r="CJ937" s="1072"/>
      <c r="CK937" s="1072"/>
      <c r="CL937" s="1072"/>
      <c r="CM937" s="1111"/>
      <c r="CN937" s="1111"/>
      <c r="CO937" s="1112"/>
      <c r="CQ937" s="1927"/>
    </row>
    <row r="938" spans="1:95" s="620" customFormat="1">
      <c r="A938" s="1053"/>
      <c r="B938" s="1071"/>
      <c r="C938" s="1047"/>
      <c r="D938" s="1047"/>
      <c r="E938" s="1048"/>
      <c r="F938" s="1066"/>
      <c r="G938" s="1065"/>
      <c r="H938" s="1051"/>
      <c r="I938" s="1072"/>
      <c r="J938" s="1072"/>
      <c r="K938" s="1072"/>
      <c r="L938" s="1072"/>
      <c r="M938" s="1072"/>
      <c r="N938" s="1072"/>
      <c r="O938" s="1072"/>
      <c r="P938" s="1072"/>
      <c r="Q938" s="1072"/>
      <c r="R938" s="1072"/>
      <c r="S938" s="1072"/>
      <c r="T938" s="1072"/>
      <c r="U938" s="1072"/>
      <c r="V938" s="1072"/>
      <c r="W938" s="1072"/>
      <c r="X938" s="1072"/>
      <c r="Y938" s="1072"/>
      <c r="Z938" s="1072"/>
      <c r="AA938" s="1072"/>
      <c r="AB938" s="1111"/>
      <c r="AC938" s="1111"/>
      <c r="AD938" s="1111"/>
      <c r="AE938" s="1111"/>
      <c r="AF938" s="1072"/>
      <c r="AG938" s="1072"/>
      <c r="AH938" s="1072"/>
      <c r="AI938" s="1072"/>
      <c r="AJ938" s="1072"/>
      <c r="AK938" s="1072"/>
      <c r="AL938" s="1072"/>
      <c r="AM938" s="1072"/>
      <c r="AN938" s="1072"/>
      <c r="AO938" s="1072"/>
      <c r="AP938" s="1072"/>
      <c r="AQ938" s="1072"/>
      <c r="AR938" s="1072"/>
      <c r="AS938" s="1072"/>
      <c r="AT938" s="1072"/>
      <c r="AU938" s="1072"/>
      <c r="AV938" s="1072"/>
      <c r="AW938" s="1072"/>
      <c r="AX938" s="1072"/>
      <c r="AY938" s="1072"/>
      <c r="AZ938" s="1072"/>
      <c r="BA938" s="1072"/>
      <c r="BB938" s="1072"/>
      <c r="BC938" s="1072"/>
      <c r="BD938" s="1072"/>
      <c r="BE938" s="1072"/>
      <c r="BF938" s="1072"/>
      <c r="BG938" s="1072"/>
      <c r="BH938" s="1072"/>
      <c r="BI938" s="1072"/>
      <c r="BJ938" s="1072"/>
      <c r="BK938" s="1072"/>
      <c r="BL938" s="1072"/>
      <c r="BM938" s="1072"/>
      <c r="BN938" s="1072"/>
      <c r="BO938" s="1072"/>
      <c r="BP938" s="1072"/>
      <c r="BQ938" s="1072"/>
      <c r="BR938" s="1072"/>
      <c r="BS938" s="1111"/>
      <c r="BT938" s="1072"/>
      <c r="BU938" s="1072"/>
      <c r="BV938" s="1072"/>
      <c r="BW938" s="1072"/>
      <c r="BX938" s="1072"/>
      <c r="BY938" s="1072"/>
      <c r="BZ938" s="1072"/>
      <c r="CA938" s="1072"/>
      <c r="CB938" s="1072"/>
      <c r="CC938" s="1072"/>
      <c r="CD938" s="1072"/>
      <c r="CE938" s="1072"/>
      <c r="CF938" s="1072"/>
      <c r="CG938" s="1072"/>
      <c r="CH938" s="1072"/>
      <c r="CI938" s="1072"/>
      <c r="CJ938" s="1072"/>
      <c r="CK938" s="1072"/>
      <c r="CL938" s="1072"/>
      <c r="CM938" s="1111"/>
      <c r="CN938" s="1111"/>
      <c r="CO938" s="1112"/>
      <c r="CQ938" s="1927"/>
    </row>
    <row r="939" spans="1:95" s="620" customFormat="1">
      <c r="A939" s="1053"/>
      <c r="B939" s="1071"/>
      <c r="C939" s="1047"/>
      <c r="D939" s="1047"/>
      <c r="E939" s="1048"/>
      <c r="F939" s="1066"/>
      <c r="G939" s="1065"/>
      <c r="H939" s="1051"/>
      <c r="I939" s="1072"/>
      <c r="J939" s="1072"/>
      <c r="K939" s="1072"/>
      <c r="L939" s="1072"/>
      <c r="M939" s="1072"/>
      <c r="N939" s="1072"/>
      <c r="O939" s="1072"/>
      <c r="P939" s="1072"/>
      <c r="Q939" s="1072"/>
      <c r="R939" s="1072"/>
      <c r="S939" s="1072"/>
      <c r="T939" s="1072"/>
      <c r="U939" s="1072"/>
      <c r="V939" s="1072"/>
      <c r="W939" s="1072"/>
      <c r="X939" s="1072"/>
      <c r="Y939" s="1072"/>
      <c r="Z939" s="1072"/>
      <c r="AA939" s="1072"/>
      <c r="AB939" s="1111"/>
      <c r="AC939" s="1111"/>
      <c r="AD939" s="1111"/>
      <c r="AE939" s="1111"/>
      <c r="AF939" s="1072"/>
      <c r="AG939" s="1072"/>
      <c r="AH939" s="1072"/>
      <c r="AI939" s="1072"/>
      <c r="AJ939" s="1072"/>
      <c r="AK939" s="1072"/>
      <c r="AL939" s="1072"/>
      <c r="AM939" s="1072"/>
      <c r="AN939" s="1072"/>
      <c r="AO939" s="1072"/>
      <c r="AP939" s="1072"/>
      <c r="AQ939" s="1072"/>
      <c r="AR939" s="1072"/>
      <c r="AS939" s="1072"/>
      <c r="AT939" s="1072"/>
      <c r="AU939" s="1072"/>
      <c r="AV939" s="1072"/>
      <c r="AW939" s="1072"/>
      <c r="AX939" s="1072"/>
      <c r="AY939" s="1072"/>
      <c r="AZ939" s="1072"/>
      <c r="BA939" s="1072"/>
      <c r="BB939" s="1072"/>
      <c r="BC939" s="1072"/>
      <c r="BD939" s="1072"/>
      <c r="BE939" s="1072"/>
      <c r="BF939" s="1072"/>
      <c r="BG939" s="1072"/>
      <c r="BH939" s="1072"/>
      <c r="BI939" s="1072"/>
      <c r="BJ939" s="1072"/>
      <c r="BK939" s="1072"/>
      <c r="BL939" s="1072"/>
      <c r="BM939" s="1072"/>
      <c r="BN939" s="1072"/>
      <c r="BO939" s="1072"/>
      <c r="BP939" s="1072"/>
      <c r="BQ939" s="1072"/>
      <c r="BR939" s="1072"/>
      <c r="BS939" s="1111"/>
      <c r="BT939" s="1072"/>
      <c r="BU939" s="1072"/>
      <c r="BV939" s="1072"/>
      <c r="BW939" s="1072"/>
      <c r="BX939" s="1072"/>
      <c r="BY939" s="1072"/>
      <c r="BZ939" s="1072"/>
      <c r="CA939" s="1072"/>
      <c r="CB939" s="1072"/>
      <c r="CC939" s="1072"/>
      <c r="CD939" s="1072"/>
      <c r="CE939" s="1072"/>
      <c r="CF939" s="1072"/>
      <c r="CG939" s="1072"/>
      <c r="CH939" s="1072"/>
      <c r="CI939" s="1072"/>
      <c r="CJ939" s="1072"/>
      <c r="CK939" s="1072"/>
      <c r="CL939" s="1072"/>
      <c r="CM939" s="1111"/>
      <c r="CN939" s="1111"/>
      <c r="CO939" s="1112"/>
      <c r="CQ939" s="1927"/>
    </row>
    <row r="940" spans="1:95" s="620" customFormat="1">
      <c r="A940" s="1053"/>
      <c r="B940" s="1071"/>
      <c r="C940" s="1047"/>
      <c r="D940" s="1047"/>
      <c r="E940" s="1048"/>
      <c r="F940" s="1066"/>
      <c r="G940" s="1065"/>
      <c r="H940" s="1051"/>
      <c r="I940" s="1072"/>
      <c r="J940" s="1072"/>
      <c r="K940" s="1072"/>
      <c r="L940" s="1072"/>
      <c r="M940" s="1072"/>
      <c r="N940" s="1072"/>
      <c r="O940" s="1072"/>
      <c r="P940" s="1072"/>
      <c r="Q940" s="1072"/>
      <c r="R940" s="1072"/>
      <c r="S940" s="1072"/>
      <c r="T940" s="1072"/>
      <c r="U940" s="1072"/>
      <c r="V940" s="1072"/>
      <c r="W940" s="1072"/>
      <c r="X940" s="1072"/>
      <c r="Y940" s="1072"/>
      <c r="Z940" s="1072"/>
      <c r="AA940" s="1072"/>
      <c r="AB940" s="1111"/>
      <c r="AC940" s="1111"/>
      <c r="AD940" s="1111"/>
      <c r="AE940" s="1111"/>
      <c r="AF940" s="1072"/>
      <c r="AG940" s="1072"/>
      <c r="AH940" s="1072"/>
      <c r="AI940" s="1072"/>
      <c r="AJ940" s="1072"/>
      <c r="AK940" s="1072"/>
      <c r="AL940" s="1072"/>
      <c r="AM940" s="1072"/>
      <c r="AN940" s="1072"/>
      <c r="AO940" s="1072"/>
      <c r="AP940" s="1072"/>
      <c r="AQ940" s="1072"/>
      <c r="AR940" s="1072"/>
      <c r="AS940" s="1072"/>
      <c r="AT940" s="1072"/>
      <c r="AU940" s="1072"/>
      <c r="AV940" s="1072"/>
      <c r="AW940" s="1072"/>
      <c r="AX940" s="1072"/>
      <c r="AY940" s="1072"/>
      <c r="AZ940" s="1072"/>
      <c r="BA940" s="1072"/>
      <c r="BB940" s="1072"/>
      <c r="BC940" s="1072"/>
      <c r="BD940" s="1072"/>
      <c r="BE940" s="1072"/>
      <c r="BF940" s="1072"/>
      <c r="BG940" s="1072"/>
      <c r="BH940" s="1072"/>
      <c r="BI940" s="1072"/>
      <c r="BJ940" s="1072"/>
      <c r="BK940" s="1072"/>
      <c r="BL940" s="1072"/>
      <c r="BM940" s="1072"/>
      <c r="BN940" s="1072"/>
      <c r="BO940" s="1072"/>
      <c r="BP940" s="1072"/>
      <c r="BQ940" s="1072"/>
      <c r="BR940" s="1072"/>
      <c r="BS940" s="1111"/>
      <c r="BT940" s="1072"/>
      <c r="BU940" s="1072"/>
      <c r="BV940" s="1072"/>
      <c r="BW940" s="1072"/>
      <c r="BX940" s="1072"/>
      <c r="BY940" s="1072"/>
      <c r="BZ940" s="1072"/>
      <c r="CA940" s="1072"/>
      <c r="CB940" s="1072"/>
      <c r="CC940" s="1072"/>
      <c r="CD940" s="1072"/>
      <c r="CE940" s="1072"/>
      <c r="CF940" s="1072"/>
      <c r="CG940" s="1072"/>
      <c r="CH940" s="1072"/>
      <c r="CI940" s="1072"/>
      <c r="CJ940" s="1072"/>
      <c r="CK940" s="1072"/>
      <c r="CL940" s="1072"/>
      <c r="CM940" s="1111"/>
      <c r="CN940" s="1111"/>
      <c r="CO940" s="1112"/>
      <c r="CQ940" s="1927"/>
    </row>
    <row r="941" spans="1:95" s="620" customFormat="1">
      <c r="A941" s="1053"/>
      <c r="B941" s="1071"/>
      <c r="C941" s="1047"/>
      <c r="D941" s="1047"/>
      <c r="E941" s="1048"/>
      <c r="F941" s="1066"/>
      <c r="G941" s="1065"/>
      <c r="H941" s="1051"/>
      <c r="I941" s="1072"/>
      <c r="J941" s="1072"/>
      <c r="K941" s="1072"/>
      <c r="L941" s="1072"/>
      <c r="M941" s="1072"/>
      <c r="N941" s="1072"/>
      <c r="O941" s="1072"/>
      <c r="P941" s="1072"/>
      <c r="Q941" s="1072"/>
      <c r="R941" s="1072"/>
      <c r="S941" s="1072"/>
      <c r="T941" s="1072"/>
      <c r="U941" s="1072"/>
      <c r="V941" s="1072"/>
      <c r="W941" s="1072"/>
      <c r="X941" s="1072"/>
      <c r="Y941" s="1072"/>
      <c r="Z941" s="1072"/>
      <c r="AA941" s="1072"/>
      <c r="AB941" s="1111"/>
      <c r="AC941" s="1111"/>
      <c r="AD941" s="1111"/>
      <c r="AE941" s="1111"/>
      <c r="AF941" s="1072"/>
      <c r="AG941" s="1072"/>
      <c r="AH941" s="1072"/>
      <c r="AI941" s="1072"/>
      <c r="AJ941" s="1072"/>
      <c r="AK941" s="1072"/>
      <c r="AL941" s="1072"/>
      <c r="AM941" s="1072"/>
      <c r="AN941" s="1072"/>
      <c r="AO941" s="1072"/>
      <c r="AP941" s="1072"/>
      <c r="AQ941" s="1072"/>
      <c r="AR941" s="1072"/>
      <c r="AS941" s="1072"/>
      <c r="AT941" s="1072"/>
      <c r="AU941" s="1072"/>
      <c r="AV941" s="1072"/>
      <c r="AW941" s="1072"/>
      <c r="AX941" s="1072"/>
      <c r="AY941" s="1072"/>
      <c r="AZ941" s="1072"/>
      <c r="BA941" s="1072"/>
      <c r="BB941" s="1072"/>
      <c r="BC941" s="1072"/>
      <c r="BD941" s="1072"/>
      <c r="BE941" s="1072"/>
      <c r="BF941" s="1072"/>
      <c r="BG941" s="1072"/>
      <c r="BH941" s="1072"/>
      <c r="BI941" s="1072"/>
      <c r="BJ941" s="1072"/>
      <c r="BK941" s="1072"/>
      <c r="BL941" s="1072"/>
      <c r="BM941" s="1072"/>
      <c r="BN941" s="1072"/>
      <c r="BO941" s="1072"/>
      <c r="BP941" s="1072"/>
      <c r="BQ941" s="1072"/>
      <c r="BR941" s="1072"/>
      <c r="BS941" s="1111"/>
      <c r="BT941" s="1072"/>
      <c r="BU941" s="1072"/>
      <c r="BV941" s="1072"/>
      <c r="BW941" s="1072"/>
      <c r="BX941" s="1072"/>
      <c r="BY941" s="1072"/>
      <c r="BZ941" s="1072"/>
      <c r="CA941" s="1072"/>
      <c r="CB941" s="1072"/>
      <c r="CC941" s="1072"/>
      <c r="CD941" s="1072"/>
      <c r="CE941" s="1072"/>
      <c r="CF941" s="1072"/>
      <c r="CG941" s="1072"/>
      <c r="CH941" s="1072"/>
      <c r="CI941" s="1072"/>
      <c r="CJ941" s="1072"/>
      <c r="CK941" s="1072"/>
      <c r="CL941" s="1072"/>
      <c r="CM941" s="1111"/>
      <c r="CN941" s="1111"/>
      <c r="CO941" s="1112"/>
      <c r="CQ941" s="1927"/>
    </row>
    <row r="942" spans="1:95" s="620" customFormat="1">
      <c r="A942" s="1053"/>
      <c r="B942" s="1071"/>
      <c r="C942" s="1047"/>
      <c r="D942" s="1047"/>
      <c r="E942" s="1048"/>
      <c r="F942" s="1066"/>
      <c r="G942" s="1065"/>
      <c r="H942" s="1051"/>
      <c r="I942" s="1072"/>
      <c r="J942" s="1072"/>
      <c r="K942" s="1072"/>
      <c r="L942" s="1072"/>
      <c r="M942" s="1072"/>
      <c r="N942" s="1072"/>
      <c r="O942" s="1072"/>
      <c r="P942" s="1072"/>
      <c r="Q942" s="1072"/>
      <c r="R942" s="1072"/>
      <c r="S942" s="1072"/>
      <c r="T942" s="1072"/>
      <c r="U942" s="1072"/>
      <c r="V942" s="1072"/>
      <c r="W942" s="1072"/>
      <c r="X942" s="1072"/>
      <c r="Y942" s="1072"/>
      <c r="Z942" s="1072"/>
      <c r="AA942" s="1072"/>
      <c r="AB942" s="1111"/>
      <c r="AC942" s="1111"/>
      <c r="AD942" s="1111"/>
      <c r="AE942" s="1111"/>
      <c r="AF942" s="1072"/>
      <c r="AG942" s="1072"/>
      <c r="AH942" s="1072"/>
      <c r="AI942" s="1072"/>
      <c r="AJ942" s="1072"/>
      <c r="AK942" s="1072"/>
      <c r="AL942" s="1072"/>
      <c r="AM942" s="1072"/>
      <c r="AN942" s="1072"/>
      <c r="AO942" s="1072"/>
      <c r="AP942" s="1072"/>
      <c r="AQ942" s="1072"/>
      <c r="AR942" s="1072"/>
      <c r="AS942" s="1072"/>
      <c r="AT942" s="1072"/>
      <c r="AU942" s="1072"/>
      <c r="AV942" s="1072"/>
      <c r="AW942" s="1072"/>
      <c r="AX942" s="1072"/>
      <c r="AY942" s="1072"/>
      <c r="AZ942" s="1072"/>
      <c r="BA942" s="1072"/>
      <c r="BB942" s="1072"/>
      <c r="BC942" s="1072"/>
      <c r="BD942" s="1072"/>
      <c r="BE942" s="1072"/>
      <c r="BF942" s="1072"/>
      <c r="BG942" s="1072"/>
      <c r="BH942" s="1072"/>
      <c r="BI942" s="1072"/>
      <c r="BJ942" s="1072"/>
      <c r="BK942" s="1072"/>
      <c r="BL942" s="1072"/>
      <c r="BM942" s="1072"/>
      <c r="BN942" s="1072"/>
      <c r="BO942" s="1072"/>
      <c r="BP942" s="1072"/>
      <c r="BQ942" s="1072"/>
      <c r="BR942" s="1072"/>
      <c r="BS942" s="1111"/>
      <c r="BT942" s="1072"/>
      <c r="BU942" s="1072"/>
      <c r="BV942" s="1072"/>
      <c r="BW942" s="1072"/>
      <c r="BX942" s="1072"/>
      <c r="BY942" s="1072"/>
      <c r="BZ942" s="1072"/>
      <c r="CA942" s="1072"/>
      <c r="CB942" s="1072"/>
      <c r="CC942" s="1072"/>
      <c r="CD942" s="1072"/>
      <c r="CE942" s="1072"/>
      <c r="CF942" s="1072"/>
      <c r="CG942" s="1072"/>
      <c r="CH942" s="1072"/>
      <c r="CI942" s="1072"/>
      <c r="CJ942" s="1072"/>
      <c r="CK942" s="1072"/>
      <c r="CL942" s="1072"/>
      <c r="CM942" s="1111"/>
      <c r="CN942" s="1111"/>
      <c r="CO942" s="1112"/>
      <c r="CQ942" s="1927"/>
    </row>
    <row r="943" spans="1:95" s="620" customFormat="1">
      <c r="A943" s="1053"/>
      <c r="B943" s="1071"/>
      <c r="C943" s="1047"/>
      <c r="D943" s="1047"/>
      <c r="E943" s="1048"/>
      <c r="F943" s="1066"/>
      <c r="G943" s="1065"/>
      <c r="H943" s="1051"/>
      <c r="I943" s="1072"/>
      <c r="J943" s="1072"/>
      <c r="K943" s="1072"/>
      <c r="L943" s="1072"/>
      <c r="M943" s="1072"/>
      <c r="N943" s="1072"/>
      <c r="O943" s="1072"/>
      <c r="P943" s="1072"/>
      <c r="Q943" s="1072"/>
      <c r="R943" s="1072"/>
      <c r="S943" s="1072"/>
      <c r="T943" s="1072"/>
      <c r="U943" s="1072"/>
      <c r="V943" s="1072"/>
      <c r="W943" s="1072"/>
      <c r="X943" s="1072"/>
      <c r="Y943" s="1072"/>
      <c r="Z943" s="1072"/>
      <c r="AA943" s="1072"/>
      <c r="AB943" s="1111"/>
      <c r="AC943" s="1111"/>
      <c r="AD943" s="1111"/>
      <c r="AE943" s="1111"/>
      <c r="AF943" s="1072"/>
      <c r="AG943" s="1072"/>
      <c r="AH943" s="1072"/>
      <c r="AI943" s="1072"/>
      <c r="AJ943" s="1072"/>
      <c r="AK943" s="1072"/>
      <c r="AL943" s="1072"/>
      <c r="AM943" s="1072"/>
      <c r="AN943" s="1072"/>
      <c r="AO943" s="1072"/>
      <c r="AP943" s="1072"/>
      <c r="AQ943" s="1072"/>
      <c r="AR943" s="1072"/>
      <c r="AS943" s="1072"/>
      <c r="AT943" s="1072"/>
      <c r="AU943" s="1072"/>
      <c r="AV943" s="1072"/>
      <c r="AW943" s="1072"/>
      <c r="AX943" s="1072"/>
      <c r="AY943" s="1072"/>
      <c r="AZ943" s="1072"/>
      <c r="BA943" s="1072"/>
      <c r="BB943" s="1072"/>
      <c r="BC943" s="1072"/>
      <c r="BD943" s="1072"/>
      <c r="BE943" s="1072"/>
      <c r="BF943" s="1072"/>
      <c r="BG943" s="1072"/>
      <c r="BH943" s="1072"/>
      <c r="BI943" s="1072"/>
      <c r="BJ943" s="1072"/>
      <c r="BK943" s="1072"/>
      <c r="BL943" s="1072"/>
      <c r="BM943" s="1072"/>
      <c r="BN943" s="1072"/>
      <c r="BO943" s="1072"/>
      <c r="BP943" s="1072"/>
      <c r="BQ943" s="1072"/>
      <c r="BR943" s="1072"/>
      <c r="BS943" s="1111"/>
      <c r="BT943" s="1072"/>
      <c r="BU943" s="1072"/>
      <c r="BV943" s="1072"/>
      <c r="BW943" s="1072"/>
      <c r="BX943" s="1072"/>
      <c r="BY943" s="1072"/>
      <c r="BZ943" s="1072"/>
      <c r="CA943" s="1072"/>
      <c r="CB943" s="1072"/>
      <c r="CC943" s="1072"/>
      <c r="CD943" s="1072"/>
      <c r="CE943" s="1072"/>
      <c r="CF943" s="1072"/>
      <c r="CG943" s="1072"/>
      <c r="CH943" s="1072"/>
      <c r="CI943" s="1072"/>
      <c r="CJ943" s="1072"/>
      <c r="CK943" s="1072"/>
      <c r="CL943" s="1072"/>
      <c r="CM943" s="1111"/>
      <c r="CN943" s="1111"/>
      <c r="CO943" s="1112"/>
      <c r="CQ943" s="1927"/>
    </row>
    <row r="944" spans="1:95" s="620" customFormat="1">
      <c r="A944" s="1053"/>
      <c r="B944" s="1071"/>
      <c r="C944" s="1047"/>
      <c r="D944" s="1047"/>
      <c r="E944" s="1048"/>
      <c r="F944" s="1066"/>
      <c r="G944" s="1065"/>
      <c r="H944" s="1051"/>
      <c r="I944" s="1072"/>
      <c r="J944" s="1072"/>
      <c r="K944" s="1072"/>
      <c r="L944" s="1072"/>
      <c r="M944" s="1072"/>
      <c r="N944" s="1072"/>
      <c r="O944" s="1072"/>
      <c r="P944" s="1072"/>
      <c r="Q944" s="1072"/>
      <c r="R944" s="1072"/>
      <c r="S944" s="1072"/>
      <c r="T944" s="1072"/>
      <c r="U944" s="1072"/>
      <c r="V944" s="1072"/>
      <c r="W944" s="1072"/>
      <c r="X944" s="1072"/>
      <c r="Y944" s="1072"/>
      <c r="Z944" s="1072"/>
      <c r="AA944" s="1072"/>
      <c r="AB944" s="1111"/>
      <c r="AC944" s="1111"/>
      <c r="AD944" s="1111"/>
      <c r="AE944" s="1111"/>
      <c r="AF944" s="1072"/>
      <c r="AG944" s="1072"/>
      <c r="AH944" s="1072"/>
      <c r="AI944" s="1072"/>
      <c r="AJ944" s="1072"/>
      <c r="AK944" s="1072"/>
      <c r="AL944" s="1072"/>
      <c r="AM944" s="1072"/>
      <c r="AN944" s="1072"/>
      <c r="AO944" s="1072"/>
      <c r="AP944" s="1072"/>
      <c r="AQ944" s="1072"/>
      <c r="AR944" s="1072"/>
      <c r="AS944" s="1072"/>
      <c r="AT944" s="1072"/>
      <c r="AU944" s="1072"/>
      <c r="AV944" s="1072"/>
      <c r="AW944" s="1072"/>
      <c r="AX944" s="1072"/>
      <c r="AY944" s="1072"/>
      <c r="AZ944" s="1072"/>
      <c r="BA944" s="1072"/>
      <c r="BB944" s="1072"/>
      <c r="BC944" s="1072"/>
      <c r="BD944" s="1072"/>
      <c r="BE944" s="1072"/>
      <c r="BF944" s="1072"/>
      <c r="BG944" s="1072"/>
      <c r="BH944" s="1072"/>
      <c r="BI944" s="1072"/>
      <c r="BJ944" s="1072"/>
      <c r="BK944" s="1072"/>
      <c r="BL944" s="1072"/>
      <c r="BM944" s="1072"/>
      <c r="BN944" s="1072"/>
      <c r="BO944" s="1072"/>
      <c r="BP944" s="1072"/>
      <c r="BQ944" s="1072"/>
      <c r="BR944" s="1072"/>
      <c r="BS944" s="1111"/>
      <c r="BT944" s="1072"/>
      <c r="BU944" s="1072"/>
      <c r="BV944" s="1072"/>
      <c r="BW944" s="1072"/>
      <c r="BX944" s="1072"/>
      <c r="BY944" s="1072"/>
      <c r="BZ944" s="1072"/>
      <c r="CA944" s="1072"/>
      <c r="CB944" s="1072"/>
      <c r="CC944" s="1072"/>
      <c r="CD944" s="1072"/>
      <c r="CE944" s="1072"/>
      <c r="CF944" s="1072"/>
      <c r="CG944" s="1072"/>
      <c r="CH944" s="1072"/>
      <c r="CI944" s="1072"/>
      <c r="CJ944" s="1072"/>
      <c r="CK944" s="1072"/>
      <c r="CL944" s="1072"/>
      <c r="CM944" s="1111"/>
      <c r="CN944" s="1111"/>
      <c r="CO944" s="1112"/>
      <c r="CQ944" s="1927"/>
    </row>
    <row r="945" spans="1:95" s="620" customFormat="1">
      <c r="A945" s="1053"/>
      <c r="B945" s="1071"/>
      <c r="C945" s="1047"/>
      <c r="D945" s="1047"/>
      <c r="E945" s="1048"/>
      <c r="F945" s="1066"/>
      <c r="G945" s="1065"/>
      <c r="H945" s="1051"/>
      <c r="I945" s="1072"/>
      <c r="J945" s="1072"/>
      <c r="K945" s="1072"/>
      <c r="L945" s="1072"/>
      <c r="M945" s="1072"/>
      <c r="N945" s="1072"/>
      <c r="O945" s="1072"/>
      <c r="P945" s="1072"/>
      <c r="Q945" s="1072"/>
      <c r="R945" s="1072"/>
      <c r="S945" s="1072"/>
      <c r="T945" s="1072"/>
      <c r="U945" s="1072"/>
      <c r="V945" s="1072"/>
      <c r="W945" s="1072"/>
      <c r="X945" s="1072"/>
      <c r="Y945" s="1072"/>
      <c r="Z945" s="1072"/>
      <c r="AA945" s="1072"/>
      <c r="AB945" s="1111"/>
      <c r="AC945" s="1111"/>
      <c r="AD945" s="1111"/>
      <c r="AE945" s="1111"/>
      <c r="AF945" s="1072"/>
      <c r="AG945" s="1072"/>
      <c r="AH945" s="1072"/>
      <c r="AI945" s="1072"/>
      <c r="AJ945" s="1072"/>
      <c r="AK945" s="1072"/>
      <c r="AL945" s="1072"/>
      <c r="AM945" s="1072"/>
      <c r="AN945" s="1072"/>
      <c r="AO945" s="1072"/>
      <c r="AP945" s="1072"/>
      <c r="AQ945" s="1072"/>
      <c r="AR945" s="1072"/>
      <c r="AS945" s="1072"/>
      <c r="AT945" s="1072"/>
      <c r="AU945" s="1072"/>
      <c r="AV945" s="1072"/>
      <c r="AW945" s="1072"/>
      <c r="AX945" s="1072"/>
      <c r="AY945" s="1072"/>
      <c r="AZ945" s="1072"/>
      <c r="BA945" s="1072"/>
      <c r="BB945" s="1072"/>
      <c r="BC945" s="1072"/>
      <c r="BD945" s="1072"/>
      <c r="BE945" s="1072"/>
      <c r="BF945" s="1072"/>
      <c r="BG945" s="1072"/>
      <c r="BH945" s="1072"/>
      <c r="BI945" s="1072"/>
      <c r="BJ945" s="1072"/>
      <c r="BK945" s="1072"/>
      <c r="BL945" s="1072"/>
      <c r="BM945" s="1072"/>
      <c r="BN945" s="1072"/>
      <c r="BO945" s="1072"/>
      <c r="BP945" s="1072"/>
      <c r="BQ945" s="1072"/>
      <c r="BR945" s="1072"/>
      <c r="BS945" s="1111"/>
      <c r="BT945" s="1072"/>
      <c r="BU945" s="1072"/>
      <c r="BV945" s="1072"/>
      <c r="BW945" s="1072"/>
      <c r="BX945" s="1072"/>
      <c r="BY945" s="1072"/>
      <c r="BZ945" s="1072"/>
      <c r="CA945" s="1072"/>
      <c r="CB945" s="1072"/>
      <c r="CC945" s="1072"/>
      <c r="CD945" s="1072"/>
      <c r="CE945" s="1072"/>
      <c r="CF945" s="1072"/>
      <c r="CG945" s="1072"/>
      <c r="CH945" s="1072"/>
      <c r="CI945" s="1072"/>
      <c r="CJ945" s="1072"/>
      <c r="CK945" s="1072"/>
      <c r="CL945" s="1072"/>
      <c r="CM945" s="1111"/>
      <c r="CN945" s="1111"/>
      <c r="CO945" s="1112"/>
      <c r="CQ945" s="1927"/>
    </row>
    <row r="946" spans="1:95" s="620" customFormat="1">
      <c r="A946" s="1053"/>
      <c r="B946" s="1071"/>
      <c r="C946" s="1047"/>
      <c r="D946" s="1047"/>
      <c r="E946" s="1048"/>
      <c r="F946" s="1066"/>
      <c r="G946" s="1065"/>
      <c r="H946" s="1051"/>
      <c r="I946" s="1072"/>
      <c r="J946" s="1072"/>
      <c r="K946" s="1072"/>
      <c r="L946" s="1072"/>
      <c r="M946" s="1072"/>
      <c r="N946" s="1072"/>
      <c r="O946" s="1072"/>
      <c r="P946" s="1072"/>
      <c r="Q946" s="1072"/>
      <c r="R946" s="1072"/>
      <c r="S946" s="1072"/>
      <c r="T946" s="1072"/>
      <c r="U946" s="1072"/>
      <c r="V946" s="1072"/>
      <c r="W946" s="1072"/>
      <c r="X946" s="1072"/>
      <c r="Y946" s="1072"/>
      <c r="Z946" s="1072"/>
      <c r="AA946" s="1072"/>
      <c r="AB946" s="1111"/>
      <c r="AC946" s="1111"/>
      <c r="AD946" s="1111"/>
      <c r="AE946" s="1111"/>
      <c r="AF946" s="1072"/>
      <c r="AG946" s="1072"/>
      <c r="AH946" s="1072"/>
      <c r="AI946" s="1072"/>
      <c r="AJ946" s="1072"/>
      <c r="AK946" s="1072"/>
      <c r="AL946" s="1072"/>
      <c r="AM946" s="1072"/>
      <c r="AN946" s="1072"/>
      <c r="AO946" s="1072"/>
      <c r="AP946" s="1072"/>
      <c r="AQ946" s="1072"/>
      <c r="AR946" s="1072"/>
      <c r="AS946" s="1072"/>
      <c r="AT946" s="1072"/>
      <c r="AU946" s="1072"/>
      <c r="AV946" s="1072"/>
      <c r="AW946" s="1072"/>
      <c r="AX946" s="1072"/>
      <c r="AY946" s="1072"/>
      <c r="AZ946" s="1072"/>
      <c r="BA946" s="1072"/>
      <c r="BB946" s="1072"/>
      <c r="BC946" s="1072"/>
      <c r="BD946" s="1072"/>
      <c r="BE946" s="1072"/>
      <c r="BF946" s="1072"/>
      <c r="BG946" s="1072"/>
      <c r="BH946" s="1072"/>
      <c r="BI946" s="1072"/>
      <c r="BJ946" s="1072"/>
      <c r="BK946" s="1072"/>
      <c r="BL946" s="1072"/>
      <c r="BM946" s="1072"/>
      <c r="BN946" s="1072"/>
      <c r="BO946" s="1072"/>
      <c r="BP946" s="1072"/>
      <c r="BQ946" s="1072"/>
      <c r="BR946" s="1072"/>
      <c r="BS946" s="1111"/>
      <c r="BT946" s="1072"/>
      <c r="BU946" s="1072"/>
      <c r="BV946" s="1072"/>
      <c r="BW946" s="1072"/>
      <c r="BX946" s="1072"/>
      <c r="BY946" s="1072"/>
      <c r="BZ946" s="1072"/>
      <c r="CA946" s="1072"/>
      <c r="CB946" s="1072"/>
      <c r="CC946" s="1072"/>
      <c r="CD946" s="1072"/>
      <c r="CE946" s="1072"/>
      <c r="CF946" s="1072"/>
      <c r="CG946" s="1072"/>
      <c r="CH946" s="1072"/>
      <c r="CI946" s="1072"/>
      <c r="CJ946" s="1072"/>
      <c r="CK946" s="1072"/>
      <c r="CL946" s="1072"/>
      <c r="CM946" s="1111"/>
      <c r="CN946" s="1111"/>
      <c r="CO946" s="1112"/>
      <c r="CQ946" s="1927"/>
    </row>
    <row r="947" spans="1:95" s="620" customFormat="1">
      <c r="A947" s="1053"/>
      <c r="B947" s="1071"/>
      <c r="C947" s="1047"/>
      <c r="D947" s="1047"/>
      <c r="E947" s="1048"/>
      <c r="F947" s="1066"/>
      <c r="G947" s="1065"/>
      <c r="H947" s="1051"/>
      <c r="I947" s="1072"/>
      <c r="J947" s="1072"/>
      <c r="K947" s="1072"/>
      <c r="L947" s="1072"/>
      <c r="M947" s="1072"/>
      <c r="N947" s="1072"/>
      <c r="O947" s="1072"/>
      <c r="P947" s="1072"/>
      <c r="Q947" s="1072"/>
      <c r="R947" s="1072"/>
      <c r="S947" s="1072"/>
      <c r="T947" s="1072"/>
      <c r="U947" s="1072"/>
      <c r="V947" s="1072"/>
      <c r="W947" s="1072"/>
      <c r="X947" s="1072"/>
      <c r="Y947" s="1072"/>
      <c r="Z947" s="1072"/>
      <c r="AA947" s="1072"/>
      <c r="AB947" s="1111"/>
      <c r="AC947" s="1111"/>
      <c r="AD947" s="1111"/>
      <c r="AE947" s="1111"/>
      <c r="AF947" s="1072"/>
      <c r="AG947" s="1072"/>
      <c r="AH947" s="1072"/>
      <c r="AI947" s="1072"/>
      <c r="AJ947" s="1072"/>
      <c r="AK947" s="1072"/>
      <c r="AL947" s="1072"/>
      <c r="AM947" s="1072"/>
      <c r="AN947" s="1072"/>
      <c r="AO947" s="1072"/>
      <c r="AP947" s="1072"/>
      <c r="AQ947" s="1072"/>
      <c r="AR947" s="1072"/>
      <c r="AS947" s="1072"/>
      <c r="AT947" s="1072"/>
      <c r="AU947" s="1072"/>
      <c r="AV947" s="1072"/>
      <c r="AW947" s="1072"/>
      <c r="AX947" s="1072"/>
      <c r="AY947" s="1072"/>
      <c r="AZ947" s="1072"/>
      <c r="BA947" s="1072"/>
      <c r="BB947" s="1072"/>
      <c r="BC947" s="1072"/>
      <c r="BD947" s="1072"/>
      <c r="BE947" s="1072"/>
      <c r="BF947" s="1072"/>
      <c r="BG947" s="1072"/>
      <c r="BH947" s="1072"/>
      <c r="BI947" s="1072"/>
      <c r="BJ947" s="1072"/>
      <c r="BK947" s="1072"/>
      <c r="BL947" s="1072"/>
      <c r="BM947" s="1072"/>
      <c r="BN947" s="1072"/>
      <c r="BO947" s="1072"/>
      <c r="BP947" s="1072"/>
      <c r="BQ947" s="1072"/>
      <c r="BR947" s="1072"/>
      <c r="BS947" s="1111"/>
      <c r="BT947" s="1072"/>
      <c r="BU947" s="1072"/>
      <c r="BV947" s="1072"/>
      <c r="BW947" s="1072"/>
      <c r="BX947" s="1072"/>
      <c r="BY947" s="1072"/>
      <c r="BZ947" s="1072"/>
      <c r="CA947" s="1072"/>
      <c r="CB947" s="1072"/>
      <c r="CC947" s="1072"/>
      <c r="CD947" s="1072"/>
      <c r="CE947" s="1072"/>
      <c r="CF947" s="1072"/>
      <c r="CG947" s="1072"/>
      <c r="CH947" s="1072"/>
      <c r="CI947" s="1072"/>
      <c r="CJ947" s="1072"/>
      <c r="CK947" s="1072"/>
      <c r="CL947" s="1072"/>
      <c r="CM947" s="1111"/>
      <c r="CN947" s="1111"/>
      <c r="CO947" s="1112"/>
      <c r="CQ947" s="1927"/>
    </row>
    <row r="948" spans="1:95" s="620" customFormat="1">
      <c r="A948" s="1053"/>
      <c r="B948" s="1071"/>
      <c r="C948" s="1047"/>
      <c r="D948" s="1047"/>
      <c r="E948" s="1048"/>
      <c r="F948" s="1066"/>
      <c r="G948" s="1065"/>
      <c r="H948" s="1051"/>
      <c r="I948" s="1072"/>
      <c r="J948" s="1072"/>
      <c r="K948" s="1072"/>
      <c r="L948" s="1072"/>
      <c r="M948" s="1072"/>
      <c r="N948" s="1072"/>
      <c r="O948" s="1072"/>
      <c r="P948" s="1072"/>
      <c r="Q948" s="1072"/>
      <c r="R948" s="1072"/>
      <c r="S948" s="1072"/>
      <c r="T948" s="1072"/>
      <c r="U948" s="1072"/>
      <c r="V948" s="1072"/>
      <c r="W948" s="1072"/>
      <c r="X948" s="1072"/>
      <c r="Y948" s="1072"/>
      <c r="Z948" s="1072"/>
      <c r="AA948" s="1072"/>
      <c r="AB948" s="1111"/>
      <c r="AC948" s="1111"/>
      <c r="AD948" s="1111"/>
      <c r="AE948" s="1111"/>
      <c r="AF948" s="1072"/>
      <c r="AG948" s="1072"/>
      <c r="AH948" s="1072"/>
      <c r="AI948" s="1072"/>
      <c r="AJ948" s="1072"/>
      <c r="AK948" s="1072"/>
      <c r="AL948" s="1072"/>
      <c r="AM948" s="1072"/>
      <c r="AN948" s="1072"/>
      <c r="AO948" s="1072"/>
      <c r="AP948" s="1072"/>
      <c r="AQ948" s="1072"/>
      <c r="AR948" s="1072"/>
      <c r="AS948" s="1072"/>
      <c r="AT948" s="1072"/>
      <c r="AU948" s="1072"/>
      <c r="AV948" s="1072"/>
      <c r="AW948" s="1072"/>
      <c r="AX948" s="1072"/>
      <c r="AY948" s="1072"/>
      <c r="AZ948" s="1072"/>
      <c r="BA948" s="1072"/>
      <c r="BB948" s="1072"/>
      <c r="BC948" s="1072"/>
      <c r="BD948" s="1072"/>
      <c r="BE948" s="1072"/>
      <c r="BF948" s="1072"/>
      <c r="BG948" s="1072"/>
      <c r="BH948" s="1072"/>
      <c r="BI948" s="1072"/>
      <c r="BJ948" s="1072"/>
      <c r="BK948" s="1072"/>
      <c r="BL948" s="1072"/>
      <c r="BM948" s="1072"/>
      <c r="BN948" s="1072"/>
      <c r="BO948" s="1072"/>
      <c r="BP948" s="1072"/>
      <c r="BQ948" s="1072"/>
      <c r="BR948" s="1072"/>
      <c r="BS948" s="1111"/>
      <c r="BT948" s="1072"/>
      <c r="BU948" s="1072"/>
      <c r="BV948" s="1072"/>
      <c r="BW948" s="1072"/>
      <c r="BX948" s="1072"/>
      <c r="BY948" s="1072"/>
      <c r="BZ948" s="1072"/>
      <c r="CA948" s="1072"/>
      <c r="CB948" s="1072"/>
      <c r="CC948" s="1072"/>
      <c r="CD948" s="1072"/>
      <c r="CE948" s="1072"/>
      <c r="CF948" s="1072"/>
      <c r="CG948" s="1072"/>
      <c r="CH948" s="1072"/>
      <c r="CI948" s="1072"/>
      <c r="CJ948" s="1072"/>
      <c r="CK948" s="1072"/>
      <c r="CL948" s="1072"/>
      <c r="CM948" s="1111"/>
      <c r="CN948" s="1111"/>
      <c r="CO948" s="1112"/>
      <c r="CQ948" s="1927"/>
    </row>
    <row r="949" spans="1:95" s="620" customFormat="1">
      <c r="A949" s="1053"/>
      <c r="B949" s="1071"/>
      <c r="C949" s="1047"/>
      <c r="D949" s="1047"/>
      <c r="E949" s="1048"/>
      <c r="F949" s="1066"/>
      <c r="G949" s="1065"/>
      <c r="H949" s="1051"/>
      <c r="I949" s="1072"/>
      <c r="J949" s="1072"/>
      <c r="K949" s="1072"/>
      <c r="L949" s="1072"/>
      <c r="M949" s="1072"/>
      <c r="N949" s="1072"/>
      <c r="O949" s="1072"/>
      <c r="P949" s="1072"/>
      <c r="Q949" s="1072"/>
      <c r="R949" s="1072"/>
      <c r="S949" s="1072"/>
      <c r="T949" s="1072"/>
      <c r="U949" s="1072"/>
      <c r="V949" s="1072"/>
      <c r="W949" s="1072"/>
      <c r="X949" s="1072"/>
      <c r="Y949" s="1072"/>
      <c r="Z949" s="1072"/>
      <c r="AA949" s="1072"/>
      <c r="AB949" s="1111"/>
      <c r="AC949" s="1111"/>
      <c r="AD949" s="1111"/>
      <c r="AE949" s="1111"/>
      <c r="AF949" s="1072"/>
      <c r="AG949" s="1072"/>
      <c r="AH949" s="1072"/>
      <c r="AI949" s="1072"/>
      <c r="AJ949" s="1072"/>
      <c r="AK949" s="1072"/>
      <c r="AL949" s="1072"/>
      <c r="AM949" s="1072"/>
      <c r="AN949" s="1072"/>
      <c r="AO949" s="1072"/>
      <c r="AP949" s="1072"/>
      <c r="AQ949" s="1072"/>
      <c r="AR949" s="1072"/>
      <c r="AS949" s="1072"/>
      <c r="AT949" s="1072"/>
      <c r="AU949" s="1072"/>
      <c r="AV949" s="1072"/>
      <c r="AW949" s="1072"/>
      <c r="AX949" s="1072"/>
      <c r="AY949" s="1072"/>
      <c r="AZ949" s="1072"/>
      <c r="BA949" s="1072"/>
      <c r="BB949" s="1072"/>
      <c r="BC949" s="1072"/>
      <c r="BD949" s="1072"/>
      <c r="BE949" s="1072"/>
      <c r="BF949" s="1072"/>
      <c r="BG949" s="1072"/>
      <c r="BH949" s="1072"/>
      <c r="BI949" s="1072"/>
      <c r="BJ949" s="1072"/>
      <c r="BK949" s="1072"/>
      <c r="BL949" s="1072"/>
      <c r="BM949" s="1072"/>
      <c r="BN949" s="1072"/>
      <c r="BO949" s="1072"/>
      <c r="BP949" s="1072"/>
      <c r="BQ949" s="1072"/>
      <c r="BR949" s="1072"/>
      <c r="BS949" s="1111"/>
      <c r="BT949" s="1072"/>
      <c r="BU949" s="1072"/>
      <c r="BV949" s="1072"/>
      <c r="BW949" s="1072"/>
      <c r="BX949" s="1072"/>
      <c r="BY949" s="1072"/>
      <c r="BZ949" s="1072"/>
      <c r="CA949" s="1072"/>
      <c r="CB949" s="1072"/>
      <c r="CC949" s="1072"/>
      <c r="CD949" s="1072"/>
      <c r="CE949" s="1072"/>
      <c r="CF949" s="1072"/>
      <c r="CG949" s="1072"/>
      <c r="CH949" s="1072"/>
      <c r="CI949" s="1072"/>
      <c r="CJ949" s="1072"/>
      <c r="CK949" s="1072"/>
      <c r="CL949" s="1072"/>
      <c r="CM949" s="1111"/>
      <c r="CN949" s="1111"/>
      <c r="CO949" s="1112"/>
      <c r="CQ949" s="1927"/>
    </row>
    <row r="950" spans="1:95" s="620" customFormat="1">
      <c r="A950" s="1053"/>
      <c r="B950" s="1071"/>
      <c r="C950" s="1047"/>
      <c r="D950" s="1047"/>
      <c r="E950" s="1048"/>
      <c r="F950" s="1066"/>
      <c r="G950" s="1065"/>
      <c r="H950" s="1051"/>
      <c r="I950" s="1072"/>
      <c r="J950" s="1072"/>
      <c r="K950" s="1072"/>
      <c r="L950" s="1072"/>
      <c r="M950" s="1072"/>
      <c r="N950" s="1072"/>
      <c r="O950" s="1072"/>
      <c r="P950" s="1072"/>
      <c r="Q950" s="1072"/>
      <c r="R950" s="1072"/>
      <c r="S950" s="1072"/>
      <c r="T950" s="1072"/>
      <c r="U950" s="1072"/>
      <c r="V950" s="1072"/>
      <c r="W950" s="1072"/>
      <c r="X950" s="1072"/>
      <c r="Y950" s="1072"/>
      <c r="Z950" s="1072"/>
      <c r="AA950" s="1072"/>
      <c r="AB950" s="1111"/>
      <c r="AC950" s="1111"/>
      <c r="AD950" s="1111"/>
      <c r="AE950" s="1111"/>
      <c r="AF950" s="1072"/>
      <c r="AG950" s="1072"/>
      <c r="AH950" s="1072"/>
      <c r="AI950" s="1072"/>
      <c r="AJ950" s="1072"/>
      <c r="AK950" s="1072"/>
      <c r="AL950" s="1072"/>
      <c r="AM950" s="1072"/>
      <c r="AN950" s="1072"/>
      <c r="AO950" s="1072"/>
      <c r="AP950" s="1072"/>
      <c r="AQ950" s="1072"/>
      <c r="AR950" s="1072"/>
      <c r="AS950" s="1072"/>
      <c r="AT950" s="1072"/>
      <c r="AU950" s="1072"/>
      <c r="AV950" s="1072"/>
      <c r="AW950" s="1072"/>
      <c r="AX950" s="1072"/>
      <c r="AY950" s="1072"/>
      <c r="AZ950" s="1072"/>
      <c r="BA950" s="1072"/>
      <c r="BB950" s="1072"/>
      <c r="BC950" s="1072"/>
      <c r="BD950" s="1072"/>
      <c r="BE950" s="1072"/>
      <c r="BF950" s="1072"/>
      <c r="BG950" s="1072"/>
      <c r="BH950" s="1072"/>
      <c r="BI950" s="1072"/>
      <c r="BJ950" s="1072"/>
      <c r="BK950" s="1072"/>
      <c r="BL950" s="1072"/>
      <c r="BM950" s="1072"/>
      <c r="BN950" s="1072"/>
      <c r="BO950" s="1072"/>
      <c r="BP950" s="1072"/>
      <c r="BQ950" s="1072"/>
      <c r="BR950" s="1072"/>
      <c r="BS950" s="1111"/>
      <c r="BT950" s="1072"/>
      <c r="BU950" s="1072"/>
      <c r="BV950" s="1072"/>
      <c r="BW950" s="1072"/>
      <c r="BX950" s="1072"/>
      <c r="BY950" s="1072"/>
      <c r="BZ950" s="1072"/>
      <c r="CA950" s="1072"/>
      <c r="CB950" s="1072"/>
      <c r="CC950" s="1072"/>
      <c r="CD950" s="1072"/>
      <c r="CE950" s="1072"/>
      <c r="CF950" s="1072"/>
      <c r="CG950" s="1072"/>
      <c r="CH950" s="1072"/>
      <c r="CI950" s="1072"/>
      <c r="CJ950" s="1072"/>
      <c r="CK950" s="1072"/>
      <c r="CL950" s="1072"/>
      <c r="CM950" s="1111"/>
      <c r="CN950" s="1111"/>
      <c r="CO950" s="1112"/>
      <c r="CQ950" s="1927"/>
    </row>
    <row r="951" spans="1:95" s="620" customFormat="1">
      <c r="A951" s="1053"/>
      <c r="B951" s="1071"/>
      <c r="C951" s="1047"/>
      <c r="D951" s="1047"/>
      <c r="E951" s="1048"/>
      <c r="F951" s="1066"/>
      <c r="G951" s="1065"/>
      <c r="H951" s="1051"/>
      <c r="I951" s="1072"/>
      <c r="J951" s="1072"/>
      <c r="K951" s="1072"/>
      <c r="L951" s="1072"/>
      <c r="M951" s="1072"/>
      <c r="N951" s="1072"/>
      <c r="O951" s="1072"/>
      <c r="P951" s="1072"/>
      <c r="Q951" s="1072"/>
      <c r="R951" s="1072"/>
      <c r="S951" s="1072"/>
      <c r="T951" s="1072"/>
      <c r="U951" s="1072"/>
      <c r="V951" s="1072"/>
      <c r="W951" s="1072"/>
      <c r="X951" s="1072"/>
      <c r="Y951" s="1072"/>
      <c r="Z951" s="1072"/>
      <c r="AA951" s="1072"/>
      <c r="AB951" s="1111"/>
      <c r="AC951" s="1111"/>
      <c r="AD951" s="1111"/>
      <c r="AE951" s="1111"/>
      <c r="AF951" s="1072"/>
      <c r="AG951" s="1072"/>
      <c r="AH951" s="1072"/>
      <c r="AI951" s="1072"/>
      <c r="AJ951" s="1072"/>
      <c r="AK951" s="1072"/>
      <c r="AL951" s="1072"/>
      <c r="AM951" s="1072"/>
      <c r="AN951" s="1072"/>
      <c r="AO951" s="1072"/>
      <c r="AP951" s="1072"/>
      <c r="AQ951" s="1072"/>
      <c r="AR951" s="1072"/>
      <c r="AS951" s="1072"/>
      <c r="AT951" s="1072"/>
      <c r="AU951" s="1072"/>
      <c r="AV951" s="1072"/>
      <c r="AW951" s="1072"/>
      <c r="AX951" s="1072"/>
      <c r="AY951" s="1072"/>
      <c r="AZ951" s="1072"/>
      <c r="BA951" s="1072"/>
      <c r="BB951" s="1072"/>
      <c r="BC951" s="1072"/>
      <c r="BD951" s="1072"/>
      <c r="BE951" s="1072"/>
      <c r="BF951" s="1072"/>
      <c r="BG951" s="1072"/>
      <c r="BH951" s="1072"/>
      <c r="BI951" s="1072"/>
      <c r="BJ951" s="1072"/>
      <c r="BK951" s="1072"/>
      <c r="BL951" s="1072"/>
      <c r="BM951" s="1072"/>
      <c r="BN951" s="1072"/>
      <c r="BO951" s="1072"/>
      <c r="BP951" s="1072"/>
      <c r="BQ951" s="1072"/>
      <c r="BR951" s="1072"/>
      <c r="BS951" s="1111"/>
      <c r="BT951" s="1072"/>
      <c r="BU951" s="1072"/>
      <c r="BV951" s="1072"/>
      <c r="BW951" s="1072"/>
      <c r="BX951" s="1072"/>
      <c r="BY951" s="1072"/>
      <c r="BZ951" s="1072"/>
      <c r="CA951" s="1072"/>
      <c r="CB951" s="1072"/>
      <c r="CC951" s="1072"/>
      <c r="CD951" s="1072"/>
      <c r="CE951" s="1072"/>
      <c r="CF951" s="1072"/>
      <c r="CG951" s="1072"/>
      <c r="CH951" s="1072"/>
      <c r="CI951" s="1072"/>
      <c r="CJ951" s="1072"/>
      <c r="CK951" s="1072"/>
      <c r="CL951" s="1072"/>
      <c r="CM951" s="1111"/>
      <c r="CN951" s="1111"/>
      <c r="CO951" s="1112"/>
      <c r="CQ951" s="1927"/>
    </row>
    <row r="952" spans="1:95" s="620" customFormat="1">
      <c r="A952" s="1053"/>
      <c r="B952" s="1071"/>
      <c r="C952" s="1047"/>
      <c r="D952" s="1047"/>
      <c r="E952" s="1048"/>
      <c r="F952" s="1066"/>
      <c r="G952" s="1065"/>
      <c r="H952" s="1051"/>
      <c r="I952" s="1072"/>
      <c r="J952" s="1072"/>
      <c r="K952" s="1072"/>
      <c r="L952" s="1072"/>
      <c r="M952" s="1072"/>
      <c r="N952" s="1072"/>
      <c r="O952" s="1072"/>
      <c r="P952" s="1072"/>
      <c r="Q952" s="1072"/>
      <c r="R952" s="1072"/>
      <c r="S952" s="1072"/>
      <c r="T952" s="1072"/>
      <c r="U952" s="1072"/>
      <c r="V952" s="1072"/>
      <c r="W952" s="1072"/>
      <c r="X952" s="1072"/>
      <c r="Y952" s="1072"/>
      <c r="Z952" s="1072"/>
      <c r="AA952" s="1072"/>
      <c r="AB952" s="1111"/>
      <c r="AC952" s="1111"/>
      <c r="AD952" s="1111"/>
      <c r="AE952" s="1111"/>
      <c r="AF952" s="1072"/>
      <c r="AG952" s="1072"/>
      <c r="AH952" s="1072"/>
      <c r="AI952" s="1072"/>
      <c r="AJ952" s="1072"/>
      <c r="AK952" s="1072"/>
      <c r="AL952" s="1072"/>
      <c r="AM952" s="1072"/>
      <c r="AN952" s="1072"/>
      <c r="AO952" s="1072"/>
      <c r="AP952" s="1072"/>
      <c r="AQ952" s="1072"/>
      <c r="AR952" s="1072"/>
      <c r="AS952" s="1072"/>
      <c r="AT952" s="1072"/>
      <c r="AU952" s="1072"/>
      <c r="AV952" s="1072"/>
      <c r="AW952" s="1072"/>
      <c r="AX952" s="1072"/>
      <c r="AY952" s="1072"/>
      <c r="AZ952" s="1072"/>
      <c r="BA952" s="1072"/>
      <c r="BB952" s="1072"/>
      <c r="BC952" s="1072"/>
      <c r="BD952" s="1072"/>
      <c r="BE952" s="1072"/>
      <c r="BF952" s="1072"/>
      <c r="BG952" s="1072"/>
      <c r="BH952" s="1072"/>
      <c r="BI952" s="1072"/>
      <c r="BJ952" s="1072"/>
      <c r="BK952" s="1072"/>
      <c r="BL952" s="1072"/>
      <c r="BM952" s="1072"/>
      <c r="BN952" s="1072"/>
      <c r="BO952" s="1072"/>
      <c r="BP952" s="1072"/>
      <c r="BQ952" s="1072"/>
      <c r="BR952" s="1072"/>
      <c r="BS952" s="1111"/>
      <c r="BT952" s="1072"/>
      <c r="BU952" s="1072"/>
      <c r="BV952" s="1072"/>
      <c r="BW952" s="1072"/>
      <c r="BX952" s="1072"/>
      <c r="BY952" s="1072"/>
      <c r="BZ952" s="1072"/>
      <c r="CA952" s="1072"/>
      <c r="CB952" s="1072"/>
      <c r="CC952" s="1072"/>
      <c r="CD952" s="1072"/>
      <c r="CE952" s="1072"/>
      <c r="CF952" s="1072"/>
      <c r="CG952" s="1072"/>
      <c r="CH952" s="1072"/>
      <c r="CI952" s="1072"/>
      <c r="CJ952" s="1072"/>
      <c r="CK952" s="1072"/>
      <c r="CL952" s="1072"/>
      <c r="CM952" s="1111"/>
      <c r="CN952" s="1111"/>
      <c r="CO952" s="1112"/>
      <c r="CQ952" s="1927"/>
    </row>
    <row r="953" spans="1:95" s="620" customFormat="1">
      <c r="A953" s="1053"/>
      <c r="B953" s="1071"/>
      <c r="C953" s="1047"/>
      <c r="D953" s="1047"/>
      <c r="E953" s="1048"/>
      <c r="F953" s="1066"/>
      <c r="G953" s="1065"/>
      <c r="H953" s="1051"/>
      <c r="I953" s="1072"/>
      <c r="J953" s="1072"/>
      <c r="K953" s="1072"/>
      <c r="L953" s="1072"/>
      <c r="M953" s="1072"/>
      <c r="N953" s="1072"/>
      <c r="O953" s="1072"/>
      <c r="P953" s="1072"/>
      <c r="Q953" s="1072"/>
      <c r="R953" s="1072"/>
      <c r="S953" s="1072"/>
      <c r="T953" s="1072"/>
      <c r="U953" s="1072"/>
      <c r="V953" s="1072"/>
      <c r="W953" s="1072"/>
      <c r="X953" s="1072"/>
      <c r="Y953" s="1072"/>
      <c r="Z953" s="1072"/>
      <c r="AA953" s="1072"/>
      <c r="AB953" s="1111"/>
      <c r="AC953" s="1111"/>
      <c r="AD953" s="1111"/>
      <c r="AE953" s="1111"/>
      <c r="AF953" s="1072"/>
      <c r="AG953" s="1072"/>
      <c r="AH953" s="1072"/>
      <c r="AI953" s="1072"/>
      <c r="AJ953" s="1072"/>
      <c r="AK953" s="1072"/>
      <c r="AL953" s="1072"/>
      <c r="AM953" s="1072"/>
      <c r="AN953" s="1072"/>
      <c r="AO953" s="1072"/>
      <c r="AP953" s="1072"/>
      <c r="AQ953" s="1072"/>
      <c r="AR953" s="1072"/>
      <c r="AS953" s="1072"/>
      <c r="AT953" s="1072"/>
      <c r="AU953" s="1072"/>
      <c r="AV953" s="1072"/>
      <c r="AW953" s="1072"/>
      <c r="AX953" s="1072"/>
      <c r="AY953" s="1072"/>
      <c r="AZ953" s="1072"/>
      <c r="BA953" s="1072"/>
      <c r="BB953" s="1072"/>
      <c r="BC953" s="1072"/>
      <c r="BD953" s="1072"/>
      <c r="BE953" s="1072"/>
      <c r="BF953" s="1072"/>
      <c r="BG953" s="1072"/>
      <c r="BH953" s="1072"/>
      <c r="BI953" s="1072"/>
      <c r="BJ953" s="1072"/>
      <c r="BK953" s="1072"/>
      <c r="BL953" s="1072"/>
      <c r="BM953" s="1072"/>
      <c r="BN953" s="1072"/>
      <c r="BO953" s="1072"/>
      <c r="BP953" s="1072"/>
      <c r="BQ953" s="1072"/>
      <c r="BR953" s="1072"/>
      <c r="BS953" s="1111"/>
      <c r="BT953" s="1072"/>
      <c r="BU953" s="1072"/>
      <c r="BV953" s="1072"/>
      <c r="BW953" s="1072"/>
      <c r="BX953" s="1072"/>
      <c r="BY953" s="1072"/>
      <c r="BZ953" s="1072"/>
      <c r="CA953" s="1072"/>
      <c r="CB953" s="1072"/>
      <c r="CC953" s="1072"/>
      <c r="CD953" s="1072"/>
      <c r="CE953" s="1072"/>
      <c r="CF953" s="1072"/>
      <c r="CG953" s="1072"/>
      <c r="CH953" s="1072"/>
      <c r="CI953" s="1072"/>
      <c r="CJ953" s="1072"/>
      <c r="CK953" s="1072"/>
      <c r="CL953" s="1072"/>
      <c r="CM953" s="1111"/>
      <c r="CN953" s="1111"/>
      <c r="CO953" s="1112"/>
      <c r="CQ953" s="1927"/>
    </row>
    <row r="954" spans="1:95" s="620" customFormat="1">
      <c r="A954" s="1053"/>
      <c r="B954" s="1071"/>
      <c r="C954" s="1047"/>
      <c r="D954" s="1047"/>
      <c r="E954" s="1048"/>
      <c r="F954" s="1066"/>
      <c r="G954" s="1065"/>
      <c r="H954" s="1051"/>
      <c r="I954" s="1072"/>
      <c r="J954" s="1072"/>
      <c r="K954" s="1072"/>
      <c r="L954" s="1072"/>
      <c r="M954" s="1072"/>
      <c r="N954" s="1072"/>
      <c r="O954" s="1072"/>
      <c r="P954" s="1072"/>
      <c r="Q954" s="1072"/>
      <c r="R954" s="1072"/>
      <c r="S954" s="1072"/>
      <c r="T954" s="1072"/>
      <c r="U954" s="1072"/>
      <c r="V954" s="1072"/>
      <c r="W954" s="1072"/>
      <c r="X954" s="1072"/>
      <c r="Y954" s="1072"/>
      <c r="Z954" s="1072"/>
      <c r="AA954" s="1072"/>
      <c r="AB954" s="1111"/>
      <c r="AC954" s="1111"/>
      <c r="AD954" s="1111"/>
      <c r="AE954" s="1111"/>
      <c r="AF954" s="1072"/>
      <c r="AG954" s="1072"/>
      <c r="AH954" s="1072"/>
      <c r="AI954" s="1072"/>
      <c r="AJ954" s="1072"/>
      <c r="AK954" s="1072"/>
      <c r="AL954" s="1072"/>
      <c r="AM954" s="1072"/>
      <c r="AN954" s="1072"/>
      <c r="AO954" s="1072"/>
      <c r="AP954" s="1072"/>
      <c r="AQ954" s="1072"/>
      <c r="AR954" s="1072"/>
      <c r="AS954" s="1072"/>
      <c r="AT954" s="1072"/>
      <c r="AU954" s="1072"/>
      <c r="AV954" s="1072"/>
      <c r="AW954" s="1072"/>
      <c r="AX954" s="1072"/>
      <c r="AY954" s="1072"/>
      <c r="AZ954" s="1072"/>
      <c r="BA954" s="1072"/>
      <c r="BB954" s="1072"/>
      <c r="BC954" s="1072"/>
      <c r="BD954" s="1072"/>
      <c r="BE954" s="1072"/>
      <c r="BF954" s="1072"/>
      <c r="BG954" s="1072"/>
      <c r="BH954" s="1072"/>
      <c r="BI954" s="1072"/>
      <c r="BJ954" s="1072"/>
      <c r="BK954" s="1072"/>
      <c r="BL954" s="1072"/>
      <c r="BM954" s="1072"/>
      <c r="BN954" s="1072"/>
      <c r="BO954" s="1072"/>
      <c r="BP954" s="1072"/>
      <c r="BQ954" s="1072"/>
      <c r="BR954" s="1072"/>
      <c r="BS954" s="1111"/>
      <c r="BT954" s="1072"/>
      <c r="BU954" s="1072"/>
      <c r="BV954" s="1072"/>
      <c r="BW954" s="1072"/>
      <c r="BX954" s="1072"/>
      <c r="BY954" s="1072"/>
      <c r="BZ954" s="1072"/>
      <c r="CA954" s="1072"/>
      <c r="CB954" s="1072"/>
      <c r="CC954" s="1072"/>
      <c r="CD954" s="1072"/>
      <c r="CE954" s="1072"/>
      <c r="CF954" s="1072"/>
      <c r="CG954" s="1072"/>
      <c r="CH954" s="1072"/>
      <c r="CI954" s="1072"/>
      <c r="CJ954" s="1072"/>
      <c r="CK954" s="1072"/>
      <c r="CL954" s="1072"/>
      <c r="CM954" s="1111"/>
      <c r="CN954" s="1111"/>
      <c r="CO954" s="1112"/>
      <c r="CQ954" s="1927"/>
    </row>
    <row r="955" spans="1:95" s="620" customFormat="1">
      <c r="A955" s="1053"/>
      <c r="B955" s="1071"/>
      <c r="C955" s="1047"/>
      <c r="D955" s="1047"/>
      <c r="E955" s="1048"/>
      <c r="F955" s="1066"/>
      <c r="G955" s="1065"/>
      <c r="H955" s="1051"/>
      <c r="I955" s="1072"/>
      <c r="J955" s="1072"/>
      <c r="K955" s="1072"/>
      <c r="L955" s="1072"/>
      <c r="M955" s="1072"/>
      <c r="N955" s="1072"/>
      <c r="O955" s="1072"/>
      <c r="P955" s="1072"/>
      <c r="Q955" s="1072"/>
      <c r="R955" s="1072"/>
      <c r="S955" s="1072"/>
      <c r="T955" s="1072"/>
      <c r="U955" s="1072"/>
      <c r="V955" s="1072"/>
      <c r="W955" s="1072"/>
      <c r="X955" s="1072"/>
      <c r="Y955" s="1072"/>
      <c r="Z955" s="1072"/>
      <c r="AA955" s="1072"/>
      <c r="AB955" s="1111"/>
      <c r="AC955" s="1111"/>
      <c r="AD955" s="1111"/>
      <c r="AE955" s="1111"/>
      <c r="AF955" s="1072"/>
      <c r="AG955" s="1072"/>
      <c r="AH955" s="1072"/>
      <c r="AI955" s="1072"/>
      <c r="AJ955" s="1072"/>
      <c r="AK955" s="1072"/>
      <c r="AL955" s="1072"/>
      <c r="AM955" s="1072"/>
      <c r="AN955" s="1072"/>
      <c r="AO955" s="1072"/>
      <c r="AP955" s="1072"/>
      <c r="AQ955" s="1072"/>
      <c r="AR955" s="1072"/>
      <c r="AS955" s="1072"/>
      <c r="AT955" s="1072"/>
      <c r="AU955" s="1072"/>
      <c r="AV955" s="1072"/>
      <c r="AW955" s="1072"/>
      <c r="AX955" s="1072"/>
      <c r="AY955" s="1072"/>
      <c r="AZ955" s="1072"/>
      <c r="BA955" s="1072"/>
      <c r="BB955" s="1072"/>
      <c r="BC955" s="1072"/>
      <c r="BD955" s="1072"/>
      <c r="BE955" s="1072"/>
      <c r="BF955" s="1072"/>
      <c r="BG955" s="1072"/>
      <c r="BH955" s="1072"/>
      <c r="BI955" s="1072"/>
      <c r="BJ955" s="1072"/>
      <c r="BK955" s="1072"/>
      <c r="BL955" s="1072"/>
      <c r="BM955" s="1072"/>
      <c r="BN955" s="1072"/>
      <c r="BO955" s="1072"/>
      <c r="BP955" s="1072"/>
      <c r="BQ955" s="1072"/>
      <c r="BR955" s="1072"/>
      <c r="BS955" s="1111"/>
      <c r="BT955" s="1072"/>
      <c r="BU955" s="1072"/>
      <c r="BV955" s="1072"/>
      <c r="BW955" s="1072"/>
      <c r="BX955" s="1072"/>
      <c r="BY955" s="1072"/>
      <c r="BZ955" s="1072"/>
      <c r="CA955" s="1072"/>
      <c r="CB955" s="1072"/>
      <c r="CC955" s="1072"/>
      <c r="CD955" s="1072"/>
      <c r="CE955" s="1072"/>
      <c r="CF955" s="1072"/>
      <c r="CG955" s="1072"/>
      <c r="CH955" s="1072"/>
      <c r="CI955" s="1072"/>
      <c r="CJ955" s="1072"/>
      <c r="CK955" s="1072"/>
      <c r="CL955" s="1072"/>
      <c r="CM955" s="1111"/>
      <c r="CN955" s="1111"/>
      <c r="CO955" s="1112"/>
      <c r="CQ955" s="1927"/>
    </row>
    <row r="956" spans="1:95" s="620" customFormat="1">
      <c r="A956" s="1053"/>
      <c r="B956" s="1071"/>
      <c r="C956" s="1047"/>
      <c r="D956" s="1047"/>
      <c r="E956" s="1048"/>
      <c r="F956" s="1066"/>
      <c r="G956" s="1065"/>
      <c r="H956" s="1051"/>
      <c r="I956" s="1072"/>
      <c r="J956" s="1072"/>
      <c r="K956" s="1072"/>
      <c r="L956" s="1072"/>
      <c r="M956" s="1072"/>
      <c r="N956" s="1072"/>
      <c r="O956" s="1072"/>
      <c r="P956" s="1072"/>
      <c r="Q956" s="1072"/>
      <c r="R956" s="1072"/>
      <c r="S956" s="1072"/>
      <c r="T956" s="1072"/>
      <c r="U956" s="1072"/>
      <c r="V956" s="1072"/>
      <c r="W956" s="1072"/>
      <c r="X956" s="1072"/>
      <c r="Y956" s="1072"/>
      <c r="Z956" s="1072"/>
      <c r="AA956" s="1072"/>
      <c r="AB956" s="1111"/>
      <c r="AC956" s="1111"/>
      <c r="AD956" s="1111"/>
      <c r="AE956" s="1111"/>
      <c r="AF956" s="1072"/>
      <c r="AG956" s="1072"/>
      <c r="AH956" s="1072"/>
      <c r="AI956" s="1072"/>
      <c r="AJ956" s="1072"/>
      <c r="AK956" s="1072"/>
      <c r="AL956" s="1072"/>
      <c r="AM956" s="1072"/>
      <c r="AN956" s="1072"/>
      <c r="AO956" s="1072"/>
      <c r="AP956" s="1072"/>
      <c r="AQ956" s="1072"/>
      <c r="AR956" s="1072"/>
      <c r="AS956" s="1072"/>
      <c r="AT956" s="1072"/>
      <c r="AU956" s="1072"/>
      <c r="AV956" s="1072"/>
      <c r="AW956" s="1072"/>
      <c r="AX956" s="1072"/>
      <c r="AY956" s="1072"/>
      <c r="AZ956" s="1072"/>
      <c r="BA956" s="1072"/>
      <c r="BB956" s="1072"/>
      <c r="BC956" s="1072"/>
      <c r="BD956" s="1072"/>
      <c r="BE956" s="1072"/>
      <c r="BF956" s="1072"/>
      <c r="BG956" s="1072"/>
      <c r="BH956" s="1072"/>
      <c r="BI956" s="1072"/>
      <c r="BJ956" s="1072"/>
      <c r="BK956" s="1072"/>
      <c r="BL956" s="1072"/>
      <c r="BM956" s="1072"/>
      <c r="BN956" s="1072"/>
      <c r="BO956" s="1072"/>
      <c r="BP956" s="1072"/>
      <c r="BQ956" s="1072"/>
      <c r="BR956" s="1072"/>
      <c r="BS956" s="1111"/>
      <c r="BT956" s="1072"/>
      <c r="BU956" s="1072"/>
      <c r="BV956" s="1072"/>
      <c r="BW956" s="1072"/>
      <c r="BX956" s="1072"/>
      <c r="BY956" s="1072"/>
      <c r="BZ956" s="1072"/>
      <c r="CA956" s="1072"/>
      <c r="CB956" s="1072"/>
      <c r="CC956" s="1072"/>
      <c r="CD956" s="1072"/>
      <c r="CE956" s="1072"/>
      <c r="CF956" s="1072"/>
      <c r="CG956" s="1072"/>
      <c r="CH956" s="1072"/>
      <c r="CI956" s="1072"/>
      <c r="CJ956" s="1072"/>
      <c r="CK956" s="1072"/>
      <c r="CL956" s="1072"/>
      <c r="CM956" s="1111"/>
      <c r="CN956" s="1111"/>
      <c r="CO956" s="1112"/>
      <c r="CQ956" s="1927"/>
    </row>
    <row r="957" spans="1:95" s="620" customFormat="1">
      <c r="A957" s="1053"/>
      <c r="B957" s="1071"/>
      <c r="C957" s="1047"/>
      <c r="D957" s="1047"/>
      <c r="E957" s="1048"/>
      <c r="F957" s="1066"/>
      <c r="G957" s="1065"/>
      <c r="H957" s="1051"/>
      <c r="I957" s="1072"/>
      <c r="J957" s="1072"/>
      <c r="K957" s="1072"/>
      <c r="L957" s="1072"/>
      <c r="M957" s="1072"/>
      <c r="N957" s="1072"/>
      <c r="O957" s="1072"/>
      <c r="P957" s="1072"/>
      <c r="Q957" s="1072"/>
      <c r="R957" s="1072"/>
      <c r="S957" s="1072"/>
      <c r="T957" s="1072"/>
      <c r="U957" s="1072"/>
      <c r="V957" s="1072"/>
      <c r="W957" s="1072"/>
      <c r="X957" s="1072"/>
      <c r="Y957" s="1072"/>
      <c r="Z957" s="1072"/>
      <c r="AA957" s="1072"/>
      <c r="AB957" s="1111"/>
      <c r="AC957" s="1111"/>
      <c r="AD957" s="1111"/>
      <c r="AE957" s="1111"/>
      <c r="AF957" s="1072"/>
      <c r="AG957" s="1072"/>
      <c r="AH957" s="1072"/>
      <c r="AI957" s="1072"/>
      <c r="AJ957" s="1072"/>
      <c r="AK957" s="1072"/>
      <c r="AL957" s="1072"/>
      <c r="AM957" s="1072"/>
      <c r="AN957" s="1072"/>
      <c r="AO957" s="1072"/>
      <c r="AP957" s="1072"/>
      <c r="AQ957" s="1072"/>
      <c r="AR957" s="1072"/>
      <c r="AS957" s="1072"/>
      <c r="AT957" s="1072"/>
      <c r="AU957" s="1072"/>
      <c r="AV957" s="1072"/>
      <c r="AW957" s="1072"/>
      <c r="AX957" s="1072"/>
      <c r="AY957" s="1072"/>
      <c r="AZ957" s="1072"/>
      <c r="BA957" s="1072"/>
      <c r="BB957" s="1072"/>
      <c r="BC957" s="1072"/>
      <c r="BD957" s="1072"/>
      <c r="BE957" s="1072"/>
      <c r="BF957" s="1072"/>
      <c r="BG957" s="1072"/>
      <c r="BH957" s="1072"/>
      <c r="BI957" s="1072"/>
      <c r="BJ957" s="1072"/>
      <c r="BK957" s="1072"/>
      <c r="BL957" s="1072"/>
      <c r="BM957" s="1072"/>
      <c r="BN957" s="1072"/>
      <c r="BO957" s="1072"/>
      <c r="BP957" s="1072"/>
      <c r="BQ957" s="1072"/>
      <c r="BR957" s="1072"/>
      <c r="BS957" s="1111"/>
      <c r="BT957" s="1072"/>
      <c r="BU957" s="1072"/>
      <c r="BV957" s="1072"/>
      <c r="BW957" s="1072"/>
      <c r="BX957" s="1072"/>
      <c r="BY957" s="1072"/>
      <c r="BZ957" s="1072"/>
      <c r="CA957" s="1072"/>
      <c r="CB957" s="1072"/>
      <c r="CC957" s="1072"/>
      <c r="CD957" s="1072"/>
      <c r="CE957" s="1072"/>
      <c r="CF957" s="1072"/>
      <c r="CG957" s="1072"/>
      <c r="CH957" s="1072"/>
      <c r="CI957" s="1072"/>
      <c r="CJ957" s="1072"/>
      <c r="CK957" s="1072"/>
      <c r="CL957" s="1072"/>
      <c r="CM957" s="1111"/>
      <c r="CN957" s="1111"/>
      <c r="CO957" s="1112"/>
      <c r="CQ957" s="1927"/>
    </row>
    <row r="958" spans="1:95" s="620" customFormat="1">
      <c r="A958" s="1053"/>
      <c r="B958" s="1071"/>
      <c r="C958" s="1047"/>
      <c r="D958" s="1047"/>
      <c r="E958" s="1048"/>
      <c r="F958" s="1066"/>
      <c r="G958" s="1065"/>
      <c r="H958" s="1051"/>
      <c r="I958" s="1072"/>
      <c r="J958" s="1072"/>
      <c r="K958" s="1072"/>
      <c r="L958" s="1072"/>
      <c r="M958" s="1072"/>
      <c r="N958" s="1072"/>
      <c r="O958" s="1072"/>
      <c r="P958" s="1072"/>
      <c r="Q958" s="1072"/>
      <c r="R958" s="1072"/>
      <c r="S958" s="1072"/>
      <c r="T958" s="1072"/>
      <c r="U958" s="1072"/>
      <c r="V958" s="1072"/>
      <c r="W958" s="1072"/>
      <c r="X958" s="1072"/>
      <c r="Y958" s="1072"/>
      <c r="Z958" s="1072"/>
      <c r="AA958" s="1072"/>
      <c r="AB958" s="1111"/>
      <c r="AC958" s="1111"/>
      <c r="AD958" s="1111"/>
      <c r="AE958" s="1111"/>
      <c r="AF958" s="1072"/>
      <c r="AG958" s="1072"/>
      <c r="AH958" s="1072"/>
      <c r="AI958" s="1072"/>
      <c r="AJ958" s="1072"/>
      <c r="AK958" s="1072"/>
      <c r="AL958" s="1072"/>
      <c r="AM958" s="1072"/>
      <c r="AN958" s="1072"/>
      <c r="AO958" s="1072"/>
      <c r="AP958" s="1072"/>
      <c r="AQ958" s="1072"/>
      <c r="AR958" s="1072"/>
      <c r="AS958" s="1072"/>
      <c r="AT958" s="1072"/>
      <c r="AU958" s="1072"/>
      <c r="AV958" s="1072"/>
      <c r="AW958" s="1072"/>
      <c r="AX958" s="1072"/>
      <c r="AY958" s="1072"/>
      <c r="AZ958" s="1072"/>
      <c r="BA958" s="1072"/>
      <c r="BB958" s="1072"/>
      <c r="BC958" s="1072"/>
      <c r="BD958" s="1072"/>
      <c r="BE958" s="1072"/>
      <c r="BF958" s="1072"/>
      <c r="BG958" s="1072"/>
      <c r="BH958" s="1072"/>
      <c r="BI958" s="1072"/>
      <c r="BJ958" s="1072"/>
      <c r="BK958" s="1072"/>
      <c r="BL958" s="1072"/>
      <c r="BM958" s="1072"/>
      <c r="BN958" s="1072"/>
      <c r="BO958" s="1072"/>
      <c r="BP958" s="1072"/>
      <c r="BQ958" s="1072"/>
      <c r="BR958" s="1072"/>
      <c r="BS958" s="1111"/>
      <c r="BT958" s="1072"/>
      <c r="BU958" s="1072"/>
      <c r="BV958" s="1072"/>
      <c r="BW958" s="1072"/>
      <c r="BX958" s="1072"/>
      <c r="BY958" s="1072"/>
      <c r="BZ958" s="1072"/>
      <c r="CA958" s="1072"/>
      <c r="CB958" s="1072"/>
      <c r="CC958" s="1072"/>
      <c r="CD958" s="1072"/>
      <c r="CE958" s="1072"/>
      <c r="CF958" s="1072"/>
      <c r="CG958" s="1072"/>
      <c r="CH958" s="1072"/>
      <c r="CI958" s="1072"/>
      <c r="CJ958" s="1072"/>
      <c r="CK958" s="1072"/>
      <c r="CL958" s="1072"/>
      <c r="CM958" s="1111"/>
      <c r="CN958" s="1111"/>
      <c r="CO958" s="1112"/>
      <c r="CQ958" s="1927"/>
    </row>
    <row r="959" spans="1:95" s="620" customFormat="1">
      <c r="A959" s="1053"/>
      <c r="B959" s="1071"/>
      <c r="C959" s="1047"/>
      <c r="D959" s="1047"/>
      <c r="E959" s="1048"/>
      <c r="F959" s="1066"/>
      <c r="G959" s="1065"/>
      <c r="H959" s="1051"/>
      <c r="I959" s="1072"/>
      <c r="J959" s="1072"/>
      <c r="K959" s="1072"/>
      <c r="L959" s="1072"/>
      <c r="M959" s="1072"/>
      <c r="N959" s="1072"/>
      <c r="O959" s="1072"/>
      <c r="P959" s="1072"/>
      <c r="Q959" s="1072"/>
      <c r="R959" s="1072"/>
      <c r="S959" s="1072"/>
      <c r="T959" s="1072"/>
      <c r="U959" s="1072"/>
      <c r="V959" s="1072"/>
      <c r="W959" s="1072"/>
      <c r="X959" s="1072"/>
      <c r="Y959" s="1072"/>
      <c r="Z959" s="1072"/>
      <c r="AA959" s="1072"/>
      <c r="AB959" s="1111"/>
      <c r="AC959" s="1111"/>
      <c r="AD959" s="1111"/>
      <c r="AE959" s="1111"/>
      <c r="AF959" s="1072"/>
      <c r="AG959" s="1072"/>
      <c r="AH959" s="1072"/>
      <c r="AI959" s="1072"/>
      <c r="AJ959" s="1072"/>
      <c r="AK959" s="1072"/>
      <c r="AL959" s="1072"/>
      <c r="AM959" s="1072"/>
      <c r="AN959" s="1072"/>
      <c r="AO959" s="1072"/>
      <c r="AP959" s="1072"/>
      <c r="AQ959" s="1072"/>
      <c r="AR959" s="1072"/>
      <c r="AS959" s="1072"/>
      <c r="AT959" s="1072"/>
      <c r="AU959" s="1072"/>
      <c r="AV959" s="1072"/>
      <c r="AW959" s="1072"/>
      <c r="AX959" s="1072"/>
      <c r="AY959" s="1072"/>
      <c r="AZ959" s="1072"/>
      <c r="BA959" s="1072"/>
      <c r="BB959" s="1072"/>
      <c r="BC959" s="1072"/>
      <c r="BD959" s="1072"/>
      <c r="BE959" s="1072"/>
      <c r="BF959" s="1072"/>
      <c r="BG959" s="1072"/>
      <c r="BH959" s="1072"/>
      <c r="BI959" s="1072"/>
      <c r="BJ959" s="1072"/>
      <c r="BK959" s="1072"/>
      <c r="BL959" s="1072"/>
      <c r="BM959" s="1072"/>
      <c r="BN959" s="1072"/>
      <c r="BO959" s="1072"/>
      <c r="BP959" s="1072"/>
      <c r="BQ959" s="1072"/>
      <c r="BR959" s="1072"/>
      <c r="BS959" s="1111"/>
      <c r="BT959" s="1072"/>
      <c r="BU959" s="1072"/>
      <c r="BV959" s="1072"/>
      <c r="BW959" s="1072"/>
      <c r="BX959" s="1072"/>
      <c r="BY959" s="1072"/>
      <c r="BZ959" s="1072"/>
      <c r="CA959" s="1072"/>
      <c r="CB959" s="1072"/>
      <c r="CC959" s="1072"/>
      <c r="CD959" s="1072"/>
      <c r="CE959" s="1072"/>
      <c r="CF959" s="1072"/>
      <c r="CG959" s="1072"/>
      <c r="CH959" s="1072"/>
      <c r="CI959" s="1072"/>
      <c r="CJ959" s="1072"/>
      <c r="CK959" s="1072"/>
      <c r="CL959" s="1072"/>
      <c r="CM959" s="1111"/>
      <c r="CN959" s="1111"/>
      <c r="CO959" s="1112"/>
      <c r="CQ959" s="1927"/>
    </row>
    <row r="960" spans="1:95" s="620" customFormat="1">
      <c r="A960" s="1053"/>
      <c r="B960" s="1071"/>
      <c r="C960" s="1047"/>
      <c r="D960" s="1047"/>
      <c r="E960" s="1048"/>
      <c r="F960" s="1066"/>
      <c r="G960" s="1065"/>
      <c r="H960" s="1051"/>
      <c r="I960" s="1072"/>
      <c r="J960" s="1072"/>
      <c r="K960" s="1072"/>
      <c r="L960" s="1072"/>
      <c r="M960" s="1072"/>
      <c r="N960" s="1072"/>
      <c r="O960" s="1072"/>
      <c r="P960" s="1072"/>
      <c r="Q960" s="1072"/>
      <c r="R960" s="1072"/>
      <c r="S960" s="1072"/>
      <c r="T960" s="1072"/>
      <c r="U960" s="1072"/>
      <c r="V960" s="1072"/>
      <c r="W960" s="1072"/>
      <c r="X960" s="1072"/>
      <c r="Y960" s="1072"/>
      <c r="Z960" s="1072"/>
      <c r="AA960" s="1072"/>
      <c r="AB960" s="1111"/>
      <c r="AC960" s="1111"/>
      <c r="AD960" s="1111"/>
      <c r="AE960" s="1111"/>
      <c r="AF960" s="1072"/>
      <c r="AG960" s="1072"/>
      <c r="AH960" s="1072"/>
      <c r="AI960" s="1072"/>
      <c r="AJ960" s="1072"/>
      <c r="AK960" s="1072"/>
      <c r="AL960" s="1072"/>
      <c r="AM960" s="1072"/>
      <c r="AN960" s="1072"/>
      <c r="AO960" s="1072"/>
      <c r="AP960" s="1072"/>
      <c r="AQ960" s="1072"/>
      <c r="AR960" s="1072"/>
      <c r="AS960" s="1072"/>
      <c r="AT960" s="1072"/>
      <c r="AU960" s="1072"/>
      <c r="AV960" s="1072"/>
      <c r="AW960" s="1072"/>
      <c r="AX960" s="1072"/>
      <c r="AY960" s="1072"/>
      <c r="AZ960" s="1072"/>
      <c r="BA960" s="1072"/>
      <c r="BB960" s="1072"/>
      <c r="BC960" s="1072"/>
      <c r="BD960" s="1072"/>
      <c r="BE960" s="1072"/>
      <c r="BF960" s="1072"/>
      <c r="BG960" s="1072"/>
      <c r="BH960" s="1072"/>
      <c r="BI960" s="1072"/>
      <c r="BJ960" s="1072"/>
      <c r="BK960" s="1072"/>
      <c r="BL960" s="1072"/>
      <c r="BM960" s="1072"/>
      <c r="BN960" s="1072"/>
      <c r="BO960" s="1072"/>
      <c r="BP960" s="1072"/>
      <c r="BQ960" s="1072"/>
      <c r="BR960" s="1072"/>
      <c r="BS960" s="1111"/>
      <c r="BT960" s="1072"/>
      <c r="BU960" s="1072"/>
      <c r="BV960" s="1072"/>
      <c r="BW960" s="1072"/>
      <c r="BX960" s="1072"/>
      <c r="BY960" s="1072"/>
      <c r="BZ960" s="1072"/>
      <c r="CA960" s="1072"/>
      <c r="CB960" s="1072"/>
      <c r="CC960" s="1072"/>
      <c r="CD960" s="1072"/>
      <c r="CE960" s="1072"/>
      <c r="CF960" s="1072"/>
      <c r="CG960" s="1072"/>
      <c r="CH960" s="1072"/>
      <c r="CI960" s="1072"/>
      <c r="CJ960" s="1072"/>
      <c r="CK960" s="1072"/>
      <c r="CL960" s="1072"/>
      <c r="CM960" s="1111"/>
      <c r="CN960" s="1111"/>
      <c r="CO960" s="1112"/>
      <c r="CQ960" s="1927"/>
    </row>
    <row r="961" spans="1:95" s="620" customFormat="1">
      <c r="A961" s="1053"/>
      <c r="B961" s="1071"/>
      <c r="C961" s="1047"/>
      <c r="D961" s="1047"/>
      <c r="E961" s="1048"/>
      <c r="F961" s="1066"/>
      <c r="G961" s="1065"/>
      <c r="H961" s="1051"/>
      <c r="I961" s="1072"/>
      <c r="J961" s="1072"/>
      <c r="K961" s="1072"/>
      <c r="L961" s="1072"/>
      <c r="M961" s="1072"/>
      <c r="N961" s="1072"/>
      <c r="O961" s="1072"/>
      <c r="P961" s="1072"/>
      <c r="Q961" s="1072"/>
      <c r="R961" s="1072"/>
      <c r="S961" s="1072"/>
      <c r="T961" s="1072"/>
      <c r="U961" s="1072"/>
      <c r="V961" s="1072"/>
      <c r="W961" s="1072"/>
      <c r="X961" s="1072"/>
      <c r="Y961" s="1072"/>
      <c r="Z961" s="1072"/>
      <c r="AA961" s="1072"/>
      <c r="AB961" s="1111"/>
      <c r="AC961" s="1111"/>
      <c r="AD961" s="1111"/>
      <c r="AE961" s="1111"/>
      <c r="AF961" s="1072"/>
      <c r="AG961" s="1072"/>
      <c r="AH961" s="1072"/>
      <c r="AI961" s="1072"/>
      <c r="AJ961" s="1072"/>
      <c r="AK961" s="1072"/>
      <c r="AL961" s="1072"/>
      <c r="AM961" s="1072"/>
      <c r="AN961" s="1072"/>
      <c r="AO961" s="1072"/>
      <c r="AP961" s="1072"/>
      <c r="AQ961" s="1072"/>
      <c r="AR961" s="1072"/>
      <c r="AS961" s="1072"/>
      <c r="AT961" s="1072"/>
      <c r="AU961" s="1072"/>
      <c r="AV961" s="1072"/>
      <c r="AW961" s="1072"/>
      <c r="AX961" s="1072"/>
      <c r="AY961" s="1072"/>
      <c r="AZ961" s="1072"/>
      <c r="BA961" s="1072"/>
      <c r="BB961" s="1072"/>
      <c r="BC961" s="1072"/>
      <c r="BD961" s="1072"/>
      <c r="BE961" s="1072"/>
      <c r="BF961" s="1072"/>
      <c r="BG961" s="1072"/>
      <c r="BH961" s="1072"/>
      <c r="BI961" s="1072"/>
      <c r="BJ961" s="1072"/>
      <c r="BK961" s="1072"/>
      <c r="BL961" s="1072"/>
      <c r="BM961" s="1072"/>
      <c r="BN961" s="1072"/>
      <c r="BO961" s="1072"/>
      <c r="BP961" s="1072"/>
      <c r="BQ961" s="1072"/>
      <c r="BR961" s="1072"/>
      <c r="BS961" s="1111"/>
      <c r="BT961" s="1072"/>
      <c r="BU961" s="1072"/>
      <c r="BV961" s="1072"/>
      <c r="BW961" s="1072"/>
      <c r="BX961" s="1072"/>
      <c r="BY961" s="1072"/>
      <c r="BZ961" s="1072"/>
      <c r="CA961" s="1072"/>
      <c r="CB961" s="1072"/>
      <c r="CC961" s="1072"/>
      <c r="CD961" s="1072"/>
      <c r="CE961" s="1072"/>
      <c r="CF961" s="1072"/>
      <c r="CG961" s="1072"/>
      <c r="CH961" s="1072"/>
      <c r="CI961" s="1072"/>
      <c r="CJ961" s="1072"/>
      <c r="CK961" s="1072"/>
      <c r="CL961" s="1072"/>
      <c r="CM961" s="1111"/>
      <c r="CN961" s="1111"/>
      <c r="CO961" s="1112"/>
      <c r="CQ961" s="1927"/>
    </row>
    <row r="962" spans="1:95" s="620" customFormat="1">
      <c r="A962" s="1053"/>
      <c r="B962" s="1071"/>
      <c r="C962" s="1047"/>
      <c r="D962" s="1047"/>
      <c r="E962" s="1048"/>
      <c r="F962" s="1066"/>
      <c r="G962" s="1065"/>
      <c r="H962" s="1051"/>
      <c r="I962" s="1072"/>
      <c r="J962" s="1072"/>
      <c r="K962" s="1072"/>
      <c r="L962" s="1072"/>
      <c r="M962" s="1072"/>
      <c r="N962" s="1072"/>
      <c r="O962" s="1072"/>
      <c r="P962" s="1072"/>
      <c r="Q962" s="1072"/>
      <c r="R962" s="1072"/>
      <c r="S962" s="1072"/>
      <c r="T962" s="1072"/>
      <c r="U962" s="1072"/>
      <c r="V962" s="1072"/>
      <c r="W962" s="1072"/>
      <c r="X962" s="1072"/>
      <c r="Y962" s="1072"/>
      <c r="Z962" s="1072"/>
      <c r="AA962" s="1072"/>
      <c r="AB962" s="1111"/>
      <c r="AC962" s="1111"/>
      <c r="AD962" s="1111"/>
      <c r="AE962" s="1111"/>
      <c r="AF962" s="1072"/>
      <c r="AG962" s="1072"/>
      <c r="AH962" s="1072"/>
      <c r="AI962" s="1072"/>
      <c r="AJ962" s="1072"/>
      <c r="AK962" s="1072"/>
      <c r="AL962" s="1072"/>
      <c r="AM962" s="1072"/>
      <c r="AN962" s="1072"/>
      <c r="AO962" s="1072"/>
      <c r="AP962" s="1072"/>
      <c r="AQ962" s="1072"/>
      <c r="AR962" s="1072"/>
      <c r="AS962" s="1072"/>
      <c r="AT962" s="1072"/>
      <c r="AU962" s="1072"/>
      <c r="AV962" s="1072"/>
      <c r="AW962" s="1072"/>
      <c r="AX962" s="1072"/>
      <c r="AY962" s="1072"/>
      <c r="AZ962" s="1072"/>
      <c r="BA962" s="1072"/>
      <c r="BB962" s="1072"/>
      <c r="BC962" s="1072"/>
      <c r="BD962" s="1072"/>
      <c r="BE962" s="1072"/>
      <c r="BF962" s="1072"/>
      <c r="BG962" s="1072"/>
      <c r="BH962" s="1072"/>
      <c r="BI962" s="1072"/>
      <c r="BJ962" s="1072"/>
      <c r="BK962" s="1072"/>
      <c r="BL962" s="1072"/>
      <c r="BM962" s="1072"/>
      <c r="BN962" s="1072"/>
      <c r="BO962" s="1072"/>
      <c r="BP962" s="1072"/>
      <c r="BQ962" s="1072"/>
      <c r="BR962" s="1072"/>
      <c r="BS962" s="1111"/>
      <c r="BT962" s="1072"/>
      <c r="BU962" s="1072"/>
      <c r="BV962" s="1072"/>
      <c r="BW962" s="1072"/>
      <c r="BX962" s="1072"/>
      <c r="BY962" s="1072"/>
      <c r="BZ962" s="1072"/>
      <c r="CA962" s="1072"/>
      <c r="CB962" s="1072"/>
      <c r="CC962" s="1072"/>
      <c r="CD962" s="1072"/>
      <c r="CE962" s="1072"/>
      <c r="CF962" s="1072"/>
      <c r="CG962" s="1072"/>
      <c r="CH962" s="1072"/>
      <c r="CI962" s="1072"/>
      <c r="CJ962" s="1072"/>
      <c r="CK962" s="1072"/>
      <c r="CL962" s="1072"/>
      <c r="CM962" s="1111"/>
      <c r="CN962" s="1111"/>
      <c r="CO962" s="1112"/>
      <c r="CQ962" s="1927"/>
    </row>
    <row r="963" spans="1:95" s="620" customFormat="1">
      <c r="A963" s="1053"/>
      <c r="B963" s="1071"/>
      <c r="C963" s="1047"/>
      <c r="D963" s="1047"/>
      <c r="E963" s="1048"/>
      <c r="F963" s="1066"/>
      <c r="G963" s="1065"/>
      <c r="H963" s="1051"/>
      <c r="I963" s="1072"/>
      <c r="J963" s="1072"/>
      <c r="K963" s="1072"/>
      <c r="L963" s="1072"/>
      <c r="M963" s="1072"/>
      <c r="N963" s="1072"/>
      <c r="O963" s="1072"/>
      <c r="P963" s="1072"/>
      <c r="Q963" s="1072"/>
      <c r="R963" s="1072"/>
      <c r="S963" s="1072"/>
      <c r="T963" s="1072"/>
      <c r="U963" s="1072"/>
      <c r="V963" s="1072"/>
      <c r="W963" s="1072"/>
      <c r="X963" s="1072"/>
      <c r="Y963" s="1072"/>
      <c r="Z963" s="1072"/>
      <c r="AA963" s="1072"/>
      <c r="AB963" s="1111"/>
      <c r="AC963" s="1111"/>
      <c r="AD963" s="1111"/>
      <c r="AE963" s="1111"/>
      <c r="AF963" s="1072"/>
      <c r="AG963" s="1072"/>
      <c r="AH963" s="1072"/>
      <c r="AI963" s="1072"/>
      <c r="AJ963" s="1072"/>
      <c r="AK963" s="1072"/>
      <c r="AL963" s="1072"/>
      <c r="AM963" s="1072"/>
      <c r="AN963" s="1072"/>
      <c r="AO963" s="1072"/>
      <c r="AP963" s="1072"/>
      <c r="AQ963" s="1072"/>
      <c r="AR963" s="1072"/>
      <c r="AS963" s="1072"/>
      <c r="AT963" s="1072"/>
      <c r="AU963" s="1072"/>
      <c r="AV963" s="1072"/>
      <c r="AW963" s="1072"/>
      <c r="AX963" s="1072"/>
      <c r="AY963" s="1072"/>
      <c r="AZ963" s="1072"/>
      <c r="BA963" s="1072"/>
      <c r="BB963" s="1072"/>
      <c r="BC963" s="1072"/>
      <c r="BD963" s="1072"/>
      <c r="BE963" s="1072"/>
      <c r="BF963" s="1072"/>
      <c r="BG963" s="1072"/>
      <c r="BH963" s="1072"/>
      <c r="BI963" s="1072"/>
      <c r="BJ963" s="1072"/>
      <c r="BK963" s="1072"/>
      <c r="BL963" s="1072"/>
      <c r="BM963" s="1072"/>
      <c r="BN963" s="1072"/>
      <c r="BO963" s="1072"/>
      <c r="BP963" s="1072"/>
      <c r="BQ963" s="1072"/>
      <c r="BR963" s="1072"/>
      <c r="BS963" s="1111"/>
      <c r="BT963" s="1072"/>
      <c r="BU963" s="1072"/>
      <c r="BV963" s="1072"/>
      <c r="BW963" s="1072"/>
      <c r="BX963" s="1072"/>
      <c r="BY963" s="1072"/>
      <c r="BZ963" s="1072"/>
      <c r="CA963" s="1072"/>
      <c r="CB963" s="1072"/>
      <c r="CC963" s="1072"/>
      <c r="CD963" s="1072"/>
      <c r="CE963" s="1072"/>
      <c r="CF963" s="1072"/>
      <c r="CG963" s="1072"/>
      <c r="CH963" s="1072"/>
      <c r="CI963" s="1072"/>
      <c r="CJ963" s="1072"/>
      <c r="CK963" s="1072"/>
      <c r="CL963" s="1072"/>
      <c r="CM963" s="1111"/>
      <c r="CN963" s="1111"/>
      <c r="CO963" s="1112"/>
      <c r="CQ963" s="1927"/>
    </row>
    <row r="964" spans="1:95" s="620" customFormat="1">
      <c r="A964" s="1053"/>
      <c r="B964" s="1071"/>
      <c r="C964" s="1047"/>
      <c r="D964" s="1047"/>
      <c r="E964" s="1048"/>
      <c r="F964" s="1066"/>
      <c r="G964" s="1065"/>
      <c r="H964" s="1051"/>
      <c r="I964" s="1072"/>
      <c r="J964" s="1072"/>
      <c r="K964" s="1072"/>
      <c r="L964" s="1072"/>
      <c r="M964" s="1072"/>
      <c r="N964" s="1072"/>
      <c r="O964" s="1072"/>
      <c r="P964" s="1072"/>
      <c r="Q964" s="1072"/>
      <c r="R964" s="1072"/>
      <c r="S964" s="1072"/>
      <c r="T964" s="1072"/>
      <c r="U964" s="1072"/>
      <c r="V964" s="1072"/>
      <c r="W964" s="1072"/>
      <c r="X964" s="1072"/>
      <c r="Y964" s="1072"/>
      <c r="Z964" s="1072"/>
      <c r="AA964" s="1072"/>
      <c r="AB964" s="1111"/>
      <c r="AC964" s="1111"/>
      <c r="AD964" s="1111"/>
      <c r="AE964" s="1111"/>
      <c r="AF964" s="1072"/>
      <c r="AG964" s="1072"/>
      <c r="AH964" s="1072"/>
      <c r="AI964" s="1072"/>
      <c r="AJ964" s="1072"/>
      <c r="AK964" s="1072"/>
      <c r="AL964" s="1072"/>
      <c r="AM964" s="1072"/>
      <c r="AN964" s="1072"/>
      <c r="AO964" s="1072"/>
      <c r="AP964" s="1072"/>
      <c r="AQ964" s="1072"/>
      <c r="AR964" s="1072"/>
      <c r="AS964" s="1072"/>
      <c r="AT964" s="1072"/>
      <c r="AU964" s="1072"/>
      <c r="AV964" s="1072"/>
      <c r="AW964" s="1072"/>
      <c r="AX964" s="1072"/>
      <c r="AY964" s="1072"/>
      <c r="AZ964" s="1072"/>
      <c r="BA964" s="1072"/>
      <c r="BB964" s="1072"/>
      <c r="BC964" s="1072"/>
      <c r="BD964" s="1072"/>
      <c r="BE964" s="1072"/>
      <c r="BF964" s="1072"/>
      <c r="BG964" s="1072"/>
      <c r="BH964" s="1072"/>
      <c r="BI964" s="1072"/>
      <c r="BJ964" s="1072"/>
      <c r="BK964" s="1072"/>
      <c r="BL964" s="1072"/>
      <c r="BM964" s="1072"/>
      <c r="BN964" s="1072"/>
      <c r="BO964" s="1072"/>
      <c r="BP964" s="1072"/>
      <c r="BQ964" s="1072"/>
      <c r="BR964" s="1072"/>
      <c r="BS964" s="1111"/>
      <c r="BT964" s="1072"/>
      <c r="BU964" s="1072"/>
      <c r="BV964" s="1072"/>
      <c r="BW964" s="1072"/>
      <c r="BX964" s="1072"/>
      <c r="BY964" s="1072"/>
      <c r="BZ964" s="1072"/>
      <c r="CA964" s="1072"/>
      <c r="CB964" s="1072"/>
      <c r="CC964" s="1072"/>
      <c r="CD964" s="1072"/>
      <c r="CE964" s="1072"/>
      <c r="CF964" s="1072"/>
      <c r="CG964" s="1072"/>
      <c r="CH964" s="1072"/>
      <c r="CI964" s="1072"/>
      <c r="CJ964" s="1072"/>
      <c r="CK964" s="1072"/>
      <c r="CL964" s="1072"/>
      <c r="CM964" s="1111"/>
      <c r="CN964" s="1111"/>
      <c r="CO964" s="1112"/>
      <c r="CQ964" s="1927"/>
    </row>
    <row r="965" spans="1:95" s="620" customFormat="1">
      <c r="A965" s="1053"/>
      <c r="B965" s="1071"/>
      <c r="C965" s="1047"/>
      <c r="D965" s="1047"/>
      <c r="E965" s="1048"/>
      <c r="F965" s="1066"/>
      <c r="G965" s="1065"/>
      <c r="H965" s="1051"/>
      <c r="I965" s="1072"/>
      <c r="J965" s="1072"/>
      <c r="K965" s="1072"/>
      <c r="L965" s="1072"/>
      <c r="M965" s="1072"/>
      <c r="N965" s="1072"/>
      <c r="O965" s="1072"/>
      <c r="P965" s="1072"/>
      <c r="Q965" s="1072"/>
      <c r="R965" s="1072"/>
      <c r="S965" s="1072"/>
      <c r="T965" s="1072"/>
      <c r="U965" s="1072"/>
      <c r="V965" s="1072"/>
      <c r="W965" s="1072"/>
      <c r="X965" s="1072"/>
      <c r="Y965" s="1072"/>
      <c r="Z965" s="1072"/>
      <c r="AA965" s="1072"/>
      <c r="AB965" s="1111"/>
      <c r="AC965" s="1111"/>
      <c r="AD965" s="1111"/>
      <c r="AE965" s="1111"/>
      <c r="AF965" s="1072"/>
      <c r="AG965" s="1072"/>
      <c r="AH965" s="1072"/>
      <c r="AI965" s="1072"/>
      <c r="AJ965" s="1072"/>
      <c r="AK965" s="1072"/>
      <c r="AL965" s="1072"/>
      <c r="AM965" s="1072"/>
      <c r="AN965" s="1072"/>
      <c r="AO965" s="1072"/>
      <c r="AP965" s="1072"/>
      <c r="AQ965" s="1072"/>
      <c r="AR965" s="1072"/>
      <c r="AS965" s="1072"/>
      <c r="AT965" s="1072"/>
      <c r="AU965" s="1072"/>
      <c r="AV965" s="1072"/>
      <c r="AW965" s="1072"/>
      <c r="AX965" s="1072"/>
      <c r="AY965" s="1072"/>
      <c r="AZ965" s="1072"/>
      <c r="BA965" s="1072"/>
      <c r="BB965" s="1072"/>
      <c r="BC965" s="1072"/>
      <c r="BD965" s="1072"/>
      <c r="BE965" s="1072"/>
      <c r="BF965" s="1072"/>
      <c r="BG965" s="1072"/>
      <c r="BH965" s="1072"/>
      <c r="BI965" s="1072"/>
      <c r="BJ965" s="1072"/>
      <c r="BK965" s="1072"/>
      <c r="BL965" s="1072"/>
      <c r="BM965" s="1072"/>
      <c r="BN965" s="1072"/>
      <c r="BO965" s="1072"/>
      <c r="BP965" s="1072"/>
      <c r="BQ965" s="1072"/>
      <c r="BR965" s="1072"/>
      <c r="BS965" s="1111"/>
      <c r="BT965" s="1072"/>
      <c r="BU965" s="1072"/>
      <c r="BV965" s="1072"/>
      <c r="BW965" s="1072"/>
      <c r="BX965" s="1072"/>
      <c r="BY965" s="1072"/>
      <c r="BZ965" s="1072"/>
      <c r="CA965" s="1072"/>
      <c r="CB965" s="1072"/>
      <c r="CC965" s="1072"/>
      <c r="CD965" s="1072"/>
      <c r="CE965" s="1072"/>
      <c r="CF965" s="1072"/>
      <c r="CG965" s="1072"/>
      <c r="CH965" s="1072"/>
      <c r="CI965" s="1072"/>
      <c r="CJ965" s="1072"/>
      <c r="CK965" s="1072"/>
      <c r="CL965" s="1072"/>
      <c r="CM965" s="1111"/>
      <c r="CN965" s="1111"/>
      <c r="CO965" s="1112"/>
      <c r="CQ965" s="1927"/>
    </row>
    <row r="966" spans="1:95" s="620" customFormat="1">
      <c r="A966" s="1053"/>
      <c r="B966" s="1071"/>
      <c r="C966" s="1047"/>
      <c r="D966" s="1047"/>
      <c r="E966" s="1048"/>
      <c r="F966" s="1066"/>
      <c r="G966" s="1065"/>
      <c r="H966" s="1051"/>
      <c r="I966" s="1072"/>
      <c r="J966" s="1072"/>
      <c r="K966" s="1072"/>
      <c r="L966" s="1072"/>
      <c r="M966" s="1072"/>
      <c r="N966" s="1072"/>
      <c r="O966" s="1072"/>
      <c r="P966" s="1072"/>
      <c r="Q966" s="1072"/>
      <c r="R966" s="1072"/>
      <c r="S966" s="1072"/>
      <c r="T966" s="1072"/>
      <c r="U966" s="1072"/>
      <c r="V966" s="1072"/>
      <c r="W966" s="1072"/>
      <c r="X966" s="1072"/>
      <c r="Y966" s="1072"/>
      <c r="Z966" s="1072"/>
      <c r="AA966" s="1072"/>
      <c r="AB966" s="1111"/>
      <c r="AC966" s="1111"/>
      <c r="AD966" s="1111"/>
      <c r="AE966" s="1111"/>
      <c r="AF966" s="1072"/>
      <c r="AG966" s="1072"/>
      <c r="AH966" s="1072"/>
      <c r="AI966" s="1072"/>
      <c r="AJ966" s="1072"/>
      <c r="AK966" s="1072"/>
      <c r="AL966" s="1072"/>
      <c r="AM966" s="1072"/>
      <c r="AN966" s="1072"/>
      <c r="AO966" s="1072"/>
      <c r="AP966" s="1072"/>
      <c r="AQ966" s="1072"/>
      <c r="AR966" s="1072"/>
      <c r="AS966" s="1072"/>
      <c r="AT966" s="1072"/>
      <c r="AU966" s="1072"/>
      <c r="AV966" s="1072"/>
      <c r="AW966" s="1072"/>
      <c r="AX966" s="1072"/>
      <c r="AY966" s="1072"/>
      <c r="AZ966" s="1072"/>
      <c r="BA966" s="1072"/>
      <c r="BB966" s="1072"/>
      <c r="BC966" s="1072"/>
      <c r="BD966" s="1072"/>
      <c r="BE966" s="1072"/>
      <c r="BF966" s="1072"/>
      <c r="BG966" s="1072"/>
      <c r="BH966" s="1072"/>
      <c r="BI966" s="1072"/>
      <c r="BJ966" s="1072"/>
      <c r="BK966" s="1072"/>
      <c r="BL966" s="1072"/>
      <c r="BM966" s="1072"/>
      <c r="BN966" s="1072"/>
      <c r="BO966" s="1072"/>
      <c r="BP966" s="1072"/>
      <c r="BQ966" s="1072"/>
      <c r="BR966" s="1072"/>
      <c r="BS966" s="1111"/>
      <c r="BT966" s="1072"/>
      <c r="BU966" s="1072"/>
      <c r="BV966" s="1072"/>
      <c r="BW966" s="1072"/>
      <c r="BX966" s="1072"/>
      <c r="BY966" s="1072"/>
      <c r="BZ966" s="1072"/>
      <c r="CA966" s="1072"/>
      <c r="CB966" s="1072"/>
      <c r="CC966" s="1072"/>
      <c r="CD966" s="1072"/>
      <c r="CE966" s="1072"/>
      <c r="CF966" s="1072"/>
      <c r="CG966" s="1072"/>
      <c r="CH966" s="1072"/>
      <c r="CI966" s="1072"/>
      <c r="CJ966" s="1072"/>
      <c r="CK966" s="1072"/>
      <c r="CL966" s="1072"/>
      <c r="CM966" s="1111"/>
      <c r="CN966" s="1111"/>
      <c r="CO966" s="1112"/>
      <c r="CQ966" s="1927"/>
    </row>
    <row r="967" spans="1:95" s="620" customFormat="1">
      <c r="A967" s="1053"/>
      <c r="B967" s="1071"/>
      <c r="C967" s="1047"/>
      <c r="D967" s="1047"/>
      <c r="E967" s="1048"/>
      <c r="F967" s="1066"/>
      <c r="G967" s="1065"/>
      <c r="H967" s="1051"/>
      <c r="I967" s="1072"/>
      <c r="J967" s="1072"/>
      <c r="K967" s="1072"/>
      <c r="L967" s="1072"/>
      <c r="M967" s="1072"/>
      <c r="N967" s="1072"/>
      <c r="O967" s="1072"/>
      <c r="P967" s="1072"/>
      <c r="Q967" s="1072"/>
      <c r="R967" s="1072"/>
      <c r="S967" s="1072"/>
      <c r="T967" s="1072"/>
      <c r="U967" s="1072"/>
      <c r="V967" s="1072"/>
      <c r="W967" s="1072"/>
      <c r="X967" s="1072"/>
      <c r="Y967" s="1072"/>
      <c r="Z967" s="1072"/>
      <c r="AA967" s="1072"/>
      <c r="AB967" s="1111"/>
      <c r="AC967" s="1111"/>
      <c r="AD967" s="1111"/>
      <c r="AE967" s="1111"/>
      <c r="AF967" s="1072"/>
      <c r="AG967" s="1072"/>
      <c r="AH967" s="1072"/>
      <c r="AI967" s="1072"/>
      <c r="AJ967" s="1072"/>
      <c r="AK967" s="1072"/>
      <c r="AL967" s="1072"/>
      <c r="AM967" s="1072"/>
      <c r="AN967" s="1072"/>
      <c r="AO967" s="1072"/>
      <c r="AP967" s="1072"/>
      <c r="AQ967" s="1072"/>
      <c r="AR967" s="1072"/>
      <c r="AS967" s="1072"/>
      <c r="AT967" s="1072"/>
      <c r="AU967" s="1072"/>
      <c r="AV967" s="1072"/>
      <c r="AW967" s="1072"/>
      <c r="AX967" s="1072"/>
      <c r="AY967" s="1072"/>
      <c r="AZ967" s="1072"/>
      <c r="BA967" s="1072"/>
      <c r="BB967" s="1072"/>
      <c r="BC967" s="1072"/>
      <c r="BD967" s="1072"/>
      <c r="BE967" s="1072"/>
      <c r="BF967" s="1072"/>
      <c r="BG967" s="1072"/>
      <c r="BH967" s="1072"/>
      <c r="BI967" s="1072"/>
      <c r="BJ967" s="1072"/>
      <c r="BK967" s="1072"/>
      <c r="BL967" s="1072"/>
      <c r="BM967" s="1072"/>
      <c r="BN967" s="1072"/>
      <c r="BO967" s="1072"/>
      <c r="BP967" s="1072"/>
      <c r="BQ967" s="1072"/>
      <c r="BR967" s="1072"/>
      <c r="BS967" s="1111"/>
      <c r="BT967" s="1072"/>
      <c r="BU967" s="1072"/>
      <c r="BV967" s="1072"/>
      <c r="BW967" s="1072"/>
      <c r="BX967" s="1072"/>
      <c r="BY967" s="1072"/>
      <c r="BZ967" s="1072"/>
      <c r="CA967" s="1072"/>
      <c r="CB967" s="1072"/>
      <c r="CC967" s="1072"/>
      <c r="CD967" s="1072"/>
      <c r="CE967" s="1072"/>
      <c r="CF967" s="1072"/>
      <c r="CG967" s="1072"/>
      <c r="CH967" s="1072"/>
      <c r="CI967" s="1072"/>
      <c r="CJ967" s="1072"/>
      <c r="CK967" s="1072"/>
      <c r="CL967" s="1072"/>
      <c r="CM967" s="1111"/>
      <c r="CN967" s="1111"/>
      <c r="CO967" s="1112"/>
      <c r="CQ967" s="1927"/>
    </row>
    <row r="968" spans="1:95" s="620" customFormat="1">
      <c r="A968" s="1053"/>
      <c r="B968" s="1071"/>
      <c r="C968" s="1047"/>
      <c r="D968" s="1047"/>
      <c r="E968" s="1048"/>
      <c r="F968" s="1066"/>
      <c r="G968" s="1065"/>
      <c r="H968" s="1051"/>
      <c r="I968" s="1072"/>
      <c r="J968" s="1072"/>
      <c r="K968" s="1072"/>
      <c r="L968" s="1072"/>
      <c r="M968" s="1072"/>
      <c r="N968" s="1072"/>
      <c r="O968" s="1072"/>
      <c r="P968" s="1072"/>
      <c r="Q968" s="1072"/>
      <c r="R968" s="1072"/>
      <c r="S968" s="1072"/>
      <c r="T968" s="1072"/>
      <c r="U968" s="1072"/>
      <c r="V968" s="1072"/>
      <c r="W968" s="1072"/>
      <c r="X968" s="1072"/>
      <c r="Y968" s="1072"/>
      <c r="Z968" s="1072"/>
      <c r="AA968" s="1072"/>
      <c r="AB968" s="1111"/>
      <c r="AC968" s="1111"/>
      <c r="AD968" s="1111"/>
      <c r="AE968" s="1111"/>
      <c r="AF968" s="1072"/>
      <c r="AG968" s="1072"/>
      <c r="AH968" s="1072"/>
      <c r="AI968" s="1072"/>
      <c r="AJ968" s="1072"/>
      <c r="AK968" s="1072"/>
      <c r="AL968" s="1072"/>
      <c r="AM968" s="1072"/>
      <c r="AN968" s="1072"/>
      <c r="AO968" s="1072"/>
      <c r="AP968" s="1072"/>
      <c r="AQ968" s="1072"/>
      <c r="AR968" s="1072"/>
      <c r="AS968" s="1072"/>
      <c r="AT968" s="1072"/>
      <c r="AU968" s="1072"/>
      <c r="AV968" s="1072"/>
      <c r="AW968" s="1072"/>
      <c r="AX968" s="1072"/>
      <c r="AY968" s="1072"/>
      <c r="AZ968" s="1072"/>
      <c r="BA968" s="1072"/>
      <c r="BB968" s="1072"/>
      <c r="BC968" s="1072"/>
      <c r="BD968" s="1072"/>
      <c r="BE968" s="1072"/>
      <c r="BF968" s="1072"/>
      <c r="BG968" s="1072"/>
      <c r="BH968" s="1072"/>
      <c r="BI968" s="1072"/>
      <c r="BJ968" s="1072"/>
      <c r="BK968" s="1072"/>
      <c r="BL968" s="1072"/>
      <c r="BM968" s="1072"/>
      <c r="BN968" s="1072"/>
      <c r="BO968" s="1072"/>
      <c r="BP968" s="1072"/>
      <c r="BQ968" s="1072"/>
      <c r="BR968" s="1072"/>
      <c r="BS968" s="1111"/>
      <c r="BT968" s="1072"/>
      <c r="BU968" s="1072"/>
      <c r="BV968" s="1072"/>
      <c r="BW968" s="1072"/>
      <c r="BX968" s="1072"/>
      <c r="BY968" s="1072"/>
      <c r="BZ968" s="1072"/>
      <c r="CA968" s="1072"/>
      <c r="CB968" s="1072"/>
      <c r="CC968" s="1072"/>
      <c r="CD968" s="1072"/>
      <c r="CE968" s="1072"/>
      <c r="CF968" s="1072"/>
      <c r="CG968" s="1072"/>
      <c r="CH968" s="1072"/>
      <c r="CI968" s="1072"/>
      <c r="CJ968" s="1072"/>
      <c r="CK968" s="1072"/>
      <c r="CL968" s="1072"/>
      <c r="CM968" s="1111"/>
      <c r="CN968" s="1111"/>
      <c r="CO968" s="1112"/>
      <c r="CQ968" s="1927"/>
    </row>
    <row r="969" spans="1:95" s="620" customFormat="1">
      <c r="A969" s="1053"/>
      <c r="B969" s="1071"/>
      <c r="C969" s="1047"/>
      <c r="D969" s="1047"/>
      <c r="E969" s="1048"/>
      <c r="F969" s="1066"/>
      <c r="G969" s="1065"/>
      <c r="H969" s="1051"/>
      <c r="I969" s="1072"/>
      <c r="J969" s="1072"/>
      <c r="K969" s="1072"/>
      <c r="L969" s="1072"/>
      <c r="M969" s="1072"/>
      <c r="N969" s="1072"/>
      <c r="O969" s="1072"/>
      <c r="P969" s="1072"/>
      <c r="Q969" s="1072"/>
      <c r="R969" s="1072"/>
      <c r="S969" s="1072"/>
      <c r="T969" s="1072"/>
      <c r="U969" s="1072"/>
      <c r="V969" s="1072"/>
      <c r="W969" s="1072"/>
      <c r="X969" s="1072"/>
      <c r="Y969" s="1072"/>
      <c r="Z969" s="1072"/>
      <c r="AA969" s="1072"/>
      <c r="AB969" s="1111"/>
      <c r="AC969" s="1111"/>
      <c r="AD969" s="1111"/>
      <c r="AE969" s="1111"/>
      <c r="AF969" s="1072"/>
      <c r="AG969" s="1072"/>
      <c r="AH969" s="1072"/>
      <c r="AI969" s="1072"/>
      <c r="AJ969" s="1072"/>
      <c r="AK969" s="1072"/>
      <c r="AL969" s="1072"/>
      <c r="AM969" s="1072"/>
      <c r="AN969" s="1072"/>
      <c r="AO969" s="1072"/>
      <c r="AP969" s="1072"/>
      <c r="AQ969" s="1072"/>
      <c r="AR969" s="1072"/>
      <c r="AS969" s="1072"/>
      <c r="AT969" s="1072"/>
      <c r="AU969" s="1072"/>
      <c r="AV969" s="1072"/>
      <c r="AW969" s="1072"/>
      <c r="AX969" s="1072"/>
      <c r="AY969" s="1072"/>
      <c r="AZ969" s="1072"/>
      <c r="BA969" s="1072"/>
      <c r="BB969" s="1072"/>
      <c r="BC969" s="1072"/>
      <c r="BD969" s="1072"/>
      <c r="BE969" s="1072"/>
      <c r="BF969" s="1072"/>
      <c r="BG969" s="1072"/>
      <c r="BH969" s="1072"/>
      <c r="BI969" s="1072"/>
      <c r="BJ969" s="1072"/>
      <c r="BK969" s="1072"/>
      <c r="BL969" s="1072"/>
      <c r="BM969" s="1072"/>
      <c r="BN969" s="1072"/>
      <c r="BO969" s="1072"/>
      <c r="BP969" s="1072"/>
      <c r="BQ969" s="1072"/>
      <c r="BR969" s="1072"/>
      <c r="BS969" s="1111"/>
      <c r="BT969" s="1072"/>
      <c r="BU969" s="1072"/>
      <c r="BV969" s="1072"/>
      <c r="BW969" s="1072"/>
      <c r="BX969" s="1072"/>
      <c r="BY969" s="1072"/>
      <c r="BZ969" s="1072"/>
      <c r="CA969" s="1072"/>
      <c r="CB969" s="1072"/>
      <c r="CC969" s="1072"/>
      <c r="CD969" s="1072"/>
      <c r="CE969" s="1072"/>
      <c r="CF969" s="1072"/>
      <c r="CG969" s="1072"/>
      <c r="CH969" s="1072"/>
      <c r="CI969" s="1072"/>
      <c r="CJ969" s="1072"/>
      <c r="CK969" s="1072"/>
      <c r="CL969" s="1072"/>
      <c r="CM969" s="1111"/>
      <c r="CN969" s="1111"/>
      <c r="CO969" s="1112"/>
      <c r="CQ969" s="1927"/>
    </row>
    <row r="970" spans="1:95" s="620" customFormat="1">
      <c r="A970" s="1053"/>
      <c r="B970" s="1071"/>
      <c r="C970" s="1047"/>
      <c r="D970" s="1047"/>
      <c r="E970" s="1048"/>
      <c r="F970" s="1066"/>
      <c r="G970" s="1065"/>
      <c r="H970" s="1051"/>
      <c r="I970" s="1072"/>
      <c r="J970" s="1072"/>
      <c r="K970" s="1072"/>
      <c r="L970" s="1072"/>
      <c r="M970" s="1072"/>
      <c r="N970" s="1072"/>
      <c r="O970" s="1072"/>
      <c r="P970" s="1072"/>
      <c r="Q970" s="1072"/>
      <c r="R970" s="1072"/>
      <c r="S970" s="1072"/>
      <c r="T970" s="1072"/>
      <c r="U970" s="1072"/>
      <c r="V970" s="1072"/>
      <c r="W970" s="1072"/>
      <c r="X970" s="1072"/>
      <c r="Y970" s="1072"/>
      <c r="Z970" s="1072"/>
      <c r="AA970" s="1072"/>
      <c r="AB970" s="1111"/>
      <c r="AC970" s="1111"/>
      <c r="AD970" s="1111"/>
      <c r="AE970" s="1111"/>
      <c r="AF970" s="1072"/>
      <c r="AG970" s="1072"/>
      <c r="AH970" s="1072"/>
      <c r="AI970" s="1072"/>
      <c r="AJ970" s="1072"/>
      <c r="AK970" s="1072"/>
      <c r="AL970" s="1072"/>
      <c r="AM970" s="1072"/>
      <c r="AN970" s="1072"/>
      <c r="AO970" s="1072"/>
      <c r="AP970" s="1072"/>
      <c r="AQ970" s="1072"/>
      <c r="AR970" s="1072"/>
      <c r="AS970" s="1072"/>
      <c r="AT970" s="1072"/>
      <c r="AU970" s="1072"/>
      <c r="AV970" s="1072"/>
      <c r="AW970" s="1072"/>
      <c r="AX970" s="1072"/>
      <c r="AY970" s="1072"/>
      <c r="AZ970" s="1072"/>
      <c r="BA970" s="1072"/>
      <c r="BB970" s="1072"/>
      <c r="BC970" s="1072"/>
      <c r="BD970" s="1072"/>
      <c r="BE970" s="1072"/>
      <c r="BF970" s="1072"/>
      <c r="BG970" s="1072"/>
      <c r="BH970" s="1072"/>
      <c r="BI970" s="1072"/>
      <c r="BJ970" s="1072"/>
      <c r="BK970" s="1072"/>
      <c r="BL970" s="1072"/>
      <c r="BM970" s="1072"/>
      <c r="BN970" s="1072"/>
      <c r="BO970" s="1072"/>
      <c r="BP970" s="1072"/>
      <c r="BQ970" s="1072"/>
      <c r="BR970" s="1072"/>
      <c r="BS970" s="1111"/>
      <c r="BT970" s="1072"/>
      <c r="BU970" s="1072"/>
      <c r="BV970" s="1072"/>
      <c r="BW970" s="1072"/>
      <c r="BX970" s="1072"/>
      <c r="BY970" s="1072"/>
      <c r="BZ970" s="1072"/>
      <c r="CA970" s="1072"/>
      <c r="CB970" s="1072"/>
      <c r="CC970" s="1072"/>
      <c r="CD970" s="1072"/>
      <c r="CE970" s="1072"/>
      <c r="CF970" s="1072"/>
      <c r="CG970" s="1072"/>
      <c r="CH970" s="1072"/>
      <c r="CI970" s="1072"/>
      <c r="CJ970" s="1072"/>
      <c r="CK970" s="1072"/>
      <c r="CL970" s="1072"/>
      <c r="CM970" s="1111"/>
      <c r="CN970" s="1111"/>
      <c r="CO970" s="1112"/>
      <c r="CQ970" s="1927"/>
    </row>
    <row r="971" spans="1:95" s="620" customFormat="1">
      <c r="A971" s="1053"/>
      <c r="B971" s="1071"/>
      <c r="C971" s="1047"/>
      <c r="D971" s="1047"/>
      <c r="E971" s="1048"/>
      <c r="F971" s="1066"/>
      <c r="G971" s="1065"/>
      <c r="H971" s="1051"/>
      <c r="I971" s="1072"/>
      <c r="J971" s="1072"/>
      <c r="K971" s="1072"/>
      <c r="L971" s="1072"/>
      <c r="M971" s="1072"/>
      <c r="N971" s="1072"/>
      <c r="O971" s="1072"/>
      <c r="P971" s="1072"/>
      <c r="Q971" s="1072"/>
      <c r="R971" s="1072"/>
      <c r="S971" s="1072"/>
      <c r="T971" s="1072"/>
      <c r="U971" s="1072"/>
      <c r="V971" s="1072"/>
      <c r="W971" s="1072"/>
      <c r="X971" s="1072"/>
      <c r="Y971" s="1072"/>
      <c r="Z971" s="1072"/>
      <c r="AA971" s="1072"/>
      <c r="AB971" s="1111"/>
      <c r="AC971" s="1111"/>
      <c r="AD971" s="1111"/>
      <c r="AE971" s="1111"/>
      <c r="AF971" s="1072"/>
      <c r="AG971" s="1072"/>
      <c r="AH971" s="1072"/>
      <c r="AI971" s="1072"/>
      <c r="AJ971" s="1072"/>
      <c r="AK971" s="1072"/>
      <c r="AL971" s="1072"/>
      <c r="AM971" s="1072"/>
      <c r="AN971" s="1072"/>
      <c r="AO971" s="1072"/>
      <c r="AP971" s="1072"/>
      <c r="AQ971" s="1072"/>
      <c r="AR971" s="1072"/>
      <c r="AS971" s="1072"/>
      <c r="AT971" s="1072"/>
      <c r="AU971" s="1072"/>
      <c r="AV971" s="1072"/>
      <c r="AW971" s="1072"/>
      <c r="AX971" s="1072"/>
      <c r="AY971" s="1072"/>
      <c r="AZ971" s="1072"/>
      <c r="BA971" s="1072"/>
      <c r="BB971" s="1072"/>
      <c r="BC971" s="1072"/>
      <c r="BD971" s="1072"/>
      <c r="BE971" s="1072"/>
      <c r="BF971" s="1072"/>
      <c r="BG971" s="1072"/>
      <c r="BH971" s="1072"/>
      <c r="BI971" s="1072"/>
      <c r="BJ971" s="1072"/>
      <c r="BK971" s="1072"/>
      <c r="BL971" s="1072"/>
      <c r="BM971" s="1072"/>
      <c r="BN971" s="1072"/>
      <c r="BO971" s="1072"/>
      <c r="BP971" s="1072"/>
      <c r="BQ971" s="1072"/>
      <c r="BR971" s="1072"/>
      <c r="BS971" s="1111"/>
      <c r="BT971" s="1072"/>
      <c r="BU971" s="1072"/>
      <c r="BV971" s="1072"/>
      <c r="BW971" s="1072"/>
      <c r="BX971" s="1072"/>
      <c r="BY971" s="1072"/>
      <c r="BZ971" s="1072"/>
      <c r="CA971" s="1072"/>
      <c r="CB971" s="1072"/>
      <c r="CC971" s="1072"/>
      <c r="CD971" s="1072"/>
      <c r="CE971" s="1072"/>
      <c r="CF971" s="1072"/>
      <c r="CG971" s="1072"/>
      <c r="CH971" s="1072"/>
      <c r="CI971" s="1072"/>
      <c r="CJ971" s="1072"/>
      <c r="CK971" s="1072"/>
      <c r="CL971" s="1072"/>
      <c r="CM971" s="1111"/>
      <c r="CN971" s="1111"/>
      <c r="CO971" s="1112"/>
      <c r="CQ971" s="1927"/>
    </row>
    <row r="972" spans="1:95" s="620" customFormat="1">
      <c r="A972" s="1053"/>
      <c r="B972" s="1071"/>
      <c r="C972" s="1047"/>
      <c r="D972" s="1047"/>
      <c r="E972" s="1048"/>
      <c r="F972" s="1066"/>
      <c r="G972" s="1065"/>
      <c r="H972" s="1051"/>
      <c r="I972" s="1072"/>
      <c r="J972" s="1072"/>
      <c r="K972" s="1072"/>
      <c r="L972" s="1072"/>
      <c r="M972" s="1072"/>
      <c r="N972" s="1072"/>
      <c r="O972" s="1072"/>
      <c r="P972" s="1072"/>
      <c r="Q972" s="1072"/>
      <c r="R972" s="1072"/>
      <c r="S972" s="1072"/>
      <c r="T972" s="1072"/>
      <c r="U972" s="1072"/>
      <c r="V972" s="1072"/>
      <c r="W972" s="1072"/>
      <c r="X972" s="1072"/>
      <c r="Y972" s="1072"/>
      <c r="Z972" s="1072"/>
      <c r="AA972" s="1072"/>
      <c r="AB972" s="1111"/>
      <c r="AC972" s="1111"/>
      <c r="AD972" s="1111"/>
      <c r="AE972" s="1111"/>
      <c r="AF972" s="1072"/>
      <c r="AG972" s="1072"/>
      <c r="AH972" s="1072"/>
      <c r="AI972" s="1072"/>
      <c r="AJ972" s="1072"/>
      <c r="AK972" s="1072"/>
      <c r="AL972" s="1072"/>
      <c r="AM972" s="1072"/>
      <c r="AN972" s="1072"/>
      <c r="AO972" s="1072"/>
      <c r="AP972" s="1072"/>
      <c r="AQ972" s="1072"/>
      <c r="AR972" s="1072"/>
      <c r="AS972" s="1072"/>
      <c r="AT972" s="1072"/>
      <c r="AU972" s="1072"/>
      <c r="AV972" s="1072"/>
      <c r="AW972" s="1072"/>
      <c r="AX972" s="1072"/>
      <c r="AY972" s="1072"/>
      <c r="AZ972" s="1072"/>
      <c r="BA972" s="1072"/>
      <c r="BB972" s="1072"/>
      <c r="BC972" s="1072"/>
      <c r="BD972" s="1072"/>
      <c r="BE972" s="1072"/>
      <c r="BF972" s="1072"/>
      <c r="BG972" s="1072"/>
      <c r="BH972" s="1072"/>
      <c r="BI972" s="1072"/>
      <c r="BJ972" s="1072"/>
      <c r="BK972" s="1072"/>
      <c r="BL972" s="1072"/>
      <c r="BM972" s="1072"/>
      <c r="BN972" s="1072"/>
      <c r="BO972" s="1072"/>
      <c r="BP972" s="1072"/>
      <c r="BQ972" s="1072"/>
      <c r="BR972" s="1072"/>
      <c r="BS972" s="1111"/>
      <c r="BT972" s="1072"/>
      <c r="BU972" s="1072"/>
      <c r="BV972" s="1072"/>
      <c r="BW972" s="1072"/>
      <c r="BX972" s="1072"/>
      <c r="BY972" s="1072"/>
      <c r="BZ972" s="1072"/>
      <c r="CA972" s="1072"/>
      <c r="CB972" s="1072"/>
      <c r="CC972" s="1072"/>
      <c r="CD972" s="1072"/>
      <c r="CE972" s="1072"/>
      <c r="CF972" s="1072"/>
      <c r="CG972" s="1072"/>
      <c r="CH972" s="1072"/>
      <c r="CI972" s="1072"/>
      <c r="CJ972" s="1072"/>
      <c r="CK972" s="1072"/>
      <c r="CL972" s="1072"/>
      <c r="CM972" s="1111"/>
      <c r="CN972" s="1111"/>
      <c r="CO972" s="1112"/>
      <c r="CQ972" s="1927"/>
    </row>
    <row r="973" spans="1:95" s="620" customFormat="1">
      <c r="A973" s="1053"/>
      <c r="B973" s="1071"/>
      <c r="C973" s="1047"/>
      <c r="D973" s="1047"/>
      <c r="E973" s="1048"/>
      <c r="F973" s="1066"/>
      <c r="G973" s="1065"/>
      <c r="H973" s="1051"/>
      <c r="I973" s="1072"/>
      <c r="J973" s="1072"/>
      <c r="K973" s="1072"/>
      <c r="L973" s="1072"/>
      <c r="M973" s="1072"/>
      <c r="N973" s="1072"/>
      <c r="O973" s="1072"/>
      <c r="P973" s="1072"/>
      <c r="Q973" s="1072"/>
      <c r="R973" s="1072"/>
      <c r="S973" s="1072"/>
      <c r="T973" s="1072"/>
      <c r="U973" s="1072"/>
      <c r="V973" s="1072"/>
      <c r="W973" s="1072"/>
      <c r="X973" s="1072"/>
      <c r="Y973" s="1072"/>
      <c r="Z973" s="1072"/>
      <c r="AA973" s="1072"/>
      <c r="AB973" s="1111"/>
      <c r="AC973" s="1111"/>
      <c r="AD973" s="1111"/>
      <c r="AE973" s="1111"/>
      <c r="AF973" s="1072"/>
      <c r="AG973" s="1072"/>
      <c r="AH973" s="1072"/>
      <c r="AI973" s="1072"/>
      <c r="AJ973" s="1072"/>
      <c r="AK973" s="1072"/>
      <c r="AL973" s="1072"/>
      <c r="AM973" s="1072"/>
      <c r="AN973" s="1072"/>
      <c r="AO973" s="1072"/>
      <c r="AP973" s="1072"/>
      <c r="AQ973" s="1072"/>
      <c r="AR973" s="1072"/>
      <c r="AS973" s="1072"/>
      <c r="AT973" s="1072"/>
      <c r="AU973" s="1072"/>
      <c r="AV973" s="1072"/>
      <c r="AW973" s="1072"/>
      <c r="AX973" s="1072"/>
      <c r="AY973" s="1072"/>
      <c r="AZ973" s="1072"/>
      <c r="BA973" s="1072"/>
      <c r="BB973" s="1072"/>
      <c r="BC973" s="1072"/>
      <c r="BD973" s="1072"/>
      <c r="BE973" s="1072"/>
      <c r="BF973" s="1072"/>
      <c r="BG973" s="1072"/>
      <c r="BH973" s="1072"/>
      <c r="BI973" s="1072"/>
      <c r="BJ973" s="1072"/>
      <c r="BK973" s="1072"/>
      <c r="BL973" s="1072"/>
      <c r="BM973" s="1072"/>
      <c r="BN973" s="1072"/>
      <c r="BO973" s="1072"/>
      <c r="BP973" s="1072"/>
      <c r="BQ973" s="1072"/>
      <c r="BR973" s="1072"/>
      <c r="BS973" s="1111"/>
      <c r="BT973" s="1072"/>
      <c r="BU973" s="1072"/>
      <c r="BV973" s="1072"/>
      <c r="BW973" s="1072"/>
      <c r="BX973" s="1072"/>
      <c r="BY973" s="1072"/>
      <c r="BZ973" s="1072"/>
      <c r="CA973" s="1072"/>
      <c r="CB973" s="1072"/>
      <c r="CC973" s="1072"/>
      <c r="CD973" s="1072"/>
      <c r="CE973" s="1072"/>
      <c r="CF973" s="1072"/>
      <c r="CG973" s="1072"/>
      <c r="CH973" s="1072"/>
      <c r="CI973" s="1072"/>
      <c r="CJ973" s="1072"/>
      <c r="CK973" s="1072"/>
      <c r="CL973" s="1072"/>
      <c r="CM973" s="1111"/>
      <c r="CN973" s="1111"/>
      <c r="CO973" s="1112"/>
      <c r="CQ973" s="1927"/>
    </row>
    <row r="974" spans="1:95" s="620" customFormat="1">
      <c r="A974" s="1053"/>
      <c r="B974" s="1071"/>
      <c r="C974" s="1047"/>
      <c r="D974" s="1047"/>
      <c r="E974" s="1048"/>
      <c r="F974" s="1066"/>
      <c r="G974" s="1065"/>
      <c r="H974" s="1051"/>
      <c r="I974" s="1072"/>
      <c r="J974" s="1072"/>
      <c r="K974" s="1072"/>
      <c r="L974" s="1072"/>
      <c r="M974" s="1072"/>
      <c r="N974" s="1072"/>
      <c r="O974" s="1072"/>
      <c r="P974" s="1072"/>
      <c r="Q974" s="1072"/>
      <c r="R974" s="1072"/>
      <c r="S974" s="1072"/>
      <c r="T974" s="1072"/>
      <c r="U974" s="1072"/>
      <c r="V974" s="1072"/>
      <c r="W974" s="1072"/>
      <c r="X974" s="1072"/>
      <c r="Y974" s="1072"/>
      <c r="Z974" s="1072"/>
      <c r="AA974" s="1072"/>
      <c r="AB974" s="1111"/>
      <c r="AC974" s="1111"/>
      <c r="AD974" s="1111"/>
      <c r="AE974" s="1111"/>
      <c r="AF974" s="1072"/>
      <c r="AG974" s="1072"/>
      <c r="AH974" s="1072"/>
      <c r="AI974" s="1072"/>
      <c r="AJ974" s="1072"/>
      <c r="AK974" s="1072"/>
      <c r="AL974" s="1072"/>
      <c r="AM974" s="1072"/>
      <c r="AN974" s="1072"/>
      <c r="AO974" s="1072"/>
      <c r="AP974" s="1072"/>
      <c r="AQ974" s="1072"/>
      <c r="AR974" s="1072"/>
      <c r="AS974" s="1072"/>
      <c r="AT974" s="1072"/>
      <c r="AU974" s="1072"/>
      <c r="AV974" s="1072"/>
      <c r="AW974" s="1072"/>
      <c r="AX974" s="1072"/>
      <c r="AY974" s="1072"/>
      <c r="AZ974" s="1072"/>
      <c r="BA974" s="1072"/>
      <c r="BB974" s="1072"/>
      <c r="BC974" s="1072"/>
      <c r="BD974" s="1072"/>
      <c r="BE974" s="1072"/>
      <c r="BF974" s="1072"/>
      <c r="BG974" s="1072"/>
      <c r="BH974" s="1072"/>
      <c r="BI974" s="1072"/>
      <c r="BJ974" s="1072"/>
      <c r="BK974" s="1072"/>
      <c r="BL974" s="1072"/>
      <c r="BM974" s="1072"/>
      <c r="BN974" s="1072"/>
      <c r="BO974" s="1072"/>
      <c r="BP974" s="1072"/>
      <c r="BQ974" s="1072"/>
      <c r="BR974" s="1072"/>
      <c r="BS974" s="1111"/>
      <c r="BT974" s="1072"/>
      <c r="BU974" s="1072"/>
      <c r="BV974" s="1072"/>
      <c r="BW974" s="1072"/>
      <c r="BX974" s="1072"/>
      <c r="BY974" s="1072"/>
      <c r="BZ974" s="1072"/>
      <c r="CA974" s="1072"/>
      <c r="CB974" s="1072"/>
      <c r="CC974" s="1072"/>
      <c r="CD974" s="1072"/>
      <c r="CE974" s="1072"/>
      <c r="CF974" s="1072"/>
      <c r="CG974" s="1072"/>
      <c r="CH974" s="1072"/>
      <c r="CI974" s="1072"/>
      <c r="CJ974" s="1072"/>
      <c r="CK974" s="1072"/>
      <c r="CL974" s="1072"/>
      <c r="CM974" s="1111"/>
      <c r="CN974" s="1111"/>
      <c r="CO974" s="1112"/>
      <c r="CQ974" s="1927"/>
    </row>
    <row r="975" spans="1:95" s="620" customFormat="1">
      <c r="A975" s="1053"/>
      <c r="B975" s="1071"/>
      <c r="C975" s="1047"/>
      <c r="D975" s="1047"/>
      <c r="E975" s="1048"/>
      <c r="F975" s="1066"/>
      <c r="G975" s="1065"/>
      <c r="H975" s="1051"/>
      <c r="I975" s="1072"/>
      <c r="J975" s="1072"/>
      <c r="K975" s="1072"/>
      <c r="L975" s="1072"/>
      <c r="M975" s="1072"/>
      <c r="N975" s="1072"/>
      <c r="O975" s="1072"/>
      <c r="P975" s="1072"/>
      <c r="Q975" s="1072"/>
      <c r="R975" s="1072"/>
      <c r="S975" s="1072"/>
      <c r="T975" s="1072"/>
      <c r="U975" s="1072"/>
      <c r="V975" s="1072"/>
      <c r="W975" s="1072"/>
      <c r="X975" s="1072"/>
      <c r="Y975" s="1072"/>
      <c r="Z975" s="1072"/>
      <c r="AA975" s="1072"/>
      <c r="AB975" s="1111"/>
      <c r="AC975" s="1111"/>
      <c r="AD975" s="1111"/>
      <c r="AE975" s="1111"/>
      <c r="AF975" s="1072"/>
      <c r="AG975" s="1072"/>
      <c r="AH975" s="1072"/>
      <c r="AI975" s="1072"/>
      <c r="AJ975" s="1072"/>
      <c r="AK975" s="1072"/>
      <c r="AL975" s="1072"/>
      <c r="AM975" s="1072"/>
      <c r="AN975" s="1072"/>
      <c r="AO975" s="1072"/>
      <c r="AP975" s="1072"/>
      <c r="AQ975" s="1072"/>
      <c r="AR975" s="1072"/>
      <c r="AS975" s="1072"/>
      <c r="AT975" s="1072"/>
      <c r="AU975" s="1072"/>
      <c r="AV975" s="1072"/>
      <c r="AW975" s="1072"/>
      <c r="AX975" s="1072"/>
      <c r="AY975" s="1072"/>
      <c r="AZ975" s="1072"/>
      <c r="BA975" s="1072"/>
      <c r="BB975" s="1072"/>
      <c r="BC975" s="1072"/>
      <c r="BD975" s="1072"/>
      <c r="BE975" s="1072"/>
      <c r="BF975" s="1072"/>
      <c r="BG975" s="1072"/>
      <c r="BH975" s="1072"/>
      <c r="BI975" s="1072"/>
      <c r="BJ975" s="1072"/>
      <c r="BK975" s="1072"/>
      <c r="BL975" s="1072"/>
      <c r="BM975" s="1072"/>
      <c r="BN975" s="1072"/>
      <c r="BO975" s="1072"/>
      <c r="BP975" s="1072"/>
      <c r="BQ975" s="1072"/>
      <c r="BR975" s="1072"/>
      <c r="BS975" s="1111"/>
      <c r="BT975" s="1072"/>
      <c r="BU975" s="1072"/>
      <c r="BV975" s="1072"/>
      <c r="BW975" s="1072"/>
      <c r="BX975" s="1072"/>
      <c r="BY975" s="1072"/>
      <c r="BZ975" s="1072"/>
      <c r="CA975" s="1072"/>
      <c r="CB975" s="1072"/>
      <c r="CC975" s="1072"/>
      <c r="CD975" s="1072"/>
      <c r="CE975" s="1072"/>
      <c r="CF975" s="1072"/>
      <c r="CG975" s="1072"/>
      <c r="CH975" s="1072"/>
      <c r="CI975" s="1072"/>
      <c r="CJ975" s="1072"/>
      <c r="CK975" s="1072"/>
      <c r="CL975" s="1072"/>
      <c r="CM975" s="1111"/>
      <c r="CN975" s="1111"/>
      <c r="CO975" s="1112"/>
      <c r="CQ975" s="1927"/>
    </row>
    <row r="976" spans="1:95" s="620" customFormat="1">
      <c r="A976" s="1053"/>
      <c r="B976" s="1071"/>
      <c r="C976" s="1047"/>
      <c r="D976" s="1047"/>
      <c r="E976" s="1048"/>
      <c r="F976" s="1066"/>
      <c r="G976" s="1065"/>
      <c r="H976" s="1051"/>
      <c r="I976" s="1072"/>
      <c r="J976" s="1072"/>
      <c r="K976" s="1072"/>
      <c r="L976" s="1072"/>
      <c r="M976" s="1072"/>
      <c r="N976" s="1072"/>
      <c r="O976" s="1072"/>
      <c r="P976" s="1072"/>
      <c r="Q976" s="1072"/>
      <c r="R976" s="1072"/>
      <c r="S976" s="1072"/>
      <c r="T976" s="1072"/>
      <c r="U976" s="1072"/>
      <c r="V976" s="1072"/>
      <c r="W976" s="1072"/>
      <c r="X976" s="1072"/>
      <c r="Y976" s="1072"/>
      <c r="Z976" s="1072"/>
      <c r="AA976" s="1072"/>
      <c r="AB976" s="1111"/>
      <c r="AC976" s="1111"/>
      <c r="AD976" s="1111"/>
      <c r="AE976" s="1111"/>
      <c r="AF976" s="1072"/>
      <c r="AG976" s="1072"/>
      <c r="AH976" s="1072"/>
      <c r="AI976" s="1072"/>
      <c r="AJ976" s="1072"/>
      <c r="AK976" s="1072"/>
      <c r="AL976" s="1072"/>
      <c r="AM976" s="1072"/>
      <c r="AN976" s="1072"/>
      <c r="AO976" s="1072"/>
      <c r="AP976" s="1072"/>
      <c r="AQ976" s="1072"/>
      <c r="AR976" s="1072"/>
      <c r="AS976" s="1072"/>
      <c r="AT976" s="1072"/>
      <c r="AU976" s="1072"/>
      <c r="AV976" s="1072"/>
      <c r="AW976" s="1072"/>
      <c r="AX976" s="1072"/>
      <c r="AY976" s="1072"/>
      <c r="AZ976" s="1072"/>
      <c r="BA976" s="1072"/>
      <c r="BB976" s="1072"/>
      <c r="BC976" s="1072"/>
      <c r="BD976" s="1072"/>
      <c r="BE976" s="1072"/>
      <c r="BF976" s="1072"/>
      <c r="BG976" s="1072"/>
      <c r="BH976" s="1072"/>
      <c r="BI976" s="1072"/>
      <c r="BJ976" s="1072"/>
      <c r="BK976" s="1072"/>
      <c r="BL976" s="1072"/>
      <c r="BM976" s="1072"/>
      <c r="BN976" s="1072"/>
      <c r="BO976" s="1072"/>
      <c r="BP976" s="1072"/>
      <c r="BQ976" s="1072"/>
      <c r="BR976" s="1072"/>
      <c r="BS976" s="1111"/>
      <c r="BT976" s="1072"/>
      <c r="BU976" s="1072"/>
      <c r="BV976" s="1072"/>
      <c r="BW976" s="1072"/>
      <c r="BX976" s="1072"/>
      <c r="BY976" s="1072"/>
      <c r="BZ976" s="1072"/>
      <c r="CA976" s="1072"/>
      <c r="CB976" s="1072"/>
      <c r="CC976" s="1072"/>
      <c r="CD976" s="1072"/>
      <c r="CE976" s="1072"/>
      <c r="CF976" s="1072"/>
      <c r="CG976" s="1072"/>
      <c r="CH976" s="1072"/>
      <c r="CI976" s="1072"/>
      <c r="CJ976" s="1072"/>
      <c r="CK976" s="1072"/>
      <c r="CL976" s="1072"/>
      <c r="CM976" s="1111"/>
      <c r="CN976" s="1111"/>
      <c r="CO976" s="1112"/>
      <c r="CQ976" s="1927"/>
    </row>
    <row r="977" spans="1:95" s="620" customFormat="1">
      <c r="A977" s="1053"/>
      <c r="B977" s="1071"/>
      <c r="C977" s="1047"/>
      <c r="D977" s="1047"/>
      <c r="E977" s="1048"/>
      <c r="F977" s="1066"/>
      <c r="G977" s="1065"/>
      <c r="H977" s="1051"/>
      <c r="I977" s="1072"/>
      <c r="J977" s="1072"/>
      <c r="K977" s="1072"/>
      <c r="L977" s="1072"/>
      <c r="M977" s="1072"/>
      <c r="N977" s="1072"/>
      <c r="O977" s="1072"/>
      <c r="P977" s="1072"/>
      <c r="Q977" s="1072"/>
      <c r="R977" s="1072"/>
      <c r="S977" s="1072"/>
      <c r="T977" s="1072"/>
      <c r="U977" s="1072"/>
      <c r="V977" s="1072"/>
      <c r="W977" s="1072"/>
      <c r="X977" s="1072"/>
      <c r="Y977" s="1072"/>
      <c r="Z977" s="1072"/>
      <c r="AA977" s="1072"/>
      <c r="AB977" s="1111"/>
      <c r="AC977" s="1111"/>
      <c r="AD977" s="1111"/>
      <c r="AE977" s="1111"/>
      <c r="AF977" s="1072"/>
      <c r="AG977" s="1072"/>
      <c r="AH977" s="1072"/>
      <c r="AI977" s="1072"/>
      <c r="AJ977" s="1072"/>
      <c r="AK977" s="1072"/>
      <c r="AL977" s="1072"/>
      <c r="AM977" s="1072"/>
      <c r="AN977" s="1072"/>
      <c r="AO977" s="1072"/>
      <c r="AP977" s="1072"/>
      <c r="AQ977" s="1072"/>
      <c r="AR977" s="1072"/>
      <c r="AS977" s="1072"/>
      <c r="AT977" s="1072"/>
      <c r="AU977" s="1072"/>
      <c r="AV977" s="1072"/>
      <c r="AW977" s="1072"/>
      <c r="AX977" s="1072"/>
      <c r="AY977" s="1072"/>
      <c r="AZ977" s="1072"/>
      <c r="BA977" s="1072"/>
      <c r="BB977" s="1072"/>
      <c r="BC977" s="1072"/>
      <c r="BD977" s="1072"/>
      <c r="BE977" s="1072"/>
      <c r="BF977" s="1072"/>
      <c r="BG977" s="1072"/>
      <c r="BH977" s="1072"/>
      <c r="BI977" s="1072"/>
      <c r="BJ977" s="1072"/>
      <c r="BK977" s="1072"/>
      <c r="BL977" s="1072"/>
      <c r="BM977" s="1072"/>
      <c r="BN977" s="1072"/>
      <c r="BO977" s="1072"/>
      <c r="BP977" s="1072"/>
      <c r="BQ977" s="1072"/>
      <c r="BR977" s="1072"/>
      <c r="BS977" s="1111"/>
      <c r="BT977" s="1072"/>
      <c r="BU977" s="1072"/>
      <c r="BV977" s="1072"/>
      <c r="BW977" s="1072"/>
      <c r="BX977" s="1072"/>
      <c r="BY977" s="1072"/>
      <c r="BZ977" s="1072"/>
      <c r="CA977" s="1072"/>
      <c r="CB977" s="1072"/>
      <c r="CC977" s="1072"/>
      <c r="CD977" s="1072"/>
      <c r="CE977" s="1072"/>
      <c r="CF977" s="1072"/>
      <c r="CG977" s="1072"/>
      <c r="CH977" s="1072"/>
      <c r="CI977" s="1072"/>
      <c r="CJ977" s="1072"/>
      <c r="CK977" s="1072"/>
      <c r="CL977" s="1072"/>
      <c r="CM977" s="1111"/>
      <c r="CN977" s="1111"/>
      <c r="CO977" s="1112"/>
      <c r="CQ977" s="1927"/>
    </row>
    <row r="978" spans="1:95" s="620" customFormat="1">
      <c r="A978" s="1053"/>
      <c r="B978" s="1071"/>
      <c r="C978" s="1047"/>
      <c r="D978" s="1047"/>
      <c r="E978" s="1048"/>
      <c r="F978" s="1066"/>
      <c r="G978" s="1065"/>
      <c r="H978" s="1051"/>
      <c r="I978" s="1072"/>
      <c r="J978" s="1072"/>
      <c r="K978" s="1072"/>
      <c r="L978" s="1072"/>
      <c r="M978" s="1072"/>
      <c r="N978" s="1072"/>
      <c r="O978" s="1072"/>
      <c r="P978" s="1072"/>
      <c r="Q978" s="1072"/>
      <c r="R978" s="1072"/>
      <c r="S978" s="1072"/>
      <c r="T978" s="1072"/>
      <c r="U978" s="1072"/>
      <c r="V978" s="1072"/>
      <c r="W978" s="1072"/>
      <c r="X978" s="1072"/>
      <c r="Y978" s="1072"/>
      <c r="Z978" s="1072"/>
      <c r="AA978" s="1072"/>
      <c r="AB978" s="1111"/>
      <c r="AC978" s="1111"/>
      <c r="AD978" s="1111"/>
      <c r="AE978" s="1111"/>
      <c r="AF978" s="1072"/>
      <c r="AG978" s="1072"/>
      <c r="AH978" s="1072"/>
      <c r="AI978" s="1072"/>
      <c r="AJ978" s="1072"/>
      <c r="AK978" s="1072"/>
      <c r="AL978" s="1072"/>
      <c r="AM978" s="1072"/>
      <c r="AN978" s="1072"/>
      <c r="AO978" s="1072"/>
      <c r="AP978" s="1072"/>
      <c r="AQ978" s="1072"/>
      <c r="AR978" s="1072"/>
      <c r="AS978" s="1072"/>
      <c r="AT978" s="1072"/>
      <c r="AU978" s="1072"/>
      <c r="AV978" s="1072"/>
      <c r="AW978" s="1072"/>
      <c r="AX978" s="1072"/>
      <c r="AY978" s="1072"/>
      <c r="AZ978" s="1072"/>
      <c r="BA978" s="1072"/>
      <c r="BB978" s="1072"/>
      <c r="BC978" s="1072"/>
      <c r="BD978" s="1072"/>
      <c r="BE978" s="1072"/>
      <c r="BF978" s="1072"/>
      <c r="BG978" s="1072"/>
      <c r="BH978" s="1072"/>
      <c r="BI978" s="1072"/>
      <c r="BJ978" s="1072"/>
      <c r="BK978" s="1072"/>
      <c r="BL978" s="1072"/>
      <c r="BM978" s="1072"/>
      <c r="BN978" s="1072"/>
      <c r="BO978" s="1072"/>
      <c r="BP978" s="1072"/>
      <c r="BQ978" s="1072"/>
      <c r="BR978" s="1072"/>
      <c r="BS978" s="1111"/>
      <c r="BT978" s="1072"/>
      <c r="BU978" s="1072"/>
      <c r="BV978" s="1072"/>
      <c r="BW978" s="1072"/>
      <c r="BX978" s="1072"/>
      <c r="BY978" s="1072"/>
      <c r="BZ978" s="1072"/>
      <c r="CA978" s="1072"/>
      <c r="CB978" s="1072"/>
      <c r="CC978" s="1072"/>
      <c r="CD978" s="1072"/>
      <c r="CE978" s="1072"/>
      <c r="CF978" s="1072"/>
      <c r="CG978" s="1072"/>
      <c r="CH978" s="1072"/>
      <c r="CI978" s="1072"/>
      <c r="CJ978" s="1072"/>
      <c r="CK978" s="1072"/>
      <c r="CL978" s="1072"/>
      <c r="CM978" s="1111"/>
      <c r="CN978" s="1111"/>
      <c r="CO978" s="1112"/>
      <c r="CQ978" s="1927"/>
    </row>
    <row r="979" spans="1:95" s="620" customFormat="1">
      <c r="A979" s="1053"/>
      <c r="B979" s="1071"/>
      <c r="C979" s="1047"/>
      <c r="D979" s="1047"/>
      <c r="E979" s="1048"/>
      <c r="F979" s="1066"/>
      <c r="G979" s="1065"/>
      <c r="H979" s="1051"/>
      <c r="I979" s="1072"/>
      <c r="J979" s="1072"/>
      <c r="K979" s="1072"/>
      <c r="L979" s="1072"/>
      <c r="M979" s="1072"/>
      <c r="N979" s="1072"/>
      <c r="O979" s="1072"/>
      <c r="P979" s="1072"/>
      <c r="Q979" s="1072"/>
      <c r="R979" s="1072"/>
      <c r="S979" s="1072"/>
      <c r="T979" s="1072"/>
      <c r="U979" s="1072"/>
      <c r="V979" s="1072"/>
      <c r="W979" s="1072"/>
      <c r="X979" s="1072"/>
      <c r="Y979" s="1072"/>
      <c r="Z979" s="1072"/>
      <c r="AA979" s="1072"/>
      <c r="AB979" s="1111"/>
      <c r="AC979" s="1111"/>
      <c r="AD979" s="1111"/>
      <c r="AE979" s="1111"/>
      <c r="AF979" s="1072"/>
      <c r="AG979" s="1072"/>
      <c r="AH979" s="1072"/>
      <c r="AI979" s="1072"/>
      <c r="AJ979" s="1072"/>
      <c r="AK979" s="1072"/>
      <c r="AL979" s="1072"/>
      <c r="AM979" s="1072"/>
      <c r="AN979" s="1072"/>
      <c r="AO979" s="1072"/>
      <c r="AP979" s="1072"/>
      <c r="AQ979" s="1072"/>
      <c r="AR979" s="1072"/>
      <c r="AS979" s="1072"/>
      <c r="AT979" s="1072"/>
      <c r="AU979" s="1072"/>
      <c r="AV979" s="1072"/>
      <c r="AW979" s="1072"/>
      <c r="AX979" s="1072"/>
      <c r="AY979" s="1072"/>
      <c r="AZ979" s="1072"/>
      <c r="BA979" s="1072"/>
      <c r="BB979" s="1072"/>
      <c r="BC979" s="1072"/>
      <c r="BD979" s="1072"/>
      <c r="BE979" s="1072"/>
      <c r="BF979" s="1072"/>
      <c r="BG979" s="1072"/>
      <c r="BH979" s="1072"/>
      <c r="BI979" s="1072"/>
      <c r="BJ979" s="1072"/>
      <c r="BK979" s="1072"/>
      <c r="BL979" s="1072"/>
      <c r="BM979" s="1072"/>
      <c r="BN979" s="1072"/>
      <c r="BO979" s="1072"/>
      <c r="BP979" s="1072"/>
      <c r="BQ979" s="1072"/>
      <c r="BR979" s="1072"/>
      <c r="BS979" s="1111"/>
      <c r="BT979" s="1072"/>
      <c r="BU979" s="1072"/>
      <c r="BV979" s="1072"/>
      <c r="BW979" s="1072"/>
      <c r="BX979" s="1072"/>
      <c r="BY979" s="1072"/>
      <c r="BZ979" s="1072"/>
      <c r="CA979" s="1072"/>
      <c r="CB979" s="1072"/>
      <c r="CC979" s="1072"/>
      <c r="CD979" s="1072"/>
      <c r="CE979" s="1072"/>
      <c r="CF979" s="1072"/>
      <c r="CG979" s="1072"/>
      <c r="CH979" s="1072"/>
      <c r="CI979" s="1072"/>
      <c r="CJ979" s="1072"/>
      <c r="CK979" s="1072"/>
      <c r="CL979" s="1072"/>
      <c r="CM979" s="1111"/>
      <c r="CN979" s="1111"/>
      <c r="CO979" s="1112"/>
      <c r="CQ979" s="1927"/>
    </row>
    <row r="980" spans="1:95" s="620" customFormat="1">
      <c r="A980" s="1053"/>
      <c r="B980" s="1071"/>
      <c r="C980" s="1047"/>
      <c r="D980" s="1047"/>
      <c r="E980" s="1048"/>
      <c r="F980" s="1066"/>
      <c r="G980" s="1065"/>
      <c r="H980" s="1051"/>
      <c r="I980" s="1072"/>
      <c r="J980" s="1072"/>
      <c r="K980" s="1072"/>
      <c r="L980" s="1072"/>
      <c r="M980" s="1072"/>
      <c r="N980" s="1072"/>
      <c r="O980" s="1072"/>
      <c r="P980" s="1072"/>
      <c r="Q980" s="1072"/>
      <c r="R980" s="1072"/>
      <c r="S980" s="1072"/>
      <c r="T980" s="1072"/>
      <c r="U980" s="1072"/>
      <c r="V980" s="1072"/>
      <c r="W980" s="1072"/>
      <c r="X980" s="1072"/>
      <c r="Y980" s="1072"/>
      <c r="Z980" s="1072"/>
      <c r="AA980" s="1072"/>
      <c r="AB980" s="1111"/>
      <c r="AC980" s="1111"/>
      <c r="AD980" s="1111"/>
      <c r="AE980" s="1111"/>
      <c r="AF980" s="1072"/>
      <c r="AG980" s="1072"/>
      <c r="AH980" s="1072"/>
      <c r="AI980" s="1072"/>
      <c r="AJ980" s="1072"/>
      <c r="AK980" s="1072"/>
      <c r="AL980" s="1072"/>
      <c r="AM980" s="1072"/>
      <c r="AN980" s="1072"/>
      <c r="AO980" s="1072"/>
      <c r="AP980" s="1072"/>
      <c r="AQ980" s="1072"/>
      <c r="AR980" s="1072"/>
      <c r="AS980" s="1072"/>
      <c r="AT980" s="1072"/>
      <c r="AU980" s="1072"/>
      <c r="AV980" s="1072"/>
      <c r="AW980" s="1072"/>
      <c r="AX980" s="1072"/>
      <c r="AY980" s="1072"/>
      <c r="AZ980" s="1072"/>
      <c r="BA980" s="1072"/>
      <c r="BB980" s="1072"/>
      <c r="BC980" s="1072"/>
      <c r="BD980" s="1072"/>
      <c r="BE980" s="1072"/>
      <c r="BF980" s="1072"/>
      <c r="BG980" s="1072"/>
      <c r="BH980" s="1072"/>
      <c r="BI980" s="1072"/>
      <c r="BJ980" s="1072"/>
      <c r="BK980" s="1072"/>
      <c r="BL980" s="1072"/>
      <c r="BM980" s="1072"/>
      <c r="BN980" s="1072"/>
      <c r="BO980" s="1072"/>
      <c r="BP980" s="1072"/>
      <c r="BQ980" s="1072"/>
      <c r="BR980" s="1072"/>
      <c r="BS980" s="1111"/>
      <c r="BT980" s="1072"/>
      <c r="BU980" s="1072"/>
      <c r="BV980" s="1072"/>
      <c r="BW980" s="1072"/>
      <c r="BX980" s="1072"/>
      <c r="BY980" s="1072"/>
      <c r="BZ980" s="1072"/>
      <c r="CA980" s="1072"/>
      <c r="CB980" s="1072"/>
      <c r="CC980" s="1072"/>
      <c r="CD980" s="1072"/>
      <c r="CE980" s="1072"/>
      <c r="CF980" s="1072"/>
      <c r="CG980" s="1072"/>
      <c r="CH980" s="1072"/>
      <c r="CI980" s="1072"/>
      <c r="CJ980" s="1072"/>
      <c r="CK980" s="1072"/>
      <c r="CL980" s="1072"/>
      <c r="CM980" s="1111"/>
      <c r="CN980" s="1111"/>
      <c r="CO980" s="1112"/>
      <c r="CQ980" s="1927"/>
    </row>
    <row r="981" spans="1:95" s="620" customFormat="1">
      <c r="A981" s="1053"/>
      <c r="B981" s="1071"/>
      <c r="C981" s="1047"/>
      <c r="D981" s="1047"/>
      <c r="E981" s="1048"/>
      <c r="F981" s="1066"/>
      <c r="G981" s="1065"/>
      <c r="H981" s="1051"/>
      <c r="I981" s="1072"/>
      <c r="J981" s="1072"/>
      <c r="K981" s="1072"/>
      <c r="L981" s="1072"/>
      <c r="M981" s="1072"/>
      <c r="N981" s="1072"/>
      <c r="O981" s="1072"/>
      <c r="P981" s="1072"/>
      <c r="Q981" s="1072"/>
      <c r="R981" s="1072"/>
      <c r="S981" s="1072"/>
      <c r="T981" s="1072"/>
      <c r="U981" s="1072"/>
      <c r="V981" s="1072"/>
      <c r="W981" s="1072"/>
      <c r="X981" s="1072"/>
      <c r="Y981" s="1072"/>
      <c r="Z981" s="1072"/>
      <c r="AA981" s="1072"/>
      <c r="AB981" s="1111"/>
      <c r="AC981" s="1111"/>
      <c r="AD981" s="1111"/>
      <c r="AE981" s="1111"/>
      <c r="AF981" s="1072"/>
      <c r="AG981" s="1072"/>
      <c r="AH981" s="1072"/>
      <c r="AI981" s="1072"/>
      <c r="AJ981" s="1072"/>
      <c r="AK981" s="1072"/>
      <c r="AL981" s="1072"/>
      <c r="AM981" s="1072"/>
      <c r="AN981" s="1072"/>
      <c r="AO981" s="1072"/>
      <c r="AP981" s="1072"/>
      <c r="AQ981" s="1072"/>
      <c r="AR981" s="1072"/>
      <c r="AS981" s="1072"/>
      <c r="AT981" s="1072"/>
      <c r="AU981" s="1072"/>
      <c r="AV981" s="1072"/>
      <c r="AW981" s="1072"/>
      <c r="AX981" s="1072"/>
      <c r="AY981" s="1072"/>
      <c r="AZ981" s="1072"/>
      <c r="BA981" s="1072"/>
      <c r="BB981" s="1072"/>
      <c r="BC981" s="1072"/>
      <c r="BD981" s="1072"/>
      <c r="BE981" s="1072"/>
      <c r="BF981" s="1072"/>
      <c r="BG981" s="1072"/>
      <c r="BH981" s="1072"/>
      <c r="BI981" s="1072"/>
      <c r="BJ981" s="1072"/>
      <c r="BK981" s="1072"/>
      <c r="BL981" s="1072"/>
      <c r="BM981" s="1072"/>
      <c r="BN981" s="1072"/>
      <c r="BO981" s="1072"/>
      <c r="BP981" s="1072"/>
      <c r="BQ981" s="1072"/>
      <c r="BR981" s="1072"/>
      <c r="BS981" s="1111"/>
      <c r="BT981" s="1072"/>
      <c r="BU981" s="1072"/>
      <c r="BV981" s="1072"/>
      <c r="BW981" s="1072"/>
      <c r="BX981" s="1072"/>
      <c r="BY981" s="1072"/>
      <c r="BZ981" s="1072"/>
      <c r="CA981" s="1072"/>
      <c r="CB981" s="1072"/>
      <c r="CC981" s="1072"/>
      <c r="CD981" s="1072"/>
      <c r="CE981" s="1072"/>
      <c r="CF981" s="1072"/>
      <c r="CG981" s="1072"/>
      <c r="CH981" s="1072"/>
      <c r="CI981" s="1072"/>
      <c r="CJ981" s="1072"/>
      <c r="CK981" s="1072"/>
      <c r="CL981" s="1072"/>
      <c r="CM981" s="1111"/>
      <c r="CN981" s="1111"/>
      <c r="CO981" s="1112"/>
      <c r="CQ981" s="1927"/>
    </row>
    <row r="982" spans="1:95" s="620" customFormat="1">
      <c r="A982" s="1053"/>
      <c r="B982" s="1071"/>
      <c r="C982" s="1047"/>
      <c r="D982" s="1047"/>
      <c r="E982" s="1048"/>
      <c r="F982" s="1066"/>
      <c r="G982" s="1065"/>
      <c r="H982" s="1051"/>
      <c r="I982" s="1072"/>
      <c r="J982" s="1072"/>
      <c r="K982" s="1072"/>
      <c r="L982" s="1072"/>
      <c r="M982" s="1072"/>
      <c r="N982" s="1072"/>
      <c r="O982" s="1072"/>
      <c r="P982" s="1072"/>
      <c r="Q982" s="1072"/>
      <c r="R982" s="1072"/>
      <c r="S982" s="1072"/>
      <c r="T982" s="1072"/>
      <c r="U982" s="1072"/>
      <c r="V982" s="1072"/>
      <c r="W982" s="1072"/>
      <c r="X982" s="1072"/>
      <c r="Y982" s="1072"/>
      <c r="Z982" s="1072"/>
      <c r="AA982" s="1072"/>
      <c r="AB982" s="1111"/>
      <c r="AC982" s="1111"/>
      <c r="AD982" s="1111"/>
      <c r="AE982" s="1111"/>
      <c r="AF982" s="1072"/>
      <c r="AG982" s="1072"/>
      <c r="AH982" s="1072"/>
      <c r="AI982" s="1072"/>
      <c r="AJ982" s="1072"/>
      <c r="AK982" s="1072"/>
      <c r="AL982" s="1072"/>
      <c r="AM982" s="1072"/>
      <c r="AN982" s="1072"/>
      <c r="AO982" s="1072"/>
      <c r="AP982" s="1072"/>
      <c r="AQ982" s="1072"/>
      <c r="AR982" s="1072"/>
      <c r="AS982" s="1072"/>
      <c r="AT982" s="1072"/>
      <c r="AU982" s="1072"/>
      <c r="AV982" s="1072"/>
      <c r="AW982" s="1072"/>
      <c r="AX982" s="1072"/>
      <c r="AY982" s="1072"/>
      <c r="AZ982" s="1072"/>
      <c r="BA982" s="1072"/>
      <c r="BB982" s="1072"/>
      <c r="BC982" s="1072"/>
      <c r="BD982" s="1072"/>
      <c r="BE982" s="1072"/>
      <c r="BF982" s="1072"/>
      <c r="BG982" s="1072"/>
      <c r="BH982" s="1072"/>
      <c r="BI982" s="1072"/>
      <c r="BJ982" s="1072"/>
      <c r="BK982" s="1072"/>
      <c r="BL982" s="1072"/>
      <c r="BM982" s="1072"/>
      <c r="BN982" s="1072"/>
      <c r="BO982" s="1072"/>
      <c r="BP982" s="1072"/>
      <c r="BQ982" s="1072"/>
      <c r="BR982" s="1072"/>
      <c r="BS982" s="1111"/>
      <c r="BT982" s="1072"/>
      <c r="BU982" s="1072"/>
      <c r="BV982" s="1072"/>
      <c r="BW982" s="1072"/>
      <c r="BX982" s="1072"/>
      <c r="BY982" s="1072"/>
      <c r="BZ982" s="1072"/>
      <c r="CA982" s="1072"/>
      <c r="CB982" s="1072"/>
      <c r="CC982" s="1072"/>
      <c r="CD982" s="1072"/>
      <c r="CE982" s="1072"/>
      <c r="CF982" s="1072"/>
      <c r="CG982" s="1072"/>
      <c r="CH982" s="1072"/>
      <c r="CI982" s="1072"/>
      <c r="CJ982" s="1072"/>
      <c r="CK982" s="1072"/>
      <c r="CL982" s="1072"/>
      <c r="CM982" s="1111"/>
      <c r="CN982" s="1111"/>
      <c r="CO982" s="1112"/>
      <c r="CQ982" s="1927"/>
    </row>
    <row r="983" spans="1:95" s="620" customFormat="1">
      <c r="A983" s="1053"/>
      <c r="B983" s="1071"/>
      <c r="C983" s="1047"/>
      <c r="D983" s="1047"/>
      <c r="E983" s="1048"/>
      <c r="F983" s="1066"/>
      <c r="G983" s="1065"/>
      <c r="H983" s="1051"/>
      <c r="I983" s="1072"/>
      <c r="J983" s="1072"/>
      <c r="K983" s="1072"/>
      <c r="L983" s="1072"/>
      <c r="M983" s="1072"/>
      <c r="N983" s="1072"/>
      <c r="O983" s="1072"/>
      <c r="P983" s="1072"/>
      <c r="Q983" s="1072"/>
      <c r="R983" s="1072"/>
      <c r="S983" s="1072"/>
      <c r="T983" s="1072"/>
      <c r="U983" s="1072"/>
      <c r="V983" s="1072"/>
      <c r="W983" s="1072"/>
      <c r="X983" s="1072"/>
      <c r="Y983" s="1072"/>
      <c r="Z983" s="1072"/>
      <c r="AA983" s="1072"/>
      <c r="AB983" s="1111"/>
      <c r="AC983" s="1111"/>
      <c r="AD983" s="1111"/>
      <c r="AE983" s="1111"/>
      <c r="AF983" s="1072"/>
      <c r="AG983" s="1072"/>
      <c r="AH983" s="1072"/>
      <c r="AI983" s="1072"/>
      <c r="AJ983" s="1072"/>
      <c r="AK983" s="1072"/>
      <c r="AL983" s="1072"/>
      <c r="AM983" s="1072"/>
      <c r="AN983" s="1072"/>
      <c r="AO983" s="1072"/>
      <c r="AP983" s="1072"/>
      <c r="AQ983" s="1072"/>
      <c r="AR983" s="1072"/>
      <c r="AS983" s="1072"/>
      <c r="AT983" s="1072"/>
      <c r="AU983" s="1072"/>
      <c r="AV983" s="1072"/>
      <c r="AW983" s="1072"/>
      <c r="AX983" s="1072"/>
      <c r="AY983" s="1072"/>
      <c r="AZ983" s="1072"/>
      <c r="BA983" s="1072"/>
      <c r="BB983" s="1072"/>
      <c r="BC983" s="1072"/>
      <c r="BD983" s="1072"/>
      <c r="BE983" s="1072"/>
      <c r="BF983" s="1072"/>
      <c r="BG983" s="1072"/>
      <c r="BH983" s="1072"/>
      <c r="BI983" s="1072"/>
      <c r="BJ983" s="1072"/>
      <c r="BK983" s="1072"/>
      <c r="BL983" s="1072"/>
      <c r="BM983" s="1072"/>
      <c r="BN983" s="1072"/>
      <c r="BO983" s="1072"/>
      <c r="BP983" s="1072"/>
      <c r="BQ983" s="1072"/>
      <c r="BR983" s="1072"/>
      <c r="BS983" s="1111"/>
      <c r="BT983" s="1072"/>
      <c r="BU983" s="1072"/>
      <c r="BV983" s="1072"/>
      <c r="BW983" s="1072"/>
      <c r="BX983" s="1072"/>
      <c r="BY983" s="1072"/>
      <c r="BZ983" s="1072"/>
      <c r="CA983" s="1072"/>
      <c r="CB983" s="1072"/>
      <c r="CC983" s="1072"/>
      <c r="CD983" s="1072"/>
      <c r="CE983" s="1072"/>
      <c r="CF983" s="1072"/>
      <c r="CG983" s="1072"/>
      <c r="CH983" s="1072"/>
      <c r="CI983" s="1072"/>
      <c r="CJ983" s="1072"/>
      <c r="CK983" s="1072"/>
      <c r="CL983" s="1072"/>
      <c r="CM983" s="1111"/>
      <c r="CN983" s="1111"/>
      <c r="CO983" s="1112"/>
      <c r="CQ983" s="1927"/>
    </row>
    <row r="984" spans="1:95" s="620" customFormat="1">
      <c r="A984" s="1053"/>
      <c r="B984" s="1071"/>
      <c r="C984" s="1047"/>
      <c r="D984" s="1047"/>
      <c r="E984" s="1048"/>
      <c r="F984" s="1066"/>
      <c r="G984" s="1065"/>
      <c r="H984" s="1051"/>
      <c r="I984" s="1072"/>
      <c r="J984" s="1072"/>
      <c r="K984" s="1072"/>
      <c r="L984" s="1072"/>
      <c r="M984" s="1072"/>
      <c r="N984" s="1072"/>
      <c r="O984" s="1072"/>
      <c r="P984" s="1072"/>
      <c r="Q984" s="1072"/>
      <c r="R984" s="1072"/>
      <c r="S984" s="1072"/>
      <c r="T984" s="1072"/>
      <c r="U984" s="1072"/>
      <c r="V984" s="1072"/>
      <c r="W984" s="1072"/>
      <c r="X984" s="1072"/>
      <c r="Y984" s="1072"/>
      <c r="Z984" s="1072"/>
      <c r="AA984" s="1072"/>
      <c r="AB984" s="1111"/>
      <c r="AC984" s="1111"/>
      <c r="AD984" s="1111"/>
      <c r="AE984" s="1111"/>
      <c r="AF984" s="1072"/>
      <c r="AG984" s="1072"/>
      <c r="AH984" s="1072"/>
      <c r="AI984" s="1072"/>
      <c r="AJ984" s="1072"/>
      <c r="AK984" s="1072"/>
      <c r="AL984" s="1072"/>
      <c r="AM984" s="1072"/>
      <c r="AN984" s="1072"/>
      <c r="AO984" s="1072"/>
      <c r="AP984" s="1072"/>
      <c r="AQ984" s="1072"/>
      <c r="AR984" s="1072"/>
      <c r="AS984" s="1072"/>
      <c r="AT984" s="1072"/>
      <c r="AU984" s="1072"/>
      <c r="AV984" s="1072"/>
      <c r="AW984" s="1072"/>
      <c r="AX984" s="1072"/>
      <c r="AY984" s="1072"/>
      <c r="AZ984" s="1072"/>
      <c r="BA984" s="1072"/>
      <c r="BB984" s="1072"/>
      <c r="BC984" s="1072"/>
      <c r="BD984" s="1072"/>
      <c r="BE984" s="1072"/>
      <c r="BF984" s="1072"/>
      <c r="BG984" s="1072"/>
      <c r="BH984" s="1072"/>
      <c r="BI984" s="1072"/>
      <c r="BJ984" s="1072"/>
      <c r="BK984" s="1072"/>
      <c r="BL984" s="1072"/>
      <c r="BM984" s="1072"/>
      <c r="BN984" s="1072"/>
      <c r="BO984" s="1072"/>
      <c r="BP984" s="1072"/>
      <c r="BQ984" s="1072"/>
      <c r="BR984" s="1072"/>
      <c r="BS984" s="1111"/>
      <c r="BT984" s="1072"/>
      <c r="BU984" s="1072"/>
      <c r="BV984" s="1072"/>
      <c r="BW984" s="1072"/>
      <c r="BX984" s="1072"/>
      <c r="BY984" s="1072"/>
      <c r="BZ984" s="1072"/>
      <c r="CA984" s="1072"/>
      <c r="CB984" s="1072"/>
      <c r="CC984" s="1072"/>
      <c r="CD984" s="1072"/>
      <c r="CE984" s="1072"/>
      <c r="CF984" s="1072"/>
      <c r="CG984" s="1072"/>
      <c r="CH984" s="1072"/>
      <c r="CI984" s="1072"/>
      <c r="CJ984" s="1072"/>
      <c r="CK984" s="1072"/>
      <c r="CL984" s="1072"/>
      <c r="CM984" s="1111"/>
      <c r="CN984" s="1111"/>
      <c r="CO984" s="1112"/>
      <c r="CQ984" s="1927"/>
    </row>
    <row r="985" spans="1:95" s="620" customFormat="1">
      <c r="A985" s="1053"/>
      <c r="B985" s="1071"/>
      <c r="C985" s="1047"/>
      <c r="D985" s="1047"/>
      <c r="E985" s="1048"/>
      <c r="F985" s="1066"/>
      <c r="G985" s="1065"/>
      <c r="H985" s="1051"/>
      <c r="I985" s="1072"/>
      <c r="J985" s="1072"/>
      <c r="K985" s="1072"/>
      <c r="L985" s="1072"/>
      <c r="M985" s="1072"/>
      <c r="N985" s="1072"/>
      <c r="O985" s="1072"/>
      <c r="P985" s="1072"/>
      <c r="Q985" s="1072"/>
      <c r="R985" s="1072"/>
      <c r="S985" s="1072"/>
      <c r="T985" s="1072"/>
      <c r="U985" s="1072"/>
      <c r="V985" s="1072"/>
      <c r="W985" s="1072"/>
      <c r="X985" s="1072"/>
      <c r="Y985" s="1072"/>
      <c r="Z985" s="1072"/>
      <c r="AA985" s="1072"/>
      <c r="AB985" s="1111"/>
      <c r="AC985" s="1111"/>
      <c r="AD985" s="1111"/>
      <c r="AE985" s="1111"/>
      <c r="AF985" s="1072"/>
      <c r="AG985" s="1072"/>
      <c r="AH985" s="1072"/>
      <c r="AI985" s="1072"/>
      <c r="AJ985" s="1072"/>
      <c r="AK985" s="1072"/>
      <c r="AL985" s="1072"/>
      <c r="AM985" s="1072"/>
      <c r="AN985" s="1072"/>
      <c r="AO985" s="1072"/>
      <c r="AP985" s="1072"/>
      <c r="AQ985" s="1072"/>
      <c r="AR985" s="1072"/>
      <c r="AS985" s="1072"/>
      <c r="AT985" s="1072"/>
      <c r="AU985" s="1072"/>
      <c r="AV985" s="1072"/>
      <c r="AW985" s="1072"/>
      <c r="AX985" s="1072"/>
      <c r="AY985" s="1072"/>
      <c r="AZ985" s="1072"/>
      <c r="BA985" s="1072"/>
      <c r="BB985" s="1072"/>
      <c r="BC985" s="1072"/>
      <c r="BD985" s="1072"/>
      <c r="BE985" s="1072"/>
      <c r="BF985" s="1072"/>
      <c r="BG985" s="1072"/>
      <c r="BH985" s="1072"/>
      <c r="BI985" s="1072"/>
      <c r="BJ985" s="1072"/>
      <c r="BK985" s="1072"/>
      <c r="BL985" s="1072"/>
      <c r="BM985" s="1072"/>
      <c r="BN985" s="1072"/>
      <c r="BO985" s="1072"/>
      <c r="BP985" s="1072"/>
      <c r="BQ985" s="1072"/>
      <c r="BR985" s="1072"/>
      <c r="BS985" s="1111"/>
      <c r="BT985" s="1072"/>
      <c r="BU985" s="1072"/>
      <c r="BV985" s="1072"/>
      <c r="BW985" s="1072"/>
      <c r="BX985" s="1072"/>
      <c r="BY985" s="1072"/>
      <c r="BZ985" s="1072"/>
      <c r="CA985" s="1072"/>
      <c r="CB985" s="1072"/>
      <c r="CC985" s="1072"/>
      <c r="CD985" s="1072"/>
      <c r="CE985" s="1072"/>
      <c r="CF985" s="1072"/>
      <c r="CG985" s="1072"/>
      <c r="CH985" s="1072"/>
      <c r="CI985" s="1072"/>
      <c r="CJ985" s="1072"/>
      <c r="CK985" s="1072"/>
      <c r="CL985" s="1072"/>
      <c r="CM985" s="1111"/>
      <c r="CN985" s="1111"/>
      <c r="CO985" s="1112"/>
      <c r="CQ985" s="1927"/>
    </row>
    <row r="986" spans="1:95" s="620" customFormat="1">
      <c r="A986" s="1053"/>
      <c r="B986" s="1071"/>
      <c r="C986" s="1047"/>
      <c r="D986" s="1047"/>
      <c r="E986" s="1048"/>
      <c r="F986" s="1066"/>
      <c r="G986" s="1065"/>
      <c r="H986" s="1051"/>
      <c r="I986" s="1072"/>
      <c r="J986" s="1072"/>
      <c r="K986" s="1072"/>
      <c r="L986" s="1072"/>
      <c r="M986" s="1072"/>
      <c r="N986" s="1072"/>
      <c r="O986" s="1072"/>
      <c r="P986" s="1072"/>
      <c r="Q986" s="1072"/>
      <c r="R986" s="1072"/>
      <c r="S986" s="1072"/>
      <c r="T986" s="1072"/>
      <c r="U986" s="1072"/>
      <c r="V986" s="1072"/>
      <c r="W986" s="1072"/>
      <c r="X986" s="1072"/>
      <c r="Y986" s="1072"/>
      <c r="Z986" s="1072"/>
      <c r="AA986" s="1072"/>
      <c r="AB986" s="1111"/>
      <c r="AC986" s="1111"/>
      <c r="AD986" s="1111"/>
      <c r="AE986" s="1111"/>
      <c r="AF986" s="1072"/>
      <c r="AG986" s="1072"/>
      <c r="AH986" s="1072"/>
      <c r="AI986" s="1072"/>
      <c r="AJ986" s="1072"/>
      <c r="AK986" s="1072"/>
      <c r="AL986" s="1072"/>
      <c r="AM986" s="1072"/>
      <c r="AN986" s="1072"/>
      <c r="AO986" s="1072"/>
      <c r="AP986" s="1072"/>
      <c r="AQ986" s="1072"/>
      <c r="AR986" s="1072"/>
      <c r="AS986" s="1072"/>
      <c r="AT986" s="1072"/>
      <c r="AU986" s="1072"/>
      <c r="AV986" s="1072"/>
      <c r="AW986" s="1072"/>
      <c r="AX986" s="1072"/>
      <c r="AY986" s="1072"/>
      <c r="AZ986" s="1072"/>
      <c r="BA986" s="1072"/>
      <c r="BB986" s="1072"/>
      <c r="BC986" s="1072"/>
      <c r="BD986" s="1072"/>
      <c r="BE986" s="1072"/>
      <c r="BF986" s="1072"/>
      <c r="BG986" s="1072"/>
      <c r="BH986" s="1072"/>
      <c r="BI986" s="1072"/>
      <c r="BJ986" s="1072"/>
      <c r="BK986" s="1072"/>
      <c r="BL986" s="1072"/>
      <c r="BM986" s="1072"/>
      <c r="BN986" s="1072"/>
      <c r="BO986" s="1072"/>
      <c r="BP986" s="1072"/>
      <c r="BQ986" s="1072"/>
      <c r="BR986" s="1072"/>
      <c r="BS986" s="1111"/>
      <c r="BT986" s="1072"/>
      <c r="BU986" s="1072"/>
      <c r="BV986" s="1072"/>
      <c r="BW986" s="1072"/>
      <c r="BX986" s="1072"/>
      <c r="BY986" s="1072"/>
      <c r="BZ986" s="1072"/>
      <c r="CA986" s="1072"/>
      <c r="CB986" s="1072"/>
      <c r="CC986" s="1072"/>
      <c r="CD986" s="1072"/>
      <c r="CE986" s="1072"/>
      <c r="CF986" s="1072"/>
      <c r="CG986" s="1072"/>
      <c r="CH986" s="1072"/>
      <c r="CI986" s="1072"/>
      <c r="CJ986" s="1072"/>
      <c r="CK986" s="1072"/>
      <c r="CL986" s="1072"/>
      <c r="CM986" s="1111"/>
      <c r="CN986" s="1111"/>
      <c r="CO986" s="1112"/>
      <c r="CQ986" s="1927"/>
    </row>
    <row r="987" spans="1:95" s="620" customFormat="1">
      <c r="A987" s="1053"/>
      <c r="B987" s="1071"/>
      <c r="C987" s="1047"/>
      <c r="D987" s="1047"/>
      <c r="E987" s="1048"/>
      <c r="F987" s="1066"/>
      <c r="G987" s="1065"/>
      <c r="H987" s="1051"/>
      <c r="I987" s="1072"/>
      <c r="J987" s="1072"/>
      <c r="K987" s="1072"/>
      <c r="L987" s="1072"/>
      <c r="M987" s="1072"/>
      <c r="N987" s="1072"/>
      <c r="O987" s="1072"/>
      <c r="P987" s="1072"/>
      <c r="Q987" s="1072"/>
      <c r="R987" s="1072"/>
      <c r="S987" s="1072"/>
      <c r="T987" s="1072"/>
      <c r="U987" s="1072"/>
      <c r="V987" s="1072"/>
      <c r="W987" s="1072"/>
      <c r="X987" s="1072"/>
      <c r="Y987" s="1072"/>
      <c r="Z987" s="1072"/>
      <c r="AA987" s="1072"/>
      <c r="AB987" s="1111"/>
      <c r="AC987" s="1111"/>
      <c r="AD987" s="1111"/>
      <c r="AE987" s="1111"/>
      <c r="AF987" s="1072"/>
      <c r="AG987" s="1072"/>
      <c r="AH987" s="1072"/>
      <c r="AI987" s="1072"/>
      <c r="AJ987" s="1072"/>
      <c r="AK987" s="1072"/>
      <c r="AL987" s="1072"/>
      <c r="AM987" s="1072"/>
      <c r="AN987" s="1072"/>
      <c r="AO987" s="1072"/>
      <c r="AP987" s="1072"/>
      <c r="AQ987" s="1072"/>
      <c r="AR987" s="1072"/>
      <c r="AS987" s="1072"/>
      <c r="AT987" s="1072"/>
      <c r="AU987" s="1072"/>
      <c r="AV987" s="1072"/>
      <c r="AW987" s="1072"/>
      <c r="AX987" s="1072"/>
      <c r="AY987" s="1072"/>
      <c r="AZ987" s="1072"/>
      <c r="BA987" s="1072"/>
      <c r="BB987" s="1072"/>
      <c r="BC987" s="1072"/>
      <c r="BD987" s="1072"/>
      <c r="BE987" s="1072"/>
      <c r="BF987" s="1072"/>
      <c r="BG987" s="1072"/>
      <c r="BH987" s="1072"/>
      <c r="BI987" s="1072"/>
      <c r="BJ987" s="1072"/>
      <c r="BK987" s="1072"/>
      <c r="BL987" s="1072"/>
      <c r="BM987" s="1072"/>
      <c r="BN987" s="1072"/>
      <c r="BO987" s="1072"/>
      <c r="BP987" s="1072"/>
      <c r="BQ987" s="1072"/>
      <c r="BR987" s="1072"/>
      <c r="BS987" s="1111"/>
      <c r="BT987" s="1072"/>
      <c r="BU987" s="1072"/>
      <c r="BV987" s="1072"/>
      <c r="BW987" s="1072"/>
      <c r="BX987" s="1072"/>
      <c r="BY987" s="1072"/>
      <c r="BZ987" s="1072"/>
      <c r="CA987" s="1072"/>
      <c r="CB987" s="1072"/>
      <c r="CC987" s="1072"/>
      <c r="CD987" s="1072"/>
      <c r="CE987" s="1072"/>
      <c r="CF987" s="1072"/>
      <c r="CG987" s="1072"/>
      <c r="CH987" s="1072"/>
      <c r="CI987" s="1072"/>
      <c r="CJ987" s="1072"/>
      <c r="CK987" s="1072"/>
      <c r="CL987" s="1072"/>
      <c r="CM987" s="1111"/>
      <c r="CN987" s="1111"/>
      <c r="CO987" s="1112"/>
      <c r="CQ987" s="1927"/>
    </row>
    <row r="988" spans="1:95" s="620" customFormat="1">
      <c r="A988" s="1053"/>
      <c r="B988" s="1071"/>
      <c r="C988" s="1047"/>
      <c r="D988" s="1047"/>
      <c r="E988" s="1048"/>
      <c r="F988" s="1066"/>
      <c r="G988" s="1065"/>
      <c r="H988" s="1051"/>
      <c r="I988" s="1072"/>
      <c r="J988" s="1072"/>
      <c r="K988" s="1072"/>
      <c r="L988" s="1072"/>
      <c r="M988" s="1072"/>
      <c r="N988" s="1072"/>
      <c r="O988" s="1072"/>
      <c r="P988" s="1072"/>
      <c r="Q988" s="1072"/>
      <c r="R988" s="1072"/>
      <c r="S988" s="1072"/>
      <c r="T988" s="1072"/>
      <c r="U988" s="1072"/>
      <c r="V988" s="1072"/>
      <c r="W988" s="1072"/>
      <c r="X988" s="1072"/>
      <c r="Y988" s="1072"/>
      <c r="Z988" s="1072"/>
      <c r="AA988" s="1072"/>
      <c r="AB988" s="1111"/>
      <c r="AC988" s="1111"/>
      <c r="AD988" s="1111"/>
      <c r="AE988" s="1111"/>
      <c r="AF988" s="1072"/>
      <c r="AG988" s="1072"/>
      <c r="AH988" s="1072"/>
      <c r="AI988" s="1072"/>
      <c r="AJ988" s="1072"/>
      <c r="AK988" s="1072"/>
      <c r="AL988" s="1072"/>
      <c r="AM988" s="1072"/>
      <c r="AN988" s="1072"/>
      <c r="AO988" s="1072"/>
      <c r="AP988" s="1072"/>
      <c r="AQ988" s="1072"/>
      <c r="AR988" s="1072"/>
      <c r="AS988" s="1072"/>
      <c r="AT988" s="1072"/>
      <c r="AU988" s="1072"/>
      <c r="AV988" s="1072"/>
      <c r="AW988" s="1072"/>
      <c r="AX988" s="1072"/>
      <c r="AY988" s="1072"/>
      <c r="AZ988" s="1072"/>
      <c r="BA988" s="1072"/>
      <c r="BB988" s="1072"/>
      <c r="BC988" s="1072"/>
      <c r="BD988" s="1072"/>
      <c r="BE988" s="1072"/>
      <c r="BF988" s="1072"/>
      <c r="BG988" s="1072"/>
      <c r="BH988" s="1072"/>
      <c r="BI988" s="1072"/>
      <c r="BJ988" s="1072"/>
      <c r="BK988" s="1072"/>
      <c r="BL988" s="1072"/>
      <c r="BM988" s="1072"/>
      <c r="BN988" s="1072"/>
      <c r="BO988" s="1072"/>
      <c r="BP988" s="1072"/>
      <c r="BQ988" s="1072"/>
      <c r="BR988" s="1072"/>
      <c r="BS988" s="1111"/>
      <c r="BT988" s="1072"/>
      <c r="BU988" s="1072"/>
      <c r="BV988" s="1072"/>
      <c r="BW988" s="1072"/>
      <c r="BX988" s="1072"/>
      <c r="BY988" s="1072"/>
      <c r="BZ988" s="1072"/>
      <c r="CA988" s="1072"/>
      <c r="CB988" s="1072"/>
      <c r="CC988" s="1072"/>
      <c r="CD988" s="1072"/>
      <c r="CE988" s="1072"/>
      <c r="CF988" s="1072"/>
      <c r="CG988" s="1072"/>
      <c r="CH988" s="1072"/>
      <c r="CI988" s="1072"/>
      <c r="CJ988" s="1072"/>
      <c r="CK988" s="1072"/>
      <c r="CL988" s="1072"/>
      <c r="CM988" s="1111"/>
      <c r="CN988" s="1111"/>
      <c r="CO988" s="1112"/>
      <c r="CQ988" s="1927"/>
    </row>
    <row r="989" spans="1:95" s="620" customFormat="1">
      <c r="A989" s="1053"/>
      <c r="B989" s="1071"/>
      <c r="C989" s="1047"/>
      <c r="D989" s="1047"/>
      <c r="E989" s="1048"/>
      <c r="F989" s="1066"/>
      <c r="G989" s="1065"/>
      <c r="H989" s="1051"/>
      <c r="I989" s="1072"/>
      <c r="J989" s="1072"/>
      <c r="K989" s="1072"/>
      <c r="L989" s="1072"/>
      <c r="M989" s="1072"/>
      <c r="N989" s="1072"/>
      <c r="O989" s="1072"/>
      <c r="P989" s="1072"/>
      <c r="Q989" s="1072"/>
      <c r="R989" s="1072"/>
      <c r="S989" s="1072"/>
      <c r="T989" s="1072"/>
      <c r="U989" s="1072"/>
      <c r="V989" s="1072"/>
      <c r="W989" s="1072"/>
      <c r="X989" s="1072"/>
      <c r="Y989" s="1072"/>
      <c r="Z989" s="1072"/>
      <c r="AA989" s="1072"/>
      <c r="AB989" s="1111"/>
      <c r="AC989" s="1111"/>
      <c r="AD989" s="1111"/>
      <c r="AE989" s="1111"/>
      <c r="AF989" s="1072"/>
      <c r="AG989" s="1072"/>
      <c r="AH989" s="1072"/>
      <c r="AI989" s="1072"/>
      <c r="AJ989" s="1072"/>
      <c r="AK989" s="1072"/>
      <c r="AL989" s="1072"/>
      <c r="AM989" s="1072"/>
      <c r="AN989" s="1072"/>
      <c r="AO989" s="1072"/>
      <c r="AP989" s="1072"/>
      <c r="AQ989" s="1072"/>
      <c r="AR989" s="1072"/>
      <c r="AS989" s="1072"/>
      <c r="AT989" s="1072"/>
      <c r="AU989" s="1072"/>
      <c r="AV989" s="1072"/>
      <c r="AW989" s="1072"/>
      <c r="AX989" s="1072"/>
      <c r="AY989" s="1072"/>
      <c r="AZ989" s="1072"/>
      <c r="BA989" s="1072"/>
      <c r="BB989" s="1072"/>
      <c r="BC989" s="1072"/>
      <c r="BD989" s="1072"/>
      <c r="BE989" s="1072"/>
      <c r="BF989" s="1072"/>
      <c r="BG989" s="1072"/>
      <c r="BH989" s="1072"/>
      <c r="BI989" s="1072"/>
      <c r="BJ989" s="1072"/>
      <c r="BK989" s="1072"/>
      <c r="BL989" s="1072"/>
      <c r="BM989" s="1072"/>
      <c r="BN989" s="1072"/>
      <c r="BO989" s="1072"/>
      <c r="BP989" s="1072"/>
      <c r="BQ989" s="1072"/>
      <c r="BR989" s="1072"/>
      <c r="BS989" s="1111"/>
      <c r="BT989" s="1072"/>
      <c r="BU989" s="1072"/>
      <c r="BV989" s="1072"/>
      <c r="BW989" s="1072"/>
      <c r="BX989" s="1072"/>
      <c r="BY989" s="1072"/>
      <c r="BZ989" s="1072"/>
      <c r="CA989" s="1072"/>
      <c r="CB989" s="1072"/>
      <c r="CC989" s="1072"/>
      <c r="CD989" s="1072"/>
      <c r="CE989" s="1072"/>
      <c r="CF989" s="1072"/>
      <c r="CG989" s="1072"/>
      <c r="CH989" s="1072"/>
      <c r="CI989" s="1072"/>
      <c r="CJ989" s="1072"/>
      <c r="CK989" s="1072"/>
      <c r="CL989" s="1072"/>
      <c r="CM989" s="1111"/>
      <c r="CN989" s="1111"/>
      <c r="CO989" s="1112"/>
      <c r="CQ989" s="1927"/>
    </row>
    <row r="990" spans="1:95" s="620" customFormat="1">
      <c r="A990" s="1053"/>
      <c r="B990" s="1071"/>
      <c r="C990" s="1047"/>
      <c r="D990" s="1047"/>
      <c r="E990" s="1048"/>
      <c r="F990" s="1066"/>
      <c r="G990" s="1065"/>
      <c r="H990" s="1051"/>
      <c r="I990" s="1072"/>
      <c r="J990" s="1072"/>
      <c r="K990" s="1072"/>
      <c r="L990" s="1072"/>
      <c r="M990" s="1072"/>
      <c r="N990" s="1072"/>
      <c r="O990" s="1072"/>
      <c r="P990" s="1072"/>
      <c r="Q990" s="1072"/>
      <c r="R990" s="1072"/>
      <c r="S990" s="1072"/>
      <c r="T990" s="1072"/>
      <c r="U990" s="1072"/>
      <c r="V990" s="1072"/>
      <c r="W990" s="1072"/>
      <c r="X990" s="1072"/>
      <c r="Y990" s="1072"/>
      <c r="Z990" s="1072"/>
      <c r="AA990" s="1072"/>
      <c r="AB990" s="1111"/>
      <c r="AC990" s="1111"/>
      <c r="AD990" s="1111"/>
      <c r="AE990" s="1111"/>
      <c r="AF990" s="1072"/>
      <c r="AG990" s="1072"/>
      <c r="AH990" s="1072"/>
      <c r="AI990" s="1072"/>
      <c r="AJ990" s="1072"/>
      <c r="AK990" s="1072"/>
      <c r="AL990" s="1072"/>
      <c r="AM990" s="1072"/>
      <c r="AN990" s="1072"/>
      <c r="AO990" s="1072"/>
      <c r="AP990" s="1072"/>
      <c r="AQ990" s="1072"/>
      <c r="AR990" s="1072"/>
      <c r="AS990" s="1072"/>
      <c r="AT990" s="1072"/>
      <c r="AU990" s="1072"/>
      <c r="AV990" s="1072"/>
      <c r="AW990" s="1072"/>
      <c r="AX990" s="1072"/>
      <c r="AY990" s="1072"/>
      <c r="AZ990" s="1072"/>
      <c r="BA990" s="1072"/>
      <c r="BB990" s="1072"/>
      <c r="BC990" s="1072"/>
      <c r="BD990" s="1072"/>
      <c r="BE990" s="1072"/>
      <c r="BF990" s="1072"/>
      <c r="BG990" s="1072"/>
      <c r="BH990" s="1072"/>
      <c r="BI990" s="1072"/>
      <c r="BJ990" s="1072"/>
      <c r="BK990" s="1072"/>
      <c r="BL990" s="1072"/>
      <c r="BM990" s="1072"/>
      <c r="BN990" s="1072"/>
      <c r="BO990" s="1072"/>
      <c r="BP990" s="1072"/>
      <c r="BQ990" s="1072"/>
      <c r="BR990" s="1072"/>
      <c r="BS990" s="1111"/>
      <c r="BT990" s="1072"/>
      <c r="BU990" s="1072"/>
      <c r="BV990" s="1072"/>
      <c r="BW990" s="1072"/>
      <c r="BX990" s="1072"/>
      <c r="BY990" s="1072"/>
      <c r="BZ990" s="1072"/>
      <c r="CA990" s="1072"/>
      <c r="CB990" s="1072"/>
      <c r="CC990" s="1072"/>
      <c r="CD990" s="1072"/>
      <c r="CE990" s="1072"/>
      <c r="CF990" s="1072"/>
      <c r="CG990" s="1072"/>
      <c r="CH990" s="1072"/>
      <c r="CI990" s="1072"/>
      <c r="CJ990" s="1072"/>
      <c r="CK990" s="1072"/>
      <c r="CL990" s="1072"/>
      <c r="CM990" s="1111"/>
      <c r="CN990" s="1111"/>
      <c r="CO990" s="1112"/>
      <c r="CQ990" s="1927"/>
    </row>
    <row r="991" spans="1:95" s="620" customFormat="1">
      <c r="A991" s="1053"/>
      <c r="B991" s="1071"/>
      <c r="C991" s="1047"/>
      <c r="D991" s="1047"/>
      <c r="E991" s="1048"/>
      <c r="F991" s="1066"/>
      <c r="G991" s="1065"/>
      <c r="H991" s="1051"/>
      <c r="I991" s="1072"/>
      <c r="J991" s="1072"/>
      <c r="K991" s="1072"/>
      <c r="L991" s="1072"/>
      <c r="M991" s="1072"/>
      <c r="N991" s="1072"/>
      <c r="O991" s="1072"/>
      <c r="P991" s="1072"/>
      <c r="Q991" s="1072"/>
      <c r="R991" s="1072"/>
      <c r="S991" s="1072"/>
      <c r="T991" s="1072"/>
      <c r="U991" s="1072"/>
      <c r="V991" s="1072"/>
      <c r="W991" s="1072"/>
      <c r="X991" s="1072"/>
      <c r="Y991" s="1072"/>
      <c r="Z991" s="1072"/>
      <c r="AA991" s="1072"/>
      <c r="AB991" s="1111"/>
      <c r="AC991" s="1111"/>
      <c r="AD991" s="1111"/>
      <c r="AE991" s="1111"/>
      <c r="AF991" s="1072"/>
      <c r="AG991" s="1072"/>
      <c r="AH991" s="1072"/>
      <c r="AI991" s="1072"/>
      <c r="AJ991" s="1072"/>
      <c r="AK991" s="1072"/>
      <c r="AL991" s="1072"/>
      <c r="AM991" s="1072"/>
      <c r="AN991" s="1072"/>
      <c r="AO991" s="1072"/>
      <c r="AP991" s="1072"/>
      <c r="AQ991" s="1072"/>
      <c r="AR991" s="1072"/>
      <c r="AS991" s="1072"/>
      <c r="AT991" s="1072"/>
      <c r="AU991" s="1072"/>
      <c r="AV991" s="1072"/>
      <c r="AW991" s="1072"/>
      <c r="AX991" s="1072"/>
      <c r="AY991" s="1072"/>
      <c r="AZ991" s="1072"/>
      <c r="BA991" s="1072"/>
      <c r="BB991" s="1072"/>
      <c r="BC991" s="1072"/>
      <c r="BD991" s="1072"/>
      <c r="BE991" s="1072"/>
      <c r="BF991" s="1072"/>
      <c r="BG991" s="1072"/>
      <c r="BH991" s="1072"/>
      <c r="BI991" s="1072"/>
      <c r="BJ991" s="1072"/>
      <c r="BK991" s="1072"/>
      <c r="BL991" s="1072"/>
      <c r="BM991" s="1072"/>
      <c r="BN991" s="1072"/>
      <c r="BO991" s="1072"/>
      <c r="BP991" s="1072"/>
      <c r="BQ991" s="1072"/>
      <c r="BR991" s="1072"/>
      <c r="BS991" s="1111"/>
      <c r="BT991" s="1072"/>
      <c r="BU991" s="1072"/>
      <c r="BV991" s="1072"/>
      <c r="BW991" s="1072"/>
      <c r="BX991" s="1072"/>
      <c r="BY991" s="1072"/>
      <c r="BZ991" s="1072"/>
      <c r="CA991" s="1072"/>
      <c r="CB991" s="1072"/>
      <c r="CC991" s="1072"/>
      <c r="CD991" s="1072"/>
      <c r="CE991" s="1072"/>
      <c r="CF991" s="1072"/>
      <c r="CG991" s="1072"/>
      <c r="CH991" s="1072"/>
      <c r="CI991" s="1072"/>
      <c r="CJ991" s="1072"/>
      <c r="CK991" s="1072"/>
      <c r="CL991" s="1072"/>
      <c r="CM991" s="1111"/>
      <c r="CN991" s="1111"/>
      <c r="CO991" s="1112"/>
      <c r="CQ991" s="1927"/>
    </row>
    <row r="992" spans="1:95" s="620" customFormat="1">
      <c r="A992" s="1053"/>
      <c r="B992" s="1071"/>
      <c r="C992" s="1047"/>
      <c r="D992" s="1047"/>
      <c r="E992" s="1048"/>
      <c r="F992" s="1066"/>
      <c r="G992" s="1065"/>
      <c r="H992" s="1051"/>
      <c r="I992" s="1072"/>
      <c r="J992" s="1072"/>
      <c r="K992" s="1072"/>
      <c r="L992" s="1072"/>
      <c r="M992" s="1072"/>
      <c r="N992" s="1072"/>
      <c r="O992" s="1072"/>
      <c r="P992" s="1072"/>
      <c r="Q992" s="1072"/>
      <c r="R992" s="1072"/>
      <c r="S992" s="1072"/>
      <c r="T992" s="1072"/>
      <c r="U992" s="1072"/>
      <c r="V992" s="1072"/>
      <c r="W992" s="1072"/>
      <c r="X992" s="1072"/>
      <c r="Y992" s="1072"/>
      <c r="Z992" s="1072"/>
      <c r="AA992" s="1072"/>
      <c r="AB992" s="1111"/>
      <c r="AC992" s="1111"/>
      <c r="AD992" s="1111"/>
      <c r="AE992" s="1111"/>
      <c r="AF992" s="1072"/>
      <c r="AG992" s="1072"/>
      <c r="AH992" s="1072"/>
      <c r="AI992" s="1072"/>
      <c r="AJ992" s="1072"/>
      <c r="AK992" s="1072"/>
      <c r="AL992" s="1072"/>
      <c r="AM992" s="1072"/>
      <c r="AN992" s="1072"/>
      <c r="AO992" s="1072"/>
      <c r="AP992" s="1072"/>
      <c r="AQ992" s="1072"/>
      <c r="AR992" s="1072"/>
      <c r="AS992" s="1072"/>
      <c r="AT992" s="1072"/>
      <c r="AU992" s="1072"/>
      <c r="AV992" s="1072"/>
      <c r="AW992" s="1072"/>
      <c r="AX992" s="1072"/>
      <c r="AY992" s="1072"/>
      <c r="AZ992" s="1072"/>
      <c r="BA992" s="1072"/>
      <c r="BB992" s="1072"/>
      <c r="BC992" s="1072"/>
      <c r="BD992" s="1072"/>
      <c r="BE992" s="1072"/>
      <c r="BF992" s="1072"/>
      <c r="BG992" s="1072"/>
      <c r="BH992" s="1072"/>
      <c r="BI992" s="1072"/>
      <c r="BJ992" s="1072"/>
      <c r="BK992" s="1072"/>
      <c r="BL992" s="1072"/>
      <c r="BM992" s="1072"/>
      <c r="BN992" s="1072"/>
      <c r="BO992" s="1072"/>
      <c r="BP992" s="1072"/>
      <c r="BQ992" s="1072"/>
      <c r="BR992" s="1072"/>
      <c r="BS992" s="1111"/>
      <c r="BT992" s="1072"/>
      <c r="BU992" s="1072"/>
      <c r="BV992" s="1072"/>
      <c r="BW992" s="1072"/>
      <c r="BX992" s="1072"/>
      <c r="BY992" s="1072"/>
      <c r="BZ992" s="1072"/>
      <c r="CA992" s="1072"/>
      <c r="CB992" s="1072"/>
      <c r="CC992" s="1072"/>
      <c r="CD992" s="1072"/>
      <c r="CE992" s="1072"/>
      <c r="CF992" s="1072"/>
      <c r="CG992" s="1072"/>
      <c r="CH992" s="1072"/>
      <c r="CI992" s="1072"/>
      <c r="CJ992" s="1072"/>
      <c r="CK992" s="1072"/>
      <c r="CL992" s="1072"/>
      <c r="CM992" s="1111"/>
      <c r="CN992" s="1111"/>
      <c r="CO992" s="1112"/>
      <c r="CQ992" s="1927"/>
    </row>
    <row r="993" spans="1:95" s="620" customFormat="1">
      <c r="A993" s="1053"/>
      <c r="B993" s="1071"/>
      <c r="C993" s="1047"/>
      <c r="D993" s="1047"/>
      <c r="E993" s="1048"/>
      <c r="F993" s="1066"/>
      <c r="G993" s="1065"/>
      <c r="H993" s="1051"/>
      <c r="I993" s="1072"/>
      <c r="J993" s="1072"/>
      <c r="K993" s="1072"/>
      <c r="L993" s="1072"/>
      <c r="M993" s="1072"/>
      <c r="N993" s="1072"/>
      <c r="O993" s="1072"/>
      <c r="P993" s="1072"/>
      <c r="Q993" s="1072"/>
      <c r="R993" s="1072"/>
      <c r="S993" s="1072"/>
      <c r="T993" s="1072"/>
      <c r="U993" s="1072"/>
      <c r="V993" s="1072"/>
      <c r="W993" s="1072"/>
      <c r="X993" s="1072"/>
      <c r="Y993" s="1072"/>
      <c r="Z993" s="1072"/>
      <c r="AA993" s="1072"/>
      <c r="AB993" s="1111"/>
      <c r="AC993" s="1111"/>
      <c r="AD993" s="1111"/>
      <c r="AE993" s="1111"/>
      <c r="AF993" s="1072"/>
      <c r="AG993" s="1072"/>
      <c r="AH993" s="1072"/>
      <c r="AI993" s="1072"/>
      <c r="AJ993" s="1072"/>
      <c r="AK993" s="1072"/>
      <c r="AL993" s="1072"/>
      <c r="AM993" s="1072"/>
      <c r="AN993" s="1072"/>
      <c r="AO993" s="1072"/>
      <c r="AP993" s="1072"/>
      <c r="AQ993" s="1072"/>
      <c r="AR993" s="1072"/>
      <c r="AS993" s="1072"/>
      <c r="AT993" s="1072"/>
      <c r="AU993" s="1072"/>
      <c r="AV993" s="1072"/>
      <c r="AW993" s="1072"/>
      <c r="AX993" s="1072"/>
      <c r="AY993" s="1072"/>
      <c r="AZ993" s="1072"/>
      <c r="BA993" s="1072"/>
      <c r="BB993" s="1072"/>
      <c r="BC993" s="1072"/>
      <c r="BD993" s="1072"/>
      <c r="BE993" s="1072"/>
      <c r="BF993" s="1072"/>
      <c r="BG993" s="1072"/>
      <c r="BH993" s="1072"/>
      <c r="BI993" s="1072"/>
      <c r="BJ993" s="1072"/>
      <c r="BK993" s="1072"/>
      <c r="BL993" s="1072"/>
      <c r="BM993" s="1072"/>
      <c r="BN993" s="1072"/>
      <c r="BO993" s="1072"/>
      <c r="BP993" s="1072"/>
      <c r="BQ993" s="1072"/>
      <c r="BR993" s="1072"/>
      <c r="BS993" s="1111"/>
      <c r="BT993" s="1072"/>
      <c r="BU993" s="1072"/>
      <c r="BV993" s="1072"/>
      <c r="BW993" s="1072"/>
      <c r="BX993" s="1072"/>
      <c r="BY993" s="1072"/>
      <c r="BZ993" s="1072"/>
      <c r="CA993" s="1072"/>
      <c r="CB993" s="1072"/>
      <c r="CC993" s="1072"/>
      <c r="CD993" s="1072"/>
      <c r="CE993" s="1072"/>
      <c r="CF993" s="1072"/>
      <c r="CG993" s="1072"/>
      <c r="CH993" s="1072"/>
      <c r="CI993" s="1072"/>
      <c r="CJ993" s="1072"/>
      <c r="CK993" s="1072"/>
      <c r="CL993" s="1072"/>
      <c r="CM993" s="1111"/>
      <c r="CN993" s="1111"/>
      <c r="CO993" s="1112"/>
      <c r="CQ993" s="1927"/>
    </row>
    <row r="994" spans="1:95" s="620" customFormat="1">
      <c r="A994" s="1053"/>
      <c r="B994" s="1071"/>
      <c r="C994" s="1047"/>
      <c r="D994" s="1047"/>
      <c r="E994" s="1048"/>
      <c r="F994" s="1066"/>
      <c r="G994" s="1065"/>
      <c r="H994" s="1051"/>
      <c r="I994" s="1072"/>
      <c r="J994" s="1072"/>
      <c r="K994" s="1072"/>
      <c r="L994" s="1072"/>
      <c r="M994" s="1072"/>
      <c r="N994" s="1072"/>
      <c r="O994" s="1072"/>
      <c r="P994" s="1072"/>
      <c r="Q994" s="1072"/>
      <c r="R994" s="1072"/>
      <c r="S994" s="1072"/>
      <c r="T994" s="1072"/>
      <c r="U994" s="1072"/>
      <c r="V994" s="1072"/>
      <c r="W994" s="1072"/>
      <c r="X994" s="1072"/>
      <c r="Y994" s="1072"/>
      <c r="Z994" s="1072"/>
      <c r="AA994" s="1072"/>
      <c r="AB994" s="1111"/>
      <c r="AC994" s="1111"/>
      <c r="AD994" s="1111"/>
      <c r="AE994" s="1111"/>
      <c r="AF994" s="1072"/>
      <c r="AG994" s="1072"/>
      <c r="AH994" s="1072"/>
      <c r="AI994" s="1072"/>
      <c r="AJ994" s="1072"/>
      <c r="AK994" s="1072"/>
      <c r="AL994" s="1072"/>
      <c r="AM994" s="1072"/>
      <c r="AN994" s="1072"/>
      <c r="AO994" s="1072"/>
      <c r="AP994" s="1072"/>
      <c r="AQ994" s="1072"/>
      <c r="AR994" s="1072"/>
      <c r="AS994" s="1072"/>
      <c r="AT994" s="1072"/>
      <c r="AU994" s="1072"/>
      <c r="AV994" s="1072"/>
      <c r="AW994" s="1072"/>
      <c r="AX994" s="1072"/>
      <c r="AY994" s="1072"/>
      <c r="AZ994" s="1072"/>
      <c r="BA994" s="1072"/>
      <c r="BB994" s="1072"/>
      <c r="BC994" s="1072"/>
      <c r="BD994" s="1072"/>
      <c r="BE994" s="1072"/>
      <c r="BF994" s="1072"/>
      <c r="BG994" s="1072"/>
      <c r="BH994" s="1072"/>
      <c r="BI994" s="1072"/>
      <c r="BJ994" s="1072"/>
      <c r="BK994" s="1072"/>
      <c r="BL994" s="1072"/>
      <c r="BM994" s="1072"/>
      <c r="BN994" s="1072"/>
      <c r="BO994" s="1072"/>
      <c r="BP994" s="1072"/>
      <c r="BQ994" s="1072"/>
      <c r="BR994" s="1072"/>
      <c r="BS994" s="1111"/>
      <c r="BT994" s="1072"/>
      <c r="BU994" s="1072"/>
      <c r="BV994" s="1072"/>
      <c r="BW994" s="1072"/>
      <c r="BX994" s="1072"/>
      <c r="BY994" s="1072"/>
      <c r="BZ994" s="1072"/>
      <c r="CA994" s="1072"/>
      <c r="CB994" s="1072"/>
      <c r="CC994" s="1072"/>
      <c r="CD994" s="1072"/>
      <c r="CE994" s="1072"/>
      <c r="CF994" s="1072"/>
      <c r="CG994" s="1072"/>
      <c r="CH994" s="1072"/>
      <c r="CI994" s="1072"/>
      <c r="CJ994" s="1072"/>
      <c r="CK994" s="1072"/>
      <c r="CL994" s="1072"/>
      <c r="CM994" s="1111"/>
      <c r="CN994" s="1111"/>
      <c r="CO994" s="1112"/>
      <c r="CQ994" s="1927"/>
    </row>
    <row r="995" spans="1:95" s="620" customFormat="1">
      <c r="A995" s="1053"/>
      <c r="B995" s="1071"/>
      <c r="C995" s="1047"/>
      <c r="D995" s="1047"/>
      <c r="E995" s="1048"/>
      <c r="F995" s="1066"/>
      <c r="G995" s="1065"/>
      <c r="H995" s="1051"/>
      <c r="I995" s="1072"/>
      <c r="J995" s="1072"/>
      <c r="K995" s="1072"/>
      <c r="L995" s="1072"/>
      <c r="M995" s="1072"/>
      <c r="N995" s="1072"/>
      <c r="O995" s="1072"/>
      <c r="P995" s="1072"/>
      <c r="Q995" s="1072"/>
      <c r="R995" s="1072"/>
      <c r="S995" s="1072"/>
      <c r="T995" s="1072"/>
      <c r="U995" s="1072"/>
      <c r="V995" s="1072"/>
      <c r="W995" s="1072"/>
      <c r="X995" s="1072"/>
      <c r="Y995" s="1072"/>
      <c r="Z995" s="1072"/>
      <c r="AA995" s="1072"/>
      <c r="AB995" s="1111"/>
      <c r="AC995" s="1111"/>
      <c r="AD995" s="1111"/>
      <c r="AE995" s="1111"/>
      <c r="AF995" s="1072"/>
      <c r="AG995" s="1072"/>
      <c r="AH995" s="1072"/>
      <c r="AI995" s="1072"/>
      <c r="AJ995" s="1072"/>
      <c r="AK995" s="1072"/>
      <c r="AL995" s="1072"/>
      <c r="AM995" s="1072"/>
      <c r="AN995" s="1072"/>
      <c r="AO995" s="1072"/>
      <c r="AP995" s="1072"/>
      <c r="AQ995" s="1072"/>
      <c r="AR995" s="1072"/>
      <c r="AS995" s="1072"/>
      <c r="AT995" s="1072"/>
      <c r="AU995" s="1072"/>
      <c r="AV995" s="1072"/>
      <c r="AW995" s="1072"/>
      <c r="AX995" s="1072"/>
      <c r="AY995" s="1072"/>
      <c r="AZ995" s="1072"/>
      <c r="BA995" s="1072"/>
      <c r="BB995" s="1072"/>
      <c r="BC995" s="1072"/>
      <c r="BD995" s="1072"/>
      <c r="BE995" s="1072"/>
      <c r="BF995" s="1072"/>
      <c r="BG995" s="1072"/>
      <c r="BH995" s="1072"/>
      <c r="BI995" s="1072"/>
      <c r="BJ995" s="1072"/>
      <c r="BK995" s="1072"/>
      <c r="BL995" s="1072"/>
      <c r="BM995" s="1072"/>
      <c r="BN995" s="1072"/>
      <c r="BO995" s="1072"/>
      <c r="BP995" s="1072"/>
      <c r="BQ995" s="1072"/>
      <c r="BR995" s="1072"/>
      <c r="BS995" s="1111"/>
      <c r="BT995" s="1072"/>
      <c r="BU995" s="1072"/>
      <c r="BV995" s="1072"/>
      <c r="BW995" s="1072"/>
      <c r="BX995" s="1072"/>
      <c r="BY995" s="1072"/>
      <c r="BZ995" s="1072"/>
      <c r="CA995" s="1072"/>
      <c r="CB995" s="1072"/>
      <c r="CC995" s="1072"/>
      <c r="CD995" s="1072"/>
      <c r="CE995" s="1072"/>
      <c r="CF995" s="1072"/>
      <c r="CG995" s="1072"/>
      <c r="CH995" s="1072"/>
      <c r="CI995" s="1072"/>
      <c r="CJ995" s="1072"/>
      <c r="CK995" s="1072"/>
      <c r="CL995" s="1072"/>
      <c r="CM995" s="1111"/>
      <c r="CN995" s="1111"/>
      <c r="CO995" s="1112"/>
      <c r="CQ995" s="1927"/>
    </row>
    <row r="996" spans="1:95" s="620" customFormat="1">
      <c r="A996" s="1053"/>
      <c r="B996" s="1071"/>
      <c r="C996" s="1047"/>
      <c r="D996" s="1047"/>
      <c r="E996" s="1048"/>
      <c r="F996" s="1066"/>
      <c r="G996" s="1065"/>
      <c r="H996" s="1051"/>
      <c r="I996" s="1072"/>
      <c r="J996" s="1072"/>
      <c r="K996" s="1072"/>
      <c r="L996" s="1072"/>
      <c r="M996" s="1072"/>
      <c r="N996" s="1072"/>
      <c r="O996" s="1072"/>
      <c r="P996" s="1072"/>
      <c r="Q996" s="1072"/>
      <c r="R996" s="1072"/>
      <c r="S996" s="1072"/>
      <c r="T996" s="1072"/>
      <c r="U996" s="1072"/>
      <c r="V996" s="1072"/>
      <c r="W996" s="1072"/>
      <c r="X996" s="1072"/>
      <c r="Y996" s="1072"/>
      <c r="Z996" s="1072"/>
      <c r="AA996" s="1072"/>
      <c r="AB996" s="1111"/>
      <c r="AC996" s="1111"/>
      <c r="AD996" s="1111"/>
      <c r="AE996" s="1111"/>
      <c r="AF996" s="1072"/>
      <c r="AG996" s="1072"/>
      <c r="AH996" s="1072"/>
      <c r="AI996" s="1072"/>
      <c r="AJ996" s="1072"/>
      <c r="AK996" s="1072"/>
      <c r="AL996" s="1072"/>
      <c r="AM996" s="1072"/>
      <c r="AN996" s="1072"/>
      <c r="AO996" s="1072"/>
      <c r="AP996" s="1072"/>
      <c r="AQ996" s="1072"/>
      <c r="AR996" s="1072"/>
      <c r="AS996" s="1072"/>
      <c r="AT996" s="1072"/>
      <c r="AU996" s="1072"/>
      <c r="AV996" s="1072"/>
      <c r="AW996" s="1072"/>
      <c r="AX996" s="1072"/>
      <c r="AY996" s="1072"/>
      <c r="AZ996" s="1072"/>
      <c r="BA996" s="1072"/>
      <c r="BB996" s="1072"/>
      <c r="BC996" s="1072"/>
      <c r="BD996" s="1072"/>
      <c r="BE996" s="1072"/>
      <c r="BF996" s="1072"/>
      <c r="BG996" s="1072"/>
      <c r="BH996" s="1072"/>
      <c r="BI996" s="1072"/>
      <c r="BJ996" s="1072"/>
      <c r="BK996" s="1072"/>
      <c r="BL996" s="1072"/>
      <c r="BM996" s="1072"/>
      <c r="BN996" s="1072"/>
      <c r="BO996" s="1072"/>
      <c r="BP996" s="1072"/>
      <c r="BQ996" s="1072"/>
      <c r="BR996" s="1072"/>
      <c r="BS996" s="1111"/>
      <c r="BT996" s="1072"/>
      <c r="BU996" s="1072"/>
      <c r="BV996" s="1072"/>
      <c r="BW996" s="1072"/>
      <c r="BX996" s="1072"/>
      <c r="BY996" s="1072"/>
      <c r="BZ996" s="1072"/>
      <c r="CA996" s="1072"/>
      <c r="CB996" s="1072"/>
      <c r="CC996" s="1072"/>
      <c r="CD996" s="1072"/>
      <c r="CE996" s="1072"/>
      <c r="CF996" s="1072"/>
      <c r="CG996" s="1072"/>
      <c r="CH996" s="1072"/>
      <c r="CI996" s="1072"/>
      <c r="CJ996" s="1072"/>
      <c r="CK996" s="1072"/>
      <c r="CL996" s="1072"/>
      <c r="CM996" s="1111"/>
      <c r="CN996" s="1111"/>
      <c r="CO996" s="1112"/>
      <c r="CQ996" s="1927"/>
    </row>
    <row r="997" spans="1:95" s="620" customFormat="1">
      <c r="A997" s="1053"/>
      <c r="B997" s="1071"/>
      <c r="C997" s="1047"/>
      <c r="D997" s="1047"/>
      <c r="E997" s="1048"/>
      <c r="F997" s="1066"/>
      <c r="G997" s="1065"/>
      <c r="H997" s="1051"/>
      <c r="I997" s="1072"/>
      <c r="J997" s="1072"/>
      <c r="K997" s="1072"/>
      <c r="L997" s="1072"/>
      <c r="M997" s="1072"/>
      <c r="N997" s="1072"/>
      <c r="O997" s="1072"/>
      <c r="P997" s="1072"/>
      <c r="Q997" s="1072"/>
      <c r="R997" s="1072"/>
      <c r="S997" s="1072"/>
      <c r="T997" s="1072"/>
      <c r="U997" s="1072"/>
      <c r="V997" s="1072"/>
      <c r="W997" s="1072"/>
      <c r="X997" s="1072"/>
      <c r="Y997" s="1072"/>
      <c r="Z997" s="1072"/>
      <c r="AA997" s="1072"/>
      <c r="AB997" s="1111"/>
      <c r="AC997" s="1111"/>
      <c r="AD997" s="1111"/>
      <c r="AE997" s="1111"/>
      <c r="AF997" s="1072"/>
      <c r="AG997" s="1072"/>
      <c r="AH997" s="1072"/>
      <c r="AI997" s="1072"/>
      <c r="AJ997" s="1072"/>
      <c r="AK997" s="1072"/>
      <c r="AL997" s="1072"/>
      <c r="AM997" s="1072"/>
      <c r="AN997" s="1072"/>
      <c r="AO997" s="1072"/>
      <c r="AP997" s="1072"/>
      <c r="AQ997" s="1072"/>
      <c r="AR997" s="1072"/>
      <c r="AS997" s="1072"/>
      <c r="AT997" s="1072"/>
      <c r="AU997" s="1072"/>
      <c r="AV997" s="1072"/>
      <c r="AW997" s="1072"/>
      <c r="AX997" s="1072"/>
      <c r="AY997" s="1072"/>
      <c r="AZ997" s="1072"/>
      <c r="BA997" s="1072"/>
      <c r="BB997" s="1072"/>
      <c r="BC997" s="1072"/>
      <c r="BD997" s="1072"/>
      <c r="BE997" s="1072"/>
      <c r="BF997" s="1072"/>
      <c r="BG997" s="1072"/>
      <c r="BH997" s="1072"/>
      <c r="BI997" s="1072"/>
      <c r="BJ997" s="1072"/>
      <c r="BK997" s="1072"/>
      <c r="BL997" s="1072"/>
      <c r="BM997" s="1072"/>
      <c r="BN997" s="1072"/>
      <c r="BO997" s="1072"/>
      <c r="BP997" s="1072"/>
      <c r="BQ997" s="1072"/>
      <c r="BR997" s="1072"/>
      <c r="BS997" s="1111"/>
      <c r="BT997" s="1072"/>
      <c r="BU997" s="1072"/>
      <c r="BV997" s="1072"/>
      <c r="BW997" s="1072"/>
      <c r="BX997" s="1072"/>
      <c r="BY997" s="1072"/>
      <c r="BZ997" s="1072"/>
      <c r="CA997" s="1072"/>
      <c r="CB997" s="1072"/>
      <c r="CC997" s="1072"/>
      <c r="CD997" s="1072"/>
      <c r="CE997" s="1072"/>
      <c r="CF997" s="1072"/>
      <c r="CG997" s="1072"/>
      <c r="CH997" s="1072"/>
      <c r="CI997" s="1072"/>
      <c r="CJ997" s="1072"/>
      <c r="CK997" s="1072"/>
      <c r="CL997" s="1072"/>
      <c r="CM997" s="1111"/>
      <c r="CN997" s="1111"/>
      <c r="CO997" s="1112"/>
      <c r="CQ997" s="1927"/>
    </row>
    <row r="998" spans="1:95" s="620" customFormat="1">
      <c r="A998" s="1053"/>
      <c r="B998" s="1071"/>
      <c r="C998" s="1047"/>
      <c r="D998" s="1047"/>
      <c r="E998" s="1048"/>
      <c r="F998" s="1066"/>
      <c r="G998" s="1065"/>
      <c r="H998" s="1051"/>
      <c r="I998" s="1072"/>
      <c r="J998" s="1072"/>
      <c r="K998" s="1072"/>
      <c r="L998" s="1072"/>
      <c r="M998" s="1072"/>
      <c r="N998" s="1072"/>
      <c r="O998" s="1072"/>
      <c r="P998" s="1072"/>
      <c r="Q998" s="1072"/>
      <c r="R998" s="1072"/>
      <c r="S998" s="1072"/>
      <c r="T998" s="1072"/>
      <c r="U998" s="1072"/>
      <c r="V998" s="1072"/>
      <c r="W998" s="1072"/>
      <c r="X998" s="1072"/>
      <c r="Y998" s="1072"/>
      <c r="Z998" s="1072"/>
      <c r="AA998" s="1072"/>
      <c r="AB998" s="1111"/>
      <c r="AC998" s="1111"/>
      <c r="AD998" s="1111"/>
      <c r="AE998" s="1111"/>
      <c r="AF998" s="1072"/>
      <c r="AG998" s="1072"/>
      <c r="AH998" s="1072"/>
      <c r="AI998" s="1072"/>
      <c r="AJ998" s="1072"/>
      <c r="AK998" s="1072"/>
      <c r="AL998" s="1072"/>
      <c r="AM998" s="1072"/>
      <c r="AN998" s="1072"/>
      <c r="AO998" s="1072"/>
      <c r="AP998" s="1072"/>
      <c r="AQ998" s="1072"/>
      <c r="AR998" s="1072"/>
      <c r="AS998" s="1072"/>
      <c r="AT998" s="1072"/>
      <c r="AU998" s="1072"/>
      <c r="AV998" s="1072"/>
      <c r="AW998" s="1072"/>
      <c r="AX998" s="1072"/>
      <c r="AY998" s="1072"/>
      <c r="AZ998" s="1072"/>
      <c r="BA998" s="1072"/>
      <c r="BB998" s="1072"/>
      <c r="BC998" s="1072"/>
      <c r="BD998" s="1072"/>
      <c r="BE998" s="1072"/>
      <c r="BF998" s="1072"/>
      <c r="BG998" s="1072"/>
      <c r="BH998" s="1072"/>
      <c r="BI998" s="1072"/>
      <c r="BJ998" s="1072"/>
      <c r="BK998" s="1072"/>
      <c r="BL998" s="1072"/>
      <c r="BM998" s="1072"/>
      <c r="BN998" s="1072"/>
      <c r="BO998" s="1072"/>
      <c r="BP998" s="1072"/>
      <c r="BQ998" s="1072"/>
      <c r="BR998" s="1072"/>
      <c r="BS998" s="1111"/>
      <c r="BT998" s="1072"/>
      <c r="BU998" s="1072"/>
      <c r="BV998" s="1072"/>
      <c r="BW998" s="1072"/>
      <c r="BX998" s="1072"/>
      <c r="BY998" s="1072"/>
      <c r="BZ998" s="1072"/>
      <c r="CA998" s="1072"/>
      <c r="CB998" s="1072"/>
      <c r="CC998" s="1072"/>
      <c r="CD998" s="1072"/>
      <c r="CE998" s="1072"/>
      <c r="CF998" s="1072"/>
      <c r="CG998" s="1072"/>
      <c r="CH998" s="1072"/>
      <c r="CI998" s="1072"/>
      <c r="CJ998" s="1072"/>
      <c r="CK998" s="1072"/>
      <c r="CL998" s="1072"/>
      <c r="CM998" s="1111"/>
      <c r="CN998" s="1111"/>
      <c r="CO998" s="1112"/>
      <c r="CQ998" s="1927"/>
    </row>
    <row r="999" spans="1:95" s="620" customFormat="1">
      <c r="A999" s="1053"/>
      <c r="B999" s="1071"/>
      <c r="C999" s="1047"/>
      <c r="D999" s="1047"/>
      <c r="E999" s="1048"/>
      <c r="F999" s="1066"/>
      <c r="G999" s="1065"/>
      <c r="H999" s="1051"/>
      <c r="I999" s="1072"/>
      <c r="J999" s="1072"/>
      <c r="K999" s="1072"/>
      <c r="L999" s="1072"/>
      <c r="M999" s="1072"/>
      <c r="N999" s="1072"/>
      <c r="O999" s="1072"/>
      <c r="P999" s="1072"/>
      <c r="Q999" s="1072"/>
      <c r="R999" s="1072"/>
      <c r="S999" s="1072"/>
      <c r="T999" s="1072"/>
      <c r="U999" s="1072"/>
      <c r="V999" s="1072"/>
      <c r="W999" s="1072"/>
      <c r="X999" s="1072"/>
      <c r="Y999" s="1072"/>
      <c r="Z999" s="1072"/>
      <c r="AA999" s="1072"/>
      <c r="AB999" s="1111"/>
      <c r="AC999" s="1111"/>
      <c r="AD999" s="1111"/>
      <c r="AE999" s="1111"/>
      <c r="AF999" s="1072"/>
      <c r="AG999" s="1072"/>
      <c r="AH999" s="1072"/>
      <c r="AI999" s="1072"/>
      <c r="AJ999" s="1072"/>
      <c r="AK999" s="1072"/>
      <c r="AL999" s="1072"/>
      <c r="AM999" s="1072"/>
      <c r="AN999" s="1072"/>
      <c r="AO999" s="1072"/>
      <c r="AP999" s="1072"/>
      <c r="AQ999" s="1072"/>
      <c r="AR999" s="1072"/>
      <c r="AS999" s="1072"/>
      <c r="AT999" s="1072"/>
      <c r="AU999" s="1072"/>
      <c r="AV999" s="1072"/>
      <c r="AW999" s="1072"/>
      <c r="AX999" s="1072"/>
      <c r="AY999" s="1072"/>
      <c r="AZ999" s="1072"/>
      <c r="BA999" s="1072"/>
      <c r="BB999" s="1072"/>
      <c r="BC999" s="1072"/>
      <c r="BD999" s="1072"/>
      <c r="BE999" s="1072"/>
      <c r="BF999" s="1072"/>
      <c r="BG999" s="1072"/>
      <c r="BH999" s="1072"/>
      <c r="BI999" s="1072"/>
      <c r="BJ999" s="1072"/>
      <c r="BK999" s="1072"/>
      <c r="BL999" s="1072"/>
      <c r="BM999" s="1072"/>
      <c r="BN999" s="1072"/>
      <c r="BO999" s="1072"/>
      <c r="BP999" s="1072"/>
      <c r="BQ999" s="1072"/>
      <c r="BR999" s="1072"/>
      <c r="BS999" s="1111"/>
      <c r="BT999" s="1072"/>
      <c r="BU999" s="1072"/>
      <c r="BV999" s="1072"/>
      <c r="BW999" s="1072"/>
      <c r="BX999" s="1072"/>
      <c r="BY999" s="1072"/>
      <c r="BZ999" s="1072"/>
      <c r="CA999" s="1072"/>
      <c r="CB999" s="1072"/>
      <c r="CC999" s="1072"/>
      <c r="CD999" s="1072"/>
      <c r="CE999" s="1072"/>
      <c r="CF999" s="1072"/>
      <c r="CG999" s="1072"/>
      <c r="CH999" s="1072"/>
      <c r="CI999" s="1072"/>
      <c r="CJ999" s="1072"/>
      <c r="CK999" s="1072"/>
      <c r="CL999" s="1072"/>
      <c r="CM999" s="1111"/>
      <c r="CN999" s="1111"/>
      <c r="CO999" s="1112"/>
      <c r="CQ999" s="1927"/>
    </row>
    <row r="1000" spans="1:95" s="620" customFormat="1">
      <c r="A1000" s="1053"/>
      <c r="B1000" s="1071"/>
      <c r="C1000" s="1047"/>
      <c r="D1000" s="1047"/>
      <c r="E1000" s="1048"/>
      <c r="F1000" s="1066"/>
      <c r="G1000" s="1065"/>
      <c r="H1000" s="1051"/>
      <c r="I1000" s="1072"/>
      <c r="J1000" s="1072"/>
      <c r="K1000" s="1072"/>
      <c r="L1000" s="1072"/>
      <c r="M1000" s="1072"/>
      <c r="N1000" s="1072"/>
      <c r="O1000" s="1072"/>
      <c r="P1000" s="1072"/>
      <c r="Q1000" s="1072"/>
      <c r="R1000" s="1072"/>
      <c r="S1000" s="1072"/>
      <c r="T1000" s="1072"/>
      <c r="U1000" s="1072"/>
      <c r="V1000" s="1072"/>
      <c r="W1000" s="1072"/>
      <c r="X1000" s="1072"/>
      <c r="Y1000" s="1072"/>
      <c r="Z1000" s="1072"/>
      <c r="AA1000" s="1072"/>
      <c r="AB1000" s="1111"/>
      <c r="AC1000" s="1111"/>
      <c r="AD1000" s="1111"/>
      <c r="AE1000" s="1111"/>
      <c r="AF1000" s="1072"/>
      <c r="AG1000" s="1072"/>
      <c r="AH1000" s="1072"/>
      <c r="AI1000" s="1072"/>
      <c r="AJ1000" s="1072"/>
      <c r="AK1000" s="1072"/>
      <c r="AL1000" s="1072"/>
      <c r="AM1000" s="1072"/>
      <c r="AN1000" s="1072"/>
      <c r="AO1000" s="1072"/>
      <c r="AP1000" s="1072"/>
      <c r="AQ1000" s="1072"/>
      <c r="AR1000" s="1072"/>
      <c r="AS1000" s="1072"/>
      <c r="AT1000" s="1072"/>
      <c r="AU1000" s="1072"/>
      <c r="AV1000" s="1072"/>
      <c r="AW1000" s="1072"/>
      <c r="AX1000" s="1072"/>
      <c r="AY1000" s="1072"/>
      <c r="AZ1000" s="1072"/>
      <c r="BA1000" s="1072"/>
      <c r="BB1000" s="1072"/>
      <c r="BC1000" s="1072"/>
      <c r="BD1000" s="1072"/>
      <c r="BE1000" s="1072"/>
      <c r="BF1000" s="1072"/>
      <c r="BG1000" s="1072"/>
      <c r="BH1000" s="1072"/>
      <c r="BI1000" s="1072"/>
      <c r="BJ1000" s="1072"/>
      <c r="BK1000" s="1072"/>
      <c r="BL1000" s="1072"/>
      <c r="BM1000" s="1072"/>
      <c r="BN1000" s="1072"/>
      <c r="BO1000" s="1072"/>
      <c r="BP1000" s="1072"/>
      <c r="BQ1000" s="1072"/>
      <c r="BR1000" s="1072"/>
      <c r="BS1000" s="1111"/>
      <c r="BT1000" s="1072"/>
      <c r="BU1000" s="1072"/>
      <c r="BV1000" s="1072"/>
      <c r="BW1000" s="1072"/>
      <c r="BX1000" s="1072"/>
      <c r="BY1000" s="1072"/>
      <c r="BZ1000" s="1072"/>
      <c r="CA1000" s="1072"/>
      <c r="CB1000" s="1072"/>
      <c r="CC1000" s="1072"/>
      <c r="CD1000" s="1072"/>
      <c r="CE1000" s="1072"/>
      <c r="CF1000" s="1072"/>
      <c r="CG1000" s="1072"/>
      <c r="CH1000" s="1072"/>
      <c r="CI1000" s="1072"/>
      <c r="CJ1000" s="1072"/>
      <c r="CK1000" s="1072"/>
      <c r="CL1000" s="1072"/>
      <c r="CM1000" s="1111"/>
      <c r="CN1000" s="1111"/>
      <c r="CO1000" s="1112"/>
      <c r="CQ1000" s="1927"/>
    </row>
    <row r="1001" spans="1:95" s="620" customFormat="1">
      <c r="A1001" s="1053"/>
      <c r="B1001" s="1071"/>
      <c r="C1001" s="1047"/>
      <c r="D1001" s="1047"/>
      <c r="E1001" s="1048"/>
      <c r="F1001" s="1066"/>
      <c r="G1001" s="1065"/>
      <c r="H1001" s="1051"/>
      <c r="I1001" s="1072"/>
      <c r="J1001" s="1072"/>
      <c r="K1001" s="1072"/>
      <c r="L1001" s="1072"/>
      <c r="M1001" s="1072"/>
      <c r="N1001" s="1072"/>
      <c r="O1001" s="1072"/>
      <c r="P1001" s="1072"/>
      <c r="Q1001" s="1072"/>
      <c r="R1001" s="1072"/>
      <c r="S1001" s="1072"/>
      <c r="T1001" s="1072"/>
      <c r="U1001" s="1072"/>
      <c r="V1001" s="1072"/>
      <c r="W1001" s="1072"/>
      <c r="X1001" s="1072"/>
      <c r="Y1001" s="1072"/>
      <c r="Z1001" s="1072"/>
      <c r="AA1001" s="1072"/>
      <c r="AB1001" s="1111"/>
      <c r="AC1001" s="1111"/>
      <c r="AD1001" s="1111"/>
      <c r="AE1001" s="1111"/>
      <c r="AF1001" s="1072"/>
      <c r="AG1001" s="1072"/>
      <c r="AH1001" s="1072"/>
      <c r="AI1001" s="1072"/>
      <c r="AJ1001" s="1072"/>
      <c r="AK1001" s="1072"/>
      <c r="AL1001" s="1072"/>
      <c r="AM1001" s="1072"/>
      <c r="AN1001" s="1072"/>
      <c r="AO1001" s="1072"/>
      <c r="AP1001" s="1072"/>
      <c r="AQ1001" s="1072"/>
      <c r="AR1001" s="1072"/>
      <c r="AS1001" s="1072"/>
      <c r="AT1001" s="1072"/>
      <c r="AU1001" s="1072"/>
      <c r="AV1001" s="1072"/>
      <c r="AW1001" s="1072"/>
      <c r="AX1001" s="1072"/>
      <c r="AY1001" s="1072"/>
      <c r="AZ1001" s="1072"/>
      <c r="BA1001" s="1072"/>
      <c r="BB1001" s="1072"/>
      <c r="BC1001" s="1072"/>
      <c r="BD1001" s="1072"/>
      <c r="BE1001" s="1072"/>
      <c r="BF1001" s="1072"/>
      <c r="BG1001" s="1072"/>
      <c r="BH1001" s="1072"/>
      <c r="BI1001" s="1072"/>
      <c r="BJ1001" s="1072"/>
      <c r="BK1001" s="1072"/>
      <c r="BL1001" s="1072"/>
      <c r="BM1001" s="1072"/>
      <c r="BN1001" s="1072"/>
      <c r="BO1001" s="1072"/>
      <c r="BP1001" s="1072"/>
      <c r="BQ1001" s="1072"/>
      <c r="BR1001" s="1072"/>
      <c r="BS1001" s="1111"/>
      <c r="BT1001" s="1072"/>
      <c r="BU1001" s="1072"/>
      <c r="BV1001" s="1072"/>
      <c r="BW1001" s="1072"/>
      <c r="BX1001" s="1072"/>
      <c r="BY1001" s="1072"/>
      <c r="BZ1001" s="1072"/>
      <c r="CA1001" s="1072"/>
      <c r="CB1001" s="1072"/>
      <c r="CC1001" s="1072"/>
      <c r="CD1001" s="1072"/>
      <c r="CE1001" s="1072"/>
      <c r="CF1001" s="1072"/>
      <c r="CG1001" s="1072"/>
      <c r="CH1001" s="1072"/>
      <c r="CI1001" s="1072"/>
      <c r="CJ1001" s="1072"/>
      <c r="CK1001" s="1072"/>
      <c r="CL1001" s="1072"/>
      <c r="CM1001" s="1111"/>
      <c r="CN1001" s="1111"/>
      <c r="CO1001" s="1112"/>
      <c r="CQ1001" s="1927"/>
    </row>
    <row r="1002" spans="1:95" s="620" customFormat="1">
      <c r="A1002" s="1053"/>
      <c r="B1002" s="1071"/>
      <c r="C1002" s="1047"/>
      <c r="D1002" s="1047"/>
      <c r="E1002" s="1048"/>
      <c r="F1002" s="1066"/>
      <c r="G1002" s="1065"/>
      <c r="H1002" s="1051"/>
      <c r="I1002" s="1072"/>
      <c r="J1002" s="1072"/>
      <c r="K1002" s="1072"/>
      <c r="L1002" s="1072"/>
      <c r="M1002" s="1072"/>
      <c r="N1002" s="1072"/>
      <c r="O1002" s="1072"/>
      <c r="P1002" s="1072"/>
      <c r="Q1002" s="1072"/>
      <c r="R1002" s="1072"/>
      <c r="S1002" s="1072"/>
      <c r="T1002" s="1072"/>
      <c r="U1002" s="1072"/>
      <c r="V1002" s="1072"/>
      <c r="W1002" s="1072"/>
      <c r="X1002" s="1072"/>
      <c r="Y1002" s="1072"/>
      <c r="Z1002" s="1072"/>
      <c r="AA1002" s="1072"/>
      <c r="AB1002" s="1111"/>
      <c r="AC1002" s="1111"/>
      <c r="AD1002" s="1111"/>
      <c r="AE1002" s="1111"/>
      <c r="AF1002" s="1072"/>
      <c r="AG1002" s="1072"/>
      <c r="AH1002" s="1072"/>
      <c r="AI1002" s="1072"/>
      <c r="AJ1002" s="1072"/>
      <c r="AK1002" s="1072"/>
      <c r="AL1002" s="1072"/>
      <c r="AM1002" s="1072"/>
      <c r="AN1002" s="1072"/>
      <c r="AO1002" s="1072"/>
      <c r="AP1002" s="1072"/>
      <c r="AQ1002" s="1072"/>
      <c r="AR1002" s="1072"/>
      <c r="AS1002" s="1072"/>
      <c r="AT1002" s="1072"/>
      <c r="AU1002" s="1072"/>
      <c r="AV1002" s="1072"/>
      <c r="AW1002" s="1072"/>
      <c r="AX1002" s="1072"/>
      <c r="AY1002" s="1072"/>
      <c r="AZ1002" s="1072"/>
      <c r="BA1002" s="1072"/>
      <c r="BB1002" s="1072"/>
      <c r="BC1002" s="1072"/>
      <c r="BD1002" s="1072"/>
      <c r="BE1002" s="1072"/>
      <c r="BF1002" s="1072"/>
      <c r="BG1002" s="1072"/>
      <c r="BH1002" s="1072"/>
      <c r="BI1002" s="1072"/>
      <c r="BJ1002" s="1072"/>
      <c r="BK1002" s="1072"/>
      <c r="BL1002" s="1072"/>
      <c r="BM1002" s="1072"/>
      <c r="BN1002" s="1072"/>
      <c r="BO1002" s="1072"/>
      <c r="BP1002" s="1072"/>
      <c r="BQ1002" s="1072"/>
      <c r="BR1002" s="1072"/>
      <c r="BS1002" s="1111"/>
      <c r="BT1002" s="1072"/>
      <c r="BU1002" s="1072"/>
      <c r="BV1002" s="1072"/>
      <c r="BW1002" s="1072"/>
      <c r="BX1002" s="1072"/>
      <c r="BY1002" s="1072"/>
      <c r="BZ1002" s="1072"/>
      <c r="CA1002" s="1072"/>
      <c r="CB1002" s="1072"/>
      <c r="CC1002" s="1072"/>
      <c r="CD1002" s="1072"/>
      <c r="CE1002" s="1072"/>
      <c r="CF1002" s="1072"/>
      <c r="CG1002" s="1072"/>
      <c r="CH1002" s="1072"/>
      <c r="CI1002" s="1072"/>
      <c r="CJ1002" s="1072"/>
      <c r="CK1002" s="1072"/>
      <c r="CL1002" s="1072"/>
      <c r="CM1002" s="1111"/>
      <c r="CN1002" s="1111"/>
      <c r="CO1002" s="1112"/>
      <c r="CQ1002" s="1927"/>
    </row>
    <row r="1003" spans="1:95" s="620" customFormat="1">
      <c r="A1003" s="1053"/>
      <c r="B1003" s="1071"/>
      <c r="C1003" s="1047"/>
      <c r="D1003" s="1047"/>
      <c r="E1003" s="1048"/>
      <c r="F1003" s="1066"/>
      <c r="G1003" s="1065"/>
      <c r="H1003" s="1051"/>
      <c r="I1003" s="1072"/>
      <c r="J1003" s="1072"/>
      <c r="K1003" s="1072"/>
      <c r="L1003" s="1072"/>
      <c r="M1003" s="1072"/>
      <c r="N1003" s="1072"/>
      <c r="O1003" s="1072"/>
      <c r="P1003" s="1072"/>
      <c r="Q1003" s="1072"/>
      <c r="R1003" s="1072"/>
      <c r="S1003" s="1072"/>
      <c r="T1003" s="1072"/>
      <c r="U1003" s="1072"/>
      <c r="V1003" s="1072"/>
      <c r="W1003" s="1072"/>
      <c r="X1003" s="1072"/>
      <c r="Y1003" s="1072"/>
      <c r="Z1003" s="1072"/>
      <c r="AA1003" s="1072"/>
      <c r="AB1003" s="1111"/>
      <c r="AC1003" s="1111"/>
      <c r="AD1003" s="1111"/>
      <c r="AE1003" s="1111"/>
      <c r="AF1003" s="1072"/>
      <c r="AG1003" s="1072"/>
      <c r="AH1003" s="1072"/>
      <c r="AI1003" s="1072"/>
      <c r="AJ1003" s="1072"/>
      <c r="AK1003" s="1072"/>
      <c r="AL1003" s="1072"/>
      <c r="AM1003" s="1072"/>
      <c r="AN1003" s="1072"/>
      <c r="AO1003" s="1072"/>
      <c r="AP1003" s="1072"/>
      <c r="AQ1003" s="1072"/>
      <c r="AR1003" s="1072"/>
      <c r="AS1003" s="1072"/>
      <c r="AT1003" s="1072"/>
      <c r="AU1003" s="1072"/>
      <c r="AV1003" s="1072"/>
      <c r="AW1003" s="1072"/>
      <c r="AX1003" s="1072"/>
      <c r="AY1003" s="1072"/>
      <c r="AZ1003" s="1072"/>
      <c r="BA1003" s="1072"/>
      <c r="BB1003" s="1072"/>
      <c r="BC1003" s="1072"/>
      <c r="BD1003" s="1072"/>
      <c r="BE1003" s="1072"/>
      <c r="BF1003" s="1072"/>
      <c r="BG1003" s="1072"/>
      <c r="BH1003" s="1072"/>
      <c r="BI1003" s="1072"/>
      <c r="BJ1003" s="1072"/>
      <c r="BK1003" s="1072"/>
      <c r="BL1003" s="1072"/>
      <c r="BM1003" s="1072"/>
      <c r="BN1003" s="1072"/>
      <c r="BO1003" s="1072"/>
      <c r="BP1003" s="1072"/>
      <c r="BQ1003" s="1072"/>
      <c r="BR1003" s="1072"/>
      <c r="BS1003" s="1111"/>
      <c r="BT1003" s="1072"/>
      <c r="BU1003" s="1072"/>
      <c r="BV1003" s="1072"/>
      <c r="BW1003" s="1072"/>
      <c r="BX1003" s="1072"/>
      <c r="BY1003" s="1072"/>
      <c r="BZ1003" s="1072"/>
      <c r="CA1003" s="1072"/>
      <c r="CB1003" s="1072"/>
      <c r="CC1003" s="1072"/>
      <c r="CD1003" s="1072"/>
      <c r="CE1003" s="1072"/>
      <c r="CF1003" s="1072"/>
      <c r="CG1003" s="1072"/>
      <c r="CH1003" s="1072"/>
      <c r="CI1003" s="1072"/>
      <c r="CJ1003" s="1072"/>
      <c r="CK1003" s="1072"/>
      <c r="CL1003" s="1072"/>
      <c r="CM1003" s="1111"/>
      <c r="CN1003" s="1111"/>
      <c r="CO1003" s="1112"/>
      <c r="CQ1003" s="1927"/>
    </row>
    <row r="1004" spans="1:95" s="620" customFormat="1">
      <c r="A1004" s="1053"/>
      <c r="B1004" s="1071"/>
      <c r="C1004" s="1047"/>
      <c r="D1004" s="1047"/>
      <c r="E1004" s="1048"/>
      <c r="F1004" s="1066"/>
      <c r="G1004" s="1065"/>
      <c r="H1004" s="1051"/>
      <c r="I1004" s="1072"/>
      <c r="J1004" s="1072"/>
      <c r="K1004" s="1072"/>
      <c r="L1004" s="1072"/>
      <c r="M1004" s="1072"/>
      <c r="N1004" s="1072"/>
      <c r="O1004" s="1072"/>
      <c r="P1004" s="1072"/>
      <c r="Q1004" s="1072"/>
      <c r="R1004" s="1072"/>
      <c r="S1004" s="1072"/>
      <c r="T1004" s="1072"/>
      <c r="U1004" s="1072"/>
      <c r="V1004" s="1072"/>
      <c r="W1004" s="1072"/>
      <c r="X1004" s="1072"/>
      <c r="Y1004" s="1072"/>
      <c r="Z1004" s="1072"/>
      <c r="AA1004" s="1072"/>
      <c r="AB1004" s="1111"/>
      <c r="AC1004" s="1111"/>
      <c r="AD1004" s="1111"/>
      <c r="AE1004" s="1111"/>
      <c r="AF1004" s="1072"/>
      <c r="AG1004" s="1072"/>
      <c r="AH1004" s="1072"/>
      <c r="AI1004" s="1072"/>
      <c r="AJ1004" s="1072"/>
      <c r="AK1004" s="1072"/>
      <c r="AL1004" s="1072"/>
      <c r="AM1004" s="1072"/>
      <c r="AN1004" s="1072"/>
      <c r="AO1004" s="1072"/>
      <c r="AP1004" s="1072"/>
      <c r="AQ1004" s="1072"/>
      <c r="AR1004" s="1072"/>
      <c r="AS1004" s="1072"/>
      <c r="AT1004" s="1072"/>
      <c r="AU1004" s="1072"/>
      <c r="AV1004" s="1072"/>
      <c r="AW1004" s="1072"/>
      <c r="AX1004" s="1072"/>
      <c r="AY1004" s="1072"/>
      <c r="AZ1004" s="1072"/>
      <c r="BA1004" s="1072"/>
      <c r="BB1004" s="1072"/>
      <c r="BC1004" s="1072"/>
      <c r="BD1004" s="1072"/>
      <c r="BE1004" s="1072"/>
      <c r="BF1004" s="1072"/>
      <c r="BG1004" s="1072"/>
      <c r="BH1004" s="1072"/>
      <c r="BI1004" s="1072"/>
      <c r="BJ1004" s="1072"/>
      <c r="BK1004" s="1072"/>
      <c r="BL1004" s="1072"/>
      <c r="BM1004" s="1072"/>
      <c r="BN1004" s="1072"/>
      <c r="BO1004" s="1072"/>
      <c r="BP1004" s="1072"/>
      <c r="BQ1004" s="1072"/>
      <c r="BR1004" s="1072"/>
      <c r="BS1004" s="1111"/>
      <c r="BT1004" s="1072"/>
      <c r="BU1004" s="1072"/>
      <c r="BV1004" s="1072"/>
      <c r="BW1004" s="1072"/>
      <c r="BX1004" s="1072"/>
      <c r="BY1004" s="1072"/>
      <c r="BZ1004" s="1072"/>
      <c r="CA1004" s="1072"/>
      <c r="CB1004" s="1072"/>
      <c r="CC1004" s="1072"/>
      <c r="CD1004" s="1072"/>
      <c r="CE1004" s="1072"/>
      <c r="CF1004" s="1072"/>
      <c r="CG1004" s="1072"/>
      <c r="CH1004" s="1072"/>
      <c r="CI1004" s="1072"/>
      <c r="CJ1004" s="1072"/>
      <c r="CK1004" s="1072"/>
      <c r="CL1004" s="1072"/>
      <c r="CM1004" s="1111"/>
      <c r="CN1004" s="1111"/>
      <c r="CO1004" s="1112"/>
      <c r="CQ1004" s="1927"/>
    </row>
    <row r="1005" spans="1:95" s="620" customFormat="1">
      <c r="A1005" s="1053"/>
      <c r="B1005" s="1071"/>
      <c r="C1005" s="1047"/>
      <c r="D1005" s="1047"/>
      <c r="E1005" s="1048"/>
      <c r="F1005" s="1066"/>
      <c r="G1005" s="1065"/>
      <c r="H1005" s="1051"/>
      <c r="I1005" s="1072"/>
      <c r="J1005" s="1072"/>
      <c r="K1005" s="1072"/>
      <c r="L1005" s="1072"/>
      <c r="M1005" s="1072"/>
      <c r="N1005" s="1072"/>
      <c r="O1005" s="1072"/>
      <c r="P1005" s="1072"/>
      <c r="Q1005" s="1072"/>
      <c r="R1005" s="1072"/>
      <c r="S1005" s="1072"/>
      <c r="T1005" s="1072"/>
      <c r="U1005" s="1072"/>
      <c r="V1005" s="1072"/>
      <c r="W1005" s="1072"/>
      <c r="X1005" s="1072"/>
      <c r="Y1005" s="1072"/>
      <c r="Z1005" s="1072"/>
      <c r="AA1005" s="1072"/>
      <c r="AB1005" s="1111"/>
      <c r="AC1005" s="1111"/>
      <c r="AD1005" s="1111"/>
      <c r="AE1005" s="1111"/>
      <c r="AF1005" s="1072"/>
      <c r="AG1005" s="1072"/>
      <c r="AH1005" s="1072"/>
      <c r="AI1005" s="1072"/>
      <c r="AJ1005" s="1072"/>
      <c r="AK1005" s="1072"/>
      <c r="AL1005" s="1072"/>
      <c r="AM1005" s="1072"/>
      <c r="AN1005" s="1072"/>
      <c r="AO1005" s="1072"/>
      <c r="AP1005" s="1072"/>
      <c r="AQ1005" s="1072"/>
      <c r="AR1005" s="1072"/>
      <c r="AS1005" s="1072"/>
      <c r="AT1005" s="1072"/>
      <c r="AU1005" s="1072"/>
      <c r="AV1005" s="1072"/>
      <c r="AW1005" s="1072"/>
      <c r="AX1005" s="1072"/>
      <c r="AY1005" s="1072"/>
      <c r="AZ1005" s="1072"/>
      <c r="BA1005" s="1072"/>
      <c r="BB1005" s="1072"/>
      <c r="BC1005" s="1072"/>
      <c r="BD1005" s="1072"/>
      <c r="BE1005" s="1072"/>
      <c r="BF1005" s="1072"/>
      <c r="BG1005" s="1072"/>
      <c r="BH1005" s="1072"/>
      <c r="BI1005" s="1072"/>
      <c r="BJ1005" s="1072"/>
      <c r="BK1005" s="1072"/>
      <c r="BL1005" s="1072"/>
      <c r="BM1005" s="1072"/>
      <c r="BN1005" s="1072"/>
      <c r="BO1005" s="1072"/>
      <c r="BP1005" s="1072"/>
      <c r="BQ1005" s="1072"/>
      <c r="BR1005" s="1072"/>
      <c r="BS1005" s="1111"/>
      <c r="BT1005" s="1072"/>
      <c r="BU1005" s="1072"/>
      <c r="BV1005" s="1072"/>
      <c r="BW1005" s="1072"/>
      <c r="BX1005" s="1072"/>
      <c r="BY1005" s="1072"/>
      <c r="BZ1005" s="1072"/>
      <c r="CA1005" s="1072"/>
      <c r="CB1005" s="1072"/>
      <c r="CC1005" s="1072"/>
      <c r="CD1005" s="1072"/>
      <c r="CE1005" s="1072"/>
      <c r="CF1005" s="1072"/>
      <c r="CG1005" s="1072"/>
      <c r="CH1005" s="1072"/>
      <c r="CI1005" s="1072"/>
      <c r="CJ1005" s="1072"/>
      <c r="CK1005" s="1072"/>
      <c r="CL1005" s="1072"/>
      <c r="CM1005" s="1111"/>
      <c r="CN1005" s="1111"/>
      <c r="CO1005" s="1112"/>
      <c r="CQ1005" s="1927"/>
    </row>
    <row r="1006" spans="1:95" s="620" customFormat="1">
      <c r="A1006" s="1053"/>
      <c r="B1006" s="1071"/>
      <c r="C1006" s="1047"/>
      <c r="D1006" s="1047"/>
      <c r="E1006" s="1048"/>
      <c r="F1006" s="1066"/>
      <c r="G1006" s="1065"/>
      <c r="H1006" s="1051"/>
      <c r="I1006" s="1072"/>
      <c r="J1006" s="1072"/>
      <c r="K1006" s="1072"/>
      <c r="L1006" s="1072"/>
      <c r="M1006" s="1072"/>
      <c r="N1006" s="1072"/>
      <c r="O1006" s="1072"/>
      <c r="P1006" s="1072"/>
      <c r="Q1006" s="1072"/>
      <c r="R1006" s="1072"/>
      <c r="S1006" s="1072"/>
      <c r="T1006" s="1072"/>
      <c r="U1006" s="1072"/>
      <c r="V1006" s="1072"/>
      <c r="W1006" s="1072"/>
      <c r="X1006" s="1072"/>
      <c r="Y1006" s="1072"/>
      <c r="Z1006" s="1072"/>
      <c r="AA1006" s="1072"/>
      <c r="AB1006" s="1111"/>
      <c r="AC1006" s="1111"/>
      <c r="AD1006" s="1111"/>
      <c r="AE1006" s="1111"/>
      <c r="AF1006" s="1072"/>
      <c r="AG1006" s="1072"/>
      <c r="AH1006" s="1072"/>
      <c r="AI1006" s="1072"/>
      <c r="AJ1006" s="1072"/>
      <c r="AK1006" s="1072"/>
      <c r="AL1006" s="1072"/>
      <c r="AM1006" s="1072"/>
      <c r="AN1006" s="1072"/>
      <c r="AO1006" s="1072"/>
      <c r="AP1006" s="1072"/>
      <c r="AQ1006" s="1072"/>
      <c r="AR1006" s="1072"/>
      <c r="AS1006" s="1072"/>
      <c r="AT1006" s="1072"/>
      <c r="AU1006" s="1072"/>
      <c r="AV1006" s="1072"/>
      <c r="AW1006" s="1072"/>
      <c r="AX1006" s="1072"/>
      <c r="AY1006" s="1072"/>
      <c r="AZ1006" s="1072"/>
      <c r="BA1006" s="1072"/>
      <c r="BB1006" s="1072"/>
      <c r="BC1006" s="1072"/>
      <c r="BD1006" s="1072"/>
      <c r="BE1006" s="1072"/>
      <c r="BF1006" s="1072"/>
      <c r="BG1006" s="1072"/>
      <c r="BH1006" s="1072"/>
      <c r="BI1006" s="1072"/>
      <c r="BJ1006" s="1072"/>
      <c r="BK1006" s="1072"/>
      <c r="BL1006" s="1072"/>
      <c r="BM1006" s="1072"/>
      <c r="BN1006" s="1072"/>
      <c r="BO1006" s="1072"/>
      <c r="BP1006" s="1072"/>
      <c r="BQ1006" s="1072"/>
      <c r="BR1006" s="1072"/>
      <c r="BS1006" s="1111"/>
      <c r="BT1006" s="1072"/>
      <c r="BU1006" s="1072"/>
      <c r="BV1006" s="1072"/>
      <c r="BW1006" s="1072"/>
      <c r="BX1006" s="1072"/>
      <c r="BY1006" s="1072"/>
      <c r="BZ1006" s="1072"/>
      <c r="CA1006" s="1072"/>
      <c r="CB1006" s="1072"/>
      <c r="CC1006" s="1072"/>
      <c r="CD1006" s="1072"/>
      <c r="CE1006" s="1072"/>
      <c r="CF1006" s="1072"/>
      <c r="CG1006" s="1072"/>
      <c r="CH1006" s="1072"/>
      <c r="CI1006" s="1072"/>
      <c r="CJ1006" s="1072"/>
      <c r="CK1006" s="1072"/>
      <c r="CL1006" s="1072"/>
      <c r="CM1006" s="1111"/>
      <c r="CN1006" s="1111"/>
      <c r="CO1006" s="1112"/>
      <c r="CQ1006" s="1927"/>
    </row>
    <row r="1007" spans="1:95" s="620" customFormat="1">
      <c r="A1007" s="1053"/>
      <c r="B1007" s="1071"/>
      <c r="C1007" s="1047"/>
      <c r="D1007" s="1047"/>
      <c r="E1007" s="1048"/>
      <c r="F1007" s="1066"/>
      <c r="G1007" s="1065"/>
      <c r="H1007" s="1051"/>
      <c r="I1007" s="1072"/>
      <c r="J1007" s="1072"/>
      <c r="K1007" s="1072"/>
      <c r="L1007" s="1072"/>
      <c r="M1007" s="1072"/>
      <c r="N1007" s="1072"/>
      <c r="O1007" s="1072"/>
      <c r="P1007" s="1072"/>
      <c r="Q1007" s="1072"/>
      <c r="R1007" s="1072"/>
      <c r="S1007" s="1072"/>
      <c r="T1007" s="1072"/>
      <c r="U1007" s="1072"/>
      <c r="V1007" s="1072"/>
      <c r="W1007" s="1072"/>
      <c r="X1007" s="1072"/>
      <c r="Y1007" s="1072"/>
      <c r="Z1007" s="1072"/>
      <c r="AA1007" s="1072"/>
      <c r="AB1007" s="1111"/>
      <c r="AC1007" s="1111"/>
      <c r="AD1007" s="1111"/>
      <c r="AE1007" s="1111"/>
      <c r="AF1007" s="1072"/>
      <c r="AG1007" s="1072"/>
      <c r="AH1007" s="1072"/>
      <c r="AI1007" s="1072"/>
      <c r="AJ1007" s="1072"/>
      <c r="AK1007" s="1072"/>
      <c r="AL1007" s="1072"/>
      <c r="AM1007" s="1072"/>
      <c r="AN1007" s="1072"/>
      <c r="AO1007" s="1072"/>
      <c r="AP1007" s="1072"/>
      <c r="AQ1007" s="1072"/>
      <c r="AR1007" s="1072"/>
      <c r="AS1007" s="1072"/>
      <c r="AT1007" s="1072"/>
      <c r="AU1007" s="1072"/>
      <c r="AV1007" s="1072"/>
      <c r="AW1007" s="1072"/>
      <c r="AX1007" s="1072"/>
      <c r="AY1007" s="1072"/>
      <c r="AZ1007" s="1072"/>
      <c r="BA1007" s="1072"/>
      <c r="BB1007" s="1072"/>
      <c r="BC1007" s="1072"/>
      <c r="BD1007" s="1072"/>
      <c r="BE1007" s="1072"/>
      <c r="BF1007" s="1072"/>
      <c r="BG1007" s="1072"/>
      <c r="BH1007" s="1072"/>
      <c r="BI1007" s="1072"/>
      <c r="BJ1007" s="1072"/>
      <c r="BK1007" s="1072"/>
      <c r="BL1007" s="1072"/>
      <c r="BM1007" s="1072"/>
      <c r="BN1007" s="1072"/>
      <c r="BO1007" s="1072"/>
      <c r="BP1007" s="1072"/>
      <c r="BQ1007" s="1072"/>
      <c r="BR1007" s="1072"/>
      <c r="BS1007" s="1111"/>
      <c r="BT1007" s="1072"/>
      <c r="BU1007" s="1072"/>
      <c r="BV1007" s="1072"/>
      <c r="BW1007" s="1072"/>
      <c r="BX1007" s="1072"/>
      <c r="BY1007" s="1072"/>
      <c r="BZ1007" s="1072"/>
      <c r="CA1007" s="1072"/>
      <c r="CB1007" s="1072"/>
      <c r="CC1007" s="1072"/>
      <c r="CD1007" s="1072"/>
      <c r="CE1007" s="1072"/>
      <c r="CF1007" s="1072"/>
      <c r="CG1007" s="1072"/>
      <c r="CH1007" s="1072"/>
      <c r="CI1007" s="1072"/>
      <c r="CJ1007" s="1072"/>
      <c r="CK1007" s="1072"/>
      <c r="CL1007" s="1072"/>
      <c r="CM1007" s="1111"/>
      <c r="CN1007" s="1111"/>
      <c r="CO1007" s="1112"/>
      <c r="CQ1007" s="1927"/>
    </row>
    <row r="1008" spans="1:95" s="620" customFormat="1">
      <c r="A1008" s="1053"/>
      <c r="B1008" s="1071"/>
      <c r="C1008" s="1047"/>
      <c r="D1008" s="1047"/>
      <c r="E1008" s="1048"/>
      <c r="F1008" s="1066"/>
      <c r="G1008" s="1065"/>
      <c r="H1008" s="1051"/>
      <c r="I1008" s="1072"/>
      <c r="J1008" s="1072"/>
      <c r="K1008" s="1072"/>
      <c r="L1008" s="1072"/>
      <c r="M1008" s="1072"/>
      <c r="N1008" s="1072"/>
      <c r="O1008" s="1072"/>
      <c r="P1008" s="1072"/>
      <c r="Q1008" s="1072"/>
      <c r="R1008" s="1072"/>
      <c r="S1008" s="1072"/>
      <c r="T1008" s="1072"/>
      <c r="U1008" s="1072"/>
      <c r="V1008" s="1072"/>
      <c r="W1008" s="1072"/>
      <c r="X1008" s="1072"/>
      <c r="Y1008" s="1072"/>
      <c r="Z1008" s="1072"/>
      <c r="AA1008" s="1072"/>
      <c r="AB1008" s="1111"/>
      <c r="AC1008" s="1111"/>
      <c r="AD1008" s="1111"/>
      <c r="AE1008" s="1111"/>
      <c r="AF1008" s="1072"/>
      <c r="AG1008" s="1072"/>
      <c r="AH1008" s="1072"/>
      <c r="AI1008" s="1072"/>
      <c r="AJ1008" s="1072"/>
      <c r="AK1008" s="1072"/>
      <c r="AL1008" s="1072"/>
      <c r="AM1008" s="1072"/>
      <c r="AN1008" s="1072"/>
      <c r="AO1008" s="1072"/>
      <c r="AP1008" s="1072"/>
      <c r="AQ1008" s="1072"/>
      <c r="AR1008" s="1072"/>
      <c r="AS1008" s="1072"/>
      <c r="AT1008" s="1072"/>
      <c r="AU1008" s="1072"/>
      <c r="AV1008" s="1072"/>
      <c r="AW1008" s="1072"/>
      <c r="AX1008" s="1072"/>
      <c r="AY1008" s="1072"/>
      <c r="AZ1008" s="1072"/>
      <c r="BA1008" s="1072"/>
      <c r="BB1008" s="1072"/>
      <c r="BC1008" s="1072"/>
      <c r="BD1008" s="1072"/>
      <c r="BE1008" s="1072"/>
      <c r="BF1008" s="1072"/>
      <c r="BG1008" s="1072"/>
      <c r="BH1008" s="1072"/>
      <c r="BI1008" s="1072"/>
      <c r="BJ1008" s="1072"/>
      <c r="BK1008" s="1072"/>
      <c r="BL1008" s="1072"/>
      <c r="BM1008" s="1072"/>
      <c r="BN1008" s="1072"/>
      <c r="BO1008" s="1072"/>
      <c r="BP1008" s="1072"/>
      <c r="BQ1008" s="1072"/>
      <c r="BR1008" s="1072"/>
      <c r="BS1008" s="1111"/>
      <c r="BT1008" s="1072"/>
      <c r="BU1008" s="1072"/>
      <c r="BV1008" s="1072"/>
      <c r="BW1008" s="1072"/>
      <c r="BX1008" s="1072"/>
      <c r="BY1008" s="1072"/>
      <c r="BZ1008" s="1072"/>
      <c r="CA1008" s="1072"/>
      <c r="CB1008" s="1072"/>
      <c r="CC1008" s="1072"/>
      <c r="CD1008" s="1072"/>
      <c r="CE1008" s="1072"/>
      <c r="CF1008" s="1072"/>
      <c r="CG1008" s="1072"/>
      <c r="CH1008" s="1072"/>
      <c r="CI1008" s="1072"/>
      <c r="CJ1008" s="1072"/>
      <c r="CK1008" s="1072"/>
      <c r="CL1008" s="1072"/>
      <c r="CM1008" s="1111"/>
      <c r="CN1008" s="1111"/>
      <c r="CO1008" s="1112"/>
      <c r="CQ1008" s="1927"/>
    </row>
    <row r="1009" spans="1:95" s="620" customFormat="1">
      <c r="A1009" s="1053"/>
      <c r="B1009" s="1071"/>
      <c r="C1009" s="1047"/>
      <c r="D1009" s="1047"/>
      <c r="E1009" s="1048"/>
      <c r="F1009" s="1066"/>
      <c r="G1009" s="1065"/>
      <c r="H1009" s="1051"/>
      <c r="I1009" s="1072"/>
      <c r="J1009" s="1072"/>
      <c r="K1009" s="1072"/>
      <c r="L1009" s="1072"/>
      <c r="M1009" s="1072"/>
      <c r="N1009" s="1072"/>
      <c r="O1009" s="1072"/>
      <c r="P1009" s="1072"/>
      <c r="Q1009" s="1072"/>
      <c r="R1009" s="1072"/>
      <c r="S1009" s="1072"/>
      <c r="T1009" s="1072"/>
      <c r="U1009" s="1072"/>
      <c r="V1009" s="1072"/>
      <c r="W1009" s="1072"/>
      <c r="X1009" s="1072"/>
      <c r="Y1009" s="1072"/>
      <c r="Z1009" s="1072"/>
      <c r="AA1009" s="1072"/>
      <c r="AB1009" s="1111"/>
      <c r="AC1009" s="1111"/>
      <c r="AD1009" s="1111"/>
      <c r="AE1009" s="1111"/>
      <c r="AF1009" s="1072"/>
      <c r="AG1009" s="1072"/>
      <c r="AH1009" s="1072"/>
      <c r="AI1009" s="1072"/>
      <c r="AJ1009" s="1072"/>
      <c r="AK1009" s="1072"/>
      <c r="AL1009" s="1072"/>
      <c r="AM1009" s="1072"/>
      <c r="AN1009" s="1072"/>
      <c r="AO1009" s="1072"/>
      <c r="AP1009" s="1072"/>
      <c r="AQ1009" s="1072"/>
      <c r="AR1009" s="1072"/>
      <c r="AS1009" s="1072"/>
      <c r="AT1009" s="1072"/>
      <c r="AU1009" s="1072"/>
      <c r="AV1009" s="1072"/>
      <c r="AW1009" s="1072"/>
      <c r="AX1009" s="1072"/>
      <c r="AY1009" s="1072"/>
      <c r="AZ1009" s="1072"/>
      <c r="BA1009" s="1072"/>
      <c r="BB1009" s="1072"/>
      <c r="BC1009" s="1072"/>
      <c r="BD1009" s="1072"/>
      <c r="BE1009" s="1072"/>
      <c r="BF1009" s="1072"/>
      <c r="BG1009" s="1072"/>
      <c r="BH1009" s="1072"/>
      <c r="BI1009" s="1072"/>
      <c r="BJ1009" s="1072"/>
      <c r="BK1009" s="1072"/>
      <c r="BL1009" s="1072"/>
      <c r="BM1009" s="1072"/>
      <c r="BN1009" s="1072"/>
      <c r="BO1009" s="1072"/>
      <c r="BP1009" s="1072"/>
      <c r="BQ1009" s="1072"/>
      <c r="BR1009" s="1072"/>
      <c r="BS1009" s="1111"/>
      <c r="BT1009" s="1072"/>
      <c r="BU1009" s="1072"/>
      <c r="BV1009" s="1072"/>
      <c r="BW1009" s="1072"/>
      <c r="BX1009" s="1072"/>
      <c r="BY1009" s="1072"/>
      <c r="BZ1009" s="1072"/>
      <c r="CA1009" s="1072"/>
      <c r="CB1009" s="1072"/>
      <c r="CC1009" s="1072"/>
      <c r="CD1009" s="1072"/>
      <c r="CE1009" s="1072"/>
      <c r="CF1009" s="1072"/>
      <c r="CG1009" s="1072"/>
      <c r="CH1009" s="1072"/>
      <c r="CI1009" s="1072"/>
      <c r="CJ1009" s="1072"/>
      <c r="CK1009" s="1072"/>
      <c r="CL1009" s="1072"/>
      <c r="CM1009" s="1111"/>
      <c r="CN1009" s="1111"/>
      <c r="CO1009" s="1112"/>
      <c r="CQ1009" s="1927"/>
    </row>
    <row r="1010" spans="1:95" s="620" customFormat="1">
      <c r="A1010" s="1053"/>
      <c r="B1010" s="1071"/>
      <c r="C1010" s="1047"/>
      <c r="D1010" s="1047"/>
      <c r="E1010" s="1048"/>
      <c r="F1010" s="1066"/>
      <c r="G1010" s="1065"/>
      <c r="H1010" s="1051"/>
      <c r="I1010" s="1072"/>
      <c r="J1010" s="1072"/>
      <c r="K1010" s="1072"/>
      <c r="L1010" s="1072"/>
      <c r="M1010" s="1072"/>
      <c r="N1010" s="1072"/>
      <c r="O1010" s="1072"/>
      <c r="P1010" s="1072"/>
      <c r="Q1010" s="1072"/>
      <c r="R1010" s="1072"/>
      <c r="S1010" s="1072"/>
      <c r="T1010" s="1072"/>
      <c r="U1010" s="1072"/>
      <c r="V1010" s="1072"/>
      <c r="W1010" s="1072"/>
      <c r="X1010" s="1072"/>
      <c r="Y1010" s="1072"/>
      <c r="Z1010" s="1072"/>
      <c r="AA1010" s="1072"/>
      <c r="AB1010" s="1111"/>
      <c r="AC1010" s="1111"/>
      <c r="AD1010" s="1111"/>
      <c r="AE1010" s="1111"/>
      <c r="AF1010" s="1072"/>
      <c r="AG1010" s="1072"/>
      <c r="AH1010" s="1072"/>
      <c r="AI1010" s="1072"/>
      <c r="AJ1010" s="1072"/>
      <c r="AK1010" s="1072"/>
      <c r="AL1010" s="1072"/>
      <c r="AM1010" s="1072"/>
      <c r="AN1010" s="1072"/>
      <c r="AO1010" s="1072"/>
      <c r="AP1010" s="1072"/>
      <c r="AQ1010" s="1072"/>
      <c r="AR1010" s="1072"/>
      <c r="AS1010" s="1072"/>
      <c r="AT1010" s="1072"/>
      <c r="AU1010" s="1072"/>
      <c r="AV1010" s="1072"/>
      <c r="AW1010" s="1072"/>
      <c r="AX1010" s="1072"/>
      <c r="AY1010" s="1072"/>
      <c r="AZ1010" s="1072"/>
      <c r="BA1010" s="1072"/>
      <c r="BB1010" s="1072"/>
      <c r="BC1010" s="1072"/>
      <c r="BD1010" s="1072"/>
      <c r="BE1010" s="1072"/>
      <c r="BF1010" s="1072"/>
      <c r="BG1010" s="1072"/>
      <c r="BH1010" s="1072"/>
      <c r="BI1010" s="1072"/>
      <c r="BJ1010" s="1072"/>
      <c r="BK1010" s="1072"/>
      <c r="BL1010" s="1072"/>
      <c r="BM1010" s="1072"/>
      <c r="BN1010" s="1072"/>
      <c r="BO1010" s="1072"/>
      <c r="BP1010" s="1072"/>
      <c r="BQ1010" s="1072"/>
      <c r="BR1010" s="1072"/>
      <c r="BS1010" s="1111"/>
      <c r="BT1010" s="1072"/>
      <c r="BU1010" s="1072"/>
      <c r="BV1010" s="1072"/>
      <c r="BW1010" s="1072"/>
      <c r="BX1010" s="1072"/>
      <c r="BY1010" s="1072"/>
      <c r="BZ1010" s="1072"/>
      <c r="CA1010" s="1072"/>
      <c r="CB1010" s="1072"/>
      <c r="CC1010" s="1072"/>
      <c r="CD1010" s="1072"/>
      <c r="CE1010" s="1072"/>
      <c r="CF1010" s="1072"/>
      <c r="CG1010" s="1072"/>
      <c r="CH1010" s="1072"/>
      <c r="CI1010" s="1072"/>
      <c r="CJ1010" s="1072"/>
      <c r="CK1010" s="1072"/>
      <c r="CL1010" s="1072"/>
      <c r="CM1010" s="1111"/>
      <c r="CN1010" s="1111"/>
      <c r="CO1010" s="1112"/>
      <c r="CQ1010" s="1927"/>
    </row>
    <row r="1011" spans="1:95" s="620" customFormat="1">
      <c r="A1011" s="1053"/>
      <c r="B1011" s="1071"/>
      <c r="C1011" s="1047"/>
      <c r="D1011" s="1047"/>
      <c r="E1011" s="1048"/>
      <c r="F1011" s="1066"/>
      <c r="G1011" s="1065"/>
      <c r="H1011" s="1051"/>
      <c r="I1011" s="1072"/>
      <c r="J1011" s="1072"/>
      <c r="K1011" s="1072"/>
      <c r="L1011" s="1072"/>
      <c r="M1011" s="1072"/>
      <c r="N1011" s="1072"/>
      <c r="O1011" s="1072"/>
      <c r="P1011" s="1072"/>
      <c r="Q1011" s="1072"/>
      <c r="R1011" s="1072"/>
      <c r="S1011" s="1072"/>
      <c r="T1011" s="1072"/>
      <c r="U1011" s="1072"/>
      <c r="V1011" s="1072"/>
      <c r="W1011" s="1072"/>
      <c r="X1011" s="1072"/>
      <c r="Y1011" s="1072"/>
      <c r="Z1011" s="1072"/>
      <c r="AA1011" s="1072"/>
      <c r="AB1011" s="1111"/>
      <c r="AC1011" s="1111"/>
      <c r="AD1011" s="1111"/>
      <c r="AE1011" s="1111"/>
      <c r="AF1011" s="1072"/>
      <c r="AG1011" s="1072"/>
      <c r="AH1011" s="1072"/>
      <c r="AI1011" s="1072"/>
      <c r="AJ1011" s="1072"/>
      <c r="AK1011" s="1072"/>
      <c r="AL1011" s="1072"/>
      <c r="AM1011" s="1072"/>
      <c r="AN1011" s="1072"/>
      <c r="AO1011" s="1072"/>
      <c r="AP1011" s="1072"/>
      <c r="AQ1011" s="1072"/>
      <c r="AR1011" s="1072"/>
      <c r="AS1011" s="1072"/>
      <c r="AT1011" s="1072"/>
      <c r="AU1011" s="1072"/>
      <c r="AV1011" s="1072"/>
      <c r="AW1011" s="1072"/>
      <c r="AX1011" s="1072"/>
      <c r="AY1011" s="1072"/>
      <c r="AZ1011" s="1072"/>
      <c r="BA1011" s="1072"/>
      <c r="BB1011" s="1072"/>
      <c r="BC1011" s="1072"/>
      <c r="BD1011" s="1072"/>
      <c r="BE1011" s="1072"/>
      <c r="BF1011" s="1072"/>
      <c r="BG1011" s="1072"/>
      <c r="BH1011" s="1072"/>
      <c r="BI1011" s="1072"/>
      <c r="BJ1011" s="1072"/>
      <c r="BK1011" s="1072"/>
      <c r="BL1011" s="1072"/>
      <c r="BM1011" s="1072"/>
      <c r="BN1011" s="1072"/>
      <c r="BO1011" s="1072"/>
      <c r="BP1011" s="1072"/>
      <c r="BQ1011" s="1072"/>
      <c r="BR1011" s="1072"/>
      <c r="BS1011" s="1111"/>
      <c r="BT1011" s="1072"/>
      <c r="BU1011" s="1072"/>
      <c r="BV1011" s="1072"/>
      <c r="BW1011" s="1072"/>
      <c r="BX1011" s="1072"/>
      <c r="BY1011" s="1072"/>
      <c r="BZ1011" s="1072"/>
      <c r="CA1011" s="1072"/>
      <c r="CB1011" s="1072"/>
      <c r="CC1011" s="1072"/>
      <c r="CD1011" s="1072"/>
      <c r="CE1011" s="1072"/>
      <c r="CF1011" s="1072"/>
      <c r="CG1011" s="1072"/>
      <c r="CH1011" s="1072"/>
      <c r="CI1011" s="1072"/>
      <c r="CJ1011" s="1072"/>
      <c r="CK1011" s="1072"/>
      <c r="CL1011" s="1072"/>
      <c r="CM1011" s="1111"/>
      <c r="CN1011" s="1111"/>
      <c r="CO1011" s="1112"/>
      <c r="CQ1011" s="1927"/>
    </row>
    <row r="1012" spans="1:95" s="620" customFormat="1">
      <c r="A1012" s="1053"/>
      <c r="B1012" s="1071"/>
      <c r="C1012" s="1047"/>
      <c r="D1012" s="1047"/>
      <c r="E1012" s="1048"/>
      <c r="F1012" s="1066"/>
      <c r="G1012" s="1065"/>
      <c r="H1012" s="1051"/>
      <c r="I1012" s="1072"/>
      <c r="J1012" s="1072"/>
      <c r="K1012" s="1072"/>
      <c r="L1012" s="1072"/>
      <c r="M1012" s="1072"/>
      <c r="N1012" s="1072"/>
      <c r="O1012" s="1072"/>
      <c r="P1012" s="1072"/>
      <c r="Q1012" s="1072"/>
      <c r="R1012" s="1072"/>
      <c r="S1012" s="1072"/>
      <c r="T1012" s="1072"/>
      <c r="U1012" s="1072"/>
      <c r="V1012" s="1072"/>
      <c r="W1012" s="1072"/>
      <c r="X1012" s="1072"/>
      <c r="Y1012" s="1072"/>
      <c r="Z1012" s="1072"/>
      <c r="AA1012" s="1072"/>
      <c r="AB1012" s="1111"/>
      <c r="AC1012" s="1111"/>
      <c r="AD1012" s="1111"/>
      <c r="AE1012" s="1111"/>
      <c r="AF1012" s="1072"/>
      <c r="AG1012" s="1072"/>
      <c r="AH1012" s="1072"/>
      <c r="AI1012" s="1072"/>
      <c r="AJ1012" s="1072"/>
      <c r="AK1012" s="1072"/>
      <c r="AL1012" s="1072"/>
      <c r="AM1012" s="1072"/>
      <c r="AN1012" s="1072"/>
      <c r="AO1012" s="1072"/>
      <c r="AP1012" s="1072"/>
      <c r="AQ1012" s="1072"/>
      <c r="AR1012" s="1072"/>
      <c r="AS1012" s="1072"/>
      <c r="AT1012" s="1072"/>
      <c r="AU1012" s="1072"/>
      <c r="AV1012" s="1072"/>
      <c r="AW1012" s="1072"/>
      <c r="AX1012" s="1072"/>
      <c r="AY1012" s="1072"/>
      <c r="AZ1012" s="1072"/>
      <c r="BA1012" s="1072"/>
      <c r="BB1012" s="1072"/>
      <c r="BC1012" s="1072"/>
      <c r="BD1012" s="1072"/>
      <c r="BE1012" s="1072"/>
      <c r="BF1012" s="1072"/>
      <c r="BG1012" s="1072"/>
      <c r="BH1012" s="1072"/>
      <c r="BI1012" s="1072"/>
      <c r="BJ1012" s="1072"/>
      <c r="BK1012" s="1072"/>
      <c r="BL1012" s="1072"/>
      <c r="BM1012" s="1072"/>
      <c r="BN1012" s="1072"/>
      <c r="BO1012" s="1072"/>
      <c r="BP1012" s="1072"/>
      <c r="BQ1012" s="1072"/>
      <c r="BR1012" s="1072"/>
      <c r="BS1012" s="1111"/>
      <c r="BT1012" s="1072"/>
      <c r="BU1012" s="1072"/>
      <c r="BV1012" s="1072"/>
      <c r="BW1012" s="1072"/>
      <c r="BX1012" s="1072"/>
      <c r="BY1012" s="1072"/>
      <c r="BZ1012" s="1072"/>
      <c r="CA1012" s="1072"/>
      <c r="CB1012" s="1072"/>
      <c r="CC1012" s="1072"/>
      <c r="CD1012" s="1072"/>
      <c r="CE1012" s="1072"/>
      <c r="CF1012" s="1072"/>
      <c r="CG1012" s="1072"/>
      <c r="CH1012" s="1072"/>
      <c r="CI1012" s="1072"/>
      <c r="CJ1012" s="1072"/>
      <c r="CK1012" s="1072"/>
      <c r="CL1012" s="1072"/>
      <c r="CM1012" s="1111"/>
      <c r="CN1012" s="1111"/>
      <c r="CO1012" s="1112"/>
      <c r="CQ1012" s="1927"/>
    </row>
    <row r="1013" spans="1:95" s="620" customFormat="1">
      <c r="A1013" s="1053"/>
      <c r="B1013" s="1071"/>
      <c r="C1013" s="1047"/>
      <c r="D1013" s="1047"/>
      <c r="E1013" s="1048"/>
      <c r="F1013" s="1066"/>
      <c r="G1013" s="1065"/>
      <c r="H1013" s="1051"/>
      <c r="I1013" s="1072"/>
      <c r="J1013" s="1072"/>
      <c r="K1013" s="1072"/>
      <c r="L1013" s="1072"/>
      <c r="M1013" s="1072"/>
      <c r="N1013" s="1072"/>
      <c r="O1013" s="1072"/>
      <c r="P1013" s="1072"/>
      <c r="Q1013" s="1072"/>
      <c r="R1013" s="1072"/>
      <c r="S1013" s="1072"/>
      <c r="T1013" s="1072"/>
      <c r="U1013" s="1072"/>
      <c r="V1013" s="1072"/>
      <c r="W1013" s="1072"/>
      <c r="X1013" s="1072"/>
      <c r="Y1013" s="1072"/>
      <c r="Z1013" s="1072"/>
      <c r="AA1013" s="1072"/>
      <c r="AB1013" s="1111"/>
      <c r="AC1013" s="1111"/>
      <c r="AD1013" s="1111"/>
      <c r="AE1013" s="1111"/>
      <c r="AF1013" s="1072"/>
      <c r="AG1013" s="1072"/>
      <c r="AH1013" s="1072"/>
      <c r="AI1013" s="1072"/>
      <c r="AJ1013" s="1072"/>
      <c r="AK1013" s="1072"/>
      <c r="AL1013" s="1072"/>
      <c r="AM1013" s="1072"/>
      <c r="AN1013" s="1072"/>
      <c r="AO1013" s="1072"/>
      <c r="AP1013" s="1072"/>
      <c r="AQ1013" s="1072"/>
      <c r="AR1013" s="1072"/>
      <c r="AS1013" s="1072"/>
      <c r="AT1013" s="1072"/>
      <c r="AU1013" s="1072"/>
      <c r="AV1013" s="1072"/>
      <c r="AW1013" s="1072"/>
      <c r="AX1013" s="1072"/>
      <c r="AY1013" s="1072"/>
      <c r="AZ1013" s="1072"/>
      <c r="BA1013" s="1072"/>
      <c r="BB1013" s="1072"/>
      <c r="BC1013" s="1072"/>
      <c r="BD1013" s="1072"/>
      <c r="BE1013" s="1072"/>
      <c r="BF1013" s="1072"/>
      <c r="BG1013" s="1072"/>
      <c r="BH1013" s="1072"/>
      <c r="BI1013" s="1072"/>
      <c r="BJ1013" s="1072"/>
      <c r="BK1013" s="1072"/>
      <c r="BL1013" s="1072"/>
      <c r="BM1013" s="1072"/>
      <c r="BN1013" s="1072"/>
      <c r="BO1013" s="1072"/>
      <c r="BP1013" s="1072"/>
      <c r="BQ1013" s="1072"/>
      <c r="BR1013" s="1072"/>
      <c r="BS1013" s="1111"/>
      <c r="BT1013" s="1072"/>
      <c r="BU1013" s="1072"/>
      <c r="BV1013" s="1072"/>
      <c r="BW1013" s="1072"/>
      <c r="BX1013" s="1072"/>
      <c r="BY1013" s="1072"/>
      <c r="BZ1013" s="1072"/>
      <c r="CA1013" s="1072"/>
      <c r="CB1013" s="1072"/>
      <c r="CC1013" s="1072"/>
      <c r="CD1013" s="1072"/>
      <c r="CE1013" s="1072"/>
      <c r="CF1013" s="1072"/>
      <c r="CG1013" s="1072"/>
      <c r="CH1013" s="1072"/>
      <c r="CI1013" s="1072"/>
      <c r="CJ1013" s="1072"/>
      <c r="CK1013" s="1072"/>
      <c r="CL1013" s="1072"/>
      <c r="CM1013" s="1111"/>
      <c r="CN1013" s="1111"/>
      <c r="CO1013" s="1112"/>
      <c r="CQ1013" s="1927"/>
    </row>
    <row r="1014" spans="1:95" s="620" customFormat="1">
      <c r="A1014" s="1053"/>
      <c r="B1014" s="1071"/>
      <c r="C1014" s="1047"/>
      <c r="D1014" s="1047"/>
      <c r="E1014" s="1048"/>
      <c r="F1014" s="1066"/>
      <c r="G1014" s="1065"/>
      <c r="H1014" s="1051"/>
      <c r="I1014" s="1072"/>
      <c r="J1014" s="1072"/>
      <c r="K1014" s="1072"/>
      <c r="L1014" s="1072"/>
      <c r="M1014" s="1072"/>
      <c r="N1014" s="1072"/>
      <c r="O1014" s="1072"/>
      <c r="P1014" s="1072"/>
      <c r="Q1014" s="1072"/>
      <c r="R1014" s="1072"/>
      <c r="S1014" s="1072"/>
      <c r="T1014" s="1072"/>
      <c r="U1014" s="1072"/>
      <c r="V1014" s="1072"/>
      <c r="W1014" s="1072"/>
      <c r="X1014" s="1072"/>
      <c r="Y1014" s="1072"/>
      <c r="Z1014" s="1072"/>
      <c r="AA1014" s="1072"/>
      <c r="AB1014" s="1111"/>
      <c r="AC1014" s="1111"/>
      <c r="AD1014" s="1111"/>
      <c r="AE1014" s="1111"/>
      <c r="AF1014" s="1072"/>
      <c r="AG1014" s="1072"/>
      <c r="AH1014" s="1072"/>
      <c r="AI1014" s="1072"/>
      <c r="AJ1014" s="1072"/>
      <c r="AK1014" s="1072"/>
      <c r="AL1014" s="1072"/>
      <c r="AM1014" s="1072"/>
      <c r="AN1014" s="1072"/>
      <c r="AO1014" s="1072"/>
      <c r="AP1014" s="1072"/>
      <c r="AQ1014" s="1072"/>
      <c r="AR1014" s="1072"/>
      <c r="AS1014" s="1072"/>
      <c r="AT1014" s="1072"/>
      <c r="AU1014" s="1072"/>
      <c r="AV1014" s="1072"/>
      <c r="AW1014" s="1072"/>
      <c r="AX1014" s="1072"/>
      <c r="AY1014" s="1072"/>
      <c r="AZ1014" s="1072"/>
      <c r="BA1014" s="1072"/>
      <c r="BB1014" s="1072"/>
      <c r="BC1014" s="1072"/>
      <c r="BD1014" s="1072"/>
      <c r="BE1014" s="1072"/>
      <c r="BF1014" s="1072"/>
      <c r="BG1014" s="1072"/>
      <c r="BH1014" s="1072"/>
      <c r="BI1014" s="1072"/>
      <c r="BJ1014" s="1072"/>
      <c r="BK1014" s="1072"/>
      <c r="BL1014" s="1072"/>
      <c r="BM1014" s="1072"/>
      <c r="BN1014" s="1072"/>
      <c r="BO1014" s="1072"/>
      <c r="BP1014" s="1072"/>
      <c r="BQ1014" s="1072"/>
      <c r="BR1014" s="1072"/>
      <c r="BS1014" s="1111"/>
      <c r="BT1014" s="1072"/>
      <c r="BU1014" s="1072"/>
      <c r="BV1014" s="1072"/>
      <c r="BW1014" s="1072"/>
      <c r="BX1014" s="1072"/>
      <c r="BY1014" s="1072"/>
      <c r="BZ1014" s="1072"/>
      <c r="CA1014" s="1072"/>
      <c r="CB1014" s="1072"/>
      <c r="CC1014" s="1072"/>
      <c r="CD1014" s="1072"/>
      <c r="CE1014" s="1072"/>
      <c r="CF1014" s="1072"/>
      <c r="CG1014" s="1072"/>
      <c r="CH1014" s="1072"/>
      <c r="CI1014" s="1072"/>
      <c r="CJ1014" s="1072"/>
      <c r="CK1014" s="1072"/>
      <c r="CL1014" s="1072"/>
      <c r="CM1014" s="1111"/>
      <c r="CN1014" s="1111"/>
      <c r="CO1014" s="1112"/>
      <c r="CQ1014" s="1927"/>
    </row>
    <row r="1015" spans="1:95" s="620" customFormat="1">
      <c r="A1015" s="1053"/>
      <c r="B1015" s="1071"/>
      <c r="C1015" s="1047"/>
      <c r="D1015" s="1047"/>
      <c r="E1015" s="1048"/>
      <c r="F1015" s="1066"/>
      <c r="G1015" s="1065"/>
      <c r="H1015" s="1051"/>
      <c r="I1015" s="1072"/>
      <c r="J1015" s="1072"/>
      <c r="K1015" s="1072"/>
      <c r="L1015" s="1072"/>
      <c r="M1015" s="1072"/>
      <c r="N1015" s="1072"/>
      <c r="O1015" s="1072"/>
      <c r="P1015" s="1072"/>
      <c r="Q1015" s="1072"/>
      <c r="R1015" s="1072"/>
      <c r="S1015" s="1072"/>
      <c r="T1015" s="1072"/>
      <c r="U1015" s="1072"/>
      <c r="V1015" s="1072"/>
      <c r="W1015" s="1072"/>
      <c r="X1015" s="1072"/>
      <c r="Y1015" s="1072"/>
      <c r="Z1015" s="1072"/>
      <c r="AA1015" s="1072"/>
      <c r="AB1015" s="1111"/>
      <c r="AC1015" s="1111"/>
      <c r="AD1015" s="1111"/>
      <c r="AE1015" s="1111"/>
      <c r="AF1015" s="1072"/>
      <c r="AG1015" s="1072"/>
      <c r="AH1015" s="1072"/>
      <c r="AI1015" s="1072"/>
      <c r="AJ1015" s="1072"/>
      <c r="AK1015" s="1072"/>
      <c r="AL1015" s="1072"/>
      <c r="AM1015" s="1072"/>
      <c r="AN1015" s="1072"/>
      <c r="AO1015" s="1072"/>
      <c r="AP1015" s="1072"/>
      <c r="AQ1015" s="1072"/>
      <c r="AR1015" s="1072"/>
      <c r="AS1015" s="1072"/>
      <c r="AT1015" s="1072"/>
      <c r="AU1015" s="1072"/>
      <c r="AV1015" s="1072"/>
      <c r="AW1015" s="1072"/>
      <c r="AX1015" s="1072"/>
      <c r="AY1015" s="1072"/>
      <c r="AZ1015" s="1072"/>
      <c r="BA1015" s="1072"/>
      <c r="BB1015" s="1072"/>
      <c r="BC1015" s="1072"/>
      <c r="BD1015" s="1072"/>
      <c r="BE1015" s="1072"/>
      <c r="BF1015" s="1072"/>
      <c r="BG1015" s="1072"/>
      <c r="BH1015" s="1072"/>
      <c r="BI1015" s="1072"/>
      <c r="BJ1015" s="1072"/>
      <c r="BK1015" s="1072"/>
      <c r="BL1015" s="1072"/>
      <c r="BM1015" s="1072"/>
      <c r="BN1015" s="1072"/>
      <c r="BO1015" s="1072"/>
      <c r="BP1015" s="1072"/>
      <c r="BQ1015" s="1072"/>
      <c r="BR1015" s="1072"/>
      <c r="BS1015" s="1111"/>
      <c r="BT1015" s="1072"/>
      <c r="BU1015" s="1072"/>
      <c r="BV1015" s="1072"/>
      <c r="BW1015" s="1072"/>
      <c r="BX1015" s="1072"/>
      <c r="BY1015" s="1072"/>
      <c r="BZ1015" s="1072"/>
      <c r="CA1015" s="1072"/>
      <c r="CB1015" s="1072"/>
      <c r="CC1015" s="1072"/>
      <c r="CD1015" s="1072"/>
      <c r="CE1015" s="1072"/>
      <c r="CF1015" s="1072"/>
      <c r="CG1015" s="1072"/>
      <c r="CH1015" s="1072"/>
      <c r="CI1015" s="1072"/>
      <c r="CJ1015" s="1072"/>
      <c r="CK1015" s="1072"/>
      <c r="CL1015" s="1072"/>
      <c r="CM1015" s="1111"/>
      <c r="CN1015" s="1111"/>
      <c r="CO1015" s="1112"/>
      <c r="CQ1015" s="1927"/>
    </row>
    <row r="1016" spans="1:95" s="620" customFormat="1">
      <c r="A1016" s="1053"/>
      <c r="B1016" s="1071"/>
      <c r="C1016" s="1047"/>
      <c r="D1016" s="1047"/>
      <c r="E1016" s="1048"/>
      <c r="F1016" s="1066"/>
      <c r="G1016" s="1065"/>
      <c r="H1016" s="1051"/>
      <c r="I1016" s="1072"/>
      <c r="J1016" s="1072"/>
      <c r="K1016" s="1072"/>
      <c r="L1016" s="1072"/>
      <c r="M1016" s="1072"/>
      <c r="N1016" s="1072"/>
      <c r="O1016" s="1072"/>
      <c r="P1016" s="1072"/>
      <c r="Q1016" s="1072"/>
      <c r="R1016" s="1072"/>
      <c r="S1016" s="1072"/>
      <c r="T1016" s="1072"/>
      <c r="U1016" s="1072"/>
      <c r="V1016" s="1072"/>
      <c r="W1016" s="1072"/>
      <c r="X1016" s="1072"/>
      <c r="Y1016" s="1072"/>
      <c r="Z1016" s="1072"/>
      <c r="AA1016" s="1072"/>
      <c r="AB1016" s="1111"/>
      <c r="AC1016" s="1111"/>
      <c r="AD1016" s="1111"/>
      <c r="AE1016" s="1111"/>
      <c r="AF1016" s="1072"/>
      <c r="AG1016" s="1072"/>
      <c r="AH1016" s="1072"/>
      <c r="AI1016" s="1072"/>
      <c r="AJ1016" s="1072"/>
      <c r="AK1016" s="1072"/>
      <c r="AL1016" s="1072"/>
      <c r="AM1016" s="1072"/>
      <c r="AN1016" s="1072"/>
      <c r="AO1016" s="1072"/>
      <c r="AP1016" s="1072"/>
      <c r="AQ1016" s="1072"/>
      <c r="AR1016" s="1072"/>
      <c r="AS1016" s="1072"/>
      <c r="AT1016" s="1072"/>
      <c r="AU1016" s="1072"/>
      <c r="AV1016" s="1072"/>
      <c r="AW1016" s="1072"/>
      <c r="AX1016" s="1072"/>
      <c r="AY1016" s="1072"/>
      <c r="AZ1016" s="1072"/>
      <c r="BA1016" s="1072"/>
      <c r="BB1016" s="1072"/>
      <c r="BC1016" s="1072"/>
      <c r="BD1016" s="1072"/>
      <c r="BE1016" s="1072"/>
      <c r="BF1016" s="1072"/>
      <c r="BG1016" s="1072"/>
      <c r="BH1016" s="1072"/>
      <c r="BI1016" s="1072"/>
      <c r="BJ1016" s="1072"/>
      <c r="BK1016" s="1072"/>
      <c r="BL1016" s="1072"/>
      <c r="BM1016" s="1072"/>
      <c r="BN1016" s="1072"/>
      <c r="BO1016" s="1072"/>
      <c r="BP1016" s="1072"/>
      <c r="BQ1016" s="1072"/>
      <c r="BR1016" s="1072"/>
      <c r="BS1016" s="1111"/>
      <c r="BT1016" s="1072"/>
      <c r="BU1016" s="1072"/>
      <c r="BV1016" s="1072"/>
      <c r="BW1016" s="1072"/>
      <c r="BX1016" s="1072"/>
      <c r="BY1016" s="1072"/>
      <c r="BZ1016" s="1072"/>
      <c r="CA1016" s="1072"/>
      <c r="CB1016" s="1072"/>
      <c r="CC1016" s="1072"/>
      <c r="CD1016" s="1072"/>
      <c r="CE1016" s="1072"/>
      <c r="CF1016" s="1072"/>
      <c r="CG1016" s="1072"/>
      <c r="CH1016" s="1072"/>
      <c r="CI1016" s="1072"/>
      <c r="CJ1016" s="1072"/>
      <c r="CK1016" s="1072"/>
      <c r="CL1016" s="1072"/>
      <c r="CM1016" s="1111"/>
      <c r="CN1016" s="1111"/>
      <c r="CO1016" s="1112"/>
      <c r="CQ1016" s="1927"/>
    </row>
    <row r="1017" spans="1:95" s="620" customFormat="1">
      <c r="A1017" s="1053"/>
      <c r="B1017" s="1071"/>
      <c r="C1017" s="1047"/>
      <c r="D1017" s="1047"/>
      <c r="E1017" s="1048"/>
      <c r="F1017" s="1066"/>
      <c r="G1017" s="1065"/>
      <c r="H1017" s="1051"/>
      <c r="I1017" s="1072"/>
      <c r="J1017" s="1072"/>
      <c r="K1017" s="1072"/>
      <c r="L1017" s="1072"/>
      <c r="M1017" s="1072"/>
      <c r="N1017" s="1072"/>
      <c r="O1017" s="1072"/>
      <c r="P1017" s="1072"/>
      <c r="Q1017" s="1072"/>
      <c r="R1017" s="1072"/>
      <c r="S1017" s="1072"/>
      <c r="T1017" s="1072"/>
      <c r="U1017" s="1072"/>
      <c r="V1017" s="1072"/>
      <c r="W1017" s="1072"/>
      <c r="X1017" s="1072"/>
      <c r="Y1017" s="1072"/>
      <c r="Z1017" s="1072"/>
      <c r="AA1017" s="1072"/>
      <c r="AB1017" s="1111"/>
      <c r="AC1017" s="1111"/>
      <c r="AD1017" s="1111"/>
      <c r="AE1017" s="1111"/>
      <c r="AF1017" s="1072"/>
      <c r="AG1017" s="1072"/>
      <c r="AH1017" s="1072"/>
      <c r="AI1017" s="1072"/>
      <c r="AJ1017" s="1072"/>
      <c r="AK1017" s="1072"/>
      <c r="AL1017" s="1072"/>
      <c r="AM1017" s="1072"/>
      <c r="AN1017" s="1072"/>
      <c r="AO1017" s="1072"/>
      <c r="AP1017" s="1072"/>
      <c r="AQ1017" s="1072"/>
      <c r="AR1017" s="1072"/>
      <c r="AS1017" s="1072"/>
      <c r="AT1017" s="1072"/>
      <c r="AU1017" s="1072"/>
      <c r="AV1017" s="1072"/>
      <c r="AW1017" s="1072"/>
      <c r="AX1017" s="1072"/>
      <c r="AY1017" s="1072"/>
      <c r="AZ1017" s="1072"/>
      <c r="BA1017" s="1072"/>
      <c r="BB1017" s="1072"/>
      <c r="BC1017" s="1072"/>
      <c r="BD1017" s="1072"/>
      <c r="BE1017" s="1072"/>
      <c r="BF1017" s="1072"/>
      <c r="BG1017" s="1072"/>
      <c r="BH1017" s="1072"/>
      <c r="BI1017" s="1072"/>
      <c r="BJ1017" s="1072"/>
      <c r="BK1017" s="1072"/>
      <c r="BL1017" s="1072"/>
      <c r="BM1017" s="1072"/>
      <c r="BN1017" s="1072"/>
      <c r="BO1017" s="1072"/>
      <c r="BP1017" s="1072"/>
      <c r="BQ1017" s="1072"/>
      <c r="BR1017" s="1072"/>
      <c r="BS1017" s="1111"/>
      <c r="BT1017" s="1072"/>
      <c r="BU1017" s="1072"/>
      <c r="BV1017" s="1072"/>
      <c r="BW1017" s="1072"/>
      <c r="BX1017" s="1072"/>
      <c r="BY1017" s="1072"/>
      <c r="BZ1017" s="1072"/>
      <c r="CA1017" s="1072"/>
      <c r="CB1017" s="1072"/>
      <c r="CC1017" s="1072"/>
      <c r="CD1017" s="1072"/>
      <c r="CE1017" s="1072"/>
      <c r="CF1017" s="1072"/>
      <c r="CG1017" s="1072"/>
      <c r="CH1017" s="1072"/>
      <c r="CI1017" s="1072"/>
      <c r="CJ1017" s="1072"/>
      <c r="CK1017" s="1072"/>
      <c r="CL1017" s="1072"/>
      <c r="CM1017" s="1111"/>
      <c r="CN1017" s="1111"/>
      <c r="CO1017" s="1112"/>
      <c r="CQ1017" s="1927"/>
    </row>
    <row r="1018" spans="1:95" s="620" customFormat="1">
      <c r="A1018" s="1053"/>
      <c r="B1018" s="1071"/>
      <c r="C1018" s="1047"/>
      <c r="D1018" s="1047"/>
      <c r="E1018" s="1048"/>
      <c r="F1018" s="1066"/>
      <c r="G1018" s="1065"/>
      <c r="H1018" s="1051"/>
      <c r="I1018" s="1072"/>
      <c r="J1018" s="1072"/>
      <c r="K1018" s="1072"/>
      <c r="L1018" s="1072"/>
      <c r="M1018" s="1072"/>
      <c r="N1018" s="1072"/>
      <c r="O1018" s="1072"/>
      <c r="P1018" s="1072"/>
      <c r="Q1018" s="1072"/>
      <c r="R1018" s="1072"/>
      <c r="S1018" s="1072"/>
      <c r="T1018" s="1072"/>
      <c r="U1018" s="1072"/>
      <c r="V1018" s="1072"/>
      <c r="W1018" s="1072"/>
      <c r="X1018" s="1072"/>
      <c r="Y1018" s="1072"/>
      <c r="Z1018" s="1072"/>
      <c r="AA1018" s="1072"/>
      <c r="AB1018" s="1111"/>
      <c r="AC1018" s="1111"/>
      <c r="AD1018" s="1111"/>
      <c r="AE1018" s="1111"/>
      <c r="AF1018" s="1072"/>
      <c r="AG1018" s="1072"/>
      <c r="AH1018" s="1072"/>
      <c r="AI1018" s="1072"/>
      <c r="AJ1018" s="1072"/>
      <c r="AK1018" s="1072"/>
      <c r="AL1018" s="1072"/>
      <c r="AM1018" s="1072"/>
      <c r="AN1018" s="1072"/>
      <c r="AO1018" s="1072"/>
      <c r="AP1018" s="1072"/>
      <c r="AQ1018" s="1072"/>
      <c r="AR1018" s="1072"/>
      <c r="AS1018" s="1072"/>
      <c r="AT1018" s="1072"/>
      <c r="AU1018" s="1072"/>
      <c r="AV1018" s="1072"/>
      <c r="AW1018" s="1072"/>
      <c r="AX1018" s="1072"/>
      <c r="AY1018" s="1072"/>
      <c r="AZ1018" s="1072"/>
      <c r="BA1018" s="1072"/>
      <c r="BB1018" s="1072"/>
      <c r="BC1018" s="1072"/>
      <c r="BD1018" s="1072"/>
      <c r="BE1018" s="1072"/>
      <c r="BF1018" s="1072"/>
      <c r="BG1018" s="1072"/>
      <c r="BH1018" s="1072"/>
      <c r="BI1018" s="1072"/>
      <c r="BJ1018" s="1072"/>
      <c r="BK1018" s="1072"/>
      <c r="BL1018" s="1072"/>
      <c r="BM1018" s="1072"/>
      <c r="BN1018" s="1072"/>
      <c r="BO1018" s="1072"/>
      <c r="BP1018" s="1072"/>
      <c r="BQ1018" s="1072"/>
      <c r="BR1018" s="1072"/>
      <c r="BS1018" s="1111"/>
      <c r="BT1018" s="1072"/>
      <c r="BU1018" s="1072"/>
      <c r="BV1018" s="1072"/>
      <c r="BW1018" s="1072"/>
      <c r="BX1018" s="1072"/>
      <c r="BY1018" s="1072"/>
      <c r="BZ1018" s="1072"/>
      <c r="CA1018" s="1072"/>
      <c r="CB1018" s="1072"/>
      <c r="CC1018" s="1072"/>
      <c r="CD1018" s="1072"/>
      <c r="CE1018" s="1072"/>
      <c r="CF1018" s="1072"/>
      <c r="CG1018" s="1072"/>
      <c r="CH1018" s="1072"/>
      <c r="CI1018" s="1072"/>
      <c r="CJ1018" s="1072"/>
      <c r="CK1018" s="1072"/>
      <c r="CL1018" s="1072"/>
      <c r="CM1018" s="1111"/>
      <c r="CN1018" s="1111"/>
      <c r="CO1018" s="1112"/>
      <c r="CQ1018" s="1927"/>
    </row>
    <row r="1019" spans="1:95" s="620" customFormat="1">
      <c r="A1019" s="1053"/>
      <c r="B1019" s="1071"/>
      <c r="C1019" s="1047"/>
      <c r="D1019" s="1047"/>
      <c r="E1019" s="1048"/>
      <c r="F1019" s="1066"/>
      <c r="G1019" s="1065"/>
      <c r="H1019" s="1051"/>
      <c r="I1019" s="1072"/>
      <c r="J1019" s="1072"/>
      <c r="K1019" s="1072"/>
      <c r="L1019" s="1072"/>
      <c r="M1019" s="1072"/>
      <c r="N1019" s="1072"/>
      <c r="O1019" s="1072"/>
      <c r="P1019" s="1072"/>
      <c r="Q1019" s="1072"/>
      <c r="R1019" s="1072"/>
      <c r="S1019" s="1072"/>
      <c r="T1019" s="1072"/>
      <c r="U1019" s="1072"/>
      <c r="V1019" s="1072"/>
      <c r="W1019" s="1072"/>
      <c r="X1019" s="1072"/>
      <c r="Y1019" s="1072"/>
      <c r="Z1019" s="1072"/>
      <c r="AA1019" s="1072"/>
      <c r="AB1019" s="1111"/>
      <c r="AC1019" s="1111"/>
      <c r="AD1019" s="1111"/>
      <c r="AE1019" s="1111"/>
      <c r="AF1019" s="1072"/>
      <c r="AG1019" s="1072"/>
      <c r="AH1019" s="1072"/>
      <c r="AI1019" s="1072"/>
      <c r="AJ1019" s="1072"/>
      <c r="AK1019" s="1072"/>
      <c r="AL1019" s="1072"/>
      <c r="AM1019" s="1072"/>
      <c r="AN1019" s="1072"/>
      <c r="AO1019" s="1072"/>
      <c r="AP1019" s="1072"/>
      <c r="AQ1019" s="1072"/>
      <c r="AR1019" s="1072"/>
      <c r="AS1019" s="1072"/>
      <c r="AT1019" s="1072"/>
      <c r="AU1019" s="1072"/>
      <c r="AV1019" s="1072"/>
      <c r="AW1019" s="1072"/>
      <c r="AX1019" s="1072"/>
      <c r="AY1019" s="1072"/>
      <c r="AZ1019" s="1072"/>
      <c r="BA1019" s="1072"/>
      <c r="BB1019" s="1072"/>
      <c r="BC1019" s="1072"/>
      <c r="BD1019" s="1072"/>
      <c r="BE1019" s="1072"/>
      <c r="BF1019" s="1072"/>
      <c r="BG1019" s="1072"/>
      <c r="BH1019" s="1072"/>
      <c r="BI1019" s="1072"/>
      <c r="BJ1019" s="1072"/>
      <c r="BK1019" s="1072"/>
      <c r="BL1019" s="1072"/>
      <c r="BM1019" s="1072"/>
      <c r="BN1019" s="1072"/>
      <c r="BO1019" s="1072"/>
      <c r="BP1019" s="1072"/>
      <c r="BQ1019" s="1072"/>
      <c r="BR1019" s="1072"/>
      <c r="BS1019" s="1111"/>
      <c r="BT1019" s="1072"/>
      <c r="BU1019" s="1072"/>
      <c r="BV1019" s="1072"/>
      <c r="BW1019" s="1072"/>
      <c r="BX1019" s="1072"/>
      <c r="BY1019" s="1072"/>
      <c r="BZ1019" s="1072"/>
      <c r="CA1019" s="1072"/>
      <c r="CB1019" s="1072"/>
      <c r="CC1019" s="1072"/>
      <c r="CD1019" s="1072"/>
      <c r="CE1019" s="1072"/>
      <c r="CF1019" s="1072"/>
      <c r="CG1019" s="1072"/>
      <c r="CH1019" s="1072"/>
      <c r="CI1019" s="1072"/>
      <c r="CJ1019" s="1072"/>
      <c r="CK1019" s="1072"/>
      <c r="CL1019" s="1072"/>
      <c r="CM1019" s="1111"/>
      <c r="CN1019" s="1111"/>
      <c r="CO1019" s="1112"/>
      <c r="CQ1019" s="1927"/>
    </row>
    <row r="1020" spans="1:95" s="620" customFormat="1">
      <c r="A1020" s="1053"/>
      <c r="B1020" s="1071"/>
      <c r="C1020" s="1047"/>
      <c r="D1020" s="1047"/>
      <c r="E1020" s="1048"/>
      <c r="F1020" s="1066"/>
      <c r="G1020" s="1065"/>
      <c r="H1020" s="1051"/>
      <c r="I1020" s="1072"/>
      <c r="J1020" s="1072"/>
      <c r="K1020" s="1072"/>
      <c r="L1020" s="1072"/>
      <c r="M1020" s="1072"/>
      <c r="N1020" s="1072"/>
      <c r="O1020" s="1072"/>
      <c r="P1020" s="1072"/>
      <c r="Q1020" s="1072"/>
      <c r="R1020" s="1072"/>
      <c r="S1020" s="1072"/>
      <c r="T1020" s="1072"/>
      <c r="U1020" s="1072"/>
      <c r="V1020" s="1072"/>
      <c r="W1020" s="1072"/>
      <c r="X1020" s="1072"/>
      <c r="Y1020" s="1072"/>
      <c r="Z1020" s="1072"/>
      <c r="AA1020" s="1072"/>
      <c r="AB1020" s="1111"/>
      <c r="AC1020" s="1111"/>
      <c r="AD1020" s="1111"/>
      <c r="AE1020" s="1111"/>
      <c r="AF1020" s="1072"/>
      <c r="AG1020" s="1072"/>
      <c r="AH1020" s="1072"/>
      <c r="AI1020" s="1072"/>
      <c r="AJ1020" s="1072"/>
      <c r="AK1020" s="1072"/>
      <c r="AL1020" s="1072"/>
      <c r="AM1020" s="1072"/>
      <c r="AN1020" s="1072"/>
      <c r="AO1020" s="1072"/>
      <c r="AP1020" s="1072"/>
      <c r="AQ1020" s="1072"/>
      <c r="AR1020" s="1072"/>
      <c r="AS1020" s="1072"/>
      <c r="AT1020" s="1072"/>
      <c r="AU1020" s="1072"/>
      <c r="AV1020" s="1072"/>
      <c r="AW1020" s="1072"/>
      <c r="AX1020" s="1072"/>
      <c r="AY1020" s="1072"/>
      <c r="AZ1020" s="1072"/>
      <c r="BA1020" s="1072"/>
      <c r="BB1020" s="1072"/>
      <c r="BC1020" s="1072"/>
      <c r="BD1020" s="1072"/>
      <c r="BE1020" s="1072"/>
      <c r="BF1020" s="1072"/>
      <c r="BG1020" s="1072"/>
      <c r="BH1020" s="1072"/>
      <c r="BI1020" s="1072"/>
      <c r="BJ1020" s="1072"/>
      <c r="BK1020" s="1072"/>
      <c r="BL1020" s="1072"/>
      <c r="BM1020" s="1072"/>
      <c r="BN1020" s="1072"/>
      <c r="BO1020" s="1072"/>
      <c r="BP1020" s="1072"/>
      <c r="BQ1020" s="1072"/>
      <c r="BR1020" s="1072"/>
      <c r="BS1020" s="1111"/>
      <c r="BT1020" s="1072"/>
      <c r="BU1020" s="1072"/>
      <c r="BV1020" s="1072"/>
      <c r="BW1020" s="1072"/>
      <c r="BX1020" s="1072"/>
      <c r="BY1020" s="1072"/>
      <c r="BZ1020" s="1072"/>
      <c r="CA1020" s="1072"/>
      <c r="CB1020" s="1072"/>
      <c r="CC1020" s="1072"/>
      <c r="CD1020" s="1072"/>
      <c r="CE1020" s="1072"/>
      <c r="CF1020" s="1072"/>
      <c r="CG1020" s="1072"/>
      <c r="CH1020" s="1072"/>
      <c r="CI1020" s="1072"/>
      <c r="CJ1020" s="1072"/>
      <c r="CK1020" s="1072"/>
      <c r="CL1020" s="1072"/>
      <c r="CM1020" s="1111"/>
      <c r="CN1020" s="1111"/>
      <c r="CO1020" s="1112"/>
      <c r="CQ1020" s="1927"/>
    </row>
    <row r="1021" spans="1:95" s="620" customFormat="1">
      <c r="A1021" s="1053"/>
      <c r="B1021" s="1071"/>
      <c r="C1021" s="1047"/>
      <c r="D1021" s="1047"/>
      <c r="E1021" s="1048"/>
      <c r="F1021" s="1066"/>
      <c r="G1021" s="1065"/>
      <c r="H1021" s="1051"/>
      <c r="I1021" s="1072"/>
      <c r="J1021" s="1072"/>
      <c r="K1021" s="1072"/>
      <c r="L1021" s="1072"/>
      <c r="M1021" s="1072"/>
      <c r="N1021" s="1072"/>
      <c r="O1021" s="1072"/>
      <c r="P1021" s="1072"/>
      <c r="Q1021" s="1072"/>
      <c r="R1021" s="1072"/>
      <c r="S1021" s="1072"/>
      <c r="T1021" s="1072"/>
      <c r="U1021" s="1072"/>
      <c r="V1021" s="1072"/>
      <c r="W1021" s="1072"/>
      <c r="X1021" s="1072"/>
      <c r="Y1021" s="1072"/>
      <c r="Z1021" s="1072"/>
      <c r="AA1021" s="1072"/>
      <c r="AB1021" s="1111"/>
      <c r="AC1021" s="1111"/>
      <c r="AD1021" s="1111"/>
      <c r="AE1021" s="1111"/>
      <c r="AF1021" s="1072"/>
      <c r="AG1021" s="1072"/>
      <c r="AH1021" s="1072"/>
      <c r="AI1021" s="1072"/>
      <c r="AJ1021" s="1072"/>
      <c r="AK1021" s="1072"/>
      <c r="AL1021" s="1072"/>
      <c r="AM1021" s="1072"/>
      <c r="AN1021" s="1072"/>
      <c r="AO1021" s="1072"/>
      <c r="AP1021" s="1072"/>
      <c r="AQ1021" s="1072"/>
      <c r="AR1021" s="1072"/>
      <c r="AS1021" s="1072"/>
      <c r="AT1021" s="1072"/>
      <c r="AU1021" s="1072"/>
      <c r="AV1021" s="1072"/>
      <c r="AW1021" s="1072"/>
      <c r="AX1021" s="1072"/>
      <c r="AY1021" s="1072"/>
      <c r="AZ1021" s="1072"/>
      <c r="BA1021" s="1072"/>
      <c r="BB1021" s="1072"/>
      <c r="BC1021" s="1072"/>
      <c r="BD1021" s="1072"/>
      <c r="BE1021" s="1072"/>
      <c r="BF1021" s="1072"/>
      <c r="BG1021" s="1072"/>
      <c r="BH1021" s="1072"/>
      <c r="BI1021" s="1072"/>
      <c r="BJ1021" s="1072"/>
      <c r="BK1021" s="1072"/>
      <c r="BL1021" s="1072"/>
      <c r="BM1021" s="1072"/>
      <c r="BN1021" s="1072"/>
      <c r="BO1021" s="1072"/>
      <c r="BP1021" s="1072"/>
      <c r="BQ1021" s="1072"/>
      <c r="BR1021" s="1072"/>
      <c r="BS1021" s="1111"/>
      <c r="BT1021" s="1072"/>
      <c r="BU1021" s="1072"/>
      <c r="BV1021" s="1072"/>
      <c r="BW1021" s="1072"/>
      <c r="BX1021" s="1072"/>
      <c r="BY1021" s="1072"/>
      <c r="BZ1021" s="1072"/>
      <c r="CA1021" s="1072"/>
      <c r="CB1021" s="1072"/>
      <c r="CC1021" s="1072"/>
      <c r="CD1021" s="1072"/>
      <c r="CE1021" s="1072"/>
      <c r="CF1021" s="1072"/>
      <c r="CG1021" s="1072"/>
      <c r="CH1021" s="1072"/>
      <c r="CI1021" s="1072"/>
      <c r="CJ1021" s="1072"/>
      <c r="CK1021" s="1072"/>
      <c r="CL1021" s="1072"/>
      <c r="CM1021" s="1111"/>
      <c r="CN1021" s="1111"/>
      <c r="CO1021" s="1112"/>
      <c r="CQ1021" s="1927"/>
    </row>
    <row r="1022" spans="1:95" s="620" customFormat="1">
      <c r="A1022" s="1053"/>
      <c r="B1022" s="1071"/>
      <c r="C1022" s="1047"/>
      <c r="D1022" s="1047"/>
      <c r="E1022" s="1048"/>
      <c r="F1022" s="1066"/>
      <c r="G1022" s="1065"/>
      <c r="H1022" s="1051"/>
      <c r="I1022" s="1072"/>
      <c r="J1022" s="1072"/>
      <c r="K1022" s="1072"/>
      <c r="L1022" s="1072"/>
      <c r="M1022" s="1072"/>
      <c r="N1022" s="1072"/>
      <c r="O1022" s="1072"/>
      <c r="P1022" s="1072"/>
      <c r="Q1022" s="1072"/>
      <c r="R1022" s="1072"/>
      <c r="S1022" s="1072"/>
      <c r="T1022" s="1072"/>
      <c r="U1022" s="1072"/>
      <c r="V1022" s="1072"/>
      <c r="W1022" s="1072"/>
      <c r="X1022" s="1072"/>
      <c r="Y1022" s="1072"/>
      <c r="Z1022" s="1072"/>
      <c r="AA1022" s="1072"/>
      <c r="AB1022" s="1111"/>
      <c r="AC1022" s="1111"/>
      <c r="AD1022" s="1111"/>
      <c r="AE1022" s="1111"/>
      <c r="AF1022" s="1072"/>
      <c r="AG1022" s="1072"/>
      <c r="AH1022" s="1072"/>
      <c r="AI1022" s="1072"/>
      <c r="AJ1022" s="1072"/>
      <c r="AK1022" s="1072"/>
      <c r="AL1022" s="1072"/>
      <c r="AM1022" s="1072"/>
      <c r="AN1022" s="1072"/>
      <c r="AO1022" s="1072"/>
      <c r="AP1022" s="1072"/>
      <c r="AQ1022" s="1072"/>
      <c r="AR1022" s="1072"/>
      <c r="AS1022" s="1072"/>
      <c r="AT1022" s="1072"/>
      <c r="AU1022" s="1072"/>
      <c r="AV1022" s="1072"/>
      <c r="AW1022" s="1072"/>
      <c r="AX1022" s="1072"/>
      <c r="AY1022" s="1072"/>
      <c r="AZ1022" s="1072"/>
      <c r="BA1022" s="1072"/>
      <c r="BB1022" s="1072"/>
      <c r="BC1022" s="1072"/>
      <c r="BD1022" s="1072"/>
      <c r="BE1022" s="1072"/>
      <c r="BF1022" s="1072"/>
      <c r="BG1022" s="1072"/>
      <c r="BH1022" s="1072"/>
      <c r="BI1022" s="1072"/>
      <c r="BJ1022" s="1072"/>
      <c r="BK1022" s="1072"/>
      <c r="BL1022" s="1072"/>
      <c r="BM1022" s="1072"/>
      <c r="BN1022" s="1072"/>
      <c r="BO1022" s="1072"/>
      <c r="BP1022" s="1072"/>
      <c r="BQ1022" s="1072"/>
      <c r="BR1022" s="1072"/>
      <c r="BS1022" s="1111"/>
      <c r="BT1022" s="1072"/>
      <c r="BU1022" s="1072"/>
      <c r="BV1022" s="1072"/>
      <c r="BW1022" s="1072"/>
      <c r="BX1022" s="1072"/>
      <c r="BY1022" s="1072"/>
      <c r="BZ1022" s="1072"/>
      <c r="CA1022" s="1072"/>
      <c r="CB1022" s="1072"/>
      <c r="CC1022" s="1072"/>
      <c r="CD1022" s="1072"/>
      <c r="CE1022" s="1072"/>
      <c r="CF1022" s="1072"/>
      <c r="CG1022" s="1072"/>
      <c r="CH1022" s="1072"/>
      <c r="CI1022" s="1072"/>
      <c r="CJ1022" s="1072"/>
      <c r="CK1022" s="1072"/>
      <c r="CL1022" s="1072"/>
      <c r="CM1022" s="1111"/>
      <c r="CN1022" s="1111"/>
      <c r="CO1022" s="1112"/>
      <c r="CQ1022" s="1927"/>
    </row>
    <row r="1023" spans="1:95" s="620" customFormat="1">
      <c r="A1023" s="1053"/>
      <c r="B1023" s="1071"/>
      <c r="C1023" s="1047"/>
      <c r="D1023" s="1047"/>
      <c r="E1023" s="1048"/>
      <c r="F1023" s="1066"/>
      <c r="G1023" s="1065"/>
      <c r="H1023" s="1051"/>
      <c r="I1023" s="1072"/>
      <c r="J1023" s="1072"/>
      <c r="K1023" s="1072"/>
      <c r="L1023" s="1072"/>
      <c r="M1023" s="1072"/>
      <c r="N1023" s="1072"/>
      <c r="O1023" s="1072"/>
      <c r="P1023" s="1072"/>
      <c r="Q1023" s="1072"/>
      <c r="R1023" s="1072"/>
      <c r="S1023" s="1072"/>
      <c r="T1023" s="1072"/>
      <c r="U1023" s="1072"/>
      <c r="V1023" s="1072"/>
      <c r="W1023" s="1072"/>
      <c r="X1023" s="1072"/>
      <c r="Y1023" s="1072"/>
      <c r="Z1023" s="1072"/>
      <c r="AA1023" s="1072"/>
      <c r="AB1023" s="1111"/>
      <c r="AC1023" s="1111"/>
      <c r="AD1023" s="1111"/>
      <c r="AE1023" s="1111"/>
      <c r="AF1023" s="1072"/>
      <c r="AG1023" s="1072"/>
      <c r="AH1023" s="1072"/>
      <c r="AI1023" s="1072"/>
      <c r="AJ1023" s="1072"/>
      <c r="AK1023" s="1072"/>
      <c r="AL1023" s="1072"/>
      <c r="AM1023" s="1072"/>
      <c r="AN1023" s="1072"/>
      <c r="AO1023" s="1072"/>
      <c r="AP1023" s="1072"/>
      <c r="AQ1023" s="1072"/>
      <c r="AR1023" s="1072"/>
      <c r="AS1023" s="1072"/>
      <c r="AT1023" s="1072"/>
      <c r="AU1023" s="1072"/>
      <c r="AV1023" s="1072"/>
      <c r="AW1023" s="1072"/>
      <c r="AX1023" s="1072"/>
      <c r="AY1023" s="1072"/>
      <c r="AZ1023" s="1072"/>
      <c r="BA1023" s="1072"/>
      <c r="BB1023" s="1072"/>
      <c r="BC1023" s="1072"/>
      <c r="BD1023" s="1072"/>
      <c r="BE1023" s="1072"/>
      <c r="BF1023" s="1072"/>
      <c r="BG1023" s="1072"/>
      <c r="BH1023" s="1072"/>
      <c r="BI1023" s="1072"/>
      <c r="BJ1023" s="1072"/>
      <c r="BK1023" s="1072"/>
      <c r="BL1023" s="1072"/>
      <c r="BM1023" s="1072"/>
      <c r="BN1023" s="1072"/>
      <c r="BO1023" s="1072"/>
      <c r="BP1023" s="1072"/>
      <c r="BQ1023" s="1072"/>
      <c r="BR1023" s="1072"/>
      <c r="BS1023" s="1111"/>
      <c r="BT1023" s="1072"/>
      <c r="BU1023" s="1072"/>
      <c r="BV1023" s="1072"/>
      <c r="BW1023" s="1072"/>
      <c r="BX1023" s="1072"/>
      <c r="BY1023" s="1072"/>
      <c r="BZ1023" s="1072"/>
      <c r="CA1023" s="1072"/>
      <c r="CB1023" s="1072"/>
      <c r="CC1023" s="1072"/>
      <c r="CD1023" s="1072"/>
      <c r="CE1023" s="1072"/>
      <c r="CF1023" s="1072"/>
      <c r="CG1023" s="1072"/>
      <c r="CH1023" s="1072"/>
      <c r="CI1023" s="1072"/>
      <c r="CJ1023" s="1072"/>
      <c r="CK1023" s="1072"/>
      <c r="CL1023" s="1072"/>
      <c r="CM1023" s="1111"/>
      <c r="CN1023" s="1111"/>
      <c r="CO1023" s="1112"/>
      <c r="CQ1023" s="1927"/>
    </row>
    <row r="1024" spans="1:95" s="620" customFormat="1">
      <c r="A1024" s="1053"/>
      <c r="B1024" s="1071"/>
      <c r="C1024" s="1047"/>
      <c r="D1024" s="1047"/>
      <c r="E1024" s="1048"/>
      <c r="F1024" s="1066"/>
      <c r="G1024" s="1065"/>
      <c r="H1024" s="1051"/>
      <c r="I1024" s="1072"/>
      <c r="J1024" s="1072"/>
      <c r="K1024" s="1072"/>
      <c r="L1024" s="1072"/>
      <c r="M1024" s="1072"/>
      <c r="N1024" s="1072"/>
      <c r="O1024" s="1072"/>
      <c r="P1024" s="1072"/>
      <c r="Q1024" s="1072"/>
      <c r="R1024" s="1072"/>
      <c r="S1024" s="1072"/>
      <c r="T1024" s="1072"/>
      <c r="U1024" s="1072"/>
      <c r="V1024" s="1072"/>
      <c r="W1024" s="1072"/>
      <c r="X1024" s="1072"/>
      <c r="Y1024" s="1072"/>
      <c r="Z1024" s="1072"/>
      <c r="AA1024" s="1072"/>
      <c r="AB1024" s="1111"/>
      <c r="AC1024" s="1111"/>
      <c r="AD1024" s="1111"/>
      <c r="AE1024" s="1111"/>
      <c r="AF1024" s="1072"/>
      <c r="AG1024" s="1072"/>
      <c r="AH1024" s="1072"/>
      <c r="AI1024" s="1072"/>
      <c r="AJ1024" s="1072"/>
      <c r="AK1024" s="1072"/>
      <c r="AL1024" s="1072"/>
      <c r="AM1024" s="1072"/>
      <c r="AN1024" s="1072"/>
      <c r="AO1024" s="1072"/>
      <c r="AP1024" s="1072"/>
      <c r="AQ1024" s="1072"/>
      <c r="AR1024" s="1072"/>
      <c r="AS1024" s="1072"/>
      <c r="AT1024" s="1072"/>
      <c r="AU1024" s="1072"/>
      <c r="AV1024" s="1072"/>
      <c r="AW1024" s="1072"/>
      <c r="AX1024" s="1072"/>
      <c r="AY1024" s="1072"/>
      <c r="AZ1024" s="1072"/>
      <c r="BA1024" s="1072"/>
      <c r="BB1024" s="1072"/>
      <c r="BC1024" s="1072"/>
      <c r="BD1024" s="1072"/>
      <c r="BE1024" s="1072"/>
      <c r="BF1024" s="1072"/>
      <c r="BG1024" s="1072"/>
      <c r="BH1024" s="1072"/>
      <c r="BI1024" s="1072"/>
      <c r="BJ1024" s="1072"/>
      <c r="BK1024" s="1072"/>
      <c r="BL1024" s="1072"/>
      <c r="BM1024" s="1072"/>
      <c r="BN1024" s="1072"/>
      <c r="BO1024" s="1072"/>
      <c r="BP1024" s="1072"/>
      <c r="BQ1024" s="1072"/>
      <c r="BR1024" s="1072"/>
      <c r="BS1024" s="1111"/>
      <c r="BT1024" s="1072"/>
      <c r="BU1024" s="1072"/>
      <c r="BV1024" s="1072"/>
      <c r="BW1024" s="1072"/>
      <c r="BX1024" s="1072"/>
      <c r="BY1024" s="1072"/>
      <c r="BZ1024" s="1072"/>
      <c r="CA1024" s="1072"/>
      <c r="CB1024" s="1072"/>
      <c r="CC1024" s="1072"/>
      <c r="CD1024" s="1072"/>
      <c r="CE1024" s="1072"/>
      <c r="CF1024" s="1072"/>
      <c r="CG1024" s="1072"/>
      <c r="CH1024" s="1072"/>
      <c r="CI1024" s="1072"/>
      <c r="CJ1024" s="1072"/>
      <c r="CK1024" s="1072"/>
      <c r="CL1024" s="1072"/>
      <c r="CM1024" s="1111"/>
      <c r="CN1024" s="1111"/>
      <c r="CO1024" s="1112"/>
      <c r="CQ1024" s="1927"/>
    </row>
    <row r="1025" spans="1:95" s="620" customFormat="1">
      <c r="A1025" s="1053"/>
      <c r="B1025" s="1071"/>
      <c r="C1025" s="1047"/>
      <c r="D1025" s="1047"/>
      <c r="E1025" s="1048"/>
      <c r="F1025" s="1066"/>
      <c r="G1025" s="1065"/>
      <c r="H1025" s="1051"/>
      <c r="I1025" s="1072"/>
      <c r="J1025" s="1072"/>
      <c r="K1025" s="1072"/>
      <c r="L1025" s="1072"/>
      <c r="M1025" s="1072"/>
      <c r="N1025" s="1072"/>
      <c r="O1025" s="1072"/>
      <c r="P1025" s="1072"/>
      <c r="Q1025" s="1072"/>
      <c r="R1025" s="1072"/>
      <c r="S1025" s="1072"/>
      <c r="T1025" s="1072"/>
      <c r="U1025" s="1072"/>
      <c r="V1025" s="1072"/>
      <c r="W1025" s="1072"/>
      <c r="X1025" s="1072"/>
      <c r="Y1025" s="1072"/>
      <c r="Z1025" s="1072"/>
      <c r="AA1025" s="1072"/>
      <c r="AB1025" s="1111"/>
      <c r="AC1025" s="1111"/>
      <c r="AD1025" s="1111"/>
      <c r="AE1025" s="1111"/>
      <c r="AF1025" s="1072"/>
      <c r="AG1025" s="1072"/>
      <c r="AH1025" s="1072"/>
      <c r="AI1025" s="1072"/>
      <c r="AJ1025" s="1072"/>
      <c r="AK1025" s="1072"/>
      <c r="AL1025" s="1072"/>
      <c r="AM1025" s="1072"/>
      <c r="AN1025" s="1072"/>
      <c r="AO1025" s="1072"/>
      <c r="AP1025" s="1072"/>
      <c r="AQ1025" s="1072"/>
      <c r="AR1025" s="1072"/>
      <c r="AS1025" s="1072"/>
      <c r="AT1025" s="1072"/>
      <c r="AU1025" s="1072"/>
      <c r="AV1025" s="1072"/>
      <c r="AW1025" s="1072"/>
      <c r="AX1025" s="1072"/>
      <c r="AY1025" s="1072"/>
      <c r="AZ1025" s="1072"/>
      <c r="BA1025" s="1072"/>
      <c r="BB1025" s="1072"/>
      <c r="BC1025" s="1072"/>
      <c r="BD1025" s="1072"/>
      <c r="BE1025" s="1072"/>
      <c r="BF1025" s="1072"/>
      <c r="BG1025" s="1072"/>
      <c r="BH1025" s="1072"/>
      <c r="BI1025" s="1072"/>
      <c r="BJ1025" s="1072"/>
      <c r="BK1025" s="1072"/>
      <c r="BL1025" s="1072"/>
      <c r="BM1025" s="1072"/>
      <c r="BN1025" s="1072"/>
      <c r="BO1025" s="1072"/>
      <c r="BP1025" s="1072"/>
      <c r="BQ1025" s="1072"/>
      <c r="BR1025" s="1072"/>
      <c r="BS1025" s="1111"/>
      <c r="BT1025" s="1072"/>
      <c r="BU1025" s="1072"/>
      <c r="BV1025" s="1072"/>
      <c r="BW1025" s="1072"/>
      <c r="BX1025" s="1072"/>
      <c r="BY1025" s="1072"/>
      <c r="BZ1025" s="1072"/>
      <c r="CA1025" s="1072"/>
      <c r="CB1025" s="1072"/>
      <c r="CC1025" s="1072"/>
      <c r="CD1025" s="1072"/>
      <c r="CE1025" s="1072"/>
      <c r="CF1025" s="1072"/>
      <c r="CG1025" s="1072"/>
      <c r="CH1025" s="1072"/>
      <c r="CI1025" s="1072"/>
      <c r="CJ1025" s="1072"/>
      <c r="CK1025" s="1072"/>
      <c r="CL1025" s="1072"/>
      <c r="CM1025" s="1111"/>
      <c r="CN1025" s="1111"/>
      <c r="CO1025" s="1112"/>
      <c r="CQ1025" s="1927"/>
    </row>
    <row r="1026" spans="1:95" s="620" customFormat="1">
      <c r="A1026" s="1053"/>
      <c r="B1026" s="1071"/>
      <c r="C1026" s="1047"/>
      <c r="D1026" s="1047"/>
      <c r="E1026" s="1048"/>
      <c r="F1026" s="1066"/>
      <c r="G1026" s="1065"/>
      <c r="H1026" s="1051"/>
      <c r="I1026" s="1072"/>
      <c r="J1026" s="1072"/>
      <c r="K1026" s="1072"/>
      <c r="L1026" s="1072"/>
      <c r="M1026" s="1072"/>
      <c r="N1026" s="1072"/>
      <c r="O1026" s="1072"/>
      <c r="P1026" s="1072"/>
      <c r="Q1026" s="1072"/>
      <c r="R1026" s="1072"/>
      <c r="S1026" s="1072"/>
      <c r="T1026" s="1072"/>
      <c r="U1026" s="1072"/>
      <c r="V1026" s="1072"/>
      <c r="W1026" s="1072"/>
      <c r="X1026" s="1072"/>
      <c r="Y1026" s="1072"/>
      <c r="Z1026" s="1072"/>
      <c r="AA1026" s="1072"/>
      <c r="AB1026" s="1111"/>
      <c r="AC1026" s="1111"/>
      <c r="AD1026" s="1111"/>
      <c r="AE1026" s="1111"/>
      <c r="AF1026" s="1072"/>
      <c r="AG1026" s="1072"/>
      <c r="AH1026" s="1072"/>
      <c r="AI1026" s="1072"/>
      <c r="AJ1026" s="1072"/>
      <c r="AK1026" s="1072"/>
      <c r="AL1026" s="1072"/>
      <c r="AM1026" s="1072"/>
      <c r="AN1026" s="1072"/>
      <c r="AO1026" s="1072"/>
      <c r="AP1026" s="1072"/>
      <c r="AQ1026" s="1072"/>
      <c r="AR1026" s="1072"/>
      <c r="AS1026" s="1072"/>
      <c r="AT1026" s="1072"/>
      <c r="AU1026" s="1072"/>
      <c r="AV1026" s="1072"/>
      <c r="AW1026" s="1072"/>
      <c r="AX1026" s="1072"/>
      <c r="AY1026" s="1072"/>
      <c r="AZ1026" s="1072"/>
      <c r="BA1026" s="1072"/>
      <c r="BB1026" s="1072"/>
      <c r="BC1026" s="1072"/>
      <c r="BD1026" s="1072"/>
      <c r="BE1026" s="1072"/>
      <c r="BF1026" s="1072"/>
      <c r="BG1026" s="1072"/>
      <c r="BH1026" s="1072"/>
      <c r="BI1026" s="1072"/>
      <c r="BJ1026" s="1072"/>
      <c r="BK1026" s="1072"/>
      <c r="BL1026" s="1072"/>
      <c r="BM1026" s="1072"/>
      <c r="BN1026" s="1072"/>
      <c r="BO1026" s="1072"/>
      <c r="BP1026" s="1072"/>
      <c r="BQ1026" s="1072"/>
      <c r="BR1026" s="1072"/>
      <c r="BS1026" s="1111"/>
      <c r="BT1026" s="1072"/>
      <c r="BU1026" s="1072"/>
      <c r="BV1026" s="1072"/>
      <c r="BW1026" s="1072"/>
      <c r="BX1026" s="1072"/>
      <c r="BY1026" s="1072"/>
      <c r="BZ1026" s="1072"/>
      <c r="CA1026" s="1072"/>
      <c r="CB1026" s="1072"/>
      <c r="CC1026" s="1072"/>
      <c r="CD1026" s="1072"/>
      <c r="CE1026" s="1072"/>
      <c r="CF1026" s="1072"/>
      <c r="CG1026" s="1072"/>
      <c r="CH1026" s="1072"/>
      <c r="CI1026" s="1072"/>
      <c r="CJ1026" s="1072"/>
      <c r="CK1026" s="1072"/>
      <c r="CL1026" s="1072"/>
      <c r="CM1026" s="1111"/>
      <c r="CN1026" s="1111"/>
      <c r="CO1026" s="1112"/>
      <c r="CQ1026" s="1927"/>
    </row>
    <row r="1027" spans="1:95" s="620" customFormat="1">
      <c r="A1027" s="1053"/>
      <c r="B1027" s="1071"/>
      <c r="C1027" s="1047"/>
      <c r="D1027" s="1047"/>
      <c r="E1027" s="1048"/>
      <c r="F1027" s="1066"/>
      <c r="G1027" s="1065"/>
      <c r="H1027" s="1051"/>
      <c r="I1027" s="1072"/>
      <c r="J1027" s="1072"/>
      <c r="K1027" s="1072"/>
      <c r="L1027" s="1072"/>
      <c r="M1027" s="1072"/>
      <c r="N1027" s="1072"/>
      <c r="O1027" s="1072"/>
      <c r="P1027" s="1072"/>
      <c r="Q1027" s="1072"/>
      <c r="R1027" s="1072"/>
      <c r="S1027" s="1072"/>
      <c r="T1027" s="1072"/>
      <c r="U1027" s="1072"/>
      <c r="V1027" s="1072"/>
      <c r="W1027" s="1072"/>
      <c r="X1027" s="1072"/>
      <c r="Y1027" s="1072"/>
      <c r="Z1027" s="1072"/>
      <c r="AA1027" s="1072"/>
      <c r="AB1027" s="1111"/>
      <c r="AC1027" s="1111"/>
      <c r="AD1027" s="1111"/>
      <c r="AE1027" s="1111"/>
      <c r="AF1027" s="1072"/>
      <c r="AG1027" s="1072"/>
      <c r="AH1027" s="1072"/>
      <c r="AI1027" s="1072"/>
      <c r="AJ1027" s="1072"/>
      <c r="AK1027" s="1072"/>
      <c r="AL1027" s="1072"/>
      <c r="AM1027" s="1072"/>
      <c r="AN1027" s="1072"/>
      <c r="AO1027" s="1072"/>
      <c r="AP1027" s="1072"/>
      <c r="AQ1027" s="1072"/>
      <c r="AR1027" s="1072"/>
      <c r="AS1027" s="1072"/>
      <c r="AT1027" s="1072"/>
      <c r="AU1027" s="1072"/>
      <c r="AV1027" s="1072"/>
      <c r="AW1027" s="1072"/>
      <c r="AX1027" s="1072"/>
      <c r="AY1027" s="1072"/>
      <c r="AZ1027" s="1072"/>
      <c r="BA1027" s="1072"/>
      <c r="BB1027" s="1072"/>
      <c r="BC1027" s="1072"/>
      <c r="BD1027" s="1072"/>
      <c r="BE1027" s="1072"/>
      <c r="BF1027" s="1072"/>
      <c r="BG1027" s="1072"/>
      <c r="BH1027" s="1072"/>
      <c r="BI1027" s="1072"/>
      <c r="BJ1027" s="1072"/>
      <c r="BK1027" s="1072"/>
      <c r="BL1027" s="1072"/>
      <c r="BM1027" s="1072"/>
      <c r="BN1027" s="1072"/>
      <c r="BO1027" s="1072"/>
      <c r="BP1027" s="1072"/>
      <c r="BQ1027" s="1072"/>
      <c r="BR1027" s="1072"/>
      <c r="BS1027" s="1111"/>
      <c r="BT1027" s="1072"/>
      <c r="BU1027" s="1072"/>
      <c r="BV1027" s="1072"/>
      <c r="BW1027" s="1072"/>
      <c r="BX1027" s="1072"/>
      <c r="BY1027" s="1072"/>
      <c r="BZ1027" s="1072"/>
      <c r="CA1027" s="1072"/>
      <c r="CB1027" s="1072"/>
      <c r="CC1027" s="1072"/>
      <c r="CD1027" s="1072"/>
      <c r="CE1027" s="1072"/>
      <c r="CF1027" s="1072"/>
      <c r="CG1027" s="1072"/>
      <c r="CH1027" s="1072"/>
      <c r="CI1027" s="1072"/>
      <c r="CJ1027" s="1072"/>
      <c r="CK1027" s="1072"/>
      <c r="CL1027" s="1072"/>
      <c r="CM1027" s="1111"/>
      <c r="CN1027" s="1111"/>
      <c r="CO1027" s="1112"/>
      <c r="CQ1027" s="1927"/>
    </row>
    <row r="1028" spans="1:95" s="620" customFormat="1">
      <c r="A1028" s="1053"/>
      <c r="B1028" s="1071"/>
      <c r="C1028" s="1047"/>
      <c r="D1028" s="1047"/>
      <c r="E1028" s="1048"/>
      <c r="F1028" s="1066"/>
      <c r="G1028" s="1065"/>
      <c r="H1028" s="1051"/>
      <c r="I1028" s="1072"/>
      <c r="J1028" s="1072"/>
      <c r="K1028" s="1072"/>
      <c r="L1028" s="1072"/>
      <c r="M1028" s="1072"/>
      <c r="N1028" s="1072"/>
      <c r="O1028" s="1072"/>
      <c r="P1028" s="1072"/>
      <c r="Q1028" s="1072"/>
      <c r="R1028" s="1072"/>
      <c r="S1028" s="1072"/>
      <c r="T1028" s="1072"/>
      <c r="U1028" s="1072"/>
      <c r="V1028" s="1072"/>
      <c r="W1028" s="1072"/>
      <c r="X1028" s="1072"/>
      <c r="Y1028" s="1072"/>
      <c r="Z1028" s="1072"/>
      <c r="AA1028" s="1072"/>
      <c r="AB1028" s="1111"/>
      <c r="AC1028" s="1111"/>
      <c r="AD1028" s="1111"/>
      <c r="AE1028" s="1111"/>
      <c r="AF1028" s="1072"/>
      <c r="AG1028" s="1072"/>
      <c r="AH1028" s="1072"/>
      <c r="AI1028" s="1072"/>
      <c r="AJ1028" s="1072"/>
      <c r="AK1028" s="1072"/>
      <c r="AL1028" s="1072"/>
      <c r="AM1028" s="1072"/>
      <c r="AN1028" s="1072"/>
      <c r="AO1028" s="1072"/>
      <c r="AP1028" s="1072"/>
      <c r="AQ1028" s="1072"/>
      <c r="AR1028" s="1072"/>
      <c r="AS1028" s="1072"/>
      <c r="AT1028" s="1072"/>
      <c r="AU1028" s="1072"/>
      <c r="AV1028" s="1072"/>
      <c r="AW1028" s="1072"/>
      <c r="AX1028" s="1072"/>
      <c r="AY1028" s="1072"/>
      <c r="AZ1028" s="1072"/>
      <c r="BA1028" s="1072"/>
      <c r="BB1028" s="1072"/>
      <c r="BC1028" s="1072"/>
      <c r="BD1028" s="1072"/>
      <c r="BE1028" s="1072"/>
      <c r="BF1028" s="1072"/>
      <c r="BG1028" s="1072"/>
      <c r="BH1028" s="1072"/>
      <c r="BI1028" s="1072"/>
      <c r="BJ1028" s="1072"/>
      <c r="BK1028" s="1072"/>
      <c r="BL1028" s="1072"/>
      <c r="BM1028" s="1072"/>
      <c r="BN1028" s="1072"/>
      <c r="BO1028" s="1072"/>
      <c r="BP1028" s="1072"/>
      <c r="BQ1028" s="1072"/>
      <c r="BR1028" s="1072"/>
      <c r="BS1028" s="1111"/>
      <c r="BT1028" s="1072"/>
      <c r="BU1028" s="1072"/>
      <c r="BV1028" s="1072"/>
      <c r="BW1028" s="1072"/>
      <c r="BX1028" s="1072"/>
      <c r="BY1028" s="1072"/>
      <c r="BZ1028" s="1072"/>
      <c r="CA1028" s="1072"/>
      <c r="CB1028" s="1072"/>
      <c r="CC1028" s="1072"/>
      <c r="CD1028" s="1072"/>
      <c r="CE1028" s="1072"/>
      <c r="CF1028" s="1072"/>
      <c r="CG1028" s="1072"/>
      <c r="CH1028" s="1072"/>
      <c r="CI1028" s="1072"/>
      <c r="CJ1028" s="1072"/>
      <c r="CK1028" s="1072"/>
      <c r="CL1028" s="1072"/>
      <c r="CM1028" s="1111"/>
      <c r="CN1028" s="1111"/>
      <c r="CO1028" s="1112"/>
      <c r="CQ1028" s="1927"/>
    </row>
    <row r="1029" spans="1:95" s="620" customFormat="1">
      <c r="A1029" s="1053"/>
      <c r="B1029" s="1071"/>
      <c r="C1029" s="1047"/>
      <c r="D1029" s="1047"/>
      <c r="E1029" s="1048"/>
      <c r="F1029" s="1066"/>
      <c r="G1029" s="1065"/>
      <c r="H1029" s="1051"/>
      <c r="I1029" s="1072"/>
      <c r="J1029" s="1072"/>
      <c r="K1029" s="1072"/>
      <c r="L1029" s="1072"/>
      <c r="M1029" s="1072"/>
      <c r="N1029" s="1072"/>
      <c r="O1029" s="1072"/>
      <c r="P1029" s="1072"/>
      <c r="Q1029" s="1072"/>
      <c r="R1029" s="1072"/>
      <c r="S1029" s="1072"/>
      <c r="T1029" s="1072"/>
      <c r="U1029" s="1072"/>
      <c r="V1029" s="1072"/>
      <c r="W1029" s="1072"/>
      <c r="X1029" s="1072"/>
      <c r="Y1029" s="1072"/>
      <c r="Z1029" s="1072"/>
      <c r="AA1029" s="1072"/>
      <c r="AB1029" s="1111"/>
      <c r="AC1029" s="1111"/>
      <c r="AD1029" s="1111"/>
      <c r="AE1029" s="1111"/>
      <c r="AF1029" s="1072"/>
      <c r="AG1029" s="1072"/>
      <c r="AH1029" s="1072"/>
      <c r="AI1029" s="1072"/>
      <c r="AJ1029" s="1072"/>
      <c r="AK1029" s="1072"/>
      <c r="AL1029" s="1072"/>
      <c r="AM1029" s="1072"/>
      <c r="AN1029" s="1072"/>
      <c r="AO1029" s="1072"/>
      <c r="AP1029" s="1072"/>
      <c r="AQ1029" s="1072"/>
      <c r="AR1029" s="1072"/>
      <c r="AS1029" s="1072"/>
      <c r="AT1029" s="1072"/>
      <c r="AU1029" s="1072"/>
      <c r="AV1029" s="1072"/>
      <c r="AW1029" s="1072"/>
      <c r="AX1029" s="1072"/>
      <c r="AY1029" s="1072"/>
      <c r="AZ1029" s="1072"/>
      <c r="BA1029" s="1072"/>
      <c r="BB1029" s="1072"/>
      <c r="BC1029" s="1072"/>
      <c r="BD1029" s="1072"/>
      <c r="BE1029" s="1072"/>
      <c r="BF1029" s="1072"/>
      <c r="BG1029" s="1072"/>
      <c r="BH1029" s="1072"/>
      <c r="BI1029" s="1072"/>
      <c r="BJ1029" s="1072"/>
      <c r="BK1029" s="1072"/>
      <c r="BL1029" s="1072"/>
      <c r="BM1029" s="1072"/>
      <c r="BN1029" s="1072"/>
      <c r="BO1029" s="1072"/>
      <c r="BP1029" s="1072"/>
      <c r="BQ1029" s="1072"/>
      <c r="BR1029" s="1072"/>
      <c r="BS1029" s="1111"/>
      <c r="BT1029" s="1072"/>
      <c r="BU1029" s="1072"/>
      <c r="BV1029" s="1072"/>
      <c r="BW1029" s="1072"/>
      <c r="BX1029" s="1072"/>
      <c r="BY1029" s="1072"/>
      <c r="BZ1029" s="1072"/>
      <c r="CA1029" s="1072"/>
      <c r="CB1029" s="1072"/>
      <c r="CC1029" s="1072"/>
      <c r="CD1029" s="1072"/>
      <c r="CE1029" s="1072"/>
      <c r="CF1029" s="1072"/>
      <c r="CG1029" s="1072"/>
      <c r="CH1029" s="1072"/>
      <c r="CI1029" s="1072"/>
      <c r="CJ1029" s="1072"/>
      <c r="CK1029" s="1072"/>
      <c r="CL1029" s="1072"/>
      <c r="CM1029" s="1111"/>
      <c r="CN1029" s="1111"/>
      <c r="CO1029" s="1112"/>
      <c r="CQ1029" s="1927"/>
    </row>
    <row r="1030" spans="1:95" s="620" customFormat="1">
      <c r="A1030" s="1053"/>
      <c r="B1030" s="1071"/>
      <c r="C1030" s="1047"/>
      <c r="D1030" s="1047"/>
      <c r="E1030" s="1048"/>
      <c r="F1030" s="1066"/>
      <c r="G1030" s="1065"/>
      <c r="H1030" s="1051"/>
      <c r="I1030" s="1072"/>
      <c r="J1030" s="1072"/>
      <c r="K1030" s="1072"/>
      <c r="L1030" s="1072"/>
      <c r="M1030" s="1072"/>
      <c r="N1030" s="1072"/>
      <c r="O1030" s="1072"/>
      <c r="P1030" s="1072"/>
      <c r="Q1030" s="1072"/>
      <c r="R1030" s="1072"/>
      <c r="S1030" s="1072"/>
      <c r="T1030" s="1072"/>
      <c r="U1030" s="1072"/>
      <c r="V1030" s="1072"/>
      <c r="W1030" s="1072"/>
      <c r="X1030" s="1072"/>
      <c r="Y1030" s="1072"/>
      <c r="Z1030" s="1072"/>
      <c r="AA1030" s="1072"/>
      <c r="AB1030" s="1111"/>
      <c r="AC1030" s="1111"/>
      <c r="AD1030" s="1111"/>
      <c r="AE1030" s="1111"/>
      <c r="AF1030" s="1072"/>
      <c r="AG1030" s="1072"/>
      <c r="AH1030" s="1072"/>
      <c r="AI1030" s="1072"/>
      <c r="AJ1030" s="1072"/>
      <c r="AK1030" s="1072"/>
      <c r="AL1030" s="1072"/>
      <c r="AM1030" s="1072"/>
      <c r="AN1030" s="1072"/>
      <c r="AO1030" s="1072"/>
      <c r="AP1030" s="1072"/>
      <c r="AQ1030" s="1072"/>
      <c r="AR1030" s="1072"/>
      <c r="AS1030" s="1072"/>
      <c r="AT1030" s="1072"/>
      <c r="AU1030" s="1072"/>
      <c r="AV1030" s="1072"/>
      <c r="AW1030" s="1072"/>
      <c r="AX1030" s="1072"/>
      <c r="AY1030" s="1072"/>
      <c r="AZ1030" s="1072"/>
      <c r="BA1030" s="1072"/>
      <c r="BB1030" s="1072"/>
      <c r="BC1030" s="1072"/>
      <c r="BD1030" s="1072"/>
      <c r="BE1030" s="1072"/>
      <c r="BF1030" s="1072"/>
      <c r="BG1030" s="1072"/>
      <c r="BH1030" s="1072"/>
      <c r="BI1030" s="1072"/>
      <c r="BJ1030" s="1072"/>
      <c r="BK1030" s="1072"/>
      <c r="BL1030" s="1072"/>
      <c r="BM1030" s="1072"/>
      <c r="BN1030" s="1072"/>
      <c r="BO1030" s="1072"/>
      <c r="BP1030" s="1072"/>
      <c r="BQ1030" s="1072"/>
      <c r="BR1030" s="1072"/>
      <c r="BS1030" s="1111"/>
      <c r="BT1030" s="1072"/>
      <c r="BU1030" s="1072"/>
      <c r="BV1030" s="1072"/>
      <c r="BW1030" s="1072"/>
      <c r="BX1030" s="1072"/>
      <c r="BY1030" s="1072"/>
      <c r="BZ1030" s="1072"/>
      <c r="CA1030" s="1072"/>
      <c r="CB1030" s="1072"/>
      <c r="CC1030" s="1072"/>
      <c r="CD1030" s="1072"/>
      <c r="CE1030" s="1072"/>
      <c r="CF1030" s="1072"/>
      <c r="CG1030" s="1072"/>
      <c r="CH1030" s="1072"/>
      <c r="CI1030" s="1072"/>
      <c r="CJ1030" s="1072"/>
      <c r="CK1030" s="1072"/>
      <c r="CL1030" s="1072"/>
      <c r="CM1030" s="1111"/>
      <c r="CN1030" s="1111"/>
      <c r="CO1030" s="1112"/>
      <c r="CQ1030" s="1927"/>
    </row>
    <row r="1031" spans="1:95" s="620" customFormat="1">
      <c r="A1031" s="1053"/>
      <c r="B1031" s="1071"/>
      <c r="C1031" s="1047"/>
      <c r="D1031" s="1047"/>
      <c r="E1031" s="1048"/>
      <c r="F1031" s="1066"/>
      <c r="G1031" s="1065"/>
      <c r="H1031" s="1051"/>
      <c r="I1031" s="1072"/>
      <c r="J1031" s="1072"/>
      <c r="K1031" s="1072"/>
      <c r="L1031" s="1072"/>
      <c r="M1031" s="1072"/>
      <c r="N1031" s="1072"/>
      <c r="O1031" s="1072"/>
      <c r="P1031" s="1072"/>
      <c r="Q1031" s="1072"/>
      <c r="R1031" s="1072"/>
      <c r="S1031" s="1072"/>
      <c r="T1031" s="1072"/>
      <c r="U1031" s="1072"/>
      <c r="V1031" s="1072"/>
      <c r="W1031" s="1072"/>
      <c r="X1031" s="1072"/>
      <c r="Y1031" s="1072"/>
      <c r="Z1031" s="1072"/>
      <c r="AA1031" s="1072"/>
      <c r="AB1031" s="1111"/>
      <c r="AC1031" s="1111"/>
      <c r="AD1031" s="1111"/>
      <c r="AE1031" s="1111"/>
      <c r="AF1031" s="1072"/>
      <c r="AG1031" s="1072"/>
      <c r="AH1031" s="1072"/>
      <c r="AI1031" s="1072"/>
      <c r="AJ1031" s="1072"/>
      <c r="AK1031" s="1072"/>
      <c r="AL1031" s="1072"/>
      <c r="AM1031" s="1072"/>
      <c r="AN1031" s="1072"/>
      <c r="AO1031" s="1072"/>
      <c r="AP1031" s="1072"/>
      <c r="AQ1031" s="1072"/>
      <c r="AR1031" s="1072"/>
      <c r="AS1031" s="1072"/>
      <c r="AT1031" s="1072"/>
      <c r="AU1031" s="1072"/>
      <c r="AV1031" s="1072"/>
      <c r="AW1031" s="1072"/>
      <c r="AX1031" s="1072"/>
      <c r="AY1031" s="1072"/>
      <c r="AZ1031" s="1072"/>
      <c r="BA1031" s="1072"/>
      <c r="BB1031" s="1072"/>
      <c r="BC1031" s="1072"/>
      <c r="BD1031" s="1072"/>
      <c r="BE1031" s="1072"/>
      <c r="BF1031" s="1072"/>
      <c r="BG1031" s="1072"/>
      <c r="BH1031" s="1072"/>
      <c r="BI1031" s="1072"/>
      <c r="BJ1031" s="1072"/>
      <c r="BK1031" s="1072"/>
      <c r="BL1031" s="1072"/>
      <c r="BM1031" s="1072"/>
      <c r="BN1031" s="1072"/>
      <c r="BO1031" s="1072"/>
      <c r="BP1031" s="1072"/>
      <c r="BQ1031" s="1072"/>
      <c r="BR1031" s="1072"/>
      <c r="BS1031" s="1111"/>
      <c r="BT1031" s="1072"/>
      <c r="BU1031" s="1072"/>
      <c r="BV1031" s="1072"/>
      <c r="BW1031" s="1072"/>
      <c r="BX1031" s="1072"/>
      <c r="BY1031" s="1072"/>
      <c r="BZ1031" s="1072"/>
      <c r="CA1031" s="1072"/>
      <c r="CB1031" s="1072"/>
      <c r="CC1031" s="1072"/>
      <c r="CD1031" s="1072"/>
      <c r="CE1031" s="1072"/>
      <c r="CF1031" s="1072"/>
      <c r="CG1031" s="1072"/>
      <c r="CH1031" s="1072"/>
      <c r="CI1031" s="1072"/>
      <c r="CJ1031" s="1072"/>
      <c r="CK1031" s="1072"/>
      <c r="CL1031" s="1072"/>
      <c r="CM1031" s="1111"/>
      <c r="CN1031" s="1111"/>
      <c r="CO1031" s="1112"/>
      <c r="CQ1031" s="1927"/>
    </row>
    <row r="1032" spans="1:95" s="620" customFormat="1">
      <c r="A1032" s="1053"/>
      <c r="B1032" s="1071"/>
      <c r="C1032" s="1047"/>
      <c r="D1032" s="1047"/>
      <c r="E1032" s="1048"/>
      <c r="F1032" s="1066"/>
      <c r="G1032" s="1065"/>
      <c r="H1032" s="1051"/>
      <c r="I1032" s="1072"/>
      <c r="J1032" s="1072"/>
      <c r="K1032" s="1072"/>
      <c r="L1032" s="1072"/>
      <c r="M1032" s="1072"/>
      <c r="N1032" s="1072"/>
      <c r="O1032" s="1072"/>
      <c r="P1032" s="1072"/>
      <c r="Q1032" s="1072"/>
      <c r="R1032" s="1072"/>
      <c r="S1032" s="1072"/>
      <c r="T1032" s="1072"/>
      <c r="U1032" s="1072"/>
      <c r="V1032" s="1072"/>
      <c r="W1032" s="1072"/>
      <c r="X1032" s="1072"/>
      <c r="Y1032" s="1072"/>
      <c r="Z1032" s="1072"/>
      <c r="AA1032" s="1072"/>
      <c r="AB1032" s="1111"/>
      <c r="AC1032" s="1111"/>
      <c r="AD1032" s="1111"/>
      <c r="AE1032" s="1111"/>
      <c r="AF1032" s="1072"/>
      <c r="AG1032" s="1072"/>
      <c r="AH1032" s="1072"/>
      <c r="AI1032" s="1072"/>
      <c r="AJ1032" s="1072"/>
      <c r="AK1032" s="1072"/>
      <c r="AL1032" s="1072"/>
      <c r="AM1032" s="1072"/>
      <c r="AN1032" s="1072"/>
      <c r="AO1032" s="1072"/>
      <c r="AP1032" s="1072"/>
      <c r="AQ1032" s="1072"/>
      <c r="AR1032" s="1072"/>
      <c r="AS1032" s="1072"/>
      <c r="AT1032" s="1072"/>
      <c r="AU1032" s="1072"/>
      <c r="AV1032" s="1072"/>
      <c r="AW1032" s="1072"/>
      <c r="AX1032" s="1072"/>
      <c r="AY1032" s="1072"/>
      <c r="AZ1032" s="1072"/>
      <c r="BA1032" s="1072"/>
      <c r="BB1032" s="1072"/>
      <c r="BC1032" s="1072"/>
      <c r="BD1032" s="1072"/>
      <c r="BE1032" s="1072"/>
      <c r="BF1032" s="1072"/>
      <c r="BG1032" s="1072"/>
      <c r="BH1032" s="1072"/>
      <c r="BI1032" s="1072"/>
      <c r="BJ1032" s="1072"/>
      <c r="BK1032" s="1072"/>
      <c r="BL1032" s="1072"/>
      <c r="BM1032" s="1072"/>
      <c r="BN1032" s="1072"/>
      <c r="BO1032" s="1072"/>
      <c r="BP1032" s="1072"/>
      <c r="BQ1032" s="1072"/>
      <c r="BR1032" s="1072"/>
      <c r="BS1032" s="1111"/>
      <c r="BT1032" s="1072"/>
      <c r="BU1032" s="1072"/>
      <c r="BV1032" s="1072"/>
      <c r="BW1032" s="1072"/>
      <c r="BX1032" s="1072"/>
      <c r="BY1032" s="1072"/>
      <c r="BZ1032" s="1072"/>
      <c r="CA1032" s="1072"/>
      <c r="CB1032" s="1072"/>
      <c r="CC1032" s="1072"/>
      <c r="CD1032" s="1072"/>
      <c r="CE1032" s="1072"/>
      <c r="CF1032" s="1072"/>
      <c r="CG1032" s="1072"/>
      <c r="CH1032" s="1072"/>
      <c r="CI1032" s="1072"/>
      <c r="CJ1032" s="1072"/>
      <c r="CK1032" s="1072"/>
      <c r="CL1032" s="1072"/>
      <c r="CM1032" s="1111"/>
      <c r="CN1032" s="1111"/>
      <c r="CO1032" s="1112"/>
      <c r="CQ1032" s="1927"/>
    </row>
    <row r="1033" spans="1:95" s="620" customFormat="1">
      <c r="A1033" s="1053"/>
      <c r="B1033" s="1071"/>
      <c r="C1033" s="1047"/>
      <c r="D1033" s="1047"/>
      <c r="E1033" s="1048"/>
      <c r="F1033" s="1066"/>
      <c r="G1033" s="1065"/>
      <c r="H1033" s="1051"/>
      <c r="I1033" s="1072"/>
      <c r="J1033" s="1072"/>
      <c r="K1033" s="1072"/>
      <c r="L1033" s="1072"/>
      <c r="M1033" s="1072"/>
      <c r="N1033" s="1072"/>
      <c r="O1033" s="1072"/>
      <c r="P1033" s="1072"/>
      <c r="Q1033" s="1072"/>
      <c r="R1033" s="1072"/>
      <c r="S1033" s="1072"/>
      <c r="T1033" s="1072"/>
      <c r="U1033" s="1072"/>
      <c r="V1033" s="1072"/>
      <c r="W1033" s="1072"/>
      <c r="X1033" s="1072"/>
      <c r="Y1033" s="1072"/>
      <c r="Z1033" s="1072"/>
      <c r="AA1033" s="1072"/>
      <c r="AB1033" s="1111"/>
      <c r="AC1033" s="1111"/>
      <c r="AD1033" s="1111"/>
      <c r="AE1033" s="1111"/>
      <c r="AF1033" s="1072"/>
      <c r="AG1033" s="1072"/>
      <c r="AH1033" s="1072"/>
      <c r="AI1033" s="1072"/>
      <c r="AJ1033" s="1072"/>
      <c r="AK1033" s="1072"/>
      <c r="AL1033" s="1072"/>
      <c r="AM1033" s="1072"/>
      <c r="AN1033" s="1072"/>
      <c r="AO1033" s="1072"/>
      <c r="AP1033" s="1072"/>
      <c r="AQ1033" s="1072"/>
      <c r="AR1033" s="1072"/>
      <c r="AS1033" s="1072"/>
      <c r="AT1033" s="1072"/>
      <c r="AU1033" s="1072"/>
      <c r="AV1033" s="1072"/>
      <c r="AW1033" s="1072"/>
      <c r="AX1033" s="1072"/>
      <c r="AY1033" s="1072"/>
      <c r="AZ1033" s="1072"/>
      <c r="BA1033" s="1072"/>
      <c r="BB1033" s="1072"/>
      <c r="BC1033" s="1072"/>
      <c r="BD1033" s="1072"/>
      <c r="BE1033" s="1072"/>
      <c r="BF1033" s="1072"/>
      <c r="BG1033" s="1072"/>
      <c r="BH1033" s="1072"/>
      <c r="BI1033" s="1072"/>
      <c r="BJ1033" s="1072"/>
      <c r="BK1033" s="1072"/>
      <c r="BL1033" s="1072"/>
      <c r="BM1033" s="1072"/>
      <c r="BN1033" s="1072"/>
      <c r="BO1033" s="1072"/>
      <c r="BP1033" s="1072"/>
      <c r="BQ1033" s="1072"/>
      <c r="BR1033" s="1072"/>
      <c r="BS1033" s="1111"/>
      <c r="BT1033" s="1072"/>
      <c r="BU1033" s="1072"/>
      <c r="BV1033" s="1072"/>
      <c r="BW1033" s="1072"/>
      <c r="BX1033" s="1072"/>
      <c r="BY1033" s="1072"/>
      <c r="BZ1033" s="1072"/>
      <c r="CA1033" s="1072"/>
      <c r="CB1033" s="1072"/>
      <c r="CC1033" s="1072"/>
      <c r="CD1033" s="1072"/>
      <c r="CE1033" s="1072"/>
      <c r="CF1033" s="1072"/>
      <c r="CG1033" s="1072"/>
      <c r="CH1033" s="1072"/>
      <c r="CI1033" s="1072"/>
      <c r="CJ1033" s="1072"/>
      <c r="CK1033" s="1072"/>
      <c r="CL1033" s="1072"/>
      <c r="CM1033" s="1111"/>
      <c r="CN1033" s="1111"/>
      <c r="CO1033" s="1112"/>
      <c r="CQ1033" s="1927"/>
    </row>
    <row r="1034" spans="1:95" s="620" customFormat="1">
      <c r="A1034" s="1053"/>
      <c r="B1034" s="1071"/>
      <c r="C1034" s="1047"/>
      <c r="D1034" s="1047"/>
      <c r="E1034" s="1048"/>
      <c r="F1034" s="1066"/>
      <c r="G1034" s="1065"/>
      <c r="H1034" s="1051"/>
      <c r="I1034" s="1072"/>
      <c r="J1034" s="1072"/>
      <c r="K1034" s="1072"/>
      <c r="L1034" s="1072"/>
      <c r="M1034" s="1072"/>
      <c r="N1034" s="1072"/>
      <c r="O1034" s="1072"/>
      <c r="P1034" s="1072"/>
      <c r="Q1034" s="1072"/>
      <c r="R1034" s="1072"/>
      <c r="S1034" s="1072"/>
      <c r="T1034" s="1072"/>
      <c r="U1034" s="1072"/>
      <c r="V1034" s="1072"/>
      <c r="W1034" s="1072"/>
      <c r="X1034" s="1072"/>
      <c r="Y1034" s="1072"/>
      <c r="Z1034" s="1072"/>
      <c r="AA1034" s="1072"/>
      <c r="AB1034" s="1111"/>
      <c r="AC1034" s="1111"/>
      <c r="AD1034" s="1111"/>
      <c r="AE1034" s="1111"/>
      <c r="AF1034" s="1072"/>
      <c r="AG1034" s="1072"/>
      <c r="AH1034" s="1072"/>
      <c r="AI1034" s="1072"/>
      <c r="AJ1034" s="1072"/>
      <c r="AK1034" s="1072"/>
      <c r="AL1034" s="1072"/>
      <c r="AM1034" s="1072"/>
      <c r="AN1034" s="1072"/>
      <c r="AO1034" s="1072"/>
      <c r="AP1034" s="1072"/>
      <c r="AQ1034" s="1072"/>
      <c r="AR1034" s="1072"/>
      <c r="AS1034" s="1072"/>
      <c r="AT1034" s="1072"/>
      <c r="AU1034" s="1072"/>
      <c r="AV1034" s="1072"/>
      <c r="AW1034" s="1072"/>
      <c r="AX1034" s="1072"/>
      <c r="AY1034" s="1072"/>
      <c r="AZ1034" s="1072"/>
      <c r="BA1034" s="1072"/>
      <c r="BB1034" s="1072"/>
      <c r="BC1034" s="1072"/>
      <c r="BD1034" s="1072"/>
      <c r="BE1034" s="1072"/>
      <c r="BF1034" s="1072"/>
      <c r="BG1034" s="1072"/>
      <c r="BH1034" s="1072"/>
      <c r="BI1034" s="1072"/>
      <c r="BJ1034" s="1072"/>
      <c r="BK1034" s="1072"/>
      <c r="BL1034" s="1072"/>
      <c r="BM1034" s="1072"/>
      <c r="BN1034" s="1072"/>
      <c r="BO1034" s="1072"/>
      <c r="BP1034" s="1072"/>
      <c r="BQ1034" s="1072"/>
      <c r="BR1034" s="1072"/>
      <c r="BS1034" s="1111"/>
      <c r="BT1034" s="1072"/>
      <c r="BU1034" s="1072"/>
      <c r="BV1034" s="1072"/>
      <c r="BW1034" s="1072"/>
      <c r="BX1034" s="1072"/>
      <c r="BY1034" s="1072"/>
      <c r="BZ1034" s="1072"/>
      <c r="CA1034" s="1072"/>
      <c r="CB1034" s="1072"/>
      <c r="CC1034" s="1072"/>
      <c r="CD1034" s="1072"/>
      <c r="CE1034" s="1072"/>
      <c r="CF1034" s="1072"/>
      <c r="CG1034" s="1072"/>
      <c r="CH1034" s="1072"/>
      <c r="CI1034" s="1072"/>
      <c r="CJ1034" s="1072"/>
      <c r="CK1034" s="1072"/>
      <c r="CL1034" s="1072"/>
      <c r="CM1034" s="1111"/>
      <c r="CN1034" s="1111"/>
      <c r="CO1034" s="1112"/>
      <c r="CQ1034" s="1927"/>
    </row>
    <row r="1035" spans="1:95" s="620" customFormat="1">
      <c r="A1035" s="1053"/>
      <c r="B1035" s="1071"/>
      <c r="C1035" s="1047"/>
      <c r="D1035" s="1047"/>
      <c r="E1035" s="1048"/>
      <c r="F1035" s="1066"/>
      <c r="G1035" s="1065"/>
      <c r="H1035" s="1051"/>
      <c r="I1035" s="1072"/>
      <c r="J1035" s="1072"/>
      <c r="K1035" s="1072"/>
      <c r="L1035" s="1072"/>
      <c r="M1035" s="1072"/>
      <c r="N1035" s="1072"/>
      <c r="O1035" s="1072"/>
      <c r="P1035" s="1072"/>
      <c r="Q1035" s="1072"/>
      <c r="R1035" s="1072"/>
      <c r="S1035" s="1072"/>
      <c r="T1035" s="1072"/>
      <c r="U1035" s="1072"/>
      <c r="V1035" s="1072"/>
      <c r="W1035" s="1072"/>
      <c r="X1035" s="1072"/>
      <c r="Y1035" s="1072"/>
      <c r="Z1035" s="1072"/>
      <c r="AA1035" s="1072"/>
      <c r="AB1035" s="1111"/>
      <c r="AC1035" s="1111"/>
      <c r="AD1035" s="1111"/>
      <c r="AE1035" s="1111"/>
      <c r="AF1035" s="1072"/>
      <c r="AG1035" s="1072"/>
      <c r="AH1035" s="1072"/>
      <c r="AI1035" s="1072"/>
      <c r="AJ1035" s="1072"/>
      <c r="AK1035" s="1072"/>
      <c r="AL1035" s="1072"/>
      <c r="AM1035" s="1072"/>
      <c r="AN1035" s="1072"/>
      <c r="AO1035" s="1072"/>
      <c r="AP1035" s="1072"/>
      <c r="AQ1035" s="1072"/>
      <c r="AR1035" s="1072"/>
      <c r="AS1035" s="1072"/>
      <c r="AT1035" s="1072"/>
      <c r="AU1035" s="1072"/>
      <c r="AV1035" s="1072"/>
      <c r="AW1035" s="1072"/>
      <c r="AX1035" s="1072"/>
      <c r="AY1035" s="1072"/>
      <c r="AZ1035" s="1072"/>
      <c r="BA1035" s="1072"/>
      <c r="BB1035" s="1072"/>
      <c r="BC1035" s="1072"/>
      <c r="BD1035" s="1072"/>
      <c r="BE1035" s="1072"/>
      <c r="BF1035" s="1072"/>
      <c r="BG1035" s="1072"/>
      <c r="BH1035" s="1072"/>
      <c r="BI1035" s="1072"/>
      <c r="BJ1035" s="1072"/>
      <c r="BK1035" s="1072"/>
      <c r="BL1035" s="1072"/>
      <c r="BM1035" s="1072"/>
      <c r="BN1035" s="1072"/>
      <c r="BO1035" s="1072"/>
      <c r="BP1035" s="1072"/>
      <c r="BQ1035" s="1072"/>
      <c r="BR1035" s="1072"/>
      <c r="BS1035" s="1111"/>
      <c r="BT1035" s="1072"/>
      <c r="BU1035" s="1072"/>
      <c r="BV1035" s="1072"/>
      <c r="BW1035" s="1072"/>
      <c r="BX1035" s="1072"/>
      <c r="BY1035" s="1072"/>
      <c r="BZ1035" s="1072"/>
      <c r="CA1035" s="1072"/>
      <c r="CB1035" s="1072"/>
      <c r="CC1035" s="1072"/>
      <c r="CD1035" s="1072"/>
      <c r="CE1035" s="1072"/>
      <c r="CF1035" s="1072"/>
      <c r="CG1035" s="1072"/>
      <c r="CH1035" s="1072"/>
      <c r="CI1035" s="1072"/>
      <c r="CJ1035" s="1072"/>
      <c r="CK1035" s="1072"/>
      <c r="CL1035" s="1072"/>
      <c r="CM1035" s="1111"/>
      <c r="CN1035" s="1111"/>
      <c r="CO1035" s="1112"/>
      <c r="CQ1035" s="1927"/>
    </row>
    <row r="1036" spans="1:95" s="620" customFormat="1">
      <c r="A1036" s="1053"/>
      <c r="B1036" s="1071"/>
      <c r="C1036" s="1047"/>
      <c r="D1036" s="1047"/>
      <c r="E1036" s="1048"/>
      <c r="F1036" s="1066"/>
      <c r="G1036" s="1065"/>
      <c r="H1036" s="1051"/>
      <c r="I1036" s="1072"/>
      <c r="J1036" s="1072"/>
      <c r="K1036" s="1072"/>
      <c r="L1036" s="1072"/>
      <c r="M1036" s="1072"/>
      <c r="N1036" s="1072"/>
      <c r="O1036" s="1072"/>
      <c r="P1036" s="1072"/>
      <c r="Q1036" s="1072"/>
      <c r="R1036" s="1072"/>
      <c r="S1036" s="1072"/>
      <c r="T1036" s="1072"/>
      <c r="U1036" s="1072"/>
      <c r="V1036" s="1072"/>
      <c r="W1036" s="1072"/>
      <c r="X1036" s="1072"/>
      <c r="Y1036" s="1072"/>
      <c r="Z1036" s="1072"/>
      <c r="AA1036" s="1072"/>
      <c r="AB1036" s="1111"/>
      <c r="AC1036" s="1111"/>
      <c r="AD1036" s="1111"/>
      <c r="AE1036" s="1111"/>
      <c r="AF1036" s="1072"/>
      <c r="AG1036" s="1072"/>
      <c r="AH1036" s="1072"/>
      <c r="AI1036" s="1072"/>
      <c r="AJ1036" s="1072"/>
      <c r="AK1036" s="1072"/>
      <c r="AL1036" s="1072"/>
      <c r="AM1036" s="1072"/>
      <c r="AN1036" s="1072"/>
      <c r="AO1036" s="1072"/>
      <c r="AP1036" s="1072"/>
      <c r="AQ1036" s="1072"/>
      <c r="AR1036" s="1072"/>
      <c r="AS1036" s="1072"/>
      <c r="AT1036" s="1072"/>
      <c r="AU1036" s="1072"/>
      <c r="AV1036" s="1072"/>
      <c r="AW1036" s="1072"/>
      <c r="AX1036" s="1072"/>
      <c r="AY1036" s="1072"/>
      <c r="AZ1036" s="1072"/>
      <c r="BA1036" s="1072"/>
      <c r="BB1036" s="1072"/>
      <c r="BC1036" s="1072"/>
      <c r="BD1036" s="1072"/>
      <c r="BE1036" s="1072"/>
      <c r="BF1036" s="1072"/>
      <c r="BG1036" s="1072"/>
      <c r="BH1036" s="1072"/>
      <c r="BI1036" s="1072"/>
      <c r="BJ1036" s="1072"/>
      <c r="BK1036" s="1072"/>
      <c r="BL1036" s="1072"/>
      <c r="BM1036" s="1072"/>
      <c r="BN1036" s="1072"/>
      <c r="BO1036" s="1072"/>
      <c r="BP1036" s="1072"/>
      <c r="BQ1036" s="1072"/>
      <c r="BR1036" s="1072"/>
      <c r="BS1036" s="1111"/>
      <c r="BT1036" s="1072"/>
      <c r="BU1036" s="1072"/>
      <c r="BV1036" s="1072"/>
      <c r="BW1036" s="1072"/>
      <c r="BX1036" s="1072"/>
      <c r="BY1036" s="1072"/>
      <c r="BZ1036" s="1072"/>
      <c r="CA1036" s="1072"/>
      <c r="CB1036" s="1072"/>
      <c r="CC1036" s="1072"/>
      <c r="CD1036" s="1072"/>
      <c r="CE1036" s="1072"/>
      <c r="CF1036" s="1072"/>
      <c r="CG1036" s="1072"/>
      <c r="CH1036" s="1072"/>
      <c r="CI1036" s="1072"/>
      <c r="CJ1036" s="1072"/>
      <c r="CK1036" s="1072"/>
      <c r="CL1036" s="1072"/>
      <c r="CM1036" s="1111"/>
      <c r="CN1036" s="1111"/>
      <c r="CO1036" s="1112"/>
      <c r="CQ1036" s="1927"/>
    </row>
    <row r="1037" spans="1:95" s="620" customFormat="1">
      <c r="A1037" s="1053"/>
      <c r="B1037" s="1071"/>
      <c r="C1037" s="1047"/>
      <c r="D1037" s="1047"/>
      <c r="E1037" s="1048"/>
      <c r="F1037" s="1066"/>
      <c r="G1037" s="1065"/>
      <c r="H1037" s="1051"/>
      <c r="I1037" s="1072"/>
      <c r="J1037" s="1072"/>
      <c r="K1037" s="1072"/>
      <c r="L1037" s="1072"/>
      <c r="M1037" s="1072"/>
      <c r="N1037" s="1072"/>
      <c r="O1037" s="1072"/>
      <c r="P1037" s="1072"/>
      <c r="Q1037" s="1072"/>
      <c r="R1037" s="1072"/>
      <c r="S1037" s="1072"/>
      <c r="T1037" s="1072"/>
      <c r="U1037" s="1072"/>
      <c r="V1037" s="1072"/>
      <c r="W1037" s="1072"/>
      <c r="X1037" s="1072"/>
      <c r="Y1037" s="1072"/>
      <c r="Z1037" s="1072"/>
      <c r="AA1037" s="1072"/>
      <c r="AB1037" s="1111"/>
      <c r="AC1037" s="1111"/>
      <c r="AD1037" s="1111"/>
      <c r="AE1037" s="1111"/>
      <c r="AF1037" s="1072"/>
      <c r="AG1037" s="1072"/>
      <c r="AH1037" s="1072"/>
      <c r="AI1037" s="1072"/>
      <c r="AJ1037" s="1072"/>
      <c r="AK1037" s="1072"/>
      <c r="AL1037" s="1072"/>
      <c r="AM1037" s="1072"/>
      <c r="AN1037" s="1072"/>
      <c r="AO1037" s="1072"/>
      <c r="AP1037" s="1072"/>
      <c r="AQ1037" s="1072"/>
      <c r="AR1037" s="1072"/>
      <c r="AS1037" s="1072"/>
      <c r="AT1037" s="1072"/>
      <c r="AU1037" s="1072"/>
      <c r="AV1037" s="1072"/>
      <c r="AW1037" s="1072"/>
      <c r="AX1037" s="1072"/>
      <c r="AY1037" s="1072"/>
      <c r="AZ1037" s="1072"/>
      <c r="BA1037" s="1072"/>
      <c r="BB1037" s="1072"/>
      <c r="BC1037" s="1072"/>
      <c r="BD1037" s="1072"/>
      <c r="BE1037" s="1072"/>
      <c r="BF1037" s="1072"/>
      <c r="BG1037" s="1072"/>
      <c r="BH1037" s="1072"/>
      <c r="BI1037" s="1072"/>
      <c r="BJ1037" s="1072"/>
      <c r="BK1037" s="1072"/>
      <c r="BL1037" s="1072"/>
      <c r="BM1037" s="1072"/>
      <c r="BN1037" s="1072"/>
      <c r="BO1037" s="1072"/>
      <c r="BP1037" s="1072"/>
      <c r="BQ1037" s="1072"/>
      <c r="BR1037" s="1072"/>
      <c r="BS1037" s="1111"/>
      <c r="BT1037" s="1072"/>
      <c r="BU1037" s="1072"/>
      <c r="BV1037" s="1072"/>
      <c r="BW1037" s="1072"/>
      <c r="BX1037" s="1072"/>
      <c r="BY1037" s="1072"/>
      <c r="BZ1037" s="1072"/>
      <c r="CA1037" s="1072"/>
      <c r="CB1037" s="1072"/>
      <c r="CC1037" s="1072"/>
      <c r="CD1037" s="1072"/>
      <c r="CE1037" s="1072"/>
      <c r="CF1037" s="1072"/>
      <c r="CG1037" s="1072"/>
      <c r="CH1037" s="1072"/>
      <c r="CI1037" s="1072"/>
      <c r="CJ1037" s="1072"/>
      <c r="CK1037" s="1072"/>
      <c r="CL1037" s="1072"/>
      <c r="CM1037" s="1111"/>
      <c r="CN1037" s="1111"/>
      <c r="CO1037" s="1112"/>
      <c r="CQ1037" s="1927"/>
    </row>
    <row r="1038" spans="1:95" s="620" customFormat="1">
      <c r="A1038" s="1053"/>
      <c r="B1038" s="1071"/>
      <c r="C1038" s="1047"/>
      <c r="D1038" s="1047"/>
      <c r="E1038" s="1048"/>
      <c r="F1038" s="1066"/>
      <c r="G1038" s="1065"/>
      <c r="H1038" s="1051"/>
      <c r="I1038" s="1072"/>
      <c r="J1038" s="1072"/>
      <c r="K1038" s="1072"/>
      <c r="L1038" s="1072"/>
      <c r="M1038" s="1072"/>
      <c r="N1038" s="1072"/>
      <c r="O1038" s="1072"/>
      <c r="P1038" s="1072"/>
      <c r="Q1038" s="1072"/>
      <c r="R1038" s="1072"/>
      <c r="S1038" s="1072"/>
      <c r="T1038" s="1072"/>
      <c r="U1038" s="1072"/>
      <c r="V1038" s="1072"/>
      <c r="W1038" s="1072"/>
      <c r="X1038" s="1072"/>
      <c r="Y1038" s="1072"/>
      <c r="Z1038" s="1072"/>
      <c r="AA1038" s="1072"/>
      <c r="AB1038" s="1111"/>
      <c r="AC1038" s="1111"/>
      <c r="AD1038" s="1111"/>
      <c r="AE1038" s="1111"/>
      <c r="AF1038" s="1072"/>
      <c r="AG1038" s="1072"/>
      <c r="AH1038" s="1072"/>
      <c r="AI1038" s="1072"/>
      <c r="AJ1038" s="1072"/>
      <c r="AK1038" s="1072"/>
      <c r="AL1038" s="1072"/>
      <c r="AM1038" s="1072"/>
      <c r="AN1038" s="1072"/>
      <c r="AO1038" s="1072"/>
      <c r="AP1038" s="1072"/>
      <c r="AQ1038" s="1072"/>
      <c r="AR1038" s="1072"/>
      <c r="AS1038" s="1072"/>
      <c r="AT1038" s="1072"/>
      <c r="AU1038" s="1072"/>
      <c r="AV1038" s="1072"/>
      <c r="AW1038" s="1072"/>
      <c r="AX1038" s="1072"/>
      <c r="AY1038" s="1072"/>
      <c r="AZ1038" s="1072"/>
      <c r="BA1038" s="1072"/>
      <c r="BB1038" s="1072"/>
      <c r="BC1038" s="1072"/>
      <c r="BD1038" s="1072"/>
      <c r="BE1038" s="1072"/>
      <c r="BF1038" s="1072"/>
      <c r="BG1038" s="1072"/>
      <c r="BH1038" s="1072"/>
      <c r="BI1038" s="1072"/>
      <c r="BJ1038" s="1072"/>
      <c r="BK1038" s="1072"/>
      <c r="BL1038" s="1072"/>
      <c r="BM1038" s="1072"/>
      <c r="BN1038" s="1072"/>
      <c r="BO1038" s="1072"/>
      <c r="BP1038" s="1072"/>
      <c r="BQ1038" s="1072"/>
      <c r="BR1038" s="1072"/>
      <c r="BS1038" s="1111"/>
      <c r="BT1038" s="1072"/>
      <c r="BU1038" s="1072"/>
      <c r="BV1038" s="1072"/>
      <c r="BW1038" s="1072"/>
      <c r="BX1038" s="1072"/>
      <c r="BY1038" s="1072"/>
      <c r="BZ1038" s="1072"/>
      <c r="CA1038" s="1072"/>
      <c r="CB1038" s="1072"/>
      <c r="CC1038" s="1072"/>
      <c r="CD1038" s="1072"/>
      <c r="CE1038" s="1072"/>
      <c r="CF1038" s="1072"/>
      <c r="CG1038" s="1072"/>
      <c r="CH1038" s="1072"/>
      <c r="CI1038" s="1072"/>
      <c r="CJ1038" s="1072"/>
      <c r="CK1038" s="1072"/>
      <c r="CL1038" s="1072"/>
      <c r="CM1038" s="1111"/>
      <c r="CN1038" s="1111"/>
      <c r="CO1038" s="1112"/>
      <c r="CQ1038" s="1927"/>
    </row>
    <row r="1039" spans="1:95" s="620" customFormat="1">
      <c r="A1039" s="1053"/>
      <c r="B1039" s="1071"/>
      <c r="C1039" s="1047"/>
      <c r="D1039" s="1047"/>
      <c r="E1039" s="1048"/>
      <c r="F1039" s="1066"/>
      <c r="G1039" s="1065"/>
      <c r="H1039" s="1051"/>
      <c r="I1039" s="1072"/>
      <c r="J1039" s="1072"/>
      <c r="K1039" s="1072"/>
      <c r="L1039" s="1072"/>
      <c r="M1039" s="1072"/>
      <c r="N1039" s="1072"/>
      <c r="O1039" s="1072"/>
      <c r="P1039" s="1072"/>
      <c r="Q1039" s="1072"/>
      <c r="R1039" s="1072"/>
      <c r="S1039" s="1072"/>
      <c r="T1039" s="1072"/>
      <c r="U1039" s="1072"/>
      <c r="V1039" s="1072"/>
      <c r="W1039" s="1072"/>
      <c r="X1039" s="1072"/>
      <c r="Y1039" s="1072"/>
      <c r="Z1039" s="1072"/>
      <c r="AA1039" s="1072"/>
      <c r="AB1039" s="1111"/>
      <c r="AC1039" s="1111"/>
      <c r="AD1039" s="1111"/>
      <c r="AE1039" s="1111"/>
      <c r="AF1039" s="1072"/>
      <c r="AG1039" s="1072"/>
      <c r="AH1039" s="1072"/>
      <c r="AI1039" s="1072"/>
      <c r="AJ1039" s="1072"/>
      <c r="AK1039" s="1072"/>
      <c r="AL1039" s="1072"/>
      <c r="AM1039" s="1072"/>
      <c r="AN1039" s="1072"/>
      <c r="AO1039" s="1072"/>
      <c r="AP1039" s="1072"/>
      <c r="AQ1039" s="1072"/>
      <c r="AR1039" s="1072"/>
      <c r="AS1039" s="1072"/>
      <c r="AT1039" s="1072"/>
      <c r="AU1039" s="1072"/>
      <c r="AV1039" s="1072"/>
      <c r="AW1039" s="1072"/>
      <c r="AX1039" s="1072"/>
      <c r="AY1039" s="1072"/>
      <c r="AZ1039" s="1072"/>
      <c r="BA1039" s="1072"/>
      <c r="BB1039" s="1072"/>
      <c r="BC1039" s="1072"/>
      <c r="BD1039" s="1072"/>
      <c r="BE1039" s="1072"/>
      <c r="BF1039" s="1072"/>
      <c r="BG1039" s="1072"/>
      <c r="BH1039" s="1072"/>
      <c r="BI1039" s="1072"/>
      <c r="BJ1039" s="1072"/>
      <c r="BK1039" s="1072"/>
      <c r="BL1039" s="1072"/>
      <c r="BM1039" s="1072"/>
      <c r="BN1039" s="1072"/>
      <c r="BO1039" s="1072"/>
      <c r="BP1039" s="1072"/>
      <c r="BQ1039" s="1072"/>
      <c r="BR1039" s="1072"/>
      <c r="BS1039" s="1111"/>
      <c r="BT1039" s="1072"/>
      <c r="BU1039" s="1072"/>
      <c r="BV1039" s="1072"/>
      <c r="BW1039" s="1072"/>
      <c r="BX1039" s="1072"/>
      <c r="BY1039" s="1072"/>
      <c r="BZ1039" s="1072"/>
      <c r="CA1039" s="1072"/>
      <c r="CB1039" s="1072"/>
      <c r="CC1039" s="1072"/>
      <c r="CD1039" s="1072"/>
      <c r="CE1039" s="1072"/>
      <c r="CF1039" s="1072"/>
      <c r="CG1039" s="1072"/>
      <c r="CH1039" s="1072"/>
      <c r="CI1039" s="1072"/>
      <c r="CJ1039" s="1072"/>
      <c r="CK1039" s="1072"/>
      <c r="CL1039" s="1072"/>
      <c r="CM1039" s="1111"/>
      <c r="CN1039" s="1111"/>
      <c r="CO1039" s="1112"/>
      <c r="CQ1039" s="1927"/>
    </row>
    <row r="1040" spans="1:95" s="620" customFormat="1">
      <c r="A1040" s="1053"/>
      <c r="B1040" s="1071"/>
      <c r="C1040" s="1047"/>
      <c r="D1040" s="1047"/>
      <c r="E1040" s="1048"/>
      <c r="F1040" s="1066"/>
      <c r="G1040" s="1065"/>
      <c r="H1040" s="1051"/>
      <c r="I1040" s="1072"/>
      <c r="J1040" s="1072"/>
      <c r="K1040" s="1072"/>
      <c r="L1040" s="1072"/>
      <c r="M1040" s="1072"/>
      <c r="N1040" s="1072"/>
      <c r="O1040" s="1072"/>
      <c r="P1040" s="1072"/>
      <c r="Q1040" s="1072"/>
      <c r="R1040" s="1072"/>
      <c r="S1040" s="1072"/>
      <c r="T1040" s="1072"/>
      <c r="U1040" s="1072"/>
      <c r="V1040" s="1072"/>
      <c r="W1040" s="1072"/>
      <c r="X1040" s="1072"/>
      <c r="Y1040" s="1072"/>
      <c r="Z1040" s="1072"/>
      <c r="AA1040" s="1072"/>
      <c r="AB1040" s="1111"/>
      <c r="AC1040" s="1111"/>
      <c r="AD1040" s="1111"/>
      <c r="AE1040" s="1111"/>
      <c r="AF1040" s="1072"/>
      <c r="AG1040" s="1072"/>
      <c r="AH1040" s="1072"/>
      <c r="AI1040" s="1072"/>
      <c r="AJ1040" s="1072"/>
      <c r="AK1040" s="1072"/>
      <c r="AL1040" s="1072"/>
      <c r="AM1040" s="1072"/>
      <c r="AN1040" s="1072"/>
      <c r="AO1040" s="1072"/>
      <c r="AP1040" s="1072"/>
      <c r="AQ1040" s="1072"/>
      <c r="AR1040" s="1072"/>
      <c r="AS1040" s="1072"/>
      <c r="AT1040" s="1072"/>
      <c r="AU1040" s="1072"/>
      <c r="AV1040" s="1072"/>
      <c r="AW1040" s="1072"/>
      <c r="AX1040" s="1072"/>
      <c r="AY1040" s="1072"/>
      <c r="AZ1040" s="1072"/>
      <c r="BA1040" s="1072"/>
      <c r="BB1040" s="1072"/>
      <c r="BC1040" s="1072"/>
      <c r="BD1040" s="1072"/>
      <c r="BE1040" s="1072"/>
      <c r="BF1040" s="1072"/>
      <c r="BG1040" s="1072"/>
      <c r="BH1040" s="1072"/>
      <c r="BI1040" s="1072"/>
      <c r="BJ1040" s="1072"/>
      <c r="BK1040" s="1072"/>
      <c r="BL1040" s="1072"/>
      <c r="BM1040" s="1072"/>
      <c r="BN1040" s="1072"/>
      <c r="BO1040" s="1072"/>
      <c r="BP1040" s="1072"/>
      <c r="BQ1040" s="1072"/>
      <c r="BR1040" s="1072"/>
      <c r="BS1040" s="1111"/>
      <c r="BT1040" s="1072"/>
      <c r="BU1040" s="1072"/>
      <c r="BV1040" s="1072"/>
      <c r="BW1040" s="1072"/>
      <c r="BX1040" s="1072"/>
      <c r="BY1040" s="1072"/>
      <c r="BZ1040" s="1072"/>
      <c r="CA1040" s="1072"/>
      <c r="CB1040" s="1072"/>
      <c r="CC1040" s="1072"/>
      <c r="CD1040" s="1072"/>
      <c r="CE1040" s="1072"/>
      <c r="CF1040" s="1072"/>
      <c r="CG1040" s="1072"/>
      <c r="CH1040" s="1072"/>
      <c r="CI1040" s="1072"/>
      <c r="CJ1040" s="1072"/>
      <c r="CK1040" s="1072"/>
      <c r="CL1040" s="1072"/>
      <c r="CM1040" s="1111"/>
      <c r="CN1040" s="1111"/>
      <c r="CO1040" s="1112"/>
      <c r="CQ1040" s="1927"/>
    </row>
    <row r="1041" spans="1:95" s="620" customFormat="1">
      <c r="A1041" s="1053"/>
      <c r="B1041" s="1071"/>
      <c r="C1041" s="1047"/>
      <c r="D1041" s="1047"/>
      <c r="E1041" s="1048"/>
      <c r="F1041" s="1066"/>
      <c r="G1041" s="1065"/>
      <c r="H1041" s="1051"/>
      <c r="I1041" s="1072"/>
      <c r="J1041" s="1072"/>
      <c r="K1041" s="1072"/>
      <c r="L1041" s="1072"/>
      <c r="M1041" s="1072"/>
      <c r="N1041" s="1072"/>
      <c r="O1041" s="1072"/>
      <c r="P1041" s="1072"/>
      <c r="Q1041" s="1072"/>
      <c r="R1041" s="1072"/>
      <c r="S1041" s="1072"/>
      <c r="T1041" s="1072"/>
      <c r="U1041" s="1072"/>
      <c r="V1041" s="1072"/>
      <c r="W1041" s="1072"/>
      <c r="X1041" s="1072"/>
      <c r="Y1041" s="1072"/>
      <c r="Z1041" s="1072"/>
      <c r="AA1041" s="1072"/>
      <c r="AB1041" s="1111"/>
      <c r="AC1041" s="1111"/>
      <c r="AD1041" s="1111"/>
      <c r="AE1041" s="1111"/>
      <c r="AF1041" s="1072"/>
      <c r="AG1041" s="1072"/>
      <c r="AH1041" s="1072"/>
      <c r="AI1041" s="1072"/>
      <c r="AJ1041" s="1072"/>
      <c r="AK1041" s="1072"/>
      <c r="AL1041" s="1072"/>
      <c r="AM1041" s="1072"/>
      <c r="AN1041" s="1072"/>
      <c r="AO1041" s="1072"/>
      <c r="AP1041" s="1072"/>
      <c r="AQ1041" s="1072"/>
      <c r="AR1041" s="1072"/>
      <c r="AS1041" s="1072"/>
      <c r="AT1041" s="1072"/>
      <c r="AU1041" s="1072"/>
      <c r="AV1041" s="1072"/>
      <c r="AW1041" s="1072"/>
      <c r="AX1041" s="1072"/>
      <c r="AY1041" s="1072"/>
      <c r="AZ1041" s="1072"/>
      <c r="BA1041" s="1072"/>
      <c r="BB1041" s="1072"/>
      <c r="BC1041" s="1072"/>
      <c r="BD1041" s="1072"/>
      <c r="BE1041" s="1072"/>
      <c r="BF1041" s="1072"/>
      <c r="BG1041" s="1072"/>
      <c r="BH1041" s="1072"/>
      <c r="BI1041" s="1072"/>
      <c r="BJ1041" s="1072"/>
      <c r="BK1041" s="1072"/>
      <c r="BL1041" s="1072"/>
      <c r="BM1041" s="1072"/>
      <c r="BN1041" s="1072"/>
      <c r="BO1041" s="1072"/>
      <c r="BP1041" s="1072"/>
      <c r="BQ1041" s="1072"/>
      <c r="BR1041" s="1072"/>
      <c r="BS1041" s="1111"/>
      <c r="BT1041" s="1072"/>
      <c r="BU1041" s="1072"/>
      <c r="BV1041" s="1072"/>
      <c r="BW1041" s="1072"/>
      <c r="BX1041" s="1072"/>
      <c r="BY1041" s="1072"/>
      <c r="BZ1041" s="1072"/>
      <c r="CA1041" s="1072"/>
      <c r="CB1041" s="1072"/>
      <c r="CC1041" s="1072"/>
      <c r="CD1041" s="1072"/>
      <c r="CE1041" s="1072"/>
      <c r="CF1041" s="1072"/>
      <c r="CG1041" s="1072"/>
      <c r="CH1041" s="1072"/>
      <c r="CI1041" s="1072"/>
      <c r="CJ1041" s="1072"/>
      <c r="CK1041" s="1072"/>
      <c r="CL1041" s="1072"/>
      <c r="CM1041" s="1111"/>
      <c r="CN1041" s="1111"/>
      <c r="CO1041" s="1112"/>
      <c r="CQ1041" s="1927"/>
    </row>
    <row r="1042" spans="1:95" s="620" customFormat="1">
      <c r="A1042" s="1053"/>
      <c r="B1042" s="1071"/>
      <c r="C1042" s="1047"/>
      <c r="D1042" s="1047"/>
      <c r="E1042" s="1048"/>
      <c r="F1042" s="1066"/>
      <c r="G1042" s="1065"/>
      <c r="H1042" s="1051"/>
      <c r="I1042" s="1072"/>
      <c r="J1042" s="1072"/>
      <c r="K1042" s="1072"/>
      <c r="L1042" s="1072"/>
      <c r="M1042" s="1072"/>
      <c r="N1042" s="1072"/>
      <c r="O1042" s="1072"/>
      <c r="P1042" s="1072"/>
      <c r="Q1042" s="1072"/>
      <c r="R1042" s="1072"/>
      <c r="S1042" s="1072"/>
      <c r="T1042" s="1072"/>
      <c r="U1042" s="1072"/>
      <c r="V1042" s="1072"/>
      <c r="W1042" s="1072"/>
      <c r="X1042" s="1072"/>
      <c r="Y1042" s="1072"/>
      <c r="Z1042" s="1072"/>
      <c r="AA1042" s="1072"/>
      <c r="AB1042" s="1111"/>
      <c r="AC1042" s="1111"/>
      <c r="AD1042" s="1111"/>
      <c r="AE1042" s="1111"/>
      <c r="AF1042" s="1072"/>
      <c r="AG1042" s="1072"/>
      <c r="AH1042" s="1072"/>
      <c r="AI1042" s="1072"/>
      <c r="AJ1042" s="1072"/>
      <c r="AK1042" s="1072"/>
      <c r="AL1042" s="1072"/>
      <c r="AM1042" s="1072"/>
      <c r="AN1042" s="1072"/>
      <c r="AO1042" s="1072"/>
      <c r="AP1042" s="1072"/>
      <c r="AQ1042" s="1072"/>
      <c r="AR1042" s="1072"/>
      <c r="AS1042" s="1072"/>
      <c r="AT1042" s="1072"/>
      <c r="AU1042" s="1072"/>
      <c r="AV1042" s="1072"/>
      <c r="AW1042" s="1072"/>
      <c r="AX1042" s="1072"/>
      <c r="AY1042" s="1072"/>
      <c r="AZ1042" s="1072"/>
      <c r="BA1042" s="1072"/>
      <c r="BB1042" s="1072"/>
      <c r="BC1042" s="1072"/>
      <c r="BD1042" s="1072"/>
      <c r="BE1042" s="1072"/>
      <c r="BF1042" s="1072"/>
      <c r="BG1042" s="1072"/>
      <c r="BH1042" s="1072"/>
      <c r="BI1042" s="1072"/>
      <c r="BJ1042" s="1072"/>
      <c r="BK1042" s="1072"/>
      <c r="BL1042" s="1072"/>
      <c r="BM1042" s="1072"/>
      <c r="BN1042" s="1072"/>
      <c r="BO1042" s="1072"/>
      <c r="BP1042" s="1072"/>
      <c r="BQ1042" s="1072"/>
      <c r="BR1042" s="1072"/>
      <c r="BS1042" s="1111"/>
      <c r="BT1042" s="1072"/>
      <c r="BU1042" s="1072"/>
      <c r="BV1042" s="1072"/>
      <c r="BW1042" s="1072"/>
      <c r="BX1042" s="1072"/>
      <c r="BY1042" s="1072"/>
      <c r="BZ1042" s="1072"/>
      <c r="CA1042" s="1072"/>
      <c r="CB1042" s="1072"/>
      <c r="CC1042" s="1072"/>
      <c r="CD1042" s="1072"/>
      <c r="CE1042" s="1072"/>
      <c r="CF1042" s="1072"/>
      <c r="CG1042" s="1072"/>
      <c r="CH1042" s="1072"/>
      <c r="CI1042" s="1072"/>
      <c r="CJ1042" s="1072"/>
      <c r="CK1042" s="1072"/>
      <c r="CL1042" s="1072"/>
      <c r="CM1042" s="1111"/>
      <c r="CN1042" s="1111"/>
      <c r="CO1042" s="1112"/>
      <c r="CQ1042" s="1927"/>
    </row>
    <row r="1043" spans="1:95" s="620" customFormat="1">
      <c r="A1043" s="1053"/>
      <c r="B1043" s="1071"/>
      <c r="C1043" s="1047"/>
      <c r="D1043" s="1047"/>
      <c r="E1043" s="1048"/>
      <c r="F1043" s="1066"/>
      <c r="G1043" s="1065"/>
      <c r="H1043" s="1051"/>
      <c r="I1043" s="1072"/>
      <c r="J1043" s="1072"/>
      <c r="K1043" s="1072"/>
      <c r="L1043" s="1072"/>
      <c r="M1043" s="1072"/>
      <c r="N1043" s="1072"/>
      <c r="O1043" s="1072"/>
      <c r="P1043" s="1072"/>
      <c r="Q1043" s="1072"/>
      <c r="R1043" s="1072"/>
      <c r="S1043" s="1072"/>
      <c r="T1043" s="1072"/>
      <c r="U1043" s="1072"/>
      <c r="V1043" s="1072"/>
      <c r="W1043" s="1072"/>
      <c r="X1043" s="1072"/>
      <c r="Y1043" s="1072"/>
      <c r="Z1043" s="1072"/>
      <c r="AA1043" s="1072"/>
      <c r="AB1043" s="1111"/>
      <c r="AC1043" s="1111"/>
      <c r="AD1043" s="1111"/>
      <c r="AE1043" s="1111"/>
      <c r="AF1043" s="1072"/>
      <c r="AG1043" s="1072"/>
      <c r="AH1043" s="1072"/>
      <c r="AI1043" s="1072"/>
      <c r="AJ1043" s="1072"/>
      <c r="AK1043" s="1072"/>
      <c r="AL1043" s="1072"/>
      <c r="AM1043" s="1072"/>
      <c r="AN1043" s="1072"/>
      <c r="AO1043" s="1072"/>
      <c r="AP1043" s="1072"/>
      <c r="AQ1043" s="1072"/>
      <c r="AR1043" s="1072"/>
      <c r="AS1043" s="1072"/>
      <c r="AT1043" s="1072"/>
      <c r="AU1043" s="1072"/>
      <c r="AV1043" s="1072"/>
      <c r="AW1043" s="1072"/>
      <c r="AX1043" s="1072"/>
      <c r="AY1043" s="1072"/>
      <c r="AZ1043" s="1072"/>
      <c r="BA1043" s="1072"/>
      <c r="BB1043" s="1072"/>
      <c r="BC1043" s="1072"/>
      <c r="BD1043" s="1072"/>
      <c r="BE1043" s="1072"/>
      <c r="BF1043" s="1072"/>
      <c r="BG1043" s="1072"/>
      <c r="BH1043" s="1072"/>
      <c r="BI1043" s="1072"/>
      <c r="BJ1043" s="1072"/>
      <c r="BK1043" s="1072"/>
      <c r="BL1043" s="1072"/>
      <c r="BM1043" s="1072"/>
      <c r="BN1043" s="1072"/>
      <c r="BO1043" s="1072"/>
      <c r="BP1043" s="1072"/>
      <c r="BQ1043" s="1072"/>
      <c r="BR1043" s="1072"/>
      <c r="BS1043" s="1111"/>
      <c r="BT1043" s="1072"/>
      <c r="BU1043" s="1072"/>
      <c r="BV1043" s="1072"/>
      <c r="BW1043" s="1072"/>
      <c r="BX1043" s="1072"/>
      <c r="BY1043" s="1072"/>
      <c r="BZ1043" s="1072"/>
      <c r="CA1043" s="1072"/>
      <c r="CB1043" s="1072"/>
      <c r="CC1043" s="1072"/>
      <c r="CD1043" s="1072"/>
      <c r="CE1043" s="1072"/>
      <c r="CF1043" s="1072"/>
      <c r="CG1043" s="1072"/>
      <c r="CH1043" s="1072"/>
      <c r="CI1043" s="1072"/>
      <c r="CJ1043" s="1072"/>
      <c r="CK1043" s="1072"/>
      <c r="CL1043" s="1072"/>
      <c r="CM1043" s="1111"/>
      <c r="CN1043" s="1111"/>
      <c r="CO1043" s="1112"/>
      <c r="CQ1043" s="1927"/>
    </row>
    <row r="1044" spans="1:95" s="620" customFormat="1">
      <c r="A1044" s="1053"/>
      <c r="B1044" s="1071"/>
      <c r="C1044" s="1047"/>
      <c r="D1044" s="1047"/>
      <c r="E1044" s="1048"/>
      <c r="F1044" s="1066"/>
      <c r="G1044" s="1065"/>
      <c r="H1044" s="1051"/>
      <c r="I1044" s="1072"/>
      <c r="J1044" s="1072"/>
      <c r="K1044" s="1072"/>
      <c r="L1044" s="1072"/>
      <c r="M1044" s="1072"/>
      <c r="N1044" s="1072"/>
      <c r="O1044" s="1072"/>
      <c r="P1044" s="1072"/>
      <c r="Q1044" s="1072"/>
      <c r="R1044" s="1072"/>
      <c r="S1044" s="1072"/>
      <c r="T1044" s="1072"/>
      <c r="U1044" s="1072"/>
      <c r="V1044" s="1072"/>
      <c r="W1044" s="1072"/>
      <c r="X1044" s="1072"/>
      <c r="Y1044" s="1072"/>
      <c r="Z1044" s="1072"/>
      <c r="AA1044" s="1072"/>
      <c r="AB1044" s="1111"/>
      <c r="AC1044" s="1111"/>
      <c r="AD1044" s="1111"/>
      <c r="AE1044" s="1111"/>
      <c r="AF1044" s="1072"/>
      <c r="AG1044" s="1072"/>
      <c r="AH1044" s="1072"/>
      <c r="AI1044" s="1072"/>
      <c r="AJ1044" s="1072"/>
      <c r="AK1044" s="1072"/>
      <c r="AL1044" s="1072"/>
      <c r="AM1044" s="1072"/>
      <c r="AN1044" s="1072"/>
      <c r="AO1044" s="1072"/>
      <c r="AP1044" s="1072"/>
      <c r="AQ1044" s="1072"/>
      <c r="AR1044" s="1072"/>
      <c r="AS1044" s="1072"/>
      <c r="AT1044" s="1072"/>
      <c r="AU1044" s="1072"/>
      <c r="AV1044" s="1072"/>
      <c r="AW1044" s="1072"/>
      <c r="AX1044" s="1072"/>
      <c r="AY1044" s="1072"/>
      <c r="AZ1044" s="1072"/>
      <c r="BA1044" s="1072"/>
      <c r="BB1044" s="1072"/>
      <c r="BC1044" s="1072"/>
      <c r="BD1044" s="1072"/>
      <c r="BE1044" s="1072"/>
      <c r="BF1044" s="1072"/>
      <c r="BG1044" s="1072"/>
      <c r="BH1044" s="1072"/>
      <c r="BI1044" s="1072"/>
      <c r="BJ1044" s="1072"/>
      <c r="BK1044" s="1072"/>
      <c r="BL1044" s="1072"/>
      <c r="BM1044" s="1072"/>
      <c r="BN1044" s="1072"/>
      <c r="BO1044" s="1072"/>
      <c r="BP1044" s="1072"/>
      <c r="BQ1044" s="1072"/>
      <c r="BR1044" s="1072"/>
      <c r="BS1044" s="1111"/>
      <c r="BT1044" s="1072"/>
      <c r="BU1044" s="1072"/>
      <c r="BV1044" s="1072"/>
      <c r="BW1044" s="1072"/>
      <c r="BX1044" s="1072"/>
      <c r="BY1044" s="1072"/>
      <c r="BZ1044" s="1072"/>
      <c r="CA1044" s="1072"/>
      <c r="CB1044" s="1072"/>
      <c r="CC1044" s="1072"/>
      <c r="CD1044" s="1072"/>
      <c r="CE1044" s="1072"/>
      <c r="CF1044" s="1072"/>
      <c r="CG1044" s="1072"/>
      <c r="CH1044" s="1072"/>
      <c r="CI1044" s="1072"/>
      <c r="CJ1044" s="1072"/>
      <c r="CK1044" s="1072"/>
      <c r="CL1044" s="1072"/>
      <c r="CM1044" s="1111"/>
      <c r="CN1044" s="1111"/>
      <c r="CO1044" s="1112"/>
      <c r="CQ1044" s="1927"/>
    </row>
    <row r="1045" spans="1:95" s="620" customFormat="1">
      <c r="A1045" s="1053"/>
      <c r="B1045" s="1071"/>
      <c r="C1045" s="1047"/>
      <c r="D1045" s="1047"/>
      <c r="E1045" s="1048"/>
      <c r="F1045" s="1066"/>
      <c r="G1045" s="1065"/>
      <c r="H1045" s="1051"/>
      <c r="I1045" s="1072"/>
      <c r="J1045" s="1072"/>
      <c r="K1045" s="1072"/>
      <c r="L1045" s="1072"/>
      <c r="M1045" s="1072"/>
      <c r="N1045" s="1072"/>
      <c r="O1045" s="1072"/>
      <c r="P1045" s="1072"/>
      <c r="Q1045" s="1072"/>
      <c r="R1045" s="1072"/>
      <c r="S1045" s="1072"/>
      <c r="T1045" s="1072"/>
      <c r="U1045" s="1072"/>
      <c r="V1045" s="1072"/>
      <c r="W1045" s="1072"/>
      <c r="X1045" s="1072"/>
      <c r="Y1045" s="1072"/>
      <c r="Z1045" s="1072"/>
      <c r="AA1045" s="1072"/>
      <c r="AB1045" s="1111"/>
      <c r="AC1045" s="1111"/>
      <c r="AD1045" s="1111"/>
      <c r="AE1045" s="1111"/>
      <c r="AF1045" s="1072"/>
      <c r="AG1045" s="1072"/>
      <c r="AH1045" s="1072"/>
      <c r="AI1045" s="1072"/>
      <c r="AJ1045" s="1072"/>
      <c r="AK1045" s="1072"/>
      <c r="AL1045" s="1072"/>
      <c r="AM1045" s="1072"/>
      <c r="AN1045" s="1072"/>
      <c r="AO1045" s="1072"/>
      <c r="AP1045" s="1072"/>
      <c r="AQ1045" s="1072"/>
      <c r="AR1045" s="1072"/>
      <c r="AS1045" s="1072"/>
      <c r="AT1045" s="1072"/>
      <c r="AU1045" s="1072"/>
      <c r="AV1045" s="1072"/>
      <c r="AW1045" s="1072"/>
      <c r="AX1045" s="1072"/>
      <c r="AY1045" s="1072"/>
      <c r="AZ1045" s="1072"/>
      <c r="BA1045" s="1072"/>
      <c r="BB1045" s="1072"/>
      <c r="BC1045" s="1072"/>
      <c r="BD1045" s="1072"/>
      <c r="BE1045" s="1072"/>
      <c r="BF1045" s="1072"/>
      <c r="BG1045" s="1072"/>
      <c r="BH1045" s="1072"/>
      <c r="BI1045" s="1072"/>
      <c r="BJ1045" s="1072"/>
      <c r="BK1045" s="1072"/>
      <c r="BL1045" s="1072"/>
      <c r="BM1045" s="1072"/>
      <c r="BN1045" s="1072"/>
      <c r="BO1045" s="1072"/>
      <c r="BP1045" s="1072"/>
      <c r="BQ1045" s="1072"/>
      <c r="BR1045" s="1072"/>
      <c r="BS1045" s="1111"/>
      <c r="BT1045" s="1072"/>
      <c r="BU1045" s="1072"/>
      <c r="BV1045" s="1072"/>
      <c r="BW1045" s="1072"/>
      <c r="BX1045" s="1072"/>
      <c r="BY1045" s="1072"/>
      <c r="BZ1045" s="1072"/>
      <c r="CA1045" s="1072"/>
      <c r="CB1045" s="1072"/>
      <c r="CC1045" s="1072"/>
      <c r="CD1045" s="1072"/>
      <c r="CE1045" s="1072"/>
      <c r="CF1045" s="1072"/>
      <c r="CG1045" s="1072"/>
      <c r="CH1045" s="1072"/>
      <c r="CI1045" s="1072"/>
      <c r="CJ1045" s="1072"/>
      <c r="CK1045" s="1072"/>
      <c r="CL1045" s="1072"/>
      <c r="CM1045" s="1111"/>
      <c r="CN1045" s="1111"/>
      <c r="CO1045" s="1112"/>
      <c r="CQ1045" s="1927"/>
    </row>
    <row r="1046" spans="1:95" s="620" customFormat="1">
      <c r="A1046" s="1053"/>
      <c r="B1046" s="1071"/>
      <c r="C1046" s="1047"/>
      <c r="D1046" s="1047"/>
      <c r="E1046" s="1048"/>
      <c r="F1046" s="1066"/>
      <c r="G1046" s="1065"/>
      <c r="H1046" s="1051"/>
      <c r="I1046" s="1072"/>
      <c r="J1046" s="1072"/>
      <c r="K1046" s="1072"/>
      <c r="L1046" s="1072"/>
      <c r="M1046" s="1072"/>
      <c r="N1046" s="1072"/>
      <c r="O1046" s="1072"/>
      <c r="P1046" s="1072"/>
      <c r="Q1046" s="1072"/>
      <c r="R1046" s="1072"/>
      <c r="S1046" s="1072"/>
      <c r="T1046" s="1072"/>
      <c r="U1046" s="1072"/>
      <c r="V1046" s="1072"/>
      <c r="W1046" s="1072"/>
      <c r="X1046" s="1072"/>
      <c r="Y1046" s="1072"/>
      <c r="Z1046" s="1072"/>
      <c r="AA1046" s="1072"/>
      <c r="AB1046" s="1111"/>
      <c r="AC1046" s="1111"/>
      <c r="AD1046" s="1111"/>
      <c r="AE1046" s="1111"/>
      <c r="AF1046" s="1072"/>
      <c r="AG1046" s="1072"/>
      <c r="AH1046" s="1072"/>
      <c r="AI1046" s="1072"/>
      <c r="AJ1046" s="1072"/>
      <c r="AK1046" s="1072"/>
      <c r="AL1046" s="1072"/>
      <c r="AM1046" s="1072"/>
      <c r="AN1046" s="1072"/>
      <c r="AO1046" s="1072"/>
      <c r="AP1046" s="1072"/>
      <c r="AQ1046" s="1072"/>
      <c r="AR1046" s="1072"/>
      <c r="AS1046" s="1072"/>
      <c r="AT1046" s="1072"/>
      <c r="AU1046" s="1072"/>
      <c r="AV1046" s="1072"/>
      <c r="AW1046" s="1072"/>
      <c r="AX1046" s="1072"/>
      <c r="AY1046" s="1072"/>
      <c r="AZ1046" s="1072"/>
      <c r="BA1046" s="1072"/>
      <c r="BB1046" s="1072"/>
      <c r="BC1046" s="1072"/>
      <c r="BD1046" s="1072"/>
      <c r="BE1046" s="1072"/>
      <c r="BF1046" s="1072"/>
      <c r="BG1046" s="1072"/>
      <c r="BH1046" s="1072"/>
      <c r="BI1046" s="1072"/>
      <c r="BJ1046" s="1072"/>
      <c r="BK1046" s="1072"/>
      <c r="BL1046" s="1072"/>
      <c r="BM1046" s="1072"/>
      <c r="BN1046" s="1072"/>
      <c r="BO1046" s="1072"/>
      <c r="BP1046" s="1072"/>
      <c r="BQ1046" s="1072"/>
      <c r="BR1046" s="1072"/>
      <c r="BS1046" s="1111"/>
      <c r="BT1046" s="1072"/>
      <c r="BU1046" s="1072"/>
      <c r="BV1046" s="1072"/>
      <c r="BW1046" s="1072"/>
      <c r="BX1046" s="1072"/>
      <c r="BY1046" s="1072"/>
      <c r="BZ1046" s="1072"/>
      <c r="CA1046" s="1072"/>
      <c r="CB1046" s="1072"/>
      <c r="CC1046" s="1072"/>
      <c r="CD1046" s="1072"/>
      <c r="CE1046" s="1072"/>
      <c r="CF1046" s="1072"/>
      <c r="CG1046" s="1072"/>
      <c r="CH1046" s="1072"/>
      <c r="CI1046" s="1072"/>
      <c r="CJ1046" s="1072"/>
      <c r="CK1046" s="1072"/>
      <c r="CL1046" s="1072"/>
      <c r="CM1046" s="1111"/>
      <c r="CN1046" s="1111"/>
      <c r="CO1046" s="1112"/>
      <c r="CQ1046" s="1927"/>
    </row>
    <row r="1047" spans="1:95" s="620" customFormat="1">
      <c r="A1047" s="1053"/>
      <c r="B1047" s="1071"/>
      <c r="C1047" s="1047"/>
      <c r="D1047" s="1047"/>
      <c r="E1047" s="1048"/>
      <c r="F1047" s="1066"/>
      <c r="G1047" s="1065"/>
      <c r="H1047" s="1051"/>
      <c r="I1047" s="1072"/>
      <c r="J1047" s="1072"/>
      <c r="K1047" s="1072"/>
      <c r="L1047" s="1072"/>
      <c r="M1047" s="1072"/>
      <c r="N1047" s="1072"/>
      <c r="O1047" s="1072"/>
      <c r="P1047" s="1072"/>
      <c r="Q1047" s="1072"/>
      <c r="R1047" s="1072"/>
      <c r="S1047" s="1072"/>
      <c r="T1047" s="1072"/>
      <c r="U1047" s="1072"/>
      <c r="V1047" s="1072"/>
      <c r="W1047" s="1072"/>
      <c r="X1047" s="1072"/>
      <c r="Y1047" s="1072"/>
      <c r="Z1047" s="1072"/>
      <c r="AA1047" s="1072"/>
      <c r="AB1047" s="1111"/>
      <c r="AC1047" s="1111"/>
      <c r="AD1047" s="1111"/>
      <c r="AE1047" s="1111"/>
      <c r="AF1047" s="1072"/>
      <c r="AG1047" s="1072"/>
      <c r="AH1047" s="1072"/>
      <c r="AI1047" s="1072"/>
      <c r="AJ1047" s="1072"/>
      <c r="AK1047" s="1072"/>
      <c r="AL1047" s="1072"/>
      <c r="AM1047" s="1072"/>
      <c r="AN1047" s="1072"/>
      <c r="AO1047" s="1072"/>
      <c r="AP1047" s="1072"/>
      <c r="AQ1047" s="1072"/>
      <c r="AR1047" s="1072"/>
      <c r="AS1047" s="1072"/>
      <c r="AT1047" s="1072"/>
      <c r="AU1047" s="1072"/>
      <c r="AV1047" s="1072"/>
      <c r="AW1047" s="1072"/>
      <c r="AX1047" s="1072"/>
      <c r="AY1047" s="1072"/>
      <c r="AZ1047" s="1072"/>
      <c r="BA1047" s="1072"/>
      <c r="BB1047" s="1072"/>
      <c r="BC1047" s="1072"/>
      <c r="BD1047" s="1072"/>
      <c r="BE1047" s="1072"/>
      <c r="BF1047" s="1072"/>
      <c r="BG1047" s="1072"/>
      <c r="BH1047" s="1072"/>
      <c r="BI1047" s="1072"/>
      <c r="BJ1047" s="1072"/>
      <c r="BK1047" s="1072"/>
      <c r="BL1047" s="1072"/>
      <c r="BM1047" s="1072"/>
      <c r="BN1047" s="1072"/>
      <c r="BO1047" s="1072"/>
      <c r="BP1047" s="1072"/>
      <c r="BQ1047" s="1072"/>
      <c r="BR1047" s="1072"/>
      <c r="BS1047" s="1111"/>
      <c r="BT1047" s="1072"/>
      <c r="BU1047" s="1072"/>
      <c r="BV1047" s="1072"/>
      <c r="BW1047" s="1072"/>
      <c r="BX1047" s="1072"/>
      <c r="BY1047" s="1072"/>
      <c r="BZ1047" s="1072"/>
      <c r="CA1047" s="1072"/>
      <c r="CB1047" s="1072"/>
      <c r="CC1047" s="1072"/>
      <c r="CD1047" s="1072"/>
      <c r="CE1047" s="1072"/>
      <c r="CF1047" s="1072"/>
      <c r="CG1047" s="1072"/>
      <c r="CH1047" s="1072"/>
      <c r="CI1047" s="1072"/>
      <c r="CJ1047" s="1072"/>
      <c r="CK1047" s="1072"/>
      <c r="CL1047" s="1072"/>
      <c r="CM1047" s="1111"/>
      <c r="CN1047" s="1111"/>
      <c r="CO1047" s="1112"/>
      <c r="CQ1047" s="1927"/>
    </row>
    <row r="1048" spans="1:95" s="620" customFormat="1">
      <c r="A1048" s="1053"/>
      <c r="B1048" s="1071"/>
      <c r="C1048" s="1047"/>
      <c r="D1048" s="1047"/>
      <c r="E1048" s="1048"/>
      <c r="F1048" s="1066"/>
      <c r="G1048" s="1065"/>
      <c r="H1048" s="1051"/>
      <c r="I1048" s="1072"/>
      <c r="J1048" s="1072"/>
      <c r="K1048" s="1072"/>
      <c r="L1048" s="1072"/>
      <c r="M1048" s="1072"/>
      <c r="N1048" s="1072"/>
      <c r="O1048" s="1072"/>
      <c r="P1048" s="1072"/>
      <c r="Q1048" s="1072"/>
      <c r="R1048" s="1072"/>
      <c r="S1048" s="1072"/>
      <c r="T1048" s="1072"/>
      <c r="U1048" s="1072"/>
      <c r="V1048" s="1072"/>
      <c r="W1048" s="1072"/>
      <c r="X1048" s="1072"/>
      <c r="Y1048" s="1072"/>
      <c r="Z1048" s="1072"/>
      <c r="AA1048" s="1072"/>
      <c r="AB1048" s="1111"/>
      <c r="AC1048" s="1111"/>
      <c r="AD1048" s="1111"/>
      <c r="AE1048" s="1111"/>
      <c r="AF1048" s="1072"/>
      <c r="AG1048" s="1072"/>
      <c r="AH1048" s="1072"/>
      <c r="AI1048" s="1072"/>
      <c r="AJ1048" s="1072"/>
      <c r="AK1048" s="1072"/>
      <c r="AL1048" s="1072"/>
      <c r="AM1048" s="1072"/>
      <c r="AN1048" s="1072"/>
      <c r="AO1048" s="1072"/>
      <c r="AP1048" s="1072"/>
      <c r="AQ1048" s="1072"/>
      <c r="AR1048" s="1072"/>
      <c r="AS1048" s="1072"/>
      <c r="AT1048" s="1072"/>
      <c r="AU1048" s="1072"/>
      <c r="AV1048" s="1072"/>
      <c r="AW1048" s="1072"/>
      <c r="AX1048" s="1072"/>
      <c r="AY1048" s="1072"/>
      <c r="AZ1048" s="1072"/>
      <c r="BA1048" s="1072"/>
      <c r="BB1048" s="1072"/>
      <c r="BC1048" s="1072"/>
      <c r="BD1048" s="1072"/>
      <c r="BE1048" s="1072"/>
      <c r="BF1048" s="1072"/>
      <c r="BG1048" s="1072"/>
      <c r="BH1048" s="1072"/>
      <c r="BI1048" s="1072"/>
      <c r="BJ1048" s="1072"/>
      <c r="BK1048" s="1072"/>
      <c r="BL1048" s="1072"/>
      <c r="BM1048" s="1072"/>
      <c r="BN1048" s="1072"/>
      <c r="BO1048" s="1072"/>
      <c r="BP1048" s="1072"/>
      <c r="BQ1048" s="1072"/>
      <c r="BR1048" s="1072"/>
      <c r="BS1048" s="1111"/>
      <c r="BT1048" s="1072"/>
      <c r="BU1048" s="1072"/>
      <c r="BV1048" s="1072"/>
      <c r="BW1048" s="1072"/>
      <c r="BX1048" s="1072"/>
      <c r="BY1048" s="1072"/>
      <c r="BZ1048" s="1072"/>
      <c r="CA1048" s="1072"/>
      <c r="CB1048" s="1072"/>
      <c r="CC1048" s="1072"/>
      <c r="CD1048" s="1072"/>
      <c r="CE1048" s="1072"/>
      <c r="CF1048" s="1072"/>
      <c r="CG1048" s="1072"/>
      <c r="CH1048" s="1072"/>
      <c r="CI1048" s="1072"/>
      <c r="CJ1048" s="1072"/>
      <c r="CK1048" s="1072"/>
      <c r="CL1048" s="1072"/>
      <c r="CM1048" s="1111"/>
      <c r="CN1048" s="1111"/>
      <c r="CO1048" s="1112"/>
      <c r="CQ1048" s="1927"/>
    </row>
    <row r="1049" spans="1:95" s="620" customFormat="1">
      <c r="A1049" s="1053"/>
      <c r="B1049" s="1071"/>
      <c r="C1049" s="1047"/>
      <c r="D1049" s="1047"/>
      <c r="E1049" s="1048"/>
      <c r="F1049" s="1066"/>
      <c r="G1049" s="1065"/>
      <c r="H1049" s="1051"/>
      <c r="I1049" s="1072"/>
      <c r="J1049" s="1072"/>
      <c r="K1049" s="1072"/>
      <c r="L1049" s="1072"/>
      <c r="M1049" s="1072"/>
      <c r="N1049" s="1072"/>
      <c r="O1049" s="1072"/>
      <c r="P1049" s="1072"/>
      <c r="Q1049" s="1072"/>
      <c r="R1049" s="1072"/>
      <c r="S1049" s="1072"/>
      <c r="T1049" s="1072"/>
      <c r="U1049" s="1072"/>
      <c r="V1049" s="1072"/>
      <c r="W1049" s="1072"/>
      <c r="X1049" s="1072"/>
      <c r="Y1049" s="1072"/>
      <c r="Z1049" s="1072"/>
      <c r="AA1049" s="1072"/>
      <c r="AB1049" s="1111"/>
      <c r="AC1049" s="1111"/>
      <c r="AD1049" s="1111"/>
      <c r="AE1049" s="1111"/>
      <c r="AF1049" s="1072"/>
      <c r="AG1049" s="1072"/>
      <c r="AH1049" s="1072"/>
      <c r="AI1049" s="1072"/>
      <c r="AJ1049" s="1072"/>
      <c r="AK1049" s="1072"/>
      <c r="AL1049" s="1072"/>
      <c r="AM1049" s="1072"/>
      <c r="AN1049" s="1072"/>
      <c r="AO1049" s="1072"/>
      <c r="AP1049" s="1072"/>
      <c r="AQ1049" s="1072"/>
      <c r="AR1049" s="1072"/>
      <c r="AS1049" s="1072"/>
      <c r="AT1049" s="1072"/>
      <c r="AU1049" s="1072"/>
      <c r="AV1049" s="1072"/>
      <c r="AW1049" s="1072"/>
      <c r="AX1049" s="1072"/>
      <c r="AY1049" s="1072"/>
      <c r="AZ1049" s="1072"/>
      <c r="BA1049" s="1072"/>
      <c r="BB1049" s="1072"/>
      <c r="BC1049" s="1072"/>
      <c r="BD1049" s="1072"/>
      <c r="BE1049" s="1072"/>
      <c r="BF1049" s="1072"/>
      <c r="BG1049" s="1072"/>
      <c r="BH1049" s="1072"/>
      <c r="BI1049" s="1072"/>
      <c r="BJ1049" s="1072"/>
      <c r="BK1049" s="1072"/>
      <c r="BL1049" s="1072"/>
      <c r="BM1049" s="1072"/>
      <c r="BN1049" s="1072"/>
      <c r="BO1049" s="1072"/>
      <c r="BP1049" s="1072"/>
      <c r="BQ1049" s="1072"/>
      <c r="BR1049" s="1072"/>
      <c r="BS1049" s="1111"/>
      <c r="BT1049" s="1072"/>
      <c r="BU1049" s="1072"/>
      <c r="BV1049" s="1072"/>
      <c r="BW1049" s="1072"/>
      <c r="BX1049" s="1072"/>
      <c r="BY1049" s="1072"/>
      <c r="BZ1049" s="1072"/>
      <c r="CA1049" s="1072"/>
      <c r="CB1049" s="1072"/>
      <c r="CC1049" s="1072"/>
      <c r="CD1049" s="1072"/>
      <c r="CE1049" s="1072"/>
      <c r="CF1049" s="1072"/>
      <c r="CG1049" s="1072"/>
      <c r="CH1049" s="1072"/>
      <c r="CI1049" s="1072"/>
      <c r="CJ1049" s="1072"/>
      <c r="CK1049" s="1072"/>
      <c r="CL1049" s="1072"/>
      <c r="CM1049" s="1111"/>
      <c r="CN1049" s="1111"/>
      <c r="CO1049" s="1112"/>
      <c r="CQ1049" s="1927"/>
    </row>
    <row r="1050" spans="1:95" s="620" customFormat="1">
      <c r="A1050" s="1053"/>
      <c r="B1050" s="1071"/>
      <c r="C1050" s="1047"/>
      <c r="D1050" s="1047"/>
      <c r="E1050" s="1048"/>
      <c r="F1050" s="1066"/>
      <c r="G1050" s="1065"/>
      <c r="H1050" s="1051"/>
      <c r="I1050" s="1072"/>
      <c r="J1050" s="1072"/>
      <c r="K1050" s="1072"/>
      <c r="L1050" s="1072"/>
      <c r="M1050" s="1072"/>
      <c r="N1050" s="1072"/>
      <c r="O1050" s="1072"/>
      <c r="P1050" s="1072"/>
      <c r="Q1050" s="1072"/>
      <c r="R1050" s="1072"/>
      <c r="S1050" s="1072"/>
      <c r="T1050" s="1072"/>
      <c r="U1050" s="1072"/>
      <c r="V1050" s="1072"/>
      <c r="W1050" s="1072"/>
      <c r="X1050" s="1072"/>
      <c r="Y1050" s="1072"/>
      <c r="Z1050" s="1072"/>
      <c r="AA1050" s="1072"/>
      <c r="AB1050" s="1111"/>
      <c r="AC1050" s="1111"/>
      <c r="AD1050" s="1111"/>
      <c r="AE1050" s="1111"/>
      <c r="AF1050" s="1072"/>
      <c r="AG1050" s="1072"/>
      <c r="AH1050" s="1072"/>
      <c r="AI1050" s="1072"/>
      <c r="AJ1050" s="1072"/>
      <c r="AK1050" s="1072"/>
      <c r="AL1050" s="1072"/>
      <c r="AM1050" s="1072"/>
      <c r="AN1050" s="1072"/>
      <c r="AO1050" s="1072"/>
      <c r="AP1050" s="1072"/>
      <c r="AQ1050" s="1072"/>
      <c r="AR1050" s="1072"/>
      <c r="AS1050" s="1072"/>
      <c r="AT1050" s="1072"/>
      <c r="AU1050" s="1072"/>
      <c r="AV1050" s="1072"/>
      <c r="AW1050" s="1072"/>
      <c r="AX1050" s="1072"/>
      <c r="AY1050" s="1072"/>
      <c r="AZ1050" s="1072"/>
      <c r="BA1050" s="1072"/>
      <c r="BB1050" s="1072"/>
      <c r="BC1050" s="1072"/>
      <c r="BD1050" s="1072"/>
      <c r="BE1050" s="1072"/>
      <c r="BF1050" s="1072"/>
      <c r="BG1050" s="1072"/>
      <c r="BH1050" s="1072"/>
      <c r="BI1050" s="1072"/>
      <c r="BJ1050" s="1072"/>
      <c r="BK1050" s="1072"/>
      <c r="BL1050" s="1072"/>
      <c r="BM1050" s="1072"/>
      <c r="BN1050" s="1072"/>
      <c r="BO1050" s="1072"/>
      <c r="BP1050" s="1072"/>
      <c r="BQ1050" s="1072"/>
      <c r="BR1050" s="1072"/>
      <c r="BS1050" s="1111"/>
      <c r="BT1050" s="1072"/>
      <c r="BU1050" s="1072"/>
      <c r="BV1050" s="1072"/>
      <c r="BW1050" s="1072"/>
      <c r="BX1050" s="1072"/>
      <c r="BY1050" s="1072"/>
      <c r="BZ1050" s="1072"/>
      <c r="CA1050" s="1072"/>
      <c r="CB1050" s="1072"/>
      <c r="CC1050" s="1072"/>
      <c r="CD1050" s="1072"/>
      <c r="CE1050" s="1072"/>
      <c r="CF1050" s="1072"/>
      <c r="CG1050" s="1072"/>
      <c r="CH1050" s="1072"/>
      <c r="CI1050" s="1072"/>
      <c r="CJ1050" s="1072"/>
      <c r="CK1050" s="1072"/>
      <c r="CL1050" s="1072"/>
      <c r="CM1050" s="1111"/>
      <c r="CN1050" s="1111"/>
      <c r="CO1050" s="1112"/>
      <c r="CQ1050" s="1927"/>
    </row>
    <row r="1051" spans="1:95" s="620" customFormat="1">
      <c r="A1051" s="1053"/>
      <c r="B1051" s="1071"/>
      <c r="C1051" s="1047"/>
      <c r="D1051" s="1047"/>
      <c r="E1051" s="1048"/>
      <c r="F1051" s="1066"/>
      <c r="G1051" s="1065"/>
      <c r="H1051" s="1051"/>
      <c r="I1051" s="1072"/>
      <c r="J1051" s="1072"/>
      <c r="K1051" s="1072"/>
      <c r="L1051" s="1072"/>
      <c r="M1051" s="1072"/>
      <c r="N1051" s="1072"/>
      <c r="O1051" s="1072"/>
      <c r="P1051" s="1072"/>
      <c r="Q1051" s="1072"/>
      <c r="R1051" s="1072"/>
      <c r="S1051" s="1072"/>
      <c r="T1051" s="1072"/>
      <c r="U1051" s="1072"/>
      <c r="V1051" s="1072"/>
      <c r="W1051" s="1072"/>
      <c r="X1051" s="1072"/>
      <c r="Y1051" s="1072"/>
      <c r="Z1051" s="1072"/>
      <c r="AA1051" s="1072"/>
      <c r="AB1051" s="1111"/>
      <c r="AC1051" s="1111"/>
      <c r="AD1051" s="1111"/>
      <c r="AE1051" s="1111"/>
      <c r="AF1051" s="1072"/>
      <c r="AG1051" s="1072"/>
      <c r="AH1051" s="1072"/>
      <c r="AI1051" s="1072"/>
      <c r="AJ1051" s="1072"/>
      <c r="AK1051" s="1072"/>
      <c r="AL1051" s="1072"/>
      <c r="AM1051" s="1072"/>
      <c r="AN1051" s="1072"/>
      <c r="AO1051" s="1072"/>
      <c r="AP1051" s="1072"/>
      <c r="AQ1051" s="1072"/>
      <c r="AR1051" s="1072"/>
      <c r="AS1051" s="1072"/>
      <c r="AT1051" s="1072"/>
      <c r="AU1051" s="1072"/>
      <c r="AV1051" s="1072"/>
      <c r="AW1051" s="1072"/>
      <c r="AX1051" s="1072"/>
      <c r="AY1051" s="1072"/>
      <c r="AZ1051" s="1072"/>
      <c r="BA1051" s="1072"/>
      <c r="BB1051" s="1072"/>
      <c r="BC1051" s="1072"/>
      <c r="BD1051" s="1072"/>
      <c r="BE1051" s="1072"/>
      <c r="BF1051" s="1072"/>
      <c r="BG1051" s="1072"/>
      <c r="BH1051" s="1072"/>
      <c r="BI1051" s="1072"/>
      <c r="BJ1051" s="1072"/>
      <c r="BK1051" s="1072"/>
      <c r="BL1051" s="1072"/>
      <c r="BM1051" s="1072"/>
      <c r="BN1051" s="1072"/>
      <c r="BO1051" s="1072"/>
      <c r="BP1051" s="1072"/>
      <c r="BQ1051" s="1072"/>
      <c r="BR1051" s="1072"/>
      <c r="BS1051" s="1111"/>
      <c r="BT1051" s="1072"/>
      <c r="BU1051" s="1072"/>
      <c r="BV1051" s="1072"/>
      <c r="BW1051" s="1072"/>
      <c r="BX1051" s="1072"/>
      <c r="BY1051" s="1072"/>
      <c r="BZ1051" s="1072"/>
      <c r="CA1051" s="1072"/>
      <c r="CB1051" s="1072"/>
      <c r="CC1051" s="1072"/>
      <c r="CD1051" s="1072"/>
      <c r="CE1051" s="1072"/>
      <c r="CF1051" s="1072"/>
      <c r="CG1051" s="1072"/>
      <c r="CH1051" s="1072"/>
      <c r="CI1051" s="1072"/>
      <c r="CJ1051" s="1072"/>
      <c r="CK1051" s="1072"/>
      <c r="CL1051" s="1072"/>
      <c r="CM1051" s="1111"/>
      <c r="CN1051" s="1111"/>
      <c r="CO1051" s="1112"/>
      <c r="CQ1051" s="1927"/>
    </row>
    <row r="1052" spans="1:95" s="620" customFormat="1">
      <c r="A1052" s="1053"/>
      <c r="B1052" s="1071"/>
      <c r="C1052" s="1047"/>
      <c r="D1052" s="1047"/>
      <c r="E1052" s="1048"/>
      <c r="F1052" s="1066"/>
      <c r="G1052" s="1065"/>
      <c r="H1052" s="1051"/>
      <c r="I1052" s="1072"/>
      <c r="J1052" s="1072"/>
      <c r="K1052" s="1072"/>
      <c r="L1052" s="1072"/>
      <c r="M1052" s="1072"/>
      <c r="N1052" s="1072"/>
      <c r="O1052" s="1072"/>
      <c r="P1052" s="1072"/>
      <c r="Q1052" s="1072"/>
      <c r="R1052" s="1072"/>
      <c r="S1052" s="1072"/>
      <c r="T1052" s="1072"/>
      <c r="U1052" s="1072"/>
      <c r="V1052" s="1072"/>
      <c r="W1052" s="1072"/>
      <c r="X1052" s="1072"/>
      <c r="Y1052" s="1072"/>
      <c r="Z1052" s="1072"/>
      <c r="AA1052" s="1072"/>
      <c r="AB1052" s="1111"/>
      <c r="AC1052" s="1111"/>
      <c r="AD1052" s="1111"/>
      <c r="AE1052" s="1111"/>
      <c r="AF1052" s="1072"/>
      <c r="AG1052" s="1072"/>
      <c r="AH1052" s="1072"/>
      <c r="AI1052" s="1072"/>
      <c r="AJ1052" s="1072"/>
      <c r="AK1052" s="1072"/>
      <c r="AL1052" s="1072"/>
      <c r="AM1052" s="1072"/>
      <c r="AN1052" s="1072"/>
      <c r="AO1052" s="1072"/>
      <c r="AP1052" s="1072"/>
      <c r="AQ1052" s="1072"/>
      <c r="AR1052" s="1072"/>
      <c r="AS1052" s="1072"/>
      <c r="AT1052" s="1072"/>
      <c r="AU1052" s="1072"/>
      <c r="AV1052" s="1072"/>
      <c r="AW1052" s="1072"/>
      <c r="AX1052" s="1072"/>
      <c r="AY1052" s="1072"/>
      <c r="AZ1052" s="1072"/>
      <c r="BA1052" s="1072"/>
      <c r="BB1052" s="1072"/>
      <c r="BC1052" s="1072"/>
      <c r="BD1052" s="1072"/>
      <c r="BE1052" s="1072"/>
      <c r="BF1052" s="1072"/>
      <c r="BG1052" s="1072"/>
      <c r="BH1052" s="1072"/>
      <c r="BI1052" s="1072"/>
      <c r="BJ1052" s="1072"/>
      <c r="BK1052" s="1072"/>
      <c r="BL1052" s="1072"/>
      <c r="BM1052" s="1072"/>
      <c r="BN1052" s="1072"/>
      <c r="BO1052" s="1072"/>
      <c r="BP1052" s="1072"/>
      <c r="BQ1052" s="1072"/>
      <c r="BR1052" s="1072"/>
      <c r="BS1052" s="1111"/>
      <c r="BT1052" s="1072"/>
      <c r="BU1052" s="1072"/>
      <c r="BV1052" s="1072"/>
      <c r="BW1052" s="1072"/>
      <c r="BX1052" s="1072"/>
      <c r="BY1052" s="1072"/>
      <c r="BZ1052" s="1072"/>
      <c r="CA1052" s="1072"/>
      <c r="CB1052" s="1072"/>
      <c r="CC1052" s="1072"/>
      <c r="CD1052" s="1072"/>
      <c r="CE1052" s="1072"/>
      <c r="CF1052" s="1072"/>
      <c r="CG1052" s="1072"/>
      <c r="CH1052" s="1072"/>
      <c r="CI1052" s="1072"/>
      <c r="CJ1052" s="1072"/>
      <c r="CK1052" s="1072"/>
      <c r="CL1052" s="1072"/>
      <c r="CM1052" s="1111"/>
      <c r="CN1052" s="1111"/>
      <c r="CO1052" s="1112"/>
      <c r="CQ1052" s="1927"/>
    </row>
    <row r="1053" spans="1:95" s="620" customFormat="1">
      <c r="A1053" s="1053"/>
      <c r="B1053" s="1071"/>
      <c r="C1053" s="1047"/>
      <c r="D1053" s="1047"/>
      <c r="E1053" s="1048"/>
      <c r="F1053" s="1066"/>
      <c r="G1053" s="1065"/>
      <c r="H1053" s="1051"/>
      <c r="I1053" s="1072"/>
      <c r="J1053" s="1072"/>
      <c r="K1053" s="1072"/>
      <c r="L1053" s="1072"/>
      <c r="M1053" s="1072"/>
      <c r="N1053" s="1072"/>
      <c r="O1053" s="1072"/>
      <c r="P1053" s="1072"/>
      <c r="Q1053" s="1072"/>
      <c r="R1053" s="1072"/>
      <c r="S1053" s="1072"/>
      <c r="T1053" s="1072"/>
      <c r="U1053" s="1072"/>
      <c r="V1053" s="1072"/>
      <c r="W1053" s="1072"/>
      <c r="X1053" s="1072"/>
      <c r="Y1053" s="1072"/>
      <c r="Z1053" s="1072"/>
      <c r="AA1053" s="1072"/>
      <c r="AB1053" s="1111"/>
      <c r="AC1053" s="1111"/>
      <c r="AD1053" s="1111"/>
      <c r="AE1053" s="1111"/>
      <c r="AF1053" s="1072"/>
      <c r="AG1053" s="1072"/>
      <c r="AH1053" s="1072"/>
      <c r="AI1053" s="1072"/>
      <c r="AJ1053" s="1072"/>
      <c r="AK1053" s="1072"/>
      <c r="AL1053" s="1072"/>
      <c r="AM1053" s="1072"/>
      <c r="AN1053" s="1072"/>
      <c r="AO1053" s="1072"/>
      <c r="AP1053" s="1072"/>
      <c r="AQ1053" s="1072"/>
      <c r="AR1053" s="1072"/>
      <c r="AS1053" s="1072"/>
      <c r="AT1053" s="1072"/>
      <c r="AU1053" s="1072"/>
      <c r="AV1053" s="1072"/>
      <c r="AW1053" s="1072"/>
      <c r="AX1053" s="1072"/>
      <c r="AY1053" s="1072"/>
      <c r="AZ1053" s="1072"/>
      <c r="BA1053" s="1072"/>
      <c r="BB1053" s="1072"/>
      <c r="BC1053" s="1072"/>
      <c r="BD1053" s="1072"/>
      <c r="BE1053" s="1072"/>
      <c r="BF1053" s="1072"/>
      <c r="BG1053" s="1072"/>
      <c r="BH1053" s="1072"/>
      <c r="BI1053" s="1072"/>
      <c r="BJ1053" s="1072"/>
      <c r="BK1053" s="1072"/>
      <c r="BL1053" s="1072"/>
      <c r="BM1053" s="1072"/>
      <c r="BN1053" s="1072"/>
      <c r="BO1053" s="1072"/>
      <c r="BP1053" s="1072"/>
      <c r="BQ1053" s="1072"/>
      <c r="BR1053" s="1072"/>
      <c r="BS1053" s="1111"/>
      <c r="BT1053" s="1072"/>
      <c r="BU1053" s="1072"/>
      <c r="BV1053" s="1072"/>
      <c r="BW1053" s="1072"/>
      <c r="BX1053" s="1072"/>
      <c r="BY1053" s="1072"/>
      <c r="BZ1053" s="1072"/>
      <c r="CA1053" s="1072"/>
      <c r="CB1053" s="1072"/>
      <c r="CC1053" s="1072"/>
      <c r="CD1053" s="1072"/>
      <c r="CE1053" s="1072"/>
      <c r="CF1053" s="1072"/>
      <c r="CG1053" s="1072"/>
      <c r="CH1053" s="1072"/>
      <c r="CI1053" s="1072"/>
      <c r="CJ1053" s="1072"/>
      <c r="CK1053" s="1072"/>
      <c r="CL1053" s="1072"/>
      <c r="CM1053" s="1111"/>
      <c r="CN1053" s="1111"/>
      <c r="CO1053" s="1112"/>
      <c r="CQ1053" s="1927"/>
    </row>
    <row r="1054" spans="1:95" s="620" customFormat="1">
      <c r="A1054" s="1053"/>
      <c r="B1054" s="1071"/>
      <c r="C1054" s="1047"/>
      <c r="D1054" s="1047"/>
      <c r="E1054" s="1048"/>
      <c r="F1054" s="1066"/>
      <c r="G1054" s="1065"/>
      <c r="H1054" s="1051"/>
      <c r="I1054" s="1072"/>
      <c r="J1054" s="1072"/>
      <c r="K1054" s="1072"/>
      <c r="L1054" s="1072"/>
      <c r="M1054" s="1072"/>
      <c r="N1054" s="1072"/>
      <c r="O1054" s="1072"/>
      <c r="P1054" s="1072"/>
      <c r="Q1054" s="1072"/>
      <c r="R1054" s="1072"/>
      <c r="S1054" s="1072"/>
      <c r="T1054" s="1072"/>
      <c r="U1054" s="1072"/>
      <c r="V1054" s="1072"/>
      <c r="W1054" s="1072"/>
      <c r="X1054" s="1072"/>
      <c r="Y1054" s="1072"/>
      <c r="Z1054" s="1072"/>
      <c r="AA1054" s="1072"/>
      <c r="AB1054" s="1111"/>
      <c r="AC1054" s="1111"/>
      <c r="AD1054" s="1111"/>
      <c r="AE1054" s="1111"/>
      <c r="AF1054" s="1072"/>
      <c r="AG1054" s="1072"/>
      <c r="AH1054" s="1072"/>
      <c r="AI1054" s="1072"/>
      <c r="AJ1054" s="1072"/>
      <c r="AK1054" s="1072"/>
      <c r="AL1054" s="1072"/>
      <c r="AM1054" s="1072"/>
      <c r="AN1054" s="1072"/>
      <c r="AO1054" s="1072"/>
      <c r="AP1054" s="1072"/>
      <c r="AQ1054" s="1072"/>
      <c r="AR1054" s="1072"/>
      <c r="AS1054" s="1072"/>
      <c r="AT1054" s="1072"/>
      <c r="AU1054" s="1072"/>
      <c r="AV1054" s="1072"/>
      <c r="AW1054" s="1072"/>
      <c r="AX1054" s="1072"/>
      <c r="AY1054" s="1072"/>
      <c r="AZ1054" s="1072"/>
      <c r="BA1054" s="1072"/>
      <c r="BB1054" s="1072"/>
      <c r="BC1054" s="1072"/>
      <c r="BD1054" s="1072"/>
      <c r="BE1054" s="1072"/>
      <c r="BF1054" s="1072"/>
      <c r="BG1054" s="1072"/>
      <c r="BH1054" s="1072"/>
      <c r="BI1054" s="1072"/>
      <c r="BJ1054" s="1072"/>
      <c r="BK1054" s="1072"/>
      <c r="BL1054" s="1072"/>
      <c r="BM1054" s="1072"/>
      <c r="BN1054" s="1072"/>
      <c r="BO1054" s="1072"/>
      <c r="BP1054" s="1072"/>
      <c r="BQ1054" s="1072"/>
      <c r="BR1054" s="1072"/>
      <c r="BS1054" s="1111"/>
      <c r="BT1054" s="1072"/>
      <c r="BU1054" s="1072"/>
      <c r="BV1054" s="1072"/>
      <c r="BW1054" s="1072"/>
      <c r="BX1054" s="1072"/>
      <c r="BY1054" s="1072"/>
      <c r="BZ1054" s="1072"/>
      <c r="CA1054" s="1072"/>
      <c r="CB1054" s="1072"/>
      <c r="CC1054" s="1072"/>
      <c r="CD1054" s="1072"/>
      <c r="CE1054" s="1072"/>
      <c r="CF1054" s="1072"/>
      <c r="CG1054" s="1072"/>
      <c r="CH1054" s="1072"/>
      <c r="CI1054" s="1072"/>
      <c r="CJ1054" s="1072"/>
      <c r="CK1054" s="1072"/>
      <c r="CL1054" s="1072"/>
      <c r="CM1054" s="1111"/>
      <c r="CN1054" s="1111"/>
      <c r="CO1054" s="1112"/>
      <c r="CQ1054" s="1927"/>
    </row>
    <row r="1055" spans="1:95" s="620" customFormat="1">
      <c r="A1055" s="1053"/>
      <c r="B1055" s="1071"/>
      <c r="C1055" s="1047"/>
      <c r="D1055" s="1047"/>
      <c r="E1055" s="1048"/>
      <c r="F1055" s="1066"/>
      <c r="G1055" s="1065"/>
      <c r="H1055" s="1051"/>
      <c r="I1055" s="1072"/>
      <c r="J1055" s="1072"/>
      <c r="K1055" s="1072"/>
      <c r="L1055" s="1072"/>
      <c r="M1055" s="1072"/>
      <c r="N1055" s="1072"/>
      <c r="O1055" s="1072"/>
      <c r="P1055" s="1072"/>
      <c r="Q1055" s="1072"/>
      <c r="R1055" s="1072"/>
      <c r="S1055" s="1072"/>
      <c r="T1055" s="1072"/>
      <c r="U1055" s="1072"/>
      <c r="V1055" s="1072"/>
      <c r="W1055" s="1072"/>
      <c r="X1055" s="1072"/>
      <c r="Y1055" s="1072"/>
      <c r="Z1055" s="1072"/>
      <c r="AA1055" s="1072"/>
      <c r="AB1055" s="1111"/>
      <c r="AC1055" s="1111"/>
      <c r="AD1055" s="1111"/>
      <c r="AE1055" s="1111"/>
      <c r="AF1055" s="1072"/>
      <c r="AG1055" s="1072"/>
      <c r="AH1055" s="1072"/>
      <c r="AI1055" s="1072"/>
      <c r="AJ1055" s="1072"/>
      <c r="AK1055" s="1072"/>
      <c r="AL1055" s="1072"/>
      <c r="AM1055" s="1072"/>
      <c r="AN1055" s="1072"/>
      <c r="AO1055" s="1072"/>
      <c r="AP1055" s="1072"/>
      <c r="AQ1055" s="1072"/>
      <c r="AR1055" s="1072"/>
      <c r="AS1055" s="1072"/>
      <c r="AT1055" s="1072"/>
      <c r="AU1055" s="1072"/>
      <c r="AV1055" s="1072"/>
      <c r="AW1055" s="1072"/>
      <c r="AX1055" s="1072"/>
      <c r="AY1055" s="1072"/>
      <c r="AZ1055" s="1072"/>
      <c r="BA1055" s="1072"/>
      <c r="BB1055" s="1072"/>
      <c r="BC1055" s="1072"/>
      <c r="BD1055" s="1072"/>
      <c r="BE1055" s="1072"/>
      <c r="BF1055" s="1072"/>
      <c r="BG1055" s="1072"/>
      <c r="BH1055" s="1072"/>
      <c r="BI1055" s="1072"/>
      <c r="BJ1055" s="1072"/>
      <c r="BK1055" s="1072"/>
      <c r="BL1055" s="1072"/>
      <c r="BM1055" s="1072"/>
      <c r="BN1055" s="1072"/>
      <c r="BO1055" s="1072"/>
      <c r="BP1055" s="1072"/>
      <c r="BQ1055" s="1072"/>
      <c r="BR1055" s="1072"/>
      <c r="BS1055" s="1111"/>
      <c r="BT1055" s="1072"/>
      <c r="BU1055" s="1072"/>
      <c r="BV1055" s="1072"/>
      <c r="BW1055" s="1072"/>
      <c r="BX1055" s="1072"/>
      <c r="BY1055" s="1072"/>
      <c r="BZ1055" s="1072"/>
      <c r="CA1055" s="1072"/>
      <c r="CB1055" s="1072"/>
      <c r="CC1055" s="1072"/>
      <c r="CD1055" s="1072"/>
      <c r="CE1055" s="1072"/>
      <c r="CF1055" s="1072"/>
      <c r="CG1055" s="1072"/>
      <c r="CH1055" s="1072"/>
      <c r="CI1055" s="1072"/>
      <c r="CJ1055" s="1072"/>
      <c r="CK1055" s="1072"/>
      <c r="CL1055" s="1072"/>
      <c r="CM1055" s="1111"/>
      <c r="CN1055" s="1111"/>
      <c r="CO1055" s="1112"/>
      <c r="CQ1055" s="1927"/>
    </row>
    <row r="1056" spans="1:95" s="620" customFormat="1">
      <c r="A1056" s="1053"/>
      <c r="B1056" s="1071"/>
      <c r="C1056" s="1047"/>
      <c r="D1056" s="1047"/>
      <c r="E1056" s="1048"/>
      <c r="F1056" s="1066"/>
      <c r="G1056" s="1065"/>
      <c r="H1056" s="1051"/>
      <c r="I1056" s="1072"/>
      <c r="J1056" s="1072"/>
      <c r="K1056" s="1072"/>
      <c r="L1056" s="1072"/>
      <c r="M1056" s="1072"/>
      <c r="N1056" s="1072"/>
      <c r="O1056" s="1072"/>
      <c r="P1056" s="1072"/>
      <c r="Q1056" s="1072"/>
      <c r="R1056" s="1072"/>
      <c r="S1056" s="1072"/>
      <c r="T1056" s="1072"/>
      <c r="U1056" s="1072"/>
      <c r="V1056" s="1072"/>
      <c r="W1056" s="1072"/>
      <c r="X1056" s="1072"/>
      <c r="Y1056" s="1072"/>
      <c r="Z1056" s="1072"/>
      <c r="AA1056" s="1072"/>
      <c r="AB1056" s="1111"/>
      <c r="AC1056" s="1111"/>
      <c r="AD1056" s="1111"/>
      <c r="AE1056" s="1111"/>
      <c r="AF1056" s="1072"/>
      <c r="AG1056" s="1072"/>
      <c r="AH1056" s="1072"/>
      <c r="AI1056" s="1072"/>
      <c r="AJ1056" s="1072"/>
      <c r="AK1056" s="1072"/>
      <c r="AL1056" s="1072"/>
      <c r="AM1056" s="1072"/>
      <c r="AN1056" s="1072"/>
      <c r="AO1056" s="1072"/>
      <c r="AP1056" s="1072"/>
      <c r="AQ1056" s="1072"/>
      <c r="AR1056" s="1072"/>
      <c r="AS1056" s="1072"/>
      <c r="AT1056" s="1072"/>
      <c r="AU1056" s="1072"/>
      <c r="AV1056" s="1072"/>
      <c r="AW1056" s="1072"/>
      <c r="AX1056" s="1072"/>
      <c r="AY1056" s="1072"/>
      <c r="AZ1056" s="1072"/>
      <c r="BA1056" s="1072"/>
      <c r="BB1056" s="1072"/>
      <c r="BC1056" s="1072"/>
      <c r="BD1056" s="1072"/>
      <c r="BE1056" s="1072"/>
      <c r="BF1056" s="1072"/>
      <c r="BG1056" s="1072"/>
      <c r="BH1056" s="1072"/>
      <c r="BI1056" s="1072"/>
      <c r="BJ1056" s="1072"/>
      <c r="BK1056" s="1072"/>
      <c r="BL1056" s="1072"/>
      <c r="BM1056" s="1072"/>
      <c r="BN1056" s="1072"/>
      <c r="BO1056" s="1072"/>
      <c r="BP1056" s="1072"/>
      <c r="BQ1056" s="1072"/>
      <c r="BR1056" s="1072"/>
      <c r="BS1056" s="1111"/>
      <c r="BT1056" s="1072"/>
      <c r="BU1056" s="1072"/>
      <c r="BV1056" s="1072"/>
      <c r="BW1056" s="1072"/>
      <c r="BX1056" s="1072"/>
      <c r="BY1056" s="1072"/>
      <c r="BZ1056" s="1072"/>
      <c r="CA1056" s="1072"/>
      <c r="CB1056" s="1072"/>
      <c r="CC1056" s="1072"/>
      <c r="CD1056" s="1072"/>
      <c r="CE1056" s="1072"/>
      <c r="CF1056" s="1072"/>
      <c r="CG1056" s="1072"/>
      <c r="CH1056" s="1072"/>
      <c r="CI1056" s="1072"/>
      <c r="CJ1056" s="1072"/>
      <c r="CK1056" s="1072"/>
      <c r="CL1056" s="1072"/>
      <c r="CM1056" s="1111"/>
      <c r="CN1056" s="1111"/>
      <c r="CO1056" s="1112"/>
      <c r="CQ1056" s="1927"/>
    </row>
    <row r="1057" spans="1:95" s="620" customFormat="1">
      <c r="A1057" s="1053"/>
      <c r="B1057" s="1071"/>
      <c r="C1057" s="1047"/>
      <c r="D1057" s="1047"/>
      <c r="E1057" s="1048"/>
      <c r="F1057" s="1066"/>
      <c r="G1057" s="1065"/>
      <c r="H1057" s="1051"/>
      <c r="I1057" s="1072"/>
      <c r="J1057" s="1072"/>
      <c r="K1057" s="1072"/>
      <c r="L1057" s="1072"/>
      <c r="M1057" s="1072"/>
      <c r="N1057" s="1072"/>
      <c r="O1057" s="1072"/>
      <c r="P1057" s="1072"/>
      <c r="Q1057" s="1072"/>
      <c r="R1057" s="1072"/>
      <c r="S1057" s="1072"/>
      <c r="T1057" s="1072"/>
      <c r="U1057" s="1072"/>
      <c r="V1057" s="1072"/>
      <c r="W1057" s="1072"/>
      <c r="X1057" s="1072"/>
      <c r="Y1057" s="1072"/>
      <c r="Z1057" s="1072"/>
      <c r="AA1057" s="1072"/>
      <c r="AB1057" s="1111"/>
      <c r="AC1057" s="1111"/>
      <c r="AD1057" s="1111"/>
      <c r="AE1057" s="1111"/>
      <c r="AF1057" s="1072"/>
      <c r="AG1057" s="1072"/>
      <c r="AH1057" s="1072"/>
      <c r="AI1057" s="1072"/>
      <c r="AJ1057" s="1072"/>
      <c r="AK1057" s="1072"/>
      <c r="AL1057" s="1072"/>
      <c r="AM1057" s="1072"/>
      <c r="AN1057" s="1072"/>
      <c r="AO1057" s="1072"/>
      <c r="AP1057" s="1072"/>
      <c r="AQ1057" s="1072"/>
      <c r="AR1057" s="1072"/>
      <c r="AS1057" s="1072"/>
      <c r="AT1057" s="1072"/>
      <c r="AU1057" s="1072"/>
      <c r="AV1057" s="1072"/>
      <c r="AW1057" s="1072"/>
      <c r="AX1057" s="1072"/>
      <c r="AY1057" s="1072"/>
      <c r="AZ1057" s="1072"/>
      <c r="BA1057" s="1072"/>
      <c r="BB1057" s="1072"/>
      <c r="BC1057" s="1072"/>
      <c r="BD1057" s="1072"/>
      <c r="BE1057" s="1072"/>
      <c r="BF1057" s="1072"/>
      <c r="BG1057" s="1072"/>
      <c r="BH1057" s="1072"/>
      <c r="BI1057" s="1072"/>
      <c r="BJ1057" s="1072"/>
      <c r="BK1057" s="1072"/>
      <c r="BL1057" s="1072"/>
      <c r="BM1057" s="1072"/>
      <c r="BN1057" s="1072"/>
      <c r="BO1057" s="1072"/>
      <c r="BP1057" s="1072"/>
      <c r="BQ1057" s="1072"/>
      <c r="BR1057" s="1072"/>
      <c r="BS1057" s="1111"/>
      <c r="BT1057" s="1072"/>
      <c r="BU1057" s="1072"/>
      <c r="BV1057" s="1072"/>
      <c r="BW1057" s="1072"/>
      <c r="BX1057" s="1072"/>
      <c r="BY1057" s="1072"/>
      <c r="BZ1057" s="1072"/>
      <c r="CA1057" s="1072"/>
      <c r="CB1057" s="1072"/>
      <c r="CC1057" s="1072"/>
      <c r="CD1057" s="1072"/>
      <c r="CE1057" s="1072"/>
      <c r="CF1057" s="1072"/>
      <c r="CG1057" s="1072"/>
      <c r="CH1057" s="1072"/>
      <c r="CI1057" s="1072"/>
      <c r="CJ1057" s="1072"/>
      <c r="CK1057" s="1072"/>
      <c r="CL1057" s="1072"/>
      <c r="CM1057" s="1111"/>
      <c r="CN1057" s="1111"/>
      <c r="CO1057" s="1112"/>
      <c r="CQ1057" s="1927"/>
    </row>
    <row r="1058" spans="1:95" s="620" customFormat="1">
      <c r="A1058" s="1053"/>
      <c r="B1058" s="1071"/>
      <c r="C1058" s="1047"/>
      <c r="D1058" s="1047"/>
      <c r="E1058" s="1048"/>
      <c r="F1058" s="1066"/>
      <c r="G1058" s="1065"/>
      <c r="H1058" s="1051"/>
      <c r="I1058" s="1072"/>
      <c r="J1058" s="1072"/>
      <c r="K1058" s="1072"/>
      <c r="L1058" s="1072"/>
      <c r="M1058" s="1072"/>
      <c r="N1058" s="1072"/>
      <c r="O1058" s="1072"/>
      <c r="P1058" s="1072"/>
      <c r="Q1058" s="1072"/>
      <c r="R1058" s="1072"/>
      <c r="S1058" s="1072"/>
      <c r="T1058" s="1072"/>
      <c r="U1058" s="1072"/>
      <c r="V1058" s="1072"/>
      <c r="W1058" s="1072"/>
      <c r="X1058" s="1072"/>
      <c r="Y1058" s="1072"/>
      <c r="Z1058" s="1072"/>
      <c r="AA1058" s="1072"/>
      <c r="AB1058" s="1111"/>
      <c r="AC1058" s="1111"/>
      <c r="AD1058" s="1111"/>
      <c r="AE1058" s="1111"/>
      <c r="AF1058" s="1072"/>
      <c r="AG1058" s="1072"/>
      <c r="AH1058" s="1072"/>
      <c r="AI1058" s="1072"/>
      <c r="AJ1058" s="1072"/>
      <c r="AK1058" s="1072"/>
      <c r="AL1058" s="1072"/>
      <c r="AM1058" s="1072"/>
      <c r="AN1058" s="1072"/>
      <c r="AO1058" s="1072"/>
      <c r="AP1058" s="1072"/>
      <c r="AQ1058" s="1072"/>
      <c r="AR1058" s="1072"/>
      <c r="AS1058" s="1072"/>
      <c r="AT1058" s="1072"/>
      <c r="AU1058" s="1072"/>
      <c r="AV1058" s="1072"/>
      <c r="AW1058" s="1072"/>
      <c r="AX1058" s="1072"/>
      <c r="AY1058" s="1072"/>
      <c r="AZ1058" s="1072"/>
      <c r="BA1058" s="1072"/>
      <c r="BB1058" s="1072"/>
      <c r="BC1058" s="1072"/>
      <c r="BD1058" s="1072"/>
      <c r="BE1058" s="1072"/>
      <c r="BF1058" s="1072"/>
      <c r="BG1058" s="1072"/>
      <c r="BH1058" s="1072"/>
      <c r="BI1058" s="1072"/>
      <c r="BJ1058" s="1072"/>
      <c r="BK1058" s="1072"/>
      <c r="BL1058" s="1072"/>
      <c r="BM1058" s="1072"/>
      <c r="BN1058" s="1072"/>
      <c r="BO1058" s="1072"/>
      <c r="BP1058" s="1072"/>
      <c r="BQ1058" s="1072"/>
      <c r="BR1058" s="1072"/>
      <c r="BS1058" s="1111"/>
      <c r="BT1058" s="1072"/>
      <c r="BU1058" s="1072"/>
      <c r="BV1058" s="1072"/>
      <c r="BW1058" s="1072"/>
      <c r="BX1058" s="1072"/>
      <c r="BY1058" s="1072"/>
      <c r="BZ1058" s="1072"/>
      <c r="CA1058" s="1072"/>
      <c r="CB1058" s="1072"/>
      <c r="CC1058" s="1072"/>
      <c r="CD1058" s="1072"/>
      <c r="CE1058" s="1072"/>
      <c r="CF1058" s="1072"/>
      <c r="CG1058" s="1072"/>
      <c r="CH1058" s="1072"/>
      <c r="CI1058" s="1072"/>
      <c r="CJ1058" s="1072"/>
      <c r="CK1058" s="1072"/>
      <c r="CL1058" s="1072"/>
      <c r="CM1058" s="1111"/>
      <c r="CN1058" s="1111"/>
      <c r="CO1058" s="1112"/>
      <c r="CQ1058" s="1927"/>
    </row>
    <row r="1059" spans="1:95" s="620" customFormat="1">
      <c r="A1059" s="1053"/>
      <c r="B1059" s="1071"/>
      <c r="C1059" s="1047"/>
      <c r="D1059" s="1047"/>
      <c r="E1059" s="1048"/>
      <c r="F1059" s="1066"/>
      <c r="G1059" s="1065"/>
      <c r="H1059" s="1051"/>
      <c r="I1059" s="1072"/>
      <c r="J1059" s="1072"/>
      <c r="K1059" s="1072"/>
      <c r="L1059" s="1072"/>
      <c r="M1059" s="1072"/>
      <c r="N1059" s="1072"/>
      <c r="O1059" s="1072"/>
      <c r="P1059" s="1072"/>
      <c r="Q1059" s="1072"/>
      <c r="R1059" s="1072"/>
      <c r="S1059" s="1072"/>
      <c r="T1059" s="1072"/>
      <c r="U1059" s="1072"/>
      <c r="V1059" s="1072"/>
      <c r="W1059" s="1072"/>
      <c r="X1059" s="1072"/>
      <c r="Y1059" s="1072"/>
      <c r="Z1059" s="1072"/>
      <c r="AA1059" s="1072"/>
      <c r="AB1059" s="1111"/>
      <c r="AC1059" s="1111"/>
      <c r="AD1059" s="1111"/>
      <c r="AE1059" s="1111"/>
      <c r="AF1059" s="1072"/>
      <c r="AG1059" s="1072"/>
      <c r="AH1059" s="1072"/>
      <c r="AI1059" s="1072"/>
      <c r="AJ1059" s="1072"/>
      <c r="AK1059" s="1072"/>
      <c r="AL1059" s="1072"/>
      <c r="AM1059" s="1072"/>
      <c r="AN1059" s="1072"/>
      <c r="AO1059" s="1072"/>
      <c r="AP1059" s="1072"/>
      <c r="AQ1059" s="1072"/>
      <c r="AR1059" s="1072"/>
      <c r="AS1059" s="1072"/>
      <c r="AT1059" s="1072"/>
      <c r="AU1059" s="1072"/>
      <c r="AV1059" s="1072"/>
      <c r="AW1059" s="1072"/>
      <c r="AX1059" s="1072"/>
      <c r="AY1059" s="1072"/>
      <c r="AZ1059" s="1072"/>
      <c r="BA1059" s="1072"/>
      <c r="BB1059" s="1072"/>
      <c r="BC1059" s="1072"/>
      <c r="BD1059" s="1072"/>
      <c r="BE1059" s="1072"/>
      <c r="BF1059" s="1072"/>
      <c r="BG1059" s="1072"/>
      <c r="BH1059" s="1072"/>
      <c r="BI1059" s="1072"/>
      <c r="BJ1059" s="1072"/>
      <c r="BK1059" s="1072"/>
      <c r="BL1059" s="1072"/>
      <c r="BM1059" s="1072"/>
      <c r="BN1059" s="1072"/>
      <c r="BO1059" s="1072"/>
      <c r="BP1059" s="1072"/>
      <c r="BQ1059" s="1072"/>
      <c r="BR1059" s="1072"/>
      <c r="BS1059" s="1111"/>
      <c r="BT1059" s="1072"/>
      <c r="BU1059" s="1072"/>
      <c r="BV1059" s="1072"/>
      <c r="BW1059" s="1072"/>
      <c r="BX1059" s="1072"/>
      <c r="BY1059" s="1072"/>
      <c r="BZ1059" s="1072"/>
      <c r="CA1059" s="1072"/>
      <c r="CB1059" s="1072"/>
      <c r="CC1059" s="1072"/>
      <c r="CD1059" s="1072"/>
      <c r="CE1059" s="1072"/>
      <c r="CF1059" s="1072"/>
      <c r="CG1059" s="1072"/>
      <c r="CH1059" s="1072"/>
      <c r="CI1059" s="1072"/>
      <c r="CJ1059" s="1072"/>
      <c r="CK1059" s="1072"/>
      <c r="CL1059" s="1072"/>
      <c r="CM1059" s="1111"/>
      <c r="CN1059" s="1111"/>
      <c r="CO1059" s="1112"/>
      <c r="CQ1059" s="1927"/>
    </row>
    <row r="1060" spans="1:95" s="620" customFormat="1">
      <c r="A1060" s="1053"/>
      <c r="B1060" s="1071"/>
      <c r="C1060" s="1047"/>
      <c r="D1060" s="1047"/>
      <c r="E1060" s="1048"/>
      <c r="F1060" s="1066"/>
      <c r="G1060" s="1065"/>
      <c r="H1060" s="1051"/>
      <c r="I1060" s="1072"/>
      <c r="J1060" s="1072"/>
      <c r="K1060" s="1072"/>
      <c r="L1060" s="1072"/>
      <c r="M1060" s="1072"/>
      <c r="N1060" s="1072"/>
      <c r="O1060" s="1072"/>
      <c r="P1060" s="1072"/>
      <c r="Q1060" s="1072"/>
      <c r="R1060" s="1072"/>
      <c r="S1060" s="1072"/>
      <c r="T1060" s="1072"/>
      <c r="U1060" s="1072"/>
      <c r="V1060" s="1072"/>
      <c r="W1060" s="1072"/>
      <c r="X1060" s="1072"/>
      <c r="Y1060" s="1072"/>
      <c r="Z1060" s="1072"/>
      <c r="AA1060" s="1072"/>
      <c r="AB1060" s="1111"/>
      <c r="AC1060" s="1111"/>
      <c r="AD1060" s="1111"/>
      <c r="AE1060" s="1111"/>
      <c r="AF1060" s="1072"/>
      <c r="AG1060" s="1072"/>
      <c r="AH1060" s="1072"/>
      <c r="AI1060" s="1072"/>
      <c r="AJ1060" s="1072"/>
      <c r="AK1060" s="1072"/>
      <c r="AL1060" s="1072"/>
      <c r="AM1060" s="1072"/>
      <c r="AN1060" s="1072"/>
      <c r="AO1060" s="1072"/>
      <c r="AP1060" s="1072"/>
      <c r="AQ1060" s="1072"/>
      <c r="AR1060" s="1072"/>
      <c r="AS1060" s="1072"/>
      <c r="AT1060" s="1072"/>
      <c r="AU1060" s="1072"/>
      <c r="AV1060" s="1072"/>
      <c r="AW1060" s="1072"/>
      <c r="AX1060" s="1072"/>
      <c r="AY1060" s="1072"/>
      <c r="AZ1060" s="1072"/>
      <c r="BA1060" s="1072"/>
      <c r="BB1060" s="1072"/>
      <c r="BC1060" s="1072"/>
      <c r="BD1060" s="1072"/>
      <c r="BE1060" s="1072"/>
      <c r="BF1060" s="1072"/>
      <c r="BG1060" s="1072"/>
      <c r="BH1060" s="1072"/>
      <c r="BI1060" s="1072"/>
      <c r="BJ1060" s="1072"/>
      <c r="BK1060" s="1072"/>
      <c r="BL1060" s="1072"/>
      <c r="BM1060" s="1072"/>
      <c r="BN1060" s="1072"/>
      <c r="BO1060" s="1072"/>
      <c r="BP1060" s="1072"/>
      <c r="BQ1060" s="1072"/>
      <c r="BR1060" s="1072"/>
      <c r="BS1060" s="1111"/>
      <c r="BT1060" s="1072"/>
      <c r="BU1060" s="1072"/>
      <c r="BV1060" s="1072"/>
      <c r="BW1060" s="1072"/>
      <c r="BX1060" s="1072"/>
      <c r="BY1060" s="1072"/>
      <c r="BZ1060" s="1072"/>
      <c r="CA1060" s="1072"/>
      <c r="CB1060" s="1072"/>
      <c r="CC1060" s="1072"/>
      <c r="CD1060" s="1072"/>
      <c r="CE1060" s="1072"/>
      <c r="CF1060" s="1072"/>
      <c r="CG1060" s="1072"/>
      <c r="CH1060" s="1072"/>
      <c r="CI1060" s="1072"/>
      <c r="CJ1060" s="1072"/>
      <c r="CK1060" s="1072"/>
      <c r="CL1060" s="1072"/>
      <c r="CM1060" s="1111"/>
      <c r="CN1060" s="1111"/>
      <c r="CO1060" s="1112"/>
      <c r="CQ1060" s="1927"/>
    </row>
    <row r="1061" spans="1:95" s="620" customFormat="1">
      <c r="A1061" s="1053"/>
      <c r="B1061" s="1071"/>
      <c r="C1061" s="1047"/>
      <c r="D1061" s="1047"/>
      <c r="E1061" s="1048"/>
      <c r="F1061" s="1066"/>
      <c r="G1061" s="1065"/>
      <c r="H1061" s="1051"/>
      <c r="I1061" s="1072"/>
      <c r="J1061" s="1072"/>
      <c r="K1061" s="1072"/>
      <c r="L1061" s="1072"/>
      <c r="M1061" s="1072"/>
      <c r="N1061" s="1072"/>
      <c r="O1061" s="1072"/>
      <c r="P1061" s="1072"/>
      <c r="Q1061" s="1072"/>
      <c r="R1061" s="1072"/>
      <c r="S1061" s="1072"/>
      <c r="T1061" s="1072"/>
      <c r="U1061" s="1072"/>
      <c r="V1061" s="1072"/>
      <c r="W1061" s="1072"/>
      <c r="X1061" s="1072"/>
      <c r="Y1061" s="1072"/>
      <c r="Z1061" s="1072"/>
      <c r="AA1061" s="1072"/>
      <c r="AB1061" s="1111"/>
      <c r="AC1061" s="1111"/>
      <c r="AD1061" s="1111"/>
      <c r="AE1061" s="1111"/>
      <c r="AF1061" s="1072"/>
      <c r="AG1061" s="1072"/>
      <c r="AH1061" s="1072"/>
      <c r="AI1061" s="1072"/>
      <c r="AJ1061" s="1072"/>
      <c r="AK1061" s="1072"/>
      <c r="AL1061" s="1072"/>
      <c r="AM1061" s="1072"/>
      <c r="AN1061" s="1072"/>
      <c r="AO1061" s="1072"/>
      <c r="AP1061" s="1072"/>
      <c r="AQ1061" s="1072"/>
      <c r="AR1061" s="1072"/>
      <c r="AS1061" s="1072"/>
      <c r="AT1061" s="1072"/>
      <c r="AU1061" s="1072"/>
      <c r="AV1061" s="1072"/>
      <c r="AW1061" s="1072"/>
      <c r="AX1061" s="1072"/>
      <c r="AY1061" s="1072"/>
      <c r="AZ1061" s="1072"/>
      <c r="BA1061" s="1072"/>
      <c r="BB1061" s="1072"/>
      <c r="BC1061" s="1072"/>
      <c r="BD1061" s="1072"/>
      <c r="BE1061" s="1072"/>
      <c r="BF1061" s="1072"/>
      <c r="BG1061" s="1072"/>
      <c r="BH1061" s="1072"/>
      <c r="BI1061" s="1072"/>
      <c r="BJ1061" s="1072"/>
      <c r="BK1061" s="1072"/>
      <c r="BL1061" s="1072"/>
      <c r="BM1061" s="1072"/>
      <c r="BN1061" s="1072"/>
      <c r="BO1061" s="1072"/>
      <c r="BP1061" s="1072"/>
      <c r="BQ1061" s="1072"/>
      <c r="BR1061" s="1072"/>
      <c r="BS1061" s="1111"/>
      <c r="BT1061" s="1072"/>
      <c r="BU1061" s="1072"/>
      <c r="BV1061" s="1072"/>
      <c r="BW1061" s="1072"/>
      <c r="BX1061" s="1072"/>
      <c r="BY1061" s="1072"/>
      <c r="BZ1061" s="1072"/>
      <c r="CA1061" s="1072"/>
      <c r="CB1061" s="1072"/>
      <c r="CC1061" s="1072"/>
      <c r="CD1061" s="1072"/>
      <c r="CE1061" s="1072"/>
      <c r="CF1061" s="1072"/>
      <c r="CG1061" s="1072"/>
      <c r="CH1061" s="1072"/>
      <c r="CI1061" s="1072"/>
      <c r="CJ1061" s="1072"/>
      <c r="CK1061" s="1072"/>
      <c r="CL1061" s="1072"/>
      <c r="CM1061" s="1111"/>
      <c r="CN1061" s="1111"/>
      <c r="CO1061" s="1112"/>
      <c r="CQ1061" s="1927"/>
    </row>
    <row r="1062" spans="1:95" s="620" customFormat="1">
      <c r="A1062" s="1053"/>
      <c r="B1062" s="1071"/>
      <c r="C1062" s="1047"/>
      <c r="D1062" s="1047"/>
      <c r="E1062" s="1048"/>
      <c r="F1062" s="1066"/>
      <c r="G1062" s="1065"/>
      <c r="H1062" s="1051"/>
      <c r="I1062" s="1072"/>
      <c r="J1062" s="1072"/>
      <c r="K1062" s="1072"/>
      <c r="L1062" s="1072"/>
      <c r="M1062" s="1072"/>
      <c r="N1062" s="1072"/>
      <c r="O1062" s="1072"/>
      <c r="P1062" s="1072"/>
      <c r="Q1062" s="1072"/>
      <c r="R1062" s="1072"/>
      <c r="S1062" s="1072"/>
      <c r="T1062" s="1072"/>
      <c r="U1062" s="1072"/>
      <c r="V1062" s="1072"/>
      <c r="W1062" s="1072"/>
      <c r="X1062" s="1072"/>
      <c r="Y1062" s="1072"/>
      <c r="Z1062" s="1072"/>
      <c r="AA1062" s="1072"/>
      <c r="AB1062" s="1111"/>
      <c r="AC1062" s="1111"/>
      <c r="AD1062" s="1111"/>
      <c r="AE1062" s="1111"/>
      <c r="AF1062" s="1072"/>
      <c r="AG1062" s="1072"/>
      <c r="AH1062" s="1072"/>
      <c r="AI1062" s="1072"/>
      <c r="AJ1062" s="1072"/>
      <c r="AK1062" s="1072"/>
      <c r="AL1062" s="1072"/>
      <c r="AM1062" s="1072"/>
      <c r="AN1062" s="1072"/>
      <c r="AO1062" s="1072"/>
      <c r="AP1062" s="1072"/>
      <c r="AQ1062" s="1072"/>
      <c r="AR1062" s="1072"/>
      <c r="AS1062" s="1072"/>
      <c r="AT1062" s="1072"/>
      <c r="AU1062" s="1072"/>
      <c r="AV1062" s="1072"/>
      <c r="AW1062" s="1072"/>
      <c r="AX1062" s="1072"/>
      <c r="AY1062" s="1072"/>
      <c r="AZ1062" s="1072"/>
      <c r="BA1062" s="1072"/>
      <c r="BB1062" s="1072"/>
      <c r="BC1062" s="1072"/>
      <c r="BD1062" s="1072"/>
      <c r="BE1062" s="1072"/>
      <c r="BF1062" s="1072"/>
      <c r="BG1062" s="1072"/>
      <c r="BH1062" s="1072"/>
      <c r="BI1062" s="1072"/>
      <c r="BJ1062" s="1072"/>
      <c r="BK1062" s="1072"/>
      <c r="BL1062" s="1072"/>
      <c r="BM1062" s="1072"/>
      <c r="BN1062" s="1072"/>
      <c r="BO1062" s="1072"/>
      <c r="BP1062" s="1072"/>
      <c r="BQ1062" s="1072"/>
      <c r="BR1062" s="1072"/>
      <c r="BS1062" s="1111"/>
      <c r="BT1062" s="1072"/>
      <c r="BU1062" s="1072"/>
      <c r="BV1062" s="1072"/>
      <c r="BW1062" s="1072"/>
      <c r="BX1062" s="1072"/>
      <c r="BY1062" s="1072"/>
      <c r="BZ1062" s="1072"/>
      <c r="CA1062" s="1072"/>
      <c r="CB1062" s="1072"/>
      <c r="CC1062" s="1072"/>
      <c r="CD1062" s="1072"/>
      <c r="CE1062" s="1072"/>
      <c r="CF1062" s="1072"/>
      <c r="CG1062" s="1072"/>
      <c r="CH1062" s="1072"/>
      <c r="CI1062" s="1072"/>
      <c r="CJ1062" s="1072"/>
      <c r="CK1062" s="1072"/>
      <c r="CL1062" s="1072"/>
      <c r="CM1062" s="1111"/>
      <c r="CN1062" s="1111"/>
      <c r="CO1062" s="1112"/>
      <c r="CQ1062" s="1927"/>
    </row>
    <row r="1063" spans="1:95" s="620" customFormat="1">
      <c r="A1063" s="1053"/>
      <c r="B1063" s="1071"/>
      <c r="C1063" s="1047"/>
      <c r="D1063" s="1047"/>
      <c r="E1063" s="1048"/>
      <c r="F1063" s="1066"/>
      <c r="G1063" s="1065"/>
      <c r="H1063" s="1051"/>
      <c r="I1063" s="1072"/>
      <c r="J1063" s="1072"/>
      <c r="K1063" s="1072"/>
      <c r="L1063" s="1072"/>
      <c r="M1063" s="1072"/>
      <c r="N1063" s="1072"/>
      <c r="O1063" s="1072"/>
      <c r="P1063" s="1072"/>
      <c r="Q1063" s="1072"/>
      <c r="R1063" s="1072"/>
      <c r="S1063" s="1072"/>
      <c r="T1063" s="1072"/>
      <c r="U1063" s="1072"/>
      <c r="V1063" s="1072"/>
      <c r="W1063" s="1072"/>
      <c r="X1063" s="1072"/>
      <c r="Y1063" s="1072"/>
      <c r="Z1063" s="1072"/>
      <c r="AA1063" s="1072"/>
      <c r="AB1063" s="1111"/>
      <c r="AC1063" s="1111"/>
      <c r="AD1063" s="1111"/>
      <c r="AE1063" s="1111"/>
      <c r="AF1063" s="1072"/>
      <c r="AG1063" s="1072"/>
      <c r="AH1063" s="1072"/>
      <c r="AI1063" s="1072"/>
      <c r="AJ1063" s="1072"/>
      <c r="AK1063" s="1072"/>
      <c r="AL1063" s="1072"/>
      <c r="AM1063" s="1072"/>
      <c r="AN1063" s="1072"/>
      <c r="AO1063" s="1072"/>
      <c r="AP1063" s="1072"/>
      <c r="AQ1063" s="1072"/>
      <c r="AR1063" s="1072"/>
      <c r="AS1063" s="1072"/>
      <c r="AT1063" s="1072"/>
      <c r="AU1063" s="1072"/>
      <c r="AV1063" s="1072"/>
      <c r="AW1063" s="1072"/>
      <c r="AX1063" s="1072"/>
      <c r="AY1063" s="1072"/>
      <c r="AZ1063" s="1072"/>
      <c r="BA1063" s="1072"/>
      <c r="BB1063" s="1072"/>
      <c r="BC1063" s="1072"/>
      <c r="BD1063" s="1072"/>
      <c r="BE1063" s="1072"/>
      <c r="BF1063" s="1072"/>
      <c r="BG1063" s="1072"/>
      <c r="BH1063" s="1072"/>
      <c r="BI1063" s="1072"/>
      <c r="BJ1063" s="1072"/>
      <c r="BK1063" s="1072"/>
      <c r="BL1063" s="1072"/>
      <c r="BM1063" s="1072"/>
      <c r="BN1063" s="1072"/>
      <c r="BO1063" s="1072"/>
      <c r="BP1063" s="1072"/>
      <c r="BQ1063" s="1072"/>
      <c r="BR1063" s="1072"/>
      <c r="BS1063" s="1111"/>
      <c r="BT1063" s="1072"/>
      <c r="BU1063" s="1072"/>
      <c r="BV1063" s="1072"/>
      <c r="BW1063" s="1072"/>
      <c r="BX1063" s="1072"/>
      <c r="BY1063" s="1072"/>
      <c r="BZ1063" s="1072"/>
      <c r="CA1063" s="1072"/>
      <c r="CB1063" s="1072"/>
      <c r="CC1063" s="1072"/>
      <c r="CD1063" s="1072"/>
      <c r="CE1063" s="1072"/>
      <c r="CF1063" s="1072"/>
      <c r="CG1063" s="1072"/>
      <c r="CH1063" s="1072"/>
      <c r="CI1063" s="1072"/>
      <c r="CJ1063" s="1072"/>
      <c r="CK1063" s="1072"/>
      <c r="CL1063" s="1072"/>
      <c r="CM1063" s="1111"/>
      <c r="CN1063" s="1111"/>
      <c r="CO1063" s="1112"/>
      <c r="CQ1063" s="1927"/>
    </row>
    <row r="1064" spans="1:95" s="620" customFormat="1">
      <c r="A1064" s="1053"/>
      <c r="B1064" s="1071"/>
      <c r="C1064" s="1047"/>
      <c r="D1064" s="1047"/>
      <c r="E1064" s="1048"/>
      <c r="F1064" s="1066"/>
      <c r="G1064" s="1065"/>
      <c r="H1064" s="1051"/>
      <c r="I1064" s="1072"/>
      <c r="J1064" s="1072"/>
      <c r="K1064" s="1072"/>
      <c r="L1064" s="1072"/>
      <c r="M1064" s="1072"/>
      <c r="N1064" s="1072"/>
      <c r="O1064" s="1072"/>
      <c r="P1064" s="1072"/>
      <c r="Q1064" s="1072"/>
      <c r="R1064" s="1072"/>
      <c r="S1064" s="1072"/>
      <c r="T1064" s="1072"/>
      <c r="U1064" s="1072"/>
      <c r="V1064" s="1072"/>
      <c r="W1064" s="1072"/>
      <c r="X1064" s="1072"/>
      <c r="Y1064" s="1072"/>
      <c r="Z1064" s="1072"/>
      <c r="AA1064" s="1072"/>
      <c r="AB1064" s="1111"/>
      <c r="AC1064" s="1111"/>
      <c r="AD1064" s="1111"/>
      <c r="AE1064" s="1111"/>
      <c r="AF1064" s="1072"/>
      <c r="AG1064" s="1072"/>
      <c r="AH1064" s="1072"/>
      <c r="AI1064" s="1072"/>
      <c r="AJ1064" s="1072"/>
      <c r="AK1064" s="1072"/>
      <c r="AL1064" s="1072"/>
      <c r="AM1064" s="1072"/>
      <c r="AN1064" s="1072"/>
      <c r="AO1064" s="1072"/>
      <c r="AP1064" s="1072"/>
      <c r="AQ1064" s="1072"/>
      <c r="AR1064" s="1072"/>
      <c r="AS1064" s="1072"/>
      <c r="AT1064" s="1072"/>
      <c r="AU1064" s="1072"/>
      <c r="AV1064" s="1072"/>
      <c r="AW1064" s="1072"/>
      <c r="AX1064" s="1072"/>
      <c r="AY1064" s="1072"/>
      <c r="AZ1064" s="1072"/>
      <c r="BA1064" s="1072"/>
      <c r="BB1064" s="1072"/>
      <c r="BC1064" s="1072"/>
      <c r="BD1064" s="1072"/>
      <c r="BE1064" s="1072"/>
      <c r="BF1064" s="1072"/>
      <c r="BG1064" s="1072"/>
      <c r="BH1064" s="1072"/>
      <c r="BI1064" s="1072"/>
      <c r="BJ1064" s="1072"/>
      <c r="BK1064" s="1072"/>
      <c r="BL1064" s="1072"/>
      <c r="BM1064" s="1072"/>
      <c r="BN1064" s="1072"/>
      <c r="BO1064" s="1072"/>
      <c r="BP1064" s="1072"/>
      <c r="BQ1064" s="1072"/>
      <c r="BR1064" s="1072"/>
      <c r="BS1064" s="1111"/>
      <c r="BT1064" s="1072"/>
      <c r="BU1064" s="1072"/>
      <c r="BV1064" s="1072"/>
      <c r="BW1064" s="1072"/>
      <c r="BX1064" s="1072"/>
      <c r="BY1064" s="1072"/>
      <c r="BZ1064" s="1072"/>
      <c r="CA1064" s="1072"/>
      <c r="CB1064" s="1072"/>
      <c r="CC1064" s="1072"/>
      <c r="CD1064" s="1072"/>
      <c r="CE1064" s="1072"/>
      <c r="CF1064" s="1072"/>
      <c r="CG1064" s="1072"/>
      <c r="CH1064" s="1072"/>
      <c r="CI1064" s="1072"/>
      <c r="CJ1064" s="1072"/>
      <c r="CK1064" s="1072"/>
      <c r="CL1064" s="1072"/>
      <c r="CM1064" s="1111"/>
      <c r="CN1064" s="1111"/>
      <c r="CO1064" s="1112"/>
      <c r="CQ1064" s="1927"/>
    </row>
    <row r="1065" spans="1:95" s="620" customFormat="1">
      <c r="A1065" s="1053"/>
      <c r="B1065" s="1071"/>
      <c r="C1065" s="1047"/>
      <c r="D1065" s="1047"/>
      <c r="E1065" s="1048"/>
      <c r="F1065" s="1066"/>
      <c r="G1065" s="1065"/>
      <c r="H1065" s="1051"/>
      <c r="I1065" s="1072"/>
      <c r="J1065" s="1072"/>
      <c r="K1065" s="1072"/>
      <c r="L1065" s="1072"/>
      <c r="M1065" s="1072"/>
      <c r="N1065" s="1072"/>
      <c r="O1065" s="1072"/>
      <c r="P1065" s="1072"/>
      <c r="Q1065" s="1072"/>
      <c r="R1065" s="1072"/>
      <c r="S1065" s="1072"/>
      <c r="T1065" s="1072"/>
      <c r="U1065" s="1072"/>
      <c r="V1065" s="1072"/>
      <c r="W1065" s="1072"/>
      <c r="X1065" s="1072"/>
      <c r="Y1065" s="1072"/>
      <c r="Z1065" s="1072"/>
      <c r="AA1065" s="1072"/>
      <c r="AB1065" s="1111"/>
      <c r="AC1065" s="1111"/>
      <c r="AD1065" s="1111"/>
      <c r="AE1065" s="1111"/>
      <c r="AF1065" s="1072"/>
      <c r="AG1065" s="1072"/>
      <c r="AH1065" s="1072"/>
      <c r="AI1065" s="1072"/>
      <c r="AJ1065" s="1072"/>
      <c r="AK1065" s="1072"/>
      <c r="AL1065" s="1072"/>
      <c r="AM1065" s="1072"/>
      <c r="AN1065" s="1072"/>
      <c r="AO1065" s="1072"/>
      <c r="AP1065" s="1072"/>
      <c r="AQ1065" s="1072"/>
      <c r="AR1065" s="1072"/>
      <c r="AS1065" s="1072"/>
      <c r="AT1065" s="1072"/>
      <c r="AU1065" s="1072"/>
      <c r="AV1065" s="1072"/>
      <c r="AW1065" s="1072"/>
      <c r="AX1065" s="1072"/>
      <c r="AY1065" s="1072"/>
      <c r="AZ1065" s="1072"/>
      <c r="BA1065" s="1072"/>
      <c r="BB1065" s="1072"/>
      <c r="BC1065" s="1072"/>
      <c r="BD1065" s="1072"/>
      <c r="BE1065" s="1072"/>
      <c r="BF1065" s="1072"/>
      <c r="BG1065" s="1072"/>
      <c r="BH1065" s="1072"/>
      <c r="BI1065" s="1072"/>
      <c r="BJ1065" s="1072"/>
      <c r="BK1065" s="1072"/>
      <c r="BL1065" s="1072"/>
      <c r="BM1065" s="1072"/>
      <c r="BN1065" s="1072"/>
      <c r="BO1065" s="1072"/>
      <c r="BP1065" s="1072"/>
      <c r="BQ1065" s="1072"/>
      <c r="BR1065" s="1072"/>
      <c r="BS1065" s="1111"/>
      <c r="BT1065" s="1072"/>
      <c r="BU1065" s="1072"/>
      <c r="BV1065" s="1072"/>
      <c r="BW1065" s="1072"/>
      <c r="BX1065" s="1072"/>
      <c r="BY1065" s="1072"/>
      <c r="BZ1065" s="1072"/>
      <c r="CA1065" s="1072"/>
      <c r="CB1065" s="1072"/>
      <c r="CC1065" s="1072"/>
      <c r="CD1065" s="1072"/>
      <c r="CE1065" s="1072"/>
      <c r="CF1065" s="1072"/>
      <c r="CG1065" s="1072"/>
      <c r="CH1065" s="1072"/>
      <c r="CI1065" s="1072"/>
      <c r="CJ1065" s="1072"/>
      <c r="CK1065" s="1072"/>
      <c r="CL1065" s="1072"/>
      <c r="CM1065" s="1111"/>
      <c r="CN1065" s="1111"/>
      <c r="CO1065" s="1112"/>
      <c r="CQ1065" s="1927"/>
    </row>
    <row r="1066" spans="1:95" s="620" customFormat="1">
      <c r="A1066" s="1053"/>
      <c r="B1066" s="1071"/>
      <c r="C1066" s="1047"/>
      <c r="D1066" s="1047"/>
      <c r="E1066" s="1048"/>
      <c r="F1066" s="1066"/>
      <c r="G1066" s="1065"/>
      <c r="H1066" s="1051"/>
      <c r="I1066" s="1072"/>
      <c r="J1066" s="1072"/>
      <c r="K1066" s="1072"/>
      <c r="L1066" s="1072"/>
      <c r="M1066" s="1072"/>
      <c r="N1066" s="1072"/>
      <c r="O1066" s="1072"/>
      <c r="P1066" s="1072"/>
      <c r="Q1066" s="1072"/>
      <c r="R1066" s="1072"/>
      <c r="S1066" s="1072"/>
      <c r="T1066" s="1072"/>
      <c r="U1066" s="1072"/>
      <c r="V1066" s="1072"/>
      <c r="W1066" s="1072"/>
      <c r="X1066" s="1072"/>
      <c r="Y1066" s="1072"/>
      <c r="Z1066" s="1072"/>
      <c r="AA1066" s="1072"/>
      <c r="AB1066" s="1111"/>
      <c r="AC1066" s="1111"/>
      <c r="AD1066" s="1111"/>
      <c r="AE1066" s="1111"/>
      <c r="AF1066" s="1072"/>
      <c r="AG1066" s="1072"/>
      <c r="AH1066" s="1072"/>
      <c r="AI1066" s="1072"/>
      <c r="AJ1066" s="1072"/>
      <c r="AK1066" s="1072"/>
      <c r="AL1066" s="1072"/>
      <c r="AM1066" s="1072"/>
      <c r="AN1066" s="1072"/>
      <c r="AO1066" s="1072"/>
      <c r="AP1066" s="1072"/>
      <c r="AQ1066" s="1072"/>
      <c r="AR1066" s="1072"/>
      <c r="AS1066" s="1072"/>
      <c r="AT1066" s="1072"/>
      <c r="AU1066" s="1072"/>
      <c r="AV1066" s="1072"/>
      <c r="AW1066" s="1072"/>
      <c r="AX1066" s="1072"/>
      <c r="AY1066" s="1072"/>
      <c r="AZ1066" s="1072"/>
      <c r="BA1066" s="1072"/>
      <c r="BB1066" s="1072"/>
      <c r="BC1066" s="1072"/>
      <c r="BD1066" s="1072"/>
      <c r="BE1066" s="1072"/>
      <c r="BF1066" s="1072"/>
      <c r="BG1066" s="1072"/>
      <c r="BH1066" s="1072"/>
      <c r="BI1066" s="1072"/>
      <c r="BJ1066" s="1072"/>
      <c r="BK1066" s="1072"/>
      <c r="BL1066" s="1072"/>
      <c r="BM1066" s="1072"/>
      <c r="BN1066" s="1072"/>
      <c r="BO1066" s="1072"/>
      <c r="BP1066" s="1072"/>
      <c r="BQ1066" s="1072"/>
      <c r="BR1066" s="1072"/>
      <c r="BS1066" s="1111"/>
      <c r="BT1066" s="1072"/>
      <c r="BU1066" s="1072"/>
      <c r="BV1066" s="1072"/>
      <c r="BW1066" s="1072"/>
      <c r="BX1066" s="1072"/>
      <c r="BY1066" s="1072"/>
      <c r="BZ1066" s="1072"/>
      <c r="CA1066" s="1072"/>
      <c r="CB1066" s="1072"/>
      <c r="CC1066" s="1072"/>
      <c r="CD1066" s="1072"/>
      <c r="CE1066" s="1072"/>
      <c r="CF1066" s="1072"/>
      <c r="CG1066" s="1072"/>
      <c r="CH1066" s="1072"/>
      <c r="CI1066" s="1072"/>
      <c r="CJ1066" s="1072"/>
      <c r="CK1066" s="1072"/>
      <c r="CL1066" s="1072"/>
      <c r="CM1066" s="1111"/>
      <c r="CN1066" s="1111"/>
      <c r="CO1066" s="1112"/>
      <c r="CQ1066" s="1927"/>
    </row>
    <row r="1067" spans="1:95" s="620" customFormat="1">
      <c r="A1067" s="1053"/>
      <c r="B1067" s="1071"/>
      <c r="C1067" s="1047"/>
      <c r="D1067" s="1047"/>
      <c r="E1067" s="1048"/>
      <c r="F1067" s="1066"/>
      <c r="G1067" s="1065"/>
      <c r="H1067" s="1051"/>
      <c r="I1067" s="1072"/>
      <c r="J1067" s="1072"/>
      <c r="K1067" s="1072"/>
      <c r="L1067" s="1072"/>
      <c r="M1067" s="1072"/>
      <c r="N1067" s="1072"/>
      <c r="O1067" s="1072"/>
      <c r="P1067" s="1072"/>
      <c r="Q1067" s="1072"/>
      <c r="R1067" s="1072"/>
      <c r="S1067" s="1072"/>
      <c r="T1067" s="1072"/>
      <c r="U1067" s="1072"/>
      <c r="V1067" s="1072"/>
      <c r="W1067" s="1072"/>
      <c r="X1067" s="1072"/>
      <c r="Y1067" s="1072"/>
      <c r="Z1067" s="1072"/>
      <c r="AA1067" s="1072"/>
      <c r="AB1067" s="1111"/>
      <c r="AC1067" s="1111"/>
      <c r="AD1067" s="1111"/>
      <c r="AE1067" s="1111"/>
      <c r="AF1067" s="1072"/>
      <c r="AG1067" s="1072"/>
      <c r="AH1067" s="1072"/>
      <c r="AI1067" s="1072"/>
      <c r="AJ1067" s="1072"/>
      <c r="AK1067" s="1072"/>
      <c r="AL1067" s="1072"/>
      <c r="AM1067" s="1072"/>
      <c r="AN1067" s="1072"/>
      <c r="AO1067" s="1072"/>
      <c r="AP1067" s="1072"/>
      <c r="AQ1067" s="1072"/>
      <c r="AR1067" s="1072"/>
      <c r="AS1067" s="1072"/>
      <c r="AT1067" s="1072"/>
      <c r="AU1067" s="1072"/>
      <c r="AV1067" s="1072"/>
      <c r="AW1067" s="1072"/>
      <c r="AX1067" s="1072"/>
      <c r="AY1067" s="1072"/>
      <c r="AZ1067" s="1072"/>
      <c r="BA1067" s="1072"/>
      <c r="BB1067" s="1072"/>
      <c r="BC1067" s="1072"/>
      <c r="BD1067" s="1072"/>
      <c r="BE1067" s="1072"/>
      <c r="BF1067" s="1072"/>
      <c r="BG1067" s="1072"/>
      <c r="BH1067" s="1072"/>
      <c r="BI1067" s="1072"/>
      <c r="BJ1067" s="1072"/>
      <c r="BK1067" s="1072"/>
      <c r="BL1067" s="1072"/>
      <c r="BM1067" s="1072"/>
      <c r="BN1067" s="1072"/>
      <c r="BO1067" s="1072"/>
      <c r="BP1067" s="1072"/>
      <c r="BQ1067" s="1072"/>
      <c r="BR1067" s="1072"/>
      <c r="BS1067" s="1111"/>
      <c r="BT1067" s="1072"/>
      <c r="BU1067" s="1072"/>
      <c r="BV1067" s="1072"/>
      <c r="BW1067" s="1072"/>
      <c r="BX1067" s="1072"/>
      <c r="BY1067" s="1072"/>
      <c r="BZ1067" s="1072"/>
      <c r="CA1067" s="1072"/>
      <c r="CB1067" s="1072"/>
      <c r="CC1067" s="1072"/>
      <c r="CD1067" s="1072"/>
      <c r="CE1067" s="1072"/>
      <c r="CF1067" s="1072"/>
      <c r="CG1067" s="1072"/>
      <c r="CH1067" s="1072"/>
      <c r="CI1067" s="1072"/>
      <c r="CJ1067" s="1072"/>
      <c r="CK1067" s="1072"/>
      <c r="CL1067" s="1072"/>
      <c r="CM1067" s="1111"/>
      <c r="CN1067" s="1111"/>
      <c r="CO1067" s="1112"/>
      <c r="CQ1067" s="1927"/>
    </row>
    <row r="1068" spans="1:95" s="620" customFormat="1">
      <c r="A1068" s="1053"/>
      <c r="B1068" s="1071"/>
      <c r="C1068" s="1047"/>
      <c r="D1068" s="1047"/>
      <c r="E1068" s="1048"/>
      <c r="F1068" s="1066"/>
      <c r="G1068" s="1065"/>
      <c r="H1068" s="1051"/>
      <c r="I1068" s="1072"/>
      <c r="J1068" s="1072"/>
      <c r="K1068" s="1072"/>
      <c r="L1068" s="1072"/>
      <c r="M1068" s="1072"/>
      <c r="N1068" s="1072"/>
      <c r="O1068" s="1072"/>
      <c r="P1068" s="1072"/>
      <c r="Q1068" s="1072"/>
      <c r="R1068" s="1072"/>
      <c r="S1068" s="1072"/>
      <c r="T1068" s="1072"/>
      <c r="U1068" s="1072"/>
      <c r="V1068" s="1072"/>
      <c r="W1068" s="1072"/>
      <c r="X1068" s="1072"/>
      <c r="Y1068" s="1072"/>
      <c r="Z1068" s="1072"/>
      <c r="AA1068" s="1072"/>
      <c r="AB1068" s="1111"/>
      <c r="AC1068" s="1111"/>
      <c r="AD1068" s="1111"/>
      <c r="AE1068" s="1111"/>
      <c r="AF1068" s="1072"/>
      <c r="AG1068" s="1072"/>
      <c r="AH1068" s="1072"/>
      <c r="AI1068" s="1072"/>
      <c r="AJ1068" s="1072"/>
      <c r="AK1068" s="1072"/>
      <c r="AL1068" s="1072"/>
      <c r="AM1068" s="1072"/>
      <c r="AN1068" s="1072"/>
      <c r="AO1068" s="1072"/>
      <c r="AP1068" s="1072"/>
      <c r="AQ1068" s="1072"/>
      <c r="AR1068" s="1072"/>
      <c r="AS1068" s="1072"/>
      <c r="AT1068" s="1072"/>
      <c r="AU1068" s="1072"/>
      <c r="AV1068" s="1072"/>
      <c r="AW1068" s="1072"/>
      <c r="AX1068" s="1072"/>
      <c r="AY1068" s="1072"/>
      <c r="AZ1068" s="1072"/>
      <c r="BA1068" s="1072"/>
      <c r="BB1068" s="1072"/>
      <c r="BC1068" s="1072"/>
      <c r="BD1068" s="1072"/>
      <c r="BE1068" s="1072"/>
      <c r="BF1068" s="1072"/>
      <c r="BG1068" s="1072"/>
      <c r="BH1068" s="1072"/>
      <c r="BI1068" s="1072"/>
      <c r="BJ1068" s="1072"/>
      <c r="BK1068" s="1072"/>
      <c r="BL1068" s="1072"/>
      <c r="BM1068" s="1072"/>
      <c r="BN1068" s="1072"/>
      <c r="BO1068" s="1072"/>
      <c r="BP1068" s="1072"/>
      <c r="BQ1068" s="1072"/>
      <c r="BR1068" s="1072"/>
      <c r="BS1068" s="1111"/>
      <c r="BT1068" s="1072"/>
      <c r="BU1068" s="1072"/>
      <c r="BV1068" s="1072"/>
      <c r="BW1068" s="1072"/>
      <c r="BX1068" s="1072"/>
      <c r="BY1068" s="1072"/>
      <c r="BZ1068" s="1072"/>
      <c r="CA1068" s="1072"/>
      <c r="CB1068" s="1072"/>
      <c r="CC1068" s="1072"/>
      <c r="CD1068" s="1072"/>
      <c r="CE1068" s="1072"/>
      <c r="CF1068" s="1072"/>
      <c r="CG1068" s="1072"/>
      <c r="CH1068" s="1072"/>
      <c r="CI1068" s="1072"/>
      <c r="CJ1068" s="1072"/>
      <c r="CK1068" s="1072"/>
      <c r="CL1068" s="1072"/>
      <c r="CM1068" s="1111"/>
      <c r="CN1068" s="1111"/>
      <c r="CO1068" s="1112"/>
      <c r="CQ1068" s="1927"/>
    </row>
    <row r="1069" spans="1:95" s="620" customFormat="1">
      <c r="A1069" s="1053"/>
      <c r="B1069" s="1071"/>
      <c r="C1069" s="1047"/>
      <c r="D1069" s="1047"/>
      <c r="E1069" s="1048"/>
      <c r="F1069" s="1066"/>
      <c r="G1069" s="1065"/>
      <c r="H1069" s="1051"/>
      <c r="I1069" s="1072"/>
      <c r="J1069" s="1072"/>
      <c r="K1069" s="1072"/>
      <c r="L1069" s="1072"/>
      <c r="M1069" s="1072"/>
      <c r="N1069" s="1072"/>
      <c r="O1069" s="1072"/>
      <c r="P1069" s="1072"/>
      <c r="Q1069" s="1072"/>
      <c r="R1069" s="1072"/>
      <c r="S1069" s="1072"/>
      <c r="T1069" s="1072"/>
      <c r="U1069" s="1072"/>
      <c r="V1069" s="1072"/>
      <c r="W1069" s="1072"/>
      <c r="X1069" s="1072"/>
      <c r="Y1069" s="1072"/>
      <c r="Z1069" s="1072"/>
      <c r="AA1069" s="1072"/>
      <c r="AB1069" s="1111"/>
      <c r="AC1069" s="1111"/>
      <c r="AD1069" s="1111"/>
      <c r="AE1069" s="1111"/>
      <c r="AF1069" s="1072"/>
      <c r="AG1069" s="1072"/>
      <c r="AH1069" s="1072"/>
      <c r="AI1069" s="1072"/>
      <c r="AJ1069" s="1072"/>
      <c r="AK1069" s="1072"/>
      <c r="AL1069" s="1072"/>
      <c r="AM1069" s="1072"/>
      <c r="AN1069" s="1072"/>
      <c r="AO1069" s="1072"/>
      <c r="AP1069" s="1072"/>
      <c r="AQ1069" s="1072"/>
      <c r="AR1069" s="1072"/>
      <c r="AS1069" s="1072"/>
      <c r="AT1069" s="1072"/>
      <c r="AU1069" s="1072"/>
      <c r="AV1069" s="1072"/>
      <c r="AW1069" s="1072"/>
      <c r="AX1069" s="1072"/>
      <c r="AY1069" s="1072"/>
      <c r="AZ1069" s="1072"/>
      <c r="BA1069" s="1072"/>
      <c r="BB1069" s="1072"/>
      <c r="BC1069" s="1072"/>
      <c r="BD1069" s="1072"/>
      <c r="BE1069" s="1072"/>
      <c r="BF1069" s="1072"/>
      <c r="BG1069" s="1072"/>
      <c r="BH1069" s="1072"/>
      <c r="BI1069" s="1072"/>
      <c r="BJ1069" s="1072"/>
      <c r="BK1069" s="1072"/>
      <c r="BL1069" s="1072"/>
      <c r="BM1069" s="1072"/>
      <c r="BN1069" s="1072"/>
      <c r="BO1069" s="1072"/>
      <c r="BP1069" s="1072"/>
      <c r="BQ1069" s="1072"/>
      <c r="BR1069" s="1072"/>
      <c r="BS1069" s="1111"/>
      <c r="BT1069" s="1072"/>
      <c r="BU1069" s="1072"/>
      <c r="BV1069" s="1072"/>
      <c r="BW1069" s="1072"/>
      <c r="BX1069" s="1072"/>
      <c r="BY1069" s="1072"/>
      <c r="BZ1069" s="1072"/>
      <c r="CA1069" s="1072"/>
      <c r="CB1069" s="1072"/>
      <c r="CC1069" s="1072"/>
      <c r="CD1069" s="1072"/>
      <c r="CE1069" s="1072"/>
      <c r="CF1069" s="1072"/>
      <c r="CG1069" s="1072"/>
      <c r="CH1069" s="1072"/>
      <c r="CI1069" s="1072"/>
      <c r="CJ1069" s="1072"/>
      <c r="CK1069" s="1072"/>
      <c r="CL1069" s="1072"/>
      <c r="CM1069" s="1111"/>
      <c r="CN1069" s="1111"/>
      <c r="CO1069" s="1112"/>
      <c r="CQ1069" s="1927"/>
    </row>
    <row r="1070" spans="1:95" s="620" customFormat="1">
      <c r="A1070" s="1053"/>
      <c r="B1070" s="1071"/>
      <c r="C1070" s="1047"/>
      <c r="D1070" s="1047"/>
      <c r="E1070" s="1048"/>
      <c r="F1070" s="1066"/>
      <c r="G1070" s="1065"/>
      <c r="H1070" s="1051"/>
      <c r="I1070" s="1072"/>
      <c r="J1070" s="1072"/>
      <c r="K1070" s="1072"/>
      <c r="L1070" s="1072"/>
      <c r="M1070" s="1072"/>
      <c r="N1070" s="1072"/>
      <c r="O1070" s="1072"/>
      <c r="P1070" s="1072"/>
      <c r="Q1070" s="1072"/>
      <c r="R1070" s="1072"/>
      <c r="S1070" s="1072"/>
      <c r="T1070" s="1072"/>
      <c r="U1070" s="1072"/>
      <c r="V1070" s="1072"/>
      <c r="W1070" s="1072"/>
      <c r="X1070" s="1072"/>
      <c r="Y1070" s="1072"/>
      <c r="Z1070" s="1072"/>
      <c r="AA1070" s="1072"/>
      <c r="AB1070" s="1111"/>
      <c r="AC1070" s="1111"/>
      <c r="AD1070" s="1111"/>
      <c r="AE1070" s="1111"/>
      <c r="AF1070" s="1072"/>
      <c r="AG1070" s="1072"/>
      <c r="AH1070" s="1072"/>
      <c r="AI1070" s="1072"/>
      <c r="AJ1070" s="1072"/>
      <c r="AK1070" s="1072"/>
      <c r="AL1070" s="1072"/>
      <c r="AM1070" s="1072"/>
      <c r="AN1070" s="1072"/>
      <c r="AO1070" s="1072"/>
      <c r="AP1070" s="1072"/>
      <c r="AQ1070" s="1072"/>
      <c r="AR1070" s="1072"/>
      <c r="AS1070" s="1072"/>
      <c r="AT1070" s="1072"/>
      <c r="AU1070" s="1072"/>
      <c r="AV1070" s="1072"/>
      <c r="AW1070" s="1072"/>
      <c r="AX1070" s="1072"/>
      <c r="AY1070" s="1072"/>
      <c r="AZ1070" s="1072"/>
      <c r="BA1070" s="1072"/>
      <c r="BB1070" s="1072"/>
      <c r="BC1070" s="1072"/>
      <c r="BD1070" s="1072"/>
      <c r="BE1070" s="1072"/>
      <c r="BF1070" s="1072"/>
      <c r="BG1070" s="1072"/>
      <c r="BH1070" s="1072"/>
      <c r="BI1070" s="1072"/>
      <c r="BJ1070" s="1072"/>
      <c r="BK1070" s="1072"/>
      <c r="BL1070" s="1072"/>
      <c r="BM1070" s="1072"/>
      <c r="BN1070" s="1072"/>
      <c r="BO1070" s="1072"/>
      <c r="BP1070" s="1072"/>
      <c r="BQ1070" s="1072"/>
      <c r="BR1070" s="1072"/>
      <c r="BS1070" s="1111"/>
      <c r="BT1070" s="1072"/>
      <c r="BU1070" s="1072"/>
      <c r="BV1070" s="1072"/>
      <c r="BW1070" s="1072"/>
      <c r="BX1070" s="1072"/>
      <c r="BY1070" s="1072"/>
      <c r="BZ1070" s="1072"/>
      <c r="CA1070" s="1072"/>
      <c r="CB1070" s="1072"/>
      <c r="CC1070" s="1072"/>
      <c r="CD1070" s="1072"/>
      <c r="CE1070" s="1072"/>
      <c r="CF1070" s="1072"/>
      <c r="CG1070" s="1072"/>
      <c r="CH1070" s="1072"/>
      <c r="CI1070" s="1072"/>
      <c r="CJ1070" s="1072"/>
      <c r="CK1070" s="1072"/>
      <c r="CL1070" s="1072"/>
      <c r="CM1070" s="1111"/>
      <c r="CN1070" s="1111"/>
      <c r="CO1070" s="1112"/>
      <c r="CQ1070" s="1927"/>
    </row>
    <row r="1071" spans="1:95" s="620" customFormat="1">
      <c r="A1071" s="1053"/>
      <c r="B1071" s="1071"/>
      <c r="C1071" s="1047"/>
      <c r="D1071" s="1047"/>
      <c r="E1071" s="1048"/>
      <c r="F1071" s="1066"/>
      <c r="G1071" s="1065"/>
      <c r="H1071" s="1051"/>
      <c r="I1071" s="1072"/>
      <c r="J1071" s="1072"/>
      <c r="K1071" s="1072"/>
      <c r="L1071" s="1072"/>
      <c r="M1071" s="1072"/>
      <c r="N1071" s="1072"/>
      <c r="O1071" s="1072"/>
      <c r="P1071" s="1072"/>
      <c r="Q1071" s="1072"/>
      <c r="R1071" s="1072"/>
      <c r="S1071" s="1072"/>
      <c r="T1071" s="1072"/>
      <c r="U1071" s="1072"/>
      <c r="V1071" s="1072"/>
      <c r="W1071" s="1072"/>
      <c r="X1071" s="1072"/>
      <c r="Y1071" s="1072"/>
      <c r="Z1071" s="1072"/>
      <c r="AA1071" s="1072"/>
      <c r="AB1071" s="1111"/>
      <c r="AC1071" s="1111"/>
      <c r="AD1071" s="1111"/>
      <c r="AE1071" s="1111"/>
      <c r="AF1071" s="1072"/>
      <c r="AG1071" s="1072"/>
      <c r="AH1071" s="1072"/>
      <c r="AI1071" s="1072"/>
      <c r="AJ1071" s="1072"/>
      <c r="AK1071" s="1072"/>
      <c r="AL1071" s="1072"/>
      <c r="AM1071" s="1072"/>
      <c r="AN1071" s="1072"/>
      <c r="AO1071" s="1072"/>
      <c r="AP1071" s="1072"/>
      <c r="AQ1071" s="1072"/>
      <c r="AR1071" s="1072"/>
      <c r="AS1071" s="1072"/>
      <c r="AT1071" s="1072"/>
      <c r="AU1071" s="1072"/>
      <c r="AV1071" s="1072"/>
      <c r="AW1071" s="1072"/>
      <c r="AX1071" s="1072"/>
      <c r="AY1071" s="1072"/>
      <c r="AZ1071" s="1072"/>
      <c r="BA1071" s="1072"/>
      <c r="BB1071" s="1072"/>
      <c r="BC1071" s="1072"/>
      <c r="BD1071" s="1072"/>
      <c r="BE1071" s="1072"/>
      <c r="BF1071" s="1072"/>
      <c r="BG1071" s="1072"/>
      <c r="BH1071" s="1072"/>
      <c r="BI1071" s="1072"/>
      <c r="BJ1071" s="1072"/>
      <c r="BK1071" s="1072"/>
      <c r="BL1071" s="1072"/>
      <c r="BM1071" s="1072"/>
      <c r="BN1071" s="1072"/>
      <c r="BO1071" s="1072"/>
      <c r="BP1071" s="1072"/>
      <c r="BQ1071" s="1072"/>
      <c r="BR1071" s="1072"/>
      <c r="BS1071" s="1111"/>
      <c r="BT1071" s="1072"/>
      <c r="BU1071" s="1072"/>
      <c r="BV1071" s="1072"/>
      <c r="BW1071" s="1072"/>
      <c r="BX1071" s="1072"/>
      <c r="BY1071" s="1072"/>
      <c r="BZ1071" s="1072"/>
      <c r="CA1071" s="1072"/>
      <c r="CB1071" s="1072"/>
      <c r="CC1071" s="1072"/>
      <c r="CD1071" s="1072"/>
      <c r="CE1071" s="1072"/>
      <c r="CF1071" s="1072"/>
      <c r="CG1071" s="1072"/>
      <c r="CH1071" s="1072"/>
      <c r="CI1071" s="1072"/>
      <c r="CJ1071" s="1072"/>
      <c r="CK1071" s="1072"/>
      <c r="CL1071" s="1072"/>
      <c r="CM1071" s="1111"/>
      <c r="CN1071" s="1111"/>
      <c r="CO1071" s="1112"/>
      <c r="CQ1071" s="1927"/>
    </row>
    <row r="1072" spans="1:95" s="620" customFormat="1">
      <c r="A1072" s="1053"/>
      <c r="B1072" s="1071"/>
      <c r="C1072" s="1047"/>
      <c r="D1072" s="1047"/>
      <c r="E1072" s="1048"/>
      <c r="F1072" s="1066"/>
      <c r="G1072" s="1065"/>
      <c r="H1072" s="1051"/>
      <c r="I1072" s="1072"/>
      <c r="J1072" s="1072"/>
      <c r="K1072" s="1072"/>
      <c r="L1072" s="1072"/>
      <c r="M1072" s="1072"/>
      <c r="N1072" s="1072"/>
      <c r="O1072" s="1072"/>
      <c r="P1072" s="1072"/>
      <c r="Q1072" s="1072"/>
      <c r="R1072" s="1072"/>
      <c r="S1072" s="1072"/>
      <c r="T1072" s="1072"/>
      <c r="U1072" s="1072"/>
      <c r="V1072" s="1072"/>
      <c r="W1072" s="1072"/>
      <c r="X1072" s="1072"/>
      <c r="Y1072" s="1072"/>
      <c r="Z1072" s="1072"/>
      <c r="AA1072" s="1072"/>
      <c r="AB1072" s="1111"/>
      <c r="AC1072" s="1111"/>
      <c r="AD1072" s="1111"/>
      <c r="AE1072" s="1111"/>
      <c r="AF1072" s="1072"/>
      <c r="AG1072" s="1072"/>
      <c r="AH1072" s="1072"/>
      <c r="AI1072" s="1072"/>
      <c r="AJ1072" s="1072"/>
      <c r="AK1072" s="1072"/>
      <c r="AL1072" s="1072"/>
      <c r="AM1072" s="1072"/>
      <c r="AN1072" s="1072"/>
      <c r="AO1072" s="1072"/>
      <c r="AP1072" s="1072"/>
      <c r="AQ1072" s="1072"/>
      <c r="AR1072" s="1072"/>
      <c r="AS1072" s="1072"/>
      <c r="AT1072" s="1072"/>
      <c r="AU1072" s="1072"/>
      <c r="AV1072" s="1072"/>
      <c r="AW1072" s="1072"/>
      <c r="AX1072" s="1072"/>
      <c r="AY1072" s="1072"/>
      <c r="AZ1072" s="1072"/>
      <c r="BA1072" s="1072"/>
      <c r="BB1072" s="1072"/>
      <c r="BC1072" s="1072"/>
      <c r="BD1072" s="1072"/>
      <c r="BE1072" s="1072"/>
      <c r="BF1072" s="1072"/>
      <c r="BG1072" s="1072"/>
      <c r="BH1072" s="1072"/>
      <c r="BI1072" s="1072"/>
      <c r="BJ1072" s="1072"/>
      <c r="BK1072" s="1072"/>
      <c r="BL1072" s="1072"/>
      <c r="BM1072" s="1072"/>
      <c r="BN1072" s="1072"/>
      <c r="BO1072" s="1072"/>
      <c r="BP1072" s="1072"/>
      <c r="BQ1072" s="1072"/>
      <c r="BR1072" s="1072"/>
      <c r="BS1072" s="1111"/>
      <c r="BT1072" s="1072"/>
      <c r="BU1072" s="1072"/>
      <c r="BV1072" s="1072"/>
      <c r="BW1072" s="1072"/>
      <c r="BX1072" s="1072"/>
      <c r="BY1072" s="1072"/>
      <c r="BZ1072" s="1072"/>
      <c r="CA1072" s="1072"/>
      <c r="CB1072" s="1072"/>
      <c r="CC1072" s="1072"/>
      <c r="CD1072" s="1072"/>
      <c r="CE1072" s="1072"/>
      <c r="CF1072" s="1072"/>
      <c r="CG1072" s="1072"/>
      <c r="CH1072" s="1072"/>
      <c r="CI1072" s="1072"/>
      <c r="CJ1072" s="1072"/>
      <c r="CK1072" s="1072"/>
      <c r="CL1072" s="1072"/>
      <c r="CM1072" s="1111"/>
      <c r="CN1072" s="1111"/>
      <c r="CO1072" s="1112"/>
      <c r="CQ1072" s="1927"/>
    </row>
    <row r="1073" spans="1:95" s="620" customFormat="1">
      <c r="A1073" s="1053"/>
      <c r="B1073" s="1071"/>
      <c r="C1073" s="1047"/>
      <c r="D1073" s="1047"/>
      <c r="E1073" s="1048"/>
      <c r="F1073" s="1066"/>
      <c r="G1073" s="1065"/>
      <c r="H1073" s="1051"/>
      <c r="I1073" s="1072"/>
      <c r="J1073" s="1072"/>
      <c r="K1073" s="1072"/>
      <c r="L1073" s="1072"/>
      <c r="M1073" s="1072"/>
      <c r="N1073" s="1072"/>
      <c r="O1073" s="1072"/>
      <c r="P1073" s="1072"/>
      <c r="Q1073" s="1072"/>
      <c r="R1073" s="1072"/>
      <c r="S1073" s="1072"/>
      <c r="T1073" s="1072"/>
      <c r="U1073" s="1072"/>
      <c r="V1073" s="1072"/>
      <c r="W1073" s="1072"/>
      <c r="X1073" s="1072"/>
      <c r="Y1073" s="1072"/>
      <c r="Z1073" s="1072"/>
      <c r="AA1073" s="1072"/>
      <c r="AB1073" s="1111"/>
      <c r="AC1073" s="1111"/>
      <c r="AD1073" s="1111"/>
      <c r="AE1073" s="1111"/>
      <c r="AF1073" s="1072"/>
      <c r="AG1073" s="1072"/>
      <c r="AH1073" s="1072"/>
      <c r="AI1073" s="1072"/>
      <c r="AJ1073" s="1072"/>
      <c r="AK1073" s="1072"/>
      <c r="AL1073" s="1072"/>
      <c r="AM1073" s="1072"/>
      <c r="AN1073" s="1072"/>
      <c r="AO1073" s="1072"/>
      <c r="AP1073" s="1072"/>
      <c r="AQ1073" s="1072"/>
      <c r="AR1073" s="1072"/>
      <c r="AS1073" s="1072"/>
      <c r="AT1073" s="1072"/>
      <c r="AU1073" s="1072"/>
      <c r="AV1073" s="1072"/>
      <c r="AW1073" s="1072"/>
      <c r="AX1073" s="1072"/>
      <c r="AY1073" s="1072"/>
      <c r="AZ1073" s="1072"/>
      <c r="BA1073" s="1072"/>
      <c r="BB1073" s="1072"/>
      <c r="BC1073" s="1072"/>
      <c r="BD1073" s="1072"/>
      <c r="BE1073" s="1072"/>
      <c r="BF1073" s="1072"/>
      <c r="BG1073" s="1072"/>
      <c r="BH1073" s="1072"/>
      <c r="BI1073" s="1072"/>
      <c r="BJ1073" s="1072"/>
      <c r="BK1073" s="1072"/>
      <c r="BL1073" s="1072"/>
      <c r="BM1073" s="1072"/>
      <c r="BN1073" s="1072"/>
      <c r="BO1073" s="1072"/>
      <c r="BP1073" s="1072"/>
      <c r="BQ1073" s="1072"/>
      <c r="BR1073" s="1072"/>
      <c r="BS1073" s="1111"/>
      <c r="BT1073" s="1072"/>
      <c r="BU1073" s="1072"/>
      <c r="BV1073" s="1072"/>
      <c r="BW1073" s="1072"/>
      <c r="BX1073" s="1072"/>
      <c r="BY1073" s="1072"/>
      <c r="BZ1073" s="1072"/>
      <c r="CA1073" s="1072"/>
      <c r="CB1073" s="1072"/>
      <c r="CC1073" s="1072"/>
      <c r="CD1073" s="1072"/>
      <c r="CE1073" s="1072"/>
      <c r="CF1073" s="1072"/>
      <c r="CG1073" s="1072"/>
      <c r="CH1073" s="1072"/>
      <c r="CI1073" s="1072"/>
      <c r="CJ1073" s="1072"/>
      <c r="CK1073" s="1072"/>
      <c r="CL1073" s="1072"/>
      <c r="CM1073" s="1111"/>
      <c r="CN1073" s="1111"/>
      <c r="CO1073" s="1112"/>
      <c r="CQ1073" s="1927"/>
    </row>
    <row r="1074" spans="1:95" s="620" customFormat="1">
      <c r="A1074" s="1053"/>
      <c r="B1074" s="1071"/>
      <c r="C1074" s="1047"/>
      <c r="D1074" s="1047"/>
      <c r="E1074" s="1048"/>
      <c r="F1074" s="1066"/>
      <c r="G1074" s="1065"/>
      <c r="H1074" s="1051"/>
      <c r="I1074" s="1072"/>
      <c r="J1074" s="1072"/>
      <c r="K1074" s="1072"/>
      <c r="L1074" s="1072"/>
      <c r="M1074" s="1072"/>
      <c r="N1074" s="1072"/>
      <c r="O1074" s="1072"/>
      <c r="P1074" s="1072"/>
      <c r="Q1074" s="1072"/>
      <c r="R1074" s="1072"/>
      <c r="S1074" s="1072"/>
      <c r="T1074" s="1072"/>
      <c r="U1074" s="1072"/>
      <c r="V1074" s="1072"/>
      <c r="W1074" s="1072"/>
      <c r="X1074" s="1072"/>
      <c r="Y1074" s="1072"/>
      <c r="Z1074" s="1072"/>
      <c r="AA1074" s="1072"/>
      <c r="AB1074" s="1111"/>
      <c r="AC1074" s="1111"/>
      <c r="AD1074" s="1111"/>
      <c r="AE1074" s="1111"/>
      <c r="AF1074" s="1072"/>
      <c r="AG1074" s="1072"/>
      <c r="AH1074" s="1072"/>
      <c r="AI1074" s="1072"/>
      <c r="AJ1074" s="1072"/>
      <c r="AK1074" s="1072"/>
      <c r="AL1074" s="1072"/>
      <c r="AM1074" s="1072"/>
      <c r="AN1074" s="1072"/>
      <c r="AO1074" s="1072"/>
      <c r="AP1074" s="1072"/>
      <c r="AQ1074" s="1072"/>
      <c r="AR1074" s="1072"/>
      <c r="AS1074" s="1072"/>
      <c r="AT1074" s="1072"/>
      <c r="AU1074" s="1072"/>
      <c r="AV1074" s="1072"/>
      <c r="AW1074" s="1072"/>
      <c r="AX1074" s="1072"/>
      <c r="AY1074" s="1072"/>
      <c r="AZ1074" s="1072"/>
      <c r="BA1074" s="1072"/>
      <c r="BB1074" s="1072"/>
      <c r="BC1074" s="1072"/>
      <c r="BD1074" s="1072"/>
      <c r="BE1074" s="1072"/>
      <c r="BF1074" s="1072"/>
      <c r="BG1074" s="1072"/>
      <c r="BH1074" s="1072"/>
      <c r="BI1074" s="1072"/>
      <c r="BJ1074" s="1072"/>
      <c r="BK1074" s="1072"/>
      <c r="BL1074" s="1072"/>
      <c r="BM1074" s="1072"/>
      <c r="BN1074" s="1072"/>
      <c r="BO1074" s="1072"/>
      <c r="BP1074" s="1072"/>
      <c r="BQ1074" s="1072"/>
      <c r="BR1074" s="1072"/>
      <c r="BS1074" s="1111"/>
      <c r="BT1074" s="1072"/>
      <c r="BU1074" s="1072"/>
      <c r="BV1074" s="1072"/>
      <c r="BW1074" s="1072"/>
      <c r="BX1074" s="1072"/>
      <c r="BY1074" s="1072"/>
      <c r="BZ1074" s="1072"/>
      <c r="CA1074" s="1072"/>
      <c r="CB1074" s="1072"/>
      <c r="CC1074" s="1072"/>
      <c r="CD1074" s="1072"/>
      <c r="CE1074" s="1072"/>
      <c r="CF1074" s="1072"/>
      <c r="CG1074" s="1072"/>
      <c r="CH1074" s="1072"/>
      <c r="CI1074" s="1072"/>
      <c r="CJ1074" s="1072"/>
      <c r="CK1074" s="1072"/>
      <c r="CL1074" s="1072"/>
      <c r="CM1074" s="1111"/>
      <c r="CN1074" s="1111"/>
      <c r="CO1074" s="1112"/>
      <c r="CQ1074" s="1927"/>
    </row>
    <row r="1075" spans="1:95" s="620" customFormat="1">
      <c r="A1075" s="1053"/>
      <c r="B1075" s="1071"/>
      <c r="C1075" s="1047"/>
      <c r="D1075" s="1047"/>
      <c r="E1075" s="1048"/>
      <c r="F1075" s="1066"/>
      <c r="G1075" s="1065"/>
      <c r="H1075" s="1051"/>
      <c r="I1075" s="1072"/>
      <c r="J1075" s="1072"/>
      <c r="K1075" s="1072"/>
      <c r="L1075" s="1072"/>
      <c r="M1075" s="1072"/>
      <c r="N1075" s="1072"/>
      <c r="O1075" s="1072"/>
      <c r="P1075" s="1072"/>
      <c r="Q1075" s="1072"/>
      <c r="R1075" s="1072"/>
      <c r="S1075" s="1072"/>
      <c r="T1075" s="1072"/>
      <c r="U1075" s="1072"/>
      <c r="V1075" s="1072"/>
      <c r="W1075" s="1072"/>
      <c r="X1075" s="1072"/>
      <c r="Y1075" s="1072"/>
      <c r="Z1075" s="1072"/>
      <c r="AA1075" s="1072"/>
      <c r="AB1075" s="1111"/>
      <c r="AC1075" s="1111"/>
      <c r="AD1075" s="1111"/>
      <c r="AE1075" s="1111"/>
      <c r="AF1075" s="1072"/>
      <c r="AG1075" s="1072"/>
      <c r="AH1075" s="1072"/>
      <c r="AI1075" s="1072"/>
      <c r="AJ1075" s="1072"/>
      <c r="AK1075" s="1072"/>
      <c r="AL1075" s="1072"/>
      <c r="AM1075" s="1072"/>
      <c r="AN1075" s="1072"/>
      <c r="AO1075" s="1072"/>
      <c r="AP1075" s="1072"/>
      <c r="AQ1075" s="1072"/>
      <c r="AR1075" s="1072"/>
      <c r="AS1075" s="1072"/>
      <c r="AT1075" s="1072"/>
      <c r="AU1075" s="1072"/>
      <c r="AV1075" s="1072"/>
      <c r="AW1075" s="1072"/>
      <c r="AX1075" s="1072"/>
      <c r="AY1075" s="1072"/>
      <c r="AZ1075" s="1072"/>
      <c r="BA1075" s="1072"/>
      <c r="BB1075" s="1072"/>
      <c r="BC1075" s="1072"/>
      <c r="BD1075" s="1072"/>
      <c r="BE1075" s="1072"/>
      <c r="BF1075" s="1072"/>
      <c r="BG1075" s="1072"/>
      <c r="BH1075" s="1072"/>
      <c r="BI1075" s="1072"/>
      <c r="BJ1075" s="1072"/>
      <c r="BK1075" s="1072"/>
      <c r="BL1075" s="1072"/>
      <c r="BM1075" s="1072"/>
      <c r="BN1075" s="1072"/>
      <c r="BO1075" s="1072"/>
      <c r="BP1075" s="1072"/>
      <c r="BQ1075" s="1072"/>
      <c r="BR1075" s="1072"/>
      <c r="BS1075" s="1111"/>
      <c r="BT1075" s="1072"/>
      <c r="BU1075" s="1072"/>
      <c r="BV1075" s="1072"/>
      <c r="BW1075" s="1072"/>
      <c r="BX1075" s="1072"/>
      <c r="BY1075" s="1072"/>
      <c r="BZ1075" s="1072"/>
      <c r="CA1075" s="1072"/>
      <c r="CB1075" s="1072"/>
      <c r="CC1075" s="1072"/>
      <c r="CD1075" s="1072"/>
      <c r="CE1075" s="1072"/>
      <c r="CF1075" s="1072"/>
      <c r="CG1075" s="1072"/>
      <c r="CH1075" s="1072"/>
      <c r="CI1075" s="1072"/>
      <c r="CJ1075" s="1072"/>
      <c r="CK1075" s="1072"/>
      <c r="CL1075" s="1072"/>
      <c r="CM1075" s="1111"/>
      <c r="CN1075" s="1111"/>
      <c r="CO1075" s="1112"/>
      <c r="CQ1075" s="1927"/>
    </row>
    <row r="1076" spans="1:95" s="620" customFormat="1">
      <c r="A1076" s="1053"/>
      <c r="B1076" s="1071"/>
      <c r="C1076" s="1047"/>
      <c r="D1076" s="1047"/>
      <c r="E1076" s="1048"/>
      <c r="F1076" s="1066"/>
      <c r="G1076" s="1065"/>
      <c r="H1076" s="1051"/>
      <c r="I1076" s="1072"/>
      <c r="J1076" s="1072"/>
      <c r="K1076" s="1072"/>
      <c r="L1076" s="1072"/>
      <c r="M1076" s="1072"/>
      <c r="N1076" s="1072"/>
      <c r="O1076" s="1072"/>
      <c r="P1076" s="1072"/>
      <c r="Q1076" s="1072"/>
      <c r="R1076" s="1072"/>
      <c r="S1076" s="1072"/>
      <c r="T1076" s="1072"/>
      <c r="U1076" s="1072"/>
      <c r="V1076" s="1072"/>
      <c r="W1076" s="1072"/>
      <c r="X1076" s="1072"/>
      <c r="Y1076" s="1072"/>
      <c r="Z1076" s="1072"/>
      <c r="AA1076" s="1072"/>
      <c r="AB1076" s="1111"/>
      <c r="AC1076" s="1111"/>
      <c r="AD1076" s="1111"/>
      <c r="AE1076" s="1111"/>
      <c r="AF1076" s="1072"/>
      <c r="AG1076" s="1072"/>
      <c r="AH1076" s="1072"/>
      <c r="AI1076" s="1072"/>
      <c r="AJ1076" s="1072"/>
      <c r="AK1076" s="1072"/>
      <c r="AL1076" s="1072"/>
      <c r="AM1076" s="1072"/>
      <c r="AN1076" s="1072"/>
      <c r="AO1076" s="1072"/>
      <c r="AP1076" s="1072"/>
      <c r="AQ1076" s="1072"/>
      <c r="AR1076" s="1072"/>
      <c r="AS1076" s="1072"/>
      <c r="AT1076" s="1072"/>
      <c r="AU1076" s="1072"/>
      <c r="AV1076" s="1072"/>
      <c r="AW1076" s="1072"/>
      <c r="AX1076" s="1072"/>
      <c r="AY1076" s="1072"/>
      <c r="AZ1076" s="1072"/>
      <c r="BA1076" s="1072"/>
      <c r="BB1076" s="1072"/>
      <c r="BC1076" s="1072"/>
      <c r="BD1076" s="1072"/>
      <c r="BE1076" s="1072"/>
      <c r="BF1076" s="1072"/>
      <c r="BG1076" s="1072"/>
      <c r="BH1076" s="1072"/>
      <c r="BI1076" s="1072"/>
      <c r="BJ1076" s="1072"/>
      <c r="BK1076" s="1072"/>
      <c r="BL1076" s="1072"/>
      <c r="BM1076" s="1072"/>
      <c r="BN1076" s="1072"/>
      <c r="BO1076" s="1072"/>
      <c r="BP1076" s="1072"/>
      <c r="BQ1076" s="1072"/>
      <c r="BR1076" s="1072"/>
      <c r="BS1076" s="1111"/>
      <c r="BT1076" s="1072"/>
      <c r="BU1076" s="1072"/>
      <c r="BV1076" s="1072"/>
      <c r="BW1076" s="1072"/>
      <c r="BX1076" s="1072"/>
      <c r="BY1076" s="1072"/>
      <c r="BZ1076" s="1072"/>
      <c r="CA1076" s="1072"/>
      <c r="CB1076" s="1072"/>
      <c r="CC1076" s="1072"/>
      <c r="CD1076" s="1072"/>
      <c r="CE1076" s="1072"/>
      <c r="CF1076" s="1072"/>
      <c r="CG1076" s="1072"/>
      <c r="CH1076" s="1072"/>
      <c r="CI1076" s="1072"/>
      <c r="CJ1076" s="1072"/>
      <c r="CK1076" s="1072"/>
      <c r="CL1076" s="1072"/>
      <c r="CM1076" s="1111"/>
      <c r="CN1076" s="1111"/>
      <c r="CO1076" s="1112"/>
      <c r="CQ1076" s="1927"/>
    </row>
    <row r="1077" spans="1:95" s="620" customFormat="1">
      <c r="A1077" s="1053"/>
      <c r="B1077" s="1071"/>
      <c r="C1077" s="1047"/>
      <c r="D1077" s="1047"/>
      <c r="E1077" s="1048"/>
      <c r="F1077" s="1066"/>
      <c r="G1077" s="1065"/>
      <c r="H1077" s="1051"/>
      <c r="I1077" s="1072"/>
      <c r="J1077" s="1072"/>
      <c r="K1077" s="1072"/>
      <c r="L1077" s="1072"/>
      <c r="M1077" s="1072"/>
      <c r="N1077" s="1072"/>
      <c r="O1077" s="1072"/>
      <c r="P1077" s="1072"/>
      <c r="Q1077" s="1072"/>
      <c r="R1077" s="1072"/>
      <c r="S1077" s="1072"/>
      <c r="T1077" s="1072"/>
      <c r="U1077" s="1072"/>
      <c r="V1077" s="1072"/>
      <c r="W1077" s="1072"/>
      <c r="X1077" s="1072"/>
      <c r="Y1077" s="1072"/>
      <c r="Z1077" s="1072"/>
      <c r="AA1077" s="1072"/>
      <c r="AB1077" s="1111"/>
      <c r="AC1077" s="1111"/>
      <c r="AD1077" s="1111"/>
      <c r="AE1077" s="1111"/>
      <c r="AF1077" s="1072"/>
      <c r="AG1077" s="1072"/>
      <c r="AH1077" s="1072"/>
      <c r="AI1077" s="1072"/>
      <c r="AJ1077" s="1072"/>
      <c r="AK1077" s="1072"/>
      <c r="AL1077" s="1072"/>
      <c r="AM1077" s="1072"/>
      <c r="AN1077" s="1072"/>
      <c r="AO1077" s="1072"/>
      <c r="AP1077" s="1072"/>
      <c r="AQ1077" s="1072"/>
      <c r="AR1077" s="1072"/>
      <c r="AS1077" s="1072"/>
      <c r="AT1077" s="1072"/>
      <c r="AU1077" s="1072"/>
      <c r="AV1077" s="1072"/>
      <c r="AW1077" s="1072"/>
      <c r="AX1077" s="1072"/>
      <c r="AY1077" s="1072"/>
      <c r="AZ1077" s="1072"/>
      <c r="BA1077" s="1072"/>
      <c r="BB1077" s="1072"/>
      <c r="BC1077" s="1072"/>
      <c r="BD1077" s="1072"/>
      <c r="BE1077" s="1072"/>
      <c r="BF1077" s="1072"/>
      <c r="BG1077" s="1072"/>
      <c r="BH1077" s="1072"/>
      <c r="BI1077" s="1072"/>
      <c r="BJ1077" s="1072"/>
      <c r="BK1077" s="1072"/>
      <c r="BL1077" s="1072"/>
      <c r="BM1077" s="1072"/>
      <c r="BN1077" s="1072"/>
      <c r="BO1077" s="1072"/>
      <c r="BP1077" s="1072"/>
      <c r="BQ1077" s="1072"/>
      <c r="BR1077" s="1072"/>
      <c r="BS1077" s="1111"/>
      <c r="BT1077" s="1072"/>
      <c r="BU1077" s="1072"/>
      <c r="BV1077" s="1072"/>
      <c r="BW1077" s="1072"/>
      <c r="BX1077" s="1072"/>
      <c r="BY1077" s="1072"/>
      <c r="BZ1077" s="1072"/>
      <c r="CA1077" s="1072"/>
      <c r="CB1077" s="1072"/>
      <c r="CC1077" s="1072"/>
      <c r="CD1077" s="1072"/>
      <c r="CE1077" s="1072"/>
      <c r="CF1077" s="1072"/>
      <c r="CG1077" s="1072"/>
      <c r="CH1077" s="1072"/>
      <c r="CI1077" s="1072"/>
      <c r="CJ1077" s="1072"/>
      <c r="CK1077" s="1072"/>
      <c r="CL1077" s="1072"/>
      <c r="CM1077" s="1111"/>
      <c r="CN1077" s="1111"/>
      <c r="CO1077" s="1112"/>
      <c r="CQ1077" s="1927"/>
    </row>
    <row r="1078" spans="1:95" s="620" customFormat="1">
      <c r="A1078" s="1053"/>
      <c r="B1078" s="1071"/>
      <c r="C1078" s="1047"/>
      <c r="D1078" s="1047"/>
      <c r="E1078" s="1048"/>
      <c r="F1078" s="1066"/>
      <c r="G1078" s="1065"/>
      <c r="H1078" s="1051"/>
      <c r="I1078" s="1072"/>
      <c r="J1078" s="1072"/>
      <c r="K1078" s="1072"/>
      <c r="L1078" s="1072"/>
      <c r="M1078" s="1072"/>
      <c r="N1078" s="1072"/>
      <c r="O1078" s="1072"/>
      <c r="P1078" s="1072"/>
      <c r="Q1078" s="1072"/>
      <c r="R1078" s="1072"/>
      <c r="S1078" s="1072"/>
      <c r="T1078" s="1072"/>
      <c r="U1078" s="1072"/>
      <c r="V1078" s="1072"/>
      <c r="W1078" s="1072"/>
      <c r="X1078" s="1072"/>
      <c r="Y1078" s="1072"/>
      <c r="Z1078" s="1072"/>
      <c r="AA1078" s="1072"/>
      <c r="AB1078" s="1111"/>
      <c r="AC1078" s="1111"/>
      <c r="AD1078" s="1111"/>
      <c r="AE1078" s="1111"/>
      <c r="AF1078" s="1072"/>
      <c r="AG1078" s="1072"/>
      <c r="AH1078" s="1072"/>
      <c r="AI1078" s="1072"/>
      <c r="AJ1078" s="1072"/>
      <c r="AK1078" s="1072"/>
      <c r="AL1078" s="1072"/>
      <c r="AM1078" s="1072"/>
      <c r="AN1078" s="1072"/>
      <c r="AO1078" s="1072"/>
      <c r="AP1078" s="1072"/>
      <c r="AQ1078" s="1072"/>
      <c r="AR1078" s="1072"/>
      <c r="AS1078" s="1072"/>
      <c r="AT1078" s="1072"/>
      <c r="AU1078" s="1072"/>
      <c r="AV1078" s="1072"/>
      <c r="AW1078" s="1072"/>
      <c r="AX1078" s="1072"/>
      <c r="AY1078" s="1072"/>
      <c r="AZ1078" s="1072"/>
      <c r="BA1078" s="1072"/>
      <c r="BB1078" s="1072"/>
      <c r="BC1078" s="1072"/>
      <c r="BD1078" s="1072"/>
      <c r="BE1078" s="1072"/>
      <c r="BF1078" s="1072"/>
      <c r="BG1078" s="1072"/>
      <c r="BH1078" s="1072"/>
      <c r="BI1078" s="1072"/>
      <c r="BJ1078" s="1072"/>
      <c r="BK1078" s="1072"/>
      <c r="BL1078" s="1072"/>
      <c r="BM1078" s="1072"/>
      <c r="BN1078" s="1072"/>
      <c r="BO1078" s="1072"/>
      <c r="BP1078" s="1072"/>
      <c r="BQ1078" s="1072"/>
      <c r="BR1078" s="1072"/>
      <c r="BS1078" s="1111"/>
      <c r="BT1078" s="1072"/>
      <c r="BU1078" s="1072"/>
      <c r="BV1078" s="1072"/>
      <c r="BW1078" s="1072"/>
      <c r="BX1078" s="1072"/>
      <c r="BY1078" s="1072"/>
      <c r="BZ1078" s="1072"/>
      <c r="CA1078" s="1072"/>
      <c r="CB1078" s="1072"/>
      <c r="CC1078" s="1072"/>
      <c r="CD1078" s="1072"/>
      <c r="CE1078" s="1072"/>
      <c r="CF1078" s="1072"/>
      <c r="CG1078" s="1072"/>
      <c r="CH1078" s="1072"/>
      <c r="CI1078" s="1072"/>
      <c r="CJ1078" s="1072"/>
      <c r="CK1078" s="1072"/>
      <c r="CL1078" s="1072"/>
      <c r="CM1078" s="1111"/>
      <c r="CN1078" s="1111"/>
      <c r="CO1078" s="1112"/>
      <c r="CQ1078" s="1927"/>
    </row>
    <row r="1079" spans="1:95" s="620" customFormat="1">
      <c r="A1079" s="1053"/>
      <c r="B1079" s="1071"/>
      <c r="C1079" s="1047"/>
      <c r="D1079" s="1047"/>
      <c r="E1079" s="1048"/>
      <c r="F1079" s="1066"/>
      <c r="G1079" s="1065"/>
      <c r="H1079" s="1051"/>
      <c r="I1079" s="1072"/>
      <c r="J1079" s="1072"/>
      <c r="K1079" s="1072"/>
      <c r="L1079" s="1072"/>
      <c r="M1079" s="1072"/>
      <c r="N1079" s="1072"/>
      <c r="O1079" s="1072"/>
      <c r="P1079" s="1072"/>
      <c r="Q1079" s="1072"/>
      <c r="R1079" s="1072"/>
      <c r="S1079" s="1072"/>
      <c r="T1079" s="1072"/>
      <c r="U1079" s="1072"/>
      <c r="V1079" s="1072"/>
      <c r="W1079" s="1072"/>
      <c r="X1079" s="1072"/>
      <c r="Y1079" s="1072"/>
      <c r="Z1079" s="1072"/>
      <c r="AA1079" s="1072"/>
      <c r="AB1079" s="1111"/>
      <c r="AC1079" s="1111"/>
      <c r="AD1079" s="1111"/>
      <c r="AE1079" s="1111"/>
      <c r="AF1079" s="1072"/>
      <c r="AG1079" s="1072"/>
      <c r="AH1079" s="1072"/>
      <c r="AI1079" s="1072"/>
      <c r="AJ1079" s="1072"/>
      <c r="AK1079" s="1072"/>
      <c r="AL1079" s="1072"/>
      <c r="AM1079" s="1072"/>
      <c r="AN1079" s="1072"/>
      <c r="AO1079" s="1072"/>
      <c r="AP1079" s="1072"/>
      <c r="AQ1079" s="1072"/>
      <c r="AR1079" s="1072"/>
      <c r="AS1079" s="1072"/>
      <c r="AT1079" s="1072"/>
      <c r="AU1079" s="1072"/>
      <c r="AV1079" s="1072"/>
      <c r="AW1079" s="1072"/>
      <c r="AX1079" s="1072"/>
      <c r="AY1079" s="1072"/>
      <c r="AZ1079" s="1072"/>
      <c r="BA1079" s="1072"/>
      <c r="BB1079" s="1072"/>
      <c r="BC1079" s="1072"/>
      <c r="BD1079" s="1072"/>
      <c r="BE1079" s="1072"/>
      <c r="BF1079" s="1072"/>
      <c r="BG1079" s="1072"/>
      <c r="BH1079" s="1072"/>
      <c r="BI1079" s="1072"/>
      <c r="BJ1079" s="1072"/>
      <c r="BK1079" s="1072"/>
      <c r="BL1079" s="1072"/>
      <c r="BM1079" s="1072"/>
      <c r="BN1079" s="1072"/>
      <c r="BO1079" s="1072"/>
      <c r="BP1079" s="1072"/>
      <c r="BQ1079" s="1072"/>
      <c r="BR1079" s="1072"/>
      <c r="BS1079" s="1111"/>
      <c r="BT1079" s="1072"/>
      <c r="BU1079" s="1072"/>
      <c r="BV1079" s="1072"/>
      <c r="BW1079" s="1072"/>
      <c r="BX1079" s="1072"/>
      <c r="BY1079" s="1072"/>
      <c r="BZ1079" s="1072"/>
      <c r="CA1079" s="1072"/>
      <c r="CB1079" s="1072"/>
      <c r="CC1079" s="1072"/>
      <c r="CD1079" s="1072"/>
      <c r="CE1079" s="1072"/>
      <c r="CF1079" s="1072"/>
      <c r="CG1079" s="1072"/>
      <c r="CH1079" s="1072"/>
      <c r="CI1079" s="1072"/>
      <c r="CJ1079" s="1072"/>
      <c r="CK1079" s="1072"/>
      <c r="CL1079" s="1072"/>
      <c r="CM1079" s="1111"/>
      <c r="CN1079" s="1111"/>
      <c r="CO1079" s="1112"/>
      <c r="CQ1079" s="1927"/>
    </row>
    <row r="1080" spans="1:95" s="620" customFormat="1">
      <c r="A1080" s="1053"/>
      <c r="B1080" s="1071"/>
      <c r="C1080" s="1047"/>
      <c r="D1080" s="1047"/>
      <c r="E1080" s="1048"/>
      <c r="F1080" s="1066"/>
      <c r="G1080" s="1065"/>
      <c r="H1080" s="1051"/>
      <c r="I1080" s="1072"/>
      <c r="J1080" s="1072"/>
      <c r="K1080" s="1072"/>
      <c r="L1080" s="1072"/>
      <c r="M1080" s="1072"/>
      <c r="N1080" s="1072"/>
      <c r="O1080" s="1072"/>
      <c r="P1080" s="1072"/>
      <c r="Q1080" s="1072"/>
      <c r="R1080" s="1072"/>
      <c r="S1080" s="1072"/>
      <c r="T1080" s="1072"/>
      <c r="U1080" s="1072"/>
      <c r="V1080" s="1072"/>
      <c r="W1080" s="1072"/>
      <c r="X1080" s="1072"/>
      <c r="Y1080" s="1072"/>
      <c r="Z1080" s="1072"/>
      <c r="AA1080" s="1072"/>
      <c r="AB1080" s="1111"/>
      <c r="AC1080" s="1111"/>
      <c r="AD1080" s="1111"/>
      <c r="AE1080" s="1111"/>
      <c r="AF1080" s="1072"/>
      <c r="AG1080" s="1072"/>
      <c r="AH1080" s="1072"/>
      <c r="AI1080" s="1072"/>
      <c r="AJ1080" s="1072"/>
      <c r="AK1080" s="1072"/>
      <c r="AL1080" s="1072"/>
      <c r="AM1080" s="1072"/>
      <c r="AN1080" s="1072"/>
      <c r="AO1080" s="1072"/>
      <c r="AP1080" s="1072"/>
      <c r="AQ1080" s="1072"/>
      <c r="AR1080" s="1072"/>
      <c r="AS1080" s="1072"/>
      <c r="AT1080" s="1072"/>
      <c r="AU1080" s="1072"/>
      <c r="AV1080" s="1072"/>
      <c r="AW1080" s="1072"/>
      <c r="AX1080" s="1072"/>
      <c r="AY1080" s="1072"/>
      <c r="AZ1080" s="1072"/>
      <c r="BA1080" s="1072"/>
      <c r="BB1080" s="1072"/>
      <c r="BC1080" s="1072"/>
      <c r="BD1080" s="1072"/>
      <c r="BE1080" s="1072"/>
      <c r="BF1080" s="1072"/>
      <c r="BG1080" s="1072"/>
      <c r="BH1080" s="1072"/>
      <c r="BI1080" s="1072"/>
      <c r="BJ1080" s="1072"/>
      <c r="BK1080" s="1072"/>
      <c r="BL1080" s="1072"/>
      <c r="BM1080" s="1072"/>
      <c r="BN1080" s="1072"/>
      <c r="BO1080" s="1072"/>
      <c r="BP1080" s="1072"/>
      <c r="BQ1080" s="1072"/>
      <c r="BR1080" s="1072"/>
      <c r="BS1080" s="1111"/>
      <c r="BT1080" s="1072"/>
      <c r="BU1080" s="1072"/>
      <c r="BV1080" s="1072"/>
      <c r="BW1080" s="1072"/>
      <c r="BX1080" s="1072"/>
      <c r="BY1080" s="1072"/>
      <c r="BZ1080" s="1072"/>
      <c r="CA1080" s="1072"/>
      <c r="CB1080" s="1072"/>
      <c r="CC1080" s="1072"/>
      <c r="CD1080" s="1072"/>
      <c r="CE1080" s="1072"/>
      <c r="CF1080" s="1072"/>
      <c r="CG1080" s="1072"/>
      <c r="CH1080" s="1072"/>
      <c r="CI1080" s="1072"/>
      <c r="CJ1080" s="1072"/>
      <c r="CK1080" s="1072"/>
      <c r="CL1080" s="1072"/>
      <c r="CM1080" s="1111"/>
      <c r="CN1080" s="1111"/>
      <c r="CO1080" s="1112"/>
      <c r="CQ1080" s="1927"/>
    </row>
    <row r="1081" spans="1:95" s="620" customFormat="1">
      <c r="A1081" s="1053"/>
      <c r="B1081" s="1071"/>
      <c r="C1081" s="1047"/>
      <c r="D1081" s="1047"/>
      <c r="E1081" s="1048"/>
      <c r="F1081" s="1066"/>
      <c r="G1081" s="1065"/>
      <c r="H1081" s="1051"/>
      <c r="I1081" s="1072"/>
      <c r="J1081" s="1072"/>
      <c r="K1081" s="1072"/>
      <c r="L1081" s="1072"/>
      <c r="M1081" s="1072"/>
      <c r="N1081" s="1072"/>
      <c r="O1081" s="1072"/>
      <c r="P1081" s="1072"/>
      <c r="Q1081" s="1072"/>
      <c r="R1081" s="1072"/>
      <c r="S1081" s="1072"/>
      <c r="T1081" s="1072"/>
      <c r="U1081" s="1072"/>
      <c r="V1081" s="1072"/>
      <c r="W1081" s="1072"/>
      <c r="X1081" s="1072"/>
      <c r="Y1081" s="1072"/>
      <c r="Z1081" s="1072"/>
      <c r="AA1081" s="1072"/>
      <c r="AB1081" s="1111"/>
      <c r="AC1081" s="1111"/>
      <c r="AD1081" s="1111"/>
      <c r="AE1081" s="1111"/>
      <c r="AF1081" s="1072"/>
      <c r="AG1081" s="1072"/>
      <c r="AH1081" s="1072"/>
      <c r="AI1081" s="1072"/>
      <c r="AJ1081" s="1072"/>
      <c r="AK1081" s="1072"/>
      <c r="AL1081" s="1072"/>
      <c r="AM1081" s="1072"/>
      <c r="AN1081" s="1072"/>
      <c r="AO1081" s="1072"/>
      <c r="AP1081" s="1072"/>
      <c r="AQ1081" s="1072"/>
      <c r="AR1081" s="1072"/>
      <c r="AS1081" s="1072"/>
      <c r="AT1081" s="1072"/>
      <c r="AU1081" s="1072"/>
      <c r="AV1081" s="1072"/>
      <c r="AW1081" s="1072"/>
      <c r="AX1081" s="1072"/>
      <c r="AY1081" s="1072"/>
      <c r="AZ1081" s="1072"/>
      <c r="BA1081" s="1072"/>
      <c r="BB1081" s="1072"/>
      <c r="BC1081" s="1072"/>
      <c r="BD1081" s="1072"/>
      <c r="BE1081" s="1072"/>
      <c r="BF1081" s="1072"/>
      <c r="BG1081" s="1072"/>
      <c r="BH1081" s="1072"/>
      <c r="BI1081" s="1072"/>
      <c r="BJ1081" s="1072"/>
      <c r="BK1081" s="1072"/>
      <c r="BL1081" s="1072"/>
      <c r="BM1081" s="1072"/>
      <c r="BN1081" s="1072"/>
      <c r="BO1081" s="1072"/>
      <c r="BP1081" s="1072"/>
      <c r="BQ1081" s="1072"/>
      <c r="BR1081" s="1072"/>
      <c r="BS1081" s="1111"/>
      <c r="BT1081" s="1072"/>
      <c r="BU1081" s="1072"/>
      <c r="BV1081" s="1072"/>
      <c r="BW1081" s="1072"/>
      <c r="BX1081" s="1072"/>
      <c r="BY1081" s="1072"/>
      <c r="BZ1081" s="1072"/>
      <c r="CA1081" s="1072"/>
      <c r="CB1081" s="1072"/>
      <c r="CC1081" s="1072"/>
      <c r="CD1081" s="1072"/>
      <c r="CE1081" s="1072"/>
      <c r="CF1081" s="1072"/>
      <c r="CG1081" s="1072"/>
      <c r="CH1081" s="1072"/>
      <c r="CI1081" s="1072"/>
      <c r="CJ1081" s="1072"/>
      <c r="CK1081" s="1072"/>
      <c r="CL1081" s="1072"/>
      <c r="CM1081" s="1111"/>
      <c r="CN1081" s="1111"/>
      <c r="CO1081" s="1112"/>
      <c r="CQ1081" s="1927"/>
    </row>
    <row r="1082" spans="1:95" s="620" customFormat="1">
      <c r="A1082" s="1053"/>
      <c r="B1082" s="1071"/>
      <c r="C1082" s="1047"/>
      <c r="D1082" s="1047"/>
      <c r="E1082" s="1048"/>
      <c r="F1082" s="1066"/>
      <c r="G1082" s="1065"/>
      <c r="H1082" s="1051"/>
      <c r="I1082" s="1072"/>
      <c r="J1082" s="1072"/>
      <c r="K1082" s="1072"/>
      <c r="L1082" s="1072"/>
      <c r="M1082" s="1072"/>
      <c r="N1082" s="1072"/>
      <c r="O1082" s="1072"/>
      <c r="P1082" s="1072"/>
      <c r="Q1082" s="1072"/>
      <c r="R1082" s="1072"/>
      <c r="S1082" s="1072"/>
      <c r="T1082" s="1072"/>
      <c r="U1082" s="1072"/>
      <c r="V1082" s="1072"/>
      <c r="W1082" s="1072"/>
      <c r="X1082" s="1072"/>
      <c r="Y1082" s="1072"/>
      <c r="Z1082" s="1072"/>
      <c r="AA1082" s="1072"/>
      <c r="AB1082" s="1111"/>
      <c r="AC1082" s="1111"/>
      <c r="AD1082" s="1111"/>
      <c r="AE1082" s="1111"/>
      <c r="AF1082" s="1072"/>
      <c r="AG1082" s="1072"/>
      <c r="AH1082" s="1072"/>
      <c r="AI1082" s="1072"/>
      <c r="AJ1082" s="1072"/>
      <c r="AK1082" s="1072"/>
      <c r="AL1082" s="1072"/>
      <c r="AM1082" s="1072"/>
      <c r="AN1082" s="1072"/>
      <c r="AO1082" s="1072"/>
      <c r="AP1082" s="1072"/>
      <c r="AQ1082" s="1072"/>
      <c r="AR1082" s="1072"/>
      <c r="AS1082" s="1072"/>
      <c r="AT1082" s="1072"/>
      <c r="AU1082" s="1072"/>
      <c r="AV1082" s="1072"/>
      <c r="AW1082" s="1072"/>
      <c r="AX1082" s="1072"/>
      <c r="AY1082" s="1072"/>
      <c r="AZ1082" s="1072"/>
      <c r="BA1082" s="1072"/>
      <c r="BB1082" s="1072"/>
      <c r="BC1082" s="1072"/>
      <c r="BD1082" s="1072"/>
      <c r="BE1082" s="1072"/>
      <c r="BF1082" s="1072"/>
      <c r="BG1082" s="1072"/>
      <c r="BH1082" s="1072"/>
      <c r="BI1082" s="1072"/>
      <c r="BJ1082" s="1072"/>
      <c r="BK1082" s="1072"/>
      <c r="BL1082" s="1072"/>
      <c r="BM1082" s="1072"/>
      <c r="BN1082" s="1072"/>
      <c r="BO1082" s="1072"/>
      <c r="BP1082" s="1072"/>
      <c r="BQ1082" s="1072"/>
      <c r="BR1082" s="1072"/>
      <c r="BS1082" s="1111"/>
      <c r="BT1082" s="1072"/>
      <c r="BU1082" s="1072"/>
      <c r="BV1082" s="1072"/>
      <c r="BW1082" s="1072"/>
      <c r="BX1082" s="1072"/>
      <c r="BY1082" s="1072"/>
      <c r="BZ1082" s="1072"/>
      <c r="CA1082" s="1072"/>
      <c r="CB1082" s="1072"/>
      <c r="CC1082" s="1072"/>
      <c r="CD1082" s="1072"/>
      <c r="CE1082" s="1072"/>
      <c r="CF1082" s="1072"/>
      <c r="CG1082" s="1072"/>
      <c r="CH1082" s="1072"/>
      <c r="CI1082" s="1072"/>
      <c r="CJ1082" s="1072"/>
      <c r="CK1082" s="1072"/>
      <c r="CL1082" s="1072"/>
      <c r="CM1082" s="1111"/>
      <c r="CN1082" s="1111"/>
      <c r="CO1082" s="1112"/>
      <c r="CQ1082" s="1927"/>
    </row>
    <row r="1083" spans="1:95" s="620" customFormat="1">
      <c r="A1083" s="1053"/>
      <c r="B1083" s="1071"/>
      <c r="C1083" s="1047"/>
      <c r="D1083" s="1047"/>
      <c r="E1083" s="1048"/>
      <c r="F1083" s="1066"/>
      <c r="G1083" s="1065"/>
      <c r="H1083" s="1051"/>
      <c r="I1083" s="1072"/>
      <c r="J1083" s="1072"/>
      <c r="K1083" s="1072"/>
      <c r="L1083" s="1072"/>
      <c r="M1083" s="1072"/>
      <c r="N1083" s="1072"/>
      <c r="O1083" s="1072"/>
      <c r="P1083" s="1072"/>
      <c r="Q1083" s="1072"/>
      <c r="R1083" s="1072"/>
      <c r="S1083" s="1072"/>
      <c r="T1083" s="1072"/>
      <c r="U1083" s="1072"/>
      <c r="V1083" s="1072"/>
      <c r="W1083" s="1072"/>
      <c r="X1083" s="1072"/>
      <c r="Y1083" s="1072"/>
      <c r="Z1083" s="1072"/>
      <c r="AA1083" s="1072"/>
      <c r="AB1083" s="1111"/>
      <c r="AC1083" s="1111"/>
      <c r="AD1083" s="1111"/>
      <c r="AE1083" s="1111"/>
      <c r="AF1083" s="1072"/>
      <c r="AG1083" s="1072"/>
      <c r="AH1083" s="1072"/>
      <c r="AI1083" s="1072"/>
      <c r="AJ1083" s="1072"/>
      <c r="AK1083" s="1072"/>
      <c r="AL1083" s="1072"/>
      <c r="AM1083" s="1072"/>
      <c r="AN1083" s="1072"/>
      <c r="AO1083" s="1072"/>
      <c r="AP1083" s="1072"/>
      <c r="AQ1083" s="1072"/>
      <c r="AR1083" s="1072"/>
      <c r="AS1083" s="1072"/>
      <c r="AT1083" s="1072"/>
      <c r="AU1083" s="1072"/>
      <c r="AV1083" s="1072"/>
      <c r="AW1083" s="1072"/>
      <c r="AX1083" s="1072"/>
      <c r="AY1083" s="1072"/>
      <c r="AZ1083" s="1072"/>
      <c r="BA1083" s="1072"/>
      <c r="BB1083" s="1072"/>
      <c r="BC1083" s="1072"/>
      <c r="BD1083" s="1072"/>
      <c r="BE1083" s="1072"/>
      <c r="BF1083" s="1072"/>
      <c r="BG1083" s="1072"/>
      <c r="BH1083" s="1072"/>
      <c r="BI1083" s="1072"/>
      <c r="BJ1083" s="1072"/>
      <c r="BK1083" s="1072"/>
      <c r="BL1083" s="1072"/>
      <c r="BM1083" s="1072"/>
      <c r="BN1083" s="1072"/>
      <c r="BO1083" s="1072"/>
      <c r="BP1083" s="1072"/>
      <c r="BQ1083" s="1072"/>
      <c r="BR1083" s="1072"/>
      <c r="BS1083" s="1111"/>
      <c r="BT1083" s="1072"/>
      <c r="BU1083" s="1072"/>
      <c r="BV1083" s="1072"/>
      <c r="BW1083" s="1072"/>
      <c r="BX1083" s="1072"/>
      <c r="BY1083" s="1072"/>
      <c r="BZ1083" s="1072"/>
      <c r="CA1083" s="1072"/>
      <c r="CB1083" s="1072"/>
      <c r="CC1083" s="1072"/>
      <c r="CD1083" s="1072"/>
      <c r="CE1083" s="1072"/>
      <c r="CF1083" s="1072"/>
      <c r="CG1083" s="1072"/>
      <c r="CH1083" s="1072"/>
      <c r="CI1083" s="1072"/>
      <c r="CJ1083" s="1072"/>
      <c r="CK1083" s="1072"/>
      <c r="CL1083" s="1072"/>
      <c r="CM1083" s="1111"/>
      <c r="CN1083" s="1111"/>
      <c r="CO1083" s="1112"/>
      <c r="CQ1083" s="1927"/>
    </row>
    <row r="1084" spans="1:95" s="620" customFormat="1">
      <c r="A1084" s="1053"/>
      <c r="B1084" s="1071"/>
      <c r="C1084" s="1047"/>
      <c r="D1084" s="1047"/>
      <c r="E1084" s="1048"/>
      <c r="F1084" s="1066"/>
      <c r="G1084" s="1065"/>
      <c r="H1084" s="1051"/>
      <c r="I1084" s="1072"/>
      <c r="J1084" s="1072"/>
      <c r="K1084" s="1072"/>
      <c r="L1084" s="1072"/>
      <c r="M1084" s="1072"/>
      <c r="N1084" s="1072"/>
      <c r="O1084" s="1072"/>
      <c r="P1084" s="1072"/>
      <c r="Q1084" s="1072"/>
      <c r="R1084" s="1072"/>
      <c r="S1084" s="1072"/>
      <c r="T1084" s="1072"/>
      <c r="U1084" s="1072"/>
      <c r="V1084" s="1072"/>
      <c r="W1084" s="1072"/>
      <c r="X1084" s="1072"/>
      <c r="Y1084" s="1072"/>
      <c r="Z1084" s="1072"/>
      <c r="AA1084" s="1072"/>
      <c r="AB1084" s="1111"/>
      <c r="AC1084" s="1111"/>
      <c r="AD1084" s="1111"/>
      <c r="AE1084" s="1111"/>
      <c r="AF1084" s="1072"/>
      <c r="AG1084" s="1072"/>
      <c r="AH1084" s="1072"/>
      <c r="AI1084" s="1072"/>
      <c r="AJ1084" s="1072"/>
      <c r="AK1084" s="1072"/>
      <c r="AL1084" s="1072"/>
      <c r="AM1084" s="1072"/>
      <c r="AN1084" s="1072"/>
      <c r="AO1084" s="1072"/>
      <c r="AP1084" s="1072"/>
      <c r="AQ1084" s="1072"/>
      <c r="AR1084" s="1072"/>
      <c r="AS1084" s="1072"/>
      <c r="AT1084" s="1072"/>
      <c r="AU1084" s="1072"/>
      <c r="AV1084" s="1072"/>
      <c r="AW1084" s="1072"/>
      <c r="AX1084" s="1072"/>
      <c r="AY1084" s="1072"/>
      <c r="AZ1084" s="1072"/>
      <c r="BA1084" s="1072"/>
      <c r="BB1084" s="1072"/>
      <c r="BC1084" s="1072"/>
      <c r="BD1084" s="1072"/>
      <c r="BE1084" s="1072"/>
      <c r="BF1084" s="1072"/>
      <c r="BG1084" s="1072"/>
      <c r="BH1084" s="1072"/>
      <c r="BI1084" s="1072"/>
      <c r="BJ1084" s="1072"/>
      <c r="BK1084" s="1072"/>
      <c r="BL1084" s="1072"/>
      <c r="BM1084" s="1072"/>
      <c r="BN1084" s="1072"/>
      <c r="BO1084" s="1072"/>
      <c r="BP1084" s="1072"/>
      <c r="BQ1084" s="1072"/>
      <c r="BR1084" s="1072"/>
      <c r="BS1084" s="1111"/>
      <c r="BT1084" s="1072"/>
      <c r="BU1084" s="1072"/>
      <c r="BV1084" s="1072"/>
      <c r="BW1084" s="1072"/>
      <c r="BX1084" s="1072"/>
      <c r="BY1084" s="1072"/>
      <c r="BZ1084" s="1072"/>
      <c r="CA1084" s="1072"/>
      <c r="CB1084" s="1072"/>
      <c r="CC1084" s="1072"/>
      <c r="CD1084" s="1072"/>
      <c r="CE1084" s="1072"/>
      <c r="CF1084" s="1072"/>
      <c r="CG1084" s="1072"/>
      <c r="CH1084" s="1072"/>
      <c r="CI1084" s="1072"/>
      <c r="CJ1084" s="1072"/>
      <c r="CK1084" s="1072"/>
      <c r="CL1084" s="1072"/>
      <c r="CM1084" s="1111"/>
      <c r="CN1084" s="1111"/>
      <c r="CO1084" s="1112"/>
      <c r="CQ1084" s="1927"/>
    </row>
    <row r="1085" spans="1:95" s="620" customFormat="1">
      <c r="A1085" s="1053"/>
      <c r="B1085" s="1071"/>
      <c r="C1085" s="1047"/>
      <c r="D1085" s="1047"/>
      <c r="E1085" s="1048"/>
      <c r="F1085" s="1066"/>
      <c r="G1085" s="1065"/>
      <c r="H1085" s="1051"/>
      <c r="I1085" s="1072"/>
      <c r="J1085" s="1072"/>
      <c r="K1085" s="1072"/>
      <c r="L1085" s="1072"/>
      <c r="M1085" s="1072"/>
      <c r="N1085" s="1072"/>
      <c r="O1085" s="1072"/>
      <c r="P1085" s="1072"/>
      <c r="Q1085" s="1072"/>
      <c r="R1085" s="1072"/>
      <c r="S1085" s="1072"/>
      <c r="T1085" s="1072"/>
      <c r="U1085" s="1072"/>
      <c r="V1085" s="1072"/>
      <c r="W1085" s="1072"/>
      <c r="X1085" s="1072"/>
      <c r="Y1085" s="1072"/>
      <c r="Z1085" s="1072"/>
      <c r="AA1085" s="1072"/>
      <c r="AB1085" s="1111"/>
      <c r="AC1085" s="1111"/>
      <c r="AD1085" s="1111"/>
      <c r="AE1085" s="1111"/>
      <c r="AF1085" s="1072"/>
      <c r="AG1085" s="1072"/>
      <c r="AH1085" s="1072"/>
      <c r="AI1085" s="1072"/>
      <c r="AJ1085" s="1072"/>
      <c r="AK1085" s="1072"/>
      <c r="AL1085" s="1072"/>
      <c r="AM1085" s="1072"/>
      <c r="AN1085" s="1072"/>
      <c r="AO1085" s="1072"/>
      <c r="AP1085" s="1072"/>
      <c r="AQ1085" s="1072"/>
      <c r="AR1085" s="1072"/>
      <c r="AS1085" s="1072"/>
      <c r="AT1085" s="1072"/>
      <c r="AU1085" s="1072"/>
      <c r="AV1085" s="1072"/>
      <c r="AW1085" s="1072"/>
      <c r="AX1085" s="1072"/>
      <c r="AY1085" s="1072"/>
      <c r="AZ1085" s="1072"/>
      <c r="BA1085" s="1072"/>
      <c r="BB1085" s="1072"/>
      <c r="BC1085" s="1072"/>
      <c r="BD1085" s="1072"/>
      <c r="BE1085" s="1072"/>
      <c r="BF1085" s="1072"/>
      <c r="BG1085" s="1072"/>
      <c r="BH1085" s="1072"/>
      <c r="BI1085" s="1072"/>
      <c r="BJ1085" s="1072"/>
      <c r="BK1085" s="1072"/>
      <c r="BL1085" s="1072"/>
      <c r="BM1085" s="1072"/>
      <c r="BN1085" s="1072"/>
      <c r="BO1085" s="1072"/>
      <c r="BP1085" s="1072"/>
      <c r="BQ1085" s="1072"/>
      <c r="BR1085" s="1072"/>
      <c r="BS1085" s="1111"/>
      <c r="BT1085" s="1072"/>
      <c r="BU1085" s="1072"/>
      <c r="BV1085" s="1072"/>
      <c r="BW1085" s="1072"/>
      <c r="BX1085" s="1072"/>
      <c r="BY1085" s="1072"/>
      <c r="BZ1085" s="1072"/>
      <c r="CA1085" s="1072"/>
      <c r="CB1085" s="1072"/>
      <c r="CC1085" s="1072"/>
      <c r="CD1085" s="1072"/>
      <c r="CE1085" s="1072"/>
      <c r="CF1085" s="1072"/>
      <c r="CG1085" s="1072"/>
      <c r="CH1085" s="1072"/>
      <c r="CI1085" s="1072"/>
      <c r="CJ1085" s="1072"/>
      <c r="CK1085" s="1072"/>
      <c r="CL1085" s="1072"/>
      <c r="CM1085" s="1111"/>
      <c r="CN1085" s="1111"/>
      <c r="CO1085" s="1112"/>
      <c r="CQ1085" s="1927"/>
    </row>
    <row r="1086" spans="1:95" s="620" customFormat="1">
      <c r="A1086" s="1053"/>
      <c r="B1086" s="1071"/>
      <c r="C1086" s="1047"/>
      <c r="D1086" s="1047"/>
      <c r="E1086" s="1048"/>
      <c r="F1086" s="1066"/>
      <c r="G1086" s="1065"/>
      <c r="H1086" s="1051"/>
      <c r="I1086" s="1072"/>
      <c r="J1086" s="1072"/>
      <c r="K1086" s="1072"/>
      <c r="L1086" s="1072"/>
      <c r="M1086" s="1072"/>
      <c r="N1086" s="1072"/>
      <c r="O1086" s="1072"/>
      <c r="P1086" s="1072"/>
      <c r="Q1086" s="1072"/>
      <c r="R1086" s="1072"/>
      <c r="S1086" s="1072"/>
      <c r="T1086" s="1072"/>
      <c r="U1086" s="1072"/>
      <c r="V1086" s="1072"/>
      <c r="W1086" s="1072"/>
      <c r="X1086" s="1072"/>
      <c r="Y1086" s="1072"/>
      <c r="Z1086" s="1072"/>
      <c r="AA1086" s="1072"/>
      <c r="AB1086" s="1111"/>
      <c r="AC1086" s="1111"/>
      <c r="AD1086" s="1111"/>
      <c r="AE1086" s="1111"/>
      <c r="AF1086" s="1072"/>
      <c r="AG1086" s="1072"/>
      <c r="AH1086" s="1072"/>
      <c r="AI1086" s="1072"/>
      <c r="AJ1086" s="1072"/>
      <c r="AK1086" s="1072"/>
      <c r="AL1086" s="1072"/>
      <c r="AM1086" s="1072"/>
      <c r="AN1086" s="1072"/>
      <c r="AO1086" s="1072"/>
      <c r="AP1086" s="1072"/>
      <c r="AQ1086" s="1072"/>
      <c r="AR1086" s="1072"/>
      <c r="AS1086" s="1072"/>
      <c r="AT1086" s="1072"/>
      <c r="AU1086" s="1072"/>
      <c r="AV1086" s="1072"/>
      <c r="AW1086" s="1072"/>
      <c r="AX1086" s="1072"/>
      <c r="AY1086" s="1072"/>
      <c r="AZ1086" s="1072"/>
      <c r="BA1086" s="1072"/>
      <c r="BB1086" s="1072"/>
      <c r="BC1086" s="1072"/>
      <c r="BD1086" s="1072"/>
      <c r="BE1086" s="1072"/>
      <c r="BF1086" s="1072"/>
      <c r="BG1086" s="1072"/>
      <c r="BH1086" s="1072"/>
      <c r="BI1086" s="1072"/>
      <c r="BJ1086" s="1072"/>
      <c r="BK1086" s="1072"/>
      <c r="BL1086" s="1072"/>
      <c r="BM1086" s="1072"/>
      <c r="BN1086" s="1072"/>
      <c r="BO1086" s="1072"/>
      <c r="BP1086" s="1072"/>
      <c r="BQ1086" s="1072"/>
      <c r="BR1086" s="1072"/>
      <c r="BS1086" s="1111"/>
      <c r="BT1086" s="1072"/>
      <c r="BU1086" s="1072"/>
      <c r="BV1086" s="1072"/>
      <c r="BW1086" s="1072"/>
      <c r="BX1086" s="1072"/>
      <c r="BY1086" s="1072"/>
      <c r="BZ1086" s="1072"/>
      <c r="CA1086" s="1072"/>
      <c r="CB1086" s="1072"/>
      <c r="CC1086" s="1072"/>
      <c r="CD1086" s="1072"/>
      <c r="CE1086" s="1072"/>
      <c r="CF1086" s="1072"/>
      <c r="CG1086" s="1072"/>
      <c r="CH1086" s="1072"/>
      <c r="CI1086" s="1072"/>
      <c r="CJ1086" s="1072"/>
      <c r="CK1086" s="1072"/>
      <c r="CL1086" s="1072"/>
      <c r="CM1086" s="1111"/>
      <c r="CN1086" s="1111"/>
      <c r="CO1086" s="1112"/>
      <c r="CQ1086" s="1927"/>
    </row>
    <row r="1087" spans="1:95" s="620" customFormat="1">
      <c r="A1087" s="1053"/>
      <c r="B1087" s="1071"/>
      <c r="C1087" s="1047"/>
      <c r="D1087" s="1047"/>
      <c r="E1087" s="1048"/>
      <c r="F1087" s="1066"/>
      <c r="G1087" s="1065"/>
      <c r="H1087" s="1051"/>
      <c r="I1087" s="1072"/>
      <c r="J1087" s="1072"/>
      <c r="K1087" s="1072"/>
      <c r="L1087" s="1072"/>
      <c r="M1087" s="1072"/>
      <c r="N1087" s="1072"/>
      <c r="O1087" s="1072"/>
      <c r="P1087" s="1072"/>
      <c r="Q1087" s="1072"/>
      <c r="R1087" s="1072"/>
      <c r="S1087" s="1072"/>
      <c r="T1087" s="1072"/>
      <c r="U1087" s="1072"/>
      <c r="V1087" s="1072"/>
      <c r="W1087" s="1072"/>
      <c r="X1087" s="1072"/>
      <c r="Y1087" s="1072"/>
      <c r="Z1087" s="1072"/>
      <c r="AA1087" s="1072"/>
      <c r="AB1087" s="1111"/>
      <c r="AC1087" s="1111"/>
      <c r="AD1087" s="1111"/>
      <c r="AE1087" s="1111"/>
      <c r="AF1087" s="1072"/>
      <c r="AG1087" s="1072"/>
      <c r="AH1087" s="1072"/>
      <c r="AI1087" s="1072"/>
      <c r="AJ1087" s="1072"/>
      <c r="AK1087" s="1072"/>
      <c r="AL1087" s="1072"/>
      <c r="AM1087" s="1072"/>
      <c r="AN1087" s="1072"/>
      <c r="AO1087" s="1072"/>
      <c r="AP1087" s="1072"/>
      <c r="AQ1087" s="1072"/>
      <c r="AR1087" s="1072"/>
      <c r="AS1087" s="1072"/>
      <c r="AT1087" s="1072"/>
      <c r="AU1087" s="1072"/>
      <c r="AV1087" s="1072"/>
      <c r="AW1087" s="1072"/>
      <c r="AX1087" s="1072"/>
      <c r="AY1087" s="1072"/>
      <c r="AZ1087" s="1072"/>
      <c r="BA1087" s="1072"/>
      <c r="BB1087" s="1072"/>
      <c r="BC1087" s="1072"/>
      <c r="BD1087" s="1072"/>
      <c r="BE1087" s="1072"/>
      <c r="BF1087" s="1072"/>
      <c r="BG1087" s="1072"/>
      <c r="BH1087" s="1072"/>
      <c r="BI1087" s="1072"/>
      <c r="BJ1087" s="1072"/>
      <c r="BK1087" s="1072"/>
      <c r="BL1087" s="1072"/>
      <c r="BM1087" s="1072"/>
      <c r="BN1087" s="1072"/>
      <c r="BO1087" s="1072"/>
      <c r="BP1087" s="1072"/>
      <c r="BQ1087" s="1072"/>
      <c r="BR1087" s="1072"/>
      <c r="BS1087" s="1111"/>
      <c r="BT1087" s="1072"/>
      <c r="BU1087" s="1072"/>
      <c r="BV1087" s="1072"/>
      <c r="BW1087" s="1072"/>
      <c r="BX1087" s="1072"/>
      <c r="BY1087" s="1072"/>
      <c r="BZ1087" s="1072"/>
      <c r="CA1087" s="1072"/>
      <c r="CB1087" s="1072"/>
      <c r="CC1087" s="1072"/>
      <c r="CD1087" s="1072"/>
      <c r="CE1087" s="1072"/>
      <c r="CF1087" s="1072"/>
      <c r="CG1087" s="1072"/>
      <c r="CH1087" s="1072"/>
      <c r="CI1087" s="1072"/>
      <c r="CJ1087" s="1072"/>
      <c r="CK1087" s="1072"/>
      <c r="CL1087" s="1072"/>
      <c r="CM1087" s="1111"/>
      <c r="CN1087" s="1111"/>
      <c r="CO1087" s="1112"/>
      <c r="CQ1087" s="1927"/>
    </row>
    <row r="1088" spans="1:95" s="620" customFormat="1">
      <c r="A1088" s="1053"/>
      <c r="B1088" s="1071"/>
      <c r="C1088" s="1047"/>
      <c r="D1088" s="1047"/>
      <c r="E1088" s="1048"/>
      <c r="F1088" s="1066"/>
      <c r="G1088" s="1065"/>
      <c r="H1088" s="1051"/>
      <c r="I1088" s="1072"/>
      <c r="J1088" s="1072"/>
      <c r="K1088" s="1072"/>
      <c r="L1088" s="1072"/>
      <c r="M1088" s="1072"/>
      <c r="N1088" s="1072"/>
      <c r="O1088" s="1072"/>
      <c r="P1088" s="1072"/>
      <c r="Q1088" s="1072"/>
      <c r="R1088" s="1072"/>
      <c r="S1088" s="1072"/>
      <c r="T1088" s="1072"/>
      <c r="U1088" s="1072"/>
      <c r="V1088" s="1072"/>
      <c r="W1088" s="1072"/>
      <c r="X1088" s="1072"/>
      <c r="Y1088" s="1072"/>
      <c r="Z1088" s="1072"/>
      <c r="AA1088" s="1072"/>
      <c r="AB1088" s="1111"/>
      <c r="AC1088" s="1111"/>
      <c r="AD1088" s="1111"/>
      <c r="AE1088" s="1111"/>
      <c r="AF1088" s="1072"/>
      <c r="AG1088" s="1072"/>
      <c r="AH1088" s="1072"/>
      <c r="AI1088" s="1072"/>
      <c r="AJ1088" s="1072"/>
      <c r="AK1088" s="1072"/>
      <c r="AL1088" s="1072"/>
      <c r="AM1088" s="1072"/>
      <c r="AN1088" s="1072"/>
      <c r="AO1088" s="1072"/>
      <c r="AP1088" s="1072"/>
      <c r="AQ1088" s="1072"/>
      <c r="AR1088" s="1072"/>
      <c r="AS1088" s="1072"/>
      <c r="AT1088" s="1072"/>
      <c r="AU1088" s="1072"/>
      <c r="AV1088" s="1072"/>
      <c r="AW1088" s="1072"/>
      <c r="AX1088" s="1072"/>
      <c r="AY1088" s="1072"/>
      <c r="AZ1088" s="1072"/>
      <c r="BA1088" s="1072"/>
      <c r="BB1088" s="1072"/>
      <c r="BC1088" s="1072"/>
      <c r="BD1088" s="1072"/>
      <c r="BE1088" s="1072"/>
      <c r="BF1088" s="1072"/>
      <c r="BG1088" s="1072"/>
      <c r="BH1088" s="1072"/>
      <c r="BI1088" s="1072"/>
      <c r="BJ1088" s="1072"/>
      <c r="BK1088" s="1072"/>
      <c r="BL1088" s="1072"/>
      <c r="BM1088" s="1072"/>
      <c r="BN1088" s="1072"/>
      <c r="BO1088" s="1072"/>
      <c r="BP1088" s="1072"/>
      <c r="BQ1088" s="1072"/>
      <c r="BR1088" s="1072"/>
      <c r="BS1088" s="1111"/>
      <c r="BT1088" s="1072"/>
      <c r="BU1088" s="1072"/>
      <c r="BV1088" s="1072"/>
      <c r="BW1088" s="1072"/>
      <c r="BX1088" s="1072"/>
      <c r="BY1088" s="1072"/>
      <c r="BZ1088" s="1072"/>
      <c r="CA1088" s="1072"/>
      <c r="CB1088" s="1072"/>
      <c r="CC1088" s="1072"/>
      <c r="CD1088" s="1072"/>
      <c r="CE1088" s="1072"/>
      <c r="CF1088" s="1072"/>
      <c r="CG1088" s="1072"/>
      <c r="CH1088" s="1072"/>
      <c r="CI1088" s="1072"/>
      <c r="CJ1088" s="1072"/>
      <c r="CK1088" s="1072"/>
      <c r="CL1088" s="1072"/>
      <c r="CM1088" s="1111"/>
      <c r="CN1088" s="1111"/>
      <c r="CO1088" s="1112"/>
      <c r="CQ1088" s="1927"/>
    </row>
    <row r="1089" spans="1:95" s="620" customFormat="1">
      <c r="A1089" s="1053"/>
      <c r="B1089" s="1071"/>
      <c r="C1089" s="1047"/>
      <c r="D1089" s="1047"/>
      <c r="E1089" s="1048"/>
      <c r="F1089" s="1066"/>
      <c r="G1089" s="1065"/>
      <c r="H1089" s="1051"/>
      <c r="I1089" s="1072"/>
      <c r="J1089" s="1072"/>
      <c r="K1089" s="1072"/>
      <c r="L1089" s="1072"/>
      <c r="M1089" s="1072"/>
      <c r="N1089" s="1072"/>
      <c r="O1089" s="1072"/>
      <c r="P1089" s="1072"/>
      <c r="Q1089" s="1072"/>
      <c r="R1089" s="1072"/>
      <c r="S1089" s="1072"/>
      <c r="T1089" s="1072"/>
      <c r="U1089" s="1072"/>
      <c r="V1089" s="1072"/>
      <c r="W1089" s="1072"/>
      <c r="X1089" s="1072"/>
      <c r="Y1089" s="1072"/>
      <c r="Z1089" s="1072"/>
      <c r="AA1089" s="1072"/>
      <c r="AB1089" s="1111"/>
      <c r="AC1089" s="1111"/>
      <c r="AD1089" s="1111"/>
      <c r="AE1089" s="1111"/>
      <c r="AF1089" s="1072"/>
      <c r="AG1089" s="1072"/>
      <c r="AH1089" s="1072"/>
      <c r="AI1089" s="1072"/>
      <c r="AJ1089" s="1072"/>
      <c r="AK1089" s="1072"/>
      <c r="AL1089" s="1072"/>
      <c r="AM1089" s="1072"/>
      <c r="AN1089" s="1072"/>
      <c r="AO1089" s="1072"/>
      <c r="AP1089" s="1072"/>
      <c r="AQ1089" s="1072"/>
      <c r="AR1089" s="1072"/>
      <c r="AS1089" s="1072"/>
      <c r="AT1089" s="1072"/>
      <c r="AU1089" s="1072"/>
      <c r="AV1089" s="1072"/>
      <c r="AW1089" s="1072"/>
      <c r="AX1089" s="1072"/>
      <c r="AY1089" s="1072"/>
      <c r="AZ1089" s="1072"/>
      <c r="BA1089" s="1072"/>
      <c r="BB1089" s="1072"/>
      <c r="BC1089" s="1072"/>
      <c r="BD1089" s="1072"/>
      <c r="BE1089" s="1072"/>
      <c r="BF1089" s="1072"/>
      <c r="BG1089" s="1072"/>
      <c r="BH1089" s="1072"/>
      <c r="BI1089" s="1072"/>
      <c r="BJ1089" s="1072"/>
      <c r="BK1089" s="1072"/>
      <c r="BL1089" s="1072"/>
      <c r="BM1089" s="1072"/>
      <c r="BN1089" s="1072"/>
      <c r="BO1089" s="1072"/>
      <c r="BP1089" s="1072"/>
      <c r="BQ1089" s="1072"/>
      <c r="BR1089" s="1072"/>
      <c r="BS1089" s="1111"/>
      <c r="BT1089" s="1072"/>
      <c r="BU1089" s="1072"/>
      <c r="BV1089" s="1072"/>
      <c r="BW1089" s="1072"/>
      <c r="BX1089" s="1072"/>
      <c r="BY1089" s="1072"/>
      <c r="BZ1089" s="1072"/>
      <c r="CA1089" s="1072"/>
      <c r="CB1089" s="1072"/>
      <c r="CC1089" s="1072"/>
      <c r="CD1089" s="1072"/>
      <c r="CE1089" s="1072"/>
      <c r="CF1089" s="1072"/>
      <c r="CG1089" s="1072"/>
      <c r="CH1089" s="1072"/>
      <c r="CI1089" s="1072"/>
      <c r="CJ1089" s="1072"/>
      <c r="CK1089" s="1072"/>
      <c r="CL1089" s="1072"/>
      <c r="CM1089" s="1111"/>
      <c r="CN1089" s="1111"/>
      <c r="CO1089" s="1112"/>
      <c r="CQ1089" s="1927"/>
    </row>
    <row r="1090" spans="1:95" s="620" customFormat="1">
      <c r="A1090" s="1053"/>
      <c r="B1090" s="1071"/>
      <c r="C1090" s="1047"/>
      <c r="D1090" s="1047"/>
      <c r="E1090" s="1048"/>
      <c r="F1090" s="1066"/>
      <c r="G1090" s="1065"/>
      <c r="H1090" s="1051"/>
      <c r="I1090" s="1072"/>
      <c r="J1090" s="1072"/>
      <c r="K1090" s="1072"/>
      <c r="L1090" s="1072"/>
      <c r="M1090" s="1072"/>
      <c r="N1090" s="1072"/>
      <c r="O1090" s="1072"/>
      <c r="P1090" s="1072"/>
      <c r="Q1090" s="1072"/>
      <c r="R1090" s="1072"/>
      <c r="S1090" s="1072"/>
      <c r="T1090" s="1072"/>
      <c r="U1090" s="1072"/>
      <c r="V1090" s="1072"/>
      <c r="W1090" s="1072"/>
      <c r="X1090" s="1072"/>
      <c r="Y1090" s="1072"/>
      <c r="Z1090" s="1072"/>
      <c r="AA1090" s="1072"/>
      <c r="AB1090" s="1111"/>
      <c r="AC1090" s="1111"/>
      <c r="AD1090" s="1111"/>
      <c r="AE1090" s="1111"/>
      <c r="AF1090" s="1072"/>
      <c r="AG1090" s="1072"/>
      <c r="AH1090" s="1072"/>
      <c r="AI1090" s="1072"/>
      <c r="AJ1090" s="1072"/>
      <c r="AK1090" s="1072"/>
      <c r="AL1090" s="1072"/>
      <c r="AM1090" s="1072"/>
      <c r="AN1090" s="1072"/>
      <c r="AO1090" s="1072"/>
      <c r="AP1090" s="1072"/>
      <c r="AQ1090" s="1072"/>
      <c r="AR1090" s="1072"/>
      <c r="AS1090" s="1072"/>
      <c r="AT1090" s="1072"/>
      <c r="AU1090" s="1072"/>
      <c r="AV1090" s="1072"/>
      <c r="AW1090" s="1072"/>
      <c r="AX1090" s="1072"/>
      <c r="AY1090" s="1072"/>
      <c r="AZ1090" s="1072"/>
      <c r="BA1090" s="1072"/>
      <c r="BB1090" s="1072"/>
      <c r="BC1090" s="1072"/>
      <c r="BD1090" s="1072"/>
      <c r="BE1090" s="1072"/>
      <c r="BF1090" s="1072"/>
      <c r="BG1090" s="1072"/>
      <c r="BH1090" s="1072"/>
      <c r="BI1090" s="1072"/>
      <c r="BJ1090" s="1072"/>
      <c r="BK1090" s="1072"/>
      <c r="BL1090" s="1072"/>
      <c r="BM1090" s="1072"/>
      <c r="BN1090" s="1072"/>
      <c r="BO1090" s="1072"/>
      <c r="BP1090" s="1072"/>
      <c r="BQ1090" s="1072"/>
      <c r="BR1090" s="1072"/>
      <c r="BS1090" s="1111"/>
      <c r="BT1090" s="1072"/>
      <c r="BU1090" s="1072"/>
      <c r="BV1090" s="1072"/>
      <c r="BW1090" s="1072"/>
      <c r="BX1090" s="1072"/>
      <c r="BY1090" s="1072"/>
      <c r="BZ1090" s="1072"/>
      <c r="CA1090" s="1072"/>
      <c r="CB1090" s="1072"/>
      <c r="CC1090" s="1072"/>
      <c r="CD1090" s="1072"/>
      <c r="CE1090" s="1072"/>
      <c r="CF1090" s="1072"/>
      <c r="CG1090" s="1072"/>
      <c r="CH1090" s="1072"/>
      <c r="CI1090" s="1072"/>
      <c r="CJ1090" s="1072"/>
      <c r="CK1090" s="1072"/>
      <c r="CL1090" s="1072"/>
      <c r="CM1090" s="1111"/>
      <c r="CN1090" s="1111"/>
      <c r="CO1090" s="1112"/>
      <c r="CQ1090" s="1927"/>
    </row>
    <row r="1091" spans="1:95" s="620" customFormat="1">
      <c r="A1091" s="1053"/>
      <c r="B1091" s="1071"/>
      <c r="C1091" s="1047"/>
      <c r="D1091" s="1047"/>
      <c r="E1091" s="1048"/>
      <c r="F1091" s="1066"/>
      <c r="G1091" s="1065"/>
      <c r="H1091" s="1051"/>
      <c r="I1091" s="1072"/>
      <c r="J1091" s="1072"/>
      <c r="K1091" s="1072"/>
      <c r="L1091" s="1072"/>
      <c r="M1091" s="1072"/>
      <c r="N1091" s="1072"/>
      <c r="O1091" s="1072"/>
      <c r="P1091" s="1072"/>
      <c r="Q1091" s="1072"/>
      <c r="R1091" s="1072"/>
      <c r="S1091" s="1072"/>
      <c r="T1091" s="1072"/>
      <c r="U1091" s="1072"/>
      <c r="V1091" s="1072"/>
      <c r="W1091" s="1072"/>
      <c r="X1091" s="1072"/>
      <c r="Y1091" s="1072"/>
      <c r="Z1091" s="1072"/>
      <c r="AA1091" s="1072"/>
      <c r="AB1091" s="1111"/>
      <c r="AC1091" s="1111"/>
      <c r="AD1091" s="1111"/>
      <c r="AE1091" s="1111"/>
      <c r="AF1091" s="1072"/>
      <c r="AG1091" s="1072"/>
      <c r="AH1091" s="1072"/>
      <c r="AI1091" s="1072"/>
      <c r="AJ1091" s="1072"/>
      <c r="AK1091" s="1072"/>
      <c r="AL1091" s="1072"/>
      <c r="AM1091" s="1072"/>
      <c r="AN1091" s="1072"/>
      <c r="AO1091" s="1072"/>
      <c r="AP1091" s="1072"/>
      <c r="AQ1091" s="1072"/>
      <c r="AR1091" s="1072"/>
      <c r="AS1091" s="1072"/>
      <c r="AT1091" s="1072"/>
      <c r="AU1091" s="1072"/>
      <c r="AV1091" s="1072"/>
      <c r="AW1091" s="1072"/>
      <c r="AX1091" s="1072"/>
      <c r="AY1091" s="1072"/>
      <c r="AZ1091" s="1072"/>
      <c r="BA1091" s="1072"/>
      <c r="BB1091" s="1072"/>
      <c r="BC1091" s="1072"/>
      <c r="BD1091" s="1072"/>
      <c r="BE1091" s="1072"/>
      <c r="BF1091" s="1072"/>
      <c r="BG1091" s="1072"/>
      <c r="BH1091" s="1072"/>
      <c r="BI1091" s="1072"/>
      <c r="BJ1091" s="1072"/>
      <c r="BK1091" s="1072"/>
      <c r="BL1091" s="1072"/>
      <c r="BM1091" s="1072"/>
      <c r="BN1091" s="1072"/>
      <c r="BO1091" s="1072"/>
      <c r="BP1091" s="1072"/>
      <c r="BQ1091" s="1072"/>
      <c r="BR1091" s="1072"/>
      <c r="BS1091" s="1111"/>
      <c r="BT1091" s="1072"/>
      <c r="BU1091" s="1072"/>
      <c r="BV1091" s="1072"/>
      <c r="BW1091" s="1072"/>
      <c r="BX1091" s="1072"/>
      <c r="BY1091" s="1072"/>
      <c r="BZ1091" s="1072"/>
      <c r="CA1091" s="1072"/>
      <c r="CB1091" s="1072"/>
      <c r="CC1091" s="1072"/>
      <c r="CD1091" s="1072"/>
      <c r="CE1091" s="1072"/>
      <c r="CF1091" s="1072"/>
      <c r="CG1091" s="1072"/>
      <c r="CH1091" s="1072"/>
      <c r="CI1091" s="1072"/>
      <c r="CJ1091" s="1072"/>
      <c r="CK1091" s="1072"/>
      <c r="CL1091" s="1072"/>
      <c r="CM1091" s="1111"/>
      <c r="CN1091" s="1111"/>
      <c r="CO1091" s="1112"/>
      <c r="CQ1091" s="1927"/>
    </row>
    <row r="1092" spans="1:95" s="620" customFormat="1">
      <c r="A1092" s="1053"/>
      <c r="B1092" s="1071"/>
      <c r="C1092" s="1047"/>
      <c r="D1092" s="1047"/>
      <c r="E1092" s="1048"/>
      <c r="F1092" s="1066"/>
      <c r="G1092" s="1065"/>
      <c r="H1092" s="1051"/>
      <c r="I1092" s="1072"/>
      <c r="J1092" s="1072"/>
      <c r="K1092" s="1072"/>
      <c r="L1092" s="1072"/>
      <c r="M1092" s="1072"/>
      <c r="N1092" s="1072"/>
      <c r="O1092" s="1072"/>
      <c r="P1092" s="1072"/>
      <c r="Q1092" s="1072"/>
      <c r="R1092" s="1072"/>
      <c r="S1092" s="1072"/>
      <c r="T1092" s="1072"/>
      <c r="U1092" s="1072"/>
      <c r="V1092" s="1072"/>
      <c r="W1092" s="1072"/>
      <c r="X1092" s="1072"/>
      <c r="Y1092" s="1072"/>
      <c r="Z1092" s="1072"/>
      <c r="AA1092" s="1072"/>
      <c r="AB1092" s="1111"/>
      <c r="AC1092" s="1111"/>
      <c r="AD1092" s="1111"/>
      <c r="AE1092" s="1111"/>
      <c r="AF1092" s="1072"/>
      <c r="AG1092" s="1072"/>
      <c r="AH1092" s="1072"/>
      <c r="AI1092" s="1072"/>
      <c r="AJ1092" s="1072"/>
      <c r="AK1092" s="1072"/>
      <c r="AL1092" s="1072"/>
      <c r="AM1092" s="1072"/>
      <c r="AN1092" s="1072"/>
      <c r="AO1092" s="1072"/>
      <c r="AP1092" s="1072"/>
      <c r="AQ1092" s="1072"/>
      <c r="AR1092" s="1072"/>
      <c r="AS1092" s="1072"/>
      <c r="AT1092" s="1072"/>
      <c r="AU1092" s="1072"/>
      <c r="AV1092" s="1072"/>
      <c r="AW1092" s="1072"/>
      <c r="AX1092" s="1072"/>
      <c r="AY1092" s="1072"/>
      <c r="AZ1092" s="1072"/>
      <c r="BA1092" s="1072"/>
      <c r="BB1092" s="1072"/>
      <c r="BC1092" s="1072"/>
      <c r="BD1092" s="1072"/>
      <c r="BE1092" s="1072"/>
      <c r="BF1092" s="1072"/>
      <c r="BG1092" s="1072"/>
      <c r="BH1092" s="1072"/>
      <c r="BI1092" s="1072"/>
      <c r="BJ1092" s="1072"/>
      <c r="BK1092" s="1072"/>
      <c r="BL1092" s="1072"/>
      <c r="BM1092" s="1072"/>
      <c r="BN1092" s="1072"/>
      <c r="BO1092" s="1072"/>
      <c r="BP1092" s="1072"/>
      <c r="BQ1092" s="1072"/>
      <c r="BR1092" s="1072"/>
      <c r="BS1092" s="1111"/>
      <c r="BT1092" s="1072"/>
      <c r="BU1092" s="1072"/>
      <c r="BV1092" s="1072"/>
      <c r="BW1092" s="1072"/>
      <c r="BX1092" s="1072"/>
      <c r="BY1092" s="1072"/>
      <c r="BZ1092" s="1072"/>
      <c r="CA1092" s="1072"/>
      <c r="CB1092" s="1072"/>
      <c r="CC1092" s="1072"/>
      <c r="CD1092" s="1072"/>
      <c r="CE1092" s="1072"/>
      <c r="CF1092" s="1072"/>
      <c r="CG1092" s="1072"/>
      <c r="CH1092" s="1072"/>
      <c r="CI1092" s="1072"/>
      <c r="CJ1092" s="1072"/>
      <c r="CK1092" s="1072"/>
      <c r="CL1092" s="1072"/>
      <c r="CM1092" s="1111"/>
      <c r="CN1092" s="1111"/>
      <c r="CO1092" s="1112"/>
      <c r="CQ1092" s="1927"/>
    </row>
    <row r="1093" spans="1:95" s="620" customFormat="1">
      <c r="A1093" s="1053"/>
      <c r="B1093" s="1071"/>
      <c r="C1093" s="1047"/>
      <c r="D1093" s="1047"/>
      <c r="E1093" s="1048"/>
      <c r="F1093" s="1066"/>
      <c r="G1093" s="1065"/>
      <c r="H1093" s="1051"/>
      <c r="I1093" s="1072"/>
      <c r="J1093" s="1072"/>
      <c r="K1093" s="1072"/>
      <c r="L1093" s="1072"/>
      <c r="M1093" s="1072"/>
      <c r="N1093" s="1072"/>
      <c r="O1093" s="1072"/>
      <c r="P1093" s="1072"/>
      <c r="Q1093" s="1072"/>
      <c r="R1093" s="1072"/>
      <c r="S1093" s="1072"/>
      <c r="T1093" s="1072"/>
      <c r="U1093" s="1072"/>
      <c r="V1093" s="1072"/>
      <c r="W1093" s="1072"/>
      <c r="X1093" s="1072"/>
      <c r="Y1093" s="1072"/>
      <c r="Z1093" s="1072"/>
      <c r="AA1093" s="1072"/>
      <c r="AB1093" s="1111"/>
      <c r="AC1093" s="1111"/>
      <c r="AD1093" s="1111"/>
      <c r="AE1093" s="1111"/>
      <c r="AF1093" s="1072"/>
      <c r="AG1093" s="1072"/>
      <c r="AH1093" s="1072"/>
      <c r="AI1093" s="1072"/>
      <c r="AJ1093" s="1072"/>
      <c r="AK1093" s="1072"/>
      <c r="AL1093" s="1072"/>
      <c r="AM1093" s="1072"/>
      <c r="AN1093" s="1072"/>
      <c r="AO1093" s="1072"/>
      <c r="AP1093" s="1072"/>
      <c r="AQ1093" s="1072"/>
      <c r="AR1093" s="1072"/>
      <c r="AS1093" s="1072"/>
      <c r="AT1093" s="1072"/>
      <c r="AU1093" s="1072"/>
      <c r="AV1093" s="1072"/>
      <c r="AW1093" s="1072"/>
      <c r="AX1093" s="1072"/>
      <c r="AY1093" s="1072"/>
      <c r="AZ1093" s="1072"/>
      <c r="BA1093" s="1072"/>
      <c r="BB1093" s="1072"/>
      <c r="BC1093" s="1072"/>
      <c r="BD1093" s="1072"/>
      <c r="BE1093" s="1072"/>
      <c r="BF1093" s="1072"/>
      <c r="BG1093" s="1072"/>
      <c r="BH1093" s="1072"/>
      <c r="BI1093" s="1072"/>
      <c r="BJ1093" s="1072"/>
      <c r="BK1093" s="1072"/>
      <c r="BL1093" s="1072"/>
      <c r="BM1093" s="1072"/>
      <c r="BN1093" s="1072"/>
      <c r="BO1093" s="1072"/>
      <c r="BP1093" s="1072"/>
      <c r="BQ1093" s="1072"/>
      <c r="BR1093" s="1072"/>
      <c r="BS1093" s="1111"/>
      <c r="BT1093" s="1072"/>
      <c r="BU1093" s="1072"/>
      <c r="BV1093" s="1072"/>
      <c r="BW1093" s="1072"/>
      <c r="BX1093" s="1072"/>
      <c r="BY1093" s="1072"/>
      <c r="BZ1093" s="1072"/>
      <c r="CA1093" s="1072"/>
      <c r="CB1093" s="1072"/>
      <c r="CC1093" s="1072"/>
      <c r="CD1093" s="1072"/>
      <c r="CE1093" s="1072"/>
      <c r="CF1093" s="1072"/>
      <c r="CG1093" s="1072"/>
      <c r="CH1093" s="1072"/>
      <c r="CI1093" s="1072"/>
      <c r="CJ1093" s="1072"/>
      <c r="CK1093" s="1072"/>
      <c r="CL1093" s="1072"/>
      <c r="CM1093" s="1111"/>
      <c r="CN1093" s="1111"/>
      <c r="CO1093" s="1112"/>
      <c r="CQ1093" s="1927"/>
    </row>
    <row r="1094" spans="1:95" s="620" customFormat="1">
      <c r="A1094" s="1053"/>
      <c r="B1094" s="1071"/>
      <c r="C1094" s="1047"/>
      <c r="D1094" s="1047"/>
      <c r="E1094" s="1048"/>
      <c r="F1094" s="1066"/>
      <c r="G1094" s="1065"/>
      <c r="H1094" s="1051"/>
      <c r="I1094" s="1072"/>
      <c r="J1094" s="1072"/>
      <c r="K1094" s="1072"/>
      <c r="L1094" s="1072"/>
      <c r="M1094" s="1072"/>
      <c r="N1094" s="1072"/>
      <c r="O1094" s="1072"/>
      <c r="P1094" s="1072"/>
      <c r="Q1094" s="1072"/>
      <c r="R1094" s="1072"/>
      <c r="S1094" s="1072"/>
      <c r="T1094" s="1072"/>
      <c r="U1094" s="1072"/>
      <c r="V1094" s="1072"/>
      <c r="W1094" s="1072"/>
      <c r="X1094" s="1072"/>
      <c r="Y1094" s="1072"/>
      <c r="Z1094" s="1072"/>
      <c r="AA1094" s="1072"/>
      <c r="AB1094" s="1111"/>
      <c r="AC1094" s="1111"/>
      <c r="AD1094" s="1111"/>
      <c r="AE1094" s="1111"/>
      <c r="AF1094" s="1072"/>
      <c r="AG1094" s="1072"/>
      <c r="AH1094" s="1072"/>
      <c r="AI1094" s="1072"/>
      <c r="AJ1094" s="1072"/>
      <c r="AK1094" s="1072"/>
      <c r="AL1094" s="1072"/>
      <c r="AM1094" s="1072"/>
      <c r="AN1094" s="1072"/>
      <c r="AO1094" s="1072"/>
      <c r="AP1094" s="1072"/>
      <c r="AQ1094" s="1072"/>
      <c r="AR1094" s="1072"/>
      <c r="AS1094" s="1072"/>
      <c r="AT1094" s="1072"/>
      <c r="AU1094" s="1072"/>
      <c r="AV1094" s="1072"/>
      <c r="AW1094" s="1072"/>
      <c r="AX1094" s="1072"/>
      <c r="AY1094" s="1072"/>
      <c r="AZ1094" s="1072"/>
      <c r="BA1094" s="1072"/>
      <c r="BB1094" s="1072"/>
      <c r="BC1094" s="1072"/>
      <c r="BD1094" s="1072"/>
      <c r="BE1094" s="1072"/>
      <c r="BF1094" s="1072"/>
      <c r="BG1094" s="1072"/>
      <c r="BH1094" s="1072"/>
      <c r="BI1094" s="1072"/>
      <c r="BJ1094" s="1072"/>
      <c r="BK1094" s="1072"/>
      <c r="BL1094" s="1072"/>
      <c r="BM1094" s="1072"/>
      <c r="BN1094" s="1072"/>
      <c r="BO1094" s="1072"/>
      <c r="BP1094" s="1072"/>
      <c r="BQ1094" s="1072"/>
      <c r="BR1094" s="1072"/>
      <c r="BS1094" s="1111"/>
      <c r="BT1094" s="1072"/>
      <c r="BU1094" s="1072"/>
      <c r="BV1094" s="1072"/>
      <c r="BW1094" s="1072"/>
      <c r="BX1094" s="1072"/>
      <c r="BY1094" s="1072"/>
      <c r="BZ1094" s="1072"/>
      <c r="CA1094" s="1072"/>
      <c r="CB1094" s="1072"/>
      <c r="CC1094" s="1072"/>
      <c r="CD1094" s="1072"/>
      <c r="CE1094" s="1072"/>
      <c r="CF1094" s="1072"/>
      <c r="CG1094" s="1072"/>
      <c r="CH1094" s="1072"/>
      <c r="CI1094" s="1072"/>
      <c r="CJ1094" s="1072"/>
      <c r="CK1094" s="1072"/>
      <c r="CL1094" s="1072"/>
      <c r="CM1094" s="1111"/>
      <c r="CN1094" s="1111"/>
      <c r="CO1094" s="1112"/>
      <c r="CQ1094" s="1927"/>
    </row>
    <row r="1095" spans="1:95" s="620" customFormat="1">
      <c r="A1095" s="1053"/>
      <c r="B1095" s="1071"/>
      <c r="C1095" s="1047"/>
      <c r="D1095" s="1047"/>
      <c r="E1095" s="1048"/>
      <c r="F1095" s="1066"/>
      <c r="G1095" s="1065"/>
      <c r="H1095" s="1051"/>
      <c r="I1095" s="1072"/>
      <c r="J1095" s="1072"/>
      <c r="K1095" s="1072"/>
      <c r="L1095" s="1072"/>
      <c r="M1095" s="1072"/>
      <c r="N1095" s="1072"/>
      <c r="O1095" s="1072"/>
      <c r="P1095" s="1072"/>
      <c r="Q1095" s="1072"/>
      <c r="R1095" s="1072"/>
      <c r="S1095" s="1072"/>
      <c r="T1095" s="1072"/>
      <c r="U1095" s="1072"/>
      <c r="V1095" s="1072"/>
      <c r="W1095" s="1072"/>
      <c r="X1095" s="1072"/>
      <c r="Y1095" s="1072"/>
      <c r="Z1095" s="1072"/>
      <c r="AA1095" s="1072"/>
      <c r="AB1095" s="1111"/>
      <c r="AC1095" s="1111"/>
      <c r="AD1095" s="1111"/>
      <c r="AE1095" s="1111"/>
      <c r="AF1095" s="1072"/>
      <c r="AG1095" s="1072"/>
      <c r="AH1095" s="1072"/>
      <c r="AI1095" s="1072"/>
      <c r="AJ1095" s="1072"/>
      <c r="AK1095" s="1072"/>
      <c r="AL1095" s="1072"/>
      <c r="AM1095" s="1072"/>
      <c r="AN1095" s="1072"/>
      <c r="AO1095" s="1072"/>
      <c r="AP1095" s="1072"/>
      <c r="AQ1095" s="1072"/>
      <c r="AR1095" s="1072"/>
      <c r="AS1095" s="1072"/>
      <c r="AT1095" s="1072"/>
      <c r="AU1095" s="1072"/>
      <c r="AV1095" s="1072"/>
      <c r="AW1095" s="1072"/>
      <c r="AX1095" s="1072"/>
      <c r="AY1095" s="1072"/>
      <c r="AZ1095" s="1072"/>
      <c r="BA1095" s="1072"/>
      <c r="BB1095" s="1072"/>
      <c r="BC1095" s="1072"/>
      <c r="BD1095" s="1072"/>
      <c r="BE1095" s="1072"/>
      <c r="BF1095" s="1072"/>
      <c r="BG1095" s="1072"/>
      <c r="BH1095" s="1072"/>
      <c r="BI1095" s="1072"/>
      <c r="BJ1095" s="1072"/>
      <c r="BK1095" s="1072"/>
      <c r="BL1095" s="1072"/>
      <c r="BM1095" s="1072"/>
      <c r="BN1095" s="1072"/>
      <c r="BO1095" s="1072"/>
      <c r="BP1095" s="1072"/>
      <c r="BQ1095" s="1072"/>
      <c r="BR1095" s="1072"/>
      <c r="BS1095" s="1111"/>
      <c r="BT1095" s="1072"/>
      <c r="BU1095" s="1072"/>
      <c r="BV1095" s="1072"/>
      <c r="BW1095" s="1072"/>
      <c r="BX1095" s="1072"/>
      <c r="BY1095" s="1072"/>
      <c r="BZ1095" s="1072"/>
      <c r="CA1095" s="1072"/>
      <c r="CB1095" s="1072"/>
      <c r="CC1095" s="1072"/>
      <c r="CD1095" s="1072"/>
      <c r="CE1095" s="1072"/>
      <c r="CF1095" s="1072"/>
      <c r="CG1095" s="1072"/>
      <c r="CH1095" s="1072"/>
      <c r="CI1095" s="1072"/>
      <c r="CJ1095" s="1072"/>
      <c r="CK1095" s="1072"/>
      <c r="CL1095" s="1072"/>
      <c r="CM1095" s="1111"/>
      <c r="CN1095" s="1111"/>
      <c r="CO1095" s="1112"/>
      <c r="CQ1095" s="1927"/>
    </row>
    <row r="1096" spans="1:95" s="620" customFormat="1">
      <c r="A1096" s="1053"/>
      <c r="B1096" s="1071"/>
      <c r="C1096" s="1047"/>
      <c r="D1096" s="1047"/>
      <c r="E1096" s="1048"/>
      <c r="F1096" s="1066"/>
      <c r="G1096" s="1065"/>
      <c r="H1096" s="1051"/>
      <c r="I1096" s="1072"/>
      <c r="J1096" s="1072"/>
      <c r="K1096" s="1072"/>
      <c r="L1096" s="1072"/>
      <c r="M1096" s="1072"/>
      <c r="N1096" s="1072"/>
      <c r="O1096" s="1072"/>
      <c r="P1096" s="1072"/>
      <c r="Q1096" s="1072"/>
      <c r="R1096" s="1072"/>
      <c r="S1096" s="1072"/>
      <c r="T1096" s="1072"/>
      <c r="U1096" s="1072"/>
      <c r="V1096" s="1072"/>
      <c r="W1096" s="1072"/>
      <c r="X1096" s="1072"/>
      <c r="Y1096" s="1072"/>
      <c r="Z1096" s="1072"/>
      <c r="AA1096" s="1072"/>
      <c r="AB1096" s="1111"/>
      <c r="AC1096" s="1111"/>
      <c r="AD1096" s="1111"/>
      <c r="AE1096" s="1111"/>
      <c r="AF1096" s="1072"/>
      <c r="AG1096" s="1072"/>
      <c r="AH1096" s="1072"/>
      <c r="AI1096" s="1072"/>
      <c r="AJ1096" s="1072"/>
      <c r="AK1096" s="1072"/>
      <c r="AL1096" s="1072"/>
      <c r="AM1096" s="1072"/>
      <c r="AN1096" s="1072"/>
      <c r="AO1096" s="1072"/>
      <c r="AP1096" s="1072"/>
      <c r="AQ1096" s="1072"/>
      <c r="AR1096" s="1072"/>
      <c r="AS1096" s="1072"/>
      <c r="AT1096" s="1072"/>
      <c r="AU1096" s="1072"/>
      <c r="AV1096" s="1072"/>
      <c r="AW1096" s="1072"/>
      <c r="AX1096" s="1072"/>
      <c r="AY1096" s="1072"/>
      <c r="AZ1096" s="1072"/>
      <c r="BA1096" s="1072"/>
      <c r="BB1096" s="1072"/>
      <c r="BC1096" s="1072"/>
      <c r="BD1096" s="1072"/>
      <c r="BE1096" s="1072"/>
      <c r="BF1096" s="1072"/>
      <c r="BG1096" s="1072"/>
      <c r="BH1096" s="1072"/>
      <c r="BI1096" s="1072"/>
      <c r="BJ1096" s="1072"/>
      <c r="BK1096" s="1072"/>
      <c r="BL1096" s="1072"/>
      <c r="BM1096" s="1072"/>
      <c r="BN1096" s="1072"/>
      <c r="BO1096" s="1072"/>
      <c r="BP1096" s="1072"/>
      <c r="BQ1096" s="1072"/>
      <c r="BR1096" s="1072"/>
      <c r="BS1096" s="1111"/>
      <c r="BT1096" s="1072"/>
      <c r="BU1096" s="1072"/>
      <c r="BV1096" s="1072"/>
      <c r="BW1096" s="1072"/>
      <c r="BX1096" s="1072"/>
      <c r="BY1096" s="1072"/>
      <c r="BZ1096" s="1072"/>
      <c r="CA1096" s="1072"/>
      <c r="CB1096" s="1072"/>
      <c r="CC1096" s="1072"/>
      <c r="CD1096" s="1072"/>
      <c r="CE1096" s="1072"/>
      <c r="CF1096" s="1072"/>
      <c r="CG1096" s="1072"/>
      <c r="CH1096" s="1072"/>
      <c r="CI1096" s="1072"/>
      <c r="CJ1096" s="1072"/>
      <c r="CK1096" s="1072"/>
      <c r="CL1096" s="1072"/>
      <c r="CM1096" s="1111"/>
      <c r="CN1096" s="1111"/>
      <c r="CO1096" s="1112"/>
      <c r="CQ1096" s="1927"/>
    </row>
    <row r="1097" spans="1:95" s="620" customFormat="1">
      <c r="A1097" s="1053"/>
      <c r="B1097" s="1071"/>
      <c r="C1097" s="1047"/>
      <c r="D1097" s="1047"/>
      <c r="E1097" s="1048"/>
      <c r="F1097" s="1066"/>
      <c r="G1097" s="1065"/>
      <c r="H1097" s="1051"/>
      <c r="I1097" s="1072"/>
      <c r="J1097" s="1072"/>
      <c r="K1097" s="1072"/>
      <c r="L1097" s="1072"/>
      <c r="M1097" s="1072"/>
      <c r="N1097" s="1072"/>
      <c r="O1097" s="1072"/>
      <c r="P1097" s="1072"/>
      <c r="Q1097" s="1072"/>
      <c r="R1097" s="1072"/>
      <c r="S1097" s="1072"/>
      <c r="T1097" s="1072"/>
      <c r="U1097" s="1072"/>
      <c r="V1097" s="1072"/>
      <c r="W1097" s="1072"/>
      <c r="X1097" s="1072"/>
      <c r="Y1097" s="1072"/>
      <c r="Z1097" s="1072"/>
      <c r="AA1097" s="1072"/>
      <c r="AB1097" s="1111"/>
      <c r="AC1097" s="1111"/>
      <c r="AD1097" s="1111"/>
      <c r="AE1097" s="1111"/>
      <c r="AF1097" s="1072"/>
      <c r="AG1097" s="1072"/>
      <c r="AH1097" s="1072"/>
      <c r="AI1097" s="1072"/>
      <c r="AJ1097" s="1072"/>
      <c r="AK1097" s="1072"/>
      <c r="AL1097" s="1072"/>
      <c r="AM1097" s="1072"/>
      <c r="AN1097" s="1072"/>
      <c r="AO1097" s="1072"/>
      <c r="AP1097" s="1072"/>
      <c r="AQ1097" s="1072"/>
      <c r="AR1097" s="1072"/>
      <c r="AS1097" s="1072"/>
      <c r="AT1097" s="1072"/>
      <c r="AU1097" s="1072"/>
      <c r="AV1097" s="1072"/>
      <c r="AW1097" s="1072"/>
      <c r="AX1097" s="1072"/>
      <c r="AY1097" s="1072"/>
      <c r="AZ1097" s="1072"/>
      <c r="BA1097" s="1072"/>
      <c r="BB1097" s="1072"/>
      <c r="BC1097" s="1072"/>
      <c r="BD1097" s="1072"/>
      <c r="BE1097" s="1072"/>
      <c r="BF1097" s="1072"/>
      <c r="BG1097" s="1072"/>
      <c r="BH1097" s="1072"/>
      <c r="BI1097" s="1072"/>
      <c r="BJ1097" s="1072"/>
      <c r="BK1097" s="1072"/>
      <c r="BL1097" s="1072"/>
      <c r="BM1097" s="1072"/>
      <c r="BN1097" s="1072"/>
      <c r="BO1097" s="1072"/>
      <c r="BP1097" s="1072"/>
      <c r="BQ1097" s="1072"/>
      <c r="BR1097" s="1072"/>
      <c r="BS1097" s="1111"/>
      <c r="BT1097" s="1072"/>
      <c r="BU1097" s="1072"/>
      <c r="BV1097" s="1072"/>
      <c r="BW1097" s="1072"/>
      <c r="BX1097" s="1072"/>
      <c r="BY1097" s="1072"/>
      <c r="BZ1097" s="1072"/>
      <c r="CA1097" s="1072"/>
      <c r="CB1097" s="1072"/>
      <c r="CC1097" s="1072"/>
      <c r="CD1097" s="1072"/>
      <c r="CE1097" s="1072"/>
      <c r="CF1097" s="1072"/>
      <c r="CG1097" s="1072"/>
      <c r="CH1097" s="1072"/>
      <c r="CI1097" s="1072"/>
      <c r="CJ1097" s="1072"/>
      <c r="CK1097" s="1072"/>
      <c r="CL1097" s="1072"/>
      <c r="CM1097" s="1111"/>
      <c r="CN1097" s="1111"/>
      <c r="CO1097" s="1112"/>
      <c r="CQ1097" s="1927"/>
    </row>
    <row r="1098" spans="1:95" s="620" customFormat="1">
      <c r="A1098" s="1053"/>
      <c r="B1098" s="1071"/>
      <c r="C1098" s="1047"/>
      <c r="D1098" s="1047"/>
      <c r="E1098" s="1048"/>
      <c r="F1098" s="1066"/>
      <c r="G1098" s="1065"/>
      <c r="H1098" s="1051"/>
      <c r="I1098" s="1072"/>
      <c r="J1098" s="1072"/>
      <c r="K1098" s="1072"/>
      <c r="L1098" s="1072"/>
      <c r="M1098" s="1072"/>
      <c r="N1098" s="1072"/>
      <c r="O1098" s="1072"/>
      <c r="P1098" s="1072"/>
      <c r="Q1098" s="1072"/>
      <c r="R1098" s="1072"/>
      <c r="S1098" s="1072"/>
      <c r="T1098" s="1072"/>
      <c r="U1098" s="1072"/>
      <c r="V1098" s="1072"/>
      <c r="W1098" s="1072"/>
      <c r="X1098" s="1072"/>
      <c r="Y1098" s="1072"/>
      <c r="Z1098" s="1072"/>
      <c r="AA1098" s="1072"/>
      <c r="AB1098" s="1111"/>
      <c r="AC1098" s="1111"/>
      <c r="AD1098" s="1111"/>
      <c r="AE1098" s="1111"/>
      <c r="AF1098" s="1072"/>
      <c r="AG1098" s="1072"/>
      <c r="AH1098" s="1072"/>
      <c r="AI1098" s="1072"/>
      <c r="AJ1098" s="1072"/>
      <c r="AK1098" s="1072"/>
      <c r="AL1098" s="1072"/>
      <c r="AM1098" s="1072"/>
      <c r="AN1098" s="1072"/>
      <c r="AO1098" s="1072"/>
      <c r="AP1098" s="1072"/>
      <c r="AQ1098" s="1072"/>
      <c r="AR1098" s="1072"/>
      <c r="AS1098" s="1072"/>
      <c r="AT1098" s="1072"/>
      <c r="AU1098" s="1072"/>
      <c r="AV1098" s="1072"/>
      <c r="AW1098" s="1072"/>
      <c r="AX1098" s="1072"/>
      <c r="AY1098" s="1072"/>
      <c r="AZ1098" s="1072"/>
      <c r="BA1098" s="1072"/>
      <c r="BB1098" s="1072"/>
      <c r="BC1098" s="1072"/>
      <c r="BD1098" s="1072"/>
      <c r="BE1098" s="1072"/>
      <c r="BF1098" s="1072"/>
      <c r="BG1098" s="1072"/>
      <c r="BH1098" s="1072"/>
      <c r="BI1098" s="1072"/>
      <c r="BJ1098" s="1072"/>
      <c r="BK1098" s="1072"/>
      <c r="BL1098" s="1072"/>
      <c r="BM1098" s="1072"/>
      <c r="BN1098" s="1072"/>
      <c r="BO1098" s="1072"/>
      <c r="BP1098" s="1072"/>
      <c r="BQ1098" s="1072"/>
      <c r="BR1098" s="1072"/>
      <c r="BS1098" s="1111"/>
      <c r="BT1098" s="1072"/>
      <c r="BU1098" s="1072"/>
      <c r="BV1098" s="1072"/>
      <c r="BW1098" s="1072"/>
      <c r="BX1098" s="1072"/>
      <c r="BY1098" s="1072"/>
      <c r="BZ1098" s="1072"/>
      <c r="CA1098" s="1072"/>
      <c r="CB1098" s="1072"/>
      <c r="CC1098" s="1072"/>
      <c r="CD1098" s="1072"/>
      <c r="CE1098" s="1072"/>
      <c r="CF1098" s="1072"/>
      <c r="CG1098" s="1072"/>
      <c r="CH1098" s="1072"/>
      <c r="CI1098" s="1072"/>
      <c r="CJ1098" s="1072"/>
      <c r="CK1098" s="1072"/>
      <c r="CL1098" s="1072"/>
      <c r="CM1098" s="1111"/>
      <c r="CN1098" s="1111"/>
      <c r="CO1098" s="1112"/>
      <c r="CQ1098" s="1927"/>
    </row>
    <row r="1099" spans="1:95" s="620" customFormat="1">
      <c r="A1099" s="1053"/>
      <c r="B1099" s="1071"/>
      <c r="C1099" s="1047"/>
      <c r="D1099" s="1047"/>
      <c r="E1099" s="1048"/>
      <c r="F1099" s="1066"/>
      <c r="G1099" s="1065"/>
      <c r="H1099" s="1051"/>
      <c r="I1099" s="1072"/>
      <c r="J1099" s="1072"/>
      <c r="K1099" s="1072"/>
      <c r="L1099" s="1072"/>
      <c r="M1099" s="1072"/>
      <c r="N1099" s="1072"/>
      <c r="O1099" s="1072"/>
      <c r="P1099" s="1072"/>
      <c r="Q1099" s="1072"/>
      <c r="R1099" s="1072"/>
      <c r="S1099" s="1072"/>
      <c r="T1099" s="1072"/>
      <c r="U1099" s="1072"/>
      <c r="V1099" s="1072"/>
      <c r="W1099" s="1072"/>
      <c r="X1099" s="1072"/>
      <c r="Y1099" s="1072"/>
      <c r="Z1099" s="1072"/>
      <c r="AA1099" s="1072"/>
      <c r="AB1099" s="1111"/>
      <c r="AC1099" s="1111"/>
      <c r="AD1099" s="1111"/>
      <c r="AE1099" s="1111"/>
      <c r="AF1099" s="1072"/>
      <c r="AG1099" s="1072"/>
      <c r="AH1099" s="1072"/>
      <c r="AI1099" s="1072"/>
      <c r="AJ1099" s="1072"/>
      <c r="AK1099" s="1072"/>
      <c r="AL1099" s="1072"/>
      <c r="AM1099" s="1072"/>
      <c r="AN1099" s="1072"/>
      <c r="AO1099" s="1072"/>
      <c r="AP1099" s="1072"/>
      <c r="AQ1099" s="1072"/>
      <c r="AR1099" s="1072"/>
      <c r="AS1099" s="1072"/>
      <c r="AT1099" s="1072"/>
      <c r="AU1099" s="1072"/>
      <c r="AV1099" s="1072"/>
      <c r="AW1099" s="1072"/>
      <c r="AX1099" s="1072"/>
      <c r="AY1099" s="1072"/>
      <c r="AZ1099" s="1072"/>
      <c r="BA1099" s="1072"/>
      <c r="BB1099" s="1072"/>
      <c r="BC1099" s="1072"/>
      <c r="BD1099" s="1072"/>
      <c r="BE1099" s="1072"/>
      <c r="BF1099" s="1072"/>
      <c r="BG1099" s="1072"/>
      <c r="BH1099" s="1072"/>
      <c r="BI1099" s="1072"/>
      <c r="BJ1099" s="1072"/>
      <c r="BK1099" s="1072"/>
      <c r="BL1099" s="1072"/>
      <c r="BM1099" s="1072"/>
      <c r="BN1099" s="1072"/>
      <c r="BO1099" s="1072"/>
      <c r="BP1099" s="1072"/>
      <c r="BQ1099" s="1072"/>
      <c r="BR1099" s="1072"/>
      <c r="BS1099" s="1111"/>
      <c r="BT1099" s="1072"/>
      <c r="BU1099" s="1072"/>
      <c r="BV1099" s="1072"/>
      <c r="BW1099" s="1072"/>
      <c r="BX1099" s="1072"/>
      <c r="BY1099" s="1072"/>
      <c r="BZ1099" s="1072"/>
      <c r="CA1099" s="1072"/>
      <c r="CB1099" s="1072"/>
      <c r="CC1099" s="1072"/>
      <c r="CD1099" s="1072"/>
      <c r="CE1099" s="1072"/>
      <c r="CF1099" s="1072"/>
      <c r="CG1099" s="1072"/>
      <c r="CH1099" s="1072"/>
      <c r="CI1099" s="1072"/>
      <c r="CJ1099" s="1072"/>
      <c r="CK1099" s="1072"/>
      <c r="CL1099" s="1072"/>
      <c r="CM1099" s="1111"/>
      <c r="CN1099" s="1111"/>
      <c r="CO1099" s="1112"/>
      <c r="CQ1099" s="1927"/>
    </row>
    <row r="1100" spans="1:95" s="620" customFormat="1">
      <c r="A1100" s="1053"/>
      <c r="B1100" s="1071"/>
      <c r="C1100" s="1047"/>
      <c r="D1100" s="1047"/>
      <c r="E1100" s="1048"/>
      <c r="F1100" s="1066"/>
      <c r="G1100" s="1065"/>
      <c r="H1100" s="1051"/>
      <c r="I1100" s="1072"/>
      <c r="J1100" s="1072"/>
      <c r="K1100" s="1072"/>
      <c r="L1100" s="1072"/>
      <c r="M1100" s="1072"/>
      <c r="N1100" s="1072"/>
      <c r="O1100" s="1072"/>
      <c r="P1100" s="1072"/>
      <c r="Q1100" s="1072"/>
      <c r="R1100" s="1072"/>
      <c r="S1100" s="1072"/>
      <c r="T1100" s="1072"/>
      <c r="U1100" s="1072"/>
      <c r="V1100" s="1072"/>
      <c r="W1100" s="1072"/>
      <c r="X1100" s="1072"/>
      <c r="Y1100" s="1072"/>
      <c r="Z1100" s="1072"/>
      <c r="AA1100" s="1072"/>
      <c r="AB1100" s="1111"/>
      <c r="AC1100" s="1111"/>
      <c r="AD1100" s="1111"/>
      <c r="AE1100" s="1111"/>
      <c r="AF1100" s="1072"/>
      <c r="AG1100" s="1072"/>
      <c r="AH1100" s="1072"/>
      <c r="AI1100" s="1072"/>
      <c r="AJ1100" s="1072"/>
      <c r="AK1100" s="1072"/>
      <c r="AL1100" s="1072"/>
      <c r="AM1100" s="1072"/>
      <c r="AN1100" s="1072"/>
      <c r="AO1100" s="1072"/>
      <c r="AP1100" s="1072"/>
      <c r="AQ1100" s="1072"/>
      <c r="AR1100" s="1072"/>
      <c r="AS1100" s="1072"/>
      <c r="AT1100" s="1072"/>
      <c r="AU1100" s="1072"/>
      <c r="AV1100" s="1072"/>
      <c r="AW1100" s="1072"/>
      <c r="AX1100" s="1072"/>
      <c r="AY1100" s="1072"/>
      <c r="AZ1100" s="1072"/>
      <c r="BA1100" s="1072"/>
      <c r="BB1100" s="1072"/>
      <c r="BC1100" s="1072"/>
      <c r="BD1100" s="1072"/>
      <c r="BE1100" s="1072"/>
      <c r="BF1100" s="1072"/>
      <c r="BG1100" s="1072"/>
      <c r="BH1100" s="1072"/>
      <c r="BI1100" s="1072"/>
      <c r="BJ1100" s="1072"/>
      <c r="BK1100" s="1072"/>
      <c r="BL1100" s="1072"/>
      <c r="BM1100" s="1072"/>
      <c r="BN1100" s="1072"/>
      <c r="BO1100" s="1072"/>
      <c r="BP1100" s="1072"/>
      <c r="BQ1100" s="1072"/>
      <c r="BR1100" s="1072"/>
      <c r="BS1100" s="1111"/>
      <c r="BT1100" s="1072"/>
      <c r="BU1100" s="1072"/>
      <c r="BV1100" s="1072"/>
      <c r="BW1100" s="1072"/>
      <c r="BX1100" s="1072"/>
      <c r="BY1100" s="1072"/>
      <c r="BZ1100" s="1072"/>
      <c r="CA1100" s="1072"/>
      <c r="CB1100" s="1072"/>
      <c r="CC1100" s="1072"/>
      <c r="CD1100" s="1072"/>
      <c r="CE1100" s="1072"/>
      <c r="CF1100" s="1072"/>
      <c r="CG1100" s="1072"/>
      <c r="CH1100" s="1072"/>
      <c r="CI1100" s="1072"/>
      <c r="CJ1100" s="1072"/>
      <c r="CK1100" s="1072"/>
      <c r="CL1100" s="1072"/>
      <c r="CM1100" s="1111"/>
      <c r="CN1100" s="1111"/>
      <c r="CO1100" s="1112"/>
      <c r="CQ1100" s="1927"/>
    </row>
    <row r="1101" spans="1:95" s="620" customFormat="1">
      <c r="A1101" s="1053"/>
      <c r="B1101" s="1071"/>
      <c r="C1101" s="1047"/>
      <c r="D1101" s="1047"/>
      <c r="E1101" s="1048"/>
      <c r="F1101" s="1066"/>
      <c r="G1101" s="1065"/>
      <c r="H1101" s="1051"/>
      <c r="I1101" s="1072"/>
      <c r="J1101" s="1072"/>
      <c r="K1101" s="1072"/>
      <c r="L1101" s="1072"/>
      <c r="M1101" s="1072"/>
      <c r="N1101" s="1072"/>
      <c r="O1101" s="1072"/>
      <c r="P1101" s="1072"/>
      <c r="Q1101" s="1072"/>
      <c r="R1101" s="1072"/>
      <c r="S1101" s="1072"/>
      <c r="T1101" s="1072"/>
      <c r="U1101" s="1072"/>
      <c r="V1101" s="1072"/>
      <c r="W1101" s="1072"/>
      <c r="X1101" s="1072"/>
      <c r="Y1101" s="1072"/>
      <c r="Z1101" s="1072"/>
      <c r="AA1101" s="1072"/>
      <c r="AB1101" s="1111"/>
      <c r="AC1101" s="1111"/>
      <c r="AD1101" s="1111"/>
      <c r="AE1101" s="1111"/>
      <c r="AF1101" s="1072"/>
      <c r="AG1101" s="1072"/>
      <c r="AH1101" s="1072"/>
      <c r="AI1101" s="1072"/>
      <c r="AJ1101" s="1072"/>
      <c r="AK1101" s="1072"/>
      <c r="AL1101" s="1072"/>
      <c r="AM1101" s="1072"/>
      <c r="AN1101" s="1072"/>
      <c r="AO1101" s="1072"/>
      <c r="AP1101" s="1072"/>
      <c r="AQ1101" s="1072"/>
      <c r="AR1101" s="1072"/>
      <c r="AS1101" s="1072"/>
      <c r="AT1101" s="1072"/>
      <c r="AU1101" s="1072"/>
      <c r="AV1101" s="1072"/>
      <c r="AW1101" s="1072"/>
      <c r="AX1101" s="1072"/>
      <c r="AY1101" s="1072"/>
      <c r="AZ1101" s="1072"/>
      <c r="BA1101" s="1072"/>
      <c r="BB1101" s="1072"/>
      <c r="BC1101" s="1072"/>
      <c r="BD1101" s="1072"/>
      <c r="BE1101" s="1072"/>
      <c r="BF1101" s="1072"/>
      <c r="BG1101" s="1072"/>
      <c r="BH1101" s="1072"/>
      <c r="BI1101" s="1072"/>
      <c r="BJ1101" s="1072"/>
      <c r="BK1101" s="1072"/>
      <c r="BL1101" s="1072"/>
      <c r="BM1101" s="1072"/>
      <c r="BN1101" s="1072"/>
      <c r="BO1101" s="1072"/>
      <c r="BP1101" s="1072"/>
      <c r="BQ1101" s="1072"/>
      <c r="BR1101" s="1072"/>
      <c r="BS1101" s="1111"/>
      <c r="BT1101" s="1072"/>
      <c r="BU1101" s="1072"/>
      <c r="BV1101" s="1072"/>
      <c r="BW1101" s="1072"/>
      <c r="BX1101" s="1072"/>
      <c r="BY1101" s="1072"/>
      <c r="BZ1101" s="1072"/>
      <c r="CA1101" s="1072"/>
      <c r="CB1101" s="1072"/>
      <c r="CC1101" s="1072"/>
      <c r="CD1101" s="1072"/>
      <c r="CE1101" s="1072"/>
      <c r="CF1101" s="1072"/>
      <c r="CG1101" s="1072"/>
      <c r="CH1101" s="1072"/>
      <c r="CI1101" s="1072"/>
      <c r="CJ1101" s="1072"/>
      <c r="CK1101" s="1072"/>
      <c r="CL1101" s="1072"/>
      <c r="CM1101" s="1111"/>
      <c r="CN1101" s="1111"/>
      <c r="CO1101" s="1112"/>
      <c r="CQ1101" s="1927"/>
    </row>
    <row r="1102" spans="1:95" s="620" customFormat="1">
      <c r="A1102" s="1053"/>
      <c r="B1102" s="1071"/>
      <c r="C1102" s="1047"/>
      <c r="D1102" s="1047"/>
      <c r="E1102" s="1048"/>
      <c r="F1102" s="1066"/>
      <c r="G1102" s="1065"/>
      <c r="H1102" s="1051"/>
      <c r="I1102" s="1072"/>
      <c r="J1102" s="1072"/>
      <c r="K1102" s="1072"/>
      <c r="L1102" s="1072"/>
      <c r="M1102" s="1072"/>
      <c r="N1102" s="1072"/>
      <c r="O1102" s="1072"/>
      <c r="P1102" s="1072"/>
      <c r="Q1102" s="1072"/>
      <c r="R1102" s="1072"/>
      <c r="S1102" s="1072"/>
      <c r="T1102" s="1072"/>
      <c r="U1102" s="1072"/>
      <c r="V1102" s="1072"/>
      <c r="W1102" s="1072"/>
      <c r="X1102" s="1072"/>
      <c r="Y1102" s="1072"/>
      <c r="Z1102" s="1072"/>
      <c r="AA1102" s="1072"/>
      <c r="AB1102" s="1111"/>
      <c r="AC1102" s="1111"/>
      <c r="AD1102" s="1111"/>
      <c r="AE1102" s="1111"/>
      <c r="AF1102" s="1072"/>
      <c r="AG1102" s="1072"/>
      <c r="AH1102" s="1072"/>
      <c r="AI1102" s="1072"/>
      <c r="AJ1102" s="1072"/>
      <c r="AK1102" s="1072"/>
      <c r="AL1102" s="1072"/>
      <c r="AM1102" s="1072"/>
      <c r="AN1102" s="1072"/>
      <c r="AO1102" s="1072"/>
      <c r="AP1102" s="1072"/>
      <c r="AQ1102" s="1072"/>
      <c r="AR1102" s="1072"/>
      <c r="AS1102" s="1072"/>
      <c r="AT1102" s="1072"/>
      <c r="AU1102" s="1072"/>
      <c r="AV1102" s="1072"/>
      <c r="AW1102" s="1072"/>
      <c r="AX1102" s="1072"/>
      <c r="AY1102" s="1072"/>
      <c r="AZ1102" s="1072"/>
      <c r="BA1102" s="1072"/>
      <c r="BB1102" s="1072"/>
      <c r="BC1102" s="1072"/>
      <c r="BD1102" s="1072"/>
      <c r="BE1102" s="1072"/>
      <c r="BF1102" s="1072"/>
      <c r="BG1102" s="1072"/>
      <c r="BH1102" s="1072"/>
      <c r="BI1102" s="1072"/>
      <c r="BJ1102" s="1072"/>
      <c r="BK1102" s="1072"/>
      <c r="BL1102" s="1072"/>
      <c r="BM1102" s="1072"/>
      <c r="BN1102" s="1072"/>
      <c r="BO1102" s="1072"/>
      <c r="BP1102" s="1072"/>
      <c r="BQ1102" s="1072"/>
      <c r="BR1102" s="1072"/>
      <c r="BS1102" s="1111"/>
      <c r="BT1102" s="1072"/>
      <c r="BU1102" s="1072"/>
      <c r="BV1102" s="1072"/>
      <c r="BW1102" s="1072"/>
      <c r="BX1102" s="1072"/>
      <c r="BY1102" s="1072"/>
      <c r="BZ1102" s="1072"/>
      <c r="CA1102" s="1072"/>
      <c r="CB1102" s="1072"/>
      <c r="CC1102" s="1072"/>
      <c r="CD1102" s="1072"/>
      <c r="CE1102" s="1072"/>
      <c r="CF1102" s="1072"/>
      <c r="CG1102" s="1072"/>
      <c r="CH1102" s="1072"/>
      <c r="CI1102" s="1072"/>
      <c r="CJ1102" s="1072"/>
      <c r="CK1102" s="1072"/>
      <c r="CL1102" s="1072"/>
      <c r="CM1102" s="1111"/>
      <c r="CN1102" s="1111"/>
      <c r="CO1102" s="1112"/>
      <c r="CQ1102" s="1927"/>
    </row>
    <row r="1103" spans="1:95" s="620" customFormat="1">
      <c r="A1103" s="1053"/>
      <c r="B1103" s="1071"/>
      <c r="C1103" s="1047"/>
      <c r="D1103" s="1047"/>
      <c r="E1103" s="1048"/>
      <c r="F1103" s="1066"/>
      <c r="G1103" s="1065"/>
      <c r="H1103" s="1051"/>
      <c r="I1103" s="1072"/>
      <c r="J1103" s="1072"/>
      <c r="K1103" s="1072"/>
      <c r="L1103" s="1072"/>
      <c r="M1103" s="1072"/>
      <c r="N1103" s="1072"/>
      <c r="O1103" s="1072"/>
      <c r="P1103" s="1072"/>
      <c r="Q1103" s="1072"/>
      <c r="R1103" s="1072"/>
      <c r="S1103" s="1072"/>
      <c r="T1103" s="1072"/>
      <c r="U1103" s="1072"/>
      <c r="V1103" s="1072"/>
      <c r="W1103" s="1072"/>
      <c r="X1103" s="1072"/>
      <c r="Y1103" s="1072"/>
      <c r="Z1103" s="1072"/>
      <c r="AA1103" s="1072"/>
      <c r="AB1103" s="1111"/>
      <c r="AC1103" s="1111"/>
      <c r="AD1103" s="1111"/>
      <c r="AE1103" s="1111"/>
      <c r="AF1103" s="1072"/>
      <c r="AG1103" s="1072"/>
      <c r="AH1103" s="1072"/>
      <c r="AI1103" s="1072"/>
      <c r="AJ1103" s="1072"/>
      <c r="AK1103" s="1072"/>
      <c r="AL1103" s="1072"/>
      <c r="AM1103" s="1072"/>
      <c r="AN1103" s="1072"/>
      <c r="AO1103" s="1072"/>
      <c r="AP1103" s="1072"/>
      <c r="AQ1103" s="1072"/>
      <c r="AR1103" s="1072"/>
      <c r="AS1103" s="1072"/>
      <c r="AT1103" s="1072"/>
      <c r="AU1103" s="1072"/>
      <c r="AV1103" s="1072"/>
      <c r="AW1103" s="1072"/>
      <c r="AX1103" s="1072"/>
      <c r="AY1103" s="1072"/>
      <c r="AZ1103" s="1072"/>
      <c r="BA1103" s="1072"/>
      <c r="BB1103" s="1072"/>
      <c r="BC1103" s="1072"/>
      <c r="BD1103" s="1072"/>
      <c r="BE1103" s="1072"/>
      <c r="BF1103" s="1072"/>
      <c r="BG1103" s="1072"/>
      <c r="BH1103" s="1072"/>
      <c r="BI1103" s="1072"/>
      <c r="BJ1103" s="1072"/>
      <c r="BK1103" s="1072"/>
      <c r="BL1103" s="1072"/>
      <c r="BM1103" s="1072"/>
      <c r="BN1103" s="1072"/>
      <c r="BO1103" s="1072"/>
      <c r="BP1103" s="1072"/>
      <c r="BQ1103" s="1072"/>
      <c r="BR1103" s="1072"/>
      <c r="BS1103" s="1111"/>
      <c r="BT1103" s="1072"/>
      <c r="BU1103" s="1072"/>
      <c r="BV1103" s="1072"/>
      <c r="BW1103" s="1072"/>
      <c r="BX1103" s="1072"/>
      <c r="BY1103" s="1072"/>
      <c r="BZ1103" s="1072"/>
      <c r="CA1103" s="1072"/>
      <c r="CB1103" s="1072"/>
      <c r="CC1103" s="1072"/>
      <c r="CD1103" s="1072"/>
      <c r="CE1103" s="1072"/>
      <c r="CF1103" s="1072"/>
      <c r="CG1103" s="1072"/>
      <c r="CH1103" s="1072"/>
      <c r="CI1103" s="1072"/>
      <c r="CJ1103" s="1072"/>
      <c r="CK1103" s="1072"/>
      <c r="CL1103" s="1072"/>
      <c r="CM1103" s="1111"/>
      <c r="CN1103" s="1111"/>
      <c r="CO1103" s="1112"/>
      <c r="CQ1103" s="1927"/>
    </row>
    <row r="1104" spans="1:95" s="620" customFormat="1">
      <c r="A1104" s="1053"/>
      <c r="B1104" s="1071"/>
      <c r="C1104" s="1047"/>
      <c r="D1104" s="1047"/>
      <c r="E1104" s="1048"/>
      <c r="F1104" s="1066"/>
      <c r="G1104" s="1065"/>
      <c r="H1104" s="1051"/>
      <c r="I1104" s="1072"/>
      <c r="J1104" s="1072"/>
      <c r="K1104" s="1072"/>
      <c r="L1104" s="1072"/>
      <c r="M1104" s="1072"/>
      <c r="N1104" s="1072"/>
      <c r="O1104" s="1072"/>
      <c r="P1104" s="1072"/>
      <c r="Q1104" s="1072"/>
      <c r="R1104" s="1072"/>
      <c r="S1104" s="1072"/>
      <c r="T1104" s="1072"/>
      <c r="U1104" s="1072"/>
      <c r="V1104" s="1072"/>
      <c r="W1104" s="1072"/>
      <c r="X1104" s="1072"/>
      <c r="Y1104" s="1072"/>
      <c r="Z1104" s="1072"/>
      <c r="AA1104" s="1072"/>
      <c r="AB1104" s="1111"/>
      <c r="AC1104" s="1111"/>
      <c r="AD1104" s="1111"/>
      <c r="AE1104" s="1111"/>
      <c r="AF1104" s="1072"/>
      <c r="AG1104" s="1072"/>
      <c r="AH1104" s="1072"/>
      <c r="AI1104" s="1072"/>
      <c r="AJ1104" s="1072"/>
      <c r="AK1104" s="1072"/>
      <c r="AL1104" s="1072"/>
      <c r="AM1104" s="1072"/>
      <c r="AN1104" s="1072"/>
      <c r="AO1104" s="1072"/>
      <c r="AP1104" s="1072"/>
      <c r="AQ1104" s="1072"/>
      <c r="AR1104" s="1072"/>
      <c r="AS1104" s="1072"/>
      <c r="AT1104" s="1072"/>
      <c r="AU1104" s="1072"/>
      <c r="AV1104" s="1072"/>
      <c r="AW1104" s="1072"/>
      <c r="AX1104" s="1072"/>
      <c r="AY1104" s="1072"/>
      <c r="AZ1104" s="1072"/>
      <c r="BA1104" s="1072"/>
      <c r="BB1104" s="1072"/>
      <c r="BC1104" s="1072"/>
      <c r="BD1104" s="1072"/>
      <c r="BE1104" s="1072"/>
      <c r="BF1104" s="1072"/>
      <c r="BG1104" s="1072"/>
      <c r="BH1104" s="1072"/>
      <c r="BI1104" s="1072"/>
      <c r="BJ1104" s="1072"/>
      <c r="BK1104" s="1072"/>
      <c r="BL1104" s="1072"/>
      <c r="BM1104" s="1072"/>
      <c r="BN1104" s="1072"/>
      <c r="BO1104" s="1072"/>
      <c r="BP1104" s="1072"/>
      <c r="BQ1104" s="1072"/>
      <c r="BR1104" s="1072"/>
      <c r="BS1104" s="1111"/>
      <c r="BT1104" s="1072"/>
      <c r="BU1104" s="1072"/>
      <c r="BV1104" s="1072"/>
      <c r="BW1104" s="1072"/>
      <c r="BX1104" s="1072"/>
      <c r="BY1104" s="1072"/>
      <c r="BZ1104" s="1072"/>
      <c r="CA1104" s="1072"/>
      <c r="CB1104" s="1072"/>
      <c r="CC1104" s="1072"/>
      <c r="CD1104" s="1072"/>
      <c r="CE1104" s="1072"/>
      <c r="CF1104" s="1072"/>
      <c r="CG1104" s="1072"/>
      <c r="CH1104" s="1072"/>
      <c r="CI1104" s="1072"/>
      <c r="CJ1104" s="1072"/>
      <c r="CK1104" s="1072"/>
      <c r="CL1104" s="1072"/>
      <c r="CM1104" s="1111"/>
      <c r="CN1104" s="1111"/>
      <c r="CO1104" s="1112"/>
      <c r="CQ1104" s="1927"/>
    </row>
    <row r="1105" spans="1:95" s="620" customFormat="1">
      <c r="A1105" s="1053"/>
      <c r="B1105" s="1071"/>
      <c r="C1105" s="1047"/>
      <c r="D1105" s="1047"/>
      <c r="E1105" s="1048"/>
      <c r="F1105" s="1066"/>
      <c r="G1105" s="1065"/>
      <c r="H1105" s="1051"/>
      <c r="I1105" s="1072"/>
      <c r="J1105" s="1072"/>
      <c r="K1105" s="1072"/>
      <c r="L1105" s="1072"/>
      <c r="M1105" s="1072"/>
      <c r="N1105" s="1072"/>
      <c r="O1105" s="1072"/>
      <c r="P1105" s="1072"/>
      <c r="Q1105" s="1072"/>
      <c r="R1105" s="1072"/>
      <c r="S1105" s="1072"/>
      <c r="T1105" s="1072"/>
      <c r="U1105" s="1072"/>
      <c r="V1105" s="1072"/>
      <c r="W1105" s="1072"/>
      <c r="X1105" s="1072"/>
      <c r="Y1105" s="1072"/>
      <c r="Z1105" s="1072"/>
      <c r="AA1105" s="1072"/>
      <c r="AB1105" s="1111"/>
      <c r="AC1105" s="1111"/>
      <c r="AD1105" s="1111"/>
      <c r="AE1105" s="1111"/>
      <c r="AF1105" s="1072"/>
      <c r="AG1105" s="1072"/>
      <c r="AH1105" s="1072"/>
      <c r="AI1105" s="1072"/>
      <c r="AJ1105" s="1072"/>
      <c r="AK1105" s="1072"/>
      <c r="AL1105" s="1072"/>
      <c r="AM1105" s="1072"/>
      <c r="AN1105" s="1072"/>
      <c r="AO1105" s="1072"/>
      <c r="AP1105" s="1072"/>
      <c r="AQ1105" s="1072"/>
      <c r="AR1105" s="1072"/>
      <c r="AS1105" s="1072"/>
      <c r="AT1105" s="1072"/>
      <c r="AU1105" s="1072"/>
      <c r="AV1105" s="1072"/>
      <c r="AW1105" s="1072"/>
      <c r="AX1105" s="1072"/>
      <c r="AY1105" s="1072"/>
      <c r="AZ1105" s="1072"/>
      <c r="BA1105" s="1072"/>
      <c r="BB1105" s="1072"/>
      <c r="BC1105" s="1072"/>
      <c r="BD1105" s="1072"/>
      <c r="BE1105" s="1072"/>
      <c r="BF1105" s="1072"/>
      <c r="BG1105" s="1072"/>
      <c r="BH1105" s="1072"/>
      <c r="BI1105" s="1072"/>
      <c r="BJ1105" s="1072"/>
      <c r="BK1105" s="1072"/>
      <c r="BL1105" s="1072"/>
      <c r="BM1105" s="1072"/>
      <c r="BN1105" s="1072"/>
      <c r="BO1105" s="1072"/>
      <c r="BP1105" s="1072"/>
      <c r="BQ1105" s="1072"/>
      <c r="BR1105" s="1072"/>
      <c r="BS1105" s="1111"/>
      <c r="BT1105" s="1072"/>
      <c r="BU1105" s="1072"/>
      <c r="BV1105" s="1072"/>
      <c r="BW1105" s="1072"/>
      <c r="BX1105" s="1072"/>
      <c r="BY1105" s="1072"/>
      <c r="BZ1105" s="1072"/>
      <c r="CA1105" s="1072"/>
      <c r="CB1105" s="1072"/>
      <c r="CC1105" s="1072"/>
      <c r="CD1105" s="1072"/>
      <c r="CE1105" s="1072"/>
      <c r="CF1105" s="1072"/>
      <c r="CG1105" s="1072"/>
      <c r="CH1105" s="1072"/>
      <c r="CI1105" s="1072"/>
      <c r="CJ1105" s="1072"/>
      <c r="CK1105" s="1072"/>
      <c r="CL1105" s="1072"/>
      <c r="CM1105" s="1111"/>
      <c r="CN1105" s="1111"/>
      <c r="CO1105" s="1112"/>
      <c r="CQ1105" s="1927"/>
    </row>
    <row r="1106" spans="1:95" s="620" customFormat="1">
      <c r="A1106" s="1053"/>
      <c r="B1106" s="1071"/>
      <c r="C1106" s="1047"/>
      <c r="D1106" s="1047"/>
      <c r="E1106" s="1048"/>
      <c r="F1106" s="1066"/>
      <c r="G1106" s="1065"/>
      <c r="H1106" s="1051"/>
      <c r="I1106" s="1072"/>
      <c r="J1106" s="1072"/>
      <c r="K1106" s="1072"/>
      <c r="L1106" s="1072"/>
      <c r="M1106" s="1072"/>
      <c r="N1106" s="1072"/>
      <c r="O1106" s="1072"/>
      <c r="P1106" s="1072"/>
      <c r="Q1106" s="1072"/>
      <c r="R1106" s="1072"/>
      <c r="S1106" s="1072"/>
      <c r="T1106" s="1072"/>
      <c r="U1106" s="1072"/>
      <c r="V1106" s="1072"/>
      <c r="W1106" s="1072"/>
      <c r="X1106" s="1072"/>
      <c r="Y1106" s="1072"/>
      <c r="Z1106" s="1072"/>
      <c r="AA1106" s="1072"/>
      <c r="AB1106" s="1111"/>
      <c r="AC1106" s="1111"/>
      <c r="AD1106" s="1111"/>
      <c r="AE1106" s="1111"/>
      <c r="AF1106" s="1072"/>
      <c r="AG1106" s="1072"/>
      <c r="AH1106" s="1072"/>
      <c r="AI1106" s="1072"/>
      <c r="AJ1106" s="1072"/>
      <c r="AK1106" s="1072"/>
      <c r="AL1106" s="1072"/>
      <c r="AM1106" s="1072"/>
      <c r="AN1106" s="1072"/>
      <c r="AO1106" s="1072"/>
      <c r="AP1106" s="1072"/>
      <c r="AQ1106" s="1072"/>
      <c r="AR1106" s="1072"/>
      <c r="AS1106" s="1072"/>
      <c r="AT1106" s="1072"/>
      <c r="AU1106" s="1072"/>
      <c r="AV1106" s="1072"/>
      <c r="AW1106" s="1072"/>
      <c r="AX1106" s="1072"/>
      <c r="AY1106" s="1072"/>
      <c r="AZ1106" s="1072"/>
      <c r="BA1106" s="1072"/>
      <c r="BB1106" s="1072"/>
      <c r="BC1106" s="1072"/>
      <c r="BD1106" s="1072"/>
      <c r="BE1106" s="1072"/>
      <c r="BF1106" s="1072"/>
      <c r="BG1106" s="1072"/>
      <c r="BH1106" s="1072"/>
      <c r="BI1106" s="1072"/>
      <c r="BJ1106" s="1072"/>
      <c r="BK1106" s="1072"/>
      <c r="BL1106" s="1072"/>
      <c r="BM1106" s="1072"/>
      <c r="BN1106" s="1072"/>
      <c r="BO1106" s="1072"/>
      <c r="BP1106" s="1072"/>
      <c r="BQ1106" s="1072"/>
      <c r="BR1106" s="1072"/>
      <c r="BS1106" s="1111"/>
      <c r="BT1106" s="1072"/>
      <c r="BU1106" s="1072"/>
      <c r="BV1106" s="1072"/>
      <c r="BW1106" s="1072"/>
      <c r="BX1106" s="1072"/>
      <c r="BY1106" s="1072"/>
      <c r="BZ1106" s="1072"/>
      <c r="CA1106" s="1072"/>
      <c r="CB1106" s="1072"/>
      <c r="CC1106" s="1072"/>
      <c r="CD1106" s="1072"/>
      <c r="CE1106" s="1072"/>
      <c r="CF1106" s="1072"/>
      <c r="CG1106" s="1072"/>
      <c r="CH1106" s="1072"/>
      <c r="CI1106" s="1072"/>
      <c r="CJ1106" s="1072"/>
      <c r="CK1106" s="1072"/>
      <c r="CL1106" s="1072"/>
      <c r="CM1106" s="1111"/>
      <c r="CN1106" s="1111"/>
      <c r="CO1106" s="1112"/>
      <c r="CQ1106" s="1927"/>
    </row>
    <row r="1107" spans="1:95" s="620" customFormat="1">
      <c r="A1107" s="1053"/>
      <c r="B1107" s="1071"/>
      <c r="C1107" s="1047"/>
      <c r="D1107" s="1047"/>
      <c r="E1107" s="1048"/>
      <c r="F1107" s="1066"/>
      <c r="G1107" s="1065"/>
      <c r="H1107" s="1051"/>
      <c r="I1107" s="1072"/>
      <c r="J1107" s="1072"/>
      <c r="K1107" s="1072"/>
      <c r="L1107" s="1072"/>
      <c r="M1107" s="1072"/>
      <c r="N1107" s="1072"/>
      <c r="O1107" s="1072"/>
      <c r="P1107" s="1072"/>
      <c r="Q1107" s="1072"/>
      <c r="R1107" s="1072"/>
      <c r="S1107" s="1072"/>
      <c r="T1107" s="1072"/>
      <c r="U1107" s="1072"/>
      <c r="V1107" s="1072"/>
      <c r="W1107" s="1072"/>
      <c r="X1107" s="1072"/>
      <c r="Y1107" s="1072"/>
      <c r="Z1107" s="1072"/>
      <c r="AA1107" s="1072"/>
      <c r="AB1107" s="1111"/>
      <c r="AC1107" s="1111"/>
      <c r="AD1107" s="1111"/>
      <c r="AE1107" s="1111"/>
      <c r="AF1107" s="1072"/>
      <c r="AG1107" s="1072"/>
      <c r="AH1107" s="1072"/>
      <c r="AI1107" s="1072"/>
      <c r="AJ1107" s="1072"/>
      <c r="AK1107" s="1072"/>
      <c r="AL1107" s="1072"/>
      <c r="AM1107" s="1072"/>
      <c r="AN1107" s="1072"/>
      <c r="AO1107" s="1072"/>
      <c r="AP1107" s="1072"/>
      <c r="AQ1107" s="1072"/>
      <c r="AR1107" s="1072"/>
      <c r="AS1107" s="1072"/>
      <c r="AT1107" s="1072"/>
      <c r="AU1107" s="1072"/>
      <c r="AV1107" s="1072"/>
      <c r="AW1107" s="1072"/>
      <c r="AX1107" s="1072"/>
      <c r="AY1107" s="1072"/>
      <c r="AZ1107" s="1072"/>
      <c r="BA1107" s="1072"/>
      <c r="BB1107" s="1072"/>
      <c r="BC1107" s="1072"/>
      <c r="BD1107" s="1072"/>
      <c r="BE1107" s="1072"/>
      <c r="BF1107" s="1072"/>
      <c r="BG1107" s="1072"/>
      <c r="BH1107" s="1072"/>
      <c r="BI1107" s="1072"/>
      <c r="BJ1107" s="1072"/>
      <c r="BK1107" s="1072"/>
      <c r="BL1107" s="1072"/>
      <c r="BM1107" s="1072"/>
      <c r="BN1107" s="1072"/>
      <c r="BO1107" s="1072"/>
      <c r="BP1107" s="1072"/>
      <c r="BQ1107" s="1072"/>
      <c r="BR1107" s="1072"/>
      <c r="BS1107" s="1111"/>
      <c r="BT1107" s="1072"/>
      <c r="BU1107" s="1072"/>
      <c r="BV1107" s="1072"/>
      <c r="BW1107" s="1072"/>
      <c r="BX1107" s="1072"/>
      <c r="BY1107" s="1072"/>
      <c r="BZ1107" s="1072"/>
      <c r="CA1107" s="1072"/>
      <c r="CB1107" s="1072"/>
      <c r="CC1107" s="1072"/>
      <c r="CD1107" s="1072"/>
      <c r="CE1107" s="1072"/>
      <c r="CF1107" s="1072"/>
      <c r="CG1107" s="1072"/>
      <c r="CH1107" s="1072"/>
      <c r="CI1107" s="1072"/>
      <c r="CJ1107" s="1072"/>
      <c r="CK1107" s="1072"/>
      <c r="CL1107" s="1072"/>
      <c r="CM1107" s="1111"/>
      <c r="CN1107" s="1111"/>
      <c r="CO1107" s="1112"/>
      <c r="CQ1107" s="1927"/>
    </row>
    <row r="1108" spans="1:95" s="620" customFormat="1">
      <c r="A1108" s="1053"/>
      <c r="B1108" s="1071"/>
      <c r="C1108" s="1047"/>
      <c r="D1108" s="1047"/>
      <c r="E1108" s="1048"/>
      <c r="F1108" s="1066"/>
      <c r="G1108" s="1065"/>
      <c r="H1108" s="1051"/>
      <c r="I1108" s="1072"/>
      <c r="J1108" s="1072"/>
      <c r="K1108" s="1072"/>
      <c r="L1108" s="1072"/>
      <c r="M1108" s="1072"/>
      <c r="N1108" s="1072"/>
      <c r="O1108" s="1072"/>
      <c r="P1108" s="1072"/>
      <c r="Q1108" s="1072"/>
      <c r="R1108" s="1072"/>
      <c r="S1108" s="1072"/>
      <c r="T1108" s="1072"/>
      <c r="U1108" s="1072"/>
      <c r="V1108" s="1072"/>
      <c r="W1108" s="1072"/>
      <c r="X1108" s="1072"/>
      <c r="Y1108" s="1072"/>
      <c r="Z1108" s="1072"/>
      <c r="AA1108" s="1072"/>
      <c r="AB1108" s="1111"/>
      <c r="AC1108" s="1111"/>
      <c r="AD1108" s="1111"/>
      <c r="AE1108" s="1111"/>
      <c r="AF1108" s="1072"/>
      <c r="AG1108" s="1072"/>
      <c r="AH1108" s="1072"/>
      <c r="AI1108" s="1072"/>
      <c r="AJ1108" s="1072"/>
      <c r="AK1108" s="1072"/>
      <c r="AL1108" s="1072"/>
      <c r="AM1108" s="1072"/>
      <c r="AN1108" s="1072"/>
      <c r="AO1108" s="1072"/>
      <c r="AP1108" s="1072"/>
      <c r="AQ1108" s="1072"/>
      <c r="AR1108" s="1072"/>
      <c r="AS1108" s="1072"/>
      <c r="AT1108" s="1072"/>
      <c r="AU1108" s="1072"/>
      <c r="AV1108" s="1072"/>
      <c r="AW1108" s="1072"/>
      <c r="AX1108" s="1072"/>
      <c r="AY1108" s="1072"/>
      <c r="AZ1108" s="1072"/>
      <c r="BA1108" s="1072"/>
      <c r="BB1108" s="1072"/>
      <c r="BC1108" s="1072"/>
      <c r="BD1108" s="1072"/>
      <c r="BE1108" s="1072"/>
      <c r="BF1108" s="1072"/>
      <c r="BG1108" s="1072"/>
      <c r="BH1108" s="1072"/>
      <c r="BI1108" s="1072"/>
      <c r="BJ1108" s="1072"/>
      <c r="BK1108" s="1072"/>
      <c r="BL1108" s="1072"/>
      <c r="BM1108" s="1072"/>
      <c r="BN1108" s="1072"/>
      <c r="BO1108" s="1072"/>
      <c r="BP1108" s="1072"/>
      <c r="BQ1108" s="1072"/>
      <c r="BR1108" s="1072"/>
      <c r="BS1108" s="1111"/>
      <c r="BT1108" s="1072"/>
      <c r="BU1108" s="1072"/>
      <c r="BV1108" s="1072"/>
      <c r="BW1108" s="1072"/>
      <c r="BX1108" s="1072"/>
      <c r="BY1108" s="1072"/>
      <c r="BZ1108" s="1072"/>
      <c r="CA1108" s="1072"/>
      <c r="CB1108" s="1072"/>
      <c r="CC1108" s="1072"/>
      <c r="CD1108" s="1072"/>
      <c r="CE1108" s="1072"/>
      <c r="CF1108" s="1072"/>
      <c r="CG1108" s="1072"/>
      <c r="CH1108" s="1072"/>
      <c r="CI1108" s="1072"/>
      <c r="CJ1108" s="1072"/>
      <c r="CK1108" s="1072"/>
      <c r="CL1108" s="1072"/>
      <c r="CM1108" s="1111"/>
      <c r="CN1108" s="1111"/>
      <c r="CO1108" s="1112"/>
      <c r="CQ1108" s="1927"/>
    </row>
    <row r="1109" spans="1:95" s="620" customFormat="1">
      <c r="A1109" s="1053"/>
      <c r="B1109" s="1071"/>
      <c r="C1109" s="1047"/>
      <c r="D1109" s="1047"/>
      <c r="E1109" s="1048"/>
      <c r="F1109" s="1066"/>
      <c r="G1109" s="1065"/>
      <c r="H1109" s="1051"/>
      <c r="I1109" s="1072"/>
      <c r="J1109" s="1072"/>
      <c r="K1109" s="1072"/>
      <c r="L1109" s="1072"/>
      <c r="M1109" s="1072"/>
      <c r="N1109" s="1072"/>
      <c r="O1109" s="1072"/>
      <c r="P1109" s="1072"/>
      <c r="Q1109" s="1072"/>
      <c r="R1109" s="1072"/>
      <c r="S1109" s="1072"/>
      <c r="T1109" s="1072"/>
      <c r="U1109" s="1072"/>
      <c r="V1109" s="1072"/>
      <c r="W1109" s="1072"/>
      <c r="X1109" s="1072"/>
      <c r="Y1109" s="1072"/>
      <c r="Z1109" s="1072"/>
      <c r="AA1109" s="1072"/>
      <c r="AB1109" s="1111"/>
      <c r="AC1109" s="1111"/>
      <c r="AD1109" s="1111"/>
      <c r="AE1109" s="1111"/>
      <c r="AF1109" s="1072"/>
      <c r="AG1109" s="1072"/>
      <c r="AH1109" s="1072"/>
      <c r="AI1109" s="1072"/>
      <c r="AJ1109" s="1072"/>
      <c r="AK1109" s="1072"/>
      <c r="AL1109" s="1072"/>
      <c r="AM1109" s="1072"/>
      <c r="AN1109" s="1072"/>
      <c r="AO1109" s="1072"/>
      <c r="AP1109" s="1072"/>
      <c r="AQ1109" s="1072"/>
      <c r="AR1109" s="1072"/>
      <c r="AS1109" s="1072"/>
      <c r="AT1109" s="1072"/>
      <c r="AU1109" s="1072"/>
      <c r="AV1109" s="1072"/>
      <c r="AW1109" s="1072"/>
      <c r="AX1109" s="1072"/>
      <c r="AY1109" s="1072"/>
      <c r="AZ1109" s="1072"/>
      <c r="BA1109" s="1072"/>
      <c r="BB1109" s="1072"/>
      <c r="BC1109" s="1072"/>
      <c r="BD1109" s="1072"/>
      <c r="BE1109" s="1072"/>
      <c r="BF1109" s="1072"/>
      <c r="BG1109" s="1072"/>
      <c r="BH1109" s="1072"/>
      <c r="BI1109" s="1072"/>
      <c r="BJ1109" s="1072"/>
      <c r="BK1109" s="1072"/>
      <c r="BL1109" s="1072"/>
      <c r="BM1109" s="1072"/>
      <c r="BN1109" s="1072"/>
      <c r="BO1109" s="1072"/>
      <c r="BP1109" s="1072"/>
      <c r="BQ1109" s="1072"/>
      <c r="BR1109" s="1072"/>
      <c r="BS1109" s="1111"/>
      <c r="BT1109" s="1072"/>
      <c r="BU1109" s="1072"/>
      <c r="BV1109" s="1072"/>
      <c r="BW1109" s="1072"/>
      <c r="BX1109" s="1072"/>
      <c r="BY1109" s="1072"/>
      <c r="BZ1109" s="1072"/>
      <c r="CA1109" s="1072"/>
      <c r="CB1109" s="1072"/>
      <c r="CC1109" s="1072"/>
      <c r="CD1109" s="1072"/>
      <c r="CE1109" s="1072"/>
      <c r="CF1109" s="1072"/>
      <c r="CG1109" s="1072"/>
      <c r="CH1109" s="1072"/>
      <c r="CI1109" s="1072"/>
      <c r="CJ1109" s="1072"/>
      <c r="CK1109" s="1072"/>
      <c r="CL1109" s="1072"/>
      <c r="CM1109" s="1111"/>
      <c r="CN1109" s="1111"/>
      <c r="CO1109" s="1112"/>
      <c r="CQ1109" s="1927"/>
    </row>
    <row r="1110" spans="1:95" s="620" customFormat="1">
      <c r="A1110" s="1053"/>
      <c r="B1110" s="1071"/>
      <c r="C1110" s="1047"/>
      <c r="D1110" s="1047"/>
      <c r="E1110" s="1048"/>
      <c r="F1110" s="1066"/>
      <c r="G1110" s="1065"/>
      <c r="H1110" s="1051"/>
      <c r="I1110" s="1072"/>
      <c r="J1110" s="1072"/>
      <c r="K1110" s="1072"/>
      <c r="L1110" s="1072"/>
      <c r="M1110" s="1072"/>
      <c r="N1110" s="1072"/>
      <c r="O1110" s="1072"/>
      <c r="P1110" s="1072"/>
      <c r="Q1110" s="1072"/>
      <c r="R1110" s="1072"/>
      <c r="S1110" s="1072"/>
      <c r="T1110" s="1072"/>
      <c r="U1110" s="1072"/>
      <c r="V1110" s="1072"/>
      <c r="W1110" s="1072"/>
      <c r="X1110" s="1072"/>
      <c r="Y1110" s="1072"/>
      <c r="Z1110" s="1072"/>
      <c r="AA1110" s="1072"/>
      <c r="AB1110" s="1111"/>
      <c r="AC1110" s="1111"/>
      <c r="AD1110" s="1111"/>
      <c r="AE1110" s="1111"/>
      <c r="AF1110" s="1072"/>
      <c r="AG1110" s="1072"/>
      <c r="AH1110" s="1072"/>
      <c r="AI1110" s="1072"/>
      <c r="AJ1110" s="1072"/>
      <c r="AK1110" s="1072"/>
      <c r="AL1110" s="1072"/>
      <c r="AM1110" s="1072"/>
      <c r="AN1110" s="1072"/>
      <c r="AO1110" s="1072"/>
      <c r="AP1110" s="1072"/>
      <c r="AQ1110" s="1072"/>
      <c r="AR1110" s="1072"/>
      <c r="AS1110" s="1072"/>
      <c r="AT1110" s="1072"/>
      <c r="AU1110" s="1072"/>
      <c r="AV1110" s="1072"/>
      <c r="AW1110" s="1072"/>
      <c r="AX1110" s="1072"/>
      <c r="AY1110" s="1072"/>
      <c r="AZ1110" s="1072"/>
      <c r="BA1110" s="1072"/>
      <c r="BB1110" s="1072"/>
      <c r="BC1110" s="1072"/>
      <c r="BD1110" s="1072"/>
      <c r="BE1110" s="1072"/>
      <c r="BF1110" s="1072"/>
      <c r="BG1110" s="1072"/>
      <c r="BH1110" s="1072"/>
      <c r="BI1110" s="1072"/>
      <c r="BJ1110" s="1072"/>
      <c r="BK1110" s="1072"/>
      <c r="BL1110" s="1072"/>
      <c r="BM1110" s="1072"/>
      <c r="BN1110" s="1072"/>
      <c r="BO1110" s="1072"/>
      <c r="BP1110" s="1072"/>
      <c r="BQ1110" s="1072"/>
      <c r="BR1110" s="1072"/>
      <c r="BS1110" s="1111"/>
      <c r="BT1110" s="1072"/>
      <c r="BU1110" s="1072"/>
      <c r="BV1110" s="1072"/>
      <c r="BW1110" s="1072"/>
      <c r="BX1110" s="1072"/>
      <c r="BY1110" s="1072"/>
      <c r="BZ1110" s="1072"/>
      <c r="CA1110" s="1072"/>
      <c r="CB1110" s="1072"/>
      <c r="CC1110" s="1072"/>
      <c r="CD1110" s="1072"/>
      <c r="CE1110" s="1072"/>
      <c r="CF1110" s="1072"/>
      <c r="CG1110" s="1072"/>
      <c r="CH1110" s="1072"/>
      <c r="CI1110" s="1072"/>
      <c r="CJ1110" s="1072"/>
      <c r="CK1110" s="1072"/>
      <c r="CL1110" s="1072"/>
      <c r="CM1110" s="1111"/>
      <c r="CN1110" s="1111"/>
      <c r="CO1110" s="1112"/>
      <c r="CQ1110" s="1927"/>
    </row>
    <row r="1111" spans="1:95" s="620" customFormat="1">
      <c r="A1111" s="1053"/>
      <c r="B1111" s="1071"/>
      <c r="C1111" s="1047"/>
      <c r="D1111" s="1047"/>
      <c r="E1111" s="1048"/>
      <c r="F1111" s="1066"/>
      <c r="G1111" s="1065"/>
      <c r="H1111" s="1051"/>
      <c r="I1111" s="1072"/>
      <c r="J1111" s="1072"/>
      <c r="K1111" s="1072"/>
      <c r="L1111" s="1072"/>
      <c r="M1111" s="1072"/>
      <c r="N1111" s="1072"/>
      <c r="O1111" s="1072"/>
      <c r="P1111" s="1072"/>
      <c r="Q1111" s="1072"/>
      <c r="R1111" s="1072"/>
      <c r="S1111" s="1072"/>
      <c r="T1111" s="1072"/>
      <c r="U1111" s="1072"/>
      <c r="V1111" s="1072"/>
      <c r="W1111" s="1072"/>
      <c r="X1111" s="1072"/>
      <c r="Y1111" s="1072"/>
      <c r="Z1111" s="1072"/>
      <c r="AA1111" s="1072"/>
      <c r="AB1111" s="1111"/>
      <c r="AC1111" s="1111"/>
      <c r="AD1111" s="1111"/>
      <c r="AE1111" s="1111"/>
      <c r="AF1111" s="1072"/>
      <c r="AG1111" s="1072"/>
      <c r="AH1111" s="1072"/>
      <c r="AI1111" s="1072"/>
      <c r="AJ1111" s="1072"/>
      <c r="AK1111" s="1072"/>
      <c r="AL1111" s="1072"/>
      <c r="AM1111" s="1072"/>
      <c r="AN1111" s="1072"/>
      <c r="AO1111" s="1072"/>
      <c r="AP1111" s="1072"/>
      <c r="AQ1111" s="1072"/>
      <c r="AR1111" s="1072"/>
      <c r="AS1111" s="1072"/>
      <c r="AT1111" s="1072"/>
      <c r="AU1111" s="1072"/>
      <c r="AV1111" s="1072"/>
      <c r="AW1111" s="1072"/>
      <c r="AX1111" s="1072"/>
      <c r="AY1111" s="1072"/>
      <c r="AZ1111" s="1072"/>
      <c r="BA1111" s="1072"/>
      <c r="BB1111" s="1072"/>
      <c r="BC1111" s="1072"/>
      <c r="BD1111" s="1072"/>
      <c r="BE1111" s="1072"/>
      <c r="BF1111" s="1072"/>
      <c r="BG1111" s="1072"/>
      <c r="BH1111" s="1072"/>
      <c r="BI1111" s="1072"/>
      <c r="BJ1111" s="1072"/>
      <c r="BK1111" s="1072"/>
      <c r="BL1111" s="1072"/>
      <c r="BM1111" s="1072"/>
      <c r="BN1111" s="1072"/>
      <c r="BO1111" s="1072"/>
      <c r="BP1111" s="1072"/>
      <c r="BQ1111" s="1072"/>
      <c r="BR1111" s="1072"/>
      <c r="BS1111" s="1111"/>
      <c r="BT1111" s="1072"/>
      <c r="BU1111" s="1072"/>
      <c r="BV1111" s="1072"/>
      <c r="BW1111" s="1072"/>
      <c r="BX1111" s="1072"/>
      <c r="BY1111" s="1072"/>
      <c r="BZ1111" s="1072"/>
      <c r="CA1111" s="1072"/>
      <c r="CB1111" s="1072"/>
      <c r="CC1111" s="1072"/>
      <c r="CD1111" s="1072"/>
      <c r="CE1111" s="1072"/>
      <c r="CF1111" s="1072"/>
      <c r="CG1111" s="1072"/>
      <c r="CH1111" s="1072"/>
      <c r="CI1111" s="1072"/>
      <c r="CJ1111" s="1072"/>
      <c r="CK1111" s="1072"/>
      <c r="CL1111" s="1072"/>
      <c r="CM1111" s="1111"/>
      <c r="CN1111" s="1111"/>
      <c r="CO1111" s="1112"/>
      <c r="CQ1111" s="1927"/>
    </row>
    <row r="1112" spans="1:95" s="620" customFormat="1">
      <c r="A1112" s="1053"/>
      <c r="B1112" s="1071"/>
      <c r="C1112" s="1047"/>
      <c r="D1112" s="1047"/>
      <c r="E1112" s="1048"/>
      <c r="F1112" s="1066"/>
      <c r="G1112" s="1065"/>
      <c r="H1112" s="1051"/>
      <c r="I1112" s="1072"/>
      <c r="J1112" s="1072"/>
      <c r="K1112" s="1072"/>
      <c r="L1112" s="1072"/>
      <c r="M1112" s="1072"/>
      <c r="N1112" s="1072"/>
      <c r="O1112" s="1072"/>
      <c r="P1112" s="1072"/>
      <c r="Q1112" s="1072"/>
      <c r="R1112" s="1072"/>
      <c r="S1112" s="1072"/>
      <c r="T1112" s="1072"/>
      <c r="U1112" s="1072"/>
      <c r="V1112" s="1072"/>
      <c r="W1112" s="1072"/>
      <c r="X1112" s="1072"/>
      <c r="Y1112" s="1072"/>
      <c r="Z1112" s="1072"/>
      <c r="AA1112" s="1072"/>
      <c r="AB1112" s="1111"/>
      <c r="AC1112" s="1111"/>
      <c r="AD1112" s="1111"/>
      <c r="AE1112" s="1111"/>
      <c r="AF1112" s="1072"/>
      <c r="AG1112" s="1072"/>
      <c r="AH1112" s="1072"/>
      <c r="AI1112" s="1072"/>
      <c r="AJ1112" s="1072"/>
      <c r="AK1112" s="1072"/>
      <c r="AL1112" s="1072"/>
      <c r="AM1112" s="1072"/>
      <c r="AN1112" s="1072"/>
      <c r="AO1112" s="1072"/>
      <c r="AP1112" s="1072"/>
      <c r="AQ1112" s="1072"/>
      <c r="AR1112" s="1072"/>
      <c r="AS1112" s="1072"/>
      <c r="AT1112" s="1072"/>
      <c r="AU1112" s="1072"/>
      <c r="AV1112" s="1072"/>
      <c r="AW1112" s="1072"/>
      <c r="AX1112" s="1072"/>
      <c r="AY1112" s="1072"/>
      <c r="AZ1112" s="1072"/>
      <c r="BA1112" s="1072"/>
      <c r="BB1112" s="1072"/>
      <c r="BC1112" s="1072"/>
      <c r="BD1112" s="1072"/>
      <c r="BE1112" s="1072"/>
      <c r="BF1112" s="1072"/>
      <c r="BG1112" s="1072"/>
      <c r="BH1112" s="1072"/>
      <c r="BI1112" s="1072"/>
      <c r="BJ1112" s="1072"/>
      <c r="BK1112" s="1072"/>
      <c r="BL1112" s="1072"/>
      <c r="BM1112" s="1072"/>
      <c r="BN1112" s="1072"/>
      <c r="BO1112" s="1072"/>
      <c r="BP1112" s="1072"/>
      <c r="BQ1112" s="1072"/>
      <c r="BR1112" s="1072"/>
      <c r="BS1112" s="1111"/>
      <c r="BT1112" s="1072"/>
      <c r="BU1112" s="1072"/>
      <c r="BV1112" s="1072"/>
      <c r="BW1112" s="1072"/>
      <c r="BX1112" s="1072"/>
      <c r="BY1112" s="1072"/>
      <c r="BZ1112" s="1072"/>
      <c r="CA1112" s="1072"/>
      <c r="CB1112" s="1072"/>
      <c r="CC1112" s="1072"/>
      <c r="CD1112" s="1072"/>
      <c r="CE1112" s="1072"/>
      <c r="CF1112" s="1072"/>
      <c r="CG1112" s="1072"/>
      <c r="CH1112" s="1072"/>
      <c r="CI1112" s="1072"/>
      <c r="CJ1112" s="1072"/>
      <c r="CK1112" s="1072"/>
      <c r="CL1112" s="1072"/>
      <c r="CM1112" s="1111"/>
      <c r="CN1112" s="1111"/>
      <c r="CO1112" s="1112"/>
      <c r="CQ1112" s="1927"/>
    </row>
    <row r="1113" spans="1:95" s="620" customFormat="1">
      <c r="A1113" s="1053"/>
      <c r="B1113" s="1071"/>
      <c r="C1113" s="1047"/>
      <c r="D1113" s="1047"/>
      <c r="E1113" s="1048"/>
      <c r="F1113" s="1066"/>
      <c r="G1113" s="1065"/>
      <c r="H1113" s="1051"/>
      <c r="I1113" s="1072"/>
      <c r="J1113" s="1072"/>
      <c r="K1113" s="1072"/>
      <c r="L1113" s="1072"/>
      <c r="M1113" s="1072"/>
      <c r="N1113" s="1072"/>
      <c r="O1113" s="1072"/>
      <c r="P1113" s="1072"/>
      <c r="Q1113" s="1072"/>
      <c r="R1113" s="1072"/>
      <c r="S1113" s="1072"/>
      <c r="T1113" s="1072"/>
      <c r="U1113" s="1072"/>
      <c r="V1113" s="1072"/>
      <c r="W1113" s="1072"/>
      <c r="X1113" s="1072"/>
      <c r="Y1113" s="1072"/>
      <c r="Z1113" s="1072"/>
      <c r="AA1113" s="1072"/>
      <c r="AB1113" s="1111"/>
      <c r="AC1113" s="1111"/>
      <c r="AD1113" s="1111"/>
      <c r="AE1113" s="1111"/>
      <c r="AF1113" s="1072"/>
      <c r="AG1113" s="1072"/>
      <c r="AH1113" s="1072"/>
      <c r="AI1113" s="1072"/>
      <c r="AJ1113" s="1072"/>
      <c r="AK1113" s="1072"/>
      <c r="AL1113" s="1072"/>
      <c r="AM1113" s="1072"/>
      <c r="AN1113" s="1072"/>
      <c r="AO1113" s="1072"/>
      <c r="AP1113" s="1072"/>
      <c r="AQ1113" s="1072"/>
      <c r="AR1113" s="1072"/>
      <c r="AS1113" s="1072"/>
      <c r="AT1113" s="1072"/>
      <c r="AU1113" s="1072"/>
      <c r="AV1113" s="1072"/>
      <c r="AW1113" s="1072"/>
      <c r="AX1113" s="1072"/>
      <c r="AY1113" s="1072"/>
      <c r="AZ1113" s="1072"/>
      <c r="BA1113" s="1072"/>
      <c r="BB1113" s="1072"/>
      <c r="BC1113" s="1072"/>
      <c r="BD1113" s="1072"/>
      <c r="BE1113" s="1072"/>
      <c r="BF1113" s="1072"/>
      <c r="BG1113" s="1072"/>
      <c r="BH1113" s="1072"/>
      <c r="BI1113" s="1072"/>
      <c r="BJ1113" s="1072"/>
      <c r="BK1113" s="1072"/>
      <c r="BL1113" s="1072"/>
      <c r="BM1113" s="1072"/>
      <c r="BN1113" s="1072"/>
      <c r="BO1113" s="1072"/>
      <c r="BP1113" s="1072"/>
      <c r="BQ1113" s="1072"/>
      <c r="BR1113" s="1072"/>
      <c r="BS1113" s="1111"/>
      <c r="BT1113" s="1072"/>
      <c r="BU1113" s="1072"/>
      <c r="BV1113" s="1072"/>
      <c r="BW1113" s="1072"/>
      <c r="BX1113" s="1072"/>
      <c r="BY1113" s="1072"/>
      <c r="BZ1113" s="1072"/>
      <c r="CA1113" s="1072"/>
      <c r="CB1113" s="1072"/>
      <c r="CC1113" s="1072"/>
      <c r="CD1113" s="1072"/>
      <c r="CE1113" s="1072"/>
      <c r="CF1113" s="1072"/>
      <c r="CG1113" s="1072"/>
      <c r="CH1113" s="1072"/>
      <c r="CI1113" s="1072"/>
      <c r="CJ1113" s="1072"/>
      <c r="CK1113" s="1072"/>
      <c r="CL1113" s="1072"/>
      <c r="CM1113" s="1111"/>
      <c r="CN1113" s="1111"/>
      <c r="CO1113" s="1112"/>
      <c r="CQ1113" s="1927"/>
    </row>
    <row r="1114" spans="1:95" s="620" customFormat="1">
      <c r="A1114" s="1053"/>
      <c r="B1114" s="1071"/>
      <c r="C1114" s="1047"/>
      <c r="D1114" s="1047"/>
      <c r="E1114" s="1048"/>
      <c r="F1114" s="1066"/>
      <c r="G1114" s="1065"/>
      <c r="H1114" s="1051"/>
      <c r="I1114" s="1072"/>
      <c r="J1114" s="1072"/>
      <c r="K1114" s="1072"/>
      <c r="L1114" s="1072"/>
      <c r="M1114" s="1072"/>
      <c r="N1114" s="1072"/>
      <c r="O1114" s="1072"/>
      <c r="P1114" s="1072"/>
      <c r="Q1114" s="1072"/>
      <c r="R1114" s="1072"/>
      <c r="S1114" s="1072"/>
      <c r="T1114" s="1072"/>
      <c r="U1114" s="1072"/>
      <c r="V1114" s="1072"/>
      <c r="W1114" s="1072"/>
      <c r="X1114" s="1072"/>
      <c r="Y1114" s="1072"/>
      <c r="Z1114" s="1072"/>
      <c r="AA1114" s="1072"/>
      <c r="AB1114" s="1111"/>
      <c r="AC1114" s="1111"/>
      <c r="AD1114" s="1111"/>
      <c r="AE1114" s="1111"/>
      <c r="AF1114" s="1072"/>
      <c r="AG1114" s="1072"/>
      <c r="AH1114" s="1072"/>
      <c r="AI1114" s="1072"/>
      <c r="AJ1114" s="1072"/>
      <c r="AK1114" s="1072"/>
      <c r="AL1114" s="1072"/>
      <c r="AM1114" s="1072"/>
      <c r="AN1114" s="1072"/>
      <c r="AO1114" s="1072"/>
      <c r="AP1114" s="1072"/>
      <c r="AQ1114" s="1072"/>
      <c r="AR1114" s="1072"/>
      <c r="AS1114" s="1072"/>
      <c r="AT1114" s="1072"/>
      <c r="AU1114" s="1072"/>
      <c r="AV1114" s="1072"/>
      <c r="AW1114" s="1072"/>
      <c r="AX1114" s="1072"/>
      <c r="AY1114" s="1072"/>
      <c r="AZ1114" s="1072"/>
      <c r="BA1114" s="1072"/>
      <c r="BB1114" s="1072"/>
      <c r="BC1114" s="1072"/>
      <c r="BD1114" s="1072"/>
      <c r="BE1114" s="1072"/>
      <c r="BF1114" s="1072"/>
      <c r="BG1114" s="1072"/>
      <c r="BH1114" s="1072"/>
      <c r="BI1114" s="1072"/>
      <c r="BJ1114" s="1072"/>
      <c r="BK1114" s="1072"/>
      <c r="BL1114" s="1072"/>
      <c r="BM1114" s="1072"/>
      <c r="BN1114" s="1072"/>
      <c r="BO1114" s="1072"/>
      <c r="BP1114" s="1072"/>
      <c r="BQ1114" s="1072"/>
      <c r="BR1114" s="1072"/>
      <c r="BS1114" s="1111"/>
      <c r="BT1114" s="1072"/>
      <c r="BU1114" s="1072"/>
      <c r="BV1114" s="1072"/>
      <c r="BW1114" s="1072"/>
      <c r="BX1114" s="1072"/>
      <c r="BY1114" s="1072"/>
      <c r="BZ1114" s="1072"/>
      <c r="CA1114" s="1072"/>
      <c r="CB1114" s="1072"/>
      <c r="CC1114" s="1072"/>
      <c r="CD1114" s="1072"/>
      <c r="CE1114" s="1072"/>
      <c r="CF1114" s="1072"/>
      <c r="CG1114" s="1072"/>
      <c r="CH1114" s="1072"/>
      <c r="CI1114" s="1072"/>
      <c r="CJ1114" s="1072"/>
      <c r="CK1114" s="1072"/>
      <c r="CL1114" s="1072"/>
      <c r="CM1114" s="1111"/>
      <c r="CN1114" s="1111"/>
      <c r="CO1114" s="1112"/>
      <c r="CQ1114" s="1927"/>
    </row>
    <row r="1115" spans="1:95" s="620" customFormat="1">
      <c r="A1115" s="1053"/>
      <c r="B1115" s="1071"/>
      <c r="C1115" s="1047"/>
      <c r="D1115" s="1047"/>
      <c r="E1115" s="1048"/>
      <c r="F1115" s="1066"/>
      <c r="G1115" s="1065"/>
      <c r="H1115" s="1051"/>
      <c r="I1115" s="1072"/>
      <c r="J1115" s="1072"/>
      <c r="K1115" s="1072"/>
      <c r="L1115" s="1072"/>
      <c r="M1115" s="1072"/>
      <c r="N1115" s="1072"/>
      <c r="O1115" s="1072"/>
      <c r="P1115" s="1072"/>
      <c r="Q1115" s="1072"/>
      <c r="R1115" s="1072"/>
      <c r="S1115" s="1072"/>
      <c r="T1115" s="1072"/>
      <c r="U1115" s="1072"/>
      <c r="V1115" s="1072"/>
      <c r="W1115" s="1072"/>
      <c r="X1115" s="1072"/>
      <c r="Y1115" s="1072"/>
      <c r="Z1115" s="1072"/>
      <c r="AA1115" s="1072"/>
      <c r="AB1115" s="1111"/>
      <c r="AC1115" s="1111"/>
      <c r="AD1115" s="1111"/>
      <c r="AE1115" s="1111"/>
      <c r="AF1115" s="1072"/>
      <c r="AG1115" s="1072"/>
      <c r="AH1115" s="1072"/>
      <c r="AI1115" s="1072"/>
      <c r="AJ1115" s="1072"/>
      <c r="AK1115" s="1072"/>
      <c r="AL1115" s="1072"/>
      <c r="AM1115" s="1072"/>
      <c r="AN1115" s="1072"/>
      <c r="AO1115" s="1072"/>
      <c r="AP1115" s="1072"/>
      <c r="AQ1115" s="1072"/>
      <c r="AR1115" s="1072"/>
      <c r="AS1115" s="1072"/>
      <c r="AT1115" s="1072"/>
      <c r="AU1115" s="1072"/>
      <c r="AV1115" s="1072"/>
      <c r="AW1115" s="1072"/>
      <c r="AX1115" s="1072"/>
      <c r="AY1115" s="1072"/>
      <c r="AZ1115" s="1072"/>
      <c r="BA1115" s="1072"/>
      <c r="BB1115" s="1072"/>
      <c r="BC1115" s="1072"/>
      <c r="BD1115" s="1072"/>
      <c r="BE1115" s="1072"/>
      <c r="BF1115" s="1072"/>
      <c r="BG1115" s="1072"/>
      <c r="BH1115" s="1072"/>
      <c r="BI1115" s="1072"/>
      <c r="BJ1115" s="1072"/>
      <c r="BK1115" s="1072"/>
      <c r="BL1115" s="1072"/>
      <c r="BM1115" s="1072"/>
      <c r="BN1115" s="1072"/>
      <c r="BO1115" s="1072"/>
      <c r="BP1115" s="1072"/>
      <c r="BQ1115" s="1072"/>
      <c r="BR1115" s="1072"/>
      <c r="BS1115" s="1111"/>
      <c r="BT1115" s="1072"/>
      <c r="BU1115" s="1072"/>
      <c r="BV1115" s="1072"/>
      <c r="BW1115" s="1072"/>
      <c r="BX1115" s="1072"/>
      <c r="BY1115" s="1072"/>
      <c r="BZ1115" s="1072"/>
      <c r="CA1115" s="1072"/>
      <c r="CB1115" s="1072"/>
      <c r="CC1115" s="1072"/>
      <c r="CD1115" s="1072"/>
      <c r="CE1115" s="1072"/>
      <c r="CF1115" s="1072"/>
      <c r="CG1115" s="1072"/>
      <c r="CH1115" s="1072"/>
      <c r="CI1115" s="1072"/>
      <c r="CJ1115" s="1072"/>
      <c r="CK1115" s="1072"/>
      <c r="CL1115" s="1072"/>
      <c r="CM1115" s="1111"/>
      <c r="CN1115" s="1111"/>
      <c r="CO1115" s="1112"/>
      <c r="CQ1115" s="1927"/>
    </row>
    <row r="1116" spans="1:95" s="620" customFormat="1">
      <c r="A1116" s="1053"/>
      <c r="B1116" s="1071"/>
      <c r="C1116" s="1047"/>
      <c r="D1116" s="1047"/>
      <c r="E1116" s="1048"/>
      <c r="F1116" s="1066"/>
      <c r="G1116" s="1065"/>
      <c r="H1116" s="1051"/>
      <c r="I1116" s="1072"/>
      <c r="J1116" s="1072"/>
      <c r="K1116" s="1072"/>
      <c r="L1116" s="1072"/>
      <c r="M1116" s="1072"/>
      <c r="N1116" s="1072"/>
      <c r="O1116" s="1072"/>
      <c r="P1116" s="1072"/>
      <c r="Q1116" s="1072"/>
      <c r="R1116" s="1072"/>
      <c r="S1116" s="1072"/>
      <c r="T1116" s="1072"/>
      <c r="U1116" s="1072"/>
      <c r="V1116" s="1072"/>
      <c r="W1116" s="1072"/>
      <c r="X1116" s="1072"/>
      <c r="Y1116" s="1072"/>
      <c r="Z1116" s="1072"/>
      <c r="AA1116" s="1072"/>
      <c r="AB1116" s="1111"/>
      <c r="AC1116" s="1111"/>
      <c r="AD1116" s="1111"/>
      <c r="AE1116" s="1111"/>
      <c r="AF1116" s="1072"/>
      <c r="AG1116" s="1072"/>
      <c r="AH1116" s="1072"/>
      <c r="AI1116" s="1072"/>
      <c r="AJ1116" s="1072"/>
      <c r="AK1116" s="1072"/>
      <c r="AL1116" s="1072"/>
      <c r="AM1116" s="1072"/>
      <c r="AN1116" s="1072"/>
      <c r="AO1116" s="1072"/>
      <c r="AP1116" s="1072"/>
      <c r="AQ1116" s="1072"/>
      <c r="AR1116" s="1072"/>
      <c r="AS1116" s="1072"/>
      <c r="AT1116" s="1072"/>
      <c r="AU1116" s="1072"/>
      <c r="AV1116" s="1072"/>
      <c r="AW1116" s="1072"/>
      <c r="AX1116" s="1072"/>
      <c r="AY1116" s="1072"/>
      <c r="AZ1116" s="1072"/>
      <c r="BA1116" s="1072"/>
      <c r="BB1116" s="1072"/>
      <c r="BC1116" s="1072"/>
      <c r="BD1116" s="1072"/>
      <c r="BE1116" s="1072"/>
      <c r="BF1116" s="1072"/>
      <c r="BG1116" s="1072"/>
      <c r="BH1116" s="1072"/>
      <c r="BI1116" s="1072"/>
      <c r="BJ1116" s="1072"/>
      <c r="BK1116" s="1072"/>
      <c r="BL1116" s="1072"/>
      <c r="BM1116" s="1072"/>
      <c r="BN1116" s="1072"/>
      <c r="BO1116" s="1072"/>
      <c r="BP1116" s="1072"/>
      <c r="BQ1116" s="1072"/>
      <c r="BR1116" s="1072"/>
      <c r="BS1116" s="1111"/>
      <c r="BT1116" s="1072"/>
      <c r="BU1116" s="1072"/>
      <c r="BV1116" s="1072"/>
      <c r="BW1116" s="1072"/>
      <c r="BX1116" s="1072"/>
      <c r="BY1116" s="1072"/>
      <c r="BZ1116" s="1072"/>
      <c r="CA1116" s="1072"/>
      <c r="CB1116" s="1072"/>
      <c r="CC1116" s="1072"/>
      <c r="CD1116" s="1072"/>
      <c r="CE1116" s="1072"/>
      <c r="CF1116" s="1072"/>
      <c r="CG1116" s="1072"/>
      <c r="CH1116" s="1072"/>
      <c r="CI1116" s="1072"/>
      <c r="CJ1116" s="1072"/>
      <c r="CK1116" s="1072"/>
      <c r="CL1116" s="1072"/>
      <c r="CM1116" s="1111"/>
      <c r="CN1116" s="1111"/>
      <c r="CO1116" s="1112"/>
      <c r="CQ1116" s="1927"/>
    </row>
    <row r="1117" spans="1:95" s="620" customFormat="1">
      <c r="A1117" s="1053"/>
      <c r="B1117" s="1071"/>
      <c r="C1117" s="1047"/>
      <c r="D1117" s="1047"/>
      <c r="E1117" s="1048"/>
      <c r="F1117" s="1066"/>
      <c r="G1117" s="1065"/>
      <c r="H1117" s="1051"/>
      <c r="I1117" s="1072"/>
      <c r="J1117" s="1072"/>
      <c r="K1117" s="1072"/>
      <c r="L1117" s="1072"/>
      <c r="M1117" s="1072"/>
      <c r="N1117" s="1072"/>
      <c r="O1117" s="1072"/>
      <c r="P1117" s="1072"/>
      <c r="Q1117" s="1072"/>
      <c r="R1117" s="1072"/>
      <c r="S1117" s="1072"/>
      <c r="T1117" s="1072"/>
      <c r="U1117" s="1072"/>
      <c r="V1117" s="1072"/>
      <c r="W1117" s="1072"/>
      <c r="X1117" s="1072"/>
      <c r="Y1117" s="1072"/>
      <c r="Z1117" s="1072"/>
      <c r="AA1117" s="1072"/>
      <c r="AB1117" s="1111"/>
      <c r="AC1117" s="1111"/>
      <c r="AD1117" s="1111"/>
      <c r="AE1117" s="1111"/>
      <c r="AF1117" s="1072"/>
      <c r="AG1117" s="1072"/>
      <c r="AH1117" s="1072"/>
      <c r="AI1117" s="1072"/>
      <c r="AJ1117" s="1072"/>
      <c r="AK1117" s="1072"/>
      <c r="AL1117" s="1072"/>
      <c r="AM1117" s="1072"/>
      <c r="AN1117" s="1072"/>
      <c r="AO1117" s="1072"/>
      <c r="AP1117" s="1072"/>
      <c r="AQ1117" s="1072"/>
      <c r="AR1117" s="1072"/>
      <c r="AS1117" s="1072"/>
      <c r="AT1117" s="1072"/>
      <c r="AU1117" s="1072"/>
      <c r="AV1117" s="1072"/>
      <c r="AW1117" s="1072"/>
      <c r="AX1117" s="1072"/>
      <c r="AY1117" s="1072"/>
      <c r="AZ1117" s="1072"/>
      <c r="BA1117" s="1072"/>
      <c r="BB1117" s="1072"/>
      <c r="BC1117" s="1072"/>
      <c r="BD1117" s="1072"/>
      <c r="BE1117" s="1072"/>
      <c r="BF1117" s="1072"/>
      <c r="BG1117" s="1072"/>
      <c r="BH1117" s="1072"/>
      <c r="BI1117" s="1072"/>
      <c r="BJ1117" s="1072"/>
      <c r="BK1117" s="1072"/>
      <c r="BL1117" s="1072"/>
      <c r="BM1117" s="1072"/>
      <c r="BN1117" s="1072"/>
      <c r="BO1117" s="1072"/>
      <c r="BP1117" s="1072"/>
      <c r="BQ1117" s="1072"/>
      <c r="BR1117" s="1072"/>
      <c r="BS1117" s="1111"/>
      <c r="BT1117" s="1072"/>
      <c r="BU1117" s="1072"/>
      <c r="BV1117" s="1072"/>
      <c r="BW1117" s="1072"/>
      <c r="BX1117" s="1072"/>
      <c r="BY1117" s="1072"/>
      <c r="BZ1117" s="1072"/>
      <c r="CA1117" s="1072"/>
      <c r="CB1117" s="1072"/>
      <c r="CC1117" s="1072"/>
      <c r="CD1117" s="1072"/>
      <c r="CE1117" s="1072"/>
      <c r="CF1117" s="1072"/>
      <c r="CG1117" s="1072"/>
      <c r="CH1117" s="1072"/>
      <c r="CI1117" s="1072"/>
      <c r="CJ1117" s="1072"/>
      <c r="CK1117" s="1072"/>
      <c r="CL1117" s="1072"/>
      <c r="CM1117" s="1111"/>
      <c r="CN1117" s="1111"/>
      <c r="CO1117" s="1112"/>
      <c r="CQ1117" s="1927"/>
    </row>
    <row r="1118" spans="1:95" s="620" customFormat="1">
      <c r="A1118" s="1053"/>
      <c r="B1118" s="1071"/>
      <c r="C1118" s="1047"/>
      <c r="D1118" s="1047"/>
      <c r="E1118" s="1048"/>
      <c r="F1118" s="1066"/>
      <c r="G1118" s="1065"/>
      <c r="H1118" s="1051"/>
      <c r="I1118" s="1072"/>
      <c r="J1118" s="1072"/>
      <c r="K1118" s="1072"/>
      <c r="L1118" s="1072"/>
      <c r="M1118" s="1072"/>
      <c r="N1118" s="1072"/>
      <c r="O1118" s="1072"/>
      <c r="P1118" s="1072"/>
      <c r="Q1118" s="1072"/>
      <c r="R1118" s="1072"/>
      <c r="S1118" s="1072"/>
      <c r="T1118" s="1072"/>
      <c r="U1118" s="1072"/>
      <c r="V1118" s="1072"/>
      <c r="W1118" s="1072"/>
      <c r="X1118" s="1072"/>
      <c r="Y1118" s="1072"/>
      <c r="Z1118" s="1072"/>
      <c r="AA1118" s="1072"/>
      <c r="AB1118" s="1111"/>
      <c r="AC1118" s="1111"/>
      <c r="AD1118" s="1111"/>
      <c r="AE1118" s="1111"/>
      <c r="AF1118" s="1072"/>
      <c r="AG1118" s="1072"/>
      <c r="AH1118" s="1072"/>
      <c r="AI1118" s="1072"/>
      <c r="AJ1118" s="1072"/>
      <c r="AK1118" s="1072"/>
      <c r="AL1118" s="1072"/>
      <c r="AM1118" s="1072"/>
      <c r="AN1118" s="1072"/>
      <c r="AO1118" s="1072"/>
      <c r="AP1118" s="1072"/>
      <c r="AQ1118" s="1072"/>
      <c r="AR1118" s="1072"/>
      <c r="AS1118" s="1072"/>
      <c r="AT1118" s="1072"/>
      <c r="AU1118" s="1072"/>
      <c r="AV1118" s="1072"/>
      <c r="AW1118" s="1072"/>
      <c r="AX1118" s="1072"/>
      <c r="AY1118" s="1072"/>
      <c r="AZ1118" s="1072"/>
      <c r="BA1118" s="1072"/>
      <c r="BB1118" s="1072"/>
      <c r="BC1118" s="1072"/>
      <c r="BD1118" s="1072"/>
      <c r="BE1118" s="1072"/>
      <c r="BF1118" s="1072"/>
      <c r="BG1118" s="1072"/>
      <c r="BH1118" s="1072"/>
      <c r="BI1118" s="1072"/>
      <c r="BJ1118" s="1072"/>
      <c r="BK1118" s="1072"/>
      <c r="BL1118" s="1072"/>
      <c r="BM1118" s="1072"/>
      <c r="BN1118" s="1072"/>
      <c r="BO1118" s="1072"/>
      <c r="BP1118" s="1072"/>
      <c r="BQ1118" s="1072"/>
      <c r="BR1118" s="1072"/>
      <c r="BS1118" s="1111"/>
      <c r="BT1118" s="1072"/>
      <c r="BU1118" s="1072"/>
      <c r="BV1118" s="1072"/>
      <c r="BW1118" s="1072"/>
      <c r="BX1118" s="1072"/>
      <c r="BY1118" s="1072"/>
      <c r="BZ1118" s="1072"/>
      <c r="CA1118" s="1072"/>
      <c r="CB1118" s="1072"/>
      <c r="CC1118" s="1072"/>
      <c r="CD1118" s="1072"/>
      <c r="CE1118" s="1072"/>
      <c r="CF1118" s="1072"/>
      <c r="CG1118" s="1072"/>
      <c r="CH1118" s="1072"/>
      <c r="CI1118" s="1072"/>
      <c r="CJ1118" s="1072"/>
      <c r="CK1118" s="1072"/>
      <c r="CL1118" s="1072"/>
      <c r="CM1118" s="1111"/>
      <c r="CN1118" s="1111"/>
      <c r="CO1118" s="1112"/>
      <c r="CQ1118" s="1927"/>
    </row>
    <row r="1119" spans="1:95" s="620" customFormat="1">
      <c r="A1119" s="1053"/>
      <c r="B1119" s="1071"/>
      <c r="C1119" s="1047"/>
      <c r="D1119" s="1047"/>
      <c r="E1119" s="1048"/>
      <c r="F1119" s="1066"/>
      <c r="G1119" s="1065"/>
      <c r="H1119" s="1051"/>
      <c r="I1119" s="1072"/>
      <c r="J1119" s="1072"/>
      <c r="K1119" s="1072"/>
      <c r="L1119" s="1072"/>
      <c r="M1119" s="1072"/>
      <c r="N1119" s="1072"/>
      <c r="O1119" s="1072"/>
      <c r="P1119" s="1072"/>
      <c r="Q1119" s="1072"/>
      <c r="R1119" s="1072"/>
      <c r="S1119" s="1072"/>
      <c r="T1119" s="1072"/>
      <c r="U1119" s="1072"/>
      <c r="V1119" s="1072"/>
      <c r="W1119" s="1072"/>
      <c r="X1119" s="1072"/>
      <c r="Y1119" s="1072"/>
      <c r="Z1119" s="1072"/>
      <c r="AA1119" s="1072"/>
      <c r="AB1119" s="1111"/>
      <c r="AC1119" s="1111"/>
      <c r="AD1119" s="1111"/>
      <c r="AE1119" s="1111"/>
      <c r="AF1119" s="1072"/>
      <c r="AG1119" s="1072"/>
      <c r="AH1119" s="1072"/>
      <c r="AI1119" s="1072"/>
      <c r="AJ1119" s="1072"/>
      <c r="AK1119" s="1072"/>
      <c r="AL1119" s="1072"/>
      <c r="AM1119" s="1072"/>
      <c r="AN1119" s="1072"/>
      <c r="AO1119" s="1072"/>
      <c r="AP1119" s="1072"/>
      <c r="AQ1119" s="1072"/>
      <c r="AR1119" s="1072"/>
      <c r="AS1119" s="1072"/>
      <c r="AT1119" s="1072"/>
      <c r="AU1119" s="1072"/>
      <c r="AV1119" s="1072"/>
      <c r="AW1119" s="1072"/>
      <c r="AX1119" s="1072"/>
      <c r="AY1119" s="1072"/>
      <c r="AZ1119" s="1072"/>
      <c r="BA1119" s="1072"/>
      <c r="BB1119" s="1072"/>
      <c r="BC1119" s="1072"/>
      <c r="BD1119" s="1072"/>
      <c r="BE1119" s="1072"/>
      <c r="BF1119" s="1072"/>
      <c r="BG1119" s="1072"/>
      <c r="BH1119" s="1072"/>
      <c r="BI1119" s="1072"/>
      <c r="BJ1119" s="1072"/>
      <c r="BK1119" s="1072"/>
      <c r="BL1119" s="1072"/>
      <c r="BM1119" s="1072"/>
      <c r="BN1119" s="1072"/>
      <c r="BO1119" s="1072"/>
      <c r="BP1119" s="1072"/>
      <c r="BQ1119" s="1072"/>
      <c r="BR1119" s="1072"/>
      <c r="BS1119" s="1111"/>
      <c r="BT1119" s="1072"/>
      <c r="BU1119" s="1072"/>
      <c r="BV1119" s="1072"/>
      <c r="BW1119" s="1072"/>
      <c r="BX1119" s="1072"/>
      <c r="BY1119" s="1072"/>
      <c r="BZ1119" s="1072"/>
      <c r="CA1119" s="1072"/>
      <c r="CB1119" s="1072"/>
      <c r="CC1119" s="1072"/>
      <c r="CD1119" s="1072"/>
      <c r="CE1119" s="1072"/>
      <c r="CF1119" s="1072"/>
      <c r="CG1119" s="1072"/>
      <c r="CH1119" s="1072"/>
      <c r="CI1119" s="1072"/>
      <c r="CJ1119" s="1072"/>
      <c r="CK1119" s="1072"/>
      <c r="CL1119" s="1072"/>
      <c r="CM1119" s="1111"/>
      <c r="CN1119" s="1111"/>
      <c r="CO1119" s="1112"/>
      <c r="CQ1119" s="1927"/>
    </row>
    <row r="1120" spans="1:95" s="620" customFormat="1">
      <c r="A1120" s="1053"/>
      <c r="B1120" s="1071"/>
      <c r="C1120" s="1047"/>
      <c r="D1120" s="1047"/>
      <c r="E1120" s="1048"/>
      <c r="F1120" s="1066"/>
      <c r="G1120" s="1065"/>
      <c r="H1120" s="1051"/>
      <c r="I1120" s="1072"/>
      <c r="J1120" s="1072"/>
      <c r="K1120" s="1072"/>
      <c r="L1120" s="1072"/>
      <c r="M1120" s="1072"/>
      <c r="N1120" s="1072"/>
      <c r="O1120" s="1072"/>
      <c r="P1120" s="1072"/>
      <c r="Q1120" s="1072"/>
      <c r="R1120" s="1072"/>
      <c r="S1120" s="1072"/>
      <c r="T1120" s="1072"/>
      <c r="U1120" s="1072"/>
      <c r="V1120" s="1072"/>
      <c r="W1120" s="1072"/>
      <c r="X1120" s="1072"/>
      <c r="Y1120" s="1072"/>
      <c r="Z1120" s="1072"/>
      <c r="AA1120" s="1072"/>
      <c r="AB1120" s="1111"/>
      <c r="AC1120" s="1111"/>
      <c r="AD1120" s="1111"/>
      <c r="AE1120" s="1111"/>
      <c r="AF1120" s="1072"/>
      <c r="AG1120" s="1072"/>
      <c r="AH1120" s="1072"/>
      <c r="AI1120" s="1072"/>
      <c r="AJ1120" s="1072"/>
      <c r="AK1120" s="1072"/>
      <c r="AL1120" s="1072"/>
      <c r="AM1120" s="1072"/>
      <c r="AN1120" s="1072"/>
      <c r="AO1120" s="1072"/>
      <c r="AP1120" s="1072"/>
      <c r="AQ1120" s="1072"/>
      <c r="AR1120" s="1072"/>
      <c r="AS1120" s="1072"/>
      <c r="AT1120" s="1072"/>
      <c r="AU1120" s="1072"/>
      <c r="AV1120" s="1072"/>
      <c r="AW1120" s="1072"/>
      <c r="AX1120" s="1072"/>
      <c r="AY1120" s="1072"/>
      <c r="AZ1120" s="1072"/>
      <c r="BA1120" s="1072"/>
      <c r="BB1120" s="1072"/>
      <c r="BC1120" s="1072"/>
      <c r="BD1120" s="1072"/>
      <c r="BE1120" s="1072"/>
      <c r="BF1120" s="1072"/>
      <c r="BG1120" s="1072"/>
      <c r="BH1120" s="1072"/>
      <c r="BI1120" s="1072"/>
      <c r="BJ1120" s="1072"/>
      <c r="BK1120" s="1072"/>
      <c r="BL1120" s="1072"/>
      <c r="BM1120" s="1072"/>
      <c r="BN1120" s="1072"/>
      <c r="BO1120" s="1072"/>
      <c r="BP1120" s="1072"/>
      <c r="BQ1120" s="1072"/>
      <c r="BR1120" s="1072"/>
      <c r="BS1120" s="1111"/>
      <c r="BT1120" s="1072"/>
      <c r="BU1120" s="1072"/>
      <c r="BV1120" s="1072"/>
      <c r="BW1120" s="1072"/>
      <c r="BX1120" s="1072"/>
      <c r="BY1120" s="1072"/>
      <c r="BZ1120" s="1072"/>
      <c r="CA1120" s="1072"/>
      <c r="CB1120" s="1072"/>
      <c r="CC1120" s="1072"/>
      <c r="CD1120" s="1072"/>
      <c r="CE1120" s="1072"/>
      <c r="CF1120" s="1072"/>
      <c r="CG1120" s="1072"/>
      <c r="CH1120" s="1072"/>
      <c r="CI1120" s="1072"/>
      <c r="CJ1120" s="1072"/>
      <c r="CK1120" s="1072"/>
      <c r="CL1120" s="1072"/>
      <c r="CM1120" s="1111"/>
      <c r="CN1120" s="1111"/>
      <c r="CO1120" s="1112"/>
      <c r="CQ1120" s="1927"/>
    </row>
    <row r="1121" spans="1:95" s="620" customFormat="1">
      <c r="A1121" s="1053"/>
      <c r="B1121" s="1071"/>
      <c r="C1121" s="1047"/>
      <c r="D1121" s="1047"/>
      <c r="E1121" s="1048"/>
      <c r="F1121" s="1066"/>
      <c r="G1121" s="1065"/>
      <c r="H1121" s="1051"/>
      <c r="I1121" s="1072"/>
      <c r="J1121" s="1072"/>
      <c r="K1121" s="1072"/>
      <c r="L1121" s="1072"/>
      <c r="M1121" s="1072"/>
      <c r="N1121" s="1072"/>
      <c r="O1121" s="1072"/>
      <c r="P1121" s="1072"/>
      <c r="Q1121" s="1072"/>
      <c r="R1121" s="1072"/>
      <c r="S1121" s="1072"/>
      <c r="T1121" s="1072"/>
      <c r="U1121" s="1072"/>
      <c r="V1121" s="1072"/>
      <c r="W1121" s="1072"/>
      <c r="X1121" s="1072"/>
      <c r="Y1121" s="1072"/>
      <c r="Z1121" s="1072"/>
      <c r="AA1121" s="1072"/>
      <c r="AB1121" s="1111"/>
      <c r="AC1121" s="1111"/>
      <c r="AD1121" s="1111"/>
      <c r="AE1121" s="1111"/>
      <c r="AF1121" s="1072"/>
      <c r="AG1121" s="1072"/>
      <c r="AH1121" s="1072"/>
      <c r="AI1121" s="1072"/>
      <c r="AJ1121" s="1072"/>
      <c r="AK1121" s="1072"/>
      <c r="AL1121" s="1072"/>
      <c r="AM1121" s="1072"/>
      <c r="AN1121" s="1072"/>
      <c r="AO1121" s="1072"/>
      <c r="AP1121" s="1072"/>
      <c r="AQ1121" s="1072"/>
      <c r="AR1121" s="1072"/>
      <c r="AS1121" s="1072"/>
      <c r="AT1121" s="1072"/>
      <c r="AU1121" s="1072"/>
      <c r="AV1121" s="1072"/>
      <c r="AW1121" s="1072"/>
      <c r="AX1121" s="1072"/>
      <c r="AY1121" s="1072"/>
      <c r="AZ1121" s="1072"/>
      <c r="BA1121" s="1072"/>
      <c r="BB1121" s="1072"/>
      <c r="BC1121" s="1072"/>
      <c r="BD1121" s="1072"/>
      <c r="BE1121" s="1072"/>
      <c r="BF1121" s="1072"/>
      <c r="BG1121" s="1072"/>
      <c r="BH1121" s="1072"/>
      <c r="BI1121" s="1072"/>
      <c r="BJ1121" s="1072"/>
      <c r="BK1121" s="1072"/>
      <c r="BL1121" s="1072"/>
      <c r="BM1121" s="1072"/>
      <c r="BN1121" s="1072"/>
      <c r="BO1121" s="1072"/>
      <c r="BP1121" s="1072"/>
      <c r="BQ1121" s="1072"/>
      <c r="BR1121" s="1072"/>
      <c r="BS1121" s="1111"/>
      <c r="BT1121" s="1072"/>
      <c r="BU1121" s="1072"/>
      <c r="BV1121" s="1072"/>
      <c r="BW1121" s="1072"/>
      <c r="BX1121" s="1072"/>
      <c r="BY1121" s="1072"/>
      <c r="BZ1121" s="1072"/>
      <c r="CA1121" s="1072"/>
      <c r="CB1121" s="1072"/>
      <c r="CC1121" s="1072"/>
      <c r="CD1121" s="1072"/>
      <c r="CE1121" s="1072"/>
      <c r="CF1121" s="1072"/>
      <c r="CG1121" s="1072"/>
      <c r="CH1121" s="1072"/>
      <c r="CI1121" s="1072"/>
      <c r="CJ1121" s="1072"/>
      <c r="CK1121" s="1072"/>
      <c r="CL1121" s="1072"/>
      <c r="CM1121" s="1111"/>
      <c r="CN1121" s="1111"/>
      <c r="CO1121" s="1112"/>
      <c r="CQ1121" s="1927"/>
    </row>
    <row r="1122" spans="1:95" s="620" customFormat="1">
      <c r="A1122" s="1053"/>
      <c r="B1122" s="1071"/>
      <c r="C1122" s="1047"/>
      <c r="D1122" s="1047"/>
      <c r="E1122" s="1048"/>
      <c r="F1122" s="1066"/>
      <c r="G1122" s="1065"/>
      <c r="H1122" s="1051"/>
      <c r="I1122" s="1072"/>
      <c r="J1122" s="1072"/>
      <c r="K1122" s="1072"/>
      <c r="L1122" s="1072"/>
      <c r="M1122" s="1072"/>
      <c r="N1122" s="1072"/>
      <c r="O1122" s="1072"/>
      <c r="P1122" s="1072"/>
      <c r="Q1122" s="1072"/>
      <c r="R1122" s="1072"/>
      <c r="S1122" s="1072"/>
      <c r="T1122" s="1072"/>
      <c r="U1122" s="1072"/>
      <c r="V1122" s="1072"/>
      <c r="W1122" s="1072"/>
      <c r="X1122" s="1072"/>
      <c r="Y1122" s="1072"/>
      <c r="Z1122" s="1072"/>
      <c r="AA1122" s="1072"/>
      <c r="AB1122" s="1111"/>
      <c r="AC1122" s="1111"/>
      <c r="AD1122" s="1111"/>
      <c r="AE1122" s="1111"/>
      <c r="AF1122" s="1072"/>
      <c r="AG1122" s="1072"/>
      <c r="AH1122" s="1072"/>
      <c r="AI1122" s="1072"/>
      <c r="AJ1122" s="1072"/>
      <c r="AK1122" s="1072"/>
      <c r="AL1122" s="1072"/>
      <c r="AM1122" s="1072"/>
      <c r="AN1122" s="1072"/>
      <c r="AO1122" s="1072"/>
      <c r="AP1122" s="1072"/>
      <c r="AQ1122" s="1072"/>
      <c r="AR1122" s="1072"/>
      <c r="AS1122" s="1072"/>
      <c r="AT1122" s="1072"/>
      <c r="AU1122" s="1072"/>
      <c r="AV1122" s="1072"/>
      <c r="AW1122" s="1072"/>
      <c r="AX1122" s="1072"/>
      <c r="AY1122" s="1072"/>
      <c r="AZ1122" s="1072"/>
      <c r="BA1122" s="1072"/>
      <c r="BB1122" s="1072"/>
      <c r="BC1122" s="1072"/>
      <c r="BD1122" s="1072"/>
      <c r="BE1122" s="1072"/>
      <c r="BF1122" s="1072"/>
      <c r="BG1122" s="1072"/>
      <c r="BH1122" s="1072"/>
      <c r="BI1122" s="1072"/>
      <c r="BJ1122" s="1072"/>
      <c r="BK1122" s="1072"/>
      <c r="BL1122" s="1072"/>
      <c r="BM1122" s="1072"/>
      <c r="BN1122" s="1072"/>
      <c r="BO1122" s="1072"/>
      <c r="BP1122" s="1072"/>
      <c r="BQ1122" s="1072"/>
      <c r="BR1122" s="1072"/>
      <c r="BS1122" s="1111"/>
      <c r="BT1122" s="1072"/>
      <c r="BU1122" s="1072"/>
      <c r="BV1122" s="1072"/>
      <c r="BW1122" s="1072"/>
      <c r="BX1122" s="1072"/>
      <c r="BY1122" s="1072"/>
      <c r="BZ1122" s="1072"/>
      <c r="CA1122" s="1072"/>
      <c r="CB1122" s="1072"/>
      <c r="CC1122" s="1072"/>
      <c r="CD1122" s="1072"/>
      <c r="CE1122" s="1072"/>
      <c r="CF1122" s="1072"/>
      <c r="CG1122" s="1072"/>
      <c r="CH1122" s="1072"/>
      <c r="CI1122" s="1072"/>
      <c r="CJ1122" s="1072"/>
      <c r="CK1122" s="1072"/>
      <c r="CL1122" s="1072"/>
      <c r="CM1122" s="1111"/>
      <c r="CN1122" s="1111"/>
      <c r="CO1122" s="1112"/>
      <c r="CQ1122" s="1927"/>
    </row>
    <row r="1123" spans="1:95" s="620" customFormat="1">
      <c r="A1123" s="1053"/>
      <c r="B1123" s="1071"/>
      <c r="C1123" s="1047"/>
      <c r="D1123" s="1047"/>
      <c r="E1123" s="1048"/>
      <c r="F1123" s="1066"/>
      <c r="G1123" s="1065"/>
      <c r="H1123" s="1051"/>
      <c r="I1123" s="1072"/>
      <c r="J1123" s="1072"/>
      <c r="K1123" s="1072"/>
      <c r="L1123" s="1072"/>
      <c r="M1123" s="1072"/>
      <c r="N1123" s="1072"/>
      <c r="O1123" s="1072"/>
      <c r="P1123" s="1072"/>
      <c r="Q1123" s="1072"/>
      <c r="R1123" s="1072"/>
      <c r="S1123" s="1072"/>
      <c r="T1123" s="1072"/>
      <c r="U1123" s="1072"/>
      <c r="V1123" s="1072"/>
      <c r="W1123" s="1072"/>
      <c r="X1123" s="1072"/>
      <c r="Y1123" s="1072"/>
      <c r="Z1123" s="1072"/>
      <c r="AA1123" s="1072"/>
      <c r="AB1123" s="1111"/>
      <c r="AC1123" s="1111"/>
      <c r="AD1123" s="1111"/>
      <c r="AE1123" s="1111"/>
      <c r="AF1123" s="1072"/>
      <c r="AG1123" s="1072"/>
      <c r="AH1123" s="1072"/>
      <c r="AI1123" s="1072"/>
      <c r="AJ1123" s="1072"/>
      <c r="AK1123" s="1072"/>
      <c r="AL1123" s="1072"/>
      <c r="AM1123" s="1072"/>
      <c r="AN1123" s="1072"/>
      <c r="AO1123" s="1072"/>
      <c r="AP1123" s="1072"/>
      <c r="AQ1123" s="1072"/>
      <c r="AR1123" s="1072"/>
      <c r="AS1123" s="1072"/>
      <c r="AT1123" s="1072"/>
      <c r="AU1123" s="1072"/>
      <c r="AV1123" s="1072"/>
      <c r="AW1123" s="1072"/>
      <c r="AX1123" s="1072"/>
      <c r="AY1123" s="1072"/>
      <c r="AZ1123" s="1072"/>
      <c r="BA1123" s="1072"/>
      <c r="BB1123" s="1072"/>
      <c r="BC1123" s="1072"/>
      <c r="BD1123" s="1072"/>
      <c r="BE1123" s="1072"/>
      <c r="BF1123" s="1072"/>
      <c r="BG1123" s="1072"/>
      <c r="BH1123" s="1072"/>
      <c r="BI1123" s="1072"/>
      <c r="BJ1123" s="1072"/>
      <c r="BK1123" s="1072"/>
      <c r="BL1123" s="1072"/>
      <c r="BM1123" s="1072"/>
      <c r="BN1123" s="1072"/>
      <c r="BO1123" s="1072"/>
      <c r="BP1123" s="1072"/>
      <c r="BQ1123" s="1072"/>
      <c r="BR1123" s="1072"/>
      <c r="BS1123" s="1111"/>
      <c r="BT1123" s="1072"/>
      <c r="BU1123" s="1072"/>
      <c r="BV1123" s="1072"/>
      <c r="BW1123" s="1072"/>
      <c r="BX1123" s="1072"/>
      <c r="BY1123" s="1072"/>
      <c r="BZ1123" s="1072"/>
      <c r="CA1123" s="1072"/>
      <c r="CB1123" s="1072"/>
      <c r="CC1123" s="1072"/>
      <c r="CD1123" s="1072"/>
      <c r="CE1123" s="1072"/>
      <c r="CF1123" s="1072"/>
      <c r="CG1123" s="1072"/>
      <c r="CH1123" s="1072"/>
      <c r="CI1123" s="1072"/>
      <c r="CJ1123" s="1072"/>
      <c r="CK1123" s="1072"/>
      <c r="CL1123" s="1072"/>
      <c r="CM1123" s="1111"/>
      <c r="CN1123" s="1111"/>
      <c r="CO1123" s="1112"/>
      <c r="CQ1123" s="1927"/>
    </row>
    <row r="1124" spans="1:95" s="620" customFormat="1">
      <c r="A1124" s="1053"/>
      <c r="B1124" s="1071"/>
      <c r="C1124" s="1047"/>
      <c r="D1124" s="1047"/>
      <c r="E1124" s="1048"/>
      <c r="F1124" s="1066"/>
      <c r="G1124" s="1065"/>
      <c r="H1124" s="1051"/>
      <c r="I1124" s="1072"/>
      <c r="J1124" s="1072"/>
      <c r="K1124" s="1072"/>
      <c r="L1124" s="1072"/>
      <c r="M1124" s="1072"/>
      <c r="N1124" s="1072"/>
      <c r="O1124" s="1072"/>
      <c r="P1124" s="1072"/>
      <c r="Q1124" s="1072"/>
      <c r="R1124" s="1072"/>
      <c r="S1124" s="1072"/>
      <c r="T1124" s="1072"/>
      <c r="U1124" s="1072"/>
      <c r="V1124" s="1072"/>
      <c r="W1124" s="1072"/>
      <c r="X1124" s="1072"/>
      <c r="Y1124" s="1072"/>
      <c r="Z1124" s="1072"/>
      <c r="AA1124" s="1072"/>
      <c r="AB1124" s="1111"/>
      <c r="AC1124" s="1111"/>
      <c r="AD1124" s="1111"/>
      <c r="AE1124" s="1111"/>
      <c r="AF1124" s="1072"/>
      <c r="AG1124" s="1072"/>
      <c r="AH1124" s="1072"/>
      <c r="AI1124" s="1072"/>
      <c r="AJ1124" s="1072"/>
      <c r="AK1124" s="1072"/>
      <c r="AL1124" s="1072"/>
      <c r="AM1124" s="1072"/>
      <c r="AN1124" s="1072"/>
      <c r="AO1124" s="1072"/>
      <c r="AP1124" s="1072"/>
      <c r="AQ1124" s="1072"/>
      <c r="AR1124" s="1072"/>
      <c r="AS1124" s="1072"/>
      <c r="AT1124" s="1072"/>
      <c r="AU1124" s="1072"/>
      <c r="AV1124" s="1072"/>
      <c r="AW1124" s="1072"/>
      <c r="AX1124" s="1072"/>
      <c r="AY1124" s="1072"/>
      <c r="AZ1124" s="1072"/>
      <c r="BA1124" s="1072"/>
      <c r="BB1124" s="1072"/>
      <c r="BC1124" s="1072"/>
      <c r="BD1124" s="1072"/>
      <c r="BE1124" s="1072"/>
      <c r="BF1124" s="1072"/>
      <c r="BG1124" s="1072"/>
      <c r="BH1124" s="1072"/>
      <c r="BI1124" s="1072"/>
      <c r="BJ1124" s="1072"/>
      <c r="BK1124" s="1072"/>
      <c r="BL1124" s="1072"/>
      <c r="BM1124" s="1072"/>
      <c r="BN1124" s="1072"/>
      <c r="BO1124" s="1072"/>
      <c r="BP1124" s="1072"/>
      <c r="BQ1124" s="1072"/>
      <c r="BR1124" s="1072"/>
      <c r="BS1124" s="1111"/>
      <c r="BT1124" s="1072"/>
      <c r="BU1124" s="1072"/>
      <c r="BV1124" s="1072"/>
      <c r="BW1124" s="1072"/>
      <c r="BX1124" s="1072"/>
      <c r="BY1124" s="1072"/>
      <c r="BZ1124" s="1072"/>
      <c r="CA1124" s="1072"/>
      <c r="CB1124" s="1072"/>
      <c r="CC1124" s="1072"/>
      <c r="CD1124" s="1072"/>
      <c r="CE1124" s="1072"/>
      <c r="CF1124" s="1072"/>
      <c r="CG1124" s="1072"/>
      <c r="CH1124" s="1072"/>
      <c r="CI1124" s="1072"/>
      <c r="CJ1124" s="1072"/>
      <c r="CK1124" s="1072"/>
      <c r="CL1124" s="1072"/>
      <c r="CM1124" s="1111"/>
      <c r="CN1124" s="1111"/>
      <c r="CO1124" s="1112"/>
      <c r="CQ1124" s="1927"/>
    </row>
    <row r="1125" spans="1:95" s="620" customFormat="1">
      <c r="A1125" s="1053"/>
      <c r="B1125" s="1071"/>
      <c r="C1125" s="1047"/>
      <c r="D1125" s="1047"/>
      <c r="E1125" s="1048"/>
      <c r="F1125" s="1066"/>
      <c r="G1125" s="1065"/>
      <c r="H1125" s="1051"/>
      <c r="I1125" s="1072"/>
      <c r="J1125" s="1072"/>
      <c r="K1125" s="1072"/>
      <c r="L1125" s="1072"/>
      <c r="M1125" s="1072"/>
      <c r="N1125" s="1072"/>
      <c r="O1125" s="1072"/>
      <c r="P1125" s="1072"/>
      <c r="Q1125" s="1072"/>
      <c r="R1125" s="1072"/>
      <c r="S1125" s="1072"/>
      <c r="T1125" s="1072"/>
      <c r="U1125" s="1072"/>
      <c r="V1125" s="1072"/>
      <c r="W1125" s="1072"/>
      <c r="X1125" s="1072"/>
      <c r="Y1125" s="1072"/>
      <c r="Z1125" s="1072"/>
      <c r="AA1125" s="1072"/>
      <c r="AB1125" s="1111"/>
      <c r="AC1125" s="1111"/>
      <c r="AD1125" s="1111"/>
      <c r="AE1125" s="1111"/>
      <c r="AF1125" s="1072"/>
      <c r="AG1125" s="1072"/>
      <c r="AH1125" s="1072"/>
      <c r="AI1125" s="1072"/>
      <c r="AJ1125" s="1072"/>
      <c r="AK1125" s="1072"/>
      <c r="AL1125" s="1072"/>
      <c r="AM1125" s="1072"/>
      <c r="AN1125" s="1072"/>
      <c r="AO1125" s="1072"/>
      <c r="AP1125" s="1072"/>
      <c r="AQ1125" s="1072"/>
      <c r="AR1125" s="1072"/>
      <c r="AS1125" s="1072"/>
      <c r="AT1125" s="1072"/>
      <c r="AU1125" s="1072"/>
      <c r="AV1125" s="1072"/>
      <c r="AW1125" s="1072"/>
      <c r="AX1125" s="1072"/>
      <c r="AY1125" s="1072"/>
      <c r="AZ1125" s="1072"/>
      <c r="BA1125" s="1072"/>
      <c r="BB1125" s="1072"/>
      <c r="BC1125" s="1072"/>
      <c r="BD1125" s="1072"/>
      <c r="BE1125" s="1072"/>
      <c r="BF1125" s="1072"/>
      <c r="BG1125" s="1072"/>
      <c r="BH1125" s="1072"/>
      <c r="BI1125" s="1072"/>
      <c r="BJ1125" s="1072"/>
      <c r="BK1125" s="1072"/>
      <c r="BL1125" s="1072"/>
      <c r="BM1125" s="1072"/>
      <c r="BN1125" s="1072"/>
      <c r="BO1125" s="1072"/>
      <c r="BP1125" s="1072"/>
      <c r="BQ1125" s="1072"/>
      <c r="BR1125" s="1072"/>
      <c r="BS1125" s="1111"/>
      <c r="BT1125" s="1072"/>
      <c r="BU1125" s="1072"/>
      <c r="BV1125" s="1072"/>
      <c r="BW1125" s="1072"/>
      <c r="BX1125" s="1072"/>
      <c r="BY1125" s="1072"/>
      <c r="BZ1125" s="1072"/>
      <c r="CA1125" s="1072"/>
      <c r="CB1125" s="1072"/>
      <c r="CC1125" s="1072"/>
      <c r="CD1125" s="1072"/>
      <c r="CE1125" s="1072"/>
      <c r="CF1125" s="1072"/>
      <c r="CG1125" s="1072"/>
      <c r="CH1125" s="1072"/>
      <c r="CI1125" s="1072"/>
      <c r="CJ1125" s="1072"/>
      <c r="CK1125" s="1072"/>
      <c r="CL1125" s="1072"/>
      <c r="CM1125" s="1111"/>
      <c r="CN1125" s="1111"/>
      <c r="CO1125" s="1112"/>
      <c r="CQ1125" s="1927"/>
    </row>
    <row r="1126" spans="1:95" s="620" customFormat="1">
      <c r="A1126" s="1053"/>
      <c r="B1126" s="1071"/>
      <c r="C1126" s="1047"/>
      <c r="D1126" s="1047"/>
      <c r="E1126" s="1048"/>
      <c r="F1126" s="1066"/>
      <c r="G1126" s="1065"/>
      <c r="H1126" s="1051"/>
      <c r="I1126" s="1072"/>
      <c r="J1126" s="1072"/>
      <c r="K1126" s="1072"/>
      <c r="L1126" s="1072"/>
      <c r="M1126" s="1072"/>
      <c r="N1126" s="1072"/>
      <c r="O1126" s="1072"/>
      <c r="P1126" s="1072"/>
      <c r="Q1126" s="1072"/>
      <c r="R1126" s="1072"/>
      <c r="S1126" s="1072"/>
      <c r="T1126" s="1072"/>
      <c r="U1126" s="1072"/>
      <c r="V1126" s="1072"/>
      <c r="W1126" s="1072"/>
      <c r="X1126" s="1072"/>
      <c r="Y1126" s="1072"/>
      <c r="Z1126" s="1072"/>
      <c r="AA1126" s="1072"/>
      <c r="AB1126" s="1111"/>
      <c r="AC1126" s="1111"/>
      <c r="AD1126" s="1111"/>
      <c r="AE1126" s="1111"/>
      <c r="AF1126" s="1072"/>
      <c r="AG1126" s="1072"/>
      <c r="AH1126" s="1072"/>
      <c r="AI1126" s="1072"/>
      <c r="AJ1126" s="1072"/>
      <c r="AK1126" s="1072"/>
      <c r="AL1126" s="1072"/>
      <c r="AM1126" s="1072"/>
      <c r="AN1126" s="1072"/>
      <c r="AO1126" s="1072"/>
      <c r="AP1126" s="1072"/>
      <c r="AQ1126" s="1072"/>
      <c r="AR1126" s="1072"/>
      <c r="AS1126" s="1072"/>
      <c r="AT1126" s="1072"/>
      <c r="AU1126" s="1072"/>
      <c r="AV1126" s="1072"/>
      <c r="AW1126" s="1072"/>
      <c r="AX1126" s="1072"/>
      <c r="AY1126" s="1072"/>
      <c r="AZ1126" s="1072"/>
      <c r="BA1126" s="1072"/>
      <c r="BB1126" s="1072"/>
      <c r="BC1126" s="1072"/>
      <c r="BD1126" s="1072"/>
      <c r="BE1126" s="1072"/>
      <c r="BF1126" s="1072"/>
      <c r="BG1126" s="1072"/>
      <c r="BH1126" s="1072"/>
      <c r="BI1126" s="1072"/>
      <c r="BJ1126" s="1072"/>
      <c r="BK1126" s="1072"/>
      <c r="BL1126" s="1072"/>
      <c r="BM1126" s="1072"/>
      <c r="BN1126" s="1072"/>
      <c r="BO1126" s="1072"/>
      <c r="BP1126" s="1072"/>
      <c r="BQ1126" s="1072"/>
      <c r="BR1126" s="1072"/>
      <c r="BS1126" s="1111"/>
      <c r="BT1126" s="1072"/>
      <c r="BU1126" s="1072"/>
      <c r="BV1126" s="1072"/>
      <c r="BW1126" s="1072"/>
      <c r="BX1126" s="1072"/>
      <c r="BY1126" s="1072"/>
      <c r="BZ1126" s="1072"/>
      <c r="CA1126" s="1072"/>
      <c r="CB1126" s="1072"/>
      <c r="CC1126" s="1072"/>
      <c r="CD1126" s="1072"/>
      <c r="CE1126" s="1072"/>
      <c r="CF1126" s="1072"/>
      <c r="CG1126" s="1072"/>
      <c r="CH1126" s="1072"/>
      <c r="CI1126" s="1072"/>
      <c r="CJ1126" s="1072"/>
      <c r="CK1126" s="1072"/>
      <c r="CL1126" s="1072"/>
      <c r="CM1126" s="1111"/>
      <c r="CN1126" s="1111"/>
      <c r="CO1126" s="1112"/>
      <c r="CQ1126" s="1927"/>
    </row>
    <row r="1127" spans="1:95" s="620" customFormat="1">
      <c r="A1127" s="1053"/>
      <c r="B1127" s="1071"/>
      <c r="C1127" s="1047"/>
      <c r="D1127" s="1047"/>
      <c r="E1127" s="1048"/>
      <c r="F1127" s="1066"/>
      <c r="G1127" s="1065"/>
      <c r="H1127" s="1051"/>
      <c r="I1127" s="1072"/>
      <c r="J1127" s="1072"/>
      <c r="K1127" s="1072"/>
      <c r="L1127" s="1072"/>
      <c r="M1127" s="1072"/>
      <c r="N1127" s="1072"/>
      <c r="O1127" s="1072"/>
      <c r="P1127" s="1072"/>
      <c r="Q1127" s="1072"/>
      <c r="R1127" s="1072"/>
      <c r="S1127" s="1072"/>
      <c r="T1127" s="1072"/>
      <c r="U1127" s="1072"/>
      <c r="V1127" s="1072"/>
      <c r="W1127" s="1072"/>
      <c r="X1127" s="1072"/>
      <c r="Y1127" s="1072"/>
      <c r="Z1127" s="1072"/>
      <c r="AA1127" s="1072"/>
      <c r="AB1127" s="1111"/>
      <c r="AC1127" s="1111"/>
      <c r="AD1127" s="1111"/>
      <c r="AE1127" s="1111"/>
      <c r="AF1127" s="1072"/>
      <c r="AG1127" s="1072"/>
      <c r="AH1127" s="1072"/>
      <c r="AI1127" s="1072"/>
      <c r="AJ1127" s="1072"/>
      <c r="AK1127" s="1072"/>
      <c r="AL1127" s="1072"/>
      <c r="AM1127" s="1072"/>
      <c r="AN1127" s="1072"/>
      <c r="AO1127" s="1072"/>
      <c r="AP1127" s="1072"/>
      <c r="AQ1127" s="1072"/>
      <c r="AR1127" s="1072"/>
      <c r="AS1127" s="1072"/>
      <c r="AT1127" s="1072"/>
      <c r="AU1127" s="1072"/>
      <c r="AV1127" s="1072"/>
      <c r="AW1127" s="1072"/>
      <c r="AX1127" s="1072"/>
      <c r="AY1127" s="1072"/>
      <c r="AZ1127" s="1072"/>
      <c r="BA1127" s="1072"/>
      <c r="BB1127" s="1072"/>
      <c r="BC1127" s="1072"/>
      <c r="BD1127" s="1072"/>
      <c r="BE1127" s="1072"/>
      <c r="BF1127" s="1072"/>
      <c r="BG1127" s="1072"/>
      <c r="BH1127" s="1072"/>
      <c r="BI1127" s="1072"/>
      <c r="BJ1127" s="1072"/>
      <c r="BK1127" s="1072"/>
      <c r="BL1127" s="1072"/>
      <c r="BM1127" s="1072"/>
      <c r="BN1127" s="1072"/>
      <c r="BO1127" s="1072"/>
      <c r="BP1127" s="1072"/>
      <c r="BQ1127" s="1072"/>
      <c r="BR1127" s="1072"/>
      <c r="BS1127" s="1111"/>
      <c r="BT1127" s="1072"/>
      <c r="BU1127" s="1072"/>
      <c r="BV1127" s="1072"/>
      <c r="BW1127" s="1072"/>
      <c r="BX1127" s="1072"/>
      <c r="BY1127" s="1072"/>
      <c r="BZ1127" s="1072"/>
      <c r="CA1127" s="1072"/>
      <c r="CB1127" s="1072"/>
      <c r="CC1127" s="1072"/>
      <c r="CD1127" s="1072"/>
      <c r="CE1127" s="1072"/>
      <c r="CF1127" s="1072"/>
      <c r="CG1127" s="1072"/>
      <c r="CH1127" s="1072"/>
      <c r="CI1127" s="1072"/>
      <c r="CJ1127" s="1072"/>
      <c r="CK1127" s="1072"/>
      <c r="CL1127" s="1072"/>
      <c r="CM1127" s="1111"/>
      <c r="CN1127" s="1111"/>
      <c r="CO1127" s="1112"/>
      <c r="CQ1127" s="1927"/>
    </row>
    <row r="1128" spans="1:95" s="620" customFormat="1">
      <c r="A1128" s="1053"/>
      <c r="B1128" s="1071"/>
      <c r="C1128" s="1047"/>
      <c r="D1128" s="1047"/>
      <c r="E1128" s="1048"/>
      <c r="F1128" s="1066"/>
      <c r="G1128" s="1065"/>
      <c r="H1128" s="1051"/>
      <c r="I1128" s="1072"/>
      <c r="J1128" s="1072"/>
      <c r="K1128" s="1072"/>
      <c r="L1128" s="1072"/>
      <c r="M1128" s="1072"/>
      <c r="N1128" s="1072"/>
      <c r="O1128" s="1072"/>
      <c r="P1128" s="1072"/>
      <c r="Q1128" s="1072"/>
      <c r="R1128" s="1072"/>
      <c r="S1128" s="1072"/>
      <c r="T1128" s="1072"/>
      <c r="U1128" s="1072"/>
      <c r="V1128" s="1072"/>
      <c r="W1128" s="1072"/>
      <c r="X1128" s="1072"/>
      <c r="Y1128" s="1072"/>
      <c r="Z1128" s="1072"/>
      <c r="AA1128" s="1072"/>
      <c r="AB1128" s="1111"/>
      <c r="AC1128" s="1111"/>
      <c r="AD1128" s="1111"/>
      <c r="AE1128" s="1111"/>
      <c r="AF1128" s="1072"/>
      <c r="AG1128" s="1072"/>
      <c r="AH1128" s="1072"/>
      <c r="AI1128" s="1072"/>
      <c r="AJ1128" s="1072"/>
      <c r="AK1128" s="1072"/>
      <c r="AL1128" s="1072"/>
      <c r="AM1128" s="1072"/>
      <c r="AN1128" s="1072"/>
      <c r="AO1128" s="1072"/>
      <c r="AP1128" s="1072"/>
      <c r="AQ1128" s="1072"/>
      <c r="AR1128" s="1072"/>
      <c r="AS1128" s="1072"/>
      <c r="AT1128" s="1072"/>
      <c r="AU1128" s="1072"/>
      <c r="AV1128" s="1072"/>
      <c r="AW1128" s="1072"/>
      <c r="AX1128" s="1072"/>
      <c r="AY1128" s="1072"/>
      <c r="AZ1128" s="1072"/>
      <c r="BA1128" s="1072"/>
      <c r="BB1128" s="1072"/>
      <c r="BC1128" s="1072"/>
      <c r="BD1128" s="1072"/>
      <c r="BE1128" s="1072"/>
      <c r="BF1128" s="1072"/>
      <c r="BG1128" s="1072"/>
      <c r="BH1128" s="1072"/>
      <c r="BI1128" s="1072"/>
      <c r="BJ1128" s="1072"/>
      <c r="BK1128" s="1072"/>
      <c r="BL1128" s="1072"/>
      <c r="BM1128" s="1072"/>
      <c r="BN1128" s="1072"/>
      <c r="BO1128" s="1072"/>
      <c r="BP1128" s="1072"/>
      <c r="BQ1128" s="1072"/>
      <c r="BR1128" s="1072"/>
      <c r="BS1128" s="1111"/>
      <c r="BT1128" s="1072"/>
      <c r="BU1128" s="1072"/>
      <c r="BV1128" s="1072"/>
      <c r="BW1128" s="1072"/>
      <c r="BX1128" s="1072"/>
      <c r="BY1128" s="1072"/>
      <c r="BZ1128" s="1072"/>
      <c r="CA1128" s="1072"/>
      <c r="CB1128" s="1072"/>
      <c r="CC1128" s="1072"/>
      <c r="CD1128" s="1072"/>
      <c r="CE1128" s="1072"/>
      <c r="CF1128" s="1072"/>
      <c r="CG1128" s="1072"/>
      <c r="CH1128" s="1072"/>
      <c r="CI1128" s="1072"/>
      <c r="CJ1128" s="1072"/>
      <c r="CK1128" s="1072"/>
      <c r="CL1128" s="1072"/>
      <c r="CM1128" s="1111"/>
      <c r="CN1128" s="1111"/>
      <c r="CO1128" s="1112"/>
      <c r="CQ1128" s="1927"/>
    </row>
    <row r="1129" spans="1:95" s="620" customFormat="1">
      <c r="A1129" s="1053"/>
      <c r="B1129" s="1071"/>
      <c r="C1129" s="1047"/>
      <c r="D1129" s="1047"/>
      <c r="E1129" s="1048"/>
      <c r="F1129" s="1066"/>
      <c r="G1129" s="1065"/>
      <c r="H1129" s="1051"/>
      <c r="I1129" s="1072"/>
      <c r="J1129" s="1072"/>
      <c r="K1129" s="1072"/>
      <c r="L1129" s="1072"/>
      <c r="M1129" s="1072"/>
      <c r="N1129" s="1072"/>
      <c r="O1129" s="1072"/>
      <c r="P1129" s="1072"/>
      <c r="Q1129" s="1072"/>
      <c r="R1129" s="1072"/>
      <c r="S1129" s="1072"/>
      <c r="T1129" s="1072"/>
      <c r="U1129" s="1072"/>
      <c r="V1129" s="1072"/>
      <c r="W1129" s="1072"/>
      <c r="X1129" s="1072"/>
      <c r="Y1129" s="1072"/>
      <c r="Z1129" s="1072"/>
      <c r="AA1129" s="1072"/>
      <c r="AB1129" s="1111"/>
      <c r="AC1129" s="1111"/>
      <c r="AD1129" s="1111"/>
      <c r="AE1129" s="1111"/>
      <c r="AF1129" s="1072"/>
      <c r="AG1129" s="1072"/>
      <c r="AH1129" s="1072"/>
      <c r="AI1129" s="1072"/>
      <c r="AJ1129" s="1072"/>
      <c r="AK1129" s="1072"/>
      <c r="AL1129" s="1072"/>
      <c r="AM1129" s="1072"/>
      <c r="AN1129" s="1072"/>
      <c r="AO1129" s="1072"/>
      <c r="AP1129" s="1072"/>
      <c r="AQ1129" s="1072"/>
      <c r="AR1129" s="1072"/>
      <c r="AS1129" s="1072"/>
      <c r="AT1129" s="1072"/>
      <c r="AU1129" s="1072"/>
      <c r="AV1129" s="1072"/>
      <c r="AW1129" s="1072"/>
      <c r="AX1129" s="1072"/>
      <c r="AY1129" s="1072"/>
      <c r="AZ1129" s="1072"/>
      <c r="BA1129" s="1072"/>
      <c r="BB1129" s="1072"/>
      <c r="BC1129" s="1072"/>
      <c r="BD1129" s="1072"/>
      <c r="BE1129" s="1072"/>
      <c r="BF1129" s="1072"/>
      <c r="BG1129" s="1072"/>
      <c r="BH1129" s="1072"/>
      <c r="BI1129" s="1072"/>
      <c r="BJ1129" s="1072"/>
      <c r="BK1129" s="1072"/>
      <c r="BL1129" s="1072"/>
      <c r="BM1129" s="1072"/>
      <c r="BN1129" s="1072"/>
      <c r="BO1129" s="1072"/>
      <c r="BP1129" s="1072"/>
      <c r="BQ1129" s="1072"/>
      <c r="BR1129" s="1072"/>
      <c r="BS1129" s="1111"/>
      <c r="BT1129" s="1072"/>
      <c r="BU1129" s="1072"/>
      <c r="BV1129" s="1072"/>
      <c r="BW1129" s="1072"/>
      <c r="BX1129" s="1072"/>
      <c r="BY1129" s="1072"/>
      <c r="BZ1129" s="1072"/>
      <c r="CA1129" s="1072"/>
      <c r="CB1129" s="1072"/>
      <c r="CC1129" s="1072"/>
      <c r="CD1129" s="1072"/>
      <c r="CE1129" s="1072"/>
      <c r="CF1129" s="1072"/>
      <c r="CG1129" s="1072"/>
      <c r="CH1129" s="1072"/>
      <c r="CI1129" s="1072"/>
      <c r="CJ1129" s="1072"/>
      <c r="CK1129" s="1072"/>
      <c r="CL1129" s="1072"/>
      <c r="CM1129" s="1111"/>
      <c r="CN1129" s="1111"/>
      <c r="CO1129" s="1112"/>
      <c r="CQ1129" s="1927"/>
    </row>
    <row r="1130" spans="1:95" s="620" customFormat="1">
      <c r="A1130" s="1053"/>
      <c r="B1130" s="1071"/>
      <c r="C1130" s="1047"/>
      <c r="D1130" s="1047"/>
      <c r="E1130" s="1048"/>
      <c r="F1130" s="1066"/>
      <c r="G1130" s="1065"/>
      <c r="H1130" s="1051"/>
      <c r="I1130" s="1072"/>
      <c r="J1130" s="1072"/>
      <c r="K1130" s="1072"/>
      <c r="L1130" s="1072"/>
      <c r="M1130" s="1072"/>
      <c r="N1130" s="1072"/>
      <c r="O1130" s="1072"/>
      <c r="P1130" s="1072"/>
      <c r="Q1130" s="1072"/>
      <c r="R1130" s="1072"/>
      <c r="S1130" s="1072"/>
      <c r="T1130" s="1072"/>
      <c r="U1130" s="1072"/>
      <c r="V1130" s="1072"/>
      <c r="W1130" s="1072"/>
      <c r="X1130" s="1072"/>
      <c r="Y1130" s="1072"/>
      <c r="Z1130" s="1072"/>
      <c r="AA1130" s="1072"/>
      <c r="AB1130" s="1111"/>
      <c r="AC1130" s="1111"/>
      <c r="AD1130" s="1111"/>
      <c r="AE1130" s="1111"/>
      <c r="AF1130" s="1072"/>
      <c r="AG1130" s="1072"/>
      <c r="AH1130" s="1072"/>
      <c r="AI1130" s="1072"/>
      <c r="AJ1130" s="1072"/>
      <c r="AK1130" s="1072"/>
      <c r="AL1130" s="1072"/>
      <c r="AM1130" s="1072"/>
      <c r="AN1130" s="1072"/>
      <c r="AO1130" s="1072"/>
      <c r="AP1130" s="1072"/>
      <c r="AQ1130" s="1072"/>
      <c r="AR1130" s="1072"/>
      <c r="AS1130" s="1072"/>
      <c r="AT1130" s="1072"/>
      <c r="AU1130" s="1072"/>
      <c r="AV1130" s="1072"/>
      <c r="AW1130" s="1072"/>
      <c r="AX1130" s="1072"/>
      <c r="AY1130" s="1072"/>
      <c r="AZ1130" s="1072"/>
      <c r="BA1130" s="1072"/>
      <c r="BB1130" s="1072"/>
      <c r="BC1130" s="1072"/>
      <c r="BD1130" s="1072"/>
      <c r="BE1130" s="1072"/>
      <c r="BF1130" s="1072"/>
      <c r="BG1130" s="1072"/>
      <c r="BH1130" s="1072"/>
      <c r="BI1130" s="1072"/>
      <c r="BJ1130" s="1072"/>
      <c r="BK1130" s="1072"/>
      <c r="BL1130" s="1072"/>
      <c r="BM1130" s="1072"/>
      <c r="BN1130" s="1072"/>
      <c r="BO1130" s="1072"/>
      <c r="BP1130" s="1072"/>
      <c r="BQ1130" s="1072"/>
      <c r="BR1130" s="1072"/>
      <c r="BS1130" s="1111"/>
      <c r="BT1130" s="1072"/>
      <c r="BU1130" s="1072"/>
      <c r="BV1130" s="1072"/>
      <c r="BW1130" s="1072"/>
      <c r="BX1130" s="1072"/>
      <c r="BY1130" s="1072"/>
      <c r="BZ1130" s="1072"/>
      <c r="CA1130" s="1072"/>
      <c r="CB1130" s="1072"/>
      <c r="CC1130" s="1072"/>
      <c r="CD1130" s="1072"/>
      <c r="CE1130" s="1072"/>
      <c r="CF1130" s="1072"/>
      <c r="CG1130" s="1072"/>
      <c r="CH1130" s="1072"/>
      <c r="CI1130" s="1072"/>
      <c r="CJ1130" s="1072"/>
      <c r="CK1130" s="1072"/>
      <c r="CL1130" s="1072"/>
      <c r="CM1130" s="1111"/>
      <c r="CN1130" s="1111"/>
      <c r="CO1130" s="1112"/>
      <c r="CQ1130" s="1927"/>
    </row>
    <row r="1131" spans="1:95" s="620" customFormat="1">
      <c r="A1131" s="1053"/>
      <c r="B1131" s="1071"/>
      <c r="C1131" s="1047"/>
      <c r="D1131" s="1047"/>
      <c r="E1131" s="1048"/>
      <c r="F1131" s="1066"/>
      <c r="G1131" s="1065"/>
      <c r="H1131" s="1051"/>
      <c r="I1131" s="1072"/>
      <c r="J1131" s="1072"/>
      <c r="K1131" s="1072"/>
      <c r="L1131" s="1072"/>
      <c r="M1131" s="1072"/>
      <c r="N1131" s="1072"/>
      <c r="O1131" s="1072"/>
      <c r="P1131" s="1072"/>
      <c r="Q1131" s="1072"/>
      <c r="R1131" s="1072"/>
      <c r="S1131" s="1072"/>
      <c r="T1131" s="1072"/>
      <c r="U1131" s="1072"/>
      <c r="V1131" s="1072"/>
      <c r="W1131" s="1072"/>
      <c r="X1131" s="1072"/>
      <c r="Y1131" s="1072"/>
      <c r="Z1131" s="1072"/>
      <c r="AA1131" s="1072"/>
      <c r="AB1131" s="1111"/>
      <c r="AC1131" s="1111"/>
      <c r="AD1131" s="1111"/>
      <c r="AE1131" s="1111"/>
      <c r="AF1131" s="1072"/>
      <c r="AG1131" s="1072"/>
      <c r="AH1131" s="1072"/>
      <c r="AI1131" s="1072"/>
      <c r="AJ1131" s="1072"/>
      <c r="AK1131" s="1072"/>
      <c r="AL1131" s="1072"/>
      <c r="AM1131" s="1072"/>
      <c r="AN1131" s="1072"/>
      <c r="AO1131" s="1072"/>
      <c r="AP1131" s="1072"/>
      <c r="AQ1131" s="1072"/>
      <c r="AR1131" s="1072"/>
      <c r="AS1131" s="1072"/>
      <c r="AT1131" s="1072"/>
      <c r="AU1131" s="1072"/>
      <c r="AV1131" s="1072"/>
      <c r="AW1131" s="1072"/>
      <c r="AX1131" s="1072"/>
      <c r="AY1131" s="1072"/>
      <c r="AZ1131" s="1072"/>
      <c r="BA1131" s="1072"/>
      <c r="BB1131" s="1072"/>
      <c r="BC1131" s="1072"/>
      <c r="BD1131" s="1072"/>
      <c r="BE1131" s="1072"/>
      <c r="BF1131" s="1072"/>
      <c r="BG1131" s="1072"/>
      <c r="BH1131" s="1072"/>
      <c r="BI1131" s="1072"/>
      <c r="BJ1131" s="1072"/>
      <c r="BK1131" s="1072"/>
      <c r="BL1131" s="1072"/>
      <c r="BM1131" s="1072"/>
      <c r="BN1131" s="1072"/>
      <c r="BO1131" s="1072"/>
      <c r="BP1131" s="1072"/>
      <c r="BQ1131" s="1072"/>
      <c r="BR1131" s="1072"/>
      <c r="BS1131" s="1111"/>
      <c r="BT1131" s="1072"/>
      <c r="BU1131" s="1072"/>
      <c r="BV1131" s="1072"/>
      <c r="BW1131" s="1072"/>
      <c r="BX1131" s="1072"/>
      <c r="BY1131" s="1072"/>
      <c r="BZ1131" s="1072"/>
      <c r="CA1131" s="1072"/>
      <c r="CB1131" s="1072"/>
      <c r="CC1131" s="1072"/>
      <c r="CD1131" s="1072"/>
      <c r="CE1131" s="1072"/>
      <c r="CF1131" s="1072"/>
      <c r="CG1131" s="1072"/>
      <c r="CH1131" s="1072"/>
      <c r="CI1131" s="1072"/>
      <c r="CJ1131" s="1072"/>
      <c r="CK1131" s="1072"/>
      <c r="CL1131" s="1072"/>
      <c r="CM1131" s="1111"/>
      <c r="CN1131" s="1111"/>
      <c r="CO1131" s="1112"/>
      <c r="CQ1131" s="1927"/>
    </row>
    <row r="1132" spans="1:95" s="620" customFormat="1">
      <c r="A1132" s="1053"/>
      <c r="B1132" s="1071"/>
      <c r="C1132" s="1047"/>
      <c r="D1132" s="1047"/>
      <c r="E1132" s="1048"/>
      <c r="F1132" s="1066"/>
      <c r="G1132" s="1065"/>
      <c r="H1132" s="1051"/>
      <c r="AB1132" s="576"/>
      <c r="AC1132" s="576"/>
      <c r="AD1132" s="576"/>
      <c r="AE1132" s="576"/>
      <c r="BS1132" s="576"/>
      <c r="CM1132" s="576"/>
      <c r="CN1132" s="576"/>
      <c r="CO1132" s="1112"/>
      <c r="CQ1132" s="1927"/>
    </row>
    <row r="1133" spans="1:95" s="620" customFormat="1">
      <c r="A1133" s="1053"/>
      <c r="B1133" s="1071"/>
      <c r="C1133" s="1047"/>
      <c r="D1133" s="1047"/>
      <c r="E1133" s="1048"/>
      <c r="F1133" s="1066"/>
      <c r="G1133" s="1065"/>
      <c r="H1133" s="1051"/>
      <c r="AB1133" s="576"/>
      <c r="AC1133" s="576"/>
      <c r="AD1133" s="576"/>
      <c r="AE1133" s="576"/>
      <c r="BS1133" s="576"/>
      <c r="CM1133" s="576"/>
      <c r="CN1133" s="576"/>
      <c r="CO1133" s="1112"/>
      <c r="CQ1133" s="1927"/>
    </row>
    <row r="1134" spans="1:95" s="620" customFormat="1">
      <c r="A1134" s="1053"/>
      <c r="B1134" s="1071"/>
      <c r="C1134" s="1047"/>
      <c r="D1134" s="1047"/>
      <c r="E1134" s="1048"/>
      <c r="F1134" s="1066"/>
      <c r="G1134" s="1065"/>
      <c r="H1134" s="1051"/>
      <c r="AB1134" s="576"/>
      <c r="AC1134" s="576"/>
      <c r="AD1134" s="576"/>
      <c r="AE1134" s="576"/>
      <c r="BS1134" s="576"/>
      <c r="CM1134" s="576"/>
      <c r="CN1134" s="576"/>
      <c r="CO1134" s="1112"/>
      <c r="CQ1134" s="1927"/>
    </row>
    <row r="1135" spans="1:95" s="620" customFormat="1">
      <c r="A1135" s="1053"/>
      <c r="B1135" s="1071"/>
      <c r="C1135" s="1047"/>
      <c r="D1135" s="1047"/>
      <c r="E1135" s="1048"/>
      <c r="F1135" s="1066"/>
      <c r="G1135" s="1065"/>
      <c r="H1135" s="1051"/>
      <c r="AB1135" s="576"/>
      <c r="AC1135" s="576"/>
      <c r="AD1135" s="576"/>
      <c r="AE1135" s="576"/>
      <c r="BS1135" s="576"/>
      <c r="CM1135" s="576"/>
      <c r="CN1135" s="576"/>
      <c r="CO1135" s="1112"/>
      <c r="CQ1135" s="1927"/>
    </row>
    <row r="1136" spans="1:95" s="620" customFormat="1">
      <c r="A1136" s="1053"/>
      <c r="B1136" s="1071"/>
      <c r="C1136" s="1047"/>
      <c r="D1136" s="1047"/>
      <c r="E1136" s="1048"/>
      <c r="F1136" s="1066"/>
      <c r="G1136" s="1065"/>
      <c r="H1136" s="1051"/>
      <c r="AB1136" s="576"/>
      <c r="AC1136" s="576"/>
      <c r="AD1136" s="576"/>
      <c r="AE1136" s="576"/>
      <c r="BS1136" s="576"/>
      <c r="CM1136" s="576"/>
      <c r="CN1136" s="576"/>
      <c r="CO1136" s="1112"/>
      <c r="CQ1136" s="1927"/>
    </row>
    <row r="1137" spans="1:95" s="620" customFormat="1">
      <c r="A1137" s="1053"/>
      <c r="B1137" s="1071"/>
      <c r="C1137" s="1047"/>
      <c r="D1137" s="1047"/>
      <c r="E1137" s="1048"/>
      <c r="F1137" s="1066"/>
      <c r="G1137" s="1065"/>
      <c r="H1137" s="1051"/>
      <c r="AB1137" s="576"/>
      <c r="AC1137" s="576"/>
      <c r="AD1137" s="576"/>
      <c r="AE1137" s="576"/>
      <c r="BS1137" s="576"/>
      <c r="CM1137" s="576"/>
      <c r="CN1137" s="576"/>
      <c r="CO1137" s="1112"/>
      <c r="CQ1137" s="1927"/>
    </row>
    <row r="1138" spans="1:95" s="620" customFormat="1">
      <c r="A1138" s="1053"/>
      <c r="B1138" s="1071"/>
      <c r="C1138" s="1047"/>
      <c r="D1138" s="1047"/>
      <c r="E1138" s="1048"/>
      <c r="F1138" s="1066"/>
      <c r="G1138" s="1065"/>
      <c r="H1138" s="1051"/>
      <c r="AB1138" s="576"/>
      <c r="AC1138" s="576"/>
      <c r="AD1138" s="576"/>
      <c r="AE1138" s="576"/>
      <c r="BS1138" s="576"/>
      <c r="CM1138" s="576"/>
      <c r="CN1138" s="576"/>
      <c r="CO1138" s="1112"/>
      <c r="CQ1138" s="1927"/>
    </row>
    <row r="1139" spans="1:95" s="620" customFormat="1">
      <c r="A1139" s="1053"/>
      <c r="B1139" s="1071"/>
      <c r="C1139" s="1047"/>
      <c r="D1139" s="1047"/>
      <c r="E1139" s="1048"/>
      <c r="F1139" s="1066"/>
      <c r="G1139" s="1065"/>
      <c r="H1139" s="1051"/>
      <c r="AB1139" s="576"/>
      <c r="AC1139" s="576"/>
      <c r="AD1139" s="576"/>
      <c r="AE1139" s="576"/>
      <c r="BS1139" s="576"/>
      <c r="CM1139" s="576"/>
      <c r="CN1139" s="576"/>
      <c r="CO1139" s="1112"/>
      <c r="CQ1139" s="1927"/>
    </row>
    <row r="1140" spans="1:95" s="620" customFormat="1">
      <c r="A1140" s="1053"/>
      <c r="B1140" s="1071"/>
      <c r="C1140" s="1047"/>
      <c r="D1140" s="1047"/>
      <c r="E1140" s="1048"/>
      <c r="F1140" s="1066"/>
      <c r="G1140" s="1065"/>
      <c r="H1140" s="1051"/>
      <c r="AB1140" s="576"/>
      <c r="AC1140" s="576"/>
      <c r="AD1140" s="576"/>
      <c r="AE1140" s="576"/>
      <c r="BS1140" s="576"/>
      <c r="CM1140" s="576"/>
      <c r="CN1140" s="576"/>
      <c r="CO1140" s="1112"/>
      <c r="CQ1140" s="1927"/>
    </row>
    <row r="1141" spans="1:95" s="620" customFormat="1">
      <c r="A1141" s="1053"/>
      <c r="B1141" s="1071"/>
      <c r="C1141" s="1047"/>
      <c r="D1141" s="1047"/>
      <c r="E1141" s="1048"/>
      <c r="F1141" s="1066"/>
      <c r="G1141" s="1065"/>
      <c r="H1141" s="1051"/>
      <c r="AB1141" s="576"/>
      <c r="AC1141" s="576"/>
      <c r="AD1141" s="576"/>
      <c r="AE1141" s="576"/>
      <c r="BS1141" s="576"/>
      <c r="CM1141" s="576"/>
      <c r="CN1141" s="576"/>
      <c r="CO1141" s="1112"/>
      <c r="CQ1141" s="1927"/>
    </row>
    <row r="1142" spans="1:95" s="620" customFormat="1">
      <c r="A1142" s="1053"/>
      <c r="B1142" s="1071"/>
      <c r="C1142" s="1047"/>
      <c r="D1142" s="1047"/>
      <c r="E1142" s="1048"/>
      <c r="F1142" s="1066"/>
      <c r="G1142" s="1065"/>
      <c r="H1142" s="1051"/>
      <c r="AB1142" s="576"/>
      <c r="AC1142" s="576"/>
      <c r="AD1142" s="576"/>
      <c r="AE1142" s="576"/>
      <c r="BS1142" s="576"/>
      <c r="CM1142" s="576"/>
      <c r="CN1142" s="576"/>
      <c r="CO1142" s="1112"/>
      <c r="CQ1142" s="1927"/>
    </row>
    <row r="1143" spans="1:95" s="620" customFormat="1">
      <c r="A1143" s="1053"/>
      <c r="B1143" s="1071"/>
      <c r="C1143" s="1047"/>
      <c r="D1143" s="1047"/>
      <c r="E1143" s="1048"/>
      <c r="F1143" s="1066"/>
      <c r="G1143" s="1065"/>
      <c r="H1143" s="1051"/>
      <c r="AB1143" s="576"/>
      <c r="AC1143" s="576"/>
      <c r="AD1143" s="576"/>
      <c r="AE1143" s="576"/>
      <c r="BS1143" s="576"/>
      <c r="CM1143" s="576"/>
      <c r="CN1143" s="576"/>
      <c r="CO1143" s="1112"/>
      <c r="CQ1143" s="1927"/>
    </row>
    <row r="1144" spans="1:95" s="620" customFormat="1">
      <c r="A1144" s="1053"/>
      <c r="B1144" s="1071"/>
      <c r="C1144" s="1047"/>
      <c r="D1144" s="1047"/>
      <c r="E1144" s="1048"/>
      <c r="F1144" s="1066"/>
      <c r="G1144" s="1065"/>
      <c r="H1144" s="1051"/>
      <c r="AB1144" s="576"/>
      <c r="AC1144" s="576"/>
      <c r="AD1144" s="576"/>
      <c r="AE1144" s="576"/>
      <c r="BS1144" s="576"/>
      <c r="CM1144" s="576"/>
      <c r="CN1144" s="576"/>
      <c r="CO1144" s="1112"/>
      <c r="CQ1144" s="1927"/>
    </row>
    <row r="1145" spans="1:95" s="620" customFormat="1">
      <c r="A1145" s="1053"/>
      <c r="B1145" s="1071"/>
      <c r="C1145" s="1047"/>
      <c r="D1145" s="1047"/>
      <c r="E1145" s="1048"/>
      <c r="F1145" s="1066"/>
      <c r="G1145" s="1065"/>
      <c r="H1145" s="1051"/>
      <c r="AB1145" s="576"/>
      <c r="AC1145" s="576"/>
      <c r="AD1145" s="576"/>
      <c r="AE1145" s="576"/>
      <c r="BS1145" s="576"/>
      <c r="CM1145" s="576"/>
      <c r="CN1145" s="576"/>
      <c r="CO1145" s="1112"/>
      <c r="CQ1145" s="1927"/>
    </row>
    <row r="1146" spans="1:95" s="620" customFormat="1">
      <c r="A1146" s="1053"/>
      <c r="B1146" s="1071"/>
      <c r="C1146" s="1047"/>
      <c r="D1146" s="1047"/>
      <c r="E1146" s="1048"/>
      <c r="F1146" s="1066"/>
      <c r="G1146" s="1065"/>
      <c r="H1146" s="1051"/>
      <c r="AB1146" s="576"/>
      <c r="AC1146" s="576"/>
      <c r="AD1146" s="576"/>
      <c r="AE1146" s="576"/>
      <c r="BS1146" s="576"/>
      <c r="CM1146" s="576"/>
      <c r="CN1146" s="576"/>
      <c r="CO1146" s="1112"/>
      <c r="CQ1146" s="1927"/>
    </row>
    <row r="1147" spans="1:95" s="620" customFormat="1">
      <c r="A1147" s="1053"/>
      <c r="B1147" s="1071"/>
      <c r="C1147" s="1047"/>
      <c r="D1147" s="1047"/>
      <c r="E1147" s="1048"/>
      <c r="F1147" s="1066"/>
      <c r="G1147" s="1065"/>
      <c r="H1147" s="1051"/>
      <c r="AB1147" s="576"/>
      <c r="AC1147" s="576"/>
      <c r="AD1147" s="576"/>
      <c r="AE1147" s="576"/>
      <c r="BS1147" s="576"/>
      <c r="CM1147" s="576"/>
      <c r="CN1147" s="576"/>
      <c r="CO1147" s="1112"/>
      <c r="CQ1147" s="1927"/>
    </row>
    <row r="1148" spans="1:95" s="620" customFormat="1">
      <c r="A1148" s="1053"/>
      <c r="B1148" s="1071"/>
      <c r="C1148" s="1047"/>
      <c r="D1148" s="1047"/>
      <c r="E1148" s="1048"/>
      <c r="F1148" s="1066"/>
      <c r="G1148" s="1065"/>
      <c r="H1148" s="1051"/>
      <c r="AB1148" s="576"/>
      <c r="AC1148" s="576"/>
      <c r="AD1148" s="576"/>
      <c r="AE1148" s="576"/>
      <c r="BS1148" s="576"/>
      <c r="CM1148" s="576"/>
      <c r="CN1148" s="576"/>
      <c r="CO1148" s="1112"/>
      <c r="CQ1148" s="1927"/>
    </row>
    <row r="1149" spans="1:95" s="620" customFormat="1">
      <c r="A1149" s="1053"/>
      <c r="B1149" s="1071"/>
      <c r="C1149" s="1047"/>
      <c r="D1149" s="1047"/>
      <c r="E1149" s="1048"/>
      <c r="F1149" s="1066"/>
      <c r="G1149" s="1065"/>
      <c r="H1149" s="1051"/>
      <c r="AB1149" s="576"/>
      <c r="AC1149" s="576"/>
      <c r="AD1149" s="576"/>
      <c r="AE1149" s="576"/>
      <c r="BS1149" s="576"/>
      <c r="CM1149" s="576"/>
      <c r="CN1149" s="576"/>
      <c r="CO1149" s="1112"/>
      <c r="CQ1149" s="1927"/>
    </row>
    <row r="1150" spans="1:95" s="620" customFormat="1">
      <c r="A1150" s="1053"/>
      <c r="B1150" s="1071"/>
      <c r="C1150" s="1047"/>
      <c r="D1150" s="1047"/>
      <c r="E1150" s="1048"/>
      <c r="F1150" s="1066"/>
      <c r="G1150" s="1065"/>
      <c r="H1150" s="1051"/>
      <c r="AB1150" s="576"/>
      <c r="AC1150" s="576"/>
      <c r="AD1150" s="576"/>
      <c r="AE1150" s="576"/>
      <c r="BS1150" s="576"/>
      <c r="CM1150" s="576"/>
      <c r="CN1150" s="576"/>
      <c r="CO1150" s="1112"/>
      <c r="CQ1150" s="1927"/>
    </row>
    <row r="1151" spans="1:95" s="620" customFormat="1">
      <c r="A1151" s="1053"/>
      <c r="B1151" s="1071"/>
      <c r="C1151" s="1047"/>
      <c r="D1151" s="1047"/>
      <c r="E1151" s="1048"/>
      <c r="F1151" s="1066"/>
      <c r="G1151" s="1065"/>
      <c r="H1151" s="1051"/>
      <c r="AB1151" s="576"/>
      <c r="AC1151" s="576"/>
      <c r="AD1151" s="576"/>
      <c r="AE1151" s="576"/>
      <c r="BS1151" s="576"/>
      <c r="CM1151" s="576"/>
      <c r="CN1151" s="576"/>
      <c r="CO1151" s="1112"/>
      <c r="CQ1151" s="1927"/>
    </row>
    <row r="1152" spans="1:95" s="620" customFormat="1">
      <c r="A1152" s="1053"/>
      <c r="B1152" s="1071"/>
      <c r="C1152" s="1047"/>
      <c r="D1152" s="1047"/>
      <c r="E1152" s="1048"/>
      <c r="F1152" s="1066"/>
      <c r="G1152" s="1065"/>
      <c r="H1152" s="1051"/>
      <c r="AB1152" s="576"/>
      <c r="AC1152" s="576"/>
      <c r="AD1152" s="576"/>
      <c r="AE1152" s="576"/>
      <c r="BS1152" s="576"/>
      <c r="CM1152" s="576"/>
      <c r="CN1152" s="576"/>
      <c r="CO1152" s="1112"/>
      <c r="CQ1152" s="1927"/>
    </row>
    <row r="1153" spans="1:95" s="620" customFormat="1">
      <c r="A1153" s="1053"/>
      <c r="B1153" s="1073"/>
      <c r="C1153" s="1047"/>
      <c r="D1153" s="1047"/>
      <c r="E1153" s="1048"/>
      <c r="F1153" s="1066"/>
      <c r="G1153" s="1065"/>
      <c r="H1153" s="1051"/>
      <c r="AB1153" s="576"/>
      <c r="AC1153" s="576"/>
      <c r="AD1153" s="576"/>
      <c r="AE1153" s="576"/>
      <c r="BS1153" s="576"/>
      <c r="CM1153" s="576"/>
      <c r="CN1153" s="576"/>
      <c r="CO1153" s="1112"/>
      <c r="CQ1153" s="1927"/>
    </row>
    <row r="1154" spans="1:95" s="620" customFormat="1">
      <c r="A1154" s="1053"/>
      <c r="B1154" s="1073"/>
      <c r="C1154" s="1047"/>
      <c r="D1154" s="1047"/>
      <c r="E1154" s="1048"/>
      <c r="F1154" s="1066"/>
      <c r="G1154" s="1065"/>
      <c r="H1154" s="1051"/>
      <c r="AB1154" s="576"/>
      <c r="AC1154" s="576"/>
      <c r="AD1154" s="576"/>
      <c r="AE1154" s="576"/>
      <c r="BS1154" s="576"/>
      <c r="CM1154" s="576"/>
      <c r="CN1154" s="576"/>
      <c r="CO1154" s="1112"/>
      <c r="CQ1154" s="1927"/>
    </row>
    <row r="1155" spans="1:95" s="620" customFormat="1">
      <c r="A1155" s="1053"/>
      <c r="B1155" s="1073"/>
      <c r="C1155" s="1047"/>
      <c r="D1155" s="1047"/>
      <c r="E1155" s="1048"/>
      <c r="F1155" s="1066"/>
      <c r="G1155" s="1065"/>
      <c r="H1155" s="1051"/>
      <c r="AB1155" s="576"/>
      <c r="AC1155" s="576"/>
      <c r="AD1155" s="576"/>
      <c r="AE1155" s="576"/>
      <c r="BS1155" s="576"/>
      <c r="CM1155" s="576"/>
      <c r="CN1155" s="576"/>
      <c r="CO1155" s="1112"/>
      <c r="CQ1155" s="1927"/>
    </row>
    <row r="1156" spans="1:95" s="620" customFormat="1">
      <c r="A1156" s="1053"/>
      <c r="B1156" s="1073"/>
      <c r="C1156" s="1047"/>
      <c r="D1156" s="1047"/>
      <c r="E1156" s="1048"/>
      <c r="F1156" s="1066"/>
      <c r="G1156" s="1065"/>
      <c r="H1156" s="1051"/>
      <c r="AB1156" s="576"/>
      <c r="AC1156" s="576"/>
      <c r="AD1156" s="576"/>
      <c r="AE1156" s="576"/>
      <c r="BS1156" s="576"/>
      <c r="CM1156" s="576"/>
      <c r="CN1156" s="576"/>
      <c r="CO1156" s="1112"/>
      <c r="CQ1156" s="1927"/>
    </row>
    <row r="1157" spans="1:95" s="620" customFormat="1">
      <c r="A1157" s="1053"/>
      <c r="B1157" s="1073"/>
      <c r="C1157" s="1047"/>
      <c r="D1157" s="1047"/>
      <c r="E1157" s="1048"/>
      <c r="F1157" s="1066"/>
      <c r="G1157" s="1065"/>
      <c r="H1157" s="1051"/>
      <c r="AB1157" s="576"/>
      <c r="AC1157" s="576"/>
      <c r="AD1157" s="576"/>
      <c r="AE1157" s="576"/>
      <c r="BS1157" s="576"/>
      <c r="CM1157" s="576"/>
      <c r="CN1157" s="576"/>
      <c r="CO1157" s="1112"/>
      <c r="CQ1157" s="1927"/>
    </row>
    <row r="1158" spans="1:95" s="620" customFormat="1">
      <c r="A1158" s="1053"/>
      <c r="B1158" s="1073"/>
      <c r="C1158" s="1047"/>
      <c r="D1158" s="1047"/>
      <c r="E1158" s="1048"/>
      <c r="F1158" s="1066"/>
      <c r="G1158" s="1065"/>
      <c r="H1158" s="1051"/>
      <c r="AB1158" s="576"/>
      <c r="AC1158" s="576"/>
      <c r="AD1158" s="576"/>
      <c r="AE1158" s="576"/>
      <c r="BS1158" s="576"/>
      <c r="CM1158" s="576"/>
      <c r="CN1158" s="576"/>
      <c r="CO1158" s="1112"/>
      <c r="CQ1158" s="1927"/>
    </row>
    <row r="1159" spans="1:95" s="620" customFormat="1">
      <c r="A1159" s="1053"/>
      <c r="B1159" s="1073"/>
      <c r="C1159" s="1047"/>
      <c r="D1159" s="1047"/>
      <c r="E1159" s="1048"/>
      <c r="F1159" s="1066"/>
      <c r="G1159" s="1065"/>
      <c r="H1159" s="1051"/>
      <c r="AB1159" s="576"/>
      <c r="AC1159" s="576"/>
      <c r="AD1159" s="576"/>
      <c r="AE1159" s="576"/>
      <c r="BS1159" s="576"/>
      <c r="CM1159" s="576"/>
      <c r="CN1159" s="576"/>
      <c r="CO1159" s="1112"/>
      <c r="CQ1159" s="1927"/>
    </row>
    <row r="1160" spans="1:95" s="620" customFormat="1">
      <c r="A1160" s="1053"/>
      <c r="B1160" s="1073"/>
      <c r="C1160" s="1047"/>
      <c r="D1160" s="1047"/>
      <c r="E1160" s="1048"/>
      <c r="F1160" s="1066"/>
      <c r="G1160" s="1065"/>
      <c r="H1160" s="1051"/>
      <c r="AB1160" s="576"/>
      <c r="AC1160" s="576"/>
      <c r="AD1160" s="576"/>
      <c r="AE1160" s="576"/>
      <c r="BS1160" s="576"/>
      <c r="CM1160" s="576"/>
      <c r="CN1160" s="576"/>
      <c r="CO1160" s="1112"/>
      <c r="CQ1160" s="1927"/>
    </row>
    <row r="1161" spans="1:95" s="620" customFormat="1">
      <c r="A1161" s="1053"/>
      <c r="B1161" s="1073"/>
      <c r="C1161" s="1047"/>
      <c r="D1161" s="1047"/>
      <c r="E1161" s="1048"/>
      <c r="F1161" s="1066"/>
      <c r="G1161" s="1065"/>
      <c r="H1161" s="1051"/>
      <c r="AB1161" s="576"/>
      <c r="AC1161" s="576"/>
      <c r="AD1161" s="576"/>
      <c r="AE1161" s="576"/>
      <c r="BS1161" s="576"/>
      <c r="CM1161" s="576"/>
      <c r="CN1161" s="576"/>
      <c r="CO1161" s="1112"/>
      <c r="CQ1161" s="1927"/>
    </row>
    <row r="1162" spans="1:95" s="620" customFormat="1">
      <c r="A1162" s="1053"/>
      <c r="B1162" s="1073"/>
      <c r="C1162" s="1047"/>
      <c r="D1162" s="1047"/>
      <c r="E1162" s="1048"/>
      <c r="F1162" s="1066"/>
      <c r="G1162" s="1065"/>
      <c r="H1162" s="1051"/>
      <c r="AB1162" s="576"/>
      <c r="AC1162" s="576"/>
      <c r="AD1162" s="576"/>
      <c r="AE1162" s="576"/>
      <c r="BS1162" s="576"/>
      <c r="CM1162" s="576"/>
      <c r="CN1162" s="576"/>
      <c r="CO1162" s="1112"/>
      <c r="CQ1162" s="1927"/>
    </row>
    <row r="1163" spans="1:95" s="620" customFormat="1">
      <c r="A1163" s="1053"/>
      <c r="B1163" s="1073"/>
      <c r="C1163" s="1047"/>
      <c r="D1163" s="1047"/>
      <c r="E1163" s="1048"/>
      <c r="F1163" s="1066"/>
      <c r="G1163" s="1065"/>
      <c r="H1163" s="1051"/>
      <c r="AB1163" s="576"/>
      <c r="AC1163" s="576"/>
      <c r="AD1163" s="576"/>
      <c r="AE1163" s="576"/>
      <c r="BS1163" s="576"/>
      <c r="CM1163" s="576"/>
      <c r="CN1163" s="576"/>
      <c r="CO1163" s="1112"/>
      <c r="CQ1163" s="1927"/>
    </row>
    <row r="1164" spans="1:95" s="620" customFormat="1">
      <c r="A1164" s="1053"/>
      <c r="B1164" s="1073"/>
      <c r="C1164" s="1047"/>
      <c r="D1164" s="1047"/>
      <c r="E1164" s="1048"/>
      <c r="F1164" s="1066"/>
      <c r="G1164" s="1065"/>
      <c r="H1164" s="1051"/>
      <c r="AB1164" s="576"/>
      <c r="AC1164" s="576"/>
      <c r="AD1164" s="576"/>
      <c r="AE1164" s="576"/>
      <c r="BS1164" s="576"/>
      <c r="CM1164" s="576"/>
      <c r="CN1164" s="576"/>
      <c r="CO1164" s="1112"/>
      <c r="CQ1164" s="1927"/>
    </row>
    <row r="1165" spans="1:95" s="620" customFormat="1">
      <c r="A1165" s="1053"/>
      <c r="B1165" s="1073"/>
      <c r="C1165" s="1047"/>
      <c r="D1165" s="1047"/>
      <c r="E1165" s="1048"/>
      <c r="F1165" s="1066"/>
      <c r="G1165" s="1065"/>
      <c r="H1165" s="1051"/>
      <c r="AB1165" s="576"/>
      <c r="AC1165" s="576"/>
      <c r="AD1165" s="576"/>
      <c r="AE1165" s="576"/>
      <c r="BS1165" s="576"/>
      <c r="CM1165" s="576"/>
      <c r="CN1165" s="576"/>
      <c r="CO1165" s="1112"/>
      <c r="CQ1165" s="1927"/>
    </row>
    <row r="1166" spans="1:95" s="620" customFormat="1">
      <c r="A1166" s="1053"/>
      <c r="B1166" s="1073"/>
      <c r="C1166" s="1047"/>
      <c r="D1166" s="1047"/>
      <c r="E1166" s="1048"/>
      <c r="F1166" s="1066"/>
      <c r="G1166" s="1065"/>
      <c r="H1166" s="1051"/>
      <c r="AB1166" s="576"/>
      <c r="AC1166" s="576"/>
      <c r="AD1166" s="576"/>
      <c r="AE1166" s="576"/>
      <c r="BS1166" s="576"/>
      <c r="CM1166" s="576"/>
      <c r="CN1166" s="576"/>
      <c r="CO1166" s="1112"/>
      <c r="CQ1166" s="1927"/>
    </row>
    <row r="1167" spans="1:95" s="620" customFormat="1">
      <c r="A1167" s="1053"/>
      <c r="B1167" s="1073"/>
      <c r="C1167" s="1047"/>
      <c r="D1167" s="1047"/>
      <c r="E1167" s="1048"/>
      <c r="F1167" s="1066"/>
      <c r="G1167" s="1065"/>
      <c r="H1167" s="1051"/>
      <c r="AB1167" s="576"/>
      <c r="AC1167" s="576"/>
      <c r="AD1167" s="576"/>
      <c r="AE1167" s="576"/>
      <c r="BS1167" s="576"/>
      <c r="CM1167" s="576"/>
      <c r="CN1167" s="576"/>
      <c r="CO1167" s="1112"/>
      <c r="CQ1167" s="1927"/>
    </row>
    <row r="1168" spans="1:95" s="620" customFormat="1">
      <c r="A1168" s="1053"/>
      <c r="B1168" s="1073"/>
      <c r="C1168" s="1047"/>
      <c r="D1168" s="1047"/>
      <c r="E1168" s="1048"/>
      <c r="F1168" s="1066"/>
      <c r="G1168" s="1065"/>
      <c r="H1168" s="1051"/>
      <c r="AB1168" s="576"/>
      <c r="AC1168" s="576"/>
      <c r="AD1168" s="576"/>
      <c r="AE1168" s="576"/>
      <c r="BS1168" s="576"/>
      <c r="CM1168" s="576"/>
      <c r="CN1168" s="576"/>
      <c r="CO1168" s="1112"/>
      <c r="CQ1168" s="1927"/>
    </row>
  </sheetData>
  <mergeCells count="5">
    <mergeCell ref="A15:C16"/>
    <mergeCell ref="A1:F1"/>
    <mergeCell ref="A2:E2"/>
    <mergeCell ref="A3:E3"/>
    <mergeCell ref="A4:E4"/>
  </mergeCells>
  <phoneticPr fontId="7" type="noConversion"/>
  <conditionalFormatting sqref="I86:AB213 I19:AB84">
    <cfRule type="expression" dxfId="5" priority="2" stopIfTrue="1">
      <formula>ISERROR(T19)</formula>
    </cfRule>
  </conditionalFormatting>
  <conditionalFormatting sqref="I85:AB85">
    <cfRule type="expression" dxfId="4" priority="1" stopIfTrue="1">
      <formula>ISERROR(T85)</formula>
    </cfRule>
  </conditionalFormatting>
  <pageMargins left="0.75" right="0.75" top="1" bottom="1" header="0.5" footer="0.5"/>
  <pageSetup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sheetPr codeName="Sheet21" enableFormatConditionsCalculation="0">
    <tabColor indexed="9"/>
  </sheetPr>
  <dimension ref="A1:BN557"/>
  <sheetViews>
    <sheetView topLeftCell="A7" workbookViewId="0">
      <pane xSplit="2" topLeftCell="C1" activePane="topRight" state="frozenSplit"/>
      <selection activeCell="A148" sqref="A148"/>
      <selection pane="topRight" activeCell="J61" sqref="J61"/>
    </sheetView>
  </sheetViews>
  <sheetFormatPr defaultRowHeight="11.25"/>
  <cols>
    <col min="1" max="1" width="12.7109375" style="55" customWidth="1"/>
    <col min="2" max="2" width="40.28515625" style="610" customWidth="1"/>
    <col min="3" max="3" width="15.7109375" style="538" customWidth="1"/>
    <col min="4" max="6" width="15.7109375" style="533" customWidth="1"/>
    <col min="7" max="9" width="15.7109375" style="533" hidden="1" customWidth="1"/>
    <col min="10" max="10" width="15.7109375" style="533" customWidth="1"/>
    <col min="11" max="11" width="15.7109375" style="533" hidden="1" customWidth="1"/>
    <col min="12" max="12" width="15.7109375" style="533" customWidth="1"/>
    <col min="13" max="14" width="15.7109375" style="533" hidden="1" customWidth="1"/>
    <col min="15" max="23" width="15.7109375" style="533" customWidth="1"/>
    <col min="24" max="24" width="15.7109375" style="1127" customWidth="1"/>
    <col min="25" max="27" width="15.7109375" style="533" customWidth="1"/>
    <col min="28" max="30" width="15.7109375" style="533" hidden="1" customWidth="1"/>
    <col min="31" max="31" width="15.7109375" style="533" customWidth="1"/>
    <col min="32" max="32" width="15.7109375" style="533" hidden="1" customWidth="1"/>
    <col min="33" max="33" width="15.7109375" style="533" customWidth="1"/>
    <col min="34" max="35" width="15.7109375" style="533" hidden="1" customWidth="1"/>
    <col min="36" max="44" width="15.7109375" style="533" customWidth="1"/>
    <col min="45" max="45" width="15.7109375" style="538" customWidth="1"/>
    <col min="46" max="47" width="9.140625" style="13"/>
    <col min="48" max="48" width="9.140625" style="1895" hidden="1" customWidth="1"/>
    <col min="49" max="16384" width="9.140625" style="13"/>
  </cols>
  <sheetData>
    <row r="1" spans="1:45" ht="105.75" customHeight="1">
      <c r="A1" s="2407"/>
      <c r="B1" s="2407"/>
      <c r="C1" s="2407"/>
      <c r="D1" s="2407"/>
      <c r="E1" s="2407"/>
      <c r="F1" s="2407"/>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row>
    <row r="2" spans="1:45" ht="18.75" customHeight="1">
      <c r="A2" s="2448"/>
      <c r="B2" s="2448"/>
      <c r="C2" s="2448"/>
      <c r="D2" s="2448"/>
      <c r="E2" s="2448"/>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row>
    <row r="3" spans="1:45" ht="18.75" customHeight="1">
      <c r="A3" s="2449"/>
      <c r="B3" s="2449"/>
      <c r="C3" s="2449"/>
      <c r="D3" s="2449"/>
      <c r="E3" s="2449"/>
      <c r="F3" s="13"/>
      <c r="G3" s="14"/>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row>
    <row r="4" spans="1:45" ht="18">
      <c r="A4" s="2450"/>
      <c r="B4" s="2450"/>
      <c r="C4" s="2450"/>
      <c r="D4" s="2450"/>
      <c r="E4" s="2450"/>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row>
    <row r="5" spans="1:45" ht="21" customHeight="1">
      <c r="A5" s="323" t="str">
        <f>"Sheet O6 Composite Allocator Detail Worksheet  - "&amp;  'I2 LDC class'!$C$17</f>
        <v>Sheet O6 Composite Allocator Detail Worksheet  - Fort Frances Power Corporation</v>
      </c>
      <c r="B5" s="324"/>
      <c r="C5" s="547"/>
      <c r="D5" s="547"/>
      <c r="E5" s="32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row>
    <row r="6" spans="1:45" ht="6" customHeight="1">
      <c r="A6" s="16"/>
      <c r="B6" s="16"/>
      <c r="C6" s="548"/>
      <c r="D6" s="548"/>
      <c r="E6" s="16"/>
      <c r="F6" s="16"/>
      <c r="G6" s="16"/>
      <c r="H6" s="16"/>
      <c r="I6" s="16"/>
      <c r="J6" s="16"/>
      <c r="K6" s="16"/>
      <c r="L6" s="16"/>
      <c r="M6" s="16"/>
      <c r="N6" s="16"/>
      <c r="O6" s="16"/>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row>
    <row r="7" spans="1:45">
      <c r="A7" s="996"/>
    </row>
    <row r="9" spans="1:45">
      <c r="A9" s="311"/>
    </row>
    <row r="11" spans="1:45">
      <c r="A11" s="311"/>
    </row>
    <row r="12" spans="1:45" ht="12.75">
      <c r="C12" s="312"/>
    </row>
    <row r="15" spans="1:45" ht="2.25" customHeight="1"/>
    <row r="16" spans="1:45" ht="2.25" customHeight="1"/>
    <row r="17" spans="1:48" ht="2.25" customHeight="1">
      <c r="A17" s="13"/>
      <c r="B17" s="13"/>
    </row>
    <row r="18" spans="1:48" ht="2.25" customHeight="1">
      <c r="A18" s="13"/>
      <c r="B18" s="13"/>
    </row>
    <row r="19" spans="1:48" ht="2.25" customHeight="1" thickBot="1"/>
    <row r="20" spans="1:48" s="18" customFormat="1" ht="15.75" customHeight="1">
      <c r="A20" s="1129"/>
      <c r="B20" s="1130"/>
      <c r="C20" s="2552" t="s">
        <v>696</v>
      </c>
      <c r="D20" s="2553"/>
      <c r="E20" s="2553"/>
      <c r="F20" s="2553"/>
      <c r="G20" s="2553"/>
      <c r="H20" s="1735"/>
      <c r="I20" s="1735"/>
      <c r="J20" s="1735"/>
      <c r="K20" s="1735"/>
      <c r="L20" s="1735"/>
      <c r="M20" s="1735"/>
      <c r="N20" s="1735"/>
      <c r="O20" s="1735"/>
      <c r="P20" s="1735"/>
      <c r="Q20" s="1735"/>
      <c r="R20" s="1735"/>
      <c r="S20" s="1735"/>
      <c r="T20" s="1735"/>
      <c r="U20" s="1735"/>
      <c r="V20" s="1735"/>
      <c r="W20" s="1736"/>
      <c r="X20" s="2547" t="s">
        <v>580</v>
      </c>
      <c r="Y20" s="2548"/>
      <c r="Z20" s="2548"/>
      <c r="AA20" s="2548"/>
      <c r="AB20" s="1131"/>
      <c r="AC20" s="1131"/>
      <c r="AD20" s="1131"/>
      <c r="AE20" s="1131"/>
      <c r="AF20" s="1131"/>
      <c r="AG20" s="1131"/>
      <c r="AH20" s="1131"/>
      <c r="AI20" s="1131"/>
      <c r="AJ20" s="1131"/>
      <c r="AK20" s="1131"/>
      <c r="AL20" s="1131"/>
      <c r="AM20" s="1131"/>
      <c r="AN20" s="1131"/>
      <c r="AO20" s="1131"/>
      <c r="AP20" s="1131"/>
      <c r="AQ20" s="1131"/>
      <c r="AR20" s="1131"/>
      <c r="AS20" s="1132"/>
      <c r="AV20" s="1911"/>
    </row>
    <row r="21" spans="1:48" ht="12" thickBot="1">
      <c r="C21" s="2554"/>
      <c r="D21" s="2555"/>
      <c r="E21" s="2555"/>
      <c r="F21" s="2555"/>
      <c r="G21" s="2555"/>
      <c r="H21" s="616"/>
      <c r="I21" s="616"/>
      <c r="J21" s="616"/>
      <c r="K21" s="616"/>
      <c r="L21" s="616"/>
      <c r="M21" s="616"/>
      <c r="N21" s="616"/>
      <c r="O21" s="616"/>
      <c r="P21" s="616"/>
      <c r="Q21" s="616"/>
      <c r="R21" s="616"/>
      <c r="S21" s="616"/>
      <c r="T21" s="616"/>
      <c r="U21" s="616"/>
      <c r="V21" s="616"/>
      <c r="W21" s="1737"/>
      <c r="X21" s="2549"/>
      <c r="Y21" s="2550"/>
      <c r="Z21" s="2550"/>
      <c r="AA21" s="2550"/>
    </row>
    <row r="22" spans="1:48" s="1141" customFormat="1" ht="12.75">
      <c r="A22" s="1133"/>
      <c r="B22" s="1134"/>
      <c r="C22" s="1738"/>
      <c r="D22" s="1135">
        <v>1</v>
      </c>
      <c r="E22" s="1136">
        <v>2</v>
      </c>
      <c r="F22" s="1136">
        <v>3</v>
      </c>
      <c r="G22" s="1136">
        <v>4</v>
      </c>
      <c r="H22" s="1136">
        <v>5</v>
      </c>
      <c r="I22" s="1136">
        <v>6</v>
      </c>
      <c r="J22" s="1136">
        <v>7</v>
      </c>
      <c r="K22" s="1136">
        <v>8</v>
      </c>
      <c r="L22" s="1136">
        <v>9</v>
      </c>
      <c r="M22" s="1136">
        <v>10</v>
      </c>
      <c r="N22" s="1136">
        <v>11</v>
      </c>
      <c r="O22" s="1136">
        <v>12</v>
      </c>
      <c r="P22" s="1136">
        <v>13</v>
      </c>
      <c r="Q22" s="1136">
        <v>14</v>
      </c>
      <c r="R22" s="1136">
        <v>15</v>
      </c>
      <c r="S22" s="1136">
        <v>16</v>
      </c>
      <c r="T22" s="1136">
        <v>17</v>
      </c>
      <c r="U22" s="1136">
        <v>18</v>
      </c>
      <c r="V22" s="1136">
        <v>19</v>
      </c>
      <c r="W22" s="1739">
        <v>20</v>
      </c>
      <c r="X22" s="1137"/>
      <c r="Y22" s="1138">
        <v>1</v>
      </c>
      <c r="Z22" s="1139">
        <v>2</v>
      </c>
      <c r="AA22" s="1139">
        <v>3</v>
      </c>
      <c r="AB22" s="1139">
        <v>4</v>
      </c>
      <c r="AC22" s="1139">
        <v>5</v>
      </c>
      <c r="AD22" s="1139">
        <v>6</v>
      </c>
      <c r="AE22" s="1139">
        <v>7</v>
      </c>
      <c r="AF22" s="1139">
        <v>8</v>
      </c>
      <c r="AG22" s="1139">
        <v>9</v>
      </c>
      <c r="AH22" s="1139">
        <v>10</v>
      </c>
      <c r="AI22" s="1139">
        <v>11</v>
      </c>
      <c r="AJ22" s="1139">
        <v>12</v>
      </c>
      <c r="AK22" s="1139">
        <v>13</v>
      </c>
      <c r="AL22" s="1139">
        <v>14</v>
      </c>
      <c r="AM22" s="1139">
        <v>15</v>
      </c>
      <c r="AN22" s="1139">
        <v>16</v>
      </c>
      <c r="AO22" s="1139">
        <v>17</v>
      </c>
      <c r="AP22" s="1139">
        <v>18</v>
      </c>
      <c r="AQ22" s="1139">
        <v>19</v>
      </c>
      <c r="AR22" s="1136">
        <v>20</v>
      </c>
      <c r="AS22" s="1140"/>
      <c r="AV22" s="1912"/>
    </row>
    <row r="23" spans="1:48" s="758" customFormat="1" ht="39" thickBot="1">
      <c r="A23" s="1129"/>
      <c r="B23" s="1130"/>
      <c r="C23" s="1740" t="s">
        <v>495</v>
      </c>
      <c r="D23" s="1741" t="str">
        <f>IF('I2 LDC class'!$D$20="",'I2 LDC class'!$C$20,'I2 LDC class'!$D$20)</f>
        <v>Residential</v>
      </c>
      <c r="E23" s="1741" t="str">
        <f>IF('I2 LDC class'!$D$21="",'I2 LDC class'!$C$21,'I2 LDC class'!$D$21)</f>
        <v>General Service Less Than 50 kW</v>
      </c>
      <c r="F23" s="1741" t="str">
        <f>IF('I2 LDC class'!$D$22="",'I2 LDC class'!$C$22,'I2 LDC class'!$D$22)</f>
        <v>General Service 50 to 4,999 kW</v>
      </c>
      <c r="G23" s="1741" t="str">
        <f>IF('I2 LDC class'!$D$23="",'I2 LDC class'!$C$23,'I2 LDC class'!$D$23)</f>
        <v>GS&gt; 50-TOU</v>
      </c>
      <c r="H23" s="1741" t="str">
        <f>IF('I2 LDC class'!$D$24="",'I2 LDC class'!$C$24,'I2 LDC class'!$D$24)</f>
        <v>GS &gt;50-Intermediate</v>
      </c>
      <c r="I23" s="1741" t="str">
        <f>IF('I2 LDC class'!$D$25="",'I2 LDC class'!$C$25,'I2 LDC class'!$D$25)</f>
        <v>Large Use &gt;5MW</v>
      </c>
      <c r="J23" s="1741" t="str">
        <f>IF('I2 LDC class'!$D$26="",'I2 LDC class'!$C$26,'I2 LDC class'!$D$26)</f>
        <v>Street Lighting</v>
      </c>
      <c r="K23" s="1741" t="str">
        <f>IF('I2 LDC class'!$D$27="",'I2 LDC class'!$C$27,'I2 LDC class'!$D$27)</f>
        <v>Sentinel</v>
      </c>
      <c r="L23" s="1741" t="str">
        <f>IF('I2 LDC class'!$D$28="",'I2 LDC class'!$C$28,'I2 LDC class'!$D$28)</f>
        <v>Unmetered Scattered Load</v>
      </c>
      <c r="M23" s="1741" t="str">
        <f>IF('I2 LDC class'!$D$29="",'I2 LDC class'!$C$29,'I2 LDC class'!$D$29)</f>
        <v>Embedded Distributor</v>
      </c>
      <c r="N23" s="1741" t="str">
        <f>IF('I2 LDC class'!$D$30="",'I2 LDC class'!$C$30,'I2 LDC class'!$D$30)</f>
        <v>Back-up/Standby Power</v>
      </c>
      <c r="O23" s="1741" t="str">
        <f>IF('I2 LDC class'!$D$31="",'I2 LDC class'!$C$31,'I2 LDC class'!$D$31)</f>
        <v>Rate Class 1</v>
      </c>
      <c r="P23" s="1741" t="str">
        <f>IF('I2 LDC class'!$D$32="",'I2 LDC class'!$C$32,'I2 LDC class'!$D$32)</f>
        <v>Rate class 2</v>
      </c>
      <c r="Q23" s="1741" t="str">
        <f>IF('I2 LDC class'!$D$33="",'I2 LDC class'!$C$33,'I2 LDC class'!$D$33)</f>
        <v>Rate class 3</v>
      </c>
      <c r="R23" s="1741" t="str">
        <f>IF('I2 LDC class'!$D$34="",'I2 LDC class'!$C$34,'I2 LDC class'!$D$34)</f>
        <v>Rate class 4</v>
      </c>
      <c r="S23" s="1741" t="str">
        <f>IF('I2 LDC class'!$D$35="",'I2 LDC class'!$C$35,'I2 LDC class'!$D$35)</f>
        <v>Rate class 5</v>
      </c>
      <c r="T23" s="1741" t="str">
        <f>IF('I2 LDC class'!$D$36="",'I2 LDC class'!$C$36,'I2 LDC class'!$D$36)</f>
        <v>Rate class 6</v>
      </c>
      <c r="U23" s="1741" t="str">
        <f>IF('I2 LDC class'!$D$37="",'I2 LDC class'!$C$37,'I2 LDC class'!$D$37)</f>
        <v>Rate class 7</v>
      </c>
      <c r="V23" s="1741" t="str">
        <f>IF('I2 LDC class'!$D$38="",'I2 LDC class'!$C$38,'I2 LDC class'!$D$38)</f>
        <v>Rate class 8</v>
      </c>
      <c r="W23" s="1742" t="str">
        <f>IF('I2 LDC class'!$D$39="",'I2 LDC class'!$C$39,'I2 LDC class'!$D$39)</f>
        <v>Rate class 9</v>
      </c>
      <c r="X23" s="1142" t="s">
        <v>496</v>
      </c>
      <c r="Y23" s="628" t="str">
        <f>IF('I2 LDC class'!$D$20="",'I2 LDC class'!$C$20,'I2 LDC class'!$D$20)</f>
        <v>Residential</v>
      </c>
      <c r="Z23" s="628" t="str">
        <f>IF('I2 LDC class'!$D$21="",'I2 LDC class'!$C$21,'I2 LDC class'!$D$21)</f>
        <v>General Service Less Than 50 kW</v>
      </c>
      <c r="AA23" s="628" t="str">
        <f>IF('I2 LDC class'!$D$22="",'I2 LDC class'!$C$22,'I2 LDC class'!$D$22)</f>
        <v>General Service 50 to 4,999 kW</v>
      </c>
      <c r="AB23" s="628" t="str">
        <f>IF('I2 LDC class'!$D$23="",'I2 LDC class'!$C$23,'I2 LDC class'!$D$23)</f>
        <v>GS&gt; 50-TOU</v>
      </c>
      <c r="AC23" s="628" t="str">
        <f>IF('I2 LDC class'!$D$24="",'I2 LDC class'!$C$24,'I2 LDC class'!$D$24)</f>
        <v>GS &gt;50-Intermediate</v>
      </c>
      <c r="AD23" s="628" t="str">
        <f>IF('I2 LDC class'!$D$25="",'I2 LDC class'!$C$25,'I2 LDC class'!$D$25)</f>
        <v>Large Use &gt;5MW</v>
      </c>
      <c r="AE23" s="628" t="str">
        <f>IF('I2 LDC class'!$D$26="",'I2 LDC class'!$C$26,'I2 LDC class'!$D$26)</f>
        <v>Street Lighting</v>
      </c>
      <c r="AF23" s="628" t="str">
        <f>IF('I2 LDC class'!$D$27="",'I2 LDC class'!$C$27,'I2 LDC class'!$D$27)</f>
        <v>Sentinel</v>
      </c>
      <c r="AG23" s="628" t="str">
        <f>IF('I2 LDC class'!$D$28="",'I2 LDC class'!$C$28,'I2 LDC class'!$D$28)</f>
        <v>Unmetered Scattered Load</v>
      </c>
      <c r="AH23" s="628" t="str">
        <f>IF('I2 LDC class'!$D$29="",'I2 LDC class'!$C$29,'I2 LDC class'!$D$29)</f>
        <v>Embedded Distributor</v>
      </c>
      <c r="AI23" s="628" t="str">
        <f>IF('I2 LDC class'!$D$30="",'I2 LDC class'!$C$30,'I2 LDC class'!$D$30)</f>
        <v>Back-up/Standby Power</v>
      </c>
      <c r="AJ23" s="628" t="str">
        <f>IF('I2 LDC class'!$D$31="",'I2 LDC class'!$C$31,'I2 LDC class'!$D$31)</f>
        <v>Rate Class 1</v>
      </c>
      <c r="AK23" s="628" t="str">
        <f>IF('I2 LDC class'!$D$32="",'I2 LDC class'!$C$32,'I2 LDC class'!$D$32)</f>
        <v>Rate class 2</v>
      </c>
      <c r="AL23" s="628" t="str">
        <f>IF('I2 LDC class'!$D$33="",'I2 LDC class'!$C$33,'I2 LDC class'!$D$33)</f>
        <v>Rate class 3</v>
      </c>
      <c r="AM23" s="628" t="str">
        <f>IF('I2 LDC class'!$D$34="",'I2 LDC class'!$C$34,'I2 LDC class'!$D$34)</f>
        <v>Rate class 4</v>
      </c>
      <c r="AN23" s="628" t="str">
        <f>IF('I2 LDC class'!$D$35="",'I2 LDC class'!$C$35,'I2 LDC class'!$D$35)</f>
        <v>Rate class 5</v>
      </c>
      <c r="AO23" s="628" t="str">
        <f>IF('I2 LDC class'!$D$36="",'I2 LDC class'!$C$36,'I2 LDC class'!$D$36)</f>
        <v>Rate class 6</v>
      </c>
      <c r="AP23" s="628" t="str">
        <f>IF('I2 LDC class'!$D$37="",'I2 LDC class'!$C$37,'I2 LDC class'!$D$37)</f>
        <v>Rate class 7</v>
      </c>
      <c r="AQ23" s="628" t="str">
        <f>IF('I2 LDC class'!$D$38="",'I2 LDC class'!$C$38,'I2 LDC class'!$D$38)</f>
        <v>Rate class 8</v>
      </c>
      <c r="AR23" s="628" t="str">
        <f>IF('I2 LDC class'!$D$39="",'I2 LDC class'!$C$39,'I2 LDC class'!$D$39)</f>
        <v>Rate class 9</v>
      </c>
      <c r="AS23" s="1143" t="s">
        <v>769</v>
      </c>
      <c r="AV23" s="1713"/>
    </row>
    <row r="24" spans="1:48" s="672" customFormat="1" ht="15.75">
      <c r="A24" s="1128" t="s">
        <v>1568</v>
      </c>
      <c r="B24" s="1168"/>
      <c r="C24" s="813"/>
      <c r="D24" s="650"/>
      <c r="E24" s="650"/>
      <c r="F24" s="650"/>
      <c r="G24" s="650"/>
      <c r="H24" s="650"/>
      <c r="I24" s="650"/>
      <c r="J24" s="650"/>
      <c r="K24" s="650"/>
      <c r="L24" s="650"/>
      <c r="M24" s="650"/>
      <c r="N24" s="650"/>
      <c r="O24" s="650"/>
      <c r="P24" s="650"/>
      <c r="Q24" s="650"/>
      <c r="R24" s="650"/>
      <c r="S24" s="650"/>
      <c r="T24" s="650"/>
      <c r="U24" s="650"/>
      <c r="V24" s="650"/>
      <c r="W24" s="650"/>
      <c r="X24" s="652"/>
      <c r="Y24" s="650"/>
      <c r="Z24" s="650"/>
      <c r="AA24" s="650"/>
      <c r="AB24" s="650"/>
      <c r="AC24" s="650"/>
      <c r="AD24" s="650"/>
      <c r="AE24" s="650"/>
      <c r="AF24" s="650"/>
      <c r="AG24" s="650"/>
      <c r="AH24" s="650"/>
      <c r="AI24" s="650"/>
      <c r="AJ24" s="650"/>
      <c r="AK24" s="650"/>
      <c r="AL24" s="650"/>
      <c r="AM24" s="650"/>
      <c r="AN24" s="650"/>
      <c r="AO24" s="650"/>
      <c r="AP24" s="650"/>
      <c r="AQ24" s="650"/>
      <c r="AR24" s="650"/>
      <c r="AS24" s="813"/>
      <c r="AV24" s="1713"/>
    </row>
    <row r="25" spans="1:48" s="672" customFormat="1" ht="6" customHeight="1">
      <c r="A25" s="1129"/>
      <c r="B25" s="1130"/>
      <c r="C25" s="813"/>
      <c r="D25" s="650"/>
      <c r="E25" s="650"/>
      <c r="F25" s="650"/>
      <c r="G25" s="650"/>
      <c r="H25" s="650"/>
      <c r="I25" s="650"/>
      <c r="J25" s="650"/>
      <c r="K25" s="650"/>
      <c r="L25" s="650"/>
      <c r="M25" s="650"/>
      <c r="N25" s="650"/>
      <c r="O25" s="650"/>
      <c r="P25" s="650"/>
      <c r="Q25" s="650"/>
      <c r="R25" s="650"/>
      <c r="S25" s="650"/>
      <c r="T25" s="650"/>
      <c r="U25" s="650"/>
      <c r="V25" s="650"/>
      <c r="W25" s="650"/>
      <c r="X25" s="652"/>
      <c r="Y25" s="650"/>
      <c r="Z25" s="650"/>
      <c r="AA25" s="650"/>
      <c r="AB25" s="650"/>
      <c r="AC25" s="650"/>
      <c r="AD25" s="650"/>
      <c r="AE25" s="650"/>
      <c r="AF25" s="650"/>
      <c r="AG25" s="650"/>
      <c r="AH25" s="650"/>
      <c r="AI25" s="650"/>
      <c r="AJ25" s="650"/>
      <c r="AK25" s="650"/>
      <c r="AL25" s="650"/>
      <c r="AM25" s="650"/>
      <c r="AN25" s="650"/>
      <c r="AO25" s="650"/>
      <c r="AP25" s="650"/>
      <c r="AQ25" s="650"/>
      <c r="AR25" s="650"/>
      <c r="AS25" s="813"/>
      <c r="AV25" s="1713"/>
    </row>
    <row r="26" spans="1:48" s="672" customFormat="1" ht="26.25" customHeight="1">
      <c r="A26" s="1172" t="s">
        <v>333</v>
      </c>
      <c r="B26" s="1169"/>
      <c r="C26" s="1144"/>
      <c r="D26" s="792"/>
      <c r="E26" s="792"/>
      <c r="F26" s="792"/>
      <c r="G26" s="792"/>
      <c r="H26" s="792"/>
      <c r="I26" s="766"/>
      <c r="J26" s="766"/>
      <c r="K26" s="766"/>
      <c r="L26" s="766"/>
      <c r="M26" s="766"/>
      <c r="N26" s="766"/>
      <c r="O26" s="647"/>
      <c r="P26" s="647"/>
      <c r="Q26" s="647"/>
      <c r="R26" s="647"/>
      <c r="S26" s="647"/>
      <c r="T26" s="647"/>
      <c r="U26" s="647"/>
      <c r="V26" s="647"/>
      <c r="W26" s="647"/>
      <c r="X26" s="652"/>
      <c r="Y26" s="650"/>
      <c r="Z26" s="650"/>
      <c r="AA26" s="650"/>
      <c r="AB26" s="650"/>
      <c r="AC26" s="650"/>
      <c r="AD26" s="650"/>
      <c r="AE26" s="650"/>
      <c r="AF26" s="650"/>
      <c r="AG26" s="650"/>
      <c r="AH26" s="650"/>
      <c r="AI26" s="650"/>
      <c r="AJ26" s="650"/>
      <c r="AK26" s="650"/>
      <c r="AL26" s="650"/>
      <c r="AM26" s="650"/>
      <c r="AN26" s="650"/>
      <c r="AO26" s="650"/>
      <c r="AP26" s="650"/>
      <c r="AQ26" s="650"/>
      <c r="AR26" s="650"/>
      <c r="AS26" s="813"/>
      <c r="AV26" s="1713"/>
    </row>
    <row r="27" spans="1:48" s="672" customFormat="1" ht="12.75">
      <c r="A27" s="1145">
        <v>1565</v>
      </c>
      <c r="B27" s="1146" t="s">
        <v>654</v>
      </c>
      <c r="C27" s="1170">
        <f>SUM(D27:W27)</f>
        <v>0</v>
      </c>
      <c r="D27" s="816">
        <f>+'O5 Details by Class &amp; Accounts'!I19</f>
        <v>0</v>
      </c>
      <c r="E27" s="816">
        <f>+'O5 Details by Class &amp; Accounts'!J19</f>
        <v>0</v>
      </c>
      <c r="F27" s="816">
        <f>+'O5 Details by Class &amp; Accounts'!K19</f>
        <v>0</v>
      </c>
      <c r="G27" s="816">
        <f>+'O5 Details by Class &amp; Accounts'!L19</f>
        <v>0</v>
      </c>
      <c r="H27" s="816">
        <f>+'O5 Details by Class &amp; Accounts'!M19</f>
        <v>0</v>
      </c>
      <c r="I27" s="816">
        <f>+'O5 Details by Class &amp; Accounts'!N19</f>
        <v>0</v>
      </c>
      <c r="J27" s="816">
        <f>+'O5 Details by Class &amp; Accounts'!O19</f>
        <v>0</v>
      </c>
      <c r="K27" s="816">
        <f>+'O5 Details by Class &amp; Accounts'!P19</f>
        <v>0</v>
      </c>
      <c r="L27" s="816">
        <f>+'O5 Details by Class &amp; Accounts'!Q19</f>
        <v>0</v>
      </c>
      <c r="M27" s="816">
        <f>+'O5 Details by Class &amp; Accounts'!R19</f>
        <v>0</v>
      </c>
      <c r="N27" s="816">
        <f>+'O5 Details by Class &amp; Accounts'!S19</f>
        <v>0</v>
      </c>
      <c r="O27" s="816">
        <f>+'O5 Details by Class &amp; Accounts'!T19</f>
        <v>0</v>
      </c>
      <c r="P27" s="816">
        <f>+'O5 Details by Class &amp; Accounts'!U19</f>
        <v>0</v>
      </c>
      <c r="Q27" s="816">
        <f>+'O5 Details by Class &amp; Accounts'!V19</f>
        <v>0</v>
      </c>
      <c r="R27" s="816">
        <f>+'O5 Details by Class &amp; Accounts'!W19</f>
        <v>0</v>
      </c>
      <c r="S27" s="816">
        <f>+'O5 Details by Class &amp; Accounts'!X19</f>
        <v>0</v>
      </c>
      <c r="T27" s="816">
        <f>+'O5 Details by Class &amp; Accounts'!Y19</f>
        <v>0</v>
      </c>
      <c r="U27" s="816">
        <f>+'O5 Details by Class &amp; Accounts'!Z19</f>
        <v>0</v>
      </c>
      <c r="V27" s="816">
        <f>+'O5 Details by Class &amp; Accounts'!AA19</f>
        <v>0</v>
      </c>
      <c r="W27" s="816">
        <f>+'O5 Details by Class &amp; Accounts'!AB19</f>
        <v>0</v>
      </c>
      <c r="X27" s="1170">
        <f>SUM(Y27:AR27)</f>
        <v>0</v>
      </c>
      <c r="Y27" s="816">
        <f>'O5 Details by Class &amp; Accounts'!AD19</f>
        <v>0</v>
      </c>
      <c r="Z27" s="816">
        <f>'O5 Details by Class &amp; Accounts'!AE19</f>
        <v>0</v>
      </c>
      <c r="AA27" s="816">
        <f>'O5 Details by Class &amp; Accounts'!AF19</f>
        <v>0</v>
      </c>
      <c r="AB27" s="816">
        <f>'O5 Details by Class &amp; Accounts'!AG19</f>
        <v>0</v>
      </c>
      <c r="AC27" s="816">
        <f>'O5 Details by Class &amp; Accounts'!AH19</f>
        <v>0</v>
      </c>
      <c r="AD27" s="816">
        <f>'O5 Details by Class &amp; Accounts'!AI19</f>
        <v>0</v>
      </c>
      <c r="AE27" s="816">
        <f>'O5 Details by Class &amp; Accounts'!AJ19</f>
        <v>0</v>
      </c>
      <c r="AF27" s="816">
        <f>'O5 Details by Class &amp; Accounts'!AK19</f>
        <v>0</v>
      </c>
      <c r="AG27" s="816">
        <f>'O5 Details by Class &amp; Accounts'!AL19</f>
        <v>0</v>
      </c>
      <c r="AH27" s="816">
        <f>'O5 Details by Class &amp; Accounts'!AM19</f>
        <v>0</v>
      </c>
      <c r="AI27" s="816">
        <f>'O5 Details by Class &amp; Accounts'!AN19</f>
        <v>0</v>
      </c>
      <c r="AJ27" s="816">
        <f>'O5 Details by Class &amp; Accounts'!AO19</f>
        <v>0</v>
      </c>
      <c r="AK27" s="816">
        <f>'O5 Details by Class &amp; Accounts'!AP19</f>
        <v>0</v>
      </c>
      <c r="AL27" s="816">
        <f>'O5 Details by Class &amp; Accounts'!AQ19</f>
        <v>0</v>
      </c>
      <c r="AM27" s="816">
        <f>'O5 Details by Class &amp; Accounts'!AR19</f>
        <v>0</v>
      </c>
      <c r="AN27" s="816">
        <f>'O5 Details by Class &amp; Accounts'!AS19</f>
        <v>0</v>
      </c>
      <c r="AO27" s="816">
        <f>'O5 Details by Class &amp; Accounts'!AT19</f>
        <v>0</v>
      </c>
      <c r="AP27" s="816">
        <f>'O5 Details by Class &amp; Accounts'!AU19</f>
        <v>0</v>
      </c>
      <c r="AQ27" s="816">
        <f>'O5 Details by Class &amp; Accounts'!AV19</f>
        <v>0</v>
      </c>
      <c r="AR27" s="816">
        <f>'O5 Details by Class &amp; Accounts'!AW19</f>
        <v>0</v>
      </c>
      <c r="AS27" s="1170">
        <f>C27+X27</f>
        <v>0</v>
      </c>
      <c r="AV27" s="1913" t="s">
        <v>1280</v>
      </c>
    </row>
    <row r="28" spans="1:48" s="672" customFormat="1" ht="12.75">
      <c r="A28" s="255"/>
      <c r="B28" s="671"/>
      <c r="C28" s="813"/>
      <c r="D28" s="650"/>
      <c r="E28" s="650"/>
      <c r="F28" s="650"/>
      <c r="G28" s="650"/>
      <c r="H28" s="650"/>
      <c r="I28" s="650"/>
      <c r="J28" s="650"/>
      <c r="K28" s="650"/>
      <c r="L28" s="650"/>
      <c r="M28" s="650"/>
      <c r="N28" s="650"/>
      <c r="O28" s="650"/>
      <c r="P28" s="650"/>
      <c r="Q28" s="650"/>
      <c r="R28" s="650"/>
      <c r="S28" s="650"/>
      <c r="T28" s="650"/>
      <c r="U28" s="650"/>
      <c r="V28" s="650"/>
      <c r="W28" s="650"/>
      <c r="X28" s="652"/>
      <c r="Y28" s="650"/>
      <c r="Z28" s="650"/>
      <c r="AA28" s="650"/>
      <c r="AB28" s="650"/>
      <c r="AC28" s="650"/>
      <c r="AD28" s="650"/>
      <c r="AE28" s="650"/>
      <c r="AF28" s="650"/>
      <c r="AG28" s="650"/>
      <c r="AH28" s="650"/>
      <c r="AI28" s="650"/>
      <c r="AJ28" s="650"/>
      <c r="AK28" s="650"/>
      <c r="AL28" s="650"/>
      <c r="AM28" s="650"/>
      <c r="AN28" s="650"/>
      <c r="AO28" s="650"/>
      <c r="AP28" s="650"/>
      <c r="AQ28" s="650"/>
      <c r="AR28" s="650"/>
      <c r="AS28" s="813"/>
      <c r="AV28" s="1913" t="e">
        <v>#N/A</v>
      </c>
    </row>
    <row r="29" spans="1:48" s="672" customFormat="1" ht="12.75">
      <c r="A29" s="1173" t="s">
        <v>821</v>
      </c>
      <c r="B29" s="1174" t="s">
        <v>340</v>
      </c>
      <c r="C29" s="1175"/>
      <c r="D29" s="1176">
        <f>'O5 Details by Class &amp; Accounts'!I22</f>
        <v>0</v>
      </c>
      <c r="E29" s="1176">
        <f>'O5 Details by Class &amp; Accounts'!J22</f>
        <v>0</v>
      </c>
      <c r="F29" s="1176">
        <f>'O5 Details by Class &amp; Accounts'!K22</f>
        <v>0</v>
      </c>
      <c r="G29" s="1176">
        <f>'O5 Details by Class &amp; Accounts'!L22</f>
        <v>0</v>
      </c>
      <c r="H29" s="1176">
        <f>'O5 Details by Class &amp; Accounts'!M22</f>
        <v>0</v>
      </c>
      <c r="I29" s="1176">
        <f>'O5 Details by Class &amp; Accounts'!N22</f>
        <v>0</v>
      </c>
      <c r="J29" s="1176">
        <f>'O5 Details by Class &amp; Accounts'!O22</f>
        <v>0</v>
      </c>
      <c r="K29" s="1176">
        <f>'O5 Details by Class &amp; Accounts'!P22</f>
        <v>0</v>
      </c>
      <c r="L29" s="1176">
        <f>'O5 Details by Class &amp; Accounts'!Q22</f>
        <v>0</v>
      </c>
      <c r="M29" s="1176">
        <f>'O5 Details by Class &amp; Accounts'!R22</f>
        <v>0</v>
      </c>
      <c r="N29" s="1176">
        <f>'O5 Details by Class &amp; Accounts'!S22</f>
        <v>0</v>
      </c>
      <c r="O29" s="1176">
        <f>'O5 Details by Class &amp; Accounts'!T22</f>
        <v>0</v>
      </c>
      <c r="P29" s="1176">
        <f>'O5 Details by Class &amp; Accounts'!U22</f>
        <v>0</v>
      </c>
      <c r="Q29" s="1176">
        <f>'O5 Details by Class &amp; Accounts'!V22</f>
        <v>0</v>
      </c>
      <c r="R29" s="1176">
        <f>'O5 Details by Class &amp; Accounts'!W22</f>
        <v>0</v>
      </c>
      <c r="S29" s="1176">
        <f>'O5 Details by Class &amp; Accounts'!X22</f>
        <v>0</v>
      </c>
      <c r="T29" s="1176">
        <f>'O5 Details by Class &amp; Accounts'!Y22</f>
        <v>0</v>
      </c>
      <c r="U29" s="1176">
        <f>'O5 Details by Class &amp; Accounts'!Z22</f>
        <v>0</v>
      </c>
      <c r="V29" s="1176">
        <f>'O5 Details by Class &amp; Accounts'!AA22</f>
        <v>0</v>
      </c>
      <c r="W29" s="1176">
        <f>'O5 Details by Class &amp; Accounts'!AB22</f>
        <v>0</v>
      </c>
      <c r="X29" s="1177">
        <f>SUM(Y29:AR29)</f>
        <v>0</v>
      </c>
      <c r="Y29" s="949">
        <f>'O5 Details by Class &amp; Accounts'!AD22</f>
        <v>0</v>
      </c>
      <c r="Z29" s="949">
        <f>'O5 Details by Class &amp; Accounts'!AE22</f>
        <v>0</v>
      </c>
      <c r="AA29" s="949">
        <f>'O5 Details by Class &amp; Accounts'!AF22</f>
        <v>0</v>
      </c>
      <c r="AB29" s="949">
        <f>'O5 Details by Class &amp; Accounts'!AG22</f>
        <v>0</v>
      </c>
      <c r="AC29" s="949">
        <f>'O5 Details by Class &amp; Accounts'!AH22</f>
        <v>0</v>
      </c>
      <c r="AD29" s="949">
        <f>'O5 Details by Class &amp; Accounts'!AI22</f>
        <v>0</v>
      </c>
      <c r="AE29" s="949">
        <f>'O5 Details by Class &amp; Accounts'!AJ22</f>
        <v>0</v>
      </c>
      <c r="AF29" s="949">
        <f>'O5 Details by Class &amp; Accounts'!AK22</f>
        <v>0</v>
      </c>
      <c r="AG29" s="949">
        <f>'O5 Details by Class &amp; Accounts'!AL22</f>
        <v>0</v>
      </c>
      <c r="AH29" s="949">
        <f>'O5 Details by Class &amp; Accounts'!AM22</f>
        <v>0</v>
      </c>
      <c r="AI29" s="949">
        <f>'O5 Details by Class &amp; Accounts'!AN22</f>
        <v>0</v>
      </c>
      <c r="AJ29" s="949">
        <f>'O5 Details by Class &amp; Accounts'!AO22</f>
        <v>0</v>
      </c>
      <c r="AK29" s="949">
        <f>'O5 Details by Class &amp; Accounts'!AP22</f>
        <v>0</v>
      </c>
      <c r="AL29" s="949">
        <f>'O5 Details by Class &amp; Accounts'!AQ22</f>
        <v>0</v>
      </c>
      <c r="AM29" s="949">
        <f>'O5 Details by Class &amp; Accounts'!AR22</f>
        <v>0</v>
      </c>
      <c r="AN29" s="949">
        <f>'O5 Details by Class &amp; Accounts'!AS22</f>
        <v>0</v>
      </c>
      <c r="AO29" s="949">
        <f>'O5 Details by Class &amp; Accounts'!AT22</f>
        <v>0</v>
      </c>
      <c r="AP29" s="949">
        <f>'O5 Details by Class &amp; Accounts'!AU22</f>
        <v>0</v>
      </c>
      <c r="AQ29" s="949">
        <f>'O5 Details by Class &amp; Accounts'!AV22</f>
        <v>0</v>
      </c>
      <c r="AR29" s="949">
        <f>'O5 Details by Class &amp; Accounts'!AW22</f>
        <v>0</v>
      </c>
      <c r="AS29" s="1177">
        <f>C29+X29</f>
        <v>0</v>
      </c>
      <c r="AV29" s="1913" t="s">
        <v>703</v>
      </c>
    </row>
    <row r="30" spans="1:48" s="672" customFormat="1" ht="12.75">
      <c r="A30" s="1178" t="s">
        <v>822</v>
      </c>
      <c r="B30" s="1179" t="s">
        <v>342</v>
      </c>
      <c r="C30" s="1175"/>
      <c r="D30" s="1176">
        <f>'O5 Details by Class &amp; Accounts'!I23</f>
        <v>53216.6524506266</v>
      </c>
      <c r="E30" s="1176">
        <f>'O5 Details by Class &amp; Accounts'!J23</f>
        <v>21160.028869496753</v>
      </c>
      <c r="F30" s="1176">
        <f>'O5 Details by Class &amp; Accounts'!K23</f>
        <v>24906.502198018501</v>
      </c>
      <c r="G30" s="1176">
        <f>'O5 Details by Class &amp; Accounts'!L23</f>
        <v>0</v>
      </c>
      <c r="H30" s="1176">
        <f>'O5 Details by Class &amp; Accounts'!M23</f>
        <v>0</v>
      </c>
      <c r="I30" s="1176">
        <f>'O5 Details by Class &amp; Accounts'!N23</f>
        <v>0</v>
      </c>
      <c r="J30" s="1176">
        <f>'O5 Details by Class &amp; Accounts'!O23</f>
        <v>562.62712420444859</v>
      </c>
      <c r="K30" s="1176">
        <f>'O5 Details by Class &amp; Accounts'!P23</f>
        <v>0</v>
      </c>
      <c r="L30" s="1176">
        <f>'O5 Details by Class &amp; Accounts'!Q23</f>
        <v>154.18935765369727</v>
      </c>
      <c r="M30" s="1176">
        <f>'O5 Details by Class &amp; Accounts'!R23</f>
        <v>0</v>
      </c>
      <c r="N30" s="1176">
        <f>'O5 Details by Class &amp; Accounts'!S23</f>
        <v>0</v>
      </c>
      <c r="O30" s="1176">
        <f>'O5 Details by Class &amp; Accounts'!T23</f>
        <v>0</v>
      </c>
      <c r="P30" s="1176">
        <f>'O5 Details by Class &amp; Accounts'!U23</f>
        <v>0</v>
      </c>
      <c r="Q30" s="1176">
        <f>'O5 Details by Class &amp; Accounts'!V23</f>
        <v>0</v>
      </c>
      <c r="R30" s="1176">
        <f>'O5 Details by Class &amp; Accounts'!W23</f>
        <v>0</v>
      </c>
      <c r="S30" s="1176">
        <f>'O5 Details by Class &amp; Accounts'!X23</f>
        <v>0</v>
      </c>
      <c r="T30" s="1176">
        <f>'O5 Details by Class &amp; Accounts'!Y23</f>
        <v>0</v>
      </c>
      <c r="U30" s="1176">
        <f>'O5 Details by Class &amp; Accounts'!Z23</f>
        <v>0</v>
      </c>
      <c r="V30" s="1176">
        <f>'O5 Details by Class &amp; Accounts'!AA23</f>
        <v>0</v>
      </c>
      <c r="W30" s="1176">
        <f>'O5 Details by Class &amp; Accounts'!AB23</f>
        <v>0</v>
      </c>
      <c r="X30" s="1177">
        <f>SUM(Y30:AR30)</f>
        <v>0</v>
      </c>
      <c r="Y30" s="949">
        <f>'O5 Details by Class &amp; Accounts'!AD23</f>
        <v>0</v>
      </c>
      <c r="Z30" s="949">
        <f>'O5 Details by Class &amp; Accounts'!AE23</f>
        <v>0</v>
      </c>
      <c r="AA30" s="949">
        <f>'O5 Details by Class &amp; Accounts'!AF23</f>
        <v>0</v>
      </c>
      <c r="AB30" s="949">
        <f>'O5 Details by Class &amp; Accounts'!AG23</f>
        <v>0</v>
      </c>
      <c r="AC30" s="949">
        <f>'O5 Details by Class &amp; Accounts'!AH23</f>
        <v>0</v>
      </c>
      <c r="AD30" s="949">
        <f>'O5 Details by Class &amp; Accounts'!AI23</f>
        <v>0</v>
      </c>
      <c r="AE30" s="949">
        <f>'O5 Details by Class &amp; Accounts'!AJ23</f>
        <v>0</v>
      </c>
      <c r="AF30" s="949">
        <f>'O5 Details by Class &amp; Accounts'!AK23</f>
        <v>0</v>
      </c>
      <c r="AG30" s="949">
        <f>'O5 Details by Class &amp; Accounts'!AL23</f>
        <v>0</v>
      </c>
      <c r="AH30" s="949">
        <f>'O5 Details by Class &amp; Accounts'!AM23</f>
        <v>0</v>
      </c>
      <c r="AI30" s="949">
        <f>'O5 Details by Class &amp; Accounts'!AN23</f>
        <v>0</v>
      </c>
      <c r="AJ30" s="949">
        <f>'O5 Details by Class &amp; Accounts'!AO23</f>
        <v>0</v>
      </c>
      <c r="AK30" s="949">
        <f>'O5 Details by Class &amp; Accounts'!AP23</f>
        <v>0</v>
      </c>
      <c r="AL30" s="949">
        <f>'O5 Details by Class &amp; Accounts'!AQ23</f>
        <v>0</v>
      </c>
      <c r="AM30" s="949">
        <f>'O5 Details by Class &amp; Accounts'!AR23</f>
        <v>0</v>
      </c>
      <c r="AN30" s="949">
        <f>'O5 Details by Class &amp; Accounts'!AS23</f>
        <v>0</v>
      </c>
      <c r="AO30" s="949">
        <f>'O5 Details by Class &amp; Accounts'!AT23</f>
        <v>0</v>
      </c>
      <c r="AP30" s="949">
        <f>'O5 Details by Class &amp; Accounts'!AU23</f>
        <v>0</v>
      </c>
      <c r="AQ30" s="949">
        <f>'O5 Details by Class &amp; Accounts'!AV23</f>
        <v>0</v>
      </c>
      <c r="AR30" s="949">
        <f>'O5 Details by Class &amp; Accounts'!AW23</f>
        <v>0</v>
      </c>
      <c r="AS30" s="1177">
        <f t="shared" ref="AS30:AS92" si="0">C30+X30</f>
        <v>0</v>
      </c>
      <c r="AV30" s="1913" t="s">
        <v>704</v>
      </c>
    </row>
    <row r="31" spans="1:48" s="672" customFormat="1" ht="12.75">
      <c r="A31" s="1180">
        <v>1805</v>
      </c>
      <c r="B31" s="1181" t="s">
        <v>769</v>
      </c>
      <c r="C31" s="1177">
        <f>SUM(D31:W31)</f>
        <v>99999.999999999985</v>
      </c>
      <c r="D31" s="1176">
        <f>SUM(D29:D30)</f>
        <v>53216.6524506266</v>
      </c>
      <c r="E31" s="1176">
        <f t="shared" ref="E31:W31" si="1">SUM(E29:E30)</f>
        <v>21160.028869496753</v>
      </c>
      <c r="F31" s="1176">
        <f t="shared" si="1"/>
        <v>24906.502198018501</v>
      </c>
      <c r="G31" s="1176">
        <f t="shared" si="1"/>
        <v>0</v>
      </c>
      <c r="H31" s="1176">
        <f t="shared" si="1"/>
        <v>0</v>
      </c>
      <c r="I31" s="1176">
        <f t="shared" si="1"/>
        <v>0</v>
      </c>
      <c r="J31" s="1176">
        <f t="shared" si="1"/>
        <v>562.62712420444859</v>
      </c>
      <c r="K31" s="1176">
        <f t="shared" si="1"/>
        <v>0</v>
      </c>
      <c r="L31" s="1176">
        <f t="shared" si="1"/>
        <v>154.18935765369727</v>
      </c>
      <c r="M31" s="1176">
        <f t="shared" si="1"/>
        <v>0</v>
      </c>
      <c r="N31" s="1176">
        <f t="shared" si="1"/>
        <v>0</v>
      </c>
      <c r="O31" s="1176">
        <f t="shared" si="1"/>
        <v>0</v>
      </c>
      <c r="P31" s="1176">
        <f t="shared" si="1"/>
        <v>0</v>
      </c>
      <c r="Q31" s="1176">
        <f t="shared" si="1"/>
        <v>0</v>
      </c>
      <c r="R31" s="1176">
        <f t="shared" si="1"/>
        <v>0</v>
      </c>
      <c r="S31" s="1176">
        <f t="shared" si="1"/>
        <v>0</v>
      </c>
      <c r="T31" s="1176">
        <f t="shared" si="1"/>
        <v>0</v>
      </c>
      <c r="U31" s="1176">
        <f t="shared" si="1"/>
        <v>0</v>
      </c>
      <c r="V31" s="1176">
        <f t="shared" si="1"/>
        <v>0</v>
      </c>
      <c r="W31" s="1176">
        <f t="shared" si="1"/>
        <v>0</v>
      </c>
      <c r="X31" s="1177">
        <f>SUM(Y31:AR31)</f>
        <v>0</v>
      </c>
      <c r="Y31" s="949">
        <f t="shared" ref="Y31:AR31" si="2">Y29+Y30</f>
        <v>0</v>
      </c>
      <c r="Z31" s="949">
        <f t="shared" si="2"/>
        <v>0</v>
      </c>
      <c r="AA31" s="949">
        <f t="shared" si="2"/>
        <v>0</v>
      </c>
      <c r="AB31" s="949">
        <f t="shared" si="2"/>
        <v>0</v>
      </c>
      <c r="AC31" s="949">
        <f t="shared" si="2"/>
        <v>0</v>
      </c>
      <c r="AD31" s="949">
        <f t="shared" si="2"/>
        <v>0</v>
      </c>
      <c r="AE31" s="949">
        <f t="shared" si="2"/>
        <v>0</v>
      </c>
      <c r="AF31" s="949">
        <f t="shared" si="2"/>
        <v>0</v>
      </c>
      <c r="AG31" s="949">
        <f t="shared" si="2"/>
        <v>0</v>
      </c>
      <c r="AH31" s="949">
        <f t="shared" si="2"/>
        <v>0</v>
      </c>
      <c r="AI31" s="949">
        <f t="shared" si="2"/>
        <v>0</v>
      </c>
      <c r="AJ31" s="949">
        <f t="shared" si="2"/>
        <v>0</v>
      </c>
      <c r="AK31" s="949">
        <f t="shared" si="2"/>
        <v>0</v>
      </c>
      <c r="AL31" s="949">
        <f t="shared" si="2"/>
        <v>0</v>
      </c>
      <c r="AM31" s="949">
        <f t="shared" si="2"/>
        <v>0</v>
      </c>
      <c r="AN31" s="949">
        <f t="shared" si="2"/>
        <v>0</v>
      </c>
      <c r="AO31" s="949">
        <f t="shared" si="2"/>
        <v>0</v>
      </c>
      <c r="AP31" s="949">
        <f t="shared" si="2"/>
        <v>0</v>
      </c>
      <c r="AQ31" s="949">
        <f t="shared" si="2"/>
        <v>0</v>
      </c>
      <c r="AR31" s="949">
        <f t="shared" si="2"/>
        <v>0</v>
      </c>
      <c r="AS31" s="1177">
        <f t="shared" si="0"/>
        <v>99999.999999999985</v>
      </c>
      <c r="AV31" s="1913" t="e">
        <v>#N/A</v>
      </c>
    </row>
    <row r="32" spans="1:48" s="672" customFormat="1" ht="12.75">
      <c r="A32" s="255"/>
      <c r="B32" s="671"/>
      <c r="C32" s="813"/>
      <c r="D32" s="650"/>
      <c r="E32" s="650"/>
      <c r="F32" s="650"/>
      <c r="G32" s="650"/>
      <c r="H32" s="650"/>
      <c r="I32" s="650"/>
      <c r="J32" s="650"/>
      <c r="K32" s="650"/>
      <c r="L32" s="650"/>
      <c r="M32" s="650"/>
      <c r="N32" s="650"/>
      <c r="O32" s="650"/>
      <c r="P32" s="650"/>
      <c r="Q32" s="650"/>
      <c r="R32" s="650"/>
      <c r="S32" s="650"/>
      <c r="T32" s="650"/>
      <c r="U32" s="650"/>
      <c r="V32" s="650"/>
      <c r="W32" s="650"/>
      <c r="X32" s="652"/>
      <c r="Y32" s="650"/>
      <c r="Z32" s="650"/>
      <c r="AA32" s="650"/>
      <c r="AB32" s="650"/>
      <c r="AC32" s="650"/>
      <c r="AD32" s="650"/>
      <c r="AE32" s="650"/>
      <c r="AF32" s="650"/>
      <c r="AG32" s="650"/>
      <c r="AH32" s="650"/>
      <c r="AI32" s="650"/>
      <c r="AJ32" s="650"/>
      <c r="AK32" s="650"/>
      <c r="AL32" s="650"/>
      <c r="AM32" s="650"/>
      <c r="AN32" s="650"/>
      <c r="AO32" s="650"/>
      <c r="AP32" s="650"/>
      <c r="AQ32" s="650"/>
      <c r="AR32" s="650"/>
      <c r="AS32" s="813"/>
      <c r="AV32" s="1913" t="e">
        <v>#N/A</v>
      </c>
    </row>
    <row r="33" spans="1:48" s="672" customFormat="1" ht="12.75">
      <c r="A33" s="1147" t="s">
        <v>823</v>
      </c>
      <c r="B33" s="1148" t="s">
        <v>341</v>
      </c>
      <c r="C33" s="1149"/>
      <c r="D33" s="816">
        <f>'O5 Details by Class &amp; Accounts'!I25</f>
        <v>0</v>
      </c>
      <c r="E33" s="816">
        <f>'O5 Details by Class &amp; Accounts'!J25</f>
        <v>0</v>
      </c>
      <c r="F33" s="816">
        <f>'O5 Details by Class &amp; Accounts'!K25</f>
        <v>0</v>
      </c>
      <c r="G33" s="816">
        <f>'O5 Details by Class &amp; Accounts'!L25</f>
        <v>0</v>
      </c>
      <c r="H33" s="816">
        <f>'O5 Details by Class &amp; Accounts'!M25</f>
        <v>0</v>
      </c>
      <c r="I33" s="816">
        <f>'O5 Details by Class &amp; Accounts'!N25</f>
        <v>0</v>
      </c>
      <c r="J33" s="816">
        <f>'O5 Details by Class &amp; Accounts'!O25</f>
        <v>0</v>
      </c>
      <c r="K33" s="816">
        <f>'O5 Details by Class &amp; Accounts'!P25</f>
        <v>0</v>
      </c>
      <c r="L33" s="816">
        <f>'O5 Details by Class &amp; Accounts'!Q25</f>
        <v>0</v>
      </c>
      <c r="M33" s="816">
        <f>'O5 Details by Class &amp; Accounts'!R25</f>
        <v>0</v>
      </c>
      <c r="N33" s="816">
        <f>'O5 Details by Class &amp; Accounts'!S25</f>
        <v>0</v>
      </c>
      <c r="O33" s="816">
        <f>'O5 Details by Class &amp; Accounts'!T25</f>
        <v>0</v>
      </c>
      <c r="P33" s="816">
        <f>'O5 Details by Class &amp; Accounts'!U25</f>
        <v>0</v>
      </c>
      <c r="Q33" s="816">
        <f>'O5 Details by Class &amp; Accounts'!V25</f>
        <v>0</v>
      </c>
      <c r="R33" s="816">
        <f>'O5 Details by Class &amp; Accounts'!W25</f>
        <v>0</v>
      </c>
      <c r="S33" s="816">
        <f>'O5 Details by Class &amp; Accounts'!X25</f>
        <v>0</v>
      </c>
      <c r="T33" s="816">
        <f>'O5 Details by Class &amp; Accounts'!Y25</f>
        <v>0</v>
      </c>
      <c r="U33" s="816">
        <f>'O5 Details by Class &amp; Accounts'!Z25</f>
        <v>0</v>
      </c>
      <c r="V33" s="816">
        <f>'O5 Details by Class &amp; Accounts'!AA25</f>
        <v>0</v>
      </c>
      <c r="W33" s="816">
        <f>'O5 Details by Class &amp; Accounts'!AB25</f>
        <v>0</v>
      </c>
      <c r="X33" s="652">
        <f t="shared" ref="X33:X94" si="3">SUM(Y33:AR33)</f>
        <v>0</v>
      </c>
      <c r="Y33" s="650">
        <f>'O5 Details by Class &amp; Accounts'!AD25</f>
        <v>0</v>
      </c>
      <c r="Z33" s="650">
        <f>'O5 Details by Class &amp; Accounts'!AE25</f>
        <v>0</v>
      </c>
      <c r="AA33" s="650">
        <f>'O5 Details by Class &amp; Accounts'!AF25</f>
        <v>0</v>
      </c>
      <c r="AB33" s="650">
        <f>'O5 Details by Class &amp; Accounts'!AG25</f>
        <v>0</v>
      </c>
      <c r="AC33" s="650">
        <f>'O5 Details by Class &amp; Accounts'!AH25</f>
        <v>0</v>
      </c>
      <c r="AD33" s="650">
        <f>'O5 Details by Class &amp; Accounts'!AI25</f>
        <v>0</v>
      </c>
      <c r="AE33" s="650">
        <f>'O5 Details by Class &amp; Accounts'!AJ25</f>
        <v>0</v>
      </c>
      <c r="AF33" s="650">
        <f>'O5 Details by Class &amp; Accounts'!AK25</f>
        <v>0</v>
      </c>
      <c r="AG33" s="650">
        <f>'O5 Details by Class &amp; Accounts'!AL25</f>
        <v>0</v>
      </c>
      <c r="AH33" s="650">
        <f>'O5 Details by Class &amp; Accounts'!AM25</f>
        <v>0</v>
      </c>
      <c r="AI33" s="650">
        <f>'O5 Details by Class &amp; Accounts'!AN25</f>
        <v>0</v>
      </c>
      <c r="AJ33" s="650">
        <f>'O5 Details by Class &amp; Accounts'!AO25</f>
        <v>0</v>
      </c>
      <c r="AK33" s="650">
        <f>'O5 Details by Class &amp; Accounts'!AP25</f>
        <v>0</v>
      </c>
      <c r="AL33" s="650">
        <f>'O5 Details by Class &amp; Accounts'!AQ25</f>
        <v>0</v>
      </c>
      <c r="AM33" s="650">
        <f>'O5 Details by Class &amp; Accounts'!AR25</f>
        <v>0</v>
      </c>
      <c r="AN33" s="650">
        <f>'O5 Details by Class &amp; Accounts'!AS25</f>
        <v>0</v>
      </c>
      <c r="AO33" s="650">
        <f>'O5 Details by Class &amp; Accounts'!AT25</f>
        <v>0</v>
      </c>
      <c r="AP33" s="650">
        <f>'O5 Details by Class &amp; Accounts'!AU25</f>
        <v>0</v>
      </c>
      <c r="AQ33" s="650">
        <f>'O5 Details by Class &amp; Accounts'!AV25</f>
        <v>0</v>
      </c>
      <c r="AR33" s="650">
        <f>'O5 Details by Class &amp; Accounts'!AW25</f>
        <v>0</v>
      </c>
      <c r="AS33" s="652">
        <f t="shared" si="0"/>
        <v>0</v>
      </c>
      <c r="AV33" s="1913" t="s">
        <v>703</v>
      </c>
    </row>
    <row r="34" spans="1:48" s="672" customFormat="1" ht="12.75">
      <c r="A34" s="1150" t="s">
        <v>824</v>
      </c>
      <c r="B34" s="1151" t="s">
        <v>343</v>
      </c>
      <c r="C34" s="1149"/>
      <c r="D34" s="816">
        <f>'O5 Details by Class &amp; Accounts'!I26</f>
        <v>0</v>
      </c>
      <c r="E34" s="816">
        <f>'O5 Details by Class &amp; Accounts'!J26</f>
        <v>0</v>
      </c>
      <c r="F34" s="816">
        <f>'O5 Details by Class &amp; Accounts'!K26</f>
        <v>0</v>
      </c>
      <c r="G34" s="816">
        <f>'O5 Details by Class &amp; Accounts'!L26</f>
        <v>0</v>
      </c>
      <c r="H34" s="816">
        <f>'O5 Details by Class &amp; Accounts'!M26</f>
        <v>0</v>
      </c>
      <c r="I34" s="816">
        <f>'O5 Details by Class &amp; Accounts'!N26</f>
        <v>0</v>
      </c>
      <c r="J34" s="816">
        <f>'O5 Details by Class &amp; Accounts'!O26</f>
        <v>0</v>
      </c>
      <c r="K34" s="816">
        <f>'O5 Details by Class &amp; Accounts'!P26</f>
        <v>0</v>
      </c>
      <c r="L34" s="816">
        <f>'O5 Details by Class &amp; Accounts'!Q26</f>
        <v>0</v>
      </c>
      <c r="M34" s="816">
        <f>'O5 Details by Class &amp; Accounts'!R26</f>
        <v>0</v>
      </c>
      <c r="N34" s="816">
        <f>'O5 Details by Class &amp; Accounts'!S26</f>
        <v>0</v>
      </c>
      <c r="O34" s="816">
        <f>'O5 Details by Class &amp; Accounts'!T26</f>
        <v>0</v>
      </c>
      <c r="P34" s="816">
        <f>'O5 Details by Class &amp; Accounts'!U26</f>
        <v>0</v>
      </c>
      <c r="Q34" s="816">
        <f>'O5 Details by Class &amp; Accounts'!V26</f>
        <v>0</v>
      </c>
      <c r="R34" s="816">
        <f>'O5 Details by Class &amp; Accounts'!W26</f>
        <v>0</v>
      </c>
      <c r="S34" s="816">
        <f>'O5 Details by Class &amp; Accounts'!X26</f>
        <v>0</v>
      </c>
      <c r="T34" s="816">
        <f>'O5 Details by Class &amp; Accounts'!Y26</f>
        <v>0</v>
      </c>
      <c r="U34" s="816">
        <f>'O5 Details by Class &amp; Accounts'!Z26</f>
        <v>0</v>
      </c>
      <c r="V34" s="816">
        <f>'O5 Details by Class &amp; Accounts'!AA26</f>
        <v>0</v>
      </c>
      <c r="W34" s="816">
        <f>'O5 Details by Class &amp; Accounts'!AB26</f>
        <v>0</v>
      </c>
      <c r="X34" s="652">
        <f t="shared" si="3"/>
        <v>0</v>
      </c>
      <c r="Y34" s="650">
        <f>'O5 Details by Class &amp; Accounts'!AD26</f>
        <v>0</v>
      </c>
      <c r="Z34" s="650">
        <f>'O5 Details by Class &amp; Accounts'!AE26</f>
        <v>0</v>
      </c>
      <c r="AA34" s="650">
        <f>'O5 Details by Class &amp; Accounts'!AF26</f>
        <v>0</v>
      </c>
      <c r="AB34" s="650">
        <f>'O5 Details by Class &amp; Accounts'!AG26</f>
        <v>0</v>
      </c>
      <c r="AC34" s="650">
        <f>'O5 Details by Class &amp; Accounts'!AH26</f>
        <v>0</v>
      </c>
      <c r="AD34" s="650">
        <f>'O5 Details by Class &amp; Accounts'!AI26</f>
        <v>0</v>
      </c>
      <c r="AE34" s="650">
        <f>'O5 Details by Class &amp; Accounts'!AJ26</f>
        <v>0</v>
      </c>
      <c r="AF34" s="650">
        <f>'O5 Details by Class &amp; Accounts'!AK26</f>
        <v>0</v>
      </c>
      <c r="AG34" s="650">
        <f>'O5 Details by Class &amp; Accounts'!AL26</f>
        <v>0</v>
      </c>
      <c r="AH34" s="650">
        <f>'O5 Details by Class &amp; Accounts'!AM26</f>
        <v>0</v>
      </c>
      <c r="AI34" s="650">
        <f>'O5 Details by Class &amp; Accounts'!AN26</f>
        <v>0</v>
      </c>
      <c r="AJ34" s="650">
        <f>'O5 Details by Class &amp; Accounts'!AO26</f>
        <v>0</v>
      </c>
      <c r="AK34" s="650">
        <f>'O5 Details by Class &amp; Accounts'!AP26</f>
        <v>0</v>
      </c>
      <c r="AL34" s="650">
        <f>'O5 Details by Class &amp; Accounts'!AQ26</f>
        <v>0</v>
      </c>
      <c r="AM34" s="650">
        <f>'O5 Details by Class &amp; Accounts'!AR26</f>
        <v>0</v>
      </c>
      <c r="AN34" s="650">
        <f>'O5 Details by Class &amp; Accounts'!AS26</f>
        <v>0</v>
      </c>
      <c r="AO34" s="650">
        <f>'O5 Details by Class &amp; Accounts'!AT26</f>
        <v>0</v>
      </c>
      <c r="AP34" s="650">
        <f>'O5 Details by Class &amp; Accounts'!AU26</f>
        <v>0</v>
      </c>
      <c r="AQ34" s="650">
        <f>'O5 Details by Class &amp; Accounts'!AV26</f>
        <v>0</v>
      </c>
      <c r="AR34" s="650">
        <f>'O5 Details by Class &amp; Accounts'!AW26</f>
        <v>0</v>
      </c>
      <c r="AS34" s="652">
        <f t="shared" si="0"/>
        <v>0</v>
      </c>
      <c r="AV34" s="1913" t="s">
        <v>704</v>
      </c>
    </row>
    <row r="35" spans="1:48" s="672" customFormat="1" ht="12.75">
      <c r="A35" s="1152">
        <v>1806</v>
      </c>
      <c r="B35" s="1153" t="s">
        <v>769</v>
      </c>
      <c r="C35" s="652">
        <f>SUM(D35:W35)</f>
        <v>0</v>
      </c>
      <c r="D35" s="816">
        <f>D33+D34</f>
        <v>0</v>
      </c>
      <c r="E35" s="816">
        <f t="shared" ref="E35:W35" si="4">E33+E34</f>
        <v>0</v>
      </c>
      <c r="F35" s="816">
        <f t="shared" si="4"/>
        <v>0</v>
      </c>
      <c r="G35" s="816">
        <f t="shared" si="4"/>
        <v>0</v>
      </c>
      <c r="H35" s="816">
        <f t="shared" si="4"/>
        <v>0</v>
      </c>
      <c r="I35" s="816">
        <f t="shared" si="4"/>
        <v>0</v>
      </c>
      <c r="J35" s="816">
        <f t="shared" si="4"/>
        <v>0</v>
      </c>
      <c r="K35" s="816">
        <f t="shared" si="4"/>
        <v>0</v>
      </c>
      <c r="L35" s="816">
        <f t="shared" si="4"/>
        <v>0</v>
      </c>
      <c r="M35" s="816">
        <f t="shared" si="4"/>
        <v>0</v>
      </c>
      <c r="N35" s="816">
        <f t="shared" si="4"/>
        <v>0</v>
      </c>
      <c r="O35" s="816">
        <f t="shared" si="4"/>
        <v>0</v>
      </c>
      <c r="P35" s="816">
        <f t="shared" si="4"/>
        <v>0</v>
      </c>
      <c r="Q35" s="816">
        <f t="shared" si="4"/>
        <v>0</v>
      </c>
      <c r="R35" s="816">
        <f t="shared" si="4"/>
        <v>0</v>
      </c>
      <c r="S35" s="816">
        <f t="shared" si="4"/>
        <v>0</v>
      </c>
      <c r="T35" s="816">
        <f t="shared" si="4"/>
        <v>0</v>
      </c>
      <c r="U35" s="816">
        <f t="shared" si="4"/>
        <v>0</v>
      </c>
      <c r="V35" s="816">
        <f t="shared" si="4"/>
        <v>0</v>
      </c>
      <c r="W35" s="816">
        <f t="shared" si="4"/>
        <v>0</v>
      </c>
      <c r="X35" s="652">
        <f t="shared" si="3"/>
        <v>0</v>
      </c>
      <c r="Y35" s="650">
        <f>Y33+Y34</f>
        <v>0</v>
      </c>
      <c r="Z35" s="650">
        <f t="shared" ref="Z35:AR35" si="5">Z33+Z34</f>
        <v>0</v>
      </c>
      <c r="AA35" s="650">
        <f t="shared" si="5"/>
        <v>0</v>
      </c>
      <c r="AB35" s="650">
        <f t="shared" si="5"/>
        <v>0</v>
      </c>
      <c r="AC35" s="650">
        <f t="shared" si="5"/>
        <v>0</v>
      </c>
      <c r="AD35" s="650">
        <f t="shared" si="5"/>
        <v>0</v>
      </c>
      <c r="AE35" s="650">
        <f t="shared" si="5"/>
        <v>0</v>
      </c>
      <c r="AF35" s="650">
        <f t="shared" si="5"/>
        <v>0</v>
      </c>
      <c r="AG35" s="650">
        <f t="shared" si="5"/>
        <v>0</v>
      </c>
      <c r="AH35" s="650">
        <f t="shared" si="5"/>
        <v>0</v>
      </c>
      <c r="AI35" s="650">
        <f t="shared" si="5"/>
        <v>0</v>
      </c>
      <c r="AJ35" s="650">
        <f t="shared" si="5"/>
        <v>0</v>
      </c>
      <c r="AK35" s="650">
        <f t="shared" si="5"/>
        <v>0</v>
      </c>
      <c r="AL35" s="650">
        <f t="shared" si="5"/>
        <v>0</v>
      </c>
      <c r="AM35" s="650">
        <f t="shared" si="5"/>
        <v>0</v>
      </c>
      <c r="AN35" s="650">
        <f t="shared" si="5"/>
        <v>0</v>
      </c>
      <c r="AO35" s="650">
        <f t="shared" si="5"/>
        <v>0</v>
      </c>
      <c r="AP35" s="650">
        <f t="shared" si="5"/>
        <v>0</v>
      </c>
      <c r="AQ35" s="650">
        <f t="shared" si="5"/>
        <v>0</v>
      </c>
      <c r="AR35" s="650">
        <f t="shared" si="5"/>
        <v>0</v>
      </c>
      <c r="AS35" s="652">
        <f t="shared" si="0"/>
        <v>0</v>
      </c>
      <c r="AV35" s="1913" t="e">
        <v>#N/A</v>
      </c>
    </row>
    <row r="36" spans="1:48" s="672" customFormat="1" ht="12.75">
      <c r="A36" s="255"/>
      <c r="B36" s="671"/>
      <c r="C36" s="813"/>
      <c r="D36" s="816"/>
      <c r="E36" s="816"/>
      <c r="F36" s="816"/>
      <c r="G36" s="816"/>
      <c r="H36" s="816"/>
      <c r="I36" s="650"/>
      <c r="J36" s="650"/>
      <c r="K36" s="650"/>
      <c r="L36" s="650"/>
      <c r="M36" s="650"/>
      <c r="N36" s="650"/>
      <c r="O36" s="650"/>
      <c r="P36" s="650"/>
      <c r="Q36" s="650"/>
      <c r="R36" s="650"/>
      <c r="S36" s="650"/>
      <c r="T36" s="650"/>
      <c r="U36" s="650"/>
      <c r="V36" s="650"/>
      <c r="W36" s="650"/>
      <c r="X36" s="652"/>
      <c r="Y36" s="650"/>
      <c r="Z36" s="650"/>
      <c r="AA36" s="650"/>
      <c r="AB36" s="650"/>
      <c r="AC36" s="650"/>
      <c r="AD36" s="650"/>
      <c r="AE36" s="650"/>
      <c r="AF36" s="650"/>
      <c r="AG36" s="650"/>
      <c r="AH36" s="650"/>
      <c r="AI36" s="650"/>
      <c r="AJ36" s="650"/>
      <c r="AK36" s="650"/>
      <c r="AL36" s="650"/>
      <c r="AM36" s="650"/>
      <c r="AN36" s="650"/>
      <c r="AO36" s="650"/>
      <c r="AP36" s="650"/>
      <c r="AQ36" s="650"/>
      <c r="AR36" s="650"/>
      <c r="AS36" s="813"/>
      <c r="AV36" s="1913" t="e">
        <v>#N/A</v>
      </c>
    </row>
    <row r="37" spans="1:48" s="672" customFormat="1" ht="12.75">
      <c r="A37" s="1173" t="s">
        <v>825</v>
      </c>
      <c r="B37" s="1174" t="s">
        <v>344</v>
      </c>
      <c r="C37" s="1182"/>
      <c r="D37" s="1176">
        <f>'O5 Details by Class &amp; Accounts'!I28</f>
        <v>0</v>
      </c>
      <c r="E37" s="1176">
        <f>'O5 Details by Class &amp; Accounts'!J28</f>
        <v>0</v>
      </c>
      <c r="F37" s="1176">
        <f>'O5 Details by Class &amp; Accounts'!K28</f>
        <v>0</v>
      </c>
      <c r="G37" s="1176">
        <f>'O5 Details by Class &amp; Accounts'!L28</f>
        <v>0</v>
      </c>
      <c r="H37" s="1176">
        <f>'O5 Details by Class &amp; Accounts'!M28</f>
        <v>0</v>
      </c>
      <c r="I37" s="1176">
        <f>'O5 Details by Class &amp; Accounts'!N28</f>
        <v>0</v>
      </c>
      <c r="J37" s="1176">
        <f>'O5 Details by Class &amp; Accounts'!O28</f>
        <v>0</v>
      </c>
      <c r="K37" s="1176">
        <f>'O5 Details by Class &amp; Accounts'!P28</f>
        <v>0</v>
      </c>
      <c r="L37" s="1176">
        <f>'O5 Details by Class &amp; Accounts'!Q28</f>
        <v>0</v>
      </c>
      <c r="M37" s="1176">
        <f>'O5 Details by Class &amp; Accounts'!R28</f>
        <v>0</v>
      </c>
      <c r="N37" s="1176">
        <f>'O5 Details by Class &amp; Accounts'!S28</f>
        <v>0</v>
      </c>
      <c r="O37" s="1176">
        <f>'O5 Details by Class &amp; Accounts'!T28</f>
        <v>0</v>
      </c>
      <c r="P37" s="1176">
        <f>'O5 Details by Class &amp; Accounts'!U28</f>
        <v>0</v>
      </c>
      <c r="Q37" s="1176">
        <f>'O5 Details by Class &amp; Accounts'!V28</f>
        <v>0</v>
      </c>
      <c r="R37" s="1176">
        <f>'O5 Details by Class &amp; Accounts'!W28</f>
        <v>0</v>
      </c>
      <c r="S37" s="1176">
        <f>'O5 Details by Class &amp; Accounts'!X28</f>
        <v>0</v>
      </c>
      <c r="T37" s="1176">
        <f>'O5 Details by Class &amp; Accounts'!Y28</f>
        <v>0</v>
      </c>
      <c r="U37" s="1176">
        <f>'O5 Details by Class &amp; Accounts'!Z28</f>
        <v>0</v>
      </c>
      <c r="V37" s="1176">
        <f>'O5 Details by Class &amp; Accounts'!AA28</f>
        <v>0</v>
      </c>
      <c r="W37" s="1176">
        <f>'O5 Details by Class &amp; Accounts'!AB28</f>
        <v>0</v>
      </c>
      <c r="X37" s="1177">
        <f t="shared" si="3"/>
        <v>0</v>
      </c>
      <c r="Y37" s="949">
        <f>'O5 Details by Class &amp; Accounts'!AD28</f>
        <v>0</v>
      </c>
      <c r="Z37" s="949">
        <f>'O5 Details by Class &amp; Accounts'!AE28</f>
        <v>0</v>
      </c>
      <c r="AA37" s="949">
        <f>'O5 Details by Class &amp; Accounts'!AF28</f>
        <v>0</v>
      </c>
      <c r="AB37" s="949">
        <f>'O5 Details by Class &amp; Accounts'!AG28</f>
        <v>0</v>
      </c>
      <c r="AC37" s="949">
        <f>'O5 Details by Class &amp; Accounts'!AH28</f>
        <v>0</v>
      </c>
      <c r="AD37" s="949">
        <f>'O5 Details by Class &amp; Accounts'!AI28</f>
        <v>0</v>
      </c>
      <c r="AE37" s="949">
        <f>'O5 Details by Class &amp; Accounts'!AJ28</f>
        <v>0</v>
      </c>
      <c r="AF37" s="949">
        <f>'O5 Details by Class &amp; Accounts'!AK28</f>
        <v>0</v>
      </c>
      <c r="AG37" s="949">
        <f>'O5 Details by Class &amp; Accounts'!AL28</f>
        <v>0</v>
      </c>
      <c r="AH37" s="949">
        <f>'O5 Details by Class &amp; Accounts'!AM28</f>
        <v>0</v>
      </c>
      <c r="AI37" s="949">
        <f>'O5 Details by Class &amp; Accounts'!AN28</f>
        <v>0</v>
      </c>
      <c r="AJ37" s="949">
        <f>'O5 Details by Class &amp; Accounts'!AO28</f>
        <v>0</v>
      </c>
      <c r="AK37" s="949">
        <f>'O5 Details by Class &amp; Accounts'!AP28</f>
        <v>0</v>
      </c>
      <c r="AL37" s="949">
        <f>'O5 Details by Class &amp; Accounts'!AQ28</f>
        <v>0</v>
      </c>
      <c r="AM37" s="949">
        <f>'O5 Details by Class &amp; Accounts'!AR28</f>
        <v>0</v>
      </c>
      <c r="AN37" s="949">
        <f>'O5 Details by Class &amp; Accounts'!AS28</f>
        <v>0</v>
      </c>
      <c r="AO37" s="949">
        <f>'O5 Details by Class &amp; Accounts'!AT28</f>
        <v>0</v>
      </c>
      <c r="AP37" s="949">
        <f>'O5 Details by Class &amp; Accounts'!AU28</f>
        <v>0</v>
      </c>
      <c r="AQ37" s="949">
        <f>'O5 Details by Class &amp; Accounts'!AV28</f>
        <v>0</v>
      </c>
      <c r="AR37" s="949">
        <f>'O5 Details by Class &amp; Accounts'!AW28</f>
        <v>0</v>
      </c>
      <c r="AS37" s="1177">
        <f t="shared" si="0"/>
        <v>0</v>
      </c>
      <c r="AV37" s="1913" t="s">
        <v>703</v>
      </c>
    </row>
    <row r="38" spans="1:48" s="672" customFormat="1" ht="12.75">
      <c r="A38" s="1178" t="s">
        <v>826</v>
      </c>
      <c r="B38" s="1179" t="s">
        <v>345</v>
      </c>
      <c r="C38" s="1182"/>
      <c r="D38" s="1176">
        <f>'O5 Details by Class &amp; Accounts'!I29</f>
        <v>441898.84211993963</v>
      </c>
      <c r="E38" s="1176">
        <f>'O5 Details by Class &amp; Accounts'!J29</f>
        <v>175708.01292566105</v>
      </c>
      <c r="F38" s="1176">
        <f>'O5 Details by Class &amp; Accounts'!K29</f>
        <v>206817.8657568401</v>
      </c>
      <c r="G38" s="1176">
        <f>'O5 Details by Class &amp; Accounts'!L29</f>
        <v>0</v>
      </c>
      <c r="H38" s="1176">
        <f>'O5 Details by Class &amp; Accounts'!M29</f>
        <v>0</v>
      </c>
      <c r="I38" s="1176">
        <f>'O5 Details by Class &amp; Accounts'!N29</f>
        <v>0</v>
      </c>
      <c r="J38" s="1176">
        <f>'O5 Details by Class &amp; Accounts'!O29</f>
        <v>4671.9262351551733</v>
      </c>
      <c r="K38" s="1176">
        <f>'O5 Details by Class &amp; Accounts'!P29</f>
        <v>0</v>
      </c>
      <c r="L38" s="1176">
        <f>'O5 Details by Class &amp; Accounts'!Q29</f>
        <v>1280.3529624040416</v>
      </c>
      <c r="M38" s="1176">
        <f>'O5 Details by Class &amp; Accounts'!R29</f>
        <v>0</v>
      </c>
      <c r="N38" s="1176">
        <f>'O5 Details by Class &amp; Accounts'!S29</f>
        <v>0</v>
      </c>
      <c r="O38" s="1176">
        <f>'O5 Details by Class &amp; Accounts'!T29</f>
        <v>0</v>
      </c>
      <c r="P38" s="1176">
        <f>'O5 Details by Class &amp; Accounts'!U29</f>
        <v>0</v>
      </c>
      <c r="Q38" s="1176">
        <f>'O5 Details by Class &amp; Accounts'!V29</f>
        <v>0</v>
      </c>
      <c r="R38" s="1176">
        <f>'O5 Details by Class &amp; Accounts'!W29</f>
        <v>0</v>
      </c>
      <c r="S38" s="1176">
        <f>'O5 Details by Class &amp; Accounts'!X29</f>
        <v>0</v>
      </c>
      <c r="T38" s="1176">
        <f>'O5 Details by Class &amp; Accounts'!Y29</f>
        <v>0</v>
      </c>
      <c r="U38" s="1176">
        <f>'O5 Details by Class &amp; Accounts'!Z29</f>
        <v>0</v>
      </c>
      <c r="V38" s="1176">
        <f>'O5 Details by Class &amp; Accounts'!AA29</f>
        <v>0</v>
      </c>
      <c r="W38" s="1176">
        <f>'O5 Details by Class &amp; Accounts'!AB29</f>
        <v>0</v>
      </c>
      <c r="X38" s="1177">
        <f t="shared" si="3"/>
        <v>0</v>
      </c>
      <c r="Y38" s="949">
        <f>'O5 Details by Class &amp; Accounts'!AD29</f>
        <v>0</v>
      </c>
      <c r="Z38" s="949">
        <f>'O5 Details by Class &amp; Accounts'!AE29</f>
        <v>0</v>
      </c>
      <c r="AA38" s="949">
        <f>'O5 Details by Class &amp; Accounts'!AF29</f>
        <v>0</v>
      </c>
      <c r="AB38" s="949">
        <f>'O5 Details by Class &amp; Accounts'!AG29</f>
        <v>0</v>
      </c>
      <c r="AC38" s="949">
        <f>'O5 Details by Class &amp; Accounts'!AH29</f>
        <v>0</v>
      </c>
      <c r="AD38" s="949">
        <f>'O5 Details by Class &amp; Accounts'!AI29</f>
        <v>0</v>
      </c>
      <c r="AE38" s="949">
        <f>'O5 Details by Class &amp; Accounts'!AJ29</f>
        <v>0</v>
      </c>
      <c r="AF38" s="949">
        <f>'O5 Details by Class &amp; Accounts'!AK29</f>
        <v>0</v>
      </c>
      <c r="AG38" s="949">
        <f>'O5 Details by Class &amp; Accounts'!AL29</f>
        <v>0</v>
      </c>
      <c r="AH38" s="949">
        <f>'O5 Details by Class &amp; Accounts'!AM29</f>
        <v>0</v>
      </c>
      <c r="AI38" s="949">
        <f>'O5 Details by Class &amp; Accounts'!AN29</f>
        <v>0</v>
      </c>
      <c r="AJ38" s="949">
        <f>'O5 Details by Class &amp; Accounts'!AO29</f>
        <v>0</v>
      </c>
      <c r="AK38" s="949">
        <f>'O5 Details by Class &amp; Accounts'!AP29</f>
        <v>0</v>
      </c>
      <c r="AL38" s="949">
        <f>'O5 Details by Class &amp; Accounts'!AQ29</f>
        <v>0</v>
      </c>
      <c r="AM38" s="949">
        <f>'O5 Details by Class &amp; Accounts'!AR29</f>
        <v>0</v>
      </c>
      <c r="AN38" s="949">
        <f>'O5 Details by Class &amp; Accounts'!AS29</f>
        <v>0</v>
      </c>
      <c r="AO38" s="949">
        <f>'O5 Details by Class &amp; Accounts'!AT29</f>
        <v>0</v>
      </c>
      <c r="AP38" s="949">
        <f>'O5 Details by Class &amp; Accounts'!AU29</f>
        <v>0</v>
      </c>
      <c r="AQ38" s="949">
        <f>'O5 Details by Class &amp; Accounts'!AV29</f>
        <v>0</v>
      </c>
      <c r="AR38" s="949">
        <f>'O5 Details by Class &amp; Accounts'!AW29</f>
        <v>0</v>
      </c>
      <c r="AS38" s="1177">
        <f t="shared" si="0"/>
        <v>0</v>
      </c>
      <c r="AV38" s="1913" t="s">
        <v>704</v>
      </c>
    </row>
    <row r="39" spans="1:48" s="672" customFormat="1" ht="12.75">
      <c r="A39" s="1180">
        <v>1808</v>
      </c>
      <c r="B39" s="1181" t="s">
        <v>769</v>
      </c>
      <c r="C39" s="1177">
        <f>SUM(D39:W39)</f>
        <v>830377</v>
      </c>
      <c r="D39" s="1176">
        <f>D37+D38</f>
        <v>441898.84211993963</v>
      </c>
      <c r="E39" s="1176">
        <f t="shared" ref="E39:W39" si="6">E37+E38</f>
        <v>175708.01292566105</v>
      </c>
      <c r="F39" s="1176">
        <f t="shared" si="6"/>
        <v>206817.8657568401</v>
      </c>
      <c r="G39" s="1176">
        <f t="shared" si="6"/>
        <v>0</v>
      </c>
      <c r="H39" s="1176">
        <f t="shared" si="6"/>
        <v>0</v>
      </c>
      <c r="I39" s="1176">
        <f t="shared" si="6"/>
        <v>0</v>
      </c>
      <c r="J39" s="1176">
        <f t="shared" si="6"/>
        <v>4671.9262351551733</v>
      </c>
      <c r="K39" s="1176">
        <f t="shared" si="6"/>
        <v>0</v>
      </c>
      <c r="L39" s="1176">
        <f t="shared" si="6"/>
        <v>1280.3529624040416</v>
      </c>
      <c r="M39" s="1176">
        <f t="shared" si="6"/>
        <v>0</v>
      </c>
      <c r="N39" s="1176">
        <f t="shared" si="6"/>
        <v>0</v>
      </c>
      <c r="O39" s="1176">
        <f t="shared" si="6"/>
        <v>0</v>
      </c>
      <c r="P39" s="1176">
        <f t="shared" si="6"/>
        <v>0</v>
      </c>
      <c r="Q39" s="1176">
        <f t="shared" si="6"/>
        <v>0</v>
      </c>
      <c r="R39" s="1176">
        <f t="shared" si="6"/>
        <v>0</v>
      </c>
      <c r="S39" s="1176">
        <f t="shared" si="6"/>
        <v>0</v>
      </c>
      <c r="T39" s="1176">
        <f t="shared" si="6"/>
        <v>0</v>
      </c>
      <c r="U39" s="1176">
        <f t="shared" si="6"/>
        <v>0</v>
      </c>
      <c r="V39" s="1176">
        <f t="shared" si="6"/>
        <v>0</v>
      </c>
      <c r="W39" s="1176">
        <f t="shared" si="6"/>
        <v>0</v>
      </c>
      <c r="X39" s="1177">
        <f t="shared" si="3"/>
        <v>0</v>
      </c>
      <c r="Y39" s="949">
        <f>Y37+Y38</f>
        <v>0</v>
      </c>
      <c r="Z39" s="949">
        <f t="shared" ref="Z39:AR39" si="7">Z37+Z38</f>
        <v>0</v>
      </c>
      <c r="AA39" s="949">
        <f t="shared" si="7"/>
        <v>0</v>
      </c>
      <c r="AB39" s="949">
        <f t="shared" si="7"/>
        <v>0</v>
      </c>
      <c r="AC39" s="949">
        <f t="shared" si="7"/>
        <v>0</v>
      </c>
      <c r="AD39" s="949">
        <f t="shared" si="7"/>
        <v>0</v>
      </c>
      <c r="AE39" s="949">
        <f t="shared" si="7"/>
        <v>0</v>
      </c>
      <c r="AF39" s="949">
        <f t="shared" si="7"/>
        <v>0</v>
      </c>
      <c r="AG39" s="949">
        <f t="shared" si="7"/>
        <v>0</v>
      </c>
      <c r="AH39" s="949">
        <f t="shared" si="7"/>
        <v>0</v>
      </c>
      <c r="AI39" s="949">
        <f t="shared" si="7"/>
        <v>0</v>
      </c>
      <c r="AJ39" s="949">
        <f t="shared" si="7"/>
        <v>0</v>
      </c>
      <c r="AK39" s="949">
        <f t="shared" si="7"/>
        <v>0</v>
      </c>
      <c r="AL39" s="949">
        <f t="shared" si="7"/>
        <v>0</v>
      </c>
      <c r="AM39" s="949">
        <f t="shared" si="7"/>
        <v>0</v>
      </c>
      <c r="AN39" s="949">
        <f t="shared" si="7"/>
        <v>0</v>
      </c>
      <c r="AO39" s="949">
        <f t="shared" si="7"/>
        <v>0</v>
      </c>
      <c r="AP39" s="949">
        <f t="shared" si="7"/>
        <v>0</v>
      </c>
      <c r="AQ39" s="949">
        <f t="shared" si="7"/>
        <v>0</v>
      </c>
      <c r="AR39" s="949">
        <f t="shared" si="7"/>
        <v>0</v>
      </c>
      <c r="AS39" s="1177">
        <f t="shared" si="0"/>
        <v>830377</v>
      </c>
      <c r="AV39" s="1913" t="e">
        <v>#N/A</v>
      </c>
    </row>
    <row r="40" spans="1:48" s="672" customFormat="1" ht="12.75">
      <c r="A40" s="713"/>
      <c r="B40" s="678"/>
      <c r="C40" s="652"/>
      <c r="D40" s="816"/>
      <c r="E40" s="816"/>
      <c r="F40" s="816"/>
      <c r="G40" s="816"/>
      <c r="H40" s="816"/>
      <c r="I40" s="816"/>
      <c r="J40" s="816"/>
      <c r="K40" s="816"/>
      <c r="L40" s="816"/>
      <c r="M40" s="816"/>
      <c r="N40" s="816"/>
      <c r="O40" s="816"/>
      <c r="P40" s="816"/>
      <c r="Q40" s="816"/>
      <c r="R40" s="816"/>
      <c r="S40" s="816"/>
      <c r="T40" s="816"/>
      <c r="U40" s="816"/>
      <c r="V40" s="816"/>
      <c r="W40" s="816"/>
      <c r="X40" s="652"/>
      <c r="Y40" s="650"/>
      <c r="Z40" s="650"/>
      <c r="AA40" s="650"/>
      <c r="AB40" s="650"/>
      <c r="AC40" s="650"/>
      <c r="AD40" s="650"/>
      <c r="AE40" s="650"/>
      <c r="AF40" s="650"/>
      <c r="AG40" s="650"/>
      <c r="AH40" s="650"/>
      <c r="AI40" s="650"/>
      <c r="AJ40" s="650"/>
      <c r="AK40" s="650"/>
      <c r="AL40" s="650"/>
      <c r="AM40" s="650"/>
      <c r="AN40" s="650"/>
      <c r="AO40" s="650"/>
      <c r="AP40" s="650"/>
      <c r="AQ40" s="650"/>
      <c r="AR40" s="650"/>
      <c r="AS40" s="813"/>
      <c r="AV40" s="1913" t="e">
        <v>#N/A</v>
      </c>
    </row>
    <row r="41" spans="1:48" s="672" customFormat="1" ht="12.75">
      <c r="A41" s="1147" t="s">
        <v>827</v>
      </c>
      <c r="B41" s="1148" t="s">
        <v>363</v>
      </c>
      <c r="C41" s="813"/>
      <c r="D41" s="650">
        <f>'O5 Details by Class &amp; Accounts'!I31</f>
        <v>0</v>
      </c>
      <c r="E41" s="650">
        <f>'O5 Details by Class &amp; Accounts'!J31</f>
        <v>0</v>
      </c>
      <c r="F41" s="650">
        <f>'O5 Details by Class &amp; Accounts'!K31</f>
        <v>0</v>
      </c>
      <c r="G41" s="650">
        <f>'O5 Details by Class &amp; Accounts'!L31</f>
        <v>0</v>
      </c>
      <c r="H41" s="650">
        <f>'O5 Details by Class &amp; Accounts'!M31</f>
        <v>0</v>
      </c>
      <c r="I41" s="650">
        <f>'O5 Details by Class &amp; Accounts'!N31</f>
        <v>0</v>
      </c>
      <c r="J41" s="650">
        <f>'O5 Details by Class &amp; Accounts'!O31</f>
        <v>0</v>
      </c>
      <c r="K41" s="650">
        <f>'O5 Details by Class &amp; Accounts'!P31</f>
        <v>0</v>
      </c>
      <c r="L41" s="650">
        <f>'O5 Details by Class &amp; Accounts'!Q31</f>
        <v>0</v>
      </c>
      <c r="M41" s="650">
        <f>'O5 Details by Class &amp; Accounts'!R31</f>
        <v>0</v>
      </c>
      <c r="N41" s="650">
        <f>'O5 Details by Class &amp; Accounts'!S31</f>
        <v>0</v>
      </c>
      <c r="O41" s="650">
        <f>'O5 Details by Class &amp; Accounts'!T31</f>
        <v>0</v>
      </c>
      <c r="P41" s="650">
        <f>'O5 Details by Class &amp; Accounts'!U31</f>
        <v>0</v>
      </c>
      <c r="Q41" s="650">
        <f>'O5 Details by Class &amp; Accounts'!V31</f>
        <v>0</v>
      </c>
      <c r="R41" s="650">
        <f>'O5 Details by Class &amp; Accounts'!W31</f>
        <v>0</v>
      </c>
      <c r="S41" s="650">
        <f>'O5 Details by Class &amp; Accounts'!X31</f>
        <v>0</v>
      </c>
      <c r="T41" s="650">
        <f>'O5 Details by Class &amp; Accounts'!Y31</f>
        <v>0</v>
      </c>
      <c r="U41" s="650">
        <f>'O5 Details by Class &amp; Accounts'!Z31</f>
        <v>0</v>
      </c>
      <c r="V41" s="650">
        <f>'O5 Details by Class &amp; Accounts'!AA31</f>
        <v>0</v>
      </c>
      <c r="W41" s="650">
        <f>'O5 Details by Class &amp; Accounts'!AB31</f>
        <v>0</v>
      </c>
      <c r="X41" s="652">
        <f t="shared" si="3"/>
        <v>0</v>
      </c>
      <c r="Y41" s="650">
        <f>'O5 Details by Class &amp; Accounts'!AD31</f>
        <v>0</v>
      </c>
      <c r="Z41" s="650">
        <f>'O5 Details by Class &amp; Accounts'!AE31</f>
        <v>0</v>
      </c>
      <c r="AA41" s="650">
        <f>'O5 Details by Class &amp; Accounts'!AF31</f>
        <v>0</v>
      </c>
      <c r="AB41" s="650">
        <f>'O5 Details by Class &amp; Accounts'!AG31</f>
        <v>0</v>
      </c>
      <c r="AC41" s="650">
        <f>'O5 Details by Class &amp; Accounts'!AH31</f>
        <v>0</v>
      </c>
      <c r="AD41" s="650">
        <f>'O5 Details by Class &amp; Accounts'!AI31</f>
        <v>0</v>
      </c>
      <c r="AE41" s="650">
        <f>'O5 Details by Class &amp; Accounts'!AJ31</f>
        <v>0</v>
      </c>
      <c r="AF41" s="650">
        <f>'O5 Details by Class &amp; Accounts'!AK31</f>
        <v>0</v>
      </c>
      <c r="AG41" s="650">
        <f>'O5 Details by Class &amp; Accounts'!AL31</f>
        <v>0</v>
      </c>
      <c r="AH41" s="650">
        <f>'O5 Details by Class &amp; Accounts'!AM31</f>
        <v>0</v>
      </c>
      <c r="AI41" s="650">
        <f>'O5 Details by Class &amp; Accounts'!AN31</f>
        <v>0</v>
      </c>
      <c r="AJ41" s="650">
        <f>'O5 Details by Class &amp; Accounts'!AO31</f>
        <v>0</v>
      </c>
      <c r="AK41" s="650">
        <f>'O5 Details by Class &amp; Accounts'!AP31</f>
        <v>0</v>
      </c>
      <c r="AL41" s="650">
        <f>'O5 Details by Class &amp; Accounts'!AQ31</f>
        <v>0</v>
      </c>
      <c r="AM41" s="650">
        <f>'O5 Details by Class &amp; Accounts'!AR31</f>
        <v>0</v>
      </c>
      <c r="AN41" s="650">
        <f>'O5 Details by Class &amp; Accounts'!AS31</f>
        <v>0</v>
      </c>
      <c r="AO41" s="650">
        <f>'O5 Details by Class &amp; Accounts'!AT31</f>
        <v>0</v>
      </c>
      <c r="AP41" s="650">
        <f>'O5 Details by Class &amp; Accounts'!AU31</f>
        <v>0</v>
      </c>
      <c r="AQ41" s="650">
        <f>'O5 Details by Class &amp; Accounts'!AV31</f>
        <v>0</v>
      </c>
      <c r="AR41" s="650">
        <f>'O5 Details by Class &amp; Accounts'!AW31</f>
        <v>0</v>
      </c>
      <c r="AS41" s="652">
        <f t="shared" si="0"/>
        <v>0</v>
      </c>
      <c r="AV41" s="1913" t="s">
        <v>703</v>
      </c>
    </row>
    <row r="42" spans="1:48" s="672" customFormat="1" ht="12.75">
      <c r="A42" s="1150" t="s">
        <v>828</v>
      </c>
      <c r="B42" s="1151" t="s">
        <v>364</v>
      </c>
      <c r="C42" s="813"/>
      <c r="D42" s="650">
        <f>'O5 Details by Class &amp; Accounts'!I32</f>
        <v>0</v>
      </c>
      <c r="E42" s="650">
        <f>'O5 Details by Class &amp; Accounts'!J32</f>
        <v>0</v>
      </c>
      <c r="F42" s="650">
        <f>'O5 Details by Class &amp; Accounts'!K32</f>
        <v>0</v>
      </c>
      <c r="G42" s="650">
        <f>'O5 Details by Class &amp; Accounts'!L32</f>
        <v>0</v>
      </c>
      <c r="H42" s="650">
        <f>'O5 Details by Class &amp; Accounts'!M32</f>
        <v>0</v>
      </c>
      <c r="I42" s="650">
        <f>'O5 Details by Class &amp; Accounts'!N32</f>
        <v>0</v>
      </c>
      <c r="J42" s="650">
        <f>'O5 Details by Class &amp; Accounts'!O32</f>
        <v>0</v>
      </c>
      <c r="K42" s="650">
        <f>'O5 Details by Class &amp; Accounts'!P32</f>
        <v>0</v>
      </c>
      <c r="L42" s="650">
        <f>'O5 Details by Class &amp; Accounts'!Q32</f>
        <v>0</v>
      </c>
      <c r="M42" s="650">
        <f>'O5 Details by Class &amp; Accounts'!R32</f>
        <v>0</v>
      </c>
      <c r="N42" s="650">
        <f>'O5 Details by Class &amp; Accounts'!S32</f>
        <v>0</v>
      </c>
      <c r="O42" s="650">
        <f>'O5 Details by Class &amp; Accounts'!T32</f>
        <v>0</v>
      </c>
      <c r="P42" s="650">
        <f>'O5 Details by Class &amp; Accounts'!U32</f>
        <v>0</v>
      </c>
      <c r="Q42" s="650">
        <f>'O5 Details by Class &amp; Accounts'!V32</f>
        <v>0</v>
      </c>
      <c r="R42" s="650">
        <f>'O5 Details by Class &amp; Accounts'!W32</f>
        <v>0</v>
      </c>
      <c r="S42" s="650">
        <f>'O5 Details by Class &amp; Accounts'!X32</f>
        <v>0</v>
      </c>
      <c r="T42" s="650">
        <f>'O5 Details by Class &amp; Accounts'!Y32</f>
        <v>0</v>
      </c>
      <c r="U42" s="650">
        <f>'O5 Details by Class &amp; Accounts'!Z32</f>
        <v>0</v>
      </c>
      <c r="V42" s="650">
        <f>'O5 Details by Class &amp; Accounts'!AA32</f>
        <v>0</v>
      </c>
      <c r="W42" s="650">
        <f>'O5 Details by Class &amp; Accounts'!AB32</f>
        <v>0</v>
      </c>
      <c r="X42" s="652">
        <f t="shared" si="3"/>
        <v>0</v>
      </c>
      <c r="Y42" s="650">
        <f>'O5 Details by Class &amp; Accounts'!AD32</f>
        <v>0</v>
      </c>
      <c r="Z42" s="650">
        <f>'O5 Details by Class &amp; Accounts'!AE32</f>
        <v>0</v>
      </c>
      <c r="AA42" s="650">
        <f>'O5 Details by Class &amp; Accounts'!AF32</f>
        <v>0</v>
      </c>
      <c r="AB42" s="650">
        <f>'O5 Details by Class &amp; Accounts'!AG32</f>
        <v>0</v>
      </c>
      <c r="AC42" s="650">
        <f>'O5 Details by Class &amp; Accounts'!AH32</f>
        <v>0</v>
      </c>
      <c r="AD42" s="650">
        <f>'O5 Details by Class &amp; Accounts'!AI32</f>
        <v>0</v>
      </c>
      <c r="AE42" s="650">
        <f>'O5 Details by Class &amp; Accounts'!AJ32</f>
        <v>0</v>
      </c>
      <c r="AF42" s="650">
        <f>'O5 Details by Class &amp; Accounts'!AK32</f>
        <v>0</v>
      </c>
      <c r="AG42" s="650">
        <f>'O5 Details by Class &amp; Accounts'!AL32</f>
        <v>0</v>
      </c>
      <c r="AH42" s="650">
        <f>'O5 Details by Class &amp; Accounts'!AM32</f>
        <v>0</v>
      </c>
      <c r="AI42" s="650">
        <f>'O5 Details by Class &amp; Accounts'!AN32</f>
        <v>0</v>
      </c>
      <c r="AJ42" s="650">
        <f>'O5 Details by Class &amp; Accounts'!AO32</f>
        <v>0</v>
      </c>
      <c r="AK42" s="650">
        <f>'O5 Details by Class &amp; Accounts'!AP32</f>
        <v>0</v>
      </c>
      <c r="AL42" s="650">
        <f>'O5 Details by Class &amp; Accounts'!AQ32</f>
        <v>0</v>
      </c>
      <c r="AM42" s="650">
        <f>'O5 Details by Class &amp; Accounts'!AR32</f>
        <v>0</v>
      </c>
      <c r="AN42" s="650">
        <f>'O5 Details by Class &amp; Accounts'!AS32</f>
        <v>0</v>
      </c>
      <c r="AO42" s="650">
        <f>'O5 Details by Class &amp; Accounts'!AT32</f>
        <v>0</v>
      </c>
      <c r="AP42" s="650">
        <f>'O5 Details by Class &amp; Accounts'!AU32</f>
        <v>0</v>
      </c>
      <c r="AQ42" s="650">
        <f>'O5 Details by Class &amp; Accounts'!AV32</f>
        <v>0</v>
      </c>
      <c r="AR42" s="650">
        <f>'O5 Details by Class &amp; Accounts'!AW32</f>
        <v>0</v>
      </c>
      <c r="AS42" s="652">
        <f t="shared" si="0"/>
        <v>0</v>
      </c>
      <c r="AV42" s="1913" t="s">
        <v>704</v>
      </c>
    </row>
    <row r="43" spans="1:48" s="672" customFormat="1" ht="12.75">
      <c r="A43" s="1152">
        <v>1810</v>
      </c>
      <c r="B43" s="1153" t="s">
        <v>769</v>
      </c>
      <c r="C43" s="652">
        <f>SUM(D43:W43)</f>
        <v>0</v>
      </c>
      <c r="D43" s="650">
        <f>D41+D42</f>
        <v>0</v>
      </c>
      <c r="E43" s="650">
        <f t="shared" ref="E43:W43" si="8">E41+E42</f>
        <v>0</v>
      </c>
      <c r="F43" s="650">
        <f t="shared" si="8"/>
        <v>0</v>
      </c>
      <c r="G43" s="650">
        <f t="shared" si="8"/>
        <v>0</v>
      </c>
      <c r="H43" s="650">
        <f t="shared" si="8"/>
        <v>0</v>
      </c>
      <c r="I43" s="650">
        <f t="shared" si="8"/>
        <v>0</v>
      </c>
      <c r="J43" s="650">
        <f t="shared" si="8"/>
        <v>0</v>
      </c>
      <c r="K43" s="650">
        <f t="shared" si="8"/>
        <v>0</v>
      </c>
      <c r="L43" s="650">
        <f t="shared" si="8"/>
        <v>0</v>
      </c>
      <c r="M43" s="650">
        <f t="shared" si="8"/>
        <v>0</v>
      </c>
      <c r="N43" s="650">
        <f t="shared" si="8"/>
        <v>0</v>
      </c>
      <c r="O43" s="650">
        <f t="shared" si="8"/>
        <v>0</v>
      </c>
      <c r="P43" s="650">
        <f t="shared" si="8"/>
        <v>0</v>
      </c>
      <c r="Q43" s="650">
        <f t="shared" si="8"/>
        <v>0</v>
      </c>
      <c r="R43" s="650">
        <f t="shared" si="8"/>
        <v>0</v>
      </c>
      <c r="S43" s="650">
        <f t="shared" si="8"/>
        <v>0</v>
      </c>
      <c r="T43" s="650">
        <f t="shared" si="8"/>
        <v>0</v>
      </c>
      <c r="U43" s="650">
        <f t="shared" si="8"/>
        <v>0</v>
      </c>
      <c r="V43" s="650">
        <f t="shared" si="8"/>
        <v>0</v>
      </c>
      <c r="W43" s="650">
        <f t="shared" si="8"/>
        <v>0</v>
      </c>
      <c r="X43" s="652">
        <f t="shared" si="3"/>
        <v>0</v>
      </c>
      <c r="Y43" s="650">
        <f>Y41+Y42</f>
        <v>0</v>
      </c>
      <c r="Z43" s="650">
        <f t="shared" ref="Z43:AR43" si="9">Z41+Z42</f>
        <v>0</v>
      </c>
      <c r="AA43" s="650">
        <f t="shared" si="9"/>
        <v>0</v>
      </c>
      <c r="AB43" s="650">
        <f t="shared" si="9"/>
        <v>0</v>
      </c>
      <c r="AC43" s="650">
        <f t="shared" si="9"/>
        <v>0</v>
      </c>
      <c r="AD43" s="650">
        <f t="shared" si="9"/>
        <v>0</v>
      </c>
      <c r="AE43" s="650">
        <f t="shared" si="9"/>
        <v>0</v>
      </c>
      <c r="AF43" s="650">
        <f t="shared" si="9"/>
        <v>0</v>
      </c>
      <c r="AG43" s="650">
        <f t="shared" si="9"/>
        <v>0</v>
      </c>
      <c r="AH43" s="650">
        <f t="shared" si="9"/>
        <v>0</v>
      </c>
      <c r="AI43" s="650">
        <f t="shared" si="9"/>
        <v>0</v>
      </c>
      <c r="AJ43" s="650">
        <f t="shared" si="9"/>
        <v>0</v>
      </c>
      <c r="AK43" s="650">
        <f t="shared" si="9"/>
        <v>0</v>
      </c>
      <c r="AL43" s="650">
        <f t="shared" si="9"/>
        <v>0</v>
      </c>
      <c r="AM43" s="650">
        <f t="shared" si="9"/>
        <v>0</v>
      </c>
      <c r="AN43" s="650">
        <f t="shared" si="9"/>
        <v>0</v>
      </c>
      <c r="AO43" s="650">
        <f t="shared" si="9"/>
        <v>0</v>
      </c>
      <c r="AP43" s="650">
        <f t="shared" si="9"/>
        <v>0</v>
      </c>
      <c r="AQ43" s="650">
        <f t="shared" si="9"/>
        <v>0</v>
      </c>
      <c r="AR43" s="650">
        <f t="shared" si="9"/>
        <v>0</v>
      </c>
      <c r="AS43" s="652">
        <f t="shared" si="0"/>
        <v>0</v>
      </c>
      <c r="AV43" s="1913" t="e">
        <v>#N/A</v>
      </c>
    </row>
    <row r="44" spans="1:48" s="672" customFormat="1" ht="12.75">
      <c r="A44" s="255"/>
      <c r="B44" s="671"/>
      <c r="C44" s="813"/>
      <c r="D44" s="650"/>
      <c r="E44" s="650"/>
      <c r="F44" s="763"/>
      <c r="G44" s="763"/>
      <c r="H44" s="763"/>
      <c r="I44" s="650"/>
      <c r="J44" s="650"/>
      <c r="K44" s="650"/>
      <c r="L44" s="650"/>
      <c r="M44" s="650"/>
      <c r="N44" s="650"/>
      <c r="O44" s="650"/>
      <c r="P44" s="650"/>
      <c r="Q44" s="650"/>
      <c r="R44" s="650"/>
      <c r="S44" s="650"/>
      <c r="T44" s="650"/>
      <c r="U44" s="650"/>
      <c r="V44" s="650"/>
      <c r="W44" s="650"/>
      <c r="X44" s="652"/>
      <c r="Y44" s="650"/>
      <c r="Z44" s="650"/>
      <c r="AA44" s="650"/>
      <c r="AB44" s="650"/>
      <c r="AC44" s="650"/>
      <c r="AD44" s="650"/>
      <c r="AE44" s="650"/>
      <c r="AF44" s="650"/>
      <c r="AG44" s="650"/>
      <c r="AH44" s="650"/>
      <c r="AI44" s="650"/>
      <c r="AJ44" s="650"/>
      <c r="AK44" s="650"/>
      <c r="AL44" s="650"/>
      <c r="AM44" s="650"/>
      <c r="AN44" s="650"/>
      <c r="AO44" s="650"/>
      <c r="AP44" s="650"/>
      <c r="AQ44" s="650"/>
      <c r="AR44" s="650"/>
      <c r="AS44" s="813"/>
      <c r="AV44" s="1913" t="e">
        <v>#N/A</v>
      </c>
    </row>
    <row r="45" spans="1:48" s="672" customFormat="1" ht="25.5">
      <c r="A45" s="1183">
        <v>1815</v>
      </c>
      <c r="B45" s="1184" t="s">
        <v>86</v>
      </c>
      <c r="C45" s="1177">
        <f>SUM(D45:W45)</f>
        <v>1078222.78</v>
      </c>
      <c r="D45" s="949">
        <f>'O5 Details by Class &amp; Accounts'!I33</f>
        <v>573794.06947608432</v>
      </c>
      <c r="E45" s="949">
        <f>'O5 Details by Class &amp; Accounts'!J33</f>
        <v>228152.25152549046</v>
      </c>
      <c r="F45" s="949">
        <f>'O5 Details by Class &amp; Accounts'!K33</f>
        <v>268547.58040023618</v>
      </c>
      <c r="G45" s="949">
        <f>'O5 Details by Class &amp; Accounts'!L33</f>
        <v>0</v>
      </c>
      <c r="H45" s="949">
        <f>'O5 Details by Class &amp; Accounts'!M33</f>
        <v>0</v>
      </c>
      <c r="I45" s="949">
        <f>'O5 Details by Class &amp; Accounts'!N33</f>
        <v>0</v>
      </c>
      <c r="J45" s="949">
        <f>'O5 Details by Class &amp; Accounts'!O33</f>
        <v>6066.3738196312579</v>
      </c>
      <c r="K45" s="949">
        <f>'O5 Details by Class &amp; Accounts'!P33</f>
        <v>0</v>
      </c>
      <c r="L45" s="949">
        <f>'O5 Details by Class &amp; Accounts'!Q33</f>
        <v>1662.5047785578374</v>
      </c>
      <c r="M45" s="949">
        <f>'O5 Details by Class &amp; Accounts'!R33</f>
        <v>0</v>
      </c>
      <c r="N45" s="949">
        <f>'O5 Details by Class &amp; Accounts'!S33</f>
        <v>0</v>
      </c>
      <c r="O45" s="949">
        <f>'O5 Details by Class &amp; Accounts'!T33</f>
        <v>0</v>
      </c>
      <c r="P45" s="949">
        <f>'O5 Details by Class &amp; Accounts'!U33</f>
        <v>0</v>
      </c>
      <c r="Q45" s="949">
        <f>'O5 Details by Class &amp; Accounts'!V33</f>
        <v>0</v>
      </c>
      <c r="R45" s="949">
        <f>'O5 Details by Class &amp; Accounts'!W33</f>
        <v>0</v>
      </c>
      <c r="S45" s="949">
        <f>'O5 Details by Class &amp; Accounts'!X33</f>
        <v>0</v>
      </c>
      <c r="T45" s="949">
        <f>'O5 Details by Class &amp; Accounts'!Y33</f>
        <v>0</v>
      </c>
      <c r="U45" s="949">
        <f>'O5 Details by Class &amp; Accounts'!Z33</f>
        <v>0</v>
      </c>
      <c r="V45" s="949">
        <f>'O5 Details by Class &amp; Accounts'!AA33</f>
        <v>0</v>
      </c>
      <c r="W45" s="949">
        <f>'O5 Details by Class &amp; Accounts'!AB33</f>
        <v>0</v>
      </c>
      <c r="X45" s="1177">
        <f t="shared" si="3"/>
        <v>0</v>
      </c>
      <c r="Y45" s="949">
        <f>'O5 Details by Class &amp; Accounts'!AD33</f>
        <v>0</v>
      </c>
      <c r="Z45" s="949">
        <f>'O5 Details by Class &amp; Accounts'!AE33</f>
        <v>0</v>
      </c>
      <c r="AA45" s="949">
        <f>'O5 Details by Class &amp; Accounts'!AF33</f>
        <v>0</v>
      </c>
      <c r="AB45" s="949">
        <f>'O5 Details by Class &amp; Accounts'!AG33</f>
        <v>0</v>
      </c>
      <c r="AC45" s="949">
        <f>'O5 Details by Class &amp; Accounts'!AH33</f>
        <v>0</v>
      </c>
      <c r="AD45" s="949">
        <f>'O5 Details by Class &amp; Accounts'!AI33</f>
        <v>0</v>
      </c>
      <c r="AE45" s="949">
        <f>'O5 Details by Class &amp; Accounts'!AJ33</f>
        <v>0</v>
      </c>
      <c r="AF45" s="949">
        <f>'O5 Details by Class &amp; Accounts'!AK33</f>
        <v>0</v>
      </c>
      <c r="AG45" s="949">
        <f>'O5 Details by Class &amp; Accounts'!AL33</f>
        <v>0</v>
      </c>
      <c r="AH45" s="949">
        <f>'O5 Details by Class &amp; Accounts'!AM33</f>
        <v>0</v>
      </c>
      <c r="AI45" s="949">
        <f>'O5 Details by Class &amp; Accounts'!AN33</f>
        <v>0</v>
      </c>
      <c r="AJ45" s="949">
        <f>'O5 Details by Class &amp; Accounts'!AO33</f>
        <v>0</v>
      </c>
      <c r="AK45" s="949">
        <f>'O5 Details by Class &amp; Accounts'!AP33</f>
        <v>0</v>
      </c>
      <c r="AL45" s="949">
        <f>'O5 Details by Class &amp; Accounts'!AQ33</f>
        <v>0</v>
      </c>
      <c r="AM45" s="949">
        <f>'O5 Details by Class &amp; Accounts'!AR33</f>
        <v>0</v>
      </c>
      <c r="AN45" s="949">
        <f>'O5 Details by Class &amp; Accounts'!AS33</f>
        <v>0</v>
      </c>
      <c r="AO45" s="949">
        <f>'O5 Details by Class &amp; Accounts'!AT33</f>
        <v>0</v>
      </c>
      <c r="AP45" s="949">
        <f>'O5 Details by Class &amp; Accounts'!AU33</f>
        <v>0</v>
      </c>
      <c r="AQ45" s="949">
        <f>'O5 Details by Class &amp; Accounts'!AV33</f>
        <v>0</v>
      </c>
      <c r="AR45" s="949">
        <f>'O5 Details by Class &amp; Accounts'!AW33</f>
        <v>0</v>
      </c>
      <c r="AS45" s="1177">
        <f t="shared" si="0"/>
        <v>1078222.78</v>
      </c>
      <c r="AV45" s="1913" t="s">
        <v>703</v>
      </c>
    </row>
    <row r="46" spans="1:48" s="672" customFormat="1" ht="12.75">
      <c r="A46" s="255"/>
      <c r="B46" s="671"/>
      <c r="C46" s="813"/>
      <c r="D46" s="650"/>
      <c r="E46" s="650"/>
      <c r="F46" s="650"/>
      <c r="G46" s="650"/>
      <c r="H46" s="650"/>
      <c r="I46" s="650"/>
      <c r="J46" s="650"/>
      <c r="K46" s="650"/>
      <c r="L46" s="650"/>
      <c r="M46" s="650"/>
      <c r="N46" s="650"/>
      <c r="O46" s="650"/>
      <c r="P46" s="650"/>
      <c r="Q46" s="650"/>
      <c r="R46" s="650"/>
      <c r="S46" s="650"/>
      <c r="T46" s="650"/>
      <c r="U46" s="650"/>
      <c r="V46" s="650"/>
      <c r="W46" s="650"/>
      <c r="X46" s="652"/>
      <c r="Y46" s="650"/>
      <c r="Z46" s="650"/>
      <c r="AA46" s="650"/>
      <c r="AB46" s="650"/>
      <c r="AC46" s="650"/>
      <c r="AD46" s="650"/>
      <c r="AE46" s="650"/>
      <c r="AF46" s="650"/>
      <c r="AG46" s="650"/>
      <c r="AH46" s="650"/>
      <c r="AI46" s="650"/>
      <c r="AJ46" s="650"/>
      <c r="AK46" s="650"/>
      <c r="AL46" s="650"/>
      <c r="AM46" s="650"/>
      <c r="AN46" s="650"/>
      <c r="AO46" s="650"/>
      <c r="AP46" s="650"/>
      <c r="AQ46" s="650"/>
      <c r="AR46" s="650"/>
      <c r="AS46" s="813"/>
      <c r="AV46" s="1913" t="e">
        <v>#N/A</v>
      </c>
    </row>
    <row r="47" spans="1:48" s="672" customFormat="1" ht="25.5">
      <c r="A47" s="1147" t="s">
        <v>493</v>
      </c>
      <c r="B47" s="1148" t="s">
        <v>1285</v>
      </c>
      <c r="C47" s="652">
        <f>SUM(D47:W47)</f>
        <v>0</v>
      </c>
      <c r="D47" s="650">
        <f>'O5 Details by Class &amp; Accounts'!I35</f>
        <v>0</v>
      </c>
      <c r="E47" s="650">
        <f>'O5 Details by Class &amp; Accounts'!J35</f>
        <v>0</v>
      </c>
      <c r="F47" s="650">
        <f>'O5 Details by Class &amp; Accounts'!K35</f>
        <v>0</v>
      </c>
      <c r="G47" s="650">
        <f>'O5 Details by Class &amp; Accounts'!L35</f>
        <v>0</v>
      </c>
      <c r="H47" s="650">
        <f>'O5 Details by Class &amp; Accounts'!M35</f>
        <v>0</v>
      </c>
      <c r="I47" s="650">
        <f>'O5 Details by Class &amp; Accounts'!N35</f>
        <v>0</v>
      </c>
      <c r="J47" s="650">
        <f>'O5 Details by Class &amp; Accounts'!O35</f>
        <v>0</v>
      </c>
      <c r="K47" s="650">
        <f>'O5 Details by Class &amp; Accounts'!P35</f>
        <v>0</v>
      </c>
      <c r="L47" s="650">
        <f>'O5 Details by Class &amp; Accounts'!Q35</f>
        <v>0</v>
      </c>
      <c r="M47" s="650">
        <f>'O5 Details by Class &amp; Accounts'!R35</f>
        <v>0</v>
      </c>
      <c r="N47" s="650">
        <f>'O5 Details by Class &amp; Accounts'!S35</f>
        <v>0</v>
      </c>
      <c r="O47" s="650">
        <f>'O5 Details by Class &amp; Accounts'!T35</f>
        <v>0</v>
      </c>
      <c r="P47" s="650">
        <f>'O5 Details by Class &amp; Accounts'!U35</f>
        <v>0</v>
      </c>
      <c r="Q47" s="650">
        <f>'O5 Details by Class &amp; Accounts'!V35</f>
        <v>0</v>
      </c>
      <c r="R47" s="650">
        <f>'O5 Details by Class &amp; Accounts'!W35</f>
        <v>0</v>
      </c>
      <c r="S47" s="650">
        <f>'O5 Details by Class &amp; Accounts'!X35</f>
        <v>0</v>
      </c>
      <c r="T47" s="650">
        <f>'O5 Details by Class &amp; Accounts'!Y35</f>
        <v>0</v>
      </c>
      <c r="U47" s="650">
        <f>'O5 Details by Class &amp; Accounts'!Z35</f>
        <v>0</v>
      </c>
      <c r="V47" s="650">
        <f>'O5 Details by Class &amp; Accounts'!AA35</f>
        <v>0</v>
      </c>
      <c r="W47" s="650">
        <f>'O5 Details by Class &amp; Accounts'!AB35</f>
        <v>0</v>
      </c>
      <c r="X47" s="652">
        <f t="shared" si="3"/>
        <v>0</v>
      </c>
      <c r="Y47" s="650">
        <f>'O5 Details by Class &amp; Accounts'!AD35</f>
        <v>0</v>
      </c>
      <c r="Z47" s="650">
        <f>'O5 Details by Class &amp; Accounts'!AE35</f>
        <v>0</v>
      </c>
      <c r="AA47" s="650">
        <f>'O5 Details by Class &amp; Accounts'!AF35</f>
        <v>0</v>
      </c>
      <c r="AB47" s="650">
        <f>'O5 Details by Class &amp; Accounts'!AG35</f>
        <v>0</v>
      </c>
      <c r="AC47" s="650">
        <f>'O5 Details by Class &amp; Accounts'!AH35</f>
        <v>0</v>
      </c>
      <c r="AD47" s="650">
        <f>'O5 Details by Class &amp; Accounts'!AI35</f>
        <v>0</v>
      </c>
      <c r="AE47" s="650">
        <f>'O5 Details by Class &amp; Accounts'!AJ35</f>
        <v>0</v>
      </c>
      <c r="AF47" s="650">
        <f>'O5 Details by Class &amp; Accounts'!AK35</f>
        <v>0</v>
      </c>
      <c r="AG47" s="650">
        <f>'O5 Details by Class &amp; Accounts'!AL35</f>
        <v>0</v>
      </c>
      <c r="AH47" s="650">
        <f>'O5 Details by Class &amp; Accounts'!AM35</f>
        <v>0</v>
      </c>
      <c r="AI47" s="650">
        <f>'O5 Details by Class &amp; Accounts'!AN35</f>
        <v>0</v>
      </c>
      <c r="AJ47" s="650">
        <f>'O5 Details by Class &amp; Accounts'!AO35</f>
        <v>0</v>
      </c>
      <c r="AK47" s="650">
        <f>'O5 Details by Class &amp; Accounts'!AP35</f>
        <v>0</v>
      </c>
      <c r="AL47" s="650">
        <f>'O5 Details by Class &amp; Accounts'!AQ35</f>
        <v>0</v>
      </c>
      <c r="AM47" s="650">
        <f>'O5 Details by Class &amp; Accounts'!AR35</f>
        <v>0</v>
      </c>
      <c r="AN47" s="650">
        <f>'O5 Details by Class &amp; Accounts'!AS35</f>
        <v>0</v>
      </c>
      <c r="AO47" s="650">
        <f>'O5 Details by Class &amp; Accounts'!AT35</f>
        <v>0</v>
      </c>
      <c r="AP47" s="650">
        <f>'O5 Details by Class &amp; Accounts'!AU35</f>
        <v>0</v>
      </c>
      <c r="AQ47" s="650">
        <f>'O5 Details by Class &amp; Accounts'!AV35</f>
        <v>0</v>
      </c>
      <c r="AR47" s="650">
        <f>'O5 Details by Class &amp; Accounts'!AW35</f>
        <v>0</v>
      </c>
      <c r="AS47" s="652">
        <f t="shared" si="0"/>
        <v>0</v>
      </c>
      <c r="AV47" s="1913" t="s">
        <v>704</v>
      </c>
    </row>
    <row r="48" spans="1:48" s="672" customFormat="1" ht="25.5">
      <c r="A48" s="1150" t="s">
        <v>494</v>
      </c>
      <c r="B48" s="1151" t="s">
        <v>1287</v>
      </c>
      <c r="C48" s="652">
        <f>SUM(D48:W48)</f>
        <v>1.0000000000000001E-5</v>
      </c>
      <c r="D48" s="650">
        <f>'O5 Details by Class &amp; Accounts'!I36</f>
        <v>4.8331159640572554E-6</v>
      </c>
      <c r="E48" s="650">
        <f>'O5 Details by Class &amp; Accounts'!J36</f>
        <v>2.539951819201062E-6</v>
      </c>
      <c r="F48" s="650">
        <f>'O5 Details by Class &amp; Accounts'!K36</f>
        <v>2.606110528190997E-6</v>
      </c>
      <c r="G48" s="650">
        <f>'O5 Details by Class &amp; Accounts'!L36</f>
        <v>0</v>
      </c>
      <c r="H48" s="650">
        <f>'O5 Details by Class &amp; Accounts'!M36</f>
        <v>0</v>
      </c>
      <c r="I48" s="650">
        <f>'O5 Details by Class &amp; Accounts'!N36</f>
        <v>0</v>
      </c>
      <c r="J48" s="650">
        <f>'O5 Details by Class &amp; Accounts'!O36</f>
        <v>5.066501923636375E-9</v>
      </c>
      <c r="K48" s="650">
        <f>'O5 Details by Class &amp; Accounts'!P36</f>
        <v>0</v>
      </c>
      <c r="L48" s="650">
        <f>'O5 Details by Class &amp; Accounts'!Q36</f>
        <v>1.5755186627049892E-8</v>
      </c>
      <c r="M48" s="650">
        <f>'O5 Details by Class &amp; Accounts'!R36</f>
        <v>0</v>
      </c>
      <c r="N48" s="650">
        <f>'O5 Details by Class &amp; Accounts'!S36</f>
        <v>0</v>
      </c>
      <c r="O48" s="650">
        <f>'O5 Details by Class &amp; Accounts'!T36</f>
        <v>0</v>
      </c>
      <c r="P48" s="650">
        <f>'O5 Details by Class &amp; Accounts'!U36</f>
        <v>0</v>
      </c>
      <c r="Q48" s="650">
        <f>'O5 Details by Class &amp; Accounts'!V36</f>
        <v>0</v>
      </c>
      <c r="R48" s="650">
        <f>'O5 Details by Class &amp; Accounts'!W36</f>
        <v>0</v>
      </c>
      <c r="S48" s="650">
        <f>'O5 Details by Class &amp; Accounts'!X36</f>
        <v>0</v>
      </c>
      <c r="T48" s="650">
        <f>'O5 Details by Class &amp; Accounts'!Y36</f>
        <v>0</v>
      </c>
      <c r="U48" s="650">
        <f>'O5 Details by Class &amp; Accounts'!Z36</f>
        <v>0</v>
      </c>
      <c r="V48" s="650">
        <f>'O5 Details by Class &amp; Accounts'!AA36</f>
        <v>0</v>
      </c>
      <c r="W48" s="650">
        <f>'O5 Details by Class &amp; Accounts'!AB36</f>
        <v>0</v>
      </c>
      <c r="X48" s="652">
        <f t="shared" si="3"/>
        <v>0</v>
      </c>
      <c r="Y48" s="650">
        <f>'O5 Details by Class &amp; Accounts'!AD36</f>
        <v>0</v>
      </c>
      <c r="Z48" s="650">
        <f>'O5 Details by Class &amp; Accounts'!AE36</f>
        <v>0</v>
      </c>
      <c r="AA48" s="650">
        <f>'O5 Details by Class &amp; Accounts'!AF36</f>
        <v>0</v>
      </c>
      <c r="AB48" s="650">
        <f>'O5 Details by Class &amp; Accounts'!AG36</f>
        <v>0</v>
      </c>
      <c r="AC48" s="650">
        <f>'O5 Details by Class &amp; Accounts'!AH36</f>
        <v>0</v>
      </c>
      <c r="AD48" s="650">
        <f>'O5 Details by Class &amp; Accounts'!AI36</f>
        <v>0</v>
      </c>
      <c r="AE48" s="650">
        <f>'O5 Details by Class &amp; Accounts'!AJ36</f>
        <v>0</v>
      </c>
      <c r="AF48" s="650">
        <f>'O5 Details by Class &amp; Accounts'!AK36</f>
        <v>0</v>
      </c>
      <c r="AG48" s="650">
        <f>'O5 Details by Class &amp; Accounts'!AL36</f>
        <v>0</v>
      </c>
      <c r="AH48" s="650">
        <f>'O5 Details by Class &amp; Accounts'!AM36</f>
        <v>0</v>
      </c>
      <c r="AI48" s="650">
        <f>'O5 Details by Class &amp; Accounts'!AN36</f>
        <v>0</v>
      </c>
      <c r="AJ48" s="650">
        <f>'O5 Details by Class &amp; Accounts'!AO36</f>
        <v>0</v>
      </c>
      <c r="AK48" s="650">
        <f>'O5 Details by Class &amp; Accounts'!AP36</f>
        <v>0</v>
      </c>
      <c r="AL48" s="650">
        <f>'O5 Details by Class &amp; Accounts'!AQ36</f>
        <v>0</v>
      </c>
      <c r="AM48" s="650">
        <f>'O5 Details by Class &amp; Accounts'!AR36</f>
        <v>0</v>
      </c>
      <c r="AN48" s="650">
        <f>'O5 Details by Class &amp; Accounts'!AS36</f>
        <v>0</v>
      </c>
      <c r="AO48" s="650">
        <f>'O5 Details by Class &amp; Accounts'!AT36</f>
        <v>0</v>
      </c>
      <c r="AP48" s="650">
        <f>'O5 Details by Class &amp; Accounts'!AU36</f>
        <v>0</v>
      </c>
      <c r="AQ48" s="650">
        <f>'O5 Details by Class &amp; Accounts'!AV36</f>
        <v>0</v>
      </c>
      <c r="AR48" s="650">
        <f>'O5 Details by Class &amp; Accounts'!AW36</f>
        <v>0</v>
      </c>
      <c r="AS48" s="652">
        <f t="shared" si="0"/>
        <v>1.0000000000000001E-5</v>
      </c>
      <c r="AV48" s="1913" t="s">
        <v>705</v>
      </c>
    </row>
    <row r="49" spans="1:48" s="672" customFormat="1" ht="25.5">
      <c r="A49" s="1150" t="s">
        <v>1277</v>
      </c>
      <c r="B49" s="1151" t="s">
        <v>1278</v>
      </c>
      <c r="C49" s="652">
        <f>SUM(D49:W49)</f>
        <v>0</v>
      </c>
      <c r="D49" s="650">
        <f>'O5 Details by Class &amp; Accounts'!I37</f>
        <v>0</v>
      </c>
      <c r="E49" s="650">
        <f>'O5 Details by Class &amp; Accounts'!J37</f>
        <v>0</v>
      </c>
      <c r="F49" s="650">
        <f>'O5 Details by Class &amp; Accounts'!K37</f>
        <v>0</v>
      </c>
      <c r="G49" s="650">
        <f>'O5 Details by Class &amp; Accounts'!L37</f>
        <v>0</v>
      </c>
      <c r="H49" s="650">
        <f>'O5 Details by Class &amp; Accounts'!M37</f>
        <v>0</v>
      </c>
      <c r="I49" s="650">
        <f>'O5 Details by Class &amp; Accounts'!N37</f>
        <v>0</v>
      </c>
      <c r="J49" s="650">
        <f>'O5 Details by Class &amp; Accounts'!O37</f>
        <v>0</v>
      </c>
      <c r="K49" s="650">
        <f>'O5 Details by Class &amp; Accounts'!P37</f>
        <v>0</v>
      </c>
      <c r="L49" s="650">
        <f>'O5 Details by Class &amp; Accounts'!Q37</f>
        <v>0</v>
      </c>
      <c r="M49" s="650">
        <f>'O5 Details by Class &amp; Accounts'!R37</f>
        <v>0</v>
      </c>
      <c r="N49" s="650">
        <f>'O5 Details by Class &amp; Accounts'!S37</f>
        <v>0</v>
      </c>
      <c r="O49" s="650">
        <f>'O5 Details by Class &amp; Accounts'!T37</f>
        <v>0</v>
      </c>
      <c r="P49" s="650">
        <f>'O5 Details by Class &amp; Accounts'!U37</f>
        <v>0</v>
      </c>
      <c r="Q49" s="650">
        <f>'O5 Details by Class &amp; Accounts'!V37</f>
        <v>0</v>
      </c>
      <c r="R49" s="650">
        <f>'O5 Details by Class &amp; Accounts'!W37</f>
        <v>0</v>
      </c>
      <c r="S49" s="650">
        <f>'O5 Details by Class &amp; Accounts'!X37</f>
        <v>0</v>
      </c>
      <c r="T49" s="650">
        <f>'O5 Details by Class &amp; Accounts'!Y37</f>
        <v>0</v>
      </c>
      <c r="U49" s="650">
        <f>'O5 Details by Class &amp; Accounts'!Z37</f>
        <v>0</v>
      </c>
      <c r="V49" s="650">
        <f>'O5 Details by Class &amp; Accounts'!AA37</f>
        <v>0</v>
      </c>
      <c r="W49" s="650">
        <f>'O5 Details by Class &amp; Accounts'!AB37</f>
        <v>0</v>
      </c>
      <c r="X49" s="652">
        <f t="shared" si="3"/>
        <v>0</v>
      </c>
      <c r="Y49" s="650">
        <f>'O5 Details by Class &amp; Accounts'!AD37</f>
        <v>0</v>
      </c>
      <c r="Z49" s="650">
        <f>'O5 Details by Class &amp; Accounts'!AE37</f>
        <v>0</v>
      </c>
      <c r="AA49" s="650">
        <f>'O5 Details by Class &amp; Accounts'!AF37</f>
        <v>0</v>
      </c>
      <c r="AB49" s="650">
        <f>'O5 Details by Class &amp; Accounts'!AG37</f>
        <v>0</v>
      </c>
      <c r="AC49" s="650">
        <f>'O5 Details by Class &amp; Accounts'!AH37</f>
        <v>0</v>
      </c>
      <c r="AD49" s="650">
        <f>'O5 Details by Class &amp; Accounts'!AI37</f>
        <v>0</v>
      </c>
      <c r="AE49" s="650">
        <f>'O5 Details by Class &amp; Accounts'!AJ37</f>
        <v>0</v>
      </c>
      <c r="AF49" s="650">
        <f>'O5 Details by Class &amp; Accounts'!AK37</f>
        <v>0</v>
      </c>
      <c r="AG49" s="650">
        <f>'O5 Details by Class &amp; Accounts'!AL37</f>
        <v>0</v>
      </c>
      <c r="AH49" s="650">
        <f>'O5 Details by Class &amp; Accounts'!AM37</f>
        <v>0</v>
      </c>
      <c r="AI49" s="650">
        <f>'O5 Details by Class &amp; Accounts'!AN37</f>
        <v>0</v>
      </c>
      <c r="AJ49" s="650">
        <f>'O5 Details by Class &amp; Accounts'!AO37</f>
        <v>0</v>
      </c>
      <c r="AK49" s="650">
        <f>'O5 Details by Class &amp; Accounts'!AP37</f>
        <v>0</v>
      </c>
      <c r="AL49" s="650">
        <f>'O5 Details by Class &amp; Accounts'!AQ37</f>
        <v>0</v>
      </c>
      <c r="AM49" s="650">
        <f>'O5 Details by Class &amp; Accounts'!AR37</f>
        <v>0</v>
      </c>
      <c r="AN49" s="650">
        <f>'O5 Details by Class &amp; Accounts'!AS37</f>
        <v>0</v>
      </c>
      <c r="AO49" s="650">
        <f>'O5 Details by Class &amp; Accounts'!AT37</f>
        <v>0</v>
      </c>
      <c r="AP49" s="650">
        <f>'O5 Details by Class &amp; Accounts'!AU37</f>
        <v>0</v>
      </c>
      <c r="AQ49" s="650">
        <f>'O5 Details by Class &amp; Accounts'!AV37</f>
        <v>0</v>
      </c>
      <c r="AR49" s="650">
        <f>'O5 Details by Class &amp; Accounts'!AW37</f>
        <v>0</v>
      </c>
      <c r="AS49" s="652">
        <f t="shared" si="0"/>
        <v>0</v>
      </c>
      <c r="AV49" s="1913" t="s">
        <v>779</v>
      </c>
    </row>
    <row r="50" spans="1:48" s="672" customFormat="1" ht="12.75">
      <c r="A50" s="1152">
        <v>1820</v>
      </c>
      <c r="B50" s="1153" t="s">
        <v>769</v>
      </c>
      <c r="C50" s="652">
        <f>SUM(D50:W50)</f>
        <v>1.0000000000000001E-5</v>
      </c>
      <c r="D50" s="650">
        <f>D47+D48+D49</f>
        <v>4.8331159640572554E-6</v>
      </c>
      <c r="E50" s="650">
        <f t="shared" ref="E50:AS50" si="10">E47+E48+E49</f>
        <v>2.539951819201062E-6</v>
      </c>
      <c r="F50" s="650">
        <f t="shared" si="10"/>
        <v>2.606110528190997E-6</v>
      </c>
      <c r="G50" s="650">
        <f t="shared" si="10"/>
        <v>0</v>
      </c>
      <c r="H50" s="650">
        <f t="shared" si="10"/>
        <v>0</v>
      </c>
      <c r="I50" s="650">
        <f t="shared" si="10"/>
        <v>0</v>
      </c>
      <c r="J50" s="650">
        <f t="shared" si="10"/>
        <v>5.066501923636375E-9</v>
      </c>
      <c r="K50" s="650">
        <f t="shared" si="10"/>
        <v>0</v>
      </c>
      <c r="L50" s="650">
        <f t="shared" si="10"/>
        <v>1.5755186627049892E-8</v>
      </c>
      <c r="M50" s="650">
        <f t="shared" si="10"/>
        <v>0</v>
      </c>
      <c r="N50" s="650">
        <f t="shared" si="10"/>
        <v>0</v>
      </c>
      <c r="O50" s="650">
        <f t="shared" si="10"/>
        <v>0</v>
      </c>
      <c r="P50" s="650">
        <f t="shared" si="10"/>
        <v>0</v>
      </c>
      <c r="Q50" s="650">
        <f t="shared" si="10"/>
        <v>0</v>
      </c>
      <c r="R50" s="650">
        <f t="shared" si="10"/>
        <v>0</v>
      </c>
      <c r="S50" s="650">
        <f t="shared" si="10"/>
        <v>0</v>
      </c>
      <c r="T50" s="650">
        <f t="shared" si="10"/>
        <v>0</v>
      </c>
      <c r="U50" s="650">
        <f t="shared" si="10"/>
        <v>0</v>
      </c>
      <c r="V50" s="650">
        <f t="shared" si="10"/>
        <v>0</v>
      </c>
      <c r="W50" s="650">
        <f t="shared" si="10"/>
        <v>0</v>
      </c>
      <c r="X50" s="652">
        <f t="shared" si="10"/>
        <v>0</v>
      </c>
      <c r="Y50" s="650">
        <f t="shared" si="10"/>
        <v>0</v>
      </c>
      <c r="Z50" s="650">
        <f t="shared" si="10"/>
        <v>0</v>
      </c>
      <c r="AA50" s="650">
        <f t="shared" si="10"/>
        <v>0</v>
      </c>
      <c r="AB50" s="650">
        <f t="shared" si="10"/>
        <v>0</v>
      </c>
      <c r="AC50" s="650">
        <f t="shared" si="10"/>
        <v>0</v>
      </c>
      <c r="AD50" s="650">
        <f t="shared" si="10"/>
        <v>0</v>
      </c>
      <c r="AE50" s="650">
        <f t="shared" si="10"/>
        <v>0</v>
      </c>
      <c r="AF50" s="650">
        <f t="shared" si="10"/>
        <v>0</v>
      </c>
      <c r="AG50" s="650">
        <f t="shared" si="10"/>
        <v>0</v>
      </c>
      <c r="AH50" s="650">
        <f t="shared" si="10"/>
        <v>0</v>
      </c>
      <c r="AI50" s="650">
        <f t="shared" si="10"/>
        <v>0</v>
      </c>
      <c r="AJ50" s="650">
        <f t="shared" si="10"/>
        <v>0</v>
      </c>
      <c r="AK50" s="650">
        <f t="shared" si="10"/>
        <v>0</v>
      </c>
      <c r="AL50" s="650">
        <f t="shared" si="10"/>
        <v>0</v>
      </c>
      <c r="AM50" s="650">
        <f t="shared" si="10"/>
        <v>0</v>
      </c>
      <c r="AN50" s="650">
        <f t="shared" si="10"/>
        <v>0</v>
      </c>
      <c r="AO50" s="650">
        <f t="shared" si="10"/>
        <v>0</v>
      </c>
      <c r="AP50" s="650">
        <f t="shared" si="10"/>
        <v>0</v>
      </c>
      <c r="AQ50" s="650">
        <f t="shared" si="10"/>
        <v>0</v>
      </c>
      <c r="AR50" s="650">
        <f t="shared" si="10"/>
        <v>0</v>
      </c>
      <c r="AS50" s="650">
        <f t="shared" si="10"/>
        <v>1.0000000000000001E-5</v>
      </c>
      <c r="AV50" s="1913" t="e">
        <v>#N/A</v>
      </c>
    </row>
    <row r="51" spans="1:48" s="672" customFormat="1" ht="12.75">
      <c r="A51" s="713"/>
      <c r="B51" s="678"/>
      <c r="C51" s="652"/>
      <c r="D51" s="650"/>
      <c r="E51" s="650"/>
      <c r="F51" s="650"/>
      <c r="G51" s="650"/>
      <c r="H51" s="650"/>
      <c r="I51" s="650"/>
      <c r="J51" s="650"/>
      <c r="K51" s="650"/>
      <c r="L51" s="650"/>
      <c r="M51" s="650"/>
      <c r="N51" s="650"/>
      <c r="O51" s="650"/>
      <c r="P51" s="650"/>
      <c r="Q51" s="650"/>
      <c r="R51" s="650"/>
      <c r="S51" s="650"/>
      <c r="T51" s="650"/>
      <c r="U51" s="650"/>
      <c r="V51" s="650"/>
      <c r="W51" s="650"/>
      <c r="X51" s="652"/>
      <c r="Y51" s="650"/>
      <c r="Z51" s="650"/>
      <c r="AA51" s="650"/>
      <c r="AB51" s="650"/>
      <c r="AC51" s="650"/>
      <c r="AD51" s="650"/>
      <c r="AE51" s="650"/>
      <c r="AF51" s="650"/>
      <c r="AG51" s="650"/>
      <c r="AH51" s="650"/>
      <c r="AI51" s="650"/>
      <c r="AJ51" s="650"/>
      <c r="AK51" s="650"/>
      <c r="AL51" s="650"/>
      <c r="AM51" s="650"/>
      <c r="AN51" s="650"/>
      <c r="AO51" s="650"/>
      <c r="AP51" s="650"/>
      <c r="AQ51" s="650"/>
      <c r="AR51" s="650"/>
      <c r="AS51" s="813"/>
      <c r="AV51" s="1913" t="e">
        <v>#N/A</v>
      </c>
    </row>
    <row r="52" spans="1:48" s="672" customFormat="1" ht="12.75">
      <c r="A52" s="1185" t="s">
        <v>506</v>
      </c>
      <c r="B52" s="1186" t="s">
        <v>769</v>
      </c>
      <c r="C52" s="1177">
        <f>C45+C50</f>
        <v>1078222.7800100001</v>
      </c>
      <c r="D52" s="949">
        <f t="shared" ref="D52:AR52" si="11">D45+D50</f>
        <v>573794.06948091742</v>
      </c>
      <c r="E52" s="949">
        <f t="shared" si="11"/>
        <v>228152.25152803041</v>
      </c>
      <c r="F52" s="949">
        <f t="shared" si="11"/>
        <v>268547.58040284232</v>
      </c>
      <c r="G52" s="949">
        <f t="shared" si="11"/>
        <v>0</v>
      </c>
      <c r="H52" s="949">
        <f t="shared" si="11"/>
        <v>0</v>
      </c>
      <c r="I52" s="949">
        <f t="shared" si="11"/>
        <v>0</v>
      </c>
      <c r="J52" s="949">
        <f t="shared" si="11"/>
        <v>6066.3738196363247</v>
      </c>
      <c r="K52" s="949">
        <f t="shared" si="11"/>
        <v>0</v>
      </c>
      <c r="L52" s="949">
        <f t="shared" si="11"/>
        <v>1662.5047785735926</v>
      </c>
      <c r="M52" s="949">
        <f t="shared" si="11"/>
        <v>0</v>
      </c>
      <c r="N52" s="949">
        <f t="shared" si="11"/>
        <v>0</v>
      </c>
      <c r="O52" s="949">
        <f t="shared" si="11"/>
        <v>0</v>
      </c>
      <c r="P52" s="949">
        <f t="shared" si="11"/>
        <v>0</v>
      </c>
      <c r="Q52" s="949">
        <f t="shared" si="11"/>
        <v>0</v>
      </c>
      <c r="R52" s="949">
        <f t="shared" si="11"/>
        <v>0</v>
      </c>
      <c r="S52" s="949">
        <f t="shared" si="11"/>
        <v>0</v>
      </c>
      <c r="T52" s="949">
        <f t="shared" si="11"/>
        <v>0</v>
      </c>
      <c r="U52" s="949">
        <f t="shared" si="11"/>
        <v>0</v>
      </c>
      <c r="V52" s="949">
        <f t="shared" si="11"/>
        <v>0</v>
      </c>
      <c r="W52" s="949">
        <f t="shared" si="11"/>
        <v>0</v>
      </c>
      <c r="X52" s="1177">
        <f t="shared" si="11"/>
        <v>0</v>
      </c>
      <c r="Y52" s="949">
        <f t="shared" si="11"/>
        <v>0</v>
      </c>
      <c r="Z52" s="949">
        <f t="shared" si="11"/>
        <v>0</v>
      </c>
      <c r="AA52" s="949">
        <f t="shared" si="11"/>
        <v>0</v>
      </c>
      <c r="AB52" s="949">
        <f t="shared" si="11"/>
        <v>0</v>
      </c>
      <c r="AC52" s="949">
        <f t="shared" si="11"/>
        <v>0</v>
      </c>
      <c r="AD52" s="949">
        <f t="shared" si="11"/>
        <v>0</v>
      </c>
      <c r="AE52" s="949">
        <f t="shared" si="11"/>
        <v>0</v>
      </c>
      <c r="AF52" s="949">
        <f t="shared" si="11"/>
        <v>0</v>
      </c>
      <c r="AG52" s="949">
        <f t="shared" si="11"/>
        <v>0</v>
      </c>
      <c r="AH52" s="949">
        <f t="shared" si="11"/>
        <v>0</v>
      </c>
      <c r="AI52" s="949">
        <f t="shared" si="11"/>
        <v>0</v>
      </c>
      <c r="AJ52" s="949">
        <f t="shared" si="11"/>
        <v>0</v>
      </c>
      <c r="AK52" s="949">
        <f t="shared" si="11"/>
        <v>0</v>
      </c>
      <c r="AL52" s="949">
        <f t="shared" si="11"/>
        <v>0</v>
      </c>
      <c r="AM52" s="949">
        <f t="shared" si="11"/>
        <v>0</v>
      </c>
      <c r="AN52" s="949">
        <f t="shared" si="11"/>
        <v>0</v>
      </c>
      <c r="AO52" s="949">
        <f t="shared" si="11"/>
        <v>0</v>
      </c>
      <c r="AP52" s="949">
        <f t="shared" si="11"/>
        <v>0</v>
      </c>
      <c r="AQ52" s="949">
        <f t="shared" si="11"/>
        <v>0</v>
      </c>
      <c r="AR52" s="949">
        <f t="shared" si="11"/>
        <v>0</v>
      </c>
      <c r="AS52" s="1177">
        <f t="shared" si="0"/>
        <v>1078222.7800100001</v>
      </c>
      <c r="AV52" s="1913" t="e">
        <v>#N/A</v>
      </c>
    </row>
    <row r="53" spans="1:48" s="672" customFormat="1" ht="12.75">
      <c r="A53" s="255"/>
      <c r="B53" s="671"/>
      <c r="C53" s="813"/>
      <c r="D53" s="650"/>
      <c r="E53" s="650"/>
      <c r="F53" s="650"/>
      <c r="G53" s="650"/>
      <c r="H53" s="650"/>
      <c r="I53" s="650"/>
      <c r="J53" s="650"/>
      <c r="K53" s="650"/>
      <c r="L53" s="650"/>
      <c r="M53" s="650"/>
      <c r="N53" s="650"/>
      <c r="O53" s="650"/>
      <c r="P53" s="650"/>
      <c r="Q53" s="650"/>
      <c r="R53" s="650"/>
      <c r="S53" s="650"/>
      <c r="T53" s="650"/>
      <c r="U53" s="650"/>
      <c r="V53" s="650"/>
      <c r="W53" s="650"/>
      <c r="X53" s="652"/>
      <c r="Y53" s="650"/>
      <c r="Z53" s="650"/>
      <c r="AA53" s="650"/>
      <c r="AB53" s="650"/>
      <c r="AC53" s="650"/>
      <c r="AD53" s="650"/>
      <c r="AE53" s="650"/>
      <c r="AF53" s="650"/>
      <c r="AG53" s="650"/>
      <c r="AH53" s="650"/>
      <c r="AI53" s="650"/>
      <c r="AJ53" s="650"/>
      <c r="AK53" s="650"/>
      <c r="AL53" s="650"/>
      <c r="AM53" s="650"/>
      <c r="AN53" s="650"/>
      <c r="AO53" s="650"/>
      <c r="AP53" s="650"/>
      <c r="AQ53" s="650"/>
      <c r="AR53" s="650"/>
      <c r="AS53" s="813"/>
      <c r="AV53" s="1913" t="e">
        <v>#N/A</v>
      </c>
    </row>
    <row r="54" spans="1:48" s="672" customFormat="1" ht="12.75">
      <c r="A54" s="1147" t="s">
        <v>829</v>
      </c>
      <c r="B54" s="1148" t="s">
        <v>365</v>
      </c>
      <c r="C54" s="813"/>
      <c r="D54" s="650">
        <f>'O5 Details by Class &amp; Accounts'!I39</f>
        <v>0</v>
      </c>
      <c r="E54" s="650">
        <f>'O5 Details by Class &amp; Accounts'!J39</f>
        <v>0</v>
      </c>
      <c r="F54" s="650">
        <f>'O5 Details by Class &amp; Accounts'!K39</f>
        <v>0</v>
      </c>
      <c r="G54" s="650">
        <f>'O5 Details by Class &amp; Accounts'!L39</f>
        <v>0</v>
      </c>
      <c r="H54" s="650">
        <f>'O5 Details by Class &amp; Accounts'!M39</f>
        <v>0</v>
      </c>
      <c r="I54" s="650">
        <f>'O5 Details by Class &amp; Accounts'!N39</f>
        <v>0</v>
      </c>
      <c r="J54" s="650">
        <f>'O5 Details by Class &amp; Accounts'!O39</f>
        <v>0</v>
      </c>
      <c r="K54" s="650">
        <f>'O5 Details by Class &amp; Accounts'!P39</f>
        <v>0</v>
      </c>
      <c r="L54" s="650">
        <f>'O5 Details by Class &amp; Accounts'!Q39</f>
        <v>0</v>
      </c>
      <c r="M54" s="650">
        <f>'O5 Details by Class &amp; Accounts'!R39</f>
        <v>0</v>
      </c>
      <c r="N54" s="650">
        <f>'O5 Details by Class &amp; Accounts'!S39</f>
        <v>0</v>
      </c>
      <c r="O54" s="650">
        <f>'O5 Details by Class &amp; Accounts'!T39</f>
        <v>0</v>
      </c>
      <c r="P54" s="650">
        <f>'O5 Details by Class &amp; Accounts'!U39</f>
        <v>0</v>
      </c>
      <c r="Q54" s="650">
        <f>'O5 Details by Class &amp; Accounts'!V39</f>
        <v>0</v>
      </c>
      <c r="R54" s="650">
        <f>'O5 Details by Class &amp; Accounts'!W39</f>
        <v>0</v>
      </c>
      <c r="S54" s="650">
        <f>'O5 Details by Class &amp; Accounts'!X39</f>
        <v>0</v>
      </c>
      <c r="T54" s="650">
        <f>'O5 Details by Class &amp; Accounts'!Y39</f>
        <v>0</v>
      </c>
      <c r="U54" s="650">
        <f>'O5 Details by Class &amp; Accounts'!Z39</f>
        <v>0</v>
      </c>
      <c r="V54" s="650">
        <f>'O5 Details by Class &amp; Accounts'!AA39</f>
        <v>0</v>
      </c>
      <c r="W54" s="650">
        <f>'O5 Details by Class &amp; Accounts'!AB39</f>
        <v>0</v>
      </c>
      <c r="X54" s="652">
        <f t="shared" si="3"/>
        <v>0</v>
      </c>
      <c r="Y54" s="650">
        <f>'O5 Details by Class &amp; Accounts'!AD39</f>
        <v>0</v>
      </c>
      <c r="Z54" s="650">
        <f>'O5 Details by Class &amp; Accounts'!AE39</f>
        <v>0</v>
      </c>
      <c r="AA54" s="650">
        <f>'O5 Details by Class &amp; Accounts'!AF39</f>
        <v>0</v>
      </c>
      <c r="AB54" s="650">
        <f>'O5 Details by Class &amp; Accounts'!AG39</f>
        <v>0</v>
      </c>
      <c r="AC54" s="650">
        <f>'O5 Details by Class &amp; Accounts'!AH39</f>
        <v>0</v>
      </c>
      <c r="AD54" s="650">
        <f>'O5 Details by Class &amp; Accounts'!AI39</f>
        <v>0</v>
      </c>
      <c r="AE54" s="650">
        <f>'O5 Details by Class &amp; Accounts'!AJ39</f>
        <v>0</v>
      </c>
      <c r="AF54" s="650">
        <f>'O5 Details by Class &amp; Accounts'!AK39</f>
        <v>0</v>
      </c>
      <c r="AG54" s="650">
        <f>'O5 Details by Class &amp; Accounts'!AL39</f>
        <v>0</v>
      </c>
      <c r="AH54" s="650">
        <f>'O5 Details by Class &amp; Accounts'!AM39</f>
        <v>0</v>
      </c>
      <c r="AI54" s="650">
        <f>'O5 Details by Class &amp; Accounts'!AN39</f>
        <v>0</v>
      </c>
      <c r="AJ54" s="650">
        <f>'O5 Details by Class &amp; Accounts'!AO39</f>
        <v>0</v>
      </c>
      <c r="AK54" s="650">
        <f>'O5 Details by Class &amp; Accounts'!AP39</f>
        <v>0</v>
      </c>
      <c r="AL54" s="650">
        <f>'O5 Details by Class &amp; Accounts'!AQ39</f>
        <v>0</v>
      </c>
      <c r="AM54" s="650">
        <f>'O5 Details by Class &amp; Accounts'!AR39</f>
        <v>0</v>
      </c>
      <c r="AN54" s="650">
        <f>'O5 Details by Class &amp; Accounts'!AS39</f>
        <v>0</v>
      </c>
      <c r="AO54" s="650">
        <f>'O5 Details by Class &amp; Accounts'!AT39</f>
        <v>0</v>
      </c>
      <c r="AP54" s="650">
        <f>'O5 Details by Class &amp; Accounts'!AU39</f>
        <v>0</v>
      </c>
      <c r="AQ54" s="650">
        <f>'O5 Details by Class &amp; Accounts'!AV39</f>
        <v>0</v>
      </c>
      <c r="AR54" s="650">
        <f>'O5 Details by Class &amp; Accounts'!AW39</f>
        <v>0</v>
      </c>
      <c r="AS54" s="652">
        <f t="shared" si="0"/>
        <v>0</v>
      </c>
      <c r="AV54" s="1913" t="s">
        <v>703</v>
      </c>
    </row>
    <row r="55" spans="1:48" s="672" customFormat="1" ht="12.75">
      <c r="A55" s="1150" t="s">
        <v>830</v>
      </c>
      <c r="B55" s="1151" t="s">
        <v>366</v>
      </c>
      <c r="C55" s="813"/>
      <c r="D55" s="650">
        <f>'O5 Details by Class &amp; Accounts'!I40</f>
        <v>7218.8389049274983</v>
      </c>
      <c r="E55" s="650">
        <f>'O5 Details by Class &amp; Accounts'!J40</f>
        <v>2870.3579161472344</v>
      </c>
      <c r="F55" s="650">
        <f>'O5 Details by Class &amp; Accounts'!K40</f>
        <v>3378.5670231612098</v>
      </c>
      <c r="G55" s="650">
        <f>'O5 Details by Class &amp; Accounts'!L40</f>
        <v>0</v>
      </c>
      <c r="H55" s="650">
        <f>'O5 Details by Class &amp; Accounts'!M40</f>
        <v>0</v>
      </c>
      <c r="I55" s="650">
        <f>'O5 Details by Class &amp; Accounts'!N40</f>
        <v>0</v>
      </c>
      <c r="J55" s="650">
        <f>'O5 Details by Class &amp; Accounts'!O40</f>
        <v>76.32036939833344</v>
      </c>
      <c r="K55" s="650">
        <f>'O5 Details by Class &amp; Accounts'!P40</f>
        <v>0</v>
      </c>
      <c r="L55" s="650">
        <f>'O5 Details by Class &amp; Accounts'!Q40</f>
        <v>20.915786365724035</v>
      </c>
      <c r="M55" s="650">
        <f>'O5 Details by Class &amp; Accounts'!R40</f>
        <v>0</v>
      </c>
      <c r="N55" s="650">
        <f>'O5 Details by Class &amp; Accounts'!S40</f>
        <v>0</v>
      </c>
      <c r="O55" s="650">
        <f>'O5 Details by Class &amp; Accounts'!T40</f>
        <v>0</v>
      </c>
      <c r="P55" s="650">
        <f>'O5 Details by Class &amp; Accounts'!U40</f>
        <v>0</v>
      </c>
      <c r="Q55" s="650">
        <f>'O5 Details by Class &amp; Accounts'!V40</f>
        <v>0</v>
      </c>
      <c r="R55" s="650">
        <f>'O5 Details by Class &amp; Accounts'!W40</f>
        <v>0</v>
      </c>
      <c r="S55" s="650">
        <f>'O5 Details by Class &amp; Accounts'!X40</f>
        <v>0</v>
      </c>
      <c r="T55" s="650">
        <f>'O5 Details by Class &amp; Accounts'!Y40</f>
        <v>0</v>
      </c>
      <c r="U55" s="650">
        <f>'O5 Details by Class &amp; Accounts'!Z40</f>
        <v>0</v>
      </c>
      <c r="V55" s="650">
        <f>'O5 Details by Class &amp; Accounts'!AA40</f>
        <v>0</v>
      </c>
      <c r="W55" s="650">
        <f>'O5 Details by Class &amp; Accounts'!AB40</f>
        <v>0</v>
      </c>
      <c r="X55" s="652">
        <f t="shared" si="3"/>
        <v>0</v>
      </c>
      <c r="Y55" s="650">
        <f>'O5 Details by Class &amp; Accounts'!AD40</f>
        <v>0</v>
      </c>
      <c r="Z55" s="650">
        <f>'O5 Details by Class &amp; Accounts'!AE40</f>
        <v>0</v>
      </c>
      <c r="AA55" s="650">
        <f>'O5 Details by Class &amp; Accounts'!AF40</f>
        <v>0</v>
      </c>
      <c r="AB55" s="650">
        <f>'O5 Details by Class &amp; Accounts'!AG40</f>
        <v>0</v>
      </c>
      <c r="AC55" s="650">
        <f>'O5 Details by Class &amp; Accounts'!AH40</f>
        <v>0</v>
      </c>
      <c r="AD55" s="650">
        <f>'O5 Details by Class &amp; Accounts'!AI40</f>
        <v>0</v>
      </c>
      <c r="AE55" s="650">
        <f>'O5 Details by Class &amp; Accounts'!AJ40</f>
        <v>0</v>
      </c>
      <c r="AF55" s="650">
        <f>'O5 Details by Class &amp; Accounts'!AK40</f>
        <v>0</v>
      </c>
      <c r="AG55" s="650">
        <f>'O5 Details by Class &amp; Accounts'!AL40</f>
        <v>0</v>
      </c>
      <c r="AH55" s="650">
        <f>'O5 Details by Class &amp; Accounts'!AM40</f>
        <v>0</v>
      </c>
      <c r="AI55" s="650">
        <f>'O5 Details by Class &amp; Accounts'!AN40</f>
        <v>0</v>
      </c>
      <c r="AJ55" s="650">
        <f>'O5 Details by Class &amp; Accounts'!AO40</f>
        <v>0</v>
      </c>
      <c r="AK55" s="650">
        <f>'O5 Details by Class &amp; Accounts'!AP40</f>
        <v>0</v>
      </c>
      <c r="AL55" s="650">
        <f>'O5 Details by Class &amp; Accounts'!AQ40</f>
        <v>0</v>
      </c>
      <c r="AM55" s="650">
        <f>'O5 Details by Class &amp; Accounts'!AR40</f>
        <v>0</v>
      </c>
      <c r="AN55" s="650">
        <f>'O5 Details by Class &amp; Accounts'!AS40</f>
        <v>0</v>
      </c>
      <c r="AO55" s="650">
        <f>'O5 Details by Class &amp; Accounts'!AT40</f>
        <v>0</v>
      </c>
      <c r="AP55" s="650">
        <f>'O5 Details by Class &amp; Accounts'!AU40</f>
        <v>0</v>
      </c>
      <c r="AQ55" s="650">
        <f>'O5 Details by Class &amp; Accounts'!AV40</f>
        <v>0</v>
      </c>
      <c r="AR55" s="650">
        <f>'O5 Details by Class &amp; Accounts'!AW40</f>
        <v>0</v>
      </c>
      <c r="AS55" s="652">
        <f t="shared" si="0"/>
        <v>0</v>
      </c>
      <c r="AV55" s="1913" t="s">
        <v>704</v>
      </c>
    </row>
    <row r="56" spans="1:48" s="672" customFormat="1" ht="12.75">
      <c r="A56" s="1152">
        <v>1825</v>
      </c>
      <c r="B56" s="1153" t="s">
        <v>769</v>
      </c>
      <c r="C56" s="652">
        <f>SUM(D56:W56)</f>
        <v>13565</v>
      </c>
      <c r="D56" s="650">
        <f>D54+D55</f>
        <v>7218.8389049274983</v>
      </c>
      <c r="E56" s="650">
        <f t="shared" ref="E56:W56" si="12">E54+E55</f>
        <v>2870.3579161472344</v>
      </c>
      <c r="F56" s="650">
        <f t="shared" si="12"/>
        <v>3378.5670231612098</v>
      </c>
      <c r="G56" s="650">
        <f t="shared" si="12"/>
        <v>0</v>
      </c>
      <c r="H56" s="650">
        <f t="shared" si="12"/>
        <v>0</v>
      </c>
      <c r="I56" s="650">
        <f t="shared" si="12"/>
        <v>0</v>
      </c>
      <c r="J56" s="650">
        <f t="shared" si="12"/>
        <v>76.32036939833344</v>
      </c>
      <c r="K56" s="650">
        <f t="shared" si="12"/>
        <v>0</v>
      </c>
      <c r="L56" s="650">
        <f t="shared" si="12"/>
        <v>20.915786365724035</v>
      </c>
      <c r="M56" s="650">
        <f t="shared" si="12"/>
        <v>0</v>
      </c>
      <c r="N56" s="650">
        <f t="shared" si="12"/>
        <v>0</v>
      </c>
      <c r="O56" s="650">
        <f t="shared" si="12"/>
        <v>0</v>
      </c>
      <c r="P56" s="650">
        <f t="shared" si="12"/>
        <v>0</v>
      </c>
      <c r="Q56" s="650">
        <f t="shared" si="12"/>
        <v>0</v>
      </c>
      <c r="R56" s="650">
        <f t="shared" si="12"/>
        <v>0</v>
      </c>
      <c r="S56" s="650">
        <f t="shared" si="12"/>
        <v>0</v>
      </c>
      <c r="T56" s="650">
        <f t="shared" si="12"/>
        <v>0</v>
      </c>
      <c r="U56" s="650">
        <f t="shared" si="12"/>
        <v>0</v>
      </c>
      <c r="V56" s="650">
        <f t="shared" si="12"/>
        <v>0</v>
      </c>
      <c r="W56" s="650">
        <f t="shared" si="12"/>
        <v>0</v>
      </c>
      <c r="X56" s="652">
        <f t="shared" si="3"/>
        <v>0</v>
      </c>
      <c r="Y56" s="650">
        <f>Y54+Y55</f>
        <v>0</v>
      </c>
      <c r="Z56" s="650">
        <f t="shared" ref="Z56:AR56" si="13">Z54+Z55</f>
        <v>0</v>
      </c>
      <c r="AA56" s="650">
        <f t="shared" si="13"/>
        <v>0</v>
      </c>
      <c r="AB56" s="650">
        <f t="shared" si="13"/>
        <v>0</v>
      </c>
      <c r="AC56" s="650">
        <f t="shared" si="13"/>
        <v>0</v>
      </c>
      <c r="AD56" s="650">
        <f t="shared" si="13"/>
        <v>0</v>
      </c>
      <c r="AE56" s="650">
        <f t="shared" si="13"/>
        <v>0</v>
      </c>
      <c r="AF56" s="650">
        <f t="shared" si="13"/>
        <v>0</v>
      </c>
      <c r="AG56" s="650">
        <f t="shared" si="13"/>
        <v>0</v>
      </c>
      <c r="AH56" s="650">
        <f t="shared" si="13"/>
        <v>0</v>
      </c>
      <c r="AI56" s="650">
        <f t="shared" si="13"/>
        <v>0</v>
      </c>
      <c r="AJ56" s="650">
        <f t="shared" si="13"/>
        <v>0</v>
      </c>
      <c r="AK56" s="650">
        <f t="shared" si="13"/>
        <v>0</v>
      </c>
      <c r="AL56" s="650">
        <f t="shared" si="13"/>
        <v>0</v>
      </c>
      <c r="AM56" s="650">
        <f t="shared" si="13"/>
        <v>0</v>
      </c>
      <c r="AN56" s="650">
        <f t="shared" si="13"/>
        <v>0</v>
      </c>
      <c r="AO56" s="650">
        <f t="shared" si="13"/>
        <v>0</v>
      </c>
      <c r="AP56" s="650">
        <f t="shared" si="13"/>
        <v>0</v>
      </c>
      <c r="AQ56" s="650">
        <f t="shared" si="13"/>
        <v>0</v>
      </c>
      <c r="AR56" s="650">
        <f t="shared" si="13"/>
        <v>0</v>
      </c>
      <c r="AS56" s="652">
        <f t="shared" si="0"/>
        <v>13565</v>
      </c>
      <c r="AV56" s="1913" t="e">
        <v>#N/A</v>
      </c>
    </row>
    <row r="57" spans="1:48" s="672" customFormat="1" ht="12.75">
      <c r="A57" s="255"/>
      <c r="B57" s="671"/>
      <c r="C57" s="813"/>
      <c r="D57" s="650"/>
      <c r="E57" s="650"/>
      <c r="F57" s="650"/>
      <c r="G57" s="650"/>
      <c r="H57" s="650"/>
      <c r="I57" s="650"/>
      <c r="J57" s="650"/>
      <c r="K57" s="650"/>
      <c r="L57" s="650"/>
      <c r="M57" s="650"/>
      <c r="N57" s="650"/>
      <c r="O57" s="650"/>
      <c r="P57" s="650"/>
      <c r="Q57" s="650"/>
      <c r="R57" s="650"/>
      <c r="S57" s="650"/>
      <c r="T57" s="650"/>
      <c r="U57" s="650"/>
      <c r="V57" s="650"/>
      <c r="W57" s="650"/>
      <c r="X57" s="652"/>
      <c r="Y57" s="650"/>
      <c r="Z57" s="650"/>
      <c r="AA57" s="650"/>
      <c r="AB57" s="650"/>
      <c r="AC57" s="650"/>
      <c r="AD57" s="650"/>
      <c r="AE57" s="650"/>
      <c r="AF57" s="650"/>
      <c r="AG57" s="650"/>
      <c r="AH57" s="650"/>
      <c r="AI57" s="650"/>
      <c r="AJ57" s="650"/>
      <c r="AK57" s="650"/>
      <c r="AL57" s="650"/>
      <c r="AM57" s="650"/>
      <c r="AN57" s="650"/>
      <c r="AO57" s="650"/>
      <c r="AP57" s="650"/>
      <c r="AQ57" s="650"/>
      <c r="AR57" s="650"/>
      <c r="AS57" s="813"/>
      <c r="AV57" s="1913" t="e">
        <v>#N/A</v>
      </c>
    </row>
    <row r="58" spans="1:48" s="672" customFormat="1" ht="25.5">
      <c r="A58" s="1173" t="s">
        <v>831</v>
      </c>
      <c r="B58" s="1174" t="s">
        <v>367</v>
      </c>
      <c r="C58" s="1187"/>
      <c r="D58" s="949">
        <f>'O5 Details by Class &amp; Accounts'!I42</f>
        <v>0</v>
      </c>
      <c r="E58" s="949">
        <f>'O5 Details by Class &amp; Accounts'!J42</f>
        <v>0</v>
      </c>
      <c r="F58" s="949">
        <f>'O5 Details by Class &amp; Accounts'!K42</f>
        <v>0</v>
      </c>
      <c r="G58" s="949">
        <f>'O5 Details by Class &amp; Accounts'!L42</f>
        <v>0</v>
      </c>
      <c r="H58" s="949">
        <f>'O5 Details by Class &amp; Accounts'!M42</f>
        <v>0</v>
      </c>
      <c r="I58" s="949">
        <f>'O5 Details by Class &amp; Accounts'!N42</f>
        <v>0</v>
      </c>
      <c r="J58" s="949">
        <f>'O5 Details by Class &amp; Accounts'!O42</f>
        <v>0</v>
      </c>
      <c r="K58" s="949">
        <f>'O5 Details by Class &amp; Accounts'!P42</f>
        <v>0</v>
      </c>
      <c r="L58" s="949">
        <f>'O5 Details by Class &amp; Accounts'!Q42</f>
        <v>0</v>
      </c>
      <c r="M58" s="949">
        <f>'O5 Details by Class &amp; Accounts'!R42</f>
        <v>0</v>
      </c>
      <c r="N58" s="949">
        <f>'O5 Details by Class &amp; Accounts'!S42</f>
        <v>0</v>
      </c>
      <c r="O58" s="949">
        <f>'O5 Details by Class &amp; Accounts'!T42</f>
        <v>0</v>
      </c>
      <c r="P58" s="949">
        <f>'O5 Details by Class &amp; Accounts'!U42</f>
        <v>0</v>
      </c>
      <c r="Q58" s="949">
        <f>'O5 Details by Class &amp; Accounts'!V42</f>
        <v>0</v>
      </c>
      <c r="R58" s="949">
        <f>'O5 Details by Class &amp; Accounts'!W42</f>
        <v>0</v>
      </c>
      <c r="S58" s="949">
        <f>'O5 Details by Class &amp; Accounts'!X42</f>
        <v>0</v>
      </c>
      <c r="T58" s="949">
        <f>'O5 Details by Class &amp; Accounts'!Y42</f>
        <v>0</v>
      </c>
      <c r="U58" s="949">
        <f>'O5 Details by Class &amp; Accounts'!Z42</f>
        <v>0</v>
      </c>
      <c r="V58" s="949">
        <f>'O5 Details by Class &amp; Accounts'!AA42</f>
        <v>0</v>
      </c>
      <c r="W58" s="949">
        <f>'O5 Details by Class &amp; Accounts'!AB42</f>
        <v>0</v>
      </c>
      <c r="X58" s="1177">
        <f t="shared" si="3"/>
        <v>0</v>
      </c>
      <c r="Y58" s="949">
        <f>'O5 Details by Class &amp; Accounts'!AD42</f>
        <v>0</v>
      </c>
      <c r="Z58" s="949">
        <f>'O5 Details by Class &amp; Accounts'!AE42</f>
        <v>0</v>
      </c>
      <c r="AA58" s="949">
        <f>'O5 Details by Class &amp; Accounts'!AF42</f>
        <v>0</v>
      </c>
      <c r="AB58" s="949">
        <f>'O5 Details by Class &amp; Accounts'!AG42</f>
        <v>0</v>
      </c>
      <c r="AC58" s="949">
        <f>'O5 Details by Class &amp; Accounts'!AH42</f>
        <v>0</v>
      </c>
      <c r="AD58" s="949">
        <f>'O5 Details by Class &amp; Accounts'!AI42</f>
        <v>0</v>
      </c>
      <c r="AE58" s="949">
        <f>'O5 Details by Class &amp; Accounts'!AJ42</f>
        <v>0</v>
      </c>
      <c r="AF58" s="949">
        <f>'O5 Details by Class &amp; Accounts'!AK42</f>
        <v>0</v>
      </c>
      <c r="AG58" s="949">
        <f>'O5 Details by Class &amp; Accounts'!AL42</f>
        <v>0</v>
      </c>
      <c r="AH58" s="949">
        <f>'O5 Details by Class &amp; Accounts'!AM42</f>
        <v>0</v>
      </c>
      <c r="AI58" s="949">
        <f>'O5 Details by Class &amp; Accounts'!AN42</f>
        <v>0</v>
      </c>
      <c r="AJ58" s="949">
        <f>'O5 Details by Class &amp; Accounts'!AO42</f>
        <v>0</v>
      </c>
      <c r="AK58" s="949">
        <f>'O5 Details by Class &amp; Accounts'!AP42</f>
        <v>0</v>
      </c>
      <c r="AL58" s="949">
        <f>'O5 Details by Class &amp; Accounts'!AQ42</f>
        <v>0</v>
      </c>
      <c r="AM58" s="949">
        <f>'O5 Details by Class &amp; Accounts'!AR42</f>
        <v>0</v>
      </c>
      <c r="AN58" s="949">
        <f>'O5 Details by Class &amp; Accounts'!AS42</f>
        <v>0</v>
      </c>
      <c r="AO58" s="949">
        <f>'O5 Details by Class &amp; Accounts'!AT42</f>
        <v>0</v>
      </c>
      <c r="AP58" s="949">
        <f>'O5 Details by Class &amp; Accounts'!AU42</f>
        <v>0</v>
      </c>
      <c r="AQ58" s="949">
        <f>'O5 Details by Class &amp; Accounts'!AV42</f>
        <v>0</v>
      </c>
      <c r="AR58" s="949">
        <f>'O5 Details by Class &amp; Accounts'!AW42</f>
        <v>0</v>
      </c>
      <c r="AS58" s="1177">
        <f t="shared" si="0"/>
        <v>0</v>
      </c>
      <c r="AV58" s="1913" t="s">
        <v>1430</v>
      </c>
    </row>
    <row r="59" spans="1:48" s="672" customFormat="1" ht="12.75">
      <c r="A59" s="1178" t="s">
        <v>832</v>
      </c>
      <c r="B59" s="1179" t="s">
        <v>368</v>
      </c>
      <c r="C59" s="1187"/>
      <c r="D59" s="949">
        <f>'O5 Details by Class &amp; Accounts'!I43</f>
        <v>495990.90766066848</v>
      </c>
      <c r="E59" s="949">
        <f>'O5 Details by Class &amp; Accounts'!J43</f>
        <v>260658.55187185344</v>
      </c>
      <c r="F59" s="949">
        <f>'O5 Details by Class &amp; Accounts'!K43</f>
        <v>267447.98509994207</v>
      </c>
      <c r="G59" s="949">
        <f>'O5 Details by Class &amp; Accounts'!L43</f>
        <v>0</v>
      </c>
      <c r="H59" s="949">
        <f>'O5 Details by Class &amp; Accounts'!M43</f>
        <v>0</v>
      </c>
      <c r="I59" s="949">
        <f>'O5 Details by Class &amp; Accounts'!N43</f>
        <v>0</v>
      </c>
      <c r="J59" s="949">
        <f>'O5 Details by Class &amp; Accounts'!O43</f>
        <v>519.9417738901908</v>
      </c>
      <c r="K59" s="949">
        <f>'O5 Details by Class &amp; Accounts'!P43</f>
        <v>0</v>
      </c>
      <c r="L59" s="949">
        <f>'O5 Details by Class &amp; Accounts'!Q43</f>
        <v>1616.8511936456259</v>
      </c>
      <c r="M59" s="949">
        <f>'O5 Details by Class &amp; Accounts'!R43</f>
        <v>0</v>
      </c>
      <c r="N59" s="949">
        <f>'O5 Details by Class &amp; Accounts'!S43</f>
        <v>0</v>
      </c>
      <c r="O59" s="949">
        <f>'O5 Details by Class &amp; Accounts'!T43</f>
        <v>0</v>
      </c>
      <c r="P59" s="949">
        <f>'O5 Details by Class &amp; Accounts'!U43</f>
        <v>0</v>
      </c>
      <c r="Q59" s="949">
        <f>'O5 Details by Class &amp; Accounts'!V43</f>
        <v>0</v>
      </c>
      <c r="R59" s="949">
        <f>'O5 Details by Class &amp; Accounts'!W43</f>
        <v>0</v>
      </c>
      <c r="S59" s="949">
        <f>'O5 Details by Class &amp; Accounts'!X43</f>
        <v>0</v>
      </c>
      <c r="T59" s="949">
        <f>'O5 Details by Class &amp; Accounts'!Y43</f>
        <v>0</v>
      </c>
      <c r="U59" s="949">
        <f>'O5 Details by Class &amp; Accounts'!Z43</f>
        <v>0</v>
      </c>
      <c r="V59" s="949">
        <f>'O5 Details by Class &amp; Accounts'!AA43</f>
        <v>0</v>
      </c>
      <c r="W59" s="949">
        <f>'O5 Details by Class &amp; Accounts'!AB43</f>
        <v>0</v>
      </c>
      <c r="X59" s="1177">
        <f t="shared" si="3"/>
        <v>684156.15839999996</v>
      </c>
      <c r="Y59" s="949">
        <f>'O5 Details by Class &amp; Accounts'!AD43</f>
        <v>570853.09691503935</v>
      </c>
      <c r="Z59" s="949">
        <f>'O5 Details by Class &amp; Accounts'!AE43</f>
        <v>70272.189741820956</v>
      </c>
      <c r="AA59" s="949">
        <f>'O5 Details by Class &amp; Accounts'!AF43</f>
        <v>8155.0442416434189</v>
      </c>
      <c r="AB59" s="949">
        <f>'O5 Details by Class &amp; Accounts'!AG43</f>
        <v>0</v>
      </c>
      <c r="AC59" s="949">
        <f>'O5 Details by Class &amp; Accounts'!AH43</f>
        <v>0</v>
      </c>
      <c r="AD59" s="949">
        <f>'O5 Details by Class &amp; Accounts'!AI43</f>
        <v>0</v>
      </c>
      <c r="AE59" s="949">
        <f>'O5 Details by Class &amp; Accounts'!AJ43</f>
        <v>33834.75802383972</v>
      </c>
      <c r="AF59" s="949">
        <f>'O5 Details by Class &amp; Accounts'!AK43</f>
        <v>0</v>
      </c>
      <c r="AG59" s="949">
        <f>'O5 Details by Class &amp; Accounts'!AL43</f>
        <v>1041.0694776566068</v>
      </c>
      <c r="AH59" s="949">
        <f>'O5 Details by Class &amp; Accounts'!AM43</f>
        <v>0</v>
      </c>
      <c r="AI59" s="949">
        <f>'O5 Details by Class &amp; Accounts'!AN43</f>
        <v>0</v>
      </c>
      <c r="AJ59" s="949">
        <f>'O5 Details by Class &amp; Accounts'!AO43</f>
        <v>0</v>
      </c>
      <c r="AK59" s="949">
        <f>'O5 Details by Class &amp; Accounts'!AP43</f>
        <v>0</v>
      </c>
      <c r="AL59" s="949">
        <f>'O5 Details by Class &amp; Accounts'!AQ43</f>
        <v>0</v>
      </c>
      <c r="AM59" s="949">
        <f>'O5 Details by Class &amp; Accounts'!AR43</f>
        <v>0</v>
      </c>
      <c r="AN59" s="949">
        <f>'O5 Details by Class &amp; Accounts'!AS43</f>
        <v>0</v>
      </c>
      <c r="AO59" s="949">
        <f>'O5 Details by Class &amp; Accounts'!AT43</f>
        <v>0</v>
      </c>
      <c r="AP59" s="949">
        <f>'O5 Details by Class &amp; Accounts'!AU43</f>
        <v>0</v>
      </c>
      <c r="AQ59" s="949">
        <f>'O5 Details by Class &amp; Accounts'!AV43</f>
        <v>0</v>
      </c>
      <c r="AR59" s="949">
        <f>'O5 Details by Class &amp; Accounts'!AW43</f>
        <v>0</v>
      </c>
      <c r="AS59" s="1177">
        <f t="shared" si="0"/>
        <v>684156.15839999996</v>
      </c>
      <c r="AV59" s="1913" t="s">
        <v>705</v>
      </c>
    </row>
    <row r="60" spans="1:48" s="672" customFormat="1" ht="12.75">
      <c r="A60" s="1178" t="s">
        <v>833</v>
      </c>
      <c r="B60" s="1179" t="s">
        <v>391</v>
      </c>
      <c r="C60" s="1187"/>
      <c r="D60" s="949">
        <f>'O5 Details by Class &amp; Accounts'!I44</f>
        <v>111020.15199009735</v>
      </c>
      <c r="E60" s="949">
        <f>'O5 Details by Class &amp; Accounts'!J44</f>
        <v>58344.521238945723</v>
      </c>
      <c r="F60" s="949">
        <f>'O5 Details by Class &amp; Accounts'!K44</f>
        <v>0</v>
      </c>
      <c r="G60" s="949">
        <f>'O5 Details by Class &amp; Accounts'!L44</f>
        <v>0</v>
      </c>
      <c r="H60" s="949">
        <f>'O5 Details by Class &amp; Accounts'!M44</f>
        <v>0</v>
      </c>
      <c r="I60" s="949">
        <f>'O5 Details by Class &amp; Accounts'!N44</f>
        <v>0</v>
      </c>
      <c r="J60" s="949">
        <f>'O5 Details by Class &amp; Accounts'!O44</f>
        <v>116.38119544477946</v>
      </c>
      <c r="K60" s="949">
        <f>'O5 Details by Class &amp; Accounts'!P44</f>
        <v>0</v>
      </c>
      <c r="L60" s="949">
        <f>'O5 Details by Class &amp; Accounts'!Q44</f>
        <v>361.90797551215286</v>
      </c>
      <c r="M60" s="949">
        <f>'O5 Details by Class &amp; Accounts'!R44</f>
        <v>0</v>
      </c>
      <c r="N60" s="949">
        <f>'O5 Details by Class &amp; Accounts'!S44</f>
        <v>0</v>
      </c>
      <c r="O60" s="949">
        <f>'O5 Details by Class &amp; Accounts'!T44</f>
        <v>0</v>
      </c>
      <c r="P60" s="949">
        <f>'O5 Details by Class &amp; Accounts'!U44</f>
        <v>0</v>
      </c>
      <c r="Q60" s="949">
        <f>'O5 Details by Class &amp; Accounts'!V44</f>
        <v>0</v>
      </c>
      <c r="R60" s="949">
        <f>'O5 Details by Class &amp; Accounts'!W44</f>
        <v>0</v>
      </c>
      <c r="S60" s="949">
        <f>'O5 Details by Class &amp; Accounts'!X44</f>
        <v>0</v>
      </c>
      <c r="T60" s="949">
        <f>'O5 Details by Class &amp; Accounts'!Y44</f>
        <v>0</v>
      </c>
      <c r="U60" s="949">
        <f>'O5 Details by Class &amp; Accounts'!Z44</f>
        <v>0</v>
      </c>
      <c r="V60" s="949">
        <f>'O5 Details by Class &amp; Accounts'!AA44</f>
        <v>0</v>
      </c>
      <c r="W60" s="949">
        <f>'O5 Details by Class &amp; Accounts'!AB44</f>
        <v>0</v>
      </c>
      <c r="X60" s="1177">
        <f t="shared" si="3"/>
        <v>113228.64160000003</v>
      </c>
      <c r="Y60" s="949">
        <f>'O5 Details by Class &amp; Accounts'!AD44</f>
        <v>95616.589030800838</v>
      </c>
      <c r="Z60" s="949">
        <f>'O5 Details by Class &amp; Accounts'!AE44</f>
        <v>11770.431172484603</v>
      </c>
      <c r="AA60" s="949">
        <f>'O5 Details by Class &amp; Accounts'!AF44</f>
        <v>0</v>
      </c>
      <c r="AB60" s="949">
        <f>'O5 Details by Class &amp; Accounts'!AG44</f>
        <v>0</v>
      </c>
      <c r="AC60" s="949">
        <f>'O5 Details by Class &amp; Accounts'!AH44</f>
        <v>0</v>
      </c>
      <c r="AD60" s="949">
        <f>'O5 Details by Class &amp; Accounts'!AI44</f>
        <v>0</v>
      </c>
      <c r="AE60" s="949">
        <f>'O5 Details by Class &amp; Accounts'!AJ44</f>
        <v>5667.2446386036972</v>
      </c>
      <c r="AF60" s="949">
        <f>'O5 Details by Class &amp; Accounts'!AK44</f>
        <v>0</v>
      </c>
      <c r="AG60" s="949">
        <f>'O5 Details by Class &amp; Accounts'!AL44</f>
        <v>174.376758110883</v>
      </c>
      <c r="AH60" s="949">
        <f>'O5 Details by Class &amp; Accounts'!AM44</f>
        <v>0</v>
      </c>
      <c r="AI60" s="949">
        <f>'O5 Details by Class &amp; Accounts'!AN44</f>
        <v>0</v>
      </c>
      <c r="AJ60" s="949">
        <f>'O5 Details by Class &amp; Accounts'!AO44</f>
        <v>0</v>
      </c>
      <c r="AK60" s="949">
        <f>'O5 Details by Class &amp; Accounts'!AP44</f>
        <v>0</v>
      </c>
      <c r="AL60" s="949">
        <f>'O5 Details by Class &amp; Accounts'!AQ44</f>
        <v>0</v>
      </c>
      <c r="AM60" s="949">
        <f>'O5 Details by Class &amp; Accounts'!AR44</f>
        <v>0</v>
      </c>
      <c r="AN60" s="949">
        <f>'O5 Details by Class &amp; Accounts'!AS44</f>
        <v>0</v>
      </c>
      <c r="AO60" s="949">
        <f>'O5 Details by Class &amp; Accounts'!AT44</f>
        <v>0</v>
      </c>
      <c r="AP60" s="949">
        <f>'O5 Details by Class &amp; Accounts'!AU44</f>
        <v>0</v>
      </c>
      <c r="AQ60" s="949">
        <f>'O5 Details by Class &amp; Accounts'!AV44</f>
        <v>0</v>
      </c>
      <c r="AR60" s="949">
        <f>'O5 Details by Class &amp; Accounts'!AW44</f>
        <v>0</v>
      </c>
      <c r="AS60" s="1177">
        <f t="shared" si="0"/>
        <v>113228.64160000003</v>
      </c>
      <c r="AV60" s="1913" t="s">
        <v>706</v>
      </c>
    </row>
    <row r="61" spans="1:48" s="672" customFormat="1" ht="12.75">
      <c r="A61" s="1180">
        <v>1830</v>
      </c>
      <c r="B61" s="1181" t="s">
        <v>769</v>
      </c>
      <c r="C61" s="1177">
        <f>SUM(D61:W61)</f>
        <v>1196077.1999999997</v>
      </c>
      <c r="D61" s="949">
        <f>D58+D59+D60</f>
        <v>607011.05965076585</v>
      </c>
      <c r="E61" s="949">
        <f t="shared" ref="E61:W61" si="14">E58+E59+E60</f>
        <v>319003.07311079919</v>
      </c>
      <c r="F61" s="949">
        <f t="shared" si="14"/>
        <v>267447.98509994207</v>
      </c>
      <c r="G61" s="949">
        <f t="shared" si="14"/>
        <v>0</v>
      </c>
      <c r="H61" s="949">
        <f t="shared" si="14"/>
        <v>0</v>
      </c>
      <c r="I61" s="949">
        <f t="shared" si="14"/>
        <v>0</v>
      </c>
      <c r="J61" s="949">
        <f t="shared" si="14"/>
        <v>636.32296933497025</v>
      </c>
      <c r="K61" s="949">
        <f t="shared" si="14"/>
        <v>0</v>
      </c>
      <c r="L61" s="949">
        <f t="shared" si="14"/>
        <v>1978.7591691577788</v>
      </c>
      <c r="M61" s="949">
        <f t="shared" si="14"/>
        <v>0</v>
      </c>
      <c r="N61" s="949">
        <f t="shared" si="14"/>
        <v>0</v>
      </c>
      <c r="O61" s="949">
        <f t="shared" si="14"/>
        <v>0</v>
      </c>
      <c r="P61" s="949">
        <f t="shared" si="14"/>
        <v>0</v>
      </c>
      <c r="Q61" s="949">
        <f t="shared" si="14"/>
        <v>0</v>
      </c>
      <c r="R61" s="949">
        <f t="shared" si="14"/>
        <v>0</v>
      </c>
      <c r="S61" s="949">
        <f t="shared" si="14"/>
        <v>0</v>
      </c>
      <c r="T61" s="949">
        <f t="shared" si="14"/>
        <v>0</v>
      </c>
      <c r="U61" s="949">
        <f t="shared" si="14"/>
        <v>0</v>
      </c>
      <c r="V61" s="949">
        <f t="shared" si="14"/>
        <v>0</v>
      </c>
      <c r="W61" s="949">
        <f t="shared" si="14"/>
        <v>0</v>
      </c>
      <c r="X61" s="1177">
        <f t="shared" si="3"/>
        <v>797384.8</v>
      </c>
      <c r="Y61" s="949">
        <f>Y59+Y60</f>
        <v>666469.6859458402</v>
      </c>
      <c r="Z61" s="949">
        <f t="shared" ref="Z61:AR61" si="15">Z59+Z60</f>
        <v>82042.62091430556</v>
      </c>
      <c r="AA61" s="949">
        <f t="shared" si="15"/>
        <v>8155.0442416434189</v>
      </c>
      <c r="AB61" s="949">
        <f t="shared" si="15"/>
        <v>0</v>
      </c>
      <c r="AC61" s="949">
        <f t="shared" si="15"/>
        <v>0</v>
      </c>
      <c r="AD61" s="949">
        <f t="shared" si="15"/>
        <v>0</v>
      </c>
      <c r="AE61" s="949">
        <f t="shared" si="15"/>
        <v>39502.002662443418</v>
      </c>
      <c r="AF61" s="949">
        <f t="shared" si="15"/>
        <v>0</v>
      </c>
      <c r="AG61" s="949">
        <f t="shared" si="15"/>
        <v>1215.4462357674897</v>
      </c>
      <c r="AH61" s="949">
        <f t="shared" si="15"/>
        <v>0</v>
      </c>
      <c r="AI61" s="949">
        <f t="shared" si="15"/>
        <v>0</v>
      </c>
      <c r="AJ61" s="949">
        <f t="shared" si="15"/>
        <v>0</v>
      </c>
      <c r="AK61" s="949">
        <f t="shared" si="15"/>
        <v>0</v>
      </c>
      <c r="AL61" s="949">
        <f t="shared" si="15"/>
        <v>0</v>
      </c>
      <c r="AM61" s="949">
        <f t="shared" si="15"/>
        <v>0</v>
      </c>
      <c r="AN61" s="949">
        <f t="shared" si="15"/>
        <v>0</v>
      </c>
      <c r="AO61" s="949">
        <f t="shared" si="15"/>
        <v>0</v>
      </c>
      <c r="AP61" s="949">
        <f t="shared" si="15"/>
        <v>0</v>
      </c>
      <c r="AQ61" s="949">
        <f t="shared" si="15"/>
        <v>0</v>
      </c>
      <c r="AR61" s="949">
        <f t="shared" si="15"/>
        <v>0</v>
      </c>
      <c r="AS61" s="1177">
        <f t="shared" si="0"/>
        <v>1993461.9999999998</v>
      </c>
      <c r="AV61" s="1913" t="e">
        <v>#N/A</v>
      </c>
    </row>
    <row r="62" spans="1:48" s="672" customFormat="1" ht="12.75">
      <c r="A62" s="255"/>
      <c r="B62" s="671"/>
      <c r="C62" s="813"/>
      <c r="D62" s="650"/>
      <c r="E62" s="650"/>
      <c r="F62" s="650"/>
      <c r="G62" s="650"/>
      <c r="H62" s="650"/>
      <c r="I62" s="650"/>
      <c r="J62" s="650"/>
      <c r="K62" s="650"/>
      <c r="L62" s="650"/>
      <c r="M62" s="650"/>
      <c r="N62" s="650"/>
      <c r="O62" s="650"/>
      <c r="P62" s="650"/>
      <c r="Q62" s="650"/>
      <c r="R62" s="650"/>
      <c r="S62" s="650"/>
      <c r="T62" s="650"/>
      <c r="U62" s="650"/>
      <c r="V62" s="650"/>
      <c r="W62" s="650"/>
      <c r="X62" s="652"/>
      <c r="Y62" s="650"/>
      <c r="Z62" s="650"/>
      <c r="AA62" s="650"/>
      <c r="AB62" s="650"/>
      <c r="AC62" s="650"/>
      <c r="AD62" s="650"/>
      <c r="AE62" s="650"/>
      <c r="AF62" s="650"/>
      <c r="AG62" s="650"/>
      <c r="AH62" s="650"/>
      <c r="AI62" s="650"/>
      <c r="AJ62" s="650"/>
      <c r="AK62" s="650"/>
      <c r="AL62" s="650"/>
      <c r="AM62" s="650"/>
      <c r="AN62" s="650"/>
      <c r="AO62" s="650"/>
      <c r="AP62" s="650"/>
      <c r="AQ62" s="650"/>
      <c r="AR62" s="650"/>
      <c r="AS62" s="813"/>
      <c r="AV62" s="1913" t="e">
        <v>#N/A</v>
      </c>
    </row>
    <row r="63" spans="1:48" s="672" customFormat="1" ht="25.5">
      <c r="A63" s="1147" t="s">
        <v>834</v>
      </c>
      <c r="B63" s="1148" t="s">
        <v>392</v>
      </c>
      <c r="C63" s="813"/>
      <c r="D63" s="650">
        <f>'O5 Details by Class &amp; Accounts'!I46</f>
        <v>0</v>
      </c>
      <c r="E63" s="650">
        <f>'O5 Details by Class &amp; Accounts'!J46</f>
        <v>0</v>
      </c>
      <c r="F63" s="650">
        <f>'O5 Details by Class &amp; Accounts'!K46</f>
        <v>0</v>
      </c>
      <c r="G63" s="650">
        <f>'O5 Details by Class &amp; Accounts'!L46</f>
        <v>0</v>
      </c>
      <c r="H63" s="650">
        <f>'O5 Details by Class &amp; Accounts'!M46</f>
        <v>0</v>
      </c>
      <c r="I63" s="650">
        <f>'O5 Details by Class &amp; Accounts'!N46</f>
        <v>0</v>
      </c>
      <c r="J63" s="650">
        <f>'O5 Details by Class &amp; Accounts'!O46</f>
        <v>0</v>
      </c>
      <c r="K63" s="650">
        <f>'O5 Details by Class &amp; Accounts'!P46</f>
        <v>0</v>
      </c>
      <c r="L63" s="650">
        <f>'O5 Details by Class &amp; Accounts'!Q46</f>
        <v>0</v>
      </c>
      <c r="M63" s="650">
        <f>'O5 Details by Class &amp; Accounts'!R46</f>
        <v>0</v>
      </c>
      <c r="N63" s="650">
        <f>'O5 Details by Class &amp; Accounts'!S46</f>
        <v>0</v>
      </c>
      <c r="O63" s="650">
        <f>'O5 Details by Class &amp; Accounts'!T46</f>
        <v>0</v>
      </c>
      <c r="P63" s="650">
        <f>'O5 Details by Class &amp; Accounts'!U46</f>
        <v>0</v>
      </c>
      <c r="Q63" s="650">
        <f>'O5 Details by Class &amp; Accounts'!V46</f>
        <v>0</v>
      </c>
      <c r="R63" s="650">
        <f>'O5 Details by Class &amp; Accounts'!W46</f>
        <v>0</v>
      </c>
      <c r="S63" s="650">
        <f>'O5 Details by Class &amp; Accounts'!X46</f>
        <v>0</v>
      </c>
      <c r="T63" s="650">
        <f>'O5 Details by Class &amp; Accounts'!Y46</f>
        <v>0</v>
      </c>
      <c r="U63" s="650">
        <f>'O5 Details by Class &amp; Accounts'!Z46</f>
        <v>0</v>
      </c>
      <c r="V63" s="650">
        <f>'O5 Details by Class &amp; Accounts'!AA46</f>
        <v>0</v>
      </c>
      <c r="W63" s="650">
        <f>'O5 Details by Class &amp; Accounts'!AB46</f>
        <v>0</v>
      </c>
      <c r="X63" s="652">
        <f t="shared" si="3"/>
        <v>0</v>
      </c>
      <c r="Y63" s="650">
        <f>'O5 Details by Class &amp; Accounts'!AD46</f>
        <v>0</v>
      </c>
      <c r="Z63" s="650">
        <f>'O5 Details by Class &amp; Accounts'!AE46</f>
        <v>0</v>
      </c>
      <c r="AA63" s="650">
        <f>'O5 Details by Class &amp; Accounts'!AF46</f>
        <v>0</v>
      </c>
      <c r="AB63" s="650">
        <f>'O5 Details by Class &amp; Accounts'!AG46</f>
        <v>0</v>
      </c>
      <c r="AC63" s="650">
        <f>'O5 Details by Class &amp; Accounts'!AH46</f>
        <v>0</v>
      </c>
      <c r="AD63" s="650">
        <f>'O5 Details by Class &amp; Accounts'!AI46</f>
        <v>0</v>
      </c>
      <c r="AE63" s="650">
        <f>'O5 Details by Class &amp; Accounts'!AJ46</f>
        <v>0</v>
      </c>
      <c r="AF63" s="650">
        <f>'O5 Details by Class &amp; Accounts'!AK46</f>
        <v>0</v>
      </c>
      <c r="AG63" s="650">
        <f>'O5 Details by Class &amp; Accounts'!AL46</f>
        <v>0</v>
      </c>
      <c r="AH63" s="650">
        <f>'O5 Details by Class &amp; Accounts'!AM46</f>
        <v>0</v>
      </c>
      <c r="AI63" s="650">
        <f>'O5 Details by Class &amp; Accounts'!AN46</f>
        <v>0</v>
      </c>
      <c r="AJ63" s="650">
        <f>'O5 Details by Class &amp; Accounts'!AO46</f>
        <v>0</v>
      </c>
      <c r="AK63" s="650">
        <f>'O5 Details by Class &amp; Accounts'!AP46</f>
        <v>0</v>
      </c>
      <c r="AL63" s="650">
        <f>'O5 Details by Class &amp; Accounts'!AQ46</f>
        <v>0</v>
      </c>
      <c r="AM63" s="650">
        <f>'O5 Details by Class &amp; Accounts'!AR46</f>
        <v>0</v>
      </c>
      <c r="AN63" s="650">
        <f>'O5 Details by Class &amp; Accounts'!AS46</f>
        <v>0</v>
      </c>
      <c r="AO63" s="650">
        <f>'O5 Details by Class &amp; Accounts'!AT46</f>
        <v>0</v>
      </c>
      <c r="AP63" s="650">
        <f>'O5 Details by Class &amp; Accounts'!AU46</f>
        <v>0</v>
      </c>
      <c r="AQ63" s="650">
        <f>'O5 Details by Class &amp; Accounts'!AV46</f>
        <v>0</v>
      </c>
      <c r="AR63" s="650">
        <f>'O5 Details by Class &amp; Accounts'!AW46</f>
        <v>0</v>
      </c>
      <c r="AS63" s="652">
        <f t="shared" si="0"/>
        <v>0</v>
      </c>
      <c r="AV63" s="1913" t="s">
        <v>1430</v>
      </c>
    </row>
    <row r="64" spans="1:48" s="672" customFormat="1" ht="12.75">
      <c r="A64" s="1150" t="s">
        <v>835</v>
      </c>
      <c r="B64" s="1151" t="s">
        <v>393</v>
      </c>
      <c r="C64" s="813"/>
      <c r="D64" s="650">
        <f>'O5 Details by Class &amp; Accounts'!I47</f>
        <v>454911.97984447476</v>
      </c>
      <c r="E64" s="650">
        <f>'O5 Details by Class &amp; Accounts'!J47</f>
        <v>239070.30565274524</v>
      </c>
      <c r="F64" s="650">
        <f>'O5 Details by Class &amp; Accounts'!K47</f>
        <v>245297.42486825457</v>
      </c>
      <c r="G64" s="650">
        <f>'O5 Details by Class &amp; Accounts'!L47</f>
        <v>0</v>
      </c>
      <c r="H64" s="650">
        <f>'O5 Details by Class &amp; Accounts'!M47</f>
        <v>0</v>
      </c>
      <c r="I64" s="650">
        <f>'O5 Details by Class &amp; Accounts'!N47</f>
        <v>0</v>
      </c>
      <c r="J64" s="650">
        <f>'O5 Details by Class &amp; Accounts'!O47</f>
        <v>476.87918893475972</v>
      </c>
      <c r="K64" s="650">
        <f>'O5 Details by Class &amp; Accounts'!P47</f>
        <v>0</v>
      </c>
      <c r="L64" s="650">
        <f>'O5 Details by Class &amp; Accounts'!Q47</f>
        <v>1482.9404455906724</v>
      </c>
      <c r="M64" s="650">
        <f>'O5 Details by Class &amp; Accounts'!R47</f>
        <v>0</v>
      </c>
      <c r="N64" s="650">
        <f>'O5 Details by Class &amp; Accounts'!S47</f>
        <v>0</v>
      </c>
      <c r="O64" s="650">
        <f>'O5 Details by Class &amp; Accounts'!T47</f>
        <v>0</v>
      </c>
      <c r="P64" s="650">
        <f>'O5 Details by Class &amp; Accounts'!U47</f>
        <v>0</v>
      </c>
      <c r="Q64" s="650">
        <f>'O5 Details by Class &amp; Accounts'!V47</f>
        <v>0</v>
      </c>
      <c r="R64" s="650">
        <f>'O5 Details by Class &amp; Accounts'!W47</f>
        <v>0</v>
      </c>
      <c r="S64" s="650">
        <f>'O5 Details by Class &amp; Accounts'!X47</f>
        <v>0</v>
      </c>
      <c r="T64" s="650">
        <f>'O5 Details by Class &amp; Accounts'!Y47</f>
        <v>0</v>
      </c>
      <c r="U64" s="650">
        <f>'O5 Details by Class &amp; Accounts'!Z47</f>
        <v>0</v>
      </c>
      <c r="V64" s="650">
        <f>'O5 Details by Class &amp; Accounts'!AA47</f>
        <v>0</v>
      </c>
      <c r="W64" s="650">
        <f>'O5 Details by Class &amp; Accounts'!AB47</f>
        <v>0</v>
      </c>
      <c r="X64" s="652">
        <f t="shared" si="3"/>
        <v>627493.02</v>
      </c>
      <c r="Y64" s="650">
        <f>'O5 Details by Class &amp; Accounts'!AD47</f>
        <v>523573.93756023335</v>
      </c>
      <c r="Z64" s="650">
        <f>'O5 Details by Class &amp; Accounts'!AE47</f>
        <v>64452.11085467918</v>
      </c>
      <c r="AA64" s="650">
        <f>'O5 Details by Class &amp; Accounts'!AF47</f>
        <v>7479.6276794319047</v>
      </c>
      <c r="AB64" s="650">
        <f>'O5 Details by Class &amp; Accounts'!AG47</f>
        <v>0</v>
      </c>
      <c r="AC64" s="650">
        <f>'O5 Details by Class &amp; Accounts'!AH47</f>
        <v>0</v>
      </c>
      <c r="AD64" s="650">
        <f>'O5 Details by Class &amp; Accounts'!AI47</f>
        <v>0</v>
      </c>
      <c r="AE64" s="650">
        <f>'O5 Details by Class &amp; Accounts'!AJ47</f>
        <v>31032.497818919604</v>
      </c>
      <c r="AF64" s="650">
        <f>'O5 Details by Class &amp; Accounts'!AK47</f>
        <v>0</v>
      </c>
      <c r="AG64" s="650">
        <f>'O5 Details by Class &amp; Accounts'!AL47</f>
        <v>954.84608673598791</v>
      </c>
      <c r="AH64" s="650">
        <f>'O5 Details by Class &amp; Accounts'!AM47</f>
        <v>0</v>
      </c>
      <c r="AI64" s="650">
        <f>'O5 Details by Class &amp; Accounts'!AN47</f>
        <v>0</v>
      </c>
      <c r="AJ64" s="650">
        <f>'O5 Details by Class &amp; Accounts'!AO47</f>
        <v>0</v>
      </c>
      <c r="AK64" s="650">
        <f>'O5 Details by Class &amp; Accounts'!AP47</f>
        <v>0</v>
      </c>
      <c r="AL64" s="650">
        <f>'O5 Details by Class &amp; Accounts'!AQ47</f>
        <v>0</v>
      </c>
      <c r="AM64" s="650">
        <f>'O5 Details by Class &amp; Accounts'!AR47</f>
        <v>0</v>
      </c>
      <c r="AN64" s="650">
        <f>'O5 Details by Class &amp; Accounts'!AS47</f>
        <v>0</v>
      </c>
      <c r="AO64" s="650">
        <f>'O5 Details by Class &amp; Accounts'!AT47</f>
        <v>0</v>
      </c>
      <c r="AP64" s="650">
        <f>'O5 Details by Class &amp; Accounts'!AU47</f>
        <v>0</v>
      </c>
      <c r="AQ64" s="650">
        <f>'O5 Details by Class &amp; Accounts'!AV47</f>
        <v>0</v>
      </c>
      <c r="AR64" s="650">
        <f>'O5 Details by Class &amp; Accounts'!AW47</f>
        <v>0</v>
      </c>
      <c r="AS64" s="652">
        <f t="shared" si="0"/>
        <v>627493.02</v>
      </c>
      <c r="AV64" s="1913" t="s">
        <v>705</v>
      </c>
    </row>
    <row r="65" spans="1:48" s="672" customFormat="1" ht="25.5">
      <c r="A65" s="1150" t="s">
        <v>836</v>
      </c>
      <c r="B65" s="1151" t="s">
        <v>394</v>
      </c>
      <c r="C65" s="813"/>
      <c r="D65" s="650">
        <f>'O5 Details by Class &amp; Accounts'!I48</f>
        <v>526219.06656086142</v>
      </c>
      <c r="E65" s="650">
        <f>'O5 Details by Class &amp; Accounts'!J48</f>
        <v>276544.38365421171</v>
      </c>
      <c r="F65" s="650">
        <f>'O5 Details by Class &amp; Accounts'!K48</f>
        <v>0</v>
      </c>
      <c r="G65" s="650">
        <f>'O5 Details by Class &amp; Accounts'!L48</f>
        <v>0</v>
      </c>
      <c r="H65" s="650">
        <f>'O5 Details by Class &amp; Accounts'!M48</f>
        <v>0</v>
      </c>
      <c r="I65" s="650">
        <f>'O5 Details by Class &amp; Accounts'!N48</f>
        <v>0</v>
      </c>
      <c r="J65" s="650">
        <f>'O5 Details by Class &amp; Accounts'!O48</f>
        <v>551.62961799630421</v>
      </c>
      <c r="K65" s="650">
        <f>'O5 Details by Class &amp; Accounts'!P48</f>
        <v>0</v>
      </c>
      <c r="L65" s="650">
        <f>'O5 Details by Class &amp; Accounts'!Q48</f>
        <v>1715.3901669304425</v>
      </c>
      <c r="M65" s="650">
        <f>'O5 Details by Class &amp; Accounts'!R48</f>
        <v>0</v>
      </c>
      <c r="N65" s="650">
        <f>'O5 Details by Class &amp; Accounts'!S48</f>
        <v>0</v>
      </c>
      <c r="O65" s="650">
        <f>'O5 Details by Class &amp; Accounts'!T48</f>
        <v>0</v>
      </c>
      <c r="P65" s="650">
        <f>'O5 Details by Class &amp; Accounts'!U48</f>
        <v>0</v>
      </c>
      <c r="Q65" s="650">
        <f>'O5 Details by Class &amp; Accounts'!V48</f>
        <v>0</v>
      </c>
      <c r="R65" s="650">
        <f>'O5 Details by Class &amp; Accounts'!W48</f>
        <v>0</v>
      </c>
      <c r="S65" s="650">
        <f>'O5 Details by Class &amp; Accounts'!X48</f>
        <v>0</v>
      </c>
      <c r="T65" s="650">
        <f>'O5 Details by Class &amp; Accounts'!Y48</f>
        <v>0</v>
      </c>
      <c r="U65" s="650">
        <f>'O5 Details by Class &amp; Accounts'!Z48</f>
        <v>0</v>
      </c>
      <c r="V65" s="650">
        <f>'O5 Details by Class &amp; Accounts'!AA48</f>
        <v>0</v>
      </c>
      <c r="W65" s="650">
        <f>'O5 Details by Class &amp; Accounts'!AB48</f>
        <v>0</v>
      </c>
      <c r="X65" s="652">
        <f t="shared" si="3"/>
        <v>536686.97999999986</v>
      </c>
      <c r="Y65" s="650">
        <f>'O5 Details by Class &amp; Accounts'!AD48</f>
        <v>453208.46103696094</v>
      </c>
      <c r="Z65" s="650">
        <f>'O5 Details by Class &amp; Accounts'!AE48</f>
        <v>55790.099306981516</v>
      </c>
      <c r="AA65" s="650">
        <f>'O5 Details by Class &amp; Accounts'!AF48</f>
        <v>0</v>
      </c>
      <c r="AB65" s="650">
        <f>'O5 Details by Class &amp; Accounts'!AG48</f>
        <v>0</v>
      </c>
      <c r="AC65" s="650">
        <f>'O5 Details by Class &amp; Accounts'!AH48</f>
        <v>0</v>
      </c>
      <c r="AD65" s="650">
        <f>'O5 Details by Class &amp; Accounts'!AI48</f>
        <v>0</v>
      </c>
      <c r="AE65" s="650">
        <f>'O5 Details by Class &amp; Accounts'!AJ48</f>
        <v>26861.899666324432</v>
      </c>
      <c r="AF65" s="650">
        <f>'O5 Details by Class &amp; Accounts'!AK48</f>
        <v>0</v>
      </c>
      <c r="AG65" s="650">
        <f>'O5 Details by Class &amp; Accounts'!AL48</f>
        <v>826.51998973305956</v>
      </c>
      <c r="AH65" s="650">
        <f>'O5 Details by Class &amp; Accounts'!AM48</f>
        <v>0</v>
      </c>
      <c r="AI65" s="650">
        <f>'O5 Details by Class &amp; Accounts'!AN48</f>
        <v>0</v>
      </c>
      <c r="AJ65" s="650">
        <f>'O5 Details by Class &amp; Accounts'!AO48</f>
        <v>0</v>
      </c>
      <c r="AK65" s="650">
        <f>'O5 Details by Class &amp; Accounts'!AP48</f>
        <v>0</v>
      </c>
      <c r="AL65" s="650">
        <f>'O5 Details by Class &amp; Accounts'!AQ48</f>
        <v>0</v>
      </c>
      <c r="AM65" s="650">
        <f>'O5 Details by Class &amp; Accounts'!AR48</f>
        <v>0</v>
      </c>
      <c r="AN65" s="650">
        <f>'O5 Details by Class &amp; Accounts'!AS48</f>
        <v>0</v>
      </c>
      <c r="AO65" s="650">
        <f>'O5 Details by Class &amp; Accounts'!AT48</f>
        <v>0</v>
      </c>
      <c r="AP65" s="650">
        <f>'O5 Details by Class &amp; Accounts'!AU48</f>
        <v>0</v>
      </c>
      <c r="AQ65" s="650">
        <f>'O5 Details by Class &amp; Accounts'!AV48</f>
        <v>0</v>
      </c>
      <c r="AR65" s="650">
        <f>'O5 Details by Class &amp; Accounts'!AW48</f>
        <v>0</v>
      </c>
      <c r="AS65" s="652">
        <f t="shared" si="0"/>
        <v>536686.97999999986</v>
      </c>
      <c r="AV65" s="1913" t="s">
        <v>706</v>
      </c>
    </row>
    <row r="66" spans="1:48" s="672" customFormat="1" ht="12.75">
      <c r="A66" s="1152">
        <v>1835</v>
      </c>
      <c r="B66" s="1153" t="s">
        <v>769</v>
      </c>
      <c r="C66" s="652">
        <f>SUM(D66:W66)</f>
        <v>1746269.9999999998</v>
      </c>
      <c r="D66" s="650">
        <f>D63+D64+D65</f>
        <v>981131.04640533612</v>
      </c>
      <c r="E66" s="650">
        <f t="shared" ref="E66:W66" si="16">E63+E64+E65</f>
        <v>515614.68930695695</v>
      </c>
      <c r="F66" s="650">
        <f t="shared" si="16"/>
        <v>245297.42486825457</v>
      </c>
      <c r="G66" s="650">
        <f t="shared" si="16"/>
        <v>0</v>
      </c>
      <c r="H66" s="650">
        <f t="shared" si="16"/>
        <v>0</v>
      </c>
      <c r="I66" s="650">
        <f t="shared" si="16"/>
        <v>0</v>
      </c>
      <c r="J66" s="650">
        <f t="shared" si="16"/>
        <v>1028.5088069310639</v>
      </c>
      <c r="K66" s="650">
        <f t="shared" si="16"/>
        <v>0</v>
      </c>
      <c r="L66" s="650">
        <f t="shared" si="16"/>
        <v>3198.3306125211147</v>
      </c>
      <c r="M66" s="650">
        <f t="shared" si="16"/>
        <v>0</v>
      </c>
      <c r="N66" s="650">
        <f t="shared" si="16"/>
        <v>0</v>
      </c>
      <c r="O66" s="650">
        <f t="shared" si="16"/>
        <v>0</v>
      </c>
      <c r="P66" s="650">
        <f t="shared" si="16"/>
        <v>0</v>
      </c>
      <c r="Q66" s="650">
        <f t="shared" si="16"/>
        <v>0</v>
      </c>
      <c r="R66" s="650">
        <f t="shared" si="16"/>
        <v>0</v>
      </c>
      <c r="S66" s="650">
        <f t="shared" si="16"/>
        <v>0</v>
      </c>
      <c r="T66" s="650">
        <f t="shared" si="16"/>
        <v>0</v>
      </c>
      <c r="U66" s="650">
        <f t="shared" si="16"/>
        <v>0</v>
      </c>
      <c r="V66" s="650">
        <f t="shared" si="16"/>
        <v>0</v>
      </c>
      <c r="W66" s="650">
        <f t="shared" si="16"/>
        <v>0</v>
      </c>
      <c r="X66" s="652">
        <f t="shared" si="3"/>
        <v>1164180</v>
      </c>
      <c r="Y66" s="650">
        <f>Y63+Y64+Y65</f>
        <v>976782.39859719435</v>
      </c>
      <c r="Z66" s="650">
        <f t="shared" ref="Z66:AR66" si="17">Z63+Z64+Z65</f>
        <v>120242.2101616607</v>
      </c>
      <c r="AA66" s="650">
        <f t="shared" si="17"/>
        <v>7479.6276794319047</v>
      </c>
      <c r="AB66" s="650">
        <f t="shared" si="17"/>
        <v>0</v>
      </c>
      <c r="AC66" s="650">
        <f t="shared" si="17"/>
        <v>0</v>
      </c>
      <c r="AD66" s="650">
        <f t="shared" si="17"/>
        <v>0</v>
      </c>
      <c r="AE66" s="650">
        <f t="shared" si="17"/>
        <v>57894.397485244037</v>
      </c>
      <c r="AF66" s="650">
        <f t="shared" si="17"/>
        <v>0</v>
      </c>
      <c r="AG66" s="650">
        <f t="shared" si="17"/>
        <v>1781.3660764690476</v>
      </c>
      <c r="AH66" s="650">
        <f t="shared" si="17"/>
        <v>0</v>
      </c>
      <c r="AI66" s="650">
        <f t="shared" si="17"/>
        <v>0</v>
      </c>
      <c r="AJ66" s="650">
        <f t="shared" si="17"/>
        <v>0</v>
      </c>
      <c r="AK66" s="650">
        <f t="shared" si="17"/>
        <v>0</v>
      </c>
      <c r="AL66" s="650">
        <f t="shared" si="17"/>
        <v>0</v>
      </c>
      <c r="AM66" s="650">
        <f t="shared" si="17"/>
        <v>0</v>
      </c>
      <c r="AN66" s="650">
        <f t="shared" si="17"/>
        <v>0</v>
      </c>
      <c r="AO66" s="650">
        <f t="shared" si="17"/>
        <v>0</v>
      </c>
      <c r="AP66" s="650">
        <f t="shared" si="17"/>
        <v>0</v>
      </c>
      <c r="AQ66" s="650">
        <f t="shared" si="17"/>
        <v>0</v>
      </c>
      <c r="AR66" s="650">
        <f t="shared" si="17"/>
        <v>0</v>
      </c>
      <c r="AS66" s="652">
        <f t="shared" si="0"/>
        <v>2910450</v>
      </c>
      <c r="AV66" s="1913" t="e">
        <v>#N/A</v>
      </c>
    </row>
    <row r="67" spans="1:48" s="672" customFormat="1" ht="12.75">
      <c r="A67" s="713"/>
      <c r="B67" s="678"/>
      <c r="C67" s="652"/>
      <c r="D67" s="650"/>
      <c r="E67" s="650"/>
      <c r="F67" s="650"/>
      <c r="G67" s="650"/>
      <c r="H67" s="650"/>
      <c r="I67" s="650"/>
      <c r="J67" s="650"/>
      <c r="K67" s="650"/>
      <c r="L67" s="650"/>
      <c r="M67" s="650"/>
      <c r="N67" s="650"/>
      <c r="O67" s="650"/>
      <c r="P67" s="650"/>
      <c r="Q67" s="650"/>
      <c r="R67" s="650"/>
      <c r="S67" s="650"/>
      <c r="T67" s="650"/>
      <c r="U67" s="650"/>
      <c r="V67" s="650"/>
      <c r="W67" s="650"/>
      <c r="X67" s="652"/>
      <c r="Y67" s="650"/>
      <c r="Z67" s="650"/>
      <c r="AA67" s="650"/>
      <c r="AB67" s="650"/>
      <c r="AC67" s="650"/>
      <c r="AD67" s="650"/>
      <c r="AE67" s="650"/>
      <c r="AF67" s="650"/>
      <c r="AG67" s="650"/>
      <c r="AH67" s="650"/>
      <c r="AI67" s="650"/>
      <c r="AJ67" s="650"/>
      <c r="AK67" s="650"/>
      <c r="AL67" s="650"/>
      <c r="AM67" s="650"/>
      <c r="AN67" s="650"/>
      <c r="AO67" s="650"/>
      <c r="AP67" s="650"/>
      <c r="AQ67" s="650"/>
      <c r="AR67" s="650"/>
      <c r="AS67" s="813"/>
      <c r="AV67" s="1913" t="e">
        <v>#N/A</v>
      </c>
    </row>
    <row r="68" spans="1:48" s="672" customFormat="1" ht="12.75">
      <c r="A68" s="1185" t="s">
        <v>507</v>
      </c>
      <c r="B68" s="1186" t="s">
        <v>769</v>
      </c>
      <c r="C68" s="1177">
        <f>C61+C66</f>
        <v>2942347.1999999993</v>
      </c>
      <c r="D68" s="949">
        <f>D61+D66</f>
        <v>1588142.1060561021</v>
      </c>
      <c r="E68" s="949">
        <f>E61+E66</f>
        <v>834617.76241775614</v>
      </c>
      <c r="F68" s="949">
        <f t="shared" ref="F68:AR68" si="18">F61+F66</f>
        <v>512745.40996819665</v>
      </c>
      <c r="G68" s="949">
        <f t="shared" si="18"/>
        <v>0</v>
      </c>
      <c r="H68" s="949">
        <f t="shared" si="18"/>
        <v>0</v>
      </c>
      <c r="I68" s="949">
        <f t="shared" si="18"/>
        <v>0</v>
      </c>
      <c r="J68" s="949">
        <f t="shared" si="18"/>
        <v>1664.831776266034</v>
      </c>
      <c r="K68" s="949">
        <f t="shared" si="18"/>
        <v>0</v>
      </c>
      <c r="L68" s="949">
        <f t="shared" si="18"/>
        <v>5177.0897816788938</v>
      </c>
      <c r="M68" s="949">
        <f t="shared" si="18"/>
        <v>0</v>
      </c>
      <c r="N68" s="949">
        <f t="shared" si="18"/>
        <v>0</v>
      </c>
      <c r="O68" s="949">
        <f t="shared" si="18"/>
        <v>0</v>
      </c>
      <c r="P68" s="949">
        <f t="shared" si="18"/>
        <v>0</v>
      </c>
      <c r="Q68" s="949">
        <f t="shared" si="18"/>
        <v>0</v>
      </c>
      <c r="R68" s="949">
        <f t="shared" si="18"/>
        <v>0</v>
      </c>
      <c r="S68" s="949">
        <f t="shared" si="18"/>
        <v>0</v>
      </c>
      <c r="T68" s="949">
        <f t="shared" si="18"/>
        <v>0</v>
      </c>
      <c r="U68" s="949">
        <f t="shared" si="18"/>
        <v>0</v>
      </c>
      <c r="V68" s="949">
        <f t="shared" si="18"/>
        <v>0</v>
      </c>
      <c r="W68" s="949">
        <f t="shared" si="18"/>
        <v>0</v>
      </c>
      <c r="X68" s="1177">
        <f t="shared" si="18"/>
        <v>1961564.8</v>
      </c>
      <c r="Y68" s="949">
        <f t="shared" si="18"/>
        <v>1643252.0845430344</v>
      </c>
      <c r="Z68" s="949">
        <f t="shared" si="18"/>
        <v>202284.83107596624</v>
      </c>
      <c r="AA68" s="949">
        <f t="shared" si="18"/>
        <v>15634.671921075324</v>
      </c>
      <c r="AB68" s="949">
        <f t="shared" si="18"/>
        <v>0</v>
      </c>
      <c r="AC68" s="949">
        <f t="shared" si="18"/>
        <v>0</v>
      </c>
      <c r="AD68" s="949">
        <f t="shared" si="18"/>
        <v>0</v>
      </c>
      <c r="AE68" s="949">
        <f t="shared" si="18"/>
        <v>97396.400147687455</v>
      </c>
      <c r="AF68" s="949">
        <f t="shared" si="18"/>
        <v>0</v>
      </c>
      <c r="AG68" s="949">
        <f t="shared" si="18"/>
        <v>2996.8123122365373</v>
      </c>
      <c r="AH68" s="949">
        <f t="shared" si="18"/>
        <v>0</v>
      </c>
      <c r="AI68" s="949">
        <f t="shared" si="18"/>
        <v>0</v>
      </c>
      <c r="AJ68" s="949">
        <f t="shared" si="18"/>
        <v>0</v>
      </c>
      <c r="AK68" s="949">
        <f t="shared" si="18"/>
        <v>0</v>
      </c>
      <c r="AL68" s="949">
        <f t="shared" si="18"/>
        <v>0</v>
      </c>
      <c r="AM68" s="949">
        <f t="shared" si="18"/>
        <v>0</v>
      </c>
      <c r="AN68" s="949">
        <f t="shared" si="18"/>
        <v>0</v>
      </c>
      <c r="AO68" s="949">
        <f t="shared" si="18"/>
        <v>0</v>
      </c>
      <c r="AP68" s="949">
        <f t="shared" si="18"/>
        <v>0</v>
      </c>
      <c r="AQ68" s="949">
        <f t="shared" si="18"/>
        <v>0</v>
      </c>
      <c r="AR68" s="949">
        <f t="shared" si="18"/>
        <v>0</v>
      </c>
      <c r="AS68" s="1177">
        <f t="shared" si="0"/>
        <v>4903911.9999999991</v>
      </c>
      <c r="AV68" s="1913" t="e">
        <v>#N/A</v>
      </c>
    </row>
    <row r="69" spans="1:48" s="672" customFormat="1" ht="12.75">
      <c r="A69" s="255"/>
      <c r="B69" s="671"/>
      <c r="C69" s="813"/>
      <c r="D69" s="650"/>
      <c r="E69" s="650"/>
      <c r="F69" s="650"/>
      <c r="G69" s="650"/>
      <c r="H69" s="650"/>
      <c r="I69" s="650"/>
      <c r="J69" s="650"/>
      <c r="K69" s="650"/>
      <c r="L69" s="650"/>
      <c r="M69" s="650"/>
      <c r="N69" s="650"/>
      <c r="O69" s="650"/>
      <c r="P69" s="650"/>
      <c r="Q69" s="650"/>
      <c r="R69" s="650"/>
      <c r="S69" s="650"/>
      <c r="T69" s="650"/>
      <c r="U69" s="650"/>
      <c r="V69" s="650"/>
      <c r="W69" s="650"/>
      <c r="X69" s="652"/>
      <c r="Y69" s="650"/>
      <c r="Z69" s="650"/>
      <c r="AA69" s="650"/>
      <c r="AB69" s="650"/>
      <c r="AC69" s="650"/>
      <c r="AD69" s="650"/>
      <c r="AE69" s="650"/>
      <c r="AF69" s="650"/>
      <c r="AG69" s="650"/>
      <c r="AH69" s="650"/>
      <c r="AI69" s="650"/>
      <c r="AJ69" s="650"/>
      <c r="AK69" s="650"/>
      <c r="AL69" s="650"/>
      <c r="AM69" s="650"/>
      <c r="AN69" s="650"/>
      <c r="AO69" s="650"/>
      <c r="AP69" s="650"/>
      <c r="AQ69" s="650"/>
      <c r="AR69" s="650"/>
      <c r="AS69" s="813"/>
      <c r="AV69" s="1913" t="e">
        <v>#N/A</v>
      </c>
    </row>
    <row r="70" spans="1:48" s="672" customFormat="1" ht="12.75">
      <c r="A70" s="1147" t="s">
        <v>837</v>
      </c>
      <c r="B70" s="1148" t="s">
        <v>395</v>
      </c>
      <c r="C70" s="813"/>
      <c r="D70" s="650">
        <f>'O5 Details by Class &amp; Accounts'!I50</f>
        <v>0</v>
      </c>
      <c r="E70" s="650">
        <f>'O5 Details by Class &amp; Accounts'!J50</f>
        <v>0</v>
      </c>
      <c r="F70" s="650">
        <f>'O5 Details by Class &amp; Accounts'!K50</f>
        <v>0</v>
      </c>
      <c r="G70" s="650">
        <f>'O5 Details by Class &amp; Accounts'!L50</f>
        <v>0</v>
      </c>
      <c r="H70" s="650">
        <f>'O5 Details by Class &amp; Accounts'!M50</f>
        <v>0</v>
      </c>
      <c r="I70" s="650">
        <f>'O5 Details by Class &amp; Accounts'!N50</f>
        <v>0</v>
      </c>
      <c r="J70" s="650">
        <f>'O5 Details by Class &amp; Accounts'!O50</f>
        <v>0</v>
      </c>
      <c r="K70" s="650">
        <f>'O5 Details by Class &amp; Accounts'!P50</f>
        <v>0</v>
      </c>
      <c r="L70" s="650">
        <f>'O5 Details by Class &amp; Accounts'!Q50</f>
        <v>0</v>
      </c>
      <c r="M70" s="650">
        <f>'O5 Details by Class &amp; Accounts'!R50</f>
        <v>0</v>
      </c>
      <c r="N70" s="650">
        <f>'O5 Details by Class &amp; Accounts'!S50</f>
        <v>0</v>
      </c>
      <c r="O70" s="650">
        <f>'O5 Details by Class &amp; Accounts'!T50</f>
        <v>0</v>
      </c>
      <c r="P70" s="650">
        <f>'O5 Details by Class &amp; Accounts'!U50</f>
        <v>0</v>
      </c>
      <c r="Q70" s="650">
        <f>'O5 Details by Class &amp; Accounts'!V50</f>
        <v>0</v>
      </c>
      <c r="R70" s="650">
        <f>'O5 Details by Class &amp; Accounts'!W50</f>
        <v>0</v>
      </c>
      <c r="S70" s="650">
        <f>'O5 Details by Class &amp; Accounts'!X50</f>
        <v>0</v>
      </c>
      <c r="T70" s="650">
        <f>'O5 Details by Class &amp; Accounts'!Y50</f>
        <v>0</v>
      </c>
      <c r="U70" s="650">
        <f>'O5 Details by Class &amp; Accounts'!Z50</f>
        <v>0</v>
      </c>
      <c r="V70" s="650">
        <f>'O5 Details by Class &amp; Accounts'!AA50</f>
        <v>0</v>
      </c>
      <c r="W70" s="650">
        <f>'O5 Details by Class &amp; Accounts'!AB50</f>
        <v>0</v>
      </c>
      <c r="X70" s="652">
        <f t="shared" si="3"/>
        <v>0</v>
      </c>
      <c r="Y70" s="650">
        <f>'O5 Details by Class &amp; Accounts'!AD50</f>
        <v>0</v>
      </c>
      <c r="Z70" s="650">
        <f>'O5 Details by Class &amp; Accounts'!AE50</f>
        <v>0</v>
      </c>
      <c r="AA70" s="650">
        <f>'O5 Details by Class &amp; Accounts'!AF50</f>
        <v>0</v>
      </c>
      <c r="AB70" s="650">
        <f>'O5 Details by Class &amp; Accounts'!AG50</f>
        <v>0</v>
      </c>
      <c r="AC70" s="650">
        <f>'O5 Details by Class &amp; Accounts'!AH50</f>
        <v>0</v>
      </c>
      <c r="AD70" s="650">
        <f>'O5 Details by Class &amp; Accounts'!AI50</f>
        <v>0</v>
      </c>
      <c r="AE70" s="650">
        <f>'O5 Details by Class &amp; Accounts'!AJ50</f>
        <v>0</v>
      </c>
      <c r="AF70" s="650">
        <f>'O5 Details by Class &amp; Accounts'!AK50</f>
        <v>0</v>
      </c>
      <c r="AG70" s="650">
        <f>'O5 Details by Class &amp; Accounts'!AL50</f>
        <v>0</v>
      </c>
      <c r="AH70" s="650">
        <f>'O5 Details by Class &amp; Accounts'!AM50</f>
        <v>0</v>
      </c>
      <c r="AI70" s="650">
        <f>'O5 Details by Class &amp; Accounts'!AN50</f>
        <v>0</v>
      </c>
      <c r="AJ70" s="650">
        <f>'O5 Details by Class &amp; Accounts'!AO50</f>
        <v>0</v>
      </c>
      <c r="AK70" s="650">
        <f>'O5 Details by Class &amp; Accounts'!AP50</f>
        <v>0</v>
      </c>
      <c r="AL70" s="650">
        <f>'O5 Details by Class &amp; Accounts'!AQ50</f>
        <v>0</v>
      </c>
      <c r="AM70" s="650">
        <f>'O5 Details by Class &amp; Accounts'!AR50</f>
        <v>0</v>
      </c>
      <c r="AN70" s="650">
        <f>'O5 Details by Class &amp; Accounts'!AS50</f>
        <v>0</v>
      </c>
      <c r="AO70" s="650">
        <f>'O5 Details by Class &amp; Accounts'!AT50</f>
        <v>0</v>
      </c>
      <c r="AP70" s="650">
        <f>'O5 Details by Class &amp; Accounts'!AU50</f>
        <v>0</v>
      </c>
      <c r="AQ70" s="650">
        <f>'O5 Details by Class &amp; Accounts'!AV50</f>
        <v>0</v>
      </c>
      <c r="AR70" s="650">
        <f>'O5 Details by Class &amp; Accounts'!AW50</f>
        <v>0</v>
      </c>
      <c r="AS70" s="652">
        <f t="shared" si="0"/>
        <v>0</v>
      </c>
      <c r="AV70" s="1913" t="s">
        <v>1430</v>
      </c>
    </row>
    <row r="71" spans="1:48" s="672" customFormat="1" ht="12.75">
      <c r="A71" s="1150" t="s">
        <v>838</v>
      </c>
      <c r="B71" s="1151" t="s">
        <v>396</v>
      </c>
      <c r="C71" s="813"/>
      <c r="D71" s="650">
        <f>'O5 Details by Class &amp; Accounts'!I51</f>
        <v>188541.69034193983</v>
      </c>
      <c r="E71" s="650">
        <f>'O5 Details by Class &amp; Accounts'!J51</f>
        <v>99084.485648724716</v>
      </c>
      <c r="F71" s="650">
        <f>'O5 Details by Class &amp; Accounts'!K51</f>
        <v>101665.3620267315</v>
      </c>
      <c r="G71" s="650">
        <f>'O5 Details by Class &amp; Accounts'!L51</f>
        <v>0</v>
      </c>
      <c r="H71" s="650">
        <f>'O5 Details by Class &amp; Accounts'!M51</f>
        <v>0</v>
      </c>
      <c r="I71" s="650">
        <f>'O5 Details by Class &amp; Accounts'!N51</f>
        <v>0</v>
      </c>
      <c r="J71" s="650">
        <f>'O5 Details by Class &amp; Accounts'!O51</f>
        <v>197.64616531178595</v>
      </c>
      <c r="K71" s="650">
        <f>'O5 Details by Class &amp; Accounts'!P51</f>
        <v>0</v>
      </c>
      <c r="L71" s="650">
        <f>'O5 Details by Class &amp; Accounts'!Q51</f>
        <v>614.61581729213447</v>
      </c>
      <c r="M71" s="650">
        <f>'O5 Details by Class &amp; Accounts'!R51</f>
        <v>0</v>
      </c>
      <c r="N71" s="650">
        <f>'O5 Details by Class &amp; Accounts'!S51</f>
        <v>0</v>
      </c>
      <c r="O71" s="650">
        <f>'O5 Details by Class &amp; Accounts'!T51</f>
        <v>0</v>
      </c>
      <c r="P71" s="650">
        <f>'O5 Details by Class &amp; Accounts'!U51</f>
        <v>0</v>
      </c>
      <c r="Q71" s="650">
        <f>'O5 Details by Class &amp; Accounts'!V51</f>
        <v>0</v>
      </c>
      <c r="R71" s="650">
        <f>'O5 Details by Class &amp; Accounts'!W51</f>
        <v>0</v>
      </c>
      <c r="S71" s="650">
        <f>'O5 Details by Class &amp; Accounts'!X51</f>
        <v>0</v>
      </c>
      <c r="T71" s="650">
        <f>'O5 Details by Class &amp; Accounts'!Y51</f>
        <v>0</v>
      </c>
      <c r="U71" s="650">
        <f>'O5 Details by Class &amp; Accounts'!Z51</f>
        <v>0</v>
      </c>
      <c r="V71" s="650">
        <f>'O5 Details by Class &amp; Accounts'!AA51</f>
        <v>0</v>
      </c>
      <c r="W71" s="650">
        <f>'O5 Details by Class &amp; Accounts'!AB51</f>
        <v>0</v>
      </c>
      <c r="X71" s="652">
        <f t="shared" si="3"/>
        <v>260069.2</v>
      </c>
      <c r="Y71" s="650">
        <f>'O5 Details by Class &amp; Accounts'!AD51</f>
        <v>216999.15495815373</v>
      </c>
      <c r="Z71" s="650">
        <f>'O5 Details by Class &amp; Accounts'!AE51</f>
        <v>26712.661932538678</v>
      </c>
      <c r="AA71" s="650">
        <f>'O5 Details by Class &amp; Accounts'!AF51</f>
        <v>3099.9879279736242</v>
      </c>
      <c r="AB71" s="650">
        <f>'O5 Details by Class &amp; Accounts'!AG51</f>
        <v>0</v>
      </c>
      <c r="AC71" s="650">
        <f>'O5 Details by Class &amp; Accounts'!AH51</f>
        <v>0</v>
      </c>
      <c r="AD71" s="650">
        <f>'O5 Details by Class &amp; Accounts'!AI51</f>
        <v>0</v>
      </c>
      <c r="AE71" s="650">
        <f>'O5 Details by Class &amp; Accounts'!AJ51</f>
        <v>12861.652041592695</v>
      </c>
      <c r="AF71" s="650">
        <f>'O5 Details by Class &amp; Accounts'!AK51</f>
        <v>0</v>
      </c>
      <c r="AG71" s="650">
        <f>'O5 Details by Class &amp; Accounts'!AL51</f>
        <v>395.74313974131377</v>
      </c>
      <c r="AH71" s="650">
        <f>'O5 Details by Class &amp; Accounts'!AM51</f>
        <v>0</v>
      </c>
      <c r="AI71" s="650">
        <f>'O5 Details by Class &amp; Accounts'!AN51</f>
        <v>0</v>
      </c>
      <c r="AJ71" s="650">
        <f>'O5 Details by Class &amp; Accounts'!AO51</f>
        <v>0</v>
      </c>
      <c r="AK71" s="650">
        <f>'O5 Details by Class &amp; Accounts'!AP51</f>
        <v>0</v>
      </c>
      <c r="AL71" s="650">
        <f>'O5 Details by Class &amp; Accounts'!AQ51</f>
        <v>0</v>
      </c>
      <c r="AM71" s="650">
        <f>'O5 Details by Class &amp; Accounts'!AR51</f>
        <v>0</v>
      </c>
      <c r="AN71" s="650">
        <f>'O5 Details by Class &amp; Accounts'!AS51</f>
        <v>0</v>
      </c>
      <c r="AO71" s="650">
        <f>'O5 Details by Class &amp; Accounts'!AT51</f>
        <v>0</v>
      </c>
      <c r="AP71" s="650">
        <f>'O5 Details by Class &amp; Accounts'!AU51</f>
        <v>0</v>
      </c>
      <c r="AQ71" s="650">
        <f>'O5 Details by Class &amp; Accounts'!AV51</f>
        <v>0</v>
      </c>
      <c r="AR71" s="650">
        <f>'O5 Details by Class &amp; Accounts'!AW51</f>
        <v>0</v>
      </c>
      <c r="AS71" s="652">
        <f t="shared" si="0"/>
        <v>260069.2</v>
      </c>
      <c r="AV71" s="1913" t="s">
        <v>705</v>
      </c>
    </row>
    <row r="72" spans="1:48" s="672" customFormat="1" ht="12.75">
      <c r="A72" s="1150" t="s">
        <v>839</v>
      </c>
      <c r="B72" s="1151" t="s">
        <v>397</v>
      </c>
      <c r="C72" s="813"/>
      <c r="D72" s="650">
        <f>'O5 Details by Class &amp; Accounts'!I52</f>
        <v>0</v>
      </c>
      <c r="E72" s="650">
        <f>'O5 Details by Class &amp; Accounts'!J52</f>
        <v>0</v>
      </c>
      <c r="F72" s="650">
        <f>'O5 Details by Class &amp; Accounts'!K52</f>
        <v>0</v>
      </c>
      <c r="G72" s="650">
        <f>'O5 Details by Class &amp; Accounts'!L52</f>
        <v>0</v>
      </c>
      <c r="H72" s="650">
        <f>'O5 Details by Class &amp; Accounts'!M52</f>
        <v>0</v>
      </c>
      <c r="I72" s="650">
        <f>'O5 Details by Class &amp; Accounts'!N52</f>
        <v>0</v>
      </c>
      <c r="J72" s="650">
        <f>'O5 Details by Class &amp; Accounts'!O52</f>
        <v>0</v>
      </c>
      <c r="K72" s="650">
        <f>'O5 Details by Class &amp; Accounts'!P52</f>
        <v>0</v>
      </c>
      <c r="L72" s="650">
        <f>'O5 Details by Class &amp; Accounts'!Q52</f>
        <v>0</v>
      </c>
      <c r="M72" s="650">
        <f>'O5 Details by Class &amp; Accounts'!R52</f>
        <v>0</v>
      </c>
      <c r="N72" s="650">
        <f>'O5 Details by Class &amp; Accounts'!S52</f>
        <v>0</v>
      </c>
      <c r="O72" s="650">
        <f>'O5 Details by Class &amp; Accounts'!T52</f>
        <v>0</v>
      </c>
      <c r="P72" s="650">
        <f>'O5 Details by Class &amp; Accounts'!U52</f>
        <v>0</v>
      </c>
      <c r="Q72" s="650">
        <f>'O5 Details by Class &amp; Accounts'!V52</f>
        <v>0</v>
      </c>
      <c r="R72" s="650">
        <f>'O5 Details by Class &amp; Accounts'!W52</f>
        <v>0</v>
      </c>
      <c r="S72" s="650">
        <f>'O5 Details by Class &amp; Accounts'!X52</f>
        <v>0</v>
      </c>
      <c r="T72" s="650">
        <f>'O5 Details by Class &amp; Accounts'!Y52</f>
        <v>0</v>
      </c>
      <c r="U72" s="650">
        <f>'O5 Details by Class &amp; Accounts'!Z52</f>
        <v>0</v>
      </c>
      <c r="V72" s="650">
        <f>'O5 Details by Class &amp; Accounts'!AA52</f>
        <v>0</v>
      </c>
      <c r="W72" s="650">
        <f>'O5 Details by Class &amp; Accounts'!AB52</f>
        <v>0</v>
      </c>
      <c r="X72" s="652">
        <f t="shared" si="3"/>
        <v>0</v>
      </c>
      <c r="Y72" s="650">
        <f>'O5 Details by Class &amp; Accounts'!AD52</f>
        <v>0</v>
      </c>
      <c r="Z72" s="650">
        <f>'O5 Details by Class &amp; Accounts'!AE52</f>
        <v>0</v>
      </c>
      <c r="AA72" s="650">
        <f>'O5 Details by Class &amp; Accounts'!AF52</f>
        <v>0</v>
      </c>
      <c r="AB72" s="650">
        <f>'O5 Details by Class &amp; Accounts'!AG52</f>
        <v>0</v>
      </c>
      <c r="AC72" s="650">
        <f>'O5 Details by Class &amp; Accounts'!AH52</f>
        <v>0</v>
      </c>
      <c r="AD72" s="650">
        <f>'O5 Details by Class &amp; Accounts'!AI52</f>
        <v>0</v>
      </c>
      <c r="AE72" s="650">
        <f>'O5 Details by Class &amp; Accounts'!AJ52</f>
        <v>0</v>
      </c>
      <c r="AF72" s="650">
        <f>'O5 Details by Class &amp; Accounts'!AK52</f>
        <v>0</v>
      </c>
      <c r="AG72" s="650">
        <f>'O5 Details by Class &amp; Accounts'!AL52</f>
        <v>0</v>
      </c>
      <c r="AH72" s="650">
        <f>'O5 Details by Class &amp; Accounts'!AM52</f>
        <v>0</v>
      </c>
      <c r="AI72" s="650">
        <f>'O5 Details by Class &amp; Accounts'!AN52</f>
        <v>0</v>
      </c>
      <c r="AJ72" s="650">
        <f>'O5 Details by Class &amp; Accounts'!AO52</f>
        <v>0</v>
      </c>
      <c r="AK72" s="650">
        <f>'O5 Details by Class &amp; Accounts'!AP52</f>
        <v>0</v>
      </c>
      <c r="AL72" s="650">
        <f>'O5 Details by Class &amp; Accounts'!AQ52</f>
        <v>0</v>
      </c>
      <c r="AM72" s="650">
        <f>'O5 Details by Class &amp; Accounts'!AR52</f>
        <v>0</v>
      </c>
      <c r="AN72" s="650">
        <f>'O5 Details by Class &amp; Accounts'!AS52</f>
        <v>0</v>
      </c>
      <c r="AO72" s="650">
        <f>'O5 Details by Class &amp; Accounts'!AT52</f>
        <v>0</v>
      </c>
      <c r="AP72" s="650">
        <f>'O5 Details by Class &amp; Accounts'!AU52</f>
        <v>0</v>
      </c>
      <c r="AQ72" s="650">
        <f>'O5 Details by Class &amp; Accounts'!AV52</f>
        <v>0</v>
      </c>
      <c r="AR72" s="650">
        <f>'O5 Details by Class &amp; Accounts'!AW52</f>
        <v>0</v>
      </c>
      <c r="AS72" s="652">
        <f t="shared" si="0"/>
        <v>0</v>
      </c>
      <c r="AV72" s="1913" t="s">
        <v>706</v>
      </c>
    </row>
    <row r="73" spans="1:48" s="672" customFormat="1" ht="12.75">
      <c r="A73" s="1152">
        <v>1840</v>
      </c>
      <c r="B73" s="1153" t="s">
        <v>769</v>
      </c>
      <c r="C73" s="652">
        <f>SUM(D73:W73)</f>
        <v>390103.79999999993</v>
      </c>
      <c r="D73" s="650">
        <f>D70+D71+D72</f>
        <v>188541.69034193983</v>
      </c>
      <c r="E73" s="650">
        <f t="shared" ref="E73:W73" si="19">E70+E71+E72</f>
        <v>99084.485648724716</v>
      </c>
      <c r="F73" s="650">
        <f t="shared" si="19"/>
        <v>101665.3620267315</v>
      </c>
      <c r="G73" s="650">
        <f t="shared" si="19"/>
        <v>0</v>
      </c>
      <c r="H73" s="650">
        <f t="shared" si="19"/>
        <v>0</v>
      </c>
      <c r="I73" s="650">
        <f t="shared" si="19"/>
        <v>0</v>
      </c>
      <c r="J73" s="650">
        <f t="shared" si="19"/>
        <v>197.64616531178595</v>
      </c>
      <c r="K73" s="650">
        <f t="shared" si="19"/>
        <v>0</v>
      </c>
      <c r="L73" s="650">
        <f t="shared" si="19"/>
        <v>614.61581729213447</v>
      </c>
      <c r="M73" s="650">
        <f t="shared" si="19"/>
        <v>0</v>
      </c>
      <c r="N73" s="650">
        <f t="shared" si="19"/>
        <v>0</v>
      </c>
      <c r="O73" s="650">
        <f t="shared" si="19"/>
        <v>0</v>
      </c>
      <c r="P73" s="650">
        <f t="shared" si="19"/>
        <v>0</v>
      </c>
      <c r="Q73" s="650">
        <f t="shared" si="19"/>
        <v>0</v>
      </c>
      <c r="R73" s="650">
        <f t="shared" si="19"/>
        <v>0</v>
      </c>
      <c r="S73" s="650">
        <f t="shared" si="19"/>
        <v>0</v>
      </c>
      <c r="T73" s="650">
        <f t="shared" si="19"/>
        <v>0</v>
      </c>
      <c r="U73" s="650">
        <f t="shared" si="19"/>
        <v>0</v>
      </c>
      <c r="V73" s="650">
        <f t="shared" si="19"/>
        <v>0</v>
      </c>
      <c r="W73" s="650">
        <f t="shared" si="19"/>
        <v>0</v>
      </c>
      <c r="X73" s="652">
        <f t="shared" si="3"/>
        <v>260069.2</v>
      </c>
      <c r="Y73" s="650">
        <f>Y70+Y71+Y72</f>
        <v>216999.15495815373</v>
      </c>
      <c r="Z73" s="650">
        <f t="shared" ref="Z73:AR73" si="20">Z70+Z71+Z72</f>
        <v>26712.661932538678</v>
      </c>
      <c r="AA73" s="650">
        <f t="shared" si="20"/>
        <v>3099.9879279736242</v>
      </c>
      <c r="AB73" s="650">
        <f t="shared" si="20"/>
        <v>0</v>
      </c>
      <c r="AC73" s="650">
        <f t="shared" si="20"/>
        <v>0</v>
      </c>
      <c r="AD73" s="650">
        <f t="shared" si="20"/>
        <v>0</v>
      </c>
      <c r="AE73" s="650">
        <f t="shared" si="20"/>
        <v>12861.652041592695</v>
      </c>
      <c r="AF73" s="650">
        <f t="shared" si="20"/>
        <v>0</v>
      </c>
      <c r="AG73" s="650">
        <f t="shared" si="20"/>
        <v>395.74313974131377</v>
      </c>
      <c r="AH73" s="650">
        <f t="shared" si="20"/>
        <v>0</v>
      </c>
      <c r="AI73" s="650">
        <f t="shared" si="20"/>
        <v>0</v>
      </c>
      <c r="AJ73" s="650">
        <f t="shared" si="20"/>
        <v>0</v>
      </c>
      <c r="AK73" s="650">
        <f t="shared" si="20"/>
        <v>0</v>
      </c>
      <c r="AL73" s="650">
        <f t="shared" si="20"/>
        <v>0</v>
      </c>
      <c r="AM73" s="650">
        <f t="shared" si="20"/>
        <v>0</v>
      </c>
      <c r="AN73" s="650">
        <f t="shared" si="20"/>
        <v>0</v>
      </c>
      <c r="AO73" s="650">
        <f t="shared" si="20"/>
        <v>0</v>
      </c>
      <c r="AP73" s="650">
        <f t="shared" si="20"/>
        <v>0</v>
      </c>
      <c r="AQ73" s="650">
        <f t="shared" si="20"/>
        <v>0</v>
      </c>
      <c r="AR73" s="650">
        <f t="shared" si="20"/>
        <v>0</v>
      </c>
      <c r="AS73" s="652">
        <f t="shared" si="0"/>
        <v>650173</v>
      </c>
      <c r="AV73" s="1913" t="e">
        <v>#N/A</v>
      </c>
    </row>
    <row r="74" spans="1:48" s="672" customFormat="1" ht="12.75">
      <c r="A74" s="255"/>
      <c r="B74" s="671"/>
      <c r="C74" s="813"/>
      <c r="D74" s="650"/>
      <c r="E74" s="650"/>
      <c r="F74" s="650"/>
      <c r="G74" s="650"/>
      <c r="H74" s="650"/>
      <c r="I74" s="650"/>
      <c r="J74" s="650"/>
      <c r="K74" s="650"/>
      <c r="L74" s="650"/>
      <c r="M74" s="650"/>
      <c r="N74" s="650"/>
      <c r="O74" s="650"/>
      <c r="P74" s="650"/>
      <c r="Q74" s="650"/>
      <c r="R74" s="650"/>
      <c r="S74" s="650"/>
      <c r="T74" s="650"/>
      <c r="U74" s="650"/>
      <c r="V74" s="650"/>
      <c r="W74" s="650"/>
      <c r="X74" s="652"/>
      <c r="Y74" s="650"/>
      <c r="Z74" s="650"/>
      <c r="AA74" s="650"/>
      <c r="AB74" s="650"/>
      <c r="AC74" s="650"/>
      <c r="AD74" s="650"/>
      <c r="AE74" s="650"/>
      <c r="AF74" s="650"/>
      <c r="AG74" s="650"/>
      <c r="AH74" s="650"/>
      <c r="AI74" s="650"/>
      <c r="AJ74" s="650"/>
      <c r="AK74" s="650"/>
      <c r="AL74" s="650"/>
      <c r="AM74" s="650"/>
      <c r="AN74" s="650"/>
      <c r="AO74" s="650"/>
      <c r="AP74" s="650"/>
      <c r="AQ74" s="650"/>
      <c r="AR74" s="650"/>
      <c r="AS74" s="813"/>
      <c r="AV74" s="1913" t="e">
        <v>#N/A</v>
      </c>
    </row>
    <row r="75" spans="1:48" s="672" customFormat="1" ht="25.5">
      <c r="A75" s="1173" t="s">
        <v>840</v>
      </c>
      <c r="B75" s="1174" t="s">
        <v>398</v>
      </c>
      <c r="C75" s="1187"/>
      <c r="D75" s="949">
        <f>'O5 Details by Class &amp; Accounts'!I54</f>
        <v>0</v>
      </c>
      <c r="E75" s="949">
        <f>'O5 Details by Class &amp; Accounts'!J54</f>
        <v>0</v>
      </c>
      <c r="F75" s="949">
        <f>'O5 Details by Class &amp; Accounts'!K54</f>
        <v>0</v>
      </c>
      <c r="G75" s="949">
        <f>'O5 Details by Class &amp; Accounts'!L54</f>
        <v>0</v>
      </c>
      <c r="H75" s="949">
        <f>'O5 Details by Class &amp; Accounts'!M54</f>
        <v>0</v>
      </c>
      <c r="I75" s="949">
        <f>'O5 Details by Class &amp; Accounts'!N54</f>
        <v>0</v>
      </c>
      <c r="J75" s="949">
        <f>'O5 Details by Class &amp; Accounts'!O54</f>
        <v>0</v>
      </c>
      <c r="K75" s="949">
        <f>'O5 Details by Class &amp; Accounts'!P54</f>
        <v>0</v>
      </c>
      <c r="L75" s="949">
        <f>'O5 Details by Class &amp; Accounts'!Q54</f>
        <v>0</v>
      </c>
      <c r="M75" s="949">
        <f>'O5 Details by Class &amp; Accounts'!R54</f>
        <v>0</v>
      </c>
      <c r="N75" s="949">
        <f>'O5 Details by Class &amp; Accounts'!S54</f>
        <v>0</v>
      </c>
      <c r="O75" s="949">
        <f>'O5 Details by Class &amp; Accounts'!T54</f>
        <v>0</v>
      </c>
      <c r="P75" s="949">
        <f>'O5 Details by Class &amp; Accounts'!U54</f>
        <v>0</v>
      </c>
      <c r="Q75" s="949">
        <f>'O5 Details by Class &amp; Accounts'!V54</f>
        <v>0</v>
      </c>
      <c r="R75" s="949">
        <f>'O5 Details by Class &amp; Accounts'!W54</f>
        <v>0</v>
      </c>
      <c r="S75" s="949">
        <f>'O5 Details by Class &amp; Accounts'!X54</f>
        <v>0</v>
      </c>
      <c r="T75" s="949">
        <f>'O5 Details by Class &amp; Accounts'!Y54</f>
        <v>0</v>
      </c>
      <c r="U75" s="949">
        <f>'O5 Details by Class &amp; Accounts'!Z54</f>
        <v>0</v>
      </c>
      <c r="V75" s="949">
        <f>'O5 Details by Class &amp; Accounts'!AA54</f>
        <v>0</v>
      </c>
      <c r="W75" s="949">
        <f>'O5 Details by Class &amp; Accounts'!AB54</f>
        <v>0</v>
      </c>
      <c r="X75" s="1177">
        <f t="shared" si="3"/>
        <v>0</v>
      </c>
      <c r="Y75" s="949">
        <f>'O5 Details by Class &amp; Accounts'!AD54</f>
        <v>0</v>
      </c>
      <c r="Z75" s="949">
        <f>'O5 Details by Class &amp; Accounts'!AE54</f>
        <v>0</v>
      </c>
      <c r="AA75" s="949">
        <f>'O5 Details by Class &amp; Accounts'!AF54</f>
        <v>0</v>
      </c>
      <c r="AB75" s="949">
        <f>'O5 Details by Class &amp; Accounts'!AG54</f>
        <v>0</v>
      </c>
      <c r="AC75" s="949">
        <f>'O5 Details by Class &amp; Accounts'!AH54</f>
        <v>0</v>
      </c>
      <c r="AD75" s="949">
        <f>'O5 Details by Class &amp; Accounts'!AI54</f>
        <v>0</v>
      </c>
      <c r="AE75" s="949">
        <f>'O5 Details by Class &amp; Accounts'!AJ54</f>
        <v>0</v>
      </c>
      <c r="AF75" s="949">
        <f>'O5 Details by Class &amp; Accounts'!AK54</f>
        <v>0</v>
      </c>
      <c r="AG75" s="949">
        <f>'O5 Details by Class &amp; Accounts'!AL54</f>
        <v>0</v>
      </c>
      <c r="AH75" s="949">
        <f>'O5 Details by Class &amp; Accounts'!AM54</f>
        <v>0</v>
      </c>
      <c r="AI75" s="949">
        <f>'O5 Details by Class &amp; Accounts'!AN54</f>
        <v>0</v>
      </c>
      <c r="AJ75" s="949">
        <f>'O5 Details by Class &amp; Accounts'!AO54</f>
        <v>0</v>
      </c>
      <c r="AK75" s="949">
        <f>'O5 Details by Class &amp; Accounts'!AP54</f>
        <v>0</v>
      </c>
      <c r="AL75" s="949">
        <f>'O5 Details by Class &amp; Accounts'!AQ54</f>
        <v>0</v>
      </c>
      <c r="AM75" s="949">
        <f>'O5 Details by Class &amp; Accounts'!AR54</f>
        <v>0</v>
      </c>
      <c r="AN75" s="949">
        <f>'O5 Details by Class &amp; Accounts'!AS54</f>
        <v>0</v>
      </c>
      <c r="AO75" s="949">
        <f>'O5 Details by Class &amp; Accounts'!AT54</f>
        <v>0</v>
      </c>
      <c r="AP75" s="949">
        <f>'O5 Details by Class &amp; Accounts'!AU54</f>
        <v>0</v>
      </c>
      <c r="AQ75" s="949">
        <f>'O5 Details by Class &amp; Accounts'!AV54</f>
        <v>0</v>
      </c>
      <c r="AR75" s="949">
        <f>'O5 Details by Class &amp; Accounts'!AW54</f>
        <v>0</v>
      </c>
      <c r="AS75" s="1177">
        <f t="shared" si="0"/>
        <v>0</v>
      </c>
      <c r="AV75" s="1913" t="s">
        <v>1430</v>
      </c>
    </row>
    <row r="76" spans="1:48" s="672" customFormat="1" ht="25.5">
      <c r="A76" s="1178" t="s">
        <v>841</v>
      </c>
      <c r="B76" s="1179" t="s">
        <v>399</v>
      </c>
      <c r="C76" s="1187"/>
      <c r="D76" s="949">
        <f>'O5 Details by Class &amp; Accounts'!I55</f>
        <v>211882.42275305217</v>
      </c>
      <c r="E76" s="949">
        <f>'O5 Details by Class &amp; Accounts'!J55</f>
        <v>111350.76193714271</v>
      </c>
      <c r="F76" s="949">
        <f>'O5 Details by Class &amp; Accounts'!K55</f>
        <v>114251.14083374878</v>
      </c>
      <c r="G76" s="949">
        <f>'O5 Details by Class &amp; Accounts'!L55</f>
        <v>0</v>
      </c>
      <c r="H76" s="949">
        <f>'O5 Details by Class &amp; Accounts'!M55</f>
        <v>0</v>
      </c>
      <c r="I76" s="949">
        <f>'O5 Details by Class &amp; Accounts'!N55</f>
        <v>0</v>
      </c>
      <c r="J76" s="949">
        <f>'O5 Details by Class &amp; Accounts'!O55</f>
        <v>222.113996528629</v>
      </c>
      <c r="K76" s="949">
        <f>'O5 Details by Class &amp; Accounts'!P55</f>
        <v>0</v>
      </c>
      <c r="L76" s="949">
        <f>'O5 Details by Class &amp; Accounts'!Q55</f>
        <v>690.70287952773674</v>
      </c>
      <c r="M76" s="949">
        <f>'O5 Details by Class &amp; Accounts'!R55</f>
        <v>0</v>
      </c>
      <c r="N76" s="949">
        <f>'O5 Details by Class &amp; Accounts'!S55</f>
        <v>0</v>
      </c>
      <c r="O76" s="949">
        <f>'O5 Details by Class &amp; Accounts'!T55</f>
        <v>0</v>
      </c>
      <c r="P76" s="949">
        <f>'O5 Details by Class &amp; Accounts'!U55</f>
        <v>0</v>
      </c>
      <c r="Q76" s="949">
        <f>'O5 Details by Class &amp; Accounts'!V55</f>
        <v>0</v>
      </c>
      <c r="R76" s="949">
        <f>'O5 Details by Class &amp; Accounts'!W55</f>
        <v>0</v>
      </c>
      <c r="S76" s="949">
        <f>'O5 Details by Class &amp; Accounts'!X55</f>
        <v>0</v>
      </c>
      <c r="T76" s="949">
        <f>'O5 Details by Class &amp; Accounts'!Y55</f>
        <v>0</v>
      </c>
      <c r="U76" s="949">
        <f>'O5 Details by Class &amp; Accounts'!Z55</f>
        <v>0</v>
      </c>
      <c r="V76" s="949">
        <f>'O5 Details by Class &amp; Accounts'!AA55</f>
        <v>0</v>
      </c>
      <c r="W76" s="949">
        <f>'O5 Details by Class &amp; Accounts'!AB55</f>
        <v>0</v>
      </c>
      <c r="X76" s="1177">
        <f t="shared" si="3"/>
        <v>292264.76159999997</v>
      </c>
      <c r="Y76" s="949">
        <f>'O5 Details by Class &amp; Accounts'!AD55</f>
        <v>243862.81147958411</v>
      </c>
      <c r="Z76" s="949">
        <f>'O5 Details by Class &amp; Accounts'!AE55</f>
        <v>30019.586215571904</v>
      </c>
      <c r="AA76" s="949">
        <f>'O5 Details by Class &amp; Accounts'!AF55</f>
        <v>3483.7544497083441</v>
      </c>
      <c r="AB76" s="949">
        <f>'O5 Details by Class &amp; Accounts'!AG55</f>
        <v>0</v>
      </c>
      <c r="AC76" s="949">
        <f>'O5 Details by Class &amp; Accounts'!AH55</f>
        <v>0</v>
      </c>
      <c r="AD76" s="949">
        <f>'O5 Details by Class &amp; Accounts'!AI55</f>
        <v>0</v>
      </c>
      <c r="AE76" s="949">
        <f>'O5 Details by Class &amp; Accounts'!AJ55</f>
        <v>14453.874844534619</v>
      </c>
      <c r="AF76" s="949">
        <f>'O5 Details by Class &amp; Accounts'!AK55</f>
        <v>0</v>
      </c>
      <c r="AG76" s="949">
        <f>'O5 Details by Class &amp; Accounts'!AL55</f>
        <v>444.73461060106524</v>
      </c>
      <c r="AH76" s="949">
        <f>'O5 Details by Class &amp; Accounts'!AM55</f>
        <v>0</v>
      </c>
      <c r="AI76" s="949">
        <f>'O5 Details by Class &amp; Accounts'!AN55</f>
        <v>0</v>
      </c>
      <c r="AJ76" s="949">
        <f>'O5 Details by Class &amp; Accounts'!AO55</f>
        <v>0</v>
      </c>
      <c r="AK76" s="949">
        <f>'O5 Details by Class &amp; Accounts'!AP55</f>
        <v>0</v>
      </c>
      <c r="AL76" s="949">
        <f>'O5 Details by Class &amp; Accounts'!AQ55</f>
        <v>0</v>
      </c>
      <c r="AM76" s="949">
        <f>'O5 Details by Class &amp; Accounts'!AR55</f>
        <v>0</v>
      </c>
      <c r="AN76" s="949">
        <f>'O5 Details by Class &amp; Accounts'!AS55</f>
        <v>0</v>
      </c>
      <c r="AO76" s="949">
        <f>'O5 Details by Class &amp; Accounts'!AT55</f>
        <v>0</v>
      </c>
      <c r="AP76" s="949">
        <f>'O5 Details by Class &amp; Accounts'!AU55</f>
        <v>0</v>
      </c>
      <c r="AQ76" s="949">
        <f>'O5 Details by Class &amp; Accounts'!AV55</f>
        <v>0</v>
      </c>
      <c r="AR76" s="949">
        <f>'O5 Details by Class &amp; Accounts'!AW55</f>
        <v>0</v>
      </c>
      <c r="AS76" s="1177">
        <f t="shared" si="0"/>
        <v>292264.76159999997</v>
      </c>
      <c r="AV76" s="1913" t="s">
        <v>705</v>
      </c>
    </row>
    <row r="77" spans="1:48" s="672" customFormat="1" ht="25.5">
      <c r="A77" s="1178" t="s">
        <v>842</v>
      </c>
      <c r="B77" s="1179" t="s">
        <v>636</v>
      </c>
      <c r="C77" s="1187"/>
      <c r="D77" s="949">
        <f>'O5 Details by Class &amp; Accounts'!I56</f>
        <v>20908.119630843212</v>
      </c>
      <c r="E77" s="949">
        <f>'O5 Details by Class &amp; Accounts'!J56</f>
        <v>10987.86308612655</v>
      </c>
      <c r="F77" s="949">
        <f>'O5 Details by Class &amp; Accounts'!K56</f>
        <v>0</v>
      </c>
      <c r="G77" s="949">
        <f>'O5 Details by Class &amp; Accounts'!L56</f>
        <v>0</v>
      </c>
      <c r="H77" s="949">
        <f>'O5 Details by Class &amp; Accounts'!M56</f>
        <v>0</v>
      </c>
      <c r="I77" s="949">
        <f>'O5 Details by Class &amp; Accounts'!N56</f>
        <v>0</v>
      </c>
      <c r="J77" s="949">
        <f>'O5 Details by Class &amp; Accounts'!O56</f>
        <v>21.917750187885147</v>
      </c>
      <c r="K77" s="949">
        <f>'O5 Details by Class &amp; Accounts'!P56</f>
        <v>0</v>
      </c>
      <c r="L77" s="949">
        <f>'O5 Details by Class &amp; Accounts'!Q56</f>
        <v>68.157132842326718</v>
      </c>
      <c r="M77" s="949">
        <f>'O5 Details by Class &amp; Accounts'!R56</f>
        <v>0</v>
      </c>
      <c r="N77" s="949">
        <f>'O5 Details by Class &amp; Accounts'!S56</f>
        <v>0</v>
      </c>
      <c r="O77" s="949">
        <f>'O5 Details by Class &amp; Accounts'!T56</f>
        <v>0</v>
      </c>
      <c r="P77" s="949">
        <f>'O5 Details by Class &amp; Accounts'!U56</f>
        <v>0</v>
      </c>
      <c r="Q77" s="949">
        <f>'O5 Details by Class &amp; Accounts'!V56</f>
        <v>0</v>
      </c>
      <c r="R77" s="949">
        <f>'O5 Details by Class &amp; Accounts'!W56</f>
        <v>0</v>
      </c>
      <c r="S77" s="949">
        <f>'O5 Details by Class &amp; Accounts'!X56</f>
        <v>0</v>
      </c>
      <c r="T77" s="949">
        <f>'O5 Details by Class &amp; Accounts'!Y56</f>
        <v>0</v>
      </c>
      <c r="U77" s="949">
        <f>'O5 Details by Class &amp; Accounts'!Z56</f>
        <v>0</v>
      </c>
      <c r="V77" s="949">
        <f>'O5 Details by Class &amp; Accounts'!AA56</f>
        <v>0</v>
      </c>
      <c r="W77" s="949">
        <f>'O5 Details by Class &amp; Accounts'!AB56</f>
        <v>0</v>
      </c>
      <c r="X77" s="1177">
        <f t="shared" si="3"/>
        <v>21324.038399999987</v>
      </c>
      <c r="Y77" s="949">
        <f>'O5 Details by Class &amp; Accounts'!AD56</f>
        <v>18007.20901848048</v>
      </c>
      <c r="Z77" s="949">
        <f>'O5 Details by Class &amp; Accounts'!AE56</f>
        <v>2216.6929034907585</v>
      </c>
      <c r="AA77" s="949">
        <f>'O5 Details by Class &amp; Accounts'!AF56</f>
        <v>0</v>
      </c>
      <c r="AB77" s="949">
        <f>'O5 Details by Class &amp; Accounts'!AG56</f>
        <v>0</v>
      </c>
      <c r="AC77" s="949">
        <f>'O5 Details by Class &amp; Accounts'!AH56</f>
        <v>0</v>
      </c>
      <c r="AD77" s="949">
        <f>'O5 Details by Class &amp; Accounts'!AI56</f>
        <v>0</v>
      </c>
      <c r="AE77" s="949">
        <f>'O5 Details by Class &amp; Accounts'!AJ56</f>
        <v>1067.2965831622171</v>
      </c>
      <c r="AF77" s="949">
        <f>'O5 Details by Class &amp; Accounts'!AK56</f>
        <v>0</v>
      </c>
      <c r="AG77" s="949">
        <f>'O5 Details by Class &amp; Accounts'!AL56</f>
        <v>32.839894866529754</v>
      </c>
      <c r="AH77" s="949">
        <f>'O5 Details by Class &amp; Accounts'!AM56</f>
        <v>0</v>
      </c>
      <c r="AI77" s="949">
        <f>'O5 Details by Class &amp; Accounts'!AN56</f>
        <v>0</v>
      </c>
      <c r="AJ77" s="949">
        <f>'O5 Details by Class &amp; Accounts'!AO56</f>
        <v>0</v>
      </c>
      <c r="AK77" s="949">
        <f>'O5 Details by Class &amp; Accounts'!AP56</f>
        <v>0</v>
      </c>
      <c r="AL77" s="949">
        <f>'O5 Details by Class &amp; Accounts'!AQ56</f>
        <v>0</v>
      </c>
      <c r="AM77" s="949">
        <f>'O5 Details by Class &amp; Accounts'!AR56</f>
        <v>0</v>
      </c>
      <c r="AN77" s="949">
        <f>'O5 Details by Class &amp; Accounts'!AS56</f>
        <v>0</v>
      </c>
      <c r="AO77" s="949">
        <f>'O5 Details by Class &amp; Accounts'!AT56</f>
        <v>0</v>
      </c>
      <c r="AP77" s="949">
        <f>'O5 Details by Class &amp; Accounts'!AU56</f>
        <v>0</v>
      </c>
      <c r="AQ77" s="949">
        <f>'O5 Details by Class &amp; Accounts'!AV56</f>
        <v>0</v>
      </c>
      <c r="AR77" s="949">
        <f>'O5 Details by Class &amp; Accounts'!AW56</f>
        <v>0</v>
      </c>
      <c r="AS77" s="1177">
        <f t="shared" si="0"/>
        <v>21324.038399999987</v>
      </c>
      <c r="AV77" s="1913" t="s">
        <v>706</v>
      </c>
    </row>
    <row r="78" spans="1:48" s="672" customFormat="1" ht="12.75">
      <c r="A78" s="1180">
        <v>1845</v>
      </c>
      <c r="B78" s="1181" t="s">
        <v>769</v>
      </c>
      <c r="C78" s="1177">
        <f>SUM(D78:W78)</f>
        <v>470383.2</v>
      </c>
      <c r="D78" s="949">
        <f>D75+D76+D77</f>
        <v>232790.54238389537</v>
      </c>
      <c r="E78" s="949">
        <f t="shared" ref="E78:W78" si="21">E75+E76+E77</f>
        <v>122338.62502326927</v>
      </c>
      <c r="F78" s="949">
        <f t="shared" si="21"/>
        <v>114251.14083374878</v>
      </c>
      <c r="G78" s="949">
        <f t="shared" si="21"/>
        <v>0</v>
      </c>
      <c r="H78" s="949">
        <f t="shared" si="21"/>
        <v>0</v>
      </c>
      <c r="I78" s="949">
        <f t="shared" si="21"/>
        <v>0</v>
      </c>
      <c r="J78" s="949">
        <f t="shared" si="21"/>
        <v>244.03174671651414</v>
      </c>
      <c r="K78" s="949">
        <f t="shared" si="21"/>
        <v>0</v>
      </c>
      <c r="L78" s="949">
        <f t="shared" si="21"/>
        <v>758.86001237006349</v>
      </c>
      <c r="M78" s="949">
        <f t="shared" si="21"/>
        <v>0</v>
      </c>
      <c r="N78" s="949">
        <f t="shared" si="21"/>
        <v>0</v>
      </c>
      <c r="O78" s="949">
        <f t="shared" si="21"/>
        <v>0</v>
      </c>
      <c r="P78" s="949">
        <f t="shared" si="21"/>
        <v>0</v>
      </c>
      <c r="Q78" s="949">
        <f t="shared" si="21"/>
        <v>0</v>
      </c>
      <c r="R78" s="949">
        <f t="shared" si="21"/>
        <v>0</v>
      </c>
      <c r="S78" s="949">
        <f t="shared" si="21"/>
        <v>0</v>
      </c>
      <c r="T78" s="949">
        <f t="shared" si="21"/>
        <v>0</v>
      </c>
      <c r="U78" s="949">
        <f t="shared" si="21"/>
        <v>0</v>
      </c>
      <c r="V78" s="949">
        <f t="shared" si="21"/>
        <v>0</v>
      </c>
      <c r="W78" s="949">
        <f t="shared" si="21"/>
        <v>0</v>
      </c>
      <c r="X78" s="1177">
        <f t="shared" si="3"/>
        <v>313588.8</v>
      </c>
      <c r="Y78" s="949">
        <f>Y75+Y76+Y77</f>
        <v>261870.02049806458</v>
      </c>
      <c r="Z78" s="949">
        <f t="shared" ref="Z78:AR78" si="22">Z75+Z76+Z77</f>
        <v>32236.279119062663</v>
      </c>
      <c r="AA78" s="949">
        <f t="shared" si="22"/>
        <v>3483.7544497083441</v>
      </c>
      <c r="AB78" s="949">
        <f t="shared" si="22"/>
        <v>0</v>
      </c>
      <c r="AC78" s="949">
        <f t="shared" si="22"/>
        <v>0</v>
      </c>
      <c r="AD78" s="949">
        <f t="shared" si="22"/>
        <v>0</v>
      </c>
      <c r="AE78" s="949">
        <f t="shared" si="22"/>
        <v>15521.171427696836</v>
      </c>
      <c r="AF78" s="949">
        <f t="shared" si="22"/>
        <v>0</v>
      </c>
      <c r="AG78" s="949">
        <f t="shared" si="22"/>
        <v>477.57450546759497</v>
      </c>
      <c r="AH78" s="949">
        <f t="shared" si="22"/>
        <v>0</v>
      </c>
      <c r="AI78" s="949">
        <f t="shared" si="22"/>
        <v>0</v>
      </c>
      <c r="AJ78" s="949">
        <f t="shared" si="22"/>
        <v>0</v>
      </c>
      <c r="AK78" s="949">
        <f t="shared" si="22"/>
        <v>0</v>
      </c>
      <c r="AL78" s="949">
        <f t="shared" si="22"/>
        <v>0</v>
      </c>
      <c r="AM78" s="949">
        <f t="shared" si="22"/>
        <v>0</v>
      </c>
      <c r="AN78" s="949">
        <f t="shared" si="22"/>
        <v>0</v>
      </c>
      <c r="AO78" s="949">
        <f t="shared" si="22"/>
        <v>0</v>
      </c>
      <c r="AP78" s="949">
        <f t="shared" si="22"/>
        <v>0</v>
      </c>
      <c r="AQ78" s="949">
        <f t="shared" si="22"/>
        <v>0</v>
      </c>
      <c r="AR78" s="949">
        <f t="shared" si="22"/>
        <v>0</v>
      </c>
      <c r="AS78" s="1177">
        <f t="shared" si="0"/>
        <v>783972</v>
      </c>
      <c r="AV78" s="1913" t="e">
        <v>#N/A</v>
      </c>
    </row>
    <row r="79" spans="1:48" s="672" customFormat="1" ht="12.75">
      <c r="A79" s="713"/>
      <c r="B79" s="678"/>
      <c r="C79" s="652"/>
      <c r="D79" s="650"/>
      <c r="E79" s="650"/>
      <c r="F79" s="650"/>
      <c r="G79" s="650"/>
      <c r="H79" s="650"/>
      <c r="I79" s="650"/>
      <c r="J79" s="650"/>
      <c r="K79" s="650"/>
      <c r="L79" s="650"/>
      <c r="M79" s="650"/>
      <c r="N79" s="650"/>
      <c r="O79" s="650"/>
      <c r="P79" s="650"/>
      <c r="Q79" s="650"/>
      <c r="R79" s="650"/>
      <c r="S79" s="650"/>
      <c r="T79" s="650"/>
      <c r="U79" s="650"/>
      <c r="V79" s="650"/>
      <c r="W79" s="650"/>
      <c r="X79" s="652"/>
      <c r="Y79" s="650"/>
      <c r="Z79" s="650"/>
      <c r="AA79" s="650"/>
      <c r="AB79" s="650"/>
      <c r="AC79" s="650"/>
      <c r="AD79" s="650"/>
      <c r="AE79" s="650"/>
      <c r="AF79" s="650"/>
      <c r="AG79" s="650"/>
      <c r="AH79" s="650"/>
      <c r="AI79" s="650"/>
      <c r="AJ79" s="650"/>
      <c r="AK79" s="650"/>
      <c r="AL79" s="650"/>
      <c r="AM79" s="650"/>
      <c r="AN79" s="650"/>
      <c r="AO79" s="650"/>
      <c r="AP79" s="650"/>
      <c r="AQ79" s="650"/>
      <c r="AR79" s="650"/>
      <c r="AS79" s="813"/>
      <c r="AV79" s="1913" t="e">
        <v>#N/A</v>
      </c>
    </row>
    <row r="80" spans="1:48" s="672" customFormat="1" ht="12.75">
      <c r="A80" s="713" t="s">
        <v>508</v>
      </c>
      <c r="B80" s="678" t="s">
        <v>769</v>
      </c>
      <c r="C80" s="652">
        <f>C73+C78</f>
        <v>860487</v>
      </c>
      <c r="D80" s="650">
        <f t="shared" ref="D80:AR80" si="23">D73+D78</f>
        <v>421332.23272583517</v>
      </c>
      <c r="E80" s="650">
        <f t="shared" si="23"/>
        <v>221423.11067199399</v>
      </c>
      <c r="F80" s="650">
        <f t="shared" si="23"/>
        <v>215916.50286048028</v>
      </c>
      <c r="G80" s="650">
        <f t="shared" si="23"/>
        <v>0</v>
      </c>
      <c r="H80" s="650">
        <f t="shared" si="23"/>
        <v>0</v>
      </c>
      <c r="I80" s="650">
        <f t="shared" si="23"/>
        <v>0</v>
      </c>
      <c r="J80" s="650">
        <f t="shared" si="23"/>
        <v>441.67791202830006</v>
      </c>
      <c r="K80" s="650">
        <f t="shared" si="23"/>
        <v>0</v>
      </c>
      <c r="L80" s="650">
        <f t="shared" si="23"/>
        <v>1373.4758296621981</v>
      </c>
      <c r="M80" s="650">
        <f t="shared" si="23"/>
        <v>0</v>
      </c>
      <c r="N80" s="650">
        <f t="shared" si="23"/>
        <v>0</v>
      </c>
      <c r="O80" s="650">
        <f t="shared" si="23"/>
        <v>0</v>
      </c>
      <c r="P80" s="650">
        <f t="shared" si="23"/>
        <v>0</v>
      </c>
      <c r="Q80" s="650">
        <f t="shared" si="23"/>
        <v>0</v>
      </c>
      <c r="R80" s="650">
        <f t="shared" si="23"/>
        <v>0</v>
      </c>
      <c r="S80" s="650">
        <f t="shared" si="23"/>
        <v>0</v>
      </c>
      <c r="T80" s="650">
        <f t="shared" si="23"/>
        <v>0</v>
      </c>
      <c r="U80" s="650">
        <f t="shared" si="23"/>
        <v>0</v>
      </c>
      <c r="V80" s="650">
        <f t="shared" si="23"/>
        <v>0</v>
      </c>
      <c r="W80" s="650">
        <f t="shared" si="23"/>
        <v>0</v>
      </c>
      <c r="X80" s="652">
        <f t="shared" si="23"/>
        <v>573658</v>
      </c>
      <c r="Y80" s="650">
        <f t="shared" si="23"/>
        <v>478869.17545621831</v>
      </c>
      <c r="Z80" s="650">
        <f t="shared" si="23"/>
        <v>58948.941051601345</v>
      </c>
      <c r="AA80" s="650">
        <f t="shared" si="23"/>
        <v>6583.7423776819687</v>
      </c>
      <c r="AB80" s="650">
        <f t="shared" si="23"/>
        <v>0</v>
      </c>
      <c r="AC80" s="650">
        <f t="shared" si="23"/>
        <v>0</v>
      </c>
      <c r="AD80" s="650">
        <f t="shared" si="23"/>
        <v>0</v>
      </c>
      <c r="AE80" s="650">
        <f t="shared" si="23"/>
        <v>28382.823469289531</v>
      </c>
      <c r="AF80" s="650">
        <f t="shared" si="23"/>
        <v>0</v>
      </c>
      <c r="AG80" s="650">
        <f t="shared" si="23"/>
        <v>873.31764520890874</v>
      </c>
      <c r="AH80" s="650">
        <f t="shared" si="23"/>
        <v>0</v>
      </c>
      <c r="AI80" s="650">
        <f t="shared" si="23"/>
        <v>0</v>
      </c>
      <c r="AJ80" s="650">
        <f t="shared" si="23"/>
        <v>0</v>
      </c>
      <c r="AK80" s="650">
        <f t="shared" si="23"/>
        <v>0</v>
      </c>
      <c r="AL80" s="650">
        <f t="shared" si="23"/>
        <v>0</v>
      </c>
      <c r="AM80" s="650">
        <f t="shared" si="23"/>
        <v>0</v>
      </c>
      <c r="AN80" s="650">
        <f t="shared" si="23"/>
        <v>0</v>
      </c>
      <c r="AO80" s="650">
        <f t="shared" si="23"/>
        <v>0</v>
      </c>
      <c r="AP80" s="650">
        <f t="shared" si="23"/>
        <v>0</v>
      </c>
      <c r="AQ80" s="650">
        <f t="shared" si="23"/>
        <v>0</v>
      </c>
      <c r="AR80" s="650">
        <f t="shared" si="23"/>
        <v>0</v>
      </c>
      <c r="AS80" s="652">
        <f t="shared" si="0"/>
        <v>1434145</v>
      </c>
      <c r="AV80" s="1913" t="e">
        <v>#N/A</v>
      </c>
    </row>
    <row r="81" spans="1:48" s="672" customFormat="1" ht="12.75">
      <c r="A81" s="255"/>
      <c r="B81" s="671"/>
      <c r="C81" s="813"/>
      <c r="D81" s="650"/>
      <c r="E81" s="650"/>
      <c r="F81" s="650"/>
      <c r="G81" s="650"/>
      <c r="H81" s="650"/>
      <c r="I81" s="650"/>
      <c r="J81" s="650"/>
      <c r="K81" s="650"/>
      <c r="L81" s="650"/>
      <c r="M81" s="650"/>
      <c r="N81" s="650"/>
      <c r="O81" s="650"/>
      <c r="P81" s="650"/>
      <c r="Q81" s="650"/>
      <c r="R81" s="650"/>
      <c r="S81" s="650"/>
      <c r="T81" s="650"/>
      <c r="U81" s="650"/>
      <c r="V81" s="650"/>
      <c r="W81" s="650"/>
      <c r="X81" s="652"/>
      <c r="Y81" s="650"/>
      <c r="Z81" s="650"/>
      <c r="AA81" s="650"/>
      <c r="AB81" s="650"/>
      <c r="AC81" s="650"/>
      <c r="AD81" s="650"/>
      <c r="AE81" s="650"/>
      <c r="AF81" s="650"/>
      <c r="AG81" s="650"/>
      <c r="AH81" s="650"/>
      <c r="AI81" s="650"/>
      <c r="AJ81" s="650"/>
      <c r="AK81" s="650"/>
      <c r="AL81" s="650"/>
      <c r="AM81" s="650"/>
      <c r="AN81" s="650"/>
      <c r="AO81" s="650"/>
      <c r="AP81" s="650"/>
      <c r="AQ81" s="650"/>
      <c r="AR81" s="650"/>
      <c r="AS81" s="813"/>
      <c r="AV81" s="1913" t="e">
        <v>#N/A</v>
      </c>
    </row>
    <row r="82" spans="1:48" s="672" customFormat="1" ht="12.75">
      <c r="A82" s="1188">
        <v>1850</v>
      </c>
      <c r="B82" s="1189" t="s">
        <v>90</v>
      </c>
      <c r="C82" s="1177">
        <f>SUM(D82:W82)</f>
        <v>815160.6</v>
      </c>
      <c r="D82" s="949">
        <f>'O5 Details by Class &amp; Accounts'!I57</f>
        <v>393976.57091304898</v>
      </c>
      <c r="E82" s="949">
        <f>'O5 Details by Class &amp; Accounts'!J57</f>
        <v>207046.86489110289</v>
      </c>
      <c r="F82" s="949">
        <f>'O5 Details by Class &amp; Accounts'!K57</f>
        <v>212439.862182649</v>
      </c>
      <c r="G82" s="949">
        <f>'O5 Details by Class &amp; Accounts'!L57</f>
        <v>0</v>
      </c>
      <c r="H82" s="949">
        <f>'O5 Details by Class &amp; Accounts'!M57</f>
        <v>0</v>
      </c>
      <c r="I82" s="949">
        <f>'O5 Details by Class &amp; Accounts'!N57</f>
        <v>0</v>
      </c>
      <c r="J82" s="949">
        <f>'O5 Details by Class &amp; Accounts'!O57</f>
        <v>413.00127479725813</v>
      </c>
      <c r="K82" s="949">
        <f>'O5 Details by Class &amp; Accounts'!P57</f>
        <v>0</v>
      </c>
      <c r="L82" s="949">
        <f>'O5 Details by Class &amp; Accounts'!Q57</f>
        <v>1284.3007384017965</v>
      </c>
      <c r="M82" s="949">
        <f>'O5 Details by Class &amp; Accounts'!R57</f>
        <v>0</v>
      </c>
      <c r="N82" s="949">
        <f>'O5 Details by Class &amp; Accounts'!S57</f>
        <v>0</v>
      </c>
      <c r="O82" s="949">
        <f>'O5 Details by Class &amp; Accounts'!T57</f>
        <v>0</v>
      </c>
      <c r="P82" s="949">
        <f>'O5 Details by Class &amp; Accounts'!U57</f>
        <v>0</v>
      </c>
      <c r="Q82" s="949">
        <f>'O5 Details by Class &amp; Accounts'!V57</f>
        <v>0</v>
      </c>
      <c r="R82" s="949">
        <f>'O5 Details by Class &amp; Accounts'!W57</f>
        <v>0</v>
      </c>
      <c r="S82" s="949">
        <f>'O5 Details by Class &amp; Accounts'!X57</f>
        <v>0</v>
      </c>
      <c r="T82" s="949">
        <f>'O5 Details by Class &amp; Accounts'!Y57</f>
        <v>0</v>
      </c>
      <c r="U82" s="949">
        <f>'O5 Details by Class &amp; Accounts'!Z57</f>
        <v>0</v>
      </c>
      <c r="V82" s="949">
        <f>'O5 Details by Class &amp; Accounts'!AA57</f>
        <v>0</v>
      </c>
      <c r="W82" s="949">
        <f>'O5 Details by Class &amp; Accounts'!AB57</f>
        <v>0</v>
      </c>
      <c r="X82" s="1177">
        <f t="shared" si="3"/>
        <v>543440.4</v>
      </c>
      <c r="Y82" s="949">
        <f>'O5 Details by Class &amp; Accounts'!AD57</f>
        <v>453441.26705554151</v>
      </c>
      <c r="Z82" s="949">
        <f>'O5 Details by Class &amp; Accounts'!AE57</f>
        <v>55818.75779863049</v>
      </c>
      <c r="AA82" s="949">
        <f>'O5 Details by Class &amp; Accounts'!AF57</f>
        <v>6477.7323865077351</v>
      </c>
      <c r="AB82" s="949">
        <f>'O5 Details by Class &amp; Accounts'!AG57</f>
        <v>0</v>
      </c>
      <c r="AC82" s="949">
        <f>'O5 Details by Class &amp; Accounts'!AH57</f>
        <v>0</v>
      </c>
      <c r="AD82" s="949">
        <f>'O5 Details by Class &amp; Accounts'!AI57</f>
        <v>0</v>
      </c>
      <c r="AE82" s="949">
        <f>'O5 Details by Class &amp; Accounts'!AJ57</f>
        <v>26875.698199340604</v>
      </c>
      <c r="AF82" s="949">
        <f>'O5 Details by Class &amp; Accounts'!AK57</f>
        <v>0</v>
      </c>
      <c r="AG82" s="949">
        <f>'O5 Details by Class &amp; Accounts'!AL57</f>
        <v>826.9445599797109</v>
      </c>
      <c r="AH82" s="949">
        <f>'O5 Details by Class &amp; Accounts'!AM57</f>
        <v>0</v>
      </c>
      <c r="AI82" s="949">
        <f>'O5 Details by Class &amp; Accounts'!AN57</f>
        <v>0</v>
      </c>
      <c r="AJ82" s="949">
        <f>'O5 Details by Class &amp; Accounts'!AO57</f>
        <v>0</v>
      </c>
      <c r="AK82" s="949">
        <f>'O5 Details by Class &amp; Accounts'!AP57</f>
        <v>0</v>
      </c>
      <c r="AL82" s="949">
        <f>'O5 Details by Class &amp; Accounts'!AQ57</f>
        <v>0</v>
      </c>
      <c r="AM82" s="949">
        <f>'O5 Details by Class &amp; Accounts'!AR57</f>
        <v>0</v>
      </c>
      <c r="AN82" s="949">
        <f>'O5 Details by Class &amp; Accounts'!AS57</f>
        <v>0</v>
      </c>
      <c r="AO82" s="949">
        <f>'O5 Details by Class &amp; Accounts'!AT57</f>
        <v>0</v>
      </c>
      <c r="AP82" s="949">
        <f>'O5 Details by Class &amp; Accounts'!AU57</f>
        <v>0</v>
      </c>
      <c r="AQ82" s="949">
        <f>'O5 Details by Class &amp; Accounts'!AV57</f>
        <v>0</v>
      </c>
      <c r="AR82" s="949">
        <f>'O5 Details by Class &amp; Accounts'!AW57</f>
        <v>0</v>
      </c>
      <c r="AS82" s="1177">
        <f t="shared" si="0"/>
        <v>1358601</v>
      </c>
      <c r="AV82" s="1913" t="s">
        <v>1068</v>
      </c>
    </row>
    <row r="83" spans="1:48" s="672" customFormat="1" ht="12.75">
      <c r="A83" s="1154"/>
      <c r="B83" s="668"/>
      <c r="C83" s="813"/>
      <c r="D83" s="650"/>
      <c r="E83" s="650"/>
      <c r="F83" s="650"/>
      <c r="G83" s="650"/>
      <c r="H83" s="650"/>
      <c r="I83" s="650"/>
      <c r="J83" s="650"/>
      <c r="K83" s="650"/>
      <c r="L83" s="650"/>
      <c r="M83" s="650"/>
      <c r="N83" s="650"/>
      <c r="O83" s="650"/>
      <c r="P83" s="650"/>
      <c r="Q83" s="650"/>
      <c r="R83" s="650"/>
      <c r="S83" s="650"/>
      <c r="T83" s="650"/>
      <c r="U83" s="650"/>
      <c r="V83" s="650"/>
      <c r="W83" s="650"/>
      <c r="X83" s="652"/>
      <c r="Y83" s="650"/>
      <c r="Z83" s="650"/>
      <c r="AA83" s="650"/>
      <c r="AB83" s="650"/>
      <c r="AC83" s="650"/>
      <c r="AD83" s="650"/>
      <c r="AE83" s="650"/>
      <c r="AF83" s="650"/>
      <c r="AG83" s="650"/>
      <c r="AH83" s="650"/>
      <c r="AI83" s="650"/>
      <c r="AJ83" s="650"/>
      <c r="AK83" s="650"/>
      <c r="AL83" s="650"/>
      <c r="AM83" s="650"/>
      <c r="AN83" s="650"/>
      <c r="AO83" s="650"/>
      <c r="AP83" s="650"/>
      <c r="AQ83" s="650"/>
      <c r="AR83" s="650"/>
      <c r="AS83" s="813"/>
      <c r="AV83" s="1913" t="e">
        <v>#N/A</v>
      </c>
    </row>
    <row r="84" spans="1:48" s="672" customFormat="1" ht="12.75">
      <c r="A84" s="668" t="s">
        <v>1569</v>
      </c>
      <c r="B84" s="671" t="s">
        <v>769</v>
      </c>
      <c r="C84" s="652">
        <f>SUM(D84:W84)</f>
        <v>5709782.5800099988</v>
      </c>
      <c r="D84" s="650">
        <f>D82+D78+D73+D66+D61+D56+D50+D45</f>
        <v>2984463.8180808309</v>
      </c>
      <c r="E84" s="650">
        <f t="shared" ref="E84:AR84" si="24">E82+E78+E73+E66+E61+E56+E50+E45</f>
        <v>1494110.3474250305</v>
      </c>
      <c r="F84" s="650">
        <f t="shared" si="24"/>
        <v>1213027.9224373293</v>
      </c>
      <c r="G84" s="650">
        <f t="shared" si="24"/>
        <v>0</v>
      </c>
      <c r="H84" s="650">
        <f t="shared" si="24"/>
        <v>0</v>
      </c>
      <c r="I84" s="650">
        <f t="shared" si="24"/>
        <v>0</v>
      </c>
      <c r="J84" s="650">
        <f t="shared" si="24"/>
        <v>8662.2051521262492</v>
      </c>
      <c r="K84" s="650">
        <f t="shared" si="24"/>
        <v>0</v>
      </c>
      <c r="L84" s="650">
        <f t="shared" si="24"/>
        <v>9518.286914682205</v>
      </c>
      <c r="M84" s="650">
        <f t="shared" si="24"/>
        <v>0</v>
      </c>
      <c r="N84" s="650">
        <f t="shared" si="24"/>
        <v>0</v>
      </c>
      <c r="O84" s="650">
        <f t="shared" si="24"/>
        <v>0</v>
      </c>
      <c r="P84" s="650">
        <f t="shared" si="24"/>
        <v>0</v>
      </c>
      <c r="Q84" s="650">
        <f t="shared" si="24"/>
        <v>0</v>
      </c>
      <c r="R84" s="650">
        <f t="shared" si="24"/>
        <v>0</v>
      </c>
      <c r="S84" s="650">
        <f t="shared" si="24"/>
        <v>0</v>
      </c>
      <c r="T84" s="650">
        <f t="shared" si="24"/>
        <v>0</v>
      </c>
      <c r="U84" s="650">
        <f t="shared" si="24"/>
        <v>0</v>
      </c>
      <c r="V84" s="650">
        <f t="shared" si="24"/>
        <v>0</v>
      </c>
      <c r="W84" s="650">
        <f t="shared" si="24"/>
        <v>0</v>
      </c>
      <c r="X84" s="652">
        <f t="shared" si="3"/>
        <v>3078663.2</v>
      </c>
      <c r="Y84" s="650">
        <f t="shared" si="24"/>
        <v>2575562.5270547941</v>
      </c>
      <c r="Z84" s="650">
        <f t="shared" si="24"/>
        <v>317052.52992619807</v>
      </c>
      <c r="AA84" s="650">
        <f t="shared" si="24"/>
        <v>28696.14668526503</v>
      </c>
      <c r="AB84" s="650">
        <f t="shared" si="24"/>
        <v>0</v>
      </c>
      <c r="AC84" s="650">
        <f t="shared" si="24"/>
        <v>0</v>
      </c>
      <c r="AD84" s="650">
        <f t="shared" si="24"/>
        <v>0</v>
      </c>
      <c r="AE84" s="650">
        <f t="shared" si="24"/>
        <v>152654.9218163176</v>
      </c>
      <c r="AF84" s="650">
        <f t="shared" si="24"/>
        <v>0</v>
      </c>
      <c r="AG84" s="650">
        <f t="shared" si="24"/>
        <v>4697.074517425157</v>
      </c>
      <c r="AH84" s="650">
        <f t="shared" si="24"/>
        <v>0</v>
      </c>
      <c r="AI84" s="650">
        <f t="shared" si="24"/>
        <v>0</v>
      </c>
      <c r="AJ84" s="650">
        <f t="shared" si="24"/>
        <v>0</v>
      </c>
      <c r="AK84" s="650">
        <f t="shared" si="24"/>
        <v>0</v>
      </c>
      <c r="AL84" s="650">
        <f t="shared" si="24"/>
        <v>0</v>
      </c>
      <c r="AM84" s="650">
        <f t="shared" si="24"/>
        <v>0</v>
      </c>
      <c r="AN84" s="650">
        <f t="shared" si="24"/>
        <v>0</v>
      </c>
      <c r="AO84" s="650">
        <f t="shared" si="24"/>
        <v>0</v>
      </c>
      <c r="AP84" s="650">
        <f t="shared" si="24"/>
        <v>0</v>
      </c>
      <c r="AQ84" s="650">
        <f t="shared" si="24"/>
        <v>0</v>
      </c>
      <c r="AR84" s="650">
        <f t="shared" si="24"/>
        <v>0</v>
      </c>
      <c r="AS84" s="652">
        <f t="shared" si="0"/>
        <v>8788445.7800099999</v>
      </c>
      <c r="AV84" s="1913" t="e">
        <v>#N/A</v>
      </c>
    </row>
    <row r="85" spans="1:48" s="672" customFormat="1" ht="12.75">
      <c r="A85" s="255"/>
      <c r="B85" s="668"/>
      <c r="C85" s="652"/>
      <c r="D85" s="650"/>
      <c r="E85" s="650"/>
      <c r="F85" s="650"/>
      <c r="G85" s="650"/>
      <c r="H85" s="650"/>
      <c r="I85" s="650"/>
      <c r="J85" s="650"/>
      <c r="K85" s="650"/>
      <c r="L85" s="650"/>
      <c r="M85" s="650"/>
      <c r="N85" s="650"/>
      <c r="O85" s="650"/>
      <c r="P85" s="650"/>
      <c r="Q85" s="650"/>
      <c r="R85" s="650"/>
      <c r="S85" s="650"/>
      <c r="T85" s="650"/>
      <c r="U85" s="650"/>
      <c r="V85" s="650"/>
      <c r="W85" s="650"/>
      <c r="X85" s="652"/>
      <c r="Y85" s="650"/>
      <c r="Z85" s="650"/>
      <c r="AA85" s="650"/>
      <c r="AB85" s="650"/>
      <c r="AC85" s="650"/>
      <c r="AD85" s="650"/>
      <c r="AE85" s="650"/>
      <c r="AF85" s="650"/>
      <c r="AG85" s="650"/>
      <c r="AH85" s="650"/>
      <c r="AI85" s="650"/>
      <c r="AJ85" s="650"/>
      <c r="AK85" s="650"/>
      <c r="AL85" s="650"/>
      <c r="AM85" s="650"/>
      <c r="AN85" s="650"/>
      <c r="AO85" s="650"/>
      <c r="AP85" s="650"/>
      <c r="AQ85" s="650"/>
      <c r="AR85" s="650"/>
      <c r="AS85" s="813"/>
      <c r="AV85" s="1913" t="e">
        <v>#N/A</v>
      </c>
    </row>
    <row r="86" spans="1:48" s="672" customFormat="1" ht="12.75">
      <c r="A86" s="1188">
        <v>1855</v>
      </c>
      <c r="B86" s="1189" t="s">
        <v>92</v>
      </c>
      <c r="C86" s="1177">
        <f>SUM(D86:W86)</f>
        <v>0</v>
      </c>
      <c r="D86" s="949">
        <f>'O5 Details by Class &amp; Accounts'!I58</f>
        <v>0</v>
      </c>
      <c r="E86" s="949">
        <f>'O5 Details by Class &amp; Accounts'!J58</f>
        <v>0</v>
      </c>
      <c r="F86" s="949">
        <f>'O5 Details by Class &amp; Accounts'!K58</f>
        <v>0</v>
      </c>
      <c r="G86" s="949">
        <f>'O5 Details by Class &amp; Accounts'!L58</f>
        <v>0</v>
      </c>
      <c r="H86" s="949">
        <f>'O5 Details by Class &amp; Accounts'!M58</f>
        <v>0</v>
      </c>
      <c r="I86" s="949">
        <f>'O5 Details by Class &amp; Accounts'!N58</f>
        <v>0</v>
      </c>
      <c r="J86" s="949">
        <f>'O5 Details by Class &amp; Accounts'!O58</f>
        <v>0</v>
      </c>
      <c r="K86" s="949">
        <f>'O5 Details by Class &amp; Accounts'!P58</f>
        <v>0</v>
      </c>
      <c r="L86" s="949">
        <f>'O5 Details by Class &amp; Accounts'!Q58</f>
        <v>0</v>
      </c>
      <c r="M86" s="949">
        <f>'O5 Details by Class &amp; Accounts'!R58</f>
        <v>0</v>
      </c>
      <c r="N86" s="949">
        <f>'O5 Details by Class &amp; Accounts'!S58</f>
        <v>0</v>
      </c>
      <c r="O86" s="949">
        <f>'O5 Details by Class &amp; Accounts'!T58</f>
        <v>0</v>
      </c>
      <c r="P86" s="949">
        <f>'O5 Details by Class &amp; Accounts'!U58</f>
        <v>0</v>
      </c>
      <c r="Q86" s="949">
        <f>'O5 Details by Class &amp; Accounts'!V58</f>
        <v>0</v>
      </c>
      <c r="R86" s="949">
        <f>'O5 Details by Class &amp; Accounts'!W58</f>
        <v>0</v>
      </c>
      <c r="S86" s="949">
        <f>'O5 Details by Class &amp; Accounts'!X58</f>
        <v>0</v>
      </c>
      <c r="T86" s="949">
        <f>'O5 Details by Class &amp; Accounts'!Y58</f>
        <v>0</v>
      </c>
      <c r="U86" s="949">
        <f>'O5 Details by Class &amp; Accounts'!Z58</f>
        <v>0</v>
      </c>
      <c r="V86" s="949">
        <f>'O5 Details by Class &amp; Accounts'!AA58</f>
        <v>0</v>
      </c>
      <c r="W86" s="949">
        <f>'O5 Details by Class &amp; Accounts'!AB58</f>
        <v>0</v>
      </c>
      <c r="X86" s="1177">
        <f t="shared" si="3"/>
        <v>13196.999999999998</v>
      </c>
      <c r="Y86" s="949">
        <f>'O5 Details by Class &amp; Accounts'!AD58</f>
        <v>9163.6162174711371</v>
      </c>
      <c r="Z86" s="949">
        <f>'O5 Details by Class &amp; Accounts'!AE58</f>
        <v>3045.7186424938263</v>
      </c>
      <c r="AA86" s="949">
        <f>'O5 Details by Class &amp; Accounts'!AF58</f>
        <v>0</v>
      </c>
      <c r="AB86" s="949">
        <f>'O5 Details by Class &amp; Accounts'!AG58</f>
        <v>0</v>
      </c>
      <c r="AC86" s="949">
        <f>'O5 Details by Class &amp; Accounts'!AH58</f>
        <v>0</v>
      </c>
      <c r="AD86" s="949">
        <f>'O5 Details by Class &amp; Accounts'!AI58</f>
        <v>0</v>
      </c>
      <c r="AE86" s="949">
        <f>'O5 Details by Class &amp; Accounts'!AJ58</f>
        <v>977.63808277579608</v>
      </c>
      <c r="AF86" s="949">
        <f>'O5 Details by Class &amp; Accounts'!AK58</f>
        <v>0</v>
      </c>
      <c r="AG86" s="949">
        <f>'O5 Details by Class &amp; Accounts'!AL58</f>
        <v>10.027057259238934</v>
      </c>
      <c r="AH86" s="949">
        <f>'O5 Details by Class &amp; Accounts'!AM58</f>
        <v>0</v>
      </c>
      <c r="AI86" s="949">
        <f>'O5 Details by Class &amp; Accounts'!AN58</f>
        <v>0</v>
      </c>
      <c r="AJ86" s="949">
        <f>'O5 Details by Class &amp; Accounts'!AO58</f>
        <v>0</v>
      </c>
      <c r="AK86" s="949">
        <f>'O5 Details by Class &amp; Accounts'!AP58</f>
        <v>0</v>
      </c>
      <c r="AL86" s="949">
        <f>'O5 Details by Class &amp; Accounts'!AQ58</f>
        <v>0</v>
      </c>
      <c r="AM86" s="949">
        <f>'O5 Details by Class &amp; Accounts'!AR58</f>
        <v>0</v>
      </c>
      <c r="AN86" s="949">
        <f>'O5 Details by Class &amp; Accounts'!AS58</f>
        <v>0</v>
      </c>
      <c r="AO86" s="949">
        <f>'O5 Details by Class &amp; Accounts'!AT58</f>
        <v>0</v>
      </c>
      <c r="AP86" s="949">
        <f>'O5 Details by Class &amp; Accounts'!AU58</f>
        <v>0</v>
      </c>
      <c r="AQ86" s="949">
        <f>'O5 Details by Class &amp; Accounts'!AV58</f>
        <v>0</v>
      </c>
      <c r="AR86" s="949">
        <f>'O5 Details by Class &amp; Accounts'!AW58</f>
        <v>0</v>
      </c>
      <c r="AS86" s="1177">
        <f t="shared" si="0"/>
        <v>13196.999999999998</v>
      </c>
      <c r="AV86" s="1913" t="s">
        <v>1284</v>
      </c>
    </row>
    <row r="87" spans="1:48" s="672" customFormat="1" ht="12.75">
      <c r="A87" s="255"/>
      <c r="B87" s="671"/>
      <c r="C87" s="813"/>
      <c r="D87" s="650"/>
      <c r="E87" s="650"/>
      <c r="F87" s="650"/>
      <c r="G87" s="650"/>
      <c r="H87" s="650"/>
      <c r="I87" s="650"/>
      <c r="J87" s="650"/>
      <c r="K87" s="650"/>
      <c r="L87" s="650"/>
      <c r="M87" s="650"/>
      <c r="N87" s="650"/>
      <c r="O87" s="650"/>
      <c r="P87" s="650"/>
      <c r="Q87" s="650"/>
      <c r="R87" s="650"/>
      <c r="S87" s="650"/>
      <c r="T87" s="650"/>
      <c r="U87" s="650"/>
      <c r="V87" s="650"/>
      <c r="W87" s="650"/>
      <c r="X87" s="652"/>
      <c r="Y87" s="650"/>
      <c r="Z87" s="650"/>
      <c r="AA87" s="650"/>
      <c r="AB87" s="650"/>
      <c r="AC87" s="650"/>
      <c r="AD87" s="650"/>
      <c r="AE87" s="650"/>
      <c r="AF87" s="650"/>
      <c r="AG87" s="650"/>
      <c r="AH87" s="650"/>
      <c r="AI87" s="650"/>
      <c r="AJ87" s="650"/>
      <c r="AK87" s="650"/>
      <c r="AL87" s="650"/>
      <c r="AM87" s="650"/>
      <c r="AN87" s="650"/>
      <c r="AO87" s="650"/>
      <c r="AP87" s="650"/>
      <c r="AQ87" s="650"/>
      <c r="AR87" s="650"/>
      <c r="AS87" s="813"/>
      <c r="AV87" s="1913" t="e">
        <v>#N/A</v>
      </c>
    </row>
    <row r="88" spans="1:48" s="672" customFormat="1" ht="12.75">
      <c r="A88" s="668" t="s">
        <v>1169</v>
      </c>
      <c r="B88" s="671" t="s">
        <v>769</v>
      </c>
      <c r="C88" s="652">
        <f>SUM(D88:W88)</f>
        <v>5709782.5800099988</v>
      </c>
      <c r="D88" s="650">
        <f>D84+D86</f>
        <v>2984463.8180808309</v>
      </c>
      <c r="E88" s="650">
        <f t="shared" ref="E88:AR88" si="25">E84+E86</f>
        <v>1494110.3474250305</v>
      </c>
      <c r="F88" s="650">
        <f t="shared" si="25"/>
        <v>1213027.9224373293</v>
      </c>
      <c r="G88" s="650">
        <f t="shared" si="25"/>
        <v>0</v>
      </c>
      <c r="H88" s="650">
        <f>H84+H86</f>
        <v>0</v>
      </c>
      <c r="I88" s="650">
        <f t="shared" si="25"/>
        <v>0</v>
      </c>
      <c r="J88" s="650">
        <f t="shared" si="25"/>
        <v>8662.2051521262492</v>
      </c>
      <c r="K88" s="650">
        <f t="shared" si="25"/>
        <v>0</v>
      </c>
      <c r="L88" s="650">
        <f t="shared" si="25"/>
        <v>9518.286914682205</v>
      </c>
      <c r="M88" s="650">
        <f t="shared" si="25"/>
        <v>0</v>
      </c>
      <c r="N88" s="650">
        <f t="shared" si="25"/>
        <v>0</v>
      </c>
      <c r="O88" s="650">
        <f t="shared" si="25"/>
        <v>0</v>
      </c>
      <c r="P88" s="650">
        <f t="shared" si="25"/>
        <v>0</v>
      </c>
      <c r="Q88" s="650">
        <f t="shared" si="25"/>
        <v>0</v>
      </c>
      <c r="R88" s="650">
        <f t="shared" si="25"/>
        <v>0</v>
      </c>
      <c r="S88" s="650">
        <f t="shared" si="25"/>
        <v>0</v>
      </c>
      <c r="T88" s="650">
        <f t="shared" si="25"/>
        <v>0</v>
      </c>
      <c r="U88" s="650">
        <f t="shared" si="25"/>
        <v>0</v>
      </c>
      <c r="V88" s="650">
        <f t="shared" si="25"/>
        <v>0</v>
      </c>
      <c r="W88" s="650">
        <f t="shared" si="25"/>
        <v>0</v>
      </c>
      <c r="X88" s="652">
        <f t="shared" si="3"/>
        <v>3091860.2</v>
      </c>
      <c r="Y88" s="650">
        <f t="shared" si="25"/>
        <v>2584726.1432722653</v>
      </c>
      <c r="Z88" s="650">
        <f t="shared" si="25"/>
        <v>320098.2485686919</v>
      </c>
      <c r="AA88" s="650">
        <f t="shared" si="25"/>
        <v>28696.14668526503</v>
      </c>
      <c r="AB88" s="650">
        <f t="shared" si="25"/>
        <v>0</v>
      </c>
      <c r="AC88" s="650">
        <f t="shared" si="25"/>
        <v>0</v>
      </c>
      <c r="AD88" s="650">
        <f t="shared" si="25"/>
        <v>0</v>
      </c>
      <c r="AE88" s="650">
        <f t="shared" si="25"/>
        <v>153632.55989909338</v>
      </c>
      <c r="AF88" s="650">
        <f t="shared" si="25"/>
        <v>0</v>
      </c>
      <c r="AG88" s="650">
        <f t="shared" si="25"/>
        <v>4707.1015746843959</v>
      </c>
      <c r="AH88" s="650">
        <f t="shared" si="25"/>
        <v>0</v>
      </c>
      <c r="AI88" s="650">
        <f>AI84+AI86</f>
        <v>0</v>
      </c>
      <c r="AJ88" s="650">
        <f t="shared" si="25"/>
        <v>0</v>
      </c>
      <c r="AK88" s="650">
        <f t="shared" si="25"/>
        <v>0</v>
      </c>
      <c r="AL88" s="650">
        <f t="shared" si="25"/>
        <v>0</v>
      </c>
      <c r="AM88" s="650">
        <f t="shared" si="25"/>
        <v>0</v>
      </c>
      <c r="AN88" s="650">
        <f t="shared" si="25"/>
        <v>0</v>
      </c>
      <c r="AO88" s="650">
        <f t="shared" si="25"/>
        <v>0</v>
      </c>
      <c r="AP88" s="650">
        <f t="shared" si="25"/>
        <v>0</v>
      </c>
      <c r="AQ88" s="650">
        <f t="shared" si="25"/>
        <v>0</v>
      </c>
      <c r="AR88" s="650">
        <f t="shared" si="25"/>
        <v>0</v>
      </c>
      <c r="AS88" s="652">
        <f t="shared" si="0"/>
        <v>8801642.7800099999</v>
      </c>
      <c r="AV88" s="1913" t="e">
        <v>#N/A</v>
      </c>
    </row>
    <row r="89" spans="1:48" s="672" customFormat="1" ht="12.75">
      <c r="A89" s="255"/>
      <c r="B89" s="671"/>
      <c r="C89" s="813"/>
      <c r="D89" s="650"/>
      <c r="E89" s="650"/>
      <c r="F89" s="650"/>
      <c r="G89" s="650"/>
      <c r="H89" s="650"/>
      <c r="I89" s="650"/>
      <c r="J89" s="650"/>
      <c r="K89" s="650"/>
      <c r="L89" s="650"/>
      <c r="M89" s="650"/>
      <c r="N89" s="650"/>
      <c r="O89" s="650"/>
      <c r="P89" s="650"/>
      <c r="Q89" s="650"/>
      <c r="R89" s="650"/>
      <c r="S89" s="650"/>
      <c r="T89" s="650"/>
      <c r="U89" s="650"/>
      <c r="V89" s="650"/>
      <c r="W89" s="650"/>
      <c r="X89" s="652"/>
      <c r="Y89" s="650"/>
      <c r="Z89" s="650"/>
      <c r="AA89" s="650"/>
      <c r="AB89" s="650"/>
      <c r="AC89" s="650"/>
      <c r="AD89" s="650"/>
      <c r="AE89" s="650"/>
      <c r="AF89" s="650"/>
      <c r="AG89" s="650"/>
      <c r="AH89" s="650"/>
      <c r="AI89" s="650"/>
      <c r="AJ89" s="650"/>
      <c r="AK89" s="650"/>
      <c r="AL89" s="650"/>
      <c r="AM89" s="650"/>
      <c r="AN89" s="650"/>
      <c r="AO89" s="650"/>
      <c r="AP89" s="650"/>
      <c r="AQ89" s="650"/>
      <c r="AR89" s="650"/>
      <c r="AS89" s="813"/>
      <c r="AV89" s="1913" t="e">
        <v>#N/A</v>
      </c>
    </row>
    <row r="90" spans="1:48" s="672" customFormat="1" ht="12.75">
      <c r="A90" s="1188">
        <v>1860</v>
      </c>
      <c r="B90" s="1189" t="s">
        <v>93</v>
      </c>
      <c r="C90" s="1177">
        <f>SUM(D90:W90)</f>
        <v>0</v>
      </c>
      <c r="D90" s="949">
        <f>'O5 Details by Class &amp; Accounts'!I59</f>
        <v>0</v>
      </c>
      <c r="E90" s="949">
        <f>'O5 Details by Class &amp; Accounts'!J59</f>
        <v>0</v>
      </c>
      <c r="F90" s="949">
        <f>'O5 Details by Class &amp; Accounts'!K59</f>
        <v>0</v>
      </c>
      <c r="G90" s="949">
        <f>'O5 Details by Class &amp; Accounts'!L59</f>
        <v>0</v>
      </c>
      <c r="H90" s="949">
        <f>'O5 Details by Class &amp; Accounts'!M59</f>
        <v>0</v>
      </c>
      <c r="I90" s="949">
        <f>'O5 Details by Class &amp; Accounts'!N59</f>
        <v>0</v>
      </c>
      <c r="J90" s="949">
        <f>'O5 Details by Class &amp; Accounts'!O59</f>
        <v>0</v>
      </c>
      <c r="K90" s="949">
        <f>'O5 Details by Class &amp; Accounts'!P59</f>
        <v>0</v>
      </c>
      <c r="L90" s="949">
        <f>'O5 Details by Class &amp; Accounts'!Q59</f>
        <v>0</v>
      </c>
      <c r="M90" s="949">
        <f>'O5 Details by Class &amp; Accounts'!R59</f>
        <v>0</v>
      </c>
      <c r="N90" s="949">
        <f>'O5 Details by Class &amp; Accounts'!S59</f>
        <v>0</v>
      </c>
      <c r="O90" s="949">
        <f>'O5 Details by Class &amp; Accounts'!T59</f>
        <v>0</v>
      </c>
      <c r="P90" s="949">
        <f>'O5 Details by Class &amp; Accounts'!U59</f>
        <v>0</v>
      </c>
      <c r="Q90" s="949">
        <f>'O5 Details by Class &amp; Accounts'!V59</f>
        <v>0</v>
      </c>
      <c r="R90" s="949">
        <f>'O5 Details by Class &amp; Accounts'!W59</f>
        <v>0</v>
      </c>
      <c r="S90" s="949">
        <f>'O5 Details by Class &amp; Accounts'!X59</f>
        <v>0</v>
      </c>
      <c r="T90" s="949">
        <f>'O5 Details by Class &amp; Accounts'!Y59</f>
        <v>0</v>
      </c>
      <c r="U90" s="949">
        <f>'O5 Details by Class &amp; Accounts'!Z59</f>
        <v>0</v>
      </c>
      <c r="V90" s="949">
        <f>'O5 Details by Class &amp; Accounts'!AA59</f>
        <v>0</v>
      </c>
      <c r="W90" s="949">
        <f>'O5 Details by Class &amp; Accounts'!AB59</f>
        <v>0</v>
      </c>
      <c r="X90" s="1177">
        <f t="shared" si="3"/>
        <v>847168</v>
      </c>
      <c r="Y90" s="949">
        <f>'O5 Details by Class &amp; Accounts'!AD59</f>
        <v>612973.11288888881</v>
      </c>
      <c r="Z90" s="949">
        <f>'O5 Details by Class &amp; Accounts'!AE59</f>
        <v>203169.71235555556</v>
      </c>
      <c r="AA90" s="949">
        <f>'O5 Details by Class &amp; Accounts'!AF59</f>
        <v>31025.174755555556</v>
      </c>
      <c r="AB90" s="949">
        <f>'O5 Details by Class &amp; Accounts'!AG59</f>
        <v>0</v>
      </c>
      <c r="AC90" s="949">
        <f>'O5 Details by Class &amp; Accounts'!AH59</f>
        <v>0</v>
      </c>
      <c r="AD90" s="949">
        <f>'O5 Details by Class &amp; Accounts'!AI59</f>
        <v>0</v>
      </c>
      <c r="AE90" s="949">
        <f>'O5 Details by Class &amp; Accounts'!AJ59</f>
        <v>0</v>
      </c>
      <c r="AF90" s="949">
        <f>'O5 Details by Class &amp; Accounts'!AK59</f>
        <v>0</v>
      </c>
      <c r="AG90" s="949">
        <f>'O5 Details by Class &amp; Accounts'!AL59</f>
        <v>0</v>
      </c>
      <c r="AH90" s="949">
        <f>'O5 Details by Class &amp; Accounts'!AM59</f>
        <v>0</v>
      </c>
      <c r="AI90" s="949">
        <f>'O5 Details by Class &amp; Accounts'!AN59</f>
        <v>0</v>
      </c>
      <c r="AJ90" s="949">
        <f>'O5 Details by Class &amp; Accounts'!AO59</f>
        <v>0</v>
      </c>
      <c r="AK90" s="949">
        <f>'O5 Details by Class &amp; Accounts'!AP59</f>
        <v>0</v>
      </c>
      <c r="AL90" s="949">
        <f>'O5 Details by Class &amp; Accounts'!AQ59</f>
        <v>0</v>
      </c>
      <c r="AM90" s="949">
        <f>'O5 Details by Class &amp; Accounts'!AR59</f>
        <v>0</v>
      </c>
      <c r="AN90" s="949">
        <f>'O5 Details by Class &amp; Accounts'!AS59</f>
        <v>0</v>
      </c>
      <c r="AO90" s="949">
        <f>'O5 Details by Class &amp; Accounts'!AT59</f>
        <v>0</v>
      </c>
      <c r="AP90" s="949">
        <f>'O5 Details by Class &amp; Accounts'!AU59</f>
        <v>0</v>
      </c>
      <c r="AQ90" s="949">
        <f>'O5 Details by Class &amp; Accounts'!AV59</f>
        <v>0</v>
      </c>
      <c r="AR90" s="949">
        <f>'O5 Details by Class &amp; Accounts'!AW59</f>
        <v>0</v>
      </c>
      <c r="AS90" s="1177">
        <f t="shared" si="0"/>
        <v>847168</v>
      </c>
      <c r="AV90" s="1913" t="s">
        <v>780</v>
      </c>
    </row>
    <row r="91" spans="1:48" s="672" customFormat="1" ht="12.75">
      <c r="A91" s="255"/>
      <c r="B91" s="671"/>
      <c r="C91" s="813"/>
      <c r="D91" s="650"/>
      <c r="E91" s="650"/>
      <c r="F91" s="650"/>
      <c r="G91" s="650"/>
      <c r="H91" s="650"/>
      <c r="I91" s="650"/>
      <c r="J91" s="650"/>
      <c r="K91" s="650"/>
      <c r="L91" s="650"/>
      <c r="M91" s="650"/>
      <c r="N91" s="650"/>
      <c r="O91" s="650"/>
      <c r="P91" s="650"/>
      <c r="Q91" s="650"/>
      <c r="R91" s="650"/>
      <c r="S91" s="650"/>
      <c r="T91" s="650"/>
      <c r="U91" s="650"/>
      <c r="V91" s="650"/>
      <c r="W91" s="650"/>
      <c r="X91" s="652"/>
      <c r="Y91" s="650"/>
      <c r="Z91" s="650"/>
      <c r="AA91" s="650"/>
      <c r="AB91" s="650"/>
      <c r="AC91" s="650"/>
      <c r="AD91" s="650"/>
      <c r="AE91" s="650"/>
      <c r="AF91" s="650"/>
      <c r="AG91" s="650"/>
      <c r="AH91" s="650"/>
      <c r="AI91" s="650"/>
      <c r="AJ91" s="650"/>
      <c r="AK91" s="650"/>
      <c r="AL91" s="650"/>
      <c r="AM91" s="650"/>
      <c r="AN91" s="650"/>
      <c r="AO91" s="650"/>
      <c r="AP91" s="650"/>
      <c r="AQ91" s="650"/>
      <c r="AR91" s="650"/>
      <c r="AS91" s="813"/>
      <c r="AV91" s="1913" t="e">
        <v>#N/A</v>
      </c>
    </row>
    <row r="92" spans="1:48" s="672" customFormat="1" ht="12.75">
      <c r="A92" s="255" t="s">
        <v>799</v>
      </c>
      <c r="B92" s="671" t="s">
        <v>769</v>
      </c>
      <c r="C92" s="652">
        <f>SUM(D92:W92)</f>
        <v>5709782.5800099988</v>
      </c>
      <c r="D92" s="650">
        <f t="shared" ref="D92:W92" si="26">D88+D90</f>
        <v>2984463.8180808309</v>
      </c>
      <c r="E92" s="650">
        <f t="shared" si="26"/>
        <v>1494110.3474250305</v>
      </c>
      <c r="F92" s="650">
        <f t="shared" si="26"/>
        <v>1213027.9224373293</v>
      </c>
      <c r="G92" s="650">
        <f t="shared" si="26"/>
        <v>0</v>
      </c>
      <c r="H92" s="650">
        <f t="shared" si="26"/>
        <v>0</v>
      </c>
      <c r="I92" s="650">
        <f t="shared" si="26"/>
        <v>0</v>
      </c>
      <c r="J92" s="650">
        <f t="shared" si="26"/>
        <v>8662.2051521262492</v>
      </c>
      <c r="K92" s="650">
        <f t="shared" si="26"/>
        <v>0</v>
      </c>
      <c r="L92" s="650">
        <f t="shared" si="26"/>
        <v>9518.286914682205</v>
      </c>
      <c r="M92" s="650">
        <f t="shared" si="26"/>
        <v>0</v>
      </c>
      <c r="N92" s="650">
        <f t="shared" si="26"/>
        <v>0</v>
      </c>
      <c r="O92" s="650">
        <f t="shared" si="26"/>
        <v>0</v>
      </c>
      <c r="P92" s="650">
        <f t="shared" si="26"/>
        <v>0</v>
      </c>
      <c r="Q92" s="650">
        <f t="shared" si="26"/>
        <v>0</v>
      </c>
      <c r="R92" s="650">
        <f t="shared" si="26"/>
        <v>0</v>
      </c>
      <c r="S92" s="650">
        <f t="shared" si="26"/>
        <v>0</v>
      </c>
      <c r="T92" s="650">
        <f t="shared" si="26"/>
        <v>0</v>
      </c>
      <c r="U92" s="650">
        <f t="shared" si="26"/>
        <v>0</v>
      </c>
      <c r="V92" s="650">
        <f t="shared" si="26"/>
        <v>0</v>
      </c>
      <c r="W92" s="650">
        <f t="shared" si="26"/>
        <v>0</v>
      </c>
      <c r="X92" s="652">
        <f t="shared" si="3"/>
        <v>3939028.2</v>
      </c>
      <c r="Y92" s="650">
        <f t="shared" ref="Y92:AR92" si="27">Y88+Y90</f>
        <v>3197699.2561611542</v>
      </c>
      <c r="Z92" s="650">
        <f t="shared" si="27"/>
        <v>523267.96092424745</v>
      </c>
      <c r="AA92" s="650">
        <f t="shared" si="27"/>
        <v>59721.321440820582</v>
      </c>
      <c r="AB92" s="650">
        <f t="shared" si="27"/>
        <v>0</v>
      </c>
      <c r="AC92" s="650">
        <f t="shared" si="27"/>
        <v>0</v>
      </c>
      <c r="AD92" s="650">
        <f t="shared" si="27"/>
        <v>0</v>
      </c>
      <c r="AE92" s="650">
        <f t="shared" si="27"/>
        <v>153632.55989909338</v>
      </c>
      <c r="AF92" s="650">
        <f t="shared" si="27"/>
        <v>0</v>
      </c>
      <c r="AG92" s="650">
        <f t="shared" si="27"/>
        <v>4707.1015746843959</v>
      </c>
      <c r="AH92" s="650">
        <f t="shared" si="27"/>
        <v>0</v>
      </c>
      <c r="AI92" s="650">
        <f t="shared" si="27"/>
        <v>0</v>
      </c>
      <c r="AJ92" s="650">
        <f t="shared" si="27"/>
        <v>0</v>
      </c>
      <c r="AK92" s="650">
        <f t="shared" si="27"/>
        <v>0</v>
      </c>
      <c r="AL92" s="650">
        <f t="shared" si="27"/>
        <v>0</v>
      </c>
      <c r="AM92" s="650">
        <f t="shared" si="27"/>
        <v>0</v>
      </c>
      <c r="AN92" s="650">
        <f t="shared" si="27"/>
        <v>0</v>
      </c>
      <c r="AO92" s="650">
        <f t="shared" si="27"/>
        <v>0</v>
      </c>
      <c r="AP92" s="650">
        <f t="shared" si="27"/>
        <v>0</v>
      </c>
      <c r="AQ92" s="650">
        <f t="shared" si="27"/>
        <v>0</v>
      </c>
      <c r="AR92" s="650">
        <f t="shared" si="27"/>
        <v>0</v>
      </c>
      <c r="AS92" s="652">
        <f t="shared" si="0"/>
        <v>9648810.7800099999</v>
      </c>
      <c r="AV92" s="1913" t="e">
        <v>#N/A</v>
      </c>
    </row>
    <row r="93" spans="1:48" s="672" customFormat="1" ht="12.75">
      <c r="A93" s="255"/>
      <c r="B93" s="671"/>
      <c r="C93" s="652"/>
      <c r="D93" s="650"/>
      <c r="E93" s="650"/>
      <c r="F93" s="650"/>
      <c r="G93" s="650"/>
      <c r="H93" s="650"/>
      <c r="I93" s="650"/>
      <c r="J93" s="650"/>
      <c r="K93" s="650"/>
      <c r="L93" s="650"/>
      <c r="M93" s="650"/>
      <c r="N93" s="650"/>
      <c r="O93" s="650"/>
      <c r="P93" s="650"/>
      <c r="Q93" s="650"/>
      <c r="R93" s="650"/>
      <c r="S93" s="650"/>
      <c r="T93" s="650"/>
      <c r="U93" s="650"/>
      <c r="V93" s="650"/>
      <c r="W93" s="650"/>
      <c r="X93" s="652"/>
      <c r="Y93" s="650"/>
      <c r="Z93" s="650"/>
      <c r="AA93" s="650"/>
      <c r="AB93" s="650"/>
      <c r="AC93" s="650"/>
      <c r="AD93" s="650"/>
      <c r="AE93" s="650"/>
      <c r="AF93" s="650"/>
      <c r="AG93" s="650"/>
      <c r="AH93" s="650"/>
      <c r="AI93" s="650"/>
      <c r="AJ93" s="650"/>
      <c r="AK93" s="650"/>
      <c r="AL93" s="650"/>
      <c r="AM93" s="650"/>
      <c r="AN93" s="650"/>
      <c r="AO93" s="650"/>
      <c r="AP93" s="650"/>
      <c r="AQ93" s="650"/>
      <c r="AR93" s="650"/>
      <c r="AS93" s="813"/>
      <c r="AV93" s="1913" t="e">
        <v>#N/A</v>
      </c>
    </row>
    <row r="94" spans="1:48" s="672" customFormat="1" ht="12.75">
      <c r="A94" s="1961" t="s">
        <v>1752</v>
      </c>
      <c r="B94" s="1190" t="s">
        <v>769</v>
      </c>
      <c r="C94" s="1177">
        <f>SUM(D94:W94)</f>
        <v>6640159.5800099988</v>
      </c>
      <c r="D94" s="949">
        <f>D27+D31+D35+D39+D43+D45+D50+D56+D61+D66+D73+D78+D82+D86+D90+SUM('I9 Direct Allocation'!AC27:AC40)</f>
        <v>3479579.3126513967</v>
      </c>
      <c r="E94" s="949">
        <f>E27+E31+E35+E39+E43+E45+E50+E56+E61+E66+E73+E78+E82+E86+E90+SUM('I9 Direct Allocation'!AD27:AD40)</f>
        <v>1690978.3892201884</v>
      </c>
      <c r="F94" s="949">
        <f>F27+F31+F35+F39+F43+F45+F50+F56+F61+F66+F73+F78+F82+F86+F90+SUM('I9 Direct Allocation'!AE27:AE40)</f>
        <v>1444752.2903921881</v>
      </c>
      <c r="G94" s="949">
        <f>G27+G31+G35+G39+G43+G45+G50+G56+G61+G66+G73+G78+G82+G86+G90+SUM('I9 Direct Allocation'!AF27:AF40)</f>
        <v>0</v>
      </c>
      <c r="H94" s="949">
        <f>H27+H31+H35+H39+H43+H45+H50+H56+H61+H66+H73+H78+H82+H86+H90+SUM('I9 Direct Allocation'!AG27:AG40)</f>
        <v>0</v>
      </c>
      <c r="I94" s="949">
        <f>I27+I31+I35+I39+I43+I45+I50+I56+I61+I66+I73+I78+I82+I86+I90+SUM('I9 Direct Allocation'!AH27:AH40)</f>
        <v>0</v>
      </c>
      <c r="J94" s="949">
        <f>J27+J31+J35+J39+J43+J45+J50+J56+J61+J66+J73+J78+J82+J86+J90+SUM('I9 Direct Allocation'!AI27:AI40)</f>
        <v>13896.75851148587</v>
      </c>
      <c r="K94" s="949">
        <f>K27+K31+K35+K39+K43+K45+K50+K56+K61+K66+K73+K78+K82+K86+K90+SUM('I9 Direct Allocation'!AJ27:AJ40)</f>
        <v>0</v>
      </c>
      <c r="L94" s="949">
        <f>L27+L31+L35+L39+L43+L45+L50+L56+L61+L66+L73+L78+L82+L86+L90+SUM('I9 Direct Allocation'!AK27:AK40)</f>
        <v>10952.829234739944</v>
      </c>
      <c r="M94" s="949">
        <f>M27+M31+M35+M39+M43+M45+M50+M56+M61+M66+M73+M78+M82+M86+M90+SUM('I9 Direct Allocation'!AL27:AL40)</f>
        <v>0</v>
      </c>
      <c r="N94" s="949">
        <f>N27+N31+N35+N39+N43+N45+N50+N56+N61+N66+N73+N78+N82+N86+N90+SUM('I9 Direct Allocation'!AM27:AM40)</f>
        <v>0</v>
      </c>
      <c r="O94" s="949">
        <f>O27+O31+O35+O39+O43+O45+O50+O56+O61+O66+O73+O78+O82+O86+O90+SUM('I9 Direct Allocation'!AN27:AN40)</f>
        <v>0</v>
      </c>
      <c r="P94" s="949">
        <f>P27+P31+P35+P39+P43+P45+P50+P56+P61+P66+P73+P78+P82+P86+P90+SUM('I9 Direct Allocation'!AO27:AO40)</f>
        <v>0</v>
      </c>
      <c r="Q94" s="949">
        <f>Q27+Q31+Q35+Q39+Q43+Q45+Q50+Q56+Q61+Q66+Q73+Q78+Q82+Q86+Q90+SUM('I9 Direct Allocation'!AP27:AP40)</f>
        <v>0</v>
      </c>
      <c r="R94" s="949">
        <f>R27+R31+R35+R39+R43+R45+R50+R56+R61+R66+R73+R78+R82+R86+R90+SUM('I9 Direct Allocation'!AQ27:AQ40)</f>
        <v>0</v>
      </c>
      <c r="S94" s="949">
        <f>S27+S31+S35+S39+S43+S45+S50+S56+S61+S66+S73+S78+S82+S86+S90+SUM('I9 Direct Allocation'!AR27:AR40)</f>
        <v>0</v>
      </c>
      <c r="T94" s="949">
        <f>T27+T31+T35+T39+T43+T45+T50+T56+T61+T66+T73+T78+T82+T86+T90+SUM('I9 Direct Allocation'!AS27:AS40)</f>
        <v>0</v>
      </c>
      <c r="U94" s="949">
        <f>U27+U31+U35+U39+U43+U45+U50+U56+U61+U66+U73+U78+U82+U86+U90+SUM('I9 Direct Allocation'!AT27:AT40)</f>
        <v>0</v>
      </c>
      <c r="V94" s="949">
        <f>V27+V31+V35+V39+V43+V45+V50+V56+V61+V66+V73+V78+V82+V86+V90+SUM('I9 Direct Allocation'!AU27:AU40)</f>
        <v>0</v>
      </c>
      <c r="W94" s="949">
        <f>W27+W31+W35+W39+W43+W45+W50+W56+W61+W66+W73+W78+W82+W86+W90+SUM('I9 Direct Allocation'!AV27:AV40)</f>
        <v>0</v>
      </c>
      <c r="X94" s="1177">
        <f t="shared" si="3"/>
        <v>3939028.2</v>
      </c>
      <c r="Y94" s="949">
        <f>Y27+Y31+Y35+Y39+Y43+Y45+Y50+Y56+Y61+Y66+Y73+Y78+Y82+Y86+Y90+SUM('I9 Direct Allocation'!BA27:BA40)</f>
        <v>3197699.2561611542</v>
      </c>
      <c r="Z94" s="949">
        <f>Z27+Z31+Z35+Z39+Z43+Z45+Z50+Z56+Z61+Z66+Z73+Z78+Z82+Z86+Z90+SUM('I9 Direct Allocation'!BB27:BB40)</f>
        <v>523267.96092424745</v>
      </c>
      <c r="AA94" s="949">
        <f>AA27+AA31+AA35+AA39+AA43+AA45+AA50+AA56+AA61+AA66+AA73+AA78+AA82+AA86+AA90+SUM('I9 Direct Allocation'!BC27:BC40)</f>
        <v>59721.321440820582</v>
      </c>
      <c r="AB94" s="949">
        <f>AB27+AB31+AB35+AB39+AB43+AB45+AB50+AB56+AB61+AB66+AB73+AB78+AB82+AB86+AB90+SUM('I9 Direct Allocation'!BD27:BD40)</f>
        <v>0</v>
      </c>
      <c r="AC94" s="949">
        <f>AC27+AC31+AC35+AC39+AC43+AC45+AC50+AC56+AC61+AC66+AC73+AC78+AC82+AC86+AC90+SUM('I9 Direct Allocation'!BE27:BE40)</f>
        <v>0</v>
      </c>
      <c r="AD94" s="949">
        <f>AD27+AD31+AD35+AD39+AD43+AD45+AD50+AD56+AD61+AD66+AD73+AD78+AD82+AD86+AD90+SUM('I9 Direct Allocation'!BF27:BF40)</f>
        <v>0</v>
      </c>
      <c r="AE94" s="949">
        <f>AE27+AE31+AE35+AE39+AE43+AE45+AE50+AE56+AE61+AE66+AE73+AE78+AE82+AE86+AE90+SUM('I9 Direct Allocation'!BG27:BG40)</f>
        <v>153632.55989909338</v>
      </c>
      <c r="AF94" s="949">
        <f>AF27+AF31+AF35+AF39+AF43+AF45+AF50+AF56+AF61+AF66+AF73+AF78+AF82+AF86+AF90+SUM('I9 Direct Allocation'!BH27:BH40)</f>
        <v>0</v>
      </c>
      <c r="AG94" s="949">
        <f>AG27+AG31+AG35+AG39+AG43+AG45+AG50+AG56+AG61+AG66+AG73+AG78+AG82+AG86+AG90+SUM('I9 Direct Allocation'!BI27:BI40)</f>
        <v>4707.1015746843959</v>
      </c>
      <c r="AH94" s="949">
        <f>AH27+AH31+AH35+AH39+AH43+AH45+AH50+AH56+AH61+AH66+AH73+AH78+AH82+AH86+AH90+SUM('I9 Direct Allocation'!BJ27:BJ40)</f>
        <v>0</v>
      </c>
      <c r="AI94" s="949">
        <f>AI27+AI31+AI35+AI39+AI43+AI45+AI50+AI56+AI61+AI66+AI73+AI78+AI82+AI86+AI90+SUM('I9 Direct Allocation'!BK27:BK40)</f>
        <v>0</v>
      </c>
      <c r="AJ94" s="949">
        <f>AJ27+AJ31+AJ35+AJ39+AJ43+AJ45+AJ50+AJ56+AJ61+AJ66+AJ73+AJ78+AJ82+AJ86+AJ90+SUM('I9 Direct Allocation'!BL27:BL40)</f>
        <v>0</v>
      </c>
      <c r="AK94" s="949">
        <f>AK27+AK31+AK35+AK39+AK43+AK45+AK50+AK56+AK61+AK66+AK73+AK78+AK82+AK86+AK90+SUM('I9 Direct Allocation'!BM27:BM40)</f>
        <v>0</v>
      </c>
      <c r="AL94" s="949">
        <f>AL27+AL31+AL35+AL39+AL43+AL45+AL50+AL56+AL61+AL66+AL73+AL78+AL82+AL86+AL90+SUM('I9 Direct Allocation'!BN27:BN40)</f>
        <v>0</v>
      </c>
      <c r="AM94" s="949">
        <f>AM27+AM31+AM35+AM39+AM43+AM45+AM50+AM56+AM61+AM66+AM73+AM78+AM82+AM86+AM90+SUM('I9 Direct Allocation'!BO27:BO40)</f>
        <v>0</v>
      </c>
      <c r="AN94" s="949">
        <f>AN27+AN31+AN35+AN39+AN43+AN45+AN50+AN56+AN61+AN66+AN73+AN78+AN82+AN86+AN90+SUM('I9 Direct Allocation'!BP27:BP40)</f>
        <v>0</v>
      </c>
      <c r="AO94" s="949">
        <f>AO27+AO31+AO35+AO39+AO43+AO45+AO50+AO56+AO61+AO66+AO73+AO78+AO82+AO86+AO90+SUM('I9 Direct Allocation'!BQ27:BQ40)</f>
        <v>0</v>
      </c>
      <c r="AP94" s="949">
        <f>AP27+AP31+AP35+AP39+AP43+AP45+AP50+AP56+AP61+AP66+AP73+AP78+AP82+AP86+AP90+SUM('I9 Direct Allocation'!BR27:BR40)</f>
        <v>0</v>
      </c>
      <c r="AQ94" s="949">
        <f>AQ27+AQ31+AQ35+AQ39+AQ43+AQ45+AQ50+AQ56+AQ61+AQ66+AQ73+AQ78+AQ82+AQ86+AQ90+SUM('I9 Direct Allocation'!BS27:BS40)</f>
        <v>0</v>
      </c>
      <c r="AR94" s="949">
        <f>AR27+AR31+AR35+AR39+AR43+AR45+AR50+AR56+AR61+AR66+AR73+AR78+AR82+AR86+AR90+SUM('I9 Direct Allocation'!BT27:BT40)</f>
        <v>0</v>
      </c>
      <c r="AS94" s="949">
        <f>AS27+AS31+AS35+AS39+AS43+AS45+AS50+AS56+AS61+AS66+AS73+AS78+AS82+AS86+AS90+SUM('I9 Direct Allocation'!BU27:BU40)</f>
        <v>10579187.78001</v>
      </c>
      <c r="AV94" s="1913" t="e">
        <v>#N/A</v>
      </c>
    </row>
    <row r="95" spans="1:48" s="2270" customFormat="1" ht="12.75">
      <c r="A95" s="2266"/>
      <c r="B95" s="2267"/>
      <c r="C95" s="2268"/>
      <c r="D95" s="2269"/>
      <c r="E95" s="2269"/>
      <c r="F95" s="2269"/>
      <c r="G95" s="2269"/>
      <c r="H95" s="2269"/>
      <c r="I95" s="2269"/>
      <c r="J95" s="2269"/>
      <c r="K95" s="2269"/>
      <c r="L95" s="2269"/>
      <c r="M95" s="2269"/>
      <c r="N95" s="2269"/>
      <c r="O95" s="2269"/>
      <c r="P95" s="2269"/>
      <c r="Q95" s="2269"/>
      <c r="R95" s="2269"/>
      <c r="S95" s="2269"/>
      <c r="T95" s="2269"/>
      <c r="U95" s="2269"/>
      <c r="V95" s="2269"/>
      <c r="W95" s="2269"/>
      <c r="X95" s="2268"/>
      <c r="Y95" s="2269"/>
      <c r="Z95" s="2269"/>
      <c r="AA95" s="2269"/>
      <c r="AB95" s="2269"/>
      <c r="AC95" s="2269"/>
      <c r="AD95" s="2269"/>
      <c r="AE95" s="2269"/>
      <c r="AF95" s="2269"/>
      <c r="AG95" s="2269"/>
      <c r="AH95" s="2269"/>
      <c r="AI95" s="2269"/>
      <c r="AJ95" s="2269"/>
      <c r="AK95" s="2269"/>
      <c r="AL95" s="2269"/>
      <c r="AM95" s="2269"/>
      <c r="AN95" s="2269"/>
      <c r="AO95" s="2269"/>
      <c r="AP95" s="2269"/>
      <c r="AQ95" s="2269"/>
      <c r="AR95" s="2269"/>
      <c r="AS95" s="2269"/>
      <c r="AV95" s="2271"/>
    </row>
    <row r="96" spans="1:48" s="2270" customFormat="1" ht="12.75">
      <c r="A96" s="2266"/>
      <c r="B96" s="2267"/>
      <c r="C96" s="2268"/>
      <c r="D96" s="2269"/>
      <c r="E96" s="2269"/>
      <c r="F96" s="2269"/>
      <c r="G96" s="2269"/>
      <c r="H96" s="2269"/>
      <c r="I96" s="2269"/>
      <c r="J96" s="2269"/>
      <c r="K96" s="2269"/>
      <c r="L96" s="2269"/>
      <c r="M96" s="2269"/>
      <c r="N96" s="2269"/>
      <c r="O96" s="2269"/>
      <c r="P96" s="2269"/>
      <c r="Q96" s="2269"/>
      <c r="R96" s="2269"/>
      <c r="S96" s="2269"/>
      <c r="T96" s="2269"/>
      <c r="U96" s="2269"/>
      <c r="V96" s="2269"/>
      <c r="W96" s="2269"/>
      <c r="X96" s="2268"/>
      <c r="Y96" s="2269"/>
      <c r="Z96" s="2269"/>
      <c r="AA96" s="2269"/>
      <c r="AB96" s="2269"/>
      <c r="AC96" s="2269"/>
      <c r="AD96" s="2269"/>
      <c r="AE96" s="2269"/>
      <c r="AF96" s="2269"/>
      <c r="AG96" s="2269"/>
      <c r="AH96" s="2269"/>
      <c r="AI96" s="2269"/>
      <c r="AJ96" s="2269"/>
      <c r="AK96" s="2269"/>
      <c r="AL96" s="2269"/>
      <c r="AM96" s="2269"/>
      <c r="AN96" s="2269"/>
      <c r="AO96" s="2269"/>
      <c r="AP96" s="2269"/>
      <c r="AQ96" s="2269"/>
      <c r="AR96" s="2269"/>
      <c r="AS96" s="2269"/>
      <c r="AV96" s="2271"/>
    </row>
    <row r="97" spans="1:48" s="672" customFormat="1" ht="25.5">
      <c r="A97" s="1988" t="s">
        <v>337</v>
      </c>
      <c r="B97" s="693" t="s">
        <v>467</v>
      </c>
      <c r="C97" s="652">
        <f>SUM(D97:W97)</f>
        <v>10579187.78001</v>
      </c>
      <c r="D97" s="650">
        <f>D98+'O7 Amortization'!G58+'O7 Amortization'!AB58</f>
        <v>6677278.568812551</v>
      </c>
      <c r="E97" s="650">
        <f>E98+'O7 Amortization'!H58+'O7 Amortization'!AC58</f>
        <v>2214246.3501444357</v>
      </c>
      <c r="F97" s="650">
        <f>F98+'O7 Amortization'!I58+'O7 Amortization'!AD58</f>
        <v>1504473.6118330087</v>
      </c>
      <c r="G97" s="650">
        <f>G98+'O7 Amortization'!J58+'O7 Amortization'!AE58</f>
        <v>0</v>
      </c>
      <c r="H97" s="650">
        <f>H98+'O7 Amortization'!K58+'O7 Amortization'!AF58</f>
        <v>0</v>
      </c>
      <c r="I97" s="650">
        <f>I98+'O7 Amortization'!L58+'O7 Amortization'!AG58</f>
        <v>0</v>
      </c>
      <c r="J97" s="650">
        <f>J98+'O7 Amortization'!M58+'O7 Amortization'!AH58</f>
        <v>167529.31841057926</v>
      </c>
      <c r="K97" s="650">
        <f>K98+'O7 Amortization'!N58+'O7 Amortization'!AI58</f>
        <v>0</v>
      </c>
      <c r="L97" s="650">
        <f>L98+'O7 Amortization'!O58+'O7 Amortization'!AJ58</f>
        <v>15659.930809424339</v>
      </c>
      <c r="M97" s="650">
        <f>M98+'O7 Amortization'!P58+'O7 Amortization'!AK58</f>
        <v>0</v>
      </c>
      <c r="N97" s="650">
        <f>N98+'O7 Amortization'!Q58+'O7 Amortization'!AL58</f>
        <v>0</v>
      </c>
      <c r="O97" s="650">
        <f>O98+'O7 Amortization'!R58+'O7 Amortization'!AM58</f>
        <v>0</v>
      </c>
      <c r="P97" s="650">
        <f>P98+'O7 Amortization'!S58+'O7 Amortization'!AN58</f>
        <v>0</v>
      </c>
      <c r="Q97" s="650">
        <f>Q98+'O7 Amortization'!T58+'O7 Amortization'!AO58</f>
        <v>0</v>
      </c>
      <c r="R97" s="650">
        <f>R98+'O7 Amortization'!U58+'O7 Amortization'!AP58</f>
        <v>0</v>
      </c>
      <c r="S97" s="650">
        <f>S98+'O7 Amortization'!V58+'O7 Amortization'!AQ58</f>
        <v>0</v>
      </c>
      <c r="T97" s="650">
        <f>T98+'O7 Amortization'!W58+'O7 Amortization'!AR58</f>
        <v>0</v>
      </c>
      <c r="U97" s="650">
        <f>U98+'O7 Amortization'!X58+'O7 Amortization'!AS58</f>
        <v>0</v>
      </c>
      <c r="V97" s="650">
        <f>V98+'O7 Amortization'!Y58+'O7 Amortization'!AT58</f>
        <v>0</v>
      </c>
      <c r="W97" s="650">
        <f>W98+'O7 Amortization'!Z58+'O7 Amortization'!AU58</f>
        <v>0</v>
      </c>
      <c r="X97" s="652"/>
      <c r="Y97" s="650"/>
      <c r="Z97" s="650"/>
      <c r="AA97" s="650"/>
      <c r="AB97" s="650"/>
      <c r="AC97" s="650"/>
      <c r="AD97" s="650"/>
      <c r="AE97" s="650"/>
      <c r="AF97" s="650"/>
      <c r="AG97" s="650"/>
      <c r="AH97" s="650"/>
      <c r="AI97" s="650"/>
      <c r="AJ97" s="650"/>
      <c r="AK97" s="650"/>
      <c r="AL97" s="650"/>
      <c r="AM97" s="650"/>
      <c r="AN97" s="650"/>
      <c r="AO97" s="650"/>
      <c r="AP97" s="650"/>
      <c r="AQ97" s="650"/>
      <c r="AR97" s="650"/>
      <c r="AS97" s="650"/>
      <c r="AV97" s="1913"/>
    </row>
    <row r="98" spans="1:48" s="672" customFormat="1" ht="25.5">
      <c r="A98" s="564"/>
      <c r="B98" s="693" t="s">
        <v>468</v>
      </c>
      <c r="C98" s="652">
        <f>SUM(D98:W98)</f>
        <v>10579187.78001</v>
      </c>
      <c r="D98" s="650">
        <f>D94+Y94+'I9 Direct Allocation'!E23</f>
        <v>6677278.568812551</v>
      </c>
      <c r="E98" s="650">
        <f>E94+Z94+'I9 Direct Allocation'!F23</f>
        <v>2214246.3501444357</v>
      </c>
      <c r="F98" s="650">
        <f>F94+AA94+'I9 Direct Allocation'!G23</f>
        <v>1504473.6118330087</v>
      </c>
      <c r="G98" s="650">
        <f>G94+AB94+'I9 Direct Allocation'!H23</f>
        <v>0</v>
      </c>
      <c r="H98" s="650">
        <f>H94+AC94+'I9 Direct Allocation'!I23</f>
        <v>0</v>
      </c>
      <c r="I98" s="650">
        <f>I94+AD94+'I9 Direct Allocation'!J23</f>
        <v>0</v>
      </c>
      <c r="J98" s="650">
        <f>J94+AE94+'I9 Direct Allocation'!K23</f>
        <v>167529.31841057926</v>
      </c>
      <c r="K98" s="650">
        <f>K94+AF94+'I9 Direct Allocation'!L23</f>
        <v>0</v>
      </c>
      <c r="L98" s="650">
        <f>L94+AG94+'I9 Direct Allocation'!M23</f>
        <v>15659.930809424339</v>
      </c>
      <c r="M98" s="650">
        <f>M94+AH94+'I9 Direct Allocation'!N23</f>
        <v>0</v>
      </c>
      <c r="N98" s="650">
        <f>N94+AI94+'I9 Direct Allocation'!O23</f>
        <v>0</v>
      </c>
      <c r="O98" s="650">
        <f>O94+AJ94+'I9 Direct Allocation'!P23</f>
        <v>0</v>
      </c>
      <c r="P98" s="650">
        <f>P94+AK94+'I9 Direct Allocation'!Q23</f>
        <v>0</v>
      </c>
      <c r="Q98" s="650">
        <f>Q94+AL94+'I9 Direct Allocation'!R23</f>
        <v>0</v>
      </c>
      <c r="R98" s="650">
        <f>R94+AM94+'I9 Direct Allocation'!S23</f>
        <v>0</v>
      </c>
      <c r="S98" s="650">
        <f>S94+AN94+'I9 Direct Allocation'!T23</f>
        <v>0</v>
      </c>
      <c r="T98" s="650">
        <f>T94+AO94+'I9 Direct Allocation'!U23</f>
        <v>0</v>
      </c>
      <c r="U98" s="650">
        <f>U94+AP94+'I9 Direct Allocation'!V23</f>
        <v>0</v>
      </c>
      <c r="V98" s="650">
        <f>V94+AQ94+'I9 Direct Allocation'!W23</f>
        <v>0</v>
      </c>
      <c r="W98" s="650">
        <f>W94+AR94+'I9 Direct Allocation'!X23</f>
        <v>0</v>
      </c>
      <c r="X98" s="652"/>
      <c r="Y98" s="650"/>
      <c r="Z98" s="650"/>
      <c r="AA98" s="650"/>
      <c r="AB98" s="650"/>
      <c r="AC98" s="650"/>
      <c r="AD98" s="650"/>
      <c r="AE98" s="650"/>
      <c r="AF98" s="650"/>
      <c r="AG98" s="650"/>
      <c r="AH98" s="650"/>
      <c r="AI98" s="650"/>
      <c r="AJ98" s="650"/>
      <c r="AK98" s="650"/>
      <c r="AL98" s="650"/>
      <c r="AM98" s="650"/>
      <c r="AN98" s="650"/>
      <c r="AO98" s="650"/>
      <c r="AP98" s="650"/>
      <c r="AQ98" s="650"/>
      <c r="AR98" s="650"/>
      <c r="AS98" s="650"/>
      <c r="AV98" s="1913"/>
    </row>
    <row r="99" spans="1:48" s="672" customFormat="1" ht="12.75">
      <c r="A99" s="255"/>
      <c r="B99" s="671"/>
      <c r="C99" s="652"/>
      <c r="D99" s="650"/>
      <c r="E99" s="650"/>
      <c r="F99" s="650"/>
      <c r="G99" s="650"/>
      <c r="H99" s="650"/>
      <c r="I99" s="650"/>
      <c r="J99" s="650"/>
      <c r="K99" s="650"/>
      <c r="L99" s="650"/>
      <c r="M99" s="650"/>
      <c r="N99" s="650"/>
      <c r="O99" s="650"/>
      <c r="P99" s="650"/>
      <c r="Q99" s="650"/>
      <c r="R99" s="650"/>
      <c r="S99" s="650"/>
      <c r="T99" s="650"/>
      <c r="U99" s="650"/>
      <c r="V99" s="650"/>
      <c r="W99" s="650"/>
      <c r="X99" s="652"/>
      <c r="Y99" s="650"/>
      <c r="Z99" s="650"/>
      <c r="AA99" s="650"/>
      <c r="AB99" s="650"/>
      <c r="AC99" s="650"/>
      <c r="AD99" s="650"/>
      <c r="AE99" s="650"/>
      <c r="AF99" s="650"/>
      <c r="AG99" s="650"/>
      <c r="AH99" s="650"/>
      <c r="AI99" s="650"/>
      <c r="AJ99" s="650"/>
      <c r="AK99" s="650"/>
      <c r="AL99" s="650"/>
      <c r="AM99" s="650"/>
      <c r="AN99" s="650"/>
      <c r="AO99" s="650"/>
      <c r="AP99" s="650"/>
      <c r="AQ99" s="650"/>
      <c r="AR99" s="650"/>
      <c r="AS99" s="813"/>
      <c r="AV99" s="1913"/>
    </row>
    <row r="100" spans="1:48" s="672" customFormat="1" ht="18" customHeight="1">
      <c r="A100" s="255"/>
      <c r="B100" s="671" t="s">
        <v>585</v>
      </c>
      <c r="C100" s="652">
        <f>SUM(D100:W100)</f>
        <v>-7249114.0000000009</v>
      </c>
      <c r="D100" s="256">
        <f>IF(ISERROR('O7 Amortization'!G129+'O7 Amortization'!G200+'O7 Amortization'!G271+'O7 Amortization'!AB129+'O7 Amortization'!AB200+'O7 Amortization'!AB271+'I9 Direct Allocation'!E63), "-", 'O7 Amortization'!G129+'O7 Amortization'!G200+'O7 Amortization'!G271+'O7 Amortization'!AB129+'O7 Amortization'!AB200+'O7 Amortization'!AB271+'I9 Direct Allocation'!E63)</f>
        <v>-4503012.7631876133</v>
      </c>
      <c r="E100" s="256">
        <f>IF(ISERROR('O7 Amortization'!H129+'O7 Amortization'!H200+'O7 Amortization'!H271+'O7 Amortization'!AC129+'O7 Amortization'!AC200+'O7 Amortization'!AC271+'I9 Direct Allocation'!F63), "-", 'O7 Amortization'!H129+'O7 Amortization'!H200+'O7 Amortization'!H271+'O7 Amortization'!AC129+'O7 Amortization'!AC200+'O7 Amortization'!AC271+'I9 Direct Allocation'!F63)</f>
        <v>-1502056.9697785885</v>
      </c>
      <c r="F100" s="256">
        <f>IF(ISERROR('O7 Amortization'!I129+'O7 Amortization'!I200+'O7 Amortization'!I271+'O7 Amortization'!AD129+'O7 Amortization'!AD200+'O7 Amortization'!AD271+'I9 Direct Allocation'!G63), "-", 'O7 Amortization'!I129+'O7 Amortization'!I200+'O7 Amortization'!I271+'O7 Amortization'!AD129+'O7 Amortization'!AD200+'O7 Amortization'!AD271+'I9 Direct Allocation'!G63)</f>
        <v>-1118323.3297298169</v>
      </c>
      <c r="G100" s="256">
        <f>IF(ISERROR('O7 Amortization'!J129+'O7 Amortization'!J200+'O7 Amortization'!J271+'O7 Amortization'!AE129+'O7 Amortization'!AE200+'O7 Amortization'!AE271+'I9 Direct Allocation'!H63), "-", 'O7 Amortization'!J129+'O7 Amortization'!J200+'O7 Amortization'!J271+'O7 Amortization'!AE129+'O7 Amortization'!AE200+'O7 Amortization'!AE271+'I9 Direct Allocation'!H63)</f>
        <v>0</v>
      </c>
      <c r="H100" s="256">
        <f>IF(ISERROR('O7 Amortization'!K129+'O7 Amortization'!K200+'O7 Amortization'!K271+'O7 Amortization'!AF129+'O7 Amortization'!AF200+'O7 Amortization'!AF271+'I9 Direct Allocation'!I63), "-", 'O7 Amortization'!K129+'O7 Amortization'!K200+'O7 Amortization'!K271+'O7 Amortization'!AF129+'O7 Amortization'!AF200+'O7 Amortization'!AF271+'I9 Direct Allocation'!I63)</f>
        <v>0</v>
      </c>
      <c r="I100" s="256">
        <f>IF(ISERROR('O7 Amortization'!L129+'O7 Amortization'!L200+'O7 Amortization'!L271+'O7 Amortization'!AG129+'O7 Amortization'!AG200+'O7 Amortization'!AG271+'I9 Direct Allocation'!J63), "-", 'O7 Amortization'!L129+'O7 Amortization'!L200+'O7 Amortization'!L271+'O7 Amortization'!AG129+'O7 Amortization'!AG200+'O7 Amortization'!AG271+'I9 Direct Allocation'!J63)</f>
        <v>0</v>
      </c>
      <c r="J100" s="256">
        <f>IF(ISERROR('O7 Amortization'!M129+'O7 Amortization'!M200+'O7 Amortization'!M271+'O7 Amortization'!AH129+'O7 Amortization'!AH200+'O7 Amortization'!AH271+'I9 Direct Allocation'!K63), "-", 'O7 Amortization'!M129+'O7 Amortization'!M200+'O7 Amortization'!M271+'O7 Amortization'!AH129+'O7 Amortization'!AH200+'O7 Amortization'!AH271+'I9 Direct Allocation'!K63)</f>
        <v>-114668.29793132735</v>
      </c>
      <c r="K100" s="256">
        <f>IF(ISERROR('O7 Amortization'!N129+'O7 Amortization'!N200+'O7 Amortization'!N271+'O7 Amortization'!AI129+'O7 Amortization'!AI200+'O7 Amortization'!AI271+'I9 Direct Allocation'!L63), "-", 'O7 Amortization'!N129+'O7 Amortization'!N200+'O7 Amortization'!N271+'O7 Amortization'!AI129+'O7 Amortization'!AI200+'O7 Amortization'!AI271+'I9 Direct Allocation'!L63)</f>
        <v>0</v>
      </c>
      <c r="L100" s="256">
        <f>IF(ISERROR('O7 Amortization'!O129+'O7 Amortization'!O200+'O7 Amortization'!O271+'O7 Amortization'!AJ129+'O7 Amortization'!AJ200+'O7 Amortization'!AJ271+'I9 Direct Allocation'!M63), "-", 'O7 Amortization'!O129+'O7 Amortization'!O200+'O7 Amortization'!O271+'O7 Amortization'!AJ129+'O7 Amortization'!AJ200+'O7 Amortization'!AJ271+'I9 Direct Allocation'!M63)</f>
        <v>-11052.639372655089</v>
      </c>
      <c r="M100" s="256">
        <f>IF(ISERROR('O7 Amortization'!P129+'O7 Amortization'!P200+'O7 Amortization'!P271+'O7 Amortization'!AK129+'O7 Amortization'!AK200+'O7 Amortization'!AK271+'I9 Direct Allocation'!N63), "-", 'O7 Amortization'!P129+'O7 Amortization'!P200+'O7 Amortization'!P271+'O7 Amortization'!AK129+'O7 Amortization'!AK200+'O7 Amortization'!AK271+'I9 Direct Allocation'!N63)</f>
        <v>0</v>
      </c>
      <c r="N100" s="256">
        <f>IF(ISERROR('O7 Amortization'!Q129+'O7 Amortization'!Q200+'O7 Amortization'!Q271+'O7 Amortization'!AL129+'O7 Amortization'!AL200+'O7 Amortization'!AL271+'I9 Direct Allocation'!O63), "-", 'O7 Amortization'!Q129+'O7 Amortization'!Q200+'O7 Amortization'!Q271+'O7 Amortization'!AL129+'O7 Amortization'!AL200+'O7 Amortization'!AL271+'I9 Direct Allocation'!O63)</f>
        <v>0</v>
      </c>
      <c r="O100" s="256">
        <f>IF(ISERROR('O7 Amortization'!R129+'O7 Amortization'!R200+'O7 Amortization'!R271+'O7 Amortization'!AM129+'O7 Amortization'!AM200+'O7 Amortization'!AM271+'I9 Direct Allocation'!P63), "-", 'O7 Amortization'!R129+'O7 Amortization'!R200+'O7 Amortization'!R271+'O7 Amortization'!AM129+'O7 Amortization'!AM200+'O7 Amortization'!AM271+'I9 Direct Allocation'!P63)</f>
        <v>0</v>
      </c>
      <c r="P100" s="256">
        <f>IF(ISERROR('O7 Amortization'!S129+'O7 Amortization'!S200+'O7 Amortization'!S271+'O7 Amortization'!AN129+'O7 Amortization'!AN200+'O7 Amortization'!AN271+'I9 Direct Allocation'!Q63), "-", 'O7 Amortization'!S129+'O7 Amortization'!S200+'O7 Amortization'!S271+'O7 Amortization'!AN129+'O7 Amortization'!AN200+'O7 Amortization'!AN271+'I9 Direct Allocation'!Q63)</f>
        <v>0</v>
      </c>
      <c r="Q100" s="256">
        <f>IF(ISERROR('O7 Amortization'!T129+'O7 Amortization'!T200+'O7 Amortization'!T271+'O7 Amortization'!AO129+'O7 Amortization'!AO200+'O7 Amortization'!AO271+'I9 Direct Allocation'!R63), "-", 'O7 Amortization'!T129+'O7 Amortization'!T200+'O7 Amortization'!T271+'O7 Amortization'!AO129+'O7 Amortization'!AO200+'O7 Amortization'!AO271+'I9 Direct Allocation'!R63)</f>
        <v>0</v>
      </c>
      <c r="R100" s="256">
        <f>IF(ISERROR('O7 Amortization'!U129+'O7 Amortization'!U200+'O7 Amortization'!U271+'O7 Amortization'!AP129+'O7 Amortization'!AP200+'O7 Amortization'!AP271+'I9 Direct Allocation'!S63), "-", 'O7 Amortization'!U129+'O7 Amortization'!U200+'O7 Amortization'!U271+'O7 Amortization'!AP129+'O7 Amortization'!AP200+'O7 Amortization'!AP271+'I9 Direct Allocation'!S63)</f>
        <v>0</v>
      </c>
      <c r="S100" s="256">
        <f>IF(ISERROR('O7 Amortization'!V129+'O7 Amortization'!V200+'O7 Amortization'!V271+'O7 Amortization'!AQ129+'O7 Amortization'!AQ200+'O7 Amortization'!AQ271+'I9 Direct Allocation'!T63), "-", 'O7 Amortization'!V129+'O7 Amortization'!V200+'O7 Amortization'!V271+'O7 Amortization'!AQ129+'O7 Amortization'!AQ200+'O7 Amortization'!AQ271+'I9 Direct Allocation'!T63)</f>
        <v>0</v>
      </c>
      <c r="T100" s="256">
        <f>IF(ISERROR('O7 Amortization'!W129+'O7 Amortization'!W200+'O7 Amortization'!W271+'O7 Amortization'!AR129+'O7 Amortization'!AR200+'O7 Amortization'!AR271+'I9 Direct Allocation'!U63), "-", 'O7 Amortization'!W129+'O7 Amortization'!W200+'O7 Amortization'!W271+'O7 Amortization'!AR129+'O7 Amortization'!AR200+'O7 Amortization'!AR271+'I9 Direct Allocation'!U63)</f>
        <v>0</v>
      </c>
      <c r="U100" s="256">
        <f>IF(ISERROR('O7 Amortization'!X129+'O7 Amortization'!X200+'O7 Amortization'!X271+'O7 Amortization'!AS129+'O7 Amortization'!AS200+'O7 Amortization'!AS271+'I9 Direct Allocation'!V63), "-", 'O7 Amortization'!X129+'O7 Amortization'!X200+'O7 Amortization'!X271+'O7 Amortization'!AS129+'O7 Amortization'!AS200+'O7 Amortization'!AS271+'I9 Direct Allocation'!V63)</f>
        <v>0</v>
      </c>
      <c r="V100" s="256">
        <f>IF(ISERROR('O7 Amortization'!Y129+'O7 Amortization'!Y200+'O7 Amortization'!Y271+'O7 Amortization'!AT129+'O7 Amortization'!AT200+'O7 Amortization'!AT271+'I9 Direct Allocation'!W63), "-", 'O7 Amortization'!Y129+'O7 Amortization'!Y200+'O7 Amortization'!Y271+'O7 Amortization'!AT129+'O7 Amortization'!AT200+'O7 Amortization'!AT271+'I9 Direct Allocation'!W63)</f>
        <v>0</v>
      </c>
      <c r="W100" s="256">
        <f>IF(ISERROR('O7 Amortization'!Z129+'O7 Amortization'!Z200+'O7 Amortization'!Z271+'O7 Amortization'!AU129+'O7 Amortization'!AU200+'O7 Amortization'!AU271+'I9 Direct Allocation'!X63), "-", 'O7 Amortization'!Z129+'O7 Amortization'!Z200+'O7 Amortization'!Z271+'O7 Amortization'!AU129+'O7 Amortization'!AU200+'O7 Amortization'!AU271+'I9 Direct Allocation'!X63)</f>
        <v>0</v>
      </c>
      <c r="X100" s="652"/>
      <c r="Y100" s="650"/>
      <c r="Z100" s="650"/>
      <c r="AA100" s="650"/>
      <c r="AB100" s="650"/>
      <c r="AC100" s="650"/>
      <c r="AD100" s="650"/>
      <c r="AE100" s="650"/>
      <c r="AF100" s="650"/>
      <c r="AG100" s="650"/>
      <c r="AH100" s="650"/>
      <c r="AI100" s="650"/>
      <c r="AJ100" s="650"/>
      <c r="AK100" s="650"/>
      <c r="AL100" s="650"/>
      <c r="AM100" s="650"/>
      <c r="AN100" s="650"/>
      <c r="AO100" s="650"/>
      <c r="AP100" s="650"/>
      <c r="AQ100" s="650"/>
      <c r="AR100" s="650"/>
      <c r="AS100" s="650"/>
      <c r="AV100" s="1913"/>
    </row>
    <row r="101" spans="1:48" s="672" customFormat="1" ht="18" customHeight="1">
      <c r="A101" s="255"/>
      <c r="B101" s="671" t="s">
        <v>586</v>
      </c>
      <c r="C101" s="652">
        <f>SUM(D101:W101)</f>
        <v>-7249114.0000000009</v>
      </c>
      <c r="D101" s="256">
        <f>IF(ISERROR('O7 Amortization'!G200+'O7 Amortization'!G271+'O7 Amortization'!AB200+'O7 Amortization'!AB271), "-", 'O7 Amortization'!G200+'O7 Amortization'!G271+'O7 Amortization'!AB200+'O7 Amortization'!AB271)</f>
        <v>-4503012.7631876133</v>
      </c>
      <c r="E101" s="256">
        <f>IF(ISERROR('O7 Amortization'!H200+'O7 Amortization'!H271+'O7 Amortization'!AC200+'O7 Amortization'!AC271), "-", 'O7 Amortization'!H200+'O7 Amortization'!H271+'O7 Amortization'!AC200+'O7 Amortization'!AC271)</f>
        <v>-1502056.9697785885</v>
      </c>
      <c r="F101" s="256">
        <f>IF(ISERROR('O7 Amortization'!I200+'O7 Amortization'!I271+'O7 Amortization'!AD200+'O7 Amortization'!AD271), "-", 'O7 Amortization'!I200+'O7 Amortization'!I271+'O7 Amortization'!AD200+'O7 Amortization'!AD271)</f>
        <v>-1118323.3297298169</v>
      </c>
      <c r="G101" s="256">
        <f>IF(ISERROR('O7 Amortization'!J200+'O7 Amortization'!J271+'O7 Amortization'!AE200+'O7 Amortization'!AE271), "-", 'O7 Amortization'!J200+'O7 Amortization'!J271+'O7 Amortization'!AE200+'O7 Amortization'!AE271)</f>
        <v>0</v>
      </c>
      <c r="H101" s="256">
        <f>IF(ISERROR('O7 Amortization'!K200+'O7 Amortization'!K271+'O7 Amortization'!AF200+'O7 Amortization'!AF271), "-", 'O7 Amortization'!K200+'O7 Amortization'!K271+'O7 Amortization'!AF200+'O7 Amortization'!AF271)</f>
        <v>0</v>
      </c>
      <c r="I101" s="256">
        <f>IF(ISERROR('O7 Amortization'!L200+'O7 Amortization'!L271+'O7 Amortization'!AG200+'O7 Amortization'!AG271), "-", 'O7 Amortization'!L200+'O7 Amortization'!L271+'O7 Amortization'!AG200+'O7 Amortization'!AG271)</f>
        <v>0</v>
      </c>
      <c r="J101" s="256">
        <f>IF(ISERROR('O7 Amortization'!M200+'O7 Amortization'!M271+'O7 Amortization'!AH200+'O7 Amortization'!AH271), "-", 'O7 Amortization'!M200+'O7 Amortization'!M271+'O7 Amortization'!AH200+'O7 Amortization'!AH271)</f>
        <v>-114668.29793132735</v>
      </c>
      <c r="K101" s="256">
        <f>IF(ISERROR('O7 Amortization'!N200+'O7 Amortization'!N271+'O7 Amortization'!AI200+'O7 Amortization'!AI271), "-", 'O7 Amortization'!N200+'O7 Amortization'!N271+'O7 Amortization'!AI200+'O7 Amortization'!AI271)</f>
        <v>0</v>
      </c>
      <c r="L101" s="256">
        <f>IF(ISERROR('O7 Amortization'!O200+'O7 Amortization'!O271+'O7 Amortization'!AJ200+'O7 Amortization'!AJ271), "-", 'O7 Amortization'!O200+'O7 Amortization'!O271+'O7 Amortization'!AJ200+'O7 Amortization'!AJ271)</f>
        <v>-11052.639372655089</v>
      </c>
      <c r="M101" s="256">
        <f>IF(ISERROR('O7 Amortization'!P129+'O7 Amortization'!P200+'O7 Amortization'!P271+'O7 Amortization'!AK129+'O7 Amortization'!AK200+'O7 Amortization'!AK271), "-", 'O7 Amortization'!P129+'O7 Amortization'!P200+'O7 Amortization'!P271+'O7 Amortization'!AK129+'O7 Amortization'!AK200+'O7 Amortization'!AK271-'O7 Amortization'!P129-'O7 Amortization'!AK129)</f>
        <v>0</v>
      </c>
      <c r="N101" s="256">
        <f>IF(ISERROR('O7 Amortization'!Q129+'O7 Amortization'!Q200+'O7 Amortization'!Q271+'O7 Amortization'!AL129+'O7 Amortization'!AL200+'O7 Amortization'!AL271), "-", 'O7 Amortization'!Q129+'O7 Amortization'!Q200+'O7 Amortization'!Q271+'O7 Amortization'!AL129+'O7 Amortization'!AL200+'O7 Amortization'!AL271-'O7 Amortization'!Q129-'O7 Amortization'!AL129)</f>
        <v>0</v>
      </c>
      <c r="O101" s="256">
        <f>IF(ISERROR('O7 Amortization'!R129+'O7 Amortization'!R200+'O7 Amortization'!R271+'O7 Amortization'!AM129+'O7 Amortization'!AM200+'O7 Amortization'!AM271), "-", 'O7 Amortization'!R129+'O7 Amortization'!R200+'O7 Amortization'!R271+'O7 Amortization'!AM129+'O7 Amortization'!AM200+'O7 Amortization'!AM271-'O7 Amortization'!R129-'O7 Amortization'!AM129)</f>
        <v>0</v>
      </c>
      <c r="P101" s="256">
        <f>IF(ISERROR('O7 Amortization'!S129+'O7 Amortization'!S200+'O7 Amortization'!S271+'O7 Amortization'!AN129+'O7 Amortization'!AN200+'O7 Amortization'!AN271), "-", 'O7 Amortization'!S129+'O7 Amortization'!S200+'O7 Amortization'!S271+'O7 Amortization'!AN129+'O7 Amortization'!AN200+'O7 Amortization'!AN271-'O7 Amortization'!S129-'O7 Amortization'!AN129)</f>
        <v>0</v>
      </c>
      <c r="Q101" s="256">
        <f>IF(ISERROR('O7 Amortization'!T129+'O7 Amortization'!T200+'O7 Amortization'!T271+'O7 Amortization'!AO129+'O7 Amortization'!AO200+'O7 Amortization'!AO271), "-", 'O7 Amortization'!T129+'O7 Amortization'!T200+'O7 Amortization'!T271+'O7 Amortization'!AO129+'O7 Amortization'!AO200+'O7 Amortization'!AO271-'O7 Amortization'!T129-'O7 Amortization'!AO129)</f>
        <v>0</v>
      </c>
      <c r="R101" s="256">
        <f>IF(ISERROR('O7 Amortization'!U129+'O7 Amortization'!U200+'O7 Amortization'!U271+'O7 Amortization'!AP129+'O7 Amortization'!AP200+'O7 Amortization'!AP271), "-", 'O7 Amortization'!U129+'O7 Amortization'!U200+'O7 Amortization'!U271+'O7 Amortization'!AP129+'O7 Amortization'!AP200+'O7 Amortization'!AP271-'O7 Amortization'!U129-'O7 Amortization'!AP129)</f>
        <v>0</v>
      </c>
      <c r="S101" s="256">
        <f>IF(ISERROR('O7 Amortization'!V129+'O7 Amortization'!V200+'O7 Amortization'!V271+'O7 Amortization'!AQ129+'O7 Amortization'!AQ200+'O7 Amortization'!AQ271), "-", 'O7 Amortization'!V129+'O7 Amortization'!V200+'O7 Amortization'!V271+'O7 Amortization'!AQ129+'O7 Amortization'!AQ200+'O7 Amortization'!AQ271-'O7 Amortization'!V129-'O7 Amortization'!AQ129)</f>
        <v>0</v>
      </c>
      <c r="T101" s="256">
        <f>IF(ISERROR('O7 Amortization'!W129+'O7 Amortization'!W200+'O7 Amortization'!W271+'O7 Amortization'!AR129+'O7 Amortization'!AR200+'O7 Amortization'!AR271), "-", 'O7 Amortization'!W129+'O7 Amortization'!W200+'O7 Amortization'!W271+'O7 Amortization'!AR129+'O7 Amortization'!AR200+'O7 Amortization'!AR271-'O7 Amortization'!W129-'O7 Amortization'!AR129)</f>
        <v>0</v>
      </c>
      <c r="U101" s="256">
        <f>IF(ISERROR('O7 Amortization'!X129+'O7 Amortization'!X200+'O7 Amortization'!X271+'O7 Amortization'!AS129+'O7 Amortization'!AS200+'O7 Amortization'!AS271), "-", 'O7 Amortization'!X129+'O7 Amortization'!X200+'O7 Amortization'!X271+'O7 Amortization'!AS129+'O7 Amortization'!AS200+'O7 Amortization'!AS271-'O7 Amortization'!X129-'O7 Amortization'!AS129)</f>
        <v>0</v>
      </c>
      <c r="V101" s="256">
        <f>IF(ISERROR('O7 Amortization'!Y129+'O7 Amortization'!Y200+'O7 Amortization'!Y271+'O7 Amortization'!AT129+'O7 Amortization'!AT200+'O7 Amortization'!AT271), "-", 'O7 Amortization'!Y129+'O7 Amortization'!Y200+'O7 Amortization'!Y271+'O7 Amortization'!AT129+'O7 Amortization'!AT200+'O7 Amortization'!AT271-'O7 Amortization'!Y129-'O7 Amortization'!AT129)</f>
        <v>0</v>
      </c>
      <c r="W101" s="256">
        <f>IF(ISERROR('O7 Amortization'!Z129+'O7 Amortization'!Z200+'O7 Amortization'!Z271+'O7 Amortization'!AU129+'O7 Amortization'!AU200+'O7 Amortization'!AU271), "-", 'O7 Amortization'!Z129+'O7 Amortization'!Z200+'O7 Amortization'!Z271+'O7 Amortization'!AU129+'O7 Amortization'!AU200+'O7 Amortization'!AU271-'O7 Amortization'!Z129-'O7 Amortization'!AU129)</f>
        <v>0</v>
      </c>
      <c r="X101" s="652"/>
      <c r="Y101" s="650"/>
      <c r="Z101" s="650"/>
      <c r="AA101" s="650"/>
      <c r="AB101" s="650"/>
      <c r="AC101" s="650"/>
      <c r="AD101" s="650"/>
      <c r="AE101" s="650"/>
      <c r="AF101" s="650"/>
      <c r="AG101" s="650"/>
      <c r="AH101" s="650"/>
      <c r="AI101" s="650"/>
      <c r="AJ101" s="650"/>
      <c r="AK101" s="650"/>
      <c r="AL101" s="650"/>
      <c r="AM101" s="650"/>
      <c r="AN101" s="650"/>
      <c r="AO101" s="650"/>
      <c r="AP101" s="650"/>
      <c r="AQ101" s="650"/>
      <c r="AR101" s="650"/>
      <c r="AS101" s="650"/>
      <c r="AV101" s="1913"/>
    </row>
    <row r="102" spans="1:48" s="672" customFormat="1" ht="17.25" customHeight="1">
      <c r="A102" s="255" t="s">
        <v>1195</v>
      </c>
      <c r="B102" s="671" t="s">
        <v>1505</v>
      </c>
      <c r="C102" s="652">
        <f>SUM(D102:W102)</f>
        <v>3330073.7800099975</v>
      </c>
      <c r="D102" s="256">
        <f t="shared" ref="D102:W102" si="28">IF(ISERROR(D97+D100), "-", D97+D100)</f>
        <v>2174265.8056249376</v>
      </c>
      <c r="E102" s="256">
        <f t="shared" si="28"/>
        <v>712189.38036584714</v>
      </c>
      <c r="F102" s="256">
        <f t="shared" si="28"/>
        <v>386150.28210319183</v>
      </c>
      <c r="G102" s="256">
        <f t="shared" si="28"/>
        <v>0</v>
      </c>
      <c r="H102" s="256">
        <f t="shared" si="28"/>
        <v>0</v>
      </c>
      <c r="I102" s="256">
        <f t="shared" si="28"/>
        <v>0</v>
      </c>
      <c r="J102" s="256">
        <f t="shared" si="28"/>
        <v>52861.020479251907</v>
      </c>
      <c r="K102" s="256">
        <f t="shared" si="28"/>
        <v>0</v>
      </c>
      <c r="L102" s="256">
        <f t="shared" si="28"/>
        <v>4607.2914367692501</v>
      </c>
      <c r="M102" s="256">
        <f t="shared" si="28"/>
        <v>0</v>
      </c>
      <c r="N102" s="256">
        <f>IF(ISERROR(N97+N100), "-", N97+N100)</f>
        <v>0</v>
      </c>
      <c r="O102" s="256">
        <f t="shared" si="28"/>
        <v>0</v>
      </c>
      <c r="P102" s="256">
        <f t="shared" si="28"/>
        <v>0</v>
      </c>
      <c r="Q102" s="256">
        <f t="shared" si="28"/>
        <v>0</v>
      </c>
      <c r="R102" s="256">
        <f t="shared" si="28"/>
        <v>0</v>
      </c>
      <c r="S102" s="256">
        <f t="shared" si="28"/>
        <v>0</v>
      </c>
      <c r="T102" s="256">
        <f t="shared" si="28"/>
        <v>0</v>
      </c>
      <c r="U102" s="256">
        <f t="shared" si="28"/>
        <v>0</v>
      </c>
      <c r="V102" s="256">
        <f t="shared" si="28"/>
        <v>0</v>
      </c>
      <c r="W102" s="256">
        <f t="shared" si="28"/>
        <v>0</v>
      </c>
      <c r="X102" s="652"/>
      <c r="Y102" s="650"/>
      <c r="Z102" s="650"/>
      <c r="AA102" s="650"/>
      <c r="AB102" s="650"/>
      <c r="AC102" s="650"/>
      <c r="AD102" s="650"/>
      <c r="AE102" s="650"/>
      <c r="AF102" s="650"/>
      <c r="AG102" s="650"/>
      <c r="AH102" s="650"/>
      <c r="AI102" s="650"/>
      <c r="AJ102" s="650"/>
      <c r="AK102" s="650"/>
      <c r="AL102" s="650"/>
      <c r="AM102" s="650"/>
      <c r="AN102" s="650"/>
      <c r="AO102" s="650"/>
      <c r="AP102" s="650"/>
      <c r="AQ102" s="650"/>
      <c r="AR102" s="650"/>
      <c r="AS102" s="650"/>
      <c r="AV102" s="1913"/>
    </row>
    <row r="103" spans="1:48" s="672" customFormat="1" ht="25.5">
      <c r="A103" s="255" t="s">
        <v>5</v>
      </c>
      <c r="B103" s="693" t="s">
        <v>466</v>
      </c>
      <c r="C103" s="652">
        <f>SUM(D103:W103)</f>
        <v>3330073.7800099975</v>
      </c>
      <c r="D103" s="256">
        <f t="shared" ref="D103:W103" si="29">IF(ISERROR(D98+D101), "-", D98+D101)</f>
        <v>2174265.8056249376</v>
      </c>
      <c r="E103" s="256">
        <f t="shared" si="29"/>
        <v>712189.38036584714</v>
      </c>
      <c r="F103" s="256">
        <f t="shared" si="29"/>
        <v>386150.28210319183</v>
      </c>
      <c r="G103" s="256">
        <f t="shared" si="29"/>
        <v>0</v>
      </c>
      <c r="H103" s="256">
        <f t="shared" si="29"/>
        <v>0</v>
      </c>
      <c r="I103" s="256">
        <f t="shared" si="29"/>
        <v>0</v>
      </c>
      <c r="J103" s="256">
        <f t="shared" si="29"/>
        <v>52861.020479251907</v>
      </c>
      <c r="K103" s="256">
        <f t="shared" si="29"/>
        <v>0</v>
      </c>
      <c r="L103" s="256">
        <f t="shared" si="29"/>
        <v>4607.2914367692501</v>
      </c>
      <c r="M103" s="256">
        <f t="shared" si="29"/>
        <v>0</v>
      </c>
      <c r="N103" s="256">
        <f t="shared" si="29"/>
        <v>0</v>
      </c>
      <c r="O103" s="256">
        <f t="shared" si="29"/>
        <v>0</v>
      </c>
      <c r="P103" s="256">
        <f t="shared" si="29"/>
        <v>0</v>
      </c>
      <c r="Q103" s="256">
        <f t="shared" si="29"/>
        <v>0</v>
      </c>
      <c r="R103" s="256">
        <f t="shared" si="29"/>
        <v>0</v>
      </c>
      <c r="S103" s="256">
        <f t="shared" si="29"/>
        <v>0</v>
      </c>
      <c r="T103" s="256">
        <f t="shared" si="29"/>
        <v>0</v>
      </c>
      <c r="U103" s="256">
        <f t="shared" si="29"/>
        <v>0</v>
      </c>
      <c r="V103" s="256">
        <f t="shared" si="29"/>
        <v>0</v>
      </c>
      <c r="W103" s="256">
        <f t="shared" si="29"/>
        <v>0</v>
      </c>
      <c r="X103" s="652"/>
      <c r="Y103" s="650"/>
      <c r="Z103" s="650"/>
      <c r="AA103" s="650"/>
      <c r="AB103" s="650"/>
      <c r="AC103" s="650"/>
      <c r="AD103" s="650"/>
      <c r="AE103" s="650"/>
      <c r="AF103" s="650"/>
      <c r="AG103" s="650"/>
      <c r="AH103" s="650"/>
      <c r="AI103" s="650"/>
      <c r="AJ103" s="650"/>
      <c r="AK103" s="650"/>
      <c r="AL103" s="650"/>
      <c r="AM103" s="650"/>
      <c r="AN103" s="650"/>
      <c r="AO103" s="650"/>
      <c r="AP103" s="650"/>
      <c r="AQ103" s="650"/>
      <c r="AR103" s="650"/>
      <c r="AS103" s="650"/>
      <c r="AV103" s="1913"/>
    </row>
    <row r="104" spans="1:48" s="672" customFormat="1" ht="12.75">
      <c r="A104" s="255"/>
      <c r="B104" s="671"/>
      <c r="C104" s="652"/>
      <c r="D104" s="650"/>
      <c r="E104" s="650"/>
      <c r="F104" s="650"/>
      <c r="G104" s="650"/>
      <c r="H104" s="650"/>
      <c r="I104" s="650"/>
      <c r="J104" s="650"/>
      <c r="K104" s="650"/>
      <c r="L104" s="650"/>
      <c r="M104" s="650"/>
      <c r="N104" s="650"/>
      <c r="O104" s="650"/>
      <c r="P104" s="650"/>
      <c r="Q104" s="650"/>
      <c r="R104" s="650"/>
      <c r="S104" s="650"/>
      <c r="T104" s="650"/>
      <c r="U104" s="650"/>
      <c r="V104" s="650"/>
      <c r="W104" s="650"/>
      <c r="X104" s="652"/>
      <c r="Y104" s="650"/>
      <c r="Z104" s="650"/>
      <c r="AA104" s="650"/>
      <c r="AB104" s="650"/>
      <c r="AC104" s="650"/>
      <c r="AD104" s="650"/>
      <c r="AE104" s="650"/>
      <c r="AF104" s="650"/>
      <c r="AG104" s="650"/>
      <c r="AH104" s="650"/>
      <c r="AI104" s="650"/>
      <c r="AJ104" s="650"/>
      <c r="AK104" s="650"/>
      <c r="AL104" s="650"/>
      <c r="AM104" s="650"/>
      <c r="AN104" s="650"/>
      <c r="AO104" s="650"/>
      <c r="AP104" s="650"/>
      <c r="AQ104" s="650"/>
      <c r="AR104" s="650"/>
      <c r="AS104" s="813"/>
      <c r="AV104" s="1913"/>
    </row>
    <row r="105" spans="1:48" s="672" customFormat="1" ht="12.75">
      <c r="A105" s="1960" t="s">
        <v>832</v>
      </c>
      <c r="B105" s="1976" t="s">
        <v>447</v>
      </c>
      <c r="C105" s="652">
        <f>SUM(D105:W105)</f>
        <v>1710390.3959999999</v>
      </c>
      <c r="D105" s="650">
        <f t="shared" ref="D105:M106" si="30">D59+Y59</f>
        <v>1066844.0045757079</v>
      </c>
      <c r="E105" s="650">
        <f t="shared" si="30"/>
        <v>330930.74161367439</v>
      </c>
      <c r="F105" s="650">
        <f t="shared" si="30"/>
        <v>275603.02934158547</v>
      </c>
      <c r="G105" s="650">
        <f t="shared" si="30"/>
        <v>0</v>
      </c>
      <c r="H105" s="650">
        <f t="shared" si="30"/>
        <v>0</v>
      </c>
      <c r="I105" s="650">
        <f t="shared" si="30"/>
        <v>0</v>
      </c>
      <c r="J105" s="650">
        <f t="shared" si="30"/>
        <v>34354.699797729911</v>
      </c>
      <c r="K105" s="650">
        <f t="shared" si="30"/>
        <v>0</v>
      </c>
      <c r="L105" s="650">
        <f t="shared" si="30"/>
        <v>2657.9206713022327</v>
      </c>
      <c r="M105" s="650">
        <f t="shared" si="30"/>
        <v>0</v>
      </c>
      <c r="N105" s="650">
        <f t="shared" ref="N105:W106" si="31">N59+AI59</f>
        <v>0</v>
      </c>
      <c r="O105" s="650">
        <f t="shared" si="31"/>
        <v>0</v>
      </c>
      <c r="P105" s="650">
        <f t="shared" si="31"/>
        <v>0</v>
      </c>
      <c r="Q105" s="650">
        <f t="shared" si="31"/>
        <v>0</v>
      </c>
      <c r="R105" s="650">
        <f t="shared" si="31"/>
        <v>0</v>
      </c>
      <c r="S105" s="650">
        <f t="shared" si="31"/>
        <v>0</v>
      </c>
      <c r="T105" s="650">
        <f t="shared" si="31"/>
        <v>0</v>
      </c>
      <c r="U105" s="650">
        <f t="shared" si="31"/>
        <v>0</v>
      </c>
      <c r="V105" s="650">
        <f t="shared" si="31"/>
        <v>0</v>
      </c>
      <c r="W105" s="650">
        <f t="shared" si="31"/>
        <v>0</v>
      </c>
      <c r="X105" s="652"/>
      <c r="Y105" s="650"/>
      <c r="Z105" s="650"/>
      <c r="AA105" s="650"/>
      <c r="AB105" s="650"/>
      <c r="AC105" s="650"/>
      <c r="AD105" s="650"/>
      <c r="AE105" s="650"/>
      <c r="AF105" s="650"/>
      <c r="AG105" s="650"/>
      <c r="AH105" s="650"/>
      <c r="AI105" s="650"/>
      <c r="AJ105" s="650"/>
      <c r="AK105" s="650"/>
      <c r="AL105" s="650"/>
      <c r="AM105" s="650"/>
      <c r="AN105" s="650"/>
      <c r="AO105" s="650"/>
      <c r="AP105" s="650"/>
      <c r="AQ105" s="650"/>
      <c r="AR105" s="650"/>
      <c r="AS105" s="650"/>
      <c r="AV105" s="1913"/>
    </row>
    <row r="106" spans="1:48" s="672" customFormat="1" ht="12.75">
      <c r="A106" s="1960" t="s">
        <v>833</v>
      </c>
      <c r="B106" s="1976" t="s">
        <v>448</v>
      </c>
      <c r="C106" s="652">
        <f>SUM(D106:W106)</f>
        <v>283071.60400000005</v>
      </c>
      <c r="D106" s="650">
        <f t="shared" si="30"/>
        <v>206636.74102089819</v>
      </c>
      <c r="E106" s="650">
        <f t="shared" si="30"/>
        <v>70114.95241143032</v>
      </c>
      <c r="F106" s="650">
        <f t="shared" si="30"/>
        <v>0</v>
      </c>
      <c r="G106" s="650">
        <f t="shared" si="30"/>
        <v>0</v>
      </c>
      <c r="H106" s="650">
        <f t="shared" si="30"/>
        <v>0</v>
      </c>
      <c r="I106" s="650">
        <f t="shared" si="30"/>
        <v>0</v>
      </c>
      <c r="J106" s="650">
        <f t="shared" si="30"/>
        <v>5783.6258340484765</v>
      </c>
      <c r="K106" s="650">
        <f t="shared" si="30"/>
        <v>0</v>
      </c>
      <c r="L106" s="650">
        <f t="shared" si="30"/>
        <v>536.28473362303589</v>
      </c>
      <c r="M106" s="650">
        <f t="shared" si="30"/>
        <v>0</v>
      </c>
      <c r="N106" s="650">
        <f t="shared" si="31"/>
        <v>0</v>
      </c>
      <c r="O106" s="650">
        <f t="shared" si="31"/>
        <v>0</v>
      </c>
      <c r="P106" s="650">
        <f t="shared" si="31"/>
        <v>0</v>
      </c>
      <c r="Q106" s="650">
        <f t="shared" si="31"/>
        <v>0</v>
      </c>
      <c r="R106" s="650">
        <f t="shared" si="31"/>
        <v>0</v>
      </c>
      <c r="S106" s="650">
        <f t="shared" si="31"/>
        <v>0</v>
      </c>
      <c r="T106" s="650">
        <f t="shared" si="31"/>
        <v>0</v>
      </c>
      <c r="U106" s="650">
        <f t="shared" si="31"/>
        <v>0</v>
      </c>
      <c r="V106" s="650">
        <f t="shared" si="31"/>
        <v>0</v>
      </c>
      <c r="W106" s="650">
        <f t="shared" si="31"/>
        <v>0</v>
      </c>
      <c r="X106" s="652"/>
      <c r="Y106" s="650"/>
      <c r="Z106" s="650"/>
      <c r="AA106" s="650"/>
      <c r="AB106" s="650"/>
      <c r="AC106" s="650"/>
      <c r="AD106" s="650"/>
      <c r="AE106" s="650"/>
      <c r="AF106" s="650"/>
      <c r="AG106" s="650"/>
      <c r="AH106" s="650"/>
      <c r="AI106" s="650"/>
      <c r="AJ106" s="650"/>
      <c r="AK106" s="650"/>
      <c r="AL106" s="650"/>
      <c r="AM106" s="650"/>
      <c r="AN106" s="650"/>
      <c r="AO106" s="650"/>
      <c r="AP106" s="650"/>
      <c r="AQ106" s="650"/>
      <c r="AR106" s="650"/>
      <c r="AS106" s="650"/>
      <c r="AV106" s="1913"/>
    </row>
    <row r="107" spans="1:48" s="672" customFormat="1" ht="12.75">
      <c r="A107" s="1960" t="s">
        <v>435</v>
      </c>
      <c r="B107" s="671"/>
      <c r="M107" s="650"/>
      <c r="N107" s="650"/>
      <c r="O107" s="650"/>
      <c r="P107" s="650"/>
      <c r="Q107" s="650"/>
      <c r="R107" s="650"/>
      <c r="S107" s="650"/>
      <c r="T107" s="650"/>
      <c r="U107" s="650"/>
      <c r="V107" s="650"/>
      <c r="W107" s="650"/>
      <c r="X107" s="652"/>
      <c r="Y107" s="650"/>
      <c r="Z107" s="650"/>
      <c r="AA107" s="650"/>
      <c r="AB107" s="650"/>
      <c r="AC107" s="650"/>
      <c r="AD107" s="650"/>
      <c r="AE107" s="650"/>
      <c r="AF107" s="650"/>
      <c r="AG107" s="650"/>
      <c r="AH107" s="650"/>
      <c r="AI107" s="650"/>
      <c r="AJ107" s="650"/>
      <c r="AK107" s="650"/>
      <c r="AL107" s="650"/>
      <c r="AM107" s="650"/>
      <c r="AN107" s="650"/>
      <c r="AO107" s="650"/>
      <c r="AP107" s="650"/>
      <c r="AQ107" s="650"/>
      <c r="AR107" s="650"/>
      <c r="AS107" s="813"/>
      <c r="AV107" s="1913"/>
    </row>
    <row r="108" spans="1:48" s="672" customFormat="1" ht="12.75">
      <c r="A108" s="255"/>
      <c r="B108" s="671"/>
      <c r="C108" s="1977"/>
      <c r="D108" s="1977"/>
      <c r="E108" s="1977"/>
      <c r="F108" s="1977"/>
      <c r="G108" s="650"/>
      <c r="H108" s="650"/>
      <c r="I108" s="650"/>
      <c r="J108" s="650"/>
      <c r="K108" s="650"/>
      <c r="L108" s="650"/>
      <c r="M108" s="650"/>
      <c r="N108" s="650"/>
      <c r="O108" s="650"/>
      <c r="P108" s="650"/>
      <c r="Q108" s="650"/>
      <c r="R108" s="650"/>
      <c r="S108" s="650"/>
      <c r="T108" s="650"/>
      <c r="U108" s="650"/>
      <c r="V108" s="650"/>
      <c r="W108" s="650"/>
      <c r="X108" s="652"/>
      <c r="Y108" s="650"/>
      <c r="Z108" s="650"/>
      <c r="AA108" s="650"/>
      <c r="AB108" s="650"/>
      <c r="AC108" s="650"/>
      <c r="AD108" s="650"/>
      <c r="AE108" s="650"/>
      <c r="AF108" s="650"/>
      <c r="AG108" s="650"/>
      <c r="AH108" s="650"/>
      <c r="AI108" s="650"/>
      <c r="AJ108" s="650"/>
      <c r="AK108" s="650"/>
      <c r="AL108" s="650"/>
      <c r="AM108" s="650"/>
      <c r="AN108" s="650"/>
      <c r="AO108" s="650"/>
      <c r="AP108" s="650"/>
      <c r="AQ108" s="650"/>
      <c r="AR108" s="650"/>
      <c r="AS108" s="813"/>
      <c r="AV108" s="1913"/>
    </row>
    <row r="109" spans="1:48" s="672" customFormat="1" ht="12.75">
      <c r="A109" s="255" t="s">
        <v>1046</v>
      </c>
      <c r="B109" s="671"/>
      <c r="C109" s="652">
        <f>SUM(D109:W109)</f>
        <v>3330073.7800099975</v>
      </c>
      <c r="D109" s="650">
        <f t="shared" ref="D109:I109" si="32">D102</f>
        <v>2174265.8056249376</v>
      </c>
      <c r="E109" s="650">
        <f t="shared" si="32"/>
        <v>712189.38036584714</v>
      </c>
      <c r="F109" s="650">
        <f t="shared" si="32"/>
        <v>386150.28210319183</v>
      </c>
      <c r="G109" s="650">
        <f t="shared" si="32"/>
        <v>0</v>
      </c>
      <c r="H109" s="650">
        <f t="shared" si="32"/>
        <v>0</v>
      </c>
      <c r="I109" s="650">
        <f t="shared" si="32"/>
        <v>0</v>
      </c>
      <c r="J109" s="650">
        <f t="shared" ref="J109:W109" si="33">J102</f>
        <v>52861.020479251907</v>
      </c>
      <c r="K109" s="650">
        <f>K102</f>
        <v>0</v>
      </c>
      <c r="L109" s="650">
        <f t="shared" si="33"/>
        <v>4607.2914367692501</v>
      </c>
      <c r="M109" s="650">
        <f t="shared" si="33"/>
        <v>0</v>
      </c>
      <c r="N109" s="650">
        <f t="shared" si="33"/>
        <v>0</v>
      </c>
      <c r="O109" s="650">
        <f t="shared" si="33"/>
        <v>0</v>
      </c>
      <c r="P109" s="650">
        <f t="shared" si="33"/>
        <v>0</v>
      </c>
      <c r="Q109" s="650">
        <f t="shared" si="33"/>
        <v>0</v>
      </c>
      <c r="R109" s="650">
        <f t="shared" si="33"/>
        <v>0</v>
      </c>
      <c r="S109" s="650">
        <f t="shared" si="33"/>
        <v>0</v>
      </c>
      <c r="T109" s="650">
        <f t="shared" si="33"/>
        <v>0</v>
      </c>
      <c r="U109" s="650">
        <f t="shared" si="33"/>
        <v>0</v>
      </c>
      <c r="V109" s="650">
        <f t="shared" si="33"/>
        <v>0</v>
      </c>
      <c r="W109" s="650">
        <f t="shared" si="33"/>
        <v>0</v>
      </c>
      <c r="X109" s="652"/>
      <c r="Y109" s="650"/>
      <c r="Z109" s="650"/>
      <c r="AA109" s="650"/>
      <c r="AB109" s="650"/>
      <c r="AC109" s="650"/>
      <c r="AD109" s="650"/>
      <c r="AE109" s="650"/>
      <c r="AF109" s="650"/>
      <c r="AG109" s="650"/>
      <c r="AH109" s="650"/>
      <c r="AI109" s="650"/>
      <c r="AJ109" s="650"/>
      <c r="AK109" s="650"/>
      <c r="AL109" s="650"/>
      <c r="AM109" s="650"/>
      <c r="AN109" s="650"/>
      <c r="AO109" s="650"/>
      <c r="AP109" s="650"/>
      <c r="AQ109" s="650"/>
      <c r="AR109" s="650"/>
      <c r="AS109" s="650"/>
      <c r="AV109" s="1913"/>
    </row>
    <row r="110" spans="1:48" s="672" customFormat="1" ht="12.75">
      <c r="A110" s="255"/>
      <c r="B110" s="671"/>
      <c r="C110" s="652"/>
      <c r="D110" s="650"/>
      <c r="E110" s="650"/>
      <c r="F110" s="650"/>
      <c r="G110" s="650"/>
      <c r="H110" s="650"/>
      <c r="I110" s="650"/>
      <c r="J110" s="650"/>
      <c r="K110" s="650"/>
      <c r="L110" s="650"/>
      <c r="M110" s="650"/>
      <c r="N110" s="650"/>
      <c r="O110" s="650"/>
      <c r="P110" s="650"/>
      <c r="Q110" s="650"/>
      <c r="R110" s="650"/>
      <c r="S110" s="650"/>
      <c r="T110" s="650"/>
      <c r="U110" s="650"/>
      <c r="V110" s="650"/>
      <c r="W110" s="650"/>
      <c r="X110" s="652"/>
      <c r="Y110" s="650"/>
      <c r="Z110" s="650"/>
      <c r="AA110" s="650"/>
      <c r="AB110" s="650"/>
      <c r="AC110" s="650"/>
      <c r="AD110" s="650"/>
      <c r="AE110" s="650"/>
      <c r="AF110" s="650"/>
      <c r="AG110" s="650"/>
      <c r="AH110" s="650"/>
      <c r="AI110" s="650"/>
      <c r="AJ110" s="650"/>
      <c r="AK110" s="650"/>
      <c r="AL110" s="650"/>
      <c r="AM110" s="650"/>
      <c r="AN110" s="650"/>
      <c r="AO110" s="650"/>
      <c r="AP110" s="650"/>
      <c r="AQ110" s="650"/>
      <c r="AR110" s="650"/>
      <c r="AS110" s="813"/>
      <c r="AV110" s="1913"/>
    </row>
    <row r="111" spans="1:48" s="672" customFormat="1" ht="12.75">
      <c r="A111" s="255"/>
      <c r="B111" s="671"/>
      <c r="C111" s="652"/>
      <c r="D111" s="650"/>
      <c r="E111" s="650"/>
      <c r="F111" s="650"/>
      <c r="G111" s="650"/>
      <c r="H111" s="650"/>
      <c r="I111" s="650"/>
      <c r="J111" s="650"/>
      <c r="K111" s="650"/>
      <c r="L111" s="650"/>
      <c r="M111" s="650"/>
      <c r="N111" s="650"/>
      <c r="O111" s="650"/>
      <c r="P111" s="650"/>
      <c r="Q111" s="650"/>
      <c r="R111" s="650"/>
      <c r="S111" s="650"/>
      <c r="T111" s="650"/>
      <c r="U111" s="650"/>
      <c r="V111" s="650"/>
      <c r="W111" s="650"/>
      <c r="X111" s="652"/>
      <c r="Y111" s="650"/>
      <c r="Z111" s="650"/>
      <c r="AA111" s="650"/>
      <c r="AB111" s="650"/>
      <c r="AC111" s="650"/>
      <c r="AD111" s="650"/>
      <c r="AE111" s="650"/>
      <c r="AF111" s="650"/>
      <c r="AG111" s="650"/>
      <c r="AH111" s="650"/>
      <c r="AI111" s="650"/>
      <c r="AJ111" s="650"/>
      <c r="AK111" s="650"/>
      <c r="AL111" s="650"/>
      <c r="AM111" s="650"/>
      <c r="AN111" s="650"/>
      <c r="AO111" s="650"/>
      <c r="AP111" s="650"/>
      <c r="AQ111" s="650"/>
      <c r="AR111" s="650"/>
      <c r="AS111" s="813"/>
      <c r="AV111" s="1913"/>
    </row>
    <row r="112" spans="1:48" s="672" customFormat="1" ht="12.75">
      <c r="A112" s="255"/>
      <c r="B112" s="671"/>
      <c r="C112" s="652"/>
      <c r="D112" s="650"/>
      <c r="E112" s="650"/>
      <c r="F112" s="650"/>
      <c r="G112" s="650"/>
      <c r="H112" s="650"/>
      <c r="I112" s="650"/>
      <c r="J112" s="650"/>
      <c r="K112" s="650"/>
      <c r="L112" s="650"/>
      <c r="M112" s="650"/>
      <c r="N112" s="650"/>
      <c r="O112" s="650"/>
      <c r="P112" s="650"/>
      <c r="Q112" s="650"/>
      <c r="R112" s="650"/>
      <c r="S112" s="650"/>
      <c r="T112" s="650"/>
      <c r="U112" s="650"/>
      <c r="V112" s="650"/>
      <c r="W112" s="650"/>
      <c r="X112" s="652"/>
      <c r="Y112" s="650"/>
      <c r="Z112" s="650"/>
      <c r="AA112" s="650"/>
      <c r="AB112" s="650"/>
      <c r="AC112" s="650"/>
      <c r="AD112" s="650"/>
      <c r="AE112" s="650"/>
      <c r="AF112" s="650"/>
      <c r="AG112" s="650"/>
      <c r="AH112" s="650"/>
      <c r="AI112" s="650"/>
      <c r="AJ112" s="650"/>
      <c r="AK112" s="650"/>
      <c r="AL112" s="650"/>
      <c r="AM112" s="650"/>
      <c r="AN112" s="650"/>
      <c r="AO112" s="650"/>
      <c r="AP112" s="650"/>
      <c r="AQ112" s="650"/>
      <c r="AR112" s="650"/>
      <c r="AS112" s="813"/>
      <c r="AV112" s="1913"/>
    </row>
    <row r="113" spans="1:48" s="672" customFormat="1" ht="15">
      <c r="A113" s="1171"/>
      <c r="B113" s="671"/>
      <c r="C113" s="652"/>
      <c r="D113" s="650"/>
      <c r="E113" s="650"/>
      <c r="F113" s="650"/>
      <c r="G113" s="650"/>
      <c r="H113" s="650"/>
      <c r="I113" s="650"/>
      <c r="J113" s="650"/>
      <c r="K113" s="650"/>
      <c r="L113" s="650"/>
      <c r="M113" s="650"/>
      <c r="N113" s="650"/>
      <c r="O113" s="650"/>
      <c r="P113" s="650"/>
      <c r="Q113" s="650"/>
      <c r="R113" s="650"/>
      <c r="S113" s="650"/>
      <c r="T113" s="650"/>
      <c r="U113" s="650"/>
      <c r="V113" s="650"/>
      <c r="W113" s="650"/>
      <c r="X113" s="652"/>
      <c r="Y113" s="650"/>
      <c r="Z113" s="650"/>
      <c r="AA113" s="650"/>
      <c r="AB113" s="650"/>
      <c r="AC113" s="650"/>
      <c r="AD113" s="650"/>
      <c r="AE113" s="650"/>
      <c r="AF113" s="650"/>
      <c r="AG113" s="650"/>
      <c r="AH113" s="650"/>
      <c r="AI113" s="650"/>
      <c r="AJ113" s="650"/>
      <c r="AK113" s="650"/>
      <c r="AL113" s="650"/>
      <c r="AM113" s="650"/>
      <c r="AN113" s="650"/>
      <c r="AO113" s="650"/>
      <c r="AP113" s="650"/>
      <c r="AQ113" s="650"/>
      <c r="AR113" s="650"/>
      <c r="AS113" s="813"/>
      <c r="AV113" s="1913" t="e">
        <v>#N/A</v>
      </c>
    </row>
    <row r="114" spans="1:48" s="672" customFormat="1" ht="15">
      <c r="A114" s="1171" t="s">
        <v>858</v>
      </c>
      <c r="B114" s="671"/>
      <c r="C114" s="813"/>
      <c r="D114" s="650" t="s">
        <v>1571</v>
      </c>
      <c r="E114" s="650"/>
      <c r="F114" s="650"/>
      <c r="G114" s="650"/>
      <c r="H114" s="650"/>
      <c r="I114" s="650"/>
      <c r="J114" s="650"/>
      <c r="K114" s="650"/>
      <c r="L114" s="650"/>
      <c r="M114" s="650"/>
      <c r="N114" s="650"/>
      <c r="O114" s="650"/>
      <c r="P114" s="650"/>
      <c r="Q114" s="650"/>
      <c r="R114" s="650"/>
      <c r="S114" s="650"/>
      <c r="T114" s="650"/>
      <c r="U114" s="650"/>
      <c r="V114" s="650"/>
      <c r="W114" s="650"/>
      <c r="X114" s="652"/>
      <c r="Y114" s="650"/>
      <c r="Z114" s="650"/>
      <c r="AA114" s="650"/>
      <c r="AB114" s="650"/>
      <c r="AC114" s="650"/>
      <c r="AD114" s="650"/>
      <c r="AE114" s="650"/>
      <c r="AF114" s="650"/>
      <c r="AG114" s="650"/>
      <c r="AH114" s="650"/>
      <c r="AI114" s="650"/>
      <c r="AJ114" s="650"/>
      <c r="AK114" s="650"/>
      <c r="AL114" s="650"/>
      <c r="AM114" s="650"/>
      <c r="AN114" s="650"/>
      <c r="AO114" s="650"/>
      <c r="AP114" s="650"/>
      <c r="AQ114" s="650"/>
      <c r="AR114" s="650"/>
      <c r="AS114" s="813"/>
      <c r="AV114" s="1913" t="e">
        <v>#N/A</v>
      </c>
    </row>
    <row r="115" spans="1:48" s="672" customFormat="1" ht="12.75">
      <c r="A115" s="255"/>
      <c r="B115" s="671"/>
      <c r="C115" s="813"/>
      <c r="E115" s="650"/>
      <c r="F115" s="650"/>
      <c r="G115" s="650"/>
      <c r="H115" s="650"/>
      <c r="I115" s="650"/>
      <c r="J115" s="650"/>
      <c r="K115" s="650"/>
      <c r="L115" s="650"/>
      <c r="M115" s="650"/>
      <c r="N115" s="650"/>
      <c r="O115" s="650"/>
      <c r="P115" s="650"/>
      <c r="Q115" s="650"/>
      <c r="R115" s="650"/>
      <c r="S115" s="650"/>
      <c r="T115" s="650"/>
      <c r="U115" s="650"/>
      <c r="V115" s="650"/>
      <c r="W115" s="650"/>
      <c r="X115" s="652"/>
      <c r="Y115" s="650"/>
      <c r="Z115" s="650"/>
      <c r="AA115" s="650"/>
      <c r="AB115" s="650"/>
      <c r="AC115" s="650"/>
      <c r="AD115" s="650"/>
      <c r="AE115" s="650"/>
      <c r="AF115" s="650"/>
      <c r="AG115" s="650"/>
      <c r="AH115" s="650"/>
      <c r="AI115" s="650"/>
      <c r="AJ115" s="650"/>
      <c r="AK115" s="650"/>
      <c r="AL115" s="650"/>
      <c r="AM115" s="650"/>
      <c r="AN115" s="650"/>
      <c r="AO115" s="650"/>
      <c r="AP115" s="650"/>
      <c r="AQ115" s="650"/>
      <c r="AR115" s="650"/>
      <c r="AS115" s="813"/>
      <c r="AV115" s="1913" t="e">
        <v>#N/A</v>
      </c>
    </row>
    <row r="116" spans="1:48" s="672" customFormat="1" ht="12.75">
      <c r="A116" s="347" t="s">
        <v>1570</v>
      </c>
      <c r="B116" s="671"/>
      <c r="C116" s="813"/>
      <c r="D116" s="650"/>
      <c r="E116" s="650"/>
      <c r="F116" s="650"/>
      <c r="G116" s="650"/>
      <c r="H116" s="650"/>
      <c r="I116" s="650"/>
      <c r="J116" s="650"/>
      <c r="K116" s="650"/>
      <c r="L116" s="650"/>
      <c r="M116" s="650"/>
      <c r="N116" s="650"/>
      <c r="O116" s="650"/>
      <c r="P116" s="650"/>
      <c r="Q116" s="650"/>
      <c r="R116" s="650"/>
      <c r="S116" s="650"/>
      <c r="T116" s="650"/>
      <c r="U116" s="650"/>
      <c r="V116" s="650"/>
      <c r="W116" s="650"/>
      <c r="X116" s="652"/>
      <c r="Y116" s="650"/>
      <c r="Z116" s="650"/>
      <c r="AA116" s="650"/>
      <c r="AB116" s="650"/>
      <c r="AC116" s="650"/>
      <c r="AD116" s="650"/>
      <c r="AE116" s="650"/>
      <c r="AF116" s="650"/>
      <c r="AG116" s="650"/>
      <c r="AH116" s="650"/>
      <c r="AI116" s="650"/>
      <c r="AJ116" s="650"/>
      <c r="AK116" s="650"/>
      <c r="AL116" s="650"/>
      <c r="AM116" s="650"/>
      <c r="AN116" s="650"/>
      <c r="AO116" s="650"/>
      <c r="AP116" s="650"/>
      <c r="AQ116" s="650"/>
      <c r="AR116" s="650"/>
      <c r="AS116" s="813"/>
      <c r="AV116" s="1913" t="e">
        <v>#N/A</v>
      </c>
    </row>
    <row r="117" spans="1:48" s="672" customFormat="1" ht="12.75">
      <c r="A117" s="1191">
        <v>5005</v>
      </c>
      <c r="B117" s="1160" t="s">
        <v>991</v>
      </c>
      <c r="C117" s="1170">
        <f>SUM(D117:W117)</f>
        <v>54599.999999999993</v>
      </c>
      <c r="D117" s="816">
        <f>'O5 Details by Class &amp; Accounts'!I131</f>
        <v>28539.041930897482</v>
      </c>
      <c r="E117" s="816">
        <f>'O5 Details by Class &amp; Accounts'!J131</f>
        <v>14287.483599640636</v>
      </c>
      <c r="F117" s="816">
        <f>'O5 Details by Class &amp; Accounts'!K131</f>
        <v>11599.622864267136</v>
      </c>
      <c r="G117" s="816">
        <f>'O5 Details by Class &amp; Accounts'!L131</f>
        <v>0</v>
      </c>
      <c r="H117" s="816">
        <f>'O5 Details by Class &amp; Accounts'!M131</f>
        <v>0</v>
      </c>
      <c r="I117" s="816">
        <f>'O5 Details by Class &amp; Accounts'!N131</f>
        <v>0</v>
      </c>
      <c r="J117" s="816">
        <f>'O5 Details by Class &amp; Accounts'!O131</f>
        <v>82.832646371145188</v>
      </c>
      <c r="K117" s="816">
        <f>'O5 Details by Class &amp; Accounts'!P131</f>
        <v>0</v>
      </c>
      <c r="L117" s="816">
        <f>'O5 Details by Class &amp; Accounts'!Q131</f>
        <v>91.018958823601707</v>
      </c>
      <c r="M117" s="816">
        <f>'O5 Details by Class &amp; Accounts'!R131</f>
        <v>0</v>
      </c>
      <c r="N117" s="816">
        <f>'O5 Details by Class &amp; Accounts'!S131</f>
        <v>0</v>
      </c>
      <c r="O117" s="816">
        <f>'O5 Details by Class &amp; Accounts'!T131</f>
        <v>0</v>
      </c>
      <c r="P117" s="816">
        <f>'O5 Details by Class &amp; Accounts'!U131</f>
        <v>0</v>
      </c>
      <c r="Q117" s="816">
        <f>'O5 Details by Class &amp; Accounts'!V131</f>
        <v>0</v>
      </c>
      <c r="R117" s="816">
        <f>'O5 Details by Class &amp; Accounts'!W131</f>
        <v>0</v>
      </c>
      <c r="S117" s="816">
        <f>'O5 Details by Class &amp; Accounts'!X131</f>
        <v>0</v>
      </c>
      <c r="T117" s="816">
        <f>'O5 Details by Class &amp; Accounts'!Y131</f>
        <v>0</v>
      </c>
      <c r="U117" s="816">
        <f>'O5 Details by Class &amp; Accounts'!Z131</f>
        <v>0</v>
      </c>
      <c r="V117" s="816">
        <f>'O5 Details by Class &amp; Accounts'!AA131</f>
        <v>0</v>
      </c>
      <c r="W117" s="816">
        <f>'O5 Details by Class &amp; Accounts'!AB131</f>
        <v>0</v>
      </c>
      <c r="X117" s="1170">
        <f>SUM(Y117:AR117)</f>
        <v>36400.000000000007</v>
      </c>
      <c r="Y117" s="816">
        <f>'O5 Details by Class &amp; Accounts'!AD131</f>
        <v>30429.587862708169</v>
      </c>
      <c r="Z117" s="816">
        <f>'O5 Details by Class &amp; Accounts'!AE131</f>
        <v>3768.468007673951</v>
      </c>
      <c r="AA117" s="816">
        <f>'O5 Details by Class &amp; Accounts'!AF131</f>
        <v>337.83537151635994</v>
      </c>
      <c r="AB117" s="816">
        <f>'O5 Details by Class &amp; Accounts'!AG131</f>
        <v>0</v>
      </c>
      <c r="AC117" s="816">
        <f>'O5 Details by Class &amp; Accounts'!AH131</f>
        <v>0</v>
      </c>
      <c r="AD117" s="816">
        <f>'O5 Details by Class &amp; Accounts'!AI131</f>
        <v>0</v>
      </c>
      <c r="AE117" s="816">
        <f>'O5 Details by Class &amp; Accounts'!AJ131</f>
        <v>1808.6927670038247</v>
      </c>
      <c r="AF117" s="816">
        <f>'O5 Details by Class &amp; Accounts'!AK131</f>
        <v>0</v>
      </c>
      <c r="AG117" s="816">
        <f>'O5 Details by Class &amp; Accounts'!AL131</f>
        <v>55.41599109769323</v>
      </c>
      <c r="AH117" s="816">
        <f>'O5 Details by Class &amp; Accounts'!AM131</f>
        <v>0</v>
      </c>
      <c r="AI117" s="816">
        <f>'O5 Details by Class &amp; Accounts'!AN131</f>
        <v>0</v>
      </c>
      <c r="AJ117" s="816">
        <f>'O5 Details by Class &amp; Accounts'!AO131</f>
        <v>0</v>
      </c>
      <c r="AK117" s="816">
        <f>'O5 Details by Class &amp; Accounts'!AP131</f>
        <v>0</v>
      </c>
      <c r="AL117" s="816">
        <f>'O5 Details by Class &amp; Accounts'!AQ131</f>
        <v>0</v>
      </c>
      <c r="AM117" s="816">
        <f>'O5 Details by Class &amp; Accounts'!AR131</f>
        <v>0</v>
      </c>
      <c r="AN117" s="816">
        <f>'O5 Details by Class &amp; Accounts'!AS131</f>
        <v>0</v>
      </c>
      <c r="AO117" s="816">
        <f>'O5 Details by Class &amp; Accounts'!AT131</f>
        <v>0</v>
      </c>
      <c r="AP117" s="816">
        <f>'O5 Details by Class &amp; Accounts'!AU131</f>
        <v>0</v>
      </c>
      <c r="AQ117" s="816">
        <f>'O5 Details by Class &amp; Accounts'!AV131</f>
        <v>0</v>
      </c>
      <c r="AR117" s="816">
        <f>'O5 Details by Class &amp; Accounts'!AW131</f>
        <v>0</v>
      </c>
      <c r="AS117" s="1192"/>
      <c r="AV117" s="1913" t="s">
        <v>108</v>
      </c>
    </row>
    <row r="118" spans="1:48" s="672" customFormat="1" ht="12.75">
      <c r="A118" s="1191">
        <v>5010</v>
      </c>
      <c r="B118" s="1160" t="s">
        <v>579</v>
      </c>
      <c r="C118" s="1170">
        <f t="shared" ref="C118:C163" si="34">SUM(D118:W118)</f>
        <v>0</v>
      </c>
      <c r="D118" s="816">
        <f>'O5 Details by Class &amp; Accounts'!I132</f>
        <v>0</v>
      </c>
      <c r="E118" s="816">
        <f>'O5 Details by Class &amp; Accounts'!J132</f>
        <v>0</v>
      </c>
      <c r="F118" s="816">
        <f>'O5 Details by Class &amp; Accounts'!K132</f>
        <v>0</v>
      </c>
      <c r="G118" s="816">
        <f>'O5 Details by Class &amp; Accounts'!L132</f>
        <v>0</v>
      </c>
      <c r="H118" s="816">
        <f>'O5 Details by Class &amp; Accounts'!M132</f>
        <v>0</v>
      </c>
      <c r="I118" s="816">
        <f>'O5 Details by Class &amp; Accounts'!N132</f>
        <v>0</v>
      </c>
      <c r="J118" s="816">
        <f>'O5 Details by Class &amp; Accounts'!O132</f>
        <v>0</v>
      </c>
      <c r="K118" s="816">
        <f>'O5 Details by Class &amp; Accounts'!P132</f>
        <v>0</v>
      </c>
      <c r="L118" s="816">
        <f>'O5 Details by Class &amp; Accounts'!Q132</f>
        <v>0</v>
      </c>
      <c r="M118" s="816">
        <f>'O5 Details by Class &amp; Accounts'!R132</f>
        <v>0</v>
      </c>
      <c r="N118" s="816">
        <f>'O5 Details by Class &amp; Accounts'!S132</f>
        <v>0</v>
      </c>
      <c r="O118" s="816">
        <f>'O5 Details by Class &amp; Accounts'!T132</f>
        <v>0</v>
      </c>
      <c r="P118" s="816">
        <f>'O5 Details by Class &amp; Accounts'!U132</f>
        <v>0</v>
      </c>
      <c r="Q118" s="816">
        <f>'O5 Details by Class &amp; Accounts'!V132</f>
        <v>0</v>
      </c>
      <c r="R118" s="816">
        <f>'O5 Details by Class &amp; Accounts'!W132</f>
        <v>0</v>
      </c>
      <c r="S118" s="816">
        <f>'O5 Details by Class &amp; Accounts'!X132</f>
        <v>0</v>
      </c>
      <c r="T118" s="816">
        <f>'O5 Details by Class &amp; Accounts'!Y132</f>
        <v>0</v>
      </c>
      <c r="U118" s="816">
        <f>'O5 Details by Class &amp; Accounts'!Z132</f>
        <v>0</v>
      </c>
      <c r="V118" s="816">
        <f>'O5 Details by Class &amp; Accounts'!AA132</f>
        <v>0</v>
      </c>
      <c r="W118" s="816">
        <f>'O5 Details by Class &amp; Accounts'!AB132</f>
        <v>0</v>
      </c>
      <c r="X118" s="1170">
        <f t="shared" ref="X118:X159" si="35">SUM(Y118:AR118)</f>
        <v>0</v>
      </c>
      <c r="Y118" s="816">
        <f>'O5 Details by Class &amp; Accounts'!AD132</f>
        <v>0</v>
      </c>
      <c r="Z118" s="816">
        <f>'O5 Details by Class &amp; Accounts'!AE132</f>
        <v>0</v>
      </c>
      <c r="AA118" s="816">
        <f>'O5 Details by Class &amp; Accounts'!AF132</f>
        <v>0</v>
      </c>
      <c r="AB118" s="816">
        <f>'O5 Details by Class &amp; Accounts'!AG132</f>
        <v>0</v>
      </c>
      <c r="AC118" s="816">
        <f>'O5 Details by Class &amp; Accounts'!AH132</f>
        <v>0</v>
      </c>
      <c r="AD118" s="816">
        <f>'O5 Details by Class &amp; Accounts'!AI132</f>
        <v>0</v>
      </c>
      <c r="AE118" s="816">
        <f>'O5 Details by Class &amp; Accounts'!AJ132</f>
        <v>0</v>
      </c>
      <c r="AF118" s="816">
        <f>'O5 Details by Class &amp; Accounts'!AK132</f>
        <v>0</v>
      </c>
      <c r="AG118" s="816">
        <f>'O5 Details by Class &amp; Accounts'!AL132</f>
        <v>0</v>
      </c>
      <c r="AH118" s="816">
        <f>'O5 Details by Class &amp; Accounts'!AM132</f>
        <v>0</v>
      </c>
      <c r="AI118" s="816">
        <f>'O5 Details by Class &amp; Accounts'!AN132</f>
        <v>0</v>
      </c>
      <c r="AJ118" s="816">
        <f>'O5 Details by Class &amp; Accounts'!AO132</f>
        <v>0</v>
      </c>
      <c r="AK118" s="816">
        <f>'O5 Details by Class &amp; Accounts'!AP132</f>
        <v>0</v>
      </c>
      <c r="AL118" s="816">
        <f>'O5 Details by Class &amp; Accounts'!AQ132</f>
        <v>0</v>
      </c>
      <c r="AM118" s="816">
        <f>'O5 Details by Class &amp; Accounts'!AR132</f>
        <v>0</v>
      </c>
      <c r="AN118" s="816">
        <f>'O5 Details by Class &amp; Accounts'!AS132</f>
        <v>0</v>
      </c>
      <c r="AO118" s="816">
        <f>'O5 Details by Class &amp; Accounts'!AT132</f>
        <v>0</v>
      </c>
      <c r="AP118" s="816">
        <f>'O5 Details by Class &amp; Accounts'!AU132</f>
        <v>0</v>
      </c>
      <c r="AQ118" s="816">
        <f>'O5 Details by Class &amp; Accounts'!AV132</f>
        <v>0</v>
      </c>
      <c r="AR118" s="816">
        <f>'O5 Details by Class &amp; Accounts'!AW132</f>
        <v>0</v>
      </c>
      <c r="AS118" s="1192"/>
      <c r="AV118" s="1913" t="s">
        <v>108</v>
      </c>
    </row>
    <row r="119" spans="1:48" s="672" customFormat="1" ht="12.75">
      <c r="A119" s="1191">
        <v>5012</v>
      </c>
      <c r="B119" s="1160" t="s">
        <v>982</v>
      </c>
      <c r="C119" s="1170">
        <f t="shared" si="34"/>
        <v>49999.999999999993</v>
      </c>
      <c r="D119" s="816">
        <f>'O5 Details by Class &amp; Accounts'!I133</f>
        <v>26608.3262253133</v>
      </c>
      <c r="E119" s="816">
        <f>'O5 Details by Class &amp; Accounts'!J133</f>
        <v>10580.014434748377</v>
      </c>
      <c r="F119" s="816">
        <f>'O5 Details by Class &amp; Accounts'!K133</f>
        <v>12453.251099009251</v>
      </c>
      <c r="G119" s="816">
        <f>'O5 Details by Class &amp; Accounts'!L133</f>
        <v>0</v>
      </c>
      <c r="H119" s="816">
        <f>'O5 Details by Class &amp; Accounts'!M133</f>
        <v>0</v>
      </c>
      <c r="I119" s="816">
        <f>'O5 Details by Class &amp; Accounts'!N133</f>
        <v>0</v>
      </c>
      <c r="J119" s="816">
        <f>'O5 Details by Class &amp; Accounts'!O133</f>
        <v>281.31356210222424</v>
      </c>
      <c r="K119" s="816">
        <f>'O5 Details by Class &amp; Accounts'!P133</f>
        <v>0</v>
      </c>
      <c r="L119" s="816">
        <f>'O5 Details by Class &amp; Accounts'!Q133</f>
        <v>77.094678826848622</v>
      </c>
      <c r="M119" s="816">
        <f>'O5 Details by Class &amp; Accounts'!R133</f>
        <v>0</v>
      </c>
      <c r="N119" s="816">
        <f>'O5 Details by Class &amp; Accounts'!S133</f>
        <v>0</v>
      </c>
      <c r="O119" s="816">
        <f>'O5 Details by Class &amp; Accounts'!T133</f>
        <v>0</v>
      </c>
      <c r="P119" s="816">
        <f>'O5 Details by Class &amp; Accounts'!U133</f>
        <v>0</v>
      </c>
      <c r="Q119" s="816">
        <f>'O5 Details by Class &amp; Accounts'!V133</f>
        <v>0</v>
      </c>
      <c r="R119" s="816">
        <f>'O5 Details by Class &amp; Accounts'!W133</f>
        <v>0</v>
      </c>
      <c r="S119" s="816">
        <f>'O5 Details by Class &amp; Accounts'!X133</f>
        <v>0</v>
      </c>
      <c r="T119" s="816">
        <f>'O5 Details by Class &amp; Accounts'!Y133</f>
        <v>0</v>
      </c>
      <c r="U119" s="816">
        <f>'O5 Details by Class &amp; Accounts'!Z133</f>
        <v>0</v>
      </c>
      <c r="V119" s="816">
        <f>'O5 Details by Class &amp; Accounts'!AA133</f>
        <v>0</v>
      </c>
      <c r="W119" s="816">
        <f>'O5 Details by Class &amp; Accounts'!AB133</f>
        <v>0</v>
      </c>
      <c r="X119" s="1170">
        <f t="shared" si="35"/>
        <v>0</v>
      </c>
      <c r="Y119" s="816">
        <f>'O5 Details by Class &amp; Accounts'!AD133</f>
        <v>0</v>
      </c>
      <c r="Z119" s="816">
        <f>'O5 Details by Class &amp; Accounts'!AE133</f>
        <v>0</v>
      </c>
      <c r="AA119" s="816">
        <f>'O5 Details by Class &amp; Accounts'!AF133</f>
        <v>0</v>
      </c>
      <c r="AB119" s="816">
        <f>'O5 Details by Class &amp; Accounts'!AG133</f>
        <v>0</v>
      </c>
      <c r="AC119" s="816">
        <f>'O5 Details by Class &amp; Accounts'!AH133</f>
        <v>0</v>
      </c>
      <c r="AD119" s="816">
        <f>'O5 Details by Class &amp; Accounts'!AI133</f>
        <v>0</v>
      </c>
      <c r="AE119" s="816">
        <f>'O5 Details by Class &amp; Accounts'!AJ133</f>
        <v>0</v>
      </c>
      <c r="AF119" s="816">
        <f>'O5 Details by Class &amp; Accounts'!AK133</f>
        <v>0</v>
      </c>
      <c r="AG119" s="816">
        <f>'O5 Details by Class &amp; Accounts'!AL133</f>
        <v>0</v>
      </c>
      <c r="AH119" s="816">
        <f>'O5 Details by Class &amp; Accounts'!AM133</f>
        <v>0</v>
      </c>
      <c r="AI119" s="816">
        <f>'O5 Details by Class &amp; Accounts'!AN133</f>
        <v>0</v>
      </c>
      <c r="AJ119" s="816">
        <f>'O5 Details by Class &amp; Accounts'!AO133</f>
        <v>0</v>
      </c>
      <c r="AK119" s="816">
        <f>'O5 Details by Class &amp; Accounts'!AP133</f>
        <v>0</v>
      </c>
      <c r="AL119" s="816">
        <f>'O5 Details by Class &amp; Accounts'!AQ133</f>
        <v>0</v>
      </c>
      <c r="AM119" s="816">
        <f>'O5 Details by Class &amp; Accounts'!AR133</f>
        <v>0</v>
      </c>
      <c r="AN119" s="816">
        <f>'O5 Details by Class &amp; Accounts'!AS133</f>
        <v>0</v>
      </c>
      <c r="AO119" s="816">
        <f>'O5 Details by Class &amp; Accounts'!AT133</f>
        <v>0</v>
      </c>
      <c r="AP119" s="816">
        <f>'O5 Details by Class &amp; Accounts'!AU133</f>
        <v>0</v>
      </c>
      <c r="AQ119" s="816">
        <f>'O5 Details by Class &amp; Accounts'!AV133</f>
        <v>0</v>
      </c>
      <c r="AR119" s="816">
        <f>'O5 Details by Class &amp; Accounts'!AW133</f>
        <v>0</v>
      </c>
      <c r="AS119" s="1192"/>
      <c r="AV119" s="1913">
        <v>1808</v>
      </c>
    </row>
    <row r="120" spans="1:48" s="672" customFormat="1" ht="25.5">
      <c r="A120" s="1191">
        <v>5014</v>
      </c>
      <c r="B120" s="1160" t="s">
        <v>983</v>
      </c>
      <c r="C120" s="1170">
        <f t="shared" si="34"/>
        <v>14000</v>
      </c>
      <c r="D120" s="816">
        <f>'O5 Details by Class &amp; Accounts'!I134</f>
        <v>7450.3313430877242</v>
      </c>
      <c r="E120" s="816">
        <f>'O5 Details by Class &amp; Accounts'!J134</f>
        <v>2962.4040417295455</v>
      </c>
      <c r="F120" s="816">
        <f>'O5 Details by Class &amp; Accounts'!K134</f>
        <v>3486.91030772259</v>
      </c>
      <c r="G120" s="816">
        <f>'O5 Details by Class &amp; Accounts'!L134</f>
        <v>0</v>
      </c>
      <c r="H120" s="816">
        <f>'O5 Details by Class &amp; Accounts'!M134</f>
        <v>0</v>
      </c>
      <c r="I120" s="816">
        <f>'O5 Details by Class &amp; Accounts'!N134</f>
        <v>0</v>
      </c>
      <c r="J120" s="816">
        <f>'O5 Details by Class &amp; Accounts'!O134</f>
        <v>78.767797388622796</v>
      </c>
      <c r="K120" s="816">
        <f>'O5 Details by Class &amp; Accounts'!P134</f>
        <v>0</v>
      </c>
      <c r="L120" s="816">
        <f>'O5 Details by Class &amp; Accounts'!Q134</f>
        <v>21.586510071517615</v>
      </c>
      <c r="M120" s="816">
        <f>'O5 Details by Class &amp; Accounts'!R134</f>
        <v>0</v>
      </c>
      <c r="N120" s="816">
        <f>'O5 Details by Class &amp; Accounts'!S134</f>
        <v>0</v>
      </c>
      <c r="O120" s="816">
        <f>'O5 Details by Class &amp; Accounts'!T134</f>
        <v>0</v>
      </c>
      <c r="P120" s="816">
        <f>'O5 Details by Class &amp; Accounts'!U134</f>
        <v>0</v>
      </c>
      <c r="Q120" s="816">
        <f>'O5 Details by Class &amp; Accounts'!V134</f>
        <v>0</v>
      </c>
      <c r="R120" s="816">
        <f>'O5 Details by Class &amp; Accounts'!W134</f>
        <v>0</v>
      </c>
      <c r="S120" s="816">
        <f>'O5 Details by Class &amp; Accounts'!X134</f>
        <v>0</v>
      </c>
      <c r="T120" s="816">
        <f>'O5 Details by Class &amp; Accounts'!Y134</f>
        <v>0</v>
      </c>
      <c r="U120" s="816">
        <f>'O5 Details by Class &amp; Accounts'!Z134</f>
        <v>0</v>
      </c>
      <c r="V120" s="816">
        <f>'O5 Details by Class &amp; Accounts'!AA134</f>
        <v>0</v>
      </c>
      <c r="W120" s="816">
        <f>'O5 Details by Class &amp; Accounts'!AB134</f>
        <v>0</v>
      </c>
      <c r="X120" s="1170">
        <f t="shared" si="35"/>
        <v>0</v>
      </c>
      <c r="Y120" s="816">
        <f>'O5 Details by Class &amp; Accounts'!AD134</f>
        <v>0</v>
      </c>
      <c r="Z120" s="816">
        <f>'O5 Details by Class &amp; Accounts'!AE134</f>
        <v>0</v>
      </c>
      <c r="AA120" s="816">
        <f>'O5 Details by Class &amp; Accounts'!AF134</f>
        <v>0</v>
      </c>
      <c r="AB120" s="816">
        <f>'O5 Details by Class &amp; Accounts'!AG134</f>
        <v>0</v>
      </c>
      <c r="AC120" s="816">
        <f>'O5 Details by Class &amp; Accounts'!AH134</f>
        <v>0</v>
      </c>
      <c r="AD120" s="816">
        <f>'O5 Details by Class &amp; Accounts'!AI134</f>
        <v>0</v>
      </c>
      <c r="AE120" s="816">
        <f>'O5 Details by Class &amp; Accounts'!AJ134</f>
        <v>0</v>
      </c>
      <c r="AF120" s="816">
        <f>'O5 Details by Class &amp; Accounts'!AK134</f>
        <v>0</v>
      </c>
      <c r="AG120" s="816">
        <f>'O5 Details by Class &amp; Accounts'!AL134</f>
        <v>0</v>
      </c>
      <c r="AH120" s="816">
        <f>'O5 Details by Class &amp; Accounts'!AM134</f>
        <v>0</v>
      </c>
      <c r="AI120" s="816">
        <f>'O5 Details by Class &amp; Accounts'!AN134</f>
        <v>0</v>
      </c>
      <c r="AJ120" s="816">
        <f>'O5 Details by Class &amp; Accounts'!AO134</f>
        <v>0</v>
      </c>
      <c r="AK120" s="816">
        <f>'O5 Details by Class &amp; Accounts'!AP134</f>
        <v>0</v>
      </c>
      <c r="AL120" s="816">
        <f>'O5 Details by Class &amp; Accounts'!AQ134</f>
        <v>0</v>
      </c>
      <c r="AM120" s="816">
        <f>'O5 Details by Class &amp; Accounts'!AR134</f>
        <v>0</v>
      </c>
      <c r="AN120" s="816">
        <f>'O5 Details by Class &amp; Accounts'!AS134</f>
        <v>0</v>
      </c>
      <c r="AO120" s="816">
        <f>'O5 Details by Class &amp; Accounts'!AT134</f>
        <v>0</v>
      </c>
      <c r="AP120" s="816">
        <f>'O5 Details by Class &amp; Accounts'!AU134</f>
        <v>0</v>
      </c>
      <c r="AQ120" s="816">
        <f>'O5 Details by Class &amp; Accounts'!AV134</f>
        <v>0</v>
      </c>
      <c r="AR120" s="816">
        <f>'O5 Details by Class &amp; Accounts'!AW134</f>
        <v>0</v>
      </c>
      <c r="AS120" s="1192"/>
      <c r="AV120" s="1913">
        <v>1815</v>
      </c>
    </row>
    <row r="121" spans="1:48" s="672" customFormat="1" ht="25.5">
      <c r="A121" s="1191">
        <v>5015</v>
      </c>
      <c r="B121" s="1160" t="s">
        <v>984</v>
      </c>
      <c r="C121" s="1170">
        <f t="shared" si="34"/>
        <v>14999.999999999998</v>
      </c>
      <c r="D121" s="816">
        <f>'O5 Details by Class &amp; Accounts'!I135</f>
        <v>7982.4978675939901</v>
      </c>
      <c r="E121" s="816">
        <f>'O5 Details by Class &amp; Accounts'!J135</f>
        <v>3174.0043304245128</v>
      </c>
      <c r="F121" s="816">
        <f>'O5 Details by Class &amp; Accounts'!K135</f>
        <v>3735.9753297027751</v>
      </c>
      <c r="G121" s="816">
        <f>'O5 Details by Class &amp; Accounts'!L135</f>
        <v>0</v>
      </c>
      <c r="H121" s="816">
        <f>'O5 Details by Class &amp; Accounts'!M135</f>
        <v>0</v>
      </c>
      <c r="I121" s="816">
        <f>'O5 Details by Class &amp; Accounts'!N135</f>
        <v>0</v>
      </c>
      <c r="J121" s="816">
        <f>'O5 Details by Class &amp; Accounts'!O135</f>
        <v>84.394068630667277</v>
      </c>
      <c r="K121" s="816">
        <f>'O5 Details by Class &amp; Accounts'!P135</f>
        <v>0</v>
      </c>
      <c r="L121" s="816">
        <f>'O5 Details by Class &amp; Accounts'!Q135</f>
        <v>23.12840364805459</v>
      </c>
      <c r="M121" s="816">
        <f>'O5 Details by Class &amp; Accounts'!R135</f>
        <v>0</v>
      </c>
      <c r="N121" s="816">
        <f>'O5 Details by Class &amp; Accounts'!S135</f>
        <v>0</v>
      </c>
      <c r="O121" s="816">
        <f>'O5 Details by Class &amp; Accounts'!T135</f>
        <v>0</v>
      </c>
      <c r="P121" s="816">
        <f>'O5 Details by Class &amp; Accounts'!U135</f>
        <v>0</v>
      </c>
      <c r="Q121" s="816">
        <f>'O5 Details by Class &amp; Accounts'!V135</f>
        <v>0</v>
      </c>
      <c r="R121" s="816">
        <f>'O5 Details by Class &amp; Accounts'!W135</f>
        <v>0</v>
      </c>
      <c r="S121" s="816">
        <f>'O5 Details by Class &amp; Accounts'!X135</f>
        <v>0</v>
      </c>
      <c r="T121" s="816">
        <f>'O5 Details by Class &amp; Accounts'!Y135</f>
        <v>0</v>
      </c>
      <c r="U121" s="816">
        <f>'O5 Details by Class &amp; Accounts'!Z135</f>
        <v>0</v>
      </c>
      <c r="V121" s="816">
        <f>'O5 Details by Class &amp; Accounts'!AA135</f>
        <v>0</v>
      </c>
      <c r="W121" s="816">
        <f>'O5 Details by Class &amp; Accounts'!AB135</f>
        <v>0</v>
      </c>
      <c r="X121" s="1170">
        <f t="shared" si="35"/>
        <v>0</v>
      </c>
      <c r="Y121" s="816">
        <f>'O5 Details by Class &amp; Accounts'!AD135</f>
        <v>0</v>
      </c>
      <c r="Z121" s="816">
        <f>'O5 Details by Class &amp; Accounts'!AE135</f>
        <v>0</v>
      </c>
      <c r="AA121" s="816">
        <f>'O5 Details by Class &amp; Accounts'!AF135</f>
        <v>0</v>
      </c>
      <c r="AB121" s="816">
        <f>'O5 Details by Class &amp; Accounts'!AG135</f>
        <v>0</v>
      </c>
      <c r="AC121" s="816">
        <f>'O5 Details by Class &amp; Accounts'!AH135</f>
        <v>0</v>
      </c>
      <c r="AD121" s="816">
        <f>'O5 Details by Class &amp; Accounts'!AI135</f>
        <v>0</v>
      </c>
      <c r="AE121" s="816">
        <f>'O5 Details by Class &amp; Accounts'!AJ135</f>
        <v>0</v>
      </c>
      <c r="AF121" s="816">
        <f>'O5 Details by Class &amp; Accounts'!AK135</f>
        <v>0</v>
      </c>
      <c r="AG121" s="816">
        <f>'O5 Details by Class &amp; Accounts'!AL135</f>
        <v>0</v>
      </c>
      <c r="AH121" s="816">
        <f>'O5 Details by Class &amp; Accounts'!AM135</f>
        <v>0</v>
      </c>
      <c r="AI121" s="816">
        <f>'O5 Details by Class &amp; Accounts'!AN135</f>
        <v>0</v>
      </c>
      <c r="AJ121" s="816">
        <f>'O5 Details by Class &amp; Accounts'!AO135</f>
        <v>0</v>
      </c>
      <c r="AK121" s="816">
        <f>'O5 Details by Class &amp; Accounts'!AP135</f>
        <v>0</v>
      </c>
      <c r="AL121" s="816">
        <f>'O5 Details by Class &amp; Accounts'!AQ135</f>
        <v>0</v>
      </c>
      <c r="AM121" s="816">
        <f>'O5 Details by Class &amp; Accounts'!AR135</f>
        <v>0</v>
      </c>
      <c r="AN121" s="816">
        <f>'O5 Details by Class &amp; Accounts'!AS135</f>
        <v>0</v>
      </c>
      <c r="AO121" s="816">
        <f>'O5 Details by Class &amp; Accounts'!AT135</f>
        <v>0</v>
      </c>
      <c r="AP121" s="816">
        <f>'O5 Details by Class &amp; Accounts'!AU135</f>
        <v>0</v>
      </c>
      <c r="AQ121" s="816">
        <f>'O5 Details by Class &amp; Accounts'!AV135</f>
        <v>0</v>
      </c>
      <c r="AR121" s="816">
        <f>'O5 Details by Class &amp; Accounts'!AW135</f>
        <v>0</v>
      </c>
      <c r="AS121" s="1192"/>
      <c r="AV121" s="1913">
        <v>1815</v>
      </c>
    </row>
    <row r="122" spans="1:48" s="672" customFormat="1" ht="25.5">
      <c r="A122" s="1191">
        <v>5016</v>
      </c>
      <c r="B122" s="1160" t="s">
        <v>985</v>
      </c>
      <c r="C122" s="1170">
        <f t="shared" si="34"/>
        <v>0</v>
      </c>
      <c r="D122" s="816">
        <f>'O5 Details by Class &amp; Accounts'!I136</f>
        <v>0</v>
      </c>
      <c r="E122" s="816">
        <f>'O5 Details by Class &amp; Accounts'!J136</f>
        <v>0</v>
      </c>
      <c r="F122" s="816">
        <f>'O5 Details by Class &amp; Accounts'!K136</f>
        <v>0</v>
      </c>
      <c r="G122" s="816">
        <f>'O5 Details by Class &amp; Accounts'!L136</f>
        <v>0</v>
      </c>
      <c r="H122" s="816">
        <f>'O5 Details by Class &amp; Accounts'!M136</f>
        <v>0</v>
      </c>
      <c r="I122" s="816">
        <f>'O5 Details by Class &amp; Accounts'!N136</f>
        <v>0</v>
      </c>
      <c r="J122" s="816">
        <f>'O5 Details by Class &amp; Accounts'!O136</f>
        <v>0</v>
      </c>
      <c r="K122" s="816">
        <f>'O5 Details by Class &amp; Accounts'!P136</f>
        <v>0</v>
      </c>
      <c r="L122" s="816">
        <f>'O5 Details by Class &amp; Accounts'!Q136</f>
        <v>0</v>
      </c>
      <c r="M122" s="816">
        <f>'O5 Details by Class &amp; Accounts'!R136</f>
        <v>0</v>
      </c>
      <c r="N122" s="816">
        <f>'O5 Details by Class &amp; Accounts'!S136</f>
        <v>0</v>
      </c>
      <c r="O122" s="816">
        <f>'O5 Details by Class &amp; Accounts'!T136</f>
        <v>0</v>
      </c>
      <c r="P122" s="816">
        <f>'O5 Details by Class &amp; Accounts'!U136</f>
        <v>0</v>
      </c>
      <c r="Q122" s="816">
        <f>'O5 Details by Class &amp; Accounts'!V136</f>
        <v>0</v>
      </c>
      <c r="R122" s="816">
        <f>'O5 Details by Class &amp; Accounts'!W136</f>
        <v>0</v>
      </c>
      <c r="S122" s="816">
        <f>'O5 Details by Class &amp; Accounts'!X136</f>
        <v>0</v>
      </c>
      <c r="T122" s="816">
        <f>'O5 Details by Class &amp; Accounts'!Y136</f>
        <v>0</v>
      </c>
      <c r="U122" s="816">
        <f>'O5 Details by Class &amp; Accounts'!Z136</f>
        <v>0</v>
      </c>
      <c r="V122" s="816">
        <f>'O5 Details by Class &amp; Accounts'!AA136</f>
        <v>0</v>
      </c>
      <c r="W122" s="816">
        <f>'O5 Details by Class &amp; Accounts'!AB136</f>
        <v>0</v>
      </c>
      <c r="X122" s="1170">
        <f t="shared" si="35"/>
        <v>0</v>
      </c>
      <c r="Y122" s="816">
        <f>'O5 Details by Class &amp; Accounts'!AD136</f>
        <v>0</v>
      </c>
      <c r="Z122" s="816">
        <f>'O5 Details by Class &amp; Accounts'!AE136</f>
        <v>0</v>
      </c>
      <c r="AA122" s="816">
        <f>'O5 Details by Class &amp; Accounts'!AF136</f>
        <v>0</v>
      </c>
      <c r="AB122" s="816">
        <f>'O5 Details by Class &amp; Accounts'!AG136</f>
        <v>0</v>
      </c>
      <c r="AC122" s="816">
        <f>'O5 Details by Class &amp; Accounts'!AH136</f>
        <v>0</v>
      </c>
      <c r="AD122" s="816">
        <f>'O5 Details by Class &amp; Accounts'!AI136</f>
        <v>0</v>
      </c>
      <c r="AE122" s="816">
        <f>'O5 Details by Class &amp; Accounts'!AJ136</f>
        <v>0</v>
      </c>
      <c r="AF122" s="816">
        <f>'O5 Details by Class &amp; Accounts'!AK136</f>
        <v>0</v>
      </c>
      <c r="AG122" s="816">
        <f>'O5 Details by Class &amp; Accounts'!AL136</f>
        <v>0</v>
      </c>
      <c r="AH122" s="816">
        <f>'O5 Details by Class &amp; Accounts'!AM136</f>
        <v>0</v>
      </c>
      <c r="AI122" s="816">
        <f>'O5 Details by Class &amp; Accounts'!AN136</f>
        <v>0</v>
      </c>
      <c r="AJ122" s="816">
        <f>'O5 Details by Class &amp; Accounts'!AO136</f>
        <v>0</v>
      </c>
      <c r="AK122" s="816">
        <f>'O5 Details by Class &amp; Accounts'!AP136</f>
        <v>0</v>
      </c>
      <c r="AL122" s="816">
        <f>'O5 Details by Class &amp; Accounts'!AQ136</f>
        <v>0</v>
      </c>
      <c r="AM122" s="816">
        <f>'O5 Details by Class &amp; Accounts'!AR136</f>
        <v>0</v>
      </c>
      <c r="AN122" s="816">
        <f>'O5 Details by Class &amp; Accounts'!AS136</f>
        <v>0</v>
      </c>
      <c r="AO122" s="816">
        <f>'O5 Details by Class &amp; Accounts'!AT136</f>
        <v>0</v>
      </c>
      <c r="AP122" s="816">
        <f>'O5 Details by Class &amp; Accounts'!AU136</f>
        <v>0</v>
      </c>
      <c r="AQ122" s="816">
        <f>'O5 Details by Class &amp; Accounts'!AV136</f>
        <v>0</v>
      </c>
      <c r="AR122" s="816">
        <f>'O5 Details by Class &amp; Accounts'!AW136</f>
        <v>0</v>
      </c>
      <c r="AS122" s="1192"/>
      <c r="AV122" s="1913">
        <v>1820</v>
      </c>
    </row>
    <row r="123" spans="1:48" s="672" customFormat="1" ht="25.5">
      <c r="A123" s="1191">
        <v>5017</v>
      </c>
      <c r="B123" s="1160" t="s">
        <v>555</v>
      </c>
      <c r="C123" s="1170">
        <f t="shared" si="34"/>
        <v>0</v>
      </c>
      <c r="D123" s="816">
        <f>'O5 Details by Class &amp; Accounts'!I137</f>
        <v>0</v>
      </c>
      <c r="E123" s="816">
        <f>'O5 Details by Class &amp; Accounts'!J137</f>
        <v>0</v>
      </c>
      <c r="F123" s="816">
        <f>'O5 Details by Class &amp; Accounts'!K137</f>
        <v>0</v>
      </c>
      <c r="G123" s="816">
        <f>'O5 Details by Class &amp; Accounts'!L137</f>
        <v>0</v>
      </c>
      <c r="H123" s="816">
        <f>'O5 Details by Class &amp; Accounts'!M137</f>
        <v>0</v>
      </c>
      <c r="I123" s="816">
        <f>'O5 Details by Class &amp; Accounts'!N137</f>
        <v>0</v>
      </c>
      <c r="J123" s="816">
        <f>'O5 Details by Class &amp; Accounts'!O137</f>
        <v>0</v>
      </c>
      <c r="K123" s="816">
        <f>'O5 Details by Class &amp; Accounts'!P137</f>
        <v>0</v>
      </c>
      <c r="L123" s="816">
        <f>'O5 Details by Class &amp; Accounts'!Q137</f>
        <v>0</v>
      </c>
      <c r="M123" s="816">
        <f>'O5 Details by Class &amp; Accounts'!R137</f>
        <v>0</v>
      </c>
      <c r="N123" s="816">
        <f>'O5 Details by Class &amp; Accounts'!S137</f>
        <v>0</v>
      </c>
      <c r="O123" s="816">
        <f>'O5 Details by Class &amp; Accounts'!T137</f>
        <v>0</v>
      </c>
      <c r="P123" s="816">
        <f>'O5 Details by Class &amp; Accounts'!U137</f>
        <v>0</v>
      </c>
      <c r="Q123" s="816">
        <f>'O5 Details by Class &amp; Accounts'!V137</f>
        <v>0</v>
      </c>
      <c r="R123" s="816">
        <f>'O5 Details by Class &amp; Accounts'!W137</f>
        <v>0</v>
      </c>
      <c r="S123" s="816">
        <f>'O5 Details by Class &amp; Accounts'!X137</f>
        <v>0</v>
      </c>
      <c r="T123" s="816">
        <f>'O5 Details by Class &amp; Accounts'!Y137</f>
        <v>0</v>
      </c>
      <c r="U123" s="816">
        <f>'O5 Details by Class &amp; Accounts'!Z137</f>
        <v>0</v>
      </c>
      <c r="V123" s="816">
        <f>'O5 Details by Class &amp; Accounts'!AA137</f>
        <v>0</v>
      </c>
      <c r="W123" s="816">
        <f>'O5 Details by Class &amp; Accounts'!AB137</f>
        <v>0</v>
      </c>
      <c r="X123" s="1170">
        <f t="shared" si="35"/>
        <v>0</v>
      </c>
      <c r="Y123" s="816">
        <f>'O5 Details by Class &amp; Accounts'!AD137</f>
        <v>0</v>
      </c>
      <c r="Z123" s="816">
        <f>'O5 Details by Class &amp; Accounts'!AE137</f>
        <v>0</v>
      </c>
      <c r="AA123" s="816">
        <f>'O5 Details by Class &amp; Accounts'!AF137</f>
        <v>0</v>
      </c>
      <c r="AB123" s="816">
        <f>'O5 Details by Class &amp; Accounts'!AG137</f>
        <v>0</v>
      </c>
      <c r="AC123" s="816">
        <f>'O5 Details by Class &amp; Accounts'!AH137</f>
        <v>0</v>
      </c>
      <c r="AD123" s="816">
        <f>'O5 Details by Class &amp; Accounts'!AI137</f>
        <v>0</v>
      </c>
      <c r="AE123" s="816">
        <f>'O5 Details by Class &amp; Accounts'!AJ137</f>
        <v>0</v>
      </c>
      <c r="AF123" s="816">
        <f>'O5 Details by Class &amp; Accounts'!AK137</f>
        <v>0</v>
      </c>
      <c r="AG123" s="816">
        <f>'O5 Details by Class &amp; Accounts'!AL137</f>
        <v>0</v>
      </c>
      <c r="AH123" s="816">
        <f>'O5 Details by Class &amp; Accounts'!AM137</f>
        <v>0</v>
      </c>
      <c r="AI123" s="816">
        <f>'O5 Details by Class &amp; Accounts'!AN137</f>
        <v>0</v>
      </c>
      <c r="AJ123" s="816">
        <f>'O5 Details by Class &amp; Accounts'!AO137</f>
        <v>0</v>
      </c>
      <c r="AK123" s="816">
        <f>'O5 Details by Class &amp; Accounts'!AP137</f>
        <v>0</v>
      </c>
      <c r="AL123" s="816">
        <f>'O5 Details by Class &amp; Accounts'!AQ137</f>
        <v>0</v>
      </c>
      <c r="AM123" s="816">
        <f>'O5 Details by Class &amp; Accounts'!AR137</f>
        <v>0</v>
      </c>
      <c r="AN123" s="816">
        <f>'O5 Details by Class &amp; Accounts'!AS137</f>
        <v>0</v>
      </c>
      <c r="AO123" s="816">
        <f>'O5 Details by Class &amp; Accounts'!AT137</f>
        <v>0</v>
      </c>
      <c r="AP123" s="816">
        <f>'O5 Details by Class &amp; Accounts'!AU137</f>
        <v>0</v>
      </c>
      <c r="AQ123" s="816">
        <f>'O5 Details by Class &amp; Accounts'!AV137</f>
        <v>0</v>
      </c>
      <c r="AR123" s="816">
        <f>'O5 Details by Class &amp; Accounts'!AW137</f>
        <v>0</v>
      </c>
      <c r="AS123" s="1192"/>
      <c r="AV123" s="1913">
        <v>1820</v>
      </c>
    </row>
    <row r="124" spans="1:48" s="672" customFormat="1" ht="25.5">
      <c r="A124" s="1191">
        <v>5020</v>
      </c>
      <c r="B124" s="1160" t="s">
        <v>556</v>
      </c>
      <c r="C124" s="1170">
        <f t="shared" si="34"/>
        <v>9600.0000000000018</v>
      </c>
      <c r="D124" s="816">
        <f>'O5 Details by Class &amp; Accounts'!I138</f>
        <v>5181.6332953971523</v>
      </c>
      <c r="E124" s="816">
        <f>'O5 Details by Class &amp; Accounts'!J138</f>
        <v>2723.1084486597847</v>
      </c>
      <c r="F124" s="816">
        <f>'O5 Details by Class &amp; Accounts'!K138</f>
        <v>1672.9351096616635</v>
      </c>
      <c r="G124" s="816">
        <f>'O5 Details by Class &amp; Accounts'!L138</f>
        <v>0</v>
      </c>
      <c r="H124" s="816">
        <f>'O5 Details by Class &amp; Accounts'!M138</f>
        <v>0</v>
      </c>
      <c r="I124" s="816">
        <f>'O5 Details by Class &amp; Accounts'!N138</f>
        <v>0</v>
      </c>
      <c r="J124" s="816">
        <f>'O5 Details by Class &amp; Accounts'!O138</f>
        <v>5.4318487811886813</v>
      </c>
      <c r="K124" s="816">
        <f>'O5 Details by Class &amp; Accounts'!P138</f>
        <v>0</v>
      </c>
      <c r="L124" s="816">
        <f>'O5 Details by Class &amp; Accounts'!Q138</f>
        <v>16.891297500212548</v>
      </c>
      <c r="M124" s="816">
        <f>'O5 Details by Class &amp; Accounts'!R138</f>
        <v>0</v>
      </c>
      <c r="N124" s="816">
        <f>'O5 Details by Class &amp; Accounts'!S138</f>
        <v>0</v>
      </c>
      <c r="O124" s="816">
        <f>'O5 Details by Class &amp; Accounts'!T138</f>
        <v>0</v>
      </c>
      <c r="P124" s="816">
        <f>'O5 Details by Class &amp; Accounts'!U138</f>
        <v>0</v>
      </c>
      <c r="Q124" s="816">
        <f>'O5 Details by Class &amp; Accounts'!V138</f>
        <v>0</v>
      </c>
      <c r="R124" s="816">
        <f>'O5 Details by Class &amp; Accounts'!W138</f>
        <v>0</v>
      </c>
      <c r="S124" s="816">
        <f>'O5 Details by Class &amp; Accounts'!X138</f>
        <v>0</v>
      </c>
      <c r="T124" s="816">
        <f>'O5 Details by Class &amp; Accounts'!Y138</f>
        <v>0</v>
      </c>
      <c r="U124" s="816">
        <f>'O5 Details by Class &amp; Accounts'!Z138</f>
        <v>0</v>
      </c>
      <c r="V124" s="816">
        <f>'O5 Details by Class &amp; Accounts'!AA138</f>
        <v>0</v>
      </c>
      <c r="W124" s="816">
        <f>'O5 Details by Class &amp; Accounts'!AB138</f>
        <v>0</v>
      </c>
      <c r="X124" s="1170">
        <f t="shared" si="35"/>
        <v>6399.9999999999991</v>
      </c>
      <c r="Y124" s="816">
        <f>'O5 Details by Class &amp; Accounts'!AD138</f>
        <v>5361.4406932034153</v>
      </c>
      <c r="Z124" s="816">
        <f>'O5 Details by Class &amp; Accounts'!AE138</f>
        <v>659.99497895057243</v>
      </c>
      <c r="AA124" s="816">
        <f>'O5 Details by Class &amp; Accounts'!AF138</f>
        <v>51.01126421869013</v>
      </c>
      <c r="AB124" s="816">
        <f>'O5 Details by Class &amp; Accounts'!AG138</f>
        <v>0</v>
      </c>
      <c r="AC124" s="816">
        <f>'O5 Details by Class &amp; Accounts'!AH138</f>
        <v>0</v>
      </c>
      <c r="AD124" s="816">
        <f>'O5 Details by Class &amp; Accounts'!AI138</f>
        <v>0</v>
      </c>
      <c r="AE124" s="816">
        <f>'O5 Details by Class &amp; Accounts'!AJ138</f>
        <v>317.77536023546082</v>
      </c>
      <c r="AF124" s="816">
        <f>'O5 Details by Class &amp; Accounts'!AK138</f>
        <v>0</v>
      </c>
      <c r="AG124" s="816">
        <f>'O5 Details by Class &amp; Accounts'!AL138</f>
        <v>9.7777033918603351</v>
      </c>
      <c r="AH124" s="816">
        <f>'O5 Details by Class &amp; Accounts'!AM138</f>
        <v>0</v>
      </c>
      <c r="AI124" s="816">
        <f>'O5 Details by Class &amp; Accounts'!AN138</f>
        <v>0</v>
      </c>
      <c r="AJ124" s="816">
        <f>'O5 Details by Class &amp; Accounts'!AO138</f>
        <v>0</v>
      </c>
      <c r="AK124" s="816">
        <f>'O5 Details by Class &amp; Accounts'!AP138</f>
        <v>0</v>
      </c>
      <c r="AL124" s="816">
        <f>'O5 Details by Class &amp; Accounts'!AQ138</f>
        <v>0</v>
      </c>
      <c r="AM124" s="816">
        <f>'O5 Details by Class &amp; Accounts'!AR138</f>
        <v>0</v>
      </c>
      <c r="AN124" s="816">
        <f>'O5 Details by Class &amp; Accounts'!AS138</f>
        <v>0</v>
      </c>
      <c r="AO124" s="816">
        <f>'O5 Details by Class &amp; Accounts'!AT138</f>
        <v>0</v>
      </c>
      <c r="AP124" s="816">
        <f>'O5 Details by Class &amp; Accounts'!AU138</f>
        <v>0</v>
      </c>
      <c r="AQ124" s="816">
        <f>'O5 Details by Class &amp; Accounts'!AV138</f>
        <v>0</v>
      </c>
      <c r="AR124" s="816">
        <f>'O5 Details by Class &amp; Accounts'!AW138</f>
        <v>0</v>
      </c>
      <c r="AS124" s="1192"/>
      <c r="AV124" s="1913" t="s">
        <v>507</v>
      </c>
    </row>
    <row r="125" spans="1:48" s="672" customFormat="1" ht="25.5">
      <c r="A125" s="1191">
        <v>5025</v>
      </c>
      <c r="B125" s="1160" t="s">
        <v>1601</v>
      </c>
      <c r="C125" s="1170">
        <f t="shared" si="34"/>
        <v>0</v>
      </c>
      <c r="D125" s="816">
        <f>'O5 Details by Class &amp; Accounts'!I139</f>
        <v>0</v>
      </c>
      <c r="E125" s="816">
        <f>'O5 Details by Class &amp; Accounts'!J139</f>
        <v>0</v>
      </c>
      <c r="F125" s="816">
        <f>'O5 Details by Class &amp; Accounts'!K139</f>
        <v>0</v>
      </c>
      <c r="G125" s="816">
        <f>'O5 Details by Class &amp; Accounts'!L139</f>
        <v>0</v>
      </c>
      <c r="H125" s="816">
        <f>'O5 Details by Class &amp; Accounts'!M139</f>
        <v>0</v>
      </c>
      <c r="I125" s="816">
        <f>'O5 Details by Class &amp; Accounts'!N139</f>
        <v>0</v>
      </c>
      <c r="J125" s="816">
        <f>'O5 Details by Class &amp; Accounts'!O139</f>
        <v>0</v>
      </c>
      <c r="K125" s="816">
        <f>'O5 Details by Class &amp; Accounts'!P139</f>
        <v>0</v>
      </c>
      <c r="L125" s="816">
        <f>'O5 Details by Class &amp; Accounts'!Q139</f>
        <v>0</v>
      </c>
      <c r="M125" s="816">
        <f>'O5 Details by Class &amp; Accounts'!R139</f>
        <v>0</v>
      </c>
      <c r="N125" s="816">
        <f>'O5 Details by Class &amp; Accounts'!S139</f>
        <v>0</v>
      </c>
      <c r="O125" s="816">
        <f>'O5 Details by Class &amp; Accounts'!T139</f>
        <v>0</v>
      </c>
      <c r="P125" s="816">
        <f>'O5 Details by Class &amp; Accounts'!U139</f>
        <v>0</v>
      </c>
      <c r="Q125" s="816">
        <f>'O5 Details by Class &amp; Accounts'!V139</f>
        <v>0</v>
      </c>
      <c r="R125" s="816">
        <f>'O5 Details by Class &amp; Accounts'!W139</f>
        <v>0</v>
      </c>
      <c r="S125" s="816">
        <f>'O5 Details by Class &amp; Accounts'!X139</f>
        <v>0</v>
      </c>
      <c r="T125" s="816">
        <f>'O5 Details by Class &amp; Accounts'!Y139</f>
        <v>0</v>
      </c>
      <c r="U125" s="816">
        <f>'O5 Details by Class &amp; Accounts'!Z139</f>
        <v>0</v>
      </c>
      <c r="V125" s="816">
        <f>'O5 Details by Class &amp; Accounts'!AA139</f>
        <v>0</v>
      </c>
      <c r="W125" s="816">
        <f>'O5 Details by Class &amp; Accounts'!AB139</f>
        <v>0</v>
      </c>
      <c r="X125" s="1170">
        <f t="shared" si="35"/>
        <v>0</v>
      </c>
      <c r="Y125" s="816">
        <f>'O5 Details by Class &amp; Accounts'!AD139</f>
        <v>0</v>
      </c>
      <c r="Z125" s="816">
        <f>'O5 Details by Class &amp; Accounts'!AE139</f>
        <v>0</v>
      </c>
      <c r="AA125" s="816">
        <f>'O5 Details by Class &amp; Accounts'!AF139</f>
        <v>0</v>
      </c>
      <c r="AB125" s="816">
        <f>'O5 Details by Class &amp; Accounts'!AG139</f>
        <v>0</v>
      </c>
      <c r="AC125" s="816">
        <f>'O5 Details by Class &amp; Accounts'!AH139</f>
        <v>0</v>
      </c>
      <c r="AD125" s="816">
        <f>'O5 Details by Class &amp; Accounts'!AI139</f>
        <v>0</v>
      </c>
      <c r="AE125" s="816">
        <f>'O5 Details by Class &amp; Accounts'!AJ139</f>
        <v>0</v>
      </c>
      <c r="AF125" s="816">
        <f>'O5 Details by Class &amp; Accounts'!AK139</f>
        <v>0</v>
      </c>
      <c r="AG125" s="816">
        <f>'O5 Details by Class &amp; Accounts'!AL139</f>
        <v>0</v>
      </c>
      <c r="AH125" s="816">
        <f>'O5 Details by Class &amp; Accounts'!AM139</f>
        <v>0</v>
      </c>
      <c r="AI125" s="816">
        <f>'O5 Details by Class &amp; Accounts'!AN139</f>
        <v>0</v>
      </c>
      <c r="AJ125" s="816">
        <f>'O5 Details by Class &amp; Accounts'!AO139</f>
        <v>0</v>
      </c>
      <c r="AK125" s="816">
        <f>'O5 Details by Class &amp; Accounts'!AP139</f>
        <v>0</v>
      </c>
      <c r="AL125" s="816">
        <f>'O5 Details by Class &amp; Accounts'!AQ139</f>
        <v>0</v>
      </c>
      <c r="AM125" s="816">
        <f>'O5 Details by Class &amp; Accounts'!AR139</f>
        <v>0</v>
      </c>
      <c r="AN125" s="816">
        <f>'O5 Details by Class &amp; Accounts'!AS139</f>
        <v>0</v>
      </c>
      <c r="AO125" s="816">
        <f>'O5 Details by Class &amp; Accounts'!AT139</f>
        <v>0</v>
      </c>
      <c r="AP125" s="816">
        <f>'O5 Details by Class &amp; Accounts'!AU139</f>
        <v>0</v>
      </c>
      <c r="AQ125" s="816">
        <f>'O5 Details by Class &amp; Accounts'!AV139</f>
        <v>0</v>
      </c>
      <c r="AR125" s="816">
        <f>'O5 Details by Class &amp; Accounts'!AW139</f>
        <v>0</v>
      </c>
      <c r="AS125" s="1192"/>
      <c r="AV125" s="1913" t="s">
        <v>507</v>
      </c>
    </row>
    <row r="126" spans="1:48" s="672" customFormat="1" ht="25.5">
      <c r="A126" s="1191">
        <v>5030</v>
      </c>
      <c r="B126" s="1160" t="s">
        <v>563</v>
      </c>
      <c r="C126" s="1170">
        <f t="shared" si="34"/>
        <v>0</v>
      </c>
      <c r="D126" s="816">
        <f>'O5 Details by Class &amp; Accounts'!I140</f>
        <v>0</v>
      </c>
      <c r="E126" s="816">
        <f>'O5 Details by Class &amp; Accounts'!J140</f>
        <v>0</v>
      </c>
      <c r="F126" s="816">
        <f>'O5 Details by Class &amp; Accounts'!K140</f>
        <v>0</v>
      </c>
      <c r="G126" s="816">
        <f>'O5 Details by Class &amp; Accounts'!L140</f>
        <v>0</v>
      </c>
      <c r="H126" s="816">
        <f>'O5 Details by Class &amp; Accounts'!M140</f>
        <v>0</v>
      </c>
      <c r="I126" s="816">
        <f>'O5 Details by Class &amp; Accounts'!N140</f>
        <v>0</v>
      </c>
      <c r="J126" s="816">
        <f>'O5 Details by Class &amp; Accounts'!O140</f>
        <v>0</v>
      </c>
      <c r="K126" s="816">
        <f>'O5 Details by Class &amp; Accounts'!P140</f>
        <v>0</v>
      </c>
      <c r="L126" s="816">
        <f>'O5 Details by Class &amp; Accounts'!Q140</f>
        <v>0</v>
      </c>
      <c r="M126" s="816">
        <f>'O5 Details by Class &amp; Accounts'!R140</f>
        <v>0</v>
      </c>
      <c r="N126" s="816">
        <f>'O5 Details by Class &amp; Accounts'!S140</f>
        <v>0</v>
      </c>
      <c r="O126" s="816">
        <f>'O5 Details by Class &amp; Accounts'!T140</f>
        <v>0</v>
      </c>
      <c r="P126" s="816">
        <f>'O5 Details by Class &amp; Accounts'!U140</f>
        <v>0</v>
      </c>
      <c r="Q126" s="816">
        <f>'O5 Details by Class &amp; Accounts'!V140</f>
        <v>0</v>
      </c>
      <c r="R126" s="816">
        <f>'O5 Details by Class &amp; Accounts'!W140</f>
        <v>0</v>
      </c>
      <c r="S126" s="816">
        <f>'O5 Details by Class &amp; Accounts'!X140</f>
        <v>0</v>
      </c>
      <c r="T126" s="816">
        <f>'O5 Details by Class &amp; Accounts'!Y140</f>
        <v>0</v>
      </c>
      <c r="U126" s="816">
        <f>'O5 Details by Class &amp; Accounts'!Z140</f>
        <v>0</v>
      </c>
      <c r="V126" s="816">
        <f>'O5 Details by Class &amp; Accounts'!AA140</f>
        <v>0</v>
      </c>
      <c r="W126" s="816">
        <f>'O5 Details by Class &amp; Accounts'!AB140</f>
        <v>0</v>
      </c>
      <c r="X126" s="1170">
        <f t="shared" si="35"/>
        <v>0</v>
      </c>
      <c r="Y126" s="816">
        <f>'O5 Details by Class &amp; Accounts'!AD140</f>
        <v>0</v>
      </c>
      <c r="Z126" s="816">
        <f>'O5 Details by Class &amp; Accounts'!AE140</f>
        <v>0</v>
      </c>
      <c r="AA126" s="816">
        <f>'O5 Details by Class &amp; Accounts'!AF140</f>
        <v>0</v>
      </c>
      <c r="AB126" s="816">
        <f>'O5 Details by Class &amp; Accounts'!AG140</f>
        <v>0</v>
      </c>
      <c r="AC126" s="816">
        <f>'O5 Details by Class &amp; Accounts'!AH140</f>
        <v>0</v>
      </c>
      <c r="AD126" s="816">
        <f>'O5 Details by Class &amp; Accounts'!AI140</f>
        <v>0</v>
      </c>
      <c r="AE126" s="816">
        <f>'O5 Details by Class &amp; Accounts'!AJ140</f>
        <v>0</v>
      </c>
      <c r="AF126" s="816">
        <f>'O5 Details by Class &amp; Accounts'!AK140</f>
        <v>0</v>
      </c>
      <c r="AG126" s="816">
        <f>'O5 Details by Class &amp; Accounts'!AL140</f>
        <v>0</v>
      </c>
      <c r="AH126" s="816">
        <f>'O5 Details by Class &amp; Accounts'!AM140</f>
        <v>0</v>
      </c>
      <c r="AI126" s="816">
        <f>'O5 Details by Class &amp; Accounts'!AN140</f>
        <v>0</v>
      </c>
      <c r="AJ126" s="816">
        <f>'O5 Details by Class &amp; Accounts'!AO140</f>
        <v>0</v>
      </c>
      <c r="AK126" s="816">
        <f>'O5 Details by Class &amp; Accounts'!AP140</f>
        <v>0</v>
      </c>
      <c r="AL126" s="816">
        <f>'O5 Details by Class &amp; Accounts'!AQ140</f>
        <v>0</v>
      </c>
      <c r="AM126" s="816">
        <f>'O5 Details by Class &amp; Accounts'!AR140</f>
        <v>0</v>
      </c>
      <c r="AN126" s="816">
        <f>'O5 Details by Class &amp; Accounts'!AS140</f>
        <v>0</v>
      </c>
      <c r="AO126" s="816">
        <f>'O5 Details by Class &amp; Accounts'!AT140</f>
        <v>0</v>
      </c>
      <c r="AP126" s="816">
        <f>'O5 Details by Class &amp; Accounts'!AU140</f>
        <v>0</v>
      </c>
      <c r="AQ126" s="816">
        <f>'O5 Details by Class &amp; Accounts'!AV140</f>
        <v>0</v>
      </c>
      <c r="AR126" s="816">
        <f>'O5 Details by Class &amp; Accounts'!AW140</f>
        <v>0</v>
      </c>
      <c r="AS126" s="1192"/>
      <c r="AV126" s="1913" t="s">
        <v>507</v>
      </c>
    </row>
    <row r="127" spans="1:48" s="672" customFormat="1" ht="12.75">
      <c r="A127" s="1191">
        <v>5035</v>
      </c>
      <c r="B127" s="1160" t="s">
        <v>1418</v>
      </c>
      <c r="C127" s="1170">
        <f t="shared" si="34"/>
        <v>1200</v>
      </c>
      <c r="D127" s="816">
        <f>'O5 Details by Class &amp; Accounts'!I141</f>
        <v>579.97391568687055</v>
      </c>
      <c r="E127" s="816">
        <f>'O5 Details by Class &amp; Accounts'!J141</f>
        <v>304.79421830412741</v>
      </c>
      <c r="F127" s="816">
        <f>'O5 Details by Class &amp; Accounts'!K141</f>
        <v>312.73326338291963</v>
      </c>
      <c r="G127" s="816">
        <f>'O5 Details by Class &amp; Accounts'!L141</f>
        <v>0</v>
      </c>
      <c r="H127" s="816">
        <f>'O5 Details by Class &amp; Accounts'!M141</f>
        <v>0</v>
      </c>
      <c r="I127" s="816">
        <f>'O5 Details by Class &amp; Accounts'!N141</f>
        <v>0</v>
      </c>
      <c r="J127" s="816">
        <f>'O5 Details by Class &amp; Accounts'!O141</f>
        <v>0.60798023083636499</v>
      </c>
      <c r="K127" s="816">
        <f>'O5 Details by Class &amp; Accounts'!P141</f>
        <v>0</v>
      </c>
      <c r="L127" s="816">
        <f>'O5 Details by Class &amp; Accounts'!Q141</f>
        <v>1.8906223952459869</v>
      </c>
      <c r="M127" s="816">
        <f>'O5 Details by Class &amp; Accounts'!R141</f>
        <v>0</v>
      </c>
      <c r="N127" s="816">
        <f>'O5 Details by Class &amp; Accounts'!S141</f>
        <v>0</v>
      </c>
      <c r="O127" s="816">
        <f>'O5 Details by Class &amp; Accounts'!T141</f>
        <v>0</v>
      </c>
      <c r="P127" s="816">
        <f>'O5 Details by Class &amp; Accounts'!U141</f>
        <v>0</v>
      </c>
      <c r="Q127" s="816">
        <f>'O5 Details by Class &amp; Accounts'!V141</f>
        <v>0</v>
      </c>
      <c r="R127" s="816">
        <f>'O5 Details by Class &amp; Accounts'!W141</f>
        <v>0</v>
      </c>
      <c r="S127" s="816">
        <f>'O5 Details by Class &amp; Accounts'!X141</f>
        <v>0</v>
      </c>
      <c r="T127" s="816">
        <f>'O5 Details by Class &amp; Accounts'!Y141</f>
        <v>0</v>
      </c>
      <c r="U127" s="816">
        <f>'O5 Details by Class &amp; Accounts'!Z141</f>
        <v>0</v>
      </c>
      <c r="V127" s="816">
        <f>'O5 Details by Class &amp; Accounts'!AA141</f>
        <v>0</v>
      </c>
      <c r="W127" s="816">
        <f>'O5 Details by Class &amp; Accounts'!AB141</f>
        <v>0</v>
      </c>
      <c r="X127" s="1170">
        <f t="shared" si="35"/>
        <v>800.00000000000011</v>
      </c>
      <c r="Y127" s="816">
        <f>'O5 Details by Class &amp; Accounts'!AD141</f>
        <v>667.51204666497597</v>
      </c>
      <c r="Z127" s="816">
        <f>'O5 Details by Class &amp; Accounts'!AE141</f>
        <v>82.170935835658128</v>
      </c>
      <c r="AA127" s="816">
        <f>'O5 Details by Class &amp; Accounts'!AF141</f>
        <v>9.5358863809282273</v>
      </c>
      <c r="AB127" s="816">
        <f>'O5 Details by Class &amp; Accounts'!AG141</f>
        <v>0</v>
      </c>
      <c r="AC127" s="816">
        <f>'O5 Details by Class &amp; Accounts'!AH141</f>
        <v>0</v>
      </c>
      <c r="AD127" s="816">
        <f>'O5 Details by Class &amp; Accounts'!AI141</f>
        <v>0</v>
      </c>
      <c r="AE127" s="816">
        <f>'O5 Details by Class &amp; Accounts'!AJ141</f>
        <v>39.563783920872432</v>
      </c>
      <c r="AF127" s="816">
        <f>'O5 Details by Class &amp; Accounts'!AK141</f>
        <v>0</v>
      </c>
      <c r="AG127" s="816">
        <f>'O5 Details by Class &amp; Accounts'!AL141</f>
        <v>1.2173471975653056</v>
      </c>
      <c r="AH127" s="816">
        <f>'O5 Details by Class &amp; Accounts'!AM141</f>
        <v>0</v>
      </c>
      <c r="AI127" s="816">
        <f>'O5 Details by Class &amp; Accounts'!AN141</f>
        <v>0</v>
      </c>
      <c r="AJ127" s="816">
        <f>'O5 Details by Class &amp; Accounts'!AO141</f>
        <v>0</v>
      </c>
      <c r="AK127" s="816">
        <f>'O5 Details by Class &amp; Accounts'!AP141</f>
        <v>0</v>
      </c>
      <c r="AL127" s="816">
        <f>'O5 Details by Class &amp; Accounts'!AQ141</f>
        <v>0</v>
      </c>
      <c r="AM127" s="816">
        <f>'O5 Details by Class &amp; Accounts'!AR141</f>
        <v>0</v>
      </c>
      <c r="AN127" s="816">
        <f>'O5 Details by Class &amp; Accounts'!AS141</f>
        <v>0</v>
      </c>
      <c r="AO127" s="816">
        <f>'O5 Details by Class &amp; Accounts'!AT141</f>
        <v>0</v>
      </c>
      <c r="AP127" s="816">
        <f>'O5 Details by Class &amp; Accounts'!AU141</f>
        <v>0</v>
      </c>
      <c r="AQ127" s="816">
        <f>'O5 Details by Class &amp; Accounts'!AV141</f>
        <v>0</v>
      </c>
      <c r="AR127" s="816">
        <f>'O5 Details by Class &amp; Accounts'!AW141</f>
        <v>0</v>
      </c>
      <c r="AS127" s="1192"/>
      <c r="AV127" s="1913">
        <v>1850</v>
      </c>
    </row>
    <row r="128" spans="1:48" s="672" customFormat="1" ht="25.5">
      <c r="A128" s="1191">
        <v>5040</v>
      </c>
      <c r="B128" s="1160" t="s">
        <v>4</v>
      </c>
      <c r="C128" s="1170">
        <f t="shared" si="34"/>
        <v>9000</v>
      </c>
      <c r="D128" s="816">
        <f>'O5 Details by Class &amp; Accounts'!I142</f>
        <v>4406.7953316348958</v>
      </c>
      <c r="E128" s="816">
        <f>'O5 Details by Class &amp; Accounts'!J142</f>
        <v>2315.9071503090063</v>
      </c>
      <c r="F128" s="816">
        <f>'O5 Details by Class &amp; Accounts'!K142</f>
        <v>2258.3124739180521</v>
      </c>
      <c r="G128" s="816">
        <f>'O5 Details by Class &amp; Accounts'!L142</f>
        <v>0</v>
      </c>
      <c r="H128" s="816">
        <f>'O5 Details by Class &amp; Accounts'!M142</f>
        <v>0</v>
      </c>
      <c r="I128" s="816">
        <f>'O5 Details by Class &amp; Accounts'!N142</f>
        <v>0</v>
      </c>
      <c r="J128" s="816">
        <f>'O5 Details by Class &amp; Accounts'!O142</f>
        <v>4.6195947274679341</v>
      </c>
      <c r="K128" s="816">
        <f>'O5 Details by Class &amp; Accounts'!P142</f>
        <v>0</v>
      </c>
      <c r="L128" s="816">
        <f>'O5 Details by Class &amp; Accounts'!Q142</f>
        <v>14.36544941057771</v>
      </c>
      <c r="M128" s="816">
        <f>'O5 Details by Class &amp; Accounts'!R142</f>
        <v>0</v>
      </c>
      <c r="N128" s="816">
        <f>'O5 Details by Class &amp; Accounts'!S142</f>
        <v>0</v>
      </c>
      <c r="O128" s="816">
        <f>'O5 Details by Class &amp; Accounts'!T142</f>
        <v>0</v>
      </c>
      <c r="P128" s="816">
        <f>'O5 Details by Class &amp; Accounts'!U142</f>
        <v>0</v>
      </c>
      <c r="Q128" s="816">
        <f>'O5 Details by Class &amp; Accounts'!V142</f>
        <v>0</v>
      </c>
      <c r="R128" s="816">
        <f>'O5 Details by Class &amp; Accounts'!W142</f>
        <v>0</v>
      </c>
      <c r="S128" s="816">
        <f>'O5 Details by Class &amp; Accounts'!X142</f>
        <v>0</v>
      </c>
      <c r="T128" s="816">
        <f>'O5 Details by Class &amp; Accounts'!Y142</f>
        <v>0</v>
      </c>
      <c r="U128" s="816">
        <f>'O5 Details by Class &amp; Accounts'!Z142</f>
        <v>0</v>
      </c>
      <c r="V128" s="816">
        <f>'O5 Details by Class &amp; Accounts'!AA142</f>
        <v>0</v>
      </c>
      <c r="W128" s="816">
        <f>'O5 Details by Class &amp; Accounts'!AB142</f>
        <v>0</v>
      </c>
      <c r="X128" s="1170">
        <f t="shared" si="35"/>
        <v>6000</v>
      </c>
      <c r="Y128" s="816">
        <f>'O5 Details by Class &amp; Accounts'!AD142</f>
        <v>5008.585346560686</v>
      </c>
      <c r="Z128" s="816">
        <f>'O5 Details by Class &amp; Accounts'!AE142</f>
        <v>616.5583785279872</v>
      </c>
      <c r="AA128" s="816">
        <f>'O5 Details by Class &amp; Accounts'!AF142</f>
        <v>68.860635197437858</v>
      </c>
      <c r="AB128" s="816">
        <f>'O5 Details by Class &amp; Accounts'!AG142</f>
        <v>0</v>
      </c>
      <c r="AC128" s="816">
        <f>'O5 Details by Class &amp; Accounts'!AH142</f>
        <v>0</v>
      </c>
      <c r="AD128" s="816">
        <f>'O5 Details by Class &amp; Accounts'!AI142</f>
        <v>0</v>
      </c>
      <c r="AE128" s="816">
        <f>'O5 Details by Class &amp; Accounts'!AJ142</f>
        <v>296.86144151347526</v>
      </c>
      <c r="AF128" s="816">
        <f>'O5 Details by Class &amp; Accounts'!AK142</f>
        <v>0</v>
      </c>
      <c r="AG128" s="816">
        <f>'O5 Details by Class &amp; Accounts'!AL142</f>
        <v>9.1341982004146249</v>
      </c>
      <c r="AH128" s="816">
        <f>'O5 Details by Class &amp; Accounts'!AM142</f>
        <v>0</v>
      </c>
      <c r="AI128" s="816">
        <f>'O5 Details by Class &amp; Accounts'!AN142</f>
        <v>0</v>
      </c>
      <c r="AJ128" s="816">
        <f>'O5 Details by Class &amp; Accounts'!AO142</f>
        <v>0</v>
      </c>
      <c r="AK128" s="816">
        <f>'O5 Details by Class &amp; Accounts'!AP142</f>
        <v>0</v>
      </c>
      <c r="AL128" s="816">
        <f>'O5 Details by Class &amp; Accounts'!AQ142</f>
        <v>0</v>
      </c>
      <c r="AM128" s="816">
        <f>'O5 Details by Class &amp; Accounts'!AR142</f>
        <v>0</v>
      </c>
      <c r="AN128" s="816">
        <f>'O5 Details by Class &amp; Accounts'!AS142</f>
        <v>0</v>
      </c>
      <c r="AO128" s="816">
        <f>'O5 Details by Class &amp; Accounts'!AT142</f>
        <v>0</v>
      </c>
      <c r="AP128" s="816">
        <f>'O5 Details by Class &amp; Accounts'!AU142</f>
        <v>0</v>
      </c>
      <c r="AQ128" s="816">
        <f>'O5 Details by Class &amp; Accounts'!AV142</f>
        <v>0</v>
      </c>
      <c r="AR128" s="816">
        <f>'O5 Details by Class &amp; Accounts'!AW142</f>
        <v>0</v>
      </c>
      <c r="AS128" s="1192"/>
      <c r="AV128" s="1913" t="s">
        <v>508</v>
      </c>
    </row>
    <row r="129" spans="1:48" s="672" customFormat="1" ht="25.5">
      <c r="A129" s="1191">
        <v>5045</v>
      </c>
      <c r="B129" s="1160" t="s">
        <v>1602</v>
      </c>
      <c r="C129" s="1170">
        <f t="shared" si="34"/>
        <v>0</v>
      </c>
      <c r="D129" s="816">
        <f>'O5 Details by Class &amp; Accounts'!I143</f>
        <v>0</v>
      </c>
      <c r="E129" s="816">
        <f>'O5 Details by Class &amp; Accounts'!J143</f>
        <v>0</v>
      </c>
      <c r="F129" s="816">
        <f>'O5 Details by Class &amp; Accounts'!K143</f>
        <v>0</v>
      </c>
      <c r="G129" s="816">
        <f>'O5 Details by Class &amp; Accounts'!L143</f>
        <v>0</v>
      </c>
      <c r="H129" s="816">
        <f>'O5 Details by Class &amp; Accounts'!M143</f>
        <v>0</v>
      </c>
      <c r="I129" s="816">
        <f>'O5 Details by Class &amp; Accounts'!N143</f>
        <v>0</v>
      </c>
      <c r="J129" s="816">
        <f>'O5 Details by Class &amp; Accounts'!O143</f>
        <v>0</v>
      </c>
      <c r="K129" s="816">
        <f>'O5 Details by Class &amp; Accounts'!P143</f>
        <v>0</v>
      </c>
      <c r="L129" s="816">
        <f>'O5 Details by Class &amp; Accounts'!Q143</f>
        <v>0</v>
      </c>
      <c r="M129" s="816">
        <f>'O5 Details by Class &amp; Accounts'!R143</f>
        <v>0</v>
      </c>
      <c r="N129" s="816">
        <f>'O5 Details by Class &amp; Accounts'!S143</f>
        <v>0</v>
      </c>
      <c r="O129" s="816">
        <f>'O5 Details by Class &amp; Accounts'!T143</f>
        <v>0</v>
      </c>
      <c r="P129" s="816">
        <f>'O5 Details by Class &amp; Accounts'!U143</f>
        <v>0</v>
      </c>
      <c r="Q129" s="816">
        <f>'O5 Details by Class &amp; Accounts'!V143</f>
        <v>0</v>
      </c>
      <c r="R129" s="816">
        <f>'O5 Details by Class &amp; Accounts'!W143</f>
        <v>0</v>
      </c>
      <c r="S129" s="816">
        <f>'O5 Details by Class &amp; Accounts'!X143</f>
        <v>0</v>
      </c>
      <c r="T129" s="816">
        <f>'O5 Details by Class &amp; Accounts'!Y143</f>
        <v>0</v>
      </c>
      <c r="U129" s="816">
        <f>'O5 Details by Class &amp; Accounts'!Z143</f>
        <v>0</v>
      </c>
      <c r="V129" s="816">
        <f>'O5 Details by Class &amp; Accounts'!AA143</f>
        <v>0</v>
      </c>
      <c r="W129" s="816">
        <f>'O5 Details by Class &amp; Accounts'!AB143</f>
        <v>0</v>
      </c>
      <c r="X129" s="1170">
        <f t="shared" si="35"/>
        <v>0</v>
      </c>
      <c r="Y129" s="816">
        <f>'O5 Details by Class &amp; Accounts'!AD143</f>
        <v>0</v>
      </c>
      <c r="Z129" s="816">
        <f>'O5 Details by Class &amp; Accounts'!AE143</f>
        <v>0</v>
      </c>
      <c r="AA129" s="816">
        <f>'O5 Details by Class &amp; Accounts'!AF143</f>
        <v>0</v>
      </c>
      <c r="AB129" s="816">
        <f>'O5 Details by Class &amp; Accounts'!AG143</f>
        <v>0</v>
      </c>
      <c r="AC129" s="816">
        <f>'O5 Details by Class &amp; Accounts'!AH143</f>
        <v>0</v>
      </c>
      <c r="AD129" s="816">
        <f>'O5 Details by Class &amp; Accounts'!AI143</f>
        <v>0</v>
      </c>
      <c r="AE129" s="816">
        <f>'O5 Details by Class &amp; Accounts'!AJ143</f>
        <v>0</v>
      </c>
      <c r="AF129" s="816">
        <f>'O5 Details by Class &amp; Accounts'!AK143</f>
        <v>0</v>
      </c>
      <c r="AG129" s="816">
        <f>'O5 Details by Class &amp; Accounts'!AL143</f>
        <v>0</v>
      </c>
      <c r="AH129" s="816">
        <f>'O5 Details by Class &amp; Accounts'!AM143</f>
        <v>0</v>
      </c>
      <c r="AI129" s="816">
        <f>'O5 Details by Class &amp; Accounts'!AN143</f>
        <v>0</v>
      </c>
      <c r="AJ129" s="816">
        <f>'O5 Details by Class &amp; Accounts'!AO143</f>
        <v>0</v>
      </c>
      <c r="AK129" s="816">
        <f>'O5 Details by Class &amp; Accounts'!AP143</f>
        <v>0</v>
      </c>
      <c r="AL129" s="816">
        <f>'O5 Details by Class &amp; Accounts'!AQ143</f>
        <v>0</v>
      </c>
      <c r="AM129" s="816">
        <f>'O5 Details by Class &amp; Accounts'!AR143</f>
        <v>0</v>
      </c>
      <c r="AN129" s="816">
        <f>'O5 Details by Class &amp; Accounts'!AS143</f>
        <v>0</v>
      </c>
      <c r="AO129" s="816">
        <f>'O5 Details by Class &amp; Accounts'!AT143</f>
        <v>0</v>
      </c>
      <c r="AP129" s="816">
        <f>'O5 Details by Class &amp; Accounts'!AU143</f>
        <v>0</v>
      </c>
      <c r="AQ129" s="816">
        <f>'O5 Details by Class &amp; Accounts'!AV143</f>
        <v>0</v>
      </c>
      <c r="AR129" s="816">
        <f>'O5 Details by Class &amp; Accounts'!AW143</f>
        <v>0</v>
      </c>
      <c r="AS129" s="1192"/>
      <c r="AV129" s="1913" t="s">
        <v>508</v>
      </c>
    </row>
    <row r="130" spans="1:48" s="672" customFormat="1" ht="25.5">
      <c r="A130" s="1191">
        <v>5050</v>
      </c>
      <c r="B130" s="1160" t="s">
        <v>540</v>
      </c>
      <c r="C130" s="1170">
        <f t="shared" si="34"/>
        <v>0</v>
      </c>
      <c r="D130" s="816">
        <f>'O5 Details by Class &amp; Accounts'!I144</f>
        <v>0</v>
      </c>
      <c r="E130" s="816">
        <f>'O5 Details by Class &amp; Accounts'!J144</f>
        <v>0</v>
      </c>
      <c r="F130" s="816">
        <f>'O5 Details by Class &amp; Accounts'!K144</f>
        <v>0</v>
      </c>
      <c r="G130" s="816">
        <f>'O5 Details by Class &amp; Accounts'!L144</f>
        <v>0</v>
      </c>
      <c r="H130" s="816">
        <f>'O5 Details by Class &amp; Accounts'!M144</f>
        <v>0</v>
      </c>
      <c r="I130" s="816">
        <f>'O5 Details by Class &amp; Accounts'!N144</f>
        <v>0</v>
      </c>
      <c r="J130" s="816">
        <f>'O5 Details by Class &amp; Accounts'!O144</f>
        <v>0</v>
      </c>
      <c r="K130" s="816">
        <f>'O5 Details by Class &amp; Accounts'!P144</f>
        <v>0</v>
      </c>
      <c r="L130" s="816">
        <f>'O5 Details by Class &amp; Accounts'!Q144</f>
        <v>0</v>
      </c>
      <c r="M130" s="816">
        <f>'O5 Details by Class &amp; Accounts'!R144</f>
        <v>0</v>
      </c>
      <c r="N130" s="816">
        <f>'O5 Details by Class &amp; Accounts'!S144</f>
        <v>0</v>
      </c>
      <c r="O130" s="816">
        <f>'O5 Details by Class &amp; Accounts'!T144</f>
        <v>0</v>
      </c>
      <c r="P130" s="816">
        <f>'O5 Details by Class &amp; Accounts'!U144</f>
        <v>0</v>
      </c>
      <c r="Q130" s="816">
        <f>'O5 Details by Class &amp; Accounts'!V144</f>
        <v>0</v>
      </c>
      <c r="R130" s="816">
        <f>'O5 Details by Class &amp; Accounts'!W144</f>
        <v>0</v>
      </c>
      <c r="S130" s="816">
        <f>'O5 Details by Class &amp; Accounts'!X144</f>
        <v>0</v>
      </c>
      <c r="T130" s="816">
        <f>'O5 Details by Class &amp; Accounts'!Y144</f>
        <v>0</v>
      </c>
      <c r="U130" s="816">
        <f>'O5 Details by Class &amp; Accounts'!Z144</f>
        <v>0</v>
      </c>
      <c r="V130" s="816">
        <f>'O5 Details by Class &amp; Accounts'!AA144</f>
        <v>0</v>
      </c>
      <c r="W130" s="816">
        <f>'O5 Details by Class &amp; Accounts'!AB144</f>
        <v>0</v>
      </c>
      <c r="X130" s="1170">
        <f t="shared" si="35"/>
        <v>0</v>
      </c>
      <c r="Y130" s="816">
        <f>'O5 Details by Class &amp; Accounts'!AD144</f>
        <v>0</v>
      </c>
      <c r="Z130" s="816">
        <f>'O5 Details by Class &amp; Accounts'!AE144</f>
        <v>0</v>
      </c>
      <c r="AA130" s="816">
        <f>'O5 Details by Class &amp; Accounts'!AF144</f>
        <v>0</v>
      </c>
      <c r="AB130" s="816">
        <f>'O5 Details by Class &amp; Accounts'!AG144</f>
        <v>0</v>
      </c>
      <c r="AC130" s="816">
        <f>'O5 Details by Class &amp; Accounts'!AH144</f>
        <v>0</v>
      </c>
      <c r="AD130" s="816">
        <f>'O5 Details by Class &amp; Accounts'!AI144</f>
        <v>0</v>
      </c>
      <c r="AE130" s="816">
        <f>'O5 Details by Class &amp; Accounts'!AJ144</f>
        <v>0</v>
      </c>
      <c r="AF130" s="816">
        <f>'O5 Details by Class &amp; Accounts'!AK144</f>
        <v>0</v>
      </c>
      <c r="AG130" s="816">
        <f>'O5 Details by Class &amp; Accounts'!AL144</f>
        <v>0</v>
      </c>
      <c r="AH130" s="816">
        <f>'O5 Details by Class &amp; Accounts'!AM144</f>
        <v>0</v>
      </c>
      <c r="AI130" s="816">
        <f>'O5 Details by Class &amp; Accounts'!AN144</f>
        <v>0</v>
      </c>
      <c r="AJ130" s="816">
        <f>'O5 Details by Class &amp; Accounts'!AO144</f>
        <v>0</v>
      </c>
      <c r="AK130" s="816">
        <f>'O5 Details by Class &amp; Accounts'!AP144</f>
        <v>0</v>
      </c>
      <c r="AL130" s="816">
        <f>'O5 Details by Class &amp; Accounts'!AQ144</f>
        <v>0</v>
      </c>
      <c r="AM130" s="816">
        <f>'O5 Details by Class &amp; Accounts'!AR144</f>
        <v>0</v>
      </c>
      <c r="AN130" s="816">
        <f>'O5 Details by Class &amp; Accounts'!AS144</f>
        <v>0</v>
      </c>
      <c r="AO130" s="816">
        <f>'O5 Details by Class &amp; Accounts'!AT144</f>
        <v>0</v>
      </c>
      <c r="AP130" s="816">
        <f>'O5 Details by Class &amp; Accounts'!AU144</f>
        <v>0</v>
      </c>
      <c r="AQ130" s="816">
        <f>'O5 Details by Class &amp; Accounts'!AV144</f>
        <v>0</v>
      </c>
      <c r="AR130" s="816">
        <f>'O5 Details by Class &amp; Accounts'!AW144</f>
        <v>0</v>
      </c>
      <c r="AS130" s="1192"/>
      <c r="AV130" s="1913" t="s">
        <v>508</v>
      </c>
    </row>
    <row r="131" spans="1:48" s="672" customFormat="1" ht="25.5">
      <c r="A131" s="1191">
        <v>5055</v>
      </c>
      <c r="B131" s="1160" t="s">
        <v>1426</v>
      </c>
      <c r="C131" s="1170">
        <f t="shared" si="34"/>
        <v>0</v>
      </c>
      <c r="D131" s="816">
        <f>'O5 Details by Class &amp; Accounts'!I145</f>
        <v>0</v>
      </c>
      <c r="E131" s="816">
        <f>'O5 Details by Class &amp; Accounts'!J145</f>
        <v>0</v>
      </c>
      <c r="F131" s="816">
        <f>'O5 Details by Class &amp; Accounts'!K145</f>
        <v>0</v>
      </c>
      <c r="G131" s="816">
        <f>'O5 Details by Class &amp; Accounts'!L145</f>
        <v>0</v>
      </c>
      <c r="H131" s="816">
        <f>'O5 Details by Class &amp; Accounts'!M145</f>
        <v>0</v>
      </c>
      <c r="I131" s="816">
        <f>'O5 Details by Class &amp; Accounts'!N145</f>
        <v>0</v>
      </c>
      <c r="J131" s="816">
        <f>'O5 Details by Class &amp; Accounts'!O145</f>
        <v>0</v>
      </c>
      <c r="K131" s="816">
        <f>'O5 Details by Class &amp; Accounts'!P145</f>
        <v>0</v>
      </c>
      <c r="L131" s="816">
        <f>'O5 Details by Class &amp; Accounts'!Q145</f>
        <v>0</v>
      </c>
      <c r="M131" s="816">
        <f>'O5 Details by Class &amp; Accounts'!R145</f>
        <v>0</v>
      </c>
      <c r="N131" s="816">
        <f>'O5 Details by Class &amp; Accounts'!S145</f>
        <v>0</v>
      </c>
      <c r="O131" s="816">
        <f>'O5 Details by Class &amp; Accounts'!T145</f>
        <v>0</v>
      </c>
      <c r="P131" s="816">
        <f>'O5 Details by Class &amp; Accounts'!U145</f>
        <v>0</v>
      </c>
      <c r="Q131" s="816">
        <f>'O5 Details by Class &amp; Accounts'!V145</f>
        <v>0</v>
      </c>
      <c r="R131" s="816">
        <f>'O5 Details by Class &amp; Accounts'!W145</f>
        <v>0</v>
      </c>
      <c r="S131" s="816">
        <f>'O5 Details by Class &amp; Accounts'!X145</f>
        <v>0</v>
      </c>
      <c r="T131" s="816">
        <f>'O5 Details by Class &amp; Accounts'!Y145</f>
        <v>0</v>
      </c>
      <c r="U131" s="816">
        <f>'O5 Details by Class &amp; Accounts'!Z145</f>
        <v>0</v>
      </c>
      <c r="V131" s="816">
        <f>'O5 Details by Class &amp; Accounts'!AA145</f>
        <v>0</v>
      </c>
      <c r="W131" s="816">
        <f>'O5 Details by Class &amp; Accounts'!AB145</f>
        <v>0</v>
      </c>
      <c r="X131" s="1170">
        <f t="shared" si="35"/>
        <v>0</v>
      </c>
      <c r="Y131" s="816">
        <f>'O5 Details by Class &amp; Accounts'!AD145</f>
        <v>0</v>
      </c>
      <c r="Z131" s="816">
        <f>'O5 Details by Class &amp; Accounts'!AE145</f>
        <v>0</v>
      </c>
      <c r="AA131" s="816">
        <f>'O5 Details by Class &amp; Accounts'!AF145</f>
        <v>0</v>
      </c>
      <c r="AB131" s="816">
        <f>'O5 Details by Class &amp; Accounts'!AG145</f>
        <v>0</v>
      </c>
      <c r="AC131" s="816">
        <f>'O5 Details by Class &amp; Accounts'!AH145</f>
        <v>0</v>
      </c>
      <c r="AD131" s="816">
        <f>'O5 Details by Class &amp; Accounts'!AI145</f>
        <v>0</v>
      </c>
      <c r="AE131" s="816">
        <f>'O5 Details by Class &amp; Accounts'!AJ145</f>
        <v>0</v>
      </c>
      <c r="AF131" s="816">
        <f>'O5 Details by Class &amp; Accounts'!AK145</f>
        <v>0</v>
      </c>
      <c r="AG131" s="816">
        <f>'O5 Details by Class &amp; Accounts'!AL145</f>
        <v>0</v>
      </c>
      <c r="AH131" s="816">
        <f>'O5 Details by Class &amp; Accounts'!AM145</f>
        <v>0</v>
      </c>
      <c r="AI131" s="816">
        <f>'O5 Details by Class &amp; Accounts'!AN145</f>
        <v>0</v>
      </c>
      <c r="AJ131" s="816">
        <f>'O5 Details by Class &amp; Accounts'!AO145</f>
        <v>0</v>
      </c>
      <c r="AK131" s="816">
        <f>'O5 Details by Class &amp; Accounts'!AP145</f>
        <v>0</v>
      </c>
      <c r="AL131" s="816">
        <f>'O5 Details by Class &amp; Accounts'!AQ145</f>
        <v>0</v>
      </c>
      <c r="AM131" s="816">
        <f>'O5 Details by Class &amp; Accounts'!AR145</f>
        <v>0</v>
      </c>
      <c r="AN131" s="816">
        <f>'O5 Details by Class &amp; Accounts'!AS145</f>
        <v>0</v>
      </c>
      <c r="AO131" s="816">
        <f>'O5 Details by Class &amp; Accounts'!AT145</f>
        <v>0</v>
      </c>
      <c r="AP131" s="816">
        <f>'O5 Details by Class &amp; Accounts'!AU145</f>
        <v>0</v>
      </c>
      <c r="AQ131" s="816">
        <f>'O5 Details by Class &amp; Accounts'!AV145</f>
        <v>0</v>
      </c>
      <c r="AR131" s="816">
        <f>'O5 Details by Class &amp; Accounts'!AW145</f>
        <v>0</v>
      </c>
      <c r="AS131" s="1192"/>
      <c r="AV131" s="1913">
        <v>1850</v>
      </c>
    </row>
    <row r="132" spans="1:48" s="672" customFormat="1" ht="12.75">
      <c r="A132" s="1191">
        <v>5065</v>
      </c>
      <c r="B132" s="1160" t="s">
        <v>1596</v>
      </c>
      <c r="C132" s="1170">
        <f t="shared" si="34"/>
        <v>0</v>
      </c>
      <c r="D132" s="816">
        <f>'O5 Details by Class &amp; Accounts'!I146</f>
        <v>0</v>
      </c>
      <c r="E132" s="816">
        <f>'O5 Details by Class &amp; Accounts'!J146</f>
        <v>0</v>
      </c>
      <c r="F132" s="816">
        <f>'O5 Details by Class &amp; Accounts'!K146</f>
        <v>0</v>
      </c>
      <c r="G132" s="816">
        <f>'O5 Details by Class &amp; Accounts'!L146</f>
        <v>0</v>
      </c>
      <c r="H132" s="816">
        <f>'O5 Details by Class &amp; Accounts'!M146</f>
        <v>0</v>
      </c>
      <c r="I132" s="816">
        <f>'O5 Details by Class &amp; Accounts'!N146</f>
        <v>0</v>
      </c>
      <c r="J132" s="816">
        <f>'O5 Details by Class &amp; Accounts'!O146</f>
        <v>0</v>
      </c>
      <c r="K132" s="816">
        <f>'O5 Details by Class &amp; Accounts'!P146</f>
        <v>0</v>
      </c>
      <c r="L132" s="816">
        <f>'O5 Details by Class &amp; Accounts'!Q146</f>
        <v>0</v>
      </c>
      <c r="M132" s="816">
        <f>'O5 Details by Class &amp; Accounts'!R146</f>
        <v>0</v>
      </c>
      <c r="N132" s="816">
        <f>'O5 Details by Class &amp; Accounts'!S146</f>
        <v>0</v>
      </c>
      <c r="O132" s="816">
        <f>'O5 Details by Class &amp; Accounts'!T146</f>
        <v>0</v>
      </c>
      <c r="P132" s="816">
        <f>'O5 Details by Class &amp; Accounts'!U146</f>
        <v>0</v>
      </c>
      <c r="Q132" s="816">
        <f>'O5 Details by Class &amp; Accounts'!V146</f>
        <v>0</v>
      </c>
      <c r="R132" s="816">
        <f>'O5 Details by Class &amp; Accounts'!W146</f>
        <v>0</v>
      </c>
      <c r="S132" s="816">
        <f>'O5 Details by Class &amp; Accounts'!X146</f>
        <v>0</v>
      </c>
      <c r="T132" s="816">
        <f>'O5 Details by Class &amp; Accounts'!Y146</f>
        <v>0</v>
      </c>
      <c r="U132" s="816">
        <f>'O5 Details by Class &amp; Accounts'!Z146</f>
        <v>0</v>
      </c>
      <c r="V132" s="816">
        <f>'O5 Details by Class &amp; Accounts'!AA146</f>
        <v>0</v>
      </c>
      <c r="W132" s="816">
        <f>'O5 Details by Class &amp; Accounts'!AB146</f>
        <v>0</v>
      </c>
      <c r="X132" s="1170">
        <f t="shared" si="35"/>
        <v>35000</v>
      </c>
      <c r="Y132" s="816">
        <f>'O5 Details by Class &amp; Accounts'!AD146</f>
        <v>25324.444444444442</v>
      </c>
      <c r="Z132" s="816">
        <f>'O5 Details by Class &amp; Accounts'!AE146</f>
        <v>8393.7777777777774</v>
      </c>
      <c r="AA132" s="816">
        <f>'O5 Details by Class &amp; Accounts'!AF146</f>
        <v>1281.7777777777778</v>
      </c>
      <c r="AB132" s="816">
        <f>'O5 Details by Class &amp; Accounts'!AG146</f>
        <v>0</v>
      </c>
      <c r="AC132" s="816">
        <f>'O5 Details by Class &amp; Accounts'!AH146</f>
        <v>0</v>
      </c>
      <c r="AD132" s="816">
        <f>'O5 Details by Class &amp; Accounts'!AI146</f>
        <v>0</v>
      </c>
      <c r="AE132" s="816">
        <f>'O5 Details by Class &amp; Accounts'!AJ146</f>
        <v>0</v>
      </c>
      <c r="AF132" s="816">
        <f>'O5 Details by Class &amp; Accounts'!AK146</f>
        <v>0</v>
      </c>
      <c r="AG132" s="816">
        <f>'O5 Details by Class &amp; Accounts'!AL146</f>
        <v>0</v>
      </c>
      <c r="AH132" s="816">
        <f>'O5 Details by Class &amp; Accounts'!AM146</f>
        <v>0</v>
      </c>
      <c r="AI132" s="816">
        <f>'O5 Details by Class &amp; Accounts'!AN146</f>
        <v>0</v>
      </c>
      <c r="AJ132" s="816">
        <f>'O5 Details by Class &amp; Accounts'!AO146</f>
        <v>0</v>
      </c>
      <c r="AK132" s="816">
        <f>'O5 Details by Class &amp; Accounts'!AP146</f>
        <v>0</v>
      </c>
      <c r="AL132" s="816">
        <f>'O5 Details by Class &amp; Accounts'!AQ146</f>
        <v>0</v>
      </c>
      <c r="AM132" s="816">
        <f>'O5 Details by Class &amp; Accounts'!AR146</f>
        <v>0</v>
      </c>
      <c r="AN132" s="816">
        <f>'O5 Details by Class &amp; Accounts'!AS146</f>
        <v>0</v>
      </c>
      <c r="AO132" s="816">
        <f>'O5 Details by Class &amp; Accounts'!AT146</f>
        <v>0</v>
      </c>
      <c r="AP132" s="816">
        <f>'O5 Details by Class &amp; Accounts'!AU146</f>
        <v>0</v>
      </c>
      <c r="AQ132" s="816">
        <f>'O5 Details by Class &amp; Accounts'!AV146</f>
        <v>0</v>
      </c>
      <c r="AR132" s="816">
        <f>'O5 Details by Class &amp; Accounts'!AW146</f>
        <v>0</v>
      </c>
      <c r="AS132" s="1192"/>
      <c r="AV132" s="1913" t="s">
        <v>780</v>
      </c>
    </row>
    <row r="133" spans="1:48" s="672" customFormat="1" ht="12.75">
      <c r="A133" s="1191">
        <v>5070</v>
      </c>
      <c r="B133" s="1160" t="s">
        <v>1597</v>
      </c>
      <c r="C133" s="1170">
        <f t="shared" si="34"/>
        <v>0</v>
      </c>
      <c r="D133" s="816">
        <f>'O5 Details by Class &amp; Accounts'!I147</f>
        <v>0</v>
      </c>
      <c r="E133" s="816">
        <f>'O5 Details by Class &amp; Accounts'!J147</f>
        <v>0</v>
      </c>
      <c r="F133" s="816">
        <f>'O5 Details by Class &amp; Accounts'!K147</f>
        <v>0</v>
      </c>
      <c r="G133" s="816">
        <f>'O5 Details by Class &amp; Accounts'!L147</f>
        <v>0</v>
      </c>
      <c r="H133" s="816">
        <f>'O5 Details by Class &amp; Accounts'!M147</f>
        <v>0</v>
      </c>
      <c r="I133" s="816">
        <f>'O5 Details by Class &amp; Accounts'!N147</f>
        <v>0</v>
      </c>
      <c r="J133" s="816">
        <f>'O5 Details by Class &amp; Accounts'!O147</f>
        <v>0</v>
      </c>
      <c r="K133" s="816">
        <f>'O5 Details by Class &amp; Accounts'!P147</f>
        <v>0</v>
      </c>
      <c r="L133" s="816">
        <f>'O5 Details by Class &amp; Accounts'!Q147</f>
        <v>0</v>
      </c>
      <c r="M133" s="816">
        <f>'O5 Details by Class &amp; Accounts'!R147</f>
        <v>0</v>
      </c>
      <c r="N133" s="816">
        <f>'O5 Details by Class &amp; Accounts'!S147</f>
        <v>0</v>
      </c>
      <c r="O133" s="816">
        <f>'O5 Details by Class &amp; Accounts'!T147</f>
        <v>0</v>
      </c>
      <c r="P133" s="816">
        <f>'O5 Details by Class &amp; Accounts'!U147</f>
        <v>0</v>
      </c>
      <c r="Q133" s="816">
        <f>'O5 Details by Class &amp; Accounts'!V147</f>
        <v>0</v>
      </c>
      <c r="R133" s="816">
        <f>'O5 Details by Class &amp; Accounts'!W147</f>
        <v>0</v>
      </c>
      <c r="S133" s="816">
        <f>'O5 Details by Class &amp; Accounts'!X147</f>
        <v>0</v>
      </c>
      <c r="T133" s="816">
        <f>'O5 Details by Class &amp; Accounts'!Y147</f>
        <v>0</v>
      </c>
      <c r="U133" s="816">
        <f>'O5 Details by Class &amp; Accounts'!Z147</f>
        <v>0</v>
      </c>
      <c r="V133" s="816">
        <f>'O5 Details by Class &amp; Accounts'!AA147</f>
        <v>0</v>
      </c>
      <c r="W133" s="816">
        <f>'O5 Details by Class &amp; Accounts'!AB147</f>
        <v>0</v>
      </c>
      <c r="X133" s="1170">
        <f t="shared" si="35"/>
        <v>5000</v>
      </c>
      <c r="Y133" s="816">
        <f>'O5 Details by Class &amp; Accounts'!AD147</f>
        <v>4171.9502916560996</v>
      </c>
      <c r="Z133" s="816">
        <f>'O5 Details by Class &amp; Accounts'!AE147</f>
        <v>513.5683489728633</v>
      </c>
      <c r="AA133" s="816">
        <f>'O5 Details by Class &amp; Accounts'!AF147</f>
        <v>59.599289880801415</v>
      </c>
      <c r="AB133" s="816">
        <f>'O5 Details by Class &amp; Accounts'!AG147</f>
        <v>0</v>
      </c>
      <c r="AC133" s="816">
        <f>'O5 Details by Class &amp; Accounts'!AH147</f>
        <v>0</v>
      </c>
      <c r="AD133" s="816">
        <f>'O5 Details by Class &amp; Accounts'!AI147</f>
        <v>0</v>
      </c>
      <c r="AE133" s="816">
        <f>'O5 Details by Class &amp; Accounts'!AJ147</f>
        <v>247.27364950545268</v>
      </c>
      <c r="AF133" s="816">
        <f>'O5 Details by Class &amp; Accounts'!AK147</f>
        <v>0</v>
      </c>
      <c r="AG133" s="816">
        <f>'O5 Details by Class &amp; Accounts'!AL147</f>
        <v>7.6084199847831604</v>
      </c>
      <c r="AH133" s="816">
        <f>'O5 Details by Class &amp; Accounts'!AM147</f>
        <v>0</v>
      </c>
      <c r="AI133" s="816">
        <f>'O5 Details by Class &amp; Accounts'!AN147</f>
        <v>0</v>
      </c>
      <c r="AJ133" s="816">
        <f>'O5 Details by Class &amp; Accounts'!AO147</f>
        <v>0</v>
      </c>
      <c r="AK133" s="816">
        <f>'O5 Details by Class &amp; Accounts'!AP147</f>
        <v>0</v>
      </c>
      <c r="AL133" s="816">
        <f>'O5 Details by Class &amp; Accounts'!AQ147</f>
        <v>0</v>
      </c>
      <c r="AM133" s="816">
        <f>'O5 Details by Class &amp; Accounts'!AR147</f>
        <v>0</v>
      </c>
      <c r="AN133" s="816">
        <f>'O5 Details by Class &amp; Accounts'!AS147</f>
        <v>0</v>
      </c>
      <c r="AO133" s="816">
        <f>'O5 Details by Class &amp; Accounts'!AT147</f>
        <v>0</v>
      </c>
      <c r="AP133" s="816">
        <f>'O5 Details by Class &amp; Accounts'!AU147</f>
        <v>0</v>
      </c>
      <c r="AQ133" s="816">
        <f>'O5 Details by Class &amp; Accounts'!AV147</f>
        <v>0</v>
      </c>
      <c r="AR133" s="816">
        <f>'O5 Details by Class &amp; Accounts'!AW147</f>
        <v>0</v>
      </c>
      <c r="AS133" s="1192"/>
      <c r="AV133" s="1913" t="s">
        <v>710</v>
      </c>
    </row>
    <row r="134" spans="1:48" s="672" customFormat="1" ht="12.75">
      <c r="A134" s="1191">
        <v>5075</v>
      </c>
      <c r="B134" s="1160" t="s">
        <v>1598</v>
      </c>
      <c r="C134" s="1170">
        <f t="shared" si="34"/>
        <v>0</v>
      </c>
      <c r="D134" s="816">
        <f>'O5 Details by Class &amp; Accounts'!I148</f>
        <v>0</v>
      </c>
      <c r="E134" s="816">
        <f>'O5 Details by Class &amp; Accounts'!J148</f>
        <v>0</v>
      </c>
      <c r="F134" s="816">
        <f>'O5 Details by Class &amp; Accounts'!K148</f>
        <v>0</v>
      </c>
      <c r="G134" s="816">
        <f>'O5 Details by Class &amp; Accounts'!L148</f>
        <v>0</v>
      </c>
      <c r="H134" s="816">
        <f>'O5 Details by Class &amp; Accounts'!M148</f>
        <v>0</v>
      </c>
      <c r="I134" s="816">
        <f>'O5 Details by Class &amp; Accounts'!N148</f>
        <v>0</v>
      </c>
      <c r="J134" s="816">
        <f>'O5 Details by Class &amp; Accounts'!O148</f>
        <v>0</v>
      </c>
      <c r="K134" s="816">
        <f>'O5 Details by Class &amp; Accounts'!P148</f>
        <v>0</v>
      </c>
      <c r="L134" s="816">
        <f>'O5 Details by Class &amp; Accounts'!Q148</f>
        <v>0</v>
      </c>
      <c r="M134" s="816">
        <f>'O5 Details by Class &amp; Accounts'!R148</f>
        <v>0</v>
      </c>
      <c r="N134" s="816">
        <f>'O5 Details by Class &amp; Accounts'!S148</f>
        <v>0</v>
      </c>
      <c r="O134" s="816">
        <f>'O5 Details by Class &amp; Accounts'!T148</f>
        <v>0</v>
      </c>
      <c r="P134" s="816">
        <f>'O5 Details by Class &amp; Accounts'!U148</f>
        <v>0</v>
      </c>
      <c r="Q134" s="816">
        <f>'O5 Details by Class &amp; Accounts'!V148</f>
        <v>0</v>
      </c>
      <c r="R134" s="816">
        <f>'O5 Details by Class &amp; Accounts'!W148</f>
        <v>0</v>
      </c>
      <c r="S134" s="816">
        <f>'O5 Details by Class &amp; Accounts'!X148</f>
        <v>0</v>
      </c>
      <c r="T134" s="816">
        <f>'O5 Details by Class &amp; Accounts'!Y148</f>
        <v>0</v>
      </c>
      <c r="U134" s="816">
        <f>'O5 Details by Class &amp; Accounts'!Z148</f>
        <v>0</v>
      </c>
      <c r="V134" s="816">
        <f>'O5 Details by Class &amp; Accounts'!AA148</f>
        <v>0</v>
      </c>
      <c r="W134" s="816">
        <f>'O5 Details by Class &amp; Accounts'!AB148</f>
        <v>0</v>
      </c>
      <c r="X134" s="1170">
        <f t="shared" si="35"/>
        <v>0</v>
      </c>
      <c r="Y134" s="816">
        <f>'O5 Details by Class &amp; Accounts'!AD148</f>
        <v>0</v>
      </c>
      <c r="Z134" s="816">
        <f>'O5 Details by Class &amp; Accounts'!AE148</f>
        <v>0</v>
      </c>
      <c r="AA134" s="816">
        <f>'O5 Details by Class &amp; Accounts'!AF148</f>
        <v>0</v>
      </c>
      <c r="AB134" s="816">
        <f>'O5 Details by Class &amp; Accounts'!AG148</f>
        <v>0</v>
      </c>
      <c r="AC134" s="816">
        <f>'O5 Details by Class &amp; Accounts'!AH148</f>
        <v>0</v>
      </c>
      <c r="AD134" s="816">
        <f>'O5 Details by Class &amp; Accounts'!AI148</f>
        <v>0</v>
      </c>
      <c r="AE134" s="816">
        <f>'O5 Details by Class &amp; Accounts'!AJ148</f>
        <v>0</v>
      </c>
      <c r="AF134" s="816">
        <f>'O5 Details by Class &amp; Accounts'!AK148</f>
        <v>0</v>
      </c>
      <c r="AG134" s="816">
        <f>'O5 Details by Class &amp; Accounts'!AL148</f>
        <v>0</v>
      </c>
      <c r="AH134" s="816">
        <f>'O5 Details by Class &amp; Accounts'!AM148</f>
        <v>0</v>
      </c>
      <c r="AI134" s="816">
        <f>'O5 Details by Class &amp; Accounts'!AN148</f>
        <v>0</v>
      </c>
      <c r="AJ134" s="816">
        <f>'O5 Details by Class &amp; Accounts'!AO148</f>
        <v>0</v>
      </c>
      <c r="AK134" s="816">
        <f>'O5 Details by Class &amp; Accounts'!AP148</f>
        <v>0</v>
      </c>
      <c r="AL134" s="816">
        <f>'O5 Details by Class &amp; Accounts'!AQ148</f>
        <v>0</v>
      </c>
      <c r="AM134" s="816">
        <f>'O5 Details by Class &amp; Accounts'!AR148</f>
        <v>0</v>
      </c>
      <c r="AN134" s="816">
        <f>'O5 Details by Class &amp; Accounts'!AS148</f>
        <v>0</v>
      </c>
      <c r="AO134" s="816">
        <f>'O5 Details by Class &amp; Accounts'!AT148</f>
        <v>0</v>
      </c>
      <c r="AP134" s="816">
        <f>'O5 Details by Class &amp; Accounts'!AU148</f>
        <v>0</v>
      </c>
      <c r="AQ134" s="816">
        <f>'O5 Details by Class &amp; Accounts'!AV148</f>
        <v>0</v>
      </c>
      <c r="AR134" s="816">
        <f>'O5 Details by Class &amp; Accounts'!AW148</f>
        <v>0</v>
      </c>
      <c r="AS134" s="1192"/>
      <c r="AV134" s="1913" t="s">
        <v>710</v>
      </c>
    </row>
    <row r="135" spans="1:48" s="672" customFormat="1" ht="12.75">
      <c r="A135" s="1191">
        <v>5085</v>
      </c>
      <c r="B135" s="1160" t="s">
        <v>1579</v>
      </c>
      <c r="C135" s="1170">
        <f t="shared" si="34"/>
        <v>76800</v>
      </c>
      <c r="D135" s="816">
        <f>'O5 Details by Class &amp; Accounts'!I149</f>
        <v>40142.828210493164</v>
      </c>
      <c r="E135" s="816">
        <f>'O5 Details by Class &amp; Accounts'!J149</f>
        <v>20096.68022806595</v>
      </c>
      <c r="F135" s="816">
        <f>'O5 Details by Class &amp; Accounts'!K149</f>
        <v>16315.953039848278</v>
      </c>
      <c r="G135" s="816">
        <f>'O5 Details by Class &amp; Accounts'!L149</f>
        <v>0</v>
      </c>
      <c r="H135" s="816">
        <f>'O5 Details by Class &amp; Accounts'!M149</f>
        <v>0</v>
      </c>
      <c r="I135" s="816">
        <f>'O5 Details by Class &amp; Accounts'!N149</f>
        <v>0</v>
      </c>
      <c r="J135" s="816">
        <f>'O5 Details by Class &amp; Accounts'!O149</f>
        <v>116.51185423633608</v>
      </c>
      <c r="K135" s="816">
        <f>'O5 Details by Class &amp; Accounts'!P149</f>
        <v>0</v>
      </c>
      <c r="L135" s="816">
        <f>'O5 Details by Class &amp; Accounts'!Q149</f>
        <v>128.02666735627491</v>
      </c>
      <c r="M135" s="816">
        <f>'O5 Details by Class &amp; Accounts'!R149</f>
        <v>0</v>
      </c>
      <c r="N135" s="816">
        <f>'O5 Details by Class &amp; Accounts'!S149</f>
        <v>0</v>
      </c>
      <c r="O135" s="816">
        <f>'O5 Details by Class &amp; Accounts'!T149</f>
        <v>0</v>
      </c>
      <c r="P135" s="816">
        <f>'O5 Details by Class &amp; Accounts'!U149</f>
        <v>0</v>
      </c>
      <c r="Q135" s="816">
        <f>'O5 Details by Class &amp; Accounts'!V149</f>
        <v>0</v>
      </c>
      <c r="R135" s="816">
        <f>'O5 Details by Class &amp; Accounts'!W149</f>
        <v>0</v>
      </c>
      <c r="S135" s="816">
        <f>'O5 Details by Class &amp; Accounts'!X149</f>
        <v>0</v>
      </c>
      <c r="T135" s="816">
        <f>'O5 Details by Class &amp; Accounts'!Y149</f>
        <v>0</v>
      </c>
      <c r="U135" s="816">
        <f>'O5 Details by Class &amp; Accounts'!Z149</f>
        <v>0</v>
      </c>
      <c r="V135" s="816">
        <f>'O5 Details by Class &amp; Accounts'!AA149</f>
        <v>0</v>
      </c>
      <c r="W135" s="816">
        <f>'O5 Details by Class &amp; Accounts'!AB149</f>
        <v>0</v>
      </c>
      <c r="X135" s="1170">
        <f t="shared" si="35"/>
        <v>51199.999999999993</v>
      </c>
      <c r="Y135" s="816">
        <f>'O5 Details by Class &amp; Accounts'!AD149</f>
        <v>42802.057653040058</v>
      </c>
      <c r="Z135" s="816">
        <f>'O5 Details by Class &amp; Accounts'!AE149</f>
        <v>5300.7022525523707</v>
      </c>
      <c r="AA135" s="816">
        <f>'O5 Details by Class &amp; Accounts'!AF149</f>
        <v>475.1970060889459</v>
      </c>
      <c r="AB135" s="816">
        <f>'O5 Details by Class &amp; Accounts'!AG149</f>
        <v>0</v>
      </c>
      <c r="AC135" s="816">
        <f>'O5 Details by Class &amp; Accounts'!AH149</f>
        <v>0</v>
      </c>
      <c r="AD135" s="816">
        <f>'O5 Details by Class &amp; Accounts'!AI149</f>
        <v>0</v>
      </c>
      <c r="AE135" s="816">
        <f>'O5 Details by Class &amp; Accounts'!AJ149</f>
        <v>2544.0953206207646</v>
      </c>
      <c r="AF135" s="816">
        <f>'O5 Details by Class &amp; Accounts'!AK149</f>
        <v>0</v>
      </c>
      <c r="AG135" s="816">
        <f>'O5 Details by Class &amp; Accounts'!AL149</f>
        <v>77.947767697854204</v>
      </c>
      <c r="AH135" s="816">
        <f>'O5 Details by Class &amp; Accounts'!AM149</f>
        <v>0</v>
      </c>
      <c r="AI135" s="816">
        <f>'O5 Details by Class &amp; Accounts'!AN149</f>
        <v>0</v>
      </c>
      <c r="AJ135" s="816">
        <f>'O5 Details by Class &amp; Accounts'!AO149</f>
        <v>0</v>
      </c>
      <c r="AK135" s="816">
        <f>'O5 Details by Class &amp; Accounts'!AP149</f>
        <v>0</v>
      </c>
      <c r="AL135" s="816">
        <f>'O5 Details by Class &amp; Accounts'!AQ149</f>
        <v>0</v>
      </c>
      <c r="AM135" s="816">
        <f>'O5 Details by Class &amp; Accounts'!AR149</f>
        <v>0</v>
      </c>
      <c r="AN135" s="816">
        <f>'O5 Details by Class &amp; Accounts'!AS149</f>
        <v>0</v>
      </c>
      <c r="AO135" s="816">
        <f>'O5 Details by Class &amp; Accounts'!AT149</f>
        <v>0</v>
      </c>
      <c r="AP135" s="816">
        <f>'O5 Details by Class &amp; Accounts'!AU149</f>
        <v>0</v>
      </c>
      <c r="AQ135" s="816">
        <f>'O5 Details by Class &amp; Accounts'!AV149</f>
        <v>0</v>
      </c>
      <c r="AR135" s="816">
        <f>'O5 Details by Class &amp; Accounts'!AW149</f>
        <v>0</v>
      </c>
      <c r="AS135" s="1192"/>
      <c r="AV135" s="1913" t="s">
        <v>108</v>
      </c>
    </row>
    <row r="136" spans="1:48" s="672" customFormat="1" ht="25.5">
      <c r="A136" s="1191">
        <v>5090</v>
      </c>
      <c r="B136" s="1160" t="s">
        <v>1580</v>
      </c>
      <c r="C136" s="1170">
        <f t="shared" si="34"/>
        <v>0</v>
      </c>
      <c r="D136" s="816">
        <f>'O5 Details by Class &amp; Accounts'!I150</f>
        <v>0</v>
      </c>
      <c r="E136" s="816">
        <f>'O5 Details by Class &amp; Accounts'!J150</f>
        <v>0</v>
      </c>
      <c r="F136" s="816">
        <f>'O5 Details by Class &amp; Accounts'!K150</f>
        <v>0</v>
      </c>
      <c r="G136" s="816">
        <f>'O5 Details by Class &amp; Accounts'!L150</f>
        <v>0</v>
      </c>
      <c r="H136" s="816">
        <f>'O5 Details by Class &amp; Accounts'!M150</f>
        <v>0</v>
      </c>
      <c r="I136" s="816">
        <f>'O5 Details by Class &amp; Accounts'!N150</f>
        <v>0</v>
      </c>
      <c r="J136" s="816">
        <f>'O5 Details by Class &amp; Accounts'!O150</f>
        <v>0</v>
      </c>
      <c r="K136" s="816">
        <f>'O5 Details by Class &amp; Accounts'!P150</f>
        <v>0</v>
      </c>
      <c r="L136" s="816">
        <f>'O5 Details by Class &amp; Accounts'!Q150</f>
        <v>0</v>
      </c>
      <c r="M136" s="816">
        <f>'O5 Details by Class &amp; Accounts'!R150</f>
        <v>0</v>
      </c>
      <c r="N136" s="816">
        <f>'O5 Details by Class &amp; Accounts'!S150</f>
        <v>0</v>
      </c>
      <c r="O136" s="816">
        <f>'O5 Details by Class &amp; Accounts'!T150</f>
        <v>0</v>
      </c>
      <c r="P136" s="816">
        <f>'O5 Details by Class &amp; Accounts'!U150</f>
        <v>0</v>
      </c>
      <c r="Q136" s="816">
        <f>'O5 Details by Class &amp; Accounts'!V150</f>
        <v>0</v>
      </c>
      <c r="R136" s="816">
        <f>'O5 Details by Class &amp; Accounts'!W150</f>
        <v>0</v>
      </c>
      <c r="S136" s="816">
        <f>'O5 Details by Class &amp; Accounts'!X150</f>
        <v>0</v>
      </c>
      <c r="T136" s="816">
        <f>'O5 Details by Class &amp; Accounts'!Y150</f>
        <v>0</v>
      </c>
      <c r="U136" s="816">
        <f>'O5 Details by Class &amp; Accounts'!Z150</f>
        <v>0</v>
      </c>
      <c r="V136" s="816">
        <f>'O5 Details by Class &amp; Accounts'!AA150</f>
        <v>0</v>
      </c>
      <c r="W136" s="816">
        <f>'O5 Details by Class &amp; Accounts'!AB150</f>
        <v>0</v>
      </c>
      <c r="X136" s="1170">
        <f t="shared" si="35"/>
        <v>0</v>
      </c>
      <c r="Y136" s="816">
        <f>'O5 Details by Class &amp; Accounts'!AD150</f>
        <v>0</v>
      </c>
      <c r="Z136" s="816">
        <f>'O5 Details by Class &amp; Accounts'!AE150</f>
        <v>0</v>
      </c>
      <c r="AA136" s="816">
        <f>'O5 Details by Class &amp; Accounts'!AF150</f>
        <v>0</v>
      </c>
      <c r="AB136" s="816">
        <f>'O5 Details by Class &amp; Accounts'!AG150</f>
        <v>0</v>
      </c>
      <c r="AC136" s="816">
        <f>'O5 Details by Class &amp; Accounts'!AH150</f>
        <v>0</v>
      </c>
      <c r="AD136" s="816">
        <f>'O5 Details by Class &amp; Accounts'!AI150</f>
        <v>0</v>
      </c>
      <c r="AE136" s="816">
        <f>'O5 Details by Class &amp; Accounts'!AJ150</f>
        <v>0</v>
      </c>
      <c r="AF136" s="816">
        <f>'O5 Details by Class &amp; Accounts'!AK150</f>
        <v>0</v>
      </c>
      <c r="AG136" s="816">
        <f>'O5 Details by Class &amp; Accounts'!AL150</f>
        <v>0</v>
      </c>
      <c r="AH136" s="816">
        <f>'O5 Details by Class &amp; Accounts'!AM150</f>
        <v>0</v>
      </c>
      <c r="AI136" s="816">
        <f>'O5 Details by Class &amp; Accounts'!AN150</f>
        <v>0</v>
      </c>
      <c r="AJ136" s="816">
        <f>'O5 Details by Class &amp; Accounts'!AO150</f>
        <v>0</v>
      </c>
      <c r="AK136" s="816">
        <f>'O5 Details by Class &amp; Accounts'!AP150</f>
        <v>0</v>
      </c>
      <c r="AL136" s="816">
        <f>'O5 Details by Class &amp; Accounts'!AQ150</f>
        <v>0</v>
      </c>
      <c r="AM136" s="816">
        <f>'O5 Details by Class &amp; Accounts'!AR150</f>
        <v>0</v>
      </c>
      <c r="AN136" s="816">
        <f>'O5 Details by Class &amp; Accounts'!AS150</f>
        <v>0</v>
      </c>
      <c r="AO136" s="816">
        <f>'O5 Details by Class &amp; Accounts'!AT150</f>
        <v>0</v>
      </c>
      <c r="AP136" s="816">
        <f>'O5 Details by Class &amp; Accounts'!AU150</f>
        <v>0</v>
      </c>
      <c r="AQ136" s="816">
        <f>'O5 Details by Class &amp; Accounts'!AV150</f>
        <v>0</v>
      </c>
      <c r="AR136" s="816">
        <f>'O5 Details by Class &amp; Accounts'!AW150</f>
        <v>0</v>
      </c>
      <c r="AS136" s="1192"/>
      <c r="AV136" s="1913" t="s">
        <v>508</v>
      </c>
    </row>
    <row r="137" spans="1:48" s="672" customFormat="1" ht="25.5">
      <c r="A137" s="1191">
        <v>5095</v>
      </c>
      <c r="B137" s="1160" t="s">
        <v>1581</v>
      </c>
      <c r="C137" s="1170">
        <f t="shared" si="34"/>
        <v>0</v>
      </c>
      <c r="D137" s="816">
        <f>'O5 Details by Class &amp; Accounts'!I151</f>
        <v>0</v>
      </c>
      <c r="E137" s="816">
        <f>'O5 Details by Class &amp; Accounts'!J151</f>
        <v>0</v>
      </c>
      <c r="F137" s="816">
        <f>'O5 Details by Class &amp; Accounts'!K151</f>
        <v>0</v>
      </c>
      <c r="G137" s="816">
        <f>'O5 Details by Class &amp; Accounts'!L151</f>
        <v>0</v>
      </c>
      <c r="H137" s="816">
        <f>'O5 Details by Class &amp; Accounts'!M151</f>
        <v>0</v>
      </c>
      <c r="I137" s="816">
        <f>'O5 Details by Class &amp; Accounts'!N151</f>
        <v>0</v>
      </c>
      <c r="J137" s="816">
        <f>'O5 Details by Class &amp; Accounts'!O151</f>
        <v>0</v>
      </c>
      <c r="K137" s="816">
        <f>'O5 Details by Class &amp; Accounts'!P151</f>
        <v>0</v>
      </c>
      <c r="L137" s="816">
        <f>'O5 Details by Class &amp; Accounts'!Q151</f>
        <v>0</v>
      </c>
      <c r="M137" s="816">
        <f>'O5 Details by Class &amp; Accounts'!R151</f>
        <v>0</v>
      </c>
      <c r="N137" s="816">
        <f>'O5 Details by Class &amp; Accounts'!S151</f>
        <v>0</v>
      </c>
      <c r="O137" s="816">
        <f>'O5 Details by Class &amp; Accounts'!T151</f>
        <v>0</v>
      </c>
      <c r="P137" s="816">
        <f>'O5 Details by Class &amp; Accounts'!U151</f>
        <v>0</v>
      </c>
      <c r="Q137" s="816">
        <f>'O5 Details by Class &amp; Accounts'!V151</f>
        <v>0</v>
      </c>
      <c r="R137" s="816">
        <f>'O5 Details by Class &amp; Accounts'!W151</f>
        <v>0</v>
      </c>
      <c r="S137" s="816">
        <f>'O5 Details by Class &amp; Accounts'!X151</f>
        <v>0</v>
      </c>
      <c r="T137" s="816">
        <f>'O5 Details by Class &amp; Accounts'!Y151</f>
        <v>0</v>
      </c>
      <c r="U137" s="816">
        <f>'O5 Details by Class &amp; Accounts'!Z151</f>
        <v>0</v>
      </c>
      <c r="V137" s="816">
        <f>'O5 Details by Class &amp; Accounts'!AA151</f>
        <v>0</v>
      </c>
      <c r="W137" s="816">
        <f>'O5 Details by Class &amp; Accounts'!AB151</f>
        <v>0</v>
      </c>
      <c r="X137" s="1170">
        <f t="shared" si="35"/>
        <v>0</v>
      </c>
      <c r="Y137" s="816">
        <f>'O5 Details by Class &amp; Accounts'!AD151</f>
        <v>0</v>
      </c>
      <c r="Z137" s="816">
        <f>'O5 Details by Class &amp; Accounts'!AE151</f>
        <v>0</v>
      </c>
      <c r="AA137" s="816">
        <f>'O5 Details by Class &amp; Accounts'!AF151</f>
        <v>0</v>
      </c>
      <c r="AB137" s="816">
        <f>'O5 Details by Class &amp; Accounts'!AG151</f>
        <v>0</v>
      </c>
      <c r="AC137" s="816">
        <f>'O5 Details by Class &amp; Accounts'!AH151</f>
        <v>0</v>
      </c>
      <c r="AD137" s="816">
        <f>'O5 Details by Class &amp; Accounts'!AI151</f>
        <v>0</v>
      </c>
      <c r="AE137" s="816">
        <f>'O5 Details by Class &amp; Accounts'!AJ151</f>
        <v>0</v>
      </c>
      <c r="AF137" s="816">
        <f>'O5 Details by Class &amp; Accounts'!AK151</f>
        <v>0</v>
      </c>
      <c r="AG137" s="816">
        <f>'O5 Details by Class &amp; Accounts'!AL151</f>
        <v>0</v>
      </c>
      <c r="AH137" s="816">
        <f>'O5 Details by Class &amp; Accounts'!AM151</f>
        <v>0</v>
      </c>
      <c r="AI137" s="816">
        <f>'O5 Details by Class &amp; Accounts'!AN151</f>
        <v>0</v>
      </c>
      <c r="AJ137" s="816">
        <f>'O5 Details by Class &amp; Accounts'!AO151</f>
        <v>0</v>
      </c>
      <c r="AK137" s="816">
        <f>'O5 Details by Class &amp; Accounts'!AP151</f>
        <v>0</v>
      </c>
      <c r="AL137" s="816">
        <f>'O5 Details by Class &amp; Accounts'!AQ151</f>
        <v>0</v>
      </c>
      <c r="AM137" s="816">
        <f>'O5 Details by Class &amp; Accounts'!AR151</f>
        <v>0</v>
      </c>
      <c r="AN137" s="816">
        <f>'O5 Details by Class &amp; Accounts'!AS151</f>
        <v>0</v>
      </c>
      <c r="AO137" s="816">
        <f>'O5 Details by Class &amp; Accounts'!AT151</f>
        <v>0</v>
      </c>
      <c r="AP137" s="816">
        <f>'O5 Details by Class &amp; Accounts'!AU151</f>
        <v>0</v>
      </c>
      <c r="AQ137" s="816">
        <f>'O5 Details by Class &amp; Accounts'!AV151</f>
        <v>0</v>
      </c>
      <c r="AR137" s="816">
        <f>'O5 Details by Class &amp; Accounts'!AW151</f>
        <v>0</v>
      </c>
      <c r="AS137" s="1192"/>
      <c r="AV137" s="1913" t="s">
        <v>507</v>
      </c>
    </row>
    <row r="138" spans="1:48" s="672" customFormat="1" ht="12.75">
      <c r="A138" s="1191">
        <v>5096</v>
      </c>
      <c r="B138" s="1160" t="s">
        <v>1419</v>
      </c>
      <c r="C138" s="1170">
        <f t="shared" si="34"/>
        <v>0</v>
      </c>
      <c r="D138" s="816">
        <f>'O5 Details by Class &amp; Accounts'!I152</f>
        <v>0</v>
      </c>
      <c r="E138" s="816">
        <f>'O5 Details by Class &amp; Accounts'!J152</f>
        <v>0</v>
      </c>
      <c r="F138" s="816">
        <f>'O5 Details by Class &amp; Accounts'!K152</f>
        <v>0</v>
      </c>
      <c r="G138" s="816">
        <f>'O5 Details by Class &amp; Accounts'!L152</f>
        <v>0</v>
      </c>
      <c r="H138" s="816">
        <f>'O5 Details by Class &amp; Accounts'!M152</f>
        <v>0</v>
      </c>
      <c r="I138" s="816">
        <f>'O5 Details by Class &amp; Accounts'!N152</f>
        <v>0</v>
      </c>
      <c r="J138" s="816">
        <f>'O5 Details by Class &amp; Accounts'!O152</f>
        <v>0</v>
      </c>
      <c r="K138" s="816">
        <f>'O5 Details by Class &amp; Accounts'!P152</f>
        <v>0</v>
      </c>
      <c r="L138" s="816">
        <f>'O5 Details by Class &amp; Accounts'!Q152</f>
        <v>0</v>
      </c>
      <c r="M138" s="816">
        <f>'O5 Details by Class &amp; Accounts'!R152</f>
        <v>0</v>
      </c>
      <c r="N138" s="816">
        <f>'O5 Details by Class &amp; Accounts'!S152</f>
        <v>0</v>
      </c>
      <c r="O138" s="816">
        <f>'O5 Details by Class &amp; Accounts'!T152</f>
        <v>0</v>
      </c>
      <c r="P138" s="816">
        <f>'O5 Details by Class &amp; Accounts'!U152</f>
        <v>0</v>
      </c>
      <c r="Q138" s="816">
        <f>'O5 Details by Class &amp; Accounts'!V152</f>
        <v>0</v>
      </c>
      <c r="R138" s="816">
        <f>'O5 Details by Class &amp; Accounts'!W152</f>
        <v>0</v>
      </c>
      <c r="S138" s="816">
        <f>'O5 Details by Class &amp; Accounts'!X152</f>
        <v>0</v>
      </c>
      <c r="T138" s="816">
        <f>'O5 Details by Class &amp; Accounts'!Y152</f>
        <v>0</v>
      </c>
      <c r="U138" s="816">
        <f>'O5 Details by Class &amp; Accounts'!Z152</f>
        <v>0</v>
      </c>
      <c r="V138" s="816">
        <f>'O5 Details by Class &amp; Accounts'!AA152</f>
        <v>0</v>
      </c>
      <c r="W138" s="816">
        <f>'O5 Details by Class &amp; Accounts'!AB152</f>
        <v>0</v>
      </c>
      <c r="X138" s="1170">
        <f t="shared" si="35"/>
        <v>0</v>
      </c>
      <c r="Y138" s="816">
        <f>'O5 Details by Class &amp; Accounts'!AD152</f>
        <v>0</v>
      </c>
      <c r="Z138" s="816">
        <f>'O5 Details by Class &amp; Accounts'!AE152</f>
        <v>0</v>
      </c>
      <c r="AA138" s="816">
        <f>'O5 Details by Class &amp; Accounts'!AF152</f>
        <v>0</v>
      </c>
      <c r="AB138" s="816">
        <f>'O5 Details by Class &amp; Accounts'!AG152</f>
        <v>0</v>
      </c>
      <c r="AC138" s="816">
        <f>'O5 Details by Class &amp; Accounts'!AH152</f>
        <v>0</v>
      </c>
      <c r="AD138" s="816">
        <f>'O5 Details by Class &amp; Accounts'!AI152</f>
        <v>0</v>
      </c>
      <c r="AE138" s="816">
        <f>'O5 Details by Class &amp; Accounts'!AJ152</f>
        <v>0</v>
      </c>
      <c r="AF138" s="816">
        <f>'O5 Details by Class &amp; Accounts'!AK152</f>
        <v>0</v>
      </c>
      <c r="AG138" s="816">
        <f>'O5 Details by Class &amp; Accounts'!AL152</f>
        <v>0</v>
      </c>
      <c r="AH138" s="816">
        <f>'O5 Details by Class &amp; Accounts'!AM152</f>
        <v>0</v>
      </c>
      <c r="AI138" s="816">
        <f>'O5 Details by Class &amp; Accounts'!AN152</f>
        <v>0</v>
      </c>
      <c r="AJ138" s="816">
        <f>'O5 Details by Class &amp; Accounts'!AO152</f>
        <v>0</v>
      </c>
      <c r="AK138" s="816">
        <f>'O5 Details by Class &amp; Accounts'!AP152</f>
        <v>0</v>
      </c>
      <c r="AL138" s="816">
        <f>'O5 Details by Class &amp; Accounts'!AQ152</f>
        <v>0</v>
      </c>
      <c r="AM138" s="816">
        <f>'O5 Details by Class &amp; Accounts'!AR152</f>
        <v>0</v>
      </c>
      <c r="AN138" s="816">
        <f>'O5 Details by Class &amp; Accounts'!AS152</f>
        <v>0</v>
      </c>
      <c r="AO138" s="816">
        <f>'O5 Details by Class &amp; Accounts'!AT152</f>
        <v>0</v>
      </c>
      <c r="AP138" s="816">
        <f>'O5 Details by Class &amp; Accounts'!AU152</f>
        <v>0</v>
      </c>
      <c r="AQ138" s="816">
        <f>'O5 Details by Class &amp; Accounts'!AV152</f>
        <v>0</v>
      </c>
      <c r="AR138" s="816">
        <f>'O5 Details by Class &amp; Accounts'!AW152</f>
        <v>0</v>
      </c>
      <c r="AS138" s="1192"/>
      <c r="AV138" s="1913" t="s">
        <v>1091</v>
      </c>
    </row>
    <row r="139" spans="1:48" s="672" customFormat="1" ht="12.75">
      <c r="A139" s="1191">
        <v>5105</v>
      </c>
      <c r="B139" s="1160" t="s">
        <v>1350</v>
      </c>
      <c r="C139" s="1170">
        <f t="shared" si="34"/>
        <v>21000</v>
      </c>
      <c r="D139" s="816">
        <f>'O5 Details by Class &amp; Accounts'!I153</f>
        <v>10976.554588806724</v>
      </c>
      <c r="E139" s="816">
        <f>'O5 Details by Class &amp; Accounts'!J153</f>
        <v>5495.1859998617838</v>
      </c>
      <c r="F139" s="816">
        <f>'O5 Details by Class &amp; Accounts'!K153</f>
        <v>4461.3934093335138</v>
      </c>
      <c r="G139" s="816">
        <f>'O5 Details by Class &amp; Accounts'!L153</f>
        <v>0</v>
      </c>
      <c r="H139" s="816">
        <f>'O5 Details by Class &amp; Accounts'!M153</f>
        <v>0</v>
      </c>
      <c r="I139" s="816">
        <f>'O5 Details by Class &amp; Accounts'!N153</f>
        <v>0</v>
      </c>
      <c r="J139" s="816">
        <f>'O5 Details by Class &amp; Accounts'!O153</f>
        <v>31.858710142748148</v>
      </c>
      <c r="K139" s="816">
        <f>'O5 Details by Class &amp; Accounts'!P153</f>
        <v>0</v>
      </c>
      <c r="L139" s="816">
        <f>'O5 Details by Class &amp; Accounts'!Q153</f>
        <v>35.007291855231422</v>
      </c>
      <c r="M139" s="816">
        <f>'O5 Details by Class &amp; Accounts'!R153</f>
        <v>0</v>
      </c>
      <c r="N139" s="816">
        <f>'O5 Details by Class &amp; Accounts'!S153</f>
        <v>0</v>
      </c>
      <c r="O139" s="816">
        <f>'O5 Details by Class &amp; Accounts'!T153</f>
        <v>0</v>
      </c>
      <c r="P139" s="816">
        <f>'O5 Details by Class &amp; Accounts'!U153</f>
        <v>0</v>
      </c>
      <c r="Q139" s="816">
        <f>'O5 Details by Class &amp; Accounts'!V153</f>
        <v>0</v>
      </c>
      <c r="R139" s="816">
        <f>'O5 Details by Class &amp; Accounts'!W153</f>
        <v>0</v>
      </c>
      <c r="S139" s="816">
        <f>'O5 Details by Class &amp; Accounts'!X153</f>
        <v>0</v>
      </c>
      <c r="T139" s="816">
        <f>'O5 Details by Class &amp; Accounts'!Y153</f>
        <v>0</v>
      </c>
      <c r="U139" s="816">
        <f>'O5 Details by Class &amp; Accounts'!Z153</f>
        <v>0</v>
      </c>
      <c r="V139" s="816">
        <f>'O5 Details by Class &amp; Accounts'!AA153</f>
        <v>0</v>
      </c>
      <c r="W139" s="816">
        <f>'O5 Details by Class &amp; Accounts'!AB153</f>
        <v>0</v>
      </c>
      <c r="X139" s="1170">
        <f t="shared" si="35"/>
        <v>14000</v>
      </c>
      <c r="Y139" s="816">
        <f>'O5 Details by Class &amp; Accounts'!AD153</f>
        <v>11703.687639503141</v>
      </c>
      <c r="Z139" s="816">
        <f>'O5 Details by Class &amp; Accounts'!AE153</f>
        <v>1449.4107721822888</v>
      </c>
      <c r="AA139" s="816">
        <f>'O5 Details by Class &amp; Accounts'!AF153</f>
        <v>129.93668135244613</v>
      </c>
      <c r="AB139" s="816">
        <f>'O5 Details by Class &amp; Accounts'!AG153</f>
        <v>0</v>
      </c>
      <c r="AC139" s="816">
        <f>'O5 Details by Class &amp; Accounts'!AH153</f>
        <v>0</v>
      </c>
      <c r="AD139" s="816">
        <f>'O5 Details by Class &amp; Accounts'!AI153</f>
        <v>0</v>
      </c>
      <c r="AE139" s="816">
        <f>'O5 Details by Class &amp; Accounts'!AJ153</f>
        <v>695.65106423224029</v>
      </c>
      <c r="AF139" s="816">
        <f>'O5 Details by Class &amp; Accounts'!AK153</f>
        <v>0</v>
      </c>
      <c r="AG139" s="816">
        <f>'O5 Details by Class &amp; Accounts'!AL153</f>
        <v>21.313842729882012</v>
      </c>
      <c r="AH139" s="816">
        <f>'O5 Details by Class &amp; Accounts'!AM153</f>
        <v>0</v>
      </c>
      <c r="AI139" s="816">
        <f>'O5 Details by Class &amp; Accounts'!AN153</f>
        <v>0</v>
      </c>
      <c r="AJ139" s="816">
        <f>'O5 Details by Class &amp; Accounts'!AO153</f>
        <v>0</v>
      </c>
      <c r="AK139" s="816">
        <f>'O5 Details by Class &amp; Accounts'!AP153</f>
        <v>0</v>
      </c>
      <c r="AL139" s="816">
        <f>'O5 Details by Class &amp; Accounts'!AQ153</f>
        <v>0</v>
      </c>
      <c r="AM139" s="816">
        <f>'O5 Details by Class &amp; Accounts'!AR153</f>
        <v>0</v>
      </c>
      <c r="AN139" s="816">
        <f>'O5 Details by Class &amp; Accounts'!AS153</f>
        <v>0</v>
      </c>
      <c r="AO139" s="816">
        <f>'O5 Details by Class &amp; Accounts'!AT153</f>
        <v>0</v>
      </c>
      <c r="AP139" s="816">
        <f>'O5 Details by Class &amp; Accounts'!AU153</f>
        <v>0</v>
      </c>
      <c r="AQ139" s="816">
        <f>'O5 Details by Class &amp; Accounts'!AV153</f>
        <v>0</v>
      </c>
      <c r="AR139" s="816">
        <f>'O5 Details by Class &amp; Accounts'!AW153</f>
        <v>0</v>
      </c>
      <c r="AS139" s="1192"/>
      <c r="AV139" s="1913" t="s">
        <v>108</v>
      </c>
    </row>
    <row r="140" spans="1:48" s="672" customFormat="1" ht="25.5">
      <c r="A140" s="1191">
        <v>5110</v>
      </c>
      <c r="B140" s="1160" t="s">
        <v>1420</v>
      </c>
      <c r="C140" s="1170">
        <f t="shared" si="34"/>
        <v>0</v>
      </c>
      <c r="D140" s="816">
        <f>'O5 Details by Class &amp; Accounts'!I154</f>
        <v>0</v>
      </c>
      <c r="E140" s="816">
        <f>'O5 Details by Class &amp; Accounts'!J154</f>
        <v>0</v>
      </c>
      <c r="F140" s="816">
        <f>'O5 Details by Class &amp; Accounts'!K154</f>
        <v>0</v>
      </c>
      <c r="G140" s="816">
        <f>'O5 Details by Class &amp; Accounts'!L154</f>
        <v>0</v>
      </c>
      <c r="H140" s="816">
        <f>'O5 Details by Class &amp; Accounts'!M154</f>
        <v>0</v>
      </c>
      <c r="I140" s="816">
        <f>'O5 Details by Class &amp; Accounts'!N154</f>
        <v>0</v>
      </c>
      <c r="J140" s="816">
        <f>'O5 Details by Class &amp; Accounts'!O154</f>
        <v>0</v>
      </c>
      <c r="K140" s="816">
        <f>'O5 Details by Class &amp; Accounts'!P154</f>
        <v>0</v>
      </c>
      <c r="L140" s="816">
        <f>'O5 Details by Class &amp; Accounts'!Q154</f>
        <v>0</v>
      </c>
      <c r="M140" s="816">
        <f>'O5 Details by Class &amp; Accounts'!R154</f>
        <v>0</v>
      </c>
      <c r="N140" s="816">
        <f>'O5 Details by Class &amp; Accounts'!S154</f>
        <v>0</v>
      </c>
      <c r="O140" s="816">
        <f>'O5 Details by Class &amp; Accounts'!T154</f>
        <v>0</v>
      </c>
      <c r="P140" s="816">
        <f>'O5 Details by Class &amp; Accounts'!U154</f>
        <v>0</v>
      </c>
      <c r="Q140" s="816">
        <f>'O5 Details by Class &amp; Accounts'!V154</f>
        <v>0</v>
      </c>
      <c r="R140" s="816">
        <f>'O5 Details by Class &amp; Accounts'!W154</f>
        <v>0</v>
      </c>
      <c r="S140" s="816">
        <f>'O5 Details by Class &amp; Accounts'!X154</f>
        <v>0</v>
      </c>
      <c r="T140" s="816">
        <f>'O5 Details by Class &amp; Accounts'!Y154</f>
        <v>0</v>
      </c>
      <c r="U140" s="816">
        <f>'O5 Details by Class &amp; Accounts'!Z154</f>
        <v>0</v>
      </c>
      <c r="V140" s="816">
        <f>'O5 Details by Class &amp; Accounts'!AA154</f>
        <v>0</v>
      </c>
      <c r="W140" s="816">
        <f>'O5 Details by Class &amp; Accounts'!AB154</f>
        <v>0</v>
      </c>
      <c r="X140" s="1170">
        <f t="shared" si="35"/>
        <v>0</v>
      </c>
      <c r="Y140" s="816">
        <f>'O5 Details by Class &amp; Accounts'!AD154</f>
        <v>0</v>
      </c>
      <c r="Z140" s="816">
        <f>'O5 Details by Class &amp; Accounts'!AE154</f>
        <v>0</v>
      </c>
      <c r="AA140" s="816">
        <f>'O5 Details by Class &amp; Accounts'!AF154</f>
        <v>0</v>
      </c>
      <c r="AB140" s="816">
        <f>'O5 Details by Class &amp; Accounts'!AG154</f>
        <v>0</v>
      </c>
      <c r="AC140" s="816">
        <f>'O5 Details by Class &amp; Accounts'!AH154</f>
        <v>0</v>
      </c>
      <c r="AD140" s="816">
        <f>'O5 Details by Class &amp; Accounts'!AI154</f>
        <v>0</v>
      </c>
      <c r="AE140" s="816">
        <f>'O5 Details by Class &amp; Accounts'!AJ154</f>
        <v>0</v>
      </c>
      <c r="AF140" s="816">
        <f>'O5 Details by Class &amp; Accounts'!AK154</f>
        <v>0</v>
      </c>
      <c r="AG140" s="816">
        <f>'O5 Details by Class &amp; Accounts'!AL154</f>
        <v>0</v>
      </c>
      <c r="AH140" s="816">
        <f>'O5 Details by Class &amp; Accounts'!AM154</f>
        <v>0</v>
      </c>
      <c r="AI140" s="816">
        <f>'O5 Details by Class &amp; Accounts'!AN154</f>
        <v>0</v>
      </c>
      <c r="AJ140" s="816">
        <f>'O5 Details by Class &amp; Accounts'!AO154</f>
        <v>0</v>
      </c>
      <c r="AK140" s="816">
        <f>'O5 Details by Class &amp; Accounts'!AP154</f>
        <v>0</v>
      </c>
      <c r="AL140" s="816">
        <f>'O5 Details by Class &amp; Accounts'!AQ154</f>
        <v>0</v>
      </c>
      <c r="AM140" s="816">
        <f>'O5 Details by Class &amp; Accounts'!AR154</f>
        <v>0</v>
      </c>
      <c r="AN140" s="816">
        <f>'O5 Details by Class &amp; Accounts'!AS154</f>
        <v>0</v>
      </c>
      <c r="AO140" s="816">
        <f>'O5 Details by Class &amp; Accounts'!AT154</f>
        <v>0</v>
      </c>
      <c r="AP140" s="816">
        <f>'O5 Details by Class &amp; Accounts'!AU154</f>
        <v>0</v>
      </c>
      <c r="AQ140" s="816">
        <f>'O5 Details by Class &amp; Accounts'!AV154</f>
        <v>0</v>
      </c>
      <c r="AR140" s="816">
        <f>'O5 Details by Class &amp; Accounts'!AW154</f>
        <v>0</v>
      </c>
      <c r="AS140" s="1192"/>
      <c r="AV140" s="1913">
        <v>1808</v>
      </c>
    </row>
    <row r="141" spans="1:48" s="672" customFormat="1" ht="25.5">
      <c r="A141" s="1191">
        <v>5112</v>
      </c>
      <c r="B141" s="1160" t="s">
        <v>1384</v>
      </c>
      <c r="C141" s="1170">
        <f t="shared" si="34"/>
        <v>35000</v>
      </c>
      <c r="D141" s="816">
        <f>'O5 Details by Class &amp; Accounts'!I155</f>
        <v>18625.828357719311</v>
      </c>
      <c r="E141" s="816">
        <f>'O5 Details by Class &amp; Accounts'!J155</f>
        <v>7406.0101043238637</v>
      </c>
      <c r="F141" s="816">
        <f>'O5 Details by Class &amp; Accounts'!K155</f>
        <v>8717.2757693064759</v>
      </c>
      <c r="G141" s="816">
        <f>'O5 Details by Class &amp; Accounts'!L155</f>
        <v>0</v>
      </c>
      <c r="H141" s="816">
        <f>'O5 Details by Class &amp; Accounts'!M155</f>
        <v>0</v>
      </c>
      <c r="I141" s="816">
        <f>'O5 Details by Class &amp; Accounts'!N155</f>
        <v>0</v>
      </c>
      <c r="J141" s="816">
        <f>'O5 Details by Class &amp; Accounts'!O155</f>
        <v>196.91949347155699</v>
      </c>
      <c r="K141" s="816">
        <f>'O5 Details by Class &amp; Accounts'!P155</f>
        <v>0</v>
      </c>
      <c r="L141" s="816">
        <f>'O5 Details by Class &amp; Accounts'!Q155</f>
        <v>53.966275178794042</v>
      </c>
      <c r="M141" s="816">
        <f>'O5 Details by Class &amp; Accounts'!R155</f>
        <v>0</v>
      </c>
      <c r="N141" s="816">
        <f>'O5 Details by Class &amp; Accounts'!S155</f>
        <v>0</v>
      </c>
      <c r="O141" s="816">
        <f>'O5 Details by Class &amp; Accounts'!T155</f>
        <v>0</v>
      </c>
      <c r="P141" s="816">
        <f>'O5 Details by Class &amp; Accounts'!U155</f>
        <v>0</v>
      </c>
      <c r="Q141" s="816">
        <f>'O5 Details by Class &amp; Accounts'!V155</f>
        <v>0</v>
      </c>
      <c r="R141" s="816">
        <f>'O5 Details by Class &amp; Accounts'!W155</f>
        <v>0</v>
      </c>
      <c r="S141" s="816">
        <f>'O5 Details by Class &amp; Accounts'!X155</f>
        <v>0</v>
      </c>
      <c r="T141" s="816">
        <f>'O5 Details by Class &amp; Accounts'!Y155</f>
        <v>0</v>
      </c>
      <c r="U141" s="816">
        <f>'O5 Details by Class &amp; Accounts'!Z155</f>
        <v>0</v>
      </c>
      <c r="V141" s="816">
        <f>'O5 Details by Class &amp; Accounts'!AA155</f>
        <v>0</v>
      </c>
      <c r="W141" s="816">
        <f>'O5 Details by Class &amp; Accounts'!AB155</f>
        <v>0</v>
      </c>
      <c r="X141" s="1170">
        <f t="shared" si="35"/>
        <v>0</v>
      </c>
      <c r="Y141" s="816">
        <f>'O5 Details by Class &amp; Accounts'!AD155</f>
        <v>0</v>
      </c>
      <c r="Z141" s="816">
        <f>'O5 Details by Class &amp; Accounts'!AE155</f>
        <v>0</v>
      </c>
      <c r="AA141" s="816">
        <f>'O5 Details by Class &amp; Accounts'!AF155</f>
        <v>0</v>
      </c>
      <c r="AB141" s="816">
        <f>'O5 Details by Class &amp; Accounts'!AG155</f>
        <v>0</v>
      </c>
      <c r="AC141" s="816">
        <f>'O5 Details by Class &amp; Accounts'!AH155</f>
        <v>0</v>
      </c>
      <c r="AD141" s="816">
        <f>'O5 Details by Class &amp; Accounts'!AI155</f>
        <v>0</v>
      </c>
      <c r="AE141" s="816">
        <f>'O5 Details by Class &amp; Accounts'!AJ155</f>
        <v>0</v>
      </c>
      <c r="AF141" s="816">
        <f>'O5 Details by Class &amp; Accounts'!AK155</f>
        <v>0</v>
      </c>
      <c r="AG141" s="816">
        <f>'O5 Details by Class &amp; Accounts'!AL155</f>
        <v>0</v>
      </c>
      <c r="AH141" s="816">
        <f>'O5 Details by Class &amp; Accounts'!AM155</f>
        <v>0</v>
      </c>
      <c r="AI141" s="816">
        <f>'O5 Details by Class &amp; Accounts'!AN155</f>
        <v>0</v>
      </c>
      <c r="AJ141" s="816">
        <f>'O5 Details by Class &amp; Accounts'!AO155</f>
        <v>0</v>
      </c>
      <c r="AK141" s="816">
        <f>'O5 Details by Class &amp; Accounts'!AP155</f>
        <v>0</v>
      </c>
      <c r="AL141" s="816">
        <f>'O5 Details by Class &amp; Accounts'!AQ155</f>
        <v>0</v>
      </c>
      <c r="AM141" s="816">
        <f>'O5 Details by Class &amp; Accounts'!AR155</f>
        <v>0</v>
      </c>
      <c r="AN141" s="816">
        <f>'O5 Details by Class &amp; Accounts'!AS155</f>
        <v>0</v>
      </c>
      <c r="AO141" s="816">
        <f>'O5 Details by Class &amp; Accounts'!AT155</f>
        <v>0</v>
      </c>
      <c r="AP141" s="816">
        <f>'O5 Details by Class &amp; Accounts'!AU155</f>
        <v>0</v>
      </c>
      <c r="AQ141" s="816">
        <f>'O5 Details by Class &amp; Accounts'!AV155</f>
        <v>0</v>
      </c>
      <c r="AR141" s="816">
        <f>'O5 Details by Class &amp; Accounts'!AW155</f>
        <v>0</v>
      </c>
      <c r="AS141" s="1192"/>
      <c r="AV141" s="1913">
        <v>1815</v>
      </c>
    </row>
    <row r="142" spans="1:48" s="672" customFormat="1" ht="12.75">
      <c r="A142" s="1191">
        <v>5114</v>
      </c>
      <c r="B142" s="1160" t="s">
        <v>7</v>
      </c>
      <c r="C142" s="1170">
        <f t="shared" si="34"/>
        <v>0</v>
      </c>
      <c r="D142" s="816">
        <f>'O5 Details by Class &amp; Accounts'!I156</f>
        <v>0</v>
      </c>
      <c r="E142" s="816">
        <f>'O5 Details by Class &amp; Accounts'!J156</f>
        <v>0</v>
      </c>
      <c r="F142" s="816">
        <f>'O5 Details by Class &amp; Accounts'!K156</f>
        <v>0</v>
      </c>
      <c r="G142" s="816">
        <f>'O5 Details by Class &amp; Accounts'!L156</f>
        <v>0</v>
      </c>
      <c r="H142" s="816">
        <f>'O5 Details by Class &amp; Accounts'!M156</f>
        <v>0</v>
      </c>
      <c r="I142" s="816">
        <f>'O5 Details by Class &amp; Accounts'!N156</f>
        <v>0</v>
      </c>
      <c r="J142" s="816">
        <f>'O5 Details by Class &amp; Accounts'!O156</f>
        <v>0</v>
      </c>
      <c r="K142" s="816">
        <f>'O5 Details by Class &amp; Accounts'!P156</f>
        <v>0</v>
      </c>
      <c r="L142" s="816">
        <f>'O5 Details by Class &amp; Accounts'!Q156</f>
        <v>0</v>
      </c>
      <c r="M142" s="816">
        <f>'O5 Details by Class &amp; Accounts'!R156</f>
        <v>0</v>
      </c>
      <c r="N142" s="816">
        <f>'O5 Details by Class &amp; Accounts'!S156</f>
        <v>0</v>
      </c>
      <c r="O142" s="816">
        <f>'O5 Details by Class &amp; Accounts'!T156</f>
        <v>0</v>
      </c>
      <c r="P142" s="816">
        <f>'O5 Details by Class &amp; Accounts'!U156</f>
        <v>0</v>
      </c>
      <c r="Q142" s="816">
        <f>'O5 Details by Class &amp; Accounts'!V156</f>
        <v>0</v>
      </c>
      <c r="R142" s="816">
        <f>'O5 Details by Class &amp; Accounts'!W156</f>
        <v>0</v>
      </c>
      <c r="S142" s="816">
        <f>'O5 Details by Class &amp; Accounts'!X156</f>
        <v>0</v>
      </c>
      <c r="T142" s="816">
        <f>'O5 Details by Class &amp; Accounts'!Y156</f>
        <v>0</v>
      </c>
      <c r="U142" s="816">
        <f>'O5 Details by Class &amp; Accounts'!Z156</f>
        <v>0</v>
      </c>
      <c r="V142" s="816">
        <f>'O5 Details by Class &amp; Accounts'!AA156</f>
        <v>0</v>
      </c>
      <c r="W142" s="816">
        <f>'O5 Details by Class &amp; Accounts'!AB156</f>
        <v>0</v>
      </c>
      <c r="X142" s="1170">
        <f t="shared" si="35"/>
        <v>0</v>
      </c>
      <c r="Y142" s="816">
        <f>'O5 Details by Class &amp; Accounts'!AD156</f>
        <v>0</v>
      </c>
      <c r="Z142" s="816">
        <f>'O5 Details by Class &amp; Accounts'!AE156</f>
        <v>0</v>
      </c>
      <c r="AA142" s="816">
        <f>'O5 Details by Class &amp; Accounts'!AF156</f>
        <v>0</v>
      </c>
      <c r="AB142" s="816">
        <f>'O5 Details by Class &amp; Accounts'!AG156</f>
        <v>0</v>
      </c>
      <c r="AC142" s="816">
        <f>'O5 Details by Class &amp; Accounts'!AH156</f>
        <v>0</v>
      </c>
      <c r="AD142" s="816">
        <f>'O5 Details by Class &amp; Accounts'!AI156</f>
        <v>0</v>
      </c>
      <c r="AE142" s="816">
        <f>'O5 Details by Class &amp; Accounts'!AJ156</f>
        <v>0</v>
      </c>
      <c r="AF142" s="816">
        <f>'O5 Details by Class &amp; Accounts'!AK156</f>
        <v>0</v>
      </c>
      <c r="AG142" s="816">
        <f>'O5 Details by Class &amp; Accounts'!AL156</f>
        <v>0</v>
      </c>
      <c r="AH142" s="816">
        <f>'O5 Details by Class &amp; Accounts'!AM156</f>
        <v>0</v>
      </c>
      <c r="AI142" s="816">
        <f>'O5 Details by Class &amp; Accounts'!AN156</f>
        <v>0</v>
      </c>
      <c r="AJ142" s="816">
        <f>'O5 Details by Class &amp; Accounts'!AO156</f>
        <v>0</v>
      </c>
      <c r="AK142" s="816">
        <f>'O5 Details by Class &amp; Accounts'!AP156</f>
        <v>0</v>
      </c>
      <c r="AL142" s="816">
        <f>'O5 Details by Class &amp; Accounts'!AQ156</f>
        <v>0</v>
      </c>
      <c r="AM142" s="816">
        <f>'O5 Details by Class &amp; Accounts'!AR156</f>
        <v>0</v>
      </c>
      <c r="AN142" s="816">
        <f>'O5 Details by Class &amp; Accounts'!AS156</f>
        <v>0</v>
      </c>
      <c r="AO142" s="816">
        <f>'O5 Details by Class &amp; Accounts'!AT156</f>
        <v>0</v>
      </c>
      <c r="AP142" s="816">
        <f>'O5 Details by Class &amp; Accounts'!AU156</f>
        <v>0</v>
      </c>
      <c r="AQ142" s="816">
        <f>'O5 Details by Class &amp; Accounts'!AV156</f>
        <v>0</v>
      </c>
      <c r="AR142" s="816">
        <f>'O5 Details by Class &amp; Accounts'!AW156</f>
        <v>0</v>
      </c>
      <c r="AS142" s="1192"/>
      <c r="AV142" s="1913">
        <v>1820</v>
      </c>
    </row>
    <row r="143" spans="1:48" s="672" customFormat="1" ht="12.75">
      <c r="A143" s="1191">
        <v>5120</v>
      </c>
      <c r="B143" s="1160" t="s">
        <v>8</v>
      </c>
      <c r="C143" s="1170">
        <f t="shared" si="34"/>
        <v>27000.000000000007</v>
      </c>
      <c r="D143" s="816">
        <f>'O5 Details by Class &amp; Accounts'!I157</f>
        <v>13702.542453422475</v>
      </c>
      <c r="E143" s="816">
        <f>'O5 Details by Class &amp; Accounts'!J157</f>
        <v>7201.1095721844549</v>
      </c>
      <c r="F143" s="816">
        <f>'O5 Details by Class &amp; Accounts'!K157</f>
        <v>6037.3156496072643</v>
      </c>
      <c r="G143" s="816">
        <f>'O5 Details by Class &amp; Accounts'!L157</f>
        <v>0</v>
      </c>
      <c r="H143" s="816">
        <f>'O5 Details by Class &amp; Accounts'!M157</f>
        <v>0</v>
      </c>
      <c r="I143" s="816">
        <f>'O5 Details by Class &amp; Accounts'!N157</f>
        <v>0</v>
      </c>
      <c r="J143" s="816">
        <f>'O5 Details by Class &amp; Accounts'!O157</f>
        <v>14.364223456516184</v>
      </c>
      <c r="K143" s="816">
        <f>'O5 Details by Class &amp; Accounts'!P157</f>
        <v>0</v>
      </c>
      <c r="L143" s="816">
        <f>'O5 Details by Class &amp; Accounts'!Q157</f>
        <v>44.668101329295503</v>
      </c>
      <c r="M143" s="816">
        <f>'O5 Details by Class &amp; Accounts'!R157</f>
        <v>0</v>
      </c>
      <c r="N143" s="816">
        <f>'O5 Details by Class &amp; Accounts'!S157</f>
        <v>0</v>
      </c>
      <c r="O143" s="816">
        <f>'O5 Details by Class &amp; Accounts'!T157</f>
        <v>0</v>
      </c>
      <c r="P143" s="816">
        <f>'O5 Details by Class &amp; Accounts'!U157</f>
        <v>0</v>
      </c>
      <c r="Q143" s="816">
        <f>'O5 Details by Class &amp; Accounts'!V157</f>
        <v>0</v>
      </c>
      <c r="R143" s="816">
        <f>'O5 Details by Class &amp; Accounts'!W157</f>
        <v>0</v>
      </c>
      <c r="S143" s="816">
        <f>'O5 Details by Class &amp; Accounts'!X157</f>
        <v>0</v>
      </c>
      <c r="T143" s="816">
        <f>'O5 Details by Class &amp; Accounts'!Y157</f>
        <v>0</v>
      </c>
      <c r="U143" s="816">
        <f>'O5 Details by Class &amp; Accounts'!Z157</f>
        <v>0</v>
      </c>
      <c r="V143" s="816">
        <f>'O5 Details by Class &amp; Accounts'!AA157</f>
        <v>0</v>
      </c>
      <c r="W143" s="816">
        <f>'O5 Details by Class &amp; Accounts'!AB157</f>
        <v>0</v>
      </c>
      <c r="X143" s="1170">
        <f t="shared" si="35"/>
        <v>18000</v>
      </c>
      <c r="Y143" s="816">
        <f>'O5 Details by Class &amp; Accounts'!AD157</f>
        <v>15044.749218978242</v>
      </c>
      <c r="Z143" s="816">
        <f>'O5 Details by Class &amp; Accounts'!AE157</f>
        <v>1852.0132017283247</v>
      </c>
      <c r="AA143" s="816">
        <f>'O5 Details by Class &amp; Accounts'!AF157</f>
        <v>184.09028658381942</v>
      </c>
      <c r="AB143" s="816">
        <f>'O5 Details by Class &amp; Accounts'!AG157</f>
        <v>0</v>
      </c>
      <c r="AC143" s="816">
        <f>'O5 Details by Class &amp; Accounts'!AH157</f>
        <v>0</v>
      </c>
      <c r="AD143" s="816">
        <f>'O5 Details by Class &amp; Accounts'!AI157</f>
        <v>0</v>
      </c>
      <c r="AE143" s="816">
        <f>'O5 Details by Class &amp; Accounts'!AJ157</f>
        <v>891.7100600914157</v>
      </c>
      <c r="AF143" s="816">
        <f>'O5 Details by Class &amp; Accounts'!AK157</f>
        <v>0</v>
      </c>
      <c r="AG143" s="816">
        <f>'O5 Details by Class &amp; Accounts'!AL157</f>
        <v>27.437232618197406</v>
      </c>
      <c r="AH143" s="816">
        <f>'O5 Details by Class &amp; Accounts'!AM157</f>
        <v>0</v>
      </c>
      <c r="AI143" s="816">
        <f>'O5 Details by Class &amp; Accounts'!AN157</f>
        <v>0</v>
      </c>
      <c r="AJ143" s="816">
        <f>'O5 Details by Class &amp; Accounts'!AO157</f>
        <v>0</v>
      </c>
      <c r="AK143" s="816">
        <f>'O5 Details by Class &amp; Accounts'!AP157</f>
        <v>0</v>
      </c>
      <c r="AL143" s="816">
        <f>'O5 Details by Class &amp; Accounts'!AQ157</f>
        <v>0</v>
      </c>
      <c r="AM143" s="816">
        <f>'O5 Details by Class &amp; Accounts'!AR157</f>
        <v>0</v>
      </c>
      <c r="AN143" s="816">
        <f>'O5 Details by Class &amp; Accounts'!AS157</f>
        <v>0</v>
      </c>
      <c r="AO143" s="816">
        <f>'O5 Details by Class &amp; Accounts'!AT157</f>
        <v>0</v>
      </c>
      <c r="AP143" s="816">
        <f>'O5 Details by Class &amp; Accounts'!AU157</f>
        <v>0</v>
      </c>
      <c r="AQ143" s="816">
        <f>'O5 Details by Class &amp; Accounts'!AV157</f>
        <v>0</v>
      </c>
      <c r="AR143" s="816">
        <f>'O5 Details by Class &amp; Accounts'!AW157</f>
        <v>0</v>
      </c>
      <c r="AS143" s="1192"/>
      <c r="AV143" s="1913">
        <v>1830</v>
      </c>
    </row>
    <row r="144" spans="1:48" s="672" customFormat="1" ht="25.5">
      <c r="A144" s="1191">
        <v>5125</v>
      </c>
      <c r="B144" s="1160" t="s">
        <v>1386</v>
      </c>
      <c r="C144" s="1170">
        <f t="shared" si="34"/>
        <v>34800</v>
      </c>
      <c r="D144" s="816">
        <f>'O5 Details by Class &amp; Accounts'!I158</f>
        <v>19552.165710288617</v>
      </c>
      <c r="E144" s="816">
        <f>'O5 Details by Class &amp; Accounts'!J158</f>
        <v>10275.267391572956</v>
      </c>
      <c r="F144" s="816">
        <f>'O5 Details by Class &amp; Accounts'!K158</f>
        <v>4888.3336399384179</v>
      </c>
      <c r="G144" s="816">
        <f>'O5 Details by Class &amp; Accounts'!L158</f>
        <v>0</v>
      </c>
      <c r="H144" s="816">
        <f>'O5 Details by Class &amp; Accounts'!M158</f>
        <v>0</v>
      </c>
      <c r="I144" s="816">
        <f>'O5 Details by Class &amp; Accounts'!N158</f>
        <v>0</v>
      </c>
      <c r="J144" s="816">
        <f>'O5 Details by Class &amp; Accounts'!O158</f>
        <v>20.496318714288758</v>
      </c>
      <c r="K144" s="816">
        <f>'O5 Details by Class &amp; Accounts'!P158</f>
        <v>0</v>
      </c>
      <c r="L144" s="816">
        <f>'O5 Details by Class &amp; Accounts'!Q158</f>
        <v>63.736939485723752</v>
      </c>
      <c r="M144" s="816">
        <f>'O5 Details by Class &amp; Accounts'!R158</f>
        <v>0</v>
      </c>
      <c r="N144" s="816">
        <f>'O5 Details by Class &amp; Accounts'!S158</f>
        <v>0</v>
      </c>
      <c r="O144" s="816">
        <f>'O5 Details by Class &amp; Accounts'!T158</f>
        <v>0</v>
      </c>
      <c r="P144" s="816">
        <f>'O5 Details by Class &amp; Accounts'!U158</f>
        <v>0</v>
      </c>
      <c r="Q144" s="816">
        <f>'O5 Details by Class &amp; Accounts'!V158</f>
        <v>0</v>
      </c>
      <c r="R144" s="816">
        <f>'O5 Details by Class &amp; Accounts'!W158</f>
        <v>0</v>
      </c>
      <c r="S144" s="816">
        <f>'O5 Details by Class &amp; Accounts'!X158</f>
        <v>0</v>
      </c>
      <c r="T144" s="816">
        <f>'O5 Details by Class &amp; Accounts'!Y158</f>
        <v>0</v>
      </c>
      <c r="U144" s="816">
        <f>'O5 Details by Class &amp; Accounts'!Z158</f>
        <v>0</v>
      </c>
      <c r="V144" s="816">
        <f>'O5 Details by Class &amp; Accounts'!AA158</f>
        <v>0</v>
      </c>
      <c r="W144" s="816">
        <f>'O5 Details by Class &amp; Accounts'!AB158</f>
        <v>0</v>
      </c>
      <c r="X144" s="1170">
        <f t="shared" si="35"/>
        <v>23200</v>
      </c>
      <c r="Y144" s="816">
        <f>'O5 Details by Class &amp; Accounts'!AD158</f>
        <v>19465.505031399705</v>
      </c>
      <c r="Z144" s="816">
        <f>'O5 Details by Class &amp; Accounts'!AE158</f>
        <v>2396.2095859321821</v>
      </c>
      <c r="AA144" s="816">
        <f>'O5 Details by Class &amp; Accounts'!AF158</f>
        <v>149.05544002028913</v>
      </c>
      <c r="AB144" s="816">
        <f>'O5 Details by Class &amp; Accounts'!AG158</f>
        <v>0</v>
      </c>
      <c r="AC144" s="816">
        <f>'O5 Details by Class &amp; Accounts'!AH158</f>
        <v>0</v>
      </c>
      <c r="AD144" s="816">
        <f>'O5 Details by Class &amp; Accounts'!AI158</f>
        <v>0</v>
      </c>
      <c r="AE144" s="816">
        <f>'O5 Details by Class &amp; Accounts'!AJ158</f>
        <v>1153.7305413747545</v>
      </c>
      <c r="AF144" s="816">
        <f>'O5 Details by Class &amp; Accounts'!AK158</f>
        <v>0</v>
      </c>
      <c r="AG144" s="816">
        <f>'O5 Details by Class &amp; Accounts'!AL158</f>
        <v>35.499401273069374</v>
      </c>
      <c r="AH144" s="816">
        <f>'O5 Details by Class &amp; Accounts'!AM158</f>
        <v>0</v>
      </c>
      <c r="AI144" s="816">
        <f>'O5 Details by Class &amp; Accounts'!AN158</f>
        <v>0</v>
      </c>
      <c r="AJ144" s="816">
        <f>'O5 Details by Class &amp; Accounts'!AO158</f>
        <v>0</v>
      </c>
      <c r="AK144" s="816">
        <f>'O5 Details by Class &amp; Accounts'!AP158</f>
        <v>0</v>
      </c>
      <c r="AL144" s="816">
        <f>'O5 Details by Class &amp; Accounts'!AQ158</f>
        <v>0</v>
      </c>
      <c r="AM144" s="816">
        <f>'O5 Details by Class &amp; Accounts'!AR158</f>
        <v>0</v>
      </c>
      <c r="AN144" s="816">
        <f>'O5 Details by Class &amp; Accounts'!AS158</f>
        <v>0</v>
      </c>
      <c r="AO144" s="816">
        <f>'O5 Details by Class &amp; Accounts'!AT158</f>
        <v>0</v>
      </c>
      <c r="AP144" s="816">
        <f>'O5 Details by Class &amp; Accounts'!AU158</f>
        <v>0</v>
      </c>
      <c r="AQ144" s="816">
        <f>'O5 Details by Class &amp; Accounts'!AV158</f>
        <v>0</v>
      </c>
      <c r="AR144" s="816">
        <f>'O5 Details by Class &amp; Accounts'!AW158</f>
        <v>0</v>
      </c>
      <c r="AS144" s="1192"/>
      <c r="AV144" s="1913">
        <v>1835</v>
      </c>
    </row>
    <row r="145" spans="1:48" s="672" customFormat="1" ht="12.75">
      <c r="A145" s="1191">
        <v>5130</v>
      </c>
      <c r="B145" s="1160" t="s">
        <v>9</v>
      </c>
      <c r="C145" s="1170">
        <f t="shared" si="34"/>
        <v>0</v>
      </c>
      <c r="D145" s="816">
        <f>'O5 Details by Class &amp; Accounts'!I159</f>
        <v>0</v>
      </c>
      <c r="E145" s="816">
        <f>'O5 Details by Class &amp; Accounts'!J159</f>
        <v>0</v>
      </c>
      <c r="F145" s="816">
        <f>'O5 Details by Class &amp; Accounts'!K159</f>
        <v>0</v>
      </c>
      <c r="G145" s="816">
        <f>'O5 Details by Class &amp; Accounts'!L159</f>
        <v>0</v>
      </c>
      <c r="H145" s="816">
        <f>'O5 Details by Class &amp; Accounts'!M159</f>
        <v>0</v>
      </c>
      <c r="I145" s="816">
        <f>'O5 Details by Class &amp; Accounts'!N159</f>
        <v>0</v>
      </c>
      <c r="J145" s="816">
        <f>'O5 Details by Class &amp; Accounts'!O159</f>
        <v>0</v>
      </c>
      <c r="K145" s="816">
        <f>'O5 Details by Class &amp; Accounts'!P159</f>
        <v>0</v>
      </c>
      <c r="L145" s="816">
        <f>'O5 Details by Class &amp; Accounts'!Q159</f>
        <v>0</v>
      </c>
      <c r="M145" s="816">
        <f>'O5 Details by Class &amp; Accounts'!R159</f>
        <v>0</v>
      </c>
      <c r="N145" s="816">
        <f>'O5 Details by Class &amp; Accounts'!S159</f>
        <v>0</v>
      </c>
      <c r="O145" s="816">
        <f>'O5 Details by Class &amp; Accounts'!T159</f>
        <v>0</v>
      </c>
      <c r="P145" s="816">
        <f>'O5 Details by Class &amp; Accounts'!U159</f>
        <v>0</v>
      </c>
      <c r="Q145" s="816">
        <f>'O5 Details by Class &amp; Accounts'!V159</f>
        <v>0</v>
      </c>
      <c r="R145" s="816">
        <f>'O5 Details by Class &amp; Accounts'!W159</f>
        <v>0</v>
      </c>
      <c r="S145" s="816">
        <f>'O5 Details by Class &amp; Accounts'!X159</f>
        <v>0</v>
      </c>
      <c r="T145" s="816">
        <f>'O5 Details by Class &amp; Accounts'!Y159</f>
        <v>0</v>
      </c>
      <c r="U145" s="816">
        <f>'O5 Details by Class &amp; Accounts'!Z159</f>
        <v>0</v>
      </c>
      <c r="V145" s="816">
        <f>'O5 Details by Class &amp; Accounts'!AA159</f>
        <v>0</v>
      </c>
      <c r="W145" s="816">
        <f>'O5 Details by Class &amp; Accounts'!AB159</f>
        <v>0</v>
      </c>
      <c r="X145" s="1170">
        <f t="shared" si="35"/>
        <v>10000</v>
      </c>
      <c r="Y145" s="816">
        <f>'O5 Details by Class &amp; Accounts'!AD159</f>
        <v>6943.7116143601861</v>
      </c>
      <c r="Z145" s="816">
        <f>'O5 Details by Class &amp; Accounts'!AE159</f>
        <v>2307.8871277516305</v>
      </c>
      <c r="AA145" s="816">
        <f>'O5 Details by Class &amp; Accounts'!AF159</f>
        <v>0</v>
      </c>
      <c r="AB145" s="816">
        <f>'O5 Details by Class &amp; Accounts'!AG159</f>
        <v>0</v>
      </c>
      <c r="AC145" s="816">
        <f>'O5 Details by Class &amp; Accounts'!AH159</f>
        <v>0</v>
      </c>
      <c r="AD145" s="816">
        <f>'O5 Details by Class &amp; Accounts'!AI159</f>
        <v>0</v>
      </c>
      <c r="AE145" s="816">
        <f>'O5 Details by Class &amp; Accounts'!AJ159</f>
        <v>740.80327557459748</v>
      </c>
      <c r="AF145" s="816">
        <f>'O5 Details by Class &amp; Accounts'!AK159</f>
        <v>0</v>
      </c>
      <c r="AG145" s="816">
        <f>'O5 Details by Class &amp; Accounts'!AL159</f>
        <v>7.5979823135856144</v>
      </c>
      <c r="AH145" s="816">
        <f>'O5 Details by Class &amp; Accounts'!AM159</f>
        <v>0</v>
      </c>
      <c r="AI145" s="816">
        <f>'O5 Details by Class &amp; Accounts'!AN159</f>
        <v>0</v>
      </c>
      <c r="AJ145" s="816">
        <f>'O5 Details by Class &amp; Accounts'!AO159</f>
        <v>0</v>
      </c>
      <c r="AK145" s="816">
        <f>'O5 Details by Class &amp; Accounts'!AP159</f>
        <v>0</v>
      </c>
      <c r="AL145" s="816">
        <f>'O5 Details by Class &amp; Accounts'!AQ159</f>
        <v>0</v>
      </c>
      <c r="AM145" s="816">
        <f>'O5 Details by Class &amp; Accounts'!AR159</f>
        <v>0</v>
      </c>
      <c r="AN145" s="816">
        <f>'O5 Details by Class &amp; Accounts'!AS159</f>
        <v>0</v>
      </c>
      <c r="AO145" s="816">
        <f>'O5 Details by Class &amp; Accounts'!AT159</f>
        <v>0</v>
      </c>
      <c r="AP145" s="816">
        <f>'O5 Details by Class &amp; Accounts'!AU159</f>
        <v>0</v>
      </c>
      <c r="AQ145" s="816">
        <f>'O5 Details by Class &amp; Accounts'!AV159</f>
        <v>0</v>
      </c>
      <c r="AR145" s="816">
        <f>'O5 Details by Class &amp; Accounts'!AW159</f>
        <v>0</v>
      </c>
      <c r="AS145" s="1192"/>
      <c r="AV145" s="1913">
        <v>1855</v>
      </c>
    </row>
    <row r="146" spans="1:48" s="672" customFormat="1" ht="25.5">
      <c r="A146" s="1191">
        <v>5135</v>
      </c>
      <c r="B146" s="1160" t="s">
        <v>10</v>
      </c>
      <c r="C146" s="1170">
        <f t="shared" si="34"/>
        <v>37800.000000000007</v>
      </c>
      <c r="D146" s="816">
        <f>'O5 Details by Class &amp; Accounts'!I160</f>
        <v>20402.681100626287</v>
      </c>
      <c r="E146" s="816">
        <f>'O5 Details by Class &amp; Accounts'!J160</f>
        <v>10722.239516597901</v>
      </c>
      <c r="F146" s="816">
        <f>'O5 Details by Class &amp; Accounts'!K160</f>
        <v>6587.1819942928005</v>
      </c>
      <c r="G146" s="816">
        <f>'O5 Details by Class &amp; Accounts'!L160</f>
        <v>0</v>
      </c>
      <c r="H146" s="816">
        <f>'O5 Details by Class &amp; Accounts'!M160</f>
        <v>0</v>
      </c>
      <c r="I146" s="816">
        <f>'O5 Details by Class &amp; Accounts'!N160</f>
        <v>0</v>
      </c>
      <c r="J146" s="816">
        <f>'O5 Details by Class &amp; Accounts'!O160</f>
        <v>21.387904575930431</v>
      </c>
      <c r="K146" s="816">
        <f>'O5 Details by Class &amp; Accounts'!P160</f>
        <v>0</v>
      </c>
      <c r="L146" s="816">
        <f>'O5 Details by Class &amp; Accounts'!Q160</f>
        <v>66.509483907086917</v>
      </c>
      <c r="M146" s="816">
        <f>'O5 Details by Class &amp; Accounts'!R160</f>
        <v>0</v>
      </c>
      <c r="N146" s="816">
        <f>'O5 Details by Class &amp; Accounts'!S160</f>
        <v>0</v>
      </c>
      <c r="O146" s="816">
        <f>'O5 Details by Class &amp; Accounts'!T160</f>
        <v>0</v>
      </c>
      <c r="P146" s="816">
        <f>'O5 Details by Class &amp; Accounts'!U160</f>
        <v>0</v>
      </c>
      <c r="Q146" s="816">
        <f>'O5 Details by Class &amp; Accounts'!V160</f>
        <v>0</v>
      </c>
      <c r="R146" s="816">
        <f>'O5 Details by Class &amp; Accounts'!W160</f>
        <v>0</v>
      </c>
      <c r="S146" s="816">
        <f>'O5 Details by Class &amp; Accounts'!X160</f>
        <v>0</v>
      </c>
      <c r="T146" s="816">
        <f>'O5 Details by Class &amp; Accounts'!Y160</f>
        <v>0</v>
      </c>
      <c r="U146" s="816">
        <f>'O5 Details by Class &amp; Accounts'!Z160</f>
        <v>0</v>
      </c>
      <c r="V146" s="816">
        <f>'O5 Details by Class &amp; Accounts'!AA160</f>
        <v>0</v>
      </c>
      <c r="W146" s="816">
        <f>'O5 Details by Class &amp; Accounts'!AB160</f>
        <v>0</v>
      </c>
      <c r="X146" s="1170">
        <f t="shared" si="35"/>
        <v>25199.999999999996</v>
      </c>
      <c r="Y146" s="816">
        <f>'O5 Details by Class &amp; Accounts'!AD160</f>
        <v>21110.672729488448</v>
      </c>
      <c r="Z146" s="816">
        <f>'O5 Details by Class &amp; Accounts'!AE160</f>
        <v>2598.7302296178791</v>
      </c>
      <c r="AA146" s="816">
        <f>'O5 Details by Class &amp; Accounts'!AF160</f>
        <v>200.85685286109239</v>
      </c>
      <c r="AB146" s="816">
        <f>'O5 Details by Class &amp; Accounts'!AG160</f>
        <v>0</v>
      </c>
      <c r="AC146" s="816">
        <f>'O5 Details by Class &amp; Accounts'!AH160</f>
        <v>0</v>
      </c>
      <c r="AD146" s="816">
        <f>'O5 Details by Class &amp; Accounts'!AI160</f>
        <v>0</v>
      </c>
      <c r="AE146" s="816">
        <f>'O5 Details by Class &amp; Accounts'!AJ160</f>
        <v>1251.240480927127</v>
      </c>
      <c r="AF146" s="816">
        <f>'O5 Details by Class &amp; Accounts'!AK160</f>
        <v>0</v>
      </c>
      <c r="AG146" s="816">
        <f>'O5 Details by Class &amp; Accounts'!AL160</f>
        <v>38.499707105450071</v>
      </c>
      <c r="AH146" s="816">
        <f>'O5 Details by Class &amp; Accounts'!AM160</f>
        <v>0</v>
      </c>
      <c r="AI146" s="816">
        <f>'O5 Details by Class &amp; Accounts'!AN160</f>
        <v>0</v>
      </c>
      <c r="AJ146" s="816">
        <f>'O5 Details by Class &amp; Accounts'!AO160</f>
        <v>0</v>
      </c>
      <c r="AK146" s="816">
        <f>'O5 Details by Class &amp; Accounts'!AP160</f>
        <v>0</v>
      </c>
      <c r="AL146" s="816">
        <f>'O5 Details by Class &amp; Accounts'!AQ160</f>
        <v>0</v>
      </c>
      <c r="AM146" s="816">
        <f>'O5 Details by Class &amp; Accounts'!AR160</f>
        <v>0</v>
      </c>
      <c r="AN146" s="816">
        <f>'O5 Details by Class &amp; Accounts'!AS160</f>
        <v>0</v>
      </c>
      <c r="AO146" s="816">
        <f>'O5 Details by Class &amp; Accounts'!AT160</f>
        <v>0</v>
      </c>
      <c r="AP146" s="816">
        <f>'O5 Details by Class &amp; Accounts'!AU160</f>
        <v>0</v>
      </c>
      <c r="AQ146" s="816">
        <f>'O5 Details by Class &amp; Accounts'!AV160</f>
        <v>0</v>
      </c>
      <c r="AR146" s="816">
        <f>'O5 Details by Class &amp; Accounts'!AW160</f>
        <v>0</v>
      </c>
      <c r="AS146" s="1192"/>
      <c r="AV146" s="1913" t="s">
        <v>507</v>
      </c>
    </row>
    <row r="147" spans="1:48" s="672" customFormat="1" ht="12.75">
      <c r="A147" s="1191">
        <v>5145</v>
      </c>
      <c r="B147" s="1160" t="s">
        <v>11</v>
      </c>
      <c r="C147" s="1170">
        <f t="shared" si="34"/>
        <v>4800.0000000000009</v>
      </c>
      <c r="D147" s="816">
        <f>'O5 Details by Class &amp; Accounts'!I161</f>
        <v>2319.8956627474827</v>
      </c>
      <c r="E147" s="816">
        <f>'O5 Details by Class &amp; Accounts'!J161</f>
        <v>1219.1768732165099</v>
      </c>
      <c r="F147" s="816">
        <f>'O5 Details by Class &amp; Accounts'!K161</f>
        <v>1250.9330535316788</v>
      </c>
      <c r="G147" s="816">
        <f>'O5 Details by Class &amp; Accounts'!L161</f>
        <v>0</v>
      </c>
      <c r="H147" s="816">
        <f>'O5 Details by Class &amp; Accounts'!M161</f>
        <v>0</v>
      </c>
      <c r="I147" s="816">
        <f>'O5 Details by Class &amp; Accounts'!N161</f>
        <v>0</v>
      </c>
      <c r="J147" s="816">
        <f>'O5 Details by Class &amp; Accounts'!O161</f>
        <v>2.4319209233454604</v>
      </c>
      <c r="K147" s="816">
        <f>'O5 Details by Class &amp; Accounts'!P161</f>
        <v>0</v>
      </c>
      <c r="L147" s="816">
        <f>'O5 Details by Class &amp; Accounts'!Q161</f>
        <v>7.5624895809839474</v>
      </c>
      <c r="M147" s="816">
        <f>'O5 Details by Class &amp; Accounts'!R161</f>
        <v>0</v>
      </c>
      <c r="N147" s="816">
        <f>'O5 Details by Class &amp; Accounts'!S161</f>
        <v>0</v>
      </c>
      <c r="O147" s="816">
        <f>'O5 Details by Class &amp; Accounts'!T161</f>
        <v>0</v>
      </c>
      <c r="P147" s="816">
        <f>'O5 Details by Class &amp; Accounts'!U161</f>
        <v>0</v>
      </c>
      <c r="Q147" s="816">
        <f>'O5 Details by Class &amp; Accounts'!V161</f>
        <v>0</v>
      </c>
      <c r="R147" s="816">
        <f>'O5 Details by Class &amp; Accounts'!W161</f>
        <v>0</v>
      </c>
      <c r="S147" s="816">
        <f>'O5 Details by Class &amp; Accounts'!X161</f>
        <v>0</v>
      </c>
      <c r="T147" s="816">
        <f>'O5 Details by Class &amp; Accounts'!Y161</f>
        <v>0</v>
      </c>
      <c r="U147" s="816">
        <f>'O5 Details by Class &amp; Accounts'!Z161</f>
        <v>0</v>
      </c>
      <c r="V147" s="816">
        <f>'O5 Details by Class &amp; Accounts'!AA161</f>
        <v>0</v>
      </c>
      <c r="W147" s="816">
        <f>'O5 Details by Class &amp; Accounts'!AB161</f>
        <v>0</v>
      </c>
      <c r="X147" s="1170">
        <f t="shared" si="35"/>
        <v>3200.0000000000005</v>
      </c>
      <c r="Y147" s="816">
        <f>'O5 Details by Class &amp; Accounts'!AD161</f>
        <v>2670.0481866599039</v>
      </c>
      <c r="Z147" s="816">
        <f>'O5 Details by Class &amp; Accounts'!AE161</f>
        <v>328.68374334263251</v>
      </c>
      <c r="AA147" s="816">
        <f>'O5 Details by Class &amp; Accounts'!AF161</f>
        <v>38.143545523712909</v>
      </c>
      <c r="AB147" s="816">
        <f>'O5 Details by Class &amp; Accounts'!AG161</f>
        <v>0</v>
      </c>
      <c r="AC147" s="816">
        <f>'O5 Details by Class &amp; Accounts'!AH161</f>
        <v>0</v>
      </c>
      <c r="AD147" s="816">
        <f>'O5 Details by Class &amp; Accounts'!AI161</f>
        <v>0</v>
      </c>
      <c r="AE147" s="816">
        <f>'O5 Details by Class &amp; Accounts'!AJ161</f>
        <v>158.25513568348973</v>
      </c>
      <c r="AF147" s="816">
        <f>'O5 Details by Class &amp; Accounts'!AK161</f>
        <v>0</v>
      </c>
      <c r="AG147" s="816">
        <f>'O5 Details by Class &amp; Accounts'!AL161</f>
        <v>4.8693887902612225</v>
      </c>
      <c r="AH147" s="816">
        <f>'O5 Details by Class &amp; Accounts'!AM161</f>
        <v>0</v>
      </c>
      <c r="AI147" s="816">
        <f>'O5 Details by Class &amp; Accounts'!AN161</f>
        <v>0</v>
      </c>
      <c r="AJ147" s="816">
        <f>'O5 Details by Class &amp; Accounts'!AO161</f>
        <v>0</v>
      </c>
      <c r="AK147" s="816">
        <f>'O5 Details by Class &amp; Accounts'!AP161</f>
        <v>0</v>
      </c>
      <c r="AL147" s="816">
        <f>'O5 Details by Class &amp; Accounts'!AQ161</f>
        <v>0</v>
      </c>
      <c r="AM147" s="816">
        <f>'O5 Details by Class &amp; Accounts'!AR161</f>
        <v>0</v>
      </c>
      <c r="AN147" s="816">
        <f>'O5 Details by Class &amp; Accounts'!AS161</f>
        <v>0</v>
      </c>
      <c r="AO147" s="816">
        <f>'O5 Details by Class &amp; Accounts'!AT161</f>
        <v>0</v>
      </c>
      <c r="AP147" s="816">
        <f>'O5 Details by Class &amp; Accounts'!AU161</f>
        <v>0</v>
      </c>
      <c r="AQ147" s="816">
        <f>'O5 Details by Class &amp; Accounts'!AV161</f>
        <v>0</v>
      </c>
      <c r="AR147" s="816">
        <f>'O5 Details by Class &amp; Accounts'!AW161</f>
        <v>0</v>
      </c>
      <c r="AS147" s="1192"/>
      <c r="AV147" s="1913">
        <v>1840</v>
      </c>
    </row>
    <row r="148" spans="1:48" s="672" customFormat="1" ht="25.5">
      <c r="A148" s="1191">
        <v>5150</v>
      </c>
      <c r="B148" s="1160" t="s">
        <v>12</v>
      </c>
      <c r="C148" s="1170">
        <f t="shared" si="34"/>
        <v>7199.9999999999982</v>
      </c>
      <c r="D148" s="816">
        <f>'O5 Details by Class &amp; Accounts'!I162</f>
        <v>3563.247805542474</v>
      </c>
      <c r="E148" s="816">
        <f>'O5 Details by Class &amp; Accounts'!J162</f>
        <v>1872.5968533050045</v>
      </c>
      <c r="F148" s="816">
        <f>'O5 Details by Class &amp; Accounts'!K162</f>
        <v>1748.8044088372867</v>
      </c>
      <c r="G148" s="816">
        <f>'O5 Details by Class &amp; Accounts'!L162</f>
        <v>0</v>
      </c>
      <c r="H148" s="816">
        <f>'O5 Details by Class &amp; Accounts'!M162</f>
        <v>0</v>
      </c>
      <c r="I148" s="816">
        <f>'O5 Details by Class &amp; Accounts'!N162</f>
        <v>0</v>
      </c>
      <c r="J148" s="816">
        <f>'O5 Details by Class &amp; Accounts'!O162</f>
        <v>3.7353132007242213</v>
      </c>
      <c r="K148" s="816">
        <f>'O5 Details by Class &amp; Accounts'!P162</f>
        <v>0</v>
      </c>
      <c r="L148" s="816">
        <f>'O5 Details by Class &amp; Accounts'!Q162</f>
        <v>11.615619114510164</v>
      </c>
      <c r="M148" s="816">
        <f>'O5 Details by Class &amp; Accounts'!R162</f>
        <v>0</v>
      </c>
      <c r="N148" s="816">
        <f>'O5 Details by Class &amp; Accounts'!S162</f>
        <v>0</v>
      </c>
      <c r="O148" s="816">
        <f>'O5 Details by Class &amp; Accounts'!T162</f>
        <v>0</v>
      </c>
      <c r="P148" s="816">
        <f>'O5 Details by Class &amp; Accounts'!U162</f>
        <v>0</v>
      </c>
      <c r="Q148" s="816">
        <f>'O5 Details by Class &amp; Accounts'!V162</f>
        <v>0</v>
      </c>
      <c r="R148" s="816">
        <f>'O5 Details by Class &amp; Accounts'!W162</f>
        <v>0</v>
      </c>
      <c r="S148" s="816">
        <f>'O5 Details by Class &amp; Accounts'!X162</f>
        <v>0</v>
      </c>
      <c r="T148" s="816">
        <f>'O5 Details by Class &amp; Accounts'!Y162</f>
        <v>0</v>
      </c>
      <c r="U148" s="816">
        <f>'O5 Details by Class &amp; Accounts'!Z162</f>
        <v>0</v>
      </c>
      <c r="V148" s="816">
        <f>'O5 Details by Class &amp; Accounts'!AA162</f>
        <v>0</v>
      </c>
      <c r="W148" s="816">
        <f>'O5 Details by Class &amp; Accounts'!AB162</f>
        <v>0</v>
      </c>
      <c r="X148" s="1170">
        <f t="shared" si="35"/>
        <v>4800</v>
      </c>
      <c r="Y148" s="816">
        <f>'O5 Details by Class &amp; Accounts'!AD162</f>
        <v>4008.3577550942828</v>
      </c>
      <c r="Z148" s="816">
        <f>'O5 Details by Class &amp; Accounts'!AE162</f>
        <v>493.43005799792849</v>
      </c>
      <c r="AA148" s="816">
        <f>'O5 Details by Class &amp; Accounts'!AF162</f>
        <v>53.324676642150649</v>
      </c>
      <c r="AB148" s="816">
        <f>'O5 Details by Class &amp; Accounts'!AG162</f>
        <v>0</v>
      </c>
      <c r="AC148" s="816">
        <f>'O5 Details by Class &amp; Accounts'!AH162</f>
        <v>0</v>
      </c>
      <c r="AD148" s="816">
        <f>'O5 Details by Class &amp; Accounts'!AI162</f>
        <v>0</v>
      </c>
      <c r="AE148" s="816">
        <f>'O5 Details by Class &amp; Accounts'!AJ162</f>
        <v>237.57743533233591</v>
      </c>
      <c r="AF148" s="816">
        <f>'O5 Details by Class &amp; Accounts'!AK162</f>
        <v>0</v>
      </c>
      <c r="AG148" s="816">
        <f>'O5 Details by Class &amp; Accounts'!AL162</f>
        <v>7.3100749333026434</v>
      </c>
      <c r="AH148" s="816">
        <f>'O5 Details by Class &amp; Accounts'!AM162</f>
        <v>0</v>
      </c>
      <c r="AI148" s="816">
        <f>'O5 Details by Class &amp; Accounts'!AN162</f>
        <v>0</v>
      </c>
      <c r="AJ148" s="816">
        <f>'O5 Details by Class &amp; Accounts'!AO162</f>
        <v>0</v>
      </c>
      <c r="AK148" s="816">
        <f>'O5 Details by Class &amp; Accounts'!AP162</f>
        <v>0</v>
      </c>
      <c r="AL148" s="816">
        <f>'O5 Details by Class &amp; Accounts'!AQ162</f>
        <v>0</v>
      </c>
      <c r="AM148" s="816">
        <f>'O5 Details by Class &amp; Accounts'!AR162</f>
        <v>0</v>
      </c>
      <c r="AN148" s="816">
        <f>'O5 Details by Class &amp; Accounts'!AS162</f>
        <v>0</v>
      </c>
      <c r="AO148" s="816">
        <f>'O5 Details by Class &amp; Accounts'!AT162</f>
        <v>0</v>
      </c>
      <c r="AP148" s="816">
        <f>'O5 Details by Class &amp; Accounts'!AU162</f>
        <v>0</v>
      </c>
      <c r="AQ148" s="816">
        <f>'O5 Details by Class &amp; Accounts'!AV162</f>
        <v>0</v>
      </c>
      <c r="AR148" s="816">
        <f>'O5 Details by Class &amp; Accounts'!AW162</f>
        <v>0</v>
      </c>
      <c r="AS148" s="1192"/>
      <c r="AV148" s="1913">
        <v>1845</v>
      </c>
    </row>
    <row r="149" spans="1:48" s="672" customFormat="1" ht="12.75">
      <c r="A149" s="1191">
        <v>5155</v>
      </c>
      <c r="B149" s="1160" t="s">
        <v>13</v>
      </c>
      <c r="C149" s="1170">
        <f t="shared" si="34"/>
        <v>0</v>
      </c>
      <c r="D149" s="816">
        <f>'O5 Details by Class &amp; Accounts'!I163</f>
        <v>0</v>
      </c>
      <c r="E149" s="816">
        <f>'O5 Details by Class &amp; Accounts'!J163</f>
        <v>0</v>
      </c>
      <c r="F149" s="816">
        <f>'O5 Details by Class &amp; Accounts'!K163</f>
        <v>0</v>
      </c>
      <c r="G149" s="816">
        <f>'O5 Details by Class &amp; Accounts'!L163</f>
        <v>0</v>
      </c>
      <c r="H149" s="816">
        <f>'O5 Details by Class &amp; Accounts'!M163</f>
        <v>0</v>
      </c>
      <c r="I149" s="816">
        <f>'O5 Details by Class &amp; Accounts'!N163</f>
        <v>0</v>
      </c>
      <c r="J149" s="816">
        <f>'O5 Details by Class &amp; Accounts'!O163</f>
        <v>0</v>
      </c>
      <c r="K149" s="816">
        <f>'O5 Details by Class &amp; Accounts'!P163</f>
        <v>0</v>
      </c>
      <c r="L149" s="816">
        <f>'O5 Details by Class &amp; Accounts'!Q163</f>
        <v>0</v>
      </c>
      <c r="M149" s="816">
        <f>'O5 Details by Class &amp; Accounts'!R163</f>
        <v>0</v>
      </c>
      <c r="N149" s="816">
        <f>'O5 Details by Class &amp; Accounts'!S163</f>
        <v>0</v>
      </c>
      <c r="O149" s="816">
        <f>'O5 Details by Class &amp; Accounts'!T163</f>
        <v>0</v>
      </c>
      <c r="P149" s="816">
        <f>'O5 Details by Class &amp; Accounts'!U163</f>
        <v>0</v>
      </c>
      <c r="Q149" s="816">
        <f>'O5 Details by Class &amp; Accounts'!V163</f>
        <v>0</v>
      </c>
      <c r="R149" s="816">
        <f>'O5 Details by Class &amp; Accounts'!W163</f>
        <v>0</v>
      </c>
      <c r="S149" s="816">
        <f>'O5 Details by Class &amp; Accounts'!X163</f>
        <v>0</v>
      </c>
      <c r="T149" s="816">
        <f>'O5 Details by Class &amp; Accounts'!Y163</f>
        <v>0</v>
      </c>
      <c r="U149" s="816">
        <f>'O5 Details by Class &amp; Accounts'!Z163</f>
        <v>0</v>
      </c>
      <c r="V149" s="816">
        <f>'O5 Details by Class &amp; Accounts'!AA163</f>
        <v>0</v>
      </c>
      <c r="W149" s="816">
        <f>'O5 Details by Class &amp; Accounts'!AB163</f>
        <v>0</v>
      </c>
      <c r="X149" s="1170">
        <f t="shared" si="35"/>
        <v>4000</v>
      </c>
      <c r="Y149" s="816">
        <f>'O5 Details by Class &amp; Accounts'!AD163</f>
        <v>2777.4846457440744</v>
      </c>
      <c r="Z149" s="816">
        <f>'O5 Details by Class &amp; Accounts'!AE163</f>
        <v>923.15485110065219</v>
      </c>
      <c r="AA149" s="816">
        <f>'O5 Details by Class &amp; Accounts'!AF163</f>
        <v>0</v>
      </c>
      <c r="AB149" s="816">
        <f>'O5 Details by Class &amp; Accounts'!AG163</f>
        <v>0</v>
      </c>
      <c r="AC149" s="816">
        <f>'O5 Details by Class &amp; Accounts'!AH163</f>
        <v>0</v>
      </c>
      <c r="AD149" s="816">
        <f>'O5 Details by Class &amp; Accounts'!AI163</f>
        <v>0</v>
      </c>
      <c r="AE149" s="816">
        <f>'O5 Details by Class &amp; Accounts'!AJ163</f>
        <v>296.32131022983901</v>
      </c>
      <c r="AF149" s="816">
        <f>'O5 Details by Class &amp; Accounts'!AK163</f>
        <v>0</v>
      </c>
      <c r="AG149" s="816">
        <f>'O5 Details by Class &amp; Accounts'!AL163</f>
        <v>3.0391929254342456</v>
      </c>
      <c r="AH149" s="816">
        <f>'O5 Details by Class &amp; Accounts'!AM163</f>
        <v>0</v>
      </c>
      <c r="AI149" s="816">
        <f>'O5 Details by Class &amp; Accounts'!AN163</f>
        <v>0</v>
      </c>
      <c r="AJ149" s="816">
        <f>'O5 Details by Class &amp; Accounts'!AO163</f>
        <v>0</v>
      </c>
      <c r="AK149" s="816">
        <f>'O5 Details by Class &amp; Accounts'!AP163</f>
        <v>0</v>
      </c>
      <c r="AL149" s="816">
        <f>'O5 Details by Class &amp; Accounts'!AQ163</f>
        <v>0</v>
      </c>
      <c r="AM149" s="816">
        <f>'O5 Details by Class &amp; Accounts'!AR163</f>
        <v>0</v>
      </c>
      <c r="AN149" s="816">
        <f>'O5 Details by Class &amp; Accounts'!AS163</f>
        <v>0</v>
      </c>
      <c r="AO149" s="816">
        <f>'O5 Details by Class &amp; Accounts'!AT163</f>
        <v>0</v>
      </c>
      <c r="AP149" s="816">
        <f>'O5 Details by Class &amp; Accounts'!AU163</f>
        <v>0</v>
      </c>
      <c r="AQ149" s="816">
        <f>'O5 Details by Class &amp; Accounts'!AV163</f>
        <v>0</v>
      </c>
      <c r="AR149" s="816">
        <f>'O5 Details by Class &amp; Accounts'!AW163</f>
        <v>0</v>
      </c>
      <c r="AS149" s="1192"/>
      <c r="AV149" s="1913">
        <v>1855</v>
      </c>
    </row>
    <row r="150" spans="1:48" s="672" customFormat="1" ht="12.75">
      <c r="A150" s="1191">
        <v>5160</v>
      </c>
      <c r="B150" s="1160" t="s">
        <v>14</v>
      </c>
      <c r="C150" s="1170">
        <f t="shared" si="34"/>
        <v>1200</v>
      </c>
      <c r="D150" s="816">
        <f>'O5 Details by Class &amp; Accounts'!I164</f>
        <v>579.97391568687055</v>
      </c>
      <c r="E150" s="816">
        <f>'O5 Details by Class &amp; Accounts'!J164</f>
        <v>304.79421830412741</v>
      </c>
      <c r="F150" s="816">
        <f>'O5 Details by Class &amp; Accounts'!K164</f>
        <v>312.73326338291963</v>
      </c>
      <c r="G150" s="816">
        <f>'O5 Details by Class &amp; Accounts'!L164</f>
        <v>0</v>
      </c>
      <c r="H150" s="816">
        <f>'O5 Details by Class &amp; Accounts'!M164</f>
        <v>0</v>
      </c>
      <c r="I150" s="816">
        <f>'O5 Details by Class &amp; Accounts'!N164</f>
        <v>0</v>
      </c>
      <c r="J150" s="816">
        <f>'O5 Details by Class &amp; Accounts'!O164</f>
        <v>0.60798023083636499</v>
      </c>
      <c r="K150" s="816">
        <f>'O5 Details by Class &amp; Accounts'!P164</f>
        <v>0</v>
      </c>
      <c r="L150" s="816">
        <f>'O5 Details by Class &amp; Accounts'!Q164</f>
        <v>1.8906223952459869</v>
      </c>
      <c r="M150" s="816">
        <f>'O5 Details by Class &amp; Accounts'!R164</f>
        <v>0</v>
      </c>
      <c r="N150" s="816">
        <f>'O5 Details by Class &amp; Accounts'!S164</f>
        <v>0</v>
      </c>
      <c r="O150" s="816">
        <f>'O5 Details by Class &amp; Accounts'!T164</f>
        <v>0</v>
      </c>
      <c r="P150" s="816">
        <f>'O5 Details by Class &amp; Accounts'!U164</f>
        <v>0</v>
      </c>
      <c r="Q150" s="816">
        <f>'O5 Details by Class &amp; Accounts'!V164</f>
        <v>0</v>
      </c>
      <c r="R150" s="816">
        <f>'O5 Details by Class &amp; Accounts'!W164</f>
        <v>0</v>
      </c>
      <c r="S150" s="816">
        <f>'O5 Details by Class &amp; Accounts'!X164</f>
        <v>0</v>
      </c>
      <c r="T150" s="816">
        <f>'O5 Details by Class &amp; Accounts'!Y164</f>
        <v>0</v>
      </c>
      <c r="U150" s="816">
        <f>'O5 Details by Class &amp; Accounts'!Z164</f>
        <v>0</v>
      </c>
      <c r="V150" s="816">
        <f>'O5 Details by Class &amp; Accounts'!AA164</f>
        <v>0</v>
      </c>
      <c r="W150" s="816">
        <f>'O5 Details by Class &amp; Accounts'!AB164</f>
        <v>0</v>
      </c>
      <c r="X150" s="1170">
        <f t="shared" si="35"/>
        <v>800.00000000000011</v>
      </c>
      <c r="Y150" s="816">
        <f>'O5 Details by Class &amp; Accounts'!AD164</f>
        <v>667.51204666497597</v>
      </c>
      <c r="Z150" s="816">
        <f>'O5 Details by Class &amp; Accounts'!AE164</f>
        <v>82.170935835658128</v>
      </c>
      <c r="AA150" s="816">
        <f>'O5 Details by Class &amp; Accounts'!AF164</f>
        <v>9.5358863809282273</v>
      </c>
      <c r="AB150" s="816">
        <f>'O5 Details by Class &amp; Accounts'!AG164</f>
        <v>0</v>
      </c>
      <c r="AC150" s="816">
        <f>'O5 Details by Class &amp; Accounts'!AH164</f>
        <v>0</v>
      </c>
      <c r="AD150" s="816">
        <f>'O5 Details by Class &amp; Accounts'!AI164</f>
        <v>0</v>
      </c>
      <c r="AE150" s="816">
        <f>'O5 Details by Class &amp; Accounts'!AJ164</f>
        <v>39.563783920872432</v>
      </c>
      <c r="AF150" s="816">
        <f>'O5 Details by Class &amp; Accounts'!AK164</f>
        <v>0</v>
      </c>
      <c r="AG150" s="816">
        <f>'O5 Details by Class &amp; Accounts'!AL164</f>
        <v>1.2173471975653056</v>
      </c>
      <c r="AH150" s="816">
        <f>'O5 Details by Class &amp; Accounts'!AM164</f>
        <v>0</v>
      </c>
      <c r="AI150" s="816">
        <f>'O5 Details by Class &amp; Accounts'!AN164</f>
        <v>0</v>
      </c>
      <c r="AJ150" s="816">
        <f>'O5 Details by Class &amp; Accounts'!AO164</f>
        <v>0</v>
      </c>
      <c r="AK150" s="816">
        <f>'O5 Details by Class &amp; Accounts'!AP164</f>
        <v>0</v>
      </c>
      <c r="AL150" s="816">
        <f>'O5 Details by Class &amp; Accounts'!AQ164</f>
        <v>0</v>
      </c>
      <c r="AM150" s="816">
        <f>'O5 Details by Class &amp; Accounts'!AR164</f>
        <v>0</v>
      </c>
      <c r="AN150" s="816">
        <f>'O5 Details by Class &amp; Accounts'!AS164</f>
        <v>0</v>
      </c>
      <c r="AO150" s="816">
        <f>'O5 Details by Class &amp; Accounts'!AT164</f>
        <v>0</v>
      </c>
      <c r="AP150" s="816">
        <f>'O5 Details by Class &amp; Accounts'!AU164</f>
        <v>0</v>
      </c>
      <c r="AQ150" s="816">
        <f>'O5 Details by Class &amp; Accounts'!AV164</f>
        <v>0</v>
      </c>
      <c r="AR150" s="816">
        <f>'O5 Details by Class &amp; Accounts'!AW164</f>
        <v>0</v>
      </c>
      <c r="AS150" s="1192"/>
      <c r="AV150" s="1913">
        <v>1850</v>
      </c>
    </row>
    <row r="151" spans="1:48" s="672" customFormat="1" ht="12.75">
      <c r="A151" s="1191">
        <v>5175</v>
      </c>
      <c r="B151" s="1160" t="s">
        <v>1540</v>
      </c>
      <c r="C151" s="1170">
        <f t="shared" si="34"/>
        <v>0</v>
      </c>
      <c r="D151" s="816">
        <f>'O5 Details by Class &amp; Accounts'!I165</f>
        <v>0</v>
      </c>
      <c r="E151" s="816">
        <f>'O5 Details by Class &amp; Accounts'!J165</f>
        <v>0</v>
      </c>
      <c r="F151" s="816">
        <f>'O5 Details by Class &amp; Accounts'!K165</f>
        <v>0</v>
      </c>
      <c r="G151" s="816">
        <f>'O5 Details by Class &amp; Accounts'!L165</f>
        <v>0</v>
      </c>
      <c r="H151" s="816">
        <f>'O5 Details by Class &amp; Accounts'!M165</f>
        <v>0</v>
      </c>
      <c r="I151" s="816">
        <f>'O5 Details by Class &amp; Accounts'!N165</f>
        <v>0</v>
      </c>
      <c r="J151" s="816">
        <f>'O5 Details by Class &amp; Accounts'!O165</f>
        <v>0</v>
      </c>
      <c r="K151" s="816">
        <f>'O5 Details by Class &amp; Accounts'!P165</f>
        <v>0</v>
      </c>
      <c r="L151" s="816">
        <f>'O5 Details by Class &amp; Accounts'!Q165</f>
        <v>0</v>
      </c>
      <c r="M151" s="816">
        <f>'O5 Details by Class &amp; Accounts'!R165</f>
        <v>0</v>
      </c>
      <c r="N151" s="816">
        <f>'O5 Details by Class &amp; Accounts'!S165</f>
        <v>0</v>
      </c>
      <c r="O151" s="816">
        <f>'O5 Details by Class &amp; Accounts'!T165</f>
        <v>0</v>
      </c>
      <c r="P151" s="816">
        <f>'O5 Details by Class &amp; Accounts'!U165</f>
        <v>0</v>
      </c>
      <c r="Q151" s="816">
        <f>'O5 Details by Class &amp; Accounts'!V165</f>
        <v>0</v>
      </c>
      <c r="R151" s="816">
        <f>'O5 Details by Class &amp; Accounts'!W165</f>
        <v>0</v>
      </c>
      <c r="S151" s="816">
        <f>'O5 Details by Class &amp; Accounts'!X165</f>
        <v>0</v>
      </c>
      <c r="T151" s="816">
        <f>'O5 Details by Class &amp; Accounts'!Y165</f>
        <v>0</v>
      </c>
      <c r="U151" s="816">
        <f>'O5 Details by Class &amp; Accounts'!Z165</f>
        <v>0</v>
      </c>
      <c r="V151" s="816">
        <f>'O5 Details by Class &amp; Accounts'!AA165</f>
        <v>0</v>
      </c>
      <c r="W151" s="816">
        <f>'O5 Details by Class &amp; Accounts'!AB165</f>
        <v>0</v>
      </c>
      <c r="X151" s="1170">
        <f t="shared" si="35"/>
        <v>32000</v>
      </c>
      <c r="Y151" s="816">
        <f>'O5 Details by Class &amp; Accounts'!AD165</f>
        <v>23153.777777777777</v>
      </c>
      <c r="Z151" s="816">
        <f>'O5 Details by Class &amp; Accounts'!AE165</f>
        <v>7674.3111111111111</v>
      </c>
      <c r="AA151" s="816">
        <f>'O5 Details by Class &amp; Accounts'!AF165</f>
        <v>1171.911111111111</v>
      </c>
      <c r="AB151" s="816">
        <f>'O5 Details by Class &amp; Accounts'!AG165</f>
        <v>0</v>
      </c>
      <c r="AC151" s="816">
        <f>'O5 Details by Class &amp; Accounts'!AH165</f>
        <v>0</v>
      </c>
      <c r="AD151" s="816">
        <f>'O5 Details by Class &amp; Accounts'!AI165</f>
        <v>0</v>
      </c>
      <c r="AE151" s="816">
        <f>'O5 Details by Class &amp; Accounts'!AJ165</f>
        <v>0</v>
      </c>
      <c r="AF151" s="816">
        <f>'O5 Details by Class &amp; Accounts'!AK165</f>
        <v>0</v>
      </c>
      <c r="AG151" s="816">
        <f>'O5 Details by Class &amp; Accounts'!AL165</f>
        <v>0</v>
      </c>
      <c r="AH151" s="816">
        <f>'O5 Details by Class &amp; Accounts'!AM165</f>
        <v>0</v>
      </c>
      <c r="AI151" s="816">
        <f>'O5 Details by Class &amp; Accounts'!AN165</f>
        <v>0</v>
      </c>
      <c r="AJ151" s="816">
        <f>'O5 Details by Class &amp; Accounts'!AO165</f>
        <v>0</v>
      </c>
      <c r="AK151" s="816">
        <f>'O5 Details by Class &amp; Accounts'!AP165</f>
        <v>0</v>
      </c>
      <c r="AL151" s="816">
        <f>'O5 Details by Class &amp; Accounts'!AQ165</f>
        <v>0</v>
      </c>
      <c r="AM151" s="816">
        <f>'O5 Details by Class &amp; Accounts'!AR165</f>
        <v>0</v>
      </c>
      <c r="AN151" s="816">
        <f>'O5 Details by Class &amp; Accounts'!AS165</f>
        <v>0</v>
      </c>
      <c r="AO151" s="816">
        <f>'O5 Details by Class &amp; Accounts'!AT165</f>
        <v>0</v>
      </c>
      <c r="AP151" s="816">
        <f>'O5 Details by Class &amp; Accounts'!AU165</f>
        <v>0</v>
      </c>
      <c r="AQ151" s="816">
        <f>'O5 Details by Class &amp; Accounts'!AV165</f>
        <v>0</v>
      </c>
      <c r="AR151" s="816">
        <f>'O5 Details by Class &amp; Accounts'!AW165</f>
        <v>0</v>
      </c>
      <c r="AS151" s="1192"/>
      <c r="AV151" s="1913">
        <v>1860</v>
      </c>
    </row>
    <row r="152" spans="1:48" s="672" customFormat="1" ht="12.75">
      <c r="A152" s="1191">
        <v>5305</v>
      </c>
      <c r="B152" s="1160" t="s">
        <v>1550</v>
      </c>
      <c r="C152" s="1170">
        <f t="shared" si="34"/>
        <v>0</v>
      </c>
      <c r="D152" s="816">
        <f>'O5 Details by Class &amp; Accounts'!I166</f>
        <v>0</v>
      </c>
      <c r="E152" s="816">
        <f>'O5 Details by Class &amp; Accounts'!J166</f>
        <v>0</v>
      </c>
      <c r="F152" s="816">
        <f>'O5 Details by Class &amp; Accounts'!K166</f>
        <v>0</v>
      </c>
      <c r="G152" s="816">
        <f>'O5 Details by Class &amp; Accounts'!L166</f>
        <v>0</v>
      </c>
      <c r="H152" s="816">
        <f>'O5 Details by Class &amp; Accounts'!M166</f>
        <v>0</v>
      </c>
      <c r="I152" s="816">
        <f>'O5 Details by Class &amp; Accounts'!N166</f>
        <v>0</v>
      </c>
      <c r="J152" s="816">
        <f>'O5 Details by Class &amp; Accounts'!O166</f>
        <v>0</v>
      </c>
      <c r="K152" s="816">
        <f>'O5 Details by Class &amp; Accounts'!P166</f>
        <v>0</v>
      </c>
      <c r="L152" s="816">
        <f>'O5 Details by Class &amp; Accounts'!Q166</f>
        <v>0</v>
      </c>
      <c r="M152" s="816">
        <f>'O5 Details by Class &amp; Accounts'!R166</f>
        <v>0</v>
      </c>
      <c r="N152" s="816">
        <f>'O5 Details by Class &amp; Accounts'!S166</f>
        <v>0</v>
      </c>
      <c r="O152" s="816">
        <f>'O5 Details by Class &amp; Accounts'!T166</f>
        <v>0</v>
      </c>
      <c r="P152" s="816">
        <f>'O5 Details by Class &amp; Accounts'!U166</f>
        <v>0</v>
      </c>
      <c r="Q152" s="816">
        <f>'O5 Details by Class &amp; Accounts'!V166</f>
        <v>0</v>
      </c>
      <c r="R152" s="816">
        <f>'O5 Details by Class &amp; Accounts'!W166</f>
        <v>0</v>
      </c>
      <c r="S152" s="816">
        <f>'O5 Details by Class &amp; Accounts'!X166</f>
        <v>0</v>
      </c>
      <c r="T152" s="816">
        <f>'O5 Details by Class &amp; Accounts'!Y166</f>
        <v>0</v>
      </c>
      <c r="U152" s="816">
        <f>'O5 Details by Class &amp; Accounts'!Z166</f>
        <v>0</v>
      </c>
      <c r="V152" s="816">
        <f>'O5 Details by Class &amp; Accounts'!AA166</f>
        <v>0</v>
      </c>
      <c r="W152" s="816">
        <f>'O5 Details by Class &amp; Accounts'!AB166</f>
        <v>0</v>
      </c>
      <c r="X152" s="1170">
        <f t="shared" si="35"/>
        <v>0</v>
      </c>
      <c r="Y152" s="816">
        <f>'O5 Details by Class &amp; Accounts'!AD166</f>
        <v>0</v>
      </c>
      <c r="Z152" s="816">
        <f>'O5 Details by Class &amp; Accounts'!AE166</f>
        <v>0</v>
      </c>
      <c r="AA152" s="816">
        <f>'O5 Details by Class &amp; Accounts'!AF166</f>
        <v>0</v>
      </c>
      <c r="AB152" s="816">
        <f>'O5 Details by Class &amp; Accounts'!AG166</f>
        <v>0</v>
      </c>
      <c r="AC152" s="816">
        <f>'O5 Details by Class &amp; Accounts'!AH166</f>
        <v>0</v>
      </c>
      <c r="AD152" s="816">
        <f>'O5 Details by Class &amp; Accounts'!AI166</f>
        <v>0</v>
      </c>
      <c r="AE152" s="816">
        <f>'O5 Details by Class &amp; Accounts'!AJ166</f>
        <v>0</v>
      </c>
      <c r="AF152" s="816">
        <f>'O5 Details by Class &amp; Accounts'!AK166</f>
        <v>0</v>
      </c>
      <c r="AG152" s="816">
        <f>'O5 Details by Class &amp; Accounts'!AL166</f>
        <v>0</v>
      </c>
      <c r="AH152" s="816">
        <f>'O5 Details by Class &amp; Accounts'!AM166</f>
        <v>0</v>
      </c>
      <c r="AI152" s="816">
        <f>'O5 Details by Class &amp; Accounts'!AN166</f>
        <v>0</v>
      </c>
      <c r="AJ152" s="816">
        <f>'O5 Details by Class &amp; Accounts'!AO166</f>
        <v>0</v>
      </c>
      <c r="AK152" s="816">
        <f>'O5 Details by Class &amp; Accounts'!AP166</f>
        <v>0</v>
      </c>
      <c r="AL152" s="816">
        <f>'O5 Details by Class &amp; Accounts'!AQ166</f>
        <v>0</v>
      </c>
      <c r="AM152" s="816">
        <f>'O5 Details by Class &amp; Accounts'!AR166</f>
        <v>0</v>
      </c>
      <c r="AN152" s="816">
        <f>'O5 Details by Class &amp; Accounts'!AS166</f>
        <v>0</v>
      </c>
      <c r="AO152" s="816">
        <f>'O5 Details by Class &amp; Accounts'!AT166</f>
        <v>0</v>
      </c>
      <c r="AP152" s="816">
        <f>'O5 Details by Class &amp; Accounts'!AU166</f>
        <v>0</v>
      </c>
      <c r="AQ152" s="816">
        <f>'O5 Details by Class &amp; Accounts'!AV166</f>
        <v>0</v>
      </c>
      <c r="AR152" s="816">
        <f>'O5 Details by Class &amp; Accounts'!AW166</f>
        <v>0</v>
      </c>
      <c r="AS152" s="1192"/>
      <c r="AV152" s="1913" t="s">
        <v>1283</v>
      </c>
    </row>
    <row r="153" spans="1:48" s="672" customFormat="1" ht="12.75">
      <c r="A153" s="1191">
        <v>5310</v>
      </c>
      <c r="B153" s="1160" t="s">
        <v>286</v>
      </c>
      <c r="C153" s="1170">
        <f t="shared" si="34"/>
        <v>0</v>
      </c>
      <c r="D153" s="816">
        <f>'O5 Details by Class &amp; Accounts'!I167</f>
        <v>0</v>
      </c>
      <c r="E153" s="816">
        <f>'O5 Details by Class &amp; Accounts'!J167</f>
        <v>0</v>
      </c>
      <c r="F153" s="816">
        <f>'O5 Details by Class &amp; Accounts'!K167</f>
        <v>0</v>
      </c>
      <c r="G153" s="816">
        <f>'O5 Details by Class &amp; Accounts'!L167</f>
        <v>0</v>
      </c>
      <c r="H153" s="816">
        <f>'O5 Details by Class &amp; Accounts'!M167</f>
        <v>0</v>
      </c>
      <c r="I153" s="816">
        <f>'O5 Details by Class &amp; Accounts'!N167</f>
        <v>0</v>
      </c>
      <c r="J153" s="816">
        <f>'O5 Details by Class &amp; Accounts'!O167</f>
        <v>0</v>
      </c>
      <c r="K153" s="816">
        <f>'O5 Details by Class &amp; Accounts'!P167</f>
        <v>0</v>
      </c>
      <c r="L153" s="816">
        <f>'O5 Details by Class &amp; Accounts'!Q167</f>
        <v>0</v>
      </c>
      <c r="M153" s="816">
        <f>'O5 Details by Class &amp; Accounts'!R167</f>
        <v>0</v>
      </c>
      <c r="N153" s="816">
        <f>'O5 Details by Class &amp; Accounts'!S167</f>
        <v>0</v>
      </c>
      <c r="O153" s="816">
        <f>'O5 Details by Class &amp; Accounts'!T167</f>
        <v>0</v>
      </c>
      <c r="P153" s="816">
        <f>'O5 Details by Class &amp; Accounts'!U167</f>
        <v>0</v>
      </c>
      <c r="Q153" s="816">
        <f>'O5 Details by Class &amp; Accounts'!V167</f>
        <v>0</v>
      </c>
      <c r="R153" s="816">
        <f>'O5 Details by Class &amp; Accounts'!W167</f>
        <v>0</v>
      </c>
      <c r="S153" s="816">
        <f>'O5 Details by Class &amp; Accounts'!X167</f>
        <v>0</v>
      </c>
      <c r="T153" s="816">
        <f>'O5 Details by Class &amp; Accounts'!Y167</f>
        <v>0</v>
      </c>
      <c r="U153" s="816">
        <f>'O5 Details by Class &amp; Accounts'!Z167</f>
        <v>0</v>
      </c>
      <c r="V153" s="816">
        <f>'O5 Details by Class &amp; Accounts'!AA167</f>
        <v>0</v>
      </c>
      <c r="W153" s="816">
        <f>'O5 Details by Class &amp; Accounts'!AB167</f>
        <v>0</v>
      </c>
      <c r="X153" s="1170">
        <f t="shared" si="35"/>
        <v>0</v>
      </c>
      <c r="Y153" s="816">
        <f>'O5 Details by Class &amp; Accounts'!AD167</f>
        <v>0</v>
      </c>
      <c r="Z153" s="816">
        <f>'O5 Details by Class &amp; Accounts'!AE167</f>
        <v>0</v>
      </c>
      <c r="AA153" s="816">
        <f>'O5 Details by Class &amp; Accounts'!AF167</f>
        <v>0</v>
      </c>
      <c r="AB153" s="816">
        <f>'O5 Details by Class &amp; Accounts'!AG167</f>
        <v>0</v>
      </c>
      <c r="AC153" s="816">
        <f>'O5 Details by Class &amp; Accounts'!AH167</f>
        <v>0</v>
      </c>
      <c r="AD153" s="816">
        <f>'O5 Details by Class &amp; Accounts'!AI167</f>
        <v>0</v>
      </c>
      <c r="AE153" s="816">
        <f>'O5 Details by Class &amp; Accounts'!AJ167</f>
        <v>0</v>
      </c>
      <c r="AF153" s="816">
        <f>'O5 Details by Class &amp; Accounts'!AK167</f>
        <v>0</v>
      </c>
      <c r="AG153" s="816">
        <f>'O5 Details by Class &amp; Accounts'!AL167</f>
        <v>0</v>
      </c>
      <c r="AH153" s="816">
        <f>'O5 Details by Class &amp; Accounts'!AM167</f>
        <v>0</v>
      </c>
      <c r="AI153" s="816">
        <f>'O5 Details by Class &amp; Accounts'!AN167</f>
        <v>0</v>
      </c>
      <c r="AJ153" s="816">
        <f>'O5 Details by Class &amp; Accounts'!AO167</f>
        <v>0</v>
      </c>
      <c r="AK153" s="816">
        <f>'O5 Details by Class &amp; Accounts'!AP167</f>
        <v>0</v>
      </c>
      <c r="AL153" s="816">
        <f>'O5 Details by Class &amp; Accounts'!AQ167</f>
        <v>0</v>
      </c>
      <c r="AM153" s="816">
        <f>'O5 Details by Class &amp; Accounts'!AR167</f>
        <v>0</v>
      </c>
      <c r="AN153" s="816">
        <f>'O5 Details by Class &amp; Accounts'!AS167</f>
        <v>0</v>
      </c>
      <c r="AO153" s="816">
        <f>'O5 Details by Class &amp; Accounts'!AT167</f>
        <v>0</v>
      </c>
      <c r="AP153" s="816">
        <f>'O5 Details by Class &amp; Accounts'!AU167</f>
        <v>0</v>
      </c>
      <c r="AQ153" s="816">
        <f>'O5 Details by Class &amp; Accounts'!AV167</f>
        <v>0</v>
      </c>
      <c r="AR153" s="816">
        <f>'O5 Details by Class &amp; Accounts'!AW167</f>
        <v>0</v>
      </c>
      <c r="AS153" s="1192"/>
      <c r="AV153" s="1913" t="s">
        <v>781</v>
      </c>
    </row>
    <row r="154" spans="1:48" s="672" customFormat="1" ht="12.75">
      <c r="A154" s="1191">
        <v>5315</v>
      </c>
      <c r="B154" s="1160" t="s">
        <v>1145</v>
      </c>
      <c r="C154" s="1170">
        <f t="shared" si="34"/>
        <v>0</v>
      </c>
      <c r="D154" s="816">
        <f>'O5 Details by Class &amp; Accounts'!I168</f>
        <v>0</v>
      </c>
      <c r="E154" s="816">
        <f>'O5 Details by Class &amp; Accounts'!J168</f>
        <v>0</v>
      </c>
      <c r="F154" s="816">
        <f>'O5 Details by Class &amp; Accounts'!K168</f>
        <v>0</v>
      </c>
      <c r="G154" s="816">
        <f>'O5 Details by Class &amp; Accounts'!L168</f>
        <v>0</v>
      </c>
      <c r="H154" s="816">
        <f>'O5 Details by Class &amp; Accounts'!M168</f>
        <v>0</v>
      </c>
      <c r="I154" s="816">
        <f>'O5 Details by Class &amp; Accounts'!N168</f>
        <v>0</v>
      </c>
      <c r="J154" s="816">
        <f>'O5 Details by Class &amp; Accounts'!O168</f>
        <v>0</v>
      </c>
      <c r="K154" s="816">
        <f>'O5 Details by Class &amp; Accounts'!P168</f>
        <v>0</v>
      </c>
      <c r="L154" s="816">
        <f>'O5 Details by Class &amp; Accounts'!Q168</f>
        <v>0</v>
      </c>
      <c r="M154" s="816">
        <f>'O5 Details by Class &amp; Accounts'!R168</f>
        <v>0</v>
      </c>
      <c r="N154" s="816">
        <f>'O5 Details by Class &amp; Accounts'!S168</f>
        <v>0</v>
      </c>
      <c r="O154" s="816">
        <f>'O5 Details by Class &amp; Accounts'!T168</f>
        <v>0</v>
      </c>
      <c r="P154" s="816">
        <f>'O5 Details by Class &amp; Accounts'!U168</f>
        <v>0</v>
      </c>
      <c r="Q154" s="816">
        <f>'O5 Details by Class &amp; Accounts'!V168</f>
        <v>0</v>
      </c>
      <c r="R154" s="816">
        <f>'O5 Details by Class &amp; Accounts'!W168</f>
        <v>0</v>
      </c>
      <c r="S154" s="816">
        <f>'O5 Details by Class &amp; Accounts'!X168</f>
        <v>0</v>
      </c>
      <c r="T154" s="816">
        <f>'O5 Details by Class &amp; Accounts'!Y168</f>
        <v>0</v>
      </c>
      <c r="U154" s="816">
        <f>'O5 Details by Class &amp; Accounts'!Z168</f>
        <v>0</v>
      </c>
      <c r="V154" s="816">
        <f>'O5 Details by Class &amp; Accounts'!AA168</f>
        <v>0</v>
      </c>
      <c r="W154" s="816">
        <f>'O5 Details by Class &amp; Accounts'!AB168</f>
        <v>0</v>
      </c>
      <c r="X154" s="1170">
        <f t="shared" si="35"/>
        <v>160000</v>
      </c>
      <c r="Y154" s="816">
        <f>'O5 Details by Class &amp; Accounts'!AD168</f>
        <v>131282.86536362735</v>
      </c>
      <c r="Z154" s="816">
        <f>'O5 Details by Class &amp; Accounts'!AE168</f>
        <v>19954.360551642028</v>
      </c>
      <c r="AA154" s="816">
        <f>'O5 Details by Class &amp; Accounts'!AF168</f>
        <v>8207.1634090683619</v>
      </c>
      <c r="AB154" s="816">
        <f>'O5 Details by Class &amp; Accounts'!AG168</f>
        <v>0</v>
      </c>
      <c r="AC154" s="816">
        <f>'O5 Details by Class &amp; Accounts'!AH168</f>
        <v>0</v>
      </c>
      <c r="AD154" s="816">
        <f>'O5 Details by Class &amp; Accounts'!AI168</f>
        <v>0</v>
      </c>
      <c r="AE154" s="816">
        <f>'O5 Details by Class &amp; Accounts'!AJ168</f>
        <v>317.49181466415325</v>
      </c>
      <c r="AF154" s="816">
        <f>'O5 Details by Class &amp; Accounts'!AK168</f>
        <v>0</v>
      </c>
      <c r="AG154" s="816">
        <f>'O5 Details by Class &amp; Accounts'!AL168</f>
        <v>238.11886099811491</v>
      </c>
      <c r="AH154" s="816">
        <f>'O5 Details by Class &amp; Accounts'!AM168</f>
        <v>0</v>
      </c>
      <c r="AI154" s="816">
        <f>'O5 Details by Class &amp; Accounts'!AN168</f>
        <v>0</v>
      </c>
      <c r="AJ154" s="816">
        <f>'O5 Details by Class &amp; Accounts'!AO168</f>
        <v>0</v>
      </c>
      <c r="AK154" s="816">
        <f>'O5 Details by Class &amp; Accounts'!AP168</f>
        <v>0</v>
      </c>
      <c r="AL154" s="816">
        <f>'O5 Details by Class &amp; Accounts'!AQ168</f>
        <v>0</v>
      </c>
      <c r="AM154" s="816">
        <f>'O5 Details by Class &amp; Accounts'!AR168</f>
        <v>0</v>
      </c>
      <c r="AN154" s="816">
        <f>'O5 Details by Class &amp; Accounts'!AS168</f>
        <v>0</v>
      </c>
      <c r="AO154" s="816">
        <f>'O5 Details by Class &amp; Accounts'!AT168</f>
        <v>0</v>
      </c>
      <c r="AP154" s="816">
        <f>'O5 Details by Class &amp; Accounts'!AU168</f>
        <v>0</v>
      </c>
      <c r="AQ154" s="816">
        <f>'O5 Details by Class &amp; Accounts'!AV168</f>
        <v>0</v>
      </c>
      <c r="AR154" s="816">
        <f>'O5 Details by Class &amp; Accounts'!AW168</f>
        <v>0</v>
      </c>
      <c r="AS154" s="1192"/>
      <c r="AV154" s="1913" t="s">
        <v>1283</v>
      </c>
    </row>
    <row r="155" spans="1:48" s="672" customFormat="1" ht="12.75">
      <c r="A155" s="1191">
        <v>5320</v>
      </c>
      <c r="B155" s="1160" t="s">
        <v>1146</v>
      </c>
      <c r="C155" s="1170">
        <f t="shared" si="34"/>
        <v>0</v>
      </c>
      <c r="D155" s="816">
        <f>'O5 Details by Class &amp; Accounts'!I169</f>
        <v>0</v>
      </c>
      <c r="E155" s="816">
        <f>'O5 Details by Class &amp; Accounts'!J169</f>
        <v>0</v>
      </c>
      <c r="F155" s="816">
        <f>'O5 Details by Class &amp; Accounts'!K169</f>
        <v>0</v>
      </c>
      <c r="G155" s="816">
        <f>'O5 Details by Class &amp; Accounts'!L169</f>
        <v>0</v>
      </c>
      <c r="H155" s="816">
        <f>'O5 Details by Class &amp; Accounts'!M169</f>
        <v>0</v>
      </c>
      <c r="I155" s="816">
        <f>'O5 Details by Class &amp; Accounts'!N169</f>
        <v>0</v>
      </c>
      <c r="J155" s="816">
        <f>'O5 Details by Class &amp; Accounts'!O169</f>
        <v>0</v>
      </c>
      <c r="K155" s="816">
        <f>'O5 Details by Class &amp; Accounts'!P169</f>
        <v>0</v>
      </c>
      <c r="L155" s="816">
        <f>'O5 Details by Class &amp; Accounts'!Q169</f>
        <v>0</v>
      </c>
      <c r="M155" s="816">
        <f>'O5 Details by Class &amp; Accounts'!R169</f>
        <v>0</v>
      </c>
      <c r="N155" s="816">
        <f>'O5 Details by Class &amp; Accounts'!S169</f>
        <v>0</v>
      </c>
      <c r="O155" s="816">
        <f>'O5 Details by Class &amp; Accounts'!T169</f>
        <v>0</v>
      </c>
      <c r="P155" s="816">
        <f>'O5 Details by Class &amp; Accounts'!U169</f>
        <v>0</v>
      </c>
      <c r="Q155" s="816">
        <f>'O5 Details by Class &amp; Accounts'!V169</f>
        <v>0</v>
      </c>
      <c r="R155" s="816">
        <f>'O5 Details by Class &amp; Accounts'!W169</f>
        <v>0</v>
      </c>
      <c r="S155" s="816">
        <f>'O5 Details by Class &amp; Accounts'!X169</f>
        <v>0</v>
      </c>
      <c r="T155" s="816">
        <f>'O5 Details by Class &amp; Accounts'!Y169</f>
        <v>0</v>
      </c>
      <c r="U155" s="816">
        <f>'O5 Details by Class &amp; Accounts'!Z169</f>
        <v>0</v>
      </c>
      <c r="V155" s="816">
        <f>'O5 Details by Class &amp; Accounts'!AA169</f>
        <v>0</v>
      </c>
      <c r="W155" s="816">
        <f>'O5 Details by Class &amp; Accounts'!AB169</f>
        <v>0</v>
      </c>
      <c r="X155" s="1170">
        <f t="shared" si="35"/>
        <v>100000</v>
      </c>
      <c r="Y155" s="816">
        <f>'O5 Details by Class &amp; Accounts'!AD169</f>
        <v>82051.790852267091</v>
      </c>
      <c r="Z155" s="816">
        <f>'O5 Details by Class &amp; Accounts'!AE169</f>
        <v>12471.475344776267</v>
      </c>
      <c r="AA155" s="816">
        <f>'O5 Details by Class &amp; Accounts'!AF169</f>
        <v>5129.4771306677267</v>
      </c>
      <c r="AB155" s="816">
        <f>'O5 Details by Class &amp; Accounts'!AG169</f>
        <v>0</v>
      </c>
      <c r="AC155" s="816">
        <f>'O5 Details by Class &amp; Accounts'!AH169</f>
        <v>0</v>
      </c>
      <c r="AD155" s="816">
        <f>'O5 Details by Class &amp; Accounts'!AI169</f>
        <v>0</v>
      </c>
      <c r="AE155" s="816">
        <f>'O5 Details by Class &amp; Accounts'!AJ169</f>
        <v>198.43238416509578</v>
      </c>
      <c r="AF155" s="816">
        <f>'O5 Details by Class &amp; Accounts'!AK169</f>
        <v>0</v>
      </c>
      <c r="AG155" s="816">
        <f>'O5 Details by Class &amp; Accounts'!AL169</f>
        <v>148.82428812382182</v>
      </c>
      <c r="AH155" s="816">
        <f>'O5 Details by Class &amp; Accounts'!AM169</f>
        <v>0</v>
      </c>
      <c r="AI155" s="816">
        <f>'O5 Details by Class &amp; Accounts'!AN169</f>
        <v>0</v>
      </c>
      <c r="AJ155" s="816">
        <f>'O5 Details by Class &amp; Accounts'!AO169</f>
        <v>0</v>
      </c>
      <c r="AK155" s="816">
        <f>'O5 Details by Class &amp; Accounts'!AP169</f>
        <v>0</v>
      </c>
      <c r="AL155" s="816">
        <f>'O5 Details by Class &amp; Accounts'!AQ169</f>
        <v>0</v>
      </c>
      <c r="AM155" s="816">
        <f>'O5 Details by Class &amp; Accounts'!AR169</f>
        <v>0</v>
      </c>
      <c r="AN155" s="816">
        <f>'O5 Details by Class &amp; Accounts'!AS169</f>
        <v>0</v>
      </c>
      <c r="AO155" s="816">
        <f>'O5 Details by Class &amp; Accounts'!AT169</f>
        <v>0</v>
      </c>
      <c r="AP155" s="816">
        <f>'O5 Details by Class &amp; Accounts'!AU169</f>
        <v>0</v>
      </c>
      <c r="AQ155" s="816">
        <f>'O5 Details by Class &amp; Accounts'!AV169</f>
        <v>0</v>
      </c>
      <c r="AR155" s="816">
        <f>'O5 Details by Class &amp; Accounts'!AW169</f>
        <v>0</v>
      </c>
      <c r="AS155" s="1192"/>
      <c r="AV155" s="1913" t="s">
        <v>1283</v>
      </c>
    </row>
    <row r="156" spans="1:48" s="672" customFormat="1" ht="12.75">
      <c r="A156" s="1191">
        <v>5325</v>
      </c>
      <c r="B156" s="1160" t="s">
        <v>1147</v>
      </c>
      <c r="C156" s="1170">
        <f t="shared" si="34"/>
        <v>0</v>
      </c>
      <c r="D156" s="816">
        <f>'O5 Details by Class &amp; Accounts'!I170</f>
        <v>0</v>
      </c>
      <c r="E156" s="816">
        <f>'O5 Details by Class &amp; Accounts'!J170</f>
        <v>0</v>
      </c>
      <c r="F156" s="816">
        <f>'O5 Details by Class &amp; Accounts'!K170</f>
        <v>0</v>
      </c>
      <c r="G156" s="816">
        <f>'O5 Details by Class &amp; Accounts'!L170</f>
        <v>0</v>
      </c>
      <c r="H156" s="816">
        <f>'O5 Details by Class &amp; Accounts'!M170</f>
        <v>0</v>
      </c>
      <c r="I156" s="816">
        <f>'O5 Details by Class &amp; Accounts'!N170</f>
        <v>0</v>
      </c>
      <c r="J156" s="816">
        <f>'O5 Details by Class &amp; Accounts'!O170</f>
        <v>0</v>
      </c>
      <c r="K156" s="816">
        <f>'O5 Details by Class &amp; Accounts'!P170</f>
        <v>0</v>
      </c>
      <c r="L156" s="816">
        <f>'O5 Details by Class &amp; Accounts'!Q170</f>
        <v>0</v>
      </c>
      <c r="M156" s="816">
        <f>'O5 Details by Class &amp; Accounts'!R170</f>
        <v>0</v>
      </c>
      <c r="N156" s="816">
        <f>'O5 Details by Class &amp; Accounts'!S170</f>
        <v>0</v>
      </c>
      <c r="O156" s="816">
        <f>'O5 Details by Class &amp; Accounts'!T170</f>
        <v>0</v>
      </c>
      <c r="P156" s="816">
        <f>'O5 Details by Class &amp; Accounts'!U170</f>
        <v>0</v>
      </c>
      <c r="Q156" s="816">
        <f>'O5 Details by Class &amp; Accounts'!V170</f>
        <v>0</v>
      </c>
      <c r="R156" s="816">
        <f>'O5 Details by Class &amp; Accounts'!W170</f>
        <v>0</v>
      </c>
      <c r="S156" s="816">
        <f>'O5 Details by Class &amp; Accounts'!X170</f>
        <v>0</v>
      </c>
      <c r="T156" s="816">
        <f>'O5 Details by Class &amp; Accounts'!Y170</f>
        <v>0</v>
      </c>
      <c r="U156" s="816">
        <f>'O5 Details by Class &amp; Accounts'!Z170</f>
        <v>0</v>
      </c>
      <c r="V156" s="816">
        <f>'O5 Details by Class &amp; Accounts'!AA170</f>
        <v>0</v>
      </c>
      <c r="W156" s="816">
        <f>'O5 Details by Class &amp; Accounts'!AB170</f>
        <v>0</v>
      </c>
      <c r="X156" s="1170">
        <f t="shared" si="35"/>
        <v>0</v>
      </c>
      <c r="Y156" s="816">
        <f>'O5 Details by Class &amp; Accounts'!AD170</f>
        <v>0</v>
      </c>
      <c r="Z156" s="816">
        <f>'O5 Details by Class &amp; Accounts'!AE170</f>
        <v>0</v>
      </c>
      <c r="AA156" s="816">
        <f>'O5 Details by Class &amp; Accounts'!AF170</f>
        <v>0</v>
      </c>
      <c r="AB156" s="816">
        <f>'O5 Details by Class &amp; Accounts'!AG170</f>
        <v>0</v>
      </c>
      <c r="AC156" s="816">
        <f>'O5 Details by Class &amp; Accounts'!AH170</f>
        <v>0</v>
      </c>
      <c r="AD156" s="816">
        <f>'O5 Details by Class &amp; Accounts'!AI170</f>
        <v>0</v>
      </c>
      <c r="AE156" s="816">
        <f>'O5 Details by Class &amp; Accounts'!AJ170</f>
        <v>0</v>
      </c>
      <c r="AF156" s="816">
        <f>'O5 Details by Class &amp; Accounts'!AK170</f>
        <v>0</v>
      </c>
      <c r="AG156" s="816">
        <f>'O5 Details by Class &amp; Accounts'!AL170</f>
        <v>0</v>
      </c>
      <c r="AH156" s="816">
        <f>'O5 Details by Class &amp; Accounts'!AM170</f>
        <v>0</v>
      </c>
      <c r="AI156" s="816">
        <f>'O5 Details by Class &amp; Accounts'!AN170</f>
        <v>0</v>
      </c>
      <c r="AJ156" s="816">
        <f>'O5 Details by Class &amp; Accounts'!AO170</f>
        <v>0</v>
      </c>
      <c r="AK156" s="816">
        <f>'O5 Details by Class &amp; Accounts'!AP170</f>
        <v>0</v>
      </c>
      <c r="AL156" s="816">
        <f>'O5 Details by Class &amp; Accounts'!AQ170</f>
        <v>0</v>
      </c>
      <c r="AM156" s="816">
        <f>'O5 Details by Class &amp; Accounts'!AR170</f>
        <v>0</v>
      </c>
      <c r="AN156" s="816">
        <f>'O5 Details by Class &amp; Accounts'!AS170</f>
        <v>0</v>
      </c>
      <c r="AO156" s="816">
        <f>'O5 Details by Class &amp; Accounts'!AT170</f>
        <v>0</v>
      </c>
      <c r="AP156" s="816">
        <f>'O5 Details by Class &amp; Accounts'!AU170</f>
        <v>0</v>
      </c>
      <c r="AQ156" s="816">
        <f>'O5 Details by Class &amp; Accounts'!AV170</f>
        <v>0</v>
      </c>
      <c r="AR156" s="816">
        <f>'O5 Details by Class &amp; Accounts'!AW170</f>
        <v>0</v>
      </c>
      <c r="AS156" s="1192"/>
      <c r="AV156" s="1913" t="s">
        <v>1283</v>
      </c>
    </row>
    <row r="157" spans="1:48" s="672" customFormat="1" ht="12.75">
      <c r="A157" s="1191">
        <v>5330</v>
      </c>
      <c r="B157" s="1160" t="s">
        <v>1148</v>
      </c>
      <c r="C157" s="1170">
        <f t="shared" si="34"/>
        <v>0</v>
      </c>
      <c r="D157" s="816">
        <f>'O5 Details by Class &amp; Accounts'!I171</f>
        <v>0</v>
      </c>
      <c r="E157" s="816">
        <f>'O5 Details by Class &amp; Accounts'!J171</f>
        <v>0</v>
      </c>
      <c r="F157" s="816">
        <f>'O5 Details by Class &amp; Accounts'!K171</f>
        <v>0</v>
      </c>
      <c r="G157" s="816">
        <f>'O5 Details by Class &amp; Accounts'!L171</f>
        <v>0</v>
      </c>
      <c r="H157" s="816">
        <f>'O5 Details by Class &amp; Accounts'!M171</f>
        <v>0</v>
      </c>
      <c r="I157" s="816">
        <f>'O5 Details by Class &amp; Accounts'!N171</f>
        <v>0</v>
      </c>
      <c r="J157" s="816">
        <f>'O5 Details by Class &amp; Accounts'!O171</f>
        <v>0</v>
      </c>
      <c r="K157" s="816">
        <f>'O5 Details by Class &amp; Accounts'!P171</f>
        <v>0</v>
      </c>
      <c r="L157" s="816">
        <f>'O5 Details by Class &amp; Accounts'!Q171</f>
        <v>0</v>
      </c>
      <c r="M157" s="816">
        <f>'O5 Details by Class &amp; Accounts'!R171</f>
        <v>0</v>
      </c>
      <c r="N157" s="816">
        <f>'O5 Details by Class &amp; Accounts'!S171</f>
        <v>0</v>
      </c>
      <c r="O157" s="816">
        <f>'O5 Details by Class &amp; Accounts'!T171</f>
        <v>0</v>
      </c>
      <c r="P157" s="816">
        <f>'O5 Details by Class &amp; Accounts'!U171</f>
        <v>0</v>
      </c>
      <c r="Q157" s="816">
        <f>'O5 Details by Class &amp; Accounts'!V171</f>
        <v>0</v>
      </c>
      <c r="R157" s="816">
        <f>'O5 Details by Class &amp; Accounts'!W171</f>
        <v>0</v>
      </c>
      <c r="S157" s="816">
        <f>'O5 Details by Class &amp; Accounts'!X171</f>
        <v>0</v>
      </c>
      <c r="T157" s="816">
        <f>'O5 Details by Class &amp; Accounts'!Y171</f>
        <v>0</v>
      </c>
      <c r="U157" s="816">
        <f>'O5 Details by Class &amp; Accounts'!Z171</f>
        <v>0</v>
      </c>
      <c r="V157" s="816">
        <f>'O5 Details by Class &amp; Accounts'!AA171</f>
        <v>0</v>
      </c>
      <c r="W157" s="816">
        <f>'O5 Details by Class &amp; Accounts'!AB171</f>
        <v>0</v>
      </c>
      <c r="X157" s="1170">
        <f t="shared" si="35"/>
        <v>0</v>
      </c>
      <c r="Y157" s="816">
        <f>'O5 Details by Class &amp; Accounts'!AD171</f>
        <v>0</v>
      </c>
      <c r="Z157" s="816">
        <f>'O5 Details by Class &amp; Accounts'!AE171</f>
        <v>0</v>
      </c>
      <c r="AA157" s="816">
        <f>'O5 Details by Class &amp; Accounts'!AF171</f>
        <v>0</v>
      </c>
      <c r="AB157" s="816">
        <f>'O5 Details by Class &amp; Accounts'!AG171</f>
        <v>0</v>
      </c>
      <c r="AC157" s="816">
        <f>'O5 Details by Class &amp; Accounts'!AH171</f>
        <v>0</v>
      </c>
      <c r="AD157" s="816">
        <f>'O5 Details by Class &amp; Accounts'!AI171</f>
        <v>0</v>
      </c>
      <c r="AE157" s="816">
        <f>'O5 Details by Class &amp; Accounts'!AJ171</f>
        <v>0</v>
      </c>
      <c r="AF157" s="816">
        <f>'O5 Details by Class &amp; Accounts'!AK171</f>
        <v>0</v>
      </c>
      <c r="AG157" s="816">
        <f>'O5 Details by Class &amp; Accounts'!AL171</f>
        <v>0</v>
      </c>
      <c r="AH157" s="816">
        <f>'O5 Details by Class &amp; Accounts'!AM171</f>
        <v>0</v>
      </c>
      <c r="AI157" s="816">
        <f>'O5 Details by Class &amp; Accounts'!AN171</f>
        <v>0</v>
      </c>
      <c r="AJ157" s="816">
        <f>'O5 Details by Class &amp; Accounts'!AO171</f>
        <v>0</v>
      </c>
      <c r="AK157" s="816">
        <f>'O5 Details by Class &amp; Accounts'!AP171</f>
        <v>0</v>
      </c>
      <c r="AL157" s="816">
        <f>'O5 Details by Class &amp; Accounts'!AQ171</f>
        <v>0</v>
      </c>
      <c r="AM157" s="816">
        <f>'O5 Details by Class &amp; Accounts'!AR171</f>
        <v>0</v>
      </c>
      <c r="AN157" s="816">
        <f>'O5 Details by Class &amp; Accounts'!AS171</f>
        <v>0</v>
      </c>
      <c r="AO157" s="816">
        <f>'O5 Details by Class &amp; Accounts'!AT171</f>
        <v>0</v>
      </c>
      <c r="AP157" s="816">
        <f>'O5 Details by Class &amp; Accounts'!AU171</f>
        <v>0</v>
      </c>
      <c r="AQ157" s="816">
        <f>'O5 Details by Class &amp; Accounts'!AV171</f>
        <v>0</v>
      </c>
      <c r="AR157" s="816">
        <f>'O5 Details by Class &amp; Accounts'!AW171</f>
        <v>0</v>
      </c>
      <c r="AS157" s="1192"/>
      <c r="AV157" s="1913" t="s">
        <v>1283</v>
      </c>
    </row>
    <row r="158" spans="1:48" s="672" customFormat="1" ht="12.75">
      <c r="A158" s="1191">
        <v>5335</v>
      </c>
      <c r="B158" s="1160" t="s">
        <v>1149</v>
      </c>
      <c r="C158" s="1170">
        <f t="shared" si="34"/>
        <v>0</v>
      </c>
      <c r="D158" s="816">
        <f>'O5 Details by Class &amp; Accounts'!I172</f>
        <v>0</v>
      </c>
      <c r="E158" s="816">
        <f>'O5 Details by Class &amp; Accounts'!J172</f>
        <v>0</v>
      </c>
      <c r="F158" s="816">
        <f>'O5 Details by Class &amp; Accounts'!K172</f>
        <v>0</v>
      </c>
      <c r="G158" s="816">
        <f>'O5 Details by Class &amp; Accounts'!L172</f>
        <v>0</v>
      </c>
      <c r="H158" s="816">
        <f>'O5 Details by Class &amp; Accounts'!M172</f>
        <v>0</v>
      </c>
      <c r="I158" s="816">
        <f>'O5 Details by Class &amp; Accounts'!N172</f>
        <v>0</v>
      </c>
      <c r="J158" s="816">
        <f>'O5 Details by Class &amp; Accounts'!O172</f>
        <v>0</v>
      </c>
      <c r="K158" s="816">
        <f>'O5 Details by Class &amp; Accounts'!P172</f>
        <v>0</v>
      </c>
      <c r="L158" s="816">
        <f>'O5 Details by Class &amp; Accounts'!Q172</f>
        <v>0</v>
      </c>
      <c r="M158" s="816">
        <f>'O5 Details by Class &amp; Accounts'!R172</f>
        <v>0</v>
      </c>
      <c r="N158" s="816">
        <f>'O5 Details by Class &amp; Accounts'!S172</f>
        <v>0</v>
      </c>
      <c r="O158" s="816">
        <f>'O5 Details by Class &amp; Accounts'!T172</f>
        <v>0</v>
      </c>
      <c r="P158" s="816">
        <f>'O5 Details by Class &amp; Accounts'!U172</f>
        <v>0</v>
      </c>
      <c r="Q158" s="816">
        <f>'O5 Details by Class &amp; Accounts'!V172</f>
        <v>0</v>
      </c>
      <c r="R158" s="816">
        <f>'O5 Details by Class &amp; Accounts'!W172</f>
        <v>0</v>
      </c>
      <c r="S158" s="816">
        <f>'O5 Details by Class &amp; Accounts'!X172</f>
        <v>0</v>
      </c>
      <c r="T158" s="816">
        <f>'O5 Details by Class &amp; Accounts'!Y172</f>
        <v>0</v>
      </c>
      <c r="U158" s="816">
        <f>'O5 Details by Class &amp; Accounts'!Z172</f>
        <v>0</v>
      </c>
      <c r="V158" s="816">
        <f>'O5 Details by Class &amp; Accounts'!AA172</f>
        <v>0</v>
      </c>
      <c r="W158" s="816">
        <f>'O5 Details by Class &amp; Accounts'!AB172</f>
        <v>0</v>
      </c>
      <c r="X158" s="1170">
        <f t="shared" si="35"/>
        <v>8000</v>
      </c>
      <c r="Y158" s="816">
        <f>'O5 Details by Class &amp; Accounts'!AD172</f>
        <v>8000</v>
      </c>
      <c r="Z158" s="816">
        <f>'O5 Details by Class &amp; Accounts'!AE172</f>
        <v>0</v>
      </c>
      <c r="AA158" s="816">
        <f>'O5 Details by Class &amp; Accounts'!AF172</f>
        <v>0</v>
      </c>
      <c r="AB158" s="816">
        <f>'O5 Details by Class &amp; Accounts'!AG172</f>
        <v>0</v>
      </c>
      <c r="AC158" s="816">
        <f>'O5 Details by Class &amp; Accounts'!AH172</f>
        <v>0</v>
      </c>
      <c r="AD158" s="816">
        <f>'O5 Details by Class &amp; Accounts'!AI172</f>
        <v>0</v>
      </c>
      <c r="AE158" s="816">
        <f>'O5 Details by Class &amp; Accounts'!AJ172</f>
        <v>0</v>
      </c>
      <c r="AF158" s="816">
        <f>'O5 Details by Class &amp; Accounts'!AK172</f>
        <v>0</v>
      </c>
      <c r="AG158" s="816">
        <f>'O5 Details by Class &amp; Accounts'!AL172</f>
        <v>0</v>
      </c>
      <c r="AH158" s="816">
        <f>'O5 Details by Class &amp; Accounts'!AM172</f>
        <v>0</v>
      </c>
      <c r="AI158" s="816">
        <f>'O5 Details by Class &amp; Accounts'!AN172</f>
        <v>0</v>
      </c>
      <c r="AJ158" s="816">
        <f>'O5 Details by Class &amp; Accounts'!AO172</f>
        <v>0</v>
      </c>
      <c r="AK158" s="816">
        <f>'O5 Details by Class &amp; Accounts'!AP172</f>
        <v>0</v>
      </c>
      <c r="AL158" s="816">
        <f>'O5 Details by Class &amp; Accounts'!AQ172</f>
        <v>0</v>
      </c>
      <c r="AM158" s="816">
        <f>'O5 Details by Class &amp; Accounts'!AR172</f>
        <v>0</v>
      </c>
      <c r="AN158" s="816">
        <f>'O5 Details by Class &amp; Accounts'!AS172</f>
        <v>0</v>
      </c>
      <c r="AO158" s="816">
        <f>'O5 Details by Class &amp; Accounts'!AT172</f>
        <v>0</v>
      </c>
      <c r="AP158" s="816">
        <f>'O5 Details by Class &amp; Accounts'!AU172</f>
        <v>0</v>
      </c>
      <c r="AQ158" s="816">
        <f>'O5 Details by Class &amp; Accounts'!AV172</f>
        <v>0</v>
      </c>
      <c r="AR158" s="816">
        <f>'O5 Details by Class &amp; Accounts'!AW172</f>
        <v>0</v>
      </c>
      <c r="AS158" s="1192"/>
      <c r="AV158" s="1913" t="s">
        <v>1356</v>
      </c>
    </row>
    <row r="159" spans="1:48" s="1156" customFormat="1" ht="12.75">
      <c r="A159" s="1193">
        <v>5340</v>
      </c>
      <c r="B159" s="1194" t="s">
        <v>1150</v>
      </c>
      <c r="C159" s="1195">
        <f t="shared" si="34"/>
        <v>0</v>
      </c>
      <c r="D159" s="1196">
        <f>'O5 Details by Class &amp; Accounts'!I173</f>
        <v>0</v>
      </c>
      <c r="E159" s="1196">
        <f>'O5 Details by Class &amp; Accounts'!J173</f>
        <v>0</v>
      </c>
      <c r="F159" s="1196">
        <f>'O5 Details by Class &amp; Accounts'!K173</f>
        <v>0</v>
      </c>
      <c r="G159" s="1196">
        <f>'O5 Details by Class &amp; Accounts'!L173</f>
        <v>0</v>
      </c>
      <c r="H159" s="1196">
        <f>'O5 Details by Class &amp; Accounts'!M173</f>
        <v>0</v>
      </c>
      <c r="I159" s="1196">
        <f>'O5 Details by Class &amp; Accounts'!N173</f>
        <v>0</v>
      </c>
      <c r="J159" s="1196">
        <f>'O5 Details by Class &amp; Accounts'!O173</f>
        <v>0</v>
      </c>
      <c r="K159" s="1196">
        <f>'O5 Details by Class &amp; Accounts'!P173</f>
        <v>0</v>
      </c>
      <c r="L159" s="1196">
        <f>'O5 Details by Class &amp; Accounts'!Q173</f>
        <v>0</v>
      </c>
      <c r="M159" s="1196">
        <f>'O5 Details by Class &amp; Accounts'!R173</f>
        <v>0</v>
      </c>
      <c r="N159" s="1196">
        <f>'O5 Details by Class &amp; Accounts'!S173</f>
        <v>0</v>
      </c>
      <c r="O159" s="1196">
        <f>'O5 Details by Class &amp; Accounts'!T173</f>
        <v>0</v>
      </c>
      <c r="P159" s="1196">
        <f>'O5 Details by Class &amp; Accounts'!U173</f>
        <v>0</v>
      </c>
      <c r="Q159" s="1196">
        <f>'O5 Details by Class &amp; Accounts'!V173</f>
        <v>0</v>
      </c>
      <c r="R159" s="1196">
        <f>'O5 Details by Class &amp; Accounts'!W173</f>
        <v>0</v>
      </c>
      <c r="S159" s="1196">
        <f>'O5 Details by Class &amp; Accounts'!X173</f>
        <v>0</v>
      </c>
      <c r="T159" s="1196">
        <f>'O5 Details by Class &amp; Accounts'!Y173</f>
        <v>0</v>
      </c>
      <c r="U159" s="1196">
        <f>'O5 Details by Class &amp; Accounts'!Z173</f>
        <v>0</v>
      </c>
      <c r="V159" s="1196">
        <f>'O5 Details by Class &amp; Accounts'!AA173</f>
        <v>0</v>
      </c>
      <c r="W159" s="1196">
        <f>'O5 Details by Class &amp; Accounts'!AB173</f>
        <v>0</v>
      </c>
      <c r="X159" s="1170">
        <f t="shared" si="35"/>
        <v>0</v>
      </c>
      <c r="Y159" s="1196">
        <f>'O5 Details by Class &amp; Accounts'!AD173</f>
        <v>0</v>
      </c>
      <c r="Z159" s="1196">
        <f>'O5 Details by Class &amp; Accounts'!AE173</f>
        <v>0</v>
      </c>
      <c r="AA159" s="1196">
        <f>'O5 Details by Class &amp; Accounts'!AF173</f>
        <v>0</v>
      </c>
      <c r="AB159" s="1196">
        <f>'O5 Details by Class &amp; Accounts'!AG173</f>
        <v>0</v>
      </c>
      <c r="AC159" s="1196">
        <f>'O5 Details by Class &amp; Accounts'!AH173</f>
        <v>0</v>
      </c>
      <c r="AD159" s="1196">
        <f>'O5 Details by Class &amp; Accounts'!AI173</f>
        <v>0</v>
      </c>
      <c r="AE159" s="1196">
        <f>'O5 Details by Class &amp; Accounts'!AJ173</f>
        <v>0</v>
      </c>
      <c r="AF159" s="1196">
        <f>'O5 Details by Class &amp; Accounts'!AK173</f>
        <v>0</v>
      </c>
      <c r="AG159" s="1196">
        <f>'O5 Details by Class &amp; Accounts'!AL173</f>
        <v>0</v>
      </c>
      <c r="AH159" s="1196">
        <f>'O5 Details by Class &amp; Accounts'!AM173</f>
        <v>0</v>
      </c>
      <c r="AI159" s="1196">
        <f>'O5 Details by Class &amp; Accounts'!AN173</f>
        <v>0</v>
      </c>
      <c r="AJ159" s="1196">
        <f>'O5 Details by Class &amp; Accounts'!AO173</f>
        <v>0</v>
      </c>
      <c r="AK159" s="1196">
        <f>'O5 Details by Class &amp; Accounts'!AP173</f>
        <v>0</v>
      </c>
      <c r="AL159" s="1196">
        <f>'O5 Details by Class &amp; Accounts'!AQ173</f>
        <v>0</v>
      </c>
      <c r="AM159" s="1196">
        <f>'O5 Details by Class &amp; Accounts'!AR173</f>
        <v>0</v>
      </c>
      <c r="AN159" s="1196">
        <f>'O5 Details by Class &amp; Accounts'!AS173</f>
        <v>0</v>
      </c>
      <c r="AO159" s="1196">
        <f>'O5 Details by Class &amp; Accounts'!AT173</f>
        <v>0</v>
      </c>
      <c r="AP159" s="1196">
        <f>'O5 Details by Class &amp; Accounts'!AU173</f>
        <v>0</v>
      </c>
      <c r="AQ159" s="1196">
        <f>'O5 Details by Class &amp; Accounts'!AV173</f>
        <v>0</v>
      </c>
      <c r="AR159" s="1196">
        <f>'O5 Details by Class &amp; Accounts'!AW173</f>
        <v>0</v>
      </c>
      <c r="AS159" s="1197"/>
      <c r="AV159" s="1913" t="s">
        <v>1283</v>
      </c>
    </row>
    <row r="160" spans="1:48" s="672" customFormat="1" ht="12.75">
      <c r="A160" s="172"/>
      <c r="B160" s="1158"/>
      <c r="C160" s="1192"/>
      <c r="D160" s="816"/>
      <c r="E160" s="816"/>
      <c r="F160" s="816"/>
      <c r="G160" s="816"/>
      <c r="H160" s="816"/>
      <c r="I160" s="816"/>
      <c r="J160" s="816"/>
      <c r="K160" s="816"/>
      <c r="L160" s="816"/>
      <c r="M160" s="816"/>
      <c r="N160" s="816"/>
      <c r="O160" s="816"/>
      <c r="P160" s="816"/>
      <c r="Q160" s="816"/>
      <c r="R160" s="816"/>
      <c r="S160" s="816"/>
      <c r="T160" s="816"/>
      <c r="U160" s="816"/>
      <c r="V160" s="816"/>
      <c r="W160" s="816"/>
      <c r="X160" s="1170"/>
      <c r="Y160" s="816"/>
      <c r="Z160" s="816"/>
      <c r="AA160" s="816"/>
      <c r="AB160" s="816"/>
      <c r="AC160" s="816"/>
      <c r="AD160" s="816"/>
      <c r="AE160" s="816"/>
      <c r="AF160" s="816"/>
      <c r="AG160" s="816"/>
      <c r="AH160" s="816"/>
      <c r="AI160" s="816"/>
      <c r="AJ160" s="816"/>
      <c r="AK160" s="816"/>
      <c r="AL160" s="816"/>
      <c r="AM160" s="816"/>
      <c r="AN160" s="816"/>
      <c r="AO160" s="816"/>
      <c r="AP160" s="816"/>
      <c r="AQ160" s="816"/>
      <c r="AR160" s="816"/>
      <c r="AS160" s="1192"/>
      <c r="AV160" s="1913" t="e">
        <v>#N/A</v>
      </c>
    </row>
    <row r="161" spans="1:48" s="672" customFormat="1" ht="16.5" customHeight="1">
      <c r="A161" s="1198" t="s">
        <v>898</v>
      </c>
      <c r="B161" s="2215" t="s">
        <v>1624</v>
      </c>
      <c r="C161" s="1200">
        <f t="shared" si="34"/>
        <v>399000</v>
      </c>
      <c r="D161" s="1176">
        <f>SUM(D117:D159)</f>
        <v>210614.31771494483</v>
      </c>
      <c r="E161" s="1176">
        <f t="shared" ref="E161:AR161" si="36">SUM(E117:E159)</f>
        <v>100940.77698124855</v>
      </c>
      <c r="F161" s="1176">
        <f t="shared" si="36"/>
        <v>85839.664675743014</v>
      </c>
      <c r="G161" s="1176">
        <f t="shared" si="36"/>
        <v>0</v>
      </c>
      <c r="H161" s="1176">
        <f t="shared" si="36"/>
        <v>0</v>
      </c>
      <c r="I161" s="1176">
        <f t="shared" si="36"/>
        <v>0</v>
      </c>
      <c r="J161" s="1176">
        <f t="shared" si="36"/>
        <v>946.28121718443504</v>
      </c>
      <c r="K161" s="1176">
        <f t="shared" si="36"/>
        <v>0</v>
      </c>
      <c r="L161" s="1176">
        <f t="shared" si="36"/>
        <v>658.95941087920551</v>
      </c>
      <c r="M161" s="1176">
        <f t="shared" si="36"/>
        <v>0</v>
      </c>
      <c r="N161" s="1176">
        <f t="shared" si="36"/>
        <v>0</v>
      </c>
      <c r="O161" s="1176">
        <f t="shared" si="36"/>
        <v>0</v>
      </c>
      <c r="P161" s="1176">
        <f t="shared" si="36"/>
        <v>0</v>
      </c>
      <c r="Q161" s="1176">
        <f t="shared" si="36"/>
        <v>0</v>
      </c>
      <c r="R161" s="1176">
        <f t="shared" si="36"/>
        <v>0</v>
      </c>
      <c r="S161" s="1176">
        <f t="shared" si="36"/>
        <v>0</v>
      </c>
      <c r="T161" s="1176">
        <f t="shared" si="36"/>
        <v>0</v>
      </c>
      <c r="U161" s="1176">
        <f t="shared" si="36"/>
        <v>0</v>
      </c>
      <c r="V161" s="1176">
        <f t="shared" si="36"/>
        <v>0</v>
      </c>
      <c r="W161" s="1176">
        <f t="shared" si="36"/>
        <v>0</v>
      </c>
      <c r="X161" s="1200">
        <f>SUM(Y161:AR161)</f>
        <v>544000</v>
      </c>
      <c r="Y161" s="1176">
        <f t="shared" si="36"/>
        <v>442645.741199843</v>
      </c>
      <c r="Z161" s="1176">
        <f t="shared" si="36"/>
        <v>71867.078193309761</v>
      </c>
      <c r="AA161" s="1176">
        <f t="shared" si="36"/>
        <v>17557.312251272582</v>
      </c>
      <c r="AB161" s="1176">
        <f t="shared" si="36"/>
        <v>0</v>
      </c>
      <c r="AC161" s="1176">
        <f t="shared" si="36"/>
        <v>0</v>
      </c>
      <c r="AD161" s="1176">
        <f t="shared" si="36"/>
        <v>0</v>
      </c>
      <c r="AE161" s="1176">
        <f t="shared" si="36"/>
        <v>11235.039608995772</v>
      </c>
      <c r="AF161" s="1176">
        <f t="shared" si="36"/>
        <v>0</v>
      </c>
      <c r="AG161" s="1176">
        <f t="shared" si="36"/>
        <v>694.82874657885543</v>
      </c>
      <c r="AH161" s="1176">
        <f t="shared" si="36"/>
        <v>0</v>
      </c>
      <c r="AI161" s="1176">
        <f t="shared" si="36"/>
        <v>0</v>
      </c>
      <c r="AJ161" s="1176">
        <f t="shared" si="36"/>
        <v>0</v>
      </c>
      <c r="AK161" s="1176">
        <f t="shared" si="36"/>
        <v>0</v>
      </c>
      <c r="AL161" s="1176">
        <f t="shared" si="36"/>
        <v>0</v>
      </c>
      <c r="AM161" s="1176">
        <f t="shared" si="36"/>
        <v>0</v>
      </c>
      <c r="AN161" s="1176">
        <f t="shared" si="36"/>
        <v>0</v>
      </c>
      <c r="AO161" s="1176">
        <f t="shared" si="36"/>
        <v>0</v>
      </c>
      <c r="AP161" s="1176">
        <f t="shared" si="36"/>
        <v>0</v>
      </c>
      <c r="AQ161" s="1176">
        <f t="shared" si="36"/>
        <v>0</v>
      </c>
      <c r="AR161" s="1176">
        <f t="shared" si="36"/>
        <v>0</v>
      </c>
      <c r="AS161" s="1192"/>
      <c r="AV161" s="1913" t="e">
        <v>#N/A</v>
      </c>
    </row>
    <row r="162" spans="1:48" s="672" customFormat="1" ht="12.75">
      <c r="B162" s="312" t="s">
        <v>1623</v>
      </c>
      <c r="C162" s="652">
        <f>SUM(D162:W162)</f>
        <v>0</v>
      </c>
      <c r="D162" s="650">
        <f>SUM('I9 Direct Allocation'!AC67:AC109)</f>
        <v>0</v>
      </c>
      <c r="E162" s="650">
        <f>SUM('I9 Direct Allocation'!AD67:AD109)</f>
        <v>0</v>
      </c>
      <c r="F162" s="650">
        <f>SUM('I9 Direct Allocation'!AE67:AE109)</f>
        <v>0</v>
      </c>
      <c r="G162" s="650">
        <f>SUM('I9 Direct Allocation'!AF67:AF109)</f>
        <v>0</v>
      </c>
      <c r="H162" s="650">
        <f>SUM('I9 Direct Allocation'!AG67:AG109)</f>
        <v>0</v>
      </c>
      <c r="I162" s="650">
        <f>SUM('I9 Direct Allocation'!AH67:AH109)</f>
        <v>0</v>
      </c>
      <c r="J162" s="650">
        <f>SUM('I9 Direct Allocation'!AI67:AI109)</f>
        <v>0</v>
      </c>
      <c r="K162" s="650">
        <f>SUM('I9 Direct Allocation'!AJ67:AJ109)</f>
        <v>0</v>
      </c>
      <c r="L162" s="650">
        <f>SUM('I9 Direct Allocation'!AK67:AK109)</f>
        <v>0</v>
      </c>
      <c r="M162" s="650">
        <f>SUM('I9 Direct Allocation'!AL67:AL109)</f>
        <v>0</v>
      </c>
      <c r="N162" s="650">
        <f>SUM('I9 Direct Allocation'!AM67:AM109)</f>
        <v>0</v>
      </c>
      <c r="O162" s="650">
        <f>SUM('I9 Direct Allocation'!AN67:AN109)</f>
        <v>0</v>
      </c>
      <c r="P162" s="650">
        <f>SUM('I9 Direct Allocation'!AO67:AO109)</f>
        <v>0</v>
      </c>
      <c r="Q162" s="650">
        <f>SUM('I9 Direct Allocation'!AP67:AP109)</f>
        <v>0</v>
      </c>
      <c r="R162" s="650">
        <f>SUM('I9 Direct Allocation'!AQ67:AQ109)</f>
        <v>0</v>
      </c>
      <c r="S162" s="650">
        <f>SUM('I9 Direct Allocation'!AR67:AR109)</f>
        <v>0</v>
      </c>
      <c r="T162" s="650">
        <f>SUM('I9 Direct Allocation'!AS67:AS109)</f>
        <v>0</v>
      </c>
      <c r="U162" s="650">
        <f>SUM('I9 Direct Allocation'!AT67:AT109)</f>
        <v>0</v>
      </c>
      <c r="V162" s="650">
        <f>SUM('I9 Direct Allocation'!AU67:AU109)</f>
        <v>0</v>
      </c>
      <c r="W162" s="650">
        <f>SUM('I9 Direct Allocation'!AV67:AV109)</f>
        <v>0</v>
      </c>
      <c r="X162" s="2216">
        <f>SUM(Y162:AR162)</f>
        <v>0</v>
      </c>
      <c r="Y162" s="650">
        <f>SUM('I9 Direct Allocation'!BA67:BA109)</f>
        <v>0</v>
      </c>
      <c r="Z162" s="650">
        <f>SUM('I9 Direct Allocation'!BB67:BB109)</f>
        <v>0</v>
      </c>
      <c r="AA162" s="650">
        <f>SUM('I9 Direct Allocation'!BC67:BC109)</f>
        <v>0</v>
      </c>
      <c r="AB162" s="650">
        <f>SUM('I9 Direct Allocation'!BD67:BD109)</f>
        <v>0</v>
      </c>
      <c r="AC162" s="650">
        <f>SUM('I9 Direct Allocation'!BE67:BE109)</f>
        <v>0</v>
      </c>
      <c r="AD162" s="650">
        <f>SUM('I9 Direct Allocation'!BF67:BF109)</f>
        <v>0</v>
      </c>
      <c r="AE162" s="650">
        <f>SUM('I9 Direct Allocation'!BG67:BG109)</f>
        <v>0</v>
      </c>
      <c r="AF162" s="650">
        <f>SUM('I9 Direct Allocation'!BH67:BH109)</f>
        <v>0</v>
      </c>
      <c r="AG162" s="650">
        <f>SUM('I9 Direct Allocation'!BI67:BI109)</f>
        <v>0</v>
      </c>
      <c r="AH162" s="650">
        <f>SUM('I9 Direct Allocation'!BJ67:BJ109)</f>
        <v>0</v>
      </c>
      <c r="AI162" s="650">
        <f>SUM('I9 Direct Allocation'!BK67:BK109)</f>
        <v>0</v>
      </c>
      <c r="AJ162" s="650">
        <f>SUM('I9 Direct Allocation'!BL67:BL109)</f>
        <v>0</v>
      </c>
      <c r="AK162" s="650">
        <f>SUM('I9 Direct Allocation'!BM67:BM109)</f>
        <v>0</v>
      </c>
      <c r="AL162" s="650">
        <f>SUM('I9 Direct Allocation'!BN67:BN109)</f>
        <v>0</v>
      </c>
      <c r="AM162" s="650">
        <f>SUM('I9 Direct Allocation'!BO67:BO109)</f>
        <v>0</v>
      </c>
      <c r="AN162" s="650">
        <f>SUM('I9 Direct Allocation'!BP67:BP109)</f>
        <v>0</v>
      </c>
      <c r="AO162" s="650">
        <f>SUM('I9 Direct Allocation'!BQ67:BQ109)</f>
        <v>0</v>
      </c>
      <c r="AP162" s="650">
        <f>SUM('I9 Direct Allocation'!BR67:BR109)</f>
        <v>0</v>
      </c>
      <c r="AQ162" s="650">
        <f>SUM('I9 Direct Allocation'!BS67:BS109)</f>
        <v>0</v>
      </c>
      <c r="AR162" s="650">
        <f>SUM('I9 Direct Allocation'!BT67:BT109)</f>
        <v>0</v>
      </c>
      <c r="AS162" s="813"/>
      <c r="AV162" s="1913" t="e">
        <v>#N/A</v>
      </c>
    </row>
    <row r="163" spans="1:48" s="672" customFormat="1" ht="12.75">
      <c r="A163" s="255" t="s">
        <v>899</v>
      </c>
      <c r="B163" s="671" t="s">
        <v>897</v>
      </c>
      <c r="C163" s="652">
        <f t="shared" si="34"/>
        <v>942999.99999999988</v>
      </c>
      <c r="D163" s="650">
        <f>D161+Y161+D162+Y162</f>
        <v>653260.05891478783</v>
      </c>
      <c r="E163" s="650">
        <f>E161+Z161+E162+Z162</f>
        <v>172807.8551745583</v>
      </c>
      <c r="F163" s="650">
        <f t="shared" ref="F163:W163" si="37">F161+AA161+F162+AA162</f>
        <v>103396.9769270156</v>
      </c>
      <c r="G163" s="650">
        <f t="shared" si="37"/>
        <v>0</v>
      </c>
      <c r="H163" s="650">
        <f t="shared" si="37"/>
        <v>0</v>
      </c>
      <c r="I163" s="650">
        <f t="shared" si="37"/>
        <v>0</v>
      </c>
      <c r="J163" s="650">
        <f t="shared" si="37"/>
        <v>12181.320826180206</v>
      </c>
      <c r="K163" s="650">
        <f t="shared" si="37"/>
        <v>0</v>
      </c>
      <c r="L163" s="650">
        <f t="shared" si="37"/>
        <v>1353.7881574580611</v>
      </c>
      <c r="M163" s="650">
        <f t="shared" si="37"/>
        <v>0</v>
      </c>
      <c r="N163" s="650">
        <f t="shared" si="37"/>
        <v>0</v>
      </c>
      <c r="O163" s="650">
        <f t="shared" si="37"/>
        <v>0</v>
      </c>
      <c r="P163" s="650">
        <f t="shared" si="37"/>
        <v>0</v>
      </c>
      <c r="Q163" s="650">
        <f t="shared" si="37"/>
        <v>0</v>
      </c>
      <c r="R163" s="650">
        <f t="shared" si="37"/>
        <v>0</v>
      </c>
      <c r="S163" s="650">
        <f t="shared" si="37"/>
        <v>0</v>
      </c>
      <c r="T163" s="650">
        <f t="shared" si="37"/>
        <v>0</v>
      </c>
      <c r="U163" s="650">
        <f t="shared" si="37"/>
        <v>0</v>
      </c>
      <c r="V163" s="650">
        <f t="shared" si="37"/>
        <v>0</v>
      </c>
      <c r="W163" s="650">
        <f t="shared" si="37"/>
        <v>0</v>
      </c>
      <c r="X163" s="652"/>
      <c r="Y163" s="650"/>
      <c r="Z163" s="650"/>
      <c r="AA163" s="650"/>
      <c r="AB163" s="650"/>
      <c r="AC163" s="650"/>
      <c r="AD163" s="650"/>
      <c r="AE163" s="650"/>
      <c r="AF163" s="650"/>
      <c r="AG163" s="650"/>
      <c r="AH163" s="650"/>
      <c r="AI163" s="650"/>
      <c r="AJ163" s="650"/>
      <c r="AK163" s="650"/>
      <c r="AL163" s="650"/>
      <c r="AM163" s="650"/>
      <c r="AN163" s="650"/>
      <c r="AO163" s="650"/>
      <c r="AP163" s="650"/>
      <c r="AQ163" s="650"/>
      <c r="AR163" s="650"/>
      <c r="AS163" s="813"/>
      <c r="AV163" s="1913" t="e">
        <v>#N/A</v>
      </c>
    </row>
    <row r="164" spans="1:48" s="672" customFormat="1" ht="12.75">
      <c r="A164" s="255"/>
      <c r="B164" s="671"/>
      <c r="C164" s="813"/>
      <c r="D164" s="650"/>
      <c r="E164" s="650"/>
      <c r="F164" s="650"/>
      <c r="G164" s="650"/>
      <c r="H164" s="650"/>
      <c r="I164" s="650"/>
      <c r="J164" s="650"/>
      <c r="K164" s="650"/>
      <c r="L164" s="650"/>
      <c r="M164" s="650"/>
      <c r="N164" s="650"/>
      <c r="O164" s="650"/>
      <c r="P164" s="650"/>
      <c r="Q164" s="650"/>
      <c r="R164" s="650"/>
      <c r="S164" s="650"/>
      <c r="T164" s="650"/>
      <c r="U164" s="650"/>
      <c r="V164" s="650"/>
      <c r="W164" s="650"/>
      <c r="X164" s="652"/>
      <c r="Y164" s="650"/>
      <c r="Z164" s="650"/>
      <c r="AA164" s="650"/>
      <c r="AB164" s="650"/>
      <c r="AC164" s="650"/>
      <c r="AD164" s="650"/>
      <c r="AE164" s="650"/>
      <c r="AF164" s="650"/>
      <c r="AG164" s="650"/>
      <c r="AH164" s="650"/>
      <c r="AI164" s="650"/>
      <c r="AJ164" s="650"/>
      <c r="AK164" s="650"/>
      <c r="AL164" s="650"/>
      <c r="AM164" s="650"/>
      <c r="AN164" s="650"/>
      <c r="AO164" s="650"/>
      <c r="AP164" s="650"/>
      <c r="AQ164" s="650"/>
      <c r="AR164" s="650"/>
      <c r="AS164" s="813"/>
      <c r="AV164" s="1913" t="e">
        <v>#N/A</v>
      </c>
    </row>
    <row r="165" spans="1:48" s="672" customFormat="1" ht="12.75">
      <c r="A165" s="255"/>
      <c r="B165" s="671"/>
      <c r="C165" s="813"/>
      <c r="D165" s="650"/>
      <c r="E165" s="650"/>
      <c r="F165" s="650"/>
      <c r="G165" s="650"/>
      <c r="H165" s="650"/>
      <c r="I165" s="650"/>
      <c r="J165" s="650"/>
      <c r="K165" s="650"/>
      <c r="L165" s="650"/>
      <c r="M165" s="650"/>
      <c r="N165" s="650"/>
      <c r="O165" s="650"/>
      <c r="P165" s="650"/>
      <c r="Q165" s="650"/>
      <c r="R165" s="650"/>
      <c r="S165" s="650"/>
      <c r="T165" s="650"/>
      <c r="U165" s="650"/>
      <c r="V165" s="650"/>
      <c r="W165" s="650"/>
      <c r="X165" s="652"/>
      <c r="Y165" s="650"/>
      <c r="Z165" s="650"/>
      <c r="AA165" s="650"/>
      <c r="AB165" s="650"/>
      <c r="AC165" s="650"/>
      <c r="AD165" s="650"/>
      <c r="AE165" s="650"/>
      <c r="AF165" s="650"/>
      <c r="AG165" s="650"/>
      <c r="AH165" s="650"/>
      <c r="AI165" s="650"/>
      <c r="AJ165" s="650"/>
      <c r="AK165" s="650"/>
      <c r="AL165" s="650"/>
      <c r="AM165" s="650"/>
      <c r="AN165" s="650"/>
      <c r="AO165" s="650"/>
      <c r="AP165" s="650"/>
      <c r="AQ165" s="650"/>
      <c r="AR165" s="650"/>
      <c r="AS165" s="813"/>
      <c r="AV165" s="1913" t="e">
        <v>#N/A</v>
      </c>
    </row>
    <row r="166" spans="1:48" s="672" customFormat="1" ht="12.75">
      <c r="A166" s="1201" t="s">
        <v>318</v>
      </c>
      <c r="B166" s="1158"/>
      <c r="C166" s="813"/>
      <c r="D166" s="650"/>
      <c r="E166" s="650"/>
      <c r="F166" s="650"/>
      <c r="G166" s="650"/>
      <c r="H166" s="650"/>
      <c r="I166" s="650"/>
      <c r="J166" s="650"/>
      <c r="K166" s="650"/>
      <c r="L166" s="650"/>
      <c r="M166" s="650"/>
      <c r="N166" s="650"/>
      <c r="O166" s="650"/>
      <c r="P166" s="650"/>
      <c r="Q166" s="650"/>
      <c r="R166" s="650"/>
      <c r="S166" s="650"/>
      <c r="T166" s="650"/>
      <c r="U166" s="650"/>
      <c r="V166" s="650"/>
      <c r="W166" s="650"/>
      <c r="X166" s="652"/>
      <c r="Y166" s="650"/>
      <c r="Z166" s="650"/>
      <c r="AA166" s="650"/>
      <c r="AB166" s="650"/>
      <c r="AC166" s="650"/>
      <c r="AD166" s="650"/>
      <c r="AE166" s="650"/>
      <c r="AF166" s="650"/>
      <c r="AG166" s="650"/>
      <c r="AH166" s="650"/>
      <c r="AI166" s="650"/>
      <c r="AJ166" s="650"/>
      <c r="AK166" s="650"/>
      <c r="AL166" s="650"/>
      <c r="AM166" s="650"/>
      <c r="AN166" s="650"/>
      <c r="AO166" s="650"/>
      <c r="AP166" s="650"/>
      <c r="AQ166" s="650"/>
      <c r="AR166" s="650"/>
      <c r="AS166" s="813"/>
      <c r="AV166" s="1913" t="e">
        <v>#N/A</v>
      </c>
    </row>
    <row r="167" spans="1:48" s="672" customFormat="1" ht="12.75">
      <c r="A167" s="1159">
        <v>4705</v>
      </c>
      <c r="B167" s="1160" t="s">
        <v>1373</v>
      </c>
      <c r="C167" s="652">
        <f>'I3 TB Data'!H333</f>
        <v>6297646</v>
      </c>
      <c r="D167" s="650">
        <f>'O5 Details by Class &amp; Accounts'!BT121</f>
        <v>3041742.4993510577</v>
      </c>
      <c r="E167" s="650">
        <f>'O5 Details by Class &amp; Accounts'!BU121</f>
        <v>1097213.4407103951</v>
      </c>
      <c r="F167" s="650">
        <f>'O5 Details by Class &amp; Accounts'!BV121</f>
        <v>2125212.1752416231</v>
      </c>
      <c r="G167" s="650">
        <f>'O5 Details by Class &amp; Accounts'!BW121</f>
        <v>0</v>
      </c>
      <c r="H167" s="650">
        <f>'O5 Details by Class &amp; Accounts'!BX121</f>
        <v>0</v>
      </c>
      <c r="I167" s="650">
        <f>'O5 Details by Class &amp; Accounts'!BY121</f>
        <v>0</v>
      </c>
      <c r="J167" s="650">
        <f>'O5 Details by Class &amp; Accounts'!BZ121</f>
        <v>29565.917982672181</v>
      </c>
      <c r="K167" s="650">
        <f>'O5 Details by Class &amp; Accounts'!CA121</f>
        <v>0</v>
      </c>
      <c r="L167" s="650">
        <f>'O5 Details by Class &amp; Accounts'!CB121</f>
        <v>3911.9667142521939</v>
      </c>
      <c r="M167" s="650">
        <f>'O5 Details by Class &amp; Accounts'!CC121</f>
        <v>0</v>
      </c>
      <c r="N167" s="650">
        <f>'O5 Details by Class &amp; Accounts'!CD121</f>
        <v>0</v>
      </c>
      <c r="O167" s="650">
        <f>'O5 Details by Class &amp; Accounts'!CE121</f>
        <v>0</v>
      </c>
      <c r="P167" s="650">
        <f>'O5 Details by Class &amp; Accounts'!CF121</f>
        <v>0</v>
      </c>
      <c r="Q167" s="650">
        <f>'O5 Details by Class &amp; Accounts'!CG121</f>
        <v>0</v>
      </c>
      <c r="R167" s="650">
        <f>'O5 Details by Class &amp; Accounts'!CH121</f>
        <v>0</v>
      </c>
      <c r="S167" s="650">
        <f>'O5 Details by Class &amp; Accounts'!CI121</f>
        <v>0</v>
      </c>
      <c r="T167" s="650">
        <f>'O5 Details by Class &amp; Accounts'!CJ121</f>
        <v>0</v>
      </c>
      <c r="U167" s="650">
        <f>'O5 Details by Class &amp; Accounts'!CK121</f>
        <v>0</v>
      </c>
      <c r="V167" s="650">
        <f>'O5 Details by Class &amp; Accounts'!CL121</f>
        <v>0</v>
      </c>
      <c r="W167" s="650">
        <f>'O5 Details by Class &amp; Accounts'!CM121</f>
        <v>0</v>
      </c>
      <c r="X167" s="652">
        <f>SUM(D167:W167)</f>
        <v>6297646</v>
      </c>
      <c r="Y167" s="650"/>
      <c r="Z167" s="650"/>
      <c r="AA167" s="650"/>
      <c r="AB167" s="650"/>
      <c r="AC167" s="650"/>
      <c r="AD167" s="650"/>
      <c r="AE167" s="650"/>
      <c r="AF167" s="650"/>
      <c r="AG167" s="650"/>
      <c r="AH167" s="650"/>
      <c r="AI167" s="650"/>
      <c r="AJ167" s="650"/>
      <c r="AK167" s="650"/>
      <c r="AL167" s="650"/>
      <c r="AM167" s="650"/>
      <c r="AN167" s="650"/>
      <c r="AO167" s="650"/>
      <c r="AP167" s="650"/>
      <c r="AQ167" s="650"/>
      <c r="AR167" s="650"/>
      <c r="AS167" s="813"/>
      <c r="AV167" s="1913" t="s">
        <v>1275</v>
      </c>
    </row>
    <row r="168" spans="1:48" s="672" customFormat="1" ht="12.75">
      <c r="A168" s="1159">
        <v>4708</v>
      </c>
      <c r="B168" s="1160" t="s">
        <v>1374</v>
      </c>
      <c r="C168" s="652">
        <f>'I3 TB Data'!H334</f>
        <v>410450</v>
      </c>
      <c r="D168" s="650">
        <f>'O5 Details by Class &amp; Accounts'!BT122</f>
        <v>198246.01269405134</v>
      </c>
      <c r="E168" s="650">
        <f>'O5 Details by Class &amp; Accounts'!BU122</f>
        <v>71511.046625926829</v>
      </c>
      <c r="F168" s="650">
        <f>'O5 Details by Class &amp; Accounts'!BV122</f>
        <v>138511.01464387236</v>
      </c>
      <c r="G168" s="650">
        <f>'O5 Details by Class &amp; Accounts'!BW122</f>
        <v>0</v>
      </c>
      <c r="H168" s="650">
        <f>'O5 Details by Class &amp; Accounts'!BX122</f>
        <v>0</v>
      </c>
      <c r="I168" s="650">
        <f>'O5 Details by Class &amp; Accounts'!BY122</f>
        <v>0</v>
      </c>
      <c r="J168" s="650">
        <f>'O5 Details by Class &amp; Accounts'!BZ122</f>
        <v>1926.9630328519254</v>
      </c>
      <c r="K168" s="650">
        <f>'O5 Details by Class &amp; Accounts'!CA122</f>
        <v>0</v>
      </c>
      <c r="L168" s="650">
        <f>'O5 Details by Class &amp; Accounts'!CB122</f>
        <v>254.96300329755167</v>
      </c>
      <c r="M168" s="650">
        <f>'O5 Details by Class &amp; Accounts'!CC122</f>
        <v>0</v>
      </c>
      <c r="N168" s="650">
        <f>'O5 Details by Class &amp; Accounts'!CD122</f>
        <v>0</v>
      </c>
      <c r="O168" s="650">
        <f>'O5 Details by Class &amp; Accounts'!CE122</f>
        <v>0</v>
      </c>
      <c r="P168" s="650">
        <f>'O5 Details by Class &amp; Accounts'!CF122</f>
        <v>0</v>
      </c>
      <c r="Q168" s="650">
        <f>'O5 Details by Class &amp; Accounts'!CG122</f>
        <v>0</v>
      </c>
      <c r="R168" s="650">
        <f>'O5 Details by Class &amp; Accounts'!CH122</f>
        <v>0</v>
      </c>
      <c r="S168" s="650">
        <f>'O5 Details by Class &amp; Accounts'!CI122</f>
        <v>0</v>
      </c>
      <c r="T168" s="650">
        <f>'O5 Details by Class &amp; Accounts'!CJ122</f>
        <v>0</v>
      </c>
      <c r="U168" s="650">
        <f>'O5 Details by Class &amp; Accounts'!CK122</f>
        <v>0</v>
      </c>
      <c r="V168" s="650">
        <f>'O5 Details by Class &amp; Accounts'!CL122</f>
        <v>0</v>
      </c>
      <c r="W168" s="650">
        <f>'O5 Details by Class &amp; Accounts'!CM122</f>
        <v>0</v>
      </c>
      <c r="X168" s="652">
        <f t="shared" ref="X168:X173" si="38">SUM(D168:W168)</f>
        <v>410450</v>
      </c>
      <c r="Y168" s="650"/>
      <c r="Z168" s="650"/>
      <c r="AA168" s="650"/>
      <c r="AB168" s="650"/>
      <c r="AC168" s="650"/>
      <c r="AD168" s="650"/>
      <c r="AE168" s="650"/>
      <c r="AF168" s="650"/>
      <c r="AG168" s="650"/>
      <c r="AH168" s="650"/>
      <c r="AI168" s="650"/>
      <c r="AJ168" s="650"/>
      <c r="AK168" s="650"/>
      <c r="AL168" s="650"/>
      <c r="AM168" s="650"/>
      <c r="AN168" s="650"/>
      <c r="AO168" s="650"/>
      <c r="AP168" s="650"/>
      <c r="AQ168" s="650"/>
      <c r="AR168" s="650"/>
      <c r="AS168" s="813"/>
      <c r="AV168" s="1913" t="s">
        <v>1275</v>
      </c>
    </row>
    <row r="169" spans="1:48" s="672" customFormat="1" ht="12.75">
      <c r="A169" s="1159">
        <v>4710</v>
      </c>
      <c r="B169" s="1160" t="s">
        <v>1397</v>
      </c>
      <c r="C169" s="652">
        <f>'I3 TB Data'!H335</f>
        <v>-406400</v>
      </c>
      <c r="D169" s="650">
        <f>'O5 Details by Class &amp; Accounts'!BT123</f>
        <v>-196289.87588954187</v>
      </c>
      <c r="E169" s="650">
        <f>'O5 Details by Class &amp; Accounts'!BU123</f>
        <v>-70805.431474666009</v>
      </c>
      <c r="F169" s="650">
        <f>'O5 Details by Class &amp; Accounts'!BV123</f>
        <v>-137144.2961414782</v>
      </c>
      <c r="G169" s="650">
        <f>'O5 Details by Class &amp; Accounts'!BW123</f>
        <v>0</v>
      </c>
      <c r="H169" s="650">
        <f>'O5 Details by Class &amp; Accounts'!BX123</f>
        <v>0</v>
      </c>
      <c r="I169" s="650">
        <f>'O5 Details by Class &amp; Accounts'!BY123</f>
        <v>0</v>
      </c>
      <c r="J169" s="650">
        <f>'O5 Details by Class &amp; Accounts'!BZ123</f>
        <v>-1907.949266782854</v>
      </c>
      <c r="K169" s="650">
        <f>'O5 Details by Class &amp; Accounts'!CA123</f>
        <v>0</v>
      </c>
      <c r="L169" s="650">
        <f>'O5 Details by Class &amp; Accounts'!CB123</f>
        <v>-252.44722753106345</v>
      </c>
      <c r="M169" s="650">
        <f>'O5 Details by Class &amp; Accounts'!CC123</f>
        <v>0</v>
      </c>
      <c r="N169" s="650">
        <f>'O5 Details by Class &amp; Accounts'!CD123</f>
        <v>0</v>
      </c>
      <c r="O169" s="650">
        <f>'O5 Details by Class &amp; Accounts'!CE123</f>
        <v>0</v>
      </c>
      <c r="P169" s="650">
        <f>'O5 Details by Class &amp; Accounts'!CF123</f>
        <v>0</v>
      </c>
      <c r="Q169" s="650">
        <f>'O5 Details by Class &amp; Accounts'!CG123</f>
        <v>0</v>
      </c>
      <c r="R169" s="650">
        <f>'O5 Details by Class &amp; Accounts'!CH123</f>
        <v>0</v>
      </c>
      <c r="S169" s="650">
        <f>'O5 Details by Class &amp; Accounts'!CI123</f>
        <v>0</v>
      </c>
      <c r="T169" s="650">
        <f>'O5 Details by Class &amp; Accounts'!CJ123</f>
        <v>0</v>
      </c>
      <c r="U169" s="650">
        <f>'O5 Details by Class &amp; Accounts'!CK123</f>
        <v>0</v>
      </c>
      <c r="V169" s="650">
        <f>'O5 Details by Class &amp; Accounts'!CL123</f>
        <v>0</v>
      </c>
      <c r="W169" s="650">
        <f>'O5 Details by Class &amp; Accounts'!CM123</f>
        <v>0</v>
      </c>
      <c r="X169" s="652">
        <f t="shared" si="38"/>
        <v>-406399.99999999994</v>
      </c>
      <c r="Y169" s="650"/>
      <c r="Z169" s="650"/>
      <c r="AA169" s="650"/>
      <c r="AB169" s="650"/>
      <c r="AC169" s="650"/>
      <c r="AD169" s="650"/>
      <c r="AE169" s="650"/>
      <c r="AF169" s="650"/>
      <c r="AG169" s="650"/>
      <c r="AH169" s="650"/>
      <c r="AI169" s="650"/>
      <c r="AJ169" s="650"/>
      <c r="AK169" s="650"/>
      <c r="AL169" s="650"/>
      <c r="AM169" s="650"/>
      <c r="AN169" s="650"/>
      <c r="AO169" s="650"/>
      <c r="AP169" s="650"/>
      <c r="AQ169" s="650"/>
      <c r="AR169" s="650"/>
      <c r="AS169" s="813"/>
      <c r="AV169" s="1913" t="s">
        <v>1275</v>
      </c>
    </row>
    <row r="170" spans="1:48" s="672" customFormat="1" ht="12.75">
      <c r="A170" s="1159">
        <v>4712</v>
      </c>
      <c r="B170" s="1160" t="s">
        <v>1398</v>
      </c>
      <c r="C170" s="652">
        <f>'I3 TB Data'!H336</f>
        <v>0</v>
      </c>
      <c r="D170" s="650">
        <f>'O5 Details by Class &amp; Accounts'!BT124</f>
        <v>0</v>
      </c>
      <c r="E170" s="650">
        <f>'O5 Details by Class &amp; Accounts'!BU124</f>
        <v>0</v>
      </c>
      <c r="F170" s="650">
        <f>'O5 Details by Class &amp; Accounts'!BV124</f>
        <v>0</v>
      </c>
      <c r="G170" s="650">
        <f>'O5 Details by Class &amp; Accounts'!BW124</f>
        <v>0</v>
      </c>
      <c r="H170" s="650">
        <f>'O5 Details by Class &amp; Accounts'!BX124</f>
        <v>0</v>
      </c>
      <c r="I170" s="650">
        <f>'O5 Details by Class &amp; Accounts'!BY124</f>
        <v>0</v>
      </c>
      <c r="J170" s="650">
        <f>'O5 Details by Class &amp; Accounts'!BZ124</f>
        <v>0</v>
      </c>
      <c r="K170" s="650">
        <f>'O5 Details by Class &amp; Accounts'!CA124</f>
        <v>0</v>
      </c>
      <c r="L170" s="650">
        <f>'O5 Details by Class &amp; Accounts'!CB124</f>
        <v>0</v>
      </c>
      <c r="M170" s="650">
        <f>'O5 Details by Class &amp; Accounts'!CC124</f>
        <v>0</v>
      </c>
      <c r="N170" s="650">
        <f>'O5 Details by Class &amp; Accounts'!CD124</f>
        <v>0</v>
      </c>
      <c r="O170" s="650">
        <f>'O5 Details by Class &amp; Accounts'!CE124</f>
        <v>0</v>
      </c>
      <c r="P170" s="650">
        <f>'O5 Details by Class &amp; Accounts'!CF124</f>
        <v>0</v>
      </c>
      <c r="Q170" s="650">
        <f>'O5 Details by Class &amp; Accounts'!CG124</f>
        <v>0</v>
      </c>
      <c r="R170" s="650">
        <f>'O5 Details by Class &amp; Accounts'!CH124</f>
        <v>0</v>
      </c>
      <c r="S170" s="650">
        <f>'O5 Details by Class &amp; Accounts'!CI124</f>
        <v>0</v>
      </c>
      <c r="T170" s="650">
        <f>'O5 Details by Class &amp; Accounts'!CJ124</f>
        <v>0</v>
      </c>
      <c r="U170" s="650">
        <f>'O5 Details by Class &amp; Accounts'!CK124</f>
        <v>0</v>
      </c>
      <c r="V170" s="650">
        <f>'O5 Details by Class &amp; Accounts'!CL124</f>
        <v>0</v>
      </c>
      <c r="W170" s="650">
        <f>'O5 Details by Class &amp; Accounts'!CM124</f>
        <v>0</v>
      </c>
      <c r="X170" s="652">
        <f t="shared" si="38"/>
        <v>0</v>
      </c>
      <c r="Y170" s="650"/>
      <c r="Z170" s="650"/>
      <c r="AA170" s="650"/>
      <c r="AB170" s="650"/>
      <c r="AC170" s="650"/>
      <c r="AD170" s="650"/>
      <c r="AE170" s="650"/>
      <c r="AF170" s="650"/>
      <c r="AG170" s="650"/>
      <c r="AH170" s="650"/>
      <c r="AI170" s="650"/>
      <c r="AJ170" s="650"/>
      <c r="AK170" s="650"/>
      <c r="AL170" s="650"/>
      <c r="AM170" s="650"/>
      <c r="AN170" s="650"/>
      <c r="AO170" s="650"/>
      <c r="AP170" s="650"/>
      <c r="AQ170" s="650"/>
      <c r="AR170" s="650"/>
      <c r="AS170" s="813"/>
      <c r="AV170" s="1913" t="s">
        <v>1275</v>
      </c>
    </row>
    <row r="171" spans="1:48" s="672" customFormat="1" ht="12.75">
      <c r="A171" s="1159">
        <v>4714</v>
      </c>
      <c r="B171" s="1160" t="s">
        <v>1399</v>
      </c>
      <c r="C171" s="652">
        <f>'I3 TB Data'!H337</f>
        <v>572843</v>
      </c>
      <c r="D171" s="650">
        <f>'O5 Details by Class &amp; Accounts'!BT125</f>
        <v>276681.30259397841</v>
      </c>
      <c r="E171" s="650">
        <f>'O5 Details by Class &amp; Accounts'!BU125</f>
        <v>99804.123479926435</v>
      </c>
      <c r="F171" s="650">
        <f>'O5 Details by Class &amp; Accounts'!BV125</f>
        <v>193312.3770535748</v>
      </c>
      <c r="G171" s="650">
        <f>'O5 Details by Class &amp; Accounts'!BW125</f>
        <v>0</v>
      </c>
      <c r="H171" s="650">
        <f>'O5 Details by Class &amp; Accounts'!BX125</f>
        <v>0</v>
      </c>
      <c r="I171" s="650">
        <f>'O5 Details by Class &amp; Accounts'!BY125</f>
        <v>0</v>
      </c>
      <c r="J171" s="650">
        <f>'O5 Details by Class &amp; Accounts'!BZ125</f>
        <v>2689.3587151370339</v>
      </c>
      <c r="K171" s="650">
        <f>'O5 Details by Class &amp; Accounts'!CA125</f>
        <v>0</v>
      </c>
      <c r="L171" s="650">
        <f>'O5 Details by Class &amp; Accounts'!CB125</f>
        <v>355.83815738330952</v>
      </c>
      <c r="M171" s="650">
        <f>'O5 Details by Class &amp; Accounts'!CC125</f>
        <v>0</v>
      </c>
      <c r="N171" s="650">
        <f>'O5 Details by Class &amp; Accounts'!CD125</f>
        <v>0</v>
      </c>
      <c r="O171" s="650">
        <f>'O5 Details by Class &amp; Accounts'!CE125</f>
        <v>0</v>
      </c>
      <c r="P171" s="650">
        <f>'O5 Details by Class &amp; Accounts'!CF125</f>
        <v>0</v>
      </c>
      <c r="Q171" s="650">
        <f>'O5 Details by Class &amp; Accounts'!CG125</f>
        <v>0</v>
      </c>
      <c r="R171" s="650">
        <f>'O5 Details by Class &amp; Accounts'!CH125</f>
        <v>0</v>
      </c>
      <c r="S171" s="650">
        <f>'O5 Details by Class &amp; Accounts'!CI125</f>
        <v>0</v>
      </c>
      <c r="T171" s="650">
        <f>'O5 Details by Class &amp; Accounts'!CJ125</f>
        <v>0</v>
      </c>
      <c r="U171" s="650">
        <f>'O5 Details by Class &amp; Accounts'!CK125</f>
        <v>0</v>
      </c>
      <c r="V171" s="650">
        <f>'O5 Details by Class &amp; Accounts'!CL125</f>
        <v>0</v>
      </c>
      <c r="W171" s="650">
        <f>'O5 Details by Class &amp; Accounts'!CM125</f>
        <v>0</v>
      </c>
      <c r="X171" s="652">
        <f t="shared" si="38"/>
        <v>572842.99999999988</v>
      </c>
      <c r="Y171" s="650"/>
      <c r="Z171" s="650"/>
      <c r="AA171" s="650"/>
      <c r="AB171" s="650"/>
      <c r="AC171" s="650"/>
      <c r="AD171" s="650"/>
      <c r="AE171" s="650"/>
      <c r="AF171" s="650"/>
      <c r="AG171" s="650"/>
      <c r="AH171" s="650"/>
      <c r="AI171" s="650"/>
      <c r="AJ171" s="650"/>
      <c r="AK171" s="650"/>
      <c r="AL171" s="650"/>
      <c r="AM171" s="650"/>
      <c r="AN171" s="650"/>
      <c r="AO171" s="650"/>
      <c r="AP171" s="650"/>
      <c r="AQ171" s="650"/>
      <c r="AR171" s="650"/>
      <c r="AS171" s="813"/>
      <c r="AV171" s="1913" t="s">
        <v>779</v>
      </c>
    </row>
    <row r="172" spans="1:48" s="672" customFormat="1" ht="12.75">
      <c r="A172" s="1159">
        <v>4716</v>
      </c>
      <c r="B172" s="1160" t="s">
        <v>575</v>
      </c>
      <c r="C172" s="652">
        <f>'I3 TB Data'!H339</f>
        <v>118356.5</v>
      </c>
      <c r="D172" s="650">
        <f>'O5 Details by Class &amp; Accounts'!BT127</f>
        <v>57165.803877265163</v>
      </c>
      <c r="E172" s="650">
        <f>'O5 Details by Class &amp; Accounts'!BU127</f>
        <v>20620.775222271921</v>
      </c>
      <c r="F172" s="650">
        <f>'O5 Details by Class &amp; Accounts'!BV127</f>
        <v>39940.745291015905</v>
      </c>
      <c r="G172" s="650">
        <f>'O5 Details by Class &amp; Accounts'!BW127</f>
        <v>0</v>
      </c>
      <c r="H172" s="650">
        <f>'O5 Details by Class &amp; Accounts'!BX127</f>
        <v>0</v>
      </c>
      <c r="I172" s="650">
        <f>'O5 Details by Class &amp; Accounts'!BY127</f>
        <v>0</v>
      </c>
      <c r="J172" s="650">
        <f>'O5 Details by Class &amp; Accounts'!BZ127</f>
        <v>555.65501327260063</v>
      </c>
      <c r="K172" s="650">
        <f>'O5 Details by Class &amp; Accounts'!CA127</f>
        <v>0</v>
      </c>
      <c r="L172" s="650">
        <f>'O5 Details by Class &amp; Accounts'!CB127</f>
        <v>73.520596174410215</v>
      </c>
      <c r="M172" s="650">
        <f>'O5 Details by Class &amp; Accounts'!CC127</f>
        <v>0</v>
      </c>
      <c r="N172" s="650">
        <f>'O5 Details by Class &amp; Accounts'!CD127</f>
        <v>0</v>
      </c>
      <c r="O172" s="650">
        <f>'O5 Details by Class &amp; Accounts'!CE127</f>
        <v>0</v>
      </c>
      <c r="P172" s="650">
        <f>'O5 Details by Class &amp; Accounts'!CF127</f>
        <v>0</v>
      </c>
      <c r="Q172" s="650">
        <f>'O5 Details by Class &amp; Accounts'!CG127</f>
        <v>0</v>
      </c>
      <c r="R172" s="650">
        <f>'O5 Details by Class &amp; Accounts'!CH127</f>
        <v>0</v>
      </c>
      <c r="S172" s="650">
        <f>'O5 Details by Class &amp; Accounts'!CI127</f>
        <v>0</v>
      </c>
      <c r="T172" s="650">
        <f>'O5 Details by Class &amp; Accounts'!CJ127</f>
        <v>0</v>
      </c>
      <c r="U172" s="650">
        <f>'O5 Details by Class &amp; Accounts'!CK127</f>
        <v>0</v>
      </c>
      <c r="V172" s="650">
        <f>'O5 Details by Class &amp; Accounts'!CL127</f>
        <v>0</v>
      </c>
      <c r="W172" s="650">
        <f>'O5 Details by Class &amp; Accounts'!CM127</f>
        <v>0</v>
      </c>
      <c r="X172" s="652">
        <f t="shared" si="38"/>
        <v>118356.49999999999</v>
      </c>
      <c r="Y172" s="650"/>
      <c r="Z172" s="650"/>
      <c r="AA172" s="650"/>
      <c r="AB172" s="650"/>
      <c r="AC172" s="650"/>
      <c r="AD172" s="650"/>
      <c r="AE172" s="650"/>
      <c r="AF172" s="650"/>
      <c r="AG172" s="650"/>
      <c r="AH172" s="650"/>
      <c r="AI172" s="650"/>
      <c r="AJ172" s="650"/>
      <c r="AK172" s="650"/>
      <c r="AL172" s="650"/>
      <c r="AM172" s="650"/>
      <c r="AN172" s="650"/>
      <c r="AO172" s="650"/>
      <c r="AP172" s="650"/>
      <c r="AQ172" s="650"/>
      <c r="AR172" s="650"/>
      <c r="AS172" s="813"/>
      <c r="AV172" s="1913" t="s">
        <v>779</v>
      </c>
    </row>
    <row r="173" spans="1:48" s="776" customFormat="1" ht="12.75">
      <c r="A173" s="1161">
        <v>4730</v>
      </c>
      <c r="B173" s="1160" t="s">
        <v>578</v>
      </c>
      <c r="C173" s="649">
        <f>'I3 TB Data'!H342</f>
        <v>0</v>
      </c>
      <c r="D173" s="763">
        <f>'O5 Details by Class &amp; Accounts'!BT128</f>
        <v>0</v>
      </c>
      <c r="E173" s="763">
        <f>'O5 Details by Class &amp; Accounts'!BU128</f>
        <v>0</v>
      </c>
      <c r="F173" s="763">
        <f>'O5 Details by Class &amp; Accounts'!BV128</f>
        <v>0</v>
      </c>
      <c r="G173" s="763">
        <f>'O5 Details by Class &amp; Accounts'!BW128</f>
        <v>0</v>
      </c>
      <c r="H173" s="763">
        <f>'O5 Details by Class &amp; Accounts'!BX128</f>
        <v>0</v>
      </c>
      <c r="I173" s="763">
        <f>'O5 Details by Class &amp; Accounts'!BY128</f>
        <v>0</v>
      </c>
      <c r="J173" s="763">
        <f>'O5 Details by Class &amp; Accounts'!BZ128</f>
        <v>0</v>
      </c>
      <c r="K173" s="763">
        <f>'O5 Details by Class &amp; Accounts'!CA128</f>
        <v>0</v>
      </c>
      <c r="L173" s="763">
        <f>'O5 Details by Class &amp; Accounts'!CB128</f>
        <v>0</v>
      </c>
      <c r="M173" s="763">
        <f>'O5 Details by Class &amp; Accounts'!CC128</f>
        <v>0</v>
      </c>
      <c r="N173" s="763">
        <f>'O5 Details by Class &amp; Accounts'!CD128</f>
        <v>0</v>
      </c>
      <c r="O173" s="763">
        <f>'O5 Details by Class &amp; Accounts'!CE128</f>
        <v>0</v>
      </c>
      <c r="P173" s="763">
        <f>'O5 Details by Class &amp; Accounts'!CF128</f>
        <v>0</v>
      </c>
      <c r="Q173" s="763">
        <f>'O5 Details by Class &amp; Accounts'!CG128</f>
        <v>0</v>
      </c>
      <c r="R173" s="763">
        <f>'O5 Details by Class &amp; Accounts'!CH128</f>
        <v>0</v>
      </c>
      <c r="S173" s="763">
        <f>'O5 Details by Class &amp; Accounts'!CI128</f>
        <v>0</v>
      </c>
      <c r="T173" s="763">
        <f>'O5 Details by Class &amp; Accounts'!CJ128</f>
        <v>0</v>
      </c>
      <c r="U173" s="763">
        <f>'O5 Details by Class &amp; Accounts'!CK128</f>
        <v>0</v>
      </c>
      <c r="V173" s="763">
        <f>'O5 Details by Class &amp; Accounts'!CL128</f>
        <v>0</v>
      </c>
      <c r="W173" s="763">
        <f>'O5 Details by Class &amp; Accounts'!CM128</f>
        <v>0</v>
      </c>
      <c r="X173" s="649">
        <f t="shared" si="38"/>
        <v>0</v>
      </c>
      <c r="Y173" s="763"/>
      <c r="Z173" s="763"/>
      <c r="AA173" s="763"/>
      <c r="AB173" s="763"/>
      <c r="AC173" s="763"/>
      <c r="AD173" s="763"/>
      <c r="AE173" s="763"/>
      <c r="AF173" s="763"/>
      <c r="AG173" s="763"/>
      <c r="AH173" s="763"/>
      <c r="AI173" s="763"/>
      <c r="AJ173" s="763"/>
      <c r="AK173" s="763"/>
      <c r="AL173" s="763"/>
      <c r="AM173" s="763"/>
      <c r="AN173" s="763"/>
      <c r="AO173" s="763"/>
      <c r="AP173" s="763"/>
      <c r="AQ173" s="763"/>
      <c r="AR173" s="763"/>
      <c r="AS173" s="1162"/>
      <c r="AV173" s="1913" t="s">
        <v>1275</v>
      </c>
    </row>
    <row r="174" spans="1:48" s="776" customFormat="1" ht="12.75">
      <c r="A174" s="1161">
        <v>4750</v>
      </c>
      <c r="B174" s="219" t="s">
        <v>451</v>
      </c>
      <c r="C174" s="649">
        <f>'I3 TB Data'!H343</f>
        <v>0</v>
      </c>
      <c r="D174" s="763">
        <f>'O5 Details by Class &amp; Accounts'!BT129</f>
        <v>0</v>
      </c>
      <c r="E174" s="763">
        <f>'O5 Details by Class &amp; Accounts'!BU129</f>
        <v>0</v>
      </c>
      <c r="F174" s="763">
        <f>'O5 Details by Class &amp; Accounts'!BV129</f>
        <v>0</v>
      </c>
      <c r="G174" s="763">
        <f>'O5 Details by Class &amp; Accounts'!BW129</f>
        <v>0</v>
      </c>
      <c r="H174" s="763">
        <f>'O5 Details by Class &amp; Accounts'!BX129</f>
        <v>0</v>
      </c>
      <c r="I174" s="763">
        <f>'O5 Details by Class &amp; Accounts'!BY129</f>
        <v>0</v>
      </c>
      <c r="J174" s="763">
        <f>'O5 Details by Class &amp; Accounts'!BZ129</f>
        <v>0</v>
      </c>
      <c r="K174" s="763">
        <f>'O5 Details by Class &amp; Accounts'!CA129</f>
        <v>0</v>
      </c>
      <c r="L174" s="763">
        <f>'O5 Details by Class &amp; Accounts'!CB129</f>
        <v>0</v>
      </c>
      <c r="M174" s="763">
        <f>'O5 Details by Class &amp; Accounts'!CC129</f>
        <v>0</v>
      </c>
      <c r="N174" s="763">
        <f>'O5 Details by Class &amp; Accounts'!CD129</f>
        <v>0</v>
      </c>
      <c r="O174" s="763">
        <f>'O5 Details by Class &amp; Accounts'!CE129</f>
        <v>0</v>
      </c>
      <c r="P174" s="763">
        <f>'O5 Details by Class &amp; Accounts'!CF129</f>
        <v>0</v>
      </c>
      <c r="Q174" s="763">
        <f>'O5 Details by Class &amp; Accounts'!CG129</f>
        <v>0</v>
      </c>
      <c r="R174" s="763">
        <f>'O5 Details by Class &amp; Accounts'!CH129</f>
        <v>0</v>
      </c>
      <c r="S174" s="763">
        <f>'O5 Details by Class &amp; Accounts'!CI129</f>
        <v>0</v>
      </c>
      <c r="T174" s="763">
        <f>'O5 Details by Class &amp; Accounts'!CJ129</f>
        <v>0</v>
      </c>
      <c r="U174" s="763">
        <f>'O5 Details by Class &amp; Accounts'!CK129</f>
        <v>0</v>
      </c>
      <c r="V174" s="763">
        <f>'O5 Details by Class &amp; Accounts'!CL129</f>
        <v>0</v>
      </c>
      <c r="W174" s="763">
        <f>'O5 Details by Class &amp; Accounts'!CM129</f>
        <v>0</v>
      </c>
      <c r="X174" s="649">
        <f>SUM(D174:W174)</f>
        <v>0</v>
      </c>
      <c r="Y174" s="763"/>
      <c r="Z174" s="763"/>
      <c r="AA174" s="763"/>
      <c r="AB174" s="763"/>
      <c r="AC174" s="763"/>
      <c r="AD174" s="763"/>
      <c r="AE174" s="763"/>
      <c r="AF174" s="763"/>
      <c r="AG174" s="763"/>
      <c r="AH174" s="763"/>
      <c r="AI174" s="763"/>
      <c r="AJ174" s="763"/>
      <c r="AK174" s="763"/>
      <c r="AL174" s="763"/>
      <c r="AM174" s="763"/>
      <c r="AN174" s="763"/>
      <c r="AO174" s="763"/>
      <c r="AP174" s="763"/>
      <c r="AQ174" s="763"/>
      <c r="AR174" s="763"/>
      <c r="AS174" s="1162"/>
      <c r="AV174" s="1913" t="s">
        <v>1275</v>
      </c>
    </row>
    <row r="175" spans="1:48" s="776" customFormat="1" ht="25.5">
      <c r="A175" s="1161">
        <v>5685</v>
      </c>
      <c r="B175" s="1160" t="s">
        <v>1392</v>
      </c>
      <c r="C175" s="649">
        <f>'I3 TB Data'!H447</f>
        <v>0</v>
      </c>
      <c r="D175" s="763">
        <f>'O5 Details by Class &amp; Accounts'!BT199</f>
        <v>0</v>
      </c>
      <c r="E175" s="763">
        <f>'O5 Details by Class &amp; Accounts'!BU199</f>
        <v>0</v>
      </c>
      <c r="F175" s="763">
        <f>'O5 Details by Class &amp; Accounts'!BV199</f>
        <v>0</v>
      </c>
      <c r="G175" s="763">
        <f>'O5 Details by Class &amp; Accounts'!BW199</f>
        <v>0</v>
      </c>
      <c r="H175" s="763">
        <f>'O5 Details by Class &amp; Accounts'!BX199</f>
        <v>0</v>
      </c>
      <c r="I175" s="763">
        <f>'O5 Details by Class &amp; Accounts'!BY199</f>
        <v>0</v>
      </c>
      <c r="J175" s="763">
        <f>'O5 Details by Class &amp; Accounts'!BZ199</f>
        <v>0</v>
      </c>
      <c r="K175" s="763">
        <f>'O5 Details by Class &amp; Accounts'!CA199</f>
        <v>0</v>
      </c>
      <c r="L175" s="763">
        <f>'O5 Details by Class &amp; Accounts'!CB199</f>
        <v>0</v>
      </c>
      <c r="M175" s="763">
        <f>'O5 Details by Class &amp; Accounts'!CC199</f>
        <v>0</v>
      </c>
      <c r="N175" s="763">
        <f>'O5 Details by Class &amp; Accounts'!CD199</f>
        <v>0</v>
      </c>
      <c r="O175" s="763">
        <f>'O5 Details by Class &amp; Accounts'!CE199</f>
        <v>0</v>
      </c>
      <c r="P175" s="763">
        <f>'O5 Details by Class &amp; Accounts'!CF199</f>
        <v>0</v>
      </c>
      <c r="Q175" s="763">
        <f>'O5 Details by Class &amp; Accounts'!CG199</f>
        <v>0</v>
      </c>
      <c r="R175" s="763">
        <f>'O5 Details by Class &amp; Accounts'!CH199</f>
        <v>0</v>
      </c>
      <c r="S175" s="763">
        <f>'O5 Details by Class &amp; Accounts'!CI199</f>
        <v>0</v>
      </c>
      <c r="T175" s="763">
        <f>'O5 Details by Class &amp; Accounts'!CJ199</f>
        <v>0</v>
      </c>
      <c r="U175" s="763">
        <f>'O5 Details by Class &amp; Accounts'!CK199</f>
        <v>0</v>
      </c>
      <c r="V175" s="763">
        <f>'O5 Details by Class &amp; Accounts'!CL199</f>
        <v>0</v>
      </c>
      <c r="W175" s="763">
        <f>'O5 Details by Class &amp; Accounts'!CM199</f>
        <v>0</v>
      </c>
      <c r="X175" s="649">
        <f>SUM(D175:W175)</f>
        <v>0</v>
      </c>
      <c r="Y175" s="763"/>
      <c r="Z175" s="763"/>
      <c r="AA175" s="763"/>
      <c r="AB175" s="763"/>
      <c r="AC175" s="763"/>
      <c r="AD175" s="763"/>
      <c r="AE175" s="763"/>
      <c r="AF175" s="763"/>
      <c r="AG175" s="763"/>
      <c r="AH175" s="763"/>
      <c r="AI175" s="763"/>
      <c r="AJ175" s="763"/>
      <c r="AK175" s="763"/>
      <c r="AL175" s="763"/>
      <c r="AM175" s="763"/>
      <c r="AN175" s="763"/>
      <c r="AO175" s="763"/>
      <c r="AP175" s="763"/>
      <c r="AQ175" s="763"/>
      <c r="AR175" s="763"/>
      <c r="AS175" s="1162"/>
      <c r="AV175" s="1913" t="s">
        <v>1195</v>
      </c>
    </row>
    <row r="176" spans="1:48" s="672" customFormat="1" ht="12.75">
      <c r="A176" s="1157"/>
      <c r="B176" s="1158"/>
      <c r="C176" s="813"/>
      <c r="D176" s="650"/>
      <c r="E176" s="650"/>
      <c r="F176" s="650"/>
      <c r="G176" s="650"/>
      <c r="H176" s="650"/>
      <c r="I176" s="650"/>
      <c r="J176" s="650"/>
      <c r="K176" s="650"/>
      <c r="L176" s="650"/>
      <c r="M176" s="650"/>
      <c r="N176" s="650"/>
      <c r="O176" s="650"/>
      <c r="P176" s="650"/>
      <c r="Q176" s="650"/>
      <c r="R176" s="650"/>
      <c r="S176" s="650"/>
      <c r="T176" s="650"/>
      <c r="U176" s="650"/>
      <c r="V176" s="650"/>
      <c r="W176" s="650"/>
      <c r="X176" s="652"/>
      <c r="Y176" s="650"/>
      <c r="Z176" s="650"/>
      <c r="AA176" s="650"/>
      <c r="AB176" s="650"/>
      <c r="AC176" s="650"/>
      <c r="AD176" s="650"/>
      <c r="AE176" s="650"/>
      <c r="AF176" s="650"/>
      <c r="AG176" s="650"/>
      <c r="AH176" s="650"/>
      <c r="AI176" s="650"/>
      <c r="AJ176" s="650"/>
      <c r="AK176" s="650"/>
      <c r="AL176" s="650"/>
      <c r="AM176" s="650"/>
      <c r="AN176" s="650"/>
      <c r="AO176" s="650"/>
      <c r="AP176" s="650"/>
      <c r="AQ176" s="650"/>
      <c r="AR176" s="650"/>
      <c r="AS176" s="813"/>
      <c r="AV176" s="1913" t="e">
        <v>#N/A</v>
      </c>
    </row>
    <row r="177" spans="1:48" s="672" customFormat="1" ht="12.75">
      <c r="A177" s="1203" t="s">
        <v>604</v>
      </c>
      <c r="B177" s="1199" t="s">
        <v>602</v>
      </c>
      <c r="C177" s="1177">
        <f>SUM(C167:C176)</f>
        <v>6992895.5</v>
      </c>
      <c r="D177" s="949">
        <f>SUM(D167:D176)</f>
        <v>3377545.7426268109</v>
      </c>
      <c r="E177" s="949">
        <f t="shared" ref="E177:X177" si="39">SUM(E167:E176)</f>
        <v>1218343.9545638543</v>
      </c>
      <c r="F177" s="949">
        <f t="shared" si="39"/>
        <v>2359832.0160886077</v>
      </c>
      <c r="G177" s="949">
        <f t="shared" si="39"/>
        <v>0</v>
      </c>
      <c r="H177" s="949">
        <f t="shared" si="39"/>
        <v>0</v>
      </c>
      <c r="I177" s="949">
        <f t="shared" si="39"/>
        <v>0</v>
      </c>
      <c r="J177" s="949">
        <f t="shared" si="39"/>
        <v>32829.94547715089</v>
      </c>
      <c r="K177" s="949">
        <f t="shared" si="39"/>
        <v>0</v>
      </c>
      <c r="L177" s="949">
        <f t="shared" si="39"/>
        <v>4343.8412435764021</v>
      </c>
      <c r="M177" s="949">
        <f t="shared" si="39"/>
        <v>0</v>
      </c>
      <c r="N177" s="949">
        <f t="shared" si="39"/>
        <v>0</v>
      </c>
      <c r="O177" s="949">
        <f t="shared" si="39"/>
        <v>0</v>
      </c>
      <c r="P177" s="949">
        <f t="shared" si="39"/>
        <v>0</v>
      </c>
      <c r="Q177" s="949">
        <f t="shared" si="39"/>
        <v>0</v>
      </c>
      <c r="R177" s="949">
        <f t="shared" si="39"/>
        <v>0</v>
      </c>
      <c r="S177" s="949">
        <f t="shared" si="39"/>
        <v>0</v>
      </c>
      <c r="T177" s="949">
        <f t="shared" si="39"/>
        <v>0</v>
      </c>
      <c r="U177" s="949">
        <f t="shared" si="39"/>
        <v>0</v>
      </c>
      <c r="V177" s="949">
        <f t="shared" si="39"/>
        <v>0</v>
      </c>
      <c r="W177" s="949">
        <f t="shared" si="39"/>
        <v>0</v>
      </c>
      <c r="X177" s="1177">
        <f t="shared" si="39"/>
        <v>6992895.5</v>
      </c>
      <c r="Y177" s="650"/>
      <c r="Z177" s="650"/>
      <c r="AA177" s="650"/>
      <c r="AB177" s="650"/>
      <c r="AC177" s="650"/>
      <c r="AD177" s="650"/>
      <c r="AE177" s="650"/>
      <c r="AF177" s="650"/>
      <c r="AG177" s="650"/>
      <c r="AH177" s="650"/>
      <c r="AI177" s="650"/>
      <c r="AJ177" s="650"/>
      <c r="AK177" s="650"/>
      <c r="AL177" s="650"/>
      <c r="AM177" s="650"/>
      <c r="AN177" s="650"/>
      <c r="AO177" s="650"/>
      <c r="AP177" s="650"/>
      <c r="AQ177" s="650"/>
      <c r="AR177" s="650"/>
      <c r="AS177" s="813"/>
      <c r="AV177" s="1913" t="e">
        <v>#N/A</v>
      </c>
    </row>
    <row r="178" spans="1:48" s="672" customFormat="1" ht="12.75">
      <c r="A178" s="1157"/>
      <c r="B178" s="1158"/>
      <c r="C178" s="813"/>
      <c r="D178" s="650"/>
      <c r="E178" s="650"/>
      <c r="F178" s="650"/>
      <c r="G178" s="650"/>
      <c r="H178" s="650"/>
      <c r="I178" s="650"/>
      <c r="J178" s="650"/>
      <c r="K178" s="650"/>
      <c r="L178" s="650"/>
      <c r="M178" s="650"/>
      <c r="N178" s="650"/>
      <c r="O178" s="650"/>
      <c r="P178" s="650"/>
      <c r="Q178" s="650"/>
      <c r="R178" s="650"/>
      <c r="S178" s="650"/>
      <c r="T178" s="650"/>
      <c r="U178" s="650"/>
      <c r="V178" s="650"/>
      <c r="W178" s="650"/>
      <c r="X178" s="652"/>
      <c r="Y178" s="650"/>
      <c r="Z178" s="650"/>
      <c r="AA178" s="650"/>
      <c r="AB178" s="650"/>
      <c r="AC178" s="650"/>
      <c r="AD178" s="650"/>
      <c r="AE178" s="650"/>
      <c r="AF178" s="650"/>
      <c r="AG178" s="650"/>
      <c r="AH178" s="650"/>
      <c r="AI178" s="650"/>
      <c r="AJ178" s="650"/>
      <c r="AK178" s="650"/>
      <c r="AL178" s="650"/>
      <c r="AM178" s="650"/>
      <c r="AN178" s="650"/>
      <c r="AO178" s="650"/>
      <c r="AP178" s="650"/>
      <c r="AQ178" s="650"/>
      <c r="AR178" s="650"/>
      <c r="AS178" s="813"/>
      <c r="AV178" s="1913" t="e">
        <v>#N/A</v>
      </c>
    </row>
    <row r="179" spans="1:48" s="672" customFormat="1" ht="12.75">
      <c r="A179" s="1201" t="s">
        <v>1570</v>
      </c>
      <c r="B179" s="1158"/>
      <c r="C179" s="813"/>
      <c r="D179" s="650"/>
      <c r="E179" s="650"/>
      <c r="F179" s="650"/>
      <c r="G179" s="650"/>
      <c r="H179" s="650"/>
      <c r="I179" s="650"/>
      <c r="J179" s="650"/>
      <c r="K179" s="650"/>
      <c r="L179" s="650"/>
      <c r="M179" s="650"/>
      <c r="N179" s="650"/>
      <c r="O179" s="650"/>
      <c r="P179" s="650"/>
      <c r="Q179" s="650"/>
      <c r="R179" s="650"/>
      <c r="S179" s="650"/>
      <c r="T179" s="650"/>
      <c r="U179" s="650"/>
      <c r="V179" s="650"/>
      <c r="W179" s="650"/>
      <c r="X179" s="652"/>
      <c r="Y179" s="650"/>
      <c r="Z179" s="650"/>
      <c r="AA179" s="650"/>
      <c r="AB179" s="650"/>
      <c r="AC179" s="650"/>
      <c r="AD179" s="650"/>
      <c r="AE179" s="650"/>
      <c r="AF179" s="650"/>
      <c r="AG179" s="650"/>
      <c r="AH179" s="650"/>
      <c r="AI179" s="650"/>
      <c r="AJ179" s="650"/>
      <c r="AK179" s="650"/>
      <c r="AL179" s="650"/>
      <c r="AM179" s="650"/>
      <c r="AN179" s="650"/>
      <c r="AO179" s="650"/>
      <c r="AP179" s="650"/>
      <c r="AQ179" s="650"/>
      <c r="AR179" s="650"/>
      <c r="AS179" s="813"/>
      <c r="AV179" s="1913" t="e">
        <v>#N/A</v>
      </c>
    </row>
    <row r="180" spans="1:48" s="672" customFormat="1" ht="12.75">
      <c r="A180" s="1161">
        <v>5005</v>
      </c>
      <c r="B180" s="1160" t="s">
        <v>991</v>
      </c>
      <c r="C180" s="652">
        <f t="shared" ref="C180:C250" si="40">SUM(D180:W180)</f>
        <v>91000</v>
      </c>
      <c r="D180" s="650">
        <f>'O4 Summary by Class &amp; Accounts'!E131</f>
        <v>58968.629793605651</v>
      </c>
      <c r="E180" s="650">
        <f>'O4 Summary by Class &amp; Accounts'!F131</f>
        <v>18055.951607314586</v>
      </c>
      <c r="F180" s="650">
        <f>'O4 Summary by Class &amp; Accounts'!G131</f>
        <v>11937.458235783495</v>
      </c>
      <c r="G180" s="650">
        <f>'O4 Summary by Class &amp; Accounts'!H131</f>
        <v>0</v>
      </c>
      <c r="H180" s="650">
        <f>'O4 Summary by Class &amp; Accounts'!I131</f>
        <v>0</v>
      </c>
      <c r="I180" s="650">
        <f>'O4 Summary by Class &amp; Accounts'!J131</f>
        <v>0</v>
      </c>
      <c r="J180" s="650">
        <f>'O4 Summary by Class &amp; Accounts'!K131</f>
        <v>1891.52541337497</v>
      </c>
      <c r="K180" s="650">
        <f>'O4 Summary by Class &amp; Accounts'!L131</f>
        <v>0</v>
      </c>
      <c r="L180" s="650">
        <f>'O4 Summary by Class &amp; Accounts'!M131</f>
        <v>146.43494992129493</v>
      </c>
      <c r="M180" s="650">
        <f>'O4 Summary by Class &amp; Accounts'!N131</f>
        <v>0</v>
      </c>
      <c r="N180" s="650">
        <f>'O4 Summary by Class &amp; Accounts'!O131</f>
        <v>0</v>
      </c>
      <c r="O180" s="650">
        <f>'O4 Summary by Class &amp; Accounts'!P131</f>
        <v>0</v>
      </c>
      <c r="P180" s="650">
        <f>'O4 Summary by Class &amp; Accounts'!Q131</f>
        <v>0</v>
      </c>
      <c r="Q180" s="650">
        <f>'O4 Summary by Class &amp; Accounts'!R131</f>
        <v>0</v>
      </c>
      <c r="R180" s="650">
        <f>'O4 Summary by Class &amp; Accounts'!S131</f>
        <v>0</v>
      </c>
      <c r="S180" s="650">
        <f>'O4 Summary by Class &amp; Accounts'!T131</f>
        <v>0</v>
      </c>
      <c r="T180" s="650">
        <f>'O4 Summary by Class &amp; Accounts'!U131</f>
        <v>0</v>
      </c>
      <c r="U180" s="650">
        <f>'O4 Summary by Class &amp; Accounts'!V131</f>
        <v>0</v>
      </c>
      <c r="V180" s="650">
        <f>'O4 Summary by Class &amp; Accounts'!W131</f>
        <v>0</v>
      </c>
      <c r="W180" s="650">
        <f>'O4 Summary by Class &amp; Accounts'!X131</f>
        <v>0</v>
      </c>
      <c r="X180" s="652">
        <f>SUM(D180:W180)</f>
        <v>91000</v>
      </c>
      <c r="Y180" s="650"/>
      <c r="Z180" s="650"/>
      <c r="AA180" s="650"/>
      <c r="AB180" s="650"/>
      <c r="AC180" s="650"/>
      <c r="AD180" s="650"/>
      <c r="AE180" s="650"/>
      <c r="AF180" s="650"/>
      <c r="AG180" s="650"/>
      <c r="AH180" s="650"/>
      <c r="AI180" s="650"/>
      <c r="AJ180" s="650"/>
      <c r="AK180" s="650"/>
      <c r="AL180" s="650"/>
      <c r="AM180" s="650"/>
      <c r="AN180" s="650"/>
      <c r="AO180" s="650"/>
      <c r="AP180" s="650"/>
      <c r="AQ180" s="650"/>
      <c r="AR180" s="650"/>
      <c r="AS180" s="813"/>
      <c r="AV180" s="1913" t="s">
        <v>108</v>
      </c>
    </row>
    <row r="181" spans="1:48" s="672" customFormat="1" ht="12.75">
      <c r="A181" s="1161">
        <v>5010</v>
      </c>
      <c r="B181" s="1160" t="s">
        <v>579</v>
      </c>
      <c r="C181" s="652">
        <f t="shared" si="40"/>
        <v>0</v>
      </c>
      <c r="D181" s="650">
        <f>'O4 Summary by Class &amp; Accounts'!E132</f>
        <v>0</v>
      </c>
      <c r="E181" s="650">
        <f>'O4 Summary by Class &amp; Accounts'!F132</f>
        <v>0</v>
      </c>
      <c r="F181" s="650">
        <f>'O4 Summary by Class &amp; Accounts'!G132</f>
        <v>0</v>
      </c>
      <c r="G181" s="650">
        <f>'O4 Summary by Class &amp; Accounts'!H132</f>
        <v>0</v>
      </c>
      <c r="H181" s="650">
        <f>'O4 Summary by Class &amp; Accounts'!I132</f>
        <v>0</v>
      </c>
      <c r="I181" s="650">
        <f>'O4 Summary by Class &amp; Accounts'!J132</f>
        <v>0</v>
      </c>
      <c r="J181" s="650">
        <f>'O4 Summary by Class &amp; Accounts'!K132</f>
        <v>0</v>
      </c>
      <c r="K181" s="650">
        <f>'O4 Summary by Class &amp; Accounts'!L132</f>
        <v>0</v>
      </c>
      <c r="L181" s="650">
        <f>'O4 Summary by Class &amp; Accounts'!M132</f>
        <v>0</v>
      </c>
      <c r="M181" s="650">
        <f>'O4 Summary by Class &amp; Accounts'!N132</f>
        <v>0</v>
      </c>
      <c r="N181" s="650">
        <f>'O4 Summary by Class &amp; Accounts'!O132</f>
        <v>0</v>
      </c>
      <c r="O181" s="650">
        <f>'O4 Summary by Class &amp; Accounts'!P132</f>
        <v>0</v>
      </c>
      <c r="P181" s="650">
        <f>'O4 Summary by Class &amp; Accounts'!Q132</f>
        <v>0</v>
      </c>
      <c r="Q181" s="650">
        <f>'O4 Summary by Class &amp; Accounts'!R132</f>
        <v>0</v>
      </c>
      <c r="R181" s="650">
        <f>'O4 Summary by Class &amp; Accounts'!S132</f>
        <v>0</v>
      </c>
      <c r="S181" s="650">
        <f>'O4 Summary by Class &amp; Accounts'!T132</f>
        <v>0</v>
      </c>
      <c r="T181" s="650">
        <f>'O4 Summary by Class &amp; Accounts'!U132</f>
        <v>0</v>
      </c>
      <c r="U181" s="650">
        <f>'O4 Summary by Class &amp; Accounts'!V132</f>
        <v>0</v>
      </c>
      <c r="V181" s="650">
        <f>'O4 Summary by Class &amp; Accounts'!W132</f>
        <v>0</v>
      </c>
      <c r="W181" s="650">
        <f>'O4 Summary by Class &amp; Accounts'!X132</f>
        <v>0</v>
      </c>
      <c r="X181" s="652">
        <f t="shared" ref="X181:X250" si="41">SUM(D181:W181)</f>
        <v>0</v>
      </c>
      <c r="Y181" s="650"/>
      <c r="Z181" s="650"/>
      <c r="AA181" s="650"/>
      <c r="AB181" s="650"/>
      <c r="AC181" s="650"/>
      <c r="AD181" s="650"/>
      <c r="AE181" s="650"/>
      <c r="AF181" s="650"/>
      <c r="AG181" s="650"/>
      <c r="AH181" s="650"/>
      <c r="AI181" s="650"/>
      <c r="AJ181" s="650"/>
      <c r="AK181" s="650"/>
      <c r="AL181" s="650"/>
      <c r="AM181" s="650"/>
      <c r="AN181" s="650"/>
      <c r="AO181" s="650"/>
      <c r="AP181" s="650"/>
      <c r="AQ181" s="650"/>
      <c r="AR181" s="650"/>
      <c r="AS181" s="813"/>
      <c r="AV181" s="1913" t="s">
        <v>108</v>
      </c>
    </row>
    <row r="182" spans="1:48" s="672" customFormat="1" ht="12.75">
      <c r="A182" s="1161">
        <v>5012</v>
      </c>
      <c r="B182" s="1160" t="s">
        <v>982</v>
      </c>
      <c r="C182" s="652">
        <f t="shared" si="40"/>
        <v>49999.999999999993</v>
      </c>
      <c r="D182" s="650">
        <f>'O4 Summary by Class &amp; Accounts'!E133</f>
        <v>26608.3262253133</v>
      </c>
      <c r="E182" s="650">
        <f>'O4 Summary by Class &amp; Accounts'!F133</f>
        <v>10580.014434748377</v>
      </c>
      <c r="F182" s="650">
        <f>'O4 Summary by Class &amp; Accounts'!G133</f>
        <v>12453.251099009251</v>
      </c>
      <c r="G182" s="650">
        <f>'O4 Summary by Class &amp; Accounts'!H133</f>
        <v>0</v>
      </c>
      <c r="H182" s="650">
        <f>'O4 Summary by Class &amp; Accounts'!I133</f>
        <v>0</v>
      </c>
      <c r="I182" s="650">
        <f>'O4 Summary by Class &amp; Accounts'!J133</f>
        <v>0</v>
      </c>
      <c r="J182" s="650">
        <f>'O4 Summary by Class &amp; Accounts'!K133</f>
        <v>281.31356210222424</v>
      </c>
      <c r="K182" s="650">
        <f>'O4 Summary by Class &amp; Accounts'!L133</f>
        <v>0</v>
      </c>
      <c r="L182" s="650">
        <f>'O4 Summary by Class &amp; Accounts'!M133</f>
        <v>77.094678826848622</v>
      </c>
      <c r="M182" s="650">
        <f>'O4 Summary by Class &amp; Accounts'!N133</f>
        <v>0</v>
      </c>
      <c r="N182" s="650">
        <f>'O4 Summary by Class &amp; Accounts'!O133</f>
        <v>0</v>
      </c>
      <c r="O182" s="650">
        <f>'O4 Summary by Class &amp; Accounts'!P133</f>
        <v>0</v>
      </c>
      <c r="P182" s="650">
        <f>'O4 Summary by Class &amp; Accounts'!Q133</f>
        <v>0</v>
      </c>
      <c r="Q182" s="650">
        <f>'O4 Summary by Class &amp; Accounts'!R133</f>
        <v>0</v>
      </c>
      <c r="R182" s="650">
        <f>'O4 Summary by Class &amp; Accounts'!S133</f>
        <v>0</v>
      </c>
      <c r="S182" s="650">
        <f>'O4 Summary by Class &amp; Accounts'!T133</f>
        <v>0</v>
      </c>
      <c r="T182" s="650">
        <f>'O4 Summary by Class &amp; Accounts'!U133</f>
        <v>0</v>
      </c>
      <c r="U182" s="650">
        <f>'O4 Summary by Class &amp; Accounts'!V133</f>
        <v>0</v>
      </c>
      <c r="V182" s="650">
        <f>'O4 Summary by Class &amp; Accounts'!W133</f>
        <v>0</v>
      </c>
      <c r="W182" s="650">
        <f>'O4 Summary by Class &amp; Accounts'!X133</f>
        <v>0</v>
      </c>
      <c r="X182" s="652">
        <f t="shared" si="41"/>
        <v>49999.999999999993</v>
      </c>
      <c r="Y182" s="650"/>
      <c r="Z182" s="650"/>
      <c r="AA182" s="650"/>
      <c r="AB182" s="650"/>
      <c r="AC182" s="650"/>
      <c r="AD182" s="650"/>
      <c r="AE182" s="650"/>
      <c r="AF182" s="650"/>
      <c r="AG182" s="650"/>
      <c r="AH182" s="650"/>
      <c r="AI182" s="650"/>
      <c r="AJ182" s="650"/>
      <c r="AK182" s="650"/>
      <c r="AL182" s="650"/>
      <c r="AM182" s="650"/>
      <c r="AN182" s="650"/>
      <c r="AO182" s="650"/>
      <c r="AP182" s="650"/>
      <c r="AQ182" s="650"/>
      <c r="AR182" s="650"/>
      <c r="AS182" s="813"/>
      <c r="AV182" s="1913">
        <v>1808</v>
      </c>
    </row>
    <row r="183" spans="1:48" s="672" customFormat="1" ht="25.5">
      <c r="A183" s="1161">
        <v>5014</v>
      </c>
      <c r="B183" s="1160" t="s">
        <v>983</v>
      </c>
      <c r="C183" s="652">
        <f t="shared" si="40"/>
        <v>14000</v>
      </c>
      <c r="D183" s="650">
        <f>'O4 Summary by Class &amp; Accounts'!E134</f>
        <v>7450.3313430877242</v>
      </c>
      <c r="E183" s="650">
        <f>'O4 Summary by Class &amp; Accounts'!F134</f>
        <v>2962.4040417295455</v>
      </c>
      <c r="F183" s="650">
        <f>'O4 Summary by Class &amp; Accounts'!G134</f>
        <v>3486.91030772259</v>
      </c>
      <c r="G183" s="650">
        <f>'O4 Summary by Class &amp; Accounts'!H134</f>
        <v>0</v>
      </c>
      <c r="H183" s="650">
        <f>'O4 Summary by Class &amp; Accounts'!I134</f>
        <v>0</v>
      </c>
      <c r="I183" s="650">
        <f>'O4 Summary by Class &amp; Accounts'!J134</f>
        <v>0</v>
      </c>
      <c r="J183" s="650">
        <f>'O4 Summary by Class &amp; Accounts'!K134</f>
        <v>78.767797388622796</v>
      </c>
      <c r="K183" s="650">
        <f>'O4 Summary by Class &amp; Accounts'!L134</f>
        <v>0</v>
      </c>
      <c r="L183" s="650">
        <f>'O4 Summary by Class &amp; Accounts'!M134</f>
        <v>21.586510071517615</v>
      </c>
      <c r="M183" s="650">
        <f>'O4 Summary by Class &amp; Accounts'!N134</f>
        <v>0</v>
      </c>
      <c r="N183" s="650">
        <f>'O4 Summary by Class &amp; Accounts'!O134</f>
        <v>0</v>
      </c>
      <c r="O183" s="650">
        <f>'O4 Summary by Class &amp; Accounts'!P134</f>
        <v>0</v>
      </c>
      <c r="P183" s="650">
        <f>'O4 Summary by Class &amp; Accounts'!Q134</f>
        <v>0</v>
      </c>
      <c r="Q183" s="650">
        <f>'O4 Summary by Class &amp; Accounts'!R134</f>
        <v>0</v>
      </c>
      <c r="R183" s="650">
        <f>'O4 Summary by Class &amp; Accounts'!S134</f>
        <v>0</v>
      </c>
      <c r="S183" s="650">
        <f>'O4 Summary by Class &amp; Accounts'!T134</f>
        <v>0</v>
      </c>
      <c r="T183" s="650">
        <f>'O4 Summary by Class &amp; Accounts'!U134</f>
        <v>0</v>
      </c>
      <c r="U183" s="650">
        <f>'O4 Summary by Class &amp; Accounts'!V134</f>
        <v>0</v>
      </c>
      <c r="V183" s="650">
        <f>'O4 Summary by Class &amp; Accounts'!W134</f>
        <v>0</v>
      </c>
      <c r="W183" s="650">
        <f>'O4 Summary by Class &amp; Accounts'!X134</f>
        <v>0</v>
      </c>
      <c r="X183" s="652">
        <f t="shared" si="41"/>
        <v>14000</v>
      </c>
      <c r="Y183" s="650"/>
      <c r="Z183" s="650"/>
      <c r="AA183" s="650"/>
      <c r="AB183" s="650"/>
      <c r="AC183" s="650"/>
      <c r="AD183" s="650"/>
      <c r="AE183" s="650"/>
      <c r="AF183" s="650"/>
      <c r="AG183" s="650"/>
      <c r="AH183" s="650"/>
      <c r="AI183" s="650"/>
      <c r="AJ183" s="650"/>
      <c r="AK183" s="650"/>
      <c r="AL183" s="650"/>
      <c r="AM183" s="650"/>
      <c r="AN183" s="650"/>
      <c r="AO183" s="650"/>
      <c r="AP183" s="650"/>
      <c r="AQ183" s="650"/>
      <c r="AR183" s="650"/>
      <c r="AS183" s="813"/>
      <c r="AV183" s="1913">
        <v>1815</v>
      </c>
    </row>
    <row r="184" spans="1:48" s="672" customFormat="1" ht="25.5">
      <c r="A184" s="1161">
        <v>5015</v>
      </c>
      <c r="B184" s="1160" t="s">
        <v>984</v>
      </c>
      <c r="C184" s="652">
        <f t="shared" si="40"/>
        <v>14999.999999999998</v>
      </c>
      <c r="D184" s="650">
        <f>'O4 Summary by Class &amp; Accounts'!E135</f>
        <v>7982.4978675939901</v>
      </c>
      <c r="E184" s="650">
        <f>'O4 Summary by Class &amp; Accounts'!F135</f>
        <v>3174.0043304245128</v>
      </c>
      <c r="F184" s="650">
        <f>'O4 Summary by Class &amp; Accounts'!G135</f>
        <v>3735.9753297027751</v>
      </c>
      <c r="G184" s="650">
        <f>'O4 Summary by Class &amp; Accounts'!H135</f>
        <v>0</v>
      </c>
      <c r="H184" s="650">
        <f>'O4 Summary by Class &amp; Accounts'!I135</f>
        <v>0</v>
      </c>
      <c r="I184" s="650">
        <f>'O4 Summary by Class &amp; Accounts'!J135</f>
        <v>0</v>
      </c>
      <c r="J184" s="650">
        <f>'O4 Summary by Class &amp; Accounts'!K135</f>
        <v>84.394068630667277</v>
      </c>
      <c r="K184" s="650">
        <f>'O4 Summary by Class &amp; Accounts'!L135</f>
        <v>0</v>
      </c>
      <c r="L184" s="650">
        <f>'O4 Summary by Class &amp; Accounts'!M135</f>
        <v>23.12840364805459</v>
      </c>
      <c r="M184" s="650">
        <f>'O4 Summary by Class &amp; Accounts'!N135</f>
        <v>0</v>
      </c>
      <c r="N184" s="650">
        <f>'O4 Summary by Class &amp; Accounts'!O135</f>
        <v>0</v>
      </c>
      <c r="O184" s="650">
        <f>'O4 Summary by Class &amp; Accounts'!P135</f>
        <v>0</v>
      </c>
      <c r="P184" s="650">
        <f>'O4 Summary by Class &amp; Accounts'!Q135</f>
        <v>0</v>
      </c>
      <c r="Q184" s="650">
        <f>'O4 Summary by Class &amp; Accounts'!R135</f>
        <v>0</v>
      </c>
      <c r="R184" s="650">
        <f>'O4 Summary by Class &amp; Accounts'!S135</f>
        <v>0</v>
      </c>
      <c r="S184" s="650">
        <f>'O4 Summary by Class &amp; Accounts'!T135</f>
        <v>0</v>
      </c>
      <c r="T184" s="650">
        <f>'O4 Summary by Class &amp; Accounts'!U135</f>
        <v>0</v>
      </c>
      <c r="U184" s="650">
        <f>'O4 Summary by Class &amp; Accounts'!V135</f>
        <v>0</v>
      </c>
      <c r="V184" s="650">
        <f>'O4 Summary by Class &amp; Accounts'!W135</f>
        <v>0</v>
      </c>
      <c r="W184" s="650">
        <f>'O4 Summary by Class &amp; Accounts'!X135</f>
        <v>0</v>
      </c>
      <c r="X184" s="652">
        <f t="shared" si="41"/>
        <v>14999.999999999998</v>
      </c>
      <c r="Y184" s="650"/>
      <c r="Z184" s="650"/>
      <c r="AA184" s="650"/>
      <c r="AB184" s="650"/>
      <c r="AC184" s="650"/>
      <c r="AD184" s="650"/>
      <c r="AE184" s="650"/>
      <c r="AF184" s="650"/>
      <c r="AG184" s="650"/>
      <c r="AH184" s="650"/>
      <c r="AI184" s="650"/>
      <c r="AJ184" s="650"/>
      <c r="AK184" s="650"/>
      <c r="AL184" s="650"/>
      <c r="AM184" s="650"/>
      <c r="AN184" s="650"/>
      <c r="AO184" s="650"/>
      <c r="AP184" s="650"/>
      <c r="AQ184" s="650"/>
      <c r="AR184" s="650"/>
      <c r="AS184" s="813"/>
      <c r="AV184" s="1913">
        <v>1815</v>
      </c>
    </row>
    <row r="185" spans="1:48" s="672" customFormat="1" ht="25.5">
      <c r="A185" s="1161">
        <v>5016</v>
      </c>
      <c r="B185" s="1160" t="s">
        <v>985</v>
      </c>
      <c r="C185" s="652">
        <f t="shared" si="40"/>
        <v>0</v>
      </c>
      <c r="D185" s="650">
        <f>'O4 Summary by Class &amp; Accounts'!E136</f>
        <v>0</v>
      </c>
      <c r="E185" s="650">
        <f>'O4 Summary by Class &amp; Accounts'!F136</f>
        <v>0</v>
      </c>
      <c r="F185" s="650">
        <f>'O4 Summary by Class &amp; Accounts'!G136</f>
        <v>0</v>
      </c>
      <c r="G185" s="650">
        <f>'O4 Summary by Class &amp; Accounts'!H136</f>
        <v>0</v>
      </c>
      <c r="H185" s="650">
        <f>'O4 Summary by Class &amp; Accounts'!I136</f>
        <v>0</v>
      </c>
      <c r="I185" s="650">
        <f>'O4 Summary by Class &amp; Accounts'!J136</f>
        <v>0</v>
      </c>
      <c r="J185" s="650">
        <f>'O4 Summary by Class &amp; Accounts'!K136</f>
        <v>0</v>
      </c>
      <c r="K185" s="650">
        <f>'O4 Summary by Class &amp; Accounts'!L136</f>
        <v>0</v>
      </c>
      <c r="L185" s="650">
        <f>'O4 Summary by Class &amp; Accounts'!M136</f>
        <v>0</v>
      </c>
      <c r="M185" s="650">
        <f>'O4 Summary by Class &amp; Accounts'!N136</f>
        <v>0</v>
      </c>
      <c r="N185" s="650">
        <f>'O4 Summary by Class &amp; Accounts'!O136</f>
        <v>0</v>
      </c>
      <c r="O185" s="650">
        <f>'O4 Summary by Class &amp; Accounts'!P136</f>
        <v>0</v>
      </c>
      <c r="P185" s="650">
        <f>'O4 Summary by Class &amp; Accounts'!Q136</f>
        <v>0</v>
      </c>
      <c r="Q185" s="650">
        <f>'O4 Summary by Class &amp; Accounts'!R136</f>
        <v>0</v>
      </c>
      <c r="R185" s="650">
        <f>'O4 Summary by Class &amp; Accounts'!S136</f>
        <v>0</v>
      </c>
      <c r="S185" s="650">
        <f>'O4 Summary by Class &amp; Accounts'!T136</f>
        <v>0</v>
      </c>
      <c r="T185" s="650">
        <f>'O4 Summary by Class &amp; Accounts'!U136</f>
        <v>0</v>
      </c>
      <c r="U185" s="650">
        <f>'O4 Summary by Class &amp; Accounts'!V136</f>
        <v>0</v>
      </c>
      <c r="V185" s="650">
        <f>'O4 Summary by Class &amp; Accounts'!W136</f>
        <v>0</v>
      </c>
      <c r="W185" s="650">
        <f>'O4 Summary by Class &amp; Accounts'!X136</f>
        <v>0</v>
      </c>
      <c r="X185" s="652">
        <f t="shared" si="41"/>
        <v>0</v>
      </c>
      <c r="Y185" s="650"/>
      <c r="Z185" s="650"/>
      <c r="AA185" s="650"/>
      <c r="AB185" s="650"/>
      <c r="AC185" s="650"/>
      <c r="AD185" s="650"/>
      <c r="AE185" s="650"/>
      <c r="AF185" s="650"/>
      <c r="AG185" s="650"/>
      <c r="AH185" s="650"/>
      <c r="AI185" s="650"/>
      <c r="AJ185" s="650"/>
      <c r="AK185" s="650"/>
      <c r="AL185" s="650"/>
      <c r="AM185" s="650"/>
      <c r="AN185" s="650"/>
      <c r="AO185" s="650"/>
      <c r="AP185" s="650"/>
      <c r="AQ185" s="650"/>
      <c r="AR185" s="650"/>
      <c r="AS185" s="813"/>
      <c r="AV185" s="1913">
        <v>1820</v>
      </c>
    </row>
    <row r="186" spans="1:48" s="672" customFormat="1" ht="25.5">
      <c r="A186" s="1161">
        <v>5017</v>
      </c>
      <c r="B186" s="1160" t="s">
        <v>555</v>
      </c>
      <c r="C186" s="652">
        <f t="shared" si="40"/>
        <v>0</v>
      </c>
      <c r="D186" s="650">
        <f>'O4 Summary by Class &amp; Accounts'!E137</f>
        <v>0</v>
      </c>
      <c r="E186" s="650">
        <f>'O4 Summary by Class &amp; Accounts'!F137</f>
        <v>0</v>
      </c>
      <c r="F186" s="650">
        <f>'O4 Summary by Class &amp; Accounts'!G137</f>
        <v>0</v>
      </c>
      <c r="G186" s="650">
        <f>'O4 Summary by Class &amp; Accounts'!H137</f>
        <v>0</v>
      </c>
      <c r="H186" s="650">
        <f>'O4 Summary by Class &amp; Accounts'!I137</f>
        <v>0</v>
      </c>
      <c r="I186" s="650">
        <f>'O4 Summary by Class &amp; Accounts'!J137</f>
        <v>0</v>
      </c>
      <c r="J186" s="650">
        <f>'O4 Summary by Class &amp; Accounts'!K137</f>
        <v>0</v>
      </c>
      <c r="K186" s="650">
        <f>'O4 Summary by Class &amp; Accounts'!L137</f>
        <v>0</v>
      </c>
      <c r="L186" s="650">
        <f>'O4 Summary by Class &amp; Accounts'!M137</f>
        <v>0</v>
      </c>
      <c r="M186" s="650">
        <f>'O4 Summary by Class &amp; Accounts'!N137</f>
        <v>0</v>
      </c>
      <c r="N186" s="650">
        <f>'O4 Summary by Class &amp; Accounts'!O137</f>
        <v>0</v>
      </c>
      <c r="O186" s="650">
        <f>'O4 Summary by Class &amp; Accounts'!P137</f>
        <v>0</v>
      </c>
      <c r="P186" s="650">
        <f>'O4 Summary by Class &amp; Accounts'!Q137</f>
        <v>0</v>
      </c>
      <c r="Q186" s="650">
        <f>'O4 Summary by Class &amp; Accounts'!R137</f>
        <v>0</v>
      </c>
      <c r="R186" s="650">
        <f>'O4 Summary by Class &amp; Accounts'!S137</f>
        <v>0</v>
      </c>
      <c r="S186" s="650">
        <f>'O4 Summary by Class &amp; Accounts'!T137</f>
        <v>0</v>
      </c>
      <c r="T186" s="650">
        <f>'O4 Summary by Class &amp; Accounts'!U137</f>
        <v>0</v>
      </c>
      <c r="U186" s="650">
        <f>'O4 Summary by Class &amp; Accounts'!V137</f>
        <v>0</v>
      </c>
      <c r="V186" s="650">
        <f>'O4 Summary by Class &amp; Accounts'!W137</f>
        <v>0</v>
      </c>
      <c r="W186" s="650">
        <f>'O4 Summary by Class &amp; Accounts'!X137</f>
        <v>0</v>
      </c>
      <c r="X186" s="652">
        <f t="shared" si="41"/>
        <v>0</v>
      </c>
      <c r="Y186" s="650"/>
      <c r="Z186" s="650"/>
      <c r="AA186" s="650"/>
      <c r="AB186" s="650"/>
      <c r="AC186" s="650"/>
      <c r="AD186" s="650"/>
      <c r="AE186" s="650"/>
      <c r="AF186" s="650"/>
      <c r="AG186" s="650"/>
      <c r="AH186" s="650"/>
      <c r="AI186" s="650"/>
      <c r="AJ186" s="650"/>
      <c r="AK186" s="650"/>
      <c r="AL186" s="650"/>
      <c r="AM186" s="650"/>
      <c r="AN186" s="650"/>
      <c r="AO186" s="650"/>
      <c r="AP186" s="650"/>
      <c r="AQ186" s="650"/>
      <c r="AR186" s="650"/>
      <c r="AS186" s="813"/>
      <c r="AV186" s="1913">
        <v>1820</v>
      </c>
    </row>
    <row r="187" spans="1:48" s="672" customFormat="1" ht="25.5">
      <c r="A187" s="1161">
        <v>5020</v>
      </c>
      <c r="B187" s="1160" t="s">
        <v>556</v>
      </c>
      <c r="C187" s="652">
        <f t="shared" si="40"/>
        <v>16000</v>
      </c>
      <c r="D187" s="650">
        <f>'O4 Summary by Class &amp; Accounts'!E138</f>
        <v>10543.073988600569</v>
      </c>
      <c r="E187" s="650">
        <f>'O4 Summary by Class &amp; Accounts'!F138</f>
        <v>3383.1034276103574</v>
      </c>
      <c r="F187" s="650">
        <f>'O4 Summary by Class &amp; Accounts'!G138</f>
        <v>1723.9463738803536</v>
      </c>
      <c r="G187" s="650">
        <f>'O4 Summary by Class &amp; Accounts'!H138</f>
        <v>0</v>
      </c>
      <c r="H187" s="650">
        <f>'O4 Summary by Class &amp; Accounts'!I138</f>
        <v>0</v>
      </c>
      <c r="I187" s="650">
        <f>'O4 Summary by Class &amp; Accounts'!J138</f>
        <v>0</v>
      </c>
      <c r="J187" s="650">
        <f>'O4 Summary by Class &amp; Accounts'!K138</f>
        <v>323.20720901664953</v>
      </c>
      <c r="K187" s="650">
        <f>'O4 Summary by Class &amp; Accounts'!L138</f>
        <v>0</v>
      </c>
      <c r="L187" s="650">
        <f>'O4 Summary by Class &amp; Accounts'!M138</f>
        <v>26.669000892072884</v>
      </c>
      <c r="M187" s="650">
        <f>'O4 Summary by Class &amp; Accounts'!N138</f>
        <v>0</v>
      </c>
      <c r="N187" s="650">
        <f>'O4 Summary by Class &amp; Accounts'!O138</f>
        <v>0</v>
      </c>
      <c r="O187" s="650">
        <f>'O4 Summary by Class &amp; Accounts'!P138</f>
        <v>0</v>
      </c>
      <c r="P187" s="650">
        <f>'O4 Summary by Class &amp; Accounts'!Q138</f>
        <v>0</v>
      </c>
      <c r="Q187" s="650">
        <f>'O4 Summary by Class &amp; Accounts'!R138</f>
        <v>0</v>
      </c>
      <c r="R187" s="650">
        <f>'O4 Summary by Class &amp; Accounts'!S138</f>
        <v>0</v>
      </c>
      <c r="S187" s="650">
        <f>'O4 Summary by Class &amp; Accounts'!T138</f>
        <v>0</v>
      </c>
      <c r="T187" s="650">
        <f>'O4 Summary by Class &amp; Accounts'!U138</f>
        <v>0</v>
      </c>
      <c r="U187" s="650">
        <f>'O4 Summary by Class &amp; Accounts'!V138</f>
        <v>0</v>
      </c>
      <c r="V187" s="650">
        <f>'O4 Summary by Class &amp; Accounts'!W138</f>
        <v>0</v>
      </c>
      <c r="W187" s="650">
        <f>'O4 Summary by Class &amp; Accounts'!X138</f>
        <v>0</v>
      </c>
      <c r="X187" s="652">
        <f t="shared" si="41"/>
        <v>16000</v>
      </c>
      <c r="Y187" s="650"/>
      <c r="Z187" s="650"/>
      <c r="AA187" s="650"/>
      <c r="AB187" s="650"/>
      <c r="AC187" s="650"/>
      <c r="AD187" s="650"/>
      <c r="AE187" s="650"/>
      <c r="AF187" s="650"/>
      <c r="AG187" s="650"/>
      <c r="AH187" s="650"/>
      <c r="AI187" s="650"/>
      <c r="AJ187" s="650"/>
      <c r="AK187" s="650"/>
      <c r="AL187" s="650"/>
      <c r="AM187" s="650"/>
      <c r="AN187" s="650"/>
      <c r="AO187" s="650"/>
      <c r="AP187" s="650"/>
      <c r="AQ187" s="650"/>
      <c r="AR187" s="650"/>
      <c r="AS187" s="813"/>
      <c r="AV187" s="1913" t="s">
        <v>507</v>
      </c>
    </row>
    <row r="188" spans="1:48" s="672" customFormat="1" ht="25.5">
      <c r="A188" s="1161">
        <v>5025</v>
      </c>
      <c r="B188" s="1160" t="s">
        <v>1601</v>
      </c>
      <c r="C188" s="652">
        <f t="shared" si="40"/>
        <v>0</v>
      </c>
      <c r="D188" s="650">
        <f>'O4 Summary by Class &amp; Accounts'!E139</f>
        <v>0</v>
      </c>
      <c r="E188" s="650">
        <f>'O4 Summary by Class &amp; Accounts'!F139</f>
        <v>0</v>
      </c>
      <c r="F188" s="650">
        <f>'O4 Summary by Class &amp; Accounts'!G139</f>
        <v>0</v>
      </c>
      <c r="G188" s="650">
        <f>'O4 Summary by Class &amp; Accounts'!H139</f>
        <v>0</v>
      </c>
      <c r="H188" s="650">
        <f>'O4 Summary by Class &amp; Accounts'!I139</f>
        <v>0</v>
      </c>
      <c r="I188" s="650">
        <f>'O4 Summary by Class &amp; Accounts'!J139</f>
        <v>0</v>
      </c>
      <c r="J188" s="650">
        <f>'O4 Summary by Class &amp; Accounts'!K139</f>
        <v>0</v>
      </c>
      <c r="K188" s="650">
        <f>'O4 Summary by Class &amp; Accounts'!L139</f>
        <v>0</v>
      </c>
      <c r="L188" s="650">
        <f>'O4 Summary by Class &amp; Accounts'!M139</f>
        <v>0</v>
      </c>
      <c r="M188" s="650">
        <f>'O4 Summary by Class &amp; Accounts'!N139</f>
        <v>0</v>
      </c>
      <c r="N188" s="650">
        <f>'O4 Summary by Class &amp; Accounts'!O139</f>
        <v>0</v>
      </c>
      <c r="O188" s="650">
        <f>'O4 Summary by Class &amp; Accounts'!P139</f>
        <v>0</v>
      </c>
      <c r="P188" s="650">
        <f>'O4 Summary by Class &amp; Accounts'!Q139</f>
        <v>0</v>
      </c>
      <c r="Q188" s="650">
        <f>'O4 Summary by Class &amp; Accounts'!R139</f>
        <v>0</v>
      </c>
      <c r="R188" s="650">
        <f>'O4 Summary by Class &amp; Accounts'!S139</f>
        <v>0</v>
      </c>
      <c r="S188" s="650">
        <f>'O4 Summary by Class &amp; Accounts'!T139</f>
        <v>0</v>
      </c>
      <c r="T188" s="650">
        <f>'O4 Summary by Class &amp; Accounts'!U139</f>
        <v>0</v>
      </c>
      <c r="U188" s="650">
        <f>'O4 Summary by Class &amp; Accounts'!V139</f>
        <v>0</v>
      </c>
      <c r="V188" s="650">
        <f>'O4 Summary by Class &amp; Accounts'!W139</f>
        <v>0</v>
      </c>
      <c r="W188" s="650">
        <f>'O4 Summary by Class &amp; Accounts'!X139</f>
        <v>0</v>
      </c>
      <c r="X188" s="652">
        <f t="shared" si="41"/>
        <v>0</v>
      </c>
      <c r="Y188" s="650"/>
      <c r="Z188" s="650"/>
      <c r="AA188" s="650"/>
      <c r="AB188" s="650"/>
      <c r="AC188" s="650"/>
      <c r="AD188" s="650"/>
      <c r="AE188" s="650"/>
      <c r="AF188" s="650"/>
      <c r="AG188" s="650"/>
      <c r="AH188" s="650"/>
      <c r="AI188" s="650"/>
      <c r="AJ188" s="650"/>
      <c r="AK188" s="650"/>
      <c r="AL188" s="650"/>
      <c r="AM188" s="650"/>
      <c r="AN188" s="650"/>
      <c r="AO188" s="650"/>
      <c r="AP188" s="650"/>
      <c r="AQ188" s="650"/>
      <c r="AR188" s="650"/>
      <c r="AS188" s="813"/>
      <c r="AV188" s="1913" t="s">
        <v>507</v>
      </c>
    </row>
    <row r="189" spans="1:48" s="672" customFormat="1" ht="25.5">
      <c r="A189" s="1161">
        <v>5030</v>
      </c>
      <c r="B189" s="1160" t="s">
        <v>563</v>
      </c>
      <c r="C189" s="652">
        <f t="shared" si="40"/>
        <v>0</v>
      </c>
      <c r="D189" s="650">
        <f>'O4 Summary by Class &amp; Accounts'!E140</f>
        <v>0</v>
      </c>
      <c r="E189" s="650">
        <f>'O4 Summary by Class &amp; Accounts'!F140</f>
        <v>0</v>
      </c>
      <c r="F189" s="650">
        <f>'O4 Summary by Class &amp; Accounts'!G140</f>
        <v>0</v>
      </c>
      <c r="G189" s="650">
        <f>'O4 Summary by Class &amp; Accounts'!H140</f>
        <v>0</v>
      </c>
      <c r="H189" s="650">
        <f>'O4 Summary by Class &amp; Accounts'!I140</f>
        <v>0</v>
      </c>
      <c r="I189" s="650">
        <f>'O4 Summary by Class &amp; Accounts'!J140</f>
        <v>0</v>
      </c>
      <c r="J189" s="650">
        <f>'O4 Summary by Class &amp; Accounts'!K140</f>
        <v>0</v>
      </c>
      <c r="K189" s="650">
        <f>'O4 Summary by Class &amp; Accounts'!L140</f>
        <v>0</v>
      </c>
      <c r="L189" s="650">
        <f>'O4 Summary by Class &amp; Accounts'!M140</f>
        <v>0</v>
      </c>
      <c r="M189" s="650">
        <f>'O4 Summary by Class &amp; Accounts'!N140</f>
        <v>0</v>
      </c>
      <c r="N189" s="650">
        <f>'O4 Summary by Class &amp; Accounts'!O140</f>
        <v>0</v>
      </c>
      <c r="O189" s="650">
        <f>'O4 Summary by Class &amp; Accounts'!P140</f>
        <v>0</v>
      </c>
      <c r="P189" s="650">
        <f>'O4 Summary by Class &amp; Accounts'!Q140</f>
        <v>0</v>
      </c>
      <c r="Q189" s="650">
        <f>'O4 Summary by Class &amp; Accounts'!R140</f>
        <v>0</v>
      </c>
      <c r="R189" s="650">
        <f>'O4 Summary by Class &amp; Accounts'!S140</f>
        <v>0</v>
      </c>
      <c r="S189" s="650">
        <f>'O4 Summary by Class &amp; Accounts'!T140</f>
        <v>0</v>
      </c>
      <c r="T189" s="650">
        <f>'O4 Summary by Class &amp; Accounts'!U140</f>
        <v>0</v>
      </c>
      <c r="U189" s="650">
        <f>'O4 Summary by Class &amp; Accounts'!V140</f>
        <v>0</v>
      </c>
      <c r="V189" s="650">
        <f>'O4 Summary by Class &amp; Accounts'!W140</f>
        <v>0</v>
      </c>
      <c r="W189" s="650">
        <f>'O4 Summary by Class &amp; Accounts'!X140</f>
        <v>0</v>
      </c>
      <c r="X189" s="652">
        <f t="shared" si="41"/>
        <v>0</v>
      </c>
      <c r="Y189" s="650"/>
      <c r="Z189" s="650"/>
      <c r="AA189" s="650"/>
      <c r="AB189" s="650"/>
      <c r="AC189" s="650"/>
      <c r="AD189" s="650"/>
      <c r="AE189" s="650"/>
      <c r="AF189" s="650"/>
      <c r="AG189" s="650"/>
      <c r="AH189" s="650"/>
      <c r="AI189" s="650"/>
      <c r="AJ189" s="650"/>
      <c r="AK189" s="650"/>
      <c r="AL189" s="650"/>
      <c r="AM189" s="650"/>
      <c r="AN189" s="650"/>
      <c r="AO189" s="650"/>
      <c r="AP189" s="650"/>
      <c r="AQ189" s="650"/>
      <c r="AR189" s="650"/>
      <c r="AS189" s="813"/>
      <c r="AV189" s="1913" t="s">
        <v>507</v>
      </c>
    </row>
    <row r="190" spans="1:48" s="672" customFormat="1" ht="12.75">
      <c r="A190" s="1161">
        <v>5035</v>
      </c>
      <c r="B190" s="1160" t="s">
        <v>1418</v>
      </c>
      <c r="C190" s="652">
        <f t="shared" si="40"/>
        <v>2000.0000000000002</v>
      </c>
      <c r="D190" s="650">
        <f>'O4 Summary by Class &amp; Accounts'!E141</f>
        <v>1247.4859623518464</v>
      </c>
      <c r="E190" s="650">
        <f>'O4 Summary by Class &amp; Accounts'!F141</f>
        <v>386.96515413978557</v>
      </c>
      <c r="F190" s="650">
        <f>'O4 Summary by Class &amp; Accounts'!G141</f>
        <v>322.26914976384785</v>
      </c>
      <c r="G190" s="650">
        <f>'O4 Summary by Class &amp; Accounts'!H141</f>
        <v>0</v>
      </c>
      <c r="H190" s="650">
        <f>'O4 Summary by Class &amp; Accounts'!I141</f>
        <v>0</v>
      </c>
      <c r="I190" s="650">
        <f>'O4 Summary by Class &amp; Accounts'!J141</f>
        <v>0</v>
      </c>
      <c r="J190" s="650">
        <f>'O4 Summary by Class &amp; Accounts'!K141</f>
        <v>40.1717641517088</v>
      </c>
      <c r="K190" s="650">
        <f>'O4 Summary by Class &amp; Accounts'!L141</f>
        <v>0</v>
      </c>
      <c r="L190" s="650">
        <f>'O4 Summary by Class &amp; Accounts'!M141</f>
        <v>3.1079695928112923</v>
      </c>
      <c r="M190" s="650">
        <f>'O4 Summary by Class &amp; Accounts'!N141</f>
        <v>0</v>
      </c>
      <c r="N190" s="650">
        <f>'O4 Summary by Class &amp; Accounts'!O141</f>
        <v>0</v>
      </c>
      <c r="O190" s="650">
        <f>'O4 Summary by Class &amp; Accounts'!P141</f>
        <v>0</v>
      </c>
      <c r="P190" s="650">
        <f>'O4 Summary by Class &amp; Accounts'!Q141</f>
        <v>0</v>
      </c>
      <c r="Q190" s="650">
        <f>'O4 Summary by Class &amp; Accounts'!R141</f>
        <v>0</v>
      </c>
      <c r="R190" s="650">
        <f>'O4 Summary by Class &amp; Accounts'!S141</f>
        <v>0</v>
      </c>
      <c r="S190" s="650">
        <f>'O4 Summary by Class &amp; Accounts'!T141</f>
        <v>0</v>
      </c>
      <c r="T190" s="650">
        <f>'O4 Summary by Class &amp; Accounts'!U141</f>
        <v>0</v>
      </c>
      <c r="U190" s="650">
        <f>'O4 Summary by Class &amp; Accounts'!V141</f>
        <v>0</v>
      </c>
      <c r="V190" s="650">
        <f>'O4 Summary by Class &amp; Accounts'!W141</f>
        <v>0</v>
      </c>
      <c r="W190" s="650">
        <f>'O4 Summary by Class &amp; Accounts'!X141</f>
        <v>0</v>
      </c>
      <c r="X190" s="652">
        <f t="shared" si="41"/>
        <v>2000.0000000000002</v>
      </c>
      <c r="Y190" s="650"/>
      <c r="Z190" s="650"/>
      <c r="AA190" s="650"/>
      <c r="AB190" s="650"/>
      <c r="AC190" s="650"/>
      <c r="AD190" s="650"/>
      <c r="AE190" s="650"/>
      <c r="AF190" s="650"/>
      <c r="AG190" s="650"/>
      <c r="AH190" s="650"/>
      <c r="AI190" s="650"/>
      <c r="AJ190" s="650"/>
      <c r="AK190" s="650"/>
      <c r="AL190" s="650"/>
      <c r="AM190" s="650"/>
      <c r="AN190" s="650"/>
      <c r="AO190" s="650"/>
      <c r="AP190" s="650"/>
      <c r="AQ190" s="650"/>
      <c r="AR190" s="650"/>
      <c r="AS190" s="813"/>
      <c r="AV190" s="1913">
        <v>1850</v>
      </c>
    </row>
    <row r="191" spans="1:48" s="672" customFormat="1" ht="25.5">
      <c r="A191" s="1161">
        <v>5040</v>
      </c>
      <c r="B191" s="1160" t="s">
        <v>4</v>
      </c>
      <c r="C191" s="652">
        <f t="shared" si="40"/>
        <v>15000.000000000002</v>
      </c>
      <c r="D191" s="650">
        <f>'O4 Summary by Class &amp; Accounts'!E142</f>
        <v>9415.3806781955827</v>
      </c>
      <c r="E191" s="650">
        <f>'O4 Summary by Class &amp; Accounts'!F142</f>
        <v>2932.4655288369936</v>
      </c>
      <c r="F191" s="650">
        <f>'O4 Summary by Class &amp; Accounts'!G142</f>
        <v>2327.1731091154898</v>
      </c>
      <c r="G191" s="650">
        <f>'O4 Summary by Class &amp; Accounts'!H142</f>
        <v>0</v>
      </c>
      <c r="H191" s="650">
        <f>'O4 Summary by Class &amp; Accounts'!I142</f>
        <v>0</v>
      </c>
      <c r="I191" s="650">
        <f>'O4 Summary by Class &amp; Accounts'!J142</f>
        <v>0</v>
      </c>
      <c r="J191" s="650">
        <f>'O4 Summary by Class &amp; Accounts'!K142</f>
        <v>301.48103624094318</v>
      </c>
      <c r="K191" s="650">
        <f>'O4 Summary by Class &amp; Accounts'!L142</f>
        <v>0</v>
      </c>
      <c r="L191" s="650">
        <f>'O4 Summary by Class &amp; Accounts'!M142</f>
        <v>23.499647610992334</v>
      </c>
      <c r="M191" s="650">
        <f>'O4 Summary by Class &amp; Accounts'!N142</f>
        <v>0</v>
      </c>
      <c r="N191" s="650">
        <f>'O4 Summary by Class &amp; Accounts'!O142</f>
        <v>0</v>
      </c>
      <c r="O191" s="650">
        <f>'O4 Summary by Class &amp; Accounts'!P142</f>
        <v>0</v>
      </c>
      <c r="P191" s="650">
        <f>'O4 Summary by Class &amp; Accounts'!Q142</f>
        <v>0</v>
      </c>
      <c r="Q191" s="650">
        <f>'O4 Summary by Class &amp; Accounts'!R142</f>
        <v>0</v>
      </c>
      <c r="R191" s="650">
        <f>'O4 Summary by Class &amp; Accounts'!S142</f>
        <v>0</v>
      </c>
      <c r="S191" s="650">
        <f>'O4 Summary by Class &amp; Accounts'!T142</f>
        <v>0</v>
      </c>
      <c r="T191" s="650">
        <f>'O4 Summary by Class &amp; Accounts'!U142</f>
        <v>0</v>
      </c>
      <c r="U191" s="650">
        <f>'O4 Summary by Class &amp; Accounts'!V142</f>
        <v>0</v>
      </c>
      <c r="V191" s="650">
        <f>'O4 Summary by Class &amp; Accounts'!W142</f>
        <v>0</v>
      </c>
      <c r="W191" s="650">
        <f>'O4 Summary by Class &amp; Accounts'!X142</f>
        <v>0</v>
      </c>
      <c r="X191" s="652">
        <f t="shared" si="41"/>
        <v>15000.000000000002</v>
      </c>
      <c r="Y191" s="650"/>
      <c r="Z191" s="650"/>
      <c r="AA191" s="650"/>
      <c r="AB191" s="650"/>
      <c r="AC191" s="650"/>
      <c r="AD191" s="650"/>
      <c r="AE191" s="650"/>
      <c r="AF191" s="650"/>
      <c r="AG191" s="650"/>
      <c r="AH191" s="650"/>
      <c r="AI191" s="650"/>
      <c r="AJ191" s="650"/>
      <c r="AK191" s="650"/>
      <c r="AL191" s="650"/>
      <c r="AM191" s="650"/>
      <c r="AN191" s="650"/>
      <c r="AO191" s="650"/>
      <c r="AP191" s="650"/>
      <c r="AQ191" s="650"/>
      <c r="AR191" s="650"/>
      <c r="AS191" s="813"/>
      <c r="AV191" s="1913" t="s">
        <v>508</v>
      </c>
    </row>
    <row r="192" spans="1:48" s="672" customFormat="1" ht="25.5">
      <c r="A192" s="1161">
        <v>5045</v>
      </c>
      <c r="B192" s="1160" t="s">
        <v>1602</v>
      </c>
      <c r="C192" s="652">
        <f t="shared" si="40"/>
        <v>0</v>
      </c>
      <c r="D192" s="650">
        <f>'O4 Summary by Class &amp; Accounts'!E143</f>
        <v>0</v>
      </c>
      <c r="E192" s="650">
        <f>'O4 Summary by Class &amp; Accounts'!F143</f>
        <v>0</v>
      </c>
      <c r="F192" s="650">
        <f>'O4 Summary by Class &amp; Accounts'!G143</f>
        <v>0</v>
      </c>
      <c r="G192" s="650">
        <f>'O4 Summary by Class &amp; Accounts'!H143</f>
        <v>0</v>
      </c>
      <c r="H192" s="650">
        <f>'O4 Summary by Class &amp; Accounts'!I143</f>
        <v>0</v>
      </c>
      <c r="I192" s="650">
        <f>'O4 Summary by Class &amp; Accounts'!J143</f>
        <v>0</v>
      </c>
      <c r="J192" s="650">
        <f>'O4 Summary by Class &amp; Accounts'!K143</f>
        <v>0</v>
      </c>
      <c r="K192" s="650">
        <f>'O4 Summary by Class &amp; Accounts'!L143</f>
        <v>0</v>
      </c>
      <c r="L192" s="650">
        <f>'O4 Summary by Class &amp; Accounts'!M143</f>
        <v>0</v>
      </c>
      <c r="M192" s="650">
        <f>'O4 Summary by Class &amp; Accounts'!N143</f>
        <v>0</v>
      </c>
      <c r="N192" s="650">
        <f>'O4 Summary by Class &amp; Accounts'!O143</f>
        <v>0</v>
      </c>
      <c r="O192" s="650">
        <f>'O4 Summary by Class &amp; Accounts'!P143</f>
        <v>0</v>
      </c>
      <c r="P192" s="650">
        <f>'O4 Summary by Class &amp; Accounts'!Q143</f>
        <v>0</v>
      </c>
      <c r="Q192" s="650">
        <f>'O4 Summary by Class &amp; Accounts'!R143</f>
        <v>0</v>
      </c>
      <c r="R192" s="650">
        <f>'O4 Summary by Class &amp; Accounts'!S143</f>
        <v>0</v>
      </c>
      <c r="S192" s="650">
        <f>'O4 Summary by Class &amp; Accounts'!T143</f>
        <v>0</v>
      </c>
      <c r="T192" s="650">
        <f>'O4 Summary by Class &amp; Accounts'!U143</f>
        <v>0</v>
      </c>
      <c r="U192" s="650">
        <f>'O4 Summary by Class &amp; Accounts'!V143</f>
        <v>0</v>
      </c>
      <c r="V192" s="650">
        <f>'O4 Summary by Class &amp; Accounts'!W143</f>
        <v>0</v>
      </c>
      <c r="W192" s="650">
        <f>'O4 Summary by Class &amp; Accounts'!X143</f>
        <v>0</v>
      </c>
      <c r="X192" s="652">
        <f t="shared" si="41"/>
        <v>0</v>
      </c>
      <c r="Y192" s="650"/>
      <c r="Z192" s="650"/>
      <c r="AA192" s="650"/>
      <c r="AB192" s="650"/>
      <c r="AC192" s="650"/>
      <c r="AD192" s="650"/>
      <c r="AE192" s="650"/>
      <c r="AF192" s="650"/>
      <c r="AG192" s="650"/>
      <c r="AH192" s="650"/>
      <c r="AI192" s="650"/>
      <c r="AJ192" s="650"/>
      <c r="AK192" s="650"/>
      <c r="AL192" s="650"/>
      <c r="AM192" s="650"/>
      <c r="AN192" s="650"/>
      <c r="AO192" s="650"/>
      <c r="AP192" s="650"/>
      <c r="AQ192" s="650"/>
      <c r="AR192" s="650"/>
      <c r="AS192" s="813"/>
      <c r="AV192" s="1913" t="s">
        <v>508</v>
      </c>
    </row>
    <row r="193" spans="1:48" s="672" customFormat="1" ht="25.5">
      <c r="A193" s="1161">
        <v>5050</v>
      </c>
      <c r="B193" s="1160" t="s">
        <v>540</v>
      </c>
      <c r="C193" s="652">
        <f t="shared" si="40"/>
        <v>0</v>
      </c>
      <c r="D193" s="650">
        <f>'O4 Summary by Class &amp; Accounts'!E144</f>
        <v>0</v>
      </c>
      <c r="E193" s="650">
        <f>'O4 Summary by Class &amp; Accounts'!F144</f>
        <v>0</v>
      </c>
      <c r="F193" s="650">
        <f>'O4 Summary by Class &amp; Accounts'!G144</f>
        <v>0</v>
      </c>
      <c r="G193" s="650">
        <f>'O4 Summary by Class &amp; Accounts'!H144</f>
        <v>0</v>
      </c>
      <c r="H193" s="650">
        <f>'O4 Summary by Class &amp; Accounts'!I144</f>
        <v>0</v>
      </c>
      <c r="I193" s="650">
        <f>'O4 Summary by Class &amp; Accounts'!J144</f>
        <v>0</v>
      </c>
      <c r="J193" s="650">
        <f>'O4 Summary by Class &amp; Accounts'!K144</f>
        <v>0</v>
      </c>
      <c r="K193" s="650">
        <f>'O4 Summary by Class &amp; Accounts'!L144</f>
        <v>0</v>
      </c>
      <c r="L193" s="650">
        <f>'O4 Summary by Class &amp; Accounts'!M144</f>
        <v>0</v>
      </c>
      <c r="M193" s="650">
        <f>'O4 Summary by Class &amp; Accounts'!N144</f>
        <v>0</v>
      </c>
      <c r="N193" s="650">
        <f>'O4 Summary by Class &amp; Accounts'!O144</f>
        <v>0</v>
      </c>
      <c r="O193" s="650">
        <f>'O4 Summary by Class &amp; Accounts'!P144</f>
        <v>0</v>
      </c>
      <c r="P193" s="650">
        <f>'O4 Summary by Class &amp; Accounts'!Q144</f>
        <v>0</v>
      </c>
      <c r="Q193" s="650">
        <f>'O4 Summary by Class &amp; Accounts'!R144</f>
        <v>0</v>
      </c>
      <c r="R193" s="650">
        <f>'O4 Summary by Class &amp; Accounts'!S144</f>
        <v>0</v>
      </c>
      <c r="S193" s="650">
        <f>'O4 Summary by Class &amp; Accounts'!T144</f>
        <v>0</v>
      </c>
      <c r="T193" s="650">
        <f>'O4 Summary by Class &amp; Accounts'!U144</f>
        <v>0</v>
      </c>
      <c r="U193" s="650">
        <f>'O4 Summary by Class &amp; Accounts'!V144</f>
        <v>0</v>
      </c>
      <c r="V193" s="650">
        <f>'O4 Summary by Class &amp; Accounts'!W144</f>
        <v>0</v>
      </c>
      <c r="W193" s="650">
        <f>'O4 Summary by Class &amp; Accounts'!X144</f>
        <v>0</v>
      </c>
      <c r="X193" s="652">
        <f t="shared" si="41"/>
        <v>0</v>
      </c>
      <c r="Y193" s="650"/>
      <c r="Z193" s="650"/>
      <c r="AA193" s="650"/>
      <c r="AB193" s="650"/>
      <c r="AC193" s="650"/>
      <c r="AD193" s="650"/>
      <c r="AE193" s="650"/>
      <c r="AF193" s="650"/>
      <c r="AG193" s="650"/>
      <c r="AH193" s="650"/>
      <c r="AI193" s="650"/>
      <c r="AJ193" s="650"/>
      <c r="AK193" s="650"/>
      <c r="AL193" s="650"/>
      <c r="AM193" s="650"/>
      <c r="AN193" s="650"/>
      <c r="AO193" s="650"/>
      <c r="AP193" s="650"/>
      <c r="AQ193" s="650"/>
      <c r="AR193" s="650"/>
      <c r="AS193" s="813"/>
      <c r="AV193" s="1913" t="s">
        <v>508</v>
      </c>
    </row>
    <row r="194" spans="1:48" s="672" customFormat="1" ht="25.5">
      <c r="A194" s="1161">
        <v>5055</v>
      </c>
      <c r="B194" s="1160" t="s">
        <v>1426</v>
      </c>
      <c r="C194" s="652">
        <f t="shared" si="40"/>
        <v>0</v>
      </c>
      <c r="D194" s="650">
        <f>'O4 Summary by Class &amp; Accounts'!E145</f>
        <v>0</v>
      </c>
      <c r="E194" s="650">
        <f>'O4 Summary by Class &amp; Accounts'!F145</f>
        <v>0</v>
      </c>
      <c r="F194" s="650">
        <f>'O4 Summary by Class &amp; Accounts'!G145</f>
        <v>0</v>
      </c>
      <c r="G194" s="650">
        <f>'O4 Summary by Class &amp; Accounts'!H145</f>
        <v>0</v>
      </c>
      <c r="H194" s="650">
        <f>'O4 Summary by Class &amp; Accounts'!I145</f>
        <v>0</v>
      </c>
      <c r="I194" s="650">
        <f>'O4 Summary by Class &amp; Accounts'!J145</f>
        <v>0</v>
      </c>
      <c r="J194" s="650">
        <f>'O4 Summary by Class &amp; Accounts'!K145</f>
        <v>0</v>
      </c>
      <c r="K194" s="650">
        <f>'O4 Summary by Class &amp; Accounts'!L145</f>
        <v>0</v>
      </c>
      <c r="L194" s="650">
        <f>'O4 Summary by Class &amp; Accounts'!M145</f>
        <v>0</v>
      </c>
      <c r="M194" s="650">
        <f>'O4 Summary by Class &amp; Accounts'!N145</f>
        <v>0</v>
      </c>
      <c r="N194" s="650">
        <f>'O4 Summary by Class &amp; Accounts'!O145</f>
        <v>0</v>
      </c>
      <c r="O194" s="650">
        <f>'O4 Summary by Class &amp; Accounts'!P145</f>
        <v>0</v>
      </c>
      <c r="P194" s="650">
        <f>'O4 Summary by Class &amp; Accounts'!Q145</f>
        <v>0</v>
      </c>
      <c r="Q194" s="650">
        <f>'O4 Summary by Class &amp; Accounts'!R145</f>
        <v>0</v>
      </c>
      <c r="R194" s="650">
        <f>'O4 Summary by Class &amp; Accounts'!S145</f>
        <v>0</v>
      </c>
      <c r="S194" s="650">
        <f>'O4 Summary by Class &amp; Accounts'!T145</f>
        <v>0</v>
      </c>
      <c r="T194" s="650">
        <f>'O4 Summary by Class &amp; Accounts'!U145</f>
        <v>0</v>
      </c>
      <c r="U194" s="650">
        <f>'O4 Summary by Class &amp; Accounts'!V145</f>
        <v>0</v>
      </c>
      <c r="V194" s="650">
        <f>'O4 Summary by Class &amp; Accounts'!W145</f>
        <v>0</v>
      </c>
      <c r="W194" s="650">
        <f>'O4 Summary by Class &amp; Accounts'!X145</f>
        <v>0</v>
      </c>
      <c r="X194" s="652">
        <f t="shared" si="41"/>
        <v>0</v>
      </c>
      <c r="Y194" s="650"/>
      <c r="Z194" s="650"/>
      <c r="AA194" s="650"/>
      <c r="AB194" s="650"/>
      <c r="AC194" s="650"/>
      <c r="AD194" s="650"/>
      <c r="AE194" s="650"/>
      <c r="AF194" s="650"/>
      <c r="AG194" s="650"/>
      <c r="AH194" s="650"/>
      <c r="AI194" s="650"/>
      <c r="AJ194" s="650"/>
      <c r="AK194" s="650"/>
      <c r="AL194" s="650"/>
      <c r="AM194" s="650"/>
      <c r="AN194" s="650"/>
      <c r="AO194" s="650"/>
      <c r="AP194" s="650"/>
      <c r="AQ194" s="650"/>
      <c r="AR194" s="650"/>
      <c r="AS194" s="813"/>
      <c r="AV194" s="1913">
        <v>1850</v>
      </c>
    </row>
    <row r="195" spans="1:48" s="672" customFormat="1" ht="12.75">
      <c r="A195" s="1161">
        <v>5065</v>
      </c>
      <c r="B195" s="1160" t="s">
        <v>1596</v>
      </c>
      <c r="C195" s="652">
        <f t="shared" si="40"/>
        <v>35000</v>
      </c>
      <c r="D195" s="650">
        <f>'O4 Summary by Class &amp; Accounts'!E146</f>
        <v>25324.444444444442</v>
      </c>
      <c r="E195" s="650">
        <f>'O4 Summary by Class &amp; Accounts'!F146</f>
        <v>8393.7777777777774</v>
      </c>
      <c r="F195" s="650">
        <f>'O4 Summary by Class &amp; Accounts'!G146</f>
        <v>1281.7777777777778</v>
      </c>
      <c r="G195" s="650">
        <f>'O4 Summary by Class &amp; Accounts'!H146</f>
        <v>0</v>
      </c>
      <c r="H195" s="650">
        <f>'O4 Summary by Class &amp; Accounts'!I146</f>
        <v>0</v>
      </c>
      <c r="I195" s="650">
        <f>'O4 Summary by Class &amp; Accounts'!J146</f>
        <v>0</v>
      </c>
      <c r="J195" s="650">
        <f>'O4 Summary by Class &amp; Accounts'!K146</f>
        <v>0</v>
      </c>
      <c r="K195" s="650">
        <f>'O4 Summary by Class &amp; Accounts'!L146</f>
        <v>0</v>
      </c>
      <c r="L195" s="650">
        <f>'O4 Summary by Class &amp; Accounts'!M146</f>
        <v>0</v>
      </c>
      <c r="M195" s="650">
        <f>'O4 Summary by Class &amp; Accounts'!N146</f>
        <v>0</v>
      </c>
      <c r="N195" s="650">
        <f>'O4 Summary by Class &amp; Accounts'!O146</f>
        <v>0</v>
      </c>
      <c r="O195" s="650">
        <f>'O4 Summary by Class &amp; Accounts'!P146</f>
        <v>0</v>
      </c>
      <c r="P195" s="650">
        <f>'O4 Summary by Class &amp; Accounts'!Q146</f>
        <v>0</v>
      </c>
      <c r="Q195" s="650">
        <f>'O4 Summary by Class &amp; Accounts'!R146</f>
        <v>0</v>
      </c>
      <c r="R195" s="650">
        <f>'O4 Summary by Class &amp; Accounts'!S146</f>
        <v>0</v>
      </c>
      <c r="S195" s="650">
        <f>'O4 Summary by Class &amp; Accounts'!T146</f>
        <v>0</v>
      </c>
      <c r="T195" s="650">
        <f>'O4 Summary by Class &amp; Accounts'!U146</f>
        <v>0</v>
      </c>
      <c r="U195" s="650">
        <f>'O4 Summary by Class &amp; Accounts'!V146</f>
        <v>0</v>
      </c>
      <c r="V195" s="650">
        <f>'O4 Summary by Class &amp; Accounts'!W146</f>
        <v>0</v>
      </c>
      <c r="W195" s="650">
        <f>'O4 Summary by Class &amp; Accounts'!X146</f>
        <v>0</v>
      </c>
      <c r="X195" s="652">
        <f t="shared" si="41"/>
        <v>35000</v>
      </c>
      <c r="Y195" s="650"/>
      <c r="Z195" s="650"/>
      <c r="AA195" s="650"/>
      <c r="AB195" s="650"/>
      <c r="AC195" s="650"/>
      <c r="AD195" s="650"/>
      <c r="AE195" s="650"/>
      <c r="AF195" s="650"/>
      <c r="AG195" s="650"/>
      <c r="AH195" s="650"/>
      <c r="AI195" s="650"/>
      <c r="AJ195" s="650"/>
      <c r="AK195" s="650"/>
      <c r="AL195" s="650"/>
      <c r="AM195" s="650"/>
      <c r="AN195" s="650"/>
      <c r="AO195" s="650"/>
      <c r="AP195" s="650"/>
      <c r="AQ195" s="650"/>
      <c r="AR195" s="650"/>
      <c r="AS195" s="813"/>
      <c r="AV195" s="1913" t="s">
        <v>780</v>
      </c>
    </row>
    <row r="196" spans="1:48" s="672" customFormat="1" ht="12.75">
      <c r="A196" s="1161">
        <v>5070</v>
      </c>
      <c r="B196" s="1160" t="s">
        <v>1597</v>
      </c>
      <c r="C196" s="652">
        <f t="shared" si="40"/>
        <v>5000</v>
      </c>
      <c r="D196" s="650">
        <f>'O4 Summary by Class &amp; Accounts'!E147</f>
        <v>4171.9502916560996</v>
      </c>
      <c r="E196" s="650">
        <f>'O4 Summary by Class &amp; Accounts'!F147</f>
        <v>513.5683489728633</v>
      </c>
      <c r="F196" s="650">
        <f>'O4 Summary by Class &amp; Accounts'!G147</f>
        <v>59.599289880801415</v>
      </c>
      <c r="G196" s="650">
        <f>'O4 Summary by Class &amp; Accounts'!H147</f>
        <v>0</v>
      </c>
      <c r="H196" s="650">
        <f>'O4 Summary by Class &amp; Accounts'!I147</f>
        <v>0</v>
      </c>
      <c r="I196" s="650">
        <f>'O4 Summary by Class &amp; Accounts'!J147</f>
        <v>0</v>
      </c>
      <c r="J196" s="650">
        <f>'O4 Summary by Class &amp; Accounts'!K147</f>
        <v>247.27364950545268</v>
      </c>
      <c r="K196" s="650">
        <f>'O4 Summary by Class &amp; Accounts'!L147</f>
        <v>0</v>
      </c>
      <c r="L196" s="650">
        <f>'O4 Summary by Class &amp; Accounts'!M147</f>
        <v>7.6084199847831604</v>
      </c>
      <c r="M196" s="650">
        <f>'O4 Summary by Class &amp; Accounts'!N147</f>
        <v>0</v>
      </c>
      <c r="N196" s="650">
        <f>'O4 Summary by Class &amp; Accounts'!O147</f>
        <v>0</v>
      </c>
      <c r="O196" s="650">
        <f>'O4 Summary by Class &amp; Accounts'!P147</f>
        <v>0</v>
      </c>
      <c r="P196" s="650">
        <f>'O4 Summary by Class &amp; Accounts'!Q147</f>
        <v>0</v>
      </c>
      <c r="Q196" s="650">
        <f>'O4 Summary by Class &amp; Accounts'!R147</f>
        <v>0</v>
      </c>
      <c r="R196" s="650">
        <f>'O4 Summary by Class &amp; Accounts'!S147</f>
        <v>0</v>
      </c>
      <c r="S196" s="650">
        <f>'O4 Summary by Class &amp; Accounts'!T147</f>
        <v>0</v>
      </c>
      <c r="T196" s="650">
        <f>'O4 Summary by Class &amp; Accounts'!U147</f>
        <v>0</v>
      </c>
      <c r="U196" s="650">
        <f>'O4 Summary by Class &amp; Accounts'!V147</f>
        <v>0</v>
      </c>
      <c r="V196" s="650">
        <f>'O4 Summary by Class &amp; Accounts'!W147</f>
        <v>0</v>
      </c>
      <c r="W196" s="650">
        <f>'O4 Summary by Class &amp; Accounts'!X147</f>
        <v>0</v>
      </c>
      <c r="X196" s="652">
        <f t="shared" si="41"/>
        <v>5000</v>
      </c>
      <c r="Y196" s="650"/>
      <c r="Z196" s="650"/>
      <c r="AA196" s="650"/>
      <c r="AB196" s="650"/>
      <c r="AC196" s="650"/>
      <c r="AD196" s="650"/>
      <c r="AE196" s="650"/>
      <c r="AF196" s="650"/>
      <c r="AG196" s="650"/>
      <c r="AH196" s="650"/>
      <c r="AI196" s="650"/>
      <c r="AJ196" s="650"/>
      <c r="AK196" s="650"/>
      <c r="AL196" s="650"/>
      <c r="AM196" s="650"/>
      <c r="AN196" s="650"/>
      <c r="AO196" s="650"/>
      <c r="AP196" s="650"/>
      <c r="AQ196" s="650"/>
      <c r="AR196" s="650"/>
      <c r="AS196" s="813"/>
      <c r="AV196" s="1913" t="s">
        <v>710</v>
      </c>
    </row>
    <row r="197" spans="1:48" s="672" customFormat="1" ht="12.75">
      <c r="A197" s="1161">
        <v>5075</v>
      </c>
      <c r="B197" s="1160" t="s">
        <v>1598</v>
      </c>
      <c r="C197" s="652">
        <f t="shared" si="40"/>
        <v>0</v>
      </c>
      <c r="D197" s="650">
        <f>'O4 Summary by Class &amp; Accounts'!E148</f>
        <v>0</v>
      </c>
      <c r="E197" s="650">
        <f>'O4 Summary by Class &amp; Accounts'!F148</f>
        <v>0</v>
      </c>
      <c r="F197" s="650">
        <f>'O4 Summary by Class &amp; Accounts'!G148</f>
        <v>0</v>
      </c>
      <c r="G197" s="650">
        <f>'O4 Summary by Class &amp; Accounts'!H148</f>
        <v>0</v>
      </c>
      <c r="H197" s="650">
        <f>'O4 Summary by Class &amp; Accounts'!I148</f>
        <v>0</v>
      </c>
      <c r="I197" s="650">
        <f>'O4 Summary by Class &amp; Accounts'!J148</f>
        <v>0</v>
      </c>
      <c r="J197" s="650">
        <f>'O4 Summary by Class &amp; Accounts'!K148</f>
        <v>0</v>
      </c>
      <c r="K197" s="650">
        <f>'O4 Summary by Class &amp; Accounts'!L148</f>
        <v>0</v>
      </c>
      <c r="L197" s="650">
        <f>'O4 Summary by Class &amp; Accounts'!M148</f>
        <v>0</v>
      </c>
      <c r="M197" s="650">
        <f>'O4 Summary by Class &amp; Accounts'!N148</f>
        <v>0</v>
      </c>
      <c r="N197" s="650">
        <f>'O4 Summary by Class &amp; Accounts'!O148</f>
        <v>0</v>
      </c>
      <c r="O197" s="650">
        <f>'O4 Summary by Class &amp; Accounts'!P148</f>
        <v>0</v>
      </c>
      <c r="P197" s="650">
        <f>'O4 Summary by Class &amp; Accounts'!Q148</f>
        <v>0</v>
      </c>
      <c r="Q197" s="650">
        <f>'O4 Summary by Class &amp; Accounts'!R148</f>
        <v>0</v>
      </c>
      <c r="R197" s="650">
        <f>'O4 Summary by Class &amp; Accounts'!S148</f>
        <v>0</v>
      </c>
      <c r="S197" s="650">
        <f>'O4 Summary by Class &amp; Accounts'!T148</f>
        <v>0</v>
      </c>
      <c r="T197" s="650">
        <f>'O4 Summary by Class &amp; Accounts'!U148</f>
        <v>0</v>
      </c>
      <c r="U197" s="650">
        <f>'O4 Summary by Class &amp; Accounts'!V148</f>
        <v>0</v>
      </c>
      <c r="V197" s="650">
        <f>'O4 Summary by Class &amp; Accounts'!W148</f>
        <v>0</v>
      </c>
      <c r="W197" s="650">
        <f>'O4 Summary by Class &amp; Accounts'!X148</f>
        <v>0</v>
      </c>
      <c r="X197" s="652">
        <f t="shared" si="41"/>
        <v>0</v>
      </c>
      <c r="Y197" s="650"/>
      <c r="Z197" s="650"/>
      <c r="AA197" s="650"/>
      <c r="AB197" s="650"/>
      <c r="AC197" s="650"/>
      <c r="AD197" s="650"/>
      <c r="AE197" s="650"/>
      <c r="AF197" s="650"/>
      <c r="AG197" s="650"/>
      <c r="AH197" s="650"/>
      <c r="AI197" s="650"/>
      <c r="AJ197" s="650"/>
      <c r="AK197" s="650"/>
      <c r="AL197" s="650"/>
      <c r="AM197" s="650"/>
      <c r="AN197" s="650"/>
      <c r="AO197" s="650"/>
      <c r="AP197" s="650"/>
      <c r="AQ197" s="650"/>
      <c r="AR197" s="650"/>
      <c r="AS197" s="813"/>
      <c r="AV197" s="1913" t="s">
        <v>710</v>
      </c>
    </row>
    <row r="198" spans="1:48" s="672" customFormat="1" ht="12.75">
      <c r="A198" s="1161">
        <v>5085</v>
      </c>
      <c r="B198" s="1160" t="s">
        <v>1579</v>
      </c>
      <c r="C198" s="652">
        <f t="shared" si="40"/>
        <v>128000</v>
      </c>
      <c r="D198" s="650">
        <f>'O4 Summary by Class &amp; Accounts'!E149</f>
        <v>82944.885863533214</v>
      </c>
      <c r="E198" s="650">
        <f>'O4 Summary by Class &amp; Accounts'!F149</f>
        <v>25397.382480618322</v>
      </c>
      <c r="F198" s="650">
        <f>'O4 Summary by Class &amp; Accounts'!G149</f>
        <v>16791.150045937226</v>
      </c>
      <c r="G198" s="650">
        <f>'O4 Summary by Class &amp; Accounts'!H149</f>
        <v>0</v>
      </c>
      <c r="H198" s="650">
        <f>'O4 Summary by Class &amp; Accounts'!I149</f>
        <v>0</v>
      </c>
      <c r="I198" s="650">
        <f>'O4 Summary by Class &amp; Accounts'!J149</f>
        <v>0</v>
      </c>
      <c r="J198" s="650">
        <f>'O4 Summary by Class &amp; Accounts'!K149</f>
        <v>2660.6071748571007</v>
      </c>
      <c r="K198" s="650">
        <f>'O4 Summary by Class &amp; Accounts'!L149</f>
        <v>0</v>
      </c>
      <c r="L198" s="650">
        <f>'O4 Summary by Class &amp; Accounts'!M149</f>
        <v>205.97443505412912</v>
      </c>
      <c r="M198" s="650">
        <f>'O4 Summary by Class &amp; Accounts'!N149</f>
        <v>0</v>
      </c>
      <c r="N198" s="650">
        <f>'O4 Summary by Class &amp; Accounts'!O149</f>
        <v>0</v>
      </c>
      <c r="O198" s="650">
        <f>'O4 Summary by Class &amp; Accounts'!P149</f>
        <v>0</v>
      </c>
      <c r="P198" s="650">
        <f>'O4 Summary by Class &amp; Accounts'!Q149</f>
        <v>0</v>
      </c>
      <c r="Q198" s="650">
        <f>'O4 Summary by Class &amp; Accounts'!R149</f>
        <v>0</v>
      </c>
      <c r="R198" s="650">
        <f>'O4 Summary by Class &amp; Accounts'!S149</f>
        <v>0</v>
      </c>
      <c r="S198" s="650">
        <f>'O4 Summary by Class &amp; Accounts'!T149</f>
        <v>0</v>
      </c>
      <c r="T198" s="650">
        <f>'O4 Summary by Class &amp; Accounts'!U149</f>
        <v>0</v>
      </c>
      <c r="U198" s="650">
        <f>'O4 Summary by Class &amp; Accounts'!V149</f>
        <v>0</v>
      </c>
      <c r="V198" s="650">
        <f>'O4 Summary by Class &amp; Accounts'!W149</f>
        <v>0</v>
      </c>
      <c r="W198" s="650">
        <f>'O4 Summary by Class &amp; Accounts'!X149</f>
        <v>0</v>
      </c>
      <c r="X198" s="652">
        <f t="shared" si="41"/>
        <v>128000</v>
      </c>
      <c r="Y198" s="650"/>
      <c r="Z198" s="650"/>
      <c r="AA198" s="650"/>
      <c r="AB198" s="650"/>
      <c r="AC198" s="650"/>
      <c r="AD198" s="650"/>
      <c r="AE198" s="650"/>
      <c r="AF198" s="650"/>
      <c r="AG198" s="650"/>
      <c r="AH198" s="650"/>
      <c r="AI198" s="650"/>
      <c r="AJ198" s="650"/>
      <c r="AK198" s="650"/>
      <c r="AL198" s="650"/>
      <c r="AM198" s="650"/>
      <c r="AN198" s="650"/>
      <c r="AO198" s="650"/>
      <c r="AP198" s="650"/>
      <c r="AQ198" s="650"/>
      <c r="AR198" s="650"/>
      <c r="AS198" s="813"/>
      <c r="AV198" s="1913" t="s">
        <v>108</v>
      </c>
    </row>
    <row r="199" spans="1:48" s="672" customFormat="1" ht="25.5">
      <c r="A199" s="1161">
        <v>5090</v>
      </c>
      <c r="B199" s="1160" t="s">
        <v>1580</v>
      </c>
      <c r="C199" s="652">
        <f t="shared" si="40"/>
        <v>0</v>
      </c>
      <c r="D199" s="650">
        <f>'O4 Summary by Class &amp; Accounts'!E150</f>
        <v>0</v>
      </c>
      <c r="E199" s="650">
        <f>'O4 Summary by Class &amp; Accounts'!F150</f>
        <v>0</v>
      </c>
      <c r="F199" s="650">
        <f>'O4 Summary by Class &amp; Accounts'!G150</f>
        <v>0</v>
      </c>
      <c r="G199" s="650">
        <f>'O4 Summary by Class &amp; Accounts'!H150</f>
        <v>0</v>
      </c>
      <c r="H199" s="650">
        <f>'O4 Summary by Class &amp; Accounts'!I150</f>
        <v>0</v>
      </c>
      <c r="I199" s="650">
        <f>'O4 Summary by Class &amp; Accounts'!J150</f>
        <v>0</v>
      </c>
      <c r="J199" s="650">
        <f>'O4 Summary by Class &amp; Accounts'!K150</f>
        <v>0</v>
      </c>
      <c r="K199" s="650">
        <f>'O4 Summary by Class &amp; Accounts'!L150</f>
        <v>0</v>
      </c>
      <c r="L199" s="650">
        <f>'O4 Summary by Class &amp; Accounts'!M150</f>
        <v>0</v>
      </c>
      <c r="M199" s="650">
        <f>'O4 Summary by Class &amp; Accounts'!N150</f>
        <v>0</v>
      </c>
      <c r="N199" s="650">
        <f>'O4 Summary by Class &amp; Accounts'!O150</f>
        <v>0</v>
      </c>
      <c r="O199" s="650">
        <f>'O4 Summary by Class &amp; Accounts'!P150</f>
        <v>0</v>
      </c>
      <c r="P199" s="650">
        <f>'O4 Summary by Class &amp; Accounts'!Q150</f>
        <v>0</v>
      </c>
      <c r="Q199" s="650">
        <f>'O4 Summary by Class &amp; Accounts'!R150</f>
        <v>0</v>
      </c>
      <c r="R199" s="650">
        <f>'O4 Summary by Class &amp; Accounts'!S150</f>
        <v>0</v>
      </c>
      <c r="S199" s="650">
        <f>'O4 Summary by Class &amp; Accounts'!T150</f>
        <v>0</v>
      </c>
      <c r="T199" s="650">
        <f>'O4 Summary by Class &amp; Accounts'!U150</f>
        <v>0</v>
      </c>
      <c r="U199" s="650">
        <f>'O4 Summary by Class &amp; Accounts'!V150</f>
        <v>0</v>
      </c>
      <c r="V199" s="650">
        <f>'O4 Summary by Class &amp; Accounts'!W150</f>
        <v>0</v>
      </c>
      <c r="W199" s="650">
        <f>'O4 Summary by Class &amp; Accounts'!X150</f>
        <v>0</v>
      </c>
      <c r="X199" s="652">
        <f t="shared" si="41"/>
        <v>0</v>
      </c>
      <c r="Y199" s="650"/>
      <c r="Z199" s="650"/>
      <c r="AA199" s="650"/>
      <c r="AB199" s="650"/>
      <c r="AC199" s="650"/>
      <c r="AD199" s="650"/>
      <c r="AE199" s="650"/>
      <c r="AF199" s="650"/>
      <c r="AG199" s="650"/>
      <c r="AH199" s="650"/>
      <c r="AI199" s="650"/>
      <c r="AJ199" s="650"/>
      <c r="AK199" s="650"/>
      <c r="AL199" s="650"/>
      <c r="AM199" s="650"/>
      <c r="AN199" s="650"/>
      <c r="AO199" s="650"/>
      <c r="AP199" s="650"/>
      <c r="AQ199" s="650"/>
      <c r="AR199" s="650"/>
      <c r="AS199" s="813"/>
      <c r="AV199" s="1913" t="s">
        <v>508</v>
      </c>
    </row>
    <row r="200" spans="1:48" s="672" customFormat="1" ht="25.5">
      <c r="A200" s="1161">
        <v>5095</v>
      </c>
      <c r="B200" s="1160" t="s">
        <v>1581</v>
      </c>
      <c r="C200" s="652">
        <f t="shared" si="40"/>
        <v>0</v>
      </c>
      <c r="D200" s="650">
        <f>'O4 Summary by Class &amp; Accounts'!E151</f>
        <v>0</v>
      </c>
      <c r="E200" s="650">
        <f>'O4 Summary by Class &amp; Accounts'!F151</f>
        <v>0</v>
      </c>
      <c r="F200" s="650">
        <f>'O4 Summary by Class &amp; Accounts'!G151</f>
        <v>0</v>
      </c>
      <c r="G200" s="650">
        <f>'O4 Summary by Class &amp; Accounts'!H151</f>
        <v>0</v>
      </c>
      <c r="H200" s="650">
        <f>'O4 Summary by Class &amp; Accounts'!I151</f>
        <v>0</v>
      </c>
      <c r="I200" s="650">
        <f>'O4 Summary by Class &amp; Accounts'!J151</f>
        <v>0</v>
      </c>
      <c r="J200" s="650">
        <f>'O4 Summary by Class &amp; Accounts'!K151</f>
        <v>0</v>
      </c>
      <c r="K200" s="650">
        <f>'O4 Summary by Class &amp; Accounts'!L151</f>
        <v>0</v>
      </c>
      <c r="L200" s="650">
        <f>'O4 Summary by Class &amp; Accounts'!M151</f>
        <v>0</v>
      </c>
      <c r="M200" s="650">
        <f>'O4 Summary by Class &amp; Accounts'!N151</f>
        <v>0</v>
      </c>
      <c r="N200" s="650">
        <f>'O4 Summary by Class &amp; Accounts'!O151</f>
        <v>0</v>
      </c>
      <c r="O200" s="650">
        <f>'O4 Summary by Class &amp; Accounts'!P151</f>
        <v>0</v>
      </c>
      <c r="P200" s="650">
        <f>'O4 Summary by Class &amp; Accounts'!Q151</f>
        <v>0</v>
      </c>
      <c r="Q200" s="650">
        <f>'O4 Summary by Class &amp; Accounts'!R151</f>
        <v>0</v>
      </c>
      <c r="R200" s="650">
        <f>'O4 Summary by Class &amp; Accounts'!S151</f>
        <v>0</v>
      </c>
      <c r="S200" s="650">
        <f>'O4 Summary by Class &amp; Accounts'!T151</f>
        <v>0</v>
      </c>
      <c r="T200" s="650">
        <f>'O4 Summary by Class &amp; Accounts'!U151</f>
        <v>0</v>
      </c>
      <c r="U200" s="650">
        <f>'O4 Summary by Class &amp; Accounts'!V151</f>
        <v>0</v>
      </c>
      <c r="V200" s="650">
        <f>'O4 Summary by Class &amp; Accounts'!W151</f>
        <v>0</v>
      </c>
      <c r="W200" s="650">
        <f>'O4 Summary by Class &amp; Accounts'!X151</f>
        <v>0</v>
      </c>
      <c r="X200" s="652">
        <f t="shared" si="41"/>
        <v>0</v>
      </c>
      <c r="Y200" s="650"/>
      <c r="Z200" s="650"/>
      <c r="AA200" s="650"/>
      <c r="AB200" s="650"/>
      <c r="AC200" s="650"/>
      <c r="AD200" s="650"/>
      <c r="AE200" s="650"/>
      <c r="AF200" s="650"/>
      <c r="AG200" s="650"/>
      <c r="AH200" s="650"/>
      <c r="AI200" s="650"/>
      <c r="AJ200" s="650"/>
      <c r="AK200" s="650"/>
      <c r="AL200" s="650"/>
      <c r="AM200" s="650"/>
      <c r="AN200" s="650"/>
      <c r="AO200" s="650"/>
      <c r="AP200" s="650"/>
      <c r="AQ200" s="650"/>
      <c r="AR200" s="650"/>
      <c r="AS200" s="813"/>
      <c r="AV200" s="1913" t="s">
        <v>507</v>
      </c>
    </row>
    <row r="201" spans="1:48" s="672" customFormat="1" ht="12.75">
      <c r="A201" s="1161">
        <v>5096</v>
      </c>
      <c r="B201" s="1160" t="s">
        <v>1419</v>
      </c>
      <c r="C201" s="652">
        <f t="shared" si="40"/>
        <v>0</v>
      </c>
      <c r="D201" s="650">
        <f>'O4 Summary by Class &amp; Accounts'!E152</f>
        <v>0</v>
      </c>
      <c r="E201" s="650">
        <f>'O4 Summary by Class &amp; Accounts'!F152</f>
        <v>0</v>
      </c>
      <c r="F201" s="650">
        <f>'O4 Summary by Class &amp; Accounts'!G152</f>
        <v>0</v>
      </c>
      <c r="G201" s="650">
        <f>'O4 Summary by Class &amp; Accounts'!H152</f>
        <v>0</v>
      </c>
      <c r="H201" s="650">
        <f>'O4 Summary by Class &amp; Accounts'!I152</f>
        <v>0</v>
      </c>
      <c r="I201" s="650">
        <f>'O4 Summary by Class &amp; Accounts'!J152</f>
        <v>0</v>
      </c>
      <c r="J201" s="650">
        <f>'O4 Summary by Class &amp; Accounts'!K152</f>
        <v>0</v>
      </c>
      <c r="K201" s="650">
        <f>'O4 Summary by Class &amp; Accounts'!L152</f>
        <v>0</v>
      </c>
      <c r="L201" s="650">
        <f>'O4 Summary by Class &amp; Accounts'!M152</f>
        <v>0</v>
      </c>
      <c r="M201" s="650">
        <f>'O4 Summary by Class &amp; Accounts'!N152</f>
        <v>0</v>
      </c>
      <c r="N201" s="650">
        <f>'O4 Summary by Class &amp; Accounts'!O152</f>
        <v>0</v>
      </c>
      <c r="O201" s="650">
        <f>'O4 Summary by Class &amp; Accounts'!P152</f>
        <v>0</v>
      </c>
      <c r="P201" s="650">
        <f>'O4 Summary by Class &amp; Accounts'!Q152</f>
        <v>0</v>
      </c>
      <c r="Q201" s="650">
        <f>'O4 Summary by Class &amp; Accounts'!R152</f>
        <v>0</v>
      </c>
      <c r="R201" s="650">
        <f>'O4 Summary by Class &amp; Accounts'!S152</f>
        <v>0</v>
      </c>
      <c r="S201" s="650">
        <f>'O4 Summary by Class &amp; Accounts'!T152</f>
        <v>0</v>
      </c>
      <c r="T201" s="650">
        <f>'O4 Summary by Class &amp; Accounts'!U152</f>
        <v>0</v>
      </c>
      <c r="U201" s="650">
        <f>'O4 Summary by Class &amp; Accounts'!V152</f>
        <v>0</v>
      </c>
      <c r="V201" s="650">
        <f>'O4 Summary by Class &amp; Accounts'!W152</f>
        <v>0</v>
      </c>
      <c r="W201" s="650">
        <f>'O4 Summary by Class &amp; Accounts'!X152</f>
        <v>0</v>
      </c>
      <c r="X201" s="652">
        <f t="shared" si="41"/>
        <v>0</v>
      </c>
      <c r="Y201" s="650"/>
      <c r="Z201" s="650"/>
      <c r="AA201" s="650"/>
      <c r="AB201" s="650"/>
      <c r="AC201" s="650"/>
      <c r="AD201" s="650"/>
      <c r="AE201" s="650"/>
      <c r="AF201" s="650"/>
      <c r="AG201" s="650"/>
      <c r="AH201" s="650"/>
      <c r="AI201" s="650"/>
      <c r="AJ201" s="650"/>
      <c r="AK201" s="650"/>
      <c r="AL201" s="650"/>
      <c r="AM201" s="650"/>
      <c r="AN201" s="650"/>
      <c r="AO201" s="650"/>
      <c r="AP201" s="650"/>
      <c r="AQ201" s="650"/>
      <c r="AR201" s="650"/>
      <c r="AS201" s="813"/>
      <c r="AV201" s="1913" t="s">
        <v>1091</v>
      </c>
    </row>
    <row r="202" spans="1:48" s="672" customFormat="1" ht="12.75">
      <c r="A202" s="1161">
        <v>5105</v>
      </c>
      <c r="B202" s="1160" t="s">
        <v>1350</v>
      </c>
      <c r="C202" s="652">
        <f t="shared" si="40"/>
        <v>35000</v>
      </c>
      <c r="D202" s="650">
        <f>'O4 Summary by Class &amp; Accounts'!E153</f>
        <v>22680.242228309864</v>
      </c>
      <c r="E202" s="650">
        <f>'O4 Summary by Class &amp; Accounts'!F153</f>
        <v>6944.5967720440731</v>
      </c>
      <c r="F202" s="650">
        <f>'O4 Summary by Class &amp; Accounts'!G153</f>
        <v>4591.3300906859595</v>
      </c>
      <c r="G202" s="650">
        <f>'O4 Summary by Class &amp; Accounts'!H153</f>
        <v>0</v>
      </c>
      <c r="H202" s="650">
        <f>'O4 Summary by Class &amp; Accounts'!I153</f>
        <v>0</v>
      </c>
      <c r="I202" s="650">
        <f>'O4 Summary by Class &amp; Accounts'!J153</f>
        <v>0</v>
      </c>
      <c r="J202" s="650">
        <f>'O4 Summary by Class &amp; Accounts'!K153</f>
        <v>727.50977437498841</v>
      </c>
      <c r="K202" s="650">
        <f>'O4 Summary by Class &amp; Accounts'!L153</f>
        <v>0</v>
      </c>
      <c r="L202" s="650">
        <f>'O4 Summary by Class &amp; Accounts'!M153</f>
        <v>56.321134585113434</v>
      </c>
      <c r="M202" s="650">
        <f>'O4 Summary by Class &amp; Accounts'!N153</f>
        <v>0</v>
      </c>
      <c r="N202" s="650">
        <f>'O4 Summary by Class &amp; Accounts'!O153</f>
        <v>0</v>
      </c>
      <c r="O202" s="650">
        <f>'O4 Summary by Class &amp; Accounts'!P153</f>
        <v>0</v>
      </c>
      <c r="P202" s="650">
        <f>'O4 Summary by Class &amp; Accounts'!Q153</f>
        <v>0</v>
      </c>
      <c r="Q202" s="650">
        <f>'O4 Summary by Class &amp; Accounts'!R153</f>
        <v>0</v>
      </c>
      <c r="R202" s="650">
        <f>'O4 Summary by Class &amp; Accounts'!S153</f>
        <v>0</v>
      </c>
      <c r="S202" s="650">
        <f>'O4 Summary by Class &amp; Accounts'!T153</f>
        <v>0</v>
      </c>
      <c r="T202" s="650">
        <f>'O4 Summary by Class &amp; Accounts'!U153</f>
        <v>0</v>
      </c>
      <c r="U202" s="650">
        <f>'O4 Summary by Class &amp; Accounts'!V153</f>
        <v>0</v>
      </c>
      <c r="V202" s="650">
        <f>'O4 Summary by Class &amp; Accounts'!W153</f>
        <v>0</v>
      </c>
      <c r="W202" s="650">
        <f>'O4 Summary by Class &amp; Accounts'!X153</f>
        <v>0</v>
      </c>
      <c r="X202" s="652">
        <f t="shared" si="41"/>
        <v>35000</v>
      </c>
      <c r="Y202" s="650"/>
      <c r="Z202" s="650"/>
      <c r="AA202" s="650"/>
      <c r="AB202" s="650"/>
      <c r="AC202" s="650"/>
      <c r="AD202" s="650"/>
      <c r="AE202" s="650"/>
      <c r="AF202" s="650"/>
      <c r="AG202" s="650"/>
      <c r="AH202" s="650"/>
      <c r="AI202" s="650"/>
      <c r="AJ202" s="650"/>
      <c r="AK202" s="650"/>
      <c r="AL202" s="650"/>
      <c r="AM202" s="650"/>
      <c r="AN202" s="650"/>
      <c r="AO202" s="650"/>
      <c r="AP202" s="650"/>
      <c r="AQ202" s="650"/>
      <c r="AR202" s="650"/>
      <c r="AS202" s="813"/>
      <c r="AV202" s="1913" t="s">
        <v>108</v>
      </c>
    </row>
    <row r="203" spans="1:48" s="672" customFormat="1" ht="25.5">
      <c r="A203" s="1161">
        <v>5110</v>
      </c>
      <c r="B203" s="1160" t="s">
        <v>1420</v>
      </c>
      <c r="C203" s="652">
        <f t="shared" si="40"/>
        <v>0</v>
      </c>
      <c r="D203" s="650">
        <f>'O4 Summary by Class &amp; Accounts'!E154</f>
        <v>0</v>
      </c>
      <c r="E203" s="650">
        <f>'O4 Summary by Class &amp; Accounts'!F154</f>
        <v>0</v>
      </c>
      <c r="F203" s="650">
        <f>'O4 Summary by Class &amp; Accounts'!G154</f>
        <v>0</v>
      </c>
      <c r="G203" s="650">
        <f>'O4 Summary by Class &amp; Accounts'!H154</f>
        <v>0</v>
      </c>
      <c r="H203" s="650">
        <f>'O4 Summary by Class &amp; Accounts'!I154</f>
        <v>0</v>
      </c>
      <c r="I203" s="650">
        <f>'O4 Summary by Class &amp; Accounts'!J154</f>
        <v>0</v>
      </c>
      <c r="J203" s="650">
        <f>'O4 Summary by Class &amp; Accounts'!K154</f>
        <v>0</v>
      </c>
      <c r="K203" s="650">
        <f>'O4 Summary by Class &amp; Accounts'!L154</f>
        <v>0</v>
      </c>
      <c r="L203" s="650">
        <f>'O4 Summary by Class &amp; Accounts'!M154</f>
        <v>0</v>
      </c>
      <c r="M203" s="650">
        <f>'O4 Summary by Class &amp; Accounts'!N154</f>
        <v>0</v>
      </c>
      <c r="N203" s="650">
        <f>'O4 Summary by Class &amp; Accounts'!O154</f>
        <v>0</v>
      </c>
      <c r="O203" s="650">
        <f>'O4 Summary by Class &amp; Accounts'!P154</f>
        <v>0</v>
      </c>
      <c r="P203" s="650">
        <f>'O4 Summary by Class &amp; Accounts'!Q154</f>
        <v>0</v>
      </c>
      <c r="Q203" s="650">
        <f>'O4 Summary by Class &amp; Accounts'!R154</f>
        <v>0</v>
      </c>
      <c r="R203" s="650">
        <f>'O4 Summary by Class &amp; Accounts'!S154</f>
        <v>0</v>
      </c>
      <c r="S203" s="650">
        <f>'O4 Summary by Class &amp; Accounts'!T154</f>
        <v>0</v>
      </c>
      <c r="T203" s="650">
        <f>'O4 Summary by Class &amp; Accounts'!U154</f>
        <v>0</v>
      </c>
      <c r="U203" s="650">
        <f>'O4 Summary by Class &amp; Accounts'!V154</f>
        <v>0</v>
      </c>
      <c r="V203" s="650">
        <f>'O4 Summary by Class &amp; Accounts'!W154</f>
        <v>0</v>
      </c>
      <c r="W203" s="650">
        <f>'O4 Summary by Class &amp; Accounts'!X154</f>
        <v>0</v>
      </c>
      <c r="X203" s="652">
        <f t="shared" si="41"/>
        <v>0</v>
      </c>
      <c r="Y203" s="650"/>
      <c r="Z203" s="650"/>
      <c r="AA203" s="650"/>
      <c r="AB203" s="650"/>
      <c r="AC203" s="650"/>
      <c r="AD203" s="650"/>
      <c r="AE203" s="650"/>
      <c r="AF203" s="650"/>
      <c r="AG203" s="650"/>
      <c r="AH203" s="650"/>
      <c r="AI203" s="650"/>
      <c r="AJ203" s="650"/>
      <c r="AK203" s="650"/>
      <c r="AL203" s="650"/>
      <c r="AM203" s="650"/>
      <c r="AN203" s="650"/>
      <c r="AO203" s="650"/>
      <c r="AP203" s="650"/>
      <c r="AQ203" s="650"/>
      <c r="AR203" s="650"/>
      <c r="AS203" s="813"/>
      <c r="AV203" s="1913">
        <v>1808</v>
      </c>
    </row>
    <row r="204" spans="1:48" s="672" customFormat="1" ht="25.5">
      <c r="A204" s="1161">
        <v>5112</v>
      </c>
      <c r="B204" s="1160" t="s">
        <v>1384</v>
      </c>
      <c r="C204" s="652">
        <f t="shared" si="40"/>
        <v>35000</v>
      </c>
      <c r="D204" s="650">
        <f>'O4 Summary by Class &amp; Accounts'!E155</f>
        <v>18625.828357719311</v>
      </c>
      <c r="E204" s="650">
        <f>'O4 Summary by Class &amp; Accounts'!F155</f>
        <v>7406.0101043238637</v>
      </c>
      <c r="F204" s="650">
        <f>'O4 Summary by Class &amp; Accounts'!G155</f>
        <v>8717.2757693064759</v>
      </c>
      <c r="G204" s="650">
        <f>'O4 Summary by Class &amp; Accounts'!H155</f>
        <v>0</v>
      </c>
      <c r="H204" s="650">
        <f>'O4 Summary by Class &amp; Accounts'!I155</f>
        <v>0</v>
      </c>
      <c r="I204" s="650">
        <f>'O4 Summary by Class &amp; Accounts'!J155</f>
        <v>0</v>
      </c>
      <c r="J204" s="650">
        <f>'O4 Summary by Class &amp; Accounts'!K155</f>
        <v>196.91949347155699</v>
      </c>
      <c r="K204" s="650">
        <f>'O4 Summary by Class &amp; Accounts'!L155</f>
        <v>0</v>
      </c>
      <c r="L204" s="650">
        <f>'O4 Summary by Class &amp; Accounts'!M155</f>
        <v>53.966275178794042</v>
      </c>
      <c r="M204" s="650">
        <f>'O4 Summary by Class &amp; Accounts'!N155</f>
        <v>0</v>
      </c>
      <c r="N204" s="650">
        <f>'O4 Summary by Class &amp; Accounts'!O155</f>
        <v>0</v>
      </c>
      <c r="O204" s="650">
        <f>'O4 Summary by Class &amp; Accounts'!P155</f>
        <v>0</v>
      </c>
      <c r="P204" s="650">
        <f>'O4 Summary by Class &amp; Accounts'!Q155</f>
        <v>0</v>
      </c>
      <c r="Q204" s="650">
        <f>'O4 Summary by Class &amp; Accounts'!R155</f>
        <v>0</v>
      </c>
      <c r="R204" s="650">
        <f>'O4 Summary by Class &amp; Accounts'!S155</f>
        <v>0</v>
      </c>
      <c r="S204" s="650">
        <f>'O4 Summary by Class &amp; Accounts'!T155</f>
        <v>0</v>
      </c>
      <c r="T204" s="650">
        <f>'O4 Summary by Class &amp; Accounts'!U155</f>
        <v>0</v>
      </c>
      <c r="U204" s="650">
        <f>'O4 Summary by Class &amp; Accounts'!V155</f>
        <v>0</v>
      </c>
      <c r="V204" s="650">
        <f>'O4 Summary by Class &amp; Accounts'!W155</f>
        <v>0</v>
      </c>
      <c r="W204" s="650">
        <f>'O4 Summary by Class &amp; Accounts'!X155</f>
        <v>0</v>
      </c>
      <c r="X204" s="652">
        <f t="shared" si="41"/>
        <v>35000</v>
      </c>
      <c r="Y204" s="650"/>
      <c r="Z204" s="650"/>
      <c r="AA204" s="650"/>
      <c r="AB204" s="650"/>
      <c r="AC204" s="650"/>
      <c r="AD204" s="650"/>
      <c r="AE204" s="650"/>
      <c r="AF204" s="650"/>
      <c r="AG204" s="650"/>
      <c r="AH204" s="650"/>
      <c r="AI204" s="650"/>
      <c r="AJ204" s="650"/>
      <c r="AK204" s="650"/>
      <c r="AL204" s="650"/>
      <c r="AM204" s="650"/>
      <c r="AN204" s="650"/>
      <c r="AO204" s="650"/>
      <c r="AP204" s="650"/>
      <c r="AQ204" s="650"/>
      <c r="AR204" s="650"/>
      <c r="AS204" s="813"/>
      <c r="AV204" s="1913">
        <v>1815</v>
      </c>
    </row>
    <row r="205" spans="1:48" s="672" customFormat="1" ht="12.75">
      <c r="A205" s="1161">
        <v>5114</v>
      </c>
      <c r="B205" s="1160" t="s">
        <v>7</v>
      </c>
      <c r="C205" s="652">
        <f t="shared" si="40"/>
        <v>0</v>
      </c>
      <c r="D205" s="650">
        <f>'O4 Summary by Class &amp; Accounts'!E156</f>
        <v>0</v>
      </c>
      <c r="E205" s="650">
        <f>'O4 Summary by Class &amp; Accounts'!F156</f>
        <v>0</v>
      </c>
      <c r="F205" s="650">
        <f>'O4 Summary by Class &amp; Accounts'!G156</f>
        <v>0</v>
      </c>
      <c r="G205" s="650">
        <f>'O4 Summary by Class &amp; Accounts'!H156</f>
        <v>0</v>
      </c>
      <c r="H205" s="650">
        <f>'O4 Summary by Class &amp; Accounts'!I156</f>
        <v>0</v>
      </c>
      <c r="I205" s="650">
        <f>'O4 Summary by Class &amp; Accounts'!J156</f>
        <v>0</v>
      </c>
      <c r="J205" s="650">
        <f>'O4 Summary by Class &amp; Accounts'!K156</f>
        <v>0</v>
      </c>
      <c r="K205" s="650">
        <f>'O4 Summary by Class &amp; Accounts'!L156</f>
        <v>0</v>
      </c>
      <c r="L205" s="650">
        <f>'O4 Summary by Class &amp; Accounts'!M156</f>
        <v>0</v>
      </c>
      <c r="M205" s="650">
        <f>'O4 Summary by Class &amp; Accounts'!N156</f>
        <v>0</v>
      </c>
      <c r="N205" s="650">
        <f>'O4 Summary by Class &amp; Accounts'!O156</f>
        <v>0</v>
      </c>
      <c r="O205" s="650">
        <f>'O4 Summary by Class &amp; Accounts'!P156</f>
        <v>0</v>
      </c>
      <c r="P205" s="650">
        <f>'O4 Summary by Class &amp; Accounts'!Q156</f>
        <v>0</v>
      </c>
      <c r="Q205" s="650">
        <f>'O4 Summary by Class &amp; Accounts'!R156</f>
        <v>0</v>
      </c>
      <c r="R205" s="650">
        <f>'O4 Summary by Class &amp; Accounts'!S156</f>
        <v>0</v>
      </c>
      <c r="S205" s="650">
        <f>'O4 Summary by Class &amp; Accounts'!T156</f>
        <v>0</v>
      </c>
      <c r="T205" s="650">
        <f>'O4 Summary by Class &amp; Accounts'!U156</f>
        <v>0</v>
      </c>
      <c r="U205" s="650">
        <f>'O4 Summary by Class &amp; Accounts'!V156</f>
        <v>0</v>
      </c>
      <c r="V205" s="650">
        <f>'O4 Summary by Class &amp; Accounts'!W156</f>
        <v>0</v>
      </c>
      <c r="W205" s="650">
        <f>'O4 Summary by Class &amp; Accounts'!X156</f>
        <v>0</v>
      </c>
      <c r="X205" s="652">
        <f t="shared" si="41"/>
        <v>0</v>
      </c>
      <c r="Y205" s="650"/>
      <c r="Z205" s="650"/>
      <c r="AA205" s="650"/>
      <c r="AB205" s="650"/>
      <c r="AC205" s="650"/>
      <c r="AD205" s="650"/>
      <c r="AE205" s="650"/>
      <c r="AF205" s="650"/>
      <c r="AG205" s="650"/>
      <c r="AH205" s="650"/>
      <c r="AI205" s="650"/>
      <c r="AJ205" s="650"/>
      <c r="AK205" s="650"/>
      <c r="AL205" s="650"/>
      <c r="AM205" s="650"/>
      <c r="AN205" s="650"/>
      <c r="AO205" s="650"/>
      <c r="AP205" s="650"/>
      <c r="AQ205" s="650"/>
      <c r="AR205" s="650"/>
      <c r="AS205" s="813"/>
      <c r="AV205" s="1913">
        <v>1820</v>
      </c>
    </row>
    <row r="206" spans="1:48" s="672" customFormat="1" ht="12.75">
      <c r="A206" s="1161">
        <v>5120</v>
      </c>
      <c r="B206" s="1160" t="s">
        <v>8</v>
      </c>
      <c r="C206" s="652">
        <f t="shared" si="40"/>
        <v>45000</v>
      </c>
      <c r="D206" s="650">
        <f>'O4 Summary by Class &amp; Accounts'!E157</f>
        <v>28747.291672400715</v>
      </c>
      <c r="E206" s="650">
        <f>'O4 Summary by Class &amp; Accounts'!F157</f>
        <v>9053.1227739127789</v>
      </c>
      <c r="F206" s="650">
        <f>'O4 Summary by Class &amp; Accounts'!G157</f>
        <v>6221.405936191084</v>
      </c>
      <c r="G206" s="650">
        <f>'O4 Summary by Class &amp; Accounts'!H157</f>
        <v>0</v>
      </c>
      <c r="H206" s="650">
        <f>'O4 Summary by Class &amp; Accounts'!I157</f>
        <v>0</v>
      </c>
      <c r="I206" s="650">
        <f>'O4 Summary by Class &amp; Accounts'!J157</f>
        <v>0</v>
      </c>
      <c r="J206" s="650">
        <f>'O4 Summary by Class &amp; Accounts'!K157</f>
        <v>906.07428354793183</v>
      </c>
      <c r="K206" s="650">
        <f>'O4 Summary by Class &amp; Accounts'!L157</f>
        <v>0</v>
      </c>
      <c r="L206" s="650">
        <f>'O4 Summary by Class &amp; Accounts'!M157</f>
        <v>72.105333947492909</v>
      </c>
      <c r="M206" s="650">
        <f>'O4 Summary by Class &amp; Accounts'!N157</f>
        <v>0</v>
      </c>
      <c r="N206" s="650">
        <f>'O4 Summary by Class &amp; Accounts'!O157</f>
        <v>0</v>
      </c>
      <c r="O206" s="650">
        <f>'O4 Summary by Class &amp; Accounts'!P157</f>
        <v>0</v>
      </c>
      <c r="P206" s="650">
        <f>'O4 Summary by Class &amp; Accounts'!Q157</f>
        <v>0</v>
      </c>
      <c r="Q206" s="650">
        <f>'O4 Summary by Class &amp; Accounts'!R157</f>
        <v>0</v>
      </c>
      <c r="R206" s="650">
        <f>'O4 Summary by Class &amp; Accounts'!S157</f>
        <v>0</v>
      </c>
      <c r="S206" s="650">
        <f>'O4 Summary by Class &amp; Accounts'!T157</f>
        <v>0</v>
      </c>
      <c r="T206" s="650">
        <f>'O4 Summary by Class &amp; Accounts'!U157</f>
        <v>0</v>
      </c>
      <c r="U206" s="650">
        <f>'O4 Summary by Class &amp; Accounts'!V157</f>
        <v>0</v>
      </c>
      <c r="V206" s="650">
        <f>'O4 Summary by Class &amp; Accounts'!W157</f>
        <v>0</v>
      </c>
      <c r="W206" s="650">
        <f>'O4 Summary by Class &amp; Accounts'!X157</f>
        <v>0</v>
      </c>
      <c r="X206" s="652">
        <f t="shared" si="41"/>
        <v>45000</v>
      </c>
      <c r="Y206" s="650"/>
      <c r="Z206" s="650"/>
      <c r="AA206" s="650"/>
      <c r="AB206" s="650"/>
      <c r="AC206" s="650"/>
      <c r="AD206" s="650"/>
      <c r="AE206" s="650"/>
      <c r="AF206" s="650"/>
      <c r="AG206" s="650"/>
      <c r="AH206" s="650"/>
      <c r="AI206" s="650"/>
      <c r="AJ206" s="650"/>
      <c r="AK206" s="650"/>
      <c r="AL206" s="650"/>
      <c r="AM206" s="650"/>
      <c r="AN206" s="650"/>
      <c r="AO206" s="650"/>
      <c r="AP206" s="650"/>
      <c r="AQ206" s="650"/>
      <c r="AR206" s="650"/>
      <c r="AS206" s="813"/>
      <c r="AV206" s="1913">
        <v>1830</v>
      </c>
    </row>
    <row r="207" spans="1:48" s="672" customFormat="1" ht="25.5">
      <c r="A207" s="1161">
        <v>5125</v>
      </c>
      <c r="B207" s="1160" t="s">
        <v>1386</v>
      </c>
      <c r="C207" s="652">
        <f t="shared" si="40"/>
        <v>58000.000000000007</v>
      </c>
      <c r="D207" s="650">
        <f>'O4 Summary by Class &amp; Accounts'!E158</f>
        <v>39017.670741688322</v>
      </c>
      <c r="E207" s="650">
        <f>'O4 Summary by Class &amp; Accounts'!F158</f>
        <v>12671.476977505137</v>
      </c>
      <c r="F207" s="650">
        <f>'O4 Summary by Class &amp; Accounts'!G158</f>
        <v>5037.389079958707</v>
      </c>
      <c r="G207" s="650">
        <f>'O4 Summary by Class &amp; Accounts'!H158</f>
        <v>0</v>
      </c>
      <c r="H207" s="650">
        <f>'O4 Summary by Class &amp; Accounts'!I158</f>
        <v>0</v>
      </c>
      <c r="I207" s="650">
        <f>'O4 Summary by Class &amp; Accounts'!J158</f>
        <v>0</v>
      </c>
      <c r="J207" s="650">
        <f>'O4 Summary by Class &amp; Accounts'!K158</f>
        <v>1174.2268600890432</v>
      </c>
      <c r="K207" s="650">
        <f>'O4 Summary by Class &amp; Accounts'!L158</f>
        <v>0</v>
      </c>
      <c r="L207" s="650">
        <f>'O4 Summary by Class &amp; Accounts'!M158</f>
        <v>99.236340758793119</v>
      </c>
      <c r="M207" s="650">
        <f>'O4 Summary by Class &amp; Accounts'!N158</f>
        <v>0</v>
      </c>
      <c r="N207" s="650">
        <f>'O4 Summary by Class &amp; Accounts'!O158</f>
        <v>0</v>
      </c>
      <c r="O207" s="650">
        <f>'O4 Summary by Class &amp; Accounts'!P158</f>
        <v>0</v>
      </c>
      <c r="P207" s="650">
        <f>'O4 Summary by Class &amp; Accounts'!Q158</f>
        <v>0</v>
      </c>
      <c r="Q207" s="650">
        <f>'O4 Summary by Class &amp; Accounts'!R158</f>
        <v>0</v>
      </c>
      <c r="R207" s="650">
        <f>'O4 Summary by Class &amp; Accounts'!S158</f>
        <v>0</v>
      </c>
      <c r="S207" s="650">
        <f>'O4 Summary by Class &amp; Accounts'!T158</f>
        <v>0</v>
      </c>
      <c r="T207" s="650">
        <f>'O4 Summary by Class &amp; Accounts'!U158</f>
        <v>0</v>
      </c>
      <c r="U207" s="650">
        <f>'O4 Summary by Class &amp; Accounts'!V158</f>
        <v>0</v>
      </c>
      <c r="V207" s="650">
        <f>'O4 Summary by Class &amp; Accounts'!W158</f>
        <v>0</v>
      </c>
      <c r="W207" s="650">
        <f>'O4 Summary by Class &amp; Accounts'!X158</f>
        <v>0</v>
      </c>
      <c r="X207" s="652">
        <f t="shared" si="41"/>
        <v>58000.000000000007</v>
      </c>
      <c r="Y207" s="650"/>
      <c r="Z207" s="650"/>
      <c r="AA207" s="650"/>
      <c r="AB207" s="650"/>
      <c r="AC207" s="650"/>
      <c r="AD207" s="650"/>
      <c r="AE207" s="650"/>
      <c r="AF207" s="650"/>
      <c r="AG207" s="650"/>
      <c r="AH207" s="650"/>
      <c r="AI207" s="650"/>
      <c r="AJ207" s="650"/>
      <c r="AK207" s="650"/>
      <c r="AL207" s="650"/>
      <c r="AM207" s="650"/>
      <c r="AN207" s="650"/>
      <c r="AO207" s="650"/>
      <c r="AP207" s="650"/>
      <c r="AQ207" s="650"/>
      <c r="AR207" s="650"/>
      <c r="AS207" s="813"/>
      <c r="AV207" s="1913">
        <v>1835</v>
      </c>
    </row>
    <row r="208" spans="1:48" s="672" customFormat="1" ht="12.75">
      <c r="A208" s="1161">
        <v>5130</v>
      </c>
      <c r="B208" s="1160" t="s">
        <v>9</v>
      </c>
      <c r="C208" s="652">
        <f t="shared" si="40"/>
        <v>10000</v>
      </c>
      <c r="D208" s="650">
        <f>'O4 Summary by Class &amp; Accounts'!E159</f>
        <v>6943.7116143601861</v>
      </c>
      <c r="E208" s="650">
        <f>'O4 Summary by Class &amp; Accounts'!F159</f>
        <v>2307.8871277516305</v>
      </c>
      <c r="F208" s="650">
        <f>'O4 Summary by Class &amp; Accounts'!G159</f>
        <v>0</v>
      </c>
      <c r="G208" s="650">
        <f>'O4 Summary by Class &amp; Accounts'!H159</f>
        <v>0</v>
      </c>
      <c r="H208" s="650">
        <f>'O4 Summary by Class &amp; Accounts'!I159</f>
        <v>0</v>
      </c>
      <c r="I208" s="650">
        <f>'O4 Summary by Class &amp; Accounts'!J159</f>
        <v>0</v>
      </c>
      <c r="J208" s="650">
        <f>'O4 Summary by Class &amp; Accounts'!K159</f>
        <v>740.80327557459748</v>
      </c>
      <c r="K208" s="650">
        <f>'O4 Summary by Class &amp; Accounts'!L159</f>
        <v>0</v>
      </c>
      <c r="L208" s="650">
        <f>'O4 Summary by Class &amp; Accounts'!M159</f>
        <v>7.5979823135856144</v>
      </c>
      <c r="M208" s="650">
        <f>'O4 Summary by Class &amp; Accounts'!N159</f>
        <v>0</v>
      </c>
      <c r="N208" s="650">
        <f>'O4 Summary by Class &amp; Accounts'!O159</f>
        <v>0</v>
      </c>
      <c r="O208" s="650">
        <f>'O4 Summary by Class &amp; Accounts'!P159</f>
        <v>0</v>
      </c>
      <c r="P208" s="650">
        <f>'O4 Summary by Class &amp; Accounts'!Q159</f>
        <v>0</v>
      </c>
      <c r="Q208" s="650">
        <f>'O4 Summary by Class &amp; Accounts'!R159</f>
        <v>0</v>
      </c>
      <c r="R208" s="650">
        <f>'O4 Summary by Class &amp; Accounts'!S159</f>
        <v>0</v>
      </c>
      <c r="S208" s="650">
        <f>'O4 Summary by Class &amp; Accounts'!T159</f>
        <v>0</v>
      </c>
      <c r="T208" s="650">
        <f>'O4 Summary by Class &amp; Accounts'!U159</f>
        <v>0</v>
      </c>
      <c r="U208" s="650">
        <f>'O4 Summary by Class &amp; Accounts'!V159</f>
        <v>0</v>
      </c>
      <c r="V208" s="650">
        <f>'O4 Summary by Class &amp; Accounts'!W159</f>
        <v>0</v>
      </c>
      <c r="W208" s="650">
        <f>'O4 Summary by Class &amp; Accounts'!X159</f>
        <v>0</v>
      </c>
      <c r="X208" s="652">
        <f t="shared" si="41"/>
        <v>10000</v>
      </c>
      <c r="Y208" s="650"/>
      <c r="Z208" s="650"/>
      <c r="AA208" s="650"/>
      <c r="AB208" s="650"/>
      <c r="AC208" s="650"/>
      <c r="AD208" s="650"/>
      <c r="AE208" s="650"/>
      <c r="AF208" s="650"/>
      <c r="AG208" s="650"/>
      <c r="AH208" s="650"/>
      <c r="AI208" s="650"/>
      <c r="AJ208" s="650"/>
      <c r="AK208" s="650"/>
      <c r="AL208" s="650"/>
      <c r="AM208" s="650"/>
      <c r="AN208" s="650"/>
      <c r="AO208" s="650"/>
      <c r="AP208" s="650"/>
      <c r="AQ208" s="650"/>
      <c r="AR208" s="650"/>
      <c r="AS208" s="813"/>
      <c r="AV208" s="1913">
        <v>1855</v>
      </c>
    </row>
    <row r="209" spans="1:48" s="672" customFormat="1" ht="25.5">
      <c r="A209" s="1161">
        <v>5135</v>
      </c>
      <c r="B209" s="1160" t="s">
        <v>10</v>
      </c>
      <c r="C209" s="652">
        <f t="shared" si="40"/>
        <v>62999.999999999993</v>
      </c>
      <c r="D209" s="650">
        <f>'O4 Summary by Class &amp; Accounts'!E160</f>
        <v>41513.353830114735</v>
      </c>
      <c r="E209" s="650">
        <f>'O4 Summary by Class &amp; Accounts'!F160</f>
        <v>13320.96974621578</v>
      </c>
      <c r="F209" s="650">
        <f>'O4 Summary by Class &amp; Accounts'!G160</f>
        <v>6788.0388471538927</v>
      </c>
      <c r="G209" s="650">
        <f>'O4 Summary by Class &amp; Accounts'!H160</f>
        <v>0</v>
      </c>
      <c r="H209" s="650">
        <f>'O4 Summary by Class &amp; Accounts'!I160</f>
        <v>0</v>
      </c>
      <c r="I209" s="650">
        <f>'O4 Summary by Class &amp; Accounts'!J160</f>
        <v>0</v>
      </c>
      <c r="J209" s="650">
        <f>'O4 Summary by Class &amp; Accounts'!K160</f>
        <v>1272.6283855030574</v>
      </c>
      <c r="K209" s="650">
        <f>'O4 Summary by Class &amp; Accounts'!L160</f>
        <v>0</v>
      </c>
      <c r="L209" s="650">
        <f>'O4 Summary by Class &amp; Accounts'!M160</f>
        <v>105.00919101253699</v>
      </c>
      <c r="M209" s="650">
        <f>'O4 Summary by Class &amp; Accounts'!N160</f>
        <v>0</v>
      </c>
      <c r="N209" s="650">
        <f>'O4 Summary by Class &amp; Accounts'!O160</f>
        <v>0</v>
      </c>
      <c r="O209" s="650">
        <f>'O4 Summary by Class &amp; Accounts'!P160</f>
        <v>0</v>
      </c>
      <c r="P209" s="650">
        <f>'O4 Summary by Class &amp; Accounts'!Q160</f>
        <v>0</v>
      </c>
      <c r="Q209" s="650">
        <f>'O4 Summary by Class &amp; Accounts'!R160</f>
        <v>0</v>
      </c>
      <c r="R209" s="650">
        <f>'O4 Summary by Class &amp; Accounts'!S160</f>
        <v>0</v>
      </c>
      <c r="S209" s="650">
        <f>'O4 Summary by Class &amp; Accounts'!T160</f>
        <v>0</v>
      </c>
      <c r="T209" s="650">
        <f>'O4 Summary by Class &amp; Accounts'!U160</f>
        <v>0</v>
      </c>
      <c r="U209" s="650">
        <f>'O4 Summary by Class &amp; Accounts'!V160</f>
        <v>0</v>
      </c>
      <c r="V209" s="650">
        <f>'O4 Summary by Class &amp; Accounts'!W160</f>
        <v>0</v>
      </c>
      <c r="W209" s="650">
        <f>'O4 Summary by Class &amp; Accounts'!X160</f>
        <v>0</v>
      </c>
      <c r="X209" s="652">
        <f t="shared" si="41"/>
        <v>62999.999999999993</v>
      </c>
      <c r="Y209" s="650"/>
      <c r="Z209" s="650"/>
      <c r="AA209" s="650"/>
      <c r="AB209" s="650"/>
      <c r="AC209" s="650"/>
      <c r="AD209" s="650"/>
      <c r="AE209" s="650"/>
      <c r="AF209" s="650"/>
      <c r="AG209" s="650"/>
      <c r="AH209" s="650"/>
      <c r="AI209" s="650"/>
      <c r="AJ209" s="650"/>
      <c r="AK209" s="650"/>
      <c r="AL209" s="650"/>
      <c r="AM209" s="650"/>
      <c r="AN209" s="650"/>
      <c r="AO209" s="650"/>
      <c r="AP209" s="650"/>
      <c r="AQ209" s="650"/>
      <c r="AR209" s="650"/>
      <c r="AS209" s="813"/>
      <c r="AV209" s="1913" t="s">
        <v>507</v>
      </c>
    </row>
    <row r="210" spans="1:48" s="672" customFormat="1" ht="12.75">
      <c r="A210" s="1161">
        <v>5145</v>
      </c>
      <c r="B210" s="1160" t="s">
        <v>11</v>
      </c>
      <c r="C210" s="652">
        <f t="shared" si="40"/>
        <v>8000.0000000000009</v>
      </c>
      <c r="D210" s="650">
        <f>'O4 Summary by Class &amp; Accounts'!E161</f>
        <v>4989.9438494073866</v>
      </c>
      <c r="E210" s="650">
        <f>'O4 Summary by Class &amp; Accounts'!F161</f>
        <v>1547.8606165591423</v>
      </c>
      <c r="F210" s="650">
        <f>'O4 Summary by Class &amp; Accounts'!G161</f>
        <v>1289.0765990553916</v>
      </c>
      <c r="G210" s="650">
        <f>'O4 Summary by Class &amp; Accounts'!H161</f>
        <v>0</v>
      </c>
      <c r="H210" s="650">
        <f>'O4 Summary by Class &amp; Accounts'!I161</f>
        <v>0</v>
      </c>
      <c r="I210" s="650">
        <f>'O4 Summary by Class &amp; Accounts'!J161</f>
        <v>0</v>
      </c>
      <c r="J210" s="650">
        <f>'O4 Summary by Class &amp; Accounts'!K161</f>
        <v>160.6870566068352</v>
      </c>
      <c r="K210" s="650">
        <f>'O4 Summary by Class &amp; Accounts'!L161</f>
        <v>0</v>
      </c>
      <c r="L210" s="650">
        <f>'O4 Summary by Class &amp; Accounts'!M161</f>
        <v>12.431878371245169</v>
      </c>
      <c r="M210" s="650">
        <f>'O4 Summary by Class &amp; Accounts'!N161</f>
        <v>0</v>
      </c>
      <c r="N210" s="650">
        <f>'O4 Summary by Class &amp; Accounts'!O161</f>
        <v>0</v>
      </c>
      <c r="O210" s="650">
        <f>'O4 Summary by Class &amp; Accounts'!P161</f>
        <v>0</v>
      </c>
      <c r="P210" s="650">
        <f>'O4 Summary by Class &amp; Accounts'!Q161</f>
        <v>0</v>
      </c>
      <c r="Q210" s="650">
        <f>'O4 Summary by Class &amp; Accounts'!R161</f>
        <v>0</v>
      </c>
      <c r="R210" s="650">
        <f>'O4 Summary by Class &amp; Accounts'!S161</f>
        <v>0</v>
      </c>
      <c r="S210" s="650">
        <f>'O4 Summary by Class &amp; Accounts'!T161</f>
        <v>0</v>
      </c>
      <c r="T210" s="650">
        <f>'O4 Summary by Class &amp; Accounts'!U161</f>
        <v>0</v>
      </c>
      <c r="U210" s="650">
        <f>'O4 Summary by Class &amp; Accounts'!V161</f>
        <v>0</v>
      </c>
      <c r="V210" s="650">
        <f>'O4 Summary by Class &amp; Accounts'!W161</f>
        <v>0</v>
      </c>
      <c r="W210" s="650">
        <f>'O4 Summary by Class &amp; Accounts'!X161</f>
        <v>0</v>
      </c>
      <c r="X210" s="652">
        <f t="shared" si="41"/>
        <v>8000.0000000000009</v>
      </c>
      <c r="Y210" s="650"/>
      <c r="Z210" s="650"/>
      <c r="AA210" s="650"/>
      <c r="AB210" s="650"/>
      <c r="AC210" s="650"/>
      <c r="AD210" s="650"/>
      <c r="AE210" s="650"/>
      <c r="AF210" s="650"/>
      <c r="AG210" s="650"/>
      <c r="AH210" s="650"/>
      <c r="AI210" s="650"/>
      <c r="AJ210" s="650"/>
      <c r="AK210" s="650"/>
      <c r="AL210" s="650"/>
      <c r="AM210" s="650"/>
      <c r="AN210" s="650"/>
      <c r="AO210" s="650"/>
      <c r="AP210" s="650"/>
      <c r="AQ210" s="650"/>
      <c r="AR210" s="650"/>
      <c r="AS210" s="813"/>
      <c r="AV210" s="1913">
        <v>1840</v>
      </c>
    </row>
    <row r="211" spans="1:48" s="672" customFormat="1" ht="25.5">
      <c r="A211" s="1161">
        <v>5150</v>
      </c>
      <c r="B211" s="1160" t="s">
        <v>12</v>
      </c>
      <c r="C211" s="652">
        <f t="shared" si="40"/>
        <v>12000.000000000002</v>
      </c>
      <c r="D211" s="650">
        <f>'O4 Summary by Class &amp; Accounts'!E162</f>
        <v>7571.6055606367572</v>
      </c>
      <c r="E211" s="650">
        <f>'O4 Summary by Class &amp; Accounts'!F162</f>
        <v>2366.0269113029331</v>
      </c>
      <c r="F211" s="650">
        <f>'O4 Summary by Class &amp; Accounts'!G162</f>
        <v>1802.1290854794374</v>
      </c>
      <c r="G211" s="650">
        <f>'O4 Summary by Class &amp; Accounts'!H162</f>
        <v>0</v>
      </c>
      <c r="H211" s="650">
        <f>'O4 Summary by Class &amp; Accounts'!I162</f>
        <v>0</v>
      </c>
      <c r="I211" s="650">
        <f>'O4 Summary by Class &amp; Accounts'!J162</f>
        <v>0</v>
      </c>
      <c r="J211" s="650">
        <f>'O4 Summary by Class &amp; Accounts'!K162</f>
        <v>241.31274853306013</v>
      </c>
      <c r="K211" s="650">
        <f>'O4 Summary by Class &amp; Accounts'!L162</f>
        <v>0</v>
      </c>
      <c r="L211" s="650">
        <f>'O4 Summary by Class &amp; Accounts'!M162</f>
        <v>18.925694047812808</v>
      </c>
      <c r="M211" s="650">
        <f>'O4 Summary by Class &amp; Accounts'!N162</f>
        <v>0</v>
      </c>
      <c r="N211" s="650">
        <f>'O4 Summary by Class &amp; Accounts'!O162</f>
        <v>0</v>
      </c>
      <c r="O211" s="650">
        <f>'O4 Summary by Class &amp; Accounts'!P162</f>
        <v>0</v>
      </c>
      <c r="P211" s="650">
        <f>'O4 Summary by Class &amp; Accounts'!Q162</f>
        <v>0</v>
      </c>
      <c r="Q211" s="650">
        <f>'O4 Summary by Class &amp; Accounts'!R162</f>
        <v>0</v>
      </c>
      <c r="R211" s="650">
        <f>'O4 Summary by Class &amp; Accounts'!S162</f>
        <v>0</v>
      </c>
      <c r="S211" s="650">
        <f>'O4 Summary by Class &amp; Accounts'!T162</f>
        <v>0</v>
      </c>
      <c r="T211" s="650">
        <f>'O4 Summary by Class &amp; Accounts'!U162</f>
        <v>0</v>
      </c>
      <c r="U211" s="650">
        <f>'O4 Summary by Class &amp; Accounts'!V162</f>
        <v>0</v>
      </c>
      <c r="V211" s="650">
        <f>'O4 Summary by Class &amp; Accounts'!W162</f>
        <v>0</v>
      </c>
      <c r="W211" s="650">
        <f>'O4 Summary by Class &amp; Accounts'!X162</f>
        <v>0</v>
      </c>
      <c r="X211" s="652">
        <f t="shared" si="41"/>
        <v>12000.000000000002</v>
      </c>
      <c r="Y211" s="650"/>
      <c r="Z211" s="650"/>
      <c r="AA211" s="650"/>
      <c r="AB211" s="650"/>
      <c r="AC211" s="650"/>
      <c r="AD211" s="650"/>
      <c r="AE211" s="650"/>
      <c r="AF211" s="650"/>
      <c r="AG211" s="650"/>
      <c r="AH211" s="650"/>
      <c r="AI211" s="650"/>
      <c r="AJ211" s="650"/>
      <c r="AK211" s="650"/>
      <c r="AL211" s="650"/>
      <c r="AM211" s="650"/>
      <c r="AN211" s="650"/>
      <c r="AO211" s="650"/>
      <c r="AP211" s="650"/>
      <c r="AQ211" s="650"/>
      <c r="AR211" s="650"/>
      <c r="AS211" s="813"/>
      <c r="AV211" s="1913">
        <v>1845</v>
      </c>
    </row>
    <row r="212" spans="1:48" s="672" customFormat="1" ht="12.75">
      <c r="A212" s="1161">
        <v>5155</v>
      </c>
      <c r="B212" s="1160" t="s">
        <v>13</v>
      </c>
      <c r="C212" s="652">
        <f t="shared" si="40"/>
        <v>4000</v>
      </c>
      <c r="D212" s="650">
        <f>'O4 Summary by Class &amp; Accounts'!E163</f>
        <v>2777.4846457440744</v>
      </c>
      <c r="E212" s="650">
        <f>'O4 Summary by Class &amp; Accounts'!F163</f>
        <v>923.15485110065219</v>
      </c>
      <c r="F212" s="650">
        <f>'O4 Summary by Class &amp; Accounts'!G163</f>
        <v>0</v>
      </c>
      <c r="G212" s="650">
        <f>'O4 Summary by Class &amp; Accounts'!H163</f>
        <v>0</v>
      </c>
      <c r="H212" s="650">
        <f>'O4 Summary by Class &amp; Accounts'!I163</f>
        <v>0</v>
      </c>
      <c r="I212" s="650">
        <f>'O4 Summary by Class &amp; Accounts'!J163</f>
        <v>0</v>
      </c>
      <c r="J212" s="650">
        <f>'O4 Summary by Class &amp; Accounts'!K163</f>
        <v>296.32131022983901</v>
      </c>
      <c r="K212" s="650">
        <f>'O4 Summary by Class &amp; Accounts'!L163</f>
        <v>0</v>
      </c>
      <c r="L212" s="650">
        <f>'O4 Summary by Class &amp; Accounts'!M163</f>
        <v>3.0391929254342456</v>
      </c>
      <c r="M212" s="650">
        <f>'O4 Summary by Class &amp; Accounts'!N163</f>
        <v>0</v>
      </c>
      <c r="N212" s="650">
        <f>'O4 Summary by Class &amp; Accounts'!O163</f>
        <v>0</v>
      </c>
      <c r="O212" s="650">
        <f>'O4 Summary by Class &amp; Accounts'!P163</f>
        <v>0</v>
      </c>
      <c r="P212" s="650">
        <f>'O4 Summary by Class &amp; Accounts'!Q163</f>
        <v>0</v>
      </c>
      <c r="Q212" s="650">
        <f>'O4 Summary by Class &amp; Accounts'!R163</f>
        <v>0</v>
      </c>
      <c r="R212" s="650">
        <f>'O4 Summary by Class &amp; Accounts'!S163</f>
        <v>0</v>
      </c>
      <c r="S212" s="650">
        <f>'O4 Summary by Class &amp; Accounts'!T163</f>
        <v>0</v>
      </c>
      <c r="T212" s="650">
        <f>'O4 Summary by Class &amp; Accounts'!U163</f>
        <v>0</v>
      </c>
      <c r="U212" s="650">
        <f>'O4 Summary by Class &amp; Accounts'!V163</f>
        <v>0</v>
      </c>
      <c r="V212" s="650">
        <f>'O4 Summary by Class &amp; Accounts'!W163</f>
        <v>0</v>
      </c>
      <c r="W212" s="650">
        <f>'O4 Summary by Class &amp; Accounts'!X163</f>
        <v>0</v>
      </c>
      <c r="X212" s="652">
        <f t="shared" si="41"/>
        <v>4000</v>
      </c>
      <c r="Y212" s="650"/>
      <c r="Z212" s="650"/>
      <c r="AA212" s="650"/>
      <c r="AB212" s="650"/>
      <c r="AC212" s="650"/>
      <c r="AD212" s="650"/>
      <c r="AE212" s="650"/>
      <c r="AF212" s="650"/>
      <c r="AG212" s="650"/>
      <c r="AH212" s="650"/>
      <c r="AI212" s="650"/>
      <c r="AJ212" s="650"/>
      <c r="AK212" s="650"/>
      <c r="AL212" s="650"/>
      <c r="AM212" s="650"/>
      <c r="AN212" s="650"/>
      <c r="AO212" s="650"/>
      <c r="AP212" s="650"/>
      <c r="AQ212" s="650"/>
      <c r="AR212" s="650"/>
      <c r="AS212" s="813"/>
      <c r="AV212" s="1913">
        <v>1855</v>
      </c>
    </row>
    <row r="213" spans="1:48" s="672" customFormat="1" ht="12.75">
      <c r="A213" s="1161">
        <v>5160</v>
      </c>
      <c r="B213" s="1160" t="s">
        <v>14</v>
      </c>
      <c r="C213" s="652">
        <f t="shared" si="40"/>
        <v>2000.0000000000002</v>
      </c>
      <c r="D213" s="650">
        <f>'O4 Summary by Class &amp; Accounts'!E164</f>
        <v>1247.4859623518464</v>
      </c>
      <c r="E213" s="650">
        <f>'O4 Summary by Class &amp; Accounts'!F164</f>
        <v>386.96515413978557</v>
      </c>
      <c r="F213" s="650">
        <f>'O4 Summary by Class &amp; Accounts'!G164</f>
        <v>322.26914976384785</v>
      </c>
      <c r="G213" s="650">
        <f>'O4 Summary by Class &amp; Accounts'!H164</f>
        <v>0</v>
      </c>
      <c r="H213" s="650">
        <f>'O4 Summary by Class &amp; Accounts'!I164</f>
        <v>0</v>
      </c>
      <c r="I213" s="650">
        <f>'O4 Summary by Class &amp; Accounts'!J164</f>
        <v>0</v>
      </c>
      <c r="J213" s="650">
        <f>'O4 Summary by Class &amp; Accounts'!K164</f>
        <v>40.1717641517088</v>
      </c>
      <c r="K213" s="650">
        <f>'O4 Summary by Class &amp; Accounts'!L164</f>
        <v>0</v>
      </c>
      <c r="L213" s="650">
        <f>'O4 Summary by Class &amp; Accounts'!M164</f>
        <v>3.1079695928112923</v>
      </c>
      <c r="M213" s="650">
        <f>'O4 Summary by Class &amp; Accounts'!N164</f>
        <v>0</v>
      </c>
      <c r="N213" s="650">
        <f>'O4 Summary by Class &amp; Accounts'!O164</f>
        <v>0</v>
      </c>
      <c r="O213" s="650">
        <f>'O4 Summary by Class &amp; Accounts'!P164</f>
        <v>0</v>
      </c>
      <c r="P213" s="650">
        <f>'O4 Summary by Class &amp; Accounts'!Q164</f>
        <v>0</v>
      </c>
      <c r="Q213" s="650">
        <f>'O4 Summary by Class &amp; Accounts'!R164</f>
        <v>0</v>
      </c>
      <c r="R213" s="650">
        <f>'O4 Summary by Class &amp; Accounts'!S164</f>
        <v>0</v>
      </c>
      <c r="S213" s="650">
        <f>'O4 Summary by Class &amp; Accounts'!T164</f>
        <v>0</v>
      </c>
      <c r="T213" s="650">
        <f>'O4 Summary by Class &amp; Accounts'!U164</f>
        <v>0</v>
      </c>
      <c r="U213" s="650">
        <f>'O4 Summary by Class &amp; Accounts'!V164</f>
        <v>0</v>
      </c>
      <c r="V213" s="650">
        <f>'O4 Summary by Class &amp; Accounts'!W164</f>
        <v>0</v>
      </c>
      <c r="W213" s="650">
        <f>'O4 Summary by Class &amp; Accounts'!X164</f>
        <v>0</v>
      </c>
      <c r="X213" s="652">
        <f t="shared" si="41"/>
        <v>2000.0000000000002</v>
      </c>
      <c r="Y213" s="650"/>
      <c r="Z213" s="650"/>
      <c r="AA213" s="650"/>
      <c r="AB213" s="650"/>
      <c r="AC213" s="650"/>
      <c r="AD213" s="650"/>
      <c r="AE213" s="650"/>
      <c r="AF213" s="650"/>
      <c r="AG213" s="650"/>
      <c r="AH213" s="650"/>
      <c r="AI213" s="650"/>
      <c r="AJ213" s="650"/>
      <c r="AK213" s="650"/>
      <c r="AL213" s="650"/>
      <c r="AM213" s="650"/>
      <c r="AN213" s="650"/>
      <c r="AO213" s="650"/>
      <c r="AP213" s="650"/>
      <c r="AQ213" s="650"/>
      <c r="AR213" s="650"/>
      <c r="AS213" s="813"/>
      <c r="AV213" s="1913">
        <v>1850</v>
      </c>
    </row>
    <row r="214" spans="1:48" s="672" customFormat="1" ht="12.75">
      <c r="A214" s="1161">
        <v>5175</v>
      </c>
      <c r="B214" s="1160" t="s">
        <v>1540</v>
      </c>
      <c r="C214" s="652">
        <f t="shared" si="40"/>
        <v>32000</v>
      </c>
      <c r="D214" s="650">
        <f>'O4 Summary by Class &amp; Accounts'!E165</f>
        <v>23153.777777777777</v>
      </c>
      <c r="E214" s="650">
        <f>'O4 Summary by Class &amp; Accounts'!F165</f>
        <v>7674.3111111111111</v>
      </c>
      <c r="F214" s="650">
        <f>'O4 Summary by Class &amp; Accounts'!G165</f>
        <v>1171.911111111111</v>
      </c>
      <c r="G214" s="650">
        <f>'O4 Summary by Class &amp; Accounts'!H165</f>
        <v>0</v>
      </c>
      <c r="H214" s="650">
        <f>'O4 Summary by Class &amp; Accounts'!I165</f>
        <v>0</v>
      </c>
      <c r="I214" s="650">
        <f>'O4 Summary by Class &amp; Accounts'!J165</f>
        <v>0</v>
      </c>
      <c r="J214" s="650">
        <f>'O4 Summary by Class &amp; Accounts'!K165</f>
        <v>0</v>
      </c>
      <c r="K214" s="650">
        <f>'O4 Summary by Class &amp; Accounts'!L165</f>
        <v>0</v>
      </c>
      <c r="L214" s="650">
        <f>'O4 Summary by Class &amp; Accounts'!M165</f>
        <v>0</v>
      </c>
      <c r="M214" s="650">
        <f>'O4 Summary by Class &amp; Accounts'!N165</f>
        <v>0</v>
      </c>
      <c r="N214" s="650">
        <f>'O4 Summary by Class &amp; Accounts'!O165</f>
        <v>0</v>
      </c>
      <c r="O214" s="650">
        <f>'O4 Summary by Class &amp; Accounts'!P165</f>
        <v>0</v>
      </c>
      <c r="P214" s="650">
        <f>'O4 Summary by Class &amp; Accounts'!Q165</f>
        <v>0</v>
      </c>
      <c r="Q214" s="650">
        <f>'O4 Summary by Class &amp; Accounts'!R165</f>
        <v>0</v>
      </c>
      <c r="R214" s="650">
        <f>'O4 Summary by Class &amp; Accounts'!S165</f>
        <v>0</v>
      </c>
      <c r="S214" s="650">
        <f>'O4 Summary by Class &amp; Accounts'!T165</f>
        <v>0</v>
      </c>
      <c r="T214" s="650">
        <f>'O4 Summary by Class &amp; Accounts'!U165</f>
        <v>0</v>
      </c>
      <c r="U214" s="650">
        <f>'O4 Summary by Class &amp; Accounts'!V165</f>
        <v>0</v>
      </c>
      <c r="V214" s="650">
        <f>'O4 Summary by Class &amp; Accounts'!W165</f>
        <v>0</v>
      </c>
      <c r="W214" s="650">
        <f>'O4 Summary by Class &amp; Accounts'!X165</f>
        <v>0</v>
      </c>
      <c r="X214" s="652">
        <f t="shared" si="41"/>
        <v>32000</v>
      </c>
      <c r="Y214" s="650"/>
      <c r="Z214" s="650"/>
      <c r="AA214" s="650"/>
      <c r="AB214" s="650"/>
      <c r="AC214" s="650"/>
      <c r="AD214" s="650"/>
      <c r="AE214" s="650"/>
      <c r="AF214" s="650"/>
      <c r="AG214" s="650"/>
      <c r="AH214" s="650"/>
      <c r="AI214" s="650"/>
      <c r="AJ214" s="650"/>
      <c r="AK214" s="650"/>
      <c r="AL214" s="650"/>
      <c r="AM214" s="650"/>
      <c r="AN214" s="650"/>
      <c r="AO214" s="650"/>
      <c r="AP214" s="650"/>
      <c r="AQ214" s="650"/>
      <c r="AR214" s="650"/>
      <c r="AS214" s="813"/>
      <c r="AV214" s="1913">
        <v>1860</v>
      </c>
    </row>
    <row r="215" spans="1:48" s="672" customFormat="1" ht="12.75">
      <c r="A215" s="1161">
        <v>5305</v>
      </c>
      <c r="B215" s="1160" t="s">
        <v>1550</v>
      </c>
      <c r="C215" s="652">
        <f t="shared" si="40"/>
        <v>0</v>
      </c>
      <c r="D215" s="650">
        <f>'O4 Summary by Class &amp; Accounts'!E166</f>
        <v>0</v>
      </c>
      <c r="E215" s="650">
        <f>'O4 Summary by Class &amp; Accounts'!F166</f>
        <v>0</v>
      </c>
      <c r="F215" s="650">
        <f>'O4 Summary by Class &amp; Accounts'!G166</f>
        <v>0</v>
      </c>
      <c r="G215" s="650">
        <f>'O4 Summary by Class &amp; Accounts'!H166</f>
        <v>0</v>
      </c>
      <c r="H215" s="650">
        <f>'O4 Summary by Class &amp; Accounts'!I166</f>
        <v>0</v>
      </c>
      <c r="I215" s="650">
        <f>'O4 Summary by Class &amp; Accounts'!J166</f>
        <v>0</v>
      </c>
      <c r="J215" s="650">
        <f>'O4 Summary by Class &amp; Accounts'!K166</f>
        <v>0</v>
      </c>
      <c r="K215" s="650">
        <f>'O4 Summary by Class &amp; Accounts'!L166</f>
        <v>0</v>
      </c>
      <c r="L215" s="650">
        <f>'O4 Summary by Class &amp; Accounts'!M166</f>
        <v>0</v>
      </c>
      <c r="M215" s="650">
        <f>'O4 Summary by Class &amp; Accounts'!N166</f>
        <v>0</v>
      </c>
      <c r="N215" s="650">
        <f>'O4 Summary by Class &amp; Accounts'!O166</f>
        <v>0</v>
      </c>
      <c r="O215" s="650">
        <f>'O4 Summary by Class &amp; Accounts'!P166</f>
        <v>0</v>
      </c>
      <c r="P215" s="650">
        <f>'O4 Summary by Class &amp; Accounts'!Q166</f>
        <v>0</v>
      </c>
      <c r="Q215" s="650">
        <f>'O4 Summary by Class &amp; Accounts'!R166</f>
        <v>0</v>
      </c>
      <c r="R215" s="650">
        <f>'O4 Summary by Class &amp; Accounts'!S166</f>
        <v>0</v>
      </c>
      <c r="S215" s="650">
        <f>'O4 Summary by Class &amp; Accounts'!T166</f>
        <v>0</v>
      </c>
      <c r="T215" s="650">
        <f>'O4 Summary by Class &amp; Accounts'!U166</f>
        <v>0</v>
      </c>
      <c r="U215" s="650">
        <f>'O4 Summary by Class &amp; Accounts'!V166</f>
        <v>0</v>
      </c>
      <c r="V215" s="650">
        <f>'O4 Summary by Class &amp; Accounts'!W166</f>
        <v>0</v>
      </c>
      <c r="W215" s="650">
        <f>'O4 Summary by Class &amp; Accounts'!X166</f>
        <v>0</v>
      </c>
      <c r="X215" s="652">
        <f t="shared" si="41"/>
        <v>0</v>
      </c>
      <c r="Y215" s="650"/>
      <c r="Z215" s="650"/>
      <c r="AA215" s="650"/>
      <c r="AB215" s="650"/>
      <c r="AC215" s="650"/>
      <c r="AD215" s="650"/>
      <c r="AE215" s="650"/>
      <c r="AF215" s="650"/>
      <c r="AG215" s="650"/>
      <c r="AH215" s="650"/>
      <c r="AI215" s="650"/>
      <c r="AJ215" s="650"/>
      <c r="AK215" s="650"/>
      <c r="AL215" s="650"/>
      <c r="AM215" s="650"/>
      <c r="AN215" s="650"/>
      <c r="AO215" s="650"/>
      <c r="AP215" s="650"/>
      <c r="AQ215" s="650"/>
      <c r="AR215" s="650"/>
      <c r="AS215" s="813"/>
      <c r="AV215" s="1913" t="s">
        <v>1283</v>
      </c>
    </row>
    <row r="216" spans="1:48" s="672" customFormat="1" ht="12.75">
      <c r="A216" s="1161">
        <v>5310</v>
      </c>
      <c r="B216" s="1160" t="s">
        <v>286</v>
      </c>
      <c r="C216" s="652">
        <f t="shared" si="40"/>
        <v>0</v>
      </c>
      <c r="D216" s="650">
        <f>'O4 Summary by Class &amp; Accounts'!E167</f>
        <v>0</v>
      </c>
      <c r="E216" s="650">
        <f>'O4 Summary by Class &amp; Accounts'!F167</f>
        <v>0</v>
      </c>
      <c r="F216" s="650">
        <f>'O4 Summary by Class &amp; Accounts'!G167</f>
        <v>0</v>
      </c>
      <c r="G216" s="650">
        <f>'O4 Summary by Class &amp; Accounts'!H167</f>
        <v>0</v>
      </c>
      <c r="H216" s="650">
        <f>'O4 Summary by Class &amp; Accounts'!I167</f>
        <v>0</v>
      </c>
      <c r="I216" s="650">
        <f>'O4 Summary by Class &amp; Accounts'!J167</f>
        <v>0</v>
      </c>
      <c r="J216" s="650">
        <f>'O4 Summary by Class &amp; Accounts'!K167</f>
        <v>0</v>
      </c>
      <c r="K216" s="650">
        <f>'O4 Summary by Class &amp; Accounts'!L167</f>
        <v>0</v>
      </c>
      <c r="L216" s="650">
        <f>'O4 Summary by Class &amp; Accounts'!M167</f>
        <v>0</v>
      </c>
      <c r="M216" s="650">
        <f>'O4 Summary by Class &amp; Accounts'!N167</f>
        <v>0</v>
      </c>
      <c r="N216" s="650">
        <f>'O4 Summary by Class &amp; Accounts'!O167</f>
        <v>0</v>
      </c>
      <c r="O216" s="650">
        <f>'O4 Summary by Class &amp; Accounts'!P167</f>
        <v>0</v>
      </c>
      <c r="P216" s="650">
        <f>'O4 Summary by Class &amp; Accounts'!Q167</f>
        <v>0</v>
      </c>
      <c r="Q216" s="650">
        <f>'O4 Summary by Class &amp; Accounts'!R167</f>
        <v>0</v>
      </c>
      <c r="R216" s="650">
        <f>'O4 Summary by Class &amp; Accounts'!S167</f>
        <v>0</v>
      </c>
      <c r="S216" s="650">
        <f>'O4 Summary by Class &amp; Accounts'!T167</f>
        <v>0</v>
      </c>
      <c r="T216" s="650">
        <f>'O4 Summary by Class &amp; Accounts'!U167</f>
        <v>0</v>
      </c>
      <c r="U216" s="650">
        <f>'O4 Summary by Class &amp; Accounts'!V167</f>
        <v>0</v>
      </c>
      <c r="V216" s="650">
        <f>'O4 Summary by Class &amp; Accounts'!W167</f>
        <v>0</v>
      </c>
      <c r="W216" s="650">
        <f>'O4 Summary by Class &amp; Accounts'!X167</f>
        <v>0</v>
      </c>
      <c r="X216" s="652">
        <f t="shared" si="41"/>
        <v>0</v>
      </c>
      <c r="Y216" s="650"/>
      <c r="Z216" s="650"/>
      <c r="AA216" s="650"/>
      <c r="AB216" s="650"/>
      <c r="AC216" s="650"/>
      <c r="AD216" s="650"/>
      <c r="AE216" s="650"/>
      <c r="AF216" s="650"/>
      <c r="AG216" s="650"/>
      <c r="AH216" s="650"/>
      <c r="AI216" s="650"/>
      <c r="AJ216" s="650"/>
      <c r="AK216" s="650"/>
      <c r="AL216" s="650"/>
      <c r="AM216" s="650"/>
      <c r="AN216" s="650"/>
      <c r="AO216" s="650"/>
      <c r="AP216" s="650"/>
      <c r="AQ216" s="650"/>
      <c r="AR216" s="650"/>
      <c r="AS216" s="813"/>
      <c r="AV216" s="1913" t="s">
        <v>781</v>
      </c>
    </row>
    <row r="217" spans="1:48" s="672" customFormat="1" ht="12.75">
      <c r="A217" s="1161">
        <v>5315</v>
      </c>
      <c r="B217" s="1160" t="s">
        <v>1145</v>
      </c>
      <c r="C217" s="652">
        <f t="shared" si="40"/>
        <v>160000</v>
      </c>
      <c r="D217" s="650">
        <f>'O4 Summary by Class &amp; Accounts'!E168</f>
        <v>131282.86536362735</v>
      </c>
      <c r="E217" s="650">
        <f>'O4 Summary by Class &amp; Accounts'!F168</f>
        <v>19954.360551642028</v>
      </c>
      <c r="F217" s="650">
        <f>'O4 Summary by Class &amp; Accounts'!G168</f>
        <v>8207.1634090683619</v>
      </c>
      <c r="G217" s="650">
        <f>'O4 Summary by Class &amp; Accounts'!H168</f>
        <v>0</v>
      </c>
      <c r="H217" s="650">
        <f>'O4 Summary by Class &amp; Accounts'!I168</f>
        <v>0</v>
      </c>
      <c r="I217" s="650">
        <f>'O4 Summary by Class &amp; Accounts'!J168</f>
        <v>0</v>
      </c>
      <c r="J217" s="650">
        <f>'O4 Summary by Class &amp; Accounts'!K168</f>
        <v>317.49181466415325</v>
      </c>
      <c r="K217" s="650">
        <f>'O4 Summary by Class &amp; Accounts'!L168</f>
        <v>0</v>
      </c>
      <c r="L217" s="650">
        <f>'O4 Summary by Class &amp; Accounts'!M168</f>
        <v>238.11886099811491</v>
      </c>
      <c r="M217" s="650">
        <f>'O4 Summary by Class &amp; Accounts'!N168</f>
        <v>0</v>
      </c>
      <c r="N217" s="650">
        <f>'O4 Summary by Class &amp; Accounts'!O168</f>
        <v>0</v>
      </c>
      <c r="O217" s="650">
        <f>'O4 Summary by Class &amp; Accounts'!P168</f>
        <v>0</v>
      </c>
      <c r="P217" s="650">
        <f>'O4 Summary by Class &amp; Accounts'!Q168</f>
        <v>0</v>
      </c>
      <c r="Q217" s="650">
        <f>'O4 Summary by Class &amp; Accounts'!R168</f>
        <v>0</v>
      </c>
      <c r="R217" s="650">
        <f>'O4 Summary by Class &amp; Accounts'!S168</f>
        <v>0</v>
      </c>
      <c r="S217" s="650">
        <f>'O4 Summary by Class &amp; Accounts'!T168</f>
        <v>0</v>
      </c>
      <c r="T217" s="650">
        <f>'O4 Summary by Class &amp; Accounts'!U168</f>
        <v>0</v>
      </c>
      <c r="U217" s="650">
        <f>'O4 Summary by Class &amp; Accounts'!V168</f>
        <v>0</v>
      </c>
      <c r="V217" s="650">
        <f>'O4 Summary by Class &amp; Accounts'!W168</f>
        <v>0</v>
      </c>
      <c r="W217" s="650">
        <f>'O4 Summary by Class &amp; Accounts'!X168</f>
        <v>0</v>
      </c>
      <c r="X217" s="652">
        <f t="shared" si="41"/>
        <v>160000</v>
      </c>
      <c r="Y217" s="650"/>
      <c r="Z217" s="650"/>
      <c r="AA217" s="650"/>
      <c r="AB217" s="650"/>
      <c r="AC217" s="650"/>
      <c r="AD217" s="650"/>
      <c r="AE217" s="650"/>
      <c r="AF217" s="650"/>
      <c r="AG217" s="650"/>
      <c r="AH217" s="650"/>
      <c r="AI217" s="650"/>
      <c r="AJ217" s="650"/>
      <c r="AK217" s="650"/>
      <c r="AL217" s="650"/>
      <c r="AM217" s="650"/>
      <c r="AN217" s="650"/>
      <c r="AO217" s="650"/>
      <c r="AP217" s="650"/>
      <c r="AQ217" s="650"/>
      <c r="AR217" s="650"/>
      <c r="AS217" s="813"/>
      <c r="AV217" s="1913" t="s">
        <v>1283</v>
      </c>
    </row>
    <row r="218" spans="1:48" s="672" customFormat="1" ht="12.75">
      <c r="A218" s="1161">
        <v>5320</v>
      </c>
      <c r="B218" s="1160" t="s">
        <v>1146</v>
      </c>
      <c r="C218" s="652">
        <f t="shared" si="40"/>
        <v>100000</v>
      </c>
      <c r="D218" s="650">
        <f>'O4 Summary by Class &amp; Accounts'!E169</f>
        <v>82051.790852267091</v>
      </c>
      <c r="E218" s="650">
        <f>'O4 Summary by Class &amp; Accounts'!F169</f>
        <v>12471.475344776267</v>
      </c>
      <c r="F218" s="650">
        <f>'O4 Summary by Class &amp; Accounts'!G169</f>
        <v>5129.4771306677267</v>
      </c>
      <c r="G218" s="650">
        <f>'O4 Summary by Class &amp; Accounts'!H169</f>
        <v>0</v>
      </c>
      <c r="H218" s="650">
        <f>'O4 Summary by Class &amp; Accounts'!I169</f>
        <v>0</v>
      </c>
      <c r="I218" s="650">
        <f>'O4 Summary by Class &amp; Accounts'!J169</f>
        <v>0</v>
      </c>
      <c r="J218" s="650">
        <f>'O4 Summary by Class &amp; Accounts'!K169</f>
        <v>198.43238416509578</v>
      </c>
      <c r="K218" s="650">
        <f>'O4 Summary by Class &amp; Accounts'!L169</f>
        <v>0</v>
      </c>
      <c r="L218" s="650">
        <f>'O4 Summary by Class &amp; Accounts'!M169</f>
        <v>148.82428812382182</v>
      </c>
      <c r="M218" s="650">
        <f>'O4 Summary by Class &amp; Accounts'!N169</f>
        <v>0</v>
      </c>
      <c r="N218" s="650">
        <f>'O4 Summary by Class &amp; Accounts'!O169</f>
        <v>0</v>
      </c>
      <c r="O218" s="650">
        <f>'O4 Summary by Class &amp; Accounts'!P169</f>
        <v>0</v>
      </c>
      <c r="P218" s="650">
        <f>'O4 Summary by Class &amp; Accounts'!Q169</f>
        <v>0</v>
      </c>
      <c r="Q218" s="650">
        <f>'O4 Summary by Class &amp; Accounts'!R169</f>
        <v>0</v>
      </c>
      <c r="R218" s="650">
        <f>'O4 Summary by Class &amp; Accounts'!S169</f>
        <v>0</v>
      </c>
      <c r="S218" s="650">
        <f>'O4 Summary by Class &amp; Accounts'!T169</f>
        <v>0</v>
      </c>
      <c r="T218" s="650">
        <f>'O4 Summary by Class &amp; Accounts'!U169</f>
        <v>0</v>
      </c>
      <c r="U218" s="650">
        <f>'O4 Summary by Class &amp; Accounts'!V169</f>
        <v>0</v>
      </c>
      <c r="V218" s="650">
        <f>'O4 Summary by Class &amp; Accounts'!W169</f>
        <v>0</v>
      </c>
      <c r="W218" s="650">
        <f>'O4 Summary by Class &amp; Accounts'!X169</f>
        <v>0</v>
      </c>
      <c r="X218" s="652">
        <f t="shared" si="41"/>
        <v>100000</v>
      </c>
      <c r="Y218" s="650"/>
      <c r="Z218" s="650"/>
      <c r="AA218" s="650"/>
      <c r="AB218" s="650"/>
      <c r="AC218" s="650"/>
      <c r="AD218" s="650"/>
      <c r="AE218" s="650"/>
      <c r="AF218" s="650"/>
      <c r="AG218" s="650"/>
      <c r="AH218" s="650"/>
      <c r="AI218" s="650"/>
      <c r="AJ218" s="650"/>
      <c r="AK218" s="650"/>
      <c r="AL218" s="650"/>
      <c r="AM218" s="650"/>
      <c r="AN218" s="650"/>
      <c r="AO218" s="650"/>
      <c r="AP218" s="650"/>
      <c r="AQ218" s="650"/>
      <c r="AR218" s="650"/>
      <c r="AS218" s="813"/>
      <c r="AV218" s="1913" t="s">
        <v>1283</v>
      </c>
    </row>
    <row r="219" spans="1:48" s="672" customFormat="1" ht="12.75">
      <c r="A219" s="1161">
        <v>5325</v>
      </c>
      <c r="B219" s="1160" t="s">
        <v>1147</v>
      </c>
      <c r="C219" s="652">
        <f t="shared" si="40"/>
        <v>0</v>
      </c>
      <c r="D219" s="650">
        <f>'O4 Summary by Class &amp; Accounts'!E170</f>
        <v>0</v>
      </c>
      <c r="E219" s="650">
        <f>'O4 Summary by Class &amp; Accounts'!F170</f>
        <v>0</v>
      </c>
      <c r="F219" s="650">
        <f>'O4 Summary by Class &amp; Accounts'!G170</f>
        <v>0</v>
      </c>
      <c r="G219" s="650">
        <f>'O4 Summary by Class &amp; Accounts'!H170</f>
        <v>0</v>
      </c>
      <c r="H219" s="650">
        <f>'O4 Summary by Class &amp; Accounts'!I170</f>
        <v>0</v>
      </c>
      <c r="I219" s="650">
        <f>'O4 Summary by Class &amp; Accounts'!J170</f>
        <v>0</v>
      </c>
      <c r="J219" s="650">
        <f>'O4 Summary by Class &amp; Accounts'!K170</f>
        <v>0</v>
      </c>
      <c r="K219" s="650">
        <f>'O4 Summary by Class &amp; Accounts'!L170</f>
        <v>0</v>
      </c>
      <c r="L219" s="650">
        <f>'O4 Summary by Class &amp; Accounts'!M170</f>
        <v>0</v>
      </c>
      <c r="M219" s="650">
        <f>'O4 Summary by Class &amp; Accounts'!N170</f>
        <v>0</v>
      </c>
      <c r="N219" s="650">
        <f>'O4 Summary by Class &amp; Accounts'!O170</f>
        <v>0</v>
      </c>
      <c r="O219" s="650">
        <f>'O4 Summary by Class &amp; Accounts'!P170</f>
        <v>0</v>
      </c>
      <c r="P219" s="650">
        <f>'O4 Summary by Class &amp; Accounts'!Q170</f>
        <v>0</v>
      </c>
      <c r="Q219" s="650">
        <f>'O4 Summary by Class &amp; Accounts'!R170</f>
        <v>0</v>
      </c>
      <c r="R219" s="650">
        <f>'O4 Summary by Class &amp; Accounts'!S170</f>
        <v>0</v>
      </c>
      <c r="S219" s="650">
        <f>'O4 Summary by Class &amp; Accounts'!T170</f>
        <v>0</v>
      </c>
      <c r="T219" s="650">
        <f>'O4 Summary by Class &amp; Accounts'!U170</f>
        <v>0</v>
      </c>
      <c r="U219" s="650">
        <f>'O4 Summary by Class &amp; Accounts'!V170</f>
        <v>0</v>
      </c>
      <c r="V219" s="650">
        <f>'O4 Summary by Class &amp; Accounts'!W170</f>
        <v>0</v>
      </c>
      <c r="W219" s="650">
        <f>'O4 Summary by Class &amp; Accounts'!X170</f>
        <v>0</v>
      </c>
      <c r="X219" s="652">
        <f t="shared" si="41"/>
        <v>0</v>
      </c>
      <c r="Y219" s="650"/>
      <c r="Z219" s="650"/>
      <c r="AA219" s="650"/>
      <c r="AB219" s="650"/>
      <c r="AC219" s="650"/>
      <c r="AD219" s="650"/>
      <c r="AE219" s="650"/>
      <c r="AF219" s="650"/>
      <c r="AG219" s="650"/>
      <c r="AH219" s="650"/>
      <c r="AI219" s="650"/>
      <c r="AJ219" s="650"/>
      <c r="AK219" s="650"/>
      <c r="AL219" s="650"/>
      <c r="AM219" s="650"/>
      <c r="AN219" s="650"/>
      <c r="AO219" s="650"/>
      <c r="AP219" s="650"/>
      <c r="AQ219" s="650"/>
      <c r="AR219" s="650"/>
      <c r="AS219" s="813"/>
      <c r="AV219" s="1913" t="s">
        <v>1283</v>
      </c>
    </row>
    <row r="220" spans="1:48" s="672" customFormat="1" ht="12.75">
      <c r="A220" s="1161">
        <v>5330</v>
      </c>
      <c r="B220" s="1160" t="s">
        <v>1148</v>
      </c>
      <c r="C220" s="652">
        <f t="shared" si="40"/>
        <v>0</v>
      </c>
      <c r="D220" s="650">
        <f>'O4 Summary by Class &amp; Accounts'!E171</f>
        <v>0</v>
      </c>
      <c r="E220" s="650">
        <f>'O4 Summary by Class &amp; Accounts'!F171</f>
        <v>0</v>
      </c>
      <c r="F220" s="650">
        <f>'O4 Summary by Class &amp; Accounts'!G171</f>
        <v>0</v>
      </c>
      <c r="G220" s="650">
        <f>'O4 Summary by Class &amp; Accounts'!H171</f>
        <v>0</v>
      </c>
      <c r="H220" s="650">
        <f>'O4 Summary by Class &amp; Accounts'!I171</f>
        <v>0</v>
      </c>
      <c r="I220" s="650">
        <f>'O4 Summary by Class &amp; Accounts'!J171</f>
        <v>0</v>
      </c>
      <c r="J220" s="650">
        <f>'O4 Summary by Class &amp; Accounts'!K171</f>
        <v>0</v>
      </c>
      <c r="K220" s="650">
        <f>'O4 Summary by Class &amp; Accounts'!L171</f>
        <v>0</v>
      </c>
      <c r="L220" s="650">
        <f>'O4 Summary by Class &amp; Accounts'!M171</f>
        <v>0</v>
      </c>
      <c r="M220" s="650">
        <f>'O4 Summary by Class &amp; Accounts'!N171</f>
        <v>0</v>
      </c>
      <c r="N220" s="650">
        <f>'O4 Summary by Class &amp; Accounts'!O171</f>
        <v>0</v>
      </c>
      <c r="O220" s="650">
        <f>'O4 Summary by Class &amp; Accounts'!P171</f>
        <v>0</v>
      </c>
      <c r="P220" s="650">
        <f>'O4 Summary by Class &amp; Accounts'!Q171</f>
        <v>0</v>
      </c>
      <c r="Q220" s="650">
        <f>'O4 Summary by Class &amp; Accounts'!R171</f>
        <v>0</v>
      </c>
      <c r="R220" s="650">
        <f>'O4 Summary by Class &amp; Accounts'!S171</f>
        <v>0</v>
      </c>
      <c r="S220" s="650">
        <f>'O4 Summary by Class &amp; Accounts'!T171</f>
        <v>0</v>
      </c>
      <c r="T220" s="650">
        <f>'O4 Summary by Class &amp; Accounts'!U171</f>
        <v>0</v>
      </c>
      <c r="U220" s="650">
        <f>'O4 Summary by Class &amp; Accounts'!V171</f>
        <v>0</v>
      </c>
      <c r="V220" s="650">
        <f>'O4 Summary by Class &amp; Accounts'!W171</f>
        <v>0</v>
      </c>
      <c r="W220" s="650">
        <f>'O4 Summary by Class &amp; Accounts'!X171</f>
        <v>0</v>
      </c>
      <c r="X220" s="652">
        <f t="shared" si="41"/>
        <v>0</v>
      </c>
      <c r="Y220" s="650"/>
      <c r="Z220" s="650"/>
      <c r="AA220" s="650"/>
      <c r="AB220" s="650"/>
      <c r="AC220" s="650"/>
      <c r="AD220" s="650"/>
      <c r="AE220" s="650"/>
      <c r="AF220" s="650"/>
      <c r="AG220" s="650"/>
      <c r="AH220" s="650"/>
      <c r="AI220" s="650"/>
      <c r="AJ220" s="650"/>
      <c r="AK220" s="650"/>
      <c r="AL220" s="650"/>
      <c r="AM220" s="650"/>
      <c r="AN220" s="650"/>
      <c r="AO220" s="650"/>
      <c r="AP220" s="650"/>
      <c r="AQ220" s="650"/>
      <c r="AR220" s="650"/>
      <c r="AS220" s="813"/>
      <c r="AV220" s="1913" t="s">
        <v>1283</v>
      </c>
    </row>
    <row r="221" spans="1:48" s="672" customFormat="1" ht="12.75">
      <c r="A221" s="1161">
        <v>5335</v>
      </c>
      <c r="B221" s="1160" t="s">
        <v>1149</v>
      </c>
      <c r="C221" s="652">
        <f t="shared" si="40"/>
        <v>8000</v>
      </c>
      <c r="D221" s="650">
        <f>'O4 Summary by Class &amp; Accounts'!E172</f>
        <v>8000</v>
      </c>
      <c r="E221" s="650">
        <f>'O4 Summary by Class &amp; Accounts'!F172</f>
        <v>0</v>
      </c>
      <c r="F221" s="650">
        <f>'O4 Summary by Class &amp; Accounts'!G172</f>
        <v>0</v>
      </c>
      <c r="G221" s="650">
        <f>'O4 Summary by Class &amp; Accounts'!H172</f>
        <v>0</v>
      </c>
      <c r="H221" s="650">
        <f>'O4 Summary by Class &amp; Accounts'!I172</f>
        <v>0</v>
      </c>
      <c r="I221" s="650">
        <f>'O4 Summary by Class &amp; Accounts'!J172</f>
        <v>0</v>
      </c>
      <c r="J221" s="650">
        <f>'O4 Summary by Class &amp; Accounts'!K172</f>
        <v>0</v>
      </c>
      <c r="K221" s="650">
        <f>'O4 Summary by Class &amp; Accounts'!L172</f>
        <v>0</v>
      </c>
      <c r="L221" s="650">
        <f>'O4 Summary by Class &amp; Accounts'!M172</f>
        <v>0</v>
      </c>
      <c r="M221" s="650">
        <f>'O4 Summary by Class &amp; Accounts'!N172</f>
        <v>0</v>
      </c>
      <c r="N221" s="650">
        <f>'O4 Summary by Class &amp; Accounts'!O172</f>
        <v>0</v>
      </c>
      <c r="O221" s="650">
        <f>'O4 Summary by Class &amp; Accounts'!P172</f>
        <v>0</v>
      </c>
      <c r="P221" s="650">
        <f>'O4 Summary by Class &amp; Accounts'!Q172</f>
        <v>0</v>
      </c>
      <c r="Q221" s="650">
        <f>'O4 Summary by Class &amp; Accounts'!R172</f>
        <v>0</v>
      </c>
      <c r="R221" s="650">
        <f>'O4 Summary by Class &amp; Accounts'!S172</f>
        <v>0</v>
      </c>
      <c r="S221" s="650">
        <f>'O4 Summary by Class &amp; Accounts'!T172</f>
        <v>0</v>
      </c>
      <c r="T221" s="650">
        <f>'O4 Summary by Class &amp; Accounts'!U172</f>
        <v>0</v>
      </c>
      <c r="U221" s="650">
        <f>'O4 Summary by Class &amp; Accounts'!V172</f>
        <v>0</v>
      </c>
      <c r="V221" s="650">
        <f>'O4 Summary by Class &amp; Accounts'!W172</f>
        <v>0</v>
      </c>
      <c r="W221" s="650">
        <f>'O4 Summary by Class &amp; Accounts'!X172</f>
        <v>0</v>
      </c>
      <c r="X221" s="652">
        <f t="shared" si="41"/>
        <v>8000</v>
      </c>
      <c r="Y221" s="650"/>
      <c r="Z221" s="650"/>
      <c r="AA221" s="650"/>
      <c r="AB221" s="650"/>
      <c r="AC221" s="650"/>
      <c r="AD221" s="650"/>
      <c r="AE221" s="650"/>
      <c r="AF221" s="650"/>
      <c r="AG221" s="650"/>
      <c r="AH221" s="650"/>
      <c r="AI221" s="650"/>
      <c r="AJ221" s="650"/>
      <c r="AK221" s="650"/>
      <c r="AL221" s="650"/>
      <c r="AM221" s="650"/>
      <c r="AN221" s="650"/>
      <c r="AO221" s="650"/>
      <c r="AP221" s="650"/>
      <c r="AQ221" s="650"/>
      <c r="AR221" s="650"/>
      <c r="AS221" s="813"/>
      <c r="AV221" s="1913" t="s">
        <v>1356</v>
      </c>
    </row>
    <row r="222" spans="1:48" s="672" customFormat="1" ht="12.75">
      <c r="A222" s="1161">
        <v>5340</v>
      </c>
      <c r="B222" s="1160" t="s">
        <v>1150</v>
      </c>
      <c r="C222" s="652">
        <f t="shared" si="40"/>
        <v>0</v>
      </c>
      <c r="D222" s="650">
        <f>'O4 Summary by Class &amp; Accounts'!E173</f>
        <v>0</v>
      </c>
      <c r="E222" s="650">
        <f>'O4 Summary by Class &amp; Accounts'!F173</f>
        <v>0</v>
      </c>
      <c r="F222" s="650">
        <f>'O4 Summary by Class &amp; Accounts'!G173</f>
        <v>0</v>
      </c>
      <c r="G222" s="650">
        <f>'O4 Summary by Class &amp; Accounts'!H173</f>
        <v>0</v>
      </c>
      <c r="H222" s="650">
        <f>'O4 Summary by Class &amp; Accounts'!I173</f>
        <v>0</v>
      </c>
      <c r="I222" s="650">
        <f>'O4 Summary by Class &amp; Accounts'!J173</f>
        <v>0</v>
      </c>
      <c r="J222" s="650">
        <f>'O4 Summary by Class &amp; Accounts'!K173</f>
        <v>0</v>
      </c>
      <c r="K222" s="650">
        <f>'O4 Summary by Class &amp; Accounts'!L173</f>
        <v>0</v>
      </c>
      <c r="L222" s="650">
        <f>'O4 Summary by Class &amp; Accounts'!M173</f>
        <v>0</v>
      </c>
      <c r="M222" s="650">
        <f>'O4 Summary by Class &amp; Accounts'!N173</f>
        <v>0</v>
      </c>
      <c r="N222" s="650">
        <f>'O4 Summary by Class &amp; Accounts'!O173</f>
        <v>0</v>
      </c>
      <c r="O222" s="650">
        <f>'O4 Summary by Class &amp; Accounts'!P173</f>
        <v>0</v>
      </c>
      <c r="P222" s="650">
        <f>'O4 Summary by Class &amp; Accounts'!Q173</f>
        <v>0</v>
      </c>
      <c r="Q222" s="650">
        <f>'O4 Summary by Class &amp; Accounts'!R173</f>
        <v>0</v>
      </c>
      <c r="R222" s="650">
        <f>'O4 Summary by Class &amp; Accounts'!S173</f>
        <v>0</v>
      </c>
      <c r="S222" s="650">
        <f>'O4 Summary by Class &amp; Accounts'!T173</f>
        <v>0</v>
      </c>
      <c r="T222" s="650">
        <f>'O4 Summary by Class &amp; Accounts'!U173</f>
        <v>0</v>
      </c>
      <c r="U222" s="650">
        <f>'O4 Summary by Class &amp; Accounts'!V173</f>
        <v>0</v>
      </c>
      <c r="V222" s="650">
        <f>'O4 Summary by Class &amp; Accounts'!W173</f>
        <v>0</v>
      </c>
      <c r="W222" s="650">
        <f>'O4 Summary by Class &amp; Accounts'!X173</f>
        <v>0</v>
      </c>
      <c r="X222" s="652">
        <f t="shared" si="41"/>
        <v>0</v>
      </c>
      <c r="Y222" s="650"/>
      <c r="Z222" s="650"/>
      <c r="AA222" s="650"/>
      <c r="AB222" s="650"/>
      <c r="AC222" s="650"/>
      <c r="AD222" s="650"/>
      <c r="AE222" s="650"/>
      <c r="AF222" s="650"/>
      <c r="AG222" s="650"/>
      <c r="AH222" s="650"/>
      <c r="AI222" s="650"/>
      <c r="AJ222" s="650"/>
      <c r="AK222" s="650"/>
      <c r="AL222" s="650"/>
      <c r="AM222" s="650"/>
      <c r="AN222" s="650"/>
      <c r="AO222" s="650"/>
      <c r="AP222" s="650"/>
      <c r="AQ222" s="650"/>
      <c r="AR222" s="650"/>
      <c r="AS222" s="813"/>
      <c r="AV222" s="1913" t="s">
        <v>1283</v>
      </c>
    </row>
    <row r="223" spans="1:48" s="672" customFormat="1" ht="12.75">
      <c r="A223" s="1157">
        <v>5405</v>
      </c>
      <c r="B223" s="1163" t="s">
        <v>1550</v>
      </c>
      <c r="C223" s="652">
        <f t="shared" si="40"/>
        <v>0</v>
      </c>
      <c r="D223" s="650">
        <f>'O4 Summary by Class &amp; Accounts'!E174</f>
        <v>0</v>
      </c>
      <c r="E223" s="650">
        <f>'O4 Summary by Class &amp; Accounts'!F174</f>
        <v>0</v>
      </c>
      <c r="F223" s="650">
        <f>'O4 Summary by Class &amp; Accounts'!G174</f>
        <v>0</v>
      </c>
      <c r="G223" s="650">
        <f>'O4 Summary by Class &amp; Accounts'!H174</f>
        <v>0</v>
      </c>
      <c r="H223" s="650">
        <f>'O4 Summary by Class &amp; Accounts'!I174</f>
        <v>0</v>
      </c>
      <c r="I223" s="650">
        <f>'O4 Summary by Class &amp; Accounts'!J174</f>
        <v>0</v>
      </c>
      <c r="J223" s="650">
        <f>'O4 Summary by Class &amp; Accounts'!K174</f>
        <v>0</v>
      </c>
      <c r="K223" s="650">
        <f>'O4 Summary by Class &amp; Accounts'!L174</f>
        <v>0</v>
      </c>
      <c r="L223" s="650">
        <f>'O4 Summary by Class &amp; Accounts'!M174</f>
        <v>0</v>
      </c>
      <c r="M223" s="650">
        <f>'O4 Summary by Class &amp; Accounts'!N174</f>
        <v>0</v>
      </c>
      <c r="N223" s="650">
        <f>'O4 Summary by Class &amp; Accounts'!O174</f>
        <v>0</v>
      </c>
      <c r="O223" s="650">
        <f>'O4 Summary by Class &amp; Accounts'!P174</f>
        <v>0</v>
      </c>
      <c r="P223" s="650">
        <f>'O4 Summary by Class &amp; Accounts'!Q174</f>
        <v>0</v>
      </c>
      <c r="Q223" s="650">
        <f>'O4 Summary by Class &amp; Accounts'!R174</f>
        <v>0</v>
      </c>
      <c r="R223" s="650">
        <f>'O4 Summary by Class &amp; Accounts'!S174</f>
        <v>0</v>
      </c>
      <c r="S223" s="650">
        <f>'O4 Summary by Class &amp; Accounts'!T174</f>
        <v>0</v>
      </c>
      <c r="T223" s="650">
        <f>'O4 Summary by Class &amp; Accounts'!U174</f>
        <v>0</v>
      </c>
      <c r="U223" s="650">
        <f>'O4 Summary by Class &amp; Accounts'!V174</f>
        <v>0</v>
      </c>
      <c r="V223" s="650">
        <f>'O4 Summary by Class &amp; Accounts'!W174</f>
        <v>0</v>
      </c>
      <c r="W223" s="650">
        <f>'O4 Summary by Class &amp; Accounts'!X174</f>
        <v>0</v>
      </c>
      <c r="X223" s="652">
        <f t="shared" si="41"/>
        <v>0</v>
      </c>
      <c r="Y223" s="650"/>
      <c r="Z223" s="650"/>
      <c r="AA223" s="650"/>
      <c r="AB223" s="650"/>
      <c r="AC223" s="650"/>
      <c r="AD223" s="650"/>
      <c r="AE223" s="650"/>
      <c r="AF223" s="650"/>
      <c r="AG223" s="650"/>
      <c r="AH223" s="650"/>
      <c r="AI223" s="650"/>
      <c r="AJ223" s="650"/>
      <c r="AK223" s="650"/>
      <c r="AL223" s="650"/>
      <c r="AM223" s="650"/>
      <c r="AN223" s="650"/>
      <c r="AO223" s="650"/>
      <c r="AP223" s="650"/>
      <c r="AQ223" s="650"/>
      <c r="AR223" s="650"/>
      <c r="AS223" s="813"/>
      <c r="AV223" s="1913" t="s">
        <v>1091</v>
      </c>
    </row>
    <row r="224" spans="1:48" s="672" customFormat="1" ht="12.75">
      <c r="A224" s="1157">
        <v>5410</v>
      </c>
      <c r="B224" s="1163" t="s">
        <v>1151</v>
      </c>
      <c r="C224" s="652">
        <f t="shared" si="40"/>
        <v>26750.000000000004</v>
      </c>
      <c r="D224" s="650">
        <f>'O4 Summary by Class &amp; Accounts'!E175</f>
        <v>18530.971978759891</v>
      </c>
      <c r="E224" s="650">
        <f>'O4 Summary by Class &amp; Accounts'!F175</f>
        <v>4902.025584219974</v>
      </c>
      <c r="F224" s="650">
        <f>'O4 Summary by Class &amp; Accounts'!G175</f>
        <v>2933.0531630940272</v>
      </c>
      <c r="G224" s="650">
        <f>'O4 Summary by Class &amp; Accounts'!H175</f>
        <v>0</v>
      </c>
      <c r="H224" s="650">
        <f>'O4 Summary by Class &amp; Accounts'!I175</f>
        <v>0</v>
      </c>
      <c r="I224" s="650">
        <f>'O4 Summary by Class &amp; Accounts'!J175</f>
        <v>0</v>
      </c>
      <c r="J224" s="650">
        <f>'O4 Summary by Class &amp; Accounts'!K175</f>
        <v>345.54648154859024</v>
      </c>
      <c r="K224" s="650">
        <f>'O4 Summary by Class &amp; Accounts'!L175</f>
        <v>0</v>
      </c>
      <c r="L224" s="650">
        <f>'O4 Summary by Class &amp; Accounts'!M175</f>
        <v>38.402792377521884</v>
      </c>
      <c r="M224" s="650">
        <f>'O4 Summary by Class &amp; Accounts'!N175</f>
        <v>0</v>
      </c>
      <c r="N224" s="650">
        <f>'O4 Summary by Class &amp; Accounts'!O175</f>
        <v>0</v>
      </c>
      <c r="O224" s="650">
        <f>'O4 Summary by Class &amp; Accounts'!P175</f>
        <v>0</v>
      </c>
      <c r="P224" s="650">
        <f>'O4 Summary by Class &amp; Accounts'!Q175</f>
        <v>0</v>
      </c>
      <c r="Q224" s="650">
        <f>'O4 Summary by Class &amp; Accounts'!R175</f>
        <v>0</v>
      </c>
      <c r="R224" s="650">
        <f>'O4 Summary by Class &amp; Accounts'!S175</f>
        <v>0</v>
      </c>
      <c r="S224" s="650">
        <f>'O4 Summary by Class &amp; Accounts'!T175</f>
        <v>0</v>
      </c>
      <c r="T224" s="650">
        <f>'O4 Summary by Class &amp; Accounts'!U175</f>
        <v>0</v>
      </c>
      <c r="U224" s="650">
        <f>'O4 Summary by Class &amp; Accounts'!V175</f>
        <v>0</v>
      </c>
      <c r="V224" s="650">
        <f>'O4 Summary by Class &amp; Accounts'!W175</f>
        <v>0</v>
      </c>
      <c r="W224" s="650">
        <f>'O4 Summary by Class &amp; Accounts'!X175</f>
        <v>0</v>
      </c>
      <c r="X224" s="652">
        <f t="shared" si="41"/>
        <v>26750.000000000004</v>
      </c>
      <c r="Y224" s="650"/>
      <c r="Z224" s="650"/>
      <c r="AA224" s="650"/>
      <c r="AB224" s="650"/>
      <c r="AC224" s="650"/>
      <c r="AD224" s="650"/>
      <c r="AE224" s="650"/>
      <c r="AF224" s="650"/>
      <c r="AG224" s="650"/>
      <c r="AH224" s="650"/>
      <c r="AI224" s="650"/>
      <c r="AJ224" s="650"/>
      <c r="AK224" s="650"/>
      <c r="AL224" s="650"/>
      <c r="AM224" s="650"/>
      <c r="AN224" s="650"/>
      <c r="AO224" s="650"/>
      <c r="AP224" s="650"/>
      <c r="AQ224" s="650"/>
      <c r="AR224" s="650"/>
      <c r="AS224" s="813"/>
      <c r="AV224" s="1913" t="s">
        <v>1091</v>
      </c>
    </row>
    <row r="225" spans="1:48" s="672" customFormat="1" ht="12.75">
      <c r="A225" s="1157">
        <v>5415</v>
      </c>
      <c r="B225" s="1163" t="s">
        <v>36</v>
      </c>
      <c r="C225" s="652">
        <f t="shared" si="40"/>
        <v>8000.0000000000018</v>
      </c>
      <c r="D225" s="650">
        <f>'O4 Summary by Class &amp; Accounts'!E176</f>
        <v>5541.9729282272574</v>
      </c>
      <c r="E225" s="650">
        <f>'O4 Summary by Class &amp; Accounts'!F176</f>
        <v>1466.0263429442912</v>
      </c>
      <c r="F225" s="650">
        <f>'O4 Summary by Class &amp; Accounts'!G176</f>
        <v>877.17477774774648</v>
      </c>
      <c r="G225" s="650">
        <f>'O4 Summary by Class &amp; Accounts'!H176</f>
        <v>0</v>
      </c>
      <c r="H225" s="650">
        <f>'O4 Summary by Class &amp; Accounts'!I176</f>
        <v>0</v>
      </c>
      <c r="I225" s="650">
        <f>'O4 Summary by Class &amp; Accounts'!J176</f>
        <v>0</v>
      </c>
      <c r="J225" s="650">
        <f>'O4 Summary by Class &amp; Accounts'!K176</f>
        <v>103.34100382761576</v>
      </c>
      <c r="K225" s="650">
        <f>'O4 Summary by Class &amp; Accounts'!L176</f>
        <v>0</v>
      </c>
      <c r="L225" s="650">
        <f>'O4 Summary by Class &amp; Accounts'!M176</f>
        <v>11.484947253090656</v>
      </c>
      <c r="M225" s="650">
        <f>'O4 Summary by Class &amp; Accounts'!N176</f>
        <v>0</v>
      </c>
      <c r="N225" s="650">
        <f>'O4 Summary by Class &amp; Accounts'!O176</f>
        <v>0</v>
      </c>
      <c r="O225" s="650">
        <f>'O4 Summary by Class &amp; Accounts'!P176</f>
        <v>0</v>
      </c>
      <c r="P225" s="650">
        <f>'O4 Summary by Class &amp; Accounts'!Q176</f>
        <v>0</v>
      </c>
      <c r="Q225" s="650">
        <f>'O4 Summary by Class &amp; Accounts'!R176</f>
        <v>0</v>
      </c>
      <c r="R225" s="650">
        <f>'O4 Summary by Class &amp; Accounts'!S176</f>
        <v>0</v>
      </c>
      <c r="S225" s="650">
        <f>'O4 Summary by Class &amp; Accounts'!T176</f>
        <v>0</v>
      </c>
      <c r="T225" s="650">
        <f>'O4 Summary by Class &amp; Accounts'!U176</f>
        <v>0</v>
      </c>
      <c r="U225" s="650">
        <f>'O4 Summary by Class &amp; Accounts'!V176</f>
        <v>0</v>
      </c>
      <c r="V225" s="650">
        <f>'O4 Summary by Class &amp; Accounts'!W176</f>
        <v>0</v>
      </c>
      <c r="W225" s="650">
        <f>'O4 Summary by Class &amp; Accounts'!X176</f>
        <v>0</v>
      </c>
      <c r="X225" s="652">
        <f t="shared" si="41"/>
        <v>8000.0000000000018</v>
      </c>
      <c r="Y225" s="650"/>
      <c r="Z225" s="650"/>
      <c r="AA225" s="650"/>
      <c r="AB225" s="650"/>
      <c r="AC225" s="650"/>
      <c r="AD225" s="650"/>
      <c r="AE225" s="650"/>
      <c r="AF225" s="650"/>
      <c r="AG225" s="650"/>
      <c r="AH225" s="650"/>
      <c r="AI225" s="650"/>
      <c r="AJ225" s="650"/>
      <c r="AK225" s="650"/>
      <c r="AL225" s="650"/>
      <c r="AM225" s="650"/>
      <c r="AN225" s="650"/>
      <c r="AO225" s="650"/>
      <c r="AP225" s="650"/>
      <c r="AQ225" s="650"/>
      <c r="AR225" s="650"/>
      <c r="AS225" s="813"/>
      <c r="AV225" s="1913" t="s">
        <v>1280</v>
      </c>
    </row>
    <row r="226" spans="1:48" s="672" customFormat="1" ht="12.75">
      <c r="A226" s="1157">
        <v>5420</v>
      </c>
      <c r="B226" s="1163" t="s">
        <v>37</v>
      </c>
      <c r="C226" s="652">
        <f t="shared" si="40"/>
        <v>2400.0000000000005</v>
      </c>
      <c r="D226" s="650">
        <f>'O4 Summary by Class &amp; Accounts'!E177</f>
        <v>1567.0036996850515</v>
      </c>
      <c r="E226" s="650">
        <f>'O4 Summary by Class &amp; Accounts'!F177</f>
        <v>513.27827123184682</v>
      </c>
      <c r="F226" s="650">
        <f>'O4 Summary by Class &amp; Accounts'!G177</f>
        <v>278.30034355721631</v>
      </c>
      <c r="G226" s="650">
        <f>'O4 Summary by Class &amp; Accounts'!H177</f>
        <v>0</v>
      </c>
      <c r="H226" s="650">
        <f>'O4 Summary by Class &amp; Accounts'!I177</f>
        <v>0</v>
      </c>
      <c r="I226" s="650">
        <f>'O4 Summary by Class &amp; Accounts'!J177</f>
        <v>0</v>
      </c>
      <c r="J226" s="650">
        <f>'O4 Summary by Class &amp; Accounts'!K177</f>
        <v>38.097188690463099</v>
      </c>
      <c r="K226" s="650">
        <f>'O4 Summary by Class &amp; Accounts'!L177</f>
        <v>0</v>
      </c>
      <c r="L226" s="650">
        <f>'O4 Summary by Class &amp; Accounts'!M177</f>
        <v>3.3204968354223681</v>
      </c>
      <c r="M226" s="650">
        <f>'O4 Summary by Class &amp; Accounts'!N177</f>
        <v>0</v>
      </c>
      <c r="N226" s="650">
        <f>'O4 Summary by Class &amp; Accounts'!O177</f>
        <v>0</v>
      </c>
      <c r="O226" s="650">
        <f>'O4 Summary by Class &amp; Accounts'!P177</f>
        <v>0</v>
      </c>
      <c r="P226" s="650">
        <f>'O4 Summary by Class &amp; Accounts'!Q177</f>
        <v>0</v>
      </c>
      <c r="Q226" s="650">
        <f>'O4 Summary by Class &amp; Accounts'!R177</f>
        <v>0</v>
      </c>
      <c r="R226" s="650">
        <f>'O4 Summary by Class &amp; Accounts'!S177</f>
        <v>0</v>
      </c>
      <c r="S226" s="650">
        <f>'O4 Summary by Class &amp; Accounts'!T177</f>
        <v>0</v>
      </c>
      <c r="T226" s="650">
        <f>'O4 Summary by Class &amp; Accounts'!U177</f>
        <v>0</v>
      </c>
      <c r="U226" s="650">
        <f>'O4 Summary by Class &amp; Accounts'!V177</f>
        <v>0</v>
      </c>
      <c r="V226" s="650">
        <f>'O4 Summary by Class &amp; Accounts'!W177</f>
        <v>0</v>
      </c>
      <c r="W226" s="650">
        <f>'O4 Summary by Class &amp; Accounts'!X177</f>
        <v>0</v>
      </c>
      <c r="X226" s="652">
        <f t="shared" si="41"/>
        <v>2400.0000000000005</v>
      </c>
      <c r="Y226" s="650"/>
      <c r="Z226" s="650"/>
      <c r="AA226" s="650"/>
      <c r="AB226" s="650"/>
      <c r="AC226" s="650"/>
      <c r="AD226" s="650"/>
      <c r="AE226" s="650"/>
      <c r="AF226" s="650"/>
      <c r="AG226" s="650"/>
      <c r="AH226" s="650"/>
      <c r="AI226" s="650"/>
      <c r="AJ226" s="650"/>
      <c r="AK226" s="650"/>
      <c r="AL226" s="650"/>
      <c r="AM226" s="650"/>
      <c r="AN226" s="650"/>
      <c r="AO226" s="650"/>
      <c r="AP226" s="650"/>
      <c r="AQ226" s="650"/>
      <c r="AR226" s="650"/>
      <c r="AS226" s="813"/>
      <c r="AV226" s="1913" t="s">
        <v>5</v>
      </c>
    </row>
    <row r="227" spans="1:48" s="672" customFormat="1" ht="25.5">
      <c r="A227" s="1157">
        <v>5425</v>
      </c>
      <c r="B227" s="1163" t="s">
        <v>38</v>
      </c>
      <c r="C227" s="652">
        <f t="shared" si="40"/>
        <v>0</v>
      </c>
      <c r="D227" s="650">
        <f>'O4 Summary by Class &amp; Accounts'!E178</f>
        <v>0</v>
      </c>
      <c r="E227" s="650">
        <f>'O4 Summary by Class &amp; Accounts'!F178</f>
        <v>0</v>
      </c>
      <c r="F227" s="650">
        <f>'O4 Summary by Class &amp; Accounts'!G178</f>
        <v>0</v>
      </c>
      <c r="G227" s="650">
        <f>'O4 Summary by Class &amp; Accounts'!H178</f>
        <v>0</v>
      </c>
      <c r="H227" s="650">
        <f>'O4 Summary by Class &amp; Accounts'!I178</f>
        <v>0</v>
      </c>
      <c r="I227" s="650">
        <f>'O4 Summary by Class &amp; Accounts'!J178</f>
        <v>0</v>
      </c>
      <c r="J227" s="650">
        <f>'O4 Summary by Class &amp; Accounts'!K178</f>
        <v>0</v>
      </c>
      <c r="K227" s="650">
        <f>'O4 Summary by Class &amp; Accounts'!L178</f>
        <v>0</v>
      </c>
      <c r="L227" s="650">
        <f>'O4 Summary by Class &amp; Accounts'!M178</f>
        <v>0</v>
      </c>
      <c r="M227" s="650">
        <f>'O4 Summary by Class &amp; Accounts'!N178</f>
        <v>0</v>
      </c>
      <c r="N227" s="650">
        <f>'O4 Summary by Class &amp; Accounts'!O178</f>
        <v>0</v>
      </c>
      <c r="O227" s="650">
        <f>'O4 Summary by Class &amp; Accounts'!P178</f>
        <v>0</v>
      </c>
      <c r="P227" s="650">
        <f>'O4 Summary by Class &amp; Accounts'!Q178</f>
        <v>0</v>
      </c>
      <c r="Q227" s="650">
        <f>'O4 Summary by Class &amp; Accounts'!R178</f>
        <v>0</v>
      </c>
      <c r="R227" s="650">
        <f>'O4 Summary by Class &amp; Accounts'!S178</f>
        <v>0</v>
      </c>
      <c r="S227" s="650">
        <f>'O4 Summary by Class &amp; Accounts'!T178</f>
        <v>0</v>
      </c>
      <c r="T227" s="650">
        <f>'O4 Summary by Class &amp; Accounts'!U178</f>
        <v>0</v>
      </c>
      <c r="U227" s="650">
        <f>'O4 Summary by Class &amp; Accounts'!V178</f>
        <v>0</v>
      </c>
      <c r="V227" s="650">
        <f>'O4 Summary by Class &amp; Accounts'!W178</f>
        <v>0</v>
      </c>
      <c r="W227" s="650">
        <f>'O4 Summary by Class &amp; Accounts'!X178</f>
        <v>0</v>
      </c>
      <c r="X227" s="652">
        <f t="shared" si="41"/>
        <v>0</v>
      </c>
      <c r="Y227" s="650"/>
      <c r="Z227" s="650"/>
      <c r="AA227" s="650"/>
      <c r="AB227" s="650"/>
      <c r="AC227" s="650"/>
      <c r="AD227" s="650"/>
      <c r="AE227" s="650"/>
      <c r="AF227" s="650"/>
      <c r="AG227" s="650"/>
      <c r="AH227" s="650"/>
      <c r="AI227" s="650"/>
      <c r="AJ227" s="650"/>
      <c r="AK227" s="650"/>
      <c r="AL227" s="650"/>
      <c r="AM227" s="650"/>
      <c r="AN227" s="650"/>
      <c r="AO227" s="650"/>
      <c r="AP227" s="650"/>
      <c r="AQ227" s="650"/>
      <c r="AR227" s="650"/>
      <c r="AS227" s="813"/>
      <c r="AV227" s="1913" t="s">
        <v>1091</v>
      </c>
    </row>
    <row r="228" spans="1:48" s="672" customFormat="1" ht="12.75">
      <c r="A228" s="1157">
        <v>5505</v>
      </c>
      <c r="B228" s="1163" t="s">
        <v>1550</v>
      </c>
      <c r="C228" s="652">
        <f>SUM(D228:W228)</f>
        <v>0</v>
      </c>
      <c r="D228" s="650">
        <f>'O4 Summary by Class &amp; Accounts'!E179</f>
        <v>0</v>
      </c>
      <c r="E228" s="650">
        <f>'O4 Summary by Class &amp; Accounts'!F179</f>
        <v>0</v>
      </c>
      <c r="F228" s="650">
        <f>'O4 Summary by Class &amp; Accounts'!G179</f>
        <v>0</v>
      </c>
      <c r="G228" s="650">
        <f>'O4 Summary by Class &amp; Accounts'!H179</f>
        <v>0</v>
      </c>
      <c r="H228" s="650">
        <f>'O4 Summary by Class &amp; Accounts'!I179</f>
        <v>0</v>
      </c>
      <c r="I228" s="650">
        <f>'O4 Summary by Class &amp; Accounts'!J179</f>
        <v>0</v>
      </c>
      <c r="J228" s="650">
        <f>'O4 Summary by Class &amp; Accounts'!K179</f>
        <v>0</v>
      </c>
      <c r="K228" s="650">
        <f>'O4 Summary by Class &amp; Accounts'!L179</f>
        <v>0</v>
      </c>
      <c r="L228" s="650">
        <f>'O4 Summary by Class &amp; Accounts'!M179</f>
        <v>0</v>
      </c>
      <c r="M228" s="650">
        <f>'O4 Summary by Class &amp; Accounts'!N179</f>
        <v>0</v>
      </c>
      <c r="N228" s="650">
        <f>'O4 Summary by Class &amp; Accounts'!O179</f>
        <v>0</v>
      </c>
      <c r="O228" s="650">
        <f>'O4 Summary by Class &amp; Accounts'!P179</f>
        <v>0</v>
      </c>
      <c r="P228" s="650">
        <f>'O4 Summary by Class &amp; Accounts'!Q179</f>
        <v>0</v>
      </c>
      <c r="Q228" s="650">
        <f>'O4 Summary by Class &amp; Accounts'!R179</f>
        <v>0</v>
      </c>
      <c r="R228" s="650">
        <f>'O4 Summary by Class &amp; Accounts'!S179</f>
        <v>0</v>
      </c>
      <c r="S228" s="650">
        <f>'O4 Summary by Class &amp; Accounts'!T179</f>
        <v>0</v>
      </c>
      <c r="T228" s="650">
        <f>'O4 Summary by Class &amp; Accounts'!U179</f>
        <v>0</v>
      </c>
      <c r="U228" s="650">
        <f>'O4 Summary by Class &amp; Accounts'!V179</f>
        <v>0</v>
      </c>
      <c r="V228" s="650">
        <f>'O4 Summary by Class &amp; Accounts'!W179</f>
        <v>0</v>
      </c>
      <c r="W228" s="650">
        <f>'O4 Summary by Class &amp; Accounts'!X179</f>
        <v>0</v>
      </c>
      <c r="X228" s="652">
        <f>SUM(D228:W228)</f>
        <v>0</v>
      </c>
      <c r="Y228" s="650"/>
      <c r="Z228" s="650"/>
      <c r="AA228" s="650"/>
      <c r="AB228" s="650"/>
      <c r="AC228" s="650"/>
      <c r="AD228" s="650"/>
      <c r="AE228" s="650"/>
      <c r="AF228" s="650"/>
      <c r="AG228" s="650"/>
      <c r="AH228" s="650"/>
      <c r="AI228" s="650"/>
      <c r="AJ228" s="650"/>
      <c r="AK228" s="650"/>
      <c r="AL228" s="650"/>
      <c r="AM228" s="650"/>
      <c r="AN228" s="650"/>
      <c r="AO228" s="650"/>
      <c r="AP228" s="650"/>
      <c r="AQ228" s="650"/>
      <c r="AR228" s="650"/>
      <c r="AS228" s="813"/>
      <c r="AV228" s="1913" t="s">
        <v>1091</v>
      </c>
    </row>
    <row r="229" spans="1:48" s="672" customFormat="1" ht="12.75">
      <c r="A229" s="1157">
        <v>5510</v>
      </c>
      <c r="B229" s="1163" t="s">
        <v>1603</v>
      </c>
      <c r="C229" s="652">
        <f>SUM(D229:W229)</f>
        <v>0</v>
      </c>
      <c r="D229" s="650">
        <f>'O4 Summary by Class &amp; Accounts'!E180</f>
        <v>0</v>
      </c>
      <c r="E229" s="650">
        <f>'O4 Summary by Class &amp; Accounts'!F180</f>
        <v>0</v>
      </c>
      <c r="F229" s="650">
        <f>'O4 Summary by Class &amp; Accounts'!G180</f>
        <v>0</v>
      </c>
      <c r="G229" s="650">
        <f>'O4 Summary by Class &amp; Accounts'!H180</f>
        <v>0</v>
      </c>
      <c r="H229" s="650">
        <f>'O4 Summary by Class &amp; Accounts'!I180</f>
        <v>0</v>
      </c>
      <c r="I229" s="650">
        <f>'O4 Summary by Class &amp; Accounts'!J180</f>
        <v>0</v>
      </c>
      <c r="J229" s="650">
        <f>'O4 Summary by Class &amp; Accounts'!K180</f>
        <v>0</v>
      </c>
      <c r="K229" s="650">
        <f>'O4 Summary by Class &amp; Accounts'!L180</f>
        <v>0</v>
      </c>
      <c r="L229" s="650">
        <f>'O4 Summary by Class &amp; Accounts'!M180</f>
        <v>0</v>
      </c>
      <c r="M229" s="650">
        <f>'O4 Summary by Class &amp; Accounts'!N180</f>
        <v>0</v>
      </c>
      <c r="N229" s="650">
        <f>'O4 Summary by Class &amp; Accounts'!O180</f>
        <v>0</v>
      </c>
      <c r="O229" s="650">
        <f>'O4 Summary by Class &amp; Accounts'!P180</f>
        <v>0</v>
      </c>
      <c r="P229" s="650">
        <f>'O4 Summary by Class &amp; Accounts'!Q180</f>
        <v>0</v>
      </c>
      <c r="Q229" s="650">
        <f>'O4 Summary by Class &amp; Accounts'!R180</f>
        <v>0</v>
      </c>
      <c r="R229" s="650">
        <f>'O4 Summary by Class &amp; Accounts'!S180</f>
        <v>0</v>
      </c>
      <c r="S229" s="650">
        <f>'O4 Summary by Class &amp; Accounts'!T180</f>
        <v>0</v>
      </c>
      <c r="T229" s="650">
        <f>'O4 Summary by Class &amp; Accounts'!U180</f>
        <v>0</v>
      </c>
      <c r="U229" s="650">
        <f>'O4 Summary by Class &amp; Accounts'!V180</f>
        <v>0</v>
      </c>
      <c r="V229" s="650">
        <f>'O4 Summary by Class &amp; Accounts'!W180</f>
        <v>0</v>
      </c>
      <c r="W229" s="650">
        <f>'O4 Summary by Class &amp; Accounts'!X180</f>
        <v>0</v>
      </c>
      <c r="X229" s="652">
        <f>SUM(D229:W229)</f>
        <v>0</v>
      </c>
      <c r="Y229" s="650"/>
      <c r="Z229" s="650"/>
      <c r="AA229" s="650"/>
      <c r="AB229" s="650"/>
      <c r="AC229" s="650"/>
      <c r="AD229" s="650"/>
      <c r="AE229" s="650"/>
      <c r="AF229" s="650"/>
      <c r="AG229" s="650"/>
      <c r="AH229" s="650"/>
      <c r="AI229" s="650"/>
      <c r="AJ229" s="650"/>
      <c r="AK229" s="650"/>
      <c r="AL229" s="650"/>
      <c r="AM229" s="650"/>
      <c r="AN229" s="650"/>
      <c r="AO229" s="650"/>
      <c r="AP229" s="650"/>
      <c r="AQ229" s="650"/>
      <c r="AR229" s="650"/>
      <c r="AS229" s="813"/>
      <c r="AV229" s="1913" t="s">
        <v>1091</v>
      </c>
    </row>
    <row r="230" spans="1:48" s="672" customFormat="1" ht="12.75">
      <c r="A230" s="1157">
        <v>5515</v>
      </c>
      <c r="B230" s="1163" t="s">
        <v>1604</v>
      </c>
      <c r="C230" s="652">
        <f>SUM(D230:W230)</f>
        <v>0</v>
      </c>
      <c r="D230" s="650">
        <f>'O4 Summary by Class &amp; Accounts'!E181</f>
        <v>0</v>
      </c>
      <c r="E230" s="650">
        <f>'O4 Summary by Class &amp; Accounts'!F181</f>
        <v>0</v>
      </c>
      <c r="F230" s="650">
        <f>'O4 Summary by Class &amp; Accounts'!G181</f>
        <v>0</v>
      </c>
      <c r="G230" s="650">
        <f>'O4 Summary by Class &amp; Accounts'!H181</f>
        <v>0</v>
      </c>
      <c r="H230" s="650">
        <f>'O4 Summary by Class &amp; Accounts'!I181</f>
        <v>0</v>
      </c>
      <c r="I230" s="650">
        <f>'O4 Summary by Class &amp; Accounts'!J181</f>
        <v>0</v>
      </c>
      <c r="J230" s="650">
        <f>'O4 Summary by Class &amp; Accounts'!K181</f>
        <v>0</v>
      </c>
      <c r="K230" s="650">
        <f>'O4 Summary by Class &amp; Accounts'!L181</f>
        <v>0</v>
      </c>
      <c r="L230" s="650">
        <f>'O4 Summary by Class &amp; Accounts'!M181</f>
        <v>0</v>
      </c>
      <c r="M230" s="650">
        <f>'O4 Summary by Class &amp; Accounts'!N181</f>
        <v>0</v>
      </c>
      <c r="N230" s="650">
        <f>'O4 Summary by Class &amp; Accounts'!O181</f>
        <v>0</v>
      </c>
      <c r="O230" s="650">
        <f>'O4 Summary by Class &amp; Accounts'!P181</f>
        <v>0</v>
      </c>
      <c r="P230" s="650">
        <f>'O4 Summary by Class &amp; Accounts'!Q181</f>
        <v>0</v>
      </c>
      <c r="Q230" s="650">
        <f>'O4 Summary by Class &amp; Accounts'!R181</f>
        <v>0</v>
      </c>
      <c r="R230" s="650">
        <f>'O4 Summary by Class &amp; Accounts'!S181</f>
        <v>0</v>
      </c>
      <c r="S230" s="650">
        <f>'O4 Summary by Class &amp; Accounts'!T181</f>
        <v>0</v>
      </c>
      <c r="T230" s="650">
        <f>'O4 Summary by Class &amp; Accounts'!U181</f>
        <v>0</v>
      </c>
      <c r="U230" s="650">
        <f>'O4 Summary by Class &amp; Accounts'!V181</f>
        <v>0</v>
      </c>
      <c r="V230" s="650">
        <f>'O4 Summary by Class &amp; Accounts'!W181</f>
        <v>0</v>
      </c>
      <c r="W230" s="650">
        <f>'O4 Summary by Class &amp; Accounts'!X181</f>
        <v>0</v>
      </c>
      <c r="X230" s="652">
        <f>SUM(D230:W230)</f>
        <v>0</v>
      </c>
      <c r="Y230" s="650"/>
      <c r="Z230" s="650"/>
      <c r="AA230" s="650"/>
      <c r="AB230" s="650"/>
      <c r="AC230" s="650"/>
      <c r="AD230" s="650"/>
      <c r="AE230" s="650"/>
      <c r="AF230" s="650"/>
      <c r="AG230" s="650"/>
      <c r="AH230" s="650"/>
      <c r="AI230" s="650"/>
      <c r="AJ230" s="650"/>
      <c r="AK230" s="650"/>
      <c r="AL230" s="650"/>
      <c r="AM230" s="650"/>
      <c r="AN230" s="650"/>
      <c r="AO230" s="650"/>
      <c r="AP230" s="650"/>
      <c r="AQ230" s="650"/>
      <c r="AR230" s="650"/>
      <c r="AS230" s="813"/>
      <c r="AV230" s="1913" t="s">
        <v>1091</v>
      </c>
    </row>
    <row r="231" spans="1:48" s="672" customFormat="1" ht="12.75">
      <c r="A231" s="1157">
        <v>5520</v>
      </c>
      <c r="B231" s="1163" t="s">
        <v>1605</v>
      </c>
      <c r="C231" s="652">
        <f>SUM(D231:W231)</f>
        <v>0</v>
      </c>
      <c r="D231" s="650">
        <f>'O4 Summary by Class &amp; Accounts'!E182</f>
        <v>0</v>
      </c>
      <c r="E231" s="650">
        <f>'O4 Summary by Class &amp; Accounts'!F182</f>
        <v>0</v>
      </c>
      <c r="F231" s="650">
        <f>'O4 Summary by Class &amp; Accounts'!G182</f>
        <v>0</v>
      </c>
      <c r="G231" s="650">
        <f>'O4 Summary by Class &amp; Accounts'!H182</f>
        <v>0</v>
      </c>
      <c r="H231" s="650">
        <f>'O4 Summary by Class &amp; Accounts'!I182</f>
        <v>0</v>
      </c>
      <c r="I231" s="650">
        <f>'O4 Summary by Class &amp; Accounts'!J182</f>
        <v>0</v>
      </c>
      <c r="J231" s="650">
        <f>'O4 Summary by Class &amp; Accounts'!K182</f>
        <v>0</v>
      </c>
      <c r="K231" s="650">
        <f>'O4 Summary by Class &amp; Accounts'!L182</f>
        <v>0</v>
      </c>
      <c r="L231" s="650">
        <f>'O4 Summary by Class &amp; Accounts'!M182</f>
        <v>0</v>
      </c>
      <c r="M231" s="650">
        <f>'O4 Summary by Class &amp; Accounts'!N182</f>
        <v>0</v>
      </c>
      <c r="N231" s="650">
        <f>'O4 Summary by Class &amp; Accounts'!O182</f>
        <v>0</v>
      </c>
      <c r="O231" s="650">
        <f>'O4 Summary by Class &amp; Accounts'!P182</f>
        <v>0</v>
      </c>
      <c r="P231" s="650">
        <f>'O4 Summary by Class &amp; Accounts'!Q182</f>
        <v>0</v>
      </c>
      <c r="Q231" s="650">
        <f>'O4 Summary by Class &amp; Accounts'!R182</f>
        <v>0</v>
      </c>
      <c r="R231" s="650">
        <f>'O4 Summary by Class &amp; Accounts'!S182</f>
        <v>0</v>
      </c>
      <c r="S231" s="650">
        <f>'O4 Summary by Class &amp; Accounts'!T182</f>
        <v>0</v>
      </c>
      <c r="T231" s="650">
        <f>'O4 Summary by Class &amp; Accounts'!U182</f>
        <v>0</v>
      </c>
      <c r="U231" s="650">
        <f>'O4 Summary by Class &amp; Accounts'!V182</f>
        <v>0</v>
      </c>
      <c r="V231" s="650">
        <f>'O4 Summary by Class &amp; Accounts'!W182</f>
        <v>0</v>
      </c>
      <c r="W231" s="650">
        <f>'O4 Summary by Class &amp; Accounts'!X182</f>
        <v>0</v>
      </c>
      <c r="X231" s="652">
        <f>SUM(D231:W231)</f>
        <v>0</v>
      </c>
      <c r="Y231" s="650"/>
      <c r="Z231" s="650"/>
      <c r="AA231" s="650"/>
      <c r="AB231" s="650"/>
      <c r="AC231" s="650"/>
      <c r="AD231" s="650"/>
      <c r="AE231" s="650"/>
      <c r="AF231" s="650"/>
      <c r="AG231" s="650"/>
      <c r="AH231" s="650"/>
      <c r="AI231" s="650"/>
      <c r="AJ231" s="650"/>
      <c r="AK231" s="650"/>
      <c r="AL231" s="650"/>
      <c r="AM231" s="650"/>
      <c r="AN231" s="650"/>
      <c r="AO231" s="650"/>
      <c r="AP231" s="650"/>
      <c r="AQ231" s="650"/>
      <c r="AR231" s="650"/>
      <c r="AS231" s="813"/>
      <c r="AV231" s="1913" t="s">
        <v>1091</v>
      </c>
    </row>
    <row r="232" spans="1:48" s="672" customFormat="1" ht="12.75">
      <c r="A232" s="1157">
        <v>5605</v>
      </c>
      <c r="B232" s="1163" t="s">
        <v>1606</v>
      </c>
      <c r="C232" s="652">
        <f t="shared" si="40"/>
        <v>141500.00000000003</v>
      </c>
      <c r="D232" s="650">
        <f>'O4 Summary by Class &amp; Accounts'!E183</f>
        <v>98023.646168019608</v>
      </c>
      <c r="E232" s="650">
        <f>'O4 Summary by Class &amp; Accounts'!F183</f>
        <v>25930.340940827151</v>
      </c>
      <c r="F232" s="650">
        <f>'O4 Summary by Class &amp; Accounts'!G183</f>
        <v>15515.028881413265</v>
      </c>
      <c r="G232" s="650">
        <f>'O4 Summary by Class &amp; Accounts'!H183</f>
        <v>0</v>
      </c>
      <c r="H232" s="650">
        <f>'O4 Summary by Class &amp; Accounts'!I183</f>
        <v>0</v>
      </c>
      <c r="I232" s="650">
        <f>'O4 Summary by Class &amp; Accounts'!J183</f>
        <v>0</v>
      </c>
      <c r="J232" s="650">
        <f>'O4 Summary by Class &amp; Accounts'!K183</f>
        <v>1827.8440052009539</v>
      </c>
      <c r="K232" s="650">
        <f>'O4 Summary by Class &amp; Accounts'!L183</f>
        <v>0</v>
      </c>
      <c r="L232" s="650">
        <f>'O4 Summary by Class &amp; Accounts'!M183</f>
        <v>203.140004539041</v>
      </c>
      <c r="M232" s="650">
        <f>'O4 Summary by Class &amp; Accounts'!N183</f>
        <v>0</v>
      </c>
      <c r="N232" s="650">
        <f>'O4 Summary by Class &amp; Accounts'!O183</f>
        <v>0</v>
      </c>
      <c r="O232" s="650">
        <f>'O4 Summary by Class &amp; Accounts'!P183</f>
        <v>0</v>
      </c>
      <c r="P232" s="650">
        <f>'O4 Summary by Class &amp; Accounts'!Q183</f>
        <v>0</v>
      </c>
      <c r="Q232" s="650">
        <f>'O4 Summary by Class &amp; Accounts'!R183</f>
        <v>0</v>
      </c>
      <c r="R232" s="650">
        <f>'O4 Summary by Class &amp; Accounts'!S183</f>
        <v>0</v>
      </c>
      <c r="S232" s="650">
        <f>'O4 Summary by Class &amp; Accounts'!T183</f>
        <v>0</v>
      </c>
      <c r="T232" s="650">
        <f>'O4 Summary by Class &amp; Accounts'!U183</f>
        <v>0</v>
      </c>
      <c r="U232" s="650">
        <f>'O4 Summary by Class &amp; Accounts'!V183</f>
        <v>0</v>
      </c>
      <c r="V232" s="650">
        <f>'O4 Summary by Class &amp; Accounts'!W183</f>
        <v>0</v>
      </c>
      <c r="W232" s="650">
        <f>'O4 Summary by Class &amp; Accounts'!X183</f>
        <v>0</v>
      </c>
      <c r="X232" s="652">
        <f t="shared" si="41"/>
        <v>141500.00000000003</v>
      </c>
      <c r="Y232" s="650"/>
      <c r="Z232" s="650"/>
      <c r="AA232" s="650"/>
      <c r="AB232" s="650"/>
      <c r="AC232" s="650"/>
      <c r="AD232" s="650"/>
      <c r="AE232" s="650"/>
      <c r="AF232" s="650"/>
      <c r="AG232" s="650"/>
      <c r="AH232" s="650"/>
      <c r="AI232" s="650"/>
      <c r="AJ232" s="650"/>
      <c r="AK232" s="650"/>
      <c r="AL232" s="650"/>
      <c r="AM232" s="650"/>
      <c r="AN232" s="650"/>
      <c r="AO232" s="650"/>
      <c r="AP232" s="650"/>
      <c r="AQ232" s="650"/>
      <c r="AR232" s="650"/>
      <c r="AS232" s="813"/>
      <c r="AV232" s="1913" t="s">
        <v>1091</v>
      </c>
    </row>
    <row r="233" spans="1:48" s="672" customFormat="1" ht="12.75">
      <c r="A233" s="1157">
        <v>5610</v>
      </c>
      <c r="B233" s="1163" t="s">
        <v>1607</v>
      </c>
      <c r="C233" s="652">
        <f t="shared" si="40"/>
        <v>0</v>
      </c>
      <c r="D233" s="650">
        <f>'O4 Summary by Class &amp; Accounts'!E184</f>
        <v>0</v>
      </c>
      <c r="E233" s="650">
        <f>'O4 Summary by Class &amp; Accounts'!F184</f>
        <v>0</v>
      </c>
      <c r="F233" s="650">
        <f>'O4 Summary by Class &amp; Accounts'!G184</f>
        <v>0</v>
      </c>
      <c r="G233" s="650">
        <f>'O4 Summary by Class &amp; Accounts'!H184</f>
        <v>0</v>
      </c>
      <c r="H233" s="650">
        <f>'O4 Summary by Class &amp; Accounts'!I184</f>
        <v>0</v>
      </c>
      <c r="I233" s="650">
        <f>'O4 Summary by Class &amp; Accounts'!J184</f>
        <v>0</v>
      </c>
      <c r="J233" s="650">
        <f>'O4 Summary by Class &amp; Accounts'!K184</f>
        <v>0</v>
      </c>
      <c r="K233" s="650">
        <f>'O4 Summary by Class &amp; Accounts'!L184</f>
        <v>0</v>
      </c>
      <c r="L233" s="650">
        <f>'O4 Summary by Class &amp; Accounts'!M184</f>
        <v>0</v>
      </c>
      <c r="M233" s="650">
        <f>'O4 Summary by Class &amp; Accounts'!N184</f>
        <v>0</v>
      </c>
      <c r="N233" s="650">
        <f>'O4 Summary by Class &amp; Accounts'!O184</f>
        <v>0</v>
      </c>
      <c r="O233" s="650">
        <f>'O4 Summary by Class &amp; Accounts'!P184</f>
        <v>0</v>
      </c>
      <c r="P233" s="650">
        <f>'O4 Summary by Class &amp; Accounts'!Q184</f>
        <v>0</v>
      </c>
      <c r="Q233" s="650">
        <f>'O4 Summary by Class &amp; Accounts'!R184</f>
        <v>0</v>
      </c>
      <c r="R233" s="650">
        <f>'O4 Summary by Class &amp; Accounts'!S184</f>
        <v>0</v>
      </c>
      <c r="S233" s="650">
        <f>'O4 Summary by Class &amp; Accounts'!T184</f>
        <v>0</v>
      </c>
      <c r="T233" s="650">
        <f>'O4 Summary by Class &amp; Accounts'!U184</f>
        <v>0</v>
      </c>
      <c r="U233" s="650">
        <f>'O4 Summary by Class &amp; Accounts'!V184</f>
        <v>0</v>
      </c>
      <c r="V233" s="650">
        <f>'O4 Summary by Class &amp; Accounts'!W184</f>
        <v>0</v>
      </c>
      <c r="W233" s="650">
        <f>'O4 Summary by Class &amp; Accounts'!X184</f>
        <v>0</v>
      </c>
      <c r="X233" s="652">
        <f t="shared" si="41"/>
        <v>0</v>
      </c>
      <c r="Y233" s="650"/>
      <c r="Z233" s="650"/>
      <c r="AA233" s="650"/>
      <c r="AB233" s="650"/>
      <c r="AC233" s="650"/>
      <c r="AD233" s="650"/>
      <c r="AE233" s="650"/>
      <c r="AF233" s="650"/>
      <c r="AG233" s="650"/>
      <c r="AH233" s="650"/>
      <c r="AI233" s="650"/>
      <c r="AJ233" s="650"/>
      <c r="AK233" s="650"/>
      <c r="AL233" s="650"/>
      <c r="AM233" s="650"/>
      <c r="AN233" s="650"/>
      <c r="AO233" s="650"/>
      <c r="AP233" s="650"/>
      <c r="AQ233" s="650"/>
      <c r="AR233" s="650"/>
      <c r="AS233" s="813"/>
      <c r="AV233" s="1913" t="s">
        <v>1091</v>
      </c>
    </row>
    <row r="234" spans="1:48" s="672" customFormat="1" ht="12.75">
      <c r="A234" s="1157">
        <v>5615</v>
      </c>
      <c r="B234" s="1163" t="s">
        <v>1608</v>
      </c>
      <c r="C234" s="652">
        <f t="shared" si="40"/>
        <v>180000.00000000003</v>
      </c>
      <c r="D234" s="650">
        <f>'O4 Summary by Class &amp; Accounts'!E185</f>
        <v>124694.39088511329</v>
      </c>
      <c r="E234" s="650">
        <f>'O4 Summary by Class &amp; Accounts'!F185</f>
        <v>32985.592716246552</v>
      </c>
      <c r="F234" s="650">
        <f>'O4 Summary by Class &amp; Accounts'!G185</f>
        <v>19736.432499324295</v>
      </c>
      <c r="G234" s="650">
        <f>'O4 Summary by Class &amp; Accounts'!H185</f>
        <v>0</v>
      </c>
      <c r="H234" s="650">
        <f>'O4 Summary by Class &amp; Accounts'!I185</f>
        <v>0</v>
      </c>
      <c r="I234" s="650">
        <f>'O4 Summary by Class &amp; Accounts'!J185</f>
        <v>0</v>
      </c>
      <c r="J234" s="650">
        <f>'O4 Summary by Class &amp; Accounts'!K185</f>
        <v>2325.1725861213549</v>
      </c>
      <c r="K234" s="650">
        <f>'O4 Summary by Class &amp; Accounts'!L185</f>
        <v>0</v>
      </c>
      <c r="L234" s="650">
        <f>'O4 Summary by Class &amp; Accounts'!M185</f>
        <v>258.41131319453979</v>
      </c>
      <c r="M234" s="650">
        <f>'O4 Summary by Class &amp; Accounts'!N185</f>
        <v>0</v>
      </c>
      <c r="N234" s="650">
        <f>'O4 Summary by Class &amp; Accounts'!O185</f>
        <v>0</v>
      </c>
      <c r="O234" s="650">
        <f>'O4 Summary by Class &amp; Accounts'!P185</f>
        <v>0</v>
      </c>
      <c r="P234" s="650">
        <f>'O4 Summary by Class &amp; Accounts'!Q185</f>
        <v>0</v>
      </c>
      <c r="Q234" s="650">
        <f>'O4 Summary by Class &amp; Accounts'!R185</f>
        <v>0</v>
      </c>
      <c r="R234" s="650">
        <f>'O4 Summary by Class &amp; Accounts'!S185</f>
        <v>0</v>
      </c>
      <c r="S234" s="650">
        <f>'O4 Summary by Class &amp; Accounts'!T185</f>
        <v>0</v>
      </c>
      <c r="T234" s="650">
        <f>'O4 Summary by Class &amp; Accounts'!U185</f>
        <v>0</v>
      </c>
      <c r="U234" s="650">
        <f>'O4 Summary by Class &amp; Accounts'!V185</f>
        <v>0</v>
      </c>
      <c r="V234" s="650">
        <f>'O4 Summary by Class &amp; Accounts'!W185</f>
        <v>0</v>
      </c>
      <c r="W234" s="650">
        <f>'O4 Summary by Class &amp; Accounts'!X185</f>
        <v>0</v>
      </c>
      <c r="X234" s="652">
        <f t="shared" si="41"/>
        <v>180000.00000000003</v>
      </c>
      <c r="Y234" s="650"/>
      <c r="Z234" s="650"/>
      <c r="AA234" s="650"/>
      <c r="AB234" s="650"/>
      <c r="AC234" s="650"/>
      <c r="AD234" s="650"/>
      <c r="AE234" s="650"/>
      <c r="AF234" s="650"/>
      <c r="AG234" s="650"/>
      <c r="AH234" s="650"/>
      <c r="AI234" s="650"/>
      <c r="AJ234" s="650"/>
      <c r="AK234" s="650"/>
      <c r="AL234" s="650"/>
      <c r="AM234" s="650"/>
      <c r="AN234" s="650"/>
      <c r="AO234" s="650"/>
      <c r="AP234" s="650"/>
      <c r="AQ234" s="650"/>
      <c r="AR234" s="650"/>
      <c r="AS234" s="813"/>
      <c r="AV234" s="1913" t="s">
        <v>1091</v>
      </c>
    </row>
    <row r="235" spans="1:48" s="672" customFormat="1" ht="12.75">
      <c r="A235" s="1157">
        <v>5620</v>
      </c>
      <c r="B235" s="1163" t="s">
        <v>296</v>
      </c>
      <c r="C235" s="652">
        <f t="shared" si="40"/>
        <v>20000.000000000004</v>
      </c>
      <c r="D235" s="650">
        <f>'O4 Summary by Class &amp; Accounts'!E186</f>
        <v>13854.932320568143</v>
      </c>
      <c r="E235" s="650">
        <f>'O4 Summary by Class &amp; Accounts'!F186</f>
        <v>3665.0658573607279</v>
      </c>
      <c r="F235" s="650">
        <f>'O4 Summary by Class &amp; Accounts'!G186</f>
        <v>2192.9369443693663</v>
      </c>
      <c r="G235" s="650">
        <f>'O4 Summary by Class &amp; Accounts'!H186</f>
        <v>0</v>
      </c>
      <c r="H235" s="650">
        <f>'O4 Summary by Class &amp; Accounts'!I186</f>
        <v>0</v>
      </c>
      <c r="I235" s="650">
        <f>'O4 Summary by Class &amp; Accounts'!J186</f>
        <v>0</v>
      </c>
      <c r="J235" s="650">
        <f>'O4 Summary by Class &amp; Accounts'!K186</f>
        <v>258.3525095690394</v>
      </c>
      <c r="K235" s="650">
        <f>'O4 Summary by Class &amp; Accounts'!L186</f>
        <v>0</v>
      </c>
      <c r="L235" s="650">
        <f>'O4 Summary by Class &amp; Accounts'!M186</f>
        <v>28.712368132726642</v>
      </c>
      <c r="M235" s="650">
        <f>'O4 Summary by Class &amp; Accounts'!N186</f>
        <v>0</v>
      </c>
      <c r="N235" s="650">
        <f>'O4 Summary by Class &amp; Accounts'!O186</f>
        <v>0</v>
      </c>
      <c r="O235" s="650">
        <f>'O4 Summary by Class &amp; Accounts'!P186</f>
        <v>0</v>
      </c>
      <c r="P235" s="650">
        <f>'O4 Summary by Class &amp; Accounts'!Q186</f>
        <v>0</v>
      </c>
      <c r="Q235" s="650">
        <f>'O4 Summary by Class &amp; Accounts'!R186</f>
        <v>0</v>
      </c>
      <c r="R235" s="650">
        <f>'O4 Summary by Class &amp; Accounts'!S186</f>
        <v>0</v>
      </c>
      <c r="S235" s="650">
        <f>'O4 Summary by Class &amp; Accounts'!T186</f>
        <v>0</v>
      </c>
      <c r="T235" s="650">
        <f>'O4 Summary by Class &amp; Accounts'!U186</f>
        <v>0</v>
      </c>
      <c r="U235" s="650">
        <f>'O4 Summary by Class &amp; Accounts'!V186</f>
        <v>0</v>
      </c>
      <c r="V235" s="650">
        <f>'O4 Summary by Class &amp; Accounts'!W186</f>
        <v>0</v>
      </c>
      <c r="W235" s="650">
        <f>'O4 Summary by Class &amp; Accounts'!X186</f>
        <v>0</v>
      </c>
      <c r="X235" s="652">
        <f t="shared" si="41"/>
        <v>20000.000000000004</v>
      </c>
      <c r="Y235" s="650"/>
      <c r="Z235" s="650"/>
      <c r="AA235" s="650"/>
      <c r="AB235" s="650"/>
      <c r="AC235" s="650"/>
      <c r="AD235" s="650"/>
      <c r="AE235" s="650"/>
      <c r="AF235" s="650"/>
      <c r="AG235" s="650"/>
      <c r="AH235" s="650"/>
      <c r="AI235" s="650"/>
      <c r="AJ235" s="650"/>
      <c r="AK235" s="650"/>
      <c r="AL235" s="650"/>
      <c r="AM235" s="650"/>
      <c r="AN235" s="650"/>
      <c r="AO235" s="650"/>
      <c r="AP235" s="650"/>
      <c r="AQ235" s="650"/>
      <c r="AR235" s="650"/>
      <c r="AS235" s="813"/>
      <c r="AV235" s="1913" t="s">
        <v>1091</v>
      </c>
    </row>
    <row r="236" spans="1:48" s="672" customFormat="1" ht="12.75">
      <c r="A236" s="1157">
        <v>5625</v>
      </c>
      <c r="B236" s="1163" t="s">
        <v>1144</v>
      </c>
      <c r="C236" s="652">
        <f t="shared" si="40"/>
        <v>-6000.0000000000009</v>
      </c>
      <c r="D236" s="650">
        <f>'O4 Summary by Class &amp; Accounts'!E187</f>
        <v>-4156.4796961704433</v>
      </c>
      <c r="E236" s="650">
        <f>'O4 Summary by Class &amp; Accounts'!F187</f>
        <v>-1099.5197572082184</v>
      </c>
      <c r="F236" s="650">
        <f>'O4 Summary by Class &amp; Accounts'!G187</f>
        <v>-657.8810833108098</v>
      </c>
      <c r="G236" s="650">
        <f>'O4 Summary by Class &amp; Accounts'!H187</f>
        <v>0</v>
      </c>
      <c r="H236" s="650">
        <f>'O4 Summary by Class &amp; Accounts'!I187</f>
        <v>0</v>
      </c>
      <c r="I236" s="650">
        <f>'O4 Summary by Class &amp; Accounts'!J187</f>
        <v>0</v>
      </c>
      <c r="J236" s="650">
        <f>'O4 Summary by Class &amp; Accounts'!K187</f>
        <v>-77.505752870711831</v>
      </c>
      <c r="K236" s="650">
        <f>'O4 Summary by Class &amp; Accounts'!L187</f>
        <v>0</v>
      </c>
      <c r="L236" s="650">
        <f>'O4 Summary by Class &amp; Accounts'!M187</f>
        <v>-8.6137104398179929</v>
      </c>
      <c r="M236" s="650">
        <f>'O4 Summary by Class &amp; Accounts'!N187</f>
        <v>0</v>
      </c>
      <c r="N236" s="650">
        <f>'O4 Summary by Class &amp; Accounts'!O187</f>
        <v>0</v>
      </c>
      <c r="O236" s="650">
        <f>'O4 Summary by Class &amp; Accounts'!P187</f>
        <v>0</v>
      </c>
      <c r="P236" s="650">
        <f>'O4 Summary by Class &amp; Accounts'!Q187</f>
        <v>0</v>
      </c>
      <c r="Q236" s="650">
        <f>'O4 Summary by Class &amp; Accounts'!R187</f>
        <v>0</v>
      </c>
      <c r="R236" s="650">
        <f>'O4 Summary by Class &amp; Accounts'!S187</f>
        <v>0</v>
      </c>
      <c r="S236" s="650">
        <f>'O4 Summary by Class &amp; Accounts'!T187</f>
        <v>0</v>
      </c>
      <c r="T236" s="650">
        <f>'O4 Summary by Class &amp; Accounts'!U187</f>
        <v>0</v>
      </c>
      <c r="U236" s="650">
        <f>'O4 Summary by Class &amp; Accounts'!V187</f>
        <v>0</v>
      </c>
      <c r="V236" s="650">
        <f>'O4 Summary by Class &amp; Accounts'!W187</f>
        <v>0</v>
      </c>
      <c r="W236" s="650">
        <f>'O4 Summary by Class &amp; Accounts'!X187</f>
        <v>0</v>
      </c>
      <c r="X236" s="652">
        <f t="shared" si="41"/>
        <v>-6000.0000000000009</v>
      </c>
      <c r="Y236" s="650"/>
      <c r="Z236" s="650"/>
      <c r="AA236" s="650"/>
      <c r="AB236" s="650"/>
      <c r="AC236" s="650"/>
      <c r="AD236" s="650"/>
      <c r="AE236" s="650"/>
      <c r="AF236" s="650"/>
      <c r="AG236" s="650"/>
      <c r="AH236" s="650"/>
      <c r="AI236" s="650"/>
      <c r="AJ236" s="650"/>
      <c r="AK236" s="650"/>
      <c r="AL236" s="650"/>
      <c r="AM236" s="650"/>
      <c r="AN236" s="650"/>
      <c r="AO236" s="650"/>
      <c r="AP236" s="650"/>
      <c r="AQ236" s="650"/>
      <c r="AR236" s="650"/>
      <c r="AS236" s="813"/>
      <c r="AV236" s="1913" t="s">
        <v>1091</v>
      </c>
    </row>
    <row r="237" spans="1:48" s="672" customFormat="1" ht="12.75">
      <c r="A237" s="1157">
        <v>5630</v>
      </c>
      <c r="B237" s="1163" t="s">
        <v>297</v>
      </c>
      <c r="C237" s="652">
        <f t="shared" si="40"/>
        <v>73000</v>
      </c>
      <c r="D237" s="650">
        <f>'O4 Summary by Class &amp; Accounts'!E188</f>
        <v>50570.502970073721</v>
      </c>
      <c r="E237" s="650">
        <f>'O4 Summary by Class &amp; Accounts'!F188</f>
        <v>13377.490379366658</v>
      </c>
      <c r="F237" s="650">
        <f>'O4 Summary by Class &amp; Accounts'!G188</f>
        <v>8004.2198469481864</v>
      </c>
      <c r="G237" s="650">
        <f>'O4 Summary by Class &amp; Accounts'!H188</f>
        <v>0</v>
      </c>
      <c r="H237" s="650">
        <f>'O4 Summary by Class &amp; Accounts'!I188</f>
        <v>0</v>
      </c>
      <c r="I237" s="650">
        <f>'O4 Summary by Class &amp; Accounts'!J188</f>
        <v>0</v>
      </c>
      <c r="J237" s="650">
        <f>'O4 Summary by Class &amp; Accounts'!K188</f>
        <v>942.98665992699387</v>
      </c>
      <c r="K237" s="650">
        <f>'O4 Summary by Class &amp; Accounts'!L188</f>
        <v>0</v>
      </c>
      <c r="L237" s="650">
        <f>'O4 Summary by Class &amp; Accounts'!M188</f>
        <v>104.80014368445224</v>
      </c>
      <c r="M237" s="650">
        <f>'O4 Summary by Class &amp; Accounts'!N188</f>
        <v>0</v>
      </c>
      <c r="N237" s="650">
        <f>'O4 Summary by Class &amp; Accounts'!O188</f>
        <v>0</v>
      </c>
      <c r="O237" s="650">
        <f>'O4 Summary by Class &amp; Accounts'!P188</f>
        <v>0</v>
      </c>
      <c r="P237" s="650">
        <f>'O4 Summary by Class &amp; Accounts'!Q188</f>
        <v>0</v>
      </c>
      <c r="Q237" s="650">
        <f>'O4 Summary by Class &amp; Accounts'!R188</f>
        <v>0</v>
      </c>
      <c r="R237" s="650">
        <f>'O4 Summary by Class &amp; Accounts'!S188</f>
        <v>0</v>
      </c>
      <c r="S237" s="650">
        <f>'O4 Summary by Class &amp; Accounts'!T188</f>
        <v>0</v>
      </c>
      <c r="T237" s="650">
        <f>'O4 Summary by Class &amp; Accounts'!U188</f>
        <v>0</v>
      </c>
      <c r="U237" s="650">
        <f>'O4 Summary by Class &amp; Accounts'!V188</f>
        <v>0</v>
      </c>
      <c r="V237" s="650">
        <f>'O4 Summary by Class &amp; Accounts'!W188</f>
        <v>0</v>
      </c>
      <c r="W237" s="650">
        <f>'O4 Summary by Class &amp; Accounts'!X188</f>
        <v>0</v>
      </c>
      <c r="X237" s="652">
        <f t="shared" si="41"/>
        <v>73000</v>
      </c>
      <c r="Y237" s="650"/>
      <c r="Z237" s="650"/>
      <c r="AA237" s="650"/>
      <c r="AB237" s="650"/>
      <c r="AC237" s="650"/>
      <c r="AD237" s="650"/>
      <c r="AE237" s="650"/>
      <c r="AF237" s="650"/>
      <c r="AG237" s="650"/>
      <c r="AH237" s="650"/>
      <c r="AI237" s="650"/>
      <c r="AJ237" s="650"/>
      <c r="AK237" s="650"/>
      <c r="AL237" s="650"/>
      <c r="AM237" s="650"/>
      <c r="AN237" s="650"/>
      <c r="AO237" s="650"/>
      <c r="AP237" s="650"/>
      <c r="AQ237" s="650"/>
      <c r="AR237" s="650"/>
      <c r="AS237" s="813"/>
      <c r="AV237" s="1913" t="s">
        <v>1091</v>
      </c>
    </row>
    <row r="238" spans="1:48" s="672" customFormat="1" ht="12.75">
      <c r="A238" s="1157">
        <v>5635</v>
      </c>
      <c r="B238" s="1163" t="s">
        <v>298</v>
      </c>
      <c r="C238" s="652">
        <f t="shared" si="40"/>
        <v>15000</v>
      </c>
      <c r="D238" s="650">
        <f>'O4 Summary by Class &amp; Accounts'!E189</f>
        <v>9793.7731230315712</v>
      </c>
      <c r="E238" s="650">
        <f>'O4 Summary by Class &amp; Accounts'!F189</f>
        <v>3207.989195199043</v>
      </c>
      <c r="F238" s="650">
        <f>'O4 Summary by Class &amp; Accounts'!G189</f>
        <v>1739.3771472326021</v>
      </c>
      <c r="G238" s="650">
        <f>'O4 Summary by Class &amp; Accounts'!H189</f>
        <v>0</v>
      </c>
      <c r="H238" s="650">
        <f>'O4 Summary by Class &amp; Accounts'!I189</f>
        <v>0</v>
      </c>
      <c r="I238" s="650">
        <f>'O4 Summary by Class &amp; Accounts'!J189</f>
        <v>0</v>
      </c>
      <c r="J238" s="650">
        <f>'O4 Summary by Class &amp; Accounts'!K189</f>
        <v>238.1074293153944</v>
      </c>
      <c r="K238" s="650">
        <f>'O4 Summary by Class &amp; Accounts'!L189</f>
        <v>0</v>
      </c>
      <c r="L238" s="650">
        <f>'O4 Summary by Class &amp; Accounts'!M189</f>
        <v>20.753105221389802</v>
      </c>
      <c r="M238" s="650">
        <f>'O4 Summary by Class &amp; Accounts'!N189</f>
        <v>0</v>
      </c>
      <c r="N238" s="650">
        <f>'O4 Summary by Class &amp; Accounts'!O189</f>
        <v>0</v>
      </c>
      <c r="O238" s="650">
        <f>'O4 Summary by Class &amp; Accounts'!P189</f>
        <v>0</v>
      </c>
      <c r="P238" s="650">
        <f>'O4 Summary by Class &amp; Accounts'!Q189</f>
        <v>0</v>
      </c>
      <c r="Q238" s="650">
        <f>'O4 Summary by Class &amp; Accounts'!R189</f>
        <v>0</v>
      </c>
      <c r="R238" s="650">
        <f>'O4 Summary by Class &amp; Accounts'!S189</f>
        <v>0</v>
      </c>
      <c r="S238" s="650">
        <f>'O4 Summary by Class &amp; Accounts'!T189</f>
        <v>0</v>
      </c>
      <c r="T238" s="650">
        <f>'O4 Summary by Class &amp; Accounts'!U189</f>
        <v>0</v>
      </c>
      <c r="U238" s="650">
        <f>'O4 Summary by Class &amp; Accounts'!V189</f>
        <v>0</v>
      </c>
      <c r="V238" s="650">
        <f>'O4 Summary by Class &amp; Accounts'!W189</f>
        <v>0</v>
      </c>
      <c r="W238" s="650">
        <f>'O4 Summary by Class &amp; Accounts'!X189</f>
        <v>0</v>
      </c>
      <c r="X238" s="652">
        <f t="shared" si="41"/>
        <v>15000</v>
      </c>
      <c r="Y238" s="650"/>
      <c r="Z238" s="650"/>
      <c r="AA238" s="650"/>
      <c r="AB238" s="650"/>
      <c r="AC238" s="650"/>
      <c r="AD238" s="650"/>
      <c r="AE238" s="650"/>
      <c r="AF238" s="650"/>
      <c r="AG238" s="650"/>
      <c r="AH238" s="650"/>
      <c r="AI238" s="650"/>
      <c r="AJ238" s="650"/>
      <c r="AK238" s="650"/>
      <c r="AL238" s="650"/>
      <c r="AM238" s="650"/>
      <c r="AN238" s="650"/>
      <c r="AO238" s="650"/>
      <c r="AP238" s="650"/>
      <c r="AQ238" s="650"/>
      <c r="AR238" s="650"/>
      <c r="AS238" s="813"/>
      <c r="AV238" s="1913" t="s">
        <v>5</v>
      </c>
    </row>
    <row r="239" spans="1:48" s="672" customFormat="1" ht="12.75">
      <c r="A239" s="1157">
        <v>5640</v>
      </c>
      <c r="B239" s="1163" t="s">
        <v>299</v>
      </c>
      <c r="C239" s="652">
        <f t="shared" si="40"/>
        <v>0</v>
      </c>
      <c r="D239" s="650">
        <f>'O4 Summary by Class &amp; Accounts'!E190</f>
        <v>0</v>
      </c>
      <c r="E239" s="650">
        <f>'O4 Summary by Class &amp; Accounts'!F190</f>
        <v>0</v>
      </c>
      <c r="F239" s="650">
        <f>'O4 Summary by Class &amp; Accounts'!G190</f>
        <v>0</v>
      </c>
      <c r="G239" s="650">
        <f>'O4 Summary by Class &amp; Accounts'!H190</f>
        <v>0</v>
      </c>
      <c r="H239" s="650">
        <f>'O4 Summary by Class &amp; Accounts'!I190</f>
        <v>0</v>
      </c>
      <c r="I239" s="650">
        <f>'O4 Summary by Class &amp; Accounts'!J190</f>
        <v>0</v>
      </c>
      <c r="J239" s="650">
        <f>'O4 Summary by Class &amp; Accounts'!K190</f>
        <v>0</v>
      </c>
      <c r="K239" s="650">
        <f>'O4 Summary by Class &amp; Accounts'!L190</f>
        <v>0</v>
      </c>
      <c r="L239" s="650">
        <f>'O4 Summary by Class &amp; Accounts'!M190</f>
        <v>0</v>
      </c>
      <c r="M239" s="650">
        <f>'O4 Summary by Class &amp; Accounts'!N190</f>
        <v>0</v>
      </c>
      <c r="N239" s="650">
        <f>'O4 Summary by Class &amp; Accounts'!O190</f>
        <v>0</v>
      </c>
      <c r="O239" s="650">
        <f>'O4 Summary by Class &amp; Accounts'!P190</f>
        <v>0</v>
      </c>
      <c r="P239" s="650">
        <f>'O4 Summary by Class &amp; Accounts'!Q190</f>
        <v>0</v>
      </c>
      <c r="Q239" s="650">
        <f>'O4 Summary by Class &amp; Accounts'!R190</f>
        <v>0</v>
      </c>
      <c r="R239" s="650">
        <f>'O4 Summary by Class &amp; Accounts'!S190</f>
        <v>0</v>
      </c>
      <c r="S239" s="650">
        <f>'O4 Summary by Class &amp; Accounts'!T190</f>
        <v>0</v>
      </c>
      <c r="T239" s="650">
        <f>'O4 Summary by Class &amp; Accounts'!U190</f>
        <v>0</v>
      </c>
      <c r="U239" s="650">
        <f>'O4 Summary by Class &amp; Accounts'!V190</f>
        <v>0</v>
      </c>
      <c r="V239" s="650">
        <f>'O4 Summary by Class &amp; Accounts'!W190</f>
        <v>0</v>
      </c>
      <c r="W239" s="650">
        <f>'O4 Summary by Class &amp; Accounts'!X190</f>
        <v>0</v>
      </c>
      <c r="X239" s="652">
        <f t="shared" si="41"/>
        <v>0</v>
      </c>
      <c r="Y239" s="650"/>
      <c r="Z239" s="650"/>
      <c r="AA239" s="650"/>
      <c r="AB239" s="650"/>
      <c r="AC239" s="650"/>
      <c r="AD239" s="650"/>
      <c r="AE239" s="650"/>
      <c r="AF239" s="650"/>
      <c r="AG239" s="650"/>
      <c r="AH239" s="650"/>
      <c r="AI239" s="650"/>
      <c r="AJ239" s="650"/>
      <c r="AK239" s="650"/>
      <c r="AL239" s="650"/>
      <c r="AM239" s="650"/>
      <c r="AN239" s="650"/>
      <c r="AO239" s="650"/>
      <c r="AP239" s="650"/>
      <c r="AQ239" s="650"/>
      <c r="AR239" s="650"/>
      <c r="AS239" s="813"/>
      <c r="AV239" s="1913" t="s">
        <v>1091</v>
      </c>
    </row>
    <row r="240" spans="1:48" s="672" customFormat="1" ht="12.75">
      <c r="A240" s="1157">
        <v>5645</v>
      </c>
      <c r="B240" s="1163" t="s">
        <v>300</v>
      </c>
      <c r="C240" s="652">
        <f t="shared" si="40"/>
        <v>90000.000000000015</v>
      </c>
      <c r="D240" s="650">
        <f>'O4 Summary by Class &amp; Accounts'!E191</f>
        <v>62347.195442556644</v>
      </c>
      <c r="E240" s="650">
        <f>'O4 Summary by Class &amp; Accounts'!F191</f>
        <v>16492.796358123276</v>
      </c>
      <c r="F240" s="650">
        <f>'O4 Summary by Class &amp; Accounts'!G191</f>
        <v>9868.2162496621477</v>
      </c>
      <c r="G240" s="650">
        <f>'O4 Summary by Class &amp; Accounts'!H191</f>
        <v>0</v>
      </c>
      <c r="H240" s="650">
        <f>'O4 Summary by Class &amp; Accounts'!I191</f>
        <v>0</v>
      </c>
      <c r="I240" s="650">
        <f>'O4 Summary by Class &amp; Accounts'!J191</f>
        <v>0</v>
      </c>
      <c r="J240" s="650">
        <f>'O4 Summary by Class &amp; Accounts'!K191</f>
        <v>1162.5862930606775</v>
      </c>
      <c r="K240" s="650">
        <f>'O4 Summary by Class &amp; Accounts'!L191</f>
        <v>0</v>
      </c>
      <c r="L240" s="650">
        <f>'O4 Summary by Class &amp; Accounts'!M191</f>
        <v>129.20565659726989</v>
      </c>
      <c r="M240" s="650">
        <f>'O4 Summary by Class &amp; Accounts'!N191</f>
        <v>0</v>
      </c>
      <c r="N240" s="650">
        <f>'O4 Summary by Class &amp; Accounts'!O191</f>
        <v>0</v>
      </c>
      <c r="O240" s="650">
        <f>'O4 Summary by Class &amp; Accounts'!P191</f>
        <v>0</v>
      </c>
      <c r="P240" s="650">
        <f>'O4 Summary by Class &amp; Accounts'!Q191</f>
        <v>0</v>
      </c>
      <c r="Q240" s="650">
        <f>'O4 Summary by Class &amp; Accounts'!R191</f>
        <v>0</v>
      </c>
      <c r="R240" s="650">
        <f>'O4 Summary by Class &amp; Accounts'!S191</f>
        <v>0</v>
      </c>
      <c r="S240" s="650">
        <f>'O4 Summary by Class &amp; Accounts'!T191</f>
        <v>0</v>
      </c>
      <c r="T240" s="650">
        <f>'O4 Summary by Class &amp; Accounts'!U191</f>
        <v>0</v>
      </c>
      <c r="U240" s="650">
        <f>'O4 Summary by Class &amp; Accounts'!V191</f>
        <v>0</v>
      </c>
      <c r="V240" s="650">
        <f>'O4 Summary by Class &amp; Accounts'!W191</f>
        <v>0</v>
      </c>
      <c r="W240" s="650">
        <f>'O4 Summary by Class &amp; Accounts'!X191</f>
        <v>0</v>
      </c>
      <c r="X240" s="652">
        <f t="shared" si="41"/>
        <v>90000.000000000015</v>
      </c>
      <c r="Y240" s="650"/>
      <c r="Z240" s="650"/>
      <c r="AA240" s="650"/>
      <c r="AB240" s="650"/>
      <c r="AC240" s="650"/>
      <c r="AD240" s="650"/>
      <c r="AE240" s="650"/>
      <c r="AF240" s="650"/>
      <c r="AG240" s="650"/>
      <c r="AH240" s="650"/>
      <c r="AI240" s="650"/>
      <c r="AJ240" s="650"/>
      <c r="AK240" s="650"/>
      <c r="AL240" s="650"/>
      <c r="AM240" s="650"/>
      <c r="AN240" s="650"/>
      <c r="AO240" s="650"/>
      <c r="AP240" s="650"/>
      <c r="AQ240" s="650"/>
      <c r="AR240" s="650"/>
      <c r="AS240" s="813"/>
      <c r="AV240" s="1913" t="s">
        <v>1091</v>
      </c>
    </row>
    <row r="241" spans="1:48" s="672" customFormat="1" ht="12.75">
      <c r="A241" s="1157">
        <v>5650</v>
      </c>
      <c r="B241" s="1163" t="s">
        <v>301</v>
      </c>
      <c r="C241" s="652">
        <f t="shared" si="40"/>
        <v>4700.0000000000009</v>
      </c>
      <c r="D241" s="650">
        <f>'O4 Summary by Class &amp; Accounts'!E192</f>
        <v>3255.9090953335135</v>
      </c>
      <c r="E241" s="650">
        <f>'O4 Summary by Class &amp; Accounts'!F192</f>
        <v>861.29047647977109</v>
      </c>
      <c r="F241" s="650">
        <f>'O4 Summary by Class &amp; Accounts'!G192</f>
        <v>515.34018192680105</v>
      </c>
      <c r="G241" s="650">
        <f>'O4 Summary by Class &amp; Accounts'!H192</f>
        <v>0</v>
      </c>
      <c r="H241" s="650">
        <f>'O4 Summary by Class &amp; Accounts'!I192</f>
        <v>0</v>
      </c>
      <c r="I241" s="650">
        <f>'O4 Summary by Class &amp; Accounts'!J192</f>
        <v>0</v>
      </c>
      <c r="J241" s="650">
        <f>'O4 Summary by Class &amp; Accounts'!K192</f>
        <v>60.712839748724264</v>
      </c>
      <c r="K241" s="650">
        <f>'O4 Summary by Class &amp; Accounts'!L192</f>
        <v>0</v>
      </c>
      <c r="L241" s="650">
        <f>'O4 Summary by Class &amp; Accounts'!M192</f>
        <v>6.7474065111907606</v>
      </c>
      <c r="M241" s="650">
        <f>'O4 Summary by Class &amp; Accounts'!N192</f>
        <v>0</v>
      </c>
      <c r="N241" s="650">
        <f>'O4 Summary by Class &amp; Accounts'!O192</f>
        <v>0</v>
      </c>
      <c r="O241" s="650">
        <f>'O4 Summary by Class &amp; Accounts'!P192</f>
        <v>0</v>
      </c>
      <c r="P241" s="650">
        <f>'O4 Summary by Class &amp; Accounts'!Q192</f>
        <v>0</v>
      </c>
      <c r="Q241" s="650">
        <f>'O4 Summary by Class &amp; Accounts'!R192</f>
        <v>0</v>
      </c>
      <c r="R241" s="650">
        <f>'O4 Summary by Class &amp; Accounts'!S192</f>
        <v>0</v>
      </c>
      <c r="S241" s="650">
        <f>'O4 Summary by Class &amp; Accounts'!T192</f>
        <v>0</v>
      </c>
      <c r="T241" s="650">
        <f>'O4 Summary by Class &amp; Accounts'!U192</f>
        <v>0</v>
      </c>
      <c r="U241" s="650">
        <f>'O4 Summary by Class &amp; Accounts'!V192</f>
        <v>0</v>
      </c>
      <c r="V241" s="650">
        <f>'O4 Summary by Class &amp; Accounts'!W192</f>
        <v>0</v>
      </c>
      <c r="W241" s="650">
        <f>'O4 Summary by Class &amp; Accounts'!X192</f>
        <v>0</v>
      </c>
      <c r="X241" s="652">
        <f t="shared" si="41"/>
        <v>4700.0000000000009</v>
      </c>
      <c r="Y241" s="650"/>
      <c r="Z241" s="650"/>
      <c r="AA241" s="650"/>
      <c r="AB241" s="650"/>
      <c r="AC241" s="650"/>
      <c r="AD241" s="650"/>
      <c r="AE241" s="650"/>
      <c r="AF241" s="650"/>
      <c r="AG241" s="650"/>
      <c r="AH241" s="650"/>
      <c r="AI241" s="650"/>
      <c r="AJ241" s="650"/>
      <c r="AK241" s="650"/>
      <c r="AL241" s="650"/>
      <c r="AM241" s="650"/>
      <c r="AN241" s="650"/>
      <c r="AO241" s="650"/>
      <c r="AP241" s="650"/>
      <c r="AQ241" s="650"/>
      <c r="AR241" s="650"/>
      <c r="AS241" s="813"/>
      <c r="AV241" s="1913" t="s">
        <v>1091</v>
      </c>
    </row>
    <row r="242" spans="1:48" s="672" customFormat="1" ht="12.75">
      <c r="A242" s="1157">
        <v>5655</v>
      </c>
      <c r="B242" s="1163" t="s">
        <v>302</v>
      </c>
      <c r="C242" s="652">
        <f t="shared" si="40"/>
        <v>57000.000000000015</v>
      </c>
      <c r="D242" s="650">
        <f>'O4 Summary by Class &amp; Accounts'!E193</f>
        <v>39486.557113619208</v>
      </c>
      <c r="E242" s="650">
        <f>'O4 Summary by Class &amp; Accounts'!F193</f>
        <v>10445.437693478076</v>
      </c>
      <c r="F242" s="650">
        <f>'O4 Summary by Class &amp; Accounts'!G193</f>
        <v>6249.870291452693</v>
      </c>
      <c r="G242" s="650">
        <f>'O4 Summary by Class &amp; Accounts'!H193</f>
        <v>0</v>
      </c>
      <c r="H242" s="650">
        <f>'O4 Summary by Class &amp; Accounts'!I193</f>
        <v>0</v>
      </c>
      <c r="I242" s="650">
        <f>'O4 Summary by Class &amp; Accounts'!J193</f>
        <v>0</v>
      </c>
      <c r="J242" s="650">
        <f>'O4 Summary by Class &amp; Accounts'!K193</f>
        <v>736.30465227176239</v>
      </c>
      <c r="K242" s="650">
        <f>'O4 Summary by Class &amp; Accounts'!L193</f>
        <v>0</v>
      </c>
      <c r="L242" s="650">
        <f>'O4 Summary by Class &amp; Accounts'!M193</f>
        <v>81.830249178270932</v>
      </c>
      <c r="M242" s="650">
        <f>'O4 Summary by Class &amp; Accounts'!N193</f>
        <v>0</v>
      </c>
      <c r="N242" s="650">
        <f>'O4 Summary by Class &amp; Accounts'!O193</f>
        <v>0</v>
      </c>
      <c r="O242" s="650">
        <f>'O4 Summary by Class &amp; Accounts'!P193</f>
        <v>0</v>
      </c>
      <c r="P242" s="650">
        <f>'O4 Summary by Class &amp; Accounts'!Q193</f>
        <v>0</v>
      </c>
      <c r="Q242" s="650">
        <f>'O4 Summary by Class &amp; Accounts'!R193</f>
        <v>0</v>
      </c>
      <c r="R242" s="650">
        <f>'O4 Summary by Class &amp; Accounts'!S193</f>
        <v>0</v>
      </c>
      <c r="S242" s="650">
        <f>'O4 Summary by Class &amp; Accounts'!T193</f>
        <v>0</v>
      </c>
      <c r="T242" s="650">
        <f>'O4 Summary by Class &amp; Accounts'!U193</f>
        <v>0</v>
      </c>
      <c r="U242" s="650">
        <f>'O4 Summary by Class &amp; Accounts'!V193</f>
        <v>0</v>
      </c>
      <c r="V242" s="650">
        <f>'O4 Summary by Class &amp; Accounts'!W193</f>
        <v>0</v>
      </c>
      <c r="W242" s="650">
        <f>'O4 Summary by Class &amp; Accounts'!X193</f>
        <v>0</v>
      </c>
      <c r="X242" s="652">
        <f t="shared" si="41"/>
        <v>57000.000000000015</v>
      </c>
      <c r="Y242" s="650"/>
      <c r="Z242" s="650"/>
      <c r="AA242" s="650"/>
      <c r="AB242" s="650"/>
      <c r="AC242" s="650"/>
      <c r="AD242" s="650"/>
      <c r="AE242" s="650"/>
      <c r="AF242" s="650"/>
      <c r="AG242" s="650"/>
      <c r="AH242" s="650"/>
      <c r="AI242" s="650"/>
      <c r="AJ242" s="650"/>
      <c r="AK242" s="650"/>
      <c r="AL242" s="650"/>
      <c r="AM242" s="650"/>
      <c r="AN242" s="650"/>
      <c r="AO242" s="650"/>
      <c r="AP242" s="650"/>
      <c r="AQ242" s="650"/>
      <c r="AR242" s="650"/>
      <c r="AS242" s="813"/>
      <c r="AV242" s="1913" t="s">
        <v>1091</v>
      </c>
    </row>
    <row r="243" spans="1:48" s="672" customFormat="1" ht="12.75">
      <c r="A243" s="1157">
        <v>5660</v>
      </c>
      <c r="B243" s="1163" t="s">
        <v>303</v>
      </c>
      <c r="C243" s="652">
        <f>SUM(D243:W243)</f>
        <v>8000.0000000000018</v>
      </c>
      <c r="D243" s="650">
        <f>'O4 Summary by Class &amp; Accounts'!E194</f>
        <v>5541.9729282272574</v>
      </c>
      <c r="E243" s="650">
        <f>'O4 Summary by Class &amp; Accounts'!F194</f>
        <v>1466.0263429442912</v>
      </c>
      <c r="F243" s="650">
        <f>'O4 Summary by Class &amp; Accounts'!G194</f>
        <v>877.17477774774648</v>
      </c>
      <c r="G243" s="650">
        <f>'O4 Summary by Class &amp; Accounts'!H194</f>
        <v>0</v>
      </c>
      <c r="H243" s="650">
        <f>'O4 Summary by Class &amp; Accounts'!I194</f>
        <v>0</v>
      </c>
      <c r="I243" s="650">
        <f>'O4 Summary by Class &amp; Accounts'!J194</f>
        <v>0</v>
      </c>
      <c r="J243" s="650">
        <f>'O4 Summary by Class &amp; Accounts'!K194</f>
        <v>103.34100382761576</v>
      </c>
      <c r="K243" s="650">
        <f>'O4 Summary by Class &amp; Accounts'!L194</f>
        <v>0</v>
      </c>
      <c r="L243" s="650">
        <f>'O4 Summary by Class &amp; Accounts'!M194</f>
        <v>11.484947253090656</v>
      </c>
      <c r="M243" s="650">
        <f>'O4 Summary by Class &amp; Accounts'!N194</f>
        <v>0</v>
      </c>
      <c r="N243" s="650">
        <f>'O4 Summary by Class &amp; Accounts'!O194</f>
        <v>0</v>
      </c>
      <c r="O243" s="650">
        <f>'O4 Summary by Class &amp; Accounts'!P194</f>
        <v>0</v>
      </c>
      <c r="P243" s="650">
        <f>'O4 Summary by Class &amp; Accounts'!Q194</f>
        <v>0</v>
      </c>
      <c r="Q243" s="650">
        <f>'O4 Summary by Class &amp; Accounts'!R194</f>
        <v>0</v>
      </c>
      <c r="R243" s="650">
        <f>'O4 Summary by Class &amp; Accounts'!S194</f>
        <v>0</v>
      </c>
      <c r="S243" s="650">
        <f>'O4 Summary by Class &amp; Accounts'!T194</f>
        <v>0</v>
      </c>
      <c r="T243" s="650">
        <f>'O4 Summary by Class &amp; Accounts'!U194</f>
        <v>0</v>
      </c>
      <c r="U243" s="650">
        <f>'O4 Summary by Class &amp; Accounts'!V194</f>
        <v>0</v>
      </c>
      <c r="V243" s="650">
        <f>'O4 Summary by Class &amp; Accounts'!W194</f>
        <v>0</v>
      </c>
      <c r="W243" s="650">
        <f>'O4 Summary by Class &amp; Accounts'!X194</f>
        <v>0</v>
      </c>
      <c r="X243" s="652">
        <f>SUM(D243:W243)</f>
        <v>8000.0000000000018</v>
      </c>
      <c r="Y243" s="650"/>
      <c r="Z243" s="650"/>
      <c r="AA243" s="650"/>
      <c r="AB243" s="650"/>
      <c r="AC243" s="650"/>
      <c r="AD243" s="650"/>
      <c r="AE243" s="650"/>
      <c r="AF243" s="650"/>
      <c r="AG243" s="650"/>
      <c r="AH243" s="650"/>
      <c r="AI243" s="650"/>
      <c r="AJ243" s="650"/>
      <c r="AK243" s="650"/>
      <c r="AL243" s="650"/>
      <c r="AM243" s="650"/>
      <c r="AN243" s="650"/>
      <c r="AO243" s="650"/>
      <c r="AP243" s="650"/>
      <c r="AQ243" s="650"/>
      <c r="AR243" s="650"/>
      <c r="AS243" s="813"/>
      <c r="AV243" s="1913" t="s">
        <v>1091</v>
      </c>
    </row>
    <row r="244" spans="1:48" s="672" customFormat="1" ht="12.75">
      <c r="A244" s="1157">
        <v>5665</v>
      </c>
      <c r="B244" s="1163" t="s">
        <v>304</v>
      </c>
      <c r="C244" s="652">
        <f t="shared" si="40"/>
        <v>62000.000000000015</v>
      </c>
      <c r="D244" s="650">
        <f>'O4 Summary by Class &amp; Accounts'!E195</f>
        <v>42950.290193761241</v>
      </c>
      <c r="E244" s="650">
        <f>'O4 Summary by Class &amp; Accounts'!F195</f>
        <v>11361.704157818258</v>
      </c>
      <c r="F244" s="650">
        <f>'O4 Summary by Class &amp; Accounts'!G195</f>
        <v>6798.1045275450351</v>
      </c>
      <c r="G244" s="650">
        <f>'O4 Summary by Class &amp; Accounts'!H195</f>
        <v>0</v>
      </c>
      <c r="H244" s="650">
        <f>'O4 Summary by Class &amp; Accounts'!I195</f>
        <v>0</v>
      </c>
      <c r="I244" s="650">
        <f>'O4 Summary by Class &amp; Accounts'!J195</f>
        <v>0</v>
      </c>
      <c r="J244" s="650">
        <f>'O4 Summary by Class &amp; Accounts'!K195</f>
        <v>800.89277966402221</v>
      </c>
      <c r="K244" s="650">
        <f>'O4 Summary by Class &amp; Accounts'!L195</f>
        <v>0</v>
      </c>
      <c r="L244" s="650">
        <f>'O4 Summary by Class &amp; Accounts'!M195</f>
        <v>89.008341211452588</v>
      </c>
      <c r="M244" s="650">
        <f>'O4 Summary by Class &amp; Accounts'!N195</f>
        <v>0</v>
      </c>
      <c r="N244" s="650">
        <f>'O4 Summary by Class &amp; Accounts'!O195</f>
        <v>0</v>
      </c>
      <c r="O244" s="650">
        <f>'O4 Summary by Class &amp; Accounts'!P195</f>
        <v>0</v>
      </c>
      <c r="P244" s="650">
        <f>'O4 Summary by Class &amp; Accounts'!Q195</f>
        <v>0</v>
      </c>
      <c r="Q244" s="650">
        <f>'O4 Summary by Class &amp; Accounts'!R195</f>
        <v>0</v>
      </c>
      <c r="R244" s="650">
        <f>'O4 Summary by Class &amp; Accounts'!S195</f>
        <v>0</v>
      </c>
      <c r="S244" s="650">
        <f>'O4 Summary by Class &amp; Accounts'!T195</f>
        <v>0</v>
      </c>
      <c r="T244" s="650">
        <f>'O4 Summary by Class &amp; Accounts'!U195</f>
        <v>0</v>
      </c>
      <c r="U244" s="650">
        <f>'O4 Summary by Class &amp; Accounts'!V195</f>
        <v>0</v>
      </c>
      <c r="V244" s="650">
        <f>'O4 Summary by Class &amp; Accounts'!W195</f>
        <v>0</v>
      </c>
      <c r="W244" s="650">
        <f>'O4 Summary by Class &amp; Accounts'!X195</f>
        <v>0</v>
      </c>
      <c r="X244" s="652">
        <f t="shared" si="41"/>
        <v>62000.000000000015</v>
      </c>
      <c r="Y244" s="650"/>
      <c r="Z244" s="650"/>
      <c r="AA244" s="650"/>
      <c r="AB244" s="650"/>
      <c r="AC244" s="650"/>
      <c r="AD244" s="650"/>
      <c r="AE244" s="650"/>
      <c r="AF244" s="650"/>
      <c r="AG244" s="650"/>
      <c r="AH244" s="650"/>
      <c r="AI244" s="650"/>
      <c r="AJ244" s="650"/>
      <c r="AK244" s="650"/>
      <c r="AL244" s="650"/>
      <c r="AM244" s="650"/>
      <c r="AN244" s="650"/>
      <c r="AO244" s="650"/>
      <c r="AP244" s="650"/>
      <c r="AQ244" s="650"/>
      <c r="AR244" s="650"/>
      <c r="AS244" s="813"/>
      <c r="AV244" s="1913" t="s">
        <v>1091</v>
      </c>
    </row>
    <row r="245" spans="1:48" s="672" customFormat="1" ht="12.75">
      <c r="A245" s="1157">
        <v>5670</v>
      </c>
      <c r="B245" s="1163" t="s">
        <v>305</v>
      </c>
      <c r="C245" s="652">
        <f t="shared" si="40"/>
        <v>14000</v>
      </c>
      <c r="D245" s="650">
        <f>'O4 Summary by Class &amp; Accounts'!E196</f>
        <v>9698.4526243976998</v>
      </c>
      <c r="E245" s="650">
        <f>'O4 Summary by Class &amp; Accounts'!F196</f>
        <v>2565.5461001525096</v>
      </c>
      <c r="F245" s="650">
        <f>'O4 Summary by Class &amp; Accounts'!G196</f>
        <v>1535.0558610585563</v>
      </c>
      <c r="G245" s="650">
        <f>'O4 Summary by Class &amp; Accounts'!H196</f>
        <v>0</v>
      </c>
      <c r="H245" s="650">
        <f>'O4 Summary by Class &amp; Accounts'!I196</f>
        <v>0</v>
      </c>
      <c r="I245" s="650">
        <f>'O4 Summary by Class &amp; Accounts'!J196</f>
        <v>0</v>
      </c>
      <c r="J245" s="650">
        <f>'O4 Summary by Class &amp; Accounts'!K196</f>
        <v>180.8467566983276</v>
      </c>
      <c r="K245" s="650">
        <f>'O4 Summary by Class &amp; Accounts'!L196</f>
        <v>0</v>
      </c>
      <c r="L245" s="650">
        <f>'O4 Summary by Class &amp; Accounts'!M196</f>
        <v>20.098657692908649</v>
      </c>
      <c r="M245" s="650">
        <f>'O4 Summary by Class &amp; Accounts'!N196</f>
        <v>0</v>
      </c>
      <c r="N245" s="650">
        <f>'O4 Summary by Class &amp; Accounts'!O196</f>
        <v>0</v>
      </c>
      <c r="O245" s="650">
        <f>'O4 Summary by Class &amp; Accounts'!P196</f>
        <v>0</v>
      </c>
      <c r="P245" s="650">
        <f>'O4 Summary by Class &amp; Accounts'!Q196</f>
        <v>0</v>
      </c>
      <c r="Q245" s="650">
        <f>'O4 Summary by Class &amp; Accounts'!R196</f>
        <v>0</v>
      </c>
      <c r="R245" s="650">
        <f>'O4 Summary by Class &amp; Accounts'!S196</f>
        <v>0</v>
      </c>
      <c r="S245" s="650">
        <f>'O4 Summary by Class &amp; Accounts'!T196</f>
        <v>0</v>
      </c>
      <c r="T245" s="650">
        <f>'O4 Summary by Class &amp; Accounts'!U196</f>
        <v>0</v>
      </c>
      <c r="U245" s="650">
        <f>'O4 Summary by Class &amp; Accounts'!V196</f>
        <v>0</v>
      </c>
      <c r="V245" s="650">
        <f>'O4 Summary by Class &amp; Accounts'!W196</f>
        <v>0</v>
      </c>
      <c r="W245" s="650">
        <f>'O4 Summary by Class &amp; Accounts'!X196</f>
        <v>0</v>
      </c>
      <c r="X245" s="652">
        <f t="shared" si="41"/>
        <v>14000</v>
      </c>
      <c r="Y245" s="650"/>
      <c r="Z245" s="650"/>
      <c r="AA245" s="650"/>
      <c r="AB245" s="650"/>
      <c r="AC245" s="650"/>
      <c r="AD245" s="650"/>
      <c r="AE245" s="650"/>
      <c r="AF245" s="650"/>
      <c r="AG245" s="650"/>
      <c r="AH245" s="650"/>
      <c r="AI245" s="650"/>
      <c r="AJ245" s="650"/>
      <c r="AK245" s="650"/>
      <c r="AL245" s="650"/>
      <c r="AM245" s="650"/>
      <c r="AN245" s="650"/>
      <c r="AO245" s="650"/>
      <c r="AP245" s="650"/>
      <c r="AQ245" s="650"/>
      <c r="AR245" s="650"/>
      <c r="AS245" s="813"/>
      <c r="AV245" s="1913" t="s">
        <v>1091</v>
      </c>
    </row>
    <row r="246" spans="1:48" s="672" customFormat="1" ht="12.75">
      <c r="A246" s="1157">
        <v>5675</v>
      </c>
      <c r="B246" s="1163" t="s">
        <v>306</v>
      </c>
      <c r="C246" s="652">
        <f t="shared" si="40"/>
        <v>0</v>
      </c>
      <c r="D246" s="650">
        <f>'O4 Summary by Class &amp; Accounts'!E197</f>
        <v>0</v>
      </c>
      <c r="E246" s="650">
        <f>'O4 Summary by Class &amp; Accounts'!F197</f>
        <v>0</v>
      </c>
      <c r="F246" s="650">
        <f>'O4 Summary by Class &amp; Accounts'!G197</f>
        <v>0</v>
      </c>
      <c r="G246" s="650">
        <f>'O4 Summary by Class &amp; Accounts'!H197</f>
        <v>0</v>
      </c>
      <c r="H246" s="650">
        <f>'O4 Summary by Class &amp; Accounts'!I197</f>
        <v>0</v>
      </c>
      <c r="I246" s="650">
        <f>'O4 Summary by Class &amp; Accounts'!J197</f>
        <v>0</v>
      </c>
      <c r="J246" s="650">
        <f>'O4 Summary by Class &amp; Accounts'!K197</f>
        <v>0</v>
      </c>
      <c r="K246" s="650">
        <f>'O4 Summary by Class &amp; Accounts'!L197</f>
        <v>0</v>
      </c>
      <c r="L246" s="650">
        <f>'O4 Summary by Class &amp; Accounts'!M197</f>
        <v>0</v>
      </c>
      <c r="M246" s="650">
        <f>'O4 Summary by Class &amp; Accounts'!N197</f>
        <v>0</v>
      </c>
      <c r="N246" s="650">
        <f>'O4 Summary by Class &amp; Accounts'!O197</f>
        <v>0</v>
      </c>
      <c r="O246" s="650">
        <f>'O4 Summary by Class &amp; Accounts'!P197</f>
        <v>0</v>
      </c>
      <c r="P246" s="650">
        <f>'O4 Summary by Class &amp; Accounts'!Q197</f>
        <v>0</v>
      </c>
      <c r="Q246" s="650">
        <f>'O4 Summary by Class &amp; Accounts'!R197</f>
        <v>0</v>
      </c>
      <c r="R246" s="650">
        <f>'O4 Summary by Class &amp; Accounts'!S197</f>
        <v>0</v>
      </c>
      <c r="S246" s="650">
        <f>'O4 Summary by Class &amp; Accounts'!T197</f>
        <v>0</v>
      </c>
      <c r="T246" s="650">
        <f>'O4 Summary by Class &amp; Accounts'!U197</f>
        <v>0</v>
      </c>
      <c r="U246" s="650">
        <f>'O4 Summary by Class &amp; Accounts'!V197</f>
        <v>0</v>
      </c>
      <c r="V246" s="650">
        <f>'O4 Summary by Class &amp; Accounts'!W197</f>
        <v>0</v>
      </c>
      <c r="W246" s="650">
        <f>'O4 Summary by Class &amp; Accounts'!X197</f>
        <v>0</v>
      </c>
      <c r="X246" s="652">
        <f t="shared" si="41"/>
        <v>0</v>
      </c>
      <c r="Y246" s="650"/>
      <c r="Z246" s="650"/>
      <c r="AA246" s="650"/>
      <c r="AB246" s="650"/>
      <c r="AC246" s="650"/>
      <c r="AD246" s="650"/>
      <c r="AE246" s="650"/>
      <c r="AF246" s="650"/>
      <c r="AG246" s="650"/>
      <c r="AH246" s="650"/>
      <c r="AI246" s="650"/>
      <c r="AJ246" s="650"/>
      <c r="AK246" s="650"/>
      <c r="AL246" s="650"/>
      <c r="AM246" s="650"/>
      <c r="AN246" s="650"/>
      <c r="AO246" s="650"/>
      <c r="AP246" s="650"/>
      <c r="AQ246" s="650"/>
      <c r="AR246" s="650"/>
      <c r="AS246" s="813"/>
      <c r="AV246" s="1913" t="s">
        <v>1091</v>
      </c>
    </row>
    <row r="247" spans="1:48" s="672" customFormat="1" ht="12.75">
      <c r="A247" s="1157">
        <v>5680</v>
      </c>
      <c r="B247" s="1163" t="s">
        <v>1391</v>
      </c>
      <c r="C247" s="652">
        <f t="shared" si="40"/>
        <v>5300.0000000000009</v>
      </c>
      <c r="D247" s="650">
        <f>'O4 Summary by Class &amp; Accounts'!E198</f>
        <v>3671.557064950558</v>
      </c>
      <c r="E247" s="650">
        <f>'O4 Summary by Class &amp; Accounts'!F198</f>
        <v>971.24245220059299</v>
      </c>
      <c r="F247" s="650">
        <f>'O4 Summary by Class &amp; Accounts'!G198</f>
        <v>581.12829025788199</v>
      </c>
      <c r="G247" s="650">
        <f>'O4 Summary by Class &amp; Accounts'!H198</f>
        <v>0</v>
      </c>
      <c r="H247" s="650">
        <f>'O4 Summary by Class &amp; Accounts'!I198</f>
        <v>0</v>
      </c>
      <c r="I247" s="650">
        <f>'O4 Summary by Class &amp; Accounts'!J198</f>
        <v>0</v>
      </c>
      <c r="J247" s="650">
        <f>'O4 Summary by Class &amp; Accounts'!K198</f>
        <v>68.46341503579545</v>
      </c>
      <c r="K247" s="650">
        <f>'O4 Summary by Class &amp; Accounts'!L198</f>
        <v>0</v>
      </c>
      <c r="L247" s="650">
        <f>'O4 Summary by Class &amp; Accounts'!M198</f>
        <v>7.6087775551725603</v>
      </c>
      <c r="M247" s="650">
        <f>'O4 Summary by Class &amp; Accounts'!N198</f>
        <v>0</v>
      </c>
      <c r="N247" s="650">
        <f>'O4 Summary by Class &amp; Accounts'!O198</f>
        <v>0</v>
      </c>
      <c r="O247" s="650">
        <f>'O4 Summary by Class &amp; Accounts'!P198</f>
        <v>0</v>
      </c>
      <c r="P247" s="650">
        <f>'O4 Summary by Class &amp; Accounts'!Q198</f>
        <v>0</v>
      </c>
      <c r="Q247" s="650">
        <f>'O4 Summary by Class &amp; Accounts'!R198</f>
        <v>0</v>
      </c>
      <c r="R247" s="650">
        <f>'O4 Summary by Class &amp; Accounts'!S198</f>
        <v>0</v>
      </c>
      <c r="S247" s="650">
        <f>'O4 Summary by Class &amp; Accounts'!T198</f>
        <v>0</v>
      </c>
      <c r="T247" s="650">
        <f>'O4 Summary by Class &amp; Accounts'!U198</f>
        <v>0</v>
      </c>
      <c r="U247" s="650">
        <f>'O4 Summary by Class &amp; Accounts'!V198</f>
        <v>0</v>
      </c>
      <c r="V247" s="650">
        <f>'O4 Summary by Class &amp; Accounts'!W198</f>
        <v>0</v>
      </c>
      <c r="W247" s="650">
        <f>'O4 Summary by Class &amp; Accounts'!X198</f>
        <v>0</v>
      </c>
      <c r="X247" s="652">
        <f t="shared" si="41"/>
        <v>5300.0000000000009</v>
      </c>
      <c r="Y247" s="650"/>
      <c r="Z247" s="650"/>
      <c r="AA247" s="650"/>
      <c r="AB247" s="650"/>
      <c r="AC247" s="650"/>
      <c r="AD247" s="650"/>
      <c r="AE247" s="650"/>
      <c r="AF247" s="650"/>
      <c r="AG247" s="650"/>
      <c r="AH247" s="650"/>
      <c r="AI247" s="650"/>
      <c r="AJ247" s="650"/>
      <c r="AK247" s="650"/>
      <c r="AL247" s="650"/>
      <c r="AM247" s="650"/>
      <c r="AN247" s="650"/>
      <c r="AO247" s="650"/>
      <c r="AP247" s="650"/>
      <c r="AQ247" s="650"/>
      <c r="AR247" s="650"/>
      <c r="AS247" s="813"/>
      <c r="AV247" s="1913" t="s">
        <v>1091</v>
      </c>
    </row>
    <row r="248" spans="1:48" s="672" customFormat="1" ht="12.75">
      <c r="A248" s="1157">
        <v>6105</v>
      </c>
      <c r="B248" s="1163" t="s">
        <v>547</v>
      </c>
      <c r="C248" s="652">
        <f>SUM(D248:W248)</f>
        <v>13000</v>
      </c>
      <c r="D248" s="650">
        <f>'O4 Summary by Class &amp; Accounts'!E208</f>
        <v>8487.9367066273626</v>
      </c>
      <c r="E248" s="650">
        <f>'O4 Summary by Class &amp; Accounts'!F208</f>
        <v>2780.2573025058373</v>
      </c>
      <c r="F248" s="650">
        <f>'O4 Summary by Class &amp; Accounts'!G208</f>
        <v>1507.4601942682552</v>
      </c>
      <c r="G248" s="650">
        <f>'O4 Summary by Class &amp; Accounts'!H208</f>
        <v>0</v>
      </c>
      <c r="H248" s="650">
        <f>'O4 Summary by Class &amp; Accounts'!I208</f>
        <v>0</v>
      </c>
      <c r="I248" s="650">
        <f>'O4 Summary by Class &amp; Accounts'!J208</f>
        <v>0</v>
      </c>
      <c r="J248" s="650">
        <f>'O4 Summary by Class &amp; Accounts'!K208</f>
        <v>206.35977207334182</v>
      </c>
      <c r="K248" s="650">
        <f>'O4 Summary by Class &amp; Accounts'!L208</f>
        <v>0</v>
      </c>
      <c r="L248" s="650">
        <f>'O4 Summary by Class &amp; Accounts'!M208</f>
        <v>17.986024525204495</v>
      </c>
      <c r="M248" s="650">
        <f>'O4 Summary by Class &amp; Accounts'!N208</f>
        <v>0</v>
      </c>
      <c r="N248" s="650">
        <f>'O4 Summary by Class &amp; Accounts'!O208</f>
        <v>0</v>
      </c>
      <c r="O248" s="650">
        <f>'O4 Summary by Class &amp; Accounts'!P208</f>
        <v>0</v>
      </c>
      <c r="P248" s="650">
        <f>'O4 Summary by Class &amp; Accounts'!Q208</f>
        <v>0</v>
      </c>
      <c r="Q248" s="650">
        <f>'O4 Summary by Class &amp; Accounts'!R208</f>
        <v>0</v>
      </c>
      <c r="R248" s="650">
        <f>'O4 Summary by Class &amp; Accounts'!S208</f>
        <v>0</v>
      </c>
      <c r="S248" s="650">
        <f>'O4 Summary by Class &amp; Accounts'!T208</f>
        <v>0</v>
      </c>
      <c r="T248" s="650">
        <f>'O4 Summary by Class &amp; Accounts'!U208</f>
        <v>0</v>
      </c>
      <c r="U248" s="650">
        <f>'O4 Summary by Class &amp; Accounts'!V208</f>
        <v>0</v>
      </c>
      <c r="V248" s="650">
        <f>'O4 Summary by Class &amp; Accounts'!W208</f>
        <v>0</v>
      </c>
      <c r="W248" s="650">
        <f>'O4 Summary by Class &amp; Accounts'!X208</f>
        <v>0</v>
      </c>
      <c r="X248" s="652">
        <f>SUM(D248:W248)</f>
        <v>13000</v>
      </c>
      <c r="Y248" s="650"/>
      <c r="Z248" s="650"/>
      <c r="AA248" s="650"/>
      <c r="AB248" s="650"/>
      <c r="AC248" s="650"/>
      <c r="AD248" s="650"/>
      <c r="AE248" s="650"/>
      <c r="AF248" s="650"/>
      <c r="AG248" s="650"/>
      <c r="AH248" s="650"/>
      <c r="AI248" s="650"/>
      <c r="AJ248" s="650"/>
      <c r="AK248" s="650"/>
      <c r="AL248" s="650"/>
      <c r="AM248" s="650"/>
      <c r="AN248" s="650"/>
      <c r="AO248" s="650"/>
      <c r="AP248" s="650"/>
      <c r="AQ248" s="650"/>
      <c r="AR248" s="650"/>
      <c r="AS248" s="813"/>
      <c r="AV248" s="1913" t="s">
        <v>1195</v>
      </c>
    </row>
    <row r="249" spans="1:48" s="672" customFormat="1" ht="12.75">
      <c r="A249" s="1133" t="s">
        <v>1663</v>
      </c>
      <c r="B249" s="2243" t="s">
        <v>1664</v>
      </c>
      <c r="C249" s="652">
        <f>SUM(D249:W249)</f>
        <v>0</v>
      </c>
      <c r="D249" s="650">
        <f>'O4 Summary by Class &amp; Accounts'!E210</f>
        <v>0</v>
      </c>
      <c r="E249" s="650">
        <f>'O4 Summary by Class &amp; Accounts'!F210</f>
        <v>0</v>
      </c>
      <c r="F249" s="650">
        <f>'O4 Summary by Class &amp; Accounts'!G210</f>
        <v>0</v>
      </c>
      <c r="G249" s="650">
        <f>'O4 Summary by Class &amp; Accounts'!H210</f>
        <v>0</v>
      </c>
      <c r="H249" s="650">
        <f>'O4 Summary by Class &amp; Accounts'!I210</f>
        <v>0</v>
      </c>
      <c r="I249" s="650">
        <f>'O4 Summary by Class &amp; Accounts'!J210</f>
        <v>0</v>
      </c>
      <c r="J249" s="650">
        <f>'O4 Summary by Class &amp; Accounts'!K210</f>
        <v>0</v>
      </c>
      <c r="K249" s="650">
        <f>'O4 Summary by Class &amp; Accounts'!L210</f>
        <v>0</v>
      </c>
      <c r="L249" s="650">
        <f>'O4 Summary by Class &amp; Accounts'!M210</f>
        <v>0</v>
      </c>
      <c r="M249" s="650">
        <f>'O4 Summary by Class &amp; Accounts'!N210</f>
        <v>0</v>
      </c>
      <c r="N249" s="650">
        <f>'O4 Summary by Class &amp; Accounts'!O210</f>
        <v>0</v>
      </c>
      <c r="O249" s="650">
        <f>'O4 Summary by Class &amp; Accounts'!P210</f>
        <v>0</v>
      </c>
      <c r="P249" s="650">
        <f>'O4 Summary by Class &amp; Accounts'!Q210</f>
        <v>0</v>
      </c>
      <c r="Q249" s="650">
        <f>'O4 Summary by Class &amp; Accounts'!R210</f>
        <v>0</v>
      </c>
      <c r="R249" s="650">
        <f>'O4 Summary by Class &amp; Accounts'!S210</f>
        <v>0</v>
      </c>
      <c r="S249" s="650">
        <f>'O4 Summary by Class &amp; Accounts'!T210</f>
        <v>0</v>
      </c>
      <c r="T249" s="650">
        <f>'O4 Summary by Class &amp; Accounts'!U210</f>
        <v>0</v>
      </c>
      <c r="U249" s="650">
        <f>'O4 Summary by Class &amp; Accounts'!V210</f>
        <v>0</v>
      </c>
      <c r="V249" s="650">
        <f>'O4 Summary by Class &amp; Accounts'!W210</f>
        <v>0</v>
      </c>
      <c r="W249" s="650">
        <f>'O4 Summary by Class &amp; Accounts'!X210</f>
        <v>0</v>
      </c>
      <c r="X249" s="652">
        <f>SUM(D249:W249)</f>
        <v>0</v>
      </c>
      <c r="Y249" s="650"/>
      <c r="Z249" s="650"/>
      <c r="AA249" s="650"/>
      <c r="AB249" s="650"/>
      <c r="AC249" s="650"/>
      <c r="AD249" s="650"/>
      <c r="AE249" s="650"/>
      <c r="AF249" s="650"/>
      <c r="AG249" s="650"/>
      <c r="AH249" s="650"/>
      <c r="AI249" s="650"/>
      <c r="AJ249" s="650"/>
      <c r="AK249" s="650"/>
      <c r="AL249" s="650"/>
      <c r="AM249" s="650"/>
      <c r="AN249" s="650"/>
      <c r="AO249" s="650"/>
      <c r="AP249" s="650"/>
      <c r="AQ249" s="650"/>
      <c r="AR249" s="650"/>
      <c r="AS249" s="813"/>
      <c r="AV249" s="1913" t="s">
        <v>1091</v>
      </c>
    </row>
    <row r="250" spans="1:48" s="776" customFormat="1" ht="12.75">
      <c r="A250" s="1164">
        <v>6210</v>
      </c>
      <c r="B250" s="1165" t="s">
        <v>999</v>
      </c>
      <c r="C250" s="649">
        <f t="shared" si="40"/>
        <v>0</v>
      </c>
      <c r="D250" s="763">
        <f>'O4 Summary by Class &amp; Accounts'!E211</f>
        <v>0</v>
      </c>
      <c r="E250" s="763">
        <f>'O4 Summary by Class &amp; Accounts'!F211</f>
        <v>0</v>
      </c>
      <c r="F250" s="763">
        <f>'O4 Summary by Class &amp; Accounts'!G211</f>
        <v>0</v>
      </c>
      <c r="G250" s="763">
        <f>'O4 Summary by Class &amp; Accounts'!H211</f>
        <v>0</v>
      </c>
      <c r="H250" s="763">
        <f>'O4 Summary by Class &amp; Accounts'!I211</f>
        <v>0</v>
      </c>
      <c r="I250" s="763">
        <f>'O4 Summary by Class &amp; Accounts'!J211</f>
        <v>0</v>
      </c>
      <c r="J250" s="763">
        <f>'O4 Summary by Class &amp; Accounts'!K211</f>
        <v>0</v>
      </c>
      <c r="K250" s="763">
        <f>'O4 Summary by Class &amp; Accounts'!L211</f>
        <v>0</v>
      </c>
      <c r="L250" s="763">
        <f>'O4 Summary by Class &amp; Accounts'!M211</f>
        <v>0</v>
      </c>
      <c r="M250" s="763">
        <f>'O4 Summary by Class &amp; Accounts'!N211</f>
        <v>0</v>
      </c>
      <c r="N250" s="763">
        <f>'O4 Summary by Class &amp; Accounts'!O211</f>
        <v>0</v>
      </c>
      <c r="O250" s="763">
        <f>'O4 Summary by Class &amp; Accounts'!P211</f>
        <v>0</v>
      </c>
      <c r="P250" s="763">
        <f>'O4 Summary by Class &amp; Accounts'!Q211</f>
        <v>0</v>
      </c>
      <c r="Q250" s="763">
        <f>'O4 Summary by Class &amp; Accounts'!R211</f>
        <v>0</v>
      </c>
      <c r="R250" s="763">
        <f>'O4 Summary by Class &amp; Accounts'!S211</f>
        <v>0</v>
      </c>
      <c r="S250" s="763">
        <f>'O4 Summary by Class &amp; Accounts'!T211</f>
        <v>0</v>
      </c>
      <c r="T250" s="763">
        <f>'O4 Summary by Class &amp; Accounts'!U211</f>
        <v>0</v>
      </c>
      <c r="U250" s="763">
        <f>'O4 Summary by Class &amp; Accounts'!V211</f>
        <v>0</v>
      </c>
      <c r="V250" s="763">
        <f>'O4 Summary by Class &amp; Accounts'!W211</f>
        <v>0</v>
      </c>
      <c r="W250" s="763">
        <f>'O4 Summary by Class &amp; Accounts'!X211</f>
        <v>0</v>
      </c>
      <c r="X250" s="649">
        <f t="shared" si="41"/>
        <v>0</v>
      </c>
      <c r="Y250" s="763"/>
      <c r="Z250" s="763"/>
      <c r="AA250" s="763"/>
      <c r="AB250" s="763"/>
      <c r="AC250" s="763"/>
      <c r="AD250" s="763"/>
      <c r="AE250" s="763"/>
      <c r="AF250" s="763"/>
      <c r="AG250" s="763"/>
      <c r="AH250" s="763"/>
      <c r="AI250" s="763"/>
      <c r="AJ250" s="763"/>
      <c r="AK250" s="763"/>
      <c r="AL250" s="763"/>
      <c r="AM250" s="763"/>
      <c r="AN250" s="763"/>
      <c r="AO250" s="763"/>
      <c r="AP250" s="763"/>
      <c r="AQ250" s="763"/>
      <c r="AR250" s="763"/>
      <c r="AS250" s="1162"/>
      <c r="AV250" s="1913" t="s">
        <v>1091</v>
      </c>
    </row>
    <row r="251" spans="1:48" s="776" customFormat="1" ht="12.75">
      <c r="A251" s="1164">
        <v>6215</v>
      </c>
      <c r="B251" s="1165" t="s">
        <v>1000</v>
      </c>
      <c r="C251" s="649">
        <f>SUM(D251:W251)</f>
        <v>0</v>
      </c>
      <c r="D251" s="763">
        <f>'O4 Summary by Class &amp; Accounts'!E212</f>
        <v>0</v>
      </c>
      <c r="E251" s="763">
        <f>'O4 Summary by Class &amp; Accounts'!F212</f>
        <v>0</v>
      </c>
      <c r="F251" s="763">
        <f>'O4 Summary by Class &amp; Accounts'!G212</f>
        <v>0</v>
      </c>
      <c r="G251" s="763">
        <f>'O4 Summary by Class &amp; Accounts'!H212</f>
        <v>0</v>
      </c>
      <c r="H251" s="763">
        <f>'O4 Summary by Class &amp; Accounts'!I212</f>
        <v>0</v>
      </c>
      <c r="I251" s="763">
        <f>'O4 Summary by Class &amp; Accounts'!J212</f>
        <v>0</v>
      </c>
      <c r="J251" s="763">
        <f>'O4 Summary by Class &amp; Accounts'!K212</f>
        <v>0</v>
      </c>
      <c r="K251" s="763">
        <f>'O4 Summary by Class &amp; Accounts'!L212</f>
        <v>0</v>
      </c>
      <c r="L251" s="763">
        <f>'O4 Summary by Class &amp; Accounts'!M212</f>
        <v>0</v>
      </c>
      <c r="M251" s="763">
        <f>'O4 Summary by Class &amp; Accounts'!N212</f>
        <v>0</v>
      </c>
      <c r="N251" s="763">
        <f>'O4 Summary by Class &amp; Accounts'!O212</f>
        <v>0</v>
      </c>
      <c r="O251" s="763">
        <f>'O4 Summary by Class &amp; Accounts'!P212</f>
        <v>0</v>
      </c>
      <c r="P251" s="763">
        <f>'O4 Summary by Class &amp; Accounts'!Q212</f>
        <v>0</v>
      </c>
      <c r="Q251" s="763">
        <f>'O4 Summary by Class &amp; Accounts'!R212</f>
        <v>0</v>
      </c>
      <c r="R251" s="763">
        <f>'O4 Summary by Class &amp; Accounts'!S212</f>
        <v>0</v>
      </c>
      <c r="S251" s="763">
        <f>'O4 Summary by Class &amp; Accounts'!T212</f>
        <v>0</v>
      </c>
      <c r="T251" s="763">
        <f>'O4 Summary by Class &amp; Accounts'!U212</f>
        <v>0</v>
      </c>
      <c r="U251" s="763">
        <f>'O4 Summary by Class &amp; Accounts'!V212</f>
        <v>0</v>
      </c>
      <c r="V251" s="763">
        <f>'O4 Summary by Class &amp; Accounts'!W212</f>
        <v>0</v>
      </c>
      <c r="W251" s="763">
        <f>'O4 Summary by Class &amp; Accounts'!X212</f>
        <v>0</v>
      </c>
      <c r="X251" s="649">
        <f>SUM(D251:W251)</f>
        <v>0</v>
      </c>
      <c r="Y251" s="763"/>
      <c r="Z251" s="763"/>
      <c r="AA251" s="763"/>
      <c r="AB251" s="763"/>
      <c r="AC251" s="763"/>
      <c r="AD251" s="763"/>
      <c r="AE251" s="763"/>
      <c r="AF251" s="763"/>
      <c r="AG251" s="763"/>
      <c r="AH251" s="763"/>
      <c r="AI251" s="763"/>
      <c r="AJ251" s="763"/>
      <c r="AK251" s="763"/>
      <c r="AL251" s="763"/>
      <c r="AM251" s="763"/>
      <c r="AN251" s="763"/>
      <c r="AO251" s="763"/>
      <c r="AP251" s="763"/>
      <c r="AQ251" s="763"/>
      <c r="AR251" s="763"/>
      <c r="AS251" s="1162"/>
      <c r="AV251" s="1913" t="s">
        <v>1091</v>
      </c>
    </row>
    <row r="252" spans="1:48" s="776" customFormat="1" ht="12.75">
      <c r="A252" s="1166">
        <v>6225</v>
      </c>
      <c r="B252" s="1167" t="s">
        <v>1001</v>
      </c>
      <c r="C252" s="1155">
        <f>SUM(D252:W252)</f>
        <v>0</v>
      </c>
      <c r="D252" s="788">
        <f>'O4 Summary by Class &amp; Accounts'!E213</f>
        <v>0</v>
      </c>
      <c r="E252" s="788">
        <f>'O4 Summary by Class &amp; Accounts'!F213</f>
        <v>0</v>
      </c>
      <c r="F252" s="788">
        <f>'O4 Summary by Class &amp; Accounts'!G213</f>
        <v>0</v>
      </c>
      <c r="G252" s="788">
        <f>'O4 Summary by Class &amp; Accounts'!H213</f>
        <v>0</v>
      </c>
      <c r="H252" s="788">
        <f>'O4 Summary by Class &amp; Accounts'!I213</f>
        <v>0</v>
      </c>
      <c r="I252" s="788">
        <f>'O4 Summary by Class &amp; Accounts'!J213</f>
        <v>0</v>
      </c>
      <c r="J252" s="788">
        <f>'O4 Summary by Class &amp; Accounts'!K213</f>
        <v>0</v>
      </c>
      <c r="K252" s="788">
        <f>'O4 Summary by Class &amp; Accounts'!L213</f>
        <v>0</v>
      </c>
      <c r="L252" s="788">
        <f>'O4 Summary by Class &amp; Accounts'!M213</f>
        <v>0</v>
      </c>
      <c r="M252" s="788">
        <f>'O4 Summary by Class &amp; Accounts'!N213</f>
        <v>0</v>
      </c>
      <c r="N252" s="788">
        <f>'O4 Summary by Class &amp; Accounts'!O213</f>
        <v>0</v>
      </c>
      <c r="O252" s="788">
        <f>'O4 Summary by Class &amp; Accounts'!P213</f>
        <v>0</v>
      </c>
      <c r="P252" s="788">
        <f>'O4 Summary by Class &amp; Accounts'!Q213</f>
        <v>0</v>
      </c>
      <c r="Q252" s="788">
        <f>'O4 Summary by Class &amp; Accounts'!R213</f>
        <v>0</v>
      </c>
      <c r="R252" s="788">
        <f>'O4 Summary by Class &amp; Accounts'!S213</f>
        <v>0</v>
      </c>
      <c r="S252" s="788">
        <f>'O4 Summary by Class &amp; Accounts'!T213</f>
        <v>0</v>
      </c>
      <c r="T252" s="788">
        <f>'O4 Summary by Class &amp; Accounts'!U213</f>
        <v>0</v>
      </c>
      <c r="U252" s="788">
        <f>'O4 Summary by Class &amp; Accounts'!V213</f>
        <v>0</v>
      </c>
      <c r="V252" s="788">
        <f>'O4 Summary by Class &amp; Accounts'!W213</f>
        <v>0</v>
      </c>
      <c r="W252" s="788">
        <f>'O4 Summary by Class &amp; Accounts'!X213</f>
        <v>0</v>
      </c>
      <c r="X252" s="1155">
        <f>SUM(D252:W252)</f>
        <v>0</v>
      </c>
      <c r="Y252" s="763"/>
      <c r="Z252" s="763"/>
      <c r="AA252" s="763"/>
      <c r="AB252" s="763"/>
      <c r="AC252" s="763"/>
      <c r="AD252" s="763"/>
      <c r="AE252" s="763"/>
      <c r="AF252" s="763"/>
      <c r="AG252" s="763"/>
      <c r="AH252" s="763"/>
      <c r="AI252" s="763"/>
      <c r="AJ252" s="763"/>
      <c r="AK252" s="763"/>
      <c r="AL252" s="763"/>
      <c r="AM252" s="763"/>
      <c r="AN252" s="763"/>
      <c r="AO252" s="763"/>
      <c r="AP252" s="763"/>
      <c r="AQ252" s="763"/>
      <c r="AR252" s="763"/>
      <c r="AS252" s="1162"/>
      <c r="AV252" s="1913" t="s">
        <v>1091</v>
      </c>
    </row>
    <row r="253" spans="1:48" s="672" customFormat="1" ht="12.75">
      <c r="A253" s="255"/>
      <c r="B253" s="671"/>
      <c r="C253" s="813"/>
      <c r="D253" s="650"/>
      <c r="E253" s="650"/>
      <c r="F253" s="650"/>
      <c r="G253" s="650"/>
      <c r="H253" s="650"/>
      <c r="I253" s="650"/>
      <c r="J253" s="650"/>
      <c r="K253" s="650"/>
      <c r="L253" s="650"/>
      <c r="M253" s="650"/>
      <c r="N253" s="650"/>
      <c r="O253" s="650"/>
      <c r="P253" s="650"/>
      <c r="Q253" s="650"/>
      <c r="R253" s="650"/>
      <c r="S253" s="650"/>
      <c r="T253" s="650"/>
      <c r="U253" s="650"/>
      <c r="V253" s="650"/>
      <c r="W253" s="650"/>
      <c r="X253" s="652"/>
      <c r="Y253" s="650"/>
      <c r="Z253" s="650"/>
      <c r="AA253" s="650"/>
      <c r="AB253" s="650"/>
      <c r="AC253" s="650"/>
      <c r="AD253" s="650"/>
      <c r="AE253" s="650"/>
      <c r="AF253" s="650"/>
      <c r="AG253" s="650"/>
      <c r="AH253" s="650"/>
      <c r="AI253" s="650"/>
      <c r="AJ253" s="650"/>
      <c r="AK253" s="650"/>
      <c r="AL253" s="650"/>
      <c r="AM253" s="650"/>
      <c r="AN253" s="650"/>
      <c r="AO253" s="650"/>
      <c r="AP253" s="650"/>
      <c r="AQ253" s="650"/>
      <c r="AR253" s="650"/>
      <c r="AS253" s="813"/>
      <c r="AV253" s="1713"/>
    </row>
    <row r="254" spans="1:48" s="672" customFormat="1" ht="12.75">
      <c r="A254" s="255"/>
      <c r="B254" s="705" t="s">
        <v>753</v>
      </c>
      <c r="C254" s="1202">
        <f t="shared" ref="C254:X254" si="42">SUM(C180:C253)</f>
        <v>1657650</v>
      </c>
      <c r="D254" s="648">
        <f t="shared" si="42"/>
        <v>1147120.6444615689</v>
      </c>
      <c r="E254" s="648">
        <f t="shared" si="42"/>
        <v>304700.44558844896</v>
      </c>
      <c r="F254" s="648">
        <f t="shared" si="42"/>
        <v>181947.9698213106</v>
      </c>
      <c r="G254" s="648">
        <f t="shared" si="42"/>
        <v>0</v>
      </c>
      <c r="H254" s="648">
        <f t="shared" si="42"/>
        <v>0</v>
      </c>
      <c r="I254" s="648">
        <f t="shared" si="42"/>
        <v>0</v>
      </c>
      <c r="J254" s="648">
        <f t="shared" si="42"/>
        <v>21502.770449890177</v>
      </c>
      <c r="K254" s="648">
        <f t="shared" si="42"/>
        <v>0</v>
      </c>
      <c r="L254" s="648">
        <f t="shared" si="42"/>
        <v>2378.1696787809874</v>
      </c>
      <c r="M254" s="648">
        <f t="shared" si="42"/>
        <v>0</v>
      </c>
      <c r="N254" s="648">
        <f t="shared" si="42"/>
        <v>0</v>
      </c>
      <c r="O254" s="648">
        <f t="shared" si="42"/>
        <v>0</v>
      </c>
      <c r="P254" s="648">
        <f t="shared" si="42"/>
        <v>0</v>
      </c>
      <c r="Q254" s="648">
        <f t="shared" si="42"/>
        <v>0</v>
      </c>
      <c r="R254" s="648">
        <f t="shared" si="42"/>
        <v>0</v>
      </c>
      <c r="S254" s="648">
        <f t="shared" si="42"/>
        <v>0</v>
      </c>
      <c r="T254" s="648">
        <f t="shared" si="42"/>
        <v>0</v>
      </c>
      <c r="U254" s="648">
        <f t="shared" si="42"/>
        <v>0</v>
      </c>
      <c r="V254" s="648">
        <f t="shared" si="42"/>
        <v>0</v>
      </c>
      <c r="W254" s="648">
        <f t="shared" si="42"/>
        <v>0</v>
      </c>
      <c r="X254" s="1202">
        <f t="shared" si="42"/>
        <v>1657650</v>
      </c>
      <c r="Y254" s="650"/>
      <c r="Z254" s="650"/>
      <c r="AA254" s="650"/>
      <c r="AB254" s="650"/>
      <c r="AC254" s="650"/>
      <c r="AD254" s="650"/>
      <c r="AE254" s="650"/>
      <c r="AF254" s="650"/>
      <c r="AG254" s="650"/>
      <c r="AH254" s="650"/>
      <c r="AI254" s="650"/>
      <c r="AJ254" s="650"/>
      <c r="AK254" s="650"/>
      <c r="AL254" s="650"/>
      <c r="AM254" s="650"/>
      <c r="AN254" s="650"/>
      <c r="AO254" s="650"/>
      <c r="AP254" s="650"/>
      <c r="AQ254" s="650"/>
      <c r="AR254" s="650"/>
      <c r="AS254" s="813"/>
      <c r="AV254" s="1713"/>
    </row>
    <row r="255" spans="1:48" s="672" customFormat="1" ht="12.75">
      <c r="A255" s="255"/>
      <c r="B255" s="671"/>
      <c r="C255" s="813"/>
      <c r="D255" s="650"/>
      <c r="E255" s="650"/>
      <c r="F255" s="650"/>
      <c r="G255" s="650"/>
      <c r="H255" s="650"/>
      <c r="I255" s="650"/>
      <c r="J255" s="650"/>
      <c r="K255" s="650"/>
      <c r="L255" s="650"/>
      <c r="M255" s="650"/>
      <c r="N255" s="650"/>
      <c r="O255" s="650"/>
      <c r="P255" s="650"/>
      <c r="Q255" s="650"/>
      <c r="R255" s="650"/>
      <c r="S255" s="650"/>
      <c r="T255" s="650"/>
      <c r="U255" s="650"/>
      <c r="V255" s="650"/>
      <c r="W255" s="650"/>
      <c r="X255" s="652"/>
      <c r="Y255" s="650"/>
      <c r="Z255" s="650"/>
      <c r="AA255" s="650"/>
      <c r="AB255" s="650"/>
      <c r="AC255" s="650"/>
      <c r="AD255" s="650"/>
      <c r="AE255" s="650"/>
      <c r="AF255" s="650"/>
      <c r="AG255" s="650"/>
      <c r="AH255" s="650"/>
      <c r="AI255" s="650"/>
      <c r="AJ255" s="650"/>
      <c r="AK255" s="650"/>
      <c r="AL255" s="650"/>
      <c r="AM255" s="650"/>
      <c r="AN255" s="650"/>
      <c r="AO255" s="650"/>
      <c r="AP255" s="650"/>
      <c r="AQ255" s="650"/>
      <c r="AR255" s="650"/>
      <c r="AS255" s="813"/>
      <c r="AV255" s="1713"/>
    </row>
    <row r="256" spans="1:48" s="672" customFormat="1" ht="12.75">
      <c r="A256" s="255"/>
      <c r="C256" s="813"/>
      <c r="D256" s="650"/>
      <c r="E256" s="650"/>
      <c r="F256" s="650"/>
      <c r="G256" s="650"/>
      <c r="H256" s="650"/>
      <c r="I256" s="650"/>
      <c r="J256" s="650"/>
      <c r="K256" s="650"/>
      <c r="L256" s="650"/>
      <c r="M256" s="650"/>
      <c r="N256" s="650"/>
      <c r="O256" s="650"/>
      <c r="P256" s="650"/>
      <c r="Q256" s="650"/>
      <c r="R256" s="650"/>
      <c r="S256" s="650"/>
      <c r="T256" s="650"/>
      <c r="U256" s="650"/>
      <c r="V256" s="650"/>
      <c r="W256" s="650"/>
      <c r="X256" s="652"/>
      <c r="Y256" s="650"/>
      <c r="Z256" s="650"/>
      <c r="AA256" s="650"/>
      <c r="AB256" s="650"/>
      <c r="AC256" s="650"/>
      <c r="AD256" s="650"/>
      <c r="AE256" s="650"/>
      <c r="AF256" s="650"/>
      <c r="AG256" s="650"/>
      <c r="AH256" s="650"/>
      <c r="AI256" s="650"/>
      <c r="AJ256" s="650"/>
      <c r="AK256" s="650"/>
      <c r="AL256" s="650"/>
      <c r="AM256" s="650"/>
      <c r="AN256" s="650"/>
      <c r="AO256" s="650"/>
      <c r="AP256" s="650"/>
      <c r="AQ256" s="650"/>
      <c r="AR256" s="650"/>
      <c r="AS256" s="813"/>
      <c r="AV256" s="1713"/>
    </row>
    <row r="257" spans="1:66" s="1802" customFormat="1" ht="12.75">
      <c r="A257" s="1801"/>
      <c r="C257" s="1803"/>
      <c r="D257" s="1804"/>
      <c r="E257" s="1804"/>
      <c r="F257" s="1804"/>
      <c r="G257" s="1804"/>
      <c r="H257" s="1804"/>
      <c r="I257" s="1804"/>
      <c r="J257" s="1804"/>
      <c r="K257" s="1804"/>
      <c r="L257" s="1804"/>
      <c r="M257" s="1804"/>
      <c r="N257" s="1804"/>
      <c r="O257" s="1804"/>
      <c r="P257" s="1804"/>
      <c r="Q257" s="1804"/>
      <c r="R257" s="1804"/>
      <c r="S257" s="1804"/>
      <c r="T257" s="1804"/>
      <c r="U257" s="1804"/>
      <c r="V257" s="1804"/>
      <c r="W257" s="1804"/>
      <c r="X257" s="1805"/>
      <c r="Y257" s="1804"/>
      <c r="Z257" s="1804"/>
      <c r="AA257" s="1804"/>
      <c r="AB257" s="1804"/>
      <c r="AC257" s="1804"/>
      <c r="AD257" s="1804"/>
      <c r="AE257" s="1804"/>
      <c r="AF257" s="1804"/>
      <c r="AG257" s="1804"/>
      <c r="AH257" s="1804"/>
      <c r="AI257" s="1804"/>
      <c r="AJ257" s="1804"/>
      <c r="AK257" s="1804"/>
      <c r="AL257" s="1804"/>
      <c r="AM257" s="1804"/>
      <c r="AN257" s="1804"/>
      <c r="AO257" s="1804"/>
      <c r="AP257" s="1804"/>
      <c r="AQ257" s="1804"/>
      <c r="AR257" s="1804"/>
      <c r="AS257" s="1803"/>
      <c r="AV257" s="1914"/>
    </row>
    <row r="258" spans="1:66" s="672" customFormat="1" ht="13.5" thickBot="1">
      <c r="A258" s="255"/>
      <c r="C258" s="813"/>
      <c r="D258" s="650"/>
      <c r="E258" s="650"/>
      <c r="F258" s="650"/>
      <c r="G258" s="650"/>
      <c r="H258" s="650"/>
      <c r="I258" s="650"/>
      <c r="J258" s="650"/>
      <c r="K258" s="650"/>
      <c r="L258" s="650"/>
      <c r="M258" s="650"/>
      <c r="N258" s="650"/>
      <c r="O258" s="650"/>
      <c r="P258" s="650"/>
      <c r="Q258" s="650"/>
      <c r="R258" s="650"/>
      <c r="S258" s="650"/>
      <c r="T258" s="650"/>
      <c r="U258" s="650"/>
      <c r="V258" s="650"/>
      <c r="W258" s="650"/>
      <c r="X258" s="652"/>
      <c r="Y258" s="650"/>
      <c r="Z258" s="650"/>
      <c r="AA258" s="650"/>
      <c r="AB258" s="650"/>
      <c r="AC258" s="650"/>
      <c r="AD258" s="650"/>
      <c r="AE258" s="650"/>
      <c r="AF258" s="650"/>
      <c r="AG258" s="650"/>
      <c r="AH258" s="650"/>
      <c r="AI258" s="650"/>
      <c r="AJ258" s="650"/>
      <c r="AK258" s="650"/>
      <c r="AL258" s="650"/>
      <c r="AM258" s="650"/>
      <c r="AN258" s="650"/>
      <c r="AO258" s="650"/>
      <c r="AP258" s="650"/>
      <c r="AQ258" s="650"/>
      <c r="AR258" s="650"/>
      <c r="AS258" s="813"/>
      <c r="AV258" s="1713"/>
    </row>
    <row r="259" spans="1:66" s="672" customFormat="1" ht="18">
      <c r="C259" s="2545" t="s">
        <v>696</v>
      </c>
      <c r="D259" s="2546"/>
      <c r="E259" s="1794"/>
      <c r="F259" s="1794"/>
      <c r="G259" s="1794"/>
      <c r="H259" s="1794"/>
      <c r="I259" s="1794"/>
      <c r="J259" s="1794"/>
      <c r="K259" s="1794"/>
      <c r="L259" s="1794"/>
      <c r="M259" s="1794"/>
      <c r="N259" s="1794"/>
      <c r="O259" s="1794"/>
      <c r="P259" s="1794"/>
      <c r="Q259" s="1794"/>
      <c r="R259" s="1794"/>
      <c r="S259" s="1794"/>
      <c r="T259" s="1794"/>
      <c r="U259" s="1794"/>
      <c r="V259" s="1794"/>
      <c r="W259" s="1794"/>
      <c r="X259" s="1795"/>
      <c r="Y259" s="2545" t="s">
        <v>580</v>
      </c>
      <c r="Z259" s="2546"/>
      <c r="AA259" s="1794"/>
      <c r="AB259" s="1794"/>
      <c r="AC259" s="1794"/>
      <c r="AD259" s="1794"/>
      <c r="AE259" s="1794"/>
      <c r="AF259" s="1794"/>
      <c r="AG259" s="1794"/>
      <c r="AH259" s="1794"/>
      <c r="AI259" s="1794"/>
      <c r="AJ259" s="1794"/>
      <c r="AK259" s="1794"/>
      <c r="AL259" s="1794"/>
      <c r="AM259" s="1794"/>
      <c r="AN259" s="1794"/>
      <c r="AO259" s="1794"/>
      <c r="AP259" s="1794"/>
      <c r="AQ259" s="1794"/>
      <c r="AR259" s="1794"/>
      <c r="AS259" s="1799"/>
      <c r="AV259" s="1713"/>
    </row>
    <row r="260" spans="1:66" s="317" customFormat="1" ht="39" thickBot="1">
      <c r="A260" s="2551" t="s">
        <v>815</v>
      </c>
      <c r="B260" s="2551"/>
      <c r="C260" s="1796" t="str">
        <f t="shared" ref="C260:AS260" si="43">C23</f>
        <v>Demand Total</v>
      </c>
      <c r="D260" s="1797" t="str">
        <f t="shared" si="43"/>
        <v>Residential</v>
      </c>
      <c r="E260" s="1797" t="str">
        <f t="shared" si="43"/>
        <v>General Service Less Than 50 kW</v>
      </c>
      <c r="F260" s="1797" t="str">
        <f t="shared" si="43"/>
        <v>General Service 50 to 4,999 kW</v>
      </c>
      <c r="G260" s="1797" t="str">
        <f t="shared" si="43"/>
        <v>GS&gt; 50-TOU</v>
      </c>
      <c r="H260" s="1797" t="str">
        <f t="shared" si="43"/>
        <v>GS &gt;50-Intermediate</v>
      </c>
      <c r="I260" s="1797" t="str">
        <f t="shared" si="43"/>
        <v>Large Use &gt;5MW</v>
      </c>
      <c r="J260" s="1797" t="str">
        <f t="shared" si="43"/>
        <v>Street Lighting</v>
      </c>
      <c r="K260" s="1797" t="str">
        <f t="shared" si="43"/>
        <v>Sentinel</v>
      </c>
      <c r="L260" s="1797" t="str">
        <f t="shared" si="43"/>
        <v>Unmetered Scattered Load</v>
      </c>
      <c r="M260" s="1797" t="str">
        <f t="shared" si="43"/>
        <v>Embedded Distributor</v>
      </c>
      <c r="N260" s="1797" t="str">
        <f t="shared" si="43"/>
        <v>Back-up/Standby Power</v>
      </c>
      <c r="O260" s="1797" t="str">
        <f t="shared" si="43"/>
        <v>Rate Class 1</v>
      </c>
      <c r="P260" s="1797" t="str">
        <f t="shared" si="43"/>
        <v>Rate class 2</v>
      </c>
      <c r="Q260" s="1797" t="str">
        <f t="shared" si="43"/>
        <v>Rate class 3</v>
      </c>
      <c r="R260" s="1797" t="str">
        <f t="shared" si="43"/>
        <v>Rate class 4</v>
      </c>
      <c r="S260" s="1797" t="str">
        <f t="shared" si="43"/>
        <v>Rate class 5</v>
      </c>
      <c r="T260" s="1797" t="str">
        <f t="shared" si="43"/>
        <v>Rate class 6</v>
      </c>
      <c r="U260" s="1797" t="str">
        <f t="shared" si="43"/>
        <v>Rate class 7</v>
      </c>
      <c r="V260" s="1797" t="str">
        <f t="shared" si="43"/>
        <v>Rate class 8</v>
      </c>
      <c r="W260" s="1797" t="str">
        <f t="shared" si="43"/>
        <v>Rate class 9</v>
      </c>
      <c r="X260" s="1798" t="str">
        <f t="shared" si="43"/>
        <v>Customer Total</v>
      </c>
      <c r="Y260" s="1796" t="str">
        <f t="shared" si="43"/>
        <v>Residential</v>
      </c>
      <c r="Z260" s="1797" t="str">
        <f t="shared" si="43"/>
        <v>General Service Less Than 50 kW</v>
      </c>
      <c r="AA260" s="1797" t="str">
        <f t="shared" si="43"/>
        <v>General Service 50 to 4,999 kW</v>
      </c>
      <c r="AB260" s="1797" t="str">
        <f t="shared" si="43"/>
        <v>GS&gt; 50-TOU</v>
      </c>
      <c r="AC260" s="1797" t="str">
        <f t="shared" si="43"/>
        <v>GS &gt;50-Intermediate</v>
      </c>
      <c r="AD260" s="1797" t="str">
        <f t="shared" si="43"/>
        <v>Large Use &gt;5MW</v>
      </c>
      <c r="AE260" s="1797" t="str">
        <f t="shared" si="43"/>
        <v>Street Lighting</v>
      </c>
      <c r="AF260" s="1797" t="str">
        <f t="shared" si="43"/>
        <v>Sentinel</v>
      </c>
      <c r="AG260" s="1797" t="str">
        <f t="shared" si="43"/>
        <v>Unmetered Scattered Load</v>
      </c>
      <c r="AH260" s="1797" t="str">
        <f t="shared" si="43"/>
        <v>Embedded Distributor</v>
      </c>
      <c r="AI260" s="1797" t="str">
        <f t="shared" si="43"/>
        <v>Back-up/Standby Power</v>
      </c>
      <c r="AJ260" s="1797" t="str">
        <f t="shared" si="43"/>
        <v>Rate Class 1</v>
      </c>
      <c r="AK260" s="1797" t="str">
        <f t="shared" si="43"/>
        <v>Rate class 2</v>
      </c>
      <c r="AL260" s="1797" t="str">
        <f t="shared" si="43"/>
        <v>Rate class 3</v>
      </c>
      <c r="AM260" s="1797" t="str">
        <f t="shared" si="43"/>
        <v>Rate class 4</v>
      </c>
      <c r="AN260" s="1797" t="str">
        <f t="shared" si="43"/>
        <v>Rate class 5</v>
      </c>
      <c r="AO260" s="1797" t="str">
        <f t="shared" si="43"/>
        <v>Rate class 6</v>
      </c>
      <c r="AP260" s="1797" t="str">
        <f t="shared" si="43"/>
        <v>Rate class 7</v>
      </c>
      <c r="AQ260" s="1797" t="str">
        <f t="shared" si="43"/>
        <v>Rate class 8</v>
      </c>
      <c r="AR260" s="1797" t="str">
        <f t="shared" si="43"/>
        <v>Rate class 9</v>
      </c>
      <c r="AS260" s="1798" t="str">
        <f t="shared" si="43"/>
        <v>Total</v>
      </c>
      <c r="AT260" s="1775"/>
      <c r="AU260" s="1775"/>
      <c r="AV260" s="1712"/>
    </row>
    <row r="261" spans="1:66" s="672" customFormat="1" ht="12.75">
      <c r="A261" s="255"/>
      <c r="B261" s="218"/>
      <c r="C261" s="1768"/>
      <c r="D261" s="650"/>
      <c r="E261" s="650"/>
      <c r="F261" s="650"/>
      <c r="G261" s="650"/>
      <c r="H261" s="650"/>
      <c r="I261" s="650"/>
      <c r="J261" s="650"/>
      <c r="K261" s="650"/>
      <c r="L261" s="650"/>
      <c r="M261" s="650"/>
      <c r="N261" s="650"/>
      <c r="O261" s="650"/>
      <c r="P261" s="650"/>
      <c r="Q261" s="650"/>
      <c r="R261" s="650"/>
      <c r="S261" s="650"/>
      <c r="T261" s="650"/>
      <c r="U261" s="650"/>
      <c r="V261" s="650"/>
      <c r="W261" s="650"/>
      <c r="X261" s="652"/>
      <c r="Y261" s="650"/>
      <c r="Z261" s="650"/>
      <c r="AA261" s="650"/>
      <c r="AB261" s="650"/>
      <c r="AC261" s="650"/>
      <c r="AD261" s="650"/>
      <c r="AE261" s="650"/>
      <c r="AF261" s="650"/>
      <c r="AG261" s="650"/>
      <c r="AH261" s="650"/>
      <c r="AI261" s="650"/>
      <c r="AJ261" s="650"/>
      <c r="AK261" s="650"/>
      <c r="AL261" s="650"/>
      <c r="AM261" s="650"/>
      <c r="AN261" s="650"/>
      <c r="AO261" s="650"/>
      <c r="AP261" s="650"/>
      <c r="AQ261" s="650"/>
      <c r="AR261" s="650"/>
      <c r="AS261" s="813"/>
      <c r="AV261" s="1713"/>
    </row>
    <row r="262" spans="1:66" s="672" customFormat="1" ht="12.75">
      <c r="A262" s="255"/>
      <c r="B262" s="218">
        <v>1808</v>
      </c>
      <c r="C262" s="1768">
        <f t="shared" ref="C262:C295" si="44">SUMIF($AV$117:$AV$159, $B262,C$117:C$159)</f>
        <v>49999.999999999993</v>
      </c>
      <c r="D262" s="1768">
        <f t="shared" ref="D262:AS266" si="45">SUMIF($AV$117:$AV$159, $B262,D$117:D$159)</f>
        <v>26608.3262253133</v>
      </c>
      <c r="E262" s="1768">
        <f t="shared" si="45"/>
        <v>10580.014434748377</v>
      </c>
      <c r="F262" s="1768">
        <f t="shared" si="45"/>
        <v>12453.251099009251</v>
      </c>
      <c r="G262" s="1768">
        <f t="shared" si="45"/>
        <v>0</v>
      </c>
      <c r="H262" s="1768">
        <f t="shared" si="45"/>
        <v>0</v>
      </c>
      <c r="I262" s="1768">
        <f t="shared" si="45"/>
        <v>0</v>
      </c>
      <c r="J262" s="1768">
        <f t="shared" si="45"/>
        <v>281.31356210222424</v>
      </c>
      <c r="K262" s="1768">
        <f t="shared" si="45"/>
        <v>0</v>
      </c>
      <c r="L262" s="1768">
        <f t="shared" si="45"/>
        <v>77.094678826848622</v>
      </c>
      <c r="M262" s="1768">
        <f t="shared" si="45"/>
        <v>0</v>
      </c>
      <c r="N262" s="1768">
        <f t="shared" si="45"/>
        <v>0</v>
      </c>
      <c r="O262" s="1768">
        <f t="shared" si="45"/>
        <v>0</v>
      </c>
      <c r="P262" s="1768">
        <f t="shared" si="45"/>
        <v>0</v>
      </c>
      <c r="Q262" s="1768">
        <f t="shared" si="45"/>
        <v>0</v>
      </c>
      <c r="R262" s="1768">
        <f t="shared" si="45"/>
        <v>0</v>
      </c>
      <c r="S262" s="1768">
        <f t="shared" si="45"/>
        <v>0</v>
      </c>
      <c r="T262" s="1768">
        <f t="shared" si="45"/>
        <v>0</v>
      </c>
      <c r="U262" s="1768">
        <f t="shared" si="45"/>
        <v>0</v>
      </c>
      <c r="V262" s="1768">
        <f t="shared" si="45"/>
        <v>0</v>
      </c>
      <c r="W262" s="1768">
        <f t="shared" si="45"/>
        <v>0</v>
      </c>
      <c r="X262" s="1768">
        <f t="shared" si="45"/>
        <v>0</v>
      </c>
      <c r="Y262" s="1768">
        <f t="shared" si="45"/>
        <v>0</v>
      </c>
      <c r="Z262" s="1768">
        <f t="shared" si="45"/>
        <v>0</v>
      </c>
      <c r="AA262" s="1768">
        <f t="shared" si="45"/>
        <v>0</v>
      </c>
      <c r="AB262" s="1768">
        <f t="shared" si="45"/>
        <v>0</v>
      </c>
      <c r="AC262" s="1768">
        <f t="shared" si="45"/>
        <v>0</v>
      </c>
      <c r="AD262" s="1768">
        <f t="shared" si="45"/>
        <v>0</v>
      </c>
      <c r="AE262" s="1768">
        <f t="shared" si="45"/>
        <v>0</v>
      </c>
      <c r="AF262" s="1768">
        <f t="shared" si="45"/>
        <v>0</v>
      </c>
      <c r="AG262" s="1768">
        <f t="shared" si="45"/>
        <v>0</v>
      </c>
      <c r="AH262" s="1768">
        <f t="shared" si="45"/>
        <v>0</v>
      </c>
      <c r="AI262" s="1768">
        <f t="shared" si="45"/>
        <v>0</v>
      </c>
      <c r="AJ262" s="1768">
        <f t="shared" si="45"/>
        <v>0</v>
      </c>
      <c r="AK262" s="1768">
        <f t="shared" si="45"/>
        <v>0</v>
      </c>
      <c r="AL262" s="1768">
        <f t="shared" si="45"/>
        <v>0</v>
      </c>
      <c r="AM262" s="1768">
        <f t="shared" si="45"/>
        <v>0</v>
      </c>
      <c r="AN262" s="1768">
        <f t="shared" si="45"/>
        <v>0</v>
      </c>
      <c r="AO262" s="1768">
        <f t="shared" si="45"/>
        <v>0</v>
      </c>
      <c r="AP262" s="1768">
        <f t="shared" si="45"/>
        <v>0</v>
      </c>
      <c r="AQ262" s="1768">
        <f t="shared" si="45"/>
        <v>0</v>
      </c>
      <c r="AR262" s="1768">
        <f t="shared" si="45"/>
        <v>0</v>
      </c>
      <c r="AS262" s="1768">
        <f t="shared" si="45"/>
        <v>0</v>
      </c>
      <c r="AT262" s="1768"/>
      <c r="AU262" s="1768"/>
      <c r="AV262" s="1915"/>
      <c r="AW262" s="1768"/>
      <c r="AX262" s="1768"/>
      <c r="AY262" s="1768"/>
      <c r="AZ262" s="1768"/>
      <c r="BA262" s="1768"/>
      <c r="BB262" s="1768"/>
      <c r="BC262" s="1768"/>
      <c r="BD262" s="1768"/>
      <c r="BE262" s="1768"/>
      <c r="BF262" s="1768"/>
      <c r="BG262" s="1768"/>
      <c r="BH262" s="1768"/>
      <c r="BI262" s="1768"/>
      <c r="BJ262" s="1768"/>
      <c r="BK262" s="1768"/>
      <c r="BL262" s="1768"/>
      <c r="BM262" s="1768"/>
      <c r="BN262" s="1768"/>
    </row>
    <row r="263" spans="1:66" s="672" customFormat="1" ht="12.75">
      <c r="A263" s="255"/>
      <c r="B263" s="218">
        <v>1815</v>
      </c>
      <c r="C263" s="1768">
        <f t="shared" si="44"/>
        <v>64000</v>
      </c>
      <c r="D263" s="1768">
        <f t="shared" ref="D263:R263" si="46">SUMIF($AV$117:$AV$159, $B263,D$117:D$159)</f>
        <v>34058.657568401024</v>
      </c>
      <c r="E263" s="1768">
        <f t="shared" si="46"/>
        <v>13542.418476477922</v>
      </c>
      <c r="F263" s="1768">
        <f t="shared" si="46"/>
        <v>15940.161406731841</v>
      </c>
      <c r="G263" s="1768">
        <f t="shared" si="46"/>
        <v>0</v>
      </c>
      <c r="H263" s="1768">
        <f t="shared" si="46"/>
        <v>0</v>
      </c>
      <c r="I263" s="1768">
        <f t="shared" si="46"/>
        <v>0</v>
      </c>
      <c r="J263" s="1768">
        <f t="shared" si="46"/>
        <v>360.08135949084703</v>
      </c>
      <c r="K263" s="1768">
        <f t="shared" si="46"/>
        <v>0</v>
      </c>
      <c r="L263" s="1768">
        <f t="shared" si="46"/>
        <v>98.681188898366258</v>
      </c>
      <c r="M263" s="1768">
        <f t="shared" si="46"/>
        <v>0</v>
      </c>
      <c r="N263" s="1768">
        <f t="shared" si="46"/>
        <v>0</v>
      </c>
      <c r="O263" s="1768">
        <f t="shared" si="46"/>
        <v>0</v>
      </c>
      <c r="P263" s="1768">
        <f t="shared" si="46"/>
        <v>0</v>
      </c>
      <c r="Q263" s="1768">
        <f t="shared" si="46"/>
        <v>0</v>
      </c>
      <c r="R263" s="1768">
        <f t="shared" si="46"/>
        <v>0</v>
      </c>
      <c r="S263" s="1768">
        <f t="shared" si="45"/>
        <v>0</v>
      </c>
      <c r="T263" s="1768">
        <f t="shared" si="45"/>
        <v>0</v>
      </c>
      <c r="U263" s="1768">
        <f t="shared" si="45"/>
        <v>0</v>
      </c>
      <c r="V263" s="1768">
        <f t="shared" si="45"/>
        <v>0</v>
      </c>
      <c r="W263" s="1768">
        <f t="shared" si="45"/>
        <v>0</v>
      </c>
      <c r="X263" s="1768">
        <f t="shared" si="45"/>
        <v>0</v>
      </c>
      <c r="Y263" s="1768">
        <f t="shared" si="45"/>
        <v>0</v>
      </c>
      <c r="Z263" s="1768">
        <f t="shared" si="45"/>
        <v>0</v>
      </c>
      <c r="AA263" s="1768">
        <f t="shared" si="45"/>
        <v>0</v>
      </c>
      <c r="AB263" s="1768">
        <f t="shared" si="45"/>
        <v>0</v>
      </c>
      <c r="AC263" s="1768">
        <f t="shared" si="45"/>
        <v>0</v>
      </c>
      <c r="AD263" s="1768">
        <f t="shared" si="45"/>
        <v>0</v>
      </c>
      <c r="AE263" s="1768">
        <f t="shared" si="45"/>
        <v>0</v>
      </c>
      <c r="AF263" s="1768">
        <f t="shared" si="45"/>
        <v>0</v>
      </c>
      <c r="AG263" s="1768">
        <f t="shared" si="45"/>
        <v>0</v>
      </c>
      <c r="AH263" s="1768">
        <f t="shared" si="45"/>
        <v>0</v>
      </c>
      <c r="AI263" s="1768">
        <f t="shared" si="45"/>
        <v>0</v>
      </c>
      <c r="AJ263" s="1768">
        <f t="shared" si="45"/>
        <v>0</v>
      </c>
      <c r="AK263" s="1768">
        <f t="shared" si="45"/>
        <v>0</v>
      </c>
      <c r="AL263" s="1768">
        <f t="shared" si="45"/>
        <v>0</v>
      </c>
      <c r="AM263" s="1768">
        <f t="shared" si="45"/>
        <v>0</v>
      </c>
      <c r="AN263" s="1768">
        <f t="shared" si="45"/>
        <v>0</v>
      </c>
      <c r="AO263" s="1768">
        <f t="shared" si="45"/>
        <v>0</v>
      </c>
      <c r="AP263" s="1768">
        <f t="shared" si="45"/>
        <v>0</v>
      </c>
      <c r="AQ263" s="1768">
        <f t="shared" si="45"/>
        <v>0</v>
      </c>
      <c r="AR263" s="1768">
        <f t="shared" si="45"/>
        <v>0</v>
      </c>
      <c r="AS263" s="1768">
        <f t="shared" si="45"/>
        <v>0</v>
      </c>
      <c r="AT263" s="1768"/>
      <c r="AU263" s="1768"/>
      <c r="AV263" s="1915"/>
      <c r="AW263" s="1768"/>
      <c r="AX263" s="1768"/>
      <c r="AY263" s="1768"/>
      <c r="AZ263" s="1768"/>
      <c r="BA263" s="1768"/>
      <c r="BB263" s="1768"/>
      <c r="BC263" s="1768"/>
      <c r="BD263" s="1768"/>
      <c r="BE263" s="1768"/>
      <c r="BF263" s="1768"/>
      <c r="BG263" s="1768"/>
      <c r="BH263" s="1768"/>
      <c r="BI263" s="1768"/>
      <c r="BJ263" s="1768"/>
      <c r="BK263" s="1768"/>
      <c r="BL263" s="1768"/>
      <c r="BM263" s="1768"/>
      <c r="BN263" s="1768"/>
    </row>
    <row r="264" spans="1:66" s="672" customFormat="1" ht="12.75">
      <c r="A264" s="255"/>
      <c r="B264" s="218">
        <v>1820</v>
      </c>
      <c r="C264" s="1768">
        <f t="shared" si="44"/>
        <v>0</v>
      </c>
      <c r="D264" s="1768">
        <f t="shared" si="45"/>
        <v>0</v>
      </c>
      <c r="E264" s="1768">
        <f t="shared" si="45"/>
        <v>0</v>
      </c>
      <c r="F264" s="1768">
        <f t="shared" si="45"/>
        <v>0</v>
      </c>
      <c r="G264" s="1768">
        <f t="shared" si="45"/>
        <v>0</v>
      </c>
      <c r="H264" s="1768">
        <f t="shared" si="45"/>
        <v>0</v>
      </c>
      <c r="I264" s="1768">
        <f t="shared" si="45"/>
        <v>0</v>
      </c>
      <c r="J264" s="1768">
        <f t="shared" si="45"/>
        <v>0</v>
      </c>
      <c r="K264" s="1768">
        <f t="shared" si="45"/>
        <v>0</v>
      </c>
      <c r="L264" s="1768">
        <f t="shared" si="45"/>
        <v>0</v>
      </c>
      <c r="M264" s="1768">
        <f t="shared" si="45"/>
        <v>0</v>
      </c>
      <c r="N264" s="1768">
        <f t="shared" si="45"/>
        <v>0</v>
      </c>
      <c r="O264" s="1768">
        <f t="shared" si="45"/>
        <v>0</v>
      </c>
      <c r="P264" s="1768">
        <f t="shared" si="45"/>
        <v>0</v>
      </c>
      <c r="Q264" s="1768">
        <f t="shared" si="45"/>
        <v>0</v>
      </c>
      <c r="R264" s="1768">
        <f t="shared" si="45"/>
        <v>0</v>
      </c>
      <c r="S264" s="1768">
        <f t="shared" si="45"/>
        <v>0</v>
      </c>
      <c r="T264" s="1768">
        <f t="shared" si="45"/>
        <v>0</v>
      </c>
      <c r="U264" s="1768">
        <f t="shared" si="45"/>
        <v>0</v>
      </c>
      <c r="V264" s="1768">
        <f t="shared" si="45"/>
        <v>0</v>
      </c>
      <c r="W264" s="1768">
        <f t="shared" si="45"/>
        <v>0</v>
      </c>
      <c r="X264" s="1768">
        <f t="shared" si="45"/>
        <v>0</v>
      </c>
      <c r="Y264" s="1768">
        <f t="shared" si="45"/>
        <v>0</v>
      </c>
      <c r="Z264" s="1768">
        <f t="shared" si="45"/>
        <v>0</v>
      </c>
      <c r="AA264" s="1768">
        <f t="shared" si="45"/>
        <v>0</v>
      </c>
      <c r="AB264" s="1768">
        <f t="shared" si="45"/>
        <v>0</v>
      </c>
      <c r="AC264" s="1768">
        <f t="shared" si="45"/>
        <v>0</v>
      </c>
      <c r="AD264" s="1768">
        <f t="shared" si="45"/>
        <v>0</v>
      </c>
      <c r="AE264" s="1768">
        <f t="shared" si="45"/>
        <v>0</v>
      </c>
      <c r="AF264" s="1768">
        <f t="shared" si="45"/>
        <v>0</v>
      </c>
      <c r="AG264" s="1768">
        <f t="shared" si="45"/>
        <v>0</v>
      </c>
      <c r="AH264" s="1768">
        <f t="shared" si="45"/>
        <v>0</v>
      </c>
      <c r="AI264" s="1768">
        <f t="shared" si="45"/>
        <v>0</v>
      </c>
      <c r="AJ264" s="1768">
        <f t="shared" si="45"/>
        <v>0</v>
      </c>
      <c r="AK264" s="1768">
        <f t="shared" si="45"/>
        <v>0</v>
      </c>
      <c r="AL264" s="1768">
        <f t="shared" si="45"/>
        <v>0</v>
      </c>
      <c r="AM264" s="1768">
        <f t="shared" si="45"/>
        <v>0</v>
      </c>
      <c r="AN264" s="1768">
        <f t="shared" si="45"/>
        <v>0</v>
      </c>
      <c r="AO264" s="1768">
        <f t="shared" si="45"/>
        <v>0</v>
      </c>
      <c r="AP264" s="1768">
        <f t="shared" si="45"/>
        <v>0</v>
      </c>
      <c r="AQ264" s="1768">
        <f t="shared" si="45"/>
        <v>0</v>
      </c>
      <c r="AR264" s="1768">
        <f t="shared" si="45"/>
        <v>0</v>
      </c>
      <c r="AS264" s="1768">
        <f t="shared" si="45"/>
        <v>0</v>
      </c>
      <c r="AT264" s="1768"/>
      <c r="AU264" s="1768"/>
      <c r="AV264" s="1915"/>
      <c r="AW264" s="1768"/>
      <c r="AX264" s="1768"/>
      <c r="AY264" s="1768"/>
      <c r="AZ264" s="1768"/>
      <c r="BA264" s="1768"/>
      <c r="BB264" s="1768"/>
      <c r="BC264" s="1768"/>
      <c r="BD264" s="1768"/>
      <c r="BE264" s="1768"/>
      <c r="BF264" s="1768"/>
      <c r="BG264" s="1768"/>
      <c r="BH264" s="1768"/>
      <c r="BI264" s="1768"/>
      <c r="BJ264" s="1768"/>
      <c r="BK264" s="1768"/>
      <c r="BL264" s="1768"/>
      <c r="BM264" s="1768"/>
      <c r="BN264" s="1768"/>
    </row>
    <row r="265" spans="1:66" s="672" customFormat="1" ht="12.75">
      <c r="A265" s="713"/>
      <c r="B265" s="218">
        <v>1830</v>
      </c>
      <c r="C265" s="1768">
        <f t="shared" si="44"/>
        <v>27000.000000000007</v>
      </c>
      <c r="D265" s="1768">
        <f t="shared" si="45"/>
        <v>13702.542453422475</v>
      </c>
      <c r="E265" s="1768">
        <f t="shared" si="45"/>
        <v>7201.1095721844549</v>
      </c>
      <c r="F265" s="1768">
        <f t="shared" si="45"/>
        <v>6037.3156496072643</v>
      </c>
      <c r="G265" s="1768">
        <f t="shared" si="45"/>
        <v>0</v>
      </c>
      <c r="H265" s="1768">
        <f t="shared" si="45"/>
        <v>0</v>
      </c>
      <c r="I265" s="1768">
        <f t="shared" si="45"/>
        <v>0</v>
      </c>
      <c r="J265" s="1768">
        <f t="shared" si="45"/>
        <v>14.364223456516184</v>
      </c>
      <c r="K265" s="1768">
        <f t="shared" si="45"/>
        <v>0</v>
      </c>
      <c r="L265" s="1768">
        <f t="shared" si="45"/>
        <v>44.668101329295503</v>
      </c>
      <c r="M265" s="1768">
        <f t="shared" si="45"/>
        <v>0</v>
      </c>
      <c r="N265" s="1768">
        <f t="shared" si="45"/>
        <v>0</v>
      </c>
      <c r="O265" s="1768">
        <f t="shared" si="45"/>
        <v>0</v>
      </c>
      <c r="P265" s="1768">
        <f t="shared" si="45"/>
        <v>0</v>
      </c>
      <c r="Q265" s="1768">
        <f t="shared" si="45"/>
        <v>0</v>
      </c>
      <c r="R265" s="1768">
        <f t="shared" si="45"/>
        <v>0</v>
      </c>
      <c r="S265" s="1768">
        <f t="shared" si="45"/>
        <v>0</v>
      </c>
      <c r="T265" s="1768">
        <f t="shared" si="45"/>
        <v>0</v>
      </c>
      <c r="U265" s="1768">
        <f t="shared" si="45"/>
        <v>0</v>
      </c>
      <c r="V265" s="1768">
        <f t="shared" si="45"/>
        <v>0</v>
      </c>
      <c r="W265" s="1768">
        <f t="shared" si="45"/>
        <v>0</v>
      </c>
      <c r="X265" s="1768">
        <f t="shared" si="45"/>
        <v>18000</v>
      </c>
      <c r="Y265" s="1768">
        <f t="shared" si="45"/>
        <v>15044.749218978242</v>
      </c>
      <c r="Z265" s="1768">
        <f t="shared" si="45"/>
        <v>1852.0132017283247</v>
      </c>
      <c r="AA265" s="1768">
        <f t="shared" si="45"/>
        <v>184.09028658381942</v>
      </c>
      <c r="AB265" s="1768">
        <f t="shared" si="45"/>
        <v>0</v>
      </c>
      <c r="AC265" s="1768">
        <f t="shared" si="45"/>
        <v>0</v>
      </c>
      <c r="AD265" s="1768">
        <f t="shared" si="45"/>
        <v>0</v>
      </c>
      <c r="AE265" s="1768">
        <f t="shared" si="45"/>
        <v>891.7100600914157</v>
      </c>
      <c r="AF265" s="1768">
        <f t="shared" si="45"/>
        <v>0</v>
      </c>
      <c r="AG265" s="1768">
        <f t="shared" si="45"/>
        <v>27.437232618197406</v>
      </c>
      <c r="AH265" s="1768">
        <f t="shared" si="45"/>
        <v>0</v>
      </c>
      <c r="AI265" s="1768">
        <f t="shared" si="45"/>
        <v>0</v>
      </c>
      <c r="AJ265" s="1768">
        <f t="shared" si="45"/>
        <v>0</v>
      </c>
      <c r="AK265" s="1768">
        <f t="shared" si="45"/>
        <v>0</v>
      </c>
      <c r="AL265" s="1768">
        <f t="shared" si="45"/>
        <v>0</v>
      </c>
      <c r="AM265" s="1768">
        <f t="shared" si="45"/>
        <v>0</v>
      </c>
      <c r="AN265" s="1768">
        <f t="shared" si="45"/>
        <v>0</v>
      </c>
      <c r="AO265" s="1768">
        <f t="shared" si="45"/>
        <v>0</v>
      </c>
      <c r="AP265" s="1768">
        <f t="shared" si="45"/>
        <v>0</v>
      </c>
      <c r="AQ265" s="1768">
        <f t="shared" si="45"/>
        <v>0</v>
      </c>
      <c r="AR265" s="1768">
        <f t="shared" si="45"/>
        <v>0</v>
      </c>
      <c r="AS265" s="1768">
        <f t="shared" si="45"/>
        <v>0</v>
      </c>
      <c r="AT265" s="1768"/>
      <c r="AU265" s="1768"/>
      <c r="AV265" s="1915"/>
      <c r="AW265" s="1768"/>
      <c r="AX265" s="1768"/>
      <c r="AY265" s="1768"/>
      <c r="AZ265" s="1768"/>
      <c r="BA265" s="1768"/>
      <c r="BB265" s="1768"/>
      <c r="BC265" s="1768"/>
      <c r="BD265" s="1768"/>
      <c r="BE265" s="1768"/>
      <c r="BF265" s="1768"/>
      <c r="BG265" s="1768"/>
      <c r="BH265" s="1768"/>
      <c r="BI265" s="1768"/>
      <c r="BJ265" s="1768"/>
      <c r="BK265" s="1768"/>
      <c r="BL265" s="1768"/>
      <c r="BM265" s="1768"/>
      <c r="BN265" s="1768"/>
    </row>
    <row r="266" spans="1:66" s="672" customFormat="1" ht="12.75">
      <c r="A266" s="713"/>
      <c r="B266" s="218">
        <v>1835</v>
      </c>
      <c r="C266" s="1768">
        <f t="shared" si="44"/>
        <v>34800</v>
      </c>
      <c r="D266" s="1768">
        <f t="shared" si="45"/>
        <v>19552.165710288617</v>
      </c>
      <c r="E266" s="1768">
        <f t="shared" si="45"/>
        <v>10275.267391572956</v>
      </c>
      <c r="F266" s="1768">
        <f t="shared" si="45"/>
        <v>4888.3336399384179</v>
      </c>
      <c r="G266" s="1768">
        <f t="shared" si="45"/>
        <v>0</v>
      </c>
      <c r="H266" s="1768">
        <f t="shared" si="45"/>
        <v>0</v>
      </c>
      <c r="I266" s="1768">
        <f t="shared" si="45"/>
        <v>0</v>
      </c>
      <c r="J266" s="1768">
        <f t="shared" si="45"/>
        <v>20.496318714288758</v>
      </c>
      <c r="K266" s="1768">
        <f t="shared" si="45"/>
        <v>0</v>
      </c>
      <c r="L266" s="1768">
        <f t="shared" si="45"/>
        <v>63.736939485723752</v>
      </c>
      <c r="M266" s="1768">
        <f t="shared" si="45"/>
        <v>0</v>
      </c>
      <c r="N266" s="1768">
        <f t="shared" si="45"/>
        <v>0</v>
      </c>
      <c r="O266" s="1768">
        <f t="shared" si="45"/>
        <v>0</v>
      </c>
      <c r="P266" s="1768">
        <f t="shared" si="45"/>
        <v>0</v>
      </c>
      <c r="Q266" s="1768">
        <f t="shared" si="45"/>
        <v>0</v>
      </c>
      <c r="R266" s="1768">
        <f t="shared" si="45"/>
        <v>0</v>
      </c>
      <c r="S266" s="1768">
        <f t="shared" si="45"/>
        <v>0</v>
      </c>
      <c r="T266" s="1768">
        <f t="shared" si="45"/>
        <v>0</v>
      </c>
      <c r="U266" s="1768">
        <f t="shared" si="45"/>
        <v>0</v>
      </c>
      <c r="V266" s="1768">
        <f t="shared" ref="D266:AS270" si="47">SUMIF($AV$117:$AV$159, $B266,V$117:V$159)</f>
        <v>0</v>
      </c>
      <c r="W266" s="1768">
        <f t="shared" si="47"/>
        <v>0</v>
      </c>
      <c r="X266" s="1768">
        <f t="shared" si="47"/>
        <v>23200</v>
      </c>
      <c r="Y266" s="1768">
        <f t="shared" si="47"/>
        <v>19465.505031399705</v>
      </c>
      <c r="Z266" s="1768">
        <f t="shared" si="47"/>
        <v>2396.2095859321821</v>
      </c>
      <c r="AA266" s="1768">
        <f t="shared" si="47"/>
        <v>149.05544002028913</v>
      </c>
      <c r="AB266" s="1768">
        <f t="shared" si="47"/>
        <v>0</v>
      </c>
      <c r="AC266" s="1768">
        <f t="shared" si="47"/>
        <v>0</v>
      </c>
      <c r="AD266" s="1768">
        <f t="shared" si="47"/>
        <v>0</v>
      </c>
      <c r="AE266" s="1768">
        <f t="shared" si="47"/>
        <v>1153.7305413747545</v>
      </c>
      <c r="AF266" s="1768">
        <f t="shared" si="47"/>
        <v>0</v>
      </c>
      <c r="AG266" s="1768">
        <f t="shared" si="47"/>
        <v>35.499401273069374</v>
      </c>
      <c r="AH266" s="1768">
        <f t="shared" si="47"/>
        <v>0</v>
      </c>
      <c r="AI266" s="1768">
        <f t="shared" si="47"/>
        <v>0</v>
      </c>
      <c r="AJ266" s="1768">
        <f t="shared" si="47"/>
        <v>0</v>
      </c>
      <c r="AK266" s="1768">
        <f t="shared" si="47"/>
        <v>0</v>
      </c>
      <c r="AL266" s="1768">
        <f t="shared" si="47"/>
        <v>0</v>
      </c>
      <c r="AM266" s="1768">
        <f t="shared" si="47"/>
        <v>0</v>
      </c>
      <c r="AN266" s="1768">
        <f t="shared" si="47"/>
        <v>0</v>
      </c>
      <c r="AO266" s="1768">
        <f t="shared" si="47"/>
        <v>0</v>
      </c>
      <c r="AP266" s="1768">
        <f t="shared" si="47"/>
        <v>0</v>
      </c>
      <c r="AQ266" s="1768">
        <f t="shared" si="47"/>
        <v>0</v>
      </c>
      <c r="AR266" s="1768">
        <f t="shared" si="47"/>
        <v>0</v>
      </c>
      <c r="AS266" s="1768">
        <f t="shared" si="47"/>
        <v>0</v>
      </c>
      <c r="AT266" s="1768"/>
      <c r="AU266" s="1768"/>
      <c r="AV266" s="1915"/>
      <c r="AW266" s="1768"/>
      <c r="AX266" s="1768"/>
      <c r="AY266" s="1768"/>
      <c r="AZ266" s="1768"/>
      <c r="BA266" s="1768"/>
      <c r="BB266" s="1768"/>
      <c r="BC266" s="1768"/>
      <c r="BD266" s="1768"/>
      <c r="BE266" s="1768"/>
      <c r="BF266" s="1768"/>
      <c r="BG266" s="1768"/>
      <c r="BH266" s="1768"/>
      <c r="BI266" s="1768"/>
      <c r="BJ266" s="1768"/>
      <c r="BK266" s="1768"/>
      <c r="BL266" s="1768"/>
      <c r="BM266" s="1768"/>
      <c r="BN266" s="1768"/>
    </row>
    <row r="267" spans="1:66" s="672" customFormat="1" ht="12.75">
      <c r="A267" s="713"/>
      <c r="B267" s="218">
        <v>1840</v>
      </c>
      <c r="C267" s="1768">
        <f t="shared" si="44"/>
        <v>4800.0000000000009</v>
      </c>
      <c r="D267" s="1768">
        <f t="shared" si="47"/>
        <v>2319.8956627474827</v>
      </c>
      <c r="E267" s="1768">
        <f t="shared" si="47"/>
        <v>1219.1768732165099</v>
      </c>
      <c r="F267" s="1768">
        <f t="shared" si="47"/>
        <v>1250.9330535316788</v>
      </c>
      <c r="G267" s="1768">
        <f t="shared" si="47"/>
        <v>0</v>
      </c>
      <c r="H267" s="1768">
        <f t="shared" si="47"/>
        <v>0</v>
      </c>
      <c r="I267" s="1768">
        <f t="shared" si="47"/>
        <v>0</v>
      </c>
      <c r="J267" s="1768">
        <f t="shared" si="47"/>
        <v>2.4319209233454604</v>
      </c>
      <c r="K267" s="1768">
        <f t="shared" si="47"/>
        <v>0</v>
      </c>
      <c r="L267" s="1768">
        <f t="shared" si="47"/>
        <v>7.5624895809839474</v>
      </c>
      <c r="M267" s="1768">
        <f t="shared" si="47"/>
        <v>0</v>
      </c>
      <c r="N267" s="1768">
        <f t="shared" si="47"/>
        <v>0</v>
      </c>
      <c r="O267" s="1768">
        <f t="shared" si="47"/>
        <v>0</v>
      </c>
      <c r="P267" s="1768">
        <f t="shared" si="47"/>
        <v>0</v>
      </c>
      <c r="Q267" s="1768">
        <f t="shared" si="47"/>
        <v>0</v>
      </c>
      <c r="R267" s="1768">
        <f t="shared" si="47"/>
        <v>0</v>
      </c>
      <c r="S267" s="1768">
        <f t="shared" si="47"/>
        <v>0</v>
      </c>
      <c r="T267" s="1768">
        <f t="shared" si="47"/>
        <v>0</v>
      </c>
      <c r="U267" s="1768">
        <f t="shared" si="47"/>
        <v>0</v>
      </c>
      <c r="V267" s="1768">
        <f t="shared" si="47"/>
        <v>0</v>
      </c>
      <c r="W267" s="1768">
        <f t="shared" si="47"/>
        <v>0</v>
      </c>
      <c r="X267" s="1768">
        <f t="shared" si="47"/>
        <v>3200.0000000000005</v>
      </c>
      <c r="Y267" s="1768">
        <f t="shared" si="47"/>
        <v>2670.0481866599039</v>
      </c>
      <c r="Z267" s="1768">
        <f t="shared" si="47"/>
        <v>328.68374334263251</v>
      </c>
      <c r="AA267" s="1768">
        <f t="shared" si="47"/>
        <v>38.143545523712909</v>
      </c>
      <c r="AB267" s="1768">
        <f t="shared" si="47"/>
        <v>0</v>
      </c>
      <c r="AC267" s="1768">
        <f t="shared" si="47"/>
        <v>0</v>
      </c>
      <c r="AD267" s="1768">
        <f t="shared" si="47"/>
        <v>0</v>
      </c>
      <c r="AE267" s="1768">
        <f t="shared" si="47"/>
        <v>158.25513568348973</v>
      </c>
      <c r="AF267" s="1768">
        <f t="shared" si="47"/>
        <v>0</v>
      </c>
      <c r="AG267" s="1768">
        <f t="shared" si="47"/>
        <v>4.8693887902612225</v>
      </c>
      <c r="AH267" s="1768">
        <f t="shared" si="47"/>
        <v>0</v>
      </c>
      <c r="AI267" s="1768">
        <f t="shared" si="47"/>
        <v>0</v>
      </c>
      <c r="AJ267" s="1768">
        <f t="shared" si="47"/>
        <v>0</v>
      </c>
      <c r="AK267" s="1768">
        <f t="shared" si="47"/>
        <v>0</v>
      </c>
      <c r="AL267" s="1768">
        <f t="shared" si="47"/>
        <v>0</v>
      </c>
      <c r="AM267" s="1768">
        <f t="shared" si="47"/>
        <v>0</v>
      </c>
      <c r="AN267" s="1768">
        <f t="shared" si="47"/>
        <v>0</v>
      </c>
      <c r="AO267" s="1768">
        <f t="shared" si="47"/>
        <v>0</v>
      </c>
      <c r="AP267" s="1768">
        <f t="shared" si="47"/>
        <v>0</v>
      </c>
      <c r="AQ267" s="1768">
        <f t="shared" si="47"/>
        <v>0</v>
      </c>
      <c r="AR267" s="1768">
        <f t="shared" si="47"/>
        <v>0</v>
      </c>
      <c r="AS267" s="1768">
        <f t="shared" si="47"/>
        <v>0</v>
      </c>
      <c r="AT267" s="1768"/>
      <c r="AU267" s="1768"/>
      <c r="AV267" s="1915"/>
      <c r="AW267" s="1768"/>
      <c r="AX267" s="1768"/>
      <c r="AY267" s="1768"/>
      <c r="AZ267" s="1768"/>
      <c r="BA267" s="1768"/>
      <c r="BB267" s="1768"/>
      <c r="BC267" s="1768"/>
      <c r="BD267" s="1768"/>
      <c r="BE267" s="1768"/>
      <c r="BF267" s="1768"/>
      <c r="BG267" s="1768"/>
      <c r="BH267" s="1768"/>
      <c r="BI267" s="1768"/>
      <c r="BJ267" s="1768"/>
      <c r="BK267" s="1768"/>
      <c r="BL267" s="1768"/>
      <c r="BM267" s="1768"/>
      <c r="BN267" s="1768"/>
    </row>
    <row r="268" spans="1:66" s="672" customFormat="1" ht="12.75">
      <c r="A268" s="713"/>
      <c r="B268" s="218">
        <v>1845</v>
      </c>
      <c r="C268" s="1768">
        <f t="shared" si="44"/>
        <v>7199.9999999999982</v>
      </c>
      <c r="D268" s="1768">
        <f t="shared" si="47"/>
        <v>3563.247805542474</v>
      </c>
      <c r="E268" s="1768">
        <f t="shared" si="47"/>
        <v>1872.5968533050045</v>
      </c>
      <c r="F268" s="1768">
        <f t="shared" si="47"/>
        <v>1748.8044088372867</v>
      </c>
      <c r="G268" s="1768">
        <f t="shared" si="47"/>
        <v>0</v>
      </c>
      <c r="H268" s="1768">
        <f t="shared" si="47"/>
        <v>0</v>
      </c>
      <c r="I268" s="1768">
        <f t="shared" si="47"/>
        <v>0</v>
      </c>
      <c r="J268" s="1768">
        <f t="shared" si="47"/>
        <v>3.7353132007242213</v>
      </c>
      <c r="K268" s="1768">
        <f t="shared" si="47"/>
        <v>0</v>
      </c>
      <c r="L268" s="1768">
        <f t="shared" si="47"/>
        <v>11.615619114510164</v>
      </c>
      <c r="M268" s="1768">
        <f t="shared" si="47"/>
        <v>0</v>
      </c>
      <c r="N268" s="1768">
        <f t="shared" si="47"/>
        <v>0</v>
      </c>
      <c r="O268" s="1768">
        <f t="shared" si="47"/>
        <v>0</v>
      </c>
      <c r="P268" s="1768">
        <f t="shared" si="47"/>
        <v>0</v>
      </c>
      <c r="Q268" s="1768">
        <f t="shared" si="47"/>
        <v>0</v>
      </c>
      <c r="R268" s="1768">
        <f t="shared" si="47"/>
        <v>0</v>
      </c>
      <c r="S268" s="1768">
        <f t="shared" si="47"/>
        <v>0</v>
      </c>
      <c r="T268" s="1768">
        <f t="shared" si="47"/>
        <v>0</v>
      </c>
      <c r="U268" s="1768">
        <f t="shared" si="47"/>
        <v>0</v>
      </c>
      <c r="V268" s="1768">
        <f t="shared" si="47"/>
        <v>0</v>
      </c>
      <c r="W268" s="1768">
        <f t="shared" si="47"/>
        <v>0</v>
      </c>
      <c r="X268" s="1768">
        <f t="shared" si="47"/>
        <v>4800</v>
      </c>
      <c r="Y268" s="1768">
        <f t="shared" si="47"/>
        <v>4008.3577550942828</v>
      </c>
      <c r="Z268" s="1768">
        <f t="shared" si="47"/>
        <v>493.43005799792849</v>
      </c>
      <c r="AA268" s="1768">
        <f t="shared" si="47"/>
        <v>53.324676642150649</v>
      </c>
      <c r="AB268" s="1768">
        <f t="shared" si="47"/>
        <v>0</v>
      </c>
      <c r="AC268" s="1768">
        <f t="shared" si="47"/>
        <v>0</v>
      </c>
      <c r="AD268" s="1768">
        <f t="shared" si="47"/>
        <v>0</v>
      </c>
      <c r="AE268" s="1768">
        <f t="shared" si="47"/>
        <v>237.57743533233591</v>
      </c>
      <c r="AF268" s="1768">
        <f t="shared" si="47"/>
        <v>0</v>
      </c>
      <c r="AG268" s="1768">
        <f t="shared" si="47"/>
        <v>7.3100749333026434</v>
      </c>
      <c r="AH268" s="1768">
        <f t="shared" si="47"/>
        <v>0</v>
      </c>
      <c r="AI268" s="1768">
        <f t="shared" si="47"/>
        <v>0</v>
      </c>
      <c r="AJ268" s="1768">
        <f t="shared" si="47"/>
        <v>0</v>
      </c>
      <c r="AK268" s="1768">
        <f t="shared" si="47"/>
        <v>0</v>
      </c>
      <c r="AL268" s="1768">
        <f t="shared" si="47"/>
        <v>0</v>
      </c>
      <c r="AM268" s="1768">
        <f t="shared" si="47"/>
        <v>0</v>
      </c>
      <c r="AN268" s="1768">
        <f t="shared" si="47"/>
        <v>0</v>
      </c>
      <c r="AO268" s="1768">
        <f t="shared" si="47"/>
        <v>0</v>
      </c>
      <c r="AP268" s="1768">
        <f t="shared" si="47"/>
        <v>0</v>
      </c>
      <c r="AQ268" s="1768">
        <f t="shared" si="47"/>
        <v>0</v>
      </c>
      <c r="AR268" s="1768">
        <f t="shared" si="47"/>
        <v>0</v>
      </c>
      <c r="AS268" s="1768">
        <f t="shared" si="47"/>
        <v>0</v>
      </c>
      <c r="AT268" s="1768"/>
      <c r="AU268" s="1768"/>
      <c r="AV268" s="1915"/>
      <c r="AW268" s="1768"/>
      <c r="AX268" s="1768"/>
      <c r="AY268" s="1768"/>
      <c r="AZ268" s="1768"/>
      <c r="BA268" s="1768"/>
      <c r="BB268" s="1768"/>
      <c r="BC268" s="1768"/>
      <c r="BD268" s="1768"/>
      <c r="BE268" s="1768"/>
      <c r="BF268" s="1768"/>
      <c r="BG268" s="1768"/>
      <c r="BH268" s="1768"/>
      <c r="BI268" s="1768"/>
      <c r="BJ268" s="1768"/>
      <c r="BK268" s="1768"/>
      <c r="BL268" s="1768"/>
      <c r="BM268" s="1768"/>
      <c r="BN268" s="1768"/>
    </row>
    <row r="269" spans="1:66" s="672" customFormat="1" ht="12.75">
      <c r="A269" s="713"/>
      <c r="B269" s="218">
        <v>1850</v>
      </c>
      <c r="C269" s="1768">
        <f t="shared" si="44"/>
        <v>2400</v>
      </c>
      <c r="D269" s="1768">
        <f t="shared" si="47"/>
        <v>1159.9478313737411</v>
      </c>
      <c r="E269" s="1768">
        <f t="shared" si="47"/>
        <v>609.58843660825482</v>
      </c>
      <c r="F269" s="1768">
        <f t="shared" si="47"/>
        <v>625.46652676583926</v>
      </c>
      <c r="G269" s="1768">
        <f t="shared" si="47"/>
        <v>0</v>
      </c>
      <c r="H269" s="1768">
        <f t="shared" si="47"/>
        <v>0</v>
      </c>
      <c r="I269" s="1768">
        <f t="shared" si="47"/>
        <v>0</v>
      </c>
      <c r="J269" s="1768">
        <f t="shared" si="47"/>
        <v>1.21596046167273</v>
      </c>
      <c r="K269" s="1768">
        <f t="shared" si="47"/>
        <v>0</v>
      </c>
      <c r="L269" s="1768">
        <f t="shared" si="47"/>
        <v>3.7812447904919737</v>
      </c>
      <c r="M269" s="1768">
        <f t="shared" si="47"/>
        <v>0</v>
      </c>
      <c r="N269" s="1768">
        <f t="shared" si="47"/>
        <v>0</v>
      </c>
      <c r="O269" s="1768">
        <f t="shared" si="47"/>
        <v>0</v>
      </c>
      <c r="P269" s="1768">
        <f t="shared" si="47"/>
        <v>0</v>
      </c>
      <c r="Q269" s="1768">
        <f t="shared" si="47"/>
        <v>0</v>
      </c>
      <c r="R269" s="1768">
        <f t="shared" si="47"/>
        <v>0</v>
      </c>
      <c r="S269" s="1768">
        <f t="shared" si="47"/>
        <v>0</v>
      </c>
      <c r="T269" s="1768">
        <f t="shared" si="47"/>
        <v>0</v>
      </c>
      <c r="U269" s="1768">
        <f t="shared" si="47"/>
        <v>0</v>
      </c>
      <c r="V269" s="1768">
        <f t="shared" si="47"/>
        <v>0</v>
      </c>
      <c r="W269" s="1768">
        <f t="shared" si="47"/>
        <v>0</v>
      </c>
      <c r="X269" s="1768">
        <f t="shared" si="47"/>
        <v>1600.0000000000002</v>
      </c>
      <c r="Y269" s="1768">
        <f t="shared" si="47"/>
        <v>1335.0240933299519</v>
      </c>
      <c r="Z269" s="1768">
        <f t="shared" si="47"/>
        <v>164.34187167131626</v>
      </c>
      <c r="AA269" s="1768">
        <f t="shared" si="47"/>
        <v>19.071772761856455</v>
      </c>
      <c r="AB269" s="1768">
        <f t="shared" si="47"/>
        <v>0</v>
      </c>
      <c r="AC269" s="1768">
        <f t="shared" si="47"/>
        <v>0</v>
      </c>
      <c r="AD269" s="1768">
        <f t="shared" si="47"/>
        <v>0</v>
      </c>
      <c r="AE269" s="1768">
        <f t="shared" si="47"/>
        <v>79.127567841744863</v>
      </c>
      <c r="AF269" s="1768">
        <f t="shared" si="47"/>
        <v>0</v>
      </c>
      <c r="AG269" s="1768">
        <f t="shared" si="47"/>
        <v>2.4346943951306113</v>
      </c>
      <c r="AH269" s="1768">
        <f t="shared" si="47"/>
        <v>0</v>
      </c>
      <c r="AI269" s="1768">
        <f t="shared" si="47"/>
        <v>0</v>
      </c>
      <c r="AJ269" s="1768">
        <f t="shared" si="47"/>
        <v>0</v>
      </c>
      <c r="AK269" s="1768">
        <f t="shared" si="47"/>
        <v>0</v>
      </c>
      <c r="AL269" s="1768">
        <f t="shared" si="47"/>
        <v>0</v>
      </c>
      <c r="AM269" s="1768">
        <f t="shared" si="47"/>
        <v>0</v>
      </c>
      <c r="AN269" s="1768">
        <f t="shared" si="47"/>
        <v>0</v>
      </c>
      <c r="AO269" s="1768">
        <f t="shared" si="47"/>
        <v>0</v>
      </c>
      <c r="AP269" s="1768">
        <f t="shared" si="47"/>
        <v>0</v>
      </c>
      <c r="AQ269" s="1768">
        <f t="shared" si="47"/>
        <v>0</v>
      </c>
      <c r="AR269" s="1768">
        <f t="shared" si="47"/>
        <v>0</v>
      </c>
      <c r="AS269" s="1768">
        <f t="shared" si="47"/>
        <v>0</v>
      </c>
      <c r="AT269" s="1768"/>
      <c r="AU269" s="1768"/>
      <c r="AV269" s="1915"/>
      <c r="AW269" s="1768"/>
      <c r="AX269" s="1768"/>
      <c r="AY269" s="1768"/>
      <c r="AZ269" s="1768"/>
      <c r="BA269" s="1768"/>
      <c r="BB269" s="1768"/>
      <c r="BC269" s="1768"/>
      <c r="BD269" s="1768"/>
      <c r="BE269" s="1768"/>
      <c r="BF269" s="1768"/>
      <c r="BG269" s="1768"/>
      <c r="BH269" s="1768"/>
      <c r="BI269" s="1768"/>
      <c r="BJ269" s="1768"/>
      <c r="BK269" s="1768"/>
      <c r="BL269" s="1768"/>
      <c r="BM269" s="1768"/>
      <c r="BN269" s="1768"/>
    </row>
    <row r="270" spans="1:66" s="672" customFormat="1" ht="12.75">
      <c r="A270" s="713"/>
      <c r="B270" s="218">
        <v>1855</v>
      </c>
      <c r="C270" s="1768">
        <f t="shared" si="44"/>
        <v>0</v>
      </c>
      <c r="D270" s="1768">
        <f t="shared" si="47"/>
        <v>0</v>
      </c>
      <c r="E270" s="1768">
        <f t="shared" si="47"/>
        <v>0</v>
      </c>
      <c r="F270" s="1768">
        <f t="shared" si="47"/>
        <v>0</v>
      </c>
      <c r="G270" s="1768">
        <f t="shared" si="47"/>
        <v>0</v>
      </c>
      <c r="H270" s="1768">
        <f t="shared" si="47"/>
        <v>0</v>
      </c>
      <c r="I270" s="1768">
        <f t="shared" si="47"/>
        <v>0</v>
      </c>
      <c r="J270" s="1768">
        <f t="shared" si="47"/>
        <v>0</v>
      </c>
      <c r="K270" s="1768">
        <f t="shared" si="47"/>
        <v>0</v>
      </c>
      <c r="L270" s="1768">
        <f t="shared" si="47"/>
        <v>0</v>
      </c>
      <c r="M270" s="1768">
        <f t="shared" si="47"/>
        <v>0</v>
      </c>
      <c r="N270" s="1768">
        <f t="shared" si="47"/>
        <v>0</v>
      </c>
      <c r="O270" s="1768">
        <f t="shared" si="47"/>
        <v>0</v>
      </c>
      <c r="P270" s="1768">
        <f t="shared" si="47"/>
        <v>0</v>
      </c>
      <c r="Q270" s="1768">
        <f t="shared" si="47"/>
        <v>0</v>
      </c>
      <c r="R270" s="1768">
        <f t="shared" si="47"/>
        <v>0</v>
      </c>
      <c r="S270" s="1768">
        <f t="shared" si="47"/>
        <v>0</v>
      </c>
      <c r="T270" s="1768">
        <f t="shared" si="47"/>
        <v>0</v>
      </c>
      <c r="U270" s="1768">
        <f t="shared" si="47"/>
        <v>0</v>
      </c>
      <c r="V270" s="1768">
        <f t="shared" si="47"/>
        <v>0</v>
      </c>
      <c r="W270" s="1768">
        <f t="shared" si="47"/>
        <v>0</v>
      </c>
      <c r="X270" s="1768">
        <f t="shared" si="47"/>
        <v>14000</v>
      </c>
      <c r="Y270" s="1768">
        <f t="shared" ref="D270:AS274" si="48">SUMIF($AV$117:$AV$159, $B270,Y$117:Y$159)</f>
        <v>9721.1962601042615</v>
      </c>
      <c r="Z270" s="1768">
        <f t="shared" si="48"/>
        <v>3231.0419788522827</v>
      </c>
      <c r="AA270" s="1768">
        <f t="shared" si="48"/>
        <v>0</v>
      </c>
      <c r="AB270" s="1768">
        <f t="shared" si="48"/>
        <v>0</v>
      </c>
      <c r="AC270" s="1768">
        <f t="shared" si="48"/>
        <v>0</v>
      </c>
      <c r="AD270" s="1768">
        <f t="shared" si="48"/>
        <v>0</v>
      </c>
      <c r="AE270" s="1768">
        <f t="shared" si="48"/>
        <v>1037.1245858044365</v>
      </c>
      <c r="AF270" s="1768">
        <f t="shared" si="48"/>
        <v>0</v>
      </c>
      <c r="AG270" s="1768">
        <f t="shared" si="48"/>
        <v>10.637175239019861</v>
      </c>
      <c r="AH270" s="1768">
        <f t="shared" si="48"/>
        <v>0</v>
      </c>
      <c r="AI270" s="1768">
        <f t="shared" si="48"/>
        <v>0</v>
      </c>
      <c r="AJ270" s="1768">
        <f t="shared" si="48"/>
        <v>0</v>
      </c>
      <c r="AK270" s="1768">
        <f t="shared" si="48"/>
        <v>0</v>
      </c>
      <c r="AL270" s="1768">
        <f t="shared" si="48"/>
        <v>0</v>
      </c>
      <c r="AM270" s="1768">
        <f t="shared" si="48"/>
        <v>0</v>
      </c>
      <c r="AN270" s="1768">
        <f t="shared" si="48"/>
        <v>0</v>
      </c>
      <c r="AO270" s="1768">
        <f t="shared" si="48"/>
        <v>0</v>
      </c>
      <c r="AP270" s="1768">
        <f t="shared" si="48"/>
        <v>0</v>
      </c>
      <c r="AQ270" s="1768">
        <f t="shared" si="48"/>
        <v>0</v>
      </c>
      <c r="AR270" s="1768">
        <f t="shared" si="48"/>
        <v>0</v>
      </c>
      <c r="AS270" s="1768">
        <f t="shared" si="48"/>
        <v>0</v>
      </c>
      <c r="AT270" s="1768"/>
      <c r="AU270" s="1768"/>
      <c r="AV270" s="1915"/>
      <c r="AW270" s="1768"/>
      <c r="AX270" s="1768"/>
      <c r="AY270" s="1768"/>
      <c r="AZ270" s="1768"/>
      <c r="BA270" s="1768"/>
      <c r="BB270" s="1768"/>
      <c r="BC270" s="1768"/>
      <c r="BD270" s="1768"/>
      <c r="BE270" s="1768"/>
      <c r="BF270" s="1768"/>
      <c r="BG270" s="1768"/>
      <c r="BH270" s="1768"/>
      <c r="BI270" s="1768"/>
      <c r="BJ270" s="1768"/>
      <c r="BK270" s="1768"/>
      <c r="BL270" s="1768"/>
      <c r="BM270" s="1768"/>
      <c r="BN270" s="1768"/>
    </row>
    <row r="271" spans="1:66" s="672" customFormat="1" ht="12.75">
      <c r="A271" s="713"/>
      <c r="B271" s="1777">
        <v>1860</v>
      </c>
      <c r="C271" s="1768">
        <f t="shared" si="44"/>
        <v>0</v>
      </c>
      <c r="D271" s="1768">
        <f t="shared" si="48"/>
        <v>0</v>
      </c>
      <c r="E271" s="1768">
        <f t="shared" si="48"/>
        <v>0</v>
      </c>
      <c r="F271" s="1768">
        <f t="shared" si="48"/>
        <v>0</v>
      </c>
      <c r="G271" s="1768">
        <f t="shared" si="48"/>
        <v>0</v>
      </c>
      <c r="H271" s="1768">
        <f t="shared" si="48"/>
        <v>0</v>
      </c>
      <c r="I271" s="1768">
        <f t="shared" si="48"/>
        <v>0</v>
      </c>
      <c r="J271" s="1768">
        <f t="shared" si="48"/>
        <v>0</v>
      </c>
      <c r="K271" s="1768">
        <f t="shared" si="48"/>
        <v>0</v>
      </c>
      <c r="L271" s="1768">
        <f t="shared" si="48"/>
        <v>0</v>
      </c>
      <c r="M271" s="1768">
        <f t="shared" si="48"/>
        <v>0</v>
      </c>
      <c r="N271" s="1768">
        <f t="shared" si="48"/>
        <v>0</v>
      </c>
      <c r="O271" s="1768">
        <f t="shared" si="48"/>
        <v>0</v>
      </c>
      <c r="P271" s="1768">
        <f t="shared" si="48"/>
        <v>0</v>
      </c>
      <c r="Q271" s="1768">
        <f t="shared" si="48"/>
        <v>0</v>
      </c>
      <c r="R271" s="1768">
        <f t="shared" si="48"/>
        <v>0</v>
      </c>
      <c r="S271" s="1768">
        <f t="shared" si="48"/>
        <v>0</v>
      </c>
      <c r="T271" s="1768">
        <f t="shared" si="48"/>
        <v>0</v>
      </c>
      <c r="U271" s="1768">
        <f t="shared" si="48"/>
        <v>0</v>
      </c>
      <c r="V271" s="1768">
        <f t="shared" si="48"/>
        <v>0</v>
      </c>
      <c r="W271" s="1768">
        <f t="shared" si="48"/>
        <v>0</v>
      </c>
      <c r="X271" s="1768">
        <f t="shared" si="48"/>
        <v>32000</v>
      </c>
      <c r="Y271" s="1768">
        <f t="shared" si="48"/>
        <v>23153.777777777777</v>
      </c>
      <c r="Z271" s="1768">
        <f t="shared" si="48"/>
        <v>7674.3111111111111</v>
      </c>
      <c r="AA271" s="1768">
        <f t="shared" si="48"/>
        <v>1171.911111111111</v>
      </c>
      <c r="AB271" s="1768">
        <f t="shared" si="48"/>
        <v>0</v>
      </c>
      <c r="AC271" s="1768">
        <f t="shared" si="48"/>
        <v>0</v>
      </c>
      <c r="AD271" s="1768">
        <f t="shared" si="48"/>
        <v>0</v>
      </c>
      <c r="AE271" s="1768">
        <f t="shared" si="48"/>
        <v>0</v>
      </c>
      <c r="AF271" s="1768">
        <f t="shared" si="48"/>
        <v>0</v>
      </c>
      <c r="AG271" s="1768">
        <f t="shared" si="48"/>
        <v>0</v>
      </c>
      <c r="AH271" s="1768">
        <f t="shared" si="48"/>
        <v>0</v>
      </c>
      <c r="AI271" s="1768">
        <f t="shared" si="48"/>
        <v>0</v>
      </c>
      <c r="AJ271" s="1768">
        <f t="shared" si="48"/>
        <v>0</v>
      </c>
      <c r="AK271" s="1768">
        <f t="shared" si="48"/>
        <v>0</v>
      </c>
      <c r="AL271" s="1768">
        <f t="shared" si="48"/>
        <v>0</v>
      </c>
      <c r="AM271" s="1768">
        <f t="shared" si="48"/>
        <v>0</v>
      </c>
      <c r="AN271" s="1768">
        <f t="shared" si="48"/>
        <v>0</v>
      </c>
      <c r="AO271" s="1768">
        <f t="shared" si="48"/>
        <v>0</v>
      </c>
      <c r="AP271" s="1768">
        <f t="shared" si="48"/>
        <v>0</v>
      </c>
      <c r="AQ271" s="1768">
        <f t="shared" si="48"/>
        <v>0</v>
      </c>
      <c r="AR271" s="1768">
        <f t="shared" si="48"/>
        <v>0</v>
      </c>
      <c r="AS271" s="1768">
        <f t="shared" si="48"/>
        <v>0</v>
      </c>
      <c r="AT271" s="1768"/>
      <c r="AU271" s="1768"/>
      <c r="AV271" s="1915"/>
      <c r="AW271" s="1768"/>
      <c r="AX271" s="1768"/>
      <c r="AY271" s="1768"/>
      <c r="AZ271" s="1768"/>
      <c r="BA271" s="1768"/>
      <c r="BB271" s="1768"/>
      <c r="BC271" s="1768"/>
      <c r="BD271" s="1768"/>
      <c r="BE271" s="1768"/>
      <c r="BF271" s="1768"/>
      <c r="BG271" s="1768"/>
      <c r="BH271" s="1768"/>
      <c r="BI271" s="1768"/>
      <c r="BJ271" s="1768"/>
      <c r="BK271" s="1768"/>
      <c r="BL271" s="1768"/>
      <c r="BM271" s="1768"/>
      <c r="BN271" s="1768"/>
    </row>
    <row r="272" spans="1:66" s="672" customFormat="1" ht="12.75">
      <c r="A272" s="713"/>
      <c r="B272" s="1762" t="s">
        <v>108</v>
      </c>
      <c r="C272" s="1768">
        <f t="shared" si="44"/>
        <v>152400</v>
      </c>
      <c r="D272" s="1768">
        <f t="shared" si="48"/>
        <v>79658.424730197381</v>
      </c>
      <c r="E272" s="1768">
        <f t="shared" si="48"/>
        <v>39879.349827568367</v>
      </c>
      <c r="F272" s="1768">
        <f t="shared" si="48"/>
        <v>32376.969313448928</v>
      </c>
      <c r="G272" s="1768">
        <f t="shared" si="48"/>
        <v>0</v>
      </c>
      <c r="H272" s="1768">
        <f t="shared" si="48"/>
        <v>0</v>
      </c>
      <c r="I272" s="1768">
        <f t="shared" si="48"/>
        <v>0</v>
      </c>
      <c r="J272" s="1768">
        <f t="shared" si="48"/>
        <v>231.20321075022943</v>
      </c>
      <c r="K272" s="1768">
        <f t="shared" si="48"/>
        <v>0</v>
      </c>
      <c r="L272" s="1768">
        <f t="shared" si="48"/>
        <v>254.05291803510804</v>
      </c>
      <c r="M272" s="1768">
        <f t="shared" si="48"/>
        <v>0</v>
      </c>
      <c r="N272" s="1768">
        <f t="shared" si="48"/>
        <v>0</v>
      </c>
      <c r="O272" s="1768">
        <f t="shared" si="48"/>
        <v>0</v>
      </c>
      <c r="P272" s="1768">
        <f t="shared" si="48"/>
        <v>0</v>
      </c>
      <c r="Q272" s="1768">
        <f t="shared" si="48"/>
        <v>0</v>
      </c>
      <c r="R272" s="1768">
        <f t="shared" si="48"/>
        <v>0</v>
      </c>
      <c r="S272" s="1768">
        <f t="shared" si="48"/>
        <v>0</v>
      </c>
      <c r="T272" s="1768">
        <f t="shared" si="48"/>
        <v>0</v>
      </c>
      <c r="U272" s="1768">
        <f t="shared" si="48"/>
        <v>0</v>
      </c>
      <c r="V272" s="1768">
        <f t="shared" si="48"/>
        <v>0</v>
      </c>
      <c r="W272" s="1768">
        <f t="shared" si="48"/>
        <v>0</v>
      </c>
      <c r="X272" s="1768">
        <f t="shared" si="48"/>
        <v>101600</v>
      </c>
      <c r="Y272" s="1768">
        <f t="shared" si="48"/>
        <v>84935.33315525137</v>
      </c>
      <c r="Z272" s="1768">
        <f t="shared" si="48"/>
        <v>10518.581032408611</v>
      </c>
      <c r="AA272" s="1768">
        <f t="shared" si="48"/>
        <v>942.96905895775194</v>
      </c>
      <c r="AB272" s="1768">
        <f t="shared" si="48"/>
        <v>0</v>
      </c>
      <c r="AC272" s="1768">
        <f t="shared" si="48"/>
        <v>0</v>
      </c>
      <c r="AD272" s="1768">
        <f t="shared" si="48"/>
        <v>0</v>
      </c>
      <c r="AE272" s="1768">
        <f t="shared" si="48"/>
        <v>5048.4391518568291</v>
      </c>
      <c r="AF272" s="1768">
        <f t="shared" si="48"/>
        <v>0</v>
      </c>
      <c r="AG272" s="1768">
        <f t="shared" si="48"/>
        <v>154.67760152542945</v>
      </c>
      <c r="AH272" s="1768">
        <f t="shared" si="48"/>
        <v>0</v>
      </c>
      <c r="AI272" s="1768">
        <f t="shared" si="48"/>
        <v>0</v>
      </c>
      <c r="AJ272" s="1768">
        <f t="shared" si="48"/>
        <v>0</v>
      </c>
      <c r="AK272" s="1768">
        <f t="shared" si="48"/>
        <v>0</v>
      </c>
      <c r="AL272" s="1768">
        <f t="shared" si="48"/>
        <v>0</v>
      </c>
      <c r="AM272" s="1768">
        <f t="shared" si="48"/>
        <v>0</v>
      </c>
      <c r="AN272" s="1768">
        <f t="shared" si="48"/>
        <v>0</v>
      </c>
      <c r="AO272" s="1768">
        <f t="shared" si="48"/>
        <v>0</v>
      </c>
      <c r="AP272" s="1768">
        <f t="shared" si="48"/>
        <v>0</v>
      </c>
      <c r="AQ272" s="1768">
        <f t="shared" si="48"/>
        <v>0</v>
      </c>
      <c r="AR272" s="1768">
        <f t="shared" si="48"/>
        <v>0</v>
      </c>
      <c r="AS272" s="1768">
        <f t="shared" si="48"/>
        <v>0</v>
      </c>
      <c r="AT272" s="1768"/>
      <c r="AU272" s="1768"/>
      <c r="AV272" s="1915"/>
      <c r="AW272" s="1768"/>
      <c r="AX272" s="1768"/>
      <c r="AY272" s="1768"/>
      <c r="AZ272" s="1768"/>
      <c r="BA272" s="1768"/>
      <c r="BB272" s="1768"/>
      <c r="BC272" s="1768"/>
      <c r="BD272" s="1768"/>
      <c r="BE272" s="1768"/>
      <c r="BF272" s="1768"/>
      <c r="BG272" s="1768"/>
      <c r="BH272" s="1768"/>
      <c r="BI272" s="1768"/>
      <c r="BJ272" s="1768"/>
      <c r="BK272" s="1768"/>
      <c r="BL272" s="1768"/>
      <c r="BM272" s="1768"/>
      <c r="BN272" s="1768"/>
    </row>
    <row r="273" spans="1:66" s="672" customFormat="1" ht="12.75">
      <c r="A273" s="713"/>
      <c r="B273" s="218" t="s">
        <v>507</v>
      </c>
      <c r="C273" s="1768">
        <f t="shared" si="44"/>
        <v>47400.000000000007</v>
      </c>
      <c r="D273" s="1768">
        <f t="shared" si="48"/>
        <v>25584.314396023437</v>
      </c>
      <c r="E273" s="1768">
        <f t="shared" si="48"/>
        <v>13445.347965257686</v>
      </c>
      <c r="F273" s="1768">
        <f t="shared" si="48"/>
        <v>8260.1171039544643</v>
      </c>
      <c r="G273" s="1768">
        <f t="shared" si="48"/>
        <v>0</v>
      </c>
      <c r="H273" s="1768">
        <f t="shared" si="48"/>
        <v>0</v>
      </c>
      <c r="I273" s="1768">
        <f t="shared" si="48"/>
        <v>0</v>
      </c>
      <c r="J273" s="1768">
        <f t="shared" si="48"/>
        <v>26.819753357119112</v>
      </c>
      <c r="K273" s="1768">
        <f t="shared" si="48"/>
        <v>0</v>
      </c>
      <c r="L273" s="1768">
        <f t="shared" si="48"/>
        <v>83.400781407299462</v>
      </c>
      <c r="M273" s="1768">
        <f t="shared" si="48"/>
        <v>0</v>
      </c>
      <c r="N273" s="1768">
        <f t="shared" si="48"/>
        <v>0</v>
      </c>
      <c r="O273" s="1768">
        <f t="shared" si="48"/>
        <v>0</v>
      </c>
      <c r="P273" s="1768">
        <f t="shared" si="48"/>
        <v>0</v>
      </c>
      <c r="Q273" s="1768">
        <f t="shared" si="48"/>
        <v>0</v>
      </c>
      <c r="R273" s="1768">
        <f t="shared" si="48"/>
        <v>0</v>
      </c>
      <c r="S273" s="1768">
        <f t="shared" si="48"/>
        <v>0</v>
      </c>
      <c r="T273" s="1768">
        <f t="shared" si="48"/>
        <v>0</v>
      </c>
      <c r="U273" s="1768">
        <f t="shared" si="48"/>
        <v>0</v>
      </c>
      <c r="V273" s="1768">
        <f t="shared" si="48"/>
        <v>0</v>
      </c>
      <c r="W273" s="1768">
        <f t="shared" si="48"/>
        <v>0</v>
      </c>
      <c r="X273" s="1768">
        <f t="shared" si="48"/>
        <v>31599.999999999996</v>
      </c>
      <c r="Y273" s="1768">
        <f t="shared" si="48"/>
        <v>26472.113422691862</v>
      </c>
      <c r="Z273" s="1768">
        <f t="shared" si="48"/>
        <v>3258.7252085684513</v>
      </c>
      <c r="AA273" s="1768">
        <f t="shared" si="48"/>
        <v>251.86811707978251</v>
      </c>
      <c r="AB273" s="1768">
        <f t="shared" si="48"/>
        <v>0</v>
      </c>
      <c r="AC273" s="1768">
        <f t="shared" si="48"/>
        <v>0</v>
      </c>
      <c r="AD273" s="1768">
        <f t="shared" si="48"/>
        <v>0</v>
      </c>
      <c r="AE273" s="1768">
        <f t="shared" si="48"/>
        <v>1569.0158411625878</v>
      </c>
      <c r="AF273" s="1768">
        <f t="shared" si="48"/>
        <v>0</v>
      </c>
      <c r="AG273" s="1768">
        <f t="shared" si="48"/>
        <v>48.277410497310406</v>
      </c>
      <c r="AH273" s="1768">
        <f t="shared" si="48"/>
        <v>0</v>
      </c>
      <c r="AI273" s="1768">
        <f t="shared" si="48"/>
        <v>0</v>
      </c>
      <c r="AJ273" s="1768">
        <f t="shared" si="48"/>
        <v>0</v>
      </c>
      <c r="AK273" s="1768">
        <f t="shared" si="48"/>
        <v>0</v>
      </c>
      <c r="AL273" s="1768">
        <f t="shared" si="48"/>
        <v>0</v>
      </c>
      <c r="AM273" s="1768">
        <f t="shared" si="48"/>
        <v>0</v>
      </c>
      <c r="AN273" s="1768">
        <f t="shared" si="48"/>
        <v>0</v>
      </c>
      <c r="AO273" s="1768">
        <f t="shared" si="48"/>
        <v>0</v>
      </c>
      <c r="AP273" s="1768">
        <f t="shared" si="48"/>
        <v>0</v>
      </c>
      <c r="AQ273" s="1768">
        <f t="shared" si="48"/>
        <v>0</v>
      </c>
      <c r="AR273" s="1768">
        <f t="shared" si="48"/>
        <v>0</v>
      </c>
      <c r="AS273" s="1768">
        <f t="shared" si="48"/>
        <v>0</v>
      </c>
      <c r="AT273" s="1768"/>
      <c r="AU273" s="1768"/>
      <c r="AV273" s="1915"/>
      <c r="AW273" s="1768"/>
      <c r="AX273" s="1768"/>
      <c r="AY273" s="1768"/>
      <c r="AZ273" s="1768"/>
      <c r="BA273" s="1768"/>
      <c r="BB273" s="1768"/>
      <c r="BC273" s="1768"/>
      <c r="BD273" s="1768"/>
      <c r="BE273" s="1768"/>
      <c r="BF273" s="1768"/>
      <c r="BG273" s="1768"/>
      <c r="BH273" s="1768"/>
      <c r="BI273" s="1768"/>
      <c r="BJ273" s="1768"/>
      <c r="BK273" s="1768"/>
      <c r="BL273" s="1768"/>
      <c r="BM273" s="1768"/>
      <c r="BN273" s="1768"/>
    </row>
    <row r="274" spans="1:66" s="672" customFormat="1" ht="12.75">
      <c r="A274" s="713"/>
      <c r="B274" s="218" t="s">
        <v>508</v>
      </c>
      <c r="C274" s="1768">
        <f t="shared" si="44"/>
        <v>9000</v>
      </c>
      <c r="D274" s="1768">
        <f t="shared" si="48"/>
        <v>4406.7953316348958</v>
      </c>
      <c r="E274" s="1768">
        <f t="shared" si="48"/>
        <v>2315.9071503090063</v>
      </c>
      <c r="F274" s="1768">
        <f t="shared" si="48"/>
        <v>2258.3124739180521</v>
      </c>
      <c r="G274" s="1768">
        <f t="shared" si="48"/>
        <v>0</v>
      </c>
      <c r="H274" s="1768">
        <f t="shared" si="48"/>
        <v>0</v>
      </c>
      <c r="I274" s="1768">
        <f t="shared" si="48"/>
        <v>0</v>
      </c>
      <c r="J274" s="1768">
        <f t="shared" si="48"/>
        <v>4.6195947274679341</v>
      </c>
      <c r="K274" s="1768">
        <f t="shared" si="48"/>
        <v>0</v>
      </c>
      <c r="L274" s="1768">
        <f t="shared" si="48"/>
        <v>14.36544941057771</v>
      </c>
      <c r="M274" s="1768">
        <f t="shared" si="48"/>
        <v>0</v>
      </c>
      <c r="N274" s="1768">
        <f t="shared" si="48"/>
        <v>0</v>
      </c>
      <c r="O274" s="1768">
        <f t="shared" si="48"/>
        <v>0</v>
      </c>
      <c r="P274" s="1768">
        <f t="shared" si="48"/>
        <v>0</v>
      </c>
      <c r="Q274" s="1768">
        <f t="shared" si="48"/>
        <v>0</v>
      </c>
      <c r="R274" s="1768">
        <f t="shared" si="48"/>
        <v>0</v>
      </c>
      <c r="S274" s="1768">
        <f t="shared" si="48"/>
        <v>0</v>
      </c>
      <c r="T274" s="1768">
        <f t="shared" si="48"/>
        <v>0</v>
      </c>
      <c r="U274" s="1768">
        <f t="shared" si="48"/>
        <v>0</v>
      </c>
      <c r="V274" s="1768">
        <f t="shared" si="48"/>
        <v>0</v>
      </c>
      <c r="W274" s="1768">
        <f t="shared" si="48"/>
        <v>0</v>
      </c>
      <c r="X274" s="1768">
        <f t="shared" si="48"/>
        <v>6000</v>
      </c>
      <c r="Y274" s="1768">
        <f t="shared" si="48"/>
        <v>5008.585346560686</v>
      </c>
      <c r="Z274" s="1768">
        <f t="shared" si="48"/>
        <v>616.5583785279872</v>
      </c>
      <c r="AA274" s="1768">
        <f t="shared" si="48"/>
        <v>68.860635197437858</v>
      </c>
      <c r="AB274" s="1768">
        <f t="shared" ref="D274:AS278" si="49">SUMIF($AV$117:$AV$159, $B274,AB$117:AB$159)</f>
        <v>0</v>
      </c>
      <c r="AC274" s="1768">
        <f t="shared" si="49"/>
        <v>0</v>
      </c>
      <c r="AD274" s="1768">
        <f t="shared" si="49"/>
        <v>0</v>
      </c>
      <c r="AE274" s="1768">
        <f t="shared" si="49"/>
        <v>296.86144151347526</v>
      </c>
      <c r="AF274" s="1768">
        <f t="shared" si="49"/>
        <v>0</v>
      </c>
      <c r="AG274" s="1768">
        <f t="shared" si="49"/>
        <v>9.1341982004146249</v>
      </c>
      <c r="AH274" s="1768">
        <f t="shared" si="49"/>
        <v>0</v>
      </c>
      <c r="AI274" s="1768">
        <f t="shared" si="49"/>
        <v>0</v>
      </c>
      <c r="AJ274" s="1768">
        <f t="shared" si="49"/>
        <v>0</v>
      </c>
      <c r="AK274" s="1768">
        <f t="shared" si="49"/>
        <v>0</v>
      </c>
      <c r="AL274" s="1768">
        <f t="shared" si="49"/>
        <v>0</v>
      </c>
      <c r="AM274" s="1768">
        <f t="shared" si="49"/>
        <v>0</v>
      </c>
      <c r="AN274" s="1768">
        <f t="shared" si="49"/>
        <v>0</v>
      </c>
      <c r="AO274" s="1768">
        <f t="shared" si="49"/>
        <v>0</v>
      </c>
      <c r="AP274" s="1768">
        <f t="shared" si="49"/>
        <v>0</v>
      </c>
      <c r="AQ274" s="1768">
        <f t="shared" si="49"/>
        <v>0</v>
      </c>
      <c r="AR274" s="1768">
        <f t="shared" si="49"/>
        <v>0</v>
      </c>
      <c r="AS274" s="1768">
        <f t="shared" si="49"/>
        <v>0</v>
      </c>
      <c r="AT274" s="1768"/>
      <c r="AU274" s="1768"/>
      <c r="AV274" s="1915"/>
      <c r="AW274" s="1768"/>
      <c r="AX274" s="1768"/>
      <c r="AY274" s="1768"/>
      <c r="AZ274" s="1768"/>
      <c r="BA274" s="1768"/>
      <c r="BB274" s="1768"/>
      <c r="BC274" s="1768"/>
      <c r="BD274" s="1768"/>
      <c r="BE274" s="1768"/>
      <c r="BF274" s="1768"/>
      <c r="BG274" s="1768"/>
      <c r="BH274" s="1768"/>
      <c r="BI274" s="1768"/>
      <c r="BJ274" s="1768"/>
      <c r="BK274" s="1768"/>
      <c r="BL274" s="1768"/>
      <c r="BM274" s="1768"/>
      <c r="BN274" s="1768"/>
    </row>
    <row r="275" spans="1:66" s="672" customFormat="1" ht="12.75">
      <c r="A275" s="713"/>
      <c r="B275" s="218" t="s">
        <v>1430</v>
      </c>
      <c r="C275" s="1768">
        <f t="shared" si="44"/>
        <v>0</v>
      </c>
      <c r="D275" s="1768">
        <f t="shared" si="49"/>
        <v>0</v>
      </c>
      <c r="E275" s="1768">
        <f t="shared" si="49"/>
        <v>0</v>
      </c>
      <c r="F275" s="1768">
        <f t="shared" si="49"/>
        <v>0</v>
      </c>
      <c r="G275" s="1768">
        <f t="shared" si="49"/>
        <v>0</v>
      </c>
      <c r="H275" s="1768">
        <f t="shared" si="49"/>
        <v>0</v>
      </c>
      <c r="I275" s="1768">
        <f t="shared" si="49"/>
        <v>0</v>
      </c>
      <c r="J275" s="1768">
        <f t="shared" si="49"/>
        <v>0</v>
      </c>
      <c r="K275" s="1768">
        <f t="shared" si="49"/>
        <v>0</v>
      </c>
      <c r="L275" s="1768">
        <f t="shared" si="49"/>
        <v>0</v>
      </c>
      <c r="M275" s="1768">
        <f t="shared" si="49"/>
        <v>0</v>
      </c>
      <c r="N275" s="1768">
        <f t="shared" si="49"/>
        <v>0</v>
      </c>
      <c r="O275" s="1768">
        <f t="shared" si="49"/>
        <v>0</v>
      </c>
      <c r="P275" s="1768">
        <f t="shared" si="49"/>
        <v>0</v>
      </c>
      <c r="Q275" s="1768">
        <f t="shared" si="49"/>
        <v>0</v>
      </c>
      <c r="R275" s="1768">
        <f t="shared" si="49"/>
        <v>0</v>
      </c>
      <c r="S275" s="1768">
        <f t="shared" si="49"/>
        <v>0</v>
      </c>
      <c r="T275" s="1768">
        <f t="shared" si="49"/>
        <v>0</v>
      </c>
      <c r="U275" s="1768">
        <f t="shared" si="49"/>
        <v>0</v>
      </c>
      <c r="V275" s="1768">
        <f t="shared" si="49"/>
        <v>0</v>
      </c>
      <c r="W275" s="1768">
        <f t="shared" si="49"/>
        <v>0</v>
      </c>
      <c r="X275" s="1768">
        <f t="shared" si="49"/>
        <v>0</v>
      </c>
      <c r="Y275" s="1768">
        <f t="shared" si="49"/>
        <v>0</v>
      </c>
      <c r="Z275" s="1768">
        <f t="shared" si="49"/>
        <v>0</v>
      </c>
      <c r="AA275" s="1768">
        <f t="shared" si="49"/>
        <v>0</v>
      </c>
      <c r="AB275" s="1768">
        <f t="shared" si="49"/>
        <v>0</v>
      </c>
      <c r="AC275" s="1768">
        <f t="shared" si="49"/>
        <v>0</v>
      </c>
      <c r="AD275" s="1768">
        <f t="shared" si="49"/>
        <v>0</v>
      </c>
      <c r="AE275" s="1768">
        <f t="shared" si="49"/>
        <v>0</v>
      </c>
      <c r="AF275" s="1768">
        <f t="shared" si="49"/>
        <v>0</v>
      </c>
      <c r="AG275" s="1768">
        <f t="shared" si="49"/>
        <v>0</v>
      </c>
      <c r="AH275" s="1768">
        <f t="shared" si="49"/>
        <v>0</v>
      </c>
      <c r="AI275" s="1768">
        <f t="shared" si="49"/>
        <v>0</v>
      </c>
      <c r="AJ275" s="1768">
        <f t="shared" si="49"/>
        <v>0</v>
      </c>
      <c r="AK275" s="1768">
        <f t="shared" si="49"/>
        <v>0</v>
      </c>
      <c r="AL275" s="1768">
        <f t="shared" si="49"/>
        <v>0</v>
      </c>
      <c r="AM275" s="1768">
        <f t="shared" si="49"/>
        <v>0</v>
      </c>
      <c r="AN275" s="1768">
        <f t="shared" si="49"/>
        <v>0</v>
      </c>
      <c r="AO275" s="1768">
        <f t="shared" si="49"/>
        <v>0</v>
      </c>
      <c r="AP275" s="1768">
        <f t="shared" si="49"/>
        <v>0</v>
      </c>
      <c r="AQ275" s="1768">
        <f t="shared" si="49"/>
        <v>0</v>
      </c>
      <c r="AR275" s="1768">
        <f t="shared" si="49"/>
        <v>0</v>
      </c>
      <c r="AS275" s="1768">
        <f t="shared" si="49"/>
        <v>0</v>
      </c>
      <c r="AT275" s="1768"/>
      <c r="AU275" s="1768"/>
      <c r="AV275" s="1915"/>
      <c r="AW275" s="1768"/>
      <c r="AX275" s="1768"/>
      <c r="AY275" s="1768"/>
      <c r="AZ275" s="1768"/>
      <c r="BA275" s="1768"/>
      <c r="BB275" s="1768"/>
      <c r="BC275" s="1768"/>
      <c r="BD275" s="1768"/>
      <c r="BE275" s="1768"/>
      <c r="BF275" s="1768"/>
      <c r="BG275" s="1768"/>
      <c r="BH275" s="1768"/>
      <c r="BI275" s="1768"/>
      <c r="BJ275" s="1768"/>
      <c r="BK275" s="1768"/>
      <c r="BL275" s="1768"/>
      <c r="BM275" s="1768"/>
      <c r="BN275" s="1768"/>
    </row>
    <row r="276" spans="1:66" s="672" customFormat="1" ht="12.75">
      <c r="A276" s="713"/>
      <c r="B276" s="218" t="s">
        <v>1356</v>
      </c>
      <c r="C276" s="1768">
        <f t="shared" si="44"/>
        <v>0</v>
      </c>
      <c r="D276" s="1768">
        <f t="shared" si="49"/>
        <v>0</v>
      </c>
      <c r="E276" s="1768">
        <f t="shared" si="49"/>
        <v>0</v>
      </c>
      <c r="F276" s="1768">
        <f t="shared" si="49"/>
        <v>0</v>
      </c>
      <c r="G276" s="1768">
        <f t="shared" si="49"/>
        <v>0</v>
      </c>
      <c r="H276" s="1768">
        <f t="shared" si="49"/>
        <v>0</v>
      </c>
      <c r="I276" s="1768">
        <f t="shared" si="49"/>
        <v>0</v>
      </c>
      <c r="J276" s="1768">
        <f t="shared" si="49"/>
        <v>0</v>
      </c>
      <c r="K276" s="1768">
        <f t="shared" si="49"/>
        <v>0</v>
      </c>
      <c r="L276" s="1768">
        <f t="shared" si="49"/>
        <v>0</v>
      </c>
      <c r="M276" s="1768">
        <f t="shared" si="49"/>
        <v>0</v>
      </c>
      <c r="N276" s="1768">
        <f t="shared" si="49"/>
        <v>0</v>
      </c>
      <c r="O276" s="1768">
        <f t="shared" si="49"/>
        <v>0</v>
      </c>
      <c r="P276" s="1768">
        <f t="shared" si="49"/>
        <v>0</v>
      </c>
      <c r="Q276" s="1768">
        <f t="shared" si="49"/>
        <v>0</v>
      </c>
      <c r="R276" s="1768">
        <f t="shared" si="49"/>
        <v>0</v>
      </c>
      <c r="S276" s="1768">
        <f t="shared" si="49"/>
        <v>0</v>
      </c>
      <c r="T276" s="1768">
        <f t="shared" si="49"/>
        <v>0</v>
      </c>
      <c r="U276" s="1768">
        <f t="shared" si="49"/>
        <v>0</v>
      </c>
      <c r="V276" s="1768">
        <f t="shared" si="49"/>
        <v>0</v>
      </c>
      <c r="W276" s="1768">
        <f t="shared" si="49"/>
        <v>0</v>
      </c>
      <c r="X276" s="1768">
        <f t="shared" si="49"/>
        <v>8000</v>
      </c>
      <c r="Y276" s="1768">
        <f t="shared" si="49"/>
        <v>8000</v>
      </c>
      <c r="Z276" s="1768">
        <f t="shared" si="49"/>
        <v>0</v>
      </c>
      <c r="AA276" s="1768">
        <f t="shared" si="49"/>
        <v>0</v>
      </c>
      <c r="AB276" s="1768">
        <f t="shared" si="49"/>
        <v>0</v>
      </c>
      <c r="AC276" s="1768">
        <f t="shared" si="49"/>
        <v>0</v>
      </c>
      <c r="AD276" s="1768">
        <f t="shared" si="49"/>
        <v>0</v>
      </c>
      <c r="AE276" s="1768">
        <f t="shared" si="49"/>
        <v>0</v>
      </c>
      <c r="AF276" s="1768">
        <f t="shared" si="49"/>
        <v>0</v>
      </c>
      <c r="AG276" s="1768">
        <f t="shared" si="49"/>
        <v>0</v>
      </c>
      <c r="AH276" s="1768">
        <f t="shared" si="49"/>
        <v>0</v>
      </c>
      <c r="AI276" s="1768">
        <f t="shared" si="49"/>
        <v>0</v>
      </c>
      <c r="AJ276" s="1768">
        <f t="shared" si="49"/>
        <v>0</v>
      </c>
      <c r="AK276" s="1768">
        <f t="shared" si="49"/>
        <v>0</v>
      </c>
      <c r="AL276" s="1768">
        <f t="shared" si="49"/>
        <v>0</v>
      </c>
      <c r="AM276" s="1768">
        <f t="shared" si="49"/>
        <v>0</v>
      </c>
      <c r="AN276" s="1768">
        <f t="shared" si="49"/>
        <v>0</v>
      </c>
      <c r="AO276" s="1768">
        <f t="shared" si="49"/>
        <v>0</v>
      </c>
      <c r="AP276" s="1768">
        <f t="shared" si="49"/>
        <v>0</v>
      </c>
      <c r="AQ276" s="1768">
        <f t="shared" si="49"/>
        <v>0</v>
      </c>
      <c r="AR276" s="1768">
        <f t="shared" si="49"/>
        <v>0</v>
      </c>
      <c r="AS276" s="1768">
        <f t="shared" si="49"/>
        <v>0</v>
      </c>
      <c r="AT276" s="1768"/>
      <c r="AU276" s="1768"/>
      <c r="AV276" s="1915"/>
      <c r="AW276" s="1768"/>
      <c r="AX276" s="1768"/>
      <c r="AY276" s="1768"/>
      <c r="AZ276" s="1768"/>
      <c r="BA276" s="1768"/>
      <c r="BB276" s="1768"/>
      <c r="BC276" s="1768"/>
      <c r="BD276" s="1768"/>
      <c r="BE276" s="1768"/>
      <c r="BF276" s="1768"/>
      <c r="BG276" s="1768"/>
      <c r="BH276" s="1768"/>
      <c r="BI276" s="1768"/>
      <c r="BJ276" s="1768"/>
      <c r="BK276" s="1768"/>
      <c r="BL276" s="1768"/>
      <c r="BM276" s="1768"/>
      <c r="BN276" s="1768"/>
    </row>
    <row r="277" spans="1:66" s="672" customFormat="1" ht="12.75">
      <c r="A277" s="713"/>
      <c r="B277" s="218" t="s">
        <v>268</v>
      </c>
      <c r="C277" s="1768">
        <f t="shared" si="44"/>
        <v>0</v>
      </c>
      <c r="D277" s="1768">
        <f t="shared" si="49"/>
        <v>0</v>
      </c>
      <c r="E277" s="1768">
        <f t="shared" si="49"/>
        <v>0</v>
      </c>
      <c r="F277" s="1768">
        <f t="shared" si="49"/>
        <v>0</v>
      </c>
      <c r="G277" s="1768">
        <f t="shared" si="49"/>
        <v>0</v>
      </c>
      <c r="H277" s="1768">
        <f t="shared" si="49"/>
        <v>0</v>
      </c>
      <c r="I277" s="1768">
        <f t="shared" si="49"/>
        <v>0</v>
      </c>
      <c r="J277" s="1768">
        <f t="shared" si="49"/>
        <v>0</v>
      </c>
      <c r="K277" s="1768">
        <f t="shared" si="49"/>
        <v>0</v>
      </c>
      <c r="L277" s="1768">
        <f t="shared" si="49"/>
        <v>0</v>
      </c>
      <c r="M277" s="1768">
        <f t="shared" si="49"/>
        <v>0</v>
      </c>
      <c r="N277" s="1768">
        <f t="shared" si="49"/>
        <v>0</v>
      </c>
      <c r="O277" s="1768">
        <f t="shared" si="49"/>
        <v>0</v>
      </c>
      <c r="P277" s="1768">
        <f t="shared" si="49"/>
        <v>0</v>
      </c>
      <c r="Q277" s="1768">
        <f t="shared" si="49"/>
        <v>0</v>
      </c>
      <c r="R277" s="1768">
        <f t="shared" si="49"/>
        <v>0</v>
      </c>
      <c r="S277" s="1768">
        <f t="shared" si="49"/>
        <v>0</v>
      </c>
      <c r="T277" s="1768">
        <f t="shared" si="49"/>
        <v>0</v>
      </c>
      <c r="U277" s="1768">
        <f t="shared" si="49"/>
        <v>0</v>
      </c>
      <c r="V277" s="1768">
        <f t="shared" si="49"/>
        <v>0</v>
      </c>
      <c r="W277" s="1768">
        <f t="shared" si="49"/>
        <v>0</v>
      </c>
      <c r="X277" s="1768">
        <f t="shared" si="49"/>
        <v>0</v>
      </c>
      <c r="Y277" s="1768">
        <f t="shared" si="49"/>
        <v>0</v>
      </c>
      <c r="Z277" s="1768">
        <f t="shared" si="49"/>
        <v>0</v>
      </c>
      <c r="AA277" s="1768">
        <f t="shared" si="49"/>
        <v>0</v>
      </c>
      <c r="AB277" s="1768">
        <f t="shared" si="49"/>
        <v>0</v>
      </c>
      <c r="AC277" s="1768">
        <f t="shared" si="49"/>
        <v>0</v>
      </c>
      <c r="AD277" s="1768">
        <f t="shared" si="49"/>
        <v>0</v>
      </c>
      <c r="AE277" s="1768">
        <f t="shared" si="49"/>
        <v>0</v>
      </c>
      <c r="AF277" s="1768">
        <f t="shared" si="49"/>
        <v>0</v>
      </c>
      <c r="AG277" s="1768">
        <f t="shared" si="49"/>
        <v>0</v>
      </c>
      <c r="AH277" s="1768">
        <f t="shared" si="49"/>
        <v>0</v>
      </c>
      <c r="AI277" s="1768">
        <f t="shared" si="49"/>
        <v>0</v>
      </c>
      <c r="AJ277" s="1768">
        <f t="shared" si="49"/>
        <v>0</v>
      </c>
      <c r="AK277" s="1768">
        <f t="shared" si="49"/>
        <v>0</v>
      </c>
      <c r="AL277" s="1768">
        <f t="shared" si="49"/>
        <v>0</v>
      </c>
      <c r="AM277" s="1768">
        <f t="shared" si="49"/>
        <v>0</v>
      </c>
      <c r="AN277" s="1768">
        <f t="shared" si="49"/>
        <v>0</v>
      </c>
      <c r="AO277" s="1768">
        <f t="shared" si="49"/>
        <v>0</v>
      </c>
      <c r="AP277" s="1768">
        <f t="shared" si="49"/>
        <v>0</v>
      </c>
      <c r="AQ277" s="1768">
        <f t="shared" si="49"/>
        <v>0</v>
      </c>
      <c r="AR277" s="1768">
        <f t="shared" si="49"/>
        <v>0</v>
      </c>
      <c r="AS277" s="1768">
        <f t="shared" si="49"/>
        <v>0</v>
      </c>
      <c r="AT277" s="1768"/>
      <c r="AU277" s="1768"/>
      <c r="AV277" s="1915"/>
      <c r="AW277" s="1768"/>
      <c r="AX277" s="1768"/>
      <c r="AY277" s="1768"/>
      <c r="AZ277" s="1768"/>
      <c r="BA277" s="1768"/>
      <c r="BB277" s="1768"/>
      <c r="BC277" s="1768"/>
      <c r="BD277" s="1768"/>
      <c r="BE277" s="1768"/>
      <c r="BF277" s="1768"/>
      <c r="BG277" s="1768"/>
      <c r="BH277" s="1768"/>
      <c r="BI277" s="1768"/>
      <c r="BJ277" s="1768"/>
      <c r="BK277" s="1768"/>
      <c r="BL277" s="1768"/>
      <c r="BM277" s="1768"/>
      <c r="BN277" s="1768"/>
    </row>
    <row r="278" spans="1:66" s="672" customFormat="1" ht="12.75">
      <c r="A278" s="713"/>
      <c r="B278" s="218" t="s">
        <v>710</v>
      </c>
      <c r="C278" s="1768">
        <f t="shared" si="44"/>
        <v>0</v>
      </c>
      <c r="D278" s="1768">
        <f t="shared" si="49"/>
        <v>0</v>
      </c>
      <c r="E278" s="1768">
        <f t="shared" si="49"/>
        <v>0</v>
      </c>
      <c r="F278" s="1768">
        <f t="shared" si="49"/>
        <v>0</v>
      </c>
      <c r="G278" s="1768">
        <f t="shared" si="49"/>
        <v>0</v>
      </c>
      <c r="H278" s="1768">
        <f t="shared" si="49"/>
        <v>0</v>
      </c>
      <c r="I278" s="1768">
        <f t="shared" si="49"/>
        <v>0</v>
      </c>
      <c r="J278" s="1768">
        <f t="shared" si="49"/>
        <v>0</v>
      </c>
      <c r="K278" s="1768">
        <f t="shared" si="49"/>
        <v>0</v>
      </c>
      <c r="L278" s="1768">
        <f t="shared" si="49"/>
        <v>0</v>
      </c>
      <c r="M278" s="1768">
        <f t="shared" si="49"/>
        <v>0</v>
      </c>
      <c r="N278" s="1768">
        <f t="shared" si="49"/>
        <v>0</v>
      </c>
      <c r="O278" s="1768">
        <f t="shared" si="49"/>
        <v>0</v>
      </c>
      <c r="P278" s="1768">
        <f t="shared" si="49"/>
        <v>0</v>
      </c>
      <c r="Q278" s="1768">
        <f t="shared" si="49"/>
        <v>0</v>
      </c>
      <c r="R278" s="1768">
        <f t="shared" si="49"/>
        <v>0</v>
      </c>
      <c r="S278" s="1768">
        <f t="shared" si="49"/>
        <v>0</v>
      </c>
      <c r="T278" s="1768">
        <f t="shared" si="49"/>
        <v>0</v>
      </c>
      <c r="U278" s="1768">
        <f t="shared" si="49"/>
        <v>0</v>
      </c>
      <c r="V278" s="1768">
        <f t="shared" si="49"/>
        <v>0</v>
      </c>
      <c r="W278" s="1768">
        <f t="shared" si="49"/>
        <v>0</v>
      </c>
      <c r="X278" s="1768">
        <f t="shared" si="49"/>
        <v>5000</v>
      </c>
      <c r="Y278" s="1768">
        <f t="shared" si="49"/>
        <v>4171.9502916560996</v>
      </c>
      <c r="Z278" s="1768">
        <f t="shared" si="49"/>
        <v>513.5683489728633</v>
      </c>
      <c r="AA278" s="1768">
        <f t="shared" si="49"/>
        <v>59.599289880801415</v>
      </c>
      <c r="AB278" s="1768">
        <f t="shared" si="49"/>
        <v>0</v>
      </c>
      <c r="AC278" s="1768">
        <f t="shared" si="49"/>
        <v>0</v>
      </c>
      <c r="AD278" s="1768">
        <f t="shared" si="49"/>
        <v>0</v>
      </c>
      <c r="AE278" s="1768">
        <f t="shared" ref="D278:AS282" si="50">SUMIF($AV$117:$AV$159, $B278,AE$117:AE$159)</f>
        <v>247.27364950545268</v>
      </c>
      <c r="AF278" s="1768">
        <f t="shared" si="50"/>
        <v>0</v>
      </c>
      <c r="AG278" s="1768">
        <f t="shared" si="50"/>
        <v>7.6084199847831604</v>
      </c>
      <c r="AH278" s="1768">
        <f t="shared" si="50"/>
        <v>0</v>
      </c>
      <c r="AI278" s="1768">
        <f t="shared" si="50"/>
        <v>0</v>
      </c>
      <c r="AJ278" s="1768">
        <f t="shared" si="50"/>
        <v>0</v>
      </c>
      <c r="AK278" s="1768">
        <f t="shared" si="50"/>
        <v>0</v>
      </c>
      <c r="AL278" s="1768">
        <f t="shared" si="50"/>
        <v>0</v>
      </c>
      <c r="AM278" s="1768">
        <f t="shared" si="50"/>
        <v>0</v>
      </c>
      <c r="AN278" s="1768">
        <f t="shared" si="50"/>
        <v>0</v>
      </c>
      <c r="AO278" s="1768">
        <f t="shared" si="50"/>
        <v>0</v>
      </c>
      <c r="AP278" s="1768">
        <f t="shared" si="50"/>
        <v>0</v>
      </c>
      <c r="AQ278" s="1768">
        <f t="shared" si="50"/>
        <v>0</v>
      </c>
      <c r="AR278" s="1768">
        <f t="shared" si="50"/>
        <v>0</v>
      </c>
      <c r="AS278" s="1768">
        <f t="shared" si="50"/>
        <v>0</v>
      </c>
      <c r="AT278" s="1768"/>
      <c r="AU278" s="1768"/>
      <c r="AV278" s="1915"/>
      <c r="AW278" s="1768"/>
      <c r="AX278" s="1768"/>
      <c r="AY278" s="1768"/>
      <c r="AZ278" s="1768"/>
      <c r="BA278" s="1768"/>
      <c r="BB278" s="1768"/>
      <c r="BC278" s="1768"/>
      <c r="BD278" s="1768"/>
      <c r="BE278" s="1768"/>
      <c r="BF278" s="1768"/>
      <c r="BG278" s="1768"/>
      <c r="BH278" s="1768"/>
      <c r="BI278" s="1768"/>
      <c r="BJ278" s="1768"/>
      <c r="BK278" s="1768"/>
      <c r="BL278" s="1768"/>
      <c r="BM278" s="1768"/>
      <c r="BN278" s="1768"/>
    </row>
    <row r="279" spans="1:66" s="672" customFormat="1" ht="12.75">
      <c r="A279" s="713"/>
      <c r="B279" s="218" t="s">
        <v>1280</v>
      </c>
      <c r="C279" s="1768">
        <f t="shared" si="44"/>
        <v>0</v>
      </c>
      <c r="D279" s="1768">
        <f t="shared" si="50"/>
        <v>0</v>
      </c>
      <c r="E279" s="1768">
        <f t="shared" si="50"/>
        <v>0</v>
      </c>
      <c r="F279" s="1768">
        <f t="shared" si="50"/>
        <v>0</v>
      </c>
      <c r="G279" s="1768">
        <f t="shared" si="50"/>
        <v>0</v>
      </c>
      <c r="H279" s="1768">
        <f t="shared" si="50"/>
        <v>0</v>
      </c>
      <c r="I279" s="1768">
        <f t="shared" si="50"/>
        <v>0</v>
      </c>
      <c r="J279" s="1768">
        <f t="shared" si="50"/>
        <v>0</v>
      </c>
      <c r="K279" s="1768">
        <f t="shared" si="50"/>
        <v>0</v>
      </c>
      <c r="L279" s="1768">
        <f t="shared" si="50"/>
        <v>0</v>
      </c>
      <c r="M279" s="1768">
        <f t="shared" si="50"/>
        <v>0</v>
      </c>
      <c r="N279" s="1768">
        <f t="shared" si="50"/>
        <v>0</v>
      </c>
      <c r="O279" s="1768">
        <f t="shared" si="50"/>
        <v>0</v>
      </c>
      <c r="P279" s="1768">
        <f t="shared" si="50"/>
        <v>0</v>
      </c>
      <c r="Q279" s="1768">
        <f t="shared" si="50"/>
        <v>0</v>
      </c>
      <c r="R279" s="1768">
        <f t="shared" si="50"/>
        <v>0</v>
      </c>
      <c r="S279" s="1768">
        <f t="shared" si="50"/>
        <v>0</v>
      </c>
      <c r="T279" s="1768">
        <f t="shared" si="50"/>
        <v>0</v>
      </c>
      <c r="U279" s="1768">
        <f t="shared" si="50"/>
        <v>0</v>
      </c>
      <c r="V279" s="1768">
        <f t="shared" si="50"/>
        <v>0</v>
      </c>
      <c r="W279" s="1768">
        <f t="shared" si="50"/>
        <v>0</v>
      </c>
      <c r="X279" s="1768">
        <f t="shared" si="50"/>
        <v>0</v>
      </c>
      <c r="Y279" s="1768">
        <f t="shared" si="50"/>
        <v>0</v>
      </c>
      <c r="Z279" s="1768">
        <f t="shared" si="50"/>
        <v>0</v>
      </c>
      <c r="AA279" s="1768">
        <f t="shared" si="50"/>
        <v>0</v>
      </c>
      <c r="AB279" s="1768">
        <f t="shared" si="50"/>
        <v>0</v>
      </c>
      <c r="AC279" s="1768">
        <f t="shared" si="50"/>
        <v>0</v>
      </c>
      <c r="AD279" s="1768">
        <f t="shared" si="50"/>
        <v>0</v>
      </c>
      <c r="AE279" s="1768">
        <f t="shared" si="50"/>
        <v>0</v>
      </c>
      <c r="AF279" s="1768">
        <f t="shared" si="50"/>
        <v>0</v>
      </c>
      <c r="AG279" s="1768">
        <f t="shared" si="50"/>
        <v>0</v>
      </c>
      <c r="AH279" s="1768">
        <f t="shared" si="50"/>
        <v>0</v>
      </c>
      <c r="AI279" s="1768">
        <f t="shared" si="50"/>
        <v>0</v>
      </c>
      <c r="AJ279" s="1768">
        <f t="shared" si="50"/>
        <v>0</v>
      </c>
      <c r="AK279" s="1768">
        <f t="shared" si="50"/>
        <v>0</v>
      </c>
      <c r="AL279" s="1768">
        <f t="shared" si="50"/>
        <v>0</v>
      </c>
      <c r="AM279" s="1768">
        <f t="shared" si="50"/>
        <v>0</v>
      </c>
      <c r="AN279" s="1768">
        <f t="shared" si="50"/>
        <v>0</v>
      </c>
      <c r="AO279" s="1768">
        <f t="shared" si="50"/>
        <v>0</v>
      </c>
      <c r="AP279" s="1768">
        <f t="shared" si="50"/>
        <v>0</v>
      </c>
      <c r="AQ279" s="1768">
        <f t="shared" si="50"/>
        <v>0</v>
      </c>
      <c r="AR279" s="1768">
        <f t="shared" si="50"/>
        <v>0</v>
      </c>
      <c r="AS279" s="1768">
        <f t="shared" si="50"/>
        <v>0</v>
      </c>
      <c r="AT279" s="1768"/>
      <c r="AU279" s="1768"/>
      <c r="AV279" s="1915"/>
      <c r="AW279" s="1768"/>
      <c r="AX279" s="1768"/>
      <c r="AY279" s="1768"/>
      <c r="AZ279" s="1768"/>
      <c r="BA279" s="1768"/>
      <c r="BB279" s="1768"/>
      <c r="BC279" s="1768"/>
      <c r="BD279" s="1768"/>
      <c r="BE279" s="1768"/>
      <c r="BF279" s="1768"/>
      <c r="BG279" s="1768"/>
      <c r="BH279" s="1768"/>
      <c r="BI279" s="1768"/>
      <c r="BJ279" s="1768"/>
      <c r="BK279" s="1768"/>
      <c r="BL279" s="1768"/>
      <c r="BM279" s="1768"/>
      <c r="BN279" s="1768"/>
    </row>
    <row r="280" spans="1:66" s="672" customFormat="1" ht="12.75">
      <c r="A280" s="713"/>
      <c r="B280" s="218" t="s">
        <v>779</v>
      </c>
      <c r="C280" s="1768">
        <f t="shared" si="44"/>
        <v>0</v>
      </c>
      <c r="D280" s="1768">
        <f t="shared" si="50"/>
        <v>0</v>
      </c>
      <c r="E280" s="1768">
        <f t="shared" si="50"/>
        <v>0</v>
      </c>
      <c r="F280" s="1768">
        <f t="shared" si="50"/>
        <v>0</v>
      </c>
      <c r="G280" s="1768">
        <f t="shared" si="50"/>
        <v>0</v>
      </c>
      <c r="H280" s="1768">
        <f t="shared" si="50"/>
        <v>0</v>
      </c>
      <c r="I280" s="1768">
        <f t="shared" si="50"/>
        <v>0</v>
      </c>
      <c r="J280" s="1768">
        <f t="shared" si="50"/>
        <v>0</v>
      </c>
      <c r="K280" s="1768">
        <f t="shared" si="50"/>
        <v>0</v>
      </c>
      <c r="L280" s="1768">
        <f t="shared" si="50"/>
        <v>0</v>
      </c>
      <c r="M280" s="1768">
        <f t="shared" si="50"/>
        <v>0</v>
      </c>
      <c r="N280" s="1768">
        <f t="shared" si="50"/>
        <v>0</v>
      </c>
      <c r="O280" s="1768">
        <f t="shared" si="50"/>
        <v>0</v>
      </c>
      <c r="P280" s="1768">
        <f t="shared" si="50"/>
        <v>0</v>
      </c>
      <c r="Q280" s="1768">
        <f t="shared" si="50"/>
        <v>0</v>
      </c>
      <c r="R280" s="1768">
        <f t="shared" si="50"/>
        <v>0</v>
      </c>
      <c r="S280" s="1768">
        <f t="shared" si="50"/>
        <v>0</v>
      </c>
      <c r="T280" s="1768">
        <f t="shared" si="50"/>
        <v>0</v>
      </c>
      <c r="U280" s="1768">
        <f t="shared" si="50"/>
        <v>0</v>
      </c>
      <c r="V280" s="1768">
        <f t="shared" si="50"/>
        <v>0</v>
      </c>
      <c r="W280" s="1768">
        <f t="shared" si="50"/>
        <v>0</v>
      </c>
      <c r="X280" s="1768">
        <f t="shared" si="50"/>
        <v>0</v>
      </c>
      <c r="Y280" s="1768">
        <f t="shared" si="50"/>
        <v>0</v>
      </c>
      <c r="Z280" s="1768">
        <f t="shared" si="50"/>
        <v>0</v>
      </c>
      <c r="AA280" s="1768">
        <f t="shared" si="50"/>
        <v>0</v>
      </c>
      <c r="AB280" s="1768">
        <f t="shared" si="50"/>
        <v>0</v>
      </c>
      <c r="AC280" s="1768">
        <f t="shared" si="50"/>
        <v>0</v>
      </c>
      <c r="AD280" s="1768">
        <f t="shared" si="50"/>
        <v>0</v>
      </c>
      <c r="AE280" s="1768">
        <f t="shared" si="50"/>
        <v>0</v>
      </c>
      <c r="AF280" s="1768">
        <f t="shared" si="50"/>
        <v>0</v>
      </c>
      <c r="AG280" s="1768">
        <f t="shared" si="50"/>
        <v>0</v>
      </c>
      <c r="AH280" s="1768">
        <f t="shared" si="50"/>
        <v>0</v>
      </c>
      <c r="AI280" s="1768">
        <f t="shared" si="50"/>
        <v>0</v>
      </c>
      <c r="AJ280" s="1768">
        <f t="shared" si="50"/>
        <v>0</v>
      </c>
      <c r="AK280" s="1768">
        <f t="shared" si="50"/>
        <v>0</v>
      </c>
      <c r="AL280" s="1768">
        <f t="shared" si="50"/>
        <v>0</v>
      </c>
      <c r="AM280" s="1768">
        <f t="shared" si="50"/>
        <v>0</v>
      </c>
      <c r="AN280" s="1768">
        <f t="shared" si="50"/>
        <v>0</v>
      </c>
      <c r="AO280" s="1768">
        <f t="shared" si="50"/>
        <v>0</v>
      </c>
      <c r="AP280" s="1768">
        <f t="shared" si="50"/>
        <v>0</v>
      </c>
      <c r="AQ280" s="1768">
        <f t="shared" si="50"/>
        <v>0</v>
      </c>
      <c r="AR280" s="1768">
        <f t="shared" si="50"/>
        <v>0</v>
      </c>
      <c r="AS280" s="1768">
        <f t="shared" si="50"/>
        <v>0</v>
      </c>
      <c r="AT280" s="1768"/>
      <c r="AU280" s="1768"/>
      <c r="AV280" s="1915"/>
      <c r="AW280" s="1768"/>
      <c r="AX280" s="1768"/>
      <c r="AY280" s="1768"/>
      <c r="AZ280" s="1768"/>
      <c r="BA280" s="1768"/>
      <c r="BB280" s="1768"/>
      <c r="BC280" s="1768"/>
      <c r="BD280" s="1768"/>
      <c r="BE280" s="1768"/>
      <c r="BF280" s="1768"/>
      <c r="BG280" s="1768"/>
      <c r="BH280" s="1768"/>
      <c r="BI280" s="1768"/>
      <c r="BJ280" s="1768"/>
      <c r="BK280" s="1768"/>
      <c r="BL280" s="1768"/>
      <c r="BM280" s="1768"/>
      <c r="BN280" s="1768"/>
    </row>
    <row r="281" spans="1:66" s="672" customFormat="1" ht="12.75">
      <c r="A281" s="713"/>
      <c r="B281" s="218" t="s">
        <v>1275</v>
      </c>
      <c r="C281" s="1768">
        <f t="shared" si="44"/>
        <v>0</v>
      </c>
      <c r="D281" s="1768">
        <f t="shared" si="50"/>
        <v>0</v>
      </c>
      <c r="E281" s="1768">
        <f t="shared" si="50"/>
        <v>0</v>
      </c>
      <c r="F281" s="1768">
        <f t="shared" si="50"/>
        <v>0</v>
      </c>
      <c r="G281" s="1768">
        <f t="shared" si="50"/>
        <v>0</v>
      </c>
      <c r="H281" s="1768">
        <f t="shared" si="50"/>
        <v>0</v>
      </c>
      <c r="I281" s="1768">
        <f t="shared" si="50"/>
        <v>0</v>
      </c>
      <c r="J281" s="1768">
        <f t="shared" si="50"/>
        <v>0</v>
      </c>
      <c r="K281" s="1768">
        <f t="shared" si="50"/>
        <v>0</v>
      </c>
      <c r="L281" s="1768">
        <f t="shared" si="50"/>
        <v>0</v>
      </c>
      <c r="M281" s="1768">
        <f t="shared" si="50"/>
        <v>0</v>
      </c>
      <c r="N281" s="1768">
        <f t="shared" si="50"/>
        <v>0</v>
      </c>
      <c r="O281" s="1768">
        <f t="shared" si="50"/>
        <v>0</v>
      </c>
      <c r="P281" s="1768">
        <f t="shared" si="50"/>
        <v>0</v>
      </c>
      <c r="Q281" s="1768">
        <f t="shared" si="50"/>
        <v>0</v>
      </c>
      <c r="R281" s="1768">
        <f t="shared" si="50"/>
        <v>0</v>
      </c>
      <c r="S281" s="1768">
        <f t="shared" si="50"/>
        <v>0</v>
      </c>
      <c r="T281" s="1768">
        <f t="shared" si="50"/>
        <v>0</v>
      </c>
      <c r="U281" s="1768">
        <f t="shared" si="50"/>
        <v>0</v>
      </c>
      <c r="V281" s="1768">
        <f t="shared" si="50"/>
        <v>0</v>
      </c>
      <c r="W281" s="1768">
        <f t="shared" si="50"/>
        <v>0</v>
      </c>
      <c r="X281" s="1768">
        <f t="shared" si="50"/>
        <v>0</v>
      </c>
      <c r="Y281" s="1768">
        <f t="shared" si="50"/>
        <v>0</v>
      </c>
      <c r="Z281" s="1768">
        <f t="shared" si="50"/>
        <v>0</v>
      </c>
      <c r="AA281" s="1768">
        <f t="shared" si="50"/>
        <v>0</v>
      </c>
      <c r="AB281" s="1768">
        <f t="shared" si="50"/>
        <v>0</v>
      </c>
      <c r="AC281" s="1768">
        <f t="shared" si="50"/>
        <v>0</v>
      </c>
      <c r="AD281" s="1768">
        <f t="shared" si="50"/>
        <v>0</v>
      </c>
      <c r="AE281" s="1768">
        <f t="shared" si="50"/>
        <v>0</v>
      </c>
      <c r="AF281" s="1768">
        <f t="shared" si="50"/>
        <v>0</v>
      </c>
      <c r="AG281" s="1768">
        <f t="shared" si="50"/>
        <v>0</v>
      </c>
      <c r="AH281" s="1768">
        <f t="shared" si="50"/>
        <v>0</v>
      </c>
      <c r="AI281" s="1768">
        <f t="shared" si="50"/>
        <v>0</v>
      </c>
      <c r="AJ281" s="1768">
        <f t="shared" si="50"/>
        <v>0</v>
      </c>
      <c r="AK281" s="1768">
        <f t="shared" si="50"/>
        <v>0</v>
      </c>
      <c r="AL281" s="1768">
        <f t="shared" si="50"/>
        <v>0</v>
      </c>
      <c r="AM281" s="1768">
        <f t="shared" si="50"/>
        <v>0</v>
      </c>
      <c r="AN281" s="1768">
        <f t="shared" si="50"/>
        <v>0</v>
      </c>
      <c r="AO281" s="1768">
        <f t="shared" si="50"/>
        <v>0</v>
      </c>
      <c r="AP281" s="1768">
        <f t="shared" si="50"/>
        <v>0</v>
      </c>
      <c r="AQ281" s="1768">
        <f t="shared" si="50"/>
        <v>0</v>
      </c>
      <c r="AR281" s="1768">
        <f t="shared" si="50"/>
        <v>0</v>
      </c>
      <c r="AS281" s="1768">
        <f t="shared" si="50"/>
        <v>0</v>
      </c>
      <c r="AT281" s="1768"/>
      <c r="AU281" s="1768"/>
      <c r="AV281" s="1915"/>
      <c r="AW281" s="1768"/>
      <c r="AX281" s="1768"/>
      <c r="AY281" s="1768"/>
      <c r="AZ281" s="1768"/>
      <c r="BA281" s="1768"/>
      <c r="BB281" s="1768"/>
      <c r="BC281" s="1768"/>
      <c r="BD281" s="1768"/>
      <c r="BE281" s="1768"/>
      <c r="BF281" s="1768"/>
      <c r="BG281" s="1768"/>
      <c r="BH281" s="1768"/>
      <c r="BI281" s="1768"/>
      <c r="BJ281" s="1768"/>
      <c r="BK281" s="1768"/>
      <c r="BL281" s="1768"/>
      <c r="BM281" s="1768"/>
      <c r="BN281" s="1768"/>
    </row>
    <row r="282" spans="1:66" s="672" customFormat="1" ht="12.75">
      <c r="A282" s="713"/>
      <c r="B282" s="218" t="s">
        <v>1090</v>
      </c>
      <c r="C282" s="1768">
        <f t="shared" si="44"/>
        <v>0</v>
      </c>
      <c r="D282" s="1768">
        <f t="shared" si="50"/>
        <v>0</v>
      </c>
      <c r="E282" s="1768">
        <f t="shared" si="50"/>
        <v>0</v>
      </c>
      <c r="F282" s="1768">
        <f t="shared" si="50"/>
        <v>0</v>
      </c>
      <c r="G282" s="1768">
        <f t="shared" si="50"/>
        <v>0</v>
      </c>
      <c r="H282" s="1768">
        <f t="shared" si="50"/>
        <v>0</v>
      </c>
      <c r="I282" s="1768">
        <f t="shared" si="50"/>
        <v>0</v>
      </c>
      <c r="J282" s="1768">
        <f t="shared" si="50"/>
        <v>0</v>
      </c>
      <c r="K282" s="1768">
        <f t="shared" si="50"/>
        <v>0</v>
      </c>
      <c r="L282" s="1768">
        <f t="shared" si="50"/>
        <v>0</v>
      </c>
      <c r="M282" s="1768">
        <f t="shared" si="50"/>
        <v>0</v>
      </c>
      <c r="N282" s="1768">
        <f t="shared" si="50"/>
        <v>0</v>
      </c>
      <c r="O282" s="1768">
        <f t="shared" si="50"/>
        <v>0</v>
      </c>
      <c r="P282" s="1768">
        <f t="shared" si="50"/>
        <v>0</v>
      </c>
      <c r="Q282" s="1768">
        <f t="shared" si="50"/>
        <v>0</v>
      </c>
      <c r="R282" s="1768">
        <f t="shared" si="50"/>
        <v>0</v>
      </c>
      <c r="S282" s="1768">
        <f t="shared" si="50"/>
        <v>0</v>
      </c>
      <c r="T282" s="1768">
        <f t="shared" si="50"/>
        <v>0</v>
      </c>
      <c r="U282" s="1768">
        <f t="shared" si="50"/>
        <v>0</v>
      </c>
      <c r="V282" s="1768">
        <f t="shared" si="50"/>
        <v>0</v>
      </c>
      <c r="W282" s="1768">
        <f t="shared" si="50"/>
        <v>0</v>
      </c>
      <c r="X282" s="1768">
        <f t="shared" si="50"/>
        <v>0</v>
      </c>
      <c r="Y282" s="1768">
        <f t="shared" si="50"/>
        <v>0</v>
      </c>
      <c r="Z282" s="1768">
        <f t="shared" si="50"/>
        <v>0</v>
      </c>
      <c r="AA282" s="1768">
        <f t="shared" si="50"/>
        <v>0</v>
      </c>
      <c r="AB282" s="1768">
        <f t="shared" si="50"/>
        <v>0</v>
      </c>
      <c r="AC282" s="1768">
        <f t="shared" si="50"/>
        <v>0</v>
      </c>
      <c r="AD282" s="1768">
        <f t="shared" si="50"/>
        <v>0</v>
      </c>
      <c r="AE282" s="1768">
        <f t="shared" si="50"/>
        <v>0</v>
      </c>
      <c r="AF282" s="1768">
        <f t="shared" si="50"/>
        <v>0</v>
      </c>
      <c r="AG282" s="1768">
        <f t="shared" si="50"/>
        <v>0</v>
      </c>
      <c r="AH282" s="1768">
        <f t="shared" ref="D282:AS286" si="51">SUMIF($AV$117:$AV$159, $B282,AH$117:AH$159)</f>
        <v>0</v>
      </c>
      <c r="AI282" s="1768">
        <f t="shared" si="51"/>
        <v>0</v>
      </c>
      <c r="AJ282" s="1768">
        <f t="shared" si="51"/>
        <v>0</v>
      </c>
      <c r="AK282" s="1768">
        <f t="shared" si="51"/>
        <v>0</v>
      </c>
      <c r="AL282" s="1768">
        <f t="shared" si="51"/>
        <v>0</v>
      </c>
      <c r="AM282" s="1768">
        <f t="shared" si="51"/>
        <v>0</v>
      </c>
      <c r="AN282" s="1768">
        <f t="shared" si="51"/>
        <v>0</v>
      </c>
      <c r="AO282" s="1768">
        <f t="shared" si="51"/>
        <v>0</v>
      </c>
      <c r="AP282" s="1768">
        <f t="shared" si="51"/>
        <v>0</v>
      </c>
      <c r="AQ282" s="1768">
        <f t="shared" si="51"/>
        <v>0</v>
      </c>
      <c r="AR282" s="1768">
        <f t="shared" si="51"/>
        <v>0</v>
      </c>
      <c r="AS282" s="1768">
        <f t="shared" si="51"/>
        <v>0</v>
      </c>
      <c r="AT282" s="1768"/>
      <c r="AU282" s="1768"/>
      <c r="AV282" s="1915"/>
      <c r="AW282" s="1768"/>
      <c r="AX282" s="1768"/>
      <c r="AY282" s="1768"/>
      <c r="AZ282" s="1768"/>
      <c r="BA282" s="1768"/>
      <c r="BB282" s="1768"/>
      <c r="BC282" s="1768"/>
      <c r="BD282" s="1768"/>
      <c r="BE282" s="1768"/>
      <c r="BF282" s="1768"/>
      <c r="BG282" s="1768"/>
      <c r="BH282" s="1768"/>
      <c r="BI282" s="1768"/>
      <c r="BJ282" s="1768"/>
      <c r="BK282" s="1768"/>
      <c r="BL282" s="1768"/>
      <c r="BM282" s="1768"/>
      <c r="BN282" s="1768"/>
    </row>
    <row r="283" spans="1:66" s="672" customFormat="1" ht="12.75">
      <c r="A283" s="713"/>
      <c r="B283" s="218" t="s">
        <v>1284</v>
      </c>
      <c r="C283" s="1768">
        <f t="shared" si="44"/>
        <v>0</v>
      </c>
      <c r="D283" s="1768">
        <f t="shared" si="51"/>
        <v>0</v>
      </c>
      <c r="E283" s="1768">
        <f t="shared" si="51"/>
        <v>0</v>
      </c>
      <c r="F283" s="1768">
        <f t="shared" si="51"/>
        <v>0</v>
      </c>
      <c r="G283" s="1768">
        <f t="shared" si="51"/>
        <v>0</v>
      </c>
      <c r="H283" s="1768">
        <f t="shared" si="51"/>
        <v>0</v>
      </c>
      <c r="I283" s="1768">
        <f t="shared" si="51"/>
        <v>0</v>
      </c>
      <c r="J283" s="1768">
        <f t="shared" si="51"/>
        <v>0</v>
      </c>
      <c r="K283" s="1768">
        <f t="shared" si="51"/>
        <v>0</v>
      </c>
      <c r="L283" s="1768">
        <f t="shared" si="51"/>
        <v>0</v>
      </c>
      <c r="M283" s="1768">
        <f t="shared" si="51"/>
        <v>0</v>
      </c>
      <c r="N283" s="1768">
        <f t="shared" si="51"/>
        <v>0</v>
      </c>
      <c r="O283" s="1768">
        <f t="shared" si="51"/>
        <v>0</v>
      </c>
      <c r="P283" s="1768">
        <f t="shared" si="51"/>
        <v>0</v>
      </c>
      <c r="Q283" s="1768">
        <f t="shared" si="51"/>
        <v>0</v>
      </c>
      <c r="R283" s="1768">
        <f t="shared" si="51"/>
        <v>0</v>
      </c>
      <c r="S283" s="1768">
        <f t="shared" si="51"/>
        <v>0</v>
      </c>
      <c r="T283" s="1768">
        <f t="shared" si="51"/>
        <v>0</v>
      </c>
      <c r="U283" s="1768">
        <f t="shared" si="51"/>
        <v>0</v>
      </c>
      <c r="V283" s="1768">
        <f t="shared" si="51"/>
        <v>0</v>
      </c>
      <c r="W283" s="1768">
        <f t="shared" si="51"/>
        <v>0</v>
      </c>
      <c r="X283" s="1768">
        <f t="shared" si="51"/>
        <v>0</v>
      </c>
      <c r="Y283" s="1768">
        <f t="shared" si="51"/>
        <v>0</v>
      </c>
      <c r="Z283" s="1768">
        <f t="shared" si="51"/>
        <v>0</v>
      </c>
      <c r="AA283" s="1768">
        <f t="shared" si="51"/>
        <v>0</v>
      </c>
      <c r="AB283" s="1768">
        <f t="shared" si="51"/>
        <v>0</v>
      </c>
      <c r="AC283" s="1768">
        <f t="shared" si="51"/>
        <v>0</v>
      </c>
      <c r="AD283" s="1768">
        <f t="shared" si="51"/>
        <v>0</v>
      </c>
      <c r="AE283" s="1768">
        <f t="shared" si="51"/>
        <v>0</v>
      </c>
      <c r="AF283" s="1768">
        <f t="shared" si="51"/>
        <v>0</v>
      </c>
      <c r="AG283" s="1768">
        <f t="shared" si="51"/>
        <v>0</v>
      </c>
      <c r="AH283" s="1768">
        <f t="shared" si="51"/>
        <v>0</v>
      </c>
      <c r="AI283" s="1768">
        <f t="shared" si="51"/>
        <v>0</v>
      </c>
      <c r="AJ283" s="1768">
        <f t="shared" si="51"/>
        <v>0</v>
      </c>
      <c r="AK283" s="1768">
        <f t="shared" si="51"/>
        <v>0</v>
      </c>
      <c r="AL283" s="1768">
        <f t="shared" si="51"/>
        <v>0</v>
      </c>
      <c r="AM283" s="1768">
        <f t="shared" si="51"/>
        <v>0</v>
      </c>
      <c r="AN283" s="1768">
        <f t="shared" si="51"/>
        <v>0</v>
      </c>
      <c r="AO283" s="1768">
        <f t="shared" si="51"/>
        <v>0</v>
      </c>
      <c r="AP283" s="1768">
        <f t="shared" si="51"/>
        <v>0</v>
      </c>
      <c r="AQ283" s="1768">
        <f t="shared" si="51"/>
        <v>0</v>
      </c>
      <c r="AR283" s="1768">
        <f t="shared" si="51"/>
        <v>0</v>
      </c>
      <c r="AS283" s="1768">
        <f t="shared" si="51"/>
        <v>0</v>
      </c>
      <c r="AT283" s="1768"/>
      <c r="AU283" s="1768"/>
      <c r="AV283" s="1915"/>
      <c r="AW283" s="1768"/>
      <c r="AX283" s="1768"/>
      <c r="AY283" s="1768"/>
      <c r="AZ283" s="1768"/>
      <c r="BA283" s="1768"/>
      <c r="BB283" s="1768"/>
      <c r="BC283" s="1768"/>
      <c r="BD283" s="1768"/>
      <c r="BE283" s="1768"/>
      <c r="BF283" s="1768"/>
      <c r="BG283" s="1768"/>
      <c r="BH283" s="1768"/>
      <c r="BI283" s="1768"/>
      <c r="BJ283" s="1768"/>
      <c r="BK283" s="1768"/>
      <c r="BL283" s="1768"/>
      <c r="BM283" s="1768"/>
      <c r="BN283" s="1768"/>
    </row>
    <row r="284" spans="1:66" s="672" customFormat="1" ht="12.75">
      <c r="A284" s="713"/>
      <c r="B284" s="218" t="s">
        <v>780</v>
      </c>
      <c r="C284" s="1768">
        <f t="shared" si="44"/>
        <v>0</v>
      </c>
      <c r="D284" s="1768">
        <f t="shared" si="51"/>
        <v>0</v>
      </c>
      <c r="E284" s="1768">
        <f t="shared" si="51"/>
        <v>0</v>
      </c>
      <c r="F284" s="1768">
        <f t="shared" si="51"/>
        <v>0</v>
      </c>
      <c r="G284" s="1768">
        <f t="shared" si="51"/>
        <v>0</v>
      </c>
      <c r="H284" s="1768">
        <f t="shared" si="51"/>
        <v>0</v>
      </c>
      <c r="I284" s="1768">
        <f t="shared" si="51"/>
        <v>0</v>
      </c>
      <c r="J284" s="1768">
        <f t="shared" si="51"/>
        <v>0</v>
      </c>
      <c r="K284" s="1768">
        <f t="shared" si="51"/>
        <v>0</v>
      </c>
      <c r="L284" s="1768">
        <f t="shared" si="51"/>
        <v>0</v>
      </c>
      <c r="M284" s="1768">
        <f t="shared" si="51"/>
        <v>0</v>
      </c>
      <c r="N284" s="1768">
        <f t="shared" si="51"/>
        <v>0</v>
      </c>
      <c r="O284" s="1768">
        <f t="shared" si="51"/>
        <v>0</v>
      </c>
      <c r="P284" s="1768">
        <f t="shared" si="51"/>
        <v>0</v>
      </c>
      <c r="Q284" s="1768">
        <f t="shared" si="51"/>
        <v>0</v>
      </c>
      <c r="R284" s="1768">
        <f t="shared" si="51"/>
        <v>0</v>
      </c>
      <c r="S284" s="1768">
        <f t="shared" si="51"/>
        <v>0</v>
      </c>
      <c r="T284" s="1768">
        <f t="shared" si="51"/>
        <v>0</v>
      </c>
      <c r="U284" s="1768">
        <f t="shared" si="51"/>
        <v>0</v>
      </c>
      <c r="V284" s="1768">
        <f t="shared" si="51"/>
        <v>0</v>
      </c>
      <c r="W284" s="1768">
        <f t="shared" si="51"/>
        <v>0</v>
      </c>
      <c r="X284" s="1768">
        <f t="shared" si="51"/>
        <v>35000</v>
      </c>
      <c r="Y284" s="1768">
        <f t="shared" si="51"/>
        <v>25324.444444444442</v>
      </c>
      <c r="Z284" s="1768">
        <f t="shared" si="51"/>
        <v>8393.7777777777774</v>
      </c>
      <c r="AA284" s="1768">
        <f t="shared" si="51"/>
        <v>1281.7777777777778</v>
      </c>
      <c r="AB284" s="1768">
        <f t="shared" si="51"/>
        <v>0</v>
      </c>
      <c r="AC284" s="1768">
        <f t="shared" si="51"/>
        <v>0</v>
      </c>
      <c r="AD284" s="1768">
        <f t="shared" si="51"/>
        <v>0</v>
      </c>
      <c r="AE284" s="1768">
        <f t="shared" si="51"/>
        <v>0</v>
      </c>
      <c r="AF284" s="1768">
        <f t="shared" si="51"/>
        <v>0</v>
      </c>
      <c r="AG284" s="1768">
        <f t="shared" si="51"/>
        <v>0</v>
      </c>
      <c r="AH284" s="1768">
        <f t="shared" si="51"/>
        <v>0</v>
      </c>
      <c r="AI284" s="1768">
        <f t="shared" si="51"/>
        <v>0</v>
      </c>
      <c r="AJ284" s="1768">
        <f t="shared" si="51"/>
        <v>0</v>
      </c>
      <c r="AK284" s="1768">
        <f t="shared" si="51"/>
        <v>0</v>
      </c>
      <c r="AL284" s="1768">
        <f t="shared" si="51"/>
        <v>0</v>
      </c>
      <c r="AM284" s="1768">
        <f t="shared" si="51"/>
        <v>0</v>
      </c>
      <c r="AN284" s="1768">
        <f t="shared" si="51"/>
        <v>0</v>
      </c>
      <c r="AO284" s="1768">
        <f t="shared" si="51"/>
        <v>0</v>
      </c>
      <c r="AP284" s="1768">
        <f t="shared" si="51"/>
        <v>0</v>
      </c>
      <c r="AQ284" s="1768">
        <f t="shared" si="51"/>
        <v>0</v>
      </c>
      <c r="AR284" s="1768">
        <f t="shared" si="51"/>
        <v>0</v>
      </c>
      <c r="AS284" s="1768">
        <f t="shared" si="51"/>
        <v>0</v>
      </c>
      <c r="AT284" s="1768"/>
      <c r="AU284" s="1768"/>
      <c r="AV284" s="1915"/>
      <c r="AW284" s="1768"/>
      <c r="AX284" s="1768"/>
      <c r="AY284" s="1768"/>
      <c r="AZ284" s="1768"/>
      <c r="BA284" s="1768"/>
      <c r="BB284" s="1768"/>
      <c r="BC284" s="1768"/>
      <c r="BD284" s="1768"/>
      <c r="BE284" s="1768"/>
      <c r="BF284" s="1768"/>
      <c r="BG284" s="1768"/>
      <c r="BH284" s="1768"/>
      <c r="BI284" s="1768"/>
      <c r="BJ284" s="1768"/>
      <c r="BK284" s="1768"/>
      <c r="BL284" s="1768"/>
      <c r="BM284" s="1768"/>
      <c r="BN284" s="1768"/>
    </row>
    <row r="285" spans="1:66" s="672" customFormat="1" ht="12.75">
      <c r="A285" s="713"/>
      <c r="B285" s="218" t="s">
        <v>781</v>
      </c>
      <c r="C285" s="1768">
        <f t="shared" si="44"/>
        <v>0</v>
      </c>
      <c r="D285" s="1768">
        <f t="shared" si="51"/>
        <v>0</v>
      </c>
      <c r="E285" s="1768">
        <f t="shared" si="51"/>
        <v>0</v>
      </c>
      <c r="F285" s="1768">
        <f t="shared" si="51"/>
        <v>0</v>
      </c>
      <c r="G285" s="1768">
        <f t="shared" si="51"/>
        <v>0</v>
      </c>
      <c r="H285" s="1768">
        <f t="shared" si="51"/>
        <v>0</v>
      </c>
      <c r="I285" s="1768">
        <f t="shared" si="51"/>
        <v>0</v>
      </c>
      <c r="J285" s="1768">
        <f t="shared" si="51"/>
        <v>0</v>
      </c>
      <c r="K285" s="1768">
        <f t="shared" si="51"/>
        <v>0</v>
      </c>
      <c r="L285" s="1768">
        <f t="shared" si="51"/>
        <v>0</v>
      </c>
      <c r="M285" s="1768">
        <f t="shared" si="51"/>
        <v>0</v>
      </c>
      <c r="N285" s="1768">
        <f t="shared" si="51"/>
        <v>0</v>
      </c>
      <c r="O285" s="1768">
        <f t="shared" si="51"/>
        <v>0</v>
      </c>
      <c r="P285" s="1768">
        <f t="shared" si="51"/>
        <v>0</v>
      </c>
      <c r="Q285" s="1768">
        <f t="shared" si="51"/>
        <v>0</v>
      </c>
      <c r="R285" s="1768">
        <f t="shared" si="51"/>
        <v>0</v>
      </c>
      <c r="S285" s="1768">
        <f t="shared" si="51"/>
        <v>0</v>
      </c>
      <c r="T285" s="1768">
        <f t="shared" si="51"/>
        <v>0</v>
      </c>
      <c r="U285" s="1768">
        <f t="shared" si="51"/>
        <v>0</v>
      </c>
      <c r="V285" s="1768">
        <f t="shared" si="51"/>
        <v>0</v>
      </c>
      <c r="W285" s="1768">
        <f t="shared" si="51"/>
        <v>0</v>
      </c>
      <c r="X285" s="1768">
        <f t="shared" si="51"/>
        <v>0</v>
      </c>
      <c r="Y285" s="1768">
        <f t="shared" si="51"/>
        <v>0</v>
      </c>
      <c r="Z285" s="1768">
        <f t="shared" si="51"/>
        <v>0</v>
      </c>
      <c r="AA285" s="1768">
        <f t="shared" si="51"/>
        <v>0</v>
      </c>
      <c r="AB285" s="1768">
        <f t="shared" si="51"/>
        <v>0</v>
      </c>
      <c r="AC285" s="1768">
        <f t="shared" si="51"/>
        <v>0</v>
      </c>
      <c r="AD285" s="1768">
        <f t="shared" si="51"/>
        <v>0</v>
      </c>
      <c r="AE285" s="1768">
        <f t="shared" si="51"/>
        <v>0</v>
      </c>
      <c r="AF285" s="1768">
        <f t="shared" si="51"/>
        <v>0</v>
      </c>
      <c r="AG285" s="1768">
        <f t="shared" si="51"/>
        <v>0</v>
      </c>
      <c r="AH285" s="1768">
        <f t="shared" si="51"/>
        <v>0</v>
      </c>
      <c r="AI285" s="1768">
        <f t="shared" si="51"/>
        <v>0</v>
      </c>
      <c r="AJ285" s="1768">
        <f t="shared" si="51"/>
        <v>0</v>
      </c>
      <c r="AK285" s="1768">
        <f t="shared" si="51"/>
        <v>0</v>
      </c>
      <c r="AL285" s="1768">
        <f t="shared" si="51"/>
        <v>0</v>
      </c>
      <c r="AM285" s="1768">
        <f t="shared" si="51"/>
        <v>0</v>
      </c>
      <c r="AN285" s="1768">
        <f t="shared" si="51"/>
        <v>0</v>
      </c>
      <c r="AO285" s="1768">
        <f t="shared" si="51"/>
        <v>0</v>
      </c>
      <c r="AP285" s="1768">
        <f t="shared" si="51"/>
        <v>0</v>
      </c>
      <c r="AQ285" s="1768">
        <f t="shared" si="51"/>
        <v>0</v>
      </c>
      <c r="AR285" s="1768">
        <f t="shared" si="51"/>
        <v>0</v>
      </c>
      <c r="AS285" s="1768">
        <f t="shared" si="51"/>
        <v>0</v>
      </c>
      <c r="AT285" s="1768"/>
      <c r="AU285" s="1768"/>
      <c r="AV285" s="1915"/>
      <c r="AW285" s="1768"/>
      <c r="AX285" s="1768"/>
      <c r="AY285" s="1768"/>
      <c r="AZ285" s="1768"/>
      <c r="BA285" s="1768"/>
      <c r="BB285" s="1768"/>
      <c r="BC285" s="1768"/>
      <c r="BD285" s="1768"/>
      <c r="BE285" s="1768"/>
      <c r="BF285" s="1768"/>
      <c r="BG285" s="1768"/>
      <c r="BH285" s="1768"/>
      <c r="BI285" s="1768"/>
      <c r="BJ285" s="1768"/>
      <c r="BK285" s="1768"/>
      <c r="BL285" s="1768"/>
      <c r="BM285" s="1768"/>
      <c r="BN285" s="1768"/>
    </row>
    <row r="286" spans="1:66" s="672" customFormat="1" ht="12.75">
      <c r="A286" s="713"/>
      <c r="B286" s="218" t="s">
        <v>1283</v>
      </c>
      <c r="C286" s="1768">
        <f t="shared" si="44"/>
        <v>0</v>
      </c>
      <c r="D286" s="1768">
        <f t="shared" si="51"/>
        <v>0</v>
      </c>
      <c r="E286" s="1768">
        <f t="shared" si="51"/>
        <v>0</v>
      </c>
      <c r="F286" s="1768">
        <f t="shared" si="51"/>
        <v>0</v>
      </c>
      <c r="G286" s="1768">
        <f t="shared" si="51"/>
        <v>0</v>
      </c>
      <c r="H286" s="1768">
        <f t="shared" si="51"/>
        <v>0</v>
      </c>
      <c r="I286" s="1768">
        <f t="shared" si="51"/>
        <v>0</v>
      </c>
      <c r="J286" s="1768">
        <f t="shared" si="51"/>
        <v>0</v>
      </c>
      <c r="K286" s="1768">
        <f t="shared" si="51"/>
        <v>0</v>
      </c>
      <c r="L286" s="1768">
        <f t="shared" si="51"/>
        <v>0</v>
      </c>
      <c r="M286" s="1768">
        <f t="shared" si="51"/>
        <v>0</v>
      </c>
      <c r="N286" s="1768">
        <f t="shared" si="51"/>
        <v>0</v>
      </c>
      <c r="O286" s="1768">
        <f t="shared" si="51"/>
        <v>0</v>
      </c>
      <c r="P286" s="1768">
        <f t="shared" si="51"/>
        <v>0</v>
      </c>
      <c r="Q286" s="1768">
        <f t="shared" si="51"/>
        <v>0</v>
      </c>
      <c r="R286" s="1768">
        <f t="shared" si="51"/>
        <v>0</v>
      </c>
      <c r="S286" s="1768">
        <f t="shared" si="51"/>
        <v>0</v>
      </c>
      <c r="T286" s="1768">
        <f t="shared" si="51"/>
        <v>0</v>
      </c>
      <c r="U286" s="1768">
        <f t="shared" si="51"/>
        <v>0</v>
      </c>
      <c r="V286" s="1768">
        <f t="shared" si="51"/>
        <v>0</v>
      </c>
      <c r="W286" s="1768">
        <f t="shared" si="51"/>
        <v>0</v>
      </c>
      <c r="X286" s="1768">
        <f t="shared" si="51"/>
        <v>260000</v>
      </c>
      <c r="Y286" s="1768">
        <f t="shared" si="51"/>
        <v>213334.65621589444</v>
      </c>
      <c r="Z286" s="1768">
        <f t="shared" si="51"/>
        <v>32425.835896418295</v>
      </c>
      <c r="AA286" s="1768">
        <f t="shared" si="51"/>
        <v>13336.640539736089</v>
      </c>
      <c r="AB286" s="1768">
        <f t="shared" si="51"/>
        <v>0</v>
      </c>
      <c r="AC286" s="1768">
        <f t="shared" si="51"/>
        <v>0</v>
      </c>
      <c r="AD286" s="1768">
        <f t="shared" si="51"/>
        <v>0</v>
      </c>
      <c r="AE286" s="1768">
        <f t="shared" si="51"/>
        <v>515.92419882924901</v>
      </c>
      <c r="AF286" s="1768">
        <f t="shared" si="51"/>
        <v>0</v>
      </c>
      <c r="AG286" s="1768">
        <f t="shared" si="51"/>
        <v>386.9431491219367</v>
      </c>
      <c r="AH286" s="1768">
        <f t="shared" si="51"/>
        <v>0</v>
      </c>
      <c r="AI286" s="1768">
        <f t="shared" si="51"/>
        <v>0</v>
      </c>
      <c r="AJ286" s="1768">
        <f t="shared" si="51"/>
        <v>0</v>
      </c>
      <c r="AK286" s="1768">
        <f t="shared" ref="D286:AS290" si="52">SUMIF($AV$117:$AV$159, $B286,AK$117:AK$159)</f>
        <v>0</v>
      </c>
      <c r="AL286" s="1768">
        <f t="shared" si="52"/>
        <v>0</v>
      </c>
      <c r="AM286" s="1768">
        <f t="shared" si="52"/>
        <v>0</v>
      </c>
      <c r="AN286" s="1768">
        <f t="shared" si="52"/>
        <v>0</v>
      </c>
      <c r="AO286" s="1768">
        <f t="shared" si="52"/>
        <v>0</v>
      </c>
      <c r="AP286" s="1768">
        <f t="shared" si="52"/>
        <v>0</v>
      </c>
      <c r="AQ286" s="1768">
        <f t="shared" si="52"/>
        <v>0</v>
      </c>
      <c r="AR286" s="1768">
        <f t="shared" si="52"/>
        <v>0</v>
      </c>
      <c r="AS286" s="1768">
        <f t="shared" si="52"/>
        <v>0</v>
      </c>
      <c r="AT286" s="1768"/>
      <c r="AU286" s="1768"/>
      <c r="AV286" s="1915"/>
      <c r="AW286" s="1768"/>
      <c r="AX286" s="1768"/>
      <c r="AY286" s="1768"/>
      <c r="AZ286" s="1768"/>
      <c r="BA286" s="1768"/>
      <c r="BB286" s="1768"/>
      <c r="BC286" s="1768"/>
      <c r="BD286" s="1768"/>
      <c r="BE286" s="1768"/>
      <c r="BF286" s="1768"/>
      <c r="BG286" s="1768"/>
      <c r="BH286" s="1768"/>
      <c r="BI286" s="1768"/>
      <c r="BJ286" s="1768"/>
      <c r="BK286" s="1768"/>
      <c r="BL286" s="1768"/>
      <c r="BM286" s="1768"/>
      <c r="BN286" s="1768"/>
    </row>
    <row r="287" spans="1:66" s="672" customFormat="1" ht="12.75">
      <c r="A287" s="713"/>
      <c r="B287" s="218" t="s">
        <v>704</v>
      </c>
      <c r="C287" s="1768">
        <f t="shared" si="44"/>
        <v>0</v>
      </c>
      <c r="D287" s="1768">
        <f t="shared" si="52"/>
        <v>0</v>
      </c>
      <c r="E287" s="1768">
        <f t="shared" si="52"/>
        <v>0</v>
      </c>
      <c r="F287" s="1768">
        <f t="shared" si="52"/>
        <v>0</v>
      </c>
      <c r="G287" s="1768">
        <f t="shared" si="52"/>
        <v>0</v>
      </c>
      <c r="H287" s="1768">
        <f t="shared" si="52"/>
        <v>0</v>
      </c>
      <c r="I287" s="1768">
        <f t="shared" si="52"/>
        <v>0</v>
      </c>
      <c r="J287" s="1768">
        <f t="shared" si="52"/>
        <v>0</v>
      </c>
      <c r="K287" s="1768">
        <f t="shared" si="52"/>
        <v>0</v>
      </c>
      <c r="L287" s="1768">
        <f t="shared" si="52"/>
        <v>0</v>
      </c>
      <c r="M287" s="1768">
        <f t="shared" si="52"/>
        <v>0</v>
      </c>
      <c r="N287" s="1768">
        <f t="shared" si="52"/>
        <v>0</v>
      </c>
      <c r="O287" s="1768">
        <f t="shared" si="52"/>
        <v>0</v>
      </c>
      <c r="P287" s="1768">
        <f t="shared" si="52"/>
        <v>0</v>
      </c>
      <c r="Q287" s="1768">
        <f t="shared" si="52"/>
        <v>0</v>
      </c>
      <c r="R287" s="1768">
        <f t="shared" si="52"/>
        <v>0</v>
      </c>
      <c r="S287" s="1768">
        <f t="shared" si="52"/>
        <v>0</v>
      </c>
      <c r="T287" s="1768">
        <f t="shared" si="52"/>
        <v>0</v>
      </c>
      <c r="U287" s="1768">
        <f t="shared" si="52"/>
        <v>0</v>
      </c>
      <c r="V287" s="1768">
        <f t="shared" si="52"/>
        <v>0</v>
      </c>
      <c r="W287" s="1768">
        <f t="shared" si="52"/>
        <v>0</v>
      </c>
      <c r="X287" s="1768">
        <f t="shared" si="52"/>
        <v>0</v>
      </c>
      <c r="Y287" s="1768">
        <f t="shared" si="52"/>
        <v>0</v>
      </c>
      <c r="Z287" s="1768">
        <f t="shared" si="52"/>
        <v>0</v>
      </c>
      <c r="AA287" s="1768">
        <f t="shared" si="52"/>
        <v>0</v>
      </c>
      <c r="AB287" s="1768">
        <f t="shared" si="52"/>
        <v>0</v>
      </c>
      <c r="AC287" s="1768">
        <f t="shared" si="52"/>
        <v>0</v>
      </c>
      <c r="AD287" s="1768">
        <f t="shared" si="52"/>
        <v>0</v>
      </c>
      <c r="AE287" s="1768">
        <f t="shared" si="52"/>
        <v>0</v>
      </c>
      <c r="AF287" s="1768">
        <f t="shared" si="52"/>
        <v>0</v>
      </c>
      <c r="AG287" s="1768">
        <f t="shared" si="52"/>
        <v>0</v>
      </c>
      <c r="AH287" s="1768">
        <f t="shared" si="52"/>
        <v>0</v>
      </c>
      <c r="AI287" s="1768">
        <f t="shared" si="52"/>
        <v>0</v>
      </c>
      <c r="AJ287" s="1768">
        <f t="shared" si="52"/>
        <v>0</v>
      </c>
      <c r="AK287" s="1768">
        <f t="shared" si="52"/>
        <v>0</v>
      </c>
      <c r="AL287" s="1768">
        <f t="shared" si="52"/>
        <v>0</v>
      </c>
      <c r="AM287" s="1768">
        <f t="shared" si="52"/>
        <v>0</v>
      </c>
      <c r="AN287" s="1768">
        <f t="shared" si="52"/>
        <v>0</v>
      </c>
      <c r="AO287" s="1768">
        <f t="shared" si="52"/>
        <v>0</v>
      </c>
      <c r="AP287" s="1768">
        <f t="shared" si="52"/>
        <v>0</v>
      </c>
      <c r="AQ287" s="1768">
        <f t="shared" si="52"/>
        <v>0</v>
      </c>
      <c r="AR287" s="1768">
        <f t="shared" si="52"/>
        <v>0</v>
      </c>
      <c r="AS287" s="1768">
        <f t="shared" si="52"/>
        <v>0</v>
      </c>
      <c r="AT287" s="1768"/>
      <c r="AU287" s="1768"/>
      <c r="AV287" s="1915"/>
      <c r="AW287" s="1768"/>
      <c r="AX287" s="1768"/>
      <c r="AY287" s="1768"/>
      <c r="AZ287" s="1768"/>
      <c r="BA287" s="1768"/>
      <c r="BB287" s="1768"/>
      <c r="BC287" s="1768"/>
      <c r="BD287" s="1768"/>
      <c r="BE287" s="1768"/>
      <c r="BF287" s="1768"/>
      <c r="BG287" s="1768"/>
      <c r="BH287" s="1768"/>
      <c r="BI287" s="1768"/>
      <c r="BJ287" s="1768"/>
      <c r="BK287" s="1768"/>
      <c r="BL287" s="1768"/>
      <c r="BM287" s="1768"/>
      <c r="BN287" s="1768"/>
    </row>
    <row r="288" spans="1:66" s="672" customFormat="1" ht="12.75">
      <c r="A288" s="713"/>
      <c r="B288" s="218" t="s">
        <v>1359</v>
      </c>
      <c r="C288" s="1768">
        <f t="shared" si="44"/>
        <v>0</v>
      </c>
      <c r="D288" s="1768">
        <f t="shared" si="52"/>
        <v>0</v>
      </c>
      <c r="E288" s="1768">
        <f t="shared" si="52"/>
        <v>0</v>
      </c>
      <c r="F288" s="1768">
        <f t="shared" si="52"/>
        <v>0</v>
      </c>
      <c r="G288" s="1768">
        <f t="shared" si="52"/>
        <v>0</v>
      </c>
      <c r="H288" s="1768">
        <f t="shared" si="52"/>
        <v>0</v>
      </c>
      <c r="I288" s="1768">
        <f t="shared" si="52"/>
        <v>0</v>
      </c>
      <c r="J288" s="1768">
        <f t="shared" si="52"/>
        <v>0</v>
      </c>
      <c r="K288" s="1768">
        <f t="shared" si="52"/>
        <v>0</v>
      </c>
      <c r="L288" s="1768">
        <f t="shared" si="52"/>
        <v>0</v>
      </c>
      <c r="M288" s="1768">
        <f t="shared" si="52"/>
        <v>0</v>
      </c>
      <c r="N288" s="1768">
        <f t="shared" si="52"/>
        <v>0</v>
      </c>
      <c r="O288" s="1768">
        <f t="shared" si="52"/>
        <v>0</v>
      </c>
      <c r="P288" s="1768">
        <f t="shared" si="52"/>
        <v>0</v>
      </c>
      <c r="Q288" s="1768">
        <f t="shared" si="52"/>
        <v>0</v>
      </c>
      <c r="R288" s="1768">
        <f t="shared" si="52"/>
        <v>0</v>
      </c>
      <c r="S288" s="1768">
        <f t="shared" si="52"/>
        <v>0</v>
      </c>
      <c r="T288" s="1768">
        <f t="shared" si="52"/>
        <v>0</v>
      </c>
      <c r="U288" s="1768">
        <f t="shared" si="52"/>
        <v>0</v>
      </c>
      <c r="V288" s="1768">
        <f t="shared" si="52"/>
        <v>0</v>
      </c>
      <c r="W288" s="1768">
        <f t="shared" si="52"/>
        <v>0</v>
      </c>
      <c r="X288" s="1768">
        <f t="shared" si="52"/>
        <v>0</v>
      </c>
      <c r="Y288" s="1768">
        <f t="shared" si="52"/>
        <v>0</v>
      </c>
      <c r="Z288" s="1768">
        <f t="shared" si="52"/>
        <v>0</v>
      </c>
      <c r="AA288" s="1768">
        <f t="shared" si="52"/>
        <v>0</v>
      </c>
      <c r="AB288" s="1768">
        <f t="shared" si="52"/>
        <v>0</v>
      </c>
      <c r="AC288" s="1768">
        <f t="shared" si="52"/>
        <v>0</v>
      </c>
      <c r="AD288" s="1768">
        <f t="shared" si="52"/>
        <v>0</v>
      </c>
      <c r="AE288" s="1768">
        <f t="shared" si="52"/>
        <v>0</v>
      </c>
      <c r="AF288" s="1768">
        <f t="shared" si="52"/>
        <v>0</v>
      </c>
      <c r="AG288" s="1768">
        <f t="shared" si="52"/>
        <v>0</v>
      </c>
      <c r="AH288" s="1768">
        <f t="shared" si="52"/>
        <v>0</v>
      </c>
      <c r="AI288" s="1768">
        <f t="shared" si="52"/>
        <v>0</v>
      </c>
      <c r="AJ288" s="1768">
        <f t="shared" si="52"/>
        <v>0</v>
      </c>
      <c r="AK288" s="1768">
        <f t="shared" si="52"/>
        <v>0</v>
      </c>
      <c r="AL288" s="1768">
        <f t="shared" si="52"/>
        <v>0</v>
      </c>
      <c r="AM288" s="1768">
        <f t="shared" si="52"/>
        <v>0</v>
      </c>
      <c r="AN288" s="1768">
        <f t="shared" si="52"/>
        <v>0</v>
      </c>
      <c r="AO288" s="1768">
        <f t="shared" si="52"/>
        <v>0</v>
      </c>
      <c r="AP288" s="1768">
        <f t="shared" si="52"/>
        <v>0</v>
      </c>
      <c r="AQ288" s="1768">
        <f t="shared" si="52"/>
        <v>0</v>
      </c>
      <c r="AR288" s="1768">
        <f t="shared" si="52"/>
        <v>0</v>
      </c>
      <c r="AS288" s="1768">
        <f t="shared" si="52"/>
        <v>0</v>
      </c>
      <c r="AT288" s="1768"/>
      <c r="AU288" s="1768"/>
      <c r="AV288" s="1915"/>
      <c r="AW288" s="1768"/>
      <c r="AX288" s="1768"/>
      <c r="AY288" s="1768"/>
      <c r="AZ288" s="1768"/>
      <c r="BA288" s="1768"/>
      <c r="BB288" s="1768"/>
      <c r="BC288" s="1768"/>
      <c r="BD288" s="1768"/>
      <c r="BE288" s="1768"/>
      <c r="BF288" s="1768"/>
      <c r="BG288" s="1768"/>
      <c r="BH288" s="1768"/>
      <c r="BI288" s="1768"/>
      <c r="BJ288" s="1768"/>
      <c r="BK288" s="1768"/>
      <c r="BL288" s="1768"/>
      <c r="BM288" s="1768"/>
      <c r="BN288" s="1768"/>
    </row>
    <row r="289" spans="1:66" s="672" customFormat="1" ht="12.75">
      <c r="A289" s="713"/>
      <c r="B289" s="218" t="s">
        <v>1068</v>
      </c>
      <c r="C289" s="1768">
        <f t="shared" si="44"/>
        <v>0</v>
      </c>
      <c r="D289" s="1768">
        <f t="shared" si="52"/>
        <v>0</v>
      </c>
      <c r="E289" s="1768">
        <f t="shared" si="52"/>
        <v>0</v>
      </c>
      <c r="F289" s="1768">
        <f t="shared" si="52"/>
        <v>0</v>
      </c>
      <c r="G289" s="1768">
        <f t="shared" si="52"/>
        <v>0</v>
      </c>
      <c r="H289" s="1768">
        <f t="shared" si="52"/>
        <v>0</v>
      </c>
      <c r="I289" s="1768">
        <f t="shared" si="52"/>
        <v>0</v>
      </c>
      <c r="J289" s="1768">
        <f t="shared" si="52"/>
        <v>0</v>
      </c>
      <c r="K289" s="1768">
        <f t="shared" si="52"/>
        <v>0</v>
      </c>
      <c r="L289" s="1768">
        <f t="shared" si="52"/>
        <v>0</v>
      </c>
      <c r="M289" s="1768">
        <f t="shared" si="52"/>
        <v>0</v>
      </c>
      <c r="N289" s="1768">
        <f t="shared" si="52"/>
        <v>0</v>
      </c>
      <c r="O289" s="1768">
        <f t="shared" si="52"/>
        <v>0</v>
      </c>
      <c r="P289" s="1768">
        <f t="shared" si="52"/>
        <v>0</v>
      </c>
      <c r="Q289" s="1768">
        <f t="shared" si="52"/>
        <v>0</v>
      </c>
      <c r="R289" s="1768">
        <f t="shared" si="52"/>
        <v>0</v>
      </c>
      <c r="S289" s="1768">
        <f t="shared" si="52"/>
        <v>0</v>
      </c>
      <c r="T289" s="1768">
        <f t="shared" si="52"/>
        <v>0</v>
      </c>
      <c r="U289" s="1768">
        <f t="shared" si="52"/>
        <v>0</v>
      </c>
      <c r="V289" s="1768">
        <f t="shared" si="52"/>
        <v>0</v>
      </c>
      <c r="W289" s="1768">
        <f t="shared" si="52"/>
        <v>0</v>
      </c>
      <c r="X289" s="1768">
        <f t="shared" si="52"/>
        <v>0</v>
      </c>
      <c r="Y289" s="1768">
        <f t="shared" si="52"/>
        <v>0</v>
      </c>
      <c r="Z289" s="1768">
        <f t="shared" si="52"/>
        <v>0</v>
      </c>
      <c r="AA289" s="1768">
        <f t="shared" si="52"/>
        <v>0</v>
      </c>
      <c r="AB289" s="1768">
        <f t="shared" si="52"/>
        <v>0</v>
      </c>
      <c r="AC289" s="1768">
        <f t="shared" si="52"/>
        <v>0</v>
      </c>
      <c r="AD289" s="1768">
        <f t="shared" si="52"/>
        <v>0</v>
      </c>
      <c r="AE289" s="1768">
        <f t="shared" si="52"/>
        <v>0</v>
      </c>
      <c r="AF289" s="1768">
        <f t="shared" si="52"/>
        <v>0</v>
      </c>
      <c r="AG289" s="1768">
        <f t="shared" si="52"/>
        <v>0</v>
      </c>
      <c r="AH289" s="1768">
        <f t="shared" si="52"/>
        <v>0</v>
      </c>
      <c r="AI289" s="1768">
        <f t="shared" si="52"/>
        <v>0</v>
      </c>
      <c r="AJ289" s="1768">
        <f t="shared" si="52"/>
        <v>0</v>
      </c>
      <c r="AK289" s="1768">
        <f t="shared" si="52"/>
        <v>0</v>
      </c>
      <c r="AL289" s="1768">
        <f t="shared" si="52"/>
        <v>0</v>
      </c>
      <c r="AM289" s="1768">
        <f t="shared" si="52"/>
        <v>0</v>
      </c>
      <c r="AN289" s="1768">
        <f t="shared" si="52"/>
        <v>0</v>
      </c>
      <c r="AO289" s="1768">
        <f t="shared" si="52"/>
        <v>0</v>
      </c>
      <c r="AP289" s="1768">
        <f t="shared" si="52"/>
        <v>0</v>
      </c>
      <c r="AQ289" s="1768">
        <f t="shared" si="52"/>
        <v>0</v>
      </c>
      <c r="AR289" s="1768">
        <f t="shared" si="52"/>
        <v>0</v>
      </c>
      <c r="AS289" s="1768">
        <f t="shared" si="52"/>
        <v>0</v>
      </c>
      <c r="AT289" s="1768"/>
      <c r="AU289" s="1768"/>
      <c r="AV289" s="1915"/>
      <c r="AW289" s="1768"/>
      <c r="AX289" s="1768"/>
      <c r="AY289" s="1768"/>
      <c r="AZ289" s="1768"/>
      <c r="BA289" s="1768"/>
      <c r="BB289" s="1768"/>
      <c r="BC289" s="1768"/>
      <c r="BD289" s="1768"/>
      <c r="BE289" s="1768"/>
      <c r="BF289" s="1768"/>
      <c r="BG289" s="1768"/>
      <c r="BH289" s="1768"/>
      <c r="BI289" s="1768"/>
      <c r="BJ289" s="1768"/>
      <c r="BK289" s="1768"/>
      <c r="BL289" s="1768"/>
      <c r="BM289" s="1768"/>
      <c r="BN289" s="1768"/>
    </row>
    <row r="290" spans="1:66" s="672" customFormat="1" ht="12.75">
      <c r="A290" s="713"/>
      <c r="B290" s="218" t="s">
        <v>1195</v>
      </c>
      <c r="C290" s="1768">
        <f t="shared" si="44"/>
        <v>0</v>
      </c>
      <c r="D290" s="1768">
        <f t="shared" si="52"/>
        <v>0</v>
      </c>
      <c r="E290" s="1768">
        <f t="shared" si="52"/>
        <v>0</v>
      </c>
      <c r="F290" s="1768">
        <f t="shared" si="52"/>
        <v>0</v>
      </c>
      <c r="G290" s="1768">
        <f t="shared" si="52"/>
        <v>0</v>
      </c>
      <c r="H290" s="1768">
        <f t="shared" si="52"/>
        <v>0</v>
      </c>
      <c r="I290" s="1768">
        <f t="shared" si="52"/>
        <v>0</v>
      </c>
      <c r="J290" s="1768">
        <f t="shared" si="52"/>
        <v>0</v>
      </c>
      <c r="K290" s="1768">
        <f t="shared" si="52"/>
        <v>0</v>
      </c>
      <c r="L290" s="1768">
        <f t="shared" si="52"/>
        <v>0</v>
      </c>
      <c r="M290" s="1768">
        <f t="shared" si="52"/>
        <v>0</v>
      </c>
      <c r="N290" s="1768">
        <f t="shared" si="52"/>
        <v>0</v>
      </c>
      <c r="O290" s="1768">
        <f t="shared" si="52"/>
        <v>0</v>
      </c>
      <c r="P290" s="1768">
        <f t="shared" si="52"/>
        <v>0</v>
      </c>
      <c r="Q290" s="1768">
        <f t="shared" si="52"/>
        <v>0</v>
      </c>
      <c r="R290" s="1768">
        <f t="shared" si="52"/>
        <v>0</v>
      </c>
      <c r="S290" s="1768">
        <f t="shared" si="52"/>
        <v>0</v>
      </c>
      <c r="T290" s="1768">
        <f t="shared" si="52"/>
        <v>0</v>
      </c>
      <c r="U290" s="1768">
        <f t="shared" si="52"/>
        <v>0</v>
      </c>
      <c r="V290" s="1768">
        <f t="shared" si="52"/>
        <v>0</v>
      </c>
      <c r="W290" s="1768">
        <f t="shared" si="52"/>
        <v>0</v>
      </c>
      <c r="X290" s="1768">
        <f t="shared" si="52"/>
        <v>0</v>
      </c>
      <c r="Y290" s="1768">
        <f t="shared" si="52"/>
        <v>0</v>
      </c>
      <c r="Z290" s="1768">
        <f t="shared" si="52"/>
        <v>0</v>
      </c>
      <c r="AA290" s="1768">
        <f t="shared" si="52"/>
        <v>0</v>
      </c>
      <c r="AB290" s="1768">
        <f t="shared" si="52"/>
        <v>0</v>
      </c>
      <c r="AC290" s="1768">
        <f t="shared" si="52"/>
        <v>0</v>
      </c>
      <c r="AD290" s="1768">
        <f t="shared" si="52"/>
        <v>0</v>
      </c>
      <c r="AE290" s="1768">
        <f t="shared" si="52"/>
        <v>0</v>
      </c>
      <c r="AF290" s="1768">
        <f t="shared" si="52"/>
        <v>0</v>
      </c>
      <c r="AG290" s="1768">
        <f t="shared" si="52"/>
        <v>0</v>
      </c>
      <c r="AH290" s="1768">
        <f t="shared" si="52"/>
        <v>0</v>
      </c>
      <c r="AI290" s="1768">
        <f t="shared" si="52"/>
        <v>0</v>
      </c>
      <c r="AJ290" s="1768">
        <f t="shared" si="52"/>
        <v>0</v>
      </c>
      <c r="AK290" s="1768">
        <f t="shared" si="52"/>
        <v>0</v>
      </c>
      <c r="AL290" s="1768">
        <f t="shared" si="52"/>
        <v>0</v>
      </c>
      <c r="AM290" s="1768">
        <f t="shared" si="52"/>
        <v>0</v>
      </c>
      <c r="AN290" s="1768">
        <f t="shared" ref="D290:AS294" si="53">SUMIF($AV$117:$AV$159, $B290,AN$117:AN$159)</f>
        <v>0</v>
      </c>
      <c r="AO290" s="1768">
        <f t="shared" si="53"/>
        <v>0</v>
      </c>
      <c r="AP290" s="1768">
        <f t="shared" si="53"/>
        <v>0</v>
      </c>
      <c r="AQ290" s="1768">
        <f t="shared" si="53"/>
        <v>0</v>
      </c>
      <c r="AR290" s="1768">
        <f t="shared" si="53"/>
        <v>0</v>
      </c>
      <c r="AS290" s="1768">
        <f t="shared" si="53"/>
        <v>0</v>
      </c>
      <c r="AT290" s="1768"/>
      <c r="AU290" s="1768"/>
      <c r="AV290" s="1915"/>
      <c r="AW290" s="1768"/>
      <c r="AX290" s="1768"/>
      <c r="AY290" s="1768"/>
      <c r="AZ290" s="1768"/>
      <c r="BA290" s="1768"/>
      <c r="BB290" s="1768"/>
      <c r="BC290" s="1768"/>
      <c r="BD290" s="1768"/>
      <c r="BE290" s="1768"/>
      <c r="BF290" s="1768"/>
      <c r="BG290" s="1768"/>
      <c r="BH290" s="1768"/>
      <c r="BI290" s="1768"/>
      <c r="BJ290" s="1768"/>
      <c r="BK290" s="1768"/>
      <c r="BL290" s="1768"/>
      <c r="BM290" s="1768"/>
      <c r="BN290" s="1768"/>
    </row>
    <row r="291" spans="1:66" s="672" customFormat="1" ht="12.75">
      <c r="A291" s="713"/>
      <c r="B291" s="218" t="s">
        <v>5</v>
      </c>
      <c r="C291" s="1768">
        <f t="shared" si="44"/>
        <v>0</v>
      </c>
      <c r="D291" s="1768">
        <f t="shared" si="53"/>
        <v>0</v>
      </c>
      <c r="E291" s="1768">
        <f t="shared" si="53"/>
        <v>0</v>
      </c>
      <c r="F291" s="1768">
        <f t="shared" si="53"/>
        <v>0</v>
      </c>
      <c r="G291" s="1768">
        <f t="shared" si="53"/>
        <v>0</v>
      </c>
      <c r="H291" s="1768">
        <f t="shared" si="53"/>
        <v>0</v>
      </c>
      <c r="I291" s="1768">
        <f t="shared" si="53"/>
        <v>0</v>
      </c>
      <c r="J291" s="1768">
        <f t="shared" si="53"/>
        <v>0</v>
      </c>
      <c r="K291" s="1768">
        <f t="shared" si="53"/>
        <v>0</v>
      </c>
      <c r="L291" s="1768">
        <f t="shared" si="53"/>
        <v>0</v>
      </c>
      <c r="M291" s="1768">
        <f t="shared" si="53"/>
        <v>0</v>
      </c>
      <c r="N291" s="1768">
        <f t="shared" si="53"/>
        <v>0</v>
      </c>
      <c r="O291" s="1768">
        <f t="shared" si="53"/>
        <v>0</v>
      </c>
      <c r="P291" s="1768">
        <f t="shared" si="53"/>
        <v>0</v>
      </c>
      <c r="Q291" s="1768">
        <f t="shared" si="53"/>
        <v>0</v>
      </c>
      <c r="R291" s="1768">
        <f t="shared" si="53"/>
        <v>0</v>
      </c>
      <c r="S291" s="1768">
        <f t="shared" si="53"/>
        <v>0</v>
      </c>
      <c r="T291" s="1768">
        <f t="shared" si="53"/>
        <v>0</v>
      </c>
      <c r="U291" s="1768">
        <f t="shared" si="53"/>
        <v>0</v>
      </c>
      <c r="V291" s="1768">
        <f t="shared" si="53"/>
        <v>0</v>
      </c>
      <c r="W291" s="1768">
        <f t="shared" si="53"/>
        <v>0</v>
      </c>
      <c r="X291" s="1768">
        <f t="shared" si="53"/>
        <v>0</v>
      </c>
      <c r="Y291" s="1768">
        <f t="shared" si="53"/>
        <v>0</v>
      </c>
      <c r="Z291" s="1768">
        <f t="shared" si="53"/>
        <v>0</v>
      </c>
      <c r="AA291" s="1768">
        <f t="shared" si="53"/>
        <v>0</v>
      </c>
      <c r="AB291" s="1768">
        <f t="shared" si="53"/>
        <v>0</v>
      </c>
      <c r="AC291" s="1768">
        <f t="shared" si="53"/>
        <v>0</v>
      </c>
      <c r="AD291" s="1768">
        <f t="shared" si="53"/>
        <v>0</v>
      </c>
      <c r="AE291" s="1768">
        <f t="shared" si="53"/>
        <v>0</v>
      </c>
      <c r="AF291" s="1768">
        <f t="shared" si="53"/>
        <v>0</v>
      </c>
      <c r="AG291" s="1768">
        <f t="shared" si="53"/>
        <v>0</v>
      </c>
      <c r="AH291" s="1768">
        <f t="shared" si="53"/>
        <v>0</v>
      </c>
      <c r="AI291" s="1768">
        <f t="shared" si="53"/>
        <v>0</v>
      </c>
      <c r="AJ291" s="1768">
        <f t="shared" si="53"/>
        <v>0</v>
      </c>
      <c r="AK291" s="1768">
        <f t="shared" si="53"/>
        <v>0</v>
      </c>
      <c r="AL291" s="1768">
        <f t="shared" si="53"/>
        <v>0</v>
      </c>
      <c r="AM291" s="1768">
        <f t="shared" si="53"/>
        <v>0</v>
      </c>
      <c r="AN291" s="1768">
        <f t="shared" si="53"/>
        <v>0</v>
      </c>
      <c r="AO291" s="1768">
        <f t="shared" si="53"/>
        <v>0</v>
      </c>
      <c r="AP291" s="1768">
        <f t="shared" si="53"/>
        <v>0</v>
      </c>
      <c r="AQ291" s="1768">
        <f t="shared" si="53"/>
        <v>0</v>
      </c>
      <c r="AR291" s="1768">
        <f t="shared" si="53"/>
        <v>0</v>
      </c>
      <c r="AS291" s="1768">
        <f t="shared" si="53"/>
        <v>0</v>
      </c>
      <c r="AT291" s="1768"/>
      <c r="AU291" s="1768"/>
      <c r="AV291" s="1915"/>
      <c r="AW291" s="1768"/>
      <c r="AX291" s="1768"/>
      <c r="AY291" s="1768"/>
      <c r="AZ291" s="1768"/>
      <c r="BA291" s="1768"/>
      <c r="BB291" s="1768"/>
      <c r="BC291" s="1768"/>
      <c r="BD291" s="1768"/>
      <c r="BE291" s="1768"/>
      <c r="BF291" s="1768"/>
      <c r="BG291" s="1768"/>
      <c r="BH291" s="1768"/>
      <c r="BI291" s="1768"/>
      <c r="BJ291" s="1768"/>
      <c r="BK291" s="1768"/>
      <c r="BL291" s="1768"/>
      <c r="BM291" s="1768"/>
      <c r="BN291" s="1768"/>
    </row>
    <row r="292" spans="1:66" s="672" customFormat="1" ht="12.75">
      <c r="A292" s="713"/>
      <c r="B292" s="218" t="s">
        <v>1091</v>
      </c>
      <c r="C292" s="1768">
        <f t="shared" si="44"/>
        <v>0</v>
      </c>
      <c r="D292" s="1768">
        <f t="shared" si="53"/>
        <v>0</v>
      </c>
      <c r="E292" s="1768">
        <f t="shared" si="53"/>
        <v>0</v>
      </c>
      <c r="F292" s="1768">
        <f t="shared" si="53"/>
        <v>0</v>
      </c>
      <c r="G292" s="1768">
        <f t="shared" si="53"/>
        <v>0</v>
      </c>
      <c r="H292" s="1768">
        <f t="shared" si="53"/>
        <v>0</v>
      </c>
      <c r="I292" s="1768">
        <f t="shared" si="53"/>
        <v>0</v>
      </c>
      <c r="J292" s="1768">
        <f t="shared" si="53"/>
        <v>0</v>
      </c>
      <c r="K292" s="1768">
        <f t="shared" si="53"/>
        <v>0</v>
      </c>
      <c r="L292" s="1768">
        <f t="shared" si="53"/>
        <v>0</v>
      </c>
      <c r="M292" s="1768">
        <f t="shared" si="53"/>
        <v>0</v>
      </c>
      <c r="N292" s="1768">
        <f t="shared" si="53"/>
        <v>0</v>
      </c>
      <c r="O292" s="1768">
        <f t="shared" si="53"/>
        <v>0</v>
      </c>
      <c r="P292" s="1768">
        <f t="shared" si="53"/>
        <v>0</v>
      </c>
      <c r="Q292" s="1768">
        <f t="shared" si="53"/>
        <v>0</v>
      </c>
      <c r="R292" s="1768">
        <f t="shared" si="53"/>
        <v>0</v>
      </c>
      <c r="S292" s="1768">
        <f t="shared" si="53"/>
        <v>0</v>
      </c>
      <c r="T292" s="1768">
        <f t="shared" si="53"/>
        <v>0</v>
      </c>
      <c r="U292" s="1768">
        <f t="shared" si="53"/>
        <v>0</v>
      </c>
      <c r="V292" s="1768">
        <f t="shared" si="53"/>
        <v>0</v>
      </c>
      <c r="W292" s="1768">
        <f t="shared" si="53"/>
        <v>0</v>
      </c>
      <c r="X292" s="1768">
        <f t="shared" si="53"/>
        <v>0</v>
      </c>
      <c r="Y292" s="1768">
        <f t="shared" si="53"/>
        <v>0</v>
      </c>
      <c r="Z292" s="1768">
        <f t="shared" si="53"/>
        <v>0</v>
      </c>
      <c r="AA292" s="1768">
        <f t="shared" si="53"/>
        <v>0</v>
      </c>
      <c r="AB292" s="1768">
        <f t="shared" si="53"/>
        <v>0</v>
      </c>
      <c r="AC292" s="1768">
        <f t="shared" si="53"/>
        <v>0</v>
      </c>
      <c r="AD292" s="1768">
        <f t="shared" si="53"/>
        <v>0</v>
      </c>
      <c r="AE292" s="1768">
        <f t="shared" si="53"/>
        <v>0</v>
      </c>
      <c r="AF292" s="1768">
        <f t="shared" si="53"/>
        <v>0</v>
      </c>
      <c r="AG292" s="1768">
        <f t="shared" si="53"/>
        <v>0</v>
      </c>
      <c r="AH292" s="1768">
        <f t="shared" si="53"/>
        <v>0</v>
      </c>
      <c r="AI292" s="1768">
        <f t="shared" si="53"/>
        <v>0</v>
      </c>
      <c r="AJ292" s="1768">
        <f t="shared" si="53"/>
        <v>0</v>
      </c>
      <c r="AK292" s="1768">
        <f t="shared" si="53"/>
        <v>0</v>
      </c>
      <c r="AL292" s="1768">
        <f t="shared" si="53"/>
        <v>0</v>
      </c>
      <c r="AM292" s="1768">
        <f t="shared" si="53"/>
        <v>0</v>
      </c>
      <c r="AN292" s="1768">
        <f t="shared" si="53"/>
        <v>0</v>
      </c>
      <c r="AO292" s="1768">
        <f t="shared" si="53"/>
        <v>0</v>
      </c>
      <c r="AP292" s="1768">
        <f t="shared" si="53"/>
        <v>0</v>
      </c>
      <c r="AQ292" s="1768">
        <f t="shared" si="53"/>
        <v>0</v>
      </c>
      <c r="AR292" s="1768">
        <f t="shared" si="53"/>
        <v>0</v>
      </c>
      <c r="AS292" s="1768">
        <f t="shared" si="53"/>
        <v>0</v>
      </c>
      <c r="AT292" s="1768"/>
      <c r="AU292" s="1768"/>
      <c r="AV292" s="1915"/>
      <c r="AW292" s="1768"/>
      <c r="AX292" s="1768"/>
      <c r="AY292" s="1768"/>
      <c r="AZ292" s="1768"/>
      <c r="BA292" s="1768"/>
      <c r="BB292" s="1768"/>
      <c r="BC292" s="1768"/>
      <c r="BD292" s="1768"/>
      <c r="BE292" s="1768"/>
      <c r="BF292" s="1768"/>
      <c r="BG292" s="1768"/>
      <c r="BH292" s="1768"/>
      <c r="BI292" s="1768"/>
      <c r="BJ292" s="1768"/>
      <c r="BK292" s="1768"/>
      <c r="BL292" s="1768"/>
      <c r="BM292" s="1768"/>
      <c r="BN292" s="1768"/>
    </row>
    <row r="293" spans="1:66" s="672" customFormat="1" ht="12.75">
      <c r="A293" s="713"/>
      <c r="B293" s="218" t="s">
        <v>705</v>
      </c>
      <c r="C293" s="1768">
        <f t="shared" si="44"/>
        <v>0</v>
      </c>
      <c r="D293" s="1768">
        <f t="shared" si="53"/>
        <v>0</v>
      </c>
      <c r="E293" s="1768">
        <f t="shared" si="53"/>
        <v>0</v>
      </c>
      <c r="F293" s="1768">
        <f t="shared" si="53"/>
        <v>0</v>
      </c>
      <c r="G293" s="1768">
        <f t="shared" si="53"/>
        <v>0</v>
      </c>
      <c r="H293" s="1768">
        <f t="shared" si="53"/>
        <v>0</v>
      </c>
      <c r="I293" s="1768">
        <f t="shared" si="53"/>
        <v>0</v>
      </c>
      <c r="J293" s="1768">
        <f t="shared" si="53"/>
        <v>0</v>
      </c>
      <c r="K293" s="1768">
        <f t="shared" si="53"/>
        <v>0</v>
      </c>
      <c r="L293" s="1768">
        <f t="shared" si="53"/>
        <v>0</v>
      </c>
      <c r="M293" s="1768">
        <f t="shared" si="53"/>
        <v>0</v>
      </c>
      <c r="N293" s="1768">
        <f t="shared" si="53"/>
        <v>0</v>
      </c>
      <c r="O293" s="1768">
        <f t="shared" si="53"/>
        <v>0</v>
      </c>
      <c r="P293" s="1768">
        <f t="shared" si="53"/>
        <v>0</v>
      </c>
      <c r="Q293" s="1768">
        <f t="shared" si="53"/>
        <v>0</v>
      </c>
      <c r="R293" s="1768">
        <f t="shared" si="53"/>
        <v>0</v>
      </c>
      <c r="S293" s="1768">
        <f t="shared" si="53"/>
        <v>0</v>
      </c>
      <c r="T293" s="1768">
        <f t="shared" si="53"/>
        <v>0</v>
      </c>
      <c r="U293" s="1768">
        <f t="shared" si="53"/>
        <v>0</v>
      </c>
      <c r="V293" s="1768">
        <f t="shared" si="53"/>
        <v>0</v>
      </c>
      <c r="W293" s="1768">
        <f t="shared" si="53"/>
        <v>0</v>
      </c>
      <c r="X293" s="1768">
        <f t="shared" si="53"/>
        <v>0</v>
      </c>
      <c r="Y293" s="1768">
        <f t="shared" si="53"/>
        <v>0</v>
      </c>
      <c r="Z293" s="1768">
        <f t="shared" si="53"/>
        <v>0</v>
      </c>
      <c r="AA293" s="1768">
        <f t="shared" si="53"/>
        <v>0</v>
      </c>
      <c r="AB293" s="1768">
        <f t="shared" si="53"/>
        <v>0</v>
      </c>
      <c r="AC293" s="1768">
        <f t="shared" si="53"/>
        <v>0</v>
      </c>
      <c r="AD293" s="1768">
        <f t="shared" si="53"/>
        <v>0</v>
      </c>
      <c r="AE293" s="1768">
        <f t="shared" si="53"/>
        <v>0</v>
      </c>
      <c r="AF293" s="1768">
        <f t="shared" si="53"/>
        <v>0</v>
      </c>
      <c r="AG293" s="1768">
        <f t="shared" si="53"/>
        <v>0</v>
      </c>
      <c r="AH293" s="1768">
        <f t="shared" si="53"/>
        <v>0</v>
      </c>
      <c r="AI293" s="1768">
        <f t="shared" si="53"/>
        <v>0</v>
      </c>
      <c r="AJ293" s="1768">
        <f t="shared" si="53"/>
        <v>0</v>
      </c>
      <c r="AK293" s="1768">
        <f t="shared" si="53"/>
        <v>0</v>
      </c>
      <c r="AL293" s="1768">
        <f t="shared" si="53"/>
        <v>0</v>
      </c>
      <c r="AM293" s="1768">
        <f t="shared" si="53"/>
        <v>0</v>
      </c>
      <c r="AN293" s="1768">
        <f t="shared" si="53"/>
        <v>0</v>
      </c>
      <c r="AO293" s="1768">
        <f t="shared" si="53"/>
        <v>0</v>
      </c>
      <c r="AP293" s="1768">
        <f t="shared" si="53"/>
        <v>0</v>
      </c>
      <c r="AQ293" s="1768">
        <f t="shared" si="53"/>
        <v>0</v>
      </c>
      <c r="AR293" s="1768">
        <f t="shared" si="53"/>
        <v>0</v>
      </c>
      <c r="AS293" s="1768">
        <f t="shared" si="53"/>
        <v>0</v>
      </c>
      <c r="AT293" s="1768"/>
      <c r="AU293" s="1768"/>
      <c r="AV293" s="1915"/>
      <c r="AW293" s="1768"/>
      <c r="AX293" s="1768"/>
      <c r="AY293" s="1768"/>
      <c r="AZ293" s="1768"/>
      <c r="BA293" s="1768"/>
      <c r="BB293" s="1768"/>
      <c r="BC293" s="1768"/>
      <c r="BD293" s="1768"/>
      <c r="BE293" s="1768"/>
      <c r="BF293" s="1768"/>
      <c r="BG293" s="1768"/>
      <c r="BH293" s="1768"/>
      <c r="BI293" s="1768"/>
      <c r="BJ293" s="1768"/>
      <c r="BK293" s="1768"/>
      <c r="BL293" s="1768"/>
      <c r="BM293" s="1768"/>
      <c r="BN293" s="1768"/>
    </row>
    <row r="294" spans="1:66" s="672" customFormat="1" ht="12.75">
      <c r="A294" s="713"/>
      <c r="B294" s="1788" t="s">
        <v>706</v>
      </c>
      <c r="C294" s="1768">
        <f t="shared" si="44"/>
        <v>0</v>
      </c>
      <c r="D294" s="1768">
        <f t="shared" si="53"/>
        <v>0</v>
      </c>
      <c r="E294" s="1768">
        <f t="shared" si="53"/>
        <v>0</v>
      </c>
      <c r="F294" s="1768">
        <f t="shared" si="53"/>
        <v>0</v>
      </c>
      <c r="G294" s="1768">
        <f t="shared" si="53"/>
        <v>0</v>
      </c>
      <c r="H294" s="1768">
        <f t="shared" si="53"/>
        <v>0</v>
      </c>
      <c r="I294" s="1768">
        <f t="shared" si="53"/>
        <v>0</v>
      </c>
      <c r="J294" s="1768">
        <f t="shared" si="53"/>
        <v>0</v>
      </c>
      <c r="K294" s="1768">
        <f t="shared" si="53"/>
        <v>0</v>
      </c>
      <c r="L294" s="1768">
        <f t="shared" si="53"/>
        <v>0</v>
      </c>
      <c r="M294" s="1768">
        <f t="shared" si="53"/>
        <v>0</v>
      </c>
      <c r="N294" s="1768">
        <f t="shared" si="53"/>
        <v>0</v>
      </c>
      <c r="O294" s="1768">
        <f t="shared" si="53"/>
        <v>0</v>
      </c>
      <c r="P294" s="1768">
        <f t="shared" si="53"/>
        <v>0</v>
      </c>
      <c r="Q294" s="1768">
        <f t="shared" si="53"/>
        <v>0</v>
      </c>
      <c r="R294" s="1768">
        <f t="shared" si="53"/>
        <v>0</v>
      </c>
      <c r="S294" s="1768">
        <f t="shared" si="53"/>
        <v>0</v>
      </c>
      <c r="T294" s="1768">
        <f t="shared" si="53"/>
        <v>0</v>
      </c>
      <c r="U294" s="1768">
        <f t="shared" si="53"/>
        <v>0</v>
      </c>
      <c r="V294" s="1768">
        <f t="shared" si="53"/>
        <v>0</v>
      </c>
      <c r="W294" s="1768">
        <f t="shared" si="53"/>
        <v>0</v>
      </c>
      <c r="X294" s="1768">
        <f t="shared" si="53"/>
        <v>0</v>
      </c>
      <c r="Y294" s="1768">
        <f t="shared" si="53"/>
        <v>0</v>
      </c>
      <c r="Z294" s="1768">
        <f t="shared" si="53"/>
        <v>0</v>
      </c>
      <c r="AA294" s="1768">
        <f t="shared" si="53"/>
        <v>0</v>
      </c>
      <c r="AB294" s="1768">
        <f t="shared" si="53"/>
        <v>0</v>
      </c>
      <c r="AC294" s="1768">
        <f t="shared" si="53"/>
        <v>0</v>
      </c>
      <c r="AD294" s="1768">
        <f t="shared" si="53"/>
        <v>0</v>
      </c>
      <c r="AE294" s="1768">
        <f t="shared" si="53"/>
        <v>0</v>
      </c>
      <c r="AF294" s="1768">
        <f t="shared" si="53"/>
        <v>0</v>
      </c>
      <c r="AG294" s="1768">
        <f t="shared" si="53"/>
        <v>0</v>
      </c>
      <c r="AH294" s="1768">
        <f t="shared" si="53"/>
        <v>0</v>
      </c>
      <c r="AI294" s="1768">
        <f t="shared" si="53"/>
        <v>0</v>
      </c>
      <c r="AJ294" s="1768">
        <f t="shared" si="53"/>
        <v>0</v>
      </c>
      <c r="AK294" s="1768">
        <f t="shared" si="53"/>
        <v>0</v>
      </c>
      <c r="AL294" s="1768">
        <f t="shared" si="53"/>
        <v>0</v>
      </c>
      <c r="AM294" s="1768">
        <f t="shared" si="53"/>
        <v>0</v>
      </c>
      <c r="AN294" s="1768">
        <f t="shared" si="53"/>
        <v>0</v>
      </c>
      <c r="AO294" s="1768">
        <f t="shared" si="53"/>
        <v>0</v>
      </c>
      <c r="AP294" s="1768">
        <f t="shared" si="53"/>
        <v>0</v>
      </c>
      <c r="AQ294" s="1768">
        <f t="shared" ref="AQ294:AS295" si="54">SUMIF($AV$117:$AV$159, $B294,AQ$117:AQ$159)</f>
        <v>0</v>
      </c>
      <c r="AR294" s="1768">
        <f t="shared" si="54"/>
        <v>0</v>
      </c>
      <c r="AS294" s="1768">
        <f t="shared" si="54"/>
        <v>0</v>
      </c>
      <c r="AT294" s="1768"/>
      <c r="AU294" s="1768"/>
      <c r="AV294" s="1915"/>
      <c r="AW294" s="1768"/>
      <c r="AX294" s="1768"/>
      <c r="AY294" s="1768"/>
      <c r="AZ294" s="1768"/>
      <c r="BA294" s="1768"/>
      <c r="BB294" s="1768"/>
      <c r="BC294" s="1768"/>
      <c r="BD294" s="1768"/>
      <c r="BE294" s="1768"/>
      <c r="BF294" s="1768"/>
      <c r="BG294" s="1768"/>
      <c r="BH294" s="1768"/>
      <c r="BI294" s="1768"/>
      <c r="BJ294" s="1768"/>
      <c r="BK294" s="1768"/>
      <c r="BL294" s="1768"/>
      <c r="BM294" s="1768"/>
      <c r="BN294" s="1768"/>
    </row>
    <row r="295" spans="1:66" s="672" customFormat="1" ht="12.75">
      <c r="A295" s="713"/>
      <c r="B295" s="1787" t="s">
        <v>703</v>
      </c>
      <c r="C295" s="1768">
        <f t="shared" si="44"/>
        <v>0</v>
      </c>
      <c r="D295" s="1768">
        <f t="shared" ref="D295:AP295" si="55">SUMIF($AV$117:$AV$159, $B295,D$117:D$159)</f>
        <v>0</v>
      </c>
      <c r="E295" s="1768">
        <f t="shared" si="55"/>
        <v>0</v>
      </c>
      <c r="F295" s="1768">
        <f t="shared" si="55"/>
        <v>0</v>
      </c>
      <c r="G295" s="1768">
        <f t="shared" si="55"/>
        <v>0</v>
      </c>
      <c r="H295" s="1768">
        <f t="shared" si="55"/>
        <v>0</v>
      </c>
      <c r="I295" s="1768">
        <f t="shared" si="55"/>
        <v>0</v>
      </c>
      <c r="J295" s="1768">
        <f t="shared" si="55"/>
        <v>0</v>
      </c>
      <c r="K295" s="1768">
        <f t="shared" si="55"/>
        <v>0</v>
      </c>
      <c r="L295" s="1768">
        <f t="shared" si="55"/>
        <v>0</v>
      </c>
      <c r="M295" s="1768">
        <f t="shared" si="55"/>
        <v>0</v>
      </c>
      <c r="N295" s="1768">
        <f t="shared" si="55"/>
        <v>0</v>
      </c>
      <c r="O295" s="1768">
        <f t="shared" si="55"/>
        <v>0</v>
      </c>
      <c r="P295" s="1768">
        <f t="shared" si="55"/>
        <v>0</v>
      </c>
      <c r="Q295" s="1768">
        <f t="shared" si="55"/>
        <v>0</v>
      </c>
      <c r="R295" s="1768">
        <f t="shared" si="55"/>
        <v>0</v>
      </c>
      <c r="S295" s="1768">
        <f t="shared" si="55"/>
        <v>0</v>
      </c>
      <c r="T295" s="1768">
        <f t="shared" si="55"/>
        <v>0</v>
      </c>
      <c r="U295" s="1768">
        <f t="shared" si="55"/>
        <v>0</v>
      </c>
      <c r="V295" s="1768">
        <f t="shared" si="55"/>
        <v>0</v>
      </c>
      <c r="W295" s="1768">
        <f t="shared" si="55"/>
        <v>0</v>
      </c>
      <c r="X295" s="1768">
        <f t="shared" si="55"/>
        <v>0</v>
      </c>
      <c r="Y295" s="1768">
        <f t="shared" si="55"/>
        <v>0</v>
      </c>
      <c r="Z295" s="1768">
        <f t="shared" si="55"/>
        <v>0</v>
      </c>
      <c r="AA295" s="1768">
        <f t="shared" si="55"/>
        <v>0</v>
      </c>
      <c r="AB295" s="1768">
        <f t="shared" si="55"/>
        <v>0</v>
      </c>
      <c r="AC295" s="1768">
        <f t="shared" si="55"/>
        <v>0</v>
      </c>
      <c r="AD295" s="1768">
        <f t="shared" si="55"/>
        <v>0</v>
      </c>
      <c r="AE295" s="1768">
        <f t="shared" si="55"/>
        <v>0</v>
      </c>
      <c r="AF295" s="1768">
        <f t="shared" si="55"/>
        <v>0</v>
      </c>
      <c r="AG295" s="1768">
        <f t="shared" si="55"/>
        <v>0</v>
      </c>
      <c r="AH295" s="1768">
        <f t="shared" si="55"/>
        <v>0</v>
      </c>
      <c r="AI295" s="1768">
        <f t="shared" si="55"/>
        <v>0</v>
      </c>
      <c r="AJ295" s="1768">
        <f t="shared" si="55"/>
        <v>0</v>
      </c>
      <c r="AK295" s="1768">
        <f t="shared" si="55"/>
        <v>0</v>
      </c>
      <c r="AL295" s="1768">
        <f t="shared" si="55"/>
        <v>0</v>
      </c>
      <c r="AM295" s="1768">
        <f t="shared" si="55"/>
        <v>0</v>
      </c>
      <c r="AN295" s="1768">
        <f t="shared" si="55"/>
        <v>0</v>
      </c>
      <c r="AO295" s="1768">
        <f t="shared" si="55"/>
        <v>0</v>
      </c>
      <c r="AP295" s="1768">
        <f t="shared" si="55"/>
        <v>0</v>
      </c>
      <c r="AQ295" s="1768">
        <f t="shared" si="54"/>
        <v>0</v>
      </c>
      <c r="AR295" s="1768">
        <f t="shared" si="54"/>
        <v>0</v>
      </c>
      <c r="AS295" s="1768">
        <f t="shared" si="54"/>
        <v>0</v>
      </c>
      <c r="AT295" s="1768"/>
      <c r="AU295" s="1768"/>
      <c r="AV295" s="1915"/>
      <c r="AW295" s="1768"/>
      <c r="AX295" s="1768"/>
      <c r="AY295" s="1768"/>
      <c r="AZ295" s="1768"/>
      <c r="BA295" s="1768"/>
      <c r="BB295" s="1768"/>
      <c r="BC295" s="1768"/>
      <c r="BD295" s="1768"/>
      <c r="BE295" s="1768"/>
      <c r="BF295" s="1768"/>
      <c r="BG295" s="1768"/>
      <c r="BH295" s="1768"/>
      <c r="BI295" s="1768"/>
      <c r="BJ295" s="1768"/>
      <c r="BK295" s="1768"/>
      <c r="BL295" s="1768"/>
      <c r="BM295" s="1768"/>
      <c r="BN295" s="1768"/>
    </row>
    <row r="296" spans="1:66" s="672" customFormat="1" ht="15">
      <c r="A296" s="713"/>
      <c r="B296" s="590"/>
      <c r="C296" s="1666"/>
      <c r="D296" s="1666"/>
      <c r="E296" s="1666"/>
      <c r="F296" s="1666"/>
      <c r="G296" s="1666"/>
      <c r="H296" s="1666"/>
      <c r="I296" s="1666"/>
      <c r="J296" s="1666"/>
      <c r="K296" s="1666"/>
      <c r="L296" s="1666"/>
      <c r="M296" s="1666"/>
      <c r="N296" s="1666"/>
      <c r="O296" s="1666"/>
      <c r="P296" s="1666"/>
      <c r="Q296" s="1666"/>
      <c r="R296" s="1666"/>
      <c r="S296" s="1666"/>
      <c r="T296" s="1666"/>
      <c r="U296" s="1666"/>
      <c r="V296" s="1666"/>
      <c r="W296" s="1666"/>
      <c r="X296" s="1666"/>
      <c r="Y296" s="1666"/>
      <c r="Z296" s="1666"/>
      <c r="AA296" s="1666"/>
      <c r="AB296" s="1666"/>
      <c r="AC296" s="1666"/>
      <c r="AD296" s="1666"/>
      <c r="AE296" s="1666"/>
      <c r="AF296" s="1666"/>
      <c r="AG296" s="1666"/>
      <c r="AH296" s="1666"/>
      <c r="AI296" s="1666"/>
      <c r="AJ296" s="1666"/>
      <c r="AK296" s="1666"/>
      <c r="AL296" s="1666"/>
      <c r="AM296" s="1666"/>
      <c r="AN296" s="1666"/>
      <c r="AO296" s="1666"/>
      <c r="AP296" s="1666"/>
      <c r="AQ296" s="1666"/>
      <c r="AR296" s="1666"/>
      <c r="AS296" s="1666"/>
      <c r="AT296" s="1666"/>
      <c r="AU296" s="1666"/>
      <c r="AV296" s="1916"/>
      <c r="AW296" s="1666"/>
      <c r="AX296" s="1666"/>
      <c r="AY296" s="1666"/>
      <c r="AZ296" s="1666"/>
      <c r="BA296" s="1666"/>
      <c r="BB296" s="1666"/>
      <c r="BC296" s="1666"/>
      <c r="BD296" s="1666"/>
      <c r="BE296" s="1666"/>
      <c r="BF296" s="1666"/>
      <c r="BG296" s="1666"/>
      <c r="BH296" s="1666"/>
      <c r="BI296" s="1666"/>
      <c r="BJ296" s="1666"/>
      <c r="BK296" s="1666"/>
      <c r="BL296" s="1666"/>
      <c r="BM296" s="1666"/>
      <c r="BN296" s="1666"/>
    </row>
    <row r="297" spans="1:66" s="672" customFormat="1" ht="13.5" thickBot="1">
      <c r="A297" s="713"/>
      <c r="B297" s="590" t="s">
        <v>769</v>
      </c>
      <c r="C297" s="1793">
        <f>SUM(C262:C295)</f>
        <v>399000</v>
      </c>
      <c r="D297" s="1793">
        <f t="shared" ref="D297:AS297" si="56">SUM(D262:D295)</f>
        <v>210614.31771494483</v>
      </c>
      <c r="E297" s="1793">
        <f t="shared" si="56"/>
        <v>100940.77698124852</v>
      </c>
      <c r="F297" s="1793">
        <f t="shared" si="56"/>
        <v>85839.664675743028</v>
      </c>
      <c r="G297" s="1793">
        <f t="shared" si="56"/>
        <v>0</v>
      </c>
      <c r="H297" s="1793">
        <f t="shared" si="56"/>
        <v>0</v>
      </c>
      <c r="I297" s="1793">
        <f t="shared" si="56"/>
        <v>0</v>
      </c>
      <c r="J297" s="1793">
        <f t="shared" si="56"/>
        <v>946.28121718443526</v>
      </c>
      <c r="K297" s="1793">
        <f t="shared" si="56"/>
        <v>0</v>
      </c>
      <c r="L297" s="1793">
        <f t="shared" si="56"/>
        <v>658.95941087920539</v>
      </c>
      <c r="M297" s="1793">
        <f t="shared" si="56"/>
        <v>0</v>
      </c>
      <c r="N297" s="1793">
        <f t="shared" si="56"/>
        <v>0</v>
      </c>
      <c r="O297" s="1793">
        <f t="shared" si="56"/>
        <v>0</v>
      </c>
      <c r="P297" s="1793">
        <f t="shared" si="56"/>
        <v>0</v>
      </c>
      <c r="Q297" s="1793">
        <f t="shared" si="56"/>
        <v>0</v>
      </c>
      <c r="R297" s="1793">
        <f t="shared" si="56"/>
        <v>0</v>
      </c>
      <c r="S297" s="1793">
        <f t="shared" si="56"/>
        <v>0</v>
      </c>
      <c r="T297" s="1793">
        <f t="shared" si="56"/>
        <v>0</v>
      </c>
      <c r="U297" s="1793">
        <f t="shared" si="56"/>
        <v>0</v>
      </c>
      <c r="V297" s="1793">
        <f t="shared" si="56"/>
        <v>0</v>
      </c>
      <c r="W297" s="1793">
        <f t="shared" si="56"/>
        <v>0</v>
      </c>
      <c r="X297" s="1793">
        <f t="shared" si="56"/>
        <v>544000</v>
      </c>
      <c r="Y297" s="1793">
        <f t="shared" si="56"/>
        <v>442645.741199843</v>
      </c>
      <c r="Z297" s="1793">
        <f t="shared" si="56"/>
        <v>71867.078193309761</v>
      </c>
      <c r="AA297" s="1793">
        <f t="shared" si="56"/>
        <v>17557.312251272579</v>
      </c>
      <c r="AB297" s="1793">
        <f t="shared" si="56"/>
        <v>0</v>
      </c>
      <c r="AC297" s="1793">
        <f t="shared" si="56"/>
        <v>0</v>
      </c>
      <c r="AD297" s="1793">
        <f t="shared" si="56"/>
        <v>0</v>
      </c>
      <c r="AE297" s="1793">
        <f t="shared" si="56"/>
        <v>11235.039608995769</v>
      </c>
      <c r="AF297" s="1793">
        <f t="shared" si="56"/>
        <v>0</v>
      </c>
      <c r="AG297" s="1793">
        <f t="shared" si="56"/>
        <v>694.82874657885554</v>
      </c>
      <c r="AH297" s="1793">
        <f t="shared" si="56"/>
        <v>0</v>
      </c>
      <c r="AI297" s="1793">
        <f t="shared" si="56"/>
        <v>0</v>
      </c>
      <c r="AJ297" s="1793">
        <f t="shared" si="56"/>
        <v>0</v>
      </c>
      <c r="AK297" s="1793">
        <f t="shared" si="56"/>
        <v>0</v>
      </c>
      <c r="AL297" s="1793">
        <f t="shared" si="56"/>
        <v>0</v>
      </c>
      <c r="AM297" s="1793">
        <f t="shared" si="56"/>
        <v>0</v>
      </c>
      <c r="AN297" s="1793">
        <f t="shared" si="56"/>
        <v>0</v>
      </c>
      <c r="AO297" s="1793">
        <f t="shared" si="56"/>
        <v>0</v>
      </c>
      <c r="AP297" s="1793">
        <f t="shared" si="56"/>
        <v>0</v>
      </c>
      <c r="AQ297" s="1793">
        <f t="shared" si="56"/>
        <v>0</v>
      </c>
      <c r="AR297" s="1793">
        <f t="shared" si="56"/>
        <v>0</v>
      </c>
      <c r="AS297" s="1793">
        <f t="shared" si="56"/>
        <v>0</v>
      </c>
      <c r="AT297" s="1790"/>
      <c r="AU297" s="1790"/>
      <c r="AV297" s="1917"/>
      <c r="AW297" s="1790"/>
      <c r="AX297" s="1790"/>
      <c r="AY297" s="1790"/>
      <c r="AZ297" s="1790"/>
      <c r="BA297" s="1790"/>
      <c r="BB297" s="1790"/>
      <c r="BC297" s="1790"/>
      <c r="BD297" s="1790"/>
      <c r="BE297" s="1790"/>
      <c r="BF297" s="1790"/>
      <c r="BG297" s="1790"/>
      <c r="BH297" s="1790"/>
      <c r="BI297" s="1790"/>
      <c r="BJ297" s="1790"/>
      <c r="BK297" s="1790"/>
      <c r="BL297" s="1790"/>
      <c r="BM297" s="1790"/>
      <c r="BN297" s="1790"/>
    </row>
    <row r="298" spans="1:66" s="672" customFormat="1" ht="15">
      <c r="A298" s="713"/>
      <c r="B298" s="713"/>
      <c r="C298" s="1666"/>
      <c r="D298" s="1665"/>
      <c r="E298" s="1782"/>
      <c r="F298" s="1665"/>
      <c r="G298" s="650"/>
      <c r="H298" s="650"/>
      <c r="I298" s="650"/>
      <c r="J298" s="650"/>
      <c r="K298" s="650"/>
      <c r="L298" s="650"/>
      <c r="M298" s="650"/>
      <c r="N298" s="650"/>
      <c r="O298" s="650"/>
      <c r="P298" s="650"/>
      <c r="Q298" s="650"/>
      <c r="R298" s="650"/>
      <c r="S298" s="650"/>
      <c r="T298" s="650"/>
      <c r="U298" s="650"/>
      <c r="V298" s="650"/>
      <c r="W298" s="650"/>
      <c r="X298" s="652"/>
      <c r="Y298" s="650"/>
      <c r="Z298" s="650"/>
      <c r="AA298" s="650"/>
      <c r="AB298" s="650"/>
      <c r="AC298" s="650"/>
      <c r="AD298" s="650"/>
      <c r="AE298" s="650"/>
      <c r="AF298" s="650"/>
      <c r="AG298" s="650"/>
      <c r="AH298" s="650"/>
      <c r="AI298" s="650"/>
      <c r="AJ298" s="650"/>
      <c r="AK298" s="650"/>
      <c r="AL298" s="650"/>
      <c r="AM298" s="650"/>
      <c r="AN298" s="650"/>
      <c r="AO298" s="650"/>
      <c r="AP298" s="650"/>
      <c r="AQ298" s="650"/>
      <c r="AR298" s="650"/>
      <c r="AS298" s="813"/>
      <c r="AV298" s="1713"/>
    </row>
    <row r="299" spans="1:66" s="672" customFormat="1" ht="15.75" thickBot="1">
      <c r="A299" s="713"/>
      <c r="B299" s="713"/>
      <c r="C299" s="1789"/>
      <c r="D299" s="1789"/>
      <c r="E299" s="1789"/>
      <c r="F299" s="1789"/>
      <c r="G299" s="1789"/>
      <c r="H299" s="1789"/>
      <c r="I299" s="1789"/>
      <c r="J299" s="1789"/>
      <c r="K299" s="1789"/>
      <c r="L299" s="1789"/>
      <c r="M299" s="1789"/>
      <c r="N299" s="1789"/>
      <c r="O299" s="1789"/>
      <c r="P299" s="1789"/>
      <c r="Q299" s="1789"/>
      <c r="R299" s="1789"/>
      <c r="S299" s="1789"/>
      <c r="T299" s="1789"/>
      <c r="U299" s="1789"/>
      <c r="V299" s="1789"/>
      <c r="W299" s="1789"/>
      <c r="X299" s="1789"/>
      <c r="Y299" s="1789"/>
      <c r="Z299" s="1789"/>
      <c r="AA299" s="1789"/>
      <c r="AB299" s="1789"/>
      <c r="AC299" s="1789"/>
      <c r="AD299" s="1789"/>
      <c r="AE299" s="1789"/>
      <c r="AF299" s="1789"/>
      <c r="AG299" s="1789"/>
      <c r="AH299" s="1789"/>
      <c r="AI299" s="1789"/>
      <c r="AJ299" s="1789"/>
      <c r="AK299" s="1789"/>
      <c r="AL299" s="1789"/>
      <c r="AM299" s="1789"/>
      <c r="AN299" s="1789"/>
      <c r="AO299" s="1789"/>
      <c r="AP299" s="1789"/>
      <c r="AQ299" s="1789"/>
      <c r="AR299" s="1789"/>
      <c r="AS299" s="1789"/>
      <c r="AV299" s="1713"/>
    </row>
    <row r="300" spans="1:66" s="672" customFormat="1" ht="18">
      <c r="C300" s="2545" t="s">
        <v>696</v>
      </c>
      <c r="D300" s="2546"/>
      <c r="E300" s="1794"/>
      <c r="F300" s="1794"/>
      <c r="G300" s="1794"/>
      <c r="H300" s="1794"/>
      <c r="I300" s="1794"/>
      <c r="J300" s="1794"/>
      <c r="K300" s="1794"/>
      <c r="L300" s="1794"/>
      <c r="M300" s="1794"/>
      <c r="N300" s="1794"/>
      <c r="O300" s="1794"/>
      <c r="P300" s="1794"/>
      <c r="Q300" s="1794"/>
      <c r="R300" s="1794"/>
      <c r="S300" s="1794"/>
      <c r="T300" s="1794"/>
      <c r="U300" s="1794"/>
      <c r="V300" s="1794"/>
      <c r="W300" s="1794"/>
      <c r="X300" s="1800"/>
      <c r="Y300" s="2545" t="s">
        <v>580</v>
      </c>
      <c r="Z300" s="2546"/>
      <c r="AA300" s="1794"/>
      <c r="AB300" s="1794"/>
      <c r="AC300" s="1794"/>
      <c r="AD300" s="1794"/>
      <c r="AE300" s="1794"/>
      <c r="AF300" s="1794"/>
      <c r="AG300" s="1794"/>
      <c r="AH300" s="1794"/>
      <c r="AI300" s="1794"/>
      <c r="AJ300" s="1794"/>
      <c r="AK300" s="1794"/>
      <c r="AL300" s="1794"/>
      <c r="AM300" s="1794"/>
      <c r="AN300" s="1794"/>
      <c r="AO300" s="1794"/>
      <c r="AP300" s="1794"/>
      <c r="AQ300" s="1794"/>
      <c r="AR300" s="1794"/>
      <c r="AS300" s="1799"/>
      <c r="AV300" s="1713"/>
    </row>
    <row r="301" spans="1:66" s="317" customFormat="1" ht="39" thickBot="1">
      <c r="A301" s="2556" t="s">
        <v>816</v>
      </c>
      <c r="B301" s="2557"/>
      <c r="C301" s="1796" t="str">
        <f>C260</f>
        <v>Demand Total</v>
      </c>
      <c r="D301" s="1797" t="str">
        <f>D260</f>
        <v>Residential</v>
      </c>
      <c r="E301" s="1797" t="str">
        <f t="shared" ref="E301:AS301" si="57">E260</f>
        <v>General Service Less Than 50 kW</v>
      </c>
      <c r="F301" s="1797" t="str">
        <f t="shared" si="57"/>
        <v>General Service 50 to 4,999 kW</v>
      </c>
      <c r="G301" s="1797" t="str">
        <f t="shared" si="57"/>
        <v>GS&gt; 50-TOU</v>
      </c>
      <c r="H301" s="1797" t="str">
        <f t="shared" si="57"/>
        <v>GS &gt;50-Intermediate</v>
      </c>
      <c r="I301" s="1797" t="str">
        <f t="shared" si="57"/>
        <v>Large Use &gt;5MW</v>
      </c>
      <c r="J301" s="1797" t="str">
        <f t="shared" si="57"/>
        <v>Street Lighting</v>
      </c>
      <c r="K301" s="1797" t="str">
        <f t="shared" si="57"/>
        <v>Sentinel</v>
      </c>
      <c r="L301" s="1797" t="str">
        <f t="shared" si="57"/>
        <v>Unmetered Scattered Load</v>
      </c>
      <c r="M301" s="1797" t="str">
        <f t="shared" si="57"/>
        <v>Embedded Distributor</v>
      </c>
      <c r="N301" s="1797" t="str">
        <f t="shared" si="57"/>
        <v>Back-up/Standby Power</v>
      </c>
      <c r="O301" s="1797" t="str">
        <f t="shared" si="57"/>
        <v>Rate Class 1</v>
      </c>
      <c r="P301" s="1797" t="str">
        <f t="shared" si="57"/>
        <v>Rate class 2</v>
      </c>
      <c r="Q301" s="1797" t="str">
        <f t="shared" si="57"/>
        <v>Rate class 3</v>
      </c>
      <c r="R301" s="1797" t="str">
        <f t="shared" si="57"/>
        <v>Rate class 4</v>
      </c>
      <c r="S301" s="1797" t="str">
        <f t="shared" si="57"/>
        <v>Rate class 5</v>
      </c>
      <c r="T301" s="1797" t="str">
        <f t="shared" si="57"/>
        <v>Rate class 6</v>
      </c>
      <c r="U301" s="1797" t="str">
        <f t="shared" si="57"/>
        <v>Rate class 7</v>
      </c>
      <c r="V301" s="1797" t="str">
        <f t="shared" si="57"/>
        <v>Rate class 8</v>
      </c>
      <c r="W301" s="1797" t="str">
        <f t="shared" si="57"/>
        <v>Rate class 9</v>
      </c>
      <c r="X301" s="1797" t="str">
        <f t="shared" si="57"/>
        <v>Customer Total</v>
      </c>
      <c r="Y301" s="1796" t="str">
        <f t="shared" si="57"/>
        <v>Residential</v>
      </c>
      <c r="Z301" s="1797" t="str">
        <f t="shared" si="57"/>
        <v>General Service Less Than 50 kW</v>
      </c>
      <c r="AA301" s="1797" t="str">
        <f t="shared" si="57"/>
        <v>General Service 50 to 4,999 kW</v>
      </c>
      <c r="AB301" s="1797" t="str">
        <f t="shared" si="57"/>
        <v>GS&gt; 50-TOU</v>
      </c>
      <c r="AC301" s="1797" t="str">
        <f t="shared" si="57"/>
        <v>GS &gt;50-Intermediate</v>
      </c>
      <c r="AD301" s="1797" t="str">
        <f t="shared" si="57"/>
        <v>Large Use &gt;5MW</v>
      </c>
      <c r="AE301" s="1797" t="str">
        <f t="shared" si="57"/>
        <v>Street Lighting</v>
      </c>
      <c r="AF301" s="1797" t="str">
        <f t="shared" si="57"/>
        <v>Sentinel</v>
      </c>
      <c r="AG301" s="1797" t="str">
        <f t="shared" si="57"/>
        <v>Unmetered Scattered Load</v>
      </c>
      <c r="AH301" s="1797" t="str">
        <f t="shared" si="57"/>
        <v>Embedded Distributor</v>
      </c>
      <c r="AI301" s="1797" t="str">
        <f t="shared" si="57"/>
        <v>Back-up/Standby Power</v>
      </c>
      <c r="AJ301" s="1797" t="str">
        <f t="shared" si="57"/>
        <v>Rate Class 1</v>
      </c>
      <c r="AK301" s="1797" t="str">
        <f t="shared" si="57"/>
        <v>Rate class 2</v>
      </c>
      <c r="AL301" s="1797" t="str">
        <f t="shared" si="57"/>
        <v>Rate class 3</v>
      </c>
      <c r="AM301" s="1797" t="str">
        <f t="shared" si="57"/>
        <v>Rate class 4</v>
      </c>
      <c r="AN301" s="1797" t="str">
        <f t="shared" si="57"/>
        <v>Rate class 5</v>
      </c>
      <c r="AO301" s="1797" t="str">
        <f t="shared" si="57"/>
        <v>Rate class 6</v>
      </c>
      <c r="AP301" s="1797" t="str">
        <f t="shared" si="57"/>
        <v>Rate class 7</v>
      </c>
      <c r="AQ301" s="1797" t="str">
        <f t="shared" si="57"/>
        <v>Rate class 8</v>
      </c>
      <c r="AR301" s="1797" t="str">
        <f t="shared" si="57"/>
        <v>Rate class 9</v>
      </c>
      <c r="AS301" s="1798" t="str">
        <f t="shared" si="57"/>
        <v>Total</v>
      </c>
      <c r="AT301" s="1775"/>
      <c r="AU301" s="1775"/>
      <c r="AV301" s="1712"/>
    </row>
    <row r="302" spans="1:66" s="672" customFormat="1" ht="12.75">
      <c r="A302" s="255"/>
      <c r="B302" s="218"/>
      <c r="C302" s="1768"/>
      <c r="D302" s="650"/>
      <c r="E302" s="650"/>
      <c r="F302" s="650"/>
      <c r="G302" s="650"/>
      <c r="H302" s="650"/>
      <c r="I302" s="650"/>
      <c r="J302" s="650"/>
      <c r="K302" s="650"/>
      <c r="L302" s="650"/>
      <c r="M302" s="650"/>
      <c r="N302" s="650"/>
      <c r="O302" s="650"/>
      <c r="P302" s="650"/>
      <c r="Q302" s="650"/>
      <c r="R302" s="650"/>
      <c r="S302" s="650"/>
      <c r="T302" s="650"/>
      <c r="U302" s="650"/>
      <c r="V302" s="650"/>
      <c r="W302" s="650"/>
      <c r="X302" s="652"/>
      <c r="Y302" s="650"/>
      <c r="Z302" s="650"/>
      <c r="AA302" s="650"/>
      <c r="AB302" s="650"/>
      <c r="AC302" s="650"/>
      <c r="AD302" s="650"/>
      <c r="AE302" s="650"/>
      <c r="AF302" s="650"/>
      <c r="AG302" s="650"/>
      <c r="AH302" s="650"/>
      <c r="AI302" s="650"/>
      <c r="AJ302" s="650"/>
      <c r="AK302" s="650"/>
      <c r="AL302" s="650"/>
      <c r="AM302" s="650"/>
      <c r="AN302" s="650"/>
      <c r="AO302" s="650"/>
      <c r="AP302" s="650"/>
      <c r="AQ302" s="650"/>
      <c r="AR302" s="650"/>
      <c r="AS302" s="813"/>
      <c r="AV302" s="1713"/>
    </row>
    <row r="303" spans="1:66" s="672" customFormat="1" ht="12.75">
      <c r="A303" s="255"/>
      <c r="B303" s="218">
        <v>1808</v>
      </c>
      <c r="C303" s="1768">
        <f t="shared" ref="C303:L312" si="58">SUMIF($AV$180:$AV$252, $B303,C$180:C$252)</f>
        <v>49999.999999999993</v>
      </c>
      <c r="D303" s="1768">
        <f t="shared" si="58"/>
        <v>26608.3262253133</v>
      </c>
      <c r="E303" s="1768">
        <f t="shared" si="58"/>
        <v>10580.014434748377</v>
      </c>
      <c r="F303" s="1768">
        <f t="shared" si="58"/>
        <v>12453.251099009251</v>
      </c>
      <c r="G303" s="1768">
        <f t="shared" si="58"/>
        <v>0</v>
      </c>
      <c r="H303" s="1768">
        <f t="shared" si="58"/>
        <v>0</v>
      </c>
      <c r="I303" s="1768">
        <f t="shared" si="58"/>
        <v>0</v>
      </c>
      <c r="J303" s="1768">
        <f t="shared" si="58"/>
        <v>281.31356210222424</v>
      </c>
      <c r="K303" s="1768">
        <f t="shared" si="58"/>
        <v>0</v>
      </c>
      <c r="L303" s="1768">
        <f t="shared" si="58"/>
        <v>77.094678826848622</v>
      </c>
      <c r="M303" s="1768">
        <f t="shared" ref="M303:V312" si="59">SUMIF($AV$180:$AV$252, $B303,M$180:M$252)</f>
        <v>0</v>
      </c>
      <c r="N303" s="1768">
        <f t="shared" si="59"/>
        <v>0</v>
      </c>
      <c r="O303" s="1768">
        <f t="shared" si="59"/>
        <v>0</v>
      </c>
      <c r="P303" s="1768">
        <f t="shared" si="59"/>
        <v>0</v>
      </c>
      <c r="Q303" s="1768">
        <f t="shared" si="59"/>
        <v>0</v>
      </c>
      <c r="R303" s="1768">
        <f t="shared" si="59"/>
        <v>0</v>
      </c>
      <c r="S303" s="1768">
        <f t="shared" si="59"/>
        <v>0</v>
      </c>
      <c r="T303" s="1768">
        <f t="shared" si="59"/>
        <v>0</v>
      </c>
      <c r="U303" s="1768">
        <f t="shared" si="59"/>
        <v>0</v>
      </c>
      <c r="V303" s="1768">
        <f t="shared" si="59"/>
        <v>0</v>
      </c>
      <c r="W303" s="1768">
        <f t="shared" ref="W303:AF312" si="60">SUMIF($AV$180:$AV$252, $B303,W$180:W$252)</f>
        <v>0</v>
      </c>
      <c r="X303" s="1768">
        <f t="shared" si="60"/>
        <v>49999.999999999993</v>
      </c>
      <c r="Y303" s="1768">
        <f t="shared" si="60"/>
        <v>0</v>
      </c>
      <c r="Z303" s="1768">
        <f t="shared" si="60"/>
        <v>0</v>
      </c>
      <c r="AA303" s="1768">
        <f t="shared" si="60"/>
        <v>0</v>
      </c>
      <c r="AB303" s="1768">
        <f t="shared" si="60"/>
        <v>0</v>
      </c>
      <c r="AC303" s="1768">
        <f t="shared" si="60"/>
        <v>0</v>
      </c>
      <c r="AD303" s="1768">
        <f t="shared" si="60"/>
        <v>0</v>
      </c>
      <c r="AE303" s="1768">
        <f t="shared" si="60"/>
        <v>0</v>
      </c>
      <c r="AF303" s="1768">
        <f t="shared" si="60"/>
        <v>0</v>
      </c>
      <c r="AG303" s="1768">
        <f t="shared" ref="AG303:AS312" si="61">SUMIF($AV$180:$AV$252, $B303,AG$180:AG$252)</f>
        <v>0</v>
      </c>
      <c r="AH303" s="1768">
        <f t="shared" si="61"/>
        <v>0</v>
      </c>
      <c r="AI303" s="1768">
        <f t="shared" si="61"/>
        <v>0</v>
      </c>
      <c r="AJ303" s="1768">
        <f t="shared" si="61"/>
        <v>0</v>
      </c>
      <c r="AK303" s="1768">
        <f t="shared" si="61"/>
        <v>0</v>
      </c>
      <c r="AL303" s="1768">
        <f t="shared" si="61"/>
        <v>0</v>
      </c>
      <c r="AM303" s="1768">
        <f t="shared" si="61"/>
        <v>0</v>
      </c>
      <c r="AN303" s="1768">
        <f t="shared" si="61"/>
        <v>0</v>
      </c>
      <c r="AO303" s="1768">
        <f t="shared" si="61"/>
        <v>0</v>
      </c>
      <c r="AP303" s="1768">
        <f t="shared" si="61"/>
        <v>0</v>
      </c>
      <c r="AQ303" s="1768">
        <f t="shared" si="61"/>
        <v>0</v>
      </c>
      <c r="AR303" s="1768">
        <f t="shared" si="61"/>
        <v>0</v>
      </c>
      <c r="AS303" s="1768">
        <f t="shared" si="61"/>
        <v>0</v>
      </c>
      <c r="AT303" s="1768"/>
      <c r="AU303" s="1768"/>
      <c r="AV303" s="1915"/>
      <c r="AW303" s="1768"/>
      <c r="AX303" s="1768"/>
      <c r="AY303" s="1768"/>
      <c r="AZ303" s="1768"/>
      <c r="BA303" s="1768"/>
      <c r="BB303" s="1768"/>
      <c r="BC303" s="1768"/>
      <c r="BD303" s="1768"/>
      <c r="BE303" s="1768"/>
      <c r="BF303" s="1768"/>
      <c r="BG303" s="1768"/>
      <c r="BH303" s="1768"/>
      <c r="BI303" s="1768"/>
      <c r="BJ303" s="1768"/>
      <c r="BK303" s="1768"/>
      <c r="BL303" s="1768"/>
      <c r="BM303" s="1768"/>
      <c r="BN303" s="1768"/>
    </row>
    <row r="304" spans="1:66" s="672" customFormat="1" ht="12.75">
      <c r="A304" s="255"/>
      <c r="B304" s="218">
        <v>1815</v>
      </c>
      <c r="C304" s="1768">
        <f t="shared" si="58"/>
        <v>64000</v>
      </c>
      <c r="D304" s="1768">
        <f t="shared" si="58"/>
        <v>34058.657568401024</v>
      </c>
      <c r="E304" s="1768">
        <f t="shared" si="58"/>
        <v>13542.418476477922</v>
      </c>
      <c r="F304" s="1768">
        <f t="shared" si="58"/>
        <v>15940.161406731841</v>
      </c>
      <c r="G304" s="1768">
        <f t="shared" si="58"/>
        <v>0</v>
      </c>
      <c r="H304" s="1768">
        <f t="shared" si="58"/>
        <v>0</v>
      </c>
      <c r="I304" s="1768">
        <f t="shared" si="58"/>
        <v>0</v>
      </c>
      <c r="J304" s="1768">
        <f t="shared" si="58"/>
        <v>360.08135949084703</v>
      </c>
      <c r="K304" s="1768">
        <f t="shared" si="58"/>
        <v>0</v>
      </c>
      <c r="L304" s="1768">
        <f t="shared" si="58"/>
        <v>98.681188898366258</v>
      </c>
      <c r="M304" s="1768">
        <f t="shared" si="59"/>
        <v>0</v>
      </c>
      <c r="N304" s="1768">
        <f t="shared" si="59"/>
        <v>0</v>
      </c>
      <c r="O304" s="1768">
        <f t="shared" si="59"/>
        <v>0</v>
      </c>
      <c r="P304" s="1768">
        <f t="shared" si="59"/>
        <v>0</v>
      </c>
      <c r="Q304" s="1768">
        <f t="shared" si="59"/>
        <v>0</v>
      </c>
      <c r="R304" s="1768">
        <f t="shared" si="59"/>
        <v>0</v>
      </c>
      <c r="S304" s="1768">
        <f t="shared" si="59"/>
        <v>0</v>
      </c>
      <c r="T304" s="1768">
        <f t="shared" si="59"/>
        <v>0</v>
      </c>
      <c r="U304" s="1768">
        <f t="shared" si="59"/>
        <v>0</v>
      </c>
      <c r="V304" s="1768">
        <f t="shared" si="59"/>
        <v>0</v>
      </c>
      <c r="W304" s="1768">
        <f t="shared" si="60"/>
        <v>0</v>
      </c>
      <c r="X304" s="1768">
        <f t="shared" si="60"/>
        <v>64000</v>
      </c>
      <c r="Y304" s="1768">
        <f t="shared" si="60"/>
        <v>0</v>
      </c>
      <c r="Z304" s="1768">
        <f t="shared" si="60"/>
        <v>0</v>
      </c>
      <c r="AA304" s="1768">
        <f t="shared" si="60"/>
        <v>0</v>
      </c>
      <c r="AB304" s="1768">
        <f t="shared" si="60"/>
        <v>0</v>
      </c>
      <c r="AC304" s="1768">
        <f t="shared" si="60"/>
        <v>0</v>
      </c>
      <c r="AD304" s="1768">
        <f t="shared" si="60"/>
        <v>0</v>
      </c>
      <c r="AE304" s="1768">
        <f t="shared" si="60"/>
        <v>0</v>
      </c>
      <c r="AF304" s="1768">
        <f t="shared" si="60"/>
        <v>0</v>
      </c>
      <c r="AG304" s="1768">
        <f t="shared" si="61"/>
        <v>0</v>
      </c>
      <c r="AH304" s="1768">
        <f t="shared" si="61"/>
        <v>0</v>
      </c>
      <c r="AI304" s="1768">
        <f t="shared" si="61"/>
        <v>0</v>
      </c>
      <c r="AJ304" s="1768">
        <f t="shared" si="61"/>
        <v>0</v>
      </c>
      <c r="AK304" s="1768">
        <f t="shared" si="61"/>
        <v>0</v>
      </c>
      <c r="AL304" s="1768">
        <f t="shared" si="61"/>
        <v>0</v>
      </c>
      <c r="AM304" s="1768">
        <f t="shared" si="61"/>
        <v>0</v>
      </c>
      <c r="AN304" s="1768">
        <f t="shared" si="61"/>
        <v>0</v>
      </c>
      <c r="AO304" s="1768">
        <f t="shared" si="61"/>
        <v>0</v>
      </c>
      <c r="AP304" s="1768">
        <f t="shared" si="61"/>
        <v>0</v>
      </c>
      <c r="AQ304" s="1768">
        <f t="shared" si="61"/>
        <v>0</v>
      </c>
      <c r="AR304" s="1768">
        <f t="shared" si="61"/>
        <v>0</v>
      </c>
      <c r="AS304" s="1768">
        <f t="shared" si="61"/>
        <v>0</v>
      </c>
      <c r="AT304" s="1768"/>
      <c r="AU304" s="1768"/>
      <c r="AV304" s="1915"/>
      <c r="AW304" s="1768"/>
      <c r="AX304" s="1768"/>
      <c r="AY304" s="1768"/>
      <c r="AZ304" s="1768"/>
      <c r="BA304" s="1768"/>
      <c r="BB304" s="1768"/>
      <c r="BC304" s="1768"/>
      <c r="BD304" s="1768"/>
      <c r="BE304" s="1768"/>
      <c r="BF304" s="1768"/>
      <c r="BG304" s="1768"/>
      <c r="BH304" s="1768"/>
      <c r="BI304" s="1768"/>
      <c r="BJ304" s="1768"/>
      <c r="BK304" s="1768"/>
      <c r="BL304" s="1768"/>
      <c r="BM304" s="1768"/>
      <c r="BN304" s="1768"/>
    </row>
    <row r="305" spans="1:66" s="672" customFormat="1" ht="12.75">
      <c r="A305" s="255"/>
      <c r="B305" s="218">
        <v>1820</v>
      </c>
      <c r="C305" s="1768">
        <f t="shared" si="58"/>
        <v>0</v>
      </c>
      <c r="D305" s="1768">
        <f t="shared" si="58"/>
        <v>0</v>
      </c>
      <c r="E305" s="1768">
        <f t="shared" si="58"/>
        <v>0</v>
      </c>
      <c r="F305" s="1768">
        <f t="shared" si="58"/>
        <v>0</v>
      </c>
      <c r="G305" s="1768">
        <f t="shared" si="58"/>
        <v>0</v>
      </c>
      <c r="H305" s="1768">
        <f t="shared" si="58"/>
        <v>0</v>
      </c>
      <c r="I305" s="1768">
        <f t="shared" si="58"/>
        <v>0</v>
      </c>
      <c r="J305" s="1768">
        <f t="shared" si="58"/>
        <v>0</v>
      </c>
      <c r="K305" s="1768">
        <f t="shared" si="58"/>
        <v>0</v>
      </c>
      <c r="L305" s="1768">
        <f t="shared" si="58"/>
        <v>0</v>
      </c>
      <c r="M305" s="1768">
        <f t="shared" si="59"/>
        <v>0</v>
      </c>
      <c r="N305" s="1768">
        <f t="shared" si="59"/>
        <v>0</v>
      </c>
      <c r="O305" s="1768">
        <f t="shared" si="59"/>
        <v>0</v>
      </c>
      <c r="P305" s="1768">
        <f t="shared" si="59"/>
        <v>0</v>
      </c>
      <c r="Q305" s="1768">
        <f t="shared" si="59"/>
        <v>0</v>
      </c>
      <c r="R305" s="1768">
        <f t="shared" si="59"/>
        <v>0</v>
      </c>
      <c r="S305" s="1768">
        <f t="shared" si="59"/>
        <v>0</v>
      </c>
      <c r="T305" s="1768">
        <f t="shared" si="59"/>
        <v>0</v>
      </c>
      <c r="U305" s="1768">
        <f t="shared" si="59"/>
        <v>0</v>
      </c>
      <c r="V305" s="1768">
        <f t="shared" si="59"/>
        <v>0</v>
      </c>
      <c r="W305" s="1768">
        <f t="shared" si="60"/>
        <v>0</v>
      </c>
      <c r="X305" s="1768">
        <f t="shared" si="60"/>
        <v>0</v>
      </c>
      <c r="Y305" s="1768">
        <f t="shared" si="60"/>
        <v>0</v>
      </c>
      <c r="Z305" s="1768">
        <f t="shared" si="60"/>
        <v>0</v>
      </c>
      <c r="AA305" s="1768">
        <f t="shared" si="60"/>
        <v>0</v>
      </c>
      <c r="AB305" s="1768">
        <f t="shared" si="60"/>
        <v>0</v>
      </c>
      <c r="AC305" s="1768">
        <f t="shared" si="60"/>
        <v>0</v>
      </c>
      <c r="AD305" s="1768">
        <f t="shared" si="60"/>
        <v>0</v>
      </c>
      <c r="AE305" s="1768">
        <f t="shared" si="60"/>
        <v>0</v>
      </c>
      <c r="AF305" s="1768">
        <f t="shared" si="60"/>
        <v>0</v>
      </c>
      <c r="AG305" s="1768">
        <f t="shared" si="61"/>
        <v>0</v>
      </c>
      <c r="AH305" s="1768">
        <f t="shared" si="61"/>
        <v>0</v>
      </c>
      <c r="AI305" s="1768">
        <f t="shared" si="61"/>
        <v>0</v>
      </c>
      <c r="AJ305" s="1768">
        <f t="shared" si="61"/>
        <v>0</v>
      </c>
      <c r="AK305" s="1768">
        <f t="shared" si="61"/>
        <v>0</v>
      </c>
      <c r="AL305" s="1768">
        <f t="shared" si="61"/>
        <v>0</v>
      </c>
      <c r="AM305" s="1768">
        <f t="shared" si="61"/>
        <v>0</v>
      </c>
      <c r="AN305" s="1768">
        <f t="shared" si="61"/>
        <v>0</v>
      </c>
      <c r="AO305" s="1768">
        <f t="shared" si="61"/>
        <v>0</v>
      </c>
      <c r="AP305" s="1768">
        <f t="shared" si="61"/>
        <v>0</v>
      </c>
      <c r="AQ305" s="1768">
        <f t="shared" si="61"/>
        <v>0</v>
      </c>
      <c r="AR305" s="1768">
        <f t="shared" si="61"/>
        <v>0</v>
      </c>
      <c r="AS305" s="1768">
        <f t="shared" si="61"/>
        <v>0</v>
      </c>
      <c r="AT305" s="1768"/>
      <c r="AU305" s="1768"/>
      <c r="AV305" s="1915"/>
      <c r="AW305" s="1768"/>
      <c r="AX305" s="1768"/>
      <c r="AY305" s="1768"/>
      <c r="AZ305" s="1768"/>
      <c r="BA305" s="1768"/>
      <c r="BB305" s="1768"/>
      <c r="BC305" s="1768"/>
      <c r="BD305" s="1768"/>
      <c r="BE305" s="1768"/>
      <c r="BF305" s="1768"/>
      <c r="BG305" s="1768"/>
      <c r="BH305" s="1768"/>
      <c r="BI305" s="1768"/>
      <c r="BJ305" s="1768"/>
      <c r="BK305" s="1768"/>
      <c r="BL305" s="1768"/>
      <c r="BM305" s="1768"/>
      <c r="BN305" s="1768"/>
    </row>
    <row r="306" spans="1:66" s="672" customFormat="1" ht="12.75">
      <c r="A306" s="713"/>
      <c r="B306" s="218">
        <v>1830</v>
      </c>
      <c r="C306" s="1768">
        <f t="shared" si="58"/>
        <v>45000</v>
      </c>
      <c r="D306" s="1768">
        <f t="shared" si="58"/>
        <v>28747.291672400715</v>
      </c>
      <c r="E306" s="1768">
        <f t="shared" si="58"/>
        <v>9053.1227739127789</v>
      </c>
      <c r="F306" s="1768">
        <f t="shared" si="58"/>
        <v>6221.405936191084</v>
      </c>
      <c r="G306" s="1768">
        <f t="shared" si="58"/>
        <v>0</v>
      </c>
      <c r="H306" s="1768">
        <f t="shared" si="58"/>
        <v>0</v>
      </c>
      <c r="I306" s="1768">
        <f t="shared" si="58"/>
        <v>0</v>
      </c>
      <c r="J306" s="1768">
        <f t="shared" si="58"/>
        <v>906.07428354793183</v>
      </c>
      <c r="K306" s="1768">
        <f t="shared" si="58"/>
        <v>0</v>
      </c>
      <c r="L306" s="1768">
        <f t="shared" si="58"/>
        <v>72.105333947492909</v>
      </c>
      <c r="M306" s="1768">
        <f t="shared" si="59"/>
        <v>0</v>
      </c>
      <c r="N306" s="1768">
        <f t="shared" si="59"/>
        <v>0</v>
      </c>
      <c r="O306" s="1768">
        <f t="shared" si="59"/>
        <v>0</v>
      </c>
      <c r="P306" s="1768">
        <f t="shared" si="59"/>
        <v>0</v>
      </c>
      <c r="Q306" s="1768">
        <f t="shared" si="59"/>
        <v>0</v>
      </c>
      <c r="R306" s="1768">
        <f t="shared" si="59"/>
        <v>0</v>
      </c>
      <c r="S306" s="1768">
        <f t="shared" si="59"/>
        <v>0</v>
      </c>
      <c r="T306" s="1768">
        <f t="shared" si="59"/>
        <v>0</v>
      </c>
      <c r="U306" s="1768">
        <f t="shared" si="59"/>
        <v>0</v>
      </c>
      <c r="V306" s="1768">
        <f t="shared" si="59"/>
        <v>0</v>
      </c>
      <c r="W306" s="1768">
        <f t="shared" si="60"/>
        <v>0</v>
      </c>
      <c r="X306" s="1768">
        <f t="shared" si="60"/>
        <v>45000</v>
      </c>
      <c r="Y306" s="1768">
        <f t="shared" si="60"/>
        <v>0</v>
      </c>
      <c r="Z306" s="1768">
        <f t="shared" si="60"/>
        <v>0</v>
      </c>
      <c r="AA306" s="1768">
        <f t="shared" si="60"/>
        <v>0</v>
      </c>
      <c r="AB306" s="1768">
        <f t="shared" si="60"/>
        <v>0</v>
      </c>
      <c r="AC306" s="1768">
        <f t="shared" si="60"/>
        <v>0</v>
      </c>
      <c r="AD306" s="1768">
        <f t="shared" si="60"/>
        <v>0</v>
      </c>
      <c r="AE306" s="1768">
        <f t="shared" si="60"/>
        <v>0</v>
      </c>
      <c r="AF306" s="1768">
        <f t="shared" si="60"/>
        <v>0</v>
      </c>
      <c r="AG306" s="1768">
        <f t="shared" si="61"/>
        <v>0</v>
      </c>
      <c r="AH306" s="1768">
        <f t="shared" si="61"/>
        <v>0</v>
      </c>
      <c r="AI306" s="1768">
        <f t="shared" si="61"/>
        <v>0</v>
      </c>
      <c r="AJ306" s="1768">
        <f t="shared" si="61"/>
        <v>0</v>
      </c>
      <c r="AK306" s="1768">
        <f t="shared" si="61"/>
        <v>0</v>
      </c>
      <c r="AL306" s="1768">
        <f t="shared" si="61"/>
        <v>0</v>
      </c>
      <c r="AM306" s="1768">
        <f t="shared" si="61"/>
        <v>0</v>
      </c>
      <c r="AN306" s="1768">
        <f t="shared" si="61"/>
        <v>0</v>
      </c>
      <c r="AO306" s="1768">
        <f t="shared" si="61"/>
        <v>0</v>
      </c>
      <c r="AP306" s="1768">
        <f t="shared" si="61"/>
        <v>0</v>
      </c>
      <c r="AQ306" s="1768">
        <f t="shared" si="61"/>
        <v>0</v>
      </c>
      <c r="AR306" s="1768">
        <f t="shared" si="61"/>
        <v>0</v>
      </c>
      <c r="AS306" s="1768">
        <f t="shared" si="61"/>
        <v>0</v>
      </c>
      <c r="AT306" s="1768"/>
      <c r="AU306" s="1768"/>
      <c r="AV306" s="1915"/>
      <c r="AW306" s="1768"/>
      <c r="AX306" s="1768"/>
      <c r="AY306" s="1768"/>
      <c r="AZ306" s="1768"/>
      <c r="BA306" s="1768"/>
      <c r="BB306" s="1768"/>
      <c r="BC306" s="1768"/>
      <c r="BD306" s="1768"/>
      <c r="BE306" s="1768"/>
      <c r="BF306" s="1768"/>
      <c r="BG306" s="1768"/>
      <c r="BH306" s="1768"/>
      <c r="BI306" s="1768"/>
      <c r="BJ306" s="1768"/>
      <c r="BK306" s="1768"/>
      <c r="BL306" s="1768"/>
      <c r="BM306" s="1768"/>
      <c r="BN306" s="1768"/>
    </row>
    <row r="307" spans="1:66" s="672" customFormat="1" ht="12.75">
      <c r="A307" s="713"/>
      <c r="B307" s="218">
        <v>1835</v>
      </c>
      <c r="C307" s="1768">
        <f t="shared" si="58"/>
        <v>58000.000000000007</v>
      </c>
      <c r="D307" s="1768">
        <f t="shared" si="58"/>
        <v>39017.670741688322</v>
      </c>
      <c r="E307" s="1768">
        <f t="shared" si="58"/>
        <v>12671.476977505137</v>
      </c>
      <c r="F307" s="1768">
        <f t="shared" si="58"/>
        <v>5037.389079958707</v>
      </c>
      <c r="G307" s="1768">
        <f t="shared" si="58"/>
        <v>0</v>
      </c>
      <c r="H307" s="1768">
        <f t="shared" si="58"/>
        <v>0</v>
      </c>
      <c r="I307" s="1768">
        <f t="shared" si="58"/>
        <v>0</v>
      </c>
      <c r="J307" s="1768">
        <f t="shared" si="58"/>
        <v>1174.2268600890432</v>
      </c>
      <c r="K307" s="1768">
        <f t="shared" si="58"/>
        <v>0</v>
      </c>
      <c r="L307" s="1768">
        <f t="shared" si="58"/>
        <v>99.236340758793119</v>
      </c>
      <c r="M307" s="1768">
        <f t="shared" si="59"/>
        <v>0</v>
      </c>
      <c r="N307" s="1768">
        <f t="shared" si="59"/>
        <v>0</v>
      </c>
      <c r="O307" s="1768">
        <f t="shared" si="59"/>
        <v>0</v>
      </c>
      <c r="P307" s="1768">
        <f t="shared" si="59"/>
        <v>0</v>
      </c>
      <c r="Q307" s="1768">
        <f t="shared" si="59"/>
        <v>0</v>
      </c>
      <c r="R307" s="1768">
        <f t="shared" si="59"/>
        <v>0</v>
      </c>
      <c r="S307" s="1768">
        <f t="shared" si="59"/>
        <v>0</v>
      </c>
      <c r="T307" s="1768">
        <f t="shared" si="59"/>
        <v>0</v>
      </c>
      <c r="U307" s="1768">
        <f t="shared" si="59"/>
        <v>0</v>
      </c>
      <c r="V307" s="1768">
        <f t="shared" si="59"/>
        <v>0</v>
      </c>
      <c r="W307" s="1768">
        <f t="shared" si="60"/>
        <v>0</v>
      </c>
      <c r="X307" s="1768">
        <f t="shared" si="60"/>
        <v>58000.000000000007</v>
      </c>
      <c r="Y307" s="1768">
        <f t="shared" si="60"/>
        <v>0</v>
      </c>
      <c r="Z307" s="1768">
        <f t="shared" si="60"/>
        <v>0</v>
      </c>
      <c r="AA307" s="1768">
        <f t="shared" si="60"/>
        <v>0</v>
      </c>
      <c r="AB307" s="1768">
        <f t="shared" si="60"/>
        <v>0</v>
      </c>
      <c r="AC307" s="1768">
        <f t="shared" si="60"/>
        <v>0</v>
      </c>
      <c r="AD307" s="1768">
        <f t="shared" si="60"/>
        <v>0</v>
      </c>
      <c r="AE307" s="1768">
        <f t="shared" si="60"/>
        <v>0</v>
      </c>
      <c r="AF307" s="1768">
        <f t="shared" si="60"/>
        <v>0</v>
      </c>
      <c r="AG307" s="1768">
        <f t="shared" si="61"/>
        <v>0</v>
      </c>
      <c r="AH307" s="1768">
        <f t="shared" si="61"/>
        <v>0</v>
      </c>
      <c r="AI307" s="1768">
        <f t="shared" si="61"/>
        <v>0</v>
      </c>
      <c r="AJ307" s="1768">
        <f t="shared" si="61"/>
        <v>0</v>
      </c>
      <c r="AK307" s="1768">
        <f t="shared" si="61"/>
        <v>0</v>
      </c>
      <c r="AL307" s="1768">
        <f t="shared" si="61"/>
        <v>0</v>
      </c>
      <c r="AM307" s="1768">
        <f t="shared" si="61"/>
        <v>0</v>
      </c>
      <c r="AN307" s="1768">
        <f t="shared" si="61"/>
        <v>0</v>
      </c>
      <c r="AO307" s="1768">
        <f t="shared" si="61"/>
        <v>0</v>
      </c>
      <c r="AP307" s="1768">
        <f t="shared" si="61"/>
        <v>0</v>
      </c>
      <c r="AQ307" s="1768">
        <f t="shared" si="61"/>
        <v>0</v>
      </c>
      <c r="AR307" s="1768">
        <f t="shared" si="61"/>
        <v>0</v>
      </c>
      <c r="AS307" s="1768">
        <f t="shared" si="61"/>
        <v>0</v>
      </c>
      <c r="AT307" s="1768"/>
      <c r="AU307" s="1768"/>
      <c r="AV307" s="1915"/>
      <c r="AW307" s="1768"/>
      <c r="AX307" s="1768"/>
      <c r="AY307" s="1768"/>
      <c r="AZ307" s="1768"/>
      <c r="BA307" s="1768"/>
      <c r="BB307" s="1768"/>
      <c r="BC307" s="1768"/>
      <c r="BD307" s="1768"/>
      <c r="BE307" s="1768"/>
      <c r="BF307" s="1768"/>
      <c r="BG307" s="1768"/>
      <c r="BH307" s="1768"/>
      <c r="BI307" s="1768"/>
      <c r="BJ307" s="1768"/>
      <c r="BK307" s="1768"/>
      <c r="BL307" s="1768"/>
      <c r="BM307" s="1768"/>
      <c r="BN307" s="1768"/>
    </row>
    <row r="308" spans="1:66" s="672" customFormat="1" ht="12.75">
      <c r="A308" s="713"/>
      <c r="B308" s="218">
        <v>1840</v>
      </c>
      <c r="C308" s="1768">
        <f t="shared" si="58"/>
        <v>8000.0000000000009</v>
      </c>
      <c r="D308" s="1768">
        <f t="shared" si="58"/>
        <v>4989.9438494073866</v>
      </c>
      <c r="E308" s="1768">
        <f t="shared" si="58"/>
        <v>1547.8606165591423</v>
      </c>
      <c r="F308" s="1768">
        <f t="shared" si="58"/>
        <v>1289.0765990553916</v>
      </c>
      <c r="G308" s="1768">
        <f t="shared" si="58"/>
        <v>0</v>
      </c>
      <c r="H308" s="1768">
        <f t="shared" si="58"/>
        <v>0</v>
      </c>
      <c r="I308" s="1768">
        <f t="shared" si="58"/>
        <v>0</v>
      </c>
      <c r="J308" s="1768">
        <f t="shared" si="58"/>
        <v>160.6870566068352</v>
      </c>
      <c r="K308" s="1768">
        <f t="shared" si="58"/>
        <v>0</v>
      </c>
      <c r="L308" s="1768">
        <f t="shared" si="58"/>
        <v>12.431878371245169</v>
      </c>
      <c r="M308" s="1768">
        <f t="shared" si="59"/>
        <v>0</v>
      </c>
      <c r="N308" s="1768">
        <f t="shared" si="59"/>
        <v>0</v>
      </c>
      <c r="O308" s="1768">
        <f t="shared" si="59"/>
        <v>0</v>
      </c>
      <c r="P308" s="1768">
        <f t="shared" si="59"/>
        <v>0</v>
      </c>
      <c r="Q308" s="1768">
        <f t="shared" si="59"/>
        <v>0</v>
      </c>
      <c r="R308" s="1768">
        <f t="shared" si="59"/>
        <v>0</v>
      </c>
      <c r="S308" s="1768">
        <f t="shared" si="59"/>
        <v>0</v>
      </c>
      <c r="T308" s="1768">
        <f t="shared" si="59"/>
        <v>0</v>
      </c>
      <c r="U308" s="1768">
        <f t="shared" si="59"/>
        <v>0</v>
      </c>
      <c r="V308" s="1768">
        <f t="shared" si="59"/>
        <v>0</v>
      </c>
      <c r="W308" s="1768">
        <f t="shared" si="60"/>
        <v>0</v>
      </c>
      <c r="X308" s="1768">
        <f t="shared" si="60"/>
        <v>8000.0000000000009</v>
      </c>
      <c r="Y308" s="1768">
        <f t="shared" si="60"/>
        <v>0</v>
      </c>
      <c r="Z308" s="1768">
        <f t="shared" si="60"/>
        <v>0</v>
      </c>
      <c r="AA308" s="1768">
        <f t="shared" si="60"/>
        <v>0</v>
      </c>
      <c r="AB308" s="1768">
        <f t="shared" si="60"/>
        <v>0</v>
      </c>
      <c r="AC308" s="1768">
        <f t="shared" si="60"/>
        <v>0</v>
      </c>
      <c r="AD308" s="1768">
        <f t="shared" si="60"/>
        <v>0</v>
      </c>
      <c r="AE308" s="1768">
        <f t="shared" si="60"/>
        <v>0</v>
      </c>
      <c r="AF308" s="1768">
        <f t="shared" si="60"/>
        <v>0</v>
      </c>
      <c r="AG308" s="1768">
        <f t="shared" si="61"/>
        <v>0</v>
      </c>
      <c r="AH308" s="1768">
        <f t="shared" si="61"/>
        <v>0</v>
      </c>
      <c r="AI308" s="1768">
        <f t="shared" si="61"/>
        <v>0</v>
      </c>
      <c r="AJ308" s="1768">
        <f t="shared" si="61"/>
        <v>0</v>
      </c>
      <c r="AK308" s="1768">
        <f t="shared" si="61"/>
        <v>0</v>
      </c>
      <c r="AL308" s="1768">
        <f t="shared" si="61"/>
        <v>0</v>
      </c>
      <c r="AM308" s="1768">
        <f t="shared" si="61"/>
        <v>0</v>
      </c>
      <c r="AN308" s="1768">
        <f t="shared" si="61"/>
        <v>0</v>
      </c>
      <c r="AO308" s="1768">
        <f t="shared" si="61"/>
        <v>0</v>
      </c>
      <c r="AP308" s="1768">
        <f t="shared" si="61"/>
        <v>0</v>
      </c>
      <c r="AQ308" s="1768">
        <f t="shared" si="61"/>
        <v>0</v>
      </c>
      <c r="AR308" s="1768">
        <f t="shared" si="61"/>
        <v>0</v>
      </c>
      <c r="AS308" s="1768">
        <f t="shared" si="61"/>
        <v>0</v>
      </c>
      <c r="AT308" s="1768"/>
      <c r="AU308" s="1768"/>
      <c r="AV308" s="1915"/>
      <c r="AW308" s="1768"/>
      <c r="AX308" s="1768"/>
      <c r="AY308" s="1768"/>
      <c r="AZ308" s="1768"/>
      <c r="BA308" s="1768"/>
      <c r="BB308" s="1768"/>
      <c r="BC308" s="1768"/>
      <c r="BD308" s="1768"/>
      <c r="BE308" s="1768"/>
      <c r="BF308" s="1768"/>
      <c r="BG308" s="1768"/>
      <c r="BH308" s="1768"/>
      <c r="BI308" s="1768"/>
      <c r="BJ308" s="1768"/>
      <c r="BK308" s="1768"/>
      <c r="BL308" s="1768"/>
      <c r="BM308" s="1768"/>
      <c r="BN308" s="1768"/>
    </row>
    <row r="309" spans="1:66" s="672" customFormat="1" ht="12.75">
      <c r="A309" s="713"/>
      <c r="B309" s="218">
        <v>1845</v>
      </c>
      <c r="C309" s="1768">
        <f t="shared" si="58"/>
        <v>12000.000000000002</v>
      </c>
      <c r="D309" s="1768">
        <f t="shared" si="58"/>
        <v>7571.6055606367572</v>
      </c>
      <c r="E309" s="1768">
        <f t="shared" si="58"/>
        <v>2366.0269113029331</v>
      </c>
      <c r="F309" s="1768">
        <f t="shared" si="58"/>
        <v>1802.1290854794374</v>
      </c>
      <c r="G309" s="1768">
        <f t="shared" si="58"/>
        <v>0</v>
      </c>
      <c r="H309" s="1768">
        <f t="shared" si="58"/>
        <v>0</v>
      </c>
      <c r="I309" s="1768">
        <f t="shared" si="58"/>
        <v>0</v>
      </c>
      <c r="J309" s="1768">
        <f t="shared" si="58"/>
        <v>241.31274853306013</v>
      </c>
      <c r="K309" s="1768">
        <f t="shared" si="58"/>
        <v>0</v>
      </c>
      <c r="L309" s="1768">
        <f t="shared" si="58"/>
        <v>18.925694047812808</v>
      </c>
      <c r="M309" s="1768">
        <f t="shared" si="59"/>
        <v>0</v>
      </c>
      <c r="N309" s="1768">
        <f t="shared" si="59"/>
        <v>0</v>
      </c>
      <c r="O309" s="1768">
        <f t="shared" si="59"/>
        <v>0</v>
      </c>
      <c r="P309" s="1768">
        <f t="shared" si="59"/>
        <v>0</v>
      </c>
      <c r="Q309" s="1768">
        <f t="shared" si="59"/>
        <v>0</v>
      </c>
      <c r="R309" s="1768">
        <f t="shared" si="59"/>
        <v>0</v>
      </c>
      <c r="S309" s="1768">
        <f t="shared" si="59"/>
        <v>0</v>
      </c>
      <c r="T309" s="1768">
        <f t="shared" si="59"/>
        <v>0</v>
      </c>
      <c r="U309" s="1768">
        <f t="shared" si="59"/>
        <v>0</v>
      </c>
      <c r="V309" s="1768">
        <f t="shared" si="59"/>
        <v>0</v>
      </c>
      <c r="W309" s="1768">
        <f t="shared" si="60"/>
        <v>0</v>
      </c>
      <c r="X309" s="1768">
        <f t="shared" si="60"/>
        <v>12000.000000000002</v>
      </c>
      <c r="Y309" s="1768">
        <f t="shared" si="60"/>
        <v>0</v>
      </c>
      <c r="Z309" s="1768">
        <f t="shared" si="60"/>
        <v>0</v>
      </c>
      <c r="AA309" s="1768">
        <f t="shared" si="60"/>
        <v>0</v>
      </c>
      <c r="AB309" s="1768">
        <f t="shared" si="60"/>
        <v>0</v>
      </c>
      <c r="AC309" s="1768">
        <f t="shared" si="60"/>
        <v>0</v>
      </c>
      <c r="AD309" s="1768">
        <f t="shared" si="60"/>
        <v>0</v>
      </c>
      <c r="AE309" s="1768">
        <f t="shared" si="60"/>
        <v>0</v>
      </c>
      <c r="AF309" s="1768">
        <f t="shared" si="60"/>
        <v>0</v>
      </c>
      <c r="AG309" s="1768">
        <f t="shared" si="61"/>
        <v>0</v>
      </c>
      <c r="AH309" s="1768">
        <f t="shared" si="61"/>
        <v>0</v>
      </c>
      <c r="AI309" s="1768">
        <f t="shared" si="61"/>
        <v>0</v>
      </c>
      <c r="AJ309" s="1768">
        <f t="shared" si="61"/>
        <v>0</v>
      </c>
      <c r="AK309" s="1768">
        <f t="shared" si="61"/>
        <v>0</v>
      </c>
      <c r="AL309" s="1768">
        <f t="shared" si="61"/>
        <v>0</v>
      </c>
      <c r="AM309" s="1768">
        <f t="shared" si="61"/>
        <v>0</v>
      </c>
      <c r="AN309" s="1768">
        <f t="shared" si="61"/>
        <v>0</v>
      </c>
      <c r="AO309" s="1768">
        <f t="shared" si="61"/>
        <v>0</v>
      </c>
      <c r="AP309" s="1768">
        <f t="shared" si="61"/>
        <v>0</v>
      </c>
      <c r="AQ309" s="1768">
        <f t="shared" si="61"/>
        <v>0</v>
      </c>
      <c r="AR309" s="1768">
        <f t="shared" si="61"/>
        <v>0</v>
      </c>
      <c r="AS309" s="1768">
        <f t="shared" si="61"/>
        <v>0</v>
      </c>
      <c r="AT309" s="1768"/>
      <c r="AU309" s="1768"/>
      <c r="AV309" s="1915"/>
      <c r="AW309" s="1768"/>
      <c r="AX309" s="1768"/>
      <c r="AY309" s="1768"/>
      <c r="AZ309" s="1768"/>
      <c r="BA309" s="1768"/>
      <c r="BB309" s="1768"/>
      <c r="BC309" s="1768"/>
      <c r="BD309" s="1768"/>
      <c r="BE309" s="1768"/>
      <c r="BF309" s="1768"/>
      <c r="BG309" s="1768"/>
      <c r="BH309" s="1768"/>
      <c r="BI309" s="1768"/>
      <c r="BJ309" s="1768"/>
      <c r="BK309" s="1768"/>
      <c r="BL309" s="1768"/>
      <c r="BM309" s="1768"/>
      <c r="BN309" s="1768"/>
    </row>
    <row r="310" spans="1:66" s="672" customFormat="1" ht="12.75">
      <c r="A310" s="713"/>
      <c r="B310" s="218">
        <v>1850</v>
      </c>
      <c r="C310" s="1768">
        <f t="shared" si="58"/>
        <v>4000.0000000000005</v>
      </c>
      <c r="D310" s="1768">
        <f t="shared" si="58"/>
        <v>2494.9719247036928</v>
      </c>
      <c r="E310" s="1768">
        <f t="shared" si="58"/>
        <v>773.93030827957114</v>
      </c>
      <c r="F310" s="1768">
        <f t="shared" si="58"/>
        <v>644.5382995276957</v>
      </c>
      <c r="G310" s="1768">
        <f t="shared" si="58"/>
        <v>0</v>
      </c>
      <c r="H310" s="1768">
        <f t="shared" si="58"/>
        <v>0</v>
      </c>
      <c r="I310" s="1768">
        <f t="shared" si="58"/>
        <v>0</v>
      </c>
      <c r="J310" s="1768">
        <f t="shared" si="58"/>
        <v>80.3435283034176</v>
      </c>
      <c r="K310" s="1768">
        <f t="shared" si="58"/>
        <v>0</v>
      </c>
      <c r="L310" s="1768">
        <f t="shared" si="58"/>
        <v>6.2159391856225845</v>
      </c>
      <c r="M310" s="1768">
        <f t="shared" si="59"/>
        <v>0</v>
      </c>
      <c r="N310" s="1768">
        <f t="shared" si="59"/>
        <v>0</v>
      </c>
      <c r="O310" s="1768">
        <f t="shared" si="59"/>
        <v>0</v>
      </c>
      <c r="P310" s="1768">
        <f t="shared" si="59"/>
        <v>0</v>
      </c>
      <c r="Q310" s="1768">
        <f t="shared" si="59"/>
        <v>0</v>
      </c>
      <c r="R310" s="1768">
        <f t="shared" si="59"/>
        <v>0</v>
      </c>
      <c r="S310" s="1768">
        <f t="shared" si="59"/>
        <v>0</v>
      </c>
      <c r="T310" s="1768">
        <f t="shared" si="59"/>
        <v>0</v>
      </c>
      <c r="U310" s="1768">
        <f t="shared" si="59"/>
        <v>0</v>
      </c>
      <c r="V310" s="1768">
        <f t="shared" si="59"/>
        <v>0</v>
      </c>
      <c r="W310" s="1768">
        <f t="shared" si="60"/>
        <v>0</v>
      </c>
      <c r="X310" s="1768">
        <f t="shared" si="60"/>
        <v>4000.0000000000005</v>
      </c>
      <c r="Y310" s="1768">
        <f t="shared" si="60"/>
        <v>0</v>
      </c>
      <c r="Z310" s="1768">
        <f t="shared" si="60"/>
        <v>0</v>
      </c>
      <c r="AA310" s="1768">
        <f t="shared" si="60"/>
        <v>0</v>
      </c>
      <c r="AB310" s="1768">
        <f t="shared" si="60"/>
        <v>0</v>
      </c>
      <c r="AC310" s="1768">
        <f t="shared" si="60"/>
        <v>0</v>
      </c>
      <c r="AD310" s="1768">
        <f t="shared" si="60"/>
        <v>0</v>
      </c>
      <c r="AE310" s="1768">
        <f t="shared" si="60"/>
        <v>0</v>
      </c>
      <c r="AF310" s="1768">
        <f t="shared" si="60"/>
        <v>0</v>
      </c>
      <c r="AG310" s="1768">
        <f t="shared" si="61"/>
        <v>0</v>
      </c>
      <c r="AH310" s="1768">
        <f t="shared" si="61"/>
        <v>0</v>
      </c>
      <c r="AI310" s="1768">
        <f t="shared" si="61"/>
        <v>0</v>
      </c>
      <c r="AJ310" s="1768">
        <f t="shared" si="61"/>
        <v>0</v>
      </c>
      <c r="AK310" s="1768">
        <f t="shared" si="61"/>
        <v>0</v>
      </c>
      <c r="AL310" s="1768">
        <f t="shared" si="61"/>
        <v>0</v>
      </c>
      <c r="AM310" s="1768">
        <f t="shared" si="61"/>
        <v>0</v>
      </c>
      <c r="AN310" s="1768">
        <f t="shared" si="61"/>
        <v>0</v>
      </c>
      <c r="AO310" s="1768">
        <f t="shared" si="61"/>
        <v>0</v>
      </c>
      <c r="AP310" s="1768">
        <f t="shared" si="61"/>
        <v>0</v>
      </c>
      <c r="AQ310" s="1768">
        <f t="shared" si="61"/>
        <v>0</v>
      </c>
      <c r="AR310" s="1768">
        <f t="shared" si="61"/>
        <v>0</v>
      </c>
      <c r="AS310" s="1768">
        <f t="shared" si="61"/>
        <v>0</v>
      </c>
      <c r="AT310" s="1768"/>
      <c r="AU310" s="1768"/>
      <c r="AV310" s="1915"/>
      <c r="AW310" s="1768"/>
      <c r="AX310" s="1768"/>
      <c r="AY310" s="1768"/>
      <c r="AZ310" s="1768"/>
      <c r="BA310" s="1768"/>
      <c r="BB310" s="1768"/>
      <c r="BC310" s="1768"/>
      <c r="BD310" s="1768"/>
      <c r="BE310" s="1768"/>
      <c r="BF310" s="1768"/>
      <c r="BG310" s="1768"/>
      <c r="BH310" s="1768"/>
      <c r="BI310" s="1768"/>
      <c r="BJ310" s="1768"/>
      <c r="BK310" s="1768"/>
      <c r="BL310" s="1768"/>
      <c r="BM310" s="1768"/>
      <c r="BN310" s="1768"/>
    </row>
    <row r="311" spans="1:66" s="672" customFormat="1" ht="12.75">
      <c r="A311" s="713"/>
      <c r="B311" s="218">
        <v>1855</v>
      </c>
      <c r="C311" s="1768">
        <f t="shared" si="58"/>
        <v>14000</v>
      </c>
      <c r="D311" s="1768">
        <f t="shared" si="58"/>
        <v>9721.1962601042615</v>
      </c>
      <c r="E311" s="1768">
        <f t="shared" si="58"/>
        <v>3231.0419788522827</v>
      </c>
      <c r="F311" s="1768">
        <f t="shared" si="58"/>
        <v>0</v>
      </c>
      <c r="G311" s="1768">
        <f t="shared" si="58"/>
        <v>0</v>
      </c>
      <c r="H311" s="1768">
        <f t="shared" si="58"/>
        <v>0</v>
      </c>
      <c r="I311" s="1768">
        <f t="shared" si="58"/>
        <v>0</v>
      </c>
      <c r="J311" s="1768">
        <f t="shared" si="58"/>
        <v>1037.1245858044365</v>
      </c>
      <c r="K311" s="1768">
        <f t="shared" si="58"/>
        <v>0</v>
      </c>
      <c r="L311" s="1768">
        <f t="shared" si="58"/>
        <v>10.637175239019861</v>
      </c>
      <c r="M311" s="1768">
        <f t="shared" si="59"/>
        <v>0</v>
      </c>
      <c r="N311" s="1768">
        <f t="shared" si="59"/>
        <v>0</v>
      </c>
      <c r="O311" s="1768">
        <f t="shared" si="59"/>
        <v>0</v>
      </c>
      <c r="P311" s="1768">
        <f t="shared" si="59"/>
        <v>0</v>
      </c>
      <c r="Q311" s="1768">
        <f t="shared" si="59"/>
        <v>0</v>
      </c>
      <c r="R311" s="1768">
        <f t="shared" si="59"/>
        <v>0</v>
      </c>
      <c r="S311" s="1768">
        <f t="shared" si="59"/>
        <v>0</v>
      </c>
      <c r="T311" s="1768">
        <f t="shared" si="59"/>
        <v>0</v>
      </c>
      <c r="U311" s="1768">
        <f t="shared" si="59"/>
        <v>0</v>
      </c>
      <c r="V311" s="1768">
        <f t="shared" si="59"/>
        <v>0</v>
      </c>
      <c r="W311" s="1768">
        <f t="shared" si="60"/>
        <v>0</v>
      </c>
      <c r="X311" s="1768">
        <f t="shared" si="60"/>
        <v>14000</v>
      </c>
      <c r="Y311" s="1768">
        <f t="shared" si="60"/>
        <v>0</v>
      </c>
      <c r="Z311" s="1768">
        <f t="shared" si="60"/>
        <v>0</v>
      </c>
      <c r="AA311" s="1768">
        <f t="shared" si="60"/>
        <v>0</v>
      </c>
      <c r="AB311" s="1768">
        <f t="shared" si="60"/>
        <v>0</v>
      </c>
      <c r="AC311" s="1768">
        <f t="shared" si="60"/>
        <v>0</v>
      </c>
      <c r="AD311" s="1768">
        <f t="shared" si="60"/>
        <v>0</v>
      </c>
      <c r="AE311" s="1768">
        <f t="shared" si="60"/>
        <v>0</v>
      </c>
      <c r="AF311" s="1768">
        <f t="shared" si="60"/>
        <v>0</v>
      </c>
      <c r="AG311" s="1768">
        <f t="shared" si="61"/>
        <v>0</v>
      </c>
      <c r="AH311" s="1768">
        <f t="shared" si="61"/>
        <v>0</v>
      </c>
      <c r="AI311" s="1768">
        <f t="shared" si="61"/>
        <v>0</v>
      </c>
      <c r="AJ311" s="1768">
        <f t="shared" si="61"/>
        <v>0</v>
      </c>
      <c r="AK311" s="1768">
        <f t="shared" si="61"/>
        <v>0</v>
      </c>
      <c r="AL311" s="1768">
        <f t="shared" si="61"/>
        <v>0</v>
      </c>
      <c r="AM311" s="1768">
        <f t="shared" si="61"/>
        <v>0</v>
      </c>
      <c r="AN311" s="1768">
        <f t="shared" si="61"/>
        <v>0</v>
      </c>
      <c r="AO311" s="1768">
        <f t="shared" si="61"/>
        <v>0</v>
      </c>
      <c r="AP311" s="1768">
        <f t="shared" si="61"/>
        <v>0</v>
      </c>
      <c r="AQ311" s="1768">
        <f t="shared" si="61"/>
        <v>0</v>
      </c>
      <c r="AR311" s="1768">
        <f t="shared" si="61"/>
        <v>0</v>
      </c>
      <c r="AS311" s="1768">
        <f t="shared" si="61"/>
        <v>0</v>
      </c>
      <c r="AT311" s="1768"/>
      <c r="AU311" s="1768"/>
      <c r="AV311" s="1915"/>
      <c r="AW311" s="1768"/>
      <c r="AX311" s="1768"/>
      <c r="AY311" s="1768"/>
      <c r="AZ311" s="1768"/>
      <c r="BA311" s="1768"/>
      <c r="BB311" s="1768"/>
      <c r="BC311" s="1768"/>
      <c r="BD311" s="1768"/>
      <c r="BE311" s="1768"/>
      <c r="BF311" s="1768"/>
      <c r="BG311" s="1768"/>
      <c r="BH311" s="1768"/>
      <c r="BI311" s="1768"/>
      <c r="BJ311" s="1768"/>
      <c r="BK311" s="1768"/>
      <c r="BL311" s="1768"/>
      <c r="BM311" s="1768"/>
      <c r="BN311" s="1768"/>
    </row>
    <row r="312" spans="1:66" s="672" customFormat="1" ht="12.75">
      <c r="A312" s="713"/>
      <c r="B312" s="1777">
        <v>1860</v>
      </c>
      <c r="C312" s="1768">
        <f t="shared" si="58"/>
        <v>32000</v>
      </c>
      <c r="D312" s="1768">
        <f t="shared" si="58"/>
        <v>23153.777777777777</v>
      </c>
      <c r="E312" s="1768">
        <f t="shared" si="58"/>
        <v>7674.3111111111111</v>
      </c>
      <c r="F312" s="1768">
        <f t="shared" si="58"/>
        <v>1171.911111111111</v>
      </c>
      <c r="G312" s="1768">
        <f t="shared" si="58"/>
        <v>0</v>
      </c>
      <c r="H312" s="1768">
        <f t="shared" si="58"/>
        <v>0</v>
      </c>
      <c r="I312" s="1768">
        <f t="shared" si="58"/>
        <v>0</v>
      </c>
      <c r="J312" s="1768">
        <f t="shared" si="58"/>
        <v>0</v>
      </c>
      <c r="K312" s="1768">
        <f t="shared" si="58"/>
        <v>0</v>
      </c>
      <c r="L312" s="1768">
        <f t="shared" si="58"/>
        <v>0</v>
      </c>
      <c r="M312" s="1768">
        <f t="shared" si="59"/>
        <v>0</v>
      </c>
      <c r="N312" s="1768">
        <f t="shared" si="59"/>
        <v>0</v>
      </c>
      <c r="O312" s="1768">
        <f t="shared" si="59"/>
        <v>0</v>
      </c>
      <c r="P312" s="1768">
        <f t="shared" si="59"/>
        <v>0</v>
      </c>
      <c r="Q312" s="1768">
        <f t="shared" si="59"/>
        <v>0</v>
      </c>
      <c r="R312" s="1768">
        <f t="shared" si="59"/>
        <v>0</v>
      </c>
      <c r="S312" s="1768">
        <f t="shared" si="59"/>
        <v>0</v>
      </c>
      <c r="T312" s="1768">
        <f t="shared" si="59"/>
        <v>0</v>
      </c>
      <c r="U312" s="1768">
        <f t="shared" si="59"/>
        <v>0</v>
      </c>
      <c r="V312" s="1768">
        <f t="shared" si="59"/>
        <v>0</v>
      </c>
      <c r="W312" s="1768">
        <f t="shared" si="60"/>
        <v>0</v>
      </c>
      <c r="X312" s="1768">
        <f t="shared" si="60"/>
        <v>32000</v>
      </c>
      <c r="Y312" s="1768">
        <f t="shared" si="60"/>
        <v>0</v>
      </c>
      <c r="Z312" s="1768">
        <f t="shared" si="60"/>
        <v>0</v>
      </c>
      <c r="AA312" s="1768">
        <f t="shared" si="60"/>
        <v>0</v>
      </c>
      <c r="AB312" s="1768">
        <f t="shared" si="60"/>
        <v>0</v>
      </c>
      <c r="AC312" s="1768">
        <f t="shared" si="60"/>
        <v>0</v>
      </c>
      <c r="AD312" s="1768">
        <f t="shared" si="60"/>
        <v>0</v>
      </c>
      <c r="AE312" s="1768">
        <f t="shared" si="60"/>
        <v>0</v>
      </c>
      <c r="AF312" s="1768">
        <f t="shared" si="60"/>
        <v>0</v>
      </c>
      <c r="AG312" s="1768">
        <f t="shared" si="61"/>
        <v>0</v>
      </c>
      <c r="AH312" s="1768">
        <f t="shared" si="61"/>
        <v>0</v>
      </c>
      <c r="AI312" s="1768">
        <f t="shared" si="61"/>
        <v>0</v>
      </c>
      <c r="AJ312" s="1768">
        <f t="shared" si="61"/>
        <v>0</v>
      </c>
      <c r="AK312" s="1768">
        <f t="shared" si="61"/>
        <v>0</v>
      </c>
      <c r="AL312" s="1768">
        <f t="shared" si="61"/>
        <v>0</v>
      </c>
      <c r="AM312" s="1768">
        <f t="shared" si="61"/>
        <v>0</v>
      </c>
      <c r="AN312" s="1768">
        <f t="shared" si="61"/>
        <v>0</v>
      </c>
      <c r="AO312" s="1768">
        <f t="shared" si="61"/>
        <v>0</v>
      </c>
      <c r="AP312" s="1768">
        <f t="shared" si="61"/>
        <v>0</v>
      </c>
      <c r="AQ312" s="1768">
        <f t="shared" si="61"/>
        <v>0</v>
      </c>
      <c r="AR312" s="1768">
        <f t="shared" si="61"/>
        <v>0</v>
      </c>
      <c r="AS312" s="1768">
        <f t="shared" si="61"/>
        <v>0</v>
      </c>
      <c r="AT312" s="1768"/>
      <c r="AU312" s="1768"/>
      <c r="AV312" s="1915"/>
      <c r="AW312" s="1768"/>
      <c r="AX312" s="1768"/>
      <c r="AY312" s="1768"/>
      <c r="AZ312" s="1768"/>
      <c r="BA312" s="1768"/>
      <c r="BB312" s="1768"/>
      <c r="BC312" s="1768"/>
      <c r="BD312" s="1768"/>
      <c r="BE312" s="1768"/>
      <c r="BF312" s="1768"/>
      <c r="BG312" s="1768"/>
      <c r="BH312" s="1768"/>
      <c r="BI312" s="1768"/>
      <c r="BJ312" s="1768"/>
      <c r="BK312" s="1768"/>
      <c r="BL312" s="1768"/>
      <c r="BM312" s="1768"/>
      <c r="BN312" s="1768"/>
    </row>
    <row r="313" spans="1:66" s="672" customFormat="1" ht="12.75">
      <c r="A313" s="713"/>
      <c r="B313" s="1762" t="s">
        <v>108</v>
      </c>
      <c r="C313" s="1768">
        <f t="shared" ref="C313:L322" si="62">SUMIF($AV$180:$AV$252, $B313,C$180:C$252)</f>
        <v>254000</v>
      </c>
      <c r="D313" s="1768">
        <f t="shared" si="62"/>
        <v>164593.75788544872</v>
      </c>
      <c r="E313" s="1768">
        <f t="shared" si="62"/>
        <v>50397.930859976979</v>
      </c>
      <c r="F313" s="1768">
        <f t="shared" si="62"/>
        <v>33319.938372406679</v>
      </c>
      <c r="G313" s="1768">
        <f t="shared" si="62"/>
        <v>0</v>
      </c>
      <c r="H313" s="1768">
        <f t="shared" si="62"/>
        <v>0</v>
      </c>
      <c r="I313" s="1768">
        <f t="shared" si="62"/>
        <v>0</v>
      </c>
      <c r="J313" s="1768">
        <f t="shared" si="62"/>
        <v>5279.6423626070591</v>
      </c>
      <c r="K313" s="1768">
        <f t="shared" si="62"/>
        <v>0</v>
      </c>
      <c r="L313" s="1768">
        <f t="shared" si="62"/>
        <v>408.73051956053746</v>
      </c>
      <c r="M313" s="1768">
        <f t="shared" ref="M313:V322" si="63">SUMIF($AV$180:$AV$252, $B313,M$180:M$252)</f>
        <v>0</v>
      </c>
      <c r="N313" s="1768">
        <f t="shared" si="63"/>
        <v>0</v>
      </c>
      <c r="O313" s="1768">
        <f t="shared" si="63"/>
        <v>0</v>
      </c>
      <c r="P313" s="1768">
        <f t="shared" si="63"/>
        <v>0</v>
      </c>
      <c r="Q313" s="1768">
        <f t="shared" si="63"/>
        <v>0</v>
      </c>
      <c r="R313" s="1768">
        <f t="shared" si="63"/>
        <v>0</v>
      </c>
      <c r="S313" s="1768">
        <f t="shared" si="63"/>
        <v>0</v>
      </c>
      <c r="T313" s="1768">
        <f t="shared" si="63"/>
        <v>0</v>
      </c>
      <c r="U313" s="1768">
        <f t="shared" si="63"/>
        <v>0</v>
      </c>
      <c r="V313" s="1768">
        <f t="shared" si="63"/>
        <v>0</v>
      </c>
      <c r="W313" s="1768">
        <f t="shared" ref="W313:AF322" si="64">SUMIF($AV$180:$AV$252, $B313,W$180:W$252)</f>
        <v>0</v>
      </c>
      <c r="X313" s="1768">
        <f t="shared" si="64"/>
        <v>254000</v>
      </c>
      <c r="Y313" s="1768">
        <f t="shared" si="64"/>
        <v>0</v>
      </c>
      <c r="Z313" s="1768">
        <f t="shared" si="64"/>
        <v>0</v>
      </c>
      <c r="AA313" s="1768">
        <f t="shared" si="64"/>
        <v>0</v>
      </c>
      <c r="AB313" s="1768">
        <f t="shared" si="64"/>
        <v>0</v>
      </c>
      <c r="AC313" s="1768">
        <f t="shared" si="64"/>
        <v>0</v>
      </c>
      <c r="AD313" s="1768">
        <f t="shared" si="64"/>
        <v>0</v>
      </c>
      <c r="AE313" s="1768">
        <f t="shared" si="64"/>
        <v>0</v>
      </c>
      <c r="AF313" s="1768">
        <f t="shared" si="64"/>
        <v>0</v>
      </c>
      <c r="AG313" s="1768">
        <f t="shared" ref="AG313:AS322" si="65">SUMIF($AV$180:$AV$252, $B313,AG$180:AG$252)</f>
        <v>0</v>
      </c>
      <c r="AH313" s="1768">
        <f t="shared" si="65"/>
        <v>0</v>
      </c>
      <c r="AI313" s="1768">
        <f t="shared" si="65"/>
        <v>0</v>
      </c>
      <c r="AJ313" s="1768">
        <f t="shared" si="65"/>
        <v>0</v>
      </c>
      <c r="AK313" s="1768">
        <f t="shared" si="65"/>
        <v>0</v>
      </c>
      <c r="AL313" s="1768">
        <f t="shared" si="65"/>
        <v>0</v>
      </c>
      <c r="AM313" s="1768">
        <f t="shared" si="65"/>
        <v>0</v>
      </c>
      <c r="AN313" s="1768">
        <f t="shared" si="65"/>
        <v>0</v>
      </c>
      <c r="AO313" s="1768">
        <f t="shared" si="65"/>
        <v>0</v>
      </c>
      <c r="AP313" s="1768">
        <f t="shared" si="65"/>
        <v>0</v>
      </c>
      <c r="AQ313" s="1768">
        <f t="shared" si="65"/>
        <v>0</v>
      </c>
      <c r="AR313" s="1768">
        <f t="shared" si="65"/>
        <v>0</v>
      </c>
      <c r="AS313" s="1768">
        <f t="shared" si="65"/>
        <v>0</v>
      </c>
      <c r="AT313" s="1768"/>
      <c r="AU313" s="1768"/>
      <c r="AV313" s="1915"/>
      <c r="AW313" s="1768"/>
      <c r="AX313" s="1768"/>
      <c r="AY313" s="1768"/>
      <c r="AZ313" s="1768"/>
      <c r="BA313" s="1768"/>
      <c r="BB313" s="1768"/>
      <c r="BC313" s="1768"/>
      <c r="BD313" s="1768"/>
      <c r="BE313" s="1768"/>
      <c r="BF313" s="1768"/>
      <c r="BG313" s="1768"/>
      <c r="BH313" s="1768"/>
      <c r="BI313" s="1768"/>
      <c r="BJ313" s="1768"/>
      <c r="BK313" s="1768"/>
      <c r="BL313" s="1768"/>
      <c r="BM313" s="1768"/>
      <c r="BN313" s="1768"/>
    </row>
    <row r="314" spans="1:66" s="672" customFormat="1" ht="12.75">
      <c r="A314" s="713"/>
      <c r="B314" s="218" t="s">
        <v>507</v>
      </c>
      <c r="C314" s="1768">
        <f t="shared" si="62"/>
        <v>79000</v>
      </c>
      <c r="D314" s="1768">
        <f t="shared" si="62"/>
        <v>52056.427818715303</v>
      </c>
      <c r="E314" s="1768">
        <f t="shared" si="62"/>
        <v>16704.073173826138</v>
      </c>
      <c r="F314" s="1768">
        <f t="shared" si="62"/>
        <v>8511.9852210342469</v>
      </c>
      <c r="G314" s="1768">
        <f t="shared" si="62"/>
        <v>0</v>
      </c>
      <c r="H314" s="1768">
        <f t="shared" si="62"/>
        <v>0</v>
      </c>
      <c r="I314" s="1768">
        <f t="shared" si="62"/>
        <v>0</v>
      </c>
      <c r="J314" s="1768">
        <f t="shared" si="62"/>
        <v>1595.835594519707</v>
      </c>
      <c r="K314" s="1768">
        <f t="shared" si="62"/>
        <v>0</v>
      </c>
      <c r="L314" s="1768">
        <f t="shared" si="62"/>
        <v>131.67819190460986</v>
      </c>
      <c r="M314" s="1768">
        <f t="shared" si="63"/>
        <v>0</v>
      </c>
      <c r="N314" s="1768">
        <f t="shared" si="63"/>
        <v>0</v>
      </c>
      <c r="O314" s="1768">
        <f t="shared" si="63"/>
        <v>0</v>
      </c>
      <c r="P314" s="1768">
        <f t="shared" si="63"/>
        <v>0</v>
      </c>
      <c r="Q314" s="1768">
        <f t="shared" si="63"/>
        <v>0</v>
      </c>
      <c r="R314" s="1768">
        <f t="shared" si="63"/>
        <v>0</v>
      </c>
      <c r="S314" s="1768">
        <f t="shared" si="63"/>
        <v>0</v>
      </c>
      <c r="T314" s="1768">
        <f t="shared" si="63"/>
        <v>0</v>
      </c>
      <c r="U314" s="1768">
        <f t="shared" si="63"/>
        <v>0</v>
      </c>
      <c r="V314" s="1768">
        <f t="shared" si="63"/>
        <v>0</v>
      </c>
      <c r="W314" s="1768">
        <f t="shared" si="64"/>
        <v>0</v>
      </c>
      <c r="X314" s="1768">
        <f t="shared" si="64"/>
        <v>79000</v>
      </c>
      <c r="Y314" s="1768">
        <f t="shared" si="64"/>
        <v>0</v>
      </c>
      <c r="Z314" s="1768">
        <f t="shared" si="64"/>
        <v>0</v>
      </c>
      <c r="AA314" s="1768">
        <f t="shared" si="64"/>
        <v>0</v>
      </c>
      <c r="AB314" s="1768">
        <f t="shared" si="64"/>
        <v>0</v>
      </c>
      <c r="AC314" s="1768">
        <f t="shared" si="64"/>
        <v>0</v>
      </c>
      <c r="AD314" s="1768">
        <f t="shared" si="64"/>
        <v>0</v>
      </c>
      <c r="AE314" s="1768">
        <f t="shared" si="64"/>
        <v>0</v>
      </c>
      <c r="AF314" s="1768">
        <f t="shared" si="64"/>
        <v>0</v>
      </c>
      <c r="AG314" s="1768">
        <f t="shared" si="65"/>
        <v>0</v>
      </c>
      <c r="AH314" s="1768">
        <f t="shared" si="65"/>
        <v>0</v>
      </c>
      <c r="AI314" s="1768">
        <f t="shared" si="65"/>
        <v>0</v>
      </c>
      <c r="AJ314" s="1768">
        <f t="shared" si="65"/>
        <v>0</v>
      </c>
      <c r="AK314" s="1768">
        <f t="shared" si="65"/>
        <v>0</v>
      </c>
      <c r="AL314" s="1768">
        <f t="shared" si="65"/>
        <v>0</v>
      </c>
      <c r="AM314" s="1768">
        <f t="shared" si="65"/>
        <v>0</v>
      </c>
      <c r="AN314" s="1768">
        <f t="shared" si="65"/>
        <v>0</v>
      </c>
      <c r="AO314" s="1768">
        <f t="shared" si="65"/>
        <v>0</v>
      </c>
      <c r="AP314" s="1768">
        <f t="shared" si="65"/>
        <v>0</v>
      </c>
      <c r="AQ314" s="1768">
        <f t="shared" si="65"/>
        <v>0</v>
      </c>
      <c r="AR314" s="1768">
        <f t="shared" si="65"/>
        <v>0</v>
      </c>
      <c r="AS314" s="1768">
        <f t="shared" si="65"/>
        <v>0</v>
      </c>
      <c r="AT314" s="1768"/>
      <c r="AU314" s="1768"/>
      <c r="AV314" s="1915"/>
      <c r="AW314" s="1768"/>
      <c r="AX314" s="1768"/>
      <c r="AY314" s="1768"/>
      <c r="AZ314" s="1768"/>
      <c r="BA314" s="1768"/>
      <c r="BB314" s="1768"/>
      <c r="BC314" s="1768"/>
      <c r="BD314" s="1768"/>
      <c r="BE314" s="1768"/>
      <c r="BF314" s="1768"/>
      <c r="BG314" s="1768"/>
      <c r="BH314" s="1768"/>
      <c r="BI314" s="1768"/>
      <c r="BJ314" s="1768"/>
      <c r="BK314" s="1768"/>
      <c r="BL314" s="1768"/>
      <c r="BM314" s="1768"/>
      <c r="BN314" s="1768"/>
    </row>
    <row r="315" spans="1:66" s="672" customFormat="1" ht="12.75">
      <c r="A315" s="713"/>
      <c r="B315" s="218" t="s">
        <v>508</v>
      </c>
      <c r="C315" s="1768">
        <f t="shared" si="62"/>
        <v>15000.000000000002</v>
      </c>
      <c r="D315" s="1768">
        <f t="shared" si="62"/>
        <v>9415.3806781955827</v>
      </c>
      <c r="E315" s="1768">
        <f t="shared" si="62"/>
        <v>2932.4655288369936</v>
      </c>
      <c r="F315" s="1768">
        <f t="shared" si="62"/>
        <v>2327.1731091154898</v>
      </c>
      <c r="G315" s="1768">
        <f t="shared" si="62"/>
        <v>0</v>
      </c>
      <c r="H315" s="1768">
        <f t="shared" si="62"/>
        <v>0</v>
      </c>
      <c r="I315" s="1768">
        <f t="shared" si="62"/>
        <v>0</v>
      </c>
      <c r="J315" s="1768">
        <f t="shared" si="62"/>
        <v>301.48103624094318</v>
      </c>
      <c r="K315" s="1768">
        <f t="shared" si="62"/>
        <v>0</v>
      </c>
      <c r="L315" s="1768">
        <f t="shared" si="62"/>
        <v>23.499647610992334</v>
      </c>
      <c r="M315" s="1768">
        <f t="shared" si="63"/>
        <v>0</v>
      </c>
      <c r="N315" s="1768">
        <f t="shared" si="63"/>
        <v>0</v>
      </c>
      <c r="O315" s="1768">
        <f t="shared" si="63"/>
        <v>0</v>
      </c>
      <c r="P315" s="1768">
        <f t="shared" si="63"/>
        <v>0</v>
      </c>
      <c r="Q315" s="1768">
        <f t="shared" si="63"/>
        <v>0</v>
      </c>
      <c r="R315" s="1768">
        <f t="shared" si="63"/>
        <v>0</v>
      </c>
      <c r="S315" s="1768">
        <f t="shared" si="63"/>
        <v>0</v>
      </c>
      <c r="T315" s="1768">
        <f t="shared" si="63"/>
        <v>0</v>
      </c>
      <c r="U315" s="1768">
        <f t="shared" si="63"/>
        <v>0</v>
      </c>
      <c r="V315" s="1768">
        <f t="shared" si="63"/>
        <v>0</v>
      </c>
      <c r="W315" s="1768">
        <f t="shared" si="64"/>
        <v>0</v>
      </c>
      <c r="X315" s="1768">
        <f t="shared" si="64"/>
        <v>15000.000000000002</v>
      </c>
      <c r="Y315" s="1768">
        <f t="shared" si="64"/>
        <v>0</v>
      </c>
      <c r="Z315" s="1768">
        <f t="shared" si="64"/>
        <v>0</v>
      </c>
      <c r="AA315" s="1768">
        <f t="shared" si="64"/>
        <v>0</v>
      </c>
      <c r="AB315" s="1768">
        <f t="shared" si="64"/>
        <v>0</v>
      </c>
      <c r="AC315" s="1768">
        <f t="shared" si="64"/>
        <v>0</v>
      </c>
      <c r="AD315" s="1768">
        <f t="shared" si="64"/>
        <v>0</v>
      </c>
      <c r="AE315" s="1768">
        <f t="shared" si="64"/>
        <v>0</v>
      </c>
      <c r="AF315" s="1768">
        <f t="shared" si="64"/>
        <v>0</v>
      </c>
      <c r="AG315" s="1768">
        <f t="shared" si="65"/>
        <v>0</v>
      </c>
      <c r="AH315" s="1768">
        <f t="shared" si="65"/>
        <v>0</v>
      </c>
      <c r="AI315" s="1768">
        <f t="shared" si="65"/>
        <v>0</v>
      </c>
      <c r="AJ315" s="1768">
        <f t="shared" si="65"/>
        <v>0</v>
      </c>
      <c r="AK315" s="1768">
        <f t="shared" si="65"/>
        <v>0</v>
      </c>
      <c r="AL315" s="1768">
        <f t="shared" si="65"/>
        <v>0</v>
      </c>
      <c r="AM315" s="1768">
        <f t="shared" si="65"/>
        <v>0</v>
      </c>
      <c r="AN315" s="1768">
        <f t="shared" si="65"/>
        <v>0</v>
      </c>
      <c r="AO315" s="1768">
        <f t="shared" si="65"/>
        <v>0</v>
      </c>
      <c r="AP315" s="1768">
        <f t="shared" si="65"/>
        <v>0</v>
      </c>
      <c r="AQ315" s="1768">
        <f t="shared" si="65"/>
        <v>0</v>
      </c>
      <c r="AR315" s="1768">
        <f t="shared" si="65"/>
        <v>0</v>
      </c>
      <c r="AS315" s="1768">
        <f t="shared" si="65"/>
        <v>0</v>
      </c>
      <c r="AT315" s="1768"/>
      <c r="AU315" s="1768"/>
      <c r="AV315" s="1915"/>
      <c r="AW315" s="1768"/>
      <c r="AX315" s="1768"/>
      <c r="AY315" s="1768"/>
      <c r="AZ315" s="1768"/>
      <c r="BA315" s="1768"/>
      <c r="BB315" s="1768"/>
      <c r="BC315" s="1768"/>
      <c r="BD315" s="1768"/>
      <c r="BE315" s="1768"/>
      <c r="BF315" s="1768"/>
      <c r="BG315" s="1768"/>
      <c r="BH315" s="1768"/>
      <c r="BI315" s="1768"/>
      <c r="BJ315" s="1768"/>
      <c r="BK315" s="1768"/>
      <c r="BL315" s="1768"/>
      <c r="BM315" s="1768"/>
      <c r="BN315" s="1768"/>
    </row>
    <row r="316" spans="1:66" s="672" customFormat="1" ht="12.75">
      <c r="A316" s="713"/>
      <c r="B316" s="218" t="s">
        <v>1430</v>
      </c>
      <c r="C316" s="1768">
        <f t="shared" si="62"/>
        <v>0</v>
      </c>
      <c r="D316" s="1768">
        <f t="shared" si="62"/>
        <v>0</v>
      </c>
      <c r="E316" s="1768">
        <f t="shared" si="62"/>
        <v>0</v>
      </c>
      <c r="F316" s="1768">
        <f t="shared" si="62"/>
        <v>0</v>
      </c>
      <c r="G316" s="1768">
        <f t="shared" si="62"/>
        <v>0</v>
      </c>
      <c r="H316" s="1768">
        <f t="shared" si="62"/>
        <v>0</v>
      </c>
      <c r="I316" s="1768">
        <f t="shared" si="62"/>
        <v>0</v>
      </c>
      <c r="J316" s="1768">
        <f t="shared" si="62"/>
        <v>0</v>
      </c>
      <c r="K316" s="1768">
        <f t="shared" si="62"/>
        <v>0</v>
      </c>
      <c r="L316" s="1768">
        <f t="shared" si="62"/>
        <v>0</v>
      </c>
      <c r="M316" s="1768">
        <f t="shared" si="63"/>
        <v>0</v>
      </c>
      <c r="N316" s="1768">
        <f t="shared" si="63"/>
        <v>0</v>
      </c>
      <c r="O316" s="1768">
        <f t="shared" si="63"/>
        <v>0</v>
      </c>
      <c r="P316" s="1768">
        <f t="shared" si="63"/>
        <v>0</v>
      </c>
      <c r="Q316" s="1768">
        <f t="shared" si="63"/>
        <v>0</v>
      </c>
      <c r="R316" s="1768">
        <f t="shared" si="63"/>
        <v>0</v>
      </c>
      <c r="S316" s="1768">
        <f t="shared" si="63"/>
        <v>0</v>
      </c>
      <c r="T316" s="1768">
        <f t="shared" si="63"/>
        <v>0</v>
      </c>
      <c r="U316" s="1768">
        <f t="shared" si="63"/>
        <v>0</v>
      </c>
      <c r="V316" s="1768">
        <f t="shared" si="63"/>
        <v>0</v>
      </c>
      <c r="W316" s="1768">
        <f t="shared" si="64"/>
        <v>0</v>
      </c>
      <c r="X316" s="1768">
        <f t="shared" si="64"/>
        <v>0</v>
      </c>
      <c r="Y316" s="1768">
        <f t="shared" si="64"/>
        <v>0</v>
      </c>
      <c r="Z316" s="1768">
        <f t="shared" si="64"/>
        <v>0</v>
      </c>
      <c r="AA316" s="1768">
        <f t="shared" si="64"/>
        <v>0</v>
      </c>
      <c r="AB316" s="1768">
        <f t="shared" si="64"/>
        <v>0</v>
      </c>
      <c r="AC316" s="1768">
        <f t="shared" si="64"/>
        <v>0</v>
      </c>
      <c r="AD316" s="1768">
        <f t="shared" si="64"/>
        <v>0</v>
      </c>
      <c r="AE316" s="1768">
        <f t="shared" si="64"/>
        <v>0</v>
      </c>
      <c r="AF316" s="1768">
        <f t="shared" si="64"/>
        <v>0</v>
      </c>
      <c r="AG316" s="1768">
        <f t="shared" si="65"/>
        <v>0</v>
      </c>
      <c r="AH316" s="1768">
        <f t="shared" si="65"/>
        <v>0</v>
      </c>
      <c r="AI316" s="1768">
        <f t="shared" si="65"/>
        <v>0</v>
      </c>
      <c r="AJ316" s="1768">
        <f t="shared" si="65"/>
        <v>0</v>
      </c>
      <c r="AK316" s="1768">
        <f t="shared" si="65"/>
        <v>0</v>
      </c>
      <c r="AL316" s="1768">
        <f t="shared" si="65"/>
        <v>0</v>
      </c>
      <c r="AM316" s="1768">
        <f t="shared" si="65"/>
        <v>0</v>
      </c>
      <c r="AN316" s="1768">
        <f t="shared" si="65"/>
        <v>0</v>
      </c>
      <c r="AO316" s="1768">
        <f t="shared" si="65"/>
        <v>0</v>
      </c>
      <c r="AP316" s="1768">
        <f t="shared" si="65"/>
        <v>0</v>
      </c>
      <c r="AQ316" s="1768">
        <f t="shared" si="65"/>
        <v>0</v>
      </c>
      <c r="AR316" s="1768">
        <f t="shared" si="65"/>
        <v>0</v>
      </c>
      <c r="AS316" s="1768">
        <f t="shared" si="65"/>
        <v>0</v>
      </c>
      <c r="AT316" s="1768"/>
      <c r="AU316" s="1768"/>
      <c r="AV316" s="1915"/>
      <c r="AW316" s="1768"/>
      <c r="AX316" s="1768"/>
      <c r="AY316" s="1768"/>
      <c r="AZ316" s="1768"/>
      <c r="BA316" s="1768"/>
      <c r="BB316" s="1768"/>
      <c r="BC316" s="1768"/>
      <c r="BD316" s="1768"/>
      <c r="BE316" s="1768"/>
      <c r="BF316" s="1768"/>
      <c r="BG316" s="1768"/>
      <c r="BH316" s="1768"/>
      <c r="BI316" s="1768"/>
      <c r="BJ316" s="1768"/>
      <c r="BK316" s="1768"/>
      <c r="BL316" s="1768"/>
      <c r="BM316" s="1768"/>
      <c r="BN316" s="1768"/>
    </row>
    <row r="317" spans="1:66" s="672" customFormat="1" ht="12.75">
      <c r="A317" s="713"/>
      <c r="B317" s="218" t="s">
        <v>1356</v>
      </c>
      <c r="C317" s="1768">
        <f t="shared" si="62"/>
        <v>8000</v>
      </c>
      <c r="D317" s="1768">
        <f t="shared" si="62"/>
        <v>8000</v>
      </c>
      <c r="E317" s="1768">
        <f t="shared" si="62"/>
        <v>0</v>
      </c>
      <c r="F317" s="1768">
        <f t="shared" si="62"/>
        <v>0</v>
      </c>
      <c r="G317" s="1768">
        <f t="shared" si="62"/>
        <v>0</v>
      </c>
      <c r="H317" s="1768">
        <f t="shared" si="62"/>
        <v>0</v>
      </c>
      <c r="I317" s="1768">
        <f t="shared" si="62"/>
        <v>0</v>
      </c>
      <c r="J317" s="1768">
        <f t="shared" si="62"/>
        <v>0</v>
      </c>
      <c r="K317" s="1768">
        <f t="shared" si="62"/>
        <v>0</v>
      </c>
      <c r="L317" s="1768">
        <f t="shared" si="62"/>
        <v>0</v>
      </c>
      <c r="M317" s="1768">
        <f t="shared" si="63"/>
        <v>0</v>
      </c>
      <c r="N317" s="1768">
        <f t="shared" si="63"/>
        <v>0</v>
      </c>
      <c r="O317" s="1768">
        <f t="shared" si="63"/>
        <v>0</v>
      </c>
      <c r="P317" s="1768">
        <f t="shared" si="63"/>
        <v>0</v>
      </c>
      <c r="Q317" s="1768">
        <f t="shared" si="63"/>
        <v>0</v>
      </c>
      <c r="R317" s="1768">
        <f t="shared" si="63"/>
        <v>0</v>
      </c>
      <c r="S317" s="1768">
        <f t="shared" si="63"/>
        <v>0</v>
      </c>
      <c r="T317" s="1768">
        <f t="shared" si="63"/>
        <v>0</v>
      </c>
      <c r="U317" s="1768">
        <f t="shared" si="63"/>
        <v>0</v>
      </c>
      <c r="V317" s="1768">
        <f t="shared" si="63"/>
        <v>0</v>
      </c>
      <c r="W317" s="1768">
        <f t="shared" si="64"/>
        <v>0</v>
      </c>
      <c r="X317" s="1768">
        <f t="shared" si="64"/>
        <v>8000</v>
      </c>
      <c r="Y317" s="1768">
        <f t="shared" si="64"/>
        <v>0</v>
      </c>
      <c r="Z317" s="1768">
        <f t="shared" si="64"/>
        <v>0</v>
      </c>
      <c r="AA317" s="1768">
        <f t="shared" si="64"/>
        <v>0</v>
      </c>
      <c r="AB317" s="1768">
        <f t="shared" si="64"/>
        <v>0</v>
      </c>
      <c r="AC317" s="1768">
        <f t="shared" si="64"/>
        <v>0</v>
      </c>
      <c r="AD317" s="1768">
        <f t="shared" si="64"/>
        <v>0</v>
      </c>
      <c r="AE317" s="1768">
        <f t="shared" si="64"/>
        <v>0</v>
      </c>
      <c r="AF317" s="1768">
        <f t="shared" si="64"/>
        <v>0</v>
      </c>
      <c r="AG317" s="1768">
        <f t="shared" si="65"/>
        <v>0</v>
      </c>
      <c r="AH317" s="1768">
        <f t="shared" si="65"/>
        <v>0</v>
      </c>
      <c r="AI317" s="1768">
        <f t="shared" si="65"/>
        <v>0</v>
      </c>
      <c r="AJ317" s="1768">
        <f t="shared" si="65"/>
        <v>0</v>
      </c>
      <c r="AK317" s="1768">
        <f t="shared" si="65"/>
        <v>0</v>
      </c>
      <c r="AL317" s="1768">
        <f t="shared" si="65"/>
        <v>0</v>
      </c>
      <c r="AM317" s="1768">
        <f t="shared" si="65"/>
        <v>0</v>
      </c>
      <c r="AN317" s="1768">
        <f t="shared" si="65"/>
        <v>0</v>
      </c>
      <c r="AO317" s="1768">
        <f t="shared" si="65"/>
        <v>0</v>
      </c>
      <c r="AP317" s="1768">
        <f t="shared" si="65"/>
        <v>0</v>
      </c>
      <c r="AQ317" s="1768">
        <f t="shared" si="65"/>
        <v>0</v>
      </c>
      <c r="AR317" s="1768">
        <f t="shared" si="65"/>
        <v>0</v>
      </c>
      <c r="AS317" s="1768">
        <f t="shared" si="65"/>
        <v>0</v>
      </c>
      <c r="AT317" s="1768"/>
      <c r="AU317" s="1768"/>
      <c r="AV317" s="1915"/>
      <c r="AW317" s="1768"/>
      <c r="AX317" s="1768"/>
      <c r="AY317" s="1768"/>
      <c r="AZ317" s="1768"/>
      <c r="BA317" s="1768"/>
      <c r="BB317" s="1768"/>
      <c r="BC317" s="1768"/>
      <c r="BD317" s="1768"/>
      <c r="BE317" s="1768"/>
      <c r="BF317" s="1768"/>
      <c r="BG317" s="1768"/>
      <c r="BH317" s="1768"/>
      <c r="BI317" s="1768"/>
      <c r="BJ317" s="1768"/>
      <c r="BK317" s="1768"/>
      <c r="BL317" s="1768"/>
      <c r="BM317" s="1768"/>
      <c r="BN317" s="1768"/>
    </row>
    <row r="318" spans="1:66" s="672" customFormat="1" ht="12.75">
      <c r="A318" s="713"/>
      <c r="B318" s="218" t="s">
        <v>268</v>
      </c>
      <c r="C318" s="1768">
        <f t="shared" si="62"/>
        <v>0</v>
      </c>
      <c r="D318" s="1768">
        <f t="shared" si="62"/>
        <v>0</v>
      </c>
      <c r="E318" s="1768">
        <f t="shared" si="62"/>
        <v>0</v>
      </c>
      <c r="F318" s="1768">
        <f t="shared" si="62"/>
        <v>0</v>
      </c>
      <c r="G318" s="1768">
        <f t="shared" si="62"/>
        <v>0</v>
      </c>
      <c r="H318" s="1768">
        <f t="shared" si="62"/>
        <v>0</v>
      </c>
      <c r="I318" s="1768">
        <f t="shared" si="62"/>
        <v>0</v>
      </c>
      <c r="J318" s="1768">
        <f t="shared" si="62"/>
        <v>0</v>
      </c>
      <c r="K318" s="1768">
        <f t="shared" si="62"/>
        <v>0</v>
      </c>
      <c r="L318" s="1768">
        <f t="shared" si="62"/>
        <v>0</v>
      </c>
      <c r="M318" s="1768">
        <f t="shared" si="63"/>
        <v>0</v>
      </c>
      <c r="N318" s="1768">
        <f t="shared" si="63"/>
        <v>0</v>
      </c>
      <c r="O318" s="1768">
        <f t="shared" si="63"/>
        <v>0</v>
      </c>
      <c r="P318" s="1768">
        <f t="shared" si="63"/>
        <v>0</v>
      </c>
      <c r="Q318" s="1768">
        <f t="shared" si="63"/>
        <v>0</v>
      </c>
      <c r="R318" s="1768">
        <f t="shared" si="63"/>
        <v>0</v>
      </c>
      <c r="S318" s="1768">
        <f t="shared" si="63"/>
        <v>0</v>
      </c>
      <c r="T318" s="1768">
        <f t="shared" si="63"/>
        <v>0</v>
      </c>
      <c r="U318" s="1768">
        <f t="shared" si="63"/>
        <v>0</v>
      </c>
      <c r="V318" s="1768">
        <f t="shared" si="63"/>
        <v>0</v>
      </c>
      <c r="W318" s="1768">
        <f t="shared" si="64"/>
        <v>0</v>
      </c>
      <c r="X318" s="1768">
        <f t="shared" si="64"/>
        <v>0</v>
      </c>
      <c r="Y318" s="1768">
        <f t="shared" si="64"/>
        <v>0</v>
      </c>
      <c r="Z318" s="1768">
        <f t="shared" si="64"/>
        <v>0</v>
      </c>
      <c r="AA318" s="1768">
        <f t="shared" si="64"/>
        <v>0</v>
      </c>
      <c r="AB318" s="1768">
        <f t="shared" si="64"/>
        <v>0</v>
      </c>
      <c r="AC318" s="1768">
        <f t="shared" si="64"/>
        <v>0</v>
      </c>
      <c r="AD318" s="1768">
        <f t="shared" si="64"/>
        <v>0</v>
      </c>
      <c r="AE318" s="1768">
        <f t="shared" si="64"/>
        <v>0</v>
      </c>
      <c r="AF318" s="1768">
        <f t="shared" si="64"/>
        <v>0</v>
      </c>
      <c r="AG318" s="1768">
        <f t="shared" si="65"/>
        <v>0</v>
      </c>
      <c r="AH318" s="1768">
        <f t="shared" si="65"/>
        <v>0</v>
      </c>
      <c r="AI318" s="1768">
        <f t="shared" si="65"/>
        <v>0</v>
      </c>
      <c r="AJ318" s="1768">
        <f t="shared" si="65"/>
        <v>0</v>
      </c>
      <c r="AK318" s="1768">
        <f t="shared" si="65"/>
        <v>0</v>
      </c>
      <c r="AL318" s="1768">
        <f t="shared" si="65"/>
        <v>0</v>
      </c>
      <c r="AM318" s="1768">
        <f t="shared" si="65"/>
        <v>0</v>
      </c>
      <c r="AN318" s="1768">
        <f t="shared" si="65"/>
        <v>0</v>
      </c>
      <c r="AO318" s="1768">
        <f t="shared" si="65"/>
        <v>0</v>
      </c>
      <c r="AP318" s="1768">
        <f t="shared" si="65"/>
        <v>0</v>
      </c>
      <c r="AQ318" s="1768">
        <f t="shared" si="65"/>
        <v>0</v>
      </c>
      <c r="AR318" s="1768">
        <f t="shared" si="65"/>
        <v>0</v>
      </c>
      <c r="AS318" s="1768">
        <f t="shared" si="65"/>
        <v>0</v>
      </c>
      <c r="AT318" s="1768"/>
      <c r="AU318" s="1768"/>
      <c r="AV318" s="1915"/>
      <c r="AW318" s="1768"/>
      <c r="AX318" s="1768"/>
      <c r="AY318" s="1768"/>
      <c r="AZ318" s="1768"/>
      <c r="BA318" s="1768"/>
      <c r="BB318" s="1768"/>
      <c r="BC318" s="1768"/>
      <c r="BD318" s="1768"/>
      <c r="BE318" s="1768"/>
      <c r="BF318" s="1768"/>
      <c r="BG318" s="1768"/>
      <c r="BH318" s="1768"/>
      <c r="BI318" s="1768"/>
      <c r="BJ318" s="1768"/>
      <c r="BK318" s="1768"/>
      <c r="BL318" s="1768"/>
      <c r="BM318" s="1768"/>
      <c r="BN318" s="1768"/>
    </row>
    <row r="319" spans="1:66" s="672" customFormat="1" ht="12.75">
      <c r="A319" s="713"/>
      <c r="B319" s="218" t="s">
        <v>710</v>
      </c>
      <c r="C319" s="1768">
        <f t="shared" si="62"/>
        <v>5000</v>
      </c>
      <c r="D319" s="1768">
        <f t="shared" si="62"/>
        <v>4171.9502916560996</v>
      </c>
      <c r="E319" s="1768">
        <f t="shared" si="62"/>
        <v>513.5683489728633</v>
      </c>
      <c r="F319" s="1768">
        <f t="shared" si="62"/>
        <v>59.599289880801415</v>
      </c>
      <c r="G319" s="1768">
        <f t="shared" si="62"/>
        <v>0</v>
      </c>
      <c r="H319" s="1768">
        <f t="shared" si="62"/>
        <v>0</v>
      </c>
      <c r="I319" s="1768">
        <f t="shared" si="62"/>
        <v>0</v>
      </c>
      <c r="J319" s="1768">
        <f t="shared" si="62"/>
        <v>247.27364950545268</v>
      </c>
      <c r="K319" s="1768">
        <f t="shared" si="62"/>
        <v>0</v>
      </c>
      <c r="L319" s="1768">
        <f t="shared" si="62"/>
        <v>7.6084199847831604</v>
      </c>
      <c r="M319" s="1768">
        <f t="shared" si="63"/>
        <v>0</v>
      </c>
      <c r="N319" s="1768">
        <f t="shared" si="63"/>
        <v>0</v>
      </c>
      <c r="O319" s="1768">
        <f t="shared" si="63"/>
        <v>0</v>
      </c>
      <c r="P319" s="1768">
        <f t="shared" si="63"/>
        <v>0</v>
      </c>
      <c r="Q319" s="1768">
        <f t="shared" si="63"/>
        <v>0</v>
      </c>
      <c r="R319" s="1768">
        <f t="shared" si="63"/>
        <v>0</v>
      </c>
      <c r="S319" s="1768">
        <f t="shared" si="63"/>
        <v>0</v>
      </c>
      <c r="T319" s="1768">
        <f t="shared" si="63"/>
        <v>0</v>
      </c>
      <c r="U319" s="1768">
        <f t="shared" si="63"/>
        <v>0</v>
      </c>
      <c r="V319" s="1768">
        <f t="shared" si="63"/>
        <v>0</v>
      </c>
      <c r="W319" s="1768">
        <f t="shared" si="64"/>
        <v>0</v>
      </c>
      <c r="X319" s="1768">
        <f t="shared" si="64"/>
        <v>5000</v>
      </c>
      <c r="Y319" s="1768">
        <f t="shared" si="64"/>
        <v>0</v>
      </c>
      <c r="Z319" s="1768">
        <f t="shared" si="64"/>
        <v>0</v>
      </c>
      <c r="AA319" s="1768">
        <f t="shared" si="64"/>
        <v>0</v>
      </c>
      <c r="AB319" s="1768">
        <f t="shared" si="64"/>
        <v>0</v>
      </c>
      <c r="AC319" s="1768">
        <f t="shared" si="64"/>
        <v>0</v>
      </c>
      <c r="AD319" s="1768">
        <f t="shared" si="64"/>
        <v>0</v>
      </c>
      <c r="AE319" s="1768">
        <f t="shared" si="64"/>
        <v>0</v>
      </c>
      <c r="AF319" s="1768">
        <f t="shared" si="64"/>
        <v>0</v>
      </c>
      <c r="AG319" s="1768">
        <f t="shared" si="65"/>
        <v>0</v>
      </c>
      <c r="AH319" s="1768">
        <f t="shared" si="65"/>
        <v>0</v>
      </c>
      <c r="AI319" s="1768">
        <f t="shared" si="65"/>
        <v>0</v>
      </c>
      <c r="AJ319" s="1768">
        <f t="shared" si="65"/>
        <v>0</v>
      </c>
      <c r="AK319" s="1768">
        <f t="shared" si="65"/>
        <v>0</v>
      </c>
      <c r="AL319" s="1768">
        <f t="shared" si="65"/>
        <v>0</v>
      </c>
      <c r="AM319" s="1768">
        <f t="shared" si="65"/>
        <v>0</v>
      </c>
      <c r="AN319" s="1768">
        <f t="shared" si="65"/>
        <v>0</v>
      </c>
      <c r="AO319" s="1768">
        <f t="shared" si="65"/>
        <v>0</v>
      </c>
      <c r="AP319" s="1768">
        <f t="shared" si="65"/>
        <v>0</v>
      </c>
      <c r="AQ319" s="1768">
        <f t="shared" si="65"/>
        <v>0</v>
      </c>
      <c r="AR319" s="1768">
        <f t="shared" si="65"/>
        <v>0</v>
      </c>
      <c r="AS319" s="1768">
        <f t="shared" si="65"/>
        <v>0</v>
      </c>
      <c r="AT319" s="1768"/>
      <c r="AU319" s="1768"/>
      <c r="AV319" s="1915"/>
      <c r="AW319" s="1768"/>
      <c r="AX319" s="1768"/>
      <c r="AY319" s="1768"/>
      <c r="AZ319" s="1768"/>
      <c r="BA319" s="1768"/>
      <c r="BB319" s="1768"/>
      <c r="BC319" s="1768"/>
      <c r="BD319" s="1768"/>
      <c r="BE319" s="1768"/>
      <c r="BF319" s="1768"/>
      <c r="BG319" s="1768"/>
      <c r="BH319" s="1768"/>
      <c r="BI319" s="1768"/>
      <c r="BJ319" s="1768"/>
      <c r="BK319" s="1768"/>
      <c r="BL319" s="1768"/>
      <c r="BM319" s="1768"/>
      <c r="BN319" s="1768"/>
    </row>
    <row r="320" spans="1:66" s="672" customFormat="1" ht="12.75">
      <c r="A320" s="713"/>
      <c r="B320" s="218" t="s">
        <v>1280</v>
      </c>
      <c r="C320" s="1768">
        <f t="shared" si="62"/>
        <v>8000.0000000000018</v>
      </c>
      <c r="D320" s="1768">
        <f t="shared" si="62"/>
        <v>5541.9729282272574</v>
      </c>
      <c r="E320" s="1768">
        <f t="shared" si="62"/>
        <v>1466.0263429442912</v>
      </c>
      <c r="F320" s="1768">
        <f t="shared" si="62"/>
        <v>877.17477774774648</v>
      </c>
      <c r="G320" s="1768">
        <f t="shared" si="62"/>
        <v>0</v>
      </c>
      <c r="H320" s="1768">
        <f t="shared" si="62"/>
        <v>0</v>
      </c>
      <c r="I320" s="1768">
        <f t="shared" si="62"/>
        <v>0</v>
      </c>
      <c r="J320" s="1768">
        <f t="shared" si="62"/>
        <v>103.34100382761576</v>
      </c>
      <c r="K320" s="1768">
        <f t="shared" si="62"/>
        <v>0</v>
      </c>
      <c r="L320" s="1768">
        <f t="shared" si="62"/>
        <v>11.484947253090656</v>
      </c>
      <c r="M320" s="1768">
        <f t="shared" si="63"/>
        <v>0</v>
      </c>
      <c r="N320" s="1768">
        <f t="shared" si="63"/>
        <v>0</v>
      </c>
      <c r="O320" s="1768">
        <f t="shared" si="63"/>
        <v>0</v>
      </c>
      <c r="P320" s="1768">
        <f t="shared" si="63"/>
        <v>0</v>
      </c>
      <c r="Q320" s="1768">
        <f t="shared" si="63"/>
        <v>0</v>
      </c>
      <c r="R320" s="1768">
        <f t="shared" si="63"/>
        <v>0</v>
      </c>
      <c r="S320" s="1768">
        <f t="shared" si="63"/>
        <v>0</v>
      </c>
      <c r="T320" s="1768">
        <f t="shared" si="63"/>
        <v>0</v>
      </c>
      <c r="U320" s="1768">
        <f t="shared" si="63"/>
        <v>0</v>
      </c>
      <c r="V320" s="1768">
        <f t="shared" si="63"/>
        <v>0</v>
      </c>
      <c r="W320" s="1768">
        <f t="shared" si="64"/>
        <v>0</v>
      </c>
      <c r="X320" s="1768">
        <f t="shared" si="64"/>
        <v>8000.0000000000018</v>
      </c>
      <c r="Y320" s="1768">
        <f t="shared" si="64"/>
        <v>0</v>
      </c>
      <c r="Z320" s="1768">
        <f t="shared" si="64"/>
        <v>0</v>
      </c>
      <c r="AA320" s="1768">
        <f t="shared" si="64"/>
        <v>0</v>
      </c>
      <c r="AB320" s="1768">
        <f t="shared" si="64"/>
        <v>0</v>
      </c>
      <c r="AC320" s="1768">
        <f t="shared" si="64"/>
        <v>0</v>
      </c>
      <c r="AD320" s="1768">
        <f t="shared" si="64"/>
        <v>0</v>
      </c>
      <c r="AE320" s="1768">
        <f t="shared" si="64"/>
        <v>0</v>
      </c>
      <c r="AF320" s="1768">
        <f t="shared" si="64"/>
        <v>0</v>
      </c>
      <c r="AG320" s="1768">
        <f t="shared" si="65"/>
        <v>0</v>
      </c>
      <c r="AH320" s="1768">
        <f t="shared" si="65"/>
        <v>0</v>
      </c>
      <c r="AI320" s="1768">
        <f t="shared" si="65"/>
        <v>0</v>
      </c>
      <c r="AJ320" s="1768">
        <f t="shared" si="65"/>
        <v>0</v>
      </c>
      <c r="AK320" s="1768">
        <f t="shared" si="65"/>
        <v>0</v>
      </c>
      <c r="AL320" s="1768">
        <f t="shared" si="65"/>
        <v>0</v>
      </c>
      <c r="AM320" s="1768">
        <f t="shared" si="65"/>
        <v>0</v>
      </c>
      <c r="AN320" s="1768">
        <f t="shared" si="65"/>
        <v>0</v>
      </c>
      <c r="AO320" s="1768">
        <f t="shared" si="65"/>
        <v>0</v>
      </c>
      <c r="AP320" s="1768">
        <f t="shared" si="65"/>
        <v>0</v>
      </c>
      <c r="AQ320" s="1768">
        <f t="shared" si="65"/>
        <v>0</v>
      </c>
      <c r="AR320" s="1768">
        <f t="shared" si="65"/>
        <v>0</v>
      </c>
      <c r="AS320" s="1768">
        <f t="shared" si="65"/>
        <v>0</v>
      </c>
      <c r="AT320" s="1768"/>
      <c r="AU320" s="1768"/>
      <c r="AV320" s="1915"/>
      <c r="AW320" s="1768"/>
      <c r="AX320" s="1768"/>
      <c r="AY320" s="1768"/>
      <c r="AZ320" s="1768"/>
      <c r="BA320" s="1768"/>
      <c r="BB320" s="1768"/>
      <c r="BC320" s="1768"/>
      <c r="BD320" s="1768"/>
      <c r="BE320" s="1768"/>
      <c r="BF320" s="1768"/>
      <c r="BG320" s="1768"/>
      <c r="BH320" s="1768"/>
      <c r="BI320" s="1768"/>
      <c r="BJ320" s="1768"/>
      <c r="BK320" s="1768"/>
      <c r="BL320" s="1768"/>
      <c r="BM320" s="1768"/>
      <c r="BN320" s="1768"/>
    </row>
    <row r="321" spans="1:66" s="672" customFormat="1" ht="12.75">
      <c r="A321" s="713"/>
      <c r="B321" s="218" t="s">
        <v>779</v>
      </c>
      <c r="C321" s="1768">
        <f t="shared" si="62"/>
        <v>0</v>
      </c>
      <c r="D321" s="1768">
        <f t="shared" si="62"/>
        <v>0</v>
      </c>
      <c r="E321" s="1768">
        <f t="shared" si="62"/>
        <v>0</v>
      </c>
      <c r="F321" s="1768">
        <f t="shared" si="62"/>
        <v>0</v>
      </c>
      <c r="G321" s="1768">
        <f t="shared" si="62"/>
        <v>0</v>
      </c>
      <c r="H321" s="1768">
        <f t="shared" si="62"/>
        <v>0</v>
      </c>
      <c r="I321" s="1768">
        <f t="shared" si="62"/>
        <v>0</v>
      </c>
      <c r="J321" s="1768">
        <f t="shared" si="62"/>
        <v>0</v>
      </c>
      <c r="K321" s="1768">
        <f t="shared" si="62"/>
        <v>0</v>
      </c>
      <c r="L321" s="1768">
        <f t="shared" si="62"/>
        <v>0</v>
      </c>
      <c r="M321" s="1768">
        <f t="shared" si="63"/>
        <v>0</v>
      </c>
      <c r="N321" s="1768">
        <f t="shared" si="63"/>
        <v>0</v>
      </c>
      <c r="O321" s="1768">
        <f t="shared" si="63"/>
        <v>0</v>
      </c>
      <c r="P321" s="1768">
        <f t="shared" si="63"/>
        <v>0</v>
      </c>
      <c r="Q321" s="1768">
        <f t="shared" si="63"/>
        <v>0</v>
      </c>
      <c r="R321" s="1768">
        <f t="shared" si="63"/>
        <v>0</v>
      </c>
      <c r="S321" s="1768">
        <f t="shared" si="63"/>
        <v>0</v>
      </c>
      <c r="T321" s="1768">
        <f t="shared" si="63"/>
        <v>0</v>
      </c>
      <c r="U321" s="1768">
        <f t="shared" si="63"/>
        <v>0</v>
      </c>
      <c r="V321" s="1768">
        <f t="shared" si="63"/>
        <v>0</v>
      </c>
      <c r="W321" s="1768">
        <f t="shared" si="64"/>
        <v>0</v>
      </c>
      <c r="X321" s="1768">
        <f t="shared" si="64"/>
        <v>0</v>
      </c>
      <c r="Y321" s="1768">
        <f t="shared" si="64"/>
        <v>0</v>
      </c>
      <c r="Z321" s="1768">
        <f t="shared" si="64"/>
        <v>0</v>
      </c>
      <c r="AA321" s="1768">
        <f t="shared" si="64"/>
        <v>0</v>
      </c>
      <c r="AB321" s="1768">
        <f t="shared" si="64"/>
        <v>0</v>
      </c>
      <c r="AC321" s="1768">
        <f t="shared" si="64"/>
        <v>0</v>
      </c>
      <c r="AD321" s="1768">
        <f t="shared" si="64"/>
        <v>0</v>
      </c>
      <c r="AE321" s="1768">
        <f t="shared" si="64"/>
        <v>0</v>
      </c>
      <c r="AF321" s="1768">
        <f t="shared" si="64"/>
        <v>0</v>
      </c>
      <c r="AG321" s="1768">
        <f t="shared" si="65"/>
        <v>0</v>
      </c>
      <c r="AH321" s="1768">
        <f t="shared" si="65"/>
        <v>0</v>
      </c>
      <c r="AI321" s="1768">
        <f t="shared" si="65"/>
        <v>0</v>
      </c>
      <c r="AJ321" s="1768">
        <f t="shared" si="65"/>
        <v>0</v>
      </c>
      <c r="AK321" s="1768">
        <f t="shared" si="65"/>
        <v>0</v>
      </c>
      <c r="AL321" s="1768">
        <f t="shared" si="65"/>
        <v>0</v>
      </c>
      <c r="AM321" s="1768">
        <f t="shared" si="65"/>
        <v>0</v>
      </c>
      <c r="AN321" s="1768">
        <f t="shared" si="65"/>
        <v>0</v>
      </c>
      <c r="AO321" s="1768">
        <f t="shared" si="65"/>
        <v>0</v>
      </c>
      <c r="AP321" s="1768">
        <f t="shared" si="65"/>
        <v>0</v>
      </c>
      <c r="AQ321" s="1768">
        <f t="shared" si="65"/>
        <v>0</v>
      </c>
      <c r="AR321" s="1768">
        <f t="shared" si="65"/>
        <v>0</v>
      </c>
      <c r="AS321" s="1768">
        <f t="shared" si="65"/>
        <v>0</v>
      </c>
      <c r="AT321" s="1768"/>
      <c r="AU321" s="1768"/>
      <c r="AV321" s="1915"/>
      <c r="AW321" s="1768"/>
      <c r="AX321" s="1768"/>
      <c r="AY321" s="1768"/>
      <c r="AZ321" s="1768"/>
      <c r="BA321" s="1768"/>
      <c r="BB321" s="1768"/>
      <c r="BC321" s="1768"/>
      <c r="BD321" s="1768"/>
      <c r="BE321" s="1768"/>
      <c r="BF321" s="1768"/>
      <c r="BG321" s="1768"/>
      <c r="BH321" s="1768"/>
      <c r="BI321" s="1768"/>
      <c r="BJ321" s="1768"/>
      <c r="BK321" s="1768"/>
      <c r="BL321" s="1768"/>
      <c r="BM321" s="1768"/>
      <c r="BN321" s="1768"/>
    </row>
    <row r="322" spans="1:66" s="672" customFormat="1" ht="12.75">
      <c r="A322" s="713"/>
      <c r="B322" s="218" t="s">
        <v>1275</v>
      </c>
      <c r="C322" s="1768">
        <f t="shared" si="62"/>
        <v>0</v>
      </c>
      <c r="D322" s="1768">
        <f t="shared" si="62"/>
        <v>0</v>
      </c>
      <c r="E322" s="1768">
        <f t="shared" si="62"/>
        <v>0</v>
      </c>
      <c r="F322" s="1768">
        <f t="shared" si="62"/>
        <v>0</v>
      </c>
      <c r="G322" s="1768">
        <f t="shared" si="62"/>
        <v>0</v>
      </c>
      <c r="H322" s="1768">
        <f t="shared" si="62"/>
        <v>0</v>
      </c>
      <c r="I322" s="1768">
        <f t="shared" si="62"/>
        <v>0</v>
      </c>
      <c r="J322" s="1768">
        <f t="shared" si="62"/>
        <v>0</v>
      </c>
      <c r="K322" s="1768">
        <f t="shared" si="62"/>
        <v>0</v>
      </c>
      <c r="L322" s="1768">
        <f t="shared" si="62"/>
        <v>0</v>
      </c>
      <c r="M322" s="1768">
        <f t="shared" si="63"/>
        <v>0</v>
      </c>
      <c r="N322" s="1768">
        <f t="shared" si="63"/>
        <v>0</v>
      </c>
      <c r="O322" s="1768">
        <f t="shared" si="63"/>
        <v>0</v>
      </c>
      <c r="P322" s="1768">
        <f t="shared" si="63"/>
        <v>0</v>
      </c>
      <c r="Q322" s="1768">
        <f t="shared" si="63"/>
        <v>0</v>
      </c>
      <c r="R322" s="1768">
        <f t="shared" si="63"/>
        <v>0</v>
      </c>
      <c r="S322" s="1768">
        <f t="shared" si="63"/>
        <v>0</v>
      </c>
      <c r="T322" s="1768">
        <f t="shared" si="63"/>
        <v>0</v>
      </c>
      <c r="U322" s="1768">
        <f t="shared" si="63"/>
        <v>0</v>
      </c>
      <c r="V322" s="1768">
        <f t="shared" si="63"/>
        <v>0</v>
      </c>
      <c r="W322" s="1768">
        <f t="shared" si="64"/>
        <v>0</v>
      </c>
      <c r="X322" s="1768">
        <f t="shared" si="64"/>
        <v>0</v>
      </c>
      <c r="Y322" s="1768">
        <f t="shared" si="64"/>
        <v>0</v>
      </c>
      <c r="Z322" s="1768">
        <f t="shared" si="64"/>
        <v>0</v>
      </c>
      <c r="AA322" s="1768">
        <f t="shared" si="64"/>
        <v>0</v>
      </c>
      <c r="AB322" s="1768">
        <f t="shared" si="64"/>
        <v>0</v>
      </c>
      <c r="AC322" s="1768">
        <f t="shared" si="64"/>
        <v>0</v>
      </c>
      <c r="AD322" s="1768">
        <f t="shared" si="64"/>
        <v>0</v>
      </c>
      <c r="AE322" s="1768">
        <f t="shared" si="64"/>
        <v>0</v>
      </c>
      <c r="AF322" s="1768">
        <f t="shared" si="64"/>
        <v>0</v>
      </c>
      <c r="AG322" s="1768">
        <f t="shared" si="65"/>
        <v>0</v>
      </c>
      <c r="AH322" s="1768">
        <f t="shared" si="65"/>
        <v>0</v>
      </c>
      <c r="AI322" s="1768">
        <f t="shared" si="65"/>
        <v>0</v>
      </c>
      <c r="AJ322" s="1768">
        <f t="shared" si="65"/>
        <v>0</v>
      </c>
      <c r="AK322" s="1768">
        <f t="shared" si="65"/>
        <v>0</v>
      </c>
      <c r="AL322" s="1768">
        <f t="shared" si="65"/>
        <v>0</v>
      </c>
      <c r="AM322" s="1768">
        <f t="shared" si="65"/>
        <v>0</v>
      </c>
      <c r="AN322" s="1768">
        <f t="shared" si="65"/>
        <v>0</v>
      </c>
      <c r="AO322" s="1768">
        <f t="shared" si="65"/>
        <v>0</v>
      </c>
      <c r="AP322" s="1768">
        <f t="shared" si="65"/>
        <v>0</v>
      </c>
      <c r="AQ322" s="1768">
        <f t="shared" si="65"/>
        <v>0</v>
      </c>
      <c r="AR322" s="1768">
        <f t="shared" si="65"/>
        <v>0</v>
      </c>
      <c r="AS322" s="1768">
        <f t="shared" si="65"/>
        <v>0</v>
      </c>
      <c r="AT322" s="1768"/>
      <c r="AU322" s="1768"/>
      <c r="AV322" s="1915"/>
      <c r="AW322" s="1768"/>
      <c r="AX322" s="1768"/>
      <c r="AY322" s="1768"/>
      <c r="AZ322" s="1768"/>
      <c r="BA322" s="1768"/>
      <c r="BB322" s="1768"/>
      <c r="BC322" s="1768"/>
      <c r="BD322" s="1768"/>
      <c r="BE322" s="1768"/>
      <c r="BF322" s="1768"/>
      <c r="BG322" s="1768"/>
      <c r="BH322" s="1768"/>
      <c r="BI322" s="1768"/>
      <c r="BJ322" s="1768"/>
      <c r="BK322" s="1768"/>
      <c r="BL322" s="1768"/>
      <c r="BM322" s="1768"/>
      <c r="BN322" s="1768"/>
    </row>
    <row r="323" spans="1:66" s="672" customFormat="1" ht="12.75">
      <c r="A323" s="713"/>
      <c r="B323" s="218" t="s">
        <v>1090</v>
      </c>
      <c r="C323" s="1768">
        <f t="shared" ref="C323:L336" si="66">SUMIF($AV$180:$AV$252, $B323,C$180:C$252)</f>
        <v>0</v>
      </c>
      <c r="D323" s="1768">
        <f t="shared" si="66"/>
        <v>0</v>
      </c>
      <c r="E323" s="1768">
        <f t="shared" si="66"/>
        <v>0</v>
      </c>
      <c r="F323" s="1768">
        <f t="shared" si="66"/>
        <v>0</v>
      </c>
      <c r="G323" s="1768">
        <f t="shared" si="66"/>
        <v>0</v>
      </c>
      <c r="H323" s="1768">
        <f t="shared" si="66"/>
        <v>0</v>
      </c>
      <c r="I323" s="1768">
        <f t="shared" si="66"/>
        <v>0</v>
      </c>
      <c r="J323" s="1768">
        <f t="shared" si="66"/>
        <v>0</v>
      </c>
      <c r="K323" s="1768">
        <f t="shared" si="66"/>
        <v>0</v>
      </c>
      <c r="L323" s="1768">
        <f t="shared" si="66"/>
        <v>0</v>
      </c>
      <c r="M323" s="1768">
        <f t="shared" ref="M323:V336" si="67">SUMIF($AV$180:$AV$252, $B323,M$180:M$252)</f>
        <v>0</v>
      </c>
      <c r="N323" s="1768">
        <f t="shared" si="67"/>
        <v>0</v>
      </c>
      <c r="O323" s="1768">
        <f t="shared" si="67"/>
        <v>0</v>
      </c>
      <c r="P323" s="1768">
        <f t="shared" si="67"/>
        <v>0</v>
      </c>
      <c r="Q323" s="1768">
        <f t="shared" si="67"/>
        <v>0</v>
      </c>
      <c r="R323" s="1768">
        <f t="shared" si="67"/>
        <v>0</v>
      </c>
      <c r="S323" s="1768">
        <f t="shared" si="67"/>
        <v>0</v>
      </c>
      <c r="T323" s="1768">
        <f t="shared" si="67"/>
        <v>0</v>
      </c>
      <c r="U323" s="1768">
        <f t="shared" si="67"/>
        <v>0</v>
      </c>
      <c r="V323" s="1768">
        <f t="shared" si="67"/>
        <v>0</v>
      </c>
      <c r="W323" s="1768">
        <f t="shared" ref="W323:AF336" si="68">SUMIF($AV$180:$AV$252, $B323,W$180:W$252)</f>
        <v>0</v>
      </c>
      <c r="X323" s="1768">
        <f t="shared" si="68"/>
        <v>0</v>
      </c>
      <c r="Y323" s="1768">
        <f t="shared" si="68"/>
        <v>0</v>
      </c>
      <c r="Z323" s="1768">
        <f t="shared" si="68"/>
        <v>0</v>
      </c>
      <c r="AA323" s="1768">
        <f t="shared" si="68"/>
        <v>0</v>
      </c>
      <c r="AB323" s="1768">
        <f t="shared" si="68"/>
        <v>0</v>
      </c>
      <c r="AC323" s="1768">
        <f t="shared" si="68"/>
        <v>0</v>
      </c>
      <c r="AD323" s="1768">
        <f t="shared" si="68"/>
        <v>0</v>
      </c>
      <c r="AE323" s="1768">
        <f t="shared" si="68"/>
        <v>0</v>
      </c>
      <c r="AF323" s="1768">
        <f t="shared" si="68"/>
        <v>0</v>
      </c>
      <c r="AG323" s="1768">
        <f t="shared" ref="AG323:AS336" si="69">SUMIF($AV$180:$AV$252, $B323,AG$180:AG$252)</f>
        <v>0</v>
      </c>
      <c r="AH323" s="1768">
        <f t="shared" si="69"/>
        <v>0</v>
      </c>
      <c r="AI323" s="1768">
        <f t="shared" si="69"/>
        <v>0</v>
      </c>
      <c r="AJ323" s="1768">
        <f t="shared" si="69"/>
        <v>0</v>
      </c>
      <c r="AK323" s="1768">
        <f t="shared" si="69"/>
        <v>0</v>
      </c>
      <c r="AL323" s="1768">
        <f t="shared" si="69"/>
        <v>0</v>
      </c>
      <c r="AM323" s="1768">
        <f t="shared" si="69"/>
        <v>0</v>
      </c>
      <c r="AN323" s="1768">
        <f t="shared" si="69"/>
        <v>0</v>
      </c>
      <c r="AO323" s="1768">
        <f t="shared" si="69"/>
        <v>0</v>
      </c>
      <c r="AP323" s="1768">
        <f t="shared" si="69"/>
        <v>0</v>
      </c>
      <c r="AQ323" s="1768">
        <f t="shared" si="69"/>
        <v>0</v>
      </c>
      <c r="AR323" s="1768">
        <f t="shared" si="69"/>
        <v>0</v>
      </c>
      <c r="AS323" s="1768">
        <f t="shared" si="69"/>
        <v>0</v>
      </c>
      <c r="AT323" s="1768"/>
      <c r="AU323" s="1768"/>
      <c r="AV323" s="1915"/>
      <c r="AW323" s="1768"/>
      <c r="AX323" s="1768"/>
      <c r="AY323" s="1768"/>
      <c r="AZ323" s="1768"/>
      <c r="BA323" s="1768"/>
      <c r="BB323" s="1768"/>
      <c r="BC323" s="1768"/>
      <c r="BD323" s="1768"/>
      <c r="BE323" s="1768"/>
      <c r="BF323" s="1768"/>
      <c r="BG323" s="1768"/>
      <c r="BH323" s="1768"/>
      <c r="BI323" s="1768"/>
      <c r="BJ323" s="1768"/>
      <c r="BK323" s="1768"/>
      <c r="BL323" s="1768"/>
      <c r="BM323" s="1768"/>
      <c r="BN323" s="1768"/>
    </row>
    <row r="324" spans="1:66" s="672" customFormat="1" ht="12.75">
      <c r="A324" s="713"/>
      <c r="B324" s="218" t="s">
        <v>1284</v>
      </c>
      <c r="C324" s="1768">
        <f t="shared" si="66"/>
        <v>0</v>
      </c>
      <c r="D324" s="1768">
        <f t="shared" si="66"/>
        <v>0</v>
      </c>
      <c r="E324" s="1768">
        <f t="shared" si="66"/>
        <v>0</v>
      </c>
      <c r="F324" s="1768">
        <f t="shared" si="66"/>
        <v>0</v>
      </c>
      <c r="G324" s="1768">
        <f t="shared" si="66"/>
        <v>0</v>
      </c>
      <c r="H324" s="1768">
        <f t="shared" si="66"/>
        <v>0</v>
      </c>
      <c r="I324" s="1768">
        <f t="shared" si="66"/>
        <v>0</v>
      </c>
      <c r="J324" s="1768">
        <f t="shared" si="66"/>
        <v>0</v>
      </c>
      <c r="K324" s="1768">
        <f t="shared" si="66"/>
        <v>0</v>
      </c>
      <c r="L324" s="1768">
        <f t="shared" si="66"/>
        <v>0</v>
      </c>
      <c r="M324" s="1768">
        <f t="shared" si="67"/>
        <v>0</v>
      </c>
      <c r="N324" s="1768">
        <f t="shared" si="67"/>
        <v>0</v>
      </c>
      <c r="O324" s="1768">
        <f t="shared" si="67"/>
        <v>0</v>
      </c>
      <c r="P324" s="1768">
        <f t="shared" si="67"/>
        <v>0</v>
      </c>
      <c r="Q324" s="1768">
        <f t="shared" si="67"/>
        <v>0</v>
      </c>
      <c r="R324" s="1768">
        <f t="shared" si="67"/>
        <v>0</v>
      </c>
      <c r="S324" s="1768">
        <f t="shared" si="67"/>
        <v>0</v>
      </c>
      <c r="T324" s="1768">
        <f t="shared" si="67"/>
        <v>0</v>
      </c>
      <c r="U324" s="1768">
        <f t="shared" si="67"/>
        <v>0</v>
      </c>
      <c r="V324" s="1768">
        <f t="shared" si="67"/>
        <v>0</v>
      </c>
      <c r="W324" s="1768">
        <f t="shared" si="68"/>
        <v>0</v>
      </c>
      <c r="X324" s="1768">
        <f t="shared" si="68"/>
        <v>0</v>
      </c>
      <c r="Y324" s="1768">
        <f t="shared" si="68"/>
        <v>0</v>
      </c>
      <c r="Z324" s="1768">
        <f t="shared" si="68"/>
        <v>0</v>
      </c>
      <c r="AA324" s="1768">
        <f t="shared" si="68"/>
        <v>0</v>
      </c>
      <c r="AB324" s="1768">
        <f t="shared" si="68"/>
        <v>0</v>
      </c>
      <c r="AC324" s="1768">
        <f t="shared" si="68"/>
        <v>0</v>
      </c>
      <c r="AD324" s="1768">
        <f t="shared" si="68"/>
        <v>0</v>
      </c>
      <c r="AE324" s="1768">
        <f t="shared" si="68"/>
        <v>0</v>
      </c>
      <c r="AF324" s="1768">
        <f t="shared" si="68"/>
        <v>0</v>
      </c>
      <c r="AG324" s="1768">
        <f t="shared" si="69"/>
        <v>0</v>
      </c>
      <c r="AH324" s="1768">
        <f t="shared" si="69"/>
        <v>0</v>
      </c>
      <c r="AI324" s="1768">
        <f t="shared" si="69"/>
        <v>0</v>
      </c>
      <c r="AJ324" s="1768">
        <f t="shared" si="69"/>
        <v>0</v>
      </c>
      <c r="AK324" s="1768">
        <f t="shared" si="69"/>
        <v>0</v>
      </c>
      <c r="AL324" s="1768">
        <f t="shared" si="69"/>
        <v>0</v>
      </c>
      <c r="AM324" s="1768">
        <f t="shared" si="69"/>
        <v>0</v>
      </c>
      <c r="AN324" s="1768">
        <f t="shared" si="69"/>
        <v>0</v>
      </c>
      <c r="AO324" s="1768">
        <f t="shared" si="69"/>
        <v>0</v>
      </c>
      <c r="AP324" s="1768">
        <f t="shared" si="69"/>
        <v>0</v>
      </c>
      <c r="AQ324" s="1768">
        <f t="shared" si="69"/>
        <v>0</v>
      </c>
      <c r="AR324" s="1768">
        <f t="shared" si="69"/>
        <v>0</v>
      </c>
      <c r="AS324" s="1768">
        <f t="shared" si="69"/>
        <v>0</v>
      </c>
      <c r="AT324" s="1768"/>
      <c r="AU324" s="1768"/>
      <c r="AV324" s="1915"/>
      <c r="AW324" s="1768"/>
      <c r="AX324" s="1768"/>
      <c r="AY324" s="1768"/>
      <c r="AZ324" s="1768"/>
      <c r="BA324" s="1768"/>
      <c r="BB324" s="1768"/>
      <c r="BC324" s="1768"/>
      <c r="BD324" s="1768"/>
      <c r="BE324" s="1768"/>
      <c r="BF324" s="1768"/>
      <c r="BG324" s="1768"/>
      <c r="BH324" s="1768"/>
      <c r="BI324" s="1768"/>
      <c r="BJ324" s="1768"/>
      <c r="BK324" s="1768"/>
      <c r="BL324" s="1768"/>
      <c r="BM324" s="1768"/>
      <c r="BN324" s="1768"/>
    </row>
    <row r="325" spans="1:66" s="672" customFormat="1" ht="12.75">
      <c r="A325" s="713"/>
      <c r="B325" s="218" t="s">
        <v>780</v>
      </c>
      <c r="C325" s="1768">
        <f t="shared" si="66"/>
        <v>35000</v>
      </c>
      <c r="D325" s="1768">
        <f t="shared" si="66"/>
        <v>25324.444444444442</v>
      </c>
      <c r="E325" s="1768">
        <f t="shared" si="66"/>
        <v>8393.7777777777774</v>
      </c>
      <c r="F325" s="1768">
        <f t="shared" si="66"/>
        <v>1281.7777777777778</v>
      </c>
      <c r="G325" s="1768">
        <f t="shared" si="66"/>
        <v>0</v>
      </c>
      <c r="H325" s="1768">
        <f t="shared" si="66"/>
        <v>0</v>
      </c>
      <c r="I325" s="1768">
        <f t="shared" si="66"/>
        <v>0</v>
      </c>
      <c r="J325" s="1768">
        <f t="shared" si="66"/>
        <v>0</v>
      </c>
      <c r="K325" s="1768">
        <f t="shared" si="66"/>
        <v>0</v>
      </c>
      <c r="L325" s="1768">
        <f t="shared" si="66"/>
        <v>0</v>
      </c>
      <c r="M325" s="1768">
        <f t="shared" si="67"/>
        <v>0</v>
      </c>
      <c r="N325" s="1768">
        <f t="shared" si="67"/>
        <v>0</v>
      </c>
      <c r="O325" s="1768">
        <f t="shared" si="67"/>
        <v>0</v>
      </c>
      <c r="P325" s="1768">
        <f t="shared" si="67"/>
        <v>0</v>
      </c>
      <c r="Q325" s="1768">
        <f t="shared" si="67"/>
        <v>0</v>
      </c>
      <c r="R325" s="1768">
        <f t="shared" si="67"/>
        <v>0</v>
      </c>
      <c r="S325" s="1768">
        <f t="shared" si="67"/>
        <v>0</v>
      </c>
      <c r="T325" s="1768">
        <f t="shared" si="67"/>
        <v>0</v>
      </c>
      <c r="U325" s="1768">
        <f t="shared" si="67"/>
        <v>0</v>
      </c>
      <c r="V325" s="1768">
        <f t="shared" si="67"/>
        <v>0</v>
      </c>
      <c r="W325" s="1768">
        <f t="shared" si="68"/>
        <v>0</v>
      </c>
      <c r="X325" s="1768">
        <f t="shared" si="68"/>
        <v>35000</v>
      </c>
      <c r="Y325" s="1768">
        <f t="shared" si="68"/>
        <v>0</v>
      </c>
      <c r="Z325" s="1768">
        <f t="shared" si="68"/>
        <v>0</v>
      </c>
      <c r="AA325" s="1768">
        <f t="shared" si="68"/>
        <v>0</v>
      </c>
      <c r="AB325" s="1768">
        <f t="shared" si="68"/>
        <v>0</v>
      </c>
      <c r="AC325" s="1768">
        <f t="shared" si="68"/>
        <v>0</v>
      </c>
      <c r="AD325" s="1768">
        <f t="shared" si="68"/>
        <v>0</v>
      </c>
      <c r="AE325" s="1768">
        <f t="shared" si="68"/>
        <v>0</v>
      </c>
      <c r="AF325" s="1768">
        <f t="shared" si="68"/>
        <v>0</v>
      </c>
      <c r="AG325" s="1768">
        <f t="shared" si="69"/>
        <v>0</v>
      </c>
      <c r="AH325" s="1768">
        <f t="shared" si="69"/>
        <v>0</v>
      </c>
      <c r="AI325" s="1768">
        <f t="shared" si="69"/>
        <v>0</v>
      </c>
      <c r="AJ325" s="1768">
        <f t="shared" si="69"/>
        <v>0</v>
      </c>
      <c r="AK325" s="1768">
        <f t="shared" si="69"/>
        <v>0</v>
      </c>
      <c r="AL325" s="1768">
        <f t="shared" si="69"/>
        <v>0</v>
      </c>
      <c r="AM325" s="1768">
        <f t="shared" si="69"/>
        <v>0</v>
      </c>
      <c r="AN325" s="1768">
        <f t="shared" si="69"/>
        <v>0</v>
      </c>
      <c r="AO325" s="1768">
        <f t="shared" si="69"/>
        <v>0</v>
      </c>
      <c r="AP325" s="1768">
        <f t="shared" si="69"/>
        <v>0</v>
      </c>
      <c r="AQ325" s="1768">
        <f t="shared" si="69"/>
        <v>0</v>
      </c>
      <c r="AR325" s="1768">
        <f t="shared" si="69"/>
        <v>0</v>
      </c>
      <c r="AS325" s="1768">
        <f t="shared" si="69"/>
        <v>0</v>
      </c>
      <c r="AT325" s="1768"/>
      <c r="AU325" s="1768"/>
      <c r="AV325" s="1915"/>
      <c r="AW325" s="1768"/>
      <c r="AX325" s="1768"/>
      <c r="AY325" s="1768"/>
      <c r="AZ325" s="1768"/>
      <c r="BA325" s="1768"/>
      <c r="BB325" s="1768"/>
      <c r="BC325" s="1768"/>
      <c r="BD325" s="1768"/>
      <c r="BE325" s="1768"/>
      <c r="BF325" s="1768"/>
      <c r="BG325" s="1768"/>
      <c r="BH325" s="1768"/>
      <c r="BI325" s="1768"/>
      <c r="BJ325" s="1768"/>
      <c r="BK325" s="1768"/>
      <c r="BL325" s="1768"/>
      <c r="BM325" s="1768"/>
      <c r="BN325" s="1768"/>
    </row>
    <row r="326" spans="1:66" s="672" customFormat="1" ht="12.75">
      <c r="A326" s="713"/>
      <c r="B326" s="218" t="s">
        <v>781</v>
      </c>
      <c r="C326" s="1768">
        <f t="shared" si="66"/>
        <v>0</v>
      </c>
      <c r="D326" s="1768">
        <f t="shared" si="66"/>
        <v>0</v>
      </c>
      <c r="E326" s="1768">
        <f t="shared" si="66"/>
        <v>0</v>
      </c>
      <c r="F326" s="1768">
        <f t="shared" si="66"/>
        <v>0</v>
      </c>
      <c r="G326" s="1768">
        <f t="shared" si="66"/>
        <v>0</v>
      </c>
      <c r="H326" s="1768">
        <f t="shared" si="66"/>
        <v>0</v>
      </c>
      <c r="I326" s="1768">
        <f t="shared" si="66"/>
        <v>0</v>
      </c>
      <c r="J326" s="1768">
        <f t="shared" si="66"/>
        <v>0</v>
      </c>
      <c r="K326" s="1768">
        <f t="shared" si="66"/>
        <v>0</v>
      </c>
      <c r="L326" s="1768">
        <f t="shared" si="66"/>
        <v>0</v>
      </c>
      <c r="M326" s="1768">
        <f t="shared" si="67"/>
        <v>0</v>
      </c>
      <c r="N326" s="1768">
        <f t="shared" si="67"/>
        <v>0</v>
      </c>
      <c r="O326" s="1768">
        <f t="shared" si="67"/>
        <v>0</v>
      </c>
      <c r="P326" s="1768">
        <f t="shared" si="67"/>
        <v>0</v>
      </c>
      <c r="Q326" s="1768">
        <f t="shared" si="67"/>
        <v>0</v>
      </c>
      <c r="R326" s="1768">
        <f t="shared" si="67"/>
        <v>0</v>
      </c>
      <c r="S326" s="1768">
        <f t="shared" si="67"/>
        <v>0</v>
      </c>
      <c r="T326" s="1768">
        <f t="shared" si="67"/>
        <v>0</v>
      </c>
      <c r="U326" s="1768">
        <f t="shared" si="67"/>
        <v>0</v>
      </c>
      <c r="V326" s="1768">
        <f t="shared" si="67"/>
        <v>0</v>
      </c>
      <c r="W326" s="1768">
        <f t="shared" si="68"/>
        <v>0</v>
      </c>
      <c r="X326" s="1768">
        <f t="shared" si="68"/>
        <v>0</v>
      </c>
      <c r="Y326" s="1768">
        <f t="shared" si="68"/>
        <v>0</v>
      </c>
      <c r="Z326" s="1768">
        <f t="shared" si="68"/>
        <v>0</v>
      </c>
      <c r="AA326" s="1768">
        <f t="shared" si="68"/>
        <v>0</v>
      </c>
      <c r="AB326" s="1768">
        <f t="shared" si="68"/>
        <v>0</v>
      </c>
      <c r="AC326" s="1768">
        <f t="shared" si="68"/>
        <v>0</v>
      </c>
      <c r="AD326" s="1768">
        <f t="shared" si="68"/>
        <v>0</v>
      </c>
      <c r="AE326" s="1768">
        <f t="shared" si="68"/>
        <v>0</v>
      </c>
      <c r="AF326" s="1768">
        <f t="shared" si="68"/>
        <v>0</v>
      </c>
      <c r="AG326" s="1768">
        <f t="shared" si="69"/>
        <v>0</v>
      </c>
      <c r="AH326" s="1768">
        <f t="shared" si="69"/>
        <v>0</v>
      </c>
      <c r="AI326" s="1768">
        <f t="shared" si="69"/>
        <v>0</v>
      </c>
      <c r="AJ326" s="1768">
        <f t="shared" si="69"/>
        <v>0</v>
      </c>
      <c r="AK326" s="1768">
        <f t="shared" si="69"/>
        <v>0</v>
      </c>
      <c r="AL326" s="1768">
        <f t="shared" si="69"/>
        <v>0</v>
      </c>
      <c r="AM326" s="1768">
        <f t="shared" si="69"/>
        <v>0</v>
      </c>
      <c r="AN326" s="1768">
        <f t="shared" si="69"/>
        <v>0</v>
      </c>
      <c r="AO326" s="1768">
        <f t="shared" si="69"/>
        <v>0</v>
      </c>
      <c r="AP326" s="1768">
        <f t="shared" si="69"/>
        <v>0</v>
      </c>
      <c r="AQ326" s="1768">
        <f t="shared" si="69"/>
        <v>0</v>
      </c>
      <c r="AR326" s="1768">
        <f t="shared" si="69"/>
        <v>0</v>
      </c>
      <c r="AS326" s="1768">
        <f t="shared" si="69"/>
        <v>0</v>
      </c>
      <c r="AT326" s="1768"/>
      <c r="AU326" s="1768"/>
      <c r="AV326" s="1915"/>
      <c r="AW326" s="1768"/>
      <c r="AX326" s="1768"/>
      <c r="AY326" s="1768"/>
      <c r="AZ326" s="1768"/>
      <c r="BA326" s="1768"/>
      <c r="BB326" s="1768"/>
      <c r="BC326" s="1768"/>
      <c r="BD326" s="1768"/>
      <c r="BE326" s="1768"/>
      <c r="BF326" s="1768"/>
      <c r="BG326" s="1768"/>
      <c r="BH326" s="1768"/>
      <c r="BI326" s="1768"/>
      <c r="BJ326" s="1768"/>
      <c r="BK326" s="1768"/>
      <c r="BL326" s="1768"/>
      <c r="BM326" s="1768"/>
      <c r="BN326" s="1768"/>
    </row>
    <row r="327" spans="1:66" s="672" customFormat="1" ht="12.75">
      <c r="A327" s="713"/>
      <c r="B327" s="218" t="s">
        <v>1283</v>
      </c>
      <c r="C327" s="1768">
        <f t="shared" si="66"/>
        <v>260000</v>
      </c>
      <c r="D327" s="1768">
        <f t="shared" si="66"/>
        <v>213334.65621589444</v>
      </c>
      <c r="E327" s="1768">
        <f t="shared" si="66"/>
        <v>32425.835896418295</v>
      </c>
      <c r="F327" s="1768">
        <f t="shared" si="66"/>
        <v>13336.640539736089</v>
      </c>
      <c r="G327" s="1768">
        <f t="shared" si="66"/>
        <v>0</v>
      </c>
      <c r="H327" s="1768">
        <f t="shared" si="66"/>
        <v>0</v>
      </c>
      <c r="I327" s="1768">
        <f t="shared" si="66"/>
        <v>0</v>
      </c>
      <c r="J327" s="1768">
        <f t="shared" si="66"/>
        <v>515.92419882924901</v>
      </c>
      <c r="K327" s="1768">
        <f t="shared" si="66"/>
        <v>0</v>
      </c>
      <c r="L327" s="1768">
        <f t="shared" si="66"/>
        <v>386.9431491219367</v>
      </c>
      <c r="M327" s="1768">
        <f t="shared" si="67"/>
        <v>0</v>
      </c>
      <c r="N327" s="1768">
        <f t="shared" si="67"/>
        <v>0</v>
      </c>
      <c r="O327" s="1768">
        <f t="shared" si="67"/>
        <v>0</v>
      </c>
      <c r="P327" s="1768">
        <f t="shared" si="67"/>
        <v>0</v>
      </c>
      <c r="Q327" s="1768">
        <f t="shared" si="67"/>
        <v>0</v>
      </c>
      <c r="R327" s="1768">
        <f t="shared" si="67"/>
        <v>0</v>
      </c>
      <c r="S327" s="1768">
        <f t="shared" si="67"/>
        <v>0</v>
      </c>
      <c r="T327" s="1768">
        <f t="shared" si="67"/>
        <v>0</v>
      </c>
      <c r="U327" s="1768">
        <f t="shared" si="67"/>
        <v>0</v>
      </c>
      <c r="V327" s="1768">
        <f t="shared" si="67"/>
        <v>0</v>
      </c>
      <c r="W327" s="1768">
        <f t="shared" si="68"/>
        <v>0</v>
      </c>
      <c r="X327" s="1768">
        <f t="shared" si="68"/>
        <v>260000</v>
      </c>
      <c r="Y327" s="1768">
        <f t="shared" si="68"/>
        <v>0</v>
      </c>
      <c r="Z327" s="1768">
        <f t="shared" si="68"/>
        <v>0</v>
      </c>
      <c r="AA327" s="1768">
        <f t="shared" si="68"/>
        <v>0</v>
      </c>
      <c r="AB327" s="1768">
        <f t="shared" si="68"/>
        <v>0</v>
      </c>
      <c r="AC327" s="1768">
        <f t="shared" si="68"/>
        <v>0</v>
      </c>
      <c r="AD327" s="1768">
        <f t="shared" si="68"/>
        <v>0</v>
      </c>
      <c r="AE327" s="1768">
        <f t="shared" si="68"/>
        <v>0</v>
      </c>
      <c r="AF327" s="1768">
        <f t="shared" si="68"/>
        <v>0</v>
      </c>
      <c r="AG327" s="1768">
        <f t="shared" si="69"/>
        <v>0</v>
      </c>
      <c r="AH327" s="1768">
        <f t="shared" si="69"/>
        <v>0</v>
      </c>
      <c r="AI327" s="1768">
        <f t="shared" si="69"/>
        <v>0</v>
      </c>
      <c r="AJ327" s="1768">
        <f t="shared" si="69"/>
        <v>0</v>
      </c>
      <c r="AK327" s="1768">
        <f t="shared" si="69"/>
        <v>0</v>
      </c>
      <c r="AL327" s="1768">
        <f t="shared" si="69"/>
        <v>0</v>
      </c>
      <c r="AM327" s="1768">
        <f t="shared" si="69"/>
        <v>0</v>
      </c>
      <c r="AN327" s="1768">
        <f t="shared" si="69"/>
        <v>0</v>
      </c>
      <c r="AO327" s="1768">
        <f t="shared" si="69"/>
        <v>0</v>
      </c>
      <c r="AP327" s="1768">
        <f t="shared" si="69"/>
        <v>0</v>
      </c>
      <c r="AQ327" s="1768">
        <f t="shared" si="69"/>
        <v>0</v>
      </c>
      <c r="AR327" s="1768">
        <f t="shared" si="69"/>
        <v>0</v>
      </c>
      <c r="AS327" s="1768">
        <f t="shared" si="69"/>
        <v>0</v>
      </c>
      <c r="AT327" s="1768"/>
      <c r="AU327" s="1768"/>
      <c r="AV327" s="1915"/>
      <c r="AW327" s="1768"/>
      <c r="AX327" s="1768"/>
      <c r="AY327" s="1768"/>
      <c r="AZ327" s="1768"/>
      <c r="BA327" s="1768"/>
      <c r="BB327" s="1768"/>
      <c r="BC327" s="1768"/>
      <c r="BD327" s="1768"/>
      <c r="BE327" s="1768"/>
      <c r="BF327" s="1768"/>
      <c r="BG327" s="1768"/>
      <c r="BH327" s="1768"/>
      <c r="BI327" s="1768"/>
      <c r="BJ327" s="1768"/>
      <c r="BK327" s="1768"/>
      <c r="BL327" s="1768"/>
      <c r="BM327" s="1768"/>
      <c r="BN327" s="1768"/>
    </row>
    <row r="328" spans="1:66" s="672" customFormat="1" ht="12.75">
      <c r="A328" s="713"/>
      <c r="B328" s="218" t="s">
        <v>704</v>
      </c>
      <c r="C328" s="1768">
        <f t="shared" si="66"/>
        <v>0</v>
      </c>
      <c r="D328" s="1768">
        <f t="shared" si="66"/>
        <v>0</v>
      </c>
      <c r="E328" s="1768">
        <f t="shared" si="66"/>
        <v>0</v>
      </c>
      <c r="F328" s="1768">
        <f t="shared" si="66"/>
        <v>0</v>
      </c>
      <c r="G328" s="1768">
        <f t="shared" si="66"/>
        <v>0</v>
      </c>
      <c r="H328" s="1768">
        <f t="shared" si="66"/>
        <v>0</v>
      </c>
      <c r="I328" s="1768">
        <f t="shared" si="66"/>
        <v>0</v>
      </c>
      <c r="J328" s="1768">
        <f t="shared" si="66"/>
        <v>0</v>
      </c>
      <c r="K328" s="1768">
        <f t="shared" si="66"/>
        <v>0</v>
      </c>
      <c r="L328" s="1768">
        <f t="shared" si="66"/>
        <v>0</v>
      </c>
      <c r="M328" s="1768">
        <f t="shared" si="67"/>
        <v>0</v>
      </c>
      <c r="N328" s="1768">
        <f t="shared" si="67"/>
        <v>0</v>
      </c>
      <c r="O328" s="1768">
        <f t="shared" si="67"/>
        <v>0</v>
      </c>
      <c r="P328" s="1768">
        <f t="shared" si="67"/>
        <v>0</v>
      </c>
      <c r="Q328" s="1768">
        <f t="shared" si="67"/>
        <v>0</v>
      </c>
      <c r="R328" s="1768">
        <f t="shared" si="67"/>
        <v>0</v>
      </c>
      <c r="S328" s="1768">
        <f t="shared" si="67"/>
        <v>0</v>
      </c>
      <c r="T328" s="1768">
        <f t="shared" si="67"/>
        <v>0</v>
      </c>
      <c r="U328" s="1768">
        <f t="shared" si="67"/>
        <v>0</v>
      </c>
      <c r="V328" s="1768">
        <f t="shared" si="67"/>
        <v>0</v>
      </c>
      <c r="W328" s="1768">
        <f t="shared" si="68"/>
        <v>0</v>
      </c>
      <c r="X328" s="1768">
        <f t="shared" si="68"/>
        <v>0</v>
      </c>
      <c r="Y328" s="1768">
        <f t="shared" si="68"/>
        <v>0</v>
      </c>
      <c r="Z328" s="1768">
        <f t="shared" si="68"/>
        <v>0</v>
      </c>
      <c r="AA328" s="1768">
        <f t="shared" si="68"/>
        <v>0</v>
      </c>
      <c r="AB328" s="1768">
        <f t="shared" si="68"/>
        <v>0</v>
      </c>
      <c r="AC328" s="1768">
        <f t="shared" si="68"/>
        <v>0</v>
      </c>
      <c r="AD328" s="1768">
        <f t="shared" si="68"/>
        <v>0</v>
      </c>
      <c r="AE328" s="1768">
        <f t="shared" si="68"/>
        <v>0</v>
      </c>
      <c r="AF328" s="1768">
        <f t="shared" si="68"/>
        <v>0</v>
      </c>
      <c r="AG328" s="1768">
        <f t="shared" si="69"/>
        <v>0</v>
      </c>
      <c r="AH328" s="1768">
        <f t="shared" si="69"/>
        <v>0</v>
      </c>
      <c r="AI328" s="1768">
        <f t="shared" si="69"/>
        <v>0</v>
      </c>
      <c r="AJ328" s="1768">
        <f t="shared" si="69"/>
        <v>0</v>
      </c>
      <c r="AK328" s="1768">
        <f t="shared" si="69"/>
        <v>0</v>
      </c>
      <c r="AL328" s="1768">
        <f t="shared" si="69"/>
        <v>0</v>
      </c>
      <c r="AM328" s="1768">
        <f t="shared" si="69"/>
        <v>0</v>
      </c>
      <c r="AN328" s="1768">
        <f t="shared" si="69"/>
        <v>0</v>
      </c>
      <c r="AO328" s="1768">
        <f t="shared" si="69"/>
        <v>0</v>
      </c>
      <c r="AP328" s="1768">
        <f t="shared" si="69"/>
        <v>0</v>
      </c>
      <c r="AQ328" s="1768">
        <f t="shared" si="69"/>
        <v>0</v>
      </c>
      <c r="AR328" s="1768">
        <f t="shared" si="69"/>
        <v>0</v>
      </c>
      <c r="AS328" s="1768">
        <f t="shared" si="69"/>
        <v>0</v>
      </c>
      <c r="AT328" s="1768"/>
      <c r="AU328" s="1768"/>
      <c r="AV328" s="1915"/>
      <c r="AW328" s="1768"/>
      <c r="AX328" s="1768"/>
      <c r="AY328" s="1768"/>
      <c r="AZ328" s="1768"/>
      <c r="BA328" s="1768"/>
      <c r="BB328" s="1768"/>
      <c r="BC328" s="1768"/>
      <c r="BD328" s="1768"/>
      <c r="BE328" s="1768"/>
      <c r="BF328" s="1768"/>
      <c r="BG328" s="1768"/>
      <c r="BH328" s="1768"/>
      <c r="BI328" s="1768"/>
      <c r="BJ328" s="1768"/>
      <c r="BK328" s="1768"/>
      <c r="BL328" s="1768"/>
      <c r="BM328" s="1768"/>
      <c r="BN328" s="1768"/>
    </row>
    <row r="329" spans="1:66" s="672" customFormat="1" ht="12.75">
      <c r="A329" s="713"/>
      <c r="B329" s="218" t="s">
        <v>1359</v>
      </c>
      <c r="C329" s="1768">
        <f t="shared" si="66"/>
        <v>0</v>
      </c>
      <c r="D329" s="1768">
        <f t="shared" si="66"/>
        <v>0</v>
      </c>
      <c r="E329" s="1768">
        <f t="shared" si="66"/>
        <v>0</v>
      </c>
      <c r="F329" s="1768">
        <f t="shared" si="66"/>
        <v>0</v>
      </c>
      <c r="G329" s="1768">
        <f t="shared" si="66"/>
        <v>0</v>
      </c>
      <c r="H329" s="1768">
        <f t="shared" si="66"/>
        <v>0</v>
      </c>
      <c r="I329" s="1768">
        <f t="shared" si="66"/>
        <v>0</v>
      </c>
      <c r="J329" s="1768">
        <f t="shared" si="66"/>
        <v>0</v>
      </c>
      <c r="K329" s="1768">
        <f t="shared" si="66"/>
        <v>0</v>
      </c>
      <c r="L329" s="1768">
        <f t="shared" si="66"/>
        <v>0</v>
      </c>
      <c r="M329" s="1768">
        <f t="shared" si="67"/>
        <v>0</v>
      </c>
      <c r="N329" s="1768">
        <f t="shared" si="67"/>
        <v>0</v>
      </c>
      <c r="O329" s="1768">
        <f t="shared" si="67"/>
        <v>0</v>
      </c>
      <c r="P329" s="1768">
        <f t="shared" si="67"/>
        <v>0</v>
      </c>
      <c r="Q329" s="1768">
        <f t="shared" si="67"/>
        <v>0</v>
      </c>
      <c r="R329" s="1768">
        <f t="shared" si="67"/>
        <v>0</v>
      </c>
      <c r="S329" s="1768">
        <f t="shared" si="67"/>
        <v>0</v>
      </c>
      <c r="T329" s="1768">
        <f t="shared" si="67"/>
        <v>0</v>
      </c>
      <c r="U329" s="1768">
        <f t="shared" si="67"/>
        <v>0</v>
      </c>
      <c r="V329" s="1768">
        <f t="shared" si="67"/>
        <v>0</v>
      </c>
      <c r="W329" s="1768">
        <f t="shared" si="68"/>
        <v>0</v>
      </c>
      <c r="X329" s="1768">
        <f t="shared" si="68"/>
        <v>0</v>
      </c>
      <c r="Y329" s="1768">
        <f t="shared" si="68"/>
        <v>0</v>
      </c>
      <c r="Z329" s="1768">
        <f t="shared" si="68"/>
        <v>0</v>
      </c>
      <c r="AA329" s="1768">
        <f t="shared" si="68"/>
        <v>0</v>
      </c>
      <c r="AB329" s="1768">
        <f t="shared" si="68"/>
        <v>0</v>
      </c>
      <c r="AC329" s="1768">
        <f t="shared" si="68"/>
        <v>0</v>
      </c>
      <c r="AD329" s="1768">
        <f t="shared" si="68"/>
        <v>0</v>
      </c>
      <c r="AE329" s="1768">
        <f t="shared" si="68"/>
        <v>0</v>
      </c>
      <c r="AF329" s="1768">
        <f t="shared" si="68"/>
        <v>0</v>
      </c>
      <c r="AG329" s="1768">
        <f t="shared" si="69"/>
        <v>0</v>
      </c>
      <c r="AH329" s="1768">
        <f t="shared" si="69"/>
        <v>0</v>
      </c>
      <c r="AI329" s="1768">
        <f t="shared" si="69"/>
        <v>0</v>
      </c>
      <c r="AJ329" s="1768">
        <f t="shared" si="69"/>
        <v>0</v>
      </c>
      <c r="AK329" s="1768">
        <f t="shared" si="69"/>
        <v>0</v>
      </c>
      <c r="AL329" s="1768">
        <f t="shared" si="69"/>
        <v>0</v>
      </c>
      <c r="AM329" s="1768">
        <f t="shared" si="69"/>
        <v>0</v>
      </c>
      <c r="AN329" s="1768">
        <f t="shared" si="69"/>
        <v>0</v>
      </c>
      <c r="AO329" s="1768">
        <f t="shared" si="69"/>
        <v>0</v>
      </c>
      <c r="AP329" s="1768">
        <f t="shared" si="69"/>
        <v>0</v>
      </c>
      <c r="AQ329" s="1768">
        <f t="shared" si="69"/>
        <v>0</v>
      </c>
      <c r="AR329" s="1768">
        <f t="shared" si="69"/>
        <v>0</v>
      </c>
      <c r="AS329" s="1768">
        <f t="shared" si="69"/>
        <v>0</v>
      </c>
      <c r="AT329" s="1768"/>
      <c r="AU329" s="1768"/>
      <c r="AV329" s="1915"/>
      <c r="AW329" s="1768"/>
      <c r="AX329" s="1768"/>
      <c r="AY329" s="1768"/>
      <c r="AZ329" s="1768"/>
      <c r="BA329" s="1768"/>
      <c r="BB329" s="1768"/>
      <c r="BC329" s="1768"/>
      <c r="BD329" s="1768"/>
      <c r="BE329" s="1768"/>
      <c r="BF329" s="1768"/>
      <c r="BG329" s="1768"/>
      <c r="BH329" s="1768"/>
      <c r="BI329" s="1768"/>
      <c r="BJ329" s="1768"/>
      <c r="BK329" s="1768"/>
      <c r="BL329" s="1768"/>
      <c r="BM329" s="1768"/>
      <c r="BN329" s="1768"/>
    </row>
    <row r="330" spans="1:66" s="672" customFormat="1" ht="12.75">
      <c r="A330" s="713"/>
      <c r="B330" s="218" t="s">
        <v>1068</v>
      </c>
      <c r="C330" s="1768">
        <f t="shared" si="66"/>
        <v>0</v>
      </c>
      <c r="D330" s="1768">
        <f t="shared" si="66"/>
        <v>0</v>
      </c>
      <c r="E330" s="1768">
        <f t="shared" si="66"/>
        <v>0</v>
      </c>
      <c r="F330" s="1768">
        <f t="shared" si="66"/>
        <v>0</v>
      </c>
      <c r="G330" s="1768">
        <f t="shared" si="66"/>
        <v>0</v>
      </c>
      <c r="H330" s="1768">
        <f t="shared" si="66"/>
        <v>0</v>
      </c>
      <c r="I330" s="1768">
        <f t="shared" si="66"/>
        <v>0</v>
      </c>
      <c r="J330" s="1768">
        <f t="shared" si="66"/>
        <v>0</v>
      </c>
      <c r="K330" s="1768">
        <f t="shared" si="66"/>
        <v>0</v>
      </c>
      <c r="L330" s="1768">
        <f t="shared" si="66"/>
        <v>0</v>
      </c>
      <c r="M330" s="1768">
        <f t="shared" si="67"/>
        <v>0</v>
      </c>
      <c r="N330" s="1768">
        <f t="shared" si="67"/>
        <v>0</v>
      </c>
      <c r="O330" s="1768">
        <f t="shared" si="67"/>
        <v>0</v>
      </c>
      <c r="P330" s="1768">
        <f t="shared" si="67"/>
        <v>0</v>
      </c>
      <c r="Q330" s="1768">
        <f t="shared" si="67"/>
        <v>0</v>
      </c>
      <c r="R330" s="1768">
        <f t="shared" si="67"/>
        <v>0</v>
      </c>
      <c r="S330" s="1768">
        <f t="shared" si="67"/>
        <v>0</v>
      </c>
      <c r="T330" s="1768">
        <f t="shared" si="67"/>
        <v>0</v>
      </c>
      <c r="U330" s="1768">
        <f t="shared" si="67"/>
        <v>0</v>
      </c>
      <c r="V330" s="1768">
        <f t="shared" si="67"/>
        <v>0</v>
      </c>
      <c r="W330" s="1768">
        <f t="shared" si="68"/>
        <v>0</v>
      </c>
      <c r="X330" s="1768">
        <f t="shared" si="68"/>
        <v>0</v>
      </c>
      <c r="Y330" s="1768">
        <f t="shared" si="68"/>
        <v>0</v>
      </c>
      <c r="Z330" s="1768">
        <f t="shared" si="68"/>
        <v>0</v>
      </c>
      <c r="AA330" s="1768">
        <f t="shared" si="68"/>
        <v>0</v>
      </c>
      <c r="AB330" s="1768">
        <f t="shared" si="68"/>
        <v>0</v>
      </c>
      <c r="AC330" s="1768">
        <f t="shared" si="68"/>
        <v>0</v>
      </c>
      <c r="AD330" s="1768">
        <f t="shared" si="68"/>
        <v>0</v>
      </c>
      <c r="AE330" s="1768">
        <f t="shared" si="68"/>
        <v>0</v>
      </c>
      <c r="AF330" s="1768">
        <f t="shared" si="68"/>
        <v>0</v>
      </c>
      <c r="AG330" s="1768">
        <f t="shared" si="69"/>
        <v>0</v>
      </c>
      <c r="AH330" s="1768">
        <f t="shared" si="69"/>
        <v>0</v>
      </c>
      <c r="AI330" s="1768">
        <f t="shared" si="69"/>
        <v>0</v>
      </c>
      <c r="AJ330" s="1768">
        <f t="shared" si="69"/>
        <v>0</v>
      </c>
      <c r="AK330" s="1768">
        <f t="shared" si="69"/>
        <v>0</v>
      </c>
      <c r="AL330" s="1768">
        <f t="shared" si="69"/>
        <v>0</v>
      </c>
      <c r="AM330" s="1768">
        <f t="shared" si="69"/>
        <v>0</v>
      </c>
      <c r="AN330" s="1768">
        <f t="shared" si="69"/>
        <v>0</v>
      </c>
      <c r="AO330" s="1768">
        <f t="shared" si="69"/>
        <v>0</v>
      </c>
      <c r="AP330" s="1768">
        <f t="shared" si="69"/>
        <v>0</v>
      </c>
      <c r="AQ330" s="1768">
        <f t="shared" si="69"/>
        <v>0</v>
      </c>
      <c r="AR330" s="1768">
        <f t="shared" si="69"/>
        <v>0</v>
      </c>
      <c r="AS330" s="1768">
        <f t="shared" si="69"/>
        <v>0</v>
      </c>
      <c r="AT330" s="1768"/>
      <c r="AU330" s="1768"/>
      <c r="AV330" s="1915"/>
      <c r="AW330" s="1768"/>
      <c r="AX330" s="1768"/>
      <c r="AY330" s="1768"/>
      <c r="AZ330" s="1768"/>
      <c r="BA330" s="1768"/>
      <c r="BB330" s="1768"/>
      <c r="BC330" s="1768"/>
      <c r="BD330" s="1768"/>
      <c r="BE330" s="1768"/>
      <c r="BF330" s="1768"/>
      <c r="BG330" s="1768"/>
      <c r="BH330" s="1768"/>
      <c r="BI330" s="1768"/>
      <c r="BJ330" s="1768"/>
      <c r="BK330" s="1768"/>
      <c r="BL330" s="1768"/>
      <c r="BM330" s="1768"/>
      <c r="BN330" s="1768"/>
    </row>
    <row r="331" spans="1:66" s="672" customFormat="1" ht="12.75">
      <c r="A331" s="713"/>
      <c r="B331" s="218" t="s">
        <v>1195</v>
      </c>
      <c r="C331" s="1768">
        <f t="shared" si="66"/>
        <v>13000</v>
      </c>
      <c r="D331" s="1768">
        <f t="shared" si="66"/>
        <v>8487.9367066273626</v>
      </c>
      <c r="E331" s="1768">
        <f t="shared" si="66"/>
        <v>2780.2573025058373</v>
      </c>
      <c r="F331" s="1768">
        <f t="shared" si="66"/>
        <v>1507.4601942682552</v>
      </c>
      <c r="G331" s="1768">
        <f t="shared" si="66"/>
        <v>0</v>
      </c>
      <c r="H331" s="1768">
        <f t="shared" si="66"/>
        <v>0</v>
      </c>
      <c r="I331" s="1768">
        <f t="shared" si="66"/>
        <v>0</v>
      </c>
      <c r="J331" s="1768">
        <f t="shared" si="66"/>
        <v>206.35977207334182</v>
      </c>
      <c r="K331" s="1768">
        <f t="shared" si="66"/>
        <v>0</v>
      </c>
      <c r="L331" s="1768">
        <f t="shared" si="66"/>
        <v>17.986024525204495</v>
      </c>
      <c r="M331" s="1768">
        <f t="shared" si="67"/>
        <v>0</v>
      </c>
      <c r="N331" s="1768">
        <f t="shared" si="67"/>
        <v>0</v>
      </c>
      <c r="O331" s="1768">
        <f t="shared" si="67"/>
        <v>0</v>
      </c>
      <c r="P331" s="1768">
        <f t="shared" si="67"/>
        <v>0</v>
      </c>
      <c r="Q331" s="1768">
        <f t="shared" si="67"/>
        <v>0</v>
      </c>
      <c r="R331" s="1768">
        <f t="shared" si="67"/>
        <v>0</v>
      </c>
      <c r="S331" s="1768">
        <f t="shared" si="67"/>
        <v>0</v>
      </c>
      <c r="T331" s="1768">
        <f t="shared" si="67"/>
        <v>0</v>
      </c>
      <c r="U331" s="1768">
        <f t="shared" si="67"/>
        <v>0</v>
      </c>
      <c r="V331" s="1768">
        <f t="shared" si="67"/>
        <v>0</v>
      </c>
      <c r="W331" s="1768">
        <f t="shared" si="68"/>
        <v>0</v>
      </c>
      <c r="X331" s="1768">
        <f t="shared" si="68"/>
        <v>13000</v>
      </c>
      <c r="Y331" s="1768">
        <f t="shared" si="68"/>
        <v>0</v>
      </c>
      <c r="Z331" s="1768">
        <f t="shared" si="68"/>
        <v>0</v>
      </c>
      <c r="AA331" s="1768">
        <f t="shared" si="68"/>
        <v>0</v>
      </c>
      <c r="AB331" s="1768">
        <f t="shared" si="68"/>
        <v>0</v>
      </c>
      <c r="AC331" s="1768">
        <f t="shared" si="68"/>
        <v>0</v>
      </c>
      <c r="AD331" s="1768">
        <f t="shared" si="68"/>
        <v>0</v>
      </c>
      <c r="AE331" s="1768">
        <f t="shared" si="68"/>
        <v>0</v>
      </c>
      <c r="AF331" s="1768">
        <f t="shared" si="68"/>
        <v>0</v>
      </c>
      <c r="AG331" s="1768">
        <f t="shared" si="69"/>
        <v>0</v>
      </c>
      <c r="AH331" s="1768">
        <f t="shared" si="69"/>
        <v>0</v>
      </c>
      <c r="AI331" s="1768">
        <f t="shared" si="69"/>
        <v>0</v>
      </c>
      <c r="AJ331" s="1768">
        <f t="shared" si="69"/>
        <v>0</v>
      </c>
      <c r="AK331" s="1768">
        <f t="shared" si="69"/>
        <v>0</v>
      </c>
      <c r="AL331" s="1768">
        <f t="shared" si="69"/>
        <v>0</v>
      </c>
      <c r="AM331" s="1768">
        <f t="shared" si="69"/>
        <v>0</v>
      </c>
      <c r="AN331" s="1768">
        <f t="shared" si="69"/>
        <v>0</v>
      </c>
      <c r="AO331" s="1768">
        <f t="shared" si="69"/>
        <v>0</v>
      </c>
      <c r="AP331" s="1768">
        <f t="shared" si="69"/>
        <v>0</v>
      </c>
      <c r="AQ331" s="1768">
        <f t="shared" si="69"/>
        <v>0</v>
      </c>
      <c r="AR331" s="1768">
        <f t="shared" si="69"/>
        <v>0</v>
      </c>
      <c r="AS331" s="1768">
        <f t="shared" si="69"/>
        <v>0</v>
      </c>
      <c r="AT331" s="1768"/>
      <c r="AU331" s="1768"/>
      <c r="AV331" s="1915"/>
      <c r="AW331" s="1768"/>
      <c r="AX331" s="1768"/>
      <c r="AY331" s="1768"/>
      <c r="AZ331" s="1768"/>
      <c r="BA331" s="1768"/>
      <c r="BB331" s="1768"/>
      <c r="BC331" s="1768"/>
      <c r="BD331" s="1768"/>
      <c r="BE331" s="1768"/>
      <c r="BF331" s="1768"/>
      <c r="BG331" s="1768"/>
      <c r="BH331" s="1768"/>
      <c r="BI331" s="1768"/>
      <c r="BJ331" s="1768"/>
      <c r="BK331" s="1768"/>
      <c r="BL331" s="1768"/>
      <c r="BM331" s="1768"/>
      <c r="BN331" s="1768"/>
    </row>
    <row r="332" spans="1:66" s="672" customFormat="1" ht="12.75">
      <c r="A332" s="713"/>
      <c r="B332" s="218" t="s">
        <v>5</v>
      </c>
      <c r="C332" s="1768">
        <f t="shared" si="66"/>
        <v>17400</v>
      </c>
      <c r="D332" s="1768">
        <f t="shared" si="66"/>
        <v>11360.776822716623</v>
      </c>
      <c r="E332" s="1768">
        <f t="shared" si="66"/>
        <v>3721.2674664308897</v>
      </c>
      <c r="F332" s="1768">
        <f t="shared" si="66"/>
        <v>2017.6774907898184</v>
      </c>
      <c r="G332" s="1768">
        <f t="shared" si="66"/>
        <v>0</v>
      </c>
      <c r="H332" s="1768">
        <f t="shared" si="66"/>
        <v>0</v>
      </c>
      <c r="I332" s="1768">
        <f t="shared" si="66"/>
        <v>0</v>
      </c>
      <c r="J332" s="1768">
        <f t="shared" si="66"/>
        <v>276.20461800585747</v>
      </c>
      <c r="K332" s="1768">
        <f t="shared" si="66"/>
        <v>0</v>
      </c>
      <c r="L332" s="1768">
        <f t="shared" si="66"/>
        <v>24.07360205681217</v>
      </c>
      <c r="M332" s="1768">
        <f t="shared" si="67"/>
        <v>0</v>
      </c>
      <c r="N332" s="1768">
        <f t="shared" si="67"/>
        <v>0</v>
      </c>
      <c r="O332" s="1768">
        <f t="shared" si="67"/>
        <v>0</v>
      </c>
      <c r="P332" s="1768">
        <f t="shared" si="67"/>
        <v>0</v>
      </c>
      <c r="Q332" s="1768">
        <f t="shared" si="67"/>
        <v>0</v>
      </c>
      <c r="R332" s="1768">
        <f t="shared" si="67"/>
        <v>0</v>
      </c>
      <c r="S332" s="1768">
        <f t="shared" si="67"/>
        <v>0</v>
      </c>
      <c r="T332" s="1768">
        <f t="shared" si="67"/>
        <v>0</v>
      </c>
      <c r="U332" s="1768">
        <f t="shared" si="67"/>
        <v>0</v>
      </c>
      <c r="V332" s="1768">
        <f t="shared" si="67"/>
        <v>0</v>
      </c>
      <c r="W332" s="1768">
        <f t="shared" si="68"/>
        <v>0</v>
      </c>
      <c r="X332" s="1768">
        <f t="shared" si="68"/>
        <v>17400</v>
      </c>
      <c r="Y332" s="1768">
        <f t="shared" si="68"/>
        <v>0</v>
      </c>
      <c r="Z332" s="1768">
        <f t="shared" si="68"/>
        <v>0</v>
      </c>
      <c r="AA332" s="1768">
        <f t="shared" si="68"/>
        <v>0</v>
      </c>
      <c r="AB332" s="1768">
        <f t="shared" si="68"/>
        <v>0</v>
      </c>
      <c r="AC332" s="1768">
        <f t="shared" si="68"/>
        <v>0</v>
      </c>
      <c r="AD332" s="1768">
        <f t="shared" si="68"/>
        <v>0</v>
      </c>
      <c r="AE332" s="1768">
        <f t="shared" si="68"/>
        <v>0</v>
      </c>
      <c r="AF332" s="1768">
        <f t="shared" si="68"/>
        <v>0</v>
      </c>
      <c r="AG332" s="1768">
        <f t="shared" si="69"/>
        <v>0</v>
      </c>
      <c r="AH332" s="1768">
        <f t="shared" si="69"/>
        <v>0</v>
      </c>
      <c r="AI332" s="1768">
        <f t="shared" si="69"/>
        <v>0</v>
      </c>
      <c r="AJ332" s="1768">
        <f t="shared" si="69"/>
        <v>0</v>
      </c>
      <c r="AK332" s="1768">
        <f t="shared" si="69"/>
        <v>0</v>
      </c>
      <c r="AL332" s="1768">
        <f t="shared" si="69"/>
        <v>0</v>
      </c>
      <c r="AM332" s="1768">
        <f t="shared" si="69"/>
        <v>0</v>
      </c>
      <c r="AN332" s="1768">
        <f t="shared" si="69"/>
        <v>0</v>
      </c>
      <c r="AO332" s="1768">
        <f t="shared" si="69"/>
        <v>0</v>
      </c>
      <c r="AP332" s="1768">
        <f t="shared" si="69"/>
        <v>0</v>
      </c>
      <c r="AQ332" s="1768">
        <f t="shared" si="69"/>
        <v>0</v>
      </c>
      <c r="AR332" s="1768">
        <f t="shared" si="69"/>
        <v>0</v>
      </c>
      <c r="AS332" s="1768">
        <f t="shared" si="69"/>
        <v>0</v>
      </c>
      <c r="AT332" s="1768"/>
      <c r="AU332" s="1768"/>
      <c r="AV332" s="1915"/>
      <c r="AW332" s="1768"/>
      <c r="AX332" s="1768"/>
      <c r="AY332" s="1768"/>
      <c r="AZ332" s="1768"/>
      <c r="BA332" s="1768"/>
      <c r="BB332" s="1768"/>
      <c r="BC332" s="1768"/>
      <c r="BD332" s="1768"/>
      <c r="BE332" s="1768"/>
      <c r="BF332" s="1768"/>
      <c r="BG332" s="1768"/>
      <c r="BH332" s="1768"/>
      <c r="BI332" s="1768"/>
      <c r="BJ332" s="1768"/>
      <c r="BK332" s="1768"/>
      <c r="BL332" s="1768"/>
      <c r="BM332" s="1768"/>
      <c r="BN332" s="1768"/>
    </row>
    <row r="333" spans="1:66" s="672" customFormat="1" ht="12.75">
      <c r="A333" s="713"/>
      <c r="B333" s="218" t="s">
        <v>1091</v>
      </c>
      <c r="C333" s="1768">
        <f t="shared" si="66"/>
        <v>676250.00000000012</v>
      </c>
      <c r="D333" s="1768">
        <f t="shared" si="66"/>
        <v>468469.89908921038</v>
      </c>
      <c r="E333" s="1768">
        <f t="shared" si="66"/>
        <v>123925.03930200959</v>
      </c>
      <c r="F333" s="1768">
        <f t="shared" si="66"/>
        <v>74148.680431489192</v>
      </c>
      <c r="G333" s="1768">
        <f t="shared" si="66"/>
        <v>0</v>
      </c>
      <c r="H333" s="1768">
        <f t="shared" si="66"/>
        <v>0</v>
      </c>
      <c r="I333" s="1768">
        <f t="shared" si="66"/>
        <v>0</v>
      </c>
      <c r="J333" s="1768">
        <f t="shared" si="66"/>
        <v>8735.5442298031448</v>
      </c>
      <c r="K333" s="1768">
        <f t="shared" si="66"/>
        <v>0</v>
      </c>
      <c r="L333" s="1768">
        <f t="shared" si="66"/>
        <v>970.83694748781966</v>
      </c>
      <c r="M333" s="1768">
        <f t="shared" si="67"/>
        <v>0</v>
      </c>
      <c r="N333" s="1768">
        <f t="shared" si="67"/>
        <v>0</v>
      </c>
      <c r="O333" s="1768">
        <f t="shared" si="67"/>
        <v>0</v>
      </c>
      <c r="P333" s="1768">
        <f t="shared" si="67"/>
        <v>0</v>
      </c>
      <c r="Q333" s="1768">
        <f t="shared" si="67"/>
        <v>0</v>
      </c>
      <c r="R333" s="1768">
        <f t="shared" si="67"/>
        <v>0</v>
      </c>
      <c r="S333" s="1768">
        <f t="shared" si="67"/>
        <v>0</v>
      </c>
      <c r="T333" s="1768">
        <f t="shared" si="67"/>
        <v>0</v>
      </c>
      <c r="U333" s="1768">
        <f t="shared" si="67"/>
        <v>0</v>
      </c>
      <c r="V333" s="1768">
        <f t="shared" si="67"/>
        <v>0</v>
      </c>
      <c r="W333" s="1768">
        <f t="shared" si="68"/>
        <v>0</v>
      </c>
      <c r="X333" s="1768">
        <f t="shared" si="68"/>
        <v>676250.00000000012</v>
      </c>
      <c r="Y333" s="1768">
        <f t="shared" si="68"/>
        <v>0</v>
      </c>
      <c r="Z333" s="1768">
        <f t="shared" si="68"/>
        <v>0</v>
      </c>
      <c r="AA333" s="1768">
        <f t="shared" si="68"/>
        <v>0</v>
      </c>
      <c r="AB333" s="1768">
        <f t="shared" si="68"/>
        <v>0</v>
      </c>
      <c r="AC333" s="1768">
        <f t="shared" si="68"/>
        <v>0</v>
      </c>
      <c r="AD333" s="1768">
        <f t="shared" si="68"/>
        <v>0</v>
      </c>
      <c r="AE333" s="1768">
        <f t="shared" si="68"/>
        <v>0</v>
      </c>
      <c r="AF333" s="1768">
        <f t="shared" si="68"/>
        <v>0</v>
      </c>
      <c r="AG333" s="1768">
        <f t="shared" si="69"/>
        <v>0</v>
      </c>
      <c r="AH333" s="1768">
        <f t="shared" si="69"/>
        <v>0</v>
      </c>
      <c r="AI333" s="1768">
        <f t="shared" si="69"/>
        <v>0</v>
      </c>
      <c r="AJ333" s="1768">
        <f t="shared" si="69"/>
        <v>0</v>
      </c>
      <c r="AK333" s="1768">
        <f t="shared" si="69"/>
        <v>0</v>
      </c>
      <c r="AL333" s="1768">
        <f t="shared" si="69"/>
        <v>0</v>
      </c>
      <c r="AM333" s="1768">
        <f t="shared" si="69"/>
        <v>0</v>
      </c>
      <c r="AN333" s="1768">
        <f t="shared" si="69"/>
        <v>0</v>
      </c>
      <c r="AO333" s="1768">
        <f t="shared" si="69"/>
        <v>0</v>
      </c>
      <c r="AP333" s="1768">
        <f t="shared" si="69"/>
        <v>0</v>
      </c>
      <c r="AQ333" s="1768">
        <f t="shared" si="69"/>
        <v>0</v>
      </c>
      <c r="AR333" s="1768">
        <f t="shared" si="69"/>
        <v>0</v>
      </c>
      <c r="AS333" s="1768">
        <f t="shared" si="69"/>
        <v>0</v>
      </c>
      <c r="AT333" s="1768"/>
      <c r="AU333" s="1768"/>
      <c r="AV333" s="1915"/>
      <c r="AW333" s="1768"/>
      <c r="AX333" s="1768"/>
      <c r="AY333" s="1768"/>
      <c r="AZ333" s="1768"/>
      <c r="BA333" s="1768"/>
      <c r="BB333" s="1768"/>
      <c r="BC333" s="1768"/>
      <c r="BD333" s="1768"/>
      <c r="BE333" s="1768"/>
      <c r="BF333" s="1768"/>
      <c r="BG333" s="1768"/>
      <c r="BH333" s="1768"/>
      <c r="BI333" s="1768"/>
      <c r="BJ333" s="1768"/>
      <c r="BK333" s="1768"/>
      <c r="BL333" s="1768"/>
      <c r="BM333" s="1768"/>
      <c r="BN333" s="1768"/>
    </row>
    <row r="334" spans="1:66" s="672" customFormat="1" ht="12.75">
      <c r="A334" s="713"/>
      <c r="B334" s="218" t="s">
        <v>705</v>
      </c>
      <c r="C334" s="1768">
        <f t="shared" si="66"/>
        <v>0</v>
      </c>
      <c r="D334" s="1768">
        <f t="shared" si="66"/>
        <v>0</v>
      </c>
      <c r="E334" s="1768">
        <f t="shared" si="66"/>
        <v>0</v>
      </c>
      <c r="F334" s="1768">
        <f t="shared" si="66"/>
        <v>0</v>
      </c>
      <c r="G334" s="1768">
        <f t="shared" si="66"/>
        <v>0</v>
      </c>
      <c r="H334" s="1768">
        <f t="shared" si="66"/>
        <v>0</v>
      </c>
      <c r="I334" s="1768">
        <f t="shared" si="66"/>
        <v>0</v>
      </c>
      <c r="J334" s="1768">
        <f t="shared" si="66"/>
        <v>0</v>
      </c>
      <c r="K334" s="1768">
        <f t="shared" si="66"/>
        <v>0</v>
      </c>
      <c r="L334" s="1768">
        <f t="shared" si="66"/>
        <v>0</v>
      </c>
      <c r="M334" s="1768">
        <f t="shared" si="67"/>
        <v>0</v>
      </c>
      <c r="N334" s="1768">
        <f t="shared" si="67"/>
        <v>0</v>
      </c>
      <c r="O334" s="1768">
        <f t="shared" si="67"/>
        <v>0</v>
      </c>
      <c r="P334" s="1768">
        <f t="shared" si="67"/>
        <v>0</v>
      </c>
      <c r="Q334" s="1768">
        <f t="shared" si="67"/>
        <v>0</v>
      </c>
      <c r="R334" s="1768">
        <f t="shared" si="67"/>
        <v>0</v>
      </c>
      <c r="S334" s="1768">
        <f t="shared" si="67"/>
        <v>0</v>
      </c>
      <c r="T334" s="1768">
        <f t="shared" si="67"/>
        <v>0</v>
      </c>
      <c r="U334" s="1768">
        <f t="shared" si="67"/>
        <v>0</v>
      </c>
      <c r="V334" s="1768">
        <f t="shared" si="67"/>
        <v>0</v>
      </c>
      <c r="W334" s="1768">
        <f t="shared" si="68"/>
        <v>0</v>
      </c>
      <c r="X334" s="1768">
        <f t="shared" si="68"/>
        <v>0</v>
      </c>
      <c r="Y334" s="1768">
        <f t="shared" si="68"/>
        <v>0</v>
      </c>
      <c r="Z334" s="1768">
        <f t="shared" si="68"/>
        <v>0</v>
      </c>
      <c r="AA334" s="1768">
        <f t="shared" si="68"/>
        <v>0</v>
      </c>
      <c r="AB334" s="1768">
        <f t="shared" si="68"/>
        <v>0</v>
      </c>
      <c r="AC334" s="1768">
        <f t="shared" si="68"/>
        <v>0</v>
      </c>
      <c r="AD334" s="1768">
        <f t="shared" si="68"/>
        <v>0</v>
      </c>
      <c r="AE334" s="1768">
        <f t="shared" si="68"/>
        <v>0</v>
      </c>
      <c r="AF334" s="1768">
        <f t="shared" si="68"/>
        <v>0</v>
      </c>
      <c r="AG334" s="1768">
        <f t="shared" si="69"/>
        <v>0</v>
      </c>
      <c r="AH334" s="1768">
        <f t="shared" si="69"/>
        <v>0</v>
      </c>
      <c r="AI334" s="1768">
        <f t="shared" si="69"/>
        <v>0</v>
      </c>
      <c r="AJ334" s="1768">
        <f t="shared" si="69"/>
        <v>0</v>
      </c>
      <c r="AK334" s="1768">
        <f t="shared" si="69"/>
        <v>0</v>
      </c>
      <c r="AL334" s="1768">
        <f t="shared" si="69"/>
        <v>0</v>
      </c>
      <c r="AM334" s="1768">
        <f t="shared" si="69"/>
        <v>0</v>
      </c>
      <c r="AN334" s="1768">
        <f t="shared" si="69"/>
        <v>0</v>
      </c>
      <c r="AO334" s="1768">
        <f t="shared" si="69"/>
        <v>0</v>
      </c>
      <c r="AP334" s="1768">
        <f t="shared" si="69"/>
        <v>0</v>
      </c>
      <c r="AQ334" s="1768">
        <f t="shared" si="69"/>
        <v>0</v>
      </c>
      <c r="AR334" s="1768">
        <f t="shared" si="69"/>
        <v>0</v>
      </c>
      <c r="AS334" s="1768">
        <f t="shared" si="69"/>
        <v>0</v>
      </c>
      <c r="AT334" s="1768"/>
      <c r="AU334" s="1768"/>
      <c r="AV334" s="1915"/>
      <c r="AW334" s="1768"/>
      <c r="AX334" s="1768"/>
      <c r="AY334" s="1768"/>
      <c r="AZ334" s="1768"/>
      <c r="BA334" s="1768"/>
      <c r="BB334" s="1768"/>
      <c r="BC334" s="1768"/>
      <c r="BD334" s="1768"/>
      <c r="BE334" s="1768"/>
      <c r="BF334" s="1768"/>
      <c r="BG334" s="1768"/>
      <c r="BH334" s="1768"/>
      <c r="BI334" s="1768"/>
      <c r="BJ334" s="1768"/>
      <c r="BK334" s="1768"/>
      <c r="BL334" s="1768"/>
      <c r="BM334" s="1768"/>
      <c r="BN334" s="1768"/>
    </row>
    <row r="335" spans="1:66" s="672" customFormat="1" ht="12.75">
      <c r="A335" s="713"/>
      <c r="B335" s="1788" t="s">
        <v>706</v>
      </c>
      <c r="C335" s="1768">
        <f t="shared" si="66"/>
        <v>0</v>
      </c>
      <c r="D335" s="1768">
        <f t="shared" si="66"/>
        <v>0</v>
      </c>
      <c r="E335" s="1768">
        <f t="shared" si="66"/>
        <v>0</v>
      </c>
      <c r="F335" s="1768">
        <f t="shared" si="66"/>
        <v>0</v>
      </c>
      <c r="G335" s="1768">
        <f t="shared" si="66"/>
        <v>0</v>
      </c>
      <c r="H335" s="1768">
        <f t="shared" si="66"/>
        <v>0</v>
      </c>
      <c r="I335" s="1768">
        <f t="shared" si="66"/>
        <v>0</v>
      </c>
      <c r="J335" s="1768">
        <f t="shared" si="66"/>
        <v>0</v>
      </c>
      <c r="K335" s="1768">
        <f t="shared" si="66"/>
        <v>0</v>
      </c>
      <c r="L335" s="1768">
        <f t="shared" si="66"/>
        <v>0</v>
      </c>
      <c r="M335" s="1768">
        <f t="shared" si="67"/>
        <v>0</v>
      </c>
      <c r="N335" s="1768">
        <f t="shared" si="67"/>
        <v>0</v>
      </c>
      <c r="O335" s="1768">
        <f t="shared" si="67"/>
        <v>0</v>
      </c>
      <c r="P335" s="1768">
        <f t="shared" si="67"/>
        <v>0</v>
      </c>
      <c r="Q335" s="1768">
        <f t="shared" si="67"/>
        <v>0</v>
      </c>
      <c r="R335" s="1768">
        <f t="shared" si="67"/>
        <v>0</v>
      </c>
      <c r="S335" s="1768">
        <f t="shared" si="67"/>
        <v>0</v>
      </c>
      <c r="T335" s="1768">
        <f t="shared" si="67"/>
        <v>0</v>
      </c>
      <c r="U335" s="1768">
        <f t="shared" si="67"/>
        <v>0</v>
      </c>
      <c r="V335" s="1768">
        <f t="shared" si="67"/>
        <v>0</v>
      </c>
      <c r="W335" s="1768">
        <f t="shared" si="68"/>
        <v>0</v>
      </c>
      <c r="X335" s="1768">
        <f t="shared" si="68"/>
        <v>0</v>
      </c>
      <c r="Y335" s="1768">
        <f t="shared" si="68"/>
        <v>0</v>
      </c>
      <c r="Z335" s="1768">
        <f t="shared" si="68"/>
        <v>0</v>
      </c>
      <c r="AA335" s="1768">
        <f t="shared" si="68"/>
        <v>0</v>
      </c>
      <c r="AB335" s="1768">
        <f t="shared" si="68"/>
        <v>0</v>
      </c>
      <c r="AC335" s="1768">
        <f t="shared" si="68"/>
        <v>0</v>
      </c>
      <c r="AD335" s="1768">
        <f t="shared" si="68"/>
        <v>0</v>
      </c>
      <c r="AE335" s="1768">
        <f t="shared" si="68"/>
        <v>0</v>
      </c>
      <c r="AF335" s="1768">
        <f t="shared" si="68"/>
        <v>0</v>
      </c>
      <c r="AG335" s="1768">
        <f t="shared" si="69"/>
        <v>0</v>
      </c>
      <c r="AH335" s="1768">
        <f t="shared" si="69"/>
        <v>0</v>
      </c>
      <c r="AI335" s="1768">
        <f t="shared" si="69"/>
        <v>0</v>
      </c>
      <c r="AJ335" s="1768">
        <f t="shared" si="69"/>
        <v>0</v>
      </c>
      <c r="AK335" s="1768">
        <f t="shared" si="69"/>
        <v>0</v>
      </c>
      <c r="AL335" s="1768">
        <f t="shared" si="69"/>
        <v>0</v>
      </c>
      <c r="AM335" s="1768">
        <f t="shared" si="69"/>
        <v>0</v>
      </c>
      <c r="AN335" s="1768">
        <f t="shared" si="69"/>
        <v>0</v>
      </c>
      <c r="AO335" s="1768">
        <f t="shared" si="69"/>
        <v>0</v>
      </c>
      <c r="AP335" s="1768">
        <f t="shared" si="69"/>
        <v>0</v>
      </c>
      <c r="AQ335" s="1768">
        <f t="shared" si="69"/>
        <v>0</v>
      </c>
      <c r="AR335" s="1768">
        <f t="shared" si="69"/>
        <v>0</v>
      </c>
      <c r="AS335" s="1768">
        <f t="shared" si="69"/>
        <v>0</v>
      </c>
      <c r="AT335" s="1768"/>
      <c r="AU335" s="1768"/>
      <c r="AV335" s="1915"/>
      <c r="AW335" s="1768"/>
      <c r="AX335" s="1768"/>
      <c r="AY335" s="1768"/>
      <c r="AZ335" s="1768"/>
      <c r="BA335" s="1768"/>
      <c r="BB335" s="1768"/>
      <c r="BC335" s="1768"/>
      <c r="BD335" s="1768"/>
      <c r="BE335" s="1768"/>
      <c r="BF335" s="1768"/>
      <c r="BG335" s="1768"/>
      <c r="BH335" s="1768"/>
      <c r="BI335" s="1768"/>
      <c r="BJ335" s="1768"/>
      <c r="BK335" s="1768"/>
      <c r="BL335" s="1768"/>
      <c r="BM335" s="1768"/>
      <c r="BN335" s="1768"/>
    </row>
    <row r="336" spans="1:66" s="672" customFormat="1" ht="12.75">
      <c r="A336" s="713"/>
      <c r="B336" s="1787" t="s">
        <v>703</v>
      </c>
      <c r="C336" s="1768">
        <f t="shared" si="66"/>
        <v>0</v>
      </c>
      <c r="D336" s="1768">
        <f t="shared" si="66"/>
        <v>0</v>
      </c>
      <c r="E336" s="1768">
        <f t="shared" si="66"/>
        <v>0</v>
      </c>
      <c r="F336" s="1768">
        <f t="shared" si="66"/>
        <v>0</v>
      </c>
      <c r="G336" s="1768">
        <f t="shared" si="66"/>
        <v>0</v>
      </c>
      <c r="H336" s="1768">
        <f t="shared" si="66"/>
        <v>0</v>
      </c>
      <c r="I336" s="1768">
        <f t="shared" si="66"/>
        <v>0</v>
      </c>
      <c r="J336" s="1768">
        <f t="shared" si="66"/>
        <v>0</v>
      </c>
      <c r="K336" s="1768">
        <f t="shared" si="66"/>
        <v>0</v>
      </c>
      <c r="L336" s="1768">
        <f t="shared" si="66"/>
        <v>0</v>
      </c>
      <c r="M336" s="1768">
        <f t="shared" si="67"/>
        <v>0</v>
      </c>
      <c r="N336" s="1768">
        <f t="shared" si="67"/>
        <v>0</v>
      </c>
      <c r="O336" s="1768">
        <f t="shared" si="67"/>
        <v>0</v>
      </c>
      <c r="P336" s="1768">
        <f t="shared" si="67"/>
        <v>0</v>
      </c>
      <c r="Q336" s="1768">
        <f t="shared" si="67"/>
        <v>0</v>
      </c>
      <c r="R336" s="1768">
        <f t="shared" si="67"/>
        <v>0</v>
      </c>
      <c r="S336" s="1768">
        <f t="shared" si="67"/>
        <v>0</v>
      </c>
      <c r="T336" s="1768">
        <f t="shared" si="67"/>
        <v>0</v>
      </c>
      <c r="U336" s="1768">
        <f t="shared" si="67"/>
        <v>0</v>
      </c>
      <c r="V336" s="1768">
        <f t="shared" si="67"/>
        <v>0</v>
      </c>
      <c r="W336" s="1768">
        <f t="shared" si="68"/>
        <v>0</v>
      </c>
      <c r="X336" s="1768">
        <f t="shared" si="68"/>
        <v>0</v>
      </c>
      <c r="Y336" s="1768">
        <f t="shared" si="68"/>
        <v>0</v>
      </c>
      <c r="Z336" s="1768">
        <f t="shared" si="68"/>
        <v>0</v>
      </c>
      <c r="AA336" s="1768">
        <f t="shared" si="68"/>
        <v>0</v>
      </c>
      <c r="AB336" s="1768">
        <f t="shared" si="68"/>
        <v>0</v>
      </c>
      <c r="AC336" s="1768">
        <f t="shared" si="68"/>
        <v>0</v>
      </c>
      <c r="AD336" s="1768">
        <f t="shared" si="68"/>
        <v>0</v>
      </c>
      <c r="AE336" s="1768">
        <f t="shared" si="68"/>
        <v>0</v>
      </c>
      <c r="AF336" s="1768">
        <f t="shared" si="68"/>
        <v>0</v>
      </c>
      <c r="AG336" s="1768">
        <f t="shared" si="69"/>
        <v>0</v>
      </c>
      <c r="AH336" s="1768">
        <f t="shared" si="69"/>
        <v>0</v>
      </c>
      <c r="AI336" s="1768">
        <f t="shared" si="69"/>
        <v>0</v>
      </c>
      <c r="AJ336" s="1768">
        <f t="shared" si="69"/>
        <v>0</v>
      </c>
      <c r="AK336" s="1768">
        <f t="shared" si="69"/>
        <v>0</v>
      </c>
      <c r="AL336" s="1768">
        <f t="shared" si="69"/>
        <v>0</v>
      </c>
      <c r="AM336" s="1768">
        <f t="shared" si="69"/>
        <v>0</v>
      </c>
      <c r="AN336" s="1768">
        <f t="shared" si="69"/>
        <v>0</v>
      </c>
      <c r="AO336" s="1768">
        <f t="shared" si="69"/>
        <v>0</v>
      </c>
      <c r="AP336" s="1768">
        <f t="shared" si="69"/>
        <v>0</v>
      </c>
      <c r="AQ336" s="1768">
        <f t="shared" si="69"/>
        <v>0</v>
      </c>
      <c r="AR336" s="1768">
        <f t="shared" si="69"/>
        <v>0</v>
      </c>
      <c r="AS336" s="1768">
        <f t="shared" si="69"/>
        <v>0</v>
      </c>
      <c r="AT336" s="1768"/>
      <c r="AU336" s="1768"/>
      <c r="AV336" s="1915"/>
      <c r="AW336" s="1768"/>
      <c r="AX336" s="1768"/>
      <c r="AY336" s="1768"/>
      <c r="AZ336" s="1768"/>
      <c r="BA336" s="1768"/>
      <c r="BB336" s="1768"/>
      <c r="BC336" s="1768"/>
      <c r="BD336" s="1768"/>
      <c r="BE336" s="1768"/>
      <c r="BF336" s="1768"/>
      <c r="BG336" s="1768"/>
      <c r="BH336" s="1768"/>
      <c r="BI336" s="1768"/>
      <c r="BJ336" s="1768"/>
      <c r="BK336" s="1768"/>
      <c r="BL336" s="1768"/>
      <c r="BM336" s="1768"/>
      <c r="BN336" s="1768"/>
    </row>
    <row r="337" spans="1:66" s="672" customFormat="1" ht="15">
      <c r="A337" s="713"/>
      <c r="B337" s="590"/>
      <c r="C337" s="1666"/>
      <c r="D337" s="1666"/>
      <c r="E337" s="1666"/>
      <c r="F337" s="1666"/>
      <c r="G337" s="1666"/>
      <c r="H337" s="1666"/>
      <c r="I337" s="1666"/>
      <c r="J337" s="1666"/>
      <c r="K337" s="1666"/>
      <c r="L337" s="1666"/>
      <c r="M337" s="1666"/>
      <c r="N337" s="1666"/>
      <c r="O337" s="1666"/>
      <c r="P337" s="1666"/>
      <c r="Q337" s="1666"/>
      <c r="R337" s="1666"/>
      <c r="S337" s="1666"/>
      <c r="T337" s="1666"/>
      <c r="U337" s="1666"/>
      <c r="V337" s="1666"/>
      <c r="W337" s="1666"/>
      <c r="X337" s="1666"/>
      <c r="Y337" s="1666"/>
      <c r="Z337" s="1666"/>
      <c r="AA337" s="1666"/>
      <c r="AB337" s="1666"/>
      <c r="AC337" s="1666"/>
      <c r="AD337" s="1666"/>
      <c r="AE337" s="1666"/>
      <c r="AF337" s="1666"/>
      <c r="AG337" s="1666"/>
      <c r="AH337" s="1666"/>
      <c r="AI337" s="1666"/>
      <c r="AJ337" s="1666"/>
      <c r="AK337" s="1666"/>
      <c r="AL337" s="1666"/>
      <c r="AM337" s="1666"/>
      <c r="AN337" s="1666"/>
      <c r="AO337" s="1666"/>
      <c r="AP337" s="1666"/>
      <c r="AQ337" s="1666"/>
      <c r="AR337" s="1666"/>
      <c r="AS337" s="1666"/>
      <c r="AT337" s="1666"/>
      <c r="AU337" s="1666"/>
      <c r="AV337" s="1916"/>
      <c r="AW337" s="1666"/>
      <c r="AX337" s="1666"/>
      <c r="AY337" s="1666"/>
      <c r="AZ337" s="1666"/>
      <c r="BA337" s="1666"/>
      <c r="BB337" s="1666"/>
      <c r="BC337" s="1666"/>
      <c r="BD337" s="1666"/>
      <c r="BE337" s="1666"/>
      <c r="BF337" s="1666"/>
      <c r="BG337" s="1666"/>
      <c r="BH337" s="1666"/>
      <c r="BI337" s="1666"/>
      <c r="BJ337" s="1666"/>
      <c r="BK337" s="1666"/>
      <c r="BL337" s="1666"/>
      <c r="BM337" s="1666"/>
      <c r="BN337" s="1666"/>
    </row>
    <row r="338" spans="1:66" s="672" customFormat="1" ht="16.5" thickBot="1">
      <c r="A338" s="713"/>
      <c r="B338" s="1315" t="s">
        <v>769</v>
      </c>
      <c r="C338" s="1806">
        <f>SUM(C303:C336)</f>
        <v>1657650</v>
      </c>
      <c r="D338" s="1806">
        <f t="shared" ref="D338:AS338" si="70">SUM(D303:D336)</f>
        <v>1147120.6444615694</v>
      </c>
      <c r="E338" s="1806">
        <f t="shared" si="70"/>
        <v>304700.4455884489</v>
      </c>
      <c r="F338" s="1806">
        <f t="shared" si="70"/>
        <v>181947.96982131063</v>
      </c>
      <c r="G338" s="1806">
        <f t="shared" si="70"/>
        <v>0</v>
      </c>
      <c r="H338" s="1806">
        <f t="shared" si="70"/>
        <v>0</v>
      </c>
      <c r="I338" s="1806">
        <f t="shared" si="70"/>
        <v>0</v>
      </c>
      <c r="J338" s="1806">
        <f t="shared" si="70"/>
        <v>21502.770449890166</v>
      </c>
      <c r="K338" s="1806">
        <f t="shared" si="70"/>
        <v>0</v>
      </c>
      <c r="L338" s="1806">
        <f t="shared" si="70"/>
        <v>2378.1696787809879</v>
      </c>
      <c r="M338" s="1806">
        <f t="shared" si="70"/>
        <v>0</v>
      </c>
      <c r="N338" s="1806">
        <f t="shared" si="70"/>
        <v>0</v>
      </c>
      <c r="O338" s="1806">
        <f t="shared" si="70"/>
        <v>0</v>
      </c>
      <c r="P338" s="1806">
        <f t="shared" si="70"/>
        <v>0</v>
      </c>
      <c r="Q338" s="1806">
        <f t="shared" si="70"/>
        <v>0</v>
      </c>
      <c r="R338" s="1806">
        <f t="shared" si="70"/>
        <v>0</v>
      </c>
      <c r="S338" s="1806">
        <f t="shared" si="70"/>
        <v>0</v>
      </c>
      <c r="T338" s="1806">
        <f t="shared" si="70"/>
        <v>0</v>
      </c>
      <c r="U338" s="1806">
        <f t="shared" si="70"/>
        <v>0</v>
      </c>
      <c r="V338" s="1806">
        <f t="shared" si="70"/>
        <v>0</v>
      </c>
      <c r="W338" s="1806">
        <f t="shared" si="70"/>
        <v>0</v>
      </c>
      <c r="X338" s="1806">
        <f t="shared" si="70"/>
        <v>1657650</v>
      </c>
      <c r="Y338" s="1806">
        <f t="shared" si="70"/>
        <v>0</v>
      </c>
      <c r="Z338" s="1806">
        <f t="shared" si="70"/>
        <v>0</v>
      </c>
      <c r="AA338" s="1806">
        <f t="shared" si="70"/>
        <v>0</v>
      </c>
      <c r="AB338" s="1806">
        <f t="shared" si="70"/>
        <v>0</v>
      </c>
      <c r="AC338" s="1806">
        <f t="shared" si="70"/>
        <v>0</v>
      </c>
      <c r="AD338" s="1806">
        <f t="shared" si="70"/>
        <v>0</v>
      </c>
      <c r="AE338" s="1806">
        <f t="shared" si="70"/>
        <v>0</v>
      </c>
      <c r="AF338" s="1806">
        <f t="shared" si="70"/>
        <v>0</v>
      </c>
      <c r="AG338" s="1806">
        <f t="shared" si="70"/>
        <v>0</v>
      </c>
      <c r="AH338" s="1806">
        <f t="shared" si="70"/>
        <v>0</v>
      </c>
      <c r="AI338" s="1806">
        <f t="shared" si="70"/>
        <v>0</v>
      </c>
      <c r="AJ338" s="1806">
        <f t="shared" si="70"/>
        <v>0</v>
      </c>
      <c r="AK338" s="1806">
        <f t="shared" si="70"/>
        <v>0</v>
      </c>
      <c r="AL338" s="1806">
        <f t="shared" si="70"/>
        <v>0</v>
      </c>
      <c r="AM338" s="1806">
        <f t="shared" si="70"/>
        <v>0</v>
      </c>
      <c r="AN338" s="1806">
        <f t="shared" si="70"/>
        <v>0</v>
      </c>
      <c r="AO338" s="1806">
        <f t="shared" si="70"/>
        <v>0</v>
      </c>
      <c r="AP338" s="1806">
        <f t="shared" si="70"/>
        <v>0</v>
      </c>
      <c r="AQ338" s="1806">
        <f t="shared" si="70"/>
        <v>0</v>
      </c>
      <c r="AR338" s="1806">
        <f t="shared" si="70"/>
        <v>0</v>
      </c>
      <c r="AS338" s="1806">
        <f t="shared" si="70"/>
        <v>0</v>
      </c>
      <c r="AT338" s="1790"/>
      <c r="AU338" s="1790"/>
      <c r="AV338" s="1917"/>
      <c r="AW338" s="1790"/>
      <c r="AX338" s="1790"/>
      <c r="AY338" s="1790"/>
      <c r="AZ338" s="1790"/>
      <c r="BA338" s="1790"/>
      <c r="BB338" s="1790"/>
      <c r="BC338" s="1790"/>
      <c r="BD338" s="1790"/>
      <c r="BE338" s="1790"/>
      <c r="BF338" s="1790"/>
      <c r="BG338" s="1790"/>
      <c r="BH338" s="1790"/>
      <c r="BI338" s="1790"/>
      <c r="BJ338" s="1790"/>
      <c r="BK338" s="1790"/>
      <c r="BL338" s="1790"/>
      <c r="BM338" s="1790"/>
      <c r="BN338" s="1790"/>
    </row>
    <row r="339" spans="1:66" s="672" customFormat="1" ht="15.75" thickTop="1">
      <c r="A339" s="713"/>
      <c r="B339" s="713"/>
      <c r="C339" s="1666"/>
      <c r="D339" s="1665"/>
      <c r="E339" s="1782"/>
      <c r="F339" s="1665"/>
      <c r="G339" s="650"/>
      <c r="H339" s="650"/>
      <c r="I339" s="650"/>
      <c r="J339" s="650"/>
      <c r="K339" s="650"/>
      <c r="L339" s="650"/>
      <c r="M339" s="650"/>
      <c r="N339" s="650"/>
      <c r="O339" s="650"/>
      <c r="P339" s="650"/>
      <c r="Q339" s="650"/>
      <c r="R339" s="650"/>
      <c r="S339" s="650"/>
      <c r="T339" s="650"/>
      <c r="U339" s="650"/>
      <c r="V339" s="650"/>
      <c r="W339" s="650"/>
      <c r="X339" s="652"/>
      <c r="Y339" s="650"/>
      <c r="Z339" s="650"/>
      <c r="AA339" s="650"/>
      <c r="AB339" s="650"/>
      <c r="AC339" s="650"/>
      <c r="AD339" s="650"/>
      <c r="AE339" s="650"/>
      <c r="AF339" s="650"/>
      <c r="AG339" s="650"/>
      <c r="AH339" s="650"/>
      <c r="AI339" s="650"/>
      <c r="AJ339" s="650"/>
      <c r="AK339" s="650"/>
      <c r="AL339" s="650"/>
      <c r="AM339" s="650"/>
      <c r="AN339" s="650"/>
      <c r="AO339" s="650"/>
      <c r="AP339" s="650"/>
      <c r="AQ339" s="650"/>
      <c r="AR339" s="650"/>
      <c r="AS339" s="813"/>
      <c r="AV339" s="1713"/>
    </row>
    <row r="340" spans="1:66" s="672" customFormat="1" ht="15">
      <c r="A340" s="1783"/>
      <c r="B340" s="713"/>
      <c r="C340" s="1666"/>
      <c r="D340" s="1665"/>
      <c r="E340" s="1782"/>
      <c r="F340" s="1665"/>
      <c r="G340" s="650"/>
      <c r="H340" s="650"/>
      <c r="I340" s="650"/>
      <c r="J340" s="650"/>
      <c r="K340" s="650"/>
      <c r="L340" s="650"/>
      <c r="M340" s="650"/>
      <c r="N340" s="650"/>
      <c r="O340" s="650"/>
      <c r="P340" s="650"/>
      <c r="Q340" s="650"/>
      <c r="R340" s="650"/>
      <c r="S340" s="650"/>
      <c r="T340" s="650"/>
      <c r="U340" s="650"/>
      <c r="V340" s="650"/>
      <c r="W340" s="650"/>
      <c r="X340" s="652"/>
      <c r="Y340" s="650"/>
      <c r="Z340" s="650"/>
      <c r="AA340" s="650"/>
      <c r="AB340" s="650"/>
      <c r="AC340" s="650"/>
      <c r="AD340" s="650"/>
      <c r="AE340" s="650"/>
      <c r="AF340" s="650"/>
      <c r="AG340" s="650"/>
      <c r="AH340" s="650"/>
      <c r="AI340" s="650"/>
      <c r="AJ340" s="650"/>
      <c r="AK340" s="650"/>
      <c r="AL340" s="650"/>
      <c r="AM340" s="650"/>
      <c r="AN340" s="650"/>
      <c r="AO340" s="650"/>
      <c r="AP340" s="650"/>
      <c r="AQ340" s="650"/>
      <c r="AR340" s="650"/>
      <c r="AS340" s="813"/>
      <c r="AV340" s="1713"/>
    </row>
    <row r="341" spans="1:66" s="672" customFormat="1" ht="15">
      <c r="A341" s="1783"/>
      <c r="B341" s="713"/>
      <c r="C341" s="1666"/>
      <c r="D341" s="1665"/>
      <c r="E341" s="1782"/>
      <c r="F341" s="1665"/>
      <c r="G341" s="650"/>
      <c r="H341" s="650"/>
      <c r="I341" s="650"/>
      <c r="J341" s="650"/>
      <c r="K341" s="650"/>
      <c r="L341" s="650"/>
      <c r="M341" s="650"/>
      <c r="N341" s="650"/>
      <c r="O341" s="650"/>
      <c r="P341" s="650"/>
      <c r="Q341" s="650"/>
      <c r="R341" s="650"/>
      <c r="S341" s="650"/>
      <c r="T341" s="650"/>
      <c r="U341" s="650"/>
      <c r="V341" s="650"/>
      <c r="W341" s="650"/>
      <c r="X341" s="652"/>
      <c r="Y341" s="650"/>
      <c r="Z341" s="650"/>
      <c r="AA341" s="650"/>
      <c r="AB341" s="650"/>
      <c r="AC341" s="650"/>
      <c r="AD341" s="650"/>
      <c r="AE341" s="650"/>
      <c r="AF341" s="650"/>
      <c r="AG341" s="650"/>
      <c r="AH341" s="650"/>
      <c r="AI341" s="650"/>
      <c r="AJ341" s="650"/>
      <c r="AK341" s="650"/>
      <c r="AL341" s="650"/>
      <c r="AM341" s="650"/>
      <c r="AN341" s="650"/>
      <c r="AO341" s="650"/>
      <c r="AP341" s="650"/>
      <c r="AQ341" s="650"/>
      <c r="AR341" s="650"/>
      <c r="AS341" s="813"/>
      <c r="AV341" s="1713"/>
    </row>
    <row r="342" spans="1:66" s="672" customFormat="1" ht="15">
      <c r="A342" s="713"/>
      <c r="B342" s="713"/>
      <c r="C342" s="1789"/>
      <c r="D342" s="1789"/>
      <c r="E342" s="1789"/>
      <c r="F342" s="1789"/>
      <c r="G342" s="1789"/>
      <c r="H342" s="1789"/>
      <c r="I342" s="1789"/>
      <c r="J342" s="1789"/>
      <c r="K342" s="1789"/>
      <c r="L342" s="1789"/>
      <c r="M342" s="1789"/>
      <c r="N342" s="1789"/>
      <c r="O342" s="1789"/>
      <c r="P342" s="1789"/>
      <c r="Q342" s="1789"/>
      <c r="R342" s="1789"/>
      <c r="S342" s="1789"/>
      <c r="T342" s="1789"/>
      <c r="U342" s="1789"/>
      <c r="V342" s="1789"/>
      <c r="W342" s="1789"/>
      <c r="X342" s="1789"/>
      <c r="Y342" s="1789"/>
      <c r="Z342" s="1789"/>
      <c r="AA342" s="1789"/>
      <c r="AB342" s="1789"/>
      <c r="AC342" s="1789"/>
      <c r="AD342" s="1789"/>
      <c r="AE342" s="1789"/>
      <c r="AF342" s="1789"/>
      <c r="AG342" s="1789"/>
      <c r="AH342" s="1789"/>
      <c r="AI342" s="1789"/>
      <c r="AJ342" s="1789"/>
      <c r="AK342" s="1789"/>
      <c r="AL342" s="1789"/>
      <c r="AM342" s="1789"/>
      <c r="AN342" s="1789"/>
      <c r="AO342" s="1789"/>
      <c r="AP342" s="1789"/>
      <c r="AQ342" s="1789"/>
      <c r="AR342" s="1789"/>
      <c r="AS342" s="1789"/>
      <c r="AV342" s="1713"/>
    </row>
    <row r="343" spans="1:66" s="672" customFormat="1" ht="15">
      <c r="A343" s="1784"/>
      <c r="B343" s="713"/>
      <c r="C343" s="1666"/>
      <c r="D343" s="1665"/>
      <c r="E343" s="1782"/>
      <c r="F343" s="1665"/>
      <c r="G343" s="650"/>
      <c r="H343" s="650"/>
      <c r="I343" s="650"/>
      <c r="J343" s="650"/>
      <c r="K343" s="650"/>
      <c r="L343" s="650"/>
      <c r="M343" s="650"/>
      <c r="N343" s="650"/>
      <c r="O343" s="650"/>
      <c r="P343" s="650"/>
      <c r="Q343" s="650"/>
      <c r="R343" s="650"/>
      <c r="S343" s="650"/>
      <c r="T343" s="650"/>
      <c r="U343" s="650"/>
      <c r="V343" s="650"/>
      <c r="W343" s="650"/>
      <c r="X343" s="652"/>
      <c r="Y343" s="650"/>
      <c r="Z343" s="650"/>
      <c r="AA343" s="650"/>
      <c r="AB343" s="650"/>
      <c r="AC343" s="650"/>
      <c r="AD343" s="650"/>
      <c r="AE343" s="650"/>
      <c r="AF343" s="650"/>
      <c r="AG343" s="650"/>
      <c r="AH343" s="650"/>
      <c r="AI343" s="650"/>
      <c r="AJ343" s="650"/>
      <c r="AK343" s="650"/>
      <c r="AL343" s="650"/>
      <c r="AM343" s="650"/>
      <c r="AN343" s="650"/>
      <c r="AO343" s="650"/>
      <c r="AP343" s="650"/>
      <c r="AQ343" s="650"/>
      <c r="AR343" s="650"/>
      <c r="AS343" s="813"/>
      <c r="AV343" s="1713"/>
    </row>
    <row r="344" spans="1:66" s="672" customFormat="1" ht="15">
      <c r="A344" s="1191"/>
      <c r="B344" s="713"/>
      <c r="C344" s="1666"/>
      <c r="D344" s="1665"/>
      <c r="E344" s="1782"/>
      <c r="F344" s="1665"/>
      <c r="G344" s="650"/>
      <c r="H344" s="650"/>
      <c r="I344" s="650"/>
      <c r="J344" s="650"/>
      <c r="K344" s="650"/>
      <c r="L344" s="650"/>
      <c r="M344" s="650"/>
      <c r="N344" s="650"/>
      <c r="O344" s="650"/>
      <c r="P344" s="650"/>
      <c r="Q344" s="650"/>
      <c r="R344" s="650"/>
      <c r="S344" s="650"/>
      <c r="T344" s="650"/>
      <c r="U344" s="650"/>
      <c r="V344" s="650"/>
      <c r="W344" s="650"/>
      <c r="X344" s="652"/>
      <c r="Y344" s="650"/>
      <c r="Z344" s="650"/>
      <c r="AA344" s="650"/>
      <c r="AB344" s="650"/>
      <c r="AC344" s="650"/>
      <c r="AD344" s="650"/>
      <c r="AE344" s="650"/>
      <c r="AF344" s="650"/>
      <c r="AG344" s="650"/>
      <c r="AH344" s="650"/>
      <c r="AI344" s="650"/>
      <c r="AJ344" s="650"/>
      <c r="AK344" s="650"/>
      <c r="AL344" s="650"/>
      <c r="AM344" s="650"/>
      <c r="AN344" s="650"/>
      <c r="AO344" s="650"/>
      <c r="AP344" s="650"/>
      <c r="AQ344" s="650"/>
      <c r="AR344" s="650"/>
      <c r="AS344" s="813"/>
      <c r="AV344" s="1713"/>
    </row>
    <row r="345" spans="1:66" s="672" customFormat="1" ht="15">
      <c r="A345" s="1191"/>
      <c r="B345" s="713"/>
      <c r="C345" s="1666"/>
      <c r="D345" s="1665"/>
      <c r="E345" s="1782"/>
      <c r="F345" s="1665"/>
      <c r="G345" s="650"/>
      <c r="H345" s="650"/>
      <c r="I345" s="650"/>
      <c r="J345" s="650"/>
      <c r="K345" s="650"/>
      <c r="L345" s="650"/>
      <c r="M345" s="650"/>
      <c r="N345" s="650"/>
      <c r="O345" s="650"/>
      <c r="P345" s="650"/>
      <c r="Q345" s="650"/>
      <c r="R345" s="650"/>
      <c r="S345" s="650"/>
      <c r="T345" s="650"/>
      <c r="U345" s="650"/>
      <c r="V345" s="650"/>
      <c r="W345" s="650"/>
      <c r="X345" s="652"/>
      <c r="Y345" s="650"/>
      <c r="Z345" s="650"/>
      <c r="AA345" s="650"/>
      <c r="AB345" s="650"/>
      <c r="AC345" s="650"/>
      <c r="AD345" s="650"/>
      <c r="AE345" s="650"/>
      <c r="AF345" s="650"/>
      <c r="AG345" s="650"/>
      <c r="AH345" s="650"/>
      <c r="AI345" s="650"/>
      <c r="AJ345" s="650"/>
      <c r="AK345" s="650"/>
      <c r="AL345" s="650"/>
      <c r="AM345" s="650"/>
      <c r="AN345" s="650"/>
      <c r="AO345" s="650"/>
      <c r="AP345" s="650"/>
      <c r="AQ345" s="650"/>
      <c r="AR345" s="650"/>
      <c r="AS345" s="813"/>
      <c r="AV345" s="1713"/>
    </row>
    <row r="346" spans="1:66" s="672" customFormat="1" ht="15">
      <c r="A346" s="1191"/>
      <c r="B346" s="713"/>
      <c r="C346" s="1666"/>
      <c r="D346" s="1665"/>
      <c r="E346" s="1782"/>
      <c r="F346" s="1665"/>
      <c r="G346" s="650"/>
      <c r="H346" s="650"/>
      <c r="I346" s="650"/>
      <c r="J346" s="650"/>
      <c r="K346" s="650"/>
      <c r="L346" s="650"/>
      <c r="M346" s="650"/>
      <c r="N346" s="650"/>
      <c r="O346" s="650"/>
      <c r="P346" s="650"/>
      <c r="Q346" s="650"/>
      <c r="R346" s="650"/>
      <c r="S346" s="650"/>
      <c r="T346" s="650"/>
      <c r="U346" s="650"/>
      <c r="V346" s="650"/>
      <c r="W346" s="650"/>
      <c r="X346" s="652"/>
      <c r="Y346" s="650"/>
      <c r="Z346" s="650"/>
      <c r="AA346" s="650"/>
      <c r="AB346" s="650"/>
      <c r="AC346" s="650"/>
      <c r="AD346" s="650"/>
      <c r="AE346" s="650"/>
      <c r="AF346" s="650"/>
      <c r="AG346" s="650"/>
      <c r="AH346" s="650"/>
      <c r="AI346" s="650"/>
      <c r="AJ346" s="650"/>
      <c r="AK346" s="650"/>
      <c r="AL346" s="650"/>
      <c r="AM346" s="650"/>
      <c r="AN346" s="650"/>
      <c r="AO346" s="650"/>
      <c r="AP346" s="650"/>
      <c r="AQ346" s="650"/>
      <c r="AR346" s="650"/>
      <c r="AS346" s="813"/>
      <c r="AV346" s="1713"/>
    </row>
    <row r="347" spans="1:66" s="672" customFormat="1" ht="15">
      <c r="A347" s="1191"/>
      <c r="B347" s="713"/>
      <c r="C347" s="1666"/>
      <c r="D347" s="1665"/>
      <c r="E347" s="1782"/>
      <c r="F347" s="1665"/>
      <c r="G347" s="650"/>
      <c r="H347" s="650"/>
      <c r="I347" s="650"/>
      <c r="J347" s="650"/>
      <c r="K347" s="650"/>
      <c r="L347" s="650"/>
      <c r="M347" s="650"/>
      <c r="N347" s="650"/>
      <c r="O347" s="650"/>
      <c r="P347" s="650"/>
      <c r="Q347" s="650"/>
      <c r="R347" s="650"/>
      <c r="S347" s="650"/>
      <c r="T347" s="650"/>
      <c r="U347" s="650"/>
      <c r="V347" s="650"/>
      <c r="W347" s="650"/>
      <c r="X347" s="652"/>
      <c r="Y347" s="650"/>
      <c r="Z347" s="650"/>
      <c r="AA347" s="650"/>
      <c r="AB347" s="650"/>
      <c r="AC347" s="650"/>
      <c r="AD347" s="650"/>
      <c r="AE347" s="650"/>
      <c r="AF347" s="650"/>
      <c r="AG347" s="650"/>
      <c r="AH347" s="650"/>
      <c r="AI347" s="650"/>
      <c r="AJ347" s="650"/>
      <c r="AK347" s="650"/>
      <c r="AL347" s="650"/>
      <c r="AM347" s="650"/>
      <c r="AN347" s="650"/>
      <c r="AO347" s="650"/>
      <c r="AP347" s="650"/>
      <c r="AQ347" s="650"/>
      <c r="AR347" s="650"/>
      <c r="AS347" s="813"/>
      <c r="AV347" s="1713"/>
    </row>
    <row r="348" spans="1:66" s="672" customFormat="1" ht="15">
      <c r="A348" s="1191"/>
      <c r="B348" s="713"/>
      <c r="C348" s="1666"/>
      <c r="D348" s="1665"/>
      <c r="E348" s="1782"/>
      <c r="F348" s="1665"/>
      <c r="G348" s="650"/>
      <c r="H348" s="650"/>
      <c r="I348" s="650"/>
      <c r="J348" s="650"/>
      <c r="K348" s="650"/>
      <c r="L348" s="650"/>
      <c r="M348" s="650"/>
      <c r="N348" s="650"/>
      <c r="O348" s="650"/>
      <c r="P348" s="650"/>
      <c r="Q348" s="650"/>
      <c r="R348" s="650"/>
      <c r="S348" s="650"/>
      <c r="T348" s="650"/>
      <c r="U348" s="650"/>
      <c r="V348" s="650"/>
      <c r="W348" s="650"/>
      <c r="X348" s="652"/>
      <c r="Y348" s="650"/>
      <c r="Z348" s="650"/>
      <c r="AA348" s="650"/>
      <c r="AB348" s="650"/>
      <c r="AC348" s="650"/>
      <c r="AD348" s="650"/>
      <c r="AE348" s="650"/>
      <c r="AF348" s="650"/>
      <c r="AG348" s="650"/>
      <c r="AH348" s="650"/>
      <c r="AI348" s="650"/>
      <c r="AJ348" s="650"/>
      <c r="AK348" s="650"/>
      <c r="AL348" s="650"/>
      <c r="AM348" s="650"/>
      <c r="AN348" s="650"/>
      <c r="AO348" s="650"/>
      <c r="AP348" s="650"/>
      <c r="AQ348" s="650"/>
      <c r="AR348" s="650"/>
      <c r="AS348" s="813"/>
      <c r="AV348" s="1713"/>
    </row>
    <row r="349" spans="1:66" s="672" customFormat="1" ht="15">
      <c r="A349" s="1191"/>
      <c r="B349" s="713"/>
      <c r="C349" s="1666"/>
      <c r="D349" s="1665"/>
      <c r="E349" s="1782"/>
      <c r="F349" s="1665"/>
      <c r="G349" s="650"/>
      <c r="H349" s="650"/>
      <c r="I349" s="650"/>
      <c r="J349" s="650"/>
      <c r="K349" s="650"/>
      <c r="L349" s="650"/>
      <c r="M349" s="650"/>
      <c r="N349" s="650"/>
      <c r="O349" s="650"/>
      <c r="P349" s="650"/>
      <c r="Q349" s="650"/>
      <c r="R349" s="650"/>
      <c r="S349" s="650"/>
      <c r="T349" s="650"/>
      <c r="U349" s="650"/>
      <c r="V349" s="650"/>
      <c r="W349" s="650"/>
      <c r="X349" s="652"/>
      <c r="Y349" s="650"/>
      <c r="Z349" s="650"/>
      <c r="AA349" s="650"/>
      <c r="AB349" s="650"/>
      <c r="AC349" s="650"/>
      <c r="AD349" s="650"/>
      <c r="AE349" s="650"/>
      <c r="AF349" s="650"/>
      <c r="AG349" s="650"/>
      <c r="AH349" s="650"/>
      <c r="AI349" s="650"/>
      <c r="AJ349" s="650"/>
      <c r="AK349" s="650"/>
      <c r="AL349" s="650"/>
      <c r="AM349" s="650"/>
      <c r="AN349" s="650"/>
      <c r="AO349" s="650"/>
      <c r="AP349" s="650"/>
      <c r="AQ349" s="650"/>
      <c r="AR349" s="650"/>
      <c r="AS349" s="813"/>
      <c r="AV349" s="1713"/>
    </row>
    <row r="350" spans="1:66" s="672" customFormat="1" ht="15">
      <c r="A350" s="1191"/>
      <c r="B350" s="713"/>
      <c r="C350" s="1666"/>
      <c r="D350" s="1665"/>
      <c r="E350" s="1782"/>
      <c r="F350" s="1665"/>
      <c r="G350" s="650"/>
      <c r="H350" s="650"/>
      <c r="I350" s="650"/>
      <c r="J350" s="650"/>
      <c r="K350" s="650"/>
      <c r="L350" s="650"/>
      <c r="M350" s="650"/>
      <c r="N350" s="650"/>
      <c r="O350" s="650"/>
      <c r="P350" s="650"/>
      <c r="Q350" s="650"/>
      <c r="R350" s="650"/>
      <c r="S350" s="650"/>
      <c r="T350" s="650"/>
      <c r="U350" s="650"/>
      <c r="V350" s="650"/>
      <c r="W350" s="650"/>
      <c r="X350" s="652"/>
      <c r="Y350" s="650"/>
      <c r="Z350" s="650"/>
      <c r="AA350" s="650"/>
      <c r="AB350" s="650"/>
      <c r="AC350" s="650"/>
      <c r="AD350" s="650"/>
      <c r="AE350" s="650"/>
      <c r="AF350" s="650"/>
      <c r="AG350" s="650"/>
      <c r="AH350" s="650"/>
      <c r="AI350" s="650"/>
      <c r="AJ350" s="650"/>
      <c r="AK350" s="650"/>
      <c r="AL350" s="650"/>
      <c r="AM350" s="650"/>
      <c r="AN350" s="650"/>
      <c r="AO350" s="650"/>
      <c r="AP350" s="650"/>
      <c r="AQ350" s="650"/>
      <c r="AR350" s="650"/>
      <c r="AS350" s="813"/>
      <c r="AV350" s="1713"/>
    </row>
    <row r="351" spans="1:66" s="672" customFormat="1" ht="15">
      <c r="A351" s="1191"/>
      <c r="B351" s="713"/>
      <c r="C351" s="1666"/>
      <c r="D351" s="1665"/>
      <c r="E351" s="1782"/>
      <c r="F351" s="1665"/>
      <c r="G351" s="650"/>
      <c r="H351" s="650"/>
      <c r="I351" s="650"/>
      <c r="J351" s="650"/>
      <c r="K351" s="650"/>
      <c r="L351" s="650"/>
      <c r="M351" s="650"/>
      <c r="N351" s="650"/>
      <c r="O351" s="650"/>
      <c r="P351" s="650"/>
      <c r="Q351" s="650"/>
      <c r="R351" s="650"/>
      <c r="S351" s="650"/>
      <c r="T351" s="650"/>
      <c r="U351" s="650"/>
      <c r="V351" s="650"/>
      <c r="W351" s="650"/>
      <c r="X351" s="652"/>
      <c r="Y351" s="650"/>
      <c r="Z351" s="650"/>
      <c r="AA351" s="650"/>
      <c r="AB351" s="650"/>
      <c r="AC351" s="650"/>
      <c r="AD351" s="650"/>
      <c r="AE351" s="650"/>
      <c r="AF351" s="650"/>
      <c r="AG351" s="650"/>
      <c r="AH351" s="650"/>
      <c r="AI351" s="650"/>
      <c r="AJ351" s="650"/>
      <c r="AK351" s="650"/>
      <c r="AL351" s="650"/>
      <c r="AM351" s="650"/>
      <c r="AN351" s="650"/>
      <c r="AO351" s="650"/>
      <c r="AP351" s="650"/>
      <c r="AQ351" s="650"/>
      <c r="AR351" s="650"/>
      <c r="AS351" s="813"/>
      <c r="AV351" s="1713"/>
    </row>
    <row r="352" spans="1:66" s="672" customFormat="1" ht="15">
      <c r="A352" s="1191"/>
      <c r="B352" s="713"/>
      <c r="C352" s="1666"/>
      <c r="D352" s="1665"/>
      <c r="E352" s="1782"/>
      <c r="F352" s="1665"/>
      <c r="G352" s="650"/>
      <c r="H352" s="650"/>
      <c r="I352" s="650"/>
      <c r="J352" s="650"/>
      <c r="K352" s="650"/>
      <c r="L352" s="650"/>
      <c r="M352" s="650"/>
      <c r="N352" s="650"/>
      <c r="O352" s="650"/>
      <c r="P352" s="650"/>
      <c r="Q352" s="650"/>
      <c r="R352" s="650"/>
      <c r="S352" s="650"/>
      <c r="T352" s="650"/>
      <c r="U352" s="650"/>
      <c r="V352" s="650"/>
      <c r="W352" s="650"/>
      <c r="X352" s="652"/>
      <c r="Y352" s="650"/>
      <c r="Z352" s="650"/>
      <c r="AA352" s="650"/>
      <c r="AB352" s="650"/>
      <c r="AC352" s="650"/>
      <c r="AD352" s="650"/>
      <c r="AE352" s="650"/>
      <c r="AF352" s="650"/>
      <c r="AG352" s="650"/>
      <c r="AH352" s="650"/>
      <c r="AI352" s="650"/>
      <c r="AJ352" s="650"/>
      <c r="AK352" s="650"/>
      <c r="AL352" s="650"/>
      <c r="AM352" s="650"/>
      <c r="AN352" s="650"/>
      <c r="AO352" s="650"/>
      <c r="AP352" s="650"/>
      <c r="AQ352" s="650"/>
      <c r="AR352" s="650"/>
      <c r="AS352" s="813"/>
      <c r="AV352" s="1713"/>
    </row>
    <row r="353" spans="1:48" s="672" customFormat="1" ht="15">
      <c r="A353" s="1191"/>
      <c r="B353" s="713"/>
      <c r="C353" s="1666"/>
      <c r="D353" s="1665"/>
      <c r="E353" s="1782"/>
      <c r="F353" s="1665"/>
      <c r="G353" s="650"/>
      <c r="H353" s="650"/>
      <c r="I353" s="650"/>
      <c r="J353" s="650"/>
      <c r="K353" s="650"/>
      <c r="L353" s="650"/>
      <c r="M353" s="650"/>
      <c r="N353" s="650"/>
      <c r="O353" s="650"/>
      <c r="P353" s="650"/>
      <c r="Q353" s="650"/>
      <c r="R353" s="650"/>
      <c r="S353" s="650"/>
      <c r="T353" s="650"/>
      <c r="U353" s="650"/>
      <c r="V353" s="650"/>
      <c r="W353" s="650"/>
      <c r="X353" s="652"/>
      <c r="Y353" s="650"/>
      <c r="Z353" s="650"/>
      <c r="AA353" s="650"/>
      <c r="AB353" s="650"/>
      <c r="AC353" s="650"/>
      <c r="AD353" s="650"/>
      <c r="AE353" s="650"/>
      <c r="AF353" s="650"/>
      <c r="AG353" s="650"/>
      <c r="AH353" s="650"/>
      <c r="AI353" s="650"/>
      <c r="AJ353" s="650"/>
      <c r="AK353" s="650"/>
      <c r="AL353" s="650"/>
      <c r="AM353" s="650"/>
      <c r="AN353" s="650"/>
      <c r="AO353" s="650"/>
      <c r="AP353" s="650"/>
      <c r="AQ353" s="650"/>
      <c r="AR353" s="650"/>
      <c r="AS353" s="813"/>
      <c r="AV353" s="1713"/>
    </row>
    <row r="354" spans="1:48" s="672" customFormat="1" ht="15">
      <c r="A354" s="1191"/>
      <c r="B354" s="713"/>
      <c r="C354" s="1666"/>
      <c r="D354" s="1665"/>
      <c r="E354" s="1782"/>
      <c r="F354" s="1665"/>
      <c r="G354" s="650"/>
      <c r="H354" s="650"/>
      <c r="I354" s="650"/>
      <c r="J354" s="650"/>
      <c r="K354" s="650"/>
      <c r="L354" s="650"/>
      <c r="M354" s="650"/>
      <c r="N354" s="650"/>
      <c r="O354" s="650"/>
      <c r="P354" s="650"/>
      <c r="Q354" s="650"/>
      <c r="R354" s="650"/>
      <c r="S354" s="650"/>
      <c r="T354" s="650"/>
      <c r="U354" s="650"/>
      <c r="V354" s="650"/>
      <c r="W354" s="650"/>
      <c r="X354" s="652"/>
      <c r="Y354" s="650"/>
      <c r="Z354" s="650"/>
      <c r="AA354" s="650"/>
      <c r="AB354" s="650"/>
      <c r="AC354" s="650"/>
      <c r="AD354" s="650"/>
      <c r="AE354" s="650"/>
      <c r="AF354" s="650"/>
      <c r="AG354" s="650"/>
      <c r="AH354" s="650"/>
      <c r="AI354" s="650"/>
      <c r="AJ354" s="650"/>
      <c r="AK354" s="650"/>
      <c r="AL354" s="650"/>
      <c r="AM354" s="650"/>
      <c r="AN354" s="650"/>
      <c r="AO354" s="650"/>
      <c r="AP354" s="650"/>
      <c r="AQ354" s="650"/>
      <c r="AR354" s="650"/>
      <c r="AS354" s="813"/>
      <c r="AV354" s="1713"/>
    </row>
    <row r="355" spans="1:48" s="672" customFormat="1" ht="15">
      <c r="A355" s="1191"/>
      <c r="B355" s="713"/>
      <c r="C355" s="1666"/>
      <c r="D355" s="1665"/>
      <c r="E355" s="1782"/>
      <c r="F355" s="1665"/>
      <c r="G355" s="650"/>
      <c r="H355" s="650"/>
      <c r="I355" s="650"/>
      <c r="J355" s="650"/>
      <c r="K355" s="650"/>
      <c r="L355" s="650"/>
      <c r="M355" s="650"/>
      <c r="N355" s="650"/>
      <c r="O355" s="650"/>
      <c r="P355" s="650"/>
      <c r="Q355" s="650"/>
      <c r="R355" s="650"/>
      <c r="S355" s="650"/>
      <c r="T355" s="650"/>
      <c r="U355" s="650"/>
      <c r="V355" s="650"/>
      <c r="W355" s="650"/>
      <c r="X355" s="652"/>
      <c r="Y355" s="650"/>
      <c r="Z355" s="650"/>
      <c r="AA355" s="650"/>
      <c r="AB355" s="650"/>
      <c r="AC355" s="650"/>
      <c r="AD355" s="650"/>
      <c r="AE355" s="650"/>
      <c r="AF355" s="650"/>
      <c r="AG355" s="650"/>
      <c r="AH355" s="650"/>
      <c r="AI355" s="650"/>
      <c r="AJ355" s="650"/>
      <c r="AK355" s="650"/>
      <c r="AL355" s="650"/>
      <c r="AM355" s="650"/>
      <c r="AN355" s="650"/>
      <c r="AO355" s="650"/>
      <c r="AP355" s="650"/>
      <c r="AQ355" s="650"/>
      <c r="AR355" s="650"/>
      <c r="AS355" s="813"/>
      <c r="AV355" s="1713"/>
    </row>
    <row r="356" spans="1:48" s="672" customFormat="1" ht="15">
      <c r="A356" s="1191"/>
      <c r="B356" s="713"/>
      <c r="C356" s="1666"/>
      <c r="D356" s="1665"/>
      <c r="E356" s="1782"/>
      <c r="F356" s="1665"/>
      <c r="G356" s="650"/>
      <c r="H356" s="650"/>
      <c r="I356" s="650"/>
      <c r="J356" s="650"/>
      <c r="K356" s="650"/>
      <c r="L356" s="650"/>
      <c r="M356" s="650"/>
      <c r="N356" s="650"/>
      <c r="O356" s="650"/>
      <c r="P356" s="650"/>
      <c r="Q356" s="650"/>
      <c r="R356" s="650"/>
      <c r="S356" s="650"/>
      <c r="T356" s="650"/>
      <c r="U356" s="650"/>
      <c r="V356" s="650"/>
      <c r="W356" s="650"/>
      <c r="X356" s="652"/>
      <c r="Y356" s="650"/>
      <c r="Z356" s="650"/>
      <c r="AA356" s="650"/>
      <c r="AB356" s="650"/>
      <c r="AC356" s="650"/>
      <c r="AD356" s="650"/>
      <c r="AE356" s="650"/>
      <c r="AF356" s="650"/>
      <c r="AG356" s="650"/>
      <c r="AH356" s="650"/>
      <c r="AI356" s="650"/>
      <c r="AJ356" s="650"/>
      <c r="AK356" s="650"/>
      <c r="AL356" s="650"/>
      <c r="AM356" s="650"/>
      <c r="AN356" s="650"/>
      <c r="AO356" s="650"/>
      <c r="AP356" s="650"/>
      <c r="AQ356" s="650"/>
      <c r="AR356" s="650"/>
      <c r="AS356" s="813"/>
      <c r="AV356" s="1713"/>
    </row>
    <row r="357" spans="1:48" s="672" customFormat="1" ht="15">
      <c r="A357" s="1191"/>
      <c r="B357" s="713"/>
      <c r="C357" s="1666"/>
      <c r="D357" s="1665"/>
      <c r="E357" s="1782"/>
      <c r="F357" s="1665"/>
      <c r="G357" s="650"/>
      <c r="H357" s="650"/>
      <c r="I357" s="650"/>
      <c r="J357" s="650"/>
      <c r="K357" s="650"/>
      <c r="L357" s="650"/>
      <c r="M357" s="650"/>
      <c r="N357" s="650"/>
      <c r="O357" s="650"/>
      <c r="P357" s="650"/>
      <c r="Q357" s="650"/>
      <c r="R357" s="650"/>
      <c r="S357" s="650"/>
      <c r="T357" s="650"/>
      <c r="U357" s="650"/>
      <c r="V357" s="650"/>
      <c r="W357" s="650"/>
      <c r="X357" s="652"/>
      <c r="Y357" s="650"/>
      <c r="Z357" s="650"/>
      <c r="AA357" s="650"/>
      <c r="AB357" s="650"/>
      <c r="AC357" s="650"/>
      <c r="AD357" s="650"/>
      <c r="AE357" s="650"/>
      <c r="AF357" s="650"/>
      <c r="AG357" s="650"/>
      <c r="AH357" s="650"/>
      <c r="AI357" s="650"/>
      <c r="AJ357" s="650"/>
      <c r="AK357" s="650"/>
      <c r="AL357" s="650"/>
      <c r="AM357" s="650"/>
      <c r="AN357" s="650"/>
      <c r="AO357" s="650"/>
      <c r="AP357" s="650"/>
      <c r="AQ357" s="650"/>
      <c r="AR357" s="650"/>
      <c r="AS357" s="813"/>
      <c r="AV357" s="1713"/>
    </row>
    <row r="358" spans="1:48" s="672" customFormat="1" ht="15">
      <c r="A358" s="1191"/>
      <c r="B358" s="713"/>
      <c r="C358" s="1666"/>
      <c r="D358" s="1665"/>
      <c r="E358" s="1782"/>
      <c r="F358" s="1665"/>
      <c r="G358" s="650"/>
      <c r="H358" s="650"/>
      <c r="I358" s="650"/>
      <c r="J358" s="650"/>
      <c r="K358" s="650"/>
      <c r="L358" s="650"/>
      <c r="M358" s="650"/>
      <c r="N358" s="650"/>
      <c r="O358" s="650"/>
      <c r="P358" s="650"/>
      <c r="Q358" s="650"/>
      <c r="R358" s="650"/>
      <c r="S358" s="650"/>
      <c r="T358" s="650"/>
      <c r="U358" s="650"/>
      <c r="V358" s="650"/>
      <c r="W358" s="650"/>
      <c r="X358" s="652"/>
      <c r="Y358" s="650"/>
      <c r="Z358" s="650"/>
      <c r="AA358" s="650"/>
      <c r="AB358" s="650"/>
      <c r="AC358" s="650"/>
      <c r="AD358" s="650"/>
      <c r="AE358" s="650"/>
      <c r="AF358" s="650"/>
      <c r="AG358" s="650"/>
      <c r="AH358" s="650"/>
      <c r="AI358" s="650"/>
      <c r="AJ358" s="650"/>
      <c r="AK358" s="650"/>
      <c r="AL358" s="650"/>
      <c r="AM358" s="650"/>
      <c r="AN358" s="650"/>
      <c r="AO358" s="650"/>
      <c r="AP358" s="650"/>
      <c r="AQ358" s="650"/>
      <c r="AR358" s="650"/>
      <c r="AS358" s="813"/>
      <c r="AV358" s="1713"/>
    </row>
    <row r="359" spans="1:48" s="672" customFormat="1" ht="15">
      <c r="A359" s="1191"/>
      <c r="B359" s="713"/>
      <c r="C359" s="1666"/>
      <c r="D359" s="1665"/>
      <c r="E359" s="1782"/>
      <c r="F359" s="1665"/>
      <c r="G359" s="650"/>
      <c r="H359" s="650"/>
      <c r="I359" s="650"/>
      <c r="J359" s="650"/>
      <c r="K359" s="650"/>
      <c r="L359" s="650"/>
      <c r="M359" s="650"/>
      <c r="N359" s="650"/>
      <c r="O359" s="650"/>
      <c r="P359" s="650"/>
      <c r="Q359" s="650"/>
      <c r="R359" s="650"/>
      <c r="S359" s="650"/>
      <c r="T359" s="650"/>
      <c r="U359" s="650"/>
      <c r="V359" s="650"/>
      <c r="W359" s="650"/>
      <c r="X359" s="652"/>
      <c r="Y359" s="650"/>
      <c r="Z359" s="650"/>
      <c r="AA359" s="650"/>
      <c r="AB359" s="650"/>
      <c r="AC359" s="650"/>
      <c r="AD359" s="650"/>
      <c r="AE359" s="650"/>
      <c r="AF359" s="650"/>
      <c r="AG359" s="650"/>
      <c r="AH359" s="650"/>
      <c r="AI359" s="650"/>
      <c r="AJ359" s="650"/>
      <c r="AK359" s="650"/>
      <c r="AL359" s="650"/>
      <c r="AM359" s="650"/>
      <c r="AN359" s="650"/>
      <c r="AO359" s="650"/>
      <c r="AP359" s="650"/>
      <c r="AQ359" s="650"/>
      <c r="AR359" s="650"/>
      <c r="AS359" s="813"/>
      <c r="AV359" s="1713"/>
    </row>
    <row r="360" spans="1:48" s="672" customFormat="1" ht="15">
      <c r="A360" s="1191"/>
      <c r="B360" s="713"/>
      <c r="C360" s="1666"/>
      <c r="D360" s="1665"/>
      <c r="E360" s="1782"/>
      <c r="F360" s="1665"/>
      <c r="G360" s="650"/>
      <c r="H360" s="650"/>
      <c r="I360" s="650"/>
      <c r="J360" s="650"/>
      <c r="K360" s="650"/>
      <c r="L360" s="650"/>
      <c r="M360" s="650"/>
      <c r="N360" s="650"/>
      <c r="O360" s="650"/>
      <c r="P360" s="650"/>
      <c r="Q360" s="650"/>
      <c r="R360" s="650"/>
      <c r="S360" s="650"/>
      <c r="T360" s="650"/>
      <c r="U360" s="650"/>
      <c r="V360" s="650"/>
      <c r="W360" s="650"/>
      <c r="X360" s="652"/>
      <c r="Y360" s="650"/>
      <c r="Z360" s="650"/>
      <c r="AA360" s="650"/>
      <c r="AB360" s="650"/>
      <c r="AC360" s="650"/>
      <c r="AD360" s="650"/>
      <c r="AE360" s="650"/>
      <c r="AF360" s="650"/>
      <c r="AG360" s="650"/>
      <c r="AH360" s="650"/>
      <c r="AI360" s="650"/>
      <c r="AJ360" s="650"/>
      <c r="AK360" s="650"/>
      <c r="AL360" s="650"/>
      <c r="AM360" s="650"/>
      <c r="AN360" s="650"/>
      <c r="AO360" s="650"/>
      <c r="AP360" s="650"/>
      <c r="AQ360" s="650"/>
      <c r="AR360" s="650"/>
      <c r="AS360" s="813"/>
      <c r="AV360" s="1713"/>
    </row>
    <row r="361" spans="1:48" s="672" customFormat="1" ht="15">
      <c r="A361" s="1191"/>
      <c r="B361" s="713"/>
      <c r="C361" s="1666"/>
      <c r="D361" s="1665"/>
      <c r="E361" s="1782"/>
      <c r="F361" s="1665"/>
      <c r="G361" s="650"/>
      <c r="H361" s="650"/>
      <c r="I361" s="650"/>
      <c r="J361" s="650"/>
      <c r="K361" s="650"/>
      <c r="L361" s="650"/>
      <c r="M361" s="650"/>
      <c r="N361" s="650"/>
      <c r="O361" s="650"/>
      <c r="P361" s="650"/>
      <c r="Q361" s="650"/>
      <c r="R361" s="650"/>
      <c r="S361" s="650"/>
      <c r="T361" s="650"/>
      <c r="U361" s="650"/>
      <c r="V361" s="650"/>
      <c r="W361" s="650"/>
      <c r="X361" s="652"/>
      <c r="Y361" s="650"/>
      <c r="Z361" s="650"/>
      <c r="AA361" s="650"/>
      <c r="AB361" s="650"/>
      <c r="AC361" s="650"/>
      <c r="AD361" s="650"/>
      <c r="AE361" s="650"/>
      <c r="AF361" s="650"/>
      <c r="AG361" s="650"/>
      <c r="AH361" s="650"/>
      <c r="AI361" s="650"/>
      <c r="AJ361" s="650"/>
      <c r="AK361" s="650"/>
      <c r="AL361" s="650"/>
      <c r="AM361" s="650"/>
      <c r="AN361" s="650"/>
      <c r="AO361" s="650"/>
      <c r="AP361" s="650"/>
      <c r="AQ361" s="650"/>
      <c r="AR361" s="650"/>
      <c r="AS361" s="813"/>
      <c r="AV361" s="1713"/>
    </row>
    <row r="362" spans="1:48" s="672" customFormat="1" ht="15">
      <c r="A362" s="1191"/>
      <c r="B362" s="713"/>
      <c r="C362" s="1666"/>
      <c r="D362" s="1665"/>
      <c r="E362" s="1782"/>
      <c r="F362" s="1665"/>
      <c r="G362" s="650"/>
      <c r="H362" s="650"/>
      <c r="I362" s="650"/>
      <c r="J362" s="650"/>
      <c r="K362" s="650"/>
      <c r="L362" s="650"/>
      <c r="M362" s="650"/>
      <c r="N362" s="650"/>
      <c r="O362" s="650"/>
      <c r="P362" s="650"/>
      <c r="Q362" s="650"/>
      <c r="R362" s="650"/>
      <c r="S362" s="650"/>
      <c r="T362" s="650"/>
      <c r="U362" s="650"/>
      <c r="V362" s="650"/>
      <c r="W362" s="650"/>
      <c r="X362" s="652"/>
      <c r="Y362" s="650"/>
      <c r="Z362" s="650"/>
      <c r="AA362" s="650"/>
      <c r="AB362" s="650"/>
      <c r="AC362" s="650"/>
      <c r="AD362" s="650"/>
      <c r="AE362" s="650"/>
      <c r="AF362" s="650"/>
      <c r="AG362" s="650"/>
      <c r="AH362" s="650"/>
      <c r="AI362" s="650"/>
      <c r="AJ362" s="650"/>
      <c r="AK362" s="650"/>
      <c r="AL362" s="650"/>
      <c r="AM362" s="650"/>
      <c r="AN362" s="650"/>
      <c r="AO362" s="650"/>
      <c r="AP362" s="650"/>
      <c r="AQ362" s="650"/>
      <c r="AR362" s="650"/>
      <c r="AS362" s="813"/>
      <c r="AV362" s="1713"/>
    </row>
    <row r="363" spans="1:48" s="672" customFormat="1" ht="15">
      <c r="A363" s="1191"/>
      <c r="B363" s="713"/>
      <c r="C363" s="1666"/>
      <c r="D363" s="1665"/>
      <c r="E363" s="1782"/>
      <c r="F363" s="1665"/>
      <c r="G363" s="650"/>
      <c r="H363" s="650"/>
      <c r="I363" s="650"/>
      <c r="J363" s="650"/>
      <c r="K363" s="650"/>
      <c r="L363" s="650"/>
      <c r="M363" s="650"/>
      <c r="N363" s="650"/>
      <c r="O363" s="650"/>
      <c r="P363" s="650"/>
      <c r="Q363" s="650"/>
      <c r="R363" s="650"/>
      <c r="S363" s="650"/>
      <c r="T363" s="650"/>
      <c r="U363" s="650"/>
      <c r="V363" s="650"/>
      <c r="W363" s="650"/>
      <c r="X363" s="652"/>
      <c r="Y363" s="650"/>
      <c r="Z363" s="650"/>
      <c r="AA363" s="650"/>
      <c r="AB363" s="650"/>
      <c r="AC363" s="650"/>
      <c r="AD363" s="650"/>
      <c r="AE363" s="650"/>
      <c r="AF363" s="650"/>
      <c r="AG363" s="650"/>
      <c r="AH363" s="650"/>
      <c r="AI363" s="650"/>
      <c r="AJ363" s="650"/>
      <c r="AK363" s="650"/>
      <c r="AL363" s="650"/>
      <c r="AM363" s="650"/>
      <c r="AN363" s="650"/>
      <c r="AO363" s="650"/>
      <c r="AP363" s="650"/>
      <c r="AQ363" s="650"/>
      <c r="AR363" s="650"/>
      <c r="AS363" s="813"/>
      <c r="AV363" s="1713"/>
    </row>
    <row r="364" spans="1:48" s="672" customFormat="1" ht="15">
      <c r="A364" s="1191"/>
      <c r="B364" s="713"/>
      <c r="C364" s="1666"/>
      <c r="D364" s="1665"/>
      <c r="E364" s="1782"/>
      <c r="F364" s="1665"/>
      <c r="G364" s="650"/>
      <c r="H364" s="650"/>
      <c r="I364" s="650"/>
      <c r="J364" s="650"/>
      <c r="K364" s="650"/>
      <c r="L364" s="650"/>
      <c r="M364" s="650"/>
      <c r="N364" s="650"/>
      <c r="O364" s="650"/>
      <c r="P364" s="650"/>
      <c r="Q364" s="650"/>
      <c r="R364" s="650"/>
      <c r="S364" s="650"/>
      <c r="T364" s="650"/>
      <c r="U364" s="650"/>
      <c r="V364" s="650"/>
      <c r="W364" s="650"/>
      <c r="X364" s="652"/>
      <c r="Y364" s="650"/>
      <c r="Z364" s="650"/>
      <c r="AA364" s="650"/>
      <c r="AB364" s="650"/>
      <c r="AC364" s="650"/>
      <c r="AD364" s="650"/>
      <c r="AE364" s="650"/>
      <c r="AF364" s="650"/>
      <c r="AG364" s="650"/>
      <c r="AH364" s="650"/>
      <c r="AI364" s="650"/>
      <c r="AJ364" s="650"/>
      <c r="AK364" s="650"/>
      <c r="AL364" s="650"/>
      <c r="AM364" s="650"/>
      <c r="AN364" s="650"/>
      <c r="AO364" s="650"/>
      <c r="AP364" s="650"/>
      <c r="AQ364" s="650"/>
      <c r="AR364" s="650"/>
      <c r="AS364" s="813"/>
      <c r="AV364" s="1713"/>
    </row>
    <row r="365" spans="1:48" s="672" customFormat="1" ht="15">
      <c r="A365" s="1191"/>
      <c r="B365" s="713"/>
      <c r="C365" s="1666"/>
      <c r="D365" s="1665"/>
      <c r="E365" s="1782"/>
      <c r="F365" s="1665"/>
      <c r="G365" s="650"/>
      <c r="H365" s="650"/>
      <c r="I365" s="650"/>
      <c r="J365" s="650"/>
      <c r="K365" s="650"/>
      <c r="L365" s="650"/>
      <c r="M365" s="650"/>
      <c r="N365" s="650"/>
      <c r="O365" s="650"/>
      <c r="P365" s="650"/>
      <c r="Q365" s="650"/>
      <c r="R365" s="650"/>
      <c r="S365" s="650"/>
      <c r="T365" s="650"/>
      <c r="U365" s="650"/>
      <c r="V365" s="650"/>
      <c r="W365" s="650"/>
      <c r="X365" s="652"/>
      <c r="Y365" s="650"/>
      <c r="Z365" s="650"/>
      <c r="AA365" s="650"/>
      <c r="AB365" s="650"/>
      <c r="AC365" s="650"/>
      <c r="AD365" s="650"/>
      <c r="AE365" s="650"/>
      <c r="AF365" s="650"/>
      <c r="AG365" s="650"/>
      <c r="AH365" s="650"/>
      <c r="AI365" s="650"/>
      <c r="AJ365" s="650"/>
      <c r="AK365" s="650"/>
      <c r="AL365" s="650"/>
      <c r="AM365" s="650"/>
      <c r="AN365" s="650"/>
      <c r="AO365" s="650"/>
      <c r="AP365" s="650"/>
      <c r="AQ365" s="650"/>
      <c r="AR365" s="650"/>
      <c r="AS365" s="813"/>
      <c r="AV365" s="1713"/>
    </row>
    <row r="366" spans="1:48" s="672" customFormat="1" ht="15">
      <c r="A366" s="1191"/>
      <c r="B366" s="713"/>
      <c r="C366" s="1666"/>
      <c r="D366" s="1665"/>
      <c r="E366" s="1782"/>
      <c r="F366" s="1665"/>
      <c r="G366" s="650"/>
      <c r="H366" s="650"/>
      <c r="I366" s="650"/>
      <c r="J366" s="650"/>
      <c r="K366" s="650"/>
      <c r="L366" s="650"/>
      <c r="M366" s="650"/>
      <c r="N366" s="650"/>
      <c r="O366" s="650"/>
      <c r="P366" s="650"/>
      <c r="Q366" s="650"/>
      <c r="R366" s="650"/>
      <c r="S366" s="650"/>
      <c r="T366" s="650"/>
      <c r="U366" s="650"/>
      <c r="V366" s="650"/>
      <c r="W366" s="650"/>
      <c r="X366" s="652"/>
      <c r="Y366" s="650"/>
      <c r="Z366" s="650"/>
      <c r="AA366" s="650"/>
      <c r="AB366" s="650"/>
      <c r="AC366" s="650"/>
      <c r="AD366" s="650"/>
      <c r="AE366" s="650"/>
      <c r="AF366" s="650"/>
      <c r="AG366" s="650"/>
      <c r="AH366" s="650"/>
      <c r="AI366" s="650"/>
      <c r="AJ366" s="650"/>
      <c r="AK366" s="650"/>
      <c r="AL366" s="650"/>
      <c r="AM366" s="650"/>
      <c r="AN366" s="650"/>
      <c r="AO366" s="650"/>
      <c r="AP366" s="650"/>
      <c r="AQ366" s="650"/>
      <c r="AR366" s="650"/>
      <c r="AS366" s="813"/>
      <c r="AV366" s="1713"/>
    </row>
    <row r="367" spans="1:48" s="672" customFormat="1" ht="15">
      <c r="A367" s="1191"/>
      <c r="B367" s="713"/>
      <c r="C367" s="1666"/>
      <c r="D367" s="1665"/>
      <c r="E367" s="1782"/>
      <c r="F367" s="1665"/>
      <c r="G367" s="650"/>
      <c r="H367" s="650"/>
      <c r="I367" s="650"/>
      <c r="J367" s="650"/>
      <c r="K367" s="650"/>
      <c r="L367" s="650"/>
      <c r="M367" s="650"/>
      <c r="N367" s="650"/>
      <c r="O367" s="650"/>
      <c r="P367" s="650"/>
      <c r="Q367" s="650"/>
      <c r="R367" s="650"/>
      <c r="S367" s="650"/>
      <c r="T367" s="650"/>
      <c r="U367" s="650"/>
      <c r="V367" s="650"/>
      <c r="W367" s="650"/>
      <c r="X367" s="652"/>
      <c r="Y367" s="650"/>
      <c r="Z367" s="650"/>
      <c r="AA367" s="650"/>
      <c r="AB367" s="650"/>
      <c r="AC367" s="650"/>
      <c r="AD367" s="650"/>
      <c r="AE367" s="650"/>
      <c r="AF367" s="650"/>
      <c r="AG367" s="650"/>
      <c r="AH367" s="650"/>
      <c r="AI367" s="650"/>
      <c r="AJ367" s="650"/>
      <c r="AK367" s="650"/>
      <c r="AL367" s="650"/>
      <c r="AM367" s="650"/>
      <c r="AN367" s="650"/>
      <c r="AO367" s="650"/>
      <c r="AP367" s="650"/>
      <c r="AQ367" s="650"/>
      <c r="AR367" s="650"/>
      <c r="AS367" s="813"/>
      <c r="AV367" s="1713"/>
    </row>
    <row r="368" spans="1:48" s="672" customFormat="1" ht="15">
      <c r="A368" s="1191"/>
      <c r="B368" s="713"/>
      <c r="C368" s="1666"/>
      <c r="D368" s="1665"/>
      <c r="E368" s="1782"/>
      <c r="F368" s="1665"/>
      <c r="G368" s="650"/>
      <c r="H368" s="650"/>
      <c r="I368" s="650"/>
      <c r="J368" s="650"/>
      <c r="K368" s="650"/>
      <c r="L368" s="650"/>
      <c r="M368" s="650"/>
      <c r="N368" s="650"/>
      <c r="O368" s="650"/>
      <c r="P368" s="650"/>
      <c r="Q368" s="650"/>
      <c r="R368" s="650"/>
      <c r="S368" s="650"/>
      <c r="T368" s="650"/>
      <c r="U368" s="650"/>
      <c r="V368" s="650"/>
      <c r="W368" s="650"/>
      <c r="X368" s="652"/>
      <c r="Y368" s="650"/>
      <c r="Z368" s="650"/>
      <c r="AA368" s="650"/>
      <c r="AB368" s="650"/>
      <c r="AC368" s="650"/>
      <c r="AD368" s="650"/>
      <c r="AE368" s="650"/>
      <c r="AF368" s="650"/>
      <c r="AG368" s="650"/>
      <c r="AH368" s="650"/>
      <c r="AI368" s="650"/>
      <c r="AJ368" s="650"/>
      <c r="AK368" s="650"/>
      <c r="AL368" s="650"/>
      <c r="AM368" s="650"/>
      <c r="AN368" s="650"/>
      <c r="AO368" s="650"/>
      <c r="AP368" s="650"/>
      <c r="AQ368" s="650"/>
      <c r="AR368" s="650"/>
      <c r="AS368" s="813"/>
      <c r="AV368" s="1713"/>
    </row>
    <row r="369" spans="1:48" s="672" customFormat="1" ht="15">
      <c r="A369" s="1191"/>
      <c r="B369" s="713"/>
      <c r="C369" s="1666"/>
      <c r="D369" s="1665"/>
      <c r="E369" s="1782"/>
      <c r="F369" s="1665"/>
      <c r="G369" s="650"/>
      <c r="H369" s="650"/>
      <c r="I369" s="650"/>
      <c r="J369" s="650"/>
      <c r="K369" s="650"/>
      <c r="L369" s="650"/>
      <c r="M369" s="650"/>
      <c r="N369" s="650"/>
      <c r="O369" s="650"/>
      <c r="P369" s="650"/>
      <c r="Q369" s="650"/>
      <c r="R369" s="650"/>
      <c r="S369" s="650"/>
      <c r="T369" s="650"/>
      <c r="U369" s="650"/>
      <c r="V369" s="650"/>
      <c r="W369" s="650"/>
      <c r="X369" s="652"/>
      <c r="Y369" s="650"/>
      <c r="Z369" s="650"/>
      <c r="AA369" s="650"/>
      <c r="AB369" s="650"/>
      <c r="AC369" s="650"/>
      <c r="AD369" s="650"/>
      <c r="AE369" s="650"/>
      <c r="AF369" s="650"/>
      <c r="AG369" s="650"/>
      <c r="AH369" s="650"/>
      <c r="AI369" s="650"/>
      <c r="AJ369" s="650"/>
      <c r="AK369" s="650"/>
      <c r="AL369" s="650"/>
      <c r="AM369" s="650"/>
      <c r="AN369" s="650"/>
      <c r="AO369" s="650"/>
      <c r="AP369" s="650"/>
      <c r="AQ369" s="650"/>
      <c r="AR369" s="650"/>
      <c r="AS369" s="813"/>
      <c r="AV369" s="1713"/>
    </row>
    <row r="370" spans="1:48" s="672" customFormat="1" ht="15">
      <c r="A370" s="1191"/>
      <c r="B370" s="713"/>
      <c r="C370" s="1666"/>
      <c r="D370" s="1665"/>
      <c r="E370" s="1782"/>
      <c r="F370" s="1665"/>
      <c r="G370" s="650"/>
      <c r="H370" s="650"/>
      <c r="I370" s="650"/>
      <c r="J370" s="650"/>
      <c r="K370" s="650"/>
      <c r="L370" s="650"/>
      <c r="M370" s="650"/>
      <c r="N370" s="650"/>
      <c r="O370" s="650"/>
      <c r="P370" s="650"/>
      <c r="Q370" s="650"/>
      <c r="R370" s="650"/>
      <c r="S370" s="650"/>
      <c r="T370" s="650"/>
      <c r="U370" s="650"/>
      <c r="V370" s="650"/>
      <c r="W370" s="650"/>
      <c r="X370" s="652"/>
      <c r="Y370" s="650"/>
      <c r="Z370" s="650"/>
      <c r="AA370" s="650"/>
      <c r="AB370" s="650"/>
      <c r="AC370" s="650"/>
      <c r="AD370" s="650"/>
      <c r="AE370" s="650"/>
      <c r="AF370" s="650"/>
      <c r="AG370" s="650"/>
      <c r="AH370" s="650"/>
      <c r="AI370" s="650"/>
      <c r="AJ370" s="650"/>
      <c r="AK370" s="650"/>
      <c r="AL370" s="650"/>
      <c r="AM370" s="650"/>
      <c r="AN370" s="650"/>
      <c r="AO370" s="650"/>
      <c r="AP370" s="650"/>
      <c r="AQ370" s="650"/>
      <c r="AR370" s="650"/>
      <c r="AS370" s="813"/>
      <c r="AV370" s="1713"/>
    </row>
    <row r="371" spans="1:48" s="672" customFormat="1" ht="15">
      <c r="A371" s="1191"/>
      <c r="B371" s="713"/>
      <c r="C371" s="1666"/>
      <c r="D371" s="1665"/>
      <c r="E371" s="1782"/>
      <c r="F371" s="1665"/>
      <c r="G371" s="650"/>
      <c r="H371" s="650"/>
      <c r="I371" s="650"/>
      <c r="J371" s="650"/>
      <c r="K371" s="650"/>
      <c r="L371" s="650"/>
      <c r="M371" s="650"/>
      <c r="N371" s="650"/>
      <c r="O371" s="650"/>
      <c r="P371" s="650"/>
      <c r="Q371" s="650"/>
      <c r="R371" s="650"/>
      <c r="S371" s="650"/>
      <c r="T371" s="650"/>
      <c r="U371" s="650"/>
      <c r="V371" s="650"/>
      <c r="W371" s="650"/>
      <c r="X371" s="652"/>
      <c r="Y371" s="650"/>
      <c r="Z371" s="650"/>
      <c r="AA371" s="650"/>
      <c r="AB371" s="650"/>
      <c r="AC371" s="650"/>
      <c r="AD371" s="650"/>
      <c r="AE371" s="650"/>
      <c r="AF371" s="650"/>
      <c r="AG371" s="650"/>
      <c r="AH371" s="650"/>
      <c r="AI371" s="650"/>
      <c r="AJ371" s="650"/>
      <c r="AK371" s="650"/>
      <c r="AL371" s="650"/>
      <c r="AM371" s="650"/>
      <c r="AN371" s="650"/>
      <c r="AO371" s="650"/>
      <c r="AP371" s="650"/>
      <c r="AQ371" s="650"/>
      <c r="AR371" s="650"/>
      <c r="AS371" s="813"/>
      <c r="AV371" s="1713"/>
    </row>
    <row r="372" spans="1:48" s="672" customFormat="1" ht="15">
      <c r="A372" s="1191"/>
      <c r="B372" s="713"/>
      <c r="C372" s="1666"/>
      <c r="D372" s="1665"/>
      <c r="E372" s="1782"/>
      <c r="F372" s="1665"/>
      <c r="G372" s="650"/>
      <c r="H372" s="650"/>
      <c r="I372" s="650"/>
      <c r="J372" s="650"/>
      <c r="K372" s="650"/>
      <c r="L372" s="650"/>
      <c r="M372" s="650"/>
      <c r="N372" s="650"/>
      <c r="O372" s="650"/>
      <c r="P372" s="650"/>
      <c r="Q372" s="650"/>
      <c r="R372" s="650"/>
      <c r="S372" s="650"/>
      <c r="T372" s="650"/>
      <c r="U372" s="650"/>
      <c r="V372" s="650"/>
      <c r="W372" s="650"/>
      <c r="X372" s="652"/>
      <c r="Y372" s="650"/>
      <c r="Z372" s="650"/>
      <c r="AA372" s="650"/>
      <c r="AB372" s="650"/>
      <c r="AC372" s="650"/>
      <c r="AD372" s="650"/>
      <c r="AE372" s="650"/>
      <c r="AF372" s="650"/>
      <c r="AG372" s="650"/>
      <c r="AH372" s="650"/>
      <c r="AI372" s="650"/>
      <c r="AJ372" s="650"/>
      <c r="AK372" s="650"/>
      <c r="AL372" s="650"/>
      <c r="AM372" s="650"/>
      <c r="AN372" s="650"/>
      <c r="AO372" s="650"/>
      <c r="AP372" s="650"/>
      <c r="AQ372" s="650"/>
      <c r="AR372" s="650"/>
      <c r="AS372" s="813"/>
      <c r="AV372" s="1713"/>
    </row>
    <row r="373" spans="1:48" s="672" customFormat="1" ht="15">
      <c r="A373" s="1191"/>
      <c r="B373" s="713"/>
      <c r="C373" s="1666"/>
      <c r="D373" s="1665"/>
      <c r="E373" s="1782"/>
      <c r="F373" s="1665"/>
      <c r="G373" s="650"/>
      <c r="H373" s="650"/>
      <c r="I373" s="650"/>
      <c r="J373" s="650"/>
      <c r="K373" s="650"/>
      <c r="L373" s="650"/>
      <c r="M373" s="650"/>
      <c r="N373" s="650"/>
      <c r="O373" s="650"/>
      <c r="P373" s="650"/>
      <c r="Q373" s="650"/>
      <c r="R373" s="650"/>
      <c r="S373" s="650"/>
      <c r="T373" s="650"/>
      <c r="U373" s="650"/>
      <c r="V373" s="650"/>
      <c r="W373" s="650"/>
      <c r="X373" s="652"/>
      <c r="Y373" s="650"/>
      <c r="Z373" s="650"/>
      <c r="AA373" s="650"/>
      <c r="AB373" s="650"/>
      <c r="AC373" s="650"/>
      <c r="AD373" s="650"/>
      <c r="AE373" s="650"/>
      <c r="AF373" s="650"/>
      <c r="AG373" s="650"/>
      <c r="AH373" s="650"/>
      <c r="AI373" s="650"/>
      <c r="AJ373" s="650"/>
      <c r="AK373" s="650"/>
      <c r="AL373" s="650"/>
      <c r="AM373" s="650"/>
      <c r="AN373" s="650"/>
      <c r="AO373" s="650"/>
      <c r="AP373" s="650"/>
      <c r="AQ373" s="650"/>
      <c r="AR373" s="650"/>
      <c r="AS373" s="813"/>
      <c r="AV373" s="1713"/>
    </row>
    <row r="374" spans="1:48" s="672" customFormat="1" ht="15">
      <c r="A374" s="1191"/>
      <c r="B374" s="713"/>
      <c r="C374" s="1666"/>
      <c r="D374" s="1665"/>
      <c r="E374" s="1782"/>
      <c r="F374" s="1665"/>
      <c r="G374" s="650"/>
      <c r="H374" s="650"/>
      <c r="I374" s="650"/>
      <c r="J374" s="650"/>
      <c r="K374" s="650"/>
      <c r="L374" s="650"/>
      <c r="M374" s="650"/>
      <c r="N374" s="650"/>
      <c r="O374" s="650"/>
      <c r="P374" s="650"/>
      <c r="Q374" s="650"/>
      <c r="R374" s="650"/>
      <c r="S374" s="650"/>
      <c r="T374" s="650"/>
      <c r="U374" s="650"/>
      <c r="V374" s="650"/>
      <c r="W374" s="650"/>
      <c r="X374" s="652"/>
      <c r="Y374" s="650"/>
      <c r="Z374" s="650"/>
      <c r="AA374" s="650"/>
      <c r="AB374" s="650"/>
      <c r="AC374" s="650"/>
      <c r="AD374" s="650"/>
      <c r="AE374" s="650"/>
      <c r="AF374" s="650"/>
      <c r="AG374" s="650"/>
      <c r="AH374" s="650"/>
      <c r="AI374" s="650"/>
      <c r="AJ374" s="650"/>
      <c r="AK374" s="650"/>
      <c r="AL374" s="650"/>
      <c r="AM374" s="650"/>
      <c r="AN374" s="650"/>
      <c r="AO374" s="650"/>
      <c r="AP374" s="650"/>
      <c r="AQ374" s="650"/>
      <c r="AR374" s="650"/>
      <c r="AS374" s="813"/>
      <c r="AV374" s="1713"/>
    </row>
    <row r="375" spans="1:48" s="672" customFormat="1" ht="15">
      <c r="A375" s="1191"/>
      <c r="B375" s="713"/>
      <c r="C375" s="1666"/>
      <c r="D375" s="1665"/>
      <c r="E375" s="1782"/>
      <c r="F375" s="1665"/>
      <c r="G375" s="650"/>
      <c r="H375" s="650"/>
      <c r="I375" s="650"/>
      <c r="J375" s="650"/>
      <c r="K375" s="650"/>
      <c r="L375" s="650"/>
      <c r="M375" s="650"/>
      <c r="N375" s="650"/>
      <c r="O375" s="650"/>
      <c r="P375" s="650"/>
      <c r="Q375" s="650"/>
      <c r="R375" s="650"/>
      <c r="S375" s="650"/>
      <c r="T375" s="650"/>
      <c r="U375" s="650"/>
      <c r="V375" s="650"/>
      <c r="W375" s="650"/>
      <c r="X375" s="652"/>
      <c r="Y375" s="650"/>
      <c r="Z375" s="650"/>
      <c r="AA375" s="650"/>
      <c r="AB375" s="650"/>
      <c r="AC375" s="650"/>
      <c r="AD375" s="650"/>
      <c r="AE375" s="650"/>
      <c r="AF375" s="650"/>
      <c r="AG375" s="650"/>
      <c r="AH375" s="650"/>
      <c r="AI375" s="650"/>
      <c r="AJ375" s="650"/>
      <c r="AK375" s="650"/>
      <c r="AL375" s="650"/>
      <c r="AM375" s="650"/>
      <c r="AN375" s="650"/>
      <c r="AO375" s="650"/>
      <c r="AP375" s="650"/>
      <c r="AQ375" s="650"/>
      <c r="AR375" s="650"/>
      <c r="AS375" s="813"/>
      <c r="AV375" s="1713"/>
    </row>
    <row r="376" spans="1:48" s="672" customFormat="1" ht="15">
      <c r="A376" s="1191"/>
      <c r="B376" s="713"/>
      <c r="C376" s="1666"/>
      <c r="D376" s="1665"/>
      <c r="E376" s="1782"/>
      <c r="F376" s="1665"/>
      <c r="G376" s="650"/>
      <c r="H376" s="650"/>
      <c r="I376" s="650"/>
      <c r="J376" s="650"/>
      <c r="K376" s="650"/>
      <c r="L376" s="650"/>
      <c r="M376" s="650"/>
      <c r="N376" s="650"/>
      <c r="O376" s="650"/>
      <c r="P376" s="650"/>
      <c r="Q376" s="650"/>
      <c r="R376" s="650"/>
      <c r="S376" s="650"/>
      <c r="T376" s="650"/>
      <c r="U376" s="650"/>
      <c r="V376" s="650"/>
      <c r="W376" s="650"/>
      <c r="X376" s="652"/>
      <c r="Y376" s="650"/>
      <c r="Z376" s="650"/>
      <c r="AA376" s="650"/>
      <c r="AB376" s="650"/>
      <c r="AC376" s="650"/>
      <c r="AD376" s="650"/>
      <c r="AE376" s="650"/>
      <c r="AF376" s="650"/>
      <c r="AG376" s="650"/>
      <c r="AH376" s="650"/>
      <c r="AI376" s="650"/>
      <c r="AJ376" s="650"/>
      <c r="AK376" s="650"/>
      <c r="AL376" s="650"/>
      <c r="AM376" s="650"/>
      <c r="AN376" s="650"/>
      <c r="AO376" s="650"/>
      <c r="AP376" s="650"/>
      <c r="AQ376" s="650"/>
      <c r="AR376" s="650"/>
      <c r="AS376" s="813"/>
      <c r="AV376" s="1713"/>
    </row>
    <row r="377" spans="1:48" s="672" customFormat="1" ht="15">
      <c r="A377" s="1191"/>
      <c r="B377" s="713"/>
      <c r="C377" s="1666"/>
      <c r="D377" s="1665"/>
      <c r="E377" s="1782"/>
      <c r="F377" s="1665"/>
      <c r="G377" s="650"/>
      <c r="H377" s="650"/>
      <c r="I377" s="650"/>
      <c r="J377" s="650"/>
      <c r="K377" s="650"/>
      <c r="L377" s="650"/>
      <c r="M377" s="650"/>
      <c r="N377" s="650"/>
      <c r="O377" s="650"/>
      <c r="P377" s="650"/>
      <c r="Q377" s="650"/>
      <c r="R377" s="650"/>
      <c r="S377" s="650"/>
      <c r="T377" s="650"/>
      <c r="U377" s="650"/>
      <c r="V377" s="650"/>
      <c r="W377" s="650"/>
      <c r="X377" s="652"/>
      <c r="Y377" s="650"/>
      <c r="Z377" s="650"/>
      <c r="AA377" s="650"/>
      <c r="AB377" s="650"/>
      <c r="AC377" s="650"/>
      <c r="AD377" s="650"/>
      <c r="AE377" s="650"/>
      <c r="AF377" s="650"/>
      <c r="AG377" s="650"/>
      <c r="AH377" s="650"/>
      <c r="AI377" s="650"/>
      <c r="AJ377" s="650"/>
      <c r="AK377" s="650"/>
      <c r="AL377" s="650"/>
      <c r="AM377" s="650"/>
      <c r="AN377" s="650"/>
      <c r="AO377" s="650"/>
      <c r="AP377" s="650"/>
      <c r="AQ377" s="650"/>
      <c r="AR377" s="650"/>
      <c r="AS377" s="813"/>
      <c r="AV377" s="1713"/>
    </row>
    <row r="378" spans="1:48" s="672" customFormat="1" ht="15">
      <c r="A378" s="1191"/>
      <c r="B378" s="713"/>
      <c r="C378" s="1666"/>
      <c r="D378" s="1665"/>
      <c r="E378" s="1782"/>
      <c r="F378" s="1665"/>
      <c r="G378" s="650"/>
      <c r="H378" s="650"/>
      <c r="I378" s="650"/>
      <c r="J378" s="650"/>
      <c r="K378" s="650"/>
      <c r="L378" s="650"/>
      <c r="M378" s="650"/>
      <c r="N378" s="650"/>
      <c r="O378" s="650"/>
      <c r="P378" s="650"/>
      <c r="Q378" s="650"/>
      <c r="R378" s="650"/>
      <c r="S378" s="650"/>
      <c r="T378" s="650"/>
      <c r="U378" s="650"/>
      <c r="V378" s="650"/>
      <c r="W378" s="650"/>
      <c r="X378" s="652"/>
      <c r="Y378" s="650"/>
      <c r="Z378" s="650"/>
      <c r="AA378" s="650"/>
      <c r="AB378" s="650"/>
      <c r="AC378" s="650"/>
      <c r="AD378" s="650"/>
      <c r="AE378" s="650"/>
      <c r="AF378" s="650"/>
      <c r="AG378" s="650"/>
      <c r="AH378" s="650"/>
      <c r="AI378" s="650"/>
      <c r="AJ378" s="650"/>
      <c r="AK378" s="650"/>
      <c r="AL378" s="650"/>
      <c r="AM378" s="650"/>
      <c r="AN378" s="650"/>
      <c r="AO378" s="650"/>
      <c r="AP378" s="650"/>
      <c r="AQ378" s="650"/>
      <c r="AR378" s="650"/>
      <c r="AS378" s="813"/>
      <c r="AV378" s="1713"/>
    </row>
    <row r="379" spans="1:48" s="672" customFormat="1" ht="15">
      <c r="A379" s="1191"/>
      <c r="B379" s="713"/>
      <c r="C379" s="1666"/>
      <c r="D379" s="1665"/>
      <c r="E379" s="1782"/>
      <c r="F379" s="1665"/>
      <c r="G379" s="650"/>
      <c r="H379" s="650"/>
      <c r="I379" s="650"/>
      <c r="J379" s="650"/>
      <c r="K379" s="650"/>
      <c r="L379" s="650"/>
      <c r="M379" s="650"/>
      <c r="N379" s="650"/>
      <c r="O379" s="650"/>
      <c r="P379" s="650"/>
      <c r="Q379" s="650"/>
      <c r="R379" s="650"/>
      <c r="S379" s="650"/>
      <c r="T379" s="650"/>
      <c r="U379" s="650"/>
      <c r="V379" s="650"/>
      <c r="W379" s="650"/>
      <c r="X379" s="652"/>
      <c r="Y379" s="650"/>
      <c r="Z379" s="650"/>
      <c r="AA379" s="650"/>
      <c r="AB379" s="650"/>
      <c r="AC379" s="650"/>
      <c r="AD379" s="650"/>
      <c r="AE379" s="650"/>
      <c r="AF379" s="650"/>
      <c r="AG379" s="650"/>
      <c r="AH379" s="650"/>
      <c r="AI379" s="650"/>
      <c r="AJ379" s="650"/>
      <c r="AK379" s="650"/>
      <c r="AL379" s="650"/>
      <c r="AM379" s="650"/>
      <c r="AN379" s="650"/>
      <c r="AO379" s="650"/>
      <c r="AP379" s="650"/>
      <c r="AQ379" s="650"/>
      <c r="AR379" s="650"/>
      <c r="AS379" s="813"/>
      <c r="AV379" s="1713"/>
    </row>
    <row r="380" spans="1:48" s="672" customFormat="1" ht="15">
      <c r="A380" s="1191"/>
      <c r="B380" s="713"/>
      <c r="C380" s="1666"/>
      <c r="D380" s="1665"/>
      <c r="E380" s="1782"/>
      <c r="F380" s="1665"/>
      <c r="G380" s="650"/>
      <c r="H380" s="650"/>
      <c r="I380" s="650"/>
      <c r="J380" s="650"/>
      <c r="K380" s="650"/>
      <c r="L380" s="650"/>
      <c r="M380" s="650"/>
      <c r="N380" s="650"/>
      <c r="O380" s="650"/>
      <c r="P380" s="650"/>
      <c r="Q380" s="650"/>
      <c r="R380" s="650"/>
      <c r="S380" s="650"/>
      <c r="T380" s="650"/>
      <c r="U380" s="650"/>
      <c r="V380" s="650"/>
      <c r="W380" s="650"/>
      <c r="X380" s="652"/>
      <c r="Y380" s="650"/>
      <c r="Z380" s="650"/>
      <c r="AA380" s="650"/>
      <c r="AB380" s="650"/>
      <c r="AC380" s="650"/>
      <c r="AD380" s="650"/>
      <c r="AE380" s="650"/>
      <c r="AF380" s="650"/>
      <c r="AG380" s="650"/>
      <c r="AH380" s="650"/>
      <c r="AI380" s="650"/>
      <c r="AJ380" s="650"/>
      <c r="AK380" s="650"/>
      <c r="AL380" s="650"/>
      <c r="AM380" s="650"/>
      <c r="AN380" s="650"/>
      <c r="AO380" s="650"/>
      <c r="AP380" s="650"/>
      <c r="AQ380" s="650"/>
      <c r="AR380" s="650"/>
      <c r="AS380" s="813"/>
      <c r="AV380" s="1713"/>
    </row>
    <row r="381" spans="1:48" s="672" customFormat="1" ht="15">
      <c r="A381" s="1191"/>
      <c r="B381" s="713"/>
      <c r="C381" s="1666"/>
      <c r="D381" s="1665"/>
      <c r="E381" s="1782"/>
      <c r="F381" s="1665"/>
      <c r="G381" s="650"/>
      <c r="H381" s="650"/>
      <c r="I381" s="650"/>
      <c r="J381" s="650"/>
      <c r="K381" s="650"/>
      <c r="L381" s="650"/>
      <c r="M381" s="650"/>
      <c r="N381" s="650"/>
      <c r="O381" s="650"/>
      <c r="P381" s="650"/>
      <c r="Q381" s="650"/>
      <c r="R381" s="650"/>
      <c r="S381" s="650"/>
      <c r="T381" s="650"/>
      <c r="U381" s="650"/>
      <c r="V381" s="650"/>
      <c r="W381" s="650"/>
      <c r="X381" s="652"/>
      <c r="Y381" s="650"/>
      <c r="Z381" s="650"/>
      <c r="AA381" s="650"/>
      <c r="AB381" s="650"/>
      <c r="AC381" s="650"/>
      <c r="AD381" s="650"/>
      <c r="AE381" s="650"/>
      <c r="AF381" s="650"/>
      <c r="AG381" s="650"/>
      <c r="AH381" s="650"/>
      <c r="AI381" s="650"/>
      <c r="AJ381" s="650"/>
      <c r="AK381" s="650"/>
      <c r="AL381" s="650"/>
      <c r="AM381" s="650"/>
      <c r="AN381" s="650"/>
      <c r="AO381" s="650"/>
      <c r="AP381" s="650"/>
      <c r="AQ381" s="650"/>
      <c r="AR381" s="650"/>
      <c r="AS381" s="813"/>
      <c r="AV381" s="1713"/>
    </row>
    <row r="382" spans="1:48" s="672" customFormat="1" ht="15">
      <c r="A382" s="1191"/>
      <c r="B382" s="713"/>
      <c r="C382" s="1666"/>
      <c r="D382" s="1665"/>
      <c r="E382" s="1782"/>
      <c r="F382" s="1665"/>
      <c r="G382" s="650"/>
      <c r="H382" s="650"/>
      <c r="I382" s="650"/>
      <c r="J382" s="650"/>
      <c r="K382" s="650"/>
      <c r="L382" s="650"/>
      <c r="M382" s="650"/>
      <c r="N382" s="650"/>
      <c r="O382" s="650"/>
      <c r="P382" s="650"/>
      <c r="Q382" s="650"/>
      <c r="R382" s="650"/>
      <c r="S382" s="650"/>
      <c r="T382" s="650"/>
      <c r="U382" s="650"/>
      <c r="V382" s="650"/>
      <c r="W382" s="650"/>
      <c r="X382" s="652"/>
      <c r="Y382" s="650"/>
      <c r="Z382" s="650"/>
      <c r="AA382" s="650"/>
      <c r="AB382" s="650"/>
      <c r="AC382" s="650"/>
      <c r="AD382" s="650"/>
      <c r="AE382" s="650"/>
      <c r="AF382" s="650"/>
      <c r="AG382" s="650"/>
      <c r="AH382" s="650"/>
      <c r="AI382" s="650"/>
      <c r="AJ382" s="650"/>
      <c r="AK382" s="650"/>
      <c r="AL382" s="650"/>
      <c r="AM382" s="650"/>
      <c r="AN382" s="650"/>
      <c r="AO382" s="650"/>
      <c r="AP382" s="650"/>
      <c r="AQ382" s="650"/>
      <c r="AR382" s="650"/>
      <c r="AS382" s="813"/>
      <c r="AV382" s="1713"/>
    </row>
    <row r="383" spans="1:48" ht="15">
      <c r="A383" s="1191"/>
      <c r="B383" s="713"/>
      <c r="C383" s="1666"/>
      <c r="D383" s="1665"/>
      <c r="E383" s="1782"/>
      <c r="F383" s="1665"/>
    </row>
    <row r="384" spans="1:48" ht="15">
      <c r="A384" s="1191"/>
      <c r="B384" s="713"/>
      <c r="C384" s="1666"/>
      <c r="D384" s="1665"/>
      <c r="E384" s="1782"/>
      <c r="F384" s="1665"/>
    </row>
    <row r="385" spans="1:6" ht="15">
      <c r="A385" s="1191"/>
      <c r="B385" s="713"/>
      <c r="C385" s="1666"/>
      <c r="D385" s="1665"/>
      <c r="E385" s="1782"/>
      <c r="F385" s="1665"/>
    </row>
    <row r="386" spans="1:6" ht="15">
      <c r="A386" s="1191"/>
      <c r="B386" s="713"/>
      <c r="C386" s="1666"/>
      <c r="D386" s="1665"/>
      <c r="E386" s="1782"/>
      <c r="F386" s="1665"/>
    </row>
    <row r="387" spans="1:6" ht="15">
      <c r="A387" s="175"/>
      <c r="B387" s="713"/>
      <c r="C387" s="1666"/>
      <c r="D387" s="1665"/>
      <c r="E387" s="1782"/>
      <c r="F387" s="1665"/>
    </row>
    <row r="388" spans="1:6" ht="15">
      <c r="A388" s="175"/>
      <c r="B388" s="713"/>
      <c r="C388" s="1666"/>
      <c r="D388" s="1665"/>
      <c r="E388" s="1782"/>
      <c r="F388" s="1665"/>
    </row>
    <row r="389" spans="1:6" ht="15">
      <c r="A389" s="776"/>
      <c r="B389" s="713"/>
      <c r="C389" s="1666"/>
      <c r="D389" s="1665"/>
      <c r="E389" s="1782"/>
      <c r="F389" s="1665"/>
    </row>
    <row r="390" spans="1:6" ht="15">
      <c r="A390" s="713"/>
      <c r="B390" s="713"/>
      <c r="C390" s="1666"/>
      <c r="D390" s="1665"/>
      <c r="E390" s="1782"/>
      <c r="F390" s="1665"/>
    </row>
    <row r="391" spans="1:6" ht="15">
      <c r="A391" s="713"/>
      <c r="B391" s="713"/>
      <c r="C391" s="1666"/>
      <c r="D391" s="1665"/>
      <c r="E391" s="1782"/>
      <c r="F391" s="1665"/>
    </row>
    <row r="392" spans="1:6" ht="15">
      <c r="A392" s="713"/>
      <c r="B392" s="713"/>
      <c r="C392" s="1666"/>
      <c r="D392" s="1665"/>
      <c r="E392" s="1782"/>
      <c r="F392" s="1665"/>
    </row>
    <row r="393" spans="1:6" ht="15">
      <c r="A393" s="1785"/>
      <c r="B393" s="713"/>
      <c r="C393" s="1666"/>
      <c r="D393" s="1665"/>
      <c r="E393" s="1782"/>
      <c r="F393" s="1665"/>
    </row>
    <row r="394" spans="1:6" ht="15">
      <c r="A394" s="1161"/>
      <c r="B394" s="713"/>
      <c r="C394" s="1666"/>
      <c r="D394" s="1665"/>
      <c r="E394" s="1782"/>
      <c r="F394" s="1665"/>
    </row>
    <row r="395" spans="1:6" ht="15">
      <c r="A395" s="1161"/>
      <c r="B395" s="713"/>
      <c r="C395" s="1666"/>
      <c r="D395" s="1665"/>
      <c r="E395" s="1782"/>
      <c r="F395" s="1665"/>
    </row>
    <row r="396" spans="1:6" ht="15">
      <c r="A396" s="1161"/>
      <c r="B396" s="713"/>
      <c r="C396" s="1666"/>
      <c r="D396" s="1665"/>
      <c r="E396" s="1782"/>
      <c r="F396" s="1665"/>
    </row>
    <row r="397" spans="1:6" ht="15">
      <c r="A397" s="1161"/>
      <c r="B397" s="713"/>
      <c r="C397" s="1666"/>
      <c r="D397" s="1665"/>
      <c r="E397" s="1782"/>
      <c r="F397" s="1665"/>
    </row>
    <row r="398" spans="1:6" ht="15">
      <c r="A398" s="1161"/>
      <c r="B398" s="713"/>
      <c r="C398" s="1666"/>
      <c r="D398" s="1665"/>
      <c r="E398" s="1782"/>
      <c r="F398" s="1665"/>
    </row>
    <row r="399" spans="1:6" ht="15">
      <c r="A399" s="1161"/>
      <c r="B399" s="713"/>
      <c r="C399" s="1666"/>
      <c r="D399" s="1665"/>
      <c r="E399" s="1782"/>
      <c r="F399" s="1665"/>
    </row>
    <row r="400" spans="1:6" ht="15">
      <c r="A400" s="1161"/>
      <c r="B400" s="713"/>
      <c r="C400" s="1666"/>
      <c r="D400" s="1665"/>
      <c r="E400" s="1782"/>
      <c r="F400" s="1665"/>
    </row>
    <row r="401" spans="1:6" ht="15">
      <c r="A401" s="1161"/>
      <c r="B401" s="713"/>
      <c r="C401" s="1666"/>
      <c r="D401" s="1665"/>
      <c r="E401" s="1782"/>
      <c r="F401" s="1665"/>
    </row>
    <row r="402" spans="1:6" ht="15">
      <c r="A402" s="1164"/>
      <c r="B402" s="713"/>
      <c r="C402" s="1666"/>
      <c r="D402" s="1665"/>
      <c r="E402" s="1782"/>
      <c r="F402" s="1665"/>
    </row>
    <row r="403" spans="1:6" ht="15">
      <c r="A403" s="1164"/>
      <c r="B403" s="713"/>
      <c r="C403" s="1666"/>
      <c r="D403" s="1665"/>
      <c r="E403" s="1782"/>
      <c r="F403" s="1665"/>
    </row>
    <row r="404" spans="1:6" ht="15">
      <c r="A404" s="1164"/>
      <c r="B404" s="713"/>
      <c r="C404" s="1666"/>
      <c r="D404" s="1665"/>
      <c r="E404" s="1782"/>
      <c r="F404" s="1665"/>
    </row>
    <row r="405" spans="1:6" ht="15">
      <c r="A405" s="1785"/>
      <c r="B405" s="713"/>
      <c r="C405" s="1666"/>
      <c r="D405" s="1665"/>
      <c r="E405" s="1782"/>
      <c r="F405" s="1665"/>
    </row>
    <row r="406" spans="1:6" ht="15">
      <c r="A406" s="1161"/>
      <c r="B406" s="713"/>
      <c r="C406" s="1666"/>
      <c r="D406" s="1665"/>
      <c r="E406" s="1782"/>
      <c r="F406" s="1665"/>
    </row>
    <row r="407" spans="1:6" ht="15">
      <c r="A407" s="1161"/>
      <c r="B407" s="713"/>
      <c r="C407" s="1666"/>
      <c r="D407" s="1665"/>
      <c r="E407" s="1782"/>
      <c r="F407" s="1665"/>
    </row>
    <row r="408" spans="1:6" ht="15">
      <c r="A408" s="1161"/>
      <c r="B408" s="713"/>
      <c r="C408" s="1666"/>
      <c r="D408" s="1665"/>
      <c r="E408" s="1782"/>
      <c r="F408" s="1665"/>
    </row>
    <row r="409" spans="1:6" ht="15">
      <c r="A409" s="1161"/>
      <c r="B409" s="713"/>
      <c r="C409" s="1666"/>
      <c r="D409" s="1665"/>
      <c r="E409" s="1782"/>
      <c r="F409" s="1665"/>
    </row>
    <row r="410" spans="1:6" ht="15">
      <c r="A410" s="1161"/>
      <c r="B410" s="713"/>
      <c r="C410" s="1666"/>
      <c r="D410" s="1665"/>
      <c r="E410" s="1782"/>
      <c r="F410" s="1665"/>
    </row>
    <row r="411" spans="1:6" ht="15">
      <c r="A411" s="1161"/>
      <c r="B411" s="713"/>
      <c r="C411" s="1666"/>
      <c r="D411" s="1665"/>
      <c r="E411" s="1782"/>
      <c r="F411" s="1665"/>
    </row>
    <row r="412" spans="1:6" ht="15">
      <c r="A412" s="1161"/>
      <c r="B412" s="713"/>
      <c r="C412" s="1666"/>
      <c r="D412" s="1665"/>
      <c r="E412" s="1782"/>
      <c r="F412" s="1665"/>
    </row>
    <row r="413" spans="1:6" ht="15">
      <c r="A413" s="1161"/>
      <c r="B413" s="713"/>
      <c r="C413" s="1666"/>
      <c r="D413" s="1665"/>
      <c r="E413" s="1782"/>
      <c r="F413" s="1665"/>
    </row>
    <row r="414" spans="1:6" ht="15">
      <c r="A414" s="1161"/>
      <c r="B414" s="713"/>
      <c r="C414" s="1666"/>
      <c r="D414" s="1665"/>
      <c r="E414" s="1782"/>
      <c r="F414" s="1665"/>
    </row>
    <row r="415" spans="1:6" ht="15">
      <c r="A415" s="1161"/>
      <c r="B415" s="713"/>
      <c r="C415" s="1666"/>
      <c r="D415" s="1665"/>
      <c r="E415" s="1782"/>
      <c r="F415" s="1665"/>
    </row>
    <row r="416" spans="1:6" ht="15">
      <c r="A416" s="1161"/>
      <c r="B416" s="713"/>
      <c r="C416" s="1666"/>
      <c r="D416" s="1665"/>
      <c r="E416" s="1782"/>
      <c r="F416" s="1665"/>
    </row>
    <row r="417" spans="1:6" ht="15">
      <c r="A417" s="1161"/>
      <c r="B417" s="713"/>
      <c r="C417" s="1666"/>
      <c r="D417" s="1665"/>
      <c r="E417" s="1782"/>
      <c r="F417" s="1665"/>
    </row>
    <row r="418" spans="1:6" ht="15">
      <c r="A418" s="1161"/>
      <c r="B418" s="713"/>
      <c r="C418" s="1666"/>
      <c r="D418" s="1665"/>
      <c r="E418" s="1782"/>
      <c r="F418" s="1665"/>
    </row>
    <row r="419" spans="1:6" ht="15">
      <c r="A419" s="1161"/>
      <c r="B419" s="713"/>
      <c r="C419" s="1666"/>
      <c r="D419" s="1665"/>
      <c r="E419" s="1782"/>
      <c r="F419" s="1665"/>
    </row>
    <row r="420" spans="1:6" ht="15">
      <c r="A420" s="1161"/>
      <c r="B420" s="713"/>
      <c r="C420" s="1666"/>
      <c r="D420" s="1665"/>
      <c r="E420" s="1782"/>
      <c r="F420" s="1665"/>
    </row>
    <row r="421" spans="1:6" ht="15">
      <c r="A421" s="1161"/>
      <c r="B421" s="713"/>
      <c r="C421" s="1666"/>
      <c r="D421" s="1665"/>
      <c r="E421" s="1782"/>
      <c r="F421" s="1665"/>
    </row>
    <row r="422" spans="1:6" ht="15">
      <c r="A422" s="1161"/>
      <c r="B422" s="713"/>
      <c r="C422" s="1666"/>
      <c r="D422" s="1665"/>
      <c r="E422" s="1782"/>
      <c r="F422" s="1665"/>
    </row>
    <row r="423" spans="1:6" ht="15">
      <c r="A423" s="1161"/>
      <c r="B423" s="713"/>
      <c r="C423" s="1666"/>
      <c r="D423" s="1665"/>
      <c r="E423" s="1782"/>
      <c r="F423" s="1665"/>
    </row>
    <row r="424" spans="1:6" ht="15">
      <c r="A424" s="1161"/>
      <c r="B424" s="713"/>
      <c r="C424" s="1666"/>
      <c r="D424" s="1665"/>
      <c r="E424" s="1782"/>
      <c r="F424" s="1665"/>
    </row>
    <row r="425" spans="1:6" ht="15">
      <c r="A425" s="1161"/>
      <c r="B425" s="713"/>
      <c r="C425" s="1666"/>
      <c r="D425" s="1665"/>
      <c r="E425" s="1782"/>
      <c r="F425" s="1665"/>
    </row>
    <row r="426" spans="1:6" ht="15">
      <c r="A426" s="1161"/>
      <c r="B426" s="713"/>
      <c r="C426" s="1666"/>
      <c r="D426" s="1665"/>
      <c r="E426" s="1782"/>
      <c r="F426" s="1665"/>
    </row>
    <row r="427" spans="1:6" ht="15">
      <c r="A427" s="1161"/>
      <c r="B427" s="713"/>
      <c r="C427" s="1666"/>
      <c r="D427" s="1665"/>
      <c r="E427" s="1782"/>
      <c r="F427" s="1665"/>
    </row>
    <row r="428" spans="1:6" ht="15">
      <c r="A428" s="1161"/>
      <c r="B428" s="713"/>
      <c r="C428" s="1666"/>
      <c r="D428" s="1665"/>
      <c r="E428" s="1782"/>
      <c r="F428" s="1665"/>
    </row>
    <row r="429" spans="1:6" ht="15">
      <c r="A429" s="1161"/>
      <c r="B429" s="713"/>
      <c r="C429" s="1666"/>
      <c r="D429" s="1665"/>
      <c r="E429" s="1782"/>
      <c r="F429" s="1665"/>
    </row>
    <row r="430" spans="1:6" ht="15">
      <c r="A430" s="1161"/>
      <c r="B430" s="713"/>
      <c r="C430" s="1666"/>
      <c r="D430" s="1665"/>
      <c r="E430" s="1782"/>
      <c r="F430" s="1665"/>
    </row>
    <row r="431" spans="1:6" ht="15">
      <c r="A431" s="1161"/>
      <c r="B431" s="713"/>
      <c r="C431" s="1666"/>
      <c r="D431" s="1665"/>
      <c r="E431" s="1782"/>
      <c r="F431" s="1665"/>
    </row>
    <row r="432" spans="1:6" ht="15">
      <c r="A432" s="1161"/>
      <c r="B432" s="713"/>
      <c r="C432" s="1666"/>
      <c r="D432" s="1665"/>
      <c r="E432" s="1782"/>
      <c r="F432" s="1665"/>
    </row>
    <row r="433" spans="1:6" ht="15">
      <c r="A433" s="1161"/>
      <c r="B433" s="713"/>
      <c r="C433" s="1666"/>
      <c r="D433" s="1665"/>
      <c r="E433" s="1782"/>
      <c r="F433" s="1665"/>
    </row>
    <row r="434" spans="1:6" ht="15">
      <c r="A434" s="1161"/>
      <c r="B434" s="713"/>
      <c r="C434" s="1666"/>
      <c r="D434" s="1665"/>
      <c r="E434" s="1782"/>
      <c r="F434" s="1665"/>
    </row>
    <row r="435" spans="1:6" ht="15">
      <c r="A435" s="1161"/>
      <c r="B435" s="713"/>
      <c r="C435" s="1666"/>
      <c r="D435" s="1665"/>
      <c r="E435" s="1782"/>
      <c r="F435" s="1665"/>
    </row>
    <row r="436" spans="1:6" ht="15">
      <c r="A436" s="1161"/>
      <c r="B436" s="713"/>
      <c r="C436" s="1666"/>
      <c r="D436" s="1665"/>
      <c r="E436" s="1782"/>
      <c r="F436" s="1665"/>
    </row>
    <row r="437" spans="1:6" ht="15">
      <c r="A437" s="1161"/>
      <c r="B437" s="713"/>
      <c r="C437" s="1666"/>
      <c r="D437" s="1665"/>
      <c r="E437" s="1782"/>
      <c r="F437" s="1665"/>
    </row>
    <row r="438" spans="1:6" ht="15">
      <c r="A438" s="1161"/>
      <c r="B438" s="713"/>
      <c r="C438" s="1666"/>
      <c r="D438" s="1665"/>
      <c r="E438" s="1782"/>
      <c r="F438" s="1665"/>
    </row>
    <row r="439" spans="1:6" ht="15">
      <c r="A439" s="1161"/>
      <c r="B439" s="713"/>
      <c r="C439" s="1666"/>
      <c r="D439" s="1665"/>
      <c r="E439" s="1782"/>
      <c r="F439" s="1665"/>
    </row>
    <row r="440" spans="1:6" ht="15">
      <c r="A440" s="1161"/>
      <c r="B440" s="713"/>
      <c r="C440" s="1666"/>
      <c r="D440" s="1665"/>
      <c r="E440" s="1782"/>
      <c r="F440" s="1665"/>
    </row>
    <row r="441" spans="1:6" ht="15">
      <c r="A441" s="1161"/>
      <c r="B441" s="713"/>
      <c r="C441" s="1666"/>
      <c r="D441" s="1665"/>
      <c r="E441" s="1782"/>
      <c r="F441" s="1665"/>
    </row>
    <row r="442" spans="1:6" ht="15">
      <c r="A442" s="1161"/>
      <c r="B442" s="713"/>
      <c r="C442" s="1666"/>
      <c r="D442" s="1665"/>
      <c r="E442" s="1782"/>
      <c r="F442" s="1665"/>
    </row>
    <row r="443" spans="1:6" ht="15">
      <c r="A443" s="1161"/>
      <c r="B443" s="713"/>
      <c r="C443" s="1666"/>
      <c r="D443" s="1665"/>
      <c r="E443" s="1782"/>
      <c r="F443" s="1665"/>
    </row>
    <row r="444" spans="1:6" ht="15">
      <c r="A444" s="1161"/>
      <c r="B444" s="713"/>
      <c r="C444" s="1666"/>
      <c r="D444" s="1665"/>
      <c r="E444" s="1782"/>
      <c r="F444" s="1665"/>
    </row>
    <row r="445" spans="1:6" ht="15">
      <c r="A445" s="1161"/>
      <c r="B445" s="713"/>
      <c r="C445" s="1666"/>
      <c r="D445" s="1665"/>
      <c r="E445" s="1782"/>
      <c r="F445" s="1665"/>
    </row>
    <row r="446" spans="1:6" ht="12.75">
      <c r="A446" s="1161"/>
      <c r="B446" s="713"/>
      <c r="C446" s="1786"/>
      <c r="D446" s="616"/>
      <c r="E446" s="616"/>
      <c r="F446" s="616"/>
    </row>
    <row r="447" spans="1:6" ht="12.75">
      <c r="A447" s="1161"/>
      <c r="B447" s="713"/>
      <c r="C447" s="1786"/>
      <c r="D447" s="616"/>
      <c r="E447" s="616"/>
      <c r="F447" s="616"/>
    </row>
    <row r="448" spans="1:6" ht="12.75">
      <c r="A448" s="1161"/>
      <c r="B448" s="713"/>
      <c r="C448" s="1786"/>
      <c r="D448" s="616"/>
      <c r="E448" s="616"/>
      <c r="F448" s="616"/>
    </row>
    <row r="449" spans="1:6" ht="12.75">
      <c r="A449" s="1164"/>
      <c r="B449" s="713"/>
      <c r="C449" s="1786"/>
      <c r="D449" s="616"/>
      <c r="E449" s="616"/>
      <c r="F449" s="616"/>
    </row>
    <row r="450" spans="1:6" ht="12.75">
      <c r="A450" s="1164"/>
      <c r="B450" s="713"/>
      <c r="C450" s="1786"/>
      <c r="D450" s="616"/>
      <c r="E450" s="616"/>
      <c r="F450" s="616"/>
    </row>
    <row r="451" spans="1:6" ht="12.75">
      <c r="A451" s="1164"/>
      <c r="B451" s="713"/>
      <c r="C451" s="1786"/>
      <c r="D451" s="616"/>
      <c r="E451" s="616"/>
      <c r="F451" s="616"/>
    </row>
    <row r="452" spans="1:6" ht="12.75">
      <c r="A452" s="1164"/>
      <c r="B452" s="713"/>
      <c r="C452" s="1786"/>
      <c r="D452" s="616"/>
      <c r="E452" s="616"/>
      <c r="F452" s="616"/>
    </row>
    <row r="453" spans="1:6" ht="12.75">
      <c r="A453" s="1164"/>
      <c r="B453" s="713"/>
      <c r="C453" s="1786"/>
      <c r="D453" s="616"/>
      <c r="E453" s="616"/>
      <c r="F453" s="616"/>
    </row>
    <row r="454" spans="1:6" ht="12.75">
      <c r="A454" s="1164"/>
      <c r="B454" s="713"/>
      <c r="C454" s="1786"/>
      <c r="D454" s="616"/>
      <c r="E454" s="616"/>
      <c r="F454" s="616"/>
    </row>
    <row r="455" spans="1:6" ht="12.75">
      <c r="A455" s="1164"/>
      <c r="B455" s="713"/>
      <c r="C455" s="1786"/>
      <c r="D455" s="616"/>
      <c r="E455" s="616"/>
      <c r="F455" s="616"/>
    </row>
    <row r="456" spans="1:6" ht="12.75">
      <c r="A456" s="1164"/>
      <c r="B456" s="713"/>
      <c r="C456" s="1786"/>
      <c r="D456" s="616"/>
      <c r="E456" s="616"/>
      <c r="F456" s="616"/>
    </row>
    <row r="457" spans="1:6" ht="12.75">
      <c r="A457" s="1164"/>
      <c r="B457" s="713"/>
      <c r="C457" s="1786"/>
      <c r="D457" s="616"/>
      <c r="E457" s="616"/>
      <c r="F457" s="616"/>
    </row>
    <row r="458" spans="1:6" ht="12.75">
      <c r="A458" s="1164"/>
      <c r="B458" s="713"/>
      <c r="C458" s="1786"/>
      <c r="D458" s="616"/>
      <c r="E458" s="616"/>
      <c r="F458" s="616"/>
    </row>
    <row r="459" spans="1:6" ht="12.75">
      <c r="A459" s="1164"/>
      <c r="B459" s="713"/>
      <c r="C459" s="1786"/>
      <c r="D459" s="616"/>
      <c r="E459" s="616"/>
      <c r="F459" s="616"/>
    </row>
    <row r="460" spans="1:6" ht="12.75">
      <c r="A460" s="1164"/>
      <c r="B460" s="713"/>
      <c r="C460" s="1786"/>
      <c r="D460" s="616"/>
      <c r="E460" s="616"/>
      <c r="F460" s="616"/>
    </row>
    <row r="461" spans="1:6" ht="12.75">
      <c r="A461" s="1164"/>
      <c r="B461" s="713"/>
      <c r="C461" s="1786"/>
      <c r="D461" s="616"/>
      <c r="E461" s="616"/>
      <c r="F461" s="616"/>
    </row>
    <row r="462" spans="1:6" ht="12.75">
      <c r="A462" s="1164"/>
      <c r="B462" s="713"/>
      <c r="C462" s="1786"/>
      <c r="D462" s="616"/>
      <c r="E462" s="616"/>
      <c r="F462" s="616"/>
    </row>
    <row r="463" spans="1:6" ht="12.75">
      <c r="A463" s="1164"/>
      <c r="B463" s="713"/>
      <c r="C463" s="1786"/>
      <c r="D463" s="616"/>
      <c r="E463" s="616"/>
      <c r="F463" s="616"/>
    </row>
    <row r="464" spans="1:6" ht="12.75">
      <c r="A464" s="1164"/>
      <c r="B464" s="713"/>
      <c r="C464" s="1786"/>
      <c r="D464" s="616"/>
      <c r="E464" s="616"/>
      <c r="F464" s="616"/>
    </row>
    <row r="465" spans="1:6" ht="12.75">
      <c r="A465" s="1164"/>
      <c r="B465" s="713"/>
      <c r="C465" s="1786"/>
      <c r="D465" s="616"/>
      <c r="E465" s="616"/>
      <c r="F465" s="616"/>
    </row>
    <row r="466" spans="1:6" ht="12.75">
      <c r="A466" s="1164"/>
      <c r="B466" s="713"/>
      <c r="C466" s="1786"/>
      <c r="D466" s="616"/>
      <c r="E466" s="616"/>
      <c r="F466" s="616"/>
    </row>
    <row r="467" spans="1:6" ht="12.75">
      <c r="A467" s="1164"/>
      <c r="B467" s="713"/>
      <c r="C467" s="1786"/>
      <c r="D467" s="616"/>
      <c r="E467" s="616"/>
      <c r="F467" s="616"/>
    </row>
    <row r="468" spans="1:6" ht="12.75">
      <c r="A468" s="1164"/>
      <c r="B468" s="713"/>
      <c r="C468" s="1786"/>
      <c r="D468" s="616"/>
      <c r="E468" s="616"/>
      <c r="F468" s="616"/>
    </row>
    <row r="469" spans="1:6" ht="12.75">
      <c r="A469" s="1164"/>
      <c r="B469" s="713"/>
      <c r="C469" s="1786"/>
      <c r="D469" s="616"/>
      <c r="E469" s="616"/>
      <c r="F469" s="616"/>
    </row>
    <row r="470" spans="1:6" ht="12.75">
      <c r="A470" s="1164"/>
      <c r="B470" s="713"/>
      <c r="C470" s="1786"/>
      <c r="D470" s="616"/>
      <c r="E470" s="616"/>
      <c r="F470" s="616"/>
    </row>
    <row r="471" spans="1:6" ht="12.75">
      <c r="A471" s="1164"/>
      <c r="B471" s="713"/>
      <c r="C471" s="1786"/>
      <c r="D471" s="616"/>
      <c r="E471" s="616"/>
      <c r="F471" s="616"/>
    </row>
    <row r="472" spans="1:6" ht="12.75">
      <c r="A472" s="1164"/>
      <c r="B472" s="713"/>
      <c r="C472" s="1786"/>
      <c r="D472" s="616"/>
      <c r="E472" s="616"/>
      <c r="F472" s="616"/>
    </row>
    <row r="473" spans="1:6" ht="12.75">
      <c r="A473" s="1164"/>
      <c r="B473" s="713"/>
      <c r="C473" s="1786"/>
      <c r="D473" s="616"/>
      <c r="E473" s="616"/>
      <c r="F473" s="616"/>
    </row>
    <row r="474" spans="1:6" ht="12.75">
      <c r="A474" s="1164"/>
      <c r="B474" s="713"/>
      <c r="C474" s="1786"/>
      <c r="D474" s="616"/>
      <c r="E474" s="616"/>
      <c r="F474" s="616"/>
    </row>
    <row r="475" spans="1:6" ht="12.75">
      <c r="A475" s="1164"/>
      <c r="B475" s="713"/>
      <c r="C475" s="1786"/>
      <c r="D475" s="616"/>
      <c r="E475" s="616"/>
      <c r="F475" s="616"/>
    </row>
    <row r="476" spans="1:6" ht="12.75">
      <c r="A476" s="1164"/>
      <c r="B476" s="713"/>
      <c r="C476" s="1786"/>
      <c r="D476" s="616"/>
      <c r="E476" s="616"/>
      <c r="F476" s="616"/>
    </row>
    <row r="477" spans="1:6" ht="12.75">
      <c r="A477" s="1164"/>
      <c r="B477" s="713"/>
      <c r="C477" s="1786"/>
      <c r="D477" s="616"/>
      <c r="E477" s="616"/>
      <c r="F477" s="616"/>
    </row>
    <row r="478" spans="1:6" ht="12.75">
      <c r="A478" s="1164"/>
      <c r="B478" s="713"/>
      <c r="C478" s="1786"/>
      <c r="D478" s="616"/>
      <c r="E478" s="616"/>
      <c r="F478" s="616"/>
    </row>
    <row r="479" spans="1:6">
      <c r="A479" s="117"/>
      <c r="B479" s="617"/>
      <c r="C479" s="1786"/>
      <c r="D479" s="616"/>
      <c r="E479" s="616"/>
      <c r="F479" s="616"/>
    </row>
    <row r="480" spans="1:6">
      <c r="A480" s="117"/>
      <c r="B480" s="617"/>
      <c r="C480" s="1786"/>
      <c r="D480" s="616"/>
      <c r="E480" s="616"/>
      <c r="F480" s="616"/>
    </row>
    <row r="481" spans="1:6">
      <c r="A481" s="117"/>
      <c r="B481" s="617"/>
      <c r="C481" s="1786"/>
      <c r="D481" s="616"/>
      <c r="E481" s="616"/>
      <c r="F481" s="616"/>
    </row>
    <row r="482" spans="1:6">
      <c r="A482" s="117"/>
      <c r="B482" s="617"/>
      <c r="C482" s="1786"/>
      <c r="D482" s="616"/>
      <c r="E482" s="616"/>
      <c r="F482" s="616"/>
    </row>
    <row r="483" spans="1:6">
      <c r="A483" s="117"/>
      <c r="B483" s="617"/>
      <c r="C483" s="1786"/>
      <c r="D483" s="616"/>
      <c r="E483" s="616"/>
      <c r="F483" s="616"/>
    </row>
    <row r="484" spans="1:6">
      <c r="A484" s="117"/>
      <c r="B484" s="617"/>
      <c r="C484" s="1786"/>
      <c r="D484" s="616"/>
      <c r="E484" s="616"/>
      <c r="F484" s="616"/>
    </row>
    <row r="485" spans="1:6">
      <c r="A485" s="117"/>
      <c r="B485" s="617"/>
      <c r="C485" s="1786"/>
      <c r="D485" s="616"/>
      <c r="E485" s="616"/>
      <c r="F485" s="616"/>
    </row>
    <row r="486" spans="1:6">
      <c r="A486" s="117"/>
      <c r="B486" s="617"/>
      <c r="C486" s="1786"/>
      <c r="D486" s="616"/>
      <c r="E486" s="616"/>
      <c r="F486" s="616"/>
    </row>
    <row r="487" spans="1:6">
      <c r="A487" s="117"/>
      <c r="B487" s="617"/>
      <c r="C487" s="1786"/>
      <c r="D487" s="616"/>
      <c r="E487" s="616"/>
      <c r="F487" s="616"/>
    </row>
    <row r="488" spans="1:6">
      <c r="A488" s="117"/>
      <c r="B488" s="617"/>
      <c r="C488" s="1786"/>
      <c r="D488" s="616"/>
      <c r="E488" s="616"/>
      <c r="F488" s="616"/>
    </row>
    <row r="489" spans="1:6">
      <c r="A489" s="117"/>
      <c r="B489" s="617"/>
      <c r="C489" s="1786"/>
      <c r="D489" s="616"/>
      <c r="E489" s="616"/>
      <c r="F489" s="616"/>
    </row>
    <row r="490" spans="1:6">
      <c r="A490" s="117"/>
      <c r="B490" s="617"/>
      <c r="C490" s="1786"/>
      <c r="D490" s="616"/>
      <c r="E490" s="616"/>
      <c r="F490" s="616"/>
    </row>
    <row r="491" spans="1:6">
      <c r="A491" s="117"/>
      <c r="B491" s="617"/>
      <c r="C491" s="1786"/>
      <c r="D491" s="616"/>
      <c r="E491" s="616"/>
      <c r="F491" s="616"/>
    </row>
    <row r="492" spans="1:6">
      <c r="A492" s="117"/>
      <c r="B492" s="617"/>
      <c r="C492" s="1786"/>
      <c r="D492" s="616"/>
      <c r="E492" s="616"/>
      <c r="F492" s="616"/>
    </row>
    <row r="493" spans="1:6">
      <c r="A493" s="117"/>
      <c r="B493" s="617"/>
      <c r="C493" s="1786"/>
      <c r="D493" s="616"/>
      <c r="E493" s="616"/>
      <c r="F493" s="616"/>
    </row>
    <row r="494" spans="1:6">
      <c r="A494" s="117"/>
      <c r="B494" s="617"/>
      <c r="C494" s="1786"/>
      <c r="D494" s="616"/>
      <c r="E494" s="616"/>
      <c r="F494" s="616"/>
    </row>
    <row r="495" spans="1:6">
      <c r="A495" s="117"/>
      <c r="B495" s="617"/>
      <c r="C495" s="1786"/>
      <c r="D495" s="616"/>
      <c r="E495" s="616"/>
      <c r="F495" s="616"/>
    </row>
    <row r="496" spans="1:6">
      <c r="A496" s="117"/>
      <c r="B496" s="617"/>
      <c r="C496" s="1786"/>
      <c r="D496" s="616"/>
      <c r="E496" s="616"/>
      <c r="F496" s="616"/>
    </row>
    <row r="497" spans="1:6">
      <c r="A497" s="117"/>
      <c r="B497" s="617"/>
      <c r="C497" s="1786"/>
      <c r="D497" s="616"/>
      <c r="E497" s="616"/>
      <c r="F497" s="616"/>
    </row>
    <row r="498" spans="1:6">
      <c r="A498" s="117"/>
      <c r="B498" s="617"/>
      <c r="C498" s="1786"/>
      <c r="D498" s="616"/>
      <c r="E498" s="616"/>
      <c r="F498" s="616"/>
    </row>
    <row r="499" spans="1:6">
      <c r="A499" s="117"/>
      <c r="B499" s="617"/>
      <c r="C499" s="1786"/>
      <c r="D499" s="616"/>
      <c r="E499" s="616"/>
      <c r="F499" s="616"/>
    </row>
    <row r="500" spans="1:6">
      <c r="A500" s="117"/>
      <c r="B500" s="617"/>
      <c r="C500" s="1786"/>
      <c r="D500" s="616"/>
      <c r="E500" s="616"/>
      <c r="F500" s="616"/>
    </row>
    <row r="501" spans="1:6">
      <c r="A501" s="117"/>
      <c r="B501" s="617"/>
      <c r="C501" s="1786"/>
      <c r="D501" s="616"/>
      <c r="E501" s="616"/>
      <c r="F501" s="616"/>
    </row>
    <row r="502" spans="1:6">
      <c r="A502" s="117"/>
      <c r="B502" s="617"/>
      <c r="C502" s="1786"/>
      <c r="D502" s="616"/>
      <c r="E502" s="616"/>
      <c r="F502" s="616"/>
    </row>
    <row r="503" spans="1:6">
      <c r="A503" s="117"/>
      <c r="B503" s="617"/>
      <c r="C503" s="1786"/>
      <c r="D503" s="616"/>
      <c r="E503" s="616"/>
      <c r="F503" s="616"/>
    </row>
    <row r="504" spans="1:6">
      <c r="A504" s="117"/>
      <c r="B504" s="617"/>
      <c r="C504" s="1786"/>
      <c r="D504" s="616"/>
      <c r="E504" s="616"/>
      <c r="F504" s="616"/>
    </row>
    <row r="505" spans="1:6">
      <c r="A505" s="117"/>
      <c r="B505" s="617"/>
      <c r="C505" s="1786"/>
      <c r="D505" s="616"/>
      <c r="E505" s="616"/>
      <c r="F505" s="616"/>
    </row>
    <row r="506" spans="1:6">
      <c r="A506" s="117"/>
      <c r="B506" s="617"/>
      <c r="C506" s="1786"/>
      <c r="D506" s="616"/>
      <c r="E506" s="616"/>
      <c r="F506" s="616"/>
    </row>
    <row r="507" spans="1:6">
      <c r="A507" s="117"/>
      <c r="B507" s="617"/>
      <c r="C507" s="1786"/>
      <c r="D507" s="616"/>
      <c r="E507" s="616"/>
      <c r="F507" s="616"/>
    </row>
    <row r="508" spans="1:6">
      <c r="A508" s="117"/>
      <c r="B508" s="617"/>
      <c r="C508" s="1786"/>
      <c r="D508" s="616"/>
      <c r="E508" s="616"/>
      <c r="F508" s="616"/>
    </row>
    <row r="509" spans="1:6">
      <c r="A509" s="117"/>
      <c r="B509" s="617"/>
      <c r="C509" s="1786"/>
      <c r="D509" s="616"/>
      <c r="E509" s="616"/>
      <c r="F509" s="616"/>
    </row>
    <row r="510" spans="1:6">
      <c r="A510" s="117"/>
      <c r="B510" s="617"/>
      <c r="C510" s="1786"/>
      <c r="D510" s="616"/>
      <c r="E510" s="616"/>
      <c r="F510" s="616"/>
    </row>
    <row r="511" spans="1:6">
      <c r="A511" s="117"/>
      <c r="B511" s="617"/>
      <c r="C511" s="1786"/>
      <c r="D511" s="616"/>
      <c r="E511" s="616"/>
      <c r="F511" s="616"/>
    </row>
    <row r="512" spans="1:6">
      <c r="A512" s="117"/>
      <c r="B512" s="617"/>
      <c r="C512" s="1786"/>
      <c r="D512" s="616"/>
      <c r="E512" s="616"/>
      <c r="F512" s="616"/>
    </row>
    <row r="513" spans="1:6">
      <c r="A513" s="117"/>
      <c r="B513" s="617"/>
      <c r="C513" s="1786"/>
      <c r="D513" s="616"/>
      <c r="E513" s="616"/>
      <c r="F513" s="616"/>
    </row>
    <row r="514" spans="1:6">
      <c r="A514" s="117"/>
      <c r="B514" s="617"/>
      <c r="C514" s="1786"/>
      <c r="D514" s="616"/>
      <c r="E514" s="616"/>
      <c r="F514" s="616"/>
    </row>
    <row r="515" spans="1:6">
      <c r="A515" s="117"/>
      <c r="B515" s="617"/>
      <c r="C515" s="1786"/>
      <c r="D515" s="616"/>
      <c r="E515" s="616"/>
      <c r="F515" s="616"/>
    </row>
    <row r="516" spans="1:6">
      <c r="A516" s="117"/>
      <c r="B516" s="617"/>
      <c r="C516" s="1786"/>
      <c r="D516" s="616"/>
      <c r="E516" s="616"/>
      <c r="F516" s="616"/>
    </row>
    <row r="517" spans="1:6">
      <c r="A517" s="117"/>
      <c r="B517" s="617"/>
      <c r="C517" s="1786"/>
      <c r="D517" s="616"/>
      <c r="E517" s="616"/>
      <c r="F517" s="616"/>
    </row>
    <row r="518" spans="1:6">
      <c r="A518" s="117"/>
      <c r="B518" s="617"/>
      <c r="C518" s="1786"/>
      <c r="D518" s="616"/>
      <c r="E518" s="616"/>
      <c r="F518" s="616"/>
    </row>
    <row r="519" spans="1:6">
      <c r="A519" s="117"/>
      <c r="B519" s="617"/>
      <c r="C519" s="1786"/>
      <c r="D519" s="616"/>
      <c r="E519" s="616"/>
      <c r="F519" s="616"/>
    </row>
    <row r="520" spans="1:6">
      <c r="A520" s="117"/>
      <c r="B520" s="617"/>
      <c r="C520" s="1786"/>
      <c r="D520" s="616"/>
      <c r="E520" s="616"/>
      <c r="F520" s="616"/>
    </row>
    <row r="521" spans="1:6">
      <c r="A521" s="117"/>
      <c r="B521" s="617"/>
      <c r="C521" s="1786"/>
      <c r="D521" s="616"/>
      <c r="E521" s="616"/>
      <c r="F521" s="616"/>
    </row>
    <row r="522" spans="1:6">
      <c r="A522" s="117"/>
      <c r="B522" s="617"/>
      <c r="C522" s="1786"/>
      <c r="D522" s="616"/>
      <c r="E522" s="616"/>
      <c r="F522" s="616"/>
    </row>
    <row r="523" spans="1:6">
      <c r="A523" s="117"/>
      <c r="B523" s="617"/>
      <c r="C523" s="1786"/>
      <c r="D523" s="616"/>
      <c r="E523" s="616"/>
      <c r="F523" s="616"/>
    </row>
    <row r="524" spans="1:6">
      <c r="A524" s="117"/>
      <c r="B524" s="617"/>
      <c r="C524" s="1786"/>
      <c r="D524" s="616"/>
      <c r="E524" s="616"/>
      <c r="F524" s="616"/>
    </row>
    <row r="525" spans="1:6">
      <c r="A525" s="117"/>
      <c r="B525" s="617"/>
      <c r="C525" s="1786"/>
      <c r="D525" s="616"/>
      <c r="E525" s="616"/>
      <c r="F525" s="616"/>
    </row>
    <row r="526" spans="1:6">
      <c r="A526" s="117"/>
      <c r="B526" s="617"/>
      <c r="C526" s="1786"/>
      <c r="D526" s="616"/>
      <c r="E526" s="616"/>
      <c r="F526" s="616"/>
    </row>
    <row r="527" spans="1:6">
      <c r="A527" s="117"/>
      <c r="B527" s="617"/>
      <c r="C527" s="1786"/>
      <c r="D527" s="616"/>
      <c r="E527" s="616"/>
      <c r="F527" s="616"/>
    </row>
    <row r="528" spans="1:6">
      <c r="A528" s="117"/>
      <c r="B528" s="617"/>
      <c r="C528" s="1786"/>
      <c r="D528" s="616"/>
      <c r="E528" s="616"/>
      <c r="F528" s="616"/>
    </row>
    <row r="529" spans="1:6">
      <c r="A529" s="117"/>
      <c r="B529" s="617"/>
      <c r="C529" s="1786"/>
      <c r="D529" s="616"/>
      <c r="E529" s="616"/>
      <c r="F529" s="616"/>
    </row>
    <row r="530" spans="1:6">
      <c r="A530" s="117"/>
      <c r="B530" s="617"/>
      <c r="C530" s="1786"/>
      <c r="D530" s="616"/>
      <c r="E530" s="616"/>
      <c r="F530" s="616"/>
    </row>
    <row r="531" spans="1:6">
      <c r="A531" s="117"/>
      <c r="B531" s="617"/>
      <c r="C531" s="1786"/>
      <c r="D531" s="616"/>
      <c r="E531" s="616"/>
      <c r="F531" s="616"/>
    </row>
    <row r="532" spans="1:6">
      <c r="A532" s="117"/>
      <c r="B532" s="617"/>
      <c r="C532" s="1786"/>
      <c r="D532" s="616"/>
      <c r="E532" s="616"/>
      <c r="F532" s="616"/>
    </row>
    <row r="533" spans="1:6">
      <c r="A533" s="117"/>
      <c r="B533" s="617"/>
      <c r="C533" s="1786"/>
      <c r="D533" s="616"/>
      <c r="E533" s="616"/>
      <c r="F533" s="616"/>
    </row>
    <row r="534" spans="1:6">
      <c r="A534" s="117"/>
      <c r="B534" s="617"/>
      <c r="C534" s="1786"/>
      <c r="D534" s="616"/>
      <c r="E534" s="616"/>
      <c r="F534" s="616"/>
    </row>
    <row r="535" spans="1:6">
      <c r="A535" s="117"/>
      <c r="B535" s="617"/>
      <c r="C535" s="1786"/>
      <c r="D535" s="616"/>
      <c r="E535" s="616"/>
      <c r="F535" s="616"/>
    </row>
    <row r="536" spans="1:6">
      <c r="A536" s="117"/>
      <c r="B536" s="617"/>
      <c r="C536" s="1786"/>
      <c r="D536" s="616"/>
      <c r="E536" s="616"/>
      <c r="F536" s="616"/>
    </row>
    <row r="537" spans="1:6">
      <c r="A537" s="117"/>
      <c r="B537" s="617"/>
      <c r="C537" s="1786"/>
      <c r="D537" s="616"/>
      <c r="E537" s="616"/>
      <c r="F537" s="616"/>
    </row>
    <row r="538" spans="1:6">
      <c r="A538" s="117"/>
      <c r="B538" s="617"/>
      <c r="C538" s="1786"/>
      <c r="D538" s="616"/>
      <c r="E538" s="616"/>
      <c r="F538" s="616"/>
    </row>
    <row r="539" spans="1:6">
      <c r="A539" s="117"/>
      <c r="B539" s="617"/>
      <c r="C539" s="1786"/>
      <c r="D539" s="616"/>
      <c r="E539" s="616"/>
      <c r="F539" s="616"/>
    </row>
    <row r="540" spans="1:6">
      <c r="A540" s="117"/>
      <c r="B540" s="617"/>
      <c r="C540" s="1786"/>
      <c r="D540" s="616"/>
      <c r="E540" s="616"/>
      <c r="F540" s="616"/>
    </row>
    <row r="541" spans="1:6">
      <c r="A541" s="117"/>
      <c r="B541" s="617"/>
      <c r="C541" s="1786"/>
      <c r="D541" s="616"/>
      <c r="E541" s="616"/>
      <c r="F541" s="616"/>
    </row>
    <row r="542" spans="1:6">
      <c r="A542" s="117"/>
      <c r="B542" s="617"/>
      <c r="C542" s="1786"/>
      <c r="D542" s="616"/>
      <c r="E542" s="616"/>
      <c r="F542" s="616"/>
    </row>
    <row r="543" spans="1:6">
      <c r="A543" s="117"/>
      <c r="B543" s="617"/>
      <c r="C543" s="1786"/>
      <c r="D543" s="616"/>
      <c r="E543" s="616"/>
      <c r="F543" s="616"/>
    </row>
    <row r="544" spans="1:6">
      <c r="A544" s="117"/>
      <c r="B544" s="617"/>
      <c r="C544" s="1786"/>
      <c r="D544" s="616"/>
      <c r="E544" s="616"/>
      <c r="F544" s="616"/>
    </row>
    <row r="545" spans="1:6">
      <c r="A545" s="117"/>
      <c r="B545" s="617"/>
      <c r="C545" s="1786"/>
      <c r="D545" s="616"/>
      <c r="E545" s="616"/>
      <c r="F545" s="616"/>
    </row>
    <row r="546" spans="1:6">
      <c r="A546" s="117"/>
      <c r="B546" s="617"/>
      <c r="C546" s="1786"/>
      <c r="D546" s="616"/>
      <c r="E546" s="616"/>
      <c r="F546" s="616"/>
    </row>
    <row r="547" spans="1:6">
      <c r="A547" s="117"/>
      <c r="B547" s="617"/>
      <c r="C547" s="1786"/>
      <c r="D547" s="616"/>
      <c r="E547" s="616"/>
      <c r="F547" s="616"/>
    </row>
    <row r="548" spans="1:6">
      <c r="A548" s="117"/>
      <c r="B548" s="617"/>
      <c r="C548" s="1786"/>
      <c r="D548" s="616"/>
      <c r="E548" s="616"/>
      <c r="F548" s="616"/>
    </row>
    <row r="549" spans="1:6">
      <c r="A549" s="117"/>
      <c r="B549" s="617"/>
      <c r="C549" s="1786"/>
      <c r="D549" s="616"/>
      <c r="E549" s="616"/>
      <c r="F549" s="616"/>
    </row>
    <row r="550" spans="1:6">
      <c r="A550" s="117"/>
      <c r="B550" s="617"/>
      <c r="C550" s="1786"/>
      <c r="D550" s="616"/>
      <c r="E550" s="616"/>
      <c r="F550" s="616"/>
    </row>
    <row r="551" spans="1:6">
      <c r="A551" s="117"/>
      <c r="B551" s="617"/>
      <c r="C551" s="1786"/>
      <c r="D551" s="616"/>
      <c r="E551" s="616"/>
      <c r="F551" s="616"/>
    </row>
    <row r="552" spans="1:6">
      <c r="A552" s="117"/>
      <c r="B552" s="617"/>
      <c r="C552" s="1786"/>
      <c r="D552" s="616"/>
      <c r="E552" s="616"/>
      <c r="F552" s="616"/>
    </row>
    <row r="553" spans="1:6">
      <c r="A553" s="117"/>
      <c r="B553" s="617"/>
      <c r="C553" s="1786"/>
      <c r="D553" s="616"/>
      <c r="E553" s="616"/>
      <c r="F553" s="616"/>
    </row>
    <row r="554" spans="1:6">
      <c r="A554" s="117"/>
      <c r="B554" s="617"/>
      <c r="C554" s="1786"/>
      <c r="D554" s="616"/>
      <c r="E554" s="616"/>
      <c r="F554" s="616"/>
    </row>
    <row r="555" spans="1:6">
      <c r="A555" s="117"/>
      <c r="B555" s="617"/>
      <c r="C555" s="1786"/>
      <c r="D555" s="616"/>
      <c r="E555" s="616"/>
      <c r="F555" s="616"/>
    </row>
    <row r="556" spans="1:6">
      <c r="A556" s="117"/>
      <c r="B556" s="617"/>
      <c r="C556" s="1786"/>
      <c r="D556" s="616"/>
      <c r="E556" s="616"/>
      <c r="F556" s="616"/>
    </row>
    <row r="557" spans="1:6">
      <c r="A557" s="117"/>
      <c r="B557" s="617"/>
      <c r="C557" s="1786"/>
      <c r="D557" s="616"/>
      <c r="E557" s="616"/>
      <c r="F557" s="616"/>
    </row>
  </sheetData>
  <mergeCells count="12">
    <mergeCell ref="A301:B301"/>
    <mergeCell ref="C300:D300"/>
    <mergeCell ref="A1:F1"/>
    <mergeCell ref="A2:E2"/>
    <mergeCell ref="A3:E3"/>
    <mergeCell ref="A4:E4"/>
    <mergeCell ref="Y300:Z300"/>
    <mergeCell ref="X20:AA21"/>
    <mergeCell ref="A260:B260"/>
    <mergeCell ref="C259:D259"/>
    <mergeCell ref="Y259:Z259"/>
    <mergeCell ref="C20:G21"/>
  </mergeCells>
  <phoneticPr fontId="0" type="noConversion"/>
  <printOptions headings="1" gridLines="1"/>
  <pageMargins left="0.74803149606299213" right="0.74803149606299213" top="0.19685039370078741" bottom="0.19685039370078741" header="0.11811023622047245" footer="0"/>
  <pageSetup scale="65"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sheetPr codeName="Sheet11" enableFormatConditionsCalculation="0">
    <tabColor indexed="9"/>
    <pageSetUpPr fitToPage="1"/>
  </sheetPr>
  <dimension ref="A1:BQ673"/>
  <sheetViews>
    <sheetView topLeftCell="A193" workbookViewId="0">
      <selection activeCell="A18" sqref="A18"/>
    </sheetView>
  </sheetViews>
  <sheetFormatPr defaultRowHeight="11.25"/>
  <cols>
    <col min="1" max="1" width="8.5703125" style="117" customWidth="1"/>
    <col min="2" max="2" width="36.5703125" style="617" customWidth="1"/>
    <col min="3" max="3" width="15.7109375" style="1204" customWidth="1"/>
    <col min="4" max="6" width="15.7109375" style="1205" customWidth="1"/>
    <col min="7" max="9" width="15.7109375" style="7" customWidth="1"/>
    <col min="10" max="12" width="15.7109375" style="7" hidden="1" customWidth="1"/>
    <col min="13" max="13" width="15.7109375" style="7" customWidth="1"/>
    <col min="14" max="14" width="15.7109375" style="7" hidden="1" customWidth="1"/>
    <col min="15" max="15" width="15.7109375" style="7" customWidth="1"/>
    <col min="16" max="17" width="15.7109375" style="7" hidden="1" customWidth="1"/>
    <col min="18" max="30" width="15.7109375" style="7" customWidth="1"/>
    <col min="31" max="33" width="15.7109375" style="7" hidden="1" customWidth="1"/>
    <col min="34" max="34" width="15.7109375" style="7" customWidth="1"/>
    <col min="35" max="35" width="15.7109375" style="7" hidden="1" customWidth="1"/>
    <col min="36" max="36" width="15.7109375" style="7" customWidth="1"/>
    <col min="37" max="38" width="15.7109375" style="7" hidden="1" customWidth="1"/>
    <col min="39" max="47" width="15.7109375" style="7" customWidth="1"/>
    <col min="48" max="48" width="15.7109375" style="61" customWidth="1"/>
    <col min="49" max="51" width="15.7109375" style="7" customWidth="1"/>
    <col min="52" max="54" width="15.7109375" style="7" hidden="1" customWidth="1"/>
    <col min="55" max="55" width="15.7109375" style="7" customWidth="1"/>
    <col min="56" max="56" width="15.7109375" style="7" hidden="1" customWidth="1"/>
    <col min="57" max="57" width="15.7109375" style="7" customWidth="1"/>
    <col min="58" max="59" width="15.7109375" style="7" hidden="1" customWidth="1"/>
    <col min="60" max="68" width="15.7109375" style="7" customWidth="1"/>
    <col min="69" max="69" width="15.7109375" style="61" customWidth="1"/>
    <col min="70" max="16384" width="9.140625" style="7"/>
  </cols>
  <sheetData>
    <row r="1" spans="1:69" s="13" customFormat="1" ht="82.5" customHeight="1">
      <c r="A1" s="2407"/>
      <c r="B1" s="2407"/>
      <c r="C1" s="2407"/>
      <c r="D1" s="2407"/>
      <c r="E1" s="2407"/>
      <c r="F1" s="2407"/>
    </row>
    <row r="2" spans="1:69" s="13" customFormat="1" ht="20.25">
      <c r="A2" s="2448"/>
      <c r="B2" s="2448"/>
      <c r="C2" s="2448"/>
      <c r="D2" s="2448"/>
      <c r="E2" s="2448"/>
    </row>
    <row r="3" spans="1:69" s="13" customFormat="1" ht="30">
      <c r="A3" s="2449"/>
      <c r="B3" s="2449"/>
      <c r="C3" s="2449"/>
      <c r="D3" s="2449"/>
      <c r="E3" s="2449"/>
      <c r="G3" s="14"/>
    </row>
    <row r="4" spans="1:69" s="13" customFormat="1" ht="18">
      <c r="A4" s="2450"/>
      <c r="B4" s="2450"/>
      <c r="C4" s="2450"/>
      <c r="D4" s="2450"/>
      <c r="E4" s="2450"/>
    </row>
    <row r="5" spans="1:69" s="13" customFormat="1" ht="20.25">
      <c r="A5" s="323" t="str">
        <f>"Sheet O7 Amortization Output Worksheet  - "&amp;  'I2 LDC class'!$C$17</f>
        <v>Sheet O7 Amortization Output Worksheet  - Fort Frances Power Corporation</v>
      </c>
      <c r="B5" s="324"/>
      <c r="C5" s="547"/>
      <c r="D5" s="547"/>
      <c r="E5" s="325"/>
    </row>
    <row r="6" spans="1:69" s="13" customFormat="1">
      <c r="A6" s="16"/>
      <c r="B6" s="16"/>
      <c r="C6" s="548"/>
      <c r="D6" s="548"/>
      <c r="E6" s="16"/>
      <c r="F6" s="16"/>
      <c r="G6" s="16"/>
      <c r="H6" s="16"/>
      <c r="I6" s="16"/>
      <c r="J6" s="16"/>
      <c r="K6" s="16"/>
      <c r="L6" s="16"/>
      <c r="M6" s="16"/>
      <c r="N6" s="16"/>
      <c r="O6" s="16"/>
    </row>
    <row r="7" spans="1:69">
      <c r="A7" s="996"/>
      <c r="D7" s="609"/>
    </row>
    <row r="8" spans="1:69" ht="12.75">
      <c r="C8" s="1206"/>
    </row>
    <row r="9" spans="1:69" ht="15.75">
      <c r="A9" s="1311" t="s">
        <v>952</v>
      </c>
      <c r="B9" s="1312"/>
      <c r="C9" s="1313"/>
    </row>
    <row r="10" spans="1:69" ht="15.75">
      <c r="A10" s="1314" t="s">
        <v>811</v>
      </c>
      <c r="B10" s="1315"/>
      <c r="C10" s="1316"/>
    </row>
    <row r="11" spans="1:69" ht="3" customHeight="1">
      <c r="A11" s="113"/>
    </row>
    <row r="12" spans="1:69" s="351" customFormat="1" ht="3" customHeight="1">
      <c r="C12" s="1256"/>
      <c r="AV12" s="460"/>
    </row>
    <row r="13" spans="1:69" s="351" customFormat="1" ht="3" customHeight="1">
      <c r="AV13" s="460"/>
    </row>
    <row r="14" spans="1:69" s="351" customFormat="1" ht="12.75">
      <c r="AV14" s="460"/>
    </row>
    <row r="15" spans="1:69" s="1259" customFormat="1" ht="25.5">
      <c r="C15" s="1260"/>
      <c r="D15" s="1261"/>
      <c r="E15" s="1262"/>
      <c r="F15" s="1263"/>
      <c r="G15" s="1264" t="s">
        <v>1139</v>
      </c>
      <c r="H15" s="1264"/>
      <c r="I15" s="1264"/>
      <c r="J15" s="1264"/>
      <c r="K15" s="1264"/>
      <c r="L15" s="1264"/>
      <c r="M15" s="1264"/>
      <c r="N15" s="1264"/>
      <c r="O15" s="1264"/>
      <c r="P15" s="1264"/>
      <c r="Q15" s="1264"/>
      <c r="R15" s="1264"/>
      <c r="S15" s="1264"/>
      <c r="T15" s="1264"/>
      <c r="U15" s="1264"/>
      <c r="V15" s="1264"/>
      <c r="W15" s="1264"/>
      <c r="X15" s="1264"/>
      <c r="Y15" s="1264"/>
      <c r="Z15" s="1264"/>
      <c r="AA15" s="1265"/>
      <c r="AB15" s="1264" t="s">
        <v>1140</v>
      </c>
      <c r="AC15" s="1264"/>
      <c r="AD15" s="1264"/>
      <c r="AE15" s="1264"/>
      <c r="AF15" s="1264"/>
      <c r="AG15" s="1264"/>
      <c r="AH15" s="1264"/>
      <c r="AI15" s="1264"/>
      <c r="AJ15" s="1264"/>
      <c r="AK15" s="1264"/>
      <c r="AL15" s="1264"/>
      <c r="AM15" s="1264"/>
      <c r="AN15" s="1264"/>
      <c r="AO15" s="1264"/>
      <c r="AP15" s="1264"/>
      <c r="AQ15" s="1264"/>
      <c r="AR15" s="1264"/>
      <c r="AS15" s="1264"/>
      <c r="AT15" s="1264"/>
      <c r="AU15" s="1264"/>
      <c r="AV15" s="1265"/>
      <c r="AW15" s="1266" t="s">
        <v>1141</v>
      </c>
      <c r="AX15" s="1264"/>
      <c r="AY15" s="1264"/>
      <c r="AZ15" s="1264"/>
      <c r="BA15" s="1264"/>
      <c r="BB15" s="1264"/>
      <c r="BC15" s="1264"/>
      <c r="BD15" s="1264"/>
      <c r="BE15" s="1264"/>
      <c r="BF15" s="1264"/>
      <c r="BG15" s="1264"/>
      <c r="BH15" s="1264"/>
      <c r="BI15" s="1264"/>
      <c r="BJ15" s="1264"/>
      <c r="BK15" s="1264"/>
      <c r="BL15" s="1264"/>
      <c r="BM15" s="1264"/>
      <c r="BN15" s="1264"/>
      <c r="BO15" s="1264"/>
      <c r="BP15" s="1264"/>
      <c r="BQ15" s="1265"/>
    </row>
    <row r="16" spans="1:69" s="1077" customFormat="1" ht="12.75">
      <c r="A16" s="1267"/>
      <c r="B16" s="1267"/>
      <c r="C16" s="1268"/>
      <c r="D16" s="1269"/>
      <c r="E16" s="1270"/>
      <c r="F16" s="1271"/>
      <c r="G16" s="1272">
        <v>1</v>
      </c>
      <c r="H16" s="1272">
        <v>2</v>
      </c>
      <c r="I16" s="1272">
        <v>3</v>
      </c>
      <c r="J16" s="1272">
        <v>4</v>
      </c>
      <c r="K16" s="1272">
        <v>5</v>
      </c>
      <c r="L16" s="1272">
        <v>6</v>
      </c>
      <c r="M16" s="1272">
        <v>7</v>
      </c>
      <c r="N16" s="1272">
        <v>8</v>
      </c>
      <c r="O16" s="1272">
        <v>9</v>
      </c>
      <c r="P16" s="1272">
        <v>10</v>
      </c>
      <c r="Q16" s="1272">
        <v>11</v>
      </c>
      <c r="R16" s="1272">
        <v>12</v>
      </c>
      <c r="S16" s="1272">
        <v>13</v>
      </c>
      <c r="T16" s="1272">
        <v>14</v>
      </c>
      <c r="U16" s="1272">
        <v>15</v>
      </c>
      <c r="V16" s="1272">
        <v>16</v>
      </c>
      <c r="W16" s="1272">
        <v>17</v>
      </c>
      <c r="X16" s="1272">
        <v>18</v>
      </c>
      <c r="Y16" s="1272">
        <v>19</v>
      </c>
      <c r="Z16" s="1272">
        <v>20</v>
      </c>
      <c r="AA16" s="1273" t="s">
        <v>713</v>
      </c>
      <c r="AB16" s="1272">
        <v>1</v>
      </c>
      <c r="AC16" s="1272">
        <v>2</v>
      </c>
      <c r="AD16" s="1272">
        <v>3</v>
      </c>
      <c r="AE16" s="1272">
        <v>4</v>
      </c>
      <c r="AF16" s="1272">
        <v>5</v>
      </c>
      <c r="AG16" s="1272">
        <v>6</v>
      </c>
      <c r="AH16" s="1272">
        <v>7</v>
      </c>
      <c r="AI16" s="1272">
        <v>8</v>
      </c>
      <c r="AJ16" s="1272">
        <v>9</v>
      </c>
      <c r="AK16" s="1272">
        <v>10</v>
      </c>
      <c r="AL16" s="1272">
        <v>11</v>
      </c>
      <c r="AM16" s="1272">
        <v>12</v>
      </c>
      <c r="AN16" s="1272">
        <v>13</v>
      </c>
      <c r="AO16" s="1272">
        <v>14</v>
      </c>
      <c r="AP16" s="1272">
        <v>15</v>
      </c>
      <c r="AQ16" s="1272">
        <v>16</v>
      </c>
      <c r="AR16" s="1272">
        <v>17</v>
      </c>
      <c r="AS16" s="1272">
        <v>18</v>
      </c>
      <c r="AT16" s="1272">
        <v>19</v>
      </c>
      <c r="AU16" s="1272">
        <v>20</v>
      </c>
      <c r="AV16" s="1273" t="s">
        <v>713</v>
      </c>
      <c r="AW16" s="1274">
        <v>1</v>
      </c>
      <c r="AX16" s="1272">
        <v>2</v>
      </c>
      <c r="AY16" s="1272">
        <v>3</v>
      </c>
      <c r="AZ16" s="1272">
        <v>4</v>
      </c>
      <c r="BA16" s="1272">
        <v>5</v>
      </c>
      <c r="BB16" s="1272">
        <v>6</v>
      </c>
      <c r="BC16" s="1272">
        <v>7</v>
      </c>
      <c r="BD16" s="1272">
        <v>8</v>
      </c>
      <c r="BE16" s="1272">
        <v>9</v>
      </c>
      <c r="BF16" s="1272">
        <v>10</v>
      </c>
      <c r="BG16" s="1272">
        <v>11</v>
      </c>
      <c r="BH16" s="1272">
        <v>12</v>
      </c>
      <c r="BI16" s="1272">
        <v>13</v>
      </c>
      <c r="BJ16" s="1272">
        <v>14</v>
      </c>
      <c r="BK16" s="1272">
        <v>15</v>
      </c>
      <c r="BL16" s="1272">
        <v>16</v>
      </c>
      <c r="BM16" s="1272">
        <v>17</v>
      </c>
      <c r="BN16" s="1272">
        <v>18</v>
      </c>
      <c r="BO16" s="1272">
        <v>19</v>
      </c>
      <c r="BP16" s="1272">
        <v>20</v>
      </c>
      <c r="BQ16" s="1273" t="s">
        <v>713</v>
      </c>
    </row>
    <row r="17" spans="1:69" s="446" customFormat="1" ht="38.25">
      <c r="A17" s="88" t="s">
        <v>1189</v>
      </c>
      <c r="B17" s="88" t="s">
        <v>642</v>
      </c>
      <c r="C17" s="1317" t="s">
        <v>321</v>
      </c>
      <c r="D17" s="1276" t="s">
        <v>308</v>
      </c>
      <c r="E17" s="1277" t="s">
        <v>309</v>
      </c>
      <c r="F17" s="1278" t="s">
        <v>769</v>
      </c>
      <c r="G17" s="853" t="str">
        <f>IF('I2 LDC class'!$D$20="",'I2 LDC class'!$C$20,'I2 LDC class'!$D$20)</f>
        <v>Residential</v>
      </c>
      <c r="H17" s="853" t="str">
        <f>IF('I2 LDC class'!$D$21="",'I2 LDC class'!$C$21,'I2 LDC class'!$D$21)</f>
        <v>General Service Less Than 50 kW</v>
      </c>
      <c r="I17" s="853" t="str">
        <f>IF('I2 LDC class'!$D$22="",'I2 LDC class'!$C$22,'I2 LDC class'!$D$22)</f>
        <v>General Service 50 to 4,999 kW</v>
      </c>
      <c r="J17" s="853" t="str">
        <f>IF('I2 LDC class'!$D$23="",'I2 LDC class'!$C$23,'I2 LDC class'!$D$23)</f>
        <v>GS&gt; 50-TOU</v>
      </c>
      <c r="K17" s="853" t="str">
        <f>IF('I2 LDC class'!$D$24="",'I2 LDC class'!$C$24,'I2 LDC class'!$D$24)</f>
        <v>GS &gt;50-Intermediate</v>
      </c>
      <c r="L17" s="853" t="str">
        <f>IF('I2 LDC class'!$D$25="",'I2 LDC class'!$C$25,'I2 LDC class'!$D$25)</f>
        <v>Large Use &gt;5MW</v>
      </c>
      <c r="M17" s="853" t="str">
        <f>IF('I2 LDC class'!$D$26="",'I2 LDC class'!$C$26,'I2 LDC class'!$D$26)</f>
        <v>Street Lighting</v>
      </c>
      <c r="N17" s="853" t="str">
        <f>IF('I2 LDC class'!$D$27="",'I2 LDC class'!$C$27,'I2 LDC class'!$D$27)</f>
        <v>Sentinel</v>
      </c>
      <c r="O17" s="853" t="str">
        <f>IF('I2 LDC class'!$D$28="",'I2 LDC class'!$C$28,'I2 LDC class'!$D$28)</f>
        <v>Unmetered Scattered Load</v>
      </c>
      <c r="P17" s="853" t="str">
        <f>IF('I2 LDC class'!$D$29="",'I2 LDC class'!$C$29,'I2 LDC class'!$D$29)</f>
        <v>Embedded Distributor</v>
      </c>
      <c r="Q17" s="853" t="str">
        <f>IF('I2 LDC class'!$D$30="",'I2 LDC class'!$C$30,'I2 LDC class'!$D$30)</f>
        <v>Back-up/Standby Power</v>
      </c>
      <c r="R17" s="853" t="str">
        <f>IF('I2 LDC class'!$D$31="",'I2 LDC class'!$C$31,'I2 LDC class'!$D$31)</f>
        <v>Rate Class 1</v>
      </c>
      <c r="S17" s="853" t="str">
        <f>IF('I2 LDC class'!$D$32="",'I2 LDC class'!$C$32,'I2 LDC class'!$D$32)</f>
        <v>Rate class 2</v>
      </c>
      <c r="T17" s="853" t="str">
        <f>IF('I2 LDC class'!$D$33="",'I2 LDC class'!$C$33,'I2 LDC class'!$D$33)</f>
        <v>Rate class 3</v>
      </c>
      <c r="U17" s="853" t="str">
        <f>IF('I2 LDC class'!$D$34="",'I2 LDC class'!$C$34,'I2 LDC class'!$D$34)</f>
        <v>Rate class 4</v>
      </c>
      <c r="V17" s="853" t="str">
        <f>IF('I2 LDC class'!$D$35="",'I2 LDC class'!$C$35,'I2 LDC class'!$D$35)</f>
        <v>Rate class 5</v>
      </c>
      <c r="W17" s="853" t="str">
        <f>IF('I2 LDC class'!$D$36="",'I2 LDC class'!$C$36,'I2 LDC class'!$D$36)</f>
        <v>Rate class 6</v>
      </c>
      <c r="X17" s="853" t="str">
        <f>IF('I2 LDC class'!$D$37="",'I2 LDC class'!$C$37,'I2 LDC class'!$D$37)</f>
        <v>Rate class 7</v>
      </c>
      <c r="Y17" s="853" t="str">
        <f>IF('I2 LDC class'!$D$38="",'I2 LDC class'!$C$38,'I2 LDC class'!$D$38)</f>
        <v>Rate class 8</v>
      </c>
      <c r="Z17" s="853" t="str">
        <f>IF('I2 LDC class'!$D$39="",'I2 LDC class'!$C$39,'I2 LDC class'!$D$39)</f>
        <v>Rate class 9</v>
      </c>
      <c r="AA17" s="1279" t="s">
        <v>769</v>
      </c>
      <c r="AB17" s="853" t="str">
        <f>IF('I2 LDC class'!$D$20="",'I2 LDC class'!$C$20,'I2 LDC class'!$D$20)</f>
        <v>Residential</v>
      </c>
      <c r="AC17" s="853" t="str">
        <f>IF('I2 LDC class'!$D$21="",'I2 LDC class'!$C$21,'I2 LDC class'!$D$21)</f>
        <v>General Service Less Than 50 kW</v>
      </c>
      <c r="AD17" s="853" t="str">
        <f>IF('I2 LDC class'!$D$22="",'I2 LDC class'!$C$22,'I2 LDC class'!$D$22)</f>
        <v>General Service 50 to 4,999 kW</v>
      </c>
      <c r="AE17" s="853" t="str">
        <f>IF('I2 LDC class'!$D$23="",'I2 LDC class'!$C$23,'I2 LDC class'!$D$23)</f>
        <v>GS&gt; 50-TOU</v>
      </c>
      <c r="AF17" s="853" t="str">
        <f>IF('I2 LDC class'!$D$24="",'I2 LDC class'!$C$24,'I2 LDC class'!$D$24)</f>
        <v>GS &gt;50-Intermediate</v>
      </c>
      <c r="AG17" s="853" t="str">
        <f>IF('I2 LDC class'!$D$25="",'I2 LDC class'!$C$25,'I2 LDC class'!$D$25)</f>
        <v>Large Use &gt;5MW</v>
      </c>
      <c r="AH17" s="853" t="str">
        <f>IF('I2 LDC class'!$D$26="",'I2 LDC class'!$C$26,'I2 LDC class'!$D$26)</f>
        <v>Street Lighting</v>
      </c>
      <c r="AI17" s="853" t="str">
        <f>IF('I2 LDC class'!$D$27="",'I2 LDC class'!$C$27,'I2 LDC class'!$D$27)</f>
        <v>Sentinel</v>
      </c>
      <c r="AJ17" s="853" t="str">
        <f>IF('I2 LDC class'!$D$28="",'I2 LDC class'!$C$28,'I2 LDC class'!$D$28)</f>
        <v>Unmetered Scattered Load</v>
      </c>
      <c r="AK17" s="853" t="str">
        <f>IF('I2 LDC class'!$D$29="",'I2 LDC class'!$C$29,'I2 LDC class'!$D$29)</f>
        <v>Embedded Distributor</v>
      </c>
      <c r="AL17" s="853" t="str">
        <f>IF('I2 LDC class'!$D$30="",'I2 LDC class'!$C$30,'I2 LDC class'!$D$30)</f>
        <v>Back-up/Standby Power</v>
      </c>
      <c r="AM17" s="853" t="str">
        <f>IF('I2 LDC class'!$D$31="",'I2 LDC class'!$C$31,'I2 LDC class'!$D$31)</f>
        <v>Rate Class 1</v>
      </c>
      <c r="AN17" s="853" t="str">
        <f>IF('I2 LDC class'!$D$32="",'I2 LDC class'!$C$32,'I2 LDC class'!$D$32)</f>
        <v>Rate class 2</v>
      </c>
      <c r="AO17" s="853" t="str">
        <f>IF('I2 LDC class'!$D$33="",'I2 LDC class'!$C$33,'I2 LDC class'!$D$33)</f>
        <v>Rate class 3</v>
      </c>
      <c r="AP17" s="853" t="str">
        <f>IF('I2 LDC class'!$D$34="",'I2 LDC class'!$C$34,'I2 LDC class'!$D$34)</f>
        <v>Rate class 4</v>
      </c>
      <c r="AQ17" s="853" t="str">
        <f>IF('I2 LDC class'!$D$35="",'I2 LDC class'!$C$35,'I2 LDC class'!$D$35)</f>
        <v>Rate class 5</v>
      </c>
      <c r="AR17" s="853" t="str">
        <f>IF('I2 LDC class'!$D$36="",'I2 LDC class'!$C$36,'I2 LDC class'!$D$36)</f>
        <v>Rate class 6</v>
      </c>
      <c r="AS17" s="853" t="str">
        <f>IF('I2 LDC class'!$D$37="",'I2 LDC class'!$C$37,'I2 LDC class'!$D$37)</f>
        <v>Rate class 7</v>
      </c>
      <c r="AT17" s="853" t="str">
        <f>IF('I2 LDC class'!$D$38="",'I2 LDC class'!$C$38,'I2 LDC class'!$D$38)</f>
        <v>Rate class 8</v>
      </c>
      <c r="AU17" s="853" t="str">
        <f>IF('I2 LDC class'!$D$39="",'I2 LDC class'!$C$39,'I2 LDC class'!$D$39)</f>
        <v>Rate class 9</v>
      </c>
      <c r="AV17" s="1280" t="s">
        <v>713</v>
      </c>
      <c r="AW17" s="853" t="str">
        <f>IF('I2 LDC class'!$D$20="",'I2 LDC class'!$C$20,'I2 LDC class'!$D$20)</f>
        <v>Residential</v>
      </c>
      <c r="AX17" s="853" t="str">
        <f>IF('I2 LDC class'!$D$21="",'I2 LDC class'!$C$21,'I2 LDC class'!$D$21)</f>
        <v>General Service Less Than 50 kW</v>
      </c>
      <c r="AY17" s="853" t="str">
        <f>IF('I2 LDC class'!$D$22="",'I2 LDC class'!$C$22,'I2 LDC class'!$D$22)</f>
        <v>General Service 50 to 4,999 kW</v>
      </c>
      <c r="AZ17" s="853" t="str">
        <f>IF('I2 LDC class'!$D$23="",'I2 LDC class'!$C$23,'I2 LDC class'!$D$23)</f>
        <v>GS&gt; 50-TOU</v>
      </c>
      <c r="BA17" s="853" t="str">
        <f>IF('I2 LDC class'!$D$24="",'I2 LDC class'!$C$24,'I2 LDC class'!$D$24)</f>
        <v>GS &gt;50-Intermediate</v>
      </c>
      <c r="BB17" s="853" t="str">
        <f>IF('I2 LDC class'!$D$25="",'I2 LDC class'!$C$25,'I2 LDC class'!$D$25)</f>
        <v>Large Use &gt;5MW</v>
      </c>
      <c r="BC17" s="853" t="str">
        <f>IF('I2 LDC class'!$D$26="",'I2 LDC class'!$C$26,'I2 LDC class'!$D$26)</f>
        <v>Street Lighting</v>
      </c>
      <c r="BD17" s="853" t="str">
        <f>IF('I2 LDC class'!$D$27="",'I2 LDC class'!$C$27,'I2 LDC class'!$D$27)</f>
        <v>Sentinel</v>
      </c>
      <c r="BE17" s="853" t="str">
        <f>IF('I2 LDC class'!$D$28="",'I2 LDC class'!$C$28,'I2 LDC class'!$D$28)</f>
        <v>Unmetered Scattered Load</v>
      </c>
      <c r="BF17" s="853" t="str">
        <f>IF('I2 LDC class'!$D$29="",'I2 LDC class'!$C$29,'I2 LDC class'!$D$29)</f>
        <v>Embedded Distributor</v>
      </c>
      <c r="BG17" s="853" t="str">
        <f>IF('I2 LDC class'!$D$30="",'I2 LDC class'!$C$30,'I2 LDC class'!$D$30)</f>
        <v>Back-up/Standby Power</v>
      </c>
      <c r="BH17" s="853" t="str">
        <f>IF('I2 LDC class'!$D$31="",'I2 LDC class'!$C$31,'I2 LDC class'!$D$31)</f>
        <v>Rate Class 1</v>
      </c>
      <c r="BI17" s="853" t="str">
        <f>IF('I2 LDC class'!$D$32="",'I2 LDC class'!$C$32,'I2 LDC class'!$D$32)</f>
        <v>Rate class 2</v>
      </c>
      <c r="BJ17" s="853" t="str">
        <f>IF('I2 LDC class'!$D$33="",'I2 LDC class'!$C$33,'I2 LDC class'!$D$33)</f>
        <v>Rate class 3</v>
      </c>
      <c r="BK17" s="853" t="str">
        <f>IF('I2 LDC class'!$D$34="",'I2 LDC class'!$C$34,'I2 LDC class'!$D$34)</f>
        <v>Rate class 4</v>
      </c>
      <c r="BL17" s="853" t="str">
        <f>IF('I2 LDC class'!$D$35="",'I2 LDC class'!$C$35,'I2 LDC class'!$D$35)</f>
        <v>Rate class 5</v>
      </c>
      <c r="BM17" s="853" t="str">
        <f>IF('I2 LDC class'!$D$36="",'I2 LDC class'!$C$36,'I2 LDC class'!$D$36)</f>
        <v>Rate class 6</v>
      </c>
      <c r="BN17" s="853" t="str">
        <f>IF('I2 LDC class'!$D$37="",'I2 LDC class'!$C$37,'I2 LDC class'!$D$37)</f>
        <v>Rate class 7</v>
      </c>
      <c r="BO17" s="853" t="str">
        <f>IF('I2 LDC class'!$D$38="",'I2 LDC class'!$C$38,'I2 LDC class'!$D$38)</f>
        <v>Rate class 8</v>
      </c>
      <c r="BP17" s="853" t="str">
        <f>IF('I2 LDC class'!$D$39="",'I2 LDC class'!$C$39,'I2 LDC class'!$D$39)</f>
        <v>Rate class 9</v>
      </c>
      <c r="BQ17" s="1280" t="s">
        <v>713</v>
      </c>
    </row>
    <row r="18" spans="1:69" s="351" customFormat="1" ht="12.75">
      <c r="A18" s="219">
        <v>1565</v>
      </c>
      <c r="B18" s="375" t="s">
        <v>654</v>
      </c>
      <c r="C18" s="1258">
        <f>'I4 BO ASSETS'!G17</f>
        <v>0</v>
      </c>
      <c r="D18" s="639">
        <f>$C18*D592</f>
        <v>0</v>
      </c>
      <c r="E18" s="639">
        <f>$C18*E592</f>
        <v>0</v>
      </c>
      <c r="F18" s="639">
        <f>D18+E18</f>
        <v>0</v>
      </c>
      <c r="G18" s="639">
        <f t="shared" ref="G18:Z18" si="0">$D18*G592</f>
        <v>0</v>
      </c>
      <c r="H18" s="639">
        <f t="shared" si="0"/>
        <v>0</v>
      </c>
      <c r="I18" s="639">
        <f t="shared" si="0"/>
        <v>0</v>
      </c>
      <c r="J18" s="639">
        <f t="shared" si="0"/>
        <v>0</v>
      </c>
      <c r="K18" s="639">
        <f t="shared" si="0"/>
        <v>0</v>
      </c>
      <c r="L18" s="639">
        <f t="shared" si="0"/>
        <v>0</v>
      </c>
      <c r="M18" s="639">
        <f t="shared" si="0"/>
        <v>0</v>
      </c>
      <c r="N18" s="639">
        <f t="shared" si="0"/>
        <v>0</v>
      </c>
      <c r="O18" s="639">
        <f t="shared" si="0"/>
        <v>0</v>
      </c>
      <c r="P18" s="639">
        <f t="shared" si="0"/>
        <v>0</v>
      </c>
      <c r="Q18" s="639">
        <f t="shared" si="0"/>
        <v>0</v>
      </c>
      <c r="R18" s="639">
        <f t="shared" si="0"/>
        <v>0</v>
      </c>
      <c r="S18" s="639">
        <f t="shared" si="0"/>
        <v>0</v>
      </c>
      <c r="T18" s="639">
        <f t="shared" si="0"/>
        <v>0</v>
      </c>
      <c r="U18" s="639">
        <f t="shared" si="0"/>
        <v>0</v>
      </c>
      <c r="V18" s="639">
        <f t="shared" si="0"/>
        <v>0</v>
      </c>
      <c r="W18" s="639">
        <f t="shared" si="0"/>
        <v>0</v>
      </c>
      <c r="X18" s="639">
        <f t="shared" si="0"/>
        <v>0</v>
      </c>
      <c r="Y18" s="639">
        <f t="shared" si="0"/>
        <v>0</v>
      </c>
      <c r="Z18" s="639">
        <f t="shared" si="0"/>
        <v>0</v>
      </c>
      <c r="AA18" s="639">
        <f>SUM(G18:Z18)</f>
        <v>0</v>
      </c>
      <c r="AB18" s="639">
        <f t="shared" ref="AB18:AU18" si="1">$E18*AB592</f>
        <v>0</v>
      </c>
      <c r="AC18" s="639">
        <f t="shared" si="1"/>
        <v>0</v>
      </c>
      <c r="AD18" s="639">
        <f t="shared" si="1"/>
        <v>0</v>
      </c>
      <c r="AE18" s="639">
        <f t="shared" si="1"/>
        <v>0</v>
      </c>
      <c r="AF18" s="639">
        <f t="shared" si="1"/>
        <v>0</v>
      </c>
      <c r="AG18" s="639">
        <f t="shared" si="1"/>
        <v>0</v>
      </c>
      <c r="AH18" s="639">
        <f t="shared" si="1"/>
        <v>0</v>
      </c>
      <c r="AI18" s="639">
        <f t="shared" si="1"/>
        <v>0</v>
      </c>
      <c r="AJ18" s="639">
        <f t="shared" si="1"/>
        <v>0</v>
      </c>
      <c r="AK18" s="639">
        <f t="shared" si="1"/>
        <v>0</v>
      </c>
      <c r="AL18" s="639">
        <f t="shared" si="1"/>
        <v>0</v>
      </c>
      <c r="AM18" s="639">
        <f t="shared" si="1"/>
        <v>0</v>
      </c>
      <c r="AN18" s="639">
        <f t="shared" si="1"/>
        <v>0</v>
      </c>
      <c r="AO18" s="639">
        <f t="shared" si="1"/>
        <v>0</v>
      </c>
      <c r="AP18" s="639">
        <f t="shared" si="1"/>
        <v>0</v>
      </c>
      <c r="AQ18" s="639">
        <f t="shared" si="1"/>
        <v>0</v>
      </c>
      <c r="AR18" s="639">
        <f t="shared" si="1"/>
        <v>0</v>
      </c>
      <c r="AS18" s="639">
        <f t="shared" si="1"/>
        <v>0</v>
      </c>
      <c r="AT18" s="639">
        <f t="shared" si="1"/>
        <v>0</v>
      </c>
      <c r="AU18" s="639">
        <f t="shared" si="1"/>
        <v>0</v>
      </c>
      <c r="AV18" s="639">
        <f>SUM(AB18:AU18)</f>
        <v>0</v>
      </c>
      <c r="AW18" s="639"/>
      <c r="AX18" s="639"/>
      <c r="AY18" s="639"/>
      <c r="AZ18" s="639"/>
      <c r="BA18" s="639"/>
      <c r="BB18" s="639"/>
      <c r="BC18" s="639"/>
      <c r="BD18" s="639"/>
      <c r="BE18" s="639"/>
      <c r="BF18" s="639"/>
      <c r="BG18" s="639"/>
      <c r="BH18" s="639"/>
      <c r="BI18" s="639"/>
      <c r="BJ18" s="639"/>
      <c r="BK18" s="639"/>
      <c r="BL18" s="639"/>
      <c r="BM18" s="639"/>
      <c r="BN18" s="639"/>
      <c r="BO18" s="639"/>
      <c r="BP18" s="639"/>
      <c r="BQ18" s="639"/>
    </row>
    <row r="19" spans="1:69" s="351" customFormat="1" ht="12.75">
      <c r="A19" s="1281">
        <v>1805</v>
      </c>
      <c r="B19" s="375" t="s">
        <v>282</v>
      </c>
      <c r="C19" s="1258">
        <f>'I4 BO ASSETS'!G18</f>
        <v>0</v>
      </c>
      <c r="D19" s="639">
        <f t="shared" ref="D19:D40" si="2">C19*D593</f>
        <v>0</v>
      </c>
      <c r="E19" s="639">
        <f t="shared" ref="E19:E40" si="3">$C19*E593</f>
        <v>0</v>
      </c>
      <c r="F19" s="639">
        <f t="shared" ref="F19:F57" si="4">D19+E19</f>
        <v>0</v>
      </c>
      <c r="G19" s="639">
        <f t="shared" ref="G19:Z19" si="5">$D19*G593</f>
        <v>0</v>
      </c>
      <c r="H19" s="639">
        <f t="shared" si="5"/>
        <v>0</v>
      </c>
      <c r="I19" s="639">
        <f t="shared" si="5"/>
        <v>0</v>
      </c>
      <c r="J19" s="639">
        <f t="shared" si="5"/>
        <v>0</v>
      </c>
      <c r="K19" s="639">
        <f t="shared" si="5"/>
        <v>0</v>
      </c>
      <c r="L19" s="639">
        <f t="shared" si="5"/>
        <v>0</v>
      </c>
      <c r="M19" s="639">
        <f t="shared" si="5"/>
        <v>0</v>
      </c>
      <c r="N19" s="639">
        <f t="shared" si="5"/>
        <v>0</v>
      </c>
      <c r="O19" s="639">
        <f t="shared" si="5"/>
        <v>0</v>
      </c>
      <c r="P19" s="639">
        <f t="shared" si="5"/>
        <v>0</v>
      </c>
      <c r="Q19" s="639">
        <f t="shared" si="5"/>
        <v>0</v>
      </c>
      <c r="R19" s="639">
        <f t="shared" si="5"/>
        <v>0</v>
      </c>
      <c r="S19" s="639">
        <f t="shared" si="5"/>
        <v>0</v>
      </c>
      <c r="T19" s="639">
        <f t="shared" si="5"/>
        <v>0</v>
      </c>
      <c r="U19" s="639">
        <f t="shared" si="5"/>
        <v>0</v>
      </c>
      <c r="V19" s="639">
        <f t="shared" si="5"/>
        <v>0</v>
      </c>
      <c r="W19" s="639">
        <f t="shared" si="5"/>
        <v>0</v>
      </c>
      <c r="X19" s="639">
        <f t="shared" si="5"/>
        <v>0</v>
      </c>
      <c r="Y19" s="639">
        <f t="shared" si="5"/>
        <v>0</v>
      </c>
      <c r="Z19" s="639">
        <f t="shared" si="5"/>
        <v>0</v>
      </c>
      <c r="AA19" s="639">
        <f t="shared" ref="AA19:AA57" si="6">SUM(G19:Z19)</f>
        <v>0</v>
      </c>
      <c r="AB19" s="639">
        <f t="shared" ref="AB19:AU19" si="7">$E19*AB593</f>
        <v>0</v>
      </c>
      <c r="AC19" s="639">
        <f t="shared" si="7"/>
        <v>0</v>
      </c>
      <c r="AD19" s="639">
        <f t="shared" si="7"/>
        <v>0</v>
      </c>
      <c r="AE19" s="639">
        <f t="shared" si="7"/>
        <v>0</v>
      </c>
      <c r="AF19" s="639">
        <f t="shared" si="7"/>
        <v>0</v>
      </c>
      <c r="AG19" s="639">
        <f t="shared" si="7"/>
        <v>0</v>
      </c>
      <c r="AH19" s="639">
        <f t="shared" si="7"/>
        <v>0</v>
      </c>
      <c r="AI19" s="639">
        <f t="shared" si="7"/>
        <v>0</v>
      </c>
      <c r="AJ19" s="639">
        <f t="shared" si="7"/>
        <v>0</v>
      </c>
      <c r="AK19" s="639">
        <f t="shared" si="7"/>
        <v>0</v>
      </c>
      <c r="AL19" s="639">
        <f t="shared" si="7"/>
        <v>0</v>
      </c>
      <c r="AM19" s="639">
        <f t="shared" si="7"/>
        <v>0</v>
      </c>
      <c r="AN19" s="639">
        <f t="shared" si="7"/>
        <v>0</v>
      </c>
      <c r="AO19" s="639">
        <f t="shared" si="7"/>
        <v>0</v>
      </c>
      <c r="AP19" s="639">
        <f t="shared" si="7"/>
        <v>0</v>
      </c>
      <c r="AQ19" s="639">
        <f t="shared" si="7"/>
        <v>0</v>
      </c>
      <c r="AR19" s="639">
        <f t="shared" si="7"/>
        <v>0</v>
      </c>
      <c r="AS19" s="639">
        <f t="shared" si="7"/>
        <v>0</v>
      </c>
      <c r="AT19" s="639">
        <f t="shared" si="7"/>
        <v>0</v>
      </c>
      <c r="AU19" s="639">
        <f t="shared" si="7"/>
        <v>0</v>
      </c>
      <c r="AV19" s="639">
        <f t="shared" ref="AV19:AV56" si="8">SUM(AB19:AU19)</f>
        <v>0</v>
      </c>
      <c r="AW19" s="639"/>
      <c r="AX19" s="639"/>
      <c r="AY19" s="639"/>
      <c r="AZ19" s="639"/>
      <c r="BA19" s="639"/>
      <c r="BB19" s="639"/>
      <c r="BC19" s="639"/>
      <c r="BD19" s="639"/>
      <c r="BE19" s="639"/>
      <c r="BF19" s="639"/>
      <c r="BG19" s="639"/>
      <c r="BH19" s="639"/>
      <c r="BI19" s="639"/>
      <c r="BJ19" s="639"/>
      <c r="BK19" s="639"/>
      <c r="BL19" s="639"/>
      <c r="BM19" s="639"/>
      <c r="BN19" s="639"/>
      <c r="BO19" s="639"/>
      <c r="BP19" s="639"/>
      <c r="BQ19" s="639"/>
    </row>
    <row r="20" spans="1:69" s="351" customFormat="1" ht="12.75">
      <c r="A20" s="1281" t="s">
        <v>821</v>
      </c>
      <c r="B20" s="375" t="s">
        <v>340</v>
      </c>
      <c r="C20" s="1258">
        <f>'I4 BO ASSETS'!G19</f>
        <v>0</v>
      </c>
      <c r="D20" s="639">
        <f t="shared" si="2"/>
        <v>0</v>
      </c>
      <c r="E20" s="639">
        <f t="shared" si="3"/>
        <v>0</v>
      </c>
      <c r="F20" s="639">
        <f t="shared" si="4"/>
        <v>0</v>
      </c>
      <c r="G20" s="639">
        <f t="shared" ref="G20:Z20" si="9">$D20*G594</f>
        <v>0</v>
      </c>
      <c r="H20" s="639">
        <f t="shared" si="9"/>
        <v>0</v>
      </c>
      <c r="I20" s="639">
        <f t="shared" si="9"/>
        <v>0</v>
      </c>
      <c r="J20" s="639">
        <f t="shared" si="9"/>
        <v>0</v>
      </c>
      <c r="K20" s="639">
        <f t="shared" si="9"/>
        <v>0</v>
      </c>
      <c r="L20" s="639">
        <f t="shared" si="9"/>
        <v>0</v>
      </c>
      <c r="M20" s="639">
        <f t="shared" si="9"/>
        <v>0</v>
      </c>
      <c r="N20" s="639">
        <f t="shared" si="9"/>
        <v>0</v>
      </c>
      <c r="O20" s="639">
        <f t="shared" si="9"/>
        <v>0</v>
      </c>
      <c r="P20" s="639">
        <f t="shared" si="9"/>
        <v>0</v>
      </c>
      <c r="Q20" s="639">
        <f t="shared" si="9"/>
        <v>0</v>
      </c>
      <c r="R20" s="639">
        <f t="shared" si="9"/>
        <v>0</v>
      </c>
      <c r="S20" s="639">
        <f t="shared" si="9"/>
        <v>0</v>
      </c>
      <c r="T20" s="639">
        <f t="shared" si="9"/>
        <v>0</v>
      </c>
      <c r="U20" s="639">
        <f t="shared" si="9"/>
        <v>0</v>
      </c>
      <c r="V20" s="639">
        <f t="shared" si="9"/>
        <v>0</v>
      </c>
      <c r="W20" s="639">
        <f t="shared" si="9"/>
        <v>0</v>
      </c>
      <c r="X20" s="639">
        <f t="shared" si="9"/>
        <v>0</v>
      </c>
      <c r="Y20" s="639">
        <f t="shared" si="9"/>
        <v>0</v>
      </c>
      <c r="Z20" s="639">
        <f t="shared" si="9"/>
        <v>0</v>
      </c>
      <c r="AA20" s="639">
        <f t="shared" si="6"/>
        <v>0</v>
      </c>
      <c r="AB20" s="639">
        <f t="shared" ref="AB20:AU20" si="10">$E20*AB594</f>
        <v>0</v>
      </c>
      <c r="AC20" s="639">
        <f t="shared" si="10"/>
        <v>0</v>
      </c>
      <c r="AD20" s="639">
        <f t="shared" si="10"/>
        <v>0</v>
      </c>
      <c r="AE20" s="639">
        <f t="shared" si="10"/>
        <v>0</v>
      </c>
      <c r="AF20" s="639">
        <f t="shared" si="10"/>
        <v>0</v>
      </c>
      <c r="AG20" s="639">
        <f t="shared" si="10"/>
        <v>0</v>
      </c>
      <c r="AH20" s="639">
        <f t="shared" si="10"/>
        <v>0</v>
      </c>
      <c r="AI20" s="639">
        <f t="shared" si="10"/>
        <v>0</v>
      </c>
      <c r="AJ20" s="639">
        <f t="shared" si="10"/>
        <v>0</v>
      </c>
      <c r="AK20" s="639">
        <f t="shared" si="10"/>
        <v>0</v>
      </c>
      <c r="AL20" s="639">
        <f t="shared" si="10"/>
        <v>0</v>
      </c>
      <c r="AM20" s="639">
        <f t="shared" si="10"/>
        <v>0</v>
      </c>
      <c r="AN20" s="639">
        <f t="shared" si="10"/>
        <v>0</v>
      </c>
      <c r="AO20" s="639">
        <f t="shared" si="10"/>
        <v>0</v>
      </c>
      <c r="AP20" s="639">
        <f t="shared" si="10"/>
        <v>0</v>
      </c>
      <c r="AQ20" s="639">
        <f t="shared" si="10"/>
        <v>0</v>
      </c>
      <c r="AR20" s="639">
        <f t="shared" si="10"/>
        <v>0</v>
      </c>
      <c r="AS20" s="639">
        <f t="shared" si="10"/>
        <v>0</v>
      </c>
      <c r="AT20" s="639">
        <f t="shared" si="10"/>
        <v>0</v>
      </c>
      <c r="AU20" s="639">
        <f t="shared" si="10"/>
        <v>0</v>
      </c>
      <c r="AV20" s="639">
        <f t="shared" si="8"/>
        <v>0</v>
      </c>
      <c r="AW20" s="639"/>
      <c r="AX20" s="639"/>
      <c r="AY20" s="639"/>
      <c r="AZ20" s="639"/>
      <c r="BA20" s="639"/>
      <c r="BB20" s="639"/>
      <c r="BC20" s="639"/>
      <c r="BD20" s="639"/>
      <c r="BE20" s="639"/>
      <c r="BF20" s="639"/>
      <c r="BG20" s="639"/>
      <c r="BH20" s="639"/>
      <c r="BI20" s="639"/>
      <c r="BJ20" s="639"/>
      <c r="BK20" s="639"/>
      <c r="BL20" s="639"/>
      <c r="BM20" s="639"/>
      <c r="BN20" s="639"/>
      <c r="BO20" s="639"/>
      <c r="BP20" s="639"/>
      <c r="BQ20" s="639"/>
    </row>
    <row r="21" spans="1:69" s="351" customFormat="1" ht="12.75">
      <c r="A21" s="1281" t="s">
        <v>822</v>
      </c>
      <c r="B21" s="375" t="s">
        <v>342</v>
      </c>
      <c r="C21" s="1258">
        <f>'I4 BO ASSETS'!G20</f>
        <v>0</v>
      </c>
      <c r="D21" s="639">
        <f t="shared" si="2"/>
        <v>0</v>
      </c>
      <c r="E21" s="639">
        <f t="shared" si="3"/>
        <v>0</v>
      </c>
      <c r="F21" s="639">
        <f t="shared" si="4"/>
        <v>0</v>
      </c>
      <c r="G21" s="639">
        <f t="shared" ref="G21:Z21" si="11">$D21*G595</f>
        <v>0</v>
      </c>
      <c r="H21" s="639">
        <f t="shared" si="11"/>
        <v>0</v>
      </c>
      <c r="I21" s="639">
        <f t="shared" si="11"/>
        <v>0</v>
      </c>
      <c r="J21" s="639">
        <f t="shared" si="11"/>
        <v>0</v>
      </c>
      <c r="K21" s="639">
        <f t="shared" si="11"/>
        <v>0</v>
      </c>
      <c r="L21" s="639">
        <f t="shared" si="11"/>
        <v>0</v>
      </c>
      <c r="M21" s="639">
        <f t="shared" si="11"/>
        <v>0</v>
      </c>
      <c r="N21" s="639">
        <f t="shared" si="11"/>
        <v>0</v>
      </c>
      <c r="O21" s="639">
        <f t="shared" si="11"/>
        <v>0</v>
      </c>
      <c r="P21" s="639">
        <f t="shared" si="11"/>
        <v>0</v>
      </c>
      <c r="Q21" s="639">
        <f t="shared" si="11"/>
        <v>0</v>
      </c>
      <c r="R21" s="639">
        <f t="shared" si="11"/>
        <v>0</v>
      </c>
      <c r="S21" s="639">
        <f t="shared" si="11"/>
        <v>0</v>
      </c>
      <c r="T21" s="639">
        <f t="shared" si="11"/>
        <v>0</v>
      </c>
      <c r="U21" s="639">
        <f t="shared" si="11"/>
        <v>0</v>
      </c>
      <c r="V21" s="639">
        <f t="shared" si="11"/>
        <v>0</v>
      </c>
      <c r="W21" s="639">
        <f t="shared" si="11"/>
        <v>0</v>
      </c>
      <c r="X21" s="639">
        <f t="shared" si="11"/>
        <v>0</v>
      </c>
      <c r="Y21" s="639">
        <f t="shared" si="11"/>
        <v>0</v>
      </c>
      <c r="Z21" s="639">
        <f t="shared" si="11"/>
        <v>0</v>
      </c>
      <c r="AA21" s="639">
        <f t="shared" si="6"/>
        <v>0</v>
      </c>
      <c r="AB21" s="639">
        <f t="shared" ref="AB21:AU21" si="12">$E21*AB595</f>
        <v>0</v>
      </c>
      <c r="AC21" s="639">
        <f t="shared" si="12"/>
        <v>0</v>
      </c>
      <c r="AD21" s="639">
        <f t="shared" si="12"/>
        <v>0</v>
      </c>
      <c r="AE21" s="639">
        <f t="shared" si="12"/>
        <v>0</v>
      </c>
      <c r="AF21" s="639">
        <f t="shared" si="12"/>
        <v>0</v>
      </c>
      <c r="AG21" s="639">
        <f t="shared" si="12"/>
        <v>0</v>
      </c>
      <c r="AH21" s="639">
        <f t="shared" si="12"/>
        <v>0</v>
      </c>
      <c r="AI21" s="639">
        <f t="shared" si="12"/>
        <v>0</v>
      </c>
      <c r="AJ21" s="639">
        <f t="shared" si="12"/>
        <v>0</v>
      </c>
      <c r="AK21" s="639">
        <f t="shared" si="12"/>
        <v>0</v>
      </c>
      <c r="AL21" s="639">
        <f t="shared" si="12"/>
        <v>0</v>
      </c>
      <c r="AM21" s="639">
        <f t="shared" si="12"/>
        <v>0</v>
      </c>
      <c r="AN21" s="639">
        <f t="shared" si="12"/>
        <v>0</v>
      </c>
      <c r="AO21" s="639">
        <f t="shared" si="12"/>
        <v>0</v>
      </c>
      <c r="AP21" s="639">
        <f t="shared" si="12"/>
        <v>0</v>
      </c>
      <c r="AQ21" s="639">
        <f t="shared" si="12"/>
        <v>0</v>
      </c>
      <c r="AR21" s="639">
        <f t="shared" si="12"/>
        <v>0</v>
      </c>
      <c r="AS21" s="639">
        <f t="shared" si="12"/>
        <v>0</v>
      </c>
      <c r="AT21" s="639">
        <f t="shared" si="12"/>
        <v>0</v>
      </c>
      <c r="AU21" s="639">
        <f t="shared" si="12"/>
        <v>0</v>
      </c>
      <c r="AV21" s="639">
        <f t="shared" si="8"/>
        <v>0</v>
      </c>
      <c r="AW21" s="639"/>
      <c r="AX21" s="639"/>
      <c r="AY21" s="639"/>
      <c r="AZ21" s="639"/>
      <c r="BA21" s="639"/>
      <c r="BB21" s="639"/>
      <c r="BC21" s="639"/>
      <c r="BD21" s="639"/>
      <c r="BE21" s="639"/>
      <c r="BF21" s="639"/>
      <c r="BG21" s="639"/>
      <c r="BH21" s="639"/>
      <c r="BI21" s="639"/>
      <c r="BJ21" s="639"/>
      <c r="BK21" s="639"/>
      <c r="BL21" s="639"/>
      <c r="BM21" s="639"/>
      <c r="BN21" s="639"/>
      <c r="BO21" s="639"/>
      <c r="BP21" s="639"/>
      <c r="BQ21" s="639"/>
    </row>
    <row r="22" spans="1:69" s="351" customFormat="1" ht="12.75">
      <c r="A22" s="1281">
        <v>1806</v>
      </c>
      <c r="B22" s="375" t="s">
        <v>283</v>
      </c>
      <c r="C22" s="1258">
        <f>'I4 BO ASSETS'!G21</f>
        <v>0</v>
      </c>
      <c r="D22" s="639">
        <f t="shared" si="2"/>
        <v>0</v>
      </c>
      <c r="E22" s="639">
        <f t="shared" si="3"/>
        <v>0</v>
      </c>
      <c r="F22" s="639">
        <f t="shared" si="4"/>
        <v>0</v>
      </c>
      <c r="G22" s="639">
        <f t="shared" ref="G22:Z22" si="13">$D22*G596</f>
        <v>0</v>
      </c>
      <c r="H22" s="639">
        <f t="shared" si="13"/>
        <v>0</v>
      </c>
      <c r="I22" s="639">
        <f t="shared" si="13"/>
        <v>0</v>
      </c>
      <c r="J22" s="639">
        <f t="shared" si="13"/>
        <v>0</v>
      </c>
      <c r="K22" s="639">
        <f t="shared" si="13"/>
        <v>0</v>
      </c>
      <c r="L22" s="639">
        <f t="shared" si="13"/>
        <v>0</v>
      </c>
      <c r="M22" s="639">
        <f t="shared" si="13"/>
        <v>0</v>
      </c>
      <c r="N22" s="639">
        <f t="shared" si="13"/>
        <v>0</v>
      </c>
      <c r="O22" s="639">
        <f t="shared" si="13"/>
        <v>0</v>
      </c>
      <c r="P22" s="639">
        <f t="shared" si="13"/>
        <v>0</v>
      </c>
      <c r="Q22" s="639">
        <f t="shared" si="13"/>
        <v>0</v>
      </c>
      <c r="R22" s="639">
        <f t="shared" si="13"/>
        <v>0</v>
      </c>
      <c r="S22" s="639">
        <f t="shared" si="13"/>
        <v>0</v>
      </c>
      <c r="T22" s="639">
        <f t="shared" si="13"/>
        <v>0</v>
      </c>
      <c r="U22" s="639">
        <f t="shared" si="13"/>
        <v>0</v>
      </c>
      <c r="V22" s="639">
        <f t="shared" si="13"/>
        <v>0</v>
      </c>
      <c r="W22" s="639">
        <f t="shared" si="13"/>
        <v>0</v>
      </c>
      <c r="X22" s="639">
        <f t="shared" si="13"/>
        <v>0</v>
      </c>
      <c r="Y22" s="639">
        <f t="shared" si="13"/>
        <v>0</v>
      </c>
      <c r="Z22" s="639">
        <f t="shared" si="13"/>
        <v>0</v>
      </c>
      <c r="AA22" s="639">
        <f t="shared" si="6"/>
        <v>0</v>
      </c>
      <c r="AB22" s="639">
        <f t="shared" ref="AB22:AU22" si="14">$E22*AB596</f>
        <v>0</v>
      </c>
      <c r="AC22" s="639">
        <f t="shared" si="14"/>
        <v>0</v>
      </c>
      <c r="AD22" s="639">
        <f t="shared" si="14"/>
        <v>0</v>
      </c>
      <c r="AE22" s="639">
        <f t="shared" si="14"/>
        <v>0</v>
      </c>
      <c r="AF22" s="639">
        <f t="shared" si="14"/>
        <v>0</v>
      </c>
      <c r="AG22" s="639">
        <f t="shared" si="14"/>
        <v>0</v>
      </c>
      <c r="AH22" s="639">
        <f t="shared" si="14"/>
        <v>0</v>
      </c>
      <c r="AI22" s="639">
        <f t="shared" si="14"/>
        <v>0</v>
      </c>
      <c r="AJ22" s="639">
        <f t="shared" si="14"/>
        <v>0</v>
      </c>
      <c r="AK22" s="639">
        <f t="shared" si="14"/>
        <v>0</v>
      </c>
      <c r="AL22" s="639">
        <f t="shared" si="14"/>
        <v>0</v>
      </c>
      <c r="AM22" s="639">
        <f t="shared" si="14"/>
        <v>0</v>
      </c>
      <c r="AN22" s="639">
        <f t="shared" si="14"/>
        <v>0</v>
      </c>
      <c r="AO22" s="639">
        <f t="shared" si="14"/>
        <v>0</v>
      </c>
      <c r="AP22" s="639">
        <f t="shared" si="14"/>
        <v>0</v>
      </c>
      <c r="AQ22" s="639">
        <f t="shared" si="14"/>
        <v>0</v>
      </c>
      <c r="AR22" s="639">
        <f t="shared" si="14"/>
        <v>0</v>
      </c>
      <c r="AS22" s="639">
        <f t="shared" si="14"/>
        <v>0</v>
      </c>
      <c r="AT22" s="639">
        <f t="shared" si="14"/>
        <v>0</v>
      </c>
      <c r="AU22" s="639">
        <f t="shared" si="14"/>
        <v>0</v>
      </c>
      <c r="AV22" s="639">
        <f t="shared" si="8"/>
        <v>0</v>
      </c>
      <c r="AW22" s="639"/>
      <c r="AX22" s="639"/>
      <c r="AY22" s="639"/>
      <c r="AZ22" s="639"/>
      <c r="BA22" s="639"/>
      <c r="BB22" s="639"/>
      <c r="BC22" s="639"/>
      <c r="BD22" s="639"/>
      <c r="BE22" s="639"/>
      <c r="BF22" s="639"/>
      <c r="BG22" s="639"/>
      <c r="BH22" s="639"/>
      <c r="BI22" s="639"/>
      <c r="BJ22" s="639"/>
      <c r="BK22" s="639"/>
      <c r="BL22" s="639"/>
      <c r="BM22" s="639"/>
      <c r="BN22" s="639"/>
      <c r="BO22" s="639"/>
      <c r="BP22" s="639"/>
      <c r="BQ22" s="639"/>
    </row>
    <row r="23" spans="1:69" s="351" customFormat="1" ht="12.75">
      <c r="A23" s="1281" t="s">
        <v>823</v>
      </c>
      <c r="B23" s="375" t="s">
        <v>341</v>
      </c>
      <c r="C23" s="1258">
        <f>'I4 BO ASSETS'!G22</f>
        <v>0</v>
      </c>
      <c r="D23" s="639">
        <f t="shared" si="2"/>
        <v>0</v>
      </c>
      <c r="E23" s="639">
        <f t="shared" si="3"/>
        <v>0</v>
      </c>
      <c r="F23" s="639">
        <f t="shared" si="4"/>
        <v>0</v>
      </c>
      <c r="G23" s="639">
        <f t="shared" ref="G23:Z23" si="15">$D23*G597</f>
        <v>0</v>
      </c>
      <c r="H23" s="639">
        <f t="shared" si="15"/>
        <v>0</v>
      </c>
      <c r="I23" s="639">
        <f t="shared" si="15"/>
        <v>0</v>
      </c>
      <c r="J23" s="639">
        <f t="shared" si="15"/>
        <v>0</v>
      </c>
      <c r="K23" s="639">
        <f t="shared" si="15"/>
        <v>0</v>
      </c>
      <c r="L23" s="639">
        <f t="shared" si="15"/>
        <v>0</v>
      </c>
      <c r="M23" s="639">
        <f t="shared" si="15"/>
        <v>0</v>
      </c>
      <c r="N23" s="639">
        <f t="shared" si="15"/>
        <v>0</v>
      </c>
      <c r="O23" s="639">
        <f t="shared" si="15"/>
        <v>0</v>
      </c>
      <c r="P23" s="639">
        <f t="shared" si="15"/>
        <v>0</v>
      </c>
      <c r="Q23" s="639">
        <f t="shared" si="15"/>
        <v>0</v>
      </c>
      <c r="R23" s="639">
        <f t="shared" si="15"/>
        <v>0</v>
      </c>
      <c r="S23" s="639">
        <f t="shared" si="15"/>
        <v>0</v>
      </c>
      <c r="T23" s="639">
        <f t="shared" si="15"/>
        <v>0</v>
      </c>
      <c r="U23" s="639">
        <f t="shared" si="15"/>
        <v>0</v>
      </c>
      <c r="V23" s="639">
        <f t="shared" si="15"/>
        <v>0</v>
      </c>
      <c r="W23" s="639">
        <f t="shared" si="15"/>
        <v>0</v>
      </c>
      <c r="X23" s="639">
        <f t="shared" si="15"/>
        <v>0</v>
      </c>
      <c r="Y23" s="639">
        <f t="shared" si="15"/>
        <v>0</v>
      </c>
      <c r="Z23" s="639">
        <f t="shared" si="15"/>
        <v>0</v>
      </c>
      <c r="AA23" s="639">
        <f t="shared" si="6"/>
        <v>0</v>
      </c>
      <c r="AB23" s="639">
        <f t="shared" ref="AB23:AU23" si="16">$E23*AB597</f>
        <v>0</v>
      </c>
      <c r="AC23" s="639">
        <f t="shared" si="16"/>
        <v>0</v>
      </c>
      <c r="AD23" s="639">
        <f t="shared" si="16"/>
        <v>0</v>
      </c>
      <c r="AE23" s="639">
        <f t="shared" si="16"/>
        <v>0</v>
      </c>
      <c r="AF23" s="639">
        <f t="shared" si="16"/>
        <v>0</v>
      </c>
      <c r="AG23" s="639">
        <f t="shared" si="16"/>
        <v>0</v>
      </c>
      <c r="AH23" s="639">
        <f t="shared" si="16"/>
        <v>0</v>
      </c>
      <c r="AI23" s="639">
        <f t="shared" si="16"/>
        <v>0</v>
      </c>
      <c r="AJ23" s="639">
        <f t="shared" si="16"/>
        <v>0</v>
      </c>
      <c r="AK23" s="639">
        <f t="shared" si="16"/>
        <v>0</v>
      </c>
      <c r="AL23" s="639">
        <f t="shared" si="16"/>
        <v>0</v>
      </c>
      <c r="AM23" s="639">
        <f t="shared" si="16"/>
        <v>0</v>
      </c>
      <c r="AN23" s="639">
        <f t="shared" si="16"/>
        <v>0</v>
      </c>
      <c r="AO23" s="639">
        <f t="shared" si="16"/>
        <v>0</v>
      </c>
      <c r="AP23" s="639">
        <f t="shared" si="16"/>
        <v>0</v>
      </c>
      <c r="AQ23" s="639">
        <f t="shared" si="16"/>
        <v>0</v>
      </c>
      <c r="AR23" s="639">
        <f t="shared" si="16"/>
        <v>0</v>
      </c>
      <c r="AS23" s="639">
        <f t="shared" si="16"/>
        <v>0</v>
      </c>
      <c r="AT23" s="639">
        <f t="shared" si="16"/>
        <v>0</v>
      </c>
      <c r="AU23" s="639">
        <f t="shared" si="16"/>
        <v>0</v>
      </c>
      <c r="AV23" s="639">
        <f t="shared" si="8"/>
        <v>0</v>
      </c>
      <c r="AW23" s="639"/>
      <c r="AX23" s="639"/>
      <c r="AY23" s="639"/>
      <c r="AZ23" s="639"/>
      <c r="BA23" s="639"/>
      <c r="BB23" s="639"/>
      <c r="BC23" s="639"/>
      <c r="BD23" s="639"/>
      <c r="BE23" s="639"/>
      <c r="BF23" s="639"/>
      <c r="BG23" s="639"/>
      <c r="BH23" s="639"/>
      <c r="BI23" s="639"/>
      <c r="BJ23" s="639"/>
      <c r="BK23" s="639"/>
      <c r="BL23" s="639"/>
      <c r="BM23" s="639"/>
      <c r="BN23" s="639"/>
      <c r="BO23" s="639"/>
      <c r="BP23" s="639"/>
      <c r="BQ23" s="639"/>
    </row>
    <row r="24" spans="1:69" s="351" customFormat="1" ht="12.75">
      <c r="A24" s="1281" t="s">
        <v>824</v>
      </c>
      <c r="B24" s="375" t="s">
        <v>343</v>
      </c>
      <c r="C24" s="1258">
        <f>'I4 BO ASSETS'!G23</f>
        <v>0</v>
      </c>
      <c r="D24" s="639">
        <f t="shared" si="2"/>
        <v>0</v>
      </c>
      <c r="E24" s="639">
        <f t="shared" si="3"/>
        <v>0</v>
      </c>
      <c r="F24" s="639">
        <f t="shared" si="4"/>
        <v>0</v>
      </c>
      <c r="G24" s="639">
        <f t="shared" ref="G24:Z24" si="17">$D24*G598</f>
        <v>0</v>
      </c>
      <c r="H24" s="639">
        <f t="shared" si="17"/>
        <v>0</v>
      </c>
      <c r="I24" s="639">
        <f t="shared" si="17"/>
        <v>0</v>
      </c>
      <c r="J24" s="639">
        <f t="shared" si="17"/>
        <v>0</v>
      </c>
      <c r="K24" s="639">
        <f t="shared" si="17"/>
        <v>0</v>
      </c>
      <c r="L24" s="639">
        <f t="shared" si="17"/>
        <v>0</v>
      </c>
      <c r="M24" s="639">
        <f t="shared" si="17"/>
        <v>0</v>
      </c>
      <c r="N24" s="639">
        <f t="shared" si="17"/>
        <v>0</v>
      </c>
      <c r="O24" s="639">
        <f t="shared" si="17"/>
        <v>0</v>
      </c>
      <c r="P24" s="639">
        <f t="shared" si="17"/>
        <v>0</v>
      </c>
      <c r="Q24" s="639">
        <f t="shared" si="17"/>
        <v>0</v>
      </c>
      <c r="R24" s="639">
        <f t="shared" si="17"/>
        <v>0</v>
      </c>
      <c r="S24" s="639">
        <f t="shared" si="17"/>
        <v>0</v>
      </c>
      <c r="T24" s="639">
        <f t="shared" si="17"/>
        <v>0</v>
      </c>
      <c r="U24" s="639">
        <f t="shared" si="17"/>
        <v>0</v>
      </c>
      <c r="V24" s="639">
        <f t="shared" si="17"/>
        <v>0</v>
      </c>
      <c r="W24" s="639">
        <f t="shared" si="17"/>
        <v>0</v>
      </c>
      <c r="X24" s="639">
        <f t="shared" si="17"/>
        <v>0</v>
      </c>
      <c r="Y24" s="639">
        <f t="shared" si="17"/>
        <v>0</v>
      </c>
      <c r="Z24" s="639">
        <f t="shared" si="17"/>
        <v>0</v>
      </c>
      <c r="AA24" s="639">
        <f t="shared" si="6"/>
        <v>0</v>
      </c>
      <c r="AB24" s="639">
        <f t="shared" ref="AB24:AU24" si="18">$E24*AB598</f>
        <v>0</v>
      </c>
      <c r="AC24" s="639">
        <f t="shared" si="18"/>
        <v>0</v>
      </c>
      <c r="AD24" s="639">
        <f t="shared" si="18"/>
        <v>0</v>
      </c>
      <c r="AE24" s="639">
        <f t="shared" si="18"/>
        <v>0</v>
      </c>
      <c r="AF24" s="639">
        <f t="shared" si="18"/>
        <v>0</v>
      </c>
      <c r="AG24" s="639">
        <f t="shared" si="18"/>
        <v>0</v>
      </c>
      <c r="AH24" s="639">
        <f t="shared" si="18"/>
        <v>0</v>
      </c>
      <c r="AI24" s="639">
        <f t="shared" si="18"/>
        <v>0</v>
      </c>
      <c r="AJ24" s="639">
        <f t="shared" si="18"/>
        <v>0</v>
      </c>
      <c r="AK24" s="639">
        <f t="shared" si="18"/>
        <v>0</v>
      </c>
      <c r="AL24" s="639">
        <f t="shared" si="18"/>
        <v>0</v>
      </c>
      <c r="AM24" s="639">
        <f t="shared" si="18"/>
        <v>0</v>
      </c>
      <c r="AN24" s="639">
        <f t="shared" si="18"/>
        <v>0</v>
      </c>
      <c r="AO24" s="639">
        <f t="shared" si="18"/>
        <v>0</v>
      </c>
      <c r="AP24" s="639">
        <f t="shared" si="18"/>
        <v>0</v>
      </c>
      <c r="AQ24" s="639">
        <f t="shared" si="18"/>
        <v>0</v>
      </c>
      <c r="AR24" s="639">
        <f t="shared" si="18"/>
        <v>0</v>
      </c>
      <c r="AS24" s="639">
        <f t="shared" si="18"/>
        <v>0</v>
      </c>
      <c r="AT24" s="639">
        <f t="shared" si="18"/>
        <v>0</v>
      </c>
      <c r="AU24" s="639">
        <f t="shared" si="18"/>
        <v>0</v>
      </c>
      <c r="AV24" s="639">
        <f t="shared" si="8"/>
        <v>0</v>
      </c>
      <c r="AW24" s="639"/>
      <c r="AX24" s="639"/>
      <c r="AY24" s="639"/>
      <c r="AZ24" s="639"/>
      <c r="BA24" s="639"/>
      <c r="BB24" s="639"/>
      <c r="BC24" s="639"/>
      <c r="BD24" s="639"/>
      <c r="BE24" s="639"/>
      <c r="BF24" s="639"/>
      <c r="BG24" s="639"/>
      <c r="BH24" s="639"/>
      <c r="BI24" s="639"/>
      <c r="BJ24" s="639"/>
      <c r="BK24" s="639"/>
      <c r="BL24" s="639"/>
      <c r="BM24" s="639"/>
      <c r="BN24" s="639"/>
      <c r="BO24" s="639"/>
      <c r="BP24" s="639"/>
      <c r="BQ24" s="639"/>
    </row>
    <row r="25" spans="1:69" s="351" customFormat="1" ht="12.75">
      <c r="A25" s="1281">
        <v>1808</v>
      </c>
      <c r="B25" s="375" t="s">
        <v>284</v>
      </c>
      <c r="C25" s="1258">
        <f>'I4 BO ASSETS'!G24</f>
        <v>0</v>
      </c>
      <c r="D25" s="639">
        <f t="shared" si="2"/>
        <v>0</v>
      </c>
      <c r="E25" s="639">
        <f t="shared" si="3"/>
        <v>0</v>
      </c>
      <c r="F25" s="639">
        <f t="shared" si="4"/>
        <v>0</v>
      </c>
      <c r="G25" s="639">
        <f t="shared" ref="G25:Z25" si="19">$D25*G599</f>
        <v>0</v>
      </c>
      <c r="H25" s="639">
        <f t="shared" si="19"/>
        <v>0</v>
      </c>
      <c r="I25" s="639">
        <f t="shared" si="19"/>
        <v>0</v>
      </c>
      <c r="J25" s="639">
        <f t="shared" si="19"/>
        <v>0</v>
      </c>
      <c r="K25" s="639">
        <f t="shared" si="19"/>
        <v>0</v>
      </c>
      <c r="L25" s="639">
        <f t="shared" si="19"/>
        <v>0</v>
      </c>
      <c r="M25" s="639">
        <f t="shared" si="19"/>
        <v>0</v>
      </c>
      <c r="N25" s="639">
        <f t="shared" si="19"/>
        <v>0</v>
      </c>
      <c r="O25" s="639">
        <f t="shared" si="19"/>
        <v>0</v>
      </c>
      <c r="P25" s="639">
        <f t="shared" si="19"/>
        <v>0</v>
      </c>
      <c r="Q25" s="639">
        <f t="shared" si="19"/>
        <v>0</v>
      </c>
      <c r="R25" s="639">
        <f t="shared" si="19"/>
        <v>0</v>
      </c>
      <c r="S25" s="639">
        <f t="shared" si="19"/>
        <v>0</v>
      </c>
      <c r="T25" s="639">
        <f t="shared" si="19"/>
        <v>0</v>
      </c>
      <c r="U25" s="639">
        <f t="shared" si="19"/>
        <v>0</v>
      </c>
      <c r="V25" s="639">
        <f t="shared" si="19"/>
        <v>0</v>
      </c>
      <c r="W25" s="639">
        <f t="shared" si="19"/>
        <v>0</v>
      </c>
      <c r="X25" s="639">
        <f t="shared" si="19"/>
        <v>0</v>
      </c>
      <c r="Y25" s="639">
        <f t="shared" si="19"/>
        <v>0</v>
      </c>
      <c r="Z25" s="639">
        <f t="shared" si="19"/>
        <v>0</v>
      </c>
      <c r="AA25" s="639">
        <f t="shared" si="6"/>
        <v>0</v>
      </c>
      <c r="AB25" s="639">
        <f t="shared" ref="AB25:AU25" si="20">$E25*AB599</f>
        <v>0</v>
      </c>
      <c r="AC25" s="639">
        <f t="shared" si="20"/>
        <v>0</v>
      </c>
      <c r="AD25" s="639">
        <f t="shared" si="20"/>
        <v>0</v>
      </c>
      <c r="AE25" s="639">
        <f t="shared" si="20"/>
        <v>0</v>
      </c>
      <c r="AF25" s="639">
        <f t="shared" si="20"/>
        <v>0</v>
      </c>
      <c r="AG25" s="639">
        <f t="shared" si="20"/>
        <v>0</v>
      </c>
      <c r="AH25" s="639">
        <f t="shared" si="20"/>
        <v>0</v>
      </c>
      <c r="AI25" s="639">
        <f t="shared" si="20"/>
        <v>0</v>
      </c>
      <c r="AJ25" s="639">
        <f t="shared" si="20"/>
        <v>0</v>
      </c>
      <c r="AK25" s="639">
        <f t="shared" si="20"/>
        <v>0</v>
      </c>
      <c r="AL25" s="639">
        <f t="shared" si="20"/>
        <v>0</v>
      </c>
      <c r="AM25" s="639">
        <f t="shared" si="20"/>
        <v>0</v>
      </c>
      <c r="AN25" s="639">
        <f t="shared" si="20"/>
        <v>0</v>
      </c>
      <c r="AO25" s="639">
        <f t="shared" si="20"/>
        <v>0</v>
      </c>
      <c r="AP25" s="639">
        <f t="shared" si="20"/>
        <v>0</v>
      </c>
      <c r="AQ25" s="639">
        <f t="shared" si="20"/>
        <v>0</v>
      </c>
      <c r="AR25" s="639">
        <f t="shared" si="20"/>
        <v>0</v>
      </c>
      <c r="AS25" s="639">
        <f t="shared" si="20"/>
        <v>0</v>
      </c>
      <c r="AT25" s="639">
        <f t="shared" si="20"/>
        <v>0</v>
      </c>
      <c r="AU25" s="639">
        <f t="shared" si="20"/>
        <v>0</v>
      </c>
      <c r="AV25" s="639">
        <f t="shared" si="8"/>
        <v>0</v>
      </c>
      <c r="AW25" s="639"/>
      <c r="AX25" s="639"/>
      <c r="AY25" s="639"/>
      <c r="AZ25" s="639"/>
      <c r="BA25" s="639"/>
      <c r="BB25" s="639"/>
      <c r="BC25" s="639"/>
      <c r="BD25" s="639"/>
      <c r="BE25" s="639"/>
      <c r="BF25" s="639"/>
      <c r="BG25" s="639"/>
      <c r="BH25" s="639"/>
      <c r="BI25" s="639"/>
      <c r="BJ25" s="639"/>
      <c r="BK25" s="639"/>
      <c r="BL25" s="639"/>
      <c r="BM25" s="639"/>
      <c r="BN25" s="639"/>
      <c r="BO25" s="639"/>
      <c r="BP25" s="639"/>
      <c r="BQ25" s="639"/>
    </row>
    <row r="26" spans="1:69" s="351" customFormat="1" ht="12.75">
      <c r="A26" s="1281" t="s">
        <v>825</v>
      </c>
      <c r="B26" s="375" t="s">
        <v>344</v>
      </c>
      <c r="C26" s="1258">
        <f>'I4 BO ASSETS'!G25</f>
        <v>0</v>
      </c>
      <c r="D26" s="639">
        <f t="shared" si="2"/>
        <v>0</v>
      </c>
      <c r="E26" s="639">
        <f t="shared" si="3"/>
        <v>0</v>
      </c>
      <c r="F26" s="639">
        <f t="shared" si="4"/>
        <v>0</v>
      </c>
      <c r="G26" s="639">
        <f t="shared" ref="G26:Z26" si="21">$D26*G600</f>
        <v>0</v>
      </c>
      <c r="H26" s="639">
        <f t="shared" si="21"/>
        <v>0</v>
      </c>
      <c r="I26" s="639">
        <f t="shared" si="21"/>
        <v>0</v>
      </c>
      <c r="J26" s="639">
        <f t="shared" si="21"/>
        <v>0</v>
      </c>
      <c r="K26" s="639">
        <f t="shared" si="21"/>
        <v>0</v>
      </c>
      <c r="L26" s="639">
        <f t="shared" si="21"/>
        <v>0</v>
      </c>
      <c r="M26" s="639">
        <f t="shared" si="21"/>
        <v>0</v>
      </c>
      <c r="N26" s="639">
        <f t="shared" si="21"/>
        <v>0</v>
      </c>
      <c r="O26" s="639">
        <f t="shared" si="21"/>
        <v>0</v>
      </c>
      <c r="P26" s="639">
        <f t="shared" si="21"/>
        <v>0</v>
      </c>
      <c r="Q26" s="639">
        <f t="shared" si="21"/>
        <v>0</v>
      </c>
      <c r="R26" s="639">
        <f t="shared" si="21"/>
        <v>0</v>
      </c>
      <c r="S26" s="639">
        <f t="shared" si="21"/>
        <v>0</v>
      </c>
      <c r="T26" s="639">
        <f t="shared" si="21"/>
        <v>0</v>
      </c>
      <c r="U26" s="639">
        <f t="shared" si="21"/>
        <v>0</v>
      </c>
      <c r="V26" s="639">
        <f t="shared" si="21"/>
        <v>0</v>
      </c>
      <c r="W26" s="639">
        <f t="shared" si="21"/>
        <v>0</v>
      </c>
      <c r="X26" s="639">
        <f t="shared" si="21"/>
        <v>0</v>
      </c>
      <c r="Y26" s="639">
        <f t="shared" si="21"/>
        <v>0</v>
      </c>
      <c r="Z26" s="639">
        <f t="shared" si="21"/>
        <v>0</v>
      </c>
      <c r="AA26" s="639">
        <f t="shared" si="6"/>
        <v>0</v>
      </c>
      <c r="AB26" s="639">
        <f t="shared" ref="AB26:AU26" si="22">$E26*AB600</f>
        <v>0</v>
      </c>
      <c r="AC26" s="639">
        <f t="shared" si="22"/>
        <v>0</v>
      </c>
      <c r="AD26" s="639">
        <f t="shared" si="22"/>
        <v>0</v>
      </c>
      <c r="AE26" s="639">
        <f t="shared" si="22"/>
        <v>0</v>
      </c>
      <c r="AF26" s="639">
        <f t="shared" si="22"/>
        <v>0</v>
      </c>
      <c r="AG26" s="639">
        <f t="shared" si="22"/>
        <v>0</v>
      </c>
      <c r="AH26" s="639">
        <f t="shared" si="22"/>
        <v>0</v>
      </c>
      <c r="AI26" s="639">
        <f t="shared" si="22"/>
        <v>0</v>
      </c>
      <c r="AJ26" s="639">
        <f t="shared" si="22"/>
        <v>0</v>
      </c>
      <c r="AK26" s="639">
        <f t="shared" si="22"/>
        <v>0</v>
      </c>
      <c r="AL26" s="639">
        <f t="shared" si="22"/>
        <v>0</v>
      </c>
      <c r="AM26" s="639">
        <f t="shared" si="22"/>
        <v>0</v>
      </c>
      <c r="AN26" s="639">
        <f t="shared" si="22"/>
        <v>0</v>
      </c>
      <c r="AO26" s="639">
        <f t="shared" si="22"/>
        <v>0</v>
      </c>
      <c r="AP26" s="639">
        <f t="shared" si="22"/>
        <v>0</v>
      </c>
      <c r="AQ26" s="639">
        <f t="shared" si="22"/>
        <v>0</v>
      </c>
      <c r="AR26" s="639">
        <f t="shared" si="22"/>
        <v>0</v>
      </c>
      <c r="AS26" s="639">
        <f t="shared" si="22"/>
        <v>0</v>
      </c>
      <c r="AT26" s="639">
        <f t="shared" si="22"/>
        <v>0</v>
      </c>
      <c r="AU26" s="639">
        <f t="shared" si="22"/>
        <v>0</v>
      </c>
      <c r="AV26" s="639">
        <f t="shared" si="8"/>
        <v>0</v>
      </c>
      <c r="AW26" s="639"/>
      <c r="AX26" s="639"/>
      <c r="AY26" s="639"/>
      <c r="AZ26" s="639"/>
      <c r="BA26" s="639"/>
      <c r="BB26" s="639"/>
      <c r="BC26" s="639"/>
      <c r="BD26" s="639"/>
      <c r="BE26" s="639"/>
      <c r="BF26" s="639"/>
      <c r="BG26" s="639"/>
      <c r="BH26" s="639"/>
      <c r="BI26" s="639"/>
      <c r="BJ26" s="639"/>
      <c r="BK26" s="639"/>
      <c r="BL26" s="639"/>
      <c r="BM26" s="639"/>
      <c r="BN26" s="639"/>
      <c r="BO26" s="639"/>
      <c r="BP26" s="639"/>
      <c r="BQ26" s="639"/>
    </row>
    <row r="27" spans="1:69" s="351" customFormat="1" ht="12.75">
      <c r="A27" s="1281" t="s">
        <v>826</v>
      </c>
      <c r="B27" s="375" t="s">
        <v>345</v>
      </c>
      <c r="C27" s="1258">
        <f>'I4 BO ASSETS'!G26</f>
        <v>0</v>
      </c>
      <c r="D27" s="639">
        <f t="shared" si="2"/>
        <v>0</v>
      </c>
      <c r="E27" s="639">
        <f t="shared" si="3"/>
        <v>0</v>
      </c>
      <c r="F27" s="639">
        <f t="shared" si="4"/>
        <v>0</v>
      </c>
      <c r="G27" s="639">
        <f t="shared" ref="G27:Z27" si="23">$D27*G601</f>
        <v>0</v>
      </c>
      <c r="H27" s="639">
        <f t="shared" si="23"/>
        <v>0</v>
      </c>
      <c r="I27" s="639">
        <f t="shared" si="23"/>
        <v>0</v>
      </c>
      <c r="J27" s="639">
        <f t="shared" si="23"/>
        <v>0</v>
      </c>
      <c r="K27" s="639">
        <f t="shared" si="23"/>
        <v>0</v>
      </c>
      <c r="L27" s="639">
        <f t="shared" si="23"/>
        <v>0</v>
      </c>
      <c r="M27" s="639">
        <f t="shared" si="23"/>
        <v>0</v>
      </c>
      <c r="N27" s="639">
        <f t="shared" si="23"/>
        <v>0</v>
      </c>
      <c r="O27" s="639">
        <f t="shared" si="23"/>
        <v>0</v>
      </c>
      <c r="P27" s="639">
        <f t="shared" si="23"/>
        <v>0</v>
      </c>
      <c r="Q27" s="639">
        <f t="shared" si="23"/>
        <v>0</v>
      </c>
      <c r="R27" s="639">
        <f t="shared" si="23"/>
        <v>0</v>
      </c>
      <c r="S27" s="639">
        <f t="shared" si="23"/>
        <v>0</v>
      </c>
      <c r="T27" s="639">
        <f t="shared" si="23"/>
        <v>0</v>
      </c>
      <c r="U27" s="639">
        <f t="shared" si="23"/>
        <v>0</v>
      </c>
      <c r="V27" s="639">
        <f t="shared" si="23"/>
        <v>0</v>
      </c>
      <c r="W27" s="639">
        <f t="shared" si="23"/>
        <v>0</v>
      </c>
      <c r="X27" s="639">
        <f t="shared" si="23"/>
        <v>0</v>
      </c>
      <c r="Y27" s="639">
        <f t="shared" si="23"/>
        <v>0</v>
      </c>
      <c r="Z27" s="639">
        <f t="shared" si="23"/>
        <v>0</v>
      </c>
      <c r="AA27" s="639">
        <f t="shared" si="6"/>
        <v>0</v>
      </c>
      <c r="AB27" s="639">
        <f t="shared" ref="AB27:AU27" si="24">$E27*AB601</f>
        <v>0</v>
      </c>
      <c r="AC27" s="639">
        <f t="shared" si="24"/>
        <v>0</v>
      </c>
      <c r="AD27" s="639">
        <f t="shared" si="24"/>
        <v>0</v>
      </c>
      <c r="AE27" s="639">
        <f t="shared" si="24"/>
        <v>0</v>
      </c>
      <c r="AF27" s="639">
        <f t="shared" si="24"/>
        <v>0</v>
      </c>
      <c r="AG27" s="639">
        <f t="shared" si="24"/>
        <v>0</v>
      </c>
      <c r="AH27" s="639">
        <f t="shared" si="24"/>
        <v>0</v>
      </c>
      <c r="AI27" s="639">
        <f t="shared" si="24"/>
        <v>0</v>
      </c>
      <c r="AJ27" s="639">
        <f t="shared" si="24"/>
        <v>0</v>
      </c>
      <c r="AK27" s="639">
        <f t="shared" si="24"/>
        <v>0</v>
      </c>
      <c r="AL27" s="639">
        <f t="shared" si="24"/>
        <v>0</v>
      </c>
      <c r="AM27" s="639">
        <f t="shared" si="24"/>
        <v>0</v>
      </c>
      <c r="AN27" s="639">
        <f t="shared" si="24"/>
        <v>0</v>
      </c>
      <c r="AO27" s="639">
        <f t="shared" si="24"/>
        <v>0</v>
      </c>
      <c r="AP27" s="639">
        <f t="shared" si="24"/>
        <v>0</v>
      </c>
      <c r="AQ27" s="639">
        <f t="shared" si="24"/>
        <v>0</v>
      </c>
      <c r="AR27" s="639">
        <f t="shared" si="24"/>
        <v>0</v>
      </c>
      <c r="AS27" s="639">
        <f t="shared" si="24"/>
        <v>0</v>
      </c>
      <c r="AT27" s="639">
        <f t="shared" si="24"/>
        <v>0</v>
      </c>
      <c r="AU27" s="639">
        <f t="shared" si="24"/>
        <v>0</v>
      </c>
      <c r="AV27" s="639">
        <f t="shared" si="8"/>
        <v>0</v>
      </c>
      <c r="AW27" s="639"/>
      <c r="AX27" s="639"/>
      <c r="AY27" s="639"/>
      <c r="AZ27" s="639"/>
      <c r="BA27" s="639"/>
      <c r="BB27" s="639"/>
      <c r="BC27" s="639"/>
      <c r="BD27" s="639"/>
      <c r="BE27" s="639"/>
      <c r="BF27" s="639"/>
      <c r="BG27" s="639"/>
      <c r="BH27" s="639"/>
      <c r="BI27" s="639"/>
      <c r="BJ27" s="639"/>
      <c r="BK27" s="639"/>
      <c r="BL27" s="639"/>
      <c r="BM27" s="639"/>
      <c r="BN27" s="639"/>
      <c r="BO27" s="639"/>
      <c r="BP27" s="639"/>
      <c r="BQ27" s="639"/>
    </row>
    <row r="28" spans="1:69" s="351" customFormat="1" ht="12.75">
      <c r="A28" s="1281">
        <v>1810</v>
      </c>
      <c r="B28" s="375" t="s">
        <v>285</v>
      </c>
      <c r="C28" s="1258">
        <f>'I4 BO ASSETS'!G27</f>
        <v>0</v>
      </c>
      <c r="D28" s="639">
        <f t="shared" si="2"/>
        <v>0</v>
      </c>
      <c r="E28" s="639">
        <f t="shared" si="3"/>
        <v>0</v>
      </c>
      <c r="F28" s="639">
        <f t="shared" si="4"/>
        <v>0</v>
      </c>
      <c r="G28" s="639">
        <f t="shared" ref="G28:Z28" si="25">$D28*G602</f>
        <v>0</v>
      </c>
      <c r="H28" s="639">
        <f t="shared" si="25"/>
        <v>0</v>
      </c>
      <c r="I28" s="639">
        <f t="shared" si="25"/>
        <v>0</v>
      </c>
      <c r="J28" s="639">
        <f t="shared" si="25"/>
        <v>0</v>
      </c>
      <c r="K28" s="639">
        <f t="shared" si="25"/>
        <v>0</v>
      </c>
      <c r="L28" s="639">
        <f t="shared" si="25"/>
        <v>0</v>
      </c>
      <c r="M28" s="639">
        <f t="shared" si="25"/>
        <v>0</v>
      </c>
      <c r="N28" s="639">
        <f t="shared" si="25"/>
        <v>0</v>
      </c>
      <c r="O28" s="639">
        <f t="shared" si="25"/>
        <v>0</v>
      </c>
      <c r="P28" s="639">
        <f t="shared" si="25"/>
        <v>0</v>
      </c>
      <c r="Q28" s="639">
        <f t="shared" si="25"/>
        <v>0</v>
      </c>
      <c r="R28" s="639">
        <f t="shared" si="25"/>
        <v>0</v>
      </c>
      <c r="S28" s="639">
        <f t="shared" si="25"/>
        <v>0</v>
      </c>
      <c r="T28" s="639">
        <f t="shared" si="25"/>
        <v>0</v>
      </c>
      <c r="U28" s="639">
        <f t="shared" si="25"/>
        <v>0</v>
      </c>
      <c r="V28" s="639">
        <f t="shared" si="25"/>
        <v>0</v>
      </c>
      <c r="W28" s="639">
        <f t="shared" si="25"/>
        <v>0</v>
      </c>
      <c r="X28" s="639">
        <f t="shared" si="25"/>
        <v>0</v>
      </c>
      <c r="Y28" s="639">
        <f t="shared" si="25"/>
        <v>0</v>
      </c>
      <c r="Z28" s="639">
        <f t="shared" si="25"/>
        <v>0</v>
      </c>
      <c r="AA28" s="639">
        <f t="shared" si="6"/>
        <v>0</v>
      </c>
      <c r="AB28" s="639">
        <f t="shared" ref="AB28:AU28" si="26">$E28*AB602</f>
        <v>0</v>
      </c>
      <c r="AC28" s="639">
        <f t="shared" si="26"/>
        <v>0</v>
      </c>
      <c r="AD28" s="639">
        <f t="shared" si="26"/>
        <v>0</v>
      </c>
      <c r="AE28" s="639">
        <f t="shared" si="26"/>
        <v>0</v>
      </c>
      <c r="AF28" s="639">
        <f t="shared" si="26"/>
        <v>0</v>
      </c>
      <c r="AG28" s="639">
        <f t="shared" si="26"/>
        <v>0</v>
      </c>
      <c r="AH28" s="639">
        <f t="shared" si="26"/>
        <v>0</v>
      </c>
      <c r="AI28" s="639">
        <f t="shared" si="26"/>
        <v>0</v>
      </c>
      <c r="AJ28" s="639">
        <f t="shared" si="26"/>
        <v>0</v>
      </c>
      <c r="AK28" s="639">
        <f t="shared" si="26"/>
        <v>0</v>
      </c>
      <c r="AL28" s="639">
        <f t="shared" si="26"/>
        <v>0</v>
      </c>
      <c r="AM28" s="639">
        <f t="shared" si="26"/>
        <v>0</v>
      </c>
      <c r="AN28" s="639">
        <f t="shared" si="26"/>
        <v>0</v>
      </c>
      <c r="AO28" s="639">
        <f t="shared" si="26"/>
        <v>0</v>
      </c>
      <c r="AP28" s="639">
        <f t="shared" si="26"/>
        <v>0</v>
      </c>
      <c r="AQ28" s="639">
        <f t="shared" si="26"/>
        <v>0</v>
      </c>
      <c r="AR28" s="639">
        <f t="shared" si="26"/>
        <v>0</v>
      </c>
      <c r="AS28" s="639">
        <f t="shared" si="26"/>
        <v>0</v>
      </c>
      <c r="AT28" s="639">
        <f t="shared" si="26"/>
        <v>0</v>
      </c>
      <c r="AU28" s="639">
        <f t="shared" si="26"/>
        <v>0</v>
      </c>
      <c r="AV28" s="639">
        <f t="shared" si="8"/>
        <v>0</v>
      </c>
      <c r="AW28" s="639"/>
      <c r="AX28" s="639"/>
      <c r="AY28" s="639"/>
      <c r="AZ28" s="639"/>
      <c r="BA28" s="639"/>
      <c r="BB28" s="639"/>
      <c r="BC28" s="639"/>
      <c r="BD28" s="639"/>
      <c r="BE28" s="639"/>
      <c r="BF28" s="639"/>
      <c r="BG28" s="639"/>
      <c r="BH28" s="639"/>
      <c r="BI28" s="639"/>
      <c r="BJ28" s="639"/>
      <c r="BK28" s="639"/>
      <c r="BL28" s="639"/>
      <c r="BM28" s="639"/>
      <c r="BN28" s="639"/>
      <c r="BO28" s="639"/>
      <c r="BP28" s="639"/>
      <c r="BQ28" s="639"/>
    </row>
    <row r="29" spans="1:69" s="351" customFormat="1" ht="25.5">
      <c r="A29" s="1281" t="s">
        <v>827</v>
      </c>
      <c r="B29" s="375" t="s">
        <v>497</v>
      </c>
      <c r="C29" s="1258">
        <f>'I4 BO ASSETS'!G28</f>
        <v>0</v>
      </c>
      <c r="D29" s="639">
        <f t="shared" si="2"/>
        <v>0</v>
      </c>
      <c r="E29" s="639">
        <f t="shared" si="3"/>
        <v>0</v>
      </c>
      <c r="F29" s="639">
        <f t="shared" si="4"/>
        <v>0</v>
      </c>
      <c r="G29" s="639">
        <f t="shared" ref="G29:Z29" si="27">$D29*G603</f>
        <v>0</v>
      </c>
      <c r="H29" s="639">
        <f t="shared" si="27"/>
        <v>0</v>
      </c>
      <c r="I29" s="639">
        <f t="shared" si="27"/>
        <v>0</v>
      </c>
      <c r="J29" s="639">
        <f t="shared" si="27"/>
        <v>0</v>
      </c>
      <c r="K29" s="639">
        <f t="shared" si="27"/>
        <v>0</v>
      </c>
      <c r="L29" s="639">
        <f t="shared" si="27"/>
        <v>0</v>
      </c>
      <c r="M29" s="639">
        <f t="shared" si="27"/>
        <v>0</v>
      </c>
      <c r="N29" s="639">
        <f t="shared" si="27"/>
        <v>0</v>
      </c>
      <c r="O29" s="639">
        <f t="shared" si="27"/>
        <v>0</v>
      </c>
      <c r="P29" s="639">
        <f t="shared" si="27"/>
        <v>0</v>
      </c>
      <c r="Q29" s="639">
        <f t="shared" si="27"/>
        <v>0</v>
      </c>
      <c r="R29" s="639">
        <f t="shared" si="27"/>
        <v>0</v>
      </c>
      <c r="S29" s="639">
        <f t="shared" si="27"/>
        <v>0</v>
      </c>
      <c r="T29" s="639">
        <f t="shared" si="27"/>
        <v>0</v>
      </c>
      <c r="U29" s="639">
        <f t="shared" si="27"/>
        <v>0</v>
      </c>
      <c r="V29" s="639">
        <f t="shared" si="27"/>
        <v>0</v>
      </c>
      <c r="W29" s="639">
        <f t="shared" si="27"/>
        <v>0</v>
      </c>
      <c r="X29" s="639">
        <f t="shared" si="27"/>
        <v>0</v>
      </c>
      <c r="Y29" s="639">
        <f t="shared" si="27"/>
        <v>0</v>
      </c>
      <c r="Z29" s="639">
        <f t="shared" si="27"/>
        <v>0</v>
      </c>
      <c r="AA29" s="639">
        <f t="shared" si="6"/>
        <v>0</v>
      </c>
      <c r="AB29" s="639">
        <f t="shared" ref="AB29:AU29" si="28">$E29*AB603</f>
        <v>0</v>
      </c>
      <c r="AC29" s="639">
        <f t="shared" si="28"/>
        <v>0</v>
      </c>
      <c r="AD29" s="639">
        <f t="shared" si="28"/>
        <v>0</v>
      </c>
      <c r="AE29" s="639">
        <f t="shared" si="28"/>
        <v>0</v>
      </c>
      <c r="AF29" s="639">
        <f t="shared" si="28"/>
        <v>0</v>
      </c>
      <c r="AG29" s="639">
        <f t="shared" si="28"/>
        <v>0</v>
      </c>
      <c r="AH29" s="639">
        <f t="shared" si="28"/>
        <v>0</v>
      </c>
      <c r="AI29" s="639">
        <f t="shared" si="28"/>
        <v>0</v>
      </c>
      <c r="AJ29" s="639">
        <f t="shared" si="28"/>
        <v>0</v>
      </c>
      <c r="AK29" s="639">
        <f t="shared" si="28"/>
        <v>0</v>
      </c>
      <c r="AL29" s="639">
        <f t="shared" si="28"/>
        <v>0</v>
      </c>
      <c r="AM29" s="639">
        <f t="shared" si="28"/>
        <v>0</v>
      </c>
      <c r="AN29" s="639">
        <f t="shared" si="28"/>
        <v>0</v>
      </c>
      <c r="AO29" s="639">
        <f t="shared" si="28"/>
        <v>0</v>
      </c>
      <c r="AP29" s="639">
        <f t="shared" si="28"/>
        <v>0</v>
      </c>
      <c r="AQ29" s="639">
        <f t="shared" si="28"/>
        <v>0</v>
      </c>
      <c r="AR29" s="639">
        <f t="shared" si="28"/>
        <v>0</v>
      </c>
      <c r="AS29" s="639">
        <f t="shared" si="28"/>
        <v>0</v>
      </c>
      <c r="AT29" s="639">
        <f t="shared" si="28"/>
        <v>0</v>
      </c>
      <c r="AU29" s="639">
        <f t="shared" si="28"/>
        <v>0</v>
      </c>
      <c r="AV29" s="639">
        <f t="shared" si="8"/>
        <v>0</v>
      </c>
      <c r="AW29" s="639"/>
      <c r="AX29" s="639"/>
      <c r="AY29" s="639"/>
      <c r="AZ29" s="639"/>
      <c r="BA29" s="639"/>
      <c r="BB29" s="639"/>
      <c r="BC29" s="639"/>
      <c r="BD29" s="639"/>
      <c r="BE29" s="639"/>
      <c r="BF29" s="639"/>
      <c r="BG29" s="639"/>
      <c r="BH29" s="639"/>
      <c r="BI29" s="639"/>
      <c r="BJ29" s="639"/>
      <c r="BK29" s="639"/>
      <c r="BL29" s="639"/>
      <c r="BM29" s="639"/>
      <c r="BN29" s="639"/>
      <c r="BO29" s="639"/>
      <c r="BP29" s="639"/>
      <c r="BQ29" s="639"/>
    </row>
    <row r="30" spans="1:69" s="351" customFormat="1" ht="12.75">
      <c r="A30" s="1281" t="s">
        <v>828</v>
      </c>
      <c r="B30" s="375" t="s">
        <v>498</v>
      </c>
      <c r="C30" s="1258">
        <f>'I4 BO ASSETS'!G29</f>
        <v>0</v>
      </c>
      <c r="D30" s="639">
        <f t="shared" si="2"/>
        <v>0</v>
      </c>
      <c r="E30" s="639">
        <f t="shared" si="3"/>
        <v>0</v>
      </c>
      <c r="F30" s="639">
        <f t="shared" si="4"/>
        <v>0</v>
      </c>
      <c r="G30" s="639">
        <f t="shared" ref="G30:Z30" si="29">$D30*G604</f>
        <v>0</v>
      </c>
      <c r="H30" s="639">
        <f t="shared" si="29"/>
        <v>0</v>
      </c>
      <c r="I30" s="639">
        <f t="shared" si="29"/>
        <v>0</v>
      </c>
      <c r="J30" s="639">
        <f t="shared" si="29"/>
        <v>0</v>
      </c>
      <c r="K30" s="639">
        <f t="shared" si="29"/>
        <v>0</v>
      </c>
      <c r="L30" s="639">
        <f t="shared" si="29"/>
        <v>0</v>
      </c>
      <c r="M30" s="639">
        <f t="shared" si="29"/>
        <v>0</v>
      </c>
      <c r="N30" s="639">
        <f t="shared" si="29"/>
        <v>0</v>
      </c>
      <c r="O30" s="639">
        <f t="shared" si="29"/>
        <v>0</v>
      </c>
      <c r="P30" s="639">
        <f t="shared" si="29"/>
        <v>0</v>
      </c>
      <c r="Q30" s="639">
        <f t="shared" si="29"/>
        <v>0</v>
      </c>
      <c r="R30" s="639">
        <f t="shared" si="29"/>
        <v>0</v>
      </c>
      <c r="S30" s="639">
        <f t="shared" si="29"/>
        <v>0</v>
      </c>
      <c r="T30" s="639">
        <f t="shared" si="29"/>
        <v>0</v>
      </c>
      <c r="U30" s="639">
        <f t="shared" si="29"/>
        <v>0</v>
      </c>
      <c r="V30" s="639">
        <f t="shared" si="29"/>
        <v>0</v>
      </c>
      <c r="W30" s="639">
        <f t="shared" si="29"/>
        <v>0</v>
      </c>
      <c r="X30" s="639">
        <f t="shared" si="29"/>
        <v>0</v>
      </c>
      <c r="Y30" s="639">
        <f t="shared" si="29"/>
        <v>0</v>
      </c>
      <c r="Z30" s="639">
        <f t="shared" si="29"/>
        <v>0</v>
      </c>
      <c r="AA30" s="639">
        <f t="shared" si="6"/>
        <v>0</v>
      </c>
      <c r="AB30" s="639">
        <f t="shared" ref="AB30:AU30" si="30">$E30*AB604</f>
        <v>0</v>
      </c>
      <c r="AC30" s="639">
        <f t="shared" si="30"/>
        <v>0</v>
      </c>
      <c r="AD30" s="639">
        <f t="shared" si="30"/>
        <v>0</v>
      </c>
      <c r="AE30" s="639">
        <f t="shared" si="30"/>
        <v>0</v>
      </c>
      <c r="AF30" s="639">
        <f t="shared" si="30"/>
        <v>0</v>
      </c>
      <c r="AG30" s="639">
        <f t="shared" si="30"/>
        <v>0</v>
      </c>
      <c r="AH30" s="639">
        <f t="shared" si="30"/>
        <v>0</v>
      </c>
      <c r="AI30" s="639">
        <f t="shared" si="30"/>
        <v>0</v>
      </c>
      <c r="AJ30" s="639">
        <f t="shared" si="30"/>
        <v>0</v>
      </c>
      <c r="AK30" s="639">
        <f t="shared" si="30"/>
        <v>0</v>
      </c>
      <c r="AL30" s="639">
        <f t="shared" si="30"/>
        <v>0</v>
      </c>
      <c r="AM30" s="639">
        <f t="shared" si="30"/>
        <v>0</v>
      </c>
      <c r="AN30" s="639">
        <f t="shared" si="30"/>
        <v>0</v>
      </c>
      <c r="AO30" s="639">
        <f t="shared" si="30"/>
        <v>0</v>
      </c>
      <c r="AP30" s="639">
        <f t="shared" si="30"/>
        <v>0</v>
      </c>
      <c r="AQ30" s="639">
        <f t="shared" si="30"/>
        <v>0</v>
      </c>
      <c r="AR30" s="639">
        <f t="shared" si="30"/>
        <v>0</v>
      </c>
      <c r="AS30" s="639">
        <f t="shared" si="30"/>
        <v>0</v>
      </c>
      <c r="AT30" s="639">
        <f t="shared" si="30"/>
        <v>0</v>
      </c>
      <c r="AU30" s="639">
        <f t="shared" si="30"/>
        <v>0</v>
      </c>
      <c r="AV30" s="639">
        <f t="shared" si="8"/>
        <v>0</v>
      </c>
      <c r="AW30" s="639"/>
      <c r="AX30" s="639"/>
      <c r="AY30" s="639"/>
      <c r="AZ30" s="639"/>
      <c r="BA30" s="639"/>
      <c r="BB30" s="639"/>
      <c r="BC30" s="639"/>
      <c r="BD30" s="639"/>
      <c r="BE30" s="639"/>
      <c r="BF30" s="639"/>
      <c r="BG30" s="639"/>
      <c r="BH30" s="639"/>
      <c r="BI30" s="639"/>
      <c r="BJ30" s="639"/>
      <c r="BK30" s="639"/>
      <c r="BL30" s="639"/>
      <c r="BM30" s="639"/>
      <c r="BN30" s="639"/>
      <c r="BO30" s="639"/>
      <c r="BP30" s="639"/>
      <c r="BQ30" s="639"/>
    </row>
    <row r="31" spans="1:69" s="351" customFormat="1" ht="25.5">
      <c r="A31" s="1281">
        <v>1815</v>
      </c>
      <c r="B31" s="375" t="s">
        <v>86</v>
      </c>
      <c r="C31" s="1258">
        <f>'I4 BO ASSETS'!G30</f>
        <v>0</v>
      </c>
      <c r="D31" s="639">
        <f t="shared" si="2"/>
        <v>0</v>
      </c>
      <c r="E31" s="639">
        <f t="shared" si="3"/>
        <v>0</v>
      </c>
      <c r="F31" s="639">
        <f t="shared" si="4"/>
        <v>0</v>
      </c>
      <c r="G31" s="639">
        <f t="shared" ref="G31:Z31" si="31">$D31*G605</f>
        <v>0</v>
      </c>
      <c r="H31" s="639">
        <f t="shared" si="31"/>
        <v>0</v>
      </c>
      <c r="I31" s="639">
        <f t="shared" si="31"/>
        <v>0</v>
      </c>
      <c r="J31" s="639">
        <f t="shared" si="31"/>
        <v>0</v>
      </c>
      <c r="K31" s="639">
        <f t="shared" si="31"/>
        <v>0</v>
      </c>
      <c r="L31" s="639">
        <f t="shared" si="31"/>
        <v>0</v>
      </c>
      <c r="M31" s="639">
        <f t="shared" si="31"/>
        <v>0</v>
      </c>
      <c r="N31" s="639">
        <f t="shared" si="31"/>
        <v>0</v>
      </c>
      <c r="O31" s="639">
        <f t="shared" si="31"/>
        <v>0</v>
      </c>
      <c r="P31" s="639">
        <f t="shared" si="31"/>
        <v>0</v>
      </c>
      <c r="Q31" s="639">
        <f t="shared" si="31"/>
        <v>0</v>
      </c>
      <c r="R31" s="639">
        <f t="shared" si="31"/>
        <v>0</v>
      </c>
      <c r="S31" s="639">
        <f t="shared" si="31"/>
        <v>0</v>
      </c>
      <c r="T31" s="639">
        <f t="shared" si="31"/>
        <v>0</v>
      </c>
      <c r="U31" s="639">
        <f t="shared" si="31"/>
        <v>0</v>
      </c>
      <c r="V31" s="639">
        <f t="shared" si="31"/>
        <v>0</v>
      </c>
      <c r="W31" s="639">
        <f t="shared" si="31"/>
        <v>0</v>
      </c>
      <c r="X31" s="639">
        <f t="shared" si="31"/>
        <v>0</v>
      </c>
      <c r="Y31" s="639">
        <f t="shared" si="31"/>
        <v>0</v>
      </c>
      <c r="Z31" s="639">
        <f t="shared" si="31"/>
        <v>0</v>
      </c>
      <c r="AA31" s="639">
        <f t="shared" si="6"/>
        <v>0</v>
      </c>
      <c r="AB31" s="639">
        <f t="shared" ref="AB31:AU31" si="32">$E31*AB605</f>
        <v>0</v>
      </c>
      <c r="AC31" s="639">
        <f t="shared" si="32"/>
        <v>0</v>
      </c>
      <c r="AD31" s="639">
        <f t="shared" si="32"/>
        <v>0</v>
      </c>
      <c r="AE31" s="639">
        <f t="shared" si="32"/>
        <v>0</v>
      </c>
      <c r="AF31" s="639">
        <f t="shared" si="32"/>
        <v>0</v>
      </c>
      <c r="AG31" s="639">
        <f t="shared" si="32"/>
        <v>0</v>
      </c>
      <c r="AH31" s="639">
        <f t="shared" si="32"/>
        <v>0</v>
      </c>
      <c r="AI31" s="639">
        <f t="shared" si="32"/>
        <v>0</v>
      </c>
      <c r="AJ31" s="639">
        <f t="shared" si="32"/>
        <v>0</v>
      </c>
      <c r="AK31" s="639">
        <f t="shared" si="32"/>
        <v>0</v>
      </c>
      <c r="AL31" s="639">
        <f t="shared" si="32"/>
        <v>0</v>
      </c>
      <c r="AM31" s="639">
        <f t="shared" si="32"/>
        <v>0</v>
      </c>
      <c r="AN31" s="639">
        <f t="shared" si="32"/>
        <v>0</v>
      </c>
      <c r="AO31" s="639">
        <f t="shared" si="32"/>
        <v>0</v>
      </c>
      <c r="AP31" s="639">
        <f t="shared" si="32"/>
        <v>0</v>
      </c>
      <c r="AQ31" s="639">
        <f t="shared" si="32"/>
        <v>0</v>
      </c>
      <c r="AR31" s="639">
        <f t="shared" si="32"/>
        <v>0</v>
      </c>
      <c r="AS31" s="639">
        <f t="shared" si="32"/>
        <v>0</v>
      </c>
      <c r="AT31" s="639">
        <f t="shared" si="32"/>
        <v>0</v>
      </c>
      <c r="AU31" s="639">
        <f t="shared" si="32"/>
        <v>0</v>
      </c>
      <c r="AV31" s="639">
        <f t="shared" si="8"/>
        <v>0</v>
      </c>
      <c r="AW31" s="639"/>
      <c r="AX31" s="639"/>
      <c r="AY31" s="639"/>
      <c r="AZ31" s="639"/>
      <c r="BA31" s="639"/>
      <c r="BB31" s="639"/>
      <c r="BC31" s="639"/>
      <c r="BD31" s="639"/>
      <c r="BE31" s="639"/>
      <c r="BF31" s="639"/>
      <c r="BG31" s="639"/>
      <c r="BH31" s="639"/>
      <c r="BI31" s="639"/>
      <c r="BJ31" s="639"/>
      <c r="BK31" s="639"/>
      <c r="BL31" s="639"/>
      <c r="BM31" s="639"/>
      <c r="BN31" s="639"/>
      <c r="BO31" s="639"/>
      <c r="BP31" s="639"/>
      <c r="BQ31" s="639"/>
    </row>
    <row r="32" spans="1:69" s="351" customFormat="1" ht="25.5">
      <c r="A32" s="1281">
        <v>1820</v>
      </c>
      <c r="B32" s="375" t="s">
        <v>87</v>
      </c>
      <c r="C32" s="1258">
        <f>'I4 BO ASSETS'!G31</f>
        <v>0</v>
      </c>
      <c r="D32" s="639">
        <f t="shared" si="2"/>
        <v>0</v>
      </c>
      <c r="E32" s="639">
        <f t="shared" si="3"/>
        <v>0</v>
      </c>
      <c r="F32" s="639">
        <f t="shared" si="4"/>
        <v>0</v>
      </c>
      <c r="G32" s="639">
        <f t="shared" ref="G32:Z32" si="33">$D32*G606</f>
        <v>0</v>
      </c>
      <c r="H32" s="639">
        <f t="shared" si="33"/>
        <v>0</v>
      </c>
      <c r="I32" s="639">
        <f t="shared" si="33"/>
        <v>0</v>
      </c>
      <c r="J32" s="639">
        <f t="shared" si="33"/>
        <v>0</v>
      </c>
      <c r="K32" s="639">
        <f t="shared" si="33"/>
        <v>0</v>
      </c>
      <c r="L32" s="639">
        <f t="shared" si="33"/>
        <v>0</v>
      </c>
      <c r="M32" s="639">
        <f t="shared" si="33"/>
        <v>0</v>
      </c>
      <c r="N32" s="639">
        <f t="shared" si="33"/>
        <v>0</v>
      </c>
      <c r="O32" s="639">
        <f t="shared" si="33"/>
        <v>0</v>
      </c>
      <c r="P32" s="639">
        <f t="shared" si="33"/>
        <v>0</v>
      </c>
      <c r="Q32" s="639">
        <f t="shared" si="33"/>
        <v>0</v>
      </c>
      <c r="R32" s="639">
        <f t="shared" si="33"/>
        <v>0</v>
      </c>
      <c r="S32" s="639">
        <f t="shared" si="33"/>
        <v>0</v>
      </c>
      <c r="T32" s="639">
        <f t="shared" si="33"/>
        <v>0</v>
      </c>
      <c r="U32" s="639">
        <f t="shared" si="33"/>
        <v>0</v>
      </c>
      <c r="V32" s="639">
        <f t="shared" si="33"/>
        <v>0</v>
      </c>
      <c r="W32" s="639">
        <f t="shared" si="33"/>
        <v>0</v>
      </c>
      <c r="X32" s="639">
        <f t="shared" si="33"/>
        <v>0</v>
      </c>
      <c r="Y32" s="639">
        <f t="shared" si="33"/>
        <v>0</v>
      </c>
      <c r="Z32" s="639">
        <f t="shared" si="33"/>
        <v>0</v>
      </c>
      <c r="AA32" s="639">
        <f t="shared" si="6"/>
        <v>0</v>
      </c>
      <c r="AB32" s="639">
        <f t="shared" ref="AB32:AU32" si="34">$E32*AB606</f>
        <v>0</v>
      </c>
      <c r="AC32" s="639">
        <f t="shared" si="34"/>
        <v>0</v>
      </c>
      <c r="AD32" s="639">
        <f t="shared" si="34"/>
        <v>0</v>
      </c>
      <c r="AE32" s="639">
        <f t="shared" si="34"/>
        <v>0</v>
      </c>
      <c r="AF32" s="639">
        <f t="shared" si="34"/>
        <v>0</v>
      </c>
      <c r="AG32" s="639">
        <f t="shared" si="34"/>
        <v>0</v>
      </c>
      <c r="AH32" s="639">
        <f t="shared" si="34"/>
        <v>0</v>
      </c>
      <c r="AI32" s="639">
        <f t="shared" si="34"/>
        <v>0</v>
      </c>
      <c r="AJ32" s="639">
        <f t="shared" si="34"/>
        <v>0</v>
      </c>
      <c r="AK32" s="639">
        <f t="shared" si="34"/>
        <v>0</v>
      </c>
      <c r="AL32" s="639">
        <f t="shared" si="34"/>
        <v>0</v>
      </c>
      <c r="AM32" s="639">
        <f t="shared" si="34"/>
        <v>0</v>
      </c>
      <c r="AN32" s="639">
        <f t="shared" si="34"/>
        <v>0</v>
      </c>
      <c r="AO32" s="639">
        <f t="shared" si="34"/>
        <v>0</v>
      </c>
      <c r="AP32" s="639">
        <f t="shared" si="34"/>
        <v>0</v>
      </c>
      <c r="AQ32" s="639">
        <f t="shared" si="34"/>
        <v>0</v>
      </c>
      <c r="AR32" s="639">
        <f t="shared" si="34"/>
        <v>0</v>
      </c>
      <c r="AS32" s="639">
        <f t="shared" si="34"/>
        <v>0</v>
      </c>
      <c r="AT32" s="639">
        <f t="shared" si="34"/>
        <v>0</v>
      </c>
      <c r="AU32" s="639">
        <f t="shared" si="34"/>
        <v>0</v>
      </c>
      <c r="AV32" s="639">
        <f t="shared" si="8"/>
        <v>0</v>
      </c>
      <c r="AW32" s="639"/>
      <c r="AX32" s="639"/>
      <c r="AY32" s="639"/>
      <c r="AZ32" s="639"/>
      <c r="BA32" s="639"/>
      <c r="BB32" s="639"/>
      <c r="BC32" s="639"/>
      <c r="BD32" s="639"/>
      <c r="BE32" s="639"/>
      <c r="BF32" s="639"/>
      <c r="BG32" s="639"/>
      <c r="BH32" s="639"/>
      <c r="BI32" s="639"/>
      <c r="BJ32" s="639"/>
      <c r="BK32" s="639"/>
      <c r="BL32" s="639"/>
      <c r="BM32" s="639"/>
      <c r="BN32" s="639"/>
      <c r="BO32" s="639"/>
      <c r="BP32" s="639"/>
      <c r="BQ32" s="639"/>
    </row>
    <row r="33" spans="1:69" s="351" customFormat="1" ht="25.5">
      <c r="A33" s="1281" t="s">
        <v>493</v>
      </c>
      <c r="B33" s="375" t="s">
        <v>1285</v>
      </c>
      <c r="C33" s="1258">
        <f>'I4 BO ASSETS'!G32</f>
        <v>0</v>
      </c>
      <c r="D33" s="639">
        <f t="shared" si="2"/>
        <v>0</v>
      </c>
      <c r="E33" s="639">
        <f t="shared" si="3"/>
        <v>0</v>
      </c>
      <c r="F33" s="639">
        <f>D33+E33</f>
        <v>0</v>
      </c>
      <c r="G33" s="639">
        <f t="shared" ref="G33:Z33" si="35">$D33*G607</f>
        <v>0</v>
      </c>
      <c r="H33" s="639">
        <f t="shared" si="35"/>
        <v>0</v>
      </c>
      <c r="I33" s="639">
        <f t="shared" si="35"/>
        <v>0</v>
      </c>
      <c r="J33" s="639">
        <f t="shared" si="35"/>
        <v>0</v>
      </c>
      <c r="K33" s="639">
        <f t="shared" si="35"/>
        <v>0</v>
      </c>
      <c r="L33" s="639">
        <f t="shared" si="35"/>
        <v>0</v>
      </c>
      <c r="M33" s="639">
        <f t="shared" si="35"/>
        <v>0</v>
      </c>
      <c r="N33" s="639">
        <f t="shared" si="35"/>
        <v>0</v>
      </c>
      <c r="O33" s="639">
        <f t="shared" si="35"/>
        <v>0</v>
      </c>
      <c r="P33" s="639">
        <f t="shared" si="35"/>
        <v>0</v>
      </c>
      <c r="Q33" s="639">
        <f t="shared" si="35"/>
        <v>0</v>
      </c>
      <c r="R33" s="639">
        <f t="shared" si="35"/>
        <v>0</v>
      </c>
      <c r="S33" s="639">
        <f t="shared" si="35"/>
        <v>0</v>
      </c>
      <c r="T33" s="639">
        <f t="shared" si="35"/>
        <v>0</v>
      </c>
      <c r="U33" s="639">
        <f t="shared" si="35"/>
        <v>0</v>
      </c>
      <c r="V33" s="639">
        <f t="shared" si="35"/>
        <v>0</v>
      </c>
      <c r="W33" s="639">
        <f t="shared" si="35"/>
        <v>0</v>
      </c>
      <c r="X33" s="639">
        <f t="shared" si="35"/>
        <v>0</v>
      </c>
      <c r="Y33" s="639">
        <f t="shared" si="35"/>
        <v>0</v>
      </c>
      <c r="Z33" s="639">
        <f t="shared" si="35"/>
        <v>0</v>
      </c>
      <c r="AA33" s="639">
        <f>SUM(G33:Z33)</f>
        <v>0</v>
      </c>
      <c r="AB33" s="639">
        <f t="shared" ref="AB33:AU33" si="36">$E33*AB607</f>
        <v>0</v>
      </c>
      <c r="AC33" s="639">
        <f t="shared" si="36"/>
        <v>0</v>
      </c>
      <c r="AD33" s="639">
        <f t="shared" si="36"/>
        <v>0</v>
      </c>
      <c r="AE33" s="639">
        <f t="shared" si="36"/>
        <v>0</v>
      </c>
      <c r="AF33" s="639">
        <f t="shared" si="36"/>
        <v>0</v>
      </c>
      <c r="AG33" s="639">
        <f t="shared" si="36"/>
        <v>0</v>
      </c>
      <c r="AH33" s="639">
        <f t="shared" si="36"/>
        <v>0</v>
      </c>
      <c r="AI33" s="639">
        <f t="shared" si="36"/>
        <v>0</v>
      </c>
      <c r="AJ33" s="639">
        <f t="shared" si="36"/>
        <v>0</v>
      </c>
      <c r="AK33" s="639">
        <f t="shared" si="36"/>
        <v>0</v>
      </c>
      <c r="AL33" s="639">
        <f t="shared" si="36"/>
        <v>0</v>
      </c>
      <c r="AM33" s="639">
        <f t="shared" si="36"/>
        <v>0</v>
      </c>
      <c r="AN33" s="639">
        <f t="shared" si="36"/>
        <v>0</v>
      </c>
      <c r="AO33" s="639">
        <f t="shared" si="36"/>
        <v>0</v>
      </c>
      <c r="AP33" s="639">
        <f t="shared" si="36"/>
        <v>0</v>
      </c>
      <c r="AQ33" s="639">
        <f t="shared" si="36"/>
        <v>0</v>
      </c>
      <c r="AR33" s="639">
        <f t="shared" si="36"/>
        <v>0</v>
      </c>
      <c r="AS33" s="639">
        <f t="shared" si="36"/>
        <v>0</v>
      </c>
      <c r="AT33" s="639">
        <f t="shared" si="36"/>
        <v>0</v>
      </c>
      <c r="AU33" s="639">
        <f t="shared" si="36"/>
        <v>0</v>
      </c>
      <c r="AV33" s="639">
        <f>SUM(AB33:AU33)</f>
        <v>0</v>
      </c>
      <c r="AW33" s="639"/>
      <c r="AX33" s="639"/>
      <c r="AY33" s="639"/>
      <c r="AZ33" s="639"/>
      <c r="BA33" s="639"/>
      <c r="BB33" s="639"/>
      <c r="BC33" s="639"/>
      <c r="BD33" s="639"/>
      <c r="BE33" s="639"/>
      <c r="BF33" s="639"/>
      <c r="BG33" s="639"/>
      <c r="BH33" s="639"/>
      <c r="BI33" s="639"/>
      <c r="BJ33" s="639"/>
      <c r="BK33" s="639"/>
      <c r="BL33" s="639"/>
      <c r="BM33" s="639"/>
      <c r="BN33" s="639"/>
      <c r="BO33" s="639"/>
      <c r="BP33" s="639"/>
      <c r="BQ33" s="639"/>
    </row>
    <row r="34" spans="1:69" s="351" customFormat="1" ht="25.5">
      <c r="A34" s="1281" t="s">
        <v>494</v>
      </c>
      <c r="B34" s="375" t="s">
        <v>1287</v>
      </c>
      <c r="C34" s="1258">
        <f>'I4 BO ASSETS'!G33</f>
        <v>0</v>
      </c>
      <c r="D34" s="639">
        <f t="shared" si="2"/>
        <v>0</v>
      </c>
      <c r="E34" s="639">
        <f t="shared" si="3"/>
        <v>0</v>
      </c>
      <c r="F34" s="639">
        <f>D34+E34</f>
        <v>0</v>
      </c>
      <c r="G34" s="639">
        <f t="shared" ref="G34:Z34" si="37">$D34*G608</f>
        <v>0</v>
      </c>
      <c r="H34" s="639">
        <f t="shared" si="37"/>
        <v>0</v>
      </c>
      <c r="I34" s="639">
        <f t="shared" si="37"/>
        <v>0</v>
      </c>
      <c r="J34" s="639">
        <f t="shared" si="37"/>
        <v>0</v>
      </c>
      <c r="K34" s="639">
        <f t="shared" si="37"/>
        <v>0</v>
      </c>
      <c r="L34" s="639">
        <f t="shared" si="37"/>
        <v>0</v>
      </c>
      <c r="M34" s="639">
        <f t="shared" si="37"/>
        <v>0</v>
      </c>
      <c r="N34" s="639">
        <f t="shared" si="37"/>
        <v>0</v>
      </c>
      <c r="O34" s="639">
        <f t="shared" si="37"/>
        <v>0</v>
      </c>
      <c r="P34" s="639">
        <f t="shared" si="37"/>
        <v>0</v>
      </c>
      <c r="Q34" s="639">
        <f t="shared" si="37"/>
        <v>0</v>
      </c>
      <c r="R34" s="639">
        <f t="shared" si="37"/>
        <v>0</v>
      </c>
      <c r="S34" s="639">
        <f t="shared" si="37"/>
        <v>0</v>
      </c>
      <c r="T34" s="639">
        <f t="shared" si="37"/>
        <v>0</v>
      </c>
      <c r="U34" s="639">
        <f t="shared" si="37"/>
        <v>0</v>
      </c>
      <c r="V34" s="639">
        <f t="shared" si="37"/>
        <v>0</v>
      </c>
      <c r="W34" s="639">
        <f t="shared" si="37"/>
        <v>0</v>
      </c>
      <c r="X34" s="639">
        <f t="shared" si="37"/>
        <v>0</v>
      </c>
      <c r="Y34" s="639">
        <f t="shared" si="37"/>
        <v>0</v>
      </c>
      <c r="Z34" s="639">
        <f t="shared" si="37"/>
        <v>0</v>
      </c>
      <c r="AA34" s="639">
        <f>SUM(G34:Z34)</f>
        <v>0</v>
      </c>
      <c r="AB34" s="639">
        <f t="shared" ref="AB34:AU34" si="38">$E34*AB608</f>
        <v>0</v>
      </c>
      <c r="AC34" s="639">
        <f t="shared" si="38"/>
        <v>0</v>
      </c>
      <c r="AD34" s="639">
        <f t="shared" si="38"/>
        <v>0</v>
      </c>
      <c r="AE34" s="639">
        <f t="shared" si="38"/>
        <v>0</v>
      </c>
      <c r="AF34" s="639">
        <f t="shared" si="38"/>
        <v>0</v>
      </c>
      <c r="AG34" s="639">
        <f t="shared" si="38"/>
        <v>0</v>
      </c>
      <c r="AH34" s="639">
        <f t="shared" si="38"/>
        <v>0</v>
      </c>
      <c r="AI34" s="639">
        <f t="shared" si="38"/>
        <v>0</v>
      </c>
      <c r="AJ34" s="639">
        <f t="shared" si="38"/>
        <v>0</v>
      </c>
      <c r="AK34" s="639">
        <f t="shared" si="38"/>
        <v>0</v>
      </c>
      <c r="AL34" s="639">
        <f t="shared" si="38"/>
        <v>0</v>
      </c>
      <c r="AM34" s="639">
        <f t="shared" si="38"/>
        <v>0</v>
      </c>
      <c r="AN34" s="639">
        <f t="shared" si="38"/>
        <v>0</v>
      </c>
      <c r="AO34" s="639">
        <f t="shared" si="38"/>
        <v>0</v>
      </c>
      <c r="AP34" s="639">
        <f t="shared" si="38"/>
        <v>0</v>
      </c>
      <c r="AQ34" s="639">
        <f t="shared" si="38"/>
        <v>0</v>
      </c>
      <c r="AR34" s="639">
        <f t="shared" si="38"/>
        <v>0</v>
      </c>
      <c r="AS34" s="639">
        <f t="shared" si="38"/>
        <v>0</v>
      </c>
      <c r="AT34" s="639">
        <f t="shared" si="38"/>
        <v>0</v>
      </c>
      <c r="AU34" s="639">
        <f t="shared" si="38"/>
        <v>0</v>
      </c>
      <c r="AV34" s="639">
        <f>SUM(AB34:AU34)</f>
        <v>0</v>
      </c>
      <c r="AW34" s="639"/>
      <c r="AX34" s="639"/>
      <c r="AY34" s="639"/>
      <c r="AZ34" s="639"/>
      <c r="BA34" s="639"/>
      <c r="BB34" s="639"/>
      <c r="BC34" s="639"/>
      <c r="BD34" s="639"/>
      <c r="BE34" s="639"/>
      <c r="BF34" s="639"/>
      <c r="BG34" s="639"/>
      <c r="BH34" s="639"/>
      <c r="BI34" s="639"/>
      <c r="BJ34" s="639"/>
      <c r="BK34" s="639"/>
      <c r="BL34" s="639"/>
      <c r="BM34" s="639"/>
      <c r="BN34" s="639"/>
      <c r="BO34" s="639"/>
      <c r="BP34" s="639"/>
      <c r="BQ34" s="639"/>
    </row>
    <row r="35" spans="1:69" s="351" customFormat="1" ht="25.5">
      <c r="A35" s="1281" t="s">
        <v>1277</v>
      </c>
      <c r="B35" s="375" t="s">
        <v>1278</v>
      </c>
      <c r="C35" s="1258">
        <f>'I4 BO ASSETS'!G34</f>
        <v>0</v>
      </c>
      <c r="D35" s="639">
        <f t="shared" si="2"/>
        <v>0</v>
      </c>
      <c r="E35" s="639">
        <f t="shared" si="3"/>
        <v>0</v>
      </c>
      <c r="F35" s="639">
        <f>D35+E35</f>
        <v>0</v>
      </c>
      <c r="G35" s="639">
        <f t="shared" ref="G35:Z35" si="39">$D35*G609</f>
        <v>0</v>
      </c>
      <c r="H35" s="639">
        <f t="shared" si="39"/>
        <v>0</v>
      </c>
      <c r="I35" s="639">
        <f t="shared" si="39"/>
        <v>0</v>
      </c>
      <c r="J35" s="639">
        <f t="shared" si="39"/>
        <v>0</v>
      </c>
      <c r="K35" s="639">
        <f t="shared" si="39"/>
        <v>0</v>
      </c>
      <c r="L35" s="639">
        <f t="shared" si="39"/>
        <v>0</v>
      </c>
      <c r="M35" s="639">
        <f t="shared" si="39"/>
        <v>0</v>
      </c>
      <c r="N35" s="639">
        <f t="shared" si="39"/>
        <v>0</v>
      </c>
      <c r="O35" s="639">
        <f t="shared" si="39"/>
        <v>0</v>
      </c>
      <c r="P35" s="639">
        <f t="shared" si="39"/>
        <v>0</v>
      </c>
      <c r="Q35" s="639">
        <f t="shared" si="39"/>
        <v>0</v>
      </c>
      <c r="R35" s="639">
        <f t="shared" si="39"/>
        <v>0</v>
      </c>
      <c r="S35" s="639">
        <f t="shared" si="39"/>
        <v>0</v>
      </c>
      <c r="T35" s="639">
        <f t="shared" si="39"/>
        <v>0</v>
      </c>
      <c r="U35" s="639">
        <f t="shared" si="39"/>
        <v>0</v>
      </c>
      <c r="V35" s="639">
        <f t="shared" si="39"/>
        <v>0</v>
      </c>
      <c r="W35" s="639">
        <f t="shared" si="39"/>
        <v>0</v>
      </c>
      <c r="X35" s="639">
        <f t="shared" si="39"/>
        <v>0</v>
      </c>
      <c r="Y35" s="639">
        <f t="shared" si="39"/>
        <v>0</v>
      </c>
      <c r="Z35" s="639">
        <f t="shared" si="39"/>
        <v>0</v>
      </c>
      <c r="AA35" s="639">
        <f>SUM(G35:Z35)</f>
        <v>0</v>
      </c>
      <c r="AB35" s="639">
        <f t="shared" ref="AB35:AU35" si="40">$E35*AB609</f>
        <v>0</v>
      </c>
      <c r="AC35" s="639">
        <f t="shared" si="40"/>
        <v>0</v>
      </c>
      <c r="AD35" s="639">
        <f t="shared" si="40"/>
        <v>0</v>
      </c>
      <c r="AE35" s="639">
        <f t="shared" si="40"/>
        <v>0</v>
      </c>
      <c r="AF35" s="639">
        <f t="shared" si="40"/>
        <v>0</v>
      </c>
      <c r="AG35" s="639">
        <f t="shared" si="40"/>
        <v>0</v>
      </c>
      <c r="AH35" s="639">
        <f t="shared" si="40"/>
        <v>0</v>
      </c>
      <c r="AI35" s="639">
        <f t="shared" si="40"/>
        <v>0</v>
      </c>
      <c r="AJ35" s="639">
        <f t="shared" si="40"/>
        <v>0</v>
      </c>
      <c r="AK35" s="639">
        <f t="shared" si="40"/>
        <v>0</v>
      </c>
      <c r="AL35" s="639">
        <f t="shared" si="40"/>
        <v>0</v>
      </c>
      <c r="AM35" s="639">
        <f t="shared" si="40"/>
        <v>0</v>
      </c>
      <c r="AN35" s="639">
        <f t="shared" si="40"/>
        <v>0</v>
      </c>
      <c r="AO35" s="639">
        <f t="shared" si="40"/>
        <v>0</v>
      </c>
      <c r="AP35" s="639">
        <f t="shared" si="40"/>
        <v>0</v>
      </c>
      <c r="AQ35" s="639">
        <f t="shared" si="40"/>
        <v>0</v>
      </c>
      <c r="AR35" s="639">
        <f t="shared" si="40"/>
        <v>0</v>
      </c>
      <c r="AS35" s="639">
        <f t="shared" si="40"/>
        <v>0</v>
      </c>
      <c r="AT35" s="639">
        <f t="shared" si="40"/>
        <v>0</v>
      </c>
      <c r="AU35" s="639">
        <f t="shared" si="40"/>
        <v>0</v>
      </c>
      <c r="AV35" s="639">
        <f>SUM(AB35:AU35)</f>
        <v>0</v>
      </c>
      <c r="AW35" s="639"/>
      <c r="AX35" s="639"/>
      <c r="AY35" s="639"/>
      <c r="AZ35" s="639"/>
      <c r="BA35" s="639"/>
      <c r="BB35" s="639"/>
      <c r="BC35" s="639"/>
      <c r="BD35" s="639"/>
      <c r="BE35" s="639"/>
      <c r="BF35" s="639"/>
      <c r="BG35" s="639"/>
      <c r="BH35" s="639"/>
      <c r="BI35" s="639"/>
      <c r="BJ35" s="639"/>
      <c r="BK35" s="639"/>
      <c r="BL35" s="639"/>
      <c r="BM35" s="639"/>
      <c r="BN35" s="639"/>
      <c r="BO35" s="639"/>
      <c r="BP35" s="639"/>
      <c r="BQ35" s="639"/>
    </row>
    <row r="36" spans="1:69" s="351" customFormat="1" ht="12.75">
      <c r="A36" s="1281">
        <v>1825</v>
      </c>
      <c r="B36" s="375" t="s">
        <v>88</v>
      </c>
      <c r="C36" s="1258">
        <f>'I4 BO ASSETS'!G35</f>
        <v>0</v>
      </c>
      <c r="D36" s="639">
        <f t="shared" si="2"/>
        <v>0</v>
      </c>
      <c r="E36" s="639">
        <f t="shared" si="3"/>
        <v>0</v>
      </c>
      <c r="F36" s="639">
        <f t="shared" si="4"/>
        <v>0</v>
      </c>
      <c r="G36" s="639">
        <f t="shared" ref="G36:Z36" si="41">$D36*G610</f>
        <v>0</v>
      </c>
      <c r="H36" s="639">
        <f t="shared" si="41"/>
        <v>0</v>
      </c>
      <c r="I36" s="639">
        <f t="shared" si="41"/>
        <v>0</v>
      </c>
      <c r="J36" s="639">
        <f t="shared" si="41"/>
        <v>0</v>
      </c>
      <c r="K36" s="639">
        <f t="shared" si="41"/>
        <v>0</v>
      </c>
      <c r="L36" s="639">
        <f t="shared" si="41"/>
        <v>0</v>
      </c>
      <c r="M36" s="639">
        <f t="shared" si="41"/>
        <v>0</v>
      </c>
      <c r="N36" s="639">
        <f t="shared" si="41"/>
        <v>0</v>
      </c>
      <c r="O36" s="639">
        <f t="shared" si="41"/>
        <v>0</v>
      </c>
      <c r="P36" s="639">
        <f t="shared" si="41"/>
        <v>0</v>
      </c>
      <c r="Q36" s="639">
        <f t="shared" si="41"/>
        <v>0</v>
      </c>
      <c r="R36" s="639">
        <f t="shared" si="41"/>
        <v>0</v>
      </c>
      <c r="S36" s="639">
        <f t="shared" si="41"/>
        <v>0</v>
      </c>
      <c r="T36" s="639">
        <f t="shared" si="41"/>
        <v>0</v>
      </c>
      <c r="U36" s="639">
        <f t="shared" si="41"/>
        <v>0</v>
      </c>
      <c r="V36" s="639">
        <f t="shared" si="41"/>
        <v>0</v>
      </c>
      <c r="W36" s="639">
        <f t="shared" si="41"/>
        <v>0</v>
      </c>
      <c r="X36" s="639">
        <f t="shared" si="41"/>
        <v>0</v>
      </c>
      <c r="Y36" s="639">
        <f t="shared" si="41"/>
        <v>0</v>
      </c>
      <c r="Z36" s="639">
        <f t="shared" si="41"/>
        <v>0</v>
      </c>
      <c r="AA36" s="639">
        <f t="shared" si="6"/>
        <v>0</v>
      </c>
      <c r="AB36" s="639">
        <f t="shared" ref="AB36:AU36" si="42">$E36*AB610</f>
        <v>0</v>
      </c>
      <c r="AC36" s="639">
        <f t="shared" si="42"/>
        <v>0</v>
      </c>
      <c r="AD36" s="639">
        <f t="shared" si="42"/>
        <v>0</v>
      </c>
      <c r="AE36" s="639">
        <f t="shared" si="42"/>
        <v>0</v>
      </c>
      <c r="AF36" s="639">
        <f t="shared" si="42"/>
        <v>0</v>
      </c>
      <c r="AG36" s="639">
        <f t="shared" si="42"/>
        <v>0</v>
      </c>
      <c r="AH36" s="639">
        <f t="shared" si="42"/>
        <v>0</v>
      </c>
      <c r="AI36" s="639">
        <f t="shared" si="42"/>
        <v>0</v>
      </c>
      <c r="AJ36" s="639">
        <f t="shared" si="42"/>
        <v>0</v>
      </c>
      <c r="AK36" s="639">
        <f t="shared" si="42"/>
        <v>0</v>
      </c>
      <c r="AL36" s="639">
        <f t="shared" si="42"/>
        <v>0</v>
      </c>
      <c r="AM36" s="639">
        <f t="shared" si="42"/>
        <v>0</v>
      </c>
      <c r="AN36" s="639">
        <f t="shared" si="42"/>
        <v>0</v>
      </c>
      <c r="AO36" s="639">
        <f t="shared" si="42"/>
        <v>0</v>
      </c>
      <c r="AP36" s="639">
        <f t="shared" si="42"/>
        <v>0</v>
      </c>
      <c r="AQ36" s="639">
        <f t="shared" si="42"/>
        <v>0</v>
      </c>
      <c r="AR36" s="639">
        <f t="shared" si="42"/>
        <v>0</v>
      </c>
      <c r="AS36" s="639">
        <f t="shared" si="42"/>
        <v>0</v>
      </c>
      <c r="AT36" s="639">
        <f t="shared" si="42"/>
        <v>0</v>
      </c>
      <c r="AU36" s="639">
        <f t="shared" si="42"/>
        <v>0</v>
      </c>
      <c r="AV36" s="639">
        <f t="shared" si="8"/>
        <v>0</v>
      </c>
      <c r="AW36" s="639"/>
      <c r="AX36" s="639"/>
      <c r="AY36" s="639"/>
      <c r="AZ36" s="639"/>
      <c r="BA36" s="639"/>
      <c r="BB36" s="639"/>
      <c r="BC36" s="639"/>
      <c r="BD36" s="639"/>
      <c r="BE36" s="639"/>
      <c r="BF36" s="639"/>
      <c r="BG36" s="639"/>
      <c r="BH36" s="639"/>
      <c r="BI36" s="639"/>
      <c r="BJ36" s="639"/>
      <c r="BK36" s="639"/>
      <c r="BL36" s="639"/>
      <c r="BM36" s="639"/>
      <c r="BN36" s="639"/>
      <c r="BO36" s="639"/>
      <c r="BP36" s="639"/>
      <c r="BQ36" s="639"/>
    </row>
    <row r="37" spans="1:69" s="351" customFormat="1" ht="12.75">
      <c r="A37" s="1281" t="s">
        <v>829</v>
      </c>
      <c r="B37" s="375" t="s">
        <v>365</v>
      </c>
      <c r="C37" s="1258">
        <f>'I4 BO ASSETS'!G36</f>
        <v>0</v>
      </c>
      <c r="D37" s="639">
        <f t="shared" si="2"/>
        <v>0</v>
      </c>
      <c r="E37" s="639">
        <f t="shared" si="3"/>
        <v>0</v>
      </c>
      <c r="F37" s="639">
        <f t="shared" si="4"/>
        <v>0</v>
      </c>
      <c r="G37" s="639">
        <f t="shared" ref="G37:Z37" si="43">$D37*G611</f>
        <v>0</v>
      </c>
      <c r="H37" s="639">
        <f t="shared" si="43"/>
        <v>0</v>
      </c>
      <c r="I37" s="639">
        <f t="shared" si="43"/>
        <v>0</v>
      </c>
      <c r="J37" s="639">
        <f t="shared" si="43"/>
        <v>0</v>
      </c>
      <c r="K37" s="639">
        <f t="shared" si="43"/>
        <v>0</v>
      </c>
      <c r="L37" s="639">
        <f t="shared" si="43"/>
        <v>0</v>
      </c>
      <c r="M37" s="639">
        <f t="shared" si="43"/>
        <v>0</v>
      </c>
      <c r="N37" s="639">
        <f t="shared" si="43"/>
        <v>0</v>
      </c>
      <c r="O37" s="639">
        <f t="shared" si="43"/>
        <v>0</v>
      </c>
      <c r="P37" s="639">
        <f t="shared" si="43"/>
        <v>0</v>
      </c>
      <c r="Q37" s="639">
        <f t="shared" si="43"/>
        <v>0</v>
      </c>
      <c r="R37" s="639">
        <f t="shared" si="43"/>
        <v>0</v>
      </c>
      <c r="S37" s="639">
        <f t="shared" si="43"/>
        <v>0</v>
      </c>
      <c r="T37" s="639">
        <f t="shared" si="43"/>
        <v>0</v>
      </c>
      <c r="U37" s="639">
        <f t="shared" si="43"/>
        <v>0</v>
      </c>
      <c r="V37" s="639">
        <f t="shared" si="43"/>
        <v>0</v>
      </c>
      <c r="W37" s="639">
        <f t="shared" si="43"/>
        <v>0</v>
      </c>
      <c r="X37" s="639">
        <f t="shared" si="43"/>
        <v>0</v>
      </c>
      <c r="Y37" s="639">
        <f t="shared" si="43"/>
        <v>0</v>
      </c>
      <c r="Z37" s="639">
        <f t="shared" si="43"/>
        <v>0</v>
      </c>
      <c r="AA37" s="639">
        <f t="shared" si="6"/>
        <v>0</v>
      </c>
      <c r="AB37" s="639">
        <f t="shared" ref="AB37:AU37" si="44">$E37*AB611</f>
        <v>0</v>
      </c>
      <c r="AC37" s="639">
        <f t="shared" si="44"/>
        <v>0</v>
      </c>
      <c r="AD37" s="639">
        <f t="shared" si="44"/>
        <v>0</v>
      </c>
      <c r="AE37" s="639">
        <f t="shared" si="44"/>
        <v>0</v>
      </c>
      <c r="AF37" s="639">
        <f t="shared" si="44"/>
        <v>0</v>
      </c>
      <c r="AG37" s="639">
        <f t="shared" si="44"/>
        <v>0</v>
      </c>
      <c r="AH37" s="639">
        <f t="shared" si="44"/>
        <v>0</v>
      </c>
      <c r="AI37" s="639">
        <f t="shared" si="44"/>
        <v>0</v>
      </c>
      <c r="AJ37" s="639">
        <f t="shared" si="44"/>
        <v>0</v>
      </c>
      <c r="AK37" s="639">
        <f t="shared" si="44"/>
        <v>0</v>
      </c>
      <c r="AL37" s="639">
        <f t="shared" si="44"/>
        <v>0</v>
      </c>
      <c r="AM37" s="639">
        <f t="shared" si="44"/>
        <v>0</v>
      </c>
      <c r="AN37" s="639">
        <f t="shared" si="44"/>
        <v>0</v>
      </c>
      <c r="AO37" s="639">
        <f t="shared" si="44"/>
        <v>0</v>
      </c>
      <c r="AP37" s="639">
        <f t="shared" si="44"/>
        <v>0</v>
      </c>
      <c r="AQ37" s="639">
        <f t="shared" si="44"/>
        <v>0</v>
      </c>
      <c r="AR37" s="639">
        <f t="shared" si="44"/>
        <v>0</v>
      </c>
      <c r="AS37" s="639">
        <f t="shared" si="44"/>
        <v>0</v>
      </c>
      <c r="AT37" s="639">
        <f t="shared" si="44"/>
        <v>0</v>
      </c>
      <c r="AU37" s="639">
        <f t="shared" si="44"/>
        <v>0</v>
      </c>
      <c r="AV37" s="639">
        <f t="shared" si="8"/>
        <v>0</v>
      </c>
      <c r="AW37" s="639"/>
      <c r="AX37" s="639"/>
      <c r="AY37" s="639"/>
      <c r="AZ37" s="639"/>
      <c r="BA37" s="639"/>
      <c r="BB37" s="639"/>
      <c r="BC37" s="639"/>
      <c r="BD37" s="639"/>
      <c r="BE37" s="639"/>
      <c r="BF37" s="639"/>
      <c r="BG37" s="639"/>
      <c r="BH37" s="639"/>
      <c r="BI37" s="639"/>
      <c r="BJ37" s="639"/>
      <c r="BK37" s="639"/>
      <c r="BL37" s="639"/>
      <c r="BM37" s="639"/>
      <c r="BN37" s="639"/>
      <c r="BO37" s="639"/>
      <c r="BP37" s="639"/>
      <c r="BQ37" s="639"/>
    </row>
    <row r="38" spans="1:69" s="351" customFormat="1" ht="12.75">
      <c r="A38" s="1281" t="s">
        <v>830</v>
      </c>
      <c r="B38" s="375" t="s">
        <v>366</v>
      </c>
      <c r="C38" s="1258">
        <f>'I4 BO ASSETS'!G37</f>
        <v>0</v>
      </c>
      <c r="D38" s="639">
        <f t="shared" si="2"/>
        <v>0</v>
      </c>
      <c r="E38" s="639">
        <f t="shared" si="3"/>
        <v>0</v>
      </c>
      <c r="F38" s="639">
        <f t="shared" si="4"/>
        <v>0</v>
      </c>
      <c r="G38" s="639">
        <f t="shared" ref="G38:Z38" si="45">$D38*G612</f>
        <v>0</v>
      </c>
      <c r="H38" s="639">
        <f t="shared" si="45"/>
        <v>0</v>
      </c>
      <c r="I38" s="639">
        <f t="shared" si="45"/>
        <v>0</v>
      </c>
      <c r="J38" s="639">
        <f t="shared" si="45"/>
        <v>0</v>
      </c>
      <c r="K38" s="639">
        <f t="shared" si="45"/>
        <v>0</v>
      </c>
      <c r="L38" s="639">
        <f t="shared" si="45"/>
        <v>0</v>
      </c>
      <c r="M38" s="639">
        <f t="shared" si="45"/>
        <v>0</v>
      </c>
      <c r="N38" s="639">
        <f t="shared" si="45"/>
        <v>0</v>
      </c>
      <c r="O38" s="639">
        <f t="shared" si="45"/>
        <v>0</v>
      </c>
      <c r="P38" s="639">
        <f t="shared" si="45"/>
        <v>0</v>
      </c>
      <c r="Q38" s="639">
        <f t="shared" si="45"/>
        <v>0</v>
      </c>
      <c r="R38" s="639">
        <f t="shared" si="45"/>
        <v>0</v>
      </c>
      <c r="S38" s="639">
        <f t="shared" si="45"/>
        <v>0</v>
      </c>
      <c r="T38" s="639">
        <f t="shared" si="45"/>
        <v>0</v>
      </c>
      <c r="U38" s="639">
        <f t="shared" si="45"/>
        <v>0</v>
      </c>
      <c r="V38" s="639">
        <f t="shared" si="45"/>
        <v>0</v>
      </c>
      <c r="W38" s="639">
        <f t="shared" si="45"/>
        <v>0</v>
      </c>
      <c r="X38" s="639">
        <f t="shared" si="45"/>
        <v>0</v>
      </c>
      <c r="Y38" s="639">
        <f t="shared" si="45"/>
        <v>0</v>
      </c>
      <c r="Z38" s="639">
        <f t="shared" si="45"/>
        <v>0</v>
      </c>
      <c r="AA38" s="639">
        <f t="shared" si="6"/>
        <v>0</v>
      </c>
      <c r="AB38" s="639">
        <f t="shared" ref="AB38:AU38" si="46">$E38*AB612</f>
        <v>0</v>
      </c>
      <c r="AC38" s="639">
        <f t="shared" si="46"/>
        <v>0</v>
      </c>
      <c r="AD38" s="639">
        <f t="shared" si="46"/>
        <v>0</v>
      </c>
      <c r="AE38" s="639">
        <f t="shared" si="46"/>
        <v>0</v>
      </c>
      <c r="AF38" s="639">
        <f t="shared" si="46"/>
        <v>0</v>
      </c>
      <c r="AG38" s="639">
        <f t="shared" si="46"/>
        <v>0</v>
      </c>
      <c r="AH38" s="639">
        <f t="shared" si="46"/>
        <v>0</v>
      </c>
      <c r="AI38" s="639">
        <f t="shared" si="46"/>
        <v>0</v>
      </c>
      <c r="AJ38" s="639">
        <f t="shared" si="46"/>
        <v>0</v>
      </c>
      <c r="AK38" s="639">
        <f t="shared" si="46"/>
        <v>0</v>
      </c>
      <c r="AL38" s="639">
        <f t="shared" si="46"/>
        <v>0</v>
      </c>
      <c r="AM38" s="639">
        <f t="shared" si="46"/>
        <v>0</v>
      </c>
      <c r="AN38" s="639">
        <f t="shared" si="46"/>
        <v>0</v>
      </c>
      <c r="AO38" s="639">
        <f t="shared" si="46"/>
        <v>0</v>
      </c>
      <c r="AP38" s="639">
        <f t="shared" si="46"/>
        <v>0</v>
      </c>
      <c r="AQ38" s="639">
        <f t="shared" si="46"/>
        <v>0</v>
      </c>
      <c r="AR38" s="639">
        <f t="shared" si="46"/>
        <v>0</v>
      </c>
      <c r="AS38" s="639">
        <f t="shared" si="46"/>
        <v>0</v>
      </c>
      <c r="AT38" s="639">
        <f t="shared" si="46"/>
        <v>0</v>
      </c>
      <c r="AU38" s="639">
        <f t="shared" si="46"/>
        <v>0</v>
      </c>
      <c r="AV38" s="639">
        <f t="shared" si="8"/>
        <v>0</v>
      </c>
      <c r="AW38" s="639"/>
      <c r="AX38" s="639"/>
      <c r="AY38" s="639"/>
      <c r="AZ38" s="639"/>
      <c r="BA38" s="639"/>
      <c r="BB38" s="639"/>
      <c r="BC38" s="639"/>
      <c r="BD38" s="639"/>
      <c r="BE38" s="639"/>
      <c r="BF38" s="639"/>
      <c r="BG38" s="639"/>
      <c r="BH38" s="639"/>
      <c r="BI38" s="639"/>
      <c r="BJ38" s="639"/>
      <c r="BK38" s="639"/>
      <c r="BL38" s="639"/>
      <c r="BM38" s="639"/>
      <c r="BN38" s="639"/>
      <c r="BO38" s="639"/>
      <c r="BP38" s="639"/>
      <c r="BQ38" s="639"/>
    </row>
    <row r="39" spans="1:69" s="351" customFormat="1" ht="12.75">
      <c r="A39" s="1281">
        <v>1830</v>
      </c>
      <c r="B39" s="375" t="s">
        <v>89</v>
      </c>
      <c r="C39" s="1258">
        <f>'I4 BO ASSETS'!G38</f>
        <v>0</v>
      </c>
      <c r="D39" s="639">
        <f t="shared" si="2"/>
        <v>0</v>
      </c>
      <c r="E39" s="639">
        <f t="shared" si="3"/>
        <v>0</v>
      </c>
      <c r="F39" s="639">
        <f t="shared" si="4"/>
        <v>0</v>
      </c>
      <c r="G39" s="639">
        <f t="shared" ref="G39:Z39" si="47">$D39*G613</f>
        <v>0</v>
      </c>
      <c r="H39" s="639">
        <f t="shared" si="47"/>
        <v>0</v>
      </c>
      <c r="I39" s="639">
        <f t="shared" si="47"/>
        <v>0</v>
      </c>
      <c r="J39" s="639">
        <f t="shared" si="47"/>
        <v>0</v>
      </c>
      <c r="K39" s="639">
        <f t="shared" si="47"/>
        <v>0</v>
      </c>
      <c r="L39" s="639">
        <f t="shared" si="47"/>
        <v>0</v>
      </c>
      <c r="M39" s="639">
        <f t="shared" si="47"/>
        <v>0</v>
      </c>
      <c r="N39" s="639">
        <f t="shared" si="47"/>
        <v>0</v>
      </c>
      <c r="O39" s="639">
        <f t="shared" si="47"/>
        <v>0</v>
      </c>
      <c r="P39" s="639">
        <f t="shared" si="47"/>
        <v>0</v>
      </c>
      <c r="Q39" s="639">
        <f t="shared" si="47"/>
        <v>0</v>
      </c>
      <c r="R39" s="639">
        <f t="shared" si="47"/>
        <v>0</v>
      </c>
      <c r="S39" s="639">
        <f t="shared" si="47"/>
        <v>0</v>
      </c>
      <c r="T39" s="639">
        <f t="shared" si="47"/>
        <v>0</v>
      </c>
      <c r="U39" s="639">
        <f t="shared" si="47"/>
        <v>0</v>
      </c>
      <c r="V39" s="639">
        <f t="shared" si="47"/>
        <v>0</v>
      </c>
      <c r="W39" s="639">
        <f t="shared" si="47"/>
        <v>0</v>
      </c>
      <c r="X39" s="639">
        <f t="shared" si="47"/>
        <v>0</v>
      </c>
      <c r="Y39" s="639">
        <f t="shared" si="47"/>
        <v>0</v>
      </c>
      <c r="Z39" s="639">
        <f t="shared" si="47"/>
        <v>0</v>
      </c>
      <c r="AA39" s="639">
        <f t="shared" si="6"/>
        <v>0</v>
      </c>
      <c r="AB39" s="639">
        <f t="shared" ref="AB39:AU39" si="48">$E39*AB613</f>
        <v>0</v>
      </c>
      <c r="AC39" s="639">
        <f t="shared" si="48"/>
        <v>0</v>
      </c>
      <c r="AD39" s="639">
        <f t="shared" si="48"/>
        <v>0</v>
      </c>
      <c r="AE39" s="639">
        <f t="shared" si="48"/>
        <v>0</v>
      </c>
      <c r="AF39" s="639">
        <f t="shared" si="48"/>
        <v>0</v>
      </c>
      <c r="AG39" s="639">
        <f t="shared" si="48"/>
        <v>0</v>
      </c>
      <c r="AH39" s="639">
        <f t="shared" si="48"/>
        <v>0</v>
      </c>
      <c r="AI39" s="639">
        <f t="shared" si="48"/>
        <v>0</v>
      </c>
      <c r="AJ39" s="639">
        <f t="shared" si="48"/>
        <v>0</v>
      </c>
      <c r="AK39" s="639">
        <f t="shared" si="48"/>
        <v>0</v>
      </c>
      <c r="AL39" s="639">
        <f t="shared" si="48"/>
        <v>0</v>
      </c>
      <c r="AM39" s="639">
        <f t="shared" si="48"/>
        <v>0</v>
      </c>
      <c r="AN39" s="639">
        <f t="shared" si="48"/>
        <v>0</v>
      </c>
      <c r="AO39" s="639">
        <f t="shared" si="48"/>
        <v>0</v>
      </c>
      <c r="AP39" s="639">
        <f t="shared" si="48"/>
        <v>0</v>
      </c>
      <c r="AQ39" s="639">
        <f t="shared" si="48"/>
        <v>0</v>
      </c>
      <c r="AR39" s="639">
        <f t="shared" si="48"/>
        <v>0</v>
      </c>
      <c r="AS39" s="639">
        <f t="shared" si="48"/>
        <v>0</v>
      </c>
      <c r="AT39" s="639">
        <f t="shared" si="48"/>
        <v>0</v>
      </c>
      <c r="AU39" s="639">
        <f t="shared" si="48"/>
        <v>0</v>
      </c>
      <c r="AV39" s="639">
        <f t="shared" si="8"/>
        <v>0</v>
      </c>
      <c r="AW39" s="639"/>
      <c r="AX39" s="639"/>
      <c r="AY39" s="639"/>
      <c r="AZ39" s="639"/>
      <c r="BA39" s="639"/>
      <c r="BB39" s="639"/>
      <c r="BC39" s="639"/>
      <c r="BD39" s="639"/>
      <c r="BE39" s="639"/>
      <c r="BF39" s="639"/>
      <c r="BG39" s="639"/>
      <c r="BH39" s="639"/>
      <c r="BI39" s="639"/>
      <c r="BJ39" s="639"/>
      <c r="BK39" s="639"/>
      <c r="BL39" s="639"/>
      <c r="BM39" s="639"/>
      <c r="BN39" s="639"/>
      <c r="BO39" s="639"/>
      <c r="BP39" s="639"/>
      <c r="BQ39" s="639"/>
    </row>
    <row r="40" spans="1:69" s="351" customFormat="1" ht="25.5">
      <c r="A40" s="1281" t="s">
        <v>831</v>
      </c>
      <c r="B40" s="375" t="s">
        <v>367</v>
      </c>
      <c r="C40" s="1258">
        <f>'I4 BO ASSETS'!G39</f>
        <v>0</v>
      </c>
      <c r="D40" s="639">
        <f t="shared" si="2"/>
        <v>0</v>
      </c>
      <c r="E40" s="639">
        <f t="shared" si="3"/>
        <v>0</v>
      </c>
      <c r="F40" s="639">
        <f t="shared" si="4"/>
        <v>0</v>
      </c>
      <c r="G40" s="639">
        <f t="shared" ref="G40:Z40" si="49">$D40*G614</f>
        <v>0</v>
      </c>
      <c r="H40" s="639">
        <f t="shared" si="49"/>
        <v>0</v>
      </c>
      <c r="I40" s="639">
        <f t="shared" si="49"/>
        <v>0</v>
      </c>
      <c r="J40" s="639">
        <f t="shared" si="49"/>
        <v>0</v>
      </c>
      <c r="K40" s="639">
        <f t="shared" si="49"/>
        <v>0</v>
      </c>
      <c r="L40" s="639">
        <f t="shared" si="49"/>
        <v>0</v>
      </c>
      <c r="M40" s="639">
        <f t="shared" si="49"/>
        <v>0</v>
      </c>
      <c r="N40" s="639">
        <f t="shared" si="49"/>
        <v>0</v>
      </c>
      <c r="O40" s="639">
        <f t="shared" si="49"/>
        <v>0</v>
      </c>
      <c r="P40" s="639">
        <f t="shared" si="49"/>
        <v>0</v>
      </c>
      <c r="Q40" s="639">
        <f t="shared" si="49"/>
        <v>0</v>
      </c>
      <c r="R40" s="639">
        <f t="shared" si="49"/>
        <v>0</v>
      </c>
      <c r="S40" s="639">
        <f t="shared" si="49"/>
        <v>0</v>
      </c>
      <c r="T40" s="639">
        <f t="shared" si="49"/>
        <v>0</v>
      </c>
      <c r="U40" s="639">
        <f t="shared" si="49"/>
        <v>0</v>
      </c>
      <c r="V40" s="639">
        <f t="shared" si="49"/>
        <v>0</v>
      </c>
      <c r="W40" s="639">
        <f t="shared" si="49"/>
        <v>0</v>
      </c>
      <c r="X40" s="639">
        <f t="shared" si="49"/>
        <v>0</v>
      </c>
      <c r="Y40" s="639">
        <f t="shared" si="49"/>
        <v>0</v>
      </c>
      <c r="Z40" s="639">
        <f t="shared" si="49"/>
        <v>0</v>
      </c>
      <c r="AA40" s="639">
        <f t="shared" si="6"/>
        <v>0</v>
      </c>
      <c r="AB40" s="639">
        <f t="shared" ref="AB40:AU40" si="50">$E40*AB614</f>
        <v>0</v>
      </c>
      <c r="AC40" s="639">
        <f t="shared" si="50"/>
        <v>0</v>
      </c>
      <c r="AD40" s="639">
        <f t="shared" si="50"/>
        <v>0</v>
      </c>
      <c r="AE40" s="639">
        <f t="shared" si="50"/>
        <v>0</v>
      </c>
      <c r="AF40" s="639">
        <f t="shared" si="50"/>
        <v>0</v>
      </c>
      <c r="AG40" s="639">
        <f t="shared" si="50"/>
        <v>0</v>
      </c>
      <c r="AH40" s="639">
        <f t="shared" si="50"/>
        <v>0</v>
      </c>
      <c r="AI40" s="639">
        <f t="shared" si="50"/>
        <v>0</v>
      </c>
      <c r="AJ40" s="639">
        <f t="shared" si="50"/>
        <v>0</v>
      </c>
      <c r="AK40" s="639">
        <f t="shared" si="50"/>
        <v>0</v>
      </c>
      <c r="AL40" s="639">
        <f t="shared" si="50"/>
        <v>0</v>
      </c>
      <c r="AM40" s="639">
        <f t="shared" si="50"/>
        <v>0</v>
      </c>
      <c r="AN40" s="639">
        <f t="shared" si="50"/>
        <v>0</v>
      </c>
      <c r="AO40" s="639">
        <f t="shared" si="50"/>
        <v>0</v>
      </c>
      <c r="AP40" s="639">
        <f t="shared" si="50"/>
        <v>0</v>
      </c>
      <c r="AQ40" s="639">
        <f t="shared" si="50"/>
        <v>0</v>
      </c>
      <c r="AR40" s="639">
        <f t="shared" si="50"/>
        <v>0</v>
      </c>
      <c r="AS40" s="639">
        <f t="shared" si="50"/>
        <v>0</v>
      </c>
      <c r="AT40" s="639">
        <f t="shared" si="50"/>
        <v>0</v>
      </c>
      <c r="AU40" s="639">
        <f t="shared" si="50"/>
        <v>0</v>
      </c>
      <c r="AV40" s="639">
        <f t="shared" si="8"/>
        <v>0</v>
      </c>
      <c r="AW40" s="639"/>
      <c r="AX40" s="639"/>
      <c r="AY40" s="639"/>
      <c r="AZ40" s="639"/>
      <c r="BA40" s="639"/>
      <c r="BB40" s="639"/>
      <c r="BC40" s="639"/>
      <c r="BD40" s="639"/>
      <c r="BE40" s="639"/>
      <c r="BF40" s="639"/>
      <c r="BG40" s="639"/>
      <c r="BH40" s="639"/>
      <c r="BI40" s="639"/>
      <c r="BJ40" s="639"/>
      <c r="BK40" s="639"/>
      <c r="BL40" s="639"/>
      <c r="BM40" s="639"/>
      <c r="BN40" s="639"/>
      <c r="BO40" s="639"/>
      <c r="BP40" s="639"/>
      <c r="BQ40" s="639"/>
    </row>
    <row r="41" spans="1:69" s="351" customFormat="1" ht="12.75">
      <c r="A41" s="1281" t="s">
        <v>832</v>
      </c>
      <c r="B41" s="375" t="s">
        <v>368</v>
      </c>
      <c r="C41" s="1258">
        <f>'I4 BO ASSETS'!G40</f>
        <v>0</v>
      </c>
      <c r="D41" s="639">
        <f>IF(ISERROR(C41*D615), "-", C41*D615)</f>
        <v>0</v>
      </c>
      <c r="E41" s="639">
        <f>IF(ISERROR($C41*E615), "-", $C41*E615)</f>
        <v>0</v>
      </c>
      <c r="F41" s="639">
        <f>IF(ISERROR(D41+E41), "-", D41+E41)</f>
        <v>0</v>
      </c>
      <c r="G41" s="639">
        <f t="shared" ref="G41:Z41" si="51">$D41*G615</f>
        <v>0</v>
      </c>
      <c r="H41" s="639">
        <f t="shared" si="51"/>
        <v>0</v>
      </c>
      <c r="I41" s="639">
        <f t="shared" si="51"/>
        <v>0</v>
      </c>
      <c r="J41" s="639">
        <f t="shared" si="51"/>
        <v>0</v>
      </c>
      <c r="K41" s="639">
        <f t="shared" si="51"/>
        <v>0</v>
      </c>
      <c r="L41" s="639">
        <f t="shared" si="51"/>
        <v>0</v>
      </c>
      <c r="M41" s="639">
        <f t="shared" si="51"/>
        <v>0</v>
      </c>
      <c r="N41" s="639">
        <f t="shared" si="51"/>
        <v>0</v>
      </c>
      <c r="O41" s="639">
        <f t="shared" si="51"/>
        <v>0</v>
      </c>
      <c r="P41" s="639">
        <f t="shared" si="51"/>
        <v>0</v>
      </c>
      <c r="Q41" s="639">
        <f t="shared" si="51"/>
        <v>0</v>
      </c>
      <c r="R41" s="639">
        <f t="shared" si="51"/>
        <v>0</v>
      </c>
      <c r="S41" s="639">
        <f t="shared" si="51"/>
        <v>0</v>
      </c>
      <c r="T41" s="639">
        <f t="shared" si="51"/>
        <v>0</v>
      </c>
      <c r="U41" s="639">
        <f t="shared" si="51"/>
        <v>0</v>
      </c>
      <c r="V41" s="639">
        <f t="shared" si="51"/>
        <v>0</v>
      </c>
      <c r="W41" s="639">
        <f t="shared" si="51"/>
        <v>0</v>
      </c>
      <c r="X41" s="639">
        <f t="shared" si="51"/>
        <v>0</v>
      </c>
      <c r="Y41" s="639">
        <f t="shared" si="51"/>
        <v>0</v>
      </c>
      <c r="Z41" s="639">
        <f t="shared" si="51"/>
        <v>0</v>
      </c>
      <c r="AA41" s="639">
        <f t="shared" si="6"/>
        <v>0</v>
      </c>
      <c r="AB41" s="639">
        <f t="shared" ref="AB41:AU41" si="52">$E41*AB615</f>
        <v>0</v>
      </c>
      <c r="AC41" s="639">
        <f t="shared" si="52"/>
        <v>0</v>
      </c>
      <c r="AD41" s="639">
        <f t="shared" si="52"/>
        <v>0</v>
      </c>
      <c r="AE41" s="639">
        <f t="shared" si="52"/>
        <v>0</v>
      </c>
      <c r="AF41" s="639">
        <f t="shared" si="52"/>
        <v>0</v>
      </c>
      <c r="AG41" s="639">
        <f t="shared" si="52"/>
        <v>0</v>
      </c>
      <c r="AH41" s="639">
        <f t="shared" si="52"/>
        <v>0</v>
      </c>
      <c r="AI41" s="639">
        <f t="shared" si="52"/>
        <v>0</v>
      </c>
      <c r="AJ41" s="639">
        <f t="shared" si="52"/>
        <v>0</v>
      </c>
      <c r="AK41" s="639">
        <f t="shared" si="52"/>
        <v>0</v>
      </c>
      <c r="AL41" s="639">
        <f t="shared" si="52"/>
        <v>0</v>
      </c>
      <c r="AM41" s="639">
        <f t="shared" si="52"/>
        <v>0</v>
      </c>
      <c r="AN41" s="639">
        <f t="shared" si="52"/>
        <v>0</v>
      </c>
      <c r="AO41" s="639">
        <f t="shared" si="52"/>
        <v>0</v>
      </c>
      <c r="AP41" s="639">
        <f t="shared" si="52"/>
        <v>0</v>
      </c>
      <c r="AQ41" s="639">
        <f t="shared" si="52"/>
        <v>0</v>
      </c>
      <c r="AR41" s="639">
        <f t="shared" si="52"/>
        <v>0</v>
      </c>
      <c r="AS41" s="639">
        <f t="shared" si="52"/>
        <v>0</v>
      </c>
      <c r="AT41" s="639">
        <f t="shared" si="52"/>
        <v>0</v>
      </c>
      <c r="AU41" s="639">
        <f t="shared" si="52"/>
        <v>0</v>
      </c>
      <c r="AV41" s="639">
        <f t="shared" si="8"/>
        <v>0</v>
      </c>
      <c r="AW41" s="639"/>
      <c r="AX41" s="639"/>
      <c r="AY41" s="639"/>
      <c r="AZ41" s="639"/>
      <c r="BA41" s="639"/>
      <c r="BB41" s="639"/>
      <c r="BC41" s="639"/>
      <c r="BD41" s="639"/>
      <c r="BE41" s="639"/>
      <c r="BF41" s="639"/>
      <c r="BG41" s="639"/>
      <c r="BH41" s="639"/>
      <c r="BI41" s="639"/>
      <c r="BJ41" s="639"/>
      <c r="BK41" s="639"/>
      <c r="BL41" s="639"/>
      <c r="BM41" s="639"/>
      <c r="BN41" s="639"/>
      <c r="BO41" s="639"/>
      <c r="BP41" s="639"/>
      <c r="BQ41" s="639"/>
    </row>
    <row r="42" spans="1:69" s="351" customFormat="1" ht="12.75">
      <c r="A42" s="1281" t="s">
        <v>833</v>
      </c>
      <c r="B42" s="375" t="s">
        <v>391</v>
      </c>
      <c r="C42" s="1258">
        <f>'I4 BO ASSETS'!G41</f>
        <v>0</v>
      </c>
      <c r="D42" s="639">
        <f>IF(ISERROR(C42*D616), "-", C42*D616)</f>
        <v>0</v>
      </c>
      <c r="E42" s="639">
        <f>IF(ISERROR($C42*E616), "-", $C42*E616)</f>
        <v>0</v>
      </c>
      <c r="F42" s="639">
        <f>IF(ISERROR(D42+E42), "-", D42+E42)</f>
        <v>0</v>
      </c>
      <c r="G42" s="639">
        <f t="shared" ref="G42:Z42" si="53">$D42*G616</f>
        <v>0</v>
      </c>
      <c r="H42" s="639">
        <f t="shared" si="53"/>
        <v>0</v>
      </c>
      <c r="I42" s="639">
        <f t="shared" si="53"/>
        <v>0</v>
      </c>
      <c r="J42" s="639">
        <f t="shared" si="53"/>
        <v>0</v>
      </c>
      <c r="K42" s="639">
        <f t="shared" si="53"/>
        <v>0</v>
      </c>
      <c r="L42" s="639">
        <f t="shared" si="53"/>
        <v>0</v>
      </c>
      <c r="M42" s="639">
        <f t="shared" si="53"/>
        <v>0</v>
      </c>
      <c r="N42" s="639">
        <f t="shared" si="53"/>
        <v>0</v>
      </c>
      <c r="O42" s="639">
        <f t="shared" si="53"/>
        <v>0</v>
      </c>
      <c r="P42" s="639">
        <f t="shared" si="53"/>
        <v>0</v>
      </c>
      <c r="Q42" s="639">
        <f t="shared" si="53"/>
        <v>0</v>
      </c>
      <c r="R42" s="639">
        <f t="shared" si="53"/>
        <v>0</v>
      </c>
      <c r="S42" s="639">
        <f t="shared" si="53"/>
        <v>0</v>
      </c>
      <c r="T42" s="639">
        <f t="shared" si="53"/>
        <v>0</v>
      </c>
      <c r="U42" s="639">
        <f t="shared" si="53"/>
        <v>0</v>
      </c>
      <c r="V42" s="639">
        <f t="shared" si="53"/>
        <v>0</v>
      </c>
      <c r="W42" s="639">
        <f t="shared" si="53"/>
        <v>0</v>
      </c>
      <c r="X42" s="639">
        <f t="shared" si="53"/>
        <v>0</v>
      </c>
      <c r="Y42" s="639">
        <f t="shared" si="53"/>
        <v>0</v>
      </c>
      <c r="Z42" s="639">
        <f t="shared" si="53"/>
        <v>0</v>
      </c>
      <c r="AA42" s="639">
        <f t="shared" si="6"/>
        <v>0</v>
      </c>
      <c r="AB42" s="639">
        <f t="shared" ref="AB42:AU42" si="54">$E42*AB616</f>
        <v>0</v>
      </c>
      <c r="AC42" s="639">
        <f t="shared" si="54"/>
        <v>0</v>
      </c>
      <c r="AD42" s="639">
        <f t="shared" si="54"/>
        <v>0</v>
      </c>
      <c r="AE42" s="639">
        <f t="shared" si="54"/>
        <v>0</v>
      </c>
      <c r="AF42" s="639">
        <f t="shared" si="54"/>
        <v>0</v>
      </c>
      <c r="AG42" s="639">
        <f t="shared" si="54"/>
        <v>0</v>
      </c>
      <c r="AH42" s="639">
        <f t="shared" si="54"/>
        <v>0</v>
      </c>
      <c r="AI42" s="639">
        <f t="shared" si="54"/>
        <v>0</v>
      </c>
      <c r="AJ42" s="639">
        <f t="shared" si="54"/>
        <v>0</v>
      </c>
      <c r="AK42" s="639">
        <f t="shared" si="54"/>
        <v>0</v>
      </c>
      <c r="AL42" s="639">
        <f t="shared" si="54"/>
        <v>0</v>
      </c>
      <c r="AM42" s="639">
        <f t="shared" si="54"/>
        <v>0</v>
      </c>
      <c r="AN42" s="639">
        <f t="shared" si="54"/>
        <v>0</v>
      </c>
      <c r="AO42" s="639">
        <f t="shared" si="54"/>
        <v>0</v>
      </c>
      <c r="AP42" s="639">
        <f t="shared" si="54"/>
        <v>0</v>
      </c>
      <c r="AQ42" s="639">
        <f t="shared" si="54"/>
        <v>0</v>
      </c>
      <c r="AR42" s="639">
        <f t="shared" si="54"/>
        <v>0</v>
      </c>
      <c r="AS42" s="639">
        <f t="shared" si="54"/>
        <v>0</v>
      </c>
      <c r="AT42" s="639">
        <f t="shared" si="54"/>
        <v>0</v>
      </c>
      <c r="AU42" s="639">
        <f t="shared" si="54"/>
        <v>0</v>
      </c>
      <c r="AV42" s="639">
        <f t="shared" si="8"/>
        <v>0</v>
      </c>
      <c r="AW42" s="639"/>
      <c r="AX42" s="639"/>
      <c r="AY42" s="639"/>
      <c r="AZ42" s="639"/>
      <c r="BA42" s="639"/>
      <c r="BB42" s="639"/>
      <c r="BC42" s="639"/>
      <c r="BD42" s="639"/>
      <c r="BE42" s="639"/>
      <c r="BF42" s="639"/>
      <c r="BG42" s="639"/>
      <c r="BH42" s="639"/>
      <c r="BI42" s="639"/>
      <c r="BJ42" s="639"/>
      <c r="BK42" s="639"/>
      <c r="BL42" s="639"/>
      <c r="BM42" s="639"/>
      <c r="BN42" s="639"/>
      <c r="BO42" s="639"/>
      <c r="BP42" s="639"/>
      <c r="BQ42" s="639"/>
    </row>
    <row r="43" spans="1:69" s="351" customFormat="1" ht="12.75">
      <c r="A43" s="1281">
        <v>1835</v>
      </c>
      <c r="B43" s="375" t="s">
        <v>75</v>
      </c>
      <c r="C43" s="1258">
        <f>'I4 BO ASSETS'!G42</f>
        <v>0</v>
      </c>
      <c r="D43" s="639">
        <f t="shared" ref="D43:D57" si="55">C43*D617</f>
        <v>0</v>
      </c>
      <c r="E43" s="639">
        <f t="shared" ref="E43:E57" si="56">$C43*E617</f>
        <v>0</v>
      </c>
      <c r="F43" s="639">
        <f t="shared" si="4"/>
        <v>0</v>
      </c>
      <c r="G43" s="639">
        <f t="shared" ref="G43:Z43" si="57">$D43*G617</f>
        <v>0</v>
      </c>
      <c r="H43" s="639">
        <f t="shared" si="57"/>
        <v>0</v>
      </c>
      <c r="I43" s="639">
        <f t="shared" si="57"/>
        <v>0</v>
      </c>
      <c r="J43" s="639">
        <f t="shared" si="57"/>
        <v>0</v>
      </c>
      <c r="K43" s="639">
        <f t="shared" si="57"/>
        <v>0</v>
      </c>
      <c r="L43" s="639">
        <f t="shared" si="57"/>
        <v>0</v>
      </c>
      <c r="M43" s="639">
        <f t="shared" si="57"/>
        <v>0</v>
      </c>
      <c r="N43" s="639">
        <f t="shared" si="57"/>
        <v>0</v>
      </c>
      <c r="O43" s="639">
        <f t="shared" si="57"/>
        <v>0</v>
      </c>
      <c r="P43" s="639">
        <f t="shared" si="57"/>
        <v>0</v>
      </c>
      <c r="Q43" s="639">
        <f t="shared" si="57"/>
        <v>0</v>
      </c>
      <c r="R43" s="639">
        <f t="shared" si="57"/>
        <v>0</v>
      </c>
      <c r="S43" s="639">
        <f t="shared" si="57"/>
        <v>0</v>
      </c>
      <c r="T43" s="639">
        <f t="shared" si="57"/>
        <v>0</v>
      </c>
      <c r="U43" s="639">
        <f t="shared" si="57"/>
        <v>0</v>
      </c>
      <c r="V43" s="639">
        <f t="shared" si="57"/>
        <v>0</v>
      </c>
      <c r="W43" s="639">
        <f t="shared" si="57"/>
        <v>0</v>
      </c>
      <c r="X43" s="639">
        <f t="shared" si="57"/>
        <v>0</v>
      </c>
      <c r="Y43" s="639">
        <f t="shared" si="57"/>
        <v>0</v>
      </c>
      <c r="Z43" s="639">
        <f t="shared" si="57"/>
        <v>0</v>
      </c>
      <c r="AA43" s="639">
        <f t="shared" si="6"/>
        <v>0</v>
      </c>
      <c r="AB43" s="639">
        <f t="shared" ref="AB43:AU43" si="58">$E43*AB617</f>
        <v>0</v>
      </c>
      <c r="AC43" s="639">
        <f t="shared" si="58"/>
        <v>0</v>
      </c>
      <c r="AD43" s="639">
        <f t="shared" si="58"/>
        <v>0</v>
      </c>
      <c r="AE43" s="639">
        <f t="shared" si="58"/>
        <v>0</v>
      </c>
      <c r="AF43" s="639">
        <f t="shared" si="58"/>
        <v>0</v>
      </c>
      <c r="AG43" s="639">
        <f t="shared" si="58"/>
        <v>0</v>
      </c>
      <c r="AH43" s="639">
        <f t="shared" si="58"/>
        <v>0</v>
      </c>
      <c r="AI43" s="639">
        <f t="shared" si="58"/>
        <v>0</v>
      </c>
      <c r="AJ43" s="639">
        <f t="shared" si="58"/>
        <v>0</v>
      </c>
      <c r="AK43" s="639">
        <f t="shared" si="58"/>
        <v>0</v>
      </c>
      <c r="AL43" s="639">
        <f t="shared" si="58"/>
        <v>0</v>
      </c>
      <c r="AM43" s="639">
        <f t="shared" si="58"/>
        <v>0</v>
      </c>
      <c r="AN43" s="639">
        <f t="shared" si="58"/>
        <v>0</v>
      </c>
      <c r="AO43" s="639">
        <f t="shared" si="58"/>
        <v>0</v>
      </c>
      <c r="AP43" s="639">
        <f t="shared" si="58"/>
        <v>0</v>
      </c>
      <c r="AQ43" s="639">
        <f t="shared" si="58"/>
        <v>0</v>
      </c>
      <c r="AR43" s="639">
        <f t="shared" si="58"/>
        <v>0</v>
      </c>
      <c r="AS43" s="639">
        <f t="shared" si="58"/>
        <v>0</v>
      </c>
      <c r="AT43" s="639">
        <f t="shared" si="58"/>
        <v>0</v>
      </c>
      <c r="AU43" s="639">
        <f t="shared" si="58"/>
        <v>0</v>
      </c>
      <c r="AV43" s="639">
        <f t="shared" si="8"/>
        <v>0</v>
      </c>
      <c r="AW43" s="639"/>
      <c r="AX43" s="639"/>
      <c r="AY43" s="639"/>
      <c r="AZ43" s="639"/>
      <c r="BA43" s="639"/>
      <c r="BB43" s="639"/>
      <c r="BC43" s="639"/>
      <c r="BD43" s="639"/>
      <c r="BE43" s="639"/>
      <c r="BF43" s="639"/>
      <c r="BG43" s="639"/>
      <c r="BH43" s="639"/>
      <c r="BI43" s="639"/>
      <c r="BJ43" s="639"/>
      <c r="BK43" s="639"/>
      <c r="BL43" s="639"/>
      <c r="BM43" s="639"/>
      <c r="BN43" s="639"/>
      <c r="BO43" s="639"/>
      <c r="BP43" s="639"/>
      <c r="BQ43" s="639"/>
    </row>
    <row r="44" spans="1:69" s="351" customFormat="1" ht="25.5">
      <c r="A44" s="1281" t="s">
        <v>834</v>
      </c>
      <c r="B44" s="375" t="s">
        <v>392</v>
      </c>
      <c r="C44" s="1258">
        <f>'I4 BO ASSETS'!G43</f>
        <v>0</v>
      </c>
      <c r="D44" s="639">
        <f t="shared" si="55"/>
        <v>0</v>
      </c>
      <c r="E44" s="639">
        <f t="shared" si="56"/>
        <v>0</v>
      </c>
      <c r="F44" s="639">
        <f t="shared" si="4"/>
        <v>0</v>
      </c>
      <c r="G44" s="639">
        <f t="shared" ref="G44:Z44" si="59">$D44*G618</f>
        <v>0</v>
      </c>
      <c r="H44" s="639">
        <f t="shared" si="59"/>
        <v>0</v>
      </c>
      <c r="I44" s="639">
        <f t="shared" si="59"/>
        <v>0</v>
      </c>
      <c r="J44" s="639">
        <f t="shared" si="59"/>
        <v>0</v>
      </c>
      <c r="K44" s="639">
        <f t="shared" si="59"/>
        <v>0</v>
      </c>
      <c r="L44" s="639">
        <f t="shared" si="59"/>
        <v>0</v>
      </c>
      <c r="M44" s="639">
        <f t="shared" si="59"/>
        <v>0</v>
      </c>
      <c r="N44" s="639">
        <f t="shared" si="59"/>
        <v>0</v>
      </c>
      <c r="O44" s="639">
        <f t="shared" si="59"/>
        <v>0</v>
      </c>
      <c r="P44" s="639">
        <f t="shared" si="59"/>
        <v>0</v>
      </c>
      <c r="Q44" s="639">
        <f t="shared" si="59"/>
        <v>0</v>
      </c>
      <c r="R44" s="639">
        <f t="shared" si="59"/>
        <v>0</v>
      </c>
      <c r="S44" s="639">
        <f t="shared" si="59"/>
        <v>0</v>
      </c>
      <c r="T44" s="639">
        <f t="shared" si="59"/>
        <v>0</v>
      </c>
      <c r="U44" s="639">
        <f t="shared" si="59"/>
        <v>0</v>
      </c>
      <c r="V44" s="639">
        <f t="shared" si="59"/>
        <v>0</v>
      </c>
      <c r="W44" s="639">
        <f t="shared" si="59"/>
        <v>0</v>
      </c>
      <c r="X44" s="639">
        <f t="shared" si="59"/>
        <v>0</v>
      </c>
      <c r="Y44" s="639">
        <f t="shared" si="59"/>
        <v>0</v>
      </c>
      <c r="Z44" s="639">
        <f t="shared" si="59"/>
        <v>0</v>
      </c>
      <c r="AA44" s="639">
        <f t="shared" si="6"/>
        <v>0</v>
      </c>
      <c r="AB44" s="639">
        <f t="shared" ref="AB44:AU44" si="60">$E44*AB618</f>
        <v>0</v>
      </c>
      <c r="AC44" s="639">
        <f t="shared" si="60"/>
        <v>0</v>
      </c>
      <c r="AD44" s="639">
        <f t="shared" si="60"/>
        <v>0</v>
      </c>
      <c r="AE44" s="639">
        <f t="shared" si="60"/>
        <v>0</v>
      </c>
      <c r="AF44" s="639">
        <f t="shared" si="60"/>
        <v>0</v>
      </c>
      <c r="AG44" s="639">
        <f t="shared" si="60"/>
        <v>0</v>
      </c>
      <c r="AH44" s="639">
        <f t="shared" si="60"/>
        <v>0</v>
      </c>
      <c r="AI44" s="639">
        <f t="shared" si="60"/>
        <v>0</v>
      </c>
      <c r="AJ44" s="639">
        <f t="shared" si="60"/>
        <v>0</v>
      </c>
      <c r="AK44" s="639">
        <f t="shared" si="60"/>
        <v>0</v>
      </c>
      <c r="AL44" s="639">
        <f t="shared" si="60"/>
        <v>0</v>
      </c>
      <c r="AM44" s="639">
        <f t="shared" si="60"/>
        <v>0</v>
      </c>
      <c r="AN44" s="639">
        <f t="shared" si="60"/>
        <v>0</v>
      </c>
      <c r="AO44" s="639">
        <f t="shared" si="60"/>
        <v>0</v>
      </c>
      <c r="AP44" s="639">
        <f t="shared" si="60"/>
        <v>0</v>
      </c>
      <c r="AQ44" s="639">
        <f t="shared" si="60"/>
        <v>0</v>
      </c>
      <c r="AR44" s="639">
        <f t="shared" si="60"/>
        <v>0</v>
      </c>
      <c r="AS44" s="639">
        <f t="shared" si="60"/>
        <v>0</v>
      </c>
      <c r="AT44" s="639">
        <f t="shared" si="60"/>
        <v>0</v>
      </c>
      <c r="AU44" s="639">
        <f t="shared" si="60"/>
        <v>0</v>
      </c>
      <c r="AV44" s="639">
        <f t="shared" si="8"/>
        <v>0</v>
      </c>
      <c r="AW44" s="639"/>
      <c r="AX44" s="639"/>
      <c r="AY44" s="639"/>
      <c r="AZ44" s="639"/>
      <c r="BA44" s="639"/>
      <c r="BB44" s="639"/>
      <c r="BC44" s="639"/>
      <c r="BD44" s="639"/>
      <c r="BE44" s="639"/>
      <c r="BF44" s="639"/>
      <c r="BG44" s="639"/>
      <c r="BH44" s="639"/>
      <c r="BI44" s="639"/>
      <c r="BJ44" s="639"/>
      <c r="BK44" s="639"/>
      <c r="BL44" s="639"/>
      <c r="BM44" s="639"/>
      <c r="BN44" s="639"/>
      <c r="BO44" s="639"/>
      <c r="BP44" s="639"/>
      <c r="BQ44" s="639"/>
    </row>
    <row r="45" spans="1:69" s="351" customFormat="1" ht="25.5">
      <c r="A45" s="1281" t="s">
        <v>835</v>
      </c>
      <c r="B45" s="375" t="s">
        <v>393</v>
      </c>
      <c r="C45" s="1258">
        <f>'I4 BO ASSETS'!G44</f>
        <v>0</v>
      </c>
      <c r="D45" s="639">
        <f t="shared" si="55"/>
        <v>0</v>
      </c>
      <c r="E45" s="639">
        <f t="shared" si="56"/>
        <v>0</v>
      </c>
      <c r="F45" s="639">
        <f t="shared" si="4"/>
        <v>0</v>
      </c>
      <c r="G45" s="639">
        <f t="shared" ref="G45:Z45" si="61">$D45*G619</f>
        <v>0</v>
      </c>
      <c r="H45" s="639">
        <f t="shared" si="61"/>
        <v>0</v>
      </c>
      <c r="I45" s="639">
        <f t="shared" si="61"/>
        <v>0</v>
      </c>
      <c r="J45" s="639">
        <f t="shared" si="61"/>
        <v>0</v>
      </c>
      <c r="K45" s="639">
        <f t="shared" si="61"/>
        <v>0</v>
      </c>
      <c r="L45" s="639">
        <f t="shared" si="61"/>
        <v>0</v>
      </c>
      <c r="M45" s="639">
        <f t="shared" si="61"/>
        <v>0</v>
      </c>
      <c r="N45" s="639">
        <f t="shared" si="61"/>
        <v>0</v>
      </c>
      <c r="O45" s="639">
        <f t="shared" si="61"/>
        <v>0</v>
      </c>
      <c r="P45" s="639">
        <f t="shared" si="61"/>
        <v>0</v>
      </c>
      <c r="Q45" s="639">
        <f t="shared" si="61"/>
        <v>0</v>
      </c>
      <c r="R45" s="639">
        <f t="shared" si="61"/>
        <v>0</v>
      </c>
      <c r="S45" s="639">
        <f t="shared" si="61"/>
        <v>0</v>
      </c>
      <c r="T45" s="639">
        <f t="shared" si="61"/>
        <v>0</v>
      </c>
      <c r="U45" s="639">
        <f t="shared" si="61"/>
        <v>0</v>
      </c>
      <c r="V45" s="639">
        <f t="shared" si="61"/>
        <v>0</v>
      </c>
      <c r="W45" s="639">
        <f t="shared" si="61"/>
        <v>0</v>
      </c>
      <c r="X45" s="639">
        <f t="shared" si="61"/>
        <v>0</v>
      </c>
      <c r="Y45" s="639">
        <f t="shared" si="61"/>
        <v>0</v>
      </c>
      <c r="Z45" s="639">
        <f t="shared" si="61"/>
        <v>0</v>
      </c>
      <c r="AA45" s="639">
        <f t="shared" si="6"/>
        <v>0</v>
      </c>
      <c r="AB45" s="639">
        <f t="shared" ref="AB45:AU45" si="62">$E45*AB619</f>
        <v>0</v>
      </c>
      <c r="AC45" s="639">
        <f t="shared" si="62"/>
        <v>0</v>
      </c>
      <c r="AD45" s="639">
        <f t="shared" si="62"/>
        <v>0</v>
      </c>
      <c r="AE45" s="639">
        <f t="shared" si="62"/>
        <v>0</v>
      </c>
      <c r="AF45" s="639">
        <f t="shared" si="62"/>
        <v>0</v>
      </c>
      <c r="AG45" s="639">
        <f t="shared" si="62"/>
        <v>0</v>
      </c>
      <c r="AH45" s="639">
        <f t="shared" si="62"/>
        <v>0</v>
      </c>
      <c r="AI45" s="639">
        <f t="shared" si="62"/>
        <v>0</v>
      </c>
      <c r="AJ45" s="639">
        <f t="shared" si="62"/>
        <v>0</v>
      </c>
      <c r="AK45" s="639">
        <f t="shared" si="62"/>
        <v>0</v>
      </c>
      <c r="AL45" s="639">
        <f t="shared" si="62"/>
        <v>0</v>
      </c>
      <c r="AM45" s="639">
        <f t="shared" si="62"/>
        <v>0</v>
      </c>
      <c r="AN45" s="639">
        <f t="shared" si="62"/>
        <v>0</v>
      </c>
      <c r="AO45" s="639">
        <f t="shared" si="62"/>
        <v>0</v>
      </c>
      <c r="AP45" s="639">
        <f t="shared" si="62"/>
        <v>0</v>
      </c>
      <c r="AQ45" s="639">
        <f t="shared" si="62"/>
        <v>0</v>
      </c>
      <c r="AR45" s="639">
        <f t="shared" si="62"/>
        <v>0</v>
      </c>
      <c r="AS45" s="639">
        <f t="shared" si="62"/>
        <v>0</v>
      </c>
      <c r="AT45" s="639">
        <f t="shared" si="62"/>
        <v>0</v>
      </c>
      <c r="AU45" s="639">
        <f t="shared" si="62"/>
        <v>0</v>
      </c>
      <c r="AV45" s="639">
        <f t="shared" si="8"/>
        <v>0</v>
      </c>
      <c r="AW45" s="639"/>
      <c r="AX45" s="639"/>
      <c r="AY45" s="639"/>
      <c r="AZ45" s="639"/>
      <c r="BA45" s="639"/>
      <c r="BB45" s="639"/>
      <c r="BC45" s="639"/>
      <c r="BD45" s="639"/>
      <c r="BE45" s="639"/>
      <c r="BF45" s="639"/>
      <c r="BG45" s="639"/>
      <c r="BH45" s="639"/>
      <c r="BI45" s="639"/>
      <c r="BJ45" s="639"/>
      <c r="BK45" s="639"/>
      <c r="BL45" s="639"/>
      <c r="BM45" s="639"/>
      <c r="BN45" s="639"/>
      <c r="BO45" s="639"/>
      <c r="BP45" s="639"/>
      <c r="BQ45" s="639"/>
    </row>
    <row r="46" spans="1:69" s="351" customFormat="1" ht="25.5">
      <c r="A46" s="1281" t="s">
        <v>836</v>
      </c>
      <c r="B46" s="375" t="s">
        <v>394</v>
      </c>
      <c r="C46" s="1258">
        <f>'I4 BO ASSETS'!G45</f>
        <v>0</v>
      </c>
      <c r="D46" s="639">
        <f t="shared" si="55"/>
        <v>0</v>
      </c>
      <c r="E46" s="639">
        <f t="shared" si="56"/>
        <v>0</v>
      </c>
      <c r="F46" s="639">
        <f t="shared" si="4"/>
        <v>0</v>
      </c>
      <c r="G46" s="639">
        <f t="shared" ref="G46:Z46" si="63">$D46*G620</f>
        <v>0</v>
      </c>
      <c r="H46" s="639">
        <f t="shared" si="63"/>
        <v>0</v>
      </c>
      <c r="I46" s="639">
        <f t="shared" si="63"/>
        <v>0</v>
      </c>
      <c r="J46" s="639">
        <f t="shared" si="63"/>
        <v>0</v>
      </c>
      <c r="K46" s="639">
        <f t="shared" si="63"/>
        <v>0</v>
      </c>
      <c r="L46" s="639">
        <f t="shared" si="63"/>
        <v>0</v>
      </c>
      <c r="M46" s="639">
        <f t="shared" si="63"/>
        <v>0</v>
      </c>
      <c r="N46" s="639">
        <f t="shared" si="63"/>
        <v>0</v>
      </c>
      <c r="O46" s="639">
        <f t="shared" si="63"/>
        <v>0</v>
      </c>
      <c r="P46" s="639">
        <f t="shared" si="63"/>
        <v>0</v>
      </c>
      <c r="Q46" s="639">
        <f t="shared" si="63"/>
        <v>0</v>
      </c>
      <c r="R46" s="639">
        <f t="shared" si="63"/>
        <v>0</v>
      </c>
      <c r="S46" s="639">
        <f t="shared" si="63"/>
        <v>0</v>
      </c>
      <c r="T46" s="639">
        <f t="shared" si="63"/>
        <v>0</v>
      </c>
      <c r="U46" s="639">
        <f t="shared" si="63"/>
        <v>0</v>
      </c>
      <c r="V46" s="639">
        <f t="shared" si="63"/>
        <v>0</v>
      </c>
      <c r="W46" s="639">
        <f t="shared" si="63"/>
        <v>0</v>
      </c>
      <c r="X46" s="639">
        <f t="shared" si="63"/>
        <v>0</v>
      </c>
      <c r="Y46" s="639">
        <f t="shared" si="63"/>
        <v>0</v>
      </c>
      <c r="Z46" s="639">
        <f t="shared" si="63"/>
        <v>0</v>
      </c>
      <c r="AA46" s="639">
        <f t="shared" si="6"/>
        <v>0</v>
      </c>
      <c r="AB46" s="639">
        <f t="shared" ref="AB46:AU46" si="64">$E46*AB620</f>
        <v>0</v>
      </c>
      <c r="AC46" s="639">
        <f t="shared" si="64"/>
        <v>0</v>
      </c>
      <c r="AD46" s="639">
        <f t="shared" si="64"/>
        <v>0</v>
      </c>
      <c r="AE46" s="639">
        <f t="shared" si="64"/>
        <v>0</v>
      </c>
      <c r="AF46" s="639">
        <f t="shared" si="64"/>
        <v>0</v>
      </c>
      <c r="AG46" s="639">
        <f t="shared" si="64"/>
        <v>0</v>
      </c>
      <c r="AH46" s="639">
        <f t="shared" si="64"/>
        <v>0</v>
      </c>
      <c r="AI46" s="639">
        <f t="shared" si="64"/>
        <v>0</v>
      </c>
      <c r="AJ46" s="639">
        <f t="shared" si="64"/>
        <v>0</v>
      </c>
      <c r="AK46" s="639">
        <f t="shared" si="64"/>
        <v>0</v>
      </c>
      <c r="AL46" s="639">
        <f t="shared" si="64"/>
        <v>0</v>
      </c>
      <c r="AM46" s="639">
        <f t="shared" si="64"/>
        <v>0</v>
      </c>
      <c r="AN46" s="639">
        <f t="shared" si="64"/>
        <v>0</v>
      </c>
      <c r="AO46" s="639">
        <f t="shared" si="64"/>
        <v>0</v>
      </c>
      <c r="AP46" s="639">
        <f t="shared" si="64"/>
        <v>0</v>
      </c>
      <c r="AQ46" s="639">
        <f t="shared" si="64"/>
        <v>0</v>
      </c>
      <c r="AR46" s="639">
        <f t="shared" si="64"/>
        <v>0</v>
      </c>
      <c r="AS46" s="639">
        <f t="shared" si="64"/>
        <v>0</v>
      </c>
      <c r="AT46" s="639">
        <f t="shared" si="64"/>
        <v>0</v>
      </c>
      <c r="AU46" s="639">
        <f t="shared" si="64"/>
        <v>0</v>
      </c>
      <c r="AV46" s="639">
        <f t="shared" si="8"/>
        <v>0</v>
      </c>
      <c r="AW46" s="639"/>
      <c r="AX46" s="639"/>
      <c r="AY46" s="639"/>
      <c r="AZ46" s="639"/>
      <c r="BA46" s="639"/>
      <c r="BB46" s="639"/>
      <c r="BC46" s="639"/>
      <c r="BD46" s="639"/>
      <c r="BE46" s="639"/>
      <c r="BF46" s="639"/>
      <c r="BG46" s="639"/>
      <c r="BH46" s="639"/>
      <c r="BI46" s="639"/>
      <c r="BJ46" s="639"/>
      <c r="BK46" s="639"/>
      <c r="BL46" s="639"/>
      <c r="BM46" s="639"/>
      <c r="BN46" s="639"/>
      <c r="BO46" s="639"/>
      <c r="BP46" s="639"/>
      <c r="BQ46" s="639"/>
    </row>
    <row r="47" spans="1:69" s="351" customFormat="1" ht="12.75">
      <c r="A47" s="1281">
        <v>1840</v>
      </c>
      <c r="B47" s="375" t="s">
        <v>76</v>
      </c>
      <c r="C47" s="1258">
        <f>'I4 BO ASSETS'!G46</f>
        <v>0</v>
      </c>
      <c r="D47" s="639">
        <f t="shared" si="55"/>
        <v>0</v>
      </c>
      <c r="E47" s="639">
        <f t="shared" si="56"/>
        <v>0</v>
      </c>
      <c r="F47" s="639">
        <f t="shared" si="4"/>
        <v>0</v>
      </c>
      <c r="G47" s="639">
        <f t="shared" ref="G47:Z47" si="65">$D47*G621</f>
        <v>0</v>
      </c>
      <c r="H47" s="639">
        <f t="shared" si="65"/>
        <v>0</v>
      </c>
      <c r="I47" s="639">
        <f t="shared" si="65"/>
        <v>0</v>
      </c>
      <c r="J47" s="639">
        <f t="shared" si="65"/>
        <v>0</v>
      </c>
      <c r="K47" s="639">
        <f t="shared" si="65"/>
        <v>0</v>
      </c>
      <c r="L47" s="639">
        <f t="shared" si="65"/>
        <v>0</v>
      </c>
      <c r="M47" s="639">
        <f t="shared" si="65"/>
        <v>0</v>
      </c>
      <c r="N47" s="639">
        <f t="shared" si="65"/>
        <v>0</v>
      </c>
      <c r="O47" s="639">
        <f t="shared" si="65"/>
        <v>0</v>
      </c>
      <c r="P47" s="639">
        <f t="shared" si="65"/>
        <v>0</v>
      </c>
      <c r="Q47" s="639">
        <f t="shared" si="65"/>
        <v>0</v>
      </c>
      <c r="R47" s="639">
        <f t="shared" si="65"/>
        <v>0</v>
      </c>
      <c r="S47" s="639">
        <f t="shared" si="65"/>
        <v>0</v>
      </c>
      <c r="T47" s="639">
        <f t="shared" si="65"/>
        <v>0</v>
      </c>
      <c r="U47" s="639">
        <f t="shared" si="65"/>
        <v>0</v>
      </c>
      <c r="V47" s="639">
        <f t="shared" si="65"/>
        <v>0</v>
      </c>
      <c r="W47" s="639">
        <f t="shared" si="65"/>
        <v>0</v>
      </c>
      <c r="X47" s="639">
        <f t="shared" si="65"/>
        <v>0</v>
      </c>
      <c r="Y47" s="639">
        <f t="shared" si="65"/>
        <v>0</v>
      </c>
      <c r="Z47" s="639">
        <f t="shared" si="65"/>
        <v>0</v>
      </c>
      <c r="AA47" s="639">
        <f t="shared" si="6"/>
        <v>0</v>
      </c>
      <c r="AB47" s="639">
        <f t="shared" ref="AB47:AU47" si="66">$E47*AB621</f>
        <v>0</v>
      </c>
      <c r="AC47" s="639">
        <f t="shared" si="66"/>
        <v>0</v>
      </c>
      <c r="AD47" s="639">
        <f t="shared" si="66"/>
        <v>0</v>
      </c>
      <c r="AE47" s="639">
        <f t="shared" si="66"/>
        <v>0</v>
      </c>
      <c r="AF47" s="639">
        <f t="shared" si="66"/>
        <v>0</v>
      </c>
      <c r="AG47" s="639">
        <f t="shared" si="66"/>
        <v>0</v>
      </c>
      <c r="AH47" s="639">
        <f t="shared" si="66"/>
        <v>0</v>
      </c>
      <c r="AI47" s="639">
        <f t="shared" si="66"/>
        <v>0</v>
      </c>
      <c r="AJ47" s="639">
        <f t="shared" si="66"/>
        <v>0</v>
      </c>
      <c r="AK47" s="639">
        <f t="shared" si="66"/>
        <v>0</v>
      </c>
      <c r="AL47" s="639">
        <f t="shared" si="66"/>
        <v>0</v>
      </c>
      <c r="AM47" s="639">
        <f t="shared" si="66"/>
        <v>0</v>
      </c>
      <c r="AN47" s="639">
        <f t="shared" si="66"/>
        <v>0</v>
      </c>
      <c r="AO47" s="639">
        <f t="shared" si="66"/>
        <v>0</v>
      </c>
      <c r="AP47" s="639">
        <f t="shared" si="66"/>
        <v>0</v>
      </c>
      <c r="AQ47" s="639">
        <f t="shared" si="66"/>
        <v>0</v>
      </c>
      <c r="AR47" s="639">
        <f t="shared" si="66"/>
        <v>0</v>
      </c>
      <c r="AS47" s="639">
        <f t="shared" si="66"/>
        <v>0</v>
      </c>
      <c r="AT47" s="639">
        <f t="shared" si="66"/>
        <v>0</v>
      </c>
      <c r="AU47" s="639">
        <f t="shared" si="66"/>
        <v>0</v>
      </c>
      <c r="AV47" s="639">
        <f t="shared" si="8"/>
        <v>0</v>
      </c>
      <c r="AW47" s="639"/>
      <c r="AX47" s="639"/>
      <c r="AY47" s="639"/>
      <c r="AZ47" s="639"/>
      <c r="BA47" s="639"/>
      <c r="BB47" s="639"/>
      <c r="BC47" s="639"/>
      <c r="BD47" s="639"/>
      <c r="BE47" s="639"/>
      <c r="BF47" s="639"/>
      <c r="BG47" s="639"/>
      <c r="BH47" s="639"/>
      <c r="BI47" s="639"/>
      <c r="BJ47" s="639"/>
      <c r="BK47" s="639"/>
      <c r="BL47" s="639"/>
      <c r="BM47" s="639"/>
      <c r="BN47" s="639"/>
      <c r="BO47" s="639"/>
      <c r="BP47" s="639"/>
      <c r="BQ47" s="639"/>
    </row>
    <row r="48" spans="1:69" s="351" customFormat="1" ht="12.75">
      <c r="A48" s="1281" t="s">
        <v>837</v>
      </c>
      <c r="B48" s="375" t="s">
        <v>395</v>
      </c>
      <c r="C48" s="1258">
        <f>'I4 BO ASSETS'!G47</f>
        <v>0</v>
      </c>
      <c r="D48" s="639">
        <f t="shared" si="55"/>
        <v>0</v>
      </c>
      <c r="E48" s="639">
        <f t="shared" si="56"/>
        <v>0</v>
      </c>
      <c r="F48" s="639">
        <f t="shared" si="4"/>
        <v>0</v>
      </c>
      <c r="G48" s="639">
        <f t="shared" ref="G48:Z48" si="67">$D48*G622</f>
        <v>0</v>
      </c>
      <c r="H48" s="639">
        <f t="shared" si="67"/>
        <v>0</v>
      </c>
      <c r="I48" s="639">
        <f t="shared" si="67"/>
        <v>0</v>
      </c>
      <c r="J48" s="639">
        <f t="shared" si="67"/>
        <v>0</v>
      </c>
      <c r="K48" s="639">
        <f t="shared" si="67"/>
        <v>0</v>
      </c>
      <c r="L48" s="639">
        <f t="shared" si="67"/>
        <v>0</v>
      </c>
      <c r="M48" s="639">
        <f t="shared" si="67"/>
        <v>0</v>
      </c>
      <c r="N48" s="639">
        <f t="shared" si="67"/>
        <v>0</v>
      </c>
      <c r="O48" s="639">
        <f t="shared" si="67"/>
        <v>0</v>
      </c>
      <c r="P48" s="639">
        <f t="shared" si="67"/>
        <v>0</v>
      </c>
      <c r="Q48" s="639">
        <f t="shared" si="67"/>
        <v>0</v>
      </c>
      <c r="R48" s="639">
        <f t="shared" si="67"/>
        <v>0</v>
      </c>
      <c r="S48" s="639">
        <f t="shared" si="67"/>
        <v>0</v>
      </c>
      <c r="T48" s="639">
        <f t="shared" si="67"/>
        <v>0</v>
      </c>
      <c r="U48" s="639">
        <f t="shared" si="67"/>
        <v>0</v>
      </c>
      <c r="V48" s="639">
        <f t="shared" si="67"/>
        <v>0</v>
      </c>
      <c r="W48" s="639">
        <f t="shared" si="67"/>
        <v>0</v>
      </c>
      <c r="X48" s="639">
        <f t="shared" si="67"/>
        <v>0</v>
      </c>
      <c r="Y48" s="639">
        <f t="shared" si="67"/>
        <v>0</v>
      </c>
      <c r="Z48" s="639">
        <f t="shared" si="67"/>
        <v>0</v>
      </c>
      <c r="AA48" s="639">
        <f t="shared" si="6"/>
        <v>0</v>
      </c>
      <c r="AB48" s="639">
        <f t="shared" ref="AB48:AU48" si="68">$E48*AB622</f>
        <v>0</v>
      </c>
      <c r="AC48" s="639">
        <f t="shared" si="68"/>
        <v>0</v>
      </c>
      <c r="AD48" s="639">
        <f t="shared" si="68"/>
        <v>0</v>
      </c>
      <c r="AE48" s="639">
        <f t="shared" si="68"/>
        <v>0</v>
      </c>
      <c r="AF48" s="639">
        <f t="shared" si="68"/>
        <v>0</v>
      </c>
      <c r="AG48" s="639">
        <f t="shared" si="68"/>
        <v>0</v>
      </c>
      <c r="AH48" s="639">
        <f t="shared" si="68"/>
        <v>0</v>
      </c>
      <c r="AI48" s="639">
        <f t="shared" si="68"/>
        <v>0</v>
      </c>
      <c r="AJ48" s="639">
        <f t="shared" si="68"/>
        <v>0</v>
      </c>
      <c r="AK48" s="639">
        <f t="shared" si="68"/>
        <v>0</v>
      </c>
      <c r="AL48" s="639">
        <f t="shared" si="68"/>
        <v>0</v>
      </c>
      <c r="AM48" s="639">
        <f t="shared" si="68"/>
        <v>0</v>
      </c>
      <c r="AN48" s="639">
        <f t="shared" si="68"/>
        <v>0</v>
      </c>
      <c r="AO48" s="639">
        <f t="shared" si="68"/>
        <v>0</v>
      </c>
      <c r="AP48" s="639">
        <f t="shared" si="68"/>
        <v>0</v>
      </c>
      <c r="AQ48" s="639">
        <f t="shared" si="68"/>
        <v>0</v>
      </c>
      <c r="AR48" s="639">
        <f t="shared" si="68"/>
        <v>0</v>
      </c>
      <c r="AS48" s="639">
        <f t="shared" si="68"/>
        <v>0</v>
      </c>
      <c r="AT48" s="639">
        <f t="shared" si="68"/>
        <v>0</v>
      </c>
      <c r="AU48" s="639">
        <f t="shared" si="68"/>
        <v>0</v>
      </c>
      <c r="AV48" s="639">
        <f t="shared" si="8"/>
        <v>0</v>
      </c>
      <c r="AW48" s="639"/>
      <c r="AX48" s="639"/>
      <c r="AY48" s="639"/>
      <c r="AZ48" s="639"/>
      <c r="BA48" s="639"/>
      <c r="BB48" s="639"/>
      <c r="BC48" s="639"/>
      <c r="BD48" s="639"/>
      <c r="BE48" s="639"/>
      <c r="BF48" s="639"/>
      <c r="BG48" s="639"/>
      <c r="BH48" s="639"/>
      <c r="BI48" s="639"/>
      <c r="BJ48" s="639"/>
      <c r="BK48" s="639"/>
      <c r="BL48" s="639"/>
      <c r="BM48" s="639"/>
      <c r="BN48" s="639"/>
      <c r="BO48" s="639"/>
      <c r="BP48" s="639"/>
      <c r="BQ48" s="639"/>
    </row>
    <row r="49" spans="1:69" s="351" customFormat="1" ht="12.75">
      <c r="A49" s="1281" t="s">
        <v>838</v>
      </c>
      <c r="B49" s="375" t="s">
        <v>396</v>
      </c>
      <c r="C49" s="1258">
        <f>'I4 BO ASSETS'!G48</f>
        <v>0</v>
      </c>
      <c r="D49" s="639">
        <f t="shared" si="55"/>
        <v>0</v>
      </c>
      <c r="E49" s="639">
        <f t="shared" si="56"/>
        <v>0</v>
      </c>
      <c r="F49" s="639">
        <f t="shared" si="4"/>
        <v>0</v>
      </c>
      <c r="G49" s="639">
        <f t="shared" ref="G49:Z49" si="69">$D49*G623</f>
        <v>0</v>
      </c>
      <c r="H49" s="639">
        <f t="shared" si="69"/>
        <v>0</v>
      </c>
      <c r="I49" s="639">
        <f t="shared" si="69"/>
        <v>0</v>
      </c>
      <c r="J49" s="639">
        <f t="shared" si="69"/>
        <v>0</v>
      </c>
      <c r="K49" s="639">
        <f t="shared" si="69"/>
        <v>0</v>
      </c>
      <c r="L49" s="639">
        <f t="shared" si="69"/>
        <v>0</v>
      </c>
      <c r="M49" s="639">
        <f t="shared" si="69"/>
        <v>0</v>
      </c>
      <c r="N49" s="639">
        <f t="shared" si="69"/>
        <v>0</v>
      </c>
      <c r="O49" s="639">
        <f t="shared" si="69"/>
        <v>0</v>
      </c>
      <c r="P49" s="639">
        <f t="shared" si="69"/>
        <v>0</v>
      </c>
      <c r="Q49" s="639">
        <f t="shared" si="69"/>
        <v>0</v>
      </c>
      <c r="R49" s="639">
        <f t="shared" si="69"/>
        <v>0</v>
      </c>
      <c r="S49" s="639">
        <f t="shared" si="69"/>
        <v>0</v>
      </c>
      <c r="T49" s="639">
        <f t="shared" si="69"/>
        <v>0</v>
      </c>
      <c r="U49" s="639">
        <f t="shared" si="69"/>
        <v>0</v>
      </c>
      <c r="V49" s="639">
        <f t="shared" si="69"/>
        <v>0</v>
      </c>
      <c r="W49" s="639">
        <f t="shared" si="69"/>
        <v>0</v>
      </c>
      <c r="X49" s="639">
        <f t="shared" si="69"/>
        <v>0</v>
      </c>
      <c r="Y49" s="639">
        <f t="shared" si="69"/>
        <v>0</v>
      </c>
      <c r="Z49" s="639">
        <f t="shared" si="69"/>
        <v>0</v>
      </c>
      <c r="AA49" s="639">
        <f t="shared" si="6"/>
        <v>0</v>
      </c>
      <c r="AB49" s="639">
        <f t="shared" ref="AB49:AU49" si="70">$E49*AB623</f>
        <v>0</v>
      </c>
      <c r="AC49" s="639">
        <f t="shared" si="70"/>
        <v>0</v>
      </c>
      <c r="AD49" s="639">
        <f t="shared" si="70"/>
        <v>0</v>
      </c>
      <c r="AE49" s="639">
        <f t="shared" si="70"/>
        <v>0</v>
      </c>
      <c r="AF49" s="639">
        <f t="shared" si="70"/>
        <v>0</v>
      </c>
      <c r="AG49" s="639">
        <f t="shared" si="70"/>
        <v>0</v>
      </c>
      <c r="AH49" s="639">
        <f t="shared" si="70"/>
        <v>0</v>
      </c>
      <c r="AI49" s="639">
        <f t="shared" si="70"/>
        <v>0</v>
      </c>
      <c r="AJ49" s="639">
        <f t="shared" si="70"/>
        <v>0</v>
      </c>
      <c r="AK49" s="639">
        <f t="shared" si="70"/>
        <v>0</v>
      </c>
      <c r="AL49" s="639">
        <f t="shared" si="70"/>
        <v>0</v>
      </c>
      <c r="AM49" s="639">
        <f t="shared" si="70"/>
        <v>0</v>
      </c>
      <c r="AN49" s="639">
        <f t="shared" si="70"/>
        <v>0</v>
      </c>
      <c r="AO49" s="639">
        <f t="shared" si="70"/>
        <v>0</v>
      </c>
      <c r="AP49" s="639">
        <f t="shared" si="70"/>
        <v>0</v>
      </c>
      <c r="AQ49" s="639">
        <f t="shared" si="70"/>
        <v>0</v>
      </c>
      <c r="AR49" s="639">
        <f t="shared" si="70"/>
        <v>0</v>
      </c>
      <c r="AS49" s="639">
        <f t="shared" si="70"/>
        <v>0</v>
      </c>
      <c r="AT49" s="639">
        <f t="shared" si="70"/>
        <v>0</v>
      </c>
      <c r="AU49" s="639">
        <f t="shared" si="70"/>
        <v>0</v>
      </c>
      <c r="AV49" s="639">
        <f t="shared" si="8"/>
        <v>0</v>
      </c>
      <c r="AW49" s="639"/>
      <c r="AX49" s="639"/>
      <c r="AY49" s="639"/>
      <c r="AZ49" s="639"/>
      <c r="BA49" s="639"/>
      <c r="BB49" s="639"/>
      <c r="BC49" s="639"/>
      <c r="BD49" s="639"/>
      <c r="BE49" s="639"/>
      <c r="BF49" s="639"/>
      <c r="BG49" s="639"/>
      <c r="BH49" s="639"/>
      <c r="BI49" s="639"/>
      <c r="BJ49" s="639"/>
      <c r="BK49" s="639"/>
      <c r="BL49" s="639"/>
      <c r="BM49" s="639"/>
      <c r="BN49" s="639"/>
      <c r="BO49" s="639"/>
      <c r="BP49" s="639"/>
      <c r="BQ49" s="639"/>
    </row>
    <row r="50" spans="1:69" s="351" customFormat="1" ht="12.75">
      <c r="A50" s="1281" t="s">
        <v>839</v>
      </c>
      <c r="B50" s="375" t="s">
        <v>397</v>
      </c>
      <c r="C50" s="1258">
        <f>'I4 BO ASSETS'!G49</f>
        <v>0</v>
      </c>
      <c r="D50" s="639">
        <f t="shared" si="55"/>
        <v>0</v>
      </c>
      <c r="E50" s="639">
        <f t="shared" si="56"/>
        <v>0</v>
      </c>
      <c r="F50" s="639">
        <f t="shared" si="4"/>
        <v>0</v>
      </c>
      <c r="G50" s="639">
        <f t="shared" ref="G50:Z50" si="71">$D50*G624</f>
        <v>0</v>
      </c>
      <c r="H50" s="639">
        <f t="shared" si="71"/>
        <v>0</v>
      </c>
      <c r="I50" s="639">
        <f t="shared" si="71"/>
        <v>0</v>
      </c>
      <c r="J50" s="639">
        <f t="shared" si="71"/>
        <v>0</v>
      </c>
      <c r="K50" s="639">
        <f t="shared" si="71"/>
        <v>0</v>
      </c>
      <c r="L50" s="639">
        <f t="shared" si="71"/>
        <v>0</v>
      </c>
      <c r="M50" s="639">
        <f t="shared" si="71"/>
        <v>0</v>
      </c>
      <c r="N50" s="639">
        <f t="shared" si="71"/>
        <v>0</v>
      </c>
      <c r="O50" s="639">
        <f t="shared" si="71"/>
        <v>0</v>
      </c>
      <c r="P50" s="639">
        <f t="shared" si="71"/>
        <v>0</v>
      </c>
      <c r="Q50" s="639">
        <f t="shared" si="71"/>
        <v>0</v>
      </c>
      <c r="R50" s="639">
        <f t="shared" si="71"/>
        <v>0</v>
      </c>
      <c r="S50" s="639">
        <f t="shared" si="71"/>
        <v>0</v>
      </c>
      <c r="T50" s="639">
        <f t="shared" si="71"/>
        <v>0</v>
      </c>
      <c r="U50" s="639">
        <f t="shared" si="71"/>
        <v>0</v>
      </c>
      <c r="V50" s="639">
        <f t="shared" si="71"/>
        <v>0</v>
      </c>
      <c r="W50" s="639">
        <f t="shared" si="71"/>
        <v>0</v>
      </c>
      <c r="X50" s="639">
        <f t="shared" si="71"/>
        <v>0</v>
      </c>
      <c r="Y50" s="639">
        <f t="shared" si="71"/>
        <v>0</v>
      </c>
      <c r="Z50" s="639">
        <f t="shared" si="71"/>
        <v>0</v>
      </c>
      <c r="AA50" s="639">
        <f t="shared" si="6"/>
        <v>0</v>
      </c>
      <c r="AB50" s="639">
        <f t="shared" ref="AB50:AU50" si="72">$E50*AB624</f>
        <v>0</v>
      </c>
      <c r="AC50" s="639">
        <f t="shared" si="72"/>
        <v>0</v>
      </c>
      <c r="AD50" s="639">
        <f t="shared" si="72"/>
        <v>0</v>
      </c>
      <c r="AE50" s="639">
        <f t="shared" si="72"/>
        <v>0</v>
      </c>
      <c r="AF50" s="639">
        <f t="shared" si="72"/>
        <v>0</v>
      </c>
      <c r="AG50" s="639">
        <f t="shared" si="72"/>
        <v>0</v>
      </c>
      <c r="AH50" s="639">
        <f t="shared" si="72"/>
        <v>0</v>
      </c>
      <c r="AI50" s="639">
        <f t="shared" si="72"/>
        <v>0</v>
      </c>
      <c r="AJ50" s="639">
        <f t="shared" si="72"/>
        <v>0</v>
      </c>
      <c r="AK50" s="639">
        <f t="shared" si="72"/>
        <v>0</v>
      </c>
      <c r="AL50" s="639">
        <f t="shared" si="72"/>
        <v>0</v>
      </c>
      <c r="AM50" s="639">
        <f t="shared" si="72"/>
        <v>0</v>
      </c>
      <c r="AN50" s="639">
        <f t="shared" si="72"/>
        <v>0</v>
      </c>
      <c r="AO50" s="639">
        <f t="shared" si="72"/>
        <v>0</v>
      </c>
      <c r="AP50" s="639">
        <f t="shared" si="72"/>
        <v>0</v>
      </c>
      <c r="AQ50" s="639">
        <f t="shared" si="72"/>
        <v>0</v>
      </c>
      <c r="AR50" s="639">
        <f t="shared" si="72"/>
        <v>0</v>
      </c>
      <c r="AS50" s="639">
        <f t="shared" si="72"/>
        <v>0</v>
      </c>
      <c r="AT50" s="639">
        <f t="shared" si="72"/>
        <v>0</v>
      </c>
      <c r="AU50" s="639">
        <f t="shared" si="72"/>
        <v>0</v>
      </c>
      <c r="AV50" s="639">
        <f t="shared" si="8"/>
        <v>0</v>
      </c>
      <c r="AW50" s="639"/>
      <c r="AX50" s="639"/>
      <c r="AY50" s="639"/>
      <c r="AZ50" s="639"/>
      <c r="BA50" s="639"/>
      <c r="BB50" s="639"/>
      <c r="BC50" s="639"/>
      <c r="BD50" s="639"/>
      <c r="BE50" s="639"/>
      <c r="BF50" s="639"/>
      <c r="BG50" s="639"/>
      <c r="BH50" s="639"/>
      <c r="BI50" s="639"/>
      <c r="BJ50" s="639"/>
      <c r="BK50" s="639"/>
      <c r="BL50" s="639"/>
      <c r="BM50" s="639"/>
      <c r="BN50" s="639"/>
      <c r="BO50" s="639"/>
      <c r="BP50" s="639"/>
      <c r="BQ50" s="639"/>
    </row>
    <row r="51" spans="1:69" s="351" customFormat="1" ht="12.75">
      <c r="A51" s="1281">
        <v>1845</v>
      </c>
      <c r="B51" s="375" t="s">
        <v>84</v>
      </c>
      <c r="C51" s="1258">
        <f>'I4 BO ASSETS'!G50</f>
        <v>0</v>
      </c>
      <c r="D51" s="639">
        <f t="shared" si="55"/>
        <v>0</v>
      </c>
      <c r="E51" s="639">
        <f t="shared" si="56"/>
        <v>0</v>
      </c>
      <c r="F51" s="639">
        <f t="shared" si="4"/>
        <v>0</v>
      </c>
      <c r="G51" s="639">
        <f t="shared" ref="G51:Z51" si="73">$D51*G625</f>
        <v>0</v>
      </c>
      <c r="H51" s="639">
        <f t="shared" si="73"/>
        <v>0</v>
      </c>
      <c r="I51" s="639">
        <f t="shared" si="73"/>
        <v>0</v>
      </c>
      <c r="J51" s="639">
        <f t="shared" si="73"/>
        <v>0</v>
      </c>
      <c r="K51" s="639">
        <f t="shared" si="73"/>
        <v>0</v>
      </c>
      <c r="L51" s="639">
        <f t="shared" si="73"/>
        <v>0</v>
      </c>
      <c r="M51" s="639">
        <f t="shared" si="73"/>
        <v>0</v>
      </c>
      <c r="N51" s="639">
        <f t="shared" si="73"/>
        <v>0</v>
      </c>
      <c r="O51" s="639">
        <f t="shared" si="73"/>
        <v>0</v>
      </c>
      <c r="P51" s="639">
        <f t="shared" si="73"/>
        <v>0</v>
      </c>
      <c r="Q51" s="639">
        <f t="shared" si="73"/>
        <v>0</v>
      </c>
      <c r="R51" s="639">
        <f t="shared" si="73"/>
        <v>0</v>
      </c>
      <c r="S51" s="639">
        <f t="shared" si="73"/>
        <v>0</v>
      </c>
      <c r="T51" s="639">
        <f t="shared" si="73"/>
        <v>0</v>
      </c>
      <c r="U51" s="639">
        <f t="shared" si="73"/>
        <v>0</v>
      </c>
      <c r="V51" s="639">
        <f t="shared" si="73"/>
        <v>0</v>
      </c>
      <c r="W51" s="639">
        <f t="shared" si="73"/>
        <v>0</v>
      </c>
      <c r="X51" s="639">
        <f t="shared" si="73"/>
        <v>0</v>
      </c>
      <c r="Y51" s="639">
        <f t="shared" si="73"/>
        <v>0</v>
      </c>
      <c r="Z51" s="639">
        <f t="shared" si="73"/>
        <v>0</v>
      </c>
      <c r="AA51" s="639">
        <f t="shared" si="6"/>
        <v>0</v>
      </c>
      <c r="AB51" s="639">
        <f t="shared" ref="AB51:AU51" si="74">$E51*AB625</f>
        <v>0</v>
      </c>
      <c r="AC51" s="639">
        <f t="shared" si="74"/>
        <v>0</v>
      </c>
      <c r="AD51" s="639">
        <f t="shared" si="74"/>
        <v>0</v>
      </c>
      <c r="AE51" s="639">
        <f t="shared" si="74"/>
        <v>0</v>
      </c>
      <c r="AF51" s="639">
        <f t="shared" si="74"/>
        <v>0</v>
      </c>
      <c r="AG51" s="639">
        <f t="shared" si="74"/>
        <v>0</v>
      </c>
      <c r="AH51" s="639">
        <f t="shared" si="74"/>
        <v>0</v>
      </c>
      <c r="AI51" s="639">
        <f t="shared" si="74"/>
        <v>0</v>
      </c>
      <c r="AJ51" s="639">
        <f t="shared" si="74"/>
        <v>0</v>
      </c>
      <c r="AK51" s="639">
        <f t="shared" si="74"/>
        <v>0</v>
      </c>
      <c r="AL51" s="639">
        <f t="shared" si="74"/>
        <v>0</v>
      </c>
      <c r="AM51" s="639">
        <f t="shared" si="74"/>
        <v>0</v>
      </c>
      <c r="AN51" s="639">
        <f t="shared" si="74"/>
        <v>0</v>
      </c>
      <c r="AO51" s="639">
        <f t="shared" si="74"/>
        <v>0</v>
      </c>
      <c r="AP51" s="639">
        <f t="shared" si="74"/>
        <v>0</v>
      </c>
      <c r="AQ51" s="639">
        <f t="shared" si="74"/>
        <v>0</v>
      </c>
      <c r="AR51" s="639">
        <f t="shared" si="74"/>
        <v>0</v>
      </c>
      <c r="AS51" s="639">
        <f t="shared" si="74"/>
        <v>0</v>
      </c>
      <c r="AT51" s="639">
        <f t="shared" si="74"/>
        <v>0</v>
      </c>
      <c r="AU51" s="639">
        <f t="shared" si="74"/>
        <v>0</v>
      </c>
      <c r="AV51" s="639">
        <f t="shared" si="8"/>
        <v>0</v>
      </c>
      <c r="AW51" s="639"/>
      <c r="AX51" s="639"/>
      <c r="AY51" s="639"/>
      <c r="AZ51" s="639"/>
      <c r="BA51" s="639"/>
      <c r="BB51" s="639"/>
      <c r="BC51" s="639"/>
      <c r="BD51" s="639"/>
      <c r="BE51" s="639"/>
      <c r="BF51" s="639"/>
      <c r="BG51" s="639"/>
      <c r="BH51" s="639"/>
      <c r="BI51" s="639"/>
      <c r="BJ51" s="639"/>
      <c r="BK51" s="639"/>
      <c r="BL51" s="639"/>
      <c r="BM51" s="639"/>
      <c r="BN51" s="639"/>
      <c r="BO51" s="639"/>
      <c r="BP51" s="639"/>
      <c r="BQ51" s="639"/>
    </row>
    <row r="52" spans="1:69" s="351" customFormat="1" ht="25.5">
      <c r="A52" s="1281" t="s">
        <v>840</v>
      </c>
      <c r="B52" s="375" t="s">
        <v>398</v>
      </c>
      <c r="C52" s="1258">
        <f>'I4 BO ASSETS'!G51</f>
        <v>0</v>
      </c>
      <c r="D52" s="639">
        <f t="shared" si="55"/>
        <v>0</v>
      </c>
      <c r="E52" s="639">
        <f t="shared" si="56"/>
        <v>0</v>
      </c>
      <c r="F52" s="639">
        <f t="shared" si="4"/>
        <v>0</v>
      </c>
      <c r="G52" s="639">
        <f t="shared" ref="G52:Z52" si="75">$D52*G626</f>
        <v>0</v>
      </c>
      <c r="H52" s="639">
        <f t="shared" si="75"/>
        <v>0</v>
      </c>
      <c r="I52" s="639">
        <f t="shared" si="75"/>
        <v>0</v>
      </c>
      <c r="J52" s="639">
        <f t="shared" si="75"/>
        <v>0</v>
      </c>
      <c r="K52" s="639">
        <f t="shared" si="75"/>
        <v>0</v>
      </c>
      <c r="L52" s="639">
        <f t="shared" si="75"/>
        <v>0</v>
      </c>
      <c r="M52" s="639">
        <f t="shared" si="75"/>
        <v>0</v>
      </c>
      <c r="N52" s="639">
        <f t="shared" si="75"/>
        <v>0</v>
      </c>
      <c r="O52" s="639">
        <f t="shared" si="75"/>
        <v>0</v>
      </c>
      <c r="P52" s="639">
        <f t="shared" si="75"/>
        <v>0</v>
      </c>
      <c r="Q52" s="639">
        <f t="shared" si="75"/>
        <v>0</v>
      </c>
      <c r="R52" s="639">
        <f t="shared" si="75"/>
        <v>0</v>
      </c>
      <c r="S52" s="639">
        <f t="shared" si="75"/>
        <v>0</v>
      </c>
      <c r="T52" s="639">
        <f t="shared" si="75"/>
        <v>0</v>
      </c>
      <c r="U52" s="639">
        <f t="shared" si="75"/>
        <v>0</v>
      </c>
      <c r="V52" s="639">
        <f t="shared" si="75"/>
        <v>0</v>
      </c>
      <c r="W52" s="639">
        <f t="shared" si="75"/>
        <v>0</v>
      </c>
      <c r="X52" s="639">
        <f t="shared" si="75"/>
        <v>0</v>
      </c>
      <c r="Y52" s="639">
        <f t="shared" si="75"/>
        <v>0</v>
      </c>
      <c r="Z52" s="639">
        <f t="shared" si="75"/>
        <v>0</v>
      </c>
      <c r="AA52" s="639">
        <f t="shared" si="6"/>
        <v>0</v>
      </c>
      <c r="AB52" s="639">
        <f t="shared" ref="AB52:AU52" si="76">$E52*AB626</f>
        <v>0</v>
      </c>
      <c r="AC52" s="639">
        <f t="shared" si="76"/>
        <v>0</v>
      </c>
      <c r="AD52" s="639">
        <f t="shared" si="76"/>
        <v>0</v>
      </c>
      <c r="AE52" s="639">
        <f t="shared" si="76"/>
        <v>0</v>
      </c>
      <c r="AF52" s="639">
        <f t="shared" si="76"/>
        <v>0</v>
      </c>
      <c r="AG52" s="639">
        <f t="shared" si="76"/>
        <v>0</v>
      </c>
      <c r="AH52" s="639">
        <f t="shared" si="76"/>
        <v>0</v>
      </c>
      <c r="AI52" s="639">
        <f t="shared" si="76"/>
        <v>0</v>
      </c>
      <c r="AJ52" s="639">
        <f t="shared" si="76"/>
        <v>0</v>
      </c>
      <c r="AK52" s="639">
        <f t="shared" si="76"/>
        <v>0</v>
      </c>
      <c r="AL52" s="639">
        <f t="shared" si="76"/>
        <v>0</v>
      </c>
      <c r="AM52" s="639">
        <f t="shared" si="76"/>
        <v>0</v>
      </c>
      <c r="AN52" s="639">
        <f t="shared" si="76"/>
        <v>0</v>
      </c>
      <c r="AO52" s="639">
        <f t="shared" si="76"/>
        <v>0</v>
      </c>
      <c r="AP52" s="639">
        <f t="shared" si="76"/>
        <v>0</v>
      </c>
      <c r="AQ52" s="639">
        <f t="shared" si="76"/>
        <v>0</v>
      </c>
      <c r="AR52" s="639">
        <f t="shared" si="76"/>
        <v>0</v>
      </c>
      <c r="AS52" s="639">
        <f t="shared" si="76"/>
        <v>0</v>
      </c>
      <c r="AT52" s="639">
        <f t="shared" si="76"/>
        <v>0</v>
      </c>
      <c r="AU52" s="639">
        <f t="shared" si="76"/>
        <v>0</v>
      </c>
      <c r="AV52" s="639">
        <f t="shared" si="8"/>
        <v>0</v>
      </c>
      <c r="AW52" s="639"/>
      <c r="AX52" s="639"/>
      <c r="AY52" s="639"/>
      <c r="AZ52" s="639"/>
      <c r="BA52" s="639"/>
      <c r="BB52" s="639"/>
      <c r="BC52" s="639"/>
      <c r="BD52" s="639"/>
      <c r="BE52" s="639"/>
      <c r="BF52" s="639"/>
      <c r="BG52" s="639"/>
      <c r="BH52" s="639"/>
      <c r="BI52" s="639"/>
      <c r="BJ52" s="639"/>
      <c r="BK52" s="639"/>
      <c r="BL52" s="639"/>
      <c r="BM52" s="639"/>
      <c r="BN52" s="639"/>
      <c r="BO52" s="639"/>
      <c r="BP52" s="639"/>
      <c r="BQ52" s="639"/>
    </row>
    <row r="53" spans="1:69" s="351" customFormat="1" ht="25.5">
      <c r="A53" s="1281" t="s">
        <v>841</v>
      </c>
      <c r="B53" s="375" t="s">
        <v>399</v>
      </c>
      <c r="C53" s="1258">
        <f>'I4 BO ASSETS'!G52</f>
        <v>0</v>
      </c>
      <c r="D53" s="639">
        <f t="shared" si="55"/>
        <v>0</v>
      </c>
      <c r="E53" s="639">
        <f t="shared" si="56"/>
        <v>0</v>
      </c>
      <c r="F53" s="639">
        <f t="shared" si="4"/>
        <v>0</v>
      </c>
      <c r="G53" s="639">
        <f t="shared" ref="G53:Z53" si="77">$D53*G627</f>
        <v>0</v>
      </c>
      <c r="H53" s="639">
        <f t="shared" si="77"/>
        <v>0</v>
      </c>
      <c r="I53" s="639">
        <f t="shared" si="77"/>
        <v>0</v>
      </c>
      <c r="J53" s="639">
        <f t="shared" si="77"/>
        <v>0</v>
      </c>
      <c r="K53" s="639">
        <f t="shared" si="77"/>
        <v>0</v>
      </c>
      <c r="L53" s="639">
        <f t="shared" si="77"/>
        <v>0</v>
      </c>
      <c r="M53" s="639">
        <f t="shared" si="77"/>
        <v>0</v>
      </c>
      <c r="N53" s="639">
        <f t="shared" si="77"/>
        <v>0</v>
      </c>
      <c r="O53" s="639">
        <f t="shared" si="77"/>
        <v>0</v>
      </c>
      <c r="P53" s="639">
        <f t="shared" si="77"/>
        <v>0</v>
      </c>
      <c r="Q53" s="639">
        <f t="shared" si="77"/>
        <v>0</v>
      </c>
      <c r="R53" s="639">
        <f t="shared" si="77"/>
        <v>0</v>
      </c>
      <c r="S53" s="639">
        <f t="shared" si="77"/>
        <v>0</v>
      </c>
      <c r="T53" s="639">
        <f t="shared" si="77"/>
        <v>0</v>
      </c>
      <c r="U53" s="639">
        <f t="shared" si="77"/>
        <v>0</v>
      </c>
      <c r="V53" s="639">
        <f t="shared" si="77"/>
        <v>0</v>
      </c>
      <c r="W53" s="639">
        <f t="shared" si="77"/>
        <v>0</v>
      </c>
      <c r="X53" s="639">
        <f t="shared" si="77"/>
        <v>0</v>
      </c>
      <c r="Y53" s="639">
        <f t="shared" si="77"/>
        <v>0</v>
      </c>
      <c r="Z53" s="639">
        <f t="shared" si="77"/>
        <v>0</v>
      </c>
      <c r="AA53" s="639">
        <f t="shared" si="6"/>
        <v>0</v>
      </c>
      <c r="AB53" s="639">
        <f t="shared" ref="AB53:AU53" si="78">$E53*AB627</f>
        <v>0</v>
      </c>
      <c r="AC53" s="639">
        <f t="shared" si="78"/>
        <v>0</v>
      </c>
      <c r="AD53" s="639">
        <f t="shared" si="78"/>
        <v>0</v>
      </c>
      <c r="AE53" s="639">
        <f t="shared" si="78"/>
        <v>0</v>
      </c>
      <c r="AF53" s="639">
        <f t="shared" si="78"/>
        <v>0</v>
      </c>
      <c r="AG53" s="639">
        <f t="shared" si="78"/>
        <v>0</v>
      </c>
      <c r="AH53" s="639">
        <f t="shared" si="78"/>
        <v>0</v>
      </c>
      <c r="AI53" s="639">
        <f t="shared" si="78"/>
        <v>0</v>
      </c>
      <c r="AJ53" s="639">
        <f t="shared" si="78"/>
        <v>0</v>
      </c>
      <c r="AK53" s="639">
        <f t="shared" si="78"/>
        <v>0</v>
      </c>
      <c r="AL53" s="639">
        <f t="shared" si="78"/>
        <v>0</v>
      </c>
      <c r="AM53" s="639">
        <f t="shared" si="78"/>
        <v>0</v>
      </c>
      <c r="AN53" s="639">
        <f t="shared" si="78"/>
        <v>0</v>
      </c>
      <c r="AO53" s="639">
        <f t="shared" si="78"/>
        <v>0</v>
      </c>
      <c r="AP53" s="639">
        <f t="shared" si="78"/>
        <v>0</v>
      </c>
      <c r="AQ53" s="639">
        <f t="shared" si="78"/>
        <v>0</v>
      </c>
      <c r="AR53" s="639">
        <f t="shared" si="78"/>
        <v>0</v>
      </c>
      <c r="AS53" s="639">
        <f t="shared" si="78"/>
        <v>0</v>
      </c>
      <c r="AT53" s="639">
        <f t="shared" si="78"/>
        <v>0</v>
      </c>
      <c r="AU53" s="639">
        <f t="shared" si="78"/>
        <v>0</v>
      </c>
      <c r="AV53" s="639">
        <f t="shared" si="8"/>
        <v>0</v>
      </c>
      <c r="AW53" s="639"/>
      <c r="AX53" s="639"/>
      <c r="AY53" s="639"/>
      <c r="AZ53" s="639"/>
      <c r="BA53" s="639"/>
      <c r="BB53" s="639"/>
      <c r="BC53" s="639"/>
      <c r="BD53" s="639"/>
      <c r="BE53" s="639"/>
      <c r="BF53" s="639"/>
      <c r="BG53" s="639"/>
      <c r="BH53" s="639"/>
      <c r="BI53" s="639"/>
      <c r="BJ53" s="639"/>
      <c r="BK53" s="639"/>
      <c r="BL53" s="639"/>
      <c r="BM53" s="639"/>
      <c r="BN53" s="639"/>
      <c r="BO53" s="639"/>
      <c r="BP53" s="639"/>
      <c r="BQ53" s="639"/>
    </row>
    <row r="54" spans="1:69" s="351" customFormat="1" ht="25.5">
      <c r="A54" s="1281" t="s">
        <v>842</v>
      </c>
      <c r="B54" s="375" t="s">
        <v>636</v>
      </c>
      <c r="C54" s="1258">
        <f>'I4 BO ASSETS'!G53</f>
        <v>0</v>
      </c>
      <c r="D54" s="639">
        <f t="shared" si="55"/>
        <v>0</v>
      </c>
      <c r="E54" s="639">
        <f t="shared" si="56"/>
        <v>0</v>
      </c>
      <c r="F54" s="639">
        <f t="shared" si="4"/>
        <v>0</v>
      </c>
      <c r="G54" s="639">
        <f t="shared" ref="G54:Z54" si="79">$D54*G628</f>
        <v>0</v>
      </c>
      <c r="H54" s="639">
        <f t="shared" si="79"/>
        <v>0</v>
      </c>
      <c r="I54" s="639">
        <f t="shared" si="79"/>
        <v>0</v>
      </c>
      <c r="J54" s="639">
        <f t="shared" si="79"/>
        <v>0</v>
      </c>
      <c r="K54" s="639">
        <f t="shared" si="79"/>
        <v>0</v>
      </c>
      <c r="L54" s="639">
        <f t="shared" si="79"/>
        <v>0</v>
      </c>
      <c r="M54" s="639">
        <f t="shared" si="79"/>
        <v>0</v>
      </c>
      <c r="N54" s="639">
        <f t="shared" si="79"/>
        <v>0</v>
      </c>
      <c r="O54" s="639">
        <f t="shared" si="79"/>
        <v>0</v>
      </c>
      <c r="P54" s="639">
        <f t="shared" si="79"/>
        <v>0</v>
      </c>
      <c r="Q54" s="639">
        <f t="shared" si="79"/>
        <v>0</v>
      </c>
      <c r="R54" s="639">
        <f t="shared" si="79"/>
        <v>0</v>
      </c>
      <c r="S54" s="639">
        <f t="shared" si="79"/>
        <v>0</v>
      </c>
      <c r="T54" s="639">
        <f t="shared" si="79"/>
        <v>0</v>
      </c>
      <c r="U54" s="639">
        <f t="shared" si="79"/>
        <v>0</v>
      </c>
      <c r="V54" s="639">
        <f t="shared" si="79"/>
        <v>0</v>
      </c>
      <c r="W54" s="639">
        <f t="shared" si="79"/>
        <v>0</v>
      </c>
      <c r="X54" s="639">
        <f t="shared" si="79"/>
        <v>0</v>
      </c>
      <c r="Y54" s="639">
        <f t="shared" si="79"/>
        <v>0</v>
      </c>
      <c r="Z54" s="639">
        <f t="shared" si="79"/>
        <v>0</v>
      </c>
      <c r="AA54" s="639">
        <f t="shared" si="6"/>
        <v>0</v>
      </c>
      <c r="AB54" s="639">
        <f t="shared" ref="AB54:AU54" si="80">$E54*AB628</f>
        <v>0</v>
      </c>
      <c r="AC54" s="639">
        <f t="shared" si="80"/>
        <v>0</v>
      </c>
      <c r="AD54" s="639">
        <f t="shared" si="80"/>
        <v>0</v>
      </c>
      <c r="AE54" s="639">
        <f t="shared" si="80"/>
        <v>0</v>
      </c>
      <c r="AF54" s="639">
        <f t="shared" si="80"/>
        <v>0</v>
      </c>
      <c r="AG54" s="639">
        <f t="shared" si="80"/>
        <v>0</v>
      </c>
      <c r="AH54" s="639">
        <f t="shared" si="80"/>
        <v>0</v>
      </c>
      <c r="AI54" s="639">
        <f t="shared" si="80"/>
        <v>0</v>
      </c>
      <c r="AJ54" s="639">
        <f t="shared" si="80"/>
        <v>0</v>
      </c>
      <c r="AK54" s="639">
        <f t="shared" si="80"/>
        <v>0</v>
      </c>
      <c r="AL54" s="639">
        <f t="shared" si="80"/>
        <v>0</v>
      </c>
      <c r="AM54" s="639">
        <f t="shared" si="80"/>
        <v>0</v>
      </c>
      <c r="AN54" s="639">
        <f t="shared" si="80"/>
        <v>0</v>
      </c>
      <c r="AO54" s="639">
        <f t="shared" si="80"/>
        <v>0</v>
      </c>
      <c r="AP54" s="639">
        <f t="shared" si="80"/>
        <v>0</v>
      </c>
      <c r="AQ54" s="639">
        <f t="shared" si="80"/>
        <v>0</v>
      </c>
      <c r="AR54" s="639">
        <f t="shared" si="80"/>
        <v>0</v>
      </c>
      <c r="AS54" s="639">
        <f t="shared" si="80"/>
        <v>0</v>
      </c>
      <c r="AT54" s="639">
        <f t="shared" si="80"/>
        <v>0</v>
      </c>
      <c r="AU54" s="639">
        <f t="shared" si="80"/>
        <v>0</v>
      </c>
      <c r="AV54" s="639">
        <f t="shared" si="8"/>
        <v>0</v>
      </c>
      <c r="AW54" s="639"/>
      <c r="AX54" s="639"/>
      <c r="AY54" s="639"/>
      <c r="AZ54" s="639"/>
      <c r="BA54" s="639"/>
      <c r="BB54" s="639"/>
      <c r="BC54" s="639"/>
      <c r="BD54" s="639"/>
      <c r="BE54" s="639"/>
      <c r="BF54" s="639"/>
      <c r="BG54" s="639"/>
      <c r="BH54" s="639"/>
      <c r="BI54" s="639"/>
      <c r="BJ54" s="639"/>
      <c r="BK54" s="639"/>
      <c r="BL54" s="639"/>
      <c r="BM54" s="639"/>
      <c r="BN54" s="639"/>
      <c r="BO54" s="639"/>
      <c r="BP54" s="639"/>
      <c r="BQ54" s="639"/>
    </row>
    <row r="55" spans="1:69" s="351" customFormat="1" ht="12.75">
      <c r="A55" s="1281">
        <v>1850</v>
      </c>
      <c r="B55" s="375" t="s">
        <v>90</v>
      </c>
      <c r="C55" s="1258">
        <f>'I4 BO ASSETS'!G54</f>
        <v>0</v>
      </c>
      <c r="D55" s="639">
        <f t="shared" si="55"/>
        <v>0</v>
      </c>
      <c r="E55" s="639">
        <f t="shared" si="56"/>
        <v>0</v>
      </c>
      <c r="F55" s="639">
        <f t="shared" si="4"/>
        <v>0</v>
      </c>
      <c r="G55" s="639">
        <f t="shared" ref="G55:Z55" si="81">$D55*G629</f>
        <v>0</v>
      </c>
      <c r="H55" s="639">
        <f t="shared" si="81"/>
        <v>0</v>
      </c>
      <c r="I55" s="639">
        <f t="shared" si="81"/>
        <v>0</v>
      </c>
      <c r="J55" s="639">
        <f t="shared" si="81"/>
        <v>0</v>
      </c>
      <c r="K55" s="639">
        <f t="shared" si="81"/>
        <v>0</v>
      </c>
      <c r="L55" s="639">
        <f t="shared" si="81"/>
        <v>0</v>
      </c>
      <c r="M55" s="639">
        <f t="shared" si="81"/>
        <v>0</v>
      </c>
      <c r="N55" s="639">
        <f t="shared" si="81"/>
        <v>0</v>
      </c>
      <c r="O55" s="639">
        <f t="shared" si="81"/>
        <v>0</v>
      </c>
      <c r="P55" s="639">
        <f t="shared" si="81"/>
        <v>0</v>
      </c>
      <c r="Q55" s="639">
        <f t="shared" si="81"/>
        <v>0</v>
      </c>
      <c r="R55" s="639">
        <f t="shared" si="81"/>
        <v>0</v>
      </c>
      <c r="S55" s="639">
        <f t="shared" si="81"/>
        <v>0</v>
      </c>
      <c r="T55" s="639">
        <f t="shared" si="81"/>
        <v>0</v>
      </c>
      <c r="U55" s="639">
        <f t="shared" si="81"/>
        <v>0</v>
      </c>
      <c r="V55" s="639">
        <f t="shared" si="81"/>
        <v>0</v>
      </c>
      <c r="W55" s="639">
        <f t="shared" si="81"/>
        <v>0</v>
      </c>
      <c r="X55" s="639">
        <f t="shared" si="81"/>
        <v>0</v>
      </c>
      <c r="Y55" s="639">
        <f t="shared" si="81"/>
        <v>0</v>
      </c>
      <c r="Z55" s="639">
        <f t="shared" si="81"/>
        <v>0</v>
      </c>
      <c r="AA55" s="639">
        <f t="shared" si="6"/>
        <v>0</v>
      </c>
      <c r="AB55" s="639">
        <f t="shared" ref="AB55:AU55" si="82">$E55*AB629</f>
        <v>0</v>
      </c>
      <c r="AC55" s="639">
        <f t="shared" si="82"/>
        <v>0</v>
      </c>
      <c r="AD55" s="639">
        <f t="shared" si="82"/>
        <v>0</v>
      </c>
      <c r="AE55" s="639">
        <f t="shared" si="82"/>
        <v>0</v>
      </c>
      <c r="AF55" s="639">
        <f t="shared" si="82"/>
        <v>0</v>
      </c>
      <c r="AG55" s="639">
        <f t="shared" si="82"/>
        <v>0</v>
      </c>
      <c r="AH55" s="639">
        <f t="shared" si="82"/>
        <v>0</v>
      </c>
      <c r="AI55" s="639">
        <f t="shared" si="82"/>
        <v>0</v>
      </c>
      <c r="AJ55" s="639">
        <f t="shared" si="82"/>
        <v>0</v>
      </c>
      <c r="AK55" s="639">
        <f t="shared" si="82"/>
        <v>0</v>
      </c>
      <c r="AL55" s="639">
        <f t="shared" si="82"/>
        <v>0</v>
      </c>
      <c r="AM55" s="639">
        <f t="shared" si="82"/>
        <v>0</v>
      </c>
      <c r="AN55" s="639">
        <f t="shared" si="82"/>
        <v>0</v>
      </c>
      <c r="AO55" s="639">
        <f t="shared" si="82"/>
        <v>0</v>
      </c>
      <c r="AP55" s="639">
        <f t="shared" si="82"/>
        <v>0</v>
      </c>
      <c r="AQ55" s="639">
        <f t="shared" si="82"/>
        <v>0</v>
      </c>
      <c r="AR55" s="639">
        <f t="shared" si="82"/>
        <v>0</v>
      </c>
      <c r="AS55" s="639">
        <f t="shared" si="82"/>
        <v>0</v>
      </c>
      <c r="AT55" s="639">
        <f t="shared" si="82"/>
        <v>0</v>
      </c>
      <c r="AU55" s="639">
        <f t="shared" si="82"/>
        <v>0</v>
      </c>
      <c r="AV55" s="639">
        <f t="shared" si="8"/>
        <v>0</v>
      </c>
      <c r="AW55" s="639"/>
      <c r="AX55" s="639"/>
      <c r="AY55" s="639"/>
      <c r="AZ55" s="639"/>
      <c r="BA55" s="639"/>
      <c r="BB55" s="639"/>
      <c r="BC55" s="639"/>
      <c r="BD55" s="639"/>
      <c r="BE55" s="639"/>
      <c r="BF55" s="639"/>
      <c r="BG55" s="639"/>
      <c r="BH55" s="639"/>
      <c r="BI55" s="639"/>
      <c r="BJ55" s="639"/>
      <c r="BK55" s="639"/>
      <c r="BL55" s="639"/>
      <c r="BM55" s="639"/>
      <c r="BN55" s="639"/>
      <c r="BO55" s="639"/>
      <c r="BP55" s="639"/>
      <c r="BQ55" s="639"/>
    </row>
    <row r="56" spans="1:69" s="351" customFormat="1" ht="12.75">
      <c r="A56" s="1281">
        <v>1855</v>
      </c>
      <c r="B56" s="375" t="s">
        <v>92</v>
      </c>
      <c r="C56" s="1258">
        <f>'I4 BO ASSETS'!G55</f>
        <v>0</v>
      </c>
      <c r="D56" s="639">
        <f t="shared" si="55"/>
        <v>0</v>
      </c>
      <c r="E56" s="639">
        <f t="shared" si="56"/>
        <v>0</v>
      </c>
      <c r="F56" s="639">
        <f t="shared" si="4"/>
        <v>0</v>
      </c>
      <c r="G56" s="639">
        <f t="shared" ref="G56:Z56" si="83">$D56*G630</f>
        <v>0</v>
      </c>
      <c r="H56" s="639">
        <f t="shared" si="83"/>
        <v>0</v>
      </c>
      <c r="I56" s="639">
        <f t="shared" si="83"/>
        <v>0</v>
      </c>
      <c r="J56" s="639">
        <f t="shared" si="83"/>
        <v>0</v>
      </c>
      <c r="K56" s="639">
        <f t="shared" si="83"/>
        <v>0</v>
      </c>
      <c r="L56" s="639">
        <f t="shared" si="83"/>
        <v>0</v>
      </c>
      <c r="M56" s="639">
        <f t="shared" si="83"/>
        <v>0</v>
      </c>
      <c r="N56" s="639">
        <f t="shared" si="83"/>
        <v>0</v>
      </c>
      <c r="O56" s="639">
        <f t="shared" si="83"/>
        <v>0</v>
      </c>
      <c r="P56" s="639">
        <f t="shared" si="83"/>
        <v>0</v>
      </c>
      <c r="Q56" s="639">
        <f t="shared" si="83"/>
        <v>0</v>
      </c>
      <c r="R56" s="639">
        <f t="shared" si="83"/>
        <v>0</v>
      </c>
      <c r="S56" s="639">
        <f t="shared" si="83"/>
        <v>0</v>
      </c>
      <c r="T56" s="639">
        <f t="shared" si="83"/>
        <v>0</v>
      </c>
      <c r="U56" s="639">
        <f t="shared" si="83"/>
        <v>0</v>
      </c>
      <c r="V56" s="639">
        <f t="shared" si="83"/>
        <v>0</v>
      </c>
      <c r="W56" s="639">
        <f t="shared" si="83"/>
        <v>0</v>
      </c>
      <c r="X56" s="639">
        <f t="shared" si="83"/>
        <v>0</v>
      </c>
      <c r="Y56" s="639">
        <f t="shared" si="83"/>
        <v>0</v>
      </c>
      <c r="Z56" s="639">
        <f t="shared" si="83"/>
        <v>0</v>
      </c>
      <c r="AA56" s="639">
        <f t="shared" si="6"/>
        <v>0</v>
      </c>
      <c r="AB56" s="639">
        <f t="shared" ref="AB56:AU56" si="84">$E56*AB630</f>
        <v>0</v>
      </c>
      <c r="AC56" s="639">
        <f t="shared" si="84"/>
        <v>0</v>
      </c>
      <c r="AD56" s="639">
        <f t="shared" si="84"/>
        <v>0</v>
      </c>
      <c r="AE56" s="639">
        <f t="shared" si="84"/>
        <v>0</v>
      </c>
      <c r="AF56" s="639">
        <f t="shared" si="84"/>
        <v>0</v>
      </c>
      <c r="AG56" s="639">
        <f t="shared" si="84"/>
        <v>0</v>
      </c>
      <c r="AH56" s="639">
        <f t="shared" si="84"/>
        <v>0</v>
      </c>
      <c r="AI56" s="639">
        <f t="shared" si="84"/>
        <v>0</v>
      </c>
      <c r="AJ56" s="639">
        <f t="shared" si="84"/>
        <v>0</v>
      </c>
      <c r="AK56" s="639">
        <f t="shared" si="84"/>
        <v>0</v>
      </c>
      <c r="AL56" s="639">
        <f t="shared" si="84"/>
        <v>0</v>
      </c>
      <c r="AM56" s="639">
        <f t="shared" si="84"/>
        <v>0</v>
      </c>
      <c r="AN56" s="639">
        <f t="shared" si="84"/>
        <v>0</v>
      </c>
      <c r="AO56" s="639">
        <f t="shared" si="84"/>
        <v>0</v>
      </c>
      <c r="AP56" s="639">
        <f t="shared" si="84"/>
        <v>0</v>
      </c>
      <c r="AQ56" s="639">
        <f t="shared" si="84"/>
        <v>0</v>
      </c>
      <c r="AR56" s="639">
        <f t="shared" si="84"/>
        <v>0</v>
      </c>
      <c r="AS56" s="639">
        <f t="shared" si="84"/>
        <v>0</v>
      </c>
      <c r="AT56" s="639">
        <f t="shared" si="84"/>
        <v>0</v>
      </c>
      <c r="AU56" s="639">
        <f t="shared" si="84"/>
        <v>0</v>
      </c>
      <c r="AV56" s="639">
        <f t="shared" si="8"/>
        <v>0</v>
      </c>
      <c r="AW56" s="639"/>
      <c r="AX56" s="639"/>
      <c r="AY56" s="639"/>
      <c r="AZ56" s="639"/>
      <c r="BA56" s="639"/>
      <c r="BB56" s="639"/>
      <c r="BC56" s="639"/>
      <c r="BD56" s="639"/>
      <c r="BE56" s="639"/>
      <c r="BF56" s="639"/>
      <c r="BG56" s="639"/>
      <c r="BH56" s="639"/>
      <c r="BI56" s="639"/>
      <c r="BJ56" s="639"/>
      <c r="BK56" s="639"/>
      <c r="BL56" s="639"/>
      <c r="BM56" s="639"/>
      <c r="BN56" s="639"/>
      <c r="BO56" s="639"/>
      <c r="BP56" s="639"/>
      <c r="BQ56" s="639"/>
    </row>
    <row r="57" spans="1:69" s="1283" customFormat="1" ht="12.75">
      <c r="A57" s="1281">
        <v>1860</v>
      </c>
      <c r="B57" s="375" t="s">
        <v>93</v>
      </c>
      <c r="C57" s="1258">
        <f>'I4 BO ASSETS'!G56</f>
        <v>0</v>
      </c>
      <c r="D57" s="639">
        <f t="shared" si="55"/>
        <v>0</v>
      </c>
      <c r="E57" s="639">
        <f t="shared" si="56"/>
        <v>0</v>
      </c>
      <c r="F57" s="639">
        <f t="shared" si="4"/>
        <v>0</v>
      </c>
      <c r="G57" s="639">
        <f t="shared" ref="G57:Z57" si="85">$D57*G631</f>
        <v>0</v>
      </c>
      <c r="H57" s="639">
        <f t="shared" si="85"/>
        <v>0</v>
      </c>
      <c r="I57" s="639">
        <f t="shared" si="85"/>
        <v>0</v>
      </c>
      <c r="J57" s="639">
        <f t="shared" si="85"/>
        <v>0</v>
      </c>
      <c r="K57" s="639">
        <f t="shared" si="85"/>
        <v>0</v>
      </c>
      <c r="L57" s="639">
        <f t="shared" si="85"/>
        <v>0</v>
      </c>
      <c r="M57" s="639">
        <f t="shared" si="85"/>
        <v>0</v>
      </c>
      <c r="N57" s="639">
        <f t="shared" si="85"/>
        <v>0</v>
      </c>
      <c r="O57" s="639">
        <f t="shared" si="85"/>
        <v>0</v>
      </c>
      <c r="P57" s="639">
        <f t="shared" si="85"/>
        <v>0</v>
      </c>
      <c r="Q57" s="639">
        <f t="shared" si="85"/>
        <v>0</v>
      </c>
      <c r="R57" s="639">
        <f t="shared" si="85"/>
        <v>0</v>
      </c>
      <c r="S57" s="639">
        <f t="shared" si="85"/>
        <v>0</v>
      </c>
      <c r="T57" s="639">
        <f t="shared" si="85"/>
        <v>0</v>
      </c>
      <c r="U57" s="639">
        <f t="shared" si="85"/>
        <v>0</v>
      </c>
      <c r="V57" s="639">
        <f t="shared" si="85"/>
        <v>0</v>
      </c>
      <c r="W57" s="639">
        <f t="shared" si="85"/>
        <v>0</v>
      </c>
      <c r="X57" s="639">
        <f t="shared" si="85"/>
        <v>0</v>
      </c>
      <c r="Y57" s="639">
        <f t="shared" si="85"/>
        <v>0</v>
      </c>
      <c r="Z57" s="639">
        <f t="shared" si="85"/>
        <v>0</v>
      </c>
      <c r="AA57" s="639">
        <f t="shared" si="6"/>
        <v>0</v>
      </c>
      <c r="AB57" s="639">
        <f t="shared" ref="AB57:AU57" si="86">$E57*AB631</f>
        <v>0</v>
      </c>
      <c r="AC57" s="639">
        <f t="shared" si="86"/>
        <v>0</v>
      </c>
      <c r="AD57" s="639">
        <f t="shared" si="86"/>
        <v>0</v>
      </c>
      <c r="AE57" s="639">
        <f t="shared" si="86"/>
        <v>0</v>
      </c>
      <c r="AF57" s="639">
        <f t="shared" si="86"/>
        <v>0</v>
      </c>
      <c r="AG57" s="639">
        <f t="shared" si="86"/>
        <v>0</v>
      </c>
      <c r="AH57" s="639">
        <f t="shared" si="86"/>
        <v>0</v>
      </c>
      <c r="AI57" s="639">
        <f t="shared" si="86"/>
        <v>0</v>
      </c>
      <c r="AJ57" s="639">
        <f t="shared" si="86"/>
        <v>0</v>
      </c>
      <c r="AK57" s="639">
        <f t="shared" si="86"/>
        <v>0</v>
      </c>
      <c r="AL57" s="639">
        <f t="shared" si="86"/>
        <v>0</v>
      </c>
      <c r="AM57" s="639">
        <f t="shared" si="86"/>
        <v>0</v>
      </c>
      <c r="AN57" s="639">
        <f t="shared" si="86"/>
        <v>0</v>
      </c>
      <c r="AO57" s="639">
        <f t="shared" si="86"/>
        <v>0</v>
      </c>
      <c r="AP57" s="639">
        <f t="shared" si="86"/>
        <v>0</v>
      </c>
      <c r="AQ57" s="639">
        <f t="shared" si="86"/>
        <v>0</v>
      </c>
      <c r="AR57" s="639">
        <f t="shared" si="86"/>
        <v>0</v>
      </c>
      <c r="AS57" s="639">
        <f t="shared" si="86"/>
        <v>0</v>
      </c>
      <c r="AT57" s="639">
        <f t="shared" si="86"/>
        <v>0</v>
      </c>
      <c r="AU57" s="639">
        <f t="shared" si="86"/>
        <v>0</v>
      </c>
      <c r="AV57" s="639">
        <f>$E57*AV631</f>
        <v>0</v>
      </c>
      <c r="AW57" s="639"/>
      <c r="AX57" s="639"/>
      <c r="AY57" s="639"/>
      <c r="AZ57" s="639"/>
      <c r="BA57" s="639"/>
      <c r="BB57" s="639"/>
      <c r="BC57" s="639"/>
      <c r="BD57" s="639"/>
      <c r="BE57" s="639"/>
      <c r="BF57" s="639"/>
      <c r="BG57" s="639"/>
      <c r="BH57" s="639"/>
      <c r="BI57" s="639"/>
      <c r="BJ57" s="639"/>
      <c r="BK57" s="639"/>
      <c r="BL57" s="639"/>
      <c r="BM57" s="639"/>
      <c r="BN57" s="639"/>
      <c r="BO57" s="639"/>
      <c r="BP57" s="639"/>
      <c r="BQ57" s="639"/>
    </row>
    <row r="58" spans="1:69" s="1300" customFormat="1" ht="12.75">
      <c r="A58" s="1295"/>
      <c r="B58" s="1296" t="s">
        <v>915</v>
      </c>
      <c r="C58" s="1297">
        <f t="shared" ref="C58:AV58" si="87">SUM(C18:C57)</f>
        <v>0</v>
      </c>
      <c r="D58" s="1298">
        <f t="shared" si="87"/>
        <v>0</v>
      </c>
      <c r="E58" s="1298">
        <f t="shared" si="87"/>
        <v>0</v>
      </c>
      <c r="F58" s="1298">
        <f t="shared" si="87"/>
        <v>0</v>
      </c>
      <c r="G58" s="1298">
        <f t="shared" si="87"/>
        <v>0</v>
      </c>
      <c r="H58" s="1298">
        <f t="shared" si="87"/>
        <v>0</v>
      </c>
      <c r="I58" s="1298">
        <f t="shared" si="87"/>
        <v>0</v>
      </c>
      <c r="J58" s="1298">
        <f t="shared" si="87"/>
        <v>0</v>
      </c>
      <c r="K58" s="1298">
        <f t="shared" si="87"/>
        <v>0</v>
      </c>
      <c r="L58" s="1298">
        <f t="shared" si="87"/>
        <v>0</v>
      </c>
      <c r="M58" s="1298">
        <f t="shared" si="87"/>
        <v>0</v>
      </c>
      <c r="N58" s="1298">
        <f t="shared" si="87"/>
        <v>0</v>
      </c>
      <c r="O58" s="1298">
        <f t="shared" si="87"/>
        <v>0</v>
      </c>
      <c r="P58" s="1298">
        <f t="shared" si="87"/>
        <v>0</v>
      </c>
      <c r="Q58" s="1298">
        <f t="shared" si="87"/>
        <v>0</v>
      </c>
      <c r="R58" s="1298">
        <f t="shared" si="87"/>
        <v>0</v>
      </c>
      <c r="S58" s="1298">
        <f t="shared" si="87"/>
        <v>0</v>
      </c>
      <c r="T58" s="1298">
        <f t="shared" si="87"/>
        <v>0</v>
      </c>
      <c r="U58" s="1298">
        <f t="shared" si="87"/>
        <v>0</v>
      </c>
      <c r="V58" s="1298">
        <f t="shared" si="87"/>
        <v>0</v>
      </c>
      <c r="W58" s="1298">
        <f t="shared" si="87"/>
        <v>0</v>
      </c>
      <c r="X58" s="1298">
        <f t="shared" si="87"/>
        <v>0</v>
      </c>
      <c r="Y58" s="1298">
        <f t="shared" si="87"/>
        <v>0</v>
      </c>
      <c r="Z58" s="1298">
        <f t="shared" si="87"/>
        <v>0</v>
      </c>
      <c r="AA58" s="1298">
        <f t="shared" si="87"/>
        <v>0</v>
      </c>
      <c r="AB58" s="1298">
        <f t="shared" si="87"/>
        <v>0</v>
      </c>
      <c r="AC58" s="1298">
        <f t="shared" si="87"/>
        <v>0</v>
      </c>
      <c r="AD58" s="1298">
        <f t="shared" si="87"/>
        <v>0</v>
      </c>
      <c r="AE58" s="1298">
        <f t="shared" si="87"/>
        <v>0</v>
      </c>
      <c r="AF58" s="1298">
        <f t="shared" si="87"/>
        <v>0</v>
      </c>
      <c r="AG58" s="1298">
        <f t="shared" si="87"/>
        <v>0</v>
      </c>
      <c r="AH58" s="1298">
        <f t="shared" si="87"/>
        <v>0</v>
      </c>
      <c r="AI58" s="1298">
        <f t="shared" si="87"/>
        <v>0</v>
      </c>
      <c r="AJ58" s="1298">
        <f t="shared" si="87"/>
        <v>0</v>
      </c>
      <c r="AK58" s="1298">
        <f t="shared" si="87"/>
        <v>0</v>
      </c>
      <c r="AL58" s="1298">
        <f t="shared" si="87"/>
        <v>0</v>
      </c>
      <c r="AM58" s="1298">
        <f t="shared" si="87"/>
        <v>0</v>
      </c>
      <c r="AN58" s="1298">
        <f t="shared" si="87"/>
        <v>0</v>
      </c>
      <c r="AO58" s="1298">
        <f t="shared" si="87"/>
        <v>0</v>
      </c>
      <c r="AP58" s="1298">
        <f t="shared" si="87"/>
        <v>0</v>
      </c>
      <c r="AQ58" s="1298">
        <f t="shared" si="87"/>
        <v>0</v>
      </c>
      <c r="AR58" s="1298">
        <f t="shared" si="87"/>
        <v>0</v>
      </c>
      <c r="AS58" s="1298">
        <f t="shared" si="87"/>
        <v>0</v>
      </c>
      <c r="AT58" s="1298">
        <f t="shared" si="87"/>
        <v>0</v>
      </c>
      <c r="AU58" s="1298">
        <f t="shared" si="87"/>
        <v>0</v>
      </c>
      <c r="AV58" s="1298">
        <f t="shared" si="87"/>
        <v>0</v>
      </c>
      <c r="AW58" s="1298"/>
      <c r="AX58" s="1298"/>
      <c r="AY58" s="1298"/>
      <c r="AZ58" s="1298"/>
      <c r="BA58" s="1298"/>
      <c r="BB58" s="1298"/>
      <c r="BC58" s="1298"/>
      <c r="BD58" s="1298"/>
      <c r="BE58" s="1298"/>
      <c r="BF58" s="1298"/>
      <c r="BG58" s="1298"/>
      <c r="BH58" s="1298"/>
      <c r="BI58" s="1298"/>
      <c r="BJ58" s="1298"/>
      <c r="BK58" s="1298"/>
      <c r="BL58" s="1298"/>
      <c r="BM58" s="1298"/>
      <c r="BN58" s="1298"/>
      <c r="BO58" s="1298"/>
      <c r="BP58" s="1298"/>
      <c r="BQ58" s="1298"/>
    </row>
    <row r="59" spans="1:69" s="351" customFormat="1" ht="12.75">
      <c r="A59" s="1354" t="s">
        <v>537</v>
      </c>
      <c r="B59" s="1290"/>
      <c r="C59" s="1291"/>
      <c r="D59" s="1292"/>
      <c r="E59" s="1292"/>
      <c r="F59" s="639"/>
      <c r="G59" s="639"/>
      <c r="H59" s="639"/>
      <c r="I59" s="639"/>
      <c r="J59" s="639"/>
      <c r="K59" s="639"/>
      <c r="L59" s="639"/>
      <c r="M59" s="639"/>
      <c r="N59" s="639"/>
      <c r="O59" s="639"/>
      <c r="P59" s="639"/>
      <c r="Q59" s="639"/>
      <c r="R59" s="639"/>
      <c r="S59" s="639"/>
      <c r="T59" s="639"/>
      <c r="U59" s="639"/>
      <c r="V59" s="639"/>
      <c r="W59" s="639"/>
      <c r="X59" s="639"/>
      <c r="Y59" s="639"/>
      <c r="Z59" s="639"/>
      <c r="AA59" s="639"/>
      <c r="AB59" s="639"/>
      <c r="AC59" s="639"/>
      <c r="AD59" s="639"/>
      <c r="AE59" s="639"/>
      <c r="AF59" s="639"/>
      <c r="AG59" s="639"/>
      <c r="AH59" s="639"/>
      <c r="AI59" s="639"/>
      <c r="AJ59" s="639"/>
      <c r="AK59" s="639"/>
      <c r="AL59" s="639"/>
      <c r="AM59" s="639"/>
      <c r="AN59" s="639"/>
      <c r="AO59" s="639"/>
      <c r="AP59" s="639"/>
      <c r="AQ59" s="639"/>
      <c r="AR59" s="639"/>
      <c r="AS59" s="639"/>
      <c r="AT59" s="639"/>
      <c r="AU59" s="639"/>
      <c r="AV59" s="639"/>
      <c r="AW59" s="639"/>
      <c r="AX59" s="639"/>
      <c r="AY59" s="639"/>
      <c r="AZ59" s="639"/>
      <c r="BA59" s="639"/>
      <c r="BB59" s="639"/>
      <c r="BC59" s="639"/>
      <c r="BD59" s="639"/>
      <c r="BE59" s="639"/>
      <c r="BF59" s="639"/>
      <c r="BG59" s="639"/>
      <c r="BH59" s="639"/>
      <c r="BI59" s="639"/>
      <c r="BJ59" s="639"/>
      <c r="BK59" s="639"/>
      <c r="BL59" s="639"/>
      <c r="BM59" s="639"/>
      <c r="BN59" s="639"/>
      <c r="BO59" s="639"/>
      <c r="BP59" s="639"/>
      <c r="BQ59" s="639"/>
    </row>
    <row r="60" spans="1:69" s="351" customFormat="1" ht="12.75">
      <c r="A60" s="679">
        <v>1905</v>
      </c>
      <c r="B60" s="375" t="s">
        <v>282</v>
      </c>
      <c r="C60" s="1293">
        <f>'I4 BO ASSETS'!G62</f>
        <v>0</v>
      </c>
      <c r="D60" s="639"/>
      <c r="E60" s="639"/>
      <c r="F60" s="639"/>
      <c r="G60" s="639"/>
      <c r="H60" s="639"/>
      <c r="I60" s="639"/>
      <c r="J60" s="639"/>
      <c r="K60" s="639"/>
      <c r="L60" s="639"/>
      <c r="M60" s="639"/>
      <c r="N60" s="639"/>
      <c r="O60" s="639"/>
      <c r="P60" s="639"/>
      <c r="Q60" s="639"/>
      <c r="R60" s="639"/>
      <c r="S60" s="639"/>
      <c r="T60" s="639"/>
      <c r="U60" s="639"/>
      <c r="V60" s="639"/>
      <c r="W60" s="639"/>
      <c r="X60" s="639"/>
      <c r="Y60" s="639"/>
      <c r="Z60" s="639"/>
      <c r="AA60" s="639"/>
      <c r="AB60" s="639"/>
      <c r="AC60" s="639"/>
      <c r="AD60" s="639"/>
      <c r="AE60" s="639"/>
      <c r="AF60" s="639"/>
      <c r="AG60" s="639"/>
      <c r="AH60" s="639"/>
      <c r="AI60" s="639"/>
      <c r="AJ60" s="639"/>
      <c r="AK60" s="639"/>
      <c r="AL60" s="639"/>
      <c r="AM60" s="639"/>
      <c r="AN60" s="639"/>
      <c r="AO60" s="639"/>
      <c r="AP60" s="639"/>
      <c r="AQ60" s="639"/>
      <c r="AR60" s="639"/>
      <c r="AS60" s="639"/>
      <c r="AT60" s="639"/>
      <c r="AU60" s="639"/>
      <c r="AV60" s="639"/>
      <c r="AW60" s="639">
        <f t="shared" ref="AW60:BP60" si="88">$C60*AW634</f>
        <v>0</v>
      </c>
      <c r="AX60" s="639">
        <f t="shared" si="88"/>
        <v>0</v>
      </c>
      <c r="AY60" s="639">
        <f t="shared" si="88"/>
        <v>0</v>
      </c>
      <c r="AZ60" s="639">
        <f t="shared" si="88"/>
        <v>0</v>
      </c>
      <c r="BA60" s="639">
        <f t="shared" si="88"/>
        <v>0</v>
      </c>
      <c r="BB60" s="639">
        <f t="shared" si="88"/>
        <v>0</v>
      </c>
      <c r="BC60" s="639">
        <f t="shared" si="88"/>
        <v>0</v>
      </c>
      <c r="BD60" s="639">
        <f t="shared" si="88"/>
        <v>0</v>
      </c>
      <c r="BE60" s="639">
        <f t="shared" si="88"/>
        <v>0</v>
      </c>
      <c r="BF60" s="639">
        <f t="shared" si="88"/>
        <v>0</v>
      </c>
      <c r="BG60" s="639">
        <f t="shared" si="88"/>
        <v>0</v>
      </c>
      <c r="BH60" s="639">
        <f t="shared" si="88"/>
        <v>0</v>
      </c>
      <c r="BI60" s="639">
        <f t="shared" si="88"/>
        <v>0</v>
      </c>
      <c r="BJ60" s="639">
        <f t="shared" si="88"/>
        <v>0</v>
      </c>
      <c r="BK60" s="639">
        <f t="shared" si="88"/>
        <v>0</v>
      </c>
      <c r="BL60" s="639">
        <f t="shared" si="88"/>
        <v>0</v>
      </c>
      <c r="BM60" s="639">
        <f t="shared" si="88"/>
        <v>0</v>
      </c>
      <c r="BN60" s="639">
        <f t="shared" si="88"/>
        <v>0</v>
      </c>
      <c r="BO60" s="639">
        <f t="shared" si="88"/>
        <v>0</v>
      </c>
      <c r="BP60" s="639">
        <f t="shared" si="88"/>
        <v>0</v>
      </c>
      <c r="BQ60" s="639">
        <f>SUM(AW60:BP60)</f>
        <v>0</v>
      </c>
    </row>
    <row r="61" spans="1:69" s="351" customFormat="1" ht="12.75">
      <c r="A61" s="679">
        <v>1906</v>
      </c>
      <c r="B61" s="375" t="s">
        <v>283</v>
      </c>
      <c r="C61" s="1293">
        <f>'I4 BO ASSETS'!G63</f>
        <v>0</v>
      </c>
      <c r="D61" s="639"/>
      <c r="E61" s="639"/>
      <c r="F61" s="639"/>
      <c r="G61" s="639"/>
      <c r="H61" s="639"/>
      <c r="I61" s="639"/>
      <c r="J61" s="639"/>
      <c r="K61" s="639"/>
      <c r="L61" s="639"/>
      <c r="M61" s="639"/>
      <c r="N61" s="639"/>
      <c r="O61" s="639"/>
      <c r="P61" s="639"/>
      <c r="Q61" s="639"/>
      <c r="R61" s="639"/>
      <c r="S61" s="639"/>
      <c r="T61" s="639"/>
      <c r="U61" s="639"/>
      <c r="V61" s="639"/>
      <c r="W61" s="639"/>
      <c r="X61" s="639"/>
      <c r="Y61" s="639"/>
      <c r="Z61" s="639"/>
      <c r="AA61" s="639"/>
      <c r="AB61" s="639"/>
      <c r="AC61" s="639"/>
      <c r="AD61" s="639"/>
      <c r="AE61" s="639"/>
      <c r="AF61" s="639"/>
      <c r="AG61" s="639"/>
      <c r="AH61" s="639"/>
      <c r="AI61" s="639"/>
      <c r="AJ61" s="639"/>
      <c r="AK61" s="639"/>
      <c r="AL61" s="639"/>
      <c r="AM61" s="639"/>
      <c r="AN61" s="639"/>
      <c r="AO61" s="639"/>
      <c r="AP61" s="639"/>
      <c r="AQ61" s="639"/>
      <c r="AR61" s="639"/>
      <c r="AS61" s="639"/>
      <c r="AT61" s="639"/>
      <c r="AU61" s="639"/>
      <c r="AV61" s="639"/>
      <c r="AW61" s="639">
        <f t="shared" ref="AW61:BP61" si="89">$C61*AW635</f>
        <v>0</v>
      </c>
      <c r="AX61" s="639">
        <f t="shared" si="89"/>
        <v>0</v>
      </c>
      <c r="AY61" s="639">
        <f t="shared" si="89"/>
        <v>0</v>
      </c>
      <c r="AZ61" s="639">
        <f t="shared" si="89"/>
        <v>0</v>
      </c>
      <c r="BA61" s="639">
        <f t="shared" si="89"/>
        <v>0</v>
      </c>
      <c r="BB61" s="639">
        <f t="shared" si="89"/>
        <v>0</v>
      </c>
      <c r="BC61" s="639">
        <f t="shared" si="89"/>
        <v>0</v>
      </c>
      <c r="BD61" s="639">
        <f t="shared" si="89"/>
        <v>0</v>
      </c>
      <c r="BE61" s="639">
        <f t="shared" si="89"/>
        <v>0</v>
      </c>
      <c r="BF61" s="639">
        <f t="shared" si="89"/>
        <v>0</v>
      </c>
      <c r="BG61" s="639">
        <f t="shared" si="89"/>
        <v>0</v>
      </c>
      <c r="BH61" s="639">
        <f t="shared" si="89"/>
        <v>0</v>
      </c>
      <c r="BI61" s="639">
        <f t="shared" si="89"/>
        <v>0</v>
      </c>
      <c r="BJ61" s="639">
        <f t="shared" si="89"/>
        <v>0</v>
      </c>
      <c r="BK61" s="639">
        <f t="shared" si="89"/>
        <v>0</v>
      </c>
      <c r="BL61" s="639">
        <f t="shared" si="89"/>
        <v>0</v>
      </c>
      <c r="BM61" s="639">
        <f t="shared" si="89"/>
        <v>0</v>
      </c>
      <c r="BN61" s="639">
        <f t="shared" si="89"/>
        <v>0</v>
      </c>
      <c r="BO61" s="639">
        <f t="shared" si="89"/>
        <v>0</v>
      </c>
      <c r="BP61" s="639">
        <f t="shared" si="89"/>
        <v>0</v>
      </c>
      <c r="BQ61" s="639">
        <f t="shared" ref="BQ61:BQ79" si="90">SUM(AW61:BP61)</f>
        <v>0</v>
      </c>
    </row>
    <row r="62" spans="1:69" s="351" customFormat="1" ht="12.75">
      <c r="A62" s="679">
        <v>1908</v>
      </c>
      <c r="B62" s="375" t="s">
        <v>284</v>
      </c>
      <c r="C62" s="1293">
        <f>'I4 BO ASSETS'!G64</f>
        <v>0</v>
      </c>
      <c r="D62" s="639"/>
      <c r="E62" s="639"/>
      <c r="F62" s="639"/>
      <c r="G62" s="639"/>
      <c r="H62" s="639"/>
      <c r="I62" s="639"/>
      <c r="J62" s="639"/>
      <c r="K62" s="639"/>
      <c r="L62" s="639"/>
      <c r="M62" s="639"/>
      <c r="N62" s="639"/>
      <c r="O62" s="639"/>
      <c r="P62" s="639"/>
      <c r="Q62" s="639"/>
      <c r="R62" s="639"/>
      <c r="S62" s="639"/>
      <c r="T62" s="639"/>
      <c r="U62" s="639"/>
      <c r="V62" s="639"/>
      <c r="W62" s="639"/>
      <c r="X62" s="639"/>
      <c r="Y62" s="639"/>
      <c r="Z62" s="639"/>
      <c r="AA62" s="639"/>
      <c r="AB62" s="639"/>
      <c r="AC62" s="639"/>
      <c r="AD62" s="639"/>
      <c r="AE62" s="639"/>
      <c r="AF62" s="639"/>
      <c r="AG62" s="639"/>
      <c r="AH62" s="639"/>
      <c r="AI62" s="639"/>
      <c r="AJ62" s="639"/>
      <c r="AK62" s="639"/>
      <c r="AL62" s="639"/>
      <c r="AM62" s="639"/>
      <c r="AN62" s="639"/>
      <c r="AO62" s="639"/>
      <c r="AP62" s="639"/>
      <c r="AQ62" s="639"/>
      <c r="AR62" s="639"/>
      <c r="AS62" s="639"/>
      <c r="AT62" s="639"/>
      <c r="AU62" s="639"/>
      <c r="AV62" s="639"/>
      <c r="AW62" s="639">
        <f t="shared" ref="AW62:BP62" si="91">$C62*AW636</f>
        <v>0</v>
      </c>
      <c r="AX62" s="639">
        <f t="shared" si="91"/>
        <v>0</v>
      </c>
      <c r="AY62" s="639">
        <f t="shared" si="91"/>
        <v>0</v>
      </c>
      <c r="AZ62" s="639">
        <f t="shared" si="91"/>
        <v>0</v>
      </c>
      <c r="BA62" s="639">
        <f t="shared" si="91"/>
        <v>0</v>
      </c>
      <c r="BB62" s="639">
        <f t="shared" si="91"/>
        <v>0</v>
      </c>
      <c r="BC62" s="639">
        <f t="shared" si="91"/>
        <v>0</v>
      </c>
      <c r="BD62" s="639">
        <f t="shared" si="91"/>
        <v>0</v>
      </c>
      <c r="BE62" s="639">
        <f t="shared" si="91"/>
        <v>0</v>
      </c>
      <c r="BF62" s="639">
        <f t="shared" si="91"/>
        <v>0</v>
      </c>
      <c r="BG62" s="639">
        <f t="shared" si="91"/>
        <v>0</v>
      </c>
      <c r="BH62" s="639">
        <f t="shared" si="91"/>
        <v>0</v>
      </c>
      <c r="BI62" s="639">
        <f t="shared" si="91"/>
        <v>0</v>
      </c>
      <c r="BJ62" s="639">
        <f t="shared" si="91"/>
        <v>0</v>
      </c>
      <c r="BK62" s="639">
        <f t="shared" si="91"/>
        <v>0</v>
      </c>
      <c r="BL62" s="639">
        <f t="shared" si="91"/>
        <v>0</v>
      </c>
      <c r="BM62" s="639">
        <f t="shared" si="91"/>
        <v>0</v>
      </c>
      <c r="BN62" s="639">
        <f t="shared" si="91"/>
        <v>0</v>
      </c>
      <c r="BO62" s="639">
        <f t="shared" si="91"/>
        <v>0</v>
      </c>
      <c r="BP62" s="639">
        <f t="shared" si="91"/>
        <v>0</v>
      </c>
      <c r="BQ62" s="639">
        <f t="shared" si="90"/>
        <v>0</v>
      </c>
    </row>
    <row r="63" spans="1:69" s="351" customFormat="1" ht="12.75">
      <c r="A63" s="679">
        <v>1910</v>
      </c>
      <c r="B63" s="375" t="s">
        <v>285</v>
      </c>
      <c r="C63" s="1293">
        <f>'I4 BO ASSETS'!G65</f>
        <v>0</v>
      </c>
      <c r="D63" s="639"/>
      <c r="E63" s="639"/>
      <c r="F63" s="639"/>
      <c r="G63" s="639"/>
      <c r="H63" s="639"/>
      <c r="I63" s="639"/>
      <c r="J63" s="639"/>
      <c r="K63" s="639"/>
      <c r="L63" s="639"/>
      <c r="M63" s="639"/>
      <c r="N63" s="639"/>
      <c r="O63" s="639"/>
      <c r="P63" s="639"/>
      <c r="Q63" s="639"/>
      <c r="R63" s="639"/>
      <c r="S63" s="639"/>
      <c r="T63" s="639"/>
      <c r="U63" s="639"/>
      <c r="V63" s="639"/>
      <c r="W63" s="639"/>
      <c r="X63" s="639"/>
      <c r="Y63" s="639"/>
      <c r="Z63" s="639"/>
      <c r="AA63" s="639"/>
      <c r="AB63" s="639"/>
      <c r="AC63" s="639"/>
      <c r="AD63" s="639"/>
      <c r="AE63" s="639"/>
      <c r="AF63" s="639"/>
      <c r="AG63" s="639"/>
      <c r="AH63" s="639"/>
      <c r="AI63" s="639"/>
      <c r="AJ63" s="639"/>
      <c r="AK63" s="639"/>
      <c r="AL63" s="639"/>
      <c r="AM63" s="639"/>
      <c r="AN63" s="639"/>
      <c r="AO63" s="639"/>
      <c r="AP63" s="639"/>
      <c r="AQ63" s="639"/>
      <c r="AR63" s="639"/>
      <c r="AS63" s="639"/>
      <c r="AT63" s="639"/>
      <c r="AU63" s="639"/>
      <c r="AV63" s="639"/>
      <c r="AW63" s="639">
        <f t="shared" ref="AW63:BP63" si="92">$C63*AW637</f>
        <v>0</v>
      </c>
      <c r="AX63" s="639">
        <f t="shared" si="92"/>
        <v>0</v>
      </c>
      <c r="AY63" s="639">
        <f t="shared" si="92"/>
        <v>0</v>
      </c>
      <c r="AZ63" s="639">
        <f t="shared" si="92"/>
        <v>0</v>
      </c>
      <c r="BA63" s="639">
        <f t="shared" si="92"/>
        <v>0</v>
      </c>
      <c r="BB63" s="639">
        <f t="shared" si="92"/>
        <v>0</v>
      </c>
      <c r="BC63" s="639">
        <f t="shared" si="92"/>
        <v>0</v>
      </c>
      <c r="BD63" s="639">
        <f t="shared" si="92"/>
        <v>0</v>
      </c>
      <c r="BE63" s="639">
        <f t="shared" si="92"/>
        <v>0</v>
      </c>
      <c r="BF63" s="639">
        <f t="shared" si="92"/>
        <v>0</v>
      </c>
      <c r="BG63" s="639">
        <f t="shared" si="92"/>
        <v>0</v>
      </c>
      <c r="BH63" s="639">
        <f t="shared" si="92"/>
        <v>0</v>
      </c>
      <c r="BI63" s="639">
        <f t="shared" si="92"/>
        <v>0</v>
      </c>
      <c r="BJ63" s="639">
        <f t="shared" si="92"/>
        <v>0</v>
      </c>
      <c r="BK63" s="639">
        <f t="shared" si="92"/>
        <v>0</v>
      </c>
      <c r="BL63" s="639">
        <f t="shared" si="92"/>
        <v>0</v>
      </c>
      <c r="BM63" s="639">
        <f t="shared" si="92"/>
        <v>0</v>
      </c>
      <c r="BN63" s="639">
        <f t="shared" si="92"/>
        <v>0</v>
      </c>
      <c r="BO63" s="639">
        <f t="shared" si="92"/>
        <v>0</v>
      </c>
      <c r="BP63" s="639">
        <f t="shared" si="92"/>
        <v>0</v>
      </c>
      <c r="BQ63" s="639">
        <f t="shared" si="90"/>
        <v>0</v>
      </c>
    </row>
    <row r="64" spans="1:69" s="351" customFormat="1" ht="12.75">
      <c r="A64" s="679">
        <v>1915</v>
      </c>
      <c r="B64" s="375" t="s">
        <v>512</v>
      </c>
      <c r="C64" s="1293">
        <f>'I4 BO ASSETS'!G66</f>
        <v>0</v>
      </c>
      <c r="D64" s="639"/>
      <c r="E64" s="639"/>
      <c r="F64" s="639"/>
      <c r="G64" s="639"/>
      <c r="H64" s="639"/>
      <c r="I64" s="639"/>
      <c r="J64" s="639"/>
      <c r="K64" s="639"/>
      <c r="L64" s="639"/>
      <c r="M64" s="639"/>
      <c r="N64" s="639"/>
      <c r="O64" s="639"/>
      <c r="P64" s="639"/>
      <c r="Q64" s="639"/>
      <c r="R64" s="639"/>
      <c r="S64" s="639"/>
      <c r="T64" s="639"/>
      <c r="U64" s="639"/>
      <c r="V64" s="639"/>
      <c r="W64" s="639"/>
      <c r="X64" s="639"/>
      <c r="Y64" s="639"/>
      <c r="Z64" s="639"/>
      <c r="AA64" s="639"/>
      <c r="AB64" s="639"/>
      <c r="AC64" s="639"/>
      <c r="AD64" s="639"/>
      <c r="AE64" s="639"/>
      <c r="AF64" s="639"/>
      <c r="AG64" s="639"/>
      <c r="AH64" s="639"/>
      <c r="AI64" s="639"/>
      <c r="AJ64" s="639"/>
      <c r="AK64" s="639"/>
      <c r="AL64" s="639"/>
      <c r="AM64" s="639"/>
      <c r="AN64" s="639"/>
      <c r="AO64" s="639"/>
      <c r="AP64" s="639"/>
      <c r="AQ64" s="639"/>
      <c r="AR64" s="639"/>
      <c r="AS64" s="639"/>
      <c r="AT64" s="639"/>
      <c r="AU64" s="639"/>
      <c r="AV64" s="639"/>
      <c r="AW64" s="639">
        <f t="shared" ref="AW64:BP64" si="93">$C64*AW638</f>
        <v>0</v>
      </c>
      <c r="AX64" s="639">
        <f t="shared" si="93"/>
        <v>0</v>
      </c>
      <c r="AY64" s="639">
        <f t="shared" si="93"/>
        <v>0</v>
      </c>
      <c r="AZ64" s="639">
        <f t="shared" si="93"/>
        <v>0</v>
      </c>
      <c r="BA64" s="639">
        <f t="shared" si="93"/>
        <v>0</v>
      </c>
      <c r="BB64" s="639">
        <f t="shared" si="93"/>
        <v>0</v>
      </c>
      <c r="BC64" s="639">
        <f t="shared" si="93"/>
        <v>0</v>
      </c>
      <c r="BD64" s="639">
        <f t="shared" si="93"/>
        <v>0</v>
      </c>
      <c r="BE64" s="639">
        <f t="shared" si="93"/>
        <v>0</v>
      </c>
      <c r="BF64" s="639">
        <f t="shared" si="93"/>
        <v>0</v>
      </c>
      <c r="BG64" s="639">
        <f t="shared" si="93"/>
        <v>0</v>
      </c>
      <c r="BH64" s="639">
        <f t="shared" si="93"/>
        <v>0</v>
      </c>
      <c r="BI64" s="639">
        <f t="shared" si="93"/>
        <v>0</v>
      </c>
      <c r="BJ64" s="639">
        <f t="shared" si="93"/>
        <v>0</v>
      </c>
      <c r="BK64" s="639">
        <f t="shared" si="93"/>
        <v>0</v>
      </c>
      <c r="BL64" s="639">
        <f t="shared" si="93"/>
        <v>0</v>
      </c>
      <c r="BM64" s="639">
        <f t="shared" si="93"/>
        <v>0</v>
      </c>
      <c r="BN64" s="639">
        <f t="shared" si="93"/>
        <v>0</v>
      </c>
      <c r="BO64" s="639">
        <f t="shared" si="93"/>
        <v>0</v>
      </c>
      <c r="BP64" s="639">
        <f t="shared" si="93"/>
        <v>0</v>
      </c>
      <c r="BQ64" s="639">
        <f t="shared" si="90"/>
        <v>0</v>
      </c>
    </row>
    <row r="65" spans="1:69" s="351" customFormat="1" ht="12.75">
      <c r="A65" s="679">
        <v>1920</v>
      </c>
      <c r="B65" s="375" t="s">
        <v>513</v>
      </c>
      <c r="C65" s="1293">
        <f>'I4 BO ASSETS'!G67</f>
        <v>0</v>
      </c>
      <c r="D65" s="639"/>
      <c r="E65" s="639"/>
      <c r="F65" s="639"/>
      <c r="G65" s="639"/>
      <c r="H65" s="639"/>
      <c r="I65" s="639"/>
      <c r="J65" s="639"/>
      <c r="K65" s="639"/>
      <c r="L65" s="639"/>
      <c r="M65" s="639"/>
      <c r="N65" s="639"/>
      <c r="O65" s="639"/>
      <c r="P65" s="639"/>
      <c r="Q65" s="639"/>
      <c r="R65" s="639"/>
      <c r="S65" s="639"/>
      <c r="T65" s="639"/>
      <c r="U65" s="639"/>
      <c r="V65" s="639"/>
      <c r="W65" s="639"/>
      <c r="X65" s="639"/>
      <c r="Y65" s="639"/>
      <c r="Z65" s="639"/>
      <c r="AA65" s="639"/>
      <c r="AB65" s="639"/>
      <c r="AC65" s="639"/>
      <c r="AD65" s="639"/>
      <c r="AE65" s="639"/>
      <c r="AF65" s="639"/>
      <c r="AG65" s="639"/>
      <c r="AH65" s="639"/>
      <c r="AI65" s="639"/>
      <c r="AJ65" s="639"/>
      <c r="AK65" s="639"/>
      <c r="AL65" s="639"/>
      <c r="AM65" s="639"/>
      <c r="AN65" s="639"/>
      <c r="AO65" s="639"/>
      <c r="AP65" s="639"/>
      <c r="AQ65" s="639"/>
      <c r="AR65" s="639"/>
      <c r="AS65" s="639"/>
      <c r="AT65" s="639"/>
      <c r="AU65" s="639"/>
      <c r="AV65" s="639"/>
      <c r="AW65" s="639">
        <f t="shared" ref="AW65:BP65" si="94">$C65*AW639</f>
        <v>0</v>
      </c>
      <c r="AX65" s="639">
        <f t="shared" si="94"/>
        <v>0</v>
      </c>
      <c r="AY65" s="639">
        <f t="shared" si="94"/>
        <v>0</v>
      </c>
      <c r="AZ65" s="639">
        <f t="shared" si="94"/>
        <v>0</v>
      </c>
      <c r="BA65" s="639">
        <f t="shared" si="94"/>
        <v>0</v>
      </c>
      <c r="BB65" s="639">
        <f t="shared" si="94"/>
        <v>0</v>
      </c>
      <c r="BC65" s="639">
        <f t="shared" si="94"/>
        <v>0</v>
      </c>
      <c r="BD65" s="639">
        <f t="shared" si="94"/>
        <v>0</v>
      </c>
      <c r="BE65" s="639">
        <f t="shared" si="94"/>
        <v>0</v>
      </c>
      <c r="BF65" s="639">
        <f t="shared" si="94"/>
        <v>0</v>
      </c>
      <c r="BG65" s="639">
        <f t="shared" si="94"/>
        <v>0</v>
      </c>
      <c r="BH65" s="639">
        <f t="shared" si="94"/>
        <v>0</v>
      </c>
      <c r="BI65" s="639">
        <f t="shared" si="94"/>
        <v>0</v>
      </c>
      <c r="BJ65" s="639">
        <f t="shared" si="94"/>
        <v>0</v>
      </c>
      <c r="BK65" s="639">
        <f t="shared" si="94"/>
        <v>0</v>
      </c>
      <c r="BL65" s="639">
        <f t="shared" si="94"/>
        <v>0</v>
      </c>
      <c r="BM65" s="639">
        <f t="shared" si="94"/>
        <v>0</v>
      </c>
      <c r="BN65" s="639">
        <f t="shared" si="94"/>
        <v>0</v>
      </c>
      <c r="BO65" s="639">
        <f t="shared" si="94"/>
        <v>0</v>
      </c>
      <c r="BP65" s="639">
        <f t="shared" si="94"/>
        <v>0</v>
      </c>
      <c r="BQ65" s="639">
        <f t="shared" si="90"/>
        <v>0</v>
      </c>
    </row>
    <row r="66" spans="1:69" s="351" customFormat="1" ht="12.75">
      <c r="A66" s="679">
        <v>1925</v>
      </c>
      <c r="B66" s="375" t="s">
        <v>514</v>
      </c>
      <c r="C66" s="1293">
        <f>'I4 BO ASSETS'!G68</f>
        <v>0</v>
      </c>
      <c r="D66" s="639"/>
      <c r="E66" s="639"/>
      <c r="F66" s="639"/>
      <c r="G66" s="639"/>
      <c r="H66" s="639"/>
      <c r="I66" s="639"/>
      <c r="J66" s="639"/>
      <c r="K66" s="639"/>
      <c r="L66" s="639"/>
      <c r="M66" s="639"/>
      <c r="N66" s="639"/>
      <c r="O66" s="639"/>
      <c r="P66" s="639"/>
      <c r="Q66" s="639"/>
      <c r="R66" s="639"/>
      <c r="S66" s="639"/>
      <c r="T66" s="639"/>
      <c r="U66" s="639"/>
      <c r="V66" s="639"/>
      <c r="W66" s="639"/>
      <c r="X66" s="639"/>
      <c r="Y66" s="639"/>
      <c r="Z66" s="639"/>
      <c r="AA66" s="639"/>
      <c r="AB66" s="639"/>
      <c r="AC66" s="639"/>
      <c r="AD66" s="639"/>
      <c r="AE66" s="639"/>
      <c r="AF66" s="639"/>
      <c r="AG66" s="639"/>
      <c r="AH66" s="639"/>
      <c r="AI66" s="639"/>
      <c r="AJ66" s="639"/>
      <c r="AK66" s="639"/>
      <c r="AL66" s="639"/>
      <c r="AM66" s="639"/>
      <c r="AN66" s="639"/>
      <c r="AO66" s="639"/>
      <c r="AP66" s="639"/>
      <c r="AQ66" s="639"/>
      <c r="AR66" s="639"/>
      <c r="AS66" s="639"/>
      <c r="AT66" s="639"/>
      <c r="AU66" s="639"/>
      <c r="AV66" s="639"/>
      <c r="AW66" s="639">
        <f t="shared" ref="AW66:BP66" si="95">$C66*AW640</f>
        <v>0</v>
      </c>
      <c r="AX66" s="639">
        <f t="shared" si="95"/>
        <v>0</v>
      </c>
      <c r="AY66" s="639">
        <f t="shared" si="95"/>
        <v>0</v>
      </c>
      <c r="AZ66" s="639">
        <f t="shared" si="95"/>
        <v>0</v>
      </c>
      <c r="BA66" s="639">
        <f t="shared" si="95"/>
        <v>0</v>
      </c>
      <c r="BB66" s="639">
        <f t="shared" si="95"/>
        <v>0</v>
      </c>
      <c r="BC66" s="639">
        <f t="shared" si="95"/>
        <v>0</v>
      </c>
      <c r="BD66" s="639">
        <f t="shared" si="95"/>
        <v>0</v>
      </c>
      <c r="BE66" s="639">
        <f t="shared" si="95"/>
        <v>0</v>
      </c>
      <c r="BF66" s="639">
        <f t="shared" si="95"/>
        <v>0</v>
      </c>
      <c r="BG66" s="639">
        <f t="shared" si="95"/>
        <v>0</v>
      </c>
      <c r="BH66" s="639">
        <f t="shared" si="95"/>
        <v>0</v>
      </c>
      <c r="BI66" s="639">
        <f t="shared" si="95"/>
        <v>0</v>
      </c>
      <c r="BJ66" s="639">
        <f t="shared" si="95"/>
        <v>0</v>
      </c>
      <c r="BK66" s="639">
        <f t="shared" si="95"/>
        <v>0</v>
      </c>
      <c r="BL66" s="639">
        <f t="shared" si="95"/>
        <v>0</v>
      </c>
      <c r="BM66" s="639">
        <f t="shared" si="95"/>
        <v>0</v>
      </c>
      <c r="BN66" s="639">
        <f t="shared" si="95"/>
        <v>0</v>
      </c>
      <c r="BO66" s="639">
        <f t="shared" si="95"/>
        <v>0</v>
      </c>
      <c r="BP66" s="639">
        <f t="shared" si="95"/>
        <v>0</v>
      </c>
      <c r="BQ66" s="639">
        <f t="shared" si="90"/>
        <v>0</v>
      </c>
    </row>
    <row r="67" spans="1:69" s="351" customFormat="1" ht="12.75">
      <c r="A67" s="679">
        <v>1930</v>
      </c>
      <c r="B67" s="375" t="s">
        <v>515</v>
      </c>
      <c r="C67" s="1293">
        <f>'I4 BO ASSETS'!G69</f>
        <v>0</v>
      </c>
      <c r="D67" s="639"/>
      <c r="E67" s="639"/>
      <c r="F67" s="639"/>
      <c r="G67" s="639"/>
      <c r="H67" s="639"/>
      <c r="I67" s="639"/>
      <c r="J67" s="639"/>
      <c r="K67" s="639"/>
      <c r="L67" s="639"/>
      <c r="M67" s="639"/>
      <c r="N67" s="639"/>
      <c r="O67" s="639"/>
      <c r="P67" s="639"/>
      <c r="Q67" s="639"/>
      <c r="R67" s="639"/>
      <c r="S67" s="639"/>
      <c r="T67" s="639"/>
      <c r="U67" s="639"/>
      <c r="V67" s="639"/>
      <c r="W67" s="639"/>
      <c r="X67" s="639"/>
      <c r="Y67" s="639"/>
      <c r="Z67" s="639"/>
      <c r="AA67" s="639"/>
      <c r="AB67" s="639"/>
      <c r="AC67" s="639"/>
      <c r="AD67" s="639"/>
      <c r="AE67" s="639"/>
      <c r="AF67" s="639"/>
      <c r="AG67" s="639"/>
      <c r="AH67" s="639"/>
      <c r="AI67" s="639"/>
      <c r="AJ67" s="639"/>
      <c r="AK67" s="639"/>
      <c r="AL67" s="639"/>
      <c r="AM67" s="639"/>
      <c r="AN67" s="639"/>
      <c r="AO67" s="639"/>
      <c r="AP67" s="639"/>
      <c r="AQ67" s="639"/>
      <c r="AR67" s="639"/>
      <c r="AS67" s="639"/>
      <c r="AT67" s="639"/>
      <c r="AU67" s="639"/>
      <c r="AV67" s="639"/>
      <c r="AW67" s="639">
        <f t="shared" ref="AW67:BP67" si="96">$C67*AW641</f>
        <v>0</v>
      </c>
      <c r="AX67" s="639">
        <f t="shared" si="96"/>
        <v>0</v>
      </c>
      <c r="AY67" s="639">
        <f t="shared" si="96"/>
        <v>0</v>
      </c>
      <c r="AZ67" s="639">
        <f t="shared" si="96"/>
        <v>0</v>
      </c>
      <c r="BA67" s="639">
        <f t="shared" si="96"/>
        <v>0</v>
      </c>
      <c r="BB67" s="639">
        <f t="shared" si="96"/>
        <v>0</v>
      </c>
      <c r="BC67" s="639">
        <f t="shared" si="96"/>
        <v>0</v>
      </c>
      <c r="BD67" s="639">
        <f t="shared" si="96"/>
        <v>0</v>
      </c>
      <c r="BE67" s="639">
        <f t="shared" si="96"/>
        <v>0</v>
      </c>
      <c r="BF67" s="639">
        <f t="shared" si="96"/>
        <v>0</v>
      </c>
      <c r="BG67" s="639">
        <f t="shared" si="96"/>
        <v>0</v>
      </c>
      <c r="BH67" s="639">
        <f t="shared" si="96"/>
        <v>0</v>
      </c>
      <c r="BI67" s="639">
        <f t="shared" si="96"/>
        <v>0</v>
      </c>
      <c r="BJ67" s="639">
        <f t="shared" si="96"/>
        <v>0</v>
      </c>
      <c r="BK67" s="639">
        <f t="shared" si="96"/>
        <v>0</v>
      </c>
      <c r="BL67" s="639">
        <f t="shared" si="96"/>
        <v>0</v>
      </c>
      <c r="BM67" s="639">
        <f t="shared" si="96"/>
        <v>0</v>
      </c>
      <c r="BN67" s="639">
        <f t="shared" si="96"/>
        <v>0</v>
      </c>
      <c r="BO67" s="639">
        <f t="shared" si="96"/>
        <v>0</v>
      </c>
      <c r="BP67" s="639">
        <f t="shared" si="96"/>
        <v>0</v>
      </c>
      <c r="BQ67" s="639">
        <f t="shared" si="90"/>
        <v>0</v>
      </c>
    </row>
    <row r="68" spans="1:69" s="351" customFormat="1" ht="12.75">
      <c r="A68" s="679">
        <v>1935</v>
      </c>
      <c r="B68" s="375" t="s">
        <v>516</v>
      </c>
      <c r="C68" s="1293">
        <f>'I4 BO ASSETS'!G70</f>
        <v>0</v>
      </c>
      <c r="D68" s="639"/>
      <c r="E68" s="639"/>
      <c r="F68" s="639"/>
      <c r="G68" s="639"/>
      <c r="H68" s="639"/>
      <c r="I68" s="639"/>
      <c r="J68" s="639"/>
      <c r="K68" s="639"/>
      <c r="L68" s="639"/>
      <c r="M68" s="639"/>
      <c r="N68" s="639"/>
      <c r="O68" s="639"/>
      <c r="P68" s="639"/>
      <c r="Q68" s="639"/>
      <c r="R68" s="639"/>
      <c r="S68" s="639"/>
      <c r="T68" s="639"/>
      <c r="U68" s="639"/>
      <c r="V68" s="639"/>
      <c r="W68" s="639"/>
      <c r="X68" s="639"/>
      <c r="Y68" s="639"/>
      <c r="Z68" s="639"/>
      <c r="AA68" s="639"/>
      <c r="AB68" s="639"/>
      <c r="AC68" s="639"/>
      <c r="AD68" s="639"/>
      <c r="AE68" s="639"/>
      <c r="AF68" s="639"/>
      <c r="AG68" s="639"/>
      <c r="AH68" s="639"/>
      <c r="AI68" s="639"/>
      <c r="AJ68" s="639"/>
      <c r="AK68" s="639"/>
      <c r="AL68" s="639"/>
      <c r="AM68" s="639"/>
      <c r="AN68" s="639"/>
      <c r="AO68" s="639"/>
      <c r="AP68" s="639"/>
      <c r="AQ68" s="639"/>
      <c r="AR68" s="639"/>
      <c r="AS68" s="639"/>
      <c r="AT68" s="639"/>
      <c r="AU68" s="639"/>
      <c r="AV68" s="639"/>
      <c r="AW68" s="639">
        <f t="shared" ref="AW68:BP68" si="97">$C68*AW642</f>
        <v>0</v>
      </c>
      <c r="AX68" s="639">
        <f t="shared" si="97"/>
        <v>0</v>
      </c>
      <c r="AY68" s="639">
        <f t="shared" si="97"/>
        <v>0</v>
      </c>
      <c r="AZ68" s="639">
        <f t="shared" si="97"/>
        <v>0</v>
      </c>
      <c r="BA68" s="639">
        <f t="shared" si="97"/>
        <v>0</v>
      </c>
      <c r="BB68" s="639">
        <f t="shared" si="97"/>
        <v>0</v>
      </c>
      <c r="BC68" s="639">
        <f t="shared" si="97"/>
        <v>0</v>
      </c>
      <c r="BD68" s="639">
        <f t="shared" si="97"/>
        <v>0</v>
      </c>
      <c r="BE68" s="639">
        <f t="shared" si="97"/>
        <v>0</v>
      </c>
      <c r="BF68" s="639">
        <f t="shared" si="97"/>
        <v>0</v>
      </c>
      <c r="BG68" s="639">
        <f t="shared" si="97"/>
        <v>0</v>
      </c>
      <c r="BH68" s="639">
        <f t="shared" si="97"/>
        <v>0</v>
      </c>
      <c r="BI68" s="639">
        <f t="shared" si="97"/>
        <v>0</v>
      </c>
      <c r="BJ68" s="639">
        <f t="shared" si="97"/>
        <v>0</v>
      </c>
      <c r="BK68" s="639">
        <f t="shared" si="97"/>
        <v>0</v>
      </c>
      <c r="BL68" s="639">
        <f t="shared" si="97"/>
        <v>0</v>
      </c>
      <c r="BM68" s="639">
        <f t="shared" si="97"/>
        <v>0</v>
      </c>
      <c r="BN68" s="639">
        <f t="shared" si="97"/>
        <v>0</v>
      </c>
      <c r="BO68" s="639">
        <f t="shared" si="97"/>
        <v>0</v>
      </c>
      <c r="BP68" s="639">
        <f t="shared" si="97"/>
        <v>0</v>
      </c>
      <c r="BQ68" s="639">
        <f t="shared" si="90"/>
        <v>0</v>
      </c>
    </row>
    <row r="69" spans="1:69" s="351" customFormat="1" ht="12.75">
      <c r="A69" s="679">
        <v>1940</v>
      </c>
      <c r="B69" s="375" t="s">
        <v>517</v>
      </c>
      <c r="C69" s="1293">
        <f>'I4 BO ASSETS'!G71</f>
        <v>0</v>
      </c>
      <c r="D69" s="639"/>
      <c r="E69" s="639"/>
      <c r="F69" s="639"/>
      <c r="G69" s="639"/>
      <c r="H69" s="639"/>
      <c r="I69" s="639"/>
      <c r="J69" s="639"/>
      <c r="K69" s="639"/>
      <c r="L69" s="639"/>
      <c r="M69" s="639"/>
      <c r="N69" s="639"/>
      <c r="O69" s="639"/>
      <c r="P69" s="639"/>
      <c r="Q69" s="639"/>
      <c r="R69" s="639"/>
      <c r="S69" s="639"/>
      <c r="T69" s="639"/>
      <c r="U69" s="639"/>
      <c r="V69" s="639"/>
      <c r="W69" s="639"/>
      <c r="X69" s="639"/>
      <c r="Y69" s="639"/>
      <c r="Z69" s="639"/>
      <c r="AA69" s="639"/>
      <c r="AB69" s="639"/>
      <c r="AC69" s="639"/>
      <c r="AD69" s="639"/>
      <c r="AE69" s="639"/>
      <c r="AF69" s="639"/>
      <c r="AG69" s="639"/>
      <c r="AH69" s="639"/>
      <c r="AI69" s="639"/>
      <c r="AJ69" s="639"/>
      <c r="AK69" s="639"/>
      <c r="AL69" s="639"/>
      <c r="AM69" s="639"/>
      <c r="AN69" s="639"/>
      <c r="AO69" s="639"/>
      <c r="AP69" s="639"/>
      <c r="AQ69" s="639"/>
      <c r="AR69" s="639"/>
      <c r="AS69" s="639"/>
      <c r="AT69" s="639"/>
      <c r="AU69" s="639"/>
      <c r="AV69" s="639"/>
      <c r="AW69" s="639">
        <f t="shared" ref="AW69:BP69" si="98">$C69*AW643</f>
        <v>0</v>
      </c>
      <c r="AX69" s="639">
        <f t="shared" si="98"/>
        <v>0</v>
      </c>
      <c r="AY69" s="639">
        <f t="shared" si="98"/>
        <v>0</v>
      </c>
      <c r="AZ69" s="639">
        <f t="shared" si="98"/>
        <v>0</v>
      </c>
      <c r="BA69" s="639">
        <f t="shared" si="98"/>
        <v>0</v>
      </c>
      <c r="BB69" s="639">
        <f t="shared" si="98"/>
        <v>0</v>
      </c>
      <c r="BC69" s="639">
        <f t="shared" si="98"/>
        <v>0</v>
      </c>
      <c r="BD69" s="639">
        <f t="shared" si="98"/>
        <v>0</v>
      </c>
      <c r="BE69" s="639">
        <f t="shared" si="98"/>
        <v>0</v>
      </c>
      <c r="BF69" s="639">
        <f t="shared" si="98"/>
        <v>0</v>
      </c>
      <c r="BG69" s="639">
        <f t="shared" si="98"/>
        <v>0</v>
      </c>
      <c r="BH69" s="639">
        <f t="shared" si="98"/>
        <v>0</v>
      </c>
      <c r="BI69" s="639">
        <f t="shared" si="98"/>
        <v>0</v>
      </c>
      <c r="BJ69" s="639">
        <f t="shared" si="98"/>
        <v>0</v>
      </c>
      <c r="BK69" s="639">
        <f t="shared" si="98"/>
        <v>0</v>
      </c>
      <c r="BL69" s="639">
        <f t="shared" si="98"/>
        <v>0</v>
      </c>
      <c r="BM69" s="639">
        <f t="shared" si="98"/>
        <v>0</v>
      </c>
      <c r="BN69" s="639">
        <f t="shared" si="98"/>
        <v>0</v>
      </c>
      <c r="BO69" s="639">
        <f t="shared" si="98"/>
        <v>0</v>
      </c>
      <c r="BP69" s="639">
        <f t="shared" si="98"/>
        <v>0</v>
      </c>
      <c r="BQ69" s="639">
        <f t="shared" si="90"/>
        <v>0</v>
      </c>
    </row>
    <row r="70" spans="1:69" s="351" customFormat="1" ht="12.75">
      <c r="A70" s="679">
        <v>1945</v>
      </c>
      <c r="B70" s="375" t="s">
        <v>518</v>
      </c>
      <c r="C70" s="1293">
        <f>'I4 BO ASSETS'!G72</f>
        <v>0</v>
      </c>
      <c r="D70" s="639"/>
      <c r="E70" s="639"/>
      <c r="F70" s="639"/>
      <c r="G70" s="639"/>
      <c r="H70" s="639"/>
      <c r="I70" s="639"/>
      <c r="J70" s="639"/>
      <c r="K70" s="639"/>
      <c r="L70" s="639"/>
      <c r="M70" s="639"/>
      <c r="N70" s="639"/>
      <c r="O70" s="639"/>
      <c r="P70" s="639"/>
      <c r="Q70" s="639"/>
      <c r="R70" s="639"/>
      <c r="S70" s="639"/>
      <c r="T70" s="639"/>
      <c r="U70" s="639"/>
      <c r="V70" s="639"/>
      <c r="W70" s="639"/>
      <c r="X70" s="639"/>
      <c r="Y70" s="639"/>
      <c r="Z70" s="639"/>
      <c r="AA70" s="639"/>
      <c r="AB70" s="639"/>
      <c r="AC70" s="639"/>
      <c r="AD70" s="639"/>
      <c r="AE70" s="639"/>
      <c r="AF70" s="639"/>
      <c r="AG70" s="639"/>
      <c r="AH70" s="639"/>
      <c r="AI70" s="639"/>
      <c r="AJ70" s="639"/>
      <c r="AK70" s="639"/>
      <c r="AL70" s="639"/>
      <c r="AM70" s="639"/>
      <c r="AN70" s="639"/>
      <c r="AO70" s="639"/>
      <c r="AP70" s="639"/>
      <c r="AQ70" s="639"/>
      <c r="AR70" s="639"/>
      <c r="AS70" s="639"/>
      <c r="AT70" s="639"/>
      <c r="AU70" s="639"/>
      <c r="AV70" s="639"/>
      <c r="AW70" s="639">
        <f t="shared" ref="AW70:BP70" si="99">$C70*AW644</f>
        <v>0</v>
      </c>
      <c r="AX70" s="639">
        <f t="shared" si="99"/>
        <v>0</v>
      </c>
      <c r="AY70" s="639">
        <f t="shared" si="99"/>
        <v>0</v>
      </c>
      <c r="AZ70" s="639">
        <f t="shared" si="99"/>
        <v>0</v>
      </c>
      <c r="BA70" s="639">
        <f t="shared" si="99"/>
        <v>0</v>
      </c>
      <c r="BB70" s="639">
        <f t="shared" si="99"/>
        <v>0</v>
      </c>
      <c r="BC70" s="639">
        <f t="shared" si="99"/>
        <v>0</v>
      </c>
      <c r="BD70" s="639">
        <f t="shared" si="99"/>
        <v>0</v>
      </c>
      <c r="BE70" s="639">
        <f t="shared" si="99"/>
        <v>0</v>
      </c>
      <c r="BF70" s="639">
        <f t="shared" si="99"/>
        <v>0</v>
      </c>
      <c r="BG70" s="639">
        <f t="shared" si="99"/>
        <v>0</v>
      </c>
      <c r="BH70" s="639">
        <f t="shared" si="99"/>
        <v>0</v>
      </c>
      <c r="BI70" s="639">
        <f t="shared" si="99"/>
        <v>0</v>
      </c>
      <c r="BJ70" s="639">
        <f t="shared" si="99"/>
        <v>0</v>
      </c>
      <c r="BK70" s="639">
        <f t="shared" si="99"/>
        <v>0</v>
      </c>
      <c r="BL70" s="639">
        <f t="shared" si="99"/>
        <v>0</v>
      </c>
      <c r="BM70" s="639">
        <f t="shared" si="99"/>
        <v>0</v>
      </c>
      <c r="BN70" s="639">
        <f t="shared" si="99"/>
        <v>0</v>
      </c>
      <c r="BO70" s="639">
        <f t="shared" si="99"/>
        <v>0</v>
      </c>
      <c r="BP70" s="639">
        <f t="shared" si="99"/>
        <v>0</v>
      </c>
      <c r="BQ70" s="639">
        <f t="shared" si="90"/>
        <v>0</v>
      </c>
    </row>
    <row r="71" spans="1:69" s="351" customFormat="1" ht="12.75">
      <c r="A71" s="679">
        <v>1950</v>
      </c>
      <c r="B71" s="375" t="s">
        <v>519</v>
      </c>
      <c r="C71" s="1293">
        <f>'I4 BO ASSETS'!G73</f>
        <v>0</v>
      </c>
      <c r="D71" s="639"/>
      <c r="E71" s="639"/>
      <c r="F71" s="639"/>
      <c r="G71" s="639"/>
      <c r="H71" s="639"/>
      <c r="I71" s="639"/>
      <c r="J71" s="639"/>
      <c r="K71" s="639"/>
      <c r="L71" s="639"/>
      <c r="M71" s="639"/>
      <c r="N71" s="639"/>
      <c r="O71" s="639"/>
      <c r="P71" s="639"/>
      <c r="Q71" s="639"/>
      <c r="R71" s="639"/>
      <c r="S71" s="639"/>
      <c r="T71" s="639"/>
      <c r="U71" s="639"/>
      <c r="V71" s="639"/>
      <c r="W71" s="639"/>
      <c r="X71" s="639"/>
      <c r="Y71" s="639"/>
      <c r="Z71" s="639"/>
      <c r="AA71" s="639"/>
      <c r="AB71" s="639"/>
      <c r="AC71" s="639"/>
      <c r="AD71" s="639"/>
      <c r="AE71" s="639"/>
      <c r="AF71" s="639"/>
      <c r="AG71" s="639"/>
      <c r="AH71" s="639"/>
      <c r="AI71" s="639"/>
      <c r="AJ71" s="639"/>
      <c r="AK71" s="639"/>
      <c r="AL71" s="639"/>
      <c r="AM71" s="639"/>
      <c r="AN71" s="639"/>
      <c r="AO71" s="639"/>
      <c r="AP71" s="639"/>
      <c r="AQ71" s="639"/>
      <c r="AR71" s="639"/>
      <c r="AS71" s="639"/>
      <c r="AT71" s="639"/>
      <c r="AU71" s="639"/>
      <c r="AV71" s="639"/>
      <c r="AW71" s="639">
        <f t="shared" ref="AW71:BP71" si="100">$C71*AW645</f>
        <v>0</v>
      </c>
      <c r="AX71" s="639">
        <f t="shared" si="100"/>
        <v>0</v>
      </c>
      <c r="AY71" s="639">
        <f t="shared" si="100"/>
        <v>0</v>
      </c>
      <c r="AZ71" s="639">
        <f t="shared" si="100"/>
        <v>0</v>
      </c>
      <c r="BA71" s="639">
        <f t="shared" si="100"/>
        <v>0</v>
      </c>
      <c r="BB71" s="639">
        <f t="shared" si="100"/>
        <v>0</v>
      </c>
      <c r="BC71" s="639">
        <f t="shared" si="100"/>
        <v>0</v>
      </c>
      <c r="BD71" s="639">
        <f t="shared" si="100"/>
        <v>0</v>
      </c>
      <c r="BE71" s="639">
        <f t="shared" si="100"/>
        <v>0</v>
      </c>
      <c r="BF71" s="639">
        <f t="shared" si="100"/>
        <v>0</v>
      </c>
      <c r="BG71" s="639">
        <f t="shared" si="100"/>
        <v>0</v>
      </c>
      <c r="BH71" s="639">
        <f t="shared" si="100"/>
        <v>0</v>
      </c>
      <c r="BI71" s="639">
        <f t="shared" si="100"/>
        <v>0</v>
      </c>
      <c r="BJ71" s="639">
        <f t="shared" si="100"/>
        <v>0</v>
      </c>
      <c r="BK71" s="639">
        <f t="shared" si="100"/>
        <v>0</v>
      </c>
      <c r="BL71" s="639">
        <f t="shared" si="100"/>
        <v>0</v>
      </c>
      <c r="BM71" s="639">
        <f t="shared" si="100"/>
        <v>0</v>
      </c>
      <c r="BN71" s="639">
        <f t="shared" si="100"/>
        <v>0</v>
      </c>
      <c r="BO71" s="639">
        <f t="shared" si="100"/>
        <v>0</v>
      </c>
      <c r="BP71" s="639">
        <f t="shared" si="100"/>
        <v>0</v>
      </c>
      <c r="BQ71" s="639">
        <f t="shared" si="90"/>
        <v>0</v>
      </c>
    </row>
    <row r="72" spans="1:69" s="351" customFormat="1" ht="12.75">
      <c r="A72" s="679">
        <v>1955</v>
      </c>
      <c r="B72" s="375" t="s">
        <v>273</v>
      </c>
      <c r="C72" s="1293">
        <f>'I4 BO ASSETS'!G74</f>
        <v>0</v>
      </c>
      <c r="D72" s="639"/>
      <c r="E72" s="639"/>
      <c r="F72" s="639"/>
      <c r="G72" s="639"/>
      <c r="H72" s="639"/>
      <c r="I72" s="639"/>
      <c r="J72" s="639"/>
      <c r="K72" s="639"/>
      <c r="L72" s="639"/>
      <c r="M72" s="639"/>
      <c r="N72" s="639"/>
      <c r="O72" s="639"/>
      <c r="P72" s="639"/>
      <c r="Q72" s="639"/>
      <c r="R72" s="639"/>
      <c r="S72" s="639"/>
      <c r="T72" s="639"/>
      <c r="U72" s="639"/>
      <c r="V72" s="639"/>
      <c r="W72" s="639"/>
      <c r="X72" s="639"/>
      <c r="Y72" s="639"/>
      <c r="Z72" s="639"/>
      <c r="AA72" s="639"/>
      <c r="AB72" s="639"/>
      <c r="AC72" s="639"/>
      <c r="AD72" s="639"/>
      <c r="AE72" s="639"/>
      <c r="AF72" s="639"/>
      <c r="AG72" s="639"/>
      <c r="AH72" s="639"/>
      <c r="AI72" s="639"/>
      <c r="AJ72" s="639"/>
      <c r="AK72" s="639"/>
      <c r="AL72" s="639"/>
      <c r="AM72" s="639"/>
      <c r="AN72" s="639"/>
      <c r="AO72" s="639"/>
      <c r="AP72" s="639"/>
      <c r="AQ72" s="639"/>
      <c r="AR72" s="639"/>
      <c r="AS72" s="639"/>
      <c r="AT72" s="639"/>
      <c r="AU72" s="639"/>
      <c r="AV72" s="639"/>
      <c r="AW72" s="639">
        <f t="shared" ref="AW72:BP72" si="101">$C72*AW646</f>
        <v>0</v>
      </c>
      <c r="AX72" s="639">
        <f t="shared" si="101"/>
        <v>0</v>
      </c>
      <c r="AY72" s="639">
        <f t="shared" si="101"/>
        <v>0</v>
      </c>
      <c r="AZ72" s="639">
        <f t="shared" si="101"/>
        <v>0</v>
      </c>
      <c r="BA72" s="639">
        <f t="shared" si="101"/>
        <v>0</v>
      </c>
      <c r="BB72" s="639">
        <f t="shared" si="101"/>
        <v>0</v>
      </c>
      <c r="BC72" s="639">
        <f t="shared" si="101"/>
        <v>0</v>
      </c>
      <c r="BD72" s="639">
        <f t="shared" si="101"/>
        <v>0</v>
      </c>
      <c r="BE72" s="639">
        <f t="shared" si="101"/>
        <v>0</v>
      </c>
      <c r="BF72" s="639">
        <f t="shared" si="101"/>
        <v>0</v>
      </c>
      <c r="BG72" s="639">
        <f t="shared" si="101"/>
        <v>0</v>
      </c>
      <c r="BH72" s="639">
        <f t="shared" si="101"/>
        <v>0</v>
      </c>
      <c r="BI72" s="639">
        <f t="shared" si="101"/>
        <v>0</v>
      </c>
      <c r="BJ72" s="639">
        <f t="shared" si="101"/>
        <v>0</v>
      </c>
      <c r="BK72" s="639">
        <f t="shared" si="101"/>
        <v>0</v>
      </c>
      <c r="BL72" s="639">
        <f t="shared" si="101"/>
        <v>0</v>
      </c>
      <c r="BM72" s="639">
        <f t="shared" si="101"/>
        <v>0</v>
      </c>
      <c r="BN72" s="639">
        <f t="shared" si="101"/>
        <v>0</v>
      </c>
      <c r="BO72" s="639">
        <f t="shared" si="101"/>
        <v>0</v>
      </c>
      <c r="BP72" s="639">
        <f t="shared" si="101"/>
        <v>0</v>
      </c>
      <c r="BQ72" s="639">
        <f t="shared" si="90"/>
        <v>0</v>
      </c>
    </row>
    <row r="73" spans="1:69" s="351" customFormat="1" ht="12.75">
      <c r="A73" s="679">
        <v>1960</v>
      </c>
      <c r="B73" s="375" t="s">
        <v>274</v>
      </c>
      <c r="C73" s="1293">
        <f>'I4 BO ASSETS'!G75</f>
        <v>0</v>
      </c>
      <c r="D73" s="639"/>
      <c r="E73" s="639"/>
      <c r="F73" s="639"/>
      <c r="G73" s="639"/>
      <c r="H73" s="639"/>
      <c r="I73" s="639"/>
      <c r="J73" s="639"/>
      <c r="K73" s="639"/>
      <c r="L73" s="639"/>
      <c r="M73" s="639"/>
      <c r="N73" s="639"/>
      <c r="O73" s="639"/>
      <c r="P73" s="639"/>
      <c r="Q73" s="639"/>
      <c r="R73" s="639"/>
      <c r="S73" s="639"/>
      <c r="T73" s="639"/>
      <c r="U73" s="639"/>
      <c r="V73" s="639"/>
      <c r="W73" s="639"/>
      <c r="X73" s="639"/>
      <c r="Y73" s="639"/>
      <c r="Z73" s="639"/>
      <c r="AA73" s="639"/>
      <c r="AB73" s="639"/>
      <c r="AC73" s="639"/>
      <c r="AD73" s="639"/>
      <c r="AE73" s="639"/>
      <c r="AF73" s="639"/>
      <c r="AG73" s="639"/>
      <c r="AH73" s="639"/>
      <c r="AI73" s="639"/>
      <c r="AJ73" s="639"/>
      <c r="AK73" s="639"/>
      <c r="AL73" s="639"/>
      <c r="AM73" s="639"/>
      <c r="AN73" s="639"/>
      <c r="AO73" s="639"/>
      <c r="AP73" s="639"/>
      <c r="AQ73" s="639"/>
      <c r="AR73" s="639"/>
      <c r="AS73" s="639"/>
      <c r="AT73" s="639"/>
      <c r="AU73" s="639"/>
      <c r="AV73" s="639"/>
      <c r="AW73" s="639">
        <f t="shared" ref="AW73:BP73" si="102">$C73*AW647</f>
        <v>0</v>
      </c>
      <c r="AX73" s="639">
        <f t="shared" si="102"/>
        <v>0</v>
      </c>
      <c r="AY73" s="639">
        <f t="shared" si="102"/>
        <v>0</v>
      </c>
      <c r="AZ73" s="639">
        <f t="shared" si="102"/>
        <v>0</v>
      </c>
      <c r="BA73" s="639">
        <f t="shared" si="102"/>
        <v>0</v>
      </c>
      <c r="BB73" s="639">
        <f t="shared" si="102"/>
        <v>0</v>
      </c>
      <c r="BC73" s="639">
        <f t="shared" si="102"/>
        <v>0</v>
      </c>
      <c r="BD73" s="639">
        <f t="shared" si="102"/>
        <v>0</v>
      </c>
      <c r="BE73" s="639">
        <f t="shared" si="102"/>
        <v>0</v>
      </c>
      <c r="BF73" s="639">
        <f t="shared" si="102"/>
        <v>0</v>
      </c>
      <c r="BG73" s="639">
        <f t="shared" si="102"/>
        <v>0</v>
      </c>
      <c r="BH73" s="639">
        <f t="shared" si="102"/>
        <v>0</v>
      </c>
      <c r="BI73" s="639">
        <f t="shared" si="102"/>
        <v>0</v>
      </c>
      <c r="BJ73" s="639">
        <f t="shared" si="102"/>
        <v>0</v>
      </c>
      <c r="BK73" s="639">
        <f t="shared" si="102"/>
        <v>0</v>
      </c>
      <c r="BL73" s="639">
        <f t="shared" si="102"/>
        <v>0</v>
      </c>
      <c r="BM73" s="639">
        <f t="shared" si="102"/>
        <v>0</v>
      </c>
      <c r="BN73" s="639">
        <f t="shared" si="102"/>
        <v>0</v>
      </c>
      <c r="BO73" s="639">
        <f t="shared" si="102"/>
        <v>0</v>
      </c>
      <c r="BP73" s="639">
        <f t="shared" si="102"/>
        <v>0</v>
      </c>
      <c r="BQ73" s="639">
        <f t="shared" si="90"/>
        <v>0</v>
      </c>
    </row>
    <row r="74" spans="1:69" s="351" customFormat="1" ht="25.5">
      <c r="A74" s="679">
        <v>1970</v>
      </c>
      <c r="B74" s="375" t="s">
        <v>276</v>
      </c>
      <c r="C74" s="1293">
        <f>'I4 BO ASSETS'!G76</f>
        <v>0</v>
      </c>
      <c r="D74" s="639"/>
      <c r="E74" s="639"/>
      <c r="F74" s="639"/>
      <c r="G74" s="639"/>
      <c r="H74" s="639"/>
      <c r="I74" s="639"/>
      <c r="J74" s="639"/>
      <c r="K74" s="639"/>
      <c r="L74" s="639"/>
      <c r="M74" s="639"/>
      <c r="N74" s="639"/>
      <c r="O74" s="639"/>
      <c r="P74" s="639"/>
      <c r="Q74" s="639"/>
      <c r="R74" s="639"/>
      <c r="S74" s="639"/>
      <c r="T74" s="639"/>
      <c r="U74" s="639"/>
      <c r="V74" s="639"/>
      <c r="W74" s="639"/>
      <c r="X74" s="639"/>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f t="shared" ref="AW74:BP74" si="103">$C74*AW648</f>
        <v>0</v>
      </c>
      <c r="AX74" s="639">
        <f t="shared" si="103"/>
        <v>0</v>
      </c>
      <c r="AY74" s="639">
        <f t="shared" si="103"/>
        <v>0</v>
      </c>
      <c r="AZ74" s="639">
        <f t="shared" si="103"/>
        <v>0</v>
      </c>
      <c r="BA74" s="639">
        <f t="shared" si="103"/>
        <v>0</v>
      </c>
      <c r="BB74" s="639">
        <f t="shared" si="103"/>
        <v>0</v>
      </c>
      <c r="BC74" s="639">
        <f t="shared" si="103"/>
        <v>0</v>
      </c>
      <c r="BD74" s="639">
        <f t="shared" si="103"/>
        <v>0</v>
      </c>
      <c r="BE74" s="639">
        <f t="shared" si="103"/>
        <v>0</v>
      </c>
      <c r="BF74" s="639">
        <f t="shared" si="103"/>
        <v>0</v>
      </c>
      <c r="BG74" s="639">
        <f t="shared" si="103"/>
        <v>0</v>
      </c>
      <c r="BH74" s="639">
        <f t="shared" si="103"/>
        <v>0</v>
      </c>
      <c r="BI74" s="639">
        <f t="shared" si="103"/>
        <v>0</v>
      </c>
      <c r="BJ74" s="639">
        <f t="shared" si="103"/>
        <v>0</v>
      </c>
      <c r="BK74" s="639">
        <f t="shared" si="103"/>
        <v>0</v>
      </c>
      <c r="BL74" s="639">
        <f t="shared" si="103"/>
        <v>0</v>
      </c>
      <c r="BM74" s="639">
        <f t="shared" si="103"/>
        <v>0</v>
      </c>
      <c r="BN74" s="639">
        <f t="shared" si="103"/>
        <v>0</v>
      </c>
      <c r="BO74" s="639">
        <f t="shared" si="103"/>
        <v>0</v>
      </c>
      <c r="BP74" s="639">
        <f t="shared" si="103"/>
        <v>0</v>
      </c>
      <c r="BQ74" s="639">
        <f t="shared" si="90"/>
        <v>0</v>
      </c>
    </row>
    <row r="75" spans="1:69" s="351" customFormat="1" ht="25.5">
      <c r="A75" s="679">
        <v>1975</v>
      </c>
      <c r="B75" s="375" t="s">
        <v>1565</v>
      </c>
      <c r="C75" s="1293">
        <f>'I4 BO ASSETS'!G77</f>
        <v>0</v>
      </c>
      <c r="D75" s="639"/>
      <c r="E75" s="639"/>
      <c r="F75" s="639"/>
      <c r="G75" s="639"/>
      <c r="H75" s="639"/>
      <c r="I75" s="639"/>
      <c r="J75" s="639"/>
      <c r="K75" s="639"/>
      <c r="L75" s="639"/>
      <c r="M75" s="639"/>
      <c r="N75" s="639"/>
      <c r="O75" s="639"/>
      <c r="P75" s="639"/>
      <c r="Q75" s="639"/>
      <c r="R75" s="639"/>
      <c r="S75" s="639"/>
      <c r="T75" s="639"/>
      <c r="U75" s="639"/>
      <c r="V75" s="639"/>
      <c r="W75" s="639"/>
      <c r="X75" s="639"/>
      <c r="Y75" s="639"/>
      <c r="Z75" s="639"/>
      <c r="AA75" s="639"/>
      <c r="AB75" s="639"/>
      <c r="AC75" s="639"/>
      <c r="AD75" s="639"/>
      <c r="AE75" s="639"/>
      <c r="AF75" s="639"/>
      <c r="AG75" s="639"/>
      <c r="AH75" s="639"/>
      <c r="AI75" s="639"/>
      <c r="AJ75" s="639"/>
      <c r="AK75" s="639"/>
      <c r="AL75" s="639"/>
      <c r="AM75" s="639"/>
      <c r="AN75" s="639"/>
      <c r="AO75" s="639"/>
      <c r="AP75" s="639"/>
      <c r="AQ75" s="639"/>
      <c r="AR75" s="639"/>
      <c r="AS75" s="639"/>
      <c r="AT75" s="639"/>
      <c r="AU75" s="639"/>
      <c r="AV75" s="639"/>
      <c r="AW75" s="639">
        <f t="shared" ref="AW75:BP75" si="104">$C75*AW649</f>
        <v>0</v>
      </c>
      <c r="AX75" s="639">
        <f t="shared" si="104"/>
        <v>0</v>
      </c>
      <c r="AY75" s="639">
        <f t="shared" si="104"/>
        <v>0</v>
      </c>
      <c r="AZ75" s="639">
        <f t="shared" si="104"/>
        <v>0</v>
      </c>
      <c r="BA75" s="639">
        <f t="shared" si="104"/>
        <v>0</v>
      </c>
      <c r="BB75" s="639">
        <f t="shared" si="104"/>
        <v>0</v>
      </c>
      <c r="BC75" s="639">
        <f t="shared" si="104"/>
        <v>0</v>
      </c>
      <c r="BD75" s="639">
        <f t="shared" si="104"/>
        <v>0</v>
      </c>
      <c r="BE75" s="639">
        <f t="shared" si="104"/>
        <v>0</v>
      </c>
      <c r="BF75" s="639">
        <f t="shared" si="104"/>
        <v>0</v>
      </c>
      <c r="BG75" s="639">
        <f t="shared" si="104"/>
        <v>0</v>
      </c>
      <c r="BH75" s="639">
        <f t="shared" si="104"/>
        <v>0</v>
      </c>
      <c r="BI75" s="639">
        <f t="shared" si="104"/>
        <v>0</v>
      </c>
      <c r="BJ75" s="639">
        <f t="shared" si="104"/>
        <v>0</v>
      </c>
      <c r="BK75" s="639">
        <f t="shared" si="104"/>
        <v>0</v>
      </c>
      <c r="BL75" s="639">
        <f t="shared" si="104"/>
        <v>0</v>
      </c>
      <c r="BM75" s="639">
        <f t="shared" si="104"/>
        <v>0</v>
      </c>
      <c r="BN75" s="639">
        <f t="shared" si="104"/>
        <v>0</v>
      </c>
      <c r="BO75" s="639">
        <f t="shared" si="104"/>
        <v>0</v>
      </c>
      <c r="BP75" s="639">
        <f t="shared" si="104"/>
        <v>0</v>
      </c>
      <c r="BQ75" s="639">
        <f t="shared" si="90"/>
        <v>0</v>
      </c>
    </row>
    <row r="76" spans="1:69" s="351" customFormat="1" ht="12.75">
      <c r="A76" s="679">
        <v>1980</v>
      </c>
      <c r="B76" s="375" t="s">
        <v>1050</v>
      </c>
      <c r="C76" s="1293">
        <f>'I4 BO ASSETS'!G78</f>
        <v>0</v>
      </c>
      <c r="D76" s="639"/>
      <c r="E76" s="639"/>
      <c r="F76" s="639"/>
      <c r="G76" s="639"/>
      <c r="H76" s="639"/>
      <c r="I76" s="639"/>
      <c r="J76" s="639"/>
      <c r="K76" s="639"/>
      <c r="L76" s="639"/>
      <c r="M76" s="639"/>
      <c r="N76" s="639"/>
      <c r="O76" s="639"/>
      <c r="P76" s="639"/>
      <c r="Q76" s="639"/>
      <c r="R76" s="639"/>
      <c r="S76" s="639"/>
      <c r="T76" s="639"/>
      <c r="U76" s="639"/>
      <c r="V76" s="639"/>
      <c r="W76" s="639"/>
      <c r="X76" s="639"/>
      <c r="Y76" s="639"/>
      <c r="Z76" s="639"/>
      <c r="AA76" s="639"/>
      <c r="AB76" s="639"/>
      <c r="AC76" s="639"/>
      <c r="AD76" s="639"/>
      <c r="AE76" s="639"/>
      <c r="AF76" s="639"/>
      <c r="AG76" s="639"/>
      <c r="AH76" s="639"/>
      <c r="AI76" s="639"/>
      <c r="AJ76" s="639"/>
      <c r="AK76" s="639"/>
      <c r="AL76" s="639"/>
      <c r="AM76" s="639"/>
      <c r="AN76" s="639"/>
      <c r="AO76" s="639"/>
      <c r="AP76" s="639"/>
      <c r="AQ76" s="639"/>
      <c r="AR76" s="639"/>
      <c r="AS76" s="639"/>
      <c r="AT76" s="639"/>
      <c r="AU76" s="639"/>
      <c r="AV76" s="639"/>
      <c r="AW76" s="639">
        <f t="shared" ref="AW76:BP76" si="105">$C76*AW650</f>
        <v>0</v>
      </c>
      <c r="AX76" s="639">
        <f t="shared" si="105"/>
        <v>0</v>
      </c>
      <c r="AY76" s="639">
        <f t="shared" si="105"/>
        <v>0</v>
      </c>
      <c r="AZ76" s="639">
        <f t="shared" si="105"/>
        <v>0</v>
      </c>
      <c r="BA76" s="639">
        <f t="shared" si="105"/>
        <v>0</v>
      </c>
      <c r="BB76" s="639">
        <f t="shared" si="105"/>
        <v>0</v>
      </c>
      <c r="BC76" s="639">
        <f t="shared" si="105"/>
        <v>0</v>
      </c>
      <c r="BD76" s="639">
        <f t="shared" si="105"/>
        <v>0</v>
      </c>
      <c r="BE76" s="639">
        <f t="shared" si="105"/>
        <v>0</v>
      </c>
      <c r="BF76" s="639">
        <f t="shared" si="105"/>
        <v>0</v>
      </c>
      <c r="BG76" s="639">
        <f t="shared" si="105"/>
        <v>0</v>
      </c>
      <c r="BH76" s="639">
        <f t="shared" si="105"/>
        <v>0</v>
      </c>
      <c r="BI76" s="639">
        <f t="shared" si="105"/>
        <v>0</v>
      </c>
      <c r="BJ76" s="639">
        <f t="shared" si="105"/>
        <v>0</v>
      </c>
      <c r="BK76" s="639">
        <f t="shared" si="105"/>
        <v>0</v>
      </c>
      <c r="BL76" s="639">
        <f t="shared" si="105"/>
        <v>0</v>
      </c>
      <c r="BM76" s="639">
        <f t="shared" si="105"/>
        <v>0</v>
      </c>
      <c r="BN76" s="639">
        <f t="shared" si="105"/>
        <v>0</v>
      </c>
      <c r="BO76" s="639">
        <f t="shared" si="105"/>
        <v>0</v>
      </c>
      <c r="BP76" s="639">
        <f t="shared" si="105"/>
        <v>0</v>
      </c>
      <c r="BQ76" s="639">
        <f t="shared" si="90"/>
        <v>0</v>
      </c>
    </row>
    <row r="77" spans="1:69" s="351" customFormat="1" ht="12.75">
      <c r="A77" s="679">
        <v>1990</v>
      </c>
      <c r="B77" s="375" t="s">
        <v>1052</v>
      </c>
      <c r="C77" s="1293">
        <f>'I4 BO ASSETS'!G79</f>
        <v>0</v>
      </c>
      <c r="D77" s="639"/>
      <c r="E77" s="639"/>
      <c r="F77" s="639"/>
      <c r="G77" s="639"/>
      <c r="H77" s="639"/>
      <c r="I77" s="639"/>
      <c r="J77" s="639"/>
      <c r="K77" s="639"/>
      <c r="L77" s="639"/>
      <c r="M77" s="639"/>
      <c r="N77" s="639"/>
      <c r="O77" s="639"/>
      <c r="P77" s="639"/>
      <c r="Q77" s="639"/>
      <c r="R77" s="639"/>
      <c r="S77" s="639"/>
      <c r="T77" s="639"/>
      <c r="U77" s="639"/>
      <c r="V77" s="639"/>
      <c r="W77" s="639"/>
      <c r="X77" s="639"/>
      <c r="Y77" s="639"/>
      <c r="Z77" s="639"/>
      <c r="AA77" s="639"/>
      <c r="AB77" s="639"/>
      <c r="AC77" s="639"/>
      <c r="AD77" s="639"/>
      <c r="AE77" s="639"/>
      <c r="AF77" s="639"/>
      <c r="AG77" s="639"/>
      <c r="AH77" s="639"/>
      <c r="AI77" s="639"/>
      <c r="AJ77" s="639"/>
      <c r="AK77" s="639"/>
      <c r="AL77" s="639"/>
      <c r="AM77" s="639"/>
      <c r="AN77" s="639"/>
      <c r="AO77" s="639"/>
      <c r="AP77" s="639"/>
      <c r="AQ77" s="639"/>
      <c r="AR77" s="639"/>
      <c r="AS77" s="639"/>
      <c r="AT77" s="639"/>
      <c r="AU77" s="639"/>
      <c r="AV77" s="639"/>
      <c r="AW77" s="639">
        <f t="shared" ref="AW77:BP77" si="106">$C77*AW651</f>
        <v>0</v>
      </c>
      <c r="AX77" s="639">
        <f t="shared" si="106"/>
        <v>0</v>
      </c>
      <c r="AY77" s="639">
        <f t="shared" si="106"/>
        <v>0</v>
      </c>
      <c r="AZ77" s="639">
        <f t="shared" si="106"/>
        <v>0</v>
      </c>
      <c r="BA77" s="639">
        <f t="shared" si="106"/>
        <v>0</v>
      </c>
      <c r="BB77" s="639">
        <f t="shared" si="106"/>
        <v>0</v>
      </c>
      <c r="BC77" s="639">
        <f t="shared" si="106"/>
        <v>0</v>
      </c>
      <c r="BD77" s="639">
        <f t="shared" si="106"/>
        <v>0</v>
      </c>
      <c r="BE77" s="639">
        <f t="shared" si="106"/>
        <v>0</v>
      </c>
      <c r="BF77" s="639">
        <f t="shared" si="106"/>
        <v>0</v>
      </c>
      <c r="BG77" s="639">
        <f t="shared" si="106"/>
        <v>0</v>
      </c>
      <c r="BH77" s="639">
        <f t="shared" si="106"/>
        <v>0</v>
      </c>
      <c r="BI77" s="639">
        <f t="shared" si="106"/>
        <v>0</v>
      </c>
      <c r="BJ77" s="639">
        <f t="shared" si="106"/>
        <v>0</v>
      </c>
      <c r="BK77" s="639">
        <f t="shared" si="106"/>
        <v>0</v>
      </c>
      <c r="BL77" s="639">
        <f t="shared" si="106"/>
        <v>0</v>
      </c>
      <c r="BM77" s="639">
        <f t="shared" si="106"/>
        <v>0</v>
      </c>
      <c r="BN77" s="639">
        <f t="shared" si="106"/>
        <v>0</v>
      </c>
      <c r="BO77" s="639">
        <f t="shared" si="106"/>
        <v>0</v>
      </c>
      <c r="BP77" s="639">
        <f t="shared" si="106"/>
        <v>0</v>
      </c>
      <c r="BQ77" s="639">
        <f t="shared" si="90"/>
        <v>0</v>
      </c>
    </row>
    <row r="78" spans="1:69" s="351" customFormat="1" ht="12.75">
      <c r="A78" s="679">
        <v>2005</v>
      </c>
      <c r="B78" s="375" t="s">
        <v>1054</v>
      </c>
      <c r="C78" s="1293">
        <f>'I4 BO ASSETS'!G80</f>
        <v>0</v>
      </c>
      <c r="D78" s="639"/>
      <c r="E78" s="639"/>
      <c r="F78" s="639"/>
      <c r="G78" s="639"/>
      <c r="H78" s="639"/>
      <c r="I78" s="639"/>
      <c r="J78" s="639"/>
      <c r="K78" s="639"/>
      <c r="L78" s="639"/>
      <c r="M78" s="639"/>
      <c r="N78" s="639"/>
      <c r="O78" s="639"/>
      <c r="P78" s="639"/>
      <c r="Q78" s="639"/>
      <c r="R78" s="639"/>
      <c r="S78" s="639"/>
      <c r="T78" s="639"/>
      <c r="U78" s="639"/>
      <c r="V78" s="639"/>
      <c r="W78" s="639"/>
      <c r="X78" s="639"/>
      <c r="Y78" s="639"/>
      <c r="Z78" s="639"/>
      <c r="AA78" s="639"/>
      <c r="AB78" s="639"/>
      <c r="AC78" s="639"/>
      <c r="AD78" s="639"/>
      <c r="AE78" s="639"/>
      <c r="AF78" s="639"/>
      <c r="AG78" s="639"/>
      <c r="AH78" s="639"/>
      <c r="AI78" s="639"/>
      <c r="AJ78" s="639"/>
      <c r="AK78" s="639"/>
      <c r="AL78" s="639"/>
      <c r="AM78" s="639"/>
      <c r="AN78" s="639"/>
      <c r="AO78" s="639"/>
      <c r="AP78" s="639"/>
      <c r="AQ78" s="639"/>
      <c r="AR78" s="639"/>
      <c r="AS78" s="639"/>
      <c r="AT78" s="639"/>
      <c r="AU78" s="639"/>
      <c r="AV78" s="639"/>
      <c r="AW78" s="639">
        <f t="shared" ref="AW78:BP78" si="107">$C78*AW652</f>
        <v>0</v>
      </c>
      <c r="AX78" s="639">
        <f t="shared" si="107"/>
        <v>0</v>
      </c>
      <c r="AY78" s="639">
        <f t="shared" si="107"/>
        <v>0</v>
      </c>
      <c r="AZ78" s="639">
        <f t="shared" si="107"/>
        <v>0</v>
      </c>
      <c r="BA78" s="639">
        <f t="shared" si="107"/>
        <v>0</v>
      </c>
      <c r="BB78" s="639">
        <f t="shared" si="107"/>
        <v>0</v>
      </c>
      <c r="BC78" s="639">
        <f t="shared" si="107"/>
        <v>0</v>
      </c>
      <c r="BD78" s="639">
        <f t="shared" si="107"/>
        <v>0</v>
      </c>
      <c r="BE78" s="639">
        <f t="shared" si="107"/>
        <v>0</v>
      </c>
      <c r="BF78" s="639">
        <f t="shared" si="107"/>
        <v>0</v>
      </c>
      <c r="BG78" s="639">
        <f t="shared" si="107"/>
        <v>0</v>
      </c>
      <c r="BH78" s="639">
        <f t="shared" si="107"/>
        <v>0</v>
      </c>
      <c r="BI78" s="639">
        <f t="shared" si="107"/>
        <v>0</v>
      </c>
      <c r="BJ78" s="639">
        <f t="shared" si="107"/>
        <v>0</v>
      </c>
      <c r="BK78" s="639">
        <f t="shared" si="107"/>
        <v>0</v>
      </c>
      <c r="BL78" s="639">
        <f t="shared" si="107"/>
        <v>0</v>
      </c>
      <c r="BM78" s="639">
        <f t="shared" si="107"/>
        <v>0</v>
      </c>
      <c r="BN78" s="639">
        <f t="shared" si="107"/>
        <v>0</v>
      </c>
      <c r="BO78" s="639">
        <f t="shared" si="107"/>
        <v>0</v>
      </c>
      <c r="BP78" s="639">
        <f t="shared" si="107"/>
        <v>0</v>
      </c>
      <c r="BQ78" s="639">
        <f t="shared" si="90"/>
        <v>0</v>
      </c>
    </row>
    <row r="79" spans="1:69" s="1283" customFormat="1" ht="12.75">
      <c r="A79" s="683">
        <v>2010</v>
      </c>
      <c r="B79" s="682" t="s">
        <v>1055</v>
      </c>
      <c r="C79" s="1293">
        <f>'I4 BO ASSETS'!G81</f>
        <v>0</v>
      </c>
      <c r="D79" s="1098"/>
      <c r="E79" s="1098"/>
      <c r="F79" s="1098"/>
      <c r="G79" s="1098"/>
      <c r="H79" s="1098"/>
      <c r="I79" s="1098"/>
      <c r="J79" s="1098"/>
      <c r="K79" s="1098"/>
      <c r="L79" s="1098"/>
      <c r="M79" s="1098"/>
      <c r="N79" s="1098"/>
      <c r="O79" s="1098"/>
      <c r="P79" s="1098"/>
      <c r="Q79" s="1098"/>
      <c r="R79" s="1098"/>
      <c r="S79" s="1098"/>
      <c r="T79" s="1098"/>
      <c r="U79" s="1098"/>
      <c r="V79" s="1098"/>
      <c r="W79" s="1098"/>
      <c r="X79" s="1098"/>
      <c r="Y79" s="1098"/>
      <c r="Z79" s="1098"/>
      <c r="AA79" s="639"/>
      <c r="AB79" s="1098"/>
      <c r="AC79" s="1098"/>
      <c r="AD79" s="1098"/>
      <c r="AE79" s="1098"/>
      <c r="AF79" s="1098"/>
      <c r="AG79" s="1098"/>
      <c r="AH79" s="1098"/>
      <c r="AI79" s="1098"/>
      <c r="AJ79" s="1098"/>
      <c r="AK79" s="1098"/>
      <c r="AL79" s="1098"/>
      <c r="AM79" s="1098"/>
      <c r="AN79" s="1098"/>
      <c r="AO79" s="1098"/>
      <c r="AP79" s="1098"/>
      <c r="AQ79" s="1098"/>
      <c r="AR79" s="1098"/>
      <c r="AS79" s="1098"/>
      <c r="AT79" s="1098"/>
      <c r="AU79" s="1098"/>
      <c r="AV79" s="1098"/>
      <c r="AW79" s="639">
        <f t="shared" ref="AW79:BP79" si="108">$C79*AW653</f>
        <v>0</v>
      </c>
      <c r="AX79" s="639">
        <f t="shared" si="108"/>
        <v>0</v>
      </c>
      <c r="AY79" s="639">
        <f t="shared" si="108"/>
        <v>0</v>
      </c>
      <c r="AZ79" s="639">
        <f t="shared" si="108"/>
        <v>0</v>
      </c>
      <c r="BA79" s="639">
        <f t="shared" si="108"/>
        <v>0</v>
      </c>
      <c r="BB79" s="639">
        <f t="shared" si="108"/>
        <v>0</v>
      </c>
      <c r="BC79" s="639">
        <f t="shared" si="108"/>
        <v>0</v>
      </c>
      <c r="BD79" s="639">
        <f t="shared" si="108"/>
        <v>0</v>
      </c>
      <c r="BE79" s="639">
        <f t="shared" si="108"/>
        <v>0</v>
      </c>
      <c r="BF79" s="639">
        <f t="shared" si="108"/>
        <v>0</v>
      </c>
      <c r="BG79" s="639">
        <f t="shared" si="108"/>
        <v>0</v>
      </c>
      <c r="BH79" s="639">
        <f t="shared" si="108"/>
        <v>0</v>
      </c>
      <c r="BI79" s="639">
        <f t="shared" si="108"/>
        <v>0</v>
      </c>
      <c r="BJ79" s="639">
        <f t="shared" si="108"/>
        <v>0</v>
      </c>
      <c r="BK79" s="639">
        <f t="shared" si="108"/>
        <v>0</v>
      </c>
      <c r="BL79" s="639">
        <f t="shared" si="108"/>
        <v>0</v>
      </c>
      <c r="BM79" s="639">
        <f t="shared" si="108"/>
        <v>0</v>
      </c>
      <c r="BN79" s="639">
        <f t="shared" si="108"/>
        <v>0</v>
      </c>
      <c r="BO79" s="639">
        <f t="shared" si="108"/>
        <v>0</v>
      </c>
      <c r="BP79" s="639">
        <f t="shared" si="108"/>
        <v>0</v>
      </c>
      <c r="BQ79" s="639">
        <f t="shared" si="90"/>
        <v>0</v>
      </c>
    </row>
    <row r="80" spans="1:69" s="1289" customFormat="1" ht="12.75">
      <c r="A80" s="1284"/>
      <c r="B80" s="1285" t="s">
        <v>915</v>
      </c>
      <c r="C80" s="1286">
        <f>SUM(C60:C79)</f>
        <v>0</v>
      </c>
      <c r="D80" s="1287"/>
      <c r="E80" s="1287"/>
      <c r="F80" s="1288"/>
      <c r="G80" s="1287"/>
      <c r="H80" s="1287"/>
      <c r="I80" s="1287"/>
      <c r="J80" s="1287"/>
      <c r="K80" s="1287"/>
      <c r="L80" s="1287"/>
      <c r="M80" s="1287"/>
      <c r="N80" s="1287"/>
      <c r="O80" s="1287"/>
      <c r="P80" s="1287"/>
      <c r="Q80" s="1287"/>
      <c r="R80" s="1287"/>
      <c r="S80" s="1287"/>
      <c r="T80" s="1287"/>
      <c r="U80" s="1287"/>
      <c r="V80" s="1287"/>
      <c r="W80" s="1287"/>
      <c r="X80" s="1287"/>
      <c r="Y80" s="1287"/>
      <c r="Z80" s="1287"/>
      <c r="AA80" s="1287"/>
      <c r="AB80" s="1287"/>
      <c r="AC80" s="1287"/>
      <c r="AD80" s="1287"/>
      <c r="AE80" s="1287"/>
      <c r="AF80" s="1287"/>
      <c r="AG80" s="1287"/>
      <c r="AH80" s="1287"/>
      <c r="AI80" s="1287"/>
      <c r="AJ80" s="1287"/>
      <c r="AK80" s="1287"/>
      <c r="AL80" s="1287"/>
      <c r="AM80" s="1287"/>
      <c r="AN80" s="1287"/>
      <c r="AO80" s="1287"/>
      <c r="AP80" s="1287"/>
      <c r="AQ80" s="1287"/>
      <c r="AR80" s="1287"/>
      <c r="AS80" s="1287"/>
      <c r="AT80" s="1287"/>
      <c r="AU80" s="1287"/>
      <c r="AV80" s="1287"/>
      <c r="AW80" s="1287">
        <f>SUM(AW60:AW79)</f>
        <v>0</v>
      </c>
      <c r="AX80" s="1287">
        <f>SUM(AX60:AX79)</f>
        <v>0</v>
      </c>
      <c r="AY80" s="1287">
        <f t="shared" ref="AY80:BQ80" si="109">SUM(AY60:AY79)</f>
        <v>0</v>
      </c>
      <c r="AZ80" s="1287">
        <f t="shared" si="109"/>
        <v>0</v>
      </c>
      <c r="BA80" s="1287">
        <f t="shared" si="109"/>
        <v>0</v>
      </c>
      <c r="BB80" s="1287">
        <f t="shared" si="109"/>
        <v>0</v>
      </c>
      <c r="BC80" s="1287">
        <f t="shared" si="109"/>
        <v>0</v>
      </c>
      <c r="BD80" s="1287">
        <f t="shared" si="109"/>
        <v>0</v>
      </c>
      <c r="BE80" s="1287">
        <f t="shared" si="109"/>
        <v>0</v>
      </c>
      <c r="BF80" s="1287">
        <f t="shared" si="109"/>
        <v>0</v>
      </c>
      <c r="BG80" s="1287">
        <f t="shared" si="109"/>
        <v>0</v>
      </c>
      <c r="BH80" s="1287">
        <f t="shared" si="109"/>
        <v>0</v>
      </c>
      <c r="BI80" s="1287">
        <f t="shared" si="109"/>
        <v>0</v>
      </c>
      <c r="BJ80" s="1287">
        <f t="shared" si="109"/>
        <v>0</v>
      </c>
      <c r="BK80" s="1287">
        <f t="shared" si="109"/>
        <v>0</v>
      </c>
      <c r="BL80" s="1287">
        <f t="shared" si="109"/>
        <v>0</v>
      </c>
      <c r="BM80" s="1287">
        <f t="shared" si="109"/>
        <v>0</v>
      </c>
      <c r="BN80" s="1287">
        <f t="shared" si="109"/>
        <v>0</v>
      </c>
      <c r="BO80" s="1287">
        <f t="shared" si="109"/>
        <v>0</v>
      </c>
      <c r="BP80" s="1287">
        <f t="shared" si="109"/>
        <v>0</v>
      </c>
      <c r="BQ80" s="1287">
        <f t="shared" si="109"/>
        <v>0</v>
      </c>
    </row>
    <row r="81" spans="1:69" s="351" customFormat="1" ht="12.75">
      <c r="C81" s="1294"/>
      <c r="D81" s="639"/>
      <c r="E81" s="639"/>
      <c r="F81" s="639"/>
      <c r="AV81" s="460"/>
      <c r="BQ81" s="460"/>
    </row>
    <row r="82" spans="1:69" s="1213" customFormat="1" ht="13.5" thickBot="1">
      <c r="A82" s="1210"/>
      <c r="B82" s="1211" t="s">
        <v>790</v>
      </c>
      <c r="C82" s="1212">
        <f t="shared" ref="C82:AH82" si="110">C58+C80</f>
        <v>0</v>
      </c>
      <c r="D82" s="1212">
        <f t="shared" si="110"/>
        <v>0</v>
      </c>
      <c r="E82" s="1212">
        <f t="shared" si="110"/>
        <v>0</v>
      </c>
      <c r="F82" s="1212">
        <f t="shared" si="110"/>
        <v>0</v>
      </c>
      <c r="G82" s="1212">
        <f t="shared" si="110"/>
        <v>0</v>
      </c>
      <c r="H82" s="1212">
        <f t="shared" si="110"/>
        <v>0</v>
      </c>
      <c r="I82" s="1212">
        <f t="shared" si="110"/>
        <v>0</v>
      </c>
      <c r="J82" s="1212">
        <f t="shared" si="110"/>
        <v>0</v>
      </c>
      <c r="K82" s="1212">
        <f t="shared" si="110"/>
        <v>0</v>
      </c>
      <c r="L82" s="1212">
        <f t="shared" si="110"/>
        <v>0</v>
      </c>
      <c r="M82" s="1212">
        <f t="shared" si="110"/>
        <v>0</v>
      </c>
      <c r="N82" s="1212">
        <f t="shared" si="110"/>
        <v>0</v>
      </c>
      <c r="O82" s="1212">
        <f t="shared" si="110"/>
        <v>0</v>
      </c>
      <c r="P82" s="1212">
        <f t="shared" si="110"/>
        <v>0</v>
      </c>
      <c r="Q82" s="1212">
        <f t="shared" si="110"/>
        <v>0</v>
      </c>
      <c r="R82" s="1212">
        <f t="shared" si="110"/>
        <v>0</v>
      </c>
      <c r="S82" s="1212">
        <f t="shared" si="110"/>
        <v>0</v>
      </c>
      <c r="T82" s="1212">
        <f t="shared" si="110"/>
        <v>0</v>
      </c>
      <c r="U82" s="1212">
        <f t="shared" si="110"/>
        <v>0</v>
      </c>
      <c r="V82" s="1212">
        <f t="shared" si="110"/>
        <v>0</v>
      </c>
      <c r="W82" s="1212">
        <f t="shared" si="110"/>
        <v>0</v>
      </c>
      <c r="X82" s="1212">
        <f t="shared" si="110"/>
        <v>0</v>
      </c>
      <c r="Y82" s="1212">
        <f t="shared" si="110"/>
        <v>0</v>
      </c>
      <c r="Z82" s="1212">
        <f t="shared" si="110"/>
        <v>0</v>
      </c>
      <c r="AA82" s="1212">
        <f t="shared" si="110"/>
        <v>0</v>
      </c>
      <c r="AB82" s="1212">
        <f t="shared" si="110"/>
        <v>0</v>
      </c>
      <c r="AC82" s="1212">
        <f t="shared" si="110"/>
        <v>0</v>
      </c>
      <c r="AD82" s="1212">
        <f t="shared" si="110"/>
        <v>0</v>
      </c>
      <c r="AE82" s="1212">
        <f t="shared" si="110"/>
        <v>0</v>
      </c>
      <c r="AF82" s="1212">
        <f t="shared" si="110"/>
        <v>0</v>
      </c>
      <c r="AG82" s="1212">
        <f t="shared" si="110"/>
        <v>0</v>
      </c>
      <c r="AH82" s="1212">
        <f t="shared" si="110"/>
        <v>0</v>
      </c>
      <c r="AI82" s="1212">
        <f t="shared" ref="AI82:BQ82" si="111">AI58+AI80</f>
        <v>0</v>
      </c>
      <c r="AJ82" s="1212">
        <f t="shared" si="111"/>
        <v>0</v>
      </c>
      <c r="AK82" s="1212">
        <f t="shared" si="111"/>
        <v>0</v>
      </c>
      <c r="AL82" s="1212">
        <f t="shared" si="111"/>
        <v>0</v>
      </c>
      <c r="AM82" s="1212">
        <f t="shared" si="111"/>
        <v>0</v>
      </c>
      <c r="AN82" s="1212">
        <f t="shared" si="111"/>
        <v>0</v>
      </c>
      <c r="AO82" s="1212">
        <f t="shared" si="111"/>
        <v>0</v>
      </c>
      <c r="AP82" s="1212">
        <f t="shared" si="111"/>
        <v>0</v>
      </c>
      <c r="AQ82" s="1212">
        <f t="shared" si="111"/>
        <v>0</v>
      </c>
      <c r="AR82" s="1212">
        <f t="shared" si="111"/>
        <v>0</v>
      </c>
      <c r="AS82" s="1212">
        <f t="shared" si="111"/>
        <v>0</v>
      </c>
      <c r="AT82" s="1212">
        <f t="shared" si="111"/>
        <v>0</v>
      </c>
      <c r="AU82" s="1212">
        <f t="shared" si="111"/>
        <v>0</v>
      </c>
      <c r="AV82" s="1212">
        <f t="shared" si="111"/>
        <v>0</v>
      </c>
      <c r="AW82" s="1212">
        <f t="shared" si="111"/>
        <v>0</v>
      </c>
      <c r="AX82" s="1212">
        <f t="shared" si="111"/>
        <v>0</v>
      </c>
      <c r="AY82" s="1212">
        <f t="shared" si="111"/>
        <v>0</v>
      </c>
      <c r="AZ82" s="1212">
        <f t="shared" si="111"/>
        <v>0</v>
      </c>
      <c r="BA82" s="1212">
        <f t="shared" si="111"/>
        <v>0</v>
      </c>
      <c r="BB82" s="1212">
        <f t="shared" si="111"/>
        <v>0</v>
      </c>
      <c r="BC82" s="1212">
        <f t="shared" si="111"/>
        <v>0</v>
      </c>
      <c r="BD82" s="1212">
        <f t="shared" si="111"/>
        <v>0</v>
      </c>
      <c r="BE82" s="1212">
        <f t="shared" si="111"/>
        <v>0</v>
      </c>
      <c r="BF82" s="1212">
        <f t="shared" si="111"/>
        <v>0</v>
      </c>
      <c r="BG82" s="1212">
        <f t="shared" si="111"/>
        <v>0</v>
      </c>
      <c r="BH82" s="1212">
        <f t="shared" si="111"/>
        <v>0</v>
      </c>
      <c r="BI82" s="1212">
        <f t="shared" si="111"/>
        <v>0</v>
      </c>
      <c r="BJ82" s="1212">
        <f t="shared" si="111"/>
        <v>0</v>
      </c>
      <c r="BK82" s="1212">
        <f t="shared" si="111"/>
        <v>0</v>
      </c>
      <c r="BL82" s="1212">
        <f t="shared" si="111"/>
        <v>0</v>
      </c>
      <c r="BM82" s="1212">
        <f t="shared" si="111"/>
        <v>0</v>
      </c>
      <c r="BN82" s="1212">
        <f t="shared" si="111"/>
        <v>0</v>
      </c>
      <c r="BO82" s="1212">
        <f t="shared" si="111"/>
        <v>0</v>
      </c>
      <c r="BP82" s="1212">
        <f t="shared" si="111"/>
        <v>0</v>
      </c>
      <c r="BQ82" s="1212">
        <f t="shared" si="111"/>
        <v>0</v>
      </c>
    </row>
    <row r="83" spans="1:69" s="351" customFormat="1" ht="13.5" thickTop="1">
      <c r="A83" s="592"/>
      <c r="B83" s="592"/>
      <c r="C83" s="1294"/>
      <c r="D83" s="1294"/>
      <c r="E83" s="1294"/>
      <c r="F83" s="1294"/>
      <c r="G83" s="1294"/>
      <c r="H83" s="1294"/>
      <c r="I83" s="1294"/>
      <c r="J83" s="1294"/>
      <c r="K83" s="1294"/>
      <c r="L83" s="1294"/>
      <c r="M83" s="1294"/>
      <c r="N83" s="1294"/>
      <c r="O83" s="1294"/>
      <c r="P83" s="1294"/>
      <c r="Q83" s="1294"/>
      <c r="R83" s="1294"/>
      <c r="S83" s="1294"/>
      <c r="T83" s="1294"/>
      <c r="U83" s="1294"/>
      <c r="V83" s="1294"/>
      <c r="W83" s="1294"/>
      <c r="X83" s="1294"/>
      <c r="Y83" s="1294"/>
      <c r="Z83" s="1294"/>
      <c r="AA83" s="1294"/>
      <c r="AB83" s="1294"/>
      <c r="AC83" s="1294"/>
      <c r="AD83" s="1294"/>
      <c r="AE83" s="1294"/>
      <c r="AF83" s="1294"/>
      <c r="AG83" s="1294"/>
      <c r="AH83" s="1294"/>
      <c r="AI83" s="1294"/>
      <c r="AJ83" s="1294"/>
      <c r="AK83" s="1294"/>
      <c r="AL83" s="1294"/>
      <c r="AM83" s="1294"/>
      <c r="AN83" s="1294"/>
      <c r="AO83" s="1294"/>
      <c r="AP83" s="1294"/>
      <c r="AQ83" s="1294"/>
      <c r="AR83" s="1294"/>
      <c r="AS83" s="1294"/>
      <c r="AT83" s="1294"/>
      <c r="AU83" s="1294"/>
      <c r="AV83" s="1294"/>
      <c r="AW83" s="1294"/>
      <c r="AX83" s="1294"/>
      <c r="AY83" s="1294"/>
      <c r="AZ83" s="1294"/>
      <c r="BA83" s="1294"/>
      <c r="BB83" s="1294"/>
      <c r="BC83" s="1294"/>
      <c r="BD83" s="1294"/>
      <c r="BE83" s="1294"/>
      <c r="BF83" s="1294"/>
      <c r="BG83" s="1294"/>
      <c r="BH83" s="1294"/>
      <c r="BI83" s="1294"/>
      <c r="BJ83" s="1294"/>
      <c r="BK83" s="1294"/>
      <c r="BL83" s="1294"/>
      <c r="BM83" s="1294"/>
      <c r="BN83" s="1294"/>
      <c r="BO83" s="1294"/>
      <c r="BP83" s="1294"/>
      <c r="BQ83" s="1294"/>
    </row>
    <row r="84" spans="1:69" s="351" customFormat="1" ht="15.75">
      <c r="A84" s="1743" t="s">
        <v>377</v>
      </c>
      <c r="B84" s="1318"/>
      <c r="C84" s="1319"/>
      <c r="AV84" s="460"/>
    </row>
    <row r="85" spans="1:69" s="1259" customFormat="1" ht="25.5">
      <c r="C85" s="1260"/>
      <c r="D85" s="1261"/>
      <c r="E85" s="1262"/>
      <c r="F85" s="1263"/>
      <c r="G85" s="1264" t="s">
        <v>1139</v>
      </c>
      <c r="H85" s="1264"/>
      <c r="I85" s="1264"/>
      <c r="J85" s="1264"/>
      <c r="K85" s="1264"/>
      <c r="L85" s="1264"/>
      <c r="M85" s="1264"/>
      <c r="N85" s="1264"/>
      <c r="O85" s="1264"/>
      <c r="P85" s="1264"/>
      <c r="Q85" s="1264"/>
      <c r="R85" s="1264"/>
      <c r="S85" s="1264"/>
      <c r="T85" s="1264"/>
      <c r="U85" s="1264"/>
      <c r="V85" s="1264"/>
      <c r="W85" s="1264"/>
      <c r="X85" s="1264"/>
      <c r="Y85" s="1264"/>
      <c r="Z85" s="1264"/>
      <c r="AA85" s="1265"/>
      <c r="AB85" s="1264" t="s">
        <v>1140</v>
      </c>
      <c r="AC85" s="1264"/>
      <c r="AD85" s="1264"/>
      <c r="AE85" s="1264"/>
      <c r="AF85" s="1264"/>
      <c r="AG85" s="1264"/>
      <c r="AH85" s="1264"/>
      <c r="AI85" s="1264"/>
      <c r="AJ85" s="1264"/>
      <c r="AK85" s="1264"/>
      <c r="AL85" s="1264"/>
      <c r="AM85" s="1264"/>
      <c r="AN85" s="1264"/>
      <c r="AO85" s="1264"/>
      <c r="AP85" s="1264"/>
      <c r="AQ85" s="1264"/>
      <c r="AR85" s="1264"/>
      <c r="AS85" s="1264"/>
      <c r="AT85" s="1264"/>
      <c r="AU85" s="1264"/>
      <c r="AV85" s="1265"/>
      <c r="AW85" s="1266" t="s">
        <v>1141</v>
      </c>
      <c r="AX85" s="1264"/>
      <c r="AY85" s="1264"/>
      <c r="AZ85" s="1264"/>
      <c r="BA85" s="1264"/>
      <c r="BB85" s="1264"/>
      <c r="BC85" s="1264"/>
      <c r="BD85" s="1264"/>
      <c r="BE85" s="1264"/>
      <c r="BF85" s="1264"/>
      <c r="BG85" s="1264"/>
      <c r="BH85" s="1264"/>
      <c r="BI85" s="1264"/>
      <c r="BJ85" s="1264"/>
      <c r="BK85" s="1264"/>
      <c r="BL85" s="1264"/>
      <c r="BM85" s="1264"/>
      <c r="BN85" s="1264"/>
      <c r="BO85" s="1264"/>
      <c r="BP85" s="1264"/>
      <c r="BQ85" s="1265"/>
    </row>
    <row r="86" spans="1:69" s="1077" customFormat="1" ht="12.75">
      <c r="A86" s="1267"/>
      <c r="B86" s="1267"/>
      <c r="C86" s="1268"/>
      <c r="D86" s="1269"/>
      <c r="E86" s="1270"/>
      <c r="F86" s="1271"/>
      <c r="G86" s="1272">
        <v>1</v>
      </c>
      <c r="H86" s="1272">
        <v>2</v>
      </c>
      <c r="I86" s="1272">
        <v>3</v>
      </c>
      <c r="J86" s="1272">
        <v>4</v>
      </c>
      <c r="K86" s="1272">
        <v>5</v>
      </c>
      <c r="L86" s="1272">
        <v>6</v>
      </c>
      <c r="M86" s="1272">
        <v>7</v>
      </c>
      <c r="N86" s="1272">
        <v>8</v>
      </c>
      <c r="O86" s="1272">
        <v>9</v>
      </c>
      <c r="P86" s="1272">
        <v>10</v>
      </c>
      <c r="Q86" s="1272">
        <v>11</v>
      </c>
      <c r="R86" s="1272">
        <v>12</v>
      </c>
      <c r="S86" s="1272">
        <v>13</v>
      </c>
      <c r="T86" s="1272">
        <v>14</v>
      </c>
      <c r="U86" s="1272">
        <v>15</v>
      </c>
      <c r="V86" s="1272">
        <v>16</v>
      </c>
      <c r="W86" s="1272">
        <v>17</v>
      </c>
      <c r="X86" s="1272">
        <v>18</v>
      </c>
      <c r="Y86" s="1272">
        <v>19</v>
      </c>
      <c r="Z86" s="1272">
        <v>20</v>
      </c>
      <c r="AA86" s="1273" t="s">
        <v>713</v>
      </c>
      <c r="AB86" s="1272">
        <v>1</v>
      </c>
      <c r="AC86" s="1272">
        <v>2</v>
      </c>
      <c r="AD86" s="1272">
        <v>3</v>
      </c>
      <c r="AE86" s="1272">
        <v>4</v>
      </c>
      <c r="AF86" s="1272">
        <v>5</v>
      </c>
      <c r="AG86" s="1272">
        <v>6</v>
      </c>
      <c r="AH86" s="1272">
        <v>7</v>
      </c>
      <c r="AI86" s="1272">
        <v>8</v>
      </c>
      <c r="AJ86" s="1272">
        <v>9</v>
      </c>
      <c r="AK86" s="1272">
        <v>10</v>
      </c>
      <c r="AL86" s="1272">
        <v>11</v>
      </c>
      <c r="AM86" s="1272">
        <v>12</v>
      </c>
      <c r="AN86" s="1272">
        <v>13</v>
      </c>
      <c r="AO86" s="1272">
        <v>14</v>
      </c>
      <c r="AP86" s="1272">
        <v>15</v>
      </c>
      <c r="AQ86" s="1272">
        <v>16</v>
      </c>
      <c r="AR86" s="1272">
        <v>17</v>
      </c>
      <c r="AS86" s="1272">
        <v>18</v>
      </c>
      <c r="AT86" s="1272">
        <v>19</v>
      </c>
      <c r="AU86" s="1272">
        <v>20</v>
      </c>
      <c r="AV86" s="1273" t="s">
        <v>713</v>
      </c>
      <c r="AW86" s="1274">
        <v>1</v>
      </c>
      <c r="AX86" s="1272">
        <v>2</v>
      </c>
      <c r="AY86" s="1272">
        <v>3</v>
      </c>
      <c r="AZ86" s="1272">
        <v>4</v>
      </c>
      <c r="BA86" s="1272">
        <v>5</v>
      </c>
      <c r="BB86" s="1272">
        <v>6</v>
      </c>
      <c r="BC86" s="1272">
        <v>7</v>
      </c>
      <c r="BD86" s="1272">
        <v>8</v>
      </c>
      <c r="BE86" s="1272">
        <v>9</v>
      </c>
      <c r="BF86" s="1272">
        <v>10</v>
      </c>
      <c r="BG86" s="1272">
        <v>11</v>
      </c>
      <c r="BH86" s="1272">
        <v>12</v>
      </c>
      <c r="BI86" s="1272">
        <v>13</v>
      </c>
      <c r="BJ86" s="1272">
        <v>14</v>
      </c>
      <c r="BK86" s="1272">
        <v>15</v>
      </c>
      <c r="BL86" s="1272">
        <v>16</v>
      </c>
      <c r="BM86" s="1272">
        <v>17</v>
      </c>
      <c r="BN86" s="1272">
        <v>18</v>
      </c>
      <c r="BO86" s="1272">
        <v>19</v>
      </c>
      <c r="BP86" s="1272">
        <v>20</v>
      </c>
      <c r="BQ86" s="1273" t="s">
        <v>713</v>
      </c>
    </row>
    <row r="87" spans="1:69" s="446" customFormat="1" ht="38.25">
      <c r="A87" s="88" t="s">
        <v>1189</v>
      </c>
      <c r="B87" s="88" t="s">
        <v>642</v>
      </c>
      <c r="C87" s="1317" t="s">
        <v>789</v>
      </c>
      <c r="D87" s="1276" t="s">
        <v>308</v>
      </c>
      <c r="E87" s="1277" t="s">
        <v>309</v>
      </c>
      <c r="F87" s="1278" t="s">
        <v>769</v>
      </c>
      <c r="G87" s="853" t="str">
        <f>IF('I2 LDC class'!$D$20="",'I2 LDC class'!$C$20,'I2 LDC class'!$D$20)</f>
        <v>Residential</v>
      </c>
      <c r="H87" s="853" t="str">
        <f>IF('I2 LDC class'!$D$21="",'I2 LDC class'!$C$21,'I2 LDC class'!$D$21)</f>
        <v>General Service Less Than 50 kW</v>
      </c>
      <c r="I87" s="853" t="str">
        <f>IF('I2 LDC class'!$D$22="",'I2 LDC class'!$C$22,'I2 LDC class'!$D$22)</f>
        <v>General Service 50 to 4,999 kW</v>
      </c>
      <c r="J87" s="853" t="str">
        <f>IF('I2 LDC class'!$D$23="",'I2 LDC class'!$C$23,'I2 LDC class'!$D$23)</f>
        <v>GS&gt; 50-TOU</v>
      </c>
      <c r="K87" s="853" t="str">
        <f>IF('I2 LDC class'!$D$24="",'I2 LDC class'!$C$24,'I2 LDC class'!$D$24)</f>
        <v>GS &gt;50-Intermediate</v>
      </c>
      <c r="L87" s="853" t="str">
        <f>IF('I2 LDC class'!$D$25="",'I2 LDC class'!$C$25,'I2 LDC class'!$D$25)</f>
        <v>Large Use &gt;5MW</v>
      </c>
      <c r="M87" s="853" t="str">
        <f>IF('I2 LDC class'!$D$26="",'I2 LDC class'!$C$26,'I2 LDC class'!$D$26)</f>
        <v>Street Lighting</v>
      </c>
      <c r="N87" s="853" t="str">
        <f>IF('I2 LDC class'!$D$27="",'I2 LDC class'!$C$27,'I2 LDC class'!$D$27)</f>
        <v>Sentinel</v>
      </c>
      <c r="O87" s="853" t="str">
        <f>IF('I2 LDC class'!$D$28="",'I2 LDC class'!$C$28,'I2 LDC class'!$D$28)</f>
        <v>Unmetered Scattered Load</v>
      </c>
      <c r="P87" s="853" t="str">
        <f>IF('I2 LDC class'!$D$29="",'I2 LDC class'!$C$29,'I2 LDC class'!$D$29)</f>
        <v>Embedded Distributor</v>
      </c>
      <c r="Q87" s="853" t="str">
        <f>IF('I2 LDC class'!$D$30="",'I2 LDC class'!$C$30,'I2 LDC class'!$D$30)</f>
        <v>Back-up/Standby Power</v>
      </c>
      <c r="R87" s="853" t="str">
        <f>IF('I2 LDC class'!$D$31="",'I2 LDC class'!$C$31,'I2 LDC class'!$D$31)</f>
        <v>Rate Class 1</v>
      </c>
      <c r="S87" s="853" t="str">
        <f>IF('I2 LDC class'!$D$32="",'I2 LDC class'!$C$32,'I2 LDC class'!$D$32)</f>
        <v>Rate class 2</v>
      </c>
      <c r="T87" s="853" t="str">
        <f>IF('I2 LDC class'!$D$33="",'I2 LDC class'!$C$33,'I2 LDC class'!$D$33)</f>
        <v>Rate class 3</v>
      </c>
      <c r="U87" s="853" t="str">
        <f>IF('I2 LDC class'!$D$34="",'I2 LDC class'!$C$34,'I2 LDC class'!$D$34)</f>
        <v>Rate class 4</v>
      </c>
      <c r="V87" s="853" t="str">
        <f>IF('I2 LDC class'!$D$35="",'I2 LDC class'!$C$35,'I2 LDC class'!$D$35)</f>
        <v>Rate class 5</v>
      </c>
      <c r="W87" s="853" t="str">
        <f>IF('I2 LDC class'!$D$36="",'I2 LDC class'!$C$36,'I2 LDC class'!$D$36)</f>
        <v>Rate class 6</v>
      </c>
      <c r="X87" s="853" t="str">
        <f>IF('I2 LDC class'!$D$37="",'I2 LDC class'!$C$37,'I2 LDC class'!$D$37)</f>
        <v>Rate class 7</v>
      </c>
      <c r="Y87" s="853" t="str">
        <f>IF('I2 LDC class'!$D$38="",'I2 LDC class'!$C$38,'I2 LDC class'!$D$38)</f>
        <v>Rate class 8</v>
      </c>
      <c r="Z87" s="853" t="str">
        <f>IF('I2 LDC class'!$D$39="",'I2 LDC class'!$C$39,'I2 LDC class'!$D$39)</f>
        <v>Rate class 9</v>
      </c>
      <c r="AA87" s="1280" t="s">
        <v>713</v>
      </c>
      <c r="AB87" s="853" t="str">
        <f>IF('I2 LDC class'!$D$20="",'I2 LDC class'!$C$20,'I2 LDC class'!$D$20)</f>
        <v>Residential</v>
      </c>
      <c r="AC87" s="853" t="str">
        <f>IF('I2 LDC class'!$D$21="",'I2 LDC class'!$C$21,'I2 LDC class'!$D$21)</f>
        <v>General Service Less Than 50 kW</v>
      </c>
      <c r="AD87" s="853" t="str">
        <f>IF('I2 LDC class'!$D$22="",'I2 LDC class'!$C$22,'I2 LDC class'!$D$22)</f>
        <v>General Service 50 to 4,999 kW</v>
      </c>
      <c r="AE87" s="853" t="str">
        <f>IF('I2 LDC class'!$D$23="",'I2 LDC class'!$C$23,'I2 LDC class'!$D$23)</f>
        <v>GS&gt; 50-TOU</v>
      </c>
      <c r="AF87" s="853" t="str">
        <f>IF('I2 LDC class'!$D$24="",'I2 LDC class'!$C$24,'I2 LDC class'!$D$24)</f>
        <v>GS &gt;50-Intermediate</v>
      </c>
      <c r="AG87" s="853" t="str">
        <f>IF('I2 LDC class'!$D$25="",'I2 LDC class'!$C$25,'I2 LDC class'!$D$25)</f>
        <v>Large Use &gt;5MW</v>
      </c>
      <c r="AH87" s="853" t="str">
        <f>IF('I2 LDC class'!$D$26="",'I2 LDC class'!$C$26,'I2 LDC class'!$D$26)</f>
        <v>Street Lighting</v>
      </c>
      <c r="AI87" s="853" t="str">
        <f>IF('I2 LDC class'!$D$27="",'I2 LDC class'!$C$27,'I2 LDC class'!$D$27)</f>
        <v>Sentinel</v>
      </c>
      <c r="AJ87" s="853" t="str">
        <f>IF('I2 LDC class'!$D$28="",'I2 LDC class'!$C$28,'I2 LDC class'!$D$28)</f>
        <v>Unmetered Scattered Load</v>
      </c>
      <c r="AK87" s="853" t="str">
        <f>IF('I2 LDC class'!$D$29="",'I2 LDC class'!$C$29,'I2 LDC class'!$D$29)</f>
        <v>Embedded Distributor</v>
      </c>
      <c r="AL87" s="853" t="str">
        <f>IF('I2 LDC class'!$D$30="",'I2 LDC class'!$C$30,'I2 LDC class'!$D$30)</f>
        <v>Back-up/Standby Power</v>
      </c>
      <c r="AM87" s="853" t="str">
        <f>IF('I2 LDC class'!$D$31="",'I2 LDC class'!$C$31,'I2 LDC class'!$D$31)</f>
        <v>Rate Class 1</v>
      </c>
      <c r="AN87" s="853" t="str">
        <f>IF('I2 LDC class'!$D$32="",'I2 LDC class'!$C$32,'I2 LDC class'!$D$32)</f>
        <v>Rate class 2</v>
      </c>
      <c r="AO87" s="853" t="str">
        <f>IF('I2 LDC class'!$D$33="",'I2 LDC class'!$C$33,'I2 LDC class'!$D$33)</f>
        <v>Rate class 3</v>
      </c>
      <c r="AP87" s="853" t="str">
        <f>IF('I2 LDC class'!$D$34="",'I2 LDC class'!$C$34,'I2 LDC class'!$D$34)</f>
        <v>Rate class 4</v>
      </c>
      <c r="AQ87" s="853" t="str">
        <f>IF('I2 LDC class'!$D$35="",'I2 LDC class'!$C$35,'I2 LDC class'!$D$35)</f>
        <v>Rate class 5</v>
      </c>
      <c r="AR87" s="853" t="str">
        <f>IF('I2 LDC class'!$D$36="",'I2 LDC class'!$C$36,'I2 LDC class'!$D$36)</f>
        <v>Rate class 6</v>
      </c>
      <c r="AS87" s="853" t="str">
        <f>IF('I2 LDC class'!$D$37="",'I2 LDC class'!$C$37,'I2 LDC class'!$D$37)</f>
        <v>Rate class 7</v>
      </c>
      <c r="AT87" s="853" t="str">
        <f>IF('I2 LDC class'!$D$38="",'I2 LDC class'!$C$38,'I2 LDC class'!$D$38)</f>
        <v>Rate class 8</v>
      </c>
      <c r="AU87" s="853" t="str">
        <f>IF('I2 LDC class'!$D$39="",'I2 LDC class'!$C$39,'I2 LDC class'!$D$39)</f>
        <v>Rate class 9</v>
      </c>
      <c r="AV87" s="1280" t="s">
        <v>713</v>
      </c>
      <c r="AW87" s="853" t="str">
        <f>IF('I2 LDC class'!$D$20="",'I2 LDC class'!$C$20,'I2 LDC class'!$D$20)</f>
        <v>Residential</v>
      </c>
      <c r="AX87" s="853" t="str">
        <f>IF('I2 LDC class'!$D$21="",'I2 LDC class'!$C$21,'I2 LDC class'!$D$21)</f>
        <v>General Service Less Than 50 kW</v>
      </c>
      <c r="AY87" s="853" t="str">
        <f>IF('I2 LDC class'!$D$22="",'I2 LDC class'!$C$22,'I2 LDC class'!$D$22)</f>
        <v>General Service 50 to 4,999 kW</v>
      </c>
      <c r="AZ87" s="853" t="str">
        <f>IF('I2 LDC class'!$D$23="",'I2 LDC class'!$C$23,'I2 LDC class'!$D$23)</f>
        <v>GS&gt; 50-TOU</v>
      </c>
      <c r="BA87" s="853" t="str">
        <f>IF('I2 LDC class'!$D$24="",'I2 LDC class'!$C$24,'I2 LDC class'!$D$24)</f>
        <v>GS &gt;50-Intermediate</v>
      </c>
      <c r="BB87" s="853" t="str">
        <f>IF('I2 LDC class'!$D$25="",'I2 LDC class'!$C$25,'I2 LDC class'!$D$25)</f>
        <v>Large Use &gt;5MW</v>
      </c>
      <c r="BC87" s="853" t="str">
        <f>IF('I2 LDC class'!$D$26="",'I2 LDC class'!$C$26,'I2 LDC class'!$D$26)</f>
        <v>Street Lighting</v>
      </c>
      <c r="BD87" s="853" t="str">
        <f>IF('I2 LDC class'!$D$27="",'I2 LDC class'!$C$27,'I2 LDC class'!$D$27)</f>
        <v>Sentinel</v>
      </c>
      <c r="BE87" s="853" t="str">
        <f>IF('I2 LDC class'!$D$28="",'I2 LDC class'!$C$28,'I2 LDC class'!$D$28)</f>
        <v>Unmetered Scattered Load</v>
      </c>
      <c r="BF87" s="853" t="str">
        <f>IF('I2 LDC class'!$D$29="",'I2 LDC class'!$C$29,'I2 LDC class'!$D$29)</f>
        <v>Embedded Distributor</v>
      </c>
      <c r="BG87" s="853" t="str">
        <f>IF('I2 LDC class'!$D$30="",'I2 LDC class'!$C$30,'I2 LDC class'!$D$30)</f>
        <v>Back-up/Standby Power</v>
      </c>
      <c r="BH87" s="853" t="str">
        <f>IF('I2 LDC class'!$D$31="",'I2 LDC class'!$C$31,'I2 LDC class'!$D$31)</f>
        <v>Rate Class 1</v>
      </c>
      <c r="BI87" s="853" t="str">
        <f>IF('I2 LDC class'!$D$32="",'I2 LDC class'!$C$32,'I2 LDC class'!$D$32)</f>
        <v>Rate class 2</v>
      </c>
      <c r="BJ87" s="853" t="str">
        <f>IF('I2 LDC class'!$D$33="",'I2 LDC class'!$C$33,'I2 LDC class'!$D$33)</f>
        <v>Rate class 3</v>
      </c>
      <c r="BK87" s="853" t="str">
        <f>IF('I2 LDC class'!$D$34="",'I2 LDC class'!$C$34,'I2 LDC class'!$D$34)</f>
        <v>Rate class 4</v>
      </c>
      <c r="BL87" s="853" t="str">
        <f>IF('I2 LDC class'!$D$35="",'I2 LDC class'!$C$35,'I2 LDC class'!$D$35)</f>
        <v>Rate class 5</v>
      </c>
      <c r="BM87" s="853" t="str">
        <f>IF('I2 LDC class'!$D$36="",'I2 LDC class'!$C$36,'I2 LDC class'!$D$36)</f>
        <v>Rate class 6</v>
      </c>
      <c r="BN87" s="853" t="str">
        <f>IF('I2 LDC class'!$D$37="",'I2 LDC class'!$C$37,'I2 LDC class'!$D$37)</f>
        <v>Rate class 7</v>
      </c>
      <c r="BO87" s="853" t="str">
        <f>IF('I2 LDC class'!$D$38="",'I2 LDC class'!$C$38,'I2 LDC class'!$D$38)</f>
        <v>Rate class 8</v>
      </c>
      <c r="BP87" s="853" t="str">
        <f>IF('I2 LDC class'!$D$39="",'I2 LDC class'!$C$39,'I2 LDC class'!$D$39)</f>
        <v>Rate class 9</v>
      </c>
      <c r="BQ87" s="1280" t="s">
        <v>713</v>
      </c>
    </row>
    <row r="88" spans="1:69" s="1322" customFormat="1" ht="12.75">
      <c r="A88" s="219">
        <v>1565</v>
      </c>
      <c r="B88" s="219" t="s">
        <v>654</v>
      </c>
      <c r="C88" s="1320">
        <f>'I4 BO ASSETS'!H17</f>
        <v>0</v>
      </c>
      <c r="D88" s="1321">
        <f t="shared" ref="D88:E107" si="112">$C88*D592</f>
        <v>0</v>
      </c>
      <c r="E88" s="1321">
        <f t="shared" si="112"/>
        <v>0</v>
      </c>
      <c r="F88" s="1321">
        <f>D88+E88</f>
        <v>0</v>
      </c>
      <c r="G88" s="1321">
        <f t="shared" ref="G88:Z88" si="113">$D88*G592</f>
        <v>0</v>
      </c>
      <c r="H88" s="1321">
        <f t="shared" si="113"/>
        <v>0</v>
      </c>
      <c r="I88" s="1321">
        <f t="shared" si="113"/>
        <v>0</v>
      </c>
      <c r="J88" s="1321">
        <f t="shared" si="113"/>
        <v>0</v>
      </c>
      <c r="K88" s="1321">
        <f t="shared" si="113"/>
        <v>0</v>
      </c>
      <c r="L88" s="1321">
        <f t="shared" si="113"/>
        <v>0</v>
      </c>
      <c r="M88" s="1321">
        <f t="shared" si="113"/>
        <v>0</v>
      </c>
      <c r="N88" s="1321">
        <f t="shared" si="113"/>
        <v>0</v>
      </c>
      <c r="O88" s="1321">
        <f t="shared" si="113"/>
        <v>0</v>
      </c>
      <c r="P88" s="1321">
        <f t="shared" si="113"/>
        <v>0</v>
      </c>
      <c r="Q88" s="1321">
        <f t="shared" si="113"/>
        <v>0</v>
      </c>
      <c r="R88" s="1321">
        <f t="shared" si="113"/>
        <v>0</v>
      </c>
      <c r="S88" s="1321">
        <f t="shared" si="113"/>
        <v>0</v>
      </c>
      <c r="T88" s="1321">
        <f t="shared" si="113"/>
        <v>0</v>
      </c>
      <c r="U88" s="1321">
        <f t="shared" si="113"/>
        <v>0</v>
      </c>
      <c r="V88" s="1321">
        <f t="shared" si="113"/>
        <v>0</v>
      </c>
      <c r="W88" s="1321">
        <f t="shared" si="113"/>
        <v>0</v>
      </c>
      <c r="X88" s="1321">
        <f t="shared" si="113"/>
        <v>0</v>
      </c>
      <c r="Y88" s="1321">
        <f t="shared" si="113"/>
        <v>0</v>
      </c>
      <c r="Z88" s="1321">
        <f t="shared" si="113"/>
        <v>0</v>
      </c>
      <c r="AA88" s="1321">
        <f>SUM(G88:Z88)</f>
        <v>0</v>
      </c>
      <c r="AB88" s="1321">
        <f t="shared" ref="AB88:AU88" si="114">$E88*AB592</f>
        <v>0</v>
      </c>
      <c r="AC88" s="1321">
        <f t="shared" si="114"/>
        <v>0</v>
      </c>
      <c r="AD88" s="1321">
        <f t="shared" si="114"/>
        <v>0</v>
      </c>
      <c r="AE88" s="1321">
        <f t="shared" si="114"/>
        <v>0</v>
      </c>
      <c r="AF88" s="1321">
        <f t="shared" si="114"/>
        <v>0</v>
      </c>
      <c r="AG88" s="1321">
        <f t="shared" si="114"/>
        <v>0</v>
      </c>
      <c r="AH88" s="1321">
        <f t="shared" si="114"/>
        <v>0</v>
      </c>
      <c r="AI88" s="1321">
        <f t="shared" si="114"/>
        <v>0</v>
      </c>
      <c r="AJ88" s="1321">
        <f t="shared" si="114"/>
        <v>0</v>
      </c>
      <c r="AK88" s="1321">
        <f t="shared" si="114"/>
        <v>0</v>
      </c>
      <c r="AL88" s="1321">
        <f t="shared" si="114"/>
        <v>0</v>
      </c>
      <c r="AM88" s="1321">
        <f t="shared" si="114"/>
        <v>0</v>
      </c>
      <c r="AN88" s="1321">
        <f t="shared" si="114"/>
        <v>0</v>
      </c>
      <c r="AO88" s="1321">
        <f t="shared" si="114"/>
        <v>0</v>
      </c>
      <c r="AP88" s="1321">
        <f t="shared" si="114"/>
        <v>0</v>
      </c>
      <c r="AQ88" s="1321">
        <f t="shared" si="114"/>
        <v>0</v>
      </c>
      <c r="AR88" s="1321">
        <f t="shared" si="114"/>
        <v>0</v>
      </c>
      <c r="AS88" s="1321">
        <f t="shared" si="114"/>
        <v>0</v>
      </c>
      <c r="AT88" s="1321">
        <f t="shared" si="114"/>
        <v>0</v>
      </c>
      <c r="AU88" s="1321">
        <f t="shared" si="114"/>
        <v>0</v>
      </c>
      <c r="AV88" s="1321">
        <f>SUM(AB88:AU88)</f>
        <v>0</v>
      </c>
      <c r="AW88" s="1321"/>
      <c r="AX88" s="1321"/>
      <c r="AY88" s="1321"/>
      <c r="AZ88" s="1321"/>
      <c r="BA88" s="1321"/>
      <c r="BB88" s="1321"/>
      <c r="BC88" s="1321"/>
      <c r="BD88" s="1321"/>
      <c r="BE88" s="1321"/>
      <c r="BF88" s="1321"/>
      <c r="BG88" s="1321"/>
      <c r="BH88" s="1321"/>
      <c r="BI88" s="1321"/>
      <c r="BJ88" s="1321"/>
      <c r="BK88" s="1321"/>
      <c r="BL88" s="1321"/>
      <c r="BM88" s="1321"/>
      <c r="BN88" s="1321"/>
      <c r="BO88" s="1321"/>
      <c r="BP88" s="1321"/>
      <c r="BQ88" s="1321"/>
    </row>
    <row r="89" spans="1:69" s="1322" customFormat="1" ht="12.75">
      <c r="A89" s="1281">
        <v>1805</v>
      </c>
      <c r="B89" s="219" t="s">
        <v>282</v>
      </c>
      <c r="C89" s="1320">
        <f>'I4 BO ASSETS'!H18</f>
        <v>0</v>
      </c>
      <c r="D89" s="1321">
        <f t="shared" si="112"/>
        <v>0</v>
      </c>
      <c r="E89" s="1321">
        <f t="shared" si="112"/>
        <v>0</v>
      </c>
      <c r="F89" s="1321">
        <f t="shared" ref="F89:F127" si="115">D89+E89</f>
        <v>0</v>
      </c>
      <c r="G89" s="1321">
        <f t="shared" ref="G89:Z89" si="116">$D89*G593</f>
        <v>0</v>
      </c>
      <c r="H89" s="1321">
        <f t="shared" si="116"/>
        <v>0</v>
      </c>
      <c r="I89" s="1321">
        <f t="shared" si="116"/>
        <v>0</v>
      </c>
      <c r="J89" s="1321">
        <f t="shared" si="116"/>
        <v>0</v>
      </c>
      <c r="K89" s="1321">
        <f t="shared" si="116"/>
        <v>0</v>
      </c>
      <c r="L89" s="1321">
        <f t="shared" si="116"/>
        <v>0</v>
      </c>
      <c r="M89" s="1321">
        <f t="shared" si="116"/>
        <v>0</v>
      </c>
      <c r="N89" s="1321">
        <f t="shared" si="116"/>
        <v>0</v>
      </c>
      <c r="O89" s="1321">
        <f t="shared" si="116"/>
        <v>0</v>
      </c>
      <c r="P89" s="1321">
        <f t="shared" si="116"/>
        <v>0</v>
      </c>
      <c r="Q89" s="1321">
        <f t="shared" si="116"/>
        <v>0</v>
      </c>
      <c r="R89" s="1321">
        <f t="shared" si="116"/>
        <v>0</v>
      </c>
      <c r="S89" s="1321">
        <f t="shared" si="116"/>
        <v>0</v>
      </c>
      <c r="T89" s="1321">
        <f t="shared" si="116"/>
        <v>0</v>
      </c>
      <c r="U89" s="1321">
        <f t="shared" si="116"/>
        <v>0</v>
      </c>
      <c r="V89" s="1321">
        <f t="shared" si="116"/>
        <v>0</v>
      </c>
      <c r="W89" s="1321">
        <f t="shared" si="116"/>
        <v>0</v>
      </c>
      <c r="X89" s="1321">
        <f t="shared" si="116"/>
        <v>0</v>
      </c>
      <c r="Y89" s="1321">
        <f t="shared" si="116"/>
        <v>0</v>
      </c>
      <c r="Z89" s="1321">
        <f t="shared" si="116"/>
        <v>0</v>
      </c>
      <c r="AA89" s="1321">
        <f t="shared" ref="AA89:AA127" si="117">SUM(G89:Z89)</f>
        <v>0</v>
      </c>
      <c r="AB89" s="1321">
        <f t="shared" ref="AB89:AU89" si="118">$E89*AB593</f>
        <v>0</v>
      </c>
      <c r="AC89" s="1321">
        <f t="shared" si="118"/>
        <v>0</v>
      </c>
      <c r="AD89" s="1321">
        <f t="shared" si="118"/>
        <v>0</v>
      </c>
      <c r="AE89" s="1321">
        <f t="shared" si="118"/>
        <v>0</v>
      </c>
      <c r="AF89" s="1321">
        <f t="shared" si="118"/>
        <v>0</v>
      </c>
      <c r="AG89" s="1321">
        <f t="shared" si="118"/>
        <v>0</v>
      </c>
      <c r="AH89" s="1321">
        <f t="shared" si="118"/>
        <v>0</v>
      </c>
      <c r="AI89" s="1321">
        <f t="shared" si="118"/>
        <v>0</v>
      </c>
      <c r="AJ89" s="1321">
        <f t="shared" si="118"/>
        <v>0</v>
      </c>
      <c r="AK89" s="1321">
        <f t="shared" si="118"/>
        <v>0</v>
      </c>
      <c r="AL89" s="1321">
        <f t="shared" si="118"/>
        <v>0</v>
      </c>
      <c r="AM89" s="1321">
        <f t="shared" si="118"/>
        <v>0</v>
      </c>
      <c r="AN89" s="1321">
        <f t="shared" si="118"/>
        <v>0</v>
      </c>
      <c r="AO89" s="1321">
        <f t="shared" si="118"/>
        <v>0</v>
      </c>
      <c r="AP89" s="1321">
        <f t="shared" si="118"/>
        <v>0</v>
      </c>
      <c r="AQ89" s="1321">
        <f t="shared" si="118"/>
        <v>0</v>
      </c>
      <c r="AR89" s="1321">
        <f t="shared" si="118"/>
        <v>0</v>
      </c>
      <c r="AS89" s="1321">
        <f t="shared" si="118"/>
        <v>0</v>
      </c>
      <c r="AT89" s="1321">
        <f t="shared" si="118"/>
        <v>0</v>
      </c>
      <c r="AU89" s="1321">
        <f t="shared" si="118"/>
        <v>0</v>
      </c>
      <c r="AV89" s="1321">
        <f t="shared" ref="AV89:AV127" si="119">SUM(AB89:AU89)</f>
        <v>0</v>
      </c>
      <c r="AW89" s="1321"/>
      <c r="AX89" s="1321"/>
      <c r="AY89" s="1321"/>
      <c r="AZ89" s="1321"/>
      <c r="BA89" s="1321"/>
      <c r="BB89" s="1321"/>
      <c r="BC89" s="1321"/>
      <c r="BD89" s="1321"/>
      <c r="BE89" s="1321"/>
      <c r="BF89" s="1321"/>
      <c r="BG89" s="1321"/>
      <c r="BH89" s="1321"/>
      <c r="BI89" s="1321"/>
      <c r="BJ89" s="1321"/>
      <c r="BK89" s="1321"/>
      <c r="BL89" s="1321"/>
      <c r="BM89" s="1321"/>
      <c r="BN89" s="1321"/>
      <c r="BO89" s="1321"/>
      <c r="BP89" s="1321"/>
      <c r="BQ89" s="1321"/>
    </row>
    <row r="90" spans="1:69" s="1322" customFormat="1" ht="12.75">
      <c r="A90" s="1281" t="s">
        <v>821</v>
      </c>
      <c r="B90" s="219" t="s">
        <v>340</v>
      </c>
      <c r="C90" s="1320">
        <f>'I4 BO ASSETS'!H19</f>
        <v>0</v>
      </c>
      <c r="D90" s="1321">
        <f t="shared" si="112"/>
        <v>0</v>
      </c>
      <c r="E90" s="1321">
        <f t="shared" si="112"/>
        <v>0</v>
      </c>
      <c r="F90" s="1321">
        <f t="shared" si="115"/>
        <v>0</v>
      </c>
      <c r="G90" s="1321">
        <f t="shared" ref="G90:Z90" si="120">$D90*G594</f>
        <v>0</v>
      </c>
      <c r="H90" s="1321">
        <f t="shared" si="120"/>
        <v>0</v>
      </c>
      <c r="I90" s="1321">
        <f t="shared" si="120"/>
        <v>0</v>
      </c>
      <c r="J90" s="1321">
        <f t="shared" si="120"/>
        <v>0</v>
      </c>
      <c r="K90" s="1321">
        <f t="shared" si="120"/>
        <v>0</v>
      </c>
      <c r="L90" s="1321">
        <f t="shared" si="120"/>
        <v>0</v>
      </c>
      <c r="M90" s="1321">
        <f t="shared" si="120"/>
        <v>0</v>
      </c>
      <c r="N90" s="1321">
        <f t="shared" si="120"/>
        <v>0</v>
      </c>
      <c r="O90" s="1321">
        <f t="shared" si="120"/>
        <v>0</v>
      </c>
      <c r="P90" s="1321">
        <f t="shared" si="120"/>
        <v>0</v>
      </c>
      <c r="Q90" s="1321">
        <f t="shared" si="120"/>
        <v>0</v>
      </c>
      <c r="R90" s="1321">
        <f t="shared" si="120"/>
        <v>0</v>
      </c>
      <c r="S90" s="1321">
        <f t="shared" si="120"/>
        <v>0</v>
      </c>
      <c r="T90" s="1321">
        <f t="shared" si="120"/>
        <v>0</v>
      </c>
      <c r="U90" s="1321">
        <f t="shared" si="120"/>
        <v>0</v>
      </c>
      <c r="V90" s="1321">
        <f t="shared" si="120"/>
        <v>0</v>
      </c>
      <c r="W90" s="1321">
        <f t="shared" si="120"/>
        <v>0</v>
      </c>
      <c r="X90" s="1321">
        <f t="shared" si="120"/>
        <v>0</v>
      </c>
      <c r="Y90" s="1321">
        <f t="shared" si="120"/>
        <v>0</v>
      </c>
      <c r="Z90" s="1321">
        <f t="shared" si="120"/>
        <v>0</v>
      </c>
      <c r="AA90" s="1321">
        <f t="shared" si="117"/>
        <v>0</v>
      </c>
      <c r="AB90" s="1321">
        <f t="shared" ref="AB90:AU90" si="121">$E90*AB594</f>
        <v>0</v>
      </c>
      <c r="AC90" s="1321">
        <f t="shared" si="121"/>
        <v>0</v>
      </c>
      <c r="AD90" s="1321">
        <f t="shared" si="121"/>
        <v>0</v>
      </c>
      <c r="AE90" s="1321">
        <f t="shared" si="121"/>
        <v>0</v>
      </c>
      <c r="AF90" s="1321">
        <f t="shared" si="121"/>
        <v>0</v>
      </c>
      <c r="AG90" s="1321">
        <f t="shared" si="121"/>
        <v>0</v>
      </c>
      <c r="AH90" s="1321">
        <f t="shared" si="121"/>
        <v>0</v>
      </c>
      <c r="AI90" s="1321">
        <f t="shared" si="121"/>
        <v>0</v>
      </c>
      <c r="AJ90" s="1321">
        <f t="shared" si="121"/>
        <v>0</v>
      </c>
      <c r="AK90" s="1321">
        <f t="shared" si="121"/>
        <v>0</v>
      </c>
      <c r="AL90" s="1321">
        <f t="shared" si="121"/>
        <v>0</v>
      </c>
      <c r="AM90" s="1321">
        <f t="shared" si="121"/>
        <v>0</v>
      </c>
      <c r="AN90" s="1321">
        <f t="shared" si="121"/>
        <v>0</v>
      </c>
      <c r="AO90" s="1321">
        <f t="shared" si="121"/>
        <v>0</v>
      </c>
      <c r="AP90" s="1321">
        <f t="shared" si="121"/>
        <v>0</v>
      </c>
      <c r="AQ90" s="1321">
        <f t="shared" si="121"/>
        <v>0</v>
      </c>
      <c r="AR90" s="1321">
        <f t="shared" si="121"/>
        <v>0</v>
      </c>
      <c r="AS90" s="1321">
        <f t="shared" si="121"/>
        <v>0</v>
      </c>
      <c r="AT90" s="1321">
        <f t="shared" si="121"/>
        <v>0</v>
      </c>
      <c r="AU90" s="1321">
        <f t="shared" si="121"/>
        <v>0</v>
      </c>
      <c r="AV90" s="1321">
        <f t="shared" si="119"/>
        <v>0</v>
      </c>
      <c r="AW90" s="1321"/>
      <c r="AX90" s="1321"/>
      <c r="AY90" s="1321"/>
      <c r="AZ90" s="1321"/>
      <c r="BA90" s="1321"/>
      <c r="BB90" s="1321"/>
      <c r="BC90" s="1321"/>
      <c r="BD90" s="1321"/>
      <c r="BE90" s="1321"/>
      <c r="BF90" s="1321"/>
      <c r="BG90" s="1321"/>
      <c r="BH90" s="1321"/>
      <c r="BI90" s="1321"/>
      <c r="BJ90" s="1321"/>
      <c r="BK90" s="1321"/>
      <c r="BL90" s="1321"/>
      <c r="BM90" s="1321"/>
      <c r="BN90" s="1321"/>
      <c r="BO90" s="1321"/>
      <c r="BP90" s="1321"/>
      <c r="BQ90" s="1321"/>
    </row>
    <row r="91" spans="1:69" s="1322" customFormat="1" ht="12.75">
      <c r="A91" s="1281" t="s">
        <v>822</v>
      </c>
      <c r="B91" s="219" t="s">
        <v>342</v>
      </c>
      <c r="C91" s="1320">
        <f>'I4 BO ASSETS'!H20</f>
        <v>0</v>
      </c>
      <c r="D91" s="1321">
        <f t="shared" si="112"/>
        <v>0</v>
      </c>
      <c r="E91" s="1321">
        <f t="shared" si="112"/>
        <v>0</v>
      </c>
      <c r="F91" s="1321">
        <f t="shared" si="115"/>
        <v>0</v>
      </c>
      <c r="G91" s="1321">
        <f t="shared" ref="G91:Z91" si="122">$D91*G595</f>
        <v>0</v>
      </c>
      <c r="H91" s="1321">
        <f t="shared" si="122"/>
        <v>0</v>
      </c>
      <c r="I91" s="1321">
        <f t="shared" si="122"/>
        <v>0</v>
      </c>
      <c r="J91" s="1321">
        <f t="shared" si="122"/>
        <v>0</v>
      </c>
      <c r="K91" s="1321">
        <f t="shared" si="122"/>
        <v>0</v>
      </c>
      <c r="L91" s="1321">
        <f t="shared" si="122"/>
        <v>0</v>
      </c>
      <c r="M91" s="1321">
        <f t="shared" si="122"/>
        <v>0</v>
      </c>
      <c r="N91" s="1321">
        <f t="shared" si="122"/>
        <v>0</v>
      </c>
      <c r="O91" s="1321">
        <f t="shared" si="122"/>
        <v>0</v>
      </c>
      <c r="P91" s="1321">
        <f t="shared" si="122"/>
        <v>0</v>
      </c>
      <c r="Q91" s="1321">
        <f t="shared" si="122"/>
        <v>0</v>
      </c>
      <c r="R91" s="1321">
        <f t="shared" si="122"/>
        <v>0</v>
      </c>
      <c r="S91" s="1321">
        <f t="shared" si="122"/>
        <v>0</v>
      </c>
      <c r="T91" s="1321">
        <f t="shared" si="122"/>
        <v>0</v>
      </c>
      <c r="U91" s="1321">
        <f t="shared" si="122"/>
        <v>0</v>
      </c>
      <c r="V91" s="1321">
        <f t="shared" si="122"/>
        <v>0</v>
      </c>
      <c r="W91" s="1321">
        <f t="shared" si="122"/>
        <v>0</v>
      </c>
      <c r="X91" s="1321">
        <f t="shared" si="122"/>
        <v>0</v>
      </c>
      <c r="Y91" s="1321">
        <f t="shared" si="122"/>
        <v>0</v>
      </c>
      <c r="Z91" s="1321">
        <f t="shared" si="122"/>
        <v>0</v>
      </c>
      <c r="AA91" s="1321">
        <f t="shared" si="117"/>
        <v>0</v>
      </c>
      <c r="AB91" s="1321">
        <f t="shared" ref="AB91:AU91" si="123">$E91*AB595</f>
        <v>0</v>
      </c>
      <c r="AC91" s="1321">
        <f t="shared" si="123"/>
        <v>0</v>
      </c>
      <c r="AD91" s="1321">
        <f t="shared" si="123"/>
        <v>0</v>
      </c>
      <c r="AE91" s="1321">
        <f t="shared" si="123"/>
        <v>0</v>
      </c>
      <c r="AF91" s="1321">
        <f t="shared" si="123"/>
        <v>0</v>
      </c>
      <c r="AG91" s="1321">
        <f t="shared" si="123"/>
        <v>0</v>
      </c>
      <c r="AH91" s="1321">
        <f t="shared" si="123"/>
        <v>0</v>
      </c>
      <c r="AI91" s="1321">
        <f t="shared" si="123"/>
        <v>0</v>
      </c>
      <c r="AJ91" s="1321">
        <f t="shared" si="123"/>
        <v>0</v>
      </c>
      <c r="AK91" s="1321">
        <f t="shared" si="123"/>
        <v>0</v>
      </c>
      <c r="AL91" s="1321">
        <f t="shared" si="123"/>
        <v>0</v>
      </c>
      <c r="AM91" s="1321">
        <f t="shared" si="123"/>
        <v>0</v>
      </c>
      <c r="AN91" s="1321">
        <f t="shared" si="123"/>
        <v>0</v>
      </c>
      <c r="AO91" s="1321">
        <f t="shared" si="123"/>
        <v>0</v>
      </c>
      <c r="AP91" s="1321">
        <f t="shared" si="123"/>
        <v>0</v>
      </c>
      <c r="AQ91" s="1321">
        <f t="shared" si="123"/>
        <v>0</v>
      </c>
      <c r="AR91" s="1321">
        <f t="shared" si="123"/>
        <v>0</v>
      </c>
      <c r="AS91" s="1321">
        <f t="shared" si="123"/>
        <v>0</v>
      </c>
      <c r="AT91" s="1321">
        <f t="shared" si="123"/>
        <v>0</v>
      </c>
      <c r="AU91" s="1321">
        <f t="shared" si="123"/>
        <v>0</v>
      </c>
      <c r="AV91" s="1321">
        <f t="shared" si="119"/>
        <v>0</v>
      </c>
      <c r="AW91" s="1321"/>
      <c r="AX91" s="1321"/>
      <c r="AY91" s="1321"/>
      <c r="AZ91" s="1321"/>
      <c r="BA91" s="1321"/>
      <c r="BB91" s="1321"/>
      <c r="BC91" s="1321"/>
      <c r="BD91" s="1321"/>
      <c r="BE91" s="1321"/>
      <c r="BF91" s="1321"/>
      <c r="BG91" s="1321"/>
      <c r="BH91" s="1321"/>
      <c r="BI91" s="1321"/>
      <c r="BJ91" s="1321"/>
      <c r="BK91" s="1321"/>
      <c r="BL91" s="1321"/>
      <c r="BM91" s="1321"/>
      <c r="BN91" s="1321"/>
      <c r="BO91" s="1321"/>
      <c r="BP91" s="1321"/>
      <c r="BQ91" s="1321"/>
    </row>
    <row r="92" spans="1:69" s="1322" customFormat="1" ht="12.75">
      <c r="A92" s="1281">
        <v>1806</v>
      </c>
      <c r="B92" s="219" t="s">
        <v>283</v>
      </c>
      <c r="C92" s="1320">
        <f>'I4 BO ASSETS'!H21</f>
        <v>0</v>
      </c>
      <c r="D92" s="1321">
        <f t="shared" si="112"/>
        <v>0</v>
      </c>
      <c r="E92" s="1321">
        <f t="shared" si="112"/>
        <v>0</v>
      </c>
      <c r="F92" s="1321">
        <f t="shared" si="115"/>
        <v>0</v>
      </c>
      <c r="G92" s="1321">
        <f t="shared" ref="G92:Z92" si="124">$D92*G596</f>
        <v>0</v>
      </c>
      <c r="H92" s="1321">
        <f t="shared" si="124"/>
        <v>0</v>
      </c>
      <c r="I92" s="1321">
        <f t="shared" si="124"/>
        <v>0</v>
      </c>
      <c r="J92" s="1321">
        <f t="shared" si="124"/>
        <v>0</v>
      </c>
      <c r="K92" s="1321">
        <f t="shared" si="124"/>
        <v>0</v>
      </c>
      <c r="L92" s="1321">
        <f t="shared" si="124"/>
        <v>0</v>
      </c>
      <c r="M92" s="1321">
        <f t="shared" si="124"/>
        <v>0</v>
      </c>
      <c r="N92" s="1321">
        <f t="shared" si="124"/>
        <v>0</v>
      </c>
      <c r="O92" s="1321">
        <f t="shared" si="124"/>
        <v>0</v>
      </c>
      <c r="P92" s="1321">
        <f t="shared" si="124"/>
        <v>0</v>
      </c>
      <c r="Q92" s="1321">
        <f t="shared" si="124"/>
        <v>0</v>
      </c>
      <c r="R92" s="1321">
        <f t="shared" si="124"/>
        <v>0</v>
      </c>
      <c r="S92" s="1321">
        <f t="shared" si="124"/>
        <v>0</v>
      </c>
      <c r="T92" s="1321">
        <f t="shared" si="124"/>
        <v>0</v>
      </c>
      <c r="U92" s="1321">
        <f t="shared" si="124"/>
        <v>0</v>
      </c>
      <c r="V92" s="1321">
        <f t="shared" si="124"/>
        <v>0</v>
      </c>
      <c r="W92" s="1321">
        <f t="shared" si="124"/>
        <v>0</v>
      </c>
      <c r="X92" s="1321">
        <f t="shared" si="124"/>
        <v>0</v>
      </c>
      <c r="Y92" s="1321">
        <f t="shared" si="124"/>
        <v>0</v>
      </c>
      <c r="Z92" s="1321">
        <f t="shared" si="124"/>
        <v>0</v>
      </c>
      <c r="AA92" s="1321">
        <f t="shared" si="117"/>
        <v>0</v>
      </c>
      <c r="AB92" s="1321">
        <f t="shared" ref="AB92:AU92" si="125">$E92*AB596</f>
        <v>0</v>
      </c>
      <c r="AC92" s="1321">
        <f t="shared" si="125"/>
        <v>0</v>
      </c>
      <c r="AD92" s="1321">
        <f t="shared" si="125"/>
        <v>0</v>
      </c>
      <c r="AE92" s="1321">
        <f t="shared" si="125"/>
        <v>0</v>
      </c>
      <c r="AF92" s="1321">
        <f t="shared" si="125"/>
        <v>0</v>
      </c>
      <c r="AG92" s="1321">
        <f t="shared" si="125"/>
        <v>0</v>
      </c>
      <c r="AH92" s="1321">
        <f t="shared" si="125"/>
        <v>0</v>
      </c>
      <c r="AI92" s="1321">
        <f t="shared" si="125"/>
        <v>0</v>
      </c>
      <c r="AJ92" s="1321">
        <f t="shared" si="125"/>
        <v>0</v>
      </c>
      <c r="AK92" s="1321">
        <f t="shared" si="125"/>
        <v>0</v>
      </c>
      <c r="AL92" s="1321">
        <f t="shared" si="125"/>
        <v>0</v>
      </c>
      <c r="AM92" s="1321">
        <f t="shared" si="125"/>
        <v>0</v>
      </c>
      <c r="AN92" s="1321">
        <f t="shared" si="125"/>
        <v>0</v>
      </c>
      <c r="AO92" s="1321">
        <f t="shared" si="125"/>
        <v>0</v>
      </c>
      <c r="AP92" s="1321">
        <f t="shared" si="125"/>
        <v>0</v>
      </c>
      <c r="AQ92" s="1321">
        <f t="shared" si="125"/>
        <v>0</v>
      </c>
      <c r="AR92" s="1321">
        <f t="shared" si="125"/>
        <v>0</v>
      </c>
      <c r="AS92" s="1321">
        <f t="shared" si="125"/>
        <v>0</v>
      </c>
      <c r="AT92" s="1321">
        <f t="shared" si="125"/>
        <v>0</v>
      </c>
      <c r="AU92" s="1321">
        <f t="shared" si="125"/>
        <v>0</v>
      </c>
      <c r="AV92" s="1321">
        <f t="shared" si="119"/>
        <v>0</v>
      </c>
      <c r="AW92" s="1321"/>
      <c r="AX92" s="1321"/>
      <c r="AY92" s="1321"/>
      <c r="AZ92" s="1321"/>
      <c r="BA92" s="1321"/>
      <c r="BB92" s="1321"/>
      <c r="BC92" s="1321"/>
      <c r="BD92" s="1321"/>
      <c r="BE92" s="1321"/>
      <c r="BF92" s="1321"/>
      <c r="BG92" s="1321"/>
      <c r="BH92" s="1321"/>
      <c r="BI92" s="1321"/>
      <c r="BJ92" s="1321"/>
      <c r="BK92" s="1321"/>
      <c r="BL92" s="1321"/>
      <c r="BM92" s="1321"/>
      <c r="BN92" s="1321"/>
      <c r="BO92" s="1321"/>
      <c r="BP92" s="1321"/>
      <c r="BQ92" s="1321"/>
    </row>
    <row r="93" spans="1:69" s="1322" customFormat="1" ht="12.75">
      <c r="A93" s="1281" t="s">
        <v>823</v>
      </c>
      <c r="B93" s="219" t="s">
        <v>341</v>
      </c>
      <c r="C93" s="1320">
        <f>'I4 BO ASSETS'!H22</f>
        <v>0</v>
      </c>
      <c r="D93" s="1321">
        <f t="shared" si="112"/>
        <v>0</v>
      </c>
      <c r="E93" s="1321">
        <f t="shared" si="112"/>
        <v>0</v>
      </c>
      <c r="F93" s="1321">
        <f t="shared" si="115"/>
        <v>0</v>
      </c>
      <c r="G93" s="1321">
        <f t="shared" ref="G93:Z93" si="126">$D93*G597</f>
        <v>0</v>
      </c>
      <c r="H93" s="1321">
        <f t="shared" si="126"/>
        <v>0</v>
      </c>
      <c r="I93" s="1321">
        <f t="shared" si="126"/>
        <v>0</v>
      </c>
      <c r="J93" s="1321">
        <f t="shared" si="126"/>
        <v>0</v>
      </c>
      <c r="K93" s="1321">
        <f t="shared" si="126"/>
        <v>0</v>
      </c>
      <c r="L93" s="1321">
        <f t="shared" si="126"/>
        <v>0</v>
      </c>
      <c r="M93" s="1321">
        <f t="shared" si="126"/>
        <v>0</v>
      </c>
      <c r="N93" s="1321">
        <f t="shared" si="126"/>
        <v>0</v>
      </c>
      <c r="O93" s="1321">
        <f t="shared" si="126"/>
        <v>0</v>
      </c>
      <c r="P93" s="1321">
        <f t="shared" si="126"/>
        <v>0</v>
      </c>
      <c r="Q93" s="1321">
        <f t="shared" si="126"/>
        <v>0</v>
      </c>
      <c r="R93" s="1321">
        <f t="shared" si="126"/>
        <v>0</v>
      </c>
      <c r="S93" s="1321">
        <f t="shared" si="126"/>
        <v>0</v>
      </c>
      <c r="T93" s="1321">
        <f t="shared" si="126"/>
        <v>0</v>
      </c>
      <c r="U93" s="1321">
        <f t="shared" si="126"/>
        <v>0</v>
      </c>
      <c r="V93" s="1321">
        <f t="shared" si="126"/>
        <v>0</v>
      </c>
      <c r="W93" s="1321">
        <f t="shared" si="126"/>
        <v>0</v>
      </c>
      <c r="X93" s="1321">
        <f t="shared" si="126"/>
        <v>0</v>
      </c>
      <c r="Y93" s="1321">
        <f t="shared" si="126"/>
        <v>0</v>
      </c>
      <c r="Z93" s="1321">
        <f t="shared" si="126"/>
        <v>0</v>
      </c>
      <c r="AA93" s="1321">
        <f t="shared" si="117"/>
        <v>0</v>
      </c>
      <c r="AB93" s="1321">
        <f t="shared" ref="AB93:AU93" si="127">$E93*AB597</f>
        <v>0</v>
      </c>
      <c r="AC93" s="1321">
        <f t="shared" si="127"/>
        <v>0</v>
      </c>
      <c r="AD93" s="1321">
        <f t="shared" si="127"/>
        <v>0</v>
      </c>
      <c r="AE93" s="1321">
        <f t="shared" si="127"/>
        <v>0</v>
      </c>
      <c r="AF93" s="1321">
        <f t="shared" si="127"/>
        <v>0</v>
      </c>
      <c r="AG93" s="1321">
        <f t="shared" si="127"/>
        <v>0</v>
      </c>
      <c r="AH93" s="1321">
        <f t="shared" si="127"/>
        <v>0</v>
      </c>
      <c r="AI93" s="1321">
        <f t="shared" si="127"/>
        <v>0</v>
      </c>
      <c r="AJ93" s="1321">
        <f t="shared" si="127"/>
        <v>0</v>
      </c>
      <c r="AK93" s="1321">
        <f t="shared" si="127"/>
        <v>0</v>
      </c>
      <c r="AL93" s="1321">
        <f t="shared" si="127"/>
        <v>0</v>
      </c>
      <c r="AM93" s="1321">
        <f t="shared" si="127"/>
        <v>0</v>
      </c>
      <c r="AN93" s="1321">
        <f t="shared" si="127"/>
        <v>0</v>
      </c>
      <c r="AO93" s="1321">
        <f t="shared" si="127"/>
        <v>0</v>
      </c>
      <c r="AP93" s="1321">
        <f t="shared" si="127"/>
        <v>0</v>
      </c>
      <c r="AQ93" s="1321">
        <f t="shared" si="127"/>
        <v>0</v>
      </c>
      <c r="AR93" s="1321">
        <f t="shared" si="127"/>
        <v>0</v>
      </c>
      <c r="AS93" s="1321">
        <f t="shared" si="127"/>
        <v>0</v>
      </c>
      <c r="AT93" s="1321">
        <f t="shared" si="127"/>
        <v>0</v>
      </c>
      <c r="AU93" s="1321">
        <f t="shared" si="127"/>
        <v>0</v>
      </c>
      <c r="AV93" s="1321">
        <f t="shared" si="119"/>
        <v>0</v>
      </c>
      <c r="AW93" s="1321"/>
      <c r="AX93" s="1321"/>
      <c r="AY93" s="1321"/>
      <c r="AZ93" s="1321"/>
      <c r="BA93" s="1321"/>
      <c r="BB93" s="1321"/>
      <c r="BC93" s="1321"/>
      <c r="BD93" s="1321"/>
      <c r="BE93" s="1321"/>
      <c r="BF93" s="1321"/>
      <c r="BG93" s="1321"/>
      <c r="BH93" s="1321"/>
      <c r="BI93" s="1321"/>
      <c r="BJ93" s="1321"/>
      <c r="BK93" s="1321"/>
      <c r="BL93" s="1321"/>
      <c r="BM93" s="1321"/>
      <c r="BN93" s="1321"/>
      <c r="BO93" s="1321"/>
      <c r="BP93" s="1321"/>
      <c r="BQ93" s="1321"/>
    </row>
    <row r="94" spans="1:69" s="1322" customFormat="1" ht="12.75">
      <c r="A94" s="1281" t="s">
        <v>824</v>
      </c>
      <c r="B94" s="219" t="s">
        <v>343</v>
      </c>
      <c r="C94" s="1320">
        <f>'I4 BO ASSETS'!H23</f>
        <v>0</v>
      </c>
      <c r="D94" s="1321">
        <f t="shared" si="112"/>
        <v>0</v>
      </c>
      <c r="E94" s="1321">
        <f t="shared" si="112"/>
        <v>0</v>
      </c>
      <c r="F94" s="1321">
        <f t="shared" si="115"/>
        <v>0</v>
      </c>
      <c r="G94" s="1321">
        <f t="shared" ref="G94:Z94" si="128">$D94*G598</f>
        <v>0</v>
      </c>
      <c r="H94" s="1321">
        <f t="shared" si="128"/>
        <v>0</v>
      </c>
      <c r="I94" s="1321">
        <f t="shared" si="128"/>
        <v>0</v>
      </c>
      <c r="J94" s="1321">
        <f t="shared" si="128"/>
        <v>0</v>
      </c>
      <c r="K94" s="1321">
        <f t="shared" si="128"/>
        <v>0</v>
      </c>
      <c r="L94" s="1321">
        <f t="shared" si="128"/>
        <v>0</v>
      </c>
      <c r="M94" s="1321">
        <f t="shared" si="128"/>
        <v>0</v>
      </c>
      <c r="N94" s="1321">
        <f t="shared" si="128"/>
        <v>0</v>
      </c>
      <c r="O94" s="1321">
        <f t="shared" si="128"/>
        <v>0</v>
      </c>
      <c r="P94" s="1321">
        <f t="shared" si="128"/>
        <v>0</v>
      </c>
      <c r="Q94" s="1321">
        <f t="shared" si="128"/>
        <v>0</v>
      </c>
      <c r="R94" s="1321">
        <f t="shared" si="128"/>
        <v>0</v>
      </c>
      <c r="S94" s="1321">
        <f t="shared" si="128"/>
        <v>0</v>
      </c>
      <c r="T94" s="1321">
        <f t="shared" si="128"/>
        <v>0</v>
      </c>
      <c r="U94" s="1321">
        <f t="shared" si="128"/>
        <v>0</v>
      </c>
      <c r="V94" s="1321">
        <f t="shared" si="128"/>
        <v>0</v>
      </c>
      <c r="W94" s="1321">
        <f t="shared" si="128"/>
        <v>0</v>
      </c>
      <c r="X94" s="1321">
        <f t="shared" si="128"/>
        <v>0</v>
      </c>
      <c r="Y94" s="1321">
        <f t="shared" si="128"/>
        <v>0</v>
      </c>
      <c r="Z94" s="1321">
        <f t="shared" si="128"/>
        <v>0</v>
      </c>
      <c r="AA94" s="1321">
        <f t="shared" si="117"/>
        <v>0</v>
      </c>
      <c r="AB94" s="1321">
        <f t="shared" ref="AB94:AU94" si="129">$E94*AB598</f>
        <v>0</v>
      </c>
      <c r="AC94" s="1321">
        <f t="shared" si="129"/>
        <v>0</v>
      </c>
      <c r="AD94" s="1321">
        <f t="shared" si="129"/>
        <v>0</v>
      </c>
      <c r="AE94" s="1321">
        <f t="shared" si="129"/>
        <v>0</v>
      </c>
      <c r="AF94" s="1321">
        <f t="shared" si="129"/>
        <v>0</v>
      </c>
      <c r="AG94" s="1321">
        <f t="shared" si="129"/>
        <v>0</v>
      </c>
      <c r="AH94" s="1321">
        <f t="shared" si="129"/>
        <v>0</v>
      </c>
      <c r="AI94" s="1321">
        <f t="shared" si="129"/>
        <v>0</v>
      </c>
      <c r="AJ94" s="1321">
        <f t="shared" si="129"/>
        <v>0</v>
      </c>
      <c r="AK94" s="1321">
        <f t="shared" si="129"/>
        <v>0</v>
      </c>
      <c r="AL94" s="1321">
        <f t="shared" si="129"/>
        <v>0</v>
      </c>
      <c r="AM94" s="1321">
        <f t="shared" si="129"/>
        <v>0</v>
      </c>
      <c r="AN94" s="1321">
        <f t="shared" si="129"/>
        <v>0</v>
      </c>
      <c r="AO94" s="1321">
        <f t="shared" si="129"/>
        <v>0</v>
      </c>
      <c r="AP94" s="1321">
        <f t="shared" si="129"/>
        <v>0</v>
      </c>
      <c r="AQ94" s="1321">
        <f t="shared" si="129"/>
        <v>0</v>
      </c>
      <c r="AR94" s="1321">
        <f t="shared" si="129"/>
        <v>0</v>
      </c>
      <c r="AS94" s="1321">
        <f t="shared" si="129"/>
        <v>0</v>
      </c>
      <c r="AT94" s="1321">
        <f t="shared" si="129"/>
        <v>0</v>
      </c>
      <c r="AU94" s="1321">
        <f t="shared" si="129"/>
        <v>0</v>
      </c>
      <c r="AV94" s="1321">
        <f t="shared" si="119"/>
        <v>0</v>
      </c>
      <c r="AW94" s="1321"/>
      <c r="AX94" s="1321"/>
      <c r="AY94" s="1321"/>
      <c r="AZ94" s="1321"/>
      <c r="BA94" s="1321"/>
      <c r="BB94" s="1321"/>
      <c r="BC94" s="1321"/>
      <c r="BD94" s="1321"/>
      <c r="BE94" s="1321"/>
      <c r="BF94" s="1321"/>
      <c r="BG94" s="1321"/>
      <c r="BH94" s="1321"/>
      <c r="BI94" s="1321"/>
      <c r="BJ94" s="1321"/>
      <c r="BK94" s="1321"/>
      <c r="BL94" s="1321"/>
      <c r="BM94" s="1321"/>
      <c r="BN94" s="1321"/>
      <c r="BO94" s="1321"/>
      <c r="BP94" s="1321"/>
      <c r="BQ94" s="1321"/>
    </row>
    <row r="95" spans="1:69" s="1322" customFormat="1" ht="12.75">
      <c r="A95" s="1281">
        <v>1808</v>
      </c>
      <c r="B95" s="219" t="s">
        <v>284</v>
      </c>
      <c r="C95" s="1320">
        <f>'I4 BO ASSETS'!H24</f>
        <v>0</v>
      </c>
      <c r="D95" s="1321">
        <f t="shared" si="112"/>
        <v>0</v>
      </c>
      <c r="E95" s="1321">
        <f t="shared" si="112"/>
        <v>0</v>
      </c>
      <c r="F95" s="1321">
        <f t="shared" si="115"/>
        <v>0</v>
      </c>
      <c r="G95" s="1321">
        <f t="shared" ref="G95:Z95" si="130">$D95*G599</f>
        <v>0</v>
      </c>
      <c r="H95" s="1321">
        <f t="shared" si="130"/>
        <v>0</v>
      </c>
      <c r="I95" s="1321">
        <f t="shared" si="130"/>
        <v>0</v>
      </c>
      <c r="J95" s="1321">
        <f t="shared" si="130"/>
        <v>0</v>
      </c>
      <c r="K95" s="1321">
        <f t="shared" si="130"/>
        <v>0</v>
      </c>
      <c r="L95" s="1321">
        <f t="shared" si="130"/>
        <v>0</v>
      </c>
      <c r="M95" s="1321">
        <f t="shared" si="130"/>
        <v>0</v>
      </c>
      <c r="N95" s="1321">
        <f t="shared" si="130"/>
        <v>0</v>
      </c>
      <c r="O95" s="1321">
        <f t="shared" si="130"/>
        <v>0</v>
      </c>
      <c r="P95" s="1321">
        <f t="shared" si="130"/>
        <v>0</v>
      </c>
      <c r="Q95" s="1321">
        <f t="shared" si="130"/>
        <v>0</v>
      </c>
      <c r="R95" s="1321">
        <f t="shared" si="130"/>
        <v>0</v>
      </c>
      <c r="S95" s="1321">
        <f t="shared" si="130"/>
        <v>0</v>
      </c>
      <c r="T95" s="1321">
        <f t="shared" si="130"/>
        <v>0</v>
      </c>
      <c r="U95" s="1321">
        <f t="shared" si="130"/>
        <v>0</v>
      </c>
      <c r="V95" s="1321">
        <f t="shared" si="130"/>
        <v>0</v>
      </c>
      <c r="W95" s="1321">
        <f t="shared" si="130"/>
        <v>0</v>
      </c>
      <c r="X95" s="1321">
        <f t="shared" si="130"/>
        <v>0</v>
      </c>
      <c r="Y95" s="1321">
        <f t="shared" si="130"/>
        <v>0</v>
      </c>
      <c r="Z95" s="1321">
        <f t="shared" si="130"/>
        <v>0</v>
      </c>
      <c r="AA95" s="1321">
        <f t="shared" si="117"/>
        <v>0</v>
      </c>
      <c r="AB95" s="1321">
        <f t="shared" ref="AB95:AU95" si="131">$E95*AB599</f>
        <v>0</v>
      </c>
      <c r="AC95" s="1321">
        <f t="shared" si="131"/>
        <v>0</v>
      </c>
      <c r="AD95" s="1321">
        <f t="shared" si="131"/>
        <v>0</v>
      </c>
      <c r="AE95" s="1321">
        <f t="shared" si="131"/>
        <v>0</v>
      </c>
      <c r="AF95" s="1321">
        <f t="shared" si="131"/>
        <v>0</v>
      </c>
      <c r="AG95" s="1321">
        <f t="shared" si="131"/>
        <v>0</v>
      </c>
      <c r="AH95" s="1321">
        <f t="shared" si="131"/>
        <v>0</v>
      </c>
      <c r="AI95" s="1321">
        <f t="shared" si="131"/>
        <v>0</v>
      </c>
      <c r="AJ95" s="1321">
        <f t="shared" si="131"/>
        <v>0</v>
      </c>
      <c r="AK95" s="1321">
        <f t="shared" si="131"/>
        <v>0</v>
      </c>
      <c r="AL95" s="1321">
        <f t="shared" si="131"/>
        <v>0</v>
      </c>
      <c r="AM95" s="1321">
        <f t="shared" si="131"/>
        <v>0</v>
      </c>
      <c r="AN95" s="1321">
        <f t="shared" si="131"/>
        <v>0</v>
      </c>
      <c r="AO95" s="1321">
        <f t="shared" si="131"/>
        <v>0</v>
      </c>
      <c r="AP95" s="1321">
        <f t="shared" si="131"/>
        <v>0</v>
      </c>
      <c r="AQ95" s="1321">
        <f t="shared" si="131"/>
        <v>0</v>
      </c>
      <c r="AR95" s="1321">
        <f t="shared" si="131"/>
        <v>0</v>
      </c>
      <c r="AS95" s="1321">
        <f t="shared" si="131"/>
        <v>0</v>
      </c>
      <c r="AT95" s="1321">
        <f t="shared" si="131"/>
        <v>0</v>
      </c>
      <c r="AU95" s="1321">
        <f t="shared" si="131"/>
        <v>0</v>
      </c>
      <c r="AV95" s="1321">
        <f t="shared" si="119"/>
        <v>0</v>
      </c>
      <c r="AW95" s="1321"/>
      <c r="AX95" s="1321"/>
      <c r="AY95" s="1321"/>
      <c r="AZ95" s="1321"/>
      <c r="BA95" s="1321"/>
      <c r="BB95" s="1321"/>
      <c r="BC95" s="1321"/>
      <c r="BD95" s="1321"/>
      <c r="BE95" s="1321"/>
      <c r="BF95" s="1321"/>
      <c r="BG95" s="1321"/>
      <c r="BH95" s="1321"/>
      <c r="BI95" s="1321"/>
      <c r="BJ95" s="1321"/>
      <c r="BK95" s="1321"/>
      <c r="BL95" s="1321"/>
      <c r="BM95" s="1321"/>
      <c r="BN95" s="1321"/>
      <c r="BO95" s="1321"/>
      <c r="BP95" s="1321"/>
      <c r="BQ95" s="1321"/>
    </row>
    <row r="96" spans="1:69" s="1322" customFormat="1" ht="12.75">
      <c r="A96" s="1281" t="s">
        <v>825</v>
      </c>
      <c r="B96" s="219" t="s">
        <v>344</v>
      </c>
      <c r="C96" s="1320">
        <f>'I4 BO ASSETS'!H25</f>
        <v>0</v>
      </c>
      <c r="D96" s="1321">
        <f t="shared" si="112"/>
        <v>0</v>
      </c>
      <c r="E96" s="1321">
        <f t="shared" si="112"/>
        <v>0</v>
      </c>
      <c r="F96" s="1321">
        <f t="shared" si="115"/>
        <v>0</v>
      </c>
      <c r="G96" s="1321">
        <f t="shared" ref="G96:Z96" si="132">$D96*G600</f>
        <v>0</v>
      </c>
      <c r="H96" s="1321">
        <f t="shared" si="132"/>
        <v>0</v>
      </c>
      <c r="I96" s="1321">
        <f t="shared" si="132"/>
        <v>0</v>
      </c>
      <c r="J96" s="1321">
        <f t="shared" si="132"/>
        <v>0</v>
      </c>
      <c r="K96" s="1321">
        <f t="shared" si="132"/>
        <v>0</v>
      </c>
      <c r="L96" s="1321">
        <f t="shared" si="132"/>
        <v>0</v>
      </c>
      <c r="M96" s="1321">
        <f t="shared" si="132"/>
        <v>0</v>
      </c>
      <c r="N96" s="1321">
        <f t="shared" si="132"/>
        <v>0</v>
      </c>
      <c r="O96" s="1321">
        <f t="shared" si="132"/>
        <v>0</v>
      </c>
      <c r="P96" s="1321">
        <f t="shared" si="132"/>
        <v>0</v>
      </c>
      <c r="Q96" s="1321">
        <f t="shared" si="132"/>
        <v>0</v>
      </c>
      <c r="R96" s="1321">
        <f t="shared" si="132"/>
        <v>0</v>
      </c>
      <c r="S96" s="1321">
        <f t="shared" si="132"/>
        <v>0</v>
      </c>
      <c r="T96" s="1321">
        <f t="shared" si="132"/>
        <v>0</v>
      </c>
      <c r="U96" s="1321">
        <f t="shared" si="132"/>
        <v>0</v>
      </c>
      <c r="V96" s="1321">
        <f t="shared" si="132"/>
        <v>0</v>
      </c>
      <c r="W96" s="1321">
        <f t="shared" si="132"/>
        <v>0</v>
      </c>
      <c r="X96" s="1321">
        <f t="shared" si="132"/>
        <v>0</v>
      </c>
      <c r="Y96" s="1321">
        <f t="shared" si="132"/>
        <v>0</v>
      </c>
      <c r="Z96" s="1321">
        <f t="shared" si="132"/>
        <v>0</v>
      </c>
      <c r="AA96" s="1321">
        <f t="shared" si="117"/>
        <v>0</v>
      </c>
      <c r="AB96" s="1321">
        <f t="shared" ref="AB96:AU96" si="133">$E96*AB600</f>
        <v>0</v>
      </c>
      <c r="AC96" s="1321">
        <f t="shared" si="133"/>
        <v>0</v>
      </c>
      <c r="AD96" s="1321">
        <f t="shared" si="133"/>
        <v>0</v>
      </c>
      <c r="AE96" s="1321">
        <f t="shared" si="133"/>
        <v>0</v>
      </c>
      <c r="AF96" s="1321">
        <f t="shared" si="133"/>
        <v>0</v>
      </c>
      <c r="AG96" s="1321">
        <f t="shared" si="133"/>
        <v>0</v>
      </c>
      <c r="AH96" s="1321">
        <f t="shared" si="133"/>
        <v>0</v>
      </c>
      <c r="AI96" s="1321">
        <f t="shared" si="133"/>
        <v>0</v>
      </c>
      <c r="AJ96" s="1321">
        <f t="shared" si="133"/>
        <v>0</v>
      </c>
      <c r="AK96" s="1321">
        <f t="shared" si="133"/>
        <v>0</v>
      </c>
      <c r="AL96" s="1321">
        <f t="shared" si="133"/>
        <v>0</v>
      </c>
      <c r="AM96" s="1321">
        <f t="shared" si="133"/>
        <v>0</v>
      </c>
      <c r="AN96" s="1321">
        <f t="shared" si="133"/>
        <v>0</v>
      </c>
      <c r="AO96" s="1321">
        <f t="shared" si="133"/>
        <v>0</v>
      </c>
      <c r="AP96" s="1321">
        <f t="shared" si="133"/>
        <v>0</v>
      </c>
      <c r="AQ96" s="1321">
        <f t="shared" si="133"/>
        <v>0</v>
      </c>
      <c r="AR96" s="1321">
        <f t="shared" si="133"/>
        <v>0</v>
      </c>
      <c r="AS96" s="1321">
        <f t="shared" si="133"/>
        <v>0</v>
      </c>
      <c r="AT96" s="1321">
        <f t="shared" si="133"/>
        <v>0</v>
      </c>
      <c r="AU96" s="1321">
        <f t="shared" si="133"/>
        <v>0</v>
      </c>
      <c r="AV96" s="1321">
        <f t="shared" si="119"/>
        <v>0</v>
      </c>
      <c r="AW96" s="1321"/>
      <c r="AX96" s="1321"/>
      <c r="AY96" s="1321"/>
      <c r="AZ96" s="1321"/>
      <c r="BA96" s="1321"/>
      <c r="BB96" s="1321"/>
      <c r="BC96" s="1321"/>
      <c r="BD96" s="1321"/>
      <c r="BE96" s="1321"/>
      <c r="BF96" s="1321"/>
      <c r="BG96" s="1321"/>
      <c r="BH96" s="1321"/>
      <c r="BI96" s="1321"/>
      <c r="BJ96" s="1321"/>
      <c r="BK96" s="1321"/>
      <c r="BL96" s="1321"/>
      <c r="BM96" s="1321"/>
      <c r="BN96" s="1321"/>
      <c r="BO96" s="1321"/>
      <c r="BP96" s="1321"/>
      <c r="BQ96" s="1321"/>
    </row>
    <row r="97" spans="1:69" s="1322" customFormat="1" ht="12.75">
      <c r="A97" s="1281" t="s">
        <v>826</v>
      </c>
      <c r="B97" s="219" t="s">
        <v>345</v>
      </c>
      <c r="C97" s="1320">
        <f>'I4 BO ASSETS'!H26</f>
        <v>0</v>
      </c>
      <c r="D97" s="1321">
        <f t="shared" si="112"/>
        <v>0</v>
      </c>
      <c r="E97" s="1321">
        <f t="shared" si="112"/>
        <v>0</v>
      </c>
      <c r="F97" s="1321">
        <f t="shared" si="115"/>
        <v>0</v>
      </c>
      <c r="G97" s="1321">
        <f t="shared" ref="G97:Z97" si="134">$D97*G601</f>
        <v>0</v>
      </c>
      <c r="H97" s="1321">
        <f t="shared" si="134"/>
        <v>0</v>
      </c>
      <c r="I97" s="1321">
        <f t="shared" si="134"/>
        <v>0</v>
      </c>
      <c r="J97" s="1321">
        <f t="shared" si="134"/>
        <v>0</v>
      </c>
      <c r="K97" s="1321">
        <f t="shared" si="134"/>
        <v>0</v>
      </c>
      <c r="L97" s="1321">
        <f t="shared" si="134"/>
        <v>0</v>
      </c>
      <c r="M97" s="1321">
        <f t="shared" si="134"/>
        <v>0</v>
      </c>
      <c r="N97" s="1321">
        <f t="shared" si="134"/>
        <v>0</v>
      </c>
      <c r="O97" s="1321">
        <f t="shared" si="134"/>
        <v>0</v>
      </c>
      <c r="P97" s="1321">
        <f t="shared" si="134"/>
        <v>0</v>
      </c>
      <c r="Q97" s="1321">
        <f t="shared" si="134"/>
        <v>0</v>
      </c>
      <c r="R97" s="1321">
        <f t="shared" si="134"/>
        <v>0</v>
      </c>
      <c r="S97" s="1321">
        <f t="shared" si="134"/>
        <v>0</v>
      </c>
      <c r="T97" s="1321">
        <f t="shared" si="134"/>
        <v>0</v>
      </c>
      <c r="U97" s="1321">
        <f t="shared" si="134"/>
        <v>0</v>
      </c>
      <c r="V97" s="1321">
        <f t="shared" si="134"/>
        <v>0</v>
      </c>
      <c r="W97" s="1321">
        <f t="shared" si="134"/>
        <v>0</v>
      </c>
      <c r="X97" s="1321">
        <f t="shared" si="134"/>
        <v>0</v>
      </c>
      <c r="Y97" s="1321">
        <f t="shared" si="134"/>
        <v>0</v>
      </c>
      <c r="Z97" s="1321">
        <f t="shared" si="134"/>
        <v>0</v>
      </c>
      <c r="AA97" s="1321">
        <f t="shared" si="117"/>
        <v>0</v>
      </c>
      <c r="AB97" s="1321">
        <f t="shared" ref="AB97:AU97" si="135">$E97*AB601</f>
        <v>0</v>
      </c>
      <c r="AC97" s="1321">
        <f t="shared" si="135"/>
        <v>0</v>
      </c>
      <c r="AD97" s="1321">
        <f t="shared" si="135"/>
        <v>0</v>
      </c>
      <c r="AE97" s="1321">
        <f t="shared" si="135"/>
        <v>0</v>
      </c>
      <c r="AF97" s="1321">
        <f t="shared" si="135"/>
        <v>0</v>
      </c>
      <c r="AG97" s="1321">
        <f t="shared" si="135"/>
        <v>0</v>
      </c>
      <c r="AH97" s="1321">
        <f t="shared" si="135"/>
        <v>0</v>
      </c>
      <c r="AI97" s="1321">
        <f t="shared" si="135"/>
        <v>0</v>
      </c>
      <c r="AJ97" s="1321">
        <f t="shared" si="135"/>
        <v>0</v>
      </c>
      <c r="AK97" s="1321">
        <f t="shared" si="135"/>
        <v>0</v>
      </c>
      <c r="AL97" s="1321">
        <f t="shared" si="135"/>
        <v>0</v>
      </c>
      <c r="AM97" s="1321">
        <f t="shared" si="135"/>
        <v>0</v>
      </c>
      <c r="AN97" s="1321">
        <f t="shared" si="135"/>
        <v>0</v>
      </c>
      <c r="AO97" s="1321">
        <f t="shared" si="135"/>
        <v>0</v>
      </c>
      <c r="AP97" s="1321">
        <f t="shared" si="135"/>
        <v>0</v>
      </c>
      <c r="AQ97" s="1321">
        <f t="shared" si="135"/>
        <v>0</v>
      </c>
      <c r="AR97" s="1321">
        <f t="shared" si="135"/>
        <v>0</v>
      </c>
      <c r="AS97" s="1321">
        <f t="shared" si="135"/>
        <v>0</v>
      </c>
      <c r="AT97" s="1321">
        <f t="shared" si="135"/>
        <v>0</v>
      </c>
      <c r="AU97" s="1321">
        <f t="shared" si="135"/>
        <v>0</v>
      </c>
      <c r="AV97" s="1321">
        <f t="shared" si="119"/>
        <v>0</v>
      </c>
      <c r="AW97" s="1321"/>
      <c r="AX97" s="1321"/>
      <c r="AY97" s="1321"/>
      <c r="AZ97" s="1321"/>
      <c r="BA97" s="1321"/>
      <c r="BB97" s="1321"/>
      <c r="BC97" s="1321"/>
      <c r="BD97" s="1321"/>
      <c r="BE97" s="1321"/>
      <c r="BF97" s="1321"/>
      <c r="BG97" s="1321"/>
      <c r="BH97" s="1321"/>
      <c r="BI97" s="1321"/>
      <c r="BJ97" s="1321"/>
      <c r="BK97" s="1321"/>
      <c r="BL97" s="1321"/>
      <c r="BM97" s="1321"/>
      <c r="BN97" s="1321"/>
      <c r="BO97" s="1321"/>
      <c r="BP97" s="1321"/>
      <c r="BQ97" s="1321"/>
    </row>
    <row r="98" spans="1:69" s="1322" customFormat="1" ht="12.75">
      <c r="A98" s="1281">
        <v>1810</v>
      </c>
      <c r="B98" s="219" t="s">
        <v>285</v>
      </c>
      <c r="C98" s="1320">
        <f>'I4 BO ASSETS'!H27</f>
        <v>0</v>
      </c>
      <c r="D98" s="1321">
        <f t="shared" si="112"/>
        <v>0</v>
      </c>
      <c r="E98" s="1321">
        <f t="shared" si="112"/>
        <v>0</v>
      </c>
      <c r="F98" s="1321">
        <f t="shared" si="115"/>
        <v>0</v>
      </c>
      <c r="G98" s="1321">
        <f t="shared" ref="G98:Z98" si="136">$D98*G602</f>
        <v>0</v>
      </c>
      <c r="H98" s="1321">
        <f t="shared" si="136"/>
        <v>0</v>
      </c>
      <c r="I98" s="1321">
        <f t="shared" si="136"/>
        <v>0</v>
      </c>
      <c r="J98" s="1321">
        <f t="shared" si="136"/>
        <v>0</v>
      </c>
      <c r="K98" s="1321">
        <f t="shared" si="136"/>
        <v>0</v>
      </c>
      <c r="L98" s="1321">
        <f t="shared" si="136"/>
        <v>0</v>
      </c>
      <c r="M98" s="1321">
        <f t="shared" si="136"/>
        <v>0</v>
      </c>
      <c r="N98" s="1321">
        <f t="shared" si="136"/>
        <v>0</v>
      </c>
      <c r="O98" s="1321">
        <f t="shared" si="136"/>
        <v>0</v>
      </c>
      <c r="P98" s="1321">
        <f t="shared" si="136"/>
        <v>0</v>
      </c>
      <c r="Q98" s="1321">
        <f t="shared" si="136"/>
        <v>0</v>
      </c>
      <c r="R98" s="1321">
        <f t="shared" si="136"/>
        <v>0</v>
      </c>
      <c r="S98" s="1321">
        <f t="shared" si="136"/>
        <v>0</v>
      </c>
      <c r="T98" s="1321">
        <f t="shared" si="136"/>
        <v>0</v>
      </c>
      <c r="U98" s="1321">
        <f t="shared" si="136"/>
        <v>0</v>
      </c>
      <c r="V98" s="1321">
        <f t="shared" si="136"/>
        <v>0</v>
      </c>
      <c r="W98" s="1321">
        <f t="shared" si="136"/>
        <v>0</v>
      </c>
      <c r="X98" s="1321">
        <f t="shared" si="136"/>
        <v>0</v>
      </c>
      <c r="Y98" s="1321">
        <f t="shared" si="136"/>
        <v>0</v>
      </c>
      <c r="Z98" s="1321">
        <f t="shared" si="136"/>
        <v>0</v>
      </c>
      <c r="AA98" s="1321">
        <f t="shared" si="117"/>
        <v>0</v>
      </c>
      <c r="AB98" s="1321">
        <f t="shared" ref="AB98:AU98" si="137">$E98*AB602</f>
        <v>0</v>
      </c>
      <c r="AC98" s="1321">
        <f t="shared" si="137"/>
        <v>0</v>
      </c>
      <c r="AD98" s="1321">
        <f t="shared" si="137"/>
        <v>0</v>
      </c>
      <c r="AE98" s="1321">
        <f t="shared" si="137"/>
        <v>0</v>
      </c>
      <c r="AF98" s="1321">
        <f t="shared" si="137"/>
        <v>0</v>
      </c>
      <c r="AG98" s="1321">
        <f t="shared" si="137"/>
        <v>0</v>
      </c>
      <c r="AH98" s="1321">
        <f t="shared" si="137"/>
        <v>0</v>
      </c>
      <c r="AI98" s="1321">
        <f t="shared" si="137"/>
        <v>0</v>
      </c>
      <c r="AJ98" s="1321">
        <f t="shared" si="137"/>
        <v>0</v>
      </c>
      <c r="AK98" s="1321">
        <f t="shared" si="137"/>
        <v>0</v>
      </c>
      <c r="AL98" s="1321">
        <f t="shared" si="137"/>
        <v>0</v>
      </c>
      <c r="AM98" s="1321">
        <f t="shared" si="137"/>
        <v>0</v>
      </c>
      <c r="AN98" s="1321">
        <f t="shared" si="137"/>
        <v>0</v>
      </c>
      <c r="AO98" s="1321">
        <f t="shared" si="137"/>
        <v>0</v>
      </c>
      <c r="AP98" s="1321">
        <f t="shared" si="137"/>
        <v>0</v>
      </c>
      <c r="AQ98" s="1321">
        <f t="shared" si="137"/>
        <v>0</v>
      </c>
      <c r="AR98" s="1321">
        <f t="shared" si="137"/>
        <v>0</v>
      </c>
      <c r="AS98" s="1321">
        <f t="shared" si="137"/>
        <v>0</v>
      </c>
      <c r="AT98" s="1321">
        <f t="shared" si="137"/>
        <v>0</v>
      </c>
      <c r="AU98" s="1321">
        <f t="shared" si="137"/>
        <v>0</v>
      </c>
      <c r="AV98" s="1321">
        <f t="shared" si="119"/>
        <v>0</v>
      </c>
      <c r="AW98" s="1321"/>
      <c r="AX98" s="1321"/>
      <c r="AY98" s="1321"/>
      <c r="AZ98" s="1321"/>
      <c r="BA98" s="1321"/>
      <c r="BB98" s="1321"/>
      <c r="BC98" s="1321"/>
      <c r="BD98" s="1321"/>
      <c r="BE98" s="1321"/>
      <c r="BF98" s="1321"/>
      <c r="BG98" s="1321"/>
      <c r="BH98" s="1321"/>
      <c r="BI98" s="1321"/>
      <c r="BJ98" s="1321"/>
      <c r="BK98" s="1321"/>
      <c r="BL98" s="1321"/>
      <c r="BM98" s="1321"/>
      <c r="BN98" s="1321"/>
      <c r="BO98" s="1321"/>
      <c r="BP98" s="1321"/>
      <c r="BQ98" s="1321"/>
    </row>
    <row r="99" spans="1:69" s="1322" customFormat="1" ht="12.75">
      <c r="A99" s="1281" t="s">
        <v>827</v>
      </c>
      <c r="B99" s="219" t="s">
        <v>363</v>
      </c>
      <c r="C99" s="1320">
        <f>'I4 BO ASSETS'!H28</f>
        <v>0</v>
      </c>
      <c r="D99" s="1321">
        <f t="shared" si="112"/>
        <v>0</v>
      </c>
      <c r="E99" s="1321">
        <f t="shared" si="112"/>
        <v>0</v>
      </c>
      <c r="F99" s="1321">
        <f t="shared" si="115"/>
        <v>0</v>
      </c>
      <c r="G99" s="1321">
        <f t="shared" ref="G99:Z99" si="138">$D99*G603</f>
        <v>0</v>
      </c>
      <c r="H99" s="1321">
        <f t="shared" si="138"/>
        <v>0</v>
      </c>
      <c r="I99" s="1321">
        <f t="shared" si="138"/>
        <v>0</v>
      </c>
      <c r="J99" s="1321">
        <f t="shared" si="138"/>
        <v>0</v>
      </c>
      <c r="K99" s="1321">
        <f t="shared" si="138"/>
        <v>0</v>
      </c>
      <c r="L99" s="1321">
        <f t="shared" si="138"/>
        <v>0</v>
      </c>
      <c r="M99" s="1321">
        <f t="shared" si="138"/>
        <v>0</v>
      </c>
      <c r="N99" s="1321">
        <f t="shared" si="138"/>
        <v>0</v>
      </c>
      <c r="O99" s="1321">
        <f t="shared" si="138"/>
        <v>0</v>
      </c>
      <c r="P99" s="1321">
        <f t="shared" si="138"/>
        <v>0</v>
      </c>
      <c r="Q99" s="1321">
        <f t="shared" si="138"/>
        <v>0</v>
      </c>
      <c r="R99" s="1321">
        <f t="shared" si="138"/>
        <v>0</v>
      </c>
      <c r="S99" s="1321">
        <f t="shared" si="138"/>
        <v>0</v>
      </c>
      <c r="T99" s="1321">
        <f t="shared" si="138"/>
        <v>0</v>
      </c>
      <c r="U99" s="1321">
        <f t="shared" si="138"/>
        <v>0</v>
      </c>
      <c r="V99" s="1321">
        <f t="shared" si="138"/>
        <v>0</v>
      </c>
      <c r="W99" s="1321">
        <f t="shared" si="138"/>
        <v>0</v>
      </c>
      <c r="X99" s="1321">
        <f t="shared" si="138"/>
        <v>0</v>
      </c>
      <c r="Y99" s="1321">
        <f t="shared" si="138"/>
        <v>0</v>
      </c>
      <c r="Z99" s="1321">
        <f t="shared" si="138"/>
        <v>0</v>
      </c>
      <c r="AA99" s="1321">
        <f t="shared" si="117"/>
        <v>0</v>
      </c>
      <c r="AB99" s="1321">
        <f t="shared" ref="AB99:AU99" si="139">$E99*AB603</f>
        <v>0</v>
      </c>
      <c r="AC99" s="1321">
        <f t="shared" si="139"/>
        <v>0</v>
      </c>
      <c r="AD99" s="1321">
        <f t="shared" si="139"/>
        <v>0</v>
      </c>
      <c r="AE99" s="1321">
        <f t="shared" si="139"/>
        <v>0</v>
      </c>
      <c r="AF99" s="1321">
        <f t="shared" si="139"/>
        <v>0</v>
      </c>
      <c r="AG99" s="1321">
        <f t="shared" si="139"/>
        <v>0</v>
      </c>
      <c r="AH99" s="1321">
        <f t="shared" si="139"/>
        <v>0</v>
      </c>
      <c r="AI99" s="1321">
        <f t="shared" si="139"/>
        <v>0</v>
      </c>
      <c r="AJ99" s="1321">
        <f t="shared" si="139"/>
        <v>0</v>
      </c>
      <c r="AK99" s="1321">
        <f t="shared" si="139"/>
        <v>0</v>
      </c>
      <c r="AL99" s="1321">
        <f t="shared" si="139"/>
        <v>0</v>
      </c>
      <c r="AM99" s="1321">
        <f t="shared" si="139"/>
        <v>0</v>
      </c>
      <c r="AN99" s="1321">
        <f t="shared" si="139"/>
        <v>0</v>
      </c>
      <c r="AO99" s="1321">
        <f t="shared" si="139"/>
        <v>0</v>
      </c>
      <c r="AP99" s="1321">
        <f t="shared" si="139"/>
        <v>0</v>
      </c>
      <c r="AQ99" s="1321">
        <f t="shared" si="139"/>
        <v>0</v>
      </c>
      <c r="AR99" s="1321">
        <f t="shared" si="139"/>
        <v>0</v>
      </c>
      <c r="AS99" s="1321">
        <f t="shared" si="139"/>
        <v>0</v>
      </c>
      <c r="AT99" s="1321">
        <f t="shared" si="139"/>
        <v>0</v>
      </c>
      <c r="AU99" s="1321">
        <f t="shared" si="139"/>
        <v>0</v>
      </c>
      <c r="AV99" s="1321">
        <f t="shared" si="119"/>
        <v>0</v>
      </c>
      <c r="AW99" s="1321"/>
      <c r="AX99" s="1321"/>
      <c r="AY99" s="1321"/>
      <c r="AZ99" s="1321"/>
      <c r="BA99" s="1321"/>
      <c r="BB99" s="1321"/>
      <c r="BC99" s="1321"/>
      <c r="BD99" s="1321"/>
      <c r="BE99" s="1321"/>
      <c r="BF99" s="1321"/>
      <c r="BG99" s="1321"/>
      <c r="BH99" s="1321"/>
      <c r="BI99" s="1321"/>
      <c r="BJ99" s="1321"/>
      <c r="BK99" s="1321"/>
      <c r="BL99" s="1321"/>
      <c r="BM99" s="1321"/>
      <c r="BN99" s="1321"/>
      <c r="BO99" s="1321"/>
      <c r="BP99" s="1321"/>
      <c r="BQ99" s="1321"/>
    </row>
    <row r="100" spans="1:69" s="1322" customFormat="1" ht="12.75">
      <c r="A100" s="1281" t="s">
        <v>828</v>
      </c>
      <c r="B100" s="219" t="s">
        <v>364</v>
      </c>
      <c r="C100" s="1320">
        <f>'I4 BO ASSETS'!H29</f>
        <v>0</v>
      </c>
      <c r="D100" s="1321">
        <f t="shared" si="112"/>
        <v>0</v>
      </c>
      <c r="E100" s="1321">
        <f t="shared" si="112"/>
        <v>0</v>
      </c>
      <c r="F100" s="1321">
        <f t="shared" si="115"/>
        <v>0</v>
      </c>
      <c r="G100" s="1321">
        <f t="shared" ref="G100:Z100" si="140">$D100*G604</f>
        <v>0</v>
      </c>
      <c r="H100" s="1321">
        <f t="shared" si="140"/>
        <v>0</v>
      </c>
      <c r="I100" s="1321">
        <f t="shared" si="140"/>
        <v>0</v>
      </c>
      <c r="J100" s="1321">
        <f t="shared" si="140"/>
        <v>0</v>
      </c>
      <c r="K100" s="1321">
        <f t="shared" si="140"/>
        <v>0</v>
      </c>
      <c r="L100" s="1321">
        <f t="shared" si="140"/>
        <v>0</v>
      </c>
      <c r="M100" s="1321">
        <f t="shared" si="140"/>
        <v>0</v>
      </c>
      <c r="N100" s="1321">
        <f t="shared" si="140"/>
        <v>0</v>
      </c>
      <c r="O100" s="1321">
        <f t="shared" si="140"/>
        <v>0</v>
      </c>
      <c r="P100" s="1321">
        <f t="shared" si="140"/>
        <v>0</v>
      </c>
      <c r="Q100" s="1321">
        <f t="shared" si="140"/>
        <v>0</v>
      </c>
      <c r="R100" s="1321">
        <f t="shared" si="140"/>
        <v>0</v>
      </c>
      <c r="S100" s="1321">
        <f t="shared" si="140"/>
        <v>0</v>
      </c>
      <c r="T100" s="1321">
        <f t="shared" si="140"/>
        <v>0</v>
      </c>
      <c r="U100" s="1321">
        <f t="shared" si="140"/>
        <v>0</v>
      </c>
      <c r="V100" s="1321">
        <f t="shared" si="140"/>
        <v>0</v>
      </c>
      <c r="W100" s="1321">
        <f t="shared" si="140"/>
        <v>0</v>
      </c>
      <c r="X100" s="1321">
        <f t="shared" si="140"/>
        <v>0</v>
      </c>
      <c r="Y100" s="1321">
        <f t="shared" si="140"/>
        <v>0</v>
      </c>
      <c r="Z100" s="1321">
        <f t="shared" si="140"/>
        <v>0</v>
      </c>
      <c r="AA100" s="1321">
        <f t="shared" si="117"/>
        <v>0</v>
      </c>
      <c r="AB100" s="1321">
        <f t="shared" ref="AB100:AU100" si="141">$E100*AB604</f>
        <v>0</v>
      </c>
      <c r="AC100" s="1321">
        <f t="shared" si="141"/>
        <v>0</v>
      </c>
      <c r="AD100" s="1321">
        <f t="shared" si="141"/>
        <v>0</v>
      </c>
      <c r="AE100" s="1321">
        <f t="shared" si="141"/>
        <v>0</v>
      </c>
      <c r="AF100" s="1321">
        <f t="shared" si="141"/>
        <v>0</v>
      </c>
      <c r="AG100" s="1321">
        <f t="shared" si="141"/>
        <v>0</v>
      </c>
      <c r="AH100" s="1321">
        <f t="shared" si="141"/>
        <v>0</v>
      </c>
      <c r="AI100" s="1321">
        <f t="shared" si="141"/>
        <v>0</v>
      </c>
      <c r="AJ100" s="1321">
        <f t="shared" si="141"/>
        <v>0</v>
      </c>
      <c r="AK100" s="1321">
        <f t="shared" si="141"/>
        <v>0</v>
      </c>
      <c r="AL100" s="1321">
        <f t="shared" si="141"/>
        <v>0</v>
      </c>
      <c r="AM100" s="1321">
        <f t="shared" si="141"/>
        <v>0</v>
      </c>
      <c r="AN100" s="1321">
        <f t="shared" si="141"/>
        <v>0</v>
      </c>
      <c r="AO100" s="1321">
        <f t="shared" si="141"/>
        <v>0</v>
      </c>
      <c r="AP100" s="1321">
        <f t="shared" si="141"/>
        <v>0</v>
      </c>
      <c r="AQ100" s="1321">
        <f t="shared" si="141"/>
        <v>0</v>
      </c>
      <c r="AR100" s="1321">
        <f t="shared" si="141"/>
        <v>0</v>
      </c>
      <c r="AS100" s="1321">
        <f t="shared" si="141"/>
        <v>0</v>
      </c>
      <c r="AT100" s="1321">
        <f t="shared" si="141"/>
        <v>0</v>
      </c>
      <c r="AU100" s="1321">
        <f t="shared" si="141"/>
        <v>0</v>
      </c>
      <c r="AV100" s="1321">
        <f t="shared" si="119"/>
        <v>0</v>
      </c>
      <c r="AW100" s="1321"/>
      <c r="AX100" s="1321"/>
      <c r="AY100" s="1321"/>
      <c r="AZ100" s="1321"/>
      <c r="BA100" s="1321"/>
      <c r="BB100" s="1321"/>
      <c r="BC100" s="1321"/>
      <c r="BD100" s="1321"/>
      <c r="BE100" s="1321"/>
      <c r="BF100" s="1321"/>
      <c r="BG100" s="1321"/>
      <c r="BH100" s="1321"/>
      <c r="BI100" s="1321"/>
      <c r="BJ100" s="1321"/>
      <c r="BK100" s="1321"/>
      <c r="BL100" s="1321"/>
      <c r="BM100" s="1321"/>
      <c r="BN100" s="1321"/>
      <c r="BO100" s="1321"/>
      <c r="BP100" s="1321"/>
      <c r="BQ100" s="1321"/>
    </row>
    <row r="101" spans="1:69" s="1322" customFormat="1" ht="25.5">
      <c r="A101" s="1281">
        <v>1815</v>
      </c>
      <c r="B101" s="219" t="s">
        <v>86</v>
      </c>
      <c r="C101" s="1320">
        <f>'I4 BO ASSETS'!H30</f>
        <v>0</v>
      </c>
      <c r="D101" s="1321">
        <f t="shared" si="112"/>
        <v>0</v>
      </c>
      <c r="E101" s="1321">
        <f t="shared" si="112"/>
        <v>0</v>
      </c>
      <c r="F101" s="1321">
        <f t="shared" si="115"/>
        <v>0</v>
      </c>
      <c r="G101" s="1321">
        <f t="shared" ref="G101:Z101" si="142">$D101*G605</f>
        <v>0</v>
      </c>
      <c r="H101" s="1321">
        <f t="shared" si="142"/>
        <v>0</v>
      </c>
      <c r="I101" s="1321">
        <f t="shared" si="142"/>
        <v>0</v>
      </c>
      <c r="J101" s="1321">
        <f t="shared" si="142"/>
        <v>0</v>
      </c>
      <c r="K101" s="1321">
        <f t="shared" si="142"/>
        <v>0</v>
      </c>
      <c r="L101" s="1321">
        <f t="shared" si="142"/>
        <v>0</v>
      </c>
      <c r="M101" s="1321">
        <f t="shared" si="142"/>
        <v>0</v>
      </c>
      <c r="N101" s="1321">
        <f t="shared" si="142"/>
        <v>0</v>
      </c>
      <c r="O101" s="1321">
        <f t="shared" si="142"/>
        <v>0</v>
      </c>
      <c r="P101" s="1321">
        <f t="shared" si="142"/>
        <v>0</v>
      </c>
      <c r="Q101" s="1321">
        <f t="shared" si="142"/>
        <v>0</v>
      </c>
      <c r="R101" s="1321">
        <f t="shared" si="142"/>
        <v>0</v>
      </c>
      <c r="S101" s="1321">
        <f t="shared" si="142"/>
        <v>0</v>
      </c>
      <c r="T101" s="1321">
        <f t="shared" si="142"/>
        <v>0</v>
      </c>
      <c r="U101" s="1321">
        <f t="shared" si="142"/>
        <v>0</v>
      </c>
      <c r="V101" s="1321">
        <f t="shared" si="142"/>
        <v>0</v>
      </c>
      <c r="W101" s="1321">
        <f t="shared" si="142"/>
        <v>0</v>
      </c>
      <c r="X101" s="1321">
        <f t="shared" si="142"/>
        <v>0</v>
      </c>
      <c r="Y101" s="1321">
        <f t="shared" si="142"/>
        <v>0</v>
      </c>
      <c r="Z101" s="1321">
        <f t="shared" si="142"/>
        <v>0</v>
      </c>
      <c r="AA101" s="1321">
        <f t="shared" si="117"/>
        <v>0</v>
      </c>
      <c r="AB101" s="1321">
        <f t="shared" ref="AB101:AU101" si="143">$E101*AB605</f>
        <v>0</v>
      </c>
      <c r="AC101" s="1321">
        <f t="shared" si="143"/>
        <v>0</v>
      </c>
      <c r="AD101" s="1321">
        <f t="shared" si="143"/>
        <v>0</v>
      </c>
      <c r="AE101" s="1321">
        <f t="shared" si="143"/>
        <v>0</v>
      </c>
      <c r="AF101" s="1321">
        <f t="shared" si="143"/>
        <v>0</v>
      </c>
      <c r="AG101" s="1321">
        <f t="shared" si="143"/>
        <v>0</v>
      </c>
      <c r="AH101" s="1321">
        <f t="shared" si="143"/>
        <v>0</v>
      </c>
      <c r="AI101" s="1321">
        <f t="shared" si="143"/>
        <v>0</v>
      </c>
      <c r="AJ101" s="1321">
        <f t="shared" si="143"/>
        <v>0</v>
      </c>
      <c r="AK101" s="1321">
        <f t="shared" si="143"/>
        <v>0</v>
      </c>
      <c r="AL101" s="1321">
        <f t="shared" si="143"/>
        <v>0</v>
      </c>
      <c r="AM101" s="1321">
        <f t="shared" si="143"/>
        <v>0</v>
      </c>
      <c r="AN101" s="1321">
        <f t="shared" si="143"/>
        <v>0</v>
      </c>
      <c r="AO101" s="1321">
        <f t="shared" si="143"/>
        <v>0</v>
      </c>
      <c r="AP101" s="1321">
        <f t="shared" si="143"/>
        <v>0</v>
      </c>
      <c r="AQ101" s="1321">
        <f t="shared" si="143"/>
        <v>0</v>
      </c>
      <c r="AR101" s="1321">
        <f t="shared" si="143"/>
        <v>0</v>
      </c>
      <c r="AS101" s="1321">
        <f t="shared" si="143"/>
        <v>0</v>
      </c>
      <c r="AT101" s="1321">
        <f t="shared" si="143"/>
        <v>0</v>
      </c>
      <c r="AU101" s="1321">
        <f t="shared" si="143"/>
        <v>0</v>
      </c>
      <c r="AV101" s="1321">
        <f t="shared" si="119"/>
        <v>0</v>
      </c>
      <c r="AW101" s="1321"/>
      <c r="AX101" s="1321"/>
      <c r="AY101" s="1321"/>
      <c r="AZ101" s="1321"/>
      <c r="BA101" s="1321"/>
      <c r="BB101" s="1321"/>
      <c r="BC101" s="1321"/>
      <c r="BD101" s="1321"/>
      <c r="BE101" s="1321"/>
      <c r="BF101" s="1321"/>
      <c r="BG101" s="1321"/>
      <c r="BH101" s="1321"/>
      <c r="BI101" s="1321"/>
      <c r="BJ101" s="1321"/>
      <c r="BK101" s="1321"/>
      <c r="BL101" s="1321"/>
      <c r="BM101" s="1321"/>
      <c r="BN101" s="1321"/>
      <c r="BO101" s="1321"/>
      <c r="BP101" s="1321"/>
      <c r="BQ101" s="1321"/>
    </row>
    <row r="102" spans="1:69" s="1322" customFormat="1" ht="25.5">
      <c r="A102" s="1281">
        <v>1820</v>
      </c>
      <c r="B102" s="219" t="s">
        <v>87</v>
      </c>
      <c r="C102" s="1320">
        <f>'I4 BO ASSETS'!H31</f>
        <v>0</v>
      </c>
      <c r="D102" s="1321">
        <f t="shared" si="112"/>
        <v>0</v>
      </c>
      <c r="E102" s="1321">
        <f t="shared" si="112"/>
        <v>0</v>
      </c>
      <c r="F102" s="1321">
        <f t="shared" si="115"/>
        <v>0</v>
      </c>
      <c r="G102" s="1321">
        <f t="shared" ref="G102:Z102" si="144">$D102*G606</f>
        <v>0</v>
      </c>
      <c r="H102" s="1321">
        <f t="shared" si="144"/>
        <v>0</v>
      </c>
      <c r="I102" s="1321">
        <f t="shared" si="144"/>
        <v>0</v>
      </c>
      <c r="J102" s="1321">
        <f t="shared" si="144"/>
        <v>0</v>
      </c>
      <c r="K102" s="1321">
        <f t="shared" si="144"/>
        <v>0</v>
      </c>
      <c r="L102" s="1321">
        <f t="shared" si="144"/>
        <v>0</v>
      </c>
      <c r="M102" s="1321">
        <f t="shared" si="144"/>
        <v>0</v>
      </c>
      <c r="N102" s="1321">
        <f t="shared" si="144"/>
        <v>0</v>
      </c>
      <c r="O102" s="1321">
        <f t="shared" si="144"/>
        <v>0</v>
      </c>
      <c r="P102" s="1321">
        <f t="shared" si="144"/>
        <v>0</v>
      </c>
      <c r="Q102" s="1321">
        <f t="shared" si="144"/>
        <v>0</v>
      </c>
      <c r="R102" s="1321">
        <f t="shared" si="144"/>
        <v>0</v>
      </c>
      <c r="S102" s="1321">
        <f t="shared" si="144"/>
        <v>0</v>
      </c>
      <c r="T102" s="1321">
        <f t="shared" si="144"/>
        <v>0</v>
      </c>
      <c r="U102" s="1321">
        <f t="shared" si="144"/>
        <v>0</v>
      </c>
      <c r="V102" s="1321">
        <f t="shared" si="144"/>
        <v>0</v>
      </c>
      <c r="W102" s="1321">
        <f t="shared" si="144"/>
        <v>0</v>
      </c>
      <c r="X102" s="1321">
        <f t="shared" si="144"/>
        <v>0</v>
      </c>
      <c r="Y102" s="1321">
        <f t="shared" si="144"/>
        <v>0</v>
      </c>
      <c r="Z102" s="1321">
        <f t="shared" si="144"/>
        <v>0</v>
      </c>
      <c r="AA102" s="1321">
        <f t="shared" si="117"/>
        <v>0</v>
      </c>
      <c r="AB102" s="1321">
        <f t="shared" ref="AB102:AU102" si="145">$E102*AB606</f>
        <v>0</v>
      </c>
      <c r="AC102" s="1321">
        <f t="shared" si="145"/>
        <v>0</v>
      </c>
      <c r="AD102" s="1321">
        <f t="shared" si="145"/>
        <v>0</v>
      </c>
      <c r="AE102" s="1321">
        <f t="shared" si="145"/>
        <v>0</v>
      </c>
      <c r="AF102" s="1321">
        <f t="shared" si="145"/>
        <v>0</v>
      </c>
      <c r="AG102" s="1321">
        <f t="shared" si="145"/>
        <v>0</v>
      </c>
      <c r="AH102" s="1321">
        <f t="shared" si="145"/>
        <v>0</v>
      </c>
      <c r="AI102" s="1321">
        <f t="shared" si="145"/>
        <v>0</v>
      </c>
      <c r="AJ102" s="1321">
        <f t="shared" si="145"/>
        <v>0</v>
      </c>
      <c r="AK102" s="1321">
        <f t="shared" si="145"/>
        <v>0</v>
      </c>
      <c r="AL102" s="1321">
        <f t="shared" si="145"/>
        <v>0</v>
      </c>
      <c r="AM102" s="1321">
        <f t="shared" si="145"/>
        <v>0</v>
      </c>
      <c r="AN102" s="1321">
        <f t="shared" si="145"/>
        <v>0</v>
      </c>
      <c r="AO102" s="1321">
        <f t="shared" si="145"/>
        <v>0</v>
      </c>
      <c r="AP102" s="1321">
        <f t="shared" si="145"/>
        <v>0</v>
      </c>
      <c r="AQ102" s="1321">
        <f t="shared" si="145"/>
        <v>0</v>
      </c>
      <c r="AR102" s="1321">
        <f t="shared" si="145"/>
        <v>0</v>
      </c>
      <c r="AS102" s="1321">
        <f t="shared" si="145"/>
        <v>0</v>
      </c>
      <c r="AT102" s="1321">
        <f t="shared" si="145"/>
        <v>0</v>
      </c>
      <c r="AU102" s="1321">
        <f t="shared" si="145"/>
        <v>0</v>
      </c>
      <c r="AV102" s="1321">
        <f t="shared" si="119"/>
        <v>0</v>
      </c>
      <c r="AW102" s="1321"/>
      <c r="AX102" s="1321"/>
      <c r="AY102" s="1321"/>
      <c r="AZ102" s="1321"/>
      <c r="BA102" s="1321"/>
      <c r="BB102" s="1321"/>
      <c r="BC102" s="1321"/>
      <c r="BD102" s="1321"/>
      <c r="BE102" s="1321"/>
      <c r="BF102" s="1321"/>
      <c r="BG102" s="1321"/>
      <c r="BH102" s="1321"/>
      <c r="BI102" s="1321"/>
      <c r="BJ102" s="1321"/>
      <c r="BK102" s="1321"/>
      <c r="BL102" s="1321"/>
      <c r="BM102" s="1321"/>
      <c r="BN102" s="1321"/>
      <c r="BO102" s="1321"/>
      <c r="BP102" s="1321"/>
      <c r="BQ102" s="1321"/>
    </row>
    <row r="103" spans="1:69" s="1322" customFormat="1" ht="25.5">
      <c r="A103" s="1281" t="s">
        <v>493</v>
      </c>
      <c r="B103" s="219" t="s">
        <v>1285</v>
      </c>
      <c r="C103" s="1320">
        <f>'I4 BO ASSETS'!H32</f>
        <v>0</v>
      </c>
      <c r="D103" s="1321">
        <f t="shared" si="112"/>
        <v>0</v>
      </c>
      <c r="E103" s="1321">
        <f t="shared" si="112"/>
        <v>0</v>
      </c>
      <c r="F103" s="1321">
        <f>D103+E103</f>
        <v>0</v>
      </c>
      <c r="G103" s="1321">
        <f t="shared" ref="G103:Z103" si="146">$D103*G607</f>
        <v>0</v>
      </c>
      <c r="H103" s="1321">
        <f t="shared" si="146"/>
        <v>0</v>
      </c>
      <c r="I103" s="1321">
        <f t="shared" si="146"/>
        <v>0</v>
      </c>
      <c r="J103" s="1321">
        <f t="shared" si="146"/>
        <v>0</v>
      </c>
      <c r="K103" s="1321">
        <f t="shared" si="146"/>
        <v>0</v>
      </c>
      <c r="L103" s="1321">
        <f t="shared" si="146"/>
        <v>0</v>
      </c>
      <c r="M103" s="1321">
        <f t="shared" si="146"/>
        <v>0</v>
      </c>
      <c r="N103" s="1321">
        <f t="shared" si="146"/>
        <v>0</v>
      </c>
      <c r="O103" s="1321">
        <f t="shared" si="146"/>
        <v>0</v>
      </c>
      <c r="P103" s="1321">
        <f t="shared" si="146"/>
        <v>0</v>
      </c>
      <c r="Q103" s="1321">
        <f t="shared" si="146"/>
        <v>0</v>
      </c>
      <c r="R103" s="1321">
        <f t="shared" si="146"/>
        <v>0</v>
      </c>
      <c r="S103" s="1321">
        <f t="shared" si="146"/>
        <v>0</v>
      </c>
      <c r="T103" s="1321">
        <f t="shared" si="146"/>
        <v>0</v>
      </c>
      <c r="U103" s="1321">
        <f t="shared" si="146"/>
        <v>0</v>
      </c>
      <c r="V103" s="1321">
        <f t="shared" si="146"/>
        <v>0</v>
      </c>
      <c r="W103" s="1321">
        <f t="shared" si="146"/>
        <v>0</v>
      </c>
      <c r="X103" s="1321">
        <f t="shared" si="146"/>
        <v>0</v>
      </c>
      <c r="Y103" s="1321">
        <f t="shared" si="146"/>
        <v>0</v>
      </c>
      <c r="Z103" s="1321">
        <f t="shared" si="146"/>
        <v>0</v>
      </c>
      <c r="AA103" s="1321">
        <f>SUM(G103:Z103)</f>
        <v>0</v>
      </c>
      <c r="AB103" s="1321">
        <f t="shared" ref="AB103:AU103" si="147">$E103*AB607</f>
        <v>0</v>
      </c>
      <c r="AC103" s="1321">
        <f t="shared" si="147"/>
        <v>0</v>
      </c>
      <c r="AD103" s="1321">
        <f t="shared" si="147"/>
        <v>0</v>
      </c>
      <c r="AE103" s="1321">
        <f t="shared" si="147"/>
        <v>0</v>
      </c>
      <c r="AF103" s="1321">
        <f t="shared" si="147"/>
        <v>0</v>
      </c>
      <c r="AG103" s="1321">
        <f t="shared" si="147"/>
        <v>0</v>
      </c>
      <c r="AH103" s="1321">
        <f t="shared" si="147"/>
        <v>0</v>
      </c>
      <c r="AI103" s="1321">
        <f t="shared" si="147"/>
        <v>0</v>
      </c>
      <c r="AJ103" s="1321">
        <f t="shared" si="147"/>
        <v>0</v>
      </c>
      <c r="AK103" s="1321">
        <f t="shared" si="147"/>
        <v>0</v>
      </c>
      <c r="AL103" s="1321">
        <f t="shared" si="147"/>
        <v>0</v>
      </c>
      <c r="AM103" s="1321">
        <f t="shared" si="147"/>
        <v>0</v>
      </c>
      <c r="AN103" s="1321">
        <f t="shared" si="147"/>
        <v>0</v>
      </c>
      <c r="AO103" s="1321">
        <f t="shared" si="147"/>
        <v>0</v>
      </c>
      <c r="AP103" s="1321">
        <f t="shared" si="147"/>
        <v>0</v>
      </c>
      <c r="AQ103" s="1321">
        <f t="shared" si="147"/>
        <v>0</v>
      </c>
      <c r="AR103" s="1321">
        <f t="shared" si="147"/>
        <v>0</v>
      </c>
      <c r="AS103" s="1321">
        <f t="shared" si="147"/>
        <v>0</v>
      </c>
      <c r="AT103" s="1321">
        <f t="shared" si="147"/>
        <v>0</v>
      </c>
      <c r="AU103" s="1321">
        <f t="shared" si="147"/>
        <v>0</v>
      </c>
      <c r="AV103" s="1321">
        <f>SUM(AB103:AU103)</f>
        <v>0</v>
      </c>
      <c r="AW103" s="1321"/>
      <c r="AX103" s="1321"/>
      <c r="AY103" s="1321"/>
      <c r="AZ103" s="1321"/>
      <c r="BA103" s="1321"/>
      <c r="BB103" s="1321"/>
      <c r="BC103" s="1321"/>
      <c r="BD103" s="1321"/>
      <c r="BE103" s="1321"/>
      <c r="BF103" s="1321"/>
      <c r="BG103" s="1321"/>
      <c r="BH103" s="1321"/>
      <c r="BI103" s="1321"/>
      <c r="BJ103" s="1321"/>
      <c r="BK103" s="1321"/>
      <c r="BL103" s="1321"/>
      <c r="BM103" s="1321"/>
      <c r="BN103" s="1321"/>
      <c r="BO103" s="1321"/>
      <c r="BP103" s="1321"/>
      <c r="BQ103" s="1321"/>
    </row>
    <row r="104" spans="1:69" s="1322" customFormat="1" ht="25.5">
      <c r="A104" s="1281" t="s">
        <v>494</v>
      </c>
      <c r="B104" s="219" t="s">
        <v>1287</v>
      </c>
      <c r="C104" s="1320">
        <f>'I4 BO ASSETS'!H33</f>
        <v>0</v>
      </c>
      <c r="D104" s="1321">
        <f t="shared" si="112"/>
        <v>0</v>
      </c>
      <c r="E104" s="1321">
        <f t="shared" si="112"/>
        <v>0</v>
      </c>
      <c r="F104" s="1321">
        <f>D104+E104</f>
        <v>0</v>
      </c>
      <c r="G104" s="1321">
        <f t="shared" ref="G104:Z104" si="148">$D104*G608</f>
        <v>0</v>
      </c>
      <c r="H104" s="1321">
        <f t="shared" si="148"/>
        <v>0</v>
      </c>
      <c r="I104" s="1321">
        <f t="shared" si="148"/>
        <v>0</v>
      </c>
      <c r="J104" s="1321">
        <f t="shared" si="148"/>
        <v>0</v>
      </c>
      <c r="K104" s="1321">
        <f t="shared" si="148"/>
        <v>0</v>
      </c>
      <c r="L104" s="1321">
        <f t="shared" si="148"/>
        <v>0</v>
      </c>
      <c r="M104" s="1321">
        <f t="shared" si="148"/>
        <v>0</v>
      </c>
      <c r="N104" s="1321">
        <f t="shared" si="148"/>
        <v>0</v>
      </c>
      <c r="O104" s="1321">
        <f t="shared" si="148"/>
        <v>0</v>
      </c>
      <c r="P104" s="1321">
        <f t="shared" si="148"/>
        <v>0</v>
      </c>
      <c r="Q104" s="1321">
        <f t="shared" si="148"/>
        <v>0</v>
      </c>
      <c r="R104" s="1321">
        <f t="shared" si="148"/>
        <v>0</v>
      </c>
      <c r="S104" s="1321">
        <f t="shared" si="148"/>
        <v>0</v>
      </c>
      <c r="T104" s="1321">
        <f t="shared" si="148"/>
        <v>0</v>
      </c>
      <c r="U104" s="1321">
        <f t="shared" si="148"/>
        <v>0</v>
      </c>
      <c r="V104" s="1321">
        <f t="shared" si="148"/>
        <v>0</v>
      </c>
      <c r="W104" s="1321">
        <f t="shared" si="148"/>
        <v>0</v>
      </c>
      <c r="X104" s="1321">
        <f t="shared" si="148"/>
        <v>0</v>
      </c>
      <c r="Y104" s="1321">
        <f t="shared" si="148"/>
        <v>0</v>
      </c>
      <c r="Z104" s="1321">
        <f t="shared" si="148"/>
        <v>0</v>
      </c>
      <c r="AA104" s="1321">
        <f>SUM(G104:Z104)</f>
        <v>0</v>
      </c>
      <c r="AB104" s="1321">
        <f t="shared" ref="AB104:AU104" si="149">$E104*AB608</f>
        <v>0</v>
      </c>
      <c r="AC104" s="1321">
        <f t="shared" si="149"/>
        <v>0</v>
      </c>
      <c r="AD104" s="1321">
        <f t="shared" si="149"/>
        <v>0</v>
      </c>
      <c r="AE104" s="1321">
        <f t="shared" si="149"/>
        <v>0</v>
      </c>
      <c r="AF104" s="1321">
        <f t="shared" si="149"/>
        <v>0</v>
      </c>
      <c r="AG104" s="1321">
        <f t="shared" si="149"/>
        <v>0</v>
      </c>
      <c r="AH104" s="1321">
        <f t="shared" si="149"/>
        <v>0</v>
      </c>
      <c r="AI104" s="1321">
        <f t="shared" si="149"/>
        <v>0</v>
      </c>
      <c r="AJ104" s="1321">
        <f t="shared" si="149"/>
        <v>0</v>
      </c>
      <c r="AK104" s="1321">
        <f t="shared" si="149"/>
        <v>0</v>
      </c>
      <c r="AL104" s="1321">
        <f t="shared" si="149"/>
        <v>0</v>
      </c>
      <c r="AM104" s="1321">
        <f t="shared" si="149"/>
        <v>0</v>
      </c>
      <c r="AN104" s="1321">
        <f t="shared" si="149"/>
        <v>0</v>
      </c>
      <c r="AO104" s="1321">
        <f t="shared" si="149"/>
        <v>0</v>
      </c>
      <c r="AP104" s="1321">
        <f t="shared" si="149"/>
        <v>0</v>
      </c>
      <c r="AQ104" s="1321">
        <f t="shared" si="149"/>
        <v>0</v>
      </c>
      <c r="AR104" s="1321">
        <f t="shared" si="149"/>
        <v>0</v>
      </c>
      <c r="AS104" s="1321">
        <f t="shared" si="149"/>
        <v>0</v>
      </c>
      <c r="AT104" s="1321">
        <f t="shared" si="149"/>
        <v>0</v>
      </c>
      <c r="AU104" s="1321">
        <f t="shared" si="149"/>
        <v>0</v>
      </c>
      <c r="AV104" s="1321">
        <f>SUM(AB104:AU104)</f>
        <v>0</v>
      </c>
      <c r="AW104" s="1321"/>
      <c r="AX104" s="1321"/>
      <c r="AY104" s="1321"/>
      <c r="AZ104" s="1321"/>
      <c r="BA104" s="1321"/>
      <c r="BB104" s="1321"/>
      <c r="BC104" s="1321"/>
      <c r="BD104" s="1321"/>
      <c r="BE104" s="1321"/>
      <c r="BF104" s="1321"/>
      <c r="BG104" s="1321"/>
      <c r="BH104" s="1321"/>
      <c r="BI104" s="1321"/>
      <c r="BJ104" s="1321"/>
      <c r="BK104" s="1321"/>
      <c r="BL104" s="1321"/>
      <c r="BM104" s="1321"/>
      <c r="BN104" s="1321"/>
      <c r="BO104" s="1321"/>
      <c r="BP104" s="1321"/>
      <c r="BQ104" s="1321"/>
    </row>
    <row r="105" spans="1:69" s="1322" customFormat="1" ht="25.5">
      <c r="A105" s="1281" t="s">
        <v>1277</v>
      </c>
      <c r="B105" s="219" t="s">
        <v>1278</v>
      </c>
      <c r="C105" s="1320">
        <f>'I4 BO ASSETS'!H34</f>
        <v>0</v>
      </c>
      <c r="D105" s="1321">
        <f t="shared" si="112"/>
        <v>0</v>
      </c>
      <c r="E105" s="1321">
        <f t="shared" si="112"/>
        <v>0</v>
      </c>
      <c r="F105" s="1321">
        <f>D105+E105</f>
        <v>0</v>
      </c>
      <c r="G105" s="1321">
        <f t="shared" ref="G105:Z105" si="150">$D105*G609</f>
        <v>0</v>
      </c>
      <c r="H105" s="1321">
        <f t="shared" si="150"/>
        <v>0</v>
      </c>
      <c r="I105" s="1321">
        <f t="shared" si="150"/>
        <v>0</v>
      </c>
      <c r="J105" s="1321">
        <f t="shared" si="150"/>
        <v>0</v>
      </c>
      <c r="K105" s="1321">
        <f t="shared" si="150"/>
        <v>0</v>
      </c>
      <c r="L105" s="1321">
        <f t="shared" si="150"/>
        <v>0</v>
      </c>
      <c r="M105" s="1321">
        <f t="shared" si="150"/>
        <v>0</v>
      </c>
      <c r="N105" s="1321">
        <f t="shared" si="150"/>
        <v>0</v>
      </c>
      <c r="O105" s="1321">
        <f t="shared" si="150"/>
        <v>0</v>
      </c>
      <c r="P105" s="1321">
        <f t="shared" si="150"/>
        <v>0</v>
      </c>
      <c r="Q105" s="1321">
        <f t="shared" si="150"/>
        <v>0</v>
      </c>
      <c r="R105" s="1321">
        <f t="shared" si="150"/>
        <v>0</v>
      </c>
      <c r="S105" s="1321">
        <f t="shared" si="150"/>
        <v>0</v>
      </c>
      <c r="T105" s="1321">
        <f t="shared" si="150"/>
        <v>0</v>
      </c>
      <c r="U105" s="1321">
        <f t="shared" si="150"/>
        <v>0</v>
      </c>
      <c r="V105" s="1321">
        <f t="shared" si="150"/>
        <v>0</v>
      </c>
      <c r="W105" s="1321">
        <f t="shared" si="150"/>
        <v>0</v>
      </c>
      <c r="X105" s="1321">
        <f t="shared" si="150"/>
        <v>0</v>
      </c>
      <c r="Y105" s="1321">
        <f t="shared" si="150"/>
        <v>0</v>
      </c>
      <c r="Z105" s="1321">
        <f t="shared" si="150"/>
        <v>0</v>
      </c>
      <c r="AA105" s="1321">
        <f>SUM(G105:Z105)</f>
        <v>0</v>
      </c>
      <c r="AB105" s="1321">
        <f t="shared" ref="AB105:AU105" si="151">$E105*AB609</f>
        <v>0</v>
      </c>
      <c r="AC105" s="1321">
        <f t="shared" si="151"/>
        <v>0</v>
      </c>
      <c r="AD105" s="1321">
        <f t="shared" si="151"/>
        <v>0</v>
      </c>
      <c r="AE105" s="1321">
        <f t="shared" si="151"/>
        <v>0</v>
      </c>
      <c r="AF105" s="1321">
        <f t="shared" si="151"/>
        <v>0</v>
      </c>
      <c r="AG105" s="1321">
        <f t="shared" si="151"/>
        <v>0</v>
      </c>
      <c r="AH105" s="1321">
        <f t="shared" si="151"/>
        <v>0</v>
      </c>
      <c r="AI105" s="1321">
        <f t="shared" si="151"/>
        <v>0</v>
      </c>
      <c r="AJ105" s="1321">
        <f t="shared" si="151"/>
        <v>0</v>
      </c>
      <c r="AK105" s="1321">
        <f t="shared" si="151"/>
        <v>0</v>
      </c>
      <c r="AL105" s="1321">
        <f t="shared" si="151"/>
        <v>0</v>
      </c>
      <c r="AM105" s="1321">
        <f t="shared" si="151"/>
        <v>0</v>
      </c>
      <c r="AN105" s="1321">
        <f t="shared" si="151"/>
        <v>0</v>
      </c>
      <c r="AO105" s="1321">
        <f t="shared" si="151"/>
        <v>0</v>
      </c>
      <c r="AP105" s="1321">
        <f t="shared" si="151"/>
        <v>0</v>
      </c>
      <c r="AQ105" s="1321">
        <f t="shared" si="151"/>
        <v>0</v>
      </c>
      <c r="AR105" s="1321">
        <f t="shared" si="151"/>
        <v>0</v>
      </c>
      <c r="AS105" s="1321">
        <f t="shared" si="151"/>
        <v>0</v>
      </c>
      <c r="AT105" s="1321">
        <f t="shared" si="151"/>
        <v>0</v>
      </c>
      <c r="AU105" s="1321">
        <f t="shared" si="151"/>
        <v>0</v>
      </c>
      <c r="AV105" s="1321">
        <f>SUM(AB105:AU105)</f>
        <v>0</v>
      </c>
      <c r="AW105" s="1321"/>
      <c r="AX105" s="1321"/>
      <c r="AY105" s="1321"/>
      <c r="AZ105" s="1321"/>
      <c r="BA105" s="1321"/>
      <c r="BB105" s="1321"/>
      <c r="BC105" s="1321"/>
      <c r="BD105" s="1321"/>
      <c r="BE105" s="1321"/>
      <c r="BF105" s="1321"/>
      <c r="BG105" s="1321"/>
      <c r="BH105" s="1321"/>
      <c r="BI105" s="1321"/>
      <c r="BJ105" s="1321"/>
      <c r="BK105" s="1321"/>
      <c r="BL105" s="1321"/>
      <c r="BM105" s="1321"/>
      <c r="BN105" s="1321"/>
      <c r="BO105" s="1321"/>
      <c r="BP105" s="1321"/>
      <c r="BQ105" s="1321"/>
    </row>
    <row r="106" spans="1:69" s="1322" customFormat="1" ht="12.75">
      <c r="A106" s="1281">
        <v>1825</v>
      </c>
      <c r="B106" s="219" t="s">
        <v>88</v>
      </c>
      <c r="C106" s="1320">
        <f>'I4 BO ASSETS'!H35</f>
        <v>0</v>
      </c>
      <c r="D106" s="1321">
        <f t="shared" si="112"/>
        <v>0</v>
      </c>
      <c r="E106" s="1321">
        <f t="shared" si="112"/>
        <v>0</v>
      </c>
      <c r="F106" s="1321">
        <f t="shared" si="115"/>
        <v>0</v>
      </c>
      <c r="G106" s="1321">
        <f t="shared" ref="G106:Z106" si="152">$D106*G610</f>
        <v>0</v>
      </c>
      <c r="H106" s="1321">
        <f t="shared" si="152"/>
        <v>0</v>
      </c>
      <c r="I106" s="1321">
        <f t="shared" si="152"/>
        <v>0</v>
      </c>
      <c r="J106" s="1321">
        <f t="shared" si="152"/>
        <v>0</v>
      </c>
      <c r="K106" s="1321">
        <f t="shared" si="152"/>
        <v>0</v>
      </c>
      <c r="L106" s="1321">
        <f t="shared" si="152"/>
        <v>0</v>
      </c>
      <c r="M106" s="1321">
        <f t="shared" si="152"/>
        <v>0</v>
      </c>
      <c r="N106" s="1321">
        <f t="shared" si="152"/>
        <v>0</v>
      </c>
      <c r="O106" s="1321">
        <f t="shared" si="152"/>
        <v>0</v>
      </c>
      <c r="P106" s="1321">
        <f t="shared" si="152"/>
        <v>0</v>
      </c>
      <c r="Q106" s="1321">
        <f t="shared" si="152"/>
        <v>0</v>
      </c>
      <c r="R106" s="1321">
        <f t="shared" si="152"/>
        <v>0</v>
      </c>
      <c r="S106" s="1321">
        <f t="shared" si="152"/>
        <v>0</v>
      </c>
      <c r="T106" s="1321">
        <f t="shared" si="152"/>
        <v>0</v>
      </c>
      <c r="U106" s="1321">
        <f t="shared" si="152"/>
        <v>0</v>
      </c>
      <c r="V106" s="1321">
        <f t="shared" si="152"/>
        <v>0</v>
      </c>
      <c r="W106" s="1321">
        <f t="shared" si="152"/>
        <v>0</v>
      </c>
      <c r="X106" s="1321">
        <f t="shared" si="152"/>
        <v>0</v>
      </c>
      <c r="Y106" s="1321">
        <f t="shared" si="152"/>
        <v>0</v>
      </c>
      <c r="Z106" s="1321">
        <f t="shared" si="152"/>
        <v>0</v>
      </c>
      <c r="AA106" s="1321">
        <f t="shared" si="117"/>
        <v>0</v>
      </c>
      <c r="AB106" s="1321">
        <f t="shared" ref="AB106:AU106" si="153">$E106*AB610</f>
        <v>0</v>
      </c>
      <c r="AC106" s="1321">
        <f t="shared" si="153"/>
        <v>0</v>
      </c>
      <c r="AD106" s="1321">
        <f t="shared" si="153"/>
        <v>0</v>
      </c>
      <c r="AE106" s="1321">
        <f t="shared" si="153"/>
        <v>0</v>
      </c>
      <c r="AF106" s="1321">
        <f t="shared" si="153"/>
        <v>0</v>
      </c>
      <c r="AG106" s="1321">
        <f t="shared" si="153"/>
        <v>0</v>
      </c>
      <c r="AH106" s="1321">
        <f t="shared" si="153"/>
        <v>0</v>
      </c>
      <c r="AI106" s="1321">
        <f t="shared" si="153"/>
        <v>0</v>
      </c>
      <c r="AJ106" s="1321">
        <f t="shared" si="153"/>
        <v>0</v>
      </c>
      <c r="AK106" s="1321">
        <f t="shared" si="153"/>
        <v>0</v>
      </c>
      <c r="AL106" s="1321">
        <f t="shared" si="153"/>
        <v>0</v>
      </c>
      <c r="AM106" s="1321">
        <f t="shared" si="153"/>
        <v>0</v>
      </c>
      <c r="AN106" s="1321">
        <f t="shared" si="153"/>
        <v>0</v>
      </c>
      <c r="AO106" s="1321">
        <f t="shared" si="153"/>
        <v>0</v>
      </c>
      <c r="AP106" s="1321">
        <f t="shared" si="153"/>
        <v>0</v>
      </c>
      <c r="AQ106" s="1321">
        <f t="shared" si="153"/>
        <v>0</v>
      </c>
      <c r="AR106" s="1321">
        <f t="shared" si="153"/>
        <v>0</v>
      </c>
      <c r="AS106" s="1321">
        <f t="shared" si="153"/>
        <v>0</v>
      </c>
      <c r="AT106" s="1321">
        <f t="shared" si="153"/>
        <v>0</v>
      </c>
      <c r="AU106" s="1321">
        <f t="shared" si="153"/>
        <v>0</v>
      </c>
      <c r="AV106" s="1321">
        <f t="shared" si="119"/>
        <v>0</v>
      </c>
      <c r="AW106" s="1321"/>
      <c r="AX106" s="1321"/>
      <c r="AY106" s="1321"/>
      <c r="AZ106" s="1321"/>
      <c r="BA106" s="1321"/>
      <c r="BB106" s="1321"/>
      <c r="BC106" s="1321"/>
      <c r="BD106" s="1321"/>
      <c r="BE106" s="1321"/>
      <c r="BF106" s="1321"/>
      <c r="BG106" s="1321"/>
      <c r="BH106" s="1321"/>
      <c r="BI106" s="1321"/>
      <c r="BJ106" s="1321"/>
      <c r="BK106" s="1321"/>
      <c r="BL106" s="1321"/>
      <c r="BM106" s="1321"/>
      <c r="BN106" s="1321"/>
      <c r="BO106" s="1321"/>
      <c r="BP106" s="1321"/>
      <c r="BQ106" s="1321"/>
    </row>
    <row r="107" spans="1:69" s="1322" customFormat="1" ht="12.75">
      <c r="A107" s="1281" t="s">
        <v>829</v>
      </c>
      <c r="B107" s="219" t="s">
        <v>365</v>
      </c>
      <c r="C107" s="1320">
        <f>'I4 BO ASSETS'!H36</f>
        <v>0</v>
      </c>
      <c r="D107" s="1321">
        <f t="shared" si="112"/>
        <v>0</v>
      </c>
      <c r="E107" s="1321">
        <f t="shared" si="112"/>
        <v>0</v>
      </c>
      <c r="F107" s="1321">
        <f t="shared" si="115"/>
        <v>0</v>
      </c>
      <c r="G107" s="1321">
        <f t="shared" ref="G107:Z107" si="154">$D107*G611</f>
        <v>0</v>
      </c>
      <c r="H107" s="1321">
        <f t="shared" si="154"/>
        <v>0</v>
      </c>
      <c r="I107" s="1321">
        <f t="shared" si="154"/>
        <v>0</v>
      </c>
      <c r="J107" s="1321">
        <f t="shared" si="154"/>
        <v>0</v>
      </c>
      <c r="K107" s="1321">
        <f t="shared" si="154"/>
        <v>0</v>
      </c>
      <c r="L107" s="1321">
        <f t="shared" si="154"/>
        <v>0</v>
      </c>
      <c r="M107" s="1321">
        <f t="shared" si="154"/>
        <v>0</v>
      </c>
      <c r="N107" s="1321">
        <f t="shared" si="154"/>
        <v>0</v>
      </c>
      <c r="O107" s="1321">
        <f t="shared" si="154"/>
        <v>0</v>
      </c>
      <c r="P107" s="1321">
        <f t="shared" si="154"/>
        <v>0</v>
      </c>
      <c r="Q107" s="1321">
        <f t="shared" si="154"/>
        <v>0</v>
      </c>
      <c r="R107" s="1321">
        <f t="shared" si="154"/>
        <v>0</v>
      </c>
      <c r="S107" s="1321">
        <f t="shared" si="154"/>
        <v>0</v>
      </c>
      <c r="T107" s="1321">
        <f t="shared" si="154"/>
        <v>0</v>
      </c>
      <c r="U107" s="1321">
        <f t="shared" si="154"/>
        <v>0</v>
      </c>
      <c r="V107" s="1321">
        <f t="shared" si="154"/>
        <v>0</v>
      </c>
      <c r="W107" s="1321">
        <f t="shared" si="154"/>
        <v>0</v>
      </c>
      <c r="X107" s="1321">
        <f t="shared" si="154"/>
        <v>0</v>
      </c>
      <c r="Y107" s="1321">
        <f t="shared" si="154"/>
        <v>0</v>
      </c>
      <c r="Z107" s="1321">
        <f t="shared" si="154"/>
        <v>0</v>
      </c>
      <c r="AA107" s="1321">
        <f t="shared" si="117"/>
        <v>0</v>
      </c>
      <c r="AB107" s="1321">
        <f t="shared" ref="AB107:AU107" si="155">$E107*AB611</f>
        <v>0</v>
      </c>
      <c r="AC107" s="1321">
        <f t="shared" si="155"/>
        <v>0</v>
      </c>
      <c r="AD107" s="1321">
        <f t="shared" si="155"/>
        <v>0</v>
      </c>
      <c r="AE107" s="1321">
        <f t="shared" si="155"/>
        <v>0</v>
      </c>
      <c r="AF107" s="1321">
        <f t="shared" si="155"/>
        <v>0</v>
      </c>
      <c r="AG107" s="1321">
        <f t="shared" si="155"/>
        <v>0</v>
      </c>
      <c r="AH107" s="1321">
        <f t="shared" si="155"/>
        <v>0</v>
      </c>
      <c r="AI107" s="1321">
        <f t="shared" si="155"/>
        <v>0</v>
      </c>
      <c r="AJ107" s="1321">
        <f t="shared" si="155"/>
        <v>0</v>
      </c>
      <c r="AK107" s="1321">
        <f t="shared" si="155"/>
        <v>0</v>
      </c>
      <c r="AL107" s="1321">
        <f t="shared" si="155"/>
        <v>0</v>
      </c>
      <c r="AM107" s="1321">
        <f t="shared" si="155"/>
        <v>0</v>
      </c>
      <c r="AN107" s="1321">
        <f t="shared" si="155"/>
        <v>0</v>
      </c>
      <c r="AO107" s="1321">
        <f t="shared" si="155"/>
        <v>0</v>
      </c>
      <c r="AP107" s="1321">
        <f t="shared" si="155"/>
        <v>0</v>
      </c>
      <c r="AQ107" s="1321">
        <f t="shared" si="155"/>
        <v>0</v>
      </c>
      <c r="AR107" s="1321">
        <f t="shared" si="155"/>
        <v>0</v>
      </c>
      <c r="AS107" s="1321">
        <f t="shared" si="155"/>
        <v>0</v>
      </c>
      <c r="AT107" s="1321">
        <f t="shared" si="155"/>
        <v>0</v>
      </c>
      <c r="AU107" s="1321">
        <f t="shared" si="155"/>
        <v>0</v>
      </c>
      <c r="AV107" s="1321">
        <f t="shared" si="119"/>
        <v>0</v>
      </c>
      <c r="AW107" s="1321"/>
      <c r="AX107" s="1321"/>
      <c r="AY107" s="1321"/>
      <c r="AZ107" s="1321"/>
      <c r="BA107" s="1321"/>
      <c r="BB107" s="1321"/>
      <c r="BC107" s="1321"/>
      <c r="BD107" s="1321"/>
      <c r="BE107" s="1321"/>
      <c r="BF107" s="1321"/>
      <c r="BG107" s="1321"/>
      <c r="BH107" s="1321"/>
      <c r="BI107" s="1321"/>
      <c r="BJ107" s="1321"/>
      <c r="BK107" s="1321"/>
      <c r="BL107" s="1321"/>
      <c r="BM107" s="1321"/>
      <c r="BN107" s="1321"/>
      <c r="BO107" s="1321"/>
      <c r="BP107" s="1321"/>
      <c r="BQ107" s="1321"/>
    </row>
    <row r="108" spans="1:69" s="1322" customFormat="1" ht="12.75">
      <c r="A108" s="1281" t="s">
        <v>830</v>
      </c>
      <c r="B108" s="219" t="s">
        <v>366</v>
      </c>
      <c r="C108" s="1320">
        <f>'I4 BO ASSETS'!H37</f>
        <v>0</v>
      </c>
      <c r="D108" s="1321">
        <f t="shared" ref="D108:E127" si="156">$C108*D612</f>
        <v>0</v>
      </c>
      <c r="E108" s="1321">
        <f t="shared" si="156"/>
        <v>0</v>
      </c>
      <c r="F108" s="1321">
        <f t="shared" si="115"/>
        <v>0</v>
      </c>
      <c r="G108" s="1321">
        <f t="shared" ref="G108:Z108" si="157">$D108*G612</f>
        <v>0</v>
      </c>
      <c r="H108" s="1321">
        <f t="shared" si="157"/>
        <v>0</v>
      </c>
      <c r="I108" s="1321">
        <f t="shared" si="157"/>
        <v>0</v>
      </c>
      <c r="J108" s="1321">
        <f t="shared" si="157"/>
        <v>0</v>
      </c>
      <c r="K108" s="1321">
        <f t="shared" si="157"/>
        <v>0</v>
      </c>
      <c r="L108" s="1321">
        <f t="shared" si="157"/>
        <v>0</v>
      </c>
      <c r="M108" s="1321">
        <f t="shared" si="157"/>
        <v>0</v>
      </c>
      <c r="N108" s="1321">
        <f t="shared" si="157"/>
        <v>0</v>
      </c>
      <c r="O108" s="1321">
        <f t="shared" si="157"/>
        <v>0</v>
      </c>
      <c r="P108" s="1321">
        <f t="shared" si="157"/>
        <v>0</v>
      </c>
      <c r="Q108" s="1321">
        <f t="shared" si="157"/>
        <v>0</v>
      </c>
      <c r="R108" s="1321">
        <f t="shared" si="157"/>
        <v>0</v>
      </c>
      <c r="S108" s="1321">
        <f t="shared" si="157"/>
        <v>0</v>
      </c>
      <c r="T108" s="1321">
        <f t="shared" si="157"/>
        <v>0</v>
      </c>
      <c r="U108" s="1321">
        <f t="shared" si="157"/>
        <v>0</v>
      </c>
      <c r="V108" s="1321">
        <f t="shared" si="157"/>
        <v>0</v>
      </c>
      <c r="W108" s="1321">
        <f t="shared" si="157"/>
        <v>0</v>
      </c>
      <c r="X108" s="1321">
        <f t="shared" si="157"/>
        <v>0</v>
      </c>
      <c r="Y108" s="1321">
        <f t="shared" si="157"/>
        <v>0</v>
      </c>
      <c r="Z108" s="1321">
        <f t="shared" si="157"/>
        <v>0</v>
      </c>
      <c r="AA108" s="1321">
        <f t="shared" si="117"/>
        <v>0</v>
      </c>
      <c r="AB108" s="1321">
        <f t="shared" ref="AB108:AU108" si="158">$E108*AB612</f>
        <v>0</v>
      </c>
      <c r="AC108" s="1321">
        <f t="shared" si="158"/>
        <v>0</v>
      </c>
      <c r="AD108" s="1321">
        <f t="shared" si="158"/>
        <v>0</v>
      </c>
      <c r="AE108" s="1321">
        <f t="shared" si="158"/>
        <v>0</v>
      </c>
      <c r="AF108" s="1321">
        <f t="shared" si="158"/>
        <v>0</v>
      </c>
      <c r="AG108" s="1321">
        <f t="shared" si="158"/>
        <v>0</v>
      </c>
      <c r="AH108" s="1321">
        <f t="shared" si="158"/>
        <v>0</v>
      </c>
      <c r="AI108" s="1321">
        <f t="shared" si="158"/>
        <v>0</v>
      </c>
      <c r="AJ108" s="1321">
        <f t="shared" si="158"/>
        <v>0</v>
      </c>
      <c r="AK108" s="1321">
        <f t="shared" si="158"/>
        <v>0</v>
      </c>
      <c r="AL108" s="1321">
        <f t="shared" si="158"/>
        <v>0</v>
      </c>
      <c r="AM108" s="1321">
        <f t="shared" si="158"/>
        <v>0</v>
      </c>
      <c r="AN108" s="1321">
        <f t="shared" si="158"/>
        <v>0</v>
      </c>
      <c r="AO108" s="1321">
        <f t="shared" si="158"/>
        <v>0</v>
      </c>
      <c r="AP108" s="1321">
        <f t="shared" si="158"/>
        <v>0</v>
      </c>
      <c r="AQ108" s="1321">
        <f t="shared" si="158"/>
        <v>0</v>
      </c>
      <c r="AR108" s="1321">
        <f t="shared" si="158"/>
        <v>0</v>
      </c>
      <c r="AS108" s="1321">
        <f t="shared" si="158"/>
        <v>0</v>
      </c>
      <c r="AT108" s="1321">
        <f t="shared" si="158"/>
        <v>0</v>
      </c>
      <c r="AU108" s="1321">
        <f t="shared" si="158"/>
        <v>0</v>
      </c>
      <c r="AV108" s="1321">
        <f t="shared" si="119"/>
        <v>0</v>
      </c>
      <c r="AW108" s="1321"/>
      <c r="AX108" s="1321"/>
      <c r="AY108" s="1321"/>
      <c r="AZ108" s="1321"/>
      <c r="BA108" s="1321"/>
      <c r="BB108" s="1321"/>
      <c r="BC108" s="1321"/>
      <c r="BD108" s="1321"/>
      <c r="BE108" s="1321"/>
      <c r="BF108" s="1321"/>
      <c r="BG108" s="1321"/>
      <c r="BH108" s="1321"/>
      <c r="BI108" s="1321"/>
      <c r="BJ108" s="1321"/>
      <c r="BK108" s="1321"/>
      <c r="BL108" s="1321"/>
      <c r="BM108" s="1321"/>
      <c r="BN108" s="1321"/>
      <c r="BO108" s="1321"/>
      <c r="BP108" s="1321"/>
      <c r="BQ108" s="1321"/>
    </row>
    <row r="109" spans="1:69" s="1322" customFormat="1" ht="12.75">
      <c r="A109" s="1281">
        <v>1830</v>
      </c>
      <c r="B109" s="219" t="s">
        <v>89</v>
      </c>
      <c r="C109" s="1320">
        <f>'I4 BO ASSETS'!H38</f>
        <v>0</v>
      </c>
      <c r="D109" s="1321">
        <f t="shared" si="156"/>
        <v>0</v>
      </c>
      <c r="E109" s="1321">
        <f t="shared" si="156"/>
        <v>0</v>
      </c>
      <c r="F109" s="1321">
        <f t="shared" si="115"/>
        <v>0</v>
      </c>
      <c r="G109" s="1321">
        <f t="shared" ref="G109:Z109" si="159">$D109*G613</f>
        <v>0</v>
      </c>
      <c r="H109" s="1321">
        <f t="shared" si="159"/>
        <v>0</v>
      </c>
      <c r="I109" s="1321">
        <f t="shared" si="159"/>
        <v>0</v>
      </c>
      <c r="J109" s="1321">
        <f t="shared" si="159"/>
        <v>0</v>
      </c>
      <c r="K109" s="1321">
        <f t="shared" si="159"/>
        <v>0</v>
      </c>
      <c r="L109" s="1321">
        <f t="shared" si="159"/>
        <v>0</v>
      </c>
      <c r="M109" s="1321">
        <f t="shared" si="159"/>
        <v>0</v>
      </c>
      <c r="N109" s="1321">
        <f t="shared" si="159"/>
        <v>0</v>
      </c>
      <c r="O109" s="1321">
        <f t="shared" si="159"/>
        <v>0</v>
      </c>
      <c r="P109" s="1321">
        <f t="shared" si="159"/>
        <v>0</v>
      </c>
      <c r="Q109" s="1321">
        <f t="shared" si="159"/>
        <v>0</v>
      </c>
      <c r="R109" s="1321">
        <f t="shared" si="159"/>
        <v>0</v>
      </c>
      <c r="S109" s="1321">
        <f t="shared" si="159"/>
        <v>0</v>
      </c>
      <c r="T109" s="1321">
        <f t="shared" si="159"/>
        <v>0</v>
      </c>
      <c r="U109" s="1321">
        <f t="shared" si="159"/>
        <v>0</v>
      </c>
      <c r="V109" s="1321">
        <f t="shared" si="159"/>
        <v>0</v>
      </c>
      <c r="W109" s="1321">
        <f t="shared" si="159"/>
        <v>0</v>
      </c>
      <c r="X109" s="1321">
        <f t="shared" si="159"/>
        <v>0</v>
      </c>
      <c r="Y109" s="1321">
        <f t="shared" si="159"/>
        <v>0</v>
      </c>
      <c r="Z109" s="1321">
        <f t="shared" si="159"/>
        <v>0</v>
      </c>
      <c r="AA109" s="1321">
        <f t="shared" si="117"/>
        <v>0</v>
      </c>
      <c r="AB109" s="1321">
        <f t="shared" ref="AB109:AU109" si="160">$E109*AB613</f>
        <v>0</v>
      </c>
      <c r="AC109" s="1321">
        <f t="shared" si="160"/>
        <v>0</v>
      </c>
      <c r="AD109" s="1321">
        <f t="shared" si="160"/>
        <v>0</v>
      </c>
      <c r="AE109" s="1321">
        <f t="shared" si="160"/>
        <v>0</v>
      </c>
      <c r="AF109" s="1321">
        <f t="shared" si="160"/>
        <v>0</v>
      </c>
      <c r="AG109" s="1321">
        <f t="shared" si="160"/>
        <v>0</v>
      </c>
      <c r="AH109" s="1321">
        <f t="shared" si="160"/>
        <v>0</v>
      </c>
      <c r="AI109" s="1321">
        <f t="shared" si="160"/>
        <v>0</v>
      </c>
      <c r="AJ109" s="1321">
        <f t="shared" si="160"/>
        <v>0</v>
      </c>
      <c r="AK109" s="1321">
        <f t="shared" si="160"/>
        <v>0</v>
      </c>
      <c r="AL109" s="1321">
        <f t="shared" si="160"/>
        <v>0</v>
      </c>
      <c r="AM109" s="1321">
        <f t="shared" si="160"/>
        <v>0</v>
      </c>
      <c r="AN109" s="1321">
        <f t="shared" si="160"/>
        <v>0</v>
      </c>
      <c r="AO109" s="1321">
        <f t="shared" si="160"/>
        <v>0</v>
      </c>
      <c r="AP109" s="1321">
        <f t="shared" si="160"/>
        <v>0</v>
      </c>
      <c r="AQ109" s="1321">
        <f t="shared" si="160"/>
        <v>0</v>
      </c>
      <c r="AR109" s="1321">
        <f t="shared" si="160"/>
        <v>0</v>
      </c>
      <c r="AS109" s="1321">
        <f t="shared" si="160"/>
        <v>0</v>
      </c>
      <c r="AT109" s="1321">
        <f t="shared" si="160"/>
        <v>0</v>
      </c>
      <c r="AU109" s="1321">
        <f t="shared" si="160"/>
        <v>0</v>
      </c>
      <c r="AV109" s="1321">
        <f t="shared" si="119"/>
        <v>0</v>
      </c>
      <c r="AW109" s="1321"/>
      <c r="AX109" s="1321"/>
      <c r="AY109" s="1321"/>
      <c r="AZ109" s="1321"/>
      <c r="BA109" s="1321"/>
      <c r="BB109" s="1321"/>
      <c r="BC109" s="1321"/>
      <c r="BD109" s="1321"/>
      <c r="BE109" s="1321"/>
      <c r="BF109" s="1321"/>
      <c r="BG109" s="1321"/>
      <c r="BH109" s="1321"/>
      <c r="BI109" s="1321"/>
      <c r="BJ109" s="1321"/>
      <c r="BK109" s="1321"/>
      <c r="BL109" s="1321"/>
      <c r="BM109" s="1321"/>
      <c r="BN109" s="1321"/>
      <c r="BO109" s="1321"/>
      <c r="BP109" s="1321"/>
      <c r="BQ109" s="1321"/>
    </row>
    <row r="110" spans="1:69" s="1322" customFormat="1" ht="25.5">
      <c r="A110" s="1281" t="s">
        <v>831</v>
      </c>
      <c r="B110" s="219" t="s">
        <v>367</v>
      </c>
      <c r="C110" s="1320">
        <f>'I4 BO ASSETS'!H39</f>
        <v>0</v>
      </c>
      <c r="D110" s="1321">
        <f t="shared" si="156"/>
        <v>0</v>
      </c>
      <c r="E110" s="1321">
        <f t="shared" si="156"/>
        <v>0</v>
      </c>
      <c r="F110" s="1321">
        <f t="shared" si="115"/>
        <v>0</v>
      </c>
      <c r="G110" s="1321">
        <f t="shared" ref="G110:Z110" si="161">$D110*G614</f>
        <v>0</v>
      </c>
      <c r="H110" s="1321">
        <f t="shared" si="161"/>
        <v>0</v>
      </c>
      <c r="I110" s="1321">
        <f t="shared" si="161"/>
        <v>0</v>
      </c>
      <c r="J110" s="1321">
        <f t="shared" si="161"/>
        <v>0</v>
      </c>
      <c r="K110" s="1321">
        <f t="shared" si="161"/>
        <v>0</v>
      </c>
      <c r="L110" s="1321">
        <f t="shared" si="161"/>
        <v>0</v>
      </c>
      <c r="M110" s="1321">
        <f t="shared" si="161"/>
        <v>0</v>
      </c>
      <c r="N110" s="1321">
        <f t="shared" si="161"/>
        <v>0</v>
      </c>
      <c r="O110" s="1321">
        <f t="shared" si="161"/>
        <v>0</v>
      </c>
      <c r="P110" s="1321">
        <f t="shared" si="161"/>
        <v>0</v>
      </c>
      <c r="Q110" s="1321">
        <f t="shared" si="161"/>
        <v>0</v>
      </c>
      <c r="R110" s="1321">
        <f t="shared" si="161"/>
        <v>0</v>
      </c>
      <c r="S110" s="1321">
        <f t="shared" si="161"/>
        <v>0</v>
      </c>
      <c r="T110" s="1321">
        <f t="shared" si="161"/>
        <v>0</v>
      </c>
      <c r="U110" s="1321">
        <f t="shared" si="161"/>
        <v>0</v>
      </c>
      <c r="V110" s="1321">
        <f t="shared" si="161"/>
        <v>0</v>
      </c>
      <c r="W110" s="1321">
        <f t="shared" si="161"/>
        <v>0</v>
      </c>
      <c r="X110" s="1321">
        <f t="shared" si="161"/>
        <v>0</v>
      </c>
      <c r="Y110" s="1321">
        <f t="shared" si="161"/>
        <v>0</v>
      </c>
      <c r="Z110" s="1321">
        <f t="shared" si="161"/>
        <v>0</v>
      </c>
      <c r="AA110" s="1321">
        <f t="shared" si="117"/>
        <v>0</v>
      </c>
      <c r="AB110" s="1321">
        <f t="shared" ref="AB110:AU110" si="162">$E110*AB614</f>
        <v>0</v>
      </c>
      <c r="AC110" s="1321">
        <f t="shared" si="162"/>
        <v>0</v>
      </c>
      <c r="AD110" s="1321">
        <f t="shared" si="162"/>
        <v>0</v>
      </c>
      <c r="AE110" s="1321">
        <f t="shared" si="162"/>
        <v>0</v>
      </c>
      <c r="AF110" s="1321">
        <f t="shared" si="162"/>
        <v>0</v>
      </c>
      <c r="AG110" s="1321">
        <f t="shared" si="162"/>
        <v>0</v>
      </c>
      <c r="AH110" s="1321">
        <f t="shared" si="162"/>
        <v>0</v>
      </c>
      <c r="AI110" s="1321">
        <f t="shared" si="162"/>
        <v>0</v>
      </c>
      <c r="AJ110" s="1321">
        <f t="shared" si="162"/>
        <v>0</v>
      </c>
      <c r="AK110" s="1321">
        <f t="shared" si="162"/>
        <v>0</v>
      </c>
      <c r="AL110" s="1321">
        <f t="shared" si="162"/>
        <v>0</v>
      </c>
      <c r="AM110" s="1321">
        <f t="shared" si="162"/>
        <v>0</v>
      </c>
      <c r="AN110" s="1321">
        <f t="shared" si="162"/>
        <v>0</v>
      </c>
      <c r="AO110" s="1321">
        <f t="shared" si="162"/>
        <v>0</v>
      </c>
      <c r="AP110" s="1321">
        <f t="shared" si="162"/>
        <v>0</v>
      </c>
      <c r="AQ110" s="1321">
        <f t="shared" si="162"/>
        <v>0</v>
      </c>
      <c r="AR110" s="1321">
        <f t="shared" si="162"/>
        <v>0</v>
      </c>
      <c r="AS110" s="1321">
        <f t="shared" si="162"/>
        <v>0</v>
      </c>
      <c r="AT110" s="1321">
        <f t="shared" si="162"/>
        <v>0</v>
      </c>
      <c r="AU110" s="1321">
        <f t="shared" si="162"/>
        <v>0</v>
      </c>
      <c r="AV110" s="1321">
        <f t="shared" si="119"/>
        <v>0</v>
      </c>
      <c r="AW110" s="1321"/>
      <c r="AX110" s="1321"/>
      <c r="AY110" s="1321"/>
      <c r="AZ110" s="1321"/>
      <c r="BA110" s="1321"/>
      <c r="BB110" s="1321"/>
      <c r="BC110" s="1321"/>
      <c r="BD110" s="1321"/>
      <c r="BE110" s="1321"/>
      <c r="BF110" s="1321"/>
      <c r="BG110" s="1321"/>
      <c r="BH110" s="1321"/>
      <c r="BI110" s="1321"/>
      <c r="BJ110" s="1321"/>
      <c r="BK110" s="1321"/>
      <c r="BL110" s="1321"/>
      <c r="BM110" s="1321"/>
      <c r="BN110" s="1321"/>
      <c r="BO110" s="1321"/>
      <c r="BP110" s="1321"/>
      <c r="BQ110" s="1321"/>
    </row>
    <row r="111" spans="1:69" s="1322" customFormat="1" ht="12.75">
      <c r="A111" s="1281" t="s">
        <v>832</v>
      </c>
      <c r="B111" s="219" t="s">
        <v>368</v>
      </c>
      <c r="C111" s="1320">
        <f>'I4 BO ASSETS'!H40</f>
        <v>0</v>
      </c>
      <c r="D111" s="1321">
        <f t="shared" si="156"/>
        <v>0</v>
      </c>
      <c r="E111" s="1321">
        <f t="shared" si="156"/>
        <v>0</v>
      </c>
      <c r="F111" s="1321">
        <f t="shared" si="115"/>
        <v>0</v>
      </c>
      <c r="G111" s="1321">
        <f t="shared" ref="G111:Z111" si="163">$D111*G615</f>
        <v>0</v>
      </c>
      <c r="H111" s="1321">
        <f t="shared" si="163"/>
        <v>0</v>
      </c>
      <c r="I111" s="1321">
        <f t="shared" si="163"/>
        <v>0</v>
      </c>
      <c r="J111" s="1321">
        <f t="shared" si="163"/>
        <v>0</v>
      </c>
      <c r="K111" s="1321">
        <f t="shared" si="163"/>
        <v>0</v>
      </c>
      <c r="L111" s="1321">
        <f t="shared" si="163"/>
        <v>0</v>
      </c>
      <c r="M111" s="1321">
        <f t="shared" si="163"/>
        <v>0</v>
      </c>
      <c r="N111" s="1321">
        <f t="shared" si="163"/>
        <v>0</v>
      </c>
      <c r="O111" s="1321">
        <f t="shared" si="163"/>
        <v>0</v>
      </c>
      <c r="P111" s="1321">
        <f t="shared" si="163"/>
        <v>0</v>
      </c>
      <c r="Q111" s="1321">
        <f t="shared" si="163"/>
        <v>0</v>
      </c>
      <c r="R111" s="1321">
        <f t="shared" si="163"/>
        <v>0</v>
      </c>
      <c r="S111" s="1321">
        <f t="shared" si="163"/>
        <v>0</v>
      </c>
      <c r="T111" s="1321">
        <f t="shared" si="163"/>
        <v>0</v>
      </c>
      <c r="U111" s="1321">
        <f t="shared" si="163"/>
        <v>0</v>
      </c>
      <c r="V111" s="1321">
        <f t="shared" si="163"/>
        <v>0</v>
      </c>
      <c r="W111" s="1321">
        <f t="shared" si="163"/>
        <v>0</v>
      </c>
      <c r="X111" s="1321">
        <f t="shared" si="163"/>
        <v>0</v>
      </c>
      <c r="Y111" s="1321">
        <f t="shared" si="163"/>
        <v>0</v>
      </c>
      <c r="Z111" s="1321">
        <f t="shared" si="163"/>
        <v>0</v>
      </c>
      <c r="AA111" s="1321">
        <f t="shared" si="117"/>
        <v>0</v>
      </c>
      <c r="AB111" s="1321">
        <f t="shared" ref="AB111:AU111" si="164">$E111*AB615</f>
        <v>0</v>
      </c>
      <c r="AC111" s="1321">
        <f t="shared" si="164"/>
        <v>0</v>
      </c>
      <c r="AD111" s="1321">
        <f t="shared" si="164"/>
        <v>0</v>
      </c>
      <c r="AE111" s="1321">
        <f t="shared" si="164"/>
        <v>0</v>
      </c>
      <c r="AF111" s="1321">
        <f t="shared" si="164"/>
        <v>0</v>
      </c>
      <c r="AG111" s="1321">
        <f t="shared" si="164"/>
        <v>0</v>
      </c>
      <c r="AH111" s="1321">
        <f t="shared" si="164"/>
        <v>0</v>
      </c>
      <c r="AI111" s="1321">
        <f t="shared" si="164"/>
        <v>0</v>
      </c>
      <c r="AJ111" s="1321">
        <f t="shared" si="164"/>
        <v>0</v>
      </c>
      <c r="AK111" s="1321">
        <f t="shared" si="164"/>
        <v>0</v>
      </c>
      <c r="AL111" s="1321">
        <f t="shared" si="164"/>
        <v>0</v>
      </c>
      <c r="AM111" s="1321">
        <f t="shared" si="164"/>
        <v>0</v>
      </c>
      <c r="AN111" s="1321">
        <f t="shared" si="164"/>
        <v>0</v>
      </c>
      <c r="AO111" s="1321">
        <f t="shared" si="164"/>
        <v>0</v>
      </c>
      <c r="AP111" s="1321">
        <f t="shared" si="164"/>
        <v>0</v>
      </c>
      <c r="AQ111" s="1321">
        <f t="shared" si="164"/>
        <v>0</v>
      </c>
      <c r="AR111" s="1321">
        <f t="shared" si="164"/>
        <v>0</v>
      </c>
      <c r="AS111" s="1321">
        <f t="shared" si="164"/>
        <v>0</v>
      </c>
      <c r="AT111" s="1321">
        <f t="shared" si="164"/>
        <v>0</v>
      </c>
      <c r="AU111" s="1321">
        <f t="shared" si="164"/>
        <v>0</v>
      </c>
      <c r="AV111" s="1321">
        <f t="shared" si="119"/>
        <v>0</v>
      </c>
      <c r="AW111" s="1321"/>
      <c r="AX111" s="1321"/>
      <c r="AY111" s="1321"/>
      <c r="AZ111" s="1321"/>
      <c r="BA111" s="1321"/>
      <c r="BB111" s="1321"/>
      <c r="BC111" s="1321"/>
      <c r="BD111" s="1321"/>
      <c r="BE111" s="1321"/>
      <c r="BF111" s="1321"/>
      <c r="BG111" s="1321"/>
      <c r="BH111" s="1321"/>
      <c r="BI111" s="1321"/>
      <c r="BJ111" s="1321"/>
      <c r="BK111" s="1321"/>
      <c r="BL111" s="1321"/>
      <c r="BM111" s="1321"/>
      <c r="BN111" s="1321"/>
      <c r="BO111" s="1321"/>
      <c r="BP111" s="1321"/>
      <c r="BQ111" s="1321"/>
    </row>
    <row r="112" spans="1:69" s="1322" customFormat="1" ht="12.75">
      <c r="A112" s="1281" t="s">
        <v>833</v>
      </c>
      <c r="B112" s="219" t="s">
        <v>391</v>
      </c>
      <c r="C112" s="1320">
        <f>'I4 BO ASSETS'!H41</f>
        <v>0</v>
      </c>
      <c r="D112" s="1321">
        <f t="shared" si="156"/>
        <v>0</v>
      </c>
      <c r="E112" s="1321">
        <f t="shared" si="156"/>
        <v>0</v>
      </c>
      <c r="F112" s="1321">
        <f t="shared" si="115"/>
        <v>0</v>
      </c>
      <c r="G112" s="1321">
        <f t="shared" ref="G112:Z112" si="165">$D112*G616</f>
        <v>0</v>
      </c>
      <c r="H112" s="1321">
        <f t="shared" si="165"/>
        <v>0</v>
      </c>
      <c r="I112" s="1321">
        <f t="shared" si="165"/>
        <v>0</v>
      </c>
      <c r="J112" s="1321">
        <f t="shared" si="165"/>
        <v>0</v>
      </c>
      <c r="K112" s="1321">
        <f t="shared" si="165"/>
        <v>0</v>
      </c>
      <c r="L112" s="1321">
        <f t="shared" si="165"/>
        <v>0</v>
      </c>
      <c r="M112" s="1321">
        <f t="shared" si="165"/>
        <v>0</v>
      </c>
      <c r="N112" s="1321">
        <f t="shared" si="165"/>
        <v>0</v>
      </c>
      <c r="O112" s="1321">
        <f t="shared" si="165"/>
        <v>0</v>
      </c>
      <c r="P112" s="1321">
        <f t="shared" si="165"/>
        <v>0</v>
      </c>
      <c r="Q112" s="1321">
        <f t="shared" si="165"/>
        <v>0</v>
      </c>
      <c r="R112" s="1321">
        <f t="shared" si="165"/>
        <v>0</v>
      </c>
      <c r="S112" s="1321">
        <f t="shared" si="165"/>
        <v>0</v>
      </c>
      <c r="T112" s="1321">
        <f t="shared" si="165"/>
        <v>0</v>
      </c>
      <c r="U112" s="1321">
        <f t="shared" si="165"/>
        <v>0</v>
      </c>
      <c r="V112" s="1321">
        <f t="shared" si="165"/>
        <v>0</v>
      </c>
      <c r="W112" s="1321">
        <f t="shared" si="165"/>
        <v>0</v>
      </c>
      <c r="X112" s="1321">
        <f t="shared" si="165"/>
        <v>0</v>
      </c>
      <c r="Y112" s="1321">
        <f t="shared" si="165"/>
        <v>0</v>
      </c>
      <c r="Z112" s="1321">
        <f t="shared" si="165"/>
        <v>0</v>
      </c>
      <c r="AA112" s="1321">
        <f t="shared" si="117"/>
        <v>0</v>
      </c>
      <c r="AB112" s="1321">
        <f t="shared" ref="AB112:AU112" si="166">$E112*AB616</f>
        <v>0</v>
      </c>
      <c r="AC112" s="1321">
        <f t="shared" si="166"/>
        <v>0</v>
      </c>
      <c r="AD112" s="1321">
        <f t="shared" si="166"/>
        <v>0</v>
      </c>
      <c r="AE112" s="1321">
        <f t="shared" si="166"/>
        <v>0</v>
      </c>
      <c r="AF112" s="1321">
        <f t="shared" si="166"/>
        <v>0</v>
      </c>
      <c r="AG112" s="1321">
        <f t="shared" si="166"/>
        <v>0</v>
      </c>
      <c r="AH112" s="1321">
        <f t="shared" si="166"/>
        <v>0</v>
      </c>
      <c r="AI112" s="1321">
        <f t="shared" si="166"/>
        <v>0</v>
      </c>
      <c r="AJ112" s="1321">
        <f t="shared" si="166"/>
        <v>0</v>
      </c>
      <c r="AK112" s="1321">
        <f t="shared" si="166"/>
        <v>0</v>
      </c>
      <c r="AL112" s="1321">
        <f t="shared" si="166"/>
        <v>0</v>
      </c>
      <c r="AM112" s="1321">
        <f t="shared" si="166"/>
        <v>0</v>
      </c>
      <c r="AN112" s="1321">
        <f t="shared" si="166"/>
        <v>0</v>
      </c>
      <c r="AO112" s="1321">
        <f t="shared" si="166"/>
        <v>0</v>
      </c>
      <c r="AP112" s="1321">
        <f t="shared" si="166"/>
        <v>0</v>
      </c>
      <c r="AQ112" s="1321">
        <f t="shared" si="166"/>
        <v>0</v>
      </c>
      <c r="AR112" s="1321">
        <f t="shared" si="166"/>
        <v>0</v>
      </c>
      <c r="AS112" s="1321">
        <f t="shared" si="166"/>
        <v>0</v>
      </c>
      <c r="AT112" s="1321">
        <f t="shared" si="166"/>
        <v>0</v>
      </c>
      <c r="AU112" s="1321">
        <f t="shared" si="166"/>
        <v>0</v>
      </c>
      <c r="AV112" s="1321">
        <f t="shared" si="119"/>
        <v>0</v>
      </c>
      <c r="AW112" s="1321"/>
      <c r="AX112" s="1321"/>
      <c r="AY112" s="1321"/>
      <c r="AZ112" s="1321"/>
      <c r="BA112" s="1321"/>
      <c r="BB112" s="1321"/>
      <c r="BC112" s="1321"/>
      <c r="BD112" s="1321"/>
      <c r="BE112" s="1321"/>
      <c r="BF112" s="1321"/>
      <c r="BG112" s="1321"/>
      <c r="BH112" s="1321"/>
      <c r="BI112" s="1321"/>
      <c r="BJ112" s="1321"/>
      <c r="BK112" s="1321"/>
      <c r="BL112" s="1321"/>
      <c r="BM112" s="1321"/>
      <c r="BN112" s="1321"/>
      <c r="BO112" s="1321"/>
      <c r="BP112" s="1321"/>
      <c r="BQ112" s="1321"/>
    </row>
    <row r="113" spans="1:69" s="1322" customFormat="1" ht="12.75">
      <c r="A113" s="1281">
        <v>1835</v>
      </c>
      <c r="B113" s="219" t="s">
        <v>75</v>
      </c>
      <c r="C113" s="1320">
        <f>'I4 BO ASSETS'!H42</f>
        <v>0</v>
      </c>
      <c r="D113" s="1321">
        <f t="shared" si="156"/>
        <v>0</v>
      </c>
      <c r="E113" s="1321">
        <f t="shared" si="156"/>
        <v>0</v>
      </c>
      <c r="F113" s="1321">
        <f t="shared" si="115"/>
        <v>0</v>
      </c>
      <c r="G113" s="1321">
        <f t="shared" ref="G113:Z113" si="167">$D113*G617</f>
        <v>0</v>
      </c>
      <c r="H113" s="1321">
        <f t="shared" si="167"/>
        <v>0</v>
      </c>
      <c r="I113" s="1321">
        <f t="shared" si="167"/>
        <v>0</v>
      </c>
      <c r="J113" s="1321">
        <f t="shared" si="167"/>
        <v>0</v>
      </c>
      <c r="K113" s="1321">
        <f t="shared" si="167"/>
        <v>0</v>
      </c>
      <c r="L113" s="1321">
        <f t="shared" si="167"/>
        <v>0</v>
      </c>
      <c r="M113" s="1321">
        <f t="shared" si="167"/>
        <v>0</v>
      </c>
      <c r="N113" s="1321">
        <f t="shared" si="167"/>
        <v>0</v>
      </c>
      <c r="O113" s="1321">
        <f t="shared" si="167"/>
        <v>0</v>
      </c>
      <c r="P113" s="1321">
        <f t="shared" si="167"/>
        <v>0</v>
      </c>
      <c r="Q113" s="1321">
        <f t="shared" si="167"/>
        <v>0</v>
      </c>
      <c r="R113" s="1321">
        <f t="shared" si="167"/>
        <v>0</v>
      </c>
      <c r="S113" s="1321">
        <f t="shared" si="167"/>
        <v>0</v>
      </c>
      <c r="T113" s="1321">
        <f t="shared" si="167"/>
        <v>0</v>
      </c>
      <c r="U113" s="1321">
        <f t="shared" si="167"/>
        <v>0</v>
      </c>
      <c r="V113" s="1321">
        <f t="shared" si="167"/>
        <v>0</v>
      </c>
      <c r="W113" s="1321">
        <f t="shared" si="167"/>
        <v>0</v>
      </c>
      <c r="X113" s="1321">
        <f t="shared" si="167"/>
        <v>0</v>
      </c>
      <c r="Y113" s="1321">
        <f t="shared" si="167"/>
        <v>0</v>
      </c>
      <c r="Z113" s="1321">
        <f t="shared" si="167"/>
        <v>0</v>
      </c>
      <c r="AA113" s="1321">
        <f t="shared" si="117"/>
        <v>0</v>
      </c>
      <c r="AB113" s="1321">
        <f t="shared" ref="AB113:AU113" si="168">$E113*AB617</f>
        <v>0</v>
      </c>
      <c r="AC113" s="1321">
        <f t="shared" si="168"/>
        <v>0</v>
      </c>
      <c r="AD113" s="1321">
        <f t="shared" si="168"/>
        <v>0</v>
      </c>
      <c r="AE113" s="1321">
        <f t="shared" si="168"/>
        <v>0</v>
      </c>
      <c r="AF113" s="1321">
        <f t="shared" si="168"/>
        <v>0</v>
      </c>
      <c r="AG113" s="1321">
        <f t="shared" si="168"/>
        <v>0</v>
      </c>
      <c r="AH113" s="1321">
        <f t="shared" si="168"/>
        <v>0</v>
      </c>
      <c r="AI113" s="1321">
        <f t="shared" si="168"/>
        <v>0</v>
      </c>
      <c r="AJ113" s="1321">
        <f t="shared" si="168"/>
        <v>0</v>
      </c>
      <c r="AK113" s="1321">
        <f t="shared" si="168"/>
        <v>0</v>
      </c>
      <c r="AL113" s="1321">
        <f t="shared" si="168"/>
        <v>0</v>
      </c>
      <c r="AM113" s="1321">
        <f t="shared" si="168"/>
        <v>0</v>
      </c>
      <c r="AN113" s="1321">
        <f t="shared" si="168"/>
        <v>0</v>
      </c>
      <c r="AO113" s="1321">
        <f t="shared" si="168"/>
        <v>0</v>
      </c>
      <c r="AP113" s="1321">
        <f t="shared" si="168"/>
        <v>0</v>
      </c>
      <c r="AQ113" s="1321">
        <f t="shared" si="168"/>
        <v>0</v>
      </c>
      <c r="AR113" s="1321">
        <f t="shared" si="168"/>
        <v>0</v>
      </c>
      <c r="AS113" s="1321">
        <f t="shared" si="168"/>
        <v>0</v>
      </c>
      <c r="AT113" s="1321">
        <f t="shared" si="168"/>
        <v>0</v>
      </c>
      <c r="AU113" s="1321">
        <f t="shared" si="168"/>
        <v>0</v>
      </c>
      <c r="AV113" s="1321">
        <f t="shared" si="119"/>
        <v>0</v>
      </c>
      <c r="AW113" s="1321"/>
      <c r="AX113" s="1321"/>
      <c r="AY113" s="1321"/>
      <c r="AZ113" s="1321"/>
      <c r="BA113" s="1321"/>
      <c r="BB113" s="1321"/>
      <c r="BC113" s="1321"/>
      <c r="BD113" s="1321"/>
      <c r="BE113" s="1321"/>
      <c r="BF113" s="1321"/>
      <c r="BG113" s="1321"/>
      <c r="BH113" s="1321"/>
      <c r="BI113" s="1321"/>
      <c r="BJ113" s="1321"/>
      <c r="BK113" s="1321"/>
      <c r="BL113" s="1321"/>
      <c r="BM113" s="1321"/>
      <c r="BN113" s="1321"/>
      <c r="BO113" s="1321"/>
      <c r="BP113" s="1321"/>
      <c r="BQ113" s="1321"/>
    </row>
    <row r="114" spans="1:69" s="1322" customFormat="1" ht="25.5">
      <c r="A114" s="1281" t="s">
        <v>834</v>
      </c>
      <c r="B114" s="219" t="s">
        <v>392</v>
      </c>
      <c r="C114" s="1320">
        <f>'I4 BO ASSETS'!H43</f>
        <v>0</v>
      </c>
      <c r="D114" s="1321">
        <f t="shared" si="156"/>
        <v>0</v>
      </c>
      <c r="E114" s="1321">
        <f t="shared" si="156"/>
        <v>0</v>
      </c>
      <c r="F114" s="1321">
        <f t="shared" si="115"/>
        <v>0</v>
      </c>
      <c r="G114" s="1321">
        <f t="shared" ref="G114:Z114" si="169">$D114*G618</f>
        <v>0</v>
      </c>
      <c r="H114" s="1321">
        <f t="shared" si="169"/>
        <v>0</v>
      </c>
      <c r="I114" s="1321">
        <f t="shared" si="169"/>
        <v>0</v>
      </c>
      <c r="J114" s="1321">
        <f t="shared" si="169"/>
        <v>0</v>
      </c>
      <c r="K114" s="1321">
        <f t="shared" si="169"/>
        <v>0</v>
      </c>
      <c r="L114" s="1321">
        <f t="shared" si="169"/>
        <v>0</v>
      </c>
      <c r="M114" s="1321">
        <f t="shared" si="169"/>
        <v>0</v>
      </c>
      <c r="N114" s="1321">
        <f t="shared" si="169"/>
        <v>0</v>
      </c>
      <c r="O114" s="1321">
        <f t="shared" si="169"/>
        <v>0</v>
      </c>
      <c r="P114" s="1321">
        <f t="shared" si="169"/>
        <v>0</v>
      </c>
      <c r="Q114" s="1321">
        <f t="shared" si="169"/>
        <v>0</v>
      </c>
      <c r="R114" s="1321">
        <f t="shared" si="169"/>
        <v>0</v>
      </c>
      <c r="S114" s="1321">
        <f t="shared" si="169"/>
        <v>0</v>
      </c>
      <c r="T114" s="1321">
        <f t="shared" si="169"/>
        <v>0</v>
      </c>
      <c r="U114" s="1321">
        <f t="shared" si="169"/>
        <v>0</v>
      </c>
      <c r="V114" s="1321">
        <f t="shared" si="169"/>
        <v>0</v>
      </c>
      <c r="W114" s="1321">
        <f t="shared" si="169"/>
        <v>0</v>
      </c>
      <c r="X114" s="1321">
        <f t="shared" si="169"/>
        <v>0</v>
      </c>
      <c r="Y114" s="1321">
        <f t="shared" si="169"/>
        <v>0</v>
      </c>
      <c r="Z114" s="1321">
        <f t="shared" si="169"/>
        <v>0</v>
      </c>
      <c r="AA114" s="1321">
        <f t="shared" si="117"/>
        <v>0</v>
      </c>
      <c r="AB114" s="1321">
        <f t="shared" ref="AB114:AU114" si="170">$E114*AB618</f>
        <v>0</v>
      </c>
      <c r="AC114" s="1321">
        <f t="shared" si="170"/>
        <v>0</v>
      </c>
      <c r="AD114" s="1321">
        <f t="shared" si="170"/>
        <v>0</v>
      </c>
      <c r="AE114" s="1321">
        <f t="shared" si="170"/>
        <v>0</v>
      </c>
      <c r="AF114" s="1321">
        <f t="shared" si="170"/>
        <v>0</v>
      </c>
      <c r="AG114" s="1321">
        <f t="shared" si="170"/>
        <v>0</v>
      </c>
      <c r="AH114" s="1321">
        <f t="shared" si="170"/>
        <v>0</v>
      </c>
      <c r="AI114" s="1321">
        <f t="shared" si="170"/>
        <v>0</v>
      </c>
      <c r="AJ114" s="1321">
        <f t="shared" si="170"/>
        <v>0</v>
      </c>
      <c r="AK114" s="1321">
        <f t="shared" si="170"/>
        <v>0</v>
      </c>
      <c r="AL114" s="1321">
        <f t="shared" si="170"/>
        <v>0</v>
      </c>
      <c r="AM114" s="1321">
        <f t="shared" si="170"/>
        <v>0</v>
      </c>
      <c r="AN114" s="1321">
        <f t="shared" si="170"/>
        <v>0</v>
      </c>
      <c r="AO114" s="1321">
        <f t="shared" si="170"/>
        <v>0</v>
      </c>
      <c r="AP114" s="1321">
        <f t="shared" si="170"/>
        <v>0</v>
      </c>
      <c r="AQ114" s="1321">
        <f t="shared" si="170"/>
        <v>0</v>
      </c>
      <c r="AR114" s="1321">
        <f t="shared" si="170"/>
        <v>0</v>
      </c>
      <c r="AS114" s="1321">
        <f t="shared" si="170"/>
        <v>0</v>
      </c>
      <c r="AT114" s="1321">
        <f t="shared" si="170"/>
        <v>0</v>
      </c>
      <c r="AU114" s="1321">
        <f t="shared" si="170"/>
        <v>0</v>
      </c>
      <c r="AV114" s="1321">
        <f t="shared" si="119"/>
        <v>0</v>
      </c>
      <c r="AW114" s="1321"/>
      <c r="AX114" s="1321"/>
      <c r="AY114" s="1321"/>
      <c r="AZ114" s="1321"/>
      <c r="BA114" s="1321"/>
      <c r="BB114" s="1321"/>
      <c r="BC114" s="1321"/>
      <c r="BD114" s="1321"/>
      <c r="BE114" s="1321"/>
      <c r="BF114" s="1321"/>
      <c r="BG114" s="1321"/>
      <c r="BH114" s="1321"/>
      <c r="BI114" s="1321"/>
      <c r="BJ114" s="1321"/>
      <c r="BK114" s="1321"/>
      <c r="BL114" s="1321"/>
      <c r="BM114" s="1321"/>
      <c r="BN114" s="1321"/>
      <c r="BO114" s="1321"/>
      <c r="BP114" s="1321"/>
      <c r="BQ114" s="1321"/>
    </row>
    <row r="115" spans="1:69" s="1322" customFormat="1" ht="25.5">
      <c r="A115" s="1281" t="s">
        <v>835</v>
      </c>
      <c r="B115" s="219" t="s">
        <v>393</v>
      </c>
      <c r="C115" s="1320">
        <f>'I4 BO ASSETS'!H44</f>
        <v>0</v>
      </c>
      <c r="D115" s="1321">
        <f t="shared" si="156"/>
        <v>0</v>
      </c>
      <c r="E115" s="1321">
        <f t="shared" si="156"/>
        <v>0</v>
      </c>
      <c r="F115" s="1321">
        <f t="shared" si="115"/>
        <v>0</v>
      </c>
      <c r="G115" s="1321">
        <f t="shared" ref="G115:Z115" si="171">$D115*G619</f>
        <v>0</v>
      </c>
      <c r="H115" s="1321">
        <f t="shared" si="171"/>
        <v>0</v>
      </c>
      <c r="I115" s="1321">
        <f t="shared" si="171"/>
        <v>0</v>
      </c>
      <c r="J115" s="1321">
        <f t="shared" si="171"/>
        <v>0</v>
      </c>
      <c r="K115" s="1321">
        <f t="shared" si="171"/>
        <v>0</v>
      </c>
      <c r="L115" s="1321">
        <f t="shared" si="171"/>
        <v>0</v>
      </c>
      <c r="M115" s="1321">
        <f t="shared" si="171"/>
        <v>0</v>
      </c>
      <c r="N115" s="1321">
        <f t="shared" si="171"/>
        <v>0</v>
      </c>
      <c r="O115" s="1321">
        <f t="shared" si="171"/>
        <v>0</v>
      </c>
      <c r="P115" s="1321">
        <f t="shared" si="171"/>
        <v>0</v>
      </c>
      <c r="Q115" s="1321">
        <f t="shared" si="171"/>
        <v>0</v>
      </c>
      <c r="R115" s="1321">
        <f t="shared" si="171"/>
        <v>0</v>
      </c>
      <c r="S115" s="1321">
        <f t="shared" si="171"/>
        <v>0</v>
      </c>
      <c r="T115" s="1321">
        <f t="shared" si="171"/>
        <v>0</v>
      </c>
      <c r="U115" s="1321">
        <f t="shared" si="171"/>
        <v>0</v>
      </c>
      <c r="V115" s="1321">
        <f t="shared" si="171"/>
        <v>0</v>
      </c>
      <c r="W115" s="1321">
        <f t="shared" si="171"/>
        <v>0</v>
      </c>
      <c r="X115" s="1321">
        <f t="shared" si="171"/>
        <v>0</v>
      </c>
      <c r="Y115" s="1321">
        <f t="shared" si="171"/>
        <v>0</v>
      </c>
      <c r="Z115" s="1321">
        <f t="shared" si="171"/>
        <v>0</v>
      </c>
      <c r="AA115" s="1321">
        <f t="shared" si="117"/>
        <v>0</v>
      </c>
      <c r="AB115" s="1321">
        <f t="shared" ref="AB115:AU115" si="172">$E115*AB619</f>
        <v>0</v>
      </c>
      <c r="AC115" s="1321">
        <f t="shared" si="172"/>
        <v>0</v>
      </c>
      <c r="AD115" s="1321">
        <f t="shared" si="172"/>
        <v>0</v>
      </c>
      <c r="AE115" s="1321">
        <f t="shared" si="172"/>
        <v>0</v>
      </c>
      <c r="AF115" s="1321">
        <f t="shared" si="172"/>
        <v>0</v>
      </c>
      <c r="AG115" s="1321">
        <f t="shared" si="172"/>
        <v>0</v>
      </c>
      <c r="AH115" s="1321">
        <f t="shared" si="172"/>
        <v>0</v>
      </c>
      <c r="AI115" s="1321">
        <f t="shared" si="172"/>
        <v>0</v>
      </c>
      <c r="AJ115" s="1321">
        <f t="shared" si="172"/>
        <v>0</v>
      </c>
      <c r="AK115" s="1321">
        <f t="shared" si="172"/>
        <v>0</v>
      </c>
      <c r="AL115" s="1321">
        <f t="shared" si="172"/>
        <v>0</v>
      </c>
      <c r="AM115" s="1321">
        <f t="shared" si="172"/>
        <v>0</v>
      </c>
      <c r="AN115" s="1321">
        <f t="shared" si="172"/>
        <v>0</v>
      </c>
      <c r="AO115" s="1321">
        <f t="shared" si="172"/>
        <v>0</v>
      </c>
      <c r="AP115" s="1321">
        <f t="shared" si="172"/>
        <v>0</v>
      </c>
      <c r="AQ115" s="1321">
        <f t="shared" si="172"/>
        <v>0</v>
      </c>
      <c r="AR115" s="1321">
        <f t="shared" si="172"/>
        <v>0</v>
      </c>
      <c r="AS115" s="1321">
        <f t="shared" si="172"/>
        <v>0</v>
      </c>
      <c r="AT115" s="1321">
        <f t="shared" si="172"/>
        <v>0</v>
      </c>
      <c r="AU115" s="1321">
        <f t="shared" si="172"/>
        <v>0</v>
      </c>
      <c r="AV115" s="1321">
        <f t="shared" si="119"/>
        <v>0</v>
      </c>
      <c r="AW115" s="1321"/>
      <c r="AX115" s="1321"/>
      <c r="AY115" s="1321"/>
      <c r="AZ115" s="1321"/>
      <c r="BA115" s="1321"/>
      <c r="BB115" s="1321"/>
      <c r="BC115" s="1321"/>
      <c r="BD115" s="1321"/>
      <c r="BE115" s="1321"/>
      <c r="BF115" s="1321"/>
      <c r="BG115" s="1321"/>
      <c r="BH115" s="1321"/>
      <c r="BI115" s="1321"/>
      <c r="BJ115" s="1321"/>
      <c r="BK115" s="1321"/>
      <c r="BL115" s="1321"/>
      <c r="BM115" s="1321"/>
      <c r="BN115" s="1321"/>
      <c r="BO115" s="1321"/>
      <c r="BP115" s="1321"/>
      <c r="BQ115" s="1321"/>
    </row>
    <row r="116" spans="1:69" s="1322" customFormat="1" ht="25.5">
      <c r="A116" s="1281" t="s">
        <v>836</v>
      </c>
      <c r="B116" s="219" t="s">
        <v>394</v>
      </c>
      <c r="C116" s="1320">
        <f>'I4 BO ASSETS'!H45</f>
        <v>0</v>
      </c>
      <c r="D116" s="1321">
        <f t="shared" si="156"/>
        <v>0</v>
      </c>
      <c r="E116" s="1321">
        <f t="shared" si="156"/>
        <v>0</v>
      </c>
      <c r="F116" s="1321">
        <f t="shared" si="115"/>
        <v>0</v>
      </c>
      <c r="G116" s="1321">
        <f t="shared" ref="G116:Z116" si="173">$D116*G620</f>
        <v>0</v>
      </c>
      <c r="H116" s="1321">
        <f t="shared" si="173"/>
        <v>0</v>
      </c>
      <c r="I116" s="1321">
        <f t="shared" si="173"/>
        <v>0</v>
      </c>
      <c r="J116" s="1321">
        <f t="shared" si="173"/>
        <v>0</v>
      </c>
      <c r="K116" s="1321">
        <f t="shared" si="173"/>
        <v>0</v>
      </c>
      <c r="L116" s="1321">
        <f t="shared" si="173"/>
        <v>0</v>
      </c>
      <c r="M116" s="1321">
        <f t="shared" si="173"/>
        <v>0</v>
      </c>
      <c r="N116" s="1321">
        <f t="shared" si="173"/>
        <v>0</v>
      </c>
      <c r="O116" s="1321">
        <f t="shared" si="173"/>
        <v>0</v>
      </c>
      <c r="P116" s="1321">
        <f t="shared" si="173"/>
        <v>0</v>
      </c>
      <c r="Q116" s="1321">
        <f t="shared" si="173"/>
        <v>0</v>
      </c>
      <c r="R116" s="1321">
        <f t="shared" si="173"/>
        <v>0</v>
      </c>
      <c r="S116" s="1321">
        <f t="shared" si="173"/>
        <v>0</v>
      </c>
      <c r="T116" s="1321">
        <f t="shared" si="173"/>
        <v>0</v>
      </c>
      <c r="U116" s="1321">
        <f t="shared" si="173"/>
        <v>0</v>
      </c>
      <c r="V116" s="1321">
        <f t="shared" si="173"/>
        <v>0</v>
      </c>
      <c r="W116" s="1321">
        <f t="shared" si="173"/>
        <v>0</v>
      </c>
      <c r="X116" s="1321">
        <f t="shared" si="173"/>
        <v>0</v>
      </c>
      <c r="Y116" s="1321">
        <f t="shared" si="173"/>
        <v>0</v>
      </c>
      <c r="Z116" s="1321">
        <f t="shared" si="173"/>
        <v>0</v>
      </c>
      <c r="AA116" s="1321">
        <f t="shared" si="117"/>
        <v>0</v>
      </c>
      <c r="AB116" s="1321">
        <f t="shared" ref="AB116:AU116" si="174">$E116*AB620</f>
        <v>0</v>
      </c>
      <c r="AC116" s="1321">
        <f t="shared" si="174"/>
        <v>0</v>
      </c>
      <c r="AD116" s="1321">
        <f t="shared" si="174"/>
        <v>0</v>
      </c>
      <c r="AE116" s="1321">
        <f t="shared" si="174"/>
        <v>0</v>
      </c>
      <c r="AF116" s="1321">
        <f t="shared" si="174"/>
        <v>0</v>
      </c>
      <c r="AG116" s="1321">
        <f t="shared" si="174"/>
        <v>0</v>
      </c>
      <c r="AH116" s="1321">
        <f t="shared" si="174"/>
        <v>0</v>
      </c>
      <c r="AI116" s="1321">
        <f t="shared" si="174"/>
        <v>0</v>
      </c>
      <c r="AJ116" s="1321">
        <f t="shared" si="174"/>
        <v>0</v>
      </c>
      <c r="AK116" s="1321">
        <f t="shared" si="174"/>
        <v>0</v>
      </c>
      <c r="AL116" s="1321">
        <f t="shared" si="174"/>
        <v>0</v>
      </c>
      <c r="AM116" s="1321">
        <f t="shared" si="174"/>
        <v>0</v>
      </c>
      <c r="AN116" s="1321">
        <f t="shared" si="174"/>
        <v>0</v>
      </c>
      <c r="AO116" s="1321">
        <f t="shared" si="174"/>
        <v>0</v>
      </c>
      <c r="AP116" s="1321">
        <f t="shared" si="174"/>
        <v>0</v>
      </c>
      <c r="AQ116" s="1321">
        <f t="shared" si="174"/>
        <v>0</v>
      </c>
      <c r="AR116" s="1321">
        <f t="shared" si="174"/>
        <v>0</v>
      </c>
      <c r="AS116" s="1321">
        <f t="shared" si="174"/>
        <v>0</v>
      </c>
      <c r="AT116" s="1321">
        <f t="shared" si="174"/>
        <v>0</v>
      </c>
      <c r="AU116" s="1321">
        <f t="shared" si="174"/>
        <v>0</v>
      </c>
      <c r="AV116" s="1321">
        <f t="shared" si="119"/>
        <v>0</v>
      </c>
      <c r="AW116" s="1321"/>
      <c r="AX116" s="1321"/>
      <c r="AY116" s="1321"/>
      <c r="AZ116" s="1321"/>
      <c r="BA116" s="1321"/>
      <c r="BB116" s="1321"/>
      <c r="BC116" s="1321"/>
      <c r="BD116" s="1321"/>
      <c r="BE116" s="1321"/>
      <c r="BF116" s="1321"/>
      <c r="BG116" s="1321"/>
      <c r="BH116" s="1321"/>
      <c r="BI116" s="1321"/>
      <c r="BJ116" s="1321"/>
      <c r="BK116" s="1321"/>
      <c r="BL116" s="1321"/>
      <c r="BM116" s="1321"/>
      <c r="BN116" s="1321"/>
      <c r="BO116" s="1321"/>
      <c r="BP116" s="1321"/>
      <c r="BQ116" s="1321"/>
    </row>
    <row r="117" spans="1:69" s="1322" customFormat="1" ht="12.75">
      <c r="A117" s="1281">
        <v>1840</v>
      </c>
      <c r="B117" s="219" t="s">
        <v>76</v>
      </c>
      <c r="C117" s="1320">
        <f>'I4 BO ASSETS'!H46</f>
        <v>0</v>
      </c>
      <c r="D117" s="1321">
        <f t="shared" si="156"/>
        <v>0</v>
      </c>
      <c r="E117" s="1321">
        <f t="shared" si="156"/>
        <v>0</v>
      </c>
      <c r="F117" s="1321">
        <f t="shared" si="115"/>
        <v>0</v>
      </c>
      <c r="G117" s="1321">
        <f t="shared" ref="G117:Z117" si="175">$D117*G621</f>
        <v>0</v>
      </c>
      <c r="H117" s="1321">
        <f t="shared" si="175"/>
        <v>0</v>
      </c>
      <c r="I117" s="1321">
        <f t="shared" si="175"/>
        <v>0</v>
      </c>
      <c r="J117" s="1321">
        <f t="shared" si="175"/>
        <v>0</v>
      </c>
      <c r="K117" s="1321">
        <f t="shared" si="175"/>
        <v>0</v>
      </c>
      <c r="L117" s="1321">
        <f t="shared" si="175"/>
        <v>0</v>
      </c>
      <c r="M117" s="1321">
        <f t="shared" si="175"/>
        <v>0</v>
      </c>
      <c r="N117" s="1321">
        <f t="shared" si="175"/>
        <v>0</v>
      </c>
      <c r="O117" s="1321">
        <f t="shared" si="175"/>
        <v>0</v>
      </c>
      <c r="P117" s="1321">
        <f t="shared" si="175"/>
        <v>0</v>
      </c>
      <c r="Q117" s="1321">
        <f t="shared" si="175"/>
        <v>0</v>
      </c>
      <c r="R117" s="1321">
        <f t="shared" si="175"/>
        <v>0</v>
      </c>
      <c r="S117" s="1321">
        <f t="shared" si="175"/>
        <v>0</v>
      </c>
      <c r="T117" s="1321">
        <f t="shared" si="175"/>
        <v>0</v>
      </c>
      <c r="U117" s="1321">
        <f t="shared" si="175"/>
        <v>0</v>
      </c>
      <c r="V117" s="1321">
        <f t="shared" si="175"/>
        <v>0</v>
      </c>
      <c r="W117" s="1321">
        <f t="shared" si="175"/>
        <v>0</v>
      </c>
      <c r="X117" s="1321">
        <f t="shared" si="175"/>
        <v>0</v>
      </c>
      <c r="Y117" s="1321">
        <f t="shared" si="175"/>
        <v>0</v>
      </c>
      <c r="Z117" s="1321">
        <f t="shared" si="175"/>
        <v>0</v>
      </c>
      <c r="AA117" s="1321">
        <f t="shared" si="117"/>
        <v>0</v>
      </c>
      <c r="AB117" s="1321">
        <f t="shared" ref="AB117:AU117" si="176">$E117*AB621</f>
        <v>0</v>
      </c>
      <c r="AC117" s="1321">
        <f t="shared" si="176"/>
        <v>0</v>
      </c>
      <c r="AD117" s="1321">
        <f t="shared" si="176"/>
        <v>0</v>
      </c>
      <c r="AE117" s="1321">
        <f t="shared" si="176"/>
        <v>0</v>
      </c>
      <c r="AF117" s="1321">
        <f t="shared" si="176"/>
        <v>0</v>
      </c>
      <c r="AG117" s="1321">
        <f t="shared" si="176"/>
        <v>0</v>
      </c>
      <c r="AH117" s="1321">
        <f t="shared" si="176"/>
        <v>0</v>
      </c>
      <c r="AI117" s="1321">
        <f t="shared" si="176"/>
        <v>0</v>
      </c>
      <c r="AJ117" s="1321">
        <f t="shared" si="176"/>
        <v>0</v>
      </c>
      <c r="AK117" s="1321">
        <f t="shared" si="176"/>
        <v>0</v>
      </c>
      <c r="AL117" s="1321">
        <f t="shared" si="176"/>
        <v>0</v>
      </c>
      <c r="AM117" s="1321">
        <f t="shared" si="176"/>
        <v>0</v>
      </c>
      <c r="AN117" s="1321">
        <f t="shared" si="176"/>
        <v>0</v>
      </c>
      <c r="AO117" s="1321">
        <f t="shared" si="176"/>
        <v>0</v>
      </c>
      <c r="AP117" s="1321">
        <f t="shared" si="176"/>
        <v>0</v>
      </c>
      <c r="AQ117" s="1321">
        <f t="shared" si="176"/>
        <v>0</v>
      </c>
      <c r="AR117" s="1321">
        <f t="shared" si="176"/>
        <v>0</v>
      </c>
      <c r="AS117" s="1321">
        <f t="shared" si="176"/>
        <v>0</v>
      </c>
      <c r="AT117" s="1321">
        <f t="shared" si="176"/>
        <v>0</v>
      </c>
      <c r="AU117" s="1321">
        <f t="shared" si="176"/>
        <v>0</v>
      </c>
      <c r="AV117" s="1321">
        <f t="shared" si="119"/>
        <v>0</v>
      </c>
      <c r="AW117" s="1321"/>
      <c r="AX117" s="1321"/>
      <c r="AY117" s="1321"/>
      <c r="AZ117" s="1321"/>
      <c r="BA117" s="1321"/>
      <c r="BB117" s="1321"/>
      <c r="BC117" s="1321"/>
      <c r="BD117" s="1321"/>
      <c r="BE117" s="1321"/>
      <c r="BF117" s="1321"/>
      <c r="BG117" s="1321"/>
      <c r="BH117" s="1321"/>
      <c r="BI117" s="1321"/>
      <c r="BJ117" s="1321"/>
      <c r="BK117" s="1321"/>
      <c r="BL117" s="1321"/>
      <c r="BM117" s="1321"/>
      <c r="BN117" s="1321"/>
      <c r="BO117" s="1321"/>
      <c r="BP117" s="1321"/>
      <c r="BQ117" s="1321"/>
    </row>
    <row r="118" spans="1:69" s="1322" customFormat="1" ht="12.75">
      <c r="A118" s="1281" t="s">
        <v>837</v>
      </c>
      <c r="B118" s="219" t="s">
        <v>395</v>
      </c>
      <c r="C118" s="1320">
        <f>'I4 BO ASSETS'!H47</f>
        <v>0</v>
      </c>
      <c r="D118" s="1321">
        <f t="shared" si="156"/>
        <v>0</v>
      </c>
      <c r="E118" s="1321">
        <f t="shared" si="156"/>
        <v>0</v>
      </c>
      <c r="F118" s="1321">
        <f t="shared" si="115"/>
        <v>0</v>
      </c>
      <c r="G118" s="1321">
        <f t="shared" ref="G118:Z118" si="177">$D118*G622</f>
        <v>0</v>
      </c>
      <c r="H118" s="1321">
        <f t="shared" si="177"/>
        <v>0</v>
      </c>
      <c r="I118" s="1321">
        <f t="shared" si="177"/>
        <v>0</v>
      </c>
      <c r="J118" s="1321">
        <f t="shared" si="177"/>
        <v>0</v>
      </c>
      <c r="K118" s="1321">
        <f t="shared" si="177"/>
        <v>0</v>
      </c>
      <c r="L118" s="1321">
        <f t="shared" si="177"/>
        <v>0</v>
      </c>
      <c r="M118" s="1321">
        <f t="shared" si="177"/>
        <v>0</v>
      </c>
      <c r="N118" s="1321">
        <f t="shared" si="177"/>
        <v>0</v>
      </c>
      <c r="O118" s="1321">
        <f t="shared" si="177"/>
        <v>0</v>
      </c>
      <c r="P118" s="1321">
        <f t="shared" si="177"/>
        <v>0</v>
      </c>
      <c r="Q118" s="1321">
        <f t="shared" si="177"/>
        <v>0</v>
      </c>
      <c r="R118" s="1321">
        <f t="shared" si="177"/>
        <v>0</v>
      </c>
      <c r="S118" s="1321">
        <f t="shared" si="177"/>
        <v>0</v>
      </c>
      <c r="T118" s="1321">
        <f t="shared" si="177"/>
        <v>0</v>
      </c>
      <c r="U118" s="1321">
        <f t="shared" si="177"/>
        <v>0</v>
      </c>
      <c r="V118" s="1321">
        <f t="shared" si="177"/>
        <v>0</v>
      </c>
      <c r="W118" s="1321">
        <f t="shared" si="177"/>
        <v>0</v>
      </c>
      <c r="X118" s="1321">
        <f t="shared" si="177"/>
        <v>0</v>
      </c>
      <c r="Y118" s="1321">
        <f t="shared" si="177"/>
        <v>0</v>
      </c>
      <c r="Z118" s="1321">
        <f t="shared" si="177"/>
        <v>0</v>
      </c>
      <c r="AA118" s="1321">
        <f t="shared" si="117"/>
        <v>0</v>
      </c>
      <c r="AB118" s="1321">
        <f t="shared" ref="AB118:AU118" si="178">$E118*AB622</f>
        <v>0</v>
      </c>
      <c r="AC118" s="1321">
        <f t="shared" si="178"/>
        <v>0</v>
      </c>
      <c r="AD118" s="1321">
        <f t="shared" si="178"/>
        <v>0</v>
      </c>
      <c r="AE118" s="1321">
        <f t="shared" si="178"/>
        <v>0</v>
      </c>
      <c r="AF118" s="1321">
        <f t="shared" si="178"/>
        <v>0</v>
      </c>
      <c r="AG118" s="1321">
        <f t="shared" si="178"/>
        <v>0</v>
      </c>
      <c r="AH118" s="1321">
        <f t="shared" si="178"/>
        <v>0</v>
      </c>
      <c r="AI118" s="1321">
        <f t="shared" si="178"/>
        <v>0</v>
      </c>
      <c r="AJ118" s="1321">
        <f t="shared" si="178"/>
        <v>0</v>
      </c>
      <c r="AK118" s="1321">
        <f t="shared" si="178"/>
        <v>0</v>
      </c>
      <c r="AL118" s="1321">
        <f t="shared" si="178"/>
        <v>0</v>
      </c>
      <c r="AM118" s="1321">
        <f t="shared" si="178"/>
        <v>0</v>
      </c>
      <c r="AN118" s="1321">
        <f t="shared" si="178"/>
        <v>0</v>
      </c>
      <c r="AO118" s="1321">
        <f t="shared" si="178"/>
        <v>0</v>
      </c>
      <c r="AP118" s="1321">
        <f t="shared" si="178"/>
        <v>0</v>
      </c>
      <c r="AQ118" s="1321">
        <f t="shared" si="178"/>
        <v>0</v>
      </c>
      <c r="AR118" s="1321">
        <f t="shared" si="178"/>
        <v>0</v>
      </c>
      <c r="AS118" s="1321">
        <f t="shared" si="178"/>
        <v>0</v>
      </c>
      <c r="AT118" s="1321">
        <f t="shared" si="178"/>
        <v>0</v>
      </c>
      <c r="AU118" s="1321">
        <f t="shared" si="178"/>
        <v>0</v>
      </c>
      <c r="AV118" s="1321">
        <f t="shared" si="119"/>
        <v>0</v>
      </c>
      <c r="AW118" s="1321"/>
      <c r="AX118" s="1321"/>
      <c r="AY118" s="1321"/>
      <c r="AZ118" s="1321"/>
      <c r="BA118" s="1321"/>
      <c r="BB118" s="1321"/>
      <c r="BC118" s="1321"/>
      <c r="BD118" s="1321"/>
      <c r="BE118" s="1321"/>
      <c r="BF118" s="1321"/>
      <c r="BG118" s="1321"/>
      <c r="BH118" s="1321"/>
      <c r="BI118" s="1321"/>
      <c r="BJ118" s="1321"/>
      <c r="BK118" s="1321"/>
      <c r="BL118" s="1321"/>
      <c r="BM118" s="1321"/>
      <c r="BN118" s="1321"/>
      <c r="BO118" s="1321"/>
      <c r="BP118" s="1321"/>
      <c r="BQ118" s="1321"/>
    </row>
    <row r="119" spans="1:69" s="1322" customFormat="1" ht="12.75">
      <c r="A119" s="1281" t="s">
        <v>838</v>
      </c>
      <c r="B119" s="219" t="s">
        <v>396</v>
      </c>
      <c r="C119" s="1320">
        <f>'I4 BO ASSETS'!H48</f>
        <v>0</v>
      </c>
      <c r="D119" s="1321">
        <f t="shared" si="156"/>
        <v>0</v>
      </c>
      <c r="E119" s="1321">
        <f t="shared" si="156"/>
        <v>0</v>
      </c>
      <c r="F119" s="1321">
        <f t="shared" si="115"/>
        <v>0</v>
      </c>
      <c r="G119" s="1321">
        <f t="shared" ref="G119:Z119" si="179">$D119*G623</f>
        <v>0</v>
      </c>
      <c r="H119" s="1321">
        <f t="shared" si="179"/>
        <v>0</v>
      </c>
      <c r="I119" s="1321">
        <f t="shared" si="179"/>
        <v>0</v>
      </c>
      <c r="J119" s="1321">
        <f t="shared" si="179"/>
        <v>0</v>
      </c>
      <c r="K119" s="1321">
        <f t="shared" si="179"/>
        <v>0</v>
      </c>
      <c r="L119" s="1321">
        <f t="shared" si="179"/>
        <v>0</v>
      </c>
      <c r="M119" s="1321">
        <f t="shared" si="179"/>
        <v>0</v>
      </c>
      <c r="N119" s="1321">
        <f t="shared" si="179"/>
        <v>0</v>
      </c>
      <c r="O119" s="1321">
        <f t="shared" si="179"/>
        <v>0</v>
      </c>
      <c r="P119" s="1321">
        <f t="shared" si="179"/>
        <v>0</v>
      </c>
      <c r="Q119" s="1321">
        <f t="shared" si="179"/>
        <v>0</v>
      </c>
      <c r="R119" s="1321">
        <f t="shared" si="179"/>
        <v>0</v>
      </c>
      <c r="S119" s="1321">
        <f t="shared" si="179"/>
        <v>0</v>
      </c>
      <c r="T119" s="1321">
        <f t="shared" si="179"/>
        <v>0</v>
      </c>
      <c r="U119" s="1321">
        <f t="shared" si="179"/>
        <v>0</v>
      </c>
      <c r="V119" s="1321">
        <f t="shared" si="179"/>
        <v>0</v>
      </c>
      <c r="W119" s="1321">
        <f t="shared" si="179"/>
        <v>0</v>
      </c>
      <c r="X119" s="1321">
        <f t="shared" si="179"/>
        <v>0</v>
      </c>
      <c r="Y119" s="1321">
        <f t="shared" si="179"/>
        <v>0</v>
      </c>
      <c r="Z119" s="1321">
        <f t="shared" si="179"/>
        <v>0</v>
      </c>
      <c r="AA119" s="1321">
        <f t="shared" si="117"/>
        <v>0</v>
      </c>
      <c r="AB119" s="1321">
        <f t="shared" ref="AB119:AU119" si="180">$E119*AB623</f>
        <v>0</v>
      </c>
      <c r="AC119" s="1321">
        <f t="shared" si="180"/>
        <v>0</v>
      </c>
      <c r="AD119" s="1321">
        <f t="shared" si="180"/>
        <v>0</v>
      </c>
      <c r="AE119" s="1321">
        <f t="shared" si="180"/>
        <v>0</v>
      </c>
      <c r="AF119" s="1321">
        <f t="shared" si="180"/>
        <v>0</v>
      </c>
      <c r="AG119" s="1321">
        <f t="shared" si="180"/>
        <v>0</v>
      </c>
      <c r="AH119" s="1321">
        <f t="shared" si="180"/>
        <v>0</v>
      </c>
      <c r="AI119" s="1321">
        <f t="shared" si="180"/>
        <v>0</v>
      </c>
      <c r="AJ119" s="1321">
        <f t="shared" si="180"/>
        <v>0</v>
      </c>
      <c r="AK119" s="1321">
        <f t="shared" si="180"/>
        <v>0</v>
      </c>
      <c r="AL119" s="1321">
        <f t="shared" si="180"/>
        <v>0</v>
      </c>
      <c r="AM119" s="1321">
        <f t="shared" si="180"/>
        <v>0</v>
      </c>
      <c r="AN119" s="1321">
        <f t="shared" si="180"/>
        <v>0</v>
      </c>
      <c r="AO119" s="1321">
        <f t="shared" si="180"/>
        <v>0</v>
      </c>
      <c r="AP119" s="1321">
        <f t="shared" si="180"/>
        <v>0</v>
      </c>
      <c r="AQ119" s="1321">
        <f t="shared" si="180"/>
        <v>0</v>
      </c>
      <c r="AR119" s="1321">
        <f t="shared" si="180"/>
        <v>0</v>
      </c>
      <c r="AS119" s="1321">
        <f t="shared" si="180"/>
        <v>0</v>
      </c>
      <c r="AT119" s="1321">
        <f t="shared" si="180"/>
        <v>0</v>
      </c>
      <c r="AU119" s="1321">
        <f t="shared" si="180"/>
        <v>0</v>
      </c>
      <c r="AV119" s="1321">
        <f t="shared" si="119"/>
        <v>0</v>
      </c>
      <c r="AW119" s="1321"/>
      <c r="AX119" s="1321"/>
      <c r="AY119" s="1321"/>
      <c r="AZ119" s="1321"/>
      <c r="BA119" s="1321"/>
      <c r="BB119" s="1321"/>
      <c r="BC119" s="1321"/>
      <c r="BD119" s="1321"/>
      <c r="BE119" s="1321"/>
      <c r="BF119" s="1321"/>
      <c r="BG119" s="1321"/>
      <c r="BH119" s="1321"/>
      <c r="BI119" s="1321"/>
      <c r="BJ119" s="1321"/>
      <c r="BK119" s="1321"/>
      <c r="BL119" s="1321"/>
      <c r="BM119" s="1321"/>
      <c r="BN119" s="1321"/>
      <c r="BO119" s="1321"/>
      <c r="BP119" s="1321"/>
      <c r="BQ119" s="1321"/>
    </row>
    <row r="120" spans="1:69" s="1322" customFormat="1" ht="12.75">
      <c r="A120" s="1281" t="s">
        <v>839</v>
      </c>
      <c r="B120" s="219" t="s">
        <v>397</v>
      </c>
      <c r="C120" s="1320">
        <f>'I4 BO ASSETS'!H49</f>
        <v>0</v>
      </c>
      <c r="D120" s="1321">
        <f t="shared" si="156"/>
        <v>0</v>
      </c>
      <c r="E120" s="1321">
        <f t="shared" si="156"/>
        <v>0</v>
      </c>
      <c r="F120" s="1321">
        <f t="shared" si="115"/>
        <v>0</v>
      </c>
      <c r="G120" s="1321">
        <f t="shared" ref="G120:Z120" si="181">$D120*G624</f>
        <v>0</v>
      </c>
      <c r="H120" s="1321">
        <f t="shared" si="181"/>
        <v>0</v>
      </c>
      <c r="I120" s="1321">
        <f t="shared" si="181"/>
        <v>0</v>
      </c>
      <c r="J120" s="1321">
        <f t="shared" si="181"/>
        <v>0</v>
      </c>
      <c r="K120" s="1321">
        <f t="shared" si="181"/>
        <v>0</v>
      </c>
      <c r="L120" s="1321">
        <f t="shared" si="181"/>
        <v>0</v>
      </c>
      <c r="M120" s="1321">
        <f t="shared" si="181"/>
        <v>0</v>
      </c>
      <c r="N120" s="1321">
        <f t="shared" si="181"/>
        <v>0</v>
      </c>
      <c r="O120" s="1321">
        <f t="shared" si="181"/>
        <v>0</v>
      </c>
      <c r="P120" s="1321">
        <f t="shared" si="181"/>
        <v>0</v>
      </c>
      <c r="Q120" s="1321">
        <f t="shared" si="181"/>
        <v>0</v>
      </c>
      <c r="R120" s="1321">
        <f t="shared" si="181"/>
        <v>0</v>
      </c>
      <c r="S120" s="1321">
        <f t="shared" si="181"/>
        <v>0</v>
      </c>
      <c r="T120" s="1321">
        <f t="shared" si="181"/>
        <v>0</v>
      </c>
      <c r="U120" s="1321">
        <f t="shared" si="181"/>
        <v>0</v>
      </c>
      <c r="V120" s="1321">
        <f t="shared" si="181"/>
        <v>0</v>
      </c>
      <c r="W120" s="1321">
        <f t="shared" si="181"/>
        <v>0</v>
      </c>
      <c r="X120" s="1321">
        <f t="shared" si="181"/>
        <v>0</v>
      </c>
      <c r="Y120" s="1321">
        <f t="shared" si="181"/>
        <v>0</v>
      </c>
      <c r="Z120" s="1321">
        <f t="shared" si="181"/>
        <v>0</v>
      </c>
      <c r="AA120" s="1321">
        <f t="shared" si="117"/>
        <v>0</v>
      </c>
      <c r="AB120" s="1321">
        <f t="shared" ref="AB120:AU120" si="182">$E120*AB624</f>
        <v>0</v>
      </c>
      <c r="AC120" s="1321">
        <f t="shared" si="182"/>
        <v>0</v>
      </c>
      <c r="AD120" s="1321">
        <f t="shared" si="182"/>
        <v>0</v>
      </c>
      <c r="AE120" s="1321">
        <f t="shared" si="182"/>
        <v>0</v>
      </c>
      <c r="AF120" s="1321">
        <f t="shared" si="182"/>
        <v>0</v>
      </c>
      <c r="AG120" s="1321">
        <f t="shared" si="182"/>
        <v>0</v>
      </c>
      <c r="AH120" s="1321">
        <f t="shared" si="182"/>
        <v>0</v>
      </c>
      <c r="AI120" s="1321">
        <f t="shared" si="182"/>
        <v>0</v>
      </c>
      <c r="AJ120" s="1321">
        <f t="shared" si="182"/>
        <v>0</v>
      </c>
      <c r="AK120" s="1321">
        <f t="shared" si="182"/>
        <v>0</v>
      </c>
      <c r="AL120" s="1321">
        <f t="shared" si="182"/>
        <v>0</v>
      </c>
      <c r="AM120" s="1321">
        <f t="shared" si="182"/>
        <v>0</v>
      </c>
      <c r="AN120" s="1321">
        <f t="shared" si="182"/>
        <v>0</v>
      </c>
      <c r="AO120" s="1321">
        <f t="shared" si="182"/>
        <v>0</v>
      </c>
      <c r="AP120" s="1321">
        <f t="shared" si="182"/>
        <v>0</v>
      </c>
      <c r="AQ120" s="1321">
        <f t="shared" si="182"/>
        <v>0</v>
      </c>
      <c r="AR120" s="1321">
        <f t="shared" si="182"/>
        <v>0</v>
      </c>
      <c r="AS120" s="1321">
        <f t="shared" si="182"/>
        <v>0</v>
      </c>
      <c r="AT120" s="1321">
        <f t="shared" si="182"/>
        <v>0</v>
      </c>
      <c r="AU120" s="1321">
        <f t="shared" si="182"/>
        <v>0</v>
      </c>
      <c r="AV120" s="1321">
        <f t="shared" si="119"/>
        <v>0</v>
      </c>
      <c r="AW120" s="1321"/>
      <c r="AX120" s="1321"/>
      <c r="AY120" s="1321"/>
      <c r="AZ120" s="1321"/>
      <c r="BA120" s="1321"/>
      <c r="BB120" s="1321"/>
      <c r="BC120" s="1321"/>
      <c r="BD120" s="1321"/>
      <c r="BE120" s="1321"/>
      <c r="BF120" s="1321"/>
      <c r="BG120" s="1321"/>
      <c r="BH120" s="1321"/>
      <c r="BI120" s="1321"/>
      <c r="BJ120" s="1321"/>
      <c r="BK120" s="1321"/>
      <c r="BL120" s="1321"/>
      <c r="BM120" s="1321"/>
      <c r="BN120" s="1321"/>
      <c r="BO120" s="1321"/>
      <c r="BP120" s="1321"/>
      <c r="BQ120" s="1321"/>
    </row>
    <row r="121" spans="1:69" s="1322" customFormat="1" ht="12.75">
      <c r="A121" s="1281">
        <v>1845</v>
      </c>
      <c r="B121" s="219" t="s">
        <v>84</v>
      </c>
      <c r="C121" s="1320">
        <f>'I4 BO ASSETS'!H50</f>
        <v>0</v>
      </c>
      <c r="D121" s="1321">
        <f t="shared" si="156"/>
        <v>0</v>
      </c>
      <c r="E121" s="1321">
        <f t="shared" si="156"/>
        <v>0</v>
      </c>
      <c r="F121" s="1321">
        <f t="shared" si="115"/>
        <v>0</v>
      </c>
      <c r="G121" s="1321">
        <f t="shared" ref="G121:Z121" si="183">$D121*G625</f>
        <v>0</v>
      </c>
      <c r="H121" s="1321">
        <f t="shared" si="183"/>
        <v>0</v>
      </c>
      <c r="I121" s="1321">
        <f t="shared" si="183"/>
        <v>0</v>
      </c>
      <c r="J121" s="1321">
        <f t="shared" si="183"/>
        <v>0</v>
      </c>
      <c r="K121" s="1321">
        <f t="shared" si="183"/>
        <v>0</v>
      </c>
      <c r="L121" s="1321">
        <f t="shared" si="183"/>
        <v>0</v>
      </c>
      <c r="M121" s="1321">
        <f t="shared" si="183"/>
        <v>0</v>
      </c>
      <c r="N121" s="1321">
        <f t="shared" si="183"/>
        <v>0</v>
      </c>
      <c r="O121" s="1321">
        <f t="shared" si="183"/>
        <v>0</v>
      </c>
      <c r="P121" s="1321">
        <f t="shared" si="183"/>
        <v>0</v>
      </c>
      <c r="Q121" s="1321">
        <f t="shared" si="183"/>
        <v>0</v>
      </c>
      <c r="R121" s="1321">
        <f t="shared" si="183"/>
        <v>0</v>
      </c>
      <c r="S121" s="1321">
        <f t="shared" si="183"/>
        <v>0</v>
      </c>
      <c r="T121" s="1321">
        <f t="shared" si="183"/>
        <v>0</v>
      </c>
      <c r="U121" s="1321">
        <f t="shared" si="183"/>
        <v>0</v>
      </c>
      <c r="V121" s="1321">
        <f t="shared" si="183"/>
        <v>0</v>
      </c>
      <c r="W121" s="1321">
        <f t="shared" si="183"/>
        <v>0</v>
      </c>
      <c r="X121" s="1321">
        <f t="shared" si="183"/>
        <v>0</v>
      </c>
      <c r="Y121" s="1321">
        <f t="shared" si="183"/>
        <v>0</v>
      </c>
      <c r="Z121" s="1321">
        <f t="shared" si="183"/>
        <v>0</v>
      </c>
      <c r="AA121" s="1321">
        <f t="shared" si="117"/>
        <v>0</v>
      </c>
      <c r="AB121" s="1321">
        <f t="shared" ref="AB121:AU121" si="184">$E121*AB625</f>
        <v>0</v>
      </c>
      <c r="AC121" s="1321">
        <f t="shared" si="184"/>
        <v>0</v>
      </c>
      <c r="AD121" s="1321">
        <f t="shared" si="184"/>
        <v>0</v>
      </c>
      <c r="AE121" s="1321">
        <f t="shared" si="184"/>
        <v>0</v>
      </c>
      <c r="AF121" s="1321">
        <f t="shared" si="184"/>
        <v>0</v>
      </c>
      <c r="AG121" s="1321">
        <f t="shared" si="184"/>
        <v>0</v>
      </c>
      <c r="AH121" s="1321">
        <f t="shared" si="184"/>
        <v>0</v>
      </c>
      <c r="AI121" s="1321">
        <f t="shared" si="184"/>
        <v>0</v>
      </c>
      <c r="AJ121" s="1321">
        <f t="shared" si="184"/>
        <v>0</v>
      </c>
      <c r="AK121" s="1321">
        <f t="shared" si="184"/>
        <v>0</v>
      </c>
      <c r="AL121" s="1321">
        <f t="shared" si="184"/>
        <v>0</v>
      </c>
      <c r="AM121" s="1321">
        <f t="shared" si="184"/>
        <v>0</v>
      </c>
      <c r="AN121" s="1321">
        <f t="shared" si="184"/>
        <v>0</v>
      </c>
      <c r="AO121" s="1321">
        <f t="shared" si="184"/>
        <v>0</v>
      </c>
      <c r="AP121" s="1321">
        <f t="shared" si="184"/>
        <v>0</v>
      </c>
      <c r="AQ121" s="1321">
        <f t="shared" si="184"/>
        <v>0</v>
      </c>
      <c r="AR121" s="1321">
        <f t="shared" si="184"/>
        <v>0</v>
      </c>
      <c r="AS121" s="1321">
        <f t="shared" si="184"/>
        <v>0</v>
      </c>
      <c r="AT121" s="1321">
        <f t="shared" si="184"/>
        <v>0</v>
      </c>
      <c r="AU121" s="1321">
        <f t="shared" si="184"/>
        <v>0</v>
      </c>
      <c r="AV121" s="1321">
        <f t="shared" si="119"/>
        <v>0</v>
      </c>
      <c r="AW121" s="1321"/>
      <c r="AX121" s="1321"/>
      <c r="AY121" s="1321"/>
      <c r="AZ121" s="1321"/>
      <c r="BA121" s="1321"/>
      <c r="BB121" s="1321"/>
      <c r="BC121" s="1321"/>
      <c r="BD121" s="1321"/>
      <c r="BE121" s="1321"/>
      <c r="BF121" s="1321"/>
      <c r="BG121" s="1321"/>
      <c r="BH121" s="1321"/>
      <c r="BI121" s="1321"/>
      <c r="BJ121" s="1321"/>
      <c r="BK121" s="1321"/>
      <c r="BL121" s="1321"/>
      <c r="BM121" s="1321"/>
      <c r="BN121" s="1321"/>
      <c r="BO121" s="1321"/>
      <c r="BP121" s="1321"/>
      <c r="BQ121" s="1321"/>
    </row>
    <row r="122" spans="1:69" s="1322" customFormat="1" ht="25.5">
      <c r="A122" s="1281" t="s">
        <v>840</v>
      </c>
      <c r="B122" s="219" t="s">
        <v>398</v>
      </c>
      <c r="C122" s="1320">
        <f>'I4 BO ASSETS'!H51</f>
        <v>0</v>
      </c>
      <c r="D122" s="1321">
        <f t="shared" si="156"/>
        <v>0</v>
      </c>
      <c r="E122" s="1321">
        <f t="shared" si="156"/>
        <v>0</v>
      </c>
      <c r="F122" s="1321">
        <f t="shared" si="115"/>
        <v>0</v>
      </c>
      <c r="G122" s="1321">
        <f t="shared" ref="G122:Z122" si="185">$D122*G626</f>
        <v>0</v>
      </c>
      <c r="H122" s="1321">
        <f t="shared" si="185"/>
        <v>0</v>
      </c>
      <c r="I122" s="1321">
        <f t="shared" si="185"/>
        <v>0</v>
      </c>
      <c r="J122" s="1321">
        <f t="shared" si="185"/>
        <v>0</v>
      </c>
      <c r="K122" s="1321">
        <f t="shared" si="185"/>
        <v>0</v>
      </c>
      <c r="L122" s="1321">
        <f t="shared" si="185"/>
        <v>0</v>
      </c>
      <c r="M122" s="1321">
        <f t="shared" si="185"/>
        <v>0</v>
      </c>
      <c r="N122" s="1321">
        <f t="shared" si="185"/>
        <v>0</v>
      </c>
      <c r="O122" s="1321">
        <f t="shared" si="185"/>
        <v>0</v>
      </c>
      <c r="P122" s="1321">
        <f t="shared" si="185"/>
        <v>0</v>
      </c>
      <c r="Q122" s="1321">
        <f t="shared" si="185"/>
        <v>0</v>
      </c>
      <c r="R122" s="1321">
        <f t="shared" si="185"/>
        <v>0</v>
      </c>
      <c r="S122" s="1321">
        <f t="shared" si="185"/>
        <v>0</v>
      </c>
      <c r="T122" s="1321">
        <f t="shared" si="185"/>
        <v>0</v>
      </c>
      <c r="U122" s="1321">
        <f t="shared" si="185"/>
        <v>0</v>
      </c>
      <c r="V122" s="1321">
        <f t="shared" si="185"/>
        <v>0</v>
      </c>
      <c r="W122" s="1321">
        <f t="shared" si="185"/>
        <v>0</v>
      </c>
      <c r="X122" s="1321">
        <f t="shared" si="185"/>
        <v>0</v>
      </c>
      <c r="Y122" s="1321">
        <f t="shared" si="185"/>
        <v>0</v>
      </c>
      <c r="Z122" s="1321">
        <f t="shared" si="185"/>
        <v>0</v>
      </c>
      <c r="AA122" s="1321">
        <f t="shared" si="117"/>
        <v>0</v>
      </c>
      <c r="AB122" s="1321">
        <f t="shared" ref="AB122:AU122" si="186">$E122*AB626</f>
        <v>0</v>
      </c>
      <c r="AC122" s="1321">
        <f t="shared" si="186"/>
        <v>0</v>
      </c>
      <c r="AD122" s="1321">
        <f t="shared" si="186"/>
        <v>0</v>
      </c>
      <c r="AE122" s="1321">
        <f t="shared" si="186"/>
        <v>0</v>
      </c>
      <c r="AF122" s="1321">
        <f t="shared" si="186"/>
        <v>0</v>
      </c>
      <c r="AG122" s="1321">
        <f t="shared" si="186"/>
        <v>0</v>
      </c>
      <c r="AH122" s="1321">
        <f t="shared" si="186"/>
        <v>0</v>
      </c>
      <c r="AI122" s="1321">
        <f t="shared" si="186"/>
        <v>0</v>
      </c>
      <c r="AJ122" s="1321">
        <f t="shared" si="186"/>
        <v>0</v>
      </c>
      <c r="AK122" s="1321">
        <f t="shared" si="186"/>
        <v>0</v>
      </c>
      <c r="AL122" s="1321">
        <f t="shared" si="186"/>
        <v>0</v>
      </c>
      <c r="AM122" s="1321">
        <f t="shared" si="186"/>
        <v>0</v>
      </c>
      <c r="AN122" s="1321">
        <f t="shared" si="186"/>
        <v>0</v>
      </c>
      <c r="AO122" s="1321">
        <f t="shared" si="186"/>
        <v>0</v>
      </c>
      <c r="AP122" s="1321">
        <f t="shared" si="186"/>
        <v>0</v>
      </c>
      <c r="AQ122" s="1321">
        <f t="shared" si="186"/>
        <v>0</v>
      </c>
      <c r="AR122" s="1321">
        <f t="shared" si="186"/>
        <v>0</v>
      </c>
      <c r="AS122" s="1321">
        <f t="shared" si="186"/>
        <v>0</v>
      </c>
      <c r="AT122" s="1321">
        <f t="shared" si="186"/>
        <v>0</v>
      </c>
      <c r="AU122" s="1321">
        <f t="shared" si="186"/>
        <v>0</v>
      </c>
      <c r="AV122" s="1321">
        <f t="shared" si="119"/>
        <v>0</v>
      </c>
      <c r="AW122" s="1321"/>
      <c r="AX122" s="1321"/>
      <c r="AY122" s="1321"/>
      <c r="AZ122" s="1321"/>
      <c r="BA122" s="1321"/>
      <c r="BB122" s="1321"/>
      <c r="BC122" s="1321"/>
      <c r="BD122" s="1321"/>
      <c r="BE122" s="1321"/>
      <c r="BF122" s="1321"/>
      <c r="BG122" s="1321"/>
      <c r="BH122" s="1321"/>
      <c r="BI122" s="1321"/>
      <c r="BJ122" s="1321"/>
      <c r="BK122" s="1321"/>
      <c r="BL122" s="1321"/>
      <c r="BM122" s="1321"/>
      <c r="BN122" s="1321"/>
      <c r="BO122" s="1321"/>
      <c r="BP122" s="1321"/>
      <c r="BQ122" s="1321"/>
    </row>
    <row r="123" spans="1:69" s="1322" customFormat="1" ht="25.5">
      <c r="A123" s="1281" t="s">
        <v>841</v>
      </c>
      <c r="B123" s="219" t="s">
        <v>399</v>
      </c>
      <c r="C123" s="1320">
        <f>'I4 BO ASSETS'!H52</f>
        <v>0</v>
      </c>
      <c r="D123" s="1321">
        <f t="shared" si="156"/>
        <v>0</v>
      </c>
      <c r="E123" s="1321">
        <f t="shared" si="156"/>
        <v>0</v>
      </c>
      <c r="F123" s="1321">
        <f t="shared" si="115"/>
        <v>0</v>
      </c>
      <c r="G123" s="1321">
        <f t="shared" ref="G123:Z123" si="187">$D123*G627</f>
        <v>0</v>
      </c>
      <c r="H123" s="1321">
        <f t="shared" si="187"/>
        <v>0</v>
      </c>
      <c r="I123" s="1321">
        <f t="shared" si="187"/>
        <v>0</v>
      </c>
      <c r="J123" s="1321">
        <f t="shared" si="187"/>
        <v>0</v>
      </c>
      <c r="K123" s="1321">
        <f t="shared" si="187"/>
        <v>0</v>
      </c>
      <c r="L123" s="1321">
        <f t="shared" si="187"/>
        <v>0</v>
      </c>
      <c r="M123" s="1321">
        <f t="shared" si="187"/>
        <v>0</v>
      </c>
      <c r="N123" s="1321">
        <f t="shared" si="187"/>
        <v>0</v>
      </c>
      <c r="O123" s="1321">
        <f t="shared" si="187"/>
        <v>0</v>
      </c>
      <c r="P123" s="1321">
        <f t="shared" si="187"/>
        <v>0</v>
      </c>
      <c r="Q123" s="1321">
        <f t="shared" si="187"/>
        <v>0</v>
      </c>
      <c r="R123" s="1321">
        <f t="shared" si="187"/>
        <v>0</v>
      </c>
      <c r="S123" s="1321">
        <f t="shared" si="187"/>
        <v>0</v>
      </c>
      <c r="T123" s="1321">
        <f t="shared" si="187"/>
        <v>0</v>
      </c>
      <c r="U123" s="1321">
        <f t="shared" si="187"/>
        <v>0</v>
      </c>
      <c r="V123" s="1321">
        <f t="shared" si="187"/>
        <v>0</v>
      </c>
      <c r="W123" s="1321">
        <f t="shared" si="187"/>
        <v>0</v>
      </c>
      <c r="X123" s="1321">
        <f t="shared" si="187"/>
        <v>0</v>
      </c>
      <c r="Y123" s="1321">
        <f t="shared" si="187"/>
        <v>0</v>
      </c>
      <c r="Z123" s="1321">
        <f t="shared" si="187"/>
        <v>0</v>
      </c>
      <c r="AA123" s="1321">
        <f t="shared" si="117"/>
        <v>0</v>
      </c>
      <c r="AB123" s="1321">
        <f t="shared" ref="AB123:AU123" si="188">$E123*AB627</f>
        <v>0</v>
      </c>
      <c r="AC123" s="1321">
        <f t="shared" si="188"/>
        <v>0</v>
      </c>
      <c r="AD123" s="1321">
        <f t="shared" si="188"/>
        <v>0</v>
      </c>
      <c r="AE123" s="1321">
        <f t="shared" si="188"/>
        <v>0</v>
      </c>
      <c r="AF123" s="1321">
        <f t="shared" si="188"/>
        <v>0</v>
      </c>
      <c r="AG123" s="1321">
        <f t="shared" si="188"/>
        <v>0</v>
      </c>
      <c r="AH123" s="1321">
        <f t="shared" si="188"/>
        <v>0</v>
      </c>
      <c r="AI123" s="1321">
        <f t="shared" si="188"/>
        <v>0</v>
      </c>
      <c r="AJ123" s="1321">
        <f t="shared" si="188"/>
        <v>0</v>
      </c>
      <c r="AK123" s="1321">
        <f t="shared" si="188"/>
        <v>0</v>
      </c>
      <c r="AL123" s="1321">
        <f t="shared" si="188"/>
        <v>0</v>
      </c>
      <c r="AM123" s="1321">
        <f t="shared" si="188"/>
        <v>0</v>
      </c>
      <c r="AN123" s="1321">
        <f t="shared" si="188"/>
        <v>0</v>
      </c>
      <c r="AO123" s="1321">
        <f t="shared" si="188"/>
        <v>0</v>
      </c>
      <c r="AP123" s="1321">
        <f t="shared" si="188"/>
        <v>0</v>
      </c>
      <c r="AQ123" s="1321">
        <f t="shared" si="188"/>
        <v>0</v>
      </c>
      <c r="AR123" s="1321">
        <f t="shared" si="188"/>
        <v>0</v>
      </c>
      <c r="AS123" s="1321">
        <f t="shared" si="188"/>
        <v>0</v>
      </c>
      <c r="AT123" s="1321">
        <f t="shared" si="188"/>
        <v>0</v>
      </c>
      <c r="AU123" s="1321">
        <f t="shared" si="188"/>
        <v>0</v>
      </c>
      <c r="AV123" s="1321">
        <f t="shared" si="119"/>
        <v>0</v>
      </c>
      <c r="AW123" s="1321"/>
      <c r="AX123" s="1321"/>
      <c r="AY123" s="1321"/>
      <c r="AZ123" s="1321"/>
      <c r="BA123" s="1321"/>
      <c r="BB123" s="1321"/>
      <c r="BC123" s="1321"/>
      <c r="BD123" s="1321"/>
      <c r="BE123" s="1321"/>
      <c r="BF123" s="1321"/>
      <c r="BG123" s="1321"/>
      <c r="BH123" s="1321"/>
      <c r="BI123" s="1321"/>
      <c r="BJ123" s="1321"/>
      <c r="BK123" s="1321"/>
      <c r="BL123" s="1321"/>
      <c r="BM123" s="1321"/>
      <c r="BN123" s="1321"/>
      <c r="BO123" s="1321"/>
      <c r="BP123" s="1321"/>
      <c r="BQ123" s="1321"/>
    </row>
    <row r="124" spans="1:69" s="1322" customFormat="1" ht="25.5">
      <c r="A124" s="1281" t="s">
        <v>842</v>
      </c>
      <c r="B124" s="219" t="s">
        <v>636</v>
      </c>
      <c r="C124" s="1320">
        <f>'I4 BO ASSETS'!H53</f>
        <v>0</v>
      </c>
      <c r="D124" s="1321">
        <f t="shared" si="156"/>
        <v>0</v>
      </c>
      <c r="E124" s="1321">
        <f t="shared" si="156"/>
        <v>0</v>
      </c>
      <c r="F124" s="1321">
        <f t="shared" si="115"/>
        <v>0</v>
      </c>
      <c r="G124" s="1321">
        <f t="shared" ref="G124:Z124" si="189">$D124*G628</f>
        <v>0</v>
      </c>
      <c r="H124" s="1321">
        <f t="shared" si="189"/>
        <v>0</v>
      </c>
      <c r="I124" s="1321">
        <f t="shared" si="189"/>
        <v>0</v>
      </c>
      <c r="J124" s="1321">
        <f t="shared" si="189"/>
        <v>0</v>
      </c>
      <c r="K124" s="1321">
        <f t="shared" si="189"/>
        <v>0</v>
      </c>
      <c r="L124" s="1321">
        <f t="shared" si="189"/>
        <v>0</v>
      </c>
      <c r="M124" s="1321">
        <f t="shared" si="189"/>
        <v>0</v>
      </c>
      <c r="N124" s="1321">
        <f t="shared" si="189"/>
        <v>0</v>
      </c>
      <c r="O124" s="1321">
        <f t="shared" si="189"/>
        <v>0</v>
      </c>
      <c r="P124" s="1321">
        <f t="shared" si="189"/>
        <v>0</v>
      </c>
      <c r="Q124" s="1321">
        <f t="shared" si="189"/>
        <v>0</v>
      </c>
      <c r="R124" s="1321">
        <f t="shared" si="189"/>
        <v>0</v>
      </c>
      <c r="S124" s="1321">
        <f t="shared" si="189"/>
        <v>0</v>
      </c>
      <c r="T124" s="1321">
        <f t="shared" si="189"/>
        <v>0</v>
      </c>
      <c r="U124" s="1321">
        <f t="shared" si="189"/>
        <v>0</v>
      </c>
      <c r="V124" s="1321">
        <f t="shared" si="189"/>
        <v>0</v>
      </c>
      <c r="W124" s="1321">
        <f t="shared" si="189"/>
        <v>0</v>
      </c>
      <c r="X124" s="1321">
        <f t="shared" si="189"/>
        <v>0</v>
      </c>
      <c r="Y124" s="1321">
        <f t="shared" si="189"/>
        <v>0</v>
      </c>
      <c r="Z124" s="1321">
        <f t="shared" si="189"/>
        <v>0</v>
      </c>
      <c r="AA124" s="1321">
        <f t="shared" si="117"/>
        <v>0</v>
      </c>
      <c r="AB124" s="1321">
        <f t="shared" ref="AB124:AU124" si="190">$E124*AB628</f>
        <v>0</v>
      </c>
      <c r="AC124" s="1321">
        <f t="shared" si="190"/>
        <v>0</v>
      </c>
      <c r="AD124" s="1321">
        <f t="shared" si="190"/>
        <v>0</v>
      </c>
      <c r="AE124" s="1321">
        <f t="shared" si="190"/>
        <v>0</v>
      </c>
      <c r="AF124" s="1321">
        <f t="shared" si="190"/>
        <v>0</v>
      </c>
      <c r="AG124" s="1321">
        <f t="shared" si="190"/>
        <v>0</v>
      </c>
      <c r="AH124" s="1321">
        <f t="shared" si="190"/>
        <v>0</v>
      </c>
      <c r="AI124" s="1321">
        <f t="shared" si="190"/>
        <v>0</v>
      </c>
      <c r="AJ124" s="1321">
        <f t="shared" si="190"/>
        <v>0</v>
      </c>
      <c r="AK124" s="1321">
        <f t="shared" si="190"/>
        <v>0</v>
      </c>
      <c r="AL124" s="1321">
        <f t="shared" si="190"/>
        <v>0</v>
      </c>
      <c r="AM124" s="1321">
        <f t="shared" si="190"/>
        <v>0</v>
      </c>
      <c r="AN124" s="1321">
        <f t="shared" si="190"/>
        <v>0</v>
      </c>
      <c r="AO124" s="1321">
        <f t="shared" si="190"/>
        <v>0</v>
      </c>
      <c r="AP124" s="1321">
        <f t="shared" si="190"/>
        <v>0</v>
      </c>
      <c r="AQ124" s="1321">
        <f t="shared" si="190"/>
        <v>0</v>
      </c>
      <c r="AR124" s="1321">
        <f t="shared" si="190"/>
        <v>0</v>
      </c>
      <c r="AS124" s="1321">
        <f t="shared" si="190"/>
        <v>0</v>
      </c>
      <c r="AT124" s="1321">
        <f t="shared" si="190"/>
        <v>0</v>
      </c>
      <c r="AU124" s="1321">
        <f t="shared" si="190"/>
        <v>0</v>
      </c>
      <c r="AV124" s="1321">
        <f t="shared" si="119"/>
        <v>0</v>
      </c>
      <c r="AW124" s="1321"/>
      <c r="AX124" s="1321"/>
      <c r="AY124" s="1321"/>
      <c r="AZ124" s="1321"/>
      <c r="BA124" s="1321"/>
      <c r="BB124" s="1321"/>
      <c r="BC124" s="1321"/>
      <c r="BD124" s="1321"/>
      <c r="BE124" s="1321"/>
      <c r="BF124" s="1321"/>
      <c r="BG124" s="1321"/>
      <c r="BH124" s="1321"/>
      <c r="BI124" s="1321"/>
      <c r="BJ124" s="1321"/>
      <c r="BK124" s="1321"/>
      <c r="BL124" s="1321"/>
      <c r="BM124" s="1321"/>
      <c r="BN124" s="1321"/>
      <c r="BO124" s="1321"/>
      <c r="BP124" s="1321"/>
      <c r="BQ124" s="1321"/>
    </row>
    <row r="125" spans="1:69" s="1322" customFormat="1" ht="12.75">
      <c r="A125" s="1281">
        <v>1850</v>
      </c>
      <c r="B125" s="219" t="s">
        <v>90</v>
      </c>
      <c r="C125" s="1320">
        <f>'I4 BO ASSETS'!H54</f>
        <v>0</v>
      </c>
      <c r="D125" s="1321">
        <f t="shared" si="156"/>
        <v>0</v>
      </c>
      <c r="E125" s="1321">
        <f t="shared" si="156"/>
        <v>0</v>
      </c>
      <c r="F125" s="1321">
        <f t="shared" si="115"/>
        <v>0</v>
      </c>
      <c r="G125" s="1321">
        <f t="shared" ref="G125:Z125" si="191">$D125*G629</f>
        <v>0</v>
      </c>
      <c r="H125" s="1321">
        <f t="shared" si="191"/>
        <v>0</v>
      </c>
      <c r="I125" s="1321">
        <f t="shared" si="191"/>
        <v>0</v>
      </c>
      <c r="J125" s="1321">
        <f t="shared" si="191"/>
        <v>0</v>
      </c>
      <c r="K125" s="1321">
        <f t="shared" si="191"/>
        <v>0</v>
      </c>
      <c r="L125" s="1321">
        <f t="shared" si="191"/>
        <v>0</v>
      </c>
      <c r="M125" s="1321">
        <f t="shared" si="191"/>
        <v>0</v>
      </c>
      <c r="N125" s="1321">
        <f t="shared" si="191"/>
        <v>0</v>
      </c>
      <c r="O125" s="1321">
        <f t="shared" si="191"/>
        <v>0</v>
      </c>
      <c r="P125" s="1321">
        <f t="shared" si="191"/>
        <v>0</v>
      </c>
      <c r="Q125" s="1321">
        <f t="shared" si="191"/>
        <v>0</v>
      </c>
      <c r="R125" s="1321">
        <f t="shared" si="191"/>
        <v>0</v>
      </c>
      <c r="S125" s="1321">
        <f t="shared" si="191"/>
        <v>0</v>
      </c>
      <c r="T125" s="1321">
        <f t="shared" si="191"/>
        <v>0</v>
      </c>
      <c r="U125" s="1321">
        <f t="shared" si="191"/>
        <v>0</v>
      </c>
      <c r="V125" s="1321">
        <f t="shared" si="191"/>
        <v>0</v>
      </c>
      <c r="W125" s="1321">
        <f t="shared" si="191"/>
        <v>0</v>
      </c>
      <c r="X125" s="1321">
        <f t="shared" si="191"/>
        <v>0</v>
      </c>
      <c r="Y125" s="1321">
        <f t="shared" si="191"/>
        <v>0</v>
      </c>
      <c r="Z125" s="1321">
        <f t="shared" si="191"/>
        <v>0</v>
      </c>
      <c r="AA125" s="1321">
        <f t="shared" si="117"/>
        <v>0</v>
      </c>
      <c r="AB125" s="1321">
        <f t="shared" ref="AB125:AU125" si="192">$E125*AB629</f>
        <v>0</v>
      </c>
      <c r="AC125" s="1321">
        <f t="shared" si="192"/>
        <v>0</v>
      </c>
      <c r="AD125" s="1321">
        <f t="shared" si="192"/>
        <v>0</v>
      </c>
      <c r="AE125" s="1321">
        <f t="shared" si="192"/>
        <v>0</v>
      </c>
      <c r="AF125" s="1321">
        <f t="shared" si="192"/>
        <v>0</v>
      </c>
      <c r="AG125" s="1321">
        <f t="shared" si="192"/>
        <v>0</v>
      </c>
      <c r="AH125" s="1321">
        <f t="shared" si="192"/>
        <v>0</v>
      </c>
      <c r="AI125" s="1321">
        <f t="shared" si="192"/>
        <v>0</v>
      </c>
      <c r="AJ125" s="1321">
        <f t="shared" si="192"/>
        <v>0</v>
      </c>
      <c r="AK125" s="1321">
        <f t="shared" si="192"/>
        <v>0</v>
      </c>
      <c r="AL125" s="1321">
        <f t="shared" si="192"/>
        <v>0</v>
      </c>
      <c r="AM125" s="1321">
        <f t="shared" si="192"/>
        <v>0</v>
      </c>
      <c r="AN125" s="1321">
        <f t="shared" si="192"/>
        <v>0</v>
      </c>
      <c r="AO125" s="1321">
        <f t="shared" si="192"/>
        <v>0</v>
      </c>
      <c r="AP125" s="1321">
        <f t="shared" si="192"/>
        <v>0</v>
      </c>
      <c r="AQ125" s="1321">
        <f t="shared" si="192"/>
        <v>0</v>
      </c>
      <c r="AR125" s="1321">
        <f t="shared" si="192"/>
        <v>0</v>
      </c>
      <c r="AS125" s="1321">
        <f t="shared" si="192"/>
        <v>0</v>
      </c>
      <c r="AT125" s="1321">
        <f t="shared" si="192"/>
        <v>0</v>
      </c>
      <c r="AU125" s="1321">
        <f t="shared" si="192"/>
        <v>0</v>
      </c>
      <c r="AV125" s="1321">
        <f t="shared" si="119"/>
        <v>0</v>
      </c>
      <c r="AW125" s="1321"/>
      <c r="AX125" s="1321"/>
      <c r="AY125" s="1321"/>
      <c r="AZ125" s="1321"/>
      <c r="BA125" s="1321"/>
      <c r="BB125" s="1321"/>
      <c r="BC125" s="1321"/>
      <c r="BD125" s="1321"/>
      <c r="BE125" s="1321"/>
      <c r="BF125" s="1321"/>
      <c r="BG125" s="1321"/>
      <c r="BH125" s="1321"/>
      <c r="BI125" s="1321"/>
      <c r="BJ125" s="1321"/>
      <c r="BK125" s="1321"/>
      <c r="BL125" s="1321"/>
      <c r="BM125" s="1321"/>
      <c r="BN125" s="1321"/>
      <c r="BO125" s="1321"/>
      <c r="BP125" s="1321"/>
      <c r="BQ125" s="1321"/>
    </row>
    <row r="126" spans="1:69" s="1322" customFormat="1" ht="12.75">
      <c r="A126" s="1281">
        <v>1855</v>
      </c>
      <c r="B126" s="219" t="s">
        <v>92</v>
      </c>
      <c r="C126" s="1320">
        <f>'I4 BO ASSETS'!H55</f>
        <v>0</v>
      </c>
      <c r="D126" s="1321">
        <f t="shared" si="156"/>
        <v>0</v>
      </c>
      <c r="E126" s="1321">
        <f t="shared" si="156"/>
        <v>0</v>
      </c>
      <c r="F126" s="1321">
        <f t="shared" si="115"/>
        <v>0</v>
      </c>
      <c r="G126" s="1321">
        <f t="shared" ref="G126:Z126" si="193">$D126*G630</f>
        <v>0</v>
      </c>
      <c r="H126" s="1321">
        <f t="shared" si="193"/>
        <v>0</v>
      </c>
      <c r="I126" s="1321">
        <f t="shared" si="193"/>
        <v>0</v>
      </c>
      <c r="J126" s="1321">
        <f t="shared" si="193"/>
        <v>0</v>
      </c>
      <c r="K126" s="1321">
        <f t="shared" si="193"/>
        <v>0</v>
      </c>
      <c r="L126" s="1321">
        <f t="shared" si="193"/>
        <v>0</v>
      </c>
      <c r="M126" s="1321">
        <f t="shared" si="193"/>
        <v>0</v>
      </c>
      <c r="N126" s="1321">
        <f t="shared" si="193"/>
        <v>0</v>
      </c>
      <c r="O126" s="1321">
        <f t="shared" si="193"/>
        <v>0</v>
      </c>
      <c r="P126" s="1321">
        <f t="shared" si="193"/>
        <v>0</v>
      </c>
      <c r="Q126" s="1321">
        <f t="shared" si="193"/>
        <v>0</v>
      </c>
      <c r="R126" s="1321">
        <f t="shared" si="193"/>
        <v>0</v>
      </c>
      <c r="S126" s="1321">
        <f t="shared" si="193"/>
        <v>0</v>
      </c>
      <c r="T126" s="1321">
        <f t="shared" si="193"/>
        <v>0</v>
      </c>
      <c r="U126" s="1321">
        <f t="shared" si="193"/>
        <v>0</v>
      </c>
      <c r="V126" s="1321">
        <f t="shared" si="193"/>
        <v>0</v>
      </c>
      <c r="W126" s="1321">
        <f t="shared" si="193"/>
        <v>0</v>
      </c>
      <c r="X126" s="1321">
        <f t="shared" si="193"/>
        <v>0</v>
      </c>
      <c r="Y126" s="1321">
        <f t="shared" si="193"/>
        <v>0</v>
      </c>
      <c r="Z126" s="1321">
        <f t="shared" si="193"/>
        <v>0</v>
      </c>
      <c r="AA126" s="1321">
        <f t="shared" si="117"/>
        <v>0</v>
      </c>
      <c r="AB126" s="1321">
        <f t="shared" ref="AB126:AU126" si="194">$E126*AB630</f>
        <v>0</v>
      </c>
      <c r="AC126" s="1321">
        <f t="shared" si="194"/>
        <v>0</v>
      </c>
      <c r="AD126" s="1321">
        <f t="shared" si="194"/>
        <v>0</v>
      </c>
      <c r="AE126" s="1321">
        <f t="shared" si="194"/>
        <v>0</v>
      </c>
      <c r="AF126" s="1321">
        <f t="shared" si="194"/>
        <v>0</v>
      </c>
      <c r="AG126" s="1321">
        <f t="shared" si="194"/>
        <v>0</v>
      </c>
      <c r="AH126" s="1321">
        <f t="shared" si="194"/>
        <v>0</v>
      </c>
      <c r="AI126" s="1321">
        <f t="shared" si="194"/>
        <v>0</v>
      </c>
      <c r="AJ126" s="1321">
        <f t="shared" si="194"/>
        <v>0</v>
      </c>
      <c r="AK126" s="1321">
        <f t="shared" si="194"/>
        <v>0</v>
      </c>
      <c r="AL126" s="1321">
        <f t="shared" si="194"/>
        <v>0</v>
      </c>
      <c r="AM126" s="1321">
        <f t="shared" si="194"/>
        <v>0</v>
      </c>
      <c r="AN126" s="1321">
        <f t="shared" si="194"/>
        <v>0</v>
      </c>
      <c r="AO126" s="1321">
        <f t="shared" si="194"/>
        <v>0</v>
      </c>
      <c r="AP126" s="1321">
        <f t="shared" si="194"/>
        <v>0</v>
      </c>
      <c r="AQ126" s="1321">
        <f t="shared" si="194"/>
        <v>0</v>
      </c>
      <c r="AR126" s="1321">
        <f t="shared" si="194"/>
        <v>0</v>
      </c>
      <c r="AS126" s="1321">
        <f t="shared" si="194"/>
        <v>0</v>
      </c>
      <c r="AT126" s="1321">
        <f t="shared" si="194"/>
        <v>0</v>
      </c>
      <c r="AU126" s="1321">
        <f t="shared" si="194"/>
        <v>0</v>
      </c>
      <c r="AV126" s="1321">
        <f t="shared" si="119"/>
        <v>0</v>
      </c>
      <c r="AW126" s="1321"/>
      <c r="AX126" s="1321"/>
      <c r="AY126" s="1321"/>
      <c r="AZ126" s="1321"/>
      <c r="BA126" s="1321"/>
      <c r="BB126" s="1321"/>
      <c r="BC126" s="1321"/>
      <c r="BD126" s="1321"/>
      <c r="BE126" s="1321"/>
      <c r="BF126" s="1321"/>
      <c r="BG126" s="1321"/>
      <c r="BH126" s="1321"/>
      <c r="BI126" s="1321"/>
      <c r="BJ126" s="1321"/>
      <c r="BK126" s="1321"/>
      <c r="BL126" s="1321"/>
      <c r="BM126" s="1321"/>
      <c r="BN126" s="1321"/>
      <c r="BO126" s="1321"/>
      <c r="BP126" s="1321"/>
      <c r="BQ126" s="1321"/>
    </row>
    <row r="127" spans="1:69" s="1324" customFormat="1" ht="12.75">
      <c r="A127" s="1281">
        <v>1860</v>
      </c>
      <c r="B127" s="219" t="s">
        <v>93</v>
      </c>
      <c r="C127" s="1320">
        <f>'I4 BO ASSETS'!H56</f>
        <v>0</v>
      </c>
      <c r="D127" s="1321">
        <f t="shared" si="156"/>
        <v>0</v>
      </c>
      <c r="E127" s="1321">
        <f t="shared" si="156"/>
        <v>0</v>
      </c>
      <c r="F127" s="1321">
        <f t="shared" si="115"/>
        <v>0</v>
      </c>
      <c r="G127" s="1321">
        <f t="shared" ref="G127:Z127" si="195">$D127*G631</f>
        <v>0</v>
      </c>
      <c r="H127" s="1321">
        <f t="shared" si="195"/>
        <v>0</v>
      </c>
      <c r="I127" s="1321">
        <f t="shared" si="195"/>
        <v>0</v>
      </c>
      <c r="J127" s="1321">
        <f t="shared" si="195"/>
        <v>0</v>
      </c>
      <c r="K127" s="1321">
        <f t="shared" si="195"/>
        <v>0</v>
      </c>
      <c r="L127" s="1321">
        <f t="shared" si="195"/>
        <v>0</v>
      </c>
      <c r="M127" s="1321">
        <f t="shared" si="195"/>
        <v>0</v>
      </c>
      <c r="N127" s="1321">
        <f t="shared" si="195"/>
        <v>0</v>
      </c>
      <c r="O127" s="1321">
        <f t="shared" si="195"/>
        <v>0</v>
      </c>
      <c r="P127" s="1321">
        <f t="shared" si="195"/>
        <v>0</v>
      </c>
      <c r="Q127" s="1321">
        <f t="shared" si="195"/>
        <v>0</v>
      </c>
      <c r="R127" s="1321">
        <f t="shared" si="195"/>
        <v>0</v>
      </c>
      <c r="S127" s="1321">
        <f t="shared" si="195"/>
        <v>0</v>
      </c>
      <c r="T127" s="1321">
        <f t="shared" si="195"/>
        <v>0</v>
      </c>
      <c r="U127" s="1321">
        <f t="shared" si="195"/>
        <v>0</v>
      </c>
      <c r="V127" s="1321">
        <f t="shared" si="195"/>
        <v>0</v>
      </c>
      <c r="W127" s="1321">
        <f t="shared" si="195"/>
        <v>0</v>
      </c>
      <c r="X127" s="1321">
        <f t="shared" si="195"/>
        <v>0</v>
      </c>
      <c r="Y127" s="1321">
        <f t="shared" si="195"/>
        <v>0</v>
      </c>
      <c r="Z127" s="1321">
        <f t="shared" si="195"/>
        <v>0</v>
      </c>
      <c r="AA127" s="1321">
        <f t="shared" si="117"/>
        <v>0</v>
      </c>
      <c r="AB127" s="1321">
        <f t="shared" ref="AB127:AU127" si="196">$E127*AB631</f>
        <v>0</v>
      </c>
      <c r="AC127" s="1321">
        <f t="shared" si="196"/>
        <v>0</v>
      </c>
      <c r="AD127" s="1321">
        <f t="shared" si="196"/>
        <v>0</v>
      </c>
      <c r="AE127" s="1321">
        <f t="shared" si="196"/>
        <v>0</v>
      </c>
      <c r="AF127" s="1321">
        <f t="shared" si="196"/>
        <v>0</v>
      </c>
      <c r="AG127" s="1321">
        <f t="shared" si="196"/>
        <v>0</v>
      </c>
      <c r="AH127" s="1321">
        <f t="shared" si="196"/>
        <v>0</v>
      </c>
      <c r="AI127" s="1321">
        <f t="shared" si="196"/>
        <v>0</v>
      </c>
      <c r="AJ127" s="1321">
        <f t="shared" si="196"/>
        <v>0</v>
      </c>
      <c r="AK127" s="1321">
        <f t="shared" si="196"/>
        <v>0</v>
      </c>
      <c r="AL127" s="1321">
        <f t="shared" si="196"/>
        <v>0</v>
      </c>
      <c r="AM127" s="1321">
        <f t="shared" si="196"/>
        <v>0</v>
      </c>
      <c r="AN127" s="1321">
        <f t="shared" si="196"/>
        <v>0</v>
      </c>
      <c r="AO127" s="1321">
        <f t="shared" si="196"/>
        <v>0</v>
      </c>
      <c r="AP127" s="1321">
        <f t="shared" si="196"/>
        <v>0</v>
      </c>
      <c r="AQ127" s="1321">
        <f t="shared" si="196"/>
        <v>0</v>
      </c>
      <c r="AR127" s="1321">
        <f t="shared" si="196"/>
        <v>0</v>
      </c>
      <c r="AS127" s="1321">
        <f t="shared" si="196"/>
        <v>0</v>
      </c>
      <c r="AT127" s="1321">
        <f t="shared" si="196"/>
        <v>0</v>
      </c>
      <c r="AU127" s="1321">
        <f t="shared" si="196"/>
        <v>0</v>
      </c>
      <c r="AV127" s="1321">
        <f t="shared" si="119"/>
        <v>0</v>
      </c>
      <c r="AW127" s="1321"/>
      <c r="AX127" s="1321"/>
      <c r="AY127" s="1321"/>
      <c r="AZ127" s="1321"/>
      <c r="BA127" s="1321"/>
      <c r="BB127" s="1321"/>
      <c r="BC127" s="1321"/>
      <c r="BD127" s="1321"/>
      <c r="BE127" s="1321"/>
      <c r="BF127" s="1321"/>
      <c r="BG127" s="1321"/>
      <c r="BH127" s="1321"/>
      <c r="BI127" s="1321"/>
      <c r="BJ127" s="1321"/>
      <c r="BK127" s="1321"/>
      <c r="BL127" s="1321"/>
      <c r="BM127" s="1321"/>
      <c r="BN127" s="1321"/>
      <c r="BO127" s="1321"/>
      <c r="BP127" s="1321"/>
      <c r="BQ127" s="1321"/>
    </row>
    <row r="128" spans="1:69" s="1324" customFormat="1" ht="12.75">
      <c r="A128" s="1282"/>
      <c r="B128" s="1282"/>
      <c r="C128" s="1320"/>
      <c r="D128" s="1321"/>
      <c r="E128" s="1321"/>
      <c r="F128" s="1321"/>
      <c r="G128" s="1321"/>
      <c r="H128" s="1321"/>
      <c r="I128" s="1321"/>
      <c r="J128" s="1321"/>
      <c r="K128" s="1321"/>
      <c r="L128" s="1321"/>
      <c r="M128" s="1321"/>
      <c r="N128" s="1321"/>
      <c r="O128" s="1321"/>
      <c r="P128" s="1321"/>
      <c r="Q128" s="1321"/>
      <c r="R128" s="1321"/>
      <c r="S128" s="1321"/>
      <c r="T128" s="1321"/>
      <c r="U128" s="1321"/>
      <c r="V128" s="1321"/>
      <c r="W128" s="1321"/>
      <c r="X128" s="1321"/>
      <c r="Y128" s="1321"/>
      <c r="Z128" s="1321"/>
      <c r="AA128" s="1321"/>
      <c r="AB128" s="1321"/>
      <c r="AC128" s="1321"/>
      <c r="AD128" s="1321"/>
      <c r="AE128" s="1321"/>
      <c r="AF128" s="1321"/>
      <c r="AG128" s="1321"/>
      <c r="AH128" s="1321"/>
      <c r="AI128" s="1321"/>
      <c r="AJ128" s="1321"/>
      <c r="AK128" s="1321"/>
      <c r="AL128" s="1321"/>
      <c r="AM128" s="1321"/>
      <c r="AN128" s="1321"/>
      <c r="AO128" s="1321"/>
      <c r="AP128" s="1321"/>
      <c r="AQ128" s="1321"/>
      <c r="AR128" s="1321"/>
      <c r="AS128" s="1321"/>
      <c r="AT128" s="1321"/>
      <c r="AU128" s="1321"/>
      <c r="AV128" s="1321"/>
      <c r="AW128" s="1321"/>
      <c r="AX128" s="1321"/>
      <c r="AY128" s="1321"/>
      <c r="AZ128" s="1321"/>
      <c r="BA128" s="1321"/>
      <c r="BB128" s="1321"/>
      <c r="BC128" s="1321"/>
      <c r="BD128" s="1321"/>
      <c r="BE128" s="1321"/>
      <c r="BF128" s="1321"/>
      <c r="BG128" s="1321"/>
      <c r="BH128" s="1321"/>
      <c r="BI128" s="1321"/>
      <c r="BJ128" s="1321"/>
      <c r="BK128" s="1321"/>
      <c r="BL128" s="1321"/>
      <c r="BM128" s="1321"/>
      <c r="BN128" s="1321"/>
      <c r="BO128" s="1321"/>
      <c r="BP128" s="1321"/>
      <c r="BQ128" s="1321"/>
    </row>
    <row r="129" spans="1:69" s="1353" customFormat="1" ht="12.75">
      <c r="A129" s="1350"/>
      <c r="B129" s="1351" t="s">
        <v>915</v>
      </c>
      <c r="C129" s="1355">
        <f>SUM(C88:C128)</f>
        <v>0</v>
      </c>
      <c r="D129" s="1279">
        <f>SUM(D88:D128)</f>
        <v>0</v>
      </c>
      <c r="E129" s="1279">
        <f>SUM(E88:E128)</f>
        <v>0</v>
      </c>
      <c r="F129" s="1352">
        <f>D129+E129</f>
        <v>0</v>
      </c>
      <c r="G129" s="1279">
        <f>SUM(G88:G127)</f>
        <v>0</v>
      </c>
      <c r="H129" s="1279">
        <f t="shared" ref="H129:AV129" si="197">SUM(H88:H127)</f>
        <v>0</v>
      </c>
      <c r="I129" s="1279">
        <f t="shared" si="197"/>
        <v>0</v>
      </c>
      <c r="J129" s="1279">
        <f t="shared" si="197"/>
        <v>0</v>
      </c>
      <c r="K129" s="1279">
        <f t="shared" si="197"/>
        <v>0</v>
      </c>
      <c r="L129" s="1279">
        <f t="shared" si="197"/>
        <v>0</v>
      </c>
      <c r="M129" s="1279">
        <f t="shared" si="197"/>
        <v>0</v>
      </c>
      <c r="N129" s="1279">
        <f t="shared" si="197"/>
        <v>0</v>
      </c>
      <c r="O129" s="1279">
        <f t="shared" si="197"/>
        <v>0</v>
      </c>
      <c r="P129" s="1279">
        <f t="shared" si="197"/>
        <v>0</v>
      </c>
      <c r="Q129" s="1279">
        <f t="shared" si="197"/>
        <v>0</v>
      </c>
      <c r="R129" s="1279">
        <f t="shared" si="197"/>
        <v>0</v>
      </c>
      <c r="S129" s="1279">
        <f t="shared" si="197"/>
        <v>0</v>
      </c>
      <c r="T129" s="1279">
        <f t="shared" si="197"/>
        <v>0</v>
      </c>
      <c r="U129" s="1279">
        <f t="shared" si="197"/>
        <v>0</v>
      </c>
      <c r="V129" s="1279">
        <f t="shared" si="197"/>
        <v>0</v>
      </c>
      <c r="W129" s="1279">
        <f t="shared" si="197"/>
        <v>0</v>
      </c>
      <c r="X129" s="1279">
        <f t="shared" si="197"/>
        <v>0</v>
      </c>
      <c r="Y129" s="1279">
        <f t="shared" si="197"/>
        <v>0</v>
      </c>
      <c r="Z129" s="1279">
        <f t="shared" si="197"/>
        <v>0</v>
      </c>
      <c r="AA129" s="1279">
        <f t="shared" si="197"/>
        <v>0</v>
      </c>
      <c r="AB129" s="1279">
        <f t="shared" si="197"/>
        <v>0</v>
      </c>
      <c r="AC129" s="1279">
        <f t="shared" si="197"/>
        <v>0</v>
      </c>
      <c r="AD129" s="1279">
        <f t="shared" si="197"/>
        <v>0</v>
      </c>
      <c r="AE129" s="1279">
        <f t="shared" si="197"/>
        <v>0</v>
      </c>
      <c r="AF129" s="1279">
        <f t="shared" si="197"/>
        <v>0</v>
      </c>
      <c r="AG129" s="1279">
        <f t="shared" si="197"/>
        <v>0</v>
      </c>
      <c r="AH129" s="1279">
        <f t="shared" si="197"/>
        <v>0</v>
      </c>
      <c r="AI129" s="1279">
        <f t="shared" si="197"/>
        <v>0</v>
      </c>
      <c r="AJ129" s="1279">
        <f t="shared" si="197"/>
        <v>0</v>
      </c>
      <c r="AK129" s="1279">
        <f t="shared" si="197"/>
        <v>0</v>
      </c>
      <c r="AL129" s="1279">
        <f t="shared" si="197"/>
        <v>0</v>
      </c>
      <c r="AM129" s="1279">
        <f t="shared" si="197"/>
        <v>0</v>
      </c>
      <c r="AN129" s="1279">
        <f t="shared" si="197"/>
        <v>0</v>
      </c>
      <c r="AO129" s="1279">
        <f t="shared" si="197"/>
        <v>0</v>
      </c>
      <c r="AP129" s="1279">
        <f t="shared" si="197"/>
        <v>0</v>
      </c>
      <c r="AQ129" s="1279">
        <f t="shared" si="197"/>
        <v>0</v>
      </c>
      <c r="AR129" s="1279">
        <f t="shared" si="197"/>
        <v>0</v>
      </c>
      <c r="AS129" s="1279">
        <f t="shared" si="197"/>
        <v>0</v>
      </c>
      <c r="AT129" s="1279">
        <f t="shared" si="197"/>
        <v>0</v>
      </c>
      <c r="AU129" s="1279">
        <f t="shared" si="197"/>
        <v>0</v>
      </c>
      <c r="AV129" s="1279">
        <f t="shared" si="197"/>
        <v>0</v>
      </c>
      <c r="AW129" s="1279"/>
      <c r="AX129" s="1279"/>
      <c r="AY129" s="1279"/>
      <c r="AZ129" s="1279"/>
      <c r="BA129" s="1279"/>
      <c r="BB129" s="1279"/>
      <c r="BC129" s="1279"/>
      <c r="BD129" s="1279"/>
      <c r="BE129" s="1279"/>
      <c r="BF129" s="1279"/>
      <c r="BG129" s="1279"/>
      <c r="BH129" s="1279"/>
      <c r="BI129" s="1279"/>
      <c r="BJ129" s="1279"/>
      <c r="BK129" s="1279"/>
      <c r="BL129" s="1279"/>
      <c r="BM129" s="1279"/>
      <c r="BN129" s="1279"/>
      <c r="BO129" s="1279"/>
      <c r="BP129" s="1279"/>
      <c r="BQ129" s="1279"/>
    </row>
    <row r="130" spans="1:69" s="1322" customFormat="1" ht="12.75">
      <c r="A130" s="721" t="s">
        <v>537</v>
      </c>
      <c r="B130" s="721"/>
      <c r="C130" s="1291"/>
      <c r="D130" s="1329"/>
      <c r="E130" s="1329"/>
      <c r="F130" s="1321"/>
      <c r="G130" s="1321"/>
      <c r="H130" s="1321"/>
      <c r="I130" s="1321"/>
      <c r="J130" s="1321"/>
      <c r="K130" s="1321"/>
      <c r="L130" s="1321"/>
      <c r="M130" s="1321"/>
      <c r="N130" s="1321"/>
      <c r="O130" s="1321"/>
      <c r="P130" s="1321"/>
      <c r="Q130" s="1321"/>
      <c r="R130" s="1321"/>
      <c r="S130" s="1321"/>
      <c r="T130" s="1321"/>
      <c r="U130" s="1321"/>
      <c r="V130" s="1321"/>
      <c r="W130" s="1321"/>
      <c r="X130" s="1321"/>
      <c r="Y130" s="1321"/>
      <c r="Z130" s="1321"/>
      <c r="AA130" s="1321"/>
      <c r="AB130" s="1321"/>
      <c r="AC130" s="1321"/>
      <c r="AD130" s="1321"/>
      <c r="AE130" s="1321"/>
      <c r="AF130" s="1321"/>
      <c r="AG130" s="1321"/>
      <c r="AH130" s="1321"/>
      <c r="AI130" s="1321"/>
      <c r="AJ130" s="1321"/>
      <c r="AK130" s="1321"/>
      <c r="AL130" s="1321"/>
      <c r="AM130" s="1321"/>
      <c r="AN130" s="1321"/>
      <c r="AO130" s="1321"/>
      <c r="AP130" s="1321"/>
      <c r="AQ130" s="1321"/>
      <c r="AR130" s="1321"/>
      <c r="AS130" s="1321"/>
      <c r="AT130" s="1321"/>
      <c r="AU130" s="1321"/>
      <c r="AV130" s="1321"/>
      <c r="AW130" s="1321"/>
      <c r="AX130" s="1321"/>
      <c r="AY130" s="1321"/>
      <c r="AZ130" s="1321"/>
      <c r="BA130" s="1321"/>
      <c r="BB130" s="1321"/>
      <c r="BC130" s="1321"/>
      <c r="BD130" s="1321"/>
      <c r="BE130" s="1321"/>
      <c r="BF130" s="1321"/>
      <c r="BG130" s="1321"/>
      <c r="BH130" s="1321"/>
      <c r="BI130" s="1321"/>
      <c r="BJ130" s="1321"/>
      <c r="BK130" s="1321"/>
      <c r="BL130" s="1321"/>
      <c r="BM130" s="1321"/>
      <c r="BN130" s="1321"/>
      <c r="BO130" s="1321"/>
      <c r="BP130" s="1321"/>
      <c r="BQ130" s="1321"/>
    </row>
    <row r="131" spans="1:69" s="1322" customFormat="1" ht="12.75">
      <c r="A131" s="1281">
        <v>1905</v>
      </c>
      <c r="B131" s="219" t="s">
        <v>282</v>
      </c>
      <c r="C131" s="1330">
        <f>'I4 BO ASSETS'!H62</f>
        <v>0</v>
      </c>
      <c r="D131" s="1321"/>
      <c r="E131" s="1321"/>
      <c r="F131" s="1321"/>
      <c r="G131" s="1321"/>
      <c r="H131" s="1321"/>
      <c r="I131" s="1321"/>
      <c r="J131" s="1321"/>
      <c r="K131" s="1321"/>
      <c r="L131" s="1321"/>
      <c r="M131" s="1321"/>
      <c r="N131" s="1321"/>
      <c r="O131" s="1321"/>
      <c r="P131" s="1321"/>
      <c r="Q131" s="1321"/>
      <c r="R131" s="1321"/>
      <c r="S131" s="1321"/>
      <c r="T131" s="1321"/>
      <c r="U131" s="1321"/>
      <c r="V131" s="1321"/>
      <c r="W131" s="1321"/>
      <c r="X131" s="1321"/>
      <c r="Y131" s="1321"/>
      <c r="Z131" s="1321"/>
      <c r="AA131" s="1321"/>
      <c r="AB131" s="1321"/>
      <c r="AC131" s="1321"/>
      <c r="AD131" s="1321"/>
      <c r="AE131" s="1321"/>
      <c r="AF131" s="1321"/>
      <c r="AG131" s="1321"/>
      <c r="AH131" s="1321"/>
      <c r="AI131" s="1321"/>
      <c r="AJ131" s="1321"/>
      <c r="AK131" s="1321"/>
      <c r="AL131" s="1321"/>
      <c r="AM131" s="1321"/>
      <c r="AN131" s="1321"/>
      <c r="AO131" s="1321"/>
      <c r="AP131" s="1321"/>
      <c r="AQ131" s="1321"/>
      <c r="AR131" s="1321"/>
      <c r="AS131" s="1321"/>
      <c r="AT131" s="1321"/>
      <c r="AU131" s="1321"/>
      <c r="AV131" s="1321"/>
      <c r="AW131" s="1321">
        <f t="shared" ref="AW131:BP131" si="198">$C131*AW634</f>
        <v>0</v>
      </c>
      <c r="AX131" s="1321">
        <f t="shared" si="198"/>
        <v>0</v>
      </c>
      <c r="AY131" s="1321">
        <f t="shared" si="198"/>
        <v>0</v>
      </c>
      <c r="AZ131" s="1321">
        <f t="shared" si="198"/>
        <v>0</v>
      </c>
      <c r="BA131" s="1321">
        <f t="shared" si="198"/>
        <v>0</v>
      </c>
      <c r="BB131" s="1321">
        <f t="shared" si="198"/>
        <v>0</v>
      </c>
      <c r="BC131" s="1321">
        <f t="shared" si="198"/>
        <v>0</v>
      </c>
      <c r="BD131" s="1321">
        <f t="shared" si="198"/>
        <v>0</v>
      </c>
      <c r="BE131" s="1321">
        <f t="shared" si="198"/>
        <v>0</v>
      </c>
      <c r="BF131" s="1321">
        <f t="shared" si="198"/>
        <v>0</v>
      </c>
      <c r="BG131" s="1321">
        <f t="shared" si="198"/>
        <v>0</v>
      </c>
      <c r="BH131" s="1321">
        <f t="shared" si="198"/>
        <v>0</v>
      </c>
      <c r="BI131" s="1321">
        <f t="shared" si="198"/>
        <v>0</v>
      </c>
      <c r="BJ131" s="1321">
        <f t="shared" si="198"/>
        <v>0</v>
      </c>
      <c r="BK131" s="1321">
        <f t="shared" si="198"/>
        <v>0</v>
      </c>
      <c r="BL131" s="1321">
        <f t="shared" si="198"/>
        <v>0</v>
      </c>
      <c r="BM131" s="1321">
        <f t="shared" si="198"/>
        <v>0</v>
      </c>
      <c r="BN131" s="1321">
        <f t="shared" si="198"/>
        <v>0</v>
      </c>
      <c r="BO131" s="1321">
        <f t="shared" si="198"/>
        <v>0</v>
      </c>
      <c r="BP131" s="1321">
        <f t="shared" si="198"/>
        <v>0</v>
      </c>
      <c r="BQ131" s="1321">
        <f>SUM(AW131:BP131)</f>
        <v>0</v>
      </c>
    </row>
    <row r="132" spans="1:69" s="1322" customFormat="1" ht="12.75">
      <c r="A132" s="1281">
        <v>1906</v>
      </c>
      <c r="B132" s="219" t="s">
        <v>283</v>
      </c>
      <c r="C132" s="1330">
        <f>'I4 BO ASSETS'!H63</f>
        <v>0</v>
      </c>
      <c r="D132" s="1321"/>
      <c r="E132" s="1321"/>
      <c r="F132" s="1321"/>
      <c r="G132" s="1321"/>
      <c r="H132" s="1321"/>
      <c r="I132" s="1321"/>
      <c r="J132" s="1321"/>
      <c r="K132" s="1321"/>
      <c r="L132" s="1321"/>
      <c r="M132" s="1321"/>
      <c r="N132" s="1321"/>
      <c r="O132" s="1321"/>
      <c r="P132" s="1321"/>
      <c r="Q132" s="1321"/>
      <c r="R132" s="1321"/>
      <c r="S132" s="1321"/>
      <c r="T132" s="1321"/>
      <c r="U132" s="1321"/>
      <c r="V132" s="1321"/>
      <c r="W132" s="1321"/>
      <c r="X132" s="1321"/>
      <c r="Y132" s="1321"/>
      <c r="Z132" s="1321"/>
      <c r="AA132" s="1321"/>
      <c r="AB132" s="1321"/>
      <c r="AC132" s="1321"/>
      <c r="AD132" s="1321"/>
      <c r="AE132" s="1321"/>
      <c r="AF132" s="1321"/>
      <c r="AG132" s="1321"/>
      <c r="AH132" s="1321"/>
      <c r="AI132" s="1321"/>
      <c r="AJ132" s="1321"/>
      <c r="AK132" s="1321"/>
      <c r="AL132" s="1321"/>
      <c r="AM132" s="1321"/>
      <c r="AN132" s="1321"/>
      <c r="AO132" s="1321"/>
      <c r="AP132" s="1321"/>
      <c r="AQ132" s="1321"/>
      <c r="AR132" s="1321"/>
      <c r="AS132" s="1321"/>
      <c r="AT132" s="1321"/>
      <c r="AU132" s="1321"/>
      <c r="AV132" s="1321"/>
      <c r="AW132" s="1321">
        <f t="shared" ref="AW132:BP132" si="199">$C132*AW635</f>
        <v>0</v>
      </c>
      <c r="AX132" s="1321">
        <f t="shared" si="199"/>
        <v>0</v>
      </c>
      <c r="AY132" s="1321">
        <f t="shared" si="199"/>
        <v>0</v>
      </c>
      <c r="AZ132" s="1321">
        <f t="shared" si="199"/>
        <v>0</v>
      </c>
      <c r="BA132" s="1321">
        <f t="shared" si="199"/>
        <v>0</v>
      </c>
      <c r="BB132" s="1321">
        <f t="shared" si="199"/>
        <v>0</v>
      </c>
      <c r="BC132" s="1321">
        <f t="shared" si="199"/>
        <v>0</v>
      </c>
      <c r="BD132" s="1321">
        <f t="shared" si="199"/>
        <v>0</v>
      </c>
      <c r="BE132" s="1321">
        <f t="shared" si="199"/>
        <v>0</v>
      </c>
      <c r="BF132" s="1321">
        <f t="shared" si="199"/>
        <v>0</v>
      </c>
      <c r="BG132" s="1321">
        <f t="shared" si="199"/>
        <v>0</v>
      </c>
      <c r="BH132" s="1321">
        <f t="shared" si="199"/>
        <v>0</v>
      </c>
      <c r="BI132" s="1321">
        <f t="shared" si="199"/>
        <v>0</v>
      </c>
      <c r="BJ132" s="1321">
        <f t="shared" si="199"/>
        <v>0</v>
      </c>
      <c r="BK132" s="1321">
        <f t="shared" si="199"/>
        <v>0</v>
      </c>
      <c r="BL132" s="1321">
        <f t="shared" si="199"/>
        <v>0</v>
      </c>
      <c r="BM132" s="1321">
        <f t="shared" si="199"/>
        <v>0</v>
      </c>
      <c r="BN132" s="1321">
        <f t="shared" si="199"/>
        <v>0</v>
      </c>
      <c r="BO132" s="1321">
        <f t="shared" si="199"/>
        <v>0</v>
      </c>
      <c r="BP132" s="1321">
        <f t="shared" si="199"/>
        <v>0</v>
      </c>
      <c r="BQ132" s="1321">
        <f t="shared" ref="BQ132:BQ150" si="200">SUM(AW132:BP132)</f>
        <v>0</v>
      </c>
    </row>
    <row r="133" spans="1:69" s="1322" customFormat="1" ht="12.75">
      <c r="A133" s="1281">
        <v>1908</v>
      </c>
      <c r="B133" s="219" t="s">
        <v>284</v>
      </c>
      <c r="C133" s="1330">
        <f>'I4 BO ASSETS'!H64</f>
        <v>0</v>
      </c>
      <c r="D133" s="1321"/>
      <c r="E133" s="1321"/>
      <c r="F133" s="1321"/>
      <c r="G133" s="1321"/>
      <c r="H133" s="1321"/>
      <c r="I133" s="1321"/>
      <c r="J133" s="1321"/>
      <c r="K133" s="1321"/>
      <c r="L133" s="1321"/>
      <c r="M133" s="1321"/>
      <c r="N133" s="1321"/>
      <c r="O133" s="1321"/>
      <c r="P133" s="1321"/>
      <c r="Q133" s="1321"/>
      <c r="R133" s="1321"/>
      <c r="S133" s="1321"/>
      <c r="T133" s="1321"/>
      <c r="U133" s="1321"/>
      <c r="V133" s="1321"/>
      <c r="W133" s="1321"/>
      <c r="X133" s="1321"/>
      <c r="Y133" s="1321"/>
      <c r="Z133" s="1321"/>
      <c r="AA133" s="1321"/>
      <c r="AB133" s="1321"/>
      <c r="AC133" s="1321"/>
      <c r="AD133" s="1321"/>
      <c r="AE133" s="1321"/>
      <c r="AF133" s="1321"/>
      <c r="AG133" s="1321"/>
      <c r="AH133" s="1321"/>
      <c r="AI133" s="1321"/>
      <c r="AJ133" s="1321"/>
      <c r="AK133" s="1321"/>
      <c r="AL133" s="1321"/>
      <c r="AM133" s="1321"/>
      <c r="AN133" s="1321"/>
      <c r="AO133" s="1321"/>
      <c r="AP133" s="1321"/>
      <c r="AQ133" s="1321"/>
      <c r="AR133" s="1321"/>
      <c r="AS133" s="1321"/>
      <c r="AT133" s="1321"/>
      <c r="AU133" s="1321"/>
      <c r="AV133" s="1321"/>
      <c r="AW133" s="1321">
        <f t="shared" ref="AW133:BP133" si="201">$C133*AW636</f>
        <v>0</v>
      </c>
      <c r="AX133" s="1321">
        <f t="shared" si="201"/>
        <v>0</v>
      </c>
      <c r="AY133" s="1321">
        <f t="shared" si="201"/>
        <v>0</v>
      </c>
      <c r="AZ133" s="1321">
        <f t="shared" si="201"/>
        <v>0</v>
      </c>
      <c r="BA133" s="1321">
        <f t="shared" si="201"/>
        <v>0</v>
      </c>
      <c r="BB133" s="1321">
        <f t="shared" si="201"/>
        <v>0</v>
      </c>
      <c r="BC133" s="1321">
        <f t="shared" si="201"/>
        <v>0</v>
      </c>
      <c r="BD133" s="1321">
        <f t="shared" si="201"/>
        <v>0</v>
      </c>
      <c r="BE133" s="1321">
        <f t="shared" si="201"/>
        <v>0</v>
      </c>
      <c r="BF133" s="1321">
        <f t="shared" si="201"/>
        <v>0</v>
      </c>
      <c r="BG133" s="1321">
        <f t="shared" si="201"/>
        <v>0</v>
      </c>
      <c r="BH133" s="1321">
        <f t="shared" si="201"/>
        <v>0</v>
      </c>
      <c r="BI133" s="1321">
        <f t="shared" si="201"/>
        <v>0</v>
      </c>
      <c r="BJ133" s="1321">
        <f t="shared" si="201"/>
        <v>0</v>
      </c>
      <c r="BK133" s="1321">
        <f t="shared" si="201"/>
        <v>0</v>
      </c>
      <c r="BL133" s="1321">
        <f t="shared" si="201"/>
        <v>0</v>
      </c>
      <c r="BM133" s="1321">
        <f t="shared" si="201"/>
        <v>0</v>
      </c>
      <c r="BN133" s="1321">
        <f t="shared" si="201"/>
        <v>0</v>
      </c>
      <c r="BO133" s="1321">
        <f t="shared" si="201"/>
        <v>0</v>
      </c>
      <c r="BP133" s="1321">
        <f t="shared" si="201"/>
        <v>0</v>
      </c>
      <c r="BQ133" s="1321">
        <f t="shared" si="200"/>
        <v>0</v>
      </c>
    </row>
    <row r="134" spans="1:69" s="1322" customFormat="1" ht="12.75">
      <c r="A134" s="1281">
        <v>1910</v>
      </c>
      <c r="B134" s="219" t="s">
        <v>285</v>
      </c>
      <c r="C134" s="1330">
        <f>'I4 BO ASSETS'!H65</f>
        <v>0</v>
      </c>
      <c r="D134" s="1321"/>
      <c r="E134" s="1321"/>
      <c r="F134" s="1321"/>
      <c r="G134" s="1321"/>
      <c r="H134" s="1321"/>
      <c r="I134" s="1321"/>
      <c r="J134" s="1321"/>
      <c r="K134" s="1321"/>
      <c r="L134" s="1321"/>
      <c r="M134" s="1321"/>
      <c r="N134" s="1321"/>
      <c r="O134" s="1321"/>
      <c r="P134" s="1321"/>
      <c r="Q134" s="1321"/>
      <c r="R134" s="1321"/>
      <c r="S134" s="1321"/>
      <c r="T134" s="1321"/>
      <c r="U134" s="1321"/>
      <c r="V134" s="1321"/>
      <c r="W134" s="1321"/>
      <c r="X134" s="1321"/>
      <c r="Y134" s="1321"/>
      <c r="Z134" s="1321"/>
      <c r="AA134" s="1321"/>
      <c r="AB134" s="1321"/>
      <c r="AC134" s="1321"/>
      <c r="AD134" s="1321"/>
      <c r="AE134" s="1321"/>
      <c r="AF134" s="1321"/>
      <c r="AG134" s="1321"/>
      <c r="AH134" s="1321"/>
      <c r="AI134" s="1321"/>
      <c r="AJ134" s="1321"/>
      <c r="AK134" s="1321"/>
      <c r="AL134" s="1321"/>
      <c r="AM134" s="1321"/>
      <c r="AN134" s="1321"/>
      <c r="AO134" s="1321"/>
      <c r="AP134" s="1321"/>
      <c r="AQ134" s="1321"/>
      <c r="AR134" s="1321"/>
      <c r="AS134" s="1321"/>
      <c r="AT134" s="1321"/>
      <c r="AU134" s="1321"/>
      <c r="AV134" s="1321"/>
      <c r="AW134" s="1321">
        <f t="shared" ref="AW134:BP134" si="202">$C134*AW637</f>
        <v>0</v>
      </c>
      <c r="AX134" s="1321">
        <f t="shared" si="202"/>
        <v>0</v>
      </c>
      <c r="AY134" s="1321">
        <f t="shared" si="202"/>
        <v>0</v>
      </c>
      <c r="AZ134" s="1321">
        <f t="shared" si="202"/>
        <v>0</v>
      </c>
      <c r="BA134" s="1321">
        <f t="shared" si="202"/>
        <v>0</v>
      </c>
      <c r="BB134" s="1321">
        <f t="shared" si="202"/>
        <v>0</v>
      </c>
      <c r="BC134" s="1321">
        <f t="shared" si="202"/>
        <v>0</v>
      </c>
      <c r="BD134" s="1321">
        <f t="shared" si="202"/>
        <v>0</v>
      </c>
      <c r="BE134" s="1321">
        <f t="shared" si="202"/>
        <v>0</v>
      </c>
      <c r="BF134" s="1321">
        <f t="shared" si="202"/>
        <v>0</v>
      </c>
      <c r="BG134" s="1321">
        <f t="shared" si="202"/>
        <v>0</v>
      </c>
      <c r="BH134" s="1321">
        <f t="shared" si="202"/>
        <v>0</v>
      </c>
      <c r="BI134" s="1321">
        <f t="shared" si="202"/>
        <v>0</v>
      </c>
      <c r="BJ134" s="1321">
        <f t="shared" si="202"/>
        <v>0</v>
      </c>
      <c r="BK134" s="1321">
        <f t="shared" si="202"/>
        <v>0</v>
      </c>
      <c r="BL134" s="1321">
        <f t="shared" si="202"/>
        <v>0</v>
      </c>
      <c r="BM134" s="1321">
        <f t="shared" si="202"/>
        <v>0</v>
      </c>
      <c r="BN134" s="1321">
        <f t="shared" si="202"/>
        <v>0</v>
      </c>
      <c r="BO134" s="1321">
        <f t="shared" si="202"/>
        <v>0</v>
      </c>
      <c r="BP134" s="1321">
        <f t="shared" si="202"/>
        <v>0</v>
      </c>
      <c r="BQ134" s="1321">
        <f t="shared" si="200"/>
        <v>0</v>
      </c>
    </row>
    <row r="135" spans="1:69" s="1322" customFormat="1" ht="12.75">
      <c r="A135" s="1281">
        <v>1915</v>
      </c>
      <c r="B135" s="219" t="s">
        <v>512</v>
      </c>
      <c r="C135" s="1330">
        <f>'I4 BO ASSETS'!H66</f>
        <v>0</v>
      </c>
      <c r="D135" s="1321"/>
      <c r="E135" s="1321"/>
      <c r="F135" s="1321"/>
      <c r="G135" s="1321"/>
      <c r="H135" s="1321"/>
      <c r="I135" s="1321"/>
      <c r="J135" s="1321"/>
      <c r="K135" s="1321"/>
      <c r="L135" s="1321"/>
      <c r="M135" s="1321"/>
      <c r="N135" s="1321"/>
      <c r="O135" s="1321"/>
      <c r="P135" s="1321"/>
      <c r="Q135" s="1321"/>
      <c r="R135" s="1321"/>
      <c r="S135" s="1321"/>
      <c r="T135" s="1321"/>
      <c r="U135" s="1321"/>
      <c r="V135" s="1321"/>
      <c r="W135" s="1321"/>
      <c r="X135" s="1321"/>
      <c r="Y135" s="1321"/>
      <c r="Z135" s="1321"/>
      <c r="AA135" s="1321"/>
      <c r="AB135" s="1321"/>
      <c r="AC135" s="1321"/>
      <c r="AD135" s="1321"/>
      <c r="AE135" s="1321"/>
      <c r="AF135" s="1321"/>
      <c r="AG135" s="1321"/>
      <c r="AH135" s="1321"/>
      <c r="AI135" s="1321"/>
      <c r="AJ135" s="1321"/>
      <c r="AK135" s="1321"/>
      <c r="AL135" s="1321"/>
      <c r="AM135" s="1321"/>
      <c r="AN135" s="1321"/>
      <c r="AO135" s="1321"/>
      <c r="AP135" s="1321"/>
      <c r="AQ135" s="1321"/>
      <c r="AR135" s="1321"/>
      <c r="AS135" s="1321"/>
      <c r="AT135" s="1321"/>
      <c r="AU135" s="1321"/>
      <c r="AV135" s="1321"/>
      <c r="AW135" s="1321">
        <f t="shared" ref="AW135:BP135" si="203">$C135*AW638</f>
        <v>0</v>
      </c>
      <c r="AX135" s="1321">
        <f t="shared" si="203"/>
        <v>0</v>
      </c>
      <c r="AY135" s="1321">
        <f t="shared" si="203"/>
        <v>0</v>
      </c>
      <c r="AZ135" s="1321">
        <f t="shared" si="203"/>
        <v>0</v>
      </c>
      <c r="BA135" s="1321">
        <f t="shared" si="203"/>
        <v>0</v>
      </c>
      <c r="BB135" s="1321">
        <f t="shared" si="203"/>
        <v>0</v>
      </c>
      <c r="BC135" s="1321">
        <f t="shared" si="203"/>
        <v>0</v>
      </c>
      <c r="BD135" s="1321">
        <f t="shared" si="203"/>
        <v>0</v>
      </c>
      <c r="BE135" s="1321">
        <f t="shared" si="203"/>
        <v>0</v>
      </c>
      <c r="BF135" s="1321">
        <f t="shared" si="203"/>
        <v>0</v>
      </c>
      <c r="BG135" s="1321">
        <f t="shared" si="203"/>
        <v>0</v>
      </c>
      <c r="BH135" s="1321">
        <f t="shared" si="203"/>
        <v>0</v>
      </c>
      <c r="BI135" s="1321">
        <f t="shared" si="203"/>
        <v>0</v>
      </c>
      <c r="BJ135" s="1321">
        <f t="shared" si="203"/>
        <v>0</v>
      </c>
      <c r="BK135" s="1321">
        <f t="shared" si="203"/>
        <v>0</v>
      </c>
      <c r="BL135" s="1321">
        <f t="shared" si="203"/>
        <v>0</v>
      </c>
      <c r="BM135" s="1321">
        <f t="shared" si="203"/>
        <v>0</v>
      </c>
      <c r="BN135" s="1321">
        <f t="shared" si="203"/>
        <v>0</v>
      </c>
      <c r="BO135" s="1321">
        <f t="shared" si="203"/>
        <v>0</v>
      </c>
      <c r="BP135" s="1321">
        <f t="shared" si="203"/>
        <v>0</v>
      </c>
      <c r="BQ135" s="1321">
        <f t="shared" si="200"/>
        <v>0</v>
      </c>
    </row>
    <row r="136" spans="1:69" s="1322" customFormat="1" ht="12.75">
      <c r="A136" s="1281">
        <v>1920</v>
      </c>
      <c r="B136" s="219" t="s">
        <v>513</v>
      </c>
      <c r="C136" s="1330">
        <f>'I4 BO ASSETS'!H67</f>
        <v>0</v>
      </c>
      <c r="D136" s="1321"/>
      <c r="E136" s="1321"/>
      <c r="F136" s="1321"/>
      <c r="G136" s="1321"/>
      <c r="H136" s="1321"/>
      <c r="I136" s="1321"/>
      <c r="J136" s="1321"/>
      <c r="K136" s="1321"/>
      <c r="L136" s="1321"/>
      <c r="M136" s="1321"/>
      <c r="N136" s="1321"/>
      <c r="O136" s="1321"/>
      <c r="P136" s="1321"/>
      <c r="Q136" s="1321"/>
      <c r="R136" s="1321"/>
      <c r="S136" s="1321"/>
      <c r="T136" s="1321"/>
      <c r="U136" s="1321"/>
      <c r="V136" s="1321"/>
      <c r="W136" s="1321"/>
      <c r="X136" s="1321"/>
      <c r="Y136" s="1321"/>
      <c r="Z136" s="1321"/>
      <c r="AA136" s="1321"/>
      <c r="AB136" s="1321"/>
      <c r="AC136" s="1321"/>
      <c r="AD136" s="1321"/>
      <c r="AE136" s="1321"/>
      <c r="AF136" s="1321"/>
      <c r="AG136" s="1321"/>
      <c r="AH136" s="1321"/>
      <c r="AI136" s="1321"/>
      <c r="AJ136" s="1321"/>
      <c r="AK136" s="1321"/>
      <c r="AL136" s="1321"/>
      <c r="AM136" s="1321"/>
      <c r="AN136" s="1321"/>
      <c r="AO136" s="1321"/>
      <c r="AP136" s="1321"/>
      <c r="AQ136" s="1321"/>
      <c r="AR136" s="1321"/>
      <c r="AS136" s="1321"/>
      <c r="AT136" s="1321"/>
      <c r="AU136" s="1321"/>
      <c r="AV136" s="1321"/>
      <c r="AW136" s="1321">
        <f t="shared" ref="AW136:BP136" si="204">$C136*AW639</f>
        <v>0</v>
      </c>
      <c r="AX136" s="1321">
        <f t="shared" si="204"/>
        <v>0</v>
      </c>
      <c r="AY136" s="1321">
        <f t="shared" si="204"/>
        <v>0</v>
      </c>
      <c r="AZ136" s="1321">
        <f t="shared" si="204"/>
        <v>0</v>
      </c>
      <c r="BA136" s="1321">
        <f t="shared" si="204"/>
        <v>0</v>
      </c>
      <c r="BB136" s="1321">
        <f t="shared" si="204"/>
        <v>0</v>
      </c>
      <c r="BC136" s="1321">
        <f t="shared" si="204"/>
        <v>0</v>
      </c>
      <c r="BD136" s="1321">
        <f t="shared" si="204"/>
        <v>0</v>
      </c>
      <c r="BE136" s="1321">
        <f t="shared" si="204"/>
        <v>0</v>
      </c>
      <c r="BF136" s="1321">
        <f t="shared" si="204"/>
        <v>0</v>
      </c>
      <c r="BG136" s="1321">
        <f t="shared" si="204"/>
        <v>0</v>
      </c>
      <c r="BH136" s="1321">
        <f t="shared" si="204"/>
        <v>0</v>
      </c>
      <c r="BI136" s="1321">
        <f t="shared" si="204"/>
        <v>0</v>
      </c>
      <c r="BJ136" s="1321">
        <f t="shared" si="204"/>
        <v>0</v>
      </c>
      <c r="BK136" s="1321">
        <f t="shared" si="204"/>
        <v>0</v>
      </c>
      <c r="BL136" s="1321">
        <f t="shared" si="204"/>
        <v>0</v>
      </c>
      <c r="BM136" s="1321">
        <f t="shared" si="204"/>
        <v>0</v>
      </c>
      <c r="BN136" s="1321">
        <f t="shared" si="204"/>
        <v>0</v>
      </c>
      <c r="BO136" s="1321">
        <f t="shared" si="204"/>
        <v>0</v>
      </c>
      <c r="BP136" s="1321">
        <f t="shared" si="204"/>
        <v>0</v>
      </c>
      <c r="BQ136" s="1321">
        <f t="shared" si="200"/>
        <v>0</v>
      </c>
    </row>
    <row r="137" spans="1:69" s="1322" customFormat="1" ht="12.75">
      <c r="A137" s="1281">
        <v>1925</v>
      </c>
      <c r="B137" s="219" t="s">
        <v>514</v>
      </c>
      <c r="C137" s="1330">
        <f>'I4 BO ASSETS'!H68</f>
        <v>0</v>
      </c>
      <c r="D137" s="1321"/>
      <c r="E137" s="1321"/>
      <c r="F137" s="1321"/>
      <c r="G137" s="1321"/>
      <c r="H137" s="1321"/>
      <c r="I137" s="1321"/>
      <c r="J137" s="1321"/>
      <c r="K137" s="1321"/>
      <c r="L137" s="1321"/>
      <c r="M137" s="1321"/>
      <c r="N137" s="1321"/>
      <c r="O137" s="1321"/>
      <c r="P137" s="1321"/>
      <c r="Q137" s="1321"/>
      <c r="R137" s="1321"/>
      <c r="S137" s="1321"/>
      <c r="T137" s="1321"/>
      <c r="U137" s="1321"/>
      <c r="V137" s="1321"/>
      <c r="W137" s="1321"/>
      <c r="X137" s="1321"/>
      <c r="Y137" s="1321"/>
      <c r="Z137" s="1321"/>
      <c r="AA137" s="1321"/>
      <c r="AB137" s="1321"/>
      <c r="AC137" s="1321"/>
      <c r="AD137" s="1321"/>
      <c r="AE137" s="1321"/>
      <c r="AF137" s="1321"/>
      <c r="AG137" s="1321"/>
      <c r="AH137" s="1321"/>
      <c r="AI137" s="1321"/>
      <c r="AJ137" s="1321"/>
      <c r="AK137" s="1321"/>
      <c r="AL137" s="1321"/>
      <c r="AM137" s="1321"/>
      <c r="AN137" s="1321"/>
      <c r="AO137" s="1321"/>
      <c r="AP137" s="1321"/>
      <c r="AQ137" s="1321"/>
      <c r="AR137" s="1321"/>
      <c r="AS137" s="1321"/>
      <c r="AT137" s="1321"/>
      <c r="AU137" s="1321"/>
      <c r="AV137" s="1321"/>
      <c r="AW137" s="1321">
        <f t="shared" ref="AW137:BP137" si="205">$C137*AW640</f>
        <v>0</v>
      </c>
      <c r="AX137" s="1321">
        <f t="shared" si="205"/>
        <v>0</v>
      </c>
      <c r="AY137" s="1321">
        <f t="shared" si="205"/>
        <v>0</v>
      </c>
      <c r="AZ137" s="1321">
        <f t="shared" si="205"/>
        <v>0</v>
      </c>
      <c r="BA137" s="1321">
        <f t="shared" si="205"/>
        <v>0</v>
      </c>
      <c r="BB137" s="1321">
        <f t="shared" si="205"/>
        <v>0</v>
      </c>
      <c r="BC137" s="1321">
        <f t="shared" si="205"/>
        <v>0</v>
      </c>
      <c r="BD137" s="1321">
        <f t="shared" si="205"/>
        <v>0</v>
      </c>
      <c r="BE137" s="1321">
        <f t="shared" si="205"/>
        <v>0</v>
      </c>
      <c r="BF137" s="1321">
        <f t="shared" si="205"/>
        <v>0</v>
      </c>
      <c r="BG137" s="1321">
        <f t="shared" si="205"/>
        <v>0</v>
      </c>
      <c r="BH137" s="1321">
        <f t="shared" si="205"/>
        <v>0</v>
      </c>
      <c r="BI137" s="1321">
        <f t="shared" si="205"/>
        <v>0</v>
      </c>
      <c r="BJ137" s="1321">
        <f t="shared" si="205"/>
        <v>0</v>
      </c>
      <c r="BK137" s="1321">
        <f t="shared" si="205"/>
        <v>0</v>
      </c>
      <c r="BL137" s="1321">
        <f t="shared" si="205"/>
        <v>0</v>
      </c>
      <c r="BM137" s="1321">
        <f t="shared" si="205"/>
        <v>0</v>
      </c>
      <c r="BN137" s="1321">
        <f t="shared" si="205"/>
        <v>0</v>
      </c>
      <c r="BO137" s="1321">
        <f t="shared" si="205"/>
        <v>0</v>
      </c>
      <c r="BP137" s="1321">
        <f t="shared" si="205"/>
        <v>0</v>
      </c>
      <c r="BQ137" s="1321">
        <f t="shared" si="200"/>
        <v>0</v>
      </c>
    </row>
    <row r="138" spans="1:69" s="1322" customFormat="1" ht="12.75">
      <c r="A138" s="1281">
        <v>1930</v>
      </c>
      <c r="B138" s="219" t="s">
        <v>515</v>
      </c>
      <c r="C138" s="1330">
        <f>'I4 BO ASSETS'!H69</f>
        <v>0</v>
      </c>
      <c r="D138" s="1321"/>
      <c r="E138" s="1321"/>
      <c r="F138" s="1321"/>
      <c r="G138" s="1321"/>
      <c r="H138" s="1321"/>
      <c r="I138" s="1321"/>
      <c r="J138" s="1321"/>
      <c r="K138" s="1321"/>
      <c r="L138" s="1321"/>
      <c r="M138" s="1321"/>
      <c r="N138" s="1321"/>
      <c r="O138" s="1321"/>
      <c r="P138" s="1321"/>
      <c r="Q138" s="1321"/>
      <c r="R138" s="1321"/>
      <c r="S138" s="1321"/>
      <c r="T138" s="1321"/>
      <c r="U138" s="1321"/>
      <c r="V138" s="1321"/>
      <c r="W138" s="1321"/>
      <c r="X138" s="1321"/>
      <c r="Y138" s="1321"/>
      <c r="Z138" s="1321"/>
      <c r="AA138" s="1321"/>
      <c r="AB138" s="1321"/>
      <c r="AC138" s="1321"/>
      <c r="AD138" s="1321"/>
      <c r="AE138" s="1321"/>
      <c r="AF138" s="1321"/>
      <c r="AG138" s="1321"/>
      <c r="AH138" s="1321"/>
      <c r="AI138" s="1321"/>
      <c r="AJ138" s="1321"/>
      <c r="AK138" s="1321"/>
      <c r="AL138" s="1321"/>
      <c r="AM138" s="1321"/>
      <c r="AN138" s="1321"/>
      <c r="AO138" s="1321"/>
      <c r="AP138" s="1321"/>
      <c r="AQ138" s="1321"/>
      <c r="AR138" s="1321"/>
      <c r="AS138" s="1321"/>
      <c r="AT138" s="1321"/>
      <c r="AU138" s="1321"/>
      <c r="AV138" s="1321"/>
      <c r="AW138" s="1321">
        <f t="shared" ref="AW138:BP138" si="206">$C138*AW641</f>
        <v>0</v>
      </c>
      <c r="AX138" s="1321">
        <f t="shared" si="206"/>
        <v>0</v>
      </c>
      <c r="AY138" s="1321">
        <f t="shared" si="206"/>
        <v>0</v>
      </c>
      <c r="AZ138" s="1321">
        <f t="shared" si="206"/>
        <v>0</v>
      </c>
      <c r="BA138" s="1321">
        <f t="shared" si="206"/>
        <v>0</v>
      </c>
      <c r="BB138" s="1321">
        <f t="shared" si="206"/>
        <v>0</v>
      </c>
      <c r="BC138" s="1321">
        <f t="shared" si="206"/>
        <v>0</v>
      </c>
      <c r="BD138" s="1321">
        <f t="shared" si="206"/>
        <v>0</v>
      </c>
      <c r="BE138" s="1321">
        <f t="shared" si="206"/>
        <v>0</v>
      </c>
      <c r="BF138" s="1321">
        <f t="shared" si="206"/>
        <v>0</v>
      </c>
      <c r="BG138" s="1321">
        <f t="shared" si="206"/>
        <v>0</v>
      </c>
      <c r="BH138" s="1321">
        <f t="shared" si="206"/>
        <v>0</v>
      </c>
      <c r="BI138" s="1321">
        <f t="shared" si="206"/>
        <v>0</v>
      </c>
      <c r="BJ138" s="1321">
        <f t="shared" si="206"/>
        <v>0</v>
      </c>
      <c r="BK138" s="1321">
        <f t="shared" si="206"/>
        <v>0</v>
      </c>
      <c r="BL138" s="1321">
        <f t="shared" si="206"/>
        <v>0</v>
      </c>
      <c r="BM138" s="1321">
        <f t="shared" si="206"/>
        <v>0</v>
      </c>
      <c r="BN138" s="1321">
        <f t="shared" si="206"/>
        <v>0</v>
      </c>
      <c r="BO138" s="1321">
        <f t="shared" si="206"/>
        <v>0</v>
      </c>
      <c r="BP138" s="1321">
        <f t="shared" si="206"/>
        <v>0</v>
      </c>
      <c r="BQ138" s="1321">
        <f t="shared" si="200"/>
        <v>0</v>
      </c>
    </row>
    <row r="139" spans="1:69" s="1322" customFormat="1" ht="12.75">
      <c r="A139" s="1281">
        <v>1935</v>
      </c>
      <c r="B139" s="219" t="s">
        <v>516</v>
      </c>
      <c r="C139" s="1330">
        <f>'I4 BO ASSETS'!H70</f>
        <v>0</v>
      </c>
      <c r="D139" s="1321"/>
      <c r="E139" s="1321"/>
      <c r="F139" s="1321"/>
      <c r="G139" s="1321"/>
      <c r="H139" s="1321"/>
      <c r="I139" s="1321"/>
      <c r="J139" s="1321"/>
      <c r="K139" s="1321"/>
      <c r="L139" s="1321"/>
      <c r="M139" s="1321"/>
      <c r="N139" s="1321"/>
      <c r="O139" s="1321"/>
      <c r="P139" s="1321"/>
      <c r="Q139" s="1321"/>
      <c r="R139" s="1321"/>
      <c r="S139" s="1321"/>
      <c r="T139" s="1321"/>
      <c r="U139" s="1321"/>
      <c r="V139" s="1321"/>
      <c r="W139" s="1321"/>
      <c r="X139" s="1321"/>
      <c r="Y139" s="1321"/>
      <c r="Z139" s="1321"/>
      <c r="AA139" s="1321"/>
      <c r="AB139" s="1321"/>
      <c r="AC139" s="1321"/>
      <c r="AD139" s="1321"/>
      <c r="AE139" s="1321"/>
      <c r="AF139" s="1321"/>
      <c r="AG139" s="1321"/>
      <c r="AH139" s="1321"/>
      <c r="AI139" s="1321"/>
      <c r="AJ139" s="1321"/>
      <c r="AK139" s="1321"/>
      <c r="AL139" s="1321"/>
      <c r="AM139" s="1321"/>
      <c r="AN139" s="1321"/>
      <c r="AO139" s="1321"/>
      <c r="AP139" s="1321"/>
      <c r="AQ139" s="1321"/>
      <c r="AR139" s="1321"/>
      <c r="AS139" s="1321"/>
      <c r="AT139" s="1321"/>
      <c r="AU139" s="1321"/>
      <c r="AV139" s="1321"/>
      <c r="AW139" s="1321">
        <f t="shared" ref="AW139:BP139" si="207">$C139*AW642</f>
        <v>0</v>
      </c>
      <c r="AX139" s="1321">
        <f t="shared" si="207"/>
        <v>0</v>
      </c>
      <c r="AY139" s="1321">
        <f t="shared" si="207"/>
        <v>0</v>
      </c>
      <c r="AZ139" s="1321">
        <f t="shared" si="207"/>
        <v>0</v>
      </c>
      <c r="BA139" s="1321">
        <f t="shared" si="207"/>
        <v>0</v>
      </c>
      <c r="BB139" s="1321">
        <f t="shared" si="207"/>
        <v>0</v>
      </c>
      <c r="BC139" s="1321">
        <f t="shared" si="207"/>
        <v>0</v>
      </c>
      <c r="BD139" s="1321">
        <f t="shared" si="207"/>
        <v>0</v>
      </c>
      <c r="BE139" s="1321">
        <f t="shared" si="207"/>
        <v>0</v>
      </c>
      <c r="BF139" s="1321">
        <f t="shared" si="207"/>
        <v>0</v>
      </c>
      <c r="BG139" s="1321">
        <f t="shared" si="207"/>
        <v>0</v>
      </c>
      <c r="BH139" s="1321">
        <f t="shared" si="207"/>
        <v>0</v>
      </c>
      <c r="BI139" s="1321">
        <f t="shared" si="207"/>
        <v>0</v>
      </c>
      <c r="BJ139" s="1321">
        <f t="shared" si="207"/>
        <v>0</v>
      </c>
      <c r="BK139" s="1321">
        <f t="shared" si="207"/>
        <v>0</v>
      </c>
      <c r="BL139" s="1321">
        <f t="shared" si="207"/>
        <v>0</v>
      </c>
      <c r="BM139" s="1321">
        <f t="shared" si="207"/>
        <v>0</v>
      </c>
      <c r="BN139" s="1321">
        <f t="shared" si="207"/>
        <v>0</v>
      </c>
      <c r="BO139" s="1321">
        <f t="shared" si="207"/>
        <v>0</v>
      </c>
      <c r="BP139" s="1321">
        <f t="shared" si="207"/>
        <v>0</v>
      </c>
      <c r="BQ139" s="1321">
        <f t="shared" si="200"/>
        <v>0</v>
      </c>
    </row>
    <row r="140" spans="1:69" s="1322" customFormat="1" ht="12.75">
      <c r="A140" s="1281">
        <v>1940</v>
      </c>
      <c r="B140" s="219" t="s">
        <v>517</v>
      </c>
      <c r="C140" s="1330">
        <f>'I4 BO ASSETS'!H71</f>
        <v>0</v>
      </c>
      <c r="D140" s="1321"/>
      <c r="E140" s="1321"/>
      <c r="F140" s="1321"/>
      <c r="G140" s="1321"/>
      <c r="H140" s="1321"/>
      <c r="I140" s="1321"/>
      <c r="J140" s="1321"/>
      <c r="K140" s="1321"/>
      <c r="L140" s="1321"/>
      <c r="M140" s="1321"/>
      <c r="N140" s="1321"/>
      <c r="O140" s="1321"/>
      <c r="P140" s="1321"/>
      <c r="Q140" s="1321"/>
      <c r="R140" s="1321"/>
      <c r="S140" s="1321"/>
      <c r="T140" s="1321"/>
      <c r="U140" s="1321"/>
      <c r="V140" s="1321"/>
      <c r="W140" s="1321"/>
      <c r="X140" s="1321"/>
      <c r="Y140" s="1321"/>
      <c r="Z140" s="1321"/>
      <c r="AA140" s="1321"/>
      <c r="AB140" s="1321"/>
      <c r="AC140" s="1321"/>
      <c r="AD140" s="1321"/>
      <c r="AE140" s="1321"/>
      <c r="AF140" s="1321"/>
      <c r="AG140" s="1321"/>
      <c r="AH140" s="1321"/>
      <c r="AI140" s="1321"/>
      <c r="AJ140" s="1321"/>
      <c r="AK140" s="1321"/>
      <c r="AL140" s="1321"/>
      <c r="AM140" s="1321"/>
      <c r="AN140" s="1321"/>
      <c r="AO140" s="1321"/>
      <c r="AP140" s="1321"/>
      <c r="AQ140" s="1321"/>
      <c r="AR140" s="1321"/>
      <c r="AS140" s="1321"/>
      <c r="AT140" s="1321"/>
      <c r="AU140" s="1321"/>
      <c r="AV140" s="1321"/>
      <c r="AW140" s="1321">
        <f t="shared" ref="AW140:BP140" si="208">$C140*AW643</f>
        <v>0</v>
      </c>
      <c r="AX140" s="1321">
        <f t="shared" si="208"/>
        <v>0</v>
      </c>
      <c r="AY140" s="1321">
        <f t="shared" si="208"/>
        <v>0</v>
      </c>
      <c r="AZ140" s="1321">
        <f t="shared" si="208"/>
        <v>0</v>
      </c>
      <c r="BA140" s="1321">
        <f t="shared" si="208"/>
        <v>0</v>
      </c>
      <c r="BB140" s="1321">
        <f t="shared" si="208"/>
        <v>0</v>
      </c>
      <c r="BC140" s="1321">
        <f t="shared" si="208"/>
        <v>0</v>
      </c>
      <c r="BD140" s="1321">
        <f t="shared" si="208"/>
        <v>0</v>
      </c>
      <c r="BE140" s="1321">
        <f t="shared" si="208"/>
        <v>0</v>
      </c>
      <c r="BF140" s="1321">
        <f t="shared" si="208"/>
        <v>0</v>
      </c>
      <c r="BG140" s="1321">
        <f t="shared" si="208"/>
        <v>0</v>
      </c>
      <c r="BH140" s="1321">
        <f t="shared" si="208"/>
        <v>0</v>
      </c>
      <c r="BI140" s="1321">
        <f t="shared" si="208"/>
        <v>0</v>
      </c>
      <c r="BJ140" s="1321">
        <f t="shared" si="208"/>
        <v>0</v>
      </c>
      <c r="BK140" s="1321">
        <f t="shared" si="208"/>
        <v>0</v>
      </c>
      <c r="BL140" s="1321">
        <f t="shared" si="208"/>
        <v>0</v>
      </c>
      <c r="BM140" s="1321">
        <f t="shared" si="208"/>
        <v>0</v>
      </c>
      <c r="BN140" s="1321">
        <f t="shared" si="208"/>
        <v>0</v>
      </c>
      <c r="BO140" s="1321">
        <f t="shared" si="208"/>
        <v>0</v>
      </c>
      <c r="BP140" s="1321">
        <f t="shared" si="208"/>
        <v>0</v>
      </c>
      <c r="BQ140" s="1321">
        <f t="shared" si="200"/>
        <v>0</v>
      </c>
    </row>
    <row r="141" spans="1:69" s="1322" customFormat="1" ht="12.75">
      <c r="A141" s="1281">
        <v>1945</v>
      </c>
      <c r="B141" s="219" t="s">
        <v>518</v>
      </c>
      <c r="C141" s="1330">
        <f>'I4 BO ASSETS'!H72</f>
        <v>0</v>
      </c>
      <c r="D141" s="1321"/>
      <c r="E141" s="1321"/>
      <c r="F141" s="1321"/>
      <c r="G141" s="1321"/>
      <c r="H141" s="1321"/>
      <c r="I141" s="1321"/>
      <c r="J141" s="1321"/>
      <c r="K141" s="1321"/>
      <c r="L141" s="1321"/>
      <c r="M141" s="1321"/>
      <c r="N141" s="1321"/>
      <c r="O141" s="1321"/>
      <c r="P141" s="1321"/>
      <c r="Q141" s="1321"/>
      <c r="R141" s="1321"/>
      <c r="S141" s="1321"/>
      <c r="T141" s="1321"/>
      <c r="U141" s="1321"/>
      <c r="V141" s="1321"/>
      <c r="W141" s="1321"/>
      <c r="X141" s="1321"/>
      <c r="Y141" s="1321"/>
      <c r="Z141" s="1321"/>
      <c r="AA141" s="1321"/>
      <c r="AB141" s="1321"/>
      <c r="AC141" s="1321"/>
      <c r="AD141" s="1321"/>
      <c r="AE141" s="1321"/>
      <c r="AF141" s="1321"/>
      <c r="AG141" s="1321"/>
      <c r="AH141" s="1321"/>
      <c r="AI141" s="1321"/>
      <c r="AJ141" s="1321"/>
      <c r="AK141" s="1321"/>
      <c r="AL141" s="1321"/>
      <c r="AM141" s="1321"/>
      <c r="AN141" s="1321"/>
      <c r="AO141" s="1321"/>
      <c r="AP141" s="1321"/>
      <c r="AQ141" s="1321"/>
      <c r="AR141" s="1321"/>
      <c r="AS141" s="1321"/>
      <c r="AT141" s="1321"/>
      <c r="AU141" s="1321"/>
      <c r="AV141" s="1321"/>
      <c r="AW141" s="1321">
        <f t="shared" ref="AW141:BP141" si="209">$C141*AW644</f>
        <v>0</v>
      </c>
      <c r="AX141" s="1321">
        <f t="shared" si="209"/>
        <v>0</v>
      </c>
      <c r="AY141" s="1321">
        <f t="shared" si="209"/>
        <v>0</v>
      </c>
      <c r="AZ141" s="1321">
        <f t="shared" si="209"/>
        <v>0</v>
      </c>
      <c r="BA141" s="1321">
        <f t="shared" si="209"/>
        <v>0</v>
      </c>
      <c r="BB141" s="1321">
        <f t="shared" si="209"/>
        <v>0</v>
      </c>
      <c r="BC141" s="1321">
        <f t="shared" si="209"/>
        <v>0</v>
      </c>
      <c r="BD141" s="1321">
        <f t="shared" si="209"/>
        <v>0</v>
      </c>
      <c r="BE141" s="1321">
        <f t="shared" si="209"/>
        <v>0</v>
      </c>
      <c r="BF141" s="1321">
        <f t="shared" si="209"/>
        <v>0</v>
      </c>
      <c r="BG141" s="1321">
        <f t="shared" si="209"/>
        <v>0</v>
      </c>
      <c r="BH141" s="1321">
        <f t="shared" si="209"/>
        <v>0</v>
      </c>
      <c r="BI141" s="1321">
        <f t="shared" si="209"/>
        <v>0</v>
      </c>
      <c r="BJ141" s="1321">
        <f t="shared" si="209"/>
        <v>0</v>
      </c>
      <c r="BK141" s="1321">
        <f t="shared" si="209"/>
        <v>0</v>
      </c>
      <c r="BL141" s="1321">
        <f t="shared" si="209"/>
        <v>0</v>
      </c>
      <c r="BM141" s="1321">
        <f t="shared" si="209"/>
        <v>0</v>
      </c>
      <c r="BN141" s="1321">
        <f t="shared" si="209"/>
        <v>0</v>
      </c>
      <c r="BO141" s="1321">
        <f t="shared" si="209"/>
        <v>0</v>
      </c>
      <c r="BP141" s="1321">
        <f t="shared" si="209"/>
        <v>0</v>
      </c>
      <c r="BQ141" s="1321">
        <f t="shared" si="200"/>
        <v>0</v>
      </c>
    </row>
    <row r="142" spans="1:69" s="1322" customFormat="1" ht="12.75">
      <c r="A142" s="1281">
        <v>1950</v>
      </c>
      <c r="B142" s="219" t="s">
        <v>519</v>
      </c>
      <c r="C142" s="1330">
        <f>'I4 BO ASSETS'!H73</f>
        <v>0</v>
      </c>
      <c r="D142" s="1321"/>
      <c r="E142" s="1321"/>
      <c r="F142" s="1321"/>
      <c r="G142" s="1321"/>
      <c r="H142" s="1321"/>
      <c r="I142" s="1321"/>
      <c r="J142" s="1321"/>
      <c r="K142" s="1321"/>
      <c r="L142" s="1321"/>
      <c r="M142" s="1321"/>
      <c r="N142" s="1321"/>
      <c r="O142" s="1321"/>
      <c r="P142" s="1321"/>
      <c r="Q142" s="1321"/>
      <c r="R142" s="1321"/>
      <c r="S142" s="1321"/>
      <c r="T142" s="1321"/>
      <c r="U142" s="1321"/>
      <c r="V142" s="1321"/>
      <c r="W142" s="1321"/>
      <c r="X142" s="1321"/>
      <c r="Y142" s="1321"/>
      <c r="Z142" s="1321"/>
      <c r="AA142" s="1321"/>
      <c r="AB142" s="1321"/>
      <c r="AC142" s="1321"/>
      <c r="AD142" s="1321"/>
      <c r="AE142" s="1321"/>
      <c r="AF142" s="1321"/>
      <c r="AG142" s="1321"/>
      <c r="AH142" s="1321"/>
      <c r="AI142" s="1321"/>
      <c r="AJ142" s="1321"/>
      <c r="AK142" s="1321"/>
      <c r="AL142" s="1321"/>
      <c r="AM142" s="1321"/>
      <c r="AN142" s="1321"/>
      <c r="AO142" s="1321"/>
      <c r="AP142" s="1321"/>
      <c r="AQ142" s="1321"/>
      <c r="AR142" s="1321"/>
      <c r="AS142" s="1321"/>
      <c r="AT142" s="1321"/>
      <c r="AU142" s="1321"/>
      <c r="AV142" s="1321"/>
      <c r="AW142" s="1321">
        <f t="shared" ref="AW142:BP142" si="210">$C142*AW645</f>
        <v>0</v>
      </c>
      <c r="AX142" s="1321">
        <f t="shared" si="210"/>
        <v>0</v>
      </c>
      <c r="AY142" s="1321">
        <f t="shared" si="210"/>
        <v>0</v>
      </c>
      <c r="AZ142" s="1321">
        <f t="shared" si="210"/>
        <v>0</v>
      </c>
      <c r="BA142" s="1321">
        <f t="shared" si="210"/>
        <v>0</v>
      </c>
      <c r="BB142" s="1321">
        <f t="shared" si="210"/>
        <v>0</v>
      </c>
      <c r="BC142" s="1321">
        <f t="shared" si="210"/>
        <v>0</v>
      </c>
      <c r="BD142" s="1321">
        <f t="shared" si="210"/>
        <v>0</v>
      </c>
      <c r="BE142" s="1321">
        <f t="shared" si="210"/>
        <v>0</v>
      </c>
      <c r="BF142" s="1321">
        <f t="shared" si="210"/>
        <v>0</v>
      </c>
      <c r="BG142" s="1321">
        <f t="shared" si="210"/>
        <v>0</v>
      </c>
      <c r="BH142" s="1321">
        <f t="shared" si="210"/>
        <v>0</v>
      </c>
      <c r="BI142" s="1321">
        <f t="shared" si="210"/>
        <v>0</v>
      </c>
      <c r="BJ142" s="1321">
        <f t="shared" si="210"/>
        <v>0</v>
      </c>
      <c r="BK142" s="1321">
        <f t="shared" si="210"/>
        <v>0</v>
      </c>
      <c r="BL142" s="1321">
        <f t="shared" si="210"/>
        <v>0</v>
      </c>
      <c r="BM142" s="1321">
        <f t="shared" si="210"/>
        <v>0</v>
      </c>
      <c r="BN142" s="1321">
        <f t="shared" si="210"/>
        <v>0</v>
      </c>
      <c r="BO142" s="1321">
        <f t="shared" si="210"/>
        <v>0</v>
      </c>
      <c r="BP142" s="1321">
        <f t="shared" si="210"/>
        <v>0</v>
      </c>
      <c r="BQ142" s="1321">
        <f t="shared" si="200"/>
        <v>0</v>
      </c>
    </row>
    <row r="143" spans="1:69" s="1322" customFormat="1" ht="12.75">
      <c r="A143" s="1281">
        <v>1955</v>
      </c>
      <c r="B143" s="219" t="s">
        <v>273</v>
      </c>
      <c r="C143" s="1330">
        <f>'I4 BO ASSETS'!H74</f>
        <v>0</v>
      </c>
      <c r="D143" s="1321"/>
      <c r="E143" s="1321"/>
      <c r="F143" s="1321"/>
      <c r="G143" s="1321"/>
      <c r="H143" s="1321"/>
      <c r="I143" s="1321"/>
      <c r="J143" s="1321"/>
      <c r="K143" s="1321"/>
      <c r="L143" s="1321"/>
      <c r="M143" s="1321"/>
      <c r="N143" s="1321"/>
      <c r="O143" s="1321"/>
      <c r="P143" s="1321"/>
      <c r="Q143" s="1321"/>
      <c r="R143" s="1321"/>
      <c r="S143" s="1321"/>
      <c r="T143" s="1321"/>
      <c r="U143" s="1321"/>
      <c r="V143" s="1321"/>
      <c r="W143" s="1321"/>
      <c r="X143" s="1321"/>
      <c r="Y143" s="1321"/>
      <c r="Z143" s="1321"/>
      <c r="AA143" s="1321"/>
      <c r="AB143" s="1321"/>
      <c r="AC143" s="1321"/>
      <c r="AD143" s="1321"/>
      <c r="AE143" s="1321"/>
      <c r="AF143" s="1321"/>
      <c r="AG143" s="1321"/>
      <c r="AH143" s="1321"/>
      <c r="AI143" s="1321"/>
      <c r="AJ143" s="1321"/>
      <c r="AK143" s="1321"/>
      <c r="AL143" s="1321"/>
      <c r="AM143" s="1321"/>
      <c r="AN143" s="1321"/>
      <c r="AO143" s="1321"/>
      <c r="AP143" s="1321"/>
      <c r="AQ143" s="1321"/>
      <c r="AR143" s="1321"/>
      <c r="AS143" s="1321"/>
      <c r="AT143" s="1321"/>
      <c r="AU143" s="1321"/>
      <c r="AV143" s="1321"/>
      <c r="AW143" s="1321">
        <f t="shared" ref="AW143:BP143" si="211">$C143*AW646</f>
        <v>0</v>
      </c>
      <c r="AX143" s="1321">
        <f t="shared" si="211"/>
        <v>0</v>
      </c>
      <c r="AY143" s="1321">
        <f t="shared" si="211"/>
        <v>0</v>
      </c>
      <c r="AZ143" s="1321">
        <f t="shared" si="211"/>
        <v>0</v>
      </c>
      <c r="BA143" s="1321">
        <f t="shared" si="211"/>
        <v>0</v>
      </c>
      <c r="BB143" s="1321">
        <f t="shared" si="211"/>
        <v>0</v>
      </c>
      <c r="BC143" s="1321">
        <f t="shared" si="211"/>
        <v>0</v>
      </c>
      <c r="BD143" s="1321">
        <f t="shared" si="211"/>
        <v>0</v>
      </c>
      <c r="BE143" s="1321">
        <f t="shared" si="211"/>
        <v>0</v>
      </c>
      <c r="BF143" s="1321">
        <f t="shared" si="211"/>
        <v>0</v>
      </c>
      <c r="BG143" s="1321">
        <f t="shared" si="211"/>
        <v>0</v>
      </c>
      <c r="BH143" s="1321">
        <f t="shared" si="211"/>
        <v>0</v>
      </c>
      <c r="BI143" s="1321">
        <f t="shared" si="211"/>
        <v>0</v>
      </c>
      <c r="BJ143" s="1321">
        <f t="shared" si="211"/>
        <v>0</v>
      </c>
      <c r="BK143" s="1321">
        <f t="shared" si="211"/>
        <v>0</v>
      </c>
      <c r="BL143" s="1321">
        <f t="shared" si="211"/>
        <v>0</v>
      </c>
      <c r="BM143" s="1321">
        <f t="shared" si="211"/>
        <v>0</v>
      </c>
      <c r="BN143" s="1321">
        <f t="shared" si="211"/>
        <v>0</v>
      </c>
      <c r="BO143" s="1321">
        <f t="shared" si="211"/>
        <v>0</v>
      </c>
      <c r="BP143" s="1321">
        <f t="shared" si="211"/>
        <v>0</v>
      </c>
      <c r="BQ143" s="1321">
        <f t="shared" si="200"/>
        <v>0</v>
      </c>
    </row>
    <row r="144" spans="1:69" s="1322" customFormat="1" ht="12.75">
      <c r="A144" s="1281">
        <v>1960</v>
      </c>
      <c r="B144" s="219" t="s">
        <v>274</v>
      </c>
      <c r="C144" s="1330">
        <f>'I4 BO ASSETS'!H75</f>
        <v>0</v>
      </c>
      <c r="D144" s="1321"/>
      <c r="E144" s="1321"/>
      <c r="F144" s="1321"/>
      <c r="G144" s="1321"/>
      <c r="H144" s="1321"/>
      <c r="I144" s="1321"/>
      <c r="J144" s="1321"/>
      <c r="K144" s="1321"/>
      <c r="L144" s="1321"/>
      <c r="M144" s="1321"/>
      <c r="N144" s="1321"/>
      <c r="O144" s="1321"/>
      <c r="P144" s="1321"/>
      <c r="Q144" s="1321"/>
      <c r="R144" s="1321"/>
      <c r="S144" s="1321"/>
      <c r="T144" s="1321"/>
      <c r="U144" s="1321"/>
      <c r="V144" s="1321"/>
      <c r="W144" s="1321"/>
      <c r="X144" s="1321"/>
      <c r="Y144" s="1321"/>
      <c r="Z144" s="1321"/>
      <c r="AA144" s="1321"/>
      <c r="AB144" s="1321"/>
      <c r="AC144" s="1321"/>
      <c r="AD144" s="1321"/>
      <c r="AE144" s="1321"/>
      <c r="AF144" s="1321"/>
      <c r="AG144" s="1321"/>
      <c r="AH144" s="1321"/>
      <c r="AI144" s="1321"/>
      <c r="AJ144" s="1321"/>
      <c r="AK144" s="1321"/>
      <c r="AL144" s="1321"/>
      <c r="AM144" s="1321"/>
      <c r="AN144" s="1321"/>
      <c r="AO144" s="1321"/>
      <c r="AP144" s="1321"/>
      <c r="AQ144" s="1321"/>
      <c r="AR144" s="1321"/>
      <c r="AS144" s="1321"/>
      <c r="AT144" s="1321"/>
      <c r="AU144" s="1321"/>
      <c r="AV144" s="1321"/>
      <c r="AW144" s="1321">
        <f t="shared" ref="AW144:BP144" si="212">$C144*AW647</f>
        <v>0</v>
      </c>
      <c r="AX144" s="1321">
        <f t="shared" si="212"/>
        <v>0</v>
      </c>
      <c r="AY144" s="1321">
        <f t="shared" si="212"/>
        <v>0</v>
      </c>
      <c r="AZ144" s="1321">
        <f t="shared" si="212"/>
        <v>0</v>
      </c>
      <c r="BA144" s="1321">
        <f t="shared" si="212"/>
        <v>0</v>
      </c>
      <c r="BB144" s="1321">
        <f t="shared" si="212"/>
        <v>0</v>
      </c>
      <c r="BC144" s="1321">
        <f t="shared" si="212"/>
        <v>0</v>
      </c>
      <c r="BD144" s="1321">
        <f t="shared" si="212"/>
        <v>0</v>
      </c>
      <c r="BE144" s="1321">
        <f t="shared" si="212"/>
        <v>0</v>
      </c>
      <c r="BF144" s="1321">
        <f t="shared" si="212"/>
        <v>0</v>
      </c>
      <c r="BG144" s="1321">
        <f t="shared" si="212"/>
        <v>0</v>
      </c>
      <c r="BH144" s="1321">
        <f t="shared" si="212"/>
        <v>0</v>
      </c>
      <c r="BI144" s="1321">
        <f t="shared" si="212"/>
        <v>0</v>
      </c>
      <c r="BJ144" s="1321">
        <f t="shared" si="212"/>
        <v>0</v>
      </c>
      <c r="BK144" s="1321">
        <f t="shared" si="212"/>
        <v>0</v>
      </c>
      <c r="BL144" s="1321">
        <f t="shared" si="212"/>
        <v>0</v>
      </c>
      <c r="BM144" s="1321">
        <f t="shared" si="212"/>
        <v>0</v>
      </c>
      <c r="BN144" s="1321">
        <f t="shared" si="212"/>
        <v>0</v>
      </c>
      <c r="BO144" s="1321">
        <f t="shared" si="212"/>
        <v>0</v>
      </c>
      <c r="BP144" s="1321">
        <f t="shared" si="212"/>
        <v>0</v>
      </c>
      <c r="BQ144" s="1321">
        <f t="shared" si="200"/>
        <v>0</v>
      </c>
    </row>
    <row r="145" spans="1:69" s="1322" customFormat="1" ht="25.5">
      <c r="A145" s="1281">
        <v>1970</v>
      </c>
      <c r="B145" s="219" t="s">
        <v>276</v>
      </c>
      <c r="C145" s="1330">
        <f>'I4 BO ASSETS'!H76</f>
        <v>0</v>
      </c>
      <c r="D145" s="1321"/>
      <c r="E145" s="1321"/>
      <c r="F145" s="1321"/>
      <c r="G145" s="1321"/>
      <c r="H145" s="1321"/>
      <c r="I145" s="1321"/>
      <c r="J145" s="1321"/>
      <c r="K145" s="1321"/>
      <c r="L145" s="1321"/>
      <c r="M145" s="1321"/>
      <c r="N145" s="1321"/>
      <c r="O145" s="1321"/>
      <c r="P145" s="1321"/>
      <c r="Q145" s="1321"/>
      <c r="R145" s="1321"/>
      <c r="S145" s="1321"/>
      <c r="T145" s="1321"/>
      <c r="U145" s="1321"/>
      <c r="V145" s="1321"/>
      <c r="W145" s="1321"/>
      <c r="X145" s="1321"/>
      <c r="Y145" s="1321"/>
      <c r="Z145" s="1321"/>
      <c r="AA145" s="1321"/>
      <c r="AB145" s="1321"/>
      <c r="AC145" s="1321"/>
      <c r="AD145" s="1321"/>
      <c r="AE145" s="1321"/>
      <c r="AF145" s="1321"/>
      <c r="AG145" s="1321"/>
      <c r="AH145" s="1321"/>
      <c r="AI145" s="1321"/>
      <c r="AJ145" s="1321"/>
      <c r="AK145" s="1321"/>
      <c r="AL145" s="1321"/>
      <c r="AM145" s="1321"/>
      <c r="AN145" s="1321"/>
      <c r="AO145" s="1321"/>
      <c r="AP145" s="1321"/>
      <c r="AQ145" s="1321"/>
      <c r="AR145" s="1321"/>
      <c r="AS145" s="1321"/>
      <c r="AT145" s="1321"/>
      <c r="AU145" s="1321"/>
      <c r="AV145" s="1321"/>
      <c r="AW145" s="1321">
        <f t="shared" ref="AW145:BP145" si="213">$C145*AW648</f>
        <v>0</v>
      </c>
      <c r="AX145" s="1321">
        <f t="shared" si="213"/>
        <v>0</v>
      </c>
      <c r="AY145" s="1321">
        <f t="shared" si="213"/>
        <v>0</v>
      </c>
      <c r="AZ145" s="1321">
        <f t="shared" si="213"/>
        <v>0</v>
      </c>
      <c r="BA145" s="1321">
        <f t="shared" si="213"/>
        <v>0</v>
      </c>
      <c r="BB145" s="1321">
        <f t="shared" si="213"/>
        <v>0</v>
      </c>
      <c r="BC145" s="1321">
        <f t="shared" si="213"/>
        <v>0</v>
      </c>
      <c r="BD145" s="1321">
        <f t="shared" si="213"/>
        <v>0</v>
      </c>
      <c r="BE145" s="1321">
        <f t="shared" si="213"/>
        <v>0</v>
      </c>
      <c r="BF145" s="1321">
        <f t="shared" si="213"/>
        <v>0</v>
      </c>
      <c r="BG145" s="1321">
        <f t="shared" si="213"/>
        <v>0</v>
      </c>
      <c r="BH145" s="1321">
        <f t="shared" si="213"/>
        <v>0</v>
      </c>
      <c r="BI145" s="1321">
        <f t="shared" si="213"/>
        <v>0</v>
      </c>
      <c r="BJ145" s="1321">
        <f t="shared" si="213"/>
        <v>0</v>
      </c>
      <c r="BK145" s="1321">
        <f t="shared" si="213"/>
        <v>0</v>
      </c>
      <c r="BL145" s="1321">
        <f t="shared" si="213"/>
        <v>0</v>
      </c>
      <c r="BM145" s="1321">
        <f t="shared" si="213"/>
        <v>0</v>
      </c>
      <c r="BN145" s="1321">
        <f t="shared" si="213"/>
        <v>0</v>
      </c>
      <c r="BO145" s="1321">
        <f t="shared" si="213"/>
        <v>0</v>
      </c>
      <c r="BP145" s="1321">
        <f t="shared" si="213"/>
        <v>0</v>
      </c>
      <c r="BQ145" s="1321">
        <f t="shared" si="200"/>
        <v>0</v>
      </c>
    </row>
    <row r="146" spans="1:69" s="1322" customFormat="1" ht="25.5">
      <c r="A146" s="1281">
        <v>1975</v>
      </c>
      <c r="B146" s="219" t="s">
        <v>1565</v>
      </c>
      <c r="C146" s="1330">
        <f>'I4 BO ASSETS'!H77</f>
        <v>0</v>
      </c>
      <c r="D146" s="1321"/>
      <c r="E146" s="1321"/>
      <c r="F146" s="1321"/>
      <c r="G146" s="1321"/>
      <c r="H146" s="1321"/>
      <c r="I146" s="1321"/>
      <c r="J146" s="1321"/>
      <c r="K146" s="1321"/>
      <c r="L146" s="1321"/>
      <c r="M146" s="1321"/>
      <c r="N146" s="1321"/>
      <c r="O146" s="1321"/>
      <c r="P146" s="1321"/>
      <c r="Q146" s="1321"/>
      <c r="R146" s="1321"/>
      <c r="S146" s="1321"/>
      <c r="T146" s="1321"/>
      <c r="U146" s="1321"/>
      <c r="V146" s="1321"/>
      <c r="W146" s="1321"/>
      <c r="X146" s="1321"/>
      <c r="Y146" s="1321"/>
      <c r="Z146" s="1321"/>
      <c r="AA146" s="1321"/>
      <c r="AB146" s="1321"/>
      <c r="AC146" s="1321"/>
      <c r="AD146" s="1321"/>
      <c r="AE146" s="1321"/>
      <c r="AF146" s="1321"/>
      <c r="AG146" s="1321"/>
      <c r="AH146" s="1321"/>
      <c r="AI146" s="1321"/>
      <c r="AJ146" s="1321"/>
      <c r="AK146" s="1321"/>
      <c r="AL146" s="1321"/>
      <c r="AM146" s="1321"/>
      <c r="AN146" s="1321"/>
      <c r="AO146" s="1321"/>
      <c r="AP146" s="1321"/>
      <c r="AQ146" s="1321"/>
      <c r="AR146" s="1321"/>
      <c r="AS146" s="1321"/>
      <c r="AT146" s="1321"/>
      <c r="AU146" s="1321"/>
      <c r="AV146" s="1321"/>
      <c r="AW146" s="1321">
        <f t="shared" ref="AW146:BP146" si="214">$C146*AW649</f>
        <v>0</v>
      </c>
      <c r="AX146" s="1321">
        <f t="shared" si="214"/>
        <v>0</v>
      </c>
      <c r="AY146" s="1321">
        <f t="shared" si="214"/>
        <v>0</v>
      </c>
      <c r="AZ146" s="1321">
        <f t="shared" si="214"/>
        <v>0</v>
      </c>
      <c r="BA146" s="1321">
        <f t="shared" si="214"/>
        <v>0</v>
      </c>
      <c r="BB146" s="1321">
        <f t="shared" si="214"/>
        <v>0</v>
      </c>
      <c r="BC146" s="1321">
        <f t="shared" si="214"/>
        <v>0</v>
      </c>
      <c r="BD146" s="1321">
        <f t="shared" si="214"/>
        <v>0</v>
      </c>
      <c r="BE146" s="1321">
        <f t="shared" si="214"/>
        <v>0</v>
      </c>
      <c r="BF146" s="1321">
        <f t="shared" si="214"/>
        <v>0</v>
      </c>
      <c r="BG146" s="1321">
        <f t="shared" si="214"/>
        <v>0</v>
      </c>
      <c r="BH146" s="1321">
        <f t="shared" si="214"/>
        <v>0</v>
      </c>
      <c r="BI146" s="1321">
        <f t="shared" si="214"/>
        <v>0</v>
      </c>
      <c r="BJ146" s="1321">
        <f t="shared" si="214"/>
        <v>0</v>
      </c>
      <c r="BK146" s="1321">
        <f t="shared" si="214"/>
        <v>0</v>
      </c>
      <c r="BL146" s="1321">
        <f t="shared" si="214"/>
        <v>0</v>
      </c>
      <c r="BM146" s="1321">
        <f t="shared" si="214"/>
        <v>0</v>
      </c>
      <c r="BN146" s="1321">
        <f t="shared" si="214"/>
        <v>0</v>
      </c>
      <c r="BO146" s="1321">
        <f t="shared" si="214"/>
        <v>0</v>
      </c>
      <c r="BP146" s="1321">
        <f t="shared" si="214"/>
        <v>0</v>
      </c>
      <c r="BQ146" s="1321">
        <f t="shared" si="200"/>
        <v>0</v>
      </c>
    </row>
    <row r="147" spans="1:69" s="1322" customFormat="1" ht="12.75">
      <c r="A147" s="1281">
        <v>1980</v>
      </c>
      <c r="B147" s="219" t="s">
        <v>1050</v>
      </c>
      <c r="C147" s="1330">
        <f>'I4 BO ASSETS'!H78</f>
        <v>0</v>
      </c>
      <c r="D147" s="1321"/>
      <c r="E147" s="1321"/>
      <c r="F147" s="1321"/>
      <c r="G147" s="1321"/>
      <c r="H147" s="1321"/>
      <c r="I147" s="1321"/>
      <c r="J147" s="1321"/>
      <c r="K147" s="1321"/>
      <c r="L147" s="1321"/>
      <c r="M147" s="1321"/>
      <c r="N147" s="1321"/>
      <c r="O147" s="1321"/>
      <c r="P147" s="1321"/>
      <c r="Q147" s="1321"/>
      <c r="R147" s="1321"/>
      <c r="S147" s="1321"/>
      <c r="T147" s="1321"/>
      <c r="U147" s="1321"/>
      <c r="V147" s="1321"/>
      <c r="W147" s="1321"/>
      <c r="X147" s="1321"/>
      <c r="Y147" s="1321"/>
      <c r="Z147" s="1321"/>
      <c r="AA147" s="1321"/>
      <c r="AB147" s="1321"/>
      <c r="AC147" s="1321"/>
      <c r="AD147" s="1321"/>
      <c r="AE147" s="1321"/>
      <c r="AF147" s="1321"/>
      <c r="AG147" s="1321"/>
      <c r="AH147" s="1321"/>
      <c r="AI147" s="1321"/>
      <c r="AJ147" s="1321"/>
      <c r="AK147" s="1321"/>
      <c r="AL147" s="1321"/>
      <c r="AM147" s="1321"/>
      <c r="AN147" s="1321"/>
      <c r="AO147" s="1321"/>
      <c r="AP147" s="1321"/>
      <c r="AQ147" s="1321"/>
      <c r="AR147" s="1321"/>
      <c r="AS147" s="1321"/>
      <c r="AT147" s="1321"/>
      <c r="AU147" s="1321"/>
      <c r="AV147" s="1321"/>
      <c r="AW147" s="1321">
        <f t="shared" ref="AW147:BP147" si="215">$C147*AW650</f>
        <v>0</v>
      </c>
      <c r="AX147" s="1321">
        <f t="shared" si="215"/>
        <v>0</v>
      </c>
      <c r="AY147" s="1321">
        <f t="shared" si="215"/>
        <v>0</v>
      </c>
      <c r="AZ147" s="1321">
        <f t="shared" si="215"/>
        <v>0</v>
      </c>
      <c r="BA147" s="1321">
        <f t="shared" si="215"/>
        <v>0</v>
      </c>
      <c r="BB147" s="1321">
        <f t="shared" si="215"/>
        <v>0</v>
      </c>
      <c r="BC147" s="1321">
        <f t="shared" si="215"/>
        <v>0</v>
      </c>
      <c r="BD147" s="1321">
        <f t="shared" si="215"/>
        <v>0</v>
      </c>
      <c r="BE147" s="1321">
        <f t="shared" si="215"/>
        <v>0</v>
      </c>
      <c r="BF147" s="1321">
        <f t="shared" si="215"/>
        <v>0</v>
      </c>
      <c r="BG147" s="1321">
        <f t="shared" si="215"/>
        <v>0</v>
      </c>
      <c r="BH147" s="1321">
        <f t="shared" si="215"/>
        <v>0</v>
      </c>
      <c r="BI147" s="1321">
        <f t="shared" si="215"/>
        <v>0</v>
      </c>
      <c r="BJ147" s="1321">
        <f t="shared" si="215"/>
        <v>0</v>
      </c>
      <c r="BK147" s="1321">
        <f t="shared" si="215"/>
        <v>0</v>
      </c>
      <c r="BL147" s="1321">
        <f t="shared" si="215"/>
        <v>0</v>
      </c>
      <c r="BM147" s="1321">
        <f t="shared" si="215"/>
        <v>0</v>
      </c>
      <c r="BN147" s="1321">
        <f t="shared" si="215"/>
        <v>0</v>
      </c>
      <c r="BO147" s="1321">
        <f t="shared" si="215"/>
        <v>0</v>
      </c>
      <c r="BP147" s="1321">
        <f t="shared" si="215"/>
        <v>0</v>
      </c>
      <c r="BQ147" s="1321">
        <f t="shared" si="200"/>
        <v>0</v>
      </c>
    </row>
    <row r="148" spans="1:69" s="1322" customFormat="1" ht="12.75">
      <c r="A148" s="1281">
        <v>1990</v>
      </c>
      <c r="B148" s="219" t="s">
        <v>1052</v>
      </c>
      <c r="C148" s="1330">
        <f>'I4 BO ASSETS'!H79</f>
        <v>0</v>
      </c>
      <c r="D148" s="1321"/>
      <c r="E148" s="1321"/>
      <c r="F148" s="1321"/>
      <c r="G148" s="1321"/>
      <c r="H148" s="1321"/>
      <c r="I148" s="1321"/>
      <c r="J148" s="1321"/>
      <c r="K148" s="1321"/>
      <c r="L148" s="1321"/>
      <c r="M148" s="1321"/>
      <c r="N148" s="1321"/>
      <c r="O148" s="1321"/>
      <c r="P148" s="1321"/>
      <c r="Q148" s="1321"/>
      <c r="R148" s="1321"/>
      <c r="S148" s="1321"/>
      <c r="T148" s="1321"/>
      <c r="U148" s="1321"/>
      <c r="V148" s="1321"/>
      <c r="W148" s="1321"/>
      <c r="X148" s="1321"/>
      <c r="Y148" s="1321"/>
      <c r="Z148" s="1321"/>
      <c r="AA148" s="1321"/>
      <c r="AB148" s="1321"/>
      <c r="AC148" s="1321"/>
      <c r="AD148" s="1321"/>
      <c r="AE148" s="1321"/>
      <c r="AF148" s="1321"/>
      <c r="AG148" s="1321"/>
      <c r="AH148" s="1321"/>
      <c r="AI148" s="1321"/>
      <c r="AJ148" s="1321"/>
      <c r="AK148" s="1321"/>
      <c r="AL148" s="1321"/>
      <c r="AM148" s="1321"/>
      <c r="AN148" s="1321"/>
      <c r="AO148" s="1321"/>
      <c r="AP148" s="1321"/>
      <c r="AQ148" s="1321"/>
      <c r="AR148" s="1321"/>
      <c r="AS148" s="1321"/>
      <c r="AT148" s="1321"/>
      <c r="AU148" s="1321"/>
      <c r="AV148" s="1321"/>
      <c r="AW148" s="1321">
        <f t="shared" ref="AW148:BP148" si="216">$C148*AW651</f>
        <v>0</v>
      </c>
      <c r="AX148" s="1321">
        <f t="shared" si="216"/>
        <v>0</v>
      </c>
      <c r="AY148" s="1321">
        <f t="shared" si="216"/>
        <v>0</v>
      </c>
      <c r="AZ148" s="1321">
        <f t="shared" si="216"/>
        <v>0</v>
      </c>
      <c r="BA148" s="1321">
        <f t="shared" si="216"/>
        <v>0</v>
      </c>
      <c r="BB148" s="1321">
        <f t="shared" si="216"/>
        <v>0</v>
      </c>
      <c r="BC148" s="1321">
        <f t="shared" si="216"/>
        <v>0</v>
      </c>
      <c r="BD148" s="1321">
        <f t="shared" si="216"/>
        <v>0</v>
      </c>
      <c r="BE148" s="1321">
        <f t="shared" si="216"/>
        <v>0</v>
      </c>
      <c r="BF148" s="1321">
        <f t="shared" si="216"/>
        <v>0</v>
      </c>
      <c r="BG148" s="1321">
        <f t="shared" si="216"/>
        <v>0</v>
      </c>
      <c r="BH148" s="1321">
        <f t="shared" si="216"/>
        <v>0</v>
      </c>
      <c r="BI148" s="1321">
        <f t="shared" si="216"/>
        <v>0</v>
      </c>
      <c r="BJ148" s="1321">
        <f t="shared" si="216"/>
        <v>0</v>
      </c>
      <c r="BK148" s="1321">
        <f t="shared" si="216"/>
        <v>0</v>
      </c>
      <c r="BL148" s="1321">
        <f t="shared" si="216"/>
        <v>0</v>
      </c>
      <c r="BM148" s="1321">
        <f t="shared" si="216"/>
        <v>0</v>
      </c>
      <c r="BN148" s="1321">
        <f t="shared" si="216"/>
        <v>0</v>
      </c>
      <c r="BO148" s="1321">
        <f t="shared" si="216"/>
        <v>0</v>
      </c>
      <c r="BP148" s="1321">
        <f t="shared" si="216"/>
        <v>0</v>
      </c>
      <c r="BQ148" s="1321">
        <f t="shared" si="200"/>
        <v>0</v>
      </c>
    </row>
    <row r="149" spans="1:69" s="1322" customFormat="1" ht="12.75">
      <c r="A149" s="1281">
        <v>2005</v>
      </c>
      <c r="B149" s="219" t="s">
        <v>1054</v>
      </c>
      <c r="C149" s="1330">
        <f>'I4 BO ASSETS'!H80</f>
        <v>0</v>
      </c>
      <c r="D149" s="1321"/>
      <c r="E149" s="1321"/>
      <c r="F149" s="1321"/>
      <c r="G149" s="1321"/>
      <c r="H149" s="1321"/>
      <c r="I149" s="1321"/>
      <c r="J149" s="1321"/>
      <c r="K149" s="1321"/>
      <c r="L149" s="1321"/>
      <c r="M149" s="1321"/>
      <c r="N149" s="1321"/>
      <c r="O149" s="1321"/>
      <c r="P149" s="1321"/>
      <c r="Q149" s="1321"/>
      <c r="R149" s="1321"/>
      <c r="S149" s="1321"/>
      <c r="T149" s="1321"/>
      <c r="U149" s="1321"/>
      <c r="V149" s="1321"/>
      <c r="W149" s="1321"/>
      <c r="X149" s="1321"/>
      <c r="Y149" s="1321"/>
      <c r="Z149" s="1321"/>
      <c r="AA149" s="1321"/>
      <c r="AB149" s="1321"/>
      <c r="AC149" s="1321"/>
      <c r="AD149" s="1321"/>
      <c r="AE149" s="1321"/>
      <c r="AF149" s="1321"/>
      <c r="AG149" s="1321"/>
      <c r="AH149" s="1321"/>
      <c r="AI149" s="1321"/>
      <c r="AJ149" s="1321"/>
      <c r="AK149" s="1321"/>
      <c r="AL149" s="1321"/>
      <c r="AM149" s="1321"/>
      <c r="AN149" s="1321"/>
      <c r="AO149" s="1321"/>
      <c r="AP149" s="1321"/>
      <c r="AQ149" s="1321"/>
      <c r="AR149" s="1321"/>
      <c r="AS149" s="1321"/>
      <c r="AT149" s="1321"/>
      <c r="AU149" s="1321"/>
      <c r="AV149" s="1321"/>
      <c r="AW149" s="1321">
        <f t="shared" ref="AW149:BP149" si="217">$C149*AW652</f>
        <v>0</v>
      </c>
      <c r="AX149" s="1321">
        <f t="shared" si="217"/>
        <v>0</v>
      </c>
      <c r="AY149" s="1321">
        <f t="shared" si="217"/>
        <v>0</v>
      </c>
      <c r="AZ149" s="1321">
        <f t="shared" si="217"/>
        <v>0</v>
      </c>
      <c r="BA149" s="1321">
        <f t="shared" si="217"/>
        <v>0</v>
      </c>
      <c r="BB149" s="1321">
        <f t="shared" si="217"/>
        <v>0</v>
      </c>
      <c r="BC149" s="1321">
        <f t="shared" si="217"/>
        <v>0</v>
      </c>
      <c r="BD149" s="1321">
        <f t="shared" si="217"/>
        <v>0</v>
      </c>
      <c r="BE149" s="1321">
        <f t="shared" si="217"/>
        <v>0</v>
      </c>
      <c r="BF149" s="1321">
        <f t="shared" si="217"/>
        <v>0</v>
      </c>
      <c r="BG149" s="1321">
        <f t="shared" si="217"/>
        <v>0</v>
      </c>
      <c r="BH149" s="1321">
        <f t="shared" si="217"/>
        <v>0</v>
      </c>
      <c r="BI149" s="1321">
        <f t="shared" si="217"/>
        <v>0</v>
      </c>
      <c r="BJ149" s="1321">
        <f t="shared" si="217"/>
        <v>0</v>
      </c>
      <c r="BK149" s="1321">
        <f t="shared" si="217"/>
        <v>0</v>
      </c>
      <c r="BL149" s="1321">
        <f t="shared" si="217"/>
        <v>0</v>
      </c>
      <c r="BM149" s="1321">
        <f t="shared" si="217"/>
        <v>0</v>
      </c>
      <c r="BN149" s="1321">
        <f t="shared" si="217"/>
        <v>0</v>
      </c>
      <c r="BO149" s="1321">
        <f t="shared" si="217"/>
        <v>0</v>
      </c>
      <c r="BP149" s="1321">
        <f t="shared" si="217"/>
        <v>0</v>
      </c>
      <c r="BQ149" s="1321">
        <f t="shared" si="200"/>
        <v>0</v>
      </c>
    </row>
    <row r="150" spans="1:69" s="1324" customFormat="1" ht="12.75">
      <c r="A150" s="1282">
        <v>2010</v>
      </c>
      <c r="B150" s="1323" t="s">
        <v>1055</v>
      </c>
      <c r="C150" s="1330">
        <f>'I4 BO ASSETS'!H81</f>
        <v>0</v>
      </c>
      <c r="D150" s="1321"/>
      <c r="E150" s="1321"/>
      <c r="F150" s="1321"/>
      <c r="G150" s="1321"/>
      <c r="H150" s="1321"/>
      <c r="I150" s="1321"/>
      <c r="J150" s="1321"/>
      <c r="K150" s="1321"/>
      <c r="L150" s="1321"/>
      <c r="M150" s="1321"/>
      <c r="N150" s="1321"/>
      <c r="O150" s="1321"/>
      <c r="P150" s="1321"/>
      <c r="Q150" s="1321"/>
      <c r="R150" s="1321"/>
      <c r="S150" s="1321"/>
      <c r="T150" s="1321"/>
      <c r="U150" s="1321"/>
      <c r="V150" s="1321"/>
      <c r="W150" s="1321"/>
      <c r="X150" s="1321"/>
      <c r="Y150" s="1321"/>
      <c r="Z150" s="1321"/>
      <c r="AA150" s="1321"/>
      <c r="AB150" s="1321"/>
      <c r="AC150" s="1321"/>
      <c r="AD150" s="1321"/>
      <c r="AE150" s="1321"/>
      <c r="AF150" s="1321"/>
      <c r="AG150" s="1321"/>
      <c r="AH150" s="1321"/>
      <c r="AI150" s="1321"/>
      <c r="AJ150" s="1321"/>
      <c r="AK150" s="1321"/>
      <c r="AL150" s="1321"/>
      <c r="AM150" s="1321"/>
      <c r="AN150" s="1321"/>
      <c r="AO150" s="1321"/>
      <c r="AP150" s="1321"/>
      <c r="AQ150" s="1321"/>
      <c r="AR150" s="1321"/>
      <c r="AS150" s="1321"/>
      <c r="AT150" s="1321"/>
      <c r="AU150" s="1321"/>
      <c r="AV150" s="1321"/>
      <c r="AW150" s="1321">
        <f t="shared" ref="AW150:BP150" si="218">$C150*AW653</f>
        <v>0</v>
      </c>
      <c r="AX150" s="1321">
        <f t="shared" si="218"/>
        <v>0</v>
      </c>
      <c r="AY150" s="1321">
        <f t="shared" si="218"/>
        <v>0</v>
      </c>
      <c r="AZ150" s="1321">
        <f t="shared" si="218"/>
        <v>0</v>
      </c>
      <c r="BA150" s="1321">
        <f t="shared" si="218"/>
        <v>0</v>
      </c>
      <c r="BB150" s="1321">
        <f t="shared" si="218"/>
        <v>0</v>
      </c>
      <c r="BC150" s="1321">
        <f t="shared" si="218"/>
        <v>0</v>
      </c>
      <c r="BD150" s="1321">
        <f t="shared" si="218"/>
        <v>0</v>
      </c>
      <c r="BE150" s="1321">
        <f t="shared" si="218"/>
        <v>0</v>
      </c>
      <c r="BF150" s="1321">
        <f t="shared" si="218"/>
        <v>0</v>
      </c>
      <c r="BG150" s="1321">
        <f t="shared" si="218"/>
        <v>0</v>
      </c>
      <c r="BH150" s="1321">
        <f t="shared" si="218"/>
        <v>0</v>
      </c>
      <c r="BI150" s="1321">
        <f t="shared" si="218"/>
        <v>0</v>
      </c>
      <c r="BJ150" s="1321">
        <f t="shared" si="218"/>
        <v>0</v>
      </c>
      <c r="BK150" s="1321">
        <f t="shared" si="218"/>
        <v>0</v>
      </c>
      <c r="BL150" s="1321">
        <f t="shared" si="218"/>
        <v>0</v>
      </c>
      <c r="BM150" s="1321">
        <f t="shared" si="218"/>
        <v>0</v>
      </c>
      <c r="BN150" s="1321">
        <f t="shared" si="218"/>
        <v>0</v>
      </c>
      <c r="BO150" s="1321">
        <f t="shared" si="218"/>
        <v>0</v>
      </c>
      <c r="BP150" s="1321">
        <f t="shared" si="218"/>
        <v>0</v>
      </c>
      <c r="BQ150" s="1321">
        <f t="shared" si="200"/>
        <v>0</v>
      </c>
    </row>
    <row r="151" spans="1:69" s="1328" customFormat="1" ht="12.75">
      <c r="A151" s="1325"/>
      <c r="B151" s="1351" t="s">
        <v>915</v>
      </c>
      <c r="C151" s="1355">
        <f>SUM(C131:C150)</f>
        <v>0</v>
      </c>
      <c r="D151" s="1326"/>
      <c r="E151" s="1326"/>
      <c r="F151" s="1327"/>
      <c r="G151" s="1326"/>
      <c r="H151" s="1326"/>
      <c r="I151" s="1326"/>
      <c r="J151" s="1326"/>
      <c r="K151" s="1326"/>
      <c r="L151" s="1326"/>
      <c r="M151" s="1326"/>
      <c r="N151" s="1326"/>
      <c r="O151" s="1326"/>
      <c r="P151" s="1326"/>
      <c r="Q151" s="1326"/>
      <c r="R151" s="1326"/>
      <c r="S151" s="1326"/>
      <c r="T151" s="1326"/>
      <c r="U151" s="1326"/>
      <c r="V151" s="1326"/>
      <c r="W151" s="1326"/>
      <c r="X151" s="1326"/>
      <c r="Y151" s="1326"/>
      <c r="Z151" s="1326"/>
      <c r="AA151" s="1326"/>
      <c r="AB151" s="1326"/>
      <c r="AC151" s="1326"/>
      <c r="AD151" s="1326"/>
      <c r="AE151" s="1326"/>
      <c r="AF151" s="1326"/>
      <c r="AG151" s="1326"/>
      <c r="AH151" s="1326"/>
      <c r="AI151" s="1326"/>
      <c r="AJ151" s="1326"/>
      <c r="AK151" s="1326"/>
      <c r="AL151" s="1326"/>
      <c r="AM151" s="1326"/>
      <c r="AN151" s="1326"/>
      <c r="AO151" s="1326"/>
      <c r="AP151" s="1326"/>
      <c r="AQ151" s="1326"/>
      <c r="AR151" s="1326"/>
      <c r="AS151" s="1326"/>
      <c r="AT151" s="1326"/>
      <c r="AU151" s="1326"/>
      <c r="AV151" s="1326"/>
      <c r="AW151" s="1326">
        <f>SUM(AW131:AW150)</f>
        <v>0</v>
      </c>
      <c r="AX151" s="1326">
        <f>SUM(AX131:AX150)</f>
        <v>0</v>
      </c>
      <c r="AY151" s="1326">
        <f t="shared" ref="AY151:BQ151" si="219">SUM(AY131:AY150)</f>
        <v>0</v>
      </c>
      <c r="AZ151" s="1326">
        <f t="shared" si="219"/>
        <v>0</v>
      </c>
      <c r="BA151" s="1326">
        <f t="shared" si="219"/>
        <v>0</v>
      </c>
      <c r="BB151" s="1326">
        <f t="shared" si="219"/>
        <v>0</v>
      </c>
      <c r="BC151" s="1326">
        <f t="shared" si="219"/>
        <v>0</v>
      </c>
      <c r="BD151" s="1326">
        <f t="shared" si="219"/>
        <v>0</v>
      </c>
      <c r="BE151" s="1326">
        <f t="shared" si="219"/>
        <v>0</v>
      </c>
      <c r="BF151" s="1326">
        <f t="shared" si="219"/>
        <v>0</v>
      </c>
      <c r="BG151" s="1326">
        <f t="shared" si="219"/>
        <v>0</v>
      </c>
      <c r="BH151" s="1326">
        <f t="shared" si="219"/>
        <v>0</v>
      </c>
      <c r="BI151" s="1326">
        <f t="shared" si="219"/>
        <v>0</v>
      </c>
      <c r="BJ151" s="1326">
        <f t="shared" si="219"/>
        <v>0</v>
      </c>
      <c r="BK151" s="1326">
        <f t="shared" si="219"/>
        <v>0</v>
      </c>
      <c r="BL151" s="1326">
        <f t="shared" si="219"/>
        <v>0</v>
      </c>
      <c r="BM151" s="1326">
        <f t="shared" si="219"/>
        <v>0</v>
      </c>
      <c r="BN151" s="1326">
        <f t="shared" si="219"/>
        <v>0</v>
      </c>
      <c r="BO151" s="1326">
        <f t="shared" si="219"/>
        <v>0</v>
      </c>
      <c r="BP151" s="1326">
        <f t="shared" si="219"/>
        <v>0</v>
      </c>
      <c r="BQ151" s="1326">
        <f t="shared" si="219"/>
        <v>0</v>
      </c>
    </row>
    <row r="152" spans="1:69" s="1322" customFormat="1" ht="12.75">
      <c r="B152" s="458"/>
      <c r="C152" s="1331"/>
      <c r="D152" s="1321"/>
      <c r="E152" s="1321"/>
      <c r="F152" s="1321"/>
      <c r="AV152" s="1332"/>
      <c r="BQ152" s="1332"/>
    </row>
    <row r="153" spans="1:69" s="1333" customFormat="1" ht="13.5" thickBot="1">
      <c r="B153" s="1334" t="s">
        <v>849</v>
      </c>
      <c r="C153" s="1335">
        <f t="shared" ref="C153:AH153" si="220">C129+C151</f>
        <v>0</v>
      </c>
      <c r="D153" s="1335">
        <f t="shared" si="220"/>
        <v>0</v>
      </c>
      <c r="E153" s="1335">
        <f t="shared" si="220"/>
        <v>0</v>
      </c>
      <c r="F153" s="1335">
        <f t="shared" si="220"/>
        <v>0</v>
      </c>
      <c r="G153" s="1335">
        <f t="shared" si="220"/>
        <v>0</v>
      </c>
      <c r="H153" s="1335">
        <f t="shared" si="220"/>
        <v>0</v>
      </c>
      <c r="I153" s="1335">
        <f t="shared" si="220"/>
        <v>0</v>
      </c>
      <c r="J153" s="1335">
        <f t="shared" si="220"/>
        <v>0</v>
      </c>
      <c r="K153" s="1335">
        <f t="shared" si="220"/>
        <v>0</v>
      </c>
      <c r="L153" s="1335">
        <f t="shared" si="220"/>
        <v>0</v>
      </c>
      <c r="M153" s="1335">
        <f t="shared" si="220"/>
        <v>0</v>
      </c>
      <c r="N153" s="1335">
        <f t="shared" si="220"/>
        <v>0</v>
      </c>
      <c r="O153" s="1335">
        <f t="shared" si="220"/>
        <v>0</v>
      </c>
      <c r="P153" s="1335">
        <f t="shared" si="220"/>
        <v>0</v>
      </c>
      <c r="Q153" s="1335">
        <f t="shared" si="220"/>
        <v>0</v>
      </c>
      <c r="R153" s="1335">
        <f t="shared" si="220"/>
        <v>0</v>
      </c>
      <c r="S153" s="1335">
        <f t="shared" si="220"/>
        <v>0</v>
      </c>
      <c r="T153" s="1335">
        <f t="shared" si="220"/>
        <v>0</v>
      </c>
      <c r="U153" s="1335">
        <f t="shared" si="220"/>
        <v>0</v>
      </c>
      <c r="V153" s="1335">
        <f t="shared" si="220"/>
        <v>0</v>
      </c>
      <c r="W153" s="1335">
        <f t="shared" si="220"/>
        <v>0</v>
      </c>
      <c r="X153" s="1335">
        <f t="shared" si="220"/>
        <v>0</v>
      </c>
      <c r="Y153" s="1335">
        <f t="shared" si="220"/>
        <v>0</v>
      </c>
      <c r="Z153" s="1335">
        <f t="shared" si="220"/>
        <v>0</v>
      </c>
      <c r="AA153" s="1335">
        <f t="shared" si="220"/>
        <v>0</v>
      </c>
      <c r="AB153" s="1335">
        <f t="shared" si="220"/>
        <v>0</v>
      </c>
      <c r="AC153" s="1335">
        <f t="shared" si="220"/>
        <v>0</v>
      </c>
      <c r="AD153" s="1335">
        <f t="shared" si="220"/>
        <v>0</v>
      </c>
      <c r="AE153" s="1335">
        <f t="shared" si="220"/>
        <v>0</v>
      </c>
      <c r="AF153" s="1335">
        <f t="shared" si="220"/>
        <v>0</v>
      </c>
      <c r="AG153" s="1335">
        <f t="shared" si="220"/>
        <v>0</v>
      </c>
      <c r="AH153" s="1335">
        <f t="shared" si="220"/>
        <v>0</v>
      </c>
      <c r="AI153" s="1335">
        <f t="shared" ref="AI153:BQ153" si="221">AI129+AI151</f>
        <v>0</v>
      </c>
      <c r="AJ153" s="1335">
        <f t="shared" si="221"/>
        <v>0</v>
      </c>
      <c r="AK153" s="1335">
        <f t="shared" si="221"/>
        <v>0</v>
      </c>
      <c r="AL153" s="1335">
        <f t="shared" si="221"/>
        <v>0</v>
      </c>
      <c r="AM153" s="1335">
        <f t="shared" si="221"/>
        <v>0</v>
      </c>
      <c r="AN153" s="1335">
        <f t="shared" si="221"/>
        <v>0</v>
      </c>
      <c r="AO153" s="1335">
        <f t="shared" si="221"/>
        <v>0</v>
      </c>
      <c r="AP153" s="1335">
        <f t="shared" si="221"/>
        <v>0</v>
      </c>
      <c r="AQ153" s="1335">
        <f t="shared" si="221"/>
        <v>0</v>
      </c>
      <c r="AR153" s="1335">
        <f t="shared" si="221"/>
        <v>0</v>
      </c>
      <c r="AS153" s="1335">
        <f t="shared" si="221"/>
        <v>0</v>
      </c>
      <c r="AT153" s="1335">
        <f t="shared" si="221"/>
        <v>0</v>
      </c>
      <c r="AU153" s="1335">
        <f t="shared" si="221"/>
        <v>0</v>
      </c>
      <c r="AV153" s="1335">
        <f t="shared" si="221"/>
        <v>0</v>
      </c>
      <c r="AW153" s="1335">
        <f t="shared" si="221"/>
        <v>0</v>
      </c>
      <c r="AX153" s="1335">
        <f t="shared" si="221"/>
        <v>0</v>
      </c>
      <c r="AY153" s="1335">
        <f t="shared" si="221"/>
        <v>0</v>
      </c>
      <c r="AZ153" s="1335">
        <f t="shared" si="221"/>
        <v>0</v>
      </c>
      <c r="BA153" s="1335">
        <f t="shared" si="221"/>
        <v>0</v>
      </c>
      <c r="BB153" s="1335">
        <f t="shared" si="221"/>
        <v>0</v>
      </c>
      <c r="BC153" s="1335">
        <f t="shared" si="221"/>
        <v>0</v>
      </c>
      <c r="BD153" s="1335">
        <f t="shared" si="221"/>
        <v>0</v>
      </c>
      <c r="BE153" s="1335">
        <f t="shared" si="221"/>
        <v>0</v>
      </c>
      <c r="BF153" s="1335">
        <f t="shared" si="221"/>
        <v>0</v>
      </c>
      <c r="BG153" s="1335">
        <f t="shared" si="221"/>
        <v>0</v>
      </c>
      <c r="BH153" s="1335">
        <f t="shared" si="221"/>
        <v>0</v>
      </c>
      <c r="BI153" s="1335">
        <f t="shared" si="221"/>
        <v>0</v>
      </c>
      <c r="BJ153" s="1335">
        <f t="shared" si="221"/>
        <v>0</v>
      </c>
      <c r="BK153" s="1335">
        <f t="shared" si="221"/>
        <v>0</v>
      </c>
      <c r="BL153" s="1335">
        <f t="shared" si="221"/>
        <v>0</v>
      </c>
      <c r="BM153" s="1335">
        <f t="shared" si="221"/>
        <v>0</v>
      </c>
      <c r="BN153" s="1335">
        <f t="shared" si="221"/>
        <v>0</v>
      </c>
      <c r="BO153" s="1335">
        <f t="shared" si="221"/>
        <v>0</v>
      </c>
      <c r="BP153" s="1335">
        <f t="shared" si="221"/>
        <v>0</v>
      </c>
      <c r="BQ153" s="1335">
        <f t="shared" si="221"/>
        <v>0</v>
      </c>
    </row>
    <row r="154" spans="1:69" s="1322" customFormat="1" ht="13.5" thickTop="1">
      <c r="B154" s="458"/>
      <c r="C154" s="1331"/>
      <c r="D154" s="1321"/>
      <c r="E154" s="1321"/>
      <c r="F154" s="1321"/>
      <c r="AV154" s="1332"/>
      <c r="BQ154" s="1332"/>
    </row>
    <row r="155" spans="1:69" s="1322" customFormat="1" ht="15.75">
      <c r="A155" s="1743" t="s">
        <v>346</v>
      </c>
      <c r="B155" s="721"/>
      <c r="C155" s="1320"/>
      <c r="AV155" s="1332"/>
    </row>
    <row r="156" spans="1:69" s="1259" customFormat="1" ht="25.5">
      <c r="C156" s="1260"/>
      <c r="D156" s="1261"/>
      <c r="E156" s="1262"/>
      <c r="F156" s="1263"/>
      <c r="G156" s="1264" t="s">
        <v>1139</v>
      </c>
      <c r="H156" s="1264"/>
      <c r="I156" s="1264"/>
      <c r="J156" s="1264"/>
      <c r="K156" s="1264"/>
      <c r="L156" s="1264"/>
      <c r="M156" s="1264"/>
      <c r="N156" s="1264"/>
      <c r="O156" s="1264"/>
      <c r="P156" s="1264"/>
      <c r="Q156" s="1264"/>
      <c r="R156" s="1264"/>
      <c r="S156" s="1264"/>
      <c r="T156" s="1264"/>
      <c r="U156" s="1264"/>
      <c r="V156" s="1264"/>
      <c r="W156" s="1264"/>
      <c r="X156" s="1264"/>
      <c r="Y156" s="1264"/>
      <c r="Z156" s="1264"/>
      <c r="AA156" s="1265"/>
      <c r="AB156" s="1264" t="s">
        <v>1140</v>
      </c>
      <c r="AC156" s="1264"/>
      <c r="AD156" s="1264"/>
      <c r="AE156" s="1264"/>
      <c r="AF156" s="1264"/>
      <c r="AG156" s="1264"/>
      <c r="AH156" s="1264"/>
      <c r="AI156" s="1264"/>
      <c r="AJ156" s="1264"/>
      <c r="AK156" s="1264"/>
      <c r="AL156" s="1264"/>
      <c r="AM156" s="1264"/>
      <c r="AN156" s="1264"/>
      <c r="AO156" s="1264"/>
      <c r="AP156" s="1264"/>
      <c r="AQ156" s="1264"/>
      <c r="AR156" s="1264"/>
      <c r="AS156" s="1264"/>
      <c r="AT156" s="1264"/>
      <c r="AU156" s="1264"/>
      <c r="AV156" s="1265"/>
      <c r="AW156" s="1266" t="s">
        <v>1141</v>
      </c>
      <c r="AX156" s="1264"/>
      <c r="AY156" s="1264"/>
      <c r="AZ156" s="1264"/>
      <c r="BA156" s="1264"/>
      <c r="BB156" s="1264"/>
      <c r="BC156" s="1264"/>
      <c r="BD156" s="1264"/>
      <c r="BE156" s="1264"/>
      <c r="BF156" s="1264"/>
      <c r="BG156" s="1264"/>
      <c r="BH156" s="1264"/>
      <c r="BI156" s="1264"/>
      <c r="BJ156" s="1264"/>
      <c r="BK156" s="1264"/>
      <c r="BL156" s="1264"/>
      <c r="BM156" s="1264"/>
      <c r="BN156" s="1264"/>
      <c r="BO156" s="1264"/>
      <c r="BP156" s="1264"/>
      <c r="BQ156" s="1265"/>
    </row>
    <row r="157" spans="1:69" s="1343" customFormat="1" ht="12.75">
      <c r="A157" s="1267"/>
      <c r="B157" s="1267"/>
      <c r="C157" s="1336"/>
      <c r="D157" s="1337"/>
      <c r="E157" s="1338"/>
      <c r="F157" s="1339"/>
      <c r="G157" s="1340">
        <v>1</v>
      </c>
      <c r="H157" s="1340">
        <v>2</v>
      </c>
      <c r="I157" s="1340">
        <v>3</v>
      </c>
      <c r="J157" s="1340">
        <v>4</v>
      </c>
      <c r="K157" s="1340">
        <v>5</v>
      </c>
      <c r="L157" s="1340">
        <v>6</v>
      </c>
      <c r="M157" s="1340">
        <v>7</v>
      </c>
      <c r="N157" s="1340">
        <v>8</v>
      </c>
      <c r="O157" s="1340">
        <v>9</v>
      </c>
      <c r="P157" s="1340">
        <v>10</v>
      </c>
      <c r="Q157" s="1340">
        <v>11</v>
      </c>
      <c r="R157" s="1340">
        <v>12</v>
      </c>
      <c r="S157" s="1340">
        <v>13</v>
      </c>
      <c r="T157" s="1340">
        <v>14</v>
      </c>
      <c r="U157" s="1340">
        <v>15</v>
      </c>
      <c r="V157" s="1340">
        <v>16</v>
      </c>
      <c r="W157" s="1340">
        <v>17</v>
      </c>
      <c r="X157" s="1340">
        <v>18</v>
      </c>
      <c r="Y157" s="1340">
        <v>19</v>
      </c>
      <c r="Z157" s="1340">
        <v>20</v>
      </c>
      <c r="AA157" s="1341" t="s">
        <v>713</v>
      </c>
      <c r="AB157" s="1340">
        <v>1</v>
      </c>
      <c r="AC157" s="1340">
        <v>2</v>
      </c>
      <c r="AD157" s="1340">
        <v>3</v>
      </c>
      <c r="AE157" s="1340">
        <v>4</v>
      </c>
      <c r="AF157" s="1340">
        <v>5</v>
      </c>
      <c r="AG157" s="1340">
        <v>6</v>
      </c>
      <c r="AH157" s="1340">
        <v>7</v>
      </c>
      <c r="AI157" s="1340">
        <v>8</v>
      </c>
      <c r="AJ157" s="1340">
        <v>9</v>
      </c>
      <c r="AK157" s="1340">
        <v>10</v>
      </c>
      <c r="AL157" s="1340">
        <v>11</v>
      </c>
      <c r="AM157" s="1340">
        <v>12</v>
      </c>
      <c r="AN157" s="1340">
        <v>13</v>
      </c>
      <c r="AO157" s="1340">
        <v>14</v>
      </c>
      <c r="AP157" s="1340">
        <v>15</v>
      </c>
      <c r="AQ157" s="1340">
        <v>16</v>
      </c>
      <c r="AR157" s="1340">
        <v>17</v>
      </c>
      <c r="AS157" s="1340">
        <v>18</v>
      </c>
      <c r="AT157" s="1340">
        <v>19</v>
      </c>
      <c r="AU157" s="1340">
        <v>20</v>
      </c>
      <c r="AV157" s="1341" t="s">
        <v>713</v>
      </c>
      <c r="AW157" s="1342">
        <v>1</v>
      </c>
      <c r="AX157" s="1340">
        <v>2</v>
      </c>
      <c r="AY157" s="1340">
        <v>3</v>
      </c>
      <c r="AZ157" s="1340">
        <v>4</v>
      </c>
      <c r="BA157" s="1340">
        <v>5</v>
      </c>
      <c r="BB157" s="1340">
        <v>6</v>
      </c>
      <c r="BC157" s="1340">
        <v>7</v>
      </c>
      <c r="BD157" s="1340">
        <v>8</v>
      </c>
      <c r="BE157" s="1340">
        <v>9</v>
      </c>
      <c r="BF157" s="1340">
        <v>10</v>
      </c>
      <c r="BG157" s="1340">
        <v>11</v>
      </c>
      <c r="BH157" s="1340">
        <v>12</v>
      </c>
      <c r="BI157" s="1340">
        <v>13</v>
      </c>
      <c r="BJ157" s="1340">
        <v>14</v>
      </c>
      <c r="BK157" s="1340">
        <v>15</v>
      </c>
      <c r="BL157" s="1340">
        <v>16</v>
      </c>
      <c r="BM157" s="1340">
        <v>17</v>
      </c>
      <c r="BN157" s="1340">
        <v>18</v>
      </c>
      <c r="BO157" s="1340">
        <v>19</v>
      </c>
      <c r="BP157" s="1340">
        <v>20</v>
      </c>
      <c r="BQ157" s="1341" t="s">
        <v>713</v>
      </c>
    </row>
    <row r="158" spans="1:69" s="446" customFormat="1" ht="38.25">
      <c r="A158" s="88" t="s">
        <v>1189</v>
      </c>
      <c r="B158" s="88" t="s">
        <v>642</v>
      </c>
      <c r="C158" s="1317" t="s">
        <v>789</v>
      </c>
      <c r="D158" s="1276" t="s">
        <v>308</v>
      </c>
      <c r="E158" s="1277" t="s">
        <v>309</v>
      </c>
      <c r="F158" s="1278" t="s">
        <v>769</v>
      </c>
      <c r="G158" s="853" t="str">
        <f>IF('I2 LDC class'!$D$20="",'I2 LDC class'!$C$20,'I2 LDC class'!$D$20)</f>
        <v>Residential</v>
      </c>
      <c r="H158" s="853" t="str">
        <f>IF('I2 LDC class'!$D$21="",'I2 LDC class'!$C$21,'I2 LDC class'!$D$21)</f>
        <v>General Service Less Than 50 kW</v>
      </c>
      <c r="I158" s="853" t="str">
        <f>IF('I2 LDC class'!$D$22="",'I2 LDC class'!$C$22,'I2 LDC class'!$D$22)</f>
        <v>General Service 50 to 4,999 kW</v>
      </c>
      <c r="J158" s="853" t="str">
        <f>IF('I2 LDC class'!$D$23="",'I2 LDC class'!$C$23,'I2 LDC class'!$D$23)</f>
        <v>GS&gt; 50-TOU</v>
      </c>
      <c r="K158" s="853" t="str">
        <f>IF('I2 LDC class'!$D$24="",'I2 LDC class'!$C$24,'I2 LDC class'!$D$24)</f>
        <v>GS &gt;50-Intermediate</v>
      </c>
      <c r="L158" s="853" t="str">
        <f>IF('I2 LDC class'!$D$25="",'I2 LDC class'!$C$25,'I2 LDC class'!$D$25)</f>
        <v>Large Use &gt;5MW</v>
      </c>
      <c r="M158" s="853" t="str">
        <f>IF('I2 LDC class'!$D$26="",'I2 LDC class'!$C$26,'I2 LDC class'!$D$26)</f>
        <v>Street Lighting</v>
      </c>
      <c r="N158" s="853" t="str">
        <f>IF('I2 LDC class'!$D$27="",'I2 LDC class'!$C$27,'I2 LDC class'!$D$27)</f>
        <v>Sentinel</v>
      </c>
      <c r="O158" s="853" t="str">
        <f>IF('I2 LDC class'!$D$28="",'I2 LDC class'!$C$28,'I2 LDC class'!$D$28)</f>
        <v>Unmetered Scattered Load</v>
      </c>
      <c r="P158" s="853" t="str">
        <f>IF('I2 LDC class'!$D$29="",'I2 LDC class'!$C$29,'I2 LDC class'!$D$29)</f>
        <v>Embedded Distributor</v>
      </c>
      <c r="Q158" s="853" t="str">
        <f>IF('I2 LDC class'!$D$30="",'I2 LDC class'!$C$30,'I2 LDC class'!$D$30)</f>
        <v>Back-up/Standby Power</v>
      </c>
      <c r="R158" s="853" t="str">
        <f>IF('I2 LDC class'!$D$31="",'I2 LDC class'!$C$31,'I2 LDC class'!$D$31)</f>
        <v>Rate Class 1</v>
      </c>
      <c r="S158" s="853" t="str">
        <f>IF('I2 LDC class'!$D$32="",'I2 LDC class'!$C$32,'I2 LDC class'!$D$32)</f>
        <v>Rate class 2</v>
      </c>
      <c r="T158" s="853" t="str">
        <f>IF('I2 LDC class'!$D$33="",'I2 LDC class'!$C$33,'I2 LDC class'!$D$33)</f>
        <v>Rate class 3</v>
      </c>
      <c r="U158" s="853" t="str">
        <f>IF('I2 LDC class'!$D$34="",'I2 LDC class'!$C$34,'I2 LDC class'!$D$34)</f>
        <v>Rate class 4</v>
      </c>
      <c r="V158" s="853" t="str">
        <f>IF('I2 LDC class'!$D$35="",'I2 LDC class'!$C$35,'I2 LDC class'!$D$35)</f>
        <v>Rate class 5</v>
      </c>
      <c r="W158" s="853" t="str">
        <f>IF('I2 LDC class'!$D$36="",'I2 LDC class'!$C$36,'I2 LDC class'!$D$36)</f>
        <v>Rate class 6</v>
      </c>
      <c r="X158" s="853" t="str">
        <f>IF('I2 LDC class'!$D$37="",'I2 LDC class'!$C$37,'I2 LDC class'!$D$37)</f>
        <v>Rate class 7</v>
      </c>
      <c r="Y158" s="853" t="str">
        <f>IF('I2 LDC class'!$D$38="",'I2 LDC class'!$C$38,'I2 LDC class'!$D$38)</f>
        <v>Rate class 8</v>
      </c>
      <c r="Z158" s="853" t="str">
        <f>IF('I2 LDC class'!$D$39="",'I2 LDC class'!$C$39,'I2 LDC class'!$D$39)</f>
        <v>Rate class 9</v>
      </c>
      <c r="AA158" s="1280" t="s">
        <v>713</v>
      </c>
      <c r="AB158" s="853" t="str">
        <f>IF('I2 LDC class'!$D$20="",'I2 LDC class'!$C$20,'I2 LDC class'!$D$20)</f>
        <v>Residential</v>
      </c>
      <c r="AC158" s="853" t="str">
        <f>IF('I2 LDC class'!$D$21="",'I2 LDC class'!$C$21,'I2 LDC class'!$D$21)</f>
        <v>General Service Less Than 50 kW</v>
      </c>
      <c r="AD158" s="853" t="str">
        <f>IF('I2 LDC class'!$D$22="",'I2 LDC class'!$C$22,'I2 LDC class'!$D$22)</f>
        <v>General Service 50 to 4,999 kW</v>
      </c>
      <c r="AE158" s="853" t="str">
        <f>IF('I2 LDC class'!$D$23="",'I2 LDC class'!$C$23,'I2 LDC class'!$D$23)</f>
        <v>GS&gt; 50-TOU</v>
      </c>
      <c r="AF158" s="853" t="str">
        <f>IF('I2 LDC class'!$D$24="",'I2 LDC class'!$C$24,'I2 LDC class'!$D$24)</f>
        <v>GS &gt;50-Intermediate</v>
      </c>
      <c r="AG158" s="853" t="str">
        <f>IF('I2 LDC class'!$D$25="",'I2 LDC class'!$C$25,'I2 LDC class'!$D$25)</f>
        <v>Large Use &gt;5MW</v>
      </c>
      <c r="AH158" s="853" t="str">
        <f>IF('I2 LDC class'!$D$26="",'I2 LDC class'!$C$26,'I2 LDC class'!$D$26)</f>
        <v>Street Lighting</v>
      </c>
      <c r="AI158" s="853" t="str">
        <f>IF('I2 LDC class'!$D$27="",'I2 LDC class'!$C$27,'I2 LDC class'!$D$27)</f>
        <v>Sentinel</v>
      </c>
      <c r="AJ158" s="853" t="str">
        <f>IF('I2 LDC class'!$D$28="",'I2 LDC class'!$C$28,'I2 LDC class'!$D$28)</f>
        <v>Unmetered Scattered Load</v>
      </c>
      <c r="AK158" s="853" t="str">
        <f>IF('I2 LDC class'!$D$29="",'I2 LDC class'!$C$29,'I2 LDC class'!$D$29)</f>
        <v>Embedded Distributor</v>
      </c>
      <c r="AL158" s="853" t="str">
        <f>IF('I2 LDC class'!$D$30="",'I2 LDC class'!$C$30,'I2 LDC class'!$D$30)</f>
        <v>Back-up/Standby Power</v>
      </c>
      <c r="AM158" s="853" t="str">
        <f>IF('I2 LDC class'!$D$31="",'I2 LDC class'!$C$31,'I2 LDC class'!$D$31)</f>
        <v>Rate Class 1</v>
      </c>
      <c r="AN158" s="853" t="str">
        <f>IF('I2 LDC class'!$D$32="",'I2 LDC class'!$C$32,'I2 LDC class'!$D$32)</f>
        <v>Rate class 2</v>
      </c>
      <c r="AO158" s="853" t="str">
        <f>IF('I2 LDC class'!$D$33="",'I2 LDC class'!$C$33,'I2 LDC class'!$D$33)</f>
        <v>Rate class 3</v>
      </c>
      <c r="AP158" s="853" t="str">
        <f>IF('I2 LDC class'!$D$34="",'I2 LDC class'!$C$34,'I2 LDC class'!$D$34)</f>
        <v>Rate class 4</v>
      </c>
      <c r="AQ158" s="853" t="str">
        <f>IF('I2 LDC class'!$D$35="",'I2 LDC class'!$C$35,'I2 LDC class'!$D$35)</f>
        <v>Rate class 5</v>
      </c>
      <c r="AR158" s="853" t="str">
        <f>IF('I2 LDC class'!$D$36="",'I2 LDC class'!$C$36,'I2 LDC class'!$D$36)</f>
        <v>Rate class 6</v>
      </c>
      <c r="AS158" s="853" t="str">
        <f>IF('I2 LDC class'!$D$37="",'I2 LDC class'!$C$37,'I2 LDC class'!$D$37)</f>
        <v>Rate class 7</v>
      </c>
      <c r="AT158" s="853" t="str">
        <f>IF('I2 LDC class'!$D$38="",'I2 LDC class'!$C$38,'I2 LDC class'!$D$38)</f>
        <v>Rate class 8</v>
      </c>
      <c r="AU158" s="853" t="str">
        <f>IF('I2 LDC class'!$D$39="",'I2 LDC class'!$C$39,'I2 LDC class'!$D$39)</f>
        <v>Rate class 9</v>
      </c>
      <c r="AV158" s="1280" t="s">
        <v>713</v>
      </c>
      <c r="AW158" s="853" t="str">
        <f>IF('I2 LDC class'!$D$20="",'I2 LDC class'!$C$20,'I2 LDC class'!$D$20)</f>
        <v>Residential</v>
      </c>
      <c r="AX158" s="853" t="str">
        <f>IF('I2 LDC class'!$D$21="",'I2 LDC class'!$C$21,'I2 LDC class'!$D$21)</f>
        <v>General Service Less Than 50 kW</v>
      </c>
      <c r="AY158" s="853" t="str">
        <f>IF('I2 LDC class'!$D$22="",'I2 LDC class'!$C$22,'I2 LDC class'!$D$22)</f>
        <v>General Service 50 to 4,999 kW</v>
      </c>
      <c r="AZ158" s="853" t="str">
        <f>IF('I2 LDC class'!$D$23="",'I2 LDC class'!$C$23,'I2 LDC class'!$D$23)</f>
        <v>GS&gt; 50-TOU</v>
      </c>
      <c r="BA158" s="853" t="str">
        <f>IF('I2 LDC class'!$D$24="",'I2 LDC class'!$C$24,'I2 LDC class'!$D$24)</f>
        <v>GS &gt;50-Intermediate</v>
      </c>
      <c r="BB158" s="853" t="str">
        <f>IF('I2 LDC class'!$D$25="",'I2 LDC class'!$C$25,'I2 LDC class'!$D$25)</f>
        <v>Large Use &gt;5MW</v>
      </c>
      <c r="BC158" s="853" t="str">
        <f>IF('I2 LDC class'!$D$26="",'I2 LDC class'!$C$26,'I2 LDC class'!$D$26)</f>
        <v>Street Lighting</v>
      </c>
      <c r="BD158" s="853" t="str">
        <f>IF('I2 LDC class'!$D$27="",'I2 LDC class'!$C$27,'I2 LDC class'!$D$27)</f>
        <v>Sentinel</v>
      </c>
      <c r="BE158" s="853" t="str">
        <f>IF('I2 LDC class'!$D$28="",'I2 LDC class'!$C$28,'I2 LDC class'!$D$28)</f>
        <v>Unmetered Scattered Load</v>
      </c>
      <c r="BF158" s="853" t="str">
        <f>IF('I2 LDC class'!$D$29="",'I2 LDC class'!$C$29,'I2 LDC class'!$D$29)</f>
        <v>Embedded Distributor</v>
      </c>
      <c r="BG158" s="853" t="str">
        <f>IF('I2 LDC class'!$D$30="",'I2 LDC class'!$C$30,'I2 LDC class'!$D$30)</f>
        <v>Back-up/Standby Power</v>
      </c>
      <c r="BH158" s="853" t="str">
        <f>IF('I2 LDC class'!$D$31="",'I2 LDC class'!$C$31,'I2 LDC class'!$D$31)</f>
        <v>Rate Class 1</v>
      </c>
      <c r="BI158" s="853" t="str">
        <f>IF('I2 LDC class'!$D$32="",'I2 LDC class'!$C$32,'I2 LDC class'!$D$32)</f>
        <v>Rate class 2</v>
      </c>
      <c r="BJ158" s="853" t="str">
        <f>IF('I2 LDC class'!$D$33="",'I2 LDC class'!$C$33,'I2 LDC class'!$D$33)</f>
        <v>Rate class 3</v>
      </c>
      <c r="BK158" s="853" t="str">
        <f>IF('I2 LDC class'!$D$34="",'I2 LDC class'!$C$34,'I2 LDC class'!$D$34)</f>
        <v>Rate class 4</v>
      </c>
      <c r="BL158" s="853" t="str">
        <f>IF('I2 LDC class'!$D$35="",'I2 LDC class'!$C$35,'I2 LDC class'!$D$35)</f>
        <v>Rate class 5</v>
      </c>
      <c r="BM158" s="853" t="str">
        <f>IF('I2 LDC class'!$D$36="",'I2 LDC class'!$C$36,'I2 LDC class'!$D$36)</f>
        <v>Rate class 6</v>
      </c>
      <c r="BN158" s="853" t="str">
        <f>IF('I2 LDC class'!$D$37="",'I2 LDC class'!$C$37,'I2 LDC class'!$D$37)</f>
        <v>Rate class 7</v>
      </c>
      <c r="BO158" s="853" t="str">
        <f>IF('I2 LDC class'!$D$38="",'I2 LDC class'!$C$38,'I2 LDC class'!$D$38)</f>
        <v>Rate class 8</v>
      </c>
      <c r="BP158" s="853" t="str">
        <f>IF('I2 LDC class'!$D$39="",'I2 LDC class'!$C$39,'I2 LDC class'!$D$39)</f>
        <v>Rate class 9</v>
      </c>
      <c r="BQ158" s="1280" t="s">
        <v>713</v>
      </c>
    </row>
    <row r="159" spans="1:69" s="1322" customFormat="1" ht="12.75">
      <c r="A159" s="219">
        <v>1565</v>
      </c>
      <c r="B159" s="219" t="s">
        <v>654</v>
      </c>
      <c r="C159" s="1320">
        <f>'I4 BO ASSETS'!I17</f>
        <v>0</v>
      </c>
      <c r="D159" s="1321">
        <f t="shared" ref="D159:E178" si="222">$C159*D592</f>
        <v>0</v>
      </c>
      <c r="E159" s="1321">
        <f t="shared" si="222"/>
        <v>0</v>
      </c>
      <c r="F159" s="1321">
        <f>D159+E159</f>
        <v>0</v>
      </c>
      <c r="G159" s="1321">
        <f t="shared" ref="G159:Z159" si="223">$D159*G592</f>
        <v>0</v>
      </c>
      <c r="H159" s="1321">
        <f t="shared" si="223"/>
        <v>0</v>
      </c>
      <c r="I159" s="1321">
        <f t="shared" si="223"/>
        <v>0</v>
      </c>
      <c r="J159" s="1321">
        <f t="shared" si="223"/>
        <v>0</v>
      </c>
      <c r="K159" s="1321">
        <f t="shared" si="223"/>
        <v>0</v>
      </c>
      <c r="L159" s="1321">
        <f t="shared" si="223"/>
        <v>0</v>
      </c>
      <c r="M159" s="1321">
        <f t="shared" si="223"/>
        <v>0</v>
      </c>
      <c r="N159" s="1321">
        <f t="shared" si="223"/>
        <v>0</v>
      </c>
      <c r="O159" s="1321">
        <f t="shared" si="223"/>
        <v>0</v>
      </c>
      <c r="P159" s="1321">
        <f t="shared" si="223"/>
        <v>0</v>
      </c>
      <c r="Q159" s="1321">
        <f t="shared" si="223"/>
        <v>0</v>
      </c>
      <c r="R159" s="1321">
        <f t="shared" si="223"/>
        <v>0</v>
      </c>
      <c r="S159" s="1321">
        <f t="shared" si="223"/>
        <v>0</v>
      </c>
      <c r="T159" s="1321">
        <f t="shared" si="223"/>
        <v>0</v>
      </c>
      <c r="U159" s="1321">
        <f t="shared" si="223"/>
        <v>0</v>
      </c>
      <c r="V159" s="1321">
        <f t="shared" si="223"/>
        <v>0</v>
      </c>
      <c r="W159" s="1321">
        <f t="shared" si="223"/>
        <v>0</v>
      </c>
      <c r="X159" s="1321">
        <f t="shared" si="223"/>
        <v>0</v>
      </c>
      <c r="Y159" s="1321">
        <f t="shared" si="223"/>
        <v>0</v>
      </c>
      <c r="Z159" s="1321">
        <f t="shared" si="223"/>
        <v>0</v>
      </c>
      <c r="AA159" s="1321">
        <f>SUM(G159:Z159)</f>
        <v>0</v>
      </c>
      <c r="AB159" s="1321">
        <f t="shared" ref="AB159:AU159" si="224">$E159*AB592</f>
        <v>0</v>
      </c>
      <c r="AC159" s="1321">
        <f t="shared" si="224"/>
        <v>0</v>
      </c>
      <c r="AD159" s="1321">
        <f t="shared" si="224"/>
        <v>0</v>
      </c>
      <c r="AE159" s="1321">
        <f t="shared" si="224"/>
        <v>0</v>
      </c>
      <c r="AF159" s="1321">
        <f t="shared" si="224"/>
        <v>0</v>
      </c>
      <c r="AG159" s="1321">
        <f t="shared" si="224"/>
        <v>0</v>
      </c>
      <c r="AH159" s="1321">
        <f t="shared" si="224"/>
        <v>0</v>
      </c>
      <c r="AI159" s="1321">
        <f t="shared" si="224"/>
        <v>0</v>
      </c>
      <c r="AJ159" s="1321">
        <f t="shared" si="224"/>
        <v>0</v>
      </c>
      <c r="AK159" s="1321">
        <f t="shared" si="224"/>
        <v>0</v>
      </c>
      <c r="AL159" s="1321">
        <f t="shared" si="224"/>
        <v>0</v>
      </c>
      <c r="AM159" s="1321">
        <f t="shared" si="224"/>
        <v>0</v>
      </c>
      <c r="AN159" s="1321">
        <f t="shared" si="224"/>
        <v>0</v>
      </c>
      <c r="AO159" s="1321">
        <f t="shared" si="224"/>
        <v>0</v>
      </c>
      <c r="AP159" s="1321">
        <f t="shared" si="224"/>
        <v>0</v>
      </c>
      <c r="AQ159" s="1321">
        <f t="shared" si="224"/>
        <v>0</v>
      </c>
      <c r="AR159" s="1321">
        <f t="shared" si="224"/>
        <v>0</v>
      </c>
      <c r="AS159" s="1321">
        <f t="shared" si="224"/>
        <v>0</v>
      </c>
      <c r="AT159" s="1321">
        <f t="shared" si="224"/>
        <v>0</v>
      </c>
      <c r="AU159" s="1321">
        <f t="shared" si="224"/>
        <v>0</v>
      </c>
      <c r="AV159" s="1321">
        <f>SUM(AB159:AU159)</f>
        <v>0</v>
      </c>
      <c r="AW159" s="1321"/>
      <c r="AX159" s="1321"/>
      <c r="AY159" s="1321"/>
      <c r="AZ159" s="1321"/>
      <c r="BA159" s="1321"/>
      <c r="BB159" s="1321"/>
      <c r="BC159" s="1321"/>
      <c r="BD159" s="1321"/>
      <c r="BE159" s="1321"/>
      <c r="BF159" s="1321"/>
      <c r="BG159" s="1321"/>
      <c r="BH159" s="1321"/>
      <c r="BI159" s="1321"/>
      <c r="BJ159" s="1321"/>
      <c r="BK159" s="1321"/>
      <c r="BL159" s="1321"/>
      <c r="BM159" s="1321"/>
      <c r="BN159" s="1321"/>
      <c r="BO159" s="1321"/>
      <c r="BP159" s="1321"/>
      <c r="BQ159" s="1321"/>
    </row>
    <row r="160" spans="1:69" s="1322" customFormat="1" ht="12.75">
      <c r="A160" s="1281">
        <v>1805</v>
      </c>
      <c r="B160" s="219" t="s">
        <v>282</v>
      </c>
      <c r="C160" s="1320">
        <f>'I4 BO ASSETS'!I18</f>
        <v>0</v>
      </c>
      <c r="D160" s="1321">
        <f t="shared" si="222"/>
        <v>0</v>
      </c>
      <c r="E160" s="1321">
        <f t="shared" si="222"/>
        <v>0</v>
      </c>
      <c r="F160" s="1321">
        <f t="shared" ref="F160:F198" si="225">D160+E160</f>
        <v>0</v>
      </c>
      <c r="G160" s="1321">
        <f t="shared" ref="G160:Z160" si="226">$D160*G593</f>
        <v>0</v>
      </c>
      <c r="H160" s="1321">
        <f t="shared" si="226"/>
        <v>0</v>
      </c>
      <c r="I160" s="1321">
        <f t="shared" si="226"/>
        <v>0</v>
      </c>
      <c r="J160" s="1321">
        <f t="shared" si="226"/>
        <v>0</v>
      </c>
      <c r="K160" s="1321">
        <f t="shared" si="226"/>
        <v>0</v>
      </c>
      <c r="L160" s="1321">
        <f t="shared" si="226"/>
        <v>0</v>
      </c>
      <c r="M160" s="1321">
        <f t="shared" si="226"/>
        <v>0</v>
      </c>
      <c r="N160" s="1321">
        <f t="shared" si="226"/>
        <v>0</v>
      </c>
      <c r="O160" s="1321">
        <f t="shared" si="226"/>
        <v>0</v>
      </c>
      <c r="P160" s="1321">
        <f t="shared" si="226"/>
        <v>0</v>
      </c>
      <c r="Q160" s="1321">
        <f t="shared" si="226"/>
        <v>0</v>
      </c>
      <c r="R160" s="1321">
        <f t="shared" si="226"/>
        <v>0</v>
      </c>
      <c r="S160" s="1321">
        <f t="shared" si="226"/>
        <v>0</v>
      </c>
      <c r="T160" s="1321">
        <f t="shared" si="226"/>
        <v>0</v>
      </c>
      <c r="U160" s="1321">
        <f t="shared" si="226"/>
        <v>0</v>
      </c>
      <c r="V160" s="1321">
        <f t="shared" si="226"/>
        <v>0</v>
      </c>
      <c r="W160" s="1321">
        <f t="shared" si="226"/>
        <v>0</v>
      </c>
      <c r="X160" s="1321">
        <f t="shared" si="226"/>
        <v>0</v>
      </c>
      <c r="Y160" s="1321">
        <f t="shared" si="226"/>
        <v>0</v>
      </c>
      <c r="Z160" s="1321">
        <f t="shared" si="226"/>
        <v>0</v>
      </c>
      <c r="AA160" s="1321">
        <f t="shared" ref="AA160:AA198" si="227">SUM(G160:Z160)</f>
        <v>0</v>
      </c>
      <c r="AB160" s="1321">
        <f t="shared" ref="AB160:AU160" si="228">$E160*AB593</f>
        <v>0</v>
      </c>
      <c r="AC160" s="1321">
        <f t="shared" si="228"/>
        <v>0</v>
      </c>
      <c r="AD160" s="1321">
        <f t="shared" si="228"/>
        <v>0</v>
      </c>
      <c r="AE160" s="1321">
        <f t="shared" si="228"/>
        <v>0</v>
      </c>
      <c r="AF160" s="1321">
        <f t="shared" si="228"/>
        <v>0</v>
      </c>
      <c r="AG160" s="1321">
        <f t="shared" si="228"/>
        <v>0</v>
      </c>
      <c r="AH160" s="1321">
        <f t="shared" si="228"/>
        <v>0</v>
      </c>
      <c r="AI160" s="1321">
        <f t="shared" si="228"/>
        <v>0</v>
      </c>
      <c r="AJ160" s="1321">
        <f t="shared" si="228"/>
        <v>0</v>
      </c>
      <c r="AK160" s="1321">
        <f t="shared" si="228"/>
        <v>0</v>
      </c>
      <c r="AL160" s="1321">
        <f t="shared" si="228"/>
        <v>0</v>
      </c>
      <c r="AM160" s="1321">
        <f t="shared" si="228"/>
        <v>0</v>
      </c>
      <c r="AN160" s="1321">
        <f t="shared" si="228"/>
        <v>0</v>
      </c>
      <c r="AO160" s="1321">
        <f t="shared" si="228"/>
        <v>0</v>
      </c>
      <c r="AP160" s="1321">
        <f t="shared" si="228"/>
        <v>0</v>
      </c>
      <c r="AQ160" s="1321">
        <f t="shared" si="228"/>
        <v>0</v>
      </c>
      <c r="AR160" s="1321">
        <f t="shared" si="228"/>
        <v>0</v>
      </c>
      <c r="AS160" s="1321">
        <f t="shared" si="228"/>
        <v>0</v>
      </c>
      <c r="AT160" s="1321">
        <f t="shared" si="228"/>
        <v>0</v>
      </c>
      <c r="AU160" s="1321">
        <f t="shared" si="228"/>
        <v>0</v>
      </c>
      <c r="AV160" s="1321">
        <f t="shared" ref="AV160:AV198" si="229">SUM(AB160:AU160)</f>
        <v>0</v>
      </c>
      <c r="AW160" s="1321"/>
      <c r="AX160" s="1321"/>
      <c r="AY160" s="1321"/>
      <c r="AZ160" s="1321"/>
      <c r="BA160" s="1321"/>
      <c r="BB160" s="1321"/>
      <c r="BC160" s="1321"/>
      <c r="BD160" s="1321"/>
      <c r="BE160" s="1321"/>
      <c r="BF160" s="1321"/>
      <c r="BG160" s="1321"/>
      <c r="BH160" s="1321"/>
      <c r="BI160" s="1321"/>
      <c r="BJ160" s="1321"/>
      <c r="BK160" s="1321"/>
      <c r="BL160" s="1321"/>
      <c r="BM160" s="1321"/>
      <c r="BN160" s="1321"/>
      <c r="BO160" s="1321"/>
      <c r="BP160" s="1321"/>
      <c r="BQ160" s="1321"/>
    </row>
    <row r="161" spans="1:69" s="1322" customFormat="1" ht="12.75">
      <c r="A161" s="1281" t="s">
        <v>821</v>
      </c>
      <c r="B161" s="219" t="s">
        <v>340</v>
      </c>
      <c r="C161" s="1320">
        <f>'I4 BO ASSETS'!I19</f>
        <v>0</v>
      </c>
      <c r="D161" s="1321">
        <f t="shared" si="222"/>
        <v>0</v>
      </c>
      <c r="E161" s="1321">
        <f t="shared" si="222"/>
        <v>0</v>
      </c>
      <c r="F161" s="1321">
        <f t="shared" si="225"/>
        <v>0</v>
      </c>
      <c r="G161" s="1321">
        <f t="shared" ref="G161:Z161" si="230">$D161*G594</f>
        <v>0</v>
      </c>
      <c r="H161" s="1321">
        <f t="shared" si="230"/>
        <v>0</v>
      </c>
      <c r="I161" s="1321">
        <f t="shared" si="230"/>
        <v>0</v>
      </c>
      <c r="J161" s="1321">
        <f t="shared" si="230"/>
        <v>0</v>
      </c>
      <c r="K161" s="1321">
        <f t="shared" si="230"/>
        <v>0</v>
      </c>
      <c r="L161" s="1321">
        <f t="shared" si="230"/>
        <v>0</v>
      </c>
      <c r="M161" s="1321">
        <f t="shared" si="230"/>
        <v>0</v>
      </c>
      <c r="N161" s="1321">
        <f t="shared" si="230"/>
        <v>0</v>
      </c>
      <c r="O161" s="1321">
        <f t="shared" si="230"/>
        <v>0</v>
      </c>
      <c r="P161" s="1321">
        <f t="shared" si="230"/>
        <v>0</v>
      </c>
      <c r="Q161" s="1321">
        <f t="shared" si="230"/>
        <v>0</v>
      </c>
      <c r="R161" s="1321">
        <f t="shared" si="230"/>
        <v>0</v>
      </c>
      <c r="S161" s="1321">
        <f t="shared" si="230"/>
        <v>0</v>
      </c>
      <c r="T161" s="1321">
        <f t="shared" si="230"/>
        <v>0</v>
      </c>
      <c r="U161" s="1321">
        <f t="shared" si="230"/>
        <v>0</v>
      </c>
      <c r="V161" s="1321">
        <f t="shared" si="230"/>
        <v>0</v>
      </c>
      <c r="W161" s="1321">
        <f t="shared" si="230"/>
        <v>0</v>
      </c>
      <c r="X161" s="1321">
        <f t="shared" si="230"/>
        <v>0</v>
      </c>
      <c r="Y161" s="1321">
        <f t="shared" si="230"/>
        <v>0</v>
      </c>
      <c r="Z161" s="1321">
        <f t="shared" si="230"/>
        <v>0</v>
      </c>
      <c r="AA161" s="1321">
        <f t="shared" si="227"/>
        <v>0</v>
      </c>
      <c r="AB161" s="1321">
        <f t="shared" ref="AB161:AU161" si="231">$E161*AB594</f>
        <v>0</v>
      </c>
      <c r="AC161" s="1321">
        <f t="shared" si="231"/>
        <v>0</v>
      </c>
      <c r="AD161" s="1321">
        <f t="shared" si="231"/>
        <v>0</v>
      </c>
      <c r="AE161" s="1321">
        <f t="shared" si="231"/>
        <v>0</v>
      </c>
      <c r="AF161" s="1321">
        <f t="shared" si="231"/>
        <v>0</v>
      </c>
      <c r="AG161" s="1321">
        <f t="shared" si="231"/>
        <v>0</v>
      </c>
      <c r="AH161" s="1321">
        <f t="shared" si="231"/>
        <v>0</v>
      </c>
      <c r="AI161" s="1321">
        <f t="shared" si="231"/>
        <v>0</v>
      </c>
      <c r="AJ161" s="1321">
        <f t="shared" si="231"/>
        <v>0</v>
      </c>
      <c r="AK161" s="1321">
        <f t="shared" si="231"/>
        <v>0</v>
      </c>
      <c r="AL161" s="1321">
        <f t="shared" si="231"/>
        <v>0</v>
      </c>
      <c r="AM161" s="1321">
        <f t="shared" si="231"/>
        <v>0</v>
      </c>
      <c r="AN161" s="1321">
        <f t="shared" si="231"/>
        <v>0</v>
      </c>
      <c r="AO161" s="1321">
        <f t="shared" si="231"/>
        <v>0</v>
      </c>
      <c r="AP161" s="1321">
        <f t="shared" si="231"/>
        <v>0</v>
      </c>
      <c r="AQ161" s="1321">
        <f t="shared" si="231"/>
        <v>0</v>
      </c>
      <c r="AR161" s="1321">
        <f t="shared" si="231"/>
        <v>0</v>
      </c>
      <c r="AS161" s="1321">
        <f t="shared" si="231"/>
        <v>0</v>
      </c>
      <c r="AT161" s="1321">
        <f t="shared" si="231"/>
        <v>0</v>
      </c>
      <c r="AU161" s="1321">
        <f t="shared" si="231"/>
        <v>0</v>
      </c>
      <c r="AV161" s="1321">
        <f t="shared" si="229"/>
        <v>0</v>
      </c>
      <c r="AW161" s="1321"/>
      <c r="AX161" s="1321"/>
      <c r="AY161" s="1321"/>
      <c r="AZ161" s="1321"/>
      <c r="BA161" s="1321"/>
      <c r="BB161" s="1321"/>
      <c r="BC161" s="1321"/>
      <c r="BD161" s="1321"/>
      <c r="BE161" s="1321"/>
      <c r="BF161" s="1321"/>
      <c r="BG161" s="1321"/>
      <c r="BH161" s="1321"/>
      <c r="BI161" s="1321"/>
      <c r="BJ161" s="1321"/>
      <c r="BK161" s="1321"/>
      <c r="BL161" s="1321"/>
      <c r="BM161" s="1321"/>
      <c r="BN161" s="1321"/>
      <c r="BO161" s="1321"/>
      <c r="BP161" s="1321"/>
      <c r="BQ161" s="1321"/>
    </row>
    <row r="162" spans="1:69" s="1322" customFormat="1" ht="12.75">
      <c r="A162" s="1281" t="s">
        <v>822</v>
      </c>
      <c r="B162" s="219" t="s">
        <v>342</v>
      </c>
      <c r="C162" s="1320">
        <f>'I4 BO ASSETS'!I20</f>
        <v>0</v>
      </c>
      <c r="D162" s="1321">
        <f t="shared" si="222"/>
        <v>0</v>
      </c>
      <c r="E162" s="1321">
        <f t="shared" si="222"/>
        <v>0</v>
      </c>
      <c r="F162" s="1321">
        <f t="shared" si="225"/>
        <v>0</v>
      </c>
      <c r="G162" s="1321">
        <f t="shared" ref="G162:Z162" si="232">$D162*G595</f>
        <v>0</v>
      </c>
      <c r="H162" s="1321">
        <f t="shared" si="232"/>
        <v>0</v>
      </c>
      <c r="I162" s="1321">
        <f t="shared" si="232"/>
        <v>0</v>
      </c>
      <c r="J162" s="1321">
        <f t="shared" si="232"/>
        <v>0</v>
      </c>
      <c r="K162" s="1321">
        <f t="shared" si="232"/>
        <v>0</v>
      </c>
      <c r="L162" s="1321">
        <f t="shared" si="232"/>
        <v>0</v>
      </c>
      <c r="M162" s="1321">
        <f t="shared" si="232"/>
        <v>0</v>
      </c>
      <c r="N162" s="1321">
        <f t="shared" si="232"/>
        <v>0</v>
      </c>
      <c r="O162" s="1321">
        <f t="shared" si="232"/>
        <v>0</v>
      </c>
      <c r="P162" s="1321">
        <f t="shared" si="232"/>
        <v>0</v>
      </c>
      <c r="Q162" s="1321">
        <f t="shared" si="232"/>
        <v>0</v>
      </c>
      <c r="R162" s="1321">
        <f t="shared" si="232"/>
        <v>0</v>
      </c>
      <c r="S162" s="1321">
        <f t="shared" si="232"/>
        <v>0</v>
      </c>
      <c r="T162" s="1321">
        <f t="shared" si="232"/>
        <v>0</v>
      </c>
      <c r="U162" s="1321">
        <f t="shared" si="232"/>
        <v>0</v>
      </c>
      <c r="V162" s="1321">
        <f t="shared" si="232"/>
        <v>0</v>
      </c>
      <c r="W162" s="1321">
        <f t="shared" si="232"/>
        <v>0</v>
      </c>
      <c r="X162" s="1321">
        <f t="shared" si="232"/>
        <v>0</v>
      </c>
      <c r="Y162" s="1321">
        <f t="shared" si="232"/>
        <v>0</v>
      </c>
      <c r="Z162" s="1321">
        <f t="shared" si="232"/>
        <v>0</v>
      </c>
      <c r="AA162" s="1321">
        <f t="shared" si="227"/>
        <v>0</v>
      </c>
      <c r="AB162" s="1321">
        <f t="shared" ref="AB162:AU162" si="233">$E162*AB595</f>
        <v>0</v>
      </c>
      <c r="AC162" s="1321">
        <f t="shared" si="233"/>
        <v>0</v>
      </c>
      <c r="AD162" s="1321">
        <f t="shared" si="233"/>
        <v>0</v>
      </c>
      <c r="AE162" s="1321">
        <f t="shared" si="233"/>
        <v>0</v>
      </c>
      <c r="AF162" s="1321">
        <f t="shared" si="233"/>
        <v>0</v>
      </c>
      <c r="AG162" s="1321">
        <f t="shared" si="233"/>
        <v>0</v>
      </c>
      <c r="AH162" s="1321">
        <f t="shared" si="233"/>
        <v>0</v>
      </c>
      <c r="AI162" s="1321">
        <f t="shared" si="233"/>
        <v>0</v>
      </c>
      <c r="AJ162" s="1321">
        <f t="shared" si="233"/>
        <v>0</v>
      </c>
      <c r="AK162" s="1321">
        <f t="shared" si="233"/>
        <v>0</v>
      </c>
      <c r="AL162" s="1321">
        <f t="shared" si="233"/>
        <v>0</v>
      </c>
      <c r="AM162" s="1321">
        <f t="shared" si="233"/>
        <v>0</v>
      </c>
      <c r="AN162" s="1321">
        <f t="shared" si="233"/>
        <v>0</v>
      </c>
      <c r="AO162" s="1321">
        <f t="shared" si="233"/>
        <v>0</v>
      </c>
      <c r="AP162" s="1321">
        <f t="shared" si="233"/>
        <v>0</v>
      </c>
      <c r="AQ162" s="1321">
        <f t="shared" si="233"/>
        <v>0</v>
      </c>
      <c r="AR162" s="1321">
        <f t="shared" si="233"/>
        <v>0</v>
      </c>
      <c r="AS162" s="1321">
        <f t="shared" si="233"/>
        <v>0</v>
      </c>
      <c r="AT162" s="1321">
        <f t="shared" si="233"/>
        <v>0</v>
      </c>
      <c r="AU162" s="1321">
        <f t="shared" si="233"/>
        <v>0</v>
      </c>
      <c r="AV162" s="1321">
        <f t="shared" si="229"/>
        <v>0</v>
      </c>
      <c r="AW162" s="1321"/>
      <c r="AX162" s="1321"/>
      <c r="AY162" s="1321"/>
      <c r="AZ162" s="1321"/>
      <c r="BA162" s="1321"/>
      <c r="BB162" s="1321"/>
      <c r="BC162" s="1321"/>
      <c r="BD162" s="1321"/>
      <c r="BE162" s="1321"/>
      <c r="BF162" s="1321"/>
      <c r="BG162" s="1321"/>
      <c r="BH162" s="1321"/>
      <c r="BI162" s="1321"/>
      <c r="BJ162" s="1321"/>
      <c r="BK162" s="1321"/>
      <c r="BL162" s="1321"/>
      <c r="BM162" s="1321"/>
      <c r="BN162" s="1321"/>
      <c r="BO162" s="1321"/>
      <c r="BP162" s="1321"/>
      <c r="BQ162" s="1321"/>
    </row>
    <row r="163" spans="1:69" s="1322" customFormat="1" ht="12.75">
      <c r="A163" s="1281">
        <v>1806</v>
      </c>
      <c r="B163" s="219" t="s">
        <v>283</v>
      </c>
      <c r="C163" s="1320">
        <f>'I4 BO ASSETS'!I21</f>
        <v>0</v>
      </c>
      <c r="D163" s="1321">
        <f t="shared" si="222"/>
        <v>0</v>
      </c>
      <c r="E163" s="1321">
        <f t="shared" si="222"/>
        <v>0</v>
      </c>
      <c r="F163" s="1321">
        <f t="shared" si="225"/>
        <v>0</v>
      </c>
      <c r="G163" s="1321">
        <f t="shared" ref="G163:Z163" si="234">$D163*G596</f>
        <v>0</v>
      </c>
      <c r="H163" s="1321">
        <f t="shared" si="234"/>
        <v>0</v>
      </c>
      <c r="I163" s="1321">
        <f t="shared" si="234"/>
        <v>0</v>
      </c>
      <c r="J163" s="1321">
        <f t="shared" si="234"/>
        <v>0</v>
      </c>
      <c r="K163" s="1321">
        <f t="shared" si="234"/>
        <v>0</v>
      </c>
      <c r="L163" s="1321">
        <f t="shared" si="234"/>
        <v>0</v>
      </c>
      <c r="M163" s="1321">
        <f t="shared" si="234"/>
        <v>0</v>
      </c>
      <c r="N163" s="1321">
        <f t="shared" si="234"/>
        <v>0</v>
      </c>
      <c r="O163" s="1321">
        <f t="shared" si="234"/>
        <v>0</v>
      </c>
      <c r="P163" s="1321">
        <f t="shared" si="234"/>
        <v>0</v>
      </c>
      <c r="Q163" s="1321">
        <f t="shared" si="234"/>
        <v>0</v>
      </c>
      <c r="R163" s="1321">
        <f t="shared" si="234"/>
        <v>0</v>
      </c>
      <c r="S163" s="1321">
        <f t="shared" si="234"/>
        <v>0</v>
      </c>
      <c r="T163" s="1321">
        <f t="shared" si="234"/>
        <v>0</v>
      </c>
      <c r="U163" s="1321">
        <f t="shared" si="234"/>
        <v>0</v>
      </c>
      <c r="V163" s="1321">
        <f t="shared" si="234"/>
        <v>0</v>
      </c>
      <c r="W163" s="1321">
        <f t="shared" si="234"/>
        <v>0</v>
      </c>
      <c r="X163" s="1321">
        <f t="shared" si="234"/>
        <v>0</v>
      </c>
      <c r="Y163" s="1321">
        <f t="shared" si="234"/>
        <v>0</v>
      </c>
      <c r="Z163" s="1321">
        <f t="shared" si="234"/>
        <v>0</v>
      </c>
      <c r="AA163" s="1321">
        <f t="shared" si="227"/>
        <v>0</v>
      </c>
      <c r="AB163" s="1321">
        <f t="shared" ref="AB163:AU163" si="235">$E163*AB596</f>
        <v>0</v>
      </c>
      <c r="AC163" s="1321">
        <f t="shared" si="235"/>
        <v>0</v>
      </c>
      <c r="AD163" s="1321">
        <f t="shared" si="235"/>
        <v>0</v>
      </c>
      <c r="AE163" s="1321">
        <f t="shared" si="235"/>
        <v>0</v>
      </c>
      <c r="AF163" s="1321">
        <f t="shared" si="235"/>
        <v>0</v>
      </c>
      <c r="AG163" s="1321">
        <f t="shared" si="235"/>
        <v>0</v>
      </c>
      <c r="AH163" s="1321">
        <f t="shared" si="235"/>
        <v>0</v>
      </c>
      <c r="AI163" s="1321">
        <f t="shared" si="235"/>
        <v>0</v>
      </c>
      <c r="AJ163" s="1321">
        <f t="shared" si="235"/>
        <v>0</v>
      </c>
      <c r="AK163" s="1321">
        <f t="shared" si="235"/>
        <v>0</v>
      </c>
      <c r="AL163" s="1321">
        <f t="shared" si="235"/>
        <v>0</v>
      </c>
      <c r="AM163" s="1321">
        <f t="shared" si="235"/>
        <v>0</v>
      </c>
      <c r="AN163" s="1321">
        <f t="shared" si="235"/>
        <v>0</v>
      </c>
      <c r="AO163" s="1321">
        <f t="shared" si="235"/>
        <v>0</v>
      </c>
      <c r="AP163" s="1321">
        <f t="shared" si="235"/>
        <v>0</v>
      </c>
      <c r="AQ163" s="1321">
        <f t="shared" si="235"/>
        <v>0</v>
      </c>
      <c r="AR163" s="1321">
        <f t="shared" si="235"/>
        <v>0</v>
      </c>
      <c r="AS163" s="1321">
        <f t="shared" si="235"/>
        <v>0</v>
      </c>
      <c r="AT163" s="1321">
        <f t="shared" si="235"/>
        <v>0</v>
      </c>
      <c r="AU163" s="1321">
        <f t="shared" si="235"/>
        <v>0</v>
      </c>
      <c r="AV163" s="1321">
        <f t="shared" si="229"/>
        <v>0</v>
      </c>
      <c r="AW163" s="1321"/>
      <c r="AX163" s="1321"/>
      <c r="AY163" s="1321"/>
      <c r="AZ163" s="1321"/>
      <c r="BA163" s="1321"/>
      <c r="BB163" s="1321"/>
      <c r="BC163" s="1321"/>
      <c r="BD163" s="1321"/>
      <c r="BE163" s="1321"/>
      <c r="BF163" s="1321"/>
      <c r="BG163" s="1321"/>
      <c r="BH163" s="1321"/>
      <c r="BI163" s="1321"/>
      <c r="BJ163" s="1321"/>
      <c r="BK163" s="1321"/>
      <c r="BL163" s="1321"/>
      <c r="BM163" s="1321"/>
      <c r="BN163" s="1321"/>
      <c r="BO163" s="1321"/>
      <c r="BP163" s="1321"/>
      <c r="BQ163" s="1321"/>
    </row>
    <row r="164" spans="1:69" s="1322" customFormat="1" ht="12.75">
      <c r="A164" s="1281" t="s">
        <v>823</v>
      </c>
      <c r="B164" s="219" t="s">
        <v>341</v>
      </c>
      <c r="C164" s="1320">
        <f>'I4 BO ASSETS'!I22</f>
        <v>0</v>
      </c>
      <c r="D164" s="1321">
        <f t="shared" si="222"/>
        <v>0</v>
      </c>
      <c r="E164" s="1321">
        <f t="shared" si="222"/>
        <v>0</v>
      </c>
      <c r="F164" s="1321">
        <f t="shared" si="225"/>
        <v>0</v>
      </c>
      <c r="G164" s="1321">
        <f t="shared" ref="G164:Z164" si="236">$D164*G597</f>
        <v>0</v>
      </c>
      <c r="H164" s="1321">
        <f t="shared" si="236"/>
        <v>0</v>
      </c>
      <c r="I164" s="1321">
        <f t="shared" si="236"/>
        <v>0</v>
      </c>
      <c r="J164" s="1321">
        <f t="shared" si="236"/>
        <v>0</v>
      </c>
      <c r="K164" s="1321">
        <f t="shared" si="236"/>
        <v>0</v>
      </c>
      <c r="L164" s="1321">
        <f t="shared" si="236"/>
        <v>0</v>
      </c>
      <c r="M164" s="1321">
        <f t="shared" si="236"/>
        <v>0</v>
      </c>
      <c r="N164" s="1321">
        <f t="shared" si="236"/>
        <v>0</v>
      </c>
      <c r="O164" s="1321">
        <f t="shared" si="236"/>
        <v>0</v>
      </c>
      <c r="P164" s="1321">
        <f t="shared" si="236"/>
        <v>0</v>
      </c>
      <c r="Q164" s="1321">
        <f t="shared" si="236"/>
        <v>0</v>
      </c>
      <c r="R164" s="1321">
        <f t="shared" si="236"/>
        <v>0</v>
      </c>
      <c r="S164" s="1321">
        <f t="shared" si="236"/>
        <v>0</v>
      </c>
      <c r="T164" s="1321">
        <f t="shared" si="236"/>
        <v>0</v>
      </c>
      <c r="U164" s="1321">
        <f t="shared" si="236"/>
        <v>0</v>
      </c>
      <c r="V164" s="1321">
        <f t="shared" si="236"/>
        <v>0</v>
      </c>
      <c r="W164" s="1321">
        <f t="shared" si="236"/>
        <v>0</v>
      </c>
      <c r="X164" s="1321">
        <f t="shared" si="236"/>
        <v>0</v>
      </c>
      <c r="Y164" s="1321">
        <f t="shared" si="236"/>
        <v>0</v>
      </c>
      <c r="Z164" s="1321">
        <f t="shared" si="236"/>
        <v>0</v>
      </c>
      <c r="AA164" s="1321">
        <f t="shared" si="227"/>
        <v>0</v>
      </c>
      <c r="AB164" s="1321">
        <f t="shared" ref="AB164:AU164" si="237">$E164*AB597</f>
        <v>0</v>
      </c>
      <c r="AC164" s="1321">
        <f t="shared" si="237"/>
        <v>0</v>
      </c>
      <c r="AD164" s="1321">
        <f t="shared" si="237"/>
        <v>0</v>
      </c>
      <c r="AE164" s="1321">
        <f t="shared" si="237"/>
        <v>0</v>
      </c>
      <c r="AF164" s="1321">
        <f t="shared" si="237"/>
        <v>0</v>
      </c>
      <c r="AG164" s="1321">
        <f t="shared" si="237"/>
        <v>0</v>
      </c>
      <c r="AH164" s="1321">
        <f t="shared" si="237"/>
        <v>0</v>
      </c>
      <c r="AI164" s="1321">
        <f t="shared" si="237"/>
        <v>0</v>
      </c>
      <c r="AJ164" s="1321">
        <f t="shared" si="237"/>
        <v>0</v>
      </c>
      <c r="AK164" s="1321">
        <f t="shared" si="237"/>
        <v>0</v>
      </c>
      <c r="AL164" s="1321">
        <f t="shared" si="237"/>
        <v>0</v>
      </c>
      <c r="AM164" s="1321">
        <f t="shared" si="237"/>
        <v>0</v>
      </c>
      <c r="AN164" s="1321">
        <f t="shared" si="237"/>
        <v>0</v>
      </c>
      <c r="AO164" s="1321">
        <f t="shared" si="237"/>
        <v>0</v>
      </c>
      <c r="AP164" s="1321">
        <f t="shared" si="237"/>
        <v>0</v>
      </c>
      <c r="AQ164" s="1321">
        <f t="shared" si="237"/>
        <v>0</v>
      </c>
      <c r="AR164" s="1321">
        <f t="shared" si="237"/>
        <v>0</v>
      </c>
      <c r="AS164" s="1321">
        <f t="shared" si="237"/>
        <v>0</v>
      </c>
      <c r="AT164" s="1321">
        <f t="shared" si="237"/>
        <v>0</v>
      </c>
      <c r="AU164" s="1321">
        <f t="shared" si="237"/>
        <v>0</v>
      </c>
      <c r="AV164" s="1321">
        <f t="shared" si="229"/>
        <v>0</v>
      </c>
      <c r="AW164" s="1321"/>
      <c r="AX164" s="1321"/>
      <c r="AY164" s="1321"/>
      <c r="AZ164" s="1321"/>
      <c r="BA164" s="1321"/>
      <c r="BB164" s="1321"/>
      <c r="BC164" s="1321"/>
      <c r="BD164" s="1321"/>
      <c r="BE164" s="1321"/>
      <c r="BF164" s="1321"/>
      <c r="BG164" s="1321"/>
      <c r="BH164" s="1321"/>
      <c r="BI164" s="1321"/>
      <c r="BJ164" s="1321"/>
      <c r="BK164" s="1321"/>
      <c r="BL164" s="1321"/>
      <c r="BM164" s="1321"/>
      <c r="BN164" s="1321"/>
      <c r="BO164" s="1321"/>
      <c r="BP164" s="1321"/>
      <c r="BQ164" s="1321"/>
    </row>
    <row r="165" spans="1:69" s="1322" customFormat="1" ht="12.75">
      <c r="A165" s="1281" t="s">
        <v>824</v>
      </c>
      <c r="B165" s="219" t="s">
        <v>343</v>
      </c>
      <c r="C165" s="1320">
        <f>'I4 BO ASSETS'!I23</f>
        <v>0</v>
      </c>
      <c r="D165" s="1321">
        <f t="shared" si="222"/>
        <v>0</v>
      </c>
      <c r="E165" s="1321">
        <f t="shared" si="222"/>
        <v>0</v>
      </c>
      <c r="F165" s="1321">
        <f t="shared" si="225"/>
        <v>0</v>
      </c>
      <c r="G165" s="1321">
        <f t="shared" ref="G165:Z165" si="238">$D165*G598</f>
        <v>0</v>
      </c>
      <c r="H165" s="1321">
        <f t="shared" si="238"/>
        <v>0</v>
      </c>
      <c r="I165" s="1321">
        <f t="shared" si="238"/>
        <v>0</v>
      </c>
      <c r="J165" s="1321">
        <f t="shared" si="238"/>
        <v>0</v>
      </c>
      <c r="K165" s="1321">
        <f t="shared" si="238"/>
        <v>0</v>
      </c>
      <c r="L165" s="1321">
        <f t="shared" si="238"/>
        <v>0</v>
      </c>
      <c r="M165" s="1321">
        <f t="shared" si="238"/>
        <v>0</v>
      </c>
      <c r="N165" s="1321">
        <f t="shared" si="238"/>
        <v>0</v>
      </c>
      <c r="O165" s="1321">
        <f t="shared" si="238"/>
        <v>0</v>
      </c>
      <c r="P165" s="1321">
        <f t="shared" si="238"/>
        <v>0</v>
      </c>
      <c r="Q165" s="1321">
        <f t="shared" si="238"/>
        <v>0</v>
      </c>
      <c r="R165" s="1321">
        <f t="shared" si="238"/>
        <v>0</v>
      </c>
      <c r="S165" s="1321">
        <f t="shared" si="238"/>
        <v>0</v>
      </c>
      <c r="T165" s="1321">
        <f t="shared" si="238"/>
        <v>0</v>
      </c>
      <c r="U165" s="1321">
        <f t="shared" si="238"/>
        <v>0</v>
      </c>
      <c r="V165" s="1321">
        <f t="shared" si="238"/>
        <v>0</v>
      </c>
      <c r="W165" s="1321">
        <f t="shared" si="238"/>
        <v>0</v>
      </c>
      <c r="X165" s="1321">
        <f t="shared" si="238"/>
        <v>0</v>
      </c>
      <c r="Y165" s="1321">
        <f t="shared" si="238"/>
        <v>0</v>
      </c>
      <c r="Z165" s="1321">
        <f t="shared" si="238"/>
        <v>0</v>
      </c>
      <c r="AA165" s="1321">
        <f t="shared" si="227"/>
        <v>0</v>
      </c>
      <c r="AB165" s="1321">
        <f t="shared" ref="AB165:AU165" si="239">$E165*AB598</f>
        <v>0</v>
      </c>
      <c r="AC165" s="1321">
        <f t="shared" si="239"/>
        <v>0</v>
      </c>
      <c r="AD165" s="1321">
        <f t="shared" si="239"/>
        <v>0</v>
      </c>
      <c r="AE165" s="1321">
        <f t="shared" si="239"/>
        <v>0</v>
      </c>
      <c r="AF165" s="1321">
        <f t="shared" si="239"/>
        <v>0</v>
      </c>
      <c r="AG165" s="1321">
        <f t="shared" si="239"/>
        <v>0</v>
      </c>
      <c r="AH165" s="1321">
        <f t="shared" si="239"/>
        <v>0</v>
      </c>
      <c r="AI165" s="1321">
        <f t="shared" si="239"/>
        <v>0</v>
      </c>
      <c r="AJ165" s="1321">
        <f t="shared" si="239"/>
        <v>0</v>
      </c>
      <c r="AK165" s="1321">
        <f t="shared" si="239"/>
        <v>0</v>
      </c>
      <c r="AL165" s="1321">
        <f t="shared" si="239"/>
        <v>0</v>
      </c>
      <c r="AM165" s="1321">
        <f t="shared" si="239"/>
        <v>0</v>
      </c>
      <c r="AN165" s="1321">
        <f t="shared" si="239"/>
        <v>0</v>
      </c>
      <c r="AO165" s="1321">
        <f t="shared" si="239"/>
        <v>0</v>
      </c>
      <c r="AP165" s="1321">
        <f t="shared" si="239"/>
        <v>0</v>
      </c>
      <c r="AQ165" s="1321">
        <f t="shared" si="239"/>
        <v>0</v>
      </c>
      <c r="AR165" s="1321">
        <f t="shared" si="239"/>
        <v>0</v>
      </c>
      <c r="AS165" s="1321">
        <f t="shared" si="239"/>
        <v>0</v>
      </c>
      <c r="AT165" s="1321">
        <f t="shared" si="239"/>
        <v>0</v>
      </c>
      <c r="AU165" s="1321">
        <f t="shared" si="239"/>
        <v>0</v>
      </c>
      <c r="AV165" s="1321">
        <f t="shared" si="229"/>
        <v>0</v>
      </c>
      <c r="AW165" s="1321"/>
      <c r="AX165" s="1321"/>
      <c r="AY165" s="1321"/>
      <c r="AZ165" s="1321"/>
      <c r="BA165" s="1321"/>
      <c r="BB165" s="1321"/>
      <c r="BC165" s="1321"/>
      <c r="BD165" s="1321"/>
      <c r="BE165" s="1321"/>
      <c r="BF165" s="1321"/>
      <c r="BG165" s="1321"/>
      <c r="BH165" s="1321"/>
      <c r="BI165" s="1321"/>
      <c r="BJ165" s="1321"/>
      <c r="BK165" s="1321"/>
      <c r="BL165" s="1321"/>
      <c r="BM165" s="1321"/>
      <c r="BN165" s="1321"/>
      <c r="BO165" s="1321"/>
      <c r="BP165" s="1321"/>
      <c r="BQ165" s="1321"/>
    </row>
    <row r="166" spans="1:69" s="1322" customFormat="1" ht="12.75">
      <c r="A166" s="1281">
        <v>1808</v>
      </c>
      <c r="B166" s="219" t="s">
        <v>284</v>
      </c>
      <c r="C166" s="1320">
        <f>'I4 BO ASSETS'!I24</f>
        <v>0</v>
      </c>
      <c r="D166" s="1321">
        <f t="shared" si="222"/>
        <v>0</v>
      </c>
      <c r="E166" s="1321">
        <f t="shared" si="222"/>
        <v>0</v>
      </c>
      <c r="F166" s="1321">
        <f t="shared" si="225"/>
        <v>0</v>
      </c>
      <c r="G166" s="1321">
        <f t="shared" ref="G166:Z166" si="240">$D166*G599</f>
        <v>0</v>
      </c>
      <c r="H166" s="1321">
        <f t="shared" si="240"/>
        <v>0</v>
      </c>
      <c r="I166" s="1321">
        <f t="shared" si="240"/>
        <v>0</v>
      </c>
      <c r="J166" s="1321">
        <f t="shared" si="240"/>
        <v>0</v>
      </c>
      <c r="K166" s="1321">
        <f t="shared" si="240"/>
        <v>0</v>
      </c>
      <c r="L166" s="1321">
        <f t="shared" si="240"/>
        <v>0</v>
      </c>
      <c r="M166" s="1321">
        <f t="shared" si="240"/>
        <v>0</v>
      </c>
      <c r="N166" s="1321">
        <f t="shared" si="240"/>
        <v>0</v>
      </c>
      <c r="O166" s="1321">
        <f t="shared" si="240"/>
        <v>0</v>
      </c>
      <c r="P166" s="1321">
        <f t="shared" si="240"/>
        <v>0</v>
      </c>
      <c r="Q166" s="1321">
        <f t="shared" si="240"/>
        <v>0</v>
      </c>
      <c r="R166" s="1321">
        <f t="shared" si="240"/>
        <v>0</v>
      </c>
      <c r="S166" s="1321">
        <f t="shared" si="240"/>
        <v>0</v>
      </c>
      <c r="T166" s="1321">
        <f t="shared" si="240"/>
        <v>0</v>
      </c>
      <c r="U166" s="1321">
        <f t="shared" si="240"/>
        <v>0</v>
      </c>
      <c r="V166" s="1321">
        <f t="shared" si="240"/>
        <v>0</v>
      </c>
      <c r="W166" s="1321">
        <f t="shared" si="240"/>
        <v>0</v>
      </c>
      <c r="X166" s="1321">
        <f t="shared" si="240"/>
        <v>0</v>
      </c>
      <c r="Y166" s="1321">
        <f t="shared" si="240"/>
        <v>0</v>
      </c>
      <c r="Z166" s="1321">
        <f t="shared" si="240"/>
        <v>0</v>
      </c>
      <c r="AA166" s="1321">
        <f t="shared" si="227"/>
        <v>0</v>
      </c>
      <c r="AB166" s="1321">
        <f t="shared" ref="AB166:AU166" si="241">$E166*AB599</f>
        <v>0</v>
      </c>
      <c r="AC166" s="1321">
        <f t="shared" si="241"/>
        <v>0</v>
      </c>
      <c r="AD166" s="1321">
        <f t="shared" si="241"/>
        <v>0</v>
      </c>
      <c r="AE166" s="1321">
        <f t="shared" si="241"/>
        <v>0</v>
      </c>
      <c r="AF166" s="1321">
        <f t="shared" si="241"/>
        <v>0</v>
      </c>
      <c r="AG166" s="1321">
        <f t="shared" si="241"/>
        <v>0</v>
      </c>
      <c r="AH166" s="1321">
        <f t="shared" si="241"/>
        <v>0</v>
      </c>
      <c r="AI166" s="1321">
        <f t="shared" si="241"/>
        <v>0</v>
      </c>
      <c r="AJ166" s="1321">
        <f t="shared" si="241"/>
        <v>0</v>
      </c>
      <c r="AK166" s="1321">
        <f t="shared" si="241"/>
        <v>0</v>
      </c>
      <c r="AL166" s="1321">
        <f t="shared" si="241"/>
        <v>0</v>
      </c>
      <c r="AM166" s="1321">
        <f t="shared" si="241"/>
        <v>0</v>
      </c>
      <c r="AN166" s="1321">
        <f t="shared" si="241"/>
        <v>0</v>
      </c>
      <c r="AO166" s="1321">
        <f t="shared" si="241"/>
        <v>0</v>
      </c>
      <c r="AP166" s="1321">
        <f t="shared" si="241"/>
        <v>0</v>
      </c>
      <c r="AQ166" s="1321">
        <f t="shared" si="241"/>
        <v>0</v>
      </c>
      <c r="AR166" s="1321">
        <f t="shared" si="241"/>
        <v>0</v>
      </c>
      <c r="AS166" s="1321">
        <f t="shared" si="241"/>
        <v>0</v>
      </c>
      <c r="AT166" s="1321">
        <f t="shared" si="241"/>
        <v>0</v>
      </c>
      <c r="AU166" s="1321">
        <f t="shared" si="241"/>
        <v>0</v>
      </c>
      <c r="AV166" s="1321">
        <f t="shared" si="229"/>
        <v>0</v>
      </c>
      <c r="AW166" s="1321"/>
      <c r="AX166" s="1321"/>
      <c r="AY166" s="1321"/>
      <c r="AZ166" s="1321"/>
      <c r="BA166" s="1321"/>
      <c r="BB166" s="1321"/>
      <c r="BC166" s="1321"/>
      <c r="BD166" s="1321"/>
      <c r="BE166" s="1321"/>
      <c r="BF166" s="1321"/>
      <c r="BG166" s="1321"/>
      <c r="BH166" s="1321"/>
      <c r="BI166" s="1321"/>
      <c r="BJ166" s="1321"/>
      <c r="BK166" s="1321"/>
      <c r="BL166" s="1321"/>
      <c r="BM166" s="1321"/>
      <c r="BN166" s="1321"/>
      <c r="BO166" s="1321"/>
      <c r="BP166" s="1321"/>
      <c r="BQ166" s="1321"/>
    </row>
    <row r="167" spans="1:69" s="1322" customFormat="1" ht="12.75">
      <c r="A167" s="1281" t="s">
        <v>825</v>
      </c>
      <c r="B167" s="219" t="s">
        <v>344</v>
      </c>
      <c r="C167" s="1320">
        <f>'I4 BO ASSETS'!I25</f>
        <v>0</v>
      </c>
      <c r="D167" s="1321">
        <f t="shared" si="222"/>
        <v>0</v>
      </c>
      <c r="E167" s="1321">
        <f t="shared" si="222"/>
        <v>0</v>
      </c>
      <c r="F167" s="1321">
        <f t="shared" si="225"/>
        <v>0</v>
      </c>
      <c r="G167" s="1321">
        <f t="shared" ref="G167:Z167" si="242">$D167*G600</f>
        <v>0</v>
      </c>
      <c r="H167" s="1321">
        <f t="shared" si="242"/>
        <v>0</v>
      </c>
      <c r="I167" s="1321">
        <f t="shared" si="242"/>
        <v>0</v>
      </c>
      <c r="J167" s="1321">
        <f t="shared" si="242"/>
        <v>0</v>
      </c>
      <c r="K167" s="1321">
        <f t="shared" si="242"/>
        <v>0</v>
      </c>
      <c r="L167" s="1321">
        <f t="shared" si="242"/>
        <v>0</v>
      </c>
      <c r="M167" s="1321">
        <f t="shared" si="242"/>
        <v>0</v>
      </c>
      <c r="N167" s="1321">
        <f t="shared" si="242"/>
        <v>0</v>
      </c>
      <c r="O167" s="1321">
        <f t="shared" si="242"/>
        <v>0</v>
      </c>
      <c r="P167" s="1321">
        <f t="shared" si="242"/>
        <v>0</v>
      </c>
      <c r="Q167" s="1321">
        <f t="shared" si="242"/>
        <v>0</v>
      </c>
      <c r="R167" s="1321">
        <f t="shared" si="242"/>
        <v>0</v>
      </c>
      <c r="S167" s="1321">
        <f t="shared" si="242"/>
        <v>0</v>
      </c>
      <c r="T167" s="1321">
        <f t="shared" si="242"/>
        <v>0</v>
      </c>
      <c r="U167" s="1321">
        <f t="shared" si="242"/>
        <v>0</v>
      </c>
      <c r="V167" s="1321">
        <f t="shared" si="242"/>
        <v>0</v>
      </c>
      <c r="W167" s="1321">
        <f t="shared" si="242"/>
        <v>0</v>
      </c>
      <c r="X167" s="1321">
        <f t="shared" si="242"/>
        <v>0</v>
      </c>
      <c r="Y167" s="1321">
        <f t="shared" si="242"/>
        <v>0</v>
      </c>
      <c r="Z167" s="1321">
        <f t="shared" si="242"/>
        <v>0</v>
      </c>
      <c r="AA167" s="1321">
        <f t="shared" si="227"/>
        <v>0</v>
      </c>
      <c r="AB167" s="1321">
        <f t="shared" ref="AB167:AU167" si="243">$E167*AB600</f>
        <v>0</v>
      </c>
      <c r="AC167" s="1321">
        <f t="shared" si="243"/>
        <v>0</v>
      </c>
      <c r="AD167" s="1321">
        <f t="shared" si="243"/>
        <v>0</v>
      </c>
      <c r="AE167" s="1321">
        <f t="shared" si="243"/>
        <v>0</v>
      </c>
      <c r="AF167" s="1321">
        <f t="shared" si="243"/>
        <v>0</v>
      </c>
      <c r="AG167" s="1321">
        <f t="shared" si="243"/>
        <v>0</v>
      </c>
      <c r="AH167" s="1321">
        <f t="shared" si="243"/>
        <v>0</v>
      </c>
      <c r="AI167" s="1321">
        <f t="shared" si="243"/>
        <v>0</v>
      </c>
      <c r="AJ167" s="1321">
        <f t="shared" si="243"/>
        <v>0</v>
      </c>
      <c r="AK167" s="1321">
        <f t="shared" si="243"/>
        <v>0</v>
      </c>
      <c r="AL167" s="1321">
        <f t="shared" si="243"/>
        <v>0</v>
      </c>
      <c r="AM167" s="1321">
        <f t="shared" si="243"/>
        <v>0</v>
      </c>
      <c r="AN167" s="1321">
        <f t="shared" si="243"/>
        <v>0</v>
      </c>
      <c r="AO167" s="1321">
        <f t="shared" si="243"/>
        <v>0</v>
      </c>
      <c r="AP167" s="1321">
        <f t="shared" si="243"/>
        <v>0</v>
      </c>
      <c r="AQ167" s="1321">
        <f t="shared" si="243"/>
        <v>0</v>
      </c>
      <c r="AR167" s="1321">
        <f t="shared" si="243"/>
        <v>0</v>
      </c>
      <c r="AS167" s="1321">
        <f t="shared" si="243"/>
        <v>0</v>
      </c>
      <c r="AT167" s="1321">
        <f t="shared" si="243"/>
        <v>0</v>
      </c>
      <c r="AU167" s="1321">
        <f t="shared" si="243"/>
        <v>0</v>
      </c>
      <c r="AV167" s="1321">
        <f t="shared" si="229"/>
        <v>0</v>
      </c>
      <c r="AW167" s="1321"/>
      <c r="AX167" s="1321"/>
      <c r="AY167" s="1321"/>
      <c r="AZ167" s="1321"/>
      <c r="BA167" s="1321"/>
      <c r="BB167" s="1321"/>
      <c r="BC167" s="1321"/>
      <c r="BD167" s="1321"/>
      <c r="BE167" s="1321"/>
      <c r="BF167" s="1321"/>
      <c r="BG167" s="1321"/>
      <c r="BH167" s="1321"/>
      <c r="BI167" s="1321"/>
      <c r="BJ167" s="1321"/>
      <c r="BK167" s="1321"/>
      <c r="BL167" s="1321"/>
      <c r="BM167" s="1321"/>
      <c r="BN167" s="1321"/>
      <c r="BO167" s="1321"/>
      <c r="BP167" s="1321"/>
      <c r="BQ167" s="1321"/>
    </row>
    <row r="168" spans="1:69" s="1322" customFormat="1" ht="12.75">
      <c r="A168" s="1281" t="s">
        <v>826</v>
      </c>
      <c r="B168" s="219" t="s">
        <v>345</v>
      </c>
      <c r="C168" s="1320">
        <f>'I4 BO ASSETS'!I26</f>
        <v>-749288</v>
      </c>
      <c r="D168" s="1321">
        <f t="shared" si="222"/>
        <v>-749288</v>
      </c>
      <c r="E168" s="1321">
        <f t="shared" si="222"/>
        <v>0</v>
      </c>
      <c r="F168" s="1321">
        <f t="shared" si="225"/>
        <v>-749288</v>
      </c>
      <c r="G168" s="1321">
        <f t="shared" ref="G168:Z168" si="244">$D168*G601</f>
        <v>-398745.99081425107</v>
      </c>
      <c r="H168" s="1321">
        <f t="shared" si="244"/>
        <v>-158549.55711567483</v>
      </c>
      <c r="I168" s="1321">
        <f t="shared" si="244"/>
        <v>-186621.43218948887</v>
      </c>
      <c r="J168" s="1321">
        <f t="shared" si="244"/>
        <v>0</v>
      </c>
      <c r="K168" s="1321">
        <f t="shared" si="244"/>
        <v>0</v>
      </c>
      <c r="L168" s="1321">
        <f t="shared" si="244"/>
        <v>0</v>
      </c>
      <c r="M168" s="1321">
        <f t="shared" si="244"/>
        <v>-4215.6975264090288</v>
      </c>
      <c r="N168" s="1321">
        <f t="shared" si="244"/>
        <v>0</v>
      </c>
      <c r="O168" s="1321">
        <f t="shared" si="244"/>
        <v>-1155.3223541762352</v>
      </c>
      <c r="P168" s="1321">
        <f t="shared" si="244"/>
        <v>0</v>
      </c>
      <c r="Q168" s="1321">
        <f t="shared" si="244"/>
        <v>0</v>
      </c>
      <c r="R168" s="1321">
        <f t="shared" si="244"/>
        <v>0</v>
      </c>
      <c r="S168" s="1321">
        <f t="shared" si="244"/>
        <v>0</v>
      </c>
      <c r="T168" s="1321">
        <f t="shared" si="244"/>
        <v>0</v>
      </c>
      <c r="U168" s="1321">
        <f t="shared" si="244"/>
        <v>0</v>
      </c>
      <c r="V168" s="1321">
        <f t="shared" si="244"/>
        <v>0</v>
      </c>
      <c r="W168" s="1321">
        <f t="shared" si="244"/>
        <v>0</v>
      </c>
      <c r="X168" s="1321">
        <f t="shared" si="244"/>
        <v>0</v>
      </c>
      <c r="Y168" s="1321">
        <f t="shared" si="244"/>
        <v>0</v>
      </c>
      <c r="Z168" s="1321">
        <f t="shared" si="244"/>
        <v>0</v>
      </c>
      <c r="AA168" s="1321">
        <f t="shared" si="227"/>
        <v>-749288</v>
      </c>
      <c r="AB168" s="1321">
        <f t="shared" ref="AB168:AU168" si="245">$E168*AB601</f>
        <v>0</v>
      </c>
      <c r="AC168" s="1321">
        <f t="shared" si="245"/>
        <v>0</v>
      </c>
      <c r="AD168" s="1321">
        <f t="shared" si="245"/>
        <v>0</v>
      </c>
      <c r="AE168" s="1321">
        <f t="shared" si="245"/>
        <v>0</v>
      </c>
      <c r="AF168" s="1321">
        <f t="shared" si="245"/>
        <v>0</v>
      </c>
      <c r="AG168" s="1321">
        <f t="shared" si="245"/>
        <v>0</v>
      </c>
      <c r="AH168" s="1321">
        <f t="shared" si="245"/>
        <v>0</v>
      </c>
      <c r="AI168" s="1321">
        <f t="shared" si="245"/>
        <v>0</v>
      </c>
      <c r="AJ168" s="1321">
        <f t="shared" si="245"/>
        <v>0</v>
      </c>
      <c r="AK168" s="1321">
        <f t="shared" si="245"/>
        <v>0</v>
      </c>
      <c r="AL168" s="1321">
        <f t="shared" si="245"/>
        <v>0</v>
      </c>
      <c r="AM168" s="1321">
        <f t="shared" si="245"/>
        <v>0</v>
      </c>
      <c r="AN168" s="1321">
        <f t="shared" si="245"/>
        <v>0</v>
      </c>
      <c r="AO168" s="1321">
        <f t="shared" si="245"/>
        <v>0</v>
      </c>
      <c r="AP168" s="1321">
        <f t="shared" si="245"/>
        <v>0</v>
      </c>
      <c r="AQ168" s="1321">
        <f t="shared" si="245"/>
        <v>0</v>
      </c>
      <c r="AR168" s="1321">
        <f t="shared" si="245"/>
        <v>0</v>
      </c>
      <c r="AS168" s="1321">
        <f t="shared" si="245"/>
        <v>0</v>
      </c>
      <c r="AT168" s="1321">
        <f t="shared" si="245"/>
        <v>0</v>
      </c>
      <c r="AU168" s="1321">
        <f t="shared" si="245"/>
        <v>0</v>
      </c>
      <c r="AV168" s="1321">
        <f t="shared" si="229"/>
        <v>0</v>
      </c>
      <c r="AW168" s="1321"/>
      <c r="AX168" s="1321"/>
      <c r="AY168" s="1321"/>
      <c r="AZ168" s="1321"/>
      <c r="BA168" s="1321"/>
      <c r="BB168" s="1321"/>
      <c r="BC168" s="1321"/>
      <c r="BD168" s="1321"/>
      <c r="BE168" s="1321"/>
      <c r="BF168" s="1321"/>
      <c r="BG168" s="1321"/>
      <c r="BH168" s="1321"/>
      <c r="BI168" s="1321"/>
      <c r="BJ168" s="1321"/>
      <c r="BK168" s="1321"/>
      <c r="BL168" s="1321"/>
      <c r="BM168" s="1321"/>
      <c r="BN168" s="1321"/>
      <c r="BO168" s="1321"/>
      <c r="BP168" s="1321"/>
      <c r="BQ168" s="1321"/>
    </row>
    <row r="169" spans="1:69" s="1322" customFormat="1" ht="12.75">
      <c r="A169" s="1281">
        <v>1810</v>
      </c>
      <c r="B169" s="219" t="s">
        <v>285</v>
      </c>
      <c r="C169" s="1320">
        <f>'I4 BO ASSETS'!I27</f>
        <v>0</v>
      </c>
      <c r="D169" s="1321">
        <f t="shared" si="222"/>
        <v>0</v>
      </c>
      <c r="E169" s="1321">
        <f t="shared" si="222"/>
        <v>0</v>
      </c>
      <c r="F169" s="1321">
        <f t="shared" si="225"/>
        <v>0</v>
      </c>
      <c r="G169" s="1321">
        <f t="shared" ref="G169:Z169" si="246">$D169*G602</f>
        <v>0</v>
      </c>
      <c r="H169" s="1321">
        <f t="shared" si="246"/>
        <v>0</v>
      </c>
      <c r="I169" s="1321">
        <f t="shared" si="246"/>
        <v>0</v>
      </c>
      <c r="J169" s="1321">
        <f t="shared" si="246"/>
        <v>0</v>
      </c>
      <c r="K169" s="1321">
        <f t="shared" si="246"/>
        <v>0</v>
      </c>
      <c r="L169" s="1321">
        <f t="shared" si="246"/>
        <v>0</v>
      </c>
      <c r="M169" s="1321">
        <f t="shared" si="246"/>
        <v>0</v>
      </c>
      <c r="N169" s="1321">
        <f t="shared" si="246"/>
        <v>0</v>
      </c>
      <c r="O169" s="1321">
        <f t="shared" si="246"/>
        <v>0</v>
      </c>
      <c r="P169" s="1321">
        <f t="shared" si="246"/>
        <v>0</v>
      </c>
      <c r="Q169" s="1321">
        <f t="shared" si="246"/>
        <v>0</v>
      </c>
      <c r="R169" s="1321">
        <f t="shared" si="246"/>
        <v>0</v>
      </c>
      <c r="S169" s="1321">
        <f t="shared" si="246"/>
        <v>0</v>
      </c>
      <c r="T169" s="1321">
        <f t="shared" si="246"/>
        <v>0</v>
      </c>
      <c r="U169" s="1321">
        <f t="shared" si="246"/>
        <v>0</v>
      </c>
      <c r="V169" s="1321">
        <f t="shared" si="246"/>
        <v>0</v>
      </c>
      <c r="W169" s="1321">
        <f t="shared" si="246"/>
        <v>0</v>
      </c>
      <c r="X169" s="1321">
        <f t="shared" si="246"/>
        <v>0</v>
      </c>
      <c r="Y169" s="1321">
        <f t="shared" si="246"/>
        <v>0</v>
      </c>
      <c r="Z169" s="1321">
        <f t="shared" si="246"/>
        <v>0</v>
      </c>
      <c r="AA169" s="1321">
        <f t="shared" si="227"/>
        <v>0</v>
      </c>
      <c r="AB169" s="1321">
        <f t="shared" ref="AB169:AU169" si="247">$E169*AB602</f>
        <v>0</v>
      </c>
      <c r="AC169" s="1321">
        <f t="shared" si="247"/>
        <v>0</v>
      </c>
      <c r="AD169" s="1321">
        <f t="shared" si="247"/>
        <v>0</v>
      </c>
      <c r="AE169" s="1321">
        <f t="shared" si="247"/>
        <v>0</v>
      </c>
      <c r="AF169" s="1321">
        <f t="shared" si="247"/>
        <v>0</v>
      </c>
      <c r="AG169" s="1321">
        <f t="shared" si="247"/>
        <v>0</v>
      </c>
      <c r="AH169" s="1321">
        <f t="shared" si="247"/>
        <v>0</v>
      </c>
      <c r="AI169" s="1321">
        <f t="shared" si="247"/>
        <v>0</v>
      </c>
      <c r="AJ169" s="1321">
        <f t="shared" si="247"/>
        <v>0</v>
      </c>
      <c r="AK169" s="1321">
        <f t="shared" si="247"/>
        <v>0</v>
      </c>
      <c r="AL169" s="1321">
        <f t="shared" si="247"/>
        <v>0</v>
      </c>
      <c r="AM169" s="1321">
        <f t="shared" si="247"/>
        <v>0</v>
      </c>
      <c r="AN169" s="1321">
        <f t="shared" si="247"/>
        <v>0</v>
      </c>
      <c r="AO169" s="1321">
        <f t="shared" si="247"/>
        <v>0</v>
      </c>
      <c r="AP169" s="1321">
        <f t="shared" si="247"/>
        <v>0</v>
      </c>
      <c r="AQ169" s="1321">
        <f t="shared" si="247"/>
        <v>0</v>
      </c>
      <c r="AR169" s="1321">
        <f t="shared" si="247"/>
        <v>0</v>
      </c>
      <c r="AS169" s="1321">
        <f t="shared" si="247"/>
        <v>0</v>
      </c>
      <c r="AT169" s="1321">
        <f t="shared" si="247"/>
        <v>0</v>
      </c>
      <c r="AU169" s="1321">
        <f t="shared" si="247"/>
        <v>0</v>
      </c>
      <c r="AV169" s="1321">
        <f t="shared" si="229"/>
        <v>0</v>
      </c>
      <c r="AW169" s="1321"/>
      <c r="AX169" s="1321"/>
      <c r="AY169" s="1321"/>
      <c r="AZ169" s="1321"/>
      <c r="BA169" s="1321"/>
      <c r="BB169" s="1321"/>
      <c r="BC169" s="1321"/>
      <c r="BD169" s="1321"/>
      <c r="BE169" s="1321"/>
      <c r="BF169" s="1321"/>
      <c r="BG169" s="1321"/>
      <c r="BH169" s="1321"/>
      <c r="BI169" s="1321"/>
      <c r="BJ169" s="1321"/>
      <c r="BK169" s="1321"/>
      <c r="BL169" s="1321"/>
      <c r="BM169" s="1321"/>
      <c r="BN169" s="1321"/>
      <c r="BO169" s="1321"/>
      <c r="BP169" s="1321"/>
      <c r="BQ169" s="1321"/>
    </row>
    <row r="170" spans="1:69" s="1322" customFormat="1" ht="12.75">
      <c r="A170" s="1281" t="s">
        <v>827</v>
      </c>
      <c r="B170" s="219" t="s">
        <v>363</v>
      </c>
      <c r="C170" s="1320">
        <f>'I4 BO ASSETS'!I28</f>
        <v>0</v>
      </c>
      <c r="D170" s="1321">
        <f t="shared" si="222"/>
        <v>0</v>
      </c>
      <c r="E170" s="1321">
        <f t="shared" si="222"/>
        <v>0</v>
      </c>
      <c r="F170" s="1321">
        <f t="shared" si="225"/>
        <v>0</v>
      </c>
      <c r="G170" s="1321">
        <f t="shared" ref="G170:Z170" si="248">$D170*G603</f>
        <v>0</v>
      </c>
      <c r="H170" s="1321">
        <f t="shared" si="248"/>
        <v>0</v>
      </c>
      <c r="I170" s="1321">
        <f t="shared" si="248"/>
        <v>0</v>
      </c>
      <c r="J170" s="1321">
        <f t="shared" si="248"/>
        <v>0</v>
      </c>
      <c r="K170" s="1321">
        <f t="shared" si="248"/>
        <v>0</v>
      </c>
      <c r="L170" s="1321">
        <f t="shared" si="248"/>
        <v>0</v>
      </c>
      <c r="M170" s="1321">
        <f t="shared" si="248"/>
        <v>0</v>
      </c>
      <c r="N170" s="1321">
        <f t="shared" si="248"/>
        <v>0</v>
      </c>
      <c r="O170" s="1321">
        <f t="shared" si="248"/>
        <v>0</v>
      </c>
      <c r="P170" s="1321">
        <f t="shared" si="248"/>
        <v>0</v>
      </c>
      <c r="Q170" s="1321">
        <f t="shared" si="248"/>
        <v>0</v>
      </c>
      <c r="R170" s="1321">
        <f t="shared" si="248"/>
        <v>0</v>
      </c>
      <c r="S170" s="1321">
        <f t="shared" si="248"/>
        <v>0</v>
      </c>
      <c r="T170" s="1321">
        <f t="shared" si="248"/>
        <v>0</v>
      </c>
      <c r="U170" s="1321">
        <f t="shared" si="248"/>
        <v>0</v>
      </c>
      <c r="V170" s="1321">
        <f t="shared" si="248"/>
        <v>0</v>
      </c>
      <c r="W170" s="1321">
        <f t="shared" si="248"/>
        <v>0</v>
      </c>
      <c r="X170" s="1321">
        <f t="shared" si="248"/>
        <v>0</v>
      </c>
      <c r="Y170" s="1321">
        <f t="shared" si="248"/>
        <v>0</v>
      </c>
      <c r="Z170" s="1321">
        <f t="shared" si="248"/>
        <v>0</v>
      </c>
      <c r="AA170" s="1321">
        <f t="shared" si="227"/>
        <v>0</v>
      </c>
      <c r="AB170" s="1321">
        <f t="shared" ref="AB170:AU170" si="249">$E170*AB603</f>
        <v>0</v>
      </c>
      <c r="AC170" s="1321">
        <f t="shared" si="249"/>
        <v>0</v>
      </c>
      <c r="AD170" s="1321">
        <f t="shared" si="249"/>
        <v>0</v>
      </c>
      <c r="AE170" s="1321">
        <f t="shared" si="249"/>
        <v>0</v>
      </c>
      <c r="AF170" s="1321">
        <f t="shared" si="249"/>
        <v>0</v>
      </c>
      <c r="AG170" s="1321">
        <f t="shared" si="249"/>
        <v>0</v>
      </c>
      <c r="AH170" s="1321">
        <f t="shared" si="249"/>
        <v>0</v>
      </c>
      <c r="AI170" s="1321">
        <f t="shared" si="249"/>
        <v>0</v>
      </c>
      <c r="AJ170" s="1321">
        <f t="shared" si="249"/>
        <v>0</v>
      </c>
      <c r="AK170" s="1321">
        <f t="shared" si="249"/>
        <v>0</v>
      </c>
      <c r="AL170" s="1321">
        <f t="shared" si="249"/>
        <v>0</v>
      </c>
      <c r="AM170" s="1321">
        <f t="shared" si="249"/>
        <v>0</v>
      </c>
      <c r="AN170" s="1321">
        <f t="shared" si="249"/>
        <v>0</v>
      </c>
      <c r="AO170" s="1321">
        <f t="shared" si="249"/>
        <v>0</v>
      </c>
      <c r="AP170" s="1321">
        <f t="shared" si="249"/>
        <v>0</v>
      </c>
      <c r="AQ170" s="1321">
        <f t="shared" si="249"/>
        <v>0</v>
      </c>
      <c r="AR170" s="1321">
        <f t="shared" si="249"/>
        <v>0</v>
      </c>
      <c r="AS170" s="1321">
        <f t="shared" si="249"/>
        <v>0</v>
      </c>
      <c r="AT170" s="1321">
        <f t="shared" si="249"/>
        <v>0</v>
      </c>
      <c r="AU170" s="1321">
        <f t="shared" si="249"/>
        <v>0</v>
      </c>
      <c r="AV170" s="1321">
        <f t="shared" si="229"/>
        <v>0</v>
      </c>
      <c r="AW170" s="1321"/>
      <c r="AX170" s="1321"/>
      <c r="AY170" s="1321"/>
      <c r="AZ170" s="1321"/>
      <c r="BA170" s="1321"/>
      <c r="BB170" s="1321"/>
      <c r="BC170" s="1321"/>
      <c r="BD170" s="1321"/>
      <c r="BE170" s="1321"/>
      <c r="BF170" s="1321"/>
      <c r="BG170" s="1321"/>
      <c r="BH170" s="1321"/>
      <c r="BI170" s="1321"/>
      <c r="BJ170" s="1321"/>
      <c r="BK170" s="1321"/>
      <c r="BL170" s="1321"/>
      <c r="BM170" s="1321"/>
      <c r="BN170" s="1321"/>
      <c r="BO170" s="1321"/>
      <c r="BP170" s="1321"/>
      <c r="BQ170" s="1321"/>
    </row>
    <row r="171" spans="1:69" s="1322" customFormat="1" ht="12.75">
      <c r="A171" s="1281" t="s">
        <v>828</v>
      </c>
      <c r="B171" s="219" t="s">
        <v>364</v>
      </c>
      <c r="C171" s="1320">
        <f>'I4 BO ASSETS'!I29</f>
        <v>0</v>
      </c>
      <c r="D171" s="1321">
        <f t="shared" si="222"/>
        <v>0</v>
      </c>
      <c r="E171" s="1321">
        <f t="shared" si="222"/>
        <v>0</v>
      </c>
      <c r="F171" s="1321">
        <f t="shared" si="225"/>
        <v>0</v>
      </c>
      <c r="G171" s="1321">
        <f t="shared" ref="G171:Z171" si="250">$D171*G604</f>
        <v>0</v>
      </c>
      <c r="H171" s="1321">
        <f t="shared" si="250"/>
        <v>0</v>
      </c>
      <c r="I171" s="1321">
        <f t="shared" si="250"/>
        <v>0</v>
      </c>
      <c r="J171" s="1321">
        <f t="shared" si="250"/>
        <v>0</v>
      </c>
      <c r="K171" s="1321">
        <f t="shared" si="250"/>
        <v>0</v>
      </c>
      <c r="L171" s="1321">
        <f t="shared" si="250"/>
        <v>0</v>
      </c>
      <c r="M171" s="1321">
        <f t="shared" si="250"/>
        <v>0</v>
      </c>
      <c r="N171" s="1321">
        <f t="shared" si="250"/>
        <v>0</v>
      </c>
      <c r="O171" s="1321">
        <f t="shared" si="250"/>
        <v>0</v>
      </c>
      <c r="P171" s="1321">
        <f t="shared" si="250"/>
        <v>0</v>
      </c>
      <c r="Q171" s="1321">
        <f t="shared" si="250"/>
        <v>0</v>
      </c>
      <c r="R171" s="1321">
        <f t="shared" si="250"/>
        <v>0</v>
      </c>
      <c r="S171" s="1321">
        <f t="shared" si="250"/>
        <v>0</v>
      </c>
      <c r="T171" s="1321">
        <f t="shared" si="250"/>
        <v>0</v>
      </c>
      <c r="U171" s="1321">
        <f t="shared" si="250"/>
        <v>0</v>
      </c>
      <c r="V171" s="1321">
        <f t="shared" si="250"/>
        <v>0</v>
      </c>
      <c r="W171" s="1321">
        <f t="shared" si="250"/>
        <v>0</v>
      </c>
      <c r="X171" s="1321">
        <f t="shared" si="250"/>
        <v>0</v>
      </c>
      <c r="Y171" s="1321">
        <f t="shared" si="250"/>
        <v>0</v>
      </c>
      <c r="Z171" s="1321">
        <f t="shared" si="250"/>
        <v>0</v>
      </c>
      <c r="AA171" s="1321">
        <f t="shared" si="227"/>
        <v>0</v>
      </c>
      <c r="AB171" s="1321">
        <f t="shared" ref="AB171:AU171" si="251">$E171*AB604</f>
        <v>0</v>
      </c>
      <c r="AC171" s="1321">
        <f t="shared" si="251"/>
        <v>0</v>
      </c>
      <c r="AD171" s="1321">
        <f t="shared" si="251"/>
        <v>0</v>
      </c>
      <c r="AE171" s="1321">
        <f t="shared" si="251"/>
        <v>0</v>
      </c>
      <c r="AF171" s="1321">
        <f t="shared" si="251"/>
        <v>0</v>
      </c>
      <c r="AG171" s="1321">
        <f t="shared" si="251"/>
        <v>0</v>
      </c>
      <c r="AH171" s="1321">
        <f t="shared" si="251"/>
        <v>0</v>
      </c>
      <c r="AI171" s="1321">
        <f t="shared" si="251"/>
        <v>0</v>
      </c>
      <c r="AJ171" s="1321">
        <f t="shared" si="251"/>
        <v>0</v>
      </c>
      <c r="AK171" s="1321">
        <f t="shared" si="251"/>
        <v>0</v>
      </c>
      <c r="AL171" s="1321">
        <f t="shared" si="251"/>
        <v>0</v>
      </c>
      <c r="AM171" s="1321">
        <f t="shared" si="251"/>
        <v>0</v>
      </c>
      <c r="AN171" s="1321">
        <f t="shared" si="251"/>
        <v>0</v>
      </c>
      <c r="AO171" s="1321">
        <f t="shared" si="251"/>
        <v>0</v>
      </c>
      <c r="AP171" s="1321">
        <f t="shared" si="251"/>
        <v>0</v>
      </c>
      <c r="AQ171" s="1321">
        <f t="shared" si="251"/>
        <v>0</v>
      </c>
      <c r="AR171" s="1321">
        <f t="shared" si="251"/>
        <v>0</v>
      </c>
      <c r="AS171" s="1321">
        <f t="shared" si="251"/>
        <v>0</v>
      </c>
      <c r="AT171" s="1321">
        <f t="shared" si="251"/>
        <v>0</v>
      </c>
      <c r="AU171" s="1321">
        <f t="shared" si="251"/>
        <v>0</v>
      </c>
      <c r="AV171" s="1321">
        <f t="shared" si="229"/>
        <v>0</v>
      </c>
      <c r="AW171" s="1321"/>
      <c r="AX171" s="1321"/>
      <c r="AY171" s="1321"/>
      <c r="AZ171" s="1321"/>
      <c r="BA171" s="1321"/>
      <c r="BB171" s="1321"/>
      <c r="BC171" s="1321"/>
      <c r="BD171" s="1321"/>
      <c r="BE171" s="1321"/>
      <c r="BF171" s="1321"/>
      <c r="BG171" s="1321"/>
      <c r="BH171" s="1321"/>
      <c r="BI171" s="1321"/>
      <c r="BJ171" s="1321"/>
      <c r="BK171" s="1321"/>
      <c r="BL171" s="1321"/>
      <c r="BM171" s="1321"/>
      <c r="BN171" s="1321"/>
      <c r="BO171" s="1321"/>
      <c r="BP171" s="1321"/>
      <c r="BQ171" s="1321"/>
    </row>
    <row r="172" spans="1:69" s="1322" customFormat="1" ht="25.5">
      <c r="A172" s="1281">
        <v>1815</v>
      </c>
      <c r="B172" s="219" t="s">
        <v>86</v>
      </c>
      <c r="C172" s="1320">
        <f>'I4 BO ASSETS'!I30</f>
        <v>-951161</v>
      </c>
      <c r="D172" s="1321">
        <f t="shared" si="222"/>
        <v>-951161</v>
      </c>
      <c r="E172" s="1321">
        <f t="shared" si="222"/>
        <v>0</v>
      </c>
      <c r="F172" s="1321">
        <f t="shared" si="225"/>
        <v>-951161</v>
      </c>
      <c r="G172" s="1321">
        <f t="shared" ref="G172:Z172" si="252">$D172*G605</f>
        <v>-506176.04361590446</v>
      </c>
      <c r="H172" s="1321">
        <f t="shared" si="252"/>
        <v>-201265.94219539402</v>
      </c>
      <c r="I172" s="1321">
        <f t="shared" si="252"/>
        <v>-236900.93537169477</v>
      </c>
      <c r="J172" s="1321">
        <f t="shared" si="252"/>
        <v>0</v>
      </c>
      <c r="K172" s="1321">
        <f t="shared" si="252"/>
        <v>0</v>
      </c>
      <c r="L172" s="1321">
        <f t="shared" si="252"/>
        <v>0</v>
      </c>
      <c r="M172" s="1321">
        <f t="shared" si="252"/>
        <v>-5351.4897808542746</v>
      </c>
      <c r="N172" s="1321">
        <f t="shared" si="252"/>
        <v>0</v>
      </c>
      <c r="O172" s="1321">
        <f t="shared" si="252"/>
        <v>-1466.5890361524835</v>
      </c>
      <c r="P172" s="1321">
        <f t="shared" si="252"/>
        <v>0</v>
      </c>
      <c r="Q172" s="1321">
        <f t="shared" si="252"/>
        <v>0</v>
      </c>
      <c r="R172" s="1321">
        <f t="shared" si="252"/>
        <v>0</v>
      </c>
      <c r="S172" s="1321">
        <f t="shared" si="252"/>
        <v>0</v>
      </c>
      <c r="T172" s="1321">
        <f t="shared" si="252"/>
        <v>0</v>
      </c>
      <c r="U172" s="1321">
        <f t="shared" si="252"/>
        <v>0</v>
      </c>
      <c r="V172" s="1321">
        <f t="shared" si="252"/>
        <v>0</v>
      </c>
      <c r="W172" s="1321">
        <f t="shared" si="252"/>
        <v>0</v>
      </c>
      <c r="X172" s="1321">
        <f t="shared" si="252"/>
        <v>0</v>
      </c>
      <c r="Y172" s="1321">
        <f t="shared" si="252"/>
        <v>0</v>
      </c>
      <c r="Z172" s="1321">
        <f t="shared" si="252"/>
        <v>0</v>
      </c>
      <c r="AA172" s="1321">
        <f t="shared" si="227"/>
        <v>-951161</v>
      </c>
      <c r="AB172" s="1321">
        <f t="shared" ref="AB172:AU172" si="253">$E172*AB605</f>
        <v>0</v>
      </c>
      <c r="AC172" s="1321">
        <f t="shared" si="253"/>
        <v>0</v>
      </c>
      <c r="AD172" s="1321">
        <f t="shared" si="253"/>
        <v>0</v>
      </c>
      <c r="AE172" s="1321">
        <f t="shared" si="253"/>
        <v>0</v>
      </c>
      <c r="AF172" s="1321">
        <f t="shared" si="253"/>
        <v>0</v>
      </c>
      <c r="AG172" s="1321">
        <f t="shared" si="253"/>
        <v>0</v>
      </c>
      <c r="AH172" s="1321">
        <f t="shared" si="253"/>
        <v>0</v>
      </c>
      <c r="AI172" s="1321">
        <f t="shared" si="253"/>
        <v>0</v>
      </c>
      <c r="AJ172" s="1321">
        <f t="shared" si="253"/>
        <v>0</v>
      </c>
      <c r="AK172" s="1321">
        <f t="shared" si="253"/>
        <v>0</v>
      </c>
      <c r="AL172" s="1321">
        <f t="shared" si="253"/>
        <v>0</v>
      </c>
      <c r="AM172" s="1321">
        <f t="shared" si="253"/>
        <v>0</v>
      </c>
      <c r="AN172" s="1321">
        <f t="shared" si="253"/>
        <v>0</v>
      </c>
      <c r="AO172" s="1321">
        <f t="shared" si="253"/>
        <v>0</v>
      </c>
      <c r="AP172" s="1321">
        <f t="shared" si="253"/>
        <v>0</v>
      </c>
      <c r="AQ172" s="1321">
        <f t="shared" si="253"/>
        <v>0</v>
      </c>
      <c r="AR172" s="1321">
        <f t="shared" si="253"/>
        <v>0</v>
      </c>
      <c r="AS172" s="1321">
        <f t="shared" si="253"/>
        <v>0</v>
      </c>
      <c r="AT172" s="1321">
        <f t="shared" si="253"/>
        <v>0</v>
      </c>
      <c r="AU172" s="1321">
        <f t="shared" si="253"/>
        <v>0</v>
      </c>
      <c r="AV172" s="1321">
        <f t="shared" si="229"/>
        <v>0</v>
      </c>
      <c r="AW172" s="1321"/>
      <c r="AX172" s="1321"/>
      <c r="AY172" s="1321"/>
      <c r="AZ172" s="1321"/>
      <c r="BA172" s="1321"/>
      <c r="BB172" s="1321"/>
      <c r="BC172" s="1321"/>
      <c r="BD172" s="1321"/>
      <c r="BE172" s="1321"/>
      <c r="BF172" s="1321"/>
      <c r="BG172" s="1321"/>
      <c r="BH172" s="1321"/>
      <c r="BI172" s="1321"/>
      <c r="BJ172" s="1321"/>
      <c r="BK172" s="1321"/>
      <c r="BL172" s="1321"/>
      <c r="BM172" s="1321"/>
      <c r="BN172" s="1321"/>
      <c r="BO172" s="1321"/>
      <c r="BP172" s="1321"/>
      <c r="BQ172" s="1321"/>
    </row>
    <row r="173" spans="1:69" s="1322" customFormat="1" ht="25.5">
      <c r="A173" s="1281">
        <v>1820</v>
      </c>
      <c r="B173" s="219" t="s">
        <v>87</v>
      </c>
      <c r="C173" s="1320">
        <f>'I4 BO ASSETS'!I31</f>
        <v>0</v>
      </c>
      <c r="D173" s="1321">
        <f t="shared" si="222"/>
        <v>0</v>
      </c>
      <c r="E173" s="1321">
        <f t="shared" si="222"/>
        <v>0</v>
      </c>
      <c r="F173" s="1321">
        <f t="shared" si="225"/>
        <v>0</v>
      </c>
      <c r="G173" s="1321">
        <f t="shared" ref="G173:Z173" si="254">$D173*G606</f>
        <v>0</v>
      </c>
      <c r="H173" s="1321">
        <f t="shared" si="254"/>
        <v>0</v>
      </c>
      <c r="I173" s="1321">
        <f t="shared" si="254"/>
        <v>0</v>
      </c>
      <c r="J173" s="1321">
        <f t="shared" si="254"/>
        <v>0</v>
      </c>
      <c r="K173" s="1321">
        <f t="shared" si="254"/>
        <v>0</v>
      </c>
      <c r="L173" s="1321">
        <f t="shared" si="254"/>
        <v>0</v>
      </c>
      <c r="M173" s="1321">
        <f t="shared" si="254"/>
        <v>0</v>
      </c>
      <c r="N173" s="1321">
        <f t="shared" si="254"/>
        <v>0</v>
      </c>
      <c r="O173" s="1321">
        <f t="shared" si="254"/>
        <v>0</v>
      </c>
      <c r="P173" s="1321">
        <f t="shared" si="254"/>
        <v>0</v>
      </c>
      <c r="Q173" s="1321">
        <f t="shared" si="254"/>
        <v>0</v>
      </c>
      <c r="R173" s="1321">
        <f t="shared" si="254"/>
        <v>0</v>
      </c>
      <c r="S173" s="1321">
        <f t="shared" si="254"/>
        <v>0</v>
      </c>
      <c r="T173" s="1321">
        <f t="shared" si="254"/>
        <v>0</v>
      </c>
      <c r="U173" s="1321">
        <f t="shared" si="254"/>
        <v>0</v>
      </c>
      <c r="V173" s="1321">
        <f t="shared" si="254"/>
        <v>0</v>
      </c>
      <c r="W173" s="1321">
        <f t="shared" si="254"/>
        <v>0</v>
      </c>
      <c r="X173" s="1321">
        <f t="shared" si="254"/>
        <v>0</v>
      </c>
      <c r="Y173" s="1321">
        <f t="shared" si="254"/>
        <v>0</v>
      </c>
      <c r="Z173" s="1321">
        <f t="shared" si="254"/>
        <v>0</v>
      </c>
      <c r="AA173" s="1321">
        <f t="shared" si="227"/>
        <v>0</v>
      </c>
      <c r="AB173" s="1321">
        <f t="shared" ref="AB173:AU173" si="255">$E173*AB606</f>
        <v>0</v>
      </c>
      <c r="AC173" s="1321">
        <f t="shared" si="255"/>
        <v>0</v>
      </c>
      <c r="AD173" s="1321">
        <f t="shared" si="255"/>
        <v>0</v>
      </c>
      <c r="AE173" s="1321">
        <f t="shared" si="255"/>
        <v>0</v>
      </c>
      <c r="AF173" s="1321">
        <f t="shared" si="255"/>
        <v>0</v>
      </c>
      <c r="AG173" s="1321">
        <f t="shared" si="255"/>
        <v>0</v>
      </c>
      <c r="AH173" s="1321">
        <f t="shared" si="255"/>
        <v>0</v>
      </c>
      <c r="AI173" s="1321">
        <f t="shared" si="255"/>
        <v>0</v>
      </c>
      <c r="AJ173" s="1321">
        <f t="shared" si="255"/>
        <v>0</v>
      </c>
      <c r="AK173" s="1321">
        <f t="shared" si="255"/>
        <v>0</v>
      </c>
      <c r="AL173" s="1321">
        <f t="shared" si="255"/>
        <v>0</v>
      </c>
      <c r="AM173" s="1321">
        <f t="shared" si="255"/>
        <v>0</v>
      </c>
      <c r="AN173" s="1321">
        <f t="shared" si="255"/>
        <v>0</v>
      </c>
      <c r="AO173" s="1321">
        <f t="shared" si="255"/>
        <v>0</v>
      </c>
      <c r="AP173" s="1321">
        <f t="shared" si="255"/>
        <v>0</v>
      </c>
      <c r="AQ173" s="1321">
        <f t="shared" si="255"/>
        <v>0</v>
      </c>
      <c r="AR173" s="1321">
        <f t="shared" si="255"/>
        <v>0</v>
      </c>
      <c r="AS173" s="1321">
        <f t="shared" si="255"/>
        <v>0</v>
      </c>
      <c r="AT173" s="1321">
        <f t="shared" si="255"/>
        <v>0</v>
      </c>
      <c r="AU173" s="1321">
        <f t="shared" si="255"/>
        <v>0</v>
      </c>
      <c r="AV173" s="1321">
        <f t="shared" si="229"/>
        <v>0</v>
      </c>
      <c r="AW173" s="1321"/>
      <c r="AX173" s="1321"/>
      <c r="AY173" s="1321"/>
      <c r="AZ173" s="1321"/>
      <c r="BA173" s="1321"/>
      <c r="BB173" s="1321"/>
      <c r="BC173" s="1321"/>
      <c r="BD173" s="1321"/>
      <c r="BE173" s="1321"/>
      <c r="BF173" s="1321"/>
      <c r="BG173" s="1321"/>
      <c r="BH173" s="1321"/>
      <c r="BI173" s="1321"/>
      <c r="BJ173" s="1321"/>
      <c r="BK173" s="1321"/>
      <c r="BL173" s="1321"/>
      <c r="BM173" s="1321"/>
      <c r="BN173" s="1321"/>
      <c r="BO173" s="1321"/>
      <c r="BP173" s="1321"/>
      <c r="BQ173" s="1321"/>
    </row>
    <row r="174" spans="1:69" s="1322" customFormat="1" ht="25.5">
      <c r="A174" s="1281" t="s">
        <v>493</v>
      </c>
      <c r="B174" s="219" t="s">
        <v>1285</v>
      </c>
      <c r="C174" s="1320">
        <f>'I4 BO ASSETS'!I32</f>
        <v>0</v>
      </c>
      <c r="D174" s="1321">
        <f t="shared" si="222"/>
        <v>0</v>
      </c>
      <c r="E174" s="1321">
        <f t="shared" si="222"/>
        <v>0</v>
      </c>
      <c r="F174" s="1321">
        <f>D174+E174</f>
        <v>0</v>
      </c>
      <c r="G174" s="1321">
        <f t="shared" ref="G174:Z174" si="256">$D174*G607</f>
        <v>0</v>
      </c>
      <c r="H174" s="1321">
        <f t="shared" si="256"/>
        <v>0</v>
      </c>
      <c r="I174" s="1321">
        <f t="shared" si="256"/>
        <v>0</v>
      </c>
      <c r="J174" s="1321">
        <f t="shared" si="256"/>
        <v>0</v>
      </c>
      <c r="K174" s="1321">
        <f t="shared" si="256"/>
        <v>0</v>
      </c>
      <c r="L174" s="1321">
        <f t="shared" si="256"/>
        <v>0</v>
      </c>
      <c r="M174" s="1321">
        <f t="shared" si="256"/>
        <v>0</v>
      </c>
      <c r="N174" s="1321">
        <f t="shared" si="256"/>
        <v>0</v>
      </c>
      <c r="O174" s="1321">
        <f t="shared" si="256"/>
        <v>0</v>
      </c>
      <c r="P174" s="1321">
        <f t="shared" si="256"/>
        <v>0</v>
      </c>
      <c r="Q174" s="1321">
        <f t="shared" si="256"/>
        <v>0</v>
      </c>
      <c r="R174" s="1321">
        <f t="shared" si="256"/>
        <v>0</v>
      </c>
      <c r="S174" s="1321">
        <f t="shared" si="256"/>
        <v>0</v>
      </c>
      <c r="T174" s="1321">
        <f t="shared" si="256"/>
        <v>0</v>
      </c>
      <c r="U174" s="1321">
        <f t="shared" si="256"/>
        <v>0</v>
      </c>
      <c r="V174" s="1321">
        <f t="shared" si="256"/>
        <v>0</v>
      </c>
      <c r="W174" s="1321">
        <f t="shared" si="256"/>
        <v>0</v>
      </c>
      <c r="X174" s="1321">
        <f t="shared" si="256"/>
        <v>0</v>
      </c>
      <c r="Y174" s="1321">
        <f t="shared" si="256"/>
        <v>0</v>
      </c>
      <c r="Z174" s="1321">
        <f t="shared" si="256"/>
        <v>0</v>
      </c>
      <c r="AA174" s="1321">
        <f>SUM(G174:Z174)</f>
        <v>0</v>
      </c>
      <c r="AB174" s="1321">
        <f t="shared" ref="AB174:AU174" si="257">$E174*AB607</f>
        <v>0</v>
      </c>
      <c r="AC174" s="1321">
        <f t="shared" si="257"/>
        <v>0</v>
      </c>
      <c r="AD174" s="1321">
        <f t="shared" si="257"/>
        <v>0</v>
      </c>
      <c r="AE174" s="1321">
        <f t="shared" si="257"/>
        <v>0</v>
      </c>
      <c r="AF174" s="1321">
        <f t="shared" si="257"/>
        <v>0</v>
      </c>
      <c r="AG174" s="1321">
        <f t="shared" si="257"/>
        <v>0</v>
      </c>
      <c r="AH174" s="1321">
        <f t="shared" si="257"/>
        <v>0</v>
      </c>
      <c r="AI174" s="1321">
        <f t="shared" si="257"/>
        <v>0</v>
      </c>
      <c r="AJ174" s="1321">
        <f t="shared" si="257"/>
        <v>0</v>
      </c>
      <c r="AK174" s="1321">
        <f t="shared" si="257"/>
        <v>0</v>
      </c>
      <c r="AL174" s="1321">
        <f t="shared" si="257"/>
        <v>0</v>
      </c>
      <c r="AM174" s="1321">
        <f t="shared" si="257"/>
        <v>0</v>
      </c>
      <c r="AN174" s="1321">
        <f t="shared" si="257"/>
        <v>0</v>
      </c>
      <c r="AO174" s="1321">
        <f t="shared" si="257"/>
        <v>0</v>
      </c>
      <c r="AP174" s="1321">
        <f t="shared" si="257"/>
        <v>0</v>
      </c>
      <c r="AQ174" s="1321">
        <f t="shared" si="257"/>
        <v>0</v>
      </c>
      <c r="AR174" s="1321">
        <f t="shared" si="257"/>
        <v>0</v>
      </c>
      <c r="AS174" s="1321">
        <f t="shared" si="257"/>
        <v>0</v>
      </c>
      <c r="AT174" s="1321">
        <f t="shared" si="257"/>
        <v>0</v>
      </c>
      <c r="AU174" s="1321">
        <f t="shared" si="257"/>
        <v>0</v>
      </c>
      <c r="AV174" s="1321">
        <f>SUM(AB174:AU174)</f>
        <v>0</v>
      </c>
      <c r="AW174" s="1321"/>
      <c r="AX174" s="1321"/>
      <c r="AY174" s="1321"/>
      <c r="AZ174" s="1321"/>
      <c r="BA174" s="1321"/>
      <c r="BB174" s="1321"/>
      <c r="BC174" s="1321"/>
      <c r="BD174" s="1321"/>
      <c r="BE174" s="1321"/>
      <c r="BF174" s="1321"/>
      <c r="BG174" s="1321"/>
      <c r="BH174" s="1321"/>
      <c r="BI174" s="1321"/>
      <c r="BJ174" s="1321"/>
      <c r="BK174" s="1321"/>
      <c r="BL174" s="1321"/>
      <c r="BM174" s="1321"/>
      <c r="BN174" s="1321"/>
      <c r="BO174" s="1321"/>
      <c r="BP174" s="1321"/>
      <c r="BQ174" s="1321"/>
    </row>
    <row r="175" spans="1:69" s="1322" customFormat="1" ht="25.5">
      <c r="A175" s="1281" t="s">
        <v>494</v>
      </c>
      <c r="B175" s="219" t="s">
        <v>1287</v>
      </c>
      <c r="C175" s="1320">
        <f>'I4 BO ASSETS'!I33</f>
        <v>0</v>
      </c>
      <c r="D175" s="1321">
        <f t="shared" si="222"/>
        <v>0</v>
      </c>
      <c r="E175" s="1321">
        <f t="shared" si="222"/>
        <v>0</v>
      </c>
      <c r="F175" s="1321">
        <f>D175+E175</f>
        <v>0</v>
      </c>
      <c r="G175" s="1321">
        <f t="shared" ref="G175:Z175" si="258">$D175*G608</f>
        <v>0</v>
      </c>
      <c r="H175" s="1321">
        <f t="shared" si="258"/>
        <v>0</v>
      </c>
      <c r="I175" s="1321">
        <f t="shared" si="258"/>
        <v>0</v>
      </c>
      <c r="J175" s="1321">
        <f t="shared" si="258"/>
        <v>0</v>
      </c>
      <c r="K175" s="1321">
        <f t="shared" si="258"/>
        <v>0</v>
      </c>
      <c r="L175" s="1321">
        <f t="shared" si="258"/>
        <v>0</v>
      </c>
      <c r="M175" s="1321">
        <f t="shared" si="258"/>
        <v>0</v>
      </c>
      <c r="N175" s="1321">
        <f t="shared" si="258"/>
        <v>0</v>
      </c>
      <c r="O175" s="1321">
        <f t="shared" si="258"/>
        <v>0</v>
      </c>
      <c r="P175" s="1321">
        <f t="shared" si="258"/>
        <v>0</v>
      </c>
      <c r="Q175" s="1321">
        <f t="shared" si="258"/>
        <v>0</v>
      </c>
      <c r="R175" s="1321">
        <f t="shared" si="258"/>
        <v>0</v>
      </c>
      <c r="S175" s="1321">
        <f t="shared" si="258"/>
        <v>0</v>
      </c>
      <c r="T175" s="1321">
        <f t="shared" si="258"/>
        <v>0</v>
      </c>
      <c r="U175" s="1321">
        <f t="shared" si="258"/>
        <v>0</v>
      </c>
      <c r="V175" s="1321">
        <f t="shared" si="258"/>
        <v>0</v>
      </c>
      <c r="W175" s="1321">
        <f t="shared" si="258"/>
        <v>0</v>
      </c>
      <c r="X175" s="1321">
        <f t="shared" si="258"/>
        <v>0</v>
      </c>
      <c r="Y175" s="1321">
        <f t="shared" si="258"/>
        <v>0</v>
      </c>
      <c r="Z175" s="1321">
        <f t="shared" si="258"/>
        <v>0</v>
      </c>
      <c r="AA175" s="1321">
        <f>SUM(G175:Z175)</f>
        <v>0</v>
      </c>
      <c r="AB175" s="1321">
        <f t="shared" ref="AB175:AU175" si="259">$E175*AB608</f>
        <v>0</v>
      </c>
      <c r="AC175" s="1321">
        <f t="shared" si="259"/>
        <v>0</v>
      </c>
      <c r="AD175" s="1321">
        <f t="shared" si="259"/>
        <v>0</v>
      </c>
      <c r="AE175" s="1321">
        <f t="shared" si="259"/>
        <v>0</v>
      </c>
      <c r="AF175" s="1321">
        <f t="shared" si="259"/>
        <v>0</v>
      </c>
      <c r="AG175" s="1321">
        <f t="shared" si="259"/>
        <v>0</v>
      </c>
      <c r="AH175" s="1321">
        <f t="shared" si="259"/>
        <v>0</v>
      </c>
      <c r="AI175" s="1321">
        <f t="shared" si="259"/>
        <v>0</v>
      </c>
      <c r="AJ175" s="1321">
        <f t="shared" si="259"/>
        <v>0</v>
      </c>
      <c r="AK175" s="1321">
        <f t="shared" si="259"/>
        <v>0</v>
      </c>
      <c r="AL175" s="1321">
        <f t="shared" si="259"/>
        <v>0</v>
      </c>
      <c r="AM175" s="1321">
        <f t="shared" si="259"/>
        <v>0</v>
      </c>
      <c r="AN175" s="1321">
        <f t="shared" si="259"/>
        <v>0</v>
      </c>
      <c r="AO175" s="1321">
        <f t="shared" si="259"/>
        <v>0</v>
      </c>
      <c r="AP175" s="1321">
        <f t="shared" si="259"/>
        <v>0</v>
      </c>
      <c r="AQ175" s="1321">
        <f t="shared" si="259"/>
        <v>0</v>
      </c>
      <c r="AR175" s="1321">
        <f t="shared" si="259"/>
        <v>0</v>
      </c>
      <c r="AS175" s="1321">
        <f t="shared" si="259"/>
        <v>0</v>
      </c>
      <c r="AT175" s="1321">
        <f t="shared" si="259"/>
        <v>0</v>
      </c>
      <c r="AU175" s="1321">
        <f t="shared" si="259"/>
        <v>0</v>
      </c>
      <c r="AV175" s="1321">
        <f>SUM(AB175:AU175)</f>
        <v>0</v>
      </c>
      <c r="AW175" s="1321"/>
      <c r="AX175" s="1321"/>
      <c r="AY175" s="1321"/>
      <c r="AZ175" s="1321"/>
      <c r="BA175" s="1321"/>
      <c r="BB175" s="1321"/>
      <c r="BC175" s="1321"/>
      <c r="BD175" s="1321"/>
      <c r="BE175" s="1321"/>
      <c r="BF175" s="1321"/>
      <c r="BG175" s="1321"/>
      <c r="BH175" s="1321"/>
      <c r="BI175" s="1321"/>
      <c r="BJ175" s="1321"/>
      <c r="BK175" s="1321"/>
      <c r="BL175" s="1321"/>
      <c r="BM175" s="1321"/>
      <c r="BN175" s="1321"/>
      <c r="BO175" s="1321"/>
      <c r="BP175" s="1321"/>
      <c r="BQ175" s="1321"/>
    </row>
    <row r="176" spans="1:69" s="1322" customFormat="1" ht="25.5">
      <c r="A176" s="1281" t="s">
        <v>1277</v>
      </c>
      <c r="B176" s="219" t="s">
        <v>1278</v>
      </c>
      <c r="C176" s="1320">
        <f>'I4 BO ASSETS'!I34</f>
        <v>0</v>
      </c>
      <c r="D176" s="1321">
        <f t="shared" si="222"/>
        <v>0</v>
      </c>
      <c r="E176" s="1321">
        <f t="shared" si="222"/>
        <v>0</v>
      </c>
      <c r="F176" s="1321">
        <f>D176+E176</f>
        <v>0</v>
      </c>
      <c r="G176" s="1321">
        <f t="shared" ref="G176:Z176" si="260">$D176*G609</f>
        <v>0</v>
      </c>
      <c r="H176" s="1321">
        <f t="shared" si="260"/>
        <v>0</v>
      </c>
      <c r="I176" s="1321">
        <f t="shared" si="260"/>
        <v>0</v>
      </c>
      <c r="J176" s="1321">
        <f t="shared" si="260"/>
        <v>0</v>
      </c>
      <c r="K176" s="1321">
        <f t="shared" si="260"/>
        <v>0</v>
      </c>
      <c r="L176" s="1321">
        <f t="shared" si="260"/>
        <v>0</v>
      </c>
      <c r="M176" s="1321">
        <f t="shared" si="260"/>
        <v>0</v>
      </c>
      <c r="N176" s="1321">
        <f t="shared" si="260"/>
        <v>0</v>
      </c>
      <c r="O176" s="1321">
        <f t="shared" si="260"/>
        <v>0</v>
      </c>
      <c r="P176" s="1321">
        <f t="shared" si="260"/>
        <v>0</v>
      </c>
      <c r="Q176" s="1321">
        <f t="shared" si="260"/>
        <v>0</v>
      </c>
      <c r="R176" s="1321">
        <f t="shared" si="260"/>
        <v>0</v>
      </c>
      <c r="S176" s="1321">
        <f t="shared" si="260"/>
        <v>0</v>
      </c>
      <c r="T176" s="1321">
        <f t="shared" si="260"/>
        <v>0</v>
      </c>
      <c r="U176" s="1321">
        <f t="shared" si="260"/>
        <v>0</v>
      </c>
      <c r="V176" s="1321">
        <f t="shared" si="260"/>
        <v>0</v>
      </c>
      <c r="W176" s="1321">
        <f t="shared" si="260"/>
        <v>0</v>
      </c>
      <c r="X176" s="1321">
        <f t="shared" si="260"/>
        <v>0</v>
      </c>
      <c r="Y176" s="1321">
        <f t="shared" si="260"/>
        <v>0</v>
      </c>
      <c r="Z176" s="1321">
        <f t="shared" si="260"/>
        <v>0</v>
      </c>
      <c r="AA176" s="1321">
        <f>SUM(G176:Z176)</f>
        <v>0</v>
      </c>
      <c r="AB176" s="1321">
        <f t="shared" ref="AB176:AU176" si="261">$E176*AB609</f>
        <v>0</v>
      </c>
      <c r="AC176" s="1321">
        <f t="shared" si="261"/>
        <v>0</v>
      </c>
      <c r="AD176" s="1321">
        <f t="shared" si="261"/>
        <v>0</v>
      </c>
      <c r="AE176" s="1321">
        <f t="shared" si="261"/>
        <v>0</v>
      </c>
      <c r="AF176" s="1321">
        <f t="shared" si="261"/>
        <v>0</v>
      </c>
      <c r="AG176" s="1321">
        <f t="shared" si="261"/>
        <v>0</v>
      </c>
      <c r="AH176" s="1321">
        <f t="shared" si="261"/>
        <v>0</v>
      </c>
      <c r="AI176" s="1321">
        <f t="shared" si="261"/>
        <v>0</v>
      </c>
      <c r="AJ176" s="1321">
        <f t="shared" si="261"/>
        <v>0</v>
      </c>
      <c r="AK176" s="1321">
        <f t="shared" si="261"/>
        <v>0</v>
      </c>
      <c r="AL176" s="1321">
        <f t="shared" si="261"/>
        <v>0</v>
      </c>
      <c r="AM176" s="1321">
        <f t="shared" si="261"/>
        <v>0</v>
      </c>
      <c r="AN176" s="1321">
        <f t="shared" si="261"/>
        <v>0</v>
      </c>
      <c r="AO176" s="1321">
        <f t="shared" si="261"/>
        <v>0</v>
      </c>
      <c r="AP176" s="1321">
        <f t="shared" si="261"/>
        <v>0</v>
      </c>
      <c r="AQ176" s="1321">
        <f t="shared" si="261"/>
        <v>0</v>
      </c>
      <c r="AR176" s="1321">
        <f t="shared" si="261"/>
        <v>0</v>
      </c>
      <c r="AS176" s="1321">
        <f t="shared" si="261"/>
        <v>0</v>
      </c>
      <c r="AT176" s="1321">
        <f t="shared" si="261"/>
        <v>0</v>
      </c>
      <c r="AU176" s="1321">
        <f t="shared" si="261"/>
        <v>0</v>
      </c>
      <c r="AV176" s="1321">
        <f>SUM(AB176:AU176)</f>
        <v>0</v>
      </c>
      <c r="AW176" s="1321"/>
      <c r="AX176" s="1321"/>
      <c r="AY176" s="1321"/>
      <c r="AZ176" s="1321"/>
      <c r="BA176" s="1321"/>
      <c r="BB176" s="1321"/>
      <c r="BC176" s="1321"/>
      <c r="BD176" s="1321"/>
      <c r="BE176" s="1321"/>
      <c r="BF176" s="1321"/>
      <c r="BG176" s="1321"/>
      <c r="BH176" s="1321"/>
      <c r="BI176" s="1321"/>
      <c r="BJ176" s="1321"/>
      <c r="BK176" s="1321"/>
      <c r="BL176" s="1321"/>
      <c r="BM176" s="1321"/>
      <c r="BN176" s="1321"/>
      <c r="BO176" s="1321"/>
      <c r="BP176" s="1321"/>
      <c r="BQ176" s="1321"/>
    </row>
    <row r="177" spans="1:69" s="1322" customFormat="1" ht="12.75">
      <c r="A177" s="1281">
        <v>1825</v>
      </c>
      <c r="B177" s="219" t="s">
        <v>88</v>
      </c>
      <c r="C177" s="1320">
        <f>'I4 BO ASSETS'!I35</f>
        <v>0</v>
      </c>
      <c r="D177" s="1321">
        <f t="shared" si="222"/>
        <v>0</v>
      </c>
      <c r="E177" s="1321">
        <f t="shared" si="222"/>
        <v>0</v>
      </c>
      <c r="F177" s="1321">
        <f t="shared" si="225"/>
        <v>0</v>
      </c>
      <c r="G177" s="1321">
        <f t="shared" ref="G177:Z177" si="262">$D177*G610</f>
        <v>0</v>
      </c>
      <c r="H177" s="1321">
        <f t="shared" si="262"/>
        <v>0</v>
      </c>
      <c r="I177" s="1321">
        <f t="shared" si="262"/>
        <v>0</v>
      </c>
      <c r="J177" s="1321">
        <f t="shared" si="262"/>
        <v>0</v>
      </c>
      <c r="K177" s="1321">
        <f t="shared" si="262"/>
        <v>0</v>
      </c>
      <c r="L177" s="1321">
        <f t="shared" si="262"/>
        <v>0</v>
      </c>
      <c r="M177" s="1321">
        <f t="shared" si="262"/>
        <v>0</v>
      </c>
      <c r="N177" s="1321">
        <f t="shared" si="262"/>
        <v>0</v>
      </c>
      <c r="O177" s="1321">
        <f t="shared" si="262"/>
        <v>0</v>
      </c>
      <c r="P177" s="1321">
        <f t="shared" si="262"/>
        <v>0</v>
      </c>
      <c r="Q177" s="1321">
        <f t="shared" si="262"/>
        <v>0</v>
      </c>
      <c r="R177" s="1321">
        <f t="shared" si="262"/>
        <v>0</v>
      </c>
      <c r="S177" s="1321">
        <f t="shared" si="262"/>
        <v>0</v>
      </c>
      <c r="T177" s="1321">
        <f t="shared" si="262"/>
        <v>0</v>
      </c>
      <c r="U177" s="1321">
        <f t="shared" si="262"/>
        <v>0</v>
      </c>
      <c r="V177" s="1321">
        <f t="shared" si="262"/>
        <v>0</v>
      </c>
      <c r="W177" s="1321">
        <f t="shared" si="262"/>
        <v>0</v>
      </c>
      <c r="X177" s="1321">
        <f t="shared" si="262"/>
        <v>0</v>
      </c>
      <c r="Y177" s="1321">
        <f t="shared" si="262"/>
        <v>0</v>
      </c>
      <c r="Z177" s="1321">
        <f t="shared" si="262"/>
        <v>0</v>
      </c>
      <c r="AA177" s="1321">
        <f t="shared" si="227"/>
        <v>0</v>
      </c>
      <c r="AB177" s="1321">
        <f t="shared" ref="AB177:AU177" si="263">$E177*AB610</f>
        <v>0</v>
      </c>
      <c r="AC177" s="1321">
        <f t="shared" si="263"/>
        <v>0</v>
      </c>
      <c r="AD177" s="1321">
        <f t="shared" si="263"/>
        <v>0</v>
      </c>
      <c r="AE177" s="1321">
        <f t="shared" si="263"/>
        <v>0</v>
      </c>
      <c r="AF177" s="1321">
        <f t="shared" si="263"/>
        <v>0</v>
      </c>
      <c r="AG177" s="1321">
        <f t="shared" si="263"/>
        <v>0</v>
      </c>
      <c r="AH177" s="1321">
        <f t="shared" si="263"/>
        <v>0</v>
      </c>
      <c r="AI177" s="1321">
        <f t="shared" si="263"/>
        <v>0</v>
      </c>
      <c r="AJ177" s="1321">
        <f t="shared" si="263"/>
        <v>0</v>
      </c>
      <c r="AK177" s="1321">
        <f t="shared" si="263"/>
        <v>0</v>
      </c>
      <c r="AL177" s="1321">
        <f t="shared" si="263"/>
        <v>0</v>
      </c>
      <c r="AM177" s="1321">
        <f t="shared" si="263"/>
        <v>0</v>
      </c>
      <c r="AN177" s="1321">
        <f t="shared" si="263"/>
        <v>0</v>
      </c>
      <c r="AO177" s="1321">
        <f t="shared" si="263"/>
        <v>0</v>
      </c>
      <c r="AP177" s="1321">
        <f t="shared" si="263"/>
        <v>0</v>
      </c>
      <c r="AQ177" s="1321">
        <f t="shared" si="263"/>
        <v>0</v>
      </c>
      <c r="AR177" s="1321">
        <f t="shared" si="263"/>
        <v>0</v>
      </c>
      <c r="AS177" s="1321">
        <f t="shared" si="263"/>
        <v>0</v>
      </c>
      <c r="AT177" s="1321">
        <f t="shared" si="263"/>
        <v>0</v>
      </c>
      <c r="AU177" s="1321">
        <f t="shared" si="263"/>
        <v>0</v>
      </c>
      <c r="AV177" s="1321">
        <f t="shared" si="229"/>
        <v>0</v>
      </c>
      <c r="AW177" s="1321"/>
      <c r="AX177" s="1321"/>
      <c r="AY177" s="1321"/>
      <c r="AZ177" s="1321"/>
      <c r="BA177" s="1321"/>
      <c r="BB177" s="1321"/>
      <c r="BC177" s="1321"/>
      <c r="BD177" s="1321"/>
      <c r="BE177" s="1321"/>
      <c r="BF177" s="1321"/>
      <c r="BG177" s="1321"/>
      <c r="BH177" s="1321"/>
      <c r="BI177" s="1321"/>
      <c r="BJ177" s="1321"/>
      <c r="BK177" s="1321"/>
      <c r="BL177" s="1321"/>
      <c r="BM177" s="1321"/>
      <c r="BN177" s="1321"/>
      <c r="BO177" s="1321"/>
      <c r="BP177" s="1321"/>
      <c r="BQ177" s="1321"/>
    </row>
    <row r="178" spans="1:69" s="1322" customFormat="1" ht="12.75">
      <c r="A178" s="1281" t="s">
        <v>829</v>
      </c>
      <c r="B178" s="219" t="s">
        <v>365</v>
      </c>
      <c r="C178" s="1320">
        <f>'I4 BO ASSETS'!I36</f>
        <v>0</v>
      </c>
      <c r="D178" s="1321">
        <f t="shared" si="222"/>
        <v>0</v>
      </c>
      <c r="E178" s="1321">
        <f t="shared" si="222"/>
        <v>0</v>
      </c>
      <c r="F178" s="1321">
        <f t="shared" si="225"/>
        <v>0</v>
      </c>
      <c r="G178" s="1321">
        <f t="shared" ref="G178:Z178" si="264">$D178*G611</f>
        <v>0</v>
      </c>
      <c r="H178" s="1321">
        <f t="shared" si="264"/>
        <v>0</v>
      </c>
      <c r="I178" s="1321">
        <f t="shared" si="264"/>
        <v>0</v>
      </c>
      <c r="J178" s="1321">
        <f t="shared" si="264"/>
        <v>0</v>
      </c>
      <c r="K178" s="1321">
        <f t="shared" si="264"/>
        <v>0</v>
      </c>
      <c r="L178" s="1321">
        <f t="shared" si="264"/>
        <v>0</v>
      </c>
      <c r="M178" s="1321">
        <f t="shared" si="264"/>
        <v>0</v>
      </c>
      <c r="N178" s="1321">
        <f t="shared" si="264"/>
        <v>0</v>
      </c>
      <c r="O178" s="1321">
        <f t="shared" si="264"/>
        <v>0</v>
      </c>
      <c r="P178" s="1321">
        <f t="shared" si="264"/>
        <v>0</v>
      </c>
      <c r="Q178" s="1321">
        <f t="shared" si="264"/>
        <v>0</v>
      </c>
      <c r="R178" s="1321">
        <f t="shared" si="264"/>
        <v>0</v>
      </c>
      <c r="S178" s="1321">
        <f t="shared" si="264"/>
        <v>0</v>
      </c>
      <c r="T178" s="1321">
        <f t="shared" si="264"/>
        <v>0</v>
      </c>
      <c r="U178" s="1321">
        <f t="shared" si="264"/>
        <v>0</v>
      </c>
      <c r="V178" s="1321">
        <f t="shared" si="264"/>
        <v>0</v>
      </c>
      <c r="W178" s="1321">
        <f t="shared" si="264"/>
        <v>0</v>
      </c>
      <c r="X178" s="1321">
        <f t="shared" si="264"/>
        <v>0</v>
      </c>
      <c r="Y178" s="1321">
        <f t="shared" si="264"/>
        <v>0</v>
      </c>
      <c r="Z178" s="1321">
        <f t="shared" si="264"/>
        <v>0</v>
      </c>
      <c r="AA178" s="1321">
        <f t="shared" si="227"/>
        <v>0</v>
      </c>
      <c r="AB178" s="1321">
        <f t="shared" ref="AB178:AU178" si="265">$E178*AB611</f>
        <v>0</v>
      </c>
      <c r="AC178" s="1321">
        <f t="shared" si="265"/>
        <v>0</v>
      </c>
      <c r="AD178" s="1321">
        <f t="shared" si="265"/>
        <v>0</v>
      </c>
      <c r="AE178" s="1321">
        <f t="shared" si="265"/>
        <v>0</v>
      </c>
      <c r="AF178" s="1321">
        <f t="shared" si="265"/>
        <v>0</v>
      </c>
      <c r="AG178" s="1321">
        <f t="shared" si="265"/>
        <v>0</v>
      </c>
      <c r="AH178" s="1321">
        <f t="shared" si="265"/>
        <v>0</v>
      </c>
      <c r="AI178" s="1321">
        <f t="shared" si="265"/>
        <v>0</v>
      </c>
      <c r="AJ178" s="1321">
        <f t="shared" si="265"/>
        <v>0</v>
      </c>
      <c r="AK178" s="1321">
        <f t="shared" si="265"/>
        <v>0</v>
      </c>
      <c r="AL178" s="1321">
        <f t="shared" si="265"/>
        <v>0</v>
      </c>
      <c r="AM178" s="1321">
        <f t="shared" si="265"/>
        <v>0</v>
      </c>
      <c r="AN178" s="1321">
        <f t="shared" si="265"/>
        <v>0</v>
      </c>
      <c r="AO178" s="1321">
        <f t="shared" si="265"/>
        <v>0</v>
      </c>
      <c r="AP178" s="1321">
        <f t="shared" si="265"/>
        <v>0</v>
      </c>
      <c r="AQ178" s="1321">
        <f t="shared" si="265"/>
        <v>0</v>
      </c>
      <c r="AR178" s="1321">
        <f t="shared" si="265"/>
        <v>0</v>
      </c>
      <c r="AS178" s="1321">
        <f t="shared" si="265"/>
        <v>0</v>
      </c>
      <c r="AT178" s="1321">
        <f t="shared" si="265"/>
        <v>0</v>
      </c>
      <c r="AU178" s="1321">
        <f t="shared" si="265"/>
        <v>0</v>
      </c>
      <c r="AV178" s="1321">
        <f t="shared" si="229"/>
        <v>0</v>
      </c>
      <c r="AW178" s="1321"/>
      <c r="AX178" s="1321"/>
      <c r="AY178" s="1321"/>
      <c r="AZ178" s="1321"/>
      <c r="BA178" s="1321"/>
      <c r="BB178" s="1321"/>
      <c r="BC178" s="1321"/>
      <c r="BD178" s="1321"/>
      <c r="BE178" s="1321"/>
      <c r="BF178" s="1321"/>
      <c r="BG178" s="1321"/>
      <c r="BH178" s="1321"/>
      <c r="BI178" s="1321"/>
      <c r="BJ178" s="1321"/>
      <c r="BK178" s="1321"/>
      <c r="BL178" s="1321"/>
      <c r="BM178" s="1321"/>
      <c r="BN178" s="1321"/>
      <c r="BO178" s="1321"/>
      <c r="BP178" s="1321"/>
      <c r="BQ178" s="1321"/>
    </row>
    <row r="179" spans="1:69" s="1322" customFormat="1" ht="12.75">
      <c r="A179" s="1281" t="s">
        <v>830</v>
      </c>
      <c r="B179" s="219" t="s">
        <v>366</v>
      </c>
      <c r="C179" s="1320">
        <f>'I4 BO ASSETS'!I37</f>
        <v>-3522</v>
      </c>
      <c r="D179" s="1321">
        <f t="shared" ref="D179:E198" si="266">$C179*D612</f>
        <v>-3522</v>
      </c>
      <c r="E179" s="1321">
        <f t="shared" si="266"/>
        <v>0</v>
      </c>
      <c r="F179" s="1321">
        <f t="shared" si="225"/>
        <v>-3522</v>
      </c>
      <c r="G179" s="1321">
        <f t="shared" ref="G179:Z179" si="267">$D179*G612</f>
        <v>-1874.290499311069</v>
      </c>
      <c r="H179" s="1321">
        <f t="shared" si="267"/>
        <v>-745.25621678367565</v>
      </c>
      <c r="I179" s="1321">
        <f t="shared" si="267"/>
        <v>-877.2070074142116</v>
      </c>
      <c r="J179" s="1321">
        <f t="shared" si="267"/>
        <v>0</v>
      </c>
      <c r="K179" s="1321">
        <f t="shared" si="267"/>
        <v>0</v>
      </c>
      <c r="L179" s="1321">
        <f t="shared" si="267"/>
        <v>0</v>
      </c>
      <c r="M179" s="1321">
        <f t="shared" si="267"/>
        <v>-19.815727314480679</v>
      </c>
      <c r="N179" s="1321">
        <f t="shared" si="267"/>
        <v>0</v>
      </c>
      <c r="O179" s="1321">
        <f t="shared" si="267"/>
        <v>-5.4305491765632175</v>
      </c>
      <c r="P179" s="1321">
        <f t="shared" si="267"/>
        <v>0</v>
      </c>
      <c r="Q179" s="1321">
        <f t="shared" si="267"/>
        <v>0</v>
      </c>
      <c r="R179" s="1321">
        <f t="shared" si="267"/>
        <v>0</v>
      </c>
      <c r="S179" s="1321">
        <f t="shared" si="267"/>
        <v>0</v>
      </c>
      <c r="T179" s="1321">
        <f t="shared" si="267"/>
        <v>0</v>
      </c>
      <c r="U179" s="1321">
        <f t="shared" si="267"/>
        <v>0</v>
      </c>
      <c r="V179" s="1321">
        <f t="shared" si="267"/>
        <v>0</v>
      </c>
      <c r="W179" s="1321">
        <f t="shared" si="267"/>
        <v>0</v>
      </c>
      <c r="X179" s="1321">
        <f t="shared" si="267"/>
        <v>0</v>
      </c>
      <c r="Y179" s="1321">
        <f t="shared" si="267"/>
        <v>0</v>
      </c>
      <c r="Z179" s="1321">
        <f t="shared" si="267"/>
        <v>0</v>
      </c>
      <c r="AA179" s="1321">
        <f t="shared" si="227"/>
        <v>-3522</v>
      </c>
      <c r="AB179" s="1321">
        <f t="shared" ref="AB179:AU179" si="268">$E179*AB612</f>
        <v>0</v>
      </c>
      <c r="AC179" s="1321">
        <f t="shared" si="268"/>
        <v>0</v>
      </c>
      <c r="AD179" s="1321">
        <f t="shared" si="268"/>
        <v>0</v>
      </c>
      <c r="AE179" s="1321">
        <f t="shared" si="268"/>
        <v>0</v>
      </c>
      <c r="AF179" s="1321">
        <f t="shared" si="268"/>
        <v>0</v>
      </c>
      <c r="AG179" s="1321">
        <f t="shared" si="268"/>
        <v>0</v>
      </c>
      <c r="AH179" s="1321">
        <f t="shared" si="268"/>
        <v>0</v>
      </c>
      <c r="AI179" s="1321">
        <f t="shared" si="268"/>
        <v>0</v>
      </c>
      <c r="AJ179" s="1321">
        <f t="shared" si="268"/>
        <v>0</v>
      </c>
      <c r="AK179" s="1321">
        <f t="shared" si="268"/>
        <v>0</v>
      </c>
      <c r="AL179" s="1321">
        <f t="shared" si="268"/>
        <v>0</v>
      </c>
      <c r="AM179" s="1321">
        <f t="shared" si="268"/>
        <v>0</v>
      </c>
      <c r="AN179" s="1321">
        <f t="shared" si="268"/>
        <v>0</v>
      </c>
      <c r="AO179" s="1321">
        <f t="shared" si="268"/>
        <v>0</v>
      </c>
      <c r="AP179" s="1321">
        <f t="shared" si="268"/>
        <v>0</v>
      </c>
      <c r="AQ179" s="1321">
        <f t="shared" si="268"/>
        <v>0</v>
      </c>
      <c r="AR179" s="1321">
        <f t="shared" si="268"/>
        <v>0</v>
      </c>
      <c r="AS179" s="1321">
        <f t="shared" si="268"/>
        <v>0</v>
      </c>
      <c r="AT179" s="1321">
        <f t="shared" si="268"/>
        <v>0</v>
      </c>
      <c r="AU179" s="1321">
        <f t="shared" si="268"/>
        <v>0</v>
      </c>
      <c r="AV179" s="1321">
        <f t="shared" si="229"/>
        <v>0</v>
      </c>
      <c r="AW179" s="1321"/>
      <c r="AX179" s="1321"/>
      <c r="AY179" s="1321"/>
      <c r="AZ179" s="1321"/>
      <c r="BA179" s="1321"/>
      <c r="BB179" s="1321"/>
      <c r="BC179" s="1321"/>
      <c r="BD179" s="1321"/>
      <c r="BE179" s="1321"/>
      <c r="BF179" s="1321"/>
      <c r="BG179" s="1321"/>
      <c r="BH179" s="1321"/>
      <c r="BI179" s="1321"/>
      <c r="BJ179" s="1321"/>
      <c r="BK179" s="1321"/>
      <c r="BL179" s="1321"/>
      <c r="BM179" s="1321"/>
      <c r="BN179" s="1321"/>
      <c r="BO179" s="1321"/>
      <c r="BP179" s="1321"/>
      <c r="BQ179" s="1321"/>
    </row>
    <row r="180" spans="1:69" s="1322" customFormat="1" ht="12.75">
      <c r="A180" s="1281">
        <v>1830</v>
      </c>
      <c r="B180" s="219" t="s">
        <v>89</v>
      </c>
      <c r="C180" s="1320">
        <f>'I4 BO ASSETS'!I38</f>
        <v>0</v>
      </c>
      <c r="D180" s="1321">
        <f t="shared" si="266"/>
        <v>0</v>
      </c>
      <c r="E180" s="1321">
        <f t="shared" si="266"/>
        <v>0</v>
      </c>
      <c r="F180" s="1321">
        <f t="shared" si="225"/>
        <v>0</v>
      </c>
      <c r="G180" s="1321">
        <f t="shared" ref="G180:Z180" si="269">$D180*G613</f>
        <v>0</v>
      </c>
      <c r="H180" s="1321">
        <f t="shared" si="269"/>
        <v>0</v>
      </c>
      <c r="I180" s="1321">
        <f t="shared" si="269"/>
        <v>0</v>
      </c>
      <c r="J180" s="1321">
        <f t="shared" si="269"/>
        <v>0</v>
      </c>
      <c r="K180" s="1321">
        <f t="shared" si="269"/>
        <v>0</v>
      </c>
      <c r="L180" s="1321">
        <f t="shared" si="269"/>
        <v>0</v>
      </c>
      <c r="M180" s="1321">
        <f t="shared" si="269"/>
        <v>0</v>
      </c>
      <c r="N180" s="1321">
        <f t="shared" si="269"/>
        <v>0</v>
      </c>
      <c r="O180" s="1321">
        <f t="shared" si="269"/>
        <v>0</v>
      </c>
      <c r="P180" s="1321">
        <f t="shared" si="269"/>
        <v>0</v>
      </c>
      <c r="Q180" s="1321">
        <f t="shared" si="269"/>
        <v>0</v>
      </c>
      <c r="R180" s="1321">
        <f t="shared" si="269"/>
        <v>0</v>
      </c>
      <c r="S180" s="1321">
        <f t="shared" si="269"/>
        <v>0</v>
      </c>
      <c r="T180" s="1321">
        <f t="shared" si="269"/>
        <v>0</v>
      </c>
      <c r="U180" s="1321">
        <f t="shared" si="269"/>
        <v>0</v>
      </c>
      <c r="V180" s="1321">
        <f t="shared" si="269"/>
        <v>0</v>
      </c>
      <c r="W180" s="1321">
        <f t="shared" si="269"/>
        <v>0</v>
      </c>
      <c r="X180" s="1321">
        <f t="shared" si="269"/>
        <v>0</v>
      </c>
      <c r="Y180" s="1321">
        <f t="shared" si="269"/>
        <v>0</v>
      </c>
      <c r="Z180" s="1321">
        <f t="shared" si="269"/>
        <v>0</v>
      </c>
      <c r="AA180" s="1321">
        <f t="shared" si="227"/>
        <v>0</v>
      </c>
      <c r="AB180" s="1321">
        <f t="shared" ref="AB180:AU180" si="270">$E180*AB613</f>
        <v>0</v>
      </c>
      <c r="AC180" s="1321">
        <f t="shared" si="270"/>
        <v>0</v>
      </c>
      <c r="AD180" s="1321">
        <f t="shared" si="270"/>
        <v>0</v>
      </c>
      <c r="AE180" s="1321">
        <f t="shared" si="270"/>
        <v>0</v>
      </c>
      <c r="AF180" s="1321">
        <f t="shared" si="270"/>
        <v>0</v>
      </c>
      <c r="AG180" s="1321">
        <f t="shared" si="270"/>
        <v>0</v>
      </c>
      <c r="AH180" s="1321">
        <f t="shared" si="270"/>
        <v>0</v>
      </c>
      <c r="AI180" s="1321">
        <f t="shared" si="270"/>
        <v>0</v>
      </c>
      <c r="AJ180" s="1321">
        <f t="shared" si="270"/>
        <v>0</v>
      </c>
      <c r="AK180" s="1321">
        <f t="shared" si="270"/>
        <v>0</v>
      </c>
      <c r="AL180" s="1321">
        <f t="shared" si="270"/>
        <v>0</v>
      </c>
      <c r="AM180" s="1321">
        <f t="shared" si="270"/>
        <v>0</v>
      </c>
      <c r="AN180" s="1321">
        <f t="shared" si="270"/>
        <v>0</v>
      </c>
      <c r="AO180" s="1321">
        <f t="shared" si="270"/>
        <v>0</v>
      </c>
      <c r="AP180" s="1321">
        <f t="shared" si="270"/>
        <v>0</v>
      </c>
      <c r="AQ180" s="1321">
        <f t="shared" si="270"/>
        <v>0</v>
      </c>
      <c r="AR180" s="1321">
        <f t="shared" si="270"/>
        <v>0</v>
      </c>
      <c r="AS180" s="1321">
        <f t="shared" si="270"/>
        <v>0</v>
      </c>
      <c r="AT180" s="1321">
        <f t="shared" si="270"/>
        <v>0</v>
      </c>
      <c r="AU180" s="1321">
        <f t="shared" si="270"/>
        <v>0</v>
      </c>
      <c r="AV180" s="1321">
        <f t="shared" si="229"/>
        <v>0</v>
      </c>
      <c r="AW180" s="1321"/>
      <c r="AX180" s="1321"/>
      <c r="AY180" s="1321"/>
      <c r="AZ180" s="1321"/>
      <c r="BA180" s="1321"/>
      <c r="BB180" s="1321"/>
      <c r="BC180" s="1321"/>
      <c r="BD180" s="1321"/>
      <c r="BE180" s="1321"/>
      <c r="BF180" s="1321"/>
      <c r="BG180" s="1321"/>
      <c r="BH180" s="1321"/>
      <c r="BI180" s="1321"/>
      <c r="BJ180" s="1321"/>
      <c r="BK180" s="1321"/>
      <c r="BL180" s="1321"/>
      <c r="BM180" s="1321"/>
      <c r="BN180" s="1321"/>
      <c r="BO180" s="1321"/>
      <c r="BP180" s="1321"/>
      <c r="BQ180" s="1321"/>
    </row>
    <row r="181" spans="1:69" s="1322" customFormat="1" ht="25.5">
      <c r="A181" s="1281" t="s">
        <v>831</v>
      </c>
      <c r="B181" s="219" t="s">
        <v>367</v>
      </c>
      <c r="C181" s="1320">
        <f>'I4 BO ASSETS'!I39</f>
        <v>0</v>
      </c>
      <c r="D181" s="1321">
        <f t="shared" si="266"/>
        <v>0</v>
      </c>
      <c r="E181" s="1321">
        <f t="shared" si="266"/>
        <v>0</v>
      </c>
      <c r="F181" s="1321">
        <f t="shared" si="225"/>
        <v>0</v>
      </c>
      <c r="G181" s="1321">
        <f t="shared" ref="G181:Z181" si="271">$D181*G614</f>
        <v>0</v>
      </c>
      <c r="H181" s="1321">
        <f t="shared" si="271"/>
        <v>0</v>
      </c>
      <c r="I181" s="1321">
        <f t="shared" si="271"/>
        <v>0</v>
      </c>
      <c r="J181" s="1321">
        <f t="shared" si="271"/>
        <v>0</v>
      </c>
      <c r="K181" s="1321">
        <f t="shared" si="271"/>
        <v>0</v>
      </c>
      <c r="L181" s="1321">
        <f t="shared" si="271"/>
        <v>0</v>
      </c>
      <c r="M181" s="1321">
        <f t="shared" si="271"/>
        <v>0</v>
      </c>
      <c r="N181" s="1321">
        <f t="shared" si="271"/>
        <v>0</v>
      </c>
      <c r="O181" s="1321">
        <f t="shared" si="271"/>
        <v>0</v>
      </c>
      <c r="P181" s="1321">
        <f t="shared" si="271"/>
        <v>0</v>
      </c>
      <c r="Q181" s="1321">
        <f t="shared" si="271"/>
        <v>0</v>
      </c>
      <c r="R181" s="1321">
        <f t="shared" si="271"/>
        <v>0</v>
      </c>
      <c r="S181" s="1321">
        <f t="shared" si="271"/>
        <v>0</v>
      </c>
      <c r="T181" s="1321">
        <f t="shared" si="271"/>
        <v>0</v>
      </c>
      <c r="U181" s="1321">
        <f t="shared" si="271"/>
        <v>0</v>
      </c>
      <c r="V181" s="1321">
        <f t="shared" si="271"/>
        <v>0</v>
      </c>
      <c r="W181" s="1321">
        <f t="shared" si="271"/>
        <v>0</v>
      </c>
      <c r="X181" s="1321">
        <f t="shared" si="271"/>
        <v>0</v>
      </c>
      <c r="Y181" s="1321">
        <f t="shared" si="271"/>
        <v>0</v>
      </c>
      <c r="Z181" s="1321">
        <f t="shared" si="271"/>
        <v>0</v>
      </c>
      <c r="AA181" s="1321">
        <f t="shared" si="227"/>
        <v>0</v>
      </c>
      <c r="AB181" s="1321">
        <f t="shared" ref="AB181:AU181" si="272">$E181*AB614</f>
        <v>0</v>
      </c>
      <c r="AC181" s="1321">
        <f t="shared" si="272"/>
        <v>0</v>
      </c>
      <c r="AD181" s="1321">
        <f t="shared" si="272"/>
        <v>0</v>
      </c>
      <c r="AE181" s="1321">
        <f t="shared" si="272"/>
        <v>0</v>
      </c>
      <c r="AF181" s="1321">
        <f t="shared" si="272"/>
        <v>0</v>
      </c>
      <c r="AG181" s="1321">
        <f t="shared" si="272"/>
        <v>0</v>
      </c>
      <c r="AH181" s="1321">
        <f t="shared" si="272"/>
        <v>0</v>
      </c>
      <c r="AI181" s="1321">
        <f t="shared" si="272"/>
        <v>0</v>
      </c>
      <c r="AJ181" s="1321">
        <f t="shared" si="272"/>
        <v>0</v>
      </c>
      <c r="AK181" s="1321">
        <f t="shared" si="272"/>
        <v>0</v>
      </c>
      <c r="AL181" s="1321">
        <f t="shared" si="272"/>
        <v>0</v>
      </c>
      <c r="AM181" s="1321">
        <f t="shared" si="272"/>
        <v>0</v>
      </c>
      <c r="AN181" s="1321">
        <f t="shared" si="272"/>
        <v>0</v>
      </c>
      <c r="AO181" s="1321">
        <f t="shared" si="272"/>
        <v>0</v>
      </c>
      <c r="AP181" s="1321">
        <f t="shared" si="272"/>
        <v>0</v>
      </c>
      <c r="AQ181" s="1321">
        <f t="shared" si="272"/>
        <v>0</v>
      </c>
      <c r="AR181" s="1321">
        <f t="shared" si="272"/>
        <v>0</v>
      </c>
      <c r="AS181" s="1321">
        <f t="shared" si="272"/>
        <v>0</v>
      </c>
      <c r="AT181" s="1321">
        <f t="shared" si="272"/>
        <v>0</v>
      </c>
      <c r="AU181" s="1321">
        <f t="shared" si="272"/>
        <v>0</v>
      </c>
      <c r="AV181" s="1321">
        <f t="shared" si="229"/>
        <v>0</v>
      </c>
      <c r="AW181" s="1321"/>
      <c r="AX181" s="1321"/>
      <c r="AY181" s="1321"/>
      <c r="AZ181" s="1321"/>
      <c r="BA181" s="1321"/>
      <c r="BB181" s="1321"/>
      <c r="BC181" s="1321"/>
      <c r="BD181" s="1321"/>
      <c r="BE181" s="1321"/>
      <c r="BF181" s="1321"/>
      <c r="BG181" s="1321"/>
      <c r="BH181" s="1321"/>
      <c r="BI181" s="1321"/>
      <c r="BJ181" s="1321"/>
      <c r="BK181" s="1321"/>
      <c r="BL181" s="1321"/>
      <c r="BM181" s="1321"/>
      <c r="BN181" s="1321"/>
      <c r="BO181" s="1321"/>
      <c r="BP181" s="1321"/>
      <c r="BQ181" s="1321"/>
    </row>
    <row r="182" spans="1:69" s="1322" customFormat="1" ht="12.75">
      <c r="A182" s="1281" t="s">
        <v>832</v>
      </c>
      <c r="B182" s="219" t="s">
        <v>368</v>
      </c>
      <c r="C182" s="1320">
        <f>'I4 BO ASSETS'!I40</f>
        <v>-1894119.942</v>
      </c>
      <c r="D182" s="1321">
        <f t="shared" si="266"/>
        <v>-1136471.9652</v>
      </c>
      <c r="E182" s="1321">
        <f t="shared" si="266"/>
        <v>-757647.97680000006</v>
      </c>
      <c r="F182" s="1321">
        <f t="shared" si="225"/>
        <v>-1894119.942</v>
      </c>
      <c r="G182" s="1321">
        <f t="shared" ref="G182:Z182" si="273">$D182*G615</f>
        <v>-549270.07977116411</v>
      </c>
      <c r="H182" s="1321">
        <f t="shared" si="273"/>
        <v>-288658.40354807454</v>
      </c>
      <c r="I182" s="1321">
        <f t="shared" si="273"/>
        <v>-296177.15535016323</v>
      </c>
      <c r="J182" s="1321">
        <f t="shared" si="273"/>
        <v>0</v>
      </c>
      <c r="K182" s="1321">
        <f t="shared" si="273"/>
        <v>0</v>
      </c>
      <c r="L182" s="1321">
        <f t="shared" si="273"/>
        <v>0</v>
      </c>
      <c r="M182" s="1321">
        <f t="shared" si="273"/>
        <v>-575.79373978446108</v>
      </c>
      <c r="N182" s="1321">
        <f t="shared" si="273"/>
        <v>0</v>
      </c>
      <c r="O182" s="1321">
        <f t="shared" si="273"/>
        <v>-1790.5327908136148</v>
      </c>
      <c r="P182" s="1321">
        <f t="shared" si="273"/>
        <v>0</v>
      </c>
      <c r="Q182" s="1321">
        <f t="shared" si="273"/>
        <v>0</v>
      </c>
      <c r="R182" s="1321">
        <f t="shared" si="273"/>
        <v>0</v>
      </c>
      <c r="S182" s="1321">
        <f t="shared" si="273"/>
        <v>0</v>
      </c>
      <c r="T182" s="1321">
        <f t="shared" si="273"/>
        <v>0</v>
      </c>
      <c r="U182" s="1321">
        <f t="shared" si="273"/>
        <v>0</v>
      </c>
      <c r="V182" s="1321">
        <f t="shared" si="273"/>
        <v>0</v>
      </c>
      <c r="W182" s="1321">
        <f t="shared" si="273"/>
        <v>0</v>
      </c>
      <c r="X182" s="1321">
        <f t="shared" si="273"/>
        <v>0</v>
      </c>
      <c r="Y182" s="1321">
        <f t="shared" si="273"/>
        <v>0</v>
      </c>
      <c r="Z182" s="1321">
        <f t="shared" si="273"/>
        <v>0</v>
      </c>
      <c r="AA182" s="1321">
        <f t="shared" si="227"/>
        <v>-1136471.9652</v>
      </c>
      <c r="AB182" s="1321">
        <f t="shared" ref="AB182:AU182" si="274">$E182*AB615</f>
        <v>-632173.93955668283</v>
      </c>
      <c r="AC182" s="1321">
        <f t="shared" si="274"/>
        <v>-77820.804109561257</v>
      </c>
      <c r="AD182" s="1321">
        <f t="shared" si="274"/>
        <v>-9031.0562793811823</v>
      </c>
      <c r="AE182" s="1321">
        <f t="shared" si="274"/>
        <v>0</v>
      </c>
      <c r="AF182" s="1321">
        <f t="shared" si="274"/>
        <v>0</v>
      </c>
      <c r="AG182" s="1321">
        <f t="shared" si="274"/>
        <v>0</v>
      </c>
      <c r="AH182" s="1321">
        <f t="shared" si="274"/>
        <v>-37469.276052751717</v>
      </c>
      <c r="AI182" s="1321">
        <f t="shared" si="274"/>
        <v>0</v>
      </c>
      <c r="AJ182" s="1321">
        <f t="shared" si="274"/>
        <v>-1152.9008016231298</v>
      </c>
      <c r="AK182" s="1321">
        <f t="shared" si="274"/>
        <v>0</v>
      </c>
      <c r="AL182" s="1321">
        <f t="shared" si="274"/>
        <v>0</v>
      </c>
      <c r="AM182" s="1321">
        <f t="shared" si="274"/>
        <v>0</v>
      </c>
      <c r="AN182" s="1321">
        <f t="shared" si="274"/>
        <v>0</v>
      </c>
      <c r="AO182" s="1321">
        <f t="shared" si="274"/>
        <v>0</v>
      </c>
      <c r="AP182" s="1321">
        <f t="shared" si="274"/>
        <v>0</v>
      </c>
      <c r="AQ182" s="1321">
        <f t="shared" si="274"/>
        <v>0</v>
      </c>
      <c r="AR182" s="1321">
        <f t="shared" si="274"/>
        <v>0</v>
      </c>
      <c r="AS182" s="1321">
        <f t="shared" si="274"/>
        <v>0</v>
      </c>
      <c r="AT182" s="1321">
        <f t="shared" si="274"/>
        <v>0</v>
      </c>
      <c r="AU182" s="1321">
        <f t="shared" si="274"/>
        <v>0</v>
      </c>
      <c r="AV182" s="1321">
        <f t="shared" si="229"/>
        <v>-757647.97680000006</v>
      </c>
      <c r="AW182" s="1321"/>
      <c r="AX182" s="1321"/>
      <c r="AY182" s="1321"/>
      <c r="AZ182" s="1321"/>
      <c r="BA182" s="1321"/>
      <c r="BB182" s="1321"/>
      <c r="BC182" s="1321"/>
      <c r="BD182" s="1321"/>
      <c r="BE182" s="1321"/>
      <c r="BF182" s="1321"/>
      <c r="BG182" s="1321"/>
      <c r="BH182" s="1321"/>
      <c r="BI182" s="1321"/>
      <c r="BJ182" s="1321"/>
      <c r="BK182" s="1321"/>
      <c r="BL182" s="1321"/>
      <c r="BM182" s="1321"/>
      <c r="BN182" s="1321"/>
      <c r="BO182" s="1321"/>
      <c r="BP182" s="1321"/>
      <c r="BQ182" s="1321"/>
    </row>
    <row r="183" spans="1:69" s="1322" customFormat="1" ht="12.75">
      <c r="A183" s="1281" t="s">
        <v>833</v>
      </c>
      <c r="B183" s="219" t="s">
        <v>391</v>
      </c>
      <c r="C183" s="1320">
        <f>'I4 BO ASSETS'!I41</f>
        <v>-313479.05800000002</v>
      </c>
      <c r="D183" s="1321">
        <f t="shared" si="266"/>
        <v>-188087.43480000002</v>
      </c>
      <c r="E183" s="1321">
        <f t="shared" si="266"/>
        <v>-125391.62320000002</v>
      </c>
      <c r="F183" s="1321">
        <f t="shared" si="225"/>
        <v>-313479.05800000002</v>
      </c>
      <c r="G183" s="1321">
        <f t="shared" ref="G183:Z183" si="275">$D183*G616</f>
        <v>-122945.89839845801</v>
      </c>
      <c r="H183" s="1321">
        <f t="shared" si="275"/>
        <v>-64611.869572921547</v>
      </c>
      <c r="I183" s="1321">
        <f t="shared" si="275"/>
        <v>0</v>
      </c>
      <c r="J183" s="1321">
        <f t="shared" si="275"/>
        <v>0</v>
      </c>
      <c r="K183" s="1321">
        <f t="shared" si="275"/>
        <v>0</v>
      </c>
      <c r="L183" s="1321">
        <f t="shared" si="275"/>
        <v>0</v>
      </c>
      <c r="M183" s="1321">
        <f t="shared" si="275"/>
        <v>-128.8828232906871</v>
      </c>
      <c r="N183" s="1321">
        <f t="shared" si="275"/>
        <v>0</v>
      </c>
      <c r="O183" s="1321">
        <f t="shared" si="275"/>
        <v>-400.7840053297495</v>
      </c>
      <c r="P183" s="1321">
        <f t="shared" si="275"/>
        <v>0</v>
      </c>
      <c r="Q183" s="1321">
        <f t="shared" si="275"/>
        <v>0</v>
      </c>
      <c r="R183" s="1321">
        <f t="shared" si="275"/>
        <v>0</v>
      </c>
      <c r="S183" s="1321">
        <f t="shared" si="275"/>
        <v>0</v>
      </c>
      <c r="T183" s="1321">
        <f t="shared" si="275"/>
        <v>0</v>
      </c>
      <c r="U183" s="1321">
        <f t="shared" si="275"/>
        <v>0</v>
      </c>
      <c r="V183" s="1321">
        <f t="shared" si="275"/>
        <v>0</v>
      </c>
      <c r="W183" s="1321">
        <f t="shared" si="275"/>
        <v>0</v>
      </c>
      <c r="X183" s="1321">
        <f t="shared" si="275"/>
        <v>0</v>
      </c>
      <c r="Y183" s="1321">
        <f t="shared" si="275"/>
        <v>0</v>
      </c>
      <c r="Z183" s="1321">
        <f t="shared" si="275"/>
        <v>0</v>
      </c>
      <c r="AA183" s="1321">
        <f t="shared" si="227"/>
        <v>-188087.43479999999</v>
      </c>
      <c r="AB183" s="1321">
        <f t="shared" ref="AB183:AU183" si="276">$E183*AB616</f>
        <v>-105887.69002258728</v>
      </c>
      <c r="AC183" s="1321">
        <f t="shared" si="276"/>
        <v>-13034.806826488708</v>
      </c>
      <c r="AD183" s="1321">
        <f t="shared" si="276"/>
        <v>0</v>
      </c>
      <c r="AE183" s="1321">
        <f t="shared" si="276"/>
        <v>0</v>
      </c>
      <c r="AF183" s="1321">
        <f t="shared" si="276"/>
        <v>0</v>
      </c>
      <c r="AG183" s="1321">
        <f t="shared" si="276"/>
        <v>0</v>
      </c>
      <c r="AH183" s="1321">
        <f t="shared" si="276"/>
        <v>-6276.0181016427114</v>
      </c>
      <c r="AI183" s="1321">
        <f t="shared" si="276"/>
        <v>0</v>
      </c>
      <c r="AJ183" s="1321">
        <f t="shared" si="276"/>
        <v>-193.10824928131419</v>
      </c>
      <c r="AK183" s="1321">
        <f t="shared" si="276"/>
        <v>0</v>
      </c>
      <c r="AL183" s="1321">
        <f t="shared" si="276"/>
        <v>0</v>
      </c>
      <c r="AM183" s="1321">
        <f t="shared" si="276"/>
        <v>0</v>
      </c>
      <c r="AN183" s="1321">
        <f t="shared" si="276"/>
        <v>0</v>
      </c>
      <c r="AO183" s="1321">
        <f t="shared" si="276"/>
        <v>0</v>
      </c>
      <c r="AP183" s="1321">
        <f t="shared" si="276"/>
        <v>0</v>
      </c>
      <c r="AQ183" s="1321">
        <f t="shared" si="276"/>
        <v>0</v>
      </c>
      <c r="AR183" s="1321">
        <f t="shared" si="276"/>
        <v>0</v>
      </c>
      <c r="AS183" s="1321">
        <f t="shared" si="276"/>
        <v>0</v>
      </c>
      <c r="AT183" s="1321">
        <f t="shared" si="276"/>
        <v>0</v>
      </c>
      <c r="AU183" s="1321">
        <f t="shared" si="276"/>
        <v>0</v>
      </c>
      <c r="AV183" s="1321">
        <f t="shared" si="229"/>
        <v>-125391.62320000002</v>
      </c>
      <c r="AW183" s="1321"/>
      <c r="AX183" s="1321"/>
      <c r="AY183" s="1321"/>
      <c r="AZ183" s="1321"/>
      <c r="BA183" s="1321"/>
      <c r="BB183" s="1321"/>
      <c r="BC183" s="1321"/>
      <c r="BD183" s="1321"/>
      <c r="BE183" s="1321"/>
      <c r="BF183" s="1321"/>
      <c r="BG183" s="1321"/>
      <c r="BH183" s="1321"/>
      <c r="BI183" s="1321"/>
      <c r="BJ183" s="1321"/>
      <c r="BK183" s="1321"/>
      <c r="BL183" s="1321"/>
      <c r="BM183" s="1321"/>
      <c r="BN183" s="1321"/>
      <c r="BO183" s="1321"/>
      <c r="BP183" s="1321"/>
      <c r="BQ183" s="1321"/>
    </row>
    <row r="184" spans="1:69" s="1322" customFormat="1" ht="12.75">
      <c r="A184" s="1281">
        <v>1835</v>
      </c>
      <c r="B184" s="219" t="s">
        <v>75</v>
      </c>
      <c r="C184" s="1320">
        <f>'I4 BO ASSETS'!I42</f>
        <v>0</v>
      </c>
      <c r="D184" s="1321">
        <f t="shared" si="266"/>
        <v>0</v>
      </c>
      <c r="E184" s="1321">
        <f t="shared" si="266"/>
        <v>0</v>
      </c>
      <c r="F184" s="1321">
        <f t="shared" si="225"/>
        <v>0</v>
      </c>
      <c r="G184" s="1321">
        <f t="shared" ref="G184:Z184" si="277">$D184*G617</f>
        <v>0</v>
      </c>
      <c r="H184" s="1321">
        <f t="shared" si="277"/>
        <v>0</v>
      </c>
      <c r="I184" s="1321">
        <f t="shared" si="277"/>
        <v>0</v>
      </c>
      <c r="J184" s="1321">
        <f t="shared" si="277"/>
        <v>0</v>
      </c>
      <c r="K184" s="1321">
        <f t="shared" si="277"/>
        <v>0</v>
      </c>
      <c r="L184" s="1321">
        <f t="shared" si="277"/>
        <v>0</v>
      </c>
      <c r="M184" s="1321">
        <f t="shared" si="277"/>
        <v>0</v>
      </c>
      <c r="N184" s="1321">
        <f t="shared" si="277"/>
        <v>0</v>
      </c>
      <c r="O184" s="1321">
        <f t="shared" si="277"/>
        <v>0</v>
      </c>
      <c r="P184" s="1321">
        <f t="shared" si="277"/>
        <v>0</v>
      </c>
      <c r="Q184" s="1321">
        <f t="shared" si="277"/>
        <v>0</v>
      </c>
      <c r="R184" s="1321">
        <f t="shared" si="277"/>
        <v>0</v>
      </c>
      <c r="S184" s="1321">
        <f t="shared" si="277"/>
        <v>0</v>
      </c>
      <c r="T184" s="1321">
        <f t="shared" si="277"/>
        <v>0</v>
      </c>
      <c r="U184" s="1321">
        <f t="shared" si="277"/>
        <v>0</v>
      </c>
      <c r="V184" s="1321">
        <f t="shared" si="277"/>
        <v>0</v>
      </c>
      <c r="W184" s="1321">
        <f t="shared" si="277"/>
        <v>0</v>
      </c>
      <c r="X184" s="1321">
        <f t="shared" si="277"/>
        <v>0</v>
      </c>
      <c r="Y184" s="1321">
        <f t="shared" si="277"/>
        <v>0</v>
      </c>
      <c r="Z184" s="1321">
        <f t="shared" si="277"/>
        <v>0</v>
      </c>
      <c r="AA184" s="1321">
        <f t="shared" si="227"/>
        <v>0</v>
      </c>
      <c r="AB184" s="1321">
        <f t="shared" ref="AB184:AU184" si="278">$E184*AB617</f>
        <v>0</v>
      </c>
      <c r="AC184" s="1321">
        <f t="shared" si="278"/>
        <v>0</v>
      </c>
      <c r="AD184" s="1321">
        <f t="shared" si="278"/>
        <v>0</v>
      </c>
      <c r="AE184" s="1321">
        <f t="shared" si="278"/>
        <v>0</v>
      </c>
      <c r="AF184" s="1321">
        <f t="shared" si="278"/>
        <v>0</v>
      </c>
      <c r="AG184" s="1321">
        <f t="shared" si="278"/>
        <v>0</v>
      </c>
      <c r="AH184" s="1321">
        <f t="shared" si="278"/>
        <v>0</v>
      </c>
      <c r="AI184" s="1321">
        <f t="shared" si="278"/>
        <v>0</v>
      </c>
      <c r="AJ184" s="1321">
        <f t="shared" si="278"/>
        <v>0</v>
      </c>
      <c r="AK184" s="1321">
        <f t="shared" si="278"/>
        <v>0</v>
      </c>
      <c r="AL184" s="1321">
        <f t="shared" si="278"/>
        <v>0</v>
      </c>
      <c r="AM184" s="1321">
        <f t="shared" si="278"/>
        <v>0</v>
      </c>
      <c r="AN184" s="1321">
        <f t="shared" si="278"/>
        <v>0</v>
      </c>
      <c r="AO184" s="1321">
        <f t="shared" si="278"/>
        <v>0</v>
      </c>
      <c r="AP184" s="1321">
        <f t="shared" si="278"/>
        <v>0</v>
      </c>
      <c r="AQ184" s="1321">
        <f t="shared" si="278"/>
        <v>0</v>
      </c>
      <c r="AR184" s="1321">
        <f t="shared" si="278"/>
        <v>0</v>
      </c>
      <c r="AS184" s="1321">
        <f t="shared" si="278"/>
        <v>0</v>
      </c>
      <c r="AT184" s="1321">
        <f t="shared" si="278"/>
        <v>0</v>
      </c>
      <c r="AU184" s="1321">
        <f t="shared" si="278"/>
        <v>0</v>
      </c>
      <c r="AV184" s="1321">
        <f t="shared" si="229"/>
        <v>0</v>
      </c>
      <c r="AW184" s="1321"/>
      <c r="AX184" s="1321"/>
      <c r="AY184" s="1321"/>
      <c r="AZ184" s="1321"/>
      <c r="BA184" s="1321"/>
      <c r="BB184" s="1321"/>
      <c r="BC184" s="1321"/>
      <c r="BD184" s="1321"/>
      <c r="BE184" s="1321"/>
      <c r="BF184" s="1321"/>
      <c r="BG184" s="1321"/>
      <c r="BH184" s="1321"/>
      <c r="BI184" s="1321"/>
      <c r="BJ184" s="1321"/>
      <c r="BK184" s="1321"/>
      <c r="BL184" s="1321"/>
      <c r="BM184" s="1321"/>
      <c r="BN184" s="1321"/>
      <c r="BO184" s="1321"/>
      <c r="BP184" s="1321"/>
      <c r="BQ184" s="1321"/>
    </row>
    <row r="185" spans="1:69" s="1322" customFormat="1" ht="25.5">
      <c r="A185" s="1281" t="s">
        <v>834</v>
      </c>
      <c r="B185" s="219" t="s">
        <v>392</v>
      </c>
      <c r="C185" s="1320">
        <f>'I4 BO ASSETS'!I43</f>
        <v>0</v>
      </c>
      <c r="D185" s="1321">
        <f t="shared" si="266"/>
        <v>0</v>
      </c>
      <c r="E185" s="1321">
        <f t="shared" si="266"/>
        <v>0</v>
      </c>
      <c r="F185" s="1321">
        <f t="shared" si="225"/>
        <v>0</v>
      </c>
      <c r="G185" s="1321">
        <f t="shared" ref="G185:Z185" si="279">$D185*G618</f>
        <v>0</v>
      </c>
      <c r="H185" s="1321">
        <f t="shared" si="279"/>
        <v>0</v>
      </c>
      <c r="I185" s="1321">
        <f t="shared" si="279"/>
        <v>0</v>
      </c>
      <c r="J185" s="1321">
        <f t="shared" si="279"/>
        <v>0</v>
      </c>
      <c r="K185" s="1321">
        <f t="shared" si="279"/>
        <v>0</v>
      </c>
      <c r="L185" s="1321">
        <f t="shared" si="279"/>
        <v>0</v>
      </c>
      <c r="M185" s="1321">
        <f t="shared" si="279"/>
        <v>0</v>
      </c>
      <c r="N185" s="1321">
        <f t="shared" si="279"/>
        <v>0</v>
      </c>
      <c r="O185" s="1321">
        <f t="shared" si="279"/>
        <v>0</v>
      </c>
      <c r="P185" s="1321">
        <f t="shared" si="279"/>
        <v>0</v>
      </c>
      <c r="Q185" s="1321">
        <f t="shared" si="279"/>
        <v>0</v>
      </c>
      <c r="R185" s="1321">
        <f t="shared" si="279"/>
        <v>0</v>
      </c>
      <c r="S185" s="1321">
        <f t="shared" si="279"/>
        <v>0</v>
      </c>
      <c r="T185" s="1321">
        <f t="shared" si="279"/>
        <v>0</v>
      </c>
      <c r="U185" s="1321">
        <f t="shared" si="279"/>
        <v>0</v>
      </c>
      <c r="V185" s="1321">
        <f t="shared" si="279"/>
        <v>0</v>
      </c>
      <c r="W185" s="1321">
        <f t="shared" si="279"/>
        <v>0</v>
      </c>
      <c r="X185" s="1321">
        <f t="shared" si="279"/>
        <v>0</v>
      </c>
      <c r="Y185" s="1321">
        <f t="shared" si="279"/>
        <v>0</v>
      </c>
      <c r="Z185" s="1321">
        <f t="shared" si="279"/>
        <v>0</v>
      </c>
      <c r="AA185" s="1321">
        <f t="shared" si="227"/>
        <v>0</v>
      </c>
      <c r="AB185" s="1321">
        <f t="shared" ref="AB185:AU185" si="280">$E185*AB618</f>
        <v>0</v>
      </c>
      <c r="AC185" s="1321">
        <f t="shared" si="280"/>
        <v>0</v>
      </c>
      <c r="AD185" s="1321">
        <f t="shared" si="280"/>
        <v>0</v>
      </c>
      <c r="AE185" s="1321">
        <f t="shared" si="280"/>
        <v>0</v>
      </c>
      <c r="AF185" s="1321">
        <f t="shared" si="280"/>
        <v>0</v>
      </c>
      <c r="AG185" s="1321">
        <f t="shared" si="280"/>
        <v>0</v>
      </c>
      <c r="AH185" s="1321">
        <f t="shared" si="280"/>
        <v>0</v>
      </c>
      <c r="AI185" s="1321">
        <f t="shared" si="280"/>
        <v>0</v>
      </c>
      <c r="AJ185" s="1321">
        <f t="shared" si="280"/>
        <v>0</v>
      </c>
      <c r="AK185" s="1321">
        <f t="shared" si="280"/>
        <v>0</v>
      </c>
      <c r="AL185" s="1321">
        <f t="shared" si="280"/>
        <v>0</v>
      </c>
      <c r="AM185" s="1321">
        <f t="shared" si="280"/>
        <v>0</v>
      </c>
      <c r="AN185" s="1321">
        <f t="shared" si="280"/>
        <v>0</v>
      </c>
      <c r="AO185" s="1321">
        <f t="shared" si="280"/>
        <v>0</v>
      </c>
      <c r="AP185" s="1321">
        <f t="shared" si="280"/>
        <v>0</v>
      </c>
      <c r="AQ185" s="1321">
        <f t="shared" si="280"/>
        <v>0</v>
      </c>
      <c r="AR185" s="1321">
        <f t="shared" si="280"/>
        <v>0</v>
      </c>
      <c r="AS185" s="1321">
        <f t="shared" si="280"/>
        <v>0</v>
      </c>
      <c r="AT185" s="1321">
        <f t="shared" si="280"/>
        <v>0</v>
      </c>
      <c r="AU185" s="1321">
        <f t="shared" si="280"/>
        <v>0</v>
      </c>
      <c r="AV185" s="1321">
        <f t="shared" si="229"/>
        <v>0</v>
      </c>
      <c r="AW185" s="1321"/>
      <c r="AX185" s="1321"/>
      <c r="AY185" s="1321"/>
      <c r="AZ185" s="1321"/>
      <c r="BA185" s="1321"/>
      <c r="BB185" s="1321"/>
      <c r="BC185" s="1321"/>
      <c r="BD185" s="1321"/>
      <c r="BE185" s="1321"/>
      <c r="BF185" s="1321"/>
      <c r="BG185" s="1321"/>
      <c r="BH185" s="1321"/>
      <c r="BI185" s="1321"/>
      <c r="BJ185" s="1321"/>
      <c r="BK185" s="1321"/>
      <c r="BL185" s="1321"/>
      <c r="BM185" s="1321"/>
      <c r="BN185" s="1321"/>
      <c r="BO185" s="1321"/>
      <c r="BP185" s="1321"/>
      <c r="BQ185" s="1321"/>
    </row>
    <row r="186" spans="1:69" s="1322" customFormat="1" ht="25.5">
      <c r="A186" s="1281" t="s">
        <v>835</v>
      </c>
      <c r="B186" s="219" t="s">
        <v>393</v>
      </c>
      <c r="C186" s="1320">
        <f>'I4 BO ASSETS'!I44</f>
        <v>-750345.67300000007</v>
      </c>
      <c r="D186" s="1321">
        <f t="shared" si="266"/>
        <v>-450207.40380000003</v>
      </c>
      <c r="E186" s="1321">
        <f t="shared" si="266"/>
        <v>-300138.26920000004</v>
      </c>
      <c r="F186" s="1321">
        <f t="shared" si="225"/>
        <v>-750345.67300000007</v>
      </c>
      <c r="G186" s="1321">
        <f t="shared" ref="G186:Z186" si="281">$D186*G619</f>
        <v>-217590.45904425508</v>
      </c>
      <c r="H186" s="1321">
        <f t="shared" si="281"/>
        <v>-114350.5114299597</v>
      </c>
      <c r="I186" s="1321">
        <f t="shared" si="281"/>
        <v>-117329.02549127155</v>
      </c>
      <c r="J186" s="1321">
        <f t="shared" si="281"/>
        <v>0</v>
      </c>
      <c r="K186" s="1321">
        <f t="shared" si="281"/>
        <v>0</v>
      </c>
      <c r="L186" s="1321">
        <f t="shared" si="281"/>
        <v>0</v>
      </c>
      <c r="M186" s="1321">
        <f t="shared" si="281"/>
        <v>-228.09766773880384</v>
      </c>
      <c r="N186" s="1321">
        <f t="shared" si="281"/>
        <v>0</v>
      </c>
      <c r="O186" s="1321">
        <f t="shared" si="281"/>
        <v>-709.31016677486105</v>
      </c>
      <c r="P186" s="1321">
        <f t="shared" si="281"/>
        <v>0</v>
      </c>
      <c r="Q186" s="1321">
        <f t="shared" si="281"/>
        <v>0</v>
      </c>
      <c r="R186" s="1321">
        <f t="shared" si="281"/>
        <v>0</v>
      </c>
      <c r="S186" s="1321">
        <f t="shared" si="281"/>
        <v>0</v>
      </c>
      <c r="T186" s="1321">
        <f t="shared" si="281"/>
        <v>0</v>
      </c>
      <c r="U186" s="1321">
        <f t="shared" si="281"/>
        <v>0</v>
      </c>
      <c r="V186" s="1321">
        <f t="shared" si="281"/>
        <v>0</v>
      </c>
      <c r="W186" s="1321">
        <f t="shared" si="281"/>
        <v>0</v>
      </c>
      <c r="X186" s="1321">
        <f t="shared" si="281"/>
        <v>0</v>
      </c>
      <c r="Y186" s="1321">
        <f t="shared" si="281"/>
        <v>0</v>
      </c>
      <c r="Z186" s="1321">
        <f t="shared" si="281"/>
        <v>0</v>
      </c>
      <c r="AA186" s="1321">
        <f t="shared" si="227"/>
        <v>-450207.40379999991</v>
      </c>
      <c r="AB186" s="1321">
        <f t="shared" ref="AB186:AU186" si="282">$E186*AB619</f>
        <v>-250432.38794521941</v>
      </c>
      <c r="AC186" s="1321">
        <f t="shared" si="282"/>
        <v>-30828.303075323362</v>
      </c>
      <c r="AD186" s="1321">
        <f t="shared" si="282"/>
        <v>-3577.6055420745629</v>
      </c>
      <c r="AE186" s="1321">
        <f t="shared" si="282"/>
        <v>0</v>
      </c>
      <c r="AF186" s="1321">
        <f t="shared" si="282"/>
        <v>0</v>
      </c>
      <c r="AG186" s="1321">
        <f t="shared" si="282"/>
        <v>0</v>
      </c>
      <c r="AH186" s="1321">
        <f t="shared" si="282"/>
        <v>-14843.257036266803</v>
      </c>
      <c r="AI186" s="1321">
        <f t="shared" si="282"/>
        <v>0</v>
      </c>
      <c r="AJ186" s="1321">
        <f t="shared" si="282"/>
        <v>-456.71560111590168</v>
      </c>
      <c r="AK186" s="1321">
        <f t="shared" si="282"/>
        <v>0</v>
      </c>
      <c r="AL186" s="1321">
        <f t="shared" si="282"/>
        <v>0</v>
      </c>
      <c r="AM186" s="1321">
        <f t="shared" si="282"/>
        <v>0</v>
      </c>
      <c r="AN186" s="1321">
        <f t="shared" si="282"/>
        <v>0</v>
      </c>
      <c r="AO186" s="1321">
        <f t="shared" si="282"/>
        <v>0</v>
      </c>
      <c r="AP186" s="1321">
        <f t="shared" si="282"/>
        <v>0</v>
      </c>
      <c r="AQ186" s="1321">
        <f t="shared" si="282"/>
        <v>0</v>
      </c>
      <c r="AR186" s="1321">
        <f t="shared" si="282"/>
        <v>0</v>
      </c>
      <c r="AS186" s="1321">
        <f t="shared" si="282"/>
        <v>0</v>
      </c>
      <c r="AT186" s="1321">
        <f t="shared" si="282"/>
        <v>0</v>
      </c>
      <c r="AU186" s="1321">
        <f t="shared" si="282"/>
        <v>0</v>
      </c>
      <c r="AV186" s="1321">
        <f t="shared" si="229"/>
        <v>-300138.26919999998</v>
      </c>
      <c r="AW186" s="1321"/>
      <c r="AX186" s="1321"/>
      <c r="AY186" s="1321"/>
      <c r="AZ186" s="1321"/>
      <c r="BA186" s="1321"/>
      <c r="BB186" s="1321"/>
      <c r="BC186" s="1321"/>
      <c r="BD186" s="1321"/>
      <c r="BE186" s="1321"/>
      <c r="BF186" s="1321"/>
      <c r="BG186" s="1321"/>
      <c r="BH186" s="1321"/>
      <c r="BI186" s="1321"/>
      <c r="BJ186" s="1321"/>
      <c r="BK186" s="1321"/>
      <c r="BL186" s="1321"/>
      <c r="BM186" s="1321"/>
      <c r="BN186" s="1321"/>
      <c r="BO186" s="1321"/>
      <c r="BP186" s="1321"/>
      <c r="BQ186" s="1321"/>
    </row>
    <row r="187" spans="1:69" s="1322" customFormat="1" ht="25.5">
      <c r="A187" s="1281" t="s">
        <v>836</v>
      </c>
      <c r="B187" s="219" t="s">
        <v>394</v>
      </c>
      <c r="C187" s="1320">
        <f>'I4 BO ASSETS'!I45</f>
        <v>-641761.32699999993</v>
      </c>
      <c r="D187" s="1321">
        <f t="shared" si="266"/>
        <v>-385056.79619999992</v>
      </c>
      <c r="E187" s="1321">
        <f t="shared" si="266"/>
        <v>-256704.53079999998</v>
      </c>
      <c r="F187" s="1321">
        <f t="shared" si="225"/>
        <v>-641761.32699999993</v>
      </c>
      <c r="G187" s="1321">
        <f t="shared" ref="G187:Z187" si="283">$D187*G620</f>
        <v>-251697.58837734407</v>
      </c>
      <c r="H187" s="1321">
        <f t="shared" si="283"/>
        <v>-132274.86206453078</v>
      </c>
      <c r="I187" s="1321">
        <f t="shared" si="283"/>
        <v>0</v>
      </c>
      <c r="J187" s="1321">
        <f t="shared" si="283"/>
        <v>0</v>
      </c>
      <c r="K187" s="1321">
        <f t="shared" si="283"/>
        <v>0</v>
      </c>
      <c r="L187" s="1321">
        <f t="shared" si="283"/>
        <v>0</v>
      </c>
      <c r="M187" s="1321">
        <f t="shared" si="283"/>
        <v>-263.85179357830606</v>
      </c>
      <c r="N187" s="1321">
        <f t="shared" si="283"/>
        <v>0</v>
      </c>
      <c r="O187" s="1321">
        <f t="shared" si="283"/>
        <v>-820.4939645467324</v>
      </c>
      <c r="P187" s="1321">
        <f t="shared" si="283"/>
        <v>0</v>
      </c>
      <c r="Q187" s="1321">
        <f t="shared" si="283"/>
        <v>0</v>
      </c>
      <c r="R187" s="1321">
        <f t="shared" si="283"/>
        <v>0</v>
      </c>
      <c r="S187" s="1321">
        <f t="shared" si="283"/>
        <v>0</v>
      </c>
      <c r="T187" s="1321">
        <f t="shared" si="283"/>
        <v>0</v>
      </c>
      <c r="U187" s="1321">
        <f t="shared" si="283"/>
        <v>0</v>
      </c>
      <c r="V187" s="1321">
        <f t="shared" si="283"/>
        <v>0</v>
      </c>
      <c r="W187" s="1321">
        <f t="shared" si="283"/>
        <v>0</v>
      </c>
      <c r="X187" s="1321">
        <f t="shared" si="283"/>
        <v>0</v>
      </c>
      <c r="Y187" s="1321">
        <f t="shared" si="283"/>
        <v>0</v>
      </c>
      <c r="Z187" s="1321">
        <f t="shared" si="283"/>
        <v>0</v>
      </c>
      <c r="AA187" s="1321">
        <f t="shared" si="227"/>
        <v>-385056.79619999987</v>
      </c>
      <c r="AB187" s="1321">
        <f t="shared" ref="AB187:AU187" si="284">$E187*AB620</f>
        <v>-216775.64330903487</v>
      </c>
      <c r="AC187" s="1321">
        <f t="shared" si="284"/>
        <v>-26685.14758059548</v>
      </c>
      <c r="AD187" s="1321">
        <f t="shared" si="284"/>
        <v>0</v>
      </c>
      <c r="AE187" s="1321">
        <f t="shared" si="284"/>
        <v>0</v>
      </c>
      <c r="AF187" s="1321">
        <f t="shared" si="284"/>
        <v>0</v>
      </c>
      <c r="AG187" s="1321">
        <f t="shared" si="284"/>
        <v>0</v>
      </c>
      <c r="AH187" s="1321">
        <f t="shared" si="284"/>
        <v>-12848.404390657082</v>
      </c>
      <c r="AI187" s="1321">
        <f t="shared" si="284"/>
        <v>0</v>
      </c>
      <c r="AJ187" s="1321">
        <f t="shared" si="284"/>
        <v>-395.33551971252564</v>
      </c>
      <c r="AK187" s="1321">
        <f t="shared" si="284"/>
        <v>0</v>
      </c>
      <c r="AL187" s="1321">
        <f t="shared" si="284"/>
        <v>0</v>
      </c>
      <c r="AM187" s="1321">
        <f t="shared" si="284"/>
        <v>0</v>
      </c>
      <c r="AN187" s="1321">
        <f t="shared" si="284"/>
        <v>0</v>
      </c>
      <c r="AO187" s="1321">
        <f t="shared" si="284"/>
        <v>0</v>
      </c>
      <c r="AP187" s="1321">
        <f t="shared" si="284"/>
        <v>0</v>
      </c>
      <c r="AQ187" s="1321">
        <f t="shared" si="284"/>
        <v>0</v>
      </c>
      <c r="AR187" s="1321">
        <f t="shared" si="284"/>
        <v>0</v>
      </c>
      <c r="AS187" s="1321">
        <f t="shared" si="284"/>
        <v>0</v>
      </c>
      <c r="AT187" s="1321">
        <f t="shared" si="284"/>
        <v>0</v>
      </c>
      <c r="AU187" s="1321">
        <f t="shared" si="284"/>
        <v>0</v>
      </c>
      <c r="AV187" s="1321">
        <f t="shared" si="229"/>
        <v>-256704.53079999998</v>
      </c>
      <c r="AW187" s="1321"/>
      <c r="AX187" s="1321"/>
      <c r="AY187" s="1321"/>
      <c r="AZ187" s="1321"/>
      <c r="BA187" s="1321"/>
      <c r="BB187" s="1321"/>
      <c r="BC187" s="1321"/>
      <c r="BD187" s="1321"/>
      <c r="BE187" s="1321"/>
      <c r="BF187" s="1321"/>
      <c r="BG187" s="1321"/>
      <c r="BH187" s="1321"/>
      <c r="BI187" s="1321"/>
      <c r="BJ187" s="1321"/>
      <c r="BK187" s="1321"/>
      <c r="BL187" s="1321"/>
      <c r="BM187" s="1321"/>
      <c r="BN187" s="1321"/>
      <c r="BO187" s="1321"/>
      <c r="BP187" s="1321"/>
      <c r="BQ187" s="1321"/>
    </row>
    <row r="188" spans="1:69" s="1322" customFormat="1" ht="12.75">
      <c r="A188" s="1281">
        <v>1840</v>
      </c>
      <c r="B188" s="219" t="s">
        <v>76</v>
      </c>
      <c r="C188" s="1320">
        <f>'I4 BO ASSETS'!I46</f>
        <v>0</v>
      </c>
      <c r="D188" s="1321">
        <f t="shared" si="266"/>
        <v>0</v>
      </c>
      <c r="E188" s="1321">
        <f t="shared" si="266"/>
        <v>0</v>
      </c>
      <c r="F188" s="1321">
        <f t="shared" si="225"/>
        <v>0</v>
      </c>
      <c r="G188" s="1321">
        <f t="shared" ref="G188:Z188" si="285">$D188*G621</f>
        <v>0</v>
      </c>
      <c r="H188" s="1321">
        <f t="shared" si="285"/>
        <v>0</v>
      </c>
      <c r="I188" s="1321">
        <f t="shared" si="285"/>
        <v>0</v>
      </c>
      <c r="J188" s="1321">
        <f t="shared" si="285"/>
        <v>0</v>
      </c>
      <c r="K188" s="1321">
        <f t="shared" si="285"/>
        <v>0</v>
      </c>
      <c r="L188" s="1321">
        <f t="shared" si="285"/>
        <v>0</v>
      </c>
      <c r="M188" s="1321">
        <f t="shared" si="285"/>
        <v>0</v>
      </c>
      <c r="N188" s="1321">
        <f t="shared" si="285"/>
        <v>0</v>
      </c>
      <c r="O188" s="1321">
        <f t="shared" si="285"/>
        <v>0</v>
      </c>
      <c r="P188" s="1321">
        <f t="shared" si="285"/>
        <v>0</v>
      </c>
      <c r="Q188" s="1321">
        <f t="shared" si="285"/>
        <v>0</v>
      </c>
      <c r="R188" s="1321">
        <f t="shared" si="285"/>
        <v>0</v>
      </c>
      <c r="S188" s="1321">
        <f t="shared" si="285"/>
        <v>0</v>
      </c>
      <c r="T188" s="1321">
        <f t="shared" si="285"/>
        <v>0</v>
      </c>
      <c r="U188" s="1321">
        <f t="shared" si="285"/>
        <v>0</v>
      </c>
      <c r="V188" s="1321">
        <f t="shared" si="285"/>
        <v>0</v>
      </c>
      <c r="W188" s="1321">
        <f t="shared" si="285"/>
        <v>0</v>
      </c>
      <c r="X188" s="1321">
        <f t="shared" si="285"/>
        <v>0</v>
      </c>
      <c r="Y188" s="1321">
        <f t="shared" si="285"/>
        <v>0</v>
      </c>
      <c r="Z188" s="1321">
        <f t="shared" si="285"/>
        <v>0</v>
      </c>
      <c r="AA188" s="1321">
        <f t="shared" si="227"/>
        <v>0</v>
      </c>
      <c r="AB188" s="1321">
        <f t="shared" ref="AB188:AU188" si="286">$E188*AB621</f>
        <v>0</v>
      </c>
      <c r="AC188" s="1321">
        <f t="shared" si="286"/>
        <v>0</v>
      </c>
      <c r="AD188" s="1321">
        <f t="shared" si="286"/>
        <v>0</v>
      </c>
      <c r="AE188" s="1321">
        <f t="shared" si="286"/>
        <v>0</v>
      </c>
      <c r="AF188" s="1321">
        <f t="shared" si="286"/>
        <v>0</v>
      </c>
      <c r="AG188" s="1321">
        <f t="shared" si="286"/>
        <v>0</v>
      </c>
      <c r="AH188" s="1321">
        <f t="shared" si="286"/>
        <v>0</v>
      </c>
      <c r="AI188" s="1321">
        <f t="shared" si="286"/>
        <v>0</v>
      </c>
      <c r="AJ188" s="1321">
        <f t="shared" si="286"/>
        <v>0</v>
      </c>
      <c r="AK188" s="1321">
        <f t="shared" si="286"/>
        <v>0</v>
      </c>
      <c r="AL188" s="1321">
        <f t="shared" si="286"/>
        <v>0</v>
      </c>
      <c r="AM188" s="1321">
        <f t="shared" si="286"/>
        <v>0</v>
      </c>
      <c r="AN188" s="1321">
        <f t="shared" si="286"/>
        <v>0</v>
      </c>
      <c r="AO188" s="1321">
        <f t="shared" si="286"/>
        <v>0</v>
      </c>
      <c r="AP188" s="1321">
        <f t="shared" si="286"/>
        <v>0</v>
      </c>
      <c r="AQ188" s="1321">
        <f t="shared" si="286"/>
        <v>0</v>
      </c>
      <c r="AR188" s="1321">
        <f t="shared" si="286"/>
        <v>0</v>
      </c>
      <c r="AS188" s="1321">
        <f t="shared" si="286"/>
        <v>0</v>
      </c>
      <c r="AT188" s="1321">
        <f t="shared" si="286"/>
        <v>0</v>
      </c>
      <c r="AU188" s="1321">
        <f t="shared" si="286"/>
        <v>0</v>
      </c>
      <c r="AV188" s="1321">
        <f t="shared" si="229"/>
        <v>0</v>
      </c>
      <c r="AW188" s="1321"/>
      <c r="AX188" s="1321"/>
      <c r="AY188" s="1321"/>
      <c r="AZ188" s="1321"/>
      <c r="BA188" s="1321"/>
      <c r="BB188" s="1321"/>
      <c r="BC188" s="1321"/>
      <c r="BD188" s="1321"/>
      <c r="BE188" s="1321"/>
      <c r="BF188" s="1321"/>
      <c r="BG188" s="1321"/>
      <c r="BH188" s="1321"/>
      <c r="BI188" s="1321"/>
      <c r="BJ188" s="1321"/>
      <c r="BK188" s="1321"/>
      <c r="BL188" s="1321"/>
      <c r="BM188" s="1321"/>
      <c r="BN188" s="1321"/>
      <c r="BO188" s="1321"/>
      <c r="BP188" s="1321"/>
      <c r="BQ188" s="1321"/>
    </row>
    <row r="189" spans="1:69" s="1322" customFormat="1" ht="12.75">
      <c r="A189" s="1281" t="s">
        <v>837</v>
      </c>
      <c r="B189" s="219" t="s">
        <v>395</v>
      </c>
      <c r="C189" s="1320">
        <f>'I4 BO ASSETS'!I47</f>
        <v>0</v>
      </c>
      <c r="D189" s="1321">
        <f t="shared" si="266"/>
        <v>0</v>
      </c>
      <c r="E189" s="1321">
        <f t="shared" si="266"/>
        <v>0</v>
      </c>
      <c r="F189" s="1321">
        <f t="shared" si="225"/>
        <v>0</v>
      </c>
      <c r="G189" s="1321">
        <f t="shared" ref="G189:Z189" si="287">$D189*G622</f>
        <v>0</v>
      </c>
      <c r="H189" s="1321">
        <f t="shared" si="287"/>
        <v>0</v>
      </c>
      <c r="I189" s="1321">
        <f t="shared" si="287"/>
        <v>0</v>
      </c>
      <c r="J189" s="1321">
        <f t="shared" si="287"/>
        <v>0</v>
      </c>
      <c r="K189" s="1321">
        <f t="shared" si="287"/>
        <v>0</v>
      </c>
      <c r="L189" s="1321">
        <f t="shared" si="287"/>
        <v>0</v>
      </c>
      <c r="M189" s="1321">
        <f t="shared" si="287"/>
        <v>0</v>
      </c>
      <c r="N189" s="1321">
        <f t="shared" si="287"/>
        <v>0</v>
      </c>
      <c r="O189" s="1321">
        <f t="shared" si="287"/>
        <v>0</v>
      </c>
      <c r="P189" s="1321">
        <f t="shared" si="287"/>
        <v>0</v>
      </c>
      <c r="Q189" s="1321">
        <f t="shared" si="287"/>
        <v>0</v>
      </c>
      <c r="R189" s="1321">
        <f t="shared" si="287"/>
        <v>0</v>
      </c>
      <c r="S189" s="1321">
        <f t="shared" si="287"/>
        <v>0</v>
      </c>
      <c r="T189" s="1321">
        <f t="shared" si="287"/>
        <v>0</v>
      </c>
      <c r="U189" s="1321">
        <f t="shared" si="287"/>
        <v>0</v>
      </c>
      <c r="V189" s="1321">
        <f t="shared" si="287"/>
        <v>0</v>
      </c>
      <c r="W189" s="1321">
        <f t="shared" si="287"/>
        <v>0</v>
      </c>
      <c r="X189" s="1321">
        <f t="shared" si="287"/>
        <v>0</v>
      </c>
      <c r="Y189" s="1321">
        <f t="shared" si="287"/>
        <v>0</v>
      </c>
      <c r="Z189" s="1321">
        <f t="shared" si="287"/>
        <v>0</v>
      </c>
      <c r="AA189" s="1321">
        <f t="shared" si="227"/>
        <v>0</v>
      </c>
      <c r="AB189" s="1321">
        <f t="shared" ref="AB189:AU189" si="288">$E189*AB622</f>
        <v>0</v>
      </c>
      <c r="AC189" s="1321">
        <f t="shared" si="288"/>
        <v>0</v>
      </c>
      <c r="AD189" s="1321">
        <f t="shared" si="288"/>
        <v>0</v>
      </c>
      <c r="AE189" s="1321">
        <f t="shared" si="288"/>
        <v>0</v>
      </c>
      <c r="AF189" s="1321">
        <f t="shared" si="288"/>
        <v>0</v>
      </c>
      <c r="AG189" s="1321">
        <f t="shared" si="288"/>
        <v>0</v>
      </c>
      <c r="AH189" s="1321">
        <f t="shared" si="288"/>
        <v>0</v>
      </c>
      <c r="AI189" s="1321">
        <f t="shared" si="288"/>
        <v>0</v>
      </c>
      <c r="AJ189" s="1321">
        <f t="shared" si="288"/>
        <v>0</v>
      </c>
      <c r="AK189" s="1321">
        <f t="shared" si="288"/>
        <v>0</v>
      </c>
      <c r="AL189" s="1321">
        <f t="shared" si="288"/>
        <v>0</v>
      </c>
      <c r="AM189" s="1321">
        <f t="shared" si="288"/>
        <v>0</v>
      </c>
      <c r="AN189" s="1321">
        <f t="shared" si="288"/>
        <v>0</v>
      </c>
      <c r="AO189" s="1321">
        <f t="shared" si="288"/>
        <v>0</v>
      </c>
      <c r="AP189" s="1321">
        <f t="shared" si="288"/>
        <v>0</v>
      </c>
      <c r="AQ189" s="1321">
        <f t="shared" si="288"/>
        <v>0</v>
      </c>
      <c r="AR189" s="1321">
        <f t="shared" si="288"/>
        <v>0</v>
      </c>
      <c r="AS189" s="1321">
        <f t="shared" si="288"/>
        <v>0</v>
      </c>
      <c r="AT189" s="1321">
        <f t="shared" si="288"/>
        <v>0</v>
      </c>
      <c r="AU189" s="1321">
        <f t="shared" si="288"/>
        <v>0</v>
      </c>
      <c r="AV189" s="1321">
        <f t="shared" si="229"/>
        <v>0</v>
      </c>
      <c r="AW189" s="1321"/>
      <c r="AX189" s="1321"/>
      <c r="AY189" s="1321"/>
      <c r="AZ189" s="1321"/>
      <c r="BA189" s="1321"/>
      <c r="BB189" s="1321"/>
      <c r="BC189" s="1321"/>
      <c r="BD189" s="1321"/>
      <c r="BE189" s="1321"/>
      <c r="BF189" s="1321"/>
      <c r="BG189" s="1321"/>
      <c r="BH189" s="1321"/>
      <c r="BI189" s="1321"/>
      <c r="BJ189" s="1321"/>
      <c r="BK189" s="1321"/>
      <c r="BL189" s="1321"/>
      <c r="BM189" s="1321"/>
      <c r="BN189" s="1321"/>
      <c r="BO189" s="1321"/>
      <c r="BP189" s="1321"/>
      <c r="BQ189" s="1321"/>
    </row>
    <row r="190" spans="1:69" s="1322" customFormat="1" ht="12.75">
      <c r="A190" s="1281" t="s">
        <v>838</v>
      </c>
      <c r="B190" s="219" t="s">
        <v>396</v>
      </c>
      <c r="C190" s="1320">
        <f>'I4 BO ASSETS'!I48</f>
        <v>-221570</v>
      </c>
      <c r="D190" s="1321">
        <f t="shared" si="266"/>
        <v>-132942</v>
      </c>
      <c r="E190" s="1321">
        <f t="shared" si="266"/>
        <v>-88628</v>
      </c>
      <c r="F190" s="1321">
        <f t="shared" si="225"/>
        <v>-221570</v>
      </c>
      <c r="G190" s="1321">
        <f t="shared" ref="G190:Z190" si="289">$D190*G623</f>
        <v>-64252.410249369954</v>
      </c>
      <c r="H190" s="1321">
        <f t="shared" si="289"/>
        <v>-33766.627474822752</v>
      </c>
      <c r="I190" s="1321">
        <f t="shared" si="289"/>
        <v>-34646.154583876749</v>
      </c>
      <c r="J190" s="1321">
        <f t="shared" si="289"/>
        <v>0</v>
      </c>
      <c r="K190" s="1321">
        <f t="shared" si="289"/>
        <v>0</v>
      </c>
      <c r="L190" s="1321">
        <f t="shared" si="289"/>
        <v>0</v>
      </c>
      <c r="M190" s="1321">
        <f t="shared" si="289"/>
        <v>-67.355089873206694</v>
      </c>
      <c r="N190" s="1321">
        <f t="shared" si="289"/>
        <v>0</v>
      </c>
      <c r="O190" s="1321">
        <f t="shared" si="289"/>
        <v>-209.45260205732666</v>
      </c>
      <c r="P190" s="1321">
        <f t="shared" si="289"/>
        <v>0</v>
      </c>
      <c r="Q190" s="1321">
        <f t="shared" si="289"/>
        <v>0</v>
      </c>
      <c r="R190" s="1321">
        <f t="shared" si="289"/>
        <v>0</v>
      </c>
      <c r="S190" s="1321">
        <f t="shared" si="289"/>
        <v>0</v>
      </c>
      <c r="T190" s="1321">
        <f t="shared" si="289"/>
        <v>0</v>
      </c>
      <c r="U190" s="1321">
        <f t="shared" si="289"/>
        <v>0</v>
      </c>
      <c r="V190" s="1321">
        <f t="shared" si="289"/>
        <v>0</v>
      </c>
      <c r="W190" s="1321">
        <f t="shared" si="289"/>
        <v>0</v>
      </c>
      <c r="X190" s="1321">
        <f t="shared" si="289"/>
        <v>0</v>
      </c>
      <c r="Y190" s="1321">
        <f t="shared" si="289"/>
        <v>0</v>
      </c>
      <c r="Z190" s="1321">
        <f t="shared" si="289"/>
        <v>0</v>
      </c>
      <c r="AA190" s="1321">
        <f t="shared" si="227"/>
        <v>-132942</v>
      </c>
      <c r="AB190" s="1321">
        <f t="shared" ref="AB190:AU190" si="290">$E190*AB623</f>
        <v>-73950.322089779365</v>
      </c>
      <c r="AC190" s="1321">
        <f t="shared" si="290"/>
        <v>-9103.3071265533854</v>
      </c>
      <c r="AD190" s="1321">
        <f t="shared" si="290"/>
        <v>-1056.4331727111337</v>
      </c>
      <c r="AE190" s="1321">
        <f t="shared" si="290"/>
        <v>0</v>
      </c>
      <c r="AF190" s="1321">
        <f t="shared" si="290"/>
        <v>0</v>
      </c>
      <c r="AG190" s="1321">
        <f t="shared" si="290"/>
        <v>0</v>
      </c>
      <c r="AH190" s="1321">
        <f t="shared" si="290"/>
        <v>-4383.0738016738524</v>
      </c>
      <c r="AI190" s="1321">
        <f t="shared" si="290"/>
        <v>0</v>
      </c>
      <c r="AJ190" s="1321">
        <f t="shared" si="290"/>
        <v>-134.8638092822724</v>
      </c>
      <c r="AK190" s="1321">
        <f t="shared" si="290"/>
        <v>0</v>
      </c>
      <c r="AL190" s="1321">
        <f t="shared" si="290"/>
        <v>0</v>
      </c>
      <c r="AM190" s="1321">
        <f t="shared" si="290"/>
        <v>0</v>
      </c>
      <c r="AN190" s="1321">
        <f t="shared" si="290"/>
        <v>0</v>
      </c>
      <c r="AO190" s="1321">
        <f t="shared" si="290"/>
        <v>0</v>
      </c>
      <c r="AP190" s="1321">
        <f t="shared" si="290"/>
        <v>0</v>
      </c>
      <c r="AQ190" s="1321">
        <f t="shared" si="290"/>
        <v>0</v>
      </c>
      <c r="AR190" s="1321">
        <f t="shared" si="290"/>
        <v>0</v>
      </c>
      <c r="AS190" s="1321">
        <f t="shared" si="290"/>
        <v>0</v>
      </c>
      <c r="AT190" s="1321">
        <f t="shared" si="290"/>
        <v>0</v>
      </c>
      <c r="AU190" s="1321">
        <f t="shared" si="290"/>
        <v>0</v>
      </c>
      <c r="AV190" s="1321">
        <f t="shared" si="229"/>
        <v>-88627.999999999985</v>
      </c>
      <c r="AW190" s="1321"/>
      <c r="AX190" s="1321"/>
      <c r="AY190" s="1321"/>
      <c r="AZ190" s="1321"/>
      <c r="BA190" s="1321"/>
      <c r="BB190" s="1321"/>
      <c r="BC190" s="1321"/>
      <c r="BD190" s="1321"/>
      <c r="BE190" s="1321"/>
      <c r="BF190" s="1321"/>
      <c r="BG190" s="1321"/>
      <c r="BH190" s="1321"/>
      <c r="BI190" s="1321"/>
      <c r="BJ190" s="1321"/>
      <c r="BK190" s="1321"/>
      <c r="BL190" s="1321"/>
      <c r="BM190" s="1321"/>
      <c r="BN190" s="1321"/>
      <c r="BO190" s="1321"/>
      <c r="BP190" s="1321"/>
      <c r="BQ190" s="1321"/>
    </row>
    <row r="191" spans="1:69" s="1322" customFormat="1" ht="12.75">
      <c r="A191" s="1281" t="s">
        <v>839</v>
      </c>
      <c r="B191" s="219" t="s">
        <v>397</v>
      </c>
      <c r="C191" s="1320">
        <f>'I4 BO ASSETS'!I49</f>
        <v>0</v>
      </c>
      <c r="D191" s="1321">
        <f t="shared" si="266"/>
        <v>0</v>
      </c>
      <c r="E191" s="1321">
        <f t="shared" si="266"/>
        <v>0</v>
      </c>
      <c r="F191" s="1321">
        <f t="shared" si="225"/>
        <v>0</v>
      </c>
      <c r="G191" s="1321">
        <f t="shared" ref="G191:Z191" si="291">$D191*G624</f>
        <v>0</v>
      </c>
      <c r="H191" s="1321">
        <f t="shared" si="291"/>
        <v>0</v>
      </c>
      <c r="I191" s="1321">
        <f t="shared" si="291"/>
        <v>0</v>
      </c>
      <c r="J191" s="1321">
        <f t="shared" si="291"/>
        <v>0</v>
      </c>
      <c r="K191" s="1321">
        <f t="shared" si="291"/>
        <v>0</v>
      </c>
      <c r="L191" s="1321">
        <f t="shared" si="291"/>
        <v>0</v>
      </c>
      <c r="M191" s="1321">
        <f t="shared" si="291"/>
        <v>0</v>
      </c>
      <c r="N191" s="1321">
        <f t="shared" si="291"/>
        <v>0</v>
      </c>
      <c r="O191" s="1321">
        <f t="shared" si="291"/>
        <v>0</v>
      </c>
      <c r="P191" s="1321">
        <f t="shared" si="291"/>
        <v>0</v>
      </c>
      <c r="Q191" s="1321">
        <f t="shared" si="291"/>
        <v>0</v>
      </c>
      <c r="R191" s="1321">
        <f t="shared" si="291"/>
        <v>0</v>
      </c>
      <c r="S191" s="1321">
        <f t="shared" si="291"/>
        <v>0</v>
      </c>
      <c r="T191" s="1321">
        <f t="shared" si="291"/>
        <v>0</v>
      </c>
      <c r="U191" s="1321">
        <f t="shared" si="291"/>
        <v>0</v>
      </c>
      <c r="V191" s="1321">
        <f t="shared" si="291"/>
        <v>0</v>
      </c>
      <c r="W191" s="1321">
        <f t="shared" si="291"/>
        <v>0</v>
      </c>
      <c r="X191" s="1321">
        <f t="shared" si="291"/>
        <v>0</v>
      </c>
      <c r="Y191" s="1321">
        <f t="shared" si="291"/>
        <v>0</v>
      </c>
      <c r="Z191" s="1321">
        <f t="shared" si="291"/>
        <v>0</v>
      </c>
      <c r="AA191" s="1321">
        <f t="shared" si="227"/>
        <v>0</v>
      </c>
      <c r="AB191" s="1321">
        <f t="shared" ref="AB191:AU191" si="292">$E191*AB624</f>
        <v>0</v>
      </c>
      <c r="AC191" s="1321">
        <f t="shared" si="292"/>
        <v>0</v>
      </c>
      <c r="AD191" s="1321">
        <f t="shared" si="292"/>
        <v>0</v>
      </c>
      <c r="AE191" s="1321">
        <f t="shared" si="292"/>
        <v>0</v>
      </c>
      <c r="AF191" s="1321">
        <f t="shared" si="292"/>
        <v>0</v>
      </c>
      <c r="AG191" s="1321">
        <f t="shared" si="292"/>
        <v>0</v>
      </c>
      <c r="AH191" s="1321">
        <f t="shared" si="292"/>
        <v>0</v>
      </c>
      <c r="AI191" s="1321">
        <f t="shared" si="292"/>
        <v>0</v>
      </c>
      <c r="AJ191" s="1321">
        <f t="shared" si="292"/>
        <v>0</v>
      </c>
      <c r="AK191" s="1321">
        <f t="shared" si="292"/>
        <v>0</v>
      </c>
      <c r="AL191" s="1321">
        <f t="shared" si="292"/>
        <v>0</v>
      </c>
      <c r="AM191" s="1321">
        <f t="shared" si="292"/>
        <v>0</v>
      </c>
      <c r="AN191" s="1321">
        <f t="shared" si="292"/>
        <v>0</v>
      </c>
      <c r="AO191" s="1321">
        <f t="shared" si="292"/>
        <v>0</v>
      </c>
      <c r="AP191" s="1321">
        <f t="shared" si="292"/>
        <v>0</v>
      </c>
      <c r="AQ191" s="1321">
        <f t="shared" si="292"/>
        <v>0</v>
      </c>
      <c r="AR191" s="1321">
        <f t="shared" si="292"/>
        <v>0</v>
      </c>
      <c r="AS191" s="1321">
        <f t="shared" si="292"/>
        <v>0</v>
      </c>
      <c r="AT191" s="1321">
        <f t="shared" si="292"/>
        <v>0</v>
      </c>
      <c r="AU191" s="1321">
        <f t="shared" si="292"/>
        <v>0</v>
      </c>
      <c r="AV191" s="1321">
        <f t="shared" si="229"/>
        <v>0</v>
      </c>
      <c r="AW191" s="1321"/>
      <c r="AX191" s="1321"/>
      <c r="AY191" s="1321"/>
      <c r="AZ191" s="1321"/>
      <c r="BA191" s="1321"/>
      <c r="BB191" s="1321"/>
      <c r="BC191" s="1321"/>
      <c r="BD191" s="1321"/>
      <c r="BE191" s="1321"/>
      <c r="BF191" s="1321"/>
      <c r="BG191" s="1321"/>
      <c r="BH191" s="1321"/>
      <c r="BI191" s="1321"/>
      <c r="BJ191" s="1321"/>
      <c r="BK191" s="1321"/>
      <c r="BL191" s="1321"/>
      <c r="BM191" s="1321"/>
      <c r="BN191" s="1321"/>
      <c r="BO191" s="1321"/>
      <c r="BP191" s="1321"/>
      <c r="BQ191" s="1321"/>
    </row>
    <row r="192" spans="1:69" s="1322" customFormat="1" ht="12.75">
      <c r="A192" s="1281">
        <v>1845</v>
      </c>
      <c r="B192" s="219" t="s">
        <v>84</v>
      </c>
      <c r="C192" s="1320">
        <f>'I4 BO ASSETS'!I50</f>
        <v>0</v>
      </c>
      <c r="D192" s="1321">
        <f t="shared" si="266"/>
        <v>0</v>
      </c>
      <c r="E192" s="1321">
        <f t="shared" si="266"/>
        <v>0</v>
      </c>
      <c r="F192" s="1321">
        <f t="shared" si="225"/>
        <v>0</v>
      </c>
      <c r="G192" s="1321">
        <f t="shared" ref="G192:Z192" si="293">$D192*G625</f>
        <v>0</v>
      </c>
      <c r="H192" s="1321">
        <f t="shared" si="293"/>
        <v>0</v>
      </c>
      <c r="I192" s="1321">
        <f t="shared" si="293"/>
        <v>0</v>
      </c>
      <c r="J192" s="1321">
        <f t="shared" si="293"/>
        <v>0</v>
      </c>
      <c r="K192" s="1321">
        <f t="shared" si="293"/>
        <v>0</v>
      </c>
      <c r="L192" s="1321">
        <f t="shared" si="293"/>
        <v>0</v>
      </c>
      <c r="M192" s="1321">
        <f t="shared" si="293"/>
        <v>0</v>
      </c>
      <c r="N192" s="1321">
        <f t="shared" si="293"/>
        <v>0</v>
      </c>
      <c r="O192" s="1321">
        <f t="shared" si="293"/>
        <v>0</v>
      </c>
      <c r="P192" s="1321">
        <f t="shared" si="293"/>
        <v>0</v>
      </c>
      <c r="Q192" s="1321">
        <f t="shared" si="293"/>
        <v>0</v>
      </c>
      <c r="R192" s="1321">
        <f t="shared" si="293"/>
        <v>0</v>
      </c>
      <c r="S192" s="1321">
        <f t="shared" si="293"/>
        <v>0</v>
      </c>
      <c r="T192" s="1321">
        <f t="shared" si="293"/>
        <v>0</v>
      </c>
      <c r="U192" s="1321">
        <f t="shared" si="293"/>
        <v>0</v>
      </c>
      <c r="V192" s="1321">
        <f t="shared" si="293"/>
        <v>0</v>
      </c>
      <c r="W192" s="1321">
        <f t="shared" si="293"/>
        <v>0</v>
      </c>
      <c r="X192" s="1321">
        <f t="shared" si="293"/>
        <v>0</v>
      </c>
      <c r="Y192" s="1321">
        <f t="shared" si="293"/>
        <v>0</v>
      </c>
      <c r="Z192" s="1321">
        <f t="shared" si="293"/>
        <v>0</v>
      </c>
      <c r="AA192" s="1321">
        <f t="shared" si="227"/>
        <v>0</v>
      </c>
      <c r="AB192" s="1321">
        <f t="shared" ref="AB192:AU192" si="294">$E192*AB625</f>
        <v>0</v>
      </c>
      <c r="AC192" s="1321">
        <f t="shared" si="294"/>
        <v>0</v>
      </c>
      <c r="AD192" s="1321">
        <f t="shared" si="294"/>
        <v>0</v>
      </c>
      <c r="AE192" s="1321">
        <f t="shared" si="294"/>
        <v>0</v>
      </c>
      <c r="AF192" s="1321">
        <f t="shared" si="294"/>
        <v>0</v>
      </c>
      <c r="AG192" s="1321">
        <f t="shared" si="294"/>
        <v>0</v>
      </c>
      <c r="AH192" s="1321">
        <f t="shared" si="294"/>
        <v>0</v>
      </c>
      <c r="AI192" s="1321">
        <f t="shared" si="294"/>
        <v>0</v>
      </c>
      <c r="AJ192" s="1321">
        <f t="shared" si="294"/>
        <v>0</v>
      </c>
      <c r="AK192" s="1321">
        <f t="shared" si="294"/>
        <v>0</v>
      </c>
      <c r="AL192" s="1321">
        <f t="shared" si="294"/>
        <v>0</v>
      </c>
      <c r="AM192" s="1321">
        <f t="shared" si="294"/>
        <v>0</v>
      </c>
      <c r="AN192" s="1321">
        <f t="shared" si="294"/>
        <v>0</v>
      </c>
      <c r="AO192" s="1321">
        <f t="shared" si="294"/>
        <v>0</v>
      </c>
      <c r="AP192" s="1321">
        <f t="shared" si="294"/>
        <v>0</v>
      </c>
      <c r="AQ192" s="1321">
        <f t="shared" si="294"/>
        <v>0</v>
      </c>
      <c r="AR192" s="1321">
        <f t="shared" si="294"/>
        <v>0</v>
      </c>
      <c r="AS192" s="1321">
        <f t="shared" si="294"/>
        <v>0</v>
      </c>
      <c r="AT192" s="1321">
        <f t="shared" si="294"/>
        <v>0</v>
      </c>
      <c r="AU192" s="1321">
        <f t="shared" si="294"/>
        <v>0</v>
      </c>
      <c r="AV192" s="1321">
        <f t="shared" si="229"/>
        <v>0</v>
      </c>
      <c r="AW192" s="1321"/>
      <c r="AX192" s="1321"/>
      <c r="AY192" s="1321"/>
      <c r="AZ192" s="1321"/>
      <c r="BA192" s="1321"/>
      <c r="BB192" s="1321"/>
      <c r="BC192" s="1321"/>
      <c r="BD192" s="1321"/>
      <c r="BE192" s="1321"/>
      <c r="BF192" s="1321"/>
      <c r="BG192" s="1321"/>
      <c r="BH192" s="1321"/>
      <c r="BI192" s="1321"/>
      <c r="BJ192" s="1321"/>
      <c r="BK192" s="1321"/>
      <c r="BL192" s="1321"/>
      <c r="BM192" s="1321"/>
      <c r="BN192" s="1321"/>
      <c r="BO192" s="1321"/>
      <c r="BP192" s="1321"/>
      <c r="BQ192" s="1321"/>
    </row>
    <row r="193" spans="1:69" s="1322" customFormat="1" ht="25.5">
      <c r="A193" s="1281" t="s">
        <v>840</v>
      </c>
      <c r="B193" s="219" t="s">
        <v>398</v>
      </c>
      <c r="C193" s="1320">
        <f>'I4 BO ASSETS'!I51</f>
        <v>0</v>
      </c>
      <c r="D193" s="1321">
        <f t="shared" si="266"/>
        <v>0</v>
      </c>
      <c r="E193" s="1321">
        <f t="shared" si="266"/>
        <v>0</v>
      </c>
      <c r="F193" s="1321">
        <f t="shared" si="225"/>
        <v>0</v>
      </c>
      <c r="G193" s="1321">
        <f t="shared" ref="G193:Z193" si="295">$D193*G626</f>
        <v>0</v>
      </c>
      <c r="H193" s="1321">
        <f t="shared" si="295"/>
        <v>0</v>
      </c>
      <c r="I193" s="1321">
        <f t="shared" si="295"/>
        <v>0</v>
      </c>
      <c r="J193" s="1321">
        <f t="shared" si="295"/>
        <v>0</v>
      </c>
      <c r="K193" s="1321">
        <f t="shared" si="295"/>
        <v>0</v>
      </c>
      <c r="L193" s="1321">
        <f t="shared" si="295"/>
        <v>0</v>
      </c>
      <c r="M193" s="1321">
        <f t="shared" si="295"/>
        <v>0</v>
      </c>
      <c r="N193" s="1321">
        <f t="shared" si="295"/>
        <v>0</v>
      </c>
      <c r="O193" s="1321">
        <f t="shared" si="295"/>
        <v>0</v>
      </c>
      <c r="P193" s="1321">
        <f t="shared" si="295"/>
        <v>0</v>
      </c>
      <c r="Q193" s="1321">
        <f t="shared" si="295"/>
        <v>0</v>
      </c>
      <c r="R193" s="1321">
        <f t="shared" si="295"/>
        <v>0</v>
      </c>
      <c r="S193" s="1321">
        <f t="shared" si="295"/>
        <v>0</v>
      </c>
      <c r="T193" s="1321">
        <f t="shared" si="295"/>
        <v>0</v>
      </c>
      <c r="U193" s="1321">
        <f t="shared" si="295"/>
        <v>0</v>
      </c>
      <c r="V193" s="1321">
        <f t="shared" si="295"/>
        <v>0</v>
      </c>
      <c r="W193" s="1321">
        <f t="shared" si="295"/>
        <v>0</v>
      </c>
      <c r="X193" s="1321">
        <f t="shared" si="295"/>
        <v>0</v>
      </c>
      <c r="Y193" s="1321">
        <f t="shared" si="295"/>
        <v>0</v>
      </c>
      <c r="Z193" s="1321">
        <f t="shared" si="295"/>
        <v>0</v>
      </c>
      <c r="AA193" s="1321">
        <f t="shared" si="227"/>
        <v>0</v>
      </c>
      <c r="AB193" s="1321">
        <f t="shared" ref="AB193:AU193" si="296">$E193*AB626</f>
        <v>0</v>
      </c>
      <c r="AC193" s="1321">
        <f t="shared" si="296"/>
        <v>0</v>
      </c>
      <c r="AD193" s="1321">
        <f t="shared" si="296"/>
        <v>0</v>
      </c>
      <c r="AE193" s="1321">
        <f t="shared" si="296"/>
        <v>0</v>
      </c>
      <c r="AF193" s="1321">
        <f t="shared" si="296"/>
        <v>0</v>
      </c>
      <c r="AG193" s="1321">
        <f t="shared" si="296"/>
        <v>0</v>
      </c>
      <c r="AH193" s="1321">
        <f t="shared" si="296"/>
        <v>0</v>
      </c>
      <c r="AI193" s="1321">
        <f t="shared" si="296"/>
        <v>0</v>
      </c>
      <c r="AJ193" s="1321">
        <f t="shared" si="296"/>
        <v>0</v>
      </c>
      <c r="AK193" s="1321">
        <f t="shared" si="296"/>
        <v>0</v>
      </c>
      <c r="AL193" s="1321">
        <f t="shared" si="296"/>
        <v>0</v>
      </c>
      <c r="AM193" s="1321">
        <f t="shared" si="296"/>
        <v>0</v>
      </c>
      <c r="AN193" s="1321">
        <f t="shared" si="296"/>
        <v>0</v>
      </c>
      <c r="AO193" s="1321">
        <f t="shared" si="296"/>
        <v>0</v>
      </c>
      <c r="AP193" s="1321">
        <f t="shared" si="296"/>
        <v>0</v>
      </c>
      <c r="AQ193" s="1321">
        <f t="shared" si="296"/>
        <v>0</v>
      </c>
      <c r="AR193" s="1321">
        <f t="shared" si="296"/>
        <v>0</v>
      </c>
      <c r="AS193" s="1321">
        <f t="shared" si="296"/>
        <v>0</v>
      </c>
      <c r="AT193" s="1321">
        <f t="shared" si="296"/>
        <v>0</v>
      </c>
      <c r="AU193" s="1321">
        <f t="shared" si="296"/>
        <v>0</v>
      </c>
      <c r="AV193" s="1321">
        <f t="shared" si="229"/>
        <v>0</v>
      </c>
      <c r="AW193" s="1321"/>
      <c r="AX193" s="1321"/>
      <c r="AY193" s="1321"/>
      <c r="AZ193" s="1321"/>
      <c r="BA193" s="1321"/>
      <c r="BB193" s="1321"/>
      <c r="BC193" s="1321"/>
      <c r="BD193" s="1321"/>
      <c r="BE193" s="1321"/>
      <c r="BF193" s="1321"/>
      <c r="BG193" s="1321"/>
      <c r="BH193" s="1321"/>
      <c r="BI193" s="1321"/>
      <c r="BJ193" s="1321"/>
      <c r="BK193" s="1321"/>
      <c r="BL193" s="1321"/>
      <c r="BM193" s="1321"/>
      <c r="BN193" s="1321"/>
      <c r="BO193" s="1321"/>
      <c r="BP193" s="1321"/>
      <c r="BQ193" s="1321"/>
    </row>
    <row r="194" spans="1:69" s="1322" customFormat="1" ht="25.5">
      <c r="A194" s="1281" t="s">
        <v>841</v>
      </c>
      <c r="B194" s="219" t="s">
        <v>399</v>
      </c>
      <c r="C194" s="1320">
        <f>'I4 BO ASSETS'!I52</f>
        <v>-292689.00800000003</v>
      </c>
      <c r="D194" s="1321">
        <f t="shared" si="266"/>
        <v>-175613.40480000002</v>
      </c>
      <c r="E194" s="1321">
        <f t="shared" si="266"/>
        <v>-117075.60320000001</v>
      </c>
      <c r="F194" s="1321">
        <f t="shared" si="225"/>
        <v>-292689.00800000003</v>
      </c>
      <c r="G194" s="1321">
        <f t="shared" ref="G194:Z194" si="297">$D194*G627</f>
        <v>-84875.995024132906</v>
      </c>
      <c r="H194" s="1321">
        <f t="shared" si="297"/>
        <v>-44604.958699785253</v>
      </c>
      <c r="I194" s="1321">
        <f t="shared" si="297"/>
        <v>-45766.794314074737</v>
      </c>
      <c r="J194" s="1321">
        <f t="shared" si="297"/>
        <v>0</v>
      </c>
      <c r="K194" s="1321">
        <f t="shared" si="297"/>
        <v>0</v>
      </c>
      <c r="L194" s="1321">
        <f t="shared" si="297"/>
        <v>0</v>
      </c>
      <c r="M194" s="1321">
        <f t="shared" si="297"/>
        <v>-88.97456532355335</v>
      </c>
      <c r="N194" s="1321">
        <f t="shared" si="297"/>
        <v>0</v>
      </c>
      <c r="O194" s="1321">
        <f t="shared" si="297"/>
        <v>-276.68219668356596</v>
      </c>
      <c r="P194" s="1321">
        <f t="shared" si="297"/>
        <v>0</v>
      </c>
      <c r="Q194" s="1321">
        <f t="shared" si="297"/>
        <v>0</v>
      </c>
      <c r="R194" s="1321">
        <f t="shared" si="297"/>
        <v>0</v>
      </c>
      <c r="S194" s="1321">
        <f t="shared" si="297"/>
        <v>0</v>
      </c>
      <c r="T194" s="1321">
        <f t="shared" si="297"/>
        <v>0</v>
      </c>
      <c r="U194" s="1321">
        <f t="shared" si="297"/>
        <v>0</v>
      </c>
      <c r="V194" s="1321">
        <f t="shared" si="297"/>
        <v>0</v>
      </c>
      <c r="W194" s="1321">
        <f t="shared" si="297"/>
        <v>0</v>
      </c>
      <c r="X194" s="1321">
        <f t="shared" si="297"/>
        <v>0</v>
      </c>
      <c r="Y194" s="1321">
        <f t="shared" si="297"/>
        <v>0</v>
      </c>
      <c r="Z194" s="1321">
        <f t="shared" si="297"/>
        <v>0</v>
      </c>
      <c r="AA194" s="1321">
        <f t="shared" si="227"/>
        <v>-175613.40480000002</v>
      </c>
      <c r="AB194" s="1321">
        <f t="shared" ref="AB194:AU194" si="298">$E194*AB627</f>
        <v>-97686.719383210773</v>
      </c>
      <c r="AC194" s="1321">
        <f t="shared" si="298"/>
        <v>-12025.264848085217</v>
      </c>
      <c r="AD194" s="1321">
        <f t="shared" si="298"/>
        <v>-1395.5245626172966</v>
      </c>
      <c r="AE194" s="1321">
        <f t="shared" si="298"/>
        <v>0</v>
      </c>
      <c r="AF194" s="1321">
        <f t="shared" si="298"/>
        <v>0</v>
      </c>
      <c r="AG194" s="1321">
        <f t="shared" si="298"/>
        <v>0</v>
      </c>
      <c r="AH194" s="1321">
        <f t="shared" si="298"/>
        <v>-5789.9423342632517</v>
      </c>
      <c r="AI194" s="1321">
        <f t="shared" si="298"/>
        <v>0</v>
      </c>
      <c r="AJ194" s="1321">
        <f t="shared" si="298"/>
        <v>-178.15207182348468</v>
      </c>
      <c r="AK194" s="1321">
        <f t="shared" si="298"/>
        <v>0</v>
      </c>
      <c r="AL194" s="1321">
        <f t="shared" si="298"/>
        <v>0</v>
      </c>
      <c r="AM194" s="1321">
        <f t="shared" si="298"/>
        <v>0</v>
      </c>
      <c r="AN194" s="1321">
        <f t="shared" si="298"/>
        <v>0</v>
      </c>
      <c r="AO194" s="1321">
        <f t="shared" si="298"/>
        <v>0</v>
      </c>
      <c r="AP194" s="1321">
        <f t="shared" si="298"/>
        <v>0</v>
      </c>
      <c r="AQ194" s="1321">
        <f t="shared" si="298"/>
        <v>0</v>
      </c>
      <c r="AR194" s="1321">
        <f t="shared" si="298"/>
        <v>0</v>
      </c>
      <c r="AS194" s="1321">
        <f t="shared" si="298"/>
        <v>0</v>
      </c>
      <c r="AT194" s="1321">
        <f t="shared" si="298"/>
        <v>0</v>
      </c>
      <c r="AU194" s="1321">
        <f t="shared" si="298"/>
        <v>0</v>
      </c>
      <c r="AV194" s="1321">
        <f t="shared" si="229"/>
        <v>-117075.60320000003</v>
      </c>
      <c r="AW194" s="1321"/>
      <c r="AX194" s="1321"/>
      <c r="AY194" s="1321"/>
      <c r="AZ194" s="1321"/>
      <c r="BA194" s="1321"/>
      <c r="BB194" s="1321"/>
      <c r="BC194" s="1321"/>
      <c r="BD194" s="1321"/>
      <c r="BE194" s="1321"/>
      <c r="BF194" s="1321"/>
      <c r="BG194" s="1321"/>
      <c r="BH194" s="1321"/>
      <c r="BI194" s="1321"/>
      <c r="BJ194" s="1321"/>
      <c r="BK194" s="1321"/>
      <c r="BL194" s="1321"/>
      <c r="BM194" s="1321"/>
      <c r="BN194" s="1321"/>
      <c r="BO194" s="1321"/>
      <c r="BP194" s="1321"/>
      <c r="BQ194" s="1321"/>
    </row>
    <row r="195" spans="1:69" s="1322" customFormat="1" ht="25.5">
      <c r="A195" s="1281" t="s">
        <v>842</v>
      </c>
      <c r="B195" s="219" t="s">
        <v>636</v>
      </c>
      <c r="C195" s="1320">
        <f>'I4 BO ASSETS'!I53</f>
        <v>-21354.991999999984</v>
      </c>
      <c r="D195" s="1321">
        <f t="shared" si="266"/>
        <v>-12812.99519999999</v>
      </c>
      <c r="E195" s="1321">
        <f t="shared" si="266"/>
        <v>-8541.9967999999935</v>
      </c>
      <c r="F195" s="1321">
        <f t="shared" si="225"/>
        <v>-21354.991999999984</v>
      </c>
      <c r="G195" s="1321">
        <f t="shared" ref="G195:Z195" si="299">$D195*G628</f>
        <v>-8375.3877961821654</v>
      </c>
      <c r="H195" s="1321">
        <f t="shared" si="299"/>
        <v>-4401.5251501578196</v>
      </c>
      <c r="I195" s="1321">
        <f t="shared" si="299"/>
        <v>0</v>
      </c>
      <c r="J195" s="1321">
        <f t="shared" si="299"/>
        <v>0</v>
      </c>
      <c r="K195" s="1321">
        <f t="shared" si="299"/>
        <v>0</v>
      </c>
      <c r="L195" s="1321">
        <f t="shared" si="299"/>
        <v>0</v>
      </c>
      <c r="M195" s="1321">
        <f t="shared" si="299"/>
        <v>-8.7798262437997838</v>
      </c>
      <c r="N195" s="1321">
        <f t="shared" si="299"/>
        <v>0</v>
      </c>
      <c r="O195" s="1321">
        <f t="shared" si="299"/>
        <v>-27.302427416203194</v>
      </c>
      <c r="P195" s="1321">
        <f t="shared" si="299"/>
        <v>0</v>
      </c>
      <c r="Q195" s="1321">
        <f t="shared" si="299"/>
        <v>0</v>
      </c>
      <c r="R195" s="1321">
        <f t="shared" si="299"/>
        <v>0</v>
      </c>
      <c r="S195" s="1321">
        <f t="shared" si="299"/>
        <v>0</v>
      </c>
      <c r="T195" s="1321">
        <f t="shared" si="299"/>
        <v>0</v>
      </c>
      <c r="U195" s="1321">
        <f t="shared" si="299"/>
        <v>0</v>
      </c>
      <c r="V195" s="1321">
        <f t="shared" si="299"/>
        <v>0</v>
      </c>
      <c r="W195" s="1321">
        <f t="shared" si="299"/>
        <v>0</v>
      </c>
      <c r="X195" s="1321">
        <f t="shared" si="299"/>
        <v>0</v>
      </c>
      <c r="Y195" s="1321">
        <f t="shared" si="299"/>
        <v>0</v>
      </c>
      <c r="Z195" s="1321">
        <f t="shared" si="299"/>
        <v>0</v>
      </c>
      <c r="AA195" s="1321">
        <f t="shared" si="227"/>
        <v>-12812.995199999987</v>
      </c>
      <c r="AB195" s="1321">
        <f t="shared" ref="AB195:AU195" si="300">$E195*AB628</f>
        <v>-7213.3391868583103</v>
      </c>
      <c r="AC195" s="1321">
        <f t="shared" si="300"/>
        <v>-887.96424640657017</v>
      </c>
      <c r="AD195" s="1321">
        <f t="shared" si="300"/>
        <v>0</v>
      </c>
      <c r="AE195" s="1321">
        <f t="shared" si="300"/>
        <v>0</v>
      </c>
      <c r="AF195" s="1321">
        <f t="shared" si="300"/>
        <v>0</v>
      </c>
      <c r="AG195" s="1321">
        <f t="shared" si="300"/>
        <v>0</v>
      </c>
      <c r="AH195" s="1321">
        <f t="shared" si="300"/>
        <v>-427.53834086242267</v>
      </c>
      <c r="AI195" s="1321">
        <f t="shared" si="300"/>
        <v>0</v>
      </c>
      <c r="AJ195" s="1321">
        <f t="shared" si="300"/>
        <v>-13.155025872689929</v>
      </c>
      <c r="AK195" s="1321">
        <f t="shared" si="300"/>
        <v>0</v>
      </c>
      <c r="AL195" s="1321">
        <f t="shared" si="300"/>
        <v>0</v>
      </c>
      <c r="AM195" s="1321">
        <f t="shared" si="300"/>
        <v>0</v>
      </c>
      <c r="AN195" s="1321">
        <f t="shared" si="300"/>
        <v>0</v>
      </c>
      <c r="AO195" s="1321">
        <f t="shared" si="300"/>
        <v>0</v>
      </c>
      <c r="AP195" s="1321">
        <f t="shared" si="300"/>
        <v>0</v>
      </c>
      <c r="AQ195" s="1321">
        <f t="shared" si="300"/>
        <v>0</v>
      </c>
      <c r="AR195" s="1321">
        <f t="shared" si="300"/>
        <v>0</v>
      </c>
      <c r="AS195" s="1321">
        <f t="shared" si="300"/>
        <v>0</v>
      </c>
      <c r="AT195" s="1321">
        <f t="shared" si="300"/>
        <v>0</v>
      </c>
      <c r="AU195" s="1321">
        <f t="shared" si="300"/>
        <v>0</v>
      </c>
      <c r="AV195" s="1321">
        <f t="shared" si="229"/>
        <v>-8541.9967999999917</v>
      </c>
      <c r="AW195" s="1321"/>
      <c r="AX195" s="1321"/>
      <c r="AY195" s="1321"/>
      <c r="AZ195" s="1321"/>
      <c r="BA195" s="1321"/>
      <c r="BB195" s="1321"/>
      <c r="BC195" s="1321"/>
      <c r="BD195" s="1321"/>
      <c r="BE195" s="1321"/>
      <c r="BF195" s="1321"/>
      <c r="BG195" s="1321"/>
      <c r="BH195" s="1321"/>
      <c r="BI195" s="1321"/>
      <c r="BJ195" s="1321"/>
      <c r="BK195" s="1321"/>
      <c r="BL195" s="1321"/>
      <c r="BM195" s="1321"/>
      <c r="BN195" s="1321"/>
      <c r="BO195" s="1321"/>
      <c r="BP195" s="1321"/>
      <c r="BQ195" s="1321"/>
    </row>
    <row r="196" spans="1:69" s="1322" customFormat="1" ht="12.75">
      <c r="A196" s="1281">
        <v>1850</v>
      </c>
      <c r="B196" s="219" t="s">
        <v>90</v>
      </c>
      <c r="C196" s="1320">
        <f>'I4 BO ASSETS'!I54</f>
        <v>-1071331</v>
      </c>
      <c r="D196" s="1321">
        <f t="shared" si="266"/>
        <v>-642798.6</v>
      </c>
      <c r="E196" s="1321">
        <f t="shared" si="266"/>
        <v>-428532.4</v>
      </c>
      <c r="F196" s="1321">
        <f t="shared" si="225"/>
        <v>-1071331</v>
      </c>
      <c r="G196" s="1321">
        <f t="shared" ref="G196:Z196" si="301">$D196*G629</f>
        <v>-310672.01753336535</v>
      </c>
      <c r="H196" s="1321">
        <f t="shared" si="301"/>
        <v>-163267.74734498956</v>
      </c>
      <c r="I196" s="1321">
        <f t="shared" si="301"/>
        <v>-167520.41989664332</v>
      </c>
      <c r="J196" s="1321">
        <f t="shared" si="301"/>
        <v>0</v>
      </c>
      <c r="K196" s="1321">
        <f t="shared" si="301"/>
        <v>0</v>
      </c>
      <c r="L196" s="1321">
        <f t="shared" si="301"/>
        <v>0</v>
      </c>
      <c r="M196" s="1321">
        <f t="shared" si="301"/>
        <v>-325.67403434107683</v>
      </c>
      <c r="N196" s="1321">
        <f t="shared" si="301"/>
        <v>0</v>
      </c>
      <c r="O196" s="1321">
        <f t="shared" si="301"/>
        <v>-1012.7411906606392</v>
      </c>
      <c r="P196" s="1321">
        <f t="shared" si="301"/>
        <v>0</v>
      </c>
      <c r="Q196" s="1321">
        <f t="shared" si="301"/>
        <v>0</v>
      </c>
      <c r="R196" s="1321">
        <f t="shared" si="301"/>
        <v>0</v>
      </c>
      <c r="S196" s="1321">
        <f t="shared" si="301"/>
        <v>0</v>
      </c>
      <c r="T196" s="1321">
        <f t="shared" si="301"/>
        <v>0</v>
      </c>
      <c r="U196" s="1321">
        <f t="shared" si="301"/>
        <v>0</v>
      </c>
      <c r="V196" s="1321">
        <f t="shared" si="301"/>
        <v>0</v>
      </c>
      <c r="W196" s="1321">
        <f t="shared" si="301"/>
        <v>0</v>
      </c>
      <c r="X196" s="1321">
        <f t="shared" si="301"/>
        <v>0</v>
      </c>
      <c r="Y196" s="1321">
        <f t="shared" si="301"/>
        <v>0</v>
      </c>
      <c r="Z196" s="1321">
        <f t="shared" si="301"/>
        <v>0</v>
      </c>
      <c r="AA196" s="1321">
        <f t="shared" si="227"/>
        <v>-642798.6</v>
      </c>
      <c r="AB196" s="1321">
        <f t="shared" ref="AB196:AU196" si="302">$E196*AB629</f>
        <v>-357563.17423281766</v>
      </c>
      <c r="AC196" s="1321">
        <f t="shared" si="302"/>
        <v>-44016.135429875736</v>
      </c>
      <c r="AD196" s="1321">
        <f t="shared" si="302"/>
        <v>-5108.0453461831094</v>
      </c>
      <c r="AE196" s="1321">
        <f t="shared" si="302"/>
        <v>0</v>
      </c>
      <c r="AF196" s="1321">
        <f t="shared" si="302"/>
        <v>0</v>
      </c>
      <c r="AG196" s="1321">
        <f t="shared" si="302"/>
        <v>0</v>
      </c>
      <c r="AH196" s="1321">
        <f t="shared" si="302"/>
        <v>-21192.954095866091</v>
      </c>
      <c r="AI196" s="1321">
        <f t="shared" si="302"/>
        <v>0</v>
      </c>
      <c r="AJ196" s="1321">
        <f t="shared" si="302"/>
        <v>-652.09089525741831</v>
      </c>
      <c r="AK196" s="1321">
        <f t="shared" si="302"/>
        <v>0</v>
      </c>
      <c r="AL196" s="1321">
        <f t="shared" si="302"/>
        <v>0</v>
      </c>
      <c r="AM196" s="1321">
        <f t="shared" si="302"/>
        <v>0</v>
      </c>
      <c r="AN196" s="1321">
        <f t="shared" si="302"/>
        <v>0</v>
      </c>
      <c r="AO196" s="1321">
        <f t="shared" si="302"/>
        <v>0</v>
      </c>
      <c r="AP196" s="1321">
        <f t="shared" si="302"/>
        <v>0</v>
      </c>
      <c r="AQ196" s="1321">
        <f t="shared" si="302"/>
        <v>0</v>
      </c>
      <c r="AR196" s="1321">
        <f t="shared" si="302"/>
        <v>0</v>
      </c>
      <c r="AS196" s="1321">
        <f t="shared" si="302"/>
        <v>0</v>
      </c>
      <c r="AT196" s="1321">
        <f t="shared" si="302"/>
        <v>0</v>
      </c>
      <c r="AU196" s="1321">
        <f t="shared" si="302"/>
        <v>0</v>
      </c>
      <c r="AV196" s="1321">
        <f t="shared" si="229"/>
        <v>-428532.4</v>
      </c>
      <c r="AW196" s="1321"/>
      <c r="AX196" s="1321"/>
      <c r="AY196" s="1321"/>
      <c r="AZ196" s="1321"/>
      <c r="BA196" s="1321"/>
      <c r="BB196" s="1321"/>
      <c r="BC196" s="1321"/>
      <c r="BD196" s="1321"/>
      <c r="BE196" s="1321"/>
      <c r="BF196" s="1321"/>
      <c r="BG196" s="1321"/>
      <c r="BH196" s="1321"/>
      <c r="BI196" s="1321"/>
      <c r="BJ196" s="1321"/>
      <c r="BK196" s="1321"/>
      <c r="BL196" s="1321"/>
      <c r="BM196" s="1321"/>
      <c r="BN196" s="1321"/>
      <c r="BO196" s="1321"/>
      <c r="BP196" s="1321"/>
      <c r="BQ196" s="1321"/>
    </row>
    <row r="197" spans="1:69" s="1322" customFormat="1" ht="12.75">
      <c r="A197" s="1281">
        <v>1855</v>
      </c>
      <c r="B197" s="219" t="s">
        <v>92</v>
      </c>
      <c r="C197" s="1320">
        <f>'I4 BO ASSETS'!I55</f>
        <v>-2206</v>
      </c>
      <c r="D197" s="1321">
        <f t="shared" si="266"/>
        <v>0</v>
      </c>
      <c r="E197" s="1321">
        <f t="shared" si="266"/>
        <v>-2206</v>
      </c>
      <c r="F197" s="1321">
        <f t="shared" si="225"/>
        <v>-2206</v>
      </c>
      <c r="G197" s="1321">
        <f t="shared" ref="G197:Z197" si="303">$D197*G630</f>
        <v>0</v>
      </c>
      <c r="H197" s="1321">
        <f t="shared" si="303"/>
        <v>0</v>
      </c>
      <c r="I197" s="1321">
        <f t="shared" si="303"/>
        <v>0</v>
      </c>
      <c r="J197" s="1321">
        <f t="shared" si="303"/>
        <v>0</v>
      </c>
      <c r="K197" s="1321">
        <f t="shared" si="303"/>
        <v>0</v>
      </c>
      <c r="L197" s="1321">
        <f t="shared" si="303"/>
        <v>0</v>
      </c>
      <c r="M197" s="1321">
        <f t="shared" si="303"/>
        <v>0</v>
      </c>
      <c r="N197" s="1321">
        <f t="shared" si="303"/>
        <v>0</v>
      </c>
      <c r="O197" s="1321">
        <f t="shared" si="303"/>
        <v>0</v>
      </c>
      <c r="P197" s="1321">
        <f t="shared" si="303"/>
        <v>0</v>
      </c>
      <c r="Q197" s="1321">
        <f t="shared" si="303"/>
        <v>0</v>
      </c>
      <c r="R197" s="1321">
        <f t="shared" si="303"/>
        <v>0</v>
      </c>
      <c r="S197" s="1321">
        <f t="shared" si="303"/>
        <v>0</v>
      </c>
      <c r="T197" s="1321">
        <f t="shared" si="303"/>
        <v>0</v>
      </c>
      <c r="U197" s="1321">
        <f t="shared" si="303"/>
        <v>0</v>
      </c>
      <c r="V197" s="1321">
        <f t="shared" si="303"/>
        <v>0</v>
      </c>
      <c r="W197" s="1321">
        <f t="shared" si="303"/>
        <v>0</v>
      </c>
      <c r="X197" s="1321">
        <f t="shared" si="303"/>
        <v>0</v>
      </c>
      <c r="Y197" s="1321">
        <f t="shared" si="303"/>
        <v>0</v>
      </c>
      <c r="Z197" s="1321">
        <f t="shared" si="303"/>
        <v>0</v>
      </c>
      <c r="AA197" s="1321">
        <f t="shared" si="227"/>
        <v>0</v>
      </c>
      <c r="AB197" s="1321">
        <f t="shared" ref="AB197:AU197" si="304">$E197*AB630</f>
        <v>-1531.782782127857</v>
      </c>
      <c r="AC197" s="1321">
        <f t="shared" si="304"/>
        <v>-509.11990038200963</v>
      </c>
      <c r="AD197" s="1321">
        <f t="shared" si="304"/>
        <v>0</v>
      </c>
      <c r="AE197" s="1321">
        <f t="shared" si="304"/>
        <v>0</v>
      </c>
      <c r="AF197" s="1321">
        <f t="shared" si="304"/>
        <v>0</v>
      </c>
      <c r="AG197" s="1321">
        <f t="shared" si="304"/>
        <v>0</v>
      </c>
      <c r="AH197" s="1321">
        <f t="shared" si="304"/>
        <v>-163.42120259175616</v>
      </c>
      <c r="AI197" s="1321">
        <f t="shared" si="304"/>
        <v>0</v>
      </c>
      <c r="AJ197" s="1321">
        <f t="shared" si="304"/>
        <v>-1.6761148983769862</v>
      </c>
      <c r="AK197" s="1321">
        <f t="shared" si="304"/>
        <v>0</v>
      </c>
      <c r="AL197" s="1321">
        <f t="shared" si="304"/>
        <v>0</v>
      </c>
      <c r="AM197" s="1321">
        <f t="shared" si="304"/>
        <v>0</v>
      </c>
      <c r="AN197" s="1321">
        <f t="shared" si="304"/>
        <v>0</v>
      </c>
      <c r="AO197" s="1321">
        <f t="shared" si="304"/>
        <v>0</v>
      </c>
      <c r="AP197" s="1321">
        <f t="shared" si="304"/>
        <v>0</v>
      </c>
      <c r="AQ197" s="1321">
        <f t="shared" si="304"/>
        <v>0</v>
      </c>
      <c r="AR197" s="1321">
        <f t="shared" si="304"/>
        <v>0</v>
      </c>
      <c r="AS197" s="1321">
        <f t="shared" si="304"/>
        <v>0</v>
      </c>
      <c r="AT197" s="1321">
        <f t="shared" si="304"/>
        <v>0</v>
      </c>
      <c r="AU197" s="1321">
        <f t="shared" si="304"/>
        <v>0</v>
      </c>
      <c r="AV197" s="1321">
        <f t="shared" si="229"/>
        <v>-2206</v>
      </c>
      <c r="AW197" s="1321"/>
      <c r="AX197" s="1321"/>
      <c r="AY197" s="1321"/>
      <c r="AZ197" s="1321"/>
      <c r="BA197" s="1321"/>
      <c r="BB197" s="1321"/>
      <c r="BC197" s="1321"/>
      <c r="BD197" s="1321"/>
      <c r="BE197" s="1321"/>
      <c r="BF197" s="1321"/>
      <c r="BG197" s="1321"/>
      <c r="BH197" s="1321"/>
      <c r="BI197" s="1321"/>
      <c r="BJ197" s="1321"/>
      <c r="BK197" s="1321"/>
      <c r="BL197" s="1321"/>
      <c r="BM197" s="1321"/>
      <c r="BN197" s="1321"/>
      <c r="BO197" s="1321"/>
      <c r="BP197" s="1321"/>
      <c r="BQ197" s="1321"/>
    </row>
    <row r="198" spans="1:69" s="1324" customFormat="1" ht="12.75">
      <c r="A198" s="1281">
        <v>1860</v>
      </c>
      <c r="B198" s="219" t="s">
        <v>93</v>
      </c>
      <c r="C198" s="1320">
        <f>'I4 BO ASSETS'!I56</f>
        <v>-336286</v>
      </c>
      <c r="D198" s="1321">
        <f t="shared" si="266"/>
        <v>0</v>
      </c>
      <c r="E198" s="1321">
        <f t="shared" si="266"/>
        <v>-336286</v>
      </c>
      <c r="F198" s="1321">
        <f t="shared" si="225"/>
        <v>-336286</v>
      </c>
      <c r="G198" s="1321">
        <f t="shared" ref="G198:Z198" si="305">$D198*G631</f>
        <v>0</v>
      </c>
      <c r="H198" s="1321">
        <f t="shared" si="305"/>
        <v>0</v>
      </c>
      <c r="I198" s="1321">
        <f t="shared" si="305"/>
        <v>0</v>
      </c>
      <c r="J198" s="1321">
        <f t="shared" si="305"/>
        <v>0</v>
      </c>
      <c r="K198" s="1321">
        <f t="shared" si="305"/>
        <v>0</v>
      </c>
      <c r="L198" s="1321">
        <f t="shared" si="305"/>
        <v>0</v>
      </c>
      <c r="M198" s="1321">
        <f t="shared" si="305"/>
        <v>0</v>
      </c>
      <c r="N198" s="1321">
        <f t="shared" si="305"/>
        <v>0</v>
      </c>
      <c r="O198" s="1321">
        <f t="shared" si="305"/>
        <v>0</v>
      </c>
      <c r="P198" s="1321">
        <f t="shared" si="305"/>
        <v>0</v>
      </c>
      <c r="Q198" s="1321">
        <f t="shared" si="305"/>
        <v>0</v>
      </c>
      <c r="R198" s="1321">
        <f t="shared" si="305"/>
        <v>0</v>
      </c>
      <c r="S198" s="1321">
        <f t="shared" si="305"/>
        <v>0</v>
      </c>
      <c r="T198" s="1321">
        <f t="shared" si="305"/>
        <v>0</v>
      </c>
      <c r="U198" s="1321">
        <f t="shared" si="305"/>
        <v>0</v>
      </c>
      <c r="V198" s="1321">
        <f t="shared" si="305"/>
        <v>0</v>
      </c>
      <c r="W198" s="1321">
        <f t="shared" si="305"/>
        <v>0</v>
      </c>
      <c r="X198" s="1321">
        <f t="shared" si="305"/>
        <v>0</v>
      </c>
      <c r="Y198" s="1321">
        <f t="shared" si="305"/>
        <v>0</v>
      </c>
      <c r="Z198" s="1321">
        <f t="shared" si="305"/>
        <v>0</v>
      </c>
      <c r="AA198" s="1321">
        <f t="shared" si="227"/>
        <v>0</v>
      </c>
      <c r="AB198" s="1321">
        <f t="shared" ref="AB198:AU198" si="306">$E198*AB631</f>
        <v>-243321.60355555554</v>
      </c>
      <c r="AC198" s="1321">
        <f t="shared" si="306"/>
        <v>-80648.85582222222</v>
      </c>
      <c r="AD198" s="1321">
        <f t="shared" si="306"/>
        <v>-12315.540622222223</v>
      </c>
      <c r="AE198" s="1321">
        <f t="shared" si="306"/>
        <v>0</v>
      </c>
      <c r="AF198" s="1321">
        <f t="shared" si="306"/>
        <v>0</v>
      </c>
      <c r="AG198" s="1321">
        <f t="shared" si="306"/>
        <v>0</v>
      </c>
      <c r="AH198" s="1321">
        <f t="shared" si="306"/>
        <v>0</v>
      </c>
      <c r="AI198" s="1321">
        <f t="shared" si="306"/>
        <v>0</v>
      </c>
      <c r="AJ198" s="1321">
        <f t="shared" si="306"/>
        <v>0</v>
      </c>
      <c r="AK198" s="1321">
        <f t="shared" si="306"/>
        <v>0</v>
      </c>
      <c r="AL198" s="1321">
        <f t="shared" si="306"/>
        <v>0</v>
      </c>
      <c r="AM198" s="1321">
        <f t="shared" si="306"/>
        <v>0</v>
      </c>
      <c r="AN198" s="1321">
        <f t="shared" si="306"/>
        <v>0</v>
      </c>
      <c r="AO198" s="1321">
        <f t="shared" si="306"/>
        <v>0</v>
      </c>
      <c r="AP198" s="1321">
        <f t="shared" si="306"/>
        <v>0</v>
      </c>
      <c r="AQ198" s="1321">
        <f t="shared" si="306"/>
        <v>0</v>
      </c>
      <c r="AR198" s="1321">
        <f t="shared" si="306"/>
        <v>0</v>
      </c>
      <c r="AS198" s="1321">
        <f t="shared" si="306"/>
        <v>0</v>
      </c>
      <c r="AT198" s="1321">
        <f t="shared" si="306"/>
        <v>0</v>
      </c>
      <c r="AU198" s="1321">
        <f t="shared" si="306"/>
        <v>0</v>
      </c>
      <c r="AV198" s="1321">
        <f t="shared" si="229"/>
        <v>-336286</v>
      </c>
      <c r="AW198" s="1321"/>
      <c r="AX198" s="1321"/>
      <c r="AY198" s="1321"/>
      <c r="AZ198" s="1321"/>
      <c r="BA198" s="1321"/>
      <c r="BB198" s="1321"/>
      <c r="BC198" s="1321"/>
      <c r="BD198" s="1321"/>
      <c r="BE198" s="1321"/>
      <c r="BF198" s="1321"/>
      <c r="BG198" s="1321"/>
      <c r="BH198" s="1321"/>
      <c r="BI198" s="1321"/>
      <c r="BJ198" s="1321"/>
      <c r="BK198" s="1321"/>
      <c r="BL198" s="1321"/>
      <c r="BM198" s="1321"/>
      <c r="BN198" s="1321"/>
      <c r="BO198" s="1321"/>
      <c r="BP198" s="1321"/>
      <c r="BQ198" s="1321"/>
    </row>
    <row r="199" spans="1:69" s="1324" customFormat="1" ht="12.75">
      <c r="A199" s="1282"/>
      <c r="B199" s="1282"/>
      <c r="C199" s="1320"/>
      <c r="D199" s="1321"/>
      <c r="E199" s="1321"/>
      <c r="F199" s="1321"/>
      <c r="G199" s="1321"/>
      <c r="H199" s="1321"/>
      <c r="I199" s="1321"/>
      <c r="J199" s="1321"/>
      <c r="K199" s="1321"/>
      <c r="L199" s="1321"/>
      <c r="M199" s="1321"/>
      <c r="N199" s="1321"/>
      <c r="O199" s="1321"/>
      <c r="P199" s="1321"/>
      <c r="Q199" s="1321"/>
      <c r="R199" s="1321"/>
      <c r="S199" s="1321"/>
      <c r="T199" s="1321"/>
      <c r="U199" s="1321"/>
      <c r="V199" s="1321"/>
      <c r="W199" s="1321"/>
      <c r="X199" s="1321"/>
      <c r="Y199" s="1321"/>
      <c r="Z199" s="1321"/>
      <c r="AA199" s="1321"/>
      <c r="AB199" s="1321"/>
      <c r="AC199" s="1321"/>
      <c r="AD199" s="1321"/>
      <c r="AE199" s="1321"/>
      <c r="AF199" s="1321"/>
      <c r="AG199" s="1321"/>
      <c r="AH199" s="1321"/>
      <c r="AI199" s="1321"/>
      <c r="AJ199" s="1321"/>
      <c r="AK199" s="1321"/>
      <c r="AL199" s="1321"/>
      <c r="AM199" s="1321"/>
      <c r="AN199" s="1321"/>
      <c r="AO199" s="1321"/>
      <c r="AP199" s="1321"/>
      <c r="AQ199" s="1321"/>
      <c r="AR199" s="1321"/>
      <c r="AS199" s="1321"/>
      <c r="AT199" s="1321"/>
      <c r="AU199" s="1321"/>
      <c r="AV199" s="1321"/>
      <c r="AW199" s="1321"/>
      <c r="AX199" s="1321"/>
      <c r="AY199" s="1321"/>
      <c r="AZ199" s="1321"/>
      <c r="BA199" s="1321"/>
      <c r="BB199" s="1321"/>
      <c r="BC199" s="1321"/>
      <c r="BD199" s="1321"/>
      <c r="BE199" s="1321"/>
      <c r="BF199" s="1321"/>
      <c r="BG199" s="1321"/>
      <c r="BH199" s="1321"/>
      <c r="BI199" s="1321"/>
      <c r="BJ199" s="1321"/>
      <c r="BK199" s="1321"/>
      <c r="BL199" s="1321"/>
      <c r="BM199" s="1321"/>
      <c r="BN199" s="1321"/>
      <c r="BO199" s="1321"/>
      <c r="BP199" s="1321"/>
      <c r="BQ199" s="1321"/>
    </row>
    <row r="200" spans="1:69" s="1353" customFormat="1" ht="12.75">
      <c r="A200" s="1350"/>
      <c r="B200" s="1351" t="s">
        <v>915</v>
      </c>
      <c r="C200" s="1355">
        <f>SUM(C159:C199)</f>
        <v>-7249114</v>
      </c>
      <c r="D200" s="1279">
        <f>SUM(D159:D199)</f>
        <v>-4827961.5999999996</v>
      </c>
      <c r="E200" s="1279">
        <f>SUM(E159:E199)</f>
        <v>-2421152.4000000004</v>
      </c>
      <c r="F200" s="1352">
        <f>D200+E200</f>
        <v>-7249114</v>
      </c>
      <c r="G200" s="1279">
        <f>SUM(G159:G198)</f>
        <v>-2516476.1611237386</v>
      </c>
      <c r="H200" s="1279">
        <f t="shared" ref="H200:AV200" si="307">SUM(H159:H198)</f>
        <v>-1206497.2608130944</v>
      </c>
      <c r="I200" s="1279">
        <f t="shared" si="307"/>
        <v>-1085839.1242046275</v>
      </c>
      <c r="J200" s="1279">
        <f t="shared" si="307"/>
        <v>0</v>
      </c>
      <c r="K200" s="1279">
        <f t="shared" si="307"/>
        <v>0</v>
      </c>
      <c r="L200" s="1279">
        <f t="shared" si="307"/>
        <v>0</v>
      </c>
      <c r="M200" s="1279">
        <f t="shared" si="307"/>
        <v>-11274.412574751677</v>
      </c>
      <c r="N200" s="1279">
        <f t="shared" si="307"/>
        <v>0</v>
      </c>
      <c r="O200" s="1279">
        <f t="shared" si="307"/>
        <v>-7874.6412837879743</v>
      </c>
      <c r="P200" s="1279">
        <f t="shared" si="307"/>
        <v>0</v>
      </c>
      <c r="Q200" s="1279">
        <f t="shared" si="307"/>
        <v>0</v>
      </c>
      <c r="R200" s="1279">
        <f t="shared" si="307"/>
        <v>0</v>
      </c>
      <c r="S200" s="1279">
        <f t="shared" si="307"/>
        <v>0</v>
      </c>
      <c r="T200" s="1279">
        <f t="shared" si="307"/>
        <v>0</v>
      </c>
      <c r="U200" s="1279">
        <f t="shared" si="307"/>
        <v>0</v>
      </c>
      <c r="V200" s="1279">
        <f t="shared" si="307"/>
        <v>0</v>
      </c>
      <c r="W200" s="1279">
        <f t="shared" si="307"/>
        <v>0</v>
      </c>
      <c r="X200" s="1279">
        <f t="shared" si="307"/>
        <v>0</v>
      </c>
      <c r="Y200" s="1279">
        <f t="shared" si="307"/>
        <v>0</v>
      </c>
      <c r="Z200" s="1279">
        <f t="shared" si="307"/>
        <v>0</v>
      </c>
      <c r="AA200" s="1279">
        <f t="shared" si="307"/>
        <v>-4827961.5999999996</v>
      </c>
      <c r="AB200" s="1279">
        <f t="shared" si="307"/>
        <v>-1986536.6020638742</v>
      </c>
      <c r="AC200" s="1279">
        <f t="shared" si="307"/>
        <v>-295559.70896549395</v>
      </c>
      <c r="AD200" s="1279">
        <f t="shared" si="307"/>
        <v>-32484.205525189507</v>
      </c>
      <c r="AE200" s="1279">
        <f t="shared" si="307"/>
        <v>0</v>
      </c>
      <c r="AF200" s="1279">
        <f t="shared" si="307"/>
        <v>0</v>
      </c>
      <c r="AG200" s="1279">
        <f t="shared" si="307"/>
        <v>0</v>
      </c>
      <c r="AH200" s="1279">
        <f t="shared" si="307"/>
        <v>-103393.88535657567</v>
      </c>
      <c r="AI200" s="1279">
        <f t="shared" si="307"/>
        <v>0</v>
      </c>
      <c r="AJ200" s="1279">
        <f t="shared" si="307"/>
        <v>-3177.9980888671134</v>
      </c>
      <c r="AK200" s="1279">
        <f t="shared" si="307"/>
        <v>0</v>
      </c>
      <c r="AL200" s="1279">
        <f t="shared" si="307"/>
        <v>0</v>
      </c>
      <c r="AM200" s="1279">
        <f t="shared" si="307"/>
        <v>0</v>
      </c>
      <c r="AN200" s="1279">
        <f t="shared" si="307"/>
        <v>0</v>
      </c>
      <c r="AO200" s="1279">
        <f t="shared" si="307"/>
        <v>0</v>
      </c>
      <c r="AP200" s="1279">
        <f t="shared" si="307"/>
        <v>0</v>
      </c>
      <c r="AQ200" s="1279">
        <f t="shared" si="307"/>
        <v>0</v>
      </c>
      <c r="AR200" s="1279">
        <f t="shared" si="307"/>
        <v>0</v>
      </c>
      <c r="AS200" s="1279">
        <f t="shared" si="307"/>
        <v>0</v>
      </c>
      <c r="AT200" s="1279">
        <f t="shared" si="307"/>
        <v>0</v>
      </c>
      <c r="AU200" s="1279">
        <f t="shared" si="307"/>
        <v>0</v>
      </c>
      <c r="AV200" s="1279">
        <f t="shared" si="307"/>
        <v>-2421152.4000000004</v>
      </c>
      <c r="AW200" s="1279">
        <f t="shared" ref="AW200:BQ200" si="308">SUM(AW159:AW199)</f>
        <v>0</v>
      </c>
      <c r="AX200" s="1279">
        <f t="shared" si="308"/>
        <v>0</v>
      </c>
      <c r="AY200" s="1279">
        <f t="shared" si="308"/>
        <v>0</v>
      </c>
      <c r="AZ200" s="1279">
        <f t="shared" si="308"/>
        <v>0</v>
      </c>
      <c r="BA200" s="1279">
        <f t="shared" si="308"/>
        <v>0</v>
      </c>
      <c r="BB200" s="1279">
        <f t="shared" si="308"/>
        <v>0</v>
      </c>
      <c r="BC200" s="1279">
        <f t="shared" si="308"/>
        <v>0</v>
      </c>
      <c r="BD200" s="1279">
        <f t="shared" si="308"/>
        <v>0</v>
      </c>
      <c r="BE200" s="1279">
        <f t="shared" si="308"/>
        <v>0</v>
      </c>
      <c r="BF200" s="1279">
        <f t="shared" si="308"/>
        <v>0</v>
      </c>
      <c r="BG200" s="1279">
        <f t="shared" si="308"/>
        <v>0</v>
      </c>
      <c r="BH200" s="1279">
        <f t="shared" si="308"/>
        <v>0</v>
      </c>
      <c r="BI200" s="1279">
        <f t="shared" si="308"/>
        <v>0</v>
      </c>
      <c r="BJ200" s="1279">
        <f t="shared" si="308"/>
        <v>0</v>
      </c>
      <c r="BK200" s="1279">
        <f t="shared" si="308"/>
        <v>0</v>
      </c>
      <c r="BL200" s="1279">
        <f t="shared" si="308"/>
        <v>0</v>
      </c>
      <c r="BM200" s="1279">
        <f t="shared" si="308"/>
        <v>0</v>
      </c>
      <c r="BN200" s="1279">
        <f t="shared" si="308"/>
        <v>0</v>
      </c>
      <c r="BO200" s="1279">
        <f t="shared" si="308"/>
        <v>0</v>
      </c>
      <c r="BP200" s="1279">
        <f t="shared" si="308"/>
        <v>0</v>
      </c>
      <c r="BQ200" s="1279">
        <f t="shared" si="308"/>
        <v>0</v>
      </c>
    </row>
    <row r="201" spans="1:69" s="1322" customFormat="1" ht="12.75">
      <c r="A201" s="1354" t="s">
        <v>537</v>
      </c>
      <c r="B201" s="721"/>
      <c r="C201" s="1291"/>
      <c r="D201" s="1329"/>
      <c r="E201" s="1329"/>
      <c r="F201" s="1321"/>
      <c r="G201" s="1321"/>
      <c r="H201" s="1321"/>
      <c r="I201" s="1321"/>
      <c r="J201" s="1321"/>
      <c r="K201" s="1321"/>
      <c r="L201" s="1321"/>
      <c r="M201" s="1321"/>
      <c r="N201" s="1321"/>
      <c r="O201" s="1321"/>
      <c r="P201" s="1321"/>
      <c r="Q201" s="1321"/>
      <c r="R201" s="1321"/>
      <c r="S201" s="1321"/>
      <c r="T201" s="1321"/>
      <c r="U201" s="1321"/>
      <c r="V201" s="1321"/>
      <c r="W201" s="1321"/>
      <c r="X201" s="1321"/>
      <c r="Y201" s="1321"/>
      <c r="Z201" s="1321"/>
      <c r="AA201" s="1321"/>
      <c r="AB201" s="1321"/>
      <c r="AC201" s="1321"/>
      <c r="AD201" s="1321"/>
      <c r="AE201" s="1321"/>
      <c r="AF201" s="1321"/>
      <c r="AG201" s="1321"/>
      <c r="AH201" s="1321"/>
      <c r="AI201" s="1321"/>
      <c r="AJ201" s="1321"/>
      <c r="AK201" s="1321"/>
      <c r="AL201" s="1321"/>
      <c r="AM201" s="1321"/>
      <c r="AN201" s="1321"/>
      <c r="AO201" s="1321"/>
      <c r="AP201" s="1321"/>
      <c r="AQ201" s="1321"/>
      <c r="AR201" s="1321"/>
      <c r="AS201" s="1321"/>
      <c r="AT201" s="1321"/>
      <c r="AU201" s="1321"/>
      <c r="AV201" s="1321"/>
      <c r="AW201" s="1321"/>
      <c r="AX201" s="1321"/>
      <c r="AY201" s="1321"/>
      <c r="AZ201" s="1321"/>
      <c r="BA201" s="1321"/>
      <c r="BB201" s="1321"/>
      <c r="BC201" s="1321"/>
      <c r="BD201" s="1321"/>
      <c r="BE201" s="1321"/>
      <c r="BF201" s="1321"/>
      <c r="BG201" s="1321"/>
      <c r="BH201" s="1321"/>
      <c r="BI201" s="1321"/>
      <c r="BJ201" s="1321"/>
      <c r="BK201" s="1321"/>
      <c r="BL201" s="1321"/>
      <c r="BM201" s="1321"/>
      <c r="BN201" s="1321"/>
      <c r="BO201" s="1321"/>
      <c r="BP201" s="1321"/>
      <c r="BQ201" s="1321"/>
    </row>
    <row r="202" spans="1:69" s="1322" customFormat="1" ht="12.75">
      <c r="A202" s="1281">
        <v>1905</v>
      </c>
      <c r="B202" s="219" t="s">
        <v>282</v>
      </c>
      <c r="C202" s="1330">
        <f>'I4 BO ASSETS'!I62</f>
        <v>0</v>
      </c>
      <c r="D202" s="1321"/>
      <c r="E202" s="1321"/>
      <c r="F202" s="1321"/>
      <c r="G202" s="1321"/>
      <c r="H202" s="1321"/>
      <c r="I202" s="1321"/>
      <c r="J202" s="1321"/>
      <c r="K202" s="1321"/>
      <c r="L202" s="1321"/>
      <c r="M202" s="1321"/>
      <c r="N202" s="1321"/>
      <c r="O202" s="1321"/>
      <c r="P202" s="1321"/>
      <c r="Q202" s="1321"/>
      <c r="R202" s="1321"/>
      <c r="S202" s="1321"/>
      <c r="T202" s="1321"/>
      <c r="U202" s="1321"/>
      <c r="V202" s="1321"/>
      <c r="W202" s="1321"/>
      <c r="X202" s="1321"/>
      <c r="Y202" s="1321"/>
      <c r="Z202" s="1321"/>
      <c r="AA202" s="1321"/>
      <c r="AB202" s="1321"/>
      <c r="AC202" s="1321"/>
      <c r="AD202" s="1321"/>
      <c r="AE202" s="1321"/>
      <c r="AF202" s="1321"/>
      <c r="AG202" s="1321"/>
      <c r="AH202" s="1321"/>
      <c r="AI202" s="1321"/>
      <c r="AJ202" s="1321"/>
      <c r="AK202" s="1321"/>
      <c r="AL202" s="1321"/>
      <c r="AM202" s="1321"/>
      <c r="AN202" s="1321"/>
      <c r="AO202" s="1321"/>
      <c r="AP202" s="1321"/>
      <c r="AQ202" s="1321"/>
      <c r="AR202" s="1321"/>
      <c r="AS202" s="1321"/>
      <c r="AT202" s="1321"/>
      <c r="AU202" s="1321"/>
      <c r="AV202" s="1321"/>
      <c r="AW202" s="1321">
        <f t="shared" ref="AW202:BP202" si="309">$C202*AW634</f>
        <v>0</v>
      </c>
      <c r="AX202" s="1321">
        <f t="shared" si="309"/>
        <v>0</v>
      </c>
      <c r="AY202" s="1321">
        <f t="shared" si="309"/>
        <v>0</v>
      </c>
      <c r="AZ202" s="1321">
        <f t="shared" si="309"/>
        <v>0</v>
      </c>
      <c r="BA202" s="1321">
        <f t="shared" si="309"/>
        <v>0</v>
      </c>
      <c r="BB202" s="1321">
        <f t="shared" si="309"/>
        <v>0</v>
      </c>
      <c r="BC202" s="1321">
        <f t="shared" si="309"/>
        <v>0</v>
      </c>
      <c r="BD202" s="1321">
        <f t="shared" si="309"/>
        <v>0</v>
      </c>
      <c r="BE202" s="1321">
        <f t="shared" si="309"/>
        <v>0</v>
      </c>
      <c r="BF202" s="1321">
        <f t="shared" si="309"/>
        <v>0</v>
      </c>
      <c r="BG202" s="1321">
        <f t="shared" si="309"/>
        <v>0</v>
      </c>
      <c r="BH202" s="1321">
        <f t="shared" si="309"/>
        <v>0</v>
      </c>
      <c r="BI202" s="1321">
        <f t="shared" si="309"/>
        <v>0</v>
      </c>
      <c r="BJ202" s="1321">
        <f t="shared" si="309"/>
        <v>0</v>
      </c>
      <c r="BK202" s="1321">
        <f t="shared" si="309"/>
        <v>0</v>
      </c>
      <c r="BL202" s="1321">
        <f t="shared" si="309"/>
        <v>0</v>
      </c>
      <c r="BM202" s="1321">
        <f t="shared" si="309"/>
        <v>0</v>
      </c>
      <c r="BN202" s="1321">
        <f t="shared" si="309"/>
        <v>0</v>
      </c>
      <c r="BO202" s="1321">
        <f t="shared" si="309"/>
        <v>0</v>
      </c>
      <c r="BP202" s="1321">
        <f t="shared" si="309"/>
        <v>0</v>
      </c>
      <c r="BQ202" s="1321">
        <f>SUM(AW202:BP202)</f>
        <v>0</v>
      </c>
    </row>
    <row r="203" spans="1:69" s="1322" customFormat="1" ht="12.75">
      <c r="A203" s="1281">
        <v>1906</v>
      </c>
      <c r="B203" s="219" t="s">
        <v>283</v>
      </c>
      <c r="C203" s="1330">
        <f>'I4 BO ASSETS'!I63</f>
        <v>0</v>
      </c>
      <c r="D203" s="1321"/>
      <c r="E203" s="1321"/>
      <c r="F203" s="1321"/>
      <c r="G203" s="1321"/>
      <c r="H203" s="1321"/>
      <c r="I203" s="1321"/>
      <c r="J203" s="1321"/>
      <c r="K203" s="1321"/>
      <c r="L203" s="1321"/>
      <c r="M203" s="1321"/>
      <c r="N203" s="1321"/>
      <c r="O203" s="1321"/>
      <c r="P203" s="1321"/>
      <c r="Q203" s="1321"/>
      <c r="R203" s="1321"/>
      <c r="S203" s="1321"/>
      <c r="T203" s="1321"/>
      <c r="U203" s="1321"/>
      <c r="V203" s="1321"/>
      <c r="W203" s="1321"/>
      <c r="X203" s="1321"/>
      <c r="Y203" s="1321"/>
      <c r="Z203" s="1321"/>
      <c r="AA203" s="1321"/>
      <c r="AB203" s="1321"/>
      <c r="AC203" s="1321"/>
      <c r="AD203" s="1321"/>
      <c r="AE203" s="1321"/>
      <c r="AF203" s="1321"/>
      <c r="AG203" s="1321"/>
      <c r="AH203" s="1321"/>
      <c r="AI203" s="1321"/>
      <c r="AJ203" s="1321"/>
      <c r="AK203" s="1321"/>
      <c r="AL203" s="1321"/>
      <c r="AM203" s="1321"/>
      <c r="AN203" s="1321"/>
      <c r="AO203" s="1321"/>
      <c r="AP203" s="1321"/>
      <c r="AQ203" s="1321"/>
      <c r="AR203" s="1321"/>
      <c r="AS203" s="1321"/>
      <c r="AT203" s="1321"/>
      <c r="AU203" s="1321"/>
      <c r="AV203" s="1321"/>
      <c r="AW203" s="1321">
        <f t="shared" ref="AW203:BP203" si="310">$C203*AW635</f>
        <v>0</v>
      </c>
      <c r="AX203" s="1321">
        <f t="shared" si="310"/>
        <v>0</v>
      </c>
      <c r="AY203" s="1321">
        <f t="shared" si="310"/>
        <v>0</v>
      </c>
      <c r="AZ203" s="1321">
        <f t="shared" si="310"/>
        <v>0</v>
      </c>
      <c r="BA203" s="1321">
        <f t="shared" si="310"/>
        <v>0</v>
      </c>
      <c r="BB203" s="1321">
        <f t="shared" si="310"/>
        <v>0</v>
      </c>
      <c r="BC203" s="1321">
        <f t="shared" si="310"/>
        <v>0</v>
      </c>
      <c r="BD203" s="1321">
        <f t="shared" si="310"/>
        <v>0</v>
      </c>
      <c r="BE203" s="1321">
        <f t="shared" si="310"/>
        <v>0</v>
      </c>
      <c r="BF203" s="1321">
        <f t="shared" si="310"/>
        <v>0</v>
      </c>
      <c r="BG203" s="1321">
        <f t="shared" si="310"/>
        <v>0</v>
      </c>
      <c r="BH203" s="1321">
        <f t="shared" si="310"/>
        <v>0</v>
      </c>
      <c r="BI203" s="1321">
        <f t="shared" si="310"/>
        <v>0</v>
      </c>
      <c r="BJ203" s="1321">
        <f t="shared" si="310"/>
        <v>0</v>
      </c>
      <c r="BK203" s="1321">
        <f t="shared" si="310"/>
        <v>0</v>
      </c>
      <c r="BL203" s="1321">
        <f t="shared" si="310"/>
        <v>0</v>
      </c>
      <c r="BM203" s="1321">
        <f t="shared" si="310"/>
        <v>0</v>
      </c>
      <c r="BN203" s="1321">
        <f t="shared" si="310"/>
        <v>0</v>
      </c>
      <c r="BO203" s="1321">
        <f t="shared" si="310"/>
        <v>0</v>
      </c>
      <c r="BP203" s="1321">
        <f t="shared" si="310"/>
        <v>0</v>
      </c>
      <c r="BQ203" s="1321">
        <f t="shared" ref="BQ203:BQ221" si="311">SUM(AW203:BP203)</f>
        <v>0</v>
      </c>
    </row>
    <row r="204" spans="1:69" s="1322" customFormat="1" ht="12.75">
      <c r="A204" s="1281">
        <v>1908</v>
      </c>
      <c r="B204" s="219" t="s">
        <v>284</v>
      </c>
      <c r="C204" s="1330">
        <f>'I4 BO ASSETS'!I64</f>
        <v>-272091</v>
      </c>
      <c r="D204" s="1321"/>
      <c r="E204" s="1321"/>
      <c r="F204" s="1321"/>
      <c r="G204" s="1321"/>
      <c r="H204" s="1321"/>
      <c r="I204" s="1321"/>
      <c r="J204" s="1321"/>
      <c r="K204" s="1321"/>
      <c r="L204" s="1321"/>
      <c r="M204" s="1321"/>
      <c r="N204" s="1321"/>
      <c r="O204" s="1321"/>
      <c r="P204" s="1321"/>
      <c r="Q204" s="1321"/>
      <c r="R204" s="1321"/>
      <c r="S204" s="1321"/>
      <c r="T204" s="1321"/>
      <c r="U204" s="1321"/>
      <c r="V204" s="1321"/>
      <c r="W204" s="1321"/>
      <c r="X204" s="1321"/>
      <c r="Y204" s="1321"/>
      <c r="Z204" s="1321"/>
      <c r="AA204" s="1321"/>
      <c r="AB204" s="1321"/>
      <c r="AC204" s="1321"/>
      <c r="AD204" s="1321"/>
      <c r="AE204" s="1321"/>
      <c r="AF204" s="1321"/>
      <c r="AG204" s="1321"/>
      <c r="AH204" s="1321"/>
      <c r="AI204" s="1321"/>
      <c r="AJ204" s="1321"/>
      <c r="AK204" s="1321"/>
      <c r="AL204" s="1321"/>
      <c r="AM204" s="1321"/>
      <c r="AN204" s="1321"/>
      <c r="AO204" s="1321"/>
      <c r="AP204" s="1321"/>
      <c r="AQ204" s="1321"/>
      <c r="AR204" s="1321"/>
      <c r="AS204" s="1321"/>
      <c r="AT204" s="1321"/>
      <c r="AU204" s="1321"/>
      <c r="AV204" s="1321"/>
      <c r="AW204" s="1321">
        <f t="shared" ref="AW204:BP204" si="312">$C204*AW636</f>
        <v>-177653.1681879189</v>
      </c>
      <c r="AX204" s="1321">
        <f t="shared" si="312"/>
        <v>-58190.999207393521</v>
      </c>
      <c r="AY204" s="1321">
        <f t="shared" si="312"/>
        <v>-31551.257824511064</v>
      </c>
      <c r="AZ204" s="1321">
        <f t="shared" si="312"/>
        <v>0</v>
      </c>
      <c r="BA204" s="1321">
        <f t="shared" si="312"/>
        <v>0</v>
      </c>
      <c r="BB204" s="1321">
        <f t="shared" si="312"/>
        <v>0</v>
      </c>
      <c r="BC204" s="1321">
        <f t="shared" si="312"/>
        <v>-4319.1259033236647</v>
      </c>
      <c r="BD204" s="1321">
        <f t="shared" si="312"/>
        <v>0</v>
      </c>
      <c r="BE204" s="1321">
        <f t="shared" si="312"/>
        <v>-376.44887685287813</v>
      </c>
      <c r="BF204" s="1321">
        <f t="shared" si="312"/>
        <v>0</v>
      </c>
      <c r="BG204" s="1321">
        <f t="shared" si="312"/>
        <v>0</v>
      </c>
      <c r="BH204" s="1321">
        <f t="shared" si="312"/>
        <v>0</v>
      </c>
      <c r="BI204" s="1321">
        <f t="shared" si="312"/>
        <v>0</v>
      </c>
      <c r="BJ204" s="1321">
        <f t="shared" si="312"/>
        <v>0</v>
      </c>
      <c r="BK204" s="1321">
        <f t="shared" si="312"/>
        <v>0</v>
      </c>
      <c r="BL204" s="1321">
        <f t="shared" si="312"/>
        <v>0</v>
      </c>
      <c r="BM204" s="1321">
        <f t="shared" si="312"/>
        <v>0</v>
      </c>
      <c r="BN204" s="1321">
        <f t="shared" si="312"/>
        <v>0</v>
      </c>
      <c r="BO204" s="1321">
        <f t="shared" si="312"/>
        <v>0</v>
      </c>
      <c r="BP204" s="1321">
        <f t="shared" si="312"/>
        <v>0</v>
      </c>
      <c r="BQ204" s="1321">
        <f t="shared" si="311"/>
        <v>-272091</v>
      </c>
    </row>
    <row r="205" spans="1:69" s="1322" customFormat="1" ht="12.75">
      <c r="A205" s="1281">
        <v>1910</v>
      </c>
      <c r="B205" s="219" t="s">
        <v>285</v>
      </c>
      <c r="C205" s="1330">
        <f>'I4 BO ASSETS'!I65</f>
        <v>-27383</v>
      </c>
      <c r="D205" s="1321"/>
      <c r="E205" s="1321"/>
      <c r="F205" s="1321"/>
      <c r="G205" s="1321"/>
      <c r="H205" s="1321"/>
      <c r="I205" s="1321"/>
      <c r="J205" s="1321"/>
      <c r="K205" s="1321"/>
      <c r="L205" s="1321"/>
      <c r="M205" s="1321"/>
      <c r="N205" s="1321"/>
      <c r="O205" s="1321"/>
      <c r="P205" s="1321"/>
      <c r="Q205" s="1321"/>
      <c r="R205" s="1321"/>
      <c r="S205" s="1321"/>
      <c r="T205" s="1321"/>
      <c r="U205" s="1321"/>
      <c r="V205" s="1321"/>
      <c r="W205" s="1321"/>
      <c r="X205" s="1321"/>
      <c r="Y205" s="1321"/>
      <c r="Z205" s="1321"/>
      <c r="AA205" s="1321"/>
      <c r="AB205" s="1321"/>
      <c r="AC205" s="1321"/>
      <c r="AD205" s="1321"/>
      <c r="AE205" s="1321"/>
      <c r="AF205" s="1321"/>
      <c r="AG205" s="1321"/>
      <c r="AH205" s="1321"/>
      <c r="AI205" s="1321"/>
      <c r="AJ205" s="1321"/>
      <c r="AK205" s="1321"/>
      <c r="AL205" s="1321"/>
      <c r="AM205" s="1321"/>
      <c r="AN205" s="1321"/>
      <c r="AO205" s="1321"/>
      <c r="AP205" s="1321"/>
      <c r="AQ205" s="1321"/>
      <c r="AR205" s="1321"/>
      <c r="AS205" s="1321"/>
      <c r="AT205" s="1321"/>
      <c r="AU205" s="1321"/>
      <c r="AV205" s="1321"/>
      <c r="AW205" s="1321">
        <f t="shared" ref="AW205:BP205" si="313">$C205*AW637</f>
        <v>-17878.859295198235</v>
      </c>
      <c r="AX205" s="1321">
        <f t="shared" si="313"/>
        <v>-5856.2912088090261</v>
      </c>
      <c r="AY205" s="1321">
        <f t="shared" si="313"/>
        <v>-3175.2909615113563</v>
      </c>
      <c r="AZ205" s="1321">
        <f t="shared" si="313"/>
        <v>0</v>
      </c>
      <c r="BA205" s="1321">
        <f t="shared" si="313"/>
        <v>0</v>
      </c>
      <c r="BB205" s="1321">
        <f t="shared" si="313"/>
        <v>0</v>
      </c>
      <c r="BC205" s="1321">
        <f t="shared" si="313"/>
        <v>-434.67304912956297</v>
      </c>
      <c r="BD205" s="1321">
        <f t="shared" si="313"/>
        <v>0</v>
      </c>
      <c r="BE205" s="1321">
        <f t="shared" si="313"/>
        <v>-37.885485351821124</v>
      </c>
      <c r="BF205" s="1321">
        <f t="shared" si="313"/>
        <v>0</v>
      </c>
      <c r="BG205" s="1321">
        <f t="shared" si="313"/>
        <v>0</v>
      </c>
      <c r="BH205" s="1321">
        <f t="shared" si="313"/>
        <v>0</v>
      </c>
      <c r="BI205" s="1321">
        <f t="shared" si="313"/>
        <v>0</v>
      </c>
      <c r="BJ205" s="1321">
        <f t="shared" si="313"/>
        <v>0</v>
      </c>
      <c r="BK205" s="1321">
        <f t="shared" si="313"/>
        <v>0</v>
      </c>
      <c r="BL205" s="1321">
        <f t="shared" si="313"/>
        <v>0</v>
      </c>
      <c r="BM205" s="1321">
        <f t="shared" si="313"/>
        <v>0</v>
      </c>
      <c r="BN205" s="1321">
        <f t="shared" si="313"/>
        <v>0</v>
      </c>
      <c r="BO205" s="1321">
        <f t="shared" si="313"/>
        <v>0</v>
      </c>
      <c r="BP205" s="1321">
        <f t="shared" si="313"/>
        <v>0</v>
      </c>
      <c r="BQ205" s="1321">
        <f t="shared" si="311"/>
        <v>-27383.000000000004</v>
      </c>
    </row>
    <row r="206" spans="1:69" s="1322" customFormat="1" ht="12.75">
      <c r="A206" s="1281">
        <v>1915</v>
      </c>
      <c r="B206" s="219" t="s">
        <v>512</v>
      </c>
      <c r="C206" s="1330">
        <f>'I4 BO ASSETS'!I66</f>
        <v>-109035</v>
      </c>
      <c r="D206" s="1321"/>
      <c r="E206" s="1321"/>
      <c r="F206" s="1321"/>
      <c r="G206" s="1321"/>
      <c r="H206" s="1321"/>
      <c r="I206" s="1321"/>
      <c r="J206" s="1321"/>
      <c r="K206" s="1321"/>
      <c r="L206" s="1321"/>
      <c r="M206" s="1321"/>
      <c r="N206" s="1321"/>
      <c r="O206" s="1321"/>
      <c r="P206" s="1321"/>
      <c r="Q206" s="1321"/>
      <c r="R206" s="1321"/>
      <c r="S206" s="1321"/>
      <c r="T206" s="1321"/>
      <c r="U206" s="1321"/>
      <c r="V206" s="1321"/>
      <c r="W206" s="1321"/>
      <c r="X206" s="1321"/>
      <c r="Y206" s="1321"/>
      <c r="Z206" s="1321"/>
      <c r="AA206" s="1321"/>
      <c r="AB206" s="1321"/>
      <c r="AC206" s="1321"/>
      <c r="AD206" s="1321"/>
      <c r="AE206" s="1321"/>
      <c r="AF206" s="1321"/>
      <c r="AG206" s="1321"/>
      <c r="AH206" s="1321"/>
      <c r="AI206" s="1321"/>
      <c r="AJ206" s="1321"/>
      <c r="AK206" s="1321"/>
      <c r="AL206" s="1321"/>
      <c r="AM206" s="1321"/>
      <c r="AN206" s="1321"/>
      <c r="AO206" s="1321"/>
      <c r="AP206" s="1321"/>
      <c r="AQ206" s="1321"/>
      <c r="AR206" s="1321"/>
      <c r="AS206" s="1321"/>
      <c r="AT206" s="1321"/>
      <c r="AU206" s="1321"/>
      <c r="AV206" s="1321"/>
      <c r="AW206" s="1321">
        <f t="shared" ref="AW206:BP206" si="314">$C206*AW638</f>
        <v>-71190.936831316489</v>
      </c>
      <c r="AX206" s="1321">
        <f t="shared" si="314"/>
        <v>-23318.873459901843</v>
      </c>
      <c r="AY206" s="1321">
        <f t="shared" si="314"/>
        <v>-12643.532483233785</v>
      </c>
      <c r="AZ206" s="1321">
        <f t="shared" si="314"/>
        <v>0</v>
      </c>
      <c r="BA206" s="1321">
        <f t="shared" si="314"/>
        <v>0</v>
      </c>
      <c r="BB206" s="1321">
        <f t="shared" si="314"/>
        <v>0</v>
      </c>
      <c r="BC206" s="1321">
        <f t="shared" si="314"/>
        <v>-1730.8029036936018</v>
      </c>
      <c r="BD206" s="1321">
        <f t="shared" si="314"/>
        <v>0</v>
      </c>
      <c r="BE206" s="1321">
        <f t="shared" si="314"/>
        <v>-150.85432185428246</v>
      </c>
      <c r="BF206" s="1321">
        <f t="shared" si="314"/>
        <v>0</v>
      </c>
      <c r="BG206" s="1321">
        <f t="shared" si="314"/>
        <v>0</v>
      </c>
      <c r="BH206" s="1321">
        <f t="shared" si="314"/>
        <v>0</v>
      </c>
      <c r="BI206" s="1321">
        <f t="shared" si="314"/>
        <v>0</v>
      </c>
      <c r="BJ206" s="1321">
        <f t="shared" si="314"/>
        <v>0</v>
      </c>
      <c r="BK206" s="1321">
        <f t="shared" si="314"/>
        <v>0</v>
      </c>
      <c r="BL206" s="1321">
        <f t="shared" si="314"/>
        <v>0</v>
      </c>
      <c r="BM206" s="1321">
        <f t="shared" si="314"/>
        <v>0</v>
      </c>
      <c r="BN206" s="1321">
        <f t="shared" si="314"/>
        <v>0</v>
      </c>
      <c r="BO206" s="1321">
        <f t="shared" si="314"/>
        <v>0</v>
      </c>
      <c r="BP206" s="1321">
        <f t="shared" si="314"/>
        <v>0</v>
      </c>
      <c r="BQ206" s="1321">
        <f t="shared" si="311"/>
        <v>-109035</v>
      </c>
    </row>
    <row r="207" spans="1:69" s="1322" customFormat="1" ht="12.75">
      <c r="A207" s="1281">
        <v>1920</v>
      </c>
      <c r="B207" s="219" t="s">
        <v>513</v>
      </c>
      <c r="C207" s="1330">
        <f>'I4 BO ASSETS'!I67</f>
        <v>-48345</v>
      </c>
      <c r="D207" s="1321"/>
      <c r="E207" s="1321"/>
      <c r="F207" s="1321"/>
      <c r="G207" s="1321"/>
      <c r="H207" s="1321"/>
      <c r="I207" s="1321"/>
      <c r="J207" s="1321"/>
      <c r="K207" s="1321"/>
      <c r="L207" s="1321"/>
      <c r="M207" s="1321"/>
      <c r="N207" s="1321"/>
      <c r="O207" s="1321"/>
      <c r="P207" s="1321"/>
      <c r="Q207" s="1321"/>
      <c r="R207" s="1321"/>
      <c r="S207" s="1321"/>
      <c r="T207" s="1321"/>
      <c r="U207" s="1321"/>
      <c r="V207" s="1321"/>
      <c r="W207" s="1321"/>
      <c r="X207" s="1321"/>
      <c r="Y207" s="1321"/>
      <c r="Z207" s="1321"/>
      <c r="AA207" s="1321"/>
      <c r="AB207" s="1321"/>
      <c r="AC207" s="1321"/>
      <c r="AD207" s="1321"/>
      <c r="AE207" s="1321"/>
      <c r="AF207" s="1321"/>
      <c r="AG207" s="1321"/>
      <c r="AH207" s="1321"/>
      <c r="AI207" s="1321"/>
      <c r="AJ207" s="1321"/>
      <c r="AK207" s="1321"/>
      <c r="AL207" s="1321"/>
      <c r="AM207" s="1321"/>
      <c r="AN207" s="1321"/>
      <c r="AO207" s="1321"/>
      <c r="AP207" s="1321"/>
      <c r="AQ207" s="1321"/>
      <c r="AR207" s="1321"/>
      <c r="AS207" s="1321"/>
      <c r="AT207" s="1321"/>
      <c r="AU207" s="1321"/>
      <c r="AV207" s="1321"/>
      <c r="AW207" s="1321">
        <f t="shared" ref="AW207:BP207" si="315">$C207*AW639</f>
        <v>-31565.330775530754</v>
      </c>
      <c r="AX207" s="1321">
        <f t="shared" si="315"/>
        <v>-10339.349176126516</v>
      </c>
      <c r="AY207" s="1321">
        <f t="shared" si="315"/>
        <v>-5606.0125455306761</v>
      </c>
      <c r="AZ207" s="1321">
        <f t="shared" si="315"/>
        <v>0</v>
      </c>
      <c r="BA207" s="1321">
        <f t="shared" si="315"/>
        <v>0</v>
      </c>
      <c r="BB207" s="1321">
        <f t="shared" si="315"/>
        <v>0</v>
      </c>
      <c r="BC207" s="1321">
        <f t="shared" si="315"/>
        <v>-767.4202446835161</v>
      </c>
      <c r="BD207" s="1321">
        <f t="shared" si="315"/>
        <v>0</v>
      </c>
      <c r="BE207" s="1321">
        <f t="shared" si="315"/>
        <v>-66.88725812853933</v>
      </c>
      <c r="BF207" s="1321">
        <f t="shared" si="315"/>
        <v>0</v>
      </c>
      <c r="BG207" s="1321">
        <f t="shared" si="315"/>
        <v>0</v>
      </c>
      <c r="BH207" s="1321">
        <f t="shared" si="315"/>
        <v>0</v>
      </c>
      <c r="BI207" s="1321">
        <f t="shared" si="315"/>
        <v>0</v>
      </c>
      <c r="BJ207" s="1321">
        <f t="shared" si="315"/>
        <v>0</v>
      </c>
      <c r="BK207" s="1321">
        <f t="shared" si="315"/>
        <v>0</v>
      </c>
      <c r="BL207" s="1321">
        <f t="shared" si="315"/>
        <v>0</v>
      </c>
      <c r="BM207" s="1321">
        <f t="shared" si="315"/>
        <v>0</v>
      </c>
      <c r="BN207" s="1321">
        <f t="shared" si="315"/>
        <v>0</v>
      </c>
      <c r="BO207" s="1321">
        <f t="shared" si="315"/>
        <v>0</v>
      </c>
      <c r="BP207" s="1321">
        <f t="shared" si="315"/>
        <v>0</v>
      </c>
      <c r="BQ207" s="1321">
        <f t="shared" si="311"/>
        <v>-48345.000000000007</v>
      </c>
    </row>
    <row r="208" spans="1:69" s="1322" customFormat="1" ht="12.75">
      <c r="A208" s="1281">
        <v>1925</v>
      </c>
      <c r="B208" s="219" t="s">
        <v>514</v>
      </c>
      <c r="C208" s="1330">
        <f>'I4 BO ASSETS'!I68</f>
        <v>-44946</v>
      </c>
      <c r="D208" s="1321"/>
      <c r="E208" s="1321"/>
      <c r="F208" s="1321"/>
      <c r="G208" s="1321"/>
      <c r="H208" s="1321"/>
      <c r="I208" s="1321"/>
      <c r="J208" s="1321"/>
      <c r="K208" s="1321"/>
      <c r="L208" s="1321"/>
      <c r="M208" s="1321"/>
      <c r="N208" s="1321"/>
      <c r="O208" s="1321"/>
      <c r="P208" s="1321"/>
      <c r="Q208" s="1321"/>
      <c r="R208" s="1321"/>
      <c r="S208" s="1321"/>
      <c r="T208" s="1321"/>
      <c r="U208" s="1321"/>
      <c r="V208" s="1321"/>
      <c r="W208" s="1321"/>
      <c r="X208" s="1321"/>
      <c r="Y208" s="1321"/>
      <c r="Z208" s="1321"/>
      <c r="AA208" s="1321"/>
      <c r="AB208" s="1321"/>
      <c r="AC208" s="1321"/>
      <c r="AD208" s="1321"/>
      <c r="AE208" s="1321"/>
      <c r="AF208" s="1321"/>
      <c r="AG208" s="1321"/>
      <c r="AH208" s="1321"/>
      <c r="AI208" s="1321"/>
      <c r="AJ208" s="1321"/>
      <c r="AK208" s="1321"/>
      <c r="AL208" s="1321"/>
      <c r="AM208" s="1321"/>
      <c r="AN208" s="1321"/>
      <c r="AO208" s="1321"/>
      <c r="AP208" s="1321"/>
      <c r="AQ208" s="1321"/>
      <c r="AR208" s="1321"/>
      <c r="AS208" s="1321"/>
      <c r="AT208" s="1321"/>
      <c r="AU208" s="1321"/>
      <c r="AV208" s="1321"/>
      <c r="AW208" s="1321">
        <f t="shared" ref="AW208:BP208" si="316">$C208*AW640</f>
        <v>-29346.061785851802</v>
      </c>
      <c r="AX208" s="1321">
        <f t="shared" si="316"/>
        <v>-9612.4188244944125</v>
      </c>
      <c r="AY208" s="1321">
        <f t="shared" si="316"/>
        <v>-5211.8696839677687</v>
      </c>
      <c r="AZ208" s="1321">
        <f t="shared" si="316"/>
        <v>0</v>
      </c>
      <c r="BA208" s="1321">
        <f t="shared" si="316"/>
        <v>0</v>
      </c>
      <c r="BB208" s="1321">
        <f t="shared" si="316"/>
        <v>0</v>
      </c>
      <c r="BC208" s="1321">
        <f t="shared" si="316"/>
        <v>-713.46510120064772</v>
      </c>
      <c r="BD208" s="1321">
        <f t="shared" si="316"/>
        <v>0</v>
      </c>
      <c r="BE208" s="1321">
        <f t="shared" si="316"/>
        <v>-62.184604485372397</v>
      </c>
      <c r="BF208" s="1321">
        <f t="shared" si="316"/>
        <v>0</v>
      </c>
      <c r="BG208" s="1321">
        <f t="shared" si="316"/>
        <v>0</v>
      </c>
      <c r="BH208" s="1321">
        <f t="shared" si="316"/>
        <v>0</v>
      </c>
      <c r="BI208" s="1321">
        <f t="shared" si="316"/>
        <v>0</v>
      </c>
      <c r="BJ208" s="1321">
        <f t="shared" si="316"/>
        <v>0</v>
      </c>
      <c r="BK208" s="1321">
        <f t="shared" si="316"/>
        <v>0</v>
      </c>
      <c r="BL208" s="1321">
        <f t="shared" si="316"/>
        <v>0</v>
      </c>
      <c r="BM208" s="1321">
        <f t="shared" si="316"/>
        <v>0</v>
      </c>
      <c r="BN208" s="1321">
        <f t="shared" si="316"/>
        <v>0</v>
      </c>
      <c r="BO208" s="1321">
        <f t="shared" si="316"/>
        <v>0</v>
      </c>
      <c r="BP208" s="1321">
        <f t="shared" si="316"/>
        <v>0</v>
      </c>
      <c r="BQ208" s="1321">
        <f t="shared" si="311"/>
        <v>-44946.000000000015</v>
      </c>
    </row>
    <row r="209" spans="1:69" s="1322" customFormat="1" ht="12.75">
      <c r="A209" s="1281">
        <v>1930</v>
      </c>
      <c r="B209" s="219" t="s">
        <v>515</v>
      </c>
      <c r="C209" s="1330">
        <f>'I4 BO ASSETS'!I69</f>
        <v>-432880</v>
      </c>
      <c r="D209" s="1321"/>
      <c r="E209" s="1321"/>
      <c r="F209" s="1321"/>
      <c r="G209" s="1321"/>
      <c r="H209" s="1321"/>
      <c r="I209" s="1321"/>
      <c r="J209" s="1321"/>
      <c r="K209" s="1321"/>
      <c r="L209" s="1321"/>
      <c r="M209" s="1321"/>
      <c r="N209" s="1321"/>
      <c r="O209" s="1321"/>
      <c r="P209" s="1321"/>
      <c r="Q209" s="1321"/>
      <c r="R209" s="1321"/>
      <c r="S209" s="1321"/>
      <c r="T209" s="1321"/>
      <c r="U209" s="1321"/>
      <c r="V209" s="1321"/>
      <c r="W209" s="1321"/>
      <c r="X209" s="1321"/>
      <c r="Y209" s="1321"/>
      <c r="Z209" s="1321"/>
      <c r="AA209" s="1321"/>
      <c r="AB209" s="1321"/>
      <c r="AC209" s="1321"/>
      <c r="AD209" s="1321"/>
      <c r="AE209" s="1321"/>
      <c r="AF209" s="1321"/>
      <c r="AG209" s="1321"/>
      <c r="AH209" s="1321"/>
      <c r="AI209" s="1321"/>
      <c r="AJ209" s="1321"/>
      <c r="AK209" s="1321"/>
      <c r="AL209" s="1321"/>
      <c r="AM209" s="1321"/>
      <c r="AN209" s="1321"/>
      <c r="AO209" s="1321"/>
      <c r="AP209" s="1321"/>
      <c r="AQ209" s="1321"/>
      <c r="AR209" s="1321"/>
      <c r="AS209" s="1321"/>
      <c r="AT209" s="1321"/>
      <c r="AU209" s="1321"/>
      <c r="AV209" s="1321"/>
      <c r="AW209" s="1321">
        <f t="shared" ref="AW209:BP209" si="317">$C209*AW641</f>
        <v>-282635.2339665271</v>
      </c>
      <c r="AX209" s="1321">
        <f t="shared" si="317"/>
        <v>-92578.290854517443</v>
      </c>
      <c r="AY209" s="1321">
        <f t="shared" si="317"/>
        <v>-50196.105299603252</v>
      </c>
      <c r="AZ209" s="1321">
        <f t="shared" si="317"/>
        <v>0</v>
      </c>
      <c r="BA209" s="1321">
        <f t="shared" si="317"/>
        <v>0</v>
      </c>
      <c r="BB209" s="1321">
        <f t="shared" si="317"/>
        <v>0</v>
      </c>
      <c r="BC209" s="1321">
        <f t="shared" si="317"/>
        <v>-6871.4629334698611</v>
      </c>
      <c r="BD209" s="1321">
        <f t="shared" si="317"/>
        <v>0</v>
      </c>
      <c r="BE209" s="1321">
        <f t="shared" si="317"/>
        <v>-598.90694588234783</v>
      </c>
      <c r="BF209" s="1321">
        <f t="shared" si="317"/>
        <v>0</v>
      </c>
      <c r="BG209" s="1321">
        <f t="shared" si="317"/>
        <v>0</v>
      </c>
      <c r="BH209" s="1321">
        <f t="shared" si="317"/>
        <v>0</v>
      </c>
      <c r="BI209" s="1321">
        <f t="shared" si="317"/>
        <v>0</v>
      </c>
      <c r="BJ209" s="1321">
        <f t="shared" si="317"/>
        <v>0</v>
      </c>
      <c r="BK209" s="1321">
        <f t="shared" si="317"/>
        <v>0</v>
      </c>
      <c r="BL209" s="1321">
        <f t="shared" si="317"/>
        <v>0</v>
      </c>
      <c r="BM209" s="1321">
        <f t="shared" si="317"/>
        <v>0</v>
      </c>
      <c r="BN209" s="1321">
        <f t="shared" si="317"/>
        <v>0</v>
      </c>
      <c r="BO209" s="1321">
        <f t="shared" si="317"/>
        <v>0</v>
      </c>
      <c r="BP209" s="1321">
        <f t="shared" si="317"/>
        <v>0</v>
      </c>
      <c r="BQ209" s="1321">
        <f t="shared" si="311"/>
        <v>-432880</v>
      </c>
    </row>
    <row r="210" spans="1:69" s="1322" customFormat="1" ht="12.75">
      <c r="A210" s="1281">
        <v>1935</v>
      </c>
      <c r="B210" s="219" t="s">
        <v>516</v>
      </c>
      <c r="C210" s="1330">
        <f>'I4 BO ASSETS'!I70</f>
        <v>0</v>
      </c>
      <c r="D210" s="1321"/>
      <c r="E210" s="1321"/>
      <c r="F210" s="1321"/>
      <c r="G210" s="1321"/>
      <c r="H210" s="1321"/>
      <c r="I210" s="1321"/>
      <c r="J210" s="1321"/>
      <c r="K210" s="1321"/>
      <c r="L210" s="1321"/>
      <c r="M210" s="1321"/>
      <c r="N210" s="1321"/>
      <c r="O210" s="1321"/>
      <c r="P210" s="1321"/>
      <c r="Q210" s="1321"/>
      <c r="R210" s="1321"/>
      <c r="S210" s="1321"/>
      <c r="T210" s="1321"/>
      <c r="U210" s="1321"/>
      <c r="V210" s="1321"/>
      <c r="W210" s="1321"/>
      <c r="X210" s="1321"/>
      <c r="Y210" s="1321"/>
      <c r="Z210" s="1321"/>
      <c r="AA210" s="1321"/>
      <c r="AB210" s="1321"/>
      <c r="AC210" s="1321"/>
      <c r="AD210" s="1321"/>
      <c r="AE210" s="1321"/>
      <c r="AF210" s="1321"/>
      <c r="AG210" s="1321"/>
      <c r="AH210" s="1321"/>
      <c r="AI210" s="1321"/>
      <c r="AJ210" s="1321"/>
      <c r="AK210" s="1321"/>
      <c r="AL210" s="1321"/>
      <c r="AM210" s="1321"/>
      <c r="AN210" s="1321"/>
      <c r="AO210" s="1321"/>
      <c r="AP210" s="1321"/>
      <c r="AQ210" s="1321"/>
      <c r="AR210" s="1321"/>
      <c r="AS210" s="1321"/>
      <c r="AT210" s="1321"/>
      <c r="AU210" s="1321"/>
      <c r="AV210" s="1321"/>
      <c r="AW210" s="1321">
        <f t="shared" ref="AW210:BP210" si="318">$C210*AW642</f>
        <v>0</v>
      </c>
      <c r="AX210" s="1321">
        <f t="shared" si="318"/>
        <v>0</v>
      </c>
      <c r="AY210" s="1321">
        <f t="shared" si="318"/>
        <v>0</v>
      </c>
      <c r="AZ210" s="1321">
        <f t="shared" si="318"/>
        <v>0</v>
      </c>
      <c r="BA210" s="1321">
        <f t="shared" si="318"/>
        <v>0</v>
      </c>
      <c r="BB210" s="1321">
        <f t="shared" si="318"/>
        <v>0</v>
      </c>
      <c r="BC210" s="1321">
        <f t="shared" si="318"/>
        <v>0</v>
      </c>
      <c r="BD210" s="1321">
        <f t="shared" si="318"/>
        <v>0</v>
      </c>
      <c r="BE210" s="1321">
        <f t="shared" si="318"/>
        <v>0</v>
      </c>
      <c r="BF210" s="1321">
        <f t="shared" si="318"/>
        <v>0</v>
      </c>
      <c r="BG210" s="1321">
        <f t="shared" si="318"/>
        <v>0</v>
      </c>
      <c r="BH210" s="1321">
        <f t="shared" si="318"/>
        <v>0</v>
      </c>
      <c r="BI210" s="1321">
        <f t="shared" si="318"/>
        <v>0</v>
      </c>
      <c r="BJ210" s="1321">
        <f t="shared" si="318"/>
        <v>0</v>
      </c>
      <c r="BK210" s="1321">
        <f t="shared" si="318"/>
        <v>0</v>
      </c>
      <c r="BL210" s="1321">
        <f t="shared" si="318"/>
        <v>0</v>
      </c>
      <c r="BM210" s="1321">
        <f t="shared" si="318"/>
        <v>0</v>
      </c>
      <c r="BN210" s="1321">
        <f t="shared" si="318"/>
        <v>0</v>
      </c>
      <c r="BO210" s="1321">
        <f t="shared" si="318"/>
        <v>0</v>
      </c>
      <c r="BP210" s="1321">
        <f t="shared" si="318"/>
        <v>0</v>
      </c>
      <c r="BQ210" s="1321">
        <f t="shared" si="311"/>
        <v>0</v>
      </c>
    </row>
    <row r="211" spans="1:69" s="1322" customFormat="1" ht="12.75">
      <c r="A211" s="1281">
        <v>1940</v>
      </c>
      <c r="B211" s="219" t="s">
        <v>517</v>
      </c>
      <c r="C211" s="1330">
        <f>'I4 BO ASSETS'!I71</f>
        <v>-155073</v>
      </c>
      <c r="D211" s="1321"/>
      <c r="E211" s="1321"/>
      <c r="F211" s="1321"/>
      <c r="G211" s="1321"/>
      <c r="H211" s="1321"/>
      <c r="I211" s="1321"/>
      <c r="J211" s="1321"/>
      <c r="K211" s="1321"/>
      <c r="L211" s="1321"/>
      <c r="M211" s="1321"/>
      <c r="N211" s="1321"/>
      <c r="O211" s="1321"/>
      <c r="P211" s="1321"/>
      <c r="Q211" s="1321"/>
      <c r="R211" s="1321"/>
      <c r="S211" s="1321"/>
      <c r="T211" s="1321"/>
      <c r="U211" s="1321"/>
      <c r="V211" s="1321"/>
      <c r="W211" s="1321"/>
      <c r="X211" s="1321"/>
      <c r="Y211" s="1321"/>
      <c r="Z211" s="1321"/>
      <c r="AA211" s="1321"/>
      <c r="AB211" s="1321"/>
      <c r="AC211" s="1321"/>
      <c r="AD211" s="1321"/>
      <c r="AE211" s="1321"/>
      <c r="AF211" s="1321"/>
      <c r="AG211" s="1321"/>
      <c r="AH211" s="1321"/>
      <c r="AI211" s="1321"/>
      <c r="AJ211" s="1321"/>
      <c r="AK211" s="1321"/>
      <c r="AL211" s="1321"/>
      <c r="AM211" s="1321"/>
      <c r="AN211" s="1321"/>
      <c r="AO211" s="1321"/>
      <c r="AP211" s="1321"/>
      <c r="AQ211" s="1321"/>
      <c r="AR211" s="1321"/>
      <c r="AS211" s="1321"/>
      <c r="AT211" s="1321"/>
      <c r="AU211" s="1321"/>
      <c r="AV211" s="1321"/>
      <c r="AW211" s="1321">
        <f t="shared" ref="AW211:BP211" si="319">$C211*AW643</f>
        <v>-101249.98530052499</v>
      </c>
      <c r="AX211" s="1321">
        <f t="shared" si="319"/>
        <v>-33164.833897806748</v>
      </c>
      <c r="AY211" s="1321">
        <f t="shared" si="319"/>
        <v>-17982.028823520086</v>
      </c>
      <c r="AZ211" s="1321">
        <f t="shared" si="319"/>
        <v>0</v>
      </c>
      <c r="BA211" s="1321">
        <f t="shared" si="319"/>
        <v>0</v>
      </c>
      <c r="BB211" s="1321">
        <f t="shared" si="319"/>
        <v>0</v>
      </c>
      <c r="BC211" s="1321">
        <f t="shared" si="319"/>
        <v>-2461.6022257484101</v>
      </c>
      <c r="BD211" s="1321">
        <f t="shared" si="319"/>
        <v>0</v>
      </c>
      <c r="BE211" s="1321">
        <f t="shared" si="319"/>
        <v>-214.54975239977205</v>
      </c>
      <c r="BF211" s="1321">
        <f t="shared" si="319"/>
        <v>0</v>
      </c>
      <c r="BG211" s="1321">
        <f t="shared" si="319"/>
        <v>0</v>
      </c>
      <c r="BH211" s="1321">
        <f t="shared" si="319"/>
        <v>0</v>
      </c>
      <c r="BI211" s="1321">
        <f t="shared" si="319"/>
        <v>0</v>
      </c>
      <c r="BJ211" s="1321">
        <f t="shared" si="319"/>
        <v>0</v>
      </c>
      <c r="BK211" s="1321">
        <f t="shared" si="319"/>
        <v>0</v>
      </c>
      <c r="BL211" s="1321">
        <f t="shared" si="319"/>
        <v>0</v>
      </c>
      <c r="BM211" s="1321">
        <f t="shared" si="319"/>
        <v>0</v>
      </c>
      <c r="BN211" s="1321">
        <f t="shared" si="319"/>
        <v>0</v>
      </c>
      <c r="BO211" s="1321">
        <f t="shared" si="319"/>
        <v>0</v>
      </c>
      <c r="BP211" s="1321">
        <f t="shared" si="319"/>
        <v>0</v>
      </c>
      <c r="BQ211" s="1321">
        <f t="shared" si="311"/>
        <v>-155073</v>
      </c>
    </row>
    <row r="212" spans="1:69" s="1322" customFormat="1" ht="12.75">
      <c r="A212" s="1281">
        <v>1945</v>
      </c>
      <c r="B212" s="219" t="s">
        <v>518</v>
      </c>
      <c r="C212" s="1330">
        <f>'I4 BO ASSETS'!I72</f>
        <v>-594</v>
      </c>
      <c r="D212" s="1321"/>
      <c r="E212" s="1321"/>
      <c r="F212" s="1321"/>
      <c r="G212" s="1321"/>
      <c r="H212" s="1321"/>
      <c r="I212" s="1321"/>
      <c r="J212" s="1321"/>
      <c r="K212" s="1321"/>
      <c r="L212" s="1321"/>
      <c r="M212" s="1321"/>
      <c r="N212" s="1321"/>
      <c r="O212" s="1321"/>
      <c r="P212" s="1321"/>
      <c r="Q212" s="1321"/>
      <c r="R212" s="1321"/>
      <c r="S212" s="1321"/>
      <c r="T212" s="1321"/>
      <c r="U212" s="1321"/>
      <c r="V212" s="1321"/>
      <c r="W212" s="1321"/>
      <c r="X212" s="1321"/>
      <c r="Y212" s="1321"/>
      <c r="Z212" s="1321"/>
      <c r="AA212" s="1321"/>
      <c r="AB212" s="1321"/>
      <c r="AC212" s="1321"/>
      <c r="AD212" s="1321"/>
      <c r="AE212" s="1321"/>
      <c r="AF212" s="1321"/>
      <c r="AG212" s="1321"/>
      <c r="AH212" s="1321"/>
      <c r="AI212" s="1321"/>
      <c r="AJ212" s="1321"/>
      <c r="AK212" s="1321"/>
      <c r="AL212" s="1321"/>
      <c r="AM212" s="1321"/>
      <c r="AN212" s="1321"/>
      <c r="AO212" s="1321"/>
      <c r="AP212" s="1321"/>
      <c r="AQ212" s="1321"/>
      <c r="AR212" s="1321"/>
      <c r="AS212" s="1321"/>
      <c r="AT212" s="1321"/>
      <c r="AU212" s="1321"/>
      <c r="AV212" s="1321"/>
      <c r="AW212" s="1321">
        <f t="shared" ref="AW212:BP212" si="320">$C212*AW644</f>
        <v>-387.83341567205025</v>
      </c>
      <c r="AX212" s="1321">
        <f t="shared" si="320"/>
        <v>-127.0363721298821</v>
      </c>
      <c r="AY212" s="1321">
        <f t="shared" si="320"/>
        <v>-68.879335030411042</v>
      </c>
      <c r="AZ212" s="1321">
        <f t="shared" si="320"/>
        <v>0</v>
      </c>
      <c r="BA212" s="1321">
        <f t="shared" si="320"/>
        <v>0</v>
      </c>
      <c r="BB212" s="1321">
        <f t="shared" si="320"/>
        <v>0</v>
      </c>
      <c r="BC212" s="1321">
        <f t="shared" si="320"/>
        <v>-9.4290542008896185</v>
      </c>
      <c r="BD212" s="1321">
        <f t="shared" si="320"/>
        <v>0</v>
      </c>
      <c r="BE212" s="1321">
        <f t="shared" si="320"/>
        <v>-0.82182296676703614</v>
      </c>
      <c r="BF212" s="1321">
        <f t="shared" si="320"/>
        <v>0</v>
      </c>
      <c r="BG212" s="1321">
        <f t="shared" si="320"/>
        <v>0</v>
      </c>
      <c r="BH212" s="1321">
        <f t="shared" si="320"/>
        <v>0</v>
      </c>
      <c r="BI212" s="1321">
        <f t="shared" si="320"/>
        <v>0</v>
      </c>
      <c r="BJ212" s="1321">
        <f t="shared" si="320"/>
        <v>0</v>
      </c>
      <c r="BK212" s="1321">
        <f t="shared" si="320"/>
        <v>0</v>
      </c>
      <c r="BL212" s="1321">
        <f t="shared" si="320"/>
        <v>0</v>
      </c>
      <c r="BM212" s="1321">
        <f t="shared" si="320"/>
        <v>0</v>
      </c>
      <c r="BN212" s="1321">
        <f t="shared" si="320"/>
        <v>0</v>
      </c>
      <c r="BO212" s="1321">
        <f t="shared" si="320"/>
        <v>0</v>
      </c>
      <c r="BP212" s="1321">
        <f t="shared" si="320"/>
        <v>0</v>
      </c>
      <c r="BQ212" s="1321">
        <f t="shared" si="311"/>
        <v>-594.00000000000011</v>
      </c>
    </row>
    <row r="213" spans="1:69" s="1322" customFormat="1" ht="12.75">
      <c r="A213" s="1281">
        <v>1950</v>
      </c>
      <c r="B213" s="219" t="s">
        <v>519</v>
      </c>
      <c r="C213" s="1330">
        <f>'I4 BO ASSETS'!I73</f>
        <v>0</v>
      </c>
      <c r="D213" s="1321"/>
      <c r="E213" s="1321"/>
      <c r="F213" s="1321"/>
      <c r="G213" s="1321"/>
      <c r="H213" s="1321"/>
      <c r="I213" s="1321"/>
      <c r="J213" s="1321"/>
      <c r="K213" s="1321"/>
      <c r="L213" s="1321"/>
      <c r="M213" s="1321"/>
      <c r="N213" s="1321"/>
      <c r="O213" s="1321"/>
      <c r="P213" s="1321"/>
      <c r="Q213" s="1321"/>
      <c r="R213" s="1321"/>
      <c r="S213" s="1321"/>
      <c r="T213" s="1321"/>
      <c r="U213" s="1321"/>
      <c r="V213" s="1321"/>
      <c r="W213" s="1321"/>
      <c r="X213" s="1321"/>
      <c r="Y213" s="1321"/>
      <c r="Z213" s="1321"/>
      <c r="AA213" s="1321"/>
      <c r="AB213" s="1321"/>
      <c r="AC213" s="1321"/>
      <c r="AD213" s="1321"/>
      <c r="AE213" s="1321"/>
      <c r="AF213" s="1321"/>
      <c r="AG213" s="1321"/>
      <c r="AH213" s="1321"/>
      <c r="AI213" s="1321"/>
      <c r="AJ213" s="1321"/>
      <c r="AK213" s="1321"/>
      <c r="AL213" s="1321"/>
      <c r="AM213" s="1321"/>
      <c r="AN213" s="1321"/>
      <c r="AO213" s="1321"/>
      <c r="AP213" s="1321"/>
      <c r="AQ213" s="1321"/>
      <c r="AR213" s="1321"/>
      <c r="AS213" s="1321"/>
      <c r="AT213" s="1321"/>
      <c r="AU213" s="1321"/>
      <c r="AV213" s="1321"/>
      <c r="AW213" s="1321">
        <f t="shared" ref="AW213:BP213" si="321">$C213*AW645</f>
        <v>0</v>
      </c>
      <c r="AX213" s="1321">
        <f t="shared" si="321"/>
        <v>0</v>
      </c>
      <c r="AY213" s="1321">
        <f t="shared" si="321"/>
        <v>0</v>
      </c>
      <c r="AZ213" s="1321">
        <f t="shared" si="321"/>
        <v>0</v>
      </c>
      <c r="BA213" s="1321">
        <f t="shared" si="321"/>
        <v>0</v>
      </c>
      <c r="BB213" s="1321">
        <f t="shared" si="321"/>
        <v>0</v>
      </c>
      <c r="BC213" s="1321">
        <f t="shared" si="321"/>
        <v>0</v>
      </c>
      <c r="BD213" s="1321">
        <f t="shared" si="321"/>
        <v>0</v>
      </c>
      <c r="BE213" s="1321">
        <f t="shared" si="321"/>
        <v>0</v>
      </c>
      <c r="BF213" s="1321">
        <f t="shared" si="321"/>
        <v>0</v>
      </c>
      <c r="BG213" s="1321">
        <f t="shared" si="321"/>
        <v>0</v>
      </c>
      <c r="BH213" s="1321">
        <f t="shared" si="321"/>
        <v>0</v>
      </c>
      <c r="BI213" s="1321">
        <f t="shared" si="321"/>
        <v>0</v>
      </c>
      <c r="BJ213" s="1321">
        <f t="shared" si="321"/>
        <v>0</v>
      </c>
      <c r="BK213" s="1321">
        <f t="shared" si="321"/>
        <v>0</v>
      </c>
      <c r="BL213" s="1321">
        <f t="shared" si="321"/>
        <v>0</v>
      </c>
      <c r="BM213" s="1321">
        <f t="shared" si="321"/>
        <v>0</v>
      </c>
      <c r="BN213" s="1321">
        <f t="shared" si="321"/>
        <v>0</v>
      </c>
      <c r="BO213" s="1321">
        <f t="shared" si="321"/>
        <v>0</v>
      </c>
      <c r="BP213" s="1321">
        <f t="shared" si="321"/>
        <v>0</v>
      </c>
      <c r="BQ213" s="1321">
        <f t="shared" si="311"/>
        <v>0</v>
      </c>
    </row>
    <row r="214" spans="1:69" s="1322" customFormat="1" ht="12.75">
      <c r="A214" s="1281">
        <v>1955</v>
      </c>
      <c r="B214" s="219" t="s">
        <v>273</v>
      </c>
      <c r="C214" s="1330">
        <f>'I4 BO ASSETS'!I74</f>
        <v>-180</v>
      </c>
      <c r="D214" s="1321"/>
      <c r="E214" s="1321"/>
      <c r="F214" s="1321"/>
      <c r="G214" s="1321"/>
      <c r="H214" s="1321"/>
      <c r="I214" s="1321"/>
      <c r="J214" s="1321"/>
      <c r="K214" s="1321"/>
      <c r="L214" s="1321"/>
      <c r="M214" s="1321"/>
      <c r="N214" s="1321"/>
      <c r="O214" s="1321"/>
      <c r="P214" s="1321"/>
      <c r="Q214" s="1321"/>
      <c r="R214" s="1321"/>
      <c r="S214" s="1321"/>
      <c r="T214" s="1321"/>
      <c r="U214" s="1321"/>
      <c r="V214" s="1321"/>
      <c r="W214" s="1321"/>
      <c r="X214" s="1321"/>
      <c r="Y214" s="1321"/>
      <c r="Z214" s="1321"/>
      <c r="AA214" s="1321"/>
      <c r="AB214" s="1321"/>
      <c r="AC214" s="1321"/>
      <c r="AD214" s="1321"/>
      <c r="AE214" s="1321"/>
      <c r="AF214" s="1321"/>
      <c r="AG214" s="1321"/>
      <c r="AH214" s="1321"/>
      <c r="AI214" s="1321"/>
      <c r="AJ214" s="1321"/>
      <c r="AK214" s="1321"/>
      <c r="AL214" s="1321"/>
      <c r="AM214" s="1321"/>
      <c r="AN214" s="1321"/>
      <c r="AO214" s="1321"/>
      <c r="AP214" s="1321"/>
      <c r="AQ214" s="1321"/>
      <c r="AR214" s="1321"/>
      <c r="AS214" s="1321"/>
      <c r="AT214" s="1321"/>
      <c r="AU214" s="1321"/>
      <c r="AV214" s="1321"/>
      <c r="AW214" s="1321">
        <f t="shared" ref="AW214:BP214" si="322">$C214*AW646</f>
        <v>-117.52527747637886</v>
      </c>
      <c r="AX214" s="1321">
        <f t="shared" si="322"/>
        <v>-38.495870342388514</v>
      </c>
      <c r="AY214" s="1321">
        <f t="shared" si="322"/>
        <v>-20.872525766791224</v>
      </c>
      <c r="AZ214" s="1321">
        <f t="shared" si="322"/>
        <v>0</v>
      </c>
      <c r="BA214" s="1321">
        <f t="shared" si="322"/>
        <v>0</v>
      </c>
      <c r="BB214" s="1321">
        <f t="shared" si="322"/>
        <v>0</v>
      </c>
      <c r="BC214" s="1321">
        <f t="shared" si="322"/>
        <v>-2.8572891517847325</v>
      </c>
      <c r="BD214" s="1321">
        <f t="shared" si="322"/>
        <v>0</v>
      </c>
      <c r="BE214" s="1321">
        <f t="shared" si="322"/>
        <v>-0.24903726265667761</v>
      </c>
      <c r="BF214" s="1321">
        <f t="shared" si="322"/>
        <v>0</v>
      </c>
      <c r="BG214" s="1321">
        <f t="shared" si="322"/>
        <v>0</v>
      </c>
      <c r="BH214" s="1321">
        <f t="shared" si="322"/>
        <v>0</v>
      </c>
      <c r="BI214" s="1321">
        <f t="shared" si="322"/>
        <v>0</v>
      </c>
      <c r="BJ214" s="1321">
        <f t="shared" si="322"/>
        <v>0</v>
      </c>
      <c r="BK214" s="1321">
        <f t="shared" si="322"/>
        <v>0</v>
      </c>
      <c r="BL214" s="1321">
        <f t="shared" si="322"/>
        <v>0</v>
      </c>
      <c r="BM214" s="1321">
        <f t="shared" si="322"/>
        <v>0</v>
      </c>
      <c r="BN214" s="1321">
        <f t="shared" si="322"/>
        <v>0</v>
      </c>
      <c r="BO214" s="1321">
        <f t="shared" si="322"/>
        <v>0</v>
      </c>
      <c r="BP214" s="1321">
        <f t="shared" si="322"/>
        <v>0</v>
      </c>
      <c r="BQ214" s="1321">
        <f t="shared" si="311"/>
        <v>-180</v>
      </c>
    </row>
    <row r="215" spans="1:69" s="1322" customFormat="1" ht="12.75">
      <c r="A215" s="1281">
        <v>1960</v>
      </c>
      <c r="B215" s="219" t="s">
        <v>274</v>
      </c>
      <c r="C215" s="1330">
        <f>'I4 BO ASSETS'!I75</f>
        <v>0</v>
      </c>
      <c r="D215" s="1321"/>
      <c r="E215" s="1321"/>
      <c r="F215" s="1321"/>
      <c r="G215" s="1321"/>
      <c r="H215" s="1321"/>
      <c r="I215" s="1321"/>
      <c r="J215" s="1321"/>
      <c r="K215" s="1321"/>
      <c r="L215" s="1321"/>
      <c r="M215" s="1321"/>
      <c r="N215" s="1321"/>
      <c r="O215" s="1321"/>
      <c r="P215" s="1321"/>
      <c r="Q215" s="1321"/>
      <c r="R215" s="1321"/>
      <c r="S215" s="1321"/>
      <c r="T215" s="1321"/>
      <c r="U215" s="1321"/>
      <c r="V215" s="1321"/>
      <c r="W215" s="1321"/>
      <c r="X215" s="1321"/>
      <c r="Y215" s="1321"/>
      <c r="Z215" s="1321"/>
      <c r="AA215" s="1321"/>
      <c r="AB215" s="1321"/>
      <c r="AC215" s="1321"/>
      <c r="AD215" s="1321"/>
      <c r="AE215" s="1321"/>
      <c r="AF215" s="1321"/>
      <c r="AG215" s="1321"/>
      <c r="AH215" s="1321"/>
      <c r="AI215" s="1321"/>
      <c r="AJ215" s="1321"/>
      <c r="AK215" s="1321"/>
      <c r="AL215" s="1321"/>
      <c r="AM215" s="1321"/>
      <c r="AN215" s="1321"/>
      <c r="AO215" s="1321"/>
      <c r="AP215" s="1321"/>
      <c r="AQ215" s="1321"/>
      <c r="AR215" s="1321"/>
      <c r="AS215" s="1321"/>
      <c r="AT215" s="1321"/>
      <c r="AU215" s="1321"/>
      <c r="AV215" s="1321"/>
      <c r="AW215" s="1321">
        <f t="shared" ref="AW215:BP215" si="323">$C215*AW647</f>
        <v>0</v>
      </c>
      <c r="AX215" s="1321">
        <f t="shared" si="323"/>
        <v>0</v>
      </c>
      <c r="AY215" s="1321">
        <f t="shared" si="323"/>
        <v>0</v>
      </c>
      <c r="AZ215" s="1321">
        <f t="shared" si="323"/>
        <v>0</v>
      </c>
      <c r="BA215" s="1321">
        <f t="shared" si="323"/>
        <v>0</v>
      </c>
      <c r="BB215" s="1321">
        <f t="shared" si="323"/>
        <v>0</v>
      </c>
      <c r="BC215" s="1321">
        <f t="shared" si="323"/>
        <v>0</v>
      </c>
      <c r="BD215" s="1321">
        <f t="shared" si="323"/>
        <v>0</v>
      </c>
      <c r="BE215" s="1321">
        <f t="shared" si="323"/>
        <v>0</v>
      </c>
      <c r="BF215" s="1321">
        <f t="shared" si="323"/>
        <v>0</v>
      </c>
      <c r="BG215" s="1321">
        <f t="shared" si="323"/>
        <v>0</v>
      </c>
      <c r="BH215" s="1321">
        <f t="shared" si="323"/>
        <v>0</v>
      </c>
      <c r="BI215" s="1321">
        <f t="shared" si="323"/>
        <v>0</v>
      </c>
      <c r="BJ215" s="1321">
        <f t="shared" si="323"/>
        <v>0</v>
      </c>
      <c r="BK215" s="1321">
        <f t="shared" si="323"/>
        <v>0</v>
      </c>
      <c r="BL215" s="1321">
        <f t="shared" si="323"/>
        <v>0</v>
      </c>
      <c r="BM215" s="1321">
        <f t="shared" si="323"/>
        <v>0</v>
      </c>
      <c r="BN215" s="1321">
        <f t="shared" si="323"/>
        <v>0</v>
      </c>
      <c r="BO215" s="1321">
        <f t="shared" si="323"/>
        <v>0</v>
      </c>
      <c r="BP215" s="1321">
        <f t="shared" si="323"/>
        <v>0</v>
      </c>
      <c r="BQ215" s="1321">
        <f t="shared" si="311"/>
        <v>0</v>
      </c>
    </row>
    <row r="216" spans="1:69" s="1322" customFormat="1" ht="25.5">
      <c r="A216" s="1281">
        <v>1970</v>
      </c>
      <c r="B216" s="219" t="s">
        <v>276</v>
      </c>
      <c r="C216" s="1330">
        <f>'I4 BO ASSETS'!I76</f>
        <v>0</v>
      </c>
      <c r="D216" s="1321"/>
      <c r="E216" s="1321"/>
      <c r="F216" s="1321"/>
      <c r="G216" s="1321"/>
      <c r="H216" s="1321"/>
      <c r="I216" s="1321"/>
      <c r="J216" s="1321"/>
      <c r="K216" s="1321"/>
      <c r="L216" s="1321"/>
      <c r="M216" s="1321"/>
      <c r="N216" s="1321"/>
      <c r="O216" s="1321"/>
      <c r="P216" s="1321"/>
      <c r="Q216" s="1321"/>
      <c r="R216" s="1321"/>
      <c r="S216" s="1321"/>
      <c r="T216" s="1321"/>
      <c r="U216" s="1321"/>
      <c r="V216" s="1321"/>
      <c r="W216" s="1321"/>
      <c r="X216" s="1321"/>
      <c r="Y216" s="1321"/>
      <c r="Z216" s="1321"/>
      <c r="AA216" s="1321"/>
      <c r="AB216" s="1321"/>
      <c r="AC216" s="1321"/>
      <c r="AD216" s="1321"/>
      <c r="AE216" s="1321"/>
      <c r="AF216" s="1321"/>
      <c r="AG216" s="1321"/>
      <c r="AH216" s="1321"/>
      <c r="AI216" s="1321"/>
      <c r="AJ216" s="1321"/>
      <c r="AK216" s="1321"/>
      <c r="AL216" s="1321"/>
      <c r="AM216" s="1321"/>
      <c r="AN216" s="1321"/>
      <c r="AO216" s="1321"/>
      <c r="AP216" s="1321"/>
      <c r="AQ216" s="1321"/>
      <c r="AR216" s="1321"/>
      <c r="AS216" s="1321"/>
      <c r="AT216" s="1321"/>
      <c r="AU216" s="1321"/>
      <c r="AV216" s="1321"/>
      <c r="AW216" s="1321">
        <f t="shared" ref="AW216:BP216" si="324">$C216*AW648</f>
        <v>0</v>
      </c>
      <c r="AX216" s="1321">
        <f t="shared" si="324"/>
        <v>0</v>
      </c>
      <c r="AY216" s="1321">
        <f t="shared" si="324"/>
        <v>0</v>
      </c>
      <c r="AZ216" s="1321">
        <f t="shared" si="324"/>
        <v>0</v>
      </c>
      <c r="BA216" s="1321">
        <f t="shared" si="324"/>
        <v>0</v>
      </c>
      <c r="BB216" s="1321">
        <f t="shared" si="324"/>
        <v>0</v>
      </c>
      <c r="BC216" s="1321">
        <f t="shared" si="324"/>
        <v>0</v>
      </c>
      <c r="BD216" s="1321">
        <f t="shared" si="324"/>
        <v>0</v>
      </c>
      <c r="BE216" s="1321">
        <f t="shared" si="324"/>
        <v>0</v>
      </c>
      <c r="BF216" s="1321">
        <f t="shared" si="324"/>
        <v>0</v>
      </c>
      <c r="BG216" s="1321">
        <f t="shared" si="324"/>
        <v>0</v>
      </c>
      <c r="BH216" s="1321">
        <f t="shared" si="324"/>
        <v>0</v>
      </c>
      <c r="BI216" s="1321">
        <f t="shared" si="324"/>
        <v>0</v>
      </c>
      <c r="BJ216" s="1321">
        <f t="shared" si="324"/>
        <v>0</v>
      </c>
      <c r="BK216" s="1321">
        <f t="shared" si="324"/>
        <v>0</v>
      </c>
      <c r="BL216" s="1321">
        <f t="shared" si="324"/>
        <v>0</v>
      </c>
      <c r="BM216" s="1321">
        <f t="shared" si="324"/>
        <v>0</v>
      </c>
      <c r="BN216" s="1321">
        <f t="shared" si="324"/>
        <v>0</v>
      </c>
      <c r="BO216" s="1321">
        <f t="shared" si="324"/>
        <v>0</v>
      </c>
      <c r="BP216" s="1321">
        <f t="shared" si="324"/>
        <v>0</v>
      </c>
      <c r="BQ216" s="1321">
        <f t="shared" si="311"/>
        <v>0</v>
      </c>
    </row>
    <row r="217" spans="1:69" s="1322" customFormat="1" ht="25.5">
      <c r="A217" s="1281">
        <v>1975</v>
      </c>
      <c r="B217" s="219" t="s">
        <v>1565</v>
      </c>
      <c r="C217" s="1330">
        <f>'I4 BO ASSETS'!I77</f>
        <v>0</v>
      </c>
      <c r="D217" s="1321"/>
      <c r="E217" s="1321"/>
      <c r="F217" s="1321"/>
      <c r="G217" s="1321"/>
      <c r="H217" s="1321"/>
      <c r="I217" s="1321"/>
      <c r="J217" s="1321"/>
      <c r="K217" s="1321"/>
      <c r="L217" s="1321"/>
      <c r="M217" s="1321"/>
      <c r="N217" s="1321"/>
      <c r="O217" s="1321"/>
      <c r="P217" s="1321"/>
      <c r="Q217" s="1321"/>
      <c r="R217" s="1321"/>
      <c r="S217" s="1321"/>
      <c r="T217" s="1321"/>
      <c r="U217" s="1321"/>
      <c r="V217" s="1321"/>
      <c r="W217" s="1321"/>
      <c r="X217" s="1321"/>
      <c r="Y217" s="1321"/>
      <c r="Z217" s="1321"/>
      <c r="AA217" s="1321"/>
      <c r="AB217" s="1321"/>
      <c r="AC217" s="1321"/>
      <c r="AD217" s="1321"/>
      <c r="AE217" s="1321"/>
      <c r="AF217" s="1321"/>
      <c r="AG217" s="1321"/>
      <c r="AH217" s="1321"/>
      <c r="AI217" s="1321"/>
      <c r="AJ217" s="1321"/>
      <c r="AK217" s="1321"/>
      <c r="AL217" s="1321"/>
      <c r="AM217" s="1321"/>
      <c r="AN217" s="1321"/>
      <c r="AO217" s="1321"/>
      <c r="AP217" s="1321"/>
      <c r="AQ217" s="1321"/>
      <c r="AR217" s="1321"/>
      <c r="AS217" s="1321"/>
      <c r="AT217" s="1321"/>
      <c r="AU217" s="1321"/>
      <c r="AV217" s="1321"/>
      <c r="AW217" s="1321">
        <f t="shared" ref="AW217:BP217" si="325">$C217*AW649</f>
        <v>0</v>
      </c>
      <c r="AX217" s="1321">
        <f t="shared" si="325"/>
        <v>0</v>
      </c>
      <c r="AY217" s="1321">
        <f t="shared" si="325"/>
        <v>0</v>
      </c>
      <c r="AZ217" s="1321">
        <f t="shared" si="325"/>
        <v>0</v>
      </c>
      <c r="BA217" s="1321">
        <f t="shared" si="325"/>
        <v>0</v>
      </c>
      <c r="BB217" s="1321">
        <f t="shared" si="325"/>
        <v>0</v>
      </c>
      <c r="BC217" s="1321">
        <f t="shared" si="325"/>
        <v>0</v>
      </c>
      <c r="BD217" s="1321">
        <f t="shared" si="325"/>
        <v>0</v>
      </c>
      <c r="BE217" s="1321">
        <f t="shared" si="325"/>
        <v>0</v>
      </c>
      <c r="BF217" s="1321">
        <f t="shared" si="325"/>
        <v>0</v>
      </c>
      <c r="BG217" s="1321">
        <f t="shared" si="325"/>
        <v>0</v>
      </c>
      <c r="BH217" s="1321">
        <f t="shared" si="325"/>
        <v>0</v>
      </c>
      <c r="BI217" s="1321">
        <f t="shared" si="325"/>
        <v>0</v>
      </c>
      <c r="BJ217" s="1321">
        <f t="shared" si="325"/>
        <v>0</v>
      </c>
      <c r="BK217" s="1321">
        <f t="shared" si="325"/>
        <v>0</v>
      </c>
      <c r="BL217" s="1321">
        <f t="shared" si="325"/>
        <v>0</v>
      </c>
      <c r="BM217" s="1321">
        <f t="shared" si="325"/>
        <v>0</v>
      </c>
      <c r="BN217" s="1321">
        <f t="shared" si="325"/>
        <v>0</v>
      </c>
      <c r="BO217" s="1321">
        <f t="shared" si="325"/>
        <v>0</v>
      </c>
      <c r="BP217" s="1321">
        <f t="shared" si="325"/>
        <v>0</v>
      </c>
      <c r="BQ217" s="1321">
        <f t="shared" si="311"/>
        <v>0</v>
      </c>
    </row>
    <row r="218" spans="1:69" s="1322" customFormat="1" ht="12.75">
      <c r="A218" s="1281">
        <v>1980</v>
      </c>
      <c r="B218" s="219" t="s">
        <v>1050</v>
      </c>
      <c r="C218" s="1330">
        <f>'I4 BO ASSETS'!I78</f>
        <v>0</v>
      </c>
      <c r="D218" s="1321"/>
      <c r="E218" s="1321"/>
      <c r="F218" s="1321"/>
      <c r="G218" s="1321"/>
      <c r="H218" s="1321"/>
      <c r="I218" s="1321"/>
      <c r="J218" s="1321"/>
      <c r="K218" s="1321"/>
      <c r="L218" s="1321"/>
      <c r="M218" s="1321"/>
      <c r="N218" s="1321"/>
      <c r="O218" s="1321"/>
      <c r="P218" s="1321"/>
      <c r="Q218" s="1321"/>
      <c r="R218" s="1321"/>
      <c r="S218" s="1321"/>
      <c r="T218" s="1321"/>
      <c r="U218" s="1321"/>
      <c r="V218" s="1321"/>
      <c r="W218" s="1321"/>
      <c r="X218" s="1321"/>
      <c r="Y218" s="1321"/>
      <c r="Z218" s="1321"/>
      <c r="AA218" s="1321"/>
      <c r="AB218" s="1321"/>
      <c r="AC218" s="1321"/>
      <c r="AD218" s="1321"/>
      <c r="AE218" s="1321"/>
      <c r="AF218" s="1321"/>
      <c r="AG218" s="1321"/>
      <c r="AH218" s="1321"/>
      <c r="AI218" s="1321"/>
      <c r="AJ218" s="1321"/>
      <c r="AK218" s="1321"/>
      <c r="AL218" s="1321"/>
      <c r="AM218" s="1321"/>
      <c r="AN218" s="1321"/>
      <c r="AO218" s="1321"/>
      <c r="AP218" s="1321"/>
      <c r="AQ218" s="1321"/>
      <c r="AR218" s="1321"/>
      <c r="AS218" s="1321"/>
      <c r="AT218" s="1321"/>
      <c r="AU218" s="1321"/>
      <c r="AV218" s="1321"/>
      <c r="AW218" s="1321">
        <f t="shared" ref="AW218:BP218" si="326">$C218*AW650</f>
        <v>0</v>
      </c>
      <c r="AX218" s="1321">
        <f t="shared" si="326"/>
        <v>0</v>
      </c>
      <c r="AY218" s="1321">
        <f t="shared" si="326"/>
        <v>0</v>
      </c>
      <c r="AZ218" s="1321">
        <f t="shared" si="326"/>
        <v>0</v>
      </c>
      <c r="BA218" s="1321">
        <f t="shared" si="326"/>
        <v>0</v>
      </c>
      <c r="BB218" s="1321">
        <f t="shared" si="326"/>
        <v>0</v>
      </c>
      <c r="BC218" s="1321">
        <f t="shared" si="326"/>
        <v>0</v>
      </c>
      <c r="BD218" s="1321">
        <f t="shared" si="326"/>
        <v>0</v>
      </c>
      <c r="BE218" s="1321">
        <f t="shared" si="326"/>
        <v>0</v>
      </c>
      <c r="BF218" s="1321">
        <f t="shared" si="326"/>
        <v>0</v>
      </c>
      <c r="BG218" s="1321">
        <f t="shared" si="326"/>
        <v>0</v>
      </c>
      <c r="BH218" s="1321">
        <f t="shared" si="326"/>
        <v>0</v>
      </c>
      <c r="BI218" s="1321">
        <f t="shared" si="326"/>
        <v>0</v>
      </c>
      <c r="BJ218" s="1321">
        <f t="shared" si="326"/>
        <v>0</v>
      </c>
      <c r="BK218" s="1321">
        <f t="shared" si="326"/>
        <v>0</v>
      </c>
      <c r="BL218" s="1321">
        <f t="shared" si="326"/>
        <v>0</v>
      </c>
      <c r="BM218" s="1321">
        <f t="shared" si="326"/>
        <v>0</v>
      </c>
      <c r="BN218" s="1321">
        <f t="shared" si="326"/>
        <v>0</v>
      </c>
      <c r="BO218" s="1321">
        <f t="shared" si="326"/>
        <v>0</v>
      </c>
      <c r="BP218" s="1321">
        <f t="shared" si="326"/>
        <v>0</v>
      </c>
      <c r="BQ218" s="1321">
        <f t="shared" si="311"/>
        <v>0</v>
      </c>
    </row>
    <row r="219" spans="1:69" s="1322" customFormat="1" ht="12.75">
      <c r="A219" s="1281">
        <v>1990</v>
      </c>
      <c r="B219" s="219" t="s">
        <v>1052</v>
      </c>
      <c r="C219" s="1330">
        <f>'I4 BO ASSETS'!I79</f>
        <v>0</v>
      </c>
      <c r="D219" s="1321"/>
      <c r="E219" s="1321"/>
      <c r="F219" s="1321"/>
      <c r="G219" s="1321"/>
      <c r="H219" s="1321"/>
      <c r="I219" s="1321"/>
      <c r="J219" s="1321"/>
      <c r="K219" s="1321"/>
      <c r="L219" s="1321"/>
      <c r="M219" s="1321"/>
      <c r="N219" s="1321"/>
      <c r="O219" s="1321"/>
      <c r="P219" s="1321"/>
      <c r="Q219" s="1321"/>
      <c r="R219" s="1321"/>
      <c r="S219" s="1321"/>
      <c r="T219" s="1321"/>
      <c r="U219" s="1321"/>
      <c r="V219" s="1321"/>
      <c r="W219" s="1321"/>
      <c r="X219" s="1321"/>
      <c r="Y219" s="1321"/>
      <c r="Z219" s="1321"/>
      <c r="AA219" s="1321"/>
      <c r="AB219" s="1321"/>
      <c r="AC219" s="1321"/>
      <c r="AD219" s="1321"/>
      <c r="AE219" s="1321"/>
      <c r="AF219" s="1321"/>
      <c r="AG219" s="1321"/>
      <c r="AH219" s="1321"/>
      <c r="AI219" s="1321"/>
      <c r="AJ219" s="1321"/>
      <c r="AK219" s="1321"/>
      <c r="AL219" s="1321"/>
      <c r="AM219" s="1321"/>
      <c r="AN219" s="1321"/>
      <c r="AO219" s="1321"/>
      <c r="AP219" s="1321"/>
      <c r="AQ219" s="1321"/>
      <c r="AR219" s="1321"/>
      <c r="AS219" s="1321"/>
      <c r="AT219" s="1321"/>
      <c r="AU219" s="1321"/>
      <c r="AV219" s="1321"/>
      <c r="AW219" s="1321">
        <f t="shared" ref="AW219:BP219" si="327">$C219*AW651</f>
        <v>0</v>
      </c>
      <c r="AX219" s="1321">
        <f t="shared" si="327"/>
        <v>0</v>
      </c>
      <c r="AY219" s="1321">
        <f t="shared" si="327"/>
        <v>0</v>
      </c>
      <c r="AZ219" s="1321">
        <f t="shared" si="327"/>
        <v>0</v>
      </c>
      <c r="BA219" s="1321">
        <f t="shared" si="327"/>
        <v>0</v>
      </c>
      <c r="BB219" s="1321">
        <f t="shared" si="327"/>
        <v>0</v>
      </c>
      <c r="BC219" s="1321">
        <f t="shared" si="327"/>
        <v>0</v>
      </c>
      <c r="BD219" s="1321">
        <f t="shared" si="327"/>
        <v>0</v>
      </c>
      <c r="BE219" s="1321">
        <f t="shared" si="327"/>
        <v>0</v>
      </c>
      <c r="BF219" s="1321">
        <f t="shared" si="327"/>
        <v>0</v>
      </c>
      <c r="BG219" s="1321">
        <f t="shared" si="327"/>
        <v>0</v>
      </c>
      <c r="BH219" s="1321">
        <f t="shared" si="327"/>
        <v>0</v>
      </c>
      <c r="BI219" s="1321">
        <f t="shared" si="327"/>
        <v>0</v>
      </c>
      <c r="BJ219" s="1321">
        <f t="shared" si="327"/>
        <v>0</v>
      </c>
      <c r="BK219" s="1321">
        <f t="shared" si="327"/>
        <v>0</v>
      </c>
      <c r="BL219" s="1321">
        <f t="shared" si="327"/>
        <v>0</v>
      </c>
      <c r="BM219" s="1321">
        <f t="shared" si="327"/>
        <v>0</v>
      </c>
      <c r="BN219" s="1321">
        <f t="shared" si="327"/>
        <v>0</v>
      </c>
      <c r="BO219" s="1321">
        <f t="shared" si="327"/>
        <v>0</v>
      </c>
      <c r="BP219" s="1321">
        <f t="shared" si="327"/>
        <v>0</v>
      </c>
      <c r="BQ219" s="1321">
        <f t="shared" si="311"/>
        <v>0</v>
      </c>
    </row>
    <row r="220" spans="1:69" s="1322" customFormat="1" ht="12.75">
      <c r="A220" s="1281">
        <v>2005</v>
      </c>
      <c r="B220" s="219" t="s">
        <v>1054</v>
      </c>
      <c r="C220" s="1330">
        <f>'I4 BO ASSETS'!I80</f>
        <v>0</v>
      </c>
      <c r="D220" s="1321"/>
      <c r="E220" s="1321"/>
      <c r="F220" s="1321"/>
      <c r="G220" s="1321"/>
      <c r="H220" s="1321"/>
      <c r="I220" s="1321"/>
      <c r="J220" s="1321"/>
      <c r="K220" s="1321"/>
      <c r="L220" s="1321"/>
      <c r="M220" s="1321"/>
      <c r="N220" s="1321"/>
      <c r="O220" s="1321"/>
      <c r="P220" s="1321"/>
      <c r="Q220" s="1321"/>
      <c r="R220" s="1321"/>
      <c r="S220" s="1321"/>
      <c r="T220" s="1321"/>
      <c r="U220" s="1321"/>
      <c r="V220" s="1321"/>
      <c r="W220" s="1321"/>
      <c r="X220" s="1321"/>
      <c r="Y220" s="1321"/>
      <c r="Z220" s="1321"/>
      <c r="AA220" s="1321"/>
      <c r="AB220" s="1321"/>
      <c r="AC220" s="1321"/>
      <c r="AD220" s="1321"/>
      <c r="AE220" s="1321"/>
      <c r="AF220" s="1321"/>
      <c r="AG220" s="1321"/>
      <c r="AH220" s="1321"/>
      <c r="AI220" s="1321"/>
      <c r="AJ220" s="1321"/>
      <c r="AK220" s="1321"/>
      <c r="AL220" s="1321"/>
      <c r="AM220" s="1321"/>
      <c r="AN220" s="1321"/>
      <c r="AO220" s="1321"/>
      <c r="AP220" s="1321"/>
      <c r="AQ220" s="1321"/>
      <c r="AR220" s="1321"/>
      <c r="AS220" s="1321"/>
      <c r="AT220" s="1321"/>
      <c r="AU220" s="1321"/>
      <c r="AV220" s="1321"/>
      <c r="AW220" s="1321">
        <f t="shared" ref="AW220:BP220" si="328">$C220*AW652</f>
        <v>0</v>
      </c>
      <c r="AX220" s="1321">
        <f t="shared" si="328"/>
        <v>0</v>
      </c>
      <c r="AY220" s="1321">
        <f t="shared" si="328"/>
        <v>0</v>
      </c>
      <c r="AZ220" s="1321">
        <f t="shared" si="328"/>
        <v>0</v>
      </c>
      <c r="BA220" s="1321">
        <f t="shared" si="328"/>
        <v>0</v>
      </c>
      <c r="BB220" s="1321">
        <f t="shared" si="328"/>
        <v>0</v>
      </c>
      <c r="BC220" s="1321">
        <f t="shared" si="328"/>
        <v>0</v>
      </c>
      <c r="BD220" s="1321">
        <f t="shared" si="328"/>
        <v>0</v>
      </c>
      <c r="BE220" s="1321">
        <f t="shared" si="328"/>
        <v>0</v>
      </c>
      <c r="BF220" s="1321">
        <f t="shared" si="328"/>
        <v>0</v>
      </c>
      <c r="BG220" s="1321">
        <f t="shared" si="328"/>
        <v>0</v>
      </c>
      <c r="BH220" s="1321">
        <f t="shared" si="328"/>
        <v>0</v>
      </c>
      <c r="BI220" s="1321">
        <f t="shared" si="328"/>
        <v>0</v>
      </c>
      <c r="BJ220" s="1321">
        <f t="shared" si="328"/>
        <v>0</v>
      </c>
      <c r="BK220" s="1321">
        <f t="shared" si="328"/>
        <v>0</v>
      </c>
      <c r="BL220" s="1321">
        <f t="shared" si="328"/>
        <v>0</v>
      </c>
      <c r="BM220" s="1321">
        <f t="shared" si="328"/>
        <v>0</v>
      </c>
      <c r="BN220" s="1321">
        <f t="shared" si="328"/>
        <v>0</v>
      </c>
      <c r="BO220" s="1321">
        <f t="shared" si="328"/>
        <v>0</v>
      </c>
      <c r="BP220" s="1321">
        <f t="shared" si="328"/>
        <v>0</v>
      </c>
      <c r="BQ220" s="1321">
        <f t="shared" si="311"/>
        <v>0</v>
      </c>
    </row>
    <row r="221" spans="1:69" s="1324" customFormat="1" ht="12.75">
      <c r="A221" s="1282">
        <v>2010</v>
      </c>
      <c r="B221" s="1323" t="s">
        <v>1055</v>
      </c>
      <c r="C221" s="1330">
        <f>'I4 BO ASSETS'!I81</f>
        <v>0</v>
      </c>
      <c r="D221" s="1321"/>
      <c r="E221" s="1321"/>
      <c r="F221" s="1321"/>
      <c r="G221" s="1321"/>
      <c r="H221" s="1321"/>
      <c r="I221" s="1321"/>
      <c r="J221" s="1321"/>
      <c r="K221" s="1321"/>
      <c r="L221" s="1321"/>
      <c r="M221" s="1321"/>
      <c r="N221" s="1321"/>
      <c r="O221" s="1321"/>
      <c r="P221" s="1321"/>
      <c r="Q221" s="1321"/>
      <c r="R221" s="1321"/>
      <c r="S221" s="1321"/>
      <c r="T221" s="1321"/>
      <c r="U221" s="1321"/>
      <c r="V221" s="1321"/>
      <c r="W221" s="1321"/>
      <c r="X221" s="1321"/>
      <c r="Y221" s="1321"/>
      <c r="Z221" s="1321"/>
      <c r="AA221" s="1321"/>
      <c r="AB221" s="1321"/>
      <c r="AC221" s="1321"/>
      <c r="AD221" s="1321"/>
      <c r="AE221" s="1321"/>
      <c r="AF221" s="1321"/>
      <c r="AG221" s="1321"/>
      <c r="AH221" s="1321"/>
      <c r="AI221" s="1321"/>
      <c r="AJ221" s="1321"/>
      <c r="AK221" s="1321"/>
      <c r="AL221" s="1321"/>
      <c r="AM221" s="1321"/>
      <c r="AN221" s="1321"/>
      <c r="AO221" s="1321"/>
      <c r="AP221" s="1321"/>
      <c r="AQ221" s="1321"/>
      <c r="AR221" s="1321"/>
      <c r="AS221" s="1321"/>
      <c r="AT221" s="1321"/>
      <c r="AU221" s="1321"/>
      <c r="AV221" s="1321"/>
      <c r="AW221" s="1321">
        <f t="shared" ref="AW221:BP221" si="329">$C221*AW653</f>
        <v>0</v>
      </c>
      <c r="AX221" s="1321">
        <f t="shared" si="329"/>
        <v>0</v>
      </c>
      <c r="AY221" s="1321">
        <f t="shared" si="329"/>
        <v>0</v>
      </c>
      <c r="AZ221" s="1321">
        <f t="shared" si="329"/>
        <v>0</v>
      </c>
      <c r="BA221" s="1321">
        <f t="shared" si="329"/>
        <v>0</v>
      </c>
      <c r="BB221" s="1321">
        <f t="shared" si="329"/>
        <v>0</v>
      </c>
      <c r="BC221" s="1321">
        <f t="shared" si="329"/>
        <v>0</v>
      </c>
      <c r="BD221" s="1321">
        <f t="shared" si="329"/>
        <v>0</v>
      </c>
      <c r="BE221" s="1321">
        <f t="shared" si="329"/>
        <v>0</v>
      </c>
      <c r="BF221" s="1321">
        <f t="shared" si="329"/>
        <v>0</v>
      </c>
      <c r="BG221" s="1321">
        <f t="shared" si="329"/>
        <v>0</v>
      </c>
      <c r="BH221" s="1321">
        <f t="shared" si="329"/>
        <v>0</v>
      </c>
      <c r="BI221" s="1321">
        <f t="shared" si="329"/>
        <v>0</v>
      </c>
      <c r="BJ221" s="1321">
        <f t="shared" si="329"/>
        <v>0</v>
      </c>
      <c r="BK221" s="1321">
        <f t="shared" si="329"/>
        <v>0</v>
      </c>
      <c r="BL221" s="1321">
        <f t="shared" si="329"/>
        <v>0</v>
      </c>
      <c r="BM221" s="1321">
        <f t="shared" si="329"/>
        <v>0</v>
      </c>
      <c r="BN221" s="1321">
        <f t="shared" si="329"/>
        <v>0</v>
      </c>
      <c r="BO221" s="1321">
        <f t="shared" si="329"/>
        <v>0</v>
      </c>
      <c r="BP221" s="1321">
        <f t="shared" si="329"/>
        <v>0</v>
      </c>
      <c r="BQ221" s="1321">
        <f t="shared" si="311"/>
        <v>0</v>
      </c>
    </row>
    <row r="222" spans="1:69" s="1328" customFormat="1" ht="12.75">
      <c r="A222" s="1325"/>
      <c r="B222" s="1351" t="s">
        <v>915</v>
      </c>
      <c r="C222" s="1279">
        <f>SUM(C202:C221)</f>
        <v>-1090527</v>
      </c>
      <c r="D222" s="1326"/>
      <c r="E222" s="1326"/>
      <c r="F222" s="1327"/>
      <c r="G222" s="1326"/>
      <c r="H222" s="1326"/>
      <c r="I222" s="1326"/>
      <c r="J222" s="1326"/>
      <c r="K222" s="1326"/>
      <c r="L222" s="1326"/>
      <c r="M222" s="1326"/>
      <c r="N222" s="1326"/>
      <c r="O222" s="1326"/>
      <c r="P222" s="1326"/>
      <c r="Q222" s="1326"/>
      <c r="R222" s="1326"/>
      <c r="S222" s="1326"/>
      <c r="T222" s="1326"/>
      <c r="U222" s="1326"/>
      <c r="V222" s="1326"/>
      <c r="W222" s="1326"/>
      <c r="X222" s="1326"/>
      <c r="Y222" s="1326"/>
      <c r="Z222" s="1326"/>
      <c r="AA222" s="1326"/>
      <c r="AB222" s="1326"/>
      <c r="AC222" s="1326"/>
      <c r="AD222" s="1326"/>
      <c r="AE222" s="1326"/>
      <c r="AF222" s="1326"/>
      <c r="AG222" s="1326"/>
      <c r="AH222" s="1326"/>
      <c r="AI222" s="1326"/>
      <c r="AJ222" s="1326"/>
      <c r="AK222" s="1326"/>
      <c r="AL222" s="1326"/>
      <c r="AM222" s="1326"/>
      <c r="AN222" s="1326"/>
      <c r="AO222" s="1326"/>
      <c r="AP222" s="1326"/>
      <c r="AQ222" s="1326"/>
      <c r="AR222" s="1326"/>
      <c r="AS222" s="1326"/>
      <c r="AT222" s="1326"/>
      <c r="AU222" s="1326"/>
      <c r="AV222" s="1326"/>
      <c r="AW222" s="1326">
        <f>SUM(AW202:AW221)</f>
        <v>-712024.93483601674</v>
      </c>
      <c r="AX222" s="1326">
        <f>SUM(AX202:AX221)</f>
        <v>-233226.58887152182</v>
      </c>
      <c r="AY222" s="1326">
        <f t="shared" ref="AY222:BQ222" si="330">SUM(AY202:AY221)</f>
        <v>-126455.84948267518</v>
      </c>
      <c r="AZ222" s="1326">
        <f t="shared" si="330"/>
        <v>0</v>
      </c>
      <c r="BA222" s="1326">
        <f t="shared" si="330"/>
        <v>0</v>
      </c>
      <c r="BB222" s="1326">
        <f t="shared" si="330"/>
        <v>0</v>
      </c>
      <c r="BC222" s="1326">
        <f t="shared" si="330"/>
        <v>-17310.838704601938</v>
      </c>
      <c r="BD222" s="1326">
        <f t="shared" si="330"/>
        <v>0</v>
      </c>
      <c r="BE222" s="1326">
        <f t="shared" si="330"/>
        <v>-1508.7881051844367</v>
      </c>
      <c r="BF222" s="1326">
        <f t="shared" si="330"/>
        <v>0</v>
      </c>
      <c r="BG222" s="1326">
        <f t="shared" si="330"/>
        <v>0</v>
      </c>
      <c r="BH222" s="1326">
        <f t="shared" si="330"/>
        <v>0</v>
      </c>
      <c r="BI222" s="1326">
        <f t="shared" si="330"/>
        <v>0</v>
      </c>
      <c r="BJ222" s="1326">
        <f t="shared" si="330"/>
        <v>0</v>
      </c>
      <c r="BK222" s="1326">
        <f t="shared" si="330"/>
        <v>0</v>
      </c>
      <c r="BL222" s="1326">
        <f t="shared" si="330"/>
        <v>0</v>
      </c>
      <c r="BM222" s="1326">
        <f t="shared" si="330"/>
        <v>0</v>
      </c>
      <c r="BN222" s="1326">
        <f t="shared" si="330"/>
        <v>0</v>
      </c>
      <c r="BO222" s="1326">
        <f t="shared" si="330"/>
        <v>0</v>
      </c>
      <c r="BP222" s="1326">
        <f t="shared" si="330"/>
        <v>0</v>
      </c>
      <c r="BQ222" s="1326">
        <f t="shared" si="330"/>
        <v>-1090527</v>
      </c>
    </row>
    <row r="223" spans="1:69" s="1322" customFormat="1" ht="12.75">
      <c r="B223" s="458"/>
      <c r="C223" s="1331"/>
      <c r="D223" s="1321"/>
      <c r="E223" s="1321"/>
      <c r="F223" s="1321"/>
      <c r="AV223" s="1332"/>
      <c r="BQ223" s="1332"/>
    </row>
    <row r="224" spans="1:69" s="1333" customFormat="1" ht="13.5" thickBot="1">
      <c r="B224" s="1334" t="s">
        <v>850</v>
      </c>
      <c r="C224" s="1335">
        <f t="shared" ref="C224:AH224" si="331">C200+C222</f>
        <v>-8339641</v>
      </c>
      <c r="D224" s="1335">
        <f t="shared" si="331"/>
        <v>-4827961.5999999996</v>
      </c>
      <c r="E224" s="1335">
        <f t="shared" si="331"/>
        <v>-2421152.4000000004</v>
      </c>
      <c r="F224" s="1335">
        <f t="shared" si="331"/>
        <v>-7249114</v>
      </c>
      <c r="G224" s="1335">
        <f t="shared" si="331"/>
        <v>-2516476.1611237386</v>
      </c>
      <c r="H224" s="1335">
        <f t="shared" si="331"/>
        <v>-1206497.2608130944</v>
      </c>
      <c r="I224" s="1335">
        <f t="shared" si="331"/>
        <v>-1085839.1242046275</v>
      </c>
      <c r="J224" s="1335">
        <f t="shared" si="331"/>
        <v>0</v>
      </c>
      <c r="K224" s="1335">
        <f t="shared" si="331"/>
        <v>0</v>
      </c>
      <c r="L224" s="1335">
        <f t="shared" si="331"/>
        <v>0</v>
      </c>
      <c r="M224" s="1335">
        <f t="shared" si="331"/>
        <v>-11274.412574751677</v>
      </c>
      <c r="N224" s="1335">
        <f t="shared" si="331"/>
        <v>0</v>
      </c>
      <c r="O224" s="1335">
        <f t="shared" si="331"/>
        <v>-7874.6412837879743</v>
      </c>
      <c r="P224" s="1335">
        <f t="shared" si="331"/>
        <v>0</v>
      </c>
      <c r="Q224" s="1335">
        <f t="shared" si="331"/>
        <v>0</v>
      </c>
      <c r="R224" s="1335">
        <f t="shared" si="331"/>
        <v>0</v>
      </c>
      <c r="S224" s="1335">
        <f t="shared" si="331"/>
        <v>0</v>
      </c>
      <c r="T224" s="1335">
        <f t="shared" si="331"/>
        <v>0</v>
      </c>
      <c r="U224" s="1335">
        <f t="shared" si="331"/>
        <v>0</v>
      </c>
      <c r="V224" s="1335">
        <f t="shared" si="331"/>
        <v>0</v>
      </c>
      <c r="W224" s="1335">
        <f t="shared" si="331"/>
        <v>0</v>
      </c>
      <c r="X224" s="1335">
        <f t="shared" si="331"/>
        <v>0</v>
      </c>
      <c r="Y224" s="1335">
        <f t="shared" si="331"/>
        <v>0</v>
      </c>
      <c r="Z224" s="1335">
        <f t="shared" si="331"/>
        <v>0</v>
      </c>
      <c r="AA224" s="1335">
        <f t="shared" si="331"/>
        <v>-4827961.5999999996</v>
      </c>
      <c r="AB224" s="1335">
        <f t="shared" si="331"/>
        <v>-1986536.6020638742</v>
      </c>
      <c r="AC224" s="1335">
        <f t="shared" si="331"/>
        <v>-295559.70896549395</v>
      </c>
      <c r="AD224" s="1335">
        <f t="shared" si="331"/>
        <v>-32484.205525189507</v>
      </c>
      <c r="AE224" s="1335">
        <f t="shared" si="331"/>
        <v>0</v>
      </c>
      <c r="AF224" s="1335">
        <f t="shared" si="331"/>
        <v>0</v>
      </c>
      <c r="AG224" s="1335">
        <f t="shared" si="331"/>
        <v>0</v>
      </c>
      <c r="AH224" s="1335">
        <f t="shared" si="331"/>
        <v>-103393.88535657567</v>
      </c>
      <c r="AI224" s="1335">
        <f t="shared" ref="AI224:BQ224" si="332">AI200+AI222</f>
        <v>0</v>
      </c>
      <c r="AJ224" s="1335">
        <f t="shared" si="332"/>
        <v>-3177.9980888671134</v>
      </c>
      <c r="AK224" s="1335">
        <f t="shared" si="332"/>
        <v>0</v>
      </c>
      <c r="AL224" s="1335">
        <f t="shared" si="332"/>
        <v>0</v>
      </c>
      <c r="AM224" s="1335">
        <f t="shared" si="332"/>
        <v>0</v>
      </c>
      <c r="AN224" s="1335">
        <f t="shared" si="332"/>
        <v>0</v>
      </c>
      <c r="AO224" s="1335">
        <f t="shared" si="332"/>
        <v>0</v>
      </c>
      <c r="AP224" s="1335">
        <f t="shared" si="332"/>
        <v>0</v>
      </c>
      <c r="AQ224" s="1335">
        <f t="shared" si="332"/>
        <v>0</v>
      </c>
      <c r="AR224" s="1335">
        <f t="shared" si="332"/>
        <v>0</v>
      </c>
      <c r="AS224" s="1335">
        <f t="shared" si="332"/>
        <v>0</v>
      </c>
      <c r="AT224" s="1335">
        <f t="shared" si="332"/>
        <v>0</v>
      </c>
      <c r="AU224" s="1335">
        <f t="shared" si="332"/>
        <v>0</v>
      </c>
      <c r="AV224" s="1335">
        <f t="shared" si="332"/>
        <v>-2421152.4000000004</v>
      </c>
      <c r="AW224" s="1335">
        <f t="shared" si="332"/>
        <v>-712024.93483601674</v>
      </c>
      <c r="AX224" s="1335">
        <f t="shared" si="332"/>
        <v>-233226.58887152182</v>
      </c>
      <c r="AY224" s="1335">
        <f t="shared" si="332"/>
        <v>-126455.84948267518</v>
      </c>
      <c r="AZ224" s="1335">
        <f t="shared" si="332"/>
        <v>0</v>
      </c>
      <c r="BA224" s="1335">
        <f t="shared" si="332"/>
        <v>0</v>
      </c>
      <c r="BB224" s="1335">
        <f t="shared" si="332"/>
        <v>0</v>
      </c>
      <c r="BC224" s="1335">
        <f t="shared" si="332"/>
        <v>-17310.838704601938</v>
      </c>
      <c r="BD224" s="1335">
        <f t="shared" si="332"/>
        <v>0</v>
      </c>
      <c r="BE224" s="1335">
        <f t="shared" si="332"/>
        <v>-1508.7881051844367</v>
      </c>
      <c r="BF224" s="1335">
        <f t="shared" si="332"/>
        <v>0</v>
      </c>
      <c r="BG224" s="1335">
        <f t="shared" si="332"/>
        <v>0</v>
      </c>
      <c r="BH224" s="1335">
        <f t="shared" si="332"/>
        <v>0</v>
      </c>
      <c r="BI224" s="1335">
        <f t="shared" si="332"/>
        <v>0</v>
      </c>
      <c r="BJ224" s="1335">
        <f t="shared" si="332"/>
        <v>0</v>
      </c>
      <c r="BK224" s="1335">
        <f t="shared" si="332"/>
        <v>0</v>
      </c>
      <c r="BL224" s="1335">
        <f t="shared" si="332"/>
        <v>0</v>
      </c>
      <c r="BM224" s="1335">
        <f t="shared" si="332"/>
        <v>0</v>
      </c>
      <c r="BN224" s="1335">
        <f t="shared" si="332"/>
        <v>0</v>
      </c>
      <c r="BO224" s="1335">
        <f t="shared" si="332"/>
        <v>0</v>
      </c>
      <c r="BP224" s="1335">
        <f t="shared" si="332"/>
        <v>0</v>
      </c>
      <c r="BQ224" s="1335">
        <f t="shared" si="332"/>
        <v>-1090527</v>
      </c>
    </row>
    <row r="225" spans="1:69" s="1322" customFormat="1" ht="13.5" thickTop="1">
      <c r="A225" s="1344"/>
      <c r="B225" s="458"/>
      <c r="C225" s="1345"/>
      <c r="D225" s="1321"/>
      <c r="E225" s="1321"/>
      <c r="F225" s="1321"/>
      <c r="AV225" s="1332"/>
      <c r="BQ225" s="1332"/>
    </row>
    <row r="226" spans="1:69" s="1322" customFormat="1" ht="15.75">
      <c r="A226" s="1743" t="s">
        <v>1142</v>
      </c>
      <c r="B226" s="721"/>
      <c r="C226" s="1346"/>
      <c r="AV226" s="1332"/>
    </row>
    <row r="227" spans="1:69" s="1259" customFormat="1" ht="25.5">
      <c r="C227" s="1260"/>
      <c r="D227" s="1261"/>
      <c r="E227" s="1262"/>
      <c r="F227" s="1263"/>
      <c r="G227" s="1264" t="s">
        <v>1139</v>
      </c>
      <c r="H227" s="1264"/>
      <c r="I227" s="1264"/>
      <c r="J227" s="1264"/>
      <c r="K227" s="1264"/>
      <c r="L227" s="1264"/>
      <c r="M227" s="1264"/>
      <c r="N227" s="1264"/>
      <c r="O227" s="1264"/>
      <c r="P227" s="1264"/>
      <c r="Q227" s="1264"/>
      <c r="R227" s="1264"/>
      <c r="S227" s="1264"/>
      <c r="T227" s="1264"/>
      <c r="U227" s="1264"/>
      <c r="V227" s="1264"/>
      <c r="W227" s="1264"/>
      <c r="X227" s="1264"/>
      <c r="Y227" s="1264"/>
      <c r="Z227" s="1264"/>
      <c r="AA227" s="1265"/>
      <c r="AB227" s="1264" t="s">
        <v>1140</v>
      </c>
      <c r="AC227" s="1264"/>
      <c r="AD227" s="1264"/>
      <c r="AE227" s="1264"/>
      <c r="AF227" s="1264"/>
      <c r="AG227" s="1264"/>
      <c r="AH227" s="1264"/>
      <c r="AI227" s="1264"/>
      <c r="AJ227" s="1264"/>
      <c r="AK227" s="1264"/>
      <c r="AL227" s="1264"/>
      <c r="AM227" s="1264"/>
      <c r="AN227" s="1264"/>
      <c r="AO227" s="1264"/>
      <c r="AP227" s="1264"/>
      <c r="AQ227" s="1264"/>
      <c r="AR227" s="1264"/>
      <c r="AS227" s="1264"/>
      <c r="AT227" s="1264"/>
      <c r="AU227" s="1264"/>
      <c r="AV227" s="1265"/>
      <c r="AW227" s="1266" t="s">
        <v>1141</v>
      </c>
      <c r="AX227" s="1264"/>
      <c r="AY227" s="1264"/>
      <c r="AZ227" s="1264"/>
      <c r="BA227" s="1264"/>
      <c r="BB227" s="1264"/>
      <c r="BC227" s="1264"/>
      <c r="BD227" s="1264"/>
      <c r="BE227" s="1264"/>
      <c r="BF227" s="1264"/>
      <c r="BG227" s="1264"/>
      <c r="BH227" s="1264"/>
      <c r="BI227" s="1264"/>
      <c r="BJ227" s="1264"/>
      <c r="BK227" s="1264"/>
      <c r="BL227" s="1264"/>
      <c r="BM227" s="1264"/>
      <c r="BN227" s="1264"/>
      <c r="BO227" s="1264"/>
      <c r="BP227" s="1264"/>
      <c r="BQ227" s="1265"/>
    </row>
    <row r="228" spans="1:69" s="1343" customFormat="1" ht="12.75">
      <c r="A228" s="1267"/>
      <c r="B228" s="1267"/>
      <c r="C228" s="1336"/>
      <c r="D228" s="1337"/>
      <c r="E228" s="1338"/>
      <c r="F228" s="1339"/>
      <c r="G228" s="1340">
        <v>1</v>
      </c>
      <c r="H228" s="1340">
        <v>2</v>
      </c>
      <c r="I228" s="1340">
        <v>3</v>
      </c>
      <c r="J228" s="1340">
        <v>4</v>
      </c>
      <c r="K228" s="1340">
        <v>5</v>
      </c>
      <c r="L228" s="1340">
        <v>6</v>
      </c>
      <c r="M228" s="1340">
        <v>7</v>
      </c>
      <c r="N228" s="1340">
        <v>8</v>
      </c>
      <c r="O228" s="1340">
        <v>9</v>
      </c>
      <c r="P228" s="1340">
        <v>10</v>
      </c>
      <c r="Q228" s="1340">
        <v>11</v>
      </c>
      <c r="R228" s="1340">
        <v>12</v>
      </c>
      <c r="S228" s="1340">
        <v>13</v>
      </c>
      <c r="T228" s="1340">
        <v>14</v>
      </c>
      <c r="U228" s="1340">
        <v>15</v>
      </c>
      <c r="V228" s="1340">
        <v>16</v>
      </c>
      <c r="W228" s="1340">
        <v>17</v>
      </c>
      <c r="X228" s="1340">
        <v>18</v>
      </c>
      <c r="Y228" s="1340">
        <v>19</v>
      </c>
      <c r="Z228" s="1340">
        <v>20</v>
      </c>
      <c r="AA228" s="1341" t="s">
        <v>713</v>
      </c>
      <c r="AB228" s="1340">
        <v>1</v>
      </c>
      <c r="AC228" s="1340">
        <v>2</v>
      </c>
      <c r="AD228" s="1340">
        <v>3</v>
      </c>
      <c r="AE228" s="1340">
        <v>4</v>
      </c>
      <c r="AF228" s="1340">
        <v>5</v>
      </c>
      <c r="AG228" s="1340">
        <v>6</v>
      </c>
      <c r="AH228" s="1340">
        <v>7</v>
      </c>
      <c r="AI228" s="1340">
        <v>8</v>
      </c>
      <c r="AJ228" s="1340">
        <v>9</v>
      </c>
      <c r="AK228" s="1340">
        <v>10</v>
      </c>
      <c r="AL228" s="1340">
        <v>11</v>
      </c>
      <c r="AM228" s="1340">
        <v>12</v>
      </c>
      <c r="AN228" s="1340">
        <v>13</v>
      </c>
      <c r="AO228" s="1340">
        <v>14</v>
      </c>
      <c r="AP228" s="1340">
        <v>15</v>
      </c>
      <c r="AQ228" s="1340">
        <v>16</v>
      </c>
      <c r="AR228" s="1340">
        <v>17</v>
      </c>
      <c r="AS228" s="1340">
        <v>18</v>
      </c>
      <c r="AT228" s="1340">
        <v>19</v>
      </c>
      <c r="AU228" s="1340">
        <v>20</v>
      </c>
      <c r="AV228" s="1341" t="s">
        <v>713</v>
      </c>
      <c r="AW228" s="1342">
        <v>1</v>
      </c>
      <c r="AX228" s="1340">
        <v>2</v>
      </c>
      <c r="AY228" s="1340">
        <v>3</v>
      </c>
      <c r="AZ228" s="1340">
        <v>4</v>
      </c>
      <c r="BA228" s="1340">
        <v>5</v>
      </c>
      <c r="BB228" s="1340">
        <v>6</v>
      </c>
      <c r="BC228" s="1340">
        <v>7</v>
      </c>
      <c r="BD228" s="1340">
        <v>8</v>
      </c>
      <c r="BE228" s="1340">
        <v>9</v>
      </c>
      <c r="BF228" s="1340">
        <v>10</v>
      </c>
      <c r="BG228" s="1340">
        <v>11</v>
      </c>
      <c r="BH228" s="1340">
        <v>12</v>
      </c>
      <c r="BI228" s="1340">
        <v>13</v>
      </c>
      <c r="BJ228" s="1340">
        <v>14</v>
      </c>
      <c r="BK228" s="1340">
        <v>15</v>
      </c>
      <c r="BL228" s="1340">
        <v>16</v>
      </c>
      <c r="BM228" s="1340">
        <v>17</v>
      </c>
      <c r="BN228" s="1340">
        <v>18</v>
      </c>
      <c r="BO228" s="1340">
        <v>19</v>
      </c>
      <c r="BP228" s="1340">
        <v>20</v>
      </c>
      <c r="BQ228" s="1341" t="s">
        <v>713</v>
      </c>
    </row>
    <row r="229" spans="1:69" s="446" customFormat="1" ht="38.25">
      <c r="A229" s="373" t="s">
        <v>1189</v>
      </c>
      <c r="B229" s="373" t="s">
        <v>642</v>
      </c>
      <c r="C229" s="1275" t="s">
        <v>789</v>
      </c>
      <c r="D229" s="1276" t="s">
        <v>308</v>
      </c>
      <c r="E229" s="1277" t="s">
        <v>309</v>
      </c>
      <c r="F229" s="1278" t="s">
        <v>769</v>
      </c>
      <c r="G229" s="853" t="str">
        <f>IF('I2 LDC class'!$D$20="",'I2 LDC class'!$C$20,'I2 LDC class'!$D$20)</f>
        <v>Residential</v>
      </c>
      <c r="H229" s="853" t="str">
        <f>IF('I2 LDC class'!$D$21="",'I2 LDC class'!$C$21,'I2 LDC class'!$D$21)</f>
        <v>General Service Less Than 50 kW</v>
      </c>
      <c r="I229" s="853" t="str">
        <f>IF('I2 LDC class'!$D$22="",'I2 LDC class'!$C$22,'I2 LDC class'!$D$22)</f>
        <v>General Service 50 to 4,999 kW</v>
      </c>
      <c r="J229" s="853" t="str">
        <f>IF('I2 LDC class'!$D$23="",'I2 LDC class'!$C$23,'I2 LDC class'!$D$23)</f>
        <v>GS&gt; 50-TOU</v>
      </c>
      <c r="K229" s="853" t="str">
        <f>IF('I2 LDC class'!$D$24="",'I2 LDC class'!$C$24,'I2 LDC class'!$D$24)</f>
        <v>GS &gt;50-Intermediate</v>
      </c>
      <c r="L229" s="853" t="str">
        <f>IF('I2 LDC class'!$D$25="",'I2 LDC class'!$C$25,'I2 LDC class'!$D$25)</f>
        <v>Large Use &gt;5MW</v>
      </c>
      <c r="M229" s="853" t="str">
        <f>IF('I2 LDC class'!$D$26="",'I2 LDC class'!$C$26,'I2 LDC class'!$D$26)</f>
        <v>Street Lighting</v>
      </c>
      <c r="N229" s="853" t="str">
        <f>IF('I2 LDC class'!$D$27="",'I2 LDC class'!$C$27,'I2 LDC class'!$D$27)</f>
        <v>Sentinel</v>
      </c>
      <c r="O229" s="853" t="str">
        <f>IF('I2 LDC class'!$D$28="",'I2 LDC class'!$C$28,'I2 LDC class'!$D$28)</f>
        <v>Unmetered Scattered Load</v>
      </c>
      <c r="P229" s="853" t="str">
        <f>IF('I2 LDC class'!$D$29="",'I2 LDC class'!$C$29,'I2 LDC class'!$D$29)</f>
        <v>Embedded Distributor</v>
      </c>
      <c r="Q229" s="853" t="str">
        <f>IF('I2 LDC class'!$D$30="",'I2 LDC class'!$C$30,'I2 LDC class'!$D$30)</f>
        <v>Back-up/Standby Power</v>
      </c>
      <c r="R229" s="853" t="str">
        <f>IF('I2 LDC class'!$D$31="",'I2 LDC class'!$C$31,'I2 LDC class'!$D$31)</f>
        <v>Rate Class 1</v>
      </c>
      <c r="S229" s="853" t="str">
        <f>IF('I2 LDC class'!$D$32="",'I2 LDC class'!$C$32,'I2 LDC class'!$D$32)</f>
        <v>Rate class 2</v>
      </c>
      <c r="T229" s="853" t="str">
        <f>IF('I2 LDC class'!$D$33="",'I2 LDC class'!$C$33,'I2 LDC class'!$D$33)</f>
        <v>Rate class 3</v>
      </c>
      <c r="U229" s="853" t="str">
        <f>IF('I2 LDC class'!$D$34="",'I2 LDC class'!$C$34,'I2 LDC class'!$D$34)</f>
        <v>Rate class 4</v>
      </c>
      <c r="V229" s="853" t="str">
        <f>IF('I2 LDC class'!$D$35="",'I2 LDC class'!$C$35,'I2 LDC class'!$D$35)</f>
        <v>Rate class 5</v>
      </c>
      <c r="W229" s="853" t="str">
        <f>IF('I2 LDC class'!$D$36="",'I2 LDC class'!$C$36,'I2 LDC class'!$D$36)</f>
        <v>Rate class 6</v>
      </c>
      <c r="X229" s="853" t="str">
        <f>IF('I2 LDC class'!$D$37="",'I2 LDC class'!$C$37,'I2 LDC class'!$D$37)</f>
        <v>Rate class 7</v>
      </c>
      <c r="Y229" s="853" t="str">
        <f>IF('I2 LDC class'!$D$38="",'I2 LDC class'!$C$38,'I2 LDC class'!$D$38)</f>
        <v>Rate class 8</v>
      </c>
      <c r="Z229" s="853" t="str">
        <f>IF('I2 LDC class'!$D$39="",'I2 LDC class'!$C$39,'I2 LDC class'!$D$39)</f>
        <v>Rate class 9</v>
      </c>
      <c r="AA229" s="1280" t="s">
        <v>713</v>
      </c>
      <c r="AB229" s="853" t="str">
        <f>IF('I2 LDC class'!$D$20="",'I2 LDC class'!$C$20,'I2 LDC class'!$D$20)</f>
        <v>Residential</v>
      </c>
      <c r="AC229" s="853" t="str">
        <f>IF('I2 LDC class'!$D$21="",'I2 LDC class'!$C$21,'I2 LDC class'!$D$21)</f>
        <v>General Service Less Than 50 kW</v>
      </c>
      <c r="AD229" s="853" t="str">
        <f>IF('I2 LDC class'!$D$22="",'I2 LDC class'!$C$22,'I2 LDC class'!$D$22)</f>
        <v>General Service 50 to 4,999 kW</v>
      </c>
      <c r="AE229" s="853" t="str">
        <f>IF('I2 LDC class'!$D$23="",'I2 LDC class'!$C$23,'I2 LDC class'!$D$23)</f>
        <v>GS&gt; 50-TOU</v>
      </c>
      <c r="AF229" s="853" t="str">
        <f>IF('I2 LDC class'!$D$24="",'I2 LDC class'!$C$24,'I2 LDC class'!$D$24)</f>
        <v>GS &gt;50-Intermediate</v>
      </c>
      <c r="AG229" s="853" t="str">
        <f>IF('I2 LDC class'!$D$25="",'I2 LDC class'!$C$25,'I2 LDC class'!$D$25)</f>
        <v>Large Use &gt;5MW</v>
      </c>
      <c r="AH229" s="853" t="str">
        <f>IF('I2 LDC class'!$D$26="",'I2 LDC class'!$C$26,'I2 LDC class'!$D$26)</f>
        <v>Street Lighting</v>
      </c>
      <c r="AI229" s="853" t="str">
        <f>IF('I2 LDC class'!$D$27="",'I2 LDC class'!$C$27,'I2 LDC class'!$D$27)</f>
        <v>Sentinel</v>
      </c>
      <c r="AJ229" s="853" t="str">
        <f>IF('I2 LDC class'!$D$28="",'I2 LDC class'!$C$28,'I2 LDC class'!$D$28)</f>
        <v>Unmetered Scattered Load</v>
      </c>
      <c r="AK229" s="853" t="str">
        <f>IF('I2 LDC class'!$D$29="",'I2 LDC class'!$C$29,'I2 LDC class'!$D$29)</f>
        <v>Embedded Distributor</v>
      </c>
      <c r="AL229" s="853" t="str">
        <f>IF('I2 LDC class'!$D$30="",'I2 LDC class'!$C$30,'I2 LDC class'!$D$30)</f>
        <v>Back-up/Standby Power</v>
      </c>
      <c r="AM229" s="853" t="str">
        <f>IF('I2 LDC class'!$D$31="",'I2 LDC class'!$C$31,'I2 LDC class'!$D$31)</f>
        <v>Rate Class 1</v>
      </c>
      <c r="AN229" s="853" t="str">
        <f>IF('I2 LDC class'!$D$32="",'I2 LDC class'!$C$32,'I2 LDC class'!$D$32)</f>
        <v>Rate class 2</v>
      </c>
      <c r="AO229" s="853" t="str">
        <f>IF('I2 LDC class'!$D$33="",'I2 LDC class'!$C$33,'I2 LDC class'!$D$33)</f>
        <v>Rate class 3</v>
      </c>
      <c r="AP229" s="853" t="str">
        <f>IF('I2 LDC class'!$D$34="",'I2 LDC class'!$C$34,'I2 LDC class'!$D$34)</f>
        <v>Rate class 4</v>
      </c>
      <c r="AQ229" s="853" t="str">
        <f>IF('I2 LDC class'!$D$35="",'I2 LDC class'!$C$35,'I2 LDC class'!$D$35)</f>
        <v>Rate class 5</v>
      </c>
      <c r="AR229" s="853" t="str">
        <f>IF('I2 LDC class'!$D$36="",'I2 LDC class'!$C$36,'I2 LDC class'!$D$36)</f>
        <v>Rate class 6</v>
      </c>
      <c r="AS229" s="853" t="str">
        <f>IF('I2 LDC class'!$D$37="",'I2 LDC class'!$C$37,'I2 LDC class'!$D$37)</f>
        <v>Rate class 7</v>
      </c>
      <c r="AT229" s="853" t="str">
        <f>IF('I2 LDC class'!$D$38="",'I2 LDC class'!$C$38,'I2 LDC class'!$D$38)</f>
        <v>Rate class 8</v>
      </c>
      <c r="AU229" s="853" t="str">
        <f>IF('I2 LDC class'!$D$39="",'I2 LDC class'!$C$39,'I2 LDC class'!$D$39)</f>
        <v>Rate class 9</v>
      </c>
      <c r="AV229" s="1280" t="s">
        <v>713</v>
      </c>
      <c r="AW229" s="853" t="str">
        <f>IF('I2 LDC class'!$D$20="",'I2 LDC class'!$C$20,'I2 LDC class'!$D$20)</f>
        <v>Residential</v>
      </c>
      <c r="AX229" s="853" t="str">
        <f>IF('I2 LDC class'!$D$21="",'I2 LDC class'!$C$21,'I2 LDC class'!$D$21)</f>
        <v>General Service Less Than 50 kW</v>
      </c>
      <c r="AY229" s="853" t="str">
        <f>IF('I2 LDC class'!$D$22="",'I2 LDC class'!$C$22,'I2 LDC class'!$D$22)</f>
        <v>General Service 50 to 4,999 kW</v>
      </c>
      <c r="AZ229" s="853" t="str">
        <f>IF('I2 LDC class'!$D$23="",'I2 LDC class'!$C$23,'I2 LDC class'!$D$23)</f>
        <v>GS&gt; 50-TOU</v>
      </c>
      <c r="BA229" s="853" t="str">
        <f>IF('I2 LDC class'!$D$24="",'I2 LDC class'!$C$24,'I2 LDC class'!$D$24)</f>
        <v>GS &gt;50-Intermediate</v>
      </c>
      <c r="BB229" s="853" t="str">
        <f>IF('I2 LDC class'!$D$25="",'I2 LDC class'!$C$25,'I2 LDC class'!$D$25)</f>
        <v>Large Use &gt;5MW</v>
      </c>
      <c r="BC229" s="853" t="str">
        <f>IF('I2 LDC class'!$D$26="",'I2 LDC class'!$C$26,'I2 LDC class'!$D$26)</f>
        <v>Street Lighting</v>
      </c>
      <c r="BD229" s="853" t="str">
        <f>IF('I2 LDC class'!$D$27="",'I2 LDC class'!$C$27,'I2 LDC class'!$D$27)</f>
        <v>Sentinel</v>
      </c>
      <c r="BE229" s="853" t="str">
        <f>IF('I2 LDC class'!$D$28="",'I2 LDC class'!$C$28,'I2 LDC class'!$D$28)</f>
        <v>Unmetered Scattered Load</v>
      </c>
      <c r="BF229" s="853" t="str">
        <f>IF('I2 LDC class'!$D$29="",'I2 LDC class'!$C$29,'I2 LDC class'!$D$29)</f>
        <v>Embedded Distributor</v>
      </c>
      <c r="BG229" s="853" t="str">
        <f>IF('I2 LDC class'!$D$30="",'I2 LDC class'!$C$30,'I2 LDC class'!$D$30)</f>
        <v>Back-up/Standby Power</v>
      </c>
      <c r="BH229" s="853" t="str">
        <f>IF('I2 LDC class'!$D$31="",'I2 LDC class'!$C$31,'I2 LDC class'!$D$31)</f>
        <v>Rate Class 1</v>
      </c>
      <c r="BI229" s="853" t="str">
        <f>IF('I2 LDC class'!$D$32="",'I2 LDC class'!$C$32,'I2 LDC class'!$D$32)</f>
        <v>Rate class 2</v>
      </c>
      <c r="BJ229" s="853" t="str">
        <f>IF('I2 LDC class'!$D$33="",'I2 LDC class'!$C$33,'I2 LDC class'!$D$33)</f>
        <v>Rate class 3</v>
      </c>
      <c r="BK229" s="853" t="str">
        <f>IF('I2 LDC class'!$D$34="",'I2 LDC class'!$C$34,'I2 LDC class'!$D$34)</f>
        <v>Rate class 4</v>
      </c>
      <c r="BL229" s="853" t="str">
        <f>IF('I2 LDC class'!$D$35="",'I2 LDC class'!$C$35,'I2 LDC class'!$D$35)</f>
        <v>Rate class 5</v>
      </c>
      <c r="BM229" s="853" t="str">
        <f>IF('I2 LDC class'!$D$36="",'I2 LDC class'!$C$36,'I2 LDC class'!$D$36)</f>
        <v>Rate class 6</v>
      </c>
      <c r="BN229" s="853" t="str">
        <f>IF('I2 LDC class'!$D$37="",'I2 LDC class'!$C$37,'I2 LDC class'!$D$37)</f>
        <v>Rate class 7</v>
      </c>
      <c r="BO229" s="853" t="str">
        <f>IF('I2 LDC class'!$D$38="",'I2 LDC class'!$C$38,'I2 LDC class'!$D$38)</f>
        <v>Rate class 8</v>
      </c>
      <c r="BP229" s="853" t="str">
        <f>IF('I2 LDC class'!$D$39="",'I2 LDC class'!$C$39,'I2 LDC class'!$D$39)</f>
        <v>Rate class 9</v>
      </c>
      <c r="BQ229" s="1280" t="s">
        <v>713</v>
      </c>
    </row>
    <row r="230" spans="1:69" s="1322" customFormat="1" ht="12.75">
      <c r="A230" s="219">
        <v>1565</v>
      </c>
      <c r="B230" s="219" t="s">
        <v>654</v>
      </c>
      <c r="C230" s="1320">
        <f>'I4 BO ASSETS'!J17</f>
        <v>0</v>
      </c>
      <c r="D230" s="1321">
        <f t="shared" ref="D230:E249" si="333">$C230*D592</f>
        <v>0</v>
      </c>
      <c r="E230" s="1321">
        <f t="shared" si="333"/>
        <v>0</v>
      </c>
      <c r="F230" s="1321">
        <f>D230+E230</f>
        <v>0</v>
      </c>
      <c r="G230" s="1321">
        <f t="shared" ref="G230:Z230" si="334">$D230*G592</f>
        <v>0</v>
      </c>
      <c r="H230" s="1321">
        <f t="shared" si="334"/>
        <v>0</v>
      </c>
      <c r="I230" s="1321">
        <f t="shared" si="334"/>
        <v>0</v>
      </c>
      <c r="J230" s="1321">
        <f t="shared" si="334"/>
        <v>0</v>
      </c>
      <c r="K230" s="1321">
        <f t="shared" si="334"/>
        <v>0</v>
      </c>
      <c r="L230" s="1321">
        <f t="shared" si="334"/>
        <v>0</v>
      </c>
      <c r="M230" s="1321">
        <f t="shared" si="334"/>
        <v>0</v>
      </c>
      <c r="N230" s="1321">
        <f t="shared" si="334"/>
        <v>0</v>
      </c>
      <c r="O230" s="1321">
        <f t="shared" si="334"/>
        <v>0</v>
      </c>
      <c r="P230" s="1321">
        <f t="shared" si="334"/>
        <v>0</v>
      </c>
      <c r="Q230" s="1321">
        <f t="shared" si="334"/>
        <v>0</v>
      </c>
      <c r="R230" s="1321">
        <f t="shared" si="334"/>
        <v>0</v>
      </c>
      <c r="S230" s="1321">
        <f t="shared" si="334"/>
        <v>0</v>
      </c>
      <c r="T230" s="1321">
        <f t="shared" si="334"/>
        <v>0</v>
      </c>
      <c r="U230" s="1321">
        <f t="shared" si="334"/>
        <v>0</v>
      </c>
      <c r="V230" s="1321">
        <f t="shared" si="334"/>
        <v>0</v>
      </c>
      <c r="W230" s="1321">
        <f t="shared" si="334"/>
        <v>0</v>
      </c>
      <c r="X230" s="1321">
        <f t="shared" si="334"/>
        <v>0</v>
      </c>
      <c r="Y230" s="1321">
        <f t="shared" si="334"/>
        <v>0</v>
      </c>
      <c r="Z230" s="1321">
        <f t="shared" si="334"/>
        <v>0</v>
      </c>
      <c r="AA230" s="1321">
        <f>SUM(G230:Z230)</f>
        <v>0</v>
      </c>
      <c r="AB230" s="1321">
        <f t="shared" ref="AB230:AU230" si="335">$E230*AB592</f>
        <v>0</v>
      </c>
      <c r="AC230" s="1321">
        <f t="shared" si="335"/>
        <v>0</v>
      </c>
      <c r="AD230" s="1321">
        <f t="shared" si="335"/>
        <v>0</v>
      </c>
      <c r="AE230" s="1321">
        <f t="shared" si="335"/>
        <v>0</v>
      </c>
      <c r="AF230" s="1321">
        <f t="shared" si="335"/>
        <v>0</v>
      </c>
      <c r="AG230" s="1321">
        <f t="shared" si="335"/>
        <v>0</v>
      </c>
      <c r="AH230" s="1321">
        <f t="shared" si="335"/>
        <v>0</v>
      </c>
      <c r="AI230" s="1321">
        <f t="shared" si="335"/>
        <v>0</v>
      </c>
      <c r="AJ230" s="1321">
        <f t="shared" si="335"/>
        <v>0</v>
      </c>
      <c r="AK230" s="1321">
        <f t="shared" si="335"/>
        <v>0</v>
      </c>
      <c r="AL230" s="1321">
        <f t="shared" si="335"/>
        <v>0</v>
      </c>
      <c r="AM230" s="1321">
        <f t="shared" si="335"/>
        <v>0</v>
      </c>
      <c r="AN230" s="1321">
        <f t="shared" si="335"/>
        <v>0</v>
      </c>
      <c r="AO230" s="1321">
        <f t="shared" si="335"/>
        <v>0</v>
      </c>
      <c r="AP230" s="1321">
        <f t="shared" si="335"/>
        <v>0</v>
      </c>
      <c r="AQ230" s="1321">
        <f t="shared" si="335"/>
        <v>0</v>
      </c>
      <c r="AR230" s="1321">
        <f t="shared" si="335"/>
        <v>0</v>
      </c>
      <c r="AS230" s="1321">
        <f t="shared" si="335"/>
        <v>0</v>
      </c>
      <c r="AT230" s="1321">
        <f t="shared" si="335"/>
        <v>0</v>
      </c>
      <c r="AU230" s="1321">
        <f t="shared" si="335"/>
        <v>0</v>
      </c>
      <c r="AV230" s="1321">
        <f>SUM(AB230:AU230)</f>
        <v>0</v>
      </c>
      <c r="AW230" s="1321"/>
      <c r="AX230" s="1321"/>
      <c r="AY230" s="1321"/>
      <c r="AZ230" s="1321"/>
      <c r="BA230" s="1321"/>
      <c r="BB230" s="1321"/>
      <c r="BC230" s="1321"/>
      <c r="BD230" s="1321"/>
      <c r="BE230" s="1321"/>
      <c r="BF230" s="1321"/>
      <c r="BG230" s="1321"/>
      <c r="BH230" s="1321"/>
      <c r="BI230" s="1321"/>
      <c r="BJ230" s="1321"/>
      <c r="BK230" s="1321"/>
      <c r="BL230" s="1321"/>
      <c r="BM230" s="1321"/>
      <c r="BN230" s="1321"/>
      <c r="BO230" s="1321"/>
      <c r="BP230" s="1321"/>
      <c r="BQ230" s="1321"/>
    </row>
    <row r="231" spans="1:69" s="1322" customFormat="1" ht="12.75">
      <c r="A231" s="1281">
        <v>1805</v>
      </c>
      <c r="B231" s="219" t="s">
        <v>282</v>
      </c>
      <c r="C231" s="1320">
        <f>'I4 BO ASSETS'!J18</f>
        <v>0</v>
      </c>
      <c r="D231" s="1321">
        <f t="shared" si="333"/>
        <v>0</v>
      </c>
      <c r="E231" s="1321">
        <f t="shared" si="333"/>
        <v>0</v>
      </c>
      <c r="F231" s="1321">
        <f t="shared" ref="F231:F269" si="336">D231+E231</f>
        <v>0</v>
      </c>
      <c r="G231" s="1321">
        <f t="shared" ref="G231:Z231" si="337">$D231*G593</f>
        <v>0</v>
      </c>
      <c r="H231" s="1321">
        <f t="shared" si="337"/>
        <v>0</v>
      </c>
      <c r="I231" s="1321">
        <f t="shared" si="337"/>
        <v>0</v>
      </c>
      <c r="J231" s="1321">
        <f t="shared" si="337"/>
        <v>0</v>
      </c>
      <c r="K231" s="1321">
        <f t="shared" si="337"/>
        <v>0</v>
      </c>
      <c r="L231" s="1321">
        <f t="shared" si="337"/>
        <v>0</v>
      </c>
      <c r="M231" s="1321">
        <f t="shared" si="337"/>
        <v>0</v>
      </c>
      <c r="N231" s="1321">
        <f t="shared" si="337"/>
        <v>0</v>
      </c>
      <c r="O231" s="1321">
        <f t="shared" si="337"/>
        <v>0</v>
      </c>
      <c r="P231" s="1321">
        <f t="shared" si="337"/>
        <v>0</v>
      </c>
      <c r="Q231" s="1321">
        <f t="shared" si="337"/>
        <v>0</v>
      </c>
      <c r="R231" s="1321">
        <f t="shared" si="337"/>
        <v>0</v>
      </c>
      <c r="S231" s="1321">
        <f t="shared" si="337"/>
        <v>0</v>
      </c>
      <c r="T231" s="1321">
        <f t="shared" si="337"/>
        <v>0</v>
      </c>
      <c r="U231" s="1321">
        <f t="shared" si="337"/>
        <v>0</v>
      </c>
      <c r="V231" s="1321">
        <f t="shared" si="337"/>
        <v>0</v>
      </c>
      <c r="W231" s="1321">
        <f t="shared" si="337"/>
        <v>0</v>
      </c>
      <c r="X231" s="1321">
        <f t="shared" si="337"/>
        <v>0</v>
      </c>
      <c r="Y231" s="1321">
        <f t="shared" si="337"/>
        <v>0</v>
      </c>
      <c r="Z231" s="1321">
        <f t="shared" si="337"/>
        <v>0</v>
      </c>
      <c r="AA231" s="1321">
        <f t="shared" ref="AA231:AA269" si="338">SUM(G231:Z231)</f>
        <v>0</v>
      </c>
      <c r="AB231" s="1321">
        <f t="shared" ref="AB231:AU231" si="339">$E231*AB593</f>
        <v>0</v>
      </c>
      <c r="AC231" s="1321">
        <f t="shared" si="339"/>
        <v>0</v>
      </c>
      <c r="AD231" s="1321">
        <f t="shared" si="339"/>
        <v>0</v>
      </c>
      <c r="AE231" s="1321">
        <f t="shared" si="339"/>
        <v>0</v>
      </c>
      <c r="AF231" s="1321">
        <f t="shared" si="339"/>
        <v>0</v>
      </c>
      <c r="AG231" s="1321">
        <f t="shared" si="339"/>
        <v>0</v>
      </c>
      <c r="AH231" s="1321">
        <f t="shared" si="339"/>
        <v>0</v>
      </c>
      <c r="AI231" s="1321">
        <f t="shared" si="339"/>
        <v>0</v>
      </c>
      <c r="AJ231" s="1321">
        <f t="shared" si="339"/>
        <v>0</v>
      </c>
      <c r="AK231" s="1321">
        <f t="shared" si="339"/>
        <v>0</v>
      </c>
      <c r="AL231" s="1321">
        <f t="shared" si="339"/>
        <v>0</v>
      </c>
      <c r="AM231" s="1321">
        <f t="shared" si="339"/>
        <v>0</v>
      </c>
      <c r="AN231" s="1321">
        <f t="shared" si="339"/>
        <v>0</v>
      </c>
      <c r="AO231" s="1321">
        <f t="shared" si="339"/>
        <v>0</v>
      </c>
      <c r="AP231" s="1321">
        <f t="shared" si="339"/>
        <v>0</v>
      </c>
      <c r="AQ231" s="1321">
        <f t="shared" si="339"/>
        <v>0</v>
      </c>
      <c r="AR231" s="1321">
        <f t="shared" si="339"/>
        <v>0</v>
      </c>
      <c r="AS231" s="1321">
        <f t="shared" si="339"/>
        <v>0</v>
      </c>
      <c r="AT231" s="1321">
        <f t="shared" si="339"/>
        <v>0</v>
      </c>
      <c r="AU231" s="1321">
        <f t="shared" si="339"/>
        <v>0</v>
      </c>
      <c r="AV231" s="1321">
        <f t="shared" ref="AV231:AV269" si="340">SUM(AB231:AU231)</f>
        <v>0</v>
      </c>
      <c r="AW231" s="1321"/>
      <c r="AX231" s="1321"/>
      <c r="AY231" s="1321"/>
      <c r="AZ231" s="1321"/>
      <c r="BA231" s="1321"/>
      <c r="BB231" s="1321"/>
      <c r="BC231" s="1321"/>
      <c r="BD231" s="1321"/>
      <c r="BE231" s="1321"/>
      <c r="BF231" s="1321"/>
      <c r="BG231" s="1321"/>
      <c r="BH231" s="1321"/>
      <c r="BI231" s="1321"/>
      <c r="BJ231" s="1321"/>
      <c r="BK231" s="1321"/>
      <c r="BL231" s="1321"/>
      <c r="BM231" s="1321"/>
      <c r="BN231" s="1321"/>
      <c r="BO231" s="1321"/>
      <c r="BP231" s="1321"/>
      <c r="BQ231" s="1321"/>
    </row>
    <row r="232" spans="1:69" s="1322" customFormat="1" ht="12.75">
      <c r="A232" s="1281" t="s">
        <v>821</v>
      </c>
      <c r="B232" s="219" t="s">
        <v>340</v>
      </c>
      <c r="C232" s="1320">
        <f>'I4 BO ASSETS'!J19</f>
        <v>0</v>
      </c>
      <c r="D232" s="1321">
        <f t="shared" si="333"/>
        <v>0</v>
      </c>
      <c r="E232" s="1321">
        <f t="shared" si="333"/>
        <v>0</v>
      </c>
      <c r="F232" s="1321">
        <f t="shared" si="336"/>
        <v>0</v>
      </c>
      <c r="G232" s="1321">
        <f t="shared" ref="G232:Z232" si="341">$D232*G594</f>
        <v>0</v>
      </c>
      <c r="H232" s="1321">
        <f t="shared" si="341"/>
        <v>0</v>
      </c>
      <c r="I232" s="1321">
        <f t="shared" si="341"/>
        <v>0</v>
      </c>
      <c r="J232" s="1321">
        <f t="shared" si="341"/>
        <v>0</v>
      </c>
      <c r="K232" s="1321">
        <f t="shared" si="341"/>
        <v>0</v>
      </c>
      <c r="L232" s="1321">
        <f t="shared" si="341"/>
        <v>0</v>
      </c>
      <c r="M232" s="1321">
        <f t="shared" si="341"/>
        <v>0</v>
      </c>
      <c r="N232" s="1321">
        <f t="shared" si="341"/>
        <v>0</v>
      </c>
      <c r="O232" s="1321">
        <f t="shared" si="341"/>
        <v>0</v>
      </c>
      <c r="P232" s="1321">
        <f t="shared" si="341"/>
        <v>0</v>
      </c>
      <c r="Q232" s="1321">
        <f t="shared" si="341"/>
        <v>0</v>
      </c>
      <c r="R232" s="1321">
        <f t="shared" si="341"/>
        <v>0</v>
      </c>
      <c r="S232" s="1321">
        <f t="shared" si="341"/>
        <v>0</v>
      </c>
      <c r="T232" s="1321">
        <f t="shared" si="341"/>
        <v>0</v>
      </c>
      <c r="U232" s="1321">
        <f t="shared" si="341"/>
        <v>0</v>
      </c>
      <c r="V232" s="1321">
        <f t="shared" si="341"/>
        <v>0</v>
      </c>
      <c r="W232" s="1321">
        <f t="shared" si="341"/>
        <v>0</v>
      </c>
      <c r="X232" s="1321">
        <f t="shared" si="341"/>
        <v>0</v>
      </c>
      <c r="Y232" s="1321">
        <f t="shared" si="341"/>
        <v>0</v>
      </c>
      <c r="Z232" s="1321">
        <f t="shared" si="341"/>
        <v>0</v>
      </c>
      <c r="AA232" s="1321">
        <f t="shared" si="338"/>
        <v>0</v>
      </c>
      <c r="AB232" s="1321">
        <f t="shared" ref="AB232:AU232" si="342">$E232*AB594</f>
        <v>0</v>
      </c>
      <c r="AC232" s="1321">
        <f t="shared" si="342"/>
        <v>0</v>
      </c>
      <c r="AD232" s="1321">
        <f t="shared" si="342"/>
        <v>0</v>
      </c>
      <c r="AE232" s="1321">
        <f t="shared" si="342"/>
        <v>0</v>
      </c>
      <c r="AF232" s="1321">
        <f t="shared" si="342"/>
        <v>0</v>
      </c>
      <c r="AG232" s="1321">
        <f t="shared" si="342"/>
        <v>0</v>
      </c>
      <c r="AH232" s="1321">
        <f t="shared" si="342"/>
        <v>0</v>
      </c>
      <c r="AI232" s="1321">
        <f t="shared" si="342"/>
        <v>0</v>
      </c>
      <c r="AJ232" s="1321">
        <f t="shared" si="342"/>
        <v>0</v>
      </c>
      <c r="AK232" s="1321">
        <f t="shared" si="342"/>
        <v>0</v>
      </c>
      <c r="AL232" s="1321">
        <f t="shared" si="342"/>
        <v>0</v>
      </c>
      <c r="AM232" s="1321">
        <f t="shared" si="342"/>
        <v>0</v>
      </c>
      <c r="AN232" s="1321">
        <f t="shared" si="342"/>
        <v>0</v>
      </c>
      <c r="AO232" s="1321">
        <f t="shared" si="342"/>
        <v>0</v>
      </c>
      <c r="AP232" s="1321">
        <f t="shared" si="342"/>
        <v>0</v>
      </c>
      <c r="AQ232" s="1321">
        <f t="shared" si="342"/>
        <v>0</v>
      </c>
      <c r="AR232" s="1321">
        <f t="shared" si="342"/>
        <v>0</v>
      </c>
      <c r="AS232" s="1321">
        <f t="shared" si="342"/>
        <v>0</v>
      </c>
      <c r="AT232" s="1321">
        <f t="shared" si="342"/>
        <v>0</v>
      </c>
      <c r="AU232" s="1321">
        <f t="shared" si="342"/>
        <v>0</v>
      </c>
      <c r="AV232" s="1321">
        <f t="shared" si="340"/>
        <v>0</v>
      </c>
      <c r="AW232" s="1321"/>
      <c r="AX232" s="1321"/>
      <c r="AY232" s="1321"/>
      <c r="AZ232" s="1321"/>
      <c r="BA232" s="1321"/>
      <c r="BB232" s="1321"/>
      <c r="BC232" s="1321"/>
      <c r="BD232" s="1321"/>
      <c r="BE232" s="1321"/>
      <c r="BF232" s="1321"/>
      <c r="BG232" s="1321"/>
      <c r="BH232" s="1321"/>
      <c r="BI232" s="1321"/>
      <c r="BJ232" s="1321"/>
      <c r="BK232" s="1321"/>
      <c r="BL232" s="1321"/>
      <c r="BM232" s="1321"/>
      <c r="BN232" s="1321"/>
      <c r="BO232" s="1321"/>
      <c r="BP232" s="1321"/>
      <c r="BQ232" s="1321"/>
    </row>
    <row r="233" spans="1:69" s="1322" customFormat="1" ht="12.75">
      <c r="A233" s="1281" t="s">
        <v>822</v>
      </c>
      <c r="B233" s="219" t="s">
        <v>342</v>
      </c>
      <c r="C233" s="1320">
        <f>'I4 BO ASSETS'!J20</f>
        <v>0</v>
      </c>
      <c r="D233" s="1321">
        <f t="shared" si="333"/>
        <v>0</v>
      </c>
      <c r="E233" s="1321">
        <f t="shared" si="333"/>
        <v>0</v>
      </c>
      <c r="F233" s="1321">
        <f t="shared" si="336"/>
        <v>0</v>
      </c>
      <c r="G233" s="1321">
        <f t="shared" ref="G233:Z233" si="343">$D233*G595</f>
        <v>0</v>
      </c>
      <c r="H233" s="1321">
        <f t="shared" si="343"/>
        <v>0</v>
      </c>
      <c r="I233" s="1321">
        <f t="shared" si="343"/>
        <v>0</v>
      </c>
      <c r="J233" s="1321">
        <f t="shared" si="343"/>
        <v>0</v>
      </c>
      <c r="K233" s="1321">
        <f t="shared" si="343"/>
        <v>0</v>
      </c>
      <c r="L233" s="1321">
        <f t="shared" si="343"/>
        <v>0</v>
      </c>
      <c r="M233" s="1321">
        <f t="shared" si="343"/>
        <v>0</v>
      </c>
      <c r="N233" s="1321">
        <f t="shared" si="343"/>
        <v>0</v>
      </c>
      <c r="O233" s="1321">
        <f t="shared" si="343"/>
        <v>0</v>
      </c>
      <c r="P233" s="1321">
        <f t="shared" si="343"/>
        <v>0</v>
      </c>
      <c r="Q233" s="1321">
        <f t="shared" si="343"/>
        <v>0</v>
      </c>
      <c r="R233" s="1321">
        <f t="shared" si="343"/>
        <v>0</v>
      </c>
      <c r="S233" s="1321">
        <f t="shared" si="343"/>
        <v>0</v>
      </c>
      <c r="T233" s="1321">
        <f t="shared" si="343"/>
        <v>0</v>
      </c>
      <c r="U233" s="1321">
        <f t="shared" si="343"/>
        <v>0</v>
      </c>
      <c r="V233" s="1321">
        <f t="shared" si="343"/>
        <v>0</v>
      </c>
      <c r="W233" s="1321">
        <f t="shared" si="343"/>
        <v>0</v>
      </c>
      <c r="X233" s="1321">
        <f t="shared" si="343"/>
        <v>0</v>
      </c>
      <c r="Y233" s="1321">
        <f t="shared" si="343"/>
        <v>0</v>
      </c>
      <c r="Z233" s="1321">
        <f t="shared" si="343"/>
        <v>0</v>
      </c>
      <c r="AA233" s="1321">
        <f t="shared" si="338"/>
        <v>0</v>
      </c>
      <c r="AB233" s="1321">
        <f t="shared" ref="AB233:AU233" si="344">$E233*AB595</f>
        <v>0</v>
      </c>
      <c r="AC233" s="1321">
        <f t="shared" si="344"/>
        <v>0</v>
      </c>
      <c r="AD233" s="1321">
        <f t="shared" si="344"/>
        <v>0</v>
      </c>
      <c r="AE233" s="1321">
        <f t="shared" si="344"/>
        <v>0</v>
      </c>
      <c r="AF233" s="1321">
        <f t="shared" si="344"/>
        <v>0</v>
      </c>
      <c r="AG233" s="1321">
        <f t="shared" si="344"/>
        <v>0</v>
      </c>
      <c r="AH233" s="1321">
        <f t="shared" si="344"/>
        <v>0</v>
      </c>
      <c r="AI233" s="1321">
        <f t="shared" si="344"/>
        <v>0</v>
      </c>
      <c r="AJ233" s="1321">
        <f t="shared" si="344"/>
        <v>0</v>
      </c>
      <c r="AK233" s="1321">
        <f t="shared" si="344"/>
        <v>0</v>
      </c>
      <c r="AL233" s="1321">
        <f t="shared" si="344"/>
        <v>0</v>
      </c>
      <c r="AM233" s="1321">
        <f t="shared" si="344"/>
        <v>0</v>
      </c>
      <c r="AN233" s="1321">
        <f t="shared" si="344"/>
        <v>0</v>
      </c>
      <c r="AO233" s="1321">
        <f t="shared" si="344"/>
        <v>0</v>
      </c>
      <c r="AP233" s="1321">
        <f t="shared" si="344"/>
        <v>0</v>
      </c>
      <c r="AQ233" s="1321">
        <f t="shared" si="344"/>
        <v>0</v>
      </c>
      <c r="AR233" s="1321">
        <f t="shared" si="344"/>
        <v>0</v>
      </c>
      <c r="AS233" s="1321">
        <f t="shared" si="344"/>
        <v>0</v>
      </c>
      <c r="AT233" s="1321">
        <f t="shared" si="344"/>
        <v>0</v>
      </c>
      <c r="AU233" s="1321">
        <f t="shared" si="344"/>
        <v>0</v>
      </c>
      <c r="AV233" s="1321">
        <f t="shared" si="340"/>
        <v>0</v>
      </c>
      <c r="AW233" s="1321"/>
      <c r="AX233" s="1321"/>
      <c r="AY233" s="1321"/>
      <c r="AZ233" s="1321"/>
      <c r="BA233" s="1321"/>
      <c r="BB233" s="1321"/>
      <c r="BC233" s="1321"/>
      <c r="BD233" s="1321"/>
      <c r="BE233" s="1321"/>
      <c r="BF233" s="1321"/>
      <c r="BG233" s="1321"/>
      <c r="BH233" s="1321"/>
      <c r="BI233" s="1321"/>
      <c r="BJ233" s="1321"/>
      <c r="BK233" s="1321"/>
      <c r="BL233" s="1321"/>
      <c r="BM233" s="1321"/>
      <c r="BN233" s="1321"/>
      <c r="BO233" s="1321"/>
      <c r="BP233" s="1321"/>
      <c r="BQ233" s="1321"/>
    </row>
    <row r="234" spans="1:69" s="1322" customFormat="1" ht="12.75">
      <c r="A234" s="1281">
        <v>1806</v>
      </c>
      <c r="B234" s="219" t="s">
        <v>283</v>
      </c>
      <c r="C234" s="1320">
        <f>'I4 BO ASSETS'!J21</f>
        <v>0</v>
      </c>
      <c r="D234" s="1321">
        <f t="shared" si="333"/>
        <v>0</v>
      </c>
      <c r="E234" s="1321">
        <f t="shared" si="333"/>
        <v>0</v>
      </c>
      <c r="F234" s="1321">
        <f t="shared" si="336"/>
        <v>0</v>
      </c>
      <c r="G234" s="1321">
        <f t="shared" ref="G234:Z234" si="345">$D234*G596</f>
        <v>0</v>
      </c>
      <c r="H234" s="1321">
        <f t="shared" si="345"/>
        <v>0</v>
      </c>
      <c r="I234" s="1321">
        <f t="shared" si="345"/>
        <v>0</v>
      </c>
      <c r="J234" s="1321">
        <f t="shared" si="345"/>
        <v>0</v>
      </c>
      <c r="K234" s="1321">
        <f t="shared" si="345"/>
        <v>0</v>
      </c>
      <c r="L234" s="1321">
        <f t="shared" si="345"/>
        <v>0</v>
      </c>
      <c r="M234" s="1321">
        <f t="shared" si="345"/>
        <v>0</v>
      </c>
      <c r="N234" s="1321">
        <f t="shared" si="345"/>
        <v>0</v>
      </c>
      <c r="O234" s="1321">
        <f t="shared" si="345"/>
        <v>0</v>
      </c>
      <c r="P234" s="1321">
        <f t="shared" si="345"/>
        <v>0</v>
      </c>
      <c r="Q234" s="1321">
        <f t="shared" si="345"/>
        <v>0</v>
      </c>
      <c r="R234" s="1321">
        <f t="shared" si="345"/>
        <v>0</v>
      </c>
      <c r="S234" s="1321">
        <f t="shared" si="345"/>
        <v>0</v>
      </c>
      <c r="T234" s="1321">
        <f t="shared" si="345"/>
        <v>0</v>
      </c>
      <c r="U234" s="1321">
        <f t="shared" si="345"/>
        <v>0</v>
      </c>
      <c r="V234" s="1321">
        <f t="shared" si="345"/>
        <v>0</v>
      </c>
      <c r="W234" s="1321">
        <f t="shared" si="345"/>
        <v>0</v>
      </c>
      <c r="X234" s="1321">
        <f t="shared" si="345"/>
        <v>0</v>
      </c>
      <c r="Y234" s="1321">
        <f t="shared" si="345"/>
        <v>0</v>
      </c>
      <c r="Z234" s="1321">
        <f t="shared" si="345"/>
        <v>0</v>
      </c>
      <c r="AA234" s="1321">
        <f t="shared" si="338"/>
        <v>0</v>
      </c>
      <c r="AB234" s="1321">
        <f t="shared" ref="AB234:AU234" si="346">$E234*AB596</f>
        <v>0</v>
      </c>
      <c r="AC234" s="1321">
        <f t="shared" si="346"/>
        <v>0</v>
      </c>
      <c r="AD234" s="1321">
        <f t="shared" si="346"/>
        <v>0</v>
      </c>
      <c r="AE234" s="1321">
        <f t="shared" si="346"/>
        <v>0</v>
      </c>
      <c r="AF234" s="1321">
        <f t="shared" si="346"/>
        <v>0</v>
      </c>
      <c r="AG234" s="1321">
        <f t="shared" si="346"/>
        <v>0</v>
      </c>
      <c r="AH234" s="1321">
        <f t="shared" si="346"/>
        <v>0</v>
      </c>
      <c r="AI234" s="1321">
        <f t="shared" si="346"/>
        <v>0</v>
      </c>
      <c r="AJ234" s="1321">
        <f t="shared" si="346"/>
        <v>0</v>
      </c>
      <c r="AK234" s="1321">
        <f t="shared" si="346"/>
        <v>0</v>
      </c>
      <c r="AL234" s="1321">
        <f t="shared" si="346"/>
        <v>0</v>
      </c>
      <c r="AM234" s="1321">
        <f t="shared" si="346"/>
        <v>0</v>
      </c>
      <c r="AN234" s="1321">
        <f t="shared" si="346"/>
        <v>0</v>
      </c>
      <c r="AO234" s="1321">
        <f t="shared" si="346"/>
        <v>0</v>
      </c>
      <c r="AP234" s="1321">
        <f t="shared" si="346"/>
        <v>0</v>
      </c>
      <c r="AQ234" s="1321">
        <f t="shared" si="346"/>
        <v>0</v>
      </c>
      <c r="AR234" s="1321">
        <f t="shared" si="346"/>
        <v>0</v>
      </c>
      <c r="AS234" s="1321">
        <f t="shared" si="346"/>
        <v>0</v>
      </c>
      <c r="AT234" s="1321">
        <f t="shared" si="346"/>
        <v>0</v>
      </c>
      <c r="AU234" s="1321">
        <f t="shared" si="346"/>
        <v>0</v>
      </c>
      <c r="AV234" s="1321">
        <f t="shared" si="340"/>
        <v>0</v>
      </c>
      <c r="AW234" s="1321"/>
      <c r="AX234" s="1321"/>
      <c r="AY234" s="1321"/>
      <c r="AZ234" s="1321"/>
      <c r="BA234" s="1321"/>
      <c r="BB234" s="1321"/>
      <c r="BC234" s="1321"/>
      <c r="BD234" s="1321"/>
      <c r="BE234" s="1321"/>
      <c r="BF234" s="1321"/>
      <c r="BG234" s="1321"/>
      <c r="BH234" s="1321"/>
      <c r="BI234" s="1321"/>
      <c r="BJ234" s="1321"/>
      <c r="BK234" s="1321"/>
      <c r="BL234" s="1321"/>
      <c r="BM234" s="1321"/>
      <c r="BN234" s="1321"/>
      <c r="BO234" s="1321"/>
      <c r="BP234" s="1321"/>
      <c r="BQ234" s="1321"/>
    </row>
    <row r="235" spans="1:69" s="1322" customFormat="1" ht="12.75">
      <c r="A235" s="1281" t="s">
        <v>823</v>
      </c>
      <c r="B235" s="219" t="s">
        <v>341</v>
      </c>
      <c r="C235" s="1320">
        <f>'I4 BO ASSETS'!J22</f>
        <v>0</v>
      </c>
      <c r="D235" s="1321">
        <f t="shared" si="333"/>
        <v>0</v>
      </c>
      <c r="E235" s="1321">
        <f t="shared" si="333"/>
        <v>0</v>
      </c>
      <c r="F235" s="1321">
        <f t="shared" si="336"/>
        <v>0</v>
      </c>
      <c r="G235" s="1321">
        <f t="shared" ref="G235:Z235" si="347">$D235*G597</f>
        <v>0</v>
      </c>
      <c r="H235" s="1321">
        <f t="shared" si="347"/>
        <v>0</v>
      </c>
      <c r="I235" s="1321">
        <f t="shared" si="347"/>
        <v>0</v>
      </c>
      <c r="J235" s="1321">
        <f t="shared" si="347"/>
        <v>0</v>
      </c>
      <c r="K235" s="1321">
        <f t="shared" si="347"/>
        <v>0</v>
      </c>
      <c r="L235" s="1321">
        <f t="shared" si="347"/>
        <v>0</v>
      </c>
      <c r="M235" s="1321">
        <f t="shared" si="347"/>
        <v>0</v>
      </c>
      <c r="N235" s="1321">
        <f t="shared" si="347"/>
        <v>0</v>
      </c>
      <c r="O235" s="1321">
        <f t="shared" si="347"/>
        <v>0</v>
      </c>
      <c r="P235" s="1321">
        <f t="shared" si="347"/>
        <v>0</v>
      </c>
      <c r="Q235" s="1321">
        <f t="shared" si="347"/>
        <v>0</v>
      </c>
      <c r="R235" s="1321">
        <f t="shared" si="347"/>
        <v>0</v>
      </c>
      <c r="S235" s="1321">
        <f t="shared" si="347"/>
        <v>0</v>
      </c>
      <c r="T235" s="1321">
        <f t="shared" si="347"/>
        <v>0</v>
      </c>
      <c r="U235" s="1321">
        <f t="shared" si="347"/>
        <v>0</v>
      </c>
      <c r="V235" s="1321">
        <f t="shared" si="347"/>
        <v>0</v>
      </c>
      <c r="W235" s="1321">
        <f t="shared" si="347"/>
        <v>0</v>
      </c>
      <c r="X235" s="1321">
        <f t="shared" si="347"/>
        <v>0</v>
      </c>
      <c r="Y235" s="1321">
        <f t="shared" si="347"/>
        <v>0</v>
      </c>
      <c r="Z235" s="1321">
        <f t="shared" si="347"/>
        <v>0</v>
      </c>
      <c r="AA235" s="1321">
        <f t="shared" si="338"/>
        <v>0</v>
      </c>
      <c r="AB235" s="1321">
        <f t="shared" ref="AB235:AU235" si="348">$E235*AB597</f>
        <v>0</v>
      </c>
      <c r="AC235" s="1321">
        <f t="shared" si="348"/>
        <v>0</v>
      </c>
      <c r="AD235" s="1321">
        <f t="shared" si="348"/>
        <v>0</v>
      </c>
      <c r="AE235" s="1321">
        <f t="shared" si="348"/>
        <v>0</v>
      </c>
      <c r="AF235" s="1321">
        <f t="shared" si="348"/>
        <v>0</v>
      </c>
      <c r="AG235" s="1321">
        <f t="shared" si="348"/>
        <v>0</v>
      </c>
      <c r="AH235" s="1321">
        <f t="shared" si="348"/>
        <v>0</v>
      </c>
      <c r="AI235" s="1321">
        <f t="shared" si="348"/>
        <v>0</v>
      </c>
      <c r="AJ235" s="1321">
        <f t="shared" si="348"/>
        <v>0</v>
      </c>
      <c r="AK235" s="1321">
        <f t="shared" si="348"/>
        <v>0</v>
      </c>
      <c r="AL235" s="1321">
        <f t="shared" si="348"/>
        <v>0</v>
      </c>
      <c r="AM235" s="1321">
        <f t="shared" si="348"/>
        <v>0</v>
      </c>
      <c r="AN235" s="1321">
        <f t="shared" si="348"/>
        <v>0</v>
      </c>
      <c r="AO235" s="1321">
        <f t="shared" si="348"/>
        <v>0</v>
      </c>
      <c r="AP235" s="1321">
        <f t="shared" si="348"/>
        <v>0</v>
      </c>
      <c r="AQ235" s="1321">
        <f t="shared" si="348"/>
        <v>0</v>
      </c>
      <c r="AR235" s="1321">
        <f t="shared" si="348"/>
        <v>0</v>
      </c>
      <c r="AS235" s="1321">
        <f t="shared" si="348"/>
        <v>0</v>
      </c>
      <c r="AT235" s="1321">
        <f t="shared" si="348"/>
        <v>0</v>
      </c>
      <c r="AU235" s="1321">
        <f t="shared" si="348"/>
        <v>0</v>
      </c>
      <c r="AV235" s="1321">
        <f t="shared" si="340"/>
        <v>0</v>
      </c>
      <c r="AW235" s="1321"/>
      <c r="AX235" s="1321"/>
      <c r="AY235" s="1321"/>
      <c r="AZ235" s="1321"/>
      <c r="BA235" s="1321"/>
      <c r="BB235" s="1321"/>
      <c r="BC235" s="1321"/>
      <c r="BD235" s="1321"/>
      <c r="BE235" s="1321"/>
      <c r="BF235" s="1321"/>
      <c r="BG235" s="1321"/>
      <c r="BH235" s="1321"/>
      <c r="BI235" s="1321"/>
      <c r="BJ235" s="1321"/>
      <c r="BK235" s="1321"/>
      <c r="BL235" s="1321"/>
      <c r="BM235" s="1321"/>
      <c r="BN235" s="1321"/>
      <c r="BO235" s="1321"/>
      <c r="BP235" s="1321"/>
      <c r="BQ235" s="1321"/>
    </row>
    <row r="236" spans="1:69" s="1322" customFormat="1" ht="12.75">
      <c r="A236" s="1281" t="s">
        <v>824</v>
      </c>
      <c r="B236" s="219" t="s">
        <v>343</v>
      </c>
      <c r="C236" s="1320">
        <f>'I4 BO ASSETS'!J23</f>
        <v>0</v>
      </c>
      <c r="D236" s="1321">
        <f t="shared" si="333"/>
        <v>0</v>
      </c>
      <c r="E236" s="1321">
        <f t="shared" si="333"/>
        <v>0</v>
      </c>
      <c r="F236" s="1321">
        <f t="shared" si="336"/>
        <v>0</v>
      </c>
      <c r="G236" s="1321">
        <f t="shared" ref="G236:Z236" si="349">$D236*G598</f>
        <v>0</v>
      </c>
      <c r="H236" s="1321">
        <f t="shared" si="349"/>
        <v>0</v>
      </c>
      <c r="I236" s="1321">
        <f t="shared" si="349"/>
        <v>0</v>
      </c>
      <c r="J236" s="1321">
        <f t="shared" si="349"/>
        <v>0</v>
      </c>
      <c r="K236" s="1321">
        <f t="shared" si="349"/>
        <v>0</v>
      </c>
      <c r="L236" s="1321">
        <f t="shared" si="349"/>
        <v>0</v>
      </c>
      <c r="M236" s="1321">
        <f t="shared" si="349"/>
        <v>0</v>
      </c>
      <c r="N236" s="1321">
        <f t="shared" si="349"/>
        <v>0</v>
      </c>
      <c r="O236" s="1321">
        <f t="shared" si="349"/>
        <v>0</v>
      </c>
      <c r="P236" s="1321">
        <f t="shared" si="349"/>
        <v>0</v>
      </c>
      <c r="Q236" s="1321">
        <f t="shared" si="349"/>
        <v>0</v>
      </c>
      <c r="R236" s="1321">
        <f t="shared" si="349"/>
        <v>0</v>
      </c>
      <c r="S236" s="1321">
        <f t="shared" si="349"/>
        <v>0</v>
      </c>
      <c r="T236" s="1321">
        <f t="shared" si="349"/>
        <v>0</v>
      </c>
      <c r="U236" s="1321">
        <f t="shared" si="349"/>
        <v>0</v>
      </c>
      <c r="V236" s="1321">
        <f t="shared" si="349"/>
        <v>0</v>
      </c>
      <c r="W236" s="1321">
        <f t="shared" si="349"/>
        <v>0</v>
      </c>
      <c r="X236" s="1321">
        <f t="shared" si="349"/>
        <v>0</v>
      </c>
      <c r="Y236" s="1321">
        <f t="shared" si="349"/>
        <v>0</v>
      </c>
      <c r="Z236" s="1321">
        <f t="shared" si="349"/>
        <v>0</v>
      </c>
      <c r="AA236" s="1321">
        <f t="shared" si="338"/>
        <v>0</v>
      </c>
      <c r="AB236" s="1321">
        <f t="shared" ref="AB236:AU236" si="350">$E236*AB598</f>
        <v>0</v>
      </c>
      <c r="AC236" s="1321">
        <f t="shared" si="350"/>
        <v>0</v>
      </c>
      <c r="AD236" s="1321">
        <f t="shared" si="350"/>
        <v>0</v>
      </c>
      <c r="AE236" s="1321">
        <f t="shared" si="350"/>
        <v>0</v>
      </c>
      <c r="AF236" s="1321">
        <f t="shared" si="350"/>
        <v>0</v>
      </c>
      <c r="AG236" s="1321">
        <f t="shared" si="350"/>
        <v>0</v>
      </c>
      <c r="AH236" s="1321">
        <f t="shared" si="350"/>
        <v>0</v>
      </c>
      <c r="AI236" s="1321">
        <f t="shared" si="350"/>
        <v>0</v>
      </c>
      <c r="AJ236" s="1321">
        <f t="shared" si="350"/>
        <v>0</v>
      </c>
      <c r="AK236" s="1321">
        <f t="shared" si="350"/>
        <v>0</v>
      </c>
      <c r="AL236" s="1321">
        <f t="shared" si="350"/>
        <v>0</v>
      </c>
      <c r="AM236" s="1321">
        <f t="shared" si="350"/>
        <v>0</v>
      </c>
      <c r="AN236" s="1321">
        <f t="shared" si="350"/>
        <v>0</v>
      </c>
      <c r="AO236" s="1321">
        <f t="shared" si="350"/>
        <v>0</v>
      </c>
      <c r="AP236" s="1321">
        <f t="shared" si="350"/>
        <v>0</v>
      </c>
      <c r="AQ236" s="1321">
        <f t="shared" si="350"/>
        <v>0</v>
      </c>
      <c r="AR236" s="1321">
        <f t="shared" si="350"/>
        <v>0</v>
      </c>
      <c r="AS236" s="1321">
        <f t="shared" si="350"/>
        <v>0</v>
      </c>
      <c r="AT236" s="1321">
        <f t="shared" si="350"/>
        <v>0</v>
      </c>
      <c r="AU236" s="1321">
        <f t="shared" si="350"/>
        <v>0</v>
      </c>
      <c r="AV236" s="1321">
        <f t="shared" si="340"/>
        <v>0</v>
      </c>
      <c r="AW236" s="1321"/>
      <c r="AX236" s="1321"/>
      <c r="AY236" s="1321"/>
      <c r="AZ236" s="1321"/>
      <c r="BA236" s="1321"/>
      <c r="BB236" s="1321"/>
      <c r="BC236" s="1321"/>
      <c r="BD236" s="1321"/>
      <c r="BE236" s="1321"/>
      <c r="BF236" s="1321"/>
      <c r="BG236" s="1321"/>
      <c r="BH236" s="1321"/>
      <c r="BI236" s="1321"/>
      <c r="BJ236" s="1321"/>
      <c r="BK236" s="1321"/>
      <c r="BL236" s="1321"/>
      <c r="BM236" s="1321"/>
      <c r="BN236" s="1321"/>
      <c r="BO236" s="1321"/>
      <c r="BP236" s="1321"/>
      <c r="BQ236" s="1321"/>
    </row>
    <row r="237" spans="1:69" s="1322" customFormat="1" ht="12.75">
      <c r="A237" s="1281">
        <v>1808</v>
      </c>
      <c r="B237" s="219" t="s">
        <v>284</v>
      </c>
      <c r="C237" s="1320">
        <f>'I4 BO ASSETS'!J24</f>
        <v>0</v>
      </c>
      <c r="D237" s="1321">
        <f t="shared" si="333"/>
        <v>0</v>
      </c>
      <c r="E237" s="1321">
        <f t="shared" si="333"/>
        <v>0</v>
      </c>
      <c r="F237" s="1321">
        <f t="shared" si="336"/>
        <v>0</v>
      </c>
      <c r="G237" s="1321">
        <f t="shared" ref="G237:Z237" si="351">$D237*G599</f>
        <v>0</v>
      </c>
      <c r="H237" s="1321">
        <f t="shared" si="351"/>
        <v>0</v>
      </c>
      <c r="I237" s="1321">
        <f t="shared" si="351"/>
        <v>0</v>
      </c>
      <c r="J237" s="1321">
        <f t="shared" si="351"/>
        <v>0</v>
      </c>
      <c r="K237" s="1321">
        <f t="shared" si="351"/>
        <v>0</v>
      </c>
      <c r="L237" s="1321">
        <f t="shared" si="351"/>
        <v>0</v>
      </c>
      <c r="M237" s="1321">
        <f t="shared" si="351"/>
        <v>0</v>
      </c>
      <c r="N237" s="1321">
        <f t="shared" si="351"/>
        <v>0</v>
      </c>
      <c r="O237" s="1321">
        <f t="shared" si="351"/>
        <v>0</v>
      </c>
      <c r="P237" s="1321">
        <f t="shared" si="351"/>
        <v>0</v>
      </c>
      <c r="Q237" s="1321">
        <f t="shared" si="351"/>
        <v>0</v>
      </c>
      <c r="R237" s="1321">
        <f t="shared" si="351"/>
        <v>0</v>
      </c>
      <c r="S237" s="1321">
        <f t="shared" si="351"/>
        <v>0</v>
      </c>
      <c r="T237" s="1321">
        <f t="shared" si="351"/>
        <v>0</v>
      </c>
      <c r="U237" s="1321">
        <f t="shared" si="351"/>
        <v>0</v>
      </c>
      <c r="V237" s="1321">
        <f t="shared" si="351"/>
        <v>0</v>
      </c>
      <c r="W237" s="1321">
        <f t="shared" si="351"/>
        <v>0</v>
      </c>
      <c r="X237" s="1321">
        <f t="shared" si="351"/>
        <v>0</v>
      </c>
      <c r="Y237" s="1321">
        <f t="shared" si="351"/>
        <v>0</v>
      </c>
      <c r="Z237" s="1321">
        <f t="shared" si="351"/>
        <v>0</v>
      </c>
      <c r="AA237" s="1321">
        <f t="shared" si="338"/>
        <v>0</v>
      </c>
      <c r="AB237" s="1321">
        <f t="shared" ref="AB237:AU237" si="352">$E237*AB599</f>
        <v>0</v>
      </c>
      <c r="AC237" s="1321">
        <f t="shared" si="352"/>
        <v>0</v>
      </c>
      <c r="AD237" s="1321">
        <f t="shared" si="352"/>
        <v>0</v>
      </c>
      <c r="AE237" s="1321">
        <f t="shared" si="352"/>
        <v>0</v>
      </c>
      <c r="AF237" s="1321">
        <f t="shared" si="352"/>
        <v>0</v>
      </c>
      <c r="AG237" s="1321">
        <f t="shared" si="352"/>
        <v>0</v>
      </c>
      <c r="AH237" s="1321">
        <f t="shared" si="352"/>
        <v>0</v>
      </c>
      <c r="AI237" s="1321">
        <f t="shared" si="352"/>
        <v>0</v>
      </c>
      <c r="AJ237" s="1321">
        <f t="shared" si="352"/>
        <v>0</v>
      </c>
      <c r="AK237" s="1321">
        <f t="shared" si="352"/>
        <v>0</v>
      </c>
      <c r="AL237" s="1321">
        <f t="shared" si="352"/>
        <v>0</v>
      </c>
      <c r="AM237" s="1321">
        <f t="shared" si="352"/>
        <v>0</v>
      </c>
      <c r="AN237" s="1321">
        <f t="shared" si="352"/>
        <v>0</v>
      </c>
      <c r="AO237" s="1321">
        <f t="shared" si="352"/>
        <v>0</v>
      </c>
      <c r="AP237" s="1321">
        <f t="shared" si="352"/>
        <v>0</v>
      </c>
      <c r="AQ237" s="1321">
        <f t="shared" si="352"/>
        <v>0</v>
      </c>
      <c r="AR237" s="1321">
        <f t="shared" si="352"/>
        <v>0</v>
      </c>
      <c r="AS237" s="1321">
        <f t="shared" si="352"/>
        <v>0</v>
      </c>
      <c r="AT237" s="1321">
        <f t="shared" si="352"/>
        <v>0</v>
      </c>
      <c r="AU237" s="1321">
        <f t="shared" si="352"/>
        <v>0</v>
      </c>
      <c r="AV237" s="1321">
        <f t="shared" si="340"/>
        <v>0</v>
      </c>
      <c r="AW237" s="1321"/>
      <c r="AX237" s="1321"/>
      <c r="AY237" s="1321"/>
      <c r="AZ237" s="1321"/>
      <c r="BA237" s="1321"/>
      <c r="BB237" s="1321"/>
      <c r="BC237" s="1321"/>
      <c r="BD237" s="1321"/>
      <c r="BE237" s="1321"/>
      <c r="BF237" s="1321"/>
      <c r="BG237" s="1321"/>
      <c r="BH237" s="1321"/>
      <c r="BI237" s="1321"/>
      <c r="BJ237" s="1321"/>
      <c r="BK237" s="1321"/>
      <c r="BL237" s="1321"/>
      <c r="BM237" s="1321"/>
      <c r="BN237" s="1321"/>
      <c r="BO237" s="1321"/>
      <c r="BP237" s="1321"/>
      <c r="BQ237" s="1321"/>
    </row>
    <row r="238" spans="1:69" s="1322" customFormat="1" ht="12.75">
      <c r="A238" s="1281" t="s">
        <v>825</v>
      </c>
      <c r="B238" s="219" t="s">
        <v>344</v>
      </c>
      <c r="C238" s="1320">
        <f>'I4 BO ASSETS'!J25</f>
        <v>0</v>
      </c>
      <c r="D238" s="1321">
        <f t="shared" si="333"/>
        <v>0</v>
      </c>
      <c r="E238" s="1321">
        <f t="shared" si="333"/>
        <v>0</v>
      </c>
      <c r="F238" s="1321">
        <f t="shared" si="336"/>
        <v>0</v>
      </c>
      <c r="G238" s="1321">
        <f t="shared" ref="G238:Z238" si="353">$D238*G600</f>
        <v>0</v>
      </c>
      <c r="H238" s="1321">
        <f t="shared" si="353"/>
        <v>0</v>
      </c>
      <c r="I238" s="1321">
        <f t="shared" si="353"/>
        <v>0</v>
      </c>
      <c r="J238" s="1321">
        <f t="shared" si="353"/>
        <v>0</v>
      </c>
      <c r="K238" s="1321">
        <f t="shared" si="353"/>
        <v>0</v>
      </c>
      <c r="L238" s="1321">
        <f t="shared" si="353"/>
        <v>0</v>
      </c>
      <c r="M238" s="1321">
        <f t="shared" si="353"/>
        <v>0</v>
      </c>
      <c r="N238" s="1321">
        <f t="shared" si="353"/>
        <v>0</v>
      </c>
      <c r="O238" s="1321">
        <f t="shared" si="353"/>
        <v>0</v>
      </c>
      <c r="P238" s="1321">
        <f t="shared" si="353"/>
        <v>0</v>
      </c>
      <c r="Q238" s="1321">
        <f t="shared" si="353"/>
        <v>0</v>
      </c>
      <c r="R238" s="1321">
        <f t="shared" si="353"/>
        <v>0</v>
      </c>
      <c r="S238" s="1321">
        <f t="shared" si="353"/>
        <v>0</v>
      </c>
      <c r="T238" s="1321">
        <f t="shared" si="353"/>
        <v>0</v>
      </c>
      <c r="U238" s="1321">
        <f t="shared" si="353"/>
        <v>0</v>
      </c>
      <c r="V238" s="1321">
        <f t="shared" si="353"/>
        <v>0</v>
      </c>
      <c r="W238" s="1321">
        <f t="shared" si="353"/>
        <v>0</v>
      </c>
      <c r="X238" s="1321">
        <f t="shared" si="353"/>
        <v>0</v>
      </c>
      <c r="Y238" s="1321">
        <f t="shared" si="353"/>
        <v>0</v>
      </c>
      <c r="Z238" s="1321">
        <f t="shared" si="353"/>
        <v>0</v>
      </c>
      <c r="AA238" s="1321">
        <f t="shared" si="338"/>
        <v>0</v>
      </c>
      <c r="AB238" s="1321">
        <f t="shared" ref="AB238:AU238" si="354">$E238*AB600</f>
        <v>0</v>
      </c>
      <c r="AC238" s="1321">
        <f t="shared" si="354"/>
        <v>0</v>
      </c>
      <c r="AD238" s="1321">
        <f t="shared" si="354"/>
        <v>0</v>
      </c>
      <c r="AE238" s="1321">
        <f t="shared" si="354"/>
        <v>0</v>
      </c>
      <c r="AF238" s="1321">
        <f t="shared" si="354"/>
        <v>0</v>
      </c>
      <c r="AG238" s="1321">
        <f t="shared" si="354"/>
        <v>0</v>
      </c>
      <c r="AH238" s="1321">
        <f t="shared" si="354"/>
        <v>0</v>
      </c>
      <c r="AI238" s="1321">
        <f t="shared" si="354"/>
        <v>0</v>
      </c>
      <c r="AJ238" s="1321">
        <f t="shared" si="354"/>
        <v>0</v>
      </c>
      <c r="AK238" s="1321">
        <f t="shared" si="354"/>
        <v>0</v>
      </c>
      <c r="AL238" s="1321">
        <f t="shared" si="354"/>
        <v>0</v>
      </c>
      <c r="AM238" s="1321">
        <f t="shared" si="354"/>
        <v>0</v>
      </c>
      <c r="AN238" s="1321">
        <f t="shared" si="354"/>
        <v>0</v>
      </c>
      <c r="AO238" s="1321">
        <f t="shared" si="354"/>
        <v>0</v>
      </c>
      <c r="AP238" s="1321">
        <f t="shared" si="354"/>
        <v>0</v>
      </c>
      <c r="AQ238" s="1321">
        <f t="shared" si="354"/>
        <v>0</v>
      </c>
      <c r="AR238" s="1321">
        <f t="shared" si="354"/>
        <v>0</v>
      </c>
      <c r="AS238" s="1321">
        <f t="shared" si="354"/>
        <v>0</v>
      </c>
      <c r="AT238" s="1321">
        <f t="shared" si="354"/>
        <v>0</v>
      </c>
      <c r="AU238" s="1321">
        <f t="shared" si="354"/>
        <v>0</v>
      </c>
      <c r="AV238" s="1321">
        <f t="shared" si="340"/>
        <v>0</v>
      </c>
      <c r="AW238" s="1321"/>
      <c r="AX238" s="1321"/>
      <c r="AY238" s="1321"/>
      <c r="AZ238" s="1321"/>
      <c r="BA238" s="1321"/>
      <c r="BB238" s="1321"/>
      <c r="BC238" s="1321"/>
      <c r="BD238" s="1321"/>
      <c r="BE238" s="1321"/>
      <c r="BF238" s="1321"/>
      <c r="BG238" s="1321"/>
      <c r="BH238" s="1321"/>
      <c r="BI238" s="1321"/>
      <c r="BJ238" s="1321"/>
      <c r="BK238" s="1321"/>
      <c r="BL238" s="1321"/>
      <c r="BM238" s="1321"/>
      <c r="BN238" s="1321"/>
      <c r="BO238" s="1321"/>
      <c r="BP238" s="1321"/>
      <c r="BQ238" s="1321"/>
    </row>
    <row r="239" spans="1:69" s="1322" customFormat="1" ht="12.75">
      <c r="A239" s="1281" t="s">
        <v>826</v>
      </c>
      <c r="B239" s="219" t="s">
        <v>345</v>
      </c>
      <c r="C239" s="1320">
        <f>'I4 BO ASSETS'!J26</f>
        <v>0</v>
      </c>
      <c r="D239" s="1321">
        <f t="shared" si="333"/>
        <v>0</v>
      </c>
      <c r="E239" s="1321">
        <f t="shared" si="333"/>
        <v>0</v>
      </c>
      <c r="F239" s="1321">
        <f t="shared" si="336"/>
        <v>0</v>
      </c>
      <c r="G239" s="1321">
        <f t="shared" ref="G239:Z239" si="355">$D239*G601</f>
        <v>0</v>
      </c>
      <c r="H239" s="1321">
        <f t="shared" si="355"/>
        <v>0</v>
      </c>
      <c r="I239" s="1321">
        <f t="shared" si="355"/>
        <v>0</v>
      </c>
      <c r="J239" s="1321">
        <f t="shared" si="355"/>
        <v>0</v>
      </c>
      <c r="K239" s="1321">
        <f t="shared" si="355"/>
        <v>0</v>
      </c>
      <c r="L239" s="1321">
        <f t="shared" si="355"/>
        <v>0</v>
      </c>
      <c r="M239" s="1321">
        <f t="shared" si="355"/>
        <v>0</v>
      </c>
      <c r="N239" s="1321">
        <f t="shared" si="355"/>
        <v>0</v>
      </c>
      <c r="O239" s="1321">
        <f t="shared" si="355"/>
        <v>0</v>
      </c>
      <c r="P239" s="1321">
        <f t="shared" si="355"/>
        <v>0</v>
      </c>
      <c r="Q239" s="1321">
        <f t="shared" si="355"/>
        <v>0</v>
      </c>
      <c r="R239" s="1321">
        <f t="shared" si="355"/>
        <v>0</v>
      </c>
      <c r="S239" s="1321">
        <f t="shared" si="355"/>
        <v>0</v>
      </c>
      <c r="T239" s="1321">
        <f t="shared" si="355"/>
        <v>0</v>
      </c>
      <c r="U239" s="1321">
        <f t="shared" si="355"/>
        <v>0</v>
      </c>
      <c r="V239" s="1321">
        <f t="shared" si="355"/>
        <v>0</v>
      </c>
      <c r="W239" s="1321">
        <f t="shared" si="355"/>
        <v>0</v>
      </c>
      <c r="X239" s="1321">
        <f t="shared" si="355"/>
        <v>0</v>
      </c>
      <c r="Y239" s="1321">
        <f t="shared" si="355"/>
        <v>0</v>
      </c>
      <c r="Z239" s="1321">
        <f t="shared" si="355"/>
        <v>0</v>
      </c>
      <c r="AA239" s="1321">
        <f t="shared" si="338"/>
        <v>0</v>
      </c>
      <c r="AB239" s="1321">
        <f t="shared" ref="AB239:AU239" si="356">$E239*AB601</f>
        <v>0</v>
      </c>
      <c r="AC239" s="1321">
        <f t="shared" si="356"/>
        <v>0</v>
      </c>
      <c r="AD239" s="1321">
        <f t="shared" si="356"/>
        <v>0</v>
      </c>
      <c r="AE239" s="1321">
        <f t="shared" si="356"/>
        <v>0</v>
      </c>
      <c r="AF239" s="1321">
        <f t="shared" si="356"/>
        <v>0</v>
      </c>
      <c r="AG239" s="1321">
        <f t="shared" si="356"/>
        <v>0</v>
      </c>
      <c r="AH239" s="1321">
        <f t="shared" si="356"/>
        <v>0</v>
      </c>
      <c r="AI239" s="1321">
        <f t="shared" si="356"/>
        <v>0</v>
      </c>
      <c r="AJ239" s="1321">
        <f t="shared" si="356"/>
        <v>0</v>
      </c>
      <c r="AK239" s="1321">
        <f t="shared" si="356"/>
        <v>0</v>
      </c>
      <c r="AL239" s="1321">
        <f t="shared" si="356"/>
        <v>0</v>
      </c>
      <c r="AM239" s="1321">
        <f t="shared" si="356"/>
        <v>0</v>
      </c>
      <c r="AN239" s="1321">
        <f t="shared" si="356"/>
        <v>0</v>
      </c>
      <c r="AO239" s="1321">
        <f t="shared" si="356"/>
        <v>0</v>
      </c>
      <c r="AP239" s="1321">
        <f t="shared" si="356"/>
        <v>0</v>
      </c>
      <c r="AQ239" s="1321">
        <f t="shared" si="356"/>
        <v>0</v>
      </c>
      <c r="AR239" s="1321">
        <f t="shared" si="356"/>
        <v>0</v>
      </c>
      <c r="AS239" s="1321">
        <f t="shared" si="356"/>
        <v>0</v>
      </c>
      <c r="AT239" s="1321">
        <f t="shared" si="356"/>
        <v>0</v>
      </c>
      <c r="AU239" s="1321">
        <f t="shared" si="356"/>
        <v>0</v>
      </c>
      <c r="AV239" s="1321">
        <f t="shared" si="340"/>
        <v>0</v>
      </c>
      <c r="AW239" s="1321"/>
      <c r="AX239" s="1321"/>
      <c r="AY239" s="1321"/>
      <c r="AZ239" s="1321"/>
      <c r="BA239" s="1321"/>
      <c r="BB239" s="1321"/>
      <c r="BC239" s="1321"/>
      <c r="BD239" s="1321"/>
      <c r="BE239" s="1321"/>
      <c r="BF239" s="1321"/>
      <c r="BG239" s="1321"/>
      <c r="BH239" s="1321"/>
      <c r="BI239" s="1321"/>
      <c r="BJ239" s="1321"/>
      <c r="BK239" s="1321"/>
      <c r="BL239" s="1321"/>
      <c r="BM239" s="1321"/>
      <c r="BN239" s="1321"/>
      <c r="BO239" s="1321"/>
      <c r="BP239" s="1321"/>
      <c r="BQ239" s="1321"/>
    </row>
    <row r="240" spans="1:69" s="1322" customFormat="1" ht="12.75">
      <c r="A240" s="1281">
        <v>1810</v>
      </c>
      <c r="B240" s="219" t="s">
        <v>285</v>
      </c>
      <c r="C240" s="1320">
        <f>'I4 BO ASSETS'!J27</f>
        <v>0</v>
      </c>
      <c r="D240" s="1321">
        <f t="shared" si="333"/>
        <v>0</v>
      </c>
      <c r="E240" s="1321">
        <f t="shared" si="333"/>
        <v>0</v>
      </c>
      <c r="F240" s="1321">
        <f t="shared" si="336"/>
        <v>0</v>
      </c>
      <c r="G240" s="1321">
        <f t="shared" ref="G240:Z240" si="357">$D240*G602</f>
        <v>0</v>
      </c>
      <c r="H240" s="1321">
        <f t="shared" si="357"/>
        <v>0</v>
      </c>
      <c r="I240" s="1321">
        <f t="shared" si="357"/>
        <v>0</v>
      </c>
      <c r="J240" s="1321">
        <f t="shared" si="357"/>
        <v>0</v>
      </c>
      <c r="K240" s="1321">
        <f t="shared" si="357"/>
        <v>0</v>
      </c>
      <c r="L240" s="1321">
        <f t="shared" si="357"/>
        <v>0</v>
      </c>
      <c r="M240" s="1321">
        <f t="shared" si="357"/>
        <v>0</v>
      </c>
      <c r="N240" s="1321">
        <f t="shared" si="357"/>
        <v>0</v>
      </c>
      <c r="O240" s="1321">
        <f t="shared" si="357"/>
        <v>0</v>
      </c>
      <c r="P240" s="1321">
        <f t="shared" si="357"/>
        <v>0</v>
      </c>
      <c r="Q240" s="1321">
        <f t="shared" si="357"/>
        <v>0</v>
      </c>
      <c r="R240" s="1321">
        <f t="shared" si="357"/>
        <v>0</v>
      </c>
      <c r="S240" s="1321">
        <f t="shared" si="357"/>
        <v>0</v>
      </c>
      <c r="T240" s="1321">
        <f t="shared" si="357"/>
        <v>0</v>
      </c>
      <c r="U240" s="1321">
        <f t="shared" si="357"/>
        <v>0</v>
      </c>
      <c r="V240" s="1321">
        <f t="shared" si="357"/>
        <v>0</v>
      </c>
      <c r="W240" s="1321">
        <f t="shared" si="357"/>
        <v>0</v>
      </c>
      <c r="X240" s="1321">
        <f t="shared" si="357"/>
        <v>0</v>
      </c>
      <c r="Y240" s="1321">
        <f t="shared" si="357"/>
        <v>0</v>
      </c>
      <c r="Z240" s="1321">
        <f t="shared" si="357"/>
        <v>0</v>
      </c>
      <c r="AA240" s="1321">
        <f t="shared" si="338"/>
        <v>0</v>
      </c>
      <c r="AB240" s="1321">
        <f t="shared" ref="AB240:AU240" si="358">$E240*AB602</f>
        <v>0</v>
      </c>
      <c r="AC240" s="1321">
        <f t="shared" si="358"/>
        <v>0</v>
      </c>
      <c r="AD240" s="1321">
        <f t="shared" si="358"/>
        <v>0</v>
      </c>
      <c r="AE240" s="1321">
        <f t="shared" si="358"/>
        <v>0</v>
      </c>
      <c r="AF240" s="1321">
        <f t="shared" si="358"/>
        <v>0</v>
      </c>
      <c r="AG240" s="1321">
        <f t="shared" si="358"/>
        <v>0</v>
      </c>
      <c r="AH240" s="1321">
        <f t="shared" si="358"/>
        <v>0</v>
      </c>
      <c r="AI240" s="1321">
        <f t="shared" si="358"/>
        <v>0</v>
      </c>
      <c r="AJ240" s="1321">
        <f t="shared" si="358"/>
        <v>0</v>
      </c>
      <c r="AK240" s="1321">
        <f t="shared" si="358"/>
        <v>0</v>
      </c>
      <c r="AL240" s="1321">
        <f t="shared" si="358"/>
        <v>0</v>
      </c>
      <c r="AM240" s="1321">
        <f t="shared" si="358"/>
        <v>0</v>
      </c>
      <c r="AN240" s="1321">
        <f t="shared" si="358"/>
        <v>0</v>
      </c>
      <c r="AO240" s="1321">
        <f t="shared" si="358"/>
        <v>0</v>
      </c>
      <c r="AP240" s="1321">
        <f t="shared" si="358"/>
        <v>0</v>
      </c>
      <c r="AQ240" s="1321">
        <f t="shared" si="358"/>
        <v>0</v>
      </c>
      <c r="AR240" s="1321">
        <f t="shared" si="358"/>
        <v>0</v>
      </c>
      <c r="AS240" s="1321">
        <f t="shared" si="358"/>
        <v>0</v>
      </c>
      <c r="AT240" s="1321">
        <f t="shared" si="358"/>
        <v>0</v>
      </c>
      <c r="AU240" s="1321">
        <f t="shared" si="358"/>
        <v>0</v>
      </c>
      <c r="AV240" s="1321">
        <f t="shared" si="340"/>
        <v>0</v>
      </c>
      <c r="AW240" s="1321"/>
      <c r="AX240" s="1321"/>
      <c r="AY240" s="1321"/>
      <c r="AZ240" s="1321"/>
      <c r="BA240" s="1321"/>
      <c r="BB240" s="1321"/>
      <c r="BC240" s="1321"/>
      <c r="BD240" s="1321"/>
      <c r="BE240" s="1321"/>
      <c r="BF240" s="1321"/>
      <c r="BG240" s="1321"/>
      <c r="BH240" s="1321"/>
      <c r="BI240" s="1321"/>
      <c r="BJ240" s="1321"/>
      <c r="BK240" s="1321"/>
      <c r="BL240" s="1321"/>
      <c r="BM240" s="1321"/>
      <c r="BN240" s="1321"/>
      <c r="BO240" s="1321"/>
      <c r="BP240" s="1321"/>
      <c r="BQ240" s="1321"/>
    </row>
    <row r="241" spans="1:69" s="1322" customFormat="1" ht="12.75">
      <c r="A241" s="1281" t="s">
        <v>827</v>
      </c>
      <c r="B241" s="219" t="s">
        <v>363</v>
      </c>
      <c r="C241" s="1320">
        <f>'I4 BO ASSETS'!J28</f>
        <v>0</v>
      </c>
      <c r="D241" s="1321">
        <f t="shared" si="333"/>
        <v>0</v>
      </c>
      <c r="E241" s="1321">
        <f t="shared" si="333"/>
        <v>0</v>
      </c>
      <c r="F241" s="1321">
        <f t="shared" si="336"/>
        <v>0</v>
      </c>
      <c r="G241" s="1321">
        <f t="shared" ref="G241:Z241" si="359">$D241*G603</f>
        <v>0</v>
      </c>
      <c r="H241" s="1321">
        <f t="shared" si="359"/>
        <v>0</v>
      </c>
      <c r="I241" s="1321">
        <f t="shared" si="359"/>
        <v>0</v>
      </c>
      <c r="J241" s="1321">
        <f t="shared" si="359"/>
        <v>0</v>
      </c>
      <c r="K241" s="1321">
        <f t="shared" si="359"/>
        <v>0</v>
      </c>
      <c r="L241" s="1321">
        <f t="shared" si="359"/>
        <v>0</v>
      </c>
      <c r="M241" s="1321">
        <f t="shared" si="359"/>
        <v>0</v>
      </c>
      <c r="N241" s="1321">
        <f t="shared" si="359"/>
        <v>0</v>
      </c>
      <c r="O241" s="1321">
        <f t="shared" si="359"/>
        <v>0</v>
      </c>
      <c r="P241" s="1321">
        <f t="shared" si="359"/>
        <v>0</v>
      </c>
      <c r="Q241" s="1321">
        <f t="shared" si="359"/>
        <v>0</v>
      </c>
      <c r="R241" s="1321">
        <f t="shared" si="359"/>
        <v>0</v>
      </c>
      <c r="S241" s="1321">
        <f t="shared" si="359"/>
        <v>0</v>
      </c>
      <c r="T241" s="1321">
        <f t="shared" si="359"/>
        <v>0</v>
      </c>
      <c r="U241" s="1321">
        <f t="shared" si="359"/>
        <v>0</v>
      </c>
      <c r="V241" s="1321">
        <f t="shared" si="359"/>
        <v>0</v>
      </c>
      <c r="W241" s="1321">
        <f t="shared" si="359"/>
        <v>0</v>
      </c>
      <c r="X241" s="1321">
        <f t="shared" si="359"/>
        <v>0</v>
      </c>
      <c r="Y241" s="1321">
        <f t="shared" si="359"/>
        <v>0</v>
      </c>
      <c r="Z241" s="1321">
        <f t="shared" si="359"/>
        <v>0</v>
      </c>
      <c r="AA241" s="1321">
        <f t="shared" si="338"/>
        <v>0</v>
      </c>
      <c r="AB241" s="1321">
        <f t="shared" ref="AB241:AU241" si="360">$E241*AB603</f>
        <v>0</v>
      </c>
      <c r="AC241" s="1321">
        <f t="shared" si="360"/>
        <v>0</v>
      </c>
      <c r="AD241" s="1321">
        <f t="shared" si="360"/>
        <v>0</v>
      </c>
      <c r="AE241" s="1321">
        <f t="shared" si="360"/>
        <v>0</v>
      </c>
      <c r="AF241" s="1321">
        <f t="shared" si="360"/>
        <v>0</v>
      </c>
      <c r="AG241" s="1321">
        <f t="shared" si="360"/>
        <v>0</v>
      </c>
      <c r="AH241" s="1321">
        <f t="shared" si="360"/>
        <v>0</v>
      </c>
      <c r="AI241" s="1321">
        <f t="shared" si="360"/>
        <v>0</v>
      </c>
      <c r="AJ241" s="1321">
        <f t="shared" si="360"/>
        <v>0</v>
      </c>
      <c r="AK241" s="1321">
        <f t="shared" si="360"/>
        <v>0</v>
      </c>
      <c r="AL241" s="1321">
        <f t="shared" si="360"/>
        <v>0</v>
      </c>
      <c r="AM241" s="1321">
        <f t="shared" si="360"/>
        <v>0</v>
      </c>
      <c r="AN241" s="1321">
        <f t="shared" si="360"/>
        <v>0</v>
      </c>
      <c r="AO241" s="1321">
        <f t="shared" si="360"/>
        <v>0</v>
      </c>
      <c r="AP241" s="1321">
        <f t="shared" si="360"/>
        <v>0</v>
      </c>
      <c r="AQ241" s="1321">
        <f t="shared" si="360"/>
        <v>0</v>
      </c>
      <c r="AR241" s="1321">
        <f t="shared" si="360"/>
        <v>0</v>
      </c>
      <c r="AS241" s="1321">
        <f t="shared" si="360"/>
        <v>0</v>
      </c>
      <c r="AT241" s="1321">
        <f t="shared" si="360"/>
        <v>0</v>
      </c>
      <c r="AU241" s="1321">
        <f t="shared" si="360"/>
        <v>0</v>
      </c>
      <c r="AV241" s="1321">
        <f t="shared" si="340"/>
        <v>0</v>
      </c>
      <c r="AW241" s="1321"/>
      <c r="AX241" s="1321"/>
      <c r="AY241" s="1321"/>
      <c r="AZ241" s="1321"/>
      <c r="BA241" s="1321"/>
      <c r="BB241" s="1321"/>
      <c r="BC241" s="1321"/>
      <c r="BD241" s="1321"/>
      <c r="BE241" s="1321"/>
      <c r="BF241" s="1321"/>
      <c r="BG241" s="1321"/>
      <c r="BH241" s="1321"/>
      <c r="BI241" s="1321"/>
      <c r="BJ241" s="1321"/>
      <c r="BK241" s="1321"/>
      <c r="BL241" s="1321"/>
      <c r="BM241" s="1321"/>
      <c r="BN241" s="1321"/>
      <c r="BO241" s="1321"/>
      <c r="BP241" s="1321"/>
      <c r="BQ241" s="1321"/>
    </row>
    <row r="242" spans="1:69" s="1322" customFormat="1" ht="12.75">
      <c r="A242" s="1281" t="s">
        <v>828</v>
      </c>
      <c r="B242" s="219" t="s">
        <v>364</v>
      </c>
      <c r="C242" s="1320">
        <f>'I4 BO ASSETS'!J29</f>
        <v>0</v>
      </c>
      <c r="D242" s="1321">
        <f t="shared" si="333"/>
        <v>0</v>
      </c>
      <c r="E242" s="1321">
        <f t="shared" si="333"/>
        <v>0</v>
      </c>
      <c r="F242" s="1321">
        <f t="shared" si="336"/>
        <v>0</v>
      </c>
      <c r="G242" s="1321">
        <f t="shared" ref="G242:Z242" si="361">$D242*G604</f>
        <v>0</v>
      </c>
      <c r="H242" s="1321">
        <f t="shared" si="361"/>
        <v>0</v>
      </c>
      <c r="I242" s="1321">
        <f t="shared" si="361"/>
        <v>0</v>
      </c>
      <c r="J242" s="1321">
        <f t="shared" si="361"/>
        <v>0</v>
      </c>
      <c r="K242" s="1321">
        <f t="shared" si="361"/>
        <v>0</v>
      </c>
      <c r="L242" s="1321">
        <f t="shared" si="361"/>
        <v>0</v>
      </c>
      <c r="M242" s="1321">
        <f t="shared" si="361"/>
        <v>0</v>
      </c>
      <c r="N242" s="1321">
        <f t="shared" si="361"/>
        <v>0</v>
      </c>
      <c r="O242" s="1321">
        <f t="shared" si="361"/>
        <v>0</v>
      </c>
      <c r="P242" s="1321">
        <f t="shared" si="361"/>
        <v>0</v>
      </c>
      <c r="Q242" s="1321">
        <f t="shared" si="361"/>
        <v>0</v>
      </c>
      <c r="R242" s="1321">
        <f t="shared" si="361"/>
        <v>0</v>
      </c>
      <c r="S242" s="1321">
        <f t="shared" si="361"/>
        <v>0</v>
      </c>
      <c r="T242" s="1321">
        <f t="shared" si="361"/>
        <v>0</v>
      </c>
      <c r="U242" s="1321">
        <f t="shared" si="361"/>
        <v>0</v>
      </c>
      <c r="V242" s="1321">
        <f t="shared" si="361"/>
        <v>0</v>
      </c>
      <c r="W242" s="1321">
        <f t="shared" si="361"/>
        <v>0</v>
      </c>
      <c r="X242" s="1321">
        <f t="shared" si="361"/>
        <v>0</v>
      </c>
      <c r="Y242" s="1321">
        <f t="shared" si="361"/>
        <v>0</v>
      </c>
      <c r="Z242" s="1321">
        <f t="shared" si="361"/>
        <v>0</v>
      </c>
      <c r="AA242" s="1321">
        <f t="shared" si="338"/>
        <v>0</v>
      </c>
      <c r="AB242" s="1321">
        <f t="shared" ref="AB242:AU242" si="362">$E242*AB604</f>
        <v>0</v>
      </c>
      <c r="AC242" s="1321">
        <f t="shared" si="362"/>
        <v>0</v>
      </c>
      <c r="AD242" s="1321">
        <f t="shared" si="362"/>
        <v>0</v>
      </c>
      <c r="AE242" s="1321">
        <f t="shared" si="362"/>
        <v>0</v>
      </c>
      <c r="AF242" s="1321">
        <f t="shared" si="362"/>
        <v>0</v>
      </c>
      <c r="AG242" s="1321">
        <f t="shared" si="362"/>
        <v>0</v>
      </c>
      <c r="AH242" s="1321">
        <f t="shared" si="362"/>
        <v>0</v>
      </c>
      <c r="AI242" s="1321">
        <f t="shared" si="362"/>
        <v>0</v>
      </c>
      <c r="AJ242" s="1321">
        <f t="shared" si="362"/>
        <v>0</v>
      </c>
      <c r="AK242" s="1321">
        <f t="shared" si="362"/>
        <v>0</v>
      </c>
      <c r="AL242" s="1321">
        <f t="shared" si="362"/>
        <v>0</v>
      </c>
      <c r="AM242" s="1321">
        <f t="shared" si="362"/>
        <v>0</v>
      </c>
      <c r="AN242" s="1321">
        <f t="shared" si="362"/>
        <v>0</v>
      </c>
      <c r="AO242" s="1321">
        <f t="shared" si="362"/>
        <v>0</v>
      </c>
      <c r="AP242" s="1321">
        <f t="shared" si="362"/>
        <v>0</v>
      </c>
      <c r="AQ242" s="1321">
        <f t="shared" si="362"/>
        <v>0</v>
      </c>
      <c r="AR242" s="1321">
        <f t="shared" si="362"/>
        <v>0</v>
      </c>
      <c r="AS242" s="1321">
        <f t="shared" si="362"/>
        <v>0</v>
      </c>
      <c r="AT242" s="1321">
        <f t="shared" si="362"/>
        <v>0</v>
      </c>
      <c r="AU242" s="1321">
        <f t="shared" si="362"/>
        <v>0</v>
      </c>
      <c r="AV242" s="1321">
        <f t="shared" si="340"/>
        <v>0</v>
      </c>
      <c r="AW242" s="1321"/>
      <c r="AX242" s="1321"/>
      <c r="AY242" s="1321"/>
      <c r="AZ242" s="1321"/>
      <c r="BA242" s="1321"/>
      <c r="BB242" s="1321"/>
      <c r="BC242" s="1321"/>
      <c r="BD242" s="1321"/>
      <c r="BE242" s="1321"/>
      <c r="BF242" s="1321"/>
      <c r="BG242" s="1321"/>
      <c r="BH242" s="1321"/>
      <c r="BI242" s="1321"/>
      <c r="BJ242" s="1321"/>
      <c r="BK242" s="1321"/>
      <c r="BL242" s="1321"/>
      <c r="BM242" s="1321"/>
      <c r="BN242" s="1321"/>
      <c r="BO242" s="1321"/>
      <c r="BP242" s="1321"/>
      <c r="BQ242" s="1321"/>
    </row>
    <row r="243" spans="1:69" s="1322" customFormat="1" ht="25.5">
      <c r="A243" s="1281">
        <v>1815</v>
      </c>
      <c r="B243" s="219" t="s">
        <v>86</v>
      </c>
      <c r="C243" s="1320">
        <f>'I4 BO ASSETS'!J30</f>
        <v>0</v>
      </c>
      <c r="D243" s="1321">
        <f t="shared" si="333"/>
        <v>0</v>
      </c>
      <c r="E243" s="1321">
        <f t="shared" si="333"/>
        <v>0</v>
      </c>
      <c r="F243" s="1321">
        <f t="shared" si="336"/>
        <v>0</v>
      </c>
      <c r="G243" s="1321">
        <f t="shared" ref="G243:Z243" si="363">$D243*G605</f>
        <v>0</v>
      </c>
      <c r="H243" s="1321">
        <f t="shared" si="363"/>
        <v>0</v>
      </c>
      <c r="I243" s="1321">
        <f t="shared" si="363"/>
        <v>0</v>
      </c>
      <c r="J243" s="1321">
        <f t="shared" si="363"/>
        <v>0</v>
      </c>
      <c r="K243" s="1321">
        <f t="shared" si="363"/>
        <v>0</v>
      </c>
      <c r="L243" s="1321">
        <f t="shared" si="363"/>
        <v>0</v>
      </c>
      <c r="M243" s="1321">
        <f t="shared" si="363"/>
        <v>0</v>
      </c>
      <c r="N243" s="1321">
        <f t="shared" si="363"/>
        <v>0</v>
      </c>
      <c r="O243" s="1321">
        <f t="shared" si="363"/>
        <v>0</v>
      </c>
      <c r="P243" s="1321">
        <f t="shared" si="363"/>
        <v>0</v>
      </c>
      <c r="Q243" s="1321">
        <f t="shared" si="363"/>
        <v>0</v>
      </c>
      <c r="R243" s="1321">
        <f t="shared" si="363"/>
        <v>0</v>
      </c>
      <c r="S243" s="1321">
        <f t="shared" si="363"/>
        <v>0</v>
      </c>
      <c r="T243" s="1321">
        <f t="shared" si="363"/>
        <v>0</v>
      </c>
      <c r="U243" s="1321">
        <f t="shared" si="363"/>
        <v>0</v>
      </c>
      <c r="V243" s="1321">
        <f t="shared" si="363"/>
        <v>0</v>
      </c>
      <c r="W243" s="1321">
        <f t="shared" si="363"/>
        <v>0</v>
      </c>
      <c r="X243" s="1321">
        <f t="shared" si="363"/>
        <v>0</v>
      </c>
      <c r="Y243" s="1321">
        <f t="shared" si="363"/>
        <v>0</v>
      </c>
      <c r="Z243" s="1321">
        <f t="shared" si="363"/>
        <v>0</v>
      </c>
      <c r="AA243" s="1321">
        <f t="shared" si="338"/>
        <v>0</v>
      </c>
      <c r="AB243" s="1321">
        <f t="shared" ref="AB243:AU243" si="364">$E243*AB605</f>
        <v>0</v>
      </c>
      <c r="AC243" s="1321">
        <f t="shared" si="364"/>
        <v>0</v>
      </c>
      <c r="AD243" s="1321">
        <f t="shared" si="364"/>
        <v>0</v>
      </c>
      <c r="AE243" s="1321">
        <f t="shared" si="364"/>
        <v>0</v>
      </c>
      <c r="AF243" s="1321">
        <f t="shared" si="364"/>
        <v>0</v>
      </c>
      <c r="AG243" s="1321">
        <f t="shared" si="364"/>
        <v>0</v>
      </c>
      <c r="AH243" s="1321">
        <f t="shared" si="364"/>
        <v>0</v>
      </c>
      <c r="AI243" s="1321">
        <f t="shared" si="364"/>
        <v>0</v>
      </c>
      <c r="AJ243" s="1321">
        <f t="shared" si="364"/>
        <v>0</v>
      </c>
      <c r="AK243" s="1321">
        <f t="shared" si="364"/>
        <v>0</v>
      </c>
      <c r="AL243" s="1321">
        <f t="shared" si="364"/>
        <v>0</v>
      </c>
      <c r="AM243" s="1321">
        <f t="shared" si="364"/>
        <v>0</v>
      </c>
      <c r="AN243" s="1321">
        <f t="shared" si="364"/>
        <v>0</v>
      </c>
      <c r="AO243" s="1321">
        <f t="shared" si="364"/>
        <v>0</v>
      </c>
      <c r="AP243" s="1321">
        <f t="shared" si="364"/>
        <v>0</v>
      </c>
      <c r="AQ243" s="1321">
        <f t="shared" si="364"/>
        <v>0</v>
      </c>
      <c r="AR243" s="1321">
        <f t="shared" si="364"/>
        <v>0</v>
      </c>
      <c r="AS243" s="1321">
        <f t="shared" si="364"/>
        <v>0</v>
      </c>
      <c r="AT243" s="1321">
        <f t="shared" si="364"/>
        <v>0</v>
      </c>
      <c r="AU243" s="1321">
        <f t="shared" si="364"/>
        <v>0</v>
      </c>
      <c r="AV243" s="1321">
        <f t="shared" si="340"/>
        <v>0</v>
      </c>
      <c r="AW243" s="1321"/>
      <c r="AX243" s="1321"/>
      <c r="AY243" s="1321"/>
      <c r="AZ243" s="1321"/>
      <c r="BA243" s="1321"/>
      <c r="BB243" s="1321"/>
      <c r="BC243" s="1321"/>
      <c r="BD243" s="1321"/>
      <c r="BE243" s="1321"/>
      <c r="BF243" s="1321"/>
      <c r="BG243" s="1321"/>
      <c r="BH243" s="1321"/>
      <c r="BI243" s="1321"/>
      <c r="BJ243" s="1321"/>
      <c r="BK243" s="1321"/>
      <c r="BL243" s="1321"/>
      <c r="BM243" s="1321"/>
      <c r="BN243" s="1321"/>
      <c r="BO243" s="1321"/>
      <c r="BP243" s="1321"/>
      <c r="BQ243" s="1321"/>
    </row>
    <row r="244" spans="1:69" s="1322" customFormat="1" ht="25.5">
      <c r="A244" s="1281">
        <v>1820</v>
      </c>
      <c r="B244" s="219" t="s">
        <v>87</v>
      </c>
      <c r="C244" s="1320">
        <f>'I4 BO ASSETS'!J31</f>
        <v>0</v>
      </c>
      <c r="D244" s="1321">
        <f t="shared" si="333"/>
        <v>0</v>
      </c>
      <c r="E244" s="1321">
        <f t="shared" si="333"/>
        <v>0</v>
      </c>
      <c r="F244" s="1321">
        <f t="shared" si="336"/>
        <v>0</v>
      </c>
      <c r="G244" s="1321">
        <f t="shared" ref="G244:Z244" si="365">$D244*G606</f>
        <v>0</v>
      </c>
      <c r="H244" s="1321">
        <f t="shared" si="365"/>
        <v>0</v>
      </c>
      <c r="I244" s="1321">
        <f t="shared" si="365"/>
        <v>0</v>
      </c>
      <c r="J244" s="1321">
        <f t="shared" si="365"/>
        <v>0</v>
      </c>
      <c r="K244" s="1321">
        <f t="shared" si="365"/>
        <v>0</v>
      </c>
      <c r="L244" s="1321">
        <f t="shared" si="365"/>
        <v>0</v>
      </c>
      <c r="M244" s="1321">
        <f t="shared" si="365"/>
        <v>0</v>
      </c>
      <c r="N244" s="1321">
        <f t="shared" si="365"/>
        <v>0</v>
      </c>
      <c r="O244" s="1321">
        <f t="shared" si="365"/>
        <v>0</v>
      </c>
      <c r="P244" s="1321">
        <f t="shared" si="365"/>
        <v>0</v>
      </c>
      <c r="Q244" s="1321">
        <f t="shared" si="365"/>
        <v>0</v>
      </c>
      <c r="R244" s="1321">
        <f t="shared" si="365"/>
        <v>0</v>
      </c>
      <c r="S244" s="1321">
        <f t="shared" si="365"/>
        <v>0</v>
      </c>
      <c r="T244" s="1321">
        <f t="shared" si="365"/>
        <v>0</v>
      </c>
      <c r="U244" s="1321">
        <f t="shared" si="365"/>
        <v>0</v>
      </c>
      <c r="V244" s="1321">
        <f t="shared" si="365"/>
        <v>0</v>
      </c>
      <c r="W244" s="1321">
        <f t="shared" si="365"/>
        <v>0</v>
      </c>
      <c r="X244" s="1321">
        <f t="shared" si="365"/>
        <v>0</v>
      </c>
      <c r="Y244" s="1321">
        <f t="shared" si="365"/>
        <v>0</v>
      </c>
      <c r="Z244" s="1321">
        <f t="shared" si="365"/>
        <v>0</v>
      </c>
      <c r="AA244" s="1321">
        <f t="shared" si="338"/>
        <v>0</v>
      </c>
      <c r="AB244" s="1321">
        <f t="shared" ref="AB244:AU244" si="366">$E244*AB606</f>
        <v>0</v>
      </c>
      <c r="AC244" s="1321">
        <f t="shared" si="366"/>
        <v>0</v>
      </c>
      <c r="AD244" s="1321">
        <f t="shared" si="366"/>
        <v>0</v>
      </c>
      <c r="AE244" s="1321">
        <f t="shared" si="366"/>
        <v>0</v>
      </c>
      <c r="AF244" s="1321">
        <f t="shared" si="366"/>
        <v>0</v>
      </c>
      <c r="AG244" s="1321">
        <f t="shared" si="366"/>
        <v>0</v>
      </c>
      <c r="AH244" s="1321">
        <f t="shared" si="366"/>
        <v>0</v>
      </c>
      <c r="AI244" s="1321">
        <f t="shared" si="366"/>
        <v>0</v>
      </c>
      <c r="AJ244" s="1321">
        <f t="shared" si="366"/>
        <v>0</v>
      </c>
      <c r="AK244" s="1321">
        <f t="shared" si="366"/>
        <v>0</v>
      </c>
      <c r="AL244" s="1321">
        <f t="shared" si="366"/>
        <v>0</v>
      </c>
      <c r="AM244" s="1321">
        <f t="shared" si="366"/>
        <v>0</v>
      </c>
      <c r="AN244" s="1321">
        <f t="shared" si="366"/>
        <v>0</v>
      </c>
      <c r="AO244" s="1321">
        <f t="shared" si="366"/>
        <v>0</v>
      </c>
      <c r="AP244" s="1321">
        <f t="shared" si="366"/>
        <v>0</v>
      </c>
      <c r="AQ244" s="1321">
        <f t="shared" si="366"/>
        <v>0</v>
      </c>
      <c r="AR244" s="1321">
        <f t="shared" si="366"/>
        <v>0</v>
      </c>
      <c r="AS244" s="1321">
        <f t="shared" si="366"/>
        <v>0</v>
      </c>
      <c r="AT244" s="1321">
        <f t="shared" si="366"/>
        <v>0</v>
      </c>
      <c r="AU244" s="1321">
        <f t="shared" si="366"/>
        <v>0</v>
      </c>
      <c r="AV244" s="1321">
        <f t="shared" si="340"/>
        <v>0</v>
      </c>
      <c r="AW244" s="1321"/>
      <c r="AX244" s="1321"/>
      <c r="AY244" s="1321"/>
      <c r="AZ244" s="1321"/>
      <c r="BA244" s="1321"/>
      <c r="BB244" s="1321"/>
      <c r="BC244" s="1321"/>
      <c r="BD244" s="1321"/>
      <c r="BE244" s="1321"/>
      <c r="BF244" s="1321"/>
      <c r="BG244" s="1321"/>
      <c r="BH244" s="1321"/>
      <c r="BI244" s="1321"/>
      <c r="BJ244" s="1321"/>
      <c r="BK244" s="1321"/>
      <c r="BL244" s="1321"/>
      <c r="BM244" s="1321"/>
      <c r="BN244" s="1321"/>
      <c r="BO244" s="1321"/>
      <c r="BP244" s="1321"/>
      <c r="BQ244" s="1321"/>
    </row>
    <row r="245" spans="1:69" s="1322" customFormat="1" ht="25.5">
      <c r="A245" s="1281" t="s">
        <v>493</v>
      </c>
      <c r="B245" s="219" t="s">
        <v>1285</v>
      </c>
      <c r="C245" s="1320">
        <f>'I4 BO ASSETS'!J32</f>
        <v>0</v>
      </c>
      <c r="D245" s="1321">
        <f t="shared" si="333"/>
        <v>0</v>
      </c>
      <c r="E245" s="1321">
        <f t="shared" si="333"/>
        <v>0</v>
      </c>
      <c r="F245" s="1321">
        <f>D245+E245</f>
        <v>0</v>
      </c>
      <c r="G245" s="1321">
        <f t="shared" ref="G245:Z245" si="367">$D245*G607</f>
        <v>0</v>
      </c>
      <c r="H245" s="1321">
        <f t="shared" si="367"/>
        <v>0</v>
      </c>
      <c r="I245" s="1321">
        <f t="shared" si="367"/>
        <v>0</v>
      </c>
      <c r="J245" s="1321">
        <f t="shared" si="367"/>
        <v>0</v>
      </c>
      <c r="K245" s="1321">
        <f t="shared" si="367"/>
        <v>0</v>
      </c>
      <c r="L245" s="1321">
        <f t="shared" si="367"/>
        <v>0</v>
      </c>
      <c r="M245" s="1321">
        <f t="shared" si="367"/>
        <v>0</v>
      </c>
      <c r="N245" s="1321">
        <f t="shared" si="367"/>
        <v>0</v>
      </c>
      <c r="O245" s="1321">
        <f t="shared" si="367"/>
        <v>0</v>
      </c>
      <c r="P245" s="1321">
        <f t="shared" si="367"/>
        <v>0</v>
      </c>
      <c r="Q245" s="1321">
        <f t="shared" si="367"/>
        <v>0</v>
      </c>
      <c r="R245" s="1321">
        <f t="shared" si="367"/>
        <v>0</v>
      </c>
      <c r="S245" s="1321">
        <f t="shared" si="367"/>
        <v>0</v>
      </c>
      <c r="T245" s="1321">
        <f t="shared" si="367"/>
        <v>0</v>
      </c>
      <c r="U245" s="1321">
        <f t="shared" si="367"/>
        <v>0</v>
      </c>
      <c r="V245" s="1321">
        <f t="shared" si="367"/>
        <v>0</v>
      </c>
      <c r="W245" s="1321">
        <f t="shared" si="367"/>
        <v>0</v>
      </c>
      <c r="X245" s="1321">
        <f t="shared" si="367"/>
        <v>0</v>
      </c>
      <c r="Y245" s="1321">
        <f t="shared" si="367"/>
        <v>0</v>
      </c>
      <c r="Z245" s="1321">
        <f t="shared" si="367"/>
        <v>0</v>
      </c>
      <c r="AA245" s="1321">
        <f>SUM(G245:Z245)</f>
        <v>0</v>
      </c>
      <c r="AB245" s="1321">
        <f t="shared" ref="AB245:AU245" si="368">$E245*AB607</f>
        <v>0</v>
      </c>
      <c r="AC245" s="1321">
        <f t="shared" si="368"/>
        <v>0</v>
      </c>
      <c r="AD245" s="1321">
        <f t="shared" si="368"/>
        <v>0</v>
      </c>
      <c r="AE245" s="1321">
        <f t="shared" si="368"/>
        <v>0</v>
      </c>
      <c r="AF245" s="1321">
        <f t="shared" si="368"/>
        <v>0</v>
      </c>
      <c r="AG245" s="1321">
        <f t="shared" si="368"/>
        <v>0</v>
      </c>
      <c r="AH245" s="1321">
        <f t="shared" si="368"/>
        <v>0</v>
      </c>
      <c r="AI245" s="1321">
        <f t="shared" si="368"/>
        <v>0</v>
      </c>
      <c r="AJ245" s="1321">
        <f t="shared" si="368"/>
        <v>0</v>
      </c>
      <c r="AK245" s="1321">
        <f t="shared" si="368"/>
        <v>0</v>
      </c>
      <c r="AL245" s="1321">
        <f t="shared" si="368"/>
        <v>0</v>
      </c>
      <c r="AM245" s="1321">
        <f t="shared" si="368"/>
        <v>0</v>
      </c>
      <c r="AN245" s="1321">
        <f t="shared" si="368"/>
        <v>0</v>
      </c>
      <c r="AO245" s="1321">
        <f t="shared" si="368"/>
        <v>0</v>
      </c>
      <c r="AP245" s="1321">
        <f t="shared" si="368"/>
        <v>0</v>
      </c>
      <c r="AQ245" s="1321">
        <f t="shared" si="368"/>
        <v>0</v>
      </c>
      <c r="AR245" s="1321">
        <f t="shared" si="368"/>
        <v>0</v>
      </c>
      <c r="AS245" s="1321">
        <f t="shared" si="368"/>
        <v>0</v>
      </c>
      <c r="AT245" s="1321">
        <f t="shared" si="368"/>
        <v>0</v>
      </c>
      <c r="AU245" s="1321">
        <f t="shared" si="368"/>
        <v>0</v>
      </c>
      <c r="AV245" s="1321">
        <f>SUM(AB245:AU245)</f>
        <v>0</v>
      </c>
      <c r="AW245" s="1321"/>
      <c r="AX245" s="1321"/>
      <c r="AY245" s="1321"/>
      <c r="AZ245" s="1321"/>
      <c r="BA245" s="1321"/>
      <c r="BB245" s="1321"/>
      <c r="BC245" s="1321"/>
      <c r="BD245" s="1321"/>
      <c r="BE245" s="1321"/>
      <c r="BF245" s="1321"/>
      <c r="BG245" s="1321"/>
      <c r="BH245" s="1321"/>
      <c r="BI245" s="1321"/>
      <c r="BJ245" s="1321"/>
      <c r="BK245" s="1321"/>
      <c r="BL245" s="1321"/>
      <c r="BM245" s="1321"/>
      <c r="BN245" s="1321"/>
      <c r="BO245" s="1321"/>
      <c r="BP245" s="1321"/>
      <c r="BQ245" s="1321"/>
    </row>
    <row r="246" spans="1:69" s="1322" customFormat="1" ht="25.5">
      <c r="A246" s="1281" t="s">
        <v>494</v>
      </c>
      <c r="B246" s="219" t="s">
        <v>1287</v>
      </c>
      <c r="C246" s="1320">
        <f>'I4 BO ASSETS'!J33</f>
        <v>0</v>
      </c>
      <c r="D246" s="1321">
        <f t="shared" si="333"/>
        <v>0</v>
      </c>
      <c r="E246" s="1321">
        <f t="shared" si="333"/>
        <v>0</v>
      </c>
      <c r="F246" s="1321">
        <f>D246+E246</f>
        <v>0</v>
      </c>
      <c r="G246" s="1321">
        <f t="shared" ref="G246:Z246" si="369">$D246*G608</f>
        <v>0</v>
      </c>
      <c r="H246" s="1321">
        <f t="shared" si="369"/>
        <v>0</v>
      </c>
      <c r="I246" s="1321">
        <f t="shared" si="369"/>
        <v>0</v>
      </c>
      <c r="J246" s="1321">
        <f t="shared" si="369"/>
        <v>0</v>
      </c>
      <c r="K246" s="1321">
        <f t="shared" si="369"/>
        <v>0</v>
      </c>
      <c r="L246" s="1321">
        <f t="shared" si="369"/>
        <v>0</v>
      </c>
      <c r="M246" s="1321">
        <f t="shared" si="369"/>
        <v>0</v>
      </c>
      <c r="N246" s="1321">
        <f t="shared" si="369"/>
        <v>0</v>
      </c>
      <c r="O246" s="1321">
        <f t="shared" si="369"/>
        <v>0</v>
      </c>
      <c r="P246" s="1321">
        <f t="shared" si="369"/>
        <v>0</v>
      </c>
      <c r="Q246" s="1321">
        <f t="shared" si="369"/>
        <v>0</v>
      </c>
      <c r="R246" s="1321">
        <f t="shared" si="369"/>
        <v>0</v>
      </c>
      <c r="S246" s="1321">
        <f t="shared" si="369"/>
        <v>0</v>
      </c>
      <c r="T246" s="1321">
        <f t="shared" si="369"/>
        <v>0</v>
      </c>
      <c r="U246" s="1321">
        <f t="shared" si="369"/>
        <v>0</v>
      </c>
      <c r="V246" s="1321">
        <f t="shared" si="369"/>
        <v>0</v>
      </c>
      <c r="W246" s="1321">
        <f t="shared" si="369"/>
        <v>0</v>
      </c>
      <c r="X246" s="1321">
        <f t="shared" si="369"/>
        <v>0</v>
      </c>
      <c r="Y246" s="1321">
        <f t="shared" si="369"/>
        <v>0</v>
      </c>
      <c r="Z246" s="1321">
        <f t="shared" si="369"/>
        <v>0</v>
      </c>
      <c r="AA246" s="1321">
        <f>SUM(G246:Z246)</f>
        <v>0</v>
      </c>
      <c r="AB246" s="1321">
        <f t="shared" ref="AB246:AU246" si="370">$E246*AB608</f>
        <v>0</v>
      </c>
      <c r="AC246" s="1321">
        <f t="shared" si="370"/>
        <v>0</v>
      </c>
      <c r="AD246" s="1321">
        <f t="shared" si="370"/>
        <v>0</v>
      </c>
      <c r="AE246" s="1321">
        <f t="shared" si="370"/>
        <v>0</v>
      </c>
      <c r="AF246" s="1321">
        <f t="shared" si="370"/>
        <v>0</v>
      </c>
      <c r="AG246" s="1321">
        <f t="shared" si="370"/>
        <v>0</v>
      </c>
      <c r="AH246" s="1321">
        <f t="shared" si="370"/>
        <v>0</v>
      </c>
      <c r="AI246" s="1321">
        <f t="shared" si="370"/>
        <v>0</v>
      </c>
      <c r="AJ246" s="1321">
        <f t="shared" si="370"/>
        <v>0</v>
      </c>
      <c r="AK246" s="1321">
        <f t="shared" si="370"/>
        <v>0</v>
      </c>
      <c r="AL246" s="1321">
        <f t="shared" si="370"/>
        <v>0</v>
      </c>
      <c r="AM246" s="1321">
        <f t="shared" si="370"/>
        <v>0</v>
      </c>
      <c r="AN246" s="1321">
        <f t="shared" si="370"/>
        <v>0</v>
      </c>
      <c r="AO246" s="1321">
        <f t="shared" si="370"/>
        <v>0</v>
      </c>
      <c r="AP246" s="1321">
        <f t="shared" si="370"/>
        <v>0</v>
      </c>
      <c r="AQ246" s="1321">
        <f t="shared" si="370"/>
        <v>0</v>
      </c>
      <c r="AR246" s="1321">
        <f t="shared" si="370"/>
        <v>0</v>
      </c>
      <c r="AS246" s="1321">
        <f t="shared" si="370"/>
        <v>0</v>
      </c>
      <c r="AT246" s="1321">
        <f t="shared" si="370"/>
        <v>0</v>
      </c>
      <c r="AU246" s="1321">
        <f t="shared" si="370"/>
        <v>0</v>
      </c>
      <c r="AV246" s="1321">
        <f>SUM(AB246:AU246)</f>
        <v>0</v>
      </c>
      <c r="AW246" s="1321"/>
      <c r="AX246" s="1321"/>
      <c r="AY246" s="1321"/>
      <c r="AZ246" s="1321"/>
      <c r="BA246" s="1321"/>
      <c r="BB246" s="1321"/>
      <c r="BC246" s="1321"/>
      <c r="BD246" s="1321"/>
      <c r="BE246" s="1321"/>
      <c r="BF246" s="1321"/>
      <c r="BG246" s="1321"/>
      <c r="BH246" s="1321"/>
      <c r="BI246" s="1321"/>
      <c r="BJ246" s="1321"/>
      <c r="BK246" s="1321"/>
      <c r="BL246" s="1321"/>
      <c r="BM246" s="1321"/>
      <c r="BN246" s="1321"/>
      <c r="BO246" s="1321"/>
      <c r="BP246" s="1321"/>
      <c r="BQ246" s="1321"/>
    </row>
    <row r="247" spans="1:69" s="1322" customFormat="1" ht="25.5">
      <c r="A247" s="1281" t="s">
        <v>1277</v>
      </c>
      <c r="B247" s="219" t="s">
        <v>1278</v>
      </c>
      <c r="C247" s="1320">
        <f>'I4 BO ASSETS'!J34</f>
        <v>0</v>
      </c>
      <c r="D247" s="1321">
        <f t="shared" si="333"/>
        <v>0</v>
      </c>
      <c r="E247" s="1321">
        <f t="shared" si="333"/>
        <v>0</v>
      </c>
      <c r="F247" s="1321">
        <f>D247+E247</f>
        <v>0</v>
      </c>
      <c r="G247" s="1321">
        <f t="shared" ref="G247:Z247" si="371">$D247*G609</f>
        <v>0</v>
      </c>
      <c r="H247" s="1321">
        <f t="shared" si="371"/>
        <v>0</v>
      </c>
      <c r="I247" s="1321">
        <f t="shared" si="371"/>
        <v>0</v>
      </c>
      <c r="J247" s="1321">
        <f t="shared" si="371"/>
        <v>0</v>
      </c>
      <c r="K247" s="1321">
        <f t="shared" si="371"/>
        <v>0</v>
      </c>
      <c r="L247" s="1321">
        <f t="shared" si="371"/>
        <v>0</v>
      </c>
      <c r="M247" s="1321">
        <f t="shared" si="371"/>
        <v>0</v>
      </c>
      <c r="N247" s="1321">
        <f t="shared" si="371"/>
        <v>0</v>
      </c>
      <c r="O247" s="1321">
        <f t="shared" si="371"/>
        <v>0</v>
      </c>
      <c r="P247" s="1321">
        <f t="shared" si="371"/>
        <v>0</v>
      </c>
      <c r="Q247" s="1321">
        <f t="shared" si="371"/>
        <v>0</v>
      </c>
      <c r="R247" s="1321">
        <f t="shared" si="371"/>
        <v>0</v>
      </c>
      <c r="S247" s="1321">
        <f t="shared" si="371"/>
        <v>0</v>
      </c>
      <c r="T247" s="1321">
        <f t="shared" si="371"/>
        <v>0</v>
      </c>
      <c r="U247" s="1321">
        <f t="shared" si="371"/>
        <v>0</v>
      </c>
      <c r="V247" s="1321">
        <f t="shared" si="371"/>
        <v>0</v>
      </c>
      <c r="W247" s="1321">
        <f t="shared" si="371"/>
        <v>0</v>
      </c>
      <c r="X247" s="1321">
        <f t="shared" si="371"/>
        <v>0</v>
      </c>
      <c r="Y247" s="1321">
        <f t="shared" si="371"/>
        <v>0</v>
      </c>
      <c r="Z247" s="1321">
        <f t="shared" si="371"/>
        <v>0</v>
      </c>
      <c r="AA247" s="1321">
        <f>SUM(G247:Z247)</f>
        <v>0</v>
      </c>
      <c r="AB247" s="1321">
        <f t="shared" ref="AB247:AU247" si="372">$E247*AB609</f>
        <v>0</v>
      </c>
      <c r="AC247" s="1321">
        <f t="shared" si="372"/>
        <v>0</v>
      </c>
      <c r="AD247" s="1321">
        <f t="shared" si="372"/>
        <v>0</v>
      </c>
      <c r="AE247" s="1321">
        <f t="shared" si="372"/>
        <v>0</v>
      </c>
      <c r="AF247" s="1321">
        <f t="shared" si="372"/>
        <v>0</v>
      </c>
      <c r="AG247" s="1321">
        <f t="shared" si="372"/>
        <v>0</v>
      </c>
      <c r="AH247" s="1321">
        <f t="shared" si="372"/>
        <v>0</v>
      </c>
      <c r="AI247" s="1321">
        <f t="shared" si="372"/>
        <v>0</v>
      </c>
      <c r="AJ247" s="1321">
        <f t="shared" si="372"/>
        <v>0</v>
      </c>
      <c r="AK247" s="1321">
        <f t="shared" si="372"/>
        <v>0</v>
      </c>
      <c r="AL247" s="1321">
        <f t="shared" si="372"/>
        <v>0</v>
      </c>
      <c r="AM247" s="1321">
        <f t="shared" si="372"/>
        <v>0</v>
      </c>
      <c r="AN247" s="1321">
        <f t="shared" si="372"/>
        <v>0</v>
      </c>
      <c r="AO247" s="1321">
        <f t="shared" si="372"/>
        <v>0</v>
      </c>
      <c r="AP247" s="1321">
        <f t="shared" si="372"/>
        <v>0</v>
      </c>
      <c r="AQ247" s="1321">
        <f t="shared" si="372"/>
        <v>0</v>
      </c>
      <c r="AR247" s="1321">
        <f t="shared" si="372"/>
        <v>0</v>
      </c>
      <c r="AS247" s="1321">
        <f t="shared" si="372"/>
        <v>0</v>
      </c>
      <c r="AT247" s="1321">
        <f t="shared" si="372"/>
        <v>0</v>
      </c>
      <c r="AU247" s="1321">
        <f t="shared" si="372"/>
        <v>0</v>
      </c>
      <c r="AV247" s="1321">
        <f>SUM(AB247:AU247)</f>
        <v>0</v>
      </c>
      <c r="AW247" s="1321"/>
      <c r="AX247" s="1321"/>
      <c r="AY247" s="1321"/>
      <c r="AZ247" s="1321"/>
      <c r="BA247" s="1321"/>
      <c r="BB247" s="1321"/>
      <c r="BC247" s="1321"/>
      <c r="BD247" s="1321"/>
      <c r="BE247" s="1321"/>
      <c r="BF247" s="1321"/>
      <c r="BG247" s="1321"/>
      <c r="BH247" s="1321"/>
      <c r="BI247" s="1321"/>
      <c r="BJ247" s="1321"/>
      <c r="BK247" s="1321"/>
      <c r="BL247" s="1321"/>
      <c r="BM247" s="1321"/>
      <c r="BN247" s="1321"/>
      <c r="BO247" s="1321"/>
      <c r="BP247" s="1321"/>
      <c r="BQ247" s="1321"/>
    </row>
    <row r="248" spans="1:69" s="1322" customFormat="1" ht="12.75">
      <c r="A248" s="1281">
        <v>1825</v>
      </c>
      <c r="B248" s="219" t="s">
        <v>88</v>
      </c>
      <c r="C248" s="1320">
        <f>'I4 BO ASSETS'!J35</f>
        <v>0</v>
      </c>
      <c r="D248" s="1321">
        <f t="shared" si="333"/>
        <v>0</v>
      </c>
      <c r="E248" s="1321">
        <f t="shared" si="333"/>
        <v>0</v>
      </c>
      <c r="F248" s="1321">
        <f t="shared" si="336"/>
        <v>0</v>
      </c>
      <c r="G248" s="1321">
        <f t="shared" ref="G248:Z248" si="373">$D248*G610</f>
        <v>0</v>
      </c>
      <c r="H248" s="1321">
        <f t="shared" si="373"/>
        <v>0</v>
      </c>
      <c r="I248" s="1321">
        <f t="shared" si="373"/>
        <v>0</v>
      </c>
      <c r="J248" s="1321">
        <f t="shared" si="373"/>
        <v>0</v>
      </c>
      <c r="K248" s="1321">
        <f t="shared" si="373"/>
        <v>0</v>
      </c>
      <c r="L248" s="1321">
        <f t="shared" si="373"/>
        <v>0</v>
      </c>
      <c r="M248" s="1321">
        <f t="shared" si="373"/>
        <v>0</v>
      </c>
      <c r="N248" s="1321">
        <f t="shared" si="373"/>
        <v>0</v>
      </c>
      <c r="O248" s="1321">
        <f t="shared" si="373"/>
        <v>0</v>
      </c>
      <c r="P248" s="1321">
        <f t="shared" si="373"/>
        <v>0</v>
      </c>
      <c r="Q248" s="1321">
        <f t="shared" si="373"/>
        <v>0</v>
      </c>
      <c r="R248" s="1321">
        <f t="shared" si="373"/>
        <v>0</v>
      </c>
      <c r="S248" s="1321">
        <f t="shared" si="373"/>
        <v>0</v>
      </c>
      <c r="T248" s="1321">
        <f t="shared" si="373"/>
        <v>0</v>
      </c>
      <c r="U248" s="1321">
        <f t="shared" si="373"/>
        <v>0</v>
      </c>
      <c r="V248" s="1321">
        <f t="shared" si="373"/>
        <v>0</v>
      </c>
      <c r="W248" s="1321">
        <f t="shared" si="373"/>
        <v>0</v>
      </c>
      <c r="X248" s="1321">
        <f t="shared" si="373"/>
        <v>0</v>
      </c>
      <c r="Y248" s="1321">
        <f t="shared" si="373"/>
        <v>0</v>
      </c>
      <c r="Z248" s="1321">
        <f t="shared" si="373"/>
        <v>0</v>
      </c>
      <c r="AA248" s="1321">
        <f t="shared" si="338"/>
        <v>0</v>
      </c>
      <c r="AB248" s="1321">
        <f t="shared" ref="AB248:AU248" si="374">$E248*AB610</f>
        <v>0</v>
      </c>
      <c r="AC248" s="1321">
        <f t="shared" si="374"/>
        <v>0</v>
      </c>
      <c r="AD248" s="1321">
        <f t="shared" si="374"/>
        <v>0</v>
      </c>
      <c r="AE248" s="1321">
        <f t="shared" si="374"/>
        <v>0</v>
      </c>
      <c r="AF248" s="1321">
        <f t="shared" si="374"/>
        <v>0</v>
      </c>
      <c r="AG248" s="1321">
        <f t="shared" si="374"/>
        <v>0</v>
      </c>
      <c r="AH248" s="1321">
        <f t="shared" si="374"/>
        <v>0</v>
      </c>
      <c r="AI248" s="1321">
        <f t="shared" si="374"/>
        <v>0</v>
      </c>
      <c r="AJ248" s="1321">
        <f t="shared" si="374"/>
        <v>0</v>
      </c>
      <c r="AK248" s="1321">
        <f t="shared" si="374"/>
        <v>0</v>
      </c>
      <c r="AL248" s="1321">
        <f t="shared" si="374"/>
        <v>0</v>
      </c>
      <c r="AM248" s="1321">
        <f t="shared" si="374"/>
        <v>0</v>
      </c>
      <c r="AN248" s="1321">
        <f t="shared" si="374"/>
        <v>0</v>
      </c>
      <c r="AO248" s="1321">
        <f t="shared" si="374"/>
        <v>0</v>
      </c>
      <c r="AP248" s="1321">
        <f t="shared" si="374"/>
        <v>0</v>
      </c>
      <c r="AQ248" s="1321">
        <f t="shared" si="374"/>
        <v>0</v>
      </c>
      <c r="AR248" s="1321">
        <f t="shared" si="374"/>
        <v>0</v>
      </c>
      <c r="AS248" s="1321">
        <f t="shared" si="374"/>
        <v>0</v>
      </c>
      <c r="AT248" s="1321">
        <f t="shared" si="374"/>
        <v>0</v>
      </c>
      <c r="AU248" s="1321">
        <f t="shared" si="374"/>
        <v>0</v>
      </c>
      <c r="AV248" s="1321">
        <f t="shared" si="340"/>
        <v>0</v>
      </c>
      <c r="AW248" s="1321"/>
      <c r="AX248" s="1321"/>
      <c r="AY248" s="1321"/>
      <c r="AZ248" s="1321"/>
      <c r="BA248" s="1321"/>
      <c r="BB248" s="1321"/>
      <c r="BC248" s="1321"/>
      <c r="BD248" s="1321"/>
      <c r="BE248" s="1321"/>
      <c r="BF248" s="1321"/>
      <c r="BG248" s="1321"/>
      <c r="BH248" s="1321"/>
      <c r="BI248" s="1321"/>
      <c r="BJ248" s="1321"/>
      <c r="BK248" s="1321"/>
      <c r="BL248" s="1321"/>
      <c r="BM248" s="1321"/>
      <c r="BN248" s="1321"/>
      <c r="BO248" s="1321"/>
      <c r="BP248" s="1321"/>
      <c r="BQ248" s="1321"/>
    </row>
    <row r="249" spans="1:69" s="1322" customFormat="1" ht="12.75">
      <c r="A249" s="1281" t="s">
        <v>829</v>
      </c>
      <c r="B249" s="219" t="s">
        <v>365</v>
      </c>
      <c r="C249" s="1320">
        <f>'I4 BO ASSETS'!J36</f>
        <v>0</v>
      </c>
      <c r="D249" s="1321">
        <f t="shared" si="333"/>
        <v>0</v>
      </c>
      <c r="E249" s="1321">
        <f t="shared" si="333"/>
        <v>0</v>
      </c>
      <c r="F249" s="1321">
        <f t="shared" si="336"/>
        <v>0</v>
      </c>
      <c r="G249" s="1321">
        <f t="shared" ref="G249:Z249" si="375">$D249*G611</f>
        <v>0</v>
      </c>
      <c r="H249" s="1321">
        <f t="shared" si="375"/>
        <v>0</v>
      </c>
      <c r="I249" s="1321">
        <f t="shared" si="375"/>
        <v>0</v>
      </c>
      <c r="J249" s="1321">
        <f t="shared" si="375"/>
        <v>0</v>
      </c>
      <c r="K249" s="1321">
        <f t="shared" si="375"/>
        <v>0</v>
      </c>
      <c r="L249" s="1321">
        <f t="shared" si="375"/>
        <v>0</v>
      </c>
      <c r="M249" s="1321">
        <f t="shared" si="375"/>
        <v>0</v>
      </c>
      <c r="N249" s="1321">
        <f t="shared" si="375"/>
        <v>0</v>
      </c>
      <c r="O249" s="1321">
        <f t="shared" si="375"/>
        <v>0</v>
      </c>
      <c r="P249" s="1321">
        <f t="shared" si="375"/>
        <v>0</v>
      </c>
      <c r="Q249" s="1321">
        <f t="shared" si="375"/>
        <v>0</v>
      </c>
      <c r="R249" s="1321">
        <f t="shared" si="375"/>
        <v>0</v>
      </c>
      <c r="S249" s="1321">
        <f t="shared" si="375"/>
        <v>0</v>
      </c>
      <c r="T249" s="1321">
        <f t="shared" si="375"/>
        <v>0</v>
      </c>
      <c r="U249" s="1321">
        <f t="shared" si="375"/>
        <v>0</v>
      </c>
      <c r="V249" s="1321">
        <f t="shared" si="375"/>
        <v>0</v>
      </c>
      <c r="W249" s="1321">
        <f t="shared" si="375"/>
        <v>0</v>
      </c>
      <c r="X249" s="1321">
        <f t="shared" si="375"/>
        <v>0</v>
      </c>
      <c r="Y249" s="1321">
        <f t="shared" si="375"/>
        <v>0</v>
      </c>
      <c r="Z249" s="1321">
        <f t="shared" si="375"/>
        <v>0</v>
      </c>
      <c r="AA249" s="1321">
        <f t="shared" si="338"/>
        <v>0</v>
      </c>
      <c r="AB249" s="1321">
        <f t="shared" ref="AB249:AU249" si="376">$E249*AB611</f>
        <v>0</v>
      </c>
      <c r="AC249" s="1321">
        <f t="shared" si="376"/>
        <v>0</v>
      </c>
      <c r="AD249" s="1321">
        <f t="shared" si="376"/>
        <v>0</v>
      </c>
      <c r="AE249" s="1321">
        <f t="shared" si="376"/>
        <v>0</v>
      </c>
      <c r="AF249" s="1321">
        <f t="shared" si="376"/>
        <v>0</v>
      </c>
      <c r="AG249" s="1321">
        <f t="shared" si="376"/>
        <v>0</v>
      </c>
      <c r="AH249" s="1321">
        <f t="shared" si="376"/>
        <v>0</v>
      </c>
      <c r="AI249" s="1321">
        <f t="shared" si="376"/>
        <v>0</v>
      </c>
      <c r="AJ249" s="1321">
        <f t="shared" si="376"/>
        <v>0</v>
      </c>
      <c r="AK249" s="1321">
        <f t="shared" si="376"/>
        <v>0</v>
      </c>
      <c r="AL249" s="1321">
        <f t="shared" si="376"/>
        <v>0</v>
      </c>
      <c r="AM249" s="1321">
        <f t="shared" si="376"/>
        <v>0</v>
      </c>
      <c r="AN249" s="1321">
        <f t="shared" si="376"/>
        <v>0</v>
      </c>
      <c r="AO249" s="1321">
        <f t="shared" si="376"/>
        <v>0</v>
      </c>
      <c r="AP249" s="1321">
        <f t="shared" si="376"/>
        <v>0</v>
      </c>
      <c r="AQ249" s="1321">
        <f t="shared" si="376"/>
        <v>0</v>
      </c>
      <c r="AR249" s="1321">
        <f t="shared" si="376"/>
        <v>0</v>
      </c>
      <c r="AS249" s="1321">
        <f t="shared" si="376"/>
        <v>0</v>
      </c>
      <c r="AT249" s="1321">
        <f t="shared" si="376"/>
        <v>0</v>
      </c>
      <c r="AU249" s="1321">
        <f t="shared" si="376"/>
        <v>0</v>
      </c>
      <c r="AV249" s="1321">
        <f t="shared" si="340"/>
        <v>0</v>
      </c>
      <c r="AW249" s="1321"/>
      <c r="AX249" s="1321"/>
      <c r="AY249" s="1321"/>
      <c r="AZ249" s="1321"/>
      <c r="BA249" s="1321"/>
      <c r="BB249" s="1321"/>
      <c r="BC249" s="1321"/>
      <c r="BD249" s="1321"/>
      <c r="BE249" s="1321"/>
      <c r="BF249" s="1321"/>
      <c r="BG249" s="1321"/>
      <c r="BH249" s="1321"/>
      <c r="BI249" s="1321"/>
      <c r="BJ249" s="1321"/>
      <c r="BK249" s="1321"/>
      <c r="BL249" s="1321"/>
      <c r="BM249" s="1321"/>
      <c r="BN249" s="1321"/>
      <c r="BO249" s="1321"/>
      <c r="BP249" s="1321"/>
      <c r="BQ249" s="1321"/>
    </row>
    <row r="250" spans="1:69" s="1322" customFormat="1" ht="12.75">
      <c r="A250" s="1281" t="s">
        <v>830</v>
      </c>
      <c r="B250" s="219" t="s">
        <v>366</v>
      </c>
      <c r="C250" s="1320">
        <f>'I4 BO ASSETS'!J37</f>
        <v>0</v>
      </c>
      <c r="D250" s="1321">
        <f t="shared" ref="D250:E269" si="377">$C250*D612</f>
        <v>0</v>
      </c>
      <c r="E250" s="1321">
        <f t="shared" si="377"/>
        <v>0</v>
      </c>
      <c r="F250" s="1321">
        <f t="shared" si="336"/>
        <v>0</v>
      </c>
      <c r="G250" s="1321">
        <f t="shared" ref="G250:Z250" si="378">$D250*G612</f>
        <v>0</v>
      </c>
      <c r="H250" s="1321">
        <f t="shared" si="378"/>
        <v>0</v>
      </c>
      <c r="I250" s="1321">
        <f t="shared" si="378"/>
        <v>0</v>
      </c>
      <c r="J250" s="1321">
        <f t="shared" si="378"/>
        <v>0</v>
      </c>
      <c r="K250" s="1321">
        <f t="shared" si="378"/>
        <v>0</v>
      </c>
      <c r="L250" s="1321">
        <f t="shared" si="378"/>
        <v>0</v>
      </c>
      <c r="M250" s="1321">
        <f t="shared" si="378"/>
        <v>0</v>
      </c>
      <c r="N250" s="1321">
        <f t="shared" si="378"/>
        <v>0</v>
      </c>
      <c r="O250" s="1321">
        <f t="shared" si="378"/>
        <v>0</v>
      </c>
      <c r="P250" s="1321">
        <f t="shared" si="378"/>
        <v>0</v>
      </c>
      <c r="Q250" s="1321">
        <f t="shared" si="378"/>
        <v>0</v>
      </c>
      <c r="R250" s="1321">
        <f t="shared" si="378"/>
        <v>0</v>
      </c>
      <c r="S250" s="1321">
        <f t="shared" si="378"/>
        <v>0</v>
      </c>
      <c r="T250" s="1321">
        <f t="shared" si="378"/>
        <v>0</v>
      </c>
      <c r="U250" s="1321">
        <f t="shared" si="378"/>
        <v>0</v>
      </c>
      <c r="V250" s="1321">
        <f t="shared" si="378"/>
        <v>0</v>
      </c>
      <c r="W250" s="1321">
        <f t="shared" si="378"/>
        <v>0</v>
      </c>
      <c r="X250" s="1321">
        <f t="shared" si="378"/>
        <v>0</v>
      </c>
      <c r="Y250" s="1321">
        <f t="shared" si="378"/>
        <v>0</v>
      </c>
      <c r="Z250" s="1321">
        <f t="shared" si="378"/>
        <v>0</v>
      </c>
      <c r="AA250" s="1321">
        <f t="shared" si="338"/>
        <v>0</v>
      </c>
      <c r="AB250" s="1321">
        <f t="shared" ref="AB250:AU250" si="379">$E250*AB612</f>
        <v>0</v>
      </c>
      <c r="AC250" s="1321">
        <f t="shared" si="379"/>
        <v>0</v>
      </c>
      <c r="AD250" s="1321">
        <f t="shared" si="379"/>
        <v>0</v>
      </c>
      <c r="AE250" s="1321">
        <f t="shared" si="379"/>
        <v>0</v>
      </c>
      <c r="AF250" s="1321">
        <f t="shared" si="379"/>
        <v>0</v>
      </c>
      <c r="AG250" s="1321">
        <f t="shared" si="379"/>
        <v>0</v>
      </c>
      <c r="AH250" s="1321">
        <f t="shared" si="379"/>
        <v>0</v>
      </c>
      <c r="AI250" s="1321">
        <f t="shared" si="379"/>
        <v>0</v>
      </c>
      <c r="AJ250" s="1321">
        <f t="shared" si="379"/>
        <v>0</v>
      </c>
      <c r="AK250" s="1321">
        <f t="shared" si="379"/>
        <v>0</v>
      </c>
      <c r="AL250" s="1321">
        <f t="shared" si="379"/>
        <v>0</v>
      </c>
      <c r="AM250" s="1321">
        <f t="shared" si="379"/>
        <v>0</v>
      </c>
      <c r="AN250" s="1321">
        <f t="shared" si="379"/>
        <v>0</v>
      </c>
      <c r="AO250" s="1321">
        <f t="shared" si="379"/>
        <v>0</v>
      </c>
      <c r="AP250" s="1321">
        <f t="shared" si="379"/>
        <v>0</v>
      </c>
      <c r="AQ250" s="1321">
        <f t="shared" si="379"/>
        <v>0</v>
      </c>
      <c r="AR250" s="1321">
        <f t="shared" si="379"/>
        <v>0</v>
      </c>
      <c r="AS250" s="1321">
        <f t="shared" si="379"/>
        <v>0</v>
      </c>
      <c r="AT250" s="1321">
        <f t="shared" si="379"/>
        <v>0</v>
      </c>
      <c r="AU250" s="1321">
        <f t="shared" si="379"/>
        <v>0</v>
      </c>
      <c r="AV250" s="1321">
        <f t="shared" si="340"/>
        <v>0</v>
      </c>
      <c r="AW250" s="1321"/>
      <c r="AX250" s="1321"/>
      <c r="AY250" s="1321"/>
      <c r="AZ250" s="1321"/>
      <c r="BA250" s="1321"/>
      <c r="BB250" s="1321"/>
      <c r="BC250" s="1321"/>
      <c r="BD250" s="1321"/>
      <c r="BE250" s="1321"/>
      <c r="BF250" s="1321"/>
      <c r="BG250" s="1321"/>
      <c r="BH250" s="1321"/>
      <c r="BI250" s="1321"/>
      <c r="BJ250" s="1321"/>
      <c r="BK250" s="1321"/>
      <c r="BL250" s="1321"/>
      <c r="BM250" s="1321"/>
      <c r="BN250" s="1321"/>
      <c r="BO250" s="1321"/>
      <c r="BP250" s="1321"/>
      <c r="BQ250" s="1321"/>
    </row>
    <row r="251" spans="1:69" s="1322" customFormat="1" ht="12.75">
      <c r="A251" s="1281">
        <v>1830</v>
      </c>
      <c r="B251" s="219" t="s">
        <v>89</v>
      </c>
      <c r="C251" s="1320">
        <f>'I4 BO ASSETS'!J38</f>
        <v>0</v>
      </c>
      <c r="D251" s="1321">
        <f t="shared" si="377"/>
        <v>0</v>
      </c>
      <c r="E251" s="1321">
        <f t="shared" si="377"/>
        <v>0</v>
      </c>
      <c r="F251" s="1321">
        <f t="shared" si="336"/>
        <v>0</v>
      </c>
      <c r="G251" s="1321">
        <f t="shared" ref="G251:Z251" si="380">$D251*G613</f>
        <v>0</v>
      </c>
      <c r="H251" s="1321">
        <f t="shared" si="380"/>
        <v>0</v>
      </c>
      <c r="I251" s="1321">
        <f t="shared" si="380"/>
        <v>0</v>
      </c>
      <c r="J251" s="1321">
        <f t="shared" si="380"/>
        <v>0</v>
      </c>
      <c r="K251" s="1321">
        <f t="shared" si="380"/>
        <v>0</v>
      </c>
      <c r="L251" s="1321">
        <f t="shared" si="380"/>
        <v>0</v>
      </c>
      <c r="M251" s="1321">
        <f t="shared" si="380"/>
        <v>0</v>
      </c>
      <c r="N251" s="1321">
        <f t="shared" si="380"/>
        <v>0</v>
      </c>
      <c r="O251" s="1321">
        <f t="shared" si="380"/>
        <v>0</v>
      </c>
      <c r="P251" s="1321">
        <f t="shared" si="380"/>
        <v>0</v>
      </c>
      <c r="Q251" s="1321">
        <f t="shared" si="380"/>
        <v>0</v>
      </c>
      <c r="R251" s="1321">
        <f t="shared" si="380"/>
        <v>0</v>
      </c>
      <c r="S251" s="1321">
        <f t="shared" si="380"/>
        <v>0</v>
      </c>
      <c r="T251" s="1321">
        <f t="shared" si="380"/>
        <v>0</v>
      </c>
      <c r="U251" s="1321">
        <f t="shared" si="380"/>
        <v>0</v>
      </c>
      <c r="V251" s="1321">
        <f t="shared" si="380"/>
        <v>0</v>
      </c>
      <c r="W251" s="1321">
        <f t="shared" si="380"/>
        <v>0</v>
      </c>
      <c r="X251" s="1321">
        <f t="shared" si="380"/>
        <v>0</v>
      </c>
      <c r="Y251" s="1321">
        <f t="shared" si="380"/>
        <v>0</v>
      </c>
      <c r="Z251" s="1321">
        <f t="shared" si="380"/>
        <v>0</v>
      </c>
      <c r="AA251" s="1321">
        <f t="shared" si="338"/>
        <v>0</v>
      </c>
      <c r="AB251" s="1321">
        <f t="shared" ref="AB251:AU251" si="381">$E251*AB613</f>
        <v>0</v>
      </c>
      <c r="AC251" s="1321">
        <f t="shared" si="381"/>
        <v>0</v>
      </c>
      <c r="AD251" s="1321">
        <f t="shared" si="381"/>
        <v>0</v>
      </c>
      <c r="AE251" s="1321">
        <f t="shared" si="381"/>
        <v>0</v>
      </c>
      <c r="AF251" s="1321">
        <f t="shared" si="381"/>
        <v>0</v>
      </c>
      <c r="AG251" s="1321">
        <f t="shared" si="381"/>
        <v>0</v>
      </c>
      <c r="AH251" s="1321">
        <f t="shared" si="381"/>
        <v>0</v>
      </c>
      <c r="AI251" s="1321">
        <f t="shared" si="381"/>
        <v>0</v>
      </c>
      <c r="AJ251" s="1321">
        <f t="shared" si="381"/>
        <v>0</v>
      </c>
      <c r="AK251" s="1321">
        <f t="shared" si="381"/>
        <v>0</v>
      </c>
      <c r="AL251" s="1321">
        <f t="shared" si="381"/>
        <v>0</v>
      </c>
      <c r="AM251" s="1321">
        <f t="shared" si="381"/>
        <v>0</v>
      </c>
      <c r="AN251" s="1321">
        <f t="shared" si="381"/>
        <v>0</v>
      </c>
      <c r="AO251" s="1321">
        <f t="shared" si="381"/>
        <v>0</v>
      </c>
      <c r="AP251" s="1321">
        <f t="shared" si="381"/>
        <v>0</v>
      </c>
      <c r="AQ251" s="1321">
        <f t="shared" si="381"/>
        <v>0</v>
      </c>
      <c r="AR251" s="1321">
        <f t="shared" si="381"/>
        <v>0</v>
      </c>
      <c r="AS251" s="1321">
        <f t="shared" si="381"/>
        <v>0</v>
      </c>
      <c r="AT251" s="1321">
        <f t="shared" si="381"/>
        <v>0</v>
      </c>
      <c r="AU251" s="1321">
        <f t="shared" si="381"/>
        <v>0</v>
      </c>
      <c r="AV251" s="1321">
        <f t="shared" si="340"/>
        <v>0</v>
      </c>
      <c r="AW251" s="1321"/>
      <c r="AX251" s="1321"/>
      <c r="AY251" s="1321"/>
      <c r="AZ251" s="1321"/>
      <c r="BA251" s="1321"/>
      <c r="BB251" s="1321"/>
      <c r="BC251" s="1321"/>
      <c r="BD251" s="1321"/>
      <c r="BE251" s="1321"/>
      <c r="BF251" s="1321"/>
      <c r="BG251" s="1321"/>
      <c r="BH251" s="1321"/>
      <c r="BI251" s="1321"/>
      <c r="BJ251" s="1321"/>
      <c r="BK251" s="1321"/>
      <c r="BL251" s="1321"/>
      <c r="BM251" s="1321"/>
      <c r="BN251" s="1321"/>
      <c r="BO251" s="1321"/>
      <c r="BP251" s="1321"/>
      <c r="BQ251" s="1321"/>
    </row>
    <row r="252" spans="1:69" s="1322" customFormat="1" ht="25.5">
      <c r="A252" s="1281" t="s">
        <v>831</v>
      </c>
      <c r="B252" s="219" t="s">
        <v>367</v>
      </c>
      <c r="C252" s="1320">
        <f>'I4 BO ASSETS'!J39</f>
        <v>0</v>
      </c>
      <c r="D252" s="1321">
        <f t="shared" si="377"/>
        <v>0</v>
      </c>
      <c r="E252" s="1321">
        <f t="shared" si="377"/>
        <v>0</v>
      </c>
      <c r="F252" s="1321">
        <f t="shared" si="336"/>
        <v>0</v>
      </c>
      <c r="G252" s="1321">
        <f t="shared" ref="G252:Z252" si="382">$D252*G614</f>
        <v>0</v>
      </c>
      <c r="H252" s="1321">
        <f t="shared" si="382"/>
        <v>0</v>
      </c>
      <c r="I252" s="1321">
        <f t="shared" si="382"/>
        <v>0</v>
      </c>
      <c r="J252" s="1321">
        <f t="shared" si="382"/>
        <v>0</v>
      </c>
      <c r="K252" s="1321">
        <f t="shared" si="382"/>
        <v>0</v>
      </c>
      <c r="L252" s="1321">
        <f t="shared" si="382"/>
        <v>0</v>
      </c>
      <c r="M252" s="1321">
        <f t="shared" si="382"/>
        <v>0</v>
      </c>
      <c r="N252" s="1321">
        <f t="shared" si="382"/>
        <v>0</v>
      </c>
      <c r="O252" s="1321">
        <f t="shared" si="382"/>
        <v>0</v>
      </c>
      <c r="P252" s="1321">
        <f t="shared" si="382"/>
        <v>0</v>
      </c>
      <c r="Q252" s="1321">
        <f t="shared" si="382"/>
        <v>0</v>
      </c>
      <c r="R252" s="1321">
        <f t="shared" si="382"/>
        <v>0</v>
      </c>
      <c r="S252" s="1321">
        <f t="shared" si="382"/>
        <v>0</v>
      </c>
      <c r="T252" s="1321">
        <f t="shared" si="382"/>
        <v>0</v>
      </c>
      <c r="U252" s="1321">
        <f t="shared" si="382"/>
        <v>0</v>
      </c>
      <c r="V252" s="1321">
        <f t="shared" si="382"/>
        <v>0</v>
      </c>
      <c r="W252" s="1321">
        <f t="shared" si="382"/>
        <v>0</v>
      </c>
      <c r="X252" s="1321">
        <f t="shared" si="382"/>
        <v>0</v>
      </c>
      <c r="Y252" s="1321">
        <f t="shared" si="382"/>
        <v>0</v>
      </c>
      <c r="Z252" s="1321">
        <f t="shared" si="382"/>
        <v>0</v>
      </c>
      <c r="AA252" s="1321">
        <f t="shared" si="338"/>
        <v>0</v>
      </c>
      <c r="AB252" s="1321">
        <f t="shared" ref="AB252:AU252" si="383">$E252*AB614</f>
        <v>0</v>
      </c>
      <c r="AC252" s="1321">
        <f t="shared" si="383"/>
        <v>0</v>
      </c>
      <c r="AD252" s="1321">
        <f t="shared" si="383"/>
        <v>0</v>
      </c>
      <c r="AE252" s="1321">
        <f t="shared" si="383"/>
        <v>0</v>
      </c>
      <c r="AF252" s="1321">
        <f t="shared" si="383"/>
        <v>0</v>
      </c>
      <c r="AG252" s="1321">
        <f t="shared" si="383"/>
        <v>0</v>
      </c>
      <c r="AH252" s="1321">
        <f t="shared" si="383"/>
        <v>0</v>
      </c>
      <c r="AI252" s="1321">
        <f t="shared" si="383"/>
        <v>0</v>
      </c>
      <c r="AJ252" s="1321">
        <f t="shared" si="383"/>
        <v>0</v>
      </c>
      <c r="AK252" s="1321">
        <f t="shared" si="383"/>
        <v>0</v>
      </c>
      <c r="AL252" s="1321">
        <f t="shared" si="383"/>
        <v>0</v>
      </c>
      <c r="AM252" s="1321">
        <f t="shared" si="383"/>
        <v>0</v>
      </c>
      <c r="AN252" s="1321">
        <f t="shared" si="383"/>
        <v>0</v>
      </c>
      <c r="AO252" s="1321">
        <f t="shared" si="383"/>
        <v>0</v>
      </c>
      <c r="AP252" s="1321">
        <f t="shared" si="383"/>
        <v>0</v>
      </c>
      <c r="AQ252" s="1321">
        <f t="shared" si="383"/>
        <v>0</v>
      </c>
      <c r="AR252" s="1321">
        <f t="shared" si="383"/>
        <v>0</v>
      </c>
      <c r="AS252" s="1321">
        <f t="shared" si="383"/>
        <v>0</v>
      </c>
      <c r="AT252" s="1321">
        <f t="shared" si="383"/>
        <v>0</v>
      </c>
      <c r="AU252" s="1321">
        <f t="shared" si="383"/>
        <v>0</v>
      </c>
      <c r="AV252" s="1321">
        <f t="shared" si="340"/>
        <v>0</v>
      </c>
      <c r="AW252" s="1321"/>
      <c r="AX252" s="1321"/>
      <c r="AY252" s="1321"/>
      <c r="AZ252" s="1321"/>
      <c r="BA252" s="1321"/>
      <c r="BB252" s="1321"/>
      <c r="BC252" s="1321"/>
      <c r="BD252" s="1321"/>
      <c r="BE252" s="1321"/>
      <c r="BF252" s="1321"/>
      <c r="BG252" s="1321"/>
      <c r="BH252" s="1321"/>
      <c r="BI252" s="1321"/>
      <c r="BJ252" s="1321"/>
      <c r="BK252" s="1321"/>
      <c r="BL252" s="1321"/>
      <c r="BM252" s="1321"/>
      <c r="BN252" s="1321"/>
      <c r="BO252" s="1321"/>
      <c r="BP252" s="1321"/>
      <c r="BQ252" s="1321"/>
    </row>
    <row r="253" spans="1:69" s="1322" customFormat="1" ht="12.75">
      <c r="A253" s="1281" t="s">
        <v>832</v>
      </c>
      <c r="B253" s="219" t="s">
        <v>368</v>
      </c>
      <c r="C253" s="1320">
        <f>'I4 BO ASSETS'!J40</f>
        <v>0</v>
      </c>
      <c r="D253" s="1321">
        <f t="shared" si="377"/>
        <v>0</v>
      </c>
      <c r="E253" s="1321">
        <f t="shared" si="377"/>
        <v>0</v>
      </c>
      <c r="F253" s="1321">
        <f t="shared" si="336"/>
        <v>0</v>
      </c>
      <c r="G253" s="1321">
        <f t="shared" ref="G253:Z253" si="384">$D253*G615</f>
        <v>0</v>
      </c>
      <c r="H253" s="1321">
        <f t="shared" si="384"/>
        <v>0</v>
      </c>
      <c r="I253" s="1321">
        <f t="shared" si="384"/>
        <v>0</v>
      </c>
      <c r="J253" s="1321">
        <f t="shared" si="384"/>
        <v>0</v>
      </c>
      <c r="K253" s="1321">
        <f t="shared" si="384"/>
        <v>0</v>
      </c>
      <c r="L253" s="1321">
        <f t="shared" si="384"/>
        <v>0</v>
      </c>
      <c r="M253" s="1321">
        <f t="shared" si="384"/>
        <v>0</v>
      </c>
      <c r="N253" s="1321">
        <f t="shared" si="384"/>
        <v>0</v>
      </c>
      <c r="O253" s="1321">
        <f t="shared" si="384"/>
        <v>0</v>
      </c>
      <c r="P253" s="1321">
        <f t="shared" si="384"/>
        <v>0</v>
      </c>
      <c r="Q253" s="1321">
        <f t="shared" si="384"/>
        <v>0</v>
      </c>
      <c r="R253" s="1321">
        <f t="shared" si="384"/>
        <v>0</v>
      </c>
      <c r="S253" s="1321">
        <f t="shared" si="384"/>
        <v>0</v>
      </c>
      <c r="T253" s="1321">
        <f t="shared" si="384"/>
        <v>0</v>
      </c>
      <c r="U253" s="1321">
        <f t="shared" si="384"/>
        <v>0</v>
      </c>
      <c r="V253" s="1321">
        <f t="shared" si="384"/>
        <v>0</v>
      </c>
      <c r="W253" s="1321">
        <f t="shared" si="384"/>
        <v>0</v>
      </c>
      <c r="X253" s="1321">
        <f t="shared" si="384"/>
        <v>0</v>
      </c>
      <c r="Y253" s="1321">
        <f t="shared" si="384"/>
        <v>0</v>
      </c>
      <c r="Z253" s="1321">
        <f t="shared" si="384"/>
        <v>0</v>
      </c>
      <c r="AA253" s="1321">
        <f t="shared" si="338"/>
        <v>0</v>
      </c>
      <c r="AB253" s="1321">
        <f t="shared" ref="AB253:AU253" si="385">$E253*AB615</f>
        <v>0</v>
      </c>
      <c r="AC253" s="1321">
        <f t="shared" si="385"/>
        <v>0</v>
      </c>
      <c r="AD253" s="1321">
        <f t="shared" si="385"/>
        <v>0</v>
      </c>
      <c r="AE253" s="1321">
        <f t="shared" si="385"/>
        <v>0</v>
      </c>
      <c r="AF253" s="1321">
        <f t="shared" si="385"/>
        <v>0</v>
      </c>
      <c r="AG253" s="1321">
        <f t="shared" si="385"/>
        <v>0</v>
      </c>
      <c r="AH253" s="1321">
        <f t="shared" si="385"/>
        <v>0</v>
      </c>
      <c r="AI253" s="1321">
        <f t="shared" si="385"/>
        <v>0</v>
      </c>
      <c r="AJ253" s="1321">
        <f t="shared" si="385"/>
        <v>0</v>
      </c>
      <c r="AK253" s="1321">
        <f t="shared" si="385"/>
        <v>0</v>
      </c>
      <c r="AL253" s="1321">
        <f t="shared" si="385"/>
        <v>0</v>
      </c>
      <c r="AM253" s="1321">
        <f t="shared" si="385"/>
        <v>0</v>
      </c>
      <c r="AN253" s="1321">
        <f t="shared" si="385"/>
        <v>0</v>
      </c>
      <c r="AO253" s="1321">
        <f t="shared" si="385"/>
        <v>0</v>
      </c>
      <c r="AP253" s="1321">
        <f t="shared" si="385"/>
        <v>0</v>
      </c>
      <c r="AQ253" s="1321">
        <f t="shared" si="385"/>
        <v>0</v>
      </c>
      <c r="AR253" s="1321">
        <f t="shared" si="385"/>
        <v>0</v>
      </c>
      <c r="AS253" s="1321">
        <f t="shared" si="385"/>
        <v>0</v>
      </c>
      <c r="AT253" s="1321">
        <f t="shared" si="385"/>
        <v>0</v>
      </c>
      <c r="AU253" s="1321">
        <f t="shared" si="385"/>
        <v>0</v>
      </c>
      <c r="AV253" s="1321">
        <f t="shared" si="340"/>
        <v>0</v>
      </c>
      <c r="AW253" s="1321"/>
      <c r="AX253" s="1321"/>
      <c r="AY253" s="1321"/>
      <c r="AZ253" s="1321"/>
      <c r="BA253" s="1321"/>
      <c r="BB253" s="1321"/>
      <c r="BC253" s="1321"/>
      <c r="BD253" s="1321"/>
      <c r="BE253" s="1321"/>
      <c r="BF253" s="1321"/>
      <c r="BG253" s="1321"/>
      <c r="BH253" s="1321"/>
      <c r="BI253" s="1321"/>
      <c r="BJ253" s="1321"/>
      <c r="BK253" s="1321"/>
      <c r="BL253" s="1321"/>
      <c r="BM253" s="1321"/>
      <c r="BN253" s="1321"/>
      <c r="BO253" s="1321"/>
      <c r="BP253" s="1321"/>
      <c r="BQ253" s="1321"/>
    </row>
    <row r="254" spans="1:69" s="1322" customFormat="1" ht="12.75">
      <c r="A254" s="1281" t="s">
        <v>833</v>
      </c>
      <c r="B254" s="219" t="s">
        <v>391</v>
      </c>
      <c r="C254" s="1320">
        <f>'I4 BO ASSETS'!J41</f>
        <v>0</v>
      </c>
      <c r="D254" s="1321">
        <f t="shared" si="377"/>
        <v>0</v>
      </c>
      <c r="E254" s="1321">
        <f t="shared" si="377"/>
        <v>0</v>
      </c>
      <c r="F254" s="1321">
        <f t="shared" si="336"/>
        <v>0</v>
      </c>
      <c r="G254" s="1321">
        <f t="shared" ref="G254:Z254" si="386">$D254*G616</f>
        <v>0</v>
      </c>
      <c r="H254" s="1321">
        <f t="shared" si="386"/>
        <v>0</v>
      </c>
      <c r="I254" s="1321">
        <f t="shared" si="386"/>
        <v>0</v>
      </c>
      <c r="J254" s="1321">
        <f t="shared" si="386"/>
        <v>0</v>
      </c>
      <c r="K254" s="1321">
        <f t="shared" si="386"/>
        <v>0</v>
      </c>
      <c r="L254" s="1321">
        <f t="shared" si="386"/>
        <v>0</v>
      </c>
      <c r="M254" s="1321">
        <f t="shared" si="386"/>
        <v>0</v>
      </c>
      <c r="N254" s="1321">
        <f t="shared" si="386"/>
        <v>0</v>
      </c>
      <c r="O254" s="1321">
        <f t="shared" si="386"/>
        <v>0</v>
      </c>
      <c r="P254" s="1321">
        <f t="shared" si="386"/>
        <v>0</v>
      </c>
      <c r="Q254" s="1321">
        <f t="shared" si="386"/>
        <v>0</v>
      </c>
      <c r="R254" s="1321">
        <f t="shared" si="386"/>
        <v>0</v>
      </c>
      <c r="S254" s="1321">
        <f t="shared" si="386"/>
        <v>0</v>
      </c>
      <c r="T254" s="1321">
        <f t="shared" si="386"/>
        <v>0</v>
      </c>
      <c r="U254" s="1321">
        <f t="shared" si="386"/>
        <v>0</v>
      </c>
      <c r="V254" s="1321">
        <f t="shared" si="386"/>
        <v>0</v>
      </c>
      <c r="W254" s="1321">
        <f t="shared" si="386"/>
        <v>0</v>
      </c>
      <c r="X254" s="1321">
        <f t="shared" si="386"/>
        <v>0</v>
      </c>
      <c r="Y254" s="1321">
        <f t="shared" si="386"/>
        <v>0</v>
      </c>
      <c r="Z254" s="1321">
        <f t="shared" si="386"/>
        <v>0</v>
      </c>
      <c r="AA254" s="1321">
        <f t="shared" si="338"/>
        <v>0</v>
      </c>
      <c r="AB254" s="1321">
        <f t="shared" ref="AB254:AU254" si="387">$E254*AB616</f>
        <v>0</v>
      </c>
      <c r="AC254" s="1321">
        <f t="shared" si="387"/>
        <v>0</v>
      </c>
      <c r="AD254" s="1321">
        <f t="shared" si="387"/>
        <v>0</v>
      </c>
      <c r="AE254" s="1321">
        <f t="shared" si="387"/>
        <v>0</v>
      </c>
      <c r="AF254" s="1321">
        <f t="shared" si="387"/>
        <v>0</v>
      </c>
      <c r="AG254" s="1321">
        <f t="shared" si="387"/>
        <v>0</v>
      </c>
      <c r="AH254" s="1321">
        <f t="shared" si="387"/>
        <v>0</v>
      </c>
      <c r="AI254" s="1321">
        <f t="shared" si="387"/>
        <v>0</v>
      </c>
      <c r="AJ254" s="1321">
        <f t="shared" si="387"/>
        <v>0</v>
      </c>
      <c r="AK254" s="1321">
        <f t="shared" si="387"/>
        <v>0</v>
      </c>
      <c r="AL254" s="1321">
        <f t="shared" si="387"/>
        <v>0</v>
      </c>
      <c r="AM254" s="1321">
        <f t="shared" si="387"/>
        <v>0</v>
      </c>
      <c r="AN254" s="1321">
        <f t="shared" si="387"/>
        <v>0</v>
      </c>
      <c r="AO254" s="1321">
        <f t="shared" si="387"/>
        <v>0</v>
      </c>
      <c r="AP254" s="1321">
        <f t="shared" si="387"/>
        <v>0</v>
      </c>
      <c r="AQ254" s="1321">
        <f t="shared" si="387"/>
        <v>0</v>
      </c>
      <c r="AR254" s="1321">
        <f t="shared" si="387"/>
        <v>0</v>
      </c>
      <c r="AS254" s="1321">
        <f t="shared" si="387"/>
        <v>0</v>
      </c>
      <c r="AT254" s="1321">
        <f t="shared" si="387"/>
        <v>0</v>
      </c>
      <c r="AU254" s="1321">
        <f t="shared" si="387"/>
        <v>0</v>
      </c>
      <c r="AV254" s="1321">
        <f t="shared" si="340"/>
        <v>0</v>
      </c>
      <c r="AW254" s="1321"/>
      <c r="AX254" s="1321"/>
      <c r="AY254" s="1321"/>
      <c r="AZ254" s="1321"/>
      <c r="BA254" s="1321"/>
      <c r="BB254" s="1321"/>
      <c r="BC254" s="1321"/>
      <c r="BD254" s="1321"/>
      <c r="BE254" s="1321"/>
      <c r="BF254" s="1321"/>
      <c r="BG254" s="1321"/>
      <c r="BH254" s="1321"/>
      <c r="BI254" s="1321"/>
      <c r="BJ254" s="1321"/>
      <c r="BK254" s="1321"/>
      <c r="BL254" s="1321"/>
      <c r="BM254" s="1321"/>
      <c r="BN254" s="1321"/>
      <c r="BO254" s="1321"/>
      <c r="BP254" s="1321"/>
      <c r="BQ254" s="1321"/>
    </row>
    <row r="255" spans="1:69" s="1322" customFormat="1" ht="12.75">
      <c r="A255" s="1281">
        <v>1835</v>
      </c>
      <c r="B255" s="219" t="s">
        <v>75</v>
      </c>
      <c r="C255" s="1320">
        <f>'I4 BO ASSETS'!J42</f>
        <v>0</v>
      </c>
      <c r="D255" s="1321">
        <f t="shared" si="377"/>
        <v>0</v>
      </c>
      <c r="E255" s="1321">
        <f t="shared" si="377"/>
        <v>0</v>
      </c>
      <c r="F255" s="1321">
        <f t="shared" si="336"/>
        <v>0</v>
      </c>
      <c r="G255" s="1321">
        <f t="shared" ref="G255:Z255" si="388">$D255*G617</f>
        <v>0</v>
      </c>
      <c r="H255" s="1321">
        <f t="shared" si="388"/>
        <v>0</v>
      </c>
      <c r="I255" s="1321">
        <f t="shared" si="388"/>
        <v>0</v>
      </c>
      <c r="J255" s="1321">
        <f t="shared" si="388"/>
        <v>0</v>
      </c>
      <c r="K255" s="1321">
        <f t="shared" si="388"/>
        <v>0</v>
      </c>
      <c r="L255" s="1321">
        <f t="shared" si="388"/>
        <v>0</v>
      </c>
      <c r="M255" s="1321">
        <f t="shared" si="388"/>
        <v>0</v>
      </c>
      <c r="N255" s="1321">
        <f t="shared" si="388"/>
        <v>0</v>
      </c>
      <c r="O255" s="1321">
        <f t="shared" si="388"/>
        <v>0</v>
      </c>
      <c r="P255" s="1321">
        <f t="shared" si="388"/>
        <v>0</v>
      </c>
      <c r="Q255" s="1321">
        <f t="shared" si="388"/>
        <v>0</v>
      </c>
      <c r="R255" s="1321">
        <f t="shared" si="388"/>
        <v>0</v>
      </c>
      <c r="S255" s="1321">
        <f t="shared" si="388"/>
        <v>0</v>
      </c>
      <c r="T255" s="1321">
        <f t="shared" si="388"/>
        <v>0</v>
      </c>
      <c r="U255" s="1321">
        <f t="shared" si="388"/>
        <v>0</v>
      </c>
      <c r="V255" s="1321">
        <f t="shared" si="388"/>
        <v>0</v>
      </c>
      <c r="W255" s="1321">
        <f t="shared" si="388"/>
        <v>0</v>
      </c>
      <c r="X255" s="1321">
        <f t="shared" si="388"/>
        <v>0</v>
      </c>
      <c r="Y255" s="1321">
        <f t="shared" si="388"/>
        <v>0</v>
      </c>
      <c r="Z255" s="1321">
        <f t="shared" si="388"/>
        <v>0</v>
      </c>
      <c r="AA255" s="1321">
        <f t="shared" si="338"/>
        <v>0</v>
      </c>
      <c r="AB255" s="1321">
        <f t="shared" ref="AB255:AU255" si="389">$E255*AB617</f>
        <v>0</v>
      </c>
      <c r="AC255" s="1321">
        <f t="shared" si="389"/>
        <v>0</v>
      </c>
      <c r="AD255" s="1321">
        <f t="shared" si="389"/>
        <v>0</v>
      </c>
      <c r="AE255" s="1321">
        <f t="shared" si="389"/>
        <v>0</v>
      </c>
      <c r="AF255" s="1321">
        <f t="shared" si="389"/>
        <v>0</v>
      </c>
      <c r="AG255" s="1321">
        <f t="shared" si="389"/>
        <v>0</v>
      </c>
      <c r="AH255" s="1321">
        <f t="shared" si="389"/>
        <v>0</v>
      </c>
      <c r="AI255" s="1321">
        <f t="shared" si="389"/>
        <v>0</v>
      </c>
      <c r="AJ255" s="1321">
        <f t="shared" si="389"/>
        <v>0</v>
      </c>
      <c r="AK255" s="1321">
        <f t="shared" si="389"/>
        <v>0</v>
      </c>
      <c r="AL255" s="1321">
        <f t="shared" si="389"/>
        <v>0</v>
      </c>
      <c r="AM255" s="1321">
        <f t="shared" si="389"/>
        <v>0</v>
      </c>
      <c r="AN255" s="1321">
        <f t="shared" si="389"/>
        <v>0</v>
      </c>
      <c r="AO255" s="1321">
        <f t="shared" si="389"/>
        <v>0</v>
      </c>
      <c r="AP255" s="1321">
        <f t="shared" si="389"/>
        <v>0</v>
      </c>
      <c r="AQ255" s="1321">
        <f t="shared" si="389"/>
        <v>0</v>
      </c>
      <c r="AR255" s="1321">
        <f t="shared" si="389"/>
        <v>0</v>
      </c>
      <c r="AS255" s="1321">
        <f t="shared" si="389"/>
        <v>0</v>
      </c>
      <c r="AT255" s="1321">
        <f t="shared" si="389"/>
        <v>0</v>
      </c>
      <c r="AU255" s="1321">
        <f t="shared" si="389"/>
        <v>0</v>
      </c>
      <c r="AV255" s="1321">
        <f t="shared" si="340"/>
        <v>0</v>
      </c>
      <c r="AW255" s="1321"/>
      <c r="AX255" s="1321"/>
      <c r="AY255" s="1321"/>
      <c r="AZ255" s="1321"/>
      <c r="BA255" s="1321"/>
      <c r="BB255" s="1321"/>
      <c r="BC255" s="1321"/>
      <c r="BD255" s="1321"/>
      <c r="BE255" s="1321"/>
      <c r="BF255" s="1321"/>
      <c r="BG255" s="1321"/>
      <c r="BH255" s="1321"/>
      <c r="BI255" s="1321"/>
      <c r="BJ255" s="1321"/>
      <c r="BK255" s="1321"/>
      <c r="BL255" s="1321"/>
      <c r="BM255" s="1321"/>
      <c r="BN255" s="1321"/>
      <c r="BO255" s="1321"/>
      <c r="BP255" s="1321"/>
      <c r="BQ255" s="1321"/>
    </row>
    <row r="256" spans="1:69" s="1322" customFormat="1" ht="25.5">
      <c r="A256" s="1281" t="s">
        <v>834</v>
      </c>
      <c r="B256" s="219" t="s">
        <v>392</v>
      </c>
      <c r="C256" s="1320">
        <f>'I4 BO ASSETS'!J43</f>
        <v>0</v>
      </c>
      <c r="D256" s="1321">
        <f t="shared" si="377"/>
        <v>0</v>
      </c>
      <c r="E256" s="1321">
        <f t="shared" si="377"/>
        <v>0</v>
      </c>
      <c r="F256" s="1321">
        <f t="shared" si="336"/>
        <v>0</v>
      </c>
      <c r="G256" s="1321">
        <f t="shared" ref="G256:Z256" si="390">$D256*G618</f>
        <v>0</v>
      </c>
      <c r="H256" s="1321">
        <f t="shared" si="390"/>
        <v>0</v>
      </c>
      <c r="I256" s="1321">
        <f t="shared" si="390"/>
        <v>0</v>
      </c>
      <c r="J256" s="1321">
        <f t="shared" si="390"/>
        <v>0</v>
      </c>
      <c r="K256" s="1321">
        <f t="shared" si="390"/>
        <v>0</v>
      </c>
      <c r="L256" s="1321">
        <f t="shared" si="390"/>
        <v>0</v>
      </c>
      <c r="M256" s="1321">
        <f t="shared" si="390"/>
        <v>0</v>
      </c>
      <c r="N256" s="1321">
        <f t="shared" si="390"/>
        <v>0</v>
      </c>
      <c r="O256" s="1321">
        <f t="shared" si="390"/>
        <v>0</v>
      </c>
      <c r="P256" s="1321">
        <f t="shared" si="390"/>
        <v>0</v>
      </c>
      <c r="Q256" s="1321">
        <f t="shared" si="390"/>
        <v>0</v>
      </c>
      <c r="R256" s="1321">
        <f t="shared" si="390"/>
        <v>0</v>
      </c>
      <c r="S256" s="1321">
        <f t="shared" si="390"/>
        <v>0</v>
      </c>
      <c r="T256" s="1321">
        <f t="shared" si="390"/>
        <v>0</v>
      </c>
      <c r="U256" s="1321">
        <f t="shared" si="390"/>
        <v>0</v>
      </c>
      <c r="V256" s="1321">
        <f t="shared" si="390"/>
        <v>0</v>
      </c>
      <c r="W256" s="1321">
        <f t="shared" si="390"/>
        <v>0</v>
      </c>
      <c r="X256" s="1321">
        <f t="shared" si="390"/>
        <v>0</v>
      </c>
      <c r="Y256" s="1321">
        <f t="shared" si="390"/>
        <v>0</v>
      </c>
      <c r="Z256" s="1321">
        <f t="shared" si="390"/>
        <v>0</v>
      </c>
      <c r="AA256" s="1321">
        <f t="shared" si="338"/>
        <v>0</v>
      </c>
      <c r="AB256" s="1321">
        <f t="shared" ref="AB256:AU256" si="391">$E256*AB618</f>
        <v>0</v>
      </c>
      <c r="AC256" s="1321">
        <f t="shared" si="391"/>
        <v>0</v>
      </c>
      <c r="AD256" s="1321">
        <f t="shared" si="391"/>
        <v>0</v>
      </c>
      <c r="AE256" s="1321">
        <f t="shared" si="391"/>
        <v>0</v>
      </c>
      <c r="AF256" s="1321">
        <f t="shared" si="391"/>
        <v>0</v>
      </c>
      <c r="AG256" s="1321">
        <f t="shared" si="391"/>
        <v>0</v>
      </c>
      <c r="AH256" s="1321">
        <f t="shared" si="391"/>
        <v>0</v>
      </c>
      <c r="AI256" s="1321">
        <f t="shared" si="391"/>
        <v>0</v>
      </c>
      <c r="AJ256" s="1321">
        <f t="shared" si="391"/>
        <v>0</v>
      </c>
      <c r="AK256" s="1321">
        <f t="shared" si="391"/>
        <v>0</v>
      </c>
      <c r="AL256" s="1321">
        <f t="shared" si="391"/>
        <v>0</v>
      </c>
      <c r="AM256" s="1321">
        <f t="shared" si="391"/>
        <v>0</v>
      </c>
      <c r="AN256" s="1321">
        <f t="shared" si="391"/>
        <v>0</v>
      </c>
      <c r="AO256" s="1321">
        <f t="shared" si="391"/>
        <v>0</v>
      </c>
      <c r="AP256" s="1321">
        <f t="shared" si="391"/>
        <v>0</v>
      </c>
      <c r="AQ256" s="1321">
        <f t="shared" si="391"/>
        <v>0</v>
      </c>
      <c r="AR256" s="1321">
        <f t="shared" si="391"/>
        <v>0</v>
      </c>
      <c r="AS256" s="1321">
        <f t="shared" si="391"/>
        <v>0</v>
      </c>
      <c r="AT256" s="1321">
        <f t="shared" si="391"/>
        <v>0</v>
      </c>
      <c r="AU256" s="1321">
        <f t="shared" si="391"/>
        <v>0</v>
      </c>
      <c r="AV256" s="1321">
        <f t="shared" si="340"/>
        <v>0</v>
      </c>
      <c r="AW256" s="1321"/>
      <c r="AX256" s="1321"/>
      <c r="AY256" s="1321"/>
      <c r="AZ256" s="1321"/>
      <c r="BA256" s="1321"/>
      <c r="BB256" s="1321"/>
      <c r="BC256" s="1321"/>
      <c r="BD256" s="1321"/>
      <c r="BE256" s="1321"/>
      <c r="BF256" s="1321"/>
      <c r="BG256" s="1321"/>
      <c r="BH256" s="1321"/>
      <c r="BI256" s="1321"/>
      <c r="BJ256" s="1321"/>
      <c r="BK256" s="1321"/>
      <c r="BL256" s="1321"/>
      <c r="BM256" s="1321"/>
      <c r="BN256" s="1321"/>
      <c r="BO256" s="1321"/>
      <c r="BP256" s="1321"/>
      <c r="BQ256" s="1321"/>
    </row>
    <row r="257" spans="1:69" s="1322" customFormat="1" ht="25.5">
      <c r="A257" s="1281" t="s">
        <v>835</v>
      </c>
      <c r="B257" s="219" t="s">
        <v>393</v>
      </c>
      <c r="C257" s="1320">
        <f>'I4 BO ASSETS'!J44</f>
        <v>0</v>
      </c>
      <c r="D257" s="1321">
        <f t="shared" si="377"/>
        <v>0</v>
      </c>
      <c r="E257" s="1321">
        <f t="shared" si="377"/>
        <v>0</v>
      </c>
      <c r="F257" s="1321">
        <f t="shared" si="336"/>
        <v>0</v>
      </c>
      <c r="G257" s="1321">
        <f t="shared" ref="G257:Z257" si="392">$D257*G619</f>
        <v>0</v>
      </c>
      <c r="H257" s="1321">
        <f t="shared" si="392"/>
        <v>0</v>
      </c>
      <c r="I257" s="1321">
        <f t="shared" si="392"/>
        <v>0</v>
      </c>
      <c r="J257" s="1321">
        <f t="shared" si="392"/>
        <v>0</v>
      </c>
      <c r="K257" s="1321">
        <f t="shared" si="392"/>
        <v>0</v>
      </c>
      <c r="L257" s="1321">
        <f t="shared" si="392"/>
        <v>0</v>
      </c>
      <c r="M257" s="1321">
        <f t="shared" si="392"/>
        <v>0</v>
      </c>
      <c r="N257" s="1321">
        <f t="shared" si="392"/>
        <v>0</v>
      </c>
      <c r="O257" s="1321">
        <f t="shared" si="392"/>
        <v>0</v>
      </c>
      <c r="P257" s="1321">
        <f t="shared" si="392"/>
        <v>0</v>
      </c>
      <c r="Q257" s="1321">
        <f t="shared" si="392"/>
        <v>0</v>
      </c>
      <c r="R257" s="1321">
        <f t="shared" si="392"/>
        <v>0</v>
      </c>
      <c r="S257" s="1321">
        <f t="shared" si="392"/>
        <v>0</v>
      </c>
      <c r="T257" s="1321">
        <f t="shared" si="392"/>
        <v>0</v>
      </c>
      <c r="U257" s="1321">
        <f t="shared" si="392"/>
        <v>0</v>
      </c>
      <c r="V257" s="1321">
        <f t="shared" si="392"/>
        <v>0</v>
      </c>
      <c r="W257" s="1321">
        <f t="shared" si="392"/>
        <v>0</v>
      </c>
      <c r="X257" s="1321">
        <f t="shared" si="392"/>
        <v>0</v>
      </c>
      <c r="Y257" s="1321">
        <f t="shared" si="392"/>
        <v>0</v>
      </c>
      <c r="Z257" s="1321">
        <f t="shared" si="392"/>
        <v>0</v>
      </c>
      <c r="AA257" s="1321">
        <f t="shared" si="338"/>
        <v>0</v>
      </c>
      <c r="AB257" s="1321">
        <f t="shared" ref="AB257:AU257" si="393">$E257*AB619</f>
        <v>0</v>
      </c>
      <c r="AC257" s="1321">
        <f t="shared" si="393"/>
        <v>0</v>
      </c>
      <c r="AD257" s="1321">
        <f t="shared" si="393"/>
        <v>0</v>
      </c>
      <c r="AE257" s="1321">
        <f t="shared" si="393"/>
        <v>0</v>
      </c>
      <c r="AF257" s="1321">
        <f t="shared" si="393"/>
        <v>0</v>
      </c>
      <c r="AG257" s="1321">
        <f t="shared" si="393"/>
        <v>0</v>
      </c>
      <c r="AH257" s="1321">
        <f t="shared" si="393"/>
        <v>0</v>
      </c>
      <c r="AI257" s="1321">
        <f t="shared" si="393"/>
        <v>0</v>
      </c>
      <c r="AJ257" s="1321">
        <f t="shared" si="393"/>
        <v>0</v>
      </c>
      <c r="AK257" s="1321">
        <f t="shared" si="393"/>
        <v>0</v>
      </c>
      <c r="AL257" s="1321">
        <f t="shared" si="393"/>
        <v>0</v>
      </c>
      <c r="AM257" s="1321">
        <f t="shared" si="393"/>
        <v>0</v>
      </c>
      <c r="AN257" s="1321">
        <f t="shared" si="393"/>
        <v>0</v>
      </c>
      <c r="AO257" s="1321">
        <f t="shared" si="393"/>
        <v>0</v>
      </c>
      <c r="AP257" s="1321">
        <f t="shared" si="393"/>
        <v>0</v>
      </c>
      <c r="AQ257" s="1321">
        <f t="shared" si="393"/>
        <v>0</v>
      </c>
      <c r="AR257" s="1321">
        <f t="shared" si="393"/>
        <v>0</v>
      </c>
      <c r="AS257" s="1321">
        <f t="shared" si="393"/>
        <v>0</v>
      </c>
      <c r="AT257" s="1321">
        <f t="shared" si="393"/>
        <v>0</v>
      </c>
      <c r="AU257" s="1321">
        <f t="shared" si="393"/>
        <v>0</v>
      </c>
      <c r="AV257" s="1321">
        <f t="shared" si="340"/>
        <v>0</v>
      </c>
      <c r="AW257" s="1321"/>
      <c r="AX257" s="1321"/>
      <c r="AY257" s="1321"/>
      <c r="AZ257" s="1321"/>
      <c r="BA257" s="1321"/>
      <c r="BB257" s="1321"/>
      <c r="BC257" s="1321"/>
      <c r="BD257" s="1321"/>
      <c r="BE257" s="1321"/>
      <c r="BF257" s="1321"/>
      <c r="BG257" s="1321"/>
      <c r="BH257" s="1321"/>
      <c r="BI257" s="1321"/>
      <c r="BJ257" s="1321"/>
      <c r="BK257" s="1321"/>
      <c r="BL257" s="1321"/>
      <c r="BM257" s="1321"/>
      <c r="BN257" s="1321"/>
      <c r="BO257" s="1321"/>
      <c r="BP257" s="1321"/>
      <c r="BQ257" s="1321"/>
    </row>
    <row r="258" spans="1:69" s="1322" customFormat="1" ht="25.5">
      <c r="A258" s="1281" t="s">
        <v>836</v>
      </c>
      <c r="B258" s="219" t="s">
        <v>394</v>
      </c>
      <c r="C258" s="1320">
        <f>'I4 BO ASSETS'!J45</f>
        <v>0</v>
      </c>
      <c r="D258" s="1321">
        <f t="shared" si="377"/>
        <v>0</v>
      </c>
      <c r="E258" s="1321">
        <f t="shared" si="377"/>
        <v>0</v>
      </c>
      <c r="F258" s="1321">
        <f t="shared" si="336"/>
        <v>0</v>
      </c>
      <c r="G258" s="1321">
        <f t="shared" ref="G258:Z258" si="394">$D258*G620</f>
        <v>0</v>
      </c>
      <c r="H258" s="1321">
        <f t="shared" si="394"/>
        <v>0</v>
      </c>
      <c r="I258" s="1321">
        <f t="shared" si="394"/>
        <v>0</v>
      </c>
      <c r="J258" s="1321">
        <f t="shared" si="394"/>
        <v>0</v>
      </c>
      <c r="K258" s="1321">
        <f t="shared" si="394"/>
        <v>0</v>
      </c>
      <c r="L258" s="1321">
        <f t="shared" si="394"/>
        <v>0</v>
      </c>
      <c r="M258" s="1321">
        <f t="shared" si="394"/>
        <v>0</v>
      </c>
      <c r="N258" s="1321">
        <f t="shared" si="394"/>
        <v>0</v>
      </c>
      <c r="O258" s="1321">
        <f t="shared" si="394"/>
        <v>0</v>
      </c>
      <c r="P258" s="1321">
        <f t="shared" si="394"/>
        <v>0</v>
      </c>
      <c r="Q258" s="1321">
        <f t="shared" si="394"/>
        <v>0</v>
      </c>
      <c r="R258" s="1321">
        <f t="shared" si="394"/>
        <v>0</v>
      </c>
      <c r="S258" s="1321">
        <f t="shared" si="394"/>
        <v>0</v>
      </c>
      <c r="T258" s="1321">
        <f t="shared" si="394"/>
        <v>0</v>
      </c>
      <c r="U258" s="1321">
        <f t="shared" si="394"/>
        <v>0</v>
      </c>
      <c r="V258" s="1321">
        <f t="shared" si="394"/>
        <v>0</v>
      </c>
      <c r="W258" s="1321">
        <f t="shared" si="394"/>
        <v>0</v>
      </c>
      <c r="X258" s="1321">
        <f t="shared" si="394"/>
        <v>0</v>
      </c>
      <c r="Y258" s="1321">
        <f t="shared" si="394"/>
        <v>0</v>
      </c>
      <c r="Z258" s="1321">
        <f t="shared" si="394"/>
        <v>0</v>
      </c>
      <c r="AA258" s="1321">
        <f t="shared" si="338"/>
        <v>0</v>
      </c>
      <c r="AB258" s="1321">
        <f t="shared" ref="AB258:AU258" si="395">$E258*AB620</f>
        <v>0</v>
      </c>
      <c r="AC258" s="1321">
        <f t="shared" si="395"/>
        <v>0</v>
      </c>
      <c r="AD258" s="1321">
        <f t="shared" si="395"/>
        <v>0</v>
      </c>
      <c r="AE258" s="1321">
        <f t="shared" si="395"/>
        <v>0</v>
      </c>
      <c r="AF258" s="1321">
        <f t="shared" si="395"/>
        <v>0</v>
      </c>
      <c r="AG258" s="1321">
        <f t="shared" si="395"/>
        <v>0</v>
      </c>
      <c r="AH258" s="1321">
        <f t="shared" si="395"/>
        <v>0</v>
      </c>
      <c r="AI258" s="1321">
        <f t="shared" si="395"/>
        <v>0</v>
      </c>
      <c r="AJ258" s="1321">
        <f t="shared" si="395"/>
        <v>0</v>
      </c>
      <c r="AK258" s="1321">
        <f t="shared" si="395"/>
        <v>0</v>
      </c>
      <c r="AL258" s="1321">
        <f t="shared" si="395"/>
        <v>0</v>
      </c>
      <c r="AM258" s="1321">
        <f t="shared" si="395"/>
        <v>0</v>
      </c>
      <c r="AN258" s="1321">
        <f t="shared" si="395"/>
        <v>0</v>
      </c>
      <c r="AO258" s="1321">
        <f t="shared" si="395"/>
        <v>0</v>
      </c>
      <c r="AP258" s="1321">
        <f t="shared" si="395"/>
        <v>0</v>
      </c>
      <c r="AQ258" s="1321">
        <f t="shared" si="395"/>
        <v>0</v>
      </c>
      <c r="AR258" s="1321">
        <f t="shared" si="395"/>
        <v>0</v>
      </c>
      <c r="AS258" s="1321">
        <f t="shared" si="395"/>
        <v>0</v>
      </c>
      <c r="AT258" s="1321">
        <f t="shared" si="395"/>
        <v>0</v>
      </c>
      <c r="AU258" s="1321">
        <f t="shared" si="395"/>
        <v>0</v>
      </c>
      <c r="AV258" s="1321">
        <f t="shared" si="340"/>
        <v>0</v>
      </c>
      <c r="AW258" s="1321"/>
      <c r="AX258" s="1321"/>
      <c r="AY258" s="1321"/>
      <c r="AZ258" s="1321"/>
      <c r="BA258" s="1321"/>
      <c r="BB258" s="1321"/>
      <c r="BC258" s="1321"/>
      <c r="BD258" s="1321"/>
      <c r="BE258" s="1321"/>
      <c r="BF258" s="1321"/>
      <c r="BG258" s="1321"/>
      <c r="BH258" s="1321"/>
      <c r="BI258" s="1321"/>
      <c r="BJ258" s="1321"/>
      <c r="BK258" s="1321"/>
      <c r="BL258" s="1321"/>
      <c r="BM258" s="1321"/>
      <c r="BN258" s="1321"/>
      <c r="BO258" s="1321"/>
      <c r="BP258" s="1321"/>
      <c r="BQ258" s="1321"/>
    </row>
    <row r="259" spans="1:69" s="1322" customFormat="1" ht="12.75">
      <c r="A259" s="1281">
        <v>1840</v>
      </c>
      <c r="B259" s="219" t="s">
        <v>76</v>
      </c>
      <c r="C259" s="1320">
        <f>'I4 BO ASSETS'!J46</f>
        <v>0</v>
      </c>
      <c r="D259" s="1321">
        <f t="shared" si="377"/>
        <v>0</v>
      </c>
      <c r="E259" s="1321">
        <f t="shared" si="377"/>
        <v>0</v>
      </c>
      <c r="F259" s="1321">
        <f t="shared" si="336"/>
        <v>0</v>
      </c>
      <c r="G259" s="1321">
        <f t="shared" ref="G259:Z259" si="396">$D259*G621</f>
        <v>0</v>
      </c>
      <c r="H259" s="1321">
        <f t="shared" si="396"/>
        <v>0</v>
      </c>
      <c r="I259" s="1321">
        <f t="shared" si="396"/>
        <v>0</v>
      </c>
      <c r="J259" s="1321">
        <f t="shared" si="396"/>
        <v>0</v>
      </c>
      <c r="K259" s="1321">
        <f t="shared" si="396"/>
        <v>0</v>
      </c>
      <c r="L259" s="1321">
        <f t="shared" si="396"/>
        <v>0</v>
      </c>
      <c r="M259" s="1321">
        <f t="shared" si="396"/>
        <v>0</v>
      </c>
      <c r="N259" s="1321">
        <f t="shared" si="396"/>
        <v>0</v>
      </c>
      <c r="O259" s="1321">
        <f t="shared" si="396"/>
        <v>0</v>
      </c>
      <c r="P259" s="1321">
        <f t="shared" si="396"/>
        <v>0</v>
      </c>
      <c r="Q259" s="1321">
        <f t="shared" si="396"/>
        <v>0</v>
      </c>
      <c r="R259" s="1321">
        <f t="shared" si="396"/>
        <v>0</v>
      </c>
      <c r="S259" s="1321">
        <f t="shared" si="396"/>
        <v>0</v>
      </c>
      <c r="T259" s="1321">
        <f t="shared" si="396"/>
        <v>0</v>
      </c>
      <c r="U259" s="1321">
        <f t="shared" si="396"/>
        <v>0</v>
      </c>
      <c r="V259" s="1321">
        <f t="shared" si="396"/>
        <v>0</v>
      </c>
      <c r="W259" s="1321">
        <f t="shared" si="396"/>
        <v>0</v>
      </c>
      <c r="X259" s="1321">
        <f t="shared" si="396"/>
        <v>0</v>
      </c>
      <c r="Y259" s="1321">
        <f t="shared" si="396"/>
        <v>0</v>
      </c>
      <c r="Z259" s="1321">
        <f t="shared" si="396"/>
        <v>0</v>
      </c>
      <c r="AA259" s="1321">
        <f t="shared" si="338"/>
        <v>0</v>
      </c>
      <c r="AB259" s="1321">
        <f t="shared" ref="AB259:AU259" si="397">$E259*AB621</f>
        <v>0</v>
      </c>
      <c r="AC259" s="1321">
        <f t="shared" si="397"/>
        <v>0</v>
      </c>
      <c r="AD259" s="1321">
        <f t="shared" si="397"/>
        <v>0</v>
      </c>
      <c r="AE259" s="1321">
        <f t="shared" si="397"/>
        <v>0</v>
      </c>
      <c r="AF259" s="1321">
        <f t="shared" si="397"/>
        <v>0</v>
      </c>
      <c r="AG259" s="1321">
        <f t="shared" si="397"/>
        <v>0</v>
      </c>
      <c r="AH259" s="1321">
        <f t="shared" si="397"/>
        <v>0</v>
      </c>
      <c r="AI259" s="1321">
        <f t="shared" si="397"/>
        <v>0</v>
      </c>
      <c r="AJ259" s="1321">
        <f t="shared" si="397"/>
        <v>0</v>
      </c>
      <c r="AK259" s="1321">
        <f t="shared" si="397"/>
        <v>0</v>
      </c>
      <c r="AL259" s="1321">
        <f t="shared" si="397"/>
        <v>0</v>
      </c>
      <c r="AM259" s="1321">
        <f t="shared" si="397"/>
        <v>0</v>
      </c>
      <c r="AN259" s="1321">
        <f t="shared" si="397"/>
        <v>0</v>
      </c>
      <c r="AO259" s="1321">
        <f t="shared" si="397"/>
        <v>0</v>
      </c>
      <c r="AP259" s="1321">
        <f t="shared" si="397"/>
        <v>0</v>
      </c>
      <c r="AQ259" s="1321">
        <f t="shared" si="397"/>
        <v>0</v>
      </c>
      <c r="AR259" s="1321">
        <f t="shared" si="397"/>
        <v>0</v>
      </c>
      <c r="AS259" s="1321">
        <f t="shared" si="397"/>
        <v>0</v>
      </c>
      <c r="AT259" s="1321">
        <f t="shared" si="397"/>
        <v>0</v>
      </c>
      <c r="AU259" s="1321">
        <f t="shared" si="397"/>
        <v>0</v>
      </c>
      <c r="AV259" s="1321">
        <f t="shared" si="340"/>
        <v>0</v>
      </c>
      <c r="AW259" s="1321"/>
      <c r="AX259" s="1321"/>
      <c r="AY259" s="1321"/>
      <c r="AZ259" s="1321"/>
      <c r="BA259" s="1321"/>
      <c r="BB259" s="1321"/>
      <c r="BC259" s="1321"/>
      <c r="BD259" s="1321"/>
      <c r="BE259" s="1321"/>
      <c r="BF259" s="1321"/>
      <c r="BG259" s="1321"/>
      <c r="BH259" s="1321"/>
      <c r="BI259" s="1321"/>
      <c r="BJ259" s="1321"/>
      <c r="BK259" s="1321"/>
      <c r="BL259" s="1321"/>
      <c r="BM259" s="1321"/>
      <c r="BN259" s="1321"/>
      <c r="BO259" s="1321"/>
      <c r="BP259" s="1321"/>
      <c r="BQ259" s="1321"/>
    </row>
    <row r="260" spans="1:69" s="1322" customFormat="1" ht="12.75">
      <c r="A260" s="1281" t="s">
        <v>837</v>
      </c>
      <c r="B260" s="219" t="s">
        <v>395</v>
      </c>
      <c r="C260" s="1320">
        <f>'I4 BO ASSETS'!J47</f>
        <v>0</v>
      </c>
      <c r="D260" s="1321">
        <f t="shared" si="377"/>
        <v>0</v>
      </c>
      <c r="E260" s="1321">
        <f t="shared" si="377"/>
        <v>0</v>
      </c>
      <c r="F260" s="1321">
        <f t="shared" si="336"/>
        <v>0</v>
      </c>
      <c r="G260" s="1321">
        <f t="shared" ref="G260:Z260" si="398">$D260*G622</f>
        <v>0</v>
      </c>
      <c r="H260" s="1321">
        <f t="shared" si="398"/>
        <v>0</v>
      </c>
      <c r="I260" s="1321">
        <f t="shared" si="398"/>
        <v>0</v>
      </c>
      <c r="J260" s="1321">
        <f t="shared" si="398"/>
        <v>0</v>
      </c>
      <c r="K260" s="1321">
        <f t="shared" si="398"/>
        <v>0</v>
      </c>
      <c r="L260" s="1321">
        <f t="shared" si="398"/>
        <v>0</v>
      </c>
      <c r="M260" s="1321">
        <f t="shared" si="398"/>
        <v>0</v>
      </c>
      <c r="N260" s="1321">
        <f t="shared" si="398"/>
        <v>0</v>
      </c>
      <c r="O260" s="1321">
        <f t="shared" si="398"/>
        <v>0</v>
      </c>
      <c r="P260" s="1321">
        <f t="shared" si="398"/>
        <v>0</v>
      </c>
      <c r="Q260" s="1321">
        <f t="shared" si="398"/>
        <v>0</v>
      </c>
      <c r="R260" s="1321">
        <f t="shared" si="398"/>
        <v>0</v>
      </c>
      <c r="S260" s="1321">
        <f t="shared" si="398"/>
        <v>0</v>
      </c>
      <c r="T260" s="1321">
        <f t="shared" si="398"/>
        <v>0</v>
      </c>
      <c r="U260" s="1321">
        <f t="shared" si="398"/>
        <v>0</v>
      </c>
      <c r="V260" s="1321">
        <f t="shared" si="398"/>
        <v>0</v>
      </c>
      <c r="W260" s="1321">
        <f t="shared" si="398"/>
        <v>0</v>
      </c>
      <c r="X260" s="1321">
        <f t="shared" si="398"/>
        <v>0</v>
      </c>
      <c r="Y260" s="1321">
        <f t="shared" si="398"/>
        <v>0</v>
      </c>
      <c r="Z260" s="1321">
        <f t="shared" si="398"/>
        <v>0</v>
      </c>
      <c r="AA260" s="1321">
        <f t="shared" si="338"/>
        <v>0</v>
      </c>
      <c r="AB260" s="1321">
        <f t="shared" ref="AB260:AU260" si="399">$E260*AB622</f>
        <v>0</v>
      </c>
      <c r="AC260" s="1321">
        <f t="shared" si="399"/>
        <v>0</v>
      </c>
      <c r="AD260" s="1321">
        <f t="shared" si="399"/>
        <v>0</v>
      </c>
      <c r="AE260" s="1321">
        <f t="shared" si="399"/>
        <v>0</v>
      </c>
      <c r="AF260" s="1321">
        <f t="shared" si="399"/>
        <v>0</v>
      </c>
      <c r="AG260" s="1321">
        <f t="shared" si="399"/>
        <v>0</v>
      </c>
      <c r="AH260" s="1321">
        <f t="shared" si="399"/>
        <v>0</v>
      </c>
      <c r="AI260" s="1321">
        <f t="shared" si="399"/>
        <v>0</v>
      </c>
      <c r="AJ260" s="1321">
        <f t="shared" si="399"/>
        <v>0</v>
      </c>
      <c r="AK260" s="1321">
        <f t="shared" si="399"/>
        <v>0</v>
      </c>
      <c r="AL260" s="1321">
        <f t="shared" si="399"/>
        <v>0</v>
      </c>
      <c r="AM260" s="1321">
        <f t="shared" si="399"/>
        <v>0</v>
      </c>
      <c r="AN260" s="1321">
        <f t="shared" si="399"/>
        <v>0</v>
      </c>
      <c r="AO260" s="1321">
        <f t="shared" si="399"/>
        <v>0</v>
      </c>
      <c r="AP260" s="1321">
        <f t="shared" si="399"/>
        <v>0</v>
      </c>
      <c r="AQ260" s="1321">
        <f t="shared" si="399"/>
        <v>0</v>
      </c>
      <c r="AR260" s="1321">
        <f t="shared" si="399"/>
        <v>0</v>
      </c>
      <c r="AS260" s="1321">
        <f t="shared" si="399"/>
        <v>0</v>
      </c>
      <c r="AT260" s="1321">
        <f t="shared" si="399"/>
        <v>0</v>
      </c>
      <c r="AU260" s="1321">
        <f t="shared" si="399"/>
        <v>0</v>
      </c>
      <c r="AV260" s="1321">
        <f t="shared" si="340"/>
        <v>0</v>
      </c>
      <c r="AW260" s="1321"/>
      <c r="AX260" s="1321"/>
      <c r="AY260" s="1321"/>
      <c r="AZ260" s="1321"/>
      <c r="BA260" s="1321"/>
      <c r="BB260" s="1321"/>
      <c r="BC260" s="1321"/>
      <c r="BD260" s="1321"/>
      <c r="BE260" s="1321"/>
      <c r="BF260" s="1321"/>
      <c r="BG260" s="1321"/>
      <c r="BH260" s="1321"/>
      <c r="BI260" s="1321"/>
      <c r="BJ260" s="1321"/>
      <c r="BK260" s="1321"/>
      <c r="BL260" s="1321"/>
      <c r="BM260" s="1321"/>
      <c r="BN260" s="1321"/>
      <c r="BO260" s="1321"/>
      <c r="BP260" s="1321"/>
      <c r="BQ260" s="1321"/>
    </row>
    <row r="261" spans="1:69" s="1322" customFormat="1" ht="12.75">
      <c r="A261" s="1281" t="s">
        <v>838</v>
      </c>
      <c r="B261" s="219" t="s">
        <v>396</v>
      </c>
      <c r="C261" s="1320">
        <f>'I4 BO ASSETS'!J48</f>
        <v>0</v>
      </c>
      <c r="D261" s="1321">
        <f t="shared" si="377"/>
        <v>0</v>
      </c>
      <c r="E261" s="1321">
        <f t="shared" si="377"/>
        <v>0</v>
      </c>
      <c r="F261" s="1321">
        <f t="shared" si="336"/>
        <v>0</v>
      </c>
      <c r="G261" s="1321">
        <f t="shared" ref="G261:Z261" si="400">$D261*G623</f>
        <v>0</v>
      </c>
      <c r="H261" s="1321">
        <f t="shared" si="400"/>
        <v>0</v>
      </c>
      <c r="I261" s="1321">
        <f t="shared" si="400"/>
        <v>0</v>
      </c>
      <c r="J261" s="1321">
        <f t="shared" si="400"/>
        <v>0</v>
      </c>
      <c r="K261" s="1321">
        <f t="shared" si="400"/>
        <v>0</v>
      </c>
      <c r="L261" s="1321">
        <f t="shared" si="400"/>
        <v>0</v>
      </c>
      <c r="M261" s="1321">
        <f t="shared" si="400"/>
        <v>0</v>
      </c>
      <c r="N261" s="1321">
        <f t="shared" si="400"/>
        <v>0</v>
      </c>
      <c r="O261" s="1321">
        <f t="shared" si="400"/>
        <v>0</v>
      </c>
      <c r="P261" s="1321">
        <f t="shared" si="400"/>
        <v>0</v>
      </c>
      <c r="Q261" s="1321">
        <f t="shared" si="400"/>
        <v>0</v>
      </c>
      <c r="R261" s="1321">
        <f t="shared" si="400"/>
        <v>0</v>
      </c>
      <c r="S261" s="1321">
        <f t="shared" si="400"/>
        <v>0</v>
      </c>
      <c r="T261" s="1321">
        <f t="shared" si="400"/>
        <v>0</v>
      </c>
      <c r="U261" s="1321">
        <f t="shared" si="400"/>
        <v>0</v>
      </c>
      <c r="V261" s="1321">
        <f t="shared" si="400"/>
        <v>0</v>
      </c>
      <c r="W261" s="1321">
        <f t="shared" si="400"/>
        <v>0</v>
      </c>
      <c r="X261" s="1321">
        <f t="shared" si="400"/>
        <v>0</v>
      </c>
      <c r="Y261" s="1321">
        <f t="shared" si="400"/>
        <v>0</v>
      </c>
      <c r="Z261" s="1321">
        <f t="shared" si="400"/>
        <v>0</v>
      </c>
      <c r="AA261" s="1321">
        <f t="shared" si="338"/>
        <v>0</v>
      </c>
      <c r="AB261" s="1321">
        <f t="shared" ref="AB261:AU261" si="401">$E261*AB623</f>
        <v>0</v>
      </c>
      <c r="AC261" s="1321">
        <f t="shared" si="401"/>
        <v>0</v>
      </c>
      <c r="AD261" s="1321">
        <f t="shared" si="401"/>
        <v>0</v>
      </c>
      <c r="AE261" s="1321">
        <f t="shared" si="401"/>
        <v>0</v>
      </c>
      <c r="AF261" s="1321">
        <f t="shared" si="401"/>
        <v>0</v>
      </c>
      <c r="AG261" s="1321">
        <f t="shared" si="401"/>
        <v>0</v>
      </c>
      <c r="AH261" s="1321">
        <f t="shared" si="401"/>
        <v>0</v>
      </c>
      <c r="AI261" s="1321">
        <f t="shared" si="401"/>
        <v>0</v>
      </c>
      <c r="AJ261" s="1321">
        <f t="shared" si="401"/>
        <v>0</v>
      </c>
      <c r="AK261" s="1321">
        <f t="shared" si="401"/>
        <v>0</v>
      </c>
      <c r="AL261" s="1321">
        <f t="shared" si="401"/>
        <v>0</v>
      </c>
      <c r="AM261" s="1321">
        <f t="shared" si="401"/>
        <v>0</v>
      </c>
      <c r="AN261" s="1321">
        <f t="shared" si="401"/>
        <v>0</v>
      </c>
      <c r="AO261" s="1321">
        <f t="shared" si="401"/>
        <v>0</v>
      </c>
      <c r="AP261" s="1321">
        <f t="shared" si="401"/>
        <v>0</v>
      </c>
      <c r="AQ261" s="1321">
        <f t="shared" si="401"/>
        <v>0</v>
      </c>
      <c r="AR261" s="1321">
        <f t="shared" si="401"/>
        <v>0</v>
      </c>
      <c r="AS261" s="1321">
        <f t="shared" si="401"/>
        <v>0</v>
      </c>
      <c r="AT261" s="1321">
        <f t="shared" si="401"/>
        <v>0</v>
      </c>
      <c r="AU261" s="1321">
        <f t="shared" si="401"/>
        <v>0</v>
      </c>
      <c r="AV261" s="1321">
        <f t="shared" si="340"/>
        <v>0</v>
      </c>
      <c r="AW261" s="1321"/>
      <c r="AX261" s="1321"/>
      <c r="AY261" s="1321"/>
      <c r="AZ261" s="1321"/>
      <c r="BA261" s="1321"/>
      <c r="BB261" s="1321"/>
      <c r="BC261" s="1321"/>
      <c r="BD261" s="1321"/>
      <c r="BE261" s="1321"/>
      <c r="BF261" s="1321"/>
      <c r="BG261" s="1321"/>
      <c r="BH261" s="1321"/>
      <c r="BI261" s="1321"/>
      <c r="BJ261" s="1321"/>
      <c r="BK261" s="1321"/>
      <c r="BL261" s="1321"/>
      <c r="BM261" s="1321"/>
      <c r="BN261" s="1321"/>
      <c r="BO261" s="1321"/>
      <c r="BP261" s="1321"/>
      <c r="BQ261" s="1321"/>
    </row>
    <row r="262" spans="1:69" s="1322" customFormat="1" ht="12.75">
      <c r="A262" s="1281" t="s">
        <v>839</v>
      </c>
      <c r="B262" s="219" t="s">
        <v>397</v>
      </c>
      <c r="C262" s="1320">
        <f>'I4 BO ASSETS'!J49</f>
        <v>0</v>
      </c>
      <c r="D262" s="1321">
        <f t="shared" si="377"/>
        <v>0</v>
      </c>
      <c r="E262" s="1321">
        <f t="shared" si="377"/>
        <v>0</v>
      </c>
      <c r="F262" s="1321">
        <f t="shared" si="336"/>
        <v>0</v>
      </c>
      <c r="G262" s="1321">
        <f t="shared" ref="G262:Z262" si="402">$D262*G624</f>
        <v>0</v>
      </c>
      <c r="H262" s="1321">
        <f t="shared" si="402"/>
        <v>0</v>
      </c>
      <c r="I262" s="1321">
        <f t="shared" si="402"/>
        <v>0</v>
      </c>
      <c r="J262" s="1321">
        <f t="shared" si="402"/>
        <v>0</v>
      </c>
      <c r="K262" s="1321">
        <f t="shared" si="402"/>
        <v>0</v>
      </c>
      <c r="L262" s="1321">
        <f t="shared" si="402"/>
        <v>0</v>
      </c>
      <c r="M262" s="1321">
        <f t="shared" si="402"/>
        <v>0</v>
      </c>
      <c r="N262" s="1321">
        <f t="shared" si="402"/>
        <v>0</v>
      </c>
      <c r="O262" s="1321">
        <f t="shared" si="402"/>
        <v>0</v>
      </c>
      <c r="P262" s="1321">
        <f t="shared" si="402"/>
        <v>0</v>
      </c>
      <c r="Q262" s="1321">
        <f t="shared" si="402"/>
        <v>0</v>
      </c>
      <c r="R262" s="1321">
        <f t="shared" si="402"/>
        <v>0</v>
      </c>
      <c r="S262" s="1321">
        <f t="shared" si="402"/>
        <v>0</v>
      </c>
      <c r="T262" s="1321">
        <f t="shared" si="402"/>
        <v>0</v>
      </c>
      <c r="U262" s="1321">
        <f t="shared" si="402"/>
        <v>0</v>
      </c>
      <c r="V262" s="1321">
        <f t="shared" si="402"/>
        <v>0</v>
      </c>
      <c r="W262" s="1321">
        <f t="shared" si="402"/>
        <v>0</v>
      </c>
      <c r="X262" s="1321">
        <f t="shared" si="402"/>
        <v>0</v>
      </c>
      <c r="Y262" s="1321">
        <f t="shared" si="402"/>
        <v>0</v>
      </c>
      <c r="Z262" s="1321">
        <f t="shared" si="402"/>
        <v>0</v>
      </c>
      <c r="AA262" s="1321">
        <f t="shared" si="338"/>
        <v>0</v>
      </c>
      <c r="AB262" s="1321">
        <f t="shared" ref="AB262:AU262" si="403">$E262*AB624</f>
        <v>0</v>
      </c>
      <c r="AC262" s="1321">
        <f t="shared" si="403"/>
        <v>0</v>
      </c>
      <c r="AD262" s="1321">
        <f t="shared" si="403"/>
        <v>0</v>
      </c>
      <c r="AE262" s="1321">
        <f t="shared" si="403"/>
        <v>0</v>
      </c>
      <c r="AF262" s="1321">
        <f t="shared" si="403"/>
        <v>0</v>
      </c>
      <c r="AG262" s="1321">
        <f t="shared" si="403"/>
        <v>0</v>
      </c>
      <c r="AH262" s="1321">
        <f t="shared" si="403"/>
        <v>0</v>
      </c>
      <c r="AI262" s="1321">
        <f t="shared" si="403"/>
        <v>0</v>
      </c>
      <c r="AJ262" s="1321">
        <f t="shared" si="403"/>
        <v>0</v>
      </c>
      <c r="AK262" s="1321">
        <f t="shared" si="403"/>
        <v>0</v>
      </c>
      <c r="AL262" s="1321">
        <f t="shared" si="403"/>
        <v>0</v>
      </c>
      <c r="AM262" s="1321">
        <f t="shared" si="403"/>
        <v>0</v>
      </c>
      <c r="AN262" s="1321">
        <f t="shared" si="403"/>
        <v>0</v>
      </c>
      <c r="AO262" s="1321">
        <f t="shared" si="403"/>
        <v>0</v>
      </c>
      <c r="AP262" s="1321">
        <f t="shared" si="403"/>
        <v>0</v>
      </c>
      <c r="AQ262" s="1321">
        <f t="shared" si="403"/>
        <v>0</v>
      </c>
      <c r="AR262" s="1321">
        <f t="shared" si="403"/>
        <v>0</v>
      </c>
      <c r="AS262" s="1321">
        <f t="shared" si="403"/>
        <v>0</v>
      </c>
      <c r="AT262" s="1321">
        <f t="shared" si="403"/>
        <v>0</v>
      </c>
      <c r="AU262" s="1321">
        <f t="shared" si="403"/>
        <v>0</v>
      </c>
      <c r="AV262" s="1321">
        <f t="shared" si="340"/>
        <v>0</v>
      </c>
      <c r="AW262" s="1321"/>
      <c r="AX262" s="1321"/>
      <c r="AY262" s="1321"/>
      <c r="AZ262" s="1321"/>
      <c r="BA262" s="1321"/>
      <c r="BB262" s="1321"/>
      <c r="BC262" s="1321"/>
      <c r="BD262" s="1321"/>
      <c r="BE262" s="1321"/>
      <c r="BF262" s="1321"/>
      <c r="BG262" s="1321"/>
      <c r="BH262" s="1321"/>
      <c r="BI262" s="1321"/>
      <c r="BJ262" s="1321"/>
      <c r="BK262" s="1321"/>
      <c r="BL262" s="1321"/>
      <c r="BM262" s="1321"/>
      <c r="BN262" s="1321"/>
      <c r="BO262" s="1321"/>
      <c r="BP262" s="1321"/>
      <c r="BQ262" s="1321"/>
    </row>
    <row r="263" spans="1:69" s="1322" customFormat="1" ht="12.75">
      <c r="A263" s="1281">
        <v>1845</v>
      </c>
      <c r="B263" s="219" t="s">
        <v>84</v>
      </c>
      <c r="C263" s="1320">
        <f>'I4 BO ASSETS'!J50</f>
        <v>0</v>
      </c>
      <c r="D263" s="1321">
        <f t="shared" si="377"/>
        <v>0</v>
      </c>
      <c r="E263" s="1321">
        <f t="shared" si="377"/>
        <v>0</v>
      </c>
      <c r="F263" s="1321">
        <f t="shared" si="336"/>
        <v>0</v>
      </c>
      <c r="G263" s="1321">
        <f t="shared" ref="G263:Z263" si="404">$D263*G625</f>
        <v>0</v>
      </c>
      <c r="H263" s="1321">
        <f t="shared" si="404"/>
        <v>0</v>
      </c>
      <c r="I263" s="1321">
        <f t="shared" si="404"/>
        <v>0</v>
      </c>
      <c r="J263" s="1321">
        <f t="shared" si="404"/>
        <v>0</v>
      </c>
      <c r="K263" s="1321">
        <f t="shared" si="404"/>
        <v>0</v>
      </c>
      <c r="L263" s="1321">
        <f t="shared" si="404"/>
        <v>0</v>
      </c>
      <c r="M263" s="1321">
        <f t="shared" si="404"/>
        <v>0</v>
      </c>
      <c r="N263" s="1321">
        <f t="shared" si="404"/>
        <v>0</v>
      </c>
      <c r="O263" s="1321">
        <f t="shared" si="404"/>
        <v>0</v>
      </c>
      <c r="P263" s="1321">
        <f t="shared" si="404"/>
        <v>0</v>
      </c>
      <c r="Q263" s="1321">
        <f t="shared" si="404"/>
        <v>0</v>
      </c>
      <c r="R263" s="1321">
        <f t="shared" si="404"/>
        <v>0</v>
      </c>
      <c r="S263" s="1321">
        <f t="shared" si="404"/>
        <v>0</v>
      </c>
      <c r="T263" s="1321">
        <f t="shared" si="404"/>
        <v>0</v>
      </c>
      <c r="U263" s="1321">
        <f t="shared" si="404"/>
        <v>0</v>
      </c>
      <c r="V263" s="1321">
        <f t="shared" si="404"/>
        <v>0</v>
      </c>
      <c r="W263" s="1321">
        <f t="shared" si="404"/>
        <v>0</v>
      </c>
      <c r="X263" s="1321">
        <f t="shared" si="404"/>
        <v>0</v>
      </c>
      <c r="Y263" s="1321">
        <f t="shared" si="404"/>
        <v>0</v>
      </c>
      <c r="Z263" s="1321">
        <f t="shared" si="404"/>
        <v>0</v>
      </c>
      <c r="AA263" s="1321">
        <f t="shared" si="338"/>
        <v>0</v>
      </c>
      <c r="AB263" s="1321">
        <f t="shared" ref="AB263:AU263" si="405">$E263*AB625</f>
        <v>0</v>
      </c>
      <c r="AC263" s="1321">
        <f t="shared" si="405"/>
        <v>0</v>
      </c>
      <c r="AD263" s="1321">
        <f t="shared" si="405"/>
        <v>0</v>
      </c>
      <c r="AE263" s="1321">
        <f t="shared" si="405"/>
        <v>0</v>
      </c>
      <c r="AF263" s="1321">
        <f t="shared" si="405"/>
        <v>0</v>
      </c>
      <c r="AG263" s="1321">
        <f t="shared" si="405"/>
        <v>0</v>
      </c>
      <c r="AH263" s="1321">
        <f t="shared" si="405"/>
        <v>0</v>
      </c>
      <c r="AI263" s="1321">
        <f t="shared" si="405"/>
        <v>0</v>
      </c>
      <c r="AJ263" s="1321">
        <f t="shared" si="405"/>
        <v>0</v>
      </c>
      <c r="AK263" s="1321">
        <f t="shared" si="405"/>
        <v>0</v>
      </c>
      <c r="AL263" s="1321">
        <f t="shared" si="405"/>
        <v>0</v>
      </c>
      <c r="AM263" s="1321">
        <f t="shared" si="405"/>
        <v>0</v>
      </c>
      <c r="AN263" s="1321">
        <f t="shared" si="405"/>
        <v>0</v>
      </c>
      <c r="AO263" s="1321">
        <f t="shared" si="405"/>
        <v>0</v>
      </c>
      <c r="AP263" s="1321">
        <f t="shared" si="405"/>
        <v>0</v>
      </c>
      <c r="AQ263" s="1321">
        <f t="shared" si="405"/>
        <v>0</v>
      </c>
      <c r="AR263" s="1321">
        <f t="shared" si="405"/>
        <v>0</v>
      </c>
      <c r="AS263" s="1321">
        <f t="shared" si="405"/>
        <v>0</v>
      </c>
      <c r="AT263" s="1321">
        <f t="shared" si="405"/>
        <v>0</v>
      </c>
      <c r="AU263" s="1321">
        <f t="shared" si="405"/>
        <v>0</v>
      </c>
      <c r="AV263" s="1321">
        <f t="shared" si="340"/>
        <v>0</v>
      </c>
      <c r="AW263" s="1321"/>
      <c r="AX263" s="1321"/>
      <c r="AY263" s="1321"/>
      <c r="AZ263" s="1321"/>
      <c r="BA263" s="1321"/>
      <c r="BB263" s="1321"/>
      <c r="BC263" s="1321"/>
      <c r="BD263" s="1321"/>
      <c r="BE263" s="1321"/>
      <c r="BF263" s="1321"/>
      <c r="BG263" s="1321"/>
      <c r="BH263" s="1321"/>
      <c r="BI263" s="1321"/>
      <c r="BJ263" s="1321"/>
      <c r="BK263" s="1321"/>
      <c r="BL263" s="1321"/>
      <c r="BM263" s="1321"/>
      <c r="BN263" s="1321"/>
      <c r="BO263" s="1321"/>
      <c r="BP263" s="1321"/>
      <c r="BQ263" s="1321"/>
    </row>
    <row r="264" spans="1:69" s="1322" customFormat="1" ht="25.5">
      <c r="A264" s="1281" t="s">
        <v>840</v>
      </c>
      <c r="B264" s="219" t="s">
        <v>398</v>
      </c>
      <c r="C264" s="1320">
        <f>'I4 BO ASSETS'!J51</f>
        <v>0</v>
      </c>
      <c r="D264" s="1321">
        <f t="shared" si="377"/>
        <v>0</v>
      </c>
      <c r="E264" s="1321">
        <f t="shared" si="377"/>
        <v>0</v>
      </c>
      <c r="F264" s="1321">
        <f t="shared" si="336"/>
        <v>0</v>
      </c>
      <c r="G264" s="1321">
        <f t="shared" ref="G264:Z264" si="406">$D264*G626</f>
        <v>0</v>
      </c>
      <c r="H264" s="1321">
        <f t="shared" si="406"/>
        <v>0</v>
      </c>
      <c r="I264" s="1321">
        <f t="shared" si="406"/>
        <v>0</v>
      </c>
      <c r="J264" s="1321">
        <f t="shared" si="406"/>
        <v>0</v>
      </c>
      <c r="K264" s="1321">
        <f t="shared" si="406"/>
        <v>0</v>
      </c>
      <c r="L264" s="1321">
        <f t="shared" si="406"/>
        <v>0</v>
      </c>
      <c r="M264" s="1321">
        <f t="shared" si="406"/>
        <v>0</v>
      </c>
      <c r="N264" s="1321">
        <f t="shared" si="406"/>
        <v>0</v>
      </c>
      <c r="O264" s="1321">
        <f t="shared" si="406"/>
        <v>0</v>
      </c>
      <c r="P264" s="1321">
        <f t="shared" si="406"/>
        <v>0</v>
      </c>
      <c r="Q264" s="1321">
        <f t="shared" si="406"/>
        <v>0</v>
      </c>
      <c r="R264" s="1321">
        <f t="shared" si="406"/>
        <v>0</v>
      </c>
      <c r="S264" s="1321">
        <f t="shared" si="406"/>
        <v>0</v>
      </c>
      <c r="T264" s="1321">
        <f t="shared" si="406"/>
        <v>0</v>
      </c>
      <c r="U264" s="1321">
        <f t="shared" si="406"/>
        <v>0</v>
      </c>
      <c r="V264" s="1321">
        <f t="shared" si="406"/>
        <v>0</v>
      </c>
      <c r="W264" s="1321">
        <f t="shared" si="406"/>
        <v>0</v>
      </c>
      <c r="X264" s="1321">
        <f t="shared" si="406"/>
        <v>0</v>
      </c>
      <c r="Y264" s="1321">
        <f t="shared" si="406"/>
        <v>0</v>
      </c>
      <c r="Z264" s="1321">
        <f t="shared" si="406"/>
        <v>0</v>
      </c>
      <c r="AA264" s="1321">
        <f t="shared" si="338"/>
        <v>0</v>
      </c>
      <c r="AB264" s="1321">
        <f t="shared" ref="AB264:AU264" si="407">$E264*AB626</f>
        <v>0</v>
      </c>
      <c r="AC264" s="1321">
        <f t="shared" si="407"/>
        <v>0</v>
      </c>
      <c r="AD264" s="1321">
        <f t="shared" si="407"/>
        <v>0</v>
      </c>
      <c r="AE264" s="1321">
        <f t="shared" si="407"/>
        <v>0</v>
      </c>
      <c r="AF264" s="1321">
        <f t="shared" si="407"/>
        <v>0</v>
      </c>
      <c r="AG264" s="1321">
        <f t="shared" si="407"/>
        <v>0</v>
      </c>
      <c r="AH264" s="1321">
        <f t="shared" si="407"/>
        <v>0</v>
      </c>
      <c r="AI264" s="1321">
        <f t="shared" si="407"/>
        <v>0</v>
      </c>
      <c r="AJ264" s="1321">
        <f t="shared" si="407"/>
        <v>0</v>
      </c>
      <c r="AK264" s="1321">
        <f t="shared" si="407"/>
        <v>0</v>
      </c>
      <c r="AL264" s="1321">
        <f t="shared" si="407"/>
        <v>0</v>
      </c>
      <c r="AM264" s="1321">
        <f t="shared" si="407"/>
        <v>0</v>
      </c>
      <c r="AN264" s="1321">
        <f t="shared" si="407"/>
        <v>0</v>
      </c>
      <c r="AO264" s="1321">
        <f t="shared" si="407"/>
        <v>0</v>
      </c>
      <c r="AP264" s="1321">
        <f t="shared" si="407"/>
        <v>0</v>
      </c>
      <c r="AQ264" s="1321">
        <f t="shared" si="407"/>
        <v>0</v>
      </c>
      <c r="AR264" s="1321">
        <f t="shared" si="407"/>
        <v>0</v>
      </c>
      <c r="AS264" s="1321">
        <f t="shared" si="407"/>
        <v>0</v>
      </c>
      <c r="AT264" s="1321">
        <f t="shared" si="407"/>
        <v>0</v>
      </c>
      <c r="AU264" s="1321">
        <f t="shared" si="407"/>
        <v>0</v>
      </c>
      <c r="AV264" s="1321">
        <f t="shared" si="340"/>
        <v>0</v>
      </c>
      <c r="AW264" s="1321"/>
      <c r="AX264" s="1321"/>
      <c r="AY264" s="1321"/>
      <c r="AZ264" s="1321"/>
      <c r="BA264" s="1321"/>
      <c r="BB264" s="1321"/>
      <c r="BC264" s="1321"/>
      <c r="BD264" s="1321"/>
      <c r="BE264" s="1321"/>
      <c r="BF264" s="1321"/>
      <c r="BG264" s="1321"/>
      <c r="BH264" s="1321"/>
      <c r="BI264" s="1321"/>
      <c r="BJ264" s="1321"/>
      <c r="BK264" s="1321"/>
      <c r="BL264" s="1321"/>
      <c r="BM264" s="1321"/>
      <c r="BN264" s="1321"/>
      <c r="BO264" s="1321"/>
      <c r="BP264" s="1321"/>
      <c r="BQ264" s="1321"/>
    </row>
    <row r="265" spans="1:69" s="1322" customFormat="1" ht="25.5">
      <c r="A265" s="1281" t="s">
        <v>841</v>
      </c>
      <c r="B265" s="219" t="s">
        <v>399</v>
      </c>
      <c r="C265" s="1320">
        <f>'I4 BO ASSETS'!J52</f>
        <v>0</v>
      </c>
      <c r="D265" s="1321">
        <f t="shared" si="377"/>
        <v>0</v>
      </c>
      <c r="E265" s="1321">
        <f t="shared" si="377"/>
        <v>0</v>
      </c>
      <c r="F265" s="1321">
        <f t="shared" si="336"/>
        <v>0</v>
      </c>
      <c r="G265" s="1321">
        <f t="shared" ref="G265:Z265" si="408">$D265*G627</f>
        <v>0</v>
      </c>
      <c r="H265" s="1321">
        <f t="shared" si="408"/>
        <v>0</v>
      </c>
      <c r="I265" s="1321">
        <f t="shared" si="408"/>
        <v>0</v>
      </c>
      <c r="J265" s="1321">
        <f t="shared" si="408"/>
        <v>0</v>
      </c>
      <c r="K265" s="1321">
        <f t="shared" si="408"/>
        <v>0</v>
      </c>
      <c r="L265" s="1321">
        <f t="shared" si="408"/>
        <v>0</v>
      </c>
      <c r="M265" s="1321">
        <f t="shared" si="408"/>
        <v>0</v>
      </c>
      <c r="N265" s="1321">
        <f t="shared" si="408"/>
        <v>0</v>
      </c>
      <c r="O265" s="1321">
        <f t="shared" si="408"/>
        <v>0</v>
      </c>
      <c r="P265" s="1321">
        <f t="shared" si="408"/>
        <v>0</v>
      </c>
      <c r="Q265" s="1321">
        <f t="shared" si="408"/>
        <v>0</v>
      </c>
      <c r="R265" s="1321">
        <f t="shared" si="408"/>
        <v>0</v>
      </c>
      <c r="S265" s="1321">
        <f t="shared" si="408"/>
        <v>0</v>
      </c>
      <c r="T265" s="1321">
        <f t="shared" si="408"/>
        <v>0</v>
      </c>
      <c r="U265" s="1321">
        <f t="shared" si="408"/>
        <v>0</v>
      </c>
      <c r="V265" s="1321">
        <f t="shared" si="408"/>
        <v>0</v>
      </c>
      <c r="W265" s="1321">
        <f t="shared" si="408"/>
        <v>0</v>
      </c>
      <c r="X265" s="1321">
        <f t="shared" si="408"/>
        <v>0</v>
      </c>
      <c r="Y265" s="1321">
        <f t="shared" si="408"/>
        <v>0</v>
      </c>
      <c r="Z265" s="1321">
        <f t="shared" si="408"/>
        <v>0</v>
      </c>
      <c r="AA265" s="1321">
        <f t="shared" si="338"/>
        <v>0</v>
      </c>
      <c r="AB265" s="1321">
        <f t="shared" ref="AB265:AU265" si="409">$E265*AB627</f>
        <v>0</v>
      </c>
      <c r="AC265" s="1321">
        <f t="shared" si="409"/>
        <v>0</v>
      </c>
      <c r="AD265" s="1321">
        <f t="shared" si="409"/>
        <v>0</v>
      </c>
      <c r="AE265" s="1321">
        <f t="shared" si="409"/>
        <v>0</v>
      </c>
      <c r="AF265" s="1321">
        <f t="shared" si="409"/>
        <v>0</v>
      </c>
      <c r="AG265" s="1321">
        <f t="shared" si="409"/>
        <v>0</v>
      </c>
      <c r="AH265" s="1321">
        <f t="shared" si="409"/>
        <v>0</v>
      </c>
      <c r="AI265" s="1321">
        <f t="shared" si="409"/>
        <v>0</v>
      </c>
      <c r="AJ265" s="1321">
        <f t="shared" si="409"/>
        <v>0</v>
      </c>
      <c r="AK265" s="1321">
        <f t="shared" si="409"/>
        <v>0</v>
      </c>
      <c r="AL265" s="1321">
        <f t="shared" si="409"/>
        <v>0</v>
      </c>
      <c r="AM265" s="1321">
        <f t="shared" si="409"/>
        <v>0</v>
      </c>
      <c r="AN265" s="1321">
        <f t="shared" si="409"/>
        <v>0</v>
      </c>
      <c r="AO265" s="1321">
        <f t="shared" si="409"/>
        <v>0</v>
      </c>
      <c r="AP265" s="1321">
        <f t="shared" si="409"/>
        <v>0</v>
      </c>
      <c r="AQ265" s="1321">
        <f t="shared" si="409"/>
        <v>0</v>
      </c>
      <c r="AR265" s="1321">
        <f t="shared" si="409"/>
        <v>0</v>
      </c>
      <c r="AS265" s="1321">
        <f t="shared" si="409"/>
        <v>0</v>
      </c>
      <c r="AT265" s="1321">
        <f t="shared" si="409"/>
        <v>0</v>
      </c>
      <c r="AU265" s="1321">
        <f t="shared" si="409"/>
        <v>0</v>
      </c>
      <c r="AV265" s="1321">
        <f t="shared" si="340"/>
        <v>0</v>
      </c>
      <c r="AW265" s="1321"/>
      <c r="AX265" s="1321"/>
      <c r="AY265" s="1321"/>
      <c r="AZ265" s="1321"/>
      <c r="BA265" s="1321"/>
      <c r="BB265" s="1321"/>
      <c r="BC265" s="1321"/>
      <c r="BD265" s="1321"/>
      <c r="BE265" s="1321"/>
      <c r="BF265" s="1321"/>
      <c r="BG265" s="1321"/>
      <c r="BH265" s="1321"/>
      <c r="BI265" s="1321"/>
      <c r="BJ265" s="1321"/>
      <c r="BK265" s="1321"/>
      <c r="BL265" s="1321"/>
      <c r="BM265" s="1321"/>
      <c r="BN265" s="1321"/>
      <c r="BO265" s="1321"/>
      <c r="BP265" s="1321"/>
      <c r="BQ265" s="1321"/>
    </row>
    <row r="266" spans="1:69" s="1322" customFormat="1" ht="25.5">
      <c r="A266" s="1281" t="s">
        <v>842</v>
      </c>
      <c r="B266" s="219" t="s">
        <v>636</v>
      </c>
      <c r="C266" s="1320">
        <f>'I4 BO ASSETS'!J53</f>
        <v>0</v>
      </c>
      <c r="D266" s="1321">
        <f t="shared" si="377"/>
        <v>0</v>
      </c>
      <c r="E266" s="1321">
        <f t="shared" si="377"/>
        <v>0</v>
      </c>
      <c r="F266" s="1321">
        <f t="shared" si="336"/>
        <v>0</v>
      </c>
      <c r="G266" s="1321">
        <f t="shared" ref="G266:Z266" si="410">$D266*G628</f>
        <v>0</v>
      </c>
      <c r="H266" s="1321">
        <f t="shared" si="410"/>
        <v>0</v>
      </c>
      <c r="I266" s="1321">
        <f t="shared" si="410"/>
        <v>0</v>
      </c>
      <c r="J266" s="1321">
        <f t="shared" si="410"/>
        <v>0</v>
      </c>
      <c r="K266" s="1321">
        <f t="shared" si="410"/>
        <v>0</v>
      </c>
      <c r="L266" s="1321">
        <f t="shared" si="410"/>
        <v>0</v>
      </c>
      <c r="M266" s="1321">
        <f t="shared" si="410"/>
        <v>0</v>
      </c>
      <c r="N266" s="1321">
        <f t="shared" si="410"/>
        <v>0</v>
      </c>
      <c r="O266" s="1321">
        <f t="shared" si="410"/>
        <v>0</v>
      </c>
      <c r="P266" s="1321">
        <f t="shared" si="410"/>
        <v>0</v>
      </c>
      <c r="Q266" s="1321">
        <f t="shared" si="410"/>
        <v>0</v>
      </c>
      <c r="R266" s="1321">
        <f t="shared" si="410"/>
        <v>0</v>
      </c>
      <c r="S266" s="1321">
        <f t="shared" si="410"/>
        <v>0</v>
      </c>
      <c r="T266" s="1321">
        <f t="shared" si="410"/>
        <v>0</v>
      </c>
      <c r="U266" s="1321">
        <f t="shared" si="410"/>
        <v>0</v>
      </c>
      <c r="V266" s="1321">
        <f t="shared" si="410"/>
        <v>0</v>
      </c>
      <c r="W266" s="1321">
        <f t="shared" si="410"/>
        <v>0</v>
      </c>
      <c r="X266" s="1321">
        <f t="shared" si="410"/>
        <v>0</v>
      </c>
      <c r="Y266" s="1321">
        <f t="shared" si="410"/>
        <v>0</v>
      </c>
      <c r="Z266" s="1321">
        <f t="shared" si="410"/>
        <v>0</v>
      </c>
      <c r="AA266" s="1321">
        <f t="shared" si="338"/>
        <v>0</v>
      </c>
      <c r="AB266" s="1321">
        <f t="shared" ref="AB266:AU266" si="411">$E266*AB628</f>
        <v>0</v>
      </c>
      <c r="AC266" s="1321">
        <f t="shared" si="411"/>
        <v>0</v>
      </c>
      <c r="AD266" s="1321">
        <f t="shared" si="411"/>
        <v>0</v>
      </c>
      <c r="AE266" s="1321">
        <f t="shared" si="411"/>
        <v>0</v>
      </c>
      <c r="AF266" s="1321">
        <f t="shared" si="411"/>
        <v>0</v>
      </c>
      <c r="AG266" s="1321">
        <f t="shared" si="411"/>
        <v>0</v>
      </c>
      <c r="AH266" s="1321">
        <f t="shared" si="411"/>
        <v>0</v>
      </c>
      <c r="AI266" s="1321">
        <f t="shared" si="411"/>
        <v>0</v>
      </c>
      <c r="AJ266" s="1321">
        <f t="shared" si="411"/>
        <v>0</v>
      </c>
      <c r="AK266" s="1321">
        <f t="shared" si="411"/>
        <v>0</v>
      </c>
      <c r="AL266" s="1321">
        <f t="shared" si="411"/>
        <v>0</v>
      </c>
      <c r="AM266" s="1321">
        <f t="shared" si="411"/>
        <v>0</v>
      </c>
      <c r="AN266" s="1321">
        <f t="shared" si="411"/>
        <v>0</v>
      </c>
      <c r="AO266" s="1321">
        <f t="shared" si="411"/>
        <v>0</v>
      </c>
      <c r="AP266" s="1321">
        <f t="shared" si="411"/>
        <v>0</v>
      </c>
      <c r="AQ266" s="1321">
        <f t="shared" si="411"/>
        <v>0</v>
      </c>
      <c r="AR266" s="1321">
        <f t="shared" si="411"/>
        <v>0</v>
      </c>
      <c r="AS266" s="1321">
        <f t="shared" si="411"/>
        <v>0</v>
      </c>
      <c r="AT266" s="1321">
        <f t="shared" si="411"/>
        <v>0</v>
      </c>
      <c r="AU266" s="1321">
        <f t="shared" si="411"/>
        <v>0</v>
      </c>
      <c r="AV266" s="1321">
        <f t="shared" si="340"/>
        <v>0</v>
      </c>
      <c r="AW266" s="1321"/>
      <c r="AX266" s="1321"/>
      <c r="AY266" s="1321"/>
      <c r="AZ266" s="1321"/>
      <c r="BA266" s="1321"/>
      <c r="BB266" s="1321"/>
      <c r="BC266" s="1321"/>
      <c r="BD266" s="1321"/>
      <c r="BE266" s="1321"/>
      <c r="BF266" s="1321"/>
      <c r="BG266" s="1321"/>
      <c r="BH266" s="1321"/>
      <c r="BI266" s="1321"/>
      <c r="BJ266" s="1321"/>
      <c r="BK266" s="1321"/>
      <c r="BL266" s="1321"/>
      <c r="BM266" s="1321"/>
      <c r="BN266" s="1321"/>
      <c r="BO266" s="1321"/>
      <c r="BP266" s="1321"/>
      <c r="BQ266" s="1321"/>
    </row>
    <row r="267" spans="1:69" s="1322" customFormat="1" ht="12.75">
      <c r="A267" s="1281">
        <v>1850</v>
      </c>
      <c r="B267" s="219" t="s">
        <v>90</v>
      </c>
      <c r="C267" s="1320">
        <f>'I4 BO ASSETS'!J54</f>
        <v>0</v>
      </c>
      <c r="D267" s="1321">
        <f t="shared" si="377"/>
        <v>0</v>
      </c>
      <c r="E267" s="1321">
        <f t="shared" si="377"/>
        <v>0</v>
      </c>
      <c r="F267" s="1321">
        <f t="shared" si="336"/>
        <v>0</v>
      </c>
      <c r="G267" s="1321">
        <f t="shared" ref="G267:Z267" si="412">$D267*G629</f>
        <v>0</v>
      </c>
      <c r="H267" s="1321">
        <f t="shared" si="412"/>
        <v>0</v>
      </c>
      <c r="I267" s="1321">
        <f t="shared" si="412"/>
        <v>0</v>
      </c>
      <c r="J267" s="1321">
        <f t="shared" si="412"/>
        <v>0</v>
      </c>
      <c r="K267" s="1321">
        <f t="shared" si="412"/>
        <v>0</v>
      </c>
      <c r="L267" s="1321">
        <f t="shared" si="412"/>
        <v>0</v>
      </c>
      <c r="M267" s="1321">
        <f t="shared" si="412"/>
        <v>0</v>
      </c>
      <c r="N267" s="1321">
        <f t="shared" si="412"/>
        <v>0</v>
      </c>
      <c r="O267" s="1321">
        <f t="shared" si="412"/>
        <v>0</v>
      </c>
      <c r="P267" s="1321">
        <f t="shared" si="412"/>
        <v>0</v>
      </c>
      <c r="Q267" s="1321">
        <f t="shared" si="412"/>
        <v>0</v>
      </c>
      <c r="R267" s="1321">
        <f t="shared" si="412"/>
        <v>0</v>
      </c>
      <c r="S267" s="1321">
        <f t="shared" si="412"/>
        <v>0</v>
      </c>
      <c r="T267" s="1321">
        <f t="shared" si="412"/>
        <v>0</v>
      </c>
      <c r="U267" s="1321">
        <f t="shared" si="412"/>
        <v>0</v>
      </c>
      <c r="V267" s="1321">
        <f t="shared" si="412"/>
        <v>0</v>
      </c>
      <c r="W267" s="1321">
        <f t="shared" si="412"/>
        <v>0</v>
      </c>
      <c r="X267" s="1321">
        <f t="shared" si="412"/>
        <v>0</v>
      </c>
      <c r="Y267" s="1321">
        <f t="shared" si="412"/>
        <v>0</v>
      </c>
      <c r="Z267" s="1321">
        <f t="shared" si="412"/>
        <v>0</v>
      </c>
      <c r="AA267" s="1321">
        <f t="shared" si="338"/>
        <v>0</v>
      </c>
      <c r="AB267" s="1321">
        <f t="shared" ref="AB267:AU267" si="413">$E267*AB629</f>
        <v>0</v>
      </c>
      <c r="AC267" s="1321">
        <f t="shared" si="413"/>
        <v>0</v>
      </c>
      <c r="AD267" s="1321">
        <f t="shared" si="413"/>
        <v>0</v>
      </c>
      <c r="AE267" s="1321">
        <f t="shared" si="413"/>
        <v>0</v>
      </c>
      <c r="AF267" s="1321">
        <f t="shared" si="413"/>
        <v>0</v>
      </c>
      <c r="AG267" s="1321">
        <f t="shared" si="413"/>
        <v>0</v>
      </c>
      <c r="AH267" s="1321">
        <f t="shared" si="413"/>
        <v>0</v>
      </c>
      <c r="AI267" s="1321">
        <f t="shared" si="413"/>
        <v>0</v>
      </c>
      <c r="AJ267" s="1321">
        <f t="shared" si="413"/>
        <v>0</v>
      </c>
      <c r="AK267" s="1321">
        <f t="shared" si="413"/>
        <v>0</v>
      </c>
      <c r="AL267" s="1321">
        <f t="shared" si="413"/>
        <v>0</v>
      </c>
      <c r="AM267" s="1321">
        <f t="shared" si="413"/>
        <v>0</v>
      </c>
      <c r="AN267" s="1321">
        <f t="shared" si="413"/>
        <v>0</v>
      </c>
      <c r="AO267" s="1321">
        <f t="shared" si="413"/>
        <v>0</v>
      </c>
      <c r="AP267" s="1321">
        <f t="shared" si="413"/>
        <v>0</v>
      </c>
      <c r="AQ267" s="1321">
        <f t="shared" si="413"/>
        <v>0</v>
      </c>
      <c r="AR267" s="1321">
        <f t="shared" si="413"/>
        <v>0</v>
      </c>
      <c r="AS267" s="1321">
        <f t="shared" si="413"/>
        <v>0</v>
      </c>
      <c r="AT267" s="1321">
        <f t="shared" si="413"/>
        <v>0</v>
      </c>
      <c r="AU267" s="1321">
        <f t="shared" si="413"/>
        <v>0</v>
      </c>
      <c r="AV267" s="1321">
        <f t="shared" si="340"/>
        <v>0</v>
      </c>
      <c r="AW267" s="1321"/>
      <c r="AX267" s="1321"/>
      <c r="AY267" s="1321"/>
      <c r="AZ267" s="1321"/>
      <c r="BA267" s="1321"/>
      <c r="BB267" s="1321"/>
      <c r="BC267" s="1321"/>
      <c r="BD267" s="1321"/>
      <c r="BE267" s="1321"/>
      <c r="BF267" s="1321"/>
      <c r="BG267" s="1321"/>
      <c r="BH267" s="1321"/>
      <c r="BI267" s="1321"/>
      <c r="BJ267" s="1321"/>
      <c r="BK267" s="1321"/>
      <c r="BL267" s="1321"/>
      <c r="BM267" s="1321"/>
      <c r="BN267" s="1321"/>
      <c r="BO267" s="1321"/>
      <c r="BP267" s="1321"/>
      <c r="BQ267" s="1321"/>
    </row>
    <row r="268" spans="1:69" s="1322" customFormat="1" ht="12.75">
      <c r="A268" s="1281">
        <v>1855</v>
      </c>
      <c r="B268" s="219" t="s">
        <v>92</v>
      </c>
      <c r="C268" s="1320">
        <f>'I4 BO ASSETS'!J55</f>
        <v>0</v>
      </c>
      <c r="D268" s="1321">
        <f t="shared" si="377"/>
        <v>0</v>
      </c>
      <c r="E268" s="1321">
        <f t="shared" si="377"/>
        <v>0</v>
      </c>
      <c r="F268" s="1321">
        <f t="shared" si="336"/>
        <v>0</v>
      </c>
      <c r="G268" s="1321">
        <f t="shared" ref="G268:Z268" si="414">$D268*G630</f>
        <v>0</v>
      </c>
      <c r="H268" s="1321">
        <f t="shared" si="414"/>
        <v>0</v>
      </c>
      <c r="I268" s="1321">
        <f t="shared" si="414"/>
        <v>0</v>
      </c>
      <c r="J268" s="1321">
        <f t="shared" si="414"/>
        <v>0</v>
      </c>
      <c r="K268" s="1321">
        <f t="shared" si="414"/>
        <v>0</v>
      </c>
      <c r="L268" s="1321">
        <f t="shared" si="414"/>
        <v>0</v>
      </c>
      <c r="M268" s="1321">
        <f t="shared" si="414"/>
        <v>0</v>
      </c>
      <c r="N268" s="1321">
        <f t="shared" si="414"/>
        <v>0</v>
      </c>
      <c r="O268" s="1321">
        <f t="shared" si="414"/>
        <v>0</v>
      </c>
      <c r="P268" s="1321">
        <f t="shared" si="414"/>
        <v>0</v>
      </c>
      <c r="Q268" s="1321">
        <f t="shared" si="414"/>
        <v>0</v>
      </c>
      <c r="R268" s="1321">
        <f t="shared" si="414"/>
        <v>0</v>
      </c>
      <c r="S268" s="1321">
        <f t="shared" si="414"/>
        <v>0</v>
      </c>
      <c r="T268" s="1321">
        <f t="shared" si="414"/>
        <v>0</v>
      </c>
      <c r="U268" s="1321">
        <f t="shared" si="414"/>
        <v>0</v>
      </c>
      <c r="V268" s="1321">
        <f t="shared" si="414"/>
        <v>0</v>
      </c>
      <c r="W268" s="1321">
        <f t="shared" si="414"/>
        <v>0</v>
      </c>
      <c r="X268" s="1321">
        <f t="shared" si="414"/>
        <v>0</v>
      </c>
      <c r="Y268" s="1321">
        <f t="shared" si="414"/>
        <v>0</v>
      </c>
      <c r="Z268" s="1321">
        <f t="shared" si="414"/>
        <v>0</v>
      </c>
      <c r="AA268" s="1321">
        <f t="shared" si="338"/>
        <v>0</v>
      </c>
      <c r="AB268" s="1321">
        <f t="shared" ref="AB268:AU268" si="415">$E268*AB630</f>
        <v>0</v>
      </c>
      <c r="AC268" s="1321">
        <f t="shared" si="415"/>
        <v>0</v>
      </c>
      <c r="AD268" s="1321">
        <f t="shared" si="415"/>
        <v>0</v>
      </c>
      <c r="AE268" s="1321">
        <f t="shared" si="415"/>
        <v>0</v>
      </c>
      <c r="AF268" s="1321">
        <f t="shared" si="415"/>
        <v>0</v>
      </c>
      <c r="AG268" s="1321">
        <f t="shared" si="415"/>
        <v>0</v>
      </c>
      <c r="AH268" s="1321">
        <f t="shared" si="415"/>
        <v>0</v>
      </c>
      <c r="AI268" s="1321">
        <f t="shared" si="415"/>
        <v>0</v>
      </c>
      <c r="AJ268" s="1321">
        <f t="shared" si="415"/>
        <v>0</v>
      </c>
      <c r="AK268" s="1321">
        <f t="shared" si="415"/>
        <v>0</v>
      </c>
      <c r="AL268" s="1321">
        <f t="shared" si="415"/>
        <v>0</v>
      </c>
      <c r="AM268" s="1321">
        <f t="shared" si="415"/>
        <v>0</v>
      </c>
      <c r="AN268" s="1321">
        <f t="shared" si="415"/>
        <v>0</v>
      </c>
      <c r="AO268" s="1321">
        <f t="shared" si="415"/>
        <v>0</v>
      </c>
      <c r="AP268" s="1321">
        <f t="shared" si="415"/>
        <v>0</v>
      </c>
      <c r="AQ268" s="1321">
        <f t="shared" si="415"/>
        <v>0</v>
      </c>
      <c r="AR268" s="1321">
        <f t="shared" si="415"/>
        <v>0</v>
      </c>
      <c r="AS268" s="1321">
        <f t="shared" si="415"/>
        <v>0</v>
      </c>
      <c r="AT268" s="1321">
        <f t="shared" si="415"/>
        <v>0</v>
      </c>
      <c r="AU268" s="1321">
        <f t="shared" si="415"/>
        <v>0</v>
      </c>
      <c r="AV268" s="1321">
        <f t="shared" si="340"/>
        <v>0</v>
      </c>
      <c r="AW268" s="1321"/>
      <c r="AX268" s="1321"/>
      <c r="AY268" s="1321"/>
      <c r="AZ268" s="1321"/>
      <c r="BA268" s="1321"/>
      <c r="BB268" s="1321"/>
      <c r="BC268" s="1321"/>
      <c r="BD268" s="1321"/>
      <c r="BE268" s="1321"/>
      <c r="BF268" s="1321"/>
      <c r="BG268" s="1321"/>
      <c r="BH268" s="1321"/>
      <c r="BI268" s="1321"/>
      <c r="BJ268" s="1321"/>
      <c r="BK268" s="1321"/>
      <c r="BL268" s="1321"/>
      <c r="BM268" s="1321"/>
      <c r="BN268" s="1321"/>
      <c r="BO268" s="1321"/>
      <c r="BP268" s="1321"/>
      <c r="BQ268" s="1321"/>
    </row>
    <row r="269" spans="1:69" s="1324" customFormat="1" ht="12.75">
      <c r="A269" s="1281">
        <v>1860</v>
      </c>
      <c r="B269" s="219" t="s">
        <v>93</v>
      </c>
      <c r="C269" s="1320">
        <f>'I4 BO ASSETS'!J56</f>
        <v>0</v>
      </c>
      <c r="D269" s="1321">
        <f t="shared" si="377"/>
        <v>0</v>
      </c>
      <c r="E269" s="1321">
        <f t="shared" si="377"/>
        <v>0</v>
      </c>
      <c r="F269" s="1321">
        <f t="shared" si="336"/>
        <v>0</v>
      </c>
      <c r="G269" s="1321">
        <f t="shared" ref="G269:Z269" si="416">$D269*G631</f>
        <v>0</v>
      </c>
      <c r="H269" s="1321">
        <f t="shared" si="416"/>
        <v>0</v>
      </c>
      <c r="I269" s="1321">
        <f t="shared" si="416"/>
        <v>0</v>
      </c>
      <c r="J269" s="1321">
        <f t="shared" si="416"/>
        <v>0</v>
      </c>
      <c r="K269" s="1321">
        <f t="shared" si="416"/>
        <v>0</v>
      </c>
      <c r="L269" s="1321">
        <f t="shared" si="416"/>
        <v>0</v>
      </c>
      <c r="M269" s="1321">
        <f t="shared" si="416"/>
        <v>0</v>
      </c>
      <c r="N269" s="1321">
        <f t="shared" si="416"/>
        <v>0</v>
      </c>
      <c r="O269" s="1321">
        <f t="shared" si="416"/>
        <v>0</v>
      </c>
      <c r="P269" s="1321">
        <f t="shared" si="416"/>
        <v>0</v>
      </c>
      <c r="Q269" s="1321">
        <f t="shared" si="416"/>
        <v>0</v>
      </c>
      <c r="R269" s="1321">
        <f t="shared" si="416"/>
        <v>0</v>
      </c>
      <c r="S269" s="1321">
        <f t="shared" si="416"/>
        <v>0</v>
      </c>
      <c r="T269" s="1321">
        <f t="shared" si="416"/>
        <v>0</v>
      </c>
      <c r="U269" s="1321">
        <f t="shared" si="416"/>
        <v>0</v>
      </c>
      <c r="V269" s="1321">
        <f t="shared" si="416"/>
        <v>0</v>
      </c>
      <c r="W269" s="1321">
        <f t="shared" si="416"/>
        <v>0</v>
      </c>
      <c r="X269" s="1321">
        <f t="shared" si="416"/>
        <v>0</v>
      </c>
      <c r="Y269" s="1321">
        <f t="shared" si="416"/>
        <v>0</v>
      </c>
      <c r="Z269" s="1321">
        <f t="shared" si="416"/>
        <v>0</v>
      </c>
      <c r="AA269" s="1321">
        <f t="shared" si="338"/>
        <v>0</v>
      </c>
      <c r="AB269" s="1321">
        <f t="shared" ref="AB269:AU269" si="417">$E269*AB631</f>
        <v>0</v>
      </c>
      <c r="AC269" s="1321">
        <f t="shared" si="417"/>
        <v>0</v>
      </c>
      <c r="AD269" s="1321">
        <f t="shared" si="417"/>
        <v>0</v>
      </c>
      <c r="AE269" s="1321">
        <f t="shared" si="417"/>
        <v>0</v>
      </c>
      <c r="AF269" s="1321">
        <f t="shared" si="417"/>
        <v>0</v>
      </c>
      <c r="AG269" s="1321">
        <f t="shared" si="417"/>
        <v>0</v>
      </c>
      <c r="AH269" s="1321">
        <f t="shared" si="417"/>
        <v>0</v>
      </c>
      <c r="AI269" s="1321">
        <f t="shared" si="417"/>
        <v>0</v>
      </c>
      <c r="AJ269" s="1321">
        <f t="shared" si="417"/>
        <v>0</v>
      </c>
      <c r="AK269" s="1321">
        <f t="shared" si="417"/>
        <v>0</v>
      </c>
      <c r="AL269" s="1321">
        <f t="shared" si="417"/>
        <v>0</v>
      </c>
      <c r="AM269" s="1321">
        <f t="shared" si="417"/>
        <v>0</v>
      </c>
      <c r="AN269" s="1321">
        <f t="shared" si="417"/>
        <v>0</v>
      </c>
      <c r="AO269" s="1321">
        <f t="shared" si="417"/>
        <v>0</v>
      </c>
      <c r="AP269" s="1321">
        <f t="shared" si="417"/>
        <v>0</v>
      </c>
      <c r="AQ269" s="1321">
        <f t="shared" si="417"/>
        <v>0</v>
      </c>
      <c r="AR269" s="1321">
        <f t="shared" si="417"/>
        <v>0</v>
      </c>
      <c r="AS269" s="1321">
        <f t="shared" si="417"/>
        <v>0</v>
      </c>
      <c r="AT269" s="1321">
        <f t="shared" si="417"/>
        <v>0</v>
      </c>
      <c r="AU269" s="1321">
        <f t="shared" si="417"/>
        <v>0</v>
      </c>
      <c r="AV269" s="1321">
        <f t="shared" si="340"/>
        <v>0</v>
      </c>
      <c r="AW269" s="1321"/>
      <c r="AX269" s="1321"/>
      <c r="AY269" s="1321"/>
      <c r="AZ269" s="1321"/>
      <c r="BA269" s="1321"/>
      <c r="BB269" s="1321"/>
      <c r="BC269" s="1321"/>
      <c r="BD269" s="1321"/>
      <c r="BE269" s="1321"/>
      <c r="BF269" s="1321"/>
      <c r="BG269" s="1321"/>
      <c r="BH269" s="1321"/>
      <c r="BI269" s="1321"/>
      <c r="BJ269" s="1321"/>
      <c r="BK269" s="1321"/>
      <c r="BL269" s="1321"/>
      <c r="BM269" s="1321"/>
      <c r="BN269" s="1321"/>
      <c r="BO269" s="1321"/>
      <c r="BP269" s="1321"/>
      <c r="BQ269" s="1321"/>
    </row>
    <row r="270" spans="1:69" s="1324" customFormat="1" ht="12.75">
      <c r="A270" s="1282"/>
      <c r="B270" s="1282"/>
      <c r="C270" s="1320"/>
      <c r="D270" s="1321"/>
      <c r="E270" s="1321"/>
      <c r="F270" s="1321"/>
      <c r="G270" s="1321"/>
      <c r="H270" s="1321"/>
      <c r="I270" s="1321"/>
      <c r="J270" s="1321"/>
      <c r="K270" s="1321"/>
      <c r="L270" s="1321"/>
      <c r="M270" s="1321"/>
      <c r="N270" s="1321"/>
      <c r="O270" s="1321"/>
      <c r="P270" s="1321"/>
      <c r="Q270" s="1321"/>
      <c r="R270" s="1321"/>
      <c r="S270" s="1321"/>
      <c r="T270" s="1321"/>
      <c r="U270" s="1321"/>
      <c r="V270" s="1321"/>
      <c r="W270" s="1321"/>
      <c r="X270" s="1321"/>
      <c r="Y270" s="1321"/>
      <c r="Z270" s="1321"/>
      <c r="AA270" s="1321"/>
      <c r="AB270" s="1321"/>
      <c r="AC270" s="1321"/>
      <c r="AD270" s="1321"/>
      <c r="AE270" s="1321"/>
      <c r="AF270" s="1321"/>
      <c r="AG270" s="1321"/>
      <c r="AH270" s="1321"/>
      <c r="AI270" s="1321"/>
      <c r="AJ270" s="1321"/>
      <c r="AK270" s="1321"/>
      <c r="AL270" s="1321"/>
      <c r="AM270" s="1321"/>
      <c r="AN270" s="1321"/>
      <c r="AO270" s="1321"/>
      <c r="AP270" s="1321"/>
      <c r="AQ270" s="1321"/>
      <c r="AR270" s="1321"/>
      <c r="AS270" s="1321"/>
      <c r="AT270" s="1321"/>
      <c r="AU270" s="1321"/>
      <c r="AV270" s="1321"/>
      <c r="AW270" s="1321"/>
      <c r="AX270" s="1321"/>
      <c r="AY270" s="1321"/>
      <c r="AZ270" s="1321"/>
      <c r="BA270" s="1321"/>
      <c r="BB270" s="1321"/>
      <c r="BC270" s="1321"/>
      <c r="BD270" s="1321"/>
      <c r="BE270" s="1321"/>
      <c r="BF270" s="1321"/>
      <c r="BG270" s="1321"/>
      <c r="BH270" s="1321"/>
      <c r="BI270" s="1321"/>
      <c r="BJ270" s="1321"/>
      <c r="BK270" s="1321"/>
      <c r="BL270" s="1321"/>
      <c r="BM270" s="1321"/>
      <c r="BN270" s="1321"/>
      <c r="BO270" s="1321"/>
      <c r="BP270" s="1321"/>
      <c r="BQ270" s="1321"/>
    </row>
    <row r="271" spans="1:69" s="1353" customFormat="1" ht="12.75">
      <c r="A271" s="1350"/>
      <c r="B271" s="1351" t="s">
        <v>915</v>
      </c>
      <c r="C271" s="1279">
        <f>SUM(C230:C270)</f>
        <v>0</v>
      </c>
      <c r="D271" s="1279">
        <f>SUM(D230:D270)</f>
        <v>0</v>
      </c>
      <c r="E271" s="1279">
        <f>SUM(E230:E270)</f>
        <v>0</v>
      </c>
      <c r="F271" s="1352">
        <f>D271+E271</f>
        <v>0</v>
      </c>
      <c r="G271" s="1279">
        <f>SUM(G230:G269)</f>
        <v>0</v>
      </c>
      <c r="H271" s="1279">
        <f t="shared" ref="H271:AV271" si="418">SUM(H230:H269)</f>
        <v>0</v>
      </c>
      <c r="I271" s="1279">
        <f t="shared" si="418"/>
        <v>0</v>
      </c>
      <c r="J271" s="1279">
        <f t="shared" si="418"/>
        <v>0</v>
      </c>
      <c r="K271" s="1279">
        <f t="shared" si="418"/>
        <v>0</v>
      </c>
      <c r="L271" s="1279">
        <f t="shared" si="418"/>
        <v>0</v>
      </c>
      <c r="M271" s="1279">
        <f t="shared" si="418"/>
        <v>0</v>
      </c>
      <c r="N271" s="1279">
        <f t="shared" si="418"/>
        <v>0</v>
      </c>
      <c r="O271" s="1279">
        <f t="shared" si="418"/>
        <v>0</v>
      </c>
      <c r="P271" s="1279">
        <f t="shared" si="418"/>
        <v>0</v>
      </c>
      <c r="Q271" s="1279">
        <f t="shared" si="418"/>
        <v>0</v>
      </c>
      <c r="R271" s="1279">
        <f t="shared" si="418"/>
        <v>0</v>
      </c>
      <c r="S271" s="1279">
        <f t="shared" si="418"/>
        <v>0</v>
      </c>
      <c r="T271" s="1279">
        <f t="shared" si="418"/>
        <v>0</v>
      </c>
      <c r="U271" s="1279">
        <f t="shared" si="418"/>
        <v>0</v>
      </c>
      <c r="V271" s="1279">
        <f t="shared" si="418"/>
        <v>0</v>
      </c>
      <c r="W271" s="1279">
        <f t="shared" si="418"/>
        <v>0</v>
      </c>
      <c r="X271" s="1279">
        <f t="shared" si="418"/>
        <v>0</v>
      </c>
      <c r="Y271" s="1279">
        <f t="shared" si="418"/>
        <v>0</v>
      </c>
      <c r="Z271" s="1279">
        <f t="shared" si="418"/>
        <v>0</v>
      </c>
      <c r="AA271" s="1279">
        <f t="shared" si="418"/>
        <v>0</v>
      </c>
      <c r="AB271" s="1279">
        <f t="shared" si="418"/>
        <v>0</v>
      </c>
      <c r="AC271" s="1279">
        <f t="shared" si="418"/>
        <v>0</v>
      </c>
      <c r="AD271" s="1279">
        <f t="shared" si="418"/>
        <v>0</v>
      </c>
      <c r="AE271" s="1279">
        <f t="shared" si="418"/>
        <v>0</v>
      </c>
      <c r="AF271" s="1279">
        <f t="shared" si="418"/>
        <v>0</v>
      </c>
      <c r="AG271" s="1279">
        <f t="shared" si="418"/>
        <v>0</v>
      </c>
      <c r="AH271" s="1279">
        <f t="shared" si="418"/>
        <v>0</v>
      </c>
      <c r="AI271" s="1279">
        <f t="shared" si="418"/>
        <v>0</v>
      </c>
      <c r="AJ271" s="1279">
        <f t="shared" si="418"/>
        <v>0</v>
      </c>
      <c r="AK271" s="1279">
        <f t="shared" si="418"/>
        <v>0</v>
      </c>
      <c r="AL271" s="1279">
        <f t="shared" si="418"/>
        <v>0</v>
      </c>
      <c r="AM271" s="1279">
        <f t="shared" si="418"/>
        <v>0</v>
      </c>
      <c r="AN271" s="1279">
        <f t="shared" si="418"/>
        <v>0</v>
      </c>
      <c r="AO271" s="1279">
        <f t="shared" si="418"/>
        <v>0</v>
      </c>
      <c r="AP271" s="1279">
        <f t="shared" si="418"/>
        <v>0</v>
      </c>
      <c r="AQ271" s="1279">
        <f t="shared" si="418"/>
        <v>0</v>
      </c>
      <c r="AR271" s="1279">
        <f t="shared" si="418"/>
        <v>0</v>
      </c>
      <c r="AS271" s="1279">
        <f t="shared" si="418"/>
        <v>0</v>
      </c>
      <c r="AT271" s="1279">
        <f t="shared" si="418"/>
        <v>0</v>
      </c>
      <c r="AU271" s="1279">
        <f t="shared" si="418"/>
        <v>0</v>
      </c>
      <c r="AV271" s="1279">
        <f t="shared" si="418"/>
        <v>0</v>
      </c>
      <c r="AW271" s="1279">
        <f t="shared" ref="AW271:BQ271" si="419">SUM(AW230:AW270)</f>
        <v>0</v>
      </c>
      <c r="AX271" s="1279">
        <f t="shared" si="419"/>
        <v>0</v>
      </c>
      <c r="AY271" s="1279">
        <f t="shared" si="419"/>
        <v>0</v>
      </c>
      <c r="AZ271" s="1279">
        <f t="shared" si="419"/>
        <v>0</v>
      </c>
      <c r="BA271" s="1279">
        <f t="shared" si="419"/>
        <v>0</v>
      </c>
      <c r="BB271" s="1279">
        <f t="shared" si="419"/>
        <v>0</v>
      </c>
      <c r="BC271" s="1279">
        <f t="shared" si="419"/>
        <v>0</v>
      </c>
      <c r="BD271" s="1279">
        <f t="shared" si="419"/>
        <v>0</v>
      </c>
      <c r="BE271" s="1279">
        <f t="shared" si="419"/>
        <v>0</v>
      </c>
      <c r="BF271" s="1279">
        <f t="shared" si="419"/>
        <v>0</v>
      </c>
      <c r="BG271" s="1279">
        <f t="shared" si="419"/>
        <v>0</v>
      </c>
      <c r="BH271" s="1279">
        <f t="shared" si="419"/>
        <v>0</v>
      </c>
      <c r="BI271" s="1279">
        <f t="shared" si="419"/>
        <v>0</v>
      </c>
      <c r="BJ271" s="1279">
        <f t="shared" si="419"/>
        <v>0</v>
      </c>
      <c r="BK271" s="1279">
        <f t="shared" si="419"/>
        <v>0</v>
      </c>
      <c r="BL271" s="1279">
        <f t="shared" si="419"/>
        <v>0</v>
      </c>
      <c r="BM271" s="1279">
        <f t="shared" si="419"/>
        <v>0</v>
      </c>
      <c r="BN271" s="1279">
        <f t="shared" si="419"/>
        <v>0</v>
      </c>
      <c r="BO271" s="1279">
        <f t="shared" si="419"/>
        <v>0</v>
      </c>
      <c r="BP271" s="1279">
        <f t="shared" si="419"/>
        <v>0</v>
      </c>
      <c r="BQ271" s="1279">
        <f t="shared" si="419"/>
        <v>0</v>
      </c>
    </row>
    <row r="272" spans="1:69" s="351" customFormat="1" ht="12.75">
      <c r="A272" s="1290" t="s">
        <v>537</v>
      </c>
      <c r="B272" s="1290"/>
      <c r="C272" s="1303"/>
      <c r="D272" s="1292"/>
      <c r="E272" s="1292"/>
      <c r="F272" s="639"/>
      <c r="G272" s="639"/>
      <c r="H272" s="639"/>
      <c r="I272" s="639"/>
      <c r="J272" s="639"/>
      <c r="K272" s="639"/>
      <c r="L272" s="639"/>
      <c r="M272" s="639"/>
      <c r="N272" s="639"/>
      <c r="O272" s="639"/>
      <c r="P272" s="639"/>
      <c r="Q272" s="639"/>
      <c r="R272" s="639"/>
      <c r="S272" s="639"/>
      <c r="T272" s="639"/>
      <c r="U272" s="639"/>
      <c r="V272" s="639"/>
      <c r="W272" s="639"/>
      <c r="X272" s="639"/>
      <c r="Y272" s="639"/>
      <c r="Z272" s="639"/>
      <c r="AA272" s="639"/>
      <c r="AB272" s="639"/>
      <c r="AC272" s="639"/>
      <c r="AD272" s="639"/>
      <c r="AE272" s="639"/>
      <c r="AF272" s="639"/>
      <c r="AG272" s="639"/>
      <c r="AH272" s="639"/>
      <c r="AI272" s="639"/>
      <c r="AJ272" s="639"/>
      <c r="AK272" s="639"/>
      <c r="AL272" s="639"/>
      <c r="AM272" s="639"/>
      <c r="AN272" s="639"/>
      <c r="AO272" s="639"/>
      <c r="AP272" s="639"/>
      <c r="AQ272" s="639"/>
      <c r="AR272" s="639"/>
      <c r="AS272" s="639"/>
      <c r="AT272" s="639"/>
      <c r="AU272" s="639"/>
      <c r="AV272" s="639"/>
      <c r="AW272" s="639"/>
      <c r="AX272" s="639"/>
      <c r="AY272" s="639"/>
      <c r="AZ272" s="639"/>
      <c r="BA272" s="639"/>
      <c r="BB272" s="639"/>
      <c r="BC272" s="639"/>
      <c r="BD272" s="639"/>
      <c r="BE272" s="639"/>
      <c r="BF272" s="639"/>
      <c r="BG272" s="639"/>
      <c r="BH272" s="639"/>
      <c r="BI272" s="639"/>
      <c r="BJ272" s="639"/>
      <c r="BK272" s="639"/>
      <c r="BL272" s="639"/>
      <c r="BM272" s="639"/>
      <c r="BN272" s="639"/>
      <c r="BO272" s="639"/>
      <c r="BP272" s="639"/>
      <c r="BQ272" s="639"/>
    </row>
    <row r="273" spans="1:69" s="351" customFormat="1" ht="12.75">
      <c r="A273" s="679">
        <v>1905</v>
      </c>
      <c r="B273" s="375" t="s">
        <v>282</v>
      </c>
      <c r="C273" s="1293">
        <f>'I4 BO ASSETS'!J62</f>
        <v>0</v>
      </c>
      <c r="D273" s="639"/>
      <c r="E273" s="639"/>
      <c r="F273" s="639"/>
      <c r="G273" s="639"/>
      <c r="H273" s="639"/>
      <c r="I273" s="639"/>
      <c r="J273" s="639"/>
      <c r="K273" s="639"/>
      <c r="L273" s="639"/>
      <c r="M273" s="639"/>
      <c r="N273" s="639"/>
      <c r="O273" s="639"/>
      <c r="P273" s="639"/>
      <c r="Q273" s="639"/>
      <c r="R273" s="639"/>
      <c r="S273" s="639"/>
      <c r="T273" s="639"/>
      <c r="U273" s="639"/>
      <c r="V273" s="639"/>
      <c r="W273" s="639"/>
      <c r="X273" s="639"/>
      <c r="Y273" s="639"/>
      <c r="Z273" s="639"/>
      <c r="AA273" s="639"/>
      <c r="AB273" s="639"/>
      <c r="AC273" s="639"/>
      <c r="AD273" s="639"/>
      <c r="AE273" s="639"/>
      <c r="AF273" s="639"/>
      <c r="AG273" s="639"/>
      <c r="AH273" s="639"/>
      <c r="AI273" s="639"/>
      <c r="AJ273" s="639"/>
      <c r="AK273" s="639"/>
      <c r="AL273" s="639"/>
      <c r="AM273" s="639"/>
      <c r="AN273" s="639"/>
      <c r="AO273" s="639"/>
      <c r="AP273" s="639"/>
      <c r="AQ273" s="639"/>
      <c r="AR273" s="639"/>
      <c r="AS273" s="639"/>
      <c r="AT273" s="639"/>
      <c r="AU273" s="639"/>
      <c r="AV273" s="639"/>
      <c r="AW273" s="639">
        <f t="shared" ref="AW273:BP273" si="420">$C273*AW634</f>
        <v>0</v>
      </c>
      <c r="AX273" s="639">
        <f t="shared" si="420"/>
        <v>0</v>
      </c>
      <c r="AY273" s="639">
        <f t="shared" si="420"/>
        <v>0</v>
      </c>
      <c r="AZ273" s="639">
        <f t="shared" si="420"/>
        <v>0</v>
      </c>
      <c r="BA273" s="639">
        <f t="shared" si="420"/>
        <v>0</v>
      </c>
      <c r="BB273" s="639">
        <f t="shared" si="420"/>
        <v>0</v>
      </c>
      <c r="BC273" s="639">
        <f t="shared" si="420"/>
        <v>0</v>
      </c>
      <c r="BD273" s="639">
        <f t="shared" si="420"/>
        <v>0</v>
      </c>
      <c r="BE273" s="639">
        <f t="shared" si="420"/>
        <v>0</v>
      </c>
      <c r="BF273" s="639">
        <f t="shared" si="420"/>
        <v>0</v>
      </c>
      <c r="BG273" s="639">
        <f t="shared" si="420"/>
        <v>0</v>
      </c>
      <c r="BH273" s="639">
        <f t="shared" si="420"/>
        <v>0</v>
      </c>
      <c r="BI273" s="639">
        <f t="shared" si="420"/>
        <v>0</v>
      </c>
      <c r="BJ273" s="639">
        <f t="shared" si="420"/>
        <v>0</v>
      </c>
      <c r="BK273" s="639">
        <f t="shared" si="420"/>
        <v>0</v>
      </c>
      <c r="BL273" s="639">
        <f t="shared" si="420"/>
        <v>0</v>
      </c>
      <c r="BM273" s="639">
        <f t="shared" si="420"/>
        <v>0</v>
      </c>
      <c r="BN273" s="639">
        <f t="shared" si="420"/>
        <v>0</v>
      </c>
      <c r="BO273" s="639">
        <f t="shared" si="420"/>
        <v>0</v>
      </c>
      <c r="BP273" s="639">
        <f t="shared" si="420"/>
        <v>0</v>
      </c>
      <c r="BQ273" s="639">
        <f>SUM(AW273:BP273)</f>
        <v>0</v>
      </c>
    </row>
    <row r="274" spans="1:69" s="351" customFormat="1" ht="12.75">
      <c r="A274" s="679">
        <v>1906</v>
      </c>
      <c r="B274" s="375" t="s">
        <v>283</v>
      </c>
      <c r="C274" s="1293">
        <f>'I4 BO ASSETS'!J63</f>
        <v>0</v>
      </c>
      <c r="D274" s="639"/>
      <c r="E274" s="639"/>
      <c r="F274" s="639"/>
      <c r="G274" s="639"/>
      <c r="H274" s="639"/>
      <c r="I274" s="639"/>
      <c r="J274" s="639"/>
      <c r="K274" s="639"/>
      <c r="L274" s="639"/>
      <c r="M274" s="639"/>
      <c r="N274" s="639"/>
      <c r="O274" s="639"/>
      <c r="P274" s="639"/>
      <c r="Q274" s="639"/>
      <c r="R274" s="639"/>
      <c r="S274" s="639"/>
      <c r="T274" s="639"/>
      <c r="U274" s="639"/>
      <c r="V274" s="639"/>
      <c r="W274" s="639"/>
      <c r="X274" s="639"/>
      <c r="Y274" s="639"/>
      <c r="Z274" s="639"/>
      <c r="AA274" s="639"/>
      <c r="AB274" s="639"/>
      <c r="AC274" s="639"/>
      <c r="AD274" s="639"/>
      <c r="AE274" s="639"/>
      <c r="AF274" s="639"/>
      <c r="AG274" s="639"/>
      <c r="AH274" s="639"/>
      <c r="AI274" s="639"/>
      <c r="AJ274" s="639"/>
      <c r="AK274" s="639"/>
      <c r="AL274" s="639"/>
      <c r="AM274" s="639"/>
      <c r="AN274" s="639"/>
      <c r="AO274" s="639"/>
      <c r="AP274" s="639"/>
      <c r="AQ274" s="639"/>
      <c r="AR274" s="639"/>
      <c r="AS274" s="639"/>
      <c r="AT274" s="639"/>
      <c r="AU274" s="639"/>
      <c r="AV274" s="639"/>
      <c r="AW274" s="639">
        <f t="shared" ref="AW274:BP274" si="421">$C274*AW635</f>
        <v>0</v>
      </c>
      <c r="AX274" s="639">
        <f t="shared" si="421"/>
        <v>0</v>
      </c>
      <c r="AY274" s="639">
        <f t="shared" si="421"/>
        <v>0</v>
      </c>
      <c r="AZ274" s="639">
        <f t="shared" si="421"/>
        <v>0</v>
      </c>
      <c r="BA274" s="639">
        <f t="shared" si="421"/>
        <v>0</v>
      </c>
      <c r="BB274" s="639">
        <f t="shared" si="421"/>
        <v>0</v>
      </c>
      <c r="BC274" s="639">
        <f t="shared" si="421"/>
        <v>0</v>
      </c>
      <c r="BD274" s="639">
        <f t="shared" si="421"/>
        <v>0</v>
      </c>
      <c r="BE274" s="639">
        <f t="shared" si="421"/>
        <v>0</v>
      </c>
      <c r="BF274" s="639">
        <f t="shared" si="421"/>
        <v>0</v>
      </c>
      <c r="BG274" s="639">
        <f t="shared" si="421"/>
        <v>0</v>
      </c>
      <c r="BH274" s="639">
        <f t="shared" si="421"/>
        <v>0</v>
      </c>
      <c r="BI274" s="639">
        <f t="shared" si="421"/>
        <v>0</v>
      </c>
      <c r="BJ274" s="639">
        <f t="shared" si="421"/>
        <v>0</v>
      </c>
      <c r="BK274" s="639">
        <f t="shared" si="421"/>
        <v>0</v>
      </c>
      <c r="BL274" s="639">
        <f t="shared" si="421"/>
        <v>0</v>
      </c>
      <c r="BM274" s="639">
        <f t="shared" si="421"/>
        <v>0</v>
      </c>
      <c r="BN274" s="639">
        <f t="shared" si="421"/>
        <v>0</v>
      </c>
      <c r="BO274" s="639">
        <f t="shared" si="421"/>
        <v>0</v>
      </c>
      <c r="BP274" s="639">
        <f t="shared" si="421"/>
        <v>0</v>
      </c>
      <c r="BQ274" s="639">
        <f t="shared" ref="BQ274:BQ292" si="422">SUM(AW274:BP274)</f>
        <v>0</v>
      </c>
    </row>
    <row r="275" spans="1:69" s="351" customFormat="1" ht="12.75">
      <c r="A275" s="679">
        <v>1908</v>
      </c>
      <c r="B275" s="375" t="s">
        <v>284</v>
      </c>
      <c r="C275" s="1293">
        <f>'I4 BO ASSETS'!J64</f>
        <v>0</v>
      </c>
      <c r="D275" s="639"/>
      <c r="E275" s="639"/>
      <c r="F275" s="639"/>
      <c r="G275" s="639"/>
      <c r="H275" s="639"/>
      <c r="I275" s="639"/>
      <c r="J275" s="639"/>
      <c r="K275" s="639"/>
      <c r="L275" s="639"/>
      <c r="M275" s="639"/>
      <c r="N275" s="639"/>
      <c r="O275" s="639"/>
      <c r="P275" s="639"/>
      <c r="Q275" s="639"/>
      <c r="R275" s="639"/>
      <c r="S275" s="639"/>
      <c r="T275" s="639"/>
      <c r="U275" s="639"/>
      <c r="V275" s="639"/>
      <c r="W275" s="639"/>
      <c r="X275" s="639"/>
      <c r="Y275" s="639"/>
      <c r="Z275" s="639"/>
      <c r="AA275" s="639"/>
      <c r="AB275" s="639"/>
      <c r="AC275" s="639"/>
      <c r="AD275" s="639"/>
      <c r="AE275" s="639"/>
      <c r="AF275" s="639"/>
      <c r="AG275" s="639"/>
      <c r="AH275" s="639"/>
      <c r="AI275" s="639"/>
      <c r="AJ275" s="639"/>
      <c r="AK275" s="639"/>
      <c r="AL275" s="639"/>
      <c r="AM275" s="639"/>
      <c r="AN275" s="639"/>
      <c r="AO275" s="639"/>
      <c r="AP275" s="639"/>
      <c r="AQ275" s="639"/>
      <c r="AR275" s="639"/>
      <c r="AS275" s="639"/>
      <c r="AT275" s="639"/>
      <c r="AU275" s="639"/>
      <c r="AV275" s="639"/>
      <c r="AW275" s="639">
        <f t="shared" ref="AW275:BP275" si="423">$C275*AW636</f>
        <v>0</v>
      </c>
      <c r="AX275" s="639">
        <f t="shared" si="423"/>
        <v>0</v>
      </c>
      <c r="AY275" s="639">
        <f t="shared" si="423"/>
        <v>0</v>
      </c>
      <c r="AZ275" s="639">
        <f t="shared" si="423"/>
        <v>0</v>
      </c>
      <c r="BA275" s="639">
        <f t="shared" si="423"/>
        <v>0</v>
      </c>
      <c r="BB275" s="639">
        <f t="shared" si="423"/>
        <v>0</v>
      </c>
      <c r="BC275" s="639">
        <f t="shared" si="423"/>
        <v>0</v>
      </c>
      <c r="BD275" s="639">
        <f t="shared" si="423"/>
        <v>0</v>
      </c>
      <c r="BE275" s="639">
        <f t="shared" si="423"/>
        <v>0</v>
      </c>
      <c r="BF275" s="639">
        <f t="shared" si="423"/>
        <v>0</v>
      </c>
      <c r="BG275" s="639">
        <f t="shared" si="423"/>
        <v>0</v>
      </c>
      <c r="BH275" s="639">
        <f t="shared" si="423"/>
        <v>0</v>
      </c>
      <c r="BI275" s="639">
        <f t="shared" si="423"/>
        <v>0</v>
      </c>
      <c r="BJ275" s="639">
        <f t="shared" si="423"/>
        <v>0</v>
      </c>
      <c r="BK275" s="639">
        <f t="shared" si="423"/>
        <v>0</v>
      </c>
      <c r="BL275" s="639">
        <f t="shared" si="423"/>
        <v>0</v>
      </c>
      <c r="BM275" s="639">
        <f t="shared" si="423"/>
        <v>0</v>
      </c>
      <c r="BN275" s="639">
        <f t="shared" si="423"/>
        <v>0</v>
      </c>
      <c r="BO275" s="639">
        <f t="shared" si="423"/>
        <v>0</v>
      </c>
      <c r="BP275" s="639">
        <f t="shared" si="423"/>
        <v>0</v>
      </c>
      <c r="BQ275" s="639">
        <f t="shared" si="422"/>
        <v>0</v>
      </c>
    </row>
    <row r="276" spans="1:69" s="351" customFormat="1" ht="12.75">
      <c r="A276" s="679">
        <v>1910</v>
      </c>
      <c r="B276" s="375" t="s">
        <v>285</v>
      </c>
      <c r="C276" s="1293">
        <f>'I4 BO ASSETS'!J65</f>
        <v>0</v>
      </c>
      <c r="D276" s="639"/>
      <c r="E276" s="639"/>
      <c r="F276" s="639"/>
      <c r="G276" s="639"/>
      <c r="H276" s="639"/>
      <c r="I276" s="639"/>
      <c r="J276" s="639"/>
      <c r="K276" s="639"/>
      <c r="L276" s="639"/>
      <c r="M276" s="639"/>
      <c r="N276" s="639"/>
      <c r="O276" s="639"/>
      <c r="P276" s="639"/>
      <c r="Q276" s="639"/>
      <c r="R276" s="639"/>
      <c r="S276" s="639"/>
      <c r="T276" s="639"/>
      <c r="U276" s="639"/>
      <c r="V276" s="639"/>
      <c r="W276" s="639"/>
      <c r="X276" s="639"/>
      <c r="Y276" s="639"/>
      <c r="Z276" s="639"/>
      <c r="AA276" s="639"/>
      <c r="AB276" s="639"/>
      <c r="AC276" s="639"/>
      <c r="AD276" s="639"/>
      <c r="AE276" s="639"/>
      <c r="AF276" s="639"/>
      <c r="AG276" s="639"/>
      <c r="AH276" s="639"/>
      <c r="AI276" s="639"/>
      <c r="AJ276" s="639"/>
      <c r="AK276" s="639"/>
      <c r="AL276" s="639"/>
      <c r="AM276" s="639"/>
      <c r="AN276" s="639"/>
      <c r="AO276" s="639"/>
      <c r="AP276" s="639"/>
      <c r="AQ276" s="639"/>
      <c r="AR276" s="639"/>
      <c r="AS276" s="639"/>
      <c r="AT276" s="639"/>
      <c r="AU276" s="639"/>
      <c r="AV276" s="639"/>
      <c r="AW276" s="639">
        <f t="shared" ref="AW276:BP276" si="424">$C276*AW637</f>
        <v>0</v>
      </c>
      <c r="AX276" s="639">
        <f t="shared" si="424"/>
        <v>0</v>
      </c>
      <c r="AY276" s="639">
        <f t="shared" si="424"/>
        <v>0</v>
      </c>
      <c r="AZ276" s="639">
        <f t="shared" si="424"/>
        <v>0</v>
      </c>
      <c r="BA276" s="639">
        <f t="shared" si="424"/>
        <v>0</v>
      </c>
      <c r="BB276" s="639">
        <f t="shared" si="424"/>
        <v>0</v>
      </c>
      <c r="BC276" s="639">
        <f t="shared" si="424"/>
        <v>0</v>
      </c>
      <c r="BD276" s="639">
        <f t="shared" si="424"/>
        <v>0</v>
      </c>
      <c r="BE276" s="639">
        <f t="shared" si="424"/>
        <v>0</v>
      </c>
      <c r="BF276" s="639">
        <f t="shared" si="424"/>
        <v>0</v>
      </c>
      <c r="BG276" s="639">
        <f t="shared" si="424"/>
        <v>0</v>
      </c>
      <c r="BH276" s="639">
        <f t="shared" si="424"/>
        <v>0</v>
      </c>
      <c r="BI276" s="639">
        <f t="shared" si="424"/>
        <v>0</v>
      </c>
      <c r="BJ276" s="639">
        <f t="shared" si="424"/>
        <v>0</v>
      </c>
      <c r="BK276" s="639">
        <f t="shared" si="424"/>
        <v>0</v>
      </c>
      <c r="BL276" s="639">
        <f t="shared" si="424"/>
        <v>0</v>
      </c>
      <c r="BM276" s="639">
        <f t="shared" si="424"/>
        <v>0</v>
      </c>
      <c r="BN276" s="639">
        <f t="shared" si="424"/>
        <v>0</v>
      </c>
      <c r="BO276" s="639">
        <f t="shared" si="424"/>
        <v>0</v>
      </c>
      <c r="BP276" s="639">
        <f t="shared" si="424"/>
        <v>0</v>
      </c>
      <c r="BQ276" s="639">
        <f t="shared" si="422"/>
        <v>0</v>
      </c>
    </row>
    <row r="277" spans="1:69" s="351" customFormat="1" ht="12.75">
      <c r="A277" s="679">
        <v>1915</v>
      </c>
      <c r="B277" s="375" t="s">
        <v>512</v>
      </c>
      <c r="C277" s="1293">
        <f>'I4 BO ASSETS'!J66</f>
        <v>0</v>
      </c>
      <c r="D277" s="639"/>
      <c r="E277" s="639"/>
      <c r="F277" s="639"/>
      <c r="G277" s="639"/>
      <c r="H277" s="639"/>
      <c r="I277" s="639"/>
      <c r="J277" s="639"/>
      <c r="K277" s="639"/>
      <c r="L277" s="639"/>
      <c r="M277" s="639"/>
      <c r="N277" s="639"/>
      <c r="O277" s="639"/>
      <c r="P277" s="639"/>
      <c r="Q277" s="639"/>
      <c r="R277" s="639"/>
      <c r="S277" s="639"/>
      <c r="T277" s="639"/>
      <c r="U277" s="639"/>
      <c r="V277" s="639"/>
      <c r="W277" s="639"/>
      <c r="X277" s="639"/>
      <c r="Y277" s="639"/>
      <c r="Z277" s="639"/>
      <c r="AA277" s="639"/>
      <c r="AB277" s="639"/>
      <c r="AC277" s="639"/>
      <c r="AD277" s="639"/>
      <c r="AE277" s="639"/>
      <c r="AF277" s="639"/>
      <c r="AG277" s="639"/>
      <c r="AH277" s="639"/>
      <c r="AI277" s="639"/>
      <c r="AJ277" s="639"/>
      <c r="AK277" s="639"/>
      <c r="AL277" s="639"/>
      <c r="AM277" s="639"/>
      <c r="AN277" s="639"/>
      <c r="AO277" s="639"/>
      <c r="AP277" s="639"/>
      <c r="AQ277" s="639"/>
      <c r="AR277" s="639"/>
      <c r="AS277" s="639"/>
      <c r="AT277" s="639"/>
      <c r="AU277" s="639"/>
      <c r="AV277" s="639"/>
      <c r="AW277" s="639">
        <f t="shared" ref="AW277:BP277" si="425">$C277*AW638</f>
        <v>0</v>
      </c>
      <c r="AX277" s="639">
        <f t="shared" si="425"/>
        <v>0</v>
      </c>
      <c r="AY277" s="639">
        <f t="shared" si="425"/>
        <v>0</v>
      </c>
      <c r="AZ277" s="639">
        <f t="shared" si="425"/>
        <v>0</v>
      </c>
      <c r="BA277" s="639">
        <f t="shared" si="425"/>
        <v>0</v>
      </c>
      <c r="BB277" s="639">
        <f t="shared" si="425"/>
        <v>0</v>
      </c>
      <c r="BC277" s="639">
        <f t="shared" si="425"/>
        <v>0</v>
      </c>
      <c r="BD277" s="639">
        <f t="shared" si="425"/>
        <v>0</v>
      </c>
      <c r="BE277" s="639">
        <f t="shared" si="425"/>
        <v>0</v>
      </c>
      <c r="BF277" s="639">
        <f t="shared" si="425"/>
        <v>0</v>
      </c>
      <c r="BG277" s="639">
        <f t="shared" si="425"/>
        <v>0</v>
      </c>
      <c r="BH277" s="639">
        <f t="shared" si="425"/>
        <v>0</v>
      </c>
      <c r="BI277" s="639">
        <f t="shared" si="425"/>
        <v>0</v>
      </c>
      <c r="BJ277" s="639">
        <f t="shared" si="425"/>
        <v>0</v>
      </c>
      <c r="BK277" s="639">
        <f t="shared" si="425"/>
        <v>0</v>
      </c>
      <c r="BL277" s="639">
        <f t="shared" si="425"/>
        <v>0</v>
      </c>
      <c r="BM277" s="639">
        <f t="shared" si="425"/>
        <v>0</v>
      </c>
      <c r="BN277" s="639">
        <f t="shared" si="425"/>
        <v>0</v>
      </c>
      <c r="BO277" s="639">
        <f t="shared" si="425"/>
        <v>0</v>
      </c>
      <c r="BP277" s="639">
        <f t="shared" si="425"/>
        <v>0</v>
      </c>
      <c r="BQ277" s="639">
        <f t="shared" si="422"/>
        <v>0</v>
      </c>
    </row>
    <row r="278" spans="1:69" s="351" customFormat="1" ht="12.75">
      <c r="A278" s="679">
        <v>1920</v>
      </c>
      <c r="B278" s="375" t="s">
        <v>513</v>
      </c>
      <c r="C278" s="1293">
        <f>'I4 BO ASSETS'!J67</f>
        <v>0</v>
      </c>
      <c r="D278" s="639"/>
      <c r="E278" s="639"/>
      <c r="F278" s="639"/>
      <c r="G278" s="639"/>
      <c r="H278" s="639"/>
      <c r="I278" s="639"/>
      <c r="J278" s="639"/>
      <c r="K278" s="639"/>
      <c r="L278" s="639"/>
      <c r="M278" s="639"/>
      <c r="N278" s="639"/>
      <c r="O278" s="639"/>
      <c r="P278" s="639"/>
      <c r="Q278" s="639"/>
      <c r="R278" s="639"/>
      <c r="S278" s="639"/>
      <c r="T278" s="639"/>
      <c r="U278" s="639"/>
      <c r="V278" s="639"/>
      <c r="W278" s="639"/>
      <c r="X278" s="639"/>
      <c r="Y278" s="639"/>
      <c r="Z278" s="639"/>
      <c r="AA278" s="639"/>
      <c r="AB278" s="639"/>
      <c r="AC278" s="639"/>
      <c r="AD278" s="639"/>
      <c r="AE278" s="639"/>
      <c r="AF278" s="639"/>
      <c r="AG278" s="639"/>
      <c r="AH278" s="639"/>
      <c r="AI278" s="639"/>
      <c r="AJ278" s="639"/>
      <c r="AK278" s="639"/>
      <c r="AL278" s="639"/>
      <c r="AM278" s="639"/>
      <c r="AN278" s="639"/>
      <c r="AO278" s="639"/>
      <c r="AP278" s="639"/>
      <c r="AQ278" s="639"/>
      <c r="AR278" s="639"/>
      <c r="AS278" s="639"/>
      <c r="AT278" s="639"/>
      <c r="AU278" s="639"/>
      <c r="AV278" s="639"/>
      <c r="AW278" s="639">
        <f t="shared" ref="AW278:BP278" si="426">$C278*AW639</f>
        <v>0</v>
      </c>
      <c r="AX278" s="639">
        <f t="shared" si="426"/>
        <v>0</v>
      </c>
      <c r="AY278" s="639">
        <f t="shared" si="426"/>
        <v>0</v>
      </c>
      <c r="AZ278" s="639">
        <f t="shared" si="426"/>
        <v>0</v>
      </c>
      <c r="BA278" s="639">
        <f t="shared" si="426"/>
        <v>0</v>
      </c>
      <c r="BB278" s="639">
        <f t="shared" si="426"/>
        <v>0</v>
      </c>
      <c r="BC278" s="639">
        <f t="shared" si="426"/>
        <v>0</v>
      </c>
      <c r="BD278" s="639">
        <f t="shared" si="426"/>
        <v>0</v>
      </c>
      <c r="BE278" s="639">
        <f t="shared" si="426"/>
        <v>0</v>
      </c>
      <c r="BF278" s="639">
        <f t="shared" si="426"/>
        <v>0</v>
      </c>
      <c r="BG278" s="639">
        <f t="shared" si="426"/>
        <v>0</v>
      </c>
      <c r="BH278" s="639">
        <f t="shared" si="426"/>
        <v>0</v>
      </c>
      <c r="BI278" s="639">
        <f t="shared" si="426"/>
        <v>0</v>
      </c>
      <c r="BJ278" s="639">
        <f t="shared" si="426"/>
        <v>0</v>
      </c>
      <c r="BK278" s="639">
        <f t="shared" si="426"/>
        <v>0</v>
      </c>
      <c r="BL278" s="639">
        <f t="shared" si="426"/>
        <v>0</v>
      </c>
      <c r="BM278" s="639">
        <f t="shared" si="426"/>
        <v>0</v>
      </c>
      <c r="BN278" s="639">
        <f t="shared" si="426"/>
        <v>0</v>
      </c>
      <c r="BO278" s="639">
        <f t="shared" si="426"/>
        <v>0</v>
      </c>
      <c r="BP278" s="639">
        <f t="shared" si="426"/>
        <v>0</v>
      </c>
      <c r="BQ278" s="639">
        <f t="shared" si="422"/>
        <v>0</v>
      </c>
    </row>
    <row r="279" spans="1:69" s="351" customFormat="1" ht="12.75">
      <c r="A279" s="679">
        <v>1925</v>
      </c>
      <c r="B279" s="375" t="s">
        <v>514</v>
      </c>
      <c r="C279" s="1293">
        <f>'I4 BO ASSETS'!J68</f>
        <v>0</v>
      </c>
      <c r="D279" s="639"/>
      <c r="E279" s="639"/>
      <c r="F279" s="639"/>
      <c r="G279" s="639"/>
      <c r="H279" s="639"/>
      <c r="I279" s="639"/>
      <c r="J279" s="639"/>
      <c r="K279" s="639"/>
      <c r="L279" s="639"/>
      <c r="M279" s="639"/>
      <c r="N279" s="639"/>
      <c r="O279" s="639"/>
      <c r="P279" s="639"/>
      <c r="Q279" s="639"/>
      <c r="R279" s="639"/>
      <c r="S279" s="639"/>
      <c r="T279" s="639"/>
      <c r="U279" s="639"/>
      <c r="V279" s="639"/>
      <c r="W279" s="639"/>
      <c r="X279" s="639"/>
      <c r="Y279" s="639"/>
      <c r="Z279" s="639"/>
      <c r="AA279" s="639"/>
      <c r="AB279" s="639"/>
      <c r="AC279" s="639"/>
      <c r="AD279" s="639"/>
      <c r="AE279" s="639"/>
      <c r="AF279" s="639"/>
      <c r="AG279" s="639"/>
      <c r="AH279" s="639"/>
      <c r="AI279" s="639"/>
      <c r="AJ279" s="639"/>
      <c r="AK279" s="639"/>
      <c r="AL279" s="639"/>
      <c r="AM279" s="639"/>
      <c r="AN279" s="639"/>
      <c r="AO279" s="639"/>
      <c r="AP279" s="639"/>
      <c r="AQ279" s="639"/>
      <c r="AR279" s="639"/>
      <c r="AS279" s="639"/>
      <c r="AT279" s="639"/>
      <c r="AU279" s="639"/>
      <c r="AV279" s="639"/>
      <c r="AW279" s="639">
        <f t="shared" ref="AW279:BP279" si="427">$C279*AW640</f>
        <v>0</v>
      </c>
      <c r="AX279" s="639">
        <f t="shared" si="427"/>
        <v>0</v>
      </c>
      <c r="AY279" s="639">
        <f t="shared" si="427"/>
        <v>0</v>
      </c>
      <c r="AZ279" s="639">
        <f t="shared" si="427"/>
        <v>0</v>
      </c>
      <c r="BA279" s="639">
        <f t="shared" si="427"/>
        <v>0</v>
      </c>
      <c r="BB279" s="639">
        <f t="shared" si="427"/>
        <v>0</v>
      </c>
      <c r="BC279" s="639">
        <f t="shared" si="427"/>
        <v>0</v>
      </c>
      <c r="BD279" s="639">
        <f t="shared" si="427"/>
        <v>0</v>
      </c>
      <c r="BE279" s="639">
        <f t="shared" si="427"/>
        <v>0</v>
      </c>
      <c r="BF279" s="639">
        <f t="shared" si="427"/>
        <v>0</v>
      </c>
      <c r="BG279" s="639">
        <f t="shared" si="427"/>
        <v>0</v>
      </c>
      <c r="BH279" s="639">
        <f t="shared" si="427"/>
        <v>0</v>
      </c>
      <c r="BI279" s="639">
        <f t="shared" si="427"/>
        <v>0</v>
      </c>
      <c r="BJ279" s="639">
        <f t="shared" si="427"/>
        <v>0</v>
      </c>
      <c r="BK279" s="639">
        <f t="shared" si="427"/>
        <v>0</v>
      </c>
      <c r="BL279" s="639">
        <f t="shared" si="427"/>
        <v>0</v>
      </c>
      <c r="BM279" s="639">
        <f t="shared" si="427"/>
        <v>0</v>
      </c>
      <c r="BN279" s="639">
        <f t="shared" si="427"/>
        <v>0</v>
      </c>
      <c r="BO279" s="639">
        <f t="shared" si="427"/>
        <v>0</v>
      </c>
      <c r="BP279" s="639">
        <f t="shared" si="427"/>
        <v>0</v>
      </c>
      <c r="BQ279" s="639">
        <f t="shared" si="422"/>
        <v>0</v>
      </c>
    </row>
    <row r="280" spans="1:69" s="351" customFormat="1" ht="12.75">
      <c r="A280" s="679">
        <v>1930</v>
      </c>
      <c r="B280" s="375" t="s">
        <v>515</v>
      </c>
      <c r="C280" s="1293">
        <f>'I4 BO ASSETS'!J69</f>
        <v>0</v>
      </c>
      <c r="D280" s="639"/>
      <c r="E280" s="639"/>
      <c r="F280" s="639"/>
      <c r="G280" s="639"/>
      <c r="H280" s="639"/>
      <c r="I280" s="639"/>
      <c r="J280" s="639"/>
      <c r="K280" s="639"/>
      <c r="L280" s="639"/>
      <c r="M280" s="639"/>
      <c r="N280" s="639"/>
      <c r="O280" s="639"/>
      <c r="P280" s="639"/>
      <c r="Q280" s="639"/>
      <c r="R280" s="639"/>
      <c r="S280" s="639"/>
      <c r="T280" s="639"/>
      <c r="U280" s="639"/>
      <c r="V280" s="639"/>
      <c r="W280" s="639"/>
      <c r="X280" s="639"/>
      <c r="Y280" s="639"/>
      <c r="Z280" s="639"/>
      <c r="AA280" s="639"/>
      <c r="AB280" s="639"/>
      <c r="AC280" s="639"/>
      <c r="AD280" s="639"/>
      <c r="AE280" s="639"/>
      <c r="AF280" s="639"/>
      <c r="AG280" s="639"/>
      <c r="AH280" s="639"/>
      <c r="AI280" s="639"/>
      <c r="AJ280" s="639"/>
      <c r="AK280" s="639"/>
      <c r="AL280" s="639"/>
      <c r="AM280" s="639"/>
      <c r="AN280" s="639"/>
      <c r="AO280" s="639"/>
      <c r="AP280" s="639"/>
      <c r="AQ280" s="639"/>
      <c r="AR280" s="639"/>
      <c r="AS280" s="639"/>
      <c r="AT280" s="639"/>
      <c r="AU280" s="639"/>
      <c r="AV280" s="639"/>
      <c r="AW280" s="639">
        <f t="shared" ref="AW280:BP280" si="428">$C280*AW641</f>
        <v>0</v>
      </c>
      <c r="AX280" s="639">
        <f t="shared" si="428"/>
        <v>0</v>
      </c>
      <c r="AY280" s="639">
        <f t="shared" si="428"/>
        <v>0</v>
      </c>
      <c r="AZ280" s="639">
        <f t="shared" si="428"/>
        <v>0</v>
      </c>
      <c r="BA280" s="639">
        <f t="shared" si="428"/>
        <v>0</v>
      </c>
      <c r="BB280" s="639">
        <f t="shared" si="428"/>
        <v>0</v>
      </c>
      <c r="BC280" s="639">
        <f t="shared" si="428"/>
        <v>0</v>
      </c>
      <c r="BD280" s="639">
        <f t="shared" si="428"/>
        <v>0</v>
      </c>
      <c r="BE280" s="639">
        <f t="shared" si="428"/>
        <v>0</v>
      </c>
      <c r="BF280" s="639">
        <f t="shared" si="428"/>
        <v>0</v>
      </c>
      <c r="BG280" s="639">
        <f t="shared" si="428"/>
        <v>0</v>
      </c>
      <c r="BH280" s="639">
        <f t="shared" si="428"/>
        <v>0</v>
      </c>
      <c r="BI280" s="639">
        <f t="shared" si="428"/>
        <v>0</v>
      </c>
      <c r="BJ280" s="639">
        <f t="shared" si="428"/>
        <v>0</v>
      </c>
      <c r="BK280" s="639">
        <f t="shared" si="428"/>
        <v>0</v>
      </c>
      <c r="BL280" s="639">
        <f t="shared" si="428"/>
        <v>0</v>
      </c>
      <c r="BM280" s="639">
        <f t="shared" si="428"/>
        <v>0</v>
      </c>
      <c r="BN280" s="639">
        <f t="shared" si="428"/>
        <v>0</v>
      </c>
      <c r="BO280" s="639">
        <f t="shared" si="428"/>
        <v>0</v>
      </c>
      <c r="BP280" s="639">
        <f t="shared" si="428"/>
        <v>0</v>
      </c>
      <c r="BQ280" s="639">
        <f t="shared" si="422"/>
        <v>0</v>
      </c>
    </row>
    <row r="281" spans="1:69" s="351" customFormat="1" ht="12.75">
      <c r="A281" s="679">
        <v>1935</v>
      </c>
      <c r="B281" s="375" t="s">
        <v>516</v>
      </c>
      <c r="C281" s="1293">
        <f>'I4 BO ASSETS'!J70</f>
        <v>0</v>
      </c>
      <c r="D281" s="639"/>
      <c r="E281" s="639"/>
      <c r="F281" s="639"/>
      <c r="G281" s="639"/>
      <c r="H281" s="639"/>
      <c r="I281" s="639"/>
      <c r="J281" s="639"/>
      <c r="K281" s="639"/>
      <c r="L281" s="639"/>
      <c r="M281" s="639"/>
      <c r="N281" s="639"/>
      <c r="O281" s="639"/>
      <c r="P281" s="639"/>
      <c r="Q281" s="639"/>
      <c r="R281" s="639"/>
      <c r="S281" s="639"/>
      <c r="T281" s="639"/>
      <c r="U281" s="639"/>
      <c r="V281" s="639"/>
      <c r="W281" s="639"/>
      <c r="X281" s="639"/>
      <c r="Y281" s="639"/>
      <c r="Z281" s="639"/>
      <c r="AA281" s="639"/>
      <c r="AB281" s="639"/>
      <c r="AC281" s="639"/>
      <c r="AD281" s="639"/>
      <c r="AE281" s="639"/>
      <c r="AF281" s="639"/>
      <c r="AG281" s="639"/>
      <c r="AH281" s="639"/>
      <c r="AI281" s="639"/>
      <c r="AJ281" s="639"/>
      <c r="AK281" s="639"/>
      <c r="AL281" s="639"/>
      <c r="AM281" s="639"/>
      <c r="AN281" s="639"/>
      <c r="AO281" s="639"/>
      <c r="AP281" s="639"/>
      <c r="AQ281" s="639"/>
      <c r="AR281" s="639"/>
      <c r="AS281" s="639"/>
      <c r="AT281" s="639"/>
      <c r="AU281" s="639"/>
      <c r="AV281" s="639"/>
      <c r="AW281" s="639">
        <f t="shared" ref="AW281:BP281" si="429">$C281*AW642</f>
        <v>0</v>
      </c>
      <c r="AX281" s="639">
        <f t="shared" si="429"/>
        <v>0</v>
      </c>
      <c r="AY281" s="639">
        <f t="shared" si="429"/>
        <v>0</v>
      </c>
      <c r="AZ281" s="639">
        <f t="shared" si="429"/>
        <v>0</v>
      </c>
      <c r="BA281" s="639">
        <f t="shared" si="429"/>
        <v>0</v>
      </c>
      <c r="BB281" s="639">
        <f t="shared" si="429"/>
        <v>0</v>
      </c>
      <c r="BC281" s="639">
        <f t="shared" si="429"/>
        <v>0</v>
      </c>
      <c r="BD281" s="639">
        <f t="shared" si="429"/>
        <v>0</v>
      </c>
      <c r="BE281" s="639">
        <f t="shared" si="429"/>
        <v>0</v>
      </c>
      <c r="BF281" s="639">
        <f t="shared" si="429"/>
        <v>0</v>
      </c>
      <c r="BG281" s="639">
        <f t="shared" si="429"/>
        <v>0</v>
      </c>
      <c r="BH281" s="639">
        <f t="shared" si="429"/>
        <v>0</v>
      </c>
      <c r="BI281" s="639">
        <f t="shared" si="429"/>
        <v>0</v>
      </c>
      <c r="BJ281" s="639">
        <f t="shared" si="429"/>
        <v>0</v>
      </c>
      <c r="BK281" s="639">
        <f t="shared" si="429"/>
        <v>0</v>
      </c>
      <c r="BL281" s="639">
        <f t="shared" si="429"/>
        <v>0</v>
      </c>
      <c r="BM281" s="639">
        <f t="shared" si="429"/>
        <v>0</v>
      </c>
      <c r="BN281" s="639">
        <f t="shared" si="429"/>
        <v>0</v>
      </c>
      <c r="BO281" s="639">
        <f t="shared" si="429"/>
        <v>0</v>
      </c>
      <c r="BP281" s="639">
        <f t="shared" si="429"/>
        <v>0</v>
      </c>
      <c r="BQ281" s="639">
        <f t="shared" si="422"/>
        <v>0</v>
      </c>
    </row>
    <row r="282" spans="1:69" s="351" customFormat="1" ht="12.75">
      <c r="A282" s="679">
        <v>1940</v>
      </c>
      <c r="B282" s="375" t="s">
        <v>517</v>
      </c>
      <c r="C282" s="1293">
        <f>'I4 BO ASSETS'!J71</f>
        <v>0</v>
      </c>
      <c r="D282" s="639"/>
      <c r="E282" s="639"/>
      <c r="F282" s="639"/>
      <c r="G282" s="639"/>
      <c r="H282" s="639"/>
      <c r="I282" s="639"/>
      <c r="J282" s="639"/>
      <c r="K282" s="639"/>
      <c r="L282" s="639"/>
      <c r="M282" s="639"/>
      <c r="N282" s="639"/>
      <c r="O282" s="639"/>
      <c r="P282" s="639"/>
      <c r="Q282" s="639"/>
      <c r="R282" s="639"/>
      <c r="S282" s="639"/>
      <c r="T282" s="639"/>
      <c r="U282" s="639"/>
      <c r="V282" s="639"/>
      <c r="W282" s="639"/>
      <c r="X282" s="639"/>
      <c r="Y282" s="639"/>
      <c r="Z282" s="639"/>
      <c r="AA282" s="639"/>
      <c r="AB282" s="639"/>
      <c r="AC282" s="639"/>
      <c r="AD282" s="639"/>
      <c r="AE282" s="639"/>
      <c r="AF282" s="639"/>
      <c r="AG282" s="639"/>
      <c r="AH282" s="639"/>
      <c r="AI282" s="639"/>
      <c r="AJ282" s="639"/>
      <c r="AK282" s="639"/>
      <c r="AL282" s="639"/>
      <c r="AM282" s="639"/>
      <c r="AN282" s="639"/>
      <c r="AO282" s="639"/>
      <c r="AP282" s="639"/>
      <c r="AQ282" s="639"/>
      <c r="AR282" s="639"/>
      <c r="AS282" s="639"/>
      <c r="AT282" s="639"/>
      <c r="AU282" s="639"/>
      <c r="AV282" s="639"/>
      <c r="AW282" s="639">
        <f t="shared" ref="AW282:BP282" si="430">$C282*AW643</f>
        <v>0</v>
      </c>
      <c r="AX282" s="639">
        <f t="shared" si="430"/>
        <v>0</v>
      </c>
      <c r="AY282" s="639">
        <f t="shared" si="430"/>
        <v>0</v>
      </c>
      <c r="AZ282" s="639">
        <f t="shared" si="430"/>
        <v>0</v>
      </c>
      <c r="BA282" s="639">
        <f t="shared" si="430"/>
        <v>0</v>
      </c>
      <c r="BB282" s="639">
        <f t="shared" si="430"/>
        <v>0</v>
      </c>
      <c r="BC282" s="639">
        <f t="shared" si="430"/>
        <v>0</v>
      </c>
      <c r="BD282" s="639">
        <f t="shared" si="430"/>
        <v>0</v>
      </c>
      <c r="BE282" s="639">
        <f t="shared" si="430"/>
        <v>0</v>
      </c>
      <c r="BF282" s="639">
        <f t="shared" si="430"/>
        <v>0</v>
      </c>
      <c r="BG282" s="639">
        <f t="shared" si="430"/>
        <v>0</v>
      </c>
      <c r="BH282" s="639">
        <f t="shared" si="430"/>
        <v>0</v>
      </c>
      <c r="BI282" s="639">
        <f t="shared" si="430"/>
        <v>0</v>
      </c>
      <c r="BJ282" s="639">
        <f t="shared" si="430"/>
        <v>0</v>
      </c>
      <c r="BK282" s="639">
        <f t="shared" si="430"/>
        <v>0</v>
      </c>
      <c r="BL282" s="639">
        <f t="shared" si="430"/>
        <v>0</v>
      </c>
      <c r="BM282" s="639">
        <f t="shared" si="430"/>
        <v>0</v>
      </c>
      <c r="BN282" s="639">
        <f t="shared" si="430"/>
        <v>0</v>
      </c>
      <c r="BO282" s="639">
        <f t="shared" si="430"/>
        <v>0</v>
      </c>
      <c r="BP282" s="639">
        <f t="shared" si="430"/>
        <v>0</v>
      </c>
      <c r="BQ282" s="639">
        <f t="shared" si="422"/>
        <v>0</v>
      </c>
    </row>
    <row r="283" spans="1:69" s="351" customFormat="1" ht="12.75">
      <c r="A283" s="679">
        <v>1945</v>
      </c>
      <c r="B283" s="375" t="s">
        <v>518</v>
      </c>
      <c r="C283" s="1293">
        <f>'I4 BO ASSETS'!J72</f>
        <v>0</v>
      </c>
      <c r="D283" s="639"/>
      <c r="E283" s="639"/>
      <c r="F283" s="639"/>
      <c r="G283" s="639"/>
      <c r="H283" s="639"/>
      <c r="I283" s="639"/>
      <c r="J283" s="639"/>
      <c r="K283" s="639"/>
      <c r="L283" s="639"/>
      <c r="M283" s="639"/>
      <c r="N283" s="639"/>
      <c r="O283" s="639"/>
      <c r="P283" s="639"/>
      <c r="Q283" s="639"/>
      <c r="R283" s="639"/>
      <c r="S283" s="639"/>
      <c r="T283" s="639"/>
      <c r="U283" s="639"/>
      <c r="V283" s="639"/>
      <c r="W283" s="639"/>
      <c r="X283" s="639"/>
      <c r="Y283" s="639"/>
      <c r="Z283" s="639"/>
      <c r="AA283" s="639"/>
      <c r="AB283" s="639"/>
      <c r="AC283" s="639"/>
      <c r="AD283" s="639"/>
      <c r="AE283" s="639"/>
      <c r="AF283" s="639"/>
      <c r="AG283" s="639"/>
      <c r="AH283" s="639"/>
      <c r="AI283" s="639"/>
      <c r="AJ283" s="639"/>
      <c r="AK283" s="639"/>
      <c r="AL283" s="639"/>
      <c r="AM283" s="639"/>
      <c r="AN283" s="639"/>
      <c r="AO283" s="639"/>
      <c r="AP283" s="639"/>
      <c r="AQ283" s="639"/>
      <c r="AR283" s="639"/>
      <c r="AS283" s="639"/>
      <c r="AT283" s="639"/>
      <c r="AU283" s="639"/>
      <c r="AV283" s="639"/>
      <c r="AW283" s="639">
        <f t="shared" ref="AW283:BP283" si="431">$C283*AW644</f>
        <v>0</v>
      </c>
      <c r="AX283" s="639">
        <f t="shared" si="431"/>
        <v>0</v>
      </c>
      <c r="AY283" s="639">
        <f t="shared" si="431"/>
        <v>0</v>
      </c>
      <c r="AZ283" s="639">
        <f t="shared" si="431"/>
        <v>0</v>
      </c>
      <c r="BA283" s="639">
        <f t="shared" si="431"/>
        <v>0</v>
      </c>
      <c r="BB283" s="639">
        <f t="shared" si="431"/>
        <v>0</v>
      </c>
      <c r="BC283" s="639">
        <f t="shared" si="431"/>
        <v>0</v>
      </c>
      <c r="BD283" s="639">
        <f t="shared" si="431"/>
        <v>0</v>
      </c>
      <c r="BE283" s="639">
        <f t="shared" si="431"/>
        <v>0</v>
      </c>
      <c r="BF283" s="639">
        <f t="shared" si="431"/>
        <v>0</v>
      </c>
      <c r="BG283" s="639">
        <f t="shared" si="431"/>
        <v>0</v>
      </c>
      <c r="BH283" s="639">
        <f t="shared" si="431"/>
        <v>0</v>
      </c>
      <c r="BI283" s="639">
        <f t="shared" si="431"/>
        <v>0</v>
      </c>
      <c r="BJ283" s="639">
        <f t="shared" si="431"/>
        <v>0</v>
      </c>
      <c r="BK283" s="639">
        <f t="shared" si="431"/>
        <v>0</v>
      </c>
      <c r="BL283" s="639">
        <f t="shared" si="431"/>
        <v>0</v>
      </c>
      <c r="BM283" s="639">
        <f t="shared" si="431"/>
        <v>0</v>
      </c>
      <c r="BN283" s="639">
        <f t="shared" si="431"/>
        <v>0</v>
      </c>
      <c r="BO283" s="639">
        <f t="shared" si="431"/>
        <v>0</v>
      </c>
      <c r="BP283" s="639">
        <f t="shared" si="431"/>
        <v>0</v>
      </c>
      <c r="BQ283" s="639">
        <f t="shared" si="422"/>
        <v>0</v>
      </c>
    </row>
    <row r="284" spans="1:69" s="351" customFormat="1" ht="12.75">
      <c r="A284" s="679">
        <v>1950</v>
      </c>
      <c r="B284" s="375" t="s">
        <v>519</v>
      </c>
      <c r="C284" s="1293">
        <f>'I4 BO ASSETS'!J73</f>
        <v>0</v>
      </c>
      <c r="D284" s="639"/>
      <c r="E284" s="639"/>
      <c r="F284" s="639"/>
      <c r="G284" s="639"/>
      <c r="H284" s="639"/>
      <c r="I284" s="639"/>
      <c r="J284" s="639"/>
      <c r="K284" s="639"/>
      <c r="L284" s="639"/>
      <c r="M284" s="639"/>
      <c r="N284" s="639"/>
      <c r="O284" s="639"/>
      <c r="P284" s="639"/>
      <c r="Q284" s="639"/>
      <c r="R284" s="639"/>
      <c r="S284" s="639"/>
      <c r="T284" s="639"/>
      <c r="U284" s="639"/>
      <c r="V284" s="639"/>
      <c r="W284" s="639"/>
      <c r="X284" s="639"/>
      <c r="Y284" s="639"/>
      <c r="Z284" s="639"/>
      <c r="AA284" s="639"/>
      <c r="AB284" s="639"/>
      <c r="AC284" s="639"/>
      <c r="AD284" s="639"/>
      <c r="AE284" s="639"/>
      <c r="AF284" s="639"/>
      <c r="AG284" s="639"/>
      <c r="AH284" s="639"/>
      <c r="AI284" s="639"/>
      <c r="AJ284" s="639"/>
      <c r="AK284" s="639"/>
      <c r="AL284" s="639"/>
      <c r="AM284" s="639"/>
      <c r="AN284" s="639"/>
      <c r="AO284" s="639"/>
      <c r="AP284" s="639"/>
      <c r="AQ284" s="639"/>
      <c r="AR284" s="639"/>
      <c r="AS284" s="639"/>
      <c r="AT284" s="639"/>
      <c r="AU284" s="639"/>
      <c r="AV284" s="639"/>
      <c r="AW284" s="639">
        <f t="shared" ref="AW284:BP284" si="432">$C284*AW645</f>
        <v>0</v>
      </c>
      <c r="AX284" s="639">
        <f t="shared" si="432"/>
        <v>0</v>
      </c>
      <c r="AY284" s="639">
        <f t="shared" si="432"/>
        <v>0</v>
      </c>
      <c r="AZ284" s="639">
        <f t="shared" si="432"/>
        <v>0</v>
      </c>
      <c r="BA284" s="639">
        <f t="shared" si="432"/>
        <v>0</v>
      </c>
      <c r="BB284" s="639">
        <f t="shared" si="432"/>
        <v>0</v>
      </c>
      <c r="BC284" s="639">
        <f t="shared" si="432"/>
        <v>0</v>
      </c>
      <c r="BD284" s="639">
        <f t="shared" si="432"/>
        <v>0</v>
      </c>
      <c r="BE284" s="639">
        <f t="shared" si="432"/>
        <v>0</v>
      </c>
      <c r="BF284" s="639">
        <f t="shared" si="432"/>
        <v>0</v>
      </c>
      <c r="BG284" s="639">
        <f t="shared" si="432"/>
        <v>0</v>
      </c>
      <c r="BH284" s="639">
        <f t="shared" si="432"/>
        <v>0</v>
      </c>
      <c r="BI284" s="639">
        <f t="shared" si="432"/>
        <v>0</v>
      </c>
      <c r="BJ284" s="639">
        <f t="shared" si="432"/>
        <v>0</v>
      </c>
      <c r="BK284" s="639">
        <f t="shared" si="432"/>
        <v>0</v>
      </c>
      <c r="BL284" s="639">
        <f t="shared" si="432"/>
        <v>0</v>
      </c>
      <c r="BM284" s="639">
        <f t="shared" si="432"/>
        <v>0</v>
      </c>
      <c r="BN284" s="639">
        <f t="shared" si="432"/>
        <v>0</v>
      </c>
      <c r="BO284" s="639">
        <f t="shared" si="432"/>
        <v>0</v>
      </c>
      <c r="BP284" s="639">
        <f t="shared" si="432"/>
        <v>0</v>
      </c>
      <c r="BQ284" s="639">
        <f t="shared" si="422"/>
        <v>0</v>
      </c>
    </row>
    <row r="285" spans="1:69" s="351" customFormat="1" ht="12.75">
      <c r="A285" s="679">
        <v>1955</v>
      </c>
      <c r="B285" s="375" t="s">
        <v>273</v>
      </c>
      <c r="C285" s="1293">
        <f>'I4 BO ASSETS'!J74</f>
        <v>0</v>
      </c>
      <c r="D285" s="639"/>
      <c r="E285" s="639"/>
      <c r="F285" s="639"/>
      <c r="G285" s="639"/>
      <c r="H285" s="639"/>
      <c r="I285" s="639"/>
      <c r="J285" s="639"/>
      <c r="K285" s="639"/>
      <c r="L285" s="639"/>
      <c r="M285" s="639"/>
      <c r="N285" s="639"/>
      <c r="O285" s="639"/>
      <c r="P285" s="639"/>
      <c r="Q285" s="639"/>
      <c r="R285" s="639"/>
      <c r="S285" s="639"/>
      <c r="T285" s="639"/>
      <c r="U285" s="639"/>
      <c r="V285" s="639"/>
      <c r="W285" s="639"/>
      <c r="X285" s="639"/>
      <c r="Y285" s="639"/>
      <c r="Z285" s="639"/>
      <c r="AA285" s="639"/>
      <c r="AB285" s="639"/>
      <c r="AC285" s="639"/>
      <c r="AD285" s="639"/>
      <c r="AE285" s="639"/>
      <c r="AF285" s="639"/>
      <c r="AG285" s="639"/>
      <c r="AH285" s="639"/>
      <c r="AI285" s="639"/>
      <c r="AJ285" s="639"/>
      <c r="AK285" s="639"/>
      <c r="AL285" s="639"/>
      <c r="AM285" s="639"/>
      <c r="AN285" s="639"/>
      <c r="AO285" s="639"/>
      <c r="AP285" s="639"/>
      <c r="AQ285" s="639"/>
      <c r="AR285" s="639"/>
      <c r="AS285" s="639"/>
      <c r="AT285" s="639"/>
      <c r="AU285" s="639"/>
      <c r="AV285" s="639"/>
      <c r="AW285" s="639">
        <f t="shared" ref="AW285:BP285" si="433">$C285*AW646</f>
        <v>0</v>
      </c>
      <c r="AX285" s="639">
        <f t="shared" si="433"/>
        <v>0</v>
      </c>
      <c r="AY285" s="639">
        <f t="shared" si="433"/>
        <v>0</v>
      </c>
      <c r="AZ285" s="639">
        <f t="shared" si="433"/>
        <v>0</v>
      </c>
      <c r="BA285" s="639">
        <f t="shared" si="433"/>
        <v>0</v>
      </c>
      <c r="BB285" s="639">
        <f t="shared" si="433"/>
        <v>0</v>
      </c>
      <c r="BC285" s="639">
        <f t="shared" si="433"/>
        <v>0</v>
      </c>
      <c r="BD285" s="639">
        <f t="shared" si="433"/>
        <v>0</v>
      </c>
      <c r="BE285" s="639">
        <f t="shared" si="433"/>
        <v>0</v>
      </c>
      <c r="BF285" s="639">
        <f t="shared" si="433"/>
        <v>0</v>
      </c>
      <c r="BG285" s="639">
        <f t="shared" si="433"/>
        <v>0</v>
      </c>
      <c r="BH285" s="639">
        <f t="shared" si="433"/>
        <v>0</v>
      </c>
      <c r="BI285" s="639">
        <f t="shared" si="433"/>
        <v>0</v>
      </c>
      <c r="BJ285" s="639">
        <f t="shared" si="433"/>
        <v>0</v>
      </c>
      <c r="BK285" s="639">
        <f t="shared" si="433"/>
        <v>0</v>
      </c>
      <c r="BL285" s="639">
        <f t="shared" si="433"/>
        <v>0</v>
      </c>
      <c r="BM285" s="639">
        <f t="shared" si="433"/>
        <v>0</v>
      </c>
      <c r="BN285" s="639">
        <f t="shared" si="433"/>
        <v>0</v>
      </c>
      <c r="BO285" s="639">
        <f t="shared" si="433"/>
        <v>0</v>
      </c>
      <c r="BP285" s="639">
        <f t="shared" si="433"/>
        <v>0</v>
      </c>
      <c r="BQ285" s="639">
        <f t="shared" si="422"/>
        <v>0</v>
      </c>
    </row>
    <row r="286" spans="1:69" s="351" customFormat="1" ht="12.75">
      <c r="A286" s="679">
        <v>1960</v>
      </c>
      <c r="B286" s="375" t="s">
        <v>274</v>
      </c>
      <c r="C286" s="1293">
        <f>'I4 BO ASSETS'!J75</f>
        <v>0</v>
      </c>
      <c r="D286" s="639"/>
      <c r="E286" s="639"/>
      <c r="F286" s="639"/>
      <c r="G286" s="639"/>
      <c r="H286" s="639"/>
      <c r="I286" s="639"/>
      <c r="J286" s="639"/>
      <c r="K286" s="639"/>
      <c r="L286" s="639"/>
      <c r="M286" s="639"/>
      <c r="N286" s="639"/>
      <c r="O286" s="639"/>
      <c r="P286" s="639"/>
      <c r="Q286" s="639"/>
      <c r="R286" s="639"/>
      <c r="S286" s="639"/>
      <c r="T286" s="639"/>
      <c r="U286" s="639"/>
      <c r="V286" s="639"/>
      <c r="W286" s="639"/>
      <c r="X286" s="639"/>
      <c r="Y286" s="639"/>
      <c r="Z286" s="639"/>
      <c r="AA286" s="639"/>
      <c r="AB286" s="639"/>
      <c r="AC286" s="639"/>
      <c r="AD286" s="639"/>
      <c r="AE286" s="639"/>
      <c r="AF286" s="639"/>
      <c r="AG286" s="639"/>
      <c r="AH286" s="639"/>
      <c r="AI286" s="639"/>
      <c r="AJ286" s="639"/>
      <c r="AK286" s="639"/>
      <c r="AL286" s="639"/>
      <c r="AM286" s="639"/>
      <c r="AN286" s="639"/>
      <c r="AO286" s="639"/>
      <c r="AP286" s="639"/>
      <c r="AQ286" s="639"/>
      <c r="AR286" s="639"/>
      <c r="AS286" s="639"/>
      <c r="AT286" s="639"/>
      <c r="AU286" s="639"/>
      <c r="AV286" s="639"/>
      <c r="AW286" s="639">
        <f t="shared" ref="AW286:BP286" si="434">$C286*AW647</f>
        <v>0</v>
      </c>
      <c r="AX286" s="639">
        <f t="shared" si="434"/>
        <v>0</v>
      </c>
      <c r="AY286" s="639">
        <f t="shared" si="434"/>
        <v>0</v>
      </c>
      <c r="AZ286" s="639">
        <f t="shared" si="434"/>
        <v>0</v>
      </c>
      <c r="BA286" s="639">
        <f t="shared" si="434"/>
        <v>0</v>
      </c>
      <c r="BB286" s="639">
        <f t="shared" si="434"/>
        <v>0</v>
      </c>
      <c r="BC286" s="639">
        <f t="shared" si="434"/>
        <v>0</v>
      </c>
      <c r="BD286" s="639">
        <f t="shared" si="434"/>
        <v>0</v>
      </c>
      <c r="BE286" s="639">
        <f t="shared" si="434"/>
        <v>0</v>
      </c>
      <c r="BF286" s="639">
        <f t="shared" si="434"/>
        <v>0</v>
      </c>
      <c r="BG286" s="639">
        <f t="shared" si="434"/>
        <v>0</v>
      </c>
      <c r="BH286" s="639">
        <f t="shared" si="434"/>
        <v>0</v>
      </c>
      <c r="BI286" s="639">
        <f t="shared" si="434"/>
        <v>0</v>
      </c>
      <c r="BJ286" s="639">
        <f t="shared" si="434"/>
        <v>0</v>
      </c>
      <c r="BK286" s="639">
        <f t="shared" si="434"/>
        <v>0</v>
      </c>
      <c r="BL286" s="639">
        <f t="shared" si="434"/>
        <v>0</v>
      </c>
      <c r="BM286" s="639">
        <f t="shared" si="434"/>
        <v>0</v>
      </c>
      <c r="BN286" s="639">
        <f t="shared" si="434"/>
        <v>0</v>
      </c>
      <c r="BO286" s="639">
        <f t="shared" si="434"/>
        <v>0</v>
      </c>
      <c r="BP286" s="639">
        <f t="shared" si="434"/>
        <v>0</v>
      </c>
      <c r="BQ286" s="639">
        <f t="shared" si="422"/>
        <v>0</v>
      </c>
    </row>
    <row r="287" spans="1:69" s="351" customFormat="1" ht="25.5">
      <c r="A287" s="679">
        <v>1970</v>
      </c>
      <c r="B287" s="375" t="s">
        <v>276</v>
      </c>
      <c r="C287" s="1293">
        <f>'I4 BO ASSETS'!J76</f>
        <v>0</v>
      </c>
      <c r="D287" s="639"/>
      <c r="E287" s="639"/>
      <c r="F287" s="639"/>
      <c r="G287" s="639"/>
      <c r="H287" s="639"/>
      <c r="I287" s="639"/>
      <c r="J287" s="639"/>
      <c r="K287" s="639"/>
      <c r="L287" s="639"/>
      <c r="M287" s="639"/>
      <c r="N287" s="639"/>
      <c r="O287" s="639"/>
      <c r="P287" s="639"/>
      <c r="Q287" s="639"/>
      <c r="R287" s="639"/>
      <c r="S287" s="639"/>
      <c r="T287" s="639"/>
      <c r="U287" s="639"/>
      <c r="V287" s="639"/>
      <c r="W287" s="639"/>
      <c r="X287" s="639"/>
      <c r="Y287" s="639"/>
      <c r="Z287" s="639"/>
      <c r="AA287" s="639"/>
      <c r="AB287" s="639"/>
      <c r="AC287" s="639"/>
      <c r="AD287" s="639"/>
      <c r="AE287" s="639"/>
      <c r="AF287" s="639"/>
      <c r="AG287" s="639"/>
      <c r="AH287" s="639"/>
      <c r="AI287" s="639"/>
      <c r="AJ287" s="639"/>
      <c r="AK287" s="639"/>
      <c r="AL287" s="639"/>
      <c r="AM287" s="639"/>
      <c r="AN287" s="639"/>
      <c r="AO287" s="639"/>
      <c r="AP287" s="639"/>
      <c r="AQ287" s="639"/>
      <c r="AR287" s="639"/>
      <c r="AS287" s="639"/>
      <c r="AT287" s="639"/>
      <c r="AU287" s="639"/>
      <c r="AV287" s="639"/>
      <c r="AW287" s="639">
        <f t="shared" ref="AW287:BP287" si="435">$C287*AW648</f>
        <v>0</v>
      </c>
      <c r="AX287" s="639">
        <f t="shared" si="435"/>
        <v>0</v>
      </c>
      <c r="AY287" s="639">
        <f t="shared" si="435"/>
        <v>0</v>
      </c>
      <c r="AZ287" s="639">
        <f t="shared" si="435"/>
        <v>0</v>
      </c>
      <c r="BA287" s="639">
        <f t="shared" si="435"/>
        <v>0</v>
      </c>
      <c r="BB287" s="639">
        <f t="shared" si="435"/>
        <v>0</v>
      </c>
      <c r="BC287" s="639">
        <f t="shared" si="435"/>
        <v>0</v>
      </c>
      <c r="BD287" s="639">
        <f t="shared" si="435"/>
        <v>0</v>
      </c>
      <c r="BE287" s="639">
        <f t="shared" si="435"/>
        <v>0</v>
      </c>
      <c r="BF287" s="639">
        <f t="shared" si="435"/>
        <v>0</v>
      </c>
      <c r="BG287" s="639">
        <f t="shared" si="435"/>
        <v>0</v>
      </c>
      <c r="BH287" s="639">
        <f t="shared" si="435"/>
        <v>0</v>
      </c>
      <c r="BI287" s="639">
        <f t="shared" si="435"/>
        <v>0</v>
      </c>
      <c r="BJ287" s="639">
        <f t="shared" si="435"/>
        <v>0</v>
      </c>
      <c r="BK287" s="639">
        <f t="shared" si="435"/>
        <v>0</v>
      </c>
      <c r="BL287" s="639">
        <f t="shared" si="435"/>
        <v>0</v>
      </c>
      <c r="BM287" s="639">
        <f t="shared" si="435"/>
        <v>0</v>
      </c>
      <c r="BN287" s="639">
        <f t="shared" si="435"/>
        <v>0</v>
      </c>
      <c r="BO287" s="639">
        <f t="shared" si="435"/>
        <v>0</v>
      </c>
      <c r="BP287" s="639">
        <f t="shared" si="435"/>
        <v>0</v>
      </c>
      <c r="BQ287" s="639">
        <f t="shared" si="422"/>
        <v>0</v>
      </c>
    </row>
    <row r="288" spans="1:69" s="351" customFormat="1" ht="25.5">
      <c r="A288" s="679">
        <v>1975</v>
      </c>
      <c r="B288" s="375" t="s">
        <v>1565</v>
      </c>
      <c r="C288" s="1293">
        <f>'I4 BO ASSETS'!J77</f>
        <v>0</v>
      </c>
      <c r="D288" s="639"/>
      <c r="E288" s="639"/>
      <c r="F288" s="639"/>
      <c r="G288" s="639"/>
      <c r="H288" s="639"/>
      <c r="I288" s="639"/>
      <c r="J288" s="639"/>
      <c r="K288" s="639"/>
      <c r="L288" s="639"/>
      <c r="M288" s="639"/>
      <c r="N288" s="639"/>
      <c r="O288" s="639"/>
      <c r="P288" s="639"/>
      <c r="Q288" s="639"/>
      <c r="R288" s="639"/>
      <c r="S288" s="639"/>
      <c r="T288" s="639"/>
      <c r="U288" s="639"/>
      <c r="V288" s="639"/>
      <c r="W288" s="639"/>
      <c r="X288" s="639"/>
      <c r="Y288" s="639"/>
      <c r="Z288" s="639"/>
      <c r="AA288" s="639"/>
      <c r="AB288" s="639"/>
      <c r="AC288" s="639"/>
      <c r="AD288" s="639"/>
      <c r="AE288" s="639"/>
      <c r="AF288" s="639"/>
      <c r="AG288" s="639"/>
      <c r="AH288" s="639"/>
      <c r="AI288" s="639"/>
      <c r="AJ288" s="639"/>
      <c r="AK288" s="639"/>
      <c r="AL288" s="639"/>
      <c r="AM288" s="639"/>
      <c r="AN288" s="639"/>
      <c r="AO288" s="639"/>
      <c r="AP288" s="639"/>
      <c r="AQ288" s="639"/>
      <c r="AR288" s="639"/>
      <c r="AS288" s="639"/>
      <c r="AT288" s="639"/>
      <c r="AU288" s="639"/>
      <c r="AV288" s="639"/>
      <c r="AW288" s="639">
        <f t="shared" ref="AW288:BP288" si="436">$C288*AW649</f>
        <v>0</v>
      </c>
      <c r="AX288" s="639">
        <f t="shared" si="436"/>
        <v>0</v>
      </c>
      <c r="AY288" s="639">
        <f t="shared" si="436"/>
        <v>0</v>
      </c>
      <c r="AZ288" s="639">
        <f t="shared" si="436"/>
        <v>0</v>
      </c>
      <c r="BA288" s="639">
        <f t="shared" si="436"/>
        <v>0</v>
      </c>
      <c r="BB288" s="639">
        <f t="shared" si="436"/>
        <v>0</v>
      </c>
      <c r="BC288" s="639">
        <f t="shared" si="436"/>
        <v>0</v>
      </c>
      <c r="BD288" s="639">
        <f t="shared" si="436"/>
        <v>0</v>
      </c>
      <c r="BE288" s="639">
        <f t="shared" si="436"/>
        <v>0</v>
      </c>
      <c r="BF288" s="639">
        <f t="shared" si="436"/>
        <v>0</v>
      </c>
      <c r="BG288" s="639">
        <f t="shared" si="436"/>
        <v>0</v>
      </c>
      <c r="BH288" s="639">
        <f t="shared" si="436"/>
        <v>0</v>
      </c>
      <c r="BI288" s="639">
        <f t="shared" si="436"/>
        <v>0</v>
      </c>
      <c r="BJ288" s="639">
        <f t="shared" si="436"/>
        <v>0</v>
      </c>
      <c r="BK288" s="639">
        <f t="shared" si="436"/>
        <v>0</v>
      </c>
      <c r="BL288" s="639">
        <f t="shared" si="436"/>
        <v>0</v>
      </c>
      <c r="BM288" s="639">
        <f t="shared" si="436"/>
        <v>0</v>
      </c>
      <c r="BN288" s="639">
        <f t="shared" si="436"/>
        <v>0</v>
      </c>
      <c r="BO288" s="639">
        <f t="shared" si="436"/>
        <v>0</v>
      </c>
      <c r="BP288" s="639">
        <f t="shared" si="436"/>
        <v>0</v>
      </c>
      <c r="BQ288" s="639">
        <f t="shared" si="422"/>
        <v>0</v>
      </c>
    </row>
    <row r="289" spans="1:69" s="351" customFormat="1" ht="12.75">
      <c r="A289" s="679">
        <v>1980</v>
      </c>
      <c r="B289" s="375" t="s">
        <v>1050</v>
      </c>
      <c r="C289" s="1293">
        <f>'I4 BO ASSETS'!J78</f>
        <v>0</v>
      </c>
      <c r="D289" s="639"/>
      <c r="E289" s="639"/>
      <c r="F289" s="639"/>
      <c r="G289" s="639"/>
      <c r="H289" s="639"/>
      <c r="I289" s="639"/>
      <c r="J289" s="639"/>
      <c r="K289" s="639"/>
      <c r="L289" s="639"/>
      <c r="M289" s="639"/>
      <c r="N289" s="639"/>
      <c r="O289" s="639"/>
      <c r="P289" s="639"/>
      <c r="Q289" s="639"/>
      <c r="R289" s="639"/>
      <c r="S289" s="639"/>
      <c r="T289" s="639"/>
      <c r="U289" s="639"/>
      <c r="V289" s="639"/>
      <c r="W289" s="639"/>
      <c r="X289" s="639"/>
      <c r="Y289" s="639"/>
      <c r="Z289" s="639"/>
      <c r="AA289" s="639"/>
      <c r="AB289" s="639"/>
      <c r="AC289" s="639"/>
      <c r="AD289" s="639"/>
      <c r="AE289" s="639"/>
      <c r="AF289" s="639"/>
      <c r="AG289" s="639"/>
      <c r="AH289" s="639"/>
      <c r="AI289" s="639"/>
      <c r="AJ289" s="639"/>
      <c r="AK289" s="639"/>
      <c r="AL289" s="639"/>
      <c r="AM289" s="639"/>
      <c r="AN289" s="639"/>
      <c r="AO289" s="639"/>
      <c r="AP289" s="639"/>
      <c r="AQ289" s="639"/>
      <c r="AR289" s="639"/>
      <c r="AS289" s="639"/>
      <c r="AT289" s="639"/>
      <c r="AU289" s="639"/>
      <c r="AV289" s="639"/>
      <c r="AW289" s="639">
        <f t="shared" ref="AW289:BP289" si="437">$C289*AW650</f>
        <v>0</v>
      </c>
      <c r="AX289" s="639">
        <f t="shared" si="437"/>
        <v>0</v>
      </c>
      <c r="AY289" s="639">
        <f t="shared" si="437"/>
        <v>0</v>
      </c>
      <c r="AZ289" s="639">
        <f t="shared" si="437"/>
        <v>0</v>
      </c>
      <c r="BA289" s="639">
        <f t="shared" si="437"/>
        <v>0</v>
      </c>
      <c r="BB289" s="639">
        <f t="shared" si="437"/>
        <v>0</v>
      </c>
      <c r="BC289" s="639">
        <f t="shared" si="437"/>
        <v>0</v>
      </c>
      <c r="BD289" s="639">
        <f t="shared" si="437"/>
        <v>0</v>
      </c>
      <c r="BE289" s="639">
        <f t="shared" si="437"/>
        <v>0</v>
      </c>
      <c r="BF289" s="639">
        <f t="shared" si="437"/>
        <v>0</v>
      </c>
      <c r="BG289" s="639">
        <f t="shared" si="437"/>
        <v>0</v>
      </c>
      <c r="BH289" s="639">
        <f t="shared" si="437"/>
        <v>0</v>
      </c>
      <c r="BI289" s="639">
        <f t="shared" si="437"/>
        <v>0</v>
      </c>
      <c r="BJ289" s="639">
        <f t="shared" si="437"/>
        <v>0</v>
      </c>
      <c r="BK289" s="639">
        <f t="shared" si="437"/>
        <v>0</v>
      </c>
      <c r="BL289" s="639">
        <f t="shared" si="437"/>
        <v>0</v>
      </c>
      <c r="BM289" s="639">
        <f t="shared" si="437"/>
        <v>0</v>
      </c>
      <c r="BN289" s="639">
        <f t="shared" si="437"/>
        <v>0</v>
      </c>
      <c r="BO289" s="639">
        <f t="shared" si="437"/>
        <v>0</v>
      </c>
      <c r="BP289" s="639">
        <f t="shared" si="437"/>
        <v>0</v>
      </c>
      <c r="BQ289" s="639">
        <f t="shared" si="422"/>
        <v>0</v>
      </c>
    </row>
    <row r="290" spans="1:69" s="351" customFormat="1" ht="12.75">
      <c r="A290" s="679">
        <v>1990</v>
      </c>
      <c r="B290" s="375" t="s">
        <v>1052</v>
      </c>
      <c r="C290" s="1293">
        <f>'I4 BO ASSETS'!J79</f>
        <v>0</v>
      </c>
      <c r="D290" s="639"/>
      <c r="E290" s="639"/>
      <c r="F290" s="639"/>
      <c r="G290" s="639"/>
      <c r="H290" s="639"/>
      <c r="I290" s="639"/>
      <c r="J290" s="639"/>
      <c r="K290" s="639"/>
      <c r="L290" s="639"/>
      <c r="M290" s="639"/>
      <c r="N290" s="639"/>
      <c r="O290" s="639"/>
      <c r="P290" s="639"/>
      <c r="Q290" s="639"/>
      <c r="R290" s="639"/>
      <c r="S290" s="639"/>
      <c r="T290" s="639"/>
      <c r="U290" s="639"/>
      <c r="V290" s="639"/>
      <c r="W290" s="639"/>
      <c r="X290" s="639"/>
      <c r="Y290" s="639"/>
      <c r="Z290" s="639"/>
      <c r="AA290" s="639"/>
      <c r="AB290" s="639"/>
      <c r="AC290" s="639"/>
      <c r="AD290" s="639"/>
      <c r="AE290" s="639"/>
      <c r="AF290" s="639"/>
      <c r="AG290" s="639"/>
      <c r="AH290" s="639"/>
      <c r="AI290" s="639"/>
      <c r="AJ290" s="639"/>
      <c r="AK290" s="639"/>
      <c r="AL290" s="639"/>
      <c r="AM290" s="639"/>
      <c r="AN290" s="639"/>
      <c r="AO290" s="639"/>
      <c r="AP290" s="639"/>
      <c r="AQ290" s="639"/>
      <c r="AR290" s="639"/>
      <c r="AS290" s="639"/>
      <c r="AT290" s="639"/>
      <c r="AU290" s="639"/>
      <c r="AV290" s="639"/>
      <c r="AW290" s="639">
        <f t="shared" ref="AW290:BP290" si="438">$C290*AW651</f>
        <v>0</v>
      </c>
      <c r="AX290" s="639">
        <f t="shared" si="438"/>
        <v>0</v>
      </c>
      <c r="AY290" s="639">
        <f t="shared" si="438"/>
        <v>0</v>
      </c>
      <c r="AZ290" s="639">
        <f t="shared" si="438"/>
        <v>0</v>
      </c>
      <c r="BA290" s="639">
        <f t="shared" si="438"/>
        <v>0</v>
      </c>
      <c r="BB290" s="639">
        <f t="shared" si="438"/>
        <v>0</v>
      </c>
      <c r="BC290" s="639">
        <f t="shared" si="438"/>
        <v>0</v>
      </c>
      <c r="BD290" s="639">
        <f t="shared" si="438"/>
        <v>0</v>
      </c>
      <c r="BE290" s="639">
        <f t="shared" si="438"/>
        <v>0</v>
      </c>
      <c r="BF290" s="639">
        <f t="shared" si="438"/>
        <v>0</v>
      </c>
      <c r="BG290" s="639">
        <f t="shared" si="438"/>
        <v>0</v>
      </c>
      <c r="BH290" s="639">
        <f t="shared" si="438"/>
        <v>0</v>
      </c>
      <c r="BI290" s="639">
        <f t="shared" si="438"/>
        <v>0</v>
      </c>
      <c r="BJ290" s="639">
        <f t="shared" si="438"/>
        <v>0</v>
      </c>
      <c r="BK290" s="639">
        <f t="shared" si="438"/>
        <v>0</v>
      </c>
      <c r="BL290" s="639">
        <f t="shared" si="438"/>
        <v>0</v>
      </c>
      <c r="BM290" s="639">
        <f t="shared" si="438"/>
        <v>0</v>
      </c>
      <c r="BN290" s="639">
        <f t="shared" si="438"/>
        <v>0</v>
      </c>
      <c r="BO290" s="639">
        <f t="shared" si="438"/>
        <v>0</v>
      </c>
      <c r="BP290" s="639">
        <f t="shared" si="438"/>
        <v>0</v>
      </c>
      <c r="BQ290" s="639">
        <f t="shared" si="422"/>
        <v>0</v>
      </c>
    </row>
    <row r="291" spans="1:69" s="351" customFormat="1" ht="12.75">
      <c r="A291" s="679">
        <v>2005</v>
      </c>
      <c r="B291" s="375" t="s">
        <v>1054</v>
      </c>
      <c r="C291" s="1293">
        <f>'I4 BO ASSETS'!J80</f>
        <v>0</v>
      </c>
      <c r="D291" s="639"/>
      <c r="E291" s="639"/>
      <c r="F291" s="639"/>
      <c r="G291" s="639"/>
      <c r="H291" s="639"/>
      <c r="I291" s="639"/>
      <c r="J291" s="639"/>
      <c r="K291" s="639"/>
      <c r="L291" s="639"/>
      <c r="M291" s="639"/>
      <c r="N291" s="639"/>
      <c r="O291" s="639"/>
      <c r="P291" s="639"/>
      <c r="Q291" s="639"/>
      <c r="R291" s="639"/>
      <c r="S291" s="639"/>
      <c r="T291" s="639"/>
      <c r="U291" s="639"/>
      <c r="V291" s="639"/>
      <c r="W291" s="639"/>
      <c r="X291" s="639"/>
      <c r="Y291" s="639"/>
      <c r="Z291" s="639"/>
      <c r="AA291" s="639"/>
      <c r="AB291" s="639"/>
      <c r="AC291" s="639"/>
      <c r="AD291" s="639"/>
      <c r="AE291" s="639"/>
      <c r="AF291" s="639"/>
      <c r="AG291" s="639"/>
      <c r="AH291" s="639"/>
      <c r="AI291" s="639"/>
      <c r="AJ291" s="639"/>
      <c r="AK291" s="639"/>
      <c r="AL291" s="639"/>
      <c r="AM291" s="639"/>
      <c r="AN291" s="639"/>
      <c r="AO291" s="639"/>
      <c r="AP291" s="639"/>
      <c r="AQ291" s="639"/>
      <c r="AR291" s="639"/>
      <c r="AS291" s="639"/>
      <c r="AT291" s="639"/>
      <c r="AU291" s="639"/>
      <c r="AV291" s="639"/>
      <c r="AW291" s="639">
        <f t="shared" ref="AW291:BP291" si="439">$C291*AW652</f>
        <v>0</v>
      </c>
      <c r="AX291" s="639">
        <f t="shared" si="439"/>
        <v>0</v>
      </c>
      <c r="AY291" s="639">
        <f t="shared" si="439"/>
        <v>0</v>
      </c>
      <c r="AZ291" s="639">
        <f t="shared" si="439"/>
        <v>0</v>
      </c>
      <c r="BA291" s="639">
        <f t="shared" si="439"/>
        <v>0</v>
      </c>
      <c r="BB291" s="639">
        <f t="shared" si="439"/>
        <v>0</v>
      </c>
      <c r="BC291" s="639">
        <f t="shared" si="439"/>
        <v>0</v>
      </c>
      <c r="BD291" s="639">
        <f t="shared" si="439"/>
        <v>0</v>
      </c>
      <c r="BE291" s="639">
        <f t="shared" si="439"/>
        <v>0</v>
      </c>
      <c r="BF291" s="639">
        <f t="shared" si="439"/>
        <v>0</v>
      </c>
      <c r="BG291" s="639">
        <f t="shared" si="439"/>
        <v>0</v>
      </c>
      <c r="BH291" s="639">
        <f t="shared" si="439"/>
        <v>0</v>
      </c>
      <c r="BI291" s="639">
        <f t="shared" si="439"/>
        <v>0</v>
      </c>
      <c r="BJ291" s="639">
        <f t="shared" si="439"/>
        <v>0</v>
      </c>
      <c r="BK291" s="639">
        <f t="shared" si="439"/>
        <v>0</v>
      </c>
      <c r="BL291" s="639">
        <f t="shared" si="439"/>
        <v>0</v>
      </c>
      <c r="BM291" s="639">
        <f t="shared" si="439"/>
        <v>0</v>
      </c>
      <c r="BN291" s="639">
        <f t="shared" si="439"/>
        <v>0</v>
      </c>
      <c r="BO291" s="639">
        <f t="shared" si="439"/>
        <v>0</v>
      </c>
      <c r="BP291" s="639">
        <f t="shared" si="439"/>
        <v>0</v>
      </c>
      <c r="BQ291" s="639">
        <f t="shared" si="422"/>
        <v>0</v>
      </c>
    </row>
    <row r="292" spans="1:69" s="1283" customFormat="1" ht="12.75">
      <c r="A292" s="683">
        <v>2010</v>
      </c>
      <c r="B292" s="682" t="s">
        <v>1055</v>
      </c>
      <c r="C292" s="1293">
        <f>'I4 BO ASSETS'!J81</f>
        <v>0</v>
      </c>
      <c r="D292" s="639"/>
      <c r="E292" s="639"/>
      <c r="F292" s="639"/>
      <c r="G292" s="639"/>
      <c r="H292" s="639"/>
      <c r="I292" s="639"/>
      <c r="J292" s="639"/>
      <c r="K292" s="639"/>
      <c r="L292" s="639"/>
      <c r="M292" s="639"/>
      <c r="N292" s="639"/>
      <c r="O292" s="639"/>
      <c r="P292" s="639"/>
      <c r="Q292" s="639"/>
      <c r="R292" s="639"/>
      <c r="S292" s="639"/>
      <c r="T292" s="639"/>
      <c r="U292" s="639"/>
      <c r="V292" s="639"/>
      <c r="W292" s="639"/>
      <c r="X292" s="639"/>
      <c r="Y292" s="639"/>
      <c r="Z292" s="639"/>
      <c r="AA292" s="639"/>
      <c r="AB292" s="639"/>
      <c r="AC292" s="639"/>
      <c r="AD292" s="639"/>
      <c r="AE292" s="639"/>
      <c r="AF292" s="639"/>
      <c r="AG292" s="639"/>
      <c r="AH292" s="639"/>
      <c r="AI292" s="639"/>
      <c r="AJ292" s="639"/>
      <c r="AK292" s="639"/>
      <c r="AL292" s="639"/>
      <c r="AM292" s="639"/>
      <c r="AN292" s="639"/>
      <c r="AO292" s="639"/>
      <c r="AP292" s="639"/>
      <c r="AQ292" s="639"/>
      <c r="AR292" s="639"/>
      <c r="AS292" s="639"/>
      <c r="AT292" s="639"/>
      <c r="AU292" s="639"/>
      <c r="AV292" s="639"/>
      <c r="AW292" s="639">
        <f t="shared" ref="AW292:BP292" si="440">$C292*AW653</f>
        <v>0</v>
      </c>
      <c r="AX292" s="639">
        <f t="shared" si="440"/>
        <v>0</v>
      </c>
      <c r="AY292" s="639">
        <f t="shared" si="440"/>
        <v>0</v>
      </c>
      <c r="AZ292" s="639">
        <f t="shared" si="440"/>
        <v>0</v>
      </c>
      <c r="BA292" s="639">
        <f t="shared" si="440"/>
        <v>0</v>
      </c>
      <c r="BB292" s="639">
        <f t="shared" si="440"/>
        <v>0</v>
      </c>
      <c r="BC292" s="639">
        <f t="shared" si="440"/>
        <v>0</v>
      </c>
      <c r="BD292" s="639">
        <f t="shared" si="440"/>
        <v>0</v>
      </c>
      <c r="BE292" s="639">
        <f t="shared" si="440"/>
        <v>0</v>
      </c>
      <c r="BF292" s="639">
        <f t="shared" si="440"/>
        <v>0</v>
      </c>
      <c r="BG292" s="639">
        <f t="shared" si="440"/>
        <v>0</v>
      </c>
      <c r="BH292" s="639">
        <f t="shared" si="440"/>
        <v>0</v>
      </c>
      <c r="BI292" s="639">
        <f t="shared" si="440"/>
        <v>0</v>
      </c>
      <c r="BJ292" s="639">
        <f t="shared" si="440"/>
        <v>0</v>
      </c>
      <c r="BK292" s="639">
        <f t="shared" si="440"/>
        <v>0</v>
      </c>
      <c r="BL292" s="639">
        <f t="shared" si="440"/>
        <v>0</v>
      </c>
      <c r="BM292" s="639">
        <f t="shared" si="440"/>
        <v>0</v>
      </c>
      <c r="BN292" s="639">
        <f t="shared" si="440"/>
        <v>0</v>
      </c>
      <c r="BO292" s="639">
        <f t="shared" si="440"/>
        <v>0</v>
      </c>
      <c r="BP292" s="639">
        <f t="shared" si="440"/>
        <v>0</v>
      </c>
      <c r="BQ292" s="639">
        <f t="shared" si="422"/>
        <v>0</v>
      </c>
    </row>
    <row r="293" spans="1:69" s="1300" customFormat="1" ht="12.75">
      <c r="A293" s="1295"/>
      <c r="B293" s="1296" t="s">
        <v>915</v>
      </c>
      <c r="C293" s="1297">
        <f>SUM(C273:C292)</f>
        <v>0</v>
      </c>
      <c r="D293" s="1298"/>
      <c r="E293" s="1298"/>
      <c r="F293" s="1299"/>
      <c r="G293" s="1298">
        <f t="shared" ref="G293:AL293" si="441">SUM(G273:G292)</f>
        <v>0</v>
      </c>
      <c r="H293" s="1298">
        <f t="shared" si="441"/>
        <v>0</v>
      </c>
      <c r="I293" s="1298">
        <f t="shared" si="441"/>
        <v>0</v>
      </c>
      <c r="J293" s="1298">
        <f t="shared" si="441"/>
        <v>0</v>
      </c>
      <c r="K293" s="1298">
        <f t="shared" si="441"/>
        <v>0</v>
      </c>
      <c r="L293" s="1298">
        <f t="shared" si="441"/>
        <v>0</v>
      </c>
      <c r="M293" s="1298">
        <f t="shared" si="441"/>
        <v>0</v>
      </c>
      <c r="N293" s="1298">
        <f t="shared" si="441"/>
        <v>0</v>
      </c>
      <c r="O293" s="1298">
        <f t="shared" si="441"/>
        <v>0</v>
      </c>
      <c r="P293" s="1298">
        <f t="shared" si="441"/>
        <v>0</v>
      </c>
      <c r="Q293" s="1298">
        <f t="shared" si="441"/>
        <v>0</v>
      </c>
      <c r="R293" s="1298">
        <f t="shared" si="441"/>
        <v>0</v>
      </c>
      <c r="S293" s="1298">
        <f t="shared" si="441"/>
        <v>0</v>
      </c>
      <c r="T293" s="1298">
        <f t="shared" si="441"/>
        <v>0</v>
      </c>
      <c r="U293" s="1298">
        <f t="shared" si="441"/>
        <v>0</v>
      </c>
      <c r="V293" s="1298">
        <f t="shared" si="441"/>
        <v>0</v>
      </c>
      <c r="W293" s="1298">
        <f t="shared" si="441"/>
        <v>0</v>
      </c>
      <c r="X293" s="1298">
        <f t="shared" si="441"/>
        <v>0</v>
      </c>
      <c r="Y293" s="1298">
        <f t="shared" si="441"/>
        <v>0</v>
      </c>
      <c r="Z293" s="1298">
        <f t="shared" si="441"/>
        <v>0</v>
      </c>
      <c r="AA293" s="1298">
        <f t="shared" si="441"/>
        <v>0</v>
      </c>
      <c r="AB293" s="1298">
        <f t="shared" si="441"/>
        <v>0</v>
      </c>
      <c r="AC293" s="1298">
        <f t="shared" si="441"/>
        <v>0</v>
      </c>
      <c r="AD293" s="1298">
        <f t="shared" si="441"/>
        <v>0</v>
      </c>
      <c r="AE293" s="1298">
        <f t="shared" si="441"/>
        <v>0</v>
      </c>
      <c r="AF293" s="1298">
        <f t="shared" si="441"/>
        <v>0</v>
      </c>
      <c r="AG293" s="1298">
        <f t="shared" si="441"/>
        <v>0</v>
      </c>
      <c r="AH293" s="1298">
        <f t="shared" si="441"/>
        <v>0</v>
      </c>
      <c r="AI293" s="1298">
        <f t="shared" si="441"/>
        <v>0</v>
      </c>
      <c r="AJ293" s="1298">
        <f t="shared" si="441"/>
        <v>0</v>
      </c>
      <c r="AK293" s="1298">
        <f t="shared" si="441"/>
        <v>0</v>
      </c>
      <c r="AL293" s="1298">
        <f t="shared" si="441"/>
        <v>0</v>
      </c>
      <c r="AM293" s="1298">
        <f t="shared" ref="AM293:BQ293" si="442">SUM(AM273:AM292)</f>
        <v>0</v>
      </c>
      <c r="AN293" s="1298">
        <f t="shared" si="442"/>
        <v>0</v>
      </c>
      <c r="AO293" s="1298">
        <f t="shared" si="442"/>
        <v>0</v>
      </c>
      <c r="AP293" s="1298">
        <f t="shared" si="442"/>
        <v>0</v>
      </c>
      <c r="AQ293" s="1298">
        <f t="shared" si="442"/>
        <v>0</v>
      </c>
      <c r="AR293" s="1298">
        <f t="shared" si="442"/>
        <v>0</v>
      </c>
      <c r="AS293" s="1298">
        <f t="shared" si="442"/>
        <v>0</v>
      </c>
      <c r="AT293" s="1298">
        <f t="shared" si="442"/>
        <v>0</v>
      </c>
      <c r="AU293" s="1298">
        <f t="shared" si="442"/>
        <v>0</v>
      </c>
      <c r="AV293" s="1298">
        <f t="shared" si="442"/>
        <v>0</v>
      </c>
      <c r="AW293" s="1298">
        <f t="shared" si="442"/>
        <v>0</v>
      </c>
      <c r="AX293" s="1298">
        <f t="shared" si="442"/>
        <v>0</v>
      </c>
      <c r="AY293" s="1298">
        <f t="shared" si="442"/>
        <v>0</v>
      </c>
      <c r="AZ293" s="1298">
        <f t="shared" si="442"/>
        <v>0</v>
      </c>
      <c r="BA293" s="1298">
        <f t="shared" si="442"/>
        <v>0</v>
      </c>
      <c r="BB293" s="1298">
        <f t="shared" si="442"/>
        <v>0</v>
      </c>
      <c r="BC293" s="1298">
        <f t="shared" si="442"/>
        <v>0</v>
      </c>
      <c r="BD293" s="1298">
        <f t="shared" si="442"/>
        <v>0</v>
      </c>
      <c r="BE293" s="1298">
        <f t="shared" si="442"/>
        <v>0</v>
      </c>
      <c r="BF293" s="1298">
        <f t="shared" si="442"/>
        <v>0</v>
      </c>
      <c r="BG293" s="1298">
        <f t="shared" si="442"/>
        <v>0</v>
      </c>
      <c r="BH293" s="1298">
        <f t="shared" si="442"/>
        <v>0</v>
      </c>
      <c r="BI293" s="1298">
        <f t="shared" si="442"/>
        <v>0</v>
      </c>
      <c r="BJ293" s="1298">
        <f t="shared" si="442"/>
        <v>0</v>
      </c>
      <c r="BK293" s="1298">
        <f t="shared" si="442"/>
        <v>0</v>
      </c>
      <c r="BL293" s="1298">
        <f t="shared" si="442"/>
        <v>0</v>
      </c>
      <c r="BM293" s="1298">
        <f t="shared" si="442"/>
        <v>0</v>
      </c>
      <c r="BN293" s="1298">
        <f t="shared" si="442"/>
        <v>0</v>
      </c>
      <c r="BO293" s="1298">
        <f t="shared" si="442"/>
        <v>0</v>
      </c>
      <c r="BP293" s="1298">
        <f t="shared" si="442"/>
        <v>0</v>
      </c>
      <c r="BQ293" s="1298">
        <f t="shared" si="442"/>
        <v>0</v>
      </c>
    </row>
    <row r="294" spans="1:69" s="351" customFormat="1" ht="12.75">
      <c r="B294" s="459"/>
      <c r="C294" s="639"/>
      <c r="D294" s="639"/>
      <c r="E294" s="639"/>
      <c r="F294" s="639"/>
      <c r="AV294" s="460"/>
      <c r="BQ294" s="460"/>
    </row>
    <row r="295" spans="1:69" s="1213" customFormat="1" ht="13.5" thickBot="1">
      <c r="B295" s="1211" t="s">
        <v>1143</v>
      </c>
      <c r="C295" s="1212">
        <f t="shared" ref="C295:AH295" si="443">C271+C293</f>
        <v>0</v>
      </c>
      <c r="D295" s="1212">
        <f t="shared" si="443"/>
        <v>0</v>
      </c>
      <c r="E295" s="1212">
        <f t="shared" si="443"/>
        <v>0</v>
      </c>
      <c r="F295" s="1212">
        <f t="shared" si="443"/>
        <v>0</v>
      </c>
      <c r="G295" s="1212">
        <f t="shared" si="443"/>
        <v>0</v>
      </c>
      <c r="H295" s="1212">
        <f t="shared" si="443"/>
        <v>0</v>
      </c>
      <c r="I295" s="1212">
        <f t="shared" si="443"/>
        <v>0</v>
      </c>
      <c r="J295" s="1212">
        <f t="shared" si="443"/>
        <v>0</v>
      </c>
      <c r="K295" s="1212">
        <f t="shared" si="443"/>
        <v>0</v>
      </c>
      <c r="L295" s="1212">
        <f t="shared" si="443"/>
        <v>0</v>
      </c>
      <c r="M295" s="1212">
        <f t="shared" si="443"/>
        <v>0</v>
      </c>
      <c r="N295" s="1212">
        <f t="shared" si="443"/>
        <v>0</v>
      </c>
      <c r="O295" s="1212">
        <f t="shared" si="443"/>
        <v>0</v>
      </c>
      <c r="P295" s="1212">
        <f t="shared" si="443"/>
        <v>0</v>
      </c>
      <c r="Q295" s="1212">
        <f t="shared" si="443"/>
        <v>0</v>
      </c>
      <c r="R295" s="1212">
        <f t="shared" si="443"/>
        <v>0</v>
      </c>
      <c r="S295" s="1212">
        <f t="shared" si="443"/>
        <v>0</v>
      </c>
      <c r="T295" s="1212">
        <f t="shared" si="443"/>
        <v>0</v>
      </c>
      <c r="U295" s="1212">
        <f t="shared" si="443"/>
        <v>0</v>
      </c>
      <c r="V295" s="1212">
        <f t="shared" si="443"/>
        <v>0</v>
      </c>
      <c r="W295" s="1212">
        <f t="shared" si="443"/>
        <v>0</v>
      </c>
      <c r="X295" s="1212">
        <f t="shared" si="443"/>
        <v>0</v>
      </c>
      <c r="Y295" s="1212">
        <f t="shared" si="443"/>
        <v>0</v>
      </c>
      <c r="Z295" s="1212">
        <f t="shared" si="443"/>
        <v>0</v>
      </c>
      <c r="AA295" s="1212">
        <f t="shared" si="443"/>
        <v>0</v>
      </c>
      <c r="AB295" s="1212">
        <f t="shared" si="443"/>
        <v>0</v>
      </c>
      <c r="AC295" s="1212">
        <f t="shared" si="443"/>
        <v>0</v>
      </c>
      <c r="AD295" s="1212">
        <f t="shared" si="443"/>
        <v>0</v>
      </c>
      <c r="AE295" s="1212">
        <f t="shared" si="443"/>
        <v>0</v>
      </c>
      <c r="AF295" s="1212">
        <f t="shared" si="443"/>
        <v>0</v>
      </c>
      <c r="AG295" s="1212">
        <f t="shared" si="443"/>
        <v>0</v>
      </c>
      <c r="AH295" s="1212">
        <f t="shared" si="443"/>
        <v>0</v>
      </c>
      <c r="AI295" s="1212">
        <f t="shared" ref="AI295:BQ295" si="444">AI271+AI293</f>
        <v>0</v>
      </c>
      <c r="AJ295" s="1212">
        <f t="shared" si="444"/>
        <v>0</v>
      </c>
      <c r="AK295" s="1212">
        <f t="shared" si="444"/>
        <v>0</v>
      </c>
      <c r="AL295" s="1212">
        <f t="shared" si="444"/>
        <v>0</v>
      </c>
      <c r="AM295" s="1212">
        <f t="shared" si="444"/>
        <v>0</v>
      </c>
      <c r="AN295" s="1212">
        <f t="shared" si="444"/>
        <v>0</v>
      </c>
      <c r="AO295" s="1212">
        <f t="shared" si="444"/>
        <v>0</v>
      </c>
      <c r="AP295" s="1212">
        <f t="shared" si="444"/>
        <v>0</v>
      </c>
      <c r="AQ295" s="1212">
        <f t="shared" si="444"/>
        <v>0</v>
      </c>
      <c r="AR295" s="1212">
        <f t="shared" si="444"/>
        <v>0</v>
      </c>
      <c r="AS295" s="1212">
        <f t="shared" si="444"/>
        <v>0</v>
      </c>
      <c r="AT295" s="1212">
        <f t="shared" si="444"/>
        <v>0</v>
      </c>
      <c r="AU295" s="1212">
        <f t="shared" si="444"/>
        <v>0</v>
      </c>
      <c r="AV295" s="1212">
        <f t="shared" si="444"/>
        <v>0</v>
      </c>
      <c r="AW295" s="1212">
        <f t="shared" si="444"/>
        <v>0</v>
      </c>
      <c r="AX295" s="1212">
        <f t="shared" si="444"/>
        <v>0</v>
      </c>
      <c r="AY295" s="1212">
        <f t="shared" si="444"/>
        <v>0</v>
      </c>
      <c r="AZ295" s="1212">
        <f t="shared" si="444"/>
        <v>0</v>
      </c>
      <c r="BA295" s="1212">
        <f t="shared" si="444"/>
        <v>0</v>
      </c>
      <c r="BB295" s="1212">
        <f t="shared" si="444"/>
        <v>0</v>
      </c>
      <c r="BC295" s="1212">
        <f t="shared" si="444"/>
        <v>0</v>
      </c>
      <c r="BD295" s="1212">
        <f t="shared" si="444"/>
        <v>0</v>
      </c>
      <c r="BE295" s="1212">
        <f t="shared" si="444"/>
        <v>0</v>
      </c>
      <c r="BF295" s="1212">
        <f t="shared" si="444"/>
        <v>0</v>
      </c>
      <c r="BG295" s="1212">
        <f t="shared" si="444"/>
        <v>0</v>
      </c>
      <c r="BH295" s="1212">
        <f t="shared" si="444"/>
        <v>0</v>
      </c>
      <c r="BI295" s="1212">
        <f t="shared" si="444"/>
        <v>0</v>
      </c>
      <c r="BJ295" s="1212">
        <f t="shared" si="444"/>
        <v>0</v>
      </c>
      <c r="BK295" s="1212">
        <f t="shared" si="444"/>
        <v>0</v>
      </c>
      <c r="BL295" s="1212">
        <f t="shared" si="444"/>
        <v>0</v>
      </c>
      <c r="BM295" s="1212">
        <f t="shared" si="444"/>
        <v>0</v>
      </c>
      <c r="BN295" s="1212">
        <f t="shared" si="444"/>
        <v>0</v>
      </c>
      <c r="BO295" s="1212">
        <f t="shared" si="444"/>
        <v>0</v>
      </c>
      <c r="BP295" s="1212">
        <f t="shared" si="444"/>
        <v>0</v>
      </c>
      <c r="BQ295" s="1212">
        <f t="shared" si="444"/>
        <v>0</v>
      </c>
    </row>
    <row r="296" spans="1:69" s="351" customFormat="1" ht="13.5" thickTop="1">
      <c r="A296" s="1301"/>
      <c r="B296" s="459"/>
      <c r="C296" s="1302"/>
      <c r="D296" s="639"/>
      <c r="E296" s="639"/>
      <c r="F296" s="639"/>
      <c r="AV296" s="460"/>
      <c r="BQ296" s="460"/>
    </row>
    <row r="297" spans="1:69" s="351" customFormat="1" ht="12.75">
      <c r="A297" s="1301"/>
      <c r="B297" s="459"/>
      <c r="C297" s="1302"/>
      <c r="D297" s="639"/>
      <c r="E297" s="639"/>
      <c r="F297" s="639"/>
      <c r="AV297" s="460"/>
      <c r="BQ297" s="460"/>
    </row>
    <row r="298" spans="1:69" s="351" customFormat="1" ht="15.75">
      <c r="A298" s="1744" t="s">
        <v>953</v>
      </c>
      <c r="B298" s="1257"/>
      <c r="C298" s="1304"/>
      <c r="D298" s="1257"/>
      <c r="E298" s="1257"/>
      <c r="F298" s="1257"/>
      <c r="G298" s="1257"/>
      <c r="H298" s="1257"/>
      <c r="I298" s="1257"/>
      <c r="AV298" s="460"/>
    </row>
    <row r="299" spans="1:69" s="351" customFormat="1" ht="12.75">
      <c r="C299" s="1256"/>
      <c r="AV299" s="460"/>
    </row>
    <row r="300" spans="1:69" s="351" customFormat="1" ht="12.75">
      <c r="A300" s="590"/>
      <c r="B300" s="1257"/>
      <c r="C300" s="1258"/>
      <c r="AV300" s="460"/>
    </row>
    <row r="301" spans="1:69" s="1259" customFormat="1" ht="25.5">
      <c r="C301" s="1260"/>
      <c r="D301" s="1261"/>
      <c r="E301" s="1262"/>
      <c r="F301" s="1263"/>
      <c r="G301" s="1264" t="s">
        <v>1139</v>
      </c>
      <c r="H301" s="1264"/>
      <c r="I301" s="1264"/>
      <c r="J301" s="1264"/>
      <c r="K301" s="1264"/>
      <c r="L301" s="1264"/>
      <c r="M301" s="1264"/>
      <c r="N301" s="1264"/>
      <c r="O301" s="1264"/>
      <c r="P301" s="1264"/>
      <c r="Q301" s="1264"/>
      <c r="R301" s="1264"/>
      <c r="S301" s="1264"/>
      <c r="T301" s="1264"/>
      <c r="U301" s="1264"/>
      <c r="V301" s="1264"/>
      <c r="W301" s="1264"/>
      <c r="X301" s="1264"/>
      <c r="Y301" s="1264"/>
      <c r="Z301" s="1264"/>
      <c r="AA301" s="1265"/>
      <c r="AB301" s="1264" t="s">
        <v>1140</v>
      </c>
      <c r="AC301" s="1264"/>
      <c r="AD301" s="1264"/>
      <c r="AE301" s="1264"/>
      <c r="AF301" s="1264"/>
      <c r="AG301" s="1264"/>
      <c r="AH301" s="1264"/>
      <c r="AI301" s="1264"/>
      <c r="AJ301" s="1264"/>
      <c r="AK301" s="1264"/>
      <c r="AL301" s="1264"/>
      <c r="AM301" s="1264"/>
      <c r="AN301" s="1264"/>
      <c r="AO301" s="1264"/>
      <c r="AP301" s="1264"/>
      <c r="AQ301" s="1264"/>
      <c r="AR301" s="1264"/>
      <c r="AS301" s="1264"/>
      <c r="AT301" s="1264"/>
      <c r="AU301" s="1264"/>
      <c r="AV301" s="1265"/>
      <c r="AW301" s="1266" t="s">
        <v>1141</v>
      </c>
      <c r="AX301" s="1264"/>
      <c r="AY301" s="1264"/>
      <c r="AZ301" s="1264"/>
      <c r="BA301" s="1264"/>
      <c r="BB301" s="1264"/>
      <c r="BC301" s="1264"/>
      <c r="BD301" s="1264"/>
      <c r="BE301" s="1264"/>
      <c r="BF301" s="1264"/>
      <c r="BG301" s="1264"/>
      <c r="BH301" s="1264"/>
      <c r="BI301" s="1264"/>
      <c r="BJ301" s="1264"/>
      <c r="BK301" s="1264"/>
      <c r="BL301" s="1264"/>
      <c r="BM301" s="1264"/>
      <c r="BN301" s="1264"/>
      <c r="BO301" s="1264"/>
      <c r="BP301" s="1264"/>
      <c r="BQ301" s="1265"/>
    </row>
    <row r="302" spans="1:69" s="1077" customFormat="1" ht="12.75">
      <c r="A302" s="1267"/>
      <c r="B302" s="1267"/>
      <c r="C302" s="1268"/>
      <c r="D302" s="1269"/>
      <c r="E302" s="1270"/>
      <c r="F302" s="1271"/>
      <c r="G302" s="1272">
        <v>1</v>
      </c>
      <c r="H302" s="1272">
        <v>2</v>
      </c>
      <c r="I302" s="1272">
        <v>3</v>
      </c>
      <c r="J302" s="1272">
        <v>4</v>
      </c>
      <c r="K302" s="1272">
        <v>5</v>
      </c>
      <c r="L302" s="1272">
        <v>6</v>
      </c>
      <c r="M302" s="1272">
        <v>7</v>
      </c>
      <c r="N302" s="1272">
        <v>8</v>
      </c>
      <c r="O302" s="1272">
        <v>9</v>
      </c>
      <c r="P302" s="1272">
        <v>10</v>
      </c>
      <c r="Q302" s="1272">
        <v>11</v>
      </c>
      <c r="R302" s="1272">
        <v>12</v>
      </c>
      <c r="S302" s="1272">
        <v>13</v>
      </c>
      <c r="T302" s="1272">
        <v>14</v>
      </c>
      <c r="U302" s="1272">
        <v>15</v>
      </c>
      <c r="V302" s="1272">
        <v>16</v>
      </c>
      <c r="W302" s="1272">
        <v>17</v>
      </c>
      <c r="X302" s="1272">
        <v>18</v>
      </c>
      <c r="Y302" s="1272">
        <v>19</v>
      </c>
      <c r="Z302" s="1272">
        <v>20</v>
      </c>
      <c r="AA302" s="1273" t="s">
        <v>713</v>
      </c>
      <c r="AB302" s="1272">
        <v>1</v>
      </c>
      <c r="AC302" s="1272">
        <v>2</v>
      </c>
      <c r="AD302" s="1272">
        <v>3</v>
      </c>
      <c r="AE302" s="1272">
        <v>4</v>
      </c>
      <c r="AF302" s="1272">
        <v>5</v>
      </c>
      <c r="AG302" s="1272">
        <v>6</v>
      </c>
      <c r="AH302" s="1272">
        <v>7</v>
      </c>
      <c r="AI302" s="1272">
        <v>8</v>
      </c>
      <c r="AJ302" s="1272">
        <v>9</v>
      </c>
      <c r="AK302" s="1272">
        <v>10</v>
      </c>
      <c r="AL302" s="1272">
        <v>11</v>
      </c>
      <c r="AM302" s="1272">
        <v>12</v>
      </c>
      <c r="AN302" s="1272">
        <v>13</v>
      </c>
      <c r="AO302" s="1272">
        <v>14</v>
      </c>
      <c r="AP302" s="1272">
        <v>15</v>
      </c>
      <c r="AQ302" s="1272">
        <v>16</v>
      </c>
      <c r="AR302" s="1272">
        <v>17</v>
      </c>
      <c r="AS302" s="1272">
        <v>18</v>
      </c>
      <c r="AT302" s="1272">
        <v>19</v>
      </c>
      <c r="AU302" s="1272">
        <v>20</v>
      </c>
      <c r="AV302" s="1273" t="s">
        <v>713</v>
      </c>
      <c r="AW302" s="1274">
        <v>1</v>
      </c>
      <c r="AX302" s="1272">
        <v>2</v>
      </c>
      <c r="AY302" s="1272">
        <v>3</v>
      </c>
      <c r="AZ302" s="1272">
        <v>4</v>
      </c>
      <c r="BA302" s="1272">
        <v>5</v>
      </c>
      <c r="BB302" s="1272">
        <v>6</v>
      </c>
      <c r="BC302" s="1272">
        <v>7</v>
      </c>
      <c r="BD302" s="1272">
        <v>8</v>
      </c>
      <c r="BE302" s="1272">
        <v>9</v>
      </c>
      <c r="BF302" s="1272">
        <v>10</v>
      </c>
      <c r="BG302" s="1272">
        <v>11</v>
      </c>
      <c r="BH302" s="1272">
        <v>12</v>
      </c>
      <c r="BI302" s="1272">
        <v>13</v>
      </c>
      <c r="BJ302" s="1272">
        <v>14</v>
      </c>
      <c r="BK302" s="1272">
        <v>15</v>
      </c>
      <c r="BL302" s="1272">
        <v>16</v>
      </c>
      <c r="BM302" s="1272">
        <v>17</v>
      </c>
      <c r="BN302" s="1272">
        <v>18</v>
      </c>
      <c r="BO302" s="1272">
        <v>19</v>
      </c>
      <c r="BP302" s="1272">
        <v>20</v>
      </c>
      <c r="BQ302" s="1273" t="s">
        <v>713</v>
      </c>
    </row>
    <row r="303" spans="1:69" s="446" customFormat="1" ht="38.25">
      <c r="A303" s="373" t="s">
        <v>1189</v>
      </c>
      <c r="B303" s="373" t="s">
        <v>642</v>
      </c>
      <c r="C303" s="1275" t="s">
        <v>1375</v>
      </c>
      <c r="D303" s="1276" t="s">
        <v>308</v>
      </c>
      <c r="E303" s="1277" t="s">
        <v>309</v>
      </c>
      <c r="F303" s="1278" t="s">
        <v>769</v>
      </c>
      <c r="G303" s="853" t="str">
        <f>IF('I2 LDC class'!$D$20="",'I2 LDC class'!$C$20,'I2 LDC class'!$D$20)</f>
        <v>Residential</v>
      </c>
      <c r="H303" s="853" t="str">
        <f>IF('I2 LDC class'!$D$21="",'I2 LDC class'!$C$21,'I2 LDC class'!$D$21)</f>
        <v>General Service Less Than 50 kW</v>
      </c>
      <c r="I303" s="853" t="str">
        <f>IF('I2 LDC class'!$D$22="",'I2 LDC class'!$C$22,'I2 LDC class'!$D$22)</f>
        <v>General Service 50 to 4,999 kW</v>
      </c>
      <c r="J303" s="853" t="str">
        <f>IF('I2 LDC class'!$D$23="",'I2 LDC class'!$C$23,'I2 LDC class'!$D$23)</f>
        <v>GS&gt; 50-TOU</v>
      </c>
      <c r="K303" s="853" t="str">
        <f>IF('I2 LDC class'!$D$24="",'I2 LDC class'!$C$24,'I2 LDC class'!$D$24)</f>
        <v>GS &gt;50-Intermediate</v>
      </c>
      <c r="L303" s="853" t="str">
        <f>IF('I2 LDC class'!$D$25="",'I2 LDC class'!$C$25,'I2 LDC class'!$D$25)</f>
        <v>Large Use &gt;5MW</v>
      </c>
      <c r="M303" s="853" t="str">
        <f>IF('I2 LDC class'!$D$26="",'I2 LDC class'!$C$26,'I2 LDC class'!$D$26)</f>
        <v>Street Lighting</v>
      </c>
      <c r="N303" s="853" t="str">
        <f>IF('I2 LDC class'!$D$27="",'I2 LDC class'!$C$27,'I2 LDC class'!$D$27)</f>
        <v>Sentinel</v>
      </c>
      <c r="O303" s="853" t="str">
        <f>IF('I2 LDC class'!$D$28="",'I2 LDC class'!$C$28,'I2 LDC class'!$D$28)</f>
        <v>Unmetered Scattered Load</v>
      </c>
      <c r="P303" s="853" t="str">
        <f>IF('I2 LDC class'!$D$29="",'I2 LDC class'!$C$29,'I2 LDC class'!$D$29)</f>
        <v>Embedded Distributor</v>
      </c>
      <c r="Q303" s="853" t="str">
        <f>IF('I2 LDC class'!$D$30="",'I2 LDC class'!$C$30,'I2 LDC class'!$D$30)</f>
        <v>Back-up/Standby Power</v>
      </c>
      <c r="R303" s="853" t="str">
        <f>IF('I2 LDC class'!$D$31="",'I2 LDC class'!$C$31,'I2 LDC class'!$D$31)</f>
        <v>Rate Class 1</v>
      </c>
      <c r="S303" s="853" t="str">
        <f>IF('I2 LDC class'!$D$32="",'I2 LDC class'!$C$32,'I2 LDC class'!$D$32)</f>
        <v>Rate class 2</v>
      </c>
      <c r="T303" s="853" t="str">
        <f>IF('I2 LDC class'!$D$33="",'I2 LDC class'!$C$33,'I2 LDC class'!$D$33)</f>
        <v>Rate class 3</v>
      </c>
      <c r="U303" s="853" t="str">
        <f>IF('I2 LDC class'!$D$34="",'I2 LDC class'!$C$34,'I2 LDC class'!$D$34)</f>
        <v>Rate class 4</v>
      </c>
      <c r="V303" s="853" t="str">
        <f>IF('I2 LDC class'!$D$35="",'I2 LDC class'!$C$35,'I2 LDC class'!$D$35)</f>
        <v>Rate class 5</v>
      </c>
      <c r="W303" s="853" t="str">
        <f>IF('I2 LDC class'!$D$36="",'I2 LDC class'!$C$36,'I2 LDC class'!$D$36)</f>
        <v>Rate class 6</v>
      </c>
      <c r="X303" s="853" t="str">
        <f>IF('I2 LDC class'!$D$37="",'I2 LDC class'!$C$37,'I2 LDC class'!$D$37)</f>
        <v>Rate class 7</v>
      </c>
      <c r="Y303" s="853" t="str">
        <f>IF('I2 LDC class'!$D$38="",'I2 LDC class'!$C$38,'I2 LDC class'!$D$38)</f>
        <v>Rate class 8</v>
      </c>
      <c r="Z303" s="853" t="str">
        <f>IF('I2 LDC class'!$D$39="",'I2 LDC class'!$C$39,'I2 LDC class'!$D$39)</f>
        <v>Rate class 9</v>
      </c>
      <c r="AA303" s="1280" t="s">
        <v>713</v>
      </c>
      <c r="AB303" s="853" t="str">
        <f>IF('I2 LDC class'!$D$20="",'I2 LDC class'!$C$20,'I2 LDC class'!$D$20)</f>
        <v>Residential</v>
      </c>
      <c r="AC303" s="853" t="str">
        <f>IF('I2 LDC class'!$D$21="",'I2 LDC class'!$C$21,'I2 LDC class'!$D$21)</f>
        <v>General Service Less Than 50 kW</v>
      </c>
      <c r="AD303" s="853" t="str">
        <f>IF('I2 LDC class'!$D$22="",'I2 LDC class'!$C$22,'I2 LDC class'!$D$22)</f>
        <v>General Service 50 to 4,999 kW</v>
      </c>
      <c r="AE303" s="853" t="str">
        <f>IF('I2 LDC class'!$D$23="",'I2 LDC class'!$C$23,'I2 LDC class'!$D$23)</f>
        <v>GS&gt; 50-TOU</v>
      </c>
      <c r="AF303" s="853" t="str">
        <f>IF('I2 LDC class'!$D$24="",'I2 LDC class'!$C$24,'I2 LDC class'!$D$24)</f>
        <v>GS &gt;50-Intermediate</v>
      </c>
      <c r="AG303" s="853" t="str">
        <f>IF('I2 LDC class'!$D$25="",'I2 LDC class'!$C$25,'I2 LDC class'!$D$25)</f>
        <v>Large Use &gt;5MW</v>
      </c>
      <c r="AH303" s="853" t="str">
        <f>IF('I2 LDC class'!$D$26="",'I2 LDC class'!$C$26,'I2 LDC class'!$D$26)</f>
        <v>Street Lighting</v>
      </c>
      <c r="AI303" s="853" t="str">
        <f>IF('I2 LDC class'!$D$27="",'I2 LDC class'!$C$27,'I2 LDC class'!$D$27)</f>
        <v>Sentinel</v>
      </c>
      <c r="AJ303" s="853" t="str">
        <f>IF('I2 LDC class'!$D$28="",'I2 LDC class'!$C$28,'I2 LDC class'!$D$28)</f>
        <v>Unmetered Scattered Load</v>
      </c>
      <c r="AK303" s="853" t="str">
        <f>IF('I2 LDC class'!$D$29="",'I2 LDC class'!$C$29,'I2 LDC class'!$D$29)</f>
        <v>Embedded Distributor</v>
      </c>
      <c r="AL303" s="853" t="str">
        <f>IF('I2 LDC class'!$D$30="",'I2 LDC class'!$C$30,'I2 LDC class'!$D$30)</f>
        <v>Back-up/Standby Power</v>
      </c>
      <c r="AM303" s="853" t="str">
        <f>IF('I2 LDC class'!$D$31="",'I2 LDC class'!$C$31,'I2 LDC class'!$D$31)</f>
        <v>Rate Class 1</v>
      </c>
      <c r="AN303" s="853" t="str">
        <f>IF('I2 LDC class'!$D$32="",'I2 LDC class'!$C$32,'I2 LDC class'!$D$32)</f>
        <v>Rate class 2</v>
      </c>
      <c r="AO303" s="853" t="str">
        <f>IF('I2 LDC class'!$D$33="",'I2 LDC class'!$C$33,'I2 LDC class'!$D$33)</f>
        <v>Rate class 3</v>
      </c>
      <c r="AP303" s="853" t="str">
        <f>IF('I2 LDC class'!$D$34="",'I2 LDC class'!$C$34,'I2 LDC class'!$D$34)</f>
        <v>Rate class 4</v>
      </c>
      <c r="AQ303" s="853" t="str">
        <f>IF('I2 LDC class'!$D$35="",'I2 LDC class'!$C$35,'I2 LDC class'!$D$35)</f>
        <v>Rate class 5</v>
      </c>
      <c r="AR303" s="853" t="str">
        <f>IF('I2 LDC class'!$D$36="",'I2 LDC class'!$C$36,'I2 LDC class'!$D$36)</f>
        <v>Rate class 6</v>
      </c>
      <c r="AS303" s="853" t="str">
        <f>IF('I2 LDC class'!$D$37="",'I2 LDC class'!$C$37,'I2 LDC class'!$D$37)</f>
        <v>Rate class 7</v>
      </c>
      <c r="AT303" s="853" t="str">
        <f>IF('I2 LDC class'!$D$38="",'I2 LDC class'!$C$38,'I2 LDC class'!$D$38)</f>
        <v>Rate class 8</v>
      </c>
      <c r="AU303" s="853" t="str">
        <f>IF('I2 LDC class'!$D$39="",'I2 LDC class'!$C$39,'I2 LDC class'!$D$39)</f>
        <v>Rate class 9</v>
      </c>
      <c r="AV303" s="1280" t="s">
        <v>713</v>
      </c>
      <c r="AW303" s="853" t="str">
        <f>IF('I2 LDC class'!$D$20="",'I2 LDC class'!$C$20,'I2 LDC class'!$D$20)</f>
        <v>Residential</v>
      </c>
      <c r="AX303" s="853" t="str">
        <f>IF('I2 LDC class'!$D$21="",'I2 LDC class'!$C$21,'I2 LDC class'!$D$21)</f>
        <v>General Service Less Than 50 kW</v>
      </c>
      <c r="AY303" s="853" t="str">
        <f>IF('I2 LDC class'!$D$22="",'I2 LDC class'!$C$22,'I2 LDC class'!$D$22)</f>
        <v>General Service 50 to 4,999 kW</v>
      </c>
      <c r="AZ303" s="853" t="str">
        <f>IF('I2 LDC class'!$D$23="",'I2 LDC class'!$C$23,'I2 LDC class'!$D$23)</f>
        <v>GS&gt; 50-TOU</v>
      </c>
      <c r="BA303" s="853" t="str">
        <f>IF('I2 LDC class'!$D$24="",'I2 LDC class'!$C$24,'I2 LDC class'!$D$24)</f>
        <v>GS &gt;50-Intermediate</v>
      </c>
      <c r="BB303" s="853" t="str">
        <f>IF('I2 LDC class'!$D$25="",'I2 LDC class'!$C$25,'I2 LDC class'!$D$25)</f>
        <v>Large Use &gt;5MW</v>
      </c>
      <c r="BC303" s="853" t="str">
        <f>IF('I2 LDC class'!$D$26="",'I2 LDC class'!$C$26,'I2 LDC class'!$D$26)</f>
        <v>Street Lighting</v>
      </c>
      <c r="BD303" s="853" t="str">
        <f>IF('I2 LDC class'!$D$27="",'I2 LDC class'!$C$27,'I2 LDC class'!$D$27)</f>
        <v>Sentinel</v>
      </c>
      <c r="BE303" s="853" t="str">
        <f>IF('I2 LDC class'!$D$28="",'I2 LDC class'!$C$28,'I2 LDC class'!$D$28)</f>
        <v>Unmetered Scattered Load</v>
      </c>
      <c r="BF303" s="853" t="str">
        <f>IF('I2 LDC class'!$D$29="",'I2 LDC class'!$C$29,'I2 LDC class'!$D$29)</f>
        <v>Embedded Distributor</v>
      </c>
      <c r="BG303" s="853" t="str">
        <f>IF('I2 LDC class'!$D$30="",'I2 LDC class'!$C$30,'I2 LDC class'!$D$30)</f>
        <v>Back-up/Standby Power</v>
      </c>
      <c r="BH303" s="853" t="str">
        <f>IF('I2 LDC class'!$D$31="",'I2 LDC class'!$C$31,'I2 LDC class'!$D$31)</f>
        <v>Rate Class 1</v>
      </c>
      <c r="BI303" s="853" t="str">
        <f>IF('I2 LDC class'!$D$32="",'I2 LDC class'!$C$32,'I2 LDC class'!$D$32)</f>
        <v>Rate class 2</v>
      </c>
      <c r="BJ303" s="853" t="str">
        <f>IF('I2 LDC class'!$D$33="",'I2 LDC class'!$C$33,'I2 LDC class'!$D$33)</f>
        <v>Rate class 3</v>
      </c>
      <c r="BK303" s="853" t="str">
        <f>IF('I2 LDC class'!$D$34="",'I2 LDC class'!$C$34,'I2 LDC class'!$D$34)</f>
        <v>Rate class 4</v>
      </c>
      <c r="BL303" s="853" t="str">
        <f>IF('I2 LDC class'!$D$35="",'I2 LDC class'!$C$35,'I2 LDC class'!$D$35)</f>
        <v>Rate class 5</v>
      </c>
      <c r="BM303" s="853" t="str">
        <f>IF('I2 LDC class'!$D$36="",'I2 LDC class'!$C$36,'I2 LDC class'!$D$36)</f>
        <v>Rate class 6</v>
      </c>
      <c r="BN303" s="853" t="str">
        <f>IF('I2 LDC class'!$D$37="",'I2 LDC class'!$C$37,'I2 LDC class'!$D$37)</f>
        <v>Rate class 7</v>
      </c>
      <c r="BO303" s="853" t="str">
        <f>IF('I2 LDC class'!$D$38="",'I2 LDC class'!$C$38,'I2 LDC class'!$D$38)</f>
        <v>Rate class 8</v>
      </c>
      <c r="BP303" s="853" t="str">
        <f>IF('I2 LDC class'!$D$39="",'I2 LDC class'!$C$39,'I2 LDC class'!$D$39)</f>
        <v>Rate class 9</v>
      </c>
      <c r="BQ303" s="1280" t="s">
        <v>713</v>
      </c>
    </row>
    <row r="304" spans="1:69" s="351" customFormat="1" ht="12.75">
      <c r="A304" s="219">
        <v>1565</v>
      </c>
      <c r="B304" s="375" t="s">
        <v>654</v>
      </c>
      <c r="C304" s="1258">
        <f>'I4 BO ASSETS'!L17</f>
        <v>0</v>
      </c>
      <c r="D304" s="639">
        <f t="shared" ref="D304:E323" si="445">$C304*D592</f>
        <v>0</v>
      </c>
      <c r="E304" s="639">
        <f t="shared" si="445"/>
        <v>0</v>
      </c>
      <c r="F304" s="639">
        <f>D304+E304</f>
        <v>0</v>
      </c>
      <c r="G304" s="639">
        <f t="shared" ref="G304:Z304" si="446">$D304*G592</f>
        <v>0</v>
      </c>
      <c r="H304" s="639">
        <f t="shared" si="446"/>
        <v>0</v>
      </c>
      <c r="I304" s="639">
        <f t="shared" si="446"/>
        <v>0</v>
      </c>
      <c r="J304" s="639">
        <f t="shared" si="446"/>
        <v>0</v>
      </c>
      <c r="K304" s="639">
        <f t="shared" si="446"/>
        <v>0</v>
      </c>
      <c r="L304" s="639">
        <f t="shared" si="446"/>
        <v>0</v>
      </c>
      <c r="M304" s="639">
        <f t="shared" si="446"/>
        <v>0</v>
      </c>
      <c r="N304" s="639">
        <f t="shared" si="446"/>
        <v>0</v>
      </c>
      <c r="O304" s="639">
        <f t="shared" si="446"/>
        <v>0</v>
      </c>
      <c r="P304" s="639">
        <f t="shared" si="446"/>
        <v>0</v>
      </c>
      <c r="Q304" s="639">
        <f t="shared" si="446"/>
        <v>0</v>
      </c>
      <c r="R304" s="639">
        <f t="shared" si="446"/>
        <v>0</v>
      </c>
      <c r="S304" s="639">
        <f t="shared" si="446"/>
        <v>0</v>
      </c>
      <c r="T304" s="639">
        <f t="shared" si="446"/>
        <v>0</v>
      </c>
      <c r="U304" s="639">
        <f t="shared" si="446"/>
        <v>0</v>
      </c>
      <c r="V304" s="639">
        <f t="shared" si="446"/>
        <v>0</v>
      </c>
      <c r="W304" s="639">
        <f t="shared" si="446"/>
        <v>0</v>
      </c>
      <c r="X304" s="639">
        <f t="shared" si="446"/>
        <v>0</v>
      </c>
      <c r="Y304" s="639">
        <f t="shared" si="446"/>
        <v>0</v>
      </c>
      <c r="Z304" s="639">
        <f t="shared" si="446"/>
        <v>0</v>
      </c>
      <c r="AA304" s="639">
        <f>SUM(G304:Z304)</f>
        <v>0</v>
      </c>
      <c r="AB304" s="639">
        <f t="shared" ref="AB304:AU304" si="447">$E304*AB592</f>
        <v>0</v>
      </c>
      <c r="AC304" s="639">
        <f t="shared" si="447"/>
        <v>0</v>
      </c>
      <c r="AD304" s="639">
        <f t="shared" si="447"/>
        <v>0</v>
      </c>
      <c r="AE304" s="639">
        <f t="shared" si="447"/>
        <v>0</v>
      </c>
      <c r="AF304" s="639">
        <f t="shared" si="447"/>
        <v>0</v>
      </c>
      <c r="AG304" s="639">
        <f t="shared" si="447"/>
        <v>0</v>
      </c>
      <c r="AH304" s="639">
        <f t="shared" si="447"/>
        <v>0</v>
      </c>
      <c r="AI304" s="639">
        <f t="shared" si="447"/>
        <v>0</v>
      </c>
      <c r="AJ304" s="639">
        <f t="shared" si="447"/>
        <v>0</v>
      </c>
      <c r="AK304" s="639">
        <f t="shared" si="447"/>
        <v>0</v>
      </c>
      <c r="AL304" s="639">
        <f t="shared" si="447"/>
        <v>0</v>
      </c>
      <c r="AM304" s="639">
        <f t="shared" si="447"/>
        <v>0</v>
      </c>
      <c r="AN304" s="639">
        <f t="shared" si="447"/>
        <v>0</v>
      </c>
      <c r="AO304" s="639">
        <f t="shared" si="447"/>
        <v>0</v>
      </c>
      <c r="AP304" s="639">
        <f t="shared" si="447"/>
        <v>0</v>
      </c>
      <c r="AQ304" s="639">
        <f t="shared" si="447"/>
        <v>0</v>
      </c>
      <c r="AR304" s="639">
        <f t="shared" si="447"/>
        <v>0</v>
      </c>
      <c r="AS304" s="639">
        <f t="shared" si="447"/>
        <v>0</v>
      </c>
      <c r="AT304" s="639">
        <f t="shared" si="447"/>
        <v>0</v>
      </c>
      <c r="AU304" s="639">
        <f t="shared" si="447"/>
        <v>0</v>
      </c>
      <c r="AV304" s="639">
        <f>SUM(AB304:AU304)</f>
        <v>0</v>
      </c>
      <c r="AW304" s="639"/>
      <c r="AX304" s="639"/>
      <c r="AY304" s="639"/>
      <c r="AZ304" s="639"/>
      <c r="BA304" s="639"/>
      <c r="BB304" s="639"/>
      <c r="BC304" s="639"/>
      <c r="BD304" s="639"/>
      <c r="BE304" s="639"/>
      <c r="BF304" s="639"/>
      <c r="BG304" s="639"/>
      <c r="BH304" s="639"/>
      <c r="BI304" s="639"/>
      <c r="BJ304" s="639"/>
      <c r="BK304" s="639"/>
      <c r="BL304" s="639"/>
      <c r="BM304" s="639"/>
      <c r="BN304" s="639"/>
      <c r="BO304" s="639"/>
      <c r="BP304" s="639"/>
      <c r="BQ304" s="639"/>
    </row>
    <row r="305" spans="1:69" s="351" customFormat="1" ht="12.75">
      <c r="A305" s="1281">
        <v>1805</v>
      </c>
      <c r="B305" s="375" t="s">
        <v>282</v>
      </c>
      <c r="C305" s="1258">
        <f>'I4 BO ASSETS'!L18</f>
        <v>0</v>
      </c>
      <c r="D305" s="639">
        <f t="shared" si="445"/>
        <v>0</v>
      </c>
      <c r="E305" s="639">
        <f t="shared" si="445"/>
        <v>0</v>
      </c>
      <c r="F305" s="639">
        <f t="shared" ref="F305:F343" si="448">D305+E305</f>
        <v>0</v>
      </c>
      <c r="G305" s="639">
        <f t="shared" ref="G305:Z305" si="449">$D305*G593</f>
        <v>0</v>
      </c>
      <c r="H305" s="639">
        <f t="shared" si="449"/>
        <v>0</v>
      </c>
      <c r="I305" s="639">
        <f t="shared" si="449"/>
        <v>0</v>
      </c>
      <c r="J305" s="639">
        <f t="shared" si="449"/>
        <v>0</v>
      </c>
      <c r="K305" s="639">
        <f t="shared" si="449"/>
        <v>0</v>
      </c>
      <c r="L305" s="639">
        <f t="shared" si="449"/>
        <v>0</v>
      </c>
      <c r="M305" s="639">
        <f t="shared" si="449"/>
        <v>0</v>
      </c>
      <c r="N305" s="639">
        <f t="shared" si="449"/>
        <v>0</v>
      </c>
      <c r="O305" s="639">
        <f t="shared" si="449"/>
        <v>0</v>
      </c>
      <c r="P305" s="639">
        <f t="shared" si="449"/>
        <v>0</v>
      </c>
      <c r="Q305" s="639">
        <f t="shared" si="449"/>
        <v>0</v>
      </c>
      <c r="R305" s="639">
        <f t="shared" si="449"/>
        <v>0</v>
      </c>
      <c r="S305" s="639">
        <f t="shared" si="449"/>
        <v>0</v>
      </c>
      <c r="T305" s="639">
        <f t="shared" si="449"/>
        <v>0</v>
      </c>
      <c r="U305" s="639">
        <f t="shared" si="449"/>
        <v>0</v>
      </c>
      <c r="V305" s="639">
        <f t="shared" si="449"/>
        <v>0</v>
      </c>
      <c r="W305" s="639">
        <f t="shared" si="449"/>
        <v>0</v>
      </c>
      <c r="X305" s="639">
        <f t="shared" si="449"/>
        <v>0</v>
      </c>
      <c r="Y305" s="639">
        <f t="shared" si="449"/>
        <v>0</v>
      </c>
      <c r="Z305" s="639">
        <f t="shared" si="449"/>
        <v>0</v>
      </c>
      <c r="AA305" s="639">
        <f t="shared" ref="AA305:AA343" si="450">SUM(G305:Z305)</f>
        <v>0</v>
      </c>
      <c r="AB305" s="639">
        <f t="shared" ref="AB305:AU305" si="451">$E305*AB593</f>
        <v>0</v>
      </c>
      <c r="AC305" s="639">
        <f t="shared" si="451"/>
        <v>0</v>
      </c>
      <c r="AD305" s="639">
        <f t="shared" si="451"/>
        <v>0</v>
      </c>
      <c r="AE305" s="639">
        <f t="shared" si="451"/>
        <v>0</v>
      </c>
      <c r="AF305" s="639">
        <f t="shared" si="451"/>
        <v>0</v>
      </c>
      <c r="AG305" s="639">
        <f t="shared" si="451"/>
        <v>0</v>
      </c>
      <c r="AH305" s="639">
        <f t="shared" si="451"/>
        <v>0</v>
      </c>
      <c r="AI305" s="639">
        <f t="shared" si="451"/>
        <v>0</v>
      </c>
      <c r="AJ305" s="639">
        <f t="shared" si="451"/>
        <v>0</v>
      </c>
      <c r="AK305" s="639">
        <f t="shared" si="451"/>
        <v>0</v>
      </c>
      <c r="AL305" s="639">
        <f t="shared" si="451"/>
        <v>0</v>
      </c>
      <c r="AM305" s="639">
        <f t="shared" si="451"/>
        <v>0</v>
      </c>
      <c r="AN305" s="639">
        <f t="shared" si="451"/>
        <v>0</v>
      </c>
      <c r="AO305" s="639">
        <f t="shared" si="451"/>
        <v>0</v>
      </c>
      <c r="AP305" s="639">
        <f t="shared" si="451"/>
        <v>0</v>
      </c>
      <c r="AQ305" s="639">
        <f t="shared" si="451"/>
        <v>0</v>
      </c>
      <c r="AR305" s="639">
        <f t="shared" si="451"/>
        <v>0</v>
      </c>
      <c r="AS305" s="639">
        <f t="shared" si="451"/>
        <v>0</v>
      </c>
      <c r="AT305" s="639">
        <f t="shared" si="451"/>
        <v>0</v>
      </c>
      <c r="AU305" s="639">
        <f t="shared" si="451"/>
        <v>0</v>
      </c>
      <c r="AV305" s="639">
        <f t="shared" ref="AV305:AV343" si="452">SUM(AB305:AU305)</f>
        <v>0</v>
      </c>
      <c r="AW305" s="639"/>
      <c r="AX305" s="639"/>
      <c r="AY305" s="639"/>
      <c r="AZ305" s="639"/>
      <c r="BA305" s="639"/>
      <c r="BB305" s="639"/>
      <c r="BC305" s="639"/>
      <c r="BD305" s="639"/>
      <c r="BE305" s="639"/>
      <c r="BF305" s="639"/>
      <c r="BG305" s="639"/>
      <c r="BH305" s="639"/>
      <c r="BI305" s="639"/>
      <c r="BJ305" s="639"/>
      <c r="BK305" s="639"/>
      <c r="BL305" s="639"/>
      <c r="BM305" s="639"/>
      <c r="BN305" s="639"/>
      <c r="BO305" s="639"/>
      <c r="BP305" s="639"/>
      <c r="BQ305" s="639"/>
    </row>
    <row r="306" spans="1:69" s="351" customFormat="1" ht="12.75">
      <c r="A306" s="1281" t="s">
        <v>821</v>
      </c>
      <c r="B306" s="375" t="s">
        <v>340</v>
      </c>
      <c r="C306" s="1258">
        <f>'I4 BO ASSETS'!L19</f>
        <v>0</v>
      </c>
      <c r="D306" s="639">
        <f t="shared" si="445"/>
        <v>0</v>
      </c>
      <c r="E306" s="639">
        <f t="shared" si="445"/>
        <v>0</v>
      </c>
      <c r="F306" s="639">
        <f t="shared" si="448"/>
        <v>0</v>
      </c>
      <c r="G306" s="639">
        <f t="shared" ref="G306:Z306" si="453">$D306*G594</f>
        <v>0</v>
      </c>
      <c r="H306" s="639">
        <f t="shared" si="453"/>
        <v>0</v>
      </c>
      <c r="I306" s="639">
        <f t="shared" si="453"/>
        <v>0</v>
      </c>
      <c r="J306" s="639">
        <f t="shared" si="453"/>
        <v>0</v>
      </c>
      <c r="K306" s="639">
        <f t="shared" si="453"/>
        <v>0</v>
      </c>
      <c r="L306" s="639">
        <f t="shared" si="453"/>
        <v>0</v>
      </c>
      <c r="M306" s="639">
        <f t="shared" si="453"/>
        <v>0</v>
      </c>
      <c r="N306" s="639">
        <f t="shared" si="453"/>
        <v>0</v>
      </c>
      <c r="O306" s="639">
        <f t="shared" si="453"/>
        <v>0</v>
      </c>
      <c r="P306" s="639">
        <f t="shared" si="453"/>
        <v>0</v>
      </c>
      <c r="Q306" s="639">
        <f t="shared" si="453"/>
        <v>0</v>
      </c>
      <c r="R306" s="639">
        <f t="shared" si="453"/>
        <v>0</v>
      </c>
      <c r="S306" s="639">
        <f t="shared" si="453"/>
        <v>0</v>
      </c>
      <c r="T306" s="639">
        <f t="shared" si="453"/>
        <v>0</v>
      </c>
      <c r="U306" s="639">
        <f t="shared" si="453"/>
        <v>0</v>
      </c>
      <c r="V306" s="639">
        <f t="shared" si="453"/>
        <v>0</v>
      </c>
      <c r="W306" s="639">
        <f t="shared" si="453"/>
        <v>0</v>
      </c>
      <c r="X306" s="639">
        <f t="shared" si="453"/>
        <v>0</v>
      </c>
      <c r="Y306" s="639">
        <f t="shared" si="453"/>
        <v>0</v>
      </c>
      <c r="Z306" s="639">
        <f t="shared" si="453"/>
        <v>0</v>
      </c>
      <c r="AA306" s="639">
        <f t="shared" si="450"/>
        <v>0</v>
      </c>
      <c r="AB306" s="639">
        <f t="shared" ref="AB306:AU306" si="454">$E306*AB594</f>
        <v>0</v>
      </c>
      <c r="AC306" s="639">
        <f t="shared" si="454"/>
        <v>0</v>
      </c>
      <c r="AD306" s="639">
        <f t="shared" si="454"/>
        <v>0</v>
      </c>
      <c r="AE306" s="639">
        <f t="shared" si="454"/>
        <v>0</v>
      </c>
      <c r="AF306" s="639">
        <f t="shared" si="454"/>
        <v>0</v>
      </c>
      <c r="AG306" s="639">
        <f t="shared" si="454"/>
        <v>0</v>
      </c>
      <c r="AH306" s="639">
        <f t="shared" si="454"/>
        <v>0</v>
      </c>
      <c r="AI306" s="639">
        <f t="shared" si="454"/>
        <v>0</v>
      </c>
      <c r="AJ306" s="639">
        <f t="shared" si="454"/>
        <v>0</v>
      </c>
      <c r="AK306" s="639">
        <f t="shared" si="454"/>
        <v>0</v>
      </c>
      <c r="AL306" s="639">
        <f t="shared" si="454"/>
        <v>0</v>
      </c>
      <c r="AM306" s="639">
        <f t="shared" si="454"/>
        <v>0</v>
      </c>
      <c r="AN306" s="639">
        <f t="shared" si="454"/>
        <v>0</v>
      </c>
      <c r="AO306" s="639">
        <f t="shared" si="454"/>
        <v>0</v>
      </c>
      <c r="AP306" s="639">
        <f t="shared" si="454"/>
        <v>0</v>
      </c>
      <c r="AQ306" s="639">
        <f t="shared" si="454"/>
        <v>0</v>
      </c>
      <c r="AR306" s="639">
        <f t="shared" si="454"/>
        <v>0</v>
      </c>
      <c r="AS306" s="639">
        <f t="shared" si="454"/>
        <v>0</v>
      </c>
      <c r="AT306" s="639">
        <f t="shared" si="454"/>
        <v>0</v>
      </c>
      <c r="AU306" s="639">
        <f t="shared" si="454"/>
        <v>0</v>
      </c>
      <c r="AV306" s="639">
        <f t="shared" si="452"/>
        <v>0</v>
      </c>
      <c r="AW306" s="639"/>
      <c r="AX306" s="639"/>
      <c r="AY306" s="639"/>
      <c r="AZ306" s="639"/>
      <c r="BA306" s="639"/>
      <c r="BB306" s="639"/>
      <c r="BC306" s="639"/>
      <c r="BD306" s="639"/>
      <c r="BE306" s="639"/>
      <c r="BF306" s="639"/>
      <c r="BG306" s="639"/>
      <c r="BH306" s="639"/>
      <c r="BI306" s="639"/>
      <c r="BJ306" s="639"/>
      <c r="BK306" s="639"/>
      <c r="BL306" s="639"/>
      <c r="BM306" s="639"/>
      <c r="BN306" s="639"/>
      <c r="BO306" s="639"/>
      <c r="BP306" s="639"/>
      <c r="BQ306" s="639"/>
    </row>
    <row r="307" spans="1:69" s="351" customFormat="1" ht="12.75">
      <c r="A307" s="1281" t="s">
        <v>822</v>
      </c>
      <c r="B307" s="375" t="s">
        <v>342</v>
      </c>
      <c r="C307" s="1258">
        <f>'I4 BO ASSETS'!L20</f>
        <v>0</v>
      </c>
      <c r="D307" s="639">
        <f t="shared" si="445"/>
        <v>0</v>
      </c>
      <c r="E307" s="639">
        <f t="shared" si="445"/>
        <v>0</v>
      </c>
      <c r="F307" s="639">
        <f t="shared" si="448"/>
        <v>0</v>
      </c>
      <c r="G307" s="639">
        <f t="shared" ref="G307:Z307" si="455">$D307*G595</f>
        <v>0</v>
      </c>
      <c r="H307" s="639">
        <f t="shared" si="455"/>
        <v>0</v>
      </c>
      <c r="I307" s="639">
        <f t="shared" si="455"/>
        <v>0</v>
      </c>
      <c r="J307" s="639">
        <f t="shared" si="455"/>
        <v>0</v>
      </c>
      <c r="K307" s="639">
        <f t="shared" si="455"/>
        <v>0</v>
      </c>
      <c r="L307" s="639">
        <f t="shared" si="455"/>
        <v>0</v>
      </c>
      <c r="M307" s="639">
        <f t="shared" si="455"/>
        <v>0</v>
      </c>
      <c r="N307" s="639">
        <f t="shared" si="455"/>
        <v>0</v>
      </c>
      <c r="O307" s="639">
        <f t="shared" si="455"/>
        <v>0</v>
      </c>
      <c r="P307" s="639">
        <f t="shared" si="455"/>
        <v>0</v>
      </c>
      <c r="Q307" s="639">
        <f t="shared" si="455"/>
        <v>0</v>
      </c>
      <c r="R307" s="639">
        <f t="shared" si="455"/>
        <v>0</v>
      </c>
      <c r="S307" s="639">
        <f t="shared" si="455"/>
        <v>0</v>
      </c>
      <c r="T307" s="639">
        <f t="shared" si="455"/>
        <v>0</v>
      </c>
      <c r="U307" s="639">
        <f t="shared" si="455"/>
        <v>0</v>
      </c>
      <c r="V307" s="639">
        <f t="shared" si="455"/>
        <v>0</v>
      </c>
      <c r="W307" s="639">
        <f t="shared" si="455"/>
        <v>0</v>
      </c>
      <c r="X307" s="639">
        <f t="shared" si="455"/>
        <v>0</v>
      </c>
      <c r="Y307" s="639">
        <f t="shared" si="455"/>
        <v>0</v>
      </c>
      <c r="Z307" s="639">
        <f t="shared" si="455"/>
        <v>0</v>
      </c>
      <c r="AA307" s="639">
        <f t="shared" si="450"/>
        <v>0</v>
      </c>
      <c r="AB307" s="639">
        <f t="shared" ref="AB307:AU307" si="456">$E307*AB595</f>
        <v>0</v>
      </c>
      <c r="AC307" s="639">
        <f t="shared" si="456"/>
        <v>0</v>
      </c>
      <c r="AD307" s="639">
        <f t="shared" si="456"/>
        <v>0</v>
      </c>
      <c r="AE307" s="639">
        <f t="shared" si="456"/>
        <v>0</v>
      </c>
      <c r="AF307" s="639">
        <f t="shared" si="456"/>
        <v>0</v>
      </c>
      <c r="AG307" s="639">
        <f t="shared" si="456"/>
        <v>0</v>
      </c>
      <c r="AH307" s="639">
        <f t="shared" si="456"/>
        <v>0</v>
      </c>
      <c r="AI307" s="639">
        <f t="shared" si="456"/>
        <v>0</v>
      </c>
      <c r="AJ307" s="639">
        <f t="shared" si="456"/>
        <v>0</v>
      </c>
      <c r="AK307" s="639">
        <f t="shared" si="456"/>
        <v>0</v>
      </c>
      <c r="AL307" s="639">
        <f t="shared" si="456"/>
        <v>0</v>
      </c>
      <c r="AM307" s="639">
        <f t="shared" si="456"/>
        <v>0</v>
      </c>
      <c r="AN307" s="639">
        <f t="shared" si="456"/>
        <v>0</v>
      </c>
      <c r="AO307" s="639">
        <f t="shared" si="456"/>
        <v>0</v>
      </c>
      <c r="AP307" s="639">
        <f t="shared" si="456"/>
        <v>0</v>
      </c>
      <c r="AQ307" s="639">
        <f t="shared" si="456"/>
        <v>0</v>
      </c>
      <c r="AR307" s="639">
        <f t="shared" si="456"/>
        <v>0</v>
      </c>
      <c r="AS307" s="639">
        <f t="shared" si="456"/>
        <v>0</v>
      </c>
      <c r="AT307" s="639">
        <f t="shared" si="456"/>
        <v>0</v>
      </c>
      <c r="AU307" s="639">
        <f t="shared" si="456"/>
        <v>0</v>
      </c>
      <c r="AV307" s="639">
        <f t="shared" si="452"/>
        <v>0</v>
      </c>
      <c r="AW307" s="639"/>
      <c r="AX307" s="639"/>
      <c r="AY307" s="639"/>
      <c r="AZ307" s="639"/>
      <c r="BA307" s="639"/>
      <c r="BB307" s="639"/>
      <c r="BC307" s="639"/>
      <c r="BD307" s="639"/>
      <c r="BE307" s="639"/>
      <c r="BF307" s="639"/>
      <c r="BG307" s="639"/>
      <c r="BH307" s="639"/>
      <c r="BI307" s="639"/>
      <c r="BJ307" s="639"/>
      <c r="BK307" s="639"/>
      <c r="BL307" s="639"/>
      <c r="BM307" s="639"/>
      <c r="BN307" s="639"/>
      <c r="BO307" s="639"/>
      <c r="BP307" s="639"/>
      <c r="BQ307" s="639"/>
    </row>
    <row r="308" spans="1:69" s="351" customFormat="1" ht="12.75">
      <c r="A308" s="1281">
        <v>1806</v>
      </c>
      <c r="B308" s="375" t="s">
        <v>283</v>
      </c>
      <c r="C308" s="1258">
        <f>'I4 BO ASSETS'!L21</f>
        <v>0</v>
      </c>
      <c r="D308" s="639">
        <f t="shared" si="445"/>
        <v>0</v>
      </c>
      <c r="E308" s="639">
        <f t="shared" si="445"/>
        <v>0</v>
      </c>
      <c r="F308" s="639">
        <f t="shared" si="448"/>
        <v>0</v>
      </c>
      <c r="G308" s="639">
        <f t="shared" ref="G308:Z308" si="457">$D308*G596</f>
        <v>0</v>
      </c>
      <c r="H308" s="639">
        <f t="shared" si="457"/>
        <v>0</v>
      </c>
      <c r="I308" s="639">
        <f t="shared" si="457"/>
        <v>0</v>
      </c>
      <c r="J308" s="639">
        <f t="shared" si="457"/>
        <v>0</v>
      </c>
      <c r="K308" s="639">
        <f t="shared" si="457"/>
        <v>0</v>
      </c>
      <c r="L308" s="639">
        <f t="shared" si="457"/>
        <v>0</v>
      </c>
      <c r="M308" s="639">
        <f t="shared" si="457"/>
        <v>0</v>
      </c>
      <c r="N308" s="639">
        <f t="shared" si="457"/>
        <v>0</v>
      </c>
      <c r="O308" s="639">
        <f t="shared" si="457"/>
        <v>0</v>
      </c>
      <c r="P308" s="639">
        <f t="shared" si="457"/>
        <v>0</v>
      </c>
      <c r="Q308" s="639">
        <f t="shared" si="457"/>
        <v>0</v>
      </c>
      <c r="R308" s="639">
        <f t="shared" si="457"/>
        <v>0</v>
      </c>
      <c r="S308" s="639">
        <f t="shared" si="457"/>
        <v>0</v>
      </c>
      <c r="T308" s="639">
        <f t="shared" si="457"/>
        <v>0</v>
      </c>
      <c r="U308" s="639">
        <f t="shared" si="457"/>
        <v>0</v>
      </c>
      <c r="V308" s="639">
        <f t="shared" si="457"/>
        <v>0</v>
      </c>
      <c r="W308" s="639">
        <f t="shared" si="457"/>
        <v>0</v>
      </c>
      <c r="X308" s="639">
        <f t="shared" si="457"/>
        <v>0</v>
      </c>
      <c r="Y308" s="639">
        <f t="shared" si="457"/>
        <v>0</v>
      </c>
      <c r="Z308" s="639">
        <f t="shared" si="457"/>
        <v>0</v>
      </c>
      <c r="AA308" s="639">
        <f t="shared" si="450"/>
        <v>0</v>
      </c>
      <c r="AB308" s="639">
        <f t="shared" ref="AB308:AU308" si="458">$E308*AB596</f>
        <v>0</v>
      </c>
      <c r="AC308" s="639">
        <f t="shared" si="458"/>
        <v>0</v>
      </c>
      <c r="AD308" s="639">
        <f t="shared" si="458"/>
        <v>0</v>
      </c>
      <c r="AE308" s="639">
        <f t="shared" si="458"/>
        <v>0</v>
      </c>
      <c r="AF308" s="639">
        <f t="shared" si="458"/>
        <v>0</v>
      </c>
      <c r="AG308" s="639">
        <f t="shared" si="458"/>
        <v>0</v>
      </c>
      <c r="AH308" s="639">
        <f t="shared" si="458"/>
        <v>0</v>
      </c>
      <c r="AI308" s="639">
        <f t="shared" si="458"/>
        <v>0</v>
      </c>
      <c r="AJ308" s="639">
        <f t="shared" si="458"/>
        <v>0</v>
      </c>
      <c r="AK308" s="639">
        <f t="shared" si="458"/>
        <v>0</v>
      </c>
      <c r="AL308" s="639">
        <f t="shared" si="458"/>
        <v>0</v>
      </c>
      <c r="AM308" s="639">
        <f t="shared" si="458"/>
        <v>0</v>
      </c>
      <c r="AN308" s="639">
        <f t="shared" si="458"/>
        <v>0</v>
      </c>
      <c r="AO308" s="639">
        <f t="shared" si="458"/>
        <v>0</v>
      </c>
      <c r="AP308" s="639">
        <f t="shared" si="458"/>
        <v>0</v>
      </c>
      <c r="AQ308" s="639">
        <f t="shared" si="458"/>
        <v>0</v>
      </c>
      <c r="AR308" s="639">
        <f t="shared" si="458"/>
        <v>0</v>
      </c>
      <c r="AS308" s="639">
        <f t="shared" si="458"/>
        <v>0</v>
      </c>
      <c r="AT308" s="639">
        <f t="shared" si="458"/>
        <v>0</v>
      </c>
      <c r="AU308" s="639">
        <f t="shared" si="458"/>
        <v>0</v>
      </c>
      <c r="AV308" s="639">
        <f t="shared" si="452"/>
        <v>0</v>
      </c>
      <c r="AW308" s="639"/>
      <c r="AX308" s="639"/>
      <c r="AY308" s="639"/>
      <c r="AZ308" s="639"/>
      <c r="BA308" s="639"/>
      <c r="BB308" s="639"/>
      <c r="BC308" s="639"/>
      <c r="BD308" s="639"/>
      <c r="BE308" s="639"/>
      <c r="BF308" s="639"/>
      <c r="BG308" s="639"/>
      <c r="BH308" s="639"/>
      <c r="BI308" s="639"/>
      <c r="BJ308" s="639"/>
      <c r="BK308" s="639"/>
      <c r="BL308" s="639"/>
      <c r="BM308" s="639"/>
      <c r="BN308" s="639"/>
      <c r="BO308" s="639"/>
      <c r="BP308" s="639"/>
      <c r="BQ308" s="639"/>
    </row>
    <row r="309" spans="1:69" s="351" customFormat="1" ht="12.75">
      <c r="A309" s="1281" t="s">
        <v>823</v>
      </c>
      <c r="B309" s="375" t="s">
        <v>341</v>
      </c>
      <c r="C309" s="1258">
        <f>'I4 BO ASSETS'!L22</f>
        <v>0</v>
      </c>
      <c r="D309" s="639">
        <f t="shared" si="445"/>
        <v>0</v>
      </c>
      <c r="E309" s="639">
        <f t="shared" si="445"/>
        <v>0</v>
      </c>
      <c r="F309" s="639">
        <f t="shared" si="448"/>
        <v>0</v>
      </c>
      <c r="G309" s="639">
        <f t="shared" ref="G309:Z309" si="459">$D309*G597</f>
        <v>0</v>
      </c>
      <c r="H309" s="639">
        <f t="shared" si="459"/>
        <v>0</v>
      </c>
      <c r="I309" s="639">
        <f t="shared" si="459"/>
        <v>0</v>
      </c>
      <c r="J309" s="639">
        <f t="shared" si="459"/>
        <v>0</v>
      </c>
      <c r="K309" s="639">
        <f t="shared" si="459"/>
        <v>0</v>
      </c>
      <c r="L309" s="639">
        <f t="shared" si="459"/>
        <v>0</v>
      </c>
      <c r="M309" s="639">
        <f t="shared" si="459"/>
        <v>0</v>
      </c>
      <c r="N309" s="639">
        <f t="shared" si="459"/>
        <v>0</v>
      </c>
      <c r="O309" s="639">
        <f t="shared" si="459"/>
        <v>0</v>
      </c>
      <c r="P309" s="639">
        <f t="shared" si="459"/>
        <v>0</v>
      </c>
      <c r="Q309" s="639">
        <f t="shared" si="459"/>
        <v>0</v>
      </c>
      <c r="R309" s="639">
        <f t="shared" si="459"/>
        <v>0</v>
      </c>
      <c r="S309" s="639">
        <f t="shared" si="459"/>
        <v>0</v>
      </c>
      <c r="T309" s="639">
        <f t="shared" si="459"/>
        <v>0</v>
      </c>
      <c r="U309" s="639">
        <f t="shared" si="459"/>
        <v>0</v>
      </c>
      <c r="V309" s="639">
        <f t="shared" si="459"/>
        <v>0</v>
      </c>
      <c r="W309" s="639">
        <f t="shared" si="459"/>
        <v>0</v>
      </c>
      <c r="X309" s="639">
        <f t="shared" si="459"/>
        <v>0</v>
      </c>
      <c r="Y309" s="639">
        <f t="shared" si="459"/>
        <v>0</v>
      </c>
      <c r="Z309" s="639">
        <f t="shared" si="459"/>
        <v>0</v>
      </c>
      <c r="AA309" s="639">
        <f t="shared" si="450"/>
        <v>0</v>
      </c>
      <c r="AB309" s="639">
        <f t="shared" ref="AB309:AU309" si="460">$E309*AB597</f>
        <v>0</v>
      </c>
      <c r="AC309" s="639">
        <f t="shared" si="460"/>
        <v>0</v>
      </c>
      <c r="AD309" s="639">
        <f t="shared" si="460"/>
        <v>0</v>
      </c>
      <c r="AE309" s="639">
        <f t="shared" si="460"/>
        <v>0</v>
      </c>
      <c r="AF309" s="639">
        <f t="shared" si="460"/>
        <v>0</v>
      </c>
      <c r="AG309" s="639">
        <f t="shared" si="460"/>
        <v>0</v>
      </c>
      <c r="AH309" s="639">
        <f t="shared" si="460"/>
        <v>0</v>
      </c>
      <c r="AI309" s="639">
        <f t="shared" si="460"/>
        <v>0</v>
      </c>
      <c r="AJ309" s="639">
        <f t="shared" si="460"/>
        <v>0</v>
      </c>
      <c r="AK309" s="639">
        <f t="shared" si="460"/>
        <v>0</v>
      </c>
      <c r="AL309" s="639">
        <f t="shared" si="460"/>
        <v>0</v>
      </c>
      <c r="AM309" s="639">
        <f t="shared" si="460"/>
        <v>0</v>
      </c>
      <c r="AN309" s="639">
        <f t="shared" si="460"/>
        <v>0</v>
      </c>
      <c r="AO309" s="639">
        <f t="shared" si="460"/>
        <v>0</v>
      </c>
      <c r="AP309" s="639">
        <f t="shared" si="460"/>
        <v>0</v>
      </c>
      <c r="AQ309" s="639">
        <f t="shared" si="460"/>
        <v>0</v>
      </c>
      <c r="AR309" s="639">
        <f t="shared" si="460"/>
        <v>0</v>
      </c>
      <c r="AS309" s="639">
        <f t="shared" si="460"/>
        <v>0</v>
      </c>
      <c r="AT309" s="639">
        <f t="shared" si="460"/>
        <v>0</v>
      </c>
      <c r="AU309" s="639">
        <f t="shared" si="460"/>
        <v>0</v>
      </c>
      <c r="AV309" s="639">
        <f t="shared" si="452"/>
        <v>0</v>
      </c>
      <c r="AW309" s="639"/>
      <c r="AX309" s="639"/>
      <c r="AY309" s="639"/>
      <c r="AZ309" s="639"/>
      <c r="BA309" s="639"/>
      <c r="BB309" s="639"/>
      <c r="BC309" s="639"/>
      <c r="BD309" s="639"/>
      <c r="BE309" s="639"/>
      <c r="BF309" s="639"/>
      <c r="BG309" s="639"/>
      <c r="BH309" s="639"/>
      <c r="BI309" s="639"/>
      <c r="BJ309" s="639"/>
      <c r="BK309" s="639"/>
      <c r="BL309" s="639"/>
      <c r="BM309" s="639"/>
      <c r="BN309" s="639"/>
      <c r="BO309" s="639"/>
      <c r="BP309" s="639"/>
      <c r="BQ309" s="639"/>
    </row>
    <row r="310" spans="1:69" s="351" customFormat="1" ht="12.75">
      <c r="A310" s="1281" t="s">
        <v>824</v>
      </c>
      <c r="B310" s="375" t="s">
        <v>343</v>
      </c>
      <c r="C310" s="1258">
        <f>'I4 BO ASSETS'!L23</f>
        <v>0</v>
      </c>
      <c r="D310" s="639">
        <f t="shared" si="445"/>
        <v>0</v>
      </c>
      <c r="E310" s="639">
        <f t="shared" si="445"/>
        <v>0</v>
      </c>
      <c r="F310" s="639">
        <f t="shared" si="448"/>
        <v>0</v>
      </c>
      <c r="G310" s="639">
        <f t="shared" ref="G310:Z310" si="461">$D310*G598</f>
        <v>0</v>
      </c>
      <c r="H310" s="639">
        <f t="shared" si="461"/>
        <v>0</v>
      </c>
      <c r="I310" s="639">
        <f t="shared" si="461"/>
        <v>0</v>
      </c>
      <c r="J310" s="639">
        <f t="shared" si="461"/>
        <v>0</v>
      </c>
      <c r="K310" s="639">
        <f t="shared" si="461"/>
        <v>0</v>
      </c>
      <c r="L310" s="639">
        <f t="shared" si="461"/>
        <v>0</v>
      </c>
      <c r="M310" s="639">
        <f t="shared" si="461"/>
        <v>0</v>
      </c>
      <c r="N310" s="639">
        <f t="shared" si="461"/>
        <v>0</v>
      </c>
      <c r="O310" s="639">
        <f t="shared" si="461"/>
        <v>0</v>
      </c>
      <c r="P310" s="639">
        <f t="shared" si="461"/>
        <v>0</v>
      </c>
      <c r="Q310" s="639">
        <f t="shared" si="461"/>
        <v>0</v>
      </c>
      <c r="R310" s="639">
        <f t="shared" si="461"/>
        <v>0</v>
      </c>
      <c r="S310" s="639">
        <f t="shared" si="461"/>
        <v>0</v>
      </c>
      <c r="T310" s="639">
        <f t="shared" si="461"/>
        <v>0</v>
      </c>
      <c r="U310" s="639">
        <f t="shared" si="461"/>
        <v>0</v>
      </c>
      <c r="V310" s="639">
        <f t="shared" si="461"/>
        <v>0</v>
      </c>
      <c r="W310" s="639">
        <f t="shared" si="461"/>
        <v>0</v>
      </c>
      <c r="X310" s="639">
        <f t="shared" si="461"/>
        <v>0</v>
      </c>
      <c r="Y310" s="639">
        <f t="shared" si="461"/>
        <v>0</v>
      </c>
      <c r="Z310" s="639">
        <f t="shared" si="461"/>
        <v>0</v>
      </c>
      <c r="AA310" s="639">
        <f t="shared" si="450"/>
        <v>0</v>
      </c>
      <c r="AB310" s="639">
        <f t="shared" ref="AB310:AU310" si="462">$E310*AB598</f>
        <v>0</v>
      </c>
      <c r="AC310" s="639">
        <f t="shared" si="462"/>
        <v>0</v>
      </c>
      <c r="AD310" s="639">
        <f t="shared" si="462"/>
        <v>0</v>
      </c>
      <c r="AE310" s="639">
        <f t="shared" si="462"/>
        <v>0</v>
      </c>
      <c r="AF310" s="639">
        <f t="shared" si="462"/>
        <v>0</v>
      </c>
      <c r="AG310" s="639">
        <f t="shared" si="462"/>
        <v>0</v>
      </c>
      <c r="AH310" s="639">
        <f t="shared" si="462"/>
        <v>0</v>
      </c>
      <c r="AI310" s="639">
        <f t="shared" si="462"/>
        <v>0</v>
      </c>
      <c r="AJ310" s="639">
        <f t="shared" si="462"/>
        <v>0</v>
      </c>
      <c r="AK310" s="639">
        <f t="shared" si="462"/>
        <v>0</v>
      </c>
      <c r="AL310" s="639">
        <f t="shared" si="462"/>
        <v>0</v>
      </c>
      <c r="AM310" s="639">
        <f t="shared" si="462"/>
        <v>0</v>
      </c>
      <c r="AN310" s="639">
        <f t="shared" si="462"/>
        <v>0</v>
      </c>
      <c r="AO310" s="639">
        <f t="shared" si="462"/>
        <v>0</v>
      </c>
      <c r="AP310" s="639">
        <f t="shared" si="462"/>
        <v>0</v>
      </c>
      <c r="AQ310" s="639">
        <f t="shared" si="462"/>
        <v>0</v>
      </c>
      <c r="AR310" s="639">
        <f t="shared" si="462"/>
        <v>0</v>
      </c>
      <c r="AS310" s="639">
        <f t="shared" si="462"/>
        <v>0</v>
      </c>
      <c r="AT310" s="639">
        <f t="shared" si="462"/>
        <v>0</v>
      </c>
      <c r="AU310" s="639">
        <f t="shared" si="462"/>
        <v>0</v>
      </c>
      <c r="AV310" s="639">
        <f t="shared" si="452"/>
        <v>0</v>
      </c>
      <c r="AW310" s="639"/>
      <c r="AX310" s="639"/>
      <c r="AY310" s="639"/>
      <c r="AZ310" s="639"/>
      <c r="BA310" s="639"/>
      <c r="BB310" s="639"/>
      <c r="BC310" s="639"/>
      <c r="BD310" s="639"/>
      <c r="BE310" s="639"/>
      <c r="BF310" s="639"/>
      <c r="BG310" s="639"/>
      <c r="BH310" s="639"/>
      <c r="BI310" s="639"/>
      <c r="BJ310" s="639"/>
      <c r="BK310" s="639"/>
      <c r="BL310" s="639"/>
      <c r="BM310" s="639"/>
      <c r="BN310" s="639"/>
      <c r="BO310" s="639"/>
      <c r="BP310" s="639"/>
      <c r="BQ310" s="639"/>
    </row>
    <row r="311" spans="1:69" s="351" customFormat="1" ht="12.75">
      <c r="A311" s="1281">
        <v>1808</v>
      </c>
      <c r="B311" s="375" t="s">
        <v>284</v>
      </c>
      <c r="C311" s="1258">
        <f>'I4 BO ASSETS'!L24</f>
        <v>0</v>
      </c>
      <c r="D311" s="639">
        <f t="shared" si="445"/>
        <v>0</v>
      </c>
      <c r="E311" s="639">
        <f t="shared" si="445"/>
        <v>0</v>
      </c>
      <c r="F311" s="639">
        <f t="shared" si="448"/>
        <v>0</v>
      </c>
      <c r="G311" s="639">
        <f t="shared" ref="G311:Z311" si="463">$D311*G599</f>
        <v>0</v>
      </c>
      <c r="H311" s="639">
        <f t="shared" si="463"/>
        <v>0</v>
      </c>
      <c r="I311" s="639">
        <f t="shared" si="463"/>
        <v>0</v>
      </c>
      <c r="J311" s="639">
        <f t="shared" si="463"/>
        <v>0</v>
      </c>
      <c r="K311" s="639">
        <f t="shared" si="463"/>
        <v>0</v>
      </c>
      <c r="L311" s="639">
        <f t="shared" si="463"/>
        <v>0</v>
      </c>
      <c r="M311" s="639">
        <f t="shared" si="463"/>
        <v>0</v>
      </c>
      <c r="N311" s="639">
        <f t="shared" si="463"/>
        <v>0</v>
      </c>
      <c r="O311" s="639">
        <f t="shared" si="463"/>
        <v>0</v>
      </c>
      <c r="P311" s="639">
        <f t="shared" si="463"/>
        <v>0</v>
      </c>
      <c r="Q311" s="639">
        <f t="shared" si="463"/>
        <v>0</v>
      </c>
      <c r="R311" s="639">
        <f t="shared" si="463"/>
        <v>0</v>
      </c>
      <c r="S311" s="639">
        <f t="shared" si="463"/>
        <v>0</v>
      </c>
      <c r="T311" s="639">
        <f t="shared" si="463"/>
        <v>0</v>
      </c>
      <c r="U311" s="639">
        <f t="shared" si="463"/>
        <v>0</v>
      </c>
      <c r="V311" s="639">
        <f t="shared" si="463"/>
        <v>0</v>
      </c>
      <c r="W311" s="639">
        <f t="shared" si="463"/>
        <v>0</v>
      </c>
      <c r="X311" s="639">
        <f t="shared" si="463"/>
        <v>0</v>
      </c>
      <c r="Y311" s="639">
        <f t="shared" si="463"/>
        <v>0</v>
      </c>
      <c r="Z311" s="639">
        <f t="shared" si="463"/>
        <v>0</v>
      </c>
      <c r="AA311" s="639">
        <f t="shared" si="450"/>
        <v>0</v>
      </c>
      <c r="AB311" s="639">
        <f t="shared" ref="AB311:AU311" si="464">$E311*AB599</f>
        <v>0</v>
      </c>
      <c r="AC311" s="639">
        <f t="shared" si="464"/>
        <v>0</v>
      </c>
      <c r="AD311" s="639">
        <f t="shared" si="464"/>
        <v>0</v>
      </c>
      <c r="AE311" s="639">
        <f t="shared" si="464"/>
        <v>0</v>
      </c>
      <c r="AF311" s="639">
        <f t="shared" si="464"/>
        <v>0</v>
      </c>
      <c r="AG311" s="639">
        <f t="shared" si="464"/>
        <v>0</v>
      </c>
      <c r="AH311" s="639">
        <f t="shared" si="464"/>
        <v>0</v>
      </c>
      <c r="AI311" s="639">
        <f t="shared" si="464"/>
        <v>0</v>
      </c>
      <c r="AJ311" s="639">
        <f t="shared" si="464"/>
        <v>0</v>
      </c>
      <c r="AK311" s="639">
        <f t="shared" si="464"/>
        <v>0</v>
      </c>
      <c r="AL311" s="639">
        <f t="shared" si="464"/>
        <v>0</v>
      </c>
      <c r="AM311" s="639">
        <f t="shared" si="464"/>
        <v>0</v>
      </c>
      <c r="AN311" s="639">
        <f t="shared" si="464"/>
        <v>0</v>
      </c>
      <c r="AO311" s="639">
        <f t="shared" si="464"/>
        <v>0</v>
      </c>
      <c r="AP311" s="639">
        <f t="shared" si="464"/>
        <v>0</v>
      </c>
      <c r="AQ311" s="639">
        <f t="shared" si="464"/>
        <v>0</v>
      </c>
      <c r="AR311" s="639">
        <f t="shared" si="464"/>
        <v>0</v>
      </c>
      <c r="AS311" s="639">
        <f t="shared" si="464"/>
        <v>0</v>
      </c>
      <c r="AT311" s="639">
        <f t="shared" si="464"/>
        <v>0</v>
      </c>
      <c r="AU311" s="639">
        <f t="shared" si="464"/>
        <v>0</v>
      </c>
      <c r="AV311" s="639">
        <f t="shared" si="452"/>
        <v>0</v>
      </c>
      <c r="AW311" s="639"/>
      <c r="AX311" s="639"/>
      <c r="AY311" s="639"/>
      <c r="AZ311" s="639"/>
      <c r="BA311" s="639"/>
      <c r="BB311" s="639"/>
      <c r="BC311" s="639"/>
      <c r="BD311" s="639"/>
      <c r="BE311" s="639"/>
      <c r="BF311" s="639"/>
      <c r="BG311" s="639"/>
      <c r="BH311" s="639"/>
      <c r="BI311" s="639"/>
      <c r="BJ311" s="639"/>
      <c r="BK311" s="639"/>
      <c r="BL311" s="639"/>
      <c r="BM311" s="639"/>
      <c r="BN311" s="639"/>
      <c r="BO311" s="639"/>
      <c r="BP311" s="639"/>
      <c r="BQ311" s="639"/>
    </row>
    <row r="312" spans="1:69" s="351" customFormat="1" ht="12.75">
      <c r="A312" s="1281" t="s">
        <v>825</v>
      </c>
      <c r="B312" s="375" t="s">
        <v>344</v>
      </c>
      <c r="C312" s="1258">
        <f>'I4 BO ASSETS'!L25</f>
        <v>0</v>
      </c>
      <c r="D312" s="639">
        <f t="shared" si="445"/>
        <v>0</v>
      </c>
      <c r="E312" s="639">
        <f t="shared" si="445"/>
        <v>0</v>
      </c>
      <c r="F312" s="639">
        <f t="shared" si="448"/>
        <v>0</v>
      </c>
      <c r="G312" s="639">
        <f t="shared" ref="G312:Z312" si="465">$D312*G600</f>
        <v>0</v>
      </c>
      <c r="H312" s="639">
        <f t="shared" si="465"/>
        <v>0</v>
      </c>
      <c r="I312" s="639">
        <f t="shared" si="465"/>
        <v>0</v>
      </c>
      <c r="J312" s="639">
        <f t="shared" si="465"/>
        <v>0</v>
      </c>
      <c r="K312" s="639">
        <f t="shared" si="465"/>
        <v>0</v>
      </c>
      <c r="L312" s="639">
        <f t="shared" si="465"/>
        <v>0</v>
      </c>
      <c r="M312" s="639">
        <f t="shared" si="465"/>
        <v>0</v>
      </c>
      <c r="N312" s="639">
        <f t="shared" si="465"/>
        <v>0</v>
      </c>
      <c r="O312" s="639">
        <f t="shared" si="465"/>
        <v>0</v>
      </c>
      <c r="P312" s="639">
        <f t="shared" si="465"/>
        <v>0</v>
      </c>
      <c r="Q312" s="639">
        <f t="shared" si="465"/>
        <v>0</v>
      </c>
      <c r="R312" s="639">
        <f t="shared" si="465"/>
        <v>0</v>
      </c>
      <c r="S312" s="639">
        <f t="shared" si="465"/>
        <v>0</v>
      </c>
      <c r="T312" s="639">
        <f t="shared" si="465"/>
        <v>0</v>
      </c>
      <c r="U312" s="639">
        <f t="shared" si="465"/>
        <v>0</v>
      </c>
      <c r="V312" s="639">
        <f t="shared" si="465"/>
        <v>0</v>
      </c>
      <c r="W312" s="639">
        <f t="shared" si="465"/>
        <v>0</v>
      </c>
      <c r="X312" s="639">
        <f t="shared" si="465"/>
        <v>0</v>
      </c>
      <c r="Y312" s="639">
        <f t="shared" si="465"/>
        <v>0</v>
      </c>
      <c r="Z312" s="639">
        <f t="shared" si="465"/>
        <v>0</v>
      </c>
      <c r="AA312" s="639">
        <f t="shared" si="450"/>
        <v>0</v>
      </c>
      <c r="AB312" s="639">
        <f t="shared" ref="AB312:AU312" si="466">$E312*AB600</f>
        <v>0</v>
      </c>
      <c r="AC312" s="639">
        <f t="shared" si="466"/>
        <v>0</v>
      </c>
      <c r="AD312" s="639">
        <f t="shared" si="466"/>
        <v>0</v>
      </c>
      <c r="AE312" s="639">
        <f t="shared" si="466"/>
        <v>0</v>
      </c>
      <c r="AF312" s="639">
        <f t="shared" si="466"/>
        <v>0</v>
      </c>
      <c r="AG312" s="639">
        <f t="shared" si="466"/>
        <v>0</v>
      </c>
      <c r="AH312" s="639">
        <f t="shared" si="466"/>
        <v>0</v>
      </c>
      <c r="AI312" s="639">
        <f t="shared" si="466"/>
        <v>0</v>
      </c>
      <c r="AJ312" s="639">
        <f t="shared" si="466"/>
        <v>0</v>
      </c>
      <c r="AK312" s="639">
        <f t="shared" si="466"/>
        <v>0</v>
      </c>
      <c r="AL312" s="639">
        <f t="shared" si="466"/>
        <v>0</v>
      </c>
      <c r="AM312" s="639">
        <f t="shared" si="466"/>
        <v>0</v>
      </c>
      <c r="AN312" s="639">
        <f t="shared" si="466"/>
        <v>0</v>
      </c>
      <c r="AO312" s="639">
        <f t="shared" si="466"/>
        <v>0</v>
      </c>
      <c r="AP312" s="639">
        <f t="shared" si="466"/>
        <v>0</v>
      </c>
      <c r="AQ312" s="639">
        <f t="shared" si="466"/>
        <v>0</v>
      </c>
      <c r="AR312" s="639">
        <f t="shared" si="466"/>
        <v>0</v>
      </c>
      <c r="AS312" s="639">
        <f t="shared" si="466"/>
        <v>0</v>
      </c>
      <c r="AT312" s="639">
        <f t="shared" si="466"/>
        <v>0</v>
      </c>
      <c r="AU312" s="639">
        <f t="shared" si="466"/>
        <v>0</v>
      </c>
      <c r="AV312" s="639">
        <f t="shared" si="452"/>
        <v>0</v>
      </c>
      <c r="AW312" s="639"/>
      <c r="AX312" s="639"/>
      <c r="AY312" s="639"/>
      <c r="AZ312" s="639"/>
      <c r="BA312" s="639"/>
      <c r="BB312" s="639"/>
      <c r="BC312" s="639"/>
      <c r="BD312" s="639"/>
      <c r="BE312" s="639"/>
      <c r="BF312" s="639"/>
      <c r="BG312" s="639"/>
      <c r="BH312" s="639"/>
      <c r="BI312" s="639"/>
      <c r="BJ312" s="639"/>
      <c r="BK312" s="639"/>
      <c r="BL312" s="639"/>
      <c r="BM312" s="639"/>
      <c r="BN312" s="639"/>
      <c r="BO312" s="639"/>
      <c r="BP312" s="639"/>
      <c r="BQ312" s="639"/>
    </row>
    <row r="313" spans="1:69" s="351" customFormat="1" ht="12.75">
      <c r="A313" s="1281" t="s">
        <v>826</v>
      </c>
      <c r="B313" s="375" t="s">
        <v>345</v>
      </c>
      <c r="C313" s="1258">
        <f>'I4 BO ASSETS'!L26</f>
        <v>3523</v>
      </c>
      <c r="D313" s="639">
        <f t="shared" si="445"/>
        <v>3523</v>
      </c>
      <c r="E313" s="639">
        <f t="shared" si="445"/>
        <v>0</v>
      </c>
      <c r="F313" s="639">
        <f t="shared" si="448"/>
        <v>3523</v>
      </c>
      <c r="G313" s="639">
        <f t="shared" ref="G313:Z313" si="467">$D313*G601</f>
        <v>1874.8226658355752</v>
      </c>
      <c r="H313" s="639">
        <f t="shared" si="467"/>
        <v>745.46781707237062</v>
      </c>
      <c r="I313" s="639">
        <f t="shared" si="467"/>
        <v>877.45607243619179</v>
      </c>
      <c r="J313" s="639">
        <f t="shared" si="467"/>
        <v>0</v>
      </c>
      <c r="K313" s="639">
        <f t="shared" si="467"/>
        <v>0</v>
      </c>
      <c r="L313" s="639">
        <f t="shared" si="467"/>
        <v>0</v>
      </c>
      <c r="M313" s="639">
        <f t="shared" si="467"/>
        <v>19.821353585722722</v>
      </c>
      <c r="N313" s="639">
        <f t="shared" si="467"/>
        <v>0</v>
      </c>
      <c r="O313" s="639">
        <f t="shared" si="467"/>
        <v>5.4320910701397542</v>
      </c>
      <c r="P313" s="639">
        <f t="shared" si="467"/>
        <v>0</v>
      </c>
      <c r="Q313" s="639">
        <f t="shared" si="467"/>
        <v>0</v>
      </c>
      <c r="R313" s="639">
        <f t="shared" si="467"/>
        <v>0</v>
      </c>
      <c r="S313" s="639">
        <f t="shared" si="467"/>
        <v>0</v>
      </c>
      <c r="T313" s="639">
        <f t="shared" si="467"/>
        <v>0</v>
      </c>
      <c r="U313" s="639">
        <f t="shared" si="467"/>
        <v>0</v>
      </c>
      <c r="V313" s="639">
        <f t="shared" si="467"/>
        <v>0</v>
      </c>
      <c r="W313" s="639">
        <f t="shared" si="467"/>
        <v>0</v>
      </c>
      <c r="X313" s="639">
        <f t="shared" si="467"/>
        <v>0</v>
      </c>
      <c r="Y313" s="639">
        <f t="shared" si="467"/>
        <v>0</v>
      </c>
      <c r="Z313" s="639">
        <f t="shared" si="467"/>
        <v>0</v>
      </c>
      <c r="AA313" s="639">
        <f t="shared" si="450"/>
        <v>3523</v>
      </c>
      <c r="AB313" s="639">
        <f t="shared" ref="AB313:AU313" si="468">$E313*AB601</f>
        <v>0</v>
      </c>
      <c r="AC313" s="639">
        <f t="shared" si="468"/>
        <v>0</v>
      </c>
      <c r="AD313" s="639">
        <f t="shared" si="468"/>
        <v>0</v>
      </c>
      <c r="AE313" s="639">
        <f t="shared" si="468"/>
        <v>0</v>
      </c>
      <c r="AF313" s="639">
        <f t="shared" si="468"/>
        <v>0</v>
      </c>
      <c r="AG313" s="639">
        <f t="shared" si="468"/>
        <v>0</v>
      </c>
      <c r="AH313" s="639">
        <f t="shared" si="468"/>
        <v>0</v>
      </c>
      <c r="AI313" s="639">
        <f t="shared" si="468"/>
        <v>0</v>
      </c>
      <c r="AJ313" s="639">
        <f t="shared" si="468"/>
        <v>0</v>
      </c>
      <c r="AK313" s="639">
        <f t="shared" si="468"/>
        <v>0</v>
      </c>
      <c r="AL313" s="639">
        <f t="shared" si="468"/>
        <v>0</v>
      </c>
      <c r="AM313" s="639">
        <f t="shared" si="468"/>
        <v>0</v>
      </c>
      <c r="AN313" s="639">
        <f t="shared" si="468"/>
        <v>0</v>
      </c>
      <c r="AO313" s="639">
        <f t="shared" si="468"/>
        <v>0</v>
      </c>
      <c r="AP313" s="639">
        <f t="shared" si="468"/>
        <v>0</v>
      </c>
      <c r="AQ313" s="639">
        <f t="shared" si="468"/>
        <v>0</v>
      </c>
      <c r="AR313" s="639">
        <f t="shared" si="468"/>
        <v>0</v>
      </c>
      <c r="AS313" s="639">
        <f t="shared" si="468"/>
        <v>0</v>
      </c>
      <c r="AT313" s="639">
        <f t="shared" si="468"/>
        <v>0</v>
      </c>
      <c r="AU313" s="639">
        <f t="shared" si="468"/>
        <v>0</v>
      </c>
      <c r="AV313" s="639">
        <f t="shared" si="452"/>
        <v>0</v>
      </c>
      <c r="AW313" s="639"/>
      <c r="AX313" s="639"/>
      <c r="AY313" s="639"/>
      <c r="AZ313" s="639"/>
      <c r="BA313" s="639"/>
      <c r="BB313" s="639"/>
      <c r="BC313" s="639"/>
      <c r="BD313" s="639"/>
      <c r="BE313" s="639"/>
      <c r="BF313" s="639"/>
      <c r="BG313" s="639"/>
      <c r="BH313" s="639"/>
      <c r="BI313" s="639"/>
      <c r="BJ313" s="639"/>
      <c r="BK313" s="639"/>
      <c r="BL313" s="639"/>
      <c r="BM313" s="639"/>
      <c r="BN313" s="639"/>
      <c r="BO313" s="639"/>
      <c r="BP313" s="639"/>
      <c r="BQ313" s="639"/>
    </row>
    <row r="314" spans="1:69" s="351" customFormat="1" ht="12.75">
      <c r="A314" s="1281">
        <v>1810</v>
      </c>
      <c r="B314" s="375" t="s">
        <v>285</v>
      </c>
      <c r="C314" s="1258">
        <f>'I4 BO ASSETS'!L27</f>
        <v>0</v>
      </c>
      <c r="D314" s="639">
        <f t="shared" si="445"/>
        <v>0</v>
      </c>
      <c r="E314" s="639">
        <f t="shared" si="445"/>
        <v>0</v>
      </c>
      <c r="F314" s="639">
        <f t="shared" si="448"/>
        <v>0</v>
      </c>
      <c r="G314" s="639">
        <f t="shared" ref="G314:Z314" si="469">$D314*G602</f>
        <v>0</v>
      </c>
      <c r="H314" s="639">
        <f t="shared" si="469"/>
        <v>0</v>
      </c>
      <c r="I314" s="639">
        <f t="shared" si="469"/>
        <v>0</v>
      </c>
      <c r="J314" s="639">
        <f t="shared" si="469"/>
        <v>0</v>
      </c>
      <c r="K314" s="639">
        <f t="shared" si="469"/>
        <v>0</v>
      </c>
      <c r="L314" s="639">
        <f t="shared" si="469"/>
        <v>0</v>
      </c>
      <c r="M314" s="639">
        <f t="shared" si="469"/>
        <v>0</v>
      </c>
      <c r="N314" s="639">
        <f t="shared" si="469"/>
        <v>0</v>
      </c>
      <c r="O314" s="639">
        <f t="shared" si="469"/>
        <v>0</v>
      </c>
      <c r="P314" s="639">
        <f t="shared" si="469"/>
        <v>0</v>
      </c>
      <c r="Q314" s="639">
        <f t="shared" si="469"/>
        <v>0</v>
      </c>
      <c r="R314" s="639">
        <f t="shared" si="469"/>
        <v>0</v>
      </c>
      <c r="S314" s="639">
        <f t="shared" si="469"/>
        <v>0</v>
      </c>
      <c r="T314" s="639">
        <f t="shared" si="469"/>
        <v>0</v>
      </c>
      <c r="U314" s="639">
        <f t="shared" si="469"/>
        <v>0</v>
      </c>
      <c r="V314" s="639">
        <f t="shared" si="469"/>
        <v>0</v>
      </c>
      <c r="W314" s="639">
        <f t="shared" si="469"/>
        <v>0</v>
      </c>
      <c r="X314" s="639">
        <f t="shared" si="469"/>
        <v>0</v>
      </c>
      <c r="Y314" s="639">
        <f t="shared" si="469"/>
        <v>0</v>
      </c>
      <c r="Z314" s="639">
        <f t="shared" si="469"/>
        <v>0</v>
      </c>
      <c r="AA314" s="639">
        <f t="shared" si="450"/>
        <v>0</v>
      </c>
      <c r="AB314" s="639">
        <f t="shared" ref="AB314:AU314" si="470">$E314*AB602</f>
        <v>0</v>
      </c>
      <c r="AC314" s="639">
        <f t="shared" si="470"/>
        <v>0</v>
      </c>
      <c r="AD314" s="639">
        <f t="shared" si="470"/>
        <v>0</v>
      </c>
      <c r="AE314" s="639">
        <f t="shared" si="470"/>
        <v>0</v>
      </c>
      <c r="AF314" s="639">
        <f t="shared" si="470"/>
        <v>0</v>
      </c>
      <c r="AG314" s="639">
        <f t="shared" si="470"/>
        <v>0</v>
      </c>
      <c r="AH314" s="639">
        <f t="shared" si="470"/>
        <v>0</v>
      </c>
      <c r="AI314" s="639">
        <f t="shared" si="470"/>
        <v>0</v>
      </c>
      <c r="AJ314" s="639">
        <f t="shared" si="470"/>
        <v>0</v>
      </c>
      <c r="AK314" s="639">
        <f t="shared" si="470"/>
        <v>0</v>
      </c>
      <c r="AL314" s="639">
        <f t="shared" si="470"/>
        <v>0</v>
      </c>
      <c r="AM314" s="639">
        <f t="shared" si="470"/>
        <v>0</v>
      </c>
      <c r="AN314" s="639">
        <f t="shared" si="470"/>
        <v>0</v>
      </c>
      <c r="AO314" s="639">
        <f t="shared" si="470"/>
        <v>0</v>
      </c>
      <c r="AP314" s="639">
        <f t="shared" si="470"/>
        <v>0</v>
      </c>
      <c r="AQ314" s="639">
        <f t="shared" si="470"/>
        <v>0</v>
      </c>
      <c r="AR314" s="639">
        <f t="shared" si="470"/>
        <v>0</v>
      </c>
      <c r="AS314" s="639">
        <f t="shared" si="470"/>
        <v>0</v>
      </c>
      <c r="AT314" s="639">
        <f t="shared" si="470"/>
        <v>0</v>
      </c>
      <c r="AU314" s="639">
        <f t="shared" si="470"/>
        <v>0</v>
      </c>
      <c r="AV314" s="639">
        <f t="shared" si="452"/>
        <v>0</v>
      </c>
      <c r="AW314" s="639"/>
      <c r="AX314" s="639"/>
      <c r="AY314" s="639"/>
      <c r="AZ314" s="639"/>
      <c r="BA314" s="639"/>
      <c r="BB314" s="639"/>
      <c r="BC314" s="639"/>
      <c r="BD314" s="639"/>
      <c r="BE314" s="639"/>
      <c r="BF314" s="639"/>
      <c r="BG314" s="639"/>
      <c r="BH314" s="639"/>
      <c r="BI314" s="639"/>
      <c r="BJ314" s="639"/>
      <c r="BK314" s="639"/>
      <c r="BL314" s="639"/>
      <c r="BM314" s="639"/>
      <c r="BN314" s="639"/>
      <c r="BO314" s="639"/>
      <c r="BP314" s="639"/>
      <c r="BQ314" s="639"/>
    </row>
    <row r="315" spans="1:69" s="351" customFormat="1" ht="12.75">
      <c r="A315" s="1281" t="s">
        <v>827</v>
      </c>
      <c r="B315" s="375" t="s">
        <v>363</v>
      </c>
      <c r="C315" s="1258">
        <f>'I4 BO ASSETS'!L28</f>
        <v>0</v>
      </c>
      <c r="D315" s="639">
        <f t="shared" si="445"/>
        <v>0</v>
      </c>
      <c r="E315" s="639">
        <f t="shared" si="445"/>
        <v>0</v>
      </c>
      <c r="F315" s="639">
        <f t="shared" si="448"/>
        <v>0</v>
      </c>
      <c r="G315" s="639">
        <f t="shared" ref="G315:Z315" si="471">$D315*G603</f>
        <v>0</v>
      </c>
      <c r="H315" s="639">
        <f t="shared" si="471"/>
        <v>0</v>
      </c>
      <c r="I315" s="639">
        <f t="shared" si="471"/>
        <v>0</v>
      </c>
      <c r="J315" s="639">
        <f t="shared" si="471"/>
        <v>0</v>
      </c>
      <c r="K315" s="639">
        <f t="shared" si="471"/>
        <v>0</v>
      </c>
      <c r="L315" s="639">
        <f t="shared" si="471"/>
        <v>0</v>
      </c>
      <c r="M315" s="639">
        <f t="shared" si="471"/>
        <v>0</v>
      </c>
      <c r="N315" s="639">
        <f t="shared" si="471"/>
        <v>0</v>
      </c>
      <c r="O315" s="639">
        <f t="shared" si="471"/>
        <v>0</v>
      </c>
      <c r="P315" s="639">
        <f t="shared" si="471"/>
        <v>0</v>
      </c>
      <c r="Q315" s="639">
        <f t="shared" si="471"/>
        <v>0</v>
      </c>
      <c r="R315" s="639">
        <f t="shared" si="471"/>
        <v>0</v>
      </c>
      <c r="S315" s="639">
        <f t="shared" si="471"/>
        <v>0</v>
      </c>
      <c r="T315" s="639">
        <f t="shared" si="471"/>
        <v>0</v>
      </c>
      <c r="U315" s="639">
        <f t="shared" si="471"/>
        <v>0</v>
      </c>
      <c r="V315" s="639">
        <f t="shared" si="471"/>
        <v>0</v>
      </c>
      <c r="W315" s="639">
        <f t="shared" si="471"/>
        <v>0</v>
      </c>
      <c r="X315" s="639">
        <f t="shared" si="471"/>
        <v>0</v>
      </c>
      <c r="Y315" s="639">
        <f t="shared" si="471"/>
        <v>0</v>
      </c>
      <c r="Z315" s="639">
        <f t="shared" si="471"/>
        <v>0</v>
      </c>
      <c r="AA315" s="639">
        <f t="shared" si="450"/>
        <v>0</v>
      </c>
      <c r="AB315" s="639">
        <f t="shared" ref="AB315:AU315" si="472">$E315*AB603</f>
        <v>0</v>
      </c>
      <c r="AC315" s="639">
        <f t="shared" si="472"/>
        <v>0</v>
      </c>
      <c r="AD315" s="639">
        <f t="shared" si="472"/>
        <v>0</v>
      </c>
      <c r="AE315" s="639">
        <f t="shared" si="472"/>
        <v>0</v>
      </c>
      <c r="AF315" s="639">
        <f t="shared" si="472"/>
        <v>0</v>
      </c>
      <c r="AG315" s="639">
        <f t="shared" si="472"/>
        <v>0</v>
      </c>
      <c r="AH315" s="639">
        <f t="shared" si="472"/>
        <v>0</v>
      </c>
      <c r="AI315" s="639">
        <f t="shared" si="472"/>
        <v>0</v>
      </c>
      <c r="AJ315" s="639">
        <f t="shared" si="472"/>
        <v>0</v>
      </c>
      <c r="AK315" s="639">
        <f t="shared" si="472"/>
        <v>0</v>
      </c>
      <c r="AL315" s="639">
        <f t="shared" si="472"/>
        <v>0</v>
      </c>
      <c r="AM315" s="639">
        <f t="shared" si="472"/>
        <v>0</v>
      </c>
      <c r="AN315" s="639">
        <f t="shared" si="472"/>
        <v>0</v>
      </c>
      <c r="AO315" s="639">
        <f t="shared" si="472"/>
        <v>0</v>
      </c>
      <c r="AP315" s="639">
        <f t="shared" si="472"/>
        <v>0</v>
      </c>
      <c r="AQ315" s="639">
        <f t="shared" si="472"/>
        <v>0</v>
      </c>
      <c r="AR315" s="639">
        <f t="shared" si="472"/>
        <v>0</v>
      </c>
      <c r="AS315" s="639">
        <f t="shared" si="472"/>
        <v>0</v>
      </c>
      <c r="AT315" s="639">
        <f t="shared" si="472"/>
        <v>0</v>
      </c>
      <c r="AU315" s="639">
        <f t="shared" si="472"/>
        <v>0</v>
      </c>
      <c r="AV315" s="639">
        <f t="shared" si="452"/>
        <v>0</v>
      </c>
      <c r="AW315" s="639"/>
      <c r="AX315" s="639"/>
      <c r="AY315" s="639"/>
      <c r="AZ315" s="639"/>
      <c r="BA315" s="639"/>
      <c r="BB315" s="639"/>
      <c r="BC315" s="639"/>
      <c r="BD315" s="639"/>
      <c r="BE315" s="639"/>
      <c r="BF315" s="639"/>
      <c r="BG315" s="639"/>
      <c r="BH315" s="639"/>
      <c r="BI315" s="639"/>
      <c r="BJ315" s="639"/>
      <c r="BK315" s="639"/>
      <c r="BL315" s="639"/>
      <c r="BM315" s="639"/>
      <c r="BN315" s="639"/>
      <c r="BO315" s="639"/>
      <c r="BP315" s="639"/>
      <c r="BQ315" s="639"/>
    </row>
    <row r="316" spans="1:69" s="351" customFormat="1" ht="12.75">
      <c r="A316" s="1281" t="s">
        <v>828</v>
      </c>
      <c r="B316" s="375" t="s">
        <v>364</v>
      </c>
      <c r="C316" s="1258">
        <f>'I4 BO ASSETS'!L29</f>
        <v>0</v>
      </c>
      <c r="D316" s="639">
        <f t="shared" si="445"/>
        <v>0</v>
      </c>
      <c r="E316" s="639">
        <f t="shared" si="445"/>
        <v>0</v>
      </c>
      <c r="F316" s="639">
        <f t="shared" si="448"/>
        <v>0</v>
      </c>
      <c r="G316" s="639">
        <f t="shared" ref="G316:Z316" si="473">$D316*G604</f>
        <v>0</v>
      </c>
      <c r="H316" s="639">
        <f t="shared" si="473"/>
        <v>0</v>
      </c>
      <c r="I316" s="639">
        <f t="shared" si="473"/>
        <v>0</v>
      </c>
      <c r="J316" s="639">
        <f t="shared" si="473"/>
        <v>0</v>
      </c>
      <c r="K316" s="639">
        <f t="shared" si="473"/>
        <v>0</v>
      </c>
      <c r="L316" s="639">
        <f t="shared" si="473"/>
        <v>0</v>
      </c>
      <c r="M316" s="639">
        <f t="shared" si="473"/>
        <v>0</v>
      </c>
      <c r="N316" s="639">
        <f t="shared" si="473"/>
        <v>0</v>
      </c>
      <c r="O316" s="639">
        <f t="shared" si="473"/>
        <v>0</v>
      </c>
      <c r="P316" s="639">
        <f t="shared" si="473"/>
        <v>0</v>
      </c>
      <c r="Q316" s="639">
        <f t="shared" si="473"/>
        <v>0</v>
      </c>
      <c r="R316" s="639">
        <f t="shared" si="473"/>
        <v>0</v>
      </c>
      <c r="S316" s="639">
        <f t="shared" si="473"/>
        <v>0</v>
      </c>
      <c r="T316" s="639">
        <f t="shared" si="473"/>
        <v>0</v>
      </c>
      <c r="U316" s="639">
        <f t="shared" si="473"/>
        <v>0</v>
      </c>
      <c r="V316" s="639">
        <f t="shared" si="473"/>
        <v>0</v>
      </c>
      <c r="W316" s="639">
        <f t="shared" si="473"/>
        <v>0</v>
      </c>
      <c r="X316" s="639">
        <f t="shared" si="473"/>
        <v>0</v>
      </c>
      <c r="Y316" s="639">
        <f t="shared" si="473"/>
        <v>0</v>
      </c>
      <c r="Z316" s="639">
        <f t="shared" si="473"/>
        <v>0</v>
      </c>
      <c r="AA316" s="639">
        <f t="shared" si="450"/>
        <v>0</v>
      </c>
      <c r="AB316" s="639">
        <f t="shared" ref="AB316:AU316" si="474">$E316*AB604</f>
        <v>0</v>
      </c>
      <c r="AC316" s="639">
        <f t="shared" si="474"/>
        <v>0</v>
      </c>
      <c r="AD316" s="639">
        <f t="shared" si="474"/>
        <v>0</v>
      </c>
      <c r="AE316" s="639">
        <f t="shared" si="474"/>
        <v>0</v>
      </c>
      <c r="AF316" s="639">
        <f t="shared" si="474"/>
        <v>0</v>
      </c>
      <c r="AG316" s="639">
        <f t="shared" si="474"/>
        <v>0</v>
      </c>
      <c r="AH316" s="639">
        <f t="shared" si="474"/>
        <v>0</v>
      </c>
      <c r="AI316" s="639">
        <f t="shared" si="474"/>
        <v>0</v>
      </c>
      <c r="AJ316" s="639">
        <f t="shared" si="474"/>
        <v>0</v>
      </c>
      <c r="AK316" s="639">
        <f t="shared" si="474"/>
        <v>0</v>
      </c>
      <c r="AL316" s="639">
        <f t="shared" si="474"/>
        <v>0</v>
      </c>
      <c r="AM316" s="639">
        <f t="shared" si="474"/>
        <v>0</v>
      </c>
      <c r="AN316" s="639">
        <f t="shared" si="474"/>
        <v>0</v>
      </c>
      <c r="AO316" s="639">
        <f t="shared" si="474"/>
        <v>0</v>
      </c>
      <c r="AP316" s="639">
        <f t="shared" si="474"/>
        <v>0</v>
      </c>
      <c r="AQ316" s="639">
        <f t="shared" si="474"/>
        <v>0</v>
      </c>
      <c r="AR316" s="639">
        <f t="shared" si="474"/>
        <v>0</v>
      </c>
      <c r="AS316" s="639">
        <f t="shared" si="474"/>
        <v>0</v>
      </c>
      <c r="AT316" s="639">
        <f t="shared" si="474"/>
        <v>0</v>
      </c>
      <c r="AU316" s="639">
        <f t="shared" si="474"/>
        <v>0</v>
      </c>
      <c r="AV316" s="639">
        <f t="shared" si="452"/>
        <v>0</v>
      </c>
      <c r="AW316" s="639"/>
      <c r="AX316" s="639"/>
      <c r="AY316" s="639"/>
      <c r="AZ316" s="639"/>
      <c r="BA316" s="639"/>
      <c r="BB316" s="639"/>
      <c r="BC316" s="639"/>
      <c r="BD316" s="639"/>
      <c r="BE316" s="639"/>
      <c r="BF316" s="639"/>
      <c r="BG316" s="639"/>
      <c r="BH316" s="639"/>
      <c r="BI316" s="639"/>
      <c r="BJ316" s="639"/>
      <c r="BK316" s="639"/>
      <c r="BL316" s="639"/>
      <c r="BM316" s="639"/>
      <c r="BN316" s="639"/>
      <c r="BO316" s="639"/>
      <c r="BP316" s="639"/>
      <c r="BQ316" s="639"/>
    </row>
    <row r="317" spans="1:69" s="351" customFormat="1" ht="25.5">
      <c r="A317" s="1281">
        <v>1815</v>
      </c>
      <c r="B317" s="375" t="s">
        <v>86</v>
      </c>
      <c r="C317" s="1258">
        <f>'I4 BO ASSETS'!L30</f>
        <v>6618</v>
      </c>
      <c r="D317" s="639">
        <f t="shared" si="445"/>
        <v>6618</v>
      </c>
      <c r="E317" s="639">
        <f t="shared" si="445"/>
        <v>0</v>
      </c>
      <c r="F317" s="639">
        <f t="shared" si="448"/>
        <v>6618</v>
      </c>
      <c r="G317" s="639">
        <f t="shared" ref="G317:Z317" si="475">$D317*G605</f>
        <v>3521.8780591824684</v>
      </c>
      <c r="H317" s="639">
        <f t="shared" si="475"/>
        <v>1400.370710583295</v>
      </c>
      <c r="I317" s="639">
        <f t="shared" si="475"/>
        <v>1648.3123154648645</v>
      </c>
      <c r="J317" s="639">
        <f t="shared" si="475"/>
        <v>0</v>
      </c>
      <c r="K317" s="639">
        <f t="shared" si="475"/>
        <v>0</v>
      </c>
      <c r="L317" s="639">
        <f t="shared" si="475"/>
        <v>0</v>
      </c>
      <c r="M317" s="639">
        <f t="shared" si="475"/>
        <v>37.234663079850407</v>
      </c>
      <c r="N317" s="639">
        <f t="shared" si="475"/>
        <v>0</v>
      </c>
      <c r="O317" s="639">
        <f t="shared" si="475"/>
        <v>10.204251689521685</v>
      </c>
      <c r="P317" s="639">
        <f t="shared" si="475"/>
        <v>0</v>
      </c>
      <c r="Q317" s="639">
        <f t="shared" si="475"/>
        <v>0</v>
      </c>
      <c r="R317" s="639">
        <f t="shared" si="475"/>
        <v>0</v>
      </c>
      <c r="S317" s="639">
        <f t="shared" si="475"/>
        <v>0</v>
      </c>
      <c r="T317" s="639">
        <f t="shared" si="475"/>
        <v>0</v>
      </c>
      <c r="U317" s="639">
        <f t="shared" si="475"/>
        <v>0</v>
      </c>
      <c r="V317" s="639">
        <f t="shared" si="475"/>
        <v>0</v>
      </c>
      <c r="W317" s="639">
        <f t="shared" si="475"/>
        <v>0</v>
      </c>
      <c r="X317" s="639">
        <f t="shared" si="475"/>
        <v>0</v>
      </c>
      <c r="Y317" s="639">
        <f t="shared" si="475"/>
        <v>0</v>
      </c>
      <c r="Z317" s="639">
        <f t="shared" si="475"/>
        <v>0</v>
      </c>
      <c r="AA317" s="639">
        <f t="shared" si="450"/>
        <v>6618</v>
      </c>
      <c r="AB317" s="639">
        <f t="shared" ref="AB317:AU317" si="476">$E317*AB605</f>
        <v>0</v>
      </c>
      <c r="AC317" s="639">
        <f t="shared" si="476"/>
        <v>0</v>
      </c>
      <c r="AD317" s="639">
        <f t="shared" si="476"/>
        <v>0</v>
      </c>
      <c r="AE317" s="639">
        <f t="shared" si="476"/>
        <v>0</v>
      </c>
      <c r="AF317" s="639">
        <f t="shared" si="476"/>
        <v>0</v>
      </c>
      <c r="AG317" s="639">
        <f t="shared" si="476"/>
        <v>0</v>
      </c>
      <c r="AH317" s="639">
        <f t="shared" si="476"/>
        <v>0</v>
      </c>
      <c r="AI317" s="639">
        <f t="shared" si="476"/>
        <v>0</v>
      </c>
      <c r="AJ317" s="639">
        <f t="shared" si="476"/>
        <v>0</v>
      </c>
      <c r="AK317" s="639">
        <f t="shared" si="476"/>
        <v>0</v>
      </c>
      <c r="AL317" s="639">
        <f t="shared" si="476"/>
        <v>0</v>
      </c>
      <c r="AM317" s="639">
        <f t="shared" si="476"/>
        <v>0</v>
      </c>
      <c r="AN317" s="639">
        <f t="shared" si="476"/>
        <v>0</v>
      </c>
      <c r="AO317" s="639">
        <f t="shared" si="476"/>
        <v>0</v>
      </c>
      <c r="AP317" s="639">
        <f t="shared" si="476"/>
        <v>0</v>
      </c>
      <c r="AQ317" s="639">
        <f t="shared" si="476"/>
        <v>0</v>
      </c>
      <c r="AR317" s="639">
        <f t="shared" si="476"/>
        <v>0</v>
      </c>
      <c r="AS317" s="639">
        <f t="shared" si="476"/>
        <v>0</v>
      </c>
      <c r="AT317" s="639">
        <f t="shared" si="476"/>
        <v>0</v>
      </c>
      <c r="AU317" s="639">
        <f t="shared" si="476"/>
        <v>0</v>
      </c>
      <c r="AV317" s="639">
        <f t="shared" si="452"/>
        <v>0</v>
      </c>
      <c r="AW317" s="639"/>
      <c r="AX317" s="639"/>
      <c r="AY317" s="639"/>
      <c r="AZ317" s="639"/>
      <c r="BA317" s="639"/>
      <c r="BB317" s="639"/>
      <c r="BC317" s="639"/>
      <c r="BD317" s="639"/>
      <c r="BE317" s="639"/>
      <c r="BF317" s="639"/>
      <c r="BG317" s="639"/>
      <c r="BH317" s="639"/>
      <c r="BI317" s="639"/>
      <c r="BJ317" s="639"/>
      <c r="BK317" s="639"/>
      <c r="BL317" s="639"/>
      <c r="BM317" s="639"/>
      <c r="BN317" s="639"/>
      <c r="BO317" s="639"/>
      <c r="BP317" s="639"/>
      <c r="BQ317" s="639"/>
    </row>
    <row r="318" spans="1:69" s="351" customFormat="1" ht="25.5">
      <c r="A318" s="1281">
        <v>1820</v>
      </c>
      <c r="B318" s="375" t="s">
        <v>87</v>
      </c>
      <c r="C318" s="1258">
        <f>'I4 BO ASSETS'!L31</f>
        <v>0</v>
      </c>
      <c r="D318" s="639">
        <f t="shared" si="445"/>
        <v>0</v>
      </c>
      <c r="E318" s="639">
        <f t="shared" si="445"/>
        <v>0</v>
      </c>
      <c r="F318" s="639">
        <f t="shared" si="448"/>
        <v>0</v>
      </c>
      <c r="G318" s="639">
        <f t="shared" ref="G318:Z318" si="477">$D318*G606</f>
        <v>0</v>
      </c>
      <c r="H318" s="639">
        <f t="shared" si="477"/>
        <v>0</v>
      </c>
      <c r="I318" s="639">
        <f t="shared" si="477"/>
        <v>0</v>
      </c>
      <c r="J318" s="639">
        <f t="shared" si="477"/>
        <v>0</v>
      </c>
      <c r="K318" s="639">
        <f t="shared" si="477"/>
        <v>0</v>
      </c>
      <c r="L318" s="639">
        <f t="shared" si="477"/>
        <v>0</v>
      </c>
      <c r="M318" s="639">
        <f t="shared" si="477"/>
        <v>0</v>
      </c>
      <c r="N318" s="639">
        <f t="shared" si="477"/>
        <v>0</v>
      </c>
      <c r="O318" s="639">
        <f t="shared" si="477"/>
        <v>0</v>
      </c>
      <c r="P318" s="639">
        <f t="shared" si="477"/>
        <v>0</v>
      </c>
      <c r="Q318" s="639">
        <f t="shared" si="477"/>
        <v>0</v>
      </c>
      <c r="R318" s="639">
        <f t="shared" si="477"/>
        <v>0</v>
      </c>
      <c r="S318" s="639">
        <f t="shared" si="477"/>
        <v>0</v>
      </c>
      <c r="T318" s="639">
        <f t="shared" si="477"/>
        <v>0</v>
      </c>
      <c r="U318" s="639">
        <f t="shared" si="477"/>
        <v>0</v>
      </c>
      <c r="V318" s="639">
        <f t="shared" si="477"/>
        <v>0</v>
      </c>
      <c r="W318" s="639">
        <f t="shared" si="477"/>
        <v>0</v>
      </c>
      <c r="X318" s="639">
        <f t="shared" si="477"/>
        <v>0</v>
      </c>
      <c r="Y318" s="639">
        <f t="shared" si="477"/>
        <v>0</v>
      </c>
      <c r="Z318" s="639">
        <f t="shared" si="477"/>
        <v>0</v>
      </c>
      <c r="AA318" s="639">
        <f t="shared" si="450"/>
        <v>0</v>
      </c>
      <c r="AB318" s="639">
        <f t="shared" ref="AB318:AU318" si="478">$E318*AB606</f>
        <v>0</v>
      </c>
      <c r="AC318" s="639">
        <f t="shared" si="478"/>
        <v>0</v>
      </c>
      <c r="AD318" s="639">
        <f t="shared" si="478"/>
        <v>0</v>
      </c>
      <c r="AE318" s="639">
        <f t="shared" si="478"/>
        <v>0</v>
      </c>
      <c r="AF318" s="639">
        <f t="shared" si="478"/>
        <v>0</v>
      </c>
      <c r="AG318" s="639">
        <f t="shared" si="478"/>
        <v>0</v>
      </c>
      <c r="AH318" s="639">
        <f t="shared" si="478"/>
        <v>0</v>
      </c>
      <c r="AI318" s="639">
        <f t="shared" si="478"/>
        <v>0</v>
      </c>
      <c r="AJ318" s="639">
        <f t="shared" si="478"/>
        <v>0</v>
      </c>
      <c r="AK318" s="639">
        <f t="shared" si="478"/>
        <v>0</v>
      </c>
      <c r="AL318" s="639">
        <f t="shared" si="478"/>
        <v>0</v>
      </c>
      <c r="AM318" s="639">
        <f t="shared" si="478"/>
        <v>0</v>
      </c>
      <c r="AN318" s="639">
        <f t="shared" si="478"/>
        <v>0</v>
      </c>
      <c r="AO318" s="639">
        <f t="shared" si="478"/>
        <v>0</v>
      </c>
      <c r="AP318" s="639">
        <f t="shared" si="478"/>
        <v>0</v>
      </c>
      <c r="AQ318" s="639">
        <f t="shared" si="478"/>
        <v>0</v>
      </c>
      <c r="AR318" s="639">
        <f t="shared" si="478"/>
        <v>0</v>
      </c>
      <c r="AS318" s="639">
        <f t="shared" si="478"/>
        <v>0</v>
      </c>
      <c r="AT318" s="639">
        <f t="shared" si="478"/>
        <v>0</v>
      </c>
      <c r="AU318" s="639">
        <f t="shared" si="478"/>
        <v>0</v>
      </c>
      <c r="AV318" s="639">
        <f t="shared" si="452"/>
        <v>0</v>
      </c>
      <c r="AW318" s="639"/>
      <c r="AX318" s="639"/>
      <c r="AY318" s="639"/>
      <c r="AZ318" s="639"/>
      <c r="BA318" s="639"/>
      <c r="BB318" s="639"/>
      <c r="BC318" s="639"/>
      <c r="BD318" s="639"/>
      <c r="BE318" s="639"/>
      <c r="BF318" s="639"/>
      <c r="BG318" s="639"/>
      <c r="BH318" s="639"/>
      <c r="BI318" s="639"/>
      <c r="BJ318" s="639"/>
      <c r="BK318" s="639"/>
      <c r="BL318" s="639"/>
      <c r="BM318" s="639"/>
      <c r="BN318" s="639"/>
      <c r="BO318" s="639"/>
      <c r="BP318" s="639"/>
      <c r="BQ318" s="639"/>
    </row>
    <row r="319" spans="1:69" s="351" customFormat="1" ht="25.5">
      <c r="A319" s="1281" t="s">
        <v>493</v>
      </c>
      <c r="B319" s="375" t="s">
        <v>1285</v>
      </c>
      <c r="C319" s="1258">
        <f>'I4 BO ASSETS'!L32</f>
        <v>0</v>
      </c>
      <c r="D319" s="639">
        <f t="shared" si="445"/>
        <v>0</v>
      </c>
      <c r="E319" s="639">
        <f t="shared" si="445"/>
        <v>0</v>
      </c>
      <c r="F319" s="639">
        <f>D319+E319</f>
        <v>0</v>
      </c>
      <c r="G319" s="639">
        <f t="shared" ref="G319:Z319" si="479">$D319*G607</f>
        <v>0</v>
      </c>
      <c r="H319" s="639">
        <f t="shared" si="479"/>
        <v>0</v>
      </c>
      <c r="I319" s="639">
        <f t="shared" si="479"/>
        <v>0</v>
      </c>
      <c r="J319" s="639">
        <f t="shared" si="479"/>
        <v>0</v>
      </c>
      <c r="K319" s="639">
        <f t="shared" si="479"/>
        <v>0</v>
      </c>
      <c r="L319" s="639">
        <f t="shared" si="479"/>
        <v>0</v>
      </c>
      <c r="M319" s="639">
        <f t="shared" si="479"/>
        <v>0</v>
      </c>
      <c r="N319" s="639">
        <f t="shared" si="479"/>
        <v>0</v>
      </c>
      <c r="O319" s="639">
        <f t="shared" si="479"/>
        <v>0</v>
      </c>
      <c r="P319" s="639">
        <f t="shared" si="479"/>
        <v>0</v>
      </c>
      <c r="Q319" s="639">
        <f t="shared" si="479"/>
        <v>0</v>
      </c>
      <c r="R319" s="639">
        <f t="shared" si="479"/>
        <v>0</v>
      </c>
      <c r="S319" s="639">
        <f t="shared" si="479"/>
        <v>0</v>
      </c>
      <c r="T319" s="639">
        <f t="shared" si="479"/>
        <v>0</v>
      </c>
      <c r="U319" s="639">
        <f t="shared" si="479"/>
        <v>0</v>
      </c>
      <c r="V319" s="639">
        <f t="shared" si="479"/>
        <v>0</v>
      </c>
      <c r="W319" s="639">
        <f t="shared" si="479"/>
        <v>0</v>
      </c>
      <c r="X319" s="639">
        <f t="shared" si="479"/>
        <v>0</v>
      </c>
      <c r="Y319" s="639">
        <f t="shared" si="479"/>
        <v>0</v>
      </c>
      <c r="Z319" s="639">
        <f t="shared" si="479"/>
        <v>0</v>
      </c>
      <c r="AA319" s="639">
        <f>SUM(G319:Z319)</f>
        <v>0</v>
      </c>
      <c r="AB319" s="639">
        <f t="shared" ref="AB319:AU319" si="480">$E319*AB607</f>
        <v>0</v>
      </c>
      <c r="AC319" s="639">
        <f t="shared" si="480"/>
        <v>0</v>
      </c>
      <c r="AD319" s="639">
        <f t="shared" si="480"/>
        <v>0</v>
      </c>
      <c r="AE319" s="639">
        <f t="shared" si="480"/>
        <v>0</v>
      </c>
      <c r="AF319" s="639">
        <f t="shared" si="480"/>
        <v>0</v>
      </c>
      <c r="AG319" s="639">
        <f t="shared" si="480"/>
        <v>0</v>
      </c>
      <c r="AH319" s="639">
        <f t="shared" si="480"/>
        <v>0</v>
      </c>
      <c r="AI319" s="639">
        <f t="shared" si="480"/>
        <v>0</v>
      </c>
      <c r="AJ319" s="639">
        <f t="shared" si="480"/>
        <v>0</v>
      </c>
      <c r="AK319" s="639">
        <f t="shared" si="480"/>
        <v>0</v>
      </c>
      <c r="AL319" s="639">
        <f t="shared" si="480"/>
        <v>0</v>
      </c>
      <c r="AM319" s="639">
        <f t="shared" si="480"/>
        <v>0</v>
      </c>
      <c r="AN319" s="639">
        <f t="shared" si="480"/>
        <v>0</v>
      </c>
      <c r="AO319" s="639">
        <f t="shared" si="480"/>
        <v>0</v>
      </c>
      <c r="AP319" s="639">
        <f t="shared" si="480"/>
        <v>0</v>
      </c>
      <c r="AQ319" s="639">
        <f t="shared" si="480"/>
        <v>0</v>
      </c>
      <c r="AR319" s="639">
        <f t="shared" si="480"/>
        <v>0</v>
      </c>
      <c r="AS319" s="639">
        <f t="shared" si="480"/>
        <v>0</v>
      </c>
      <c r="AT319" s="639">
        <f t="shared" si="480"/>
        <v>0</v>
      </c>
      <c r="AU319" s="639">
        <f t="shared" si="480"/>
        <v>0</v>
      </c>
      <c r="AV319" s="639">
        <f>SUM(AB319:AU319)</f>
        <v>0</v>
      </c>
      <c r="AW319" s="639"/>
      <c r="AX319" s="639"/>
      <c r="AY319" s="639"/>
      <c r="AZ319" s="639"/>
      <c r="BA319" s="639"/>
      <c r="BB319" s="639"/>
      <c r="BC319" s="639"/>
      <c r="BD319" s="639"/>
      <c r="BE319" s="639"/>
      <c r="BF319" s="639"/>
      <c r="BG319" s="639"/>
      <c r="BH319" s="639"/>
      <c r="BI319" s="639"/>
      <c r="BJ319" s="639"/>
      <c r="BK319" s="639"/>
      <c r="BL319" s="639"/>
      <c r="BM319" s="639"/>
      <c r="BN319" s="639"/>
      <c r="BO319" s="639"/>
      <c r="BP319" s="639"/>
      <c r="BQ319" s="639"/>
    </row>
    <row r="320" spans="1:69" s="351" customFormat="1" ht="25.5">
      <c r="A320" s="1281" t="s">
        <v>494</v>
      </c>
      <c r="B320" s="375" t="s">
        <v>1287</v>
      </c>
      <c r="C320" s="1258">
        <f>'I4 BO ASSETS'!L33</f>
        <v>0</v>
      </c>
      <c r="D320" s="639">
        <f t="shared" si="445"/>
        <v>0</v>
      </c>
      <c r="E320" s="639">
        <f t="shared" si="445"/>
        <v>0</v>
      </c>
      <c r="F320" s="639">
        <f>D320+E320</f>
        <v>0</v>
      </c>
      <c r="G320" s="639">
        <f t="shared" ref="G320:Z320" si="481">$D320*G608</f>
        <v>0</v>
      </c>
      <c r="H320" s="639">
        <f t="shared" si="481"/>
        <v>0</v>
      </c>
      <c r="I320" s="639">
        <f t="shared" si="481"/>
        <v>0</v>
      </c>
      <c r="J320" s="639">
        <f t="shared" si="481"/>
        <v>0</v>
      </c>
      <c r="K320" s="639">
        <f t="shared" si="481"/>
        <v>0</v>
      </c>
      <c r="L320" s="639">
        <f t="shared" si="481"/>
        <v>0</v>
      </c>
      <c r="M320" s="639">
        <f t="shared" si="481"/>
        <v>0</v>
      </c>
      <c r="N320" s="639">
        <f t="shared" si="481"/>
        <v>0</v>
      </c>
      <c r="O320" s="639">
        <f t="shared" si="481"/>
        <v>0</v>
      </c>
      <c r="P320" s="639">
        <f t="shared" si="481"/>
        <v>0</v>
      </c>
      <c r="Q320" s="639">
        <f t="shared" si="481"/>
        <v>0</v>
      </c>
      <c r="R320" s="639">
        <f t="shared" si="481"/>
        <v>0</v>
      </c>
      <c r="S320" s="639">
        <f t="shared" si="481"/>
        <v>0</v>
      </c>
      <c r="T320" s="639">
        <f t="shared" si="481"/>
        <v>0</v>
      </c>
      <c r="U320" s="639">
        <f t="shared" si="481"/>
        <v>0</v>
      </c>
      <c r="V320" s="639">
        <f t="shared" si="481"/>
        <v>0</v>
      </c>
      <c r="W320" s="639">
        <f t="shared" si="481"/>
        <v>0</v>
      </c>
      <c r="X320" s="639">
        <f t="shared" si="481"/>
        <v>0</v>
      </c>
      <c r="Y320" s="639">
        <f t="shared" si="481"/>
        <v>0</v>
      </c>
      <c r="Z320" s="639">
        <f t="shared" si="481"/>
        <v>0</v>
      </c>
      <c r="AA320" s="639">
        <f>SUM(G320:Z320)</f>
        <v>0</v>
      </c>
      <c r="AB320" s="639">
        <f t="shared" ref="AB320:AU320" si="482">$E320*AB608</f>
        <v>0</v>
      </c>
      <c r="AC320" s="639">
        <f t="shared" si="482"/>
        <v>0</v>
      </c>
      <c r="AD320" s="639">
        <f t="shared" si="482"/>
        <v>0</v>
      </c>
      <c r="AE320" s="639">
        <f t="shared" si="482"/>
        <v>0</v>
      </c>
      <c r="AF320" s="639">
        <f t="shared" si="482"/>
        <v>0</v>
      </c>
      <c r="AG320" s="639">
        <f t="shared" si="482"/>
        <v>0</v>
      </c>
      <c r="AH320" s="639">
        <f t="shared" si="482"/>
        <v>0</v>
      </c>
      <c r="AI320" s="639">
        <f t="shared" si="482"/>
        <v>0</v>
      </c>
      <c r="AJ320" s="639">
        <f t="shared" si="482"/>
        <v>0</v>
      </c>
      <c r="AK320" s="639">
        <f t="shared" si="482"/>
        <v>0</v>
      </c>
      <c r="AL320" s="639">
        <f t="shared" si="482"/>
        <v>0</v>
      </c>
      <c r="AM320" s="639">
        <f t="shared" si="482"/>
        <v>0</v>
      </c>
      <c r="AN320" s="639">
        <f t="shared" si="482"/>
        <v>0</v>
      </c>
      <c r="AO320" s="639">
        <f t="shared" si="482"/>
        <v>0</v>
      </c>
      <c r="AP320" s="639">
        <f t="shared" si="482"/>
        <v>0</v>
      </c>
      <c r="AQ320" s="639">
        <f t="shared" si="482"/>
        <v>0</v>
      </c>
      <c r="AR320" s="639">
        <f t="shared" si="482"/>
        <v>0</v>
      </c>
      <c r="AS320" s="639">
        <f t="shared" si="482"/>
        <v>0</v>
      </c>
      <c r="AT320" s="639">
        <f t="shared" si="482"/>
        <v>0</v>
      </c>
      <c r="AU320" s="639">
        <f t="shared" si="482"/>
        <v>0</v>
      </c>
      <c r="AV320" s="639">
        <f>SUM(AB320:AU320)</f>
        <v>0</v>
      </c>
      <c r="AW320" s="639"/>
      <c r="AX320" s="639"/>
      <c r="AY320" s="639"/>
      <c r="AZ320" s="639"/>
      <c r="BA320" s="639"/>
      <c r="BB320" s="639"/>
      <c r="BC320" s="639"/>
      <c r="BD320" s="639"/>
      <c r="BE320" s="639"/>
      <c r="BF320" s="639"/>
      <c r="BG320" s="639"/>
      <c r="BH320" s="639"/>
      <c r="BI320" s="639"/>
      <c r="BJ320" s="639"/>
      <c r="BK320" s="639"/>
      <c r="BL320" s="639"/>
      <c r="BM320" s="639"/>
      <c r="BN320" s="639"/>
      <c r="BO320" s="639"/>
      <c r="BP320" s="639"/>
      <c r="BQ320" s="639"/>
    </row>
    <row r="321" spans="1:69" s="351" customFormat="1" ht="25.5">
      <c r="A321" s="1281" t="s">
        <v>1277</v>
      </c>
      <c r="B321" s="375" t="s">
        <v>1278</v>
      </c>
      <c r="C321" s="1258">
        <f>'I4 BO ASSETS'!L34</f>
        <v>0</v>
      </c>
      <c r="D321" s="639">
        <f t="shared" si="445"/>
        <v>0</v>
      </c>
      <c r="E321" s="639">
        <f t="shared" si="445"/>
        <v>0</v>
      </c>
      <c r="F321" s="639">
        <f>D321+E321</f>
        <v>0</v>
      </c>
      <c r="G321" s="639">
        <f t="shared" ref="G321:Z321" si="483">$D321*G609</f>
        <v>0</v>
      </c>
      <c r="H321" s="639">
        <f t="shared" si="483"/>
        <v>0</v>
      </c>
      <c r="I321" s="639">
        <f t="shared" si="483"/>
        <v>0</v>
      </c>
      <c r="J321" s="639">
        <f t="shared" si="483"/>
        <v>0</v>
      </c>
      <c r="K321" s="639">
        <f t="shared" si="483"/>
        <v>0</v>
      </c>
      <c r="L321" s="639">
        <f t="shared" si="483"/>
        <v>0</v>
      </c>
      <c r="M321" s="639">
        <f t="shared" si="483"/>
        <v>0</v>
      </c>
      <c r="N321" s="639">
        <f t="shared" si="483"/>
        <v>0</v>
      </c>
      <c r="O321" s="639">
        <f t="shared" si="483"/>
        <v>0</v>
      </c>
      <c r="P321" s="639">
        <f t="shared" si="483"/>
        <v>0</v>
      </c>
      <c r="Q321" s="639">
        <f t="shared" si="483"/>
        <v>0</v>
      </c>
      <c r="R321" s="639">
        <f t="shared" si="483"/>
        <v>0</v>
      </c>
      <c r="S321" s="639">
        <f t="shared" si="483"/>
        <v>0</v>
      </c>
      <c r="T321" s="639">
        <f t="shared" si="483"/>
        <v>0</v>
      </c>
      <c r="U321" s="639">
        <f t="shared" si="483"/>
        <v>0</v>
      </c>
      <c r="V321" s="639">
        <f t="shared" si="483"/>
        <v>0</v>
      </c>
      <c r="W321" s="639">
        <f t="shared" si="483"/>
        <v>0</v>
      </c>
      <c r="X321" s="639">
        <f t="shared" si="483"/>
        <v>0</v>
      </c>
      <c r="Y321" s="639">
        <f t="shared" si="483"/>
        <v>0</v>
      </c>
      <c r="Z321" s="639">
        <f t="shared" si="483"/>
        <v>0</v>
      </c>
      <c r="AA321" s="639">
        <f>SUM(G321:Z321)</f>
        <v>0</v>
      </c>
      <c r="AB321" s="639">
        <f t="shared" ref="AB321:AU321" si="484">$E321*AB609</f>
        <v>0</v>
      </c>
      <c r="AC321" s="639">
        <f t="shared" si="484"/>
        <v>0</v>
      </c>
      <c r="AD321" s="639">
        <f t="shared" si="484"/>
        <v>0</v>
      </c>
      <c r="AE321" s="639">
        <f t="shared" si="484"/>
        <v>0</v>
      </c>
      <c r="AF321" s="639">
        <f t="shared" si="484"/>
        <v>0</v>
      </c>
      <c r="AG321" s="639">
        <f t="shared" si="484"/>
        <v>0</v>
      </c>
      <c r="AH321" s="639">
        <f t="shared" si="484"/>
        <v>0</v>
      </c>
      <c r="AI321" s="639">
        <f t="shared" si="484"/>
        <v>0</v>
      </c>
      <c r="AJ321" s="639">
        <f t="shared" si="484"/>
        <v>0</v>
      </c>
      <c r="AK321" s="639">
        <f t="shared" si="484"/>
        <v>0</v>
      </c>
      <c r="AL321" s="639">
        <f t="shared" si="484"/>
        <v>0</v>
      </c>
      <c r="AM321" s="639">
        <f t="shared" si="484"/>
        <v>0</v>
      </c>
      <c r="AN321" s="639">
        <f t="shared" si="484"/>
        <v>0</v>
      </c>
      <c r="AO321" s="639">
        <f t="shared" si="484"/>
        <v>0</v>
      </c>
      <c r="AP321" s="639">
        <f t="shared" si="484"/>
        <v>0</v>
      </c>
      <c r="AQ321" s="639">
        <f t="shared" si="484"/>
        <v>0</v>
      </c>
      <c r="AR321" s="639">
        <f t="shared" si="484"/>
        <v>0</v>
      </c>
      <c r="AS321" s="639">
        <f t="shared" si="484"/>
        <v>0</v>
      </c>
      <c r="AT321" s="639">
        <f t="shared" si="484"/>
        <v>0</v>
      </c>
      <c r="AU321" s="639">
        <f t="shared" si="484"/>
        <v>0</v>
      </c>
      <c r="AV321" s="639">
        <f>SUM(AB321:AU321)</f>
        <v>0</v>
      </c>
      <c r="AW321" s="639"/>
      <c r="AX321" s="639"/>
      <c r="AY321" s="639"/>
      <c r="AZ321" s="639"/>
      <c r="BA321" s="639"/>
      <c r="BB321" s="639"/>
      <c r="BC321" s="639"/>
      <c r="BD321" s="639"/>
      <c r="BE321" s="639"/>
      <c r="BF321" s="639"/>
      <c r="BG321" s="639"/>
      <c r="BH321" s="639"/>
      <c r="BI321" s="639"/>
      <c r="BJ321" s="639"/>
      <c r="BK321" s="639"/>
      <c r="BL321" s="639"/>
      <c r="BM321" s="639"/>
      <c r="BN321" s="639"/>
      <c r="BO321" s="639"/>
      <c r="BP321" s="639"/>
      <c r="BQ321" s="639"/>
    </row>
    <row r="322" spans="1:69" s="351" customFormat="1" ht="12.75">
      <c r="A322" s="1281">
        <v>1825</v>
      </c>
      <c r="B322" s="375" t="s">
        <v>88</v>
      </c>
      <c r="C322" s="1258">
        <f>'I4 BO ASSETS'!L35</f>
        <v>0</v>
      </c>
      <c r="D322" s="639">
        <f t="shared" si="445"/>
        <v>0</v>
      </c>
      <c r="E322" s="639">
        <f t="shared" si="445"/>
        <v>0</v>
      </c>
      <c r="F322" s="639">
        <f t="shared" si="448"/>
        <v>0</v>
      </c>
      <c r="G322" s="639">
        <f t="shared" ref="G322:Z322" si="485">$D322*G610</f>
        <v>0</v>
      </c>
      <c r="H322" s="639">
        <f t="shared" si="485"/>
        <v>0</v>
      </c>
      <c r="I322" s="639">
        <f t="shared" si="485"/>
        <v>0</v>
      </c>
      <c r="J322" s="639">
        <f t="shared" si="485"/>
        <v>0</v>
      </c>
      <c r="K322" s="639">
        <f t="shared" si="485"/>
        <v>0</v>
      </c>
      <c r="L322" s="639">
        <f t="shared" si="485"/>
        <v>0</v>
      </c>
      <c r="M322" s="639">
        <f t="shared" si="485"/>
        <v>0</v>
      </c>
      <c r="N322" s="639">
        <f t="shared" si="485"/>
        <v>0</v>
      </c>
      <c r="O322" s="639">
        <f t="shared" si="485"/>
        <v>0</v>
      </c>
      <c r="P322" s="639">
        <f t="shared" si="485"/>
        <v>0</v>
      </c>
      <c r="Q322" s="639">
        <f t="shared" si="485"/>
        <v>0</v>
      </c>
      <c r="R322" s="639">
        <f t="shared" si="485"/>
        <v>0</v>
      </c>
      <c r="S322" s="639">
        <f t="shared" si="485"/>
        <v>0</v>
      </c>
      <c r="T322" s="639">
        <f t="shared" si="485"/>
        <v>0</v>
      </c>
      <c r="U322" s="639">
        <f t="shared" si="485"/>
        <v>0</v>
      </c>
      <c r="V322" s="639">
        <f t="shared" si="485"/>
        <v>0</v>
      </c>
      <c r="W322" s="639">
        <f t="shared" si="485"/>
        <v>0</v>
      </c>
      <c r="X322" s="639">
        <f t="shared" si="485"/>
        <v>0</v>
      </c>
      <c r="Y322" s="639">
        <f t="shared" si="485"/>
        <v>0</v>
      </c>
      <c r="Z322" s="639">
        <f t="shared" si="485"/>
        <v>0</v>
      </c>
      <c r="AA322" s="639">
        <f t="shared" si="450"/>
        <v>0</v>
      </c>
      <c r="AB322" s="639">
        <f t="shared" ref="AB322:AU322" si="486">$E322*AB610</f>
        <v>0</v>
      </c>
      <c r="AC322" s="639">
        <f t="shared" si="486"/>
        <v>0</v>
      </c>
      <c r="AD322" s="639">
        <f t="shared" si="486"/>
        <v>0</v>
      </c>
      <c r="AE322" s="639">
        <f t="shared" si="486"/>
        <v>0</v>
      </c>
      <c r="AF322" s="639">
        <f t="shared" si="486"/>
        <v>0</v>
      </c>
      <c r="AG322" s="639">
        <f t="shared" si="486"/>
        <v>0</v>
      </c>
      <c r="AH322" s="639">
        <f t="shared" si="486"/>
        <v>0</v>
      </c>
      <c r="AI322" s="639">
        <f t="shared" si="486"/>
        <v>0</v>
      </c>
      <c r="AJ322" s="639">
        <f t="shared" si="486"/>
        <v>0</v>
      </c>
      <c r="AK322" s="639">
        <f t="shared" si="486"/>
        <v>0</v>
      </c>
      <c r="AL322" s="639">
        <f t="shared" si="486"/>
        <v>0</v>
      </c>
      <c r="AM322" s="639">
        <f t="shared" si="486"/>
        <v>0</v>
      </c>
      <c r="AN322" s="639">
        <f t="shared" si="486"/>
        <v>0</v>
      </c>
      <c r="AO322" s="639">
        <f t="shared" si="486"/>
        <v>0</v>
      </c>
      <c r="AP322" s="639">
        <f t="shared" si="486"/>
        <v>0</v>
      </c>
      <c r="AQ322" s="639">
        <f t="shared" si="486"/>
        <v>0</v>
      </c>
      <c r="AR322" s="639">
        <f t="shared" si="486"/>
        <v>0</v>
      </c>
      <c r="AS322" s="639">
        <f t="shared" si="486"/>
        <v>0</v>
      </c>
      <c r="AT322" s="639">
        <f t="shared" si="486"/>
        <v>0</v>
      </c>
      <c r="AU322" s="639">
        <f t="shared" si="486"/>
        <v>0</v>
      </c>
      <c r="AV322" s="639">
        <f t="shared" si="452"/>
        <v>0</v>
      </c>
      <c r="AW322" s="639"/>
      <c r="AX322" s="639"/>
      <c r="AY322" s="639"/>
      <c r="AZ322" s="639"/>
      <c r="BA322" s="639"/>
      <c r="BB322" s="639"/>
      <c r="BC322" s="639"/>
      <c r="BD322" s="639"/>
      <c r="BE322" s="639"/>
      <c r="BF322" s="639"/>
      <c r="BG322" s="639"/>
      <c r="BH322" s="639"/>
      <c r="BI322" s="639"/>
      <c r="BJ322" s="639"/>
      <c r="BK322" s="639"/>
      <c r="BL322" s="639"/>
      <c r="BM322" s="639"/>
      <c r="BN322" s="639"/>
      <c r="BO322" s="639"/>
      <c r="BP322" s="639"/>
      <c r="BQ322" s="639"/>
    </row>
    <row r="323" spans="1:69" s="351" customFormat="1" ht="12.75">
      <c r="A323" s="1281" t="s">
        <v>829</v>
      </c>
      <c r="B323" s="375" t="s">
        <v>365</v>
      </c>
      <c r="C323" s="1258">
        <f>'I4 BO ASSETS'!L36</f>
        <v>0</v>
      </c>
      <c r="D323" s="639">
        <f t="shared" si="445"/>
        <v>0</v>
      </c>
      <c r="E323" s="639">
        <f t="shared" si="445"/>
        <v>0</v>
      </c>
      <c r="F323" s="639">
        <f t="shared" si="448"/>
        <v>0</v>
      </c>
      <c r="G323" s="639">
        <f t="shared" ref="G323:Z323" si="487">$D323*G611</f>
        <v>0</v>
      </c>
      <c r="H323" s="639">
        <f t="shared" si="487"/>
        <v>0</v>
      </c>
      <c r="I323" s="639">
        <f t="shared" si="487"/>
        <v>0</v>
      </c>
      <c r="J323" s="639">
        <f t="shared" si="487"/>
        <v>0</v>
      </c>
      <c r="K323" s="639">
        <f t="shared" si="487"/>
        <v>0</v>
      </c>
      <c r="L323" s="639">
        <f t="shared" si="487"/>
        <v>0</v>
      </c>
      <c r="M323" s="639">
        <f t="shared" si="487"/>
        <v>0</v>
      </c>
      <c r="N323" s="639">
        <f t="shared" si="487"/>
        <v>0</v>
      </c>
      <c r="O323" s="639">
        <f t="shared" si="487"/>
        <v>0</v>
      </c>
      <c r="P323" s="639">
        <f t="shared" si="487"/>
        <v>0</v>
      </c>
      <c r="Q323" s="639">
        <f t="shared" si="487"/>
        <v>0</v>
      </c>
      <c r="R323" s="639">
        <f t="shared" si="487"/>
        <v>0</v>
      </c>
      <c r="S323" s="639">
        <f t="shared" si="487"/>
        <v>0</v>
      </c>
      <c r="T323" s="639">
        <f t="shared" si="487"/>
        <v>0</v>
      </c>
      <c r="U323" s="639">
        <f t="shared" si="487"/>
        <v>0</v>
      </c>
      <c r="V323" s="639">
        <f t="shared" si="487"/>
        <v>0</v>
      </c>
      <c r="W323" s="639">
        <f t="shared" si="487"/>
        <v>0</v>
      </c>
      <c r="X323" s="639">
        <f t="shared" si="487"/>
        <v>0</v>
      </c>
      <c r="Y323" s="639">
        <f t="shared" si="487"/>
        <v>0</v>
      </c>
      <c r="Z323" s="639">
        <f t="shared" si="487"/>
        <v>0</v>
      </c>
      <c r="AA323" s="639">
        <f t="shared" si="450"/>
        <v>0</v>
      </c>
      <c r="AB323" s="639">
        <f t="shared" ref="AB323:AU323" si="488">$E323*AB611</f>
        <v>0</v>
      </c>
      <c r="AC323" s="639">
        <f t="shared" si="488"/>
        <v>0</v>
      </c>
      <c r="AD323" s="639">
        <f t="shared" si="488"/>
        <v>0</v>
      </c>
      <c r="AE323" s="639">
        <f t="shared" si="488"/>
        <v>0</v>
      </c>
      <c r="AF323" s="639">
        <f t="shared" si="488"/>
        <v>0</v>
      </c>
      <c r="AG323" s="639">
        <f t="shared" si="488"/>
        <v>0</v>
      </c>
      <c r="AH323" s="639">
        <f t="shared" si="488"/>
        <v>0</v>
      </c>
      <c r="AI323" s="639">
        <f t="shared" si="488"/>
        <v>0</v>
      </c>
      <c r="AJ323" s="639">
        <f t="shared" si="488"/>
        <v>0</v>
      </c>
      <c r="AK323" s="639">
        <f t="shared" si="488"/>
        <v>0</v>
      </c>
      <c r="AL323" s="639">
        <f t="shared" si="488"/>
        <v>0</v>
      </c>
      <c r="AM323" s="639">
        <f t="shared" si="488"/>
        <v>0</v>
      </c>
      <c r="AN323" s="639">
        <f t="shared" si="488"/>
        <v>0</v>
      </c>
      <c r="AO323" s="639">
        <f t="shared" si="488"/>
        <v>0</v>
      </c>
      <c r="AP323" s="639">
        <f t="shared" si="488"/>
        <v>0</v>
      </c>
      <c r="AQ323" s="639">
        <f t="shared" si="488"/>
        <v>0</v>
      </c>
      <c r="AR323" s="639">
        <f t="shared" si="488"/>
        <v>0</v>
      </c>
      <c r="AS323" s="639">
        <f t="shared" si="488"/>
        <v>0</v>
      </c>
      <c r="AT323" s="639">
        <f t="shared" si="488"/>
        <v>0</v>
      </c>
      <c r="AU323" s="639">
        <f t="shared" si="488"/>
        <v>0</v>
      </c>
      <c r="AV323" s="639">
        <f t="shared" si="452"/>
        <v>0</v>
      </c>
      <c r="AW323" s="639"/>
      <c r="AX323" s="639"/>
      <c r="AY323" s="639"/>
      <c r="AZ323" s="639"/>
      <c r="BA323" s="639"/>
      <c r="BB323" s="639"/>
      <c r="BC323" s="639"/>
      <c r="BD323" s="639"/>
      <c r="BE323" s="639"/>
      <c r="BF323" s="639"/>
      <c r="BG323" s="639"/>
      <c r="BH323" s="639"/>
      <c r="BI323" s="639"/>
      <c r="BJ323" s="639"/>
      <c r="BK323" s="639"/>
      <c r="BL323" s="639"/>
      <c r="BM323" s="639"/>
      <c r="BN323" s="639"/>
      <c r="BO323" s="639"/>
      <c r="BP323" s="639"/>
      <c r="BQ323" s="639"/>
    </row>
    <row r="324" spans="1:69" s="351" customFormat="1" ht="12.75">
      <c r="A324" s="1281" t="s">
        <v>830</v>
      </c>
      <c r="B324" s="375" t="s">
        <v>366</v>
      </c>
      <c r="C324" s="1258">
        <f>'I4 BO ASSETS'!L37</f>
        <v>1794</v>
      </c>
      <c r="D324" s="639">
        <f t="shared" ref="D324:E343" si="489">$C324*D612</f>
        <v>1794</v>
      </c>
      <c r="E324" s="639">
        <f t="shared" si="489"/>
        <v>0</v>
      </c>
      <c r="F324" s="639">
        <f t="shared" si="448"/>
        <v>1794</v>
      </c>
      <c r="G324" s="639">
        <f t="shared" ref="G324:Z324" si="490">$D324*G612</f>
        <v>954.70674496424124</v>
      </c>
      <c r="H324" s="639">
        <f t="shared" si="490"/>
        <v>379.61091791877175</v>
      </c>
      <c r="I324" s="639">
        <f t="shared" si="490"/>
        <v>446.8226494324519</v>
      </c>
      <c r="J324" s="639">
        <f t="shared" si="490"/>
        <v>0</v>
      </c>
      <c r="K324" s="639">
        <f t="shared" si="490"/>
        <v>0</v>
      </c>
      <c r="L324" s="639">
        <f t="shared" si="490"/>
        <v>0</v>
      </c>
      <c r="M324" s="639">
        <f t="shared" si="490"/>
        <v>10.093530608227807</v>
      </c>
      <c r="N324" s="639">
        <f t="shared" si="490"/>
        <v>0</v>
      </c>
      <c r="O324" s="639">
        <f t="shared" si="490"/>
        <v>2.7661570763073287</v>
      </c>
      <c r="P324" s="639">
        <f t="shared" si="490"/>
        <v>0</v>
      </c>
      <c r="Q324" s="639">
        <f t="shared" si="490"/>
        <v>0</v>
      </c>
      <c r="R324" s="639">
        <f t="shared" si="490"/>
        <v>0</v>
      </c>
      <c r="S324" s="639">
        <f t="shared" si="490"/>
        <v>0</v>
      </c>
      <c r="T324" s="639">
        <f t="shared" si="490"/>
        <v>0</v>
      </c>
      <c r="U324" s="639">
        <f t="shared" si="490"/>
        <v>0</v>
      </c>
      <c r="V324" s="639">
        <f t="shared" si="490"/>
        <v>0</v>
      </c>
      <c r="W324" s="639">
        <f t="shared" si="490"/>
        <v>0</v>
      </c>
      <c r="X324" s="639">
        <f t="shared" si="490"/>
        <v>0</v>
      </c>
      <c r="Y324" s="639">
        <f t="shared" si="490"/>
        <v>0</v>
      </c>
      <c r="Z324" s="639">
        <f t="shared" si="490"/>
        <v>0</v>
      </c>
      <c r="AA324" s="639">
        <f t="shared" si="450"/>
        <v>1794</v>
      </c>
      <c r="AB324" s="639">
        <f t="shared" ref="AB324:AU324" si="491">$E324*AB612</f>
        <v>0</v>
      </c>
      <c r="AC324" s="639">
        <f t="shared" si="491"/>
        <v>0</v>
      </c>
      <c r="AD324" s="639">
        <f t="shared" si="491"/>
        <v>0</v>
      </c>
      <c r="AE324" s="639">
        <f t="shared" si="491"/>
        <v>0</v>
      </c>
      <c r="AF324" s="639">
        <f t="shared" si="491"/>
        <v>0</v>
      </c>
      <c r="AG324" s="639">
        <f t="shared" si="491"/>
        <v>0</v>
      </c>
      <c r="AH324" s="639">
        <f t="shared" si="491"/>
        <v>0</v>
      </c>
      <c r="AI324" s="639">
        <f t="shared" si="491"/>
        <v>0</v>
      </c>
      <c r="AJ324" s="639">
        <f t="shared" si="491"/>
        <v>0</v>
      </c>
      <c r="AK324" s="639">
        <f t="shared" si="491"/>
        <v>0</v>
      </c>
      <c r="AL324" s="639">
        <f t="shared" si="491"/>
        <v>0</v>
      </c>
      <c r="AM324" s="639">
        <f t="shared" si="491"/>
        <v>0</v>
      </c>
      <c r="AN324" s="639">
        <f t="shared" si="491"/>
        <v>0</v>
      </c>
      <c r="AO324" s="639">
        <f t="shared" si="491"/>
        <v>0</v>
      </c>
      <c r="AP324" s="639">
        <f t="shared" si="491"/>
        <v>0</v>
      </c>
      <c r="AQ324" s="639">
        <f t="shared" si="491"/>
        <v>0</v>
      </c>
      <c r="AR324" s="639">
        <f t="shared" si="491"/>
        <v>0</v>
      </c>
      <c r="AS324" s="639">
        <f t="shared" si="491"/>
        <v>0</v>
      </c>
      <c r="AT324" s="639">
        <f t="shared" si="491"/>
        <v>0</v>
      </c>
      <c r="AU324" s="639">
        <f t="shared" si="491"/>
        <v>0</v>
      </c>
      <c r="AV324" s="639">
        <f t="shared" si="452"/>
        <v>0</v>
      </c>
      <c r="AW324" s="639"/>
      <c r="AX324" s="639"/>
      <c r="AY324" s="639"/>
      <c r="AZ324" s="639"/>
      <c r="BA324" s="639"/>
      <c r="BB324" s="639"/>
      <c r="BC324" s="639"/>
      <c r="BD324" s="639"/>
      <c r="BE324" s="639"/>
      <c r="BF324" s="639"/>
      <c r="BG324" s="639"/>
      <c r="BH324" s="639"/>
      <c r="BI324" s="639"/>
      <c r="BJ324" s="639"/>
      <c r="BK324" s="639"/>
      <c r="BL324" s="639"/>
      <c r="BM324" s="639"/>
      <c r="BN324" s="639"/>
      <c r="BO324" s="639"/>
      <c r="BP324" s="639"/>
      <c r="BQ324" s="639"/>
    </row>
    <row r="325" spans="1:69" s="351" customFormat="1" ht="12.75">
      <c r="A325" s="1281">
        <v>1830</v>
      </c>
      <c r="B325" s="375" t="s">
        <v>89</v>
      </c>
      <c r="C325" s="1258">
        <f>'I4 BO ASSETS'!L38</f>
        <v>0</v>
      </c>
      <c r="D325" s="639">
        <f t="shared" si="489"/>
        <v>0</v>
      </c>
      <c r="E325" s="639">
        <f t="shared" si="489"/>
        <v>0</v>
      </c>
      <c r="F325" s="639">
        <f t="shared" si="448"/>
        <v>0</v>
      </c>
      <c r="G325" s="639">
        <f t="shared" ref="G325:Z325" si="492">$D325*G613</f>
        <v>0</v>
      </c>
      <c r="H325" s="639">
        <f t="shared" si="492"/>
        <v>0</v>
      </c>
      <c r="I325" s="639">
        <f t="shared" si="492"/>
        <v>0</v>
      </c>
      <c r="J325" s="639">
        <f t="shared" si="492"/>
        <v>0</v>
      </c>
      <c r="K325" s="639">
        <f t="shared" si="492"/>
        <v>0</v>
      </c>
      <c r="L325" s="639">
        <f t="shared" si="492"/>
        <v>0</v>
      </c>
      <c r="M325" s="639">
        <f t="shared" si="492"/>
        <v>0</v>
      </c>
      <c r="N325" s="639">
        <f t="shared" si="492"/>
        <v>0</v>
      </c>
      <c r="O325" s="639">
        <f t="shared" si="492"/>
        <v>0</v>
      </c>
      <c r="P325" s="639">
        <f t="shared" si="492"/>
        <v>0</v>
      </c>
      <c r="Q325" s="639">
        <f t="shared" si="492"/>
        <v>0</v>
      </c>
      <c r="R325" s="639">
        <f t="shared" si="492"/>
        <v>0</v>
      </c>
      <c r="S325" s="639">
        <f t="shared" si="492"/>
        <v>0</v>
      </c>
      <c r="T325" s="639">
        <f t="shared" si="492"/>
        <v>0</v>
      </c>
      <c r="U325" s="639">
        <f t="shared" si="492"/>
        <v>0</v>
      </c>
      <c r="V325" s="639">
        <f t="shared" si="492"/>
        <v>0</v>
      </c>
      <c r="W325" s="639">
        <f t="shared" si="492"/>
        <v>0</v>
      </c>
      <c r="X325" s="639">
        <f t="shared" si="492"/>
        <v>0</v>
      </c>
      <c r="Y325" s="639">
        <f t="shared" si="492"/>
        <v>0</v>
      </c>
      <c r="Z325" s="639">
        <f t="shared" si="492"/>
        <v>0</v>
      </c>
      <c r="AA325" s="639">
        <f t="shared" si="450"/>
        <v>0</v>
      </c>
      <c r="AB325" s="639">
        <f t="shared" ref="AB325:AU325" si="493">$E325*AB613</f>
        <v>0</v>
      </c>
      <c r="AC325" s="639">
        <f t="shared" si="493"/>
        <v>0</v>
      </c>
      <c r="AD325" s="639">
        <f t="shared" si="493"/>
        <v>0</v>
      </c>
      <c r="AE325" s="639">
        <f t="shared" si="493"/>
        <v>0</v>
      </c>
      <c r="AF325" s="639">
        <f t="shared" si="493"/>
        <v>0</v>
      </c>
      <c r="AG325" s="639">
        <f t="shared" si="493"/>
        <v>0</v>
      </c>
      <c r="AH325" s="639">
        <f t="shared" si="493"/>
        <v>0</v>
      </c>
      <c r="AI325" s="639">
        <f t="shared" si="493"/>
        <v>0</v>
      </c>
      <c r="AJ325" s="639">
        <f t="shared" si="493"/>
        <v>0</v>
      </c>
      <c r="AK325" s="639">
        <f t="shared" si="493"/>
        <v>0</v>
      </c>
      <c r="AL325" s="639">
        <f t="shared" si="493"/>
        <v>0</v>
      </c>
      <c r="AM325" s="639">
        <f t="shared" si="493"/>
        <v>0</v>
      </c>
      <c r="AN325" s="639">
        <f t="shared" si="493"/>
        <v>0</v>
      </c>
      <c r="AO325" s="639">
        <f t="shared" si="493"/>
        <v>0</v>
      </c>
      <c r="AP325" s="639">
        <f t="shared" si="493"/>
        <v>0</v>
      </c>
      <c r="AQ325" s="639">
        <f t="shared" si="493"/>
        <v>0</v>
      </c>
      <c r="AR325" s="639">
        <f t="shared" si="493"/>
        <v>0</v>
      </c>
      <c r="AS325" s="639">
        <f t="shared" si="493"/>
        <v>0</v>
      </c>
      <c r="AT325" s="639">
        <f t="shared" si="493"/>
        <v>0</v>
      </c>
      <c r="AU325" s="639">
        <f t="shared" si="493"/>
        <v>0</v>
      </c>
      <c r="AV325" s="639">
        <f t="shared" si="452"/>
        <v>0</v>
      </c>
      <c r="AW325" s="639"/>
      <c r="AX325" s="639"/>
      <c r="AY325" s="639"/>
      <c r="AZ325" s="639"/>
      <c r="BA325" s="639"/>
      <c r="BB325" s="639"/>
      <c r="BC325" s="639"/>
      <c r="BD325" s="639"/>
      <c r="BE325" s="639"/>
      <c r="BF325" s="639"/>
      <c r="BG325" s="639"/>
      <c r="BH325" s="639"/>
      <c r="BI325" s="639"/>
      <c r="BJ325" s="639"/>
      <c r="BK325" s="639"/>
      <c r="BL325" s="639"/>
      <c r="BM325" s="639"/>
      <c r="BN325" s="639"/>
      <c r="BO325" s="639"/>
      <c r="BP325" s="639"/>
      <c r="BQ325" s="639"/>
    </row>
    <row r="326" spans="1:69" s="351" customFormat="1" ht="25.5">
      <c r="A326" s="1281" t="s">
        <v>831</v>
      </c>
      <c r="B326" s="375" t="s">
        <v>367</v>
      </c>
      <c r="C326" s="1258">
        <f>'I4 BO ASSETS'!L39</f>
        <v>0</v>
      </c>
      <c r="D326" s="639">
        <f t="shared" si="489"/>
        <v>0</v>
      </c>
      <c r="E326" s="639">
        <f t="shared" si="489"/>
        <v>0</v>
      </c>
      <c r="F326" s="639">
        <f t="shared" si="448"/>
        <v>0</v>
      </c>
      <c r="G326" s="639">
        <f t="shared" ref="G326:Z326" si="494">$D326*G614</f>
        <v>0</v>
      </c>
      <c r="H326" s="639">
        <f t="shared" si="494"/>
        <v>0</v>
      </c>
      <c r="I326" s="639">
        <f t="shared" si="494"/>
        <v>0</v>
      </c>
      <c r="J326" s="639">
        <f t="shared" si="494"/>
        <v>0</v>
      </c>
      <c r="K326" s="639">
        <f t="shared" si="494"/>
        <v>0</v>
      </c>
      <c r="L326" s="639">
        <f t="shared" si="494"/>
        <v>0</v>
      </c>
      <c r="M326" s="639">
        <f t="shared" si="494"/>
        <v>0</v>
      </c>
      <c r="N326" s="639">
        <f t="shared" si="494"/>
        <v>0</v>
      </c>
      <c r="O326" s="639">
        <f t="shared" si="494"/>
        <v>0</v>
      </c>
      <c r="P326" s="639">
        <f t="shared" si="494"/>
        <v>0</v>
      </c>
      <c r="Q326" s="639">
        <f t="shared" si="494"/>
        <v>0</v>
      </c>
      <c r="R326" s="639">
        <f t="shared" si="494"/>
        <v>0</v>
      </c>
      <c r="S326" s="639">
        <f t="shared" si="494"/>
        <v>0</v>
      </c>
      <c r="T326" s="639">
        <f t="shared" si="494"/>
        <v>0</v>
      </c>
      <c r="U326" s="639">
        <f t="shared" si="494"/>
        <v>0</v>
      </c>
      <c r="V326" s="639">
        <f t="shared" si="494"/>
        <v>0</v>
      </c>
      <c r="W326" s="639">
        <f t="shared" si="494"/>
        <v>0</v>
      </c>
      <c r="X326" s="639">
        <f t="shared" si="494"/>
        <v>0</v>
      </c>
      <c r="Y326" s="639">
        <f t="shared" si="494"/>
        <v>0</v>
      </c>
      <c r="Z326" s="639">
        <f t="shared" si="494"/>
        <v>0</v>
      </c>
      <c r="AA326" s="639">
        <f t="shared" si="450"/>
        <v>0</v>
      </c>
      <c r="AB326" s="639">
        <f t="shared" ref="AB326:AU326" si="495">$E326*AB614</f>
        <v>0</v>
      </c>
      <c r="AC326" s="639">
        <f t="shared" si="495"/>
        <v>0</v>
      </c>
      <c r="AD326" s="639">
        <f t="shared" si="495"/>
        <v>0</v>
      </c>
      <c r="AE326" s="639">
        <f t="shared" si="495"/>
        <v>0</v>
      </c>
      <c r="AF326" s="639">
        <f t="shared" si="495"/>
        <v>0</v>
      </c>
      <c r="AG326" s="639">
        <f t="shared" si="495"/>
        <v>0</v>
      </c>
      <c r="AH326" s="639">
        <f t="shared" si="495"/>
        <v>0</v>
      </c>
      <c r="AI326" s="639">
        <f t="shared" si="495"/>
        <v>0</v>
      </c>
      <c r="AJ326" s="639">
        <f t="shared" si="495"/>
        <v>0</v>
      </c>
      <c r="AK326" s="639">
        <f t="shared" si="495"/>
        <v>0</v>
      </c>
      <c r="AL326" s="639">
        <f t="shared" si="495"/>
        <v>0</v>
      </c>
      <c r="AM326" s="639">
        <f t="shared" si="495"/>
        <v>0</v>
      </c>
      <c r="AN326" s="639">
        <f t="shared" si="495"/>
        <v>0</v>
      </c>
      <c r="AO326" s="639">
        <f t="shared" si="495"/>
        <v>0</v>
      </c>
      <c r="AP326" s="639">
        <f t="shared" si="495"/>
        <v>0</v>
      </c>
      <c r="AQ326" s="639">
        <f t="shared" si="495"/>
        <v>0</v>
      </c>
      <c r="AR326" s="639">
        <f t="shared" si="495"/>
        <v>0</v>
      </c>
      <c r="AS326" s="639">
        <f t="shared" si="495"/>
        <v>0</v>
      </c>
      <c r="AT326" s="639">
        <f t="shared" si="495"/>
        <v>0</v>
      </c>
      <c r="AU326" s="639">
        <f t="shared" si="495"/>
        <v>0</v>
      </c>
      <c r="AV326" s="639">
        <f t="shared" si="452"/>
        <v>0</v>
      </c>
      <c r="AW326" s="639"/>
      <c r="AX326" s="639"/>
      <c r="AY326" s="639"/>
      <c r="AZ326" s="639"/>
      <c r="BA326" s="639"/>
      <c r="BB326" s="639"/>
      <c r="BC326" s="639"/>
      <c r="BD326" s="639"/>
      <c r="BE326" s="639"/>
      <c r="BF326" s="639"/>
      <c r="BG326" s="639"/>
      <c r="BH326" s="639"/>
      <c r="BI326" s="639"/>
      <c r="BJ326" s="639"/>
      <c r="BK326" s="639"/>
      <c r="BL326" s="639"/>
      <c r="BM326" s="639"/>
      <c r="BN326" s="639"/>
      <c r="BO326" s="639"/>
      <c r="BP326" s="639"/>
      <c r="BQ326" s="639"/>
    </row>
    <row r="327" spans="1:69" s="351" customFormat="1" ht="12.75">
      <c r="A327" s="1281" t="s">
        <v>832</v>
      </c>
      <c r="B327" s="375" t="s">
        <v>368</v>
      </c>
      <c r="C327" s="1258">
        <f>'I4 BO ASSETS'!L40</f>
        <v>35941.620000000003</v>
      </c>
      <c r="D327" s="639">
        <f t="shared" si="489"/>
        <v>21564.972000000002</v>
      </c>
      <c r="E327" s="639">
        <f t="shared" si="489"/>
        <v>14376.648000000001</v>
      </c>
      <c r="F327" s="639">
        <f t="shared" si="448"/>
        <v>35941.620000000003</v>
      </c>
      <c r="G327" s="639">
        <f t="shared" ref="G327:Z327" si="496">$D327*G615</f>
        <v>10422.601043764771</v>
      </c>
      <c r="H327" s="639">
        <f t="shared" si="496"/>
        <v>5477.3989862419967</v>
      </c>
      <c r="I327" s="639">
        <f t="shared" si="496"/>
        <v>5620.0700569344062</v>
      </c>
      <c r="J327" s="639">
        <f t="shared" si="496"/>
        <v>0</v>
      </c>
      <c r="K327" s="639">
        <f t="shared" si="496"/>
        <v>0</v>
      </c>
      <c r="L327" s="639">
        <f t="shared" si="496"/>
        <v>0</v>
      </c>
      <c r="M327" s="639">
        <f t="shared" si="496"/>
        <v>10.925897212116457</v>
      </c>
      <c r="N327" s="639">
        <f t="shared" si="496"/>
        <v>0</v>
      </c>
      <c r="O327" s="639">
        <f t="shared" si="496"/>
        <v>33.976015846710538</v>
      </c>
      <c r="P327" s="639">
        <f t="shared" si="496"/>
        <v>0</v>
      </c>
      <c r="Q327" s="639">
        <f t="shared" si="496"/>
        <v>0</v>
      </c>
      <c r="R327" s="639">
        <f t="shared" si="496"/>
        <v>0</v>
      </c>
      <c r="S327" s="639">
        <f t="shared" si="496"/>
        <v>0</v>
      </c>
      <c r="T327" s="639">
        <f t="shared" si="496"/>
        <v>0</v>
      </c>
      <c r="U327" s="639">
        <f t="shared" si="496"/>
        <v>0</v>
      </c>
      <c r="V327" s="639">
        <f t="shared" si="496"/>
        <v>0</v>
      </c>
      <c r="W327" s="639">
        <f t="shared" si="496"/>
        <v>0</v>
      </c>
      <c r="X327" s="639">
        <f t="shared" si="496"/>
        <v>0</v>
      </c>
      <c r="Y327" s="639">
        <f t="shared" si="496"/>
        <v>0</v>
      </c>
      <c r="Z327" s="639">
        <f t="shared" si="496"/>
        <v>0</v>
      </c>
      <c r="AA327" s="639">
        <f t="shared" si="450"/>
        <v>21564.972000000002</v>
      </c>
      <c r="AB327" s="639">
        <f t="shared" ref="AB327:AU327" si="497">$E327*AB615</f>
        <v>11995.732163327417</v>
      </c>
      <c r="AC327" s="639">
        <f t="shared" si="497"/>
        <v>1476.6782754248036</v>
      </c>
      <c r="AD327" s="639">
        <f t="shared" si="497"/>
        <v>171.36760233324881</v>
      </c>
      <c r="AE327" s="639">
        <f t="shared" si="497"/>
        <v>0</v>
      </c>
      <c r="AF327" s="639">
        <f t="shared" si="497"/>
        <v>0</v>
      </c>
      <c r="AG327" s="639">
        <f t="shared" si="497"/>
        <v>0</v>
      </c>
      <c r="AH327" s="639">
        <f t="shared" si="497"/>
        <v>710.99324372305352</v>
      </c>
      <c r="AI327" s="639">
        <f t="shared" si="497"/>
        <v>0</v>
      </c>
      <c r="AJ327" s="639">
        <f t="shared" si="497"/>
        <v>21.876715191478571</v>
      </c>
      <c r="AK327" s="639">
        <f t="shared" si="497"/>
        <v>0</v>
      </c>
      <c r="AL327" s="639">
        <f t="shared" si="497"/>
        <v>0</v>
      </c>
      <c r="AM327" s="639">
        <f t="shared" si="497"/>
        <v>0</v>
      </c>
      <c r="AN327" s="639">
        <f t="shared" si="497"/>
        <v>0</v>
      </c>
      <c r="AO327" s="639">
        <f t="shared" si="497"/>
        <v>0</v>
      </c>
      <c r="AP327" s="639">
        <f t="shared" si="497"/>
        <v>0</v>
      </c>
      <c r="AQ327" s="639">
        <f t="shared" si="497"/>
        <v>0</v>
      </c>
      <c r="AR327" s="639">
        <f t="shared" si="497"/>
        <v>0</v>
      </c>
      <c r="AS327" s="639">
        <f t="shared" si="497"/>
        <v>0</v>
      </c>
      <c r="AT327" s="639">
        <f t="shared" si="497"/>
        <v>0</v>
      </c>
      <c r="AU327" s="639">
        <f t="shared" si="497"/>
        <v>0</v>
      </c>
      <c r="AV327" s="639">
        <f t="shared" si="452"/>
        <v>14376.647999999999</v>
      </c>
      <c r="AW327" s="639"/>
      <c r="AX327" s="639"/>
      <c r="AY327" s="639"/>
      <c r="AZ327" s="639"/>
      <c r="BA327" s="639"/>
      <c r="BB327" s="639"/>
      <c r="BC327" s="639"/>
      <c r="BD327" s="639"/>
      <c r="BE327" s="639"/>
      <c r="BF327" s="639"/>
      <c r="BG327" s="639"/>
      <c r="BH327" s="639"/>
      <c r="BI327" s="639"/>
      <c r="BJ327" s="639"/>
      <c r="BK327" s="639"/>
      <c r="BL327" s="639"/>
      <c r="BM327" s="639"/>
      <c r="BN327" s="639"/>
      <c r="BO327" s="639"/>
      <c r="BP327" s="639"/>
      <c r="BQ327" s="639"/>
    </row>
    <row r="328" spans="1:69" s="351" customFormat="1" ht="12.75">
      <c r="A328" s="1281" t="s">
        <v>833</v>
      </c>
      <c r="B328" s="375" t="s">
        <v>391</v>
      </c>
      <c r="C328" s="1258">
        <f>'I4 BO ASSETS'!L41</f>
        <v>5948.380000000001</v>
      </c>
      <c r="D328" s="639">
        <f t="shared" si="489"/>
        <v>3569.0280000000007</v>
      </c>
      <c r="E328" s="639">
        <f t="shared" si="489"/>
        <v>2379.3520000000003</v>
      </c>
      <c r="F328" s="639">
        <f t="shared" si="448"/>
        <v>5948.380000000001</v>
      </c>
      <c r="G328" s="639">
        <f t="shared" ref="G328:Z328" si="498">$D328*G616</f>
        <v>2332.9434756545038</v>
      </c>
      <c r="H328" s="639">
        <f t="shared" si="498"/>
        <v>1226.0339021759314</v>
      </c>
      <c r="I328" s="639">
        <f t="shared" si="498"/>
        <v>0</v>
      </c>
      <c r="J328" s="639">
        <f t="shared" si="498"/>
        <v>0</v>
      </c>
      <c r="K328" s="639">
        <f t="shared" si="498"/>
        <v>0</v>
      </c>
      <c r="L328" s="639">
        <f t="shared" si="498"/>
        <v>0</v>
      </c>
      <c r="M328" s="639">
        <f t="shared" si="498"/>
        <v>2.445598801071609</v>
      </c>
      <c r="N328" s="639">
        <f t="shared" si="498"/>
        <v>0</v>
      </c>
      <c r="O328" s="639">
        <f t="shared" si="498"/>
        <v>7.6050233684936481</v>
      </c>
      <c r="P328" s="639">
        <f t="shared" si="498"/>
        <v>0</v>
      </c>
      <c r="Q328" s="639">
        <f t="shared" si="498"/>
        <v>0</v>
      </c>
      <c r="R328" s="639">
        <f t="shared" si="498"/>
        <v>0</v>
      </c>
      <c r="S328" s="639">
        <f t="shared" si="498"/>
        <v>0</v>
      </c>
      <c r="T328" s="639">
        <f t="shared" si="498"/>
        <v>0</v>
      </c>
      <c r="U328" s="639">
        <f t="shared" si="498"/>
        <v>0</v>
      </c>
      <c r="V328" s="639">
        <f t="shared" si="498"/>
        <v>0</v>
      </c>
      <c r="W328" s="639">
        <f t="shared" si="498"/>
        <v>0</v>
      </c>
      <c r="X328" s="639">
        <f t="shared" si="498"/>
        <v>0</v>
      </c>
      <c r="Y328" s="639">
        <f t="shared" si="498"/>
        <v>0</v>
      </c>
      <c r="Z328" s="639">
        <f t="shared" si="498"/>
        <v>0</v>
      </c>
      <c r="AA328" s="639">
        <f t="shared" si="450"/>
        <v>3569.0280000000007</v>
      </c>
      <c r="AB328" s="639">
        <f t="shared" ref="AB328:AU328" si="499">$E328*AB616</f>
        <v>2009.2577207392198</v>
      </c>
      <c r="AC328" s="639">
        <f t="shared" si="499"/>
        <v>247.34023613963041</v>
      </c>
      <c r="AD328" s="639">
        <f t="shared" si="499"/>
        <v>0</v>
      </c>
      <c r="AE328" s="639">
        <f t="shared" si="499"/>
        <v>0</v>
      </c>
      <c r="AF328" s="639">
        <f t="shared" si="499"/>
        <v>0</v>
      </c>
      <c r="AG328" s="639">
        <f t="shared" si="499"/>
        <v>0</v>
      </c>
      <c r="AH328" s="639">
        <f t="shared" si="499"/>
        <v>119.08974332648872</v>
      </c>
      <c r="AI328" s="639">
        <f t="shared" si="499"/>
        <v>0</v>
      </c>
      <c r="AJ328" s="639">
        <f t="shared" si="499"/>
        <v>3.6642997946611917</v>
      </c>
      <c r="AK328" s="639">
        <f t="shared" si="499"/>
        <v>0</v>
      </c>
      <c r="AL328" s="639">
        <f t="shared" si="499"/>
        <v>0</v>
      </c>
      <c r="AM328" s="639">
        <f t="shared" si="499"/>
        <v>0</v>
      </c>
      <c r="AN328" s="639">
        <f t="shared" si="499"/>
        <v>0</v>
      </c>
      <c r="AO328" s="639">
        <f t="shared" si="499"/>
        <v>0</v>
      </c>
      <c r="AP328" s="639">
        <f t="shared" si="499"/>
        <v>0</v>
      </c>
      <c r="AQ328" s="639">
        <f t="shared" si="499"/>
        <v>0</v>
      </c>
      <c r="AR328" s="639">
        <f t="shared" si="499"/>
        <v>0</v>
      </c>
      <c r="AS328" s="639">
        <f t="shared" si="499"/>
        <v>0</v>
      </c>
      <c r="AT328" s="639">
        <f t="shared" si="499"/>
        <v>0</v>
      </c>
      <c r="AU328" s="639">
        <f t="shared" si="499"/>
        <v>0</v>
      </c>
      <c r="AV328" s="639">
        <f t="shared" si="452"/>
        <v>2379.3519999999999</v>
      </c>
      <c r="AW328" s="639"/>
      <c r="AX328" s="639"/>
      <c r="AY328" s="639"/>
      <c r="AZ328" s="639"/>
      <c r="BA328" s="639"/>
      <c r="BB328" s="639"/>
      <c r="BC328" s="639"/>
      <c r="BD328" s="639"/>
      <c r="BE328" s="639"/>
      <c r="BF328" s="639"/>
      <c r="BG328" s="639"/>
      <c r="BH328" s="639"/>
      <c r="BI328" s="639"/>
      <c r="BJ328" s="639"/>
      <c r="BK328" s="639"/>
      <c r="BL328" s="639"/>
      <c r="BM328" s="639"/>
      <c r="BN328" s="639"/>
      <c r="BO328" s="639"/>
      <c r="BP328" s="639"/>
      <c r="BQ328" s="639"/>
    </row>
    <row r="329" spans="1:69" s="351" customFormat="1" ht="12.75">
      <c r="A329" s="1281">
        <v>1835</v>
      </c>
      <c r="B329" s="375" t="s">
        <v>75</v>
      </c>
      <c r="C329" s="1258">
        <f>'I4 BO ASSETS'!L42</f>
        <v>0</v>
      </c>
      <c r="D329" s="639">
        <f t="shared" si="489"/>
        <v>0</v>
      </c>
      <c r="E329" s="639">
        <f t="shared" si="489"/>
        <v>0</v>
      </c>
      <c r="F329" s="639">
        <f t="shared" si="448"/>
        <v>0</v>
      </c>
      <c r="G329" s="639">
        <f t="shared" ref="G329:Z329" si="500">$D329*G617</f>
        <v>0</v>
      </c>
      <c r="H329" s="639">
        <f t="shared" si="500"/>
        <v>0</v>
      </c>
      <c r="I329" s="639">
        <f t="shared" si="500"/>
        <v>0</v>
      </c>
      <c r="J329" s="639">
        <f t="shared" si="500"/>
        <v>0</v>
      </c>
      <c r="K329" s="639">
        <f t="shared" si="500"/>
        <v>0</v>
      </c>
      <c r="L329" s="639">
        <f t="shared" si="500"/>
        <v>0</v>
      </c>
      <c r="M329" s="639">
        <f t="shared" si="500"/>
        <v>0</v>
      </c>
      <c r="N329" s="639">
        <f t="shared" si="500"/>
        <v>0</v>
      </c>
      <c r="O329" s="639">
        <f t="shared" si="500"/>
        <v>0</v>
      </c>
      <c r="P329" s="639">
        <f t="shared" si="500"/>
        <v>0</v>
      </c>
      <c r="Q329" s="639">
        <f t="shared" si="500"/>
        <v>0</v>
      </c>
      <c r="R329" s="639">
        <f t="shared" si="500"/>
        <v>0</v>
      </c>
      <c r="S329" s="639">
        <f t="shared" si="500"/>
        <v>0</v>
      </c>
      <c r="T329" s="639">
        <f t="shared" si="500"/>
        <v>0</v>
      </c>
      <c r="U329" s="639">
        <f t="shared" si="500"/>
        <v>0</v>
      </c>
      <c r="V329" s="639">
        <f t="shared" si="500"/>
        <v>0</v>
      </c>
      <c r="W329" s="639">
        <f t="shared" si="500"/>
        <v>0</v>
      </c>
      <c r="X329" s="639">
        <f t="shared" si="500"/>
        <v>0</v>
      </c>
      <c r="Y329" s="639">
        <f t="shared" si="500"/>
        <v>0</v>
      </c>
      <c r="Z329" s="639">
        <f t="shared" si="500"/>
        <v>0</v>
      </c>
      <c r="AA329" s="639">
        <f t="shared" si="450"/>
        <v>0</v>
      </c>
      <c r="AB329" s="639">
        <f t="shared" ref="AB329:AU329" si="501">$E329*AB617</f>
        <v>0</v>
      </c>
      <c r="AC329" s="639">
        <f t="shared" si="501"/>
        <v>0</v>
      </c>
      <c r="AD329" s="639">
        <f t="shared" si="501"/>
        <v>0</v>
      </c>
      <c r="AE329" s="639">
        <f t="shared" si="501"/>
        <v>0</v>
      </c>
      <c r="AF329" s="639">
        <f t="shared" si="501"/>
        <v>0</v>
      </c>
      <c r="AG329" s="639">
        <f t="shared" si="501"/>
        <v>0</v>
      </c>
      <c r="AH329" s="639">
        <f t="shared" si="501"/>
        <v>0</v>
      </c>
      <c r="AI329" s="639">
        <f t="shared" si="501"/>
        <v>0</v>
      </c>
      <c r="AJ329" s="639">
        <f t="shared" si="501"/>
        <v>0</v>
      </c>
      <c r="AK329" s="639">
        <f t="shared" si="501"/>
        <v>0</v>
      </c>
      <c r="AL329" s="639">
        <f t="shared" si="501"/>
        <v>0</v>
      </c>
      <c r="AM329" s="639">
        <f t="shared" si="501"/>
        <v>0</v>
      </c>
      <c r="AN329" s="639">
        <f t="shared" si="501"/>
        <v>0</v>
      </c>
      <c r="AO329" s="639">
        <f t="shared" si="501"/>
        <v>0</v>
      </c>
      <c r="AP329" s="639">
        <f t="shared" si="501"/>
        <v>0</v>
      </c>
      <c r="AQ329" s="639">
        <f t="shared" si="501"/>
        <v>0</v>
      </c>
      <c r="AR329" s="639">
        <f t="shared" si="501"/>
        <v>0</v>
      </c>
      <c r="AS329" s="639">
        <f t="shared" si="501"/>
        <v>0</v>
      </c>
      <c r="AT329" s="639">
        <f t="shared" si="501"/>
        <v>0</v>
      </c>
      <c r="AU329" s="639">
        <f t="shared" si="501"/>
        <v>0</v>
      </c>
      <c r="AV329" s="639">
        <f t="shared" si="452"/>
        <v>0</v>
      </c>
      <c r="AW329" s="639"/>
      <c r="AX329" s="639"/>
      <c r="AY329" s="639"/>
      <c r="AZ329" s="639"/>
      <c r="BA329" s="639"/>
      <c r="BB329" s="639"/>
      <c r="BC329" s="639"/>
      <c r="BD329" s="639"/>
      <c r="BE329" s="639"/>
      <c r="BF329" s="639"/>
      <c r="BG329" s="639"/>
      <c r="BH329" s="639"/>
      <c r="BI329" s="639"/>
      <c r="BJ329" s="639"/>
      <c r="BK329" s="639"/>
      <c r="BL329" s="639"/>
      <c r="BM329" s="639"/>
      <c r="BN329" s="639"/>
      <c r="BO329" s="639"/>
      <c r="BP329" s="639"/>
      <c r="BQ329" s="639"/>
    </row>
    <row r="330" spans="1:69" s="351" customFormat="1" ht="25.5">
      <c r="A330" s="1281" t="s">
        <v>834</v>
      </c>
      <c r="B330" s="375" t="s">
        <v>392</v>
      </c>
      <c r="C330" s="1258">
        <f>'I4 BO ASSETS'!L43</f>
        <v>0</v>
      </c>
      <c r="D330" s="639">
        <f t="shared" si="489"/>
        <v>0</v>
      </c>
      <c r="E330" s="639">
        <f t="shared" si="489"/>
        <v>0</v>
      </c>
      <c r="F330" s="639">
        <f t="shared" si="448"/>
        <v>0</v>
      </c>
      <c r="G330" s="639">
        <f t="shared" ref="G330:Z330" si="502">$D330*G618</f>
        <v>0</v>
      </c>
      <c r="H330" s="639">
        <f t="shared" si="502"/>
        <v>0</v>
      </c>
      <c r="I330" s="639">
        <f t="shared" si="502"/>
        <v>0</v>
      </c>
      <c r="J330" s="639">
        <f t="shared" si="502"/>
        <v>0</v>
      </c>
      <c r="K330" s="639">
        <f t="shared" si="502"/>
        <v>0</v>
      </c>
      <c r="L330" s="639">
        <f t="shared" si="502"/>
        <v>0</v>
      </c>
      <c r="M330" s="639">
        <f t="shared" si="502"/>
        <v>0</v>
      </c>
      <c r="N330" s="639">
        <f t="shared" si="502"/>
        <v>0</v>
      </c>
      <c r="O330" s="639">
        <f t="shared" si="502"/>
        <v>0</v>
      </c>
      <c r="P330" s="639">
        <f t="shared" si="502"/>
        <v>0</v>
      </c>
      <c r="Q330" s="639">
        <f t="shared" si="502"/>
        <v>0</v>
      </c>
      <c r="R330" s="639">
        <f t="shared" si="502"/>
        <v>0</v>
      </c>
      <c r="S330" s="639">
        <f t="shared" si="502"/>
        <v>0</v>
      </c>
      <c r="T330" s="639">
        <f t="shared" si="502"/>
        <v>0</v>
      </c>
      <c r="U330" s="639">
        <f t="shared" si="502"/>
        <v>0</v>
      </c>
      <c r="V330" s="639">
        <f t="shared" si="502"/>
        <v>0</v>
      </c>
      <c r="W330" s="639">
        <f t="shared" si="502"/>
        <v>0</v>
      </c>
      <c r="X330" s="639">
        <f t="shared" si="502"/>
        <v>0</v>
      </c>
      <c r="Y330" s="639">
        <f t="shared" si="502"/>
        <v>0</v>
      </c>
      <c r="Z330" s="639">
        <f t="shared" si="502"/>
        <v>0</v>
      </c>
      <c r="AA330" s="639">
        <f t="shared" si="450"/>
        <v>0</v>
      </c>
      <c r="AB330" s="639">
        <f t="shared" ref="AB330:AU330" si="503">$E330*AB618</f>
        <v>0</v>
      </c>
      <c r="AC330" s="639">
        <f t="shared" si="503"/>
        <v>0</v>
      </c>
      <c r="AD330" s="639">
        <f t="shared" si="503"/>
        <v>0</v>
      </c>
      <c r="AE330" s="639">
        <f t="shared" si="503"/>
        <v>0</v>
      </c>
      <c r="AF330" s="639">
        <f t="shared" si="503"/>
        <v>0</v>
      </c>
      <c r="AG330" s="639">
        <f t="shared" si="503"/>
        <v>0</v>
      </c>
      <c r="AH330" s="639">
        <f t="shared" si="503"/>
        <v>0</v>
      </c>
      <c r="AI330" s="639">
        <f t="shared" si="503"/>
        <v>0</v>
      </c>
      <c r="AJ330" s="639">
        <f t="shared" si="503"/>
        <v>0</v>
      </c>
      <c r="AK330" s="639">
        <f t="shared" si="503"/>
        <v>0</v>
      </c>
      <c r="AL330" s="639">
        <f t="shared" si="503"/>
        <v>0</v>
      </c>
      <c r="AM330" s="639">
        <f t="shared" si="503"/>
        <v>0</v>
      </c>
      <c r="AN330" s="639">
        <f t="shared" si="503"/>
        <v>0</v>
      </c>
      <c r="AO330" s="639">
        <f t="shared" si="503"/>
        <v>0</v>
      </c>
      <c r="AP330" s="639">
        <f t="shared" si="503"/>
        <v>0</v>
      </c>
      <c r="AQ330" s="639">
        <f t="shared" si="503"/>
        <v>0</v>
      </c>
      <c r="AR330" s="639">
        <f t="shared" si="503"/>
        <v>0</v>
      </c>
      <c r="AS330" s="639">
        <f t="shared" si="503"/>
        <v>0</v>
      </c>
      <c r="AT330" s="639">
        <f t="shared" si="503"/>
        <v>0</v>
      </c>
      <c r="AU330" s="639">
        <f t="shared" si="503"/>
        <v>0</v>
      </c>
      <c r="AV330" s="639">
        <f t="shared" si="452"/>
        <v>0</v>
      </c>
      <c r="AW330" s="639"/>
      <c r="AX330" s="639"/>
      <c r="AY330" s="639"/>
      <c r="AZ330" s="639"/>
      <c r="BA330" s="639"/>
      <c r="BB330" s="639"/>
      <c r="BC330" s="639"/>
      <c r="BD330" s="639"/>
      <c r="BE330" s="639"/>
      <c r="BF330" s="639"/>
      <c r="BG330" s="639"/>
      <c r="BH330" s="639"/>
      <c r="BI330" s="639"/>
      <c r="BJ330" s="639"/>
      <c r="BK330" s="639"/>
      <c r="BL330" s="639"/>
      <c r="BM330" s="639"/>
      <c r="BN330" s="639"/>
      <c r="BO330" s="639"/>
      <c r="BP330" s="639"/>
      <c r="BQ330" s="639"/>
    </row>
    <row r="331" spans="1:69" s="351" customFormat="1" ht="25.5">
      <c r="A331" s="1281" t="s">
        <v>835</v>
      </c>
      <c r="B331" s="375" t="s">
        <v>393</v>
      </c>
      <c r="C331" s="1258">
        <f>'I4 BO ASSETS'!L44</f>
        <v>8666.0420000000013</v>
      </c>
      <c r="D331" s="639">
        <f t="shared" si="489"/>
        <v>5199.6252000000004</v>
      </c>
      <c r="E331" s="639">
        <f t="shared" si="489"/>
        <v>3466.4168000000009</v>
      </c>
      <c r="F331" s="639">
        <f t="shared" si="448"/>
        <v>8666.0420000000013</v>
      </c>
      <c r="G331" s="639">
        <f t="shared" ref="G331:Z331" si="504">$D331*G619</f>
        <v>2513.0391561234396</v>
      </c>
      <c r="H331" s="639">
        <f t="shared" si="504"/>
        <v>1320.6797485903685</v>
      </c>
      <c r="I331" s="639">
        <f t="shared" si="504"/>
        <v>1355.0797976367219</v>
      </c>
      <c r="J331" s="639">
        <f t="shared" si="504"/>
        <v>0</v>
      </c>
      <c r="K331" s="639">
        <f t="shared" si="504"/>
        <v>0</v>
      </c>
      <c r="L331" s="639">
        <f t="shared" si="504"/>
        <v>0</v>
      </c>
      <c r="M331" s="639">
        <f t="shared" si="504"/>
        <v>2.6343911077988174</v>
      </c>
      <c r="N331" s="639">
        <f t="shared" si="504"/>
        <v>0</v>
      </c>
      <c r="O331" s="639">
        <f t="shared" si="504"/>
        <v>8.192106541671162</v>
      </c>
      <c r="P331" s="639">
        <f t="shared" si="504"/>
        <v>0</v>
      </c>
      <c r="Q331" s="639">
        <f t="shared" si="504"/>
        <v>0</v>
      </c>
      <c r="R331" s="639">
        <f t="shared" si="504"/>
        <v>0</v>
      </c>
      <c r="S331" s="639">
        <f t="shared" si="504"/>
        <v>0</v>
      </c>
      <c r="T331" s="639">
        <f t="shared" si="504"/>
        <v>0</v>
      </c>
      <c r="U331" s="639">
        <f t="shared" si="504"/>
        <v>0</v>
      </c>
      <c r="V331" s="639">
        <f t="shared" si="504"/>
        <v>0</v>
      </c>
      <c r="W331" s="639">
        <f t="shared" si="504"/>
        <v>0</v>
      </c>
      <c r="X331" s="639">
        <f t="shared" si="504"/>
        <v>0</v>
      </c>
      <c r="Y331" s="639">
        <f t="shared" si="504"/>
        <v>0</v>
      </c>
      <c r="Z331" s="639">
        <f t="shared" si="504"/>
        <v>0</v>
      </c>
      <c r="AA331" s="639">
        <f t="shared" si="450"/>
        <v>5199.6251999999995</v>
      </c>
      <c r="AB331" s="639">
        <f t="shared" ref="AB331:AU331" si="505">$E331*AB619</f>
        <v>2892.3437159523214</v>
      </c>
      <c r="AC331" s="639">
        <f t="shared" si="505"/>
        <v>356.04839056555932</v>
      </c>
      <c r="AD331" s="639">
        <f t="shared" si="505"/>
        <v>41.319195942176016</v>
      </c>
      <c r="AE331" s="639">
        <f t="shared" si="505"/>
        <v>0</v>
      </c>
      <c r="AF331" s="639">
        <f t="shared" si="505"/>
        <v>0</v>
      </c>
      <c r="AG331" s="639">
        <f t="shared" si="505"/>
        <v>0</v>
      </c>
      <c r="AH331" s="639">
        <f t="shared" si="505"/>
        <v>171.43070656860263</v>
      </c>
      <c r="AI331" s="639">
        <f t="shared" si="505"/>
        <v>0</v>
      </c>
      <c r="AJ331" s="639">
        <f t="shared" si="505"/>
        <v>5.2747909713416199</v>
      </c>
      <c r="AK331" s="639">
        <f t="shared" si="505"/>
        <v>0</v>
      </c>
      <c r="AL331" s="639">
        <f t="shared" si="505"/>
        <v>0</v>
      </c>
      <c r="AM331" s="639">
        <f t="shared" si="505"/>
        <v>0</v>
      </c>
      <c r="AN331" s="639">
        <f t="shared" si="505"/>
        <v>0</v>
      </c>
      <c r="AO331" s="639">
        <f t="shared" si="505"/>
        <v>0</v>
      </c>
      <c r="AP331" s="639">
        <f t="shared" si="505"/>
        <v>0</v>
      </c>
      <c r="AQ331" s="639">
        <f t="shared" si="505"/>
        <v>0</v>
      </c>
      <c r="AR331" s="639">
        <f t="shared" si="505"/>
        <v>0</v>
      </c>
      <c r="AS331" s="639">
        <f t="shared" si="505"/>
        <v>0</v>
      </c>
      <c r="AT331" s="639">
        <f t="shared" si="505"/>
        <v>0</v>
      </c>
      <c r="AU331" s="639">
        <f t="shared" si="505"/>
        <v>0</v>
      </c>
      <c r="AV331" s="639">
        <f t="shared" si="452"/>
        <v>3466.4168000000009</v>
      </c>
      <c r="AW331" s="639"/>
      <c r="AX331" s="639"/>
      <c r="AY331" s="639"/>
      <c r="AZ331" s="639"/>
      <c r="BA331" s="639"/>
      <c r="BB331" s="639"/>
      <c r="BC331" s="639"/>
      <c r="BD331" s="639"/>
      <c r="BE331" s="639"/>
      <c r="BF331" s="639"/>
      <c r="BG331" s="639"/>
      <c r="BH331" s="639"/>
      <c r="BI331" s="639"/>
      <c r="BJ331" s="639"/>
      <c r="BK331" s="639"/>
      <c r="BL331" s="639"/>
      <c r="BM331" s="639"/>
      <c r="BN331" s="639"/>
      <c r="BO331" s="639"/>
      <c r="BP331" s="639"/>
      <c r="BQ331" s="639"/>
    </row>
    <row r="332" spans="1:69" s="351" customFormat="1" ht="25.5">
      <c r="A332" s="1281" t="s">
        <v>836</v>
      </c>
      <c r="B332" s="375" t="s">
        <v>394</v>
      </c>
      <c r="C332" s="1258">
        <f>'I4 BO ASSETS'!L45</f>
        <v>7411.9579999999996</v>
      </c>
      <c r="D332" s="639">
        <f t="shared" si="489"/>
        <v>4447.1747999999998</v>
      </c>
      <c r="E332" s="639">
        <f t="shared" si="489"/>
        <v>2964.7831999999999</v>
      </c>
      <c r="F332" s="639">
        <f t="shared" si="448"/>
        <v>7411.9579999999996</v>
      </c>
      <c r="G332" s="639">
        <f t="shared" ref="G332:Z332" si="506">$D332*G620</f>
        <v>2906.9560212907045</v>
      </c>
      <c r="H332" s="639">
        <f t="shared" si="506"/>
        <v>1527.6952362666996</v>
      </c>
      <c r="I332" s="639">
        <f t="shared" si="506"/>
        <v>0</v>
      </c>
      <c r="J332" s="639">
        <f t="shared" si="506"/>
        <v>0</v>
      </c>
      <c r="K332" s="639">
        <f t="shared" si="506"/>
        <v>0</v>
      </c>
      <c r="L332" s="639">
        <f t="shared" si="506"/>
        <v>0</v>
      </c>
      <c r="M332" s="639">
        <f t="shared" si="506"/>
        <v>3.0473297937241934</v>
      </c>
      <c r="N332" s="639">
        <f t="shared" si="506"/>
        <v>0</v>
      </c>
      <c r="O332" s="639">
        <f t="shared" si="506"/>
        <v>9.4762126488713623</v>
      </c>
      <c r="P332" s="639">
        <f t="shared" si="506"/>
        <v>0</v>
      </c>
      <c r="Q332" s="639">
        <f t="shared" si="506"/>
        <v>0</v>
      </c>
      <c r="R332" s="639">
        <f t="shared" si="506"/>
        <v>0</v>
      </c>
      <c r="S332" s="639">
        <f t="shared" si="506"/>
        <v>0</v>
      </c>
      <c r="T332" s="639">
        <f t="shared" si="506"/>
        <v>0</v>
      </c>
      <c r="U332" s="639">
        <f t="shared" si="506"/>
        <v>0</v>
      </c>
      <c r="V332" s="639">
        <f t="shared" si="506"/>
        <v>0</v>
      </c>
      <c r="W332" s="639">
        <f t="shared" si="506"/>
        <v>0</v>
      </c>
      <c r="X332" s="639">
        <f t="shared" si="506"/>
        <v>0</v>
      </c>
      <c r="Y332" s="639">
        <f t="shared" si="506"/>
        <v>0</v>
      </c>
      <c r="Z332" s="639">
        <f t="shared" si="506"/>
        <v>0</v>
      </c>
      <c r="AA332" s="639">
        <f t="shared" si="450"/>
        <v>4447.1747999999998</v>
      </c>
      <c r="AB332" s="639">
        <f t="shared" ref="AB332:AU332" si="507">$E332*AB620</f>
        <v>2503.6285236139629</v>
      </c>
      <c r="AC332" s="639">
        <f t="shared" si="507"/>
        <v>308.19743223819296</v>
      </c>
      <c r="AD332" s="639">
        <f t="shared" si="507"/>
        <v>0</v>
      </c>
      <c r="AE332" s="639">
        <f t="shared" si="507"/>
        <v>0</v>
      </c>
      <c r="AF332" s="639">
        <f t="shared" si="507"/>
        <v>0</v>
      </c>
      <c r="AG332" s="639">
        <f t="shared" si="507"/>
        <v>0</v>
      </c>
      <c r="AH332" s="639">
        <f t="shared" si="507"/>
        <v>148.39135626283365</v>
      </c>
      <c r="AI332" s="639">
        <f t="shared" si="507"/>
        <v>0</v>
      </c>
      <c r="AJ332" s="639">
        <f t="shared" si="507"/>
        <v>4.5658878850102669</v>
      </c>
      <c r="AK332" s="639">
        <f t="shared" si="507"/>
        <v>0</v>
      </c>
      <c r="AL332" s="639">
        <f t="shared" si="507"/>
        <v>0</v>
      </c>
      <c r="AM332" s="639">
        <f t="shared" si="507"/>
        <v>0</v>
      </c>
      <c r="AN332" s="639">
        <f t="shared" si="507"/>
        <v>0</v>
      </c>
      <c r="AO332" s="639">
        <f t="shared" si="507"/>
        <v>0</v>
      </c>
      <c r="AP332" s="639">
        <f t="shared" si="507"/>
        <v>0</v>
      </c>
      <c r="AQ332" s="639">
        <f t="shared" si="507"/>
        <v>0</v>
      </c>
      <c r="AR332" s="639">
        <f t="shared" si="507"/>
        <v>0</v>
      </c>
      <c r="AS332" s="639">
        <f t="shared" si="507"/>
        <v>0</v>
      </c>
      <c r="AT332" s="639">
        <f t="shared" si="507"/>
        <v>0</v>
      </c>
      <c r="AU332" s="639">
        <f t="shared" si="507"/>
        <v>0</v>
      </c>
      <c r="AV332" s="639">
        <f t="shared" si="452"/>
        <v>2964.7831999999999</v>
      </c>
      <c r="AW332" s="639"/>
      <c r="AX332" s="639"/>
      <c r="AY332" s="639"/>
      <c r="AZ332" s="639"/>
      <c r="BA332" s="639"/>
      <c r="BB332" s="639"/>
      <c r="BC332" s="639"/>
      <c r="BD332" s="639"/>
      <c r="BE332" s="639"/>
      <c r="BF332" s="639"/>
      <c r="BG332" s="639"/>
      <c r="BH332" s="639"/>
      <c r="BI332" s="639"/>
      <c r="BJ332" s="639"/>
      <c r="BK332" s="639"/>
      <c r="BL332" s="639"/>
      <c r="BM332" s="639"/>
      <c r="BN332" s="639"/>
      <c r="BO332" s="639"/>
      <c r="BP332" s="639"/>
      <c r="BQ332" s="639"/>
    </row>
    <row r="333" spans="1:69" s="351" customFormat="1" ht="12.75">
      <c r="A333" s="1281">
        <v>1840</v>
      </c>
      <c r="B333" s="375" t="s">
        <v>76</v>
      </c>
      <c r="C333" s="1258">
        <f>'I4 BO ASSETS'!L46</f>
        <v>0</v>
      </c>
      <c r="D333" s="639">
        <f t="shared" si="489"/>
        <v>0</v>
      </c>
      <c r="E333" s="639">
        <f t="shared" si="489"/>
        <v>0</v>
      </c>
      <c r="F333" s="639">
        <f t="shared" si="448"/>
        <v>0</v>
      </c>
      <c r="G333" s="639">
        <f t="shared" ref="G333:Z333" si="508">$D333*G621</f>
        <v>0</v>
      </c>
      <c r="H333" s="639">
        <f t="shared" si="508"/>
        <v>0</v>
      </c>
      <c r="I333" s="639">
        <f t="shared" si="508"/>
        <v>0</v>
      </c>
      <c r="J333" s="639">
        <f t="shared" si="508"/>
        <v>0</v>
      </c>
      <c r="K333" s="639">
        <f t="shared" si="508"/>
        <v>0</v>
      </c>
      <c r="L333" s="639">
        <f t="shared" si="508"/>
        <v>0</v>
      </c>
      <c r="M333" s="639">
        <f t="shared" si="508"/>
        <v>0</v>
      </c>
      <c r="N333" s="639">
        <f t="shared" si="508"/>
        <v>0</v>
      </c>
      <c r="O333" s="639">
        <f t="shared" si="508"/>
        <v>0</v>
      </c>
      <c r="P333" s="639">
        <f t="shared" si="508"/>
        <v>0</v>
      </c>
      <c r="Q333" s="639">
        <f t="shared" si="508"/>
        <v>0</v>
      </c>
      <c r="R333" s="639">
        <f t="shared" si="508"/>
        <v>0</v>
      </c>
      <c r="S333" s="639">
        <f t="shared" si="508"/>
        <v>0</v>
      </c>
      <c r="T333" s="639">
        <f t="shared" si="508"/>
        <v>0</v>
      </c>
      <c r="U333" s="639">
        <f t="shared" si="508"/>
        <v>0</v>
      </c>
      <c r="V333" s="639">
        <f t="shared" si="508"/>
        <v>0</v>
      </c>
      <c r="W333" s="639">
        <f t="shared" si="508"/>
        <v>0</v>
      </c>
      <c r="X333" s="639">
        <f t="shared" si="508"/>
        <v>0</v>
      </c>
      <c r="Y333" s="639">
        <f t="shared" si="508"/>
        <v>0</v>
      </c>
      <c r="Z333" s="639">
        <f t="shared" si="508"/>
        <v>0</v>
      </c>
      <c r="AA333" s="639">
        <f t="shared" si="450"/>
        <v>0</v>
      </c>
      <c r="AB333" s="639">
        <f t="shared" ref="AB333:AU333" si="509">$E333*AB621</f>
        <v>0</v>
      </c>
      <c r="AC333" s="639">
        <f t="shared" si="509"/>
        <v>0</v>
      </c>
      <c r="AD333" s="639">
        <f t="shared" si="509"/>
        <v>0</v>
      </c>
      <c r="AE333" s="639">
        <f t="shared" si="509"/>
        <v>0</v>
      </c>
      <c r="AF333" s="639">
        <f t="shared" si="509"/>
        <v>0</v>
      </c>
      <c r="AG333" s="639">
        <f t="shared" si="509"/>
        <v>0</v>
      </c>
      <c r="AH333" s="639">
        <f t="shared" si="509"/>
        <v>0</v>
      </c>
      <c r="AI333" s="639">
        <f t="shared" si="509"/>
        <v>0</v>
      </c>
      <c r="AJ333" s="639">
        <f t="shared" si="509"/>
        <v>0</v>
      </c>
      <c r="AK333" s="639">
        <f t="shared" si="509"/>
        <v>0</v>
      </c>
      <c r="AL333" s="639">
        <f t="shared" si="509"/>
        <v>0</v>
      </c>
      <c r="AM333" s="639">
        <f t="shared" si="509"/>
        <v>0</v>
      </c>
      <c r="AN333" s="639">
        <f t="shared" si="509"/>
        <v>0</v>
      </c>
      <c r="AO333" s="639">
        <f t="shared" si="509"/>
        <v>0</v>
      </c>
      <c r="AP333" s="639">
        <f t="shared" si="509"/>
        <v>0</v>
      </c>
      <c r="AQ333" s="639">
        <f t="shared" si="509"/>
        <v>0</v>
      </c>
      <c r="AR333" s="639">
        <f t="shared" si="509"/>
        <v>0</v>
      </c>
      <c r="AS333" s="639">
        <f t="shared" si="509"/>
        <v>0</v>
      </c>
      <c r="AT333" s="639">
        <f t="shared" si="509"/>
        <v>0</v>
      </c>
      <c r="AU333" s="639">
        <f t="shared" si="509"/>
        <v>0</v>
      </c>
      <c r="AV333" s="639">
        <f t="shared" si="452"/>
        <v>0</v>
      </c>
      <c r="AW333" s="639"/>
      <c r="AX333" s="639"/>
      <c r="AY333" s="639"/>
      <c r="AZ333" s="639"/>
      <c r="BA333" s="639"/>
      <c r="BB333" s="639"/>
      <c r="BC333" s="639"/>
      <c r="BD333" s="639"/>
      <c r="BE333" s="639"/>
      <c r="BF333" s="639"/>
      <c r="BG333" s="639"/>
      <c r="BH333" s="639"/>
      <c r="BI333" s="639"/>
      <c r="BJ333" s="639"/>
      <c r="BK333" s="639"/>
      <c r="BL333" s="639"/>
      <c r="BM333" s="639"/>
      <c r="BN333" s="639"/>
      <c r="BO333" s="639"/>
      <c r="BP333" s="639"/>
      <c r="BQ333" s="639"/>
    </row>
    <row r="334" spans="1:69" s="351" customFormat="1" ht="12.75">
      <c r="A334" s="1281" t="s">
        <v>837</v>
      </c>
      <c r="B334" s="375" t="s">
        <v>395</v>
      </c>
      <c r="C334" s="1258">
        <f>'I4 BO ASSETS'!L47</f>
        <v>0</v>
      </c>
      <c r="D334" s="639">
        <f t="shared" si="489"/>
        <v>0</v>
      </c>
      <c r="E334" s="639">
        <f t="shared" si="489"/>
        <v>0</v>
      </c>
      <c r="F334" s="639">
        <f t="shared" si="448"/>
        <v>0</v>
      </c>
      <c r="G334" s="639">
        <f t="shared" ref="G334:Z334" si="510">$D334*G622</f>
        <v>0</v>
      </c>
      <c r="H334" s="639">
        <f t="shared" si="510"/>
        <v>0</v>
      </c>
      <c r="I334" s="639">
        <f t="shared" si="510"/>
        <v>0</v>
      </c>
      <c r="J334" s="639">
        <f t="shared" si="510"/>
        <v>0</v>
      </c>
      <c r="K334" s="639">
        <f t="shared" si="510"/>
        <v>0</v>
      </c>
      <c r="L334" s="639">
        <f t="shared" si="510"/>
        <v>0</v>
      </c>
      <c r="M334" s="639">
        <f t="shared" si="510"/>
        <v>0</v>
      </c>
      <c r="N334" s="639">
        <f t="shared" si="510"/>
        <v>0</v>
      </c>
      <c r="O334" s="639">
        <f t="shared" si="510"/>
        <v>0</v>
      </c>
      <c r="P334" s="639">
        <f t="shared" si="510"/>
        <v>0</v>
      </c>
      <c r="Q334" s="639">
        <f t="shared" si="510"/>
        <v>0</v>
      </c>
      <c r="R334" s="639">
        <f t="shared" si="510"/>
        <v>0</v>
      </c>
      <c r="S334" s="639">
        <f t="shared" si="510"/>
        <v>0</v>
      </c>
      <c r="T334" s="639">
        <f t="shared" si="510"/>
        <v>0</v>
      </c>
      <c r="U334" s="639">
        <f t="shared" si="510"/>
        <v>0</v>
      </c>
      <c r="V334" s="639">
        <f t="shared" si="510"/>
        <v>0</v>
      </c>
      <c r="W334" s="639">
        <f t="shared" si="510"/>
        <v>0</v>
      </c>
      <c r="X334" s="639">
        <f t="shared" si="510"/>
        <v>0</v>
      </c>
      <c r="Y334" s="639">
        <f t="shared" si="510"/>
        <v>0</v>
      </c>
      <c r="Z334" s="639">
        <f t="shared" si="510"/>
        <v>0</v>
      </c>
      <c r="AA334" s="639">
        <f t="shared" si="450"/>
        <v>0</v>
      </c>
      <c r="AB334" s="639">
        <f t="shared" ref="AB334:AU334" si="511">$E334*AB622</f>
        <v>0</v>
      </c>
      <c r="AC334" s="639">
        <f t="shared" si="511"/>
        <v>0</v>
      </c>
      <c r="AD334" s="639">
        <f t="shared" si="511"/>
        <v>0</v>
      </c>
      <c r="AE334" s="639">
        <f t="shared" si="511"/>
        <v>0</v>
      </c>
      <c r="AF334" s="639">
        <f t="shared" si="511"/>
        <v>0</v>
      </c>
      <c r="AG334" s="639">
        <f t="shared" si="511"/>
        <v>0</v>
      </c>
      <c r="AH334" s="639">
        <f t="shared" si="511"/>
        <v>0</v>
      </c>
      <c r="AI334" s="639">
        <f t="shared" si="511"/>
        <v>0</v>
      </c>
      <c r="AJ334" s="639">
        <f t="shared" si="511"/>
        <v>0</v>
      </c>
      <c r="AK334" s="639">
        <f t="shared" si="511"/>
        <v>0</v>
      </c>
      <c r="AL334" s="639">
        <f t="shared" si="511"/>
        <v>0</v>
      </c>
      <c r="AM334" s="639">
        <f t="shared" si="511"/>
        <v>0</v>
      </c>
      <c r="AN334" s="639">
        <f t="shared" si="511"/>
        <v>0</v>
      </c>
      <c r="AO334" s="639">
        <f t="shared" si="511"/>
        <v>0</v>
      </c>
      <c r="AP334" s="639">
        <f t="shared" si="511"/>
        <v>0</v>
      </c>
      <c r="AQ334" s="639">
        <f t="shared" si="511"/>
        <v>0</v>
      </c>
      <c r="AR334" s="639">
        <f t="shared" si="511"/>
        <v>0</v>
      </c>
      <c r="AS334" s="639">
        <f t="shared" si="511"/>
        <v>0</v>
      </c>
      <c r="AT334" s="639">
        <f t="shared" si="511"/>
        <v>0</v>
      </c>
      <c r="AU334" s="639">
        <f t="shared" si="511"/>
        <v>0</v>
      </c>
      <c r="AV334" s="639">
        <f t="shared" si="452"/>
        <v>0</v>
      </c>
      <c r="AW334" s="639"/>
      <c r="AX334" s="639"/>
      <c r="AY334" s="639"/>
      <c r="AZ334" s="639"/>
      <c r="BA334" s="639"/>
      <c r="BB334" s="639"/>
      <c r="BC334" s="639"/>
      <c r="BD334" s="639"/>
      <c r="BE334" s="639"/>
      <c r="BF334" s="639"/>
      <c r="BG334" s="639"/>
      <c r="BH334" s="639"/>
      <c r="BI334" s="639"/>
      <c r="BJ334" s="639"/>
      <c r="BK334" s="639"/>
      <c r="BL334" s="639"/>
      <c r="BM334" s="639"/>
      <c r="BN334" s="639"/>
      <c r="BO334" s="639"/>
      <c r="BP334" s="639"/>
      <c r="BQ334" s="639"/>
    </row>
    <row r="335" spans="1:69" s="351" customFormat="1" ht="12.75">
      <c r="A335" s="1281" t="s">
        <v>838</v>
      </c>
      <c r="B335" s="375" t="s">
        <v>396</v>
      </c>
      <c r="C335" s="1258">
        <f>'I4 BO ASSETS'!L48</f>
        <v>280</v>
      </c>
      <c r="D335" s="639">
        <f t="shared" si="489"/>
        <v>168</v>
      </c>
      <c r="E335" s="639">
        <f t="shared" si="489"/>
        <v>112</v>
      </c>
      <c r="F335" s="639">
        <f t="shared" si="448"/>
        <v>280</v>
      </c>
      <c r="G335" s="639">
        <f t="shared" ref="G335:Z335" si="512">$D335*G623</f>
        <v>81.196348196161878</v>
      </c>
      <c r="H335" s="639">
        <f t="shared" si="512"/>
        <v>42.671190562577834</v>
      </c>
      <c r="I335" s="639">
        <f t="shared" si="512"/>
        <v>43.782656873608744</v>
      </c>
      <c r="J335" s="639">
        <f t="shared" si="512"/>
        <v>0</v>
      </c>
      <c r="K335" s="639">
        <f t="shared" si="512"/>
        <v>0</v>
      </c>
      <c r="L335" s="639">
        <f t="shared" si="512"/>
        <v>0</v>
      </c>
      <c r="M335" s="639">
        <f t="shared" si="512"/>
        <v>8.511723231709109E-2</v>
      </c>
      <c r="N335" s="639">
        <f t="shared" si="512"/>
        <v>0</v>
      </c>
      <c r="O335" s="639">
        <f t="shared" si="512"/>
        <v>0.26468713533443816</v>
      </c>
      <c r="P335" s="639">
        <f t="shared" si="512"/>
        <v>0</v>
      </c>
      <c r="Q335" s="639">
        <f t="shared" si="512"/>
        <v>0</v>
      </c>
      <c r="R335" s="639">
        <f t="shared" si="512"/>
        <v>0</v>
      </c>
      <c r="S335" s="639">
        <f t="shared" si="512"/>
        <v>0</v>
      </c>
      <c r="T335" s="639">
        <f t="shared" si="512"/>
        <v>0</v>
      </c>
      <c r="U335" s="639">
        <f t="shared" si="512"/>
        <v>0</v>
      </c>
      <c r="V335" s="639">
        <f t="shared" si="512"/>
        <v>0</v>
      </c>
      <c r="W335" s="639">
        <f t="shared" si="512"/>
        <v>0</v>
      </c>
      <c r="X335" s="639">
        <f t="shared" si="512"/>
        <v>0</v>
      </c>
      <c r="Y335" s="639">
        <f t="shared" si="512"/>
        <v>0</v>
      </c>
      <c r="Z335" s="639">
        <f t="shared" si="512"/>
        <v>0</v>
      </c>
      <c r="AA335" s="639">
        <f t="shared" si="450"/>
        <v>168</v>
      </c>
      <c r="AB335" s="639">
        <f t="shared" ref="AB335:AU335" si="513">$E335*AB623</f>
        <v>93.451686533096634</v>
      </c>
      <c r="AC335" s="639">
        <f t="shared" si="513"/>
        <v>11.503931016992139</v>
      </c>
      <c r="AD335" s="639">
        <f t="shared" si="513"/>
        <v>1.3350240933299518</v>
      </c>
      <c r="AE335" s="639">
        <f t="shared" si="513"/>
        <v>0</v>
      </c>
      <c r="AF335" s="639">
        <f t="shared" si="513"/>
        <v>0</v>
      </c>
      <c r="AG335" s="639">
        <f t="shared" si="513"/>
        <v>0</v>
      </c>
      <c r="AH335" s="639">
        <f t="shared" si="513"/>
        <v>5.5389297489221399</v>
      </c>
      <c r="AI335" s="639">
        <f t="shared" si="513"/>
        <v>0</v>
      </c>
      <c r="AJ335" s="639">
        <f t="shared" si="513"/>
        <v>0.17042860765914281</v>
      </c>
      <c r="AK335" s="639">
        <f t="shared" si="513"/>
        <v>0</v>
      </c>
      <c r="AL335" s="639">
        <f t="shared" si="513"/>
        <v>0</v>
      </c>
      <c r="AM335" s="639">
        <f t="shared" si="513"/>
        <v>0</v>
      </c>
      <c r="AN335" s="639">
        <f t="shared" si="513"/>
        <v>0</v>
      </c>
      <c r="AO335" s="639">
        <f t="shared" si="513"/>
        <v>0</v>
      </c>
      <c r="AP335" s="639">
        <f t="shared" si="513"/>
        <v>0</v>
      </c>
      <c r="AQ335" s="639">
        <f t="shared" si="513"/>
        <v>0</v>
      </c>
      <c r="AR335" s="639">
        <f t="shared" si="513"/>
        <v>0</v>
      </c>
      <c r="AS335" s="639">
        <f t="shared" si="513"/>
        <v>0</v>
      </c>
      <c r="AT335" s="639">
        <f t="shared" si="513"/>
        <v>0</v>
      </c>
      <c r="AU335" s="639">
        <f t="shared" si="513"/>
        <v>0</v>
      </c>
      <c r="AV335" s="639">
        <f t="shared" si="452"/>
        <v>112.00000000000001</v>
      </c>
      <c r="AW335" s="639"/>
      <c r="AX335" s="639"/>
      <c r="AY335" s="639"/>
      <c r="AZ335" s="639"/>
      <c r="BA335" s="639"/>
      <c r="BB335" s="639"/>
      <c r="BC335" s="639"/>
      <c r="BD335" s="639"/>
      <c r="BE335" s="639"/>
      <c r="BF335" s="639"/>
      <c r="BG335" s="639"/>
      <c r="BH335" s="639"/>
      <c r="BI335" s="639"/>
      <c r="BJ335" s="639"/>
      <c r="BK335" s="639"/>
      <c r="BL335" s="639"/>
      <c r="BM335" s="639"/>
      <c r="BN335" s="639"/>
      <c r="BO335" s="639"/>
      <c r="BP335" s="639"/>
      <c r="BQ335" s="639"/>
    </row>
    <row r="336" spans="1:69" s="351" customFormat="1" ht="12.75">
      <c r="A336" s="1281" t="s">
        <v>839</v>
      </c>
      <c r="B336" s="375" t="s">
        <v>397</v>
      </c>
      <c r="C336" s="1258">
        <f>'I4 BO ASSETS'!L49</f>
        <v>0</v>
      </c>
      <c r="D336" s="639">
        <f t="shared" si="489"/>
        <v>0</v>
      </c>
      <c r="E336" s="639">
        <f t="shared" si="489"/>
        <v>0</v>
      </c>
      <c r="F336" s="639">
        <f t="shared" si="448"/>
        <v>0</v>
      </c>
      <c r="G336" s="639">
        <f t="shared" ref="G336:Z336" si="514">$D336*G624</f>
        <v>0</v>
      </c>
      <c r="H336" s="639">
        <f t="shared" si="514"/>
        <v>0</v>
      </c>
      <c r="I336" s="639">
        <f t="shared" si="514"/>
        <v>0</v>
      </c>
      <c r="J336" s="639">
        <f t="shared" si="514"/>
        <v>0</v>
      </c>
      <c r="K336" s="639">
        <f t="shared" si="514"/>
        <v>0</v>
      </c>
      <c r="L336" s="639">
        <f t="shared" si="514"/>
        <v>0</v>
      </c>
      <c r="M336" s="639">
        <f t="shared" si="514"/>
        <v>0</v>
      </c>
      <c r="N336" s="639">
        <f t="shared" si="514"/>
        <v>0</v>
      </c>
      <c r="O336" s="639">
        <f t="shared" si="514"/>
        <v>0</v>
      </c>
      <c r="P336" s="639">
        <f t="shared" si="514"/>
        <v>0</v>
      </c>
      <c r="Q336" s="639">
        <f t="shared" si="514"/>
        <v>0</v>
      </c>
      <c r="R336" s="639">
        <f t="shared" si="514"/>
        <v>0</v>
      </c>
      <c r="S336" s="639">
        <f t="shared" si="514"/>
        <v>0</v>
      </c>
      <c r="T336" s="639">
        <f t="shared" si="514"/>
        <v>0</v>
      </c>
      <c r="U336" s="639">
        <f t="shared" si="514"/>
        <v>0</v>
      </c>
      <c r="V336" s="639">
        <f t="shared" si="514"/>
        <v>0</v>
      </c>
      <c r="W336" s="639">
        <f t="shared" si="514"/>
        <v>0</v>
      </c>
      <c r="X336" s="639">
        <f t="shared" si="514"/>
        <v>0</v>
      </c>
      <c r="Y336" s="639">
        <f t="shared" si="514"/>
        <v>0</v>
      </c>
      <c r="Z336" s="639">
        <f t="shared" si="514"/>
        <v>0</v>
      </c>
      <c r="AA336" s="639">
        <f t="shared" si="450"/>
        <v>0</v>
      </c>
      <c r="AB336" s="639">
        <f t="shared" ref="AB336:AU336" si="515">$E336*AB624</f>
        <v>0</v>
      </c>
      <c r="AC336" s="639">
        <f t="shared" si="515"/>
        <v>0</v>
      </c>
      <c r="AD336" s="639">
        <f t="shared" si="515"/>
        <v>0</v>
      </c>
      <c r="AE336" s="639">
        <f t="shared" si="515"/>
        <v>0</v>
      </c>
      <c r="AF336" s="639">
        <f t="shared" si="515"/>
        <v>0</v>
      </c>
      <c r="AG336" s="639">
        <f t="shared" si="515"/>
        <v>0</v>
      </c>
      <c r="AH336" s="639">
        <f t="shared" si="515"/>
        <v>0</v>
      </c>
      <c r="AI336" s="639">
        <f t="shared" si="515"/>
        <v>0</v>
      </c>
      <c r="AJ336" s="639">
        <f t="shared" si="515"/>
        <v>0</v>
      </c>
      <c r="AK336" s="639">
        <f t="shared" si="515"/>
        <v>0</v>
      </c>
      <c r="AL336" s="639">
        <f t="shared" si="515"/>
        <v>0</v>
      </c>
      <c r="AM336" s="639">
        <f t="shared" si="515"/>
        <v>0</v>
      </c>
      <c r="AN336" s="639">
        <f t="shared" si="515"/>
        <v>0</v>
      </c>
      <c r="AO336" s="639">
        <f t="shared" si="515"/>
        <v>0</v>
      </c>
      <c r="AP336" s="639">
        <f t="shared" si="515"/>
        <v>0</v>
      </c>
      <c r="AQ336" s="639">
        <f t="shared" si="515"/>
        <v>0</v>
      </c>
      <c r="AR336" s="639">
        <f t="shared" si="515"/>
        <v>0</v>
      </c>
      <c r="AS336" s="639">
        <f t="shared" si="515"/>
        <v>0</v>
      </c>
      <c r="AT336" s="639">
        <f t="shared" si="515"/>
        <v>0</v>
      </c>
      <c r="AU336" s="639">
        <f t="shared" si="515"/>
        <v>0</v>
      </c>
      <c r="AV336" s="639">
        <f t="shared" si="452"/>
        <v>0</v>
      </c>
      <c r="AW336" s="639"/>
      <c r="AX336" s="639"/>
      <c r="AY336" s="639"/>
      <c r="AZ336" s="639"/>
      <c r="BA336" s="639"/>
      <c r="BB336" s="639"/>
      <c r="BC336" s="639"/>
      <c r="BD336" s="639"/>
      <c r="BE336" s="639"/>
      <c r="BF336" s="639"/>
      <c r="BG336" s="639"/>
      <c r="BH336" s="639"/>
      <c r="BI336" s="639"/>
      <c r="BJ336" s="639"/>
      <c r="BK336" s="639"/>
      <c r="BL336" s="639"/>
      <c r="BM336" s="639"/>
      <c r="BN336" s="639"/>
      <c r="BO336" s="639"/>
      <c r="BP336" s="639"/>
      <c r="BQ336" s="639"/>
    </row>
    <row r="337" spans="1:69" s="351" customFormat="1" ht="12.75">
      <c r="A337" s="1281">
        <v>1845</v>
      </c>
      <c r="B337" s="375" t="s">
        <v>84</v>
      </c>
      <c r="C337" s="1258">
        <f>'I4 BO ASSETS'!L50</f>
        <v>0</v>
      </c>
      <c r="D337" s="639">
        <f t="shared" si="489"/>
        <v>0</v>
      </c>
      <c r="E337" s="639">
        <f t="shared" si="489"/>
        <v>0</v>
      </c>
      <c r="F337" s="639">
        <f t="shared" si="448"/>
        <v>0</v>
      </c>
      <c r="G337" s="639">
        <f t="shared" ref="G337:Z337" si="516">$D337*G625</f>
        <v>0</v>
      </c>
      <c r="H337" s="639">
        <f t="shared" si="516"/>
        <v>0</v>
      </c>
      <c r="I337" s="639">
        <f t="shared" si="516"/>
        <v>0</v>
      </c>
      <c r="J337" s="639">
        <f t="shared" si="516"/>
        <v>0</v>
      </c>
      <c r="K337" s="639">
        <f t="shared" si="516"/>
        <v>0</v>
      </c>
      <c r="L337" s="639">
        <f t="shared" si="516"/>
        <v>0</v>
      </c>
      <c r="M337" s="639">
        <f t="shared" si="516"/>
        <v>0</v>
      </c>
      <c r="N337" s="639">
        <f t="shared" si="516"/>
        <v>0</v>
      </c>
      <c r="O337" s="639">
        <f t="shared" si="516"/>
        <v>0</v>
      </c>
      <c r="P337" s="639">
        <f t="shared" si="516"/>
        <v>0</v>
      </c>
      <c r="Q337" s="639">
        <f t="shared" si="516"/>
        <v>0</v>
      </c>
      <c r="R337" s="639">
        <f t="shared" si="516"/>
        <v>0</v>
      </c>
      <c r="S337" s="639">
        <f t="shared" si="516"/>
        <v>0</v>
      </c>
      <c r="T337" s="639">
        <f t="shared" si="516"/>
        <v>0</v>
      </c>
      <c r="U337" s="639">
        <f t="shared" si="516"/>
        <v>0</v>
      </c>
      <c r="V337" s="639">
        <f t="shared" si="516"/>
        <v>0</v>
      </c>
      <c r="W337" s="639">
        <f t="shared" si="516"/>
        <v>0</v>
      </c>
      <c r="X337" s="639">
        <f t="shared" si="516"/>
        <v>0</v>
      </c>
      <c r="Y337" s="639">
        <f t="shared" si="516"/>
        <v>0</v>
      </c>
      <c r="Z337" s="639">
        <f t="shared" si="516"/>
        <v>0</v>
      </c>
      <c r="AA337" s="639">
        <f t="shared" si="450"/>
        <v>0</v>
      </c>
      <c r="AB337" s="639">
        <f t="shared" ref="AB337:AU337" si="517">$E337*AB625</f>
        <v>0</v>
      </c>
      <c r="AC337" s="639">
        <f t="shared" si="517"/>
        <v>0</v>
      </c>
      <c r="AD337" s="639">
        <f t="shared" si="517"/>
        <v>0</v>
      </c>
      <c r="AE337" s="639">
        <f t="shared" si="517"/>
        <v>0</v>
      </c>
      <c r="AF337" s="639">
        <f t="shared" si="517"/>
        <v>0</v>
      </c>
      <c r="AG337" s="639">
        <f t="shared" si="517"/>
        <v>0</v>
      </c>
      <c r="AH337" s="639">
        <f t="shared" si="517"/>
        <v>0</v>
      </c>
      <c r="AI337" s="639">
        <f t="shared" si="517"/>
        <v>0</v>
      </c>
      <c r="AJ337" s="639">
        <f t="shared" si="517"/>
        <v>0</v>
      </c>
      <c r="AK337" s="639">
        <f t="shared" si="517"/>
        <v>0</v>
      </c>
      <c r="AL337" s="639">
        <f t="shared" si="517"/>
        <v>0</v>
      </c>
      <c r="AM337" s="639">
        <f t="shared" si="517"/>
        <v>0</v>
      </c>
      <c r="AN337" s="639">
        <f t="shared" si="517"/>
        <v>0</v>
      </c>
      <c r="AO337" s="639">
        <f t="shared" si="517"/>
        <v>0</v>
      </c>
      <c r="AP337" s="639">
        <f t="shared" si="517"/>
        <v>0</v>
      </c>
      <c r="AQ337" s="639">
        <f t="shared" si="517"/>
        <v>0</v>
      </c>
      <c r="AR337" s="639">
        <f t="shared" si="517"/>
        <v>0</v>
      </c>
      <c r="AS337" s="639">
        <f t="shared" si="517"/>
        <v>0</v>
      </c>
      <c r="AT337" s="639">
        <f t="shared" si="517"/>
        <v>0</v>
      </c>
      <c r="AU337" s="639">
        <f t="shared" si="517"/>
        <v>0</v>
      </c>
      <c r="AV337" s="639">
        <f t="shared" si="452"/>
        <v>0</v>
      </c>
      <c r="AW337" s="639"/>
      <c r="AX337" s="639"/>
      <c r="AY337" s="639"/>
      <c r="AZ337" s="639"/>
      <c r="BA337" s="639"/>
      <c r="BB337" s="639"/>
      <c r="BC337" s="639"/>
      <c r="BD337" s="639"/>
      <c r="BE337" s="639"/>
      <c r="BF337" s="639"/>
      <c r="BG337" s="639"/>
      <c r="BH337" s="639"/>
      <c r="BI337" s="639"/>
      <c r="BJ337" s="639"/>
      <c r="BK337" s="639"/>
      <c r="BL337" s="639"/>
      <c r="BM337" s="639"/>
      <c r="BN337" s="639"/>
      <c r="BO337" s="639"/>
      <c r="BP337" s="639"/>
      <c r="BQ337" s="639"/>
    </row>
    <row r="338" spans="1:69" s="351" customFormat="1" ht="25.5">
      <c r="A338" s="1281" t="s">
        <v>840</v>
      </c>
      <c r="B338" s="375" t="s">
        <v>398</v>
      </c>
      <c r="C338" s="1258">
        <f>'I4 BO ASSETS'!L51</f>
        <v>0</v>
      </c>
      <c r="D338" s="639">
        <f t="shared" si="489"/>
        <v>0</v>
      </c>
      <c r="E338" s="639">
        <f t="shared" si="489"/>
        <v>0</v>
      </c>
      <c r="F338" s="639">
        <f t="shared" si="448"/>
        <v>0</v>
      </c>
      <c r="G338" s="639">
        <f t="shared" ref="G338:Z338" si="518">$D338*G626</f>
        <v>0</v>
      </c>
      <c r="H338" s="639">
        <f t="shared" si="518"/>
        <v>0</v>
      </c>
      <c r="I338" s="639">
        <f t="shared" si="518"/>
        <v>0</v>
      </c>
      <c r="J338" s="639">
        <f t="shared" si="518"/>
        <v>0</v>
      </c>
      <c r="K338" s="639">
        <f t="shared" si="518"/>
        <v>0</v>
      </c>
      <c r="L338" s="639">
        <f t="shared" si="518"/>
        <v>0</v>
      </c>
      <c r="M338" s="639">
        <f t="shared" si="518"/>
        <v>0</v>
      </c>
      <c r="N338" s="639">
        <f t="shared" si="518"/>
        <v>0</v>
      </c>
      <c r="O338" s="639">
        <f t="shared" si="518"/>
        <v>0</v>
      </c>
      <c r="P338" s="639">
        <f t="shared" si="518"/>
        <v>0</v>
      </c>
      <c r="Q338" s="639">
        <f t="shared" si="518"/>
        <v>0</v>
      </c>
      <c r="R338" s="639">
        <f t="shared" si="518"/>
        <v>0</v>
      </c>
      <c r="S338" s="639">
        <f t="shared" si="518"/>
        <v>0</v>
      </c>
      <c r="T338" s="639">
        <f t="shared" si="518"/>
        <v>0</v>
      </c>
      <c r="U338" s="639">
        <f t="shared" si="518"/>
        <v>0</v>
      </c>
      <c r="V338" s="639">
        <f t="shared" si="518"/>
        <v>0</v>
      </c>
      <c r="W338" s="639">
        <f t="shared" si="518"/>
        <v>0</v>
      </c>
      <c r="X338" s="639">
        <f t="shared" si="518"/>
        <v>0</v>
      </c>
      <c r="Y338" s="639">
        <f t="shared" si="518"/>
        <v>0</v>
      </c>
      <c r="Z338" s="639">
        <f t="shared" si="518"/>
        <v>0</v>
      </c>
      <c r="AA338" s="639">
        <f t="shared" si="450"/>
        <v>0</v>
      </c>
      <c r="AB338" s="639">
        <f t="shared" ref="AB338:AU338" si="519">$E338*AB626</f>
        <v>0</v>
      </c>
      <c r="AC338" s="639">
        <f t="shared" si="519"/>
        <v>0</v>
      </c>
      <c r="AD338" s="639">
        <f t="shared" si="519"/>
        <v>0</v>
      </c>
      <c r="AE338" s="639">
        <f t="shared" si="519"/>
        <v>0</v>
      </c>
      <c r="AF338" s="639">
        <f t="shared" si="519"/>
        <v>0</v>
      </c>
      <c r="AG338" s="639">
        <f t="shared" si="519"/>
        <v>0</v>
      </c>
      <c r="AH338" s="639">
        <f t="shared" si="519"/>
        <v>0</v>
      </c>
      <c r="AI338" s="639">
        <f t="shared" si="519"/>
        <v>0</v>
      </c>
      <c r="AJ338" s="639">
        <f t="shared" si="519"/>
        <v>0</v>
      </c>
      <c r="AK338" s="639">
        <f t="shared" si="519"/>
        <v>0</v>
      </c>
      <c r="AL338" s="639">
        <f t="shared" si="519"/>
        <v>0</v>
      </c>
      <c r="AM338" s="639">
        <f t="shared" si="519"/>
        <v>0</v>
      </c>
      <c r="AN338" s="639">
        <f t="shared" si="519"/>
        <v>0</v>
      </c>
      <c r="AO338" s="639">
        <f t="shared" si="519"/>
        <v>0</v>
      </c>
      <c r="AP338" s="639">
        <f t="shared" si="519"/>
        <v>0</v>
      </c>
      <c r="AQ338" s="639">
        <f t="shared" si="519"/>
        <v>0</v>
      </c>
      <c r="AR338" s="639">
        <f t="shared" si="519"/>
        <v>0</v>
      </c>
      <c r="AS338" s="639">
        <f t="shared" si="519"/>
        <v>0</v>
      </c>
      <c r="AT338" s="639">
        <f t="shared" si="519"/>
        <v>0</v>
      </c>
      <c r="AU338" s="639">
        <f t="shared" si="519"/>
        <v>0</v>
      </c>
      <c r="AV338" s="639">
        <f t="shared" si="452"/>
        <v>0</v>
      </c>
      <c r="AW338" s="639"/>
      <c r="AX338" s="639"/>
      <c r="AY338" s="639"/>
      <c r="AZ338" s="639"/>
      <c r="BA338" s="639"/>
      <c r="BB338" s="639"/>
      <c r="BC338" s="639"/>
      <c r="BD338" s="639"/>
      <c r="BE338" s="639"/>
      <c r="BF338" s="639"/>
      <c r="BG338" s="639"/>
      <c r="BH338" s="639"/>
      <c r="BI338" s="639"/>
      <c r="BJ338" s="639"/>
      <c r="BK338" s="639"/>
      <c r="BL338" s="639"/>
      <c r="BM338" s="639"/>
      <c r="BN338" s="639"/>
      <c r="BO338" s="639"/>
      <c r="BP338" s="639"/>
      <c r="BQ338" s="639"/>
    </row>
    <row r="339" spans="1:69" s="351" customFormat="1" ht="25.5">
      <c r="A339" s="1281" t="s">
        <v>841</v>
      </c>
      <c r="B339" s="375" t="s">
        <v>399</v>
      </c>
      <c r="C339" s="1258">
        <f>'I4 BO ASSETS'!L52</f>
        <v>5565.9040000000005</v>
      </c>
      <c r="D339" s="639">
        <f t="shared" si="489"/>
        <v>3339.5424000000003</v>
      </c>
      <c r="E339" s="639">
        <f t="shared" si="489"/>
        <v>2226.3616000000002</v>
      </c>
      <c r="F339" s="639">
        <f t="shared" si="448"/>
        <v>5565.9040000000005</v>
      </c>
      <c r="G339" s="639">
        <f t="shared" ref="G339:Z339" si="520">$D339*G627</f>
        <v>1614.0395686086079</v>
      </c>
      <c r="H339" s="639">
        <f t="shared" si="520"/>
        <v>848.22767941790801</v>
      </c>
      <c r="I339" s="639">
        <f t="shared" si="520"/>
        <v>870.321660798023</v>
      </c>
      <c r="J339" s="639">
        <f t="shared" si="520"/>
        <v>0</v>
      </c>
      <c r="K339" s="639">
        <f t="shared" si="520"/>
        <v>0</v>
      </c>
      <c r="L339" s="639">
        <f t="shared" si="520"/>
        <v>0</v>
      </c>
      <c r="M339" s="639">
        <f t="shared" si="520"/>
        <v>1.6919797993665238</v>
      </c>
      <c r="N339" s="639">
        <f t="shared" si="520"/>
        <v>0</v>
      </c>
      <c r="O339" s="639">
        <f t="shared" si="520"/>
        <v>5.2615113760946102</v>
      </c>
      <c r="P339" s="639">
        <f t="shared" si="520"/>
        <v>0</v>
      </c>
      <c r="Q339" s="639">
        <f t="shared" si="520"/>
        <v>0</v>
      </c>
      <c r="R339" s="639">
        <f t="shared" si="520"/>
        <v>0</v>
      </c>
      <c r="S339" s="639">
        <f t="shared" si="520"/>
        <v>0</v>
      </c>
      <c r="T339" s="639">
        <f t="shared" si="520"/>
        <v>0</v>
      </c>
      <c r="U339" s="639">
        <f t="shared" si="520"/>
        <v>0</v>
      </c>
      <c r="V339" s="639">
        <f t="shared" si="520"/>
        <v>0</v>
      </c>
      <c r="W339" s="639">
        <f t="shared" si="520"/>
        <v>0</v>
      </c>
      <c r="X339" s="639">
        <f t="shared" si="520"/>
        <v>0</v>
      </c>
      <c r="Y339" s="639">
        <f t="shared" si="520"/>
        <v>0</v>
      </c>
      <c r="Z339" s="639">
        <f t="shared" si="520"/>
        <v>0</v>
      </c>
      <c r="AA339" s="639">
        <f t="shared" si="450"/>
        <v>3339.5423999999998</v>
      </c>
      <c r="AB339" s="639">
        <f t="shared" ref="AB339:AU339" si="521">$E339*AB627</f>
        <v>1857.6539852903884</v>
      </c>
      <c r="AC339" s="639">
        <f t="shared" si="521"/>
        <v>228.6777702257165</v>
      </c>
      <c r="AD339" s="639">
        <f t="shared" si="521"/>
        <v>26.537914075576971</v>
      </c>
      <c r="AE339" s="639">
        <f t="shared" si="521"/>
        <v>0</v>
      </c>
      <c r="AF339" s="639">
        <f t="shared" si="521"/>
        <v>0</v>
      </c>
      <c r="AG339" s="639">
        <f t="shared" si="521"/>
        <v>0</v>
      </c>
      <c r="AH339" s="639">
        <f t="shared" si="521"/>
        <v>110.10411159015977</v>
      </c>
      <c r="AI339" s="639">
        <f t="shared" si="521"/>
        <v>0</v>
      </c>
      <c r="AJ339" s="639">
        <f t="shared" si="521"/>
        <v>3.3878188181587627</v>
      </c>
      <c r="AK339" s="639">
        <f t="shared" si="521"/>
        <v>0</v>
      </c>
      <c r="AL339" s="639">
        <f t="shared" si="521"/>
        <v>0</v>
      </c>
      <c r="AM339" s="639">
        <f t="shared" si="521"/>
        <v>0</v>
      </c>
      <c r="AN339" s="639">
        <f t="shared" si="521"/>
        <v>0</v>
      </c>
      <c r="AO339" s="639">
        <f t="shared" si="521"/>
        <v>0</v>
      </c>
      <c r="AP339" s="639">
        <f t="shared" si="521"/>
        <v>0</v>
      </c>
      <c r="AQ339" s="639">
        <f t="shared" si="521"/>
        <v>0</v>
      </c>
      <c r="AR339" s="639">
        <f t="shared" si="521"/>
        <v>0</v>
      </c>
      <c r="AS339" s="639">
        <f t="shared" si="521"/>
        <v>0</v>
      </c>
      <c r="AT339" s="639">
        <f t="shared" si="521"/>
        <v>0</v>
      </c>
      <c r="AU339" s="639">
        <f t="shared" si="521"/>
        <v>0</v>
      </c>
      <c r="AV339" s="639">
        <f t="shared" si="452"/>
        <v>2226.3616000000006</v>
      </c>
      <c r="AW339" s="639"/>
      <c r="AX339" s="639"/>
      <c r="AY339" s="639"/>
      <c r="AZ339" s="639"/>
      <c r="BA339" s="639"/>
      <c r="BB339" s="639"/>
      <c r="BC339" s="639"/>
      <c r="BD339" s="639"/>
      <c r="BE339" s="639"/>
      <c r="BF339" s="639"/>
      <c r="BG339" s="639"/>
      <c r="BH339" s="639"/>
      <c r="BI339" s="639"/>
      <c r="BJ339" s="639"/>
      <c r="BK339" s="639"/>
      <c r="BL339" s="639"/>
      <c r="BM339" s="639"/>
      <c r="BN339" s="639"/>
      <c r="BO339" s="639"/>
      <c r="BP339" s="639"/>
      <c r="BQ339" s="639"/>
    </row>
    <row r="340" spans="1:69" s="351" customFormat="1" ht="25.5">
      <c r="A340" s="1281" t="s">
        <v>842</v>
      </c>
      <c r="B340" s="375" t="s">
        <v>636</v>
      </c>
      <c r="C340" s="1258">
        <f>'I4 BO ASSETS'!L53</f>
        <v>406.09599999999972</v>
      </c>
      <c r="D340" s="639">
        <f t="shared" si="489"/>
        <v>243.65759999999983</v>
      </c>
      <c r="E340" s="639">
        <f t="shared" si="489"/>
        <v>162.43839999999989</v>
      </c>
      <c r="F340" s="639">
        <f t="shared" si="448"/>
        <v>406.09599999999972</v>
      </c>
      <c r="G340" s="639">
        <f t="shared" ref="G340:Z340" si="522">$D340*G628</f>
        <v>159.27008928303007</v>
      </c>
      <c r="H340" s="639">
        <f t="shared" si="522"/>
        <v>83.701354576882551</v>
      </c>
      <c r="I340" s="639">
        <f t="shared" si="522"/>
        <v>0</v>
      </c>
      <c r="J340" s="639">
        <f t="shared" si="522"/>
        <v>0</v>
      </c>
      <c r="K340" s="639">
        <f t="shared" si="522"/>
        <v>0</v>
      </c>
      <c r="L340" s="639">
        <f t="shared" si="522"/>
        <v>0</v>
      </c>
      <c r="M340" s="639">
        <f t="shared" si="522"/>
        <v>0.16696107019389739</v>
      </c>
      <c r="N340" s="639">
        <f t="shared" si="522"/>
        <v>0</v>
      </c>
      <c r="O340" s="639">
        <f t="shared" si="522"/>
        <v>0.51919506989328079</v>
      </c>
      <c r="P340" s="639">
        <f t="shared" si="522"/>
        <v>0</v>
      </c>
      <c r="Q340" s="639">
        <f t="shared" si="522"/>
        <v>0</v>
      </c>
      <c r="R340" s="639">
        <f t="shared" si="522"/>
        <v>0</v>
      </c>
      <c r="S340" s="639">
        <f t="shared" si="522"/>
        <v>0</v>
      </c>
      <c r="T340" s="639">
        <f t="shared" si="522"/>
        <v>0</v>
      </c>
      <c r="U340" s="639">
        <f t="shared" si="522"/>
        <v>0</v>
      </c>
      <c r="V340" s="639">
        <f t="shared" si="522"/>
        <v>0</v>
      </c>
      <c r="W340" s="639">
        <f t="shared" si="522"/>
        <v>0</v>
      </c>
      <c r="X340" s="639">
        <f t="shared" si="522"/>
        <v>0</v>
      </c>
      <c r="Y340" s="639">
        <f t="shared" si="522"/>
        <v>0</v>
      </c>
      <c r="Z340" s="639">
        <f t="shared" si="522"/>
        <v>0</v>
      </c>
      <c r="AA340" s="639">
        <f t="shared" si="450"/>
        <v>243.6575999999998</v>
      </c>
      <c r="AB340" s="639">
        <f t="shared" ref="AB340:AU340" si="523">$E340*AB628</f>
        <v>137.17205749486644</v>
      </c>
      <c r="AC340" s="639">
        <f t="shared" si="523"/>
        <v>16.885921971252554</v>
      </c>
      <c r="AD340" s="639">
        <f t="shared" si="523"/>
        <v>0</v>
      </c>
      <c r="AE340" s="639">
        <f t="shared" si="523"/>
        <v>0</v>
      </c>
      <c r="AF340" s="639">
        <f t="shared" si="523"/>
        <v>0</v>
      </c>
      <c r="AG340" s="639">
        <f t="shared" si="523"/>
        <v>0</v>
      </c>
      <c r="AH340" s="639">
        <f t="shared" si="523"/>
        <v>8.1302587268993776</v>
      </c>
      <c r="AI340" s="639">
        <f t="shared" si="523"/>
        <v>0</v>
      </c>
      <c r="AJ340" s="639">
        <f t="shared" si="523"/>
        <v>0.25016180698151935</v>
      </c>
      <c r="AK340" s="639">
        <f t="shared" si="523"/>
        <v>0</v>
      </c>
      <c r="AL340" s="639">
        <f t="shared" si="523"/>
        <v>0</v>
      </c>
      <c r="AM340" s="639">
        <f t="shared" si="523"/>
        <v>0</v>
      </c>
      <c r="AN340" s="639">
        <f t="shared" si="523"/>
        <v>0</v>
      </c>
      <c r="AO340" s="639">
        <f t="shared" si="523"/>
        <v>0</v>
      </c>
      <c r="AP340" s="639">
        <f t="shared" si="523"/>
        <v>0</v>
      </c>
      <c r="AQ340" s="639">
        <f t="shared" si="523"/>
        <v>0</v>
      </c>
      <c r="AR340" s="639">
        <f t="shared" si="523"/>
        <v>0</v>
      </c>
      <c r="AS340" s="639">
        <f t="shared" si="523"/>
        <v>0</v>
      </c>
      <c r="AT340" s="639">
        <f t="shared" si="523"/>
        <v>0</v>
      </c>
      <c r="AU340" s="639">
        <f t="shared" si="523"/>
        <v>0</v>
      </c>
      <c r="AV340" s="639">
        <f t="shared" si="452"/>
        <v>162.43839999999986</v>
      </c>
      <c r="AW340" s="639"/>
      <c r="AX340" s="639"/>
      <c r="AY340" s="639"/>
      <c r="AZ340" s="639"/>
      <c r="BA340" s="639"/>
      <c r="BB340" s="639"/>
      <c r="BC340" s="639"/>
      <c r="BD340" s="639"/>
      <c r="BE340" s="639"/>
      <c r="BF340" s="639"/>
      <c r="BG340" s="639"/>
      <c r="BH340" s="639"/>
      <c r="BI340" s="639"/>
      <c r="BJ340" s="639"/>
      <c r="BK340" s="639"/>
      <c r="BL340" s="639"/>
      <c r="BM340" s="639"/>
      <c r="BN340" s="639"/>
      <c r="BO340" s="639"/>
      <c r="BP340" s="639"/>
      <c r="BQ340" s="639"/>
    </row>
    <row r="341" spans="1:69" s="351" customFormat="1" ht="12.75">
      <c r="A341" s="1281">
        <v>1850</v>
      </c>
      <c r="B341" s="375" t="s">
        <v>90</v>
      </c>
      <c r="C341" s="1258">
        <f>'I4 BO ASSETS'!L54</f>
        <v>17305</v>
      </c>
      <c r="D341" s="639">
        <f t="shared" si="489"/>
        <v>10383</v>
      </c>
      <c r="E341" s="639">
        <f t="shared" si="489"/>
        <v>6922</v>
      </c>
      <c r="F341" s="639">
        <f t="shared" si="448"/>
        <v>17305</v>
      </c>
      <c r="G341" s="639">
        <f t="shared" ref="G341:Z341" si="524">$D341*G629</f>
        <v>5018.2243054806477</v>
      </c>
      <c r="H341" s="639">
        <f t="shared" si="524"/>
        <v>2637.2319738764622</v>
      </c>
      <c r="I341" s="639">
        <f t="shared" si="524"/>
        <v>2705.9245614207121</v>
      </c>
      <c r="J341" s="639">
        <f t="shared" si="524"/>
        <v>0</v>
      </c>
      <c r="K341" s="639">
        <f t="shared" si="524"/>
        <v>0</v>
      </c>
      <c r="L341" s="639">
        <f t="shared" si="524"/>
        <v>0</v>
      </c>
      <c r="M341" s="639">
        <f t="shared" si="524"/>
        <v>5.2605489473116478</v>
      </c>
      <c r="N341" s="639">
        <f t="shared" si="524"/>
        <v>0</v>
      </c>
      <c r="O341" s="639">
        <f t="shared" si="524"/>
        <v>16.358610274865903</v>
      </c>
      <c r="P341" s="639">
        <f t="shared" si="524"/>
        <v>0</v>
      </c>
      <c r="Q341" s="639">
        <f t="shared" si="524"/>
        <v>0</v>
      </c>
      <c r="R341" s="639">
        <f t="shared" si="524"/>
        <v>0</v>
      </c>
      <c r="S341" s="639">
        <f t="shared" si="524"/>
        <v>0</v>
      </c>
      <c r="T341" s="639">
        <f t="shared" si="524"/>
        <v>0</v>
      </c>
      <c r="U341" s="639">
        <f t="shared" si="524"/>
        <v>0</v>
      </c>
      <c r="V341" s="639">
        <f t="shared" si="524"/>
        <v>0</v>
      </c>
      <c r="W341" s="639">
        <f t="shared" si="524"/>
        <v>0</v>
      </c>
      <c r="X341" s="639">
        <f t="shared" si="524"/>
        <v>0</v>
      </c>
      <c r="Y341" s="639">
        <f t="shared" si="524"/>
        <v>0</v>
      </c>
      <c r="Z341" s="639">
        <f t="shared" si="524"/>
        <v>0</v>
      </c>
      <c r="AA341" s="639">
        <f t="shared" si="450"/>
        <v>10383</v>
      </c>
      <c r="AB341" s="639">
        <f t="shared" ref="AB341:AU341" si="525">$E341*AB629</f>
        <v>5775.6479837687048</v>
      </c>
      <c r="AC341" s="639">
        <f t="shared" si="525"/>
        <v>710.98402231803198</v>
      </c>
      <c r="AD341" s="639">
        <f t="shared" si="525"/>
        <v>82.509256910981478</v>
      </c>
      <c r="AE341" s="639">
        <f t="shared" si="525"/>
        <v>0</v>
      </c>
      <c r="AF341" s="639">
        <f t="shared" si="525"/>
        <v>0</v>
      </c>
      <c r="AG341" s="639">
        <f t="shared" si="525"/>
        <v>0</v>
      </c>
      <c r="AH341" s="639">
        <f t="shared" si="525"/>
        <v>342.32564037534871</v>
      </c>
      <c r="AI341" s="639">
        <f t="shared" si="525"/>
        <v>0</v>
      </c>
      <c r="AJ341" s="639">
        <f t="shared" si="525"/>
        <v>10.533096626933807</v>
      </c>
      <c r="AK341" s="639">
        <f t="shared" si="525"/>
        <v>0</v>
      </c>
      <c r="AL341" s="639">
        <f t="shared" si="525"/>
        <v>0</v>
      </c>
      <c r="AM341" s="639">
        <f t="shared" si="525"/>
        <v>0</v>
      </c>
      <c r="AN341" s="639">
        <f t="shared" si="525"/>
        <v>0</v>
      </c>
      <c r="AO341" s="639">
        <f t="shared" si="525"/>
        <v>0</v>
      </c>
      <c r="AP341" s="639">
        <f t="shared" si="525"/>
        <v>0</v>
      </c>
      <c r="AQ341" s="639">
        <f t="shared" si="525"/>
        <v>0</v>
      </c>
      <c r="AR341" s="639">
        <f t="shared" si="525"/>
        <v>0</v>
      </c>
      <c r="AS341" s="639">
        <f t="shared" si="525"/>
        <v>0</v>
      </c>
      <c r="AT341" s="639">
        <f t="shared" si="525"/>
        <v>0</v>
      </c>
      <c r="AU341" s="639">
        <f t="shared" si="525"/>
        <v>0</v>
      </c>
      <c r="AV341" s="639">
        <f t="shared" si="452"/>
        <v>6922</v>
      </c>
      <c r="AW341" s="639"/>
      <c r="AX341" s="639"/>
      <c r="AY341" s="639"/>
      <c r="AZ341" s="639"/>
      <c r="BA341" s="639"/>
      <c r="BB341" s="639"/>
      <c r="BC341" s="639"/>
      <c r="BD341" s="639"/>
      <c r="BE341" s="639"/>
      <c r="BF341" s="639"/>
      <c r="BG341" s="639"/>
      <c r="BH341" s="639"/>
      <c r="BI341" s="639"/>
      <c r="BJ341" s="639"/>
      <c r="BK341" s="639"/>
      <c r="BL341" s="639"/>
      <c r="BM341" s="639"/>
      <c r="BN341" s="639"/>
      <c r="BO341" s="639"/>
      <c r="BP341" s="639"/>
      <c r="BQ341" s="639"/>
    </row>
    <row r="342" spans="1:69" s="351" customFormat="1" ht="12.75">
      <c r="A342" s="1281">
        <v>1855</v>
      </c>
      <c r="B342" s="375" t="s">
        <v>92</v>
      </c>
      <c r="C342" s="1258">
        <f>'I4 BO ASSETS'!L55</f>
        <v>1128</v>
      </c>
      <c r="D342" s="639">
        <f t="shared" si="489"/>
        <v>0</v>
      </c>
      <c r="E342" s="639">
        <f t="shared" si="489"/>
        <v>1128</v>
      </c>
      <c r="F342" s="639">
        <f t="shared" si="448"/>
        <v>1128</v>
      </c>
      <c r="G342" s="639">
        <f t="shared" ref="G342:Z342" si="526">$D342*G630</f>
        <v>0</v>
      </c>
      <c r="H342" s="639">
        <f t="shared" si="526"/>
        <v>0</v>
      </c>
      <c r="I342" s="639">
        <f t="shared" si="526"/>
        <v>0</v>
      </c>
      <c r="J342" s="639">
        <f t="shared" si="526"/>
        <v>0</v>
      </c>
      <c r="K342" s="639">
        <f t="shared" si="526"/>
        <v>0</v>
      </c>
      <c r="L342" s="639">
        <f t="shared" si="526"/>
        <v>0</v>
      </c>
      <c r="M342" s="639">
        <f t="shared" si="526"/>
        <v>0</v>
      </c>
      <c r="N342" s="639">
        <f t="shared" si="526"/>
        <v>0</v>
      </c>
      <c r="O342" s="639">
        <f t="shared" si="526"/>
        <v>0</v>
      </c>
      <c r="P342" s="639">
        <f t="shared" si="526"/>
        <v>0</v>
      </c>
      <c r="Q342" s="639">
        <f t="shared" si="526"/>
        <v>0</v>
      </c>
      <c r="R342" s="639">
        <f t="shared" si="526"/>
        <v>0</v>
      </c>
      <c r="S342" s="639">
        <f t="shared" si="526"/>
        <v>0</v>
      </c>
      <c r="T342" s="639">
        <f t="shared" si="526"/>
        <v>0</v>
      </c>
      <c r="U342" s="639">
        <f t="shared" si="526"/>
        <v>0</v>
      </c>
      <c r="V342" s="639">
        <f t="shared" si="526"/>
        <v>0</v>
      </c>
      <c r="W342" s="639">
        <f t="shared" si="526"/>
        <v>0</v>
      </c>
      <c r="X342" s="639">
        <f t="shared" si="526"/>
        <v>0</v>
      </c>
      <c r="Y342" s="639">
        <f t="shared" si="526"/>
        <v>0</v>
      </c>
      <c r="Z342" s="639">
        <f t="shared" si="526"/>
        <v>0</v>
      </c>
      <c r="AA342" s="639">
        <f t="shared" si="450"/>
        <v>0</v>
      </c>
      <c r="AB342" s="639">
        <f t="shared" ref="AB342:AU342" si="527">$E342*AB630</f>
        <v>783.25067009982899</v>
      </c>
      <c r="AC342" s="639">
        <f t="shared" si="527"/>
        <v>260.3296680103839</v>
      </c>
      <c r="AD342" s="639">
        <f t="shared" si="527"/>
        <v>0</v>
      </c>
      <c r="AE342" s="639">
        <f t="shared" si="527"/>
        <v>0</v>
      </c>
      <c r="AF342" s="639">
        <f t="shared" si="527"/>
        <v>0</v>
      </c>
      <c r="AG342" s="639">
        <f t="shared" si="527"/>
        <v>0</v>
      </c>
      <c r="AH342" s="639">
        <f t="shared" si="527"/>
        <v>83.562609484814573</v>
      </c>
      <c r="AI342" s="639">
        <f t="shared" si="527"/>
        <v>0</v>
      </c>
      <c r="AJ342" s="639">
        <f t="shared" si="527"/>
        <v>0.85705240497245716</v>
      </c>
      <c r="AK342" s="639">
        <f t="shared" si="527"/>
        <v>0</v>
      </c>
      <c r="AL342" s="639">
        <f t="shared" si="527"/>
        <v>0</v>
      </c>
      <c r="AM342" s="639">
        <f t="shared" si="527"/>
        <v>0</v>
      </c>
      <c r="AN342" s="639">
        <f t="shared" si="527"/>
        <v>0</v>
      </c>
      <c r="AO342" s="639">
        <f t="shared" si="527"/>
        <v>0</v>
      </c>
      <c r="AP342" s="639">
        <f t="shared" si="527"/>
        <v>0</v>
      </c>
      <c r="AQ342" s="639">
        <f t="shared" si="527"/>
        <v>0</v>
      </c>
      <c r="AR342" s="639">
        <f t="shared" si="527"/>
        <v>0</v>
      </c>
      <c r="AS342" s="639">
        <f t="shared" si="527"/>
        <v>0</v>
      </c>
      <c r="AT342" s="639">
        <f t="shared" si="527"/>
        <v>0</v>
      </c>
      <c r="AU342" s="639">
        <f t="shared" si="527"/>
        <v>0</v>
      </c>
      <c r="AV342" s="639">
        <f t="shared" si="452"/>
        <v>1127.9999999999998</v>
      </c>
      <c r="AW342" s="639"/>
      <c r="AX342" s="639"/>
      <c r="AY342" s="639"/>
      <c r="AZ342" s="639"/>
      <c r="BA342" s="639"/>
      <c r="BB342" s="639"/>
      <c r="BC342" s="639"/>
      <c r="BD342" s="639"/>
      <c r="BE342" s="639"/>
      <c r="BF342" s="639"/>
      <c r="BG342" s="639"/>
      <c r="BH342" s="639"/>
      <c r="BI342" s="639"/>
      <c r="BJ342" s="639"/>
      <c r="BK342" s="639"/>
      <c r="BL342" s="639"/>
      <c r="BM342" s="639"/>
      <c r="BN342" s="639"/>
      <c r="BO342" s="639"/>
      <c r="BP342" s="639"/>
      <c r="BQ342" s="639"/>
    </row>
    <row r="343" spans="1:69" s="1283" customFormat="1" ht="12.75">
      <c r="A343" s="1281">
        <v>1860</v>
      </c>
      <c r="B343" s="375" t="s">
        <v>93</v>
      </c>
      <c r="C343" s="1258">
        <f>'I4 BO ASSETS'!L56</f>
        <v>63357</v>
      </c>
      <c r="D343" s="639">
        <f t="shared" si="489"/>
        <v>0</v>
      </c>
      <c r="E343" s="639">
        <f t="shared" si="489"/>
        <v>63357</v>
      </c>
      <c r="F343" s="639">
        <f t="shared" si="448"/>
        <v>63357</v>
      </c>
      <c r="G343" s="639">
        <f t="shared" ref="G343:Z343" si="528">$D343*G631</f>
        <v>0</v>
      </c>
      <c r="H343" s="639">
        <f t="shared" si="528"/>
        <v>0</v>
      </c>
      <c r="I343" s="639">
        <f t="shared" si="528"/>
        <v>0</v>
      </c>
      <c r="J343" s="639">
        <f t="shared" si="528"/>
        <v>0</v>
      </c>
      <c r="K343" s="639">
        <f t="shared" si="528"/>
        <v>0</v>
      </c>
      <c r="L343" s="639">
        <f t="shared" si="528"/>
        <v>0</v>
      </c>
      <c r="M343" s="639">
        <f t="shared" si="528"/>
        <v>0</v>
      </c>
      <c r="N343" s="639">
        <f t="shared" si="528"/>
        <v>0</v>
      </c>
      <c r="O343" s="639">
        <f t="shared" si="528"/>
        <v>0</v>
      </c>
      <c r="P343" s="639">
        <f t="shared" si="528"/>
        <v>0</v>
      </c>
      <c r="Q343" s="639">
        <f t="shared" si="528"/>
        <v>0</v>
      </c>
      <c r="R343" s="639">
        <f t="shared" si="528"/>
        <v>0</v>
      </c>
      <c r="S343" s="639">
        <f t="shared" si="528"/>
        <v>0</v>
      </c>
      <c r="T343" s="639">
        <f t="shared" si="528"/>
        <v>0</v>
      </c>
      <c r="U343" s="639">
        <f t="shared" si="528"/>
        <v>0</v>
      </c>
      <c r="V343" s="639">
        <f t="shared" si="528"/>
        <v>0</v>
      </c>
      <c r="W343" s="639">
        <f t="shared" si="528"/>
        <v>0</v>
      </c>
      <c r="X343" s="639">
        <f t="shared" si="528"/>
        <v>0</v>
      </c>
      <c r="Y343" s="639">
        <f t="shared" si="528"/>
        <v>0</v>
      </c>
      <c r="Z343" s="639">
        <f t="shared" si="528"/>
        <v>0</v>
      </c>
      <c r="AA343" s="639">
        <f t="shared" si="450"/>
        <v>0</v>
      </c>
      <c r="AB343" s="639">
        <f t="shared" ref="AB343:AU343" si="529">$E343*AB631</f>
        <v>45842.309333333331</v>
      </c>
      <c r="AC343" s="639">
        <f t="shared" si="529"/>
        <v>15194.416533333333</v>
      </c>
      <c r="AD343" s="639">
        <f t="shared" si="529"/>
        <v>2320.2741333333333</v>
      </c>
      <c r="AE343" s="639">
        <f t="shared" si="529"/>
        <v>0</v>
      </c>
      <c r="AF343" s="639">
        <f t="shared" si="529"/>
        <v>0</v>
      </c>
      <c r="AG343" s="639">
        <f t="shared" si="529"/>
        <v>0</v>
      </c>
      <c r="AH343" s="639">
        <f t="shared" si="529"/>
        <v>0</v>
      </c>
      <c r="AI343" s="639">
        <f t="shared" si="529"/>
        <v>0</v>
      </c>
      <c r="AJ343" s="639">
        <f t="shared" si="529"/>
        <v>0</v>
      </c>
      <c r="AK343" s="639">
        <f t="shared" si="529"/>
        <v>0</v>
      </c>
      <c r="AL343" s="639">
        <f t="shared" si="529"/>
        <v>0</v>
      </c>
      <c r="AM343" s="639">
        <f t="shared" si="529"/>
        <v>0</v>
      </c>
      <c r="AN343" s="639">
        <f t="shared" si="529"/>
        <v>0</v>
      </c>
      <c r="AO343" s="639">
        <f t="shared" si="529"/>
        <v>0</v>
      </c>
      <c r="AP343" s="639">
        <f t="shared" si="529"/>
        <v>0</v>
      </c>
      <c r="AQ343" s="639">
        <f t="shared" si="529"/>
        <v>0</v>
      </c>
      <c r="AR343" s="639">
        <f t="shared" si="529"/>
        <v>0</v>
      </c>
      <c r="AS343" s="639">
        <f t="shared" si="529"/>
        <v>0</v>
      </c>
      <c r="AT343" s="639">
        <f t="shared" si="529"/>
        <v>0</v>
      </c>
      <c r="AU343" s="639">
        <f t="shared" si="529"/>
        <v>0</v>
      </c>
      <c r="AV343" s="639">
        <f t="shared" si="452"/>
        <v>63356.999999999993</v>
      </c>
      <c r="AW343" s="639"/>
      <c r="AX343" s="639"/>
      <c r="AY343" s="639"/>
      <c r="AZ343" s="639"/>
      <c r="BA343" s="639"/>
      <c r="BB343" s="639"/>
      <c r="BC343" s="639"/>
      <c r="BD343" s="639"/>
      <c r="BE343" s="639"/>
      <c r="BF343" s="639"/>
      <c r="BG343" s="639"/>
      <c r="BH343" s="639"/>
      <c r="BI343" s="639"/>
      <c r="BJ343" s="639"/>
      <c r="BK343" s="639"/>
      <c r="BL343" s="639"/>
      <c r="BM343" s="639"/>
      <c r="BN343" s="639"/>
      <c r="BO343" s="639"/>
      <c r="BP343" s="639"/>
      <c r="BQ343" s="639"/>
    </row>
    <row r="344" spans="1:69" s="1300" customFormat="1" ht="12.75">
      <c r="A344" s="1295"/>
      <c r="B344" s="1296" t="s">
        <v>915</v>
      </c>
      <c r="C344" s="1297">
        <f>SUM(C304:C343)</f>
        <v>157945</v>
      </c>
      <c r="D344" s="1298">
        <f>SUM(D304:D343)</f>
        <v>60850</v>
      </c>
      <c r="E344" s="1298">
        <f>SUM(E304:E343)</f>
        <v>97095</v>
      </c>
      <c r="F344" s="1299">
        <f>D344+E344</f>
        <v>157945</v>
      </c>
      <c r="G344" s="1298">
        <f t="shared" ref="G344:AL344" si="530">SUM(G304:G343)</f>
        <v>31399.677478384154</v>
      </c>
      <c r="H344" s="1298">
        <f t="shared" si="530"/>
        <v>15689.089517283264</v>
      </c>
      <c r="I344" s="1298">
        <f t="shared" si="530"/>
        <v>13567.76977099698</v>
      </c>
      <c r="J344" s="1298">
        <f t="shared" si="530"/>
        <v>0</v>
      </c>
      <c r="K344" s="1298">
        <f t="shared" si="530"/>
        <v>0</v>
      </c>
      <c r="L344" s="1298">
        <f t="shared" si="530"/>
        <v>0</v>
      </c>
      <c r="M344" s="1298">
        <f t="shared" si="530"/>
        <v>93.407371237701156</v>
      </c>
      <c r="N344" s="1298">
        <f t="shared" si="530"/>
        <v>0</v>
      </c>
      <c r="O344" s="1298">
        <f t="shared" si="530"/>
        <v>100.05586209790374</v>
      </c>
      <c r="P344" s="1298">
        <f t="shared" si="530"/>
        <v>0</v>
      </c>
      <c r="Q344" s="1298">
        <f t="shared" si="530"/>
        <v>0</v>
      </c>
      <c r="R344" s="1298">
        <f t="shared" si="530"/>
        <v>0</v>
      </c>
      <c r="S344" s="1298">
        <f t="shared" si="530"/>
        <v>0</v>
      </c>
      <c r="T344" s="1298">
        <f t="shared" si="530"/>
        <v>0</v>
      </c>
      <c r="U344" s="1298">
        <f t="shared" si="530"/>
        <v>0</v>
      </c>
      <c r="V344" s="1298">
        <f t="shared" si="530"/>
        <v>0</v>
      </c>
      <c r="W344" s="1298">
        <f t="shared" si="530"/>
        <v>0</v>
      </c>
      <c r="X344" s="1298">
        <f t="shared" si="530"/>
        <v>0</v>
      </c>
      <c r="Y344" s="1298">
        <f t="shared" si="530"/>
        <v>0</v>
      </c>
      <c r="Z344" s="1298">
        <f t="shared" si="530"/>
        <v>0</v>
      </c>
      <c r="AA344" s="1298">
        <f t="shared" si="530"/>
        <v>60850</v>
      </c>
      <c r="AB344" s="1298">
        <f t="shared" si="530"/>
        <v>73890.447840153138</v>
      </c>
      <c r="AC344" s="1298">
        <f t="shared" si="530"/>
        <v>18811.062181243899</v>
      </c>
      <c r="AD344" s="1298">
        <f t="shared" si="530"/>
        <v>2643.3431266886464</v>
      </c>
      <c r="AE344" s="1298">
        <f t="shared" si="530"/>
        <v>0</v>
      </c>
      <c r="AF344" s="1298">
        <f t="shared" si="530"/>
        <v>0</v>
      </c>
      <c r="AG344" s="1298">
        <f t="shared" si="530"/>
        <v>0</v>
      </c>
      <c r="AH344" s="1298">
        <f t="shared" si="530"/>
        <v>1699.5665998071233</v>
      </c>
      <c r="AI344" s="1298">
        <f t="shared" si="530"/>
        <v>0</v>
      </c>
      <c r="AJ344" s="1298">
        <f t="shared" si="530"/>
        <v>50.580252107197332</v>
      </c>
      <c r="AK344" s="1298">
        <f t="shared" si="530"/>
        <v>0</v>
      </c>
      <c r="AL344" s="1298">
        <f t="shared" si="530"/>
        <v>0</v>
      </c>
      <c r="AM344" s="1298">
        <f t="shared" ref="AM344:BQ344" si="531">SUM(AM304:AM343)</f>
        <v>0</v>
      </c>
      <c r="AN344" s="1298">
        <f t="shared" si="531"/>
        <v>0</v>
      </c>
      <c r="AO344" s="1298">
        <f t="shared" si="531"/>
        <v>0</v>
      </c>
      <c r="AP344" s="1298">
        <f t="shared" si="531"/>
        <v>0</v>
      </c>
      <c r="AQ344" s="1298">
        <f t="shared" si="531"/>
        <v>0</v>
      </c>
      <c r="AR344" s="1298">
        <f t="shared" si="531"/>
        <v>0</v>
      </c>
      <c r="AS344" s="1298">
        <f t="shared" si="531"/>
        <v>0</v>
      </c>
      <c r="AT344" s="1298">
        <f t="shared" si="531"/>
        <v>0</v>
      </c>
      <c r="AU344" s="1298">
        <f t="shared" si="531"/>
        <v>0</v>
      </c>
      <c r="AV344" s="1298">
        <f t="shared" si="531"/>
        <v>97094.999999999985</v>
      </c>
      <c r="AW344" s="1298">
        <f t="shared" si="531"/>
        <v>0</v>
      </c>
      <c r="AX344" s="1298">
        <f t="shared" si="531"/>
        <v>0</v>
      </c>
      <c r="AY344" s="1298">
        <f t="shared" si="531"/>
        <v>0</v>
      </c>
      <c r="AZ344" s="1298">
        <f t="shared" si="531"/>
        <v>0</v>
      </c>
      <c r="BA344" s="1298">
        <f t="shared" si="531"/>
        <v>0</v>
      </c>
      <c r="BB344" s="1298">
        <f t="shared" si="531"/>
        <v>0</v>
      </c>
      <c r="BC344" s="1298">
        <f t="shared" si="531"/>
        <v>0</v>
      </c>
      <c r="BD344" s="1298">
        <f t="shared" si="531"/>
        <v>0</v>
      </c>
      <c r="BE344" s="1298">
        <f t="shared" si="531"/>
        <v>0</v>
      </c>
      <c r="BF344" s="1298">
        <f t="shared" si="531"/>
        <v>0</v>
      </c>
      <c r="BG344" s="1298">
        <f t="shared" si="531"/>
        <v>0</v>
      </c>
      <c r="BH344" s="1298">
        <f t="shared" si="531"/>
        <v>0</v>
      </c>
      <c r="BI344" s="1298">
        <f t="shared" si="531"/>
        <v>0</v>
      </c>
      <c r="BJ344" s="1298">
        <f t="shared" si="531"/>
        <v>0</v>
      </c>
      <c r="BK344" s="1298">
        <f t="shared" si="531"/>
        <v>0</v>
      </c>
      <c r="BL344" s="1298">
        <f t="shared" si="531"/>
        <v>0</v>
      </c>
      <c r="BM344" s="1298">
        <f t="shared" si="531"/>
        <v>0</v>
      </c>
      <c r="BN344" s="1298">
        <f t="shared" si="531"/>
        <v>0</v>
      </c>
      <c r="BO344" s="1298">
        <f t="shared" si="531"/>
        <v>0</v>
      </c>
      <c r="BP344" s="1298">
        <f t="shared" si="531"/>
        <v>0</v>
      </c>
      <c r="BQ344" s="1298">
        <f t="shared" si="531"/>
        <v>0</v>
      </c>
    </row>
    <row r="345" spans="1:69" s="351" customFormat="1" ht="12.75">
      <c r="A345" s="1301"/>
      <c r="B345" s="459"/>
      <c r="C345" s="1305"/>
      <c r="D345" s="1292"/>
      <c r="E345" s="1292"/>
      <c r="F345" s="639"/>
      <c r="G345" s="639"/>
      <c r="H345" s="639"/>
      <c r="I345" s="639"/>
      <c r="J345" s="639"/>
      <c r="K345" s="639"/>
      <c r="L345" s="639"/>
      <c r="M345" s="639"/>
      <c r="N345" s="639"/>
      <c r="O345" s="639"/>
      <c r="P345" s="639"/>
      <c r="Q345" s="639"/>
      <c r="R345" s="639"/>
      <c r="S345" s="639"/>
      <c r="T345" s="639"/>
      <c r="U345" s="639"/>
      <c r="V345" s="639"/>
      <c r="W345" s="639"/>
      <c r="X345" s="639"/>
      <c r="Y345" s="639"/>
      <c r="Z345" s="639"/>
      <c r="AA345" s="639"/>
      <c r="AB345" s="639"/>
      <c r="AC345" s="639"/>
      <c r="AD345" s="639"/>
      <c r="AE345" s="639"/>
      <c r="AF345" s="639"/>
      <c r="AG345" s="639"/>
      <c r="AH345" s="639"/>
      <c r="AI345" s="639"/>
      <c r="AJ345" s="639"/>
      <c r="AK345" s="639"/>
      <c r="AL345" s="639"/>
      <c r="AM345" s="639"/>
      <c r="AN345" s="639"/>
      <c r="AO345" s="639"/>
      <c r="AP345" s="639"/>
      <c r="AQ345" s="639"/>
      <c r="AR345" s="639"/>
      <c r="AS345" s="639"/>
      <c r="AT345" s="639"/>
      <c r="AU345" s="639"/>
      <c r="AV345" s="639"/>
      <c r="AW345" s="639"/>
      <c r="AX345" s="639"/>
      <c r="AY345" s="639"/>
      <c r="AZ345" s="639"/>
      <c r="BA345" s="639"/>
      <c r="BB345" s="639"/>
      <c r="BC345" s="639"/>
      <c r="BD345" s="639"/>
      <c r="BE345" s="639"/>
      <c r="BF345" s="639"/>
      <c r="BG345" s="639"/>
      <c r="BH345" s="639"/>
      <c r="BI345" s="639"/>
      <c r="BJ345" s="639"/>
      <c r="BK345" s="639"/>
      <c r="BL345" s="639"/>
      <c r="BM345" s="639"/>
      <c r="BN345" s="639"/>
      <c r="BO345" s="639"/>
      <c r="BP345" s="639"/>
      <c r="BQ345" s="639"/>
    </row>
    <row r="346" spans="1:69" s="351" customFormat="1" ht="12.75">
      <c r="A346" s="1347" t="s">
        <v>537</v>
      </c>
      <c r="B346" s="1290"/>
      <c r="C346" s="1291"/>
      <c r="D346" s="1292"/>
      <c r="E346" s="1292"/>
      <c r="F346" s="639"/>
      <c r="G346" s="639"/>
      <c r="H346" s="639"/>
      <c r="I346" s="639"/>
      <c r="J346" s="639"/>
      <c r="K346" s="639"/>
      <c r="L346" s="639"/>
      <c r="M346" s="639"/>
      <c r="N346" s="639"/>
      <c r="O346" s="639"/>
      <c r="P346" s="639"/>
      <c r="Q346" s="639"/>
      <c r="R346" s="639"/>
      <c r="S346" s="639"/>
      <c r="T346" s="639"/>
      <c r="U346" s="639"/>
      <c r="V346" s="639"/>
      <c r="W346" s="639"/>
      <c r="X346" s="639"/>
      <c r="Y346" s="639"/>
      <c r="Z346" s="639"/>
      <c r="AA346" s="639"/>
      <c r="AB346" s="639"/>
      <c r="AC346" s="639"/>
      <c r="AD346" s="639"/>
      <c r="AE346" s="639"/>
      <c r="AF346" s="639"/>
      <c r="AG346" s="639"/>
      <c r="AH346" s="639"/>
      <c r="AI346" s="639"/>
      <c r="AJ346" s="639"/>
      <c r="AK346" s="639"/>
      <c r="AL346" s="639"/>
      <c r="AM346" s="639"/>
      <c r="AN346" s="639"/>
      <c r="AO346" s="639"/>
      <c r="AP346" s="639"/>
      <c r="AQ346" s="639"/>
      <c r="AR346" s="639"/>
      <c r="AS346" s="639"/>
      <c r="AT346" s="639"/>
      <c r="AU346" s="639"/>
      <c r="AV346" s="639"/>
      <c r="AW346" s="639"/>
      <c r="AX346" s="639"/>
      <c r="AY346" s="639"/>
      <c r="AZ346" s="639"/>
      <c r="BA346" s="639"/>
      <c r="BB346" s="639"/>
      <c r="BC346" s="639"/>
      <c r="BD346" s="639"/>
      <c r="BE346" s="639"/>
      <c r="BF346" s="639"/>
      <c r="BG346" s="639"/>
      <c r="BH346" s="639"/>
      <c r="BI346" s="639"/>
      <c r="BJ346" s="639"/>
      <c r="BK346" s="639"/>
      <c r="BL346" s="639"/>
      <c r="BM346" s="639"/>
      <c r="BN346" s="639"/>
      <c r="BO346" s="639"/>
      <c r="BP346" s="639"/>
      <c r="BQ346" s="639"/>
    </row>
    <row r="347" spans="1:69" s="351" customFormat="1" ht="12.75">
      <c r="A347" s="679">
        <v>1905</v>
      </c>
      <c r="B347" s="375" t="s">
        <v>282</v>
      </c>
      <c r="C347" s="1293">
        <f>'I4 BO ASSETS'!L62</f>
        <v>0</v>
      </c>
      <c r="D347" s="639"/>
      <c r="E347" s="639"/>
      <c r="F347" s="639"/>
      <c r="G347" s="639"/>
      <c r="H347" s="639"/>
      <c r="I347" s="639"/>
      <c r="J347" s="639"/>
      <c r="K347" s="639"/>
      <c r="L347" s="639"/>
      <c r="M347" s="639"/>
      <c r="N347" s="639"/>
      <c r="O347" s="639"/>
      <c r="P347" s="639"/>
      <c r="Q347" s="639"/>
      <c r="R347" s="639"/>
      <c r="S347" s="639"/>
      <c r="T347" s="639"/>
      <c r="U347" s="639"/>
      <c r="V347" s="639"/>
      <c r="W347" s="639"/>
      <c r="X347" s="639"/>
      <c r="Y347" s="639"/>
      <c r="Z347" s="639"/>
      <c r="AA347" s="639"/>
      <c r="AB347" s="639"/>
      <c r="AC347" s="639"/>
      <c r="AD347" s="639"/>
      <c r="AE347" s="639"/>
      <c r="AF347" s="639"/>
      <c r="AG347" s="639"/>
      <c r="AH347" s="639"/>
      <c r="AI347" s="639"/>
      <c r="AJ347" s="639"/>
      <c r="AK347" s="639"/>
      <c r="AL347" s="639"/>
      <c r="AM347" s="639"/>
      <c r="AN347" s="639"/>
      <c r="AO347" s="639"/>
      <c r="AP347" s="639"/>
      <c r="AQ347" s="639"/>
      <c r="AR347" s="639"/>
      <c r="AS347" s="639"/>
      <c r="AT347" s="639"/>
      <c r="AU347" s="639"/>
      <c r="AV347" s="639"/>
      <c r="AW347" s="639">
        <f t="shared" ref="AW347:BP347" si="532">$C347*AW634</f>
        <v>0</v>
      </c>
      <c r="AX347" s="639">
        <f t="shared" si="532"/>
        <v>0</v>
      </c>
      <c r="AY347" s="639">
        <f t="shared" si="532"/>
        <v>0</v>
      </c>
      <c r="AZ347" s="639">
        <f t="shared" si="532"/>
        <v>0</v>
      </c>
      <c r="BA347" s="639">
        <f t="shared" si="532"/>
        <v>0</v>
      </c>
      <c r="BB347" s="639">
        <f t="shared" si="532"/>
        <v>0</v>
      </c>
      <c r="BC347" s="639">
        <f t="shared" si="532"/>
        <v>0</v>
      </c>
      <c r="BD347" s="639">
        <f t="shared" si="532"/>
        <v>0</v>
      </c>
      <c r="BE347" s="639">
        <f t="shared" si="532"/>
        <v>0</v>
      </c>
      <c r="BF347" s="639">
        <f t="shared" si="532"/>
        <v>0</v>
      </c>
      <c r="BG347" s="639">
        <f t="shared" si="532"/>
        <v>0</v>
      </c>
      <c r="BH347" s="639">
        <f t="shared" si="532"/>
        <v>0</v>
      </c>
      <c r="BI347" s="639">
        <f t="shared" si="532"/>
        <v>0</v>
      </c>
      <c r="BJ347" s="639">
        <f t="shared" si="532"/>
        <v>0</v>
      </c>
      <c r="BK347" s="639">
        <f t="shared" si="532"/>
        <v>0</v>
      </c>
      <c r="BL347" s="639">
        <f t="shared" si="532"/>
        <v>0</v>
      </c>
      <c r="BM347" s="639">
        <f t="shared" si="532"/>
        <v>0</v>
      </c>
      <c r="BN347" s="639">
        <f t="shared" si="532"/>
        <v>0</v>
      </c>
      <c r="BO347" s="639">
        <f t="shared" si="532"/>
        <v>0</v>
      </c>
      <c r="BP347" s="639">
        <f t="shared" si="532"/>
        <v>0</v>
      </c>
      <c r="BQ347" s="639">
        <f>SUM(AW347:BP347)</f>
        <v>0</v>
      </c>
    </row>
    <row r="348" spans="1:69" s="351" customFormat="1" ht="12.75">
      <c r="A348" s="679">
        <v>1906</v>
      </c>
      <c r="B348" s="375" t="s">
        <v>283</v>
      </c>
      <c r="C348" s="1293">
        <f>'I4 BO ASSETS'!L63</f>
        <v>0</v>
      </c>
      <c r="D348" s="639"/>
      <c r="E348" s="639"/>
      <c r="F348" s="639"/>
      <c r="G348" s="639"/>
      <c r="H348" s="639"/>
      <c r="I348" s="639"/>
      <c r="J348" s="639"/>
      <c r="K348" s="639"/>
      <c r="L348" s="639"/>
      <c r="M348" s="639"/>
      <c r="N348" s="639"/>
      <c r="O348" s="639"/>
      <c r="P348" s="639"/>
      <c r="Q348" s="639"/>
      <c r="R348" s="639"/>
      <c r="S348" s="639"/>
      <c r="T348" s="639"/>
      <c r="U348" s="639"/>
      <c r="V348" s="639"/>
      <c r="W348" s="639"/>
      <c r="X348" s="639"/>
      <c r="Y348" s="639"/>
      <c r="Z348" s="639"/>
      <c r="AA348" s="639"/>
      <c r="AB348" s="639"/>
      <c r="AC348" s="639"/>
      <c r="AD348" s="639"/>
      <c r="AE348" s="639"/>
      <c r="AF348" s="639"/>
      <c r="AG348" s="639"/>
      <c r="AH348" s="639"/>
      <c r="AI348" s="639"/>
      <c r="AJ348" s="639"/>
      <c r="AK348" s="639"/>
      <c r="AL348" s="639"/>
      <c r="AM348" s="639"/>
      <c r="AN348" s="639"/>
      <c r="AO348" s="639"/>
      <c r="AP348" s="639"/>
      <c r="AQ348" s="639"/>
      <c r="AR348" s="639"/>
      <c r="AS348" s="639"/>
      <c r="AT348" s="639"/>
      <c r="AU348" s="639"/>
      <c r="AV348" s="639"/>
      <c r="AW348" s="639">
        <f t="shared" ref="AW348:BP348" si="533">$C348*AW635</f>
        <v>0</v>
      </c>
      <c r="AX348" s="639">
        <f t="shared" si="533"/>
        <v>0</v>
      </c>
      <c r="AY348" s="639">
        <f t="shared" si="533"/>
        <v>0</v>
      </c>
      <c r="AZ348" s="639">
        <f t="shared" si="533"/>
        <v>0</v>
      </c>
      <c r="BA348" s="639">
        <f t="shared" si="533"/>
        <v>0</v>
      </c>
      <c r="BB348" s="639">
        <f t="shared" si="533"/>
        <v>0</v>
      </c>
      <c r="BC348" s="639">
        <f t="shared" si="533"/>
        <v>0</v>
      </c>
      <c r="BD348" s="639">
        <f t="shared" si="533"/>
        <v>0</v>
      </c>
      <c r="BE348" s="639">
        <f t="shared" si="533"/>
        <v>0</v>
      </c>
      <c r="BF348" s="639">
        <f t="shared" si="533"/>
        <v>0</v>
      </c>
      <c r="BG348" s="639">
        <f t="shared" si="533"/>
        <v>0</v>
      </c>
      <c r="BH348" s="639">
        <f t="shared" si="533"/>
        <v>0</v>
      </c>
      <c r="BI348" s="639">
        <f t="shared" si="533"/>
        <v>0</v>
      </c>
      <c r="BJ348" s="639">
        <f t="shared" si="533"/>
        <v>0</v>
      </c>
      <c r="BK348" s="639">
        <f t="shared" si="533"/>
        <v>0</v>
      </c>
      <c r="BL348" s="639">
        <f t="shared" si="533"/>
        <v>0</v>
      </c>
      <c r="BM348" s="639">
        <f t="shared" si="533"/>
        <v>0</v>
      </c>
      <c r="BN348" s="639">
        <f t="shared" si="533"/>
        <v>0</v>
      </c>
      <c r="BO348" s="639">
        <f t="shared" si="533"/>
        <v>0</v>
      </c>
      <c r="BP348" s="639">
        <f t="shared" si="533"/>
        <v>0</v>
      </c>
      <c r="BQ348" s="639">
        <f t="shared" ref="BQ348:BQ366" si="534">SUM(AW348:BP348)</f>
        <v>0</v>
      </c>
    </row>
    <row r="349" spans="1:69" s="351" customFormat="1" ht="12.75">
      <c r="A349" s="679">
        <v>1908</v>
      </c>
      <c r="B349" s="375" t="s">
        <v>284</v>
      </c>
      <c r="C349" s="1293">
        <f>'I4 BO ASSETS'!L64</f>
        <v>9359</v>
      </c>
      <c r="D349" s="639"/>
      <c r="E349" s="639"/>
      <c r="F349" s="639"/>
      <c r="G349" s="639"/>
      <c r="H349" s="639"/>
      <c r="I349" s="639"/>
      <c r="J349" s="639"/>
      <c r="K349" s="639"/>
      <c r="L349" s="639"/>
      <c r="M349" s="639"/>
      <c r="N349" s="639"/>
      <c r="O349" s="639"/>
      <c r="P349" s="639"/>
      <c r="Q349" s="639"/>
      <c r="R349" s="639"/>
      <c r="S349" s="639"/>
      <c r="T349" s="639"/>
      <c r="U349" s="639"/>
      <c r="V349" s="639"/>
      <c r="W349" s="639"/>
      <c r="X349" s="639"/>
      <c r="Y349" s="639"/>
      <c r="Z349" s="639"/>
      <c r="AA349" s="639"/>
      <c r="AB349" s="639"/>
      <c r="AC349" s="639"/>
      <c r="AD349" s="639"/>
      <c r="AE349" s="639"/>
      <c r="AF349" s="639"/>
      <c r="AG349" s="639"/>
      <c r="AH349" s="639"/>
      <c r="AI349" s="639"/>
      <c r="AJ349" s="639"/>
      <c r="AK349" s="639"/>
      <c r="AL349" s="639"/>
      <c r="AM349" s="639"/>
      <c r="AN349" s="639"/>
      <c r="AO349" s="639"/>
      <c r="AP349" s="639"/>
      <c r="AQ349" s="639"/>
      <c r="AR349" s="639"/>
      <c r="AS349" s="639"/>
      <c r="AT349" s="639"/>
      <c r="AU349" s="639"/>
      <c r="AV349" s="639"/>
      <c r="AW349" s="639">
        <f t="shared" ref="AW349:BP349" si="535">$C349*AW636</f>
        <v>6110.6615105634983</v>
      </c>
      <c r="AX349" s="639">
        <f t="shared" si="535"/>
        <v>2001.571391857856</v>
      </c>
      <c r="AY349" s="639">
        <f t="shared" si="535"/>
        <v>1085.2553813966615</v>
      </c>
      <c r="AZ349" s="639">
        <f t="shared" si="535"/>
        <v>0</v>
      </c>
      <c r="BA349" s="639">
        <f t="shared" si="535"/>
        <v>0</v>
      </c>
      <c r="BB349" s="639">
        <f t="shared" si="535"/>
        <v>0</v>
      </c>
      <c r="BC349" s="639">
        <f t="shared" si="535"/>
        <v>148.56316206418506</v>
      </c>
      <c r="BD349" s="639">
        <f t="shared" si="535"/>
        <v>0</v>
      </c>
      <c r="BE349" s="639">
        <f t="shared" si="535"/>
        <v>12.948554117799143</v>
      </c>
      <c r="BF349" s="639">
        <f t="shared" si="535"/>
        <v>0</v>
      </c>
      <c r="BG349" s="639">
        <f t="shared" si="535"/>
        <v>0</v>
      </c>
      <c r="BH349" s="639">
        <f t="shared" si="535"/>
        <v>0</v>
      </c>
      <c r="BI349" s="639">
        <f t="shared" si="535"/>
        <v>0</v>
      </c>
      <c r="BJ349" s="639">
        <f t="shared" si="535"/>
        <v>0</v>
      </c>
      <c r="BK349" s="639">
        <f t="shared" si="535"/>
        <v>0</v>
      </c>
      <c r="BL349" s="639">
        <f t="shared" si="535"/>
        <v>0</v>
      </c>
      <c r="BM349" s="639">
        <f t="shared" si="535"/>
        <v>0</v>
      </c>
      <c r="BN349" s="639">
        <f t="shared" si="535"/>
        <v>0</v>
      </c>
      <c r="BO349" s="639">
        <f t="shared" si="535"/>
        <v>0</v>
      </c>
      <c r="BP349" s="639">
        <f t="shared" si="535"/>
        <v>0</v>
      </c>
      <c r="BQ349" s="639">
        <f t="shared" si="534"/>
        <v>9359</v>
      </c>
    </row>
    <row r="350" spans="1:69" s="351" customFormat="1" ht="12.75">
      <c r="A350" s="679">
        <v>1910</v>
      </c>
      <c r="B350" s="375" t="s">
        <v>285</v>
      </c>
      <c r="C350" s="1293">
        <f>'I4 BO ASSETS'!L65</f>
        <v>4605</v>
      </c>
      <c r="D350" s="639"/>
      <c r="E350" s="639"/>
      <c r="F350" s="639"/>
      <c r="G350" s="639"/>
      <c r="H350" s="639"/>
      <c r="I350" s="639"/>
      <c r="J350" s="639"/>
      <c r="K350" s="639"/>
      <c r="L350" s="639"/>
      <c r="M350" s="639"/>
      <c r="N350" s="639"/>
      <c r="O350" s="639"/>
      <c r="P350" s="639"/>
      <c r="Q350" s="639"/>
      <c r="R350" s="639"/>
      <c r="S350" s="639"/>
      <c r="T350" s="639"/>
      <c r="U350" s="639"/>
      <c r="V350" s="639"/>
      <c r="W350" s="639"/>
      <c r="X350" s="639"/>
      <c r="Y350" s="639"/>
      <c r="Z350" s="639"/>
      <c r="AA350" s="639"/>
      <c r="AB350" s="639"/>
      <c r="AC350" s="639"/>
      <c r="AD350" s="639"/>
      <c r="AE350" s="639"/>
      <c r="AF350" s="639"/>
      <c r="AG350" s="639"/>
      <c r="AH350" s="639"/>
      <c r="AI350" s="639"/>
      <c r="AJ350" s="639"/>
      <c r="AK350" s="639"/>
      <c r="AL350" s="639"/>
      <c r="AM350" s="639"/>
      <c r="AN350" s="639"/>
      <c r="AO350" s="639"/>
      <c r="AP350" s="639"/>
      <c r="AQ350" s="639"/>
      <c r="AR350" s="639"/>
      <c r="AS350" s="639"/>
      <c r="AT350" s="639"/>
      <c r="AU350" s="639"/>
      <c r="AV350" s="639"/>
      <c r="AW350" s="639">
        <f t="shared" ref="AW350:BP350" si="536">$C350*AW637</f>
        <v>3006.6883487706923</v>
      </c>
      <c r="AX350" s="639">
        <f t="shared" si="536"/>
        <v>984.85268292610613</v>
      </c>
      <c r="AY350" s="639">
        <f t="shared" si="536"/>
        <v>533.98878420040887</v>
      </c>
      <c r="AZ350" s="639">
        <f t="shared" si="536"/>
        <v>0</v>
      </c>
      <c r="BA350" s="639">
        <f t="shared" si="536"/>
        <v>0</v>
      </c>
      <c r="BB350" s="639">
        <f t="shared" si="536"/>
        <v>0</v>
      </c>
      <c r="BC350" s="639">
        <f t="shared" si="536"/>
        <v>73.09898079982608</v>
      </c>
      <c r="BD350" s="639">
        <f t="shared" si="536"/>
        <v>0</v>
      </c>
      <c r="BE350" s="639">
        <f t="shared" si="536"/>
        <v>6.371203302966669</v>
      </c>
      <c r="BF350" s="639">
        <f t="shared" si="536"/>
        <v>0</v>
      </c>
      <c r="BG350" s="639">
        <f t="shared" si="536"/>
        <v>0</v>
      </c>
      <c r="BH350" s="639">
        <f t="shared" si="536"/>
        <v>0</v>
      </c>
      <c r="BI350" s="639">
        <f t="shared" si="536"/>
        <v>0</v>
      </c>
      <c r="BJ350" s="639">
        <f t="shared" si="536"/>
        <v>0</v>
      </c>
      <c r="BK350" s="639">
        <f t="shared" si="536"/>
        <v>0</v>
      </c>
      <c r="BL350" s="639">
        <f t="shared" si="536"/>
        <v>0</v>
      </c>
      <c r="BM350" s="639">
        <f t="shared" si="536"/>
        <v>0</v>
      </c>
      <c r="BN350" s="639">
        <f t="shared" si="536"/>
        <v>0</v>
      </c>
      <c r="BO350" s="639">
        <f t="shared" si="536"/>
        <v>0</v>
      </c>
      <c r="BP350" s="639">
        <f t="shared" si="536"/>
        <v>0</v>
      </c>
      <c r="BQ350" s="639">
        <f t="shared" si="534"/>
        <v>4605</v>
      </c>
    </row>
    <row r="351" spans="1:69" s="351" customFormat="1" ht="12.75">
      <c r="A351" s="679">
        <v>1915</v>
      </c>
      <c r="B351" s="375" t="s">
        <v>512</v>
      </c>
      <c r="C351" s="1293">
        <f>'I4 BO ASSETS'!L66</f>
        <v>2786</v>
      </c>
      <c r="D351" s="639"/>
      <c r="E351" s="639"/>
      <c r="F351" s="639"/>
      <c r="G351" s="639"/>
      <c r="H351" s="639"/>
      <c r="I351" s="639"/>
      <c r="J351" s="639"/>
      <c r="K351" s="639"/>
      <c r="L351" s="639"/>
      <c r="M351" s="639"/>
      <c r="N351" s="639"/>
      <c r="O351" s="639"/>
      <c r="P351" s="639"/>
      <c r="Q351" s="639"/>
      <c r="R351" s="639"/>
      <c r="S351" s="639"/>
      <c r="T351" s="639"/>
      <c r="U351" s="639"/>
      <c r="V351" s="639"/>
      <c r="W351" s="639"/>
      <c r="X351" s="639"/>
      <c r="Y351" s="639"/>
      <c r="Z351" s="639"/>
      <c r="AA351" s="639"/>
      <c r="AB351" s="639"/>
      <c r="AC351" s="639"/>
      <c r="AD351" s="639"/>
      <c r="AE351" s="639"/>
      <c r="AF351" s="639"/>
      <c r="AG351" s="639"/>
      <c r="AH351" s="639"/>
      <c r="AI351" s="639"/>
      <c r="AJ351" s="639"/>
      <c r="AK351" s="639"/>
      <c r="AL351" s="639"/>
      <c r="AM351" s="639"/>
      <c r="AN351" s="639"/>
      <c r="AO351" s="639"/>
      <c r="AP351" s="639"/>
      <c r="AQ351" s="639"/>
      <c r="AR351" s="639"/>
      <c r="AS351" s="639"/>
      <c r="AT351" s="639"/>
      <c r="AU351" s="639"/>
      <c r="AV351" s="639"/>
      <c r="AW351" s="639">
        <f t="shared" ref="AW351:BP351" si="537">$C351*AW638</f>
        <v>1819.0301280510639</v>
      </c>
      <c r="AX351" s="639">
        <f t="shared" si="537"/>
        <v>595.83052652163553</v>
      </c>
      <c r="AY351" s="639">
        <f t="shared" si="537"/>
        <v>323.06031547933532</v>
      </c>
      <c r="AZ351" s="639">
        <f t="shared" si="537"/>
        <v>0</v>
      </c>
      <c r="BA351" s="639">
        <f t="shared" si="537"/>
        <v>0</v>
      </c>
      <c r="BB351" s="639">
        <f t="shared" si="537"/>
        <v>0</v>
      </c>
      <c r="BC351" s="639">
        <f t="shared" si="537"/>
        <v>44.224486538179249</v>
      </c>
      <c r="BD351" s="639">
        <f t="shared" si="537"/>
        <v>0</v>
      </c>
      <c r="BE351" s="639">
        <f t="shared" si="537"/>
        <v>3.8545434097861322</v>
      </c>
      <c r="BF351" s="639">
        <f t="shared" si="537"/>
        <v>0</v>
      </c>
      <c r="BG351" s="639">
        <f t="shared" si="537"/>
        <v>0</v>
      </c>
      <c r="BH351" s="639">
        <f t="shared" si="537"/>
        <v>0</v>
      </c>
      <c r="BI351" s="639">
        <f t="shared" si="537"/>
        <v>0</v>
      </c>
      <c r="BJ351" s="639">
        <f t="shared" si="537"/>
        <v>0</v>
      </c>
      <c r="BK351" s="639">
        <f t="shared" si="537"/>
        <v>0</v>
      </c>
      <c r="BL351" s="639">
        <f t="shared" si="537"/>
        <v>0</v>
      </c>
      <c r="BM351" s="639">
        <f t="shared" si="537"/>
        <v>0</v>
      </c>
      <c r="BN351" s="639">
        <f t="shared" si="537"/>
        <v>0</v>
      </c>
      <c r="BO351" s="639">
        <f t="shared" si="537"/>
        <v>0</v>
      </c>
      <c r="BP351" s="639">
        <f t="shared" si="537"/>
        <v>0</v>
      </c>
      <c r="BQ351" s="639">
        <f t="shared" si="534"/>
        <v>2786</v>
      </c>
    </row>
    <row r="352" spans="1:69" s="351" customFormat="1" ht="12.75">
      <c r="A352" s="679">
        <v>1920</v>
      </c>
      <c r="B352" s="375" t="s">
        <v>513</v>
      </c>
      <c r="C352" s="1293">
        <f>'I4 BO ASSETS'!L67</f>
        <v>3576</v>
      </c>
      <c r="D352" s="639"/>
      <c r="E352" s="639"/>
      <c r="F352" s="639"/>
      <c r="G352" s="639"/>
      <c r="H352" s="639"/>
      <c r="I352" s="639"/>
      <c r="J352" s="639"/>
      <c r="K352" s="639"/>
      <c r="L352" s="639"/>
      <c r="M352" s="639"/>
      <c r="N352" s="639"/>
      <c r="O352" s="639"/>
      <c r="P352" s="639"/>
      <c r="Q352" s="639"/>
      <c r="R352" s="639"/>
      <c r="S352" s="639"/>
      <c r="T352" s="639"/>
      <c r="U352" s="639"/>
      <c r="V352" s="639"/>
      <c r="W352" s="639"/>
      <c r="X352" s="639"/>
      <c r="Y352" s="639"/>
      <c r="Z352" s="639"/>
      <c r="AA352" s="639"/>
      <c r="AB352" s="639"/>
      <c r="AC352" s="639"/>
      <c r="AD352" s="639"/>
      <c r="AE352" s="639"/>
      <c r="AF352" s="639"/>
      <c r="AG352" s="639"/>
      <c r="AH352" s="639"/>
      <c r="AI352" s="639"/>
      <c r="AJ352" s="639"/>
      <c r="AK352" s="639"/>
      <c r="AL352" s="639"/>
      <c r="AM352" s="639"/>
      <c r="AN352" s="639"/>
      <c r="AO352" s="639"/>
      <c r="AP352" s="639"/>
      <c r="AQ352" s="639"/>
      <c r="AR352" s="639"/>
      <c r="AS352" s="639"/>
      <c r="AT352" s="639"/>
      <c r="AU352" s="639"/>
      <c r="AV352" s="639"/>
      <c r="AW352" s="639">
        <f t="shared" ref="AW352:BP352" si="538">$C352*AW639</f>
        <v>2334.8355125307266</v>
      </c>
      <c r="AX352" s="639">
        <f t="shared" si="538"/>
        <v>764.78462413545185</v>
      </c>
      <c r="AY352" s="639">
        <f t="shared" si="538"/>
        <v>414.66751190025235</v>
      </c>
      <c r="AZ352" s="639">
        <f t="shared" si="538"/>
        <v>0</v>
      </c>
      <c r="BA352" s="639">
        <f t="shared" si="538"/>
        <v>0</v>
      </c>
      <c r="BB352" s="639">
        <f t="shared" si="538"/>
        <v>0</v>
      </c>
      <c r="BC352" s="639">
        <f t="shared" si="538"/>
        <v>56.764811148790024</v>
      </c>
      <c r="BD352" s="639">
        <f t="shared" si="538"/>
        <v>0</v>
      </c>
      <c r="BE352" s="639">
        <f t="shared" si="538"/>
        <v>4.9475402847793282</v>
      </c>
      <c r="BF352" s="639">
        <f t="shared" si="538"/>
        <v>0</v>
      </c>
      <c r="BG352" s="639">
        <f t="shared" si="538"/>
        <v>0</v>
      </c>
      <c r="BH352" s="639">
        <f t="shared" si="538"/>
        <v>0</v>
      </c>
      <c r="BI352" s="639">
        <f t="shared" si="538"/>
        <v>0</v>
      </c>
      <c r="BJ352" s="639">
        <f t="shared" si="538"/>
        <v>0</v>
      </c>
      <c r="BK352" s="639">
        <f t="shared" si="538"/>
        <v>0</v>
      </c>
      <c r="BL352" s="639">
        <f t="shared" si="538"/>
        <v>0</v>
      </c>
      <c r="BM352" s="639">
        <f t="shared" si="538"/>
        <v>0</v>
      </c>
      <c r="BN352" s="639">
        <f t="shared" si="538"/>
        <v>0</v>
      </c>
      <c r="BO352" s="639">
        <f t="shared" si="538"/>
        <v>0</v>
      </c>
      <c r="BP352" s="639">
        <f t="shared" si="538"/>
        <v>0</v>
      </c>
      <c r="BQ352" s="639">
        <f t="shared" si="534"/>
        <v>3576.0000000000005</v>
      </c>
    </row>
    <row r="353" spans="1:69" s="351" customFormat="1" ht="12.75">
      <c r="A353" s="679">
        <v>1925</v>
      </c>
      <c r="B353" s="375" t="s">
        <v>514</v>
      </c>
      <c r="C353" s="1293">
        <f>'I4 BO ASSETS'!L68</f>
        <v>10515</v>
      </c>
      <c r="D353" s="639"/>
      <c r="E353" s="639"/>
      <c r="F353" s="639"/>
      <c r="G353" s="639"/>
      <c r="H353" s="639"/>
      <c r="I353" s="639"/>
      <c r="J353" s="639"/>
      <c r="K353" s="639"/>
      <c r="L353" s="639"/>
      <c r="M353" s="639"/>
      <c r="N353" s="639"/>
      <c r="O353" s="639"/>
      <c r="P353" s="639"/>
      <c r="Q353" s="639"/>
      <c r="R353" s="639"/>
      <c r="S353" s="639"/>
      <c r="T353" s="639"/>
      <c r="U353" s="639"/>
      <c r="V353" s="639"/>
      <c r="W353" s="639"/>
      <c r="X353" s="639"/>
      <c r="Y353" s="639"/>
      <c r="Z353" s="639"/>
      <c r="AA353" s="639"/>
      <c r="AB353" s="639"/>
      <c r="AC353" s="639"/>
      <c r="AD353" s="639"/>
      <c r="AE353" s="639"/>
      <c r="AF353" s="639"/>
      <c r="AG353" s="639"/>
      <c r="AH353" s="639"/>
      <c r="AI353" s="639"/>
      <c r="AJ353" s="639"/>
      <c r="AK353" s="639"/>
      <c r="AL353" s="639"/>
      <c r="AM353" s="639"/>
      <c r="AN353" s="639"/>
      <c r="AO353" s="639"/>
      <c r="AP353" s="639"/>
      <c r="AQ353" s="639"/>
      <c r="AR353" s="639"/>
      <c r="AS353" s="639"/>
      <c r="AT353" s="639"/>
      <c r="AU353" s="639"/>
      <c r="AV353" s="639"/>
      <c r="AW353" s="639">
        <f t="shared" ref="AW353:BP353" si="539">$C353*AW640</f>
        <v>6865.4349592451317</v>
      </c>
      <c r="AX353" s="639">
        <f t="shared" si="539"/>
        <v>2248.8004258345291</v>
      </c>
      <c r="AY353" s="639">
        <f t="shared" si="539"/>
        <v>1219.303380210054</v>
      </c>
      <c r="AZ353" s="639">
        <f t="shared" si="539"/>
        <v>0</v>
      </c>
      <c r="BA353" s="639">
        <f t="shared" si="539"/>
        <v>0</v>
      </c>
      <c r="BB353" s="639">
        <f t="shared" si="539"/>
        <v>0</v>
      </c>
      <c r="BC353" s="639">
        <f t="shared" si="539"/>
        <v>166.91330795009148</v>
      </c>
      <c r="BD353" s="639">
        <f t="shared" si="539"/>
        <v>0</v>
      </c>
      <c r="BE353" s="639">
        <f t="shared" si="539"/>
        <v>14.547926760194251</v>
      </c>
      <c r="BF353" s="639">
        <f t="shared" si="539"/>
        <v>0</v>
      </c>
      <c r="BG353" s="639">
        <f t="shared" si="539"/>
        <v>0</v>
      </c>
      <c r="BH353" s="639">
        <f t="shared" si="539"/>
        <v>0</v>
      </c>
      <c r="BI353" s="639">
        <f t="shared" si="539"/>
        <v>0</v>
      </c>
      <c r="BJ353" s="639">
        <f t="shared" si="539"/>
        <v>0</v>
      </c>
      <c r="BK353" s="639">
        <f t="shared" si="539"/>
        <v>0</v>
      </c>
      <c r="BL353" s="639">
        <f t="shared" si="539"/>
        <v>0</v>
      </c>
      <c r="BM353" s="639">
        <f t="shared" si="539"/>
        <v>0</v>
      </c>
      <c r="BN353" s="639">
        <f t="shared" si="539"/>
        <v>0</v>
      </c>
      <c r="BO353" s="639">
        <f t="shared" si="539"/>
        <v>0</v>
      </c>
      <c r="BP353" s="639">
        <f t="shared" si="539"/>
        <v>0</v>
      </c>
      <c r="BQ353" s="639">
        <f t="shared" si="534"/>
        <v>10515.000000000002</v>
      </c>
    </row>
    <row r="354" spans="1:69" s="351" customFormat="1" ht="12.75">
      <c r="A354" s="679">
        <v>1930</v>
      </c>
      <c r="B354" s="375" t="s">
        <v>515</v>
      </c>
      <c r="C354" s="1293">
        <f>'I4 BO ASSETS'!L69</f>
        <v>0</v>
      </c>
      <c r="D354" s="639"/>
      <c r="E354" s="639"/>
      <c r="F354" s="639"/>
      <c r="G354" s="639"/>
      <c r="H354" s="639"/>
      <c r="I354" s="639"/>
      <c r="J354" s="639"/>
      <c r="K354" s="639"/>
      <c r="L354" s="639"/>
      <c r="M354" s="639"/>
      <c r="N354" s="639"/>
      <c r="O354" s="639"/>
      <c r="P354" s="639"/>
      <c r="Q354" s="639"/>
      <c r="R354" s="639"/>
      <c r="S354" s="639"/>
      <c r="T354" s="639"/>
      <c r="U354" s="639"/>
      <c r="V354" s="639"/>
      <c r="W354" s="639"/>
      <c r="X354" s="639"/>
      <c r="Y354" s="639"/>
      <c r="Z354" s="639"/>
      <c r="AA354" s="639"/>
      <c r="AB354" s="639"/>
      <c r="AC354" s="639"/>
      <c r="AD354" s="639"/>
      <c r="AE354" s="639"/>
      <c r="AF354" s="639"/>
      <c r="AG354" s="639"/>
      <c r="AH354" s="639"/>
      <c r="AI354" s="639"/>
      <c r="AJ354" s="639"/>
      <c r="AK354" s="639"/>
      <c r="AL354" s="639"/>
      <c r="AM354" s="639"/>
      <c r="AN354" s="639"/>
      <c r="AO354" s="639"/>
      <c r="AP354" s="639"/>
      <c r="AQ354" s="639"/>
      <c r="AR354" s="639"/>
      <c r="AS354" s="639"/>
      <c r="AT354" s="639"/>
      <c r="AU354" s="639"/>
      <c r="AV354" s="639"/>
      <c r="AW354" s="639">
        <f t="shared" ref="AW354:BP354" si="540">$C354*AW641</f>
        <v>0</v>
      </c>
      <c r="AX354" s="639">
        <f t="shared" si="540"/>
        <v>0</v>
      </c>
      <c r="AY354" s="639">
        <f t="shared" si="540"/>
        <v>0</v>
      </c>
      <c r="AZ354" s="639">
        <f t="shared" si="540"/>
        <v>0</v>
      </c>
      <c r="BA354" s="639">
        <f t="shared" si="540"/>
        <v>0</v>
      </c>
      <c r="BB354" s="639">
        <f t="shared" si="540"/>
        <v>0</v>
      </c>
      <c r="BC354" s="639">
        <f t="shared" si="540"/>
        <v>0</v>
      </c>
      <c r="BD354" s="639">
        <f t="shared" si="540"/>
        <v>0</v>
      </c>
      <c r="BE354" s="639">
        <f t="shared" si="540"/>
        <v>0</v>
      </c>
      <c r="BF354" s="639">
        <f t="shared" si="540"/>
        <v>0</v>
      </c>
      <c r="BG354" s="639">
        <f t="shared" si="540"/>
        <v>0</v>
      </c>
      <c r="BH354" s="639">
        <f t="shared" si="540"/>
        <v>0</v>
      </c>
      <c r="BI354" s="639">
        <f t="shared" si="540"/>
        <v>0</v>
      </c>
      <c r="BJ354" s="639">
        <f t="shared" si="540"/>
        <v>0</v>
      </c>
      <c r="BK354" s="639">
        <f t="shared" si="540"/>
        <v>0</v>
      </c>
      <c r="BL354" s="639">
        <f t="shared" si="540"/>
        <v>0</v>
      </c>
      <c r="BM354" s="639">
        <f t="shared" si="540"/>
        <v>0</v>
      </c>
      <c r="BN354" s="639">
        <f t="shared" si="540"/>
        <v>0</v>
      </c>
      <c r="BO354" s="639">
        <f t="shared" si="540"/>
        <v>0</v>
      </c>
      <c r="BP354" s="639">
        <f t="shared" si="540"/>
        <v>0</v>
      </c>
      <c r="BQ354" s="639">
        <f t="shared" si="534"/>
        <v>0</v>
      </c>
    </row>
    <row r="355" spans="1:69" s="351" customFormat="1" ht="12.75">
      <c r="A355" s="679">
        <v>1935</v>
      </c>
      <c r="B355" s="375" t="s">
        <v>516</v>
      </c>
      <c r="C355" s="1293">
        <f>'I4 BO ASSETS'!L70</f>
        <v>0</v>
      </c>
      <c r="D355" s="639"/>
      <c r="E355" s="639"/>
      <c r="F355" s="639"/>
      <c r="G355" s="639"/>
      <c r="H355" s="639"/>
      <c r="I355" s="639"/>
      <c r="J355" s="639"/>
      <c r="K355" s="639"/>
      <c r="L355" s="639"/>
      <c r="M355" s="639"/>
      <c r="N355" s="639"/>
      <c r="O355" s="639"/>
      <c r="P355" s="639"/>
      <c r="Q355" s="639"/>
      <c r="R355" s="639"/>
      <c r="S355" s="639"/>
      <c r="T355" s="639"/>
      <c r="U355" s="639"/>
      <c r="V355" s="639"/>
      <c r="W355" s="639"/>
      <c r="X355" s="639"/>
      <c r="Y355" s="639"/>
      <c r="Z355" s="639"/>
      <c r="AA355" s="639"/>
      <c r="AB355" s="639"/>
      <c r="AC355" s="639"/>
      <c r="AD355" s="639"/>
      <c r="AE355" s="639"/>
      <c r="AF355" s="639"/>
      <c r="AG355" s="639"/>
      <c r="AH355" s="639"/>
      <c r="AI355" s="639"/>
      <c r="AJ355" s="639"/>
      <c r="AK355" s="639"/>
      <c r="AL355" s="639"/>
      <c r="AM355" s="639"/>
      <c r="AN355" s="639"/>
      <c r="AO355" s="639"/>
      <c r="AP355" s="639"/>
      <c r="AQ355" s="639"/>
      <c r="AR355" s="639"/>
      <c r="AS355" s="639"/>
      <c r="AT355" s="639"/>
      <c r="AU355" s="639"/>
      <c r="AV355" s="639"/>
      <c r="AW355" s="639">
        <f t="shared" ref="AW355:BP355" si="541">$C355*AW642</f>
        <v>0</v>
      </c>
      <c r="AX355" s="639">
        <f t="shared" si="541"/>
        <v>0</v>
      </c>
      <c r="AY355" s="639">
        <f t="shared" si="541"/>
        <v>0</v>
      </c>
      <c r="AZ355" s="639">
        <f t="shared" si="541"/>
        <v>0</v>
      </c>
      <c r="BA355" s="639">
        <f t="shared" si="541"/>
        <v>0</v>
      </c>
      <c r="BB355" s="639">
        <f t="shared" si="541"/>
        <v>0</v>
      </c>
      <c r="BC355" s="639">
        <f t="shared" si="541"/>
        <v>0</v>
      </c>
      <c r="BD355" s="639">
        <f t="shared" si="541"/>
        <v>0</v>
      </c>
      <c r="BE355" s="639">
        <f t="shared" si="541"/>
        <v>0</v>
      </c>
      <c r="BF355" s="639">
        <f t="shared" si="541"/>
        <v>0</v>
      </c>
      <c r="BG355" s="639">
        <f t="shared" si="541"/>
        <v>0</v>
      </c>
      <c r="BH355" s="639">
        <f t="shared" si="541"/>
        <v>0</v>
      </c>
      <c r="BI355" s="639">
        <f t="shared" si="541"/>
        <v>0</v>
      </c>
      <c r="BJ355" s="639">
        <f t="shared" si="541"/>
        <v>0</v>
      </c>
      <c r="BK355" s="639">
        <f t="shared" si="541"/>
        <v>0</v>
      </c>
      <c r="BL355" s="639">
        <f t="shared" si="541"/>
        <v>0</v>
      </c>
      <c r="BM355" s="639">
        <f t="shared" si="541"/>
        <v>0</v>
      </c>
      <c r="BN355" s="639">
        <f t="shared" si="541"/>
        <v>0</v>
      </c>
      <c r="BO355" s="639">
        <f t="shared" si="541"/>
        <v>0</v>
      </c>
      <c r="BP355" s="639">
        <f t="shared" si="541"/>
        <v>0</v>
      </c>
      <c r="BQ355" s="639">
        <f t="shared" si="534"/>
        <v>0</v>
      </c>
    </row>
    <row r="356" spans="1:69" s="351" customFormat="1" ht="12.75">
      <c r="A356" s="679">
        <v>1940</v>
      </c>
      <c r="B356" s="375" t="s">
        <v>517</v>
      </c>
      <c r="C356" s="1293">
        <f>'I4 BO ASSETS'!L71</f>
        <v>7792</v>
      </c>
      <c r="D356" s="639"/>
      <c r="E356" s="639"/>
      <c r="F356" s="639"/>
      <c r="G356" s="639"/>
      <c r="H356" s="639"/>
      <c r="I356" s="639"/>
      <c r="J356" s="639"/>
      <c r="K356" s="639"/>
      <c r="L356" s="639"/>
      <c r="M356" s="639"/>
      <c r="N356" s="639"/>
      <c r="O356" s="639"/>
      <c r="P356" s="639"/>
      <c r="Q356" s="639"/>
      <c r="R356" s="639"/>
      <c r="S356" s="639"/>
      <c r="T356" s="639"/>
      <c r="U356" s="639"/>
      <c r="V356" s="639"/>
      <c r="W356" s="639"/>
      <c r="X356" s="639"/>
      <c r="Y356" s="639"/>
      <c r="Z356" s="639"/>
      <c r="AA356" s="639"/>
      <c r="AB356" s="639"/>
      <c r="AC356" s="639"/>
      <c r="AD356" s="639"/>
      <c r="AE356" s="639"/>
      <c r="AF356" s="639"/>
      <c r="AG356" s="639"/>
      <c r="AH356" s="639"/>
      <c r="AI356" s="639"/>
      <c r="AJ356" s="639"/>
      <c r="AK356" s="639"/>
      <c r="AL356" s="639"/>
      <c r="AM356" s="639"/>
      <c r="AN356" s="639"/>
      <c r="AO356" s="639"/>
      <c r="AP356" s="639"/>
      <c r="AQ356" s="639"/>
      <c r="AR356" s="639"/>
      <c r="AS356" s="639"/>
      <c r="AT356" s="639"/>
      <c r="AU356" s="639"/>
      <c r="AV356" s="639"/>
      <c r="AW356" s="639">
        <f t="shared" ref="AW356:BP356" si="542">$C356*AW643</f>
        <v>5087.5386783108006</v>
      </c>
      <c r="AX356" s="639">
        <f t="shared" si="542"/>
        <v>1666.4434539327294</v>
      </c>
      <c r="AY356" s="639">
        <f t="shared" si="542"/>
        <v>903.54844874909566</v>
      </c>
      <c r="AZ356" s="639">
        <f t="shared" si="542"/>
        <v>0</v>
      </c>
      <c r="BA356" s="639">
        <f t="shared" si="542"/>
        <v>0</v>
      </c>
      <c r="BB356" s="639">
        <f t="shared" si="542"/>
        <v>0</v>
      </c>
      <c r="BC356" s="639">
        <f t="shared" si="542"/>
        <v>123.68887261503687</v>
      </c>
      <c r="BD356" s="639">
        <f t="shared" si="542"/>
        <v>0</v>
      </c>
      <c r="BE356" s="639">
        <f t="shared" si="542"/>
        <v>10.780546392337955</v>
      </c>
      <c r="BF356" s="639">
        <f t="shared" si="542"/>
        <v>0</v>
      </c>
      <c r="BG356" s="639">
        <f t="shared" si="542"/>
        <v>0</v>
      </c>
      <c r="BH356" s="639">
        <f t="shared" si="542"/>
        <v>0</v>
      </c>
      <c r="BI356" s="639">
        <f t="shared" si="542"/>
        <v>0</v>
      </c>
      <c r="BJ356" s="639">
        <f t="shared" si="542"/>
        <v>0</v>
      </c>
      <c r="BK356" s="639">
        <f t="shared" si="542"/>
        <v>0</v>
      </c>
      <c r="BL356" s="639">
        <f t="shared" si="542"/>
        <v>0</v>
      </c>
      <c r="BM356" s="639">
        <f t="shared" si="542"/>
        <v>0</v>
      </c>
      <c r="BN356" s="639">
        <f t="shared" si="542"/>
        <v>0</v>
      </c>
      <c r="BO356" s="639">
        <f t="shared" si="542"/>
        <v>0</v>
      </c>
      <c r="BP356" s="639">
        <f t="shared" si="542"/>
        <v>0</v>
      </c>
      <c r="BQ356" s="639">
        <f t="shared" si="534"/>
        <v>7792</v>
      </c>
    </row>
    <row r="357" spans="1:69" s="351" customFormat="1" ht="12.75">
      <c r="A357" s="679">
        <v>1945</v>
      </c>
      <c r="B357" s="375" t="s">
        <v>518</v>
      </c>
      <c r="C357" s="1293">
        <f>'I4 BO ASSETS'!L72</f>
        <v>406</v>
      </c>
      <c r="D357" s="639"/>
      <c r="E357" s="639"/>
      <c r="F357" s="639"/>
      <c r="G357" s="639"/>
      <c r="H357" s="639"/>
      <c r="I357" s="639"/>
      <c r="J357" s="639"/>
      <c r="K357" s="639"/>
      <c r="L357" s="639"/>
      <c r="M357" s="639"/>
      <c r="N357" s="639"/>
      <c r="O357" s="639"/>
      <c r="P357" s="639"/>
      <c r="Q357" s="639"/>
      <c r="R357" s="639"/>
      <c r="S357" s="639"/>
      <c r="T357" s="639"/>
      <c r="U357" s="639"/>
      <c r="V357" s="639"/>
      <c r="W357" s="639"/>
      <c r="X357" s="639"/>
      <c r="Y357" s="639"/>
      <c r="Z357" s="639"/>
      <c r="AA357" s="639"/>
      <c r="AB357" s="639"/>
      <c r="AC357" s="639"/>
      <c r="AD357" s="639"/>
      <c r="AE357" s="639"/>
      <c r="AF357" s="639"/>
      <c r="AG357" s="639"/>
      <c r="AH357" s="639"/>
      <c r="AI357" s="639"/>
      <c r="AJ357" s="639"/>
      <c r="AK357" s="639"/>
      <c r="AL357" s="639"/>
      <c r="AM357" s="639"/>
      <c r="AN357" s="639"/>
      <c r="AO357" s="639"/>
      <c r="AP357" s="639"/>
      <c r="AQ357" s="639"/>
      <c r="AR357" s="639"/>
      <c r="AS357" s="639"/>
      <c r="AT357" s="639"/>
      <c r="AU357" s="639"/>
      <c r="AV357" s="639"/>
      <c r="AW357" s="639">
        <f t="shared" ref="AW357:BP357" si="543">$C357*AW644</f>
        <v>265.08479253005453</v>
      </c>
      <c r="AX357" s="639">
        <f t="shared" si="543"/>
        <v>86.829574216720758</v>
      </c>
      <c r="AY357" s="639">
        <f t="shared" si="543"/>
        <v>47.079141451762432</v>
      </c>
      <c r="AZ357" s="639">
        <f t="shared" si="543"/>
        <v>0</v>
      </c>
      <c r="BA357" s="639">
        <f t="shared" si="543"/>
        <v>0</v>
      </c>
      <c r="BB357" s="639">
        <f t="shared" si="543"/>
        <v>0</v>
      </c>
      <c r="BC357" s="639">
        <f t="shared" si="543"/>
        <v>6.4447744201366746</v>
      </c>
      <c r="BD357" s="639">
        <f t="shared" si="543"/>
        <v>0</v>
      </c>
      <c r="BE357" s="639">
        <f t="shared" si="543"/>
        <v>0.56171738132561733</v>
      </c>
      <c r="BF357" s="639">
        <f t="shared" si="543"/>
        <v>0</v>
      </c>
      <c r="BG357" s="639">
        <f t="shared" si="543"/>
        <v>0</v>
      </c>
      <c r="BH357" s="639">
        <f t="shared" si="543"/>
        <v>0</v>
      </c>
      <c r="BI357" s="639">
        <f t="shared" si="543"/>
        <v>0</v>
      </c>
      <c r="BJ357" s="639">
        <f t="shared" si="543"/>
        <v>0</v>
      </c>
      <c r="BK357" s="639">
        <f t="shared" si="543"/>
        <v>0</v>
      </c>
      <c r="BL357" s="639">
        <f t="shared" si="543"/>
        <v>0</v>
      </c>
      <c r="BM357" s="639">
        <f t="shared" si="543"/>
        <v>0</v>
      </c>
      <c r="BN357" s="639">
        <f t="shared" si="543"/>
        <v>0</v>
      </c>
      <c r="BO357" s="639">
        <f t="shared" si="543"/>
        <v>0</v>
      </c>
      <c r="BP357" s="639">
        <f t="shared" si="543"/>
        <v>0</v>
      </c>
      <c r="BQ357" s="639">
        <f t="shared" si="534"/>
        <v>406</v>
      </c>
    </row>
    <row r="358" spans="1:69" s="351" customFormat="1" ht="12.75">
      <c r="A358" s="679">
        <v>1950</v>
      </c>
      <c r="B358" s="375" t="s">
        <v>519</v>
      </c>
      <c r="C358" s="1293">
        <f>'I4 BO ASSETS'!L73</f>
        <v>0</v>
      </c>
      <c r="D358" s="639"/>
      <c r="E358" s="639"/>
      <c r="F358" s="639"/>
      <c r="G358" s="639"/>
      <c r="H358" s="639"/>
      <c r="I358" s="639"/>
      <c r="J358" s="639"/>
      <c r="K358" s="639"/>
      <c r="L358" s="639"/>
      <c r="M358" s="639"/>
      <c r="N358" s="639"/>
      <c r="O358" s="639"/>
      <c r="P358" s="639"/>
      <c r="Q358" s="639"/>
      <c r="R358" s="639"/>
      <c r="S358" s="639"/>
      <c r="T358" s="639"/>
      <c r="U358" s="639"/>
      <c r="V358" s="639"/>
      <c r="W358" s="639"/>
      <c r="X358" s="639"/>
      <c r="Y358" s="639"/>
      <c r="Z358" s="639"/>
      <c r="AA358" s="639"/>
      <c r="AB358" s="639"/>
      <c r="AC358" s="639"/>
      <c r="AD358" s="639"/>
      <c r="AE358" s="639"/>
      <c r="AF358" s="639"/>
      <c r="AG358" s="639"/>
      <c r="AH358" s="639"/>
      <c r="AI358" s="639"/>
      <c r="AJ358" s="639"/>
      <c r="AK358" s="639"/>
      <c r="AL358" s="639"/>
      <c r="AM358" s="639"/>
      <c r="AN358" s="639"/>
      <c r="AO358" s="639"/>
      <c r="AP358" s="639"/>
      <c r="AQ358" s="639"/>
      <c r="AR358" s="639"/>
      <c r="AS358" s="639"/>
      <c r="AT358" s="639"/>
      <c r="AU358" s="639"/>
      <c r="AV358" s="639"/>
      <c r="AW358" s="639">
        <f t="shared" ref="AW358:BP358" si="544">$C358*AW645</f>
        <v>0</v>
      </c>
      <c r="AX358" s="639">
        <f t="shared" si="544"/>
        <v>0</v>
      </c>
      <c r="AY358" s="639">
        <f t="shared" si="544"/>
        <v>0</v>
      </c>
      <c r="AZ358" s="639">
        <f t="shared" si="544"/>
        <v>0</v>
      </c>
      <c r="BA358" s="639">
        <f t="shared" si="544"/>
        <v>0</v>
      </c>
      <c r="BB358" s="639">
        <f t="shared" si="544"/>
        <v>0</v>
      </c>
      <c r="BC358" s="639">
        <f t="shared" si="544"/>
        <v>0</v>
      </c>
      <c r="BD358" s="639">
        <f t="shared" si="544"/>
        <v>0</v>
      </c>
      <c r="BE358" s="639">
        <f t="shared" si="544"/>
        <v>0</v>
      </c>
      <c r="BF358" s="639">
        <f t="shared" si="544"/>
        <v>0</v>
      </c>
      <c r="BG358" s="639">
        <f t="shared" si="544"/>
        <v>0</v>
      </c>
      <c r="BH358" s="639">
        <f t="shared" si="544"/>
        <v>0</v>
      </c>
      <c r="BI358" s="639">
        <f t="shared" si="544"/>
        <v>0</v>
      </c>
      <c r="BJ358" s="639">
        <f t="shared" si="544"/>
        <v>0</v>
      </c>
      <c r="BK358" s="639">
        <f t="shared" si="544"/>
        <v>0</v>
      </c>
      <c r="BL358" s="639">
        <f t="shared" si="544"/>
        <v>0</v>
      </c>
      <c r="BM358" s="639">
        <f t="shared" si="544"/>
        <v>0</v>
      </c>
      <c r="BN358" s="639">
        <f t="shared" si="544"/>
        <v>0</v>
      </c>
      <c r="BO358" s="639">
        <f t="shared" si="544"/>
        <v>0</v>
      </c>
      <c r="BP358" s="639">
        <f t="shared" si="544"/>
        <v>0</v>
      </c>
      <c r="BQ358" s="639">
        <f t="shared" si="534"/>
        <v>0</v>
      </c>
    </row>
    <row r="359" spans="1:69" s="351" customFormat="1" ht="12.75">
      <c r="A359" s="679">
        <v>1955</v>
      </c>
      <c r="B359" s="375" t="s">
        <v>273</v>
      </c>
      <c r="C359" s="1293">
        <f>'I4 BO ASSETS'!L74</f>
        <v>90</v>
      </c>
      <c r="D359" s="639"/>
      <c r="E359" s="639"/>
      <c r="F359" s="639"/>
      <c r="G359" s="639"/>
      <c r="H359" s="639"/>
      <c r="I359" s="639"/>
      <c r="J359" s="639"/>
      <c r="K359" s="639"/>
      <c r="L359" s="639"/>
      <c r="M359" s="639"/>
      <c r="N359" s="639"/>
      <c r="O359" s="639"/>
      <c r="P359" s="639"/>
      <c r="Q359" s="639"/>
      <c r="R359" s="639"/>
      <c r="S359" s="639"/>
      <c r="T359" s="639"/>
      <c r="U359" s="639"/>
      <c r="V359" s="639"/>
      <c r="W359" s="639"/>
      <c r="X359" s="639"/>
      <c r="Y359" s="639"/>
      <c r="Z359" s="639"/>
      <c r="AA359" s="639"/>
      <c r="AB359" s="639"/>
      <c r="AC359" s="639"/>
      <c r="AD359" s="639"/>
      <c r="AE359" s="639"/>
      <c r="AF359" s="639"/>
      <c r="AG359" s="639"/>
      <c r="AH359" s="639"/>
      <c r="AI359" s="639"/>
      <c r="AJ359" s="639"/>
      <c r="AK359" s="639"/>
      <c r="AL359" s="639"/>
      <c r="AM359" s="639"/>
      <c r="AN359" s="639"/>
      <c r="AO359" s="639"/>
      <c r="AP359" s="639"/>
      <c r="AQ359" s="639"/>
      <c r="AR359" s="639"/>
      <c r="AS359" s="639"/>
      <c r="AT359" s="639"/>
      <c r="AU359" s="639"/>
      <c r="AV359" s="639"/>
      <c r="AW359" s="639">
        <f t="shared" ref="AW359:BP359" si="545">$C359*AW646</f>
        <v>58.76263873818943</v>
      </c>
      <c r="AX359" s="639">
        <f t="shared" si="545"/>
        <v>19.247935171194257</v>
      </c>
      <c r="AY359" s="639">
        <f t="shared" si="545"/>
        <v>10.436262883395612</v>
      </c>
      <c r="AZ359" s="639">
        <f t="shared" si="545"/>
        <v>0</v>
      </c>
      <c r="BA359" s="639">
        <f t="shared" si="545"/>
        <v>0</v>
      </c>
      <c r="BB359" s="639">
        <f t="shared" si="545"/>
        <v>0</v>
      </c>
      <c r="BC359" s="639">
        <f t="shared" si="545"/>
        <v>1.4286445758923663</v>
      </c>
      <c r="BD359" s="639">
        <f t="shared" si="545"/>
        <v>0</v>
      </c>
      <c r="BE359" s="639">
        <f t="shared" si="545"/>
        <v>0.12451863132833881</v>
      </c>
      <c r="BF359" s="639">
        <f t="shared" si="545"/>
        <v>0</v>
      </c>
      <c r="BG359" s="639">
        <f t="shared" si="545"/>
        <v>0</v>
      </c>
      <c r="BH359" s="639">
        <f t="shared" si="545"/>
        <v>0</v>
      </c>
      <c r="BI359" s="639">
        <f t="shared" si="545"/>
        <v>0</v>
      </c>
      <c r="BJ359" s="639">
        <f t="shared" si="545"/>
        <v>0</v>
      </c>
      <c r="BK359" s="639">
        <f t="shared" si="545"/>
        <v>0</v>
      </c>
      <c r="BL359" s="639">
        <f t="shared" si="545"/>
        <v>0</v>
      </c>
      <c r="BM359" s="639">
        <f t="shared" si="545"/>
        <v>0</v>
      </c>
      <c r="BN359" s="639">
        <f t="shared" si="545"/>
        <v>0</v>
      </c>
      <c r="BO359" s="639">
        <f t="shared" si="545"/>
        <v>0</v>
      </c>
      <c r="BP359" s="639">
        <f t="shared" si="545"/>
        <v>0</v>
      </c>
      <c r="BQ359" s="639">
        <f t="shared" si="534"/>
        <v>90</v>
      </c>
    </row>
    <row r="360" spans="1:69" s="351" customFormat="1" ht="12.75">
      <c r="A360" s="679">
        <v>1960</v>
      </c>
      <c r="B360" s="375" t="s">
        <v>274</v>
      </c>
      <c r="C360" s="1293">
        <f>'I4 BO ASSETS'!L75</f>
        <v>0</v>
      </c>
      <c r="D360" s="639"/>
      <c r="E360" s="639"/>
      <c r="F360" s="639"/>
      <c r="G360" s="639"/>
      <c r="H360" s="639"/>
      <c r="I360" s="639"/>
      <c r="J360" s="639"/>
      <c r="K360" s="639"/>
      <c r="L360" s="639"/>
      <c r="M360" s="639"/>
      <c r="N360" s="639"/>
      <c r="O360" s="639"/>
      <c r="P360" s="639"/>
      <c r="Q360" s="639"/>
      <c r="R360" s="639"/>
      <c r="S360" s="639"/>
      <c r="T360" s="639"/>
      <c r="U360" s="639"/>
      <c r="V360" s="639"/>
      <c r="W360" s="639"/>
      <c r="X360" s="639"/>
      <c r="Y360" s="639"/>
      <c r="Z360" s="639"/>
      <c r="AA360" s="639"/>
      <c r="AB360" s="639"/>
      <c r="AC360" s="639"/>
      <c r="AD360" s="639"/>
      <c r="AE360" s="639"/>
      <c r="AF360" s="639"/>
      <c r="AG360" s="639"/>
      <c r="AH360" s="639"/>
      <c r="AI360" s="639"/>
      <c r="AJ360" s="639"/>
      <c r="AK360" s="639"/>
      <c r="AL360" s="639"/>
      <c r="AM360" s="639"/>
      <c r="AN360" s="639"/>
      <c r="AO360" s="639"/>
      <c r="AP360" s="639"/>
      <c r="AQ360" s="639"/>
      <c r="AR360" s="639"/>
      <c r="AS360" s="639"/>
      <c r="AT360" s="639"/>
      <c r="AU360" s="639"/>
      <c r="AV360" s="639"/>
      <c r="AW360" s="639">
        <f t="shared" ref="AW360:BP360" si="546">$C360*AW647</f>
        <v>0</v>
      </c>
      <c r="AX360" s="639">
        <f t="shared" si="546"/>
        <v>0</v>
      </c>
      <c r="AY360" s="639">
        <f t="shared" si="546"/>
        <v>0</v>
      </c>
      <c r="AZ360" s="639">
        <f t="shared" si="546"/>
        <v>0</v>
      </c>
      <c r="BA360" s="639">
        <f t="shared" si="546"/>
        <v>0</v>
      </c>
      <c r="BB360" s="639">
        <f t="shared" si="546"/>
        <v>0</v>
      </c>
      <c r="BC360" s="639">
        <f t="shared" si="546"/>
        <v>0</v>
      </c>
      <c r="BD360" s="639">
        <f t="shared" si="546"/>
        <v>0</v>
      </c>
      <c r="BE360" s="639">
        <f t="shared" si="546"/>
        <v>0</v>
      </c>
      <c r="BF360" s="639">
        <f t="shared" si="546"/>
        <v>0</v>
      </c>
      <c r="BG360" s="639">
        <f t="shared" si="546"/>
        <v>0</v>
      </c>
      <c r="BH360" s="639">
        <f t="shared" si="546"/>
        <v>0</v>
      </c>
      <c r="BI360" s="639">
        <f t="shared" si="546"/>
        <v>0</v>
      </c>
      <c r="BJ360" s="639">
        <f t="shared" si="546"/>
        <v>0</v>
      </c>
      <c r="BK360" s="639">
        <f t="shared" si="546"/>
        <v>0</v>
      </c>
      <c r="BL360" s="639">
        <f t="shared" si="546"/>
        <v>0</v>
      </c>
      <c r="BM360" s="639">
        <f t="shared" si="546"/>
        <v>0</v>
      </c>
      <c r="BN360" s="639">
        <f t="shared" si="546"/>
        <v>0</v>
      </c>
      <c r="BO360" s="639">
        <f t="shared" si="546"/>
        <v>0</v>
      </c>
      <c r="BP360" s="639">
        <f t="shared" si="546"/>
        <v>0</v>
      </c>
      <c r="BQ360" s="639">
        <f t="shared" si="534"/>
        <v>0</v>
      </c>
    </row>
    <row r="361" spans="1:69" s="351" customFormat="1" ht="25.5">
      <c r="A361" s="679">
        <v>1970</v>
      </c>
      <c r="B361" s="375" t="s">
        <v>276</v>
      </c>
      <c r="C361" s="1293">
        <f>'I4 BO ASSETS'!L76</f>
        <v>0</v>
      </c>
      <c r="D361" s="639"/>
      <c r="E361" s="639"/>
      <c r="F361" s="639"/>
      <c r="G361" s="639"/>
      <c r="H361" s="639"/>
      <c r="I361" s="639"/>
      <c r="J361" s="639"/>
      <c r="K361" s="639"/>
      <c r="L361" s="639"/>
      <c r="M361" s="639"/>
      <c r="N361" s="639"/>
      <c r="O361" s="639"/>
      <c r="P361" s="639"/>
      <c r="Q361" s="639"/>
      <c r="R361" s="639"/>
      <c r="S361" s="639"/>
      <c r="T361" s="639"/>
      <c r="U361" s="639"/>
      <c r="V361" s="639"/>
      <c r="W361" s="639"/>
      <c r="X361" s="639"/>
      <c r="Y361" s="639"/>
      <c r="Z361" s="639"/>
      <c r="AA361" s="639"/>
      <c r="AB361" s="639"/>
      <c r="AC361" s="639"/>
      <c r="AD361" s="639"/>
      <c r="AE361" s="639"/>
      <c r="AF361" s="639"/>
      <c r="AG361" s="639"/>
      <c r="AH361" s="639"/>
      <c r="AI361" s="639"/>
      <c r="AJ361" s="639"/>
      <c r="AK361" s="639"/>
      <c r="AL361" s="639"/>
      <c r="AM361" s="639"/>
      <c r="AN361" s="639"/>
      <c r="AO361" s="639"/>
      <c r="AP361" s="639"/>
      <c r="AQ361" s="639"/>
      <c r="AR361" s="639"/>
      <c r="AS361" s="639"/>
      <c r="AT361" s="639"/>
      <c r="AU361" s="639"/>
      <c r="AV361" s="639"/>
      <c r="AW361" s="639">
        <f t="shared" ref="AW361:BP361" si="547">$C361*AW648</f>
        <v>0</v>
      </c>
      <c r="AX361" s="639">
        <f t="shared" si="547"/>
        <v>0</v>
      </c>
      <c r="AY361" s="639">
        <f t="shared" si="547"/>
        <v>0</v>
      </c>
      <c r="AZ361" s="639">
        <f t="shared" si="547"/>
        <v>0</v>
      </c>
      <c r="BA361" s="639">
        <f t="shared" si="547"/>
        <v>0</v>
      </c>
      <c r="BB361" s="639">
        <f t="shared" si="547"/>
        <v>0</v>
      </c>
      <c r="BC361" s="639">
        <f t="shared" si="547"/>
        <v>0</v>
      </c>
      <c r="BD361" s="639">
        <f t="shared" si="547"/>
        <v>0</v>
      </c>
      <c r="BE361" s="639">
        <f t="shared" si="547"/>
        <v>0</v>
      </c>
      <c r="BF361" s="639">
        <f t="shared" si="547"/>
        <v>0</v>
      </c>
      <c r="BG361" s="639">
        <f t="shared" si="547"/>
        <v>0</v>
      </c>
      <c r="BH361" s="639">
        <f t="shared" si="547"/>
        <v>0</v>
      </c>
      <c r="BI361" s="639">
        <f t="shared" si="547"/>
        <v>0</v>
      </c>
      <c r="BJ361" s="639">
        <f t="shared" si="547"/>
        <v>0</v>
      </c>
      <c r="BK361" s="639">
        <f t="shared" si="547"/>
        <v>0</v>
      </c>
      <c r="BL361" s="639">
        <f t="shared" si="547"/>
        <v>0</v>
      </c>
      <c r="BM361" s="639">
        <f t="shared" si="547"/>
        <v>0</v>
      </c>
      <c r="BN361" s="639">
        <f t="shared" si="547"/>
        <v>0</v>
      </c>
      <c r="BO361" s="639">
        <f t="shared" si="547"/>
        <v>0</v>
      </c>
      <c r="BP361" s="639">
        <f t="shared" si="547"/>
        <v>0</v>
      </c>
      <c r="BQ361" s="639">
        <f t="shared" si="534"/>
        <v>0</v>
      </c>
    </row>
    <row r="362" spans="1:69" s="351" customFormat="1" ht="25.5">
      <c r="A362" s="679">
        <v>1975</v>
      </c>
      <c r="B362" s="375" t="s">
        <v>1565</v>
      </c>
      <c r="C362" s="1293">
        <f>'I4 BO ASSETS'!L77</f>
        <v>0</v>
      </c>
      <c r="D362" s="639"/>
      <c r="E362" s="639"/>
      <c r="F362" s="639"/>
      <c r="G362" s="639"/>
      <c r="H362" s="639"/>
      <c r="I362" s="639"/>
      <c r="J362" s="639"/>
      <c r="K362" s="639"/>
      <c r="L362" s="639"/>
      <c r="M362" s="639"/>
      <c r="N362" s="639"/>
      <c r="O362" s="639"/>
      <c r="P362" s="639"/>
      <c r="Q362" s="639"/>
      <c r="R362" s="639"/>
      <c r="S362" s="639"/>
      <c r="T362" s="639"/>
      <c r="U362" s="639"/>
      <c r="V362" s="639"/>
      <c r="W362" s="639"/>
      <c r="X362" s="639"/>
      <c r="Y362" s="639"/>
      <c r="Z362" s="639"/>
      <c r="AA362" s="639"/>
      <c r="AB362" s="639"/>
      <c r="AC362" s="639"/>
      <c r="AD362" s="639"/>
      <c r="AE362" s="639"/>
      <c r="AF362" s="639"/>
      <c r="AG362" s="639"/>
      <c r="AH362" s="639"/>
      <c r="AI362" s="639"/>
      <c r="AJ362" s="639"/>
      <c r="AK362" s="639"/>
      <c r="AL362" s="639"/>
      <c r="AM362" s="639"/>
      <c r="AN362" s="639"/>
      <c r="AO362" s="639"/>
      <c r="AP362" s="639"/>
      <c r="AQ362" s="639"/>
      <c r="AR362" s="639"/>
      <c r="AS362" s="639"/>
      <c r="AT362" s="639"/>
      <c r="AU362" s="639"/>
      <c r="AV362" s="639"/>
      <c r="AW362" s="639">
        <f t="shared" ref="AW362:BP362" si="548">$C362*AW649</f>
        <v>0</v>
      </c>
      <c r="AX362" s="639">
        <f t="shared" si="548"/>
        <v>0</v>
      </c>
      <c r="AY362" s="639">
        <f t="shared" si="548"/>
        <v>0</v>
      </c>
      <c r="AZ362" s="639">
        <f t="shared" si="548"/>
        <v>0</v>
      </c>
      <c r="BA362" s="639">
        <f t="shared" si="548"/>
        <v>0</v>
      </c>
      <c r="BB362" s="639">
        <f t="shared" si="548"/>
        <v>0</v>
      </c>
      <c r="BC362" s="639">
        <f t="shared" si="548"/>
        <v>0</v>
      </c>
      <c r="BD362" s="639">
        <f t="shared" si="548"/>
        <v>0</v>
      </c>
      <c r="BE362" s="639">
        <f t="shared" si="548"/>
        <v>0</v>
      </c>
      <c r="BF362" s="639">
        <f t="shared" si="548"/>
        <v>0</v>
      </c>
      <c r="BG362" s="639">
        <f t="shared" si="548"/>
        <v>0</v>
      </c>
      <c r="BH362" s="639">
        <f t="shared" si="548"/>
        <v>0</v>
      </c>
      <c r="BI362" s="639">
        <f t="shared" si="548"/>
        <v>0</v>
      </c>
      <c r="BJ362" s="639">
        <f t="shared" si="548"/>
        <v>0</v>
      </c>
      <c r="BK362" s="639">
        <f t="shared" si="548"/>
        <v>0</v>
      </c>
      <c r="BL362" s="639">
        <f t="shared" si="548"/>
        <v>0</v>
      </c>
      <c r="BM362" s="639">
        <f t="shared" si="548"/>
        <v>0</v>
      </c>
      <c r="BN362" s="639">
        <f t="shared" si="548"/>
        <v>0</v>
      </c>
      <c r="BO362" s="639">
        <f t="shared" si="548"/>
        <v>0</v>
      </c>
      <c r="BP362" s="639">
        <f t="shared" si="548"/>
        <v>0</v>
      </c>
      <c r="BQ362" s="639">
        <f t="shared" si="534"/>
        <v>0</v>
      </c>
    </row>
    <row r="363" spans="1:69" s="351" customFormat="1" ht="12.75">
      <c r="A363" s="679">
        <v>1980</v>
      </c>
      <c r="B363" s="375" t="s">
        <v>1050</v>
      </c>
      <c r="C363" s="1293">
        <f>'I4 BO ASSETS'!L78</f>
        <v>0</v>
      </c>
      <c r="D363" s="639"/>
      <c r="E363" s="639"/>
      <c r="F363" s="639"/>
      <c r="G363" s="639"/>
      <c r="H363" s="639"/>
      <c r="I363" s="639"/>
      <c r="J363" s="639"/>
      <c r="K363" s="639"/>
      <c r="L363" s="639"/>
      <c r="M363" s="639"/>
      <c r="N363" s="639"/>
      <c r="O363" s="639"/>
      <c r="P363" s="639"/>
      <c r="Q363" s="639"/>
      <c r="R363" s="639"/>
      <c r="S363" s="639"/>
      <c r="T363" s="639"/>
      <c r="U363" s="639"/>
      <c r="V363" s="639"/>
      <c r="W363" s="639"/>
      <c r="X363" s="639"/>
      <c r="Y363" s="639"/>
      <c r="Z363" s="639"/>
      <c r="AA363" s="639"/>
      <c r="AB363" s="639"/>
      <c r="AC363" s="639"/>
      <c r="AD363" s="639"/>
      <c r="AE363" s="639"/>
      <c r="AF363" s="639"/>
      <c r="AG363" s="639"/>
      <c r="AH363" s="639"/>
      <c r="AI363" s="639"/>
      <c r="AJ363" s="639"/>
      <c r="AK363" s="639"/>
      <c r="AL363" s="639"/>
      <c r="AM363" s="639"/>
      <c r="AN363" s="639"/>
      <c r="AO363" s="639"/>
      <c r="AP363" s="639"/>
      <c r="AQ363" s="639"/>
      <c r="AR363" s="639"/>
      <c r="AS363" s="639"/>
      <c r="AT363" s="639"/>
      <c r="AU363" s="639"/>
      <c r="AV363" s="639"/>
      <c r="AW363" s="639">
        <f t="shared" ref="AW363:BP363" si="549">$C363*AW650</f>
        <v>0</v>
      </c>
      <c r="AX363" s="639">
        <f t="shared" si="549"/>
        <v>0</v>
      </c>
      <c r="AY363" s="639">
        <f t="shared" si="549"/>
        <v>0</v>
      </c>
      <c r="AZ363" s="639">
        <f t="shared" si="549"/>
        <v>0</v>
      </c>
      <c r="BA363" s="639">
        <f t="shared" si="549"/>
        <v>0</v>
      </c>
      <c r="BB363" s="639">
        <f t="shared" si="549"/>
        <v>0</v>
      </c>
      <c r="BC363" s="639">
        <f t="shared" si="549"/>
        <v>0</v>
      </c>
      <c r="BD363" s="639">
        <f t="shared" si="549"/>
        <v>0</v>
      </c>
      <c r="BE363" s="639">
        <f t="shared" si="549"/>
        <v>0</v>
      </c>
      <c r="BF363" s="639">
        <f t="shared" si="549"/>
        <v>0</v>
      </c>
      <c r="BG363" s="639">
        <f t="shared" si="549"/>
        <v>0</v>
      </c>
      <c r="BH363" s="639">
        <f t="shared" si="549"/>
        <v>0</v>
      </c>
      <c r="BI363" s="639">
        <f t="shared" si="549"/>
        <v>0</v>
      </c>
      <c r="BJ363" s="639">
        <f t="shared" si="549"/>
        <v>0</v>
      </c>
      <c r="BK363" s="639">
        <f t="shared" si="549"/>
        <v>0</v>
      </c>
      <c r="BL363" s="639">
        <f t="shared" si="549"/>
        <v>0</v>
      </c>
      <c r="BM363" s="639">
        <f t="shared" si="549"/>
        <v>0</v>
      </c>
      <c r="BN363" s="639">
        <f t="shared" si="549"/>
        <v>0</v>
      </c>
      <c r="BO363" s="639">
        <f t="shared" si="549"/>
        <v>0</v>
      </c>
      <c r="BP363" s="639">
        <f t="shared" si="549"/>
        <v>0</v>
      </c>
      <c r="BQ363" s="639">
        <f t="shared" si="534"/>
        <v>0</v>
      </c>
    </row>
    <row r="364" spans="1:69" s="351" customFormat="1" ht="12.75">
      <c r="A364" s="679">
        <v>1990</v>
      </c>
      <c r="B364" s="375" t="s">
        <v>1052</v>
      </c>
      <c r="C364" s="1293">
        <f>'I4 BO ASSETS'!L79</f>
        <v>0</v>
      </c>
      <c r="D364" s="639"/>
      <c r="E364" s="639"/>
      <c r="F364" s="639"/>
      <c r="G364" s="639"/>
      <c r="H364" s="639"/>
      <c r="I364" s="639"/>
      <c r="J364" s="639"/>
      <c r="K364" s="639"/>
      <c r="L364" s="639"/>
      <c r="M364" s="639"/>
      <c r="N364" s="639"/>
      <c r="O364" s="639"/>
      <c r="P364" s="639"/>
      <c r="Q364" s="639"/>
      <c r="R364" s="639"/>
      <c r="S364" s="639"/>
      <c r="T364" s="639"/>
      <c r="U364" s="639"/>
      <c r="V364" s="639"/>
      <c r="W364" s="639"/>
      <c r="X364" s="639"/>
      <c r="Y364" s="639"/>
      <c r="Z364" s="639"/>
      <c r="AA364" s="639"/>
      <c r="AB364" s="639"/>
      <c r="AC364" s="639"/>
      <c r="AD364" s="639"/>
      <c r="AE364" s="639"/>
      <c r="AF364" s="639"/>
      <c r="AG364" s="639"/>
      <c r="AH364" s="639"/>
      <c r="AI364" s="639"/>
      <c r="AJ364" s="639"/>
      <c r="AK364" s="639"/>
      <c r="AL364" s="639"/>
      <c r="AM364" s="639"/>
      <c r="AN364" s="639"/>
      <c r="AO364" s="639"/>
      <c r="AP364" s="639"/>
      <c r="AQ364" s="639"/>
      <c r="AR364" s="639"/>
      <c r="AS364" s="639"/>
      <c r="AT364" s="639"/>
      <c r="AU364" s="639"/>
      <c r="AV364" s="639"/>
      <c r="AW364" s="639">
        <f t="shared" ref="AW364:BP364" si="550">$C364*AW651</f>
        <v>0</v>
      </c>
      <c r="AX364" s="639">
        <f t="shared" si="550"/>
        <v>0</v>
      </c>
      <c r="AY364" s="639">
        <f t="shared" si="550"/>
        <v>0</v>
      </c>
      <c r="AZ364" s="639">
        <f t="shared" si="550"/>
        <v>0</v>
      </c>
      <c r="BA364" s="639">
        <f t="shared" si="550"/>
        <v>0</v>
      </c>
      <c r="BB364" s="639">
        <f t="shared" si="550"/>
        <v>0</v>
      </c>
      <c r="BC364" s="639">
        <f t="shared" si="550"/>
        <v>0</v>
      </c>
      <c r="BD364" s="639">
        <f t="shared" si="550"/>
        <v>0</v>
      </c>
      <c r="BE364" s="639">
        <f t="shared" si="550"/>
        <v>0</v>
      </c>
      <c r="BF364" s="639">
        <f t="shared" si="550"/>
        <v>0</v>
      </c>
      <c r="BG364" s="639">
        <f t="shared" si="550"/>
        <v>0</v>
      </c>
      <c r="BH364" s="639">
        <f t="shared" si="550"/>
        <v>0</v>
      </c>
      <c r="BI364" s="639">
        <f t="shared" si="550"/>
        <v>0</v>
      </c>
      <c r="BJ364" s="639">
        <f t="shared" si="550"/>
        <v>0</v>
      </c>
      <c r="BK364" s="639">
        <f t="shared" si="550"/>
        <v>0</v>
      </c>
      <c r="BL364" s="639">
        <f t="shared" si="550"/>
        <v>0</v>
      </c>
      <c r="BM364" s="639">
        <f t="shared" si="550"/>
        <v>0</v>
      </c>
      <c r="BN364" s="639">
        <f t="shared" si="550"/>
        <v>0</v>
      </c>
      <c r="BO364" s="639">
        <f t="shared" si="550"/>
        <v>0</v>
      </c>
      <c r="BP364" s="639">
        <f t="shared" si="550"/>
        <v>0</v>
      </c>
      <c r="BQ364" s="639">
        <f t="shared" si="534"/>
        <v>0</v>
      </c>
    </row>
    <row r="365" spans="1:69" s="351" customFormat="1" ht="12.75">
      <c r="A365" s="679">
        <v>2005</v>
      </c>
      <c r="B365" s="375" t="s">
        <v>1054</v>
      </c>
      <c r="C365" s="1293">
        <f>'I4 BO ASSETS'!L80</f>
        <v>0</v>
      </c>
      <c r="D365" s="639"/>
      <c r="E365" s="639"/>
      <c r="F365" s="639"/>
      <c r="G365" s="639"/>
      <c r="H365" s="639"/>
      <c r="I365" s="639"/>
      <c r="J365" s="639"/>
      <c r="K365" s="639"/>
      <c r="L365" s="639"/>
      <c r="M365" s="639"/>
      <c r="N365" s="639"/>
      <c r="O365" s="639"/>
      <c r="P365" s="639"/>
      <c r="Q365" s="639"/>
      <c r="R365" s="639"/>
      <c r="S365" s="639"/>
      <c r="T365" s="639"/>
      <c r="U365" s="639"/>
      <c r="V365" s="639"/>
      <c r="W365" s="639"/>
      <c r="X365" s="639"/>
      <c r="Y365" s="639"/>
      <c r="Z365" s="639"/>
      <c r="AA365" s="639"/>
      <c r="AB365" s="639"/>
      <c r="AC365" s="639"/>
      <c r="AD365" s="639"/>
      <c r="AE365" s="639"/>
      <c r="AF365" s="639"/>
      <c r="AG365" s="639"/>
      <c r="AH365" s="639"/>
      <c r="AI365" s="639"/>
      <c r="AJ365" s="639"/>
      <c r="AK365" s="639"/>
      <c r="AL365" s="639"/>
      <c r="AM365" s="639"/>
      <c r="AN365" s="639"/>
      <c r="AO365" s="639"/>
      <c r="AP365" s="639"/>
      <c r="AQ365" s="639"/>
      <c r="AR365" s="639"/>
      <c r="AS365" s="639"/>
      <c r="AT365" s="639"/>
      <c r="AU365" s="639"/>
      <c r="AV365" s="639"/>
      <c r="AW365" s="639">
        <f t="shared" ref="AW365:BP365" si="551">$C365*AW652</f>
        <v>0</v>
      </c>
      <c r="AX365" s="639">
        <f t="shared" si="551"/>
        <v>0</v>
      </c>
      <c r="AY365" s="639">
        <f t="shared" si="551"/>
        <v>0</v>
      </c>
      <c r="AZ365" s="639">
        <f t="shared" si="551"/>
        <v>0</v>
      </c>
      <c r="BA365" s="639">
        <f t="shared" si="551"/>
        <v>0</v>
      </c>
      <c r="BB365" s="639">
        <f t="shared" si="551"/>
        <v>0</v>
      </c>
      <c r="BC365" s="639">
        <f t="shared" si="551"/>
        <v>0</v>
      </c>
      <c r="BD365" s="639">
        <f t="shared" si="551"/>
        <v>0</v>
      </c>
      <c r="BE365" s="639">
        <f t="shared" si="551"/>
        <v>0</v>
      </c>
      <c r="BF365" s="639">
        <f t="shared" si="551"/>
        <v>0</v>
      </c>
      <c r="BG365" s="639">
        <f t="shared" si="551"/>
        <v>0</v>
      </c>
      <c r="BH365" s="639">
        <f t="shared" si="551"/>
        <v>0</v>
      </c>
      <c r="BI365" s="639">
        <f t="shared" si="551"/>
        <v>0</v>
      </c>
      <c r="BJ365" s="639">
        <f t="shared" si="551"/>
        <v>0</v>
      </c>
      <c r="BK365" s="639">
        <f t="shared" si="551"/>
        <v>0</v>
      </c>
      <c r="BL365" s="639">
        <f t="shared" si="551"/>
        <v>0</v>
      </c>
      <c r="BM365" s="639">
        <f t="shared" si="551"/>
        <v>0</v>
      </c>
      <c r="BN365" s="639">
        <f t="shared" si="551"/>
        <v>0</v>
      </c>
      <c r="BO365" s="639">
        <f t="shared" si="551"/>
        <v>0</v>
      </c>
      <c r="BP365" s="639">
        <f t="shared" si="551"/>
        <v>0</v>
      </c>
      <c r="BQ365" s="639">
        <f t="shared" si="534"/>
        <v>0</v>
      </c>
    </row>
    <row r="366" spans="1:69" s="1283" customFormat="1" ht="12.75">
      <c r="A366" s="683">
        <v>2010</v>
      </c>
      <c r="B366" s="682" t="s">
        <v>1055</v>
      </c>
      <c r="C366" s="1293">
        <f>'I4 BO ASSETS'!L81</f>
        <v>0</v>
      </c>
      <c r="D366" s="639"/>
      <c r="E366" s="639"/>
      <c r="F366" s="639"/>
      <c r="G366" s="639"/>
      <c r="H366" s="639"/>
      <c r="I366" s="639"/>
      <c r="J366" s="639"/>
      <c r="K366" s="639"/>
      <c r="L366" s="639"/>
      <c r="M366" s="639"/>
      <c r="N366" s="639"/>
      <c r="O366" s="639"/>
      <c r="P366" s="639"/>
      <c r="Q366" s="639"/>
      <c r="R366" s="639"/>
      <c r="S366" s="639"/>
      <c r="T366" s="639"/>
      <c r="U366" s="639"/>
      <c r="V366" s="639"/>
      <c r="W366" s="639"/>
      <c r="X366" s="639"/>
      <c r="Y366" s="639"/>
      <c r="Z366" s="639"/>
      <c r="AA366" s="639"/>
      <c r="AB366" s="639"/>
      <c r="AC366" s="639"/>
      <c r="AD366" s="639"/>
      <c r="AE366" s="639"/>
      <c r="AF366" s="639"/>
      <c r="AG366" s="639"/>
      <c r="AH366" s="639"/>
      <c r="AI366" s="639"/>
      <c r="AJ366" s="639"/>
      <c r="AK366" s="639"/>
      <c r="AL366" s="639"/>
      <c r="AM366" s="639"/>
      <c r="AN366" s="639"/>
      <c r="AO366" s="639"/>
      <c r="AP366" s="639"/>
      <c r="AQ366" s="639"/>
      <c r="AR366" s="639"/>
      <c r="AS366" s="639"/>
      <c r="AT366" s="639"/>
      <c r="AU366" s="639"/>
      <c r="AV366" s="639"/>
      <c r="AW366" s="639">
        <f t="shared" ref="AW366:BP366" si="552">$C366*AW653</f>
        <v>0</v>
      </c>
      <c r="AX366" s="639">
        <f t="shared" si="552"/>
        <v>0</v>
      </c>
      <c r="AY366" s="639">
        <f t="shared" si="552"/>
        <v>0</v>
      </c>
      <c r="AZ366" s="639">
        <f t="shared" si="552"/>
        <v>0</v>
      </c>
      <c r="BA366" s="639">
        <f t="shared" si="552"/>
        <v>0</v>
      </c>
      <c r="BB366" s="639">
        <f t="shared" si="552"/>
        <v>0</v>
      </c>
      <c r="BC366" s="639">
        <f t="shared" si="552"/>
        <v>0</v>
      </c>
      <c r="BD366" s="639">
        <f t="shared" si="552"/>
        <v>0</v>
      </c>
      <c r="BE366" s="639">
        <f t="shared" si="552"/>
        <v>0</v>
      </c>
      <c r="BF366" s="639">
        <f t="shared" si="552"/>
        <v>0</v>
      </c>
      <c r="BG366" s="639">
        <f t="shared" si="552"/>
        <v>0</v>
      </c>
      <c r="BH366" s="639">
        <f t="shared" si="552"/>
        <v>0</v>
      </c>
      <c r="BI366" s="639">
        <f t="shared" si="552"/>
        <v>0</v>
      </c>
      <c r="BJ366" s="639">
        <f t="shared" si="552"/>
        <v>0</v>
      </c>
      <c r="BK366" s="639">
        <f t="shared" si="552"/>
        <v>0</v>
      </c>
      <c r="BL366" s="639">
        <f t="shared" si="552"/>
        <v>0</v>
      </c>
      <c r="BM366" s="639">
        <f t="shared" si="552"/>
        <v>0</v>
      </c>
      <c r="BN366" s="639">
        <f t="shared" si="552"/>
        <v>0</v>
      </c>
      <c r="BO366" s="639">
        <f t="shared" si="552"/>
        <v>0</v>
      </c>
      <c r="BP366" s="639">
        <f t="shared" si="552"/>
        <v>0</v>
      </c>
      <c r="BQ366" s="639">
        <f t="shared" si="534"/>
        <v>0</v>
      </c>
    </row>
    <row r="367" spans="1:69" s="1289" customFormat="1" ht="12.75">
      <c r="A367" s="1284"/>
      <c r="B367" s="1296" t="s">
        <v>915</v>
      </c>
      <c r="C367" s="1297">
        <f>SUM(C347:C366)</f>
        <v>39129</v>
      </c>
      <c r="D367" s="1287"/>
      <c r="E367" s="1287"/>
      <c r="F367" s="1288"/>
      <c r="G367" s="1287">
        <f t="shared" ref="G367:AB367" si="553">SUM(G347:G366)</f>
        <v>0</v>
      </c>
      <c r="H367" s="1287">
        <f t="shared" si="553"/>
        <v>0</v>
      </c>
      <c r="I367" s="1287">
        <f t="shared" si="553"/>
        <v>0</v>
      </c>
      <c r="J367" s="1287">
        <f t="shared" si="553"/>
        <v>0</v>
      </c>
      <c r="K367" s="1287">
        <f t="shared" si="553"/>
        <v>0</v>
      </c>
      <c r="L367" s="1287">
        <f t="shared" si="553"/>
        <v>0</v>
      </c>
      <c r="M367" s="1287">
        <f t="shared" si="553"/>
        <v>0</v>
      </c>
      <c r="N367" s="1287">
        <f t="shared" si="553"/>
        <v>0</v>
      </c>
      <c r="O367" s="1287">
        <f t="shared" si="553"/>
        <v>0</v>
      </c>
      <c r="P367" s="1287">
        <f t="shared" si="553"/>
        <v>0</v>
      </c>
      <c r="Q367" s="1287">
        <f t="shared" si="553"/>
        <v>0</v>
      </c>
      <c r="R367" s="1287">
        <f t="shared" si="553"/>
        <v>0</v>
      </c>
      <c r="S367" s="1287">
        <f t="shared" si="553"/>
        <v>0</v>
      </c>
      <c r="T367" s="1287">
        <f t="shared" si="553"/>
        <v>0</v>
      </c>
      <c r="U367" s="1287">
        <f t="shared" si="553"/>
        <v>0</v>
      </c>
      <c r="V367" s="1287">
        <f t="shared" si="553"/>
        <v>0</v>
      </c>
      <c r="W367" s="1287">
        <f t="shared" si="553"/>
        <v>0</v>
      </c>
      <c r="X367" s="1287">
        <f t="shared" si="553"/>
        <v>0</v>
      </c>
      <c r="Y367" s="1287">
        <f t="shared" si="553"/>
        <v>0</v>
      </c>
      <c r="Z367" s="1287">
        <f t="shared" si="553"/>
        <v>0</v>
      </c>
      <c r="AA367" s="1287">
        <f t="shared" si="553"/>
        <v>0</v>
      </c>
      <c r="AB367" s="1287">
        <f t="shared" si="553"/>
        <v>0</v>
      </c>
      <c r="AC367" s="1287">
        <f t="shared" ref="AC367:AX367" si="554">SUM(AC347:AC366)</f>
        <v>0</v>
      </c>
      <c r="AD367" s="1287">
        <f t="shared" si="554"/>
        <v>0</v>
      </c>
      <c r="AE367" s="1287">
        <f t="shared" si="554"/>
        <v>0</v>
      </c>
      <c r="AF367" s="1287">
        <f t="shared" si="554"/>
        <v>0</v>
      </c>
      <c r="AG367" s="1287">
        <f t="shared" si="554"/>
        <v>0</v>
      </c>
      <c r="AH367" s="1287">
        <f t="shared" si="554"/>
        <v>0</v>
      </c>
      <c r="AI367" s="1287">
        <f t="shared" si="554"/>
        <v>0</v>
      </c>
      <c r="AJ367" s="1287">
        <f t="shared" si="554"/>
        <v>0</v>
      </c>
      <c r="AK367" s="1287">
        <f t="shared" si="554"/>
        <v>0</v>
      </c>
      <c r="AL367" s="1287">
        <f t="shared" si="554"/>
        <v>0</v>
      </c>
      <c r="AM367" s="1287">
        <f t="shared" si="554"/>
        <v>0</v>
      </c>
      <c r="AN367" s="1287">
        <f t="shared" si="554"/>
        <v>0</v>
      </c>
      <c r="AO367" s="1287">
        <f t="shared" si="554"/>
        <v>0</v>
      </c>
      <c r="AP367" s="1287">
        <f t="shared" si="554"/>
        <v>0</v>
      </c>
      <c r="AQ367" s="1287">
        <f t="shared" si="554"/>
        <v>0</v>
      </c>
      <c r="AR367" s="1287">
        <f t="shared" si="554"/>
        <v>0</v>
      </c>
      <c r="AS367" s="1287">
        <f t="shared" si="554"/>
        <v>0</v>
      </c>
      <c r="AT367" s="1287">
        <f t="shared" si="554"/>
        <v>0</v>
      </c>
      <c r="AU367" s="1287">
        <f t="shared" si="554"/>
        <v>0</v>
      </c>
      <c r="AV367" s="1287">
        <f t="shared" si="554"/>
        <v>0</v>
      </c>
      <c r="AW367" s="1287">
        <f t="shared" si="554"/>
        <v>25548.036568740157</v>
      </c>
      <c r="AX367" s="1287">
        <f t="shared" si="554"/>
        <v>8368.3606145962221</v>
      </c>
      <c r="AY367" s="1287">
        <f t="shared" ref="AY367:BQ367" si="555">SUM(AY347:AY366)</f>
        <v>4537.3392262709658</v>
      </c>
      <c r="AZ367" s="1287">
        <f t="shared" si="555"/>
        <v>0</v>
      </c>
      <c r="BA367" s="1287">
        <f t="shared" si="555"/>
        <v>0</v>
      </c>
      <c r="BB367" s="1287">
        <f t="shared" si="555"/>
        <v>0</v>
      </c>
      <c r="BC367" s="1287">
        <f t="shared" si="555"/>
        <v>621.12704011213782</v>
      </c>
      <c r="BD367" s="1287">
        <f t="shared" si="555"/>
        <v>0</v>
      </c>
      <c r="BE367" s="1287">
        <f t="shared" si="555"/>
        <v>54.136550280517426</v>
      </c>
      <c r="BF367" s="1287">
        <f t="shared" si="555"/>
        <v>0</v>
      </c>
      <c r="BG367" s="1287">
        <f t="shared" si="555"/>
        <v>0</v>
      </c>
      <c r="BH367" s="1287">
        <f t="shared" si="555"/>
        <v>0</v>
      </c>
      <c r="BI367" s="1287">
        <f t="shared" si="555"/>
        <v>0</v>
      </c>
      <c r="BJ367" s="1287">
        <f t="shared" si="555"/>
        <v>0</v>
      </c>
      <c r="BK367" s="1287">
        <f t="shared" si="555"/>
        <v>0</v>
      </c>
      <c r="BL367" s="1287">
        <f t="shared" si="555"/>
        <v>0</v>
      </c>
      <c r="BM367" s="1287">
        <f t="shared" si="555"/>
        <v>0</v>
      </c>
      <c r="BN367" s="1287">
        <f t="shared" si="555"/>
        <v>0</v>
      </c>
      <c r="BO367" s="1287">
        <f t="shared" si="555"/>
        <v>0</v>
      </c>
      <c r="BP367" s="1287">
        <f t="shared" si="555"/>
        <v>0</v>
      </c>
      <c r="BQ367" s="1287">
        <f t="shared" si="555"/>
        <v>39129</v>
      </c>
    </row>
    <row r="368" spans="1:69" s="351" customFormat="1" ht="12.75">
      <c r="A368" s="1301"/>
      <c r="B368" s="459"/>
      <c r="C368" s="1302"/>
      <c r="D368" s="639"/>
      <c r="E368" s="639"/>
      <c r="F368" s="639"/>
      <c r="AV368" s="460"/>
      <c r="BQ368" s="460"/>
    </row>
    <row r="369" spans="1:69" s="1213" customFormat="1" ht="13.5" thickBot="1">
      <c r="A369" s="1214"/>
      <c r="B369" s="1211" t="s">
        <v>791</v>
      </c>
      <c r="C369" s="1215">
        <f>C344+C367</f>
        <v>197074</v>
      </c>
      <c r="D369" s="1215">
        <f t="shared" ref="D369:AU369" si="556">D344+D367</f>
        <v>60850</v>
      </c>
      <c r="E369" s="1215">
        <f t="shared" si="556"/>
        <v>97095</v>
      </c>
      <c r="F369" s="1215">
        <f t="shared" si="556"/>
        <v>157945</v>
      </c>
      <c r="G369" s="1215">
        <f t="shared" si="556"/>
        <v>31399.677478384154</v>
      </c>
      <c r="H369" s="1215">
        <f t="shared" si="556"/>
        <v>15689.089517283264</v>
      </c>
      <c r="I369" s="1215">
        <f t="shared" si="556"/>
        <v>13567.76977099698</v>
      </c>
      <c r="J369" s="1215">
        <f t="shared" si="556"/>
        <v>0</v>
      </c>
      <c r="K369" s="1215">
        <f t="shared" si="556"/>
        <v>0</v>
      </c>
      <c r="L369" s="1215">
        <f t="shared" si="556"/>
        <v>0</v>
      </c>
      <c r="M369" s="1215">
        <f t="shared" si="556"/>
        <v>93.407371237701156</v>
      </c>
      <c r="N369" s="1215">
        <f t="shared" si="556"/>
        <v>0</v>
      </c>
      <c r="O369" s="1215">
        <f t="shared" si="556"/>
        <v>100.05586209790374</v>
      </c>
      <c r="P369" s="1215">
        <f t="shared" si="556"/>
        <v>0</v>
      </c>
      <c r="Q369" s="1215">
        <f t="shared" si="556"/>
        <v>0</v>
      </c>
      <c r="R369" s="1215">
        <f t="shared" si="556"/>
        <v>0</v>
      </c>
      <c r="S369" s="1215">
        <f t="shared" si="556"/>
        <v>0</v>
      </c>
      <c r="T369" s="1215">
        <f t="shared" si="556"/>
        <v>0</v>
      </c>
      <c r="U369" s="1215">
        <f t="shared" si="556"/>
        <v>0</v>
      </c>
      <c r="V369" s="1215">
        <f t="shared" si="556"/>
        <v>0</v>
      </c>
      <c r="W369" s="1215">
        <f t="shared" si="556"/>
        <v>0</v>
      </c>
      <c r="X369" s="1215">
        <f t="shared" si="556"/>
        <v>0</v>
      </c>
      <c r="Y369" s="1215">
        <f t="shared" si="556"/>
        <v>0</v>
      </c>
      <c r="Z369" s="1215">
        <f t="shared" si="556"/>
        <v>0</v>
      </c>
      <c r="AA369" s="1215">
        <f t="shared" si="556"/>
        <v>60850</v>
      </c>
      <c r="AB369" s="1215">
        <f t="shared" si="556"/>
        <v>73890.447840153138</v>
      </c>
      <c r="AC369" s="1215">
        <f t="shared" si="556"/>
        <v>18811.062181243899</v>
      </c>
      <c r="AD369" s="1215">
        <f t="shared" si="556"/>
        <v>2643.3431266886464</v>
      </c>
      <c r="AE369" s="1215">
        <f t="shared" si="556"/>
        <v>0</v>
      </c>
      <c r="AF369" s="1215">
        <f t="shared" si="556"/>
        <v>0</v>
      </c>
      <c r="AG369" s="1215">
        <f t="shared" si="556"/>
        <v>0</v>
      </c>
      <c r="AH369" s="1215">
        <f t="shared" si="556"/>
        <v>1699.5665998071233</v>
      </c>
      <c r="AI369" s="1215">
        <f t="shared" si="556"/>
        <v>0</v>
      </c>
      <c r="AJ369" s="1215">
        <f t="shared" si="556"/>
        <v>50.580252107197332</v>
      </c>
      <c r="AK369" s="1215">
        <f t="shared" si="556"/>
        <v>0</v>
      </c>
      <c r="AL369" s="1215">
        <f t="shared" si="556"/>
        <v>0</v>
      </c>
      <c r="AM369" s="1215">
        <f t="shared" si="556"/>
        <v>0</v>
      </c>
      <c r="AN369" s="1215">
        <f t="shared" si="556"/>
        <v>0</v>
      </c>
      <c r="AO369" s="1215">
        <f t="shared" si="556"/>
        <v>0</v>
      </c>
      <c r="AP369" s="1215">
        <f t="shared" si="556"/>
        <v>0</v>
      </c>
      <c r="AQ369" s="1215">
        <f t="shared" si="556"/>
        <v>0</v>
      </c>
      <c r="AR369" s="1215">
        <f t="shared" si="556"/>
        <v>0</v>
      </c>
      <c r="AS369" s="1215">
        <f t="shared" si="556"/>
        <v>0</v>
      </c>
      <c r="AT369" s="1215">
        <f t="shared" si="556"/>
        <v>0</v>
      </c>
      <c r="AU369" s="1215">
        <f t="shared" si="556"/>
        <v>0</v>
      </c>
      <c r="AV369" s="1215">
        <f t="shared" ref="AV369:BQ369" si="557">AV344+AV367</f>
        <v>97094.999999999985</v>
      </c>
      <c r="AW369" s="1215">
        <f t="shared" si="557"/>
        <v>25548.036568740157</v>
      </c>
      <c r="AX369" s="1215">
        <f t="shared" si="557"/>
        <v>8368.3606145962221</v>
      </c>
      <c r="AY369" s="1215">
        <f t="shared" si="557"/>
        <v>4537.3392262709658</v>
      </c>
      <c r="AZ369" s="1215">
        <f t="shared" si="557"/>
        <v>0</v>
      </c>
      <c r="BA369" s="1215">
        <f t="shared" si="557"/>
        <v>0</v>
      </c>
      <c r="BB369" s="1215">
        <f t="shared" si="557"/>
        <v>0</v>
      </c>
      <c r="BC369" s="1215">
        <f t="shared" si="557"/>
        <v>621.12704011213782</v>
      </c>
      <c r="BD369" s="1215">
        <f t="shared" si="557"/>
        <v>0</v>
      </c>
      <c r="BE369" s="1215">
        <f t="shared" si="557"/>
        <v>54.136550280517426</v>
      </c>
      <c r="BF369" s="1215">
        <f t="shared" si="557"/>
        <v>0</v>
      </c>
      <c r="BG369" s="1215">
        <f t="shared" si="557"/>
        <v>0</v>
      </c>
      <c r="BH369" s="1215">
        <f t="shared" si="557"/>
        <v>0</v>
      </c>
      <c r="BI369" s="1215">
        <f t="shared" si="557"/>
        <v>0</v>
      </c>
      <c r="BJ369" s="1215">
        <f t="shared" si="557"/>
        <v>0</v>
      </c>
      <c r="BK369" s="1215">
        <f t="shared" si="557"/>
        <v>0</v>
      </c>
      <c r="BL369" s="1215">
        <f t="shared" si="557"/>
        <v>0</v>
      </c>
      <c r="BM369" s="1215">
        <f t="shared" si="557"/>
        <v>0</v>
      </c>
      <c r="BN369" s="1215">
        <f t="shared" si="557"/>
        <v>0</v>
      </c>
      <c r="BO369" s="1215">
        <f t="shared" si="557"/>
        <v>0</v>
      </c>
      <c r="BP369" s="1215">
        <f t="shared" si="557"/>
        <v>0</v>
      </c>
      <c r="BQ369" s="1215">
        <f t="shared" si="557"/>
        <v>39129</v>
      </c>
    </row>
    <row r="370" spans="1:69" s="351" customFormat="1" ht="13.5" thickTop="1">
      <c r="A370" s="1301"/>
      <c r="B370" s="459"/>
      <c r="C370" s="1302"/>
      <c r="D370" s="639"/>
      <c r="E370" s="639"/>
      <c r="F370" s="639"/>
      <c r="AV370" s="460"/>
      <c r="BQ370" s="460"/>
    </row>
    <row r="371" spans="1:69" s="351" customFormat="1" ht="15.75">
      <c r="A371" s="1745" t="s">
        <v>954</v>
      </c>
      <c r="C371" s="1256"/>
      <c r="K371" s="679"/>
      <c r="AV371" s="460"/>
    </row>
    <row r="372" spans="1:69" s="351" customFormat="1" ht="12.75">
      <c r="C372" s="1256"/>
      <c r="AV372" s="460"/>
    </row>
    <row r="373" spans="1:69" s="351" customFormat="1" ht="12.75">
      <c r="A373" s="590"/>
      <c r="B373" s="1257"/>
      <c r="C373" s="1258"/>
      <c r="AV373" s="460"/>
    </row>
    <row r="374" spans="1:69" s="1259" customFormat="1" ht="25.5">
      <c r="C374" s="1260"/>
      <c r="D374" s="1261"/>
      <c r="E374" s="1262"/>
      <c r="F374" s="1263"/>
      <c r="G374" s="1264" t="s">
        <v>1139</v>
      </c>
      <c r="H374" s="1264"/>
      <c r="I374" s="1264"/>
      <c r="J374" s="1264"/>
      <c r="K374" s="1264"/>
      <c r="L374" s="1264"/>
      <c r="M374" s="1264"/>
      <c r="N374" s="1264"/>
      <c r="O374" s="1264"/>
      <c r="P374" s="1264"/>
      <c r="Q374" s="1264"/>
      <c r="R374" s="1264"/>
      <c r="S374" s="1264"/>
      <c r="T374" s="1264"/>
      <c r="U374" s="1264"/>
      <c r="V374" s="1264"/>
      <c r="W374" s="1264"/>
      <c r="X374" s="1264"/>
      <c r="Y374" s="1264"/>
      <c r="Z374" s="1264"/>
      <c r="AA374" s="1265"/>
      <c r="AB374" s="1264" t="s">
        <v>1140</v>
      </c>
      <c r="AC374" s="1264"/>
      <c r="AD374" s="1264"/>
      <c r="AE374" s="1264"/>
      <c r="AF374" s="1264"/>
      <c r="AG374" s="1264"/>
      <c r="AH374" s="1264"/>
      <c r="AI374" s="1264"/>
      <c r="AJ374" s="1264"/>
      <c r="AK374" s="1264"/>
      <c r="AL374" s="1264"/>
      <c r="AM374" s="1264"/>
      <c r="AN374" s="1264"/>
      <c r="AO374" s="1264"/>
      <c r="AP374" s="1264"/>
      <c r="AQ374" s="1264"/>
      <c r="AR374" s="1264"/>
      <c r="AS374" s="1264"/>
      <c r="AT374" s="1264"/>
      <c r="AU374" s="1264"/>
      <c r="AV374" s="1265"/>
      <c r="AW374" s="1266" t="s">
        <v>1141</v>
      </c>
      <c r="AX374" s="1264"/>
      <c r="AY374" s="1264"/>
      <c r="AZ374" s="1264"/>
      <c r="BA374" s="1264"/>
      <c r="BB374" s="1264"/>
      <c r="BC374" s="1264"/>
      <c r="BD374" s="1264"/>
      <c r="BE374" s="1264"/>
      <c r="BF374" s="1264"/>
      <c r="BG374" s="1264"/>
      <c r="BH374" s="1264"/>
      <c r="BI374" s="1264"/>
      <c r="BJ374" s="1264"/>
      <c r="BK374" s="1264"/>
      <c r="BL374" s="1264"/>
      <c r="BM374" s="1264"/>
      <c r="BN374" s="1264"/>
      <c r="BO374" s="1264"/>
      <c r="BP374" s="1264"/>
      <c r="BQ374" s="1265"/>
    </row>
    <row r="375" spans="1:69" s="1077" customFormat="1" ht="12.75">
      <c r="A375" s="1267"/>
      <c r="B375" s="1267"/>
      <c r="C375" s="1268"/>
      <c r="D375" s="1269"/>
      <c r="E375" s="1270"/>
      <c r="F375" s="1271"/>
      <c r="G375" s="1272">
        <v>1</v>
      </c>
      <c r="H375" s="1272">
        <v>2</v>
      </c>
      <c r="I375" s="1272">
        <v>3</v>
      </c>
      <c r="J375" s="1272">
        <v>4</v>
      </c>
      <c r="K375" s="1272">
        <v>5</v>
      </c>
      <c r="L375" s="1272">
        <v>6</v>
      </c>
      <c r="M375" s="1272">
        <v>7</v>
      </c>
      <c r="N375" s="1272">
        <v>8</v>
      </c>
      <c r="O375" s="1272">
        <v>9</v>
      </c>
      <c r="P375" s="1272">
        <v>10</v>
      </c>
      <c r="Q375" s="1272">
        <v>11</v>
      </c>
      <c r="R375" s="1272">
        <v>12</v>
      </c>
      <c r="S375" s="1272">
        <v>13</v>
      </c>
      <c r="T375" s="1272">
        <v>14</v>
      </c>
      <c r="U375" s="1272">
        <v>15</v>
      </c>
      <c r="V375" s="1272">
        <v>16</v>
      </c>
      <c r="W375" s="1272">
        <v>17</v>
      </c>
      <c r="X375" s="1272">
        <v>18</v>
      </c>
      <c r="Y375" s="1272">
        <v>19</v>
      </c>
      <c r="Z375" s="1272">
        <v>20</v>
      </c>
      <c r="AA375" s="1273" t="s">
        <v>713</v>
      </c>
      <c r="AB375" s="1272">
        <v>1</v>
      </c>
      <c r="AC375" s="1272">
        <v>2</v>
      </c>
      <c r="AD375" s="1272">
        <v>3</v>
      </c>
      <c r="AE375" s="1272">
        <v>4</v>
      </c>
      <c r="AF375" s="1272">
        <v>5</v>
      </c>
      <c r="AG375" s="1272">
        <v>6</v>
      </c>
      <c r="AH375" s="1272">
        <v>7</v>
      </c>
      <c r="AI375" s="1272">
        <v>8</v>
      </c>
      <c r="AJ375" s="1272">
        <v>9</v>
      </c>
      <c r="AK375" s="1272">
        <v>10</v>
      </c>
      <c r="AL375" s="1272">
        <v>11</v>
      </c>
      <c r="AM375" s="1272">
        <v>12</v>
      </c>
      <c r="AN375" s="1272">
        <v>13</v>
      </c>
      <c r="AO375" s="1272">
        <v>14</v>
      </c>
      <c r="AP375" s="1272">
        <v>15</v>
      </c>
      <c r="AQ375" s="1272">
        <v>16</v>
      </c>
      <c r="AR375" s="1272">
        <v>17</v>
      </c>
      <c r="AS375" s="1272">
        <v>18</v>
      </c>
      <c r="AT375" s="1272">
        <v>19</v>
      </c>
      <c r="AU375" s="1272">
        <v>20</v>
      </c>
      <c r="AV375" s="1273" t="s">
        <v>713</v>
      </c>
      <c r="AW375" s="1274">
        <v>1</v>
      </c>
      <c r="AX375" s="1272">
        <v>2</v>
      </c>
      <c r="AY375" s="1272">
        <v>3</v>
      </c>
      <c r="AZ375" s="1272">
        <v>4</v>
      </c>
      <c r="BA375" s="1272">
        <v>5</v>
      </c>
      <c r="BB375" s="1272">
        <v>6</v>
      </c>
      <c r="BC375" s="1272">
        <v>7</v>
      </c>
      <c r="BD375" s="1272">
        <v>8</v>
      </c>
      <c r="BE375" s="1272">
        <v>9</v>
      </c>
      <c r="BF375" s="1272">
        <v>10</v>
      </c>
      <c r="BG375" s="1272">
        <v>11</v>
      </c>
      <c r="BH375" s="1272">
        <v>12</v>
      </c>
      <c r="BI375" s="1272">
        <v>13</v>
      </c>
      <c r="BJ375" s="1272">
        <v>14</v>
      </c>
      <c r="BK375" s="1272">
        <v>15</v>
      </c>
      <c r="BL375" s="1272">
        <v>16</v>
      </c>
      <c r="BM375" s="1272">
        <v>17</v>
      </c>
      <c r="BN375" s="1272">
        <v>18</v>
      </c>
      <c r="BO375" s="1272">
        <v>19</v>
      </c>
      <c r="BP375" s="1272">
        <v>20</v>
      </c>
      <c r="BQ375" s="1273" t="s">
        <v>713</v>
      </c>
    </row>
    <row r="376" spans="1:69" s="446" customFormat="1" ht="38.25">
      <c r="A376" s="88" t="s">
        <v>1189</v>
      </c>
      <c r="B376" s="88" t="s">
        <v>642</v>
      </c>
      <c r="C376" s="1317" t="s">
        <v>1375</v>
      </c>
      <c r="D376" s="1276" t="s">
        <v>308</v>
      </c>
      <c r="E376" s="1277" t="s">
        <v>309</v>
      </c>
      <c r="F376" s="1278" t="s">
        <v>769</v>
      </c>
      <c r="G376" s="853" t="str">
        <f>IF('I2 LDC class'!$D$20="",'I2 LDC class'!$C$20,'I2 LDC class'!$D$20)</f>
        <v>Residential</v>
      </c>
      <c r="H376" s="853" t="str">
        <f>IF('I2 LDC class'!$D$21="",'I2 LDC class'!$C$21,'I2 LDC class'!$D$21)</f>
        <v>General Service Less Than 50 kW</v>
      </c>
      <c r="I376" s="853" t="str">
        <f>IF('I2 LDC class'!$D$22="",'I2 LDC class'!$C$22,'I2 LDC class'!$D$22)</f>
        <v>General Service 50 to 4,999 kW</v>
      </c>
      <c r="J376" s="853" t="str">
        <f>IF('I2 LDC class'!$D$23="",'I2 LDC class'!$C$23,'I2 LDC class'!$D$23)</f>
        <v>GS&gt; 50-TOU</v>
      </c>
      <c r="K376" s="853" t="str">
        <f>IF('I2 LDC class'!$D$24="",'I2 LDC class'!$C$24,'I2 LDC class'!$D$24)</f>
        <v>GS &gt;50-Intermediate</v>
      </c>
      <c r="L376" s="853" t="str">
        <f>IF('I2 LDC class'!$D$25="",'I2 LDC class'!$C$25,'I2 LDC class'!$D$25)</f>
        <v>Large Use &gt;5MW</v>
      </c>
      <c r="M376" s="853" t="str">
        <f>IF('I2 LDC class'!$D$26="",'I2 LDC class'!$C$26,'I2 LDC class'!$D$26)</f>
        <v>Street Lighting</v>
      </c>
      <c r="N376" s="853" t="str">
        <f>IF('I2 LDC class'!$D$27="",'I2 LDC class'!$C$27,'I2 LDC class'!$D$27)</f>
        <v>Sentinel</v>
      </c>
      <c r="O376" s="853" t="str">
        <f>IF('I2 LDC class'!$D$28="",'I2 LDC class'!$C$28,'I2 LDC class'!$D$28)</f>
        <v>Unmetered Scattered Load</v>
      </c>
      <c r="P376" s="853" t="str">
        <f>IF('I2 LDC class'!$D$29="",'I2 LDC class'!$C$29,'I2 LDC class'!$D$29)</f>
        <v>Embedded Distributor</v>
      </c>
      <c r="Q376" s="853" t="str">
        <f>IF('I2 LDC class'!$D$30="",'I2 LDC class'!$C$30,'I2 LDC class'!$D$30)</f>
        <v>Back-up/Standby Power</v>
      </c>
      <c r="R376" s="853" t="str">
        <f>IF('I2 LDC class'!$D$31="",'I2 LDC class'!$C$31,'I2 LDC class'!$D$31)</f>
        <v>Rate Class 1</v>
      </c>
      <c r="S376" s="853" t="str">
        <f>IF('I2 LDC class'!$D$32="",'I2 LDC class'!$C$32,'I2 LDC class'!$D$32)</f>
        <v>Rate class 2</v>
      </c>
      <c r="T376" s="853" t="str">
        <f>IF('I2 LDC class'!$D$33="",'I2 LDC class'!$C$33,'I2 LDC class'!$D$33)</f>
        <v>Rate class 3</v>
      </c>
      <c r="U376" s="853" t="str">
        <f>IF('I2 LDC class'!$D$34="",'I2 LDC class'!$C$34,'I2 LDC class'!$D$34)</f>
        <v>Rate class 4</v>
      </c>
      <c r="V376" s="853" t="str">
        <f>IF('I2 LDC class'!$D$35="",'I2 LDC class'!$C$35,'I2 LDC class'!$D$35)</f>
        <v>Rate class 5</v>
      </c>
      <c r="W376" s="853" t="str">
        <f>IF('I2 LDC class'!$D$36="",'I2 LDC class'!$C$36,'I2 LDC class'!$D$36)</f>
        <v>Rate class 6</v>
      </c>
      <c r="X376" s="853" t="str">
        <f>IF('I2 LDC class'!$D$37="",'I2 LDC class'!$C$37,'I2 LDC class'!$D$37)</f>
        <v>Rate class 7</v>
      </c>
      <c r="Y376" s="853" t="str">
        <f>IF('I2 LDC class'!$D$38="",'I2 LDC class'!$C$38,'I2 LDC class'!$D$38)</f>
        <v>Rate class 8</v>
      </c>
      <c r="Z376" s="853" t="str">
        <f>IF('I2 LDC class'!$D$39="",'I2 LDC class'!$C$39,'I2 LDC class'!$D$39)</f>
        <v>Rate class 9</v>
      </c>
      <c r="AA376" s="1280" t="s">
        <v>713</v>
      </c>
      <c r="AB376" s="853" t="str">
        <f>IF('I2 LDC class'!$D$20="",'I2 LDC class'!$C$20,'I2 LDC class'!$D$20)</f>
        <v>Residential</v>
      </c>
      <c r="AC376" s="853" t="str">
        <f>IF('I2 LDC class'!$D$21="",'I2 LDC class'!$C$21,'I2 LDC class'!$D$21)</f>
        <v>General Service Less Than 50 kW</v>
      </c>
      <c r="AD376" s="853" t="str">
        <f>IF('I2 LDC class'!$D$22="",'I2 LDC class'!$C$22,'I2 LDC class'!$D$22)</f>
        <v>General Service 50 to 4,999 kW</v>
      </c>
      <c r="AE376" s="853" t="str">
        <f>IF('I2 LDC class'!$D$23="",'I2 LDC class'!$C$23,'I2 LDC class'!$D$23)</f>
        <v>GS&gt; 50-TOU</v>
      </c>
      <c r="AF376" s="853" t="str">
        <f>IF('I2 LDC class'!$D$24="",'I2 LDC class'!$C$24,'I2 LDC class'!$D$24)</f>
        <v>GS &gt;50-Intermediate</v>
      </c>
      <c r="AG376" s="853" t="str">
        <f>IF('I2 LDC class'!$D$25="",'I2 LDC class'!$C$25,'I2 LDC class'!$D$25)</f>
        <v>Large Use &gt;5MW</v>
      </c>
      <c r="AH376" s="853" t="str">
        <f>IF('I2 LDC class'!$D$26="",'I2 LDC class'!$C$26,'I2 LDC class'!$D$26)</f>
        <v>Street Lighting</v>
      </c>
      <c r="AI376" s="853" t="str">
        <f>IF('I2 LDC class'!$D$27="",'I2 LDC class'!$C$27,'I2 LDC class'!$D$27)</f>
        <v>Sentinel</v>
      </c>
      <c r="AJ376" s="853" t="str">
        <f>IF('I2 LDC class'!$D$28="",'I2 LDC class'!$C$28,'I2 LDC class'!$D$28)</f>
        <v>Unmetered Scattered Load</v>
      </c>
      <c r="AK376" s="853" t="str">
        <f>IF('I2 LDC class'!$D$29="",'I2 LDC class'!$C$29,'I2 LDC class'!$D$29)</f>
        <v>Embedded Distributor</v>
      </c>
      <c r="AL376" s="853" t="str">
        <f>IF('I2 LDC class'!$D$30="",'I2 LDC class'!$C$30,'I2 LDC class'!$D$30)</f>
        <v>Back-up/Standby Power</v>
      </c>
      <c r="AM376" s="853" t="str">
        <f>IF('I2 LDC class'!$D$31="",'I2 LDC class'!$C$31,'I2 LDC class'!$D$31)</f>
        <v>Rate Class 1</v>
      </c>
      <c r="AN376" s="853" t="str">
        <f>IF('I2 LDC class'!$D$32="",'I2 LDC class'!$C$32,'I2 LDC class'!$D$32)</f>
        <v>Rate class 2</v>
      </c>
      <c r="AO376" s="853" t="str">
        <f>IF('I2 LDC class'!$D$33="",'I2 LDC class'!$C$33,'I2 LDC class'!$D$33)</f>
        <v>Rate class 3</v>
      </c>
      <c r="AP376" s="853" t="str">
        <f>IF('I2 LDC class'!$D$34="",'I2 LDC class'!$C$34,'I2 LDC class'!$D$34)</f>
        <v>Rate class 4</v>
      </c>
      <c r="AQ376" s="853" t="str">
        <f>IF('I2 LDC class'!$D$35="",'I2 LDC class'!$C$35,'I2 LDC class'!$D$35)</f>
        <v>Rate class 5</v>
      </c>
      <c r="AR376" s="853" t="str">
        <f>IF('I2 LDC class'!$D$36="",'I2 LDC class'!$C$36,'I2 LDC class'!$D$36)</f>
        <v>Rate class 6</v>
      </c>
      <c r="AS376" s="853" t="str">
        <f>IF('I2 LDC class'!$D$37="",'I2 LDC class'!$C$37,'I2 LDC class'!$D$37)</f>
        <v>Rate class 7</v>
      </c>
      <c r="AT376" s="853" t="str">
        <f>IF('I2 LDC class'!$D$38="",'I2 LDC class'!$C$38,'I2 LDC class'!$D$38)</f>
        <v>Rate class 8</v>
      </c>
      <c r="AU376" s="853" t="str">
        <f>IF('I2 LDC class'!$D$39="",'I2 LDC class'!$C$39,'I2 LDC class'!$D$39)</f>
        <v>Rate class 9</v>
      </c>
      <c r="AV376" s="1280" t="s">
        <v>713</v>
      </c>
      <c r="AW376" s="853" t="str">
        <f>IF('I2 LDC class'!$D$20="",'I2 LDC class'!$C$20,'I2 LDC class'!$D$20)</f>
        <v>Residential</v>
      </c>
      <c r="AX376" s="853" t="str">
        <f>IF('I2 LDC class'!$D$21="",'I2 LDC class'!$C$21,'I2 LDC class'!$D$21)</f>
        <v>General Service Less Than 50 kW</v>
      </c>
      <c r="AY376" s="853" t="str">
        <f>IF('I2 LDC class'!$D$22="",'I2 LDC class'!$C$22,'I2 LDC class'!$D$22)</f>
        <v>General Service 50 to 4,999 kW</v>
      </c>
      <c r="AZ376" s="853" t="str">
        <f>IF('I2 LDC class'!$D$23="",'I2 LDC class'!$C$23,'I2 LDC class'!$D$23)</f>
        <v>GS&gt; 50-TOU</v>
      </c>
      <c r="BA376" s="853" t="str">
        <f>IF('I2 LDC class'!$D$24="",'I2 LDC class'!$C$24,'I2 LDC class'!$D$24)</f>
        <v>GS &gt;50-Intermediate</v>
      </c>
      <c r="BB376" s="853" t="str">
        <f>IF('I2 LDC class'!$D$25="",'I2 LDC class'!$C$25,'I2 LDC class'!$D$25)</f>
        <v>Large Use &gt;5MW</v>
      </c>
      <c r="BC376" s="853" t="str">
        <f>IF('I2 LDC class'!$D$26="",'I2 LDC class'!$C$26,'I2 LDC class'!$D$26)</f>
        <v>Street Lighting</v>
      </c>
      <c r="BD376" s="853" t="str">
        <f>IF('I2 LDC class'!$D$27="",'I2 LDC class'!$C$27,'I2 LDC class'!$D$27)</f>
        <v>Sentinel</v>
      </c>
      <c r="BE376" s="853" t="str">
        <f>IF('I2 LDC class'!$D$28="",'I2 LDC class'!$C$28,'I2 LDC class'!$D$28)</f>
        <v>Unmetered Scattered Load</v>
      </c>
      <c r="BF376" s="853" t="str">
        <f>IF('I2 LDC class'!$D$29="",'I2 LDC class'!$C$29,'I2 LDC class'!$D$29)</f>
        <v>Embedded Distributor</v>
      </c>
      <c r="BG376" s="853" t="str">
        <f>IF('I2 LDC class'!$D$30="",'I2 LDC class'!$C$30,'I2 LDC class'!$D$30)</f>
        <v>Back-up/Standby Power</v>
      </c>
      <c r="BH376" s="853" t="str">
        <f>IF('I2 LDC class'!$D$31="",'I2 LDC class'!$C$31,'I2 LDC class'!$D$31)</f>
        <v>Rate Class 1</v>
      </c>
      <c r="BI376" s="853" t="str">
        <f>IF('I2 LDC class'!$D$32="",'I2 LDC class'!$C$32,'I2 LDC class'!$D$32)</f>
        <v>Rate class 2</v>
      </c>
      <c r="BJ376" s="853" t="str">
        <f>IF('I2 LDC class'!$D$33="",'I2 LDC class'!$C$33,'I2 LDC class'!$D$33)</f>
        <v>Rate class 3</v>
      </c>
      <c r="BK376" s="853" t="str">
        <f>IF('I2 LDC class'!$D$34="",'I2 LDC class'!$C$34,'I2 LDC class'!$D$34)</f>
        <v>Rate class 4</v>
      </c>
      <c r="BL376" s="853" t="str">
        <f>IF('I2 LDC class'!$D$35="",'I2 LDC class'!$C$35,'I2 LDC class'!$D$35)</f>
        <v>Rate class 5</v>
      </c>
      <c r="BM376" s="853" t="str">
        <f>IF('I2 LDC class'!$D$36="",'I2 LDC class'!$C$36,'I2 LDC class'!$D$36)</f>
        <v>Rate class 6</v>
      </c>
      <c r="BN376" s="853" t="str">
        <f>IF('I2 LDC class'!$D$37="",'I2 LDC class'!$C$37,'I2 LDC class'!$D$37)</f>
        <v>Rate class 7</v>
      </c>
      <c r="BO376" s="853" t="str">
        <f>IF('I2 LDC class'!$D$38="",'I2 LDC class'!$C$38,'I2 LDC class'!$D$38)</f>
        <v>Rate class 8</v>
      </c>
      <c r="BP376" s="853" t="str">
        <f>IF('I2 LDC class'!$D$39="",'I2 LDC class'!$C$39,'I2 LDC class'!$D$39)</f>
        <v>Rate class 9</v>
      </c>
      <c r="BQ376" s="1280" t="s">
        <v>713</v>
      </c>
    </row>
    <row r="377" spans="1:69" s="351" customFormat="1" ht="12.75">
      <c r="A377" s="219">
        <v>1565</v>
      </c>
      <c r="B377" s="375" t="s">
        <v>654</v>
      </c>
      <c r="C377" s="1258">
        <f>'I4 BO ASSETS'!M17</f>
        <v>0</v>
      </c>
      <c r="D377" s="639">
        <f t="shared" ref="D377:E396" si="558">$C377*D592</f>
        <v>0</v>
      </c>
      <c r="E377" s="639">
        <f t="shared" si="558"/>
        <v>0</v>
      </c>
      <c r="F377" s="639">
        <f>D377+E377</f>
        <v>0</v>
      </c>
      <c r="G377" s="639">
        <f t="shared" ref="G377:Z377" si="559">$D377*G592</f>
        <v>0</v>
      </c>
      <c r="H377" s="639">
        <f t="shared" si="559"/>
        <v>0</v>
      </c>
      <c r="I377" s="639">
        <f t="shared" si="559"/>
        <v>0</v>
      </c>
      <c r="J377" s="639">
        <f t="shared" si="559"/>
        <v>0</v>
      </c>
      <c r="K377" s="639">
        <f t="shared" si="559"/>
        <v>0</v>
      </c>
      <c r="L377" s="639">
        <f t="shared" si="559"/>
        <v>0</v>
      </c>
      <c r="M377" s="639">
        <f t="shared" si="559"/>
        <v>0</v>
      </c>
      <c r="N377" s="639">
        <f t="shared" si="559"/>
        <v>0</v>
      </c>
      <c r="O377" s="639">
        <f t="shared" si="559"/>
        <v>0</v>
      </c>
      <c r="P377" s="639">
        <f t="shared" si="559"/>
        <v>0</v>
      </c>
      <c r="Q377" s="639">
        <f t="shared" si="559"/>
        <v>0</v>
      </c>
      <c r="R377" s="639">
        <f t="shared" si="559"/>
        <v>0</v>
      </c>
      <c r="S377" s="639">
        <f t="shared" si="559"/>
        <v>0</v>
      </c>
      <c r="T377" s="639">
        <f t="shared" si="559"/>
        <v>0</v>
      </c>
      <c r="U377" s="639">
        <f t="shared" si="559"/>
        <v>0</v>
      </c>
      <c r="V377" s="639">
        <f t="shared" si="559"/>
        <v>0</v>
      </c>
      <c r="W377" s="639">
        <f t="shared" si="559"/>
        <v>0</v>
      </c>
      <c r="X377" s="639">
        <f t="shared" si="559"/>
        <v>0</v>
      </c>
      <c r="Y377" s="639">
        <f t="shared" si="559"/>
        <v>0</v>
      </c>
      <c r="Z377" s="639">
        <f t="shared" si="559"/>
        <v>0</v>
      </c>
      <c r="AA377" s="639">
        <f>SUM(G377:Z377)</f>
        <v>0</v>
      </c>
      <c r="AB377" s="639">
        <f t="shared" ref="AB377:AU377" si="560">$E377*AB592</f>
        <v>0</v>
      </c>
      <c r="AC377" s="639">
        <f t="shared" si="560"/>
        <v>0</v>
      </c>
      <c r="AD377" s="639">
        <f t="shared" si="560"/>
        <v>0</v>
      </c>
      <c r="AE377" s="639">
        <f t="shared" si="560"/>
        <v>0</v>
      </c>
      <c r="AF377" s="639">
        <f t="shared" si="560"/>
        <v>0</v>
      </c>
      <c r="AG377" s="639">
        <f t="shared" si="560"/>
        <v>0</v>
      </c>
      <c r="AH377" s="639">
        <f t="shared" si="560"/>
        <v>0</v>
      </c>
      <c r="AI377" s="639">
        <f t="shared" si="560"/>
        <v>0</v>
      </c>
      <c r="AJ377" s="639">
        <f t="shared" si="560"/>
        <v>0</v>
      </c>
      <c r="AK377" s="639">
        <f t="shared" si="560"/>
        <v>0</v>
      </c>
      <c r="AL377" s="639">
        <f t="shared" si="560"/>
        <v>0</v>
      </c>
      <c r="AM377" s="639">
        <f t="shared" si="560"/>
        <v>0</v>
      </c>
      <c r="AN377" s="639">
        <f t="shared" si="560"/>
        <v>0</v>
      </c>
      <c r="AO377" s="639">
        <f t="shared" si="560"/>
        <v>0</v>
      </c>
      <c r="AP377" s="639">
        <f t="shared" si="560"/>
        <v>0</v>
      </c>
      <c r="AQ377" s="639">
        <f t="shared" si="560"/>
        <v>0</v>
      </c>
      <c r="AR377" s="639">
        <f t="shared" si="560"/>
        <v>0</v>
      </c>
      <c r="AS377" s="639">
        <f t="shared" si="560"/>
        <v>0</v>
      </c>
      <c r="AT377" s="639">
        <f t="shared" si="560"/>
        <v>0</v>
      </c>
      <c r="AU377" s="639">
        <f t="shared" si="560"/>
        <v>0</v>
      </c>
      <c r="AV377" s="639">
        <f>SUM(AB377:AU377)</f>
        <v>0</v>
      </c>
      <c r="AW377" s="639"/>
      <c r="AX377" s="639"/>
      <c r="AY377" s="639"/>
      <c r="AZ377" s="639"/>
      <c r="BA377" s="639"/>
      <c r="BB377" s="639"/>
      <c r="BC377" s="639"/>
      <c r="BD377" s="639"/>
      <c r="BE377" s="639"/>
      <c r="BF377" s="639"/>
      <c r="BG377" s="639"/>
      <c r="BH377" s="639"/>
      <c r="BI377" s="639"/>
      <c r="BJ377" s="639"/>
      <c r="BK377" s="639"/>
      <c r="BL377" s="639"/>
      <c r="BM377" s="639"/>
      <c r="BN377" s="639"/>
      <c r="BO377" s="639"/>
      <c r="BP377" s="639"/>
      <c r="BQ377" s="639"/>
    </row>
    <row r="378" spans="1:69" s="351" customFormat="1" ht="12.75">
      <c r="A378" s="1281">
        <v>1805</v>
      </c>
      <c r="B378" s="375" t="s">
        <v>282</v>
      </c>
      <c r="C378" s="1258">
        <f>'I4 BO ASSETS'!M18</f>
        <v>0</v>
      </c>
      <c r="D378" s="639">
        <f t="shared" si="558"/>
        <v>0</v>
      </c>
      <c r="E378" s="639">
        <f t="shared" si="558"/>
        <v>0</v>
      </c>
      <c r="F378" s="639">
        <f t="shared" ref="F378:F416" si="561">D378+E378</f>
        <v>0</v>
      </c>
      <c r="G378" s="639">
        <f t="shared" ref="G378:Z378" si="562">$D378*G593</f>
        <v>0</v>
      </c>
      <c r="H378" s="639">
        <f t="shared" si="562"/>
        <v>0</v>
      </c>
      <c r="I378" s="639">
        <f t="shared" si="562"/>
        <v>0</v>
      </c>
      <c r="J378" s="639">
        <f t="shared" si="562"/>
        <v>0</v>
      </c>
      <c r="K378" s="639">
        <f t="shared" si="562"/>
        <v>0</v>
      </c>
      <c r="L378" s="639">
        <f t="shared" si="562"/>
        <v>0</v>
      </c>
      <c r="M378" s="639">
        <f t="shared" si="562"/>
        <v>0</v>
      </c>
      <c r="N378" s="639">
        <f t="shared" si="562"/>
        <v>0</v>
      </c>
      <c r="O378" s="639">
        <f t="shared" si="562"/>
        <v>0</v>
      </c>
      <c r="P378" s="639">
        <f t="shared" si="562"/>
        <v>0</v>
      </c>
      <c r="Q378" s="639">
        <f t="shared" si="562"/>
        <v>0</v>
      </c>
      <c r="R378" s="639">
        <f t="shared" si="562"/>
        <v>0</v>
      </c>
      <c r="S378" s="639">
        <f t="shared" si="562"/>
        <v>0</v>
      </c>
      <c r="T378" s="639">
        <f t="shared" si="562"/>
        <v>0</v>
      </c>
      <c r="U378" s="639">
        <f t="shared" si="562"/>
        <v>0</v>
      </c>
      <c r="V378" s="639">
        <f t="shared" si="562"/>
        <v>0</v>
      </c>
      <c r="W378" s="639">
        <f t="shared" si="562"/>
        <v>0</v>
      </c>
      <c r="X378" s="639">
        <f t="shared" si="562"/>
        <v>0</v>
      </c>
      <c r="Y378" s="639">
        <f t="shared" si="562"/>
        <v>0</v>
      </c>
      <c r="Z378" s="639">
        <f t="shared" si="562"/>
        <v>0</v>
      </c>
      <c r="AA378" s="639">
        <f t="shared" ref="AA378:AA416" si="563">SUM(G378:Z378)</f>
        <v>0</v>
      </c>
      <c r="AB378" s="639">
        <f t="shared" ref="AB378:AU378" si="564">$E378*AB593</f>
        <v>0</v>
      </c>
      <c r="AC378" s="639">
        <f t="shared" si="564"/>
        <v>0</v>
      </c>
      <c r="AD378" s="639">
        <f t="shared" si="564"/>
        <v>0</v>
      </c>
      <c r="AE378" s="639">
        <f t="shared" si="564"/>
        <v>0</v>
      </c>
      <c r="AF378" s="639">
        <f t="shared" si="564"/>
        <v>0</v>
      </c>
      <c r="AG378" s="639">
        <f t="shared" si="564"/>
        <v>0</v>
      </c>
      <c r="AH378" s="639">
        <f t="shared" si="564"/>
        <v>0</v>
      </c>
      <c r="AI378" s="639">
        <f t="shared" si="564"/>
        <v>0</v>
      </c>
      <c r="AJ378" s="639">
        <f t="shared" si="564"/>
        <v>0</v>
      </c>
      <c r="AK378" s="639">
        <f t="shared" si="564"/>
        <v>0</v>
      </c>
      <c r="AL378" s="639">
        <f t="shared" si="564"/>
        <v>0</v>
      </c>
      <c r="AM378" s="639">
        <f t="shared" si="564"/>
        <v>0</v>
      </c>
      <c r="AN378" s="639">
        <f t="shared" si="564"/>
        <v>0</v>
      </c>
      <c r="AO378" s="639">
        <f t="shared" si="564"/>
        <v>0</v>
      </c>
      <c r="AP378" s="639">
        <f t="shared" si="564"/>
        <v>0</v>
      </c>
      <c r="AQ378" s="639">
        <f t="shared" si="564"/>
        <v>0</v>
      </c>
      <c r="AR378" s="639">
        <f t="shared" si="564"/>
        <v>0</v>
      </c>
      <c r="AS378" s="639">
        <f t="shared" si="564"/>
        <v>0</v>
      </c>
      <c r="AT378" s="639">
        <f t="shared" si="564"/>
        <v>0</v>
      </c>
      <c r="AU378" s="639">
        <f t="shared" si="564"/>
        <v>0</v>
      </c>
      <c r="AV378" s="639">
        <f t="shared" ref="AV378:AV416" si="565">SUM(AB378:AU378)</f>
        <v>0</v>
      </c>
      <c r="AW378" s="639"/>
      <c r="AX378" s="639"/>
      <c r="AY378" s="639"/>
      <c r="AZ378" s="639"/>
      <c r="BA378" s="639"/>
      <c r="BB378" s="639"/>
      <c r="BC378" s="639"/>
      <c r="BD378" s="639"/>
      <c r="BE378" s="639"/>
      <c r="BF378" s="639"/>
      <c r="BG378" s="639"/>
      <c r="BH378" s="639"/>
      <c r="BI378" s="639"/>
      <c r="BJ378" s="639"/>
      <c r="BK378" s="639"/>
      <c r="BL378" s="639"/>
      <c r="BM378" s="639"/>
      <c r="BN378" s="639"/>
      <c r="BO378" s="639"/>
      <c r="BP378" s="639"/>
      <c r="BQ378" s="639"/>
    </row>
    <row r="379" spans="1:69" s="351" customFormat="1" ht="12.75">
      <c r="A379" s="1281" t="s">
        <v>821</v>
      </c>
      <c r="B379" s="375" t="s">
        <v>340</v>
      </c>
      <c r="C379" s="1258">
        <f>'I4 BO ASSETS'!M19</f>
        <v>0</v>
      </c>
      <c r="D379" s="639">
        <f t="shared" si="558"/>
        <v>0</v>
      </c>
      <c r="E379" s="639">
        <f t="shared" si="558"/>
        <v>0</v>
      </c>
      <c r="F379" s="639">
        <f t="shared" si="561"/>
        <v>0</v>
      </c>
      <c r="G379" s="639">
        <f t="shared" ref="G379:Z379" si="566">$D379*G594</f>
        <v>0</v>
      </c>
      <c r="H379" s="639">
        <f t="shared" si="566"/>
        <v>0</v>
      </c>
      <c r="I379" s="639">
        <f t="shared" si="566"/>
        <v>0</v>
      </c>
      <c r="J379" s="639">
        <f t="shared" si="566"/>
        <v>0</v>
      </c>
      <c r="K379" s="639">
        <f t="shared" si="566"/>
        <v>0</v>
      </c>
      <c r="L379" s="639">
        <f t="shared" si="566"/>
        <v>0</v>
      </c>
      <c r="M379" s="639">
        <f t="shared" si="566"/>
        <v>0</v>
      </c>
      <c r="N379" s="639">
        <f t="shared" si="566"/>
        <v>0</v>
      </c>
      <c r="O379" s="639">
        <f t="shared" si="566"/>
        <v>0</v>
      </c>
      <c r="P379" s="639">
        <f t="shared" si="566"/>
        <v>0</v>
      </c>
      <c r="Q379" s="639">
        <f t="shared" si="566"/>
        <v>0</v>
      </c>
      <c r="R379" s="639">
        <f t="shared" si="566"/>
        <v>0</v>
      </c>
      <c r="S379" s="639">
        <f t="shared" si="566"/>
        <v>0</v>
      </c>
      <c r="T379" s="639">
        <f t="shared" si="566"/>
        <v>0</v>
      </c>
      <c r="U379" s="639">
        <f t="shared" si="566"/>
        <v>0</v>
      </c>
      <c r="V379" s="639">
        <f t="shared" si="566"/>
        <v>0</v>
      </c>
      <c r="W379" s="639">
        <f t="shared" si="566"/>
        <v>0</v>
      </c>
      <c r="X379" s="639">
        <f t="shared" si="566"/>
        <v>0</v>
      </c>
      <c r="Y379" s="639">
        <f t="shared" si="566"/>
        <v>0</v>
      </c>
      <c r="Z379" s="639">
        <f t="shared" si="566"/>
        <v>0</v>
      </c>
      <c r="AA379" s="639">
        <f t="shared" si="563"/>
        <v>0</v>
      </c>
      <c r="AB379" s="639">
        <f t="shared" ref="AB379:AU379" si="567">$E379*AB594</f>
        <v>0</v>
      </c>
      <c r="AC379" s="639">
        <f t="shared" si="567"/>
        <v>0</v>
      </c>
      <c r="AD379" s="639">
        <f t="shared" si="567"/>
        <v>0</v>
      </c>
      <c r="AE379" s="639">
        <f t="shared" si="567"/>
        <v>0</v>
      </c>
      <c r="AF379" s="639">
        <f t="shared" si="567"/>
        <v>0</v>
      </c>
      <c r="AG379" s="639">
        <f t="shared" si="567"/>
        <v>0</v>
      </c>
      <c r="AH379" s="639">
        <f t="shared" si="567"/>
        <v>0</v>
      </c>
      <c r="AI379" s="639">
        <f t="shared" si="567"/>
        <v>0</v>
      </c>
      <c r="AJ379" s="639">
        <f t="shared" si="567"/>
        <v>0</v>
      </c>
      <c r="AK379" s="639">
        <f t="shared" si="567"/>
        <v>0</v>
      </c>
      <c r="AL379" s="639">
        <f t="shared" si="567"/>
        <v>0</v>
      </c>
      <c r="AM379" s="639">
        <f t="shared" si="567"/>
        <v>0</v>
      </c>
      <c r="AN379" s="639">
        <f t="shared" si="567"/>
        <v>0</v>
      </c>
      <c r="AO379" s="639">
        <f t="shared" si="567"/>
        <v>0</v>
      </c>
      <c r="AP379" s="639">
        <f t="shared" si="567"/>
        <v>0</v>
      </c>
      <c r="AQ379" s="639">
        <f t="shared" si="567"/>
        <v>0</v>
      </c>
      <c r="AR379" s="639">
        <f t="shared" si="567"/>
        <v>0</v>
      </c>
      <c r="AS379" s="639">
        <f t="shared" si="567"/>
        <v>0</v>
      </c>
      <c r="AT379" s="639">
        <f t="shared" si="567"/>
        <v>0</v>
      </c>
      <c r="AU379" s="639">
        <f t="shared" si="567"/>
        <v>0</v>
      </c>
      <c r="AV379" s="639">
        <f t="shared" si="565"/>
        <v>0</v>
      </c>
      <c r="AW379" s="639"/>
      <c r="AX379" s="639"/>
      <c r="AY379" s="639"/>
      <c r="AZ379" s="639"/>
      <c r="BA379" s="639"/>
      <c r="BB379" s="639"/>
      <c r="BC379" s="639"/>
      <c r="BD379" s="639"/>
      <c r="BE379" s="639"/>
      <c r="BF379" s="639"/>
      <c r="BG379" s="639"/>
      <c r="BH379" s="639"/>
      <c r="BI379" s="639"/>
      <c r="BJ379" s="639"/>
      <c r="BK379" s="639"/>
      <c r="BL379" s="639"/>
      <c r="BM379" s="639"/>
      <c r="BN379" s="639"/>
      <c r="BO379" s="639"/>
      <c r="BP379" s="639"/>
      <c r="BQ379" s="639"/>
    </row>
    <row r="380" spans="1:69" s="351" customFormat="1" ht="12.75">
      <c r="A380" s="1281" t="s">
        <v>822</v>
      </c>
      <c r="B380" s="375" t="s">
        <v>342</v>
      </c>
      <c r="C380" s="1258">
        <f>'I4 BO ASSETS'!M20</f>
        <v>0</v>
      </c>
      <c r="D380" s="639">
        <f t="shared" si="558"/>
        <v>0</v>
      </c>
      <c r="E380" s="639">
        <f t="shared" si="558"/>
        <v>0</v>
      </c>
      <c r="F380" s="639">
        <f t="shared" si="561"/>
        <v>0</v>
      </c>
      <c r="G380" s="639">
        <f t="shared" ref="G380:Z380" si="568">$D380*G595</f>
        <v>0</v>
      </c>
      <c r="H380" s="639">
        <f t="shared" si="568"/>
        <v>0</v>
      </c>
      <c r="I380" s="639">
        <f t="shared" si="568"/>
        <v>0</v>
      </c>
      <c r="J380" s="639">
        <f t="shared" si="568"/>
        <v>0</v>
      </c>
      <c r="K380" s="639">
        <f t="shared" si="568"/>
        <v>0</v>
      </c>
      <c r="L380" s="639">
        <f t="shared" si="568"/>
        <v>0</v>
      </c>
      <c r="M380" s="639">
        <f t="shared" si="568"/>
        <v>0</v>
      </c>
      <c r="N380" s="639">
        <f t="shared" si="568"/>
        <v>0</v>
      </c>
      <c r="O380" s="639">
        <f t="shared" si="568"/>
        <v>0</v>
      </c>
      <c r="P380" s="639">
        <f t="shared" si="568"/>
        <v>0</v>
      </c>
      <c r="Q380" s="639">
        <f t="shared" si="568"/>
        <v>0</v>
      </c>
      <c r="R380" s="639">
        <f t="shared" si="568"/>
        <v>0</v>
      </c>
      <c r="S380" s="639">
        <f t="shared" si="568"/>
        <v>0</v>
      </c>
      <c r="T380" s="639">
        <f t="shared" si="568"/>
        <v>0</v>
      </c>
      <c r="U380" s="639">
        <f t="shared" si="568"/>
        <v>0</v>
      </c>
      <c r="V380" s="639">
        <f t="shared" si="568"/>
        <v>0</v>
      </c>
      <c r="W380" s="639">
        <f t="shared" si="568"/>
        <v>0</v>
      </c>
      <c r="X380" s="639">
        <f t="shared" si="568"/>
        <v>0</v>
      </c>
      <c r="Y380" s="639">
        <f t="shared" si="568"/>
        <v>0</v>
      </c>
      <c r="Z380" s="639">
        <f t="shared" si="568"/>
        <v>0</v>
      </c>
      <c r="AA380" s="639">
        <f t="shared" si="563"/>
        <v>0</v>
      </c>
      <c r="AB380" s="639">
        <f t="shared" ref="AB380:AU380" si="569">$E380*AB595</f>
        <v>0</v>
      </c>
      <c r="AC380" s="639">
        <f t="shared" si="569"/>
        <v>0</v>
      </c>
      <c r="AD380" s="639">
        <f t="shared" si="569"/>
        <v>0</v>
      </c>
      <c r="AE380" s="639">
        <f t="shared" si="569"/>
        <v>0</v>
      </c>
      <c r="AF380" s="639">
        <f t="shared" si="569"/>
        <v>0</v>
      </c>
      <c r="AG380" s="639">
        <f t="shared" si="569"/>
        <v>0</v>
      </c>
      <c r="AH380" s="639">
        <f t="shared" si="569"/>
        <v>0</v>
      </c>
      <c r="AI380" s="639">
        <f t="shared" si="569"/>
        <v>0</v>
      </c>
      <c r="AJ380" s="639">
        <f t="shared" si="569"/>
        <v>0</v>
      </c>
      <c r="AK380" s="639">
        <f t="shared" si="569"/>
        <v>0</v>
      </c>
      <c r="AL380" s="639">
        <f t="shared" si="569"/>
        <v>0</v>
      </c>
      <c r="AM380" s="639">
        <f t="shared" si="569"/>
        <v>0</v>
      </c>
      <c r="AN380" s="639">
        <f t="shared" si="569"/>
        <v>0</v>
      </c>
      <c r="AO380" s="639">
        <f t="shared" si="569"/>
        <v>0</v>
      </c>
      <c r="AP380" s="639">
        <f t="shared" si="569"/>
        <v>0</v>
      </c>
      <c r="AQ380" s="639">
        <f t="shared" si="569"/>
        <v>0</v>
      </c>
      <c r="AR380" s="639">
        <f t="shared" si="569"/>
        <v>0</v>
      </c>
      <c r="AS380" s="639">
        <f t="shared" si="569"/>
        <v>0</v>
      </c>
      <c r="AT380" s="639">
        <f t="shared" si="569"/>
        <v>0</v>
      </c>
      <c r="AU380" s="639">
        <f t="shared" si="569"/>
        <v>0</v>
      </c>
      <c r="AV380" s="639">
        <f t="shared" si="565"/>
        <v>0</v>
      </c>
      <c r="AW380" s="639"/>
      <c r="AX380" s="639"/>
      <c r="AY380" s="639"/>
      <c r="AZ380" s="639"/>
      <c r="BA380" s="639"/>
      <c r="BB380" s="639"/>
      <c r="BC380" s="639"/>
      <c r="BD380" s="639"/>
      <c r="BE380" s="639"/>
      <c r="BF380" s="639"/>
      <c r="BG380" s="639"/>
      <c r="BH380" s="639"/>
      <c r="BI380" s="639"/>
      <c r="BJ380" s="639"/>
      <c r="BK380" s="639"/>
      <c r="BL380" s="639"/>
      <c r="BM380" s="639"/>
      <c r="BN380" s="639"/>
      <c r="BO380" s="639"/>
      <c r="BP380" s="639"/>
      <c r="BQ380" s="639"/>
    </row>
    <row r="381" spans="1:69" s="351" customFormat="1" ht="12.75">
      <c r="A381" s="1281">
        <v>1806</v>
      </c>
      <c r="B381" s="375" t="s">
        <v>283</v>
      </c>
      <c r="C381" s="1258">
        <f>'I4 BO ASSETS'!M21</f>
        <v>0</v>
      </c>
      <c r="D381" s="639">
        <f t="shared" si="558"/>
        <v>0</v>
      </c>
      <c r="E381" s="639">
        <f t="shared" si="558"/>
        <v>0</v>
      </c>
      <c r="F381" s="639">
        <f t="shared" si="561"/>
        <v>0</v>
      </c>
      <c r="G381" s="639">
        <f t="shared" ref="G381:Z381" si="570">$D381*G596</f>
        <v>0</v>
      </c>
      <c r="H381" s="639">
        <f t="shared" si="570"/>
        <v>0</v>
      </c>
      <c r="I381" s="639">
        <f t="shared" si="570"/>
        <v>0</v>
      </c>
      <c r="J381" s="639">
        <f t="shared" si="570"/>
        <v>0</v>
      </c>
      <c r="K381" s="639">
        <f t="shared" si="570"/>
        <v>0</v>
      </c>
      <c r="L381" s="639">
        <f t="shared" si="570"/>
        <v>0</v>
      </c>
      <c r="M381" s="639">
        <f t="shared" si="570"/>
        <v>0</v>
      </c>
      <c r="N381" s="639">
        <f t="shared" si="570"/>
        <v>0</v>
      </c>
      <c r="O381" s="639">
        <f t="shared" si="570"/>
        <v>0</v>
      </c>
      <c r="P381" s="639">
        <f t="shared" si="570"/>
        <v>0</v>
      </c>
      <c r="Q381" s="639">
        <f t="shared" si="570"/>
        <v>0</v>
      </c>
      <c r="R381" s="639">
        <f t="shared" si="570"/>
        <v>0</v>
      </c>
      <c r="S381" s="639">
        <f t="shared" si="570"/>
        <v>0</v>
      </c>
      <c r="T381" s="639">
        <f t="shared" si="570"/>
        <v>0</v>
      </c>
      <c r="U381" s="639">
        <f t="shared" si="570"/>
        <v>0</v>
      </c>
      <c r="V381" s="639">
        <f t="shared" si="570"/>
        <v>0</v>
      </c>
      <c r="W381" s="639">
        <f t="shared" si="570"/>
        <v>0</v>
      </c>
      <c r="X381" s="639">
        <f t="shared" si="570"/>
        <v>0</v>
      </c>
      <c r="Y381" s="639">
        <f t="shared" si="570"/>
        <v>0</v>
      </c>
      <c r="Z381" s="639">
        <f t="shared" si="570"/>
        <v>0</v>
      </c>
      <c r="AA381" s="639">
        <f t="shared" si="563"/>
        <v>0</v>
      </c>
      <c r="AB381" s="639">
        <f t="shared" ref="AB381:AU381" si="571">$E381*AB596</f>
        <v>0</v>
      </c>
      <c r="AC381" s="639">
        <f t="shared" si="571"/>
        <v>0</v>
      </c>
      <c r="AD381" s="639">
        <f t="shared" si="571"/>
        <v>0</v>
      </c>
      <c r="AE381" s="639">
        <f t="shared" si="571"/>
        <v>0</v>
      </c>
      <c r="AF381" s="639">
        <f t="shared" si="571"/>
        <v>0</v>
      </c>
      <c r="AG381" s="639">
        <f t="shared" si="571"/>
        <v>0</v>
      </c>
      <c r="AH381" s="639">
        <f t="shared" si="571"/>
        <v>0</v>
      </c>
      <c r="AI381" s="639">
        <f t="shared" si="571"/>
        <v>0</v>
      </c>
      <c r="AJ381" s="639">
        <f t="shared" si="571"/>
        <v>0</v>
      </c>
      <c r="AK381" s="639">
        <f t="shared" si="571"/>
        <v>0</v>
      </c>
      <c r="AL381" s="639">
        <f t="shared" si="571"/>
        <v>0</v>
      </c>
      <c r="AM381" s="639">
        <f t="shared" si="571"/>
        <v>0</v>
      </c>
      <c r="AN381" s="639">
        <f t="shared" si="571"/>
        <v>0</v>
      </c>
      <c r="AO381" s="639">
        <f t="shared" si="571"/>
        <v>0</v>
      </c>
      <c r="AP381" s="639">
        <f t="shared" si="571"/>
        <v>0</v>
      </c>
      <c r="AQ381" s="639">
        <f t="shared" si="571"/>
        <v>0</v>
      </c>
      <c r="AR381" s="639">
        <f t="shared" si="571"/>
        <v>0</v>
      </c>
      <c r="AS381" s="639">
        <f t="shared" si="571"/>
        <v>0</v>
      </c>
      <c r="AT381" s="639">
        <f t="shared" si="571"/>
        <v>0</v>
      </c>
      <c r="AU381" s="639">
        <f t="shared" si="571"/>
        <v>0</v>
      </c>
      <c r="AV381" s="639">
        <f t="shared" si="565"/>
        <v>0</v>
      </c>
      <c r="AW381" s="639"/>
      <c r="AX381" s="639"/>
      <c r="AY381" s="639"/>
      <c r="AZ381" s="639"/>
      <c r="BA381" s="639"/>
      <c r="BB381" s="639"/>
      <c r="BC381" s="639"/>
      <c r="BD381" s="639"/>
      <c r="BE381" s="639"/>
      <c r="BF381" s="639"/>
      <c r="BG381" s="639"/>
      <c r="BH381" s="639"/>
      <c r="BI381" s="639"/>
      <c r="BJ381" s="639"/>
      <c r="BK381" s="639"/>
      <c r="BL381" s="639"/>
      <c r="BM381" s="639"/>
      <c r="BN381" s="639"/>
      <c r="BO381" s="639"/>
      <c r="BP381" s="639"/>
      <c r="BQ381" s="639"/>
    </row>
    <row r="382" spans="1:69" s="351" customFormat="1" ht="12.75">
      <c r="A382" s="1281" t="s">
        <v>823</v>
      </c>
      <c r="B382" s="375" t="s">
        <v>341</v>
      </c>
      <c r="C382" s="1258">
        <f>'I4 BO ASSETS'!M22</f>
        <v>0</v>
      </c>
      <c r="D382" s="639">
        <f t="shared" si="558"/>
        <v>0</v>
      </c>
      <c r="E382" s="639">
        <f t="shared" si="558"/>
        <v>0</v>
      </c>
      <c r="F382" s="639">
        <f t="shared" si="561"/>
        <v>0</v>
      </c>
      <c r="G382" s="639">
        <f t="shared" ref="G382:Z382" si="572">$D382*G597</f>
        <v>0</v>
      </c>
      <c r="H382" s="639">
        <f t="shared" si="572"/>
        <v>0</v>
      </c>
      <c r="I382" s="639">
        <f t="shared" si="572"/>
        <v>0</v>
      </c>
      <c r="J382" s="639">
        <f t="shared" si="572"/>
        <v>0</v>
      </c>
      <c r="K382" s="639">
        <f t="shared" si="572"/>
        <v>0</v>
      </c>
      <c r="L382" s="639">
        <f t="shared" si="572"/>
        <v>0</v>
      </c>
      <c r="M382" s="639">
        <f t="shared" si="572"/>
        <v>0</v>
      </c>
      <c r="N382" s="639">
        <f t="shared" si="572"/>
        <v>0</v>
      </c>
      <c r="O382" s="639">
        <f t="shared" si="572"/>
        <v>0</v>
      </c>
      <c r="P382" s="639">
        <f t="shared" si="572"/>
        <v>0</v>
      </c>
      <c r="Q382" s="639">
        <f t="shared" si="572"/>
        <v>0</v>
      </c>
      <c r="R382" s="639">
        <f t="shared" si="572"/>
        <v>0</v>
      </c>
      <c r="S382" s="639">
        <f t="shared" si="572"/>
        <v>0</v>
      </c>
      <c r="T382" s="639">
        <f t="shared" si="572"/>
        <v>0</v>
      </c>
      <c r="U382" s="639">
        <f t="shared" si="572"/>
        <v>0</v>
      </c>
      <c r="V382" s="639">
        <f t="shared" si="572"/>
        <v>0</v>
      </c>
      <c r="W382" s="639">
        <f t="shared" si="572"/>
        <v>0</v>
      </c>
      <c r="X382" s="639">
        <f t="shared" si="572"/>
        <v>0</v>
      </c>
      <c r="Y382" s="639">
        <f t="shared" si="572"/>
        <v>0</v>
      </c>
      <c r="Z382" s="639">
        <f t="shared" si="572"/>
        <v>0</v>
      </c>
      <c r="AA382" s="639">
        <f t="shared" si="563"/>
        <v>0</v>
      </c>
      <c r="AB382" s="639">
        <f t="shared" ref="AB382:AU382" si="573">$E382*AB597</f>
        <v>0</v>
      </c>
      <c r="AC382" s="639">
        <f t="shared" si="573"/>
        <v>0</v>
      </c>
      <c r="AD382" s="639">
        <f t="shared" si="573"/>
        <v>0</v>
      </c>
      <c r="AE382" s="639">
        <f t="shared" si="573"/>
        <v>0</v>
      </c>
      <c r="AF382" s="639">
        <f t="shared" si="573"/>
        <v>0</v>
      </c>
      <c r="AG382" s="639">
        <f t="shared" si="573"/>
        <v>0</v>
      </c>
      <c r="AH382" s="639">
        <f t="shared" si="573"/>
        <v>0</v>
      </c>
      <c r="AI382" s="639">
        <f t="shared" si="573"/>
        <v>0</v>
      </c>
      <c r="AJ382" s="639">
        <f t="shared" si="573"/>
        <v>0</v>
      </c>
      <c r="AK382" s="639">
        <f t="shared" si="573"/>
        <v>0</v>
      </c>
      <c r="AL382" s="639">
        <f t="shared" si="573"/>
        <v>0</v>
      </c>
      <c r="AM382" s="639">
        <f t="shared" si="573"/>
        <v>0</v>
      </c>
      <c r="AN382" s="639">
        <f t="shared" si="573"/>
        <v>0</v>
      </c>
      <c r="AO382" s="639">
        <f t="shared" si="573"/>
        <v>0</v>
      </c>
      <c r="AP382" s="639">
        <f t="shared" si="573"/>
        <v>0</v>
      </c>
      <c r="AQ382" s="639">
        <f t="shared" si="573"/>
        <v>0</v>
      </c>
      <c r="AR382" s="639">
        <f t="shared" si="573"/>
        <v>0</v>
      </c>
      <c r="AS382" s="639">
        <f t="shared" si="573"/>
        <v>0</v>
      </c>
      <c r="AT382" s="639">
        <f t="shared" si="573"/>
        <v>0</v>
      </c>
      <c r="AU382" s="639">
        <f t="shared" si="573"/>
        <v>0</v>
      </c>
      <c r="AV382" s="639">
        <f t="shared" si="565"/>
        <v>0</v>
      </c>
      <c r="AW382" s="639"/>
      <c r="AX382" s="639"/>
      <c r="AY382" s="639"/>
      <c r="AZ382" s="639"/>
      <c r="BA382" s="639"/>
      <c r="BB382" s="639"/>
      <c r="BC382" s="639"/>
      <c r="BD382" s="639"/>
      <c r="BE382" s="639"/>
      <c r="BF382" s="639"/>
      <c r="BG382" s="639"/>
      <c r="BH382" s="639"/>
      <c r="BI382" s="639"/>
      <c r="BJ382" s="639"/>
      <c r="BK382" s="639"/>
      <c r="BL382" s="639"/>
      <c r="BM382" s="639"/>
      <c r="BN382" s="639"/>
      <c r="BO382" s="639"/>
      <c r="BP382" s="639"/>
      <c r="BQ382" s="639"/>
    </row>
    <row r="383" spans="1:69" s="351" customFormat="1" ht="12.75">
      <c r="A383" s="1281" t="s">
        <v>824</v>
      </c>
      <c r="B383" s="375" t="s">
        <v>343</v>
      </c>
      <c r="C383" s="1258">
        <f>'I4 BO ASSETS'!M23</f>
        <v>0</v>
      </c>
      <c r="D383" s="639">
        <f t="shared" si="558"/>
        <v>0</v>
      </c>
      <c r="E383" s="639">
        <f t="shared" si="558"/>
        <v>0</v>
      </c>
      <c r="F383" s="639">
        <f t="shared" si="561"/>
        <v>0</v>
      </c>
      <c r="G383" s="639">
        <f t="shared" ref="G383:Z383" si="574">$D383*G598</f>
        <v>0</v>
      </c>
      <c r="H383" s="639">
        <f t="shared" si="574"/>
        <v>0</v>
      </c>
      <c r="I383" s="639">
        <f t="shared" si="574"/>
        <v>0</v>
      </c>
      <c r="J383" s="639">
        <f t="shared" si="574"/>
        <v>0</v>
      </c>
      <c r="K383" s="639">
        <f t="shared" si="574"/>
        <v>0</v>
      </c>
      <c r="L383" s="639">
        <f t="shared" si="574"/>
        <v>0</v>
      </c>
      <c r="M383" s="639">
        <f t="shared" si="574"/>
        <v>0</v>
      </c>
      <c r="N383" s="639">
        <f t="shared" si="574"/>
        <v>0</v>
      </c>
      <c r="O383" s="639">
        <f t="shared" si="574"/>
        <v>0</v>
      </c>
      <c r="P383" s="639">
        <f t="shared" si="574"/>
        <v>0</v>
      </c>
      <c r="Q383" s="639">
        <f t="shared" si="574"/>
        <v>0</v>
      </c>
      <c r="R383" s="639">
        <f t="shared" si="574"/>
        <v>0</v>
      </c>
      <c r="S383" s="639">
        <f t="shared" si="574"/>
        <v>0</v>
      </c>
      <c r="T383" s="639">
        <f t="shared" si="574"/>
        <v>0</v>
      </c>
      <c r="U383" s="639">
        <f t="shared" si="574"/>
        <v>0</v>
      </c>
      <c r="V383" s="639">
        <f t="shared" si="574"/>
        <v>0</v>
      </c>
      <c r="W383" s="639">
        <f t="shared" si="574"/>
        <v>0</v>
      </c>
      <c r="X383" s="639">
        <f t="shared" si="574"/>
        <v>0</v>
      </c>
      <c r="Y383" s="639">
        <f t="shared" si="574"/>
        <v>0</v>
      </c>
      <c r="Z383" s="639">
        <f t="shared" si="574"/>
        <v>0</v>
      </c>
      <c r="AA383" s="639">
        <f t="shared" si="563"/>
        <v>0</v>
      </c>
      <c r="AB383" s="639">
        <f t="shared" ref="AB383:AU383" si="575">$E383*AB598</f>
        <v>0</v>
      </c>
      <c r="AC383" s="639">
        <f t="shared" si="575"/>
        <v>0</v>
      </c>
      <c r="AD383" s="639">
        <f t="shared" si="575"/>
        <v>0</v>
      </c>
      <c r="AE383" s="639">
        <f t="shared" si="575"/>
        <v>0</v>
      </c>
      <c r="AF383" s="639">
        <f t="shared" si="575"/>
        <v>0</v>
      </c>
      <c r="AG383" s="639">
        <f t="shared" si="575"/>
        <v>0</v>
      </c>
      <c r="AH383" s="639">
        <f t="shared" si="575"/>
        <v>0</v>
      </c>
      <c r="AI383" s="639">
        <f t="shared" si="575"/>
        <v>0</v>
      </c>
      <c r="AJ383" s="639">
        <f t="shared" si="575"/>
        <v>0</v>
      </c>
      <c r="AK383" s="639">
        <f t="shared" si="575"/>
        <v>0</v>
      </c>
      <c r="AL383" s="639">
        <f t="shared" si="575"/>
        <v>0</v>
      </c>
      <c r="AM383" s="639">
        <f t="shared" si="575"/>
        <v>0</v>
      </c>
      <c r="AN383" s="639">
        <f t="shared" si="575"/>
        <v>0</v>
      </c>
      <c r="AO383" s="639">
        <f t="shared" si="575"/>
        <v>0</v>
      </c>
      <c r="AP383" s="639">
        <f t="shared" si="575"/>
        <v>0</v>
      </c>
      <c r="AQ383" s="639">
        <f t="shared" si="575"/>
        <v>0</v>
      </c>
      <c r="AR383" s="639">
        <f t="shared" si="575"/>
        <v>0</v>
      </c>
      <c r="AS383" s="639">
        <f t="shared" si="575"/>
        <v>0</v>
      </c>
      <c r="AT383" s="639">
        <f t="shared" si="575"/>
        <v>0</v>
      </c>
      <c r="AU383" s="639">
        <f t="shared" si="575"/>
        <v>0</v>
      </c>
      <c r="AV383" s="639">
        <f t="shared" si="565"/>
        <v>0</v>
      </c>
      <c r="AW383" s="639"/>
      <c r="AX383" s="639"/>
      <c r="AY383" s="639"/>
      <c r="AZ383" s="639"/>
      <c r="BA383" s="639"/>
      <c r="BB383" s="639"/>
      <c r="BC383" s="639"/>
      <c r="BD383" s="639"/>
      <c r="BE383" s="639"/>
      <c r="BF383" s="639"/>
      <c r="BG383" s="639"/>
      <c r="BH383" s="639"/>
      <c r="BI383" s="639"/>
      <c r="BJ383" s="639"/>
      <c r="BK383" s="639"/>
      <c r="BL383" s="639"/>
      <c r="BM383" s="639"/>
      <c r="BN383" s="639"/>
      <c r="BO383" s="639"/>
      <c r="BP383" s="639"/>
      <c r="BQ383" s="639"/>
    </row>
    <row r="384" spans="1:69" s="351" customFormat="1" ht="12.75">
      <c r="A384" s="1281">
        <v>1808</v>
      </c>
      <c r="B384" s="375" t="s">
        <v>284</v>
      </c>
      <c r="C384" s="1258">
        <f>'I4 BO ASSETS'!M24</f>
        <v>0</v>
      </c>
      <c r="D384" s="639">
        <f t="shared" si="558"/>
        <v>0</v>
      </c>
      <c r="E384" s="639">
        <f t="shared" si="558"/>
        <v>0</v>
      </c>
      <c r="F384" s="639">
        <f t="shared" si="561"/>
        <v>0</v>
      </c>
      <c r="G384" s="639">
        <f t="shared" ref="G384:Z384" si="576">$D384*G599</f>
        <v>0</v>
      </c>
      <c r="H384" s="639">
        <f t="shared" si="576"/>
        <v>0</v>
      </c>
      <c r="I384" s="639">
        <f t="shared" si="576"/>
        <v>0</v>
      </c>
      <c r="J384" s="639">
        <f t="shared" si="576"/>
        <v>0</v>
      </c>
      <c r="K384" s="639">
        <f t="shared" si="576"/>
        <v>0</v>
      </c>
      <c r="L384" s="639">
        <f t="shared" si="576"/>
        <v>0</v>
      </c>
      <c r="M384" s="639">
        <f t="shared" si="576"/>
        <v>0</v>
      </c>
      <c r="N384" s="639">
        <f t="shared" si="576"/>
        <v>0</v>
      </c>
      <c r="O384" s="639">
        <f t="shared" si="576"/>
        <v>0</v>
      </c>
      <c r="P384" s="639">
        <f t="shared" si="576"/>
        <v>0</v>
      </c>
      <c r="Q384" s="639">
        <f t="shared" si="576"/>
        <v>0</v>
      </c>
      <c r="R384" s="639">
        <f t="shared" si="576"/>
        <v>0</v>
      </c>
      <c r="S384" s="639">
        <f t="shared" si="576"/>
        <v>0</v>
      </c>
      <c r="T384" s="639">
        <f t="shared" si="576"/>
        <v>0</v>
      </c>
      <c r="U384" s="639">
        <f t="shared" si="576"/>
        <v>0</v>
      </c>
      <c r="V384" s="639">
        <f t="shared" si="576"/>
        <v>0</v>
      </c>
      <c r="W384" s="639">
        <f t="shared" si="576"/>
        <v>0</v>
      </c>
      <c r="X384" s="639">
        <f t="shared" si="576"/>
        <v>0</v>
      </c>
      <c r="Y384" s="639">
        <f t="shared" si="576"/>
        <v>0</v>
      </c>
      <c r="Z384" s="639">
        <f t="shared" si="576"/>
        <v>0</v>
      </c>
      <c r="AA384" s="639">
        <f t="shared" si="563"/>
        <v>0</v>
      </c>
      <c r="AB384" s="639">
        <f t="shared" ref="AB384:AU384" si="577">$E384*AB599</f>
        <v>0</v>
      </c>
      <c r="AC384" s="639">
        <f t="shared" si="577"/>
        <v>0</v>
      </c>
      <c r="AD384" s="639">
        <f t="shared" si="577"/>
        <v>0</v>
      </c>
      <c r="AE384" s="639">
        <f t="shared" si="577"/>
        <v>0</v>
      </c>
      <c r="AF384" s="639">
        <f t="shared" si="577"/>
        <v>0</v>
      </c>
      <c r="AG384" s="639">
        <f t="shared" si="577"/>
        <v>0</v>
      </c>
      <c r="AH384" s="639">
        <f t="shared" si="577"/>
        <v>0</v>
      </c>
      <c r="AI384" s="639">
        <f t="shared" si="577"/>
        <v>0</v>
      </c>
      <c r="AJ384" s="639">
        <f t="shared" si="577"/>
        <v>0</v>
      </c>
      <c r="AK384" s="639">
        <f t="shared" si="577"/>
        <v>0</v>
      </c>
      <c r="AL384" s="639">
        <f t="shared" si="577"/>
        <v>0</v>
      </c>
      <c r="AM384" s="639">
        <f t="shared" si="577"/>
        <v>0</v>
      </c>
      <c r="AN384" s="639">
        <f t="shared" si="577"/>
        <v>0</v>
      </c>
      <c r="AO384" s="639">
        <f t="shared" si="577"/>
        <v>0</v>
      </c>
      <c r="AP384" s="639">
        <f t="shared" si="577"/>
        <v>0</v>
      </c>
      <c r="AQ384" s="639">
        <f t="shared" si="577"/>
        <v>0</v>
      </c>
      <c r="AR384" s="639">
        <f t="shared" si="577"/>
        <v>0</v>
      </c>
      <c r="AS384" s="639">
        <f t="shared" si="577"/>
        <v>0</v>
      </c>
      <c r="AT384" s="639">
        <f t="shared" si="577"/>
        <v>0</v>
      </c>
      <c r="AU384" s="639">
        <f t="shared" si="577"/>
        <v>0</v>
      </c>
      <c r="AV384" s="639">
        <f t="shared" si="565"/>
        <v>0</v>
      </c>
      <c r="AW384" s="639"/>
      <c r="AX384" s="639"/>
      <c r="AY384" s="639"/>
      <c r="AZ384" s="639"/>
      <c r="BA384" s="639"/>
      <c r="BB384" s="639"/>
      <c r="BC384" s="639"/>
      <c r="BD384" s="639"/>
      <c r="BE384" s="639"/>
      <c r="BF384" s="639"/>
      <c r="BG384" s="639"/>
      <c r="BH384" s="639"/>
      <c r="BI384" s="639"/>
      <c r="BJ384" s="639"/>
      <c r="BK384" s="639"/>
      <c r="BL384" s="639"/>
      <c r="BM384" s="639"/>
      <c r="BN384" s="639"/>
      <c r="BO384" s="639"/>
      <c r="BP384" s="639"/>
      <c r="BQ384" s="639"/>
    </row>
    <row r="385" spans="1:69" s="351" customFormat="1" ht="12.75">
      <c r="A385" s="1281" t="s">
        <v>825</v>
      </c>
      <c r="B385" s="375" t="s">
        <v>344</v>
      </c>
      <c r="C385" s="1258">
        <f>'I4 BO ASSETS'!M25</f>
        <v>0</v>
      </c>
      <c r="D385" s="639">
        <f t="shared" si="558"/>
        <v>0</v>
      </c>
      <c r="E385" s="639">
        <f t="shared" si="558"/>
        <v>0</v>
      </c>
      <c r="F385" s="639">
        <f t="shared" si="561"/>
        <v>0</v>
      </c>
      <c r="G385" s="639">
        <f t="shared" ref="G385:Z385" si="578">$D385*G600</f>
        <v>0</v>
      </c>
      <c r="H385" s="639">
        <f t="shared" si="578"/>
        <v>0</v>
      </c>
      <c r="I385" s="639">
        <f t="shared" si="578"/>
        <v>0</v>
      </c>
      <c r="J385" s="639">
        <f t="shared" si="578"/>
        <v>0</v>
      </c>
      <c r="K385" s="639">
        <f t="shared" si="578"/>
        <v>0</v>
      </c>
      <c r="L385" s="639">
        <f t="shared" si="578"/>
        <v>0</v>
      </c>
      <c r="M385" s="639">
        <f t="shared" si="578"/>
        <v>0</v>
      </c>
      <c r="N385" s="639">
        <f t="shared" si="578"/>
        <v>0</v>
      </c>
      <c r="O385" s="639">
        <f t="shared" si="578"/>
        <v>0</v>
      </c>
      <c r="P385" s="639">
        <f t="shared" si="578"/>
        <v>0</v>
      </c>
      <c r="Q385" s="639">
        <f t="shared" si="578"/>
        <v>0</v>
      </c>
      <c r="R385" s="639">
        <f t="shared" si="578"/>
        <v>0</v>
      </c>
      <c r="S385" s="639">
        <f t="shared" si="578"/>
        <v>0</v>
      </c>
      <c r="T385" s="639">
        <f t="shared" si="578"/>
        <v>0</v>
      </c>
      <c r="U385" s="639">
        <f t="shared" si="578"/>
        <v>0</v>
      </c>
      <c r="V385" s="639">
        <f t="shared" si="578"/>
        <v>0</v>
      </c>
      <c r="W385" s="639">
        <f t="shared" si="578"/>
        <v>0</v>
      </c>
      <c r="X385" s="639">
        <f t="shared" si="578"/>
        <v>0</v>
      </c>
      <c r="Y385" s="639">
        <f t="shared" si="578"/>
        <v>0</v>
      </c>
      <c r="Z385" s="639">
        <f t="shared" si="578"/>
        <v>0</v>
      </c>
      <c r="AA385" s="639">
        <f t="shared" si="563"/>
        <v>0</v>
      </c>
      <c r="AB385" s="639">
        <f t="shared" ref="AB385:AU385" si="579">$E385*AB600</f>
        <v>0</v>
      </c>
      <c r="AC385" s="639">
        <f t="shared" si="579"/>
        <v>0</v>
      </c>
      <c r="AD385" s="639">
        <f t="shared" si="579"/>
        <v>0</v>
      </c>
      <c r="AE385" s="639">
        <f t="shared" si="579"/>
        <v>0</v>
      </c>
      <c r="AF385" s="639">
        <f t="shared" si="579"/>
        <v>0</v>
      </c>
      <c r="AG385" s="639">
        <f t="shared" si="579"/>
        <v>0</v>
      </c>
      <c r="AH385" s="639">
        <f t="shared" si="579"/>
        <v>0</v>
      </c>
      <c r="AI385" s="639">
        <f t="shared" si="579"/>
        <v>0</v>
      </c>
      <c r="AJ385" s="639">
        <f t="shared" si="579"/>
        <v>0</v>
      </c>
      <c r="AK385" s="639">
        <f t="shared" si="579"/>
        <v>0</v>
      </c>
      <c r="AL385" s="639">
        <f t="shared" si="579"/>
        <v>0</v>
      </c>
      <c r="AM385" s="639">
        <f t="shared" si="579"/>
        <v>0</v>
      </c>
      <c r="AN385" s="639">
        <f t="shared" si="579"/>
        <v>0</v>
      </c>
      <c r="AO385" s="639">
        <f t="shared" si="579"/>
        <v>0</v>
      </c>
      <c r="AP385" s="639">
        <f t="shared" si="579"/>
        <v>0</v>
      </c>
      <c r="AQ385" s="639">
        <f t="shared" si="579"/>
        <v>0</v>
      </c>
      <c r="AR385" s="639">
        <f t="shared" si="579"/>
        <v>0</v>
      </c>
      <c r="AS385" s="639">
        <f t="shared" si="579"/>
        <v>0</v>
      </c>
      <c r="AT385" s="639">
        <f t="shared" si="579"/>
        <v>0</v>
      </c>
      <c r="AU385" s="639">
        <f t="shared" si="579"/>
        <v>0</v>
      </c>
      <c r="AV385" s="639">
        <f t="shared" si="565"/>
        <v>0</v>
      </c>
      <c r="AW385" s="639"/>
      <c r="AX385" s="639"/>
      <c r="AY385" s="639"/>
      <c r="AZ385" s="639"/>
      <c r="BA385" s="639"/>
      <c r="BB385" s="639"/>
      <c r="BC385" s="639"/>
      <c r="BD385" s="639"/>
      <c r="BE385" s="639"/>
      <c r="BF385" s="639"/>
      <c r="BG385" s="639"/>
      <c r="BH385" s="639"/>
      <c r="BI385" s="639"/>
      <c r="BJ385" s="639"/>
      <c r="BK385" s="639"/>
      <c r="BL385" s="639"/>
      <c r="BM385" s="639"/>
      <c r="BN385" s="639"/>
      <c r="BO385" s="639"/>
      <c r="BP385" s="639"/>
      <c r="BQ385" s="639"/>
    </row>
    <row r="386" spans="1:69" s="351" customFormat="1" ht="12.75">
      <c r="A386" s="1281" t="s">
        <v>826</v>
      </c>
      <c r="B386" s="375" t="s">
        <v>345</v>
      </c>
      <c r="C386" s="1258">
        <f>'I4 BO ASSETS'!M26</f>
        <v>0</v>
      </c>
      <c r="D386" s="639">
        <f t="shared" si="558"/>
        <v>0</v>
      </c>
      <c r="E386" s="639">
        <f t="shared" si="558"/>
        <v>0</v>
      </c>
      <c r="F386" s="639">
        <f t="shared" si="561"/>
        <v>0</v>
      </c>
      <c r="G386" s="639">
        <f t="shared" ref="G386:Z386" si="580">$D386*G601</f>
        <v>0</v>
      </c>
      <c r="H386" s="639">
        <f t="shared" si="580"/>
        <v>0</v>
      </c>
      <c r="I386" s="639">
        <f t="shared" si="580"/>
        <v>0</v>
      </c>
      <c r="J386" s="639">
        <f t="shared" si="580"/>
        <v>0</v>
      </c>
      <c r="K386" s="639">
        <f t="shared" si="580"/>
        <v>0</v>
      </c>
      <c r="L386" s="639">
        <f t="shared" si="580"/>
        <v>0</v>
      </c>
      <c r="M386" s="639">
        <f t="shared" si="580"/>
        <v>0</v>
      </c>
      <c r="N386" s="639">
        <f t="shared" si="580"/>
        <v>0</v>
      </c>
      <c r="O386" s="639">
        <f t="shared" si="580"/>
        <v>0</v>
      </c>
      <c r="P386" s="639">
        <f t="shared" si="580"/>
        <v>0</v>
      </c>
      <c r="Q386" s="639">
        <f t="shared" si="580"/>
        <v>0</v>
      </c>
      <c r="R386" s="639">
        <f t="shared" si="580"/>
        <v>0</v>
      </c>
      <c r="S386" s="639">
        <f t="shared" si="580"/>
        <v>0</v>
      </c>
      <c r="T386" s="639">
        <f t="shared" si="580"/>
        <v>0</v>
      </c>
      <c r="U386" s="639">
        <f t="shared" si="580"/>
        <v>0</v>
      </c>
      <c r="V386" s="639">
        <f t="shared" si="580"/>
        <v>0</v>
      </c>
      <c r="W386" s="639">
        <f t="shared" si="580"/>
        <v>0</v>
      </c>
      <c r="X386" s="639">
        <f t="shared" si="580"/>
        <v>0</v>
      </c>
      <c r="Y386" s="639">
        <f t="shared" si="580"/>
        <v>0</v>
      </c>
      <c r="Z386" s="639">
        <f t="shared" si="580"/>
        <v>0</v>
      </c>
      <c r="AA386" s="639">
        <f t="shared" si="563"/>
        <v>0</v>
      </c>
      <c r="AB386" s="639">
        <f t="shared" ref="AB386:AU386" si="581">$E386*AB601</f>
        <v>0</v>
      </c>
      <c r="AC386" s="639">
        <f t="shared" si="581"/>
        <v>0</v>
      </c>
      <c r="AD386" s="639">
        <f t="shared" si="581"/>
        <v>0</v>
      </c>
      <c r="AE386" s="639">
        <f t="shared" si="581"/>
        <v>0</v>
      </c>
      <c r="AF386" s="639">
        <f t="shared" si="581"/>
        <v>0</v>
      </c>
      <c r="AG386" s="639">
        <f t="shared" si="581"/>
        <v>0</v>
      </c>
      <c r="AH386" s="639">
        <f t="shared" si="581"/>
        <v>0</v>
      </c>
      <c r="AI386" s="639">
        <f t="shared" si="581"/>
        <v>0</v>
      </c>
      <c r="AJ386" s="639">
        <f t="shared" si="581"/>
        <v>0</v>
      </c>
      <c r="AK386" s="639">
        <f t="shared" si="581"/>
        <v>0</v>
      </c>
      <c r="AL386" s="639">
        <f t="shared" si="581"/>
        <v>0</v>
      </c>
      <c r="AM386" s="639">
        <f t="shared" si="581"/>
        <v>0</v>
      </c>
      <c r="AN386" s="639">
        <f t="shared" si="581"/>
        <v>0</v>
      </c>
      <c r="AO386" s="639">
        <f t="shared" si="581"/>
        <v>0</v>
      </c>
      <c r="AP386" s="639">
        <f t="shared" si="581"/>
        <v>0</v>
      </c>
      <c r="AQ386" s="639">
        <f t="shared" si="581"/>
        <v>0</v>
      </c>
      <c r="AR386" s="639">
        <f t="shared" si="581"/>
        <v>0</v>
      </c>
      <c r="AS386" s="639">
        <f t="shared" si="581"/>
        <v>0</v>
      </c>
      <c r="AT386" s="639">
        <f t="shared" si="581"/>
        <v>0</v>
      </c>
      <c r="AU386" s="639">
        <f t="shared" si="581"/>
        <v>0</v>
      </c>
      <c r="AV386" s="639">
        <f t="shared" si="565"/>
        <v>0</v>
      </c>
      <c r="AW386" s="639"/>
      <c r="AX386" s="639"/>
      <c r="AY386" s="639"/>
      <c r="AZ386" s="639"/>
      <c r="BA386" s="639"/>
      <c r="BB386" s="639"/>
      <c r="BC386" s="639"/>
      <c r="BD386" s="639"/>
      <c r="BE386" s="639"/>
      <c r="BF386" s="639"/>
      <c r="BG386" s="639"/>
      <c r="BH386" s="639"/>
      <c r="BI386" s="639"/>
      <c r="BJ386" s="639"/>
      <c r="BK386" s="639"/>
      <c r="BL386" s="639"/>
      <c r="BM386" s="639"/>
      <c r="BN386" s="639"/>
      <c r="BO386" s="639"/>
      <c r="BP386" s="639"/>
      <c r="BQ386" s="639"/>
    </row>
    <row r="387" spans="1:69" s="351" customFormat="1" ht="12.75">
      <c r="A387" s="1281">
        <v>1810</v>
      </c>
      <c r="B387" s="375" t="s">
        <v>285</v>
      </c>
      <c r="C387" s="1258">
        <f>'I4 BO ASSETS'!M27</f>
        <v>0</v>
      </c>
      <c r="D387" s="639">
        <f t="shared" si="558"/>
        <v>0</v>
      </c>
      <c r="E387" s="639">
        <f t="shared" si="558"/>
        <v>0</v>
      </c>
      <c r="F387" s="639">
        <f t="shared" si="561"/>
        <v>0</v>
      </c>
      <c r="G387" s="639">
        <f t="shared" ref="G387:Z387" si="582">$D387*G602</f>
        <v>0</v>
      </c>
      <c r="H387" s="639">
        <f t="shared" si="582"/>
        <v>0</v>
      </c>
      <c r="I387" s="639">
        <f t="shared" si="582"/>
        <v>0</v>
      </c>
      <c r="J387" s="639">
        <f t="shared" si="582"/>
        <v>0</v>
      </c>
      <c r="K387" s="639">
        <f t="shared" si="582"/>
        <v>0</v>
      </c>
      <c r="L387" s="639">
        <f t="shared" si="582"/>
        <v>0</v>
      </c>
      <c r="M387" s="639">
        <f t="shared" si="582"/>
        <v>0</v>
      </c>
      <c r="N387" s="639">
        <f t="shared" si="582"/>
        <v>0</v>
      </c>
      <c r="O387" s="639">
        <f t="shared" si="582"/>
        <v>0</v>
      </c>
      <c r="P387" s="639">
        <f t="shared" si="582"/>
        <v>0</v>
      </c>
      <c r="Q387" s="639">
        <f t="shared" si="582"/>
        <v>0</v>
      </c>
      <c r="R387" s="639">
        <f t="shared" si="582"/>
        <v>0</v>
      </c>
      <c r="S387" s="639">
        <f t="shared" si="582"/>
        <v>0</v>
      </c>
      <c r="T387" s="639">
        <f t="shared" si="582"/>
        <v>0</v>
      </c>
      <c r="U387" s="639">
        <f t="shared" si="582"/>
        <v>0</v>
      </c>
      <c r="V387" s="639">
        <f t="shared" si="582"/>
        <v>0</v>
      </c>
      <c r="W387" s="639">
        <f t="shared" si="582"/>
        <v>0</v>
      </c>
      <c r="X387" s="639">
        <f t="shared" si="582"/>
        <v>0</v>
      </c>
      <c r="Y387" s="639">
        <f t="shared" si="582"/>
        <v>0</v>
      </c>
      <c r="Z387" s="639">
        <f t="shared" si="582"/>
        <v>0</v>
      </c>
      <c r="AA387" s="639">
        <f t="shared" si="563"/>
        <v>0</v>
      </c>
      <c r="AB387" s="639">
        <f t="shared" ref="AB387:AU387" si="583">$E387*AB602</f>
        <v>0</v>
      </c>
      <c r="AC387" s="639">
        <f t="shared" si="583"/>
        <v>0</v>
      </c>
      <c r="AD387" s="639">
        <f t="shared" si="583"/>
        <v>0</v>
      </c>
      <c r="AE387" s="639">
        <f t="shared" si="583"/>
        <v>0</v>
      </c>
      <c r="AF387" s="639">
        <f t="shared" si="583"/>
        <v>0</v>
      </c>
      <c r="AG387" s="639">
        <f t="shared" si="583"/>
        <v>0</v>
      </c>
      <c r="AH387" s="639">
        <f t="shared" si="583"/>
        <v>0</v>
      </c>
      <c r="AI387" s="639">
        <f t="shared" si="583"/>
        <v>0</v>
      </c>
      <c r="AJ387" s="639">
        <f t="shared" si="583"/>
        <v>0</v>
      </c>
      <c r="AK387" s="639">
        <f t="shared" si="583"/>
        <v>0</v>
      </c>
      <c r="AL387" s="639">
        <f t="shared" si="583"/>
        <v>0</v>
      </c>
      <c r="AM387" s="639">
        <f t="shared" si="583"/>
        <v>0</v>
      </c>
      <c r="AN387" s="639">
        <f t="shared" si="583"/>
        <v>0</v>
      </c>
      <c r="AO387" s="639">
        <f t="shared" si="583"/>
        <v>0</v>
      </c>
      <c r="AP387" s="639">
        <f t="shared" si="583"/>
        <v>0</v>
      </c>
      <c r="AQ387" s="639">
        <f t="shared" si="583"/>
        <v>0</v>
      </c>
      <c r="AR387" s="639">
        <f t="shared" si="583"/>
        <v>0</v>
      </c>
      <c r="AS387" s="639">
        <f t="shared" si="583"/>
        <v>0</v>
      </c>
      <c r="AT387" s="639">
        <f t="shared" si="583"/>
        <v>0</v>
      </c>
      <c r="AU387" s="639">
        <f t="shared" si="583"/>
        <v>0</v>
      </c>
      <c r="AV387" s="639">
        <f t="shared" si="565"/>
        <v>0</v>
      </c>
      <c r="AW387" s="639"/>
      <c r="AX387" s="639"/>
      <c r="AY387" s="639"/>
      <c r="AZ387" s="639"/>
      <c r="BA387" s="639"/>
      <c r="BB387" s="639"/>
      <c r="BC387" s="639"/>
      <c r="BD387" s="639"/>
      <c r="BE387" s="639"/>
      <c r="BF387" s="639"/>
      <c r="BG387" s="639"/>
      <c r="BH387" s="639"/>
      <c r="BI387" s="639"/>
      <c r="BJ387" s="639"/>
      <c r="BK387" s="639"/>
      <c r="BL387" s="639"/>
      <c r="BM387" s="639"/>
      <c r="BN387" s="639"/>
      <c r="BO387" s="639"/>
      <c r="BP387" s="639"/>
      <c r="BQ387" s="639"/>
    </row>
    <row r="388" spans="1:69" s="351" customFormat="1" ht="12.75">
      <c r="A388" s="1281" t="s">
        <v>827</v>
      </c>
      <c r="B388" s="375" t="s">
        <v>363</v>
      </c>
      <c r="C388" s="1258">
        <f>'I4 BO ASSETS'!M28</f>
        <v>0</v>
      </c>
      <c r="D388" s="639">
        <f t="shared" si="558"/>
        <v>0</v>
      </c>
      <c r="E388" s="639">
        <f t="shared" si="558"/>
        <v>0</v>
      </c>
      <c r="F388" s="639">
        <f t="shared" si="561"/>
        <v>0</v>
      </c>
      <c r="G388" s="639">
        <f t="shared" ref="G388:Z388" si="584">$D388*G603</f>
        <v>0</v>
      </c>
      <c r="H388" s="639">
        <f t="shared" si="584"/>
        <v>0</v>
      </c>
      <c r="I388" s="639">
        <f t="shared" si="584"/>
        <v>0</v>
      </c>
      <c r="J388" s="639">
        <f t="shared" si="584"/>
        <v>0</v>
      </c>
      <c r="K388" s="639">
        <f t="shared" si="584"/>
        <v>0</v>
      </c>
      <c r="L388" s="639">
        <f t="shared" si="584"/>
        <v>0</v>
      </c>
      <c r="M388" s="639">
        <f t="shared" si="584"/>
        <v>0</v>
      </c>
      <c r="N388" s="639">
        <f t="shared" si="584"/>
        <v>0</v>
      </c>
      <c r="O388" s="639">
        <f t="shared" si="584"/>
        <v>0</v>
      </c>
      <c r="P388" s="639">
        <f t="shared" si="584"/>
        <v>0</v>
      </c>
      <c r="Q388" s="639">
        <f t="shared" si="584"/>
        <v>0</v>
      </c>
      <c r="R388" s="639">
        <f t="shared" si="584"/>
        <v>0</v>
      </c>
      <c r="S388" s="639">
        <f t="shared" si="584"/>
        <v>0</v>
      </c>
      <c r="T388" s="639">
        <f t="shared" si="584"/>
        <v>0</v>
      </c>
      <c r="U388" s="639">
        <f t="shared" si="584"/>
        <v>0</v>
      </c>
      <c r="V388" s="639">
        <f t="shared" si="584"/>
        <v>0</v>
      </c>
      <c r="W388" s="639">
        <f t="shared" si="584"/>
        <v>0</v>
      </c>
      <c r="X388" s="639">
        <f t="shared" si="584"/>
        <v>0</v>
      </c>
      <c r="Y388" s="639">
        <f t="shared" si="584"/>
        <v>0</v>
      </c>
      <c r="Z388" s="639">
        <f t="shared" si="584"/>
        <v>0</v>
      </c>
      <c r="AA388" s="639">
        <f t="shared" si="563"/>
        <v>0</v>
      </c>
      <c r="AB388" s="639">
        <f t="shared" ref="AB388:AU388" si="585">$E388*AB603</f>
        <v>0</v>
      </c>
      <c r="AC388" s="639">
        <f t="shared" si="585"/>
        <v>0</v>
      </c>
      <c r="AD388" s="639">
        <f t="shared" si="585"/>
        <v>0</v>
      </c>
      <c r="AE388" s="639">
        <f t="shared" si="585"/>
        <v>0</v>
      </c>
      <c r="AF388" s="639">
        <f t="shared" si="585"/>
        <v>0</v>
      </c>
      <c r="AG388" s="639">
        <f t="shared" si="585"/>
        <v>0</v>
      </c>
      <c r="AH388" s="639">
        <f t="shared" si="585"/>
        <v>0</v>
      </c>
      <c r="AI388" s="639">
        <f t="shared" si="585"/>
        <v>0</v>
      </c>
      <c r="AJ388" s="639">
        <f t="shared" si="585"/>
        <v>0</v>
      </c>
      <c r="AK388" s="639">
        <f t="shared" si="585"/>
        <v>0</v>
      </c>
      <c r="AL388" s="639">
        <f t="shared" si="585"/>
        <v>0</v>
      </c>
      <c r="AM388" s="639">
        <f t="shared" si="585"/>
        <v>0</v>
      </c>
      <c r="AN388" s="639">
        <f t="shared" si="585"/>
        <v>0</v>
      </c>
      <c r="AO388" s="639">
        <f t="shared" si="585"/>
        <v>0</v>
      </c>
      <c r="AP388" s="639">
        <f t="shared" si="585"/>
        <v>0</v>
      </c>
      <c r="AQ388" s="639">
        <f t="shared" si="585"/>
        <v>0</v>
      </c>
      <c r="AR388" s="639">
        <f t="shared" si="585"/>
        <v>0</v>
      </c>
      <c r="AS388" s="639">
        <f t="shared" si="585"/>
        <v>0</v>
      </c>
      <c r="AT388" s="639">
        <f t="shared" si="585"/>
        <v>0</v>
      </c>
      <c r="AU388" s="639">
        <f t="shared" si="585"/>
        <v>0</v>
      </c>
      <c r="AV388" s="639">
        <f t="shared" si="565"/>
        <v>0</v>
      </c>
      <c r="AW388" s="639"/>
      <c r="AX388" s="639"/>
      <c r="AY388" s="639"/>
      <c r="AZ388" s="639"/>
      <c r="BA388" s="639"/>
      <c r="BB388" s="639"/>
      <c r="BC388" s="639"/>
      <c r="BD388" s="639"/>
      <c r="BE388" s="639"/>
      <c r="BF388" s="639"/>
      <c r="BG388" s="639"/>
      <c r="BH388" s="639"/>
      <c r="BI388" s="639"/>
      <c r="BJ388" s="639"/>
      <c r="BK388" s="639"/>
      <c r="BL388" s="639"/>
      <c r="BM388" s="639"/>
      <c r="BN388" s="639"/>
      <c r="BO388" s="639"/>
      <c r="BP388" s="639"/>
      <c r="BQ388" s="639"/>
    </row>
    <row r="389" spans="1:69" s="351" customFormat="1" ht="12.75">
      <c r="A389" s="1281" t="s">
        <v>828</v>
      </c>
      <c r="B389" s="375" t="s">
        <v>364</v>
      </c>
      <c r="C389" s="1258">
        <f>'I4 BO ASSETS'!M29</f>
        <v>0</v>
      </c>
      <c r="D389" s="639">
        <f t="shared" si="558"/>
        <v>0</v>
      </c>
      <c r="E389" s="639">
        <f t="shared" si="558"/>
        <v>0</v>
      </c>
      <c r="F389" s="639">
        <f t="shared" si="561"/>
        <v>0</v>
      </c>
      <c r="G389" s="639">
        <f t="shared" ref="G389:Z389" si="586">$D389*G604</f>
        <v>0</v>
      </c>
      <c r="H389" s="639">
        <f t="shared" si="586"/>
        <v>0</v>
      </c>
      <c r="I389" s="639">
        <f t="shared" si="586"/>
        <v>0</v>
      </c>
      <c r="J389" s="639">
        <f t="shared" si="586"/>
        <v>0</v>
      </c>
      <c r="K389" s="639">
        <f t="shared" si="586"/>
        <v>0</v>
      </c>
      <c r="L389" s="639">
        <f t="shared" si="586"/>
        <v>0</v>
      </c>
      <c r="M389" s="639">
        <f t="shared" si="586"/>
        <v>0</v>
      </c>
      <c r="N389" s="639">
        <f t="shared" si="586"/>
        <v>0</v>
      </c>
      <c r="O389" s="639">
        <f t="shared" si="586"/>
        <v>0</v>
      </c>
      <c r="P389" s="639">
        <f t="shared" si="586"/>
        <v>0</v>
      </c>
      <c r="Q389" s="639">
        <f t="shared" si="586"/>
        <v>0</v>
      </c>
      <c r="R389" s="639">
        <f t="shared" si="586"/>
        <v>0</v>
      </c>
      <c r="S389" s="639">
        <f t="shared" si="586"/>
        <v>0</v>
      </c>
      <c r="T389" s="639">
        <f t="shared" si="586"/>
        <v>0</v>
      </c>
      <c r="U389" s="639">
        <f t="shared" si="586"/>
        <v>0</v>
      </c>
      <c r="V389" s="639">
        <f t="shared" si="586"/>
        <v>0</v>
      </c>
      <c r="W389" s="639">
        <f t="shared" si="586"/>
        <v>0</v>
      </c>
      <c r="X389" s="639">
        <f t="shared" si="586"/>
        <v>0</v>
      </c>
      <c r="Y389" s="639">
        <f t="shared" si="586"/>
        <v>0</v>
      </c>
      <c r="Z389" s="639">
        <f t="shared" si="586"/>
        <v>0</v>
      </c>
      <c r="AA389" s="639">
        <f t="shared" si="563"/>
        <v>0</v>
      </c>
      <c r="AB389" s="639">
        <f t="shared" ref="AB389:AU389" si="587">$E389*AB604</f>
        <v>0</v>
      </c>
      <c r="AC389" s="639">
        <f t="shared" si="587"/>
        <v>0</v>
      </c>
      <c r="AD389" s="639">
        <f t="shared" si="587"/>
        <v>0</v>
      </c>
      <c r="AE389" s="639">
        <f t="shared" si="587"/>
        <v>0</v>
      </c>
      <c r="AF389" s="639">
        <f t="shared" si="587"/>
        <v>0</v>
      </c>
      <c r="AG389" s="639">
        <f t="shared" si="587"/>
        <v>0</v>
      </c>
      <c r="AH389" s="639">
        <f t="shared" si="587"/>
        <v>0</v>
      </c>
      <c r="AI389" s="639">
        <f t="shared" si="587"/>
        <v>0</v>
      </c>
      <c r="AJ389" s="639">
        <f t="shared" si="587"/>
        <v>0</v>
      </c>
      <c r="AK389" s="639">
        <f t="shared" si="587"/>
        <v>0</v>
      </c>
      <c r="AL389" s="639">
        <f t="shared" si="587"/>
        <v>0</v>
      </c>
      <c r="AM389" s="639">
        <f t="shared" si="587"/>
        <v>0</v>
      </c>
      <c r="AN389" s="639">
        <f t="shared" si="587"/>
        <v>0</v>
      </c>
      <c r="AO389" s="639">
        <f t="shared" si="587"/>
        <v>0</v>
      </c>
      <c r="AP389" s="639">
        <f t="shared" si="587"/>
        <v>0</v>
      </c>
      <c r="AQ389" s="639">
        <f t="shared" si="587"/>
        <v>0</v>
      </c>
      <c r="AR389" s="639">
        <f t="shared" si="587"/>
        <v>0</v>
      </c>
      <c r="AS389" s="639">
        <f t="shared" si="587"/>
        <v>0</v>
      </c>
      <c r="AT389" s="639">
        <f t="shared" si="587"/>
        <v>0</v>
      </c>
      <c r="AU389" s="639">
        <f t="shared" si="587"/>
        <v>0</v>
      </c>
      <c r="AV389" s="639">
        <f t="shared" si="565"/>
        <v>0</v>
      </c>
      <c r="AW389" s="639"/>
      <c r="AX389" s="639"/>
      <c r="AY389" s="639"/>
      <c r="AZ389" s="639"/>
      <c r="BA389" s="639"/>
      <c r="BB389" s="639"/>
      <c r="BC389" s="639"/>
      <c r="BD389" s="639"/>
      <c r="BE389" s="639"/>
      <c r="BF389" s="639"/>
      <c r="BG389" s="639"/>
      <c r="BH389" s="639"/>
      <c r="BI389" s="639"/>
      <c r="BJ389" s="639"/>
      <c r="BK389" s="639"/>
      <c r="BL389" s="639"/>
      <c r="BM389" s="639"/>
      <c r="BN389" s="639"/>
      <c r="BO389" s="639"/>
      <c r="BP389" s="639"/>
      <c r="BQ389" s="639"/>
    </row>
    <row r="390" spans="1:69" s="351" customFormat="1" ht="25.5">
      <c r="A390" s="1281">
        <v>1815</v>
      </c>
      <c r="B390" s="375" t="s">
        <v>86</v>
      </c>
      <c r="C390" s="1258">
        <f>'I4 BO ASSETS'!M30</f>
        <v>0</v>
      </c>
      <c r="D390" s="639">
        <f t="shared" si="558"/>
        <v>0</v>
      </c>
      <c r="E390" s="639">
        <f t="shared" si="558"/>
        <v>0</v>
      </c>
      <c r="F390" s="639">
        <f t="shared" si="561"/>
        <v>0</v>
      </c>
      <c r="G390" s="639">
        <f t="shared" ref="G390:Z390" si="588">$D390*G605</f>
        <v>0</v>
      </c>
      <c r="H390" s="639">
        <f t="shared" si="588"/>
        <v>0</v>
      </c>
      <c r="I390" s="639">
        <f t="shared" si="588"/>
        <v>0</v>
      </c>
      <c r="J390" s="639">
        <f t="shared" si="588"/>
        <v>0</v>
      </c>
      <c r="K390" s="639">
        <f t="shared" si="588"/>
        <v>0</v>
      </c>
      <c r="L390" s="639">
        <f t="shared" si="588"/>
        <v>0</v>
      </c>
      <c r="M390" s="639">
        <f t="shared" si="588"/>
        <v>0</v>
      </c>
      <c r="N390" s="639">
        <f t="shared" si="588"/>
        <v>0</v>
      </c>
      <c r="O390" s="639">
        <f t="shared" si="588"/>
        <v>0</v>
      </c>
      <c r="P390" s="639">
        <f t="shared" si="588"/>
        <v>0</v>
      </c>
      <c r="Q390" s="639">
        <f t="shared" si="588"/>
        <v>0</v>
      </c>
      <c r="R390" s="639">
        <f t="shared" si="588"/>
        <v>0</v>
      </c>
      <c r="S390" s="639">
        <f t="shared" si="588"/>
        <v>0</v>
      </c>
      <c r="T390" s="639">
        <f t="shared" si="588"/>
        <v>0</v>
      </c>
      <c r="U390" s="639">
        <f t="shared" si="588"/>
        <v>0</v>
      </c>
      <c r="V390" s="639">
        <f t="shared" si="588"/>
        <v>0</v>
      </c>
      <c r="W390" s="639">
        <f t="shared" si="588"/>
        <v>0</v>
      </c>
      <c r="X390" s="639">
        <f t="shared" si="588"/>
        <v>0</v>
      </c>
      <c r="Y390" s="639">
        <f t="shared" si="588"/>
        <v>0</v>
      </c>
      <c r="Z390" s="639">
        <f t="shared" si="588"/>
        <v>0</v>
      </c>
      <c r="AA390" s="639">
        <f t="shared" si="563"/>
        <v>0</v>
      </c>
      <c r="AB390" s="639">
        <f t="shared" ref="AB390:AU390" si="589">$E390*AB605</f>
        <v>0</v>
      </c>
      <c r="AC390" s="639">
        <f t="shared" si="589"/>
        <v>0</v>
      </c>
      <c r="AD390" s="639">
        <f t="shared" si="589"/>
        <v>0</v>
      </c>
      <c r="AE390" s="639">
        <f t="shared" si="589"/>
        <v>0</v>
      </c>
      <c r="AF390" s="639">
        <f t="shared" si="589"/>
        <v>0</v>
      </c>
      <c r="AG390" s="639">
        <f t="shared" si="589"/>
        <v>0</v>
      </c>
      <c r="AH390" s="639">
        <f t="shared" si="589"/>
        <v>0</v>
      </c>
      <c r="AI390" s="639">
        <f t="shared" si="589"/>
        <v>0</v>
      </c>
      <c r="AJ390" s="639">
        <f t="shared" si="589"/>
        <v>0</v>
      </c>
      <c r="AK390" s="639">
        <f t="shared" si="589"/>
        <v>0</v>
      </c>
      <c r="AL390" s="639">
        <f t="shared" si="589"/>
        <v>0</v>
      </c>
      <c r="AM390" s="639">
        <f t="shared" si="589"/>
        <v>0</v>
      </c>
      <c r="AN390" s="639">
        <f t="shared" si="589"/>
        <v>0</v>
      </c>
      <c r="AO390" s="639">
        <f t="shared" si="589"/>
        <v>0</v>
      </c>
      <c r="AP390" s="639">
        <f t="shared" si="589"/>
        <v>0</v>
      </c>
      <c r="AQ390" s="639">
        <f t="shared" si="589"/>
        <v>0</v>
      </c>
      <c r="AR390" s="639">
        <f t="shared" si="589"/>
        <v>0</v>
      </c>
      <c r="AS390" s="639">
        <f t="shared" si="589"/>
        <v>0</v>
      </c>
      <c r="AT390" s="639">
        <f t="shared" si="589"/>
        <v>0</v>
      </c>
      <c r="AU390" s="639">
        <f t="shared" si="589"/>
        <v>0</v>
      </c>
      <c r="AV390" s="639">
        <f t="shared" si="565"/>
        <v>0</v>
      </c>
      <c r="AW390" s="639"/>
      <c r="AX390" s="639"/>
      <c r="AY390" s="639"/>
      <c r="AZ390" s="639"/>
      <c r="BA390" s="639"/>
      <c r="BB390" s="639"/>
      <c r="BC390" s="639"/>
      <c r="BD390" s="639"/>
      <c r="BE390" s="639"/>
      <c r="BF390" s="639"/>
      <c r="BG390" s="639"/>
      <c r="BH390" s="639"/>
      <c r="BI390" s="639"/>
      <c r="BJ390" s="639"/>
      <c r="BK390" s="639"/>
      <c r="BL390" s="639"/>
      <c r="BM390" s="639"/>
      <c r="BN390" s="639"/>
      <c r="BO390" s="639"/>
      <c r="BP390" s="639"/>
      <c r="BQ390" s="639"/>
    </row>
    <row r="391" spans="1:69" s="351" customFormat="1" ht="25.5">
      <c r="A391" s="1281">
        <v>1820</v>
      </c>
      <c r="B391" s="375" t="s">
        <v>87</v>
      </c>
      <c r="C391" s="1258">
        <f>'I4 BO ASSETS'!M31</f>
        <v>0</v>
      </c>
      <c r="D391" s="639">
        <f t="shared" si="558"/>
        <v>0</v>
      </c>
      <c r="E391" s="639">
        <f t="shared" si="558"/>
        <v>0</v>
      </c>
      <c r="F391" s="639">
        <f t="shared" si="561"/>
        <v>0</v>
      </c>
      <c r="G391" s="639">
        <f t="shared" ref="G391:Z391" si="590">$D391*G606</f>
        <v>0</v>
      </c>
      <c r="H391" s="639">
        <f t="shared" si="590"/>
        <v>0</v>
      </c>
      <c r="I391" s="639">
        <f t="shared" si="590"/>
        <v>0</v>
      </c>
      <c r="J391" s="639">
        <f t="shared" si="590"/>
        <v>0</v>
      </c>
      <c r="K391" s="639">
        <f t="shared" si="590"/>
        <v>0</v>
      </c>
      <c r="L391" s="639">
        <f t="shared" si="590"/>
        <v>0</v>
      </c>
      <c r="M391" s="639">
        <f t="shared" si="590"/>
        <v>0</v>
      </c>
      <c r="N391" s="639">
        <f t="shared" si="590"/>
        <v>0</v>
      </c>
      <c r="O391" s="639">
        <f t="shared" si="590"/>
        <v>0</v>
      </c>
      <c r="P391" s="639">
        <f t="shared" si="590"/>
        <v>0</v>
      </c>
      <c r="Q391" s="639">
        <f t="shared" si="590"/>
        <v>0</v>
      </c>
      <c r="R391" s="639">
        <f t="shared" si="590"/>
        <v>0</v>
      </c>
      <c r="S391" s="639">
        <f t="shared" si="590"/>
        <v>0</v>
      </c>
      <c r="T391" s="639">
        <f t="shared" si="590"/>
        <v>0</v>
      </c>
      <c r="U391" s="639">
        <f t="shared" si="590"/>
        <v>0</v>
      </c>
      <c r="V391" s="639">
        <f t="shared" si="590"/>
        <v>0</v>
      </c>
      <c r="W391" s="639">
        <f t="shared" si="590"/>
        <v>0</v>
      </c>
      <c r="X391" s="639">
        <f t="shared" si="590"/>
        <v>0</v>
      </c>
      <c r="Y391" s="639">
        <f t="shared" si="590"/>
        <v>0</v>
      </c>
      <c r="Z391" s="639">
        <f t="shared" si="590"/>
        <v>0</v>
      </c>
      <c r="AA391" s="639">
        <f t="shared" si="563"/>
        <v>0</v>
      </c>
      <c r="AB391" s="639">
        <f t="shared" ref="AB391:AU391" si="591">$E391*AB606</f>
        <v>0</v>
      </c>
      <c r="AC391" s="639">
        <f t="shared" si="591"/>
        <v>0</v>
      </c>
      <c r="AD391" s="639">
        <f t="shared" si="591"/>
        <v>0</v>
      </c>
      <c r="AE391" s="639">
        <f t="shared" si="591"/>
        <v>0</v>
      </c>
      <c r="AF391" s="639">
        <f t="shared" si="591"/>
        <v>0</v>
      </c>
      <c r="AG391" s="639">
        <f t="shared" si="591"/>
        <v>0</v>
      </c>
      <c r="AH391" s="639">
        <f t="shared" si="591"/>
        <v>0</v>
      </c>
      <c r="AI391" s="639">
        <f t="shared" si="591"/>
        <v>0</v>
      </c>
      <c r="AJ391" s="639">
        <f t="shared" si="591"/>
        <v>0</v>
      </c>
      <c r="AK391" s="639">
        <f t="shared" si="591"/>
        <v>0</v>
      </c>
      <c r="AL391" s="639">
        <f t="shared" si="591"/>
        <v>0</v>
      </c>
      <c r="AM391" s="639">
        <f t="shared" si="591"/>
        <v>0</v>
      </c>
      <c r="AN391" s="639">
        <f t="shared" si="591"/>
        <v>0</v>
      </c>
      <c r="AO391" s="639">
        <f t="shared" si="591"/>
        <v>0</v>
      </c>
      <c r="AP391" s="639">
        <f t="shared" si="591"/>
        <v>0</v>
      </c>
      <c r="AQ391" s="639">
        <f t="shared" si="591"/>
        <v>0</v>
      </c>
      <c r="AR391" s="639">
        <f t="shared" si="591"/>
        <v>0</v>
      </c>
      <c r="AS391" s="639">
        <f t="shared" si="591"/>
        <v>0</v>
      </c>
      <c r="AT391" s="639">
        <f t="shared" si="591"/>
        <v>0</v>
      </c>
      <c r="AU391" s="639">
        <f t="shared" si="591"/>
        <v>0</v>
      </c>
      <c r="AV391" s="639">
        <f t="shared" si="565"/>
        <v>0</v>
      </c>
      <c r="AW391" s="639"/>
      <c r="AX391" s="639"/>
      <c r="AY391" s="639"/>
      <c r="AZ391" s="639"/>
      <c r="BA391" s="639"/>
      <c r="BB391" s="639"/>
      <c r="BC391" s="639"/>
      <c r="BD391" s="639"/>
      <c r="BE391" s="639"/>
      <c r="BF391" s="639"/>
      <c r="BG391" s="639"/>
      <c r="BH391" s="639"/>
      <c r="BI391" s="639"/>
      <c r="BJ391" s="639"/>
      <c r="BK391" s="639"/>
      <c r="BL391" s="639"/>
      <c r="BM391" s="639"/>
      <c r="BN391" s="639"/>
      <c r="BO391" s="639"/>
      <c r="BP391" s="639"/>
      <c r="BQ391" s="639"/>
    </row>
    <row r="392" spans="1:69" s="351" customFormat="1" ht="25.5">
      <c r="A392" s="1281" t="s">
        <v>493</v>
      </c>
      <c r="B392" s="375" t="s">
        <v>1285</v>
      </c>
      <c r="C392" s="1258">
        <f>'I4 BO ASSETS'!M32</f>
        <v>0</v>
      </c>
      <c r="D392" s="639">
        <f t="shared" si="558"/>
        <v>0</v>
      </c>
      <c r="E392" s="639">
        <f t="shared" si="558"/>
        <v>0</v>
      </c>
      <c r="F392" s="639">
        <f>D392+E392</f>
        <v>0</v>
      </c>
      <c r="G392" s="639">
        <f t="shared" ref="G392:Z392" si="592">$D392*G607</f>
        <v>0</v>
      </c>
      <c r="H392" s="639">
        <f t="shared" si="592"/>
        <v>0</v>
      </c>
      <c r="I392" s="639">
        <f t="shared" si="592"/>
        <v>0</v>
      </c>
      <c r="J392" s="639">
        <f t="shared" si="592"/>
        <v>0</v>
      </c>
      <c r="K392" s="639">
        <f t="shared" si="592"/>
        <v>0</v>
      </c>
      <c r="L392" s="639">
        <f t="shared" si="592"/>
        <v>0</v>
      </c>
      <c r="M392" s="639">
        <f t="shared" si="592"/>
        <v>0</v>
      </c>
      <c r="N392" s="639">
        <f t="shared" si="592"/>
        <v>0</v>
      </c>
      <c r="O392" s="639">
        <f t="shared" si="592"/>
        <v>0</v>
      </c>
      <c r="P392" s="639">
        <f t="shared" si="592"/>
        <v>0</v>
      </c>
      <c r="Q392" s="639">
        <f t="shared" si="592"/>
        <v>0</v>
      </c>
      <c r="R392" s="639">
        <f t="shared" si="592"/>
        <v>0</v>
      </c>
      <c r="S392" s="639">
        <f t="shared" si="592"/>
        <v>0</v>
      </c>
      <c r="T392" s="639">
        <f t="shared" si="592"/>
        <v>0</v>
      </c>
      <c r="U392" s="639">
        <f t="shared" si="592"/>
        <v>0</v>
      </c>
      <c r="V392" s="639">
        <f t="shared" si="592"/>
        <v>0</v>
      </c>
      <c r="W392" s="639">
        <f t="shared" si="592"/>
        <v>0</v>
      </c>
      <c r="X392" s="639">
        <f t="shared" si="592"/>
        <v>0</v>
      </c>
      <c r="Y392" s="639">
        <f t="shared" si="592"/>
        <v>0</v>
      </c>
      <c r="Z392" s="639">
        <f t="shared" si="592"/>
        <v>0</v>
      </c>
      <c r="AA392" s="639">
        <f>SUM(G392:Z392)</f>
        <v>0</v>
      </c>
      <c r="AB392" s="639">
        <f t="shared" ref="AB392:AU392" si="593">$E392*AB607</f>
        <v>0</v>
      </c>
      <c r="AC392" s="639">
        <f t="shared" si="593"/>
        <v>0</v>
      </c>
      <c r="AD392" s="639">
        <f t="shared" si="593"/>
        <v>0</v>
      </c>
      <c r="AE392" s="639">
        <f t="shared" si="593"/>
        <v>0</v>
      </c>
      <c r="AF392" s="639">
        <f t="shared" si="593"/>
        <v>0</v>
      </c>
      <c r="AG392" s="639">
        <f t="shared" si="593"/>
        <v>0</v>
      </c>
      <c r="AH392" s="639">
        <f t="shared" si="593"/>
        <v>0</v>
      </c>
      <c r="AI392" s="639">
        <f t="shared" si="593"/>
        <v>0</v>
      </c>
      <c r="AJ392" s="639">
        <f t="shared" si="593"/>
        <v>0</v>
      </c>
      <c r="AK392" s="639">
        <f t="shared" si="593"/>
        <v>0</v>
      </c>
      <c r="AL392" s="639">
        <f t="shared" si="593"/>
        <v>0</v>
      </c>
      <c r="AM392" s="639">
        <f t="shared" si="593"/>
        <v>0</v>
      </c>
      <c r="AN392" s="639">
        <f t="shared" si="593"/>
        <v>0</v>
      </c>
      <c r="AO392" s="639">
        <f t="shared" si="593"/>
        <v>0</v>
      </c>
      <c r="AP392" s="639">
        <f t="shared" si="593"/>
        <v>0</v>
      </c>
      <c r="AQ392" s="639">
        <f t="shared" si="593"/>
        <v>0</v>
      </c>
      <c r="AR392" s="639">
        <f t="shared" si="593"/>
        <v>0</v>
      </c>
      <c r="AS392" s="639">
        <f t="shared" si="593"/>
        <v>0</v>
      </c>
      <c r="AT392" s="639">
        <f t="shared" si="593"/>
        <v>0</v>
      </c>
      <c r="AU392" s="639">
        <f t="shared" si="593"/>
        <v>0</v>
      </c>
      <c r="AV392" s="639">
        <f>SUM(AB392:AU392)</f>
        <v>0</v>
      </c>
      <c r="AW392" s="639"/>
      <c r="AX392" s="639"/>
      <c r="AY392" s="639"/>
      <c r="AZ392" s="639"/>
      <c r="BA392" s="639"/>
      <c r="BB392" s="639"/>
      <c r="BC392" s="639"/>
      <c r="BD392" s="639"/>
      <c r="BE392" s="639"/>
      <c r="BF392" s="639"/>
      <c r="BG392" s="639"/>
      <c r="BH392" s="639"/>
      <c r="BI392" s="639"/>
      <c r="BJ392" s="639"/>
      <c r="BK392" s="639"/>
      <c r="BL392" s="639"/>
      <c r="BM392" s="639"/>
      <c r="BN392" s="639"/>
      <c r="BO392" s="639"/>
      <c r="BP392" s="639"/>
      <c r="BQ392" s="639"/>
    </row>
    <row r="393" spans="1:69" s="351" customFormat="1" ht="25.5">
      <c r="A393" s="1281" t="s">
        <v>494</v>
      </c>
      <c r="B393" s="375" t="s">
        <v>1287</v>
      </c>
      <c r="C393" s="1258">
        <f>'I4 BO ASSETS'!M33</f>
        <v>0</v>
      </c>
      <c r="D393" s="639">
        <f t="shared" si="558"/>
        <v>0</v>
      </c>
      <c r="E393" s="639">
        <f t="shared" si="558"/>
        <v>0</v>
      </c>
      <c r="F393" s="639">
        <f>D393+E393</f>
        <v>0</v>
      </c>
      <c r="G393" s="639">
        <f t="shared" ref="G393:Z393" si="594">$D393*G608</f>
        <v>0</v>
      </c>
      <c r="H393" s="639">
        <f t="shared" si="594"/>
        <v>0</v>
      </c>
      <c r="I393" s="639">
        <f t="shared" si="594"/>
        <v>0</v>
      </c>
      <c r="J393" s="639">
        <f t="shared" si="594"/>
        <v>0</v>
      </c>
      <c r="K393" s="639">
        <f t="shared" si="594"/>
        <v>0</v>
      </c>
      <c r="L393" s="639">
        <f t="shared" si="594"/>
        <v>0</v>
      </c>
      <c r="M393" s="639">
        <f t="shared" si="594"/>
        <v>0</v>
      </c>
      <c r="N393" s="639">
        <f t="shared" si="594"/>
        <v>0</v>
      </c>
      <c r="O393" s="639">
        <f t="shared" si="594"/>
        <v>0</v>
      </c>
      <c r="P393" s="639">
        <f t="shared" si="594"/>
        <v>0</v>
      </c>
      <c r="Q393" s="639">
        <f t="shared" si="594"/>
        <v>0</v>
      </c>
      <c r="R393" s="639">
        <f t="shared" si="594"/>
        <v>0</v>
      </c>
      <c r="S393" s="639">
        <f t="shared" si="594"/>
        <v>0</v>
      </c>
      <c r="T393" s="639">
        <f t="shared" si="594"/>
        <v>0</v>
      </c>
      <c r="U393" s="639">
        <f t="shared" si="594"/>
        <v>0</v>
      </c>
      <c r="V393" s="639">
        <f t="shared" si="594"/>
        <v>0</v>
      </c>
      <c r="W393" s="639">
        <f t="shared" si="594"/>
        <v>0</v>
      </c>
      <c r="X393" s="639">
        <f t="shared" si="594"/>
        <v>0</v>
      </c>
      <c r="Y393" s="639">
        <f t="shared" si="594"/>
        <v>0</v>
      </c>
      <c r="Z393" s="639">
        <f t="shared" si="594"/>
        <v>0</v>
      </c>
      <c r="AA393" s="639">
        <f>SUM(G393:Z393)</f>
        <v>0</v>
      </c>
      <c r="AB393" s="639">
        <f t="shared" ref="AB393:AU393" si="595">$E393*AB608</f>
        <v>0</v>
      </c>
      <c r="AC393" s="639">
        <f t="shared" si="595"/>
        <v>0</v>
      </c>
      <c r="AD393" s="639">
        <f t="shared" si="595"/>
        <v>0</v>
      </c>
      <c r="AE393" s="639">
        <f t="shared" si="595"/>
        <v>0</v>
      </c>
      <c r="AF393" s="639">
        <f t="shared" si="595"/>
        <v>0</v>
      </c>
      <c r="AG393" s="639">
        <f t="shared" si="595"/>
        <v>0</v>
      </c>
      <c r="AH393" s="639">
        <f t="shared" si="595"/>
        <v>0</v>
      </c>
      <c r="AI393" s="639">
        <f t="shared" si="595"/>
        <v>0</v>
      </c>
      <c r="AJ393" s="639">
        <f t="shared" si="595"/>
        <v>0</v>
      </c>
      <c r="AK393" s="639">
        <f t="shared" si="595"/>
        <v>0</v>
      </c>
      <c r="AL393" s="639">
        <f t="shared" si="595"/>
        <v>0</v>
      </c>
      <c r="AM393" s="639">
        <f t="shared" si="595"/>
        <v>0</v>
      </c>
      <c r="AN393" s="639">
        <f t="shared" si="595"/>
        <v>0</v>
      </c>
      <c r="AO393" s="639">
        <f t="shared" si="595"/>
        <v>0</v>
      </c>
      <c r="AP393" s="639">
        <f t="shared" si="595"/>
        <v>0</v>
      </c>
      <c r="AQ393" s="639">
        <f t="shared" si="595"/>
        <v>0</v>
      </c>
      <c r="AR393" s="639">
        <f t="shared" si="595"/>
        <v>0</v>
      </c>
      <c r="AS393" s="639">
        <f t="shared" si="595"/>
        <v>0</v>
      </c>
      <c r="AT393" s="639">
        <f t="shared" si="595"/>
        <v>0</v>
      </c>
      <c r="AU393" s="639">
        <f t="shared" si="595"/>
        <v>0</v>
      </c>
      <c r="AV393" s="639">
        <f>SUM(AB393:AU393)</f>
        <v>0</v>
      </c>
      <c r="AW393" s="639"/>
      <c r="AX393" s="639"/>
      <c r="AY393" s="639"/>
      <c r="AZ393" s="639"/>
      <c r="BA393" s="639"/>
      <c r="BB393" s="639"/>
      <c r="BC393" s="639"/>
      <c r="BD393" s="639"/>
      <c r="BE393" s="639"/>
      <c r="BF393" s="639"/>
      <c r="BG393" s="639"/>
      <c r="BH393" s="639"/>
      <c r="BI393" s="639"/>
      <c r="BJ393" s="639"/>
      <c r="BK393" s="639"/>
      <c r="BL393" s="639"/>
      <c r="BM393" s="639"/>
      <c r="BN393" s="639"/>
      <c r="BO393" s="639"/>
      <c r="BP393" s="639"/>
      <c r="BQ393" s="639"/>
    </row>
    <row r="394" spans="1:69" s="351" customFormat="1" ht="25.5">
      <c r="A394" s="1281" t="s">
        <v>1277</v>
      </c>
      <c r="B394" s="375" t="s">
        <v>1278</v>
      </c>
      <c r="C394" s="1258">
        <f>'I4 BO ASSETS'!M34</f>
        <v>0</v>
      </c>
      <c r="D394" s="639">
        <f t="shared" si="558"/>
        <v>0</v>
      </c>
      <c r="E394" s="639">
        <f t="shared" si="558"/>
        <v>0</v>
      </c>
      <c r="F394" s="639">
        <f>D394+E394</f>
        <v>0</v>
      </c>
      <c r="G394" s="639">
        <f t="shared" ref="G394:Z394" si="596">$D394*G609</f>
        <v>0</v>
      </c>
      <c r="H394" s="639">
        <f t="shared" si="596"/>
        <v>0</v>
      </c>
      <c r="I394" s="639">
        <f t="shared" si="596"/>
        <v>0</v>
      </c>
      <c r="J394" s="639">
        <f t="shared" si="596"/>
        <v>0</v>
      </c>
      <c r="K394" s="639">
        <f t="shared" si="596"/>
        <v>0</v>
      </c>
      <c r="L394" s="639">
        <f t="shared" si="596"/>
        <v>0</v>
      </c>
      <c r="M394" s="639">
        <f t="shared" si="596"/>
        <v>0</v>
      </c>
      <c r="N394" s="639">
        <f t="shared" si="596"/>
        <v>0</v>
      </c>
      <c r="O394" s="639">
        <f t="shared" si="596"/>
        <v>0</v>
      </c>
      <c r="P394" s="639">
        <f t="shared" si="596"/>
        <v>0</v>
      </c>
      <c r="Q394" s="639">
        <f t="shared" si="596"/>
        <v>0</v>
      </c>
      <c r="R394" s="639">
        <f t="shared" si="596"/>
        <v>0</v>
      </c>
      <c r="S394" s="639">
        <f t="shared" si="596"/>
        <v>0</v>
      </c>
      <c r="T394" s="639">
        <f t="shared" si="596"/>
        <v>0</v>
      </c>
      <c r="U394" s="639">
        <f t="shared" si="596"/>
        <v>0</v>
      </c>
      <c r="V394" s="639">
        <f t="shared" si="596"/>
        <v>0</v>
      </c>
      <c r="W394" s="639">
        <f t="shared" si="596"/>
        <v>0</v>
      </c>
      <c r="X394" s="639">
        <f t="shared" si="596"/>
        <v>0</v>
      </c>
      <c r="Y394" s="639">
        <f t="shared" si="596"/>
        <v>0</v>
      </c>
      <c r="Z394" s="639">
        <f t="shared" si="596"/>
        <v>0</v>
      </c>
      <c r="AA394" s="639">
        <f>SUM(G394:Z394)</f>
        <v>0</v>
      </c>
      <c r="AB394" s="639">
        <f t="shared" ref="AB394:AU394" si="597">$E394*AB609</f>
        <v>0</v>
      </c>
      <c r="AC394" s="639">
        <f t="shared" si="597"/>
        <v>0</v>
      </c>
      <c r="AD394" s="639">
        <f t="shared" si="597"/>
        <v>0</v>
      </c>
      <c r="AE394" s="639">
        <f t="shared" si="597"/>
        <v>0</v>
      </c>
      <c r="AF394" s="639">
        <f t="shared" si="597"/>
        <v>0</v>
      </c>
      <c r="AG394" s="639">
        <f t="shared" si="597"/>
        <v>0</v>
      </c>
      <c r="AH394" s="639">
        <f t="shared" si="597"/>
        <v>0</v>
      </c>
      <c r="AI394" s="639">
        <f t="shared" si="597"/>
        <v>0</v>
      </c>
      <c r="AJ394" s="639">
        <f t="shared" si="597"/>
        <v>0</v>
      </c>
      <c r="AK394" s="639">
        <f t="shared" si="597"/>
        <v>0</v>
      </c>
      <c r="AL394" s="639">
        <f t="shared" si="597"/>
        <v>0</v>
      </c>
      <c r="AM394" s="639">
        <f t="shared" si="597"/>
        <v>0</v>
      </c>
      <c r="AN394" s="639">
        <f t="shared" si="597"/>
        <v>0</v>
      </c>
      <c r="AO394" s="639">
        <f t="shared" si="597"/>
        <v>0</v>
      </c>
      <c r="AP394" s="639">
        <f t="shared" si="597"/>
        <v>0</v>
      </c>
      <c r="AQ394" s="639">
        <f t="shared" si="597"/>
        <v>0</v>
      </c>
      <c r="AR394" s="639">
        <f t="shared" si="597"/>
        <v>0</v>
      </c>
      <c r="AS394" s="639">
        <f t="shared" si="597"/>
        <v>0</v>
      </c>
      <c r="AT394" s="639">
        <f t="shared" si="597"/>
        <v>0</v>
      </c>
      <c r="AU394" s="639">
        <f t="shared" si="597"/>
        <v>0</v>
      </c>
      <c r="AV394" s="639">
        <f>SUM(AB394:AU394)</f>
        <v>0</v>
      </c>
      <c r="AW394" s="639"/>
      <c r="AX394" s="639"/>
      <c r="AY394" s="639"/>
      <c r="AZ394" s="639"/>
      <c r="BA394" s="639"/>
      <c r="BB394" s="639"/>
      <c r="BC394" s="639"/>
      <c r="BD394" s="639"/>
      <c r="BE394" s="639"/>
      <c r="BF394" s="639"/>
      <c r="BG394" s="639"/>
      <c r="BH394" s="639"/>
      <c r="BI394" s="639"/>
      <c r="BJ394" s="639"/>
      <c r="BK394" s="639"/>
      <c r="BL394" s="639"/>
      <c r="BM394" s="639"/>
      <c r="BN394" s="639"/>
      <c r="BO394" s="639"/>
      <c r="BP394" s="639"/>
      <c r="BQ394" s="639"/>
    </row>
    <row r="395" spans="1:69" s="351" customFormat="1" ht="12.75">
      <c r="A395" s="1281">
        <v>1825</v>
      </c>
      <c r="B395" s="375" t="s">
        <v>88</v>
      </c>
      <c r="C395" s="1258">
        <f>'I4 BO ASSETS'!M35</f>
        <v>0</v>
      </c>
      <c r="D395" s="639">
        <f t="shared" si="558"/>
        <v>0</v>
      </c>
      <c r="E395" s="639">
        <f t="shared" si="558"/>
        <v>0</v>
      </c>
      <c r="F395" s="639">
        <f t="shared" si="561"/>
        <v>0</v>
      </c>
      <c r="G395" s="639">
        <f t="shared" ref="G395:Z395" si="598">$D395*G610</f>
        <v>0</v>
      </c>
      <c r="H395" s="639">
        <f t="shared" si="598"/>
        <v>0</v>
      </c>
      <c r="I395" s="639">
        <f t="shared" si="598"/>
        <v>0</v>
      </c>
      <c r="J395" s="639">
        <f t="shared" si="598"/>
        <v>0</v>
      </c>
      <c r="K395" s="639">
        <f t="shared" si="598"/>
        <v>0</v>
      </c>
      <c r="L395" s="639">
        <f t="shared" si="598"/>
        <v>0</v>
      </c>
      <c r="M395" s="639">
        <f t="shared" si="598"/>
        <v>0</v>
      </c>
      <c r="N395" s="639">
        <f t="shared" si="598"/>
        <v>0</v>
      </c>
      <c r="O395" s="639">
        <f t="shared" si="598"/>
        <v>0</v>
      </c>
      <c r="P395" s="639">
        <f t="shared" si="598"/>
        <v>0</v>
      </c>
      <c r="Q395" s="639">
        <f t="shared" si="598"/>
        <v>0</v>
      </c>
      <c r="R395" s="639">
        <f t="shared" si="598"/>
        <v>0</v>
      </c>
      <c r="S395" s="639">
        <f t="shared" si="598"/>
        <v>0</v>
      </c>
      <c r="T395" s="639">
        <f t="shared" si="598"/>
        <v>0</v>
      </c>
      <c r="U395" s="639">
        <f t="shared" si="598"/>
        <v>0</v>
      </c>
      <c r="V395" s="639">
        <f t="shared" si="598"/>
        <v>0</v>
      </c>
      <c r="W395" s="639">
        <f t="shared" si="598"/>
        <v>0</v>
      </c>
      <c r="X395" s="639">
        <f t="shared" si="598"/>
        <v>0</v>
      </c>
      <c r="Y395" s="639">
        <f t="shared" si="598"/>
        <v>0</v>
      </c>
      <c r="Z395" s="639">
        <f t="shared" si="598"/>
        <v>0</v>
      </c>
      <c r="AA395" s="639">
        <f t="shared" si="563"/>
        <v>0</v>
      </c>
      <c r="AB395" s="639">
        <f t="shared" ref="AB395:AU395" si="599">$E395*AB610</f>
        <v>0</v>
      </c>
      <c r="AC395" s="639">
        <f t="shared" si="599"/>
        <v>0</v>
      </c>
      <c r="AD395" s="639">
        <f t="shared" si="599"/>
        <v>0</v>
      </c>
      <c r="AE395" s="639">
        <f t="shared" si="599"/>
        <v>0</v>
      </c>
      <c r="AF395" s="639">
        <f t="shared" si="599"/>
        <v>0</v>
      </c>
      <c r="AG395" s="639">
        <f t="shared" si="599"/>
        <v>0</v>
      </c>
      <c r="AH395" s="639">
        <f t="shared" si="599"/>
        <v>0</v>
      </c>
      <c r="AI395" s="639">
        <f t="shared" si="599"/>
        <v>0</v>
      </c>
      <c r="AJ395" s="639">
        <f t="shared" si="599"/>
        <v>0</v>
      </c>
      <c r="AK395" s="639">
        <f t="shared" si="599"/>
        <v>0</v>
      </c>
      <c r="AL395" s="639">
        <f t="shared" si="599"/>
        <v>0</v>
      </c>
      <c r="AM395" s="639">
        <f t="shared" si="599"/>
        <v>0</v>
      </c>
      <c r="AN395" s="639">
        <f t="shared" si="599"/>
        <v>0</v>
      </c>
      <c r="AO395" s="639">
        <f t="shared" si="599"/>
        <v>0</v>
      </c>
      <c r="AP395" s="639">
        <f t="shared" si="599"/>
        <v>0</v>
      </c>
      <c r="AQ395" s="639">
        <f t="shared" si="599"/>
        <v>0</v>
      </c>
      <c r="AR395" s="639">
        <f t="shared" si="599"/>
        <v>0</v>
      </c>
      <c r="AS395" s="639">
        <f t="shared" si="599"/>
        <v>0</v>
      </c>
      <c r="AT395" s="639">
        <f t="shared" si="599"/>
        <v>0</v>
      </c>
      <c r="AU395" s="639">
        <f t="shared" si="599"/>
        <v>0</v>
      </c>
      <c r="AV395" s="639">
        <f t="shared" si="565"/>
        <v>0</v>
      </c>
      <c r="AW395" s="639"/>
      <c r="AX395" s="639"/>
      <c r="AY395" s="639"/>
      <c r="AZ395" s="639"/>
      <c r="BA395" s="639"/>
      <c r="BB395" s="639"/>
      <c r="BC395" s="639"/>
      <c r="BD395" s="639"/>
      <c r="BE395" s="639"/>
      <c r="BF395" s="639"/>
      <c r="BG395" s="639"/>
      <c r="BH395" s="639"/>
      <c r="BI395" s="639"/>
      <c r="BJ395" s="639"/>
      <c r="BK395" s="639"/>
      <c r="BL395" s="639"/>
      <c r="BM395" s="639"/>
      <c r="BN395" s="639"/>
      <c r="BO395" s="639"/>
      <c r="BP395" s="639"/>
      <c r="BQ395" s="639"/>
    </row>
    <row r="396" spans="1:69" s="351" customFormat="1" ht="12.75">
      <c r="A396" s="1281" t="s">
        <v>829</v>
      </c>
      <c r="B396" s="375" t="s">
        <v>365</v>
      </c>
      <c r="C396" s="1258">
        <f>'I4 BO ASSETS'!M36</f>
        <v>0</v>
      </c>
      <c r="D396" s="639">
        <f t="shared" si="558"/>
        <v>0</v>
      </c>
      <c r="E396" s="639">
        <f t="shared" si="558"/>
        <v>0</v>
      </c>
      <c r="F396" s="639">
        <f t="shared" si="561"/>
        <v>0</v>
      </c>
      <c r="G396" s="639">
        <f t="shared" ref="G396:Z396" si="600">$D396*G611</f>
        <v>0</v>
      </c>
      <c r="H396" s="639">
        <f t="shared" si="600"/>
        <v>0</v>
      </c>
      <c r="I396" s="639">
        <f t="shared" si="600"/>
        <v>0</v>
      </c>
      <c r="J396" s="639">
        <f t="shared" si="600"/>
        <v>0</v>
      </c>
      <c r="K396" s="639">
        <f t="shared" si="600"/>
        <v>0</v>
      </c>
      <c r="L396" s="639">
        <f t="shared" si="600"/>
        <v>0</v>
      </c>
      <c r="M396" s="639">
        <f t="shared" si="600"/>
        <v>0</v>
      </c>
      <c r="N396" s="639">
        <f t="shared" si="600"/>
        <v>0</v>
      </c>
      <c r="O396" s="639">
        <f t="shared" si="600"/>
        <v>0</v>
      </c>
      <c r="P396" s="639">
        <f t="shared" si="600"/>
        <v>0</v>
      </c>
      <c r="Q396" s="639">
        <f t="shared" si="600"/>
        <v>0</v>
      </c>
      <c r="R396" s="639">
        <f t="shared" si="600"/>
        <v>0</v>
      </c>
      <c r="S396" s="639">
        <f t="shared" si="600"/>
        <v>0</v>
      </c>
      <c r="T396" s="639">
        <f t="shared" si="600"/>
        <v>0</v>
      </c>
      <c r="U396" s="639">
        <f t="shared" si="600"/>
        <v>0</v>
      </c>
      <c r="V396" s="639">
        <f t="shared" si="600"/>
        <v>0</v>
      </c>
      <c r="W396" s="639">
        <f t="shared" si="600"/>
        <v>0</v>
      </c>
      <c r="X396" s="639">
        <f t="shared" si="600"/>
        <v>0</v>
      </c>
      <c r="Y396" s="639">
        <f t="shared" si="600"/>
        <v>0</v>
      </c>
      <c r="Z396" s="639">
        <f t="shared" si="600"/>
        <v>0</v>
      </c>
      <c r="AA396" s="639">
        <f t="shared" si="563"/>
        <v>0</v>
      </c>
      <c r="AB396" s="639">
        <f t="shared" ref="AB396:AU396" si="601">$E396*AB611</f>
        <v>0</v>
      </c>
      <c r="AC396" s="639">
        <f t="shared" si="601"/>
        <v>0</v>
      </c>
      <c r="AD396" s="639">
        <f t="shared" si="601"/>
        <v>0</v>
      </c>
      <c r="AE396" s="639">
        <f t="shared" si="601"/>
        <v>0</v>
      </c>
      <c r="AF396" s="639">
        <f t="shared" si="601"/>
        <v>0</v>
      </c>
      <c r="AG396" s="639">
        <f t="shared" si="601"/>
        <v>0</v>
      </c>
      <c r="AH396" s="639">
        <f t="shared" si="601"/>
        <v>0</v>
      </c>
      <c r="AI396" s="639">
        <f t="shared" si="601"/>
        <v>0</v>
      </c>
      <c r="AJ396" s="639">
        <f t="shared" si="601"/>
        <v>0</v>
      </c>
      <c r="AK396" s="639">
        <f t="shared" si="601"/>
        <v>0</v>
      </c>
      <c r="AL396" s="639">
        <f t="shared" si="601"/>
        <v>0</v>
      </c>
      <c r="AM396" s="639">
        <f t="shared" si="601"/>
        <v>0</v>
      </c>
      <c r="AN396" s="639">
        <f t="shared" si="601"/>
        <v>0</v>
      </c>
      <c r="AO396" s="639">
        <f t="shared" si="601"/>
        <v>0</v>
      </c>
      <c r="AP396" s="639">
        <f t="shared" si="601"/>
        <v>0</v>
      </c>
      <c r="AQ396" s="639">
        <f t="shared" si="601"/>
        <v>0</v>
      </c>
      <c r="AR396" s="639">
        <f t="shared" si="601"/>
        <v>0</v>
      </c>
      <c r="AS396" s="639">
        <f t="shared" si="601"/>
        <v>0</v>
      </c>
      <c r="AT396" s="639">
        <f t="shared" si="601"/>
        <v>0</v>
      </c>
      <c r="AU396" s="639">
        <f t="shared" si="601"/>
        <v>0</v>
      </c>
      <c r="AV396" s="639">
        <f t="shared" si="565"/>
        <v>0</v>
      </c>
      <c r="AW396" s="639"/>
      <c r="AX396" s="639"/>
      <c r="AY396" s="639"/>
      <c r="AZ396" s="639"/>
      <c r="BA396" s="639"/>
      <c r="BB396" s="639"/>
      <c r="BC396" s="639"/>
      <c r="BD396" s="639"/>
      <c r="BE396" s="639"/>
      <c r="BF396" s="639"/>
      <c r="BG396" s="639"/>
      <c r="BH396" s="639"/>
      <c r="BI396" s="639"/>
      <c r="BJ396" s="639"/>
      <c r="BK396" s="639"/>
      <c r="BL396" s="639"/>
      <c r="BM396" s="639"/>
      <c r="BN396" s="639"/>
      <c r="BO396" s="639"/>
      <c r="BP396" s="639"/>
      <c r="BQ396" s="639"/>
    </row>
    <row r="397" spans="1:69" s="351" customFormat="1" ht="12.75">
      <c r="A397" s="1281" t="s">
        <v>830</v>
      </c>
      <c r="B397" s="375" t="s">
        <v>366</v>
      </c>
      <c r="C397" s="1258">
        <f>'I4 BO ASSETS'!M37</f>
        <v>0</v>
      </c>
      <c r="D397" s="639">
        <f t="shared" ref="D397:E416" si="602">$C397*D612</f>
        <v>0</v>
      </c>
      <c r="E397" s="639">
        <f t="shared" si="602"/>
        <v>0</v>
      </c>
      <c r="F397" s="639">
        <f t="shared" si="561"/>
        <v>0</v>
      </c>
      <c r="G397" s="639">
        <f t="shared" ref="G397:Z397" si="603">$D397*G612</f>
        <v>0</v>
      </c>
      <c r="H397" s="639">
        <f t="shared" si="603"/>
        <v>0</v>
      </c>
      <c r="I397" s="639">
        <f t="shared" si="603"/>
        <v>0</v>
      </c>
      <c r="J397" s="639">
        <f t="shared" si="603"/>
        <v>0</v>
      </c>
      <c r="K397" s="639">
        <f t="shared" si="603"/>
        <v>0</v>
      </c>
      <c r="L397" s="639">
        <f t="shared" si="603"/>
        <v>0</v>
      </c>
      <c r="M397" s="639">
        <f t="shared" si="603"/>
        <v>0</v>
      </c>
      <c r="N397" s="639">
        <f t="shared" si="603"/>
        <v>0</v>
      </c>
      <c r="O397" s="639">
        <f t="shared" si="603"/>
        <v>0</v>
      </c>
      <c r="P397" s="639">
        <f t="shared" si="603"/>
        <v>0</v>
      </c>
      <c r="Q397" s="639">
        <f t="shared" si="603"/>
        <v>0</v>
      </c>
      <c r="R397" s="639">
        <f t="shared" si="603"/>
        <v>0</v>
      </c>
      <c r="S397" s="639">
        <f t="shared" si="603"/>
        <v>0</v>
      </c>
      <c r="T397" s="639">
        <f t="shared" si="603"/>
        <v>0</v>
      </c>
      <c r="U397" s="639">
        <f t="shared" si="603"/>
        <v>0</v>
      </c>
      <c r="V397" s="639">
        <f t="shared" si="603"/>
        <v>0</v>
      </c>
      <c r="W397" s="639">
        <f t="shared" si="603"/>
        <v>0</v>
      </c>
      <c r="X397" s="639">
        <f t="shared" si="603"/>
        <v>0</v>
      </c>
      <c r="Y397" s="639">
        <f t="shared" si="603"/>
        <v>0</v>
      </c>
      <c r="Z397" s="639">
        <f t="shared" si="603"/>
        <v>0</v>
      </c>
      <c r="AA397" s="639">
        <f t="shared" si="563"/>
        <v>0</v>
      </c>
      <c r="AB397" s="639">
        <f t="shared" ref="AB397:AU397" si="604">$E397*AB612</f>
        <v>0</v>
      </c>
      <c r="AC397" s="639">
        <f t="shared" si="604"/>
        <v>0</v>
      </c>
      <c r="AD397" s="639">
        <f t="shared" si="604"/>
        <v>0</v>
      </c>
      <c r="AE397" s="639">
        <f t="shared" si="604"/>
        <v>0</v>
      </c>
      <c r="AF397" s="639">
        <f t="shared" si="604"/>
        <v>0</v>
      </c>
      <c r="AG397" s="639">
        <f t="shared" si="604"/>
        <v>0</v>
      </c>
      <c r="AH397" s="639">
        <f t="shared" si="604"/>
        <v>0</v>
      </c>
      <c r="AI397" s="639">
        <f t="shared" si="604"/>
        <v>0</v>
      </c>
      <c r="AJ397" s="639">
        <f t="shared" si="604"/>
        <v>0</v>
      </c>
      <c r="AK397" s="639">
        <f t="shared" si="604"/>
        <v>0</v>
      </c>
      <c r="AL397" s="639">
        <f t="shared" si="604"/>
        <v>0</v>
      </c>
      <c r="AM397" s="639">
        <f t="shared" si="604"/>
        <v>0</v>
      </c>
      <c r="AN397" s="639">
        <f t="shared" si="604"/>
        <v>0</v>
      </c>
      <c r="AO397" s="639">
        <f t="shared" si="604"/>
        <v>0</v>
      </c>
      <c r="AP397" s="639">
        <f t="shared" si="604"/>
        <v>0</v>
      </c>
      <c r="AQ397" s="639">
        <f t="shared" si="604"/>
        <v>0</v>
      </c>
      <c r="AR397" s="639">
        <f t="shared" si="604"/>
        <v>0</v>
      </c>
      <c r="AS397" s="639">
        <f t="shared" si="604"/>
        <v>0</v>
      </c>
      <c r="AT397" s="639">
        <f t="shared" si="604"/>
        <v>0</v>
      </c>
      <c r="AU397" s="639">
        <f t="shared" si="604"/>
        <v>0</v>
      </c>
      <c r="AV397" s="639">
        <f t="shared" si="565"/>
        <v>0</v>
      </c>
      <c r="AW397" s="639"/>
      <c r="AX397" s="639"/>
      <c r="AY397" s="639"/>
      <c r="AZ397" s="639"/>
      <c r="BA397" s="639"/>
      <c r="BB397" s="639"/>
      <c r="BC397" s="639"/>
      <c r="BD397" s="639"/>
      <c r="BE397" s="639"/>
      <c r="BF397" s="639"/>
      <c r="BG397" s="639"/>
      <c r="BH397" s="639"/>
      <c r="BI397" s="639"/>
      <c r="BJ397" s="639"/>
      <c r="BK397" s="639"/>
      <c r="BL397" s="639"/>
      <c r="BM397" s="639"/>
      <c r="BN397" s="639"/>
      <c r="BO397" s="639"/>
      <c r="BP397" s="639"/>
      <c r="BQ397" s="639"/>
    </row>
    <row r="398" spans="1:69" s="351" customFormat="1" ht="12.75">
      <c r="A398" s="1281">
        <v>1830</v>
      </c>
      <c r="B398" s="375" t="s">
        <v>89</v>
      </c>
      <c r="C398" s="1258">
        <f>'I4 BO ASSETS'!M38</f>
        <v>0</v>
      </c>
      <c r="D398" s="639">
        <f t="shared" si="602"/>
        <v>0</v>
      </c>
      <c r="E398" s="639">
        <f t="shared" si="602"/>
        <v>0</v>
      </c>
      <c r="F398" s="639">
        <f t="shared" si="561"/>
        <v>0</v>
      </c>
      <c r="G398" s="639">
        <f t="shared" ref="G398:Z398" si="605">$D398*G613</f>
        <v>0</v>
      </c>
      <c r="H398" s="639">
        <f t="shared" si="605"/>
        <v>0</v>
      </c>
      <c r="I398" s="639">
        <f t="shared" si="605"/>
        <v>0</v>
      </c>
      <c r="J398" s="639">
        <f t="shared" si="605"/>
        <v>0</v>
      </c>
      <c r="K398" s="639">
        <f t="shared" si="605"/>
        <v>0</v>
      </c>
      <c r="L398" s="639">
        <f t="shared" si="605"/>
        <v>0</v>
      </c>
      <c r="M398" s="639">
        <f t="shared" si="605"/>
        <v>0</v>
      </c>
      <c r="N398" s="639">
        <f t="shared" si="605"/>
        <v>0</v>
      </c>
      <c r="O398" s="639">
        <f t="shared" si="605"/>
        <v>0</v>
      </c>
      <c r="P398" s="639">
        <f t="shared" si="605"/>
        <v>0</v>
      </c>
      <c r="Q398" s="639">
        <f t="shared" si="605"/>
        <v>0</v>
      </c>
      <c r="R398" s="639">
        <f t="shared" si="605"/>
        <v>0</v>
      </c>
      <c r="S398" s="639">
        <f t="shared" si="605"/>
        <v>0</v>
      </c>
      <c r="T398" s="639">
        <f t="shared" si="605"/>
        <v>0</v>
      </c>
      <c r="U398" s="639">
        <f t="shared" si="605"/>
        <v>0</v>
      </c>
      <c r="V398" s="639">
        <f t="shared" si="605"/>
        <v>0</v>
      </c>
      <c r="W398" s="639">
        <f t="shared" si="605"/>
        <v>0</v>
      </c>
      <c r="X398" s="639">
        <f t="shared" si="605"/>
        <v>0</v>
      </c>
      <c r="Y398" s="639">
        <f t="shared" si="605"/>
        <v>0</v>
      </c>
      <c r="Z398" s="639">
        <f t="shared" si="605"/>
        <v>0</v>
      </c>
      <c r="AA398" s="639">
        <f t="shared" si="563"/>
        <v>0</v>
      </c>
      <c r="AB398" s="639">
        <f t="shared" ref="AB398:AU398" si="606">$E398*AB613</f>
        <v>0</v>
      </c>
      <c r="AC398" s="639">
        <f t="shared" si="606"/>
        <v>0</v>
      </c>
      <c r="AD398" s="639">
        <f t="shared" si="606"/>
        <v>0</v>
      </c>
      <c r="AE398" s="639">
        <f t="shared" si="606"/>
        <v>0</v>
      </c>
      <c r="AF398" s="639">
        <f t="shared" si="606"/>
        <v>0</v>
      </c>
      <c r="AG398" s="639">
        <f t="shared" si="606"/>
        <v>0</v>
      </c>
      <c r="AH398" s="639">
        <f t="shared" si="606"/>
        <v>0</v>
      </c>
      <c r="AI398" s="639">
        <f t="shared" si="606"/>
        <v>0</v>
      </c>
      <c r="AJ398" s="639">
        <f t="shared" si="606"/>
        <v>0</v>
      </c>
      <c r="AK398" s="639">
        <f t="shared" si="606"/>
        <v>0</v>
      </c>
      <c r="AL398" s="639">
        <f t="shared" si="606"/>
        <v>0</v>
      </c>
      <c r="AM398" s="639">
        <f t="shared" si="606"/>
        <v>0</v>
      </c>
      <c r="AN398" s="639">
        <f t="shared" si="606"/>
        <v>0</v>
      </c>
      <c r="AO398" s="639">
        <f t="shared" si="606"/>
        <v>0</v>
      </c>
      <c r="AP398" s="639">
        <f t="shared" si="606"/>
        <v>0</v>
      </c>
      <c r="AQ398" s="639">
        <f t="shared" si="606"/>
        <v>0</v>
      </c>
      <c r="AR398" s="639">
        <f t="shared" si="606"/>
        <v>0</v>
      </c>
      <c r="AS398" s="639">
        <f t="shared" si="606"/>
        <v>0</v>
      </c>
      <c r="AT398" s="639">
        <f t="shared" si="606"/>
        <v>0</v>
      </c>
      <c r="AU398" s="639">
        <f t="shared" si="606"/>
        <v>0</v>
      </c>
      <c r="AV398" s="639">
        <f t="shared" si="565"/>
        <v>0</v>
      </c>
      <c r="AW398" s="639"/>
      <c r="AX398" s="639"/>
      <c r="AY398" s="639"/>
      <c r="AZ398" s="639"/>
      <c r="BA398" s="639"/>
      <c r="BB398" s="639"/>
      <c r="BC398" s="639"/>
      <c r="BD398" s="639"/>
      <c r="BE398" s="639"/>
      <c r="BF398" s="639"/>
      <c r="BG398" s="639"/>
      <c r="BH398" s="639"/>
      <c r="BI398" s="639"/>
      <c r="BJ398" s="639"/>
      <c r="BK398" s="639"/>
      <c r="BL398" s="639"/>
      <c r="BM398" s="639"/>
      <c r="BN398" s="639"/>
      <c r="BO398" s="639"/>
      <c r="BP398" s="639"/>
      <c r="BQ398" s="639"/>
    </row>
    <row r="399" spans="1:69" s="351" customFormat="1" ht="25.5">
      <c r="A399" s="1281" t="s">
        <v>831</v>
      </c>
      <c r="B399" s="375" t="s">
        <v>367</v>
      </c>
      <c r="C399" s="1258">
        <f>'I4 BO ASSETS'!M39</f>
        <v>0</v>
      </c>
      <c r="D399" s="639">
        <f t="shared" si="602"/>
        <v>0</v>
      </c>
      <c r="E399" s="639">
        <f t="shared" si="602"/>
        <v>0</v>
      </c>
      <c r="F399" s="639">
        <f t="shared" si="561"/>
        <v>0</v>
      </c>
      <c r="G399" s="639">
        <f t="shared" ref="G399:Z399" si="607">$D399*G614</f>
        <v>0</v>
      </c>
      <c r="H399" s="639">
        <f t="shared" si="607"/>
        <v>0</v>
      </c>
      <c r="I399" s="639">
        <f t="shared" si="607"/>
        <v>0</v>
      </c>
      <c r="J399" s="639">
        <f t="shared" si="607"/>
        <v>0</v>
      </c>
      <c r="K399" s="639">
        <f t="shared" si="607"/>
        <v>0</v>
      </c>
      <c r="L399" s="639">
        <f t="shared" si="607"/>
        <v>0</v>
      </c>
      <c r="M399" s="639">
        <f t="shared" si="607"/>
        <v>0</v>
      </c>
      <c r="N399" s="639">
        <f t="shared" si="607"/>
        <v>0</v>
      </c>
      <c r="O399" s="639">
        <f t="shared" si="607"/>
        <v>0</v>
      </c>
      <c r="P399" s="639">
        <f t="shared" si="607"/>
        <v>0</v>
      </c>
      <c r="Q399" s="639">
        <f t="shared" si="607"/>
        <v>0</v>
      </c>
      <c r="R399" s="639">
        <f t="shared" si="607"/>
        <v>0</v>
      </c>
      <c r="S399" s="639">
        <f t="shared" si="607"/>
        <v>0</v>
      </c>
      <c r="T399" s="639">
        <f t="shared" si="607"/>
        <v>0</v>
      </c>
      <c r="U399" s="639">
        <f t="shared" si="607"/>
        <v>0</v>
      </c>
      <c r="V399" s="639">
        <f t="shared" si="607"/>
        <v>0</v>
      </c>
      <c r="W399" s="639">
        <f t="shared" si="607"/>
        <v>0</v>
      </c>
      <c r="X399" s="639">
        <f t="shared" si="607"/>
        <v>0</v>
      </c>
      <c r="Y399" s="639">
        <f t="shared" si="607"/>
        <v>0</v>
      </c>
      <c r="Z399" s="639">
        <f t="shared" si="607"/>
        <v>0</v>
      </c>
      <c r="AA399" s="639">
        <f t="shared" si="563"/>
        <v>0</v>
      </c>
      <c r="AB399" s="639">
        <f t="shared" ref="AB399:AU399" si="608">$E399*AB614</f>
        <v>0</v>
      </c>
      <c r="AC399" s="639">
        <f t="shared" si="608"/>
        <v>0</v>
      </c>
      <c r="AD399" s="639">
        <f t="shared" si="608"/>
        <v>0</v>
      </c>
      <c r="AE399" s="639">
        <f t="shared" si="608"/>
        <v>0</v>
      </c>
      <c r="AF399" s="639">
        <f t="shared" si="608"/>
        <v>0</v>
      </c>
      <c r="AG399" s="639">
        <f t="shared" si="608"/>
        <v>0</v>
      </c>
      <c r="AH399" s="639">
        <f t="shared" si="608"/>
        <v>0</v>
      </c>
      <c r="AI399" s="639">
        <f t="shared" si="608"/>
        <v>0</v>
      </c>
      <c r="AJ399" s="639">
        <f t="shared" si="608"/>
        <v>0</v>
      </c>
      <c r="AK399" s="639">
        <f t="shared" si="608"/>
        <v>0</v>
      </c>
      <c r="AL399" s="639">
        <f t="shared" si="608"/>
        <v>0</v>
      </c>
      <c r="AM399" s="639">
        <f t="shared" si="608"/>
        <v>0</v>
      </c>
      <c r="AN399" s="639">
        <f t="shared" si="608"/>
        <v>0</v>
      </c>
      <c r="AO399" s="639">
        <f t="shared" si="608"/>
        <v>0</v>
      </c>
      <c r="AP399" s="639">
        <f t="shared" si="608"/>
        <v>0</v>
      </c>
      <c r="AQ399" s="639">
        <f t="shared" si="608"/>
        <v>0</v>
      </c>
      <c r="AR399" s="639">
        <f t="shared" si="608"/>
        <v>0</v>
      </c>
      <c r="AS399" s="639">
        <f t="shared" si="608"/>
        <v>0</v>
      </c>
      <c r="AT399" s="639">
        <f t="shared" si="608"/>
        <v>0</v>
      </c>
      <c r="AU399" s="639">
        <f t="shared" si="608"/>
        <v>0</v>
      </c>
      <c r="AV399" s="639">
        <f t="shared" si="565"/>
        <v>0</v>
      </c>
      <c r="AW399" s="639"/>
      <c r="AX399" s="639"/>
      <c r="AY399" s="639"/>
      <c r="AZ399" s="639"/>
      <c r="BA399" s="639"/>
      <c r="BB399" s="639"/>
      <c r="BC399" s="639"/>
      <c r="BD399" s="639"/>
      <c r="BE399" s="639"/>
      <c r="BF399" s="639"/>
      <c r="BG399" s="639"/>
      <c r="BH399" s="639"/>
      <c r="BI399" s="639"/>
      <c r="BJ399" s="639"/>
      <c r="BK399" s="639"/>
      <c r="BL399" s="639"/>
      <c r="BM399" s="639"/>
      <c r="BN399" s="639"/>
      <c r="BO399" s="639"/>
      <c r="BP399" s="639"/>
      <c r="BQ399" s="639"/>
    </row>
    <row r="400" spans="1:69" s="351" customFormat="1" ht="12.75">
      <c r="A400" s="1281" t="s">
        <v>832</v>
      </c>
      <c r="B400" s="375" t="s">
        <v>368</v>
      </c>
      <c r="C400" s="1258">
        <f>'I4 BO ASSETS'!M40</f>
        <v>0</v>
      </c>
      <c r="D400" s="639">
        <f t="shared" si="602"/>
        <v>0</v>
      </c>
      <c r="E400" s="639">
        <f t="shared" si="602"/>
        <v>0</v>
      </c>
      <c r="F400" s="639">
        <f t="shared" si="561"/>
        <v>0</v>
      </c>
      <c r="G400" s="639">
        <f t="shared" ref="G400:Z400" si="609">$D400*G615</f>
        <v>0</v>
      </c>
      <c r="H400" s="639">
        <f t="shared" si="609"/>
        <v>0</v>
      </c>
      <c r="I400" s="639">
        <f t="shared" si="609"/>
        <v>0</v>
      </c>
      <c r="J400" s="639">
        <f t="shared" si="609"/>
        <v>0</v>
      </c>
      <c r="K400" s="639">
        <f t="shared" si="609"/>
        <v>0</v>
      </c>
      <c r="L400" s="639">
        <f t="shared" si="609"/>
        <v>0</v>
      </c>
      <c r="M400" s="639">
        <f t="shared" si="609"/>
        <v>0</v>
      </c>
      <c r="N400" s="639">
        <f t="shared" si="609"/>
        <v>0</v>
      </c>
      <c r="O400" s="639">
        <f t="shared" si="609"/>
        <v>0</v>
      </c>
      <c r="P400" s="639">
        <f t="shared" si="609"/>
        <v>0</v>
      </c>
      <c r="Q400" s="639">
        <f t="shared" si="609"/>
        <v>0</v>
      </c>
      <c r="R400" s="639">
        <f t="shared" si="609"/>
        <v>0</v>
      </c>
      <c r="S400" s="639">
        <f t="shared" si="609"/>
        <v>0</v>
      </c>
      <c r="T400" s="639">
        <f t="shared" si="609"/>
        <v>0</v>
      </c>
      <c r="U400" s="639">
        <f t="shared" si="609"/>
        <v>0</v>
      </c>
      <c r="V400" s="639">
        <f t="shared" si="609"/>
        <v>0</v>
      </c>
      <c r="W400" s="639">
        <f t="shared" si="609"/>
        <v>0</v>
      </c>
      <c r="X400" s="639">
        <f t="shared" si="609"/>
        <v>0</v>
      </c>
      <c r="Y400" s="639">
        <f t="shared" si="609"/>
        <v>0</v>
      </c>
      <c r="Z400" s="639">
        <f t="shared" si="609"/>
        <v>0</v>
      </c>
      <c r="AA400" s="639">
        <f t="shared" si="563"/>
        <v>0</v>
      </c>
      <c r="AB400" s="639">
        <f t="shared" ref="AB400:AU400" si="610">$E400*AB615</f>
        <v>0</v>
      </c>
      <c r="AC400" s="639">
        <f t="shared" si="610"/>
        <v>0</v>
      </c>
      <c r="AD400" s="639">
        <f t="shared" si="610"/>
        <v>0</v>
      </c>
      <c r="AE400" s="639">
        <f t="shared" si="610"/>
        <v>0</v>
      </c>
      <c r="AF400" s="639">
        <f t="shared" si="610"/>
        <v>0</v>
      </c>
      <c r="AG400" s="639">
        <f t="shared" si="610"/>
        <v>0</v>
      </c>
      <c r="AH400" s="639">
        <f t="shared" si="610"/>
        <v>0</v>
      </c>
      <c r="AI400" s="639">
        <f t="shared" si="610"/>
        <v>0</v>
      </c>
      <c r="AJ400" s="639">
        <f t="shared" si="610"/>
        <v>0</v>
      </c>
      <c r="AK400" s="639">
        <f t="shared" si="610"/>
        <v>0</v>
      </c>
      <c r="AL400" s="639">
        <f t="shared" si="610"/>
        <v>0</v>
      </c>
      <c r="AM400" s="639">
        <f t="shared" si="610"/>
        <v>0</v>
      </c>
      <c r="AN400" s="639">
        <f t="shared" si="610"/>
        <v>0</v>
      </c>
      <c r="AO400" s="639">
        <f t="shared" si="610"/>
        <v>0</v>
      </c>
      <c r="AP400" s="639">
        <f t="shared" si="610"/>
        <v>0</v>
      </c>
      <c r="AQ400" s="639">
        <f t="shared" si="610"/>
        <v>0</v>
      </c>
      <c r="AR400" s="639">
        <f t="shared" si="610"/>
        <v>0</v>
      </c>
      <c r="AS400" s="639">
        <f t="shared" si="610"/>
        <v>0</v>
      </c>
      <c r="AT400" s="639">
        <f t="shared" si="610"/>
        <v>0</v>
      </c>
      <c r="AU400" s="639">
        <f t="shared" si="610"/>
        <v>0</v>
      </c>
      <c r="AV400" s="639">
        <f t="shared" si="565"/>
        <v>0</v>
      </c>
      <c r="AW400" s="639"/>
      <c r="AX400" s="639"/>
      <c r="AY400" s="639"/>
      <c r="AZ400" s="639"/>
      <c r="BA400" s="639"/>
      <c r="BB400" s="639"/>
      <c r="BC400" s="639"/>
      <c r="BD400" s="639"/>
      <c r="BE400" s="639"/>
      <c r="BF400" s="639"/>
      <c r="BG400" s="639"/>
      <c r="BH400" s="639"/>
      <c r="BI400" s="639"/>
      <c r="BJ400" s="639"/>
      <c r="BK400" s="639"/>
      <c r="BL400" s="639"/>
      <c r="BM400" s="639"/>
      <c r="BN400" s="639"/>
      <c r="BO400" s="639"/>
      <c r="BP400" s="639"/>
      <c r="BQ400" s="639"/>
    </row>
    <row r="401" spans="1:69" s="351" customFormat="1" ht="12.75">
      <c r="A401" s="1281" t="s">
        <v>833</v>
      </c>
      <c r="B401" s="375" t="s">
        <v>391</v>
      </c>
      <c r="C401" s="1258">
        <f>'I4 BO ASSETS'!M41</f>
        <v>0</v>
      </c>
      <c r="D401" s="639">
        <f t="shared" si="602"/>
        <v>0</v>
      </c>
      <c r="E401" s="639">
        <f t="shared" si="602"/>
        <v>0</v>
      </c>
      <c r="F401" s="639">
        <f t="shared" si="561"/>
        <v>0</v>
      </c>
      <c r="G401" s="639">
        <f t="shared" ref="G401:Z401" si="611">$D401*G616</f>
        <v>0</v>
      </c>
      <c r="H401" s="639">
        <f t="shared" si="611"/>
        <v>0</v>
      </c>
      <c r="I401" s="639">
        <f t="shared" si="611"/>
        <v>0</v>
      </c>
      <c r="J401" s="639">
        <f t="shared" si="611"/>
        <v>0</v>
      </c>
      <c r="K401" s="639">
        <f t="shared" si="611"/>
        <v>0</v>
      </c>
      <c r="L401" s="639">
        <f t="shared" si="611"/>
        <v>0</v>
      </c>
      <c r="M401" s="639">
        <f t="shared" si="611"/>
        <v>0</v>
      </c>
      <c r="N401" s="639">
        <f t="shared" si="611"/>
        <v>0</v>
      </c>
      <c r="O401" s="639">
        <f t="shared" si="611"/>
        <v>0</v>
      </c>
      <c r="P401" s="639">
        <f t="shared" si="611"/>
        <v>0</v>
      </c>
      <c r="Q401" s="639">
        <f t="shared" si="611"/>
        <v>0</v>
      </c>
      <c r="R401" s="639">
        <f t="shared" si="611"/>
        <v>0</v>
      </c>
      <c r="S401" s="639">
        <f t="shared" si="611"/>
        <v>0</v>
      </c>
      <c r="T401" s="639">
        <f t="shared" si="611"/>
        <v>0</v>
      </c>
      <c r="U401" s="639">
        <f t="shared" si="611"/>
        <v>0</v>
      </c>
      <c r="V401" s="639">
        <f t="shared" si="611"/>
        <v>0</v>
      </c>
      <c r="W401" s="639">
        <f t="shared" si="611"/>
        <v>0</v>
      </c>
      <c r="X401" s="639">
        <f t="shared" si="611"/>
        <v>0</v>
      </c>
      <c r="Y401" s="639">
        <f t="shared" si="611"/>
        <v>0</v>
      </c>
      <c r="Z401" s="639">
        <f t="shared" si="611"/>
        <v>0</v>
      </c>
      <c r="AA401" s="639">
        <f t="shared" si="563"/>
        <v>0</v>
      </c>
      <c r="AB401" s="639">
        <f t="shared" ref="AB401:AU401" si="612">$E401*AB616</f>
        <v>0</v>
      </c>
      <c r="AC401" s="639">
        <f t="shared" si="612"/>
        <v>0</v>
      </c>
      <c r="AD401" s="639">
        <f t="shared" si="612"/>
        <v>0</v>
      </c>
      <c r="AE401" s="639">
        <f t="shared" si="612"/>
        <v>0</v>
      </c>
      <c r="AF401" s="639">
        <f t="shared" si="612"/>
        <v>0</v>
      </c>
      <c r="AG401" s="639">
        <f t="shared" si="612"/>
        <v>0</v>
      </c>
      <c r="AH401" s="639">
        <f t="shared" si="612"/>
        <v>0</v>
      </c>
      <c r="AI401" s="639">
        <f t="shared" si="612"/>
        <v>0</v>
      </c>
      <c r="AJ401" s="639">
        <f t="shared" si="612"/>
        <v>0</v>
      </c>
      <c r="AK401" s="639">
        <f t="shared" si="612"/>
        <v>0</v>
      </c>
      <c r="AL401" s="639">
        <f t="shared" si="612"/>
        <v>0</v>
      </c>
      <c r="AM401" s="639">
        <f t="shared" si="612"/>
        <v>0</v>
      </c>
      <c r="AN401" s="639">
        <f t="shared" si="612"/>
        <v>0</v>
      </c>
      <c r="AO401" s="639">
        <f t="shared" si="612"/>
        <v>0</v>
      </c>
      <c r="AP401" s="639">
        <f t="shared" si="612"/>
        <v>0</v>
      </c>
      <c r="AQ401" s="639">
        <f t="shared" si="612"/>
        <v>0</v>
      </c>
      <c r="AR401" s="639">
        <f t="shared" si="612"/>
        <v>0</v>
      </c>
      <c r="AS401" s="639">
        <f t="shared" si="612"/>
        <v>0</v>
      </c>
      <c r="AT401" s="639">
        <f t="shared" si="612"/>
        <v>0</v>
      </c>
      <c r="AU401" s="639">
        <f t="shared" si="612"/>
        <v>0</v>
      </c>
      <c r="AV401" s="639">
        <f t="shared" si="565"/>
        <v>0</v>
      </c>
      <c r="AW401" s="639"/>
      <c r="AX401" s="639"/>
      <c r="AY401" s="639"/>
      <c r="AZ401" s="639"/>
      <c r="BA401" s="639"/>
      <c r="BB401" s="639"/>
      <c r="BC401" s="639"/>
      <c r="BD401" s="639"/>
      <c r="BE401" s="639"/>
      <c r="BF401" s="639"/>
      <c r="BG401" s="639"/>
      <c r="BH401" s="639"/>
      <c r="BI401" s="639"/>
      <c r="BJ401" s="639"/>
      <c r="BK401" s="639"/>
      <c r="BL401" s="639"/>
      <c r="BM401" s="639"/>
      <c r="BN401" s="639"/>
      <c r="BO401" s="639"/>
      <c r="BP401" s="639"/>
      <c r="BQ401" s="639"/>
    </row>
    <row r="402" spans="1:69" s="351" customFormat="1" ht="12.75">
      <c r="A402" s="1281">
        <v>1835</v>
      </c>
      <c r="B402" s="375" t="s">
        <v>75</v>
      </c>
      <c r="C402" s="1258">
        <f>'I4 BO ASSETS'!M42</f>
        <v>0</v>
      </c>
      <c r="D402" s="639">
        <f t="shared" si="602"/>
        <v>0</v>
      </c>
      <c r="E402" s="639">
        <f t="shared" si="602"/>
        <v>0</v>
      </c>
      <c r="F402" s="639">
        <f t="shared" si="561"/>
        <v>0</v>
      </c>
      <c r="G402" s="639">
        <f t="shared" ref="G402:Z402" si="613">$D402*G617</f>
        <v>0</v>
      </c>
      <c r="H402" s="639">
        <f t="shared" si="613"/>
        <v>0</v>
      </c>
      <c r="I402" s="639">
        <f t="shared" si="613"/>
        <v>0</v>
      </c>
      <c r="J402" s="639">
        <f t="shared" si="613"/>
        <v>0</v>
      </c>
      <c r="K402" s="639">
        <f t="shared" si="613"/>
        <v>0</v>
      </c>
      <c r="L402" s="639">
        <f t="shared" si="613"/>
        <v>0</v>
      </c>
      <c r="M402" s="639">
        <f t="shared" si="613"/>
        <v>0</v>
      </c>
      <c r="N402" s="639">
        <f t="shared" si="613"/>
        <v>0</v>
      </c>
      <c r="O402" s="639">
        <f t="shared" si="613"/>
        <v>0</v>
      </c>
      <c r="P402" s="639">
        <f t="shared" si="613"/>
        <v>0</v>
      </c>
      <c r="Q402" s="639">
        <f t="shared" si="613"/>
        <v>0</v>
      </c>
      <c r="R402" s="639">
        <f t="shared" si="613"/>
        <v>0</v>
      </c>
      <c r="S402" s="639">
        <f t="shared" si="613"/>
        <v>0</v>
      </c>
      <c r="T402" s="639">
        <f t="shared" si="613"/>
        <v>0</v>
      </c>
      <c r="U402" s="639">
        <f t="shared" si="613"/>
        <v>0</v>
      </c>
      <c r="V402" s="639">
        <f t="shared" si="613"/>
        <v>0</v>
      </c>
      <c r="W402" s="639">
        <f t="shared" si="613"/>
        <v>0</v>
      </c>
      <c r="X402" s="639">
        <f t="shared" si="613"/>
        <v>0</v>
      </c>
      <c r="Y402" s="639">
        <f t="shared" si="613"/>
        <v>0</v>
      </c>
      <c r="Z402" s="639">
        <f t="shared" si="613"/>
        <v>0</v>
      </c>
      <c r="AA402" s="639">
        <f t="shared" si="563"/>
        <v>0</v>
      </c>
      <c r="AB402" s="639">
        <f t="shared" ref="AB402:AU402" si="614">$E402*AB617</f>
        <v>0</v>
      </c>
      <c r="AC402" s="639">
        <f t="shared" si="614"/>
        <v>0</v>
      </c>
      <c r="AD402" s="639">
        <f t="shared" si="614"/>
        <v>0</v>
      </c>
      <c r="AE402" s="639">
        <f t="shared" si="614"/>
        <v>0</v>
      </c>
      <c r="AF402" s="639">
        <f t="shared" si="614"/>
        <v>0</v>
      </c>
      <c r="AG402" s="639">
        <f t="shared" si="614"/>
        <v>0</v>
      </c>
      <c r="AH402" s="639">
        <f t="shared" si="614"/>
        <v>0</v>
      </c>
      <c r="AI402" s="639">
        <f t="shared" si="614"/>
        <v>0</v>
      </c>
      <c r="AJ402" s="639">
        <f t="shared" si="614"/>
        <v>0</v>
      </c>
      <c r="AK402" s="639">
        <f t="shared" si="614"/>
        <v>0</v>
      </c>
      <c r="AL402" s="639">
        <f t="shared" si="614"/>
        <v>0</v>
      </c>
      <c r="AM402" s="639">
        <f t="shared" si="614"/>
        <v>0</v>
      </c>
      <c r="AN402" s="639">
        <f t="shared" si="614"/>
        <v>0</v>
      </c>
      <c r="AO402" s="639">
        <f t="shared" si="614"/>
        <v>0</v>
      </c>
      <c r="AP402" s="639">
        <f t="shared" si="614"/>
        <v>0</v>
      </c>
      <c r="AQ402" s="639">
        <f t="shared" si="614"/>
        <v>0</v>
      </c>
      <c r="AR402" s="639">
        <f t="shared" si="614"/>
        <v>0</v>
      </c>
      <c r="AS402" s="639">
        <f t="shared" si="614"/>
        <v>0</v>
      </c>
      <c r="AT402" s="639">
        <f t="shared" si="614"/>
        <v>0</v>
      </c>
      <c r="AU402" s="639">
        <f t="shared" si="614"/>
        <v>0</v>
      </c>
      <c r="AV402" s="639">
        <f t="shared" si="565"/>
        <v>0</v>
      </c>
      <c r="AW402" s="639"/>
      <c r="AX402" s="639"/>
      <c r="AY402" s="639"/>
      <c r="AZ402" s="639"/>
      <c r="BA402" s="639"/>
      <c r="BB402" s="639"/>
      <c r="BC402" s="639"/>
      <c r="BD402" s="639"/>
      <c r="BE402" s="639"/>
      <c r="BF402" s="639"/>
      <c r="BG402" s="639"/>
      <c r="BH402" s="639"/>
      <c r="BI402" s="639"/>
      <c r="BJ402" s="639"/>
      <c r="BK402" s="639"/>
      <c r="BL402" s="639"/>
      <c r="BM402" s="639"/>
      <c r="BN402" s="639"/>
      <c r="BO402" s="639"/>
      <c r="BP402" s="639"/>
      <c r="BQ402" s="639"/>
    </row>
    <row r="403" spans="1:69" s="351" customFormat="1" ht="25.5">
      <c r="A403" s="1281" t="s">
        <v>834</v>
      </c>
      <c r="B403" s="375" t="s">
        <v>392</v>
      </c>
      <c r="C403" s="1258">
        <f>'I4 BO ASSETS'!M43</f>
        <v>0</v>
      </c>
      <c r="D403" s="639">
        <f t="shared" si="602"/>
        <v>0</v>
      </c>
      <c r="E403" s="639">
        <f t="shared" si="602"/>
        <v>0</v>
      </c>
      <c r="F403" s="639">
        <f t="shared" si="561"/>
        <v>0</v>
      </c>
      <c r="G403" s="639">
        <f t="shared" ref="G403:Z403" si="615">$D403*G618</f>
        <v>0</v>
      </c>
      <c r="H403" s="639">
        <f t="shared" si="615"/>
        <v>0</v>
      </c>
      <c r="I403" s="639">
        <f t="shared" si="615"/>
        <v>0</v>
      </c>
      <c r="J403" s="639">
        <f t="shared" si="615"/>
        <v>0</v>
      </c>
      <c r="K403" s="639">
        <f t="shared" si="615"/>
        <v>0</v>
      </c>
      <c r="L403" s="639">
        <f t="shared" si="615"/>
        <v>0</v>
      </c>
      <c r="M403" s="639">
        <f t="shared" si="615"/>
        <v>0</v>
      </c>
      <c r="N403" s="639">
        <f t="shared" si="615"/>
        <v>0</v>
      </c>
      <c r="O403" s="639">
        <f t="shared" si="615"/>
        <v>0</v>
      </c>
      <c r="P403" s="639">
        <f t="shared" si="615"/>
        <v>0</v>
      </c>
      <c r="Q403" s="639">
        <f t="shared" si="615"/>
        <v>0</v>
      </c>
      <c r="R403" s="639">
        <f t="shared" si="615"/>
        <v>0</v>
      </c>
      <c r="S403" s="639">
        <f t="shared" si="615"/>
        <v>0</v>
      </c>
      <c r="T403" s="639">
        <f t="shared" si="615"/>
        <v>0</v>
      </c>
      <c r="U403" s="639">
        <f t="shared" si="615"/>
        <v>0</v>
      </c>
      <c r="V403" s="639">
        <f t="shared" si="615"/>
        <v>0</v>
      </c>
      <c r="W403" s="639">
        <f t="shared" si="615"/>
        <v>0</v>
      </c>
      <c r="X403" s="639">
        <f t="shared" si="615"/>
        <v>0</v>
      </c>
      <c r="Y403" s="639">
        <f t="shared" si="615"/>
        <v>0</v>
      </c>
      <c r="Z403" s="639">
        <f t="shared" si="615"/>
        <v>0</v>
      </c>
      <c r="AA403" s="639">
        <f t="shared" si="563"/>
        <v>0</v>
      </c>
      <c r="AB403" s="639">
        <f t="shared" ref="AB403:AU403" si="616">$E403*AB618</f>
        <v>0</v>
      </c>
      <c r="AC403" s="639">
        <f t="shared" si="616"/>
        <v>0</v>
      </c>
      <c r="AD403" s="639">
        <f t="shared" si="616"/>
        <v>0</v>
      </c>
      <c r="AE403" s="639">
        <f t="shared" si="616"/>
        <v>0</v>
      </c>
      <c r="AF403" s="639">
        <f t="shared" si="616"/>
        <v>0</v>
      </c>
      <c r="AG403" s="639">
        <f t="shared" si="616"/>
        <v>0</v>
      </c>
      <c r="AH403" s="639">
        <f t="shared" si="616"/>
        <v>0</v>
      </c>
      <c r="AI403" s="639">
        <f t="shared" si="616"/>
        <v>0</v>
      </c>
      <c r="AJ403" s="639">
        <f t="shared" si="616"/>
        <v>0</v>
      </c>
      <c r="AK403" s="639">
        <f t="shared" si="616"/>
        <v>0</v>
      </c>
      <c r="AL403" s="639">
        <f t="shared" si="616"/>
        <v>0</v>
      </c>
      <c r="AM403" s="639">
        <f t="shared" si="616"/>
        <v>0</v>
      </c>
      <c r="AN403" s="639">
        <f t="shared" si="616"/>
        <v>0</v>
      </c>
      <c r="AO403" s="639">
        <f t="shared" si="616"/>
        <v>0</v>
      </c>
      <c r="AP403" s="639">
        <f t="shared" si="616"/>
        <v>0</v>
      </c>
      <c r="AQ403" s="639">
        <f t="shared" si="616"/>
        <v>0</v>
      </c>
      <c r="AR403" s="639">
        <f t="shared" si="616"/>
        <v>0</v>
      </c>
      <c r="AS403" s="639">
        <f t="shared" si="616"/>
        <v>0</v>
      </c>
      <c r="AT403" s="639">
        <f t="shared" si="616"/>
        <v>0</v>
      </c>
      <c r="AU403" s="639">
        <f t="shared" si="616"/>
        <v>0</v>
      </c>
      <c r="AV403" s="639">
        <f t="shared" si="565"/>
        <v>0</v>
      </c>
      <c r="AW403" s="639"/>
      <c r="AX403" s="639"/>
      <c r="AY403" s="639"/>
      <c r="AZ403" s="639"/>
      <c r="BA403" s="639"/>
      <c r="BB403" s="639"/>
      <c r="BC403" s="639"/>
      <c r="BD403" s="639"/>
      <c r="BE403" s="639"/>
      <c r="BF403" s="639"/>
      <c r="BG403" s="639"/>
      <c r="BH403" s="639"/>
      <c r="BI403" s="639"/>
      <c r="BJ403" s="639"/>
      <c r="BK403" s="639"/>
      <c r="BL403" s="639"/>
      <c r="BM403" s="639"/>
      <c r="BN403" s="639"/>
      <c r="BO403" s="639"/>
      <c r="BP403" s="639"/>
      <c r="BQ403" s="639"/>
    </row>
    <row r="404" spans="1:69" s="351" customFormat="1" ht="25.5">
      <c r="A404" s="1281" t="s">
        <v>835</v>
      </c>
      <c r="B404" s="375" t="s">
        <v>393</v>
      </c>
      <c r="C404" s="1258">
        <f>'I4 BO ASSETS'!M44</f>
        <v>0</v>
      </c>
      <c r="D404" s="639">
        <f t="shared" si="602"/>
        <v>0</v>
      </c>
      <c r="E404" s="639">
        <f t="shared" si="602"/>
        <v>0</v>
      </c>
      <c r="F404" s="639">
        <f t="shared" si="561"/>
        <v>0</v>
      </c>
      <c r="G404" s="639">
        <f t="shared" ref="G404:Z404" si="617">$D404*G619</f>
        <v>0</v>
      </c>
      <c r="H404" s="639">
        <f t="shared" si="617"/>
        <v>0</v>
      </c>
      <c r="I404" s="639">
        <f t="shared" si="617"/>
        <v>0</v>
      </c>
      <c r="J404" s="639">
        <f t="shared" si="617"/>
        <v>0</v>
      </c>
      <c r="K404" s="639">
        <f t="shared" si="617"/>
        <v>0</v>
      </c>
      <c r="L404" s="639">
        <f t="shared" si="617"/>
        <v>0</v>
      </c>
      <c r="M404" s="639">
        <f t="shared" si="617"/>
        <v>0</v>
      </c>
      <c r="N404" s="639">
        <f t="shared" si="617"/>
        <v>0</v>
      </c>
      <c r="O404" s="639">
        <f t="shared" si="617"/>
        <v>0</v>
      </c>
      <c r="P404" s="639">
        <f t="shared" si="617"/>
        <v>0</v>
      </c>
      <c r="Q404" s="639">
        <f t="shared" si="617"/>
        <v>0</v>
      </c>
      <c r="R404" s="639">
        <f t="shared" si="617"/>
        <v>0</v>
      </c>
      <c r="S404" s="639">
        <f t="shared" si="617"/>
        <v>0</v>
      </c>
      <c r="T404" s="639">
        <f t="shared" si="617"/>
        <v>0</v>
      </c>
      <c r="U404" s="639">
        <f t="shared" si="617"/>
        <v>0</v>
      </c>
      <c r="V404" s="639">
        <f t="shared" si="617"/>
        <v>0</v>
      </c>
      <c r="W404" s="639">
        <f t="shared" si="617"/>
        <v>0</v>
      </c>
      <c r="X404" s="639">
        <f t="shared" si="617"/>
        <v>0</v>
      </c>
      <c r="Y404" s="639">
        <f t="shared" si="617"/>
        <v>0</v>
      </c>
      <c r="Z404" s="639">
        <f t="shared" si="617"/>
        <v>0</v>
      </c>
      <c r="AA404" s="639">
        <f t="shared" si="563"/>
        <v>0</v>
      </c>
      <c r="AB404" s="639">
        <f t="shared" ref="AB404:AU404" si="618">$E404*AB619</f>
        <v>0</v>
      </c>
      <c r="AC404" s="639">
        <f t="shared" si="618"/>
        <v>0</v>
      </c>
      <c r="AD404" s="639">
        <f t="shared" si="618"/>
        <v>0</v>
      </c>
      <c r="AE404" s="639">
        <f t="shared" si="618"/>
        <v>0</v>
      </c>
      <c r="AF404" s="639">
        <f t="shared" si="618"/>
        <v>0</v>
      </c>
      <c r="AG404" s="639">
        <f t="shared" si="618"/>
        <v>0</v>
      </c>
      <c r="AH404" s="639">
        <f t="shared" si="618"/>
        <v>0</v>
      </c>
      <c r="AI404" s="639">
        <f t="shared" si="618"/>
        <v>0</v>
      </c>
      <c r="AJ404" s="639">
        <f t="shared" si="618"/>
        <v>0</v>
      </c>
      <c r="AK404" s="639">
        <f t="shared" si="618"/>
        <v>0</v>
      </c>
      <c r="AL404" s="639">
        <f t="shared" si="618"/>
        <v>0</v>
      </c>
      <c r="AM404" s="639">
        <f t="shared" si="618"/>
        <v>0</v>
      </c>
      <c r="AN404" s="639">
        <f t="shared" si="618"/>
        <v>0</v>
      </c>
      <c r="AO404" s="639">
        <f t="shared" si="618"/>
        <v>0</v>
      </c>
      <c r="AP404" s="639">
        <f t="shared" si="618"/>
        <v>0</v>
      </c>
      <c r="AQ404" s="639">
        <f t="shared" si="618"/>
        <v>0</v>
      </c>
      <c r="AR404" s="639">
        <f t="shared" si="618"/>
        <v>0</v>
      </c>
      <c r="AS404" s="639">
        <f t="shared" si="618"/>
        <v>0</v>
      </c>
      <c r="AT404" s="639">
        <f t="shared" si="618"/>
        <v>0</v>
      </c>
      <c r="AU404" s="639">
        <f t="shared" si="618"/>
        <v>0</v>
      </c>
      <c r="AV404" s="639">
        <f t="shared" si="565"/>
        <v>0</v>
      </c>
      <c r="AW404" s="639"/>
      <c r="AX404" s="639"/>
      <c r="AY404" s="639"/>
      <c r="AZ404" s="639"/>
      <c r="BA404" s="639"/>
      <c r="BB404" s="639"/>
      <c r="BC404" s="639"/>
      <c r="BD404" s="639"/>
      <c r="BE404" s="639"/>
      <c r="BF404" s="639"/>
      <c r="BG404" s="639"/>
      <c r="BH404" s="639"/>
      <c r="BI404" s="639"/>
      <c r="BJ404" s="639"/>
      <c r="BK404" s="639"/>
      <c r="BL404" s="639"/>
      <c r="BM404" s="639"/>
      <c r="BN404" s="639"/>
      <c r="BO404" s="639"/>
      <c r="BP404" s="639"/>
      <c r="BQ404" s="639"/>
    </row>
    <row r="405" spans="1:69" s="351" customFormat="1" ht="25.5">
      <c r="A405" s="1281" t="s">
        <v>836</v>
      </c>
      <c r="B405" s="375" t="s">
        <v>394</v>
      </c>
      <c r="C405" s="1258">
        <f>'I4 BO ASSETS'!M45</f>
        <v>0</v>
      </c>
      <c r="D405" s="639">
        <f t="shared" si="602"/>
        <v>0</v>
      </c>
      <c r="E405" s="639">
        <f t="shared" si="602"/>
        <v>0</v>
      </c>
      <c r="F405" s="639">
        <f t="shared" si="561"/>
        <v>0</v>
      </c>
      <c r="G405" s="639">
        <f t="shared" ref="G405:Z405" si="619">$D405*G620</f>
        <v>0</v>
      </c>
      <c r="H405" s="639">
        <f t="shared" si="619"/>
        <v>0</v>
      </c>
      <c r="I405" s="639">
        <f t="shared" si="619"/>
        <v>0</v>
      </c>
      <c r="J405" s="639">
        <f t="shared" si="619"/>
        <v>0</v>
      </c>
      <c r="K405" s="639">
        <f t="shared" si="619"/>
        <v>0</v>
      </c>
      <c r="L405" s="639">
        <f t="shared" si="619"/>
        <v>0</v>
      </c>
      <c r="M405" s="639">
        <f t="shared" si="619"/>
        <v>0</v>
      </c>
      <c r="N405" s="639">
        <f t="shared" si="619"/>
        <v>0</v>
      </c>
      <c r="O405" s="639">
        <f t="shared" si="619"/>
        <v>0</v>
      </c>
      <c r="P405" s="639">
        <f t="shared" si="619"/>
        <v>0</v>
      </c>
      <c r="Q405" s="639">
        <f t="shared" si="619"/>
        <v>0</v>
      </c>
      <c r="R405" s="639">
        <f t="shared" si="619"/>
        <v>0</v>
      </c>
      <c r="S405" s="639">
        <f t="shared" si="619"/>
        <v>0</v>
      </c>
      <c r="T405" s="639">
        <f t="shared" si="619"/>
        <v>0</v>
      </c>
      <c r="U405" s="639">
        <f t="shared" si="619"/>
        <v>0</v>
      </c>
      <c r="V405" s="639">
        <f t="shared" si="619"/>
        <v>0</v>
      </c>
      <c r="W405" s="639">
        <f t="shared" si="619"/>
        <v>0</v>
      </c>
      <c r="X405" s="639">
        <f t="shared" si="619"/>
        <v>0</v>
      </c>
      <c r="Y405" s="639">
        <f t="shared" si="619"/>
        <v>0</v>
      </c>
      <c r="Z405" s="639">
        <f t="shared" si="619"/>
        <v>0</v>
      </c>
      <c r="AA405" s="639">
        <f t="shared" si="563"/>
        <v>0</v>
      </c>
      <c r="AB405" s="639">
        <f t="shared" ref="AB405:AU405" si="620">$E405*AB620</f>
        <v>0</v>
      </c>
      <c r="AC405" s="639">
        <f t="shared" si="620"/>
        <v>0</v>
      </c>
      <c r="AD405" s="639">
        <f t="shared" si="620"/>
        <v>0</v>
      </c>
      <c r="AE405" s="639">
        <f t="shared" si="620"/>
        <v>0</v>
      </c>
      <c r="AF405" s="639">
        <f t="shared" si="620"/>
        <v>0</v>
      </c>
      <c r="AG405" s="639">
        <f t="shared" si="620"/>
        <v>0</v>
      </c>
      <c r="AH405" s="639">
        <f t="shared" si="620"/>
        <v>0</v>
      </c>
      <c r="AI405" s="639">
        <f t="shared" si="620"/>
        <v>0</v>
      </c>
      <c r="AJ405" s="639">
        <f t="shared" si="620"/>
        <v>0</v>
      </c>
      <c r="AK405" s="639">
        <f t="shared" si="620"/>
        <v>0</v>
      </c>
      <c r="AL405" s="639">
        <f t="shared" si="620"/>
        <v>0</v>
      </c>
      <c r="AM405" s="639">
        <f t="shared" si="620"/>
        <v>0</v>
      </c>
      <c r="AN405" s="639">
        <f t="shared" si="620"/>
        <v>0</v>
      </c>
      <c r="AO405" s="639">
        <f t="shared" si="620"/>
        <v>0</v>
      </c>
      <c r="AP405" s="639">
        <f t="shared" si="620"/>
        <v>0</v>
      </c>
      <c r="AQ405" s="639">
        <f t="shared" si="620"/>
        <v>0</v>
      </c>
      <c r="AR405" s="639">
        <f t="shared" si="620"/>
        <v>0</v>
      </c>
      <c r="AS405" s="639">
        <f t="shared" si="620"/>
        <v>0</v>
      </c>
      <c r="AT405" s="639">
        <f t="shared" si="620"/>
        <v>0</v>
      </c>
      <c r="AU405" s="639">
        <f t="shared" si="620"/>
        <v>0</v>
      </c>
      <c r="AV405" s="639">
        <f t="shared" si="565"/>
        <v>0</v>
      </c>
      <c r="AW405" s="639"/>
      <c r="AX405" s="639"/>
      <c r="AY405" s="639"/>
      <c r="AZ405" s="639"/>
      <c r="BA405" s="639"/>
      <c r="BB405" s="639"/>
      <c r="BC405" s="639"/>
      <c r="BD405" s="639"/>
      <c r="BE405" s="639"/>
      <c r="BF405" s="639"/>
      <c r="BG405" s="639"/>
      <c r="BH405" s="639"/>
      <c r="BI405" s="639"/>
      <c r="BJ405" s="639"/>
      <c r="BK405" s="639"/>
      <c r="BL405" s="639"/>
      <c r="BM405" s="639"/>
      <c r="BN405" s="639"/>
      <c r="BO405" s="639"/>
      <c r="BP405" s="639"/>
      <c r="BQ405" s="639"/>
    </row>
    <row r="406" spans="1:69" s="351" customFormat="1" ht="12.75">
      <c r="A406" s="1281">
        <v>1840</v>
      </c>
      <c r="B406" s="375" t="s">
        <v>76</v>
      </c>
      <c r="C406" s="1258">
        <f>'I4 BO ASSETS'!M46</f>
        <v>0</v>
      </c>
      <c r="D406" s="639">
        <f t="shared" si="602"/>
        <v>0</v>
      </c>
      <c r="E406" s="639">
        <f t="shared" si="602"/>
        <v>0</v>
      </c>
      <c r="F406" s="639">
        <f t="shared" si="561"/>
        <v>0</v>
      </c>
      <c r="G406" s="639">
        <f t="shared" ref="G406:Z406" si="621">$D406*G621</f>
        <v>0</v>
      </c>
      <c r="H406" s="639">
        <f t="shared" si="621"/>
        <v>0</v>
      </c>
      <c r="I406" s="639">
        <f t="shared" si="621"/>
        <v>0</v>
      </c>
      <c r="J406" s="639">
        <f t="shared" si="621"/>
        <v>0</v>
      </c>
      <c r="K406" s="639">
        <f t="shared" si="621"/>
        <v>0</v>
      </c>
      <c r="L406" s="639">
        <f t="shared" si="621"/>
        <v>0</v>
      </c>
      <c r="M406" s="639">
        <f t="shared" si="621"/>
        <v>0</v>
      </c>
      <c r="N406" s="639">
        <f t="shared" si="621"/>
        <v>0</v>
      </c>
      <c r="O406" s="639">
        <f t="shared" si="621"/>
        <v>0</v>
      </c>
      <c r="P406" s="639">
        <f t="shared" si="621"/>
        <v>0</v>
      </c>
      <c r="Q406" s="639">
        <f t="shared" si="621"/>
        <v>0</v>
      </c>
      <c r="R406" s="639">
        <f t="shared" si="621"/>
        <v>0</v>
      </c>
      <c r="S406" s="639">
        <f t="shared" si="621"/>
        <v>0</v>
      </c>
      <c r="T406" s="639">
        <f t="shared" si="621"/>
        <v>0</v>
      </c>
      <c r="U406" s="639">
        <f t="shared" si="621"/>
        <v>0</v>
      </c>
      <c r="V406" s="639">
        <f t="shared" si="621"/>
        <v>0</v>
      </c>
      <c r="W406" s="639">
        <f t="shared" si="621"/>
        <v>0</v>
      </c>
      <c r="X406" s="639">
        <f t="shared" si="621"/>
        <v>0</v>
      </c>
      <c r="Y406" s="639">
        <f t="shared" si="621"/>
        <v>0</v>
      </c>
      <c r="Z406" s="639">
        <f t="shared" si="621"/>
        <v>0</v>
      </c>
      <c r="AA406" s="639">
        <f t="shared" si="563"/>
        <v>0</v>
      </c>
      <c r="AB406" s="639">
        <f t="shared" ref="AB406:AU406" si="622">$E406*AB621</f>
        <v>0</v>
      </c>
      <c r="AC406" s="639">
        <f t="shared" si="622"/>
        <v>0</v>
      </c>
      <c r="AD406" s="639">
        <f t="shared" si="622"/>
        <v>0</v>
      </c>
      <c r="AE406" s="639">
        <f t="shared" si="622"/>
        <v>0</v>
      </c>
      <c r="AF406" s="639">
        <f t="shared" si="622"/>
        <v>0</v>
      </c>
      <c r="AG406" s="639">
        <f t="shared" si="622"/>
        <v>0</v>
      </c>
      <c r="AH406" s="639">
        <f t="shared" si="622"/>
        <v>0</v>
      </c>
      <c r="AI406" s="639">
        <f t="shared" si="622"/>
        <v>0</v>
      </c>
      <c r="AJ406" s="639">
        <f t="shared" si="622"/>
        <v>0</v>
      </c>
      <c r="AK406" s="639">
        <f t="shared" si="622"/>
        <v>0</v>
      </c>
      <c r="AL406" s="639">
        <f t="shared" si="622"/>
        <v>0</v>
      </c>
      <c r="AM406" s="639">
        <f t="shared" si="622"/>
        <v>0</v>
      </c>
      <c r="AN406" s="639">
        <f t="shared" si="622"/>
        <v>0</v>
      </c>
      <c r="AO406" s="639">
        <f t="shared" si="622"/>
        <v>0</v>
      </c>
      <c r="AP406" s="639">
        <f t="shared" si="622"/>
        <v>0</v>
      </c>
      <c r="AQ406" s="639">
        <f t="shared" si="622"/>
        <v>0</v>
      </c>
      <c r="AR406" s="639">
        <f t="shared" si="622"/>
        <v>0</v>
      </c>
      <c r="AS406" s="639">
        <f t="shared" si="622"/>
        <v>0</v>
      </c>
      <c r="AT406" s="639">
        <f t="shared" si="622"/>
        <v>0</v>
      </c>
      <c r="AU406" s="639">
        <f t="shared" si="622"/>
        <v>0</v>
      </c>
      <c r="AV406" s="639">
        <f t="shared" si="565"/>
        <v>0</v>
      </c>
      <c r="AW406" s="639"/>
      <c r="AX406" s="639"/>
      <c r="AY406" s="639"/>
      <c r="AZ406" s="639"/>
      <c r="BA406" s="639"/>
      <c r="BB406" s="639"/>
      <c r="BC406" s="639"/>
      <c r="BD406" s="639"/>
      <c r="BE406" s="639"/>
      <c r="BF406" s="639"/>
      <c r="BG406" s="639"/>
      <c r="BH406" s="639"/>
      <c r="BI406" s="639"/>
      <c r="BJ406" s="639"/>
      <c r="BK406" s="639"/>
      <c r="BL406" s="639"/>
      <c r="BM406" s="639"/>
      <c r="BN406" s="639"/>
      <c r="BO406" s="639"/>
      <c r="BP406" s="639"/>
      <c r="BQ406" s="639"/>
    </row>
    <row r="407" spans="1:69" s="351" customFormat="1" ht="12.75">
      <c r="A407" s="1281" t="s">
        <v>837</v>
      </c>
      <c r="B407" s="375" t="s">
        <v>395</v>
      </c>
      <c r="C407" s="1258">
        <f>'I4 BO ASSETS'!M47</f>
        <v>0</v>
      </c>
      <c r="D407" s="639">
        <f t="shared" si="602"/>
        <v>0</v>
      </c>
      <c r="E407" s="639">
        <f t="shared" si="602"/>
        <v>0</v>
      </c>
      <c r="F407" s="639">
        <f t="shared" si="561"/>
        <v>0</v>
      </c>
      <c r="G407" s="639">
        <f t="shared" ref="G407:Z407" si="623">$D407*G622</f>
        <v>0</v>
      </c>
      <c r="H407" s="639">
        <f t="shared" si="623"/>
        <v>0</v>
      </c>
      <c r="I407" s="639">
        <f t="shared" si="623"/>
        <v>0</v>
      </c>
      <c r="J407" s="639">
        <f t="shared" si="623"/>
        <v>0</v>
      </c>
      <c r="K407" s="639">
        <f t="shared" si="623"/>
        <v>0</v>
      </c>
      <c r="L407" s="639">
        <f t="shared" si="623"/>
        <v>0</v>
      </c>
      <c r="M407" s="639">
        <f t="shared" si="623"/>
        <v>0</v>
      </c>
      <c r="N407" s="639">
        <f t="shared" si="623"/>
        <v>0</v>
      </c>
      <c r="O407" s="639">
        <f t="shared" si="623"/>
        <v>0</v>
      </c>
      <c r="P407" s="639">
        <f t="shared" si="623"/>
        <v>0</v>
      </c>
      <c r="Q407" s="639">
        <f t="shared" si="623"/>
        <v>0</v>
      </c>
      <c r="R407" s="639">
        <f t="shared" si="623"/>
        <v>0</v>
      </c>
      <c r="S407" s="639">
        <f t="shared" si="623"/>
        <v>0</v>
      </c>
      <c r="T407" s="639">
        <f t="shared" si="623"/>
        <v>0</v>
      </c>
      <c r="U407" s="639">
        <f t="shared" si="623"/>
        <v>0</v>
      </c>
      <c r="V407" s="639">
        <f t="shared" si="623"/>
        <v>0</v>
      </c>
      <c r="W407" s="639">
        <f t="shared" si="623"/>
        <v>0</v>
      </c>
      <c r="X407" s="639">
        <f t="shared" si="623"/>
        <v>0</v>
      </c>
      <c r="Y407" s="639">
        <f t="shared" si="623"/>
        <v>0</v>
      </c>
      <c r="Z407" s="639">
        <f t="shared" si="623"/>
        <v>0</v>
      </c>
      <c r="AA407" s="639">
        <f t="shared" si="563"/>
        <v>0</v>
      </c>
      <c r="AB407" s="639">
        <f t="shared" ref="AB407:AU407" si="624">$E407*AB622</f>
        <v>0</v>
      </c>
      <c r="AC407" s="639">
        <f t="shared" si="624"/>
        <v>0</v>
      </c>
      <c r="AD407" s="639">
        <f t="shared" si="624"/>
        <v>0</v>
      </c>
      <c r="AE407" s="639">
        <f t="shared" si="624"/>
        <v>0</v>
      </c>
      <c r="AF407" s="639">
        <f t="shared" si="624"/>
        <v>0</v>
      </c>
      <c r="AG407" s="639">
        <f t="shared" si="624"/>
        <v>0</v>
      </c>
      <c r="AH407" s="639">
        <f t="shared" si="624"/>
        <v>0</v>
      </c>
      <c r="AI407" s="639">
        <f t="shared" si="624"/>
        <v>0</v>
      </c>
      <c r="AJ407" s="639">
        <f t="shared" si="624"/>
        <v>0</v>
      </c>
      <c r="AK407" s="639">
        <f t="shared" si="624"/>
        <v>0</v>
      </c>
      <c r="AL407" s="639">
        <f t="shared" si="624"/>
        <v>0</v>
      </c>
      <c r="AM407" s="639">
        <f t="shared" si="624"/>
        <v>0</v>
      </c>
      <c r="AN407" s="639">
        <f t="shared" si="624"/>
        <v>0</v>
      </c>
      <c r="AO407" s="639">
        <f t="shared" si="624"/>
        <v>0</v>
      </c>
      <c r="AP407" s="639">
        <f t="shared" si="624"/>
        <v>0</v>
      </c>
      <c r="AQ407" s="639">
        <f t="shared" si="624"/>
        <v>0</v>
      </c>
      <c r="AR407" s="639">
        <f t="shared" si="624"/>
        <v>0</v>
      </c>
      <c r="AS407" s="639">
        <f t="shared" si="624"/>
        <v>0</v>
      </c>
      <c r="AT407" s="639">
        <f t="shared" si="624"/>
        <v>0</v>
      </c>
      <c r="AU407" s="639">
        <f t="shared" si="624"/>
        <v>0</v>
      </c>
      <c r="AV407" s="639">
        <f t="shared" si="565"/>
        <v>0</v>
      </c>
      <c r="AW407" s="639"/>
      <c r="AX407" s="639"/>
      <c r="AY407" s="639"/>
      <c r="AZ407" s="639"/>
      <c r="BA407" s="639"/>
      <c r="BB407" s="639"/>
      <c r="BC407" s="639"/>
      <c r="BD407" s="639"/>
      <c r="BE407" s="639"/>
      <c r="BF407" s="639"/>
      <c r="BG407" s="639"/>
      <c r="BH407" s="639"/>
      <c r="BI407" s="639"/>
      <c r="BJ407" s="639"/>
      <c r="BK407" s="639"/>
      <c r="BL407" s="639"/>
      <c r="BM407" s="639"/>
      <c r="BN407" s="639"/>
      <c r="BO407" s="639"/>
      <c r="BP407" s="639"/>
      <c r="BQ407" s="639"/>
    </row>
    <row r="408" spans="1:69" s="351" customFormat="1" ht="12.75">
      <c r="A408" s="1281" t="s">
        <v>838</v>
      </c>
      <c r="B408" s="375" t="s">
        <v>396</v>
      </c>
      <c r="C408" s="1258">
        <f>'I4 BO ASSETS'!M48</f>
        <v>0</v>
      </c>
      <c r="D408" s="639">
        <f t="shared" si="602"/>
        <v>0</v>
      </c>
      <c r="E408" s="639">
        <f t="shared" si="602"/>
        <v>0</v>
      </c>
      <c r="F408" s="639">
        <f t="shared" si="561"/>
        <v>0</v>
      </c>
      <c r="G408" s="639">
        <f t="shared" ref="G408:Z408" si="625">$D408*G623</f>
        <v>0</v>
      </c>
      <c r="H408" s="639">
        <f t="shared" si="625"/>
        <v>0</v>
      </c>
      <c r="I408" s="639">
        <f t="shared" si="625"/>
        <v>0</v>
      </c>
      <c r="J408" s="639">
        <f t="shared" si="625"/>
        <v>0</v>
      </c>
      <c r="K408" s="639">
        <f t="shared" si="625"/>
        <v>0</v>
      </c>
      <c r="L408" s="639">
        <f t="shared" si="625"/>
        <v>0</v>
      </c>
      <c r="M408" s="639">
        <f t="shared" si="625"/>
        <v>0</v>
      </c>
      <c r="N408" s="639">
        <f t="shared" si="625"/>
        <v>0</v>
      </c>
      <c r="O408" s="639">
        <f t="shared" si="625"/>
        <v>0</v>
      </c>
      <c r="P408" s="639">
        <f t="shared" si="625"/>
        <v>0</v>
      </c>
      <c r="Q408" s="639">
        <f t="shared" si="625"/>
        <v>0</v>
      </c>
      <c r="R408" s="639">
        <f t="shared" si="625"/>
        <v>0</v>
      </c>
      <c r="S408" s="639">
        <f t="shared" si="625"/>
        <v>0</v>
      </c>
      <c r="T408" s="639">
        <f t="shared" si="625"/>
        <v>0</v>
      </c>
      <c r="U408" s="639">
        <f t="shared" si="625"/>
        <v>0</v>
      </c>
      <c r="V408" s="639">
        <f t="shared" si="625"/>
        <v>0</v>
      </c>
      <c r="W408" s="639">
        <f t="shared" si="625"/>
        <v>0</v>
      </c>
      <c r="X408" s="639">
        <f t="shared" si="625"/>
        <v>0</v>
      </c>
      <c r="Y408" s="639">
        <f t="shared" si="625"/>
        <v>0</v>
      </c>
      <c r="Z408" s="639">
        <f t="shared" si="625"/>
        <v>0</v>
      </c>
      <c r="AA408" s="639">
        <f t="shared" si="563"/>
        <v>0</v>
      </c>
      <c r="AB408" s="639">
        <f t="shared" ref="AB408:AU408" si="626">$E408*AB623</f>
        <v>0</v>
      </c>
      <c r="AC408" s="639">
        <f t="shared" si="626"/>
        <v>0</v>
      </c>
      <c r="AD408" s="639">
        <f t="shared" si="626"/>
        <v>0</v>
      </c>
      <c r="AE408" s="639">
        <f t="shared" si="626"/>
        <v>0</v>
      </c>
      <c r="AF408" s="639">
        <f t="shared" si="626"/>
        <v>0</v>
      </c>
      <c r="AG408" s="639">
        <f t="shared" si="626"/>
        <v>0</v>
      </c>
      <c r="AH408" s="639">
        <f t="shared" si="626"/>
        <v>0</v>
      </c>
      <c r="AI408" s="639">
        <f t="shared" si="626"/>
        <v>0</v>
      </c>
      <c r="AJ408" s="639">
        <f t="shared" si="626"/>
        <v>0</v>
      </c>
      <c r="AK408" s="639">
        <f t="shared" si="626"/>
        <v>0</v>
      </c>
      <c r="AL408" s="639">
        <f t="shared" si="626"/>
        <v>0</v>
      </c>
      <c r="AM408" s="639">
        <f t="shared" si="626"/>
        <v>0</v>
      </c>
      <c r="AN408" s="639">
        <f t="shared" si="626"/>
        <v>0</v>
      </c>
      <c r="AO408" s="639">
        <f t="shared" si="626"/>
        <v>0</v>
      </c>
      <c r="AP408" s="639">
        <f t="shared" si="626"/>
        <v>0</v>
      </c>
      <c r="AQ408" s="639">
        <f t="shared" si="626"/>
        <v>0</v>
      </c>
      <c r="AR408" s="639">
        <f t="shared" si="626"/>
        <v>0</v>
      </c>
      <c r="AS408" s="639">
        <f t="shared" si="626"/>
        <v>0</v>
      </c>
      <c r="AT408" s="639">
        <f t="shared" si="626"/>
        <v>0</v>
      </c>
      <c r="AU408" s="639">
        <f t="shared" si="626"/>
        <v>0</v>
      </c>
      <c r="AV408" s="639">
        <f t="shared" si="565"/>
        <v>0</v>
      </c>
      <c r="AW408" s="639"/>
      <c r="AX408" s="639"/>
      <c r="AY408" s="639"/>
      <c r="AZ408" s="639"/>
      <c r="BA408" s="639"/>
      <c r="BB408" s="639"/>
      <c r="BC408" s="639"/>
      <c r="BD408" s="639"/>
      <c r="BE408" s="639"/>
      <c r="BF408" s="639"/>
      <c r="BG408" s="639"/>
      <c r="BH408" s="639"/>
      <c r="BI408" s="639"/>
      <c r="BJ408" s="639"/>
      <c r="BK408" s="639"/>
      <c r="BL408" s="639"/>
      <c r="BM408" s="639"/>
      <c r="BN408" s="639"/>
      <c r="BO408" s="639"/>
      <c r="BP408" s="639"/>
      <c r="BQ408" s="639"/>
    </row>
    <row r="409" spans="1:69" s="351" customFormat="1" ht="12.75">
      <c r="A409" s="1281" t="s">
        <v>839</v>
      </c>
      <c r="B409" s="375" t="s">
        <v>397</v>
      </c>
      <c r="C409" s="1258">
        <f>'I4 BO ASSETS'!M49</f>
        <v>0</v>
      </c>
      <c r="D409" s="639">
        <f t="shared" si="602"/>
        <v>0</v>
      </c>
      <c r="E409" s="639">
        <f t="shared" si="602"/>
        <v>0</v>
      </c>
      <c r="F409" s="639">
        <f t="shared" si="561"/>
        <v>0</v>
      </c>
      <c r="G409" s="639">
        <f t="shared" ref="G409:Z409" si="627">$D409*G624</f>
        <v>0</v>
      </c>
      <c r="H409" s="639">
        <f t="shared" si="627"/>
        <v>0</v>
      </c>
      <c r="I409" s="639">
        <f t="shared" si="627"/>
        <v>0</v>
      </c>
      <c r="J409" s="639">
        <f t="shared" si="627"/>
        <v>0</v>
      </c>
      <c r="K409" s="639">
        <f t="shared" si="627"/>
        <v>0</v>
      </c>
      <c r="L409" s="639">
        <f t="shared" si="627"/>
        <v>0</v>
      </c>
      <c r="M409" s="639">
        <f t="shared" si="627"/>
        <v>0</v>
      </c>
      <c r="N409" s="639">
        <f t="shared" si="627"/>
        <v>0</v>
      </c>
      <c r="O409" s="639">
        <f t="shared" si="627"/>
        <v>0</v>
      </c>
      <c r="P409" s="639">
        <f t="shared" si="627"/>
        <v>0</v>
      </c>
      <c r="Q409" s="639">
        <f t="shared" si="627"/>
        <v>0</v>
      </c>
      <c r="R409" s="639">
        <f t="shared" si="627"/>
        <v>0</v>
      </c>
      <c r="S409" s="639">
        <f t="shared" si="627"/>
        <v>0</v>
      </c>
      <c r="T409" s="639">
        <f t="shared" si="627"/>
        <v>0</v>
      </c>
      <c r="U409" s="639">
        <f t="shared" si="627"/>
        <v>0</v>
      </c>
      <c r="V409" s="639">
        <f t="shared" si="627"/>
        <v>0</v>
      </c>
      <c r="W409" s="639">
        <f t="shared" si="627"/>
        <v>0</v>
      </c>
      <c r="X409" s="639">
        <f t="shared" si="627"/>
        <v>0</v>
      </c>
      <c r="Y409" s="639">
        <f t="shared" si="627"/>
        <v>0</v>
      </c>
      <c r="Z409" s="639">
        <f t="shared" si="627"/>
        <v>0</v>
      </c>
      <c r="AA409" s="639">
        <f t="shared" si="563"/>
        <v>0</v>
      </c>
      <c r="AB409" s="639">
        <f t="shared" ref="AB409:AU409" si="628">$E409*AB624</f>
        <v>0</v>
      </c>
      <c r="AC409" s="639">
        <f t="shared" si="628"/>
        <v>0</v>
      </c>
      <c r="AD409" s="639">
        <f t="shared" si="628"/>
        <v>0</v>
      </c>
      <c r="AE409" s="639">
        <f t="shared" si="628"/>
        <v>0</v>
      </c>
      <c r="AF409" s="639">
        <f t="shared" si="628"/>
        <v>0</v>
      </c>
      <c r="AG409" s="639">
        <f t="shared" si="628"/>
        <v>0</v>
      </c>
      <c r="AH409" s="639">
        <f t="shared" si="628"/>
        <v>0</v>
      </c>
      <c r="AI409" s="639">
        <f t="shared" si="628"/>
        <v>0</v>
      </c>
      <c r="AJ409" s="639">
        <f t="shared" si="628"/>
        <v>0</v>
      </c>
      <c r="AK409" s="639">
        <f t="shared" si="628"/>
        <v>0</v>
      </c>
      <c r="AL409" s="639">
        <f t="shared" si="628"/>
        <v>0</v>
      </c>
      <c r="AM409" s="639">
        <f t="shared" si="628"/>
        <v>0</v>
      </c>
      <c r="AN409" s="639">
        <f t="shared" si="628"/>
        <v>0</v>
      </c>
      <c r="AO409" s="639">
        <f t="shared" si="628"/>
        <v>0</v>
      </c>
      <c r="AP409" s="639">
        <f t="shared" si="628"/>
        <v>0</v>
      </c>
      <c r="AQ409" s="639">
        <f t="shared" si="628"/>
        <v>0</v>
      </c>
      <c r="AR409" s="639">
        <f t="shared" si="628"/>
        <v>0</v>
      </c>
      <c r="AS409" s="639">
        <f t="shared" si="628"/>
        <v>0</v>
      </c>
      <c r="AT409" s="639">
        <f t="shared" si="628"/>
        <v>0</v>
      </c>
      <c r="AU409" s="639">
        <f t="shared" si="628"/>
        <v>0</v>
      </c>
      <c r="AV409" s="639">
        <f t="shared" si="565"/>
        <v>0</v>
      </c>
      <c r="AW409" s="639"/>
      <c r="AX409" s="639"/>
      <c r="AY409" s="639"/>
      <c r="AZ409" s="639"/>
      <c r="BA409" s="639"/>
      <c r="BB409" s="639"/>
      <c r="BC409" s="639"/>
      <c r="BD409" s="639"/>
      <c r="BE409" s="639"/>
      <c r="BF409" s="639"/>
      <c r="BG409" s="639"/>
      <c r="BH409" s="639"/>
      <c r="BI409" s="639"/>
      <c r="BJ409" s="639"/>
      <c r="BK409" s="639"/>
      <c r="BL409" s="639"/>
      <c r="BM409" s="639"/>
      <c r="BN409" s="639"/>
      <c r="BO409" s="639"/>
      <c r="BP409" s="639"/>
      <c r="BQ409" s="639"/>
    </row>
    <row r="410" spans="1:69" s="351" customFormat="1" ht="12.75">
      <c r="A410" s="1281">
        <v>1845</v>
      </c>
      <c r="B410" s="375" t="s">
        <v>84</v>
      </c>
      <c r="C410" s="1258">
        <f>'I4 BO ASSETS'!M50</f>
        <v>0</v>
      </c>
      <c r="D410" s="639">
        <f t="shared" si="602"/>
        <v>0</v>
      </c>
      <c r="E410" s="639">
        <f t="shared" si="602"/>
        <v>0</v>
      </c>
      <c r="F410" s="639">
        <f t="shared" si="561"/>
        <v>0</v>
      </c>
      <c r="G410" s="639">
        <f t="shared" ref="G410:Z410" si="629">$D410*G625</f>
        <v>0</v>
      </c>
      <c r="H410" s="639">
        <f t="shared" si="629"/>
        <v>0</v>
      </c>
      <c r="I410" s="639">
        <f t="shared" si="629"/>
        <v>0</v>
      </c>
      <c r="J410" s="639">
        <f t="shared" si="629"/>
        <v>0</v>
      </c>
      <c r="K410" s="639">
        <f t="shared" si="629"/>
        <v>0</v>
      </c>
      <c r="L410" s="639">
        <f t="shared" si="629"/>
        <v>0</v>
      </c>
      <c r="M410" s="639">
        <f t="shared" si="629"/>
        <v>0</v>
      </c>
      <c r="N410" s="639">
        <f t="shared" si="629"/>
        <v>0</v>
      </c>
      <c r="O410" s="639">
        <f t="shared" si="629"/>
        <v>0</v>
      </c>
      <c r="P410" s="639">
        <f t="shared" si="629"/>
        <v>0</v>
      </c>
      <c r="Q410" s="639">
        <f t="shared" si="629"/>
        <v>0</v>
      </c>
      <c r="R410" s="639">
        <f t="shared" si="629"/>
        <v>0</v>
      </c>
      <c r="S410" s="639">
        <f t="shared" si="629"/>
        <v>0</v>
      </c>
      <c r="T410" s="639">
        <f t="shared" si="629"/>
        <v>0</v>
      </c>
      <c r="U410" s="639">
        <f t="shared" si="629"/>
        <v>0</v>
      </c>
      <c r="V410" s="639">
        <f t="shared" si="629"/>
        <v>0</v>
      </c>
      <c r="W410" s="639">
        <f t="shared" si="629"/>
        <v>0</v>
      </c>
      <c r="X410" s="639">
        <f t="shared" si="629"/>
        <v>0</v>
      </c>
      <c r="Y410" s="639">
        <f t="shared" si="629"/>
        <v>0</v>
      </c>
      <c r="Z410" s="639">
        <f t="shared" si="629"/>
        <v>0</v>
      </c>
      <c r="AA410" s="639">
        <f t="shared" si="563"/>
        <v>0</v>
      </c>
      <c r="AB410" s="639">
        <f t="shared" ref="AB410:AU410" si="630">$E410*AB625</f>
        <v>0</v>
      </c>
      <c r="AC410" s="639">
        <f t="shared" si="630"/>
        <v>0</v>
      </c>
      <c r="AD410" s="639">
        <f t="shared" si="630"/>
        <v>0</v>
      </c>
      <c r="AE410" s="639">
        <f t="shared" si="630"/>
        <v>0</v>
      </c>
      <c r="AF410" s="639">
        <f t="shared" si="630"/>
        <v>0</v>
      </c>
      <c r="AG410" s="639">
        <f t="shared" si="630"/>
        <v>0</v>
      </c>
      <c r="AH410" s="639">
        <f t="shared" si="630"/>
        <v>0</v>
      </c>
      <c r="AI410" s="639">
        <f t="shared" si="630"/>
        <v>0</v>
      </c>
      <c r="AJ410" s="639">
        <f t="shared" si="630"/>
        <v>0</v>
      </c>
      <c r="AK410" s="639">
        <f t="shared" si="630"/>
        <v>0</v>
      </c>
      <c r="AL410" s="639">
        <f t="shared" si="630"/>
        <v>0</v>
      </c>
      <c r="AM410" s="639">
        <f t="shared" si="630"/>
        <v>0</v>
      </c>
      <c r="AN410" s="639">
        <f t="shared" si="630"/>
        <v>0</v>
      </c>
      <c r="AO410" s="639">
        <f t="shared" si="630"/>
        <v>0</v>
      </c>
      <c r="AP410" s="639">
        <f t="shared" si="630"/>
        <v>0</v>
      </c>
      <c r="AQ410" s="639">
        <f t="shared" si="630"/>
        <v>0</v>
      </c>
      <c r="AR410" s="639">
        <f t="shared" si="630"/>
        <v>0</v>
      </c>
      <c r="AS410" s="639">
        <f t="shared" si="630"/>
        <v>0</v>
      </c>
      <c r="AT410" s="639">
        <f t="shared" si="630"/>
        <v>0</v>
      </c>
      <c r="AU410" s="639">
        <f t="shared" si="630"/>
        <v>0</v>
      </c>
      <c r="AV410" s="639">
        <f t="shared" si="565"/>
        <v>0</v>
      </c>
      <c r="AW410" s="639"/>
      <c r="AX410" s="639"/>
      <c r="AY410" s="639"/>
      <c r="AZ410" s="639"/>
      <c r="BA410" s="639"/>
      <c r="BB410" s="639"/>
      <c r="BC410" s="639"/>
      <c r="BD410" s="639"/>
      <c r="BE410" s="639"/>
      <c r="BF410" s="639"/>
      <c r="BG410" s="639"/>
      <c r="BH410" s="639"/>
      <c r="BI410" s="639"/>
      <c r="BJ410" s="639"/>
      <c r="BK410" s="639"/>
      <c r="BL410" s="639"/>
      <c r="BM410" s="639"/>
      <c r="BN410" s="639"/>
      <c r="BO410" s="639"/>
      <c r="BP410" s="639"/>
      <c r="BQ410" s="639"/>
    </row>
    <row r="411" spans="1:69" s="351" customFormat="1" ht="25.5">
      <c r="A411" s="1281" t="s">
        <v>840</v>
      </c>
      <c r="B411" s="375" t="s">
        <v>398</v>
      </c>
      <c r="C411" s="1258">
        <f>'I4 BO ASSETS'!M51</f>
        <v>0</v>
      </c>
      <c r="D411" s="639">
        <f t="shared" si="602"/>
        <v>0</v>
      </c>
      <c r="E411" s="639">
        <f t="shared" si="602"/>
        <v>0</v>
      </c>
      <c r="F411" s="639">
        <f t="shared" si="561"/>
        <v>0</v>
      </c>
      <c r="G411" s="639">
        <f t="shared" ref="G411:Z411" si="631">$D411*G626</f>
        <v>0</v>
      </c>
      <c r="H411" s="639">
        <f t="shared" si="631"/>
        <v>0</v>
      </c>
      <c r="I411" s="639">
        <f t="shared" si="631"/>
        <v>0</v>
      </c>
      <c r="J411" s="639">
        <f t="shared" si="631"/>
        <v>0</v>
      </c>
      <c r="K411" s="639">
        <f t="shared" si="631"/>
        <v>0</v>
      </c>
      <c r="L411" s="639">
        <f t="shared" si="631"/>
        <v>0</v>
      </c>
      <c r="M411" s="639">
        <f t="shared" si="631"/>
        <v>0</v>
      </c>
      <c r="N411" s="639">
        <f t="shared" si="631"/>
        <v>0</v>
      </c>
      <c r="O411" s="639">
        <f t="shared" si="631"/>
        <v>0</v>
      </c>
      <c r="P411" s="639">
        <f t="shared" si="631"/>
        <v>0</v>
      </c>
      <c r="Q411" s="639">
        <f t="shared" si="631"/>
        <v>0</v>
      </c>
      <c r="R411" s="639">
        <f t="shared" si="631"/>
        <v>0</v>
      </c>
      <c r="S411" s="639">
        <f t="shared" si="631"/>
        <v>0</v>
      </c>
      <c r="T411" s="639">
        <f t="shared" si="631"/>
        <v>0</v>
      </c>
      <c r="U411" s="639">
        <f t="shared" si="631"/>
        <v>0</v>
      </c>
      <c r="V411" s="639">
        <f t="shared" si="631"/>
        <v>0</v>
      </c>
      <c r="W411" s="639">
        <f t="shared" si="631"/>
        <v>0</v>
      </c>
      <c r="X411" s="639">
        <f t="shared" si="631"/>
        <v>0</v>
      </c>
      <c r="Y411" s="639">
        <f t="shared" si="631"/>
        <v>0</v>
      </c>
      <c r="Z411" s="639">
        <f t="shared" si="631"/>
        <v>0</v>
      </c>
      <c r="AA411" s="639">
        <f t="shared" si="563"/>
        <v>0</v>
      </c>
      <c r="AB411" s="639">
        <f t="shared" ref="AB411:AU411" si="632">$E411*AB626</f>
        <v>0</v>
      </c>
      <c r="AC411" s="639">
        <f t="shared" si="632"/>
        <v>0</v>
      </c>
      <c r="AD411" s="639">
        <f t="shared" si="632"/>
        <v>0</v>
      </c>
      <c r="AE411" s="639">
        <f t="shared" si="632"/>
        <v>0</v>
      </c>
      <c r="AF411" s="639">
        <f t="shared" si="632"/>
        <v>0</v>
      </c>
      <c r="AG411" s="639">
        <f t="shared" si="632"/>
        <v>0</v>
      </c>
      <c r="AH411" s="639">
        <f t="shared" si="632"/>
        <v>0</v>
      </c>
      <c r="AI411" s="639">
        <f t="shared" si="632"/>
        <v>0</v>
      </c>
      <c r="AJ411" s="639">
        <f t="shared" si="632"/>
        <v>0</v>
      </c>
      <c r="AK411" s="639">
        <f t="shared" si="632"/>
        <v>0</v>
      </c>
      <c r="AL411" s="639">
        <f t="shared" si="632"/>
        <v>0</v>
      </c>
      <c r="AM411" s="639">
        <f t="shared" si="632"/>
        <v>0</v>
      </c>
      <c r="AN411" s="639">
        <f t="shared" si="632"/>
        <v>0</v>
      </c>
      <c r="AO411" s="639">
        <f t="shared" si="632"/>
        <v>0</v>
      </c>
      <c r="AP411" s="639">
        <f t="shared" si="632"/>
        <v>0</v>
      </c>
      <c r="AQ411" s="639">
        <f t="shared" si="632"/>
        <v>0</v>
      </c>
      <c r="AR411" s="639">
        <f t="shared" si="632"/>
        <v>0</v>
      </c>
      <c r="AS411" s="639">
        <f t="shared" si="632"/>
        <v>0</v>
      </c>
      <c r="AT411" s="639">
        <f t="shared" si="632"/>
        <v>0</v>
      </c>
      <c r="AU411" s="639">
        <f t="shared" si="632"/>
        <v>0</v>
      </c>
      <c r="AV411" s="639">
        <f t="shared" si="565"/>
        <v>0</v>
      </c>
      <c r="AW411" s="639"/>
      <c r="AX411" s="639"/>
      <c r="AY411" s="639"/>
      <c r="AZ411" s="639"/>
      <c r="BA411" s="639"/>
      <c r="BB411" s="639"/>
      <c r="BC411" s="639"/>
      <c r="BD411" s="639"/>
      <c r="BE411" s="639"/>
      <c r="BF411" s="639"/>
      <c r="BG411" s="639"/>
      <c r="BH411" s="639"/>
      <c r="BI411" s="639"/>
      <c r="BJ411" s="639"/>
      <c r="BK411" s="639"/>
      <c r="BL411" s="639"/>
      <c r="BM411" s="639"/>
      <c r="BN411" s="639"/>
      <c r="BO411" s="639"/>
      <c r="BP411" s="639"/>
      <c r="BQ411" s="639"/>
    </row>
    <row r="412" spans="1:69" s="351" customFormat="1" ht="25.5">
      <c r="A412" s="1281" t="s">
        <v>841</v>
      </c>
      <c r="B412" s="375" t="s">
        <v>399</v>
      </c>
      <c r="C412" s="1258">
        <f>'I4 BO ASSETS'!M52</f>
        <v>0</v>
      </c>
      <c r="D412" s="639">
        <f t="shared" si="602"/>
        <v>0</v>
      </c>
      <c r="E412" s="639">
        <f t="shared" si="602"/>
        <v>0</v>
      </c>
      <c r="F412" s="639">
        <f t="shared" si="561"/>
        <v>0</v>
      </c>
      <c r="G412" s="639">
        <f t="shared" ref="G412:Z412" si="633">$D412*G627</f>
        <v>0</v>
      </c>
      <c r="H412" s="639">
        <f t="shared" si="633"/>
        <v>0</v>
      </c>
      <c r="I412" s="639">
        <f t="shared" si="633"/>
        <v>0</v>
      </c>
      <c r="J412" s="639">
        <f t="shared" si="633"/>
        <v>0</v>
      </c>
      <c r="K412" s="639">
        <f t="shared" si="633"/>
        <v>0</v>
      </c>
      <c r="L412" s="639">
        <f t="shared" si="633"/>
        <v>0</v>
      </c>
      <c r="M412" s="639">
        <f t="shared" si="633"/>
        <v>0</v>
      </c>
      <c r="N412" s="639">
        <f t="shared" si="633"/>
        <v>0</v>
      </c>
      <c r="O412" s="639">
        <f t="shared" si="633"/>
        <v>0</v>
      </c>
      <c r="P412" s="639">
        <f t="shared" si="633"/>
        <v>0</v>
      </c>
      <c r="Q412" s="639">
        <f t="shared" si="633"/>
        <v>0</v>
      </c>
      <c r="R412" s="639">
        <f t="shared" si="633"/>
        <v>0</v>
      </c>
      <c r="S412" s="639">
        <f t="shared" si="633"/>
        <v>0</v>
      </c>
      <c r="T412" s="639">
        <f t="shared" si="633"/>
        <v>0</v>
      </c>
      <c r="U412" s="639">
        <f t="shared" si="633"/>
        <v>0</v>
      </c>
      <c r="V412" s="639">
        <f t="shared" si="633"/>
        <v>0</v>
      </c>
      <c r="W412" s="639">
        <f t="shared" si="633"/>
        <v>0</v>
      </c>
      <c r="X412" s="639">
        <f t="shared" si="633"/>
        <v>0</v>
      </c>
      <c r="Y412" s="639">
        <f t="shared" si="633"/>
        <v>0</v>
      </c>
      <c r="Z412" s="639">
        <f t="shared" si="633"/>
        <v>0</v>
      </c>
      <c r="AA412" s="639">
        <f t="shared" si="563"/>
        <v>0</v>
      </c>
      <c r="AB412" s="639">
        <f t="shared" ref="AB412:AU412" si="634">$E412*AB627</f>
        <v>0</v>
      </c>
      <c r="AC412" s="639">
        <f t="shared" si="634"/>
        <v>0</v>
      </c>
      <c r="AD412" s="639">
        <f t="shared" si="634"/>
        <v>0</v>
      </c>
      <c r="AE412" s="639">
        <f t="shared" si="634"/>
        <v>0</v>
      </c>
      <c r="AF412" s="639">
        <f t="shared" si="634"/>
        <v>0</v>
      </c>
      <c r="AG412" s="639">
        <f t="shared" si="634"/>
        <v>0</v>
      </c>
      <c r="AH412" s="639">
        <f t="shared" si="634"/>
        <v>0</v>
      </c>
      <c r="AI412" s="639">
        <f t="shared" si="634"/>
        <v>0</v>
      </c>
      <c r="AJ412" s="639">
        <f t="shared" si="634"/>
        <v>0</v>
      </c>
      <c r="AK412" s="639">
        <f t="shared" si="634"/>
        <v>0</v>
      </c>
      <c r="AL412" s="639">
        <f t="shared" si="634"/>
        <v>0</v>
      </c>
      <c r="AM412" s="639">
        <f t="shared" si="634"/>
        <v>0</v>
      </c>
      <c r="AN412" s="639">
        <f t="shared" si="634"/>
        <v>0</v>
      </c>
      <c r="AO412" s="639">
        <f t="shared" si="634"/>
        <v>0</v>
      </c>
      <c r="AP412" s="639">
        <f t="shared" si="634"/>
        <v>0</v>
      </c>
      <c r="AQ412" s="639">
        <f t="shared" si="634"/>
        <v>0</v>
      </c>
      <c r="AR412" s="639">
        <f t="shared" si="634"/>
        <v>0</v>
      </c>
      <c r="AS412" s="639">
        <f t="shared" si="634"/>
        <v>0</v>
      </c>
      <c r="AT412" s="639">
        <f t="shared" si="634"/>
        <v>0</v>
      </c>
      <c r="AU412" s="639">
        <f t="shared" si="634"/>
        <v>0</v>
      </c>
      <c r="AV412" s="639">
        <f t="shared" si="565"/>
        <v>0</v>
      </c>
      <c r="AW412" s="639"/>
      <c r="AX412" s="639"/>
      <c r="AY412" s="639"/>
      <c r="AZ412" s="639"/>
      <c r="BA412" s="639"/>
      <c r="BB412" s="639"/>
      <c r="BC412" s="639"/>
      <c r="BD412" s="639"/>
      <c r="BE412" s="639"/>
      <c r="BF412" s="639"/>
      <c r="BG412" s="639"/>
      <c r="BH412" s="639"/>
      <c r="BI412" s="639"/>
      <c r="BJ412" s="639"/>
      <c r="BK412" s="639"/>
      <c r="BL412" s="639"/>
      <c r="BM412" s="639"/>
      <c r="BN412" s="639"/>
      <c r="BO412" s="639"/>
      <c r="BP412" s="639"/>
      <c r="BQ412" s="639"/>
    </row>
    <row r="413" spans="1:69" s="351" customFormat="1" ht="25.5">
      <c r="A413" s="1281" t="s">
        <v>842</v>
      </c>
      <c r="B413" s="375" t="s">
        <v>636</v>
      </c>
      <c r="C413" s="1258">
        <f>'I4 BO ASSETS'!M53</f>
        <v>0</v>
      </c>
      <c r="D413" s="639">
        <f t="shared" si="602"/>
        <v>0</v>
      </c>
      <c r="E413" s="639">
        <f t="shared" si="602"/>
        <v>0</v>
      </c>
      <c r="F413" s="639">
        <f t="shared" si="561"/>
        <v>0</v>
      </c>
      <c r="G413" s="639">
        <f t="shared" ref="G413:Z413" si="635">$D413*G628</f>
        <v>0</v>
      </c>
      <c r="H413" s="639">
        <f t="shared" si="635"/>
        <v>0</v>
      </c>
      <c r="I413" s="639">
        <f t="shared" si="635"/>
        <v>0</v>
      </c>
      <c r="J413" s="639">
        <f t="shared" si="635"/>
        <v>0</v>
      </c>
      <c r="K413" s="639">
        <f t="shared" si="635"/>
        <v>0</v>
      </c>
      <c r="L413" s="639">
        <f t="shared" si="635"/>
        <v>0</v>
      </c>
      <c r="M413" s="639">
        <f t="shared" si="635"/>
        <v>0</v>
      </c>
      <c r="N413" s="639">
        <f t="shared" si="635"/>
        <v>0</v>
      </c>
      <c r="O413" s="639">
        <f t="shared" si="635"/>
        <v>0</v>
      </c>
      <c r="P413" s="639">
        <f t="shared" si="635"/>
        <v>0</v>
      </c>
      <c r="Q413" s="639">
        <f t="shared" si="635"/>
        <v>0</v>
      </c>
      <c r="R413" s="639">
        <f t="shared" si="635"/>
        <v>0</v>
      </c>
      <c r="S413" s="639">
        <f t="shared" si="635"/>
        <v>0</v>
      </c>
      <c r="T413" s="639">
        <f t="shared" si="635"/>
        <v>0</v>
      </c>
      <c r="U413" s="639">
        <f t="shared" si="635"/>
        <v>0</v>
      </c>
      <c r="V413" s="639">
        <f t="shared" si="635"/>
        <v>0</v>
      </c>
      <c r="W413" s="639">
        <f t="shared" si="635"/>
        <v>0</v>
      </c>
      <c r="X413" s="639">
        <f t="shared" si="635"/>
        <v>0</v>
      </c>
      <c r="Y413" s="639">
        <f t="shared" si="635"/>
        <v>0</v>
      </c>
      <c r="Z413" s="639">
        <f t="shared" si="635"/>
        <v>0</v>
      </c>
      <c r="AA413" s="639">
        <f t="shared" si="563"/>
        <v>0</v>
      </c>
      <c r="AB413" s="639">
        <f t="shared" ref="AB413:AU413" si="636">$E413*AB628</f>
        <v>0</v>
      </c>
      <c r="AC413" s="639">
        <f t="shared" si="636"/>
        <v>0</v>
      </c>
      <c r="AD413" s="639">
        <f t="shared" si="636"/>
        <v>0</v>
      </c>
      <c r="AE413" s="639">
        <f t="shared" si="636"/>
        <v>0</v>
      </c>
      <c r="AF413" s="639">
        <f t="shared" si="636"/>
        <v>0</v>
      </c>
      <c r="AG413" s="639">
        <f t="shared" si="636"/>
        <v>0</v>
      </c>
      <c r="AH413" s="639">
        <f t="shared" si="636"/>
        <v>0</v>
      </c>
      <c r="AI413" s="639">
        <f t="shared" si="636"/>
        <v>0</v>
      </c>
      <c r="AJ413" s="639">
        <f t="shared" si="636"/>
        <v>0</v>
      </c>
      <c r="AK413" s="639">
        <f t="shared" si="636"/>
        <v>0</v>
      </c>
      <c r="AL413" s="639">
        <f t="shared" si="636"/>
        <v>0</v>
      </c>
      <c r="AM413" s="639">
        <f t="shared" si="636"/>
        <v>0</v>
      </c>
      <c r="AN413" s="639">
        <f t="shared" si="636"/>
        <v>0</v>
      </c>
      <c r="AO413" s="639">
        <f t="shared" si="636"/>
        <v>0</v>
      </c>
      <c r="AP413" s="639">
        <f t="shared" si="636"/>
        <v>0</v>
      </c>
      <c r="AQ413" s="639">
        <f t="shared" si="636"/>
        <v>0</v>
      </c>
      <c r="AR413" s="639">
        <f t="shared" si="636"/>
        <v>0</v>
      </c>
      <c r="AS413" s="639">
        <f t="shared" si="636"/>
        <v>0</v>
      </c>
      <c r="AT413" s="639">
        <f t="shared" si="636"/>
        <v>0</v>
      </c>
      <c r="AU413" s="639">
        <f t="shared" si="636"/>
        <v>0</v>
      </c>
      <c r="AV413" s="639">
        <f t="shared" si="565"/>
        <v>0</v>
      </c>
      <c r="AW413" s="639"/>
      <c r="AX413" s="639"/>
      <c r="AY413" s="639"/>
      <c r="AZ413" s="639"/>
      <c r="BA413" s="639"/>
      <c r="BB413" s="639"/>
      <c r="BC413" s="639"/>
      <c r="BD413" s="639"/>
      <c r="BE413" s="639"/>
      <c r="BF413" s="639"/>
      <c r="BG413" s="639"/>
      <c r="BH413" s="639"/>
      <c r="BI413" s="639"/>
      <c r="BJ413" s="639"/>
      <c r="BK413" s="639"/>
      <c r="BL413" s="639"/>
      <c r="BM413" s="639"/>
      <c r="BN413" s="639"/>
      <c r="BO413" s="639"/>
      <c r="BP413" s="639"/>
      <c r="BQ413" s="639"/>
    </row>
    <row r="414" spans="1:69" s="351" customFormat="1" ht="12.75">
      <c r="A414" s="1281">
        <v>1850</v>
      </c>
      <c r="B414" s="375" t="s">
        <v>90</v>
      </c>
      <c r="C414" s="1258">
        <f>'I4 BO ASSETS'!M54</f>
        <v>0</v>
      </c>
      <c r="D414" s="639">
        <f t="shared" si="602"/>
        <v>0</v>
      </c>
      <c r="E414" s="639">
        <f t="shared" si="602"/>
        <v>0</v>
      </c>
      <c r="F414" s="639">
        <f t="shared" si="561"/>
        <v>0</v>
      </c>
      <c r="G414" s="639">
        <f t="shared" ref="G414:Z414" si="637">$D414*G629</f>
        <v>0</v>
      </c>
      <c r="H414" s="639">
        <f t="shared" si="637"/>
        <v>0</v>
      </c>
      <c r="I414" s="639">
        <f t="shared" si="637"/>
        <v>0</v>
      </c>
      <c r="J414" s="639">
        <f t="shared" si="637"/>
        <v>0</v>
      </c>
      <c r="K414" s="639">
        <f t="shared" si="637"/>
        <v>0</v>
      </c>
      <c r="L414" s="639">
        <f t="shared" si="637"/>
        <v>0</v>
      </c>
      <c r="M414" s="639">
        <f t="shared" si="637"/>
        <v>0</v>
      </c>
      <c r="N414" s="639">
        <f t="shared" si="637"/>
        <v>0</v>
      </c>
      <c r="O414" s="639">
        <f t="shared" si="637"/>
        <v>0</v>
      </c>
      <c r="P414" s="639">
        <f t="shared" si="637"/>
        <v>0</v>
      </c>
      <c r="Q414" s="639">
        <f t="shared" si="637"/>
        <v>0</v>
      </c>
      <c r="R414" s="639">
        <f t="shared" si="637"/>
        <v>0</v>
      </c>
      <c r="S414" s="639">
        <f t="shared" si="637"/>
        <v>0</v>
      </c>
      <c r="T414" s="639">
        <f t="shared" si="637"/>
        <v>0</v>
      </c>
      <c r="U414" s="639">
        <f t="shared" si="637"/>
        <v>0</v>
      </c>
      <c r="V414" s="639">
        <f t="shared" si="637"/>
        <v>0</v>
      </c>
      <c r="W414" s="639">
        <f t="shared" si="637"/>
        <v>0</v>
      </c>
      <c r="X414" s="639">
        <f t="shared" si="637"/>
        <v>0</v>
      </c>
      <c r="Y414" s="639">
        <f t="shared" si="637"/>
        <v>0</v>
      </c>
      <c r="Z414" s="639">
        <f t="shared" si="637"/>
        <v>0</v>
      </c>
      <c r="AA414" s="639">
        <f t="shared" si="563"/>
        <v>0</v>
      </c>
      <c r="AB414" s="639">
        <f t="shared" ref="AB414:AU414" si="638">$E414*AB629</f>
        <v>0</v>
      </c>
      <c r="AC414" s="639">
        <f t="shared" si="638"/>
        <v>0</v>
      </c>
      <c r="AD414" s="639">
        <f t="shared" si="638"/>
        <v>0</v>
      </c>
      <c r="AE414" s="639">
        <f t="shared" si="638"/>
        <v>0</v>
      </c>
      <c r="AF414" s="639">
        <f t="shared" si="638"/>
        <v>0</v>
      </c>
      <c r="AG414" s="639">
        <f t="shared" si="638"/>
        <v>0</v>
      </c>
      <c r="AH414" s="639">
        <f t="shared" si="638"/>
        <v>0</v>
      </c>
      <c r="AI414" s="639">
        <f t="shared" si="638"/>
        <v>0</v>
      </c>
      <c r="AJ414" s="639">
        <f t="shared" si="638"/>
        <v>0</v>
      </c>
      <c r="AK414" s="639">
        <f t="shared" si="638"/>
        <v>0</v>
      </c>
      <c r="AL414" s="639">
        <f t="shared" si="638"/>
        <v>0</v>
      </c>
      <c r="AM414" s="639">
        <f t="shared" si="638"/>
        <v>0</v>
      </c>
      <c r="AN414" s="639">
        <f t="shared" si="638"/>
        <v>0</v>
      </c>
      <c r="AO414" s="639">
        <f t="shared" si="638"/>
        <v>0</v>
      </c>
      <c r="AP414" s="639">
        <f t="shared" si="638"/>
        <v>0</v>
      </c>
      <c r="AQ414" s="639">
        <f t="shared" si="638"/>
        <v>0</v>
      </c>
      <c r="AR414" s="639">
        <f t="shared" si="638"/>
        <v>0</v>
      </c>
      <c r="AS414" s="639">
        <f t="shared" si="638"/>
        <v>0</v>
      </c>
      <c r="AT414" s="639">
        <f t="shared" si="638"/>
        <v>0</v>
      </c>
      <c r="AU414" s="639">
        <f t="shared" si="638"/>
        <v>0</v>
      </c>
      <c r="AV414" s="639">
        <f t="shared" si="565"/>
        <v>0</v>
      </c>
      <c r="AW414" s="639"/>
      <c r="AX414" s="639"/>
      <c r="AY414" s="639"/>
      <c r="AZ414" s="639"/>
      <c r="BA414" s="639"/>
      <c r="BB414" s="639"/>
      <c r="BC414" s="639"/>
      <c r="BD414" s="639"/>
      <c r="BE414" s="639"/>
      <c r="BF414" s="639"/>
      <c r="BG414" s="639"/>
      <c r="BH414" s="639"/>
      <c r="BI414" s="639"/>
      <c r="BJ414" s="639"/>
      <c r="BK414" s="639"/>
      <c r="BL414" s="639"/>
      <c r="BM414" s="639"/>
      <c r="BN414" s="639"/>
      <c r="BO414" s="639"/>
      <c r="BP414" s="639"/>
      <c r="BQ414" s="639"/>
    </row>
    <row r="415" spans="1:69" s="351" customFormat="1" ht="12.75">
      <c r="A415" s="1281">
        <v>1855</v>
      </c>
      <c r="B415" s="375" t="s">
        <v>92</v>
      </c>
      <c r="C415" s="1258">
        <f>'I4 BO ASSETS'!M55</f>
        <v>0</v>
      </c>
      <c r="D415" s="639">
        <f t="shared" si="602"/>
        <v>0</v>
      </c>
      <c r="E415" s="639">
        <f t="shared" si="602"/>
        <v>0</v>
      </c>
      <c r="F415" s="639">
        <f t="shared" si="561"/>
        <v>0</v>
      </c>
      <c r="G415" s="639">
        <f t="shared" ref="G415:Z415" si="639">$D415*G630</f>
        <v>0</v>
      </c>
      <c r="H415" s="639">
        <f t="shared" si="639"/>
        <v>0</v>
      </c>
      <c r="I415" s="639">
        <f t="shared" si="639"/>
        <v>0</v>
      </c>
      <c r="J415" s="639">
        <f t="shared" si="639"/>
        <v>0</v>
      </c>
      <c r="K415" s="639">
        <f t="shared" si="639"/>
        <v>0</v>
      </c>
      <c r="L415" s="639">
        <f t="shared" si="639"/>
        <v>0</v>
      </c>
      <c r="M415" s="639">
        <f t="shared" si="639"/>
        <v>0</v>
      </c>
      <c r="N415" s="639">
        <f t="shared" si="639"/>
        <v>0</v>
      </c>
      <c r="O415" s="639">
        <f t="shared" si="639"/>
        <v>0</v>
      </c>
      <c r="P415" s="639">
        <f t="shared" si="639"/>
        <v>0</v>
      </c>
      <c r="Q415" s="639">
        <f t="shared" si="639"/>
        <v>0</v>
      </c>
      <c r="R415" s="639">
        <f t="shared" si="639"/>
        <v>0</v>
      </c>
      <c r="S415" s="639">
        <f t="shared" si="639"/>
        <v>0</v>
      </c>
      <c r="T415" s="639">
        <f t="shared" si="639"/>
        <v>0</v>
      </c>
      <c r="U415" s="639">
        <f t="shared" si="639"/>
        <v>0</v>
      </c>
      <c r="V415" s="639">
        <f t="shared" si="639"/>
        <v>0</v>
      </c>
      <c r="W415" s="639">
        <f t="shared" si="639"/>
        <v>0</v>
      </c>
      <c r="X415" s="639">
        <f t="shared" si="639"/>
        <v>0</v>
      </c>
      <c r="Y415" s="639">
        <f t="shared" si="639"/>
        <v>0</v>
      </c>
      <c r="Z415" s="639">
        <f t="shared" si="639"/>
        <v>0</v>
      </c>
      <c r="AA415" s="639">
        <f t="shared" si="563"/>
        <v>0</v>
      </c>
      <c r="AB415" s="639">
        <f t="shared" ref="AB415:AU415" si="640">$E415*AB630</f>
        <v>0</v>
      </c>
      <c r="AC415" s="639">
        <f t="shared" si="640"/>
        <v>0</v>
      </c>
      <c r="AD415" s="639">
        <f t="shared" si="640"/>
        <v>0</v>
      </c>
      <c r="AE415" s="639">
        <f t="shared" si="640"/>
        <v>0</v>
      </c>
      <c r="AF415" s="639">
        <f t="shared" si="640"/>
        <v>0</v>
      </c>
      <c r="AG415" s="639">
        <f t="shared" si="640"/>
        <v>0</v>
      </c>
      <c r="AH415" s="639">
        <f t="shared" si="640"/>
        <v>0</v>
      </c>
      <c r="AI415" s="639">
        <f t="shared" si="640"/>
        <v>0</v>
      </c>
      <c r="AJ415" s="639">
        <f t="shared" si="640"/>
        <v>0</v>
      </c>
      <c r="AK415" s="639">
        <f t="shared" si="640"/>
        <v>0</v>
      </c>
      <c r="AL415" s="639">
        <f t="shared" si="640"/>
        <v>0</v>
      </c>
      <c r="AM415" s="639">
        <f t="shared" si="640"/>
        <v>0</v>
      </c>
      <c r="AN415" s="639">
        <f t="shared" si="640"/>
        <v>0</v>
      </c>
      <c r="AO415" s="639">
        <f t="shared" si="640"/>
        <v>0</v>
      </c>
      <c r="AP415" s="639">
        <f t="shared" si="640"/>
        <v>0</v>
      </c>
      <c r="AQ415" s="639">
        <f t="shared" si="640"/>
        <v>0</v>
      </c>
      <c r="AR415" s="639">
        <f t="shared" si="640"/>
        <v>0</v>
      </c>
      <c r="AS415" s="639">
        <f t="shared" si="640"/>
        <v>0</v>
      </c>
      <c r="AT415" s="639">
        <f t="shared" si="640"/>
        <v>0</v>
      </c>
      <c r="AU415" s="639">
        <f t="shared" si="640"/>
        <v>0</v>
      </c>
      <c r="AV415" s="639">
        <f t="shared" si="565"/>
        <v>0</v>
      </c>
      <c r="AW415" s="639"/>
      <c r="AX415" s="639"/>
      <c r="AY415" s="639"/>
      <c r="AZ415" s="639"/>
      <c r="BA415" s="639"/>
      <c r="BB415" s="639"/>
      <c r="BC415" s="639"/>
      <c r="BD415" s="639"/>
      <c r="BE415" s="639"/>
      <c r="BF415" s="639"/>
      <c r="BG415" s="639"/>
      <c r="BH415" s="639"/>
      <c r="BI415" s="639"/>
      <c r="BJ415" s="639"/>
      <c r="BK415" s="639"/>
      <c r="BL415" s="639"/>
      <c r="BM415" s="639"/>
      <c r="BN415" s="639"/>
      <c r="BO415" s="639"/>
      <c r="BP415" s="639"/>
      <c r="BQ415" s="639"/>
    </row>
    <row r="416" spans="1:69" s="1283" customFormat="1" ht="12.75">
      <c r="A416" s="1281">
        <v>1860</v>
      </c>
      <c r="B416" s="375" t="s">
        <v>93</v>
      </c>
      <c r="C416" s="1258">
        <f>'I4 BO ASSETS'!M56</f>
        <v>0</v>
      </c>
      <c r="D416" s="639">
        <f t="shared" si="602"/>
        <v>0</v>
      </c>
      <c r="E416" s="639">
        <f t="shared" si="602"/>
        <v>0</v>
      </c>
      <c r="F416" s="639">
        <f t="shared" si="561"/>
        <v>0</v>
      </c>
      <c r="G416" s="639">
        <f t="shared" ref="G416:Z416" si="641">$D416*G631</f>
        <v>0</v>
      </c>
      <c r="H416" s="639">
        <f t="shared" si="641"/>
        <v>0</v>
      </c>
      <c r="I416" s="639">
        <f t="shared" si="641"/>
        <v>0</v>
      </c>
      <c r="J416" s="639">
        <f t="shared" si="641"/>
        <v>0</v>
      </c>
      <c r="K416" s="639">
        <f t="shared" si="641"/>
        <v>0</v>
      </c>
      <c r="L416" s="639">
        <f t="shared" si="641"/>
        <v>0</v>
      </c>
      <c r="M416" s="639">
        <f t="shared" si="641"/>
        <v>0</v>
      </c>
      <c r="N416" s="639">
        <f t="shared" si="641"/>
        <v>0</v>
      </c>
      <c r="O416" s="639">
        <f t="shared" si="641"/>
        <v>0</v>
      </c>
      <c r="P416" s="639">
        <f t="shared" si="641"/>
        <v>0</v>
      </c>
      <c r="Q416" s="639">
        <f t="shared" si="641"/>
        <v>0</v>
      </c>
      <c r="R416" s="639">
        <f t="shared" si="641"/>
        <v>0</v>
      </c>
      <c r="S416" s="639">
        <f t="shared" si="641"/>
        <v>0</v>
      </c>
      <c r="T416" s="639">
        <f t="shared" si="641"/>
        <v>0</v>
      </c>
      <c r="U416" s="639">
        <f t="shared" si="641"/>
        <v>0</v>
      </c>
      <c r="V416" s="639">
        <f t="shared" si="641"/>
        <v>0</v>
      </c>
      <c r="W416" s="639">
        <f t="shared" si="641"/>
        <v>0</v>
      </c>
      <c r="X416" s="639">
        <f t="shared" si="641"/>
        <v>0</v>
      </c>
      <c r="Y416" s="639">
        <f t="shared" si="641"/>
        <v>0</v>
      </c>
      <c r="Z416" s="639">
        <f t="shared" si="641"/>
        <v>0</v>
      </c>
      <c r="AA416" s="1098">
        <f t="shared" si="563"/>
        <v>0</v>
      </c>
      <c r="AB416" s="639">
        <f t="shared" ref="AB416:AU416" si="642">$E416*AB631</f>
        <v>0</v>
      </c>
      <c r="AC416" s="639">
        <f t="shared" si="642"/>
        <v>0</v>
      </c>
      <c r="AD416" s="639">
        <f t="shared" si="642"/>
        <v>0</v>
      </c>
      <c r="AE416" s="639">
        <f t="shared" si="642"/>
        <v>0</v>
      </c>
      <c r="AF416" s="639">
        <f t="shared" si="642"/>
        <v>0</v>
      </c>
      <c r="AG416" s="639">
        <f t="shared" si="642"/>
        <v>0</v>
      </c>
      <c r="AH416" s="639">
        <f t="shared" si="642"/>
        <v>0</v>
      </c>
      <c r="AI416" s="639">
        <f t="shared" si="642"/>
        <v>0</v>
      </c>
      <c r="AJ416" s="639">
        <f t="shared" si="642"/>
        <v>0</v>
      </c>
      <c r="AK416" s="639">
        <f t="shared" si="642"/>
        <v>0</v>
      </c>
      <c r="AL416" s="639">
        <f t="shared" si="642"/>
        <v>0</v>
      </c>
      <c r="AM416" s="639">
        <f t="shared" si="642"/>
        <v>0</v>
      </c>
      <c r="AN416" s="639">
        <f t="shared" si="642"/>
        <v>0</v>
      </c>
      <c r="AO416" s="639">
        <f t="shared" si="642"/>
        <v>0</v>
      </c>
      <c r="AP416" s="639">
        <f t="shared" si="642"/>
        <v>0</v>
      </c>
      <c r="AQ416" s="639">
        <f t="shared" si="642"/>
        <v>0</v>
      </c>
      <c r="AR416" s="639">
        <f t="shared" si="642"/>
        <v>0</v>
      </c>
      <c r="AS416" s="639">
        <f t="shared" si="642"/>
        <v>0</v>
      </c>
      <c r="AT416" s="639">
        <f t="shared" si="642"/>
        <v>0</v>
      </c>
      <c r="AU416" s="639">
        <f t="shared" si="642"/>
        <v>0</v>
      </c>
      <c r="AV416" s="639">
        <f t="shared" si="565"/>
        <v>0</v>
      </c>
      <c r="AW416" s="639"/>
      <c r="AX416" s="639"/>
      <c r="AY416" s="639"/>
      <c r="AZ416" s="639"/>
      <c r="BA416" s="639"/>
      <c r="BB416" s="639"/>
      <c r="BC416" s="639"/>
      <c r="BD416" s="639"/>
      <c r="BE416" s="639"/>
      <c r="BF416" s="639"/>
      <c r="BG416" s="639"/>
      <c r="BH416" s="639"/>
      <c r="BI416" s="639"/>
      <c r="BJ416" s="639"/>
      <c r="BK416" s="639"/>
      <c r="BL416" s="639"/>
      <c r="BM416" s="639"/>
      <c r="BN416" s="639"/>
      <c r="BO416" s="639"/>
      <c r="BP416" s="639"/>
      <c r="BQ416" s="639"/>
    </row>
    <row r="417" spans="1:69" s="1300" customFormat="1" ht="12.75">
      <c r="A417" s="1295"/>
      <c r="B417" s="1296" t="s">
        <v>915</v>
      </c>
      <c r="C417" s="1297">
        <f>SUM(C377:C416)</f>
        <v>0</v>
      </c>
      <c r="D417" s="1298">
        <f>SUM(D377:D416)</f>
        <v>0</v>
      </c>
      <c r="E417" s="1298">
        <f>SUM(E377:E416)</f>
        <v>0</v>
      </c>
      <c r="F417" s="1299">
        <f>D417+E417</f>
        <v>0</v>
      </c>
      <c r="G417" s="1298">
        <f t="shared" ref="G417:AL417" si="643">SUM(G377:G416)</f>
        <v>0</v>
      </c>
      <c r="H417" s="1298">
        <f t="shared" si="643"/>
        <v>0</v>
      </c>
      <c r="I417" s="1298">
        <f t="shared" si="643"/>
        <v>0</v>
      </c>
      <c r="J417" s="1298">
        <f t="shared" si="643"/>
        <v>0</v>
      </c>
      <c r="K417" s="1298">
        <f t="shared" si="643"/>
        <v>0</v>
      </c>
      <c r="L417" s="1298">
        <f t="shared" si="643"/>
        <v>0</v>
      </c>
      <c r="M417" s="1298">
        <f t="shared" si="643"/>
        <v>0</v>
      </c>
      <c r="N417" s="1298">
        <f t="shared" si="643"/>
        <v>0</v>
      </c>
      <c r="O417" s="1298">
        <f t="shared" si="643"/>
        <v>0</v>
      </c>
      <c r="P417" s="1298">
        <f t="shared" si="643"/>
        <v>0</v>
      </c>
      <c r="Q417" s="1298">
        <f t="shared" si="643"/>
        <v>0</v>
      </c>
      <c r="R417" s="1298">
        <f t="shared" si="643"/>
        <v>0</v>
      </c>
      <c r="S417" s="1298">
        <f t="shared" si="643"/>
        <v>0</v>
      </c>
      <c r="T417" s="1298">
        <f t="shared" si="643"/>
        <v>0</v>
      </c>
      <c r="U417" s="1298">
        <f t="shared" si="643"/>
        <v>0</v>
      </c>
      <c r="V417" s="1298">
        <f t="shared" si="643"/>
        <v>0</v>
      </c>
      <c r="W417" s="1298">
        <f t="shared" si="643"/>
        <v>0</v>
      </c>
      <c r="X417" s="1298">
        <f t="shared" si="643"/>
        <v>0</v>
      </c>
      <c r="Y417" s="1298">
        <f t="shared" si="643"/>
        <v>0</v>
      </c>
      <c r="Z417" s="1298">
        <f t="shared" si="643"/>
        <v>0</v>
      </c>
      <c r="AA417" s="1298">
        <f t="shared" si="643"/>
        <v>0</v>
      </c>
      <c r="AB417" s="1298">
        <f t="shared" si="643"/>
        <v>0</v>
      </c>
      <c r="AC417" s="1298">
        <f t="shared" si="643"/>
        <v>0</v>
      </c>
      <c r="AD417" s="1298">
        <f t="shared" si="643"/>
        <v>0</v>
      </c>
      <c r="AE417" s="1298">
        <f t="shared" si="643"/>
        <v>0</v>
      </c>
      <c r="AF417" s="1298">
        <f t="shared" si="643"/>
        <v>0</v>
      </c>
      <c r="AG417" s="1298">
        <f t="shared" si="643"/>
        <v>0</v>
      </c>
      <c r="AH417" s="1298">
        <f t="shared" si="643"/>
        <v>0</v>
      </c>
      <c r="AI417" s="1298">
        <f t="shared" si="643"/>
        <v>0</v>
      </c>
      <c r="AJ417" s="1298">
        <f t="shared" si="643"/>
        <v>0</v>
      </c>
      <c r="AK417" s="1298">
        <f t="shared" si="643"/>
        <v>0</v>
      </c>
      <c r="AL417" s="1298">
        <f t="shared" si="643"/>
        <v>0</v>
      </c>
      <c r="AM417" s="1298">
        <f t="shared" ref="AM417:BQ417" si="644">SUM(AM377:AM416)</f>
        <v>0</v>
      </c>
      <c r="AN417" s="1298">
        <f t="shared" si="644"/>
        <v>0</v>
      </c>
      <c r="AO417" s="1298">
        <f t="shared" si="644"/>
        <v>0</v>
      </c>
      <c r="AP417" s="1298">
        <f t="shared" si="644"/>
        <v>0</v>
      </c>
      <c r="AQ417" s="1298">
        <f t="shared" si="644"/>
        <v>0</v>
      </c>
      <c r="AR417" s="1298">
        <f t="shared" si="644"/>
        <v>0</v>
      </c>
      <c r="AS417" s="1298">
        <f t="shared" si="644"/>
        <v>0</v>
      </c>
      <c r="AT417" s="1298">
        <f t="shared" si="644"/>
        <v>0</v>
      </c>
      <c r="AU417" s="1298">
        <f t="shared" si="644"/>
        <v>0</v>
      </c>
      <c r="AV417" s="1298">
        <f t="shared" si="644"/>
        <v>0</v>
      </c>
      <c r="AW417" s="1298">
        <f t="shared" si="644"/>
        <v>0</v>
      </c>
      <c r="AX417" s="1298">
        <f t="shared" si="644"/>
        <v>0</v>
      </c>
      <c r="AY417" s="1298">
        <f t="shared" si="644"/>
        <v>0</v>
      </c>
      <c r="AZ417" s="1298">
        <f t="shared" si="644"/>
        <v>0</v>
      </c>
      <c r="BA417" s="1298">
        <f t="shared" si="644"/>
        <v>0</v>
      </c>
      <c r="BB417" s="1298">
        <f t="shared" si="644"/>
        <v>0</v>
      </c>
      <c r="BC417" s="1298">
        <f t="shared" si="644"/>
        <v>0</v>
      </c>
      <c r="BD417" s="1298">
        <f t="shared" si="644"/>
        <v>0</v>
      </c>
      <c r="BE417" s="1298">
        <f t="shared" si="644"/>
        <v>0</v>
      </c>
      <c r="BF417" s="1298">
        <f t="shared" si="644"/>
        <v>0</v>
      </c>
      <c r="BG417" s="1298">
        <f t="shared" si="644"/>
        <v>0</v>
      </c>
      <c r="BH417" s="1298">
        <f t="shared" si="644"/>
        <v>0</v>
      </c>
      <c r="BI417" s="1298">
        <f t="shared" si="644"/>
        <v>0</v>
      </c>
      <c r="BJ417" s="1298">
        <f t="shared" si="644"/>
        <v>0</v>
      </c>
      <c r="BK417" s="1298">
        <f t="shared" si="644"/>
        <v>0</v>
      </c>
      <c r="BL417" s="1298">
        <f t="shared" si="644"/>
        <v>0</v>
      </c>
      <c r="BM417" s="1298">
        <f t="shared" si="644"/>
        <v>0</v>
      </c>
      <c r="BN417" s="1298">
        <f t="shared" si="644"/>
        <v>0</v>
      </c>
      <c r="BO417" s="1298">
        <f t="shared" si="644"/>
        <v>0</v>
      </c>
      <c r="BP417" s="1298">
        <f t="shared" si="644"/>
        <v>0</v>
      </c>
      <c r="BQ417" s="1298">
        <f t="shared" si="644"/>
        <v>0</v>
      </c>
    </row>
    <row r="418" spans="1:69" s="351" customFormat="1" ht="12.75">
      <c r="A418" s="1290" t="s">
        <v>537</v>
      </c>
      <c r="B418" s="1290"/>
      <c r="C418" s="1291"/>
      <c r="D418" s="1292"/>
      <c r="E418" s="1292"/>
      <c r="F418" s="639"/>
      <c r="G418" s="639"/>
      <c r="H418" s="639"/>
      <c r="I418" s="639"/>
      <c r="J418" s="639"/>
      <c r="K418" s="639"/>
      <c r="L418" s="639"/>
      <c r="M418" s="639"/>
      <c r="N418" s="639"/>
      <c r="O418" s="639"/>
      <c r="P418" s="639"/>
      <c r="Q418" s="639"/>
      <c r="R418" s="639"/>
      <c r="S418" s="639"/>
      <c r="T418" s="639"/>
      <c r="U418" s="639"/>
      <c r="V418" s="639"/>
      <c r="W418" s="639"/>
      <c r="X418" s="639"/>
      <c r="Y418" s="639"/>
      <c r="Z418" s="639"/>
      <c r="AA418" s="639"/>
      <c r="AB418" s="639"/>
      <c r="AC418" s="639"/>
      <c r="AD418" s="639"/>
      <c r="AE418" s="639"/>
      <c r="AF418" s="639"/>
      <c r="AG418" s="639"/>
      <c r="AH418" s="639"/>
      <c r="AI418" s="639"/>
      <c r="AJ418" s="639"/>
      <c r="AK418" s="639"/>
      <c r="AL418" s="639"/>
      <c r="AM418" s="639"/>
      <c r="AN418" s="639"/>
      <c r="AO418" s="639"/>
      <c r="AP418" s="639"/>
      <c r="AQ418" s="639"/>
      <c r="AR418" s="639"/>
      <c r="AS418" s="639"/>
      <c r="AT418" s="639"/>
      <c r="AU418" s="639"/>
      <c r="AV418" s="639"/>
      <c r="AW418" s="639"/>
      <c r="AX418" s="639"/>
      <c r="AY418" s="639"/>
      <c r="AZ418" s="639"/>
      <c r="BA418" s="639"/>
      <c r="BB418" s="639"/>
      <c r="BC418" s="639"/>
      <c r="BD418" s="639"/>
      <c r="BE418" s="639"/>
      <c r="BF418" s="639"/>
      <c r="BG418" s="639"/>
      <c r="BH418" s="639"/>
      <c r="BI418" s="639"/>
      <c r="BJ418" s="639"/>
      <c r="BK418" s="639"/>
      <c r="BL418" s="639"/>
      <c r="BM418" s="639"/>
      <c r="BN418" s="639"/>
      <c r="BO418" s="639"/>
      <c r="BP418" s="639"/>
      <c r="BQ418" s="639"/>
    </row>
    <row r="419" spans="1:69" s="351" customFormat="1" ht="12.75">
      <c r="A419" s="679">
        <v>1905</v>
      </c>
      <c r="B419" s="375" t="s">
        <v>282</v>
      </c>
      <c r="C419" s="1293">
        <f>'I4 BO ASSETS'!M62</f>
        <v>0</v>
      </c>
      <c r="D419" s="639"/>
      <c r="E419" s="639"/>
      <c r="F419" s="639"/>
      <c r="G419" s="639"/>
      <c r="H419" s="639"/>
      <c r="I419" s="639"/>
      <c r="J419" s="639"/>
      <c r="K419" s="639"/>
      <c r="L419" s="639"/>
      <c r="M419" s="639"/>
      <c r="N419" s="639"/>
      <c r="O419" s="639"/>
      <c r="P419" s="639"/>
      <c r="Q419" s="639"/>
      <c r="R419" s="639"/>
      <c r="S419" s="639"/>
      <c r="T419" s="639"/>
      <c r="U419" s="639"/>
      <c r="V419" s="639"/>
      <c r="W419" s="639"/>
      <c r="X419" s="639"/>
      <c r="Y419" s="639"/>
      <c r="Z419" s="639"/>
      <c r="AA419" s="639"/>
      <c r="AB419" s="639"/>
      <c r="AC419" s="639"/>
      <c r="AD419" s="639"/>
      <c r="AE419" s="639"/>
      <c r="AF419" s="639"/>
      <c r="AG419" s="639"/>
      <c r="AH419" s="639"/>
      <c r="AI419" s="639"/>
      <c r="AJ419" s="639"/>
      <c r="AK419" s="639"/>
      <c r="AL419" s="639"/>
      <c r="AM419" s="639"/>
      <c r="AN419" s="639"/>
      <c r="AO419" s="639"/>
      <c r="AP419" s="639"/>
      <c r="AQ419" s="639"/>
      <c r="AR419" s="639"/>
      <c r="AS419" s="639"/>
      <c r="AT419" s="639"/>
      <c r="AU419" s="639"/>
      <c r="AV419" s="639"/>
      <c r="AW419" s="639">
        <f t="shared" ref="AW419:BP419" si="645">$C419*AW634</f>
        <v>0</v>
      </c>
      <c r="AX419" s="639">
        <f t="shared" si="645"/>
        <v>0</v>
      </c>
      <c r="AY419" s="639">
        <f t="shared" si="645"/>
        <v>0</v>
      </c>
      <c r="AZ419" s="639">
        <f t="shared" si="645"/>
        <v>0</v>
      </c>
      <c r="BA419" s="639">
        <f t="shared" si="645"/>
        <v>0</v>
      </c>
      <c r="BB419" s="639">
        <f t="shared" si="645"/>
        <v>0</v>
      </c>
      <c r="BC419" s="639">
        <f t="shared" si="645"/>
        <v>0</v>
      </c>
      <c r="BD419" s="639">
        <f t="shared" si="645"/>
        <v>0</v>
      </c>
      <c r="BE419" s="639">
        <f t="shared" si="645"/>
        <v>0</v>
      </c>
      <c r="BF419" s="639">
        <f t="shared" si="645"/>
        <v>0</v>
      </c>
      <c r="BG419" s="639">
        <f t="shared" si="645"/>
        <v>0</v>
      </c>
      <c r="BH419" s="639">
        <f t="shared" si="645"/>
        <v>0</v>
      </c>
      <c r="BI419" s="639">
        <f t="shared" si="645"/>
        <v>0</v>
      </c>
      <c r="BJ419" s="639">
        <f t="shared" si="645"/>
        <v>0</v>
      </c>
      <c r="BK419" s="639">
        <f t="shared" si="645"/>
        <v>0</v>
      </c>
      <c r="BL419" s="639">
        <f t="shared" si="645"/>
        <v>0</v>
      </c>
      <c r="BM419" s="639">
        <f t="shared" si="645"/>
        <v>0</v>
      </c>
      <c r="BN419" s="639">
        <f t="shared" si="645"/>
        <v>0</v>
      </c>
      <c r="BO419" s="639">
        <f t="shared" si="645"/>
        <v>0</v>
      </c>
      <c r="BP419" s="639">
        <f t="shared" si="645"/>
        <v>0</v>
      </c>
      <c r="BQ419" s="639">
        <f>SUM(AW419:BP419)</f>
        <v>0</v>
      </c>
    </row>
    <row r="420" spans="1:69" s="351" customFormat="1" ht="12.75">
      <c r="A420" s="679">
        <v>1906</v>
      </c>
      <c r="B420" s="375" t="s">
        <v>283</v>
      </c>
      <c r="C420" s="1293">
        <f>'I4 BO ASSETS'!M63</f>
        <v>0</v>
      </c>
      <c r="D420" s="639"/>
      <c r="E420" s="639"/>
      <c r="F420" s="639"/>
      <c r="G420" s="639"/>
      <c r="H420" s="639"/>
      <c r="I420" s="639"/>
      <c r="J420" s="639"/>
      <c r="K420" s="639"/>
      <c r="L420" s="639"/>
      <c r="M420" s="639"/>
      <c r="N420" s="639"/>
      <c r="O420" s="639"/>
      <c r="P420" s="639"/>
      <c r="Q420" s="639"/>
      <c r="R420" s="639"/>
      <c r="S420" s="639"/>
      <c r="T420" s="639"/>
      <c r="U420" s="639"/>
      <c r="V420" s="639"/>
      <c r="W420" s="639"/>
      <c r="X420" s="639"/>
      <c r="Y420" s="639"/>
      <c r="Z420" s="639"/>
      <c r="AA420" s="639"/>
      <c r="AB420" s="639"/>
      <c r="AC420" s="639"/>
      <c r="AD420" s="639"/>
      <c r="AE420" s="639"/>
      <c r="AF420" s="639"/>
      <c r="AG420" s="639"/>
      <c r="AH420" s="639"/>
      <c r="AI420" s="639"/>
      <c r="AJ420" s="639"/>
      <c r="AK420" s="639"/>
      <c r="AL420" s="639"/>
      <c r="AM420" s="639"/>
      <c r="AN420" s="639"/>
      <c r="AO420" s="639"/>
      <c r="AP420" s="639"/>
      <c r="AQ420" s="639"/>
      <c r="AR420" s="639"/>
      <c r="AS420" s="639"/>
      <c r="AT420" s="639"/>
      <c r="AU420" s="639"/>
      <c r="AV420" s="639"/>
      <c r="AW420" s="639">
        <f t="shared" ref="AW420:BP420" si="646">$C420*AW635</f>
        <v>0</v>
      </c>
      <c r="AX420" s="639">
        <f t="shared" si="646"/>
        <v>0</v>
      </c>
      <c r="AY420" s="639">
        <f t="shared" si="646"/>
        <v>0</v>
      </c>
      <c r="AZ420" s="639">
        <f t="shared" si="646"/>
        <v>0</v>
      </c>
      <c r="BA420" s="639">
        <f t="shared" si="646"/>
        <v>0</v>
      </c>
      <c r="BB420" s="639">
        <f t="shared" si="646"/>
        <v>0</v>
      </c>
      <c r="BC420" s="639">
        <f t="shared" si="646"/>
        <v>0</v>
      </c>
      <c r="BD420" s="639">
        <f t="shared" si="646"/>
        <v>0</v>
      </c>
      <c r="BE420" s="639">
        <f t="shared" si="646"/>
        <v>0</v>
      </c>
      <c r="BF420" s="639">
        <f t="shared" si="646"/>
        <v>0</v>
      </c>
      <c r="BG420" s="639">
        <f t="shared" si="646"/>
        <v>0</v>
      </c>
      <c r="BH420" s="639">
        <f t="shared" si="646"/>
        <v>0</v>
      </c>
      <c r="BI420" s="639">
        <f t="shared" si="646"/>
        <v>0</v>
      </c>
      <c r="BJ420" s="639">
        <f t="shared" si="646"/>
        <v>0</v>
      </c>
      <c r="BK420" s="639">
        <f t="shared" si="646"/>
        <v>0</v>
      </c>
      <c r="BL420" s="639">
        <f t="shared" si="646"/>
        <v>0</v>
      </c>
      <c r="BM420" s="639">
        <f t="shared" si="646"/>
        <v>0</v>
      </c>
      <c r="BN420" s="639">
        <f t="shared" si="646"/>
        <v>0</v>
      </c>
      <c r="BO420" s="639">
        <f t="shared" si="646"/>
        <v>0</v>
      </c>
      <c r="BP420" s="639">
        <f t="shared" si="646"/>
        <v>0</v>
      </c>
      <c r="BQ420" s="639">
        <f t="shared" ref="BQ420:BQ438" si="647">SUM(AW420:BP420)</f>
        <v>0</v>
      </c>
    </row>
    <row r="421" spans="1:69" s="351" customFormat="1" ht="12.75">
      <c r="A421" s="679">
        <v>1908</v>
      </c>
      <c r="B421" s="375" t="s">
        <v>284</v>
      </c>
      <c r="C421" s="1293">
        <f>'I4 BO ASSETS'!M64</f>
        <v>0</v>
      </c>
      <c r="D421" s="639"/>
      <c r="E421" s="639"/>
      <c r="F421" s="639"/>
      <c r="G421" s="639"/>
      <c r="H421" s="639"/>
      <c r="I421" s="639"/>
      <c r="J421" s="639"/>
      <c r="K421" s="639"/>
      <c r="L421" s="639"/>
      <c r="M421" s="639"/>
      <c r="N421" s="639"/>
      <c r="O421" s="639"/>
      <c r="P421" s="639"/>
      <c r="Q421" s="639"/>
      <c r="R421" s="639"/>
      <c r="S421" s="639"/>
      <c r="T421" s="639"/>
      <c r="U421" s="639"/>
      <c r="V421" s="639"/>
      <c r="W421" s="639"/>
      <c r="X421" s="639"/>
      <c r="Y421" s="639"/>
      <c r="Z421" s="639"/>
      <c r="AA421" s="639"/>
      <c r="AB421" s="639"/>
      <c r="AC421" s="639"/>
      <c r="AD421" s="639"/>
      <c r="AE421" s="639"/>
      <c r="AF421" s="639"/>
      <c r="AG421" s="639"/>
      <c r="AH421" s="639"/>
      <c r="AI421" s="639"/>
      <c r="AJ421" s="639"/>
      <c r="AK421" s="639"/>
      <c r="AL421" s="639"/>
      <c r="AM421" s="639"/>
      <c r="AN421" s="639"/>
      <c r="AO421" s="639"/>
      <c r="AP421" s="639"/>
      <c r="AQ421" s="639"/>
      <c r="AR421" s="639"/>
      <c r="AS421" s="639"/>
      <c r="AT421" s="639"/>
      <c r="AU421" s="639"/>
      <c r="AV421" s="639"/>
      <c r="AW421" s="639">
        <f t="shared" ref="AW421:BP421" si="648">$C421*AW636</f>
        <v>0</v>
      </c>
      <c r="AX421" s="639">
        <f t="shared" si="648"/>
        <v>0</v>
      </c>
      <c r="AY421" s="639">
        <f t="shared" si="648"/>
        <v>0</v>
      </c>
      <c r="AZ421" s="639">
        <f t="shared" si="648"/>
        <v>0</v>
      </c>
      <c r="BA421" s="639">
        <f t="shared" si="648"/>
        <v>0</v>
      </c>
      <c r="BB421" s="639">
        <f t="shared" si="648"/>
        <v>0</v>
      </c>
      <c r="BC421" s="639">
        <f t="shared" si="648"/>
        <v>0</v>
      </c>
      <c r="BD421" s="639">
        <f t="shared" si="648"/>
        <v>0</v>
      </c>
      <c r="BE421" s="639">
        <f t="shared" si="648"/>
        <v>0</v>
      </c>
      <c r="BF421" s="639">
        <f t="shared" si="648"/>
        <v>0</v>
      </c>
      <c r="BG421" s="639">
        <f t="shared" si="648"/>
        <v>0</v>
      </c>
      <c r="BH421" s="639">
        <f t="shared" si="648"/>
        <v>0</v>
      </c>
      <c r="BI421" s="639">
        <f t="shared" si="648"/>
        <v>0</v>
      </c>
      <c r="BJ421" s="639">
        <f t="shared" si="648"/>
        <v>0</v>
      </c>
      <c r="BK421" s="639">
        <f t="shared" si="648"/>
        <v>0</v>
      </c>
      <c r="BL421" s="639">
        <f t="shared" si="648"/>
        <v>0</v>
      </c>
      <c r="BM421" s="639">
        <f t="shared" si="648"/>
        <v>0</v>
      </c>
      <c r="BN421" s="639">
        <f t="shared" si="648"/>
        <v>0</v>
      </c>
      <c r="BO421" s="639">
        <f t="shared" si="648"/>
        <v>0</v>
      </c>
      <c r="BP421" s="639">
        <f t="shared" si="648"/>
        <v>0</v>
      </c>
      <c r="BQ421" s="639">
        <f t="shared" si="647"/>
        <v>0</v>
      </c>
    </row>
    <row r="422" spans="1:69" s="351" customFormat="1" ht="12.75">
      <c r="A422" s="679">
        <v>1910</v>
      </c>
      <c r="B422" s="375" t="s">
        <v>285</v>
      </c>
      <c r="C422" s="1293">
        <f>'I4 BO ASSETS'!M65</f>
        <v>0</v>
      </c>
      <c r="D422" s="639"/>
      <c r="E422" s="639"/>
      <c r="F422" s="639"/>
      <c r="G422" s="639"/>
      <c r="H422" s="639"/>
      <c r="I422" s="639"/>
      <c r="J422" s="639"/>
      <c r="K422" s="639"/>
      <c r="L422" s="639"/>
      <c r="M422" s="639"/>
      <c r="N422" s="639"/>
      <c r="O422" s="639"/>
      <c r="P422" s="639"/>
      <c r="Q422" s="639"/>
      <c r="R422" s="639"/>
      <c r="S422" s="639"/>
      <c r="T422" s="639"/>
      <c r="U422" s="639"/>
      <c r="V422" s="639"/>
      <c r="W422" s="639"/>
      <c r="X422" s="639"/>
      <c r="Y422" s="639"/>
      <c r="Z422" s="639"/>
      <c r="AA422" s="639"/>
      <c r="AB422" s="639"/>
      <c r="AC422" s="639"/>
      <c r="AD422" s="639"/>
      <c r="AE422" s="639"/>
      <c r="AF422" s="639"/>
      <c r="AG422" s="639"/>
      <c r="AH422" s="639"/>
      <c r="AI422" s="639"/>
      <c r="AJ422" s="639"/>
      <c r="AK422" s="639"/>
      <c r="AL422" s="639"/>
      <c r="AM422" s="639"/>
      <c r="AN422" s="639"/>
      <c r="AO422" s="639"/>
      <c r="AP422" s="639"/>
      <c r="AQ422" s="639"/>
      <c r="AR422" s="639"/>
      <c r="AS422" s="639"/>
      <c r="AT422" s="639"/>
      <c r="AU422" s="639"/>
      <c r="AV422" s="639"/>
      <c r="AW422" s="639">
        <f t="shared" ref="AW422:BP422" si="649">$C422*AW637</f>
        <v>0</v>
      </c>
      <c r="AX422" s="639">
        <f t="shared" si="649"/>
        <v>0</v>
      </c>
      <c r="AY422" s="639">
        <f t="shared" si="649"/>
        <v>0</v>
      </c>
      <c r="AZ422" s="639">
        <f t="shared" si="649"/>
        <v>0</v>
      </c>
      <c r="BA422" s="639">
        <f t="shared" si="649"/>
        <v>0</v>
      </c>
      <c r="BB422" s="639">
        <f t="shared" si="649"/>
        <v>0</v>
      </c>
      <c r="BC422" s="639">
        <f t="shared" si="649"/>
        <v>0</v>
      </c>
      <c r="BD422" s="639">
        <f t="shared" si="649"/>
        <v>0</v>
      </c>
      <c r="BE422" s="639">
        <f t="shared" si="649"/>
        <v>0</v>
      </c>
      <c r="BF422" s="639">
        <f t="shared" si="649"/>
        <v>0</v>
      </c>
      <c r="BG422" s="639">
        <f t="shared" si="649"/>
        <v>0</v>
      </c>
      <c r="BH422" s="639">
        <f t="shared" si="649"/>
        <v>0</v>
      </c>
      <c r="BI422" s="639">
        <f t="shared" si="649"/>
        <v>0</v>
      </c>
      <c r="BJ422" s="639">
        <f t="shared" si="649"/>
        <v>0</v>
      </c>
      <c r="BK422" s="639">
        <f t="shared" si="649"/>
        <v>0</v>
      </c>
      <c r="BL422" s="639">
        <f t="shared" si="649"/>
        <v>0</v>
      </c>
      <c r="BM422" s="639">
        <f t="shared" si="649"/>
        <v>0</v>
      </c>
      <c r="BN422" s="639">
        <f t="shared" si="649"/>
        <v>0</v>
      </c>
      <c r="BO422" s="639">
        <f t="shared" si="649"/>
        <v>0</v>
      </c>
      <c r="BP422" s="639">
        <f t="shared" si="649"/>
        <v>0</v>
      </c>
      <c r="BQ422" s="639">
        <f t="shared" si="647"/>
        <v>0</v>
      </c>
    </row>
    <row r="423" spans="1:69" s="351" customFormat="1" ht="12.75">
      <c r="A423" s="679">
        <v>1915</v>
      </c>
      <c r="B423" s="375" t="s">
        <v>512</v>
      </c>
      <c r="C423" s="1293">
        <f>'I4 BO ASSETS'!M66</f>
        <v>0</v>
      </c>
      <c r="D423" s="639"/>
      <c r="E423" s="639"/>
      <c r="F423" s="639"/>
      <c r="G423" s="639"/>
      <c r="H423" s="639"/>
      <c r="I423" s="639"/>
      <c r="J423" s="639"/>
      <c r="K423" s="639"/>
      <c r="L423" s="639"/>
      <c r="M423" s="639"/>
      <c r="N423" s="639"/>
      <c r="O423" s="639"/>
      <c r="P423" s="639"/>
      <c r="Q423" s="639"/>
      <c r="R423" s="639"/>
      <c r="S423" s="639"/>
      <c r="T423" s="639"/>
      <c r="U423" s="639"/>
      <c r="V423" s="639"/>
      <c r="W423" s="639"/>
      <c r="X423" s="639"/>
      <c r="Y423" s="639"/>
      <c r="Z423" s="639"/>
      <c r="AA423" s="639"/>
      <c r="AB423" s="639"/>
      <c r="AC423" s="639"/>
      <c r="AD423" s="639"/>
      <c r="AE423" s="639"/>
      <c r="AF423" s="639"/>
      <c r="AG423" s="639"/>
      <c r="AH423" s="639"/>
      <c r="AI423" s="639"/>
      <c r="AJ423" s="639"/>
      <c r="AK423" s="639"/>
      <c r="AL423" s="639"/>
      <c r="AM423" s="639"/>
      <c r="AN423" s="639"/>
      <c r="AO423" s="639"/>
      <c r="AP423" s="639"/>
      <c r="AQ423" s="639"/>
      <c r="AR423" s="639"/>
      <c r="AS423" s="639"/>
      <c r="AT423" s="639"/>
      <c r="AU423" s="639"/>
      <c r="AV423" s="639"/>
      <c r="AW423" s="639">
        <f t="shared" ref="AW423:BP423" si="650">$C423*AW638</f>
        <v>0</v>
      </c>
      <c r="AX423" s="639">
        <f t="shared" si="650"/>
        <v>0</v>
      </c>
      <c r="AY423" s="639">
        <f t="shared" si="650"/>
        <v>0</v>
      </c>
      <c r="AZ423" s="639">
        <f t="shared" si="650"/>
        <v>0</v>
      </c>
      <c r="BA423" s="639">
        <f t="shared" si="650"/>
        <v>0</v>
      </c>
      <c r="BB423" s="639">
        <f t="shared" si="650"/>
        <v>0</v>
      </c>
      <c r="BC423" s="639">
        <f t="shared" si="650"/>
        <v>0</v>
      </c>
      <c r="BD423" s="639">
        <f t="shared" si="650"/>
        <v>0</v>
      </c>
      <c r="BE423" s="639">
        <f t="shared" si="650"/>
        <v>0</v>
      </c>
      <c r="BF423" s="639">
        <f t="shared" si="650"/>
        <v>0</v>
      </c>
      <c r="BG423" s="639">
        <f t="shared" si="650"/>
        <v>0</v>
      </c>
      <c r="BH423" s="639">
        <f t="shared" si="650"/>
        <v>0</v>
      </c>
      <c r="BI423" s="639">
        <f t="shared" si="650"/>
        <v>0</v>
      </c>
      <c r="BJ423" s="639">
        <f t="shared" si="650"/>
        <v>0</v>
      </c>
      <c r="BK423" s="639">
        <f t="shared" si="650"/>
        <v>0</v>
      </c>
      <c r="BL423" s="639">
        <f t="shared" si="650"/>
        <v>0</v>
      </c>
      <c r="BM423" s="639">
        <f t="shared" si="650"/>
        <v>0</v>
      </c>
      <c r="BN423" s="639">
        <f t="shared" si="650"/>
        <v>0</v>
      </c>
      <c r="BO423" s="639">
        <f t="shared" si="650"/>
        <v>0</v>
      </c>
      <c r="BP423" s="639">
        <f t="shared" si="650"/>
        <v>0</v>
      </c>
      <c r="BQ423" s="639">
        <f t="shared" si="647"/>
        <v>0</v>
      </c>
    </row>
    <row r="424" spans="1:69" s="351" customFormat="1" ht="12.75">
      <c r="A424" s="679">
        <v>1920</v>
      </c>
      <c r="B424" s="375" t="s">
        <v>513</v>
      </c>
      <c r="C424" s="1293">
        <f>'I4 BO ASSETS'!M67</f>
        <v>0</v>
      </c>
      <c r="D424" s="639"/>
      <c r="E424" s="639"/>
      <c r="F424" s="639"/>
      <c r="G424" s="639"/>
      <c r="H424" s="639"/>
      <c r="I424" s="639"/>
      <c r="J424" s="639"/>
      <c r="K424" s="639"/>
      <c r="L424" s="639"/>
      <c r="M424" s="639"/>
      <c r="N424" s="639"/>
      <c r="O424" s="639"/>
      <c r="P424" s="639"/>
      <c r="Q424" s="639"/>
      <c r="R424" s="639"/>
      <c r="S424" s="639"/>
      <c r="T424" s="639"/>
      <c r="U424" s="639"/>
      <c r="V424" s="639"/>
      <c r="W424" s="639"/>
      <c r="X424" s="639"/>
      <c r="Y424" s="639"/>
      <c r="Z424" s="639"/>
      <c r="AA424" s="639"/>
      <c r="AB424" s="639"/>
      <c r="AC424" s="639"/>
      <c r="AD424" s="639"/>
      <c r="AE424" s="639"/>
      <c r="AF424" s="639"/>
      <c r="AG424" s="639"/>
      <c r="AH424" s="639"/>
      <c r="AI424" s="639"/>
      <c r="AJ424" s="639"/>
      <c r="AK424" s="639"/>
      <c r="AL424" s="639"/>
      <c r="AM424" s="639"/>
      <c r="AN424" s="639"/>
      <c r="AO424" s="639"/>
      <c r="AP424" s="639"/>
      <c r="AQ424" s="639"/>
      <c r="AR424" s="639"/>
      <c r="AS424" s="639"/>
      <c r="AT424" s="639"/>
      <c r="AU424" s="639"/>
      <c r="AV424" s="639"/>
      <c r="AW424" s="639">
        <f t="shared" ref="AW424:BP424" si="651">$C424*AW639</f>
        <v>0</v>
      </c>
      <c r="AX424" s="639">
        <f t="shared" si="651"/>
        <v>0</v>
      </c>
      <c r="AY424" s="639">
        <f t="shared" si="651"/>
        <v>0</v>
      </c>
      <c r="AZ424" s="639">
        <f t="shared" si="651"/>
        <v>0</v>
      </c>
      <c r="BA424" s="639">
        <f t="shared" si="651"/>
        <v>0</v>
      </c>
      <c r="BB424" s="639">
        <f t="shared" si="651"/>
        <v>0</v>
      </c>
      <c r="BC424" s="639">
        <f t="shared" si="651"/>
        <v>0</v>
      </c>
      <c r="BD424" s="639">
        <f t="shared" si="651"/>
        <v>0</v>
      </c>
      <c r="BE424" s="639">
        <f t="shared" si="651"/>
        <v>0</v>
      </c>
      <c r="BF424" s="639">
        <f t="shared" si="651"/>
        <v>0</v>
      </c>
      <c r="BG424" s="639">
        <f t="shared" si="651"/>
        <v>0</v>
      </c>
      <c r="BH424" s="639">
        <f t="shared" si="651"/>
        <v>0</v>
      </c>
      <c r="BI424" s="639">
        <f t="shared" si="651"/>
        <v>0</v>
      </c>
      <c r="BJ424" s="639">
        <f t="shared" si="651"/>
        <v>0</v>
      </c>
      <c r="BK424" s="639">
        <f t="shared" si="651"/>
        <v>0</v>
      </c>
      <c r="BL424" s="639">
        <f t="shared" si="651"/>
        <v>0</v>
      </c>
      <c r="BM424" s="639">
        <f t="shared" si="651"/>
        <v>0</v>
      </c>
      <c r="BN424" s="639">
        <f t="shared" si="651"/>
        <v>0</v>
      </c>
      <c r="BO424" s="639">
        <f t="shared" si="651"/>
        <v>0</v>
      </c>
      <c r="BP424" s="639">
        <f t="shared" si="651"/>
        <v>0</v>
      </c>
      <c r="BQ424" s="639">
        <f t="shared" si="647"/>
        <v>0</v>
      </c>
    </row>
    <row r="425" spans="1:69" s="351" customFormat="1" ht="12.75">
      <c r="A425" s="679">
        <v>1925</v>
      </c>
      <c r="B425" s="375" t="s">
        <v>514</v>
      </c>
      <c r="C425" s="1293">
        <f>'I4 BO ASSETS'!M68</f>
        <v>0</v>
      </c>
      <c r="D425" s="639"/>
      <c r="E425" s="639"/>
      <c r="F425" s="639"/>
      <c r="G425" s="639"/>
      <c r="H425" s="639"/>
      <c r="I425" s="639"/>
      <c r="J425" s="639"/>
      <c r="K425" s="639"/>
      <c r="L425" s="639"/>
      <c r="M425" s="639"/>
      <c r="N425" s="639"/>
      <c r="O425" s="639"/>
      <c r="P425" s="639"/>
      <c r="Q425" s="639"/>
      <c r="R425" s="639"/>
      <c r="S425" s="639"/>
      <c r="T425" s="639"/>
      <c r="U425" s="639"/>
      <c r="V425" s="639"/>
      <c r="W425" s="639"/>
      <c r="X425" s="639"/>
      <c r="Y425" s="639"/>
      <c r="Z425" s="639"/>
      <c r="AA425" s="639"/>
      <c r="AB425" s="639"/>
      <c r="AC425" s="639"/>
      <c r="AD425" s="639"/>
      <c r="AE425" s="639"/>
      <c r="AF425" s="639"/>
      <c r="AG425" s="639"/>
      <c r="AH425" s="639"/>
      <c r="AI425" s="639"/>
      <c r="AJ425" s="639"/>
      <c r="AK425" s="639"/>
      <c r="AL425" s="639"/>
      <c r="AM425" s="639"/>
      <c r="AN425" s="639"/>
      <c r="AO425" s="639"/>
      <c r="AP425" s="639"/>
      <c r="AQ425" s="639"/>
      <c r="AR425" s="639"/>
      <c r="AS425" s="639"/>
      <c r="AT425" s="639"/>
      <c r="AU425" s="639"/>
      <c r="AV425" s="639"/>
      <c r="AW425" s="639">
        <f t="shared" ref="AW425:BP425" si="652">$C425*AW640</f>
        <v>0</v>
      </c>
      <c r="AX425" s="639">
        <f t="shared" si="652"/>
        <v>0</v>
      </c>
      <c r="AY425" s="639">
        <f t="shared" si="652"/>
        <v>0</v>
      </c>
      <c r="AZ425" s="639">
        <f t="shared" si="652"/>
        <v>0</v>
      </c>
      <c r="BA425" s="639">
        <f t="shared" si="652"/>
        <v>0</v>
      </c>
      <c r="BB425" s="639">
        <f t="shared" si="652"/>
        <v>0</v>
      </c>
      <c r="BC425" s="639">
        <f t="shared" si="652"/>
        <v>0</v>
      </c>
      <c r="BD425" s="639">
        <f t="shared" si="652"/>
        <v>0</v>
      </c>
      <c r="BE425" s="639">
        <f t="shared" si="652"/>
        <v>0</v>
      </c>
      <c r="BF425" s="639">
        <f t="shared" si="652"/>
        <v>0</v>
      </c>
      <c r="BG425" s="639">
        <f t="shared" si="652"/>
        <v>0</v>
      </c>
      <c r="BH425" s="639">
        <f t="shared" si="652"/>
        <v>0</v>
      </c>
      <c r="BI425" s="639">
        <f t="shared" si="652"/>
        <v>0</v>
      </c>
      <c r="BJ425" s="639">
        <f t="shared" si="652"/>
        <v>0</v>
      </c>
      <c r="BK425" s="639">
        <f t="shared" si="652"/>
        <v>0</v>
      </c>
      <c r="BL425" s="639">
        <f t="shared" si="652"/>
        <v>0</v>
      </c>
      <c r="BM425" s="639">
        <f t="shared" si="652"/>
        <v>0</v>
      </c>
      <c r="BN425" s="639">
        <f t="shared" si="652"/>
        <v>0</v>
      </c>
      <c r="BO425" s="639">
        <f t="shared" si="652"/>
        <v>0</v>
      </c>
      <c r="BP425" s="639">
        <f t="shared" si="652"/>
        <v>0</v>
      </c>
      <c r="BQ425" s="639">
        <f t="shared" si="647"/>
        <v>0</v>
      </c>
    </row>
    <row r="426" spans="1:69" s="351" customFormat="1" ht="12.75">
      <c r="A426" s="679">
        <v>1930</v>
      </c>
      <c r="B426" s="375" t="s">
        <v>515</v>
      </c>
      <c r="C426" s="1293">
        <f>'I4 BO ASSETS'!M69</f>
        <v>0</v>
      </c>
      <c r="D426" s="639"/>
      <c r="E426" s="639"/>
      <c r="F426" s="639"/>
      <c r="G426" s="639"/>
      <c r="H426" s="639"/>
      <c r="I426" s="639"/>
      <c r="J426" s="639"/>
      <c r="K426" s="639"/>
      <c r="L426" s="639"/>
      <c r="M426" s="639"/>
      <c r="N426" s="639"/>
      <c r="O426" s="639"/>
      <c r="P426" s="639"/>
      <c r="Q426" s="639"/>
      <c r="R426" s="639"/>
      <c r="S426" s="639"/>
      <c r="T426" s="639"/>
      <c r="U426" s="639"/>
      <c r="V426" s="639"/>
      <c r="W426" s="639"/>
      <c r="X426" s="639"/>
      <c r="Y426" s="639"/>
      <c r="Z426" s="639"/>
      <c r="AA426" s="639"/>
      <c r="AB426" s="639"/>
      <c r="AC426" s="639"/>
      <c r="AD426" s="639"/>
      <c r="AE426" s="639"/>
      <c r="AF426" s="639"/>
      <c r="AG426" s="639"/>
      <c r="AH426" s="639"/>
      <c r="AI426" s="639"/>
      <c r="AJ426" s="639"/>
      <c r="AK426" s="639"/>
      <c r="AL426" s="639"/>
      <c r="AM426" s="639"/>
      <c r="AN426" s="639"/>
      <c r="AO426" s="639"/>
      <c r="AP426" s="639"/>
      <c r="AQ426" s="639"/>
      <c r="AR426" s="639"/>
      <c r="AS426" s="639"/>
      <c r="AT426" s="639"/>
      <c r="AU426" s="639"/>
      <c r="AV426" s="639"/>
      <c r="AW426" s="639">
        <f t="shared" ref="AW426:BP426" si="653">$C426*AW641</f>
        <v>0</v>
      </c>
      <c r="AX426" s="639">
        <f t="shared" si="653"/>
        <v>0</v>
      </c>
      <c r="AY426" s="639">
        <f t="shared" si="653"/>
        <v>0</v>
      </c>
      <c r="AZ426" s="639">
        <f t="shared" si="653"/>
        <v>0</v>
      </c>
      <c r="BA426" s="639">
        <f t="shared" si="653"/>
        <v>0</v>
      </c>
      <c r="BB426" s="639">
        <f t="shared" si="653"/>
        <v>0</v>
      </c>
      <c r="BC426" s="639">
        <f t="shared" si="653"/>
        <v>0</v>
      </c>
      <c r="BD426" s="639">
        <f t="shared" si="653"/>
        <v>0</v>
      </c>
      <c r="BE426" s="639">
        <f t="shared" si="653"/>
        <v>0</v>
      </c>
      <c r="BF426" s="639">
        <f t="shared" si="653"/>
        <v>0</v>
      </c>
      <c r="BG426" s="639">
        <f t="shared" si="653"/>
        <v>0</v>
      </c>
      <c r="BH426" s="639">
        <f t="shared" si="653"/>
        <v>0</v>
      </c>
      <c r="BI426" s="639">
        <f t="shared" si="653"/>
        <v>0</v>
      </c>
      <c r="BJ426" s="639">
        <f t="shared" si="653"/>
        <v>0</v>
      </c>
      <c r="BK426" s="639">
        <f t="shared" si="653"/>
        <v>0</v>
      </c>
      <c r="BL426" s="639">
        <f t="shared" si="653"/>
        <v>0</v>
      </c>
      <c r="BM426" s="639">
        <f t="shared" si="653"/>
        <v>0</v>
      </c>
      <c r="BN426" s="639">
        <f t="shared" si="653"/>
        <v>0</v>
      </c>
      <c r="BO426" s="639">
        <f t="shared" si="653"/>
        <v>0</v>
      </c>
      <c r="BP426" s="639">
        <f t="shared" si="653"/>
        <v>0</v>
      </c>
      <c r="BQ426" s="639">
        <f t="shared" si="647"/>
        <v>0</v>
      </c>
    </row>
    <row r="427" spans="1:69" s="351" customFormat="1" ht="12.75">
      <c r="A427" s="679">
        <v>1935</v>
      </c>
      <c r="B427" s="375" t="s">
        <v>516</v>
      </c>
      <c r="C427" s="1293">
        <f>'I4 BO ASSETS'!M70</f>
        <v>0</v>
      </c>
      <c r="D427" s="639"/>
      <c r="E427" s="639"/>
      <c r="F427" s="639"/>
      <c r="G427" s="639"/>
      <c r="H427" s="639"/>
      <c r="I427" s="639"/>
      <c r="J427" s="639"/>
      <c r="K427" s="639"/>
      <c r="L427" s="639"/>
      <c r="M427" s="639"/>
      <c r="N427" s="639"/>
      <c r="O427" s="639"/>
      <c r="P427" s="639"/>
      <c r="Q427" s="639"/>
      <c r="R427" s="639"/>
      <c r="S427" s="639"/>
      <c r="T427" s="639"/>
      <c r="U427" s="639"/>
      <c r="V427" s="639"/>
      <c r="W427" s="639"/>
      <c r="X427" s="639"/>
      <c r="Y427" s="639"/>
      <c r="Z427" s="639"/>
      <c r="AA427" s="639"/>
      <c r="AB427" s="639"/>
      <c r="AC427" s="639"/>
      <c r="AD427" s="639"/>
      <c r="AE427" s="639"/>
      <c r="AF427" s="639"/>
      <c r="AG427" s="639"/>
      <c r="AH427" s="639"/>
      <c r="AI427" s="639"/>
      <c r="AJ427" s="639"/>
      <c r="AK427" s="639"/>
      <c r="AL427" s="639"/>
      <c r="AM427" s="639"/>
      <c r="AN427" s="639"/>
      <c r="AO427" s="639"/>
      <c r="AP427" s="639"/>
      <c r="AQ427" s="639"/>
      <c r="AR427" s="639"/>
      <c r="AS427" s="639"/>
      <c r="AT427" s="639"/>
      <c r="AU427" s="639"/>
      <c r="AV427" s="639"/>
      <c r="AW427" s="639">
        <f t="shared" ref="AW427:BP427" si="654">$C427*AW642</f>
        <v>0</v>
      </c>
      <c r="AX427" s="639">
        <f t="shared" si="654"/>
        <v>0</v>
      </c>
      <c r="AY427" s="639">
        <f t="shared" si="654"/>
        <v>0</v>
      </c>
      <c r="AZ427" s="639">
        <f t="shared" si="654"/>
        <v>0</v>
      </c>
      <c r="BA427" s="639">
        <f t="shared" si="654"/>
        <v>0</v>
      </c>
      <c r="BB427" s="639">
        <f t="shared" si="654"/>
        <v>0</v>
      </c>
      <c r="BC427" s="639">
        <f t="shared" si="654"/>
        <v>0</v>
      </c>
      <c r="BD427" s="639">
        <f t="shared" si="654"/>
        <v>0</v>
      </c>
      <c r="BE427" s="639">
        <f t="shared" si="654"/>
        <v>0</v>
      </c>
      <c r="BF427" s="639">
        <f t="shared" si="654"/>
        <v>0</v>
      </c>
      <c r="BG427" s="639">
        <f t="shared" si="654"/>
        <v>0</v>
      </c>
      <c r="BH427" s="639">
        <f t="shared" si="654"/>
        <v>0</v>
      </c>
      <c r="BI427" s="639">
        <f t="shared" si="654"/>
        <v>0</v>
      </c>
      <c r="BJ427" s="639">
        <f t="shared" si="654"/>
        <v>0</v>
      </c>
      <c r="BK427" s="639">
        <f t="shared" si="654"/>
        <v>0</v>
      </c>
      <c r="BL427" s="639">
        <f t="shared" si="654"/>
        <v>0</v>
      </c>
      <c r="BM427" s="639">
        <f t="shared" si="654"/>
        <v>0</v>
      </c>
      <c r="BN427" s="639">
        <f t="shared" si="654"/>
        <v>0</v>
      </c>
      <c r="BO427" s="639">
        <f t="shared" si="654"/>
        <v>0</v>
      </c>
      <c r="BP427" s="639">
        <f t="shared" si="654"/>
        <v>0</v>
      </c>
      <c r="BQ427" s="639">
        <f t="shared" si="647"/>
        <v>0</v>
      </c>
    </row>
    <row r="428" spans="1:69" s="351" customFormat="1" ht="12.75">
      <c r="A428" s="679">
        <v>1940</v>
      </c>
      <c r="B428" s="375" t="s">
        <v>517</v>
      </c>
      <c r="C428" s="1293">
        <f>'I4 BO ASSETS'!M71</f>
        <v>0</v>
      </c>
      <c r="D428" s="639"/>
      <c r="E428" s="639"/>
      <c r="F428" s="639"/>
      <c r="G428" s="639"/>
      <c r="H428" s="639"/>
      <c r="I428" s="639"/>
      <c r="J428" s="639"/>
      <c r="K428" s="639"/>
      <c r="L428" s="639"/>
      <c r="M428" s="639"/>
      <c r="N428" s="639"/>
      <c r="O428" s="639"/>
      <c r="P428" s="639"/>
      <c r="Q428" s="639"/>
      <c r="R428" s="639"/>
      <c r="S428" s="639"/>
      <c r="T428" s="639"/>
      <c r="U428" s="639"/>
      <c r="V428" s="639"/>
      <c r="W428" s="639"/>
      <c r="X428" s="639"/>
      <c r="Y428" s="639"/>
      <c r="Z428" s="639"/>
      <c r="AA428" s="639"/>
      <c r="AB428" s="639"/>
      <c r="AC428" s="639"/>
      <c r="AD428" s="639"/>
      <c r="AE428" s="639"/>
      <c r="AF428" s="639"/>
      <c r="AG428" s="639"/>
      <c r="AH428" s="639"/>
      <c r="AI428" s="639"/>
      <c r="AJ428" s="639"/>
      <c r="AK428" s="639"/>
      <c r="AL428" s="639"/>
      <c r="AM428" s="639"/>
      <c r="AN428" s="639"/>
      <c r="AO428" s="639"/>
      <c r="AP428" s="639"/>
      <c r="AQ428" s="639"/>
      <c r="AR428" s="639"/>
      <c r="AS428" s="639"/>
      <c r="AT428" s="639"/>
      <c r="AU428" s="639"/>
      <c r="AV428" s="639"/>
      <c r="AW428" s="639">
        <f t="shared" ref="AW428:BP428" si="655">$C428*AW643</f>
        <v>0</v>
      </c>
      <c r="AX428" s="639">
        <f t="shared" si="655"/>
        <v>0</v>
      </c>
      <c r="AY428" s="639">
        <f t="shared" si="655"/>
        <v>0</v>
      </c>
      <c r="AZ428" s="639">
        <f t="shared" si="655"/>
        <v>0</v>
      </c>
      <c r="BA428" s="639">
        <f t="shared" si="655"/>
        <v>0</v>
      </c>
      <c r="BB428" s="639">
        <f t="shared" si="655"/>
        <v>0</v>
      </c>
      <c r="BC428" s="639">
        <f t="shared" si="655"/>
        <v>0</v>
      </c>
      <c r="BD428" s="639">
        <f t="shared" si="655"/>
        <v>0</v>
      </c>
      <c r="BE428" s="639">
        <f t="shared" si="655"/>
        <v>0</v>
      </c>
      <c r="BF428" s="639">
        <f t="shared" si="655"/>
        <v>0</v>
      </c>
      <c r="BG428" s="639">
        <f t="shared" si="655"/>
        <v>0</v>
      </c>
      <c r="BH428" s="639">
        <f t="shared" si="655"/>
        <v>0</v>
      </c>
      <c r="BI428" s="639">
        <f t="shared" si="655"/>
        <v>0</v>
      </c>
      <c r="BJ428" s="639">
        <f t="shared" si="655"/>
        <v>0</v>
      </c>
      <c r="BK428" s="639">
        <f t="shared" si="655"/>
        <v>0</v>
      </c>
      <c r="BL428" s="639">
        <f t="shared" si="655"/>
        <v>0</v>
      </c>
      <c r="BM428" s="639">
        <f t="shared" si="655"/>
        <v>0</v>
      </c>
      <c r="BN428" s="639">
        <f t="shared" si="655"/>
        <v>0</v>
      </c>
      <c r="BO428" s="639">
        <f t="shared" si="655"/>
        <v>0</v>
      </c>
      <c r="BP428" s="639">
        <f t="shared" si="655"/>
        <v>0</v>
      </c>
      <c r="BQ428" s="639">
        <f t="shared" si="647"/>
        <v>0</v>
      </c>
    </row>
    <row r="429" spans="1:69" s="351" customFormat="1" ht="12.75">
      <c r="A429" s="679">
        <v>1945</v>
      </c>
      <c r="B429" s="375" t="s">
        <v>518</v>
      </c>
      <c r="C429" s="1293">
        <f>'I4 BO ASSETS'!M72</f>
        <v>0</v>
      </c>
      <c r="D429" s="639"/>
      <c r="E429" s="639"/>
      <c r="F429" s="639"/>
      <c r="G429" s="639"/>
      <c r="H429" s="639"/>
      <c r="I429" s="639"/>
      <c r="J429" s="639"/>
      <c r="K429" s="639"/>
      <c r="L429" s="639"/>
      <c r="M429" s="639"/>
      <c r="N429" s="639"/>
      <c r="O429" s="639"/>
      <c r="P429" s="639"/>
      <c r="Q429" s="639"/>
      <c r="R429" s="639"/>
      <c r="S429" s="639"/>
      <c r="T429" s="639"/>
      <c r="U429" s="639"/>
      <c r="V429" s="639"/>
      <c r="W429" s="639"/>
      <c r="X429" s="639"/>
      <c r="Y429" s="639"/>
      <c r="Z429" s="639"/>
      <c r="AA429" s="639"/>
      <c r="AB429" s="639"/>
      <c r="AC429" s="639"/>
      <c r="AD429" s="639"/>
      <c r="AE429" s="639"/>
      <c r="AF429" s="639"/>
      <c r="AG429" s="639"/>
      <c r="AH429" s="639"/>
      <c r="AI429" s="639"/>
      <c r="AJ429" s="639"/>
      <c r="AK429" s="639"/>
      <c r="AL429" s="639"/>
      <c r="AM429" s="639"/>
      <c r="AN429" s="639"/>
      <c r="AO429" s="639"/>
      <c r="AP429" s="639"/>
      <c r="AQ429" s="639"/>
      <c r="AR429" s="639"/>
      <c r="AS429" s="639"/>
      <c r="AT429" s="639"/>
      <c r="AU429" s="639"/>
      <c r="AV429" s="639"/>
      <c r="AW429" s="639">
        <f t="shared" ref="AW429:BP429" si="656">$C429*AW644</f>
        <v>0</v>
      </c>
      <c r="AX429" s="639">
        <f t="shared" si="656"/>
        <v>0</v>
      </c>
      <c r="AY429" s="639">
        <f t="shared" si="656"/>
        <v>0</v>
      </c>
      <c r="AZ429" s="639">
        <f t="shared" si="656"/>
        <v>0</v>
      </c>
      <c r="BA429" s="639">
        <f t="shared" si="656"/>
        <v>0</v>
      </c>
      <c r="BB429" s="639">
        <f t="shared" si="656"/>
        <v>0</v>
      </c>
      <c r="BC429" s="639">
        <f t="shared" si="656"/>
        <v>0</v>
      </c>
      <c r="BD429" s="639">
        <f t="shared" si="656"/>
        <v>0</v>
      </c>
      <c r="BE429" s="639">
        <f t="shared" si="656"/>
        <v>0</v>
      </c>
      <c r="BF429" s="639">
        <f t="shared" si="656"/>
        <v>0</v>
      </c>
      <c r="BG429" s="639">
        <f t="shared" si="656"/>
        <v>0</v>
      </c>
      <c r="BH429" s="639">
        <f t="shared" si="656"/>
        <v>0</v>
      </c>
      <c r="BI429" s="639">
        <f t="shared" si="656"/>
        <v>0</v>
      </c>
      <c r="BJ429" s="639">
        <f t="shared" si="656"/>
        <v>0</v>
      </c>
      <c r="BK429" s="639">
        <f t="shared" si="656"/>
        <v>0</v>
      </c>
      <c r="BL429" s="639">
        <f t="shared" si="656"/>
        <v>0</v>
      </c>
      <c r="BM429" s="639">
        <f t="shared" si="656"/>
        <v>0</v>
      </c>
      <c r="BN429" s="639">
        <f t="shared" si="656"/>
        <v>0</v>
      </c>
      <c r="BO429" s="639">
        <f t="shared" si="656"/>
        <v>0</v>
      </c>
      <c r="BP429" s="639">
        <f t="shared" si="656"/>
        <v>0</v>
      </c>
      <c r="BQ429" s="639">
        <f t="shared" si="647"/>
        <v>0</v>
      </c>
    </row>
    <row r="430" spans="1:69" s="351" customFormat="1" ht="12.75">
      <c r="A430" s="679">
        <v>1950</v>
      </c>
      <c r="B430" s="375" t="s">
        <v>519</v>
      </c>
      <c r="C430" s="1293">
        <f>'I4 BO ASSETS'!M73</f>
        <v>0</v>
      </c>
      <c r="D430" s="639"/>
      <c r="E430" s="639"/>
      <c r="F430" s="639"/>
      <c r="G430" s="639"/>
      <c r="H430" s="639"/>
      <c r="I430" s="639"/>
      <c r="J430" s="639"/>
      <c r="K430" s="639"/>
      <c r="L430" s="639"/>
      <c r="M430" s="639"/>
      <c r="N430" s="639"/>
      <c r="O430" s="639"/>
      <c r="P430" s="639"/>
      <c r="Q430" s="639"/>
      <c r="R430" s="639"/>
      <c r="S430" s="639"/>
      <c r="T430" s="639"/>
      <c r="U430" s="639"/>
      <c r="V430" s="639"/>
      <c r="W430" s="639"/>
      <c r="X430" s="639"/>
      <c r="Y430" s="639"/>
      <c r="Z430" s="639"/>
      <c r="AA430" s="639"/>
      <c r="AB430" s="639"/>
      <c r="AC430" s="639"/>
      <c r="AD430" s="639"/>
      <c r="AE430" s="639"/>
      <c r="AF430" s="639"/>
      <c r="AG430" s="639"/>
      <c r="AH430" s="639"/>
      <c r="AI430" s="639"/>
      <c r="AJ430" s="639"/>
      <c r="AK430" s="639"/>
      <c r="AL430" s="639"/>
      <c r="AM430" s="639"/>
      <c r="AN430" s="639"/>
      <c r="AO430" s="639"/>
      <c r="AP430" s="639"/>
      <c r="AQ430" s="639"/>
      <c r="AR430" s="639"/>
      <c r="AS430" s="639"/>
      <c r="AT430" s="639"/>
      <c r="AU430" s="639"/>
      <c r="AV430" s="639"/>
      <c r="AW430" s="639">
        <f t="shared" ref="AW430:BP430" si="657">$C430*AW645</f>
        <v>0</v>
      </c>
      <c r="AX430" s="639">
        <f t="shared" si="657"/>
        <v>0</v>
      </c>
      <c r="AY430" s="639">
        <f t="shared" si="657"/>
        <v>0</v>
      </c>
      <c r="AZ430" s="639">
        <f t="shared" si="657"/>
        <v>0</v>
      </c>
      <c r="BA430" s="639">
        <f t="shared" si="657"/>
        <v>0</v>
      </c>
      <c r="BB430" s="639">
        <f t="shared" si="657"/>
        <v>0</v>
      </c>
      <c r="BC430" s="639">
        <f t="shared" si="657"/>
        <v>0</v>
      </c>
      <c r="BD430" s="639">
        <f t="shared" si="657"/>
        <v>0</v>
      </c>
      <c r="BE430" s="639">
        <f t="shared" si="657"/>
        <v>0</v>
      </c>
      <c r="BF430" s="639">
        <f t="shared" si="657"/>
        <v>0</v>
      </c>
      <c r="BG430" s="639">
        <f t="shared" si="657"/>
        <v>0</v>
      </c>
      <c r="BH430" s="639">
        <f t="shared" si="657"/>
        <v>0</v>
      </c>
      <c r="BI430" s="639">
        <f t="shared" si="657"/>
        <v>0</v>
      </c>
      <c r="BJ430" s="639">
        <f t="shared" si="657"/>
        <v>0</v>
      </c>
      <c r="BK430" s="639">
        <f t="shared" si="657"/>
        <v>0</v>
      </c>
      <c r="BL430" s="639">
        <f t="shared" si="657"/>
        <v>0</v>
      </c>
      <c r="BM430" s="639">
        <f t="shared" si="657"/>
        <v>0</v>
      </c>
      <c r="BN430" s="639">
        <f t="shared" si="657"/>
        <v>0</v>
      </c>
      <c r="BO430" s="639">
        <f t="shared" si="657"/>
        <v>0</v>
      </c>
      <c r="BP430" s="639">
        <f t="shared" si="657"/>
        <v>0</v>
      </c>
      <c r="BQ430" s="639">
        <f t="shared" si="647"/>
        <v>0</v>
      </c>
    </row>
    <row r="431" spans="1:69" s="351" customFormat="1" ht="12.75">
      <c r="A431" s="679">
        <v>1955</v>
      </c>
      <c r="B431" s="375" t="s">
        <v>273</v>
      </c>
      <c r="C431" s="1293">
        <f>'I4 BO ASSETS'!M74</f>
        <v>0</v>
      </c>
      <c r="D431" s="639"/>
      <c r="E431" s="639"/>
      <c r="F431" s="639"/>
      <c r="G431" s="639"/>
      <c r="H431" s="639"/>
      <c r="I431" s="639"/>
      <c r="J431" s="639"/>
      <c r="K431" s="639"/>
      <c r="L431" s="639"/>
      <c r="M431" s="639"/>
      <c r="N431" s="639"/>
      <c r="O431" s="639"/>
      <c r="P431" s="639"/>
      <c r="Q431" s="639"/>
      <c r="R431" s="639"/>
      <c r="S431" s="639"/>
      <c r="T431" s="639"/>
      <c r="U431" s="639"/>
      <c r="V431" s="639"/>
      <c r="W431" s="639"/>
      <c r="X431" s="639"/>
      <c r="Y431" s="639"/>
      <c r="Z431" s="639"/>
      <c r="AA431" s="639"/>
      <c r="AB431" s="639"/>
      <c r="AC431" s="639"/>
      <c r="AD431" s="639"/>
      <c r="AE431" s="639"/>
      <c r="AF431" s="639"/>
      <c r="AG431" s="639"/>
      <c r="AH431" s="639"/>
      <c r="AI431" s="639"/>
      <c r="AJ431" s="639"/>
      <c r="AK431" s="639"/>
      <c r="AL431" s="639"/>
      <c r="AM431" s="639"/>
      <c r="AN431" s="639"/>
      <c r="AO431" s="639"/>
      <c r="AP431" s="639"/>
      <c r="AQ431" s="639"/>
      <c r="AR431" s="639"/>
      <c r="AS431" s="639"/>
      <c r="AT431" s="639"/>
      <c r="AU431" s="639"/>
      <c r="AV431" s="639"/>
      <c r="AW431" s="639">
        <f t="shared" ref="AW431:BP431" si="658">$C431*AW646</f>
        <v>0</v>
      </c>
      <c r="AX431" s="639">
        <f t="shared" si="658"/>
        <v>0</v>
      </c>
      <c r="AY431" s="639">
        <f t="shared" si="658"/>
        <v>0</v>
      </c>
      <c r="AZ431" s="639">
        <f t="shared" si="658"/>
        <v>0</v>
      </c>
      <c r="BA431" s="639">
        <f t="shared" si="658"/>
        <v>0</v>
      </c>
      <c r="BB431" s="639">
        <f t="shared" si="658"/>
        <v>0</v>
      </c>
      <c r="BC431" s="639">
        <f t="shared" si="658"/>
        <v>0</v>
      </c>
      <c r="BD431" s="639">
        <f t="shared" si="658"/>
        <v>0</v>
      </c>
      <c r="BE431" s="639">
        <f t="shared" si="658"/>
        <v>0</v>
      </c>
      <c r="BF431" s="639">
        <f t="shared" si="658"/>
        <v>0</v>
      </c>
      <c r="BG431" s="639">
        <f t="shared" si="658"/>
        <v>0</v>
      </c>
      <c r="BH431" s="639">
        <f t="shared" si="658"/>
        <v>0</v>
      </c>
      <c r="BI431" s="639">
        <f t="shared" si="658"/>
        <v>0</v>
      </c>
      <c r="BJ431" s="639">
        <f t="shared" si="658"/>
        <v>0</v>
      </c>
      <c r="BK431" s="639">
        <f t="shared" si="658"/>
        <v>0</v>
      </c>
      <c r="BL431" s="639">
        <f t="shared" si="658"/>
        <v>0</v>
      </c>
      <c r="BM431" s="639">
        <f t="shared" si="658"/>
        <v>0</v>
      </c>
      <c r="BN431" s="639">
        <f t="shared" si="658"/>
        <v>0</v>
      </c>
      <c r="BO431" s="639">
        <f t="shared" si="658"/>
        <v>0</v>
      </c>
      <c r="BP431" s="639">
        <f t="shared" si="658"/>
        <v>0</v>
      </c>
      <c r="BQ431" s="639">
        <f t="shared" si="647"/>
        <v>0</v>
      </c>
    </row>
    <row r="432" spans="1:69" s="351" customFormat="1" ht="12.75">
      <c r="A432" s="679">
        <v>1960</v>
      </c>
      <c r="B432" s="375" t="s">
        <v>274</v>
      </c>
      <c r="C432" s="1293">
        <f>'I4 BO ASSETS'!M75</f>
        <v>0</v>
      </c>
      <c r="D432" s="639"/>
      <c r="E432" s="639"/>
      <c r="F432" s="639"/>
      <c r="G432" s="639"/>
      <c r="H432" s="639"/>
      <c r="I432" s="639"/>
      <c r="J432" s="639"/>
      <c r="K432" s="639"/>
      <c r="L432" s="639"/>
      <c r="M432" s="639"/>
      <c r="N432" s="639"/>
      <c r="O432" s="639"/>
      <c r="P432" s="639"/>
      <c r="Q432" s="639"/>
      <c r="R432" s="639"/>
      <c r="S432" s="639"/>
      <c r="T432" s="639"/>
      <c r="U432" s="639"/>
      <c r="V432" s="639"/>
      <c r="W432" s="639"/>
      <c r="X432" s="639"/>
      <c r="Y432" s="639"/>
      <c r="Z432" s="639"/>
      <c r="AA432" s="639"/>
      <c r="AB432" s="639"/>
      <c r="AC432" s="639"/>
      <c r="AD432" s="639"/>
      <c r="AE432" s="639"/>
      <c r="AF432" s="639"/>
      <c r="AG432" s="639"/>
      <c r="AH432" s="639"/>
      <c r="AI432" s="639"/>
      <c r="AJ432" s="639"/>
      <c r="AK432" s="639"/>
      <c r="AL432" s="639"/>
      <c r="AM432" s="639"/>
      <c r="AN432" s="639"/>
      <c r="AO432" s="639"/>
      <c r="AP432" s="639"/>
      <c r="AQ432" s="639"/>
      <c r="AR432" s="639"/>
      <c r="AS432" s="639"/>
      <c r="AT432" s="639"/>
      <c r="AU432" s="639"/>
      <c r="AV432" s="639"/>
      <c r="AW432" s="639">
        <f t="shared" ref="AW432:BP432" si="659">$C432*AW647</f>
        <v>0</v>
      </c>
      <c r="AX432" s="639">
        <f t="shared" si="659"/>
        <v>0</v>
      </c>
      <c r="AY432" s="639">
        <f t="shared" si="659"/>
        <v>0</v>
      </c>
      <c r="AZ432" s="639">
        <f t="shared" si="659"/>
        <v>0</v>
      </c>
      <c r="BA432" s="639">
        <f t="shared" si="659"/>
        <v>0</v>
      </c>
      <c r="BB432" s="639">
        <f t="shared" si="659"/>
        <v>0</v>
      </c>
      <c r="BC432" s="639">
        <f t="shared" si="659"/>
        <v>0</v>
      </c>
      <c r="BD432" s="639">
        <f t="shared" si="659"/>
        <v>0</v>
      </c>
      <c r="BE432" s="639">
        <f t="shared" si="659"/>
        <v>0</v>
      </c>
      <c r="BF432" s="639">
        <f t="shared" si="659"/>
        <v>0</v>
      </c>
      <c r="BG432" s="639">
        <f t="shared" si="659"/>
        <v>0</v>
      </c>
      <c r="BH432" s="639">
        <f t="shared" si="659"/>
        <v>0</v>
      </c>
      <c r="BI432" s="639">
        <f t="shared" si="659"/>
        <v>0</v>
      </c>
      <c r="BJ432" s="639">
        <f t="shared" si="659"/>
        <v>0</v>
      </c>
      <c r="BK432" s="639">
        <f t="shared" si="659"/>
        <v>0</v>
      </c>
      <c r="BL432" s="639">
        <f t="shared" si="659"/>
        <v>0</v>
      </c>
      <c r="BM432" s="639">
        <f t="shared" si="659"/>
        <v>0</v>
      </c>
      <c r="BN432" s="639">
        <f t="shared" si="659"/>
        <v>0</v>
      </c>
      <c r="BO432" s="639">
        <f t="shared" si="659"/>
        <v>0</v>
      </c>
      <c r="BP432" s="639">
        <f t="shared" si="659"/>
        <v>0</v>
      </c>
      <c r="BQ432" s="639">
        <f t="shared" si="647"/>
        <v>0</v>
      </c>
    </row>
    <row r="433" spans="1:69" s="351" customFormat="1" ht="25.5">
      <c r="A433" s="679">
        <v>1970</v>
      </c>
      <c r="B433" s="375" t="s">
        <v>276</v>
      </c>
      <c r="C433" s="1293">
        <f>'I4 BO ASSETS'!M76</f>
        <v>0</v>
      </c>
      <c r="D433" s="639"/>
      <c r="E433" s="639"/>
      <c r="F433" s="639"/>
      <c r="G433" s="639"/>
      <c r="H433" s="639"/>
      <c r="I433" s="639"/>
      <c r="J433" s="639"/>
      <c r="K433" s="639"/>
      <c r="L433" s="639"/>
      <c r="M433" s="639"/>
      <c r="N433" s="639"/>
      <c r="O433" s="639"/>
      <c r="P433" s="639"/>
      <c r="Q433" s="639"/>
      <c r="R433" s="639"/>
      <c r="S433" s="639"/>
      <c r="T433" s="639"/>
      <c r="U433" s="639"/>
      <c r="V433" s="639"/>
      <c r="W433" s="639"/>
      <c r="X433" s="639"/>
      <c r="Y433" s="639"/>
      <c r="Z433" s="639"/>
      <c r="AA433" s="639"/>
      <c r="AB433" s="639"/>
      <c r="AC433" s="639"/>
      <c r="AD433" s="639"/>
      <c r="AE433" s="639"/>
      <c r="AF433" s="639"/>
      <c r="AG433" s="639"/>
      <c r="AH433" s="639"/>
      <c r="AI433" s="639"/>
      <c r="AJ433" s="639"/>
      <c r="AK433" s="639"/>
      <c r="AL433" s="639"/>
      <c r="AM433" s="639"/>
      <c r="AN433" s="639"/>
      <c r="AO433" s="639"/>
      <c r="AP433" s="639"/>
      <c r="AQ433" s="639"/>
      <c r="AR433" s="639"/>
      <c r="AS433" s="639"/>
      <c r="AT433" s="639"/>
      <c r="AU433" s="639"/>
      <c r="AV433" s="639"/>
      <c r="AW433" s="639">
        <f t="shared" ref="AW433:BP433" si="660">$C433*AW648</f>
        <v>0</v>
      </c>
      <c r="AX433" s="639">
        <f t="shared" si="660"/>
        <v>0</v>
      </c>
      <c r="AY433" s="639">
        <f t="shared" si="660"/>
        <v>0</v>
      </c>
      <c r="AZ433" s="639">
        <f t="shared" si="660"/>
        <v>0</v>
      </c>
      <c r="BA433" s="639">
        <f t="shared" si="660"/>
        <v>0</v>
      </c>
      <c r="BB433" s="639">
        <f t="shared" si="660"/>
        <v>0</v>
      </c>
      <c r="BC433" s="639">
        <f t="shared" si="660"/>
        <v>0</v>
      </c>
      <c r="BD433" s="639">
        <f t="shared" si="660"/>
        <v>0</v>
      </c>
      <c r="BE433" s="639">
        <f t="shared" si="660"/>
        <v>0</v>
      </c>
      <c r="BF433" s="639">
        <f t="shared" si="660"/>
        <v>0</v>
      </c>
      <c r="BG433" s="639">
        <f t="shared" si="660"/>
        <v>0</v>
      </c>
      <c r="BH433" s="639">
        <f t="shared" si="660"/>
        <v>0</v>
      </c>
      <c r="BI433" s="639">
        <f t="shared" si="660"/>
        <v>0</v>
      </c>
      <c r="BJ433" s="639">
        <f t="shared" si="660"/>
        <v>0</v>
      </c>
      <c r="BK433" s="639">
        <f t="shared" si="660"/>
        <v>0</v>
      </c>
      <c r="BL433" s="639">
        <f t="shared" si="660"/>
        <v>0</v>
      </c>
      <c r="BM433" s="639">
        <f t="shared" si="660"/>
        <v>0</v>
      </c>
      <c r="BN433" s="639">
        <f t="shared" si="660"/>
        <v>0</v>
      </c>
      <c r="BO433" s="639">
        <f t="shared" si="660"/>
        <v>0</v>
      </c>
      <c r="BP433" s="639">
        <f t="shared" si="660"/>
        <v>0</v>
      </c>
      <c r="BQ433" s="639">
        <f t="shared" si="647"/>
        <v>0</v>
      </c>
    </row>
    <row r="434" spans="1:69" s="351" customFormat="1" ht="25.5">
      <c r="A434" s="679">
        <v>1975</v>
      </c>
      <c r="B434" s="375" t="s">
        <v>1565</v>
      </c>
      <c r="C434" s="1293">
        <f>'I4 BO ASSETS'!M77</f>
        <v>0</v>
      </c>
      <c r="D434" s="639"/>
      <c r="E434" s="639"/>
      <c r="F434" s="639"/>
      <c r="G434" s="639"/>
      <c r="H434" s="639"/>
      <c r="I434" s="639"/>
      <c r="J434" s="639"/>
      <c r="K434" s="639"/>
      <c r="L434" s="639"/>
      <c r="M434" s="639"/>
      <c r="N434" s="639"/>
      <c r="O434" s="639"/>
      <c r="P434" s="639"/>
      <c r="Q434" s="639"/>
      <c r="R434" s="639"/>
      <c r="S434" s="639"/>
      <c r="T434" s="639"/>
      <c r="U434" s="639"/>
      <c r="V434" s="639"/>
      <c r="W434" s="639"/>
      <c r="X434" s="639"/>
      <c r="Y434" s="639"/>
      <c r="Z434" s="639"/>
      <c r="AA434" s="639"/>
      <c r="AB434" s="639"/>
      <c r="AC434" s="639"/>
      <c r="AD434" s="639"/>
      <c r="AE434" s="639"/>
      <c r="AF434" s="639"/>
      <c r="AG434" s="639"/>
      <c r="AH434" s="639"/>
      <c r="AI434" s="639"/>
      <c r="AJ434" s="639"/>
      <c r="AK434" s="639"/>
      <c r="AL434" s="639"/>
      <c r="AM434" s="639"/>
      <c r="AN434" s="639"/>
      <c r="AO434" s="639"/>
      <c r="AP434" s="639"/>
      <c r="AQ434" s="639"/>
      <c r="AR434" s="639"/>
      <c r="AS434" s="639"/>
      <c r="AT434" s="639"/>
      <c r="AU434" s="639"/>
      <c r="AV434" s="639"/>
      <c r="AW434" s="639">
        <f t="shared" ref="AW434:BP434" si="661">$C434*AW649</f>
        <v>0</v>
      </c>
      <c r="AX434" s="639">
        <f t="shared" si="661"/>
        <v>0</v>
      </c>
      <c r="AY434" s="639">
        <f t="shared" si="661"/>
        <v>0</v>
      </c>
      <c r="AZ434" s="639">
        <f t="shared" si="661"/>
        <v>0</v>
      </c>
      <c r="BA434" s="639">
        <f t="shared" si="661"/>
        <v>0</v>
      </c>
      <c r="BB434" s="639">
        <f t="shared" si="661"/>
        <v>0</v>
      </c>
      <c r="BC434" s="639">
        <f t="shared" si="661"/>
        <v>0</v>
      </c>
      <c r="BD434" s="639">
        <f t="shared" si="661"/>
        <v>0</v>
      </c>
      <c r="BE434" s="639">
        <f t="shared" si="661"/>
        <v>0</v>
      </c>
      <c r="BF434" s="639">
        <f t="shared" si="661"/>
        <v>0</v>
      </c>
      <c r="BG434" s="639">
        <f t="shared" si="661"/>
        <v>0</v>
      </c>
      <c r="BH434" s="639">
        <f t="shared" si="661"/>
        <v>0</v>
      </c>
      <c r="BI434" s="639">
        <f t="shared" si="661"/>
        <v>0</v>
      </c>
      <c r="BJ434" s="639">
        <f t="shared" si="661"/>
        <v>0</v>
      </c>
      <c r="BK434" s="639">
        <f t="shared" si="661"/>
        <v>0</v>
      </c>
      <c r="BL434" s="639">
        <f t="shared" si="661"/>
        <v>0</v>
      </c>
      <c r="BM434" s="639">
        <f t="shared" si="661"/>
        <v>0</v>
      </c>
      <c r="BN434" s="639">
        <f t="shared" si="661"/>
        <v>0</v>
      </c>
      <c r="BO434" s="639">
        <f t="shared" si="661"/>
        <v>0</v>
      </c>
      <c r="BP434" s="639">
        <f t="shared" si="661"/>
        <v>0</v>
      </c>
      <c r="BQ434" s="639">
        <f t="shared" si="647"/>
        <v>0</v>
      </c>
    </row>
    <row r="435" spans="1:69" s="351" customFormat="1" ht="12.75">
      <c r="A435" s="679">
        <v>1980</v>
      </c>
      <c r="B435" s="375" t="s">
        <v>1050</v>
      </c>
      <c r="C435" s="1293">
        <f>'I4 BO ASSETS'!M78</f>
        <v>0</v>
      </c>
      <c r="D435" s="639"/>
      <c r="E435" s="639"/>
      <c r="F435" s="639"/>
      <c r="G435" s="639"/>
      <c r="H435" s="639"/>
      <c r="I435" s="639"/>
      <c r="J435" s="639"/>
      <c r="K435" s="639"/>
      <c r="L435" s="639"/>
      <c r="M435" s="639"/>
      <c r="N435" s="639"/>
      <c r="O435" s="639"/>
      <c r="P435" s="639"/>
      <c r="Q435" s="639"/>
      <c r="R435" s="639"/>
      <c r="S435" s="639"/>
      <c r="T435" s="639"/>
      <c r="U435" s="639"/>
      <c r="V435" s="639"/>
      <c r="W435" s="639"/>
      <c r="X435" s="639"/>
      <c r="Y435" s="639"/>
      <c r="Z435" s="639"/>
      <c r="AA435" s="639"/>
      <c r="AB435" s="639"/>
      <c r="AC435" s="639"/>
      <c r="AD435" s="639"/>
      <c r="AE435" s="639"/>
      <c r="AF435" s="639"/>
      <c r="AG435" s="639"/>
      <c r="AH435" s="639"/>
      <c r="AI435" s="639"/>
      <c r="AJ435" s="639"/>
      <c r="AK435" s="639"/>
      <c r="AL435" s="639"/>
      <c r="AM435" s="639"/>
      <c r="AN435" s="639"/>
      <c r="AO435" s="639"/>
      <c r="AP435" s="639"/>
      <c r="AQ435" s="639"/>
      <c r="AR435" s="639"/>
      <c r="AS435" s="639"/>
      <c r="AT435" s="639"/>
      <c r="AU435" s="639"/>
      <c r="AV435" s="639"/>
      <c r="AW435" s="639">
        <f t="shared" ref="AW435:BP435" si="662">$C435*AW650</f>
        <v>0</v>
      </c>
      <c r="AX435" s="639">
        <f t="shared" si="662"/>
        <v>0</v>
      </c>
      <c r="AY435" s="639">
        <f t="shared" si="662"/>
        <v>0</v>
      </c>
      <c r="AZ435" s="639">
        <f t="shared" si="662"/>
        <v>0</v>
      </c>
      <c r="BA435" s="639">
        <f t="shared" si="662"/>
        <v>0</v>
      </c>
      <c r="BB435" s="639">
        <f t="shared" si="662"/>
        <v>0</v>
      </c>
      <c r="BC435" s="639">
        <f t="shared" si="662"/>
        <v>0</v>
      </c>
      <c r="BD435" s="639">
        <f t="shared" si="662"/>
        <v>0</v>
      </c>
      <c r="BE435" s="639">
        <f t="shared" si="662"/>
        <v>0</v>
      </c>
      <c r="BF435" s="639">
        <f t="shared" si="662"/>
        <v>0</v>
      </c>
      <c r="BG435" s="639">
        <f t="shared" si="662"/>
        <v>0</v>
      </c>
      <c r="BH435" s="639">
        <f t="shared" si="662"/>
        <v>0</v>
      </c>
      <c r="BI435" s="639">
        <f t="shared" si="662"/>
        <v>0</v>
      </c>
      <c r="BJ435" s="639">
        <f t="shared" si="662"/>
        <v>0</v>
      </c>
      <c r="BK435" s="639">
        <f t="shared" si="662"/>
        <v>0</v>
      </c>
      <c r="BL435" s="639">
        <f t="shared" si="662"/>
        <v>0</v>
      </c>
      <c r="BM435" s="639">
        <f t="shared" si="662"/>
        <v>0</v>
      </c>
      <c r="BN435" s="639">
        <f t="shared" si="662"/>
        <v>0</v>
      </c>
      <c r="BO435" s="639">
        <f t="shared" si="662"/>
        <v>0</v>
      </c>
      <c r="BP435" s="639">
        <f t="shared" si="662"/>
        <v>0</v>
      </c>
      <c r="BQ435" s="639">
        <f t="shared" si="647"/>
        <v>0</v>
      </c>
    </row>
    <row r="436" spans="1:69" s="351" customFormat="1" ht="12.75">
      <c r="A436" s="679">
        <v>1990</v>
      </c>
      <c r="B436" s="375" t="s">
        <v>1052</v>
      </c>
      <c r="C436" s="1293">
        <f>'I4 BO ASSETS'!M79</f>
        <v>0</v>
      </c>
      <c r="D436" s="639"/>
      <c r="E436" s="639"/>
      <c r="F436" s="639"/>
      <c r="G436" s="639"/>
      <c r="H436" s="639"/>
      <c r="I436" s="639"/>
      <c r="J436" s="639"/>
      <c r="K436" s="639"/>
      <c r="L436" s="639"/>
      <c r="M436" s="639"/>
      <c r="N436" s="639"/>
      <c r="O436" s="639"/>
      <c r="P436" s="639"/>
      <c r="Q436" s="639"/>
      <c r="R436" s="639"/>
      <c r="S436" s="639"/>
      <c r="T436" s="639"/>
      <c r="U436" s="639"/>
      <c r="V436" s="639"/>
      <c r="W436" s="639"/>
      <c r="X436" s="639"/>
      <c r="Y436" s="639"/>
      <c r="Z436" s="639"/>
      <c r="AA436" s="639"/>
      <c r="AB436" s="639"/>
      <c r="AC436" s="639"/>
      <c r="AD436" s="639"/>
      <c r="AE436" s="639"/>
      <c r="AF436" s="639"/>
      <c r="AG436" s="639"/>
      <c r="AH436" s="639"/>
      <c r="AI436" s="639"/>
      <c r="AJ436" s="639"/>
      <c r="AK436" s="639"/>
      <c r="AL436" s="639"/>
      <c r="AM436" s="639"/>
      <c r="AN436" s="639"/>
      <c r="AO436" s="639"/>
      <c r="AP436" s="639"/>
      <c r="AQ436" s="639"/>
      <c r="AR436" s="639"/>
      <c r="AS436" s="639"/>
      <c r="AT436" s="639"/>
      <c r="AU436" s="639"/>
      <c r="AV436" s="639"/>
      <c r="AW436" s="639">
        <f t="shared" ref="AW436:BP436" si="663">$C436*AW651</f>
        <v>0</v>
      </c>
      <c r="AX436" s="639">
        <f t="shared" si="663"/>
        <v>0</v>
      </c>
      <c r="AY436" s="639">
        <f t="shared" si="663"/>
        <v>0</v>
      </c>
      <c r="AZ436" s="639">
        <f t="shared" si="663"/>
        <v>0</v>
      </c>
      <c r="BA436" s="639">
        <f t="shared" si="663"/>
        <v>0</v>
      </c>
      <c r="BB436" s="639">
        <f t="shared" si="663"/>
        <v>0</v>
      </c>
      <c r="BC436" s="639">
        <f t="shared" si="663"/>
        <v>0</v>
      </c>
      <c r="BD436" s="639">
        <f t="shared" si="663"/>
        <v>0</v>
      </c>
      <c r="BE436" s="639">
        <f t="shared" si="663"/>
        <v>0</v>
      </c>
      <c r="BF436" s="639">
        <f t="shared" si="663"/>
        <v>0</v>
      </c>
      <c r="BG436" s="639">
        <f t="shared" si="663"/>
        <v>0</v>
      </c>
      <c r="BH436" s="639">
        <f t="shared" si="663"/>
        <v>0</v>
      </c>
      <c r="BI436" s="639">
        <f t="shared" si="663"/>
        <v>0</v>
      </c>
      <c r="BJ436" s="639">
        <f t="shared" si="663"/>
        <v>0</v>
      </c>
      <c r="BK436" s="639">
        <f t="shared" si="663"/>
        <v>0</v>
      </c>
      <c r="BL436" s="639">
        <f t="shared" si="663"/>
        <v>0</v>
      </c>
      <c r="BM436" s="639">
        <f t="shared" si="663"/>
        <v>0</v>
      </c>
      <c r="BN436" s="639">
        <f t="shared" si="663"/>
        <v>0</v>
      </c>
      <c r="BO436" s="639">
        <f t="shared" si="663"/>
        <v>0</v>
      </c>
      <c r="BP436" s="639">
        <f t="shared" si="663"/>
        <v>0</v>
      </c>
      <c r="BQ436" s="639">
        <f t="shared" si="647"/>
        <v>0</v>
      </c>
    </row>
    <row r="437" spans="1:69" s="351" customFormat="1" ht="12.75">
      <c r="A437" s="679">
        <v>2005</v>
      </c>
      <c r="B437" s="375" t="s">
        <v>1054</v>
      </c>
      <c r="C437" s="1293">
        <f>'I4 BO ASSETS'!M80</f>
        <v>0</v>
      </c>
      <c r="D437" s="639"/>
      <c r="E437" s="639"/>
      <c r="F437" s="639"/>
      <c r="G437" s="639"/>
      <c r="H437" s="639"/>
      <c r="I437" s="639"/>
      <c r="J437" s="639"/>
      <c r="K437" s="639"/>
      <c r="L437" s="639"/>
      <c r="M437" s="639"/>
      <c r="N437" s="639"/>
      <c r="O437" s="639"/>
      <c r="P437" s="639"/>
      <c r="Q437" s="639"/>
      <c r="R437" s="639"/>
      <c r="S437" s="639"/>
      <c r="T437" s="639"/>
      <c r="U437" s="639"/>
      <c r="V437" s="639"/>
      <c r="W437" s="639"/>
      <c r="X437" s="639"/>
      <c r="Y437" s="639"/>
      <c r="Z437" s="639"/>
      <c r="AA437" s="639"/>
      <c r="AB437" s="639"/>
      <c r="AC437" s="639"/>
      <c r="AD437" s="639"/>
      <c r="AE437" s="639"/>
      <c r="AF437" s="639"/>
      <c r="AG437" s="639"/>
      <c r="AH437" s="639"/>
      <c r="AI437" s="639"/>
      <c r="AJ437" s="639"/>
      <c r="AK437" s="639"/>
      <c r="AL437" s="639"/>
      <c r="AM437" s="639"/>
      <c r="AN437" s="639"/>
      <c r="AO437" s="639"/>
      <c r="AP437" s="639"/>
      <c r="AQ437" s="639"/>
      <c r="AR437" s="639"/>
      <c r="AS437" s="639"/>
      <c r="AT437" s="639"/>
      <c r="AU437" s="639"/>
      <c r="AV437" s="639"/>
      <c r="AW437" s="639">
        <f t="shared" ref="AW437:BP437" si="664">$C437*AW652</f>
        <v>0</v>
      </c>
      <c r="AX437" s="639">
        <f t="shared" si="664"/>
        <v>0</v>
      </c>
      <c r="AY437" s="639">
        <f t="shared" si="664"/>
        <v>0</v>
      </c>
      <c r="AZ437" s="639">
        <f t="shared" si="664"/>
        <v>0</v>
      </c>
      <c r="BA437" s="639">
        <f t="shared" si="664"/>
        <v>0</v>
      </c>
      <c r="BB437" s="639">
        <f t="shared" si="664"/>
        <v>0</v>
      </c>
      <c r="BC437" s="639">
        <f t="shared" si="664"/>
        <v>0</v>
      </c>
      <c r="BD437" s="639">
        <f t="shared" si="664"/>
        <v>0</v>
      </c>
      <c r="BE437" s="639">
        <f t="shared" si="664"/>
        <v>0</v>
      </c>
      <c r="BF437" s="639">
        <f t="shared" si="664"/>
        <v>0</v>
      </c>
      <c r="BG437" s="639">
        <f t="shared" si="664"/>
        <v>0</v>
      </c>
      <c r="BH437" s="639">
        <f t="shared" si="664"/>
        <v>0</v>
      </c>
      <c r="BI437" s="639">
        <f t="shared" si="664"/>
        <v>0</v>
      </c>
      <c r="BJ437" s="639">
        <f t="shared" si="664"/>
        <v>0</v>
      </c>
      <c r="BK437" s="639">
        <f t="shared" si="664"/>
        <v>0</v>
      </c>
      <c r="BL437" s="639">
        <f t="shared" si="664"/>
        <v>0</v>
      </c>
      <c r="BM437" s="639">
        <f t="shared" si="664"/>
        <v>0</v>
      </c>
      <c r="BN437" s="639">
        <f t="shared" si="664"/>
        <v>0</v>
      </c>
      <c r="BO437" s="639">
        <f t="shared" si="664"/>
        <v>0</v>
      </c>
      <c r="BP437" s="639">
        <f t="shared" si="664"/>
        <v>0</v>
      </c>
      <c r="BQ437" s="639">
        <f t="shared" si="647"/>
        <v>0</v>
      </c>
    </row>
    <row r="438" spans="1:69" s="1283" customFormat="1" ht="12.75">
      <c r="A438" s="683">
        <v>2010</v>
      </c>
      <c r="B438" s="682" t="s">
        <v>1055</v>
      </c>
      <c r="C438" s="1293">
        <f>'I4 BO ASSETS'!M81</f>
        <v>0</v>
      </c>
      <c r="D438" s="639"/>
      <c r="E438" s="639"/>
      <c r="F438" s="639"/>
      <c r="G438" s="639"/>
      <c r="H438" s="639"/>
      <c r="I438" s="639"/>
      <c r="J438" s="639"/>
      <c r="K438" s="639"/>
      <c r="L438" s="639"/>
      <c r="M438" s="639"/>
      <c r="N438" s="639"/>
      <c r="O438" s="639"/>
      <c r="P438" s="639"/>
      <c r="Q438" s="639"/>
      <c r="R438" s="639"/>
      <c r="S438" s="639"/>
      <c r="T438" s="639"/>
      <c r="U438" s="639"/>
      <c r="V438" s="639"/>
      <c r="W438" s="639"/>
      <c r="X438" s="639"/>
      <c r="Y438" s="639"/>
      <c r="Z438" s="639"/>
      <c r="AA438" s="639"/>
      <c r="AB438" s="639"/>
      <c r="AC438" s="639"/>
      <c r="AD438" s="639"/>
      <c r="AE438" s="639"/>
      <c r="AF438" s="639"/>
      <c r="AG438" s="639"/>
      <c r="AH438" s="639"/>
      <c r="AI438" s="639"/>
      <c r="AJ438" s="639"/>
      <c r="AK438" s="639"/>
      <c r="AL438" s="639"/>
      <c r="AM438" s="639"/>
      <c r="AN438" s="639"/>
      <c r="AO438" s="639"/>
      <c r="AP438" s="639"/>
      <c r="AQ438" s="639"/>
      <c r="AR438" s="639"/>
      <c r="AS438" s="639"/>
      <c r="AT438" s="639"/>
      <c r="AU438" s="639"/>
      <c r="AV438" s="639"/>
      <c r="AW438" s="639">
        <f t="shared" ref="AW438:BP438" si="665">$C438*AW653</f>
        <v>0</v>
      </c>
      <c r="AX438" s="639">
        <f t="shared" si="665"/>
        <v>0</v>
      </c>
      <c r="AY438" s="639">
        <f t="shared" si="665"/>
        <v>0</v>
      </c>
      <c r="AZ438" s="639">
        <f t="shared" si="665"/>
        <v>0</v>
      </c>
      <c r="BA438" s="639">
        <f t="shared" si="665"/>
        <v>0</v>
      </c>
      <c r="BB438" s="639">
        <f t="shared" si="665"/>
        <v>0</v>
      </c>
      <c r="BC438" s="639">
        <f t="shared" si="665"/>
        <v>0</v>
      </c>
      <c r="BD438" s="639">
        <f t="shared" si="665"/>
        <v>0</v>
      </c>
      <c r="BE438" s="639">
        <f t="shared" si="665"/>
        <v>0</v>
      </c>
      <c r="BF438" s="639">
        <f t="shared" si="665"/>
        <v>0</v>
      </c>
      <c r="BG438" s="639">
        <f t="shared" si="665"/>
        <v>0</v>
      </c>
      <c r="BH438" s="639">
        <f t="shared" si="665"/>
        <v>0</v>
      </c>
      <c r="BI438" s="639">
        <f t="shared" si="665"/>
        <v>0</v>
      </c>
      <c r="BJ438" s="639">
        <f t="shared" si="665"/>
        <v>0</v>
      </c>
      <c r="BK438" s="639">
        <f t="shared" si="665"/>
        <v>0</v>
      </c>
      <c r="BL438" s="639">
        <f t="shared" si="665"/>
        <v>0</v>
      </c>
      <c r="BM438" s="639">
        <f t="shared" si="665"/>
        <v>0</v>
      </c>
      <c r="BN438" s="639">
        <f t="shared" si="665"/>
        <v>0</v>
      </c>
      <c r="BO438" s="639">
        <f t="shared" si="665"/>
        <v>0</v>
      </c>
      <c r="BP438" s="639">
        <f t="shared" si="665"/>
        <v>0</v>
      </c>
      <c r="BQ438" s="639">
        <f t="shared" si="647"/>
        <v>0</v>
      </c>
    </row>
    <row r="439" spans="1:69" s="1289" customFormat="1" ht="12.75">
      <c r="A439" s="1284"/>
      <c r="B439" s="1296" t="s">
        <v>915</v>
      </c>
      <c r="C439" s="1297">
        <f>SUM(C419:C438)</f>
        <v>0</v>
      </c>
      <c r="D439" s="1287"/>
      <c r="E439" s="1287"/>
      <c r="F439" s="1288"/>
      <c r="G439" s="1287">
        <f t="shared" ref="G439:AB439" si="666">SUM(G419:G438)</f>
        <v>0</v>
      </c>
      <c r="H439" s="1287">
        <f t="shared" si="666"/>
        <v>0</v>
      </c>
      <c r="I439" s="1287">
        <f t="shared" si="666"/>
        <v>0</v>
      </c>
      <c r="J439" s="1287">
        <f t="shared" si="666"/>
        <v>0</v>
      </c>
      <c r="K439" s="1287">
        <f t="shared" si="666"/>
        <v>0</v>
      </c>
      <c r="L439" s="1287">
        <f t="shared" si="666"/>
        <v>0</v>
      </c>
      <c r="M439" s="1287">
        <f t="shared" si="666"/>
        <v>0</v>
      </c>
      <c r="N439" s="1287">
        <f t="shared" si="666"/>
        <v>0</v>
      </c>
      <c r="O439" s="1287">
        <f t="shared" si="666"/>
        <v>0</v>
      </c>
      <c r="P439" s="1287">
        <f t="shared" si="666"/>
        <v>0</v>
      </c>
      <c r="Q439" s="1287">
        <f t="shared" si="666"/>
        <v>0</v>
      </c>
      <c r="R439" s="1287">
        <f t="shared" si="666"/>
        <v>0</v>
      </c>
      <c r="S439" s="1287">
        <f t="shared" si="666"/>
        <v>0</v>
      </c>
      <c r="T439" s="1287">
        <f t="shared" si="666"/>
        <v>0</v>
      </c>
      <c r="U439" s="1287">
        <f t="shared" si="666"/>
        <v>0</v>
      </c>
      <c r="V439" s="1287">
        <f t="shared" si="666"/>
        <v>0</v>
      </c>
      <c r="W439" s="1287">
        <f t="shared" si="666"/>
        <v>0</v>
      </c>
      <c r="X439" s="1287">
        <f t="shared" si="666"/>
        <v>0</v>
      </c>
      <c r="Y439" s="1287">
        <f t="shared" si="666"/>
        <v>0</v>
      </c>
      <c r="Z439" s="1287">
        <f t="shared" si="666"/>
        <v>0</v>
      </c>
      <c r="AA439" s="1287">
        <f t="shared" si="666"/>
        <v>0</v>
      </c>
      <c r="AB439" s="1287">
        <f t="shared" si="666"/>
        <v>0</v>
      </c>
      <c r="AC439" s="1287">
        <f t="shared" ref="AC439:AX439" si="667">SUM(AC419:AC438)</f>
        <v>0</v>
      </c>
      <c r="AD439" s="1287">
        <f t="shared" si="667"/>
        <v>0</v>
      </c>
      <c r="AE439" s="1287">
        <f t="shared" si="667"/>
        <v>0</v>
      </c>
      <c r="AF439" s="1287">
        <f t="shared" si="667"/>
        <v>0</v>
      </c>
      <c r="AG439" s="1287">
        <f t="shared" si="667"/>
        <v>0</v>
      </c>
      <c r="AH439" s="1287">
        <f t="shared" si="667"/>
        <v>0</v>
      </c>
      <c r="AI439" s="1287">
        <f t="shared" si="667"/>
        <v>0</v>
      </c>
      <c r="AJ439" s="1287">
        <f t="shared" si="667"/>
        <v>0</v>
      </c>
      <c r="AK439" s="1287">
        <f t="shared" si="667"/>
        <v>0</v>
      </c>
      <c r="AL439" s="1287">
        <f t="shared" si="667"/>
        <v>0</v>
      </c>
      <c r="AM439" s="1287">
        <f t="shared" si="667"/>
        <v>0</v>
      </c>
      <c r="AN439" s="1287">
        <f t="shared" si="667"/>
        <v>0</v>
      </c>
      <c r="AO439" s="1287">
        <f t="shared" si="667"/>
        <v>0</v>
      </c>
      <c r="AP439" s="1287">
        <f t="shared" si="667"/>
        <v>0</v>
      </c>
      <c r="AQ439" s="1287">
        <f t="shared" si="667"/>
        <v>0</v>
      </c>
      <c r="AR439" s="1287">
        <f t="shared" si="667"/>
        <v>0</v>
      </c>
      <c r="AS439" s="1287">
        <f t="shared" si="667"/>
        <v>0</v>
      </c>
      <c r="AT439" s="1287">
        <f t="shared" si="667"/>
        <v>0</v>
      </c>
      <c r="AU439" s="1287">
        <f t="shared" si="667"/>
        <v>0</v>
      </c>
      <c r="AV439" s="1287">
        <f t="shared" si="667"/>
        <v>0</v>
      </c>
      <c r="AW439" s="1287">
        <f t="shared" si="667"/>
        <v>0</v>
      </c>
      <c r="AX439" s="1287">
        <f t="shared" si="667"/>
        <v>0</v>
      </c>
      <c r="AY439" s="1287">
        <f t="shared" ref="AY439:BQ439" si="668">SUM(AY419:AY438)</f>
        <v>0</v>
      </c>
      <c r="AZ439" s="1287">
        <f t="shared" si="668"/>
        <v>0</v>
      </c>
      <c r="BA439" s="1287">
        <f t="shared" si="668"/>
        <v>0</v>
      </c>
      <c r="BB439" s="1287">
        <f t="shared" si="668"/>
        <v>0</v>
      </c>
      <c r="BC439" s="1287">
        <f t="shared" si="668"/>
        <v>0</v>
      </c>
      <c r="BD439" s="1287">
        <f t="shared" si="668"/>
        <v>0</v>
      </c>
      <c r="BE439" s="1287">
        <f t="shared" si="668"/>
        <v>0</v>
      </c>
      <c r="BF439" s="1287">
        <f t="shared" si="668"/>
        <v>0</v>
      </c>
      <c r="BG439" s="1287">
        <f t="shared" si="668"/>
        <v>0</v>
      </c>
      <c r="BH439" s="1287">
        <f t="shared" si="668"/>
        <v>0</v>
      </c>
      <c r="BI439" s="1287">
        <f t="shared" si="668"/>
        <v>0</v>
      </c>
      <c r="BJ439" s="1287">
        <f t="shared" si="668"/>
        <v>0</v>
      </c>
      <c r="BK439" s="1287">
        <f t="shared" si="668"/>
        <v>0</v>
      </c>
      <c r="BL439" s="1287">
        <f t="shared" si="668"/>
        <v>0</v>
      </c>
      <c r="BM439" s="1287">
        <f t="shared" si="668"/>
        <v>0</v>
      </c>
      <c r="BN439" s="1287">
        <f t="shared" si="668"/>
        <v>0</v>
      </c>
      <c r="BO439" s="1287">
        <f t="shared" si="668"/>
        <v>0</v>
      </c>
      <c r="BP439" s="1287">
        <f t="shared" si="668"/>
        <v>0</v>
      </c>
      <c r="BQ439" s="1287">
        <f t="shared" si="668"/>
        <v>0</v>
      </c>
    </row>
    <row r="440" spans="1:69" s="351" customFormat="1" ht="12.75">
      <c r="A440" s="1301"/>
      <c r="B440" s="459"/>
      <c r="C440" s="1302"/>
      <c r="D440" s="639"/>
      <c r="E440" s="639"/>
      <c r="F440" s="639"/>
      <c r="AV440" s="460"/>
      <c r="BQ440" s="460"/>
    </row>
    <row r="441" spans="1:69" s="1213" customFormat="1" ht="13.5" thickBot="1">
      <c r="A441" s="1214"/>
      <c r="B441" s="1211" t="s">
        <v>792</v>
      </c>
      <c r="C441" s="1215">
        <f t="shared" ref="C441:AH441" si="669">C417+C439</f>
        <v>0</v>
      </c>
      <c r="D441" s="1215">
        <f t="shared" si="669"/>
        <v>0</v>
      </c>
      <c r="E441" s="1215">
        <f t="shared" si="669"/>
        <v>0</v>
      </c>
      <c r="F441" s="1215">
        <f t="shared" si="669"/>
        <v>0</v>
      </c>
      <c r="G441" s="1215">
        <f t="shared" si="669"/>
        <v>0</v>
      </c>
      <c r="H441" s="1215">
        <f t="shared" si="669"/>
        <v>0</v>
      </c>
      <c r="I441" s="1215">
        <f t="shared" si="669"/>
        <v>0</v>
      </c>
      <c r="J441" s="1215">
        <f t="shared" si="669"/>
        <v>0</v>
      </c>
      <c r="K441" s="1215">
        <f t="shared" si="669"/>
        <v>0</v>
      </c>
      <c r="L441" s="1215">
        <f t="shared" si="669"/>
        <v>0</v>
      </c>
      <c r="M441" s="1215">
        <f t="shared" si="669"/>
        <v>0</v>
      </c>
      <c r="N441" s="1215">
        <f t="shared" si="669"/>
        <v>0</v>
      </c>
      <c r="O441" s="1215">
        <f t="shared" si="669"/>
        <v>0</v>
      </c>
      <c r="P441" s="1215">
        <f t="shared" si="669"/>
        <v>0</v>
      </c>
      <c r="Q441" s="1215">
        <f t="shared" si="669"/>
        <v>0</v>
      </c>
      <c r="R441" s="1215">
        <f t="shared" si="669"/>
        <v>0</v>
      </c>
      <c r="S441" s="1215">
        <f t="shared" si="669"/>
        <v>0</v>
      </c>
      <c r="T441" s="1215">
        <f t="shared" si="669"/>
        <v>0</v>
      </c>
      <c r="U441" s="1215">
        <f t="shared" si="669"/>
        <v>0</v>
      </c>
      <c r="V441" s="1215">
        <f t="shared" si="669"/>
        <v>0</v>
      </c>
      <c r="W441" s="1215">
        <f t="shared" si="669"/>
        <v>0</v>
      </c>
      <c r="X441" s="1215">
        <f t="shared" si="669"/>
        <v>0</v>
      </c>
      <c r="Y441" s="1215">
        <f t="shared" si="669"/>
        <v>0</v>
      </c>
      <c r="Z441" s="1215">
        <f t="shared" si="669"/>
        <v>0</v>
      </c>
      <c r="AA441" s="1215">
        <f t="shared" si="669"/>
        <v>0</v>
      </c>
      <c r="AB441" s="1215">
        <f t="shared" si="669"/>
        <v>0</v>
      </c>
      <c r="AC441" s="1215">
        <f t="shared" si="669"/>
        <v>0</v>
      </c>
      <c r="AD441" s="1215">
        <f t="shared" si="669"/>
        <v>0</v>
      </c>
      <c r="AE441" s="1215">
        <f t="shared" si="669"/>
        <v>0</v>
      </c>
      <c r="AF441" s="1215">
        <f t="shared" si="669"/>
        <v>0</v>
      </c>
      <c r="AG441" s="1215">
        <f t="shared" si="669"/>
        <v>0</v>
      </c>
      <c r="AH441" s="1215">
        <f t="shared" si="669"/>
        <v>0</v>
      </c>
      <c r="AI441" s="1215">
        <f t="shared" ref="AI441:BQ441" si="670">AI417+AI439</f>
        <v>0</v>
      </c>
      <c r="AJ441" s="1215">
        <f t="shared" si="670"/>
        <v>0</v>
      </c>
      <c r="AK441" s="1215">
        <f t="shared" si="670"/>
        <v>0</v>
      </c>
      <c r="AL441" s="1215">
        <f t="shared" si="670"/>
        <v>0</v>
      </c>
      <c r="AM441" s="1215">
        <f t="shared" si="670"/>
        <v>0</v>
      </c>
      <c r="AN441" s="1215">
        <f t="shared" si="670"/>
        <v>0</v>
      </c>
      <c r="AO441" s="1215">
        <f t="shared" si="670"/>
        <v>0</v>
      </c>
      <c r="AP441" s="1215">
        <f t="shared" si="670"/>
        <v>0</v>
      </c>
      <c r="AQ441" s="1215">
        <f t="shared" si="670"/>
        <v>0</v>
      </c>
      <c r="AR441" s="1215">
        <f t="shared" si="670"/>
        <v>0</v>
      </c>
      <c r="AS441" s="1215">
        <f t="shared" si="670"/>
        <v>0</v>
      </c>
      <c r="AT441" s="1215">
        <f t="shared" si="670"/>
        <v>0</v>
      </c>
      <c r="AU441" s="1215">
        <f t="shared" si="670"/>
        <v>0</v>
      </c>
      <c r="AV441" s="1215">
        <f t="shared" si="670"/>
        <v>0</v>
      </c>
      <c r="AW441" s="1215">
        <f t="shared" si="670"/>
        <v>0</v>
      </c>
      <c r="AX441" s="1215">
        <f t="shared" si="670"/>
        <v>0</v>
      </c>
      <c r="AY441" s="1215">
        <f t="shared" si="670"/>
        <v>0</v>
      </c>
      <c r="AZ441" s="1215">
        <f t="shared" si="670"/>
        <v>0</v>
      </c>
      <c r="BA441" s="1215">
        <f t="shared" si="670"/>
        <v>0</v>
      </c>
      <c r="BB441" s="1215">
        <f t="shared" si="670"/>
        <v>0</v>
      </c>
      <c r="BC441" s="1215">
        <f t="shared" si="670"/>
        <v>0</v>
      </c>
      <c r="BD441" s="1215">
        <f t="shared" si="670"/>
        <v>0</v>
      </c>
      <c r="BE441" s="1215">
        <f t="shared" si="670"/>
        <v>0</v>
      </c>
      <c r="BF441" s="1215">
        <f t="shared" si="670"/>
        <v>0</v>
      </c>
      <c r="BG441" s="1215">
        <f t="shared" si="670"/>
        <v>0</v>
      </c>
      <c r="BH441" s="1215">
        <f t="shared" si="670"/>
        <v>0</v>
      </c>
      <c r="BI441" s="1215">
        <f t="shared" si="670"/>
        <v>0</v>
      </c>
      <c r="BJ441" s="1215">
        <f t="shared" si="670"/>
        <v>0</v>
      </c>
      <c r="BK441" s="1215">
        <f t="shared" si="670"/>
        <v>0</v>
      </c>
      <c r="BL441" s="1215">
        <f t="shared" si="670"/>
        <v>0</v>
      </c>
      <c r="BM441" s="1215">
        <f t="shared" si="670"/>
        <v>0</v>
      </c>
      <c r="BN441" s="1215">
        <f t="shared" si="670"/>
        <v>0</v>
      </c>
      <c r="BO441" s="1215">
        <f t="shared" si="670"/>
        <v>0</v>
      </c>
      <c r="BP441" s="1215">
        <f t="shared" si="670"/>
        <v>0</v>
      </c>
      <c r="BQ441" s="1215">
        <f t="shared" si="670"/>
        <v>0</v>
      </c>
    </row>
    <row r="442" spans="1:69" s="351" customFormat="1" ht="13.5" thickTop="1">
      <c r="A442" s="1301"/>
      <c r="B442" s="459"/>
      <c r="C442" s="1302"/>
      <c r="D442" s="639"/>
      <c r="E442" s="639"/>
      <c r="F442" s="639"/>
      <c r="AV442" s="460"/>
      <c r="BQ442" s="460"/>
    </row>
    <row r="443" spans="1:69" s="351" customFormat="1" ht="12.75">
      <c r="A443" s="1301"/>
      <c r="B443" s="459"/>
      <c r="C443" s="1302"/>
      <c r="D443" s="639"/>
      <c r="E443" s="639"/>
      <c r="F443" s="639"/>
      <c r="AV443" s="460"/>
      <c r="BQ443" s="460"/>
    </row>
    <row r="444" spans="1:69" s="351" customFormat="1" ht="15.75">
      <c r="A444" s="1745" t="s">
        <v>955</v>
      </c>
      <c r="C444" s="1256"/>
      <c r="AV444" s="460"/>
    </row>
    <row r="445" spans="1:69" s="351" customFormat="1" ht="12.75">
      <c r="C445" s="1256"/>
      <c r="AV445" s="460"/>
    </row>
    <row r="446" spans="1:69" s="351" customFormat="1" ht="12.75">
      <c r="A446" s="590"/>
      <c r="B446" s="1257"/>
      <c r="C446" s="1258"/>
      <c r="AV446" s="460"/>
    </row>
    <row r="447" spans="1:69" s="1259" customFormat="1" ht="25.5">
      <c r="C447" s="1260"/>
      <c r="D447" s="1261"/>
      <c r="E447" s="1262"/>
      <c r="F447" s="1263"/>
      <c r="G447" s="1264" t="s">
        <v>1139</v>
      </c>
      <c r="H447" s="1264"/>
      <c r="I447" s="1264"/>
      <c r="J447" s="1264"/>
      <c r="K447" s="1264"/>
      <c r="L447" s="1264"/>
      <c r="M447" s="1264"/>
      <c r="N447" s="1264"/>
      <c r="O447" s="1264"/>
      <c r="P447" s="1264"/>
      <c r="Q447" s="1264"/>
      <c r="R447" s="1264"/>
      <c r="S447" s="1264"/>
      <c r="T447" s="1264"/>
      <c r="U447" s="1264"/>
      <c r="V447" s="1264"/>
      <c r="W447" s="1264"/>
      <c r="X447" s="1264"/>
      <c r="Y447" s="1264"/>
      <c r="Z447" s="1264"/>
      <c r="AA447" s="1265"/>
      <c r="AB447" s="1264" t="s">
        <v>1140</v>
      </c>
      <c r="AC447" s="1264"/>
      <c r="AD447" s="1264"/>
      <c r="AE447" s="1264"/>
      <c r="AF447" s="1264"/>
      <c r="AG447" s="1264"/>
      <c r="AH447" s="1264"/>
      <c r="AI447" s="1264"/>
      <c r="AJ447" s="1264"/>
      <c r="AK447" s="1264"/>
      <c r="AL447" s="1264"/>
      <c r="AM447" s="1264"/>
      <c r="AN447" s="1264"/>
      <c r="AO447" s="1264"/>
      <c r="AP447" s="1264"/>
      <c r="AQ447" s="1264"/>
      <c r="AR447" s="1264"/>
      <c r="AS447" s="1264"/>
      <c r="AT447" s="1264"/>
      <c r="AU447" s="1264"/>
      <c r="AV447" s="1265"/>
      <c r="AW447" s="1266" t="s">
        <v>1141</v>
      </c>
      <c r="AX447" s="1264"/>
      <c r="AY447" s="1264"/>
      <c r="AZ447" s="1264"/>
      <c r="BA447" s="1264"/>
      <c r="BB447" s="1264"/>
      <c r="BC447" s="1264"/>
      <c r="BD447" s="1264"/>
      <c r="BE447" s="1264"/>
      <c r="BF447" s="1264"/>
      <c r="BG447" s="1264"/>
      <c r="BH447" s="1264"/>
      <c r="BI447" s="1264"/>
      <c r="BJ447" s="1264"/>
      <c r="BK447" s="1264"/>
      <c r="BL447" s="1264"/>
      <c r="BM447" s="1264"/>
      <c r="BN447" s="1264"/>
      <c r="BO447" s="1264"/>
      <c r="BP447" s="1264"/>
      <c r="BQ447" s="1265"/>
    </row>
    <row r="448" spans="1:69" s="1077" customFormat="1" ht="12.75">
      <c r="A448" s="1267"/>
      <c r="B448" s="1267"/>
      <c r="C448" s="1268"/>
      <c r="D448" s="1269"/>
      <c r="E448" s="1270"/>
      <c r="F448" s="1271"/>
      <c r="G448" s="1272">
        <v>1</v>
      </c>
      <c r="H448" s="1272">
        <v>2</v>
      </c>
      <c r="I448" s="1272">
        <v>3</v>
      </c>
      <c r="J448" s="1272">
        <v>4</v>
      </c>
      <c r="K448" s="1272">
        <v>5</v>
      </c>
      <c r="L448" s="1272">
        <v>6</v>
      </c>
      <c r="M448" s="1272">
        <v>7</v>
      </c>
      <c r="N448" s="1272">
        <v>8</v>
      </c>
      <c r="O448" s="1272">
        <v>9</v>
      </c>
      <c r="P448" s="1272">
        <v>10</v>
      </c>
      <c r="Q448" s="1272">
        <v>11</v>
      </c>
      <c r="R448" s="1272">
        <v>12</v>
      </c>
      <c r="S448" s="1272">
        <v>13</v>
      </c>
      <c r="T448" s="1272">
        <v>14</v>
      </c>
      <c r="U448" s="1272">
        <v>15</v>
      </c>
      <c r="V448" s="1272">
        <v>16</v>
      </c>
      <c r="W448" s="1272">
        <v>17</v>
      </c>
      <c r="X448" s="1272">
        <v>18</v>
      </c>
      <c r="Y448" s="1272">
        <v>19</v>
      </c>
      <c r="Z448" s="1272">
        <v>20</v>
      </c>
      <c r="AA448" s="1273" t="s">
        <v>713</v>
      </c>
      <c r="AB448" s="1272">
        <v>1</v>
      </c>
      <c r="AC448" s="1272">
        <v>2</v>
      </c>
      <c r="AD448" s="1272">
        <v>3</v>
      </c>
      <c r="AE448" s="1272">
        <v>4</v>
      </c>
      <c r="AF448" s="1272">
        <v>5</v>
      </c>
      <c r="AG448" s="1272">
        <v>6</v>
      </c>
      <c r="AH448" s="1272">
        <v>7</v>
      </c>
      <c r="AI448" s="1272">
        <v>8</v>
      </c>
      <c r="AJ448" s="1272">
        <v>9</v>
      </c>
      <c r="AK448" s="1272">
        <v>10</v>
      </c>
      <c r="AL448" s="1272">
        <v>11</v>
      </c>
      <c r="AM448" s="1272">
        <v>12</v>
      </c>
      <c r="AN448" s="1272">
        <v>13</v>
      </c>
      <c r="AO448" s="1272">
        <v>14</v>
      </c>
      <c r="AP448" s="1272">
        <v>15</v>
      </c>
      <c r="AQ448" s="1272">
        <v>16</v>
      </c>
      <c r="AR448" s="1272">
        <v>17</v>
      </c>
      <c r="AS448" s="1272">
        <v>18</v>
      </c>
      <c r="AT448" s="1272">
        <v>19</v>
      </c>
      <c r="AU448" s="1272">
        <v>20</v>
      </c>
      <c r="AV448" s="1273" t="s">
        <v>713</v>
      </c>
      <c r="AW448" s="1274">
        <v>1</v>
      </c>
      <c r="AX448" s="1272">
        <v>2</v>
      </c>
      <c r="AY448" s="1272">
        <v>3</v>
      </c>
      <c r="AZ448" s="1272">
        <v>4</v>
      </c>
      <c r="BA448" s="1272">
        <v>5</v>
      </c>
      <c r="BB448" s="1272">
        <v>6</v>
      </c>
      <c r="BC448" s="1272">
        <v>7</v>
      </c>
      <c r="BD448" s="1272">
        <v>8</v>
      </c>
      <c r="BE448" s="1272">
        <v>9</v>
      </c>
      <c r="BF448" s="1272">
        <v>10</v>
      </c>
      <c r="BG448" s="1272">
        <v>11</v>
      </c>
      <c r="BH448" s="1272">
        <v>12</v>
      </c>
      <c r="BI448" s="1272">
        <v>13</v>
      </c>
      <c r="BJ448" s="1272">
        <v>14</v>
      </c>
      <c r="BK448" s="1272">
        <v>15</v>
      </c>
      <c r="BL448" s="1272">
        <v>16</v>
      </c>
      <c r="BM448" s="1272">
        <v>17</v>
      </c>
      <c r="BN448" s="1272">
        <v>18</v>
      </c>
      <c r="BO448" s="1272">
        <v>19</v>
      </c>
      <c r="BP448" s="1272">
        <v>20</v>
      </c>
      <c r="BQ448" s="1273" t="s">
        <v>713</v>
      </c>
    </row>
    <row r="449" spans="1:69" s="446" customFormat="1" ht="38.25">
      <c r="A449" s="88" t="s">
        <v>1189</v>
      </c>
      <c r="B449" s="88" t="s">
        <v>642</v>
      </c>
      <c r="C449" s="1317" t="s">
        <v>1375</v>
      </c>
      <c r="D449" s="1276" t="s">
        <v>308</v>
      </c>
      <c r="E449" s="1277" t="s">
        <v>309</v>
      </c>
      <c r="F449" s="1278" t="s">
        <v>769</v>
      </c>
      <c r="G449" s="853" t="str">
        <f>IF('I2 LDC class'!$D$20="",'I2 LDC class'!$C$20,'I2 LDC class'!$D$20)</f>
        <v>Residential</v>
      </c>
      <c r="H449" s="853" t="str">
        <f>IF('I2 LDC class'!$D$21="",'I2 LDC class'!$C$21,'I2 LDC class'!$D$21)</f>
        <v>General Service Less Than 50 kW</v>
      </c>
      <c r="I449" s="853" t="str">
        <f>IF('I2 LDC class'!$D$22="",'I2 LDC class'!$C$22,'I2 LDC class'!$D$22)</f>
        <v>General Service 50 to 4,999 kW</v>
      </c>
      <c r="J449" s="853" t="str">
        <f>IF('I2 LDC class'!$D$23="",'I2 LDC class'!$C$23,'I2 LDC class'!$D$23)</f>
        <v>GS&gt; 50-TOU</v>
      </c>
      <c r="K449" s="853" t="str">
        <f>IF('I2 LDC class'!$D$24="",'I2 LDC class'!$C$24,'I2 LDC class'!$D$24)</f>
        <v>GS &gt;50-Intermediate</v>
      </c>
      <c r="L449" s="853" t="str">
        <f>IF('I2 LDC class'!$D$25="",'I2 LDC class'!$C$25,'I2 LDC class'!$D$25)</f>
        <v>Large Use &gt;5MW</v>
      </c>
      <c r="M449" s="853" t="str">
        <f>IF('I2 LDC class'!$D$26="",'I2 LDC class'!$C$26,'I2 LDC class'!$D$26)</f>
        <v>Street Lighting</v>
      </c>
      <c r="N449" s="853" t="str">
        <f>IF('I2 LDC class'!$D$27="",'I2 LDC class'!$C$27,'I2 LDC class'!$D$27)</f>
        <v>Sentinel</v>
      </c>
      <c r="O449" s="853" t="str">
        <f>IF('I2 LDC class'!$D$28="",'I2 LDC class'!$C$28,'I2 LDC class'!$D$28)</f>
        <v>Unmetered Scattered Load</v>
      </c>
      <c r="P449" s="853" t="str">
        <f>IF('I2 LDC class'!$D$29="",'I2 LDC class'!$C$29,'I2 LDC class'!$D$29)</f>
        <v>Embedded Distributor</v>
      </c>
      <c r="Q449" s="853" t="str">
        <f>IF('I2 LDC class'!$D$30="",'I2 LDC class'!$C$30,'I2 LDC class'!$D$30)</f>
        <v>Back-up/Standby Power</v>
      </c>
      <c r="R449" s="853" t="str">
        <f>IF('I2 LDC class'!$D$31="",'I2 LDC class'!$C$31,'I2 LDC class'!$D$31)</f>
        <v>Rate Class 1</v>
      </c>
      <c r="S449" s="853" t="str">
        <f>IF('I2 LDC class'!$D$32="",'I2 LDC class'!$C$32,'I2 LDC class'!$D$32)</f>
        <v>Rate class 2</v>
      </c>
      <c r="T449" s="853" t="str">
        <f>IF('I2 LDC class'!$D$33="",'I2 LDC class'!$C$33,'I2 LDC class'!$D$33)</f>
        <v>Rate class 3</v>
      </c>
      <c r="U449" s="853" t="str">
        <f>IF('I2 LDC class'!$D$34="",'I2 LDC class'!$C$34,'I2 LDC class'!$D$34)</f>
        <v>Rate class 4</v>
      </c>
      <c r="V449" s="853" t="str">
        <f>IF('I2 LDC class'!$D$35="",'I2 LDC class'!$C$35,'I2 LDC class'!$D$35)</f>
        <v>Rate class 5</v>
      </c>
      <c r="W449" s="853" t="str">
        <f>IF('I2 LDC class'!$D$36="",'I2 LDC class'!$C$36,'I2 LDC class'!$D$36)</f>
        <v>Rate class 6</v>
      </c>
      <c r="X449" s="853" t="str">
        <f>IF('I2 LDC class'!$D$37="",'I2 LDC class'!$C$37,'I2 LDC class'!$D$37)</f>
        <v>Rate class 7</v>
      </c>
      <c r="Y449" s="853" t="str">
        <f>IF('I2 LDC class'!$D$38="",'I2 LDC class'!$C$38,'I2 LDC class'!$D$38)</f>
        <v>Rate class 8</v>
      </c>
      <c r="Z449" s="853" t="str">
        <f>IF('I2 LDC class'!$D$39="",'I2 LDC class'!$C$39,'I2 LDC class'!$D$39)</f>
        <v>Rate class 9</v>
      </c>
      <c r="AA449" s="1280" t="s">
        <v>713</v>
      </c>
      <c r="AB449" s="853" t="str">
        <f>IF('I2 LDC class'!$D$20="",'I2 LDC class'!$C$20,'I2 LDC class'!$D$20)</f>
        <v>Residential</v>
      </c>
      <c r="AC449" s="853" t="str">
        <f>IF('I2 LDC class'!$D$21="",'I2 LDC class'!$C$21,'I2 LDC class'!$D$21)</f>
        <v>General Service Less Than 50 kW</v>
      </c>
      <c r="AD449" s="853" t="str">
        <f>IF('I2 LDC class'!$D$22="",'I2 LDC class'!$C$22,'I2 LDC class'!$D$22)</f>
        <v>General Service 50 to 4,999 kW</v>
      </c>
      <c r="AE449" s="853" t="str">
        <f>IF('I2 LDC class'!$D$23="",'I2 LDC class'!$C$23,'I2 LDC class'!$D$23)</f>
        <v>GS&gt; 50-TOU</v>
      </c>
      <c r="AF449" s="853" t="str">
        <f>IF('I2 LDC class'!$D$24="",'I2 LDC class'!$C$24,'I2 LDC class'!$D$24)</f>
        <v>GS &gt;50-Intermediate</v>
      </c>
      <c r="AG449" s="853" t="str">
        <f>IF('I2 LDC class'!$D$25="",'I2 LDC class'!$C$25,'I2 LDC class'!$D$25)</f>
        <v>Large Use &gt;5MW</v>
      </c>
      <c r="AH449" s="853" t="str">
        <f>IF('I2 LDC class'!$D$26="",'I2 LDC class'!$C$26,'I2 LDC class'!$D$26)</f>
        <v>Street Lighting</v>
      </c>
      <c r="AI449" s="853" t="str">
        <f>IF('I2 LDC class'!$D$27="",'I2 LDC class'!$C$27,'I2 LDC class'!$D$27)</f>
        <v>Sentinel</v>
      </c>
      <c r="AJ449" s="853" t="str">
        <f>IF('I2 LDC class'!$D$28="",'I2 LDC class'!$C$28,'I2 LDC class'!$D$28)</f>
        <v>Unmetered Scattered Load</v>
      </c>
      <c r="AK449" s="853" t="str">
        <f>IF('I2 LDC class'!$D$29="",'I2 LDC class'!$C$29,'I2 LDC class'!$D$29)</f>
        <v>Embedded Distributor</v>
      </c>
      <c r="AL449" s="853" t="str">
        <f>IF('I2 LDC class'!$D$30="",'I2 LDC class'!$C$30,'I2 LDC class'!$D$30)</f>
        <v>Back-up/Standby Power</v>
      </c>
      <c r="AM449" s="853" t="str">
        <f>IF('I2 LDC class'!$D$31="",'I2 LDC class'!$C$31,'I2 LDC class'!$D$31)</f>
        <v>Rate Class 1</v>
      </c>
      <c r="AN449" s="853" t="str">
        <f>IF('I2 LDC class'!$D$32="",'I2 LDC class'!$C$32,'I2 LDC class'!$D$32)</f>
        <v>Rate class 2</v>
      </c>
      <c r="AO449" s="853" t="str">
        <f>IF('I2 LDC class'!$D$33="",'I2 LDC class'!$C$33,'I2 LDC class'!$D$33)</f>
        <v>Rate class 3</v>
      </c>
      <c r="AP449" s="853" t="str">
        <f>IF('I2 LDC class'!$D$34="",'I2 LDC class'!$C$34,'I2 LDC class'!$D$34)</f>
        <v>Rate class 4</v>
      </c>
      <c r="AQ449" s="853" t="str">
        <f>IF('I2 LDC class'!$D$35="",'I2 LDC class'!$C$35,'I2 LDC class'!$D$35)</f>
        <v>Rate class 5</v>
      </c>
      <c r="AR449" s="853" t="str">
        <f>IF('I2 LDC class'!$D$36="",'I2 LDC class'!$C$36,'I2 LDC class'!$D$36)</f>
        <v>Rate class 6</v>
      </c>
      <c r="AS449" s="853" t="str">
        <f>IF('I2 LDC class'!$D$37="",'I2 LDC class'!$C$37,'I2 LDC class'!$D$37)</f>
        <v>Rate class 7</v>
      </c>
      <c r="AT449" s="853" t="str">
        <f>IF('I2 LDC class'!$D$38="",'I2 LDC class'!$C$38,'I2 LDC class'!$D$38)</f>
        <v>Rate class 8</v>
      </c>
      <c r="AU449" s="853" t="str">
        <f>IF('I2 LDC class'!$D$39="",'I2 LDC class'!$C$39,'I2 LDC class'!$D$39)</f>
        <v>Rate class 9</v>
      </c>
      <c r="AV449" s="1280" t="s">
        <v>713</v>
      </c>
      <c r="AW449" s="853" t="str">
        <f>IF('I2 LDC class'!$D$20="",'I2 LDC class'!$C$20,'I2 LDC class'!$D$20)</f>
        <v>Residential</v>
      </c>
      <c r="AX449" s="853" t="str">
        <f>IF('I2 LDC class'!$D$21="",'I2 LDC class'!$C$21,'I2 LDC class'!$D$21)</f>
        <v>General Service Less Than 50 kW</v>
      </c>
      <c r="AY449" s="853" t="str">
        <f>IF('I2 LDC class'!$D$22="",'I2 LDC class'!$C$22,'I2 LDC class'!$D$22)</f>
        <v>General Service 50 to 4,999 kW</v>
      </c>
      <c r="AZ449" s="853" t="str">
        <f>IF('I2 LDC class'!$D$23="",'I2 LDC class'!$C$23,'I2 LDC class'!$D$23)</f>
        <v>GS&gt; 50-TOU</v>
      </c>
      <c r="BA449" s="853" t="str">
        <f>IF('I2 LDC class'!$D$24="",'I2 LDC class'!$C$24,'I2 LDC class'!$D$24)</f>
        <v>GS &gt;50-Intermediate</v>
      </c>
      <c r="BB449" s="853" t="str">
        <f>IF('I2 LDC class'!$D$25="",'I2 LDC class'!$C$25,'I2 LDC class'!$D$25)</f>
        <v>Large Use &gt;5MW</v>
      </c>
      <c r="BC449" s="853" t="str">
        <f>IF('I2 LDC class'!$D$26="",'I2 LDC class'!$C$26,'I2 LDC class'!$D$26)</f>
        <v>Street Lighting</v>
      </c>
      <c r="BD449" s="853" t="str">
        <f>IF('I2 LDC class'!$D$27="",'I2 LDC class'!$C$27,'I2 LDC class'!$D$27)</f>
        <v>Sentinel</v>
      </c>
      <c r="BE449" s="853" t="str">
        <f>IF('I2 LDC class'!$D$28="",'I2 LDC class'!$C$28,'I2 LDC class'!$D$28)</f>
        <v>Unmetered Scattered Load</v>
      </c>
      <c r="BF449" s="853" t="str">
        <f>IF('I2 LDC class'!$D$29="",'I2 LDC class'!$C$29,'I2 LDC class'!$D$29)</f>
        <v>Embedded Distributor</v>
      </c>
      <c r="BG449" s="853" t="str">
        <f>IF('I2 LDC class'!$D$30="",'I2 LDC class'!$C$30,'I2 LDC class'!$D$30)</f>
        <v>Back-up/Standby Power</v>
      </c>
      <c r="BH449" s="853" t="str">
        <f>IF('I2 LDC class'!$D$31="",'I2 LDC class'!$C$31,'I2 LDC class'!$D$31)</f>
        <v>Rate Class 1</v>
      </c>
      <c r="BI449" s="853" t="str">
        <f>IF('I2 LDC class'!$D$32="",'I2 LDC class'!$C$32,'I2 LDC class'!$D$32)</f>
        <v>Rate class 2</v>
      </c>
      <c r="BJ449" s="853" t="str">
        <f>IF('I2 LDC class'!$D$33="",'I2 LDC class'!$C$33,'I2 LDC class'!$D$33)</f>
        <v>Rate class 3</v>
      </c>
      <c r="BK449" s="853" t="str">
        <f>IF('I2 LDC class'!$D$34="",'I2 LDC class'!$C$34,'I2 LDC class'!$D$34)</f>
        <v>Rate class 4</v>
      </c>
      <c r="BL449" s="853" t="str">
        <f>IF('I2 LDC class'!$D$35="",'I2 LDC class'!$C$35,'I2 LDC class'!$D$35)</f>
        <v>Rate class 5</v>
      </c>
      <c r="BM449" s="853" t="str">
        <f>IF('I2 LDC class'!$D$36="",'I2 LDC class'!$C$36,'I2 LDC class'!$D$36)</f>
        <v>Rate class 6</v>
      </c>
      <c r="BN449" s="853" t="str">
        <f>IF('I2 LDC class'!$D$37="",'I2 LDC class'!$C$37,'I2 LDC class'!$D$37)</f>
        <v>Rate class 7</v>
      </c>
      <c r="BO449" s="853" t="str">
        <f>IF('I2 LDC class'!$D$38="",'I2 LDC class'!$C$38,'I2 LDC class'!$D$38)</f>
        <v>Rate class 8</v>
      </c>
      <c r="BP449" s="853" t="str">
        <f>IF('I2 LDC class'!$D$39="",'I2 LDC class'!$C$39,'I2 LDC class'!$D$39)</f>
        <v>Rate class 9</v>
      </c>
      <c r="BQ449" s="1280" t="s">
        <v>713</v>
      </c>
    </row>
    <row r="450" spans="1:69" s="351" customFormat="1" ht="12.75">
      <c r="A450" s="219">
        <v>1565</v>
      </c>
      <c r="B450" s="375" t="s">
        <v>654</v>
      </c>
      <c r="C450" s="1258">
        <f>'I4 BO ASSETS'!N17</f>
        <v>0</v>
      </c>
      <c r="D450" s="639">
        <f t="shared" ref="D450:E469" si="671">$C450*D592</f>
        <v>0</v>
      </c>
      <c r="E450" s="639">
        <f t="shared" si="671"/>
        <v>0</v>
      </c>
      <c r="F450" s="639">
        <f>D450+E450</f>
        <v>0</v>
      </c>
      <c r="G450" s="639">
        <f t="shared" ref="G450:Z450" si="672">$D450*G592</f>
        <v>0</v>
      </c>
      <c r="H450" s="639">
        <f t="shared" si="672"/>
        <v>0</v>
      </c>
      <c r="I450" s="639">
        <f t="shared" si="672"/>
        <v>0</v>
      </c>
      <c r="J450" s="639">
        <f t="shared" si="672"/>
        <v>0</v>
      </c>
      <c r="K450" s="639">
        <f t="shared" si="672"/>
        <v>0</v>
      </c>
      <c r="L450" s="639">
        <f t="shared" si="672"/>
        <v>0</v>
      </c>
      <c r="M450" s="639">
        <f t="shared" si="672"/>
        <v>0</v>
      </c>
      <c r="N450" s="639">
        <f t="shared" si="672"/>
        <v>0</v>
      </c>
      <c r="O450" s="639">
        <f t="shared" si="672"/>
        <v>0</v>
      </c>
      <c r="P450" s="639">
        <f t="shared" si="672"/>
        <v>0</v>
      </c>
      <c r="Q450" s="639">
        <f t="shared" si="672"/>
        <v>0</v>
      </c>
      <c r="R450" s="639">
        <f t="shared" si="672"/>
        <v>0</v>
      </c>
      <c r="S450" s="639">
        <f t="shared" si="672"/>
        <v>0</v>
      </c>
      <c r="T450" s="639">
        <f t="shared" si="672"/>
        <v>0</v>
      </c>
      <c r="U450" s="639">
        <f t="shared" si="672"/>
        <v>0</v>
      </c>
      <c r="V450" s="639">
        <f t="shared" si="672"/>
        <v>0</v>
      </c>
      <c r="W450" s="639">
        <f t="shared" si="672"/>
        <v>0</v>
      </c>
      <c r="X450" s="639">
        <f t="shared" si="672"/>
        <v>0</v>
      </c>
      <c r="Y450" s="639">
        <f t="shared" si="672"/>
        <v>0</v>
      </c>
      <c r="Z450" s="639">
        <f t="shared" si="672"/>
        <v>0</v>
      </c>
      <c r="AA450" s="639">
        <f>SUM(G450:Z450)</f>
        <v>0</v>
      </c>
      <c r="AB450" s="639">
        <f t="shared" ref="AB450:AU450" si="673">$E450*AB592</f>
        <v>0</v>
      </c>
      <c r="AC450" s="639">
        <f t="shared" si="673"/>
        <v>0</v>
      </c>
      <c r="AD450" s="639">
        <f t="shared" si="673"/>
        <v>0</v>
      </c>
      <c r="AE450" s="639">
        <f t="shared" si="673"/>
        <v>0</v>
      </c>
      <c r="AF450" s="639">
        <f t="shared" si="673"/>
        <v>0</v>
      </c>
      <c r="AG450" s="639">
        <f t="shared" si="673"/>
        <v>0</v>
      </c>
      <c r="AH450" s="639">
        <f t="shared" si="673"/>
        <v>0</v>
      </c>
      <c r="AI450" s="639">
        <f t="shared" si="673"/>
        <v>0</v>
      </c>
      <c r="AJ450" s="639">
        <f t="shared" si="673"/>
        <v>0</v>
      </c>
      <c r="AK450" s="639">
        <f t="shared" si="673"/>
        <v>0</v>
      </c>
      <c r="AL450" s="639">
        <f t="shared" si="673"/>
        <v>0</v>
      </c>
      <c r="AM450" s="639">
        <f t="shared" si="673"/>
        <v>0</v>
      </c>
      <c r="AN450" s="639">
        <f t="shared" si="673"/>
        <v>0</v>
      </c>
      <c r="AO450" s="639">
        <f t="shared" si="673"/>
        <v>0</v>
      </c>
      <c r="AP450" s="639">
        <f t="shared" si="673"/>
        <v>0</v>
      </c>
      <c r="AQ450" s="639">
        <f t="shared" si="673"/>
        <v>0</v>
      </c>
      <c r="AR450" s="639">
        <f t="shared" si="673"/>
        <v>0</v>
      </c>
      <c r="AS450" s="639">
        <f t="shared" si="673"/>
        <v>0</v>
      </c>
      <c r="AT450" s="639">
        <f t="shared" si="673"/>
        <v>0</v>
      </c>
      <c r="AU450" s="639">
        <f t="shared" si="673"/>
        <v>0</v>
      </c>
      <c r="AV450" s="639">
        <f>SUM(AB450:AU450)</f>
        <v>0</v>
      </c>
      <c r="AW450" s="639"/>
      <c r="AX450" s="639"/>
      <c r="AY450" s="639"/>
      <c r="AZ450" s="639"/>
      <c r="BA450" s="639"/>
      <c r="BB450" s="639"/>
      <c r="BC450" s="639"/>
      <c r="BD450" s="639"/>
      <c r="BE450" s="639"/>
      <c r="BF450" s="639"/>
      <c r="BG450" s="639"/>
      <c r="BH450" s="639"/>
      <c r="BI450" s="639"/>
      <c r="BJ450" s="639"/>
      <c r="BK450" s="639"/>
      <c r="BL450" s="639"/>
      <c r="BM450" s="639"/>
      <c r="BN450" s="639"/>
      <c r="BO450" s="639"/>
      <c r="BP450" s="639"/>
      <c r="BQ450" s="639"/>
    </row>
    <row r="451" spans="1:69" s="351" customFormat="1" ht="12.75">
      <c r="A451" s="1281">
        <v>1805</v>
      </c>
      <c r="B451" s="375" t="s">
        <v>282</v>
      </c>
      <c r="C451" s="1258">
        <f>'I4 BO ASSETS'!N18</f>
        <v>0</v>
      </c>
      <c r="D451" s="639">
        <f t="shared" si="671"/>
        <v>0</v>
      </c>
      <c r="E451" s="639">
        <f t="shared" si="671"/>
        <v>0</v>
      </c>
      <c r="F451" s="639">
        <f t="shared" ref="F451:F489" si="674">D451+E451</f>
        <v>0</v>
      </c>
      <c r="G451" s="639">
        <f t="shared" ref="G451:Z451" si="675">$D451*G593</f>
        <v>0</v>
      </c>
      <c r="H451" s="639">
        <f t="shared" si="675"/>
        <v>0</v>
      </c>
      <c r="I451" s="639">
        <f t="shared" si="675"/>
        <v>0</v>
      </c>
      <c r="J451" s="639">
        <f t="shared" si="675"/>
        <v>0</v>
      </c>
      <c r="K451" s="639">
        <f t="shared" si="675"/>
        <v>0</v>
      </c>
      <c r="L451" s="639">
        <f t="shared" si="675"/>
        <v>0</v>
      </c>
      <c r="M451" s="639">
        <f t="shared" si="675"/>
        <v>0</v>
      </c>
      <c r="N451" s="639">
        <f t="shared" si="675"/>
        <v>0</v>
      </c>
      <c r="O451" s="639">
        <f t="shared" si="675"/>
        <v>0</v>
      </c>
      <c r="P451" s="639">
        <f t="shared" si="675"/>
        <v>0</v>
      </c>
      <c r="Q451" s="639">
        <f t="shared" si="675"/>
        <v>0</v>
      </c>
      <c r="R451" s="639">
        <f t="shared" si="675"/>
        <v>0</v>
      </c>
      <c r="S451" s="639">
        <f t="shared" si="675"/>
        <v>0</v>
      </c>
      <c r="T451" s="639">
        <f t="shared" si="675"/>
        <v>0</v>
      </c>
      <c r="U451" s="639">
        <f t="shared" si="675"/>
        <v>0</v>
      </c>
      <c r="V451" s="639">
        <f t="shared" si="675"/>
        <v>0</v>
      </c>
      <c r="W451" s="639">
        <f t="shared" si="675"/>
        <v>0</v>
      </c>
      <c r="X451" s="639">
        <f t="shared" si="675"/>
        <v>0</v>
      </c>
      <c r="Y451" s="639">
        <f t="shared" si="675"/>
        <v>0</v>
      </c>
      <c r="Z451" s="639">
        <f t="shared" si="675"/>
        <v>0</v>
      </c>
      <c r="AA451" s="639">
        <f t="shared" ref="AA451:AA489" si="676">SUM(G451:Z451)</f>
        <v>0</v>
      </c>
      <c r="AB451" s="639">
        <f t="shared" ref="AB451:AU451" si="677">$E451*AB593</f>
        <v>0</v>
      </c>
      <c r="AC451" s="639">
        <f t="shared" si="677"/>
        <v>0</v>
      </c>
      <c r="AD451" s="639">
        <f t="shared" si="677"/>
        <v>0</v>
      </c>
      <c r="AE451" s="639">
        <f t="shared" si="677"/>
        <v>0</v>
      </c>
      <c r="AF451" s="639">
        <f t="shared" si="677"/>
        <v>0</v>
      </c>
      <c r="AG451" s="639">
        <f t="shared" si="677"/>
        <v>0</v>
      </c>
      <c r="AH451" s="639">
        <f t="shared" si="677"/>
        <v>0</v>
      </c>
      <c r="AI451" s="639">
        <f t="shared" si="677"/>
        <v>0</v>
      </c>
      <c r="AJ451" s="639">
        <f t="shared" si="677"/>
        <v>0</v>
      </c>
      <c r="AK451" s="639">
        <f t="shared" si="677"/>
        <v>0</v>
      </c>
      <c r="AL451" s="639">
        <f t="shared" si="677"/>
        <v>0</v>
      </c>
      <c r="AM451" s="639">
        <f t="shared" si="677"/>
        <v>0</v>
      </c>
      <c r="AN451" s="639">
        <f t="shared" si="677"/>
        <v>0</v>
      </c>
      <c r="AO451" s="639">
        <f t="shared" si="677"/>
        <v>0</v>
      </c>
      <c r="AP451" s="639">
        <f t="shared" si="677"/>
        <v>0</v>
      </c>
      <c r="AQ451" s="639">
        <f t="shared" si="677"/>
        <v>0</v>
      </c>
      <c r="AR451" s="639">
        <f t="shared" si="677"/>
        <v>0</v>
      </c>
      <c r="AS451" s="639">
        <f t="shared" si="677"/>
        <v>0</v>
      </c>
      <c r="AT451" s="639">
        <f t="shared" si="677"/>
        <v>0</v>
      </c>
      <c r="AU451" s="639">
        <f t="shared" si="677"/>
        <v>0</v>
      </c>
      <c r="AV451" s="639">
        <f t="shared" ref="AV451:AV489" si="678">SUM(AB451:AU451)</f>
        <v>0</v>
      </c>
      <c r="AW451" s="639"/>
      <c r="AX451" s="639"/>
      <c r="AY451" s="639"/>
      <c r="AZ451" s="639"/>
      <c r="BA451" s="639"/>
      <c r="BB451" s="639"/>
      <c r="BC451" s="639"/>
      <c r="BD451" s="639"/>
      <c r="BE451" s="639"/>
      <c r="BF451" s="639"/>
      <c r="BG451" s="639"/>
      <c r="BH451" s="639"/>
      <c r="BI451" s="639"/>
      <c r="BJ451" s="639"/>
      <c r="BK451" s="639"/>
      <c r="BL451" s="639"/>
      <c r="BM451" s="639"/>
      <c r="BN451" s="639"/>
      <c r="BO451" s="639"/>
      <c r="BP451" s="639"/>
      <c r="BQ451" s="639"/>
    </row>
    <row r="452" spans="1:69" s="351" customFormat="1" ht="12.75">
      <c r="A452" s="1281" t="s">
        <v>821</v>
      </c>
      <c r="B452" s="375" t="s">
        <v>340</v>
      </c>
      <c r="C452" s="1258">
        <f>'I4 BO ASSETS'!N19</f>
        <v>0</v>
      </c>
      <c r="D452" s="639">
        <f t="shared" si="671"/>
        <v>0</v>
      </c>
      <c r="E452" s="639">
        <f t="shared" si="671"/>
        <v>0</v>
      </c>
      <c r="F452" s="639">
        <f t="shared" si="674"/>
        <v>0</v>
      </c>
      <c r="G452" s="639">
        <f t="shared" ref="G452:Z452" si="679">$D452*G594</f>
        <v>0</v>
      </c>
      <c r="H452" s="639">
        <f t="shared" si="679"/>
        <v>0</v>
      </c>
      <c r="I452" s="639">
        <f t="shared" si="679"/>
        <v>0</v>
      </c>
      <c r="J452" s="639">
        <f t="shared" si="679"/>
        <v>0</v>
      </c>
      <c r="K452" s="639">
        <f t="shared" si="679"/>
        <v>0</v>
      </c>
      <c r="L452" s="639">
        <f t="shared" si="679"/>
        <v>0</v>
      </c>
      <c r="M452" s="639">
        <f t="shared" si="679"/>
        <v>0</v>
      </c>
      <c r="N452" s="639">
        <f t="shared" si="679"/>
        <v>0</v>
      </c>
      <c r="O452" s="639">
        <f t="shared" si="679"/>
        <v>0</v>
      </c>
      <c r="P452" s="639">
        <f t="shared" si="679"/>
        <v>0</v>
      </c>
      <c r="Q452" s="639">
        <f t="shared" si="679"/>
        <v>0</v>
      </c>
      <c r="R452" s="639">
        <f t="shared" si="679"/>
        <v>0</v>
      </c>
      <c r="S452" s="639">
        <f t="shared" si="679"/>
        <v>0</v>
      </c>
      <c r="T452" s="639">
        <f t="shared" si="679"/>
        <v>0</v>
      </c>
      <c r="U452" s="639">
        <f t="shared" si="679"/>
        <v>0</v>
      </c>
      <c r="V452" s="639">
        <f t="shared" si="679"/>
        <v>0</v>
      </c>
      <c r="W452" s="639">
        <f t="shared" si="679"/>
        <v>0</v>
      </c>
      <c r="X452" s="639">
        <f t="shared" si="679"/>
        <v>0</v>
      </c>
      <c r="Y452" s="639">
        <f t="shared" si="679"/>
        <v>0</v>
      </c>
      <c r="Z452" s="639">
        <f t="shared" si="679"/>
        <v>0</v>
      </c>
      <c r="AA452" s="639">
        <f t="shared" si="676"/>
        <v>0</v>
      </c>
      <c r="AB452" s="639">
        <f t="shared" ref="AB452:AU452" si="680">$E452*AB594</f>
        <v>0</v>
      </c>
      <c r="AC452" s="639">
        <f t="shared" si="680"/>
        <v>0</v>
      </c>
      <c r="AD452" s="639">
        <f t="shared" si="680"/>
        <v>0</v>
      </c>
      <c r="AE452" s="639">
        <f t="shared" si="680"/>
        <v>0</v>
      </c>
      <c r="AF452" s="639">
        <f t="shared" si="680"/>
        <v>0</v>
      </c>
      <c r="AG452" s="639">
        <f t="shared" si="680"/>
        <v>0</v>
      </c>
      <c r="AH452" s="639">
        <f t="shared" si="680"/>
        <v>0</v>
      </c>
      <c r="AI452" s="639">
        <f t="shared" si="680"/>
        <v>0</v>
      </c>
      <c r="AJ452" s="639">
        <f t="shared" si="680"/>
        <v>0</v>
      </c>
      <c r="AK452" s="639">
        <f t="shared" si="680"/>
        <v>0</v>
      </c>
      <c r="AL452" s="639">
        <f t="shared" si="680"/>
        <v>0</v>
      </c>
      <c r="AM452" s="639">
        <f t="shared" si="680"/>
        <v>0</v>
      </c>
      <c r="AN452" s="639">
        <f t="shared" si="680"/>
        <v>0</v>
      </c>
      <c r="AO452" s="639">
        <f t="shared" si="680"/>
        <v>0</v>
      </c>
      <c r="AP452" s="639">
        <f t="shared" si="680"/>
        <v>0</v>
      </c>
      <c r="AQ452" s="639">
        <f t="shared" si="680"/>
        <v>0</v>
      </c>
      <c r="AR452" s="639">
        <f t="shared" si="680"/>
        <v>0</v>
      </c>
      <c r="AS452" s="639">
        <f t="shared" si="680"/>
        <v>0</v>
      </c>
      <c r="AT452" s="639">
        <f t="shared" si="680"/>
        <v>0</v>
      </c>
      <c r="AU452" s="639">
        <f t="shared" si="680"/>
        <v>0</v>
      </c>
      <c r="AV452" s="639">
        <f t="shared" si="678"/>
        <v>0</v>
      </c>
      <c r="AW452" s="639"/>
      <c r="AX452" s="639"/>
      <c r="AY452" s="639"/>
      <c r="AZ452" s="639"/>
      <c r="BA452" s="639"/>
      <c r="BB452" s="639"/>
      <c r="BC452" s="639"/>
      <c r="BD452" s="639"/>
      <c r="BE452" s="639"/>
      <c r="BF452" s="639"/>
      <c r="BG452" s="639"/>
      <c r="BH452" s="639"/>
      <c r="BI452" s="639"/>
      <c r="BJ452" s="639"/>
      <c r="BK452" s="639"/>
      <c r="BL452" s="639"/>
      <c r="BM452" s="639"/>
      <c r="BN452" s="639"/>
      <c r="BO452" s="639"/>
      <c r="BP452" s="639"/>
      <c r="BQ452" s="639"/>
    </row>
    <row r="453" spans="1:69" s="351" customFormat="1" ht="12.75">
      <c r="A453" s="1281" t="s">
        <v>822</v>
      </c>
      <c r="B453" s="375" t="s">
        <v>342</v>
      </c>
      <c r="C453" s="1258">
        <f>'I4 BO ASSETS'!N20</f>
        <v>0</v>
      </c>
      <c r="D453" s="639">
        <f t="shared" si="671"/>
        <v>0</v>
      </c>
      <c r="E453" s="639">
        <f t="shared" si="671"/>
        <v>0</v>
      </c>
      <c r="F453" s="639">
        <f t="shared" si="674"/>
        <v>0</v>
      </c>
      <c r="G453" s="639">
        <f t="shared" ref="G453:Z453" si="681">$D453*G595</f>
        <v>0</v>
      </c>
      <c r="H453" s="639">
        <f t="shared" si="681"/>
        <v>0</v>
      </c>
      <c r="I453" s="639">
        <f t="shared" si="681"/>
        <v>0</v>
      </c>
      <c r="J453" s="639">
        <f t="shared" si="681"/>
        <v>0</v>
      </c>
      <c r="K453" s="639">
        <f t="shared" si="681"/>
        <v>0</v>
      </c>
      <c r="L453" s="639">
        <f t="shared" si="681"/>
        <v>0</v>
      </c>
      <c r="M453" s="639">
        <f t="shared" si="681"/>
        <v>0</v>
      </c>
      <c r="N453" s="639">
        <f t="shared" si="681"/>
        <v>0</v>
      </c>
      <c r="O453" s="639">
        <f t="shared" si="681"/>
        <v>0</v>
      </c>
      <c r="P453" s="639">
        <f t="shared" si="681"/>
        <v>0</v>
      </c>
      <c r="Q453" s="639">
        <f t="shared" si="681"/>
        <v>0</v>
      </c>
      <c r="R453" s="639">
        <f t="shared" si="681"/>
        <v>0</v>
      </c>
      <c r="S453" s="639">
        <f t="shared" si="681"/>
        <v>0</v>
      </c>
      <c r="T453" s="639">
        <f t="shared" si="681"/>
        <v>0</v>
      </c>
      <c r="U453" s="639">
        <f t="shared" si="681"/>
        <v>0</v>
      </c>
      <c r="V453" s="639">
        <f t="shared" si="681"/>
        <v>0</v>
      </c>
      <c r="W453" s="639">
        <f t="shared" si="681"/>
        <v>0</v>
      </c>
      <c r="X453" s="639">
        <f t="shared" si="681"/>
        <v>0</v>
      </c>
      <c r="Y453" s="639">
        <f t="shared" si="681"/>
        <v>0</v>
      </c>
      <c r="Z453" s="639">
        <f t="shared" si="681"/>
        <v>0</v>
      </c>
      <c r="AA453" s="639">
        <f t="shared" si="676"/>
        <v>0</v>
      </c>
      <c r="AB453" s="639">
        <f t="shared" ref="AB453:AU453" si="682">$E453*AB595</f>
        <v>0</v>
      </c>
      <c r="AC453" s="639">
        <f t="shared" si="682"/>
        <v>0</v>
      </c>
      <c r="AD453" s="639">
        <f t="shared" si="682"/>
        <v>0</v>
      </c>
      <c r="AE453" s="639">
        <f t="shared" si="682"/>
        <v>0</v>
      </c>
      <c r="AF453" s="639">
        <f t="shared" si="682"/>
        <v>0</v>
      </c>
      <c r="AG453" s="639">
        <f t="shared" si="682"/>
        <v>0</v>
      </c>
      <c r="AH453" s="639">
        <f t="shared" si="682"/>
        <v>0</v>
      </c>
      <c r="AI453" s="639">
        <f t="shared" si="682"/>
        <v>0</v>
      </c>
      <c r="AJ453" s="639">
        <f t="shared" si="682"/>
        <v>0</v>
      </c>
      <c r="AK453" s="639">
        <f t="shared" si="682"/>
        <v>0</v>
      </c>
      <c r="AL453" s="639">
        <f t="shared" si="682"/>
        <v>0</v>
      </c>
      <c r="AM453" s="639">
        <f t="shared" si="682"/>
        <v>0</v>
      </c>
      <c r="AN453" s="639">
        <f t="shared" si="682"/>
        <v>0</v>
      </c>
      <c r="AO453" s="639">
        <f t="shared" si="682"/>
        <v>0</v>
      </c>
      <c r="AP453" s="639">
        <f t="shared" si="682"/>
        <v>0</v>
      </c>
      <c r="AQ453" s="639">
        <f t="shared" si="682"/>
        <v>0</v>
      </c>
      <c r="AR453" s="639">
        <f t="shared" si="682"/>
        <v>0</v>
      </c>
      <c r="AS453" s="639">
        <f t="shared" si="682"/>
        <v>0</v>
      </c>
      <c r="AT453" s="639">
        <f t="shared" si="682"/>
        <v>0</v>
      </c>
      <c r="AU453" s="639">
        <f t="shared" si="682"/>
        <v>0</v>
      </c>
      <c r="AV453" s="639">
        <f t="shared" si="678"/>
        <v>0</v>
      </c>
      <c r="AW453" s="639"/>
      <c r="AX453" s="639"/>
      <c r="AY453" s="639"/>
      <c r="AZ453" s="639"/>
      <c r="BA453" s="639"/>
      <c r="BB453" s="639"/>
      <c r="BC453" s="639"/>
      <c r="BD453" s="639"/>
      <c r="BE453" s="639"/>
      <c r="BF453" s="639"/>
      <c r="BG453" s="639"/>
      <c r="BH453" s="639"/>
      <c r="BI453" s="639"/>
      <c r="BJ453" s="639"/>
      <c r="BK453" s="639"/>
      <c r="BL453" s="639"/>
      <c r="BM453" s="639"/>
      <c r="BN453" s="639"/>
      <c r="BO453" s="639"/>
      <c r="BP453" s="639"/>
      <c r="BQ453" s="639"/>
    </row>
    <row r="454" spans="1:69" s="351" customFormat="1" ht="12.75">
      <c r="A454" s="1281">
        <v>1806</v>
      </c>
      <c r="B454" s="375" t="s">
        <v>283</v>
      </c>
      <c r="C454" s="1258">
        <f>'I4 BO ASSETS'!N21</f>
        <v>0</v>
      </c>
      <c r="D454" s="639">
        <f t="shared" si="671"/>
        <v>0</v>
      </c>
      <c r="E454" s="639">
        <f t="shared" si="671"/>
        <v>0</v>
      </c>
      <c r="F454" s="639">
        <f t="shared" si="674"/>
        <v>0</v>
      </c>
      <c r="G454" s="639">
        <f t="shared" ref="G454:Z454" si="683">$D454*G596</f>
        <v>0</v>
      </c>
      <c r="H454" s="639">
        <f t="shared" si="683"/>
        <v>0</v>
      </c>
      <c r="I454" s="639">
        <f t="shared" si="683"/>
        <v>0</v>
      </c>
      <c r="J454" s="639">
        <f t="shared" si="683"/>
        <v>0</v>
      </c>
      <c r="K454" s="639">
        <f t="shared" si="683"/>
        <v>0</v>
      </c>
      <c r="L454" s="639">
        <f t="shared" si="683"/>
        <v>0</v>
      </c>
      <c r="M454" s="639">
        <f t="shared" si="683"/>
        <v>0</v>
      </c>
      <c r="N454" s="639">
        <f t="shared" si="683"/>
        <v>0</v>
      </c>
      <c r="O454" s="639">
        <f t="shared" si="683"/>
        <v>0</v>
      </c>
      <c r="P454" s="639">
        <f t="shared" si="683"/>
        <v>0</v>
      </c>
      <c r="Q454" s="639">
        <f t="shared" si="683"/>
        <v>0</v>
      </c>
      <c r="R454" s="639">
        <f t="shared" si="683"/>
        <v>0</v>
      </c>
      <c r="S454" s="639">
        <f t="shared" si="683"/>
        <v>0</v>
      </c>
      <c r="T454" s="639">
        <f t="shared" si="683"/>
        <v>0</v>
      </c>
      <c r="U454" s="639">
        <f t="shared" si="683"/>
        <v>0</v>
      </c>
      <c r="V454" s="639">
        <f t="shared" si="683"/>
        <v>0</v>
      </c>
      <c r="W454" s="639">
        <f t="shared" si="683"/>
        <v>0</v>
      </c>
      <c r="X454" s="639">
        <f t="shared" si="683"/>
        <v>0</v>
      </c>
      <c r="Y454" s="639">
        <f t="shared" si="683"/>
        <v>0</v>
      </c>
      <c r="Z454" s="639">
        <f t="shared" si="683"/>
        <v>0</v>
      </c>
      <c r="AA454" s="639">
        <f t="shared" si="676"/>
        <v>0</v>
      </c>
      <c r="AB454" s="639">
        <f t="shared" ref="AB454:AU454" si="684">$E454*AB596</f>
        <v>0</v>
      </c>
      <c r="AC454" s="639">
        <f t="shared" si="684"/>
        <v>0</v>
      </c>
      <c r="AD454" s="639">
        <f t="shared" si="684"/>
        <v>0</v>
      </c>
      <c r="AE454" s="639">
        <f t="shared" si="684"/>
        <v>0</v>
      </c>
      <c r="AF454" s="639">
        <f t="shared" si="684"/>
        <v>0</v>
      </c>
      <c r="AG454" s="639">
        <f t="shared" si="684"/>
        <v>0</v>
      </c>
      <c r="AH454" s="639">
        <f t="shared" si="684"/>
        <v>0</v>
      </c>
      <c r="AI454" s="639">
        <f t="shared" si="684"/>
        <v>0</v>
      </c>
      <c r="AJ454" s="639">
        <f t="shared" si="684"/>
        <v>0</v>
      </c>
      <c r="AK454" s="639">
        <f t="shared" si="684"/>
        <v>0</v>
      </c>
      <c r="AL454" s="639">
        <f t="shared" si="684"/>
        <v>0</v>
      </c>
      <c r="AM454" s="639">
        <f t="shared" si="684"/>
        <v>0</v>
      </c>
      <c r="AN454" s="639">
        <f t="shared" si="684"/>
        <v>0</v>
      </c>
      <c r="AO454" s="639">
        <f t="shared" si="684"/>
        <v>0</v>
      </c>
      <c r="AP454" s="639">
        <f t="shared" si="684"/>
        <v>0</v>
      </c>
      <c r="AQ454" s="639">
        <f t="shared" si="684"/>
        <v>0</v>
      </c>
      <c r="AR454" s="639">
        <f t="shared" si="684"/>
        <v>0</v>
      </c>
      <c r="AS454" s="639">
        <f t="shared" si="684"/>
        <v>0</v>
      </c>
      <c r="AT454" s="639">
        <f t="shared" si="684"/>
        <v>0</v>
      </c>
      <c r="AU454" s="639">
        <f t="shared" si="684"/>
        <v>0</v>
      </c>
      <c r="AV454" s="639">
        <f t="shared" si="678"/>
        <v>0</v>
      </c>
      <c r="AW454" s="639"/>
      <c r="AX454" s="639"/>
      <c r="AY454" s="639"/>
      <c r="AZ454" s="639"/>
      <c r="BA454" s="639"/>
      <c r="BB454" s="639"/>
      <c r="BC454" s="639"/>
      <c r="BD454" s="639"/>
      <c r="BE454" s="639"/>
      <c r="BF454" s="639"/>
      <c r="BG454" s="639"/>
      <c r="BH454" s="639"/>
      <c r="BI454" s="639"/>
      <c r="BJ454" s="639"/>
      <c r="BK454" s="639"/>
      <c r="BL454" s="639"/>
      <c r="BM454" s="639"/>
      <c r="BN454" s="639"/>
      <c r="BO454" s="639"/>
      <c r="BP454" s="639"/>
      <c r="BQ454" s="639"/>
    </row>
    <row r="455" spans="1:69" s="351" customFormat="1" ht="12.75">
      <c r="A455" s="1281" t="s">
        <v>823</v>
      </c>
      <c r="B455" s="375" t="s">
        <v>341</v>
      </c>
      <c r="C455" s="1258">
        <f>'I4 BO ASSETS'!N22</f>
        <v>0</v>
      </c>
      <c r="D455" s="639">
        <f t="shared" si="671"/>
        <v>0</v>
      </c>
      <c r="E455" s="639">
        <f t="shared" si="671"/>
        <v>0</v>
      </c>
      <c r="F455" s="639">
        <f t="shared" si="674"/>
        <v>0</v>
      </c>
      <c r="G455" s="639">
        <f t="shared" ref="G455:Z455" si="685">$D455*G597</f>
        <v>0</v>
      </c>
      <c r="H455" s="639">
        <f t="shared" si="685"/>
        <v>0</v>
      </c>
      <c r="I455" s="639">
        <f t="shared" si="685"/>
        <v>0</v>
      </c>
      <c r="J455" s="639">
        <f t="shared" si="685"/>
        <v>0</v>
      </c>
      <c r="K455" s="639">
        <f t="shared" si="685"/>
        <v>0</v>
      </c>
      <c r="L455" s="639">
        <f t="shared" si="685"/>
        <v>0</v>
      </c>
      <c r="M455" s="639">
        <f t="shared" si="685"/>
        <v>0</v>
      </c>
      <c r="N455" s="639">
        <f t="shared" si="685"/>
        <v>0</v>
      </c>
      <c r="O455" s="639">
        <f t="shared" si="685"/>
        <v>0</v>
      </c>
      <c r="P455" s="639">
        <f t="shared" si="685"/>
        <v>0</v>
      </c>
      <c r="Q455" s="639">
        <f t="shared" si="685"/>
        <v>0</v>
      </c>
      <c r="R455" s="639">
        <f t="shared" si="685"/>
        <v>0</v>
      </c>
      <c r="S455" s="639">
        <f t="shared" si="685"/>
        <v>0</v>
      </c>
      <c r="T455" s="639">
        <f t="shared" si="685"/>
        <v>0</v>
      </c>
      <c r="U455" s="639">
        <f t="shared" si="685"/>
        <v>0</v>
      </c>
      <c r="V455" s="639">
        <f t="shared" si="685"/>
        <v>0</v>
      </c>
      <c r="W455" s="639">
        <f t="shared" si="685"/>
        <v>0</v>
      </c>
      <c r="X455" s="639">
        <f t="shared" si="685"/>
        <v>0</v>
      </c>
      <c r="Y455" s="639">
        <f t="shared" si="685"/>
        <v>0</v>
      </c>
      <c r="Z455" s="639">
        <f t="shared" si="685"/>
        <v>0</v>
      </c>
      <c r="AA455" s="639">
        <f t="shared" si="676"/>
        <v>0</v>
      </c>
      <c r="AB455" s="639">
        <f t="shared" ref="AB455:AU455" si="686">$E455*AB597</f>
        <v>0</v>
      </c>
      <c r="AC455" s="639">
        <f t="shared" si="686"/>
        <v>0</v>
      </c>
      <c r="AD455" s="639">
        <f t="shared" si="686"/>
        <v>0</v>
      </c>
      <c r="AE455" s="639">
        <f t="shared" si="686"/>
        <v>0</v>
      </c>
      <c r="AF455" s="639">
        <f t="shared" si="686"/>
        <v>0</v>
      </c>
      <c r="AG455" s="639">
        <f t="shared" si="686"/>
        <v>0</v>
      </c>
      <c r="AH455" s="639">
        <f t="shared" si="686"/>
        <v>0</v>
      </c>
      <c r="AI455" s="639">
        <f t="shared" si="686"/>
        <v>0</v>
      </c>
      <c r="AJ455" s="639">
        <f t="shared" si="686"/>
        <v>0</v>
      </c>
      <c r="AK455" s="639">
        <f t="shared" si="686"/>
        <v>0</v>
      </c>
      <c r="AL455" s="639">
        <f t="shared" si="686"/>
        <v>0</v>
      </c>
      <c r="AM455" s="639">
        <f t="shared" si="686"/>
        <v>0</v>
      </c>
      <c r="AN455" s="639">
        <f t="shared" si="686"/>
        <v>0</v>
      </c>
      <c r="AO455" s="639">
        <f t="shared" si="686"/>
        <v>0</v>
      </c>
      <c r="AP455" s="639">
        <f t="shared" si="686"/>
        <v>0</v>
      </c>
      <c r="AQ455" s="639">
        <f t="shared" si="686"/>
        <v>0</v>
      </c>
      <c r="AR455" s="639">
        <f t="shared" si="686"/>
        <v>0</v>
      </c>
      <c r="AS455" s="639">
        <f t="shared" si="686"/>
        <v>0</v>
      </c>
      <c r="AT455" s="639">
        <f t="shared" si="686"/>
        <v>0</v>
      </c>
      <c r="AU455" s="639">
        <f t="shared" si="686"/>
        <v>0</v>
      </c>
      <c r="AV455" s="639">
        <f t="shared" si="678"/>
        <v>0</v>
      </c>
      <c r="AW455" s="639"/>
      <c r="AX455" s="639"/>
      <c r="AY455" s="639"/>
      <c r="AZ455" s="639"/>
      <c r="BA455" s="639"/>
      <c r="BB455" s="639"/>
      <c r="BC455" s="639"/>
      <c r="BD455" s="639"/>
      <c r="BE455" s="639"/>
      <c r="BF455" s="639"/>
      <c r="BG455" s="639"/>
      <c r="BH455" s="639"/>
      <c r="BI455" s="639"/>
      <c r="BJ455" s="639"/>
      <c r="BK455" s="639"/>
      <c r="BL455" s="639"/>
      <c r="BM455" s="639"/>
      <c r="BN455" s="639"/>
      <c r="BO455" s="639"/>
      <c r="BP455" s="639"/>
      <c r="BQ455" s="639"/>
    </row>
    <row r="456" spans="1:69" s="351" customFormat="1" ht="12.75">
      <c r="A456" s="1281" t="s">
        <v>824</v>
      </c>
      <c r="B456" s="375" t="s">
        <v>343</v>
      </c>
      <c r="C456" s="1258">
        <f>'I4 BO ASSETS'!N23</f>
        <v>0</v>
      </c>
      <c r="D456" s="639">
        <f t="shared" si="671"/>
        <v>0</v>
      </c>
      <c r="E456" s="639">
        <f t="shared" si="671"/>
        <v>0</v>
      </c>
      <c r="F456" s="639">
        <f t="shared" si="674"/>
        <v>0</v>
      </c>
      <c r="G456" s="639">
        <f t="shared" ref="G456:Z456" si="687">$D456*G598</f>
        <v>0</v>
      </c>
      <c r="H456" s="639">
        <f t="shared" si="687"/>
        <v>0</v>
      </c>
      <c r="I456" s="639">
        <f t="shared" si="687"/>
        <v>0</v>
      </c>
      <c r="J456" s="639">
        <f t="shared" si="687"/>
        <v>0</v>
      </c>
      <c r="K456" s="639">
        <f t="shared" si="687"/>
        <v>0</v>
      </c>
      <c r="L456" s="639">
        <f t="shared" si="687"/>
        <v>0</v>
      </c>
      <c r="M456" s="639">
        <f t="shared" si="687"/>
        <v>0</v>
      </c>
      <c r="N456" s="639">
        <f t="shared" si="687"/>
        <v>0</v>
      </c>
      <c r="O456" s="639">
        <f t="shared" si="687"/>
        <v>0</v>
      </c>
      <c r="P456" s="639">
        <f t="shared" si="687"/>
        <v>0</v>
      </c>
      <c r="Q456" s="639">
        <f t="shared" si="687"/>
        <v>0</v>
      </c>
      <c r="R456" s="639">
        <f t="shared" si="687"/>
        <v>0</v>
      </c>
      <c r="S456" s="639">
        <f t="shared" si="687"/>
        <v>0</v>
      </c>
      <c r="T456" s="639">
        <f t="shared" si="687"/>
        <v>0</v>
      </c>
      <c r="U456" s="639">
        <f t="shared" si="687"/>
        <v>0</v>
      </c>
      <c r="V456" s="639">
        <f t="shared" si="687"/>
        <v>0</v>
      </c>
      <c r="W456" s="639">
        <f t="shared" si="687"/>
        <v>0</v>
      </c>
      <c r="X456" s="639">
        <f t="shared" si="687"/>
        <v>0</v>
      </c>
      <c r="Y456" s="639">
        <f t="shared" si="687"/>
        <v>0</v>
      </c>
      <c r="Z456" s="639">
        <f t="shared" si="687"/>
        <v>0</v>
      </c>
      <c r="AA456" s="639">
        <f t="shared" si="676"/>
        <v>0</v>
      </c>
      <c r="AB456" s="639">
        <f t="shared" ref="AB456:AU456" si="688">$E456*AB598</f>
        <v>0</v>
      </c>
      <c r="AC456" s="639">
        <f t="shared" si="688"/>
        <v>0</v>
      </c>
      <c r="AD456" s="639">
        <f t="shared" si="688"/>
        <v>0</v>
      </c>
      <c r="AE456" s="639">
        <f t="shared" si="688"/>
        <v>0</v>
      </c>
      <c r="AF456" s="639">
        <f t="shared" si="688"/>
        <v>0</v>
      </c>
      <c r="AG456" s="639">
        <f t="shared" si="688"/>
        <v>0</v>
      </c>
      <c r="AH456" s="639">
        <f t="shared" si="688"/>
        <v>0</v>
      </c>
      <c r="AI456" s="639">
        <f t="shared" si="688"/>
        <v>0</v>
      </c>
      <c r="AJ456" s="639">
        <f t="shared" si="688"/>
        <v>0</v>
      </c>
      <c r="AK456" s="639">
        <f t="shared" si="688"/>
        <v>0</v>
      </c>
      <c r="AL456" s="639">
        <f t="shared" si="688"/>
        <v>0</v>
      </c>
      <c r="AM456" s="639">
        <f t="shared" si="688"/>
        <v>0</v>
      </c>
      <c r="AN456" s="639">
        <f t="shared" si="688"/>
        <v>0</v>
      </c>
      <c r="AO456" s="639">
        <f t="shared" si="688"/>
        <v>0</v>
      </c>
      <c r="AP456" s="639">
        <f t="shared" si="688"/>
        <v>0</v>
      </c>
      <c r="AQ456" s="639">
        <f t="shared" si="688"/>
        <v>0</v>
      </c>
      <c r="AR456" s="639">
        <f t="shared" si="688"/>
        <v>0</v>
      </c>
      <c r="AS456" s="639">
        <f t="shared" si="688"/>
        <v>0</v>
      </c>
      <c r="AT456" s="639">
        <f t="shared" si="688"/>
        <v>0</v>
      </c>
      <c r="AU456" s="639">
        <f t="shared" si="688"/>
        <v>0</v>
      </c>
      <c r="AV456" s="639">
        <f t="shared" si="678"/>
        <v>0</v>
      </c>
      <c r="AW456" s="639"/>
      <c r="AX456" s="639"/>
      <c r="AY456" s="639"/>
      <c r="AZ456" s="639"/>
      <c r="BA456" s="639"/>
      <c r="BB456" s="639"/>
      <c r="BC456" s="639"/>
      <c r="BD456" s="639"/>
      <c r="BE456" s="639"/>
      <c r="BF456" s="639"/>
      <c r="BG456" s="639"/>
      <c r="BH456" s="639"/>
      <c r="BI456" s="639"/>
      <c r="BJ456" s="639"/>
      <c r="BK456" s="639"/>
      <c r="BL456" s="639"/>
      <c r="BM456" s="639"/>
      <c r="BN456" s="639"/>
      <c r="BO456" s="639"/>
      <c r="BP456" s="639"/>
      <c r="BQ456" s="639"/>
    </row>
    <row r="457" spans="1:69" s="351" customFormat="1" ht="12.75">
      <c r="A457" s="1281">
        <v>1808</v>
      </c>
      <c r="B457" s="375" t="s">
        <v>284</v>
      </c>
      <c r="C457" s="1258">
        <f>'I4 BO ASSETS'!N24</f>
        <v>0</v>
      </c>
      <c r="D457" s="639">
        <f t="shared" si="671"/>
        <v>0</v>
      </c>
      <c r="E457" s="639">
        <f t="shared" si="671"/>
        <v>0</v>
      </c>
      <c r="F457" s="639">
        <f t="shared" si="674"/>
        <v>0</v>
      </c>
      <c r="G457" s="639">
        <f t="shared" ref="G457:Z457" si="689">$D457*G599</f>
        <v>0</v>
      </c>
      <c r="H457" s="639">
        <f t="shared" si="689"/>
        <v>0</v>
      </c>
      <c r="I457" s="639">
        <f t="shared" si="689"/>
        <v>0</v>
      </c>
      <c r="J457" s="639">
        <f t="shared" si="689"/>
        <v>0</v>
      </c>
      <c r="K457" s="639">
        <f t="shared" si="689"/>
        <v>0</v>
      </c>
      <c r="L457" s="639">
        <f t="shared" si="689"/>
        <v>0</v>
      </c>
      <c r="M457" s="639">
        <f t="shared" si="689"/>
        <v>0</v>
      </c>
      <c r="N457" s="639">
        <f t="shared" si="689"/>
        <v>0</v>
      </c>
      <c r="O457" s="639">
        <f t="shared" si="689"/>
        <v>0</v>
      </c>
      <c r="P457" s="639">
        <f t="shared" si="689"/>
        <v>0</v>
      </c>
      <c r="Q457" s="639">
        <f t="shared" si="689"/>
        <v>0</v>
      </c>
      <c r="R457" s="639">
        <f t="shared" si="689"/>
        <v>0</v>
      </c>
      <c r="S457" s="639">
        <f t="shared" si="689"/>
        <v>0</v>
      </c>
      <c r="T457" s="639">
        <f t="shared" si="689"/>
        <v>0</v>
      </c>
      <c r="U457" s="639">
        <f t="shared" si="689"/>
        <v>0</v>
      </c>
      <c r="V457" s="639">
        <f t="shared" si="689"/>
        <v>0</v>
      </c>
      <c r="W457" s="639">
        <f t="shared" si="689"/>
        <v>0</v>
      </c>
      <c r="X457" s="639">
        <f t="shared" si="689"/>
        <v>0</v>
      </c>
      <c r="Y457" s="639">
        <f t="shared" si="689"/>
        <v>0</v>
      </c>
      <c r="Z457" s="639">
        <f t="shared" si="689"/>
        <v>0</v>
      </c>
      <c r="AA457" s="639">
        <f t="shared" si="676"/>
        <v>0</v>
      </c>
      <c r="AB457" s="639">
        <f t="shared" ref="AB457:AU457" si="690">$E457*AB599</f>
        <v>0</v>
      </c>
      <c r="AC457" s="639">
        <f t="shared" si="690"/>
        <v>0</v>
      </c>
      <c r="AD457" s="639">
        <f t="shared" si="690"/>
        <v>0</v>
      </c>
      <c r="AE457" s="639">
        <f t="shared" si="690"/>
        <v>0</v>
      </c>
      <c r="AF457" s="639">
        <f t="shared" si="690"/>
        <v>0</v>
      </c>
      <c r="AG457" s="639">
        <f t="shared" si="690"/>
        <v>0</v>
      </c>
      <c r="AH457" s="639">
        <f t="shared" si="690"/>
        <v>0</v>
      </c>
      <c r="AI457" s="639">
        <f t="shared" si="690"/>
        <v>0</v>
      </c>
      <c r="AJ457" s="639">
        <f t="shared" si="690"/>
        <v>0</v>
      </c>
      <c r="AK457" s="639">
        <f t="shared" si="690"/>
        <v>0</v>
      </c>
      <c r="AL457" s="639">
        <f t="shared" si="690"/>
        <v>0</v>
      </c>
      <c r="AM457" s="639">
        <f t="shared" si="690"/>
        <v>0</v>
      </c>
      <c r="AN457" s="639">
        <f t="shared" si="690"/>
        <v>0</v>
      </c>
      <c r="AO457" s="639">
        <f t="shared" si="690"/>
        <v>0</v>
      </c>
      <c r="AP457" s="639">
        <f t="shared" si="690"/>
        <v>0</v>
      </c>
      <c r="AQ457" s="639">
        <f t="shared" si="690"/>
        <v>0</v>
      </c>
      <c r="AR457" s="639">
        <f t="shared" si="690"/>
        <v>0</v>
      </c>
      <c r="AS457" s="639">
        <f t="shared" si="690"/>
        <v>0</v>
      </c>
      <c r="AT457" s="639">
        <f t="shared" si="690"/>
        <v>0</v>
      </c>
      <c r="AU457" s="639">
        <f t="shared" si="690"/>
        <v>0</v>
      </c>
      <c r="AV457" s="639">
        <f t="shared" si="678"/>
        <v>0</v>
      </c>
      <c r="AW457" s="639"/>
      <c r="AX457" s="639"/>
      <c r="AY457" s="639"/>
      <c r="AZ457" s="639"/>
      <c r="BA457" s="639"/>
      <c r="BB457" s="639"/>
      <c r="BC457" s="639"/>
      <c r="BD457" s="639"/>
      <c r="BE457" s="639"/>
      <c r="BF457" s="639"/>
      <c r="BG457" s="639"/>
      <c r="BH457" s="639"/>
      <c r="BI457" s="639"/>
      <c r="BJ457" s="639"/>
      <c r="BK457" s="639"/>
      <c r="BL457" s="639"/>
      <c r="BM457" s="639"/>
      <c r="BN457" s="639"/>
      <c r="BO457" s="639"/>
      <c r="BP457" s="639"/>
      <c r="BQ457" s="639"/>
    </row>
    <row r="458" spans="1:69" s="351" customFormat="1" ht="12.75">
      <c r="A458" s="1281" t="s">
        <v>825</v>
      </c>
      <c r="B458" s="375" t="s">
        <v>344</v>
      </c>
      <c r="C458" s="1258">
        <f>'I4 BO ASSETS'!N25</f>
        <v>0</v>
      </c>
      <c r="D458" s="639">
        <f t="shared" si="671"/>
        <v>0</v>
      </c>
      <c r="E458" s="639">
        <f t="shared" si="671"/>
        <v>0</v>
      </c>
      <c r="F458" s="639">
        <f t="shared" si="674"/>
        <v>0</v>
      </c>
      <c r="G458" s="639">
        <f t="shared" ref="G458:Z458" si="691">$D458*G600</f>
        <v>0</v>
      </c>
      <c r="H458" s="639">
        <f t="shared" si="691"/>
        <v>0</v>
      </c>
      <c r="I458" s="639">
        <f t="shared" si="691"/>
        <v>0</v>
      </c>
      <c r="J458" s="639">
        <f t="shared" si="691"/>
        <v>0</v>
      </c>
      <c r="K458" s="639">
        <f t="shared" si="691"/>
        <v>0</v>
      </c>
      <c r="L458" s="639">
        <f t="shared" si="691"/>
        <v>0</v>
      </c>
      <c r="M458" s="639">
        <f t="shared" si="691"/>
        <v>0</v>
      </c>
      <c r="N458" s="639">
        <f t="shared" si="691"/>
        <v>0</v>
      </c>
      <c r="O458" s="639">
        <f t="shared" si="691"/>
        <v>0</v>
      </c>
      <c r="P458" s="639">
        <f t="shared" si="691"/>
        <v>0</v>
      </c>
      <c r="Q458" s="639">
        <f t="shared" si="691"/>
        <v>0</v>
      </c>
      <c r="R458" s="639">
        <f t="shared" si="691"/>
        <v>0</v>
      </c>
      <c r="S458" s="639">
        <f t="shared" si="691"/>
        <v>0</v>
      </c>
      <c r="T458" s="639">
        <f t="shared" si="691"/>
        <v>0</v>
      </c>
      <c r="U458" s="639">
        <f t="shared" si="691"/>
        <v>0</v>
      </c>
      <c r="V458" s="639">
        <f t="shared" si="691"/>
        <v>0</v>
      </c>
      <c r="W458" s="639">
        <f t="shared" si="691"/>
        <v>0</v>
      </c>
      <c r="X458" s="639">
        <f t="shared" si="691"/>
        <v>0</v>
      </c>
      <c r="Y458" s="639">
        <f t="shared" si="691"/>
        <v>0</v>
      </c>
      <c r="Z458" s="639">
        <f t="shared" si="691"/>
        <v>0</v>
      </c>
      <c r="AA458" s="639">
        <f t="shared" si="676"/>
        <v>0</v>
      </c>
      <c r="AB458" s="639">
        <f t="shared" ref="AB458:AU458" si="692">$E458*AB600</f>
        <v>0</v>
      </c>
      <c r="AC458" s="639">
        <f t="shared" si="692"/>
        <v>0</v>
      </c>
      <c r="AD458" s="639">
        <f t="shared" si="692"/>
        <v>0</v>
      </c>
      <c r="AE458" s="639">
        <f t="shared" si="692"/>
        <v>0</v>
      </c>
      <c r="AF458" s="639">
        <f t="shared" si="692"/>
        <v>0</v>
      </c>
      <c r="AG458" s="639">
        <f t="shared" si="692"/>
        <v>0</v>
      </c>
      <c r="AH458" s="639">
        <f t="shared" si="692"/>
        <v>0</v>
      </c>
      <c r="AI458" s="639">
        <f t="shared" si="692"/>
        <v>0</v>
      </c>
      <c r="AJ458" s="639">
        <f t="shared" si="692"/>
        <v>0</v>
      </c>
      <c r="AK458" s="639">
        <f t="shared" si="692"/>
        <v>0</v>
      </c>
      <c r="AL458" s="639">
        <f t="shared" si="692"/>
        <v>0</v>
      </c>
      <c r="AM458" s="639">
        <f t="shared" si="692"/>
        <v>0</v>
      </c>
      <c r="AN458" s="639">
        <f t="shared" si="692"/>
        <v>0</v>
      </c>
      <c r="AO458" s="639">
        <f t="shared" si="692"/>
        <v>0</v>
      </c>
      <c r="AP458" s="639">
        <f t="shared" si="692"/>
        <v>0</v>
      </c>
      <c r="AQ458" s="639">
        <f t="shared" si="692"/>
        <v>0</v>
      </c>
      <c r="AR458" s="639">
        <f t="shared" si="692"/>
        <v>0</v>
      </c>
      <c r="AS458" s="639">
        <f t="shared" si="692"/>
        <v>0</v>
      </c>
      <c r="AT458" s="639">
        <f t="shared" si="692"/>
        <v>0</v>
      </c>
      <c r="AU458" s="639">
        <f t="shared" si="692"/>
        <v>0</v>
      </c>
      <c r="AV458" s="639">
        <f t="shared" si="678"/>
        <v>0</v>
      </c>
      <c r="AW458" s="639"/>
      <c r="AX458" s="639"/>
      <c r="AY458" s="639"/>
      <c r="AZ458" s="639"/>
      <c r="BA458" s="639"/>
      <c r="BB458" s="639"/>
      <c r="BC458" s="639"/>
      <c r="BD458" s="639"/>
      <c r="BE458" s="639"/>
      <c r="BF458" s="639"/>
      <c r="BG458" s="639"/>
      <c r="BH458" s="639"/>
      <c r="BI458" s="639"/>
      <c r="BJ458" s="639"/>
      <c r="BK458" s="639"/>
      <c r="BL458" s="639"/>
      <c r="BM458" s="639"/>
      <c r="BN458" s="639"/>
      <c r="BO458" s="639"/>
      <c r="BP458" s="639"/>
      <c r="BQ458" s="639"/>
    </row>
    <row r="459" spans="1:69" s="351" customFormat="1" ht="12.75">
      <c r="A459" s="1281" t="s">
        <v>826</v>
      </c>
      <c r="B459" s="375" t="s">
        <v>345</v>
      </c>
      <c r="C459" s="1258">
        <f>'I4 BO ASSETS'!N26</f>
        <v>0</v>
      </c>
      <c r="D459" s="639">
        <f t="shared" si="671"/>
        <v>0</v>
      </c>
      <c r="E459" s="639">
        <f t="shared" si="671"/>
        <v>0</v>
      </c>
      <c r="F459" s="639">
        <f t="shared" si="674"/>
        <v>0</v>
      </c>
      <c r="G459" s="639">
        <f t="shared" ref="G459:Z459" si="693">$D459*G601</f>
        <v>0</v>
      </c>
      <c r="H459" s="639">
        <f t="shared" si="693"/>
        <v>0</v>
      </c>
      <c r="I459" s="639">
        <f t="shared" si="693"/>
        <v>0</v>
      </c>
      <c r="J459" s="639">
        <f t="shared" si="693"/>
        <v>0</v>
      </c>
      <c r="K459" s="639">
        <f t="shared" si="693"/>
        <v>0</v>
      </c>
      <c r="L459" s="639">
        <f t="shared" si="693"/>
        <v>0</v>
      </c>
      <c r="M459" s="639">
        <f t="shared" si="693"/>
        <v>0</v>
      </c>
      <c r="N459" s="639">
        <f t="shared" si="693"/>
        <v>0</v>
      </c>
      <c r="O459" s="639">
        <f t="shared" si="693"/>
        <v>0</v>
      </c>
      <c r="P459" s="639">
        <f t="shared" si="693"/>
        <v>0</v>
      </c>
      <c r="Q459" s="639">
        <f t="shared" si="693"/>
        <v>0</v>
      </c>
      <c r="R459" s="639">
        <f t="shared" si="693"/>
        <v>0</v>
      </c>
      <c r="S459" s="639">
        <f t="shared" si="693"/>
        <v>0</v>
      </c>
      <c r="T459" s="639">
        <f t="shared" si="693"/>
        <v>0</v>
      </c>
      <c r="U459" s="639">
        <f t="shared" si="693"/>
        <v>0</v>
      </c>
      <c r="V459" s="639">
        <f t="shared" si="693"/>
        <v>0</v>
      </c>
      <c r="W459" s="639">
        <f t="shared" si="693"/>
        <v>0</v>
      </c>
      <c r="X459" s="639">
        <f t="shared" si="693"/>
        <v>0</v>
      </c>
      <c r="Y459" s="639">
        <f t="shared" si="693"/>
        <v>0</v>
      </c>
      <c r="Z459" s="639">
        <f t="shared" si="693"/>
        <v>0</v>
      </c>
      <c r="AA459" s="639">
        <f t="shared" si="676"/>
        <v>0</v>
      </c>
      <c r="AB459" s="639">
        <f t="shared" ref="AB459:AU459" si="694">$E459*AB601</f>
        <v>0</v>
      </c>
      <c r="AC459" s="639">
        <f t="shared" si="694"/>
        <v>0</v>
      </c>
      <c r="AD459" s="639">
        <f t="shared" si="694"/>
        <v>0</v>
      </c>
      <c r="AE459" s="639">
        <f t="shared" si="694"/>
        <v>0</v>
      </c>
      <c r="AF459" s="639">
        <f t="shared" si="694"/>
        <v>0</v>
      </c>
      <c r="AG459" s="639">
        <f t="shared" si="694"/>
        <v>0</v>
      </c>
      <c r="AH459" s="639">
        <f t="shared" si="694"/>
        <v>0</v>
      </c>
      <c r="AI459" s="639">
        <f t="shared" si="694"/>
        <v>0</v>
      </c>
      <c r="AJ459" s="639">
        <f t="shared" si="694"/>
        <v>0</v>
      </c>
      <c r="AK459" s="639">
        <f t="shared" si="694"/>
        <v>0</v>
      </c>
      <c r="AL459" s="639">
        <f t="shared" si="694"/>
        <v>0</v>
      </c>
      <c r="AM459" s="639">
        <f t="shared" si="694"/>
        <v>0</v>
      </c>
      <c r="AN459" s="639">
        <f t="shared" si="694"/>
        <v>0</v>
      </c>
      <c r="AO459" s="639">
        <f t="shared" si="694"/>
        <v>0</v>
      </c>
      <c r="AP459" s="639">
        <f t="shared" si="694"/>
        <v>0</v>
      </c>
      <c r="AQ459" s="639">
        <f t="shared" si="694"/>
        <v>0</v>
      </c>
      <c r="AR459" s="639">
        <f t="shared" si="694"/>
        <v>0</v>
      </c>
      <c r="AS459" s="639">
        <f t="shared" si="694"/>
        <v>0</v>
      </c>
      <c r="AT459" s="639">
        <f t="shared" si="694"/>
        <v>0</v>
      </c>
      <c r="AU459" s="639">
        <f t="shared" si="694"/>
        <v>0</v>
      </c>
      <c r="AV459" s="639">
        <f t="shared" si="678"/>
        <v>0</v>
      </c>
      <c r="AW459" s="639"/>
      <c r="AX459" s="639"/>
      <c r="AY459" s="639"/>
      <c r="AZ459" s="639"/>
      <c r="BA459" s="639"/>
      <c r="BB459" s="639"/>
      <c r="BC459" s="639"/>
      <c r="BD459" s="639"/>
      <c r="BE459" s="639"/>
      <c r="BF459" s="639"/>
      <c r="BG459" s="639"/>
      <c r="BH459" s="639"/>
      <c r="BI459" s="639"/>
      <c r="BJ459" s="639"/>
      <c r="BK459" s="639"/>
      <c r="BL459" s="639"/>
      <c r="BM459" s="639"/>
      <c r="BN459" s="639"/>
      <c r="BO459" s="639"/>
      <c r="BP459" s="639"/>
      <c r="BQ459" s="639"/>
    </row>
    <row r="460" spans="1:69" s="351" customFormat="1" ht="12.75">
      <c r="A460" s="1281">
        <v>1810</v>
      </c>
      <c r="B460" s="375" t="s">
        <v>285</v>
      </c>
      <c r="C460" s="1258">
        <f>'I4 BO ASSETS'!N27</f>
        <v>0</v>
      </c>
      <c r="D460" s="639">
        <f t="shared" si="671"/>
        <v>0</v>
      </c>
      <c r="E460" s="639">
        <f t="shared" si="671"/>
        <v>0</v>
      </c>
      <c r="F460" s="639">
        <f t="shared" si="674"/>
        <v>0</v>
      </c>
      <c r="G460" s="639">
        <f t="shared" ref="G460:Z460" si="695">$D460*G602</f>
        <v>0</v>
      </c>
      <c r="H460" s="639">
        <f t="shared" si="695"/>
        <v>0</v>
      </c>
      <c r="I460" s="639">
        <f t="shared" si="695"/>
        <v>0</v>
      </c>
      <c r="J460" s="639">
        <f t="shared" si="695"/>
        <v>0</v>
      </c>
      <c r="K460" s="639">
        <f t="shared" si="695"/>
        <v>0</v>
      </c>
      <c r="L460" s="639">
        <f t="shared" si="695"/>
        <v>0</v>
      </c>
      <c r="M460" s="639">
        <f t="shared" si="695"/>
        <v>0</v>
      </c>
      <c r="N460" s="639">
        <f t="shared" si="695"/>
        <v>0</v>
      </c>
      <c r="O460" s="639">
        <f t="shared" si="695"/>
        <v>0</v>
      </c>
      <c r="P460" s="639">
        <f t="shared" si="695"/>
        <v>0</v>
      </c>
      <c r="Q460" s="639">
        <f t="shared" si="695"/>
        <v>0</v>
      </c>
      <c r="R460" s="639">
        <f t="shared" si="695"/>
        <v>0</v>
      </c>
      <c r="S460" s="639">
        <f t="shared" si="695"/>
        <v>0</v>
      </c>
      <c r="T460" s="639">
        <f t="shared" si="695"/>
        <v>0</v>
      </c>
      <c r="U460" s="639">
        <f t="shared" si="695"/>
        <v>0</v>
      </c>
      <c r="V460" s="639">
        <f t="shared" si="695"/>
        <v>0</v>
      </c>
      <c r="W460" s="639">
        <f t="shared" si="695"/>
        <v>0</v>
      </c>
      <c r="X460" s="639">
        <f t="shared" si="695"/>
        <v>0</v>
      </c>
      <c r="Y460" s="639">
        <f t="shared" si="695"/>
        <v>0</v>
      </c>
      <c r="Z460" s="639">
        <f t="shared" si="695"/>
        <v>0</v>
      </c>
      <c r="AA460" s="639">
        <f t="shared" si="676"/>
        <v>0</v>
      </c>
      <c r="AB460" s="639">
        <f t="shared" ref="AB460:AU460" si="696">$E460*AB602</f>
        <v>0</v>
      </c>
      <c r="AC460" s="639">
        <f t="shared" si="696"/>
        <v>0</v>
      </c>
      <c r="AD460" s="639">
        <f t="shared" si="696"/>
        <v>0</v>
      </c>
      <c r="AE460" s="639">
        <f t="shared" si="696"/>
        <v>0</v>
      </c>
      <c r="AF460" s="639">
        <f t="shared" si="696"/>
        <v>0</v>
      </c>
      <c r="AG460" s="639">
        <f t="shared" si="696"/>
        <v>0</v>
      </c>
      <c r="AH460" s="639">
        <f t="shared" si="696"/>
        <v>0</v>
      </c>
      <c r="AI460" s="639">
        <f t="shared" si="696"/>
        <v>0</v>
      </c>
      <c r="AJ460" s="639">
        <f t="shared" si="696"/>
        <v>0</v>
      </c>
      <c r="AK460" s="639">
        <f t="shared" si="696"/>
        <v>0</v>
      </c>
      <c r="AL460" s="639">
        <f t="shared" si="696"/>
        <v>0</v>
      </c>
      <c r="AM460" s="639">
        <f t="shared" si="696"/>
        <v>0</v>
      </c>
      <c r="AN460" s="639">
        <f t="shared" si="696"/>
        <v>0</v>
      </c>
      <c r="AO460" s="639">
        <f t="shared" si="696"/>
        <v>0</v>
      </c>
      <c r="AP460" s="639">
        <f t="shared" si="696"/>
        <v>0</v>
      </c>
      <c r="AQ460" s="639">
        <f t="shared" si="696"/>
        <v>0</v>
      </c>
      <c r="AR460" s="639">
        <f t="shared" si="696"/>
        <v>0</v>
      </c>
      <c r="AS460" s="639">
        <f t="shared" si="696"/>
        <v>0</v>
      </c>
      <c r="AT460" s="639">
        <f t="shared" si="696"/>
        <v>0</v>
      </c>
      <c r="AU460" s="639">
        <f t="shared" si="696"/>
        <v>0</v>
      </c>
      <c r="AV460" s="639">
        <f t="shared" si="678"/>
        <v>0</v>
      </c>
      <c r="AW460" s="639"/>
      <c r="AX460" s="639"/>
      <c r="AY460" s="639"/>
      <c r="AZ460" s="639"/>
      <c r="BA460" s="639"/>
      <c r="BB460" s="639"/>
      <c r="BC460" s="639"/>
      <c r="BD460" s="639"/>
      <c r="BE460" s="639"/>
      <c r="BF460" s="639"/>
      <c r="BG460" s="639"/>
      <c r="BH460" s="639"/>
      <c r="BI460" s="639"/>
      <c r="BJ460" s="639"/>
      <c r="BK460" s="639"/>
      <c r="BL460" s="639"/>
      <c r="BM460" s="639"/>
      <c r="BN460" s="639"/>
      <c r="BO460" s="639"/>
      <c r="BP460" s="639"/>
      <c r="BQ460" s="639"/>
    </row>
    <row r="461" spans="1:69" s="351" customFormat="1" ht="12.75">
      <c r="A461" s="1281" t="s">
        <v>827</v>
      </c>
      <c r="B461" s="375" t="s">
        <v>363</v>
      </c>
      <c r="C461" s="1258">
        <f>'I4 BO ASSETS'!N28</f>
        <v>0</v>
      </c>
      <c r="D461" s="639">
        <f t="shared" si="671"/>
        <v>0</v>
      </c>
      <c r="E461" s="639">
        <f t="shared" si="671"/>
        <v>0</v>
      </c>
      <c r="F461" s="639">
        <f t="shared" si="674"/>
        <v>0</v>
      </c>
      <c r="G461" s="639">
        <f t="shared" ref="G461:Z461" si="697">$D461*G603</f>
        <v>0</v>
      </c>
      <c r="H461" s="639">
        <f t="shared" si="697"/>
        <v>0</v>
      </c>
      <c r="I461" s="639">
        <f t="shared" si="697"/>
        <v>0</v>
      </c>
      <c r="J461" s="639">
        <f t="shared" si="697"/>
        <v>0</v>
      </c>
      <c r="K461" s="639">
        <f t="shared" si="697"/>
        <v>0</v>
      </c>
      <c r="L461" s="639">
        <f t="shared" si="697"/>
        <v>0</v>
      </c>
      <c r="M461" s="639">
        <f t="shared" si="697"/>
        <v>0</v>
      </c>
      <c r="N461" s="639">
        <f t="shared" si="697"/>
        <v>0</v>
      </c>
      <c r="O461" s="639">
        <f t="shared" si="697"/>
        <v>0</v>
      </c>
      <c r="P461" s="639">
        <f t="shared" si="697"/>
        <v>0</v>
      </c>
      <c r="Q461" s="639">
        <f t="shared" si="697"/>
        <v>0</v>
      </c>
      <c r="R461" s="639">
        <f t="shared" si="697"/>
        <v>0</v>
      </c>
      <c r="S461" s="639">
        <f t="shared" si="697"/>
        <v>0</v>
      </c>
      <c r="T461" s="639">
        <f t="shared" si="697"/>
        <v>0</v>
      </c>
      <c r="U461" s="639">
        <f t="shared" si="697"/>
        <v>0</v>
      </c>
      <c r="V461" s="639">
        <f t="shared" si="697"/>
        <v>0</v>
      </c>
      <c r="W461" s="639">
        <f t="shared" si="697"/>
        <v>0</v>
      </c>
      <c r="X461" s="639">
        <f t="shared" si="697"/>
        <v>0</v>
      </c>
      <c r="Y461" s="639">
        <f t="shared" si="697"/>
        <v>0</v>
      </c>
      <c r="Z461" s="639">
        <f t="shared" si="697"/>
        <v>0</v>
      </c>
      <c r="AA461" s="639">
        <f t="shared" si="676"/>
        <v>0</v>
      </c>
      <c r="AB461" s="639">
        <f t="shared" ref="AB461:AU461" si="698">$E461*AB603</f>
        <v>0</v>
      </c>
      <c r="AC461" s="639">
        <f t="shared" si="698"/>
        <v>0</v>
      </c>
      <c r="AD461" s="639">
        <f t="shared" si="698"/>
        <v>0</v>
      </c>
      <c r="AE461" s="639">
        <f t="shared" si="698"/>
        <v>0</v>
      </c>
      <c r="AF461" s="639">
        <f t="shared" si="698"/>
        <v>0</v>
      </c>
      <c r="AG461" s="639">
        <f t="shared" si="698"/>
        <v>0</v>
      </c>
      <c r="AH461" s="639">
        <f t="shared" si="698"/>
        <v>0</v>
      </c>
      <c r="AI461" s="639">
        <f t="shared" si="698"/>
        <v>0</v>
      </c>
      <c r="AJ461" s="639">
        <f t="shared" si="698"/>
        <v>0</v>
      </c>
      <c r="AK461" s="639">
        <f t="shared" si="698"/>
        <v>0</v>
      </c>
      <c r="AL461" s="639">
        <f t="shared" si="698"/>
        <v>0</v>
      </c>
      <c r="AM461" s="639">
        <f t="shared" si="698"/>
        <v>0</v>
      </c>
      <c r="AN461" s="639">
        <f t="shared" si="698"/>
        <v>0</v>
      </c>
      <c r="AO461" s="639">
        <f t="shared" si="698"/>
        <v>0</v>
      </c>
      <c r="AP461" s="639">
        <f t="shared" si="698"/>
        <v>0</v>
      </c>
      <c r="AQ461" s="639">
        <f t="shared" si="698"/>
        <v>0</v>
      </c>
      <c r="AR461" s="639">
        <f t="shared" si="698"/>
        <v>0</v>
      </c>
      <c r="AS461" s="639">
        <f t="shared" si="698"/>
        <v>0</v>
      </c>
      <c r="AT461" s="639">
        <f t="shared" si="698"/>
        <v>0</v>
      </c>
      <c r="AU461" s="639">
        <f t="shared" si="698"/>
        <v>0</v>
      </c>
      <c r="AV461" s="639">
        <f t="shared" si="678"/>
        <v>0</v>
      </c>
      <c r="AW461" s="639"/>
      <c r="AX461" s="639"/>
      <c r="AY461" s="639"/>
      <c r="AZ461" s="639"/>
      <c r="BA461" s="639"/>
      <c r="BB461" s="639"/>
      <c r="BC461" s="639"/>
      <c r="BD461" s="639"/>
      <c r="BE461" s="639"/>
      <c r="BF461" s="639"/>
      <c r="BG461" s="639"/>
      <c r="BH461" s="639"/>
      <c r="BI461" s="639"/>
      <c r="BJ461" s="639"/>
      <c r="BK461" s="639"/>
      <c r="BL461" s="639"/>
      <c r="BM461" s="639"/>
      <c r="BN461" s="639"/>
      <c r="BO461" s="639"/>
      <c r="BP461" s="639"/>
      <c r="BQ461" s="639"/>
    </row>
    <row r="462" spans="1:69" s="351" customFormat="1" ht="12.75">
      <c r="A462" s="1281" t="s">
        <v>828</v>
      </c>
      <c r="B462" s="375" t="s">
        <v>364</v>
      </c>
      <c r="C462" s="1258">
        <f>'I4 BO ASSETS'!N29</f>
        <v>0</v>
      </c>
      <c r="D462" s="639">
        <f t="shared" si="671"/>
        <v>0</v>
      </c>
      <c r="E462" s="639">
        <f t="shared" si="671"/>
        <v>0</v>
      </c>
      <c r="F462" s="639">
        <f t="shared" si="674"/>
        <v>0</v>
      </c>
      <c r="G462" s="639">
        <f t="shared" ref="G462:Z462" si="699">$D462*G604</f>
        <v>0</v>
      </c>
      <c r="H462" s="639">
        <f t="shared" si="699"/>
        <v>0</v>
      </c>
      <c r="I462" s="639">
        <f t="shared" si="699"/>
        <v>0</v>
      </c>
      <c r="J462" s="639">
        <f t="shared" si="699"/>
        <v>0</v>
      </c>
      <c r="K462" s="639">
        <f t="shared" si="699"/>
        <v>0</v>
      </c>
      <c r="L462" s="639">
        <f t="shared" si="699"/>
        <v>0</v>
      </c>
      <c r="M462" s="639">
        <f t="shared" si="699"/>
        <v>0</v>
      </c>
      <c r="N462" s="639">
        <f t="shared" si="699"/>
        <v>0</v>
      </c>
      <c r="O462" s="639">
        <f t="shared" si="699"/>
        <v>0</v>
      </c>
      <c r="P462" s="639">
        <f t="shared" si="699"/>
        <v>0</v>
      </c>
      <c r="Q462" s="639">
        <f t="shared" si="699"/>
        <v>0</v>
      </c>
      <c r="R462" s="639">
        <f t="shared" si="699"/>
        <v>0</v>
      </c>
      <c r="S462" s="639">
        <f t="shared" si="699"/>
        <v>0</v>
      </c>
      <c r="T462" s="639">
        <f t="shared" si="699"/>
        <v>0</v>
      </c>
      <c r="U462" s="639">
        <f t="shared" si="699"/>
        <v>0</v>
      </c>
      <c r="V462" s="639">
        <f t="shared" si="699"/>
        <v>0</v>
      </c>
      <c r="W462" s="639">
        <f t="shared" si="699"/>
        <v>0</v>
      </c>
      <c r="X462" s="639">
        <f t="shared" si="699"/>
        <v>0</v>
      </c>
      <c r="Y462" s="639">
        <f t="shared" si="699"/>
        <v>0</v>
      </c>
      <c r="Z462" s="639">
        <f t="shared" si="699"/>
        <v>0</v>
      </c>
      <c r="AA462" s="639">
        <f t="shared" si="676"/>
        <v>0</v>
      </c>
      <c r="AB462" s="639">
        <f t="shared" ref="AB462:AU462" si="700">$E462*AB604</f>
        <v>0</v>
      </c>
      <c r="AC462" s="639">
        <f t="shared" si="700"/>
        <v>0</v>
      </c>
      <c r="AD462" s="639">
        <f t="shared" si="700"/>
        <v>0</v>
      </c>
      <c r="AE462" s="639">
        <f t="shared" si="700"/>
        <v>0</v>
      </c>
      <c r="AF462" s="639">
        <f t="shared" si="700"/>
        <v>0</v>
      </c>
      <c r="AG462" s="639">
        <f t="shared" si="700"/>
        <v>0</v>
      </c>
      <c r="AH462" s="639">
        <f t="shared" si="700"/>
        <v>0</v>
      </c>
      <c r="AI462" s="639">
        <f t="shared" si="700"/>
        <v>0</v>
      </c>
      <c r="AJ462" s="639">
        <f t="shared" si="700"/>
        <v>0</v>
      </c>
      <c r="AK462" s="639">
        <f t="shared" si="700"/>
        <v>0</v>
      </c>
      <c r="AL462" s="639">
        <f t="shared" si="700"/>
        <v>0</v>
      </c>
      <c r="AM462" s="639">
        <f t="shared" si="700"/>
        <v>0</v>
      </c>
      <c r="AN462" s="639">
        <f t="shared" si="700"/>
        <v>0</v>
      </c>
      <c r="AO462" s="639">
        <f t="shared" si="700"/>
        <v>0</v>
      </c>
      <c r="AP462" s="639">
        <f t="shared" si="700"/>
        <v>0</v>
      </c>
      <c r="AQ462" s="639">
        <f t="shared" si="700"/>
        <v>0</v>
      </c>
      <c r="AR462" s="639">
        <f t="shared" si="700"/>
        <v>0</v>
      </c>
      <c r="AS462" s="639">
        <f t="shared" si="700"/>
        <v>0</v>
      </c>
      <c r="AT462" s="639">
        <f t="shared" si="700"/>
        <v>0</v>
      </c>
      <c r="AU462" s="639">
        <f t="shared" si="700"/>
        <v>0</v>
      </c>
      <c r="AV462" s="639">
        <f t="shared" si="678"/>
        <v>0</v>
      </c>
      <c r="AW462" s="639"/>
      <c r="AX462" s="639"/>
      <c r="AY462" s="639"/>
      <c r="AZ462" s="639"/>
      <c r="BA462" s="639"/>
      <c r="BB462" s="639"/>
      <c r="BC462" s="639"/>
      <c r="BD462" s="639"/>
      <c r="BE462" s="639"/>
      <c r="BF462" s="639"/>
      <c r="BG462" s="639"/>
      <c r="BH462" s="639"/>
      <c r="BI462" s="639"/>
      <c r="BJ462" s="639"/>
      <c r="BK462" s="639"/>
      <c r="BL462" s="639"/>
      <c r="BM462" s="639"/>
      <c r="BN462" s="639"/>
      <c r="BO462" s="639"/>
      <c r="BP462" s="639"/>
      <c r="BQ462" s="639"/>
    </row>
    <row r="463" spans="1:69" s="351" customFormat="1" ht="25.5">
      <c r="A463" s="1281">
        <v>1815</v>
      </c>
      <c r="B463" s="375" t="s">
        <v>86</v>
      </c>
      <c r="C463" s="1258">
        <f>'I4 BO ASSETS'!N30</f>
        <v>0</v>
      </c>
      <c r="D463" s="639">
        <f t="shared" si="671"/>
        <v>0</v>
      </c>
      <c r="E463" s="639">
        <f t="shared" si="671"/>
        <v>0</v>
      </c>
      <c r="F463" s="639">
        <f t="shared" si="674"/>
        <v>0</v>
      </c>
      <c r="G463" s="639">
        <f t="shared" ref="G463:Z463" si="701">$D463*G605</f>
        <v>0</v>
      </c>
      <c r="H463" s="639">
        <f t="shared" si="701"/>
        <v>0</v>
      </c>
      <c r="I463" s="639">
        <f t="shared" si="701"/>
        <v>0</v>
      </c>
      <c r="J463" s="639">
        <f t="shared" si="701"/>
        <v>0</v>
      </c>
      <c r="K463" s="639">
        <f t="shared" si="701"/>
        <v>0</v>
      </c>
      <c r="L463" s="639">
        <f t="shared" si="701"/>
        <v>0</v>
      </c>
      <c r="M463" s="639">
        <f t="shared" si="701"/>
        <v>0</v>
      </c>
      <c r="N463" s="639">
        <f t="shared" si="701"/>
        <v>0</v>
      </c>
      <c r="O463" s="639">
        <f t="shared" si="701"/>
        <v>0</v>
      </c>
      <c r="P463" s="639">
        <f t="shared" si="701"/>
        <v>0</v>
      </c>
      <c r="Q463" s="639">
        <f t="shared" si="701"/>
        <v>0</v>
      </c>
      <c r="R463" s="639">
        <f t="shared" si="701"/>
        <v>0</v>
      </c>
      <c r="S463" s="639">
        <f t="shared" si="701"/>
        <v>0</v>
      </c>
      <c r="T463" s="639">
        <f t="shared" si="701"/>
        <v>0</v>
      </c>
      <c r="U463" s="639">
        <f t="shared" si="701"/>
        <v>0</v>
      </c>
      <c r="V463" s="639">
        <f t="shared" si="701"/>
        <v>0</v>
      </c>
      <c r="W463" s="639">
        <f t="shared" si="701"/>
        <v>0</v>
      </c>
      <c r="X463" s="639">
        <f t="shared" si="701"/>
        <v>0</v>
      </c>
      <c r="Y463" s="639">
        <f t="shared" si="701"/>
        <v>0</v>
      </c>
      <c r="Z463" s="639">
        <f t="shared" si="701"/>
        <v>0</v>
      </c>
      <c r="AA463" s="639">
        <f t="shared" si="676"/>
        <v>0</v>
      </c>
      <c r="AB463" s="639">
        <f t="shared" ref="AB463:AU463" si="702">$E463*AB605</f>
        <v>0</v>
      </c>
      <c r="AC463" s="639">
        <f t="shared" si="702"/>
        <v>0</v>
      </c>
      <c r="AD463" s="639">
        <f t="shared" si="702"/>
        <v>0</v>
      </c>
      <c r="AE463" s="639">
        <f t="shared" si="702"/>
        <v>0</v>
      </c>
      <c r="AF463" s="639">
        <f t="shared" si="702"/>
        <v>0</v>
      </c>
      <c r="AG463" s="639">
        <f t="shared" si="702"/>
        <v>0</v>
      </c>
      <c r="AH463" s="639">
        <f t="shared" si="702"/>
        <v>0</v>
      </c>
      <c r="AI463" s="639">
        <f t="shared" si="702"/>
        <v>0</v>
      </c>
      <c r="AJ463" s="639">
        <f t="shared" si="702"/>
        <v>0</v>
      </c>
      <c r="AK463" s="639">
        <f t="shared" si="702"/>
        <v>0</v>
      </c>
      <c r="AL463" s="639">
        <f t="shared" si="702"/>
        <v>0</v>
      </c>
      <c r="AM463" s="639">
        <f t="shared" si="702"/>
        <v>0</v>
      </c>
      <c r="AN463" s="639">
        <f t="shared" si="702"/>
        <v>0</v>
      </c>
      <c r="AO463" s="639">
        <f t="shared" si="702"/>
        <v>0</v>
      </c>
      <c r="AP463" s="639">
        <f t="shared" si="702"/>
        <v>0</v>
      </c>
      <c r="AQ463" s="639">
        <f t="shared" si="702"/>
        <v>0</v>
      </c>
      <c r="AR463" s="639">
        <f t="shared" si="702"/>
        <v>0</v>
      </c>
      <c r="AS463" s="639">
        <f t="shared" si="702"/>
        <v>0</v>
      </c>
      <c r="AT463" s="639">
        <f t="shared" si="702"/>
        <v>0</v>
      </c>
      <c r="AU463" s="639">
        <f t="shared" si="702"/>
        <v>0</v>
      </c>
      <c r="AV463" s="639">
        <f t="shared" si="678"/>
        <v>0</v>
      </c>
      <c r="AW463" s="639"/>
      <c r="AX463" s="639"/>
      <c r="AY463" s="639"/>
      <c r="AZ463" s="639"/>
      <c r="BA463" s="639"/>
      <c r="BB463" s="639"/>
      <c r="BC463" s="639"/>
      <c r="BD463" s="639"/>
      <c r="BE463" s="639"/>
      <c r="BF463" s="639"/>
      <c r="BG463" s="639"/>
      <c r="BH463" s="639"/>
      <c r="BI463" s="639"/>
      <c r="BJ463" s="639"/>
      <c r="BK463" s="639"/>
      <c r="BL463" s="639"/>
      <c r="BM463" s="639"/>
      <c r="BN463" s="639"/>
      <c r="BO463" s="639"/>
      <c r="BP463" s="639"/>
      <c r="BQ463" s="639"/>
    </row>
    <row r="464" spans="1:69" s="351" customFormat="1" ht="25.5">
      <c r="A464" s="1281">
        <v>1820</v>
      </c>
      <c r="B464" s="375" t="s">
        <v>87</v>
      </c>
      <c r="C464" s="1258">
        <f>'I4 BO ASSETS'!N31</f>
        <v>0</v>
      </c>
      <c r="D464" s="639">
        <f t="shared" si="671"/>
        <v>0</v>
      </c>
      <c r="E464" s="639">
        <f t="shared" si="671"/>
        <v>0</v>
      </c>
      <c r="F464" s="639">
        <f t="shared" si="674"/>
        <v>0</v>
      </c>
      <c r="G464" s="639">
        <f t="shared" ref="G464:Z464" si="703">$D464*G606</f>
        <v>0</v>
      </c>
      <c r="H464" s="639">
        <f t="shared" si="703"/>
        <v>0</v>
      </c>
      <c r="I464" s="639">
        <f t="shared" si="703"/>
        <v>0</v>
      </c>
      <c r="J464" s="639">
        <f t="shared" si="703"/>
        <v>0</v>
      </c>
      <c r="K464" s="639">
        <f t="shared" si="703"/>
        <v>0</v>
      </c>
      <c r="L464" s="639">
        <f t="shared" si="703"/>
        <v>0</v>
      </c>
      <c r="M464" s="639">
        <f t="shared" si="703"/>
        <v>0</v>
      </c>
      <c r="N464" s="639">
        <f t="shared" si="703"/>
        <v>0</v>
      </c>
      <c r="O464" s="639">
        <f t="shared" si="703"/>
        <v>0</v>
      </c>
      <c r="P464" s="639">
        <f t="shared" si="703"/>
        <v>0</v>
      </c>
      <c r="Q464" s="639">
        <f t="shared" si="703"/>
        <v>0</v>
      </c>
      <c r="R464" s="639">
        <f t="shared" si="703"/>
        <v>0</v>
      </c>
      <c r="S464" s="639">
        <f t="shared" si="703"/>
        <v>0</v>
      </c>
      <c r="T464" s="639">
        <f t="shared" si="703"/>
        <v>0</v>
      </c>
      <c r="U464" s="639">
        <f t="shared" si="703"/>
        <v>0</v>
      </c>
      <c r="V464" s="639">
        <f t="shared" si="703"/>
        <v>0</v>
      </c>
      <c r="W464" s="639">
        <f t="shared" si="703"/>
        <v>0</v>
      </c>
      <c r="X464" s="639">
        <f t="shared" si="703"/>
        <v>0</v>
      </c>
      <c r="Y464" s="639">
        <f t="shared" si="703"/>
        <v>0</v>
      </c>
      <c r="Z464" s="639">
        <f t="shared" si="703"/>
        <v>0</v>
      </c>
      <c r="AA464" s="639">
        <f t="shared" si="676"/>
        <v>0</v>
      </c>
      <c r="AB464" s="639">
        <f t="shared" ref="AB464:AU464" si="704">$E464*AB606</f>
        <v>0</v>
      </c>
      <c r="AC464" s="639">
        <f t="shared" si="704"/>
        <v>0</v>
      </c>
      <c r="AD464" s="639">
        <f t="shared" si="704"/>
        <v>0</v>
      </c>
      <c r="AE464" s="639">
        <f t="shared" si="704"/>
        <v>0</v>
      </c>
      <c r="AF464" s="639">
        <f t="shared" si="704"/>
        <v>0</v>
      </c>
      <c r="AG464" s="639">
        <f t="shared" si="704"/>
        <v>0</v>
      </c>
      <c r="AH464" s="639">
        <f t="shared" si="704"/>
        <v>0</v>
      </c>
      <c r="AI464" s="639">
        <f t="shared" si="704"/>
        <v>0</v>
      </c>
      <c r="AJ464" s="639">
        <f t="shared" si="704"/>
        <v>0</v>
      </c>
      <c r="AK464" s="639">
        <f t="shared" si="704"/>
        <v>0</v>
      </c>
      <c r="AL464" s="639">
        <f t="shared" si="704"/>
        <v>0</v>
      </c>
      <c r="AM464" s="639">
        <f t="shared" si="704"/>
        <v>0</v>
      </c>
      <c r="AN464" s="639">
        <f t="shared" si="704"/>
        <v>0</v>
      </c>
      <c r="AO464" s="639">
        <f t="shared" si="704"/>
        <v>0</v>
      </c>
      <c r="AP464" s="639">
        <f t="shared" si="704"/>
        <v>0</v>
      </c>
      <c r="AQ464" s="639">
        <f t="shared" si="704"/>
        <v>0</v>
      </c>
      <c r="AR464" s="639">
        <f t="shared" si="704"/>
        <v>0</v>
      </c>
      <c r="AS464" s="639">
        <f t="shared" si="704"/>
        <v>0</v>
      </c>
      <c r="AT464" s="639">
        <f t="shared" si="704"/>
        <v>0</v>
      </c>
      <c r="AU464" s="639">
        <f t="shared" si="704"/>
        <v>0</v>
      </c>
      <c r="AV464" s="639">
        <f t="shared" si="678"/>
        <v>0</v>
      </c>
      <c r="AW464" s="639"/>
      <c r="AX464" s="639"/>
      <c r="AY464" s="639"/>
      <c r="AZ464" s="639"/>
      <c r="BA464" s="639"/>
      <c r="BB464" s="639"/>
      <c r="BC464" s="639"/>
      <c r="BD464" s="639"/>
      <c r="BE464" s="639"/>
      <c r="BF464" s="639"/>
      <c r="BG464" s="639"/>
      <c r="BH464" s="639"/>
      <c r="BI464" s="639"/>
      <c r="BJ464" s="639"/>
      <c r="BK464" s="639"/>
      <c r="BL464" s="639"/>
      <c r="BM464" s="639"/>
      <c r="BN464" s="639"/>
      <c r="BO464" s="639"/>
      <c r="BP464" s="639"/>
      <c r="BQ464" s="639"/>
    </row>
    <row r="465" spans="1:69" s="351" customFormat="1" ht="25.5">
      <c r="A465" s="1281" t="s">
        <v>493</v>
      </c>
      <c r="B465" s="375" t="s">
        <v>1285</v>
      </c>
      <c r="C465" s="1258">
        <f>'I4 BO ASSETS'!N32</f>
        <v>0</v>
      </c>
      <c r="D465" s="639">
        <f t="shared" si="671"/>
        <v>0</v>
      </c>
      <c r="E465" s="639">
        <f t="shared" si="671"/>
        <v>0</v>
      </c>
      <c r="F465" s="639">
        <f>D465+E465</f>
        <v>0</v>
      </c>
      <c r="G465" s="639">
        <f t="shared" ref="G465:Z465" si="705">$D465*G607</f>
        <v>0</v>
      </c>
      <c r="H465" s="639">
        <f t="shared" si="705"/>
        <v>0</v>
      </c>
      <c r="I465" s="639">
        <f t="shared" si="705"/>
        <v>0</v>
      </c>
      <c r="J465" s="639">
        <f t="shared" si="705"/>
        <v>0</v>
      </c>
      <c r="K465" s="639">
        <f t="shared" si="705"/>
        <v>0</v>
      </c>
      <c r="L465" s="639">
        <f t="shared" si="705"/>
        <v>0</v>
      </c>
      <c r="M465" s="639">
        <f t="shared" si="705"/>
        <v>0</v>
      </c>
      <c r="N465" s="639">
        <f t="shared" si="705"/>
        <v>0</v>
      </c>
      <c r="O465" s="639">
        <f t="shared" si="705"/>
        <v>0</v>
      </c>
      <c r="P465" s="639">
        <f t="shared" si="705"/>
        <v>0</v>
      </c>
      <c r="Q465" s="639">
        <f t="shared" si="705"/>
        <v>0</v>
      </c>
      <c r="R465" s="639">
        <f t="shared" si="705"/>
        <v>0</v>
      </c>
      <c r="S465" s="639">
        <f t="shared" si="705"/>
        <v>0</v>
      </c>
      <c r="T465" s="639">
        <f t="shared" si="705"/>
        <v>0</v>
      </c>
      <c r="U465" s="639">
        <f t="shared" si="705"/>
        <v>0</v>
      </c>
      <c r="V465" s="639">
        <f t="shared" si="705"/>
        <v>0</v>
      </c>
      <c r="W465" s="639">
        <f t="shared" si="705"/>
        <v>0</v>
      </c>
      <c r="X465" s="639">
        <f t="shared" si="705"/>
        <v>0</v>
      </c>
      <c r="Y465" s="639">
        <f t="shared" si="705"/>
        <v>0</v>
      </c>
      <c r="Z465" s="639">
        <f t="shared" si="705"/>
        <v>0</v>
      </c>
      <c r="AA465" s="639">
        <f>SUM(G465:Z465)</f>
        <v>0</v>
      </c>
      <c r="AB465" s="639">
        <f t="shared" ref="AB465:AU465" si="706">$E465*AB607</f>
        <v>0</v>
      </c>
      <c r="AC465" s="639">
        <f t="shared" si="706"/>
        <v>0</v>
      </c>
      <c r="AD465" s="639">
        <f t="shared" si="706"/>
        <v>0</v>
      </c>
      <c r="AE465" s="639">
        <f t="shared" si="706"/>
        <v>0</v>
      </c>
      <c r="AF465" s="639">
        <f t="shared" si="706"/>
        <v>0</v>
      </c>
      <c r="AG465" s="639">
        <f t="shared" si="706"/>
        <v>0</v>
      </c>
      <c r="AH465" s="639">
        <f t="shared" si="706"/>
        <v>0</v>
      </c>
      <c r="AI465" s="639">
        <f t="shared" si="706"/>
        <v>0</v>
      </c>
      <c r="AJ465" s="639">
        <f t="shared" si="706"/>
        <v>0</v>
      </c>
      <c r="AK465" s="639">
        <f t="shared" si="706"/>
        <v>0</v>
      </c>
      <c r="AL465" s="639">
        <f t="shared" si="706"/>
        <v>0</v>
      </c>
      <c r="AM465" s="639">
        <f t="shared" si="706"/>
        <v>0</v>
      </c>
      <c r="AN465" s="639">
        <f t="shared" si="706"/>
        <v>0</v>
      </c>
      <c r="AO465" s="639">
        <f t="shared" si="706"/>
        <v>0</v>
      </c>
      <c r="AP465" s="639">
        <f t="shared" si="706"/>
        <v>0</v>
      </c>
      <c r="AQ465" s="639">
        <f t="shared" si="706"/>
        <v>0</v>
      </c>
      <c r="AR465" s="639">
        <f t="shared" si="706"/>
        <v>0</v>
      </c>
      <c r="AS465" s="639">
        <f t="shared" si="706"/>
        <v>0</v>
      </c>
      <c r="AT465" s="639">
        <f t="shared" si="706"/>
        <v>0</v>
      </c>
      <c r="AU465" s="639">
        <f t="shared" si="706"/>
        <v>0</v>
      </c>
      <c r="AV465" s="639">
        <f>SUM(AB465:AU465)</f>
        <v>0</v>
      </c>
      <c r="AW465" s="639"/>
      <c r="AX465" s="639"/>
      <c r="AY465" s="639"/>
      <c r="AZ465" s="639"/>
      <c r="BA465" s="639"/>
      <c r="BB465" s="639"/>
      <c r="BC465" s="639"/>
      <c r="BD465" s="639"/>
      <c r="BE465" s="639"/>
      <c r="BF465" s="639"/>
      <c r="BG465" s="639"/>
      <c r="BH465" s="639"/>
      <c r="BI465" s="639"/>
      <c r="BJ465" s="639"/>
      <c r="BK465" s="639"/>
      <c r="BL465" s="639"/>
      <c r="BM465" s="639"/>
      <c r="BN465" s="639"/>
      <c r="BO465" s="639"/>
      <c r="BP465" s="639"/>
      <c r="BQ465" s="639"/>
    </row>
    <row r="466" spans="1:69" s="351" customFormat="1" ht="25.5">
      <c r="A466" s="1281" t="s">
        <v>494</v>
      </c>
      <c r="B466" s="375" t="s">
        <v>1287</v>
      </c>
      <c r="C466" s="1258">
        <f>'I4 BO ASSETS'!N33</f>
        <v>0</v>
      </c>
      <c r="D466" s="639">
        <f t="shared" si="671"/>
        <v>0</v>
      </c>
      <c r="E466" s="639">
        <f t="shared" si="671"/>
        <v>0</v>
      </c>
      <c r="F466" s="639">
        <f>D466+E466</f>
        <v>0</v>
      </c>
      <c r="G466" s="639">
        <f t="shared" ref="G466:Z466" si="707">$D466*G608</f>
        <v>0</v>
      </c>
      <c r="H466" s="639">
        <f t="shared" si="707"/>
        <v>0</v>
      </c>
      <c r="I466" s="639">
        <f t="shared" si="707"/>
        <v>0</v>
      </c>
      <c r="J466" s="639">
        <f t="shared" si="707"/>
        <v>0</v>
      </c>
      <c r="K466" s="639">
        <f t="shared" si="707"/>
        <v>0</v>
      </c>
      <c r="L466" s="639">
        <f t="shared" si="707"/>
        <v>0</v>
      </c>
      <c r="M466" s="639">
        <f t="shared" si="707"/>
        <v>0</v>
      </c>
      <c r="N466" s="639">
        <f t="shared" si="707"/>
        <v>0</v>
      </c>
      <c r="O466" s="639">
        <f t="shared" si="707"/>
        <v>0</v>
      </c>
      <c r="P466" s="639">
        <f t="shared" si="707"/>
        <v>0</v>
      </c>
      <c r="Q466" s="639">
        <f t="shared" si="707"/>
        <v>0</v>
      </c>
      <c r="R466" s="639">
        <f t="shared" si="707"/>
        <v>0</v>
      </c>
      <c r="S466" s="639">
        <f t="shared" si="707"/>
        <v>0</v>
      </c>
      <c r="T466" s="639">
        <f t="shared" si="707"/>
        <v>0</v>
      </c>
      <c r="U466" s="639">
        <f t="shared" si="707"/>
        <v>0</v>
      </c>
      <c r="V466" s="639">
        <f t="shared" si="707"/>
        <v>0</v>
      </c>
      <c r="W466" s="639">
        <f t="shared" si="707"/>
        <v>0</v>
      </c>
      <c r="X466" s="639">
        <f t="shared" si="707"/>
        <v>0</v>
      </c>
      <c r="Y466" s="639">
        <f t="shared" si="707"/>
        <v>0</v>
      </c>
      <c r="Z466" s="639">
        <f t="shared" si="707"/>
        <v>0</v>
      </c>
      <c r="AA466" s="639">
        <f>SUM(G466:Z466)</f>
        <v>0</v>
      </c>
      <c r="AB466" s="639">
        <f t="shared" ref="AB466:AU466" si="708">$E466*AB608</f>
        <v>0</v>
      </c>
      <c r="AC466" s="639">
        <f t="shared" si="708"/>
        <v>0</v>
      </c>
      <c r="AD466" s="639">
        <f t="shared" si="708"/>
        <v>0</v>
      </c>
      <c r="AE466" s="639">
        <f t="shared" si="708"/>
        <v>0</v>
      </c>
      <c r="AF466" s="639">
        <f t="shared" si="708"/>
        <v>0</v>
      </c>
      <c r="AG466" s="639">
        <f t="shared" si="708"/>
        <v>0</v>
      </c>
      <c r="AH466" s="639">
        <f t="shared" si="708"/>
        <v>0</v>
      </c>
      <c r="AI466" s="639">
        <f t="shared" si="708"/>
        <v>0</v>
      </c>
      <c r="AJ466" s="639">
        <f t="shared" si="708"/>
        <v>0</v>
      </c>
      <c r="AK466" s="639">
        <f t="shared" si="708"/>
        <v>0</v>
      </c>
      <c r="AL466" s="639">
        <f t="shared" si="708"/>
        <v>0</v>
      </c>
      <c r="AM466" s="639">
        <f t="shared" si="708"/>
        <v>0</v>
      </c>
      <c r="AN466" s="639">
        <f t="shared" si="708"/>
        <v>0</v>
      </c>
      <c r="AO466" s="639">
        <f t="shared" si="708"/>
        <v>0</v>
      </c>
      <c r="AP466" s="639">
        <f t="shared" si="708"/>
        <v>0</v>
      </c>
      <c r="AQ466" s="639">
        <f t="shared" si="708"/>
        <v>0</v>
      </c>
      <c r="AR466" s="639">
        <f t="shared" si="708"/>
        <v>0</v>
      </c>
      <c r="AS466" s="639">
        <f t="shared" si="708"/>
        <v>0</v>
      </c>
      <c r="AT466" s="639">
        <f t="shared" si="708"/>
        <v>0</v>
      </c>
      <c r="AU466" s="639">
        <f t="shared" si="708"/>
        <v>0</v>
      </c>
      <c r="AV466" s="639">
        <f>SUM(AB466:AU466)</f>
        <v>0</v>
      </c>
      <c r="AW466" s="639"/>
      <c r="AX466" s="639"/>
      <c r="AY466" s="639"/>
      <c r="AZ466" s="639"/>
      <c r="BA466" s="639"/>
      <c r="BB466" s="639"/>
      <c r="BC466" s="639"/>
      <c r="BD466" s="639"/>
      <c r="BE466" s="639"/>
      <c r="BF466" s="639"/>
      <c r="BG466" s="639"/>
      <c r="BH466" s="639"/>
      <c r="BI466" s="639"/>
      <c r="BJ466" s="639"/>
      <c r="BK466" s="639"/>
      <c r="BL466" s="639"/>
      <c r="BM466" s="639"/>
      <c r="BN466" s="639"/>
      <c r="BO466" s="639"/>
      <c r="BP466" s="639"/>
      <c r="BQ466" s="639"/>
    </row>
    <row r="467" spans="1:69" s="351" customFormat="1" ht="25.5">
      <c r="A467" s="1281" t="s">
        <v>1277</v>
      </c>
      <c r="B467" s="375" t="s">
        <v>1278</v>
      </c>
      <c r="C467" s="1258">
        <f>'I4 BO ASSETS'!N34</f>
        <v>0</v>
      </c>
      <c r="D467" s="639">
        <f t="shared" si="671"/>
        <v>0</v>
      </c>
      <c r="E467" s="639">
        <f t="shared" si="671"/>
        <v>0</v>
      </c>
      <c r="F467" s="639">
        <f>D467+E467</f>
        <v>0</v>
      </c>
      <c r="G467" s="639">
        <f t="shared" ref="G467:Z467" si="709">$D467*G609</f>
        <v>0</v>
      </c>
      <c r="H467" s="639">
        <f t="shared" si="709"/>
        <v>0</v>
      </c>
      <c r="I467" s="639">
        <f t="shared" si="709"/>
        <v>0</v>
      </c>
      <c r="J467" s="639">
        <f t="shared" si="709"/>
        <v>0</v>
      </c>
      <c r="K467" s="639">
        <f t="shared" si="709"/>
        <v>0</v>
      </c>
      <c r="L467" s="639">
        <f t="shared" si="709"/>
        <v>0</v>
      </c>
      <c r="M467" s="639">
        <f t="shared" si="709"/>
        <v>0</v>
      </c>
      <c r="N467" s="639">
        <f t="shared" si="709"/>
        <v>0</v>
      </c>
      <c r="O467" s="639">
        <f t="shared" si="709"/>
        <v>0</v>
      </c>
      <c r="P467" s="639">
        <f t="shared" si="709"/>
        <v>0</v>
      </c>
      <c r="Q467" s="639">
        <f t="shared" si="709"/>
        <v>0</v>
      </c>
      <c r="R467" s="639">
        <f t="shared" si="709"/>
        <v>0</v>
      </c>
      <c r="S467" s="639">
        <f t="shared" si="709"/>
        <v>0</v>
      </c>
      <c r="T467" s="639">
        <f t="shared" si="709"/>
        <v>0</v>
      </c>
      <c r="U467" s="639">
        <f t="shared" si="709"/>
        <v>0</v>
      </c>
      <c r="V467" s="639">
        <f t="shared" si="709"/>
        <v>0</v>
      </c>
      <c r="W467" s="639">
        <f t="shared" si="709"/>
        <v>0</v>
      </c>
      <c r="X467" s="639">
        <f t="shared" si="709"/>
        <v>0</v>
      </c>
      <c r="Y467" s="639">
        <f t="shared" si="709"/>
        <v>0</v>
      </c>
      <c r="Z467" s="639">
        <f t="shared" si="709"/>
        <v>0</v>
      </c>
      <c r="AA467" s="639">
        <f>SUM(G467:Z467)</f>
        <v>0</v>
      </c>
      <c r="AB467" s="639">
        <f t="shared" ref="AB467:AU467" si="710">$E467*AB609</f>
        <v>0</v>
      </c>
      <c r="AC467" s="639">
        <f t="shared" si="710"/>
        <v>0</v>
      </c>
      <c r="AD467" s="639">
        <f t="shared" si="710"/>
        <v>0</v>
      </c>
      <c r="AE467" s="639">
        <f t="shared" si="710"/>
        <v>0</v>
      </c>
      <c r="AF467" s="639">
        <f t="shared" si="710"/>
        <v>0</v>
      </c>
      <c r="AG467" s="639">
        <f t="shared" si="710"/>
        <v>0</v>
      </c>
      <c r="AH467" s="639">
        <f t="shared" si="710"/>
        <v>0</v>
      </c>
      <c r="AI467" s="639">
        <f t="shared" si="710"/>
        <v>0</v>
      </c>
      <c r="AJ467" s="639">
        <f t="shared" si="710"/>
        <v>0</v>
      </c>
      <c r="AK467" s="639">
        <f t="shared" si="710"/>
        <v>0</v>
      </c>
      <c r="AL467" s="639">
        <f t="shared" si="710"/>
        <v>0</v>
      </c>
      <c r="AM467" s="639">
        <f t="shared" si="710"/>
        <v>0</v>
      </c>
      <c r="AN467" s="639">
        <f t="shared" si="710"/>
        <v>0</v>
      </c>
      <c r="AO467" s="639">
        <f t="shared" si="710"/>
        <v>0</v>
      </c>
      <c r="AP467" s="639">
        <f t="shared" si="710"/>
        <v>0</v>
      </c>
      <c r="AQ467" s="639">
        <f t="shared" si="710"/>
        <v>0</v>
      </c>
      <c r="AR467" s="639">
        <f t="shared" si="710"/>
        <v>0</v>
      </c>
      <c r="AS467" s="639">
        <f t="shared" si="710"/>
        <v>0</v>
      </c>
      <c r="AT467" s="639">
        <f t="shared" si="710"/>
        <v>0</v>
      </c>
      <c r="AU467" s="639">
        <f t="shared" si="710"/>
        <v>0</v>
      </c>
      <c r="AV467" s="639">
        <f>SUM(AB467:AU467)</f>
        <v>0</v>
      </c>
      <c r="AW467" s="639"/>
      <c r="AX467" s="639"/>
      <c r="AY467" s="639"/>
      <c r="AZ467" s="639"/>
      <c r="BA467" s="639"/>
      <c r="BB467" s="639"/>
      <c r="BC467" s="639"/>
      <c r="BD467" s="639"/>
      <c r="BE467" s="639"/>
      <c r="BF467" s="639"/>
      <c r="BG467" s="639"/>
      <c r="BH467" s="639"/>
      <c r="BI467" s="639"/>
      <c r="BJ467" s="639"/>
      <c r="BK467" s="639"/>
      <c r="BL467" s="639"/>
      <c r="BM467" s="639"/>
      <c r="BN467" s="639"/>
      <c r="BO467" s="639"/>
      <c r="BP467" s="639"/>
      <c r="BQ467" s="639"/>
    </row>
    <row r="468" spans="1:69" s="351" customFormat="1" ht="12.75">
      <c r="A468" s="1281">
        <v>1825</v>
      </c>
      <c r="B468" s="375" t="s">
        <v>88</v>
      </c>
      <c r="C468" s="1258">
        <f>'I4 BO ASSETS'!N35</f>
        <v>0</v>
      </c>
      <c r="D468" s="639">
        <f t="shared" si="671"/>
        <v>0</v>
      </c>
      <c r="E468" s="639">
        <f t="shared" si="671"/>
        <v>0</v>
      </c>
      <c r="F468" s="639">
        <f t="shared" si="674"/>
        <v>0</v>
      </c>
      <c r="G468" s="639">
        <f t="shared" ref="G468:Z468" si="711">$D468*G610</f>
        <v>0</v>
      </c>
      <c r="H468" s="639">
        <f t="shared" si="711"/>
        <v>0</v>
      </c>
      <c r="I468" s="639">
        <f t="shared" si="711"/>
        <v>0</v>
      </c>
      <c r="J468" s="639">
        <f t="shared" si="711"/>
        <v>0</v>
      </c>
      <c r="K468" s="639">
        <f t="shared" si="711"/>
        <v>0</v>
      </c>
      <c r="L468" s="639">
        <f t="shared" si="711"/>
        <v>0</v>
      </c>
      <c r="M468" s="639">
        <f t="shared" si="711"/>
        <v>0</v>
      </c>
      <c r="N468" s="639">
        <f t="shared" si="711"/>
        <v>0</v>
      </c>
      <c r="O468" s="639">
        <f t="shared" si="711"/>
        <v>0</v>
      </c>
      <c r="P468" s="639">
        <f t="shared" si="711"/>
        <v>0</v>
      </c>
      <c r="Q468" s="639">
        <f t="shared" si="711"/>
        <v>0</v>
      </c>
      <c r="R468" s="639">
        <f t="shared" si="711"/>
        <v>0</v>
      </c>
      <c r="S468" s="639">
        <f t="shared" si="711"/>
        <v>0</v>
      </c>
      <c r="T468" s="639">
        <f t="shared" si="711"/>
        <v>0</v>
      </c>
      <c r="U468" s="639">
        <f t="shared" si="711"/>
        <v>0</v>
      </c>
      <c r="V468" s="639">
        <f t="shared" si="711"/>
        <v>0</v>
      </c>
      <c r="W468" s="639">
        <f t="shared" si="711"/>
        <v>0</v>
      </c>
      <c r="X468" s="639">
        <f t="shared" si="711"/>
        <v>0</v>
      </c>
      <c r="Y468" s="639">
        <f t="shared" si="711"/>
        <v>0</v>
      </c>
      <c r="Z468" s="639">
        <f t="shared" si="711"/>
        <v>0</v>
      </c>
      <c r="AA468" s="639">
        <f t="shared" si="676"/>
        <v>0</v>
      </c>
      <c r="AB468" s="639">
        <f t="shared" ref="AB468:AU468" si="712">$E468*AB610</f>
        <v>0</v>
      </c>
      <c r="AC468" s="639">
        <f t="shared" si="712"/>
        <v>0</v>
      </c>
      <c r="AD468" s="639">
        <f t="shared" si="712"/>
        <v>0</v>
      </c>
      <c r="AE468" s="639">
        <f t="shared" si="712"/>
        <v>0</v>
      </c>
      <c r="AF468" s="639">
        <f t="shared" si="712"/>
        <v>0</v>
      </c>
      <c r="AG468" s="639">
        <f t="shared" si="712"/>
        <v>0</v>
      </c>
      <c r="AH468" s="639">
        <f t="shared" si="712"/>
        <v>0</v>
      </c>
      <c r="AI468" s="639">
        <f t="shared" si="712"/>
        <v>0</v>
      </c>
      <c r="AJ468" s="639">
        <f t="shared" si="712"/>
        <v>0</v>
      </c>
      <c r="AK468" s="639">
        <f t="shared" si="712"/>
        <v>0</v>
      </c>
      <c r="AL468" s="639">
        <f t="shared" si="712"/>
        <v>0</v>
      </c>
      <c r="AM468" s="639">
        <f t="shared" si="712"/>
        <v>0</v>
      </c>
      <c r="AN468" s="639">
        <f t="shared" si="712"/>
        <v>0</v>
      </c>
      <c r="AO468" s="639">
        <f t="shared" si="712"/>
        <v>0</v>
      </c>
      <c r="AP468" s="639">
        <f t="shared" si="712"/>
        <v>0</v>
      </c>
      <c r="AQ468" s="639">
        <f t="shared" si="712"/>
        <v>0</v>
      </c>
      <c r="AR468" s="639">
        <f t="shared" si="712"/>
        <v>0</v>
      </c>
      <c r="AS468" s="639">
        <f t="shared" si="712"/>
        <v>0</v>
      </c>
      <c r="AT468" s="639">
        <f t="shared" si="712"/>
        <v>0</v>
      </c>
      <c r="AU468" s="639">
        <f t="shared" si="712"/>
        <v>0</v>
      </c>
      <c r="AV468" s="639">
        <f t="shared" si="678"/>
        <v>0</v>
      </c>
      <c r="AW468" s="639"/>
      <c r="AX468" s="639"/>
      <c r="AY468" s="639"/>
      <c r="AZ468" s="639"/>
      <c r="BA468" s="639"/>
      <c r="BB468" s="639"/>
      <c r="BC468" s="639"/>
      <c r="BD468" s="639"/>
      <c r="BE468" s="639"/>
      <c r="BF468" s="639"/>
      <c r="BG468" s="639"/>
      <c r="BH468" s="639"/>
      <c r="BI468" s="639"/>
      <c r="BJ468" s="639"/>
      <c r="BK468" s="639"/>
      <c r="BL468" s="639"/>
      <c r="BM468" s="639"/>
      <c r="BN468" s="639"/>
      <c r="BO468" s="639"/>
      <c r="BP468" s="639"/>
      <c r="BQ468" s="639"/>
    </row>
    <row r="469" spans="1:69" s="351" customFormat="1" ht="12.75">
      <c r="A469" s="1281" t="s">
        <v>829</v>
      </c>
      <c r="B469" s="375" t="s">
        <v>365</v>
      </c>
      <c r="C469" s="1258">
        <f>'I4 BO ASSETS'!N36</f>
        <v>0</v>
      </c>
      <c r="D469" s="639">
        <f t="shared" si="671"/>
        <v>0</v>
      </c>
      <c r="E469" s="639">
        <f t="shared" si="671"/>
        <v>0</v>
      </c>
      <c r="F469" s="639">
        <f t="shared" si="674"/>
        <v>0</v>
      </c>
      <c r="G469" s="639">
        <f t="shared" ref="G469:Z469" si="713">$D469*G611</f>
        <v>0</v>
      </c>
      <c r="H469" s="639">
        <f t="shared" si="713"/>
        <v>0</v>
      </c>
      <c r="I469" s="639">
        <f t="shared" si="713"/>
        <v>0</v>
      </c>
      <c r="J469" s="639">
        <f t="shared" si="713"/>
        <v>0</v>
      </c>
      <c r="K469" s="639">
        <f t="shared" si="713"/>
        <v>0</v>
      </c>
      <c r="L469" s="639">
        <f t="shared" si="713"/>
        <v>0</v>
      </c>
      <c r="M469" s="639">
        <f t="shared" si="713"/>
        <v>0</v>
      </c>
      <c r="N469" s="639">
        <f t="shared" si="713"/>
        <v>0</v>
      </c>
      <c r="O469" s="639">
        <f t="shared" si="713"/>
        <v>0</v>
      </c>
      <c r="P469" s="639">
        <f t="shared" si="713"/>
        <v>0</v>
      </c>
      <c r="Q469" s="639">
        <f t="shared" si="713"/>
        <v>0</v>
      </c>
      <c r="R469" s="639">
        <f t="shared" si="713"/>
        <v>0</v>
      </c>
      <c r="S469" s="639">
        <f t="shared" si="713"/>
        <v>0</v>
      </c>
      <c r="T469" s="639">
        <f t="shared" si="713"/>
        <v>0</v>
      </c>
      <c r="U469" s="639">
        <f t="shared" si="713"/>
        <v>0</v>
      </c>
      <c r="V469" s="639">
        <f t="shared" si="713"/>
        <v>0</v>
      </c>
      <c r="W469" s="639">
        <f t="shared" si="713"/>
        <v>0</v>
      </c>
      <c r="X469" s="639">
        <f t="shared" si="713"/>
        <v>0</v>
      </c>
      <c r="Y469" s="639">
        <f t="shared" si="713"/>
        <v>0</v>
      </c>
      <c r="Z469" s="639">
        <f t="shared" si="713"/>
        <v>0</v>
      </c>
      <c r="AA469" s="639">
        <f t="shared" si="676"/>
        <v>0</v>
      </c>
      <c r="AB469" s="639">
        <f t="shared" ref="AB469:AU469" si="714">$E469*AB611</f>
        <v>0</v>
      </c>
      <c r="AC469" s="639">
        <f t="shared" si="714"/>
        <v>0</v>
      </c>
      <c r="AD469" s="639">
        <f t="shared" si="714"/>
        <v>0</v>
      </c>
      <c r="AE469" s="639">
        <f t="shared" si="714"/>
        <v>0</v>
      </c>
      <c r="AF469" s="639">
        <f t="shared" si="714"/>
        <v>0</v>
      </c>
      <c r="AG469" s="639">
        <f t="shared" si="714"/>
        <v>0</v>
      </c>
      <c r="AH469" s="639">
        <f t="shared" si="714"/>
        <v>0</v>
      </c>
      <c r="AI469" s="639">
        <f t="shared" si="714"/>
        <v>0</v>
      </c>
      <c r="AJ469" s="639">
        <f t="shared" si="714"/>
        <v>0</v>
      </c>
      <c r="AK469" s="639">
        <f t="shared" si="714"/>
        <v>0</v>
      </c>
      <c r="AL469" s="639">
        <f t="shared" si="714"/>
        <v>0</v>
      </c>
      <c r="AM469" s="639">
        <f t="shared" si="714"/>
        <v>0</v>
      </c>
      <c r="AN469" s="639">
        <f t="shared" si="714"/>
        <v>0</v>
      </c>
      <c r="AO469" s="639">
        <f t="shared" si="714"/>
        <v>0</v>
      </c>
      <c r="AP469" s="639">
        <f t="shared" si="714"/>
        <v>0</v>
      </c>
      <c r="AQ469" s="639">
        <f t="shared" si="714"/>
        <v>0</v>
      </c>
      <c r="AR469" s="639">
        <f t="shared" si="714"/>
        <v>0</v>
      </c>
      <c r="AS469" s="639">
        <f t="shared" si="714"/>
        <v>0</v>
      </c>
      <c r="AT469" s="639">
        <f t="shared" si="714"/>
        <v>0</v>
      </c>
      <c r="AU469" s="639">
        <f t="shared" si="714"/>
        <v>0</v>
      </c>
      <c r="AV469" s="639">
        <f t="shared" si="678"/>
        <v>0</v>
      </c>
      <c r="AW469" s="639"/>
      <c r="AX469" s="639"/>
      <c r="AY469" s="639"/>
      <c r="AZ469" s="639"/>
      <c r="BA469" s="639"/>
      <c r="BB469" s="639"/>
      <c r="BC469" s="639"/>
      <c r="BD469" s="639"/>
      <c r="BE469" s="639"/>
      <c r="BF469" s="639"/>
      <c r="BG469" s="639"/>
      <c r="BH469" s="639"/>
      <c r="BI469" s="639"/>
      <c r="BJ469" s="639"/>
      <c r="BK469" s="639"/>
      <c r="BL469" s="639"/>
      <c r="BM469" s="639"/>
      <c r="BN469" s="639"/>
      <c r="BO469" s="639"/>
      <c r="BP469" s="639"/>
      <c r="BQ469" s="639"/>
    </row>
    <row r="470" spans="1:69" s="351" customFormat="1" ht="12.75">
      <c r="A470" s="1281" t="s">
        <v>830</v>
      </c>
      <c r="B470" s="375" t="s">
        <v>366</v>
      </c>
      <c r="C470" s="1258">
        <f>'I4 BO ASSETS'!N37</f>
        <v>0</v>
      </c>
      <c r="D470" s="639">
        <f t="shared" ref="D470:E489" si="715">$C470*D612</f>
        <v>0</v>
      </c>
      <c r="E470" s="639">
        <f t="shared" si="715"/>
        <v>0</v>
      </c>
      <c r="F470" s="639">
        <f t="shared" si="674"/>
        <v>0</v>
      </c>
      <c r="G470" s="639">
        <f t="shared" ref="G470:Z470" si="716">$D470*G612</f>
        <v>0</v>
      </c>
      <c r="H470" s="639">
        <f t="shared" si="716"/>
        <v>0</v>
      </c>
      <c r="I470" s="639">
        <f t="shared" si="716"/>
        <v>0</v>
      </c>
      <c r="J470" s="639">
        <f t="shared" si="716"/>
        <v>0</v>
      </c>
      <c r="K470" s="639">
        <f t="shared" si="716"/>
        <v>0</v>
      </c>
      <c r="L470" s="639">
        <f t="shared" si="716"/>
        <v>0</v>
      </c>
      <c r="M470" s="639">
        <f t="shared" si="716"/>
        <v>0</v>
      </c>
      <c r="N470" s="639">
        <f t="shared" si="716"/>
        <v>0</v>
      </c>
      <c r="O470" s="639">
        <f t="shared" si="716"/>
        <v>0</v>
      </c>
      <c r="P470" s="639">
        <f t="shared" si="716"/>
        <v>0</v>
      </c>
      <c r="Q470" s="639">
        <f t="shared" si="716"/>
        <v>0</v>
      </c>
      <c r="R470" s="639">
        <f t="shared" si="716"/>
        <v>0</v>
      </c>
      <c r="S470" s="639">
        <f t="shared" si="716"/>
        <v>0</v>
      </c>
      <c r="T470" s="639">
        <f t="shared" si="716"/>
        <v>0</v>
      </c>
      <c r="U470" s="639">
        <f t="shared" si="716"/>
        <v>0</v>
      </c>
      <c r="V470" s="639">
        <f t="shared" si="716"/>
        <v>0</v>
      </c>
      <c r="W470" s="639">
        <f t="shared" si="716"/>
        <v>0</v>
      </c>
      <c r="X470" s="639">
        <f t="shared" si="716"/>
        <v>0</v>
      </c>
      <c r="Y470" s="639">
        <f t="shared" si="716"/>
        <v>0</v>
      </c>
      <c r="Z470" s="639">
        <f t="shared" si="716"/>
        <v>0</v>
      </c>
      <c r="AA470" s="639">
        <f t="shared" si="676"/>
        <v>0</v>
      </c>
      <c r="AB470" s="639">
        <f t="shared" ref="AB470:AU470" si="717">$E470*AB612</f>
        <v>0</v>
      </c>
      <c r="AC470" s="639">
        <f t="shared" si="717"/>
        <v>0</v>
      </c>
      <c r="AD470" s="639">
        <f t="shared" si="717"/>
        <v>0</v>
      </c>
      <c r="AE470" s="639">
        <f t="shared" si="717"/>
        <v>0</v>
      </c>
      <c r="AF470" s="639">
        <f t="shared" si="717"/>
        <v>0</v>
      </c>
      <c r="AG470" s="639">
        <f t="shared" si="717"/>
        <v>0</v>
      </c>
      <c r="AH470" s="639">
        <f t="shared" si="717"/>
        <v>0</v>
      </c>
      <c r="AI470" s="639">
        <f t="shared" si="717"/>
        <v>0</v>
      </c>
      <c r="AJ470" s="639">
        <f t="shared" si="717"/>
        <v>0</v>
      </c>
      <c r="AK470" s="639">
        <f t="shared" si="717"/>
        <v>0</v>
      </c>
      <c r="AL470" s="639">
        <f t="shared" si="717"/>
        <v>0</v>
      </c>
      <c r="AM470" s="639">
        <f t="shared" si="717"/>
        <v>0</v>
      </c>
      <c r="AN470" s="639">
        <f t="shared" si="717"/>
        <v>0</v>
      </c>
      <c r="AO470" s="639">
        <f t="shared" si="717"/>
        <v>0</v>
      </c>
      <c r="AP470" s="639">
        <f t="shared" si="717"/>
        <v>0</v>
      </c>
      <c r="AQ470" s="639">
        <f t="shared" si="717"/>
        <v>0</v>
      </c>
      <c r="AR470" s="639">
        <f t="shared" si="717"/>
        <v>0</v>
      </c>
      <c r="AS470" s="639">
        <f t="shared" si="717"/>
        <v>0</v>
      </c>
      <c r="AT470" s="639">
        <f t="shared" si="717"/>
        <v>0</v>
      </c>
      <c r="AU470" s="639">
        <f t="shared" si="717"/>
        <v>0</v>
      </c>
      <c r="AV470" s="639">
        <f t="shared" si="678"/>
        <v>0</v>
      </c>
      <c r="AW470" s="639"/>
      <c r="AX470" s="639"/>
      <c r="AY470" s="639"/>
      <c r="AZ470" s="639"/>
      <c r="BA470" s="639"/>
      <c r="BB470" s="639"/>
      <c r="BC470" s="639"/>
      <c r="BD470" s="639"/>
      <c r="BE470" s="639"/>
      <c r="BF470" s="639"/>
      <c r="BG470" s="639"/>
      <c r="BH470" s="639"/>
      <c r="BI470" s="639"/>
      <c r="BJ470" s="639"/>
      <c r="BK470" s="639"/>
      <c r="BL470" s="639"/>
      <c r="BM470" s="639"/>
      <c r="BN470" s="639"/>
      <c r="BO470" s="639"/>
      <c r="BP470" s="639"/>
      <c r="BQ470" s="639"/>
    </row>
    <row r="471" spans="1:69" s="351" customFormat="1" ht="12.75">
      <c r="A471" s="1281">
        <v>1830</v>
      </c>
      <c r="B471" s="375" t="s">
        <v>89</v>
      </c>
      <c r="C471" s="1258">
        <f>'I4 BO ASSETS'!N38</f>
        <v>0</v>
      </c>
      <c r="D471" s="639">
        <f t="shared" si="715"/>
        <v>0</v>
      </c>
      <c r="E471" s="639">
        <f t="shared" si="715"/>
        <v>0</v>
      </c>
      <c r="F471" s="639">
        <f t="shared" si="674"/>
        <v>0</v>
      </c>
      <c r="G471" s="639">
        <f t="shared" ref="G471:Z471" si="718">$D471*G613</f>
        <v>0</v>
      </c>
      <c r="H471" s="639">
        <f t="shared" si="718"/>
        <v>0</v>
      </c>
      <c r="I471" s="639">
        <f t="shared" si="718"/>
        <v>0</v>
      </c>
      <c r="J471" s="639">
        <f t="shared" si="718"/>
        <v>0</v>
      </c>
      <c r="K471" s="639">
        <f t="shared" si="718"/>
        <v>0</v>
      </c>
      <c r="L471" s="639">
        <f t="shared" si="718"/>
        <v>0</v>
      </c>
      <c r="M471" s="639">
        <f t="shared" si="718"/>
        <v>0</v>
      </c>
      <c r="N471" s="639">
        <f t="shared" si="718"/>
        <v>0</v>
      </c>
      <c r="O471" s="639">
        <f t="shared" si="718"/>
        <v>0</v>
      </c>
      <c r="P471" s="639">
        <f t="shared" si="718"/>
        <v>0</v>
      </c>
      <c r="Q471" s="639">
        <f t="shared" si="718"/>
        <v>0</v>
      </c>
      <c r="R471" s="639">
        <f t="shared" si="718"/>
        <v>0</v>
      </c>
      <c r="S471" s="639">
        <f t="shared" si="718"/>
        <v>0</v>
      </c>
      <c r="T471" s="639">
        <f t="shared" si="718"/>
        <v>0</v>
      </c>
      <c r="U471" s="639">
        <f t="shared" si="718"/>
        <v>0</v>
      </c>
      <c r="V471" s="639">
        <f t="shared" si="718"/>
        <v>0</v>
      </c>
      <c r="W471" s="639">
        <f t="shared" si="718"/>
        <v>0</v>
      </c>
      <c r="X471" s="639">
        <f t="shared" si="718"/>
        <v>0</v>
      </c>
      <c r="Y471" s="639">
        <f t="shared" si="718"/>
        <v>0</v>
      </c>
      <c r="Z471" s="639">
        <f t="shared" si="718"/>
        <v>0</v>
      </c>
      <c r="AA471" s="639">
        <f t="shared" si="676"/>
        <v>0</v>
      </c>
      <c r="AB471" s="639">
        <f t="shared" ref="AB471:AU471" si="719">$E471*AB613</f>
        <v>0</v>
      </c>
      <c r="AC471" s="639">
        <f t="shared" si="719"/>
        <v>0</v>
      </c>
      <c r="AD471" s="639">
        <f t="shared" si="719"/>
        <v>0</v>
      </c>
      <c r="AE471" s="639">
        <f t="shared" si="719"/>
        <v>0</v>
      </c>
      <c r="AF471" s="639">
        <f t="shared" si="719"/>
        <v>0</v>
      </c>
      <c r="AG471" s="639">
        <f t="shared" si="719"/>
        <v>0</v>
      </c>
      <c r="AH471" s="639">
        <f t="shared" si="719"/>
        <v>0</v>
      </c>
      <c r="AI471" s="639">
        <f t="shared" si="719"/>
        <v>0</v>
      </c>
      <c r="AJ471" s="639">
        <f t="shared" si="719"/>
        <v>0</v>
      </c>
      <c r="AK471" s="639">
        <f t="shared" si="719"/>
        <v>0</v>
      </c>
      <c r="AL471" s="639">
        <f t="shared" si="719"/>
        <v>0</v>
      </c>
      <c r="AM471" s="639">
        <f t="shared" si="719"/>
        <v>0</v>
      </c>
      <c r="AN471" s="639">
        <f t="shared" si="719"/>
        <v>0</v>
      </c>
      <c r="AO471" s="639">
        <f t="shared" si="719"/>
        <v>0</v>
      </c>
      <c r="AP471" s="639">
        <f t="shared" si="719"/>
        <v>0</v>
      </c>
      <c r="AQ471" s="639">
        <f t="shared" si="719"/>
        <v>0</v>
      </c>
      <c r="AR471" s="639">
        <f t="shared" si="719"/>
        <v>0</v>
      </c>
      <c r="AS471" s="639">
        <f t="shared" si="719"/>
        <v>0</v>
      </c>
      <c r="AT471" s="639">
        <f t="shared" si="719"/>
        <v>0</v>
      </c>
      <c r="AU471" s="639">
        <f t="shared" si="719"/>
        <v>0</v>
      </c>
      <c r="AV471" s="639">
        <f t="shared" si="678"/>
        <v>0</v>
      </c>
      <c r="AW471" s="639"/>
      <c r="AX471" s="639"/>
      <c r="AY471" s="639"/>
      <c r="AZ471" s="639"/>
      <c r="BA471" s="639"/>
      <c r="BB471" s="639"/>
      <c r="BC471" s="639"/>
      <c r="BD471" s="639"/>
      <c r="BE471" s="639"/>
      <c r="BF471" s="639"/>
      <c r="BG471" s="639"/>
      <c r="BH471" s="639"/>
      <c r="BI471" s="639"/>
      <c r="BJ471" s="639"/>
      <c r="BK471" s="639"/>
      <c r="BL471" s="639"/>
      <c r="BM471" s="639"/>
      <c r="BN471" s="639"/>
      <c r="BO471" s="639"/>
      <c r="BP471" s="639"/>
      <c r="BQ471" s="639"/>
    </row>
    <row r="472" spans="1:69" s="351" customFormat="1" ht="25.5">
      <c r="A472" s="1281" t="s">
        <v>831</v>
      </c>
      <c r="B472" s="375" t="s">
        <v>367</v>
      </c>
      <c r="C472" s="1258">
        <f>'I4 BO ASSETS'!N39</f>
        <v>0</v>
      </c>
      <c r="D472" s="639">
        <f t="shared" si="715"/>
        <v>0</v>
      </c>
      <c r="E472" s="639">
        <f t="shared" si="715"/>
        <v>0</v>
      </c>
      <c r="F472" s="639">
        <f t="shared" si="674"/>
        <v>0</v>
      </c>
      <c r="G472" s="639">
        <f t="shared" ref="G472:Z472" si="720">$D472*G614</f>
        <v>0</v>
      </c>
      <c r="H472" s="639">
        <f t="shared" si="720"/>
        <v>0</v>
      </c>
      <c r="I472" s="639">
        <f t="shared" si="720"/>
        <v>0</v>
      </c>
      <c r="J472" s="639">
        <f t="shared" si="720"/>
        <v>0</v>
      </c>
      <c r="K472" s="639">
        <f t="shared" si="720"/>
        <v>0</v>
      </c>
      <c r="L472" s="639">
        <f t="shared" si="720"/>
        <v>0</v>
      </c>
      <c r="M472" s="639">
        <f t="shared" si="720"/>
        <v>0</v>
      </c>
      <c r="N472" s="639">
        <f t="shared" si="720"/>
        <v>0</v>
      </c>
      <c r="O472" s="639">
        <f t="shared" si="720"/>
        <v>0</v>
      </c>
      <c r="P472" s="639">
        <f t="shared" si="720"/>
        <v>0</v>
      </c>
      <c r="Q472" s="639">
        <f t="shared" si="720"/>
        <v>0</v>
      </c>
      <c r="R472" s="639">
        <f t="shared" si="720"/>
        <v>0</v>
      </c>
      <c r="S472" s="639">
        <f t="shared" si="720"/>
        <v>0</v>
      </c>
      <c r="T472" s="639">
        <f t="shared" si="720"/>
        <v>0</v>
      </c>
      <c r="U472" s="639">
        <f t="shared" si="720"/>
        <v>0</v>
      </c>
      <c r="V472" s="639">
        <f t="shared" si="720"/>
        <v>0</v>
      </c>
      <c r="W472" s="639">
        <f t="shared" si="720"/>
        <v>0</v>
      </c>
      <c r="X472" s="639">
        <f t="shared" si="720"/>
        <v>0</v>
      </c>
      <c r="Y472" s="639">
        <f t="shared" si="720"/>
        <v>0</v>
      </c>
      <c r="Z472" s="639">
        <f t="shared" si="720"/>
        <v>0</v>
      </c>
      <c r="AA472" s="639">
        <f t="shared" si="676"/>
        <v>0</v>
      </c>
      <c r="AB472" s="639">
        <f t="shared" ref="AB472:AU472" si="721">$E472*AB614</f>
        <v>0</v>
      </c>
      <c r="AC472" s="639">
        <f t="shared" si="721"/>
        <v>0</v>
      </c>
      <c r="AD472" s="639">
        <f t="shared" si="721"/>
        <v>0</v>
      </c>
      <c r="AE472" s="639">
        <f t="shared" si="721"/>
        <v>0</v>
      </c>
      <c r="AF472" s="639">
        <f t="shared" si="721"/>
        <v>0</v>
      </c>
      <c r="AG472" s="639">
        <f t="shared" si="721"/>
        <v>0</v>
      </c>
      <c r="AH472" s="639">
        <f t="shared" si="721"/>
        <v>0</v>
      </c>
      <c r="AI472" s="639">
        <f t="shared" si="721"/>
        <v>0</v>
      </c>
      <c r="AJ472" s="639">
        <f t="shared" si="721"/>
        <v>0</v>
      </c>
      <c r="AK472" s="639">
        <f t="shared" si="721"/>
        <v>0</v>
      </c>
      <c r="AL472" s="639">
        <f t="shared" si="721"/>
        <v>0</v>
      </c>
      <c r="AM472" s="639">
        <f t="shared" si="721"/>
        <v>0</v>
      </c>
      <c r="AN472" s="639">
        <f t="shared" si="721"/>
        <v>0</v>
      </c>
      <c r="AO472" s="639">
        <f t="shared" si="721"/>
        <v>0</v>
      </c>
      <c r="AP472" s="639">
        <f t="shared" si="721"/>
        <v>0</v>
      </c>
      <c r="AQ472" s="639">
        <f t="shared" si="721"/>
        <v>0</v>
      </c>
      <c r="AR472" s="639">
        <f t="shared" si="721"/>
        <v>0</v>
      </c>
      <c r="AS472" s="639">
        <f t="shared" si="721"/>
        <v>0</v>
      </c>
      <c r="AT472" s="639">
        <f t="shared" si="721"/>
        <v>0</v>
      </c>
      <c r="AU472" s="639">
        <f t="shared" si="721"/>
        <v>0</v>
      </c>
      <c r="AV472" s="639">
        <f t="shared" si="678"/>
        <v>0</v>
      </c>
      <c r="AW472" s="639"/>
      <c r="AX472" s="639"/>
      <c r="AY472" s="639"/>
      <c r="AZ472" s="639"/>
      <c r="BA472" s="639"/>
      <c r="BB472" s="639"/>
      <c r="BC472" s="639"/>
      <c r="BD472" s="639"/>
      <c r="BE472" s="639"/>
      <c r="BF472" s="639"/>
      <c r="BG472" s="639"/>
      <c r="BH472" s="639"/>
      <c r="BI472" s="639"/>
      <c r="BJ472" s="639"/>
      <c r="BK472" s="639"/>
      <c r="BL472" s="639"/>
      <c r="BM472" s="639"/>
      <c r="BN472" s="639"/>
      <c r="BO472" s="639"/>
      <c r="BP472" s="639"/>
      <c r="BQ472" s="639"/>
    </row>
    <row r="473" spans="1:69" s="351" customFormat="1" ht="12.75">
      <c r="A473" s="1281" t="s">
        <v>832</v>
      </c>
      <c r="B473" s="375" t="s">
        <v>368</v>
      </c>
      <c r="C473" s="1258">
        <f>'I4 BO ASSETS'!N40</f>
        <v>0</v>
      </c>
      <c r="D473" s="639">
        <f t="shared" si="715"/>
        <v>0</v>
      </c>
      <c r="E473" s="639">
        <f t="shared" si="715"/>
        <v>0</v>
      </c>
      <c r="F473" s="639">
        <f t="shared" si="674"/>
        <v>0</v>
      </c>
      <c r="G473" s="639">
        <f t="shared" ref="G473:Z473" si="722">$D473*G615</f>
        <v>0</v>
      </c>
      <c r="H473" s="639">
        <f t="shared" si="722"/>
        <v>0</v>
      </c>
      <c r="I473" s="639">
        <f t="shared" si="722"/>
        <v>0</v>
      </c>
      <c r="J473" s="639">
        <f t="shared" si="722"/>
        <v>0</v>
      </c>
      <c r="K473" s="639">
        <f t="shared" si="722"/>
        <v>0</v>
      </c>
      <c r="L473" s="639">
        <f t="shared" si="722"/>
        <v>0</v>
      </c>
      <c r="M473" s="639">
        <f t="shared" si="722"/>
        <v>0</v>
      </c>
      <c r="N473" s="639">
        <f t="shared" si="722"/>
        <v>0</v>
      </c>
      <c r="O473" s="639">
        <f t="shared" si="722"/>
        <v>0</v>
      </c>
      <c r="P473" s="639">
        <f t="shared" si="722"/>
        <v>0</v>
      </c>
      <c r="Q473" s="639">
        <f t="shared" si="722"/>
        <v>0</v>
      </c>
      <c r="R473" s="639">
        <f t="shared" si="722"/>
        <v>0</v>
      </c>
      <c r="S473" s="639">
        <f t="shared" si="722"/>
        <v>0</v>
      </c>
      <c r="T473" s="639">
        <f t="shared" si="722"/>
        <v>0</v>
      </c>
      <c r="U473" s="639">
        <f t="shared" si="722"/>
        <v>0</v>
      </c>
      <c r="V473" s="639">
        <f t="shared" si="722"/>
        <v>0</v>
      </c>
      <c r="W473" s="639">
        <f t="shared" si="722"/>
        <v>0</v>
      </c>
      <c r="X473" s="639">
        <f t="shared" si="722"/>
        <v>0</v>
      </c>
      <c r="Y473" s="639">
        <f t="shared" si="722"/>
        <v>0</v>
      </c>
      <c r="Z473" s="639">
        <f t="shared" si="722"/>
        <v>0</v>
      </c>
      <c r="AA473" s="639">
        <f t="shared" si="676"/>
        <v>0</v>
      </c>
      <c r="AB473" s="639">
        <f t="shared" ref="AB473:AU473" si="723">$E473*AB615</f>
        <v>0</v>
      </c>
      <c r="AC473" s="639">
        <f t="shared" si="723"/>
        <v>0</v>
      </c>
      <c r="AD473" s="639">
        <f t="shared" si="723"/>
        <v>0</v>
      </c>
      <c r="AE473" s="639">
        <f t="shared" si="723"/>
        <v>0</v>
      </c>
      <c r="AF473" s="639">
        <f t="shared" si="723"/>
        <v>0</v>
      </c>
      <c r="AG473" s="639">
        <f t="shared" si="723"/>
        <v>0</v>
      </c>
      <c r="AH473" s="639">
        <f t="shared" si="723"/>
        <v>0</v>
      </c>
      <c r="AI473" s="639">
        <f t="shared" si="723"/>
        <v>0</v>
      </c>
      <c r="AJ473" s="639">
        <f t="shared" si="723"/>
        <v>0</v>
      </c>
      <c r="AK473" s="639">
        <f t="shared" si="723"/>
        <v>0</v>
      </c>
      <c r="AL473" s="639">
        <f t="shared" si="723"/>
        <v>0</v>
      </c>
      <c r="AM473" s="639">
        <f t="shared" si="723"/>
        <v>0</v>
      </c>
      <c r="AN473" s="639">
        <f t="shared" si="723"/>
        <v>0</v>
      </c>
      <c r="AO473" s="639">
        <f t="shared" si="723"/>
        <v>0</v>
      </c>
      <c r="AP473" s="639">
        <f t="shared" si="723"/>
        <v>0</v>
      </c>
      <c r="AQ473" s="639">
        <f t="shared" si="723"/>
        <v>0</v>
      </c>
      <c r="AR473" s="639">
        <f t="shared" si="723"/>
        <v>0</v>
      </c>
      <c r="AS473" s="639">
        <f t="shared" si="723"/>
        <v>0</v>
      </c>
      <c r="AT473" s="639">
        <f t="shared" si="723"/>
        <v>0</v>
      </c>
      <c r="AU473" s="639">
        <f t="shared" si="723"/>
        <v>0</v>
      </c>
      <c r="AV473" s="639">
        <f t="shared" si="678"/>
        <v>0</v>
      </c>
      <c r="AW473" s="639"/>
      <c r="AX473" s="639"/>
      <c r="AY473" s="639"/>
      <c r="AZ473" s="639"/>
      <c r="BA473" s="639"/>
      <c r="BB473" s="639"/>
      <c r="BC473" s="639"/>
      <c r="BD473" s="639"/>
      <c r="BE473" s="639"/>
      <c r="BF473" s="639"/>
      <c r="BG473" s="639"/>
      <c r="BH473" s="639"/>
      <c r="BI473" s="639"/>
      <c r="BJ473" s="639"/>
      <c r="BK473" s="639"/>
      <c r="BL473" s="639"/>
      <c r="BM473" s="639"/>
      <c r="BN473" s="639"/>
      <c r="BO473" s="639"/>
      <c r="BP473" s="639"/>
      <c r="BQ473" s="639"/>
    </row>
    <row r="474" spans="1:69" s="351" customFormat="1" ht="12.75">
      <c r="A474" s="1281" t="s">
        <v>833</v>
      </c>
      <c r="B474" s="375" t="s">
        <v>391</v>
      </c>
      <c r="C474" s="1258">
        <f>'I4 BO ASSETS'!N41</f>
        <v>0</v>
      </c>
      <c r="D474" s="639">
        <f t="shared" si="715"/>
        <v>0</v>
      </c>
      <c r="E474" s="639">
        <f t="shared" si="715"/>
        <v>0</v>
      </c>
      <c r="F474" s="639">
        <f t="shared" si="674"/>
        <v>0</v>
      </c>
      <c r="G474" s="639">
        <f t="shared" ref="G474:Z474" si="724">$D474*G616</f>
        <v>0</v>
      </c>
      <c r="H474" s="639">
        <f t="shared" si="724"/>
        <v>0</v>
      </c>
      <c r="I474" s="639">
        <f t="shared" si="724"/>
        <v>0</v>
      </c>
      <c r="J474" s="639">
        <f t="shared" si="724"/>
        <v>0</v>
      </c>
      <c r="K474" s="639">
        <f t="shared" si="724"/>
        <v>0</v>
      </c>
      <c r="L474" s="639">
        <f t="shared" si="724"/>
        <v>0</v>
      </c>
      <c r="M474" s="639">
        <f t="shared" si="724"/>
        <v>0</v>
      </c>
      <c r="N474" s="639">
        <f t="shared" si="724"/>
        <v>0</v>
      </c>
      <c r="O474" s="639">
        <f t="shared" si="724"/>
        <v>0</v>
      </c>
      <c r="P474" s="639">
        <f t="shared" si="724"/>
        <v>0</v>
      </c>
      <c r="Q474" s="639">
        <f t="shared" si="724"/>
        <v>0</v>
      </c>
      <c r="R474" s="639">
        <f t="shared" si="724"/>
        <v>0</v>
      </c>
      <c r="S474" s="639">
        <f t="shared" si="724"/>
        <v>0</v>
      </c>
      <c r="T474" s="639">
        <f t="shared" si="724"/>
        <v>0</v>
      </c>
      <c r="U474" s="639">
        <f t="shared" si="724"/>
        <v>0</v>
      </c>
      <c r="V474" s="639">
        <f t="shared" si="724"/>
        <v>0</v>
      </c>
      <c r="W474" s="639">
        <f t="shared" si="724"/>
        <v>0</v>
      </c>
      <c r="X474" s="639">
        <f t="shared" si="724"/>
        <v>0</v>
      </c>
      <c r="Y474" s="639">
        <f t="shared" si="724"/>
        <v>0</v>
      </c>
      <c r="Z474" s="639">
        <f t="shared" si="724"/>
        <v>0</v>
      </c>
      <c r="AA474" s="639">
        <f t="shared" si="676"/>
        <v>0</v>
      </c>
      <c r="AB474" s="639">
        <f t="shared" ref="AB474:AU474" si="725">$E474*AB616</f>
        <v>0</v>
      </c>
      <c r="AC474" s="639">
        <f t="shared" si="725"/>
        <v>0</v>
      </c>
      <c r="AD474" s="639">
        <f t="shared" si="725"/>
        <v>0</v>
      </c>
      <c r="AE474" s="639">
        <f t="shared" si="725"/>
        <v>0</v>
      </c>
      <c r="AF474" s="639">
        <f t="shared" si="725"/>
        <v>0</v>
      </c>
      <c r="AG474" s="639">
        <f t="shared" si="725"/>
        <v>0</v>
      </c>
      <c r="AH474" s="639">
        <f t="shared" si="725"/>
        <v>0</v>
      </c>
      <c r="AI474" s="639">
        <f t="shared" si="725"/>
        <v>0</v>
      </c>
      <c r="AJ474" s="639">
        <f t="shared" si="725"/>
        <v>0</v>
      </c>
      <c r="AK474" s="639">
        <f t="shared" si="725"/>
        <v>0</v>
      </c>
      <c r="AL474" s="639">
        <f t="shared" si="725"/>
        <v>0</v>
      </c>
      <c r="AM474" s="639">
        <f t="shared" si="725"/>
        <v>0</v>
      </c>
      <c r="AN474" s="639">
        <f t="shared" si="725"/>
        <v>0</v>
      </c>
      <c r="AO474" s="639">
        <f t="shared" si="725"/>
        <v>0</v>
      </c>
      <c r="AP474" s="639">
        <f t="shared" si="725"/>
        <v>0</v>
      </c>
      <c r="AQ474" s="639">
        <f t="shared" si="725"/>
        <v>0</v>
      </c>
      <c r="AR474" s="639">
        <f t="shared" si="725"/>
        <v>0</v>
      </c>
      <c r="AS474" s="639">
        <f t="shared" si="725"/>
        <v>0</v>
      </c>
      <c r="AT474" s="639">
        <f t="shared" si="725"/>
        <v>0</v>
      </c>
      <c r="AU474" s="639">
        <f t="shared" si="725"/>
        <v>0</v>
      </c>
      <c r="AV474" s="639">
        <f t="shared" si="678"/>
        <v>0</v>
      </c>
      <c r="AW474" s="639"/>
      <c r="AX474" s="639"/>
      <c r="AY474" s="639"/>
      <c r="AZ474" s="639"/>
      <c r="BA474" s="639"/>
      <c r="BB474" s="639"/>
      <c r="BC474" s="639"/>
      <c r="BD474" s="639"/>
      <c r="BE474" s="639"/>
      <c r="BF474" s="639"/>
      <c r="BG474" s="639"/>
      <c r="BH474" s="639"/>
      <c r="BI474" s="639"/>
      <c r="BJ474" s="639"/>
      <c r="BK474" s="639"/>
      <c r="BL474" s="639"/>
      <c r="BM474" s="639"/>
      <c r="BN474" s="639"/>
      <c r="BO474" s="639"/>
      <c r="BP474" s="639"/>
      <c r="BQ474" s="639"/>
    </row>
    <row r="475" spans="1:69" s="351" customFormat="1" ht="12.75">
      <c r="A475" s="1281">
        <v>1835</v>
      </c>
      <c r="B475" s="375" t="s">
        <v>75</v>
      </c>
      <c r="C475" s="1258">
        <f>'I4 BO ASSETS'!N42</f>
        <v>0</v>
      </c>
      <c r="D475" s="639">
        <f t="shared" si="715"/>
        <v>0</v>
      </c>
      <c r="E475" s="639">
        <f t="shared" si="715"/>
        <v>0</v>
      </c>
      <c r="F475" s="639">
        <f t="shared" si="674"/>
        <v>0</v>
      </c>
      <c r="G475" s="639">
        <f t="shared" ref="G475:Z475" si="726">$D475*G617</f>
        <v>0</v>
      </c>
      <c r="H475" s="639">
        <f t="shared" si="726"/>
        <v>0</v>
      </c>
      <c r="I475" s="639">
        <f t="shared" si="726"/>
        <v>0</v>
      </c>
      <c r="J475" s="639">
        <f t="shared" si="726"/>
        <v>0</v>
      </c>
      <c r="K475" s="639">
        <f t="shared" si="726"/>
        <v>0</v>
      </c>
      <c r="L475" s="639">
        <f t="shared" si="726"/>
        <v>0</v>
      </c>
      <c r="M475" s="639">
        <f t="shared" si="726"/>
        <v>0</v>
      </c>
      <c r="N475" s="639">
        <f t="shared" si="726"/>
        <v>0</v>
      </c>
      <c r="O475" s="639">
        <f t="shared" si="726"/>
        <v>0</v>
      </c>
      <c r="P475" s="639">
        <f t="shared" si="726"/>
        <v>0</v>
      </c>
      <c r="Q475" s="639">
        <f t="shared" si="726"/>
        <v>0</v>
      </c>
      <c r="R475" s="639">
        <f t="shared" si="726"/>
        <v>0</v>
      </c>
      <c r="S475" s="639">
        <f t="shared" si="726"/>
        <v>0</v>
      </c>
      <c r="T475" s="639">
        <f t="shared" si="726"/>
        <v>0</v>
      </c>
      <c r="U475" s="639">
        <f t="shared" si="726"/>
        <v>0</v>
      </c>
      <c r="V475" s="639">
        <f t="shared" si="726"/>
        <v>0</v>
      </c>
      <c r="W475" s="639">
        <f t="shared" si="726"/>
        <v>0</v>
      </c>
      <c r="X475" s="639">
        <f t="shared" si="726"/>
        <v>0</v>
      </c>
      <c r="Y475" s="639">
        <f t="shared" si="726"/>
        <v>0</v>
      </c>
      <c r="Z475" s="639">
        <f t="shared" si="726"/>
        <v>0</v>
      </c>
      <c r="AA475" s="639">
        <f t="shared" si="676"/>
        <v>0</v>
      </c>
      <c r="AB475" s="639">
        <f t="shared" ref="AB475:AU475" si="727">$E475*AB617</f>
        <v>0</v>
      </c>
      <c r="AC475" s="639">
        <f t="shared" si="727"/>
        <v>0</v>
      </c>
      <c r="AD475" s="639">
        <f t="shared" si="727"/>
        <v>0</v>
      </c>
      <c r="AE475" s="639">
        <f t="shared" si="727"/>
        <v>0</v>
      </c>
      <c r="AF475" s="639">
        <f t="shared" si="727"/>
        <v>0</v>
      </c>
      <c r="AG475" s="639">
        <f t="shared" si="727"/>
        <v>0</v>
      </c>
      <c r="AH475" s="639">
        <f t="shared" si="727"/>
        <v>0</v>
      </c>
      <c r="AI475" s="639">
        <f t="shared" si="727"/>
        <v>0</v>
      </c>
      <c r="AJ475" s="639">
        <f t="shared" si="727"/>
        <v>0</v>
      </c>
      <c r="AK475" s="639">
        <f t="shared" si="727"/>
        <v>0</v>
      </c>
      <c r="AL475" s="639">
        <f t="shared" si="727"/>
        <v>0</v>
      </c>
      <c r="AM475" s="639">
        <f t="shared" si="727"/>
        <v>0</v>
      </c>
      <c r="AN475" s="639">
        <f t="shared" si="727"/>
        <v>0</v>
      </c>
      <c r="AO475" s="639">
        <f t="shared" si="727"/>
        <v>0</v>
      </c>
      <c r="AP475" s="639">
        <f t="shared" si="727"/>
        <v>0</v>
      </c>
      <c r="AQ475" s="639">
        <f t="shared" si="727"/>
        <v>0</v>
      </c>
      <c r="AR475" s="639">
        <f t="shared" si="727"/>
        <v>0</v>
      </c>
      <c r="AS475" s="639">
        <f t="shared" si="727"/>
        <v>0</v>
      </c>
      <c r="AT475" s="639">
        <f t="shared" si="727"/>
        <v>0</v>
      </c>
      <c r="AU475" s="639">
        <f t="shared" si="727"/>
        <v>0</v>
      </c>
      <c r="AV475" s="639">
        <f t="shared" si="678"/>
        <v>0</v>
      </c>
      <c r="AW475" s="639"/>
      <c r="AX475" s="639"/>
      <c r="AY475" s="639"/>
      <c r="AZ475" s="639"/>
      <c r="BA475" s="639"/>
      <c r="BB475" s="639"/>
      <c r="BC475" s="639"/>
      <c r="BD475" s="639"/>
      <c r="BE475" s="639"/>
      <c r="BF475" s="639"/>
      <c r="BG475" s="639"/>
      <c r="BH475" s="639"/>
      <c r="BI475" s="639"/>
      <c r="BJ475" s="639"/>
      <c r="BK475" s="639"/>
      <c r="BL475" s="639"/>
      <c r="BM475" s="639"/>
      <c r="BN475" s="639"/>
      <c r="BO475" s="639"/>
      <c r="BP475" s="639"/>
      <c r="BQ475" s="639"/>
    </row>
    <row r="476" spans="1:69" s="351" customFormat="1" ht="25.5">
      <c r="A476" s="1281" t="s">
        <v>834</v>
      </c>
      <c r="B476" s="375" t="s">
        <v>392</v>
      </c>
      <c r="C476" s="1258">
        <f>'I4 BO ASSETS'!N43</f>
        <v>0</v>
      </c>
      <c r="D476" s="639">
        <f t="shared" si="715"/>
        <v>0</v>
      </c>
      <c r="E476" s="639">
        <f t="shared" si="715"/>
        <v>0</v>
      </c>
      <c r="F476" s="639">
        <f t="shared" si="674"/>
        <v>0</v>
      </c>
      <c r="G476" s="639">
        <f t="shared" ref="G476:Z476" si="728">$D476*G618</f>
        <v>0</v>
      </c>
      <c r="H476" s="639">
        <f t="shared" si="728"/>
        <v>0</v>
      </c>
      <c r="I476" s="639">
        <f t="shared" si="728"/>
        <v>0</v>
      </c>
      <c r="J476" s="639">
        <f t="shared" si="728"/>
        <v>0</v>
      </c>
      <c r="K476" s="639">
        <f t="shared" si="728"/>
        <v>0</v>
      </c>
      <c r="L476" s="639">
        <f t="shared" si="728"/>
        <v>0</v>
      </c>
      <c r="M476" s="639">
        <f t="shared" si="728"/>
        <v>0</v>
      </c>
      <c r="N476" s="639">
        <f t="shared" si="728"/>
        <v>0</v>
      </c>
      <c r="O476" s="639">
        <f t="shared" si="728"/>
        <v>0</v>
      </c>
      <c r="P476" s="639">
        <f t="shared" si="728"/>
        <v>0</v>
      </c>
      <c r="Q476" s="639">
        <f t="shared" si="728"/>
        <v>0</v>
      </c>
      <c r="R476" s="639">
        <f t="shared" si="728"/>
        <v>0</v>
      </c>
      <c r="S476" s="639">
        <f t="shared" si="728"/>
        <v>0</v>
      </c>
      <c r="T476" s="639">
        <f t="shared" si="728"/>
        <v>0</v>
      </c>
      <c r="U476" s="639">
        <f t="shared" si="728"/>
        <v>0</v>
      </c>
      <c r="V476" s="639">
        <f t="shared" si="728"/>
        <v>0</v>
      </c>
      <c r="W476" s="639">
        <f t="shared" si="728"/>
        <v>0</v>
      </c>
      <c r="X476" s="639">
        <f t="shared" si="728"/>
        <v>0</v>
      </c>
      <c r="Y476" s="639">
        <f t="shared" si="728"/>
        <v>0</v>
      </c>
      <c r="Z476" s="639">
        <f t="shared" si="728"/>
        <v>0</v>
      </c>
      <c r="AA476" s="639">
        <f t="shared" si="676"/>
        <v>0</v>
      </c>
      <c r="AB476" s="639">
        <f t="shared" ref="AB476:AU476" si="729">$E476*AB618</f>
        <v>0</v>
      </c>
      <c r="AC476" s="639">
        <f t="shared" si="729"/>
        <v>0</v>
      </c>
      <c r="AD476" s="639">
        <f t="shared" si="729"/>
        <v>0</v>
      </c>
      <c r="AE476" s="639">
        <f t="shared" si="729"/>
        <v>0</v>
      </c>
      <c r="AF476" s="639">
        <f t="shared" si="729"/>
        <v>0</v>
      </c>
      <c r="AG476" s="639">
        <f t="shared" si="729"/>
        <v>0</v>
      </c>
      <c r="AH476" s="639">
        <f t="shared" si="729"/>
        <v>0</v>
      </c>
      <c r="AI476" s="639">
        <f t="shared" si="729"/>
        <v>0</v>
      </c>
      <c r="AJ476" s="639">
        <f t="shared" si="729"/>
        <v>0</v>
      </c>
      <c r="AK476" s="639">
        <f t="shared" si="729"/>
        <v>0</v>
      </c>
      <c r="AL476" s="639">
        <f t="shared" si="729"/>
        <v>0</v>
      </c>
      <c r="AM476" s="639">
        <f t="shared" si="729"/>
        <v>0</v>
      </c>
      <c r="AN476" s="639">
        <f t="shared" si="729"/>
        <v>0</v>
      </c>
      <c r="AO476" s="639">
        <f t="shared" si="729"/>
        <v>0</v>
      </c>
      <c r="AP476" s="639">
        <f t="shared" si="729"/>
        <v>0</v>
      </c>
      <c r="AQ476" s="639">
        <f t="shared" si="729"/>
        <v>0</v>
      </c>
      <c r="AR476" s="639">
        <f t="shared" si="729"/>
        <v>0</v>
      </c>
      <c r="AS476" s="639">
        <f t="shared" si="729"/>
        <v>0</v>
      </c>
      <c r="AT476" s="639">
        <f t="shared" si="729"/>
        <v>0</v>
      </c>
      <c r="AU476" s="639">
        <f t="shared" si="729"/>
        <v>0</v>
      </c>
      <c r="AV476" s="639">
        <f t="shared" si="678"/>
        <v>0</v>
      </c>
      <c r="AW476" s="639"/>
      <c r="AX476" s="639"/>
      <c r="AY476" s="639"/>
      <c r="AZ476" s="639"/>
      <c r="BA476" s="639"/>
      <c r="BB476" s="639"/>
      <c r="BC476" s="639"/>
      <c r="BD476" s="639"/>
      <c r="BE476" s="639"/>
      <c r="BF476" s="639"/>
      <c r="BG476" s="639"/>
      <c r="BH476" s="639"/>
      <c r="BI476" s="639"/>
      <c r="BJ476" s="639"/>
      <c r="BK476" s="639"/>
      <c r="BL476" s="639"/>
      <c r="BM476" s="639"/>
      <c r="BN476" s="639"/>
      <c r="BO476" s="639"/>
      <c r="BP476" s="639"/>
      <c r="BQ476" s="639"/>
    </row>
    <row r="477" spans="1:69" s="351" customFormat="1" ht="25.5">
      <c r="A477" s="1281" t="s">
        <v>835</v>
      </c>
      <c r="B477" s="375" t="s">
        <v>393</v>
      </c>
      <c r="C477" s="1258">
        <f>'I4 BO ASSETS'!N44</f>
        <v>0</v>
      </c>
      <c r="D477" s="639">
        <f t="shared" si="715"/>
        <v>0</v>
      </c>
      <c r="E477" s="639">
        <f t="shared" si="715"/>
        <v>0</v>
      </c>
      <c r="F477" s="639">
        <f t="shared" si="674"/>
        <v>0</v>
      </c>
      <c r="G477" s="639">
        <f t="shared" ref="G477:Z477" si="730">$D477*G619</f>
        <v>0</v>
      </c>
      <c r="H477" s="639">
        <f t="shared" si="730"/>
        <v>0</v>
      </c>
      <c r="I477" s="639">
        <f t="shared" si="730"/>
        <v>0</v>
      </c>
      <c r="J477" s="639">
        <f t="shared" si="730"/>
        <v>0</v>
      </c>
      <c r="K477" s="639">
        <f t="shared" si="730"/>
        <v>0</v>
      </c>
      <c r="L477" s="639">
        <f t="shared" si="730"/>
        <v>0</v>
      </c>
      <c r="M477" s="639">
        <f t="shared" si="730"/>
        <v>0</v>
      </c>
      <c r="N477" s="639">
        <f t="shared" si="730"/>
        <v>0</v>
      </c>
      <c r="O477" s="639">
        <f t="shared" si="730"/>
        <v>0</v>
      </c>
      <c r="P477" s="639">
        <f t="shared" si="730"/>
        <v>0</v>
      </c>
      <c r="Q477" s="639">
        <f t="shared" si="730"/>
        <v>0</v>
      </c>
      <c r="R477" s="639">
        <f t="shared" si="730"/>
        <v>0</v>
      </c>
      <c r="S477" s="639">
        <f t="shared" si="730"/>
        <v>0</v>
      </c>
      <c r="T477" s="639">
        <f t="shared" si="730"/>
        <v>0</v>
      </c>
      <c r="U477" s="639">
        <f t="shared" si="730"/>
        <v>0</v>
      </c>
      <c r="V477" s="639">
        <f t="shared" si="730"/>
        <v>0</v>
      </c>
      <c r="W477" s="639">
        <f t="shared" si="730"/>
        <v>0</v>
      </c>
      <c r="X477" s="639">
        <f t="shared" si="730"/>
        <v>0</v>
      </c>
      <c r="Y477" s="639">
        <f t="shared" si="730"/>
        <v>0</v>
      </c>
      <c r="Z477" s="639">
        <f t="shared" si="730"/>
        <v>0</v>
      </c>
      <c r="AA477" s="639">
        <f t="shared" si="676"/>
        <v>0</v>
      </c>
      <c r="AB477" s="639">
        <f t="shared" ref="AB477:AU477" si="731">$E477*AB619</f>
        <v>0</v>
      </c>
      <c r="AC477" s="639">
        <f t="shared" si="731"/>
        <v>0</v>
      </c>
      <c r="AD477" s="639">
        <f t="shared" si="731"/>
        <v>0</v>
      </c>
      <c r="AE477" s="639">
        <f t="shared" si="731"/>
        <v>0</v>
      </c>
      <c r="AF477" s="639">
        <f t="shared" si="731"/>
        <v>0</v>
      </c>
      <c r="AG477" s="639">
        <f t="shared" si="731"/>
        <v>0</v>
      </c>
      <c r="AH477" s="639">
        <f t="shared" si="731"/>
        <v>0</v>
      </c>
      <c r="AI477" s="639">
        <f t="shared" si="731"/>
        <v>0</v>
      </c>
      <c r="AJ477" s="639">
        <f t="shared" si="731"/>
        <v>0</v>
      </c>
      <c r="AK477" s="639">
        <f t="shared" si="731"/>
        <v>0</v>
      </c>
      <c r="AL477" s="639">
        <f t="shared" si="731"/>
        <v>0</v>
      </c>
      <c r="AM477" s="639">
        <f t="shared" si="731"/>
        <v>0</v>
      </c>
      <c r="AN477" s="639">
        <f t="shared" si="731"/>
        <v>0</v>
      </c>
      <c r="AO477" s="639">
        <f t="shared" si="731"/>
        <v>0</v>
      </c>
      <c r="AP477" s="639">
        <f t="shared" si="731"/>
        <v>0</v>
      </c>
      <c r="AQ477" s="639">
        <f t="shared" si="731"/>
        <v>0</v>
      </c>
      <c r="AR477" s="639">
        <f t="shared" si="731"/>
        <v>0</v>
      </c>
      <c r="AS477" s="639">
        <f t="shared" si="731"/>
        <v>0</v>
      </c>
      <c r="AT477" s="639">
        <f t="shared" si="731"/>
        <v>0</v>
      </c>
      <c r="AU477" s="639">
        <f t="shared" si="731"/>
        <v>0</v>
      </c>
      <c r="AV477" s="639">
        <f t="shared" si="678"/>
        <v>0</v>
      </c>
      <c r="AW477" s="639"/>
      <c r="AX477" s="639"/>
      <c r="AY477" s="639"/>
      <c r="AZ477" s="639"/>
      <c r="BA477" s="639"/>
      <c r="BB477" s="639"/>
      <c r="BC477" s="639"/>
      <c r="BD477" s="639"/>
      <c r="BE477" s="639"/>
      <c r="BF477" s="639"/>
      <c r="BG477" s="639"/>
      <c r="BH477" s="639"/>
      <c r="BI477" s="639"/>
      <c r="BJ477" s="639"/>
      <c r="BK477" s="639"/>
      <c r="BL477" s="639"/>
      <c r="BM477" s="639"/>
      <c r="BN477" s="639"/>
      <c r="BO477" s="639"/>
      <c r="BP477" s="639"/>
      <c r="BQ477" s="639"/>
    </row>
    <row r="478" spans="1:69" s="351" customFormat="1" ht="25.5">
      <c r="A478" s="1281" t="s">
        <v>836</v>
      </c>
      <c r="B478" s="375" t="s">
        <v>394</v>
      </c>
      <c r="C478" s="1258">
        <f>'I4 BO ASSETS'!N45</f>
        <v>0</v>
      </c>
      <c r="D478" s="639">
        <f t="shared" si="715"/>
        <v>0</v>
      </c>
      <c r="E478" s="639">
        <f t="shared" si="715"/>
        <v>0</v>
      </c>
      <c r="F478" s="639">
        <f t="shared" si="674"/>
        <v>0</v>
      </c>
      <c r="G478" s="639">
        <f t="shared" ref="G478:Z478" si="732">$D478*G620</f>
        <v>0</v>
      </c>
      <c r="H478" s="639">
        <f t="shared" si="732"/>
        <v>0</v>
      </c>
      <c r="I478" s="639">
        <f t="shared" si="732"/>
        <v>0</v>
      </c>
      <c r="J478" s="639">
        <f t="shared" si="732"/>
        <v>0</v>
      </c>
      <c r="K478" s="639">
        <f t="shared" si="732"/>
        <v>0</v>
      </c>
      <c r="L478" s="639">
        <f t="shared" si="732"/>
        <v>0</v>
      </c>
      <c r="M478" s="639">
        <f t="shared" si="732"/>
        <v>0</v>
      </c>
      <c r="N478" s="639">
        <f t="shared" si="732"/>
        <v>0</v>
      </c>
      <c r="O478" s="639">
        <f t="shared" si="732"/>
        <v>0</v>
      </c>
      <c r="P478" s="639">
        <f t="shared" si="732"/>
        <v>0</v>
      </c>
      <c r="Q478" s="639">
        <f t="shared" si="732"/>
        <v>0</v>
      </c>
      <c r="R478" s="639">
        <f t="shared" si="732"/>
        <v>0</v>
      </c>
      <c r="S478" s="639">
        <f t="shared" si="732"/>
        <v>0</v>
      </c>
      <c r="T478" s="639">
        <f t="shared" si="732"/>
        <v>0</v>
      </c>
      <c r="U478" s="639">
        <f t="shared" si="732"/>
        <v>0</v>
      </c>
      <c r="V478" s="639">
        <f t="shared" si="732"/>
        <v>0</v>
      </c>
      <c r="W478" s="639">
        <f t="shared" si="732"/>
        <v>0</v>
      </c>
      <c r="X478" s="639">
        <f t="shared" si="732"/>
        <v>0</v>
      </c>
      <c r="Y478" s="639">
        <f t="shared" si="732"/>
        <v>0</v>
      </c>
      <c r="Z478" s="639">
        <f t="shared" si="732"/>
        <v>0</v>
      </c>
      <c r="AA478" s="639">
        <f t="shared" si="676"/>
        <v>0</v>
      </c>
      <c r="AB478" s="639">
        <f t="shared" ref="AB478:AU478" si="733">$E478*AB620</f>
        <v>0</v>
      </c>
      <c r="AC478" s="639">
        <f t="shared" si="733"/>
        <v>0</v>
      </c>
      <c r="AD478" s="639">
        <f t="shared" si="733"/>
        <v>0</v>
      </c>
      <c r="AE478" s="639">
        <f t="shared" si="733"/>
        <v>0</v>
      </c>
      <c r="AF478" s="639">
        <f t="shared" si="733"/>
        <v>0</v>
      </c>
      <c r="AG478" s="639">
        <f t="shared" si="733"/>
        <v>0</v>
      </c>
      <c r="AH478" s="639">
        <f t="shared" si="733"/>
        <v>0</v>
      </c>
      <c r="AI478" s="639">
        <f t="shared" si="733"/>
        <v>0</v>
      </c>
      <c r="AJ478" s="639">
        <f t="shared" si="733"/>
        <v>0</v>
      </c>
      <c r="AK478" s="639">
        <f t="shared" si="733"/>
        <v>0</v>
      </c>
      <c r="AL478" s="639">
        <f t="shared" si="733"/>
        <v>0</v>
      </c>
      <c r="AM478" s="639">
        <f t="shared" si="733"/>
        <v>0</v>
      </c>
      <c r="AN478" s="639">
        <f t="shared" si="733"/>
        <v>0</v>
      </c>
      <c r="AO478" s="639">
        <f t="shared" si="733"/>
        <v>0</v>
      </c>
      <c r="AP478" s="639">
        <f t="shared" si="733"/>
        <v>0</v>
      </c>
      <c r="AQ478" s="639">
        <f t="shared" si="733"/>
        <v>0</v>
      </c>
      <c r="AR478" s="639">
        <f t="shared" si="733"/>
        <v>0</v>
      </c>
      <c r="AS478" s="639">
        <f t="shared" si="733"/>
        <v>0</v>
      </c>
      <c r="AT478" s="639">
        <f t="shared" si="733"/>
        <v>0</v>
      </c>
      <c r="AU478" s="639">
        <f t="shared" si="733"/>
        <v>0</v>
      </c>
      <c r="AV478" s="639">
        <f t="shared" si="678"/>
        <v>0</v>
      </c>
      <c r="AW478" s="639"/>
      <c r="AX478" s="639"/>
      <c r="AY478" s="639"/>
      <c r="AZ478" s="639"/>
      <c r="BA478" s="639"/>
      <c r="BB478" s="639"/>
      <c r="BC478" s="639"/>
      <c r="BD478" s="639"/>
      <c r="BE478" s="639"/>
      <c r="BF478" s="639"/>
      <c r="BG478" s="639"/>
      <c r="BH478" s="639"/>
      <c r="BI478" s="639"/>
      <c r="BJ478" s="639"/>
      <c r="BK478" s="639"/>
      <c r="BL478" s="639"/>
      <c r="BM478" s="639"/>
      <c r="BN478" s="639"/>
      <c r="BO478" s="639"/>
      <c r="BP478" s="639"/>
      <c r="BQ478" s="639"/>
    </row>
    <row r="479" spans="1:69" s="351" customFormat="1" ht="12.75">
      <c r="A479" s="1281">
        <v>1840</v>
      </c>
      <c r="B479" s="375" t="s">
        <v>76</v>
      </c>
      <c r="C479" s="1258">
        <f>'I4 BO ASSETS'!N46</f>
        <v>0</v>
      </c>
      <c r="D479" s="639">
        <f t="shared" si="715"/>
        <v>0</v>
      </c>
      <c r="E479" s="639">
        <f t="shared" si="715"/>
        <v>0</v>
      </c>
      <c r="F479" s="639">
        <f t="shared" si="674"/>
        <v>0</v>
      </c>
      <c r="G479" s="639">
        <f t="shared" ref="G479:Z479" si="734">$D479*G621</f>
        <v>0</v>
      </c>
      <c r="H479" s="639">
        <f t="shared" si="734"/>
        <v>0</v>
      </c>
      <c r="I479" s="639">
        <f t="shared" si="734"/>
        <v>0</v>
      </c>
      <c r="J479" s="639">
        <f t="shared" si="734"/>
        <v>0</v>
      </c>
      <c r="K479" s="639">
        <f t="shared" si="734"/>
        <v>0</v>
      </c>
      <c r="L479" s="639">
        <f t="shared" si="734"/>
        <v>0</v>
      </c>
      <c r="M479" s="639">
        <f t="shared" si="734"/>
        <v>0</v>
      </c>
      <c r="N479" s="639">
        <f t="shared" si="734"/>
        <v>0</v>
      </c>
      <c r="O479" s="639">
        <f t="shared" si="734"/>
        <v>0</v>
      </c>
      <c r="P479" s="639">
        <f t="shared" si="734"/>
        <v>0</v>
      </c>
      <c r="Q479" s="639">
        <f t="shared" si="734"/>
        <v>0</v>
      </c>
      <c r="R479" s="639">
        <f t="shared" si="734"/>
        <v>0</v>
      </c>
      <c r="S479" s="639">
        <f t="shared" si="734"/>
        <v>0</v>
      </c>
      <c r="T479" s="639">
        <f t="shared" si="734"/>
        <v>0</v>
      </c>
      <c r="U479" s="639">
        <f t="shared" si="734"/>
        <v>0</v>
      </c>
      <c r="V479" s="639">
        <f t="shared" si="734"/>
        <v>0</v>
      </c>
      <c r="W479" s="639">
        <f t="shared" si="734"/>
        <v>0</v>
      </c>
      <c r="X479" s="639">
        <f t="shared" si="734"/>
        <v>0</v>
      </c>
      <c r="Y479" s="639">
        <f t="shared" si="734"/>
        <v>0</v>
      </c>
      <c r="Z479" s="639">
        <f t="shared" si="734"/>
        <v>0</v>
      </c>
      <c r="AA479" s="639">
        <f t="shared" si="676"/>
        <v>0</v>
      </c>
      <c r="AB479" s="639">
        <f t="shared" ref="AB479:AU479" si="735">$E479*AB621</f>
        <v>0</v>
      </c>
      <c r="AC479" s="639">
        <f t="shared" si="735"/>
        <v>0</v>
      </c>
      <c r="AD479" s="639">
        <f t="shared" si="735"/>
        <v>0</v>
      </c>
      <c r="AE479" s="639">
        <f t="shared" si="735"/>
        <v>0</v>
      </c>
      <c r="AF479" s="639">
        <f t="shared" si="735"/>
        <v>0</v>
      </c>
      <c r="AG479" s="639">
        <f t="shared" si="735"/>
        <v>0</v>
      </c>
      <c r="AH479" s="639">
        <f t="shared" si="735"/>
        <v>0</v>
      </c>
      <c r="AI479" s="639">
        <f t="shared" si="735"/>
        <v>0</v>
      </c>
      <c r="AJ479" s="639">
        <f t="shared" si="735"/>
        <v>0</v>
      </c>
      <c r="AK479" s="639">
        <f t="shared" si="735"/>
        <v>0</v>
      </c>
      <c r="AL479" s="639">
        <f t="shared" si="735"/>
        <v>0</v>
      </c>
      <c r="AM479" s="639">
        <f t="shared" si="735"/>
        <v>0</v>
      </c>
      <c r="AN479" s="639">
        <f t="shared" si="735"/>
        <v>0</v>
      </c>
      <c r="AO479" s="639">
        <f t="shared" si="735"/>
        <v>0</v>
      </c>
      <c r="AP479" s="639">
        <f t="shared" si="735"/>
        <v>0</v>
      </c>
      <c r="AQ479" s="639">
        <f t="shared" si="735"/>
        <v>0</v>
      </c>
      <c r="AR479" s="639">
        <f t="shared" si="735"/>
        <v>0</v>
      </c>
      <c r="AS479" s="639">
        <f t="shared" si="735"/>
        <v>0</v>
      </c>
      <c r="AT479" s="639">
        <f t="shared" si="735"/>
        <v>0</v>
      </c>
      <c r="AU479" s="639">
        <f t="shared" si="735"/>
        <v>0</v>
      </c>
      <c r="AV479" s="639">
        <f t="shared" si="678"/>
        <v>0</v>
      </c>
      <c r="AW479" s="639"/>
      <c r="AX479" s="639"/>
      <c r="AY479" s="639"/>
      <c r="AZ479" s="639"/>
      <c r="BA479" s="639"/>
      <c r="BB479" s="639"/>
      <c r="BC479" s="639"/>
      <c r="BD479" s="639"/>
      <c r="BE479" s="639"/>
      <c r="BF479" s="639"/>
      <c r="BG479" s="639"/>
      <c r="BH479" s="639"/>
      <c r="BI479" s="639"/>
      <c r="BJ479" s="639"/>
      <c r="BK479" s="639"/>
      <c r="BL479" s="639"/>
      <c r="BM479" s="639"/>
      <c r="BN479" s="639"/>
      <c r="BO479" s="639"/>
      <c r="BP479" s="639"/>
      <c r="BQ479" s="639"/>
    </row>
    <row r="480" spans="1:69" s="351" customFormat="1" ht="12.75">
      <c r="A480" s="1281" t="s">
        <v>837</v>
      </c>
      <c r="B480" s="375" t="s">
        <v>395</v>
      </c>
      <c r="C480" s="1258">
        <f>'I4 BO ASSETS'!N47</f>
        <v>0</v>
      </c>
      <c r="D480" s="639">
        <f t="shared" si="715"/>
        <v>0</v>
      </c>
      <c r="E480" s="639">
        <f t="shared" si="715"/>
        <v>0</v>
      </c>
      <c r="F480" s="639">
        <f t="shared" si="674"/>
        <v>0</v>
      </c>
      <c r="G480" s="639">
        <f t="shared" ref="G480:Z480" si="736">$D480*G622</f>
        <v>0</v>
      </c>
      <c r="H480" s="639">
        <f t="shared" si="736"/>
        <v>0</v>
      </c>
      <c r="I480" s="639">
        <f t="shared" si="736"/>
        <v>0</v>
      </c>
      <c r="J480" s="639">
        <f t="shared" si="736"/>
        <v>0</v>
      </c>
      <c r="K480" s="639">
        <f t="shared" si="736"/>
        <v>0</v>
      </c>
      <c r="L480" s="639">
        <f t="shared" si="736"/>
        <v>0</v>
      </c>
      <c r="M480" s="639">
        <f t="shared" si="736"/>
        <v>0</v>
      </c>
      <c r="N480" s="639">
        <f t="shared" si="736"/>
        <v>0</v>
      </c>
      <c r="O480" s="639">
        <f t="shared" si="736"/>
        <v>0</v>
      </c>
      <c r="P480" s="639">
        <f t="shared" si="736"/>
        <v>0</v>
      </c>
      <c r="Q480" s="639">
        <f t="shared" si="736"/>
        <v>0</v>
      </c>
      <c r="R480" s="639">
        <f t="shared" si="736"/>
        <v>0</v>
      </c>
      <c r="S480" s="639">
        <f t="shared" si="736"/>
        <v>0</v>
      </c>
      <c r="T480" s="639">
        <f t="shared" si="736"/>
        <v>0</v>
      </c>
      <c r="U480" s="639">
        <f t="shared" si="736"/>
        <v>0</v>
      </c>
      <c r="V480" s="639">
        <f t="shared" si="736"/>
        <v>0</v>
      </c>
      <c r="W480" s="639">
        <f t="shared" si="736"/>
        <v>0</v>
      </c>
      <c r="X480" s="639">
        <f t="shared" si="736"/>
        <v>0</v>
      </c>
      <c r="Y480" s="639">
        <f t="shared" si="736"/>
        <v>0</v>
      </c>
      <c r="Z480" s="639">
        <f t="shared" si="736"/>
        <v>0</v>
      </c>
      <c r="AA480" s="639">
        <f t="shared" si="676"/>
        <v>0</v>
      </c>
      <c r="AB480" s="639">
        <f t="shared" ref="AB480:AU480" si="737">$E480*AB622</f>
        <v>0</v>
      </c>
      <c r="AC480" s="639">
        <f t="shared" si="737"/>
        <v>0</v>
      </c>
      <c r="AD480" s="639">
        <f t="shared" si="737"/>
        <v>0</v>
      </c>
      <c r="AE480" s="639">
        <f t="shared" si="737"/>
        <v>0</v>
      </c>
      <c r="AF480" s="639">
        <f t="shared" si="737"/>
        <v>0</v>
      </c>
      <c r="AG480" s="639">
        <f t="shared" si="737"/>
        <v>0</v>
      </c>
      <c r="AH480" s="639">
        <f t="shared" si="737"/>
        <v>0</v>
      </c>
      <c r="AI480" s="639">
        <f t="shared" si="737"/>
        <v>0</v>
      </c>
      <c r="AJ480" s="639">
        <f t="shared" si="737"/>
        <v>0</v>
      </c>
      <c r="AK480" s="639">
        <f t="shared" si="737"/>
        <v>0</v>
      </c>
      <c r="AL480" s="639">
        <f t="shared" si="737"/>
        <v>0</v>
      </c>
      <c r="AM480" s="639">
        <f t="shared" si="737"/>
        <v>0</v>
      </c>
      <c r="AN480" s="639">
        <f t="shared" si="737"/>
        <v>0</v>
      </c>
      <c r="AO480" s="639">
        <f t="shared" si="737"/>
        <v>0</v>
      </c>
      <c r="AP480" s="639">
        <f t="shared" si="737"/>
        <v>0</v>
      </c>
      <c r="AQ480" s="639">
        <f t="shared" si="737"/>
        <v>0</v>
      </c>
      <c r="AR480" s="639">
        <f t="shared" si="737"/>
        <v>0</v>
      </c>
      <c r="AS480" s="639">
        <f t="shared" si="737"/>
        <v>0</v>
      </c>
      <c r="AT480" s="639">
        <f t="shared" si="737"/>
        <v>0</v>
      </c>
      <c r="AU480" s="639">
        <f t="shared" si="737"/>
        <v>0</v>
      </c>
      <c r="AV480" s="639">
        <f t="shared" si="678"/>
        <v>0</v>
      </c>
      <c r="AW480" s="639"/>
      <c r="AX480" s="639"/>
      <c r="AY480" s="639"/>
      <c r="AZ480" s="639"/>
      <c r="BA480" s="639"/>
      <c r="BB480" s="639"/>
      <c r="BC480" s="639"/>
      <c r="BD480" s="639"/>
      <c r="BE480" s="639"/>
      <c r="BF480" s="639"/>
      <c r="BG480" s="639"/>
      <c r="BH480" s="639"/>
      <c r="BI480" s="639"/>
      <c r="BJ480" s="639"/>
      <c r="BK480" s="639"/>
      <c r="BL480" s="639"/>
      <c r="BM480" s="639"/>
      <c r="BN480" s="639"/>
      <c r="BO480" s="639"/>
      <c r="BP480" s="639"/>
      <c r="BQ480" s="639"/>
    </row>
    <row r="481" spans="1:69" s="351" customFormat="1" ht="12.75">
      <c r="A481" s="1281" t="s">
        <v>838</v>
      </c>
      <c r="B481" s="375" t="s">
        <v>396</v>
      </c>
      <c r="C481" s="1258">
        <f>'I4 BO ASSETS'!N48</f>
        <v>0</v>
      </c>
      <c r="D481" s="639">
        <f t="shared" si="715"/>
        <v>0</v>
      </c>
      <c r="E481" s="639">
        <f t="shared" si="715"/>
        <v>0</v>
      </c>
      <c r="F481" s="639">
        <f t="shared" si="674"/>
        <v>0</v>
      </c>
      <c r="G481" s="639">
        <f t="shared" ref="G481:Z481" si="738">$D481*G623</f>
        <v>0</v>
      </c>
      <c r="H481" s="639">
        <f t="shared" si="738"/>
        <v>0</v>
      </c>
      <c r="I481" s="639">
        <f t="shared" si="738"/>
        <v>0</v>
      </c>
      <c r="J481" s="639">
        <f t="shared" si="738"/>
        <v>0</v>
      </c>
      <c r="K481" s="639">
        <f t="shared" si="738"/>
        <v>0</v>
      </c>
      <c r="L481" s="639">
        <f t="shared" si="738"/>
        <v>0</v>
      </c>
      <c r="M481" s="639">
        <f t="shared" si="738"/>
        <v>0</v>
      </c>
      <c r="N481" s="639">
        <f t="shared" si="738"/>
        <v>0</v>
      </c>
      <c r="O481" s="639">
        <f t="shared" si="738"/>
        <v>0</v>
      </c>
      <c r="P481" s="639">
        <f t="shared" si="738"/>
        <v>0</v>
      </c>
      <c r="Q481" s="639">
        <f t="shared" si="738"/>
        <v>0</v>
      </c>
      <c r="R481" s="639">
        <f t="shared" si="738"/>
        <v>0</v>
      </c>
      <c r="S481" s="639">
        <f t="shared" si="738"/>
        <v>0</v>
      </c>
      <c r="T481" s="639">
        <f t="shared" si="738"/>
        <v>0</v>
      </c>
      <c r="U481" s="639">
        <f t="shared" si="738"/>
        <v>0</v>
      </c>
      <c r="V481" s="639">
        <f t="shared" si="738"/>
        <v>0</v>
      </c>
      <c r="W481" s="639">
        <f t="shared" si="738"/>
        <v>0</v>
      </c>
      <c r="X481" s="639">
        <f t="shared" si="738"/>
        <v>0</v>
      </c>
      <c r="Y481" s="639">
        <f t="shared" si="738"/>
        <v>0</v>
      </c>
      <c r="Z481" s="639">
        <f t="shared" si="738"/>
        <v>0</v>
      </c>
      <c r="AA481" s="639">
        <f t="shared" si="676"/>
        <v>0</v>
      </c>
      <c r="AB481" s="639">
        <f t="shared" ref="AB481:AU481" si="739">$E481*AB623</f>
        <v>0</v>
      </c>
      <c r="AC481" s="639">
        <f t="shared" si="739"/>
        <v>0</v>
      </c>
      <c r="AD481" s="639">
        <f t="shared" si="739"/>
        <v>0</v>
      </c>
      <c r="AE481" s="639">
        <f t="shared" si="739"/>
        <v>0</v>
      </c>
      <c r="AF481" s="639">
        <f t="shared" si="739"/>
        <v>0</v>
      </c>
      <c r="AG481" s="639">
        <f t="shared" si="739"/>
        <v>0</v>
      </c>
      <c r="AH481" s="639">
        <f t="shared" si="739"/>
        <v>0</v>
      </c>
      <c r="AI481" s="639">
        <f t="shared" si="739"/>
        <v>0</v>
      </c>
      <c r="AJ481" s="639">
        <f t="shared" si="739"/>
        <v>0</v>
      </c>
      <c r="AK481" s="639">
        <f t="shared" si="739"/>
        <v>0</v>
      </c>
      <c r="AL481" s="639">
        <f t="shared" si="739"/>
        <v>0</v>
      </c>
      <c r="AM481" s="639">
        <f t="shared" si="739"/>
        <v>0</v>
      </c>
      <c r="AN481" s="639">
        <f t="shared" si="739"/>
        <v>0</v>
      </c>
      <c r="AO481" s="639">
        <f t="shared" si="739"/>
        <v>0</v>
      </c>
      <c r="AP481" s="639">
        <f t="shared" si="739"/>
        <v>0</v>
      </c>
      <c r="AQ481" s="639">
        <f t="shared" si="739"/>
        <v>0</v>
      </c>
      <c r="AR481" s="639">
        <f t="shared" si="739"/>
        <v>0</v>
      </c>
      <c r="AS481" s="639">
        <f t="shared" si="739"/>
        <v>0</v>
      </c>
      <c r="AT481" s="639">
        <f t="shared" si="739"/>
        <v>0</v>
      </c>
      <c r="AU481" s="639">
        <f t="shared" si="739"/>
        <v>0</v>
      </c>
      <c r="AV481" s="639">
        <f t="shared" si="678"/>
        <v>0</v>
      </c>
      <c r="AW481" s="639"/>
      <c r="AX481" s="639"/>
      <c r="AY481" s="639"/>
      <c r="AZ481" s="639"/>
      <c r="BA481" s="639"/>
      <c r="BB481" s="639"/>
      <c r="BC481" s="639"/>
      <c r="BD481" s="639"/>
      <c r="BE481" s="639"/>
      <c r="BF481" s="639"/>
      <c r="BG481" s="639"/>
      <c r="BH481" s="639"/>
      <c r="BI481" s="639"/>
      <c r="BJ481" s="639"/>
      <c r="BK481" s="639"/>
      <c r="BL481" s="639"/>
      <c r="BM481" s="639"/>
      <c r="BN481" s="639"/>
      <c r="BO481" s="639"/>
      <c r="BP481" s="639"/>
      <c r="BQ481" s="639"/>
    </row>
    <row r="482" spans="1:69" s="351" customFormat="1" ht="12.75">
      <c r="A482" s="1281" t="s">
        <v>839</v>
      </c>
      <c r="B482" s="375" t="s">
        <v>397</v>
      </c>
      <c r="C482" s="1258">
        <f>'I4 BO ASSETS'!N49</f>
        <v>0</v>
      </c>
      <c r="D482" s="639">
        <f t="shared" si="715"/>
        <v>0</v>
      </c>
      <c r="E482" s="639">
        <f t="shared" si="715"/>
        <v>0</v>
      </c>
      <c r="F482" s="639">
        <f t="shared" si="674"/>
        <v>0</v>
      </c>
      <c r="G482" s="639">
        <f t="shared" ref="G482:Z482" si="740">$D482*G624</f>
        <v>0</v>
      </c>
      <c r="H482" s="639">
        <f t="shared" si="740"/>
        <v>0</v>
      </c>
      <c r="I482" s="639">
        <f t="shared" si="740"/>
        <v>0</v>
      </c>
      <c r="J482" s="639">
        <f t="shared" si="740"/>
        <v>0</v>
      </c>
      <c r="K482" s="639">
        <f t="shared" si="740"/>
        <v>0</v>
      </c>
      <c r="L482" s="639">
        <f t="shared" si="740"/>
        <v>0</v>
      </c>
      <c r="M482" s="639">
        <f t="shared" si="740"/>
        <v>0</v>
      </c>
      <c r="N482" s="639">
        <f t="shared" si="740"/>
        <v>0</v>
      </c>
      <c r="O482" s="639">
        <f t="shared" si="740"/>
        <v>0</v>
      </c>
      <c r="P482" s="639">
        <f t="shared" si="740"/>
        <v>0</v>
      </c>
      <c r="Q482" s="639">
        <f t="shared" si="740"/>
        <v>0</v>
      </c>
      <c r="R482" s="639">
        <f t="shared" si="740"/>
        <v>0</v>
      </c>
      <c r="S482" s="639">
        <f t="shared" si="740"/>
        <v>0</v>
      </c>
      <c r="T482" s="639">
        <f t="shared" si="740"/>
        <v>0</v>
      </c>
      <c r="U482" s="639">
        <f t="shared" si="740"/>
        <v>0</v>
      </c>
      <c r="V482" s="639">
        <f t="shared" si="740"/>
        <v>0</v>
      </c>
      <c r="W482" s="639">
        <f t="shared" si="740"/>
        <v>0</v>
      </c>
      <c r="X482" s="639">
        <f t="shared" si="740"/>
        <v>0</v>
      </c>
      <c r="Y482" s="639">
        <f t="shared" si="740"/>
        <v>0</v>
      </c>
      <c r="Z482" s="639">
        <f t="shared" si="740"/>
        <v>0</v>
      </c>
      <c r="AA482" s="639">
        <f t="shared" si="676"/>
        <v>0</v>
      </c>
      <c r="AB482" s="639">
        <f t="shared" ref="AB482:AU482" si="741">$E482*AB624</f>
        <v>0</v>
      </c>
      <c r="AC482" s="639">
        <f t="shared" si="741"/>
        <v>0</v>
      </c>
      <c r="AD482" s="639">
        <f t="shared" si="741"/>
        <v>0</v>
      </c>
      <c r="AE482" s="639">
        <f t="shared" si="741"/>
        <v>0</v>
      </c>
      <c r="AF482" s="639">
        <f t="shared" si="741"/>
        <v>0</v>
      </c>
      <c r="AG482" s="639">
        <f t="shared" si="741"/>
        <v>0</v>
      </c>
      <c r="AH482" s="639">
        <f t="shared" si="741"/>
        <v>0</v>
      </c>
      <c r="AI482" s="639">
        <f t="shared" si="741"/>
        <v>0</v>
      </c>
      <c r="AJ482" s="639">
        <f t="shared" si="741"/>
        <v>0</v>
      </c>
      <c r="AK482" s="639">
        <f t="shared" si="741"/>
        <v>0</v>
      </c>
      <c r="AL482" s="639">
        <f t="shared" si="741"/>
        <v>0</v>
      </c>
      <c r="AM482" s="639">
        <f t="shared" si="741"/>
        <v>0</v>
      </c>
      <c r="AN482" s="639">
        <f t="shared" si="741"/>
        <v>0</v>
      </c>
      <c r="AO482" s="639">
        <f t="shared" si="741"/>
        <v>0</v>
      </c>
      <c r="AP482" s="639">
        <f t="shared" si="741"/>
        <v>0</v>
      </c>
      <c r="AQ482" s="639">
        <f t="shared" si="741"/>
        <v>0</v>
      </c>
      <c r="AR482" s="639">
        <f t="shared" si="741"/>
        <v>0</v>
      </c>
      <c r="AS482" s="639">
        <f t="shared" si="741"/>
        <v>0</v>
      </c>
      <c r="AT482" s="639">
        <f t="shared" si="741"/>
        <v>0</v>
      </c>
      <c r="AU482" s="639">
        <f t="shared" si="741"/>
        <v>0</v>
      </c>
      <c r="AV482" s="639">
        <f t="shared" si="678"/>
        <v>0</v>
      </c>
      <c r="AW482" s="639"/>
      <c r="AX482" s="639"/>
      <c r="AY482" s="639"/>
      <c r="AZ482" s="639"/>
      <c r="BA482" s="639"/>
      <c r="BB482" s="639"/>
      <c r="BC482" s="639"/>
      <c r="BD482" s="639"/>
      <c r="BE482" s="639"/>
      <c r="BF482" s="639"/>
      <c r="BG482" s="639"/>
      <c r="BH482" s="639"/>
      <c r="BI482" s="639"/>
      <c r="BJ482" s="639"/>
      <c r="BK482" s="639"/>
      <c r="BL482" s="639"/>
      <c r="BM482" s="639"/>
      <c r="BN482" s="639"/>
      <c r="BO482" s="639"/>
      <c r="BP482" s="639"/>
      <c r="BQ482" s="639"/>
    </row>
    <row r="483" spans="1:69" s="351" customFormat="1" ht="12.75">
      <c r="A483" s="1281">
        <v>1845</v>
      </c>
      <c r="B483" s="375" t="s">
        <v>84</v>
      </c>
      <c r="C483" s="1258">
        <f>'I4 BO ASSETS'!N50</f>
        <v>0</v>
      </c>
      <c r="D483" s="639">
        <f t="shared" si="715"/>
        <v>0</v>
      </c>
      <c r="E483" s="639">
        <f t="shared" si="715"/>
        <v>0</v>
      </c>
      <c r="F483" s="639">
        <f t="shared" si="674"/>
        <v>0</v>
      </c>
      <c r="G483" s="639">
        <f t="shared" ref="G483:Z483" si="742">$D483*G625</f>
        <v>0</v>
      </c>
      <c r="H483" s="639">
        <f t="shared" si="742"/>
        <v>0</v>
      </c>
      <c r="I483" s="639">
        <f t="shared" si="742"/>
        <v>0</v>
      </c>
      <c r="J483" s="639">
        <f t="shared" si="742"/>
        <v>0</v>
      </c>
      <c r="K483" s="639">
        <f t="shared" si="742"/>
        <v>0</v>
      </c>
      <c r="L483" s="639">
        <f t="shared" si="742"/>
        <v>0</v>
      </c>
      <c r="M483" s="639">
        <f t="shared" si="742"/>
        <v>0</v>
      </c>
      <c r="N483" s="639">
        <f t="shared" si="742"/>
        <v>0</v>
      </c>
      <c r="O483" s="639">
        <f t="shared" si="742"/>
        <v>0</v>
      </c>
      <c r="P483" s="639">
        <f t="shared" si="742"/>
        <v>0</v>
      </c>
      <c r="Q483" s="639">
        <f t="shared" si="742"/>
        <v>0</v>
      </c>
      <c r="R483" s="639">
        <f t="shared" si="742"/>
        <v>0</v>
      </c>
      <c r="S483" s="639">
        <f t="shared" si="742"/>
        <v>0</v>
      </c>
      <c r="T483" s="639">
        <f t="shared" si="742"/>
        <v>0</v>
      </c>
      <c r="U483" s="639">
        <f t="shared" si="742"/>
        <v>0</v>
      </c>
      <c r="V483" s="639">
        <f t="shared" si="742"/>
        <v>0</v>
      </c>
      <c r="W483" s="639">
        <f t="shared" si="742"/>
        <v>0</v>
      </c>
      <c r="X483" s="639">
        <f t="shared" si="742"/>
        <v>0</v>
      </c>
      <c r="Y483" s="639">
        <f t="shared" si="742"/>
        <v>0</v>
      </c>
      <c r="Z483" s="639">
        <f t="shared" si="742"/>
        <v>0</v>
      </c>
      <c r="AA483" s="639">
        <f t="shared" si="676"/>
        <v>0</v>
      </c>
      <c r="AB483" s="639">
        <f t="shared" ref="AB483:AU483" si="743">$E483*AB625</f>
        <v>0</v>
      </c>
      <c r="AC483" s="639">
        <f t="shared" si="743"/>
        <v>0</v>
      </c>
      <c r="AD483" s="639">
        <f t="shared" si="743"/>
        <v>0</v>
      </c>
      <c r="AE483" s="639">
        <f t="shared" si="743"/>
        <v>0</v>
      </c>
      <c r="AF483" s="639">
        <f t="shared" si="743"/>
        <v>0</v>
      </c>
      <c r="AG483" s="639">
        <f t="shared" si="743"/>
        <v>0</v>
      </c>
      <c r="AH483" s="639">
        <f t="shared" si="743"/>
        <v>0</v>
      </c>
      <c r="AI483" s="639">
        <f t="shared" si="743"/>
        <v>0</v>
      </c>
      <c r="AJ483" s="639">
        <f t="shared" si="743"/>
        <v>0</v>
      </c>
      <c r="AK483" s="639">
        <f t="shared" si="743"/>
        <v>0</v>
      </c>
      <c r="AL483" s="639">
        <f t="shared" si="743"/>
        <v>0</v>
      </c>
      <c r="AM483" s="639">
        <f t="shared" si="743"/>
        <v>0</v>
      </c>
      <c r="AN483" s="639">
        <f t="shared" si="743"/>
        <v>0</v>
      </c>
      <c r="AO483" s="639">
        <f t="shared" si="743"/>
        <v>0</v>
      </c>
      <c r="AP483" s="639">
        <f t="shared" si="743"/>
        <v>0</v>
      </c>
      <c r="AQ483" s="639">
        <f t="shared" si="743"/>
        <v>0</v>
      </c>
      <c r="AR483" s="639">
        <f t="shared" si="743"/>
        <v>0</v>
      </c>
      <c r="AS483" s="639">
        <f t="shared" si="743"/>
        <v>0</v>
      </c>
      <c r="AT483" s="639">
        <f t="shared" si="743"/>
        <v>0</v>
      </c>
      <c r="AU483" s="639">
        <f t="shared" si="743"/>
        <v>0</v>
      </c>
      <c r="AV483" s="639">
        <f t="shared" si="678"/>
        <v>0</v>
      </c>
      <c r="AW483" s="639"/>
      <c r="AX483" s="639"/>
      <c r="AY483" s="639"/>
      <c r="AZ483" s="639"/>
      <c r="BA483" s="639"/>
      <c r="BB483" s="639"/>
      <c r="BC483" s="639"/>
      <c r="BD483" s="639"/>
      <c r="BE483" s="639"/>
      <c r="BF483" s="639"/>
      <c r="BG483" s="639"/>
      <c r="BH483" s="639"/>
      <c r="BI483" s="639"/>
      <c r="BJ483" s="639"/>
      <c r="BK483" s="639"/>
      <c r="BL483" s="639"/>
      <c r="BM483" s="639"/>
      <c r="BN483" s="639"/>
      <c r="BO483" s="639"/>
      <c r="BP483" s="639"/>
      <c r="BQ483" s="639"/>
    </row>
    <row r="484" spans="1:69" s="351" customFormat="1" ht="25.5">
      <c r="A484" s="1281" t="s">
        <v>840</v>
      </c>
      <c r="B484" s="375" t="s">
        <v>398</v>
      </c>
      <c r="C484" s="1258">
        <f>'I4 BO ASSETS'!N51</f>
        <v>0</v>
      </c>
      <c r="D484" s="639">
        <f t="shared" si="715"/>
        <v>0</v>
      </c>
      <c r="E484" s="639">
        <f t="shared" si="715"/>
        <v>0</v>
      </c>
      <c r="F484" s="639">
        <f t="shared" si="674"/>
        <v>0</v>
      </c>
      <c r="G484" s="639">
        <f t="shared" ref="G484:Z484" si="744">$D484*G626</f>
        <v>0</v>
      </c>
      <c r="H484" s="639">
        <f t="shared" si="744"/>
        <v>0</v>
      </c>
      <c r="I484" s="639">
        <f t="shared" si="744"/>
        <v>0</v>
      </c>
      <c r="J484" s="639">
        <f t="shared" si="744"/>
        <v>0</v>
      </c>
      <c r="K484" s="639">
        <f t="shared" si="744"/>
        <v>0</v>
      </c>
      <c r="L484" s="639">
        <f t="shared" si="744"/>
        <v>0</v>
      </c>
      <c r="M484" s="639">
        <f t="shared" si="744"/>
        <v>0</v>
      </c>
      <c r="N484" s="639">
        <f t="shared" si="744"/>
        <v>0</v>
      </c>
      <c r="O484" s="639">
        <f t="shared" si="744"/>
        <v>0</v>
      </c>
      <c r="P484" s="639">
        <f t="shared" si="744"/>
        <v>0</v>
      </c>
      <c r="Q484" s="639">
        <f t="shared" si="744"/>
        <v>0</v>
      </c>
      <c r="R484" s="639">
        <f t="shared" si="744"/>
        <v>0</v>
      </c>
      <c r="S484" s="639">
        <f t="shared" si="744"/>
        <v>0</v>
      </c>
      <c r="T484" s="639">
        <f t="shared" si="744"/>
        <v>0</v>
      </c>
      <c r="U484" s="639">
        <f t="shared" si="744"/>
        <v>0</v>
      </c>
      <c r="V484" s="639">
        <f t="shared" si="744"/>
        <v>0</v>
      </c>
      <c r="W484" s="639">
        <f t="shared" si="744"/>
        <v>0</v>
      </c>
      <c r="X484" s="639">
        <f t="shared" si="744"/>
        <v>0</v>
      </c>
      <c r="Y484" s="639">
        <f t="shared" si="744"/>
        <v>0</v>
      </c>
      <c r="Z484" s="639">
        <f t="shared" si="744"/>
        <v>0</v>
      </c>
      <c r="AA484" s="639">
        <f t="shared" si="676"/>
        <v>0</v>
      </c>
      <c r="AB484" s="639">
        <f t="shared" ref="AB484:AU484" si="745">$E484*AB626</f>
        <v>0</v>
      </c>
      <c r="AC484" s="639">
        <f t="shared" si="745"/>
        <v>0</v>
      </c>
      <c r="AD484" s="639">
        <f t="shared" si="745"/>
        <v>0</v>
      </c>
      <c r="AE484" s="639">
        <f t="shared" si="745"/>
        <v>0</v>
      </c>
      <c r="AF484" s="639">
        <f t="shared" si="745"/>
        <v>0</v>
      </c>
      <c r="AG484" s="639">
        <f t="shared" si="745"/>
        <v>0</v>
      </c>
      <c r="AH484" s="639">
        <f t="shared" si="745"/>
        <v>0</v>
      </c>
      <c r="AI484" s="639">
        <f t="shared" si="745"/>
        <v>0</v>
      </c>
      <c r="AJ484" s="639">
        <f t="shared" si="745"/>
        <v>0</v>
      </c>
      <c r="AK484" s="639">
        <f t="shared" si="745"/>
        <v>0</v>
      </c>
      <c r="AL484" s="639">
        <f t="shared" si="745"/>
        <v>0</v>
      </c>
      <c r="AM484" s="639">
        <f t="shared" si="745"/>
        <v>0</v>
      </c>
      <c r="AN484" s="639">
        <f t="shared" si="745"/>
        <v>0</v>
      </c>
      <c r="AO484" s="639">
        <f t="shared" si="745"/>
        <v>0</v>
      </c>
      <c r="AP484" s="639">
        <f t="shared" si="745"/>
        <v>0</v>
      </c>
      <c r="AQ484" s="639">
        <f t="shared" si="745"/>
        <v>0</v>
      </c>
      <c r="AR484" s="639">
        <f t="shared" si="745"/>
        <v>0</v>
      </c>
      <c r="AS484" s="639">
        <f t="shared" si="745"/>
        <v>0</v>
      </c>
      <c r="AT484" s="639">
        <f t="shared" si="745"/>
        <v>0</v>
      </c>
      <c r="AU484" s="639">
        <f t="shared" si="745"/>
        <v>0</v>
      </c>
      <c r="AV484" s="639">
        <f t="shared" si="678"/>
        <v>0</v>
      </c>
      <c r="AW484" s="639"/>
      <c r="AX484" s="639"/>
      <c r="AY484" s="639"/>
      <c r="AZ484" s="639"/>
      <c r="BA484" s="639"/>
      <c r="BB484" s="639"/>
      <c r="BC484" s="639"/>
      <c r="BD484" s="639"/>
      <c r="BE484" s="639"/>
      <c r="BF484" s="639"/>
      <c r="BG484" s="639"/>
      <c r="BH484" s="639"/>
      <c r="BI484" s="639"/>
      <c r="BJ484" s="639"/>
      <c r="BK484" s="639"/>
      <c r="BL484" s="639"/>
      <c r="BM484" s="639"/>
      <c r="BN484" s="639"/>
      <c r="BO484" s="639"/>
      <c r="BP484" s="639"/>
      <c r="BQ484" s="639"/>
    </row>
    <row r="485" spans="1:69" s="351" customFormat="1" ht="25.5">
      <c r="A485" s="1281" t="s">
        <v>841</v>
      </c>
      <c r="B485" s="375" t="s">
        <v>399</v>
      </c>
      <c r="C485" s="1258">
        <f>'I4 BO ASSETS'!N52</f>
        <v>0</v>
      </c>
      <c r="D485" s="639">
        <f t="shared" si="715"/>
        <v>0</v>
      </c>
      <c r="E485" s="639">
        <f t="shared" si="715"/>
        <v>0</v>
      </c>
      <c r="F485" s="639">
        <f t="shared" si="674"/>
        <v>0</v>
      </c>
      <c r="G485" s="639">
        <f t="shared" ref="G485:Z485" si="746">$D485*G627</f>
        <v>0</v>
      </c>
      <c r="H485" s="639">
        <f t="shared" si="746"/>
        <v>0</v>
      </c>
      <c r="I485" s="639">
        <f t="shared" si="746"/>
        <v>0</v>
      </c>
      <c r="J485" s="639">
        <f t="shared" si="746"/>
        <v>0</v>
      </c>
      <c r="K485" s="639">
        <f t="shared" si="746"/>
        <v>0</v>
      </c>
      <c r="L485" s="639">
        <f t="shared" si="746"/>
        <v>0</v>
      </c>
      <c r="M485" s="639">
        <f t="shared" si="746"/>
        <v>0</v>
      </c>
      <c r="N485" s="639">
        <f t="shared" si="746"/>
        <v>0</v>
      </c>
      <c r="O485" s="639">
        <f t="shared" si="746"/>
        <v>0</v>
      </c>
      <c r="P485" s="639">
        <f t="shared" si="746"/>
        <v>0</v>
      </c>
      <c r="Q485" s="639">
        <f t="shared" si="746"/>
        <v>0</v>
      </c>
      <c r="R485" s="639">
        <f t="shared" si="746"/>
        <v>0</v>
      </c>
      <c r="S485" s="639">
        <f t="shared" si="746"/>
        <v>0</v>
      </c>
      <c r="T485" s="639">
        <f t="shared" si="746"/>
        <v>0</v>
      </c>
      <c r="U485" s="639">
        <f t="shared" si="746"/>
        <v>0</v>
      </c>
      <c r="V485" s="639">
        <f t="shared" si="746"/>
        <v>0</v>
      </c>
      <c r="W485" s="639">
        <f t="shared" si="746"/>
        <v>0</v>
      </c>
      <c r="X485" s="639">
        <f t="shared" si="746"/>
        <v>0</v>
      </c>
      <c r="Y485" s="639">
        <f t="shared" si="746"/>
        <v>0</v>
      </c>
      <c r="Z485" s="639">
        <f t="shared" si="746"/>
        <v>0</v>
      </c>
      <c r="AA485" s="639">
        <f t="shared" si="676"/>
        <v>0</v>
      </c>
      <c r="AB485" s="639">
        <f t="shared" ref="AB485:AU485" si="747">$E485*AB627</f>
        <v>0</v>
      </c>
      <c r="AC485" s="639">
        <f t="shared" si="747"/>
        <v>0</v>
      </c>
      <c r="AD485" s="639">
        <f t="shared" si="747"/>
        <v>0</v>
      </c>
      <c r="AE485" s="639">
        <f t="shared" si="747"/>
        <v>0</v>
      </c>
      <c r="AF485" s="639">
        <f t="shared" si="747"/>
        <v>0</v>
      </c>
      <c r="AG485" s="639">
        <f t="shared" si="747"/>
        <v>0</v>
      </c>
      <c r="AH485" s="639">
        <f t="shared" si="747"/>
        <v>0</v>
      </c>
      <c r="AI485" s="639">
        <f t="shared" si="747"/>
        <v>0</v>
      </c>
      <c r="AJ485" s="639">
        <f t="shared" si="747"/>
        <v>0</v>
      </c>
      <c r="AK485" s="639">
        <f t="shared" si="747"/>
        <v>0</v>
      </c>
      <c r="AL485" s="639">
        <f t="shared" si="747"/>
        <v>0</v>
      </c>
      <c r="AM485" s="639">
        <f t="shared" si="747"/>
        <v>0</v>
      </c>
      <c r="AN485" s="639">
        <f t="shared" si="747"/>
        <v>0</v>
      </c>
      <c r="AO485" s="639">
        <f t="shared" si="747"/>
        <v>0</v>
      </c>
      <c r="AP485" s="639">
        <f t="shared" si="747"/>
        <v>0</v>
      </c>
      <c r="AQ485" s="639">
        <f t="shared" si="747"/>
        <v>0</v>
      </c>
      <c r="AR485" s="639">
        <f t="shared" si="747"/>
        <v>0</v>
      </c>
      <c r="AS485" s="639">
        <f t="shared" si="747"/>
        <v>0</v>
      </c>
      <c r="AT485" s="639">
        <f t="shared" si="747"/>
        <v>0</v>
      </c>
      <c r="AU485" s="639">
        <f t="shared" si="747"/>
        <v>0</v>
      </c>
      <c r="AV485" s="639">
        <f t="shared" si="678"/>
        <v>0</v>
      </c>
      <c r="AW485" s="639"/>
      <c r="AX485" s="639"/>
      <c r="AY485" s="639"/>
      <c r="AZ485" s="639"/>
      <c r="BA485" s="639"/>
      <c r="BB485" s="639"/>
      <c r="BC485" s="639"/>
      <c r="BD485" s="639"/>
      <c r="BE485" s="639"/>
      <c r="BF485" s="639"/>
      <c r="BG485" s="639"/>
      <c r="BH485" s="639"/>
      <c r="BI485" s="639"/>
      <c r="BJ485" s="639"/>
      <c r="BK485" s="639"/>
      <c r="BL485" s="639"/>
      <c r="BM485" s="639"/>
      <c r="BN485" s="639"/>
      <c r="BO485" s="639"/>
      <c r="BP485" s="639"/>
      <c r="BQ485" s="639"/>
    </row>
    <row r="486" spans="1:69" s="351" customFormat="1" ht="25.5">
      <c r="A486" s="1281" t="s">
        <v>842</v>
      </c>
      <c r="B486" s="375" t="s">
        <v>636</v>
      </c>
      <c r="C486" s="1258">
        <f>'I4 BO ASSETS'!N53</f>
        <v>0</v>
      </c>
      <c r="D486" s="639">
        <f t="shared" si="715"/>
        <v>0</v>
      </c>
      <c r="E486" s="639">
        <f t="shared" si="715"/>
        <v>0</v>
      </c>
      <c r="F486" s="639">
        <f t="shared" si="674"/>
        <v>0</v>
      </c>
      <c r="G486" s="639">
        <f t="shared" ref="G486:Z486" si="748">$D486*G628</f>
        <v>0</v>
      </c>
      <c r="H486" s="639">
        <f t="shared" si="748"/>
        <v>0</v>
      </c>
      <c r="I486" s="639">
        <f t="shared" si="748"/>
        <v>0</v>
      </c>
      <c r="J486" s="639">
        <f t="shared" si="748"/>
        <v>0</v>
      </c>
      <c r="K486" s="639">
        <f t="shared" si="748"/>
        <v>0</v>
      </c>
      <c r="L486" s="639">
        <f t="shared" si="748"/>
        <v>0</v>
      </c>
      <c r="M486" s="639">
        <f t="shared" si="748"/>
        <v>0</v>
      </c>
      <c r="N486" s="639">
        <f t="shared" si="748"/>
        <v>0</v>
      </c>
      <c r="O486" s="639">
        <f t="shared" si="748"/>
        <v>0</v>
      </c>
      <c r="P486" s="639">
        <f t="shared" si="748"/>
        <v>0</v>
      </c>
      <c r="Q486" s="639">
        <f t="shared" si="748"/>
        <v>0</v>
      </c>
      <c r="R486" s="639">
        <f t="shared" si="748"/>
        <v>0</v>
      </c>
      <c r="S486" s="639">
        <f t="shared" si="748"/>
        <v>0</v>
      </c>
      <c r="T486" s="639">
        <f t="shared" si="748"/>
        <v>0</v>
      </c>
      <c r="U486" s="639">
        <f t="shared" si="748"/>
        <v>0</v>
      </c>
      <c r="V486" s="639">
        <f t="shared" si="748"/>
        <v>0</v>
      </c>
      <c r="W486" s="639">
        <f t="shared" si="748"/>
        <v>0</v>
      </c>
      <c r="X486" s="639">
        <f t="shared" si="748"/>
        <v>0</v>
      </c>
      <c r="Y486" s="639">
        <f t="shared" si="748"/>
        <v>0</v>
      </c>
      <c r="Z486" s="639">
        <f t="shared" si="748"/>
        <v>0</v>
      </c>
      <c r="AA486" s="639">
        <f t="shared" si="676"/>
        <v>0</v>
      </c>
      <c r="AB486" s="639">
        <f t="shared" ref="AB486:AU486" si="749">$E486*AB628</f>
        <v>0</v>
      </c>
      <c r="AC486" s="639">
        <f t="shared" si="749"/>
        <v>0</v>
      </c>
      <c r="AD486" s="639">
        <f t="shared" si="749"/>
        <v>0</v>
      </c>
      <c r="AE486" s="639">
        <f t="shared" si="749"/>
        <v>0</v>
      </c>
      <c r="AF486" s="639">
        <f t="shared" si="749"/>
        <v>0</v>
      </c>
      <c r="AG486" s="639">
        <f t="shared" si="749"/>
        <v>0</v>
      </c>
      <c r="AH486" s="639">
        <f t="shared" si="749"/>
        <v>0</v>
      </c>
      <c r="AI486" s="639">
        <f t="shared" si="749"/>
        <v>0</v>
      </c>
      <c r="AJ486" s="639">
        <f t="shared" si="749"/>
        <v>0</v>
      </c>
      <c r="AK486" s="639">
        <f t="shared" si="749"/>
        <v>0</v>
      </c>
      <c r="AL486" s="639">
        <f t="shared" si="749"/>
        <v>0</v>
      </c>
      <c r="AM486" s="639">
        <f t="shared" si="749"/>
        <v>0</v>
      </c>
      <c r="AN486" s="639">
        <f t="shared" si="749"/>
        <v>0</v>
      </c>
      <c r="AO486" s="639">
        <f t="shared" si="749"/>
        <v>0</v>
      </c>
      <c r="AP486" s="639">
        <f t="shared" si="749"/>
        <v>0</v>
      </c>
      <c r="AQ486" s="639">
        <f t="shared" si="749"/>
        <v>0</v>
      </c>
      <c r="AR486" s="639">
        <f t="shared" si="749"/>
        <v>0</v>
      </c>
      <c r="AS486" s="639">
        <f t="shared" si="749"/>
        <v>0</v>
      </c>
      <c r="AT486" s="639">
        <f t="shared" si="749"/>
        <v>0</v>
      </c>
      <c r="AU486" s="639">
        <f t="shared" si="749"/>
        <v>0</v>
      </c>
      <c r="AV486" s="639">
        <f t="shared" si="678"/>
        <v>0</v>
      </c>
      <c r="AW486" s="639"/>
      <c r="AX486" s="639"/>
      <c r="AY486" s="639"/>
      <c r="AZ486" s="639"/>
      <c r="BA486" s="639"/>
      <c r="BB486" s="639"/>
      <c r="BC486" s="639"/>
      <c r="BD486" s="639"/>
      <c r="BE486" s="639"/>
      <c r="BF486" s="639"/>
      <c r="BG486" s="639"/>
      <c r="BH486" s="639"/>
      <c r="BI486" s="639"/>
      <c r="BJ486" s="639"/>
      <c r="BK486" s="639"/>
      <c r="BL486" s="639"/>
      <c r="BM486" s="639"/>
      <c r="BN486" s="639"/>
      <c r="BO486" s="639"/>
      <c r="BP486" s="639"/>
      <c r="BQ486" s="639"/>
    </row>
    <row r="487" spans="1:69" s="351" customFormat="1" ht="12.75">
      <c r="A487" s="1281">
        <v>1850</v>
      </c>
      <c r="B487" s="375" t="s">
        <v>90</v>
      </c>
      <c r="C487" s="1258">
        <f>'I4 BO ASSETS'!N54</f>
        <v>0</v>
      </c>
      <c r="D487" s="639">
        <f t="shared" si="715"/>
        <v>0</v>
      </c>
      <c r="E487" s="639">
        <f t="shared" si="715"/>
        <v>0</v>
      </c>
      <c r="F487" s="639">
        <f t="shared" si="674"/>
        <v>0</v>
      </c>
      <c r="G487" s="639">
        <f t="shared" ref="G487:Z487" si="750">$D487*G629</f>
        <v>0</v>
      </c>
      <c r="H487" s="639">
        <f t="shared" si="750"/>
        <v>0</v>
      </c>
      <c r="I487" s="639">
        <f t="shared" si="750"/>
        <v>0</v>
      </c>
      <c r="J487" s="639">
        <f t="shared" si="750"/>
        <v>0</v>
      </c>
      <c r="K487" s="639">
        <f t="shared" si="750"/>
        <v>0</v>
      </c>
      <c r="L487" s="639">
        <f t="shared" si="750"/>
        <v>0</v>
      </c>
      <c r="M487" s="639">
        <f t="shared" si="750"/>
        <v>0</v>
      </c>
      <c r="N487" s="639">
        <f t="shared" si="750"/>
        <v>0</v>
      </c>
      <c r="O487" s="639">
        <f t="shared" si="750"/>
        <v>0</v>
      </c>
      <c r="P487" s="639">
        <f t="shared" si="750"/>
        <v>0</v>
      </c>
      <c r="Q487" s="639">
        <f t="shared" si="750"/>
        <v>0</v>
      </c>
      <c r="R487" s="639">
        <f t="shared" si="750"/>
        <v>0</v>
      </c>
      <c r="S487" s="639">
        <f t="shared" si="750"/>
        <v>0</v>
      </c>
      <c r="T487" s="639">
        <f t="shared" si="750"/>
        <v>0</v>
      </c>
      <c r="U487" s="639">
        <f t="shared" si="750"/>
        <v>0</v>
      </c>
      <c r="V487" s="639">
        <f t="shared" si="750"/>
        <v>0</v>
      </c>
      <c r="W487" s="639">
        <f t="shared" si="750"/>
        <v>0</v>
      </c>
      <c r="X487" s="639">
        <f t="shared" si="750"/>
        <v>0</v>
      </c>
      <c r="Y487" s="639">
        <f t="shared" si="750"/>
        <v>0</v>
      </c>
      <c r="Z487" s="639">
        <f t="shared" si="750"/>
        <v>0</v>
      </c>
      <c r="AA487" s="639">
        <f t="shared" si="676"/>
        <v>0</v>
      </c>
      <c r="AB487" s="639">
        <f t="shared" ref="AB487:AU487" si="751">$E487*AB629</f>
        <v>0</v>
      </c>
      <c r="AC487" s="639">
        <f t="shared" si="751"/>
        <v>0</v>
      </c>
      <c r="AD487" s="639">
        <f t="shared" si="751"/>
        <v>0</v>
      </c>
      <c r="AE487" s="639">
        <f t="shared" si="751"/>
        <v>0</v>
      </c>
      <c r="AF487" s="639">
        <f t="shared" si="751"/>
        <v>0</v>
      </c>
      <c r="AG487" s="639">
        <f t="shared" si="751"/>
        <v>0</v>
      </c>
      <c r="AH487" s="639">
        <f t="shared" si="751"/>
        <v>0</v>
      </c>
      <c r="AI487" s="639">
        <f t="shared" si="751"/>
        <v>0</v>
      </c>
      <c r="AJ487" s="639">
        <f t="shared" si="751"/>
        <v>0</v>
      </c>
      <c r="AK487" s="639">
        <f t="shared" si="751"/>
        <v>0</v>
      </c>
      <c r="AL487" s="639">
        <f t="shared" si="751"/>
        <v>0</v>
      </c>
      <c r="AM487" s="639">
        <f t="shared" si="751"/>
        <v>0</v>
      </c>
      <c r="AN487" s="639">
        <f t="shared" si="751"/>
        <v>0</v>
      </c>
      <c r="AO487" s="639">
        <f t="shared" si="751"/>
        <v>0</v>
      </c>
      <c r="AP487" s="639">
        <f t="shared" si="751"/>
        <v>0</v>
      </c>
      <c r="AQ487" s="639">
        <f t="shared" si="751"/>
        <v>0</v>
      </c>
      <c r="AR487" s="639">
        <f t="shared" si="751"/>
        <v>0</v>
      </c>
      <c r="AS487" s="639">
        <f t="shared" si="751"/>
        <v>0</v>
      </c>
      <c r="AT487" s="639">
        <f t="shared" si="751"/>
        <v>0</v>
      </c>
      <c r="AU487" s="639">
        <f t="shared" si="751"/>
        <v>0</v>
      </c>
      <c r="AV487" s="639">
        <f t="shared" si="678"/>
        <v>0</v>
      </c>
      <c r="AW487" s="639"/>
      <c r="AX487" s="639"/>
      <c r="AY487" s="639"/>
      <c r="AZ487" s="639"/>
      <c r="BA487" s="639"/>
      <c r="BB487" s="639"/>
      <c r="BC487" s="639"/>
      <c r="BD487" s="639"/>
      <c r="BE487" s="639"/>
      <c r="BF487" s="639"/>
      <c r="BG487" s="639"/>
      <c r="BH487" s="639"/>
      <c r="BI487" s="639"/>
      <c r="BJ487" s="639"/>
      <c r="BK487" s="639"/>
      <c r="BL487" s="639"/>
      <c r="BM487" s="639"/>
      <c r="BN487" s="639"/>
      <c r="BO487" s="639"/>
      <c r="BP487" s="639"/>
      <c r="BQ487" s="639"/>
    </row>
    <row r="488" spans="1:69" s="351" customFormat="1" ht="12.75">
      <c r="A488" s="1281">
        <v>1855</v>
      </c>
      <c r="B488" s="375" t="s">
        <v>92</v>
      </c>
      <c r="C488" s="1258">
        <f>'I4 BO ASSETS'!N55</f>
        <v>0</v>
      </c>
      <c r="D488" s="639">
        <f t="shared" si="715"/>
        <v>0</v>
      </c>
      <c r="E488" s="639">
        <f t="shared" si="715"/>
        <v>0</v>
      </c>
      <c r="F488" s="639">
        <f t="shared" si="674"/>
        <v>0</v>
      </c>
      <c r="G488" s="639">
        <f t="shared" ref="G488:Z488" si="752">$D488*G630</f>
        <v>0</v>
      </c>
      <c r="H488" s="639">
        <f t="shared" si="752"/>
        <v>0</v>
      </c>
      <c r="I488" s="639">
        <f t="shared" si="752"/>
        <v>0</v>
      </c>
      <c r="J488" s="639">
        <f t="shared" si="752"/>
        <v>0</v>
      </c>
      <c r="K488" s="639">
        <f t="shared" si="752"/>
        <v>0</v>
      </c>
      <c r="L488" s="639">
        <f t="shared" si="752"/>
        <v>0</v>
      </c>
      <c r="M488" s="639">
        <f t="shared" si="752"/>
        <v>0</v>
      </c>
      <c r="N488" s="639">
        <f t="shared" si="752"/>
        <v>0</v>
      </c>
      <c r="O488" s="639">
        <f t="shared" si="752"/>
        <v>0</v>
      </c>
      <c r="P488" s="639">
        <f t="shared" si="752"/>
        <v>0</v>
      </c>
      <c r="Q488" s="639">
        <f t="shared" si="752"/>
        <v>0</v>
      </c>
      <c r="R488" s="639">
        <f t="shared" si="752"/>
        <v>0</v>
      </c>
      <c r="S488" s="639">
        <f t="shared" si="752"/>
        <v>0</v>
      </c>
      <c r="T488" s="639">
        <f t="shared" si="752"/>
        <v>0</v>
      </c>
      <c r="U488" s="639">
        <f t="shared" si="752"/>
        <v>0</v>
      </c>
      <c r="V488" s="639">
        <f t="shared" si="752"/>
        <v>0</v>
      </c>
      <c r="W488" s="639">
        <f t="shared" si="752"/>
        <v>0</v>
      </c>
      <c r="X488" s="639">
        <f t="shared" si="752"/>
        <v>0</v>
      </c>
      <c r="Y488" s="639">
        <f t="shared" si="752"/>
        <v>0</v>
      </c>
      <c r="Z488" s="639">
        <f t="shared" si="752"/>
        <v>0</v>
      </c>
      <c r="AA488" s="639">
        <f t="shared" si="676"/>
        <v>0</v>
      </c>
      <c r="AB488" s="639">
        <f t="shared" ref="AB488:AU488" si="753">$E488*AB630</f>
        <v>0</v>
      </c>
      <c r="AC488" s="639">
        <f t="shared" si="753"/>
        <v>0</v>
      </c>
      <c r="AD488" s="639">
        <f t="shared" si="753"/>
        <v>0</v>
      </c>
      <c r="AE488" s="639">
        <f t="shared" si="753"/>
        <v>0</v>
      </c>
      <c r="AF488" s="639">
        <f t="shared" si="753"/>
        <v>0</v>
      </c>
      <c r="AG488" s="639">
        <f t="shared" si="753"/>
        <v>0</v>
      </c>
      <c r="AH488" s="639">
        <f t="shared" si="753"/>
        <v>0</v>
      </c>
      <c r="AI488" s="639">
        <f t="shared" si="753"/>
        <v>0</v>
      </c>
      <c r="AJ488" s="639">
        <f t="shared" si="753"/>
        <v>0</v>
      </c>
      <c r="AK488" s="639">
        <f t="shared" si="753"/>
        <v>0</v>
      </c>
      <c r="AL488" s="639">
        <f t="shared" si="753"/>
        <v>0</v>
      </c>
      <c r="AM488" s="639">
        <f t="shared" si="753"/>
        <v>0</v>
      </c>
      <c r="AN488" s="639">
        <f t="shared" si="753"/>
        <v>0</v>
      </c>
      <c r="AO488" s="639">
        <f t="shared" si="753"/>
        <v>0</v>
      </c>
      <c r="AP488" s="639">
        <f t="shared" si="753"/>
        <v>0</v>
      </c>
      <c r="AQ488" s="639">
        <f t="shared" si="753"/>
        <v>0</v>
      </c>
      <c r="AR488" s="639">
        <f t="shared" si="753"/>
        <v>0</v>
      </c>
      <c r="AS488" s="639">
        <f t="shared" si="753"/>
        <v>0</v>
      </c>
      <c r="AT488" s="639">
        <f t="shared" si="753"/>
        <v>0</v>
      </c>
      <c r="AU488" s="639">
        <f t="shared" si="753"/>
        <v>0</v>
      </c>
      <c r="AV488" s="639">
        <f t="shared" si="678"/>
        <v>0</v>
      </c>
      <c r="AW488" s="639"/>
      <c r="AX488" s="639"/>
      <c r="AY488" s="639"/>
      <c r="AZ488" s="639"/>
      <c r="BA488" s="639"/>
      <c r="BB488" s="639"/>
      <c r="BC488" s="639"/>
      <c r="BD488" s="639"/>
      <c r="BE488" s="639"/>
      <c r="BF488" s="639"/>
      <c r="BG488" s="639"/>
      <c r="BH488" s="639"/>
      <c r="BI488" s="639"/>
      <c r="BJ488" s="639"/>
      <c r="BK488" s="639"/>
      <c r="BL488" s="639"/>
      <c r="BM488" s="639"/>
      <c r="BN488" s="639"/>
      <c r="BO488" s="639"/>
      <c r="BP488" s="639"/>
      <c r="BQ488" s="639"/>
    </row>
    <row r="489" spans="1:69" s="1283" customFormat="1" ht="12.75">
      <c r="A489" s="1281">
        <v>1860</v>
      </c>
      <c r="B489" s="375" t="s">
        <v>93</v>
      </c>
      <c r="C489" s="1258">
        <f>'I4 BO ASSETS'!N56</f>
        <v>0</v>
      </c>
      <c r="D489" s="639">
        <f t="shared" si="715"/>
        <v>0</v>
      </c>
      <c r="E489" s="639">
        <f t="shared" si="715"/>
        <v>0</v>
      </c>
      <c r="F489" s="639">
        <f t="shared" si="674"/>
        <v>0</v>
      </c>
      <c r="G489" s="639">
        <f t="shared" ref="G489:Z489" si="754">$D489*G631</f>
        <v>0</v>
      </c>
      <c r="H489" s="639">
        <f t="shared" si="754"/>
        <v>0</v>
      </c>
      <c r="I489" s="639">
        <f t="shared" si="754"/>
        <v>0</v>
      </c>
      <c r="J489" s="639">
        <f t="shared" si="754"/>
        <v>0</v>
      </c>
      <c r="K489" s="639">
        <f t="shared" si="754"/>
        <v>0</v>
      </c>
      <c r="L489" s="639">
        <f t="shared" si="754"/>
        <v>0</v>
      </c>
      <c r="M489" s="639">
        <f t="shared" si="754"/>
        <v>0</v>
      </c>
      <c r="N489" s="639">
        <f t="shared" si="754"/>
        <v>0</v>
      </c>
      <c r="O489" s="639">
        <f t="shared" si="754"/>
        <v>0</v>
      </c>
      <c r="P489" s="639">
        <f t="shared" si="754"/>
        <v>0</v>
      </c>
      <c r="Q489" s="639">
        <f t="shared" si="754"/>
        <v>0</v>
      </c>
      <c r="R489" s="639">
        <f t="shared" si="754"/>
        <v>0</v>
      </c>
      <c r="S489" s="639">
        <f t="shared" si="754"/>
        <v>0</v>
      </c>
      <c r="T489" s="639">
        <f t="shared" si="754"/>
        <v>0</v>
      </c>
      <c r="U489" s="639">
        <f t="shared" si="754"/>
        <v>0</v>
      </c>
      <c r="V489" s="639">
        <f t="shared" si="754"/>
        <v>0</v>
      </c>
      <c r="W489" s="639">
        <f t="shared" si="754"/>
        <v>0</v>
      </c>
      <c r="X489" s="639">
        <f t="shared" si="754"/>
        <v>0</v>
      </c>
      <c r="Y489" s="639">
        <f t="shared" si="754"/>
        <v>0</v>
      </c>
      <c r="Z489" s="639">
        <f t="shared" si="754"/>
        <v>0</v>
      </c>
      <c r="AA489" s="639">
        <f t="shared" si="676"/>
        <v>0</v>
      </c>
      <c r="AB489" s="639">
        <f t="shared" ref="AB489:AU489" si="755">$E489*AB631</f>
        <v>0</v>
      </c>
      <c r="AC489" s="639">
        <f t="shared" si="755"/>
        <v>0</v>
      </c>
      <c r="AD489" s="639">
        <f t="shared" si="755"/>
        <v>0</v>
      </c>
      <c r="AE489" s="639">
        <f t="shared" si="755"/>
        <v>0</v>
      </c>
      <c r="AF489" s="639">
        <f t="shared" si="755"/>
        <v>0</v>
      </c>
      <c r="AG489" s="639">
        <f t="shared" si="755"/>
        <v>0</v>
      </c>
      <c r="AH489" s="639">
        <f t="shared" si="755"/>
        <v>0</v>
      </c>
      <c r="AI489" s="639">
        <f t="shared" si="755"/>
        <v>0</v>
      </c>
      <c r="AJ489" s="639">
        <f t="shared" si="755"/>
        <v>0</v>
      </c>
      <c r="AK489" s="639">
        <f t="shared" si="755"/>
        <v>0</v>
      </c>
      <c r="AL489" s="639">
        <f t="shared" si="755"/>
        <v>0</v>
      </c>
      <c r="AM489" s="639">
        <f t="shared" si="755"/>
        <v>0</v>
      </c>
      <c r="AN489" s="639">
        <f t="shared" si="755"/>
        <v>0</v>
      </c>
      <c r="AO489" s="639">
        <f t="shared" si="755"/>
        <v>0</v>
      </c>
      <c r="AP489" s="639">
        <f t="shared" si="755"/>
        <v>0</v>
      </c>
      <c r="AQ489" s="639">
        <f t="shared" si="755"/>
        <v>0</v>
      </c>
      <c r="AR489" s="639">
        <f t="shared" si="755"/>
        <v>0</v>
      </c>
      <c r="AS489" s="639">
        <f t="shared" si="755"/>
        <v>0</v>
      </c>
      <c r="AT489" s="639">
        <f t="shared" si="755"/>
        <v>0</v>
      </c>
      <c r="AU489" s="639">
        <f t="shared" si="755"/>
        <v>0</v>
      </c>
      <c r="AV489" s="639">
        <f t="shared" si="678"/>
        <v>0</v>
      </c>
      <c r="AW489" s="639"/>
      <c r="AX489" s="639"/>
      <c r="AY489" s="639"/>
      <c r="AZ489" s="639"/>
      <c r="BA489" s="639"/>
      <c r="BB489" s="639"/>
      <c r="BC489" s="639"/>
      <c r="BD489" s="639"/>
      <c r="BE489" s="639"/>
      <c r="BF489" s="639"/>
      <c r="BG489" s="639"/>
      <c r="BH489" s="639"/>
      <c r="BI489" s="639"/>
      <c r="BJ489" s="639"/>
      <c r="BK489" s="639"/>
      <c r="BL489" s="639"/>
      <c r="BM489" s="639"/>
      <c r="BN489" s="639"/>
      <c r="BO489" s="639"/>
      <c r="BP489" s="639"/>
      <c r="BQ489" s="639"/>
    </row>
    <row r="490" spans="1:69" s="1300" customFormat="1" ht="12.75">
      <c r="A490" s="1295"/>
      <c r="B490" s="1296" t="s">
        <v>915</v>
      </c>
      <c r="C490" s="1297">
        <f>SUM(C450:C489)</f>
        <v>0</v>
      </c>
      <c r="D490" s="1298">
        <f>SUM(D450:D489)</f>
        <v>0</v>
      </c>
      <c r="E490" s="1298">
        <f>SUM(E450:E489)</f>
        <v>0</v>
      </c>
      <c r="F490" s="1299">
        <f>D490+E490</f>
        <v>0</v>
      </c>
      <c r="G490" s="1298">
        <f t="shared" ref="G490:AL490" si="756">SUM(G450:G489)</f>
        <v>0</v>
      </c>
      <c r="H490" s="1298">
        <f t="shared" si="756"/>
        <v>0</v>
      </c>
      <c r="I490" s="1298">
        <f t="shared" si="756"/>
        <v>0</v>
      </c>
      <c r="J490" s="1298">
        <f t="shared" si="756"/>
        <v>0</v>
      </c>
      <c r="K490" s="1298">
        <f t="shared" si="756"/>
        <v>0</v>
      </c>
      <c r="L490" s="1298">
        <f t="shared" si="756"/>
        <v>0</v>
      </c>
      <c r="M490" s="1298">
        <f t="shared" si="756"/>
        <v>0</v>
      </c>
      <c r="N490" s="1298">
        <f t="shared" si="756"/>
        <v>0</v>
      </c>
      <c r="O490" s="1298">
        <f t="shared" si="756"/>
        <v>0</v>
      </c>
      <c r="P490" s="1298">
        <f t="shared" si="756"/>
        <v>0</v>
      </c>
      <c r="Q490" s="1298">
        <f t="shared" si="756"/>
        <v>0</v>
      </c>
      <c r="R490" s="1298">
        <f t="shared" si="756"/>
        <v>0</v>
      </c>
      <c r="S490" s="1298">
        <f t="shared" si="756"/>
        <v>0</v>
      </c>
      <c r="T490" s="1298">
        <f t="shared" si="756"/>
        <v>0</v>
      </c>
      <c r="U490" s="1298">
        <f t="shared" si="756"/>
        <v>0</v>
      </c>
      <c r="V490" s="1298">
        <f t="shared" si="756"/>
        <v>0</v>
      </c>
      <c r="W490" s="1298">
        <f t="shared" si="756"/>
        <v>0</v>
      </c>
      <c r="X490" s="1298">
        <f t="shared" si="756"/>
        <v>0</v>
      </c>
      <c r="Y490" s="1298">
        <f t="shared" si="756"/>
        <v>0</v>
      </c>
      <c r="Z490" s="1298">
        <f t="shared" si="756"/>
        <v>0</v>
      </c>
      <c r="AA490" s="1298">
        <f t="shared" si="756"/>
        <v>0</v>
      </c>
      <c r="AB490" s="1298">
        <f t="shared" si="756"/>
        <v>0</v>
      </c>
      <c r="AC490" s="1298">
        <f t="shared" si="756"/>
        <v>0</v>
      </c>
      <c r="AD490" s="1298">
        <f t="shared" si="756"/>
        <v>0</v>
      </c>
      <c r="AE490" s="1298">
        <f t="shared" si="756"/>
        <v>0</v>
      </c>
      <c r="AF490" s="1298">
        <f t="shared" si="756"/>
        <v>0</v>
      </c>
      <c r="AG490" s="1298">
        <f t="shared" si="756"/>
        <v>0</v>
      </c>
      <c r="AH490" s="1298">
        <f t="shared" si="756"/>
        <v>0</v>
      </c>
      <c r="AI490" s="1298">
        <f t="shared" si="756"/>
        <v>0</v>
      </c>
      <c r="AJ490" s="1298">
        <f t="shared" si="756"/>
        <v>0</v>
      </c>
      <c r="AK490" s="1298">
        <f t="shared" si="756"/>
        <v>0</v>
      </c>
      <c r="AL490" s="1298">
        <f t="shared" si="756"/>
        <v>0</v>
      </c>
      <c r="AM490" s="1298">
        <f t="shared" ref="AM490:BQ490" si="757">SUM(AM450:AM489)</f>
        <v>0</v>
      </c>
      <c r="AN490" s="1298">
        <f t="shared" si="757"/>
        <v>0</v>
      </c>
      <c r="AO490" s="1298">
        <f t="shared" si="757"/>
        <v>0</v>
      </c>
      <c r="AP490" s="1298">
        <f t="shared" si="757"/>
        <v>0</v>
      </c>
      <c r="AQ490" s="1298">
        <f t="shared" si="757"/>
        <v>0</v>
      </c>
      <c r="AR490" s="1298">
        <f t="shared" si="757"/>
        <v>0</v>
      </c>
      <c r="AS490" s="1298">
        <f t="shared" si="757"/>
        <v>0</v>
      </c>
      <c r="AT490" s="1298">
        <f t="shared" si="757"/>
        <v>0</v>
      </c>
      <c r="AU490" s="1298">
        <f t="shared" si="757"/>
        <v>0</v>
      </c>
      <c r="AV490" s="1298">
        <f t="shared" si="757"/>
        <v>0</v>
      </c>
      <c r="AW490" s="1298">
        <f t="shared" si="757"/>
        <v>0</v>
      </c>
      <c r="AX490" s="1298">
        <f t="shared" si="757"/>
        <v>0</v>
      </c>
      <c r="AY490" s="1298">
        <f t="shared" si="757"/>
        <v>0</v>
      </c>
      <c r="AZ490" s="1298">
        <f t="shared" si="757"/>
        <v>0</v>
      </c>
      <c r="BA490" s="1298">
        <f t="shared" si="757"/>
        <v>0</v>
      </c>
      <c r="BB490" s="1298">
        <f t="shared" si="757"/>
        <v>0</v>
      </c>
      <c r="BC490" s="1298">
        <f t="shared" si="757"/>
        <v>0</v>
      </c>
      <c r="BD490" s="1298">
        <f t="shared" si="757"/>
        <v>0</v>
      </c>
      <c r="BE490" s="1298">
        <f t="shared" si="757"/>
        <v>0</v>
      </c>
      <c r="BF490" s="1298">
        <f t="shared" si="757"/>
        <v>0</v>
      </c>
      <c r="BG490" s="1298">
        <f t="shared" si="757"/>
        <v>0</v>
      </c>
      <c r="BH490" s="1298">
        <f t="shared" si="757"/>
        <v>0</v>
      </c>
      <c r="BI490" s="1298">
        <f t="shared" si="757"/>
        <v>0</v>
      </c>
      <c r="BJ490" s="1298">
        <f t="shared" si="757"/>
        <v>0</v>
      </c>
      <c r="BK490" s="1298">
        <f t="shared" si="757"/>
        <v>0</v>
      </c>
      <c r="BL490" s="1298">
        <f t="shared" si="757"/>
        <v>0</v>
      </c>
      <c r="BM490" s="1298">
        <f t="shared" si="757"/>
        <v>0</v>
      </c>
      <c r="BN490" s="1298">
        <f t="shared" si="757"/>
        <v>0</v>
      </c>
      <c r="BO490" s="1298">
        <f t="shared" si="757"/>
        <v>0</v>
      </c>
      <c r="BP490" s="1298">
        <f t="shared" si="757"/>
        <v>0</v>
      </c>
      <c r="BQ490" s="1298">
        <f t="shared" si="757"/>
        <v>0</v>
      </c>
    </row>
    <row r="491" spans="1:69" s="351" customFormat="1" ht="12.75">
      <c r="A491" s="1290" t="s">
        <v>537</v>
      </c>
      <c r="B491" s="1290"/>
      <c r="C491" s="1291"/>
      <c r="D491" s="1292"/>
      <c r="E491" s="1292"/>
      <c r="F491" s="639"/>
      <c r="G491" s="639"/>
      <c r="H491" s="639"/>
      <c r="I491" s="639"/>
      <c r="J491" s="639"/>
      <c r="K491" s="639"/>
      <c r="L491" s="639"/>
      <c r="M491" s="639"/>
      <c r="N491" s="639"/>
      <c r="O491" s="639"/>
      <c r="P491" s="639"/>
      <c r="Q491" s="639"/>
      <c r="R491" s="639"/>
      <c r="S491" s="639"/>
      <c r="T491" s="639"/>
      <c r="U491" s="639"/>
      <c r="V491" s="639"/>
      <c r="W491" s="639"/>
      <c r="X491" s="639"/>
      <c r="Y491" s="639"/>
      <c r="Z491" s="639"/>
      <c r="AA491" s="639"/>
      <c r="AB491" s="639"/>
      <c r="AC491" s="639"/>
      <c r="AD491" s="639"/>
      <c r="AE491" s="639"/>
      <c r="AF491" s="639"/>
      <c r="AG491" s="639"/>
      <c r="AH491" s="639"/>
      <c r="AI491" s="639"/>
      <c r="AJ491" s="639"/>
      <c r="AK491" s="639"/>
      <c r="AL491" s="639"/>
      <c r="AM491" s="639"/>
      <c r="AN491" s="639"/>
      <c r="AO491" s="639"/>
      <c r="AP491" s="639"/>
      <c r="AQ491" s="639"/>
      <c r="AR491" s="639"/>
      <c r="AS491" s="639"/>
      <c r="AT491" s="639"/>
      <c r="AU491" s="639"/>
      <c r="AV491" s="639"/>
      <c r="AW491" s="639"/>
      <c r="AX491" s="639"/>
      <c r="AY491" s="639"/>
      <c r="AZ491" s="639"/>
      <c r="BA491" s="639"/>
      <c r="BB491" s="639"/>
      <c r="BC491" s="639"/>
      <c r="BD491" s="639"/>
      <c r="BE491" s="639"/>
      <c r="BF491" s="639"/>
      <c r="BG491" s="639"/>
      <c r="BH491" s="639"/>
      <c r="BI491" s="639"/>
      <c r="BJ491" s="639"/>
      <c r="BK491" s="639"/>
      <c r="BL491" s="639"/>
      <c r="BM491" s="639"/>
      <c r="BN491" s="639"/>
      <c r="BO491" s="639"/>
      <c r="BP491" s="639"/>
      <c r="BQ491" s="639"/>
    </row>
    <row r="492" spans="1:69" s="351" customFormat="1" ht="12.75">
      <c r="A492" s="679">
        <v>1905</v>
      </c>
      <c r="B492" s="375" t="s">
        <v>282</v>
      </c>
      <c r="C492" s="1293">
        <f>'I4 BO ASSETS'!N62</f>
        <v>0</v>
      </c>
      <c r="D492" s="639"/>
      <c r="E492" s="639"/>
      <c r="F492" s="639"/>
      <c r="G492" s="639"/>
      <c r="H492" s="639"/>
      <c r="I492" s="639"/>
      <c r="J492" s="639"/>
      <c r="K492" s="639"/>
      <c r="L492" s="639"/>
      <c r="M492" s="639"/>
      <c r="N492" s="639"/>
      <c r="O492" s="639"/>
      <c r="P492" s="639"/>
      <c r="Q492" s="639"/>
      <c r="R492" s="639"/>
      <c r="S492" s="639"/>
      <c r="T492" s="639"/>
      <c r="U492" s="639"/>
      <c r="V492" s="639"/>
      <c r="W492" s="639"/>
      <c r="X492" s="639"/>
      <c r="Y492" s="639"/>
      <c r="Z492" s="639"/>
      <c r="AA492" s="639"/>
      <c r="AB492" s="639"/>
      <c r="AC492" s="639"/>
      <c r="AD492" s="639"/>
      <c r="AE492" s="639"/>
      <c r="AF492" s="639"/>
      <c r="AG492" s="639"/>
      <c r="AH492" s="639"/>
      <c r="AI492" s="639"/>
      <c r="AJ492" s="639"/>
      <c r="AK492" s="639"/>
      <c r="AL492" s="639"/>
      <c r="AM492" s="639"/>
      <c r="AN492" s="639"/>
      <c r="AO492" s="639"/>
      <c r="AP492" s="639"/>
      <c r="AQ492" s="639"/>
      <c r="AR492" s="639"/>
      <c r="AS492" s="639"/>
      <c r="AT492" s="639"/>
      <c r="AU492" s="639"/>
      <c r="AV492" s="639"/>
      <c r="AW492" s="639">
        <f t="shared" ref="AW492:BP492" si="758">$C492*AW634</f>
        <v>0</v>
      </c>
      <c r="AX492" s="639">
        <f t="shared" si="758"/>
        <v>0</v>
      </c>
      <c r="AY492" s="639">
        <f t="shared" si="758"/>
        <v>0</v>
      </c>
      <c r="AZ492" s="639">
        <f t="shared" si="758"/>
        <v>0</v>
      </c>
      <c r="BA492" s="639">
        <f t="shared" si="758"/>
        <v>0</v>
      </c>
      <c r="BB492" s="639">
        <f t="shared" si="758"/>
        <v>0</v>
      </c>
      <c r="BC492" s="639">
        <f t="shared" si="758"/>
        <v>0</v>
      </c>
      <c r="BD492" s="639">
        <f t="shared" si="758"/>
        <v>0</v>
      </c>
      <c r="BE492" s="639">
        <f t="shared" si="758"/>
        <v>0</v>
      </c>
      <c r="BF492" s="639">
        <f t="shared" si="758"/>
        <v>0</v>
      </c>
      <c r="BG492" s="639">
        <f t="shared" si="758"/>
        <v>0</v>
      </c>
      <c r="BH492" s="639">
        <f t="shared" si="758"/>
        <v>0</v>
      </c>
      <c r="BI492" s="639">
        <f t="shared" si="758"/>
        <v>0</v>
      </c>
      <c r="BJ492" s="639">
        <f t="shared" si="758"/>
        <v>0</v>
      </c>
      <c r="BK492" s="639">
        <f t="shared" si="758"/>
        <v>0</v>
      </c>
      <c r="BL492" s="639">
        <f t="shared" si="758"/>
        <v>0</v>
      </c>
      <c r="BM492" s="639">
        <f t="shared" si="758"/>
        <v>0</v>
      </c>
      <c r="BN492" s="639">
        <f t="shared" si="758"/>
        <v>0</v>
      </c>
      <c r="BO492" s="639">
        <f t="shared" si="758"/>
        <v>0</v>
      </c>
      <c r="BP492" s="639">
        <f t="shared" si="758"/>
        <v>0</v>
      </c>
      <c r="BQ492" s="639">
        <f>SUM(AW492:BP492)</f>
        <v>0</v>
      </c>
    </row>
    <row r="493" spans="1:69" s="351" customFormat="1" ht="12.75">
      <c r="A493" s="679">
        <v>1906</v>
      </c>
      <c r="B493" s="375" t="s">
        <v>283</v>
      </c>
      <c r="C493" s="1293">
        <f>'I4 BO ASSETS'!N63</f>
        <v>0</v>
      </c>
      <c r="D493" s="639"/>
      <c r="E493" s="639"/>
      <c r="F493" s="639"/>
      <c r="G493" s="639"/>
      <c r="H493" s="639"/>
      <c r="I493" s="639"/>
      <c r="J493" s="639"/>
      <c r="K493" s="639"/>
      <c r="L493" s="639"/>
      <c r="M493" s="639"/>
      <c r="N493" s="639"/>
      <c r="O493" s="639"/>
      <c r="P493" s="639"/>
      <c r="Q493" s="639"/>
      <c r="R493" s="639"/>
      <c r="S493" s="639"/>
      <c r="T493" s="639"/>
      <c r="U493" s="639"/>
      <c r="V493" s="639"/>
      <c r="W493" s="639"/>
      <c r="X493" s="639"/>
      <c r="Y493" s="639"/>
      <c r="Z493" s="639"/>
      <c r="AA493" s="639"/>
      <c r="AB493" s="639"/>
      <c r="AC493" s="639"/>
      <c r="AD493" s="639"/>
      <c r="AE493" s="639"/>
      <c r="AF493" s="639"/>
      <c r="AG493" s="639"/>
      <c r="AH493" s="639"/>
      <c r="AI493" s="639"/>
      <c r="AJ493" s="639"/>
      <c r="AK493" s="639"/>
      <c r="AL493" s="639"/>
      <c r="AM493" s="639"/>
      <c r="AN493" s="639"/>
      <c r="AO493" s="639"/>
      <c r="AP493" s="639"/>
      <c r="AQ493" s="639"/>
      <c r="AR493" s="639"/>
      <c r="AS493" s="639"/>
      <c r="AT493" s="639"/>
      <c r="AU493" s="639"/>
      <c r="AV493" s="639"/>
      <c r="AW493" s="639">
        <f t="shared" ref="AW493:BP493" si="759">$C493*AW635</f>
        <v>0</v>
      </c>
      <c r="AX493" s="639">
        <f t="shared" si="759"/>
        <v>0</v>
      </c>
      <c r="AY493" s="639">
        <f t="shared" si="759"/>
        <v>0</v>
      </c>
      <c r="AZ493" s="639">
        <f t="shared" si="759"/>
        <v>0</v>
      </c>
      <c r="BA493" s="639">
        <f t="shared" si="759"/>
        <v>0</v>
      </c>
      <c r="BB493" s="639">
        <f t="shared" si="759"/>
        <v>0</v>
      </c>
      <c r="BC493" s="639">
        <f t="shared" si="759"/>
        <v>0</v>
      </c>
      <c r="BD493" s="639">
        <f t="shared" si="759"/>
        <v>0</v>
      </c>
      <c r="BE493" s="639">
        <f t="shared" si="759"/>
        <v>0</v>
      </c>
      <c r="BF493" s="639">
        <f t="shared" si="759"/>
        <v>0</v>
      </c>
      <c r="BG493" s="639">
        <f t="shared" si="759"/>
        <v>0</v>
      </c>
      <c r="BH493" s="639">
        <f t="shared" si="759"/>
        <v>0</v>
      </c>
      <c r="BI493" s="639">
        <f t="shared" si="759"/>
        <v>0</v>
      </c>
      <c r="BJ493" s="639">
        <f t="shared" si="759"/>
        <v>0</v>
      </c>
      <c r="BK493" s="639">
        <f t="shared" si="759"/>
        <v>0</v>
      </c>
      <c r="BL493" s="639">
        <f t="shared" si="759"/>
        <v>0</v>
      </c>
      <c r="BM493" s="639">
        <f t="shared" si="759"/>
        <v>0</v>
      </c>
      <c r="BN493" s="639">
        <f t="shared" si="759"/>
        <v>0</v>
      </c>
      <c r="BO493" s="639">
        <f t="shared" si="759"/>
        <v>0</v>
      </c>
      <c r="BP493" s="639">
        <f t="shared" si="759"/>
        <v>0</v>
      </c>
      <c r="BQ493" s="639">
        <f t="shared" ref="BQ493:BQ511" si="760">SUM(AW493:BP493)</f>
        <v>0</v>
      </c>
    </row>
    <row r="494" spans="1:69" s="351" customFormat="1" ht="12.75">
      <c r="A494" s="679">
        <v>1908</v>
      </c>
      <c r="B494" s="375" t="s">
        <v>284</v>
      </c>
      <c r="C494" s="1293">
        <f>'I4 BO ASSETS'!N64</f>
        <v>0</v>
      </c>
      <c r="D494" s="639"/>
      <c r="E494" s="639"/>
      <c r="F494" s="639"/>
      <c r="G494" s="639"/>
      <c r="H494" s="639"/>
      <c r="I494" s="639"/>
      <c r="J494" s="639"/>
      <c r="K494" s="639"/>
      <c r="L494" s="639"/>
      <c r="M494" s="639"/>
      <c r="N494" s="639"/>
      <c r="O494" s="639"/>
      <c r="P494" s="639"/>
      <c r="Q494" s="639"/>
      <c r="R494" s="639"/>
      <c r="S494" s="639"/>
      <c r="T494" s="639"/>
      <c r="U494" s="639"/>
      <c r="V494" s="639"/>
      <c r="W494" s="639"/>
      <c r="X494" s="639"/>
      <c r="Y494" s="639"/>
      <c r="Z494" s="639"/>
      <c r="AA494" s="639"/>
      <c r="AB494" s="639"/>
      <c r="AC494" s="639"/>
      <c r="AD494" s="639"/>
      <c r="AE494" s="639"/>
      <c r="AF494" s="639"/>
      <c r="AG494" s="639"/>
      <c r="AH494" s="639"/>
      <c r="AI494" s="639"/>
      <c r="AJ494" s="639"/>
      <c r="AK494" s="639"/>
      <c r="AL494" s="639"/>
      <c r="AM494" s="639"/>
      <c r="AN494" s="639"/>
      <c r="AO494" s="639"/>
      <c r="AP494" s="639"/>
      <c r="AQ494" s="639"/>
      <c r="AR494" s="639"/>
      <c r="AS494" s="639"/>
      <c r="AT494" s="639"/>
      <c r="AU494" s="639"/>
      <c r="AV494" s="639"/>
      <c r="AW494" s="639">
        <f t="shared" ref="AW494:BP494" si="761">$C494*AW636</f>
        <v>0</v>
      </c>
      <c r="AX494" s="639">
        <f t="shared" si="761"/>
        <v>0</v>
      </c>
      <c r="AY494" s="639">
        <f t="shared" si="761"/>
        <v>0</v>
      </c>
      <c r="AZ494" s="639">
        <f t="shared" si="761"/>
        <v>0</v>
      </c>
      <c r="BA494" s="639">
        <f t="shared" si="761"/>
        <v>0</v>
      </c>
      <c r="BB494" s="639">
        <f t="shared" si="761"/>
        <v>0</v>
      </c>
      <c r="BC494" s="639">
        <f t="shared" si="761"/>
        <v>0</v>
      </c>
      <c r="BD494" s="639">
        <f t="shared" si="761"/>
        <v>0</v>
      </c>
      <c r="BE494" s="639">
        <f t="shared" si="761"/>
        <v>0</v>
      </c>
      <c r="BF494" s="639">
        <f t="shared" si="761"/>
        <v>0</v>
      </c>
      <c r="BG494" s="639">
        <f t="shared" si="761"/>
        <v>0</v>
      </c>
      <c r="BH494" s="639">
        <f t="shared" si="761"/>
        <v>0</v>
      </c>
      <c r="BI494" s="639">
        <f t="shared" si="761"/>
        <v>0</v>
      </c>
      <c r="BJ494" s="639">
        <f t="shared" si="761"/>
        <v>0</v>
      </c>
      <c r="BK494" s="639">
        <f t="shared" si="761"/>
        <v>0</v>
      </c>
      <c r="BL494" s="639">
        <f t="shared" si="761"/>
        <v>0</v>
      </c>
      <c r="BM494" s="639">
        <f t="shared" si="761"/>
        <v>0</v>
      </c>
      <c r="BN494" s="639">
        <f t="shared" si="761"/>
        <v>0</v>
      </c>
      <c r="BO494" s="639">
        <f t="shared" si="761"/>
        <v>0</v>
      </c>
      <c r="BP494" s="639">
        <f t="shared" si="761"/>
        <v>0</v>
      </c>
      <c r="BQ494" s="639">
        <f t="shared" si="760"/>
        <v>0</v>
      </c>
    </row>
    <row r="495" spans="1:69" s="351" customFormat="1" ht="12.75">
      <c r="A495" s="679">
        <v>1910</v>
      </c>
      <c r="B495" s="375" t="s">
        <v>285</v>
      </c>
      <c r="C495" s="1293">
        <f>'I4 BO ASSETS'!N65</f>
        <v>0</v>
      </c>
      <c r="D495" s="639"/>
      <c r="E495" s="639"/>
      <c r="F495" s="639"/>
      <c r="G495" s="639"/>
      <c r="H495" s="639"/>
      <c r="I495" s="639"/>
      <c r="J495" s="639"/>
      <c r="K495" s="639"/>
      <c r="L495" s="639"/>
      <c r="M495" s="639"/>
      <c r="N495" s="639"/>
      <c r="O495" s="639"/>
      <c r="P495" s="639"/>
      <c r="Q495" s="639"/>
      <c r="R495" s="639"/>
      <c r="S495" s="639"/>
      <c r="T495" s="639"/>
      <c r="U495" s="639"/>
      <c r="V495" s="639"/>
      <c r="W495" s="639"/>
      <c r="X495" s="639"/>
      <c r="Y495" s="639"/>
      <c r="Z495" s="639"/>
      <c r="AA495" s="639"/>
      <c r="AB495" s="639"/>
      <c r="AC495" s="639"/>
      <c r="AD495" s="639"/>
      <c r="AE495" s="639"/>
      <c r="AF495" s="639"/>
      <c r="AG495" s="639"/>
      <c r="AH495" s="639"/>
      <c r="AI495" s="639"/>
      <c r="AJ495" s="639"/>
      <c r="AK495" s="639"/>
      <c r="AL495" s="639"/>
      <c r="AM495" s="639"/>
      <c r="AN495" s="639"/>
      <c r="AO495" s="639"/>
      <c r="AP495" s="639"/>
      <c r="AQ495" s="639"/>
      <c r="AR495" s="639"/>
      <c r="AS495" s="639"/>
      <c r="AT495" s="639"/>
      <c r="AU495" s="639"/>
      <c r="AV495" s="639"/>
      <c r="AW495" s="639">
        <f t="shared" ref="AW495:BP495" si="762">$C495*AW637</f>
        <v>0</v>
      </c>
      <c r="AX495" s="639">
        <f t="shared" si="762"/>
        <v>0</v>
      </c>
      <c r="AY495" s="639">
        <f t="shared" si="762"/>
        <v>0</v>
      </c>
      <c r="AZ495" s="639">
        <f t="shared" si="762"/>
        <v>0</v>
      </c>
      <c r="BA495" s="639">
        <f t="shared" si="762"/>
        <v>0</v>
      </c>
      <c r="BB495" s="639">
        <f t="shared" si="762"/>
        <v>0</v>
      </c>
      <c r="BC495" s="639">
        <f t="shared" si="762"/>
        <v>0</v>
      </c>
      <c r="BD495" s="639">
        <f t="shared" si="762"/>
        <v>0</v>
      </c>
      <c r="BE495" s="639">
        <f t="shared" si="762"/>
        <v>0</v>
      </c>
      <c r="BF495" s="639">
        <f t="shared" si="762"/>
        <v>0</v>
      </c>
      <c r="BG495" s="639">
        <f t="shared" si="762"/>
        <v>0</v>
      </c>
      <c r="BH495" s="639">
        <f t="shared" si="762"/>
        <v>0</v>
      </c>
      <c r="BI495" s="639">
        <f t="shared" si="762"/>
        <v>0</v>
      </c>
      <c r="BJ495" s="639">
        <f t="shared" si="762"/>
        <v>0</v>
      </c>
      <c r="BK495" s="639">
        <f t="shared" si="762"/>
        <v>0</v>
      </c>
      <c r="BL495" s="639">
        <f t="shared" si="762"/>
        <v>0</v>
      </c>
      <c r="BM495" s="639">
        <f t="shared" si="762"/>
        <v>0</v>
      </c>
      <c r="BN495" s="639">
        <f t="shared" si="762"/>
        <v>0</v>
      </c>
      <c r="BO495" s="639">
        <f t="shared" si="762"/>
        <v>0</v>
      </c>
      <c r="BP495" s="639">
        <f t="shared" si="762"/>
        <v>0</v>
      </c>
      <c r="BQ495" s="639">
        <f t="shared" si="760"/>
        <v>0</v>
      </c>
    </row>
    <row r="496" spans="1:69" s="351" customFormat="1" ht="12.75">
      <c r="A496" s="679">
        <v>1915</v>
      </c>
      <c r="B496" s="375" t="s">
        <v>512</v>
      </c>
      <c r="C496" s="1293">
        <f>'I4 BO ASSETS'!N66</f>
        <v>0</v>
      </c>
      <c r="D496" s="639"/>
      <c r="E496" s="639"/>
      <c r="F496" s="639"/>
      <c r="G496" s="639"/>
      <c r="H496" s="639"/>
      <c r="I496" s="639"/>
      <c r="J496" s="639"/>
      <c r="K496" s="639"/>
      <c r="L496" s="639"/>
      <c r="M496" s="639"/>
      <c r="N496" s="639"/>
      <c r="O496" s="639"/>
      <c r="P496" s="639"/>
      <c r="Q496" s="639"/>
      <c r="R496" s="639"/>
      <c r="S496" s="639"/>
      <c r="T496" s="639"/>
      <c r="U496" s="639"/>
      <c r="V496" s="639"/>
      <c r="W496" s="639"/>
      <c r="X496" s="639"/>
      <c r="Y496" s="639"/>
      <c r="Z496" s="639"/>
      <c r="AA496" s="639"/>
      <c r="AB496" s="639"/>
      <c r="AC496" s="639"/>
      <c r="AD496" s="639"/>
      <c r="AE496" s="639"/>
      <c r="AF496" s="639"/>
      <c r="AG496" s="639"/>
      <c r="AH496" s="639"/>
      <c r="AI496" s="639"/>
      <c r="AJ496" s="639"/>
      <c r="AK496" s="639"/>
      <c r="AL496" s="639"/>
      <c r="AM496" s="639"/>
      <c r="AN496" s="639"/>
      <c r="AO496" s="639"/>
      <c r="AP496" s="639"/>
      <c r="AQ496" s="639"/>
      <c r="AR496" s="639"/>
      <c r="AS496" s="639"/>
      <c r="AT496" s="639"/>
      <c r="AU496" s="639"/>
      <c r="AV496" s="639"/>
      <c r="AW496" s="639">
        <f t="shared" ref="AW496:BP496" si="763">$C496*AW638</f>
        <v>0</v>
      </c>
      <c r="AX496" s="639">
        <f t="shared" si="763"/>
        <v>0</v>
      </c>
      <c r="AY496" s="639">
        <f t="shared" si="763"/>
        <v>0</v>
      </c>
      <c r="AZ496" s="639">
        <f t="shared" si="763"/>
        <v>0</v>
      </c>
      <c r="BA496" s="639">
        <f t="shared" si="763"/>
        <v>0</v>
      </c>
      <c r="BB496" s="639">
        <f t="shared" si="763"/>
        <v>0</v>
      </c>
      <c r="BC496" s="639">
        <f t="shared" si="763"/>
        <v>0</v>
      </c>
      <c r="BD496" s="639">
        <f t="shared" si="763"/>
        <v>0</v>
      </c>
      <c r="BE496" s="639">
        <f t="shared" si="763"/>
        <v>0</v>
      </c>
      <c r="BF496" s="639">
        <f t="shared" si="763"/>
        <v>0</v>
      </c>
      <c r="BG496" s="639">
        <f t="shared" si="763"/>
        <v>0</v>
      </c>
      <c r="BH496" s="639">
        <f t="shared" si="763"/>
        <v>0</v>
      </c>
      <c r="BI496" s="639">
        <f t="shared" si="763"/>
        <v>0</v>
      </c>
      <c r="BJ496" s="639">
        <f t="shared" si="763"/>
        <v>0</v>
      </c>
      <c r="BK496" s="639">
        <f t="shared" si="763"/>
        <v>0</v>
      </c>
      <c r="BL496" s="639">
        <f t="shared" si="763"/>
        <v>0</v>
      </c>
      <c r="BM496" s="639">
        <f t="shared" si="763"/>
        <v>0</v>
      </c>
      <c r="BN496" s="639">
        <f t="shared" si="763"/>
        <v>0</v>
      </c>
      <c r="BO496" s="639">
        <f t="shared" si="763"/>
        <v>0</v>
      </c>
      <c r="BP496" s="639">
        <f t="shared" si="763"/>
        <v>0</v>
      </c>
      <c r="BQ496" s="639">
        <f t="shared" si="760"/>
        <v>0</v>
      </c>
    </row>
    <row r="497" spans="1:69" s="351" customFormat="1" ht="12.75">
      <c r="A497" s="679">
        <v>1920</v>
      </c>
      <c r="B497" s="375" t="s">
        <v>513</v>
      </c>
      <c r="C497" s="1293">
        <f>'I4 BO ASSETS'!N67</f>
        <v>0</v>
      </c>
      <c r="D497" s="639"/>
      <c r="E497" s="639"/>
      <c r="F497" s="639"/>
      <c r="G497" s="639"/>
      <c r="H497" s="639"/>
      <c r="I497" s="639"/>
      <c r="J497" s="639"/>
      <c r="K497" s="639"/>
      <c r="L497" s="639"/>
      <c r="M497" s="639"/>
      <c r="N497" s="639"/>
      <c r="O497" s="639"/>
      <c r="P497" s="639"/>
      <c r="Q497" s="639"/>
      <c r="R497" s="639"/>
      <c r="S497" s="639"/>
      <c r="T497" s="639"/>
      <c r="U497" s="639"/>
      <c r="V497" s="639"/>
      <c r="W497" s="639"/>
      <c r="X497" s="639"/>
      <c r="Y497" s="639"/>
      <c r="Z497" s="639"/>
      <c r="AA497" s="639"/>
      <c r="AB497" s="639"/>
      <c r="AC497" s="639"/>
      <c r="AD497" s="639"/>
      <c r="AE497" s="639"/>
      <c r="AF497" s="639"/>
      <c r="AG497" s="639"/>
      <c r="AH497" s="639"/>
      <c r="AI497" s="639"/>
      <c r="AJ497" s="639"/>
      <c r="AK497" s="639"/>
      <c r="AL497" s="639"/>
      <c r="AM497" s="639"/>
      <c r="AN497" s="639"/>
      <c r="AO497" s="639"/>
      <c r="AP497" s="639"/>
      <c r="AQ497" s="639"/>
      <c r="AR497" s="639"/>
      <c r="AS497" s="639"/>
      <c r="AT497" s="639"/>
      <c r="AU497" s="639"/>
      <c r="AV497" s="639"/>
      <c r="AW497" s="639">
        <f t="shared" ref="AW497:BP497" si="764">$C497*AW639</f>
        <v>0</v>
      </c>
      <c r="AX497" s="639">
        <f t="shared" si="764"/>
        <v>0</v>
      </c>
      <c r="AY497" s="639">
        <f t="shared" si="764"/>
        <v>0</v>
      </c>
      <c r="AZ497" s="639">
        <f t="shared" si="764"/>
        <v>0</v>
      </c>
      <c r="BA497" s="639">
        <f t="shared" si="764"/>
        <v>0</v>
      </c>
      <c r="BB497" s="639">
        <f t="shared" si="764"/>
        <v>0</v>
      </c>
      <c r="BC497" s="639">
        <f t="shared" si="764"/>
        <v>0</v>
      </c>
      <c r="BD497" s="639">
        <f t="shared" si="764"/>
        <v>0</v>
      </c>
      <c r="BE497" s="639">
        <f t="shared" si="764"/>
        <v>0</v>
      </c>
      <c r="BF497" s="639">
        <f t="shared" si="764"/>
        <v>0</v>
      </c>
      <c r="BG497" s="639">
        <f t="shared" si="764"/>
        <v>0</v>
      </c>
      <c r="BH497" s="639">
        <f t="shared" si="764"/>
        <v>0</v>
      </c>
      <c r="BI497" s="639">
        <f t="shared" si="764"/>
        <v>0</v>
      </c>
      <c r="BJ497" s="639">
        <f t="shared" si="764"/>
        <v>0</v>
      </c>
      <c r="BK497" s="639">
        <f t="shared" si="764"/>
        <v>0</v>
      </c>
      <c r="BL497" s="639">
        <f t="shared" si="764"/>
        <v>0</v>
      </c>
      <c r="BM497" s="639">
        <f t="shared" si="764"/>
        <v>0</v>
      </c>
      <c r="BN497" s="639">
        <f t="shared" si="764"/>
        <v>0</v>
      </c>
      <c r="BO497" s="639">
        <f t="shared" si="764"/>
        <v>0</v>
      </c>
      <c r="BP497" s="639">
        <f t="shared" si="764"/>
        <v>0</v>
      </c>
      <c r="BQ497" s="639">
        <f t="shared" si="760"/>
        <v>0</v>
      </c>
    </row>
    <row r="498" spans="1:69" s="351" customFormat="1" ht="12.75">
      <c r="A498" s="679">
        <v>1925</v>
      </c>
      <c r="B498" s="375" t="s">
        <v>514</v>
      </c>
      <c r="C498" s="1293">
        <f>'I4 BO ASSETS'!N68</f>
        <v>0</v>
      </c>
      <c r="D498" s="639"/>
      <c r="E498" s="639"/>
      <c r="F498" s="639"/>
      <c r="G498" s="639"/>
      <c r="H498" s="639"/>
      <c r="I498" s="639"/>
      <c r="J498" s="639"/>
      <c r="K498" s="639"/>
      <c r="L498" s="639"/>
      <c r="M498" s="639"/>
      <c r="N498" s="639"/>
      <c r="O498" s="639"/>
      <c r="P498" s="639"/>
      <c r="Q498" s="639"/>
      <c r="R498" s="639"/>
      <c r="S498" s="639"/>
      <c r="T498" s="639"/>
      <c r="U498" s="639"/>
      <c r="V498" s="639"/>
      <c r="W498" s="639"/>
      <c r="X498" s="639"/>
      <c r="Y498" s="639"/>
      <c r="Z498" s="639"/>
      <c r="AA498" s="639"/>
      <c r="AB498" s="639"/>
      <c r="AC498" s="639"/>
      <c r="AD498" s="639"/>
      <c r="AE498" s="639"/>
      <c r="AF498" s="639"/>
      <c r="AG498" s="639"/>
      <c r="AH498" s="639"/>
      <c r="AI498" s="639"/>
      <c r="AJ498" s="639"/>
      <c r="AK498" s="639"/>
      <c r="AL498" s="639"/>
      <c r="AM498" s="639"/>
      <c r="AN498" s="639"/>
      <c r="AO498" s="639"/>
      <c r="AP498" s="639"/>
      <c r="AQ498" s="639"/>
      <c r="AR498" s="639"/>
      <c r="AS498" s="639"/>
      <c r="AT498" s="639"/>
      <c r="AU498" s="639"/>
      <c r="AV498" s="639"/>
      <c r="AW498" s="639">
        <f t="shared" ref="AW498:BP498" si="765">$C498*AW640</f>
        <v>0</v>
      </c>
      <c r="AX498" s="639">
        <f t="shared" si="765"/>
        <v>0</v>
      </c>
      <c r="AY498" s="639">
        <f t="shared" si="765"/>
        <v>0</v>
      </c>
      <c r="AZ498" s="639">
        <f t="shared" si="765"/>
        <v>0</v>
      </c>
      <c r="BA498" s="639">
        <f t="shared" si="765"/>
        <v>0</v>
      </c>
      <c r="BB498" s="639">
        <f t="shared" si="765"/>
        <v>0</v>
      </c>
      <c r="BC498" s="639">
        <f t="shared" si="765"/>
        <v>0</v>
      </c>
      <c r="BD498" s="639">
        <f t="shared" si="765"/>
        <v>0</v>
      </c>
      <c r="BE498" s="639">
        <f t="shared" si="765"/>
        <v>0</v>
      </c>
      <c r="BF498" s="639">
        <f t="shared" si="765"/>
        <v>0</v>
      </c>
      <c r="BG498" s="639">
        <f t="shared" si="765"/>
        <v>0</v>
      </c>
      <c r="BH498" s="639">
        <f t="shared" si="765"/>
        <v>0</v>
      </c>
      <c r="BI498" s="639">
        <f t="shared" si="765"/>
        <v>0</v>
      </c>
      <c r="BJ498" s="639">
        <f t="shared" si="765"/>
        <v>0</v>
      </c>
      <c r="BK498" s="639">
        <f t="shared" si="765"/>
        <v>0</v>
      </c>
      <c r="BL498" s="639">
        <f t="shared" si="765"/>
        <v>0</v>
      </c>
      <c r="BM498" s="639">
        <f t="shared" si="765"/>
        <v>0</v>
      </c>
      <c r="BN498" s="639">
        <f t="shared" si="765"/>
        <v>0</v>
      </c>
      <c r="BO498" s="639">
        <f t="shared" si="765"/>
        <v>0</v>
      </c>
      <c r="BP498" s="639">
        <f t="shared" si="765"/>
        <v>0</v>
      </c>
      <c r="BQ498" s="639">
        <f t="shared" si="760"/>
        <v>0</v>
      </c>
    </row>
    <row r="499" spans="1:69" s="351" customFormat="1" ht="12.75">
      <c r="A499" s="679">
        <v>1930</v>
      </c>
      <c r="B499" s="375" t="s">
        <v>515</v>
      </c>
      <c r="C499" s="1293">
        <f>'I4 BO ASSETS'!N69</f>
        <v>0</v>
      </c>
      <c r="D499" s="639"/>
      <c r="E499" s="639"/>
      <c r="F499" s="639"/>
      <c r="G499" s="639"/>
      <c r="H499" s="639"/>
      <c r="I499" s="639"/>
      <c r="J499" s="639"/>
      <c r="K499" s="639"/>
      <c r="L499" s="639"/>
      <c r="M499" s="639"/>
      <c r="N499" s="639"/>
      <c r="O499" s="639"/>
      <c r="P499" s="639"/>
      <c r="Q499" s="639"/>
      <c r="R499" s="639"/>
      <c r="S499" s="639"/>
      <c r="T499" s="639"/>
      <c r="U499" s="639"/>
      <c r="V499" s="639"/>
      <c r="W499" s="639"/>
      <c r="X499" s="639"/>
      <c r="Y499" s="639"/>
      <c r="Z499" s="639"/>
      <c r="AA499" s="639"/>
      <c r="AB499" s="639"/>
      <c r="AC499" s="639"/>
      <c r="AD499" s="639"/>
      <c r="AE499" s="639"/>
      <c r="AF499" s="639"/>
      <c r="AG499" s="639"/>
      <c r="AH499" s="639"/>
      <c r="AI499" s="639"/>
      <c r="AJ499" s="639"/>
      <c r="AK499" s="639"/>
      <c r="AL499" s="639"/>
      <c r="AM499" s="639"/>
      <c r="AN499" s="639"/>
      <c r="AO499" s="639"/>
      <c r="AP499" s="639"/>
      <c r="AQ499" s="639"/>
      <c r="AR499" s="639"/>
      <c r="AS499" s="639"/>
      <c r="AT499" s="639"/>
      <c r="AU499" s="639"/>
      <c r="AV499" s="639"/>
      <c r="AW499" s="639">
        <f t="shared" ref="AW499:BP499" si="766">$C499*AW641</f>
        <v>0</v>
      </c>
      <c r="AX499" s="639">
        <f t="shared" si="766"/>
        <v>0</v>
      </c>
      <c r="AY499" s="639">
        <f t="shared" si="766"/>
        <v>0</v>
      </c>
      <c r="AZ499" s="639">
        <f t="shared" si="766"/>
        <v>0</v>
      </c>
      <c r="BA499" s="639">
        <f t="shared" si="766"/>
        <v>0</v>
      </c>
      <c r="BB499" s="639">
        <f t="shared" si="766"/>
        <v>0</v>
      </c>
      <c r="BC499" s="639">
        <f t="shared" si="766"/>
        <v>0</v>
      </c>
      <c r="BD499" s="639">
        <f t="shared" si="766"/>
        <v>0</v>
      </c>
      <c r="BE499" s="639">
        <f t="shared" si="766"/>
        <v>0</v>
      </c>
      <c r="BF499" s="639">
        <f t="shared" si="766"/>
        <v>0</v>
      </c>
      <c r="BG499" s="639">
        <f t="shared" si="766"/>
        <v>0</v>
      </c>
      <c r="BH499" s="639">
        <f t="shared" si="766"/>
        <v>0</v>
      </c>
      <c r="BI499" s="639">
        <f t="shared" si="766"/>
        <v>0</v>
      </c>
      <c r="BJ499" s="639">
        <f t="shared" si="766"/>
        <v>0</v>
      </c>
      <c r="BK499" s="639">
        <f t="shared" si="766"/>
        <v>0</v>
      </c>
      <c r="BL499" s="639">
        <f t="shared" si="766"/>
        <v>0</v>
      </c>
      <c r="BM499" s="639">
        <f t="shared" si="766"/>
        <v>0</v>
      </c>
      <c r="BN499" s="639">
        <f t="shared" si="766"/>
        <v>0</v>
      </c>
      <c r="BO499" s="639">
        <f t="shared" si="766"/>
        <v>0</v>
      </c>
      <c r="BP499" s="639">
        <f t="shared" si="766"/>
        <v>0</v>
      </c>
      <c r="BQ499" s="639">
        <f t="shared" si="760"/>
        <v>0</v>
      </c>
    </row>
    <row r="500" spans="1:69" s="351" customFormat="1" ht="12.75">
      <c r="A500" s="679">
        <v>1935</v>
      </c>
      <c r="B500" s="375" t="s">
        <v>516</v>
      </c>
      <c r="C500" s="1293">
        <f>'I4 BO ASSETS'!N70</f>
        <v>0</v>
      </c>
      <c r="D500" s="639"/>
      <c r="E500" s="639"/>
      <c r="F500" s="639"/>
      <c r="G500" s="639"/>
      <c r="H500" s="639"/>
      <c r="I500" s="639"/>
      <c r="J500" s="639"/>
      <c r="K500" s="639"/>
      <c r="L500" s="639"/>
      <c r="M500" s="639"/>
      <c r="N500" s="639"/>
      <c r="O500" s="639"/>
      <c r="P500" s="639"/>
      <c r="Q500" s="639"/>
      <c r="R500" s="639"/>
      <c r="S500" s="639"/>
      <c r="T500" s="639"/>
      <c r="U500" s="639"/>
      <c r="V500" s="639"/>
      <c r="W500" s="639"/>
      <c r="X500" s="639"/>
      <c r="Y500" s="639"/>
      <c r="Z500" s="639"/>
      <c r="AA500" s="639"/>
      <c r="AB500" s="639"/>
      <c r="AC500" s="639"/>
      <c r="AD500" s="639"/>
      <c r="AE500" s="639"/>
      <c r="AF500" s="639"/>
      <c r="AG500" s="639"/>
      <c r="AH500" s="639"/>
      <c r="AI500" s="639"/>
      <c r="AJ500" s="639"/>
      <c r="AK500" s="639"/>
      <c r="AL500" s="639"/>
      <c r="AM500" s="639"/>
      <c r="AN500" s="639"/>
      <c r="AO500" s="639"/>
      <c r="AP500" s="639"/>
      <c r="AQ500" s="639"/>
      <c r="AR500" s="639"/>
      <c r="AS500" s="639"/>
      <c r="AT500" s="639"/>
      <c r="AU500" s="639"/>
      <c r="AV500" s="639"/>
      <c r="AW500" s="639">
        <f t="shared" ref="AW500:BP500" si="767">$C500*AW642</f>
        <v>0</v>
      </c>
      <c r="AX500" s="639">
        <f t="shared" si="767"/>
        <v>0</v>
      </c>
      <c r="AY500" s="639">
        <f t="shared" si="767"/>
        <v>0</v>
      </c>
      <c r="AZ500" s="639">
        <f t="shared" si="767"/>
        <v>0</v>
      </c>
      <c r="BA500" s="639">
        <f t="shared" si="767"/>
        <v>0</v>
      </c>
      <c r="BB500" s="639">
        <f t="shared" si="767"/>
        <v>0</v>
      </c>
      <c r="BC500" s="639">
        <f t="shared" si="767"/>
        <v>0</v>
      </c>
      <c r="BD500" s="639">
        <f t="shared" si="767"/>
        <v>0</v>
      </c>
      <c r="BE500" s="639">
        <f t="shared" si="767"/>
        <v>0</v>
      </c>
      <c r="BF500" s="639">
        <f t="shared" si="767"/>
        <v>0</v>
      </c>
      <c r="BG500" s="639">
        <f t="shared" si="767"/>
        <v>0</v>
      </c>
      <c r="BH500" s="639">
        <f t="shared" si="767"/>
        <v>0</v>
      </c>
      <c r="BI500" s="639">
        <f t="shared" si="767"/>
        <v>0</v>
      </c>
      <c r="BJ500" s="639">
        <f t="shared" si="767"/>
        <v>0</v>
      </c>
      <c r="BK500" s="639">
        <f t="shared" si="767"/>
        <v>0</v>
      </c>
      <c r="BL500" s="639">
        <f t="shared" si="767"/>
        <v>0</v>
      </c>
      <c r="BM500" s="639">
        <f t="shared" si="767"/>
        <v>0</v>
      </c>
      <c r="BN500" s="639">
        <f t="shared" si="767"/>
        <v>0</v>
      </c>
      <c r="BO500" s="639">
        <f t="shared" si="767"/>
        <v>0</v>
      </c>
      <c r="BP500" s="639">
        <f t="shared" si="767"/>
        <v>0</v>
      </c>
      <c r="BQ500" s="639">
        <f t="shared" si="760"/>
        <v>0</v>
      </c>
    </row>
    <row r="501" spans="1:69" s="351" customFormat="1" ht="12.75">
      <c r="A501" s="679">
        <v>1940</v>
      </c>
      <c r="B501" s="375" t="s">
        <v>517</v>
      </c>
      <c r="C501" s="1293">
        <f>'I4 BO ASSETS'!N71</f>
        <v>0</v>
      </c>
      <c r="D501" s="639"/>
      <c r="E501" s="639"/>
      <c r="F501" s="639"/>
      <c r="G501" s="639"/>
      <c r="H501" s="639"/>
      <c r="I501" s="639"/>
      <c r="J501" s="639"/>
      <c r="K501" s="639"/>
      <c r="L501" s="639"/>
      <c r="M501" s="639"/>
      <c r="N501" s="639"/>
      <c r="O501" s="639"/>
      <c r="P501" s="639"/>
      <c r="Q501" s="639"/>
      <c r="R501" s="639"/>
      <c r="S501" s="639"/>
      <c r="T501" s="639"/>
      <c r="U501" s="639"/>
      <c r="V501" s="639"/>
      <c r="W501" s="639"/>
      <c r="X501" s="639"/>
      <c r="Y501" s="639"/>
      <c r="Z501" s="639"/>
      <c r="AA501" s="639"/>
      <c r="AB501" s="639"/>
      <c r="AC501" s="639"/>
      <c r="AD501" s="639"/>
      <c r="AE501" s="639"/>
      <c r="AF501" s="639"/>
      <c r="AG501" s="639"/>
      <c r="AH501" s="639"/>
      <c r="AI501" s="639"/>
      <c r="AJ501" s="639"/>
      <c r="AK501" s="639"/>
      <c r="AL501" s="639"/>
      <c r="AM501" s="639"/>
      <c r="AN501" s="639"/>
      <c r="AO501" s="639"/>
      <c r="AP501" s="639"/>
      <c r="AQ501" s="639"/>
      <c r="AR501" s="639"/>
      <c r="AS501" s="639"/>
      <c r="AT501" s="639"/>
      <c r="AU501" s="639"/>
      <c r="AV501" s="639"/>
      <c r="AW501" s="639">
        <f t="shared" ref="AW501:BP501" si="768">$C501*AW643</f>
        <v>0</v>
      </c>
      <c r="AX501" s="639">
        <f t="shared" si="768"/>
        <v>0</v>
      </c>
      <c r="AY501" s="639">
        <f t="shared" si="768"/>
        <v>0</v>
      </c>
      <c r="AZ501" s="639">
        <f t="shared" si="768"/>
        <v>0</v>
      </c>
      <c r="BA501" s="639">
        <f t="shared" si="768"/>
        <v>0</v>
      </c>
      <c r="BB501" s="639">
        <f t="shared" si="768"/>
        <v>0</v>
      </c>
      <c r="BC501" s="639">
        <f t="shared" si="768"/>
        <v>0</v>
      </c>
      <c r="BD501" s="639">
        <f t="shared" si="768"/>
        <v>0</v>
      </c>
      <c r="BE501" s="639">
        <f t="shared" si="768"/>
        <v>0</v>
      </c>
      <c r="BF501" s="639">
        <f t="shared" si="768"/>
        <v>0</v>
      </c>
      <c r="BG501" s="639">
        <f t="shared" si="768"/>
        <v>0</v>
      </c>
      <c r="BH501" s="639">
        <f t="shared" si="768"/>
        <v>0</v>
      </c>
      <c r="BI501" s="639">
        <f t="shared" si="768"/>
        <v>0</v>
      </c>
      <c r="BJ501" s="639">
        <f t="shared" si="768"/>
        <v>0</v>
      </c>
      <c r="BK501" s="639">
        <f t="shared" si="768"/>
        <v>0</v>
      </c>
      <c r="BL501" s="639">
        <f t="shared" si="768"/>
        <v>0</v>
      </c>
      <c r="BM501" s="639">
        <f t="shared" si="768"/>
        <v>0</v>
      </c>
      <c r="BN501" s="639">
        <f t="shared" si="768"/>
        <v>0</v>
      </c>
      <c r="BO501" s="639">
        <f t="shared" si="768"/>
        <v>0</v>
      </c>
      <c r="BP501" s="639">
        <f t="shared" si="768"/>
        <v>0</v>
      </c>
      <c r="BQ501" s="639">
        <f t="shared" si="760"/>
        <v>0</v>
      </c>
    </row>
    <row r="502" spans="1:69" s="351" customFormat="1" ht="12.75">
      <c r="A502" s="679">
        <v>1945</v>
      </c>
      <c r="B502" s="375" t="s">
        <v>518</v>
      </c>
      <c r="C502" s="1293">
        <f>'I4 BO ASSETS'!N72</f>
        <v>0</v>
      </c>
      <c r="D502" s="639"/>
      <c r="E502" s="639"/>
      <c r="F502" s="639"/>
      <c r="G502" s="639"/>
      <c r="H502" s="639"/>
      <c r="I502" s="639"/>
      <c r="J502" s="639"/>
      <c r="K502" s="639"/>
      <c r="L502" s="639"/>
      <c r="M502" s="639"/>
      <c r="N502" s="639"/>
      <c r="O502" s="639"/>
      <c r="P502" s="639"/>
      <c r="Q502" s="639"/>
      <c r="R502" s="639"/>
      <c r="S502" s="639"/>
      <c r="T502" s="639"/>
      <c r="U502" s="639"/>
      <c r="V502" s="639"/>
      <c r="W502" s="639"/>
      <c r="X502" s="639"/>
      <c r="Y502" s="639"/>
      <c r="Z502" s="639"/>
      <c r="AA502" s="639"/>
      <c r="AB502" s="639"/>
      <c r="AC502" s="639"/>
      <c r="AD502" s="639"/>
      <c r="AE502" s="639"/>
      <c r="AF502" s="639"/>
      <c r="AG502" s="639"/>
      <c r="AH502" s="639"/>
      <c r="AI502" s="639"/>
      <c r="AJ502" s="639"/>
      <c r="AK502" s="639"/>
      <c r="AL502" s="639"/>
      <c r="AM502" s="639"/>
      <c r="AN502" s="639"/>
      <c r="AO502" s="639"/>
      <c r="AP502" s="639"/>
      <c r="AQ502" s="639"/>
      <c r="AR502" s="639"/>
      <c r="AS502" s="639"/>
      <c r="AT502" s="639"/>
      <c r="AU502" s="639"/>
      <c r="AV502" s="639"/>
      <c r="AW502" s="639">
        <f t="shared" ref="AW502:BP502" si="769">$C502*AW644</f>
        <v>0</v>
      </c>
      <c r="AX502" s="639">
        <f t="shared" si="769"/>
        <v>0</v>
      </c>
      <c r="AY502" s="639">
        <f t="shared" si="769"/>
        <v>0</v>
      </c>
      <c r="AZ502" s="639">
        <f t="shared" si="769"/>
        <v>0</v>
      </c>
      <c r="BA502" s="639">
        <f t="shared" si="769"/>
        <v>0</v>
      </c>
      <c r="BB502" s="639">
        <f t="shared" si="769"/>
        <v>0</v>
      </c>
      <c r="BC502" s="639">
        <f t="shared" si="769"/>
        <v>0</v>
      </c>
      <c r="BD502" s="639">
        <f t="shared" si="769"/>
        <v>0</v>
      </c>
      <c r="BE502" s="639">
        <f t="shared" si="769"/>
        <v>0</v>
      </c>
      <c r="BF502" s="639">
        <f t="shared" si="769"/>
        <v>0</v>
      </c>
      <c r="BG502" s="639">
        <f t="shared" si="769"/>
        <v>0</v>
      </c>
      <c r="BH502" s="639">
        <f t="shared" si="769"/>
        <v>0</v>
      </c>
      <c r="BI502" s="639">
        <f t="shared" si="769"/>
        <v>0</v>
      </c>
      <c r="BJ502" s="639">
        <f t="shared" si="769"/>
        <v>0</v>
      </c>
      <c r="BK502" s="639">
        <f t="shared" si="769"/>
        <v>0</v>
      </c>
      <c r="BL502" s="639">
        <f t="shared" si="769"/>
        <v>0</v>
      </c>
      <c r="BM502" s="639">
        <f t="shared" si="769"/>
        <v>0</v>
      </c>
      <c r="BN502" s="639">
        <f t="shared" si="769"/>
        <v>0</v>
      </c>
      <c r="BO502" s="639">
        <f t="shared" si="769"/>
        <v>0</v>
      </c>
      <c r="BP502" s="639">
        <f t="shared" si="769"/>
        <v>0</v>
      </c>
      <c r="BQ502" s="639">
        <f t="shared" si="760"/>
        <v>0</v>
      </c>
    </row>
    <row r="503" spans="1:69" s="351" customFormat="1" ht="12.75">
      <c r="A503" s="679">
        <v>1950</v>
      </c>
      <c r="B503" s="375" t="s">
        <v>519</v>
      </c>
      <c r="C503" s="1293">
        <f>'I4 BO ASSETS'!N73</f>
        <v>0</v>
      </c>
      <c r="D503" s="639"/>
      <c r="E503" s="639"/>
      <c r="F503" s="639"/>
      <c r="G503" s="639"/>
      <c r="H503" s="639"/>
      <c r="I503" s="639"/>
      <c r="J503" s="639"/>
      <c r="K503" s="639"/>
      <c r="L503" s="639"/>
      <c r="M503" s="639"/>
      <c r="N503" s="639"/>
      <c r="O503" s="639"/>
      <c r="P503" s="639"/>
      <c r="Q503" s="639"/>
      <c r="R503" s="639"/>
      <c r="S503" s="639"/>
      <c r="T503" s="639"/>
      <c r="U503" s="639"/>
      <c r="V503" s="639"/>
      <c r="W503" s="639"/>
      <c r="X503" s="639"/>
      <c r="Y503" s="639"/>
      <c r="Z503" s="639"/>
      <c r="AA503" s="639"/>
      <c r="AB503" s="639"/>
      <c r="AC503" s="639"/>
      <c r="AD503" s="639"/>
      <c r="AE503" s="639"/>
      <c r="AF503" s="639"/>
      <c r="AG503" s="639"/>
      <c r="AH503" s="639"/>
      <c r="AI503" s="639"/>
      <c r="AJ503" s="639"/>
      <c r="AK503" s="639"/>
      <c r="AL503" s="639"/>
      <c r="AM503" s="639"/>
      <c r="AN503" s="639"/>
      <c r="AO503" s="639"/>
      <c r="AP503" s="639"/>
      <c r="AQ503" s="639"/>
      <c r="AR503" s="639"/>
      <c r="AS503" s="639"/>
      <c r="AT503" s="639"/>
      <c r="AU503" s="639"/>
      <c r="AV503" s="639"/>
      <c r="AW503" s="639">
        <f t="shared" ref="AW503:BP503" si="770">$C503*AW645</f>
        <v>0</v>
      </c>
      <c r="AX503" s="639">
        <f t="shared" si="770"/>
        <v>0</v>
      </c>
      <c r="AY503" s="639">
        <f t="shared" si="770"/>
        <v>0</v>
      </c>
      <c r="AZ503" s="639">
        <f t="shared" si="770"/>
        <v>0</v>
      </c>
      <c r="BA503" s="639">
        <f t="shared" si="770"/>
        <v>0</v>
      </c>
      <c r="BB503" s="639">
        <f t="shared" si="770"/>
        <v>0</v>
      </c>
      <c r="BC503" s="639">
        <f t="shared" si="770"/>
        <v>0</v>
      </c>
      <c r="BD503" s="639">
        <f t="shared" si="770"/>
        <v>0</v>
      </c>
      <c r="BE503" s="639">
        <f t="shared" si="770"/>
        <v>0</v>
      </c>
      <c r="BF503" s="639">
        <f t="shared" si="770"/>
        <v>0</v>
      </c>
      <c r="BG503" s="639">
        <f t="shared" si="770"/>
        <v>0</v>
      </c>
      <c r="BH503" s="639">
        <f t="shared" si="770"/>
        <v>0</v>
      </c>
      <c r="BI503" s="639">
        <f t="shared" si="770"/>
        <v>0</v>
      </c>
      <c r="BJ503" s="639">
        <f t="shared" si="770"/>
        <v>0</v>
      </c>
      <c r="BK503" s="639">
        <f t="shared" si="770"/>
        <v>0</v>
      </c>
      <c r="BL503" s="639">
        <f t="shared" si="770"/>
        <v>0</v>
      </c>
      <c r="BM503" s="639">
        <f t="shared" si="770"/>
        <v>0</v>
      </c>
      <c r="BN503" s="639">
        <f t="shared" si="770"/>
        <v>0</v>
      </c>
      <c r="BO503" s="639">
        <f t="shared" si="770"/>
        <v>0</v>
      </c>
      <c r="BP503" s="639">
        <f t="shared" si="770"/>
        <v>0</v>
      </c>
      <c r="BQ503" s="639">
        <f t="shared" si="760"/>
        <v>0</v>
      </c>
    </row>
    <row r="504" spans="1:69" s="351" customFormat="1" ht="12.75">
      <c r="A504" s="679">
        <v>1955</v>
      </c>
      <c r="B504" s="375" t="s">
        <v>273</v>
      </c>
      <c r="C504" s="1293">
        <f>'I4 BO ASSETS'!N74</f>
        <v>0</v>
      </c>
      <c r="D504" s="639"/>
      <c r="E504" s="639"/>
      <c r="F504" s="639"/>
      <c r="G504" s="639"/>
      <c r="H504" s="639"/>
      <c r="I504" s="639"/>
      <c r="J504" s="639"/>
      <c r="K504" s="639"/>
      <c r="L504" s="639"/>
      <c r="M504" s="639"/>
      <c r="N504" s="639"/>
      <c r="O504" s="639"/>
      <c r="P504" s="639"/>
      <c r="Q504" s="639"/>
      <c r="R504" s="639"/>
      <c r="S504" s="639"/>
      <c r="T504" s="639"/>
      <c r="U504" s="639"/>
      <c r="V504" s="639"/>
      <c r="W504" s="639"/>
      <c r="X504" s="639"/>
      <c r="Y504" s="639"/>
      <c r="Z504" s="639"/>
      <c r="AA504" s="639"/>
      <c r="AB504" s="639"/>
      <c r="AC504" s="639"/>
      <c r="AD504" s="639"/>
      <c r="AE504" s="639"/>
      <c r="AF504" s="639"/>
      <c r="AG504" s="639"/>
      <c r="AH504" s="639"/>
      <c r="AI504" s="639"/>
      <c r="AJ504" s="639"/>
      <c r="AK504" s="639"/>
      <c r="AL504" s="639"/>
      <c r="AM504" s="639"/>
      <c r="AN504" s="639"/>
      <c r="AO504" s="639"/>
      <c r="AP504" s="639"/>
      <c r="AQ504" s="639"/>
      <c r="AR504" s="639"/>
      <c r="AS504" s="639"/>
      <c r="AT504" s="639"/>
      <c r="AU504" s="639"/>
      <c r="AV504" s="639"/>
      <c r="AW504" s="639">
        <f t="shared" ref="AW504:BP504" si="771">$C504*AW646</f>
        <v>0</v>
      </c>
      <c r="AX504" s="639">
        <f t="shared" si="771"/>
        <v>0</v>
      </c>
      <c r="AY504" s="639">
        <f t="shared" si="771"/>
        <v>0</v>
      </c>
      <c r="AZ504" s="639">
        <f t="shared" si="771"/>
        <v>0</v>
      </c>
      <c r="BA504" s="639">
        <f t="shared" si="771"/>
        <v>0</v>
      </c>
      <c r="BB504" s="639">
        <f t="shared" si="771"/>
        <v>0</v>
      </c>
      <c r="BC504" s="639">
        <f t="shared" si="771"/>
        <v>0</v>
      </c>
      <c r="BD504" s="639">
        <f t="shared" si="771"/>
        <v>0</v>
      </c>
      <c r="BE504" s="639">
        <f t="shared" si="771"/>
        <v>0</v>
      </c>
      <c r="BF504" s="639">
        <f t="shared" si="771"/>
        <v>0</v>
      </c>
      <c r="BG504" s="639">
        <f t="shared" si="771"/>
        <v>0</v>
      </c>
      <c r="BH504" s="639">
        <f t="shared" si="771"/>
        <v>0</v>
      </c>
      <c r="BI504" s="639">
        <f t="shared" si="771"/>
        <v>0</v>
      </c>
      <c r="BJ504" s="639">
        <f t="shared" si="771"/>
        <v>0</v>
      </c>
      <c r="BK504" s="639">
        <f t="shared" si="771"/>
        <v>0</v>
      </c>
      <c r="BL504" s="639">
        <f t="shared" si="771"/>
        <v>0</v>
      </c>
      <c r="BM504" s="639">
        <f t="shared" si="771"/>
        <v>0</v>
      </c>
      <c r="BN504" s="639">
        <f t="shared" si="771"/>
        <v>0</v>
      </c>
      <c r="BO504" s="639">
        <f t="shared" si="771"/>
        <v>0</v>
      </c>
      <c r="BP504" s="639">
        <f t="shared" si="771"/>
        <v>0</v>
      </c>
      <c r="BQ504" s="639">
        <f t="shared" si="760"/>
        <v>0</v>
      </c>
    </row>
    <row r="505" spans="1:69" s="351" customFormat="1" ht="12.75">
      <c r="A505" s="679">
        <v>1960</v>
      </c>
      <c r="B505" s="375" t="s">
        <v>274</v>
      </c>
      <c r="C505" s="1293">
        <f>'I4 BO ASSETS'!N75</f>
        <v>0</v>
      </c>
      <c r="D505" s="639"/>
      <c r="E505" s="639"/>
      <c r="F505" s="639"/>
      <c r="G505" s="639"/>
      <c r="H505" s="639"/>
      <c r="I505" s="639"/>
      <c r="J505" s="639"/>
      <c r="K505" s="639"/>
      <c r="L505" s="639"/>
      <c r="M505" s="639"/>
      <c r="N505" s="639"/>
      <c r="O505" s="639"/>
      <c r="P505" s="639"/>
      <c r="Q505" s="639"/>
      <c r="R505" s="639"/>
      <c r="S505" s="639"/>
      <c r="T505" s="639"/>
      <c r="U505" s="639"/>
      <c r="V505" s="639"/>
      <c r="W505" s="639"/>
      <c r="X505" s="639"/>
      <c r="Y505" s="639"/>
      <c r="Z505" s="639"/>
      <c r="AA505" s="639"/>
      <c r="AB505" s="639"/>
      <c r="AC505" s="639"/>
      <c r="AD505" s="639"/>
      <c r="AE505" s="639"/>
      <c r="AF505" s="639"/>
      <c r="AG505" s="639"/>
      <c r="AH505" s="639"/>
      <c r="AI505" s="639"/>
      <c r="AJ505" s="639"/>
      <c r="AK505" s="639"/>
      <c r="AL505" s="639"/>
      <c r="AM505" s="639"/>
      <c r="AN505" s="639"/>
      <c r="AO505" s="639"/>
      <c r="AP505" s="639"/>
      <c r="AQ505" s="639"/>
      <c r="AR505" s="639"/>
      <c r="AS505" s="639"/>
      <c r="AT505" s="639"/>
      <c r="AU505" s="639"/>
      <c r="AV505" s="639"/>
      <c r="AW505" s="639">
        <f t="shared" ref="AW505:BP505" si="772">$C505*AW647</f>
        <v>0</v>
      </c>
      <c r="AX505" s="639">
        <f t="shared" si="772"/>
        <v>0</v>
      </c>
      <c r="AY505" s="639">
        <f t="shared" si="772"/>
        <v>0</v>
      </c>
      <c r="AZ505" s="639">
        <f t="shared" si="772"/>
        <v>0</v>
      </c>
      <c r="BA505" s="639">
        <f t="shared" si="772"/>
        <v>0</v>
      </c>
      <c r="BB505" s="639">
        <f t="shared" si="772"/>
        <v>0</v>
      </c>
      <c r="BC505" s="639">
        <f t="shared" si="772"/>
        <v>0</v>
      </c>
      <c r="BD505" s="639">
        <f t="shared" si="772"/>
        <v>0</v>
      </c>
      <c r="BE505" s="639">
        <f t="shared" si="772"/>
        <v>0</v>
      </c>
      <c r="BF505" s="639">
        <f t="shared" si="772"/>
        <v>0</v>
      </c>
      <c r="BG505" s="639">
        <f t="shared" si="772"/>
        <v>0</v>
      </c>
      <c r="BH505" s="639">
        <f t="shared" si="772"/>
        <v>0</v>
      </c>
      <c r="BI505" s="639">
        <f t="shared" si="772"/>
        <v>0</v>
      </c>
      <c r="BJ505" s="639">
        <f t="shared" si="772"/>
        <v>0</v>
      </c>
      <c r="BK505" s="639">
        <f t="shared" si="772"/>
        <v>0</v>
      </c>
      <c r="BL505" s="639">
        <f t="shared" si="772"/>
        <v>0</v>
      </c>
      <c r="BM505" s="639">
        <f t="shared" si="772"/>
        <v>0</v>
      </c>
      <c r="BN505" s="639">
        <f t="shared" si="772"/>
        <v>0</v>
      </c>
      <c r="BO505" s="639">
        <f t="shared" si="772"/>
        <v>0</v>
      </c>
      <c r="BP505" s="639">
        <f t="shared" si="772"/>
        <v>0</v>
      </c>
      <c r="BQ505" s="639">
        <f t="shared" si="760"/>
        <v>0</v>
      </c>
    </row>
    <row r="506" spans="1:69" s="351" customFormat="1" ht="25.5">
      <c r="A506" s="679">
        <v>1970</v>
      </c>
      <c r="B506" s="375" t="s">
        <v>276</v>
      </c>
      <c r="C506" s="1293">
        <f>'I4 BO ASSETS'!N76</f>
        <v>0</v>
      </c>
      <c r="D506" s="639"/>
      <c r="E506" s="639"/>
      <c r="F506" s="639"/>
      <c r="G506" s="639"/>
      <c r="H506" s="639"/>
      <c r="I506" s="639"/>
      <c r="J506" s="639"/>
      <c r="K506" s="639"/>
      <c r="L506" s="639"/>
      <c r="M506" s="639"/>
      <c r="N506" s="639"/>
      <c r="O506" s="639"/>
      <c r="P506" s="639"/>
      <c r="Q506" s="639"/>
      <c r="R506" s="639"/>
      <c r="S506" s="639"/>
      <c r="T506" s="639"/>
      <c r="U506" s="639"/>
      <c r="V506" s="639"/>
      <c r="W506" s="639"/>
      <c r="X506" s="639"/>
      <c r="Y506" s="639"/>
      <c r="Z506" s="639"/>
      <c r="AA506" s="639"/>
      <c r="AB506" s="639"/>
      <c r="AC506" s="639"/>
      <c r="AD506" s="639"/>
      <c r="AE506" s="639"/>
      <c r="AF506" s="639"/>
      <c r="AG506" s="639"/>
      <c r="AH506" s="639"/>
      <c r="AI506" s="639"/>
      <c r="AJ506" s="639"/>
      <c r="AK506" s="639"/>
      <c r="AL506" s="639"/>
      <c r="AM506" s="639"/>
      <c r="AN506" s="639"/>
      <c r="AO506" s="639"/>
      <c r="AP506" s="639"/>
      <c r="AQ506" s="639"/>
      <c r="AR506" s="639"/>
      <c r="AS506" s="639"/>
      <c r="AT506" s="639"/>
      <c r="AU506" s="639"/>
      <c r="AV506" s="639"/>
      <c r="AW506" s="639">
        <f t="shared" ref="AW506:BP506" si="773">$C506*AW648</f>
        <v>0</v>
      </c>
      <c r="AX506" s="639">
        <f t="shared" si="773"/>
        <v>0</v>
      </c>
      <c r="AY506" s="639">
        <f t="shared" si="773"/>
        <v>0</v>
      </c>
      <c r="AZ506" s="639">
        <f t="shared" si="773"/>
        <v>0</v>
      </c>
      <c r="BA506" s="639">
        <f t="shared" si="773"/>
        <v>0</v>
      </c>
      <c r="BB506" s="639">
        <f t="shared" si="773"/>
        <v>0</v>
      </c>
      <c r="BC506" s="639">
        <f t="shared" si="773"/>
        <v>0</v>
      </c>
      <c r="BD506" s="639">
        <f t="shared" si="773"/>
        <v>0</v>
      </c>
      <c r="BE506" s="639">
        <f t="shared" si="773"/>
        <v>0</v>
      </c>
      <c r="BF506" s="639">
        <f t="shared" si="773"/>
        <v>0</v>
      </c>
      <c r="BG506" s="639">
        <f t="shared" si="773"/>
        <v>0</v>
      </c>
      <c r="BH506" s="639">
        <f t="shared" si="773"/>
        <v>0</v>
      </c>
      <c r="BI506" s="639">
        <f t="shared" si="773"/>
        <v>0</v>
      </c>
      <c r="BJ506" s="639">
        <f t="shared" si="773"/>
        <v>0</v>
      </c>
      <c r="BK506" s="639">
        <f t="shared" si="773"/>
        <v>0</v>
      </c>
      <c r="BL506" s="639">
        <f t="shared" si="773"/>
        <v>0</v>
      </c>
      <c r="BM506" s="639">
        <f t="shared" si="773"/>
        <v>0</v>
      </c>
      <c r="BN506" s="639">
        <f t="shared" si="773"/>
        <v>0</v>
      </c>
      <c r="BO506" s="639">
        <f t="shared" si="773"/>
        <v>0</v>
      </c>
      <c r="BP506" s="639">
        <f t="shared" si="773"/>
        <v>0</v>
      </c>
      <c r="BQ506" s="639">
        <f t="shared" si="760"/>
        <v>0</v>
      </c>
    </row>
    <row r="507" spans="1:69" s="351" customFormat="1" ht="25.5">
      <c r="A507" s="679">
        <v>1975</v>
      </c>
      <c r="B507" s="375" t="s">
        <v>1565</v>
      </c>
      <c r="C507" s="1293">
        <f>'I4 BO ASSETS'!N77</f>
        <v>0</v>
      </c>
      <c r="D507" s="639"/>
      <c r="E507" s="639"/>
      <c r="F507" s="639"/>
      <c r="G507" s="639"/>
      <c r="H507" s="639"/>
      <c r="I507" s="639"/>
      <c r="J507" s="639"/>
      <c r="K507" s="639"/>
      <c r="L507" s="639"/>
      <c r="M507" s="639"/>
      <c r="N507" s="639"/>
      <c r="O507" s="639"/>
      <c r="P507" s="639"/>
      <c r="Q507" s="639"/>
      <c r="R507" s="639"/>
      <c r="S507" s="639"/>
      <c r="T507" s="639"/>
      <c r="U507" s="639"/>
      <c r="V507" s="639"/>
      <c r="W507" s="639"/>
      <c r="X507" s="639"/>
      <c r="Y507" s="639"/>
      <c r="Z507" s="639"/>
      <c r="AA507" s="639"/>
      <c r="AB507" s="639"/>
      <c r="AC507" s="639"/>
      <c r="AD507" s="639"/>
      <c r="AE507" s="639"/>
      <c r="AF507" s="639"/>
      <c r="AG507" s="639"/>
      <c r="AH507" s="639"/>
      <c r="AI507" s="639"/>
      <c r="AJ507" s="639"/>
      <c r="AK507" s="639"/>
      <c r="AL507" s="639"/>
      <c r="AM507" s="639"/>
      <c r="AN507" s="639"/>
      <c r="AO507" s="639"/>
      <c r="AP507" s="639"/>
      <c r="AQ507" s="639"/>
      <c r="AR507" s="639"/>
      <c r="AS507" s="639"/>
      <c r="AT507" s="639"/>
      <c r="AU507" s="639"/>
      <c r="AV507" s="639"/>
      <c r="AW507" s="639">
        <f t="shared" ref="AW507:BP507" si="774">$C507*AW649</f>
        <v>0</v>
      </c>
      <c r="AX507" s="639">
        <f t="shared" si="774"/>
        <v>0</v>
      </c>
      <c r="AY507" s="639">
        <f t="shared" si="774"/>
        <v>0</v>
      </c>
      <c r="AZ507" s="639">
        <f t="shared" si="774"/>
        <v>0</v>
      </c>
      <c r="BA507" s="639">
        <f t="shared" si="774"/>
        <v>0</v>
      </c>
      <c r="BB507" s="639">
        <f t="shared" si="774"/>
        <v>0</v>
      </c>
      <c r="BC507" s="639">
        <f t="shared" si="774"/>
        <v>0</v>
      </c>
      <c r="BD507" s="639">
        <f t="shared" si="774"/>
        <v>0</v>
      </c>
      <c r="BE507" s="639">
        <f t="shared" si="774"/>
        <v>0</v>
      </c>
      <c r="BF507" s="639">
        <f t="shared" si="774"/>
        <v>0</v>
      </c>
      <c r="BG507" s="639">
        <f t="shared" si="774"/>
        <v>0</v>
      </c>
      <c r="BH507" s="639">
        <f t="shared" si="774"/>
        <v>0</v>
      </c>
      <c r="BI507" s="639">
        <f t="shared" si="774"/>
        <v>0</v>
      </c>
      <c r="BJ507" s="639">
        <f t="shared" si="774"/>
        <v>0</v>
      </c>
      <c r="BK507" s="639">
        <f t="shared" si="774"/>
        <v>0</v>
      </c>
      <c r="BL507" s="639">
        <f t="shared" si="774"/>
        <v>0</v>
      </c>
      <c r="BM507" s="639">
        <f t="shared" si="774"/>
        <v>0</v>
      </c>
      <c r="BN507" s="639">
        <f t="shared" si="774"/>
        <v>0</v>
      </c>
      <c r="BO507" s="639">
        <f t="shared" si="774"/>
        <v>0</v>
      </c>
      <c r="BP507" s="639">
        <f t="shared" si="774"/>
        <v>0</v>
      </c>
      <c r="BQ507" s="639">
        <f t="shared" si="760"/>
        <v>0</v>
      </c>
    </row>
    <row r="508" spans="1:69" s="351" customFormat="1" ht="12.75">
      <c r="A508" s="679">
        <v>1980</v>
      </c>
      <c r="B508" s="375" t="s">
        <v>1050</v>
      </c>
      <c r="C508" s="1293">
        <f>'I4 BO ASSETS'!N78</f>
        <v>0</v>
      </c>
      <c r="D508" s="639"/>
      <c r="E508" s="639"/>
      <c r="F508" s="639"/>
      <c r="G508" s="639"/>
      <c r="H508" s="639"/>
      <c r="I508" s="639"/>
      <c r="J508" s="639"/>
      <c r="K508" s="639"/>
      <c r="L508" s="639"/>
      <c r="M508" s="639"/>
      <c r="N508" s="639"/>
      <c r="O508" s="639"/>
      <c r="P508" s="639"/>
      <c r="Q508" s="639"/>
      <c r="R508" s="639"/>
      <c r="S508" s="639"/>
      <c r="T508" s="639"/>
      <c r="U508" s="639"/>
      <c r="V508" s="639"/>
      <c r="W508" s="639"/>
      <c r="X508" s="639"/>
      <c r="Y508" s="639"/>
      <c r="Z508" s="639"/>
      <c r="AA508" s="639"/>
      <c r="AB508" s="639"/>
      <c r="AC508" s="639"/>
      <c r="AD508" s="639"/>
      <c r="AE508" s="639"/>
      <c r="AF508" s="639"/>
      <c r="AG508" s="639"/>
      <c r="AH508" s="639"/>
      <c r="AI508" s="639"/>
      <c r="AJ508" s="639"/>
      <c r="AK508" s="639"/>
      <c r="AL508" s="639"/>
      <c r="AM508" s="639"/>
      <c r="AN508" s="639"/>
      <c r="AO508" s="639"/>
      <c r="AP508" s="639"/>
      <c r="AQ508" s="639"/>
      <c r="AR508" s="639"/>
      <c r="AS508" s="639"/>
      <c r="AT508" s="639"/>
      <c r="AU508" s="639"/>
      <c r="AV508" s="639"/>
      <c r="AW508" s="639">
        <f t="shared" ref="AW508:BP508" si="775">$C508*AW650</f>
        <v>0</v>
      </c>
      <c r="AX508" s="639">
        <f t="shared" si="775"/>
        <v>0</v>
      </c>
      <c r="AY508" s="639">
        <f t="shared" si="775"/>
        <v>0</v>
      </c>
      <c r="AZ508" s="639">
        <f t="shared" si="775"/>
        <v>0</v>
      </c>
      <c r="BA508" s="639">
        <f t="shared" si="775"/>
        <v>0</v>
      </c>
      <c r="BB508" s="639">
        <f t="shared" si="775"/>
        <v>0</v>
      </c>
      <c r="BC508" s="639">
        <f t="shared" si="775"/>
        <v>0</v>
      </c>
      <c r="BD508" s="639">
        <f t="shared" si="775"/>
        <v>0</v>
      </c>
      <c r="BE508" s="639">
        <f t="shared" si="775"/>
        <v>0</v>
      </c>
      <c r="BF508" s="639">
        <f t="shared" si="775"/>
        <v>0</v>
      </c>
      <c r="BG508" s="639">
        <f t="shared" si="775"/>
        <v>0</v>
      </c>
      <c r="BH508" s="639">
        <f t="shared" si="775"/>
        <v>0</v>
      </c>
      <c r="BI508" s="639">
        <f t="shared" si="775"/>
        <v>0</v>
      </c>
      <c r="BJ508" s="639">
        <f t="shared" si="775"/>
        <v>0</v>
      </c>
      <c r="BK508" s="639">
        <f t="shared" si="775"/>
        <v>0</v>
      </c>
      <c r="BL508" s="639">
        <f t="shared" si="775"/>
        <v>0</v>
      </c>
      <c r="BM508" s="639">
        <f t="shared" si="775"/>
        <v>0</v>
      </c>
      <c r="BN508" s="639">
        <f t="shared" si="775"/>
        <v>0</v>
      </c>
      <c r="BO508" s="639">
        <f t="shared" si="775"/>
        <v>0</v>
      </c>
      <c r="BP508" s="639">
        <f t="shared" si="775"/>
        <v>0</v>
      </c>
      <c r="BQ508" s="639">
        <f t="shared" si="760"/>
        <v>0</v>
      </c>
    </row>
    <row r="509" spans="1:69" s="351" customFormat="1" ht="12.75">
      <c r="A509" s="679">
        <v>1990</v>
      </c>
      <c r="B509" s="375" t="s">
        <v>1052</v>
      </c>
      <c r="C509" s="1293">
        <f>'I4 BO ASSETS'!N79</f>
        <v>0</v>
      </c>
      <c r="D509" s="639"/>
      <c r="E509" s="639"/>
      <c r="F509" s="639"/>
      <c r="G509" s="639"/>
      <c r="H509" s="639"/>
      <c r="I509" s="639"/>
      <c r="J509" s="639"/>
      <c r="K509" s="639"/>
      <c r="L509" s="639"/>
      <c r="M509" s="639"/>
      <c r="N509" s="639"/>
      <c r="O509" s="639"/>
      <c r="P509" s="639"/>
      <c r="Q509" s="639"/>
      <c r="R509" s="639"/>
      <c r="S509" s="639"/>
      <c r="T509" s="639"/>
      <c r="U509" s="639"/>
      <c r="V509" s="639"/>
      <c r="W509" s="639"/>
      <c r="X509" s="639"/>
      <c r="Y509" s="639"/>
      <c r="Z509" s="639"/>
      <c r="AA509" s="639"/>
      <c r="AB509" s="639"/>
      <c r="AC509" s="639"/>
      <c r="AD509" s="639"/>
      <c r="AE509" s="639"/>
      <c r="AF509" s="639"/>
      <c r="AG509" s="639"/>
      <c r="AH509" s="639"/>
      <c r="AI509" s="639"/>
      <c r="AJ509" s="639"/>
      <c r="AK509" s="639"/>
      <c r="AL509" s="639"/>
      <c r="AM509" s="639"/>
      <c r="AN509" s="639"/>
      <c r="AO509" s="639"/>
      <c r="AP509" s="639"/>
      <c r="AQ509" s="639"/>
      <c r="AR509" s="639"/>
      <c r="AS509" s="639"/>
      <c r="AT509" s="639"/>
      <c r="AU509" s="639"/>
      <c r="AV509" s="639"/>
      <c r="AW509" s="639">
        <f t="shared" ref="AW509:BP509" si="776">$C509*AW651</f>
        <v>0</v>
      </c>
      <c r="AX509" s="639">
        <f t="shared" si="776"/>
        <v>0</v>
      </c>
      <c r="AY509" s="639">
        <f t="shared" si="776"/>
        <v>0</v>
      </c>
      <c r="AZ509" s="639">
        <f t="shared" si="776"/>
        <v>0</v>
      </c>
      <c r="BA509" s="639">
        <f t="shared" si="776"/>
        <v>0</v>
      </c>
      <c r="BB509" s="639">
        <f t="shared" si="776"/>
        <v>0</v>
      </c>
      <c r="BC509" s="639">
        <f t="shared" si="776"/>
        <v>0</v>
      </c>
      <c r="BD509" s="639">
        <f t="shared" si="776"/>
        <v>0</v>
      </c>
      <c r="BE509" s="639">
        <f t="shared" si="776"/>
        <v>0</v>
      </c>
      <c r="BF509" s="639">
        <f t="shared" si="776"/>
        <v>0</v>
      </c>
      <c r="BG509" s="639">
        <f t="shared" si="776"/>
        <v>0</v>
      </c>
      <c r="BH509" s="639">
        <f t="shared" si="776"/>
        <v>0</v>
      </c>
      <c r="BI509" s="639">
        <f t="shared" si="776"/>
        <v>0</v>
      </c>
      <c r="BJ509" s="639">
        <f t="shared" si="776"/>
        <v>0</v>
      </c>
      <c r="BK509" s="639">
        <f t="shared" si="776"/>
        <v>0</v>
      </c>
      <c r="BL509" s="639">
        <f t="shared" si="776"/>
        <v>0</v>
      </c>
      <c r="BM509" s="639">
        <f t="shared" si="776"/>
        <v>0</v>
      </c>
      <c r="BN509" s="639">
        <f t="shared" si="776"/>
        <v>0</v>
      </c>
      <c r="BO509" s="639">
        <f t="shared" si="776"/>
        <v>0</v>
      </c>
      <c r="BP509" s="639">
        <f t="shared" si="776"/>
        <v>0</v>
      </c>
      <c r="BQ509" s="639">
        <f t="shared" si="760"/>
        <v>0</v>
      </c>
    </row>
    <row r="510" spans="1:69" s="351" customFormat="1" ht="12.75">
      <c r="A510" s="679">
        <v>2005</v>
      </c>
      <c r="B510" s="375" t="s">
        <v>1054</v>
      </c>
      <c r="C510" s="1293">
        <f>'I4 BO ASSETS'!N80</f>
        <v>0</v>
      </c>
      <c r="D510" s="639"/>
      <c r="E510" s="639"/>
      <c r="F510" s="639"/>
      <c r="G510" s="639"/>
      <c r="H510" s="639"/>
      <c r="I510" s="639"/>
      <c r="J510" s="639"/>
      <c r="K510" s="639"/>
      <c r="L510" s="639"/>
      <c r="M510" s="639"/>
      <c r="N510" s="639"/>
      <c r="O510" s="639"/>
      <c r="P510" s="639"/>
      <c r="Q510" s="639"/>
      <c r="R510" s="639"/>
      <c r="S510" s="639"/>
      <c r="T510" s="639"/>
      <c r="U510" s="639"/>
      <c r="V510" s="639"/>
      <c r="W510" s="639"/>
      <c r="X510" s="639"/>
      <c r="Y510" s="639"/>
      <c r="Z510" s="639"/>
      <c r="AA510" s="639"/>
      <c r="AB510" s="639"/>
      <c r="AC510" s="639"/>
      <c r="AD510" s="639"/>
      <c r="AE510" s="639"/>
      <c r="AF510" s="639"/>
      <c r="AG510" s="639"/>
      <c r="AH510" s="639"/>
      <c r="AI510" s="639"/>
      <c r="AJ510" s="639"/>
      <c r="AK510" s="639"/>
      <c r="AL510" s="639"/>
      <c r="AM510" s="639"/>
      <c r="AN510" s="639"/>
      <c r="AO510" s="639"/>
      <c r="AP510" s="639"/>
      <c r="AQ510" s="639"/>
      <c r="AR510" s="639"/>
      <c r="AS510" s="639"/>
      <c r="AT510" s="639"/>
      <c r="AU510" s="639"/>
      <c r="AV510" s="639"/>
      <c r="AW510" s="639">
        <f t="shared" ref="AW510:BP510" si="777">$C510*AW652</f>
        <v>0</v>
      </c>
      <c r="AX510" s="639">
        <f t="shared" si="777"/>
        <v>0</v>
      </c>
      <c r="AY510" s="639">
        <f t="shared" si="777"/>
        <v>0</v>
      </c>
      <c r="AZ510" s="639">
        <f t="shared" si="777"/>
        <v>0</v>
      </c>
      <c r="BA510" s="639">
        <f t="shared" si="777"/>
        <v>0</v>
      </c>
      <c r="BB510" s="639">
        <f t="shared" si="777"/>
        <v>0</v>
      </c>
      <c r="BC510" s="639">
        <f t="shared" si="777"/>
        <v>0</v>
      </c>
      <c r="BD510" s="639">
        <f t="shared" si="777"/>
        <v>0</v>
      </c>
      <c r="BE510" s="639">
        <f t="shared" si="777"/>
        <v>0</v>
      </c>
      <c r="BF510" s="639">
        <f t="shared" si="777"/>
        <v>0</v>
      </c>
      <c r="BG510" s="639">
        <f t="shared" si="777"/>
        <v>0</v>
      </c>
      <c r="BH510" s="639">
        <f t="shared" si="777"/>
        <v>0</v>
      </c>
      <c r="BI510" s="639">
        <f t="shared" si="777"/>
        <v>0</v>
      </c>
      <c r="BJ510" s="639">
        <f t="shared" si="777"/>
        <v>0</v>
      </c>
      <c r="BK510" s="639">
        <f t="shared" si="777"/>
        <v>0</v>
      </c>
      <c r="BL510" s="639">
        <f t="shared" si="777"/>
        <v>0</v>
      </c>
      <c r="BM510" s="639">
        <f t="shared" si="777"/>
        <v>0</v>
      </c>
      <c r="BN510" s="639">
        <f t="shared" si="777"/>
        <v>0</v>
      </c>
      <c r="BO510" s="639">
        <f t="shared" si="777"/>
        <v>0</v>
      </c>
      <c r="BP510" s="639">
        <f t="shared" si="777"/>
        <v>0</v>
      </c>
      <c r="BQ510" s="639">
        <f t="shared" si="760"/>
        <v>0</v>
      </c>
    </row>
    <row r="511" spans="1:69" s="1283" customFormat="1" ht="12.75">
      <c r="A511" s="683">
        <v>2010</v>
      </c>
      <c r="B511" s="682" t="s">
        <v>1055</v>
      </c>
      <c r="C511" s="1293">
        <f>'I4 BO ASSETS'!N81</f>
        <v>0</v>
      </c>
      <c r="D511" s="639"/>
      <c r="E511" s="639"/>
      <c r="F511" s="639"/>
      <c r="G511" s="639"/>
      <c r="H511" s="639"/>
      <c r="I511" s="639"/>
      <c r="J511" s="639"/>
      <c r="K511" s="639"/>
      <c r="L511" s="639"/>
      <c r="M511" s="639"/>
      <c r="N511" s="639"/>
      <c r="O511" s="639"/>
      <c r="P511" s="639"/>
      <c r="Q511" s="639"/>
      <c r="R511" s="639"/>
      <c r="S511" s="639"/>
      <c r="T511" s="639"/>
      <c r="U511" s="639"/>
      <c r="V511" s="639"/>
      <c r="W511" s="639"/>
      <c r="X511" s="639"/>
      <c r="Y511" s="639"/>
      <c r="Z511" s="639"/>
      <c r="AA511" s="639"/>
      <c r="AB511" s="639"/>
      <c r="AC511" s="639"/>
      <c r="AD511" s="639"/>
      <c r="AE511" s="639"/>
      <c r="AF511" s="639"/>
      <c r="AG511" s="639"/>
      <c r="AH511" s="639"/>
      <c r="AI511" s="639"/>
      <c r="AJ511" s="639"/>
      <c r="AK511" s="639"/>
      <c r="AL511" s="639"/>
      <c r="AM511" s="639"/>
      <c r="AN511" s="639"/>
      <c r="AO511" s="639"/>
      <c r="AP511" s="639"/>
      <c r="AQ511" s="639"/>
      <c r="AR511" s="639"/>
      <c r="AS511" s="639"/>
      <c r="AT511" s="639"/>
      <c r="AU511" s="639"/>
      <c r="AV511" s="639"/>
      <c r="AW511" s="639">
        <f t="shared" ref="AW511:BP511" si="778">$C511*AW653</f>
        <v>0</v>
      </c>
      <c r="AX511" s="639">
        <f t="shared" si="778"/>
        <v>0</v>
      </c>
      <c r="AY511" s="639">
        <f t="shared" si="778"/>
        <v>0</v>
      </c>
      <c r="AZ511" s="639">
        <f t="shared" si="778"/>
        <v>0</v>
      </c>
      <c r="BA511" s="639">
        <f t="shared" si="778"/>
        <v>0</v>
      </c>
      <c r="BB511" s="639">
        <f t="shared" si="778"/>
        <v>0</v>
      </c>
      <c r="BC511" s="639">
        <f t="shared" si="778"/>
        <v>0</v>
      </c>
      <c r="BD511" s="639">
        <f t="shared" si="778"/>
        <v>0</v>
      </c>
      <c r="BE511" s="639">
        <f t="shared" si="778"/>
        <v>0</v>
      </c>
      <c r="BF511" s="639">
        <f t="shared" si="778"/>
        <v>0</v>
      </c>
      <c r="BG511" s="639">
        <f t="shared" si="778"/>
        <v>0</v>
      </c>
      <c r="BH511" s="639">
        <f t="shared" si="778"/>
        <v>0</v>
      </c>
      <c r="BI511" s="639">
        <f t="shared" si="778"/>
        <v>0</v>
      </c>
      <c r="BJ511" s="639">
        <f t="shared" si="778"/>
        <v>0</v>
      </c>
      <c r="BK511" s="639">
        <f t="shared" si="778"/>
        <v>0</v>
      </c>
      <c r="BL511" s="639">
        <f t="shared" si="778"/>
        <v>0</v>
      </c>
      <c r="BM511" s="639">
        <f t="shared" si="778"/>
        <v>0</v>
      </c>
      <c r="BN511" s="639">
        <f t="shared" si="778"/>
        <v>0</v>
      </c>
      <c r="BO511" s="639">
        <f t="shared" si="778"/>
        <v>0</v>
      </c>
      <c r="BP511" s="639">
        <f t="shared" si="778"/>
        <v>0</v>
      </c>
      <c r="BQ511" s="639">
        <f t="shared" si="760"/>
        <v>0</v>
      </c>
    </row>
    <row r="512" spans="1:69" s="1289" customFormat="1" ht="12.75">
      <c r="A512" s="1284"/>
      <c r="B512" s="1296" t="s">
        <v>915</v>
      </c>
      <c r="C512" s="1297">
        <f>SUM(C492:C511)</f>
        <v>0</v>
      </c>
      <c r="D512" s="1287"/>
      <c r="E512" s="1287"/>
      <c r="F512" s="1288"/>
      <c r="G512" s="1287">
        <f t="shared" ref="G512:AB512" si="779">SUM(G492:G511)</f>
        <v>0</v>
      </c>
      <c r="H512" s="1287">
        <f t="shared" si="779"/>
        <v>0</v>
      </c>
      <c r="I512" s="1287">
        <f t="shared" si="779"/>
        <v>0</v>
      </c>
      <c r="J512" s="1287">
        <f t="shared" si="779"/>
        <v>0</v>
      </c>
      <c r="K512" s="1287">
        <f t="shared" si="779"/>
        <v>0</v>
      </c>
      <c r="L512" s="1287">
        <f t="shared" si="779"/>
        <v>0</v>
      </c>
      <c r="M512" s="1287">
        <f t="shared" si="779"/>
        <v>0</v>
      </c>
      <c r="N512" s="1287">
        <f t="shared" si="779"/>
        <v>0</v>
      </c>
      <c r="O512" s="1287">
        <f t="shared" si="779"/>
        <v>0</v>
      </c>
      <c r="P512" s="1287">
        <f t="shared" si="779"/>
        <v>0</v>
      </c>
      <c r="Q512" s="1287">
        <f t="shared" si="779"/>
        <v>0</v>
      </c>
      <c r="R512" s="1287">
        <f t="shared" ref="R512:AA512" si="780">SUM(R492:R511)</f>
        <v>0</v>
      </c>
      <c r="S512" s="1287">
        <f t="shared" si="780"/>
        <v>0</v>
      </c>
      <c r="T512" s="1287">
        <f t="shared" si="780"/>
        <v>0</v>
      </c>
      <c r="U512" s="1287">
        <f t="shared" si="780"/>
        <v>0</v>
      </c>
      <c r="V512" s="1287">
        <f t="shared" si="780"/>
        <v>0</v>
      </c>
      <c r="W512" s="1287">
        <f t="shared" si="780"/>
        <v>0</v>
      </c>
      <c r="X512" s="1287">
        <f t="shared" si="780"/>
        <v>0</v>
      </c>
      <c r="Y512" s="1287">
        <f t="shared" si="780"/>
        <v>0</v>
      </c>
      <c r="Z512" s="1287">
        <f t="shared" si="780"/>
        <v>0</v>
      </c>
      <c r="AA512" s="1287">
        <f t="shared" si="780"/>
        <v>0</v>
      </c>
      <c r="AB512" s="1287">
        <f t="shared" si="779"/>
        <v>0</v>
      </c>
      <c r="AC512" s="1287">
        <f t="shared" ref="AC512:AX512" si="781">SUM(AC492:AC511)</f>
        <v>0</v>
      </c>
      <c r="AD512" s="1287">
        <f t="shared" si="781"/>
        <v>0</v>
      </c>
      <c r="AE512" s="1287">
        <f t="shared" si="781"/>
        <v>0</v>
      </c>
      <c r="AF512" s="1287">
        <f t="shared" si="781"/>
        <v>0</v>
      </c>
      <c r="AG512" s="1287">
        <f t="shared" si="781"/>
        <v>0</v>
      </c>
      <c r="AH512" s="1287">
        <f t="shared" si="781"/>
        <v>0</v>
      </c>
      <c r="AI512" s="1287">
        <f t="shared" si="781"/>
        <v>0</v>
      </c>
      <c r="AJ512" s="1287">
        <f t="shared" si="781"/>
        <v>0</v>
      </c>
      <c r="AK512" s="1287">
        <f t="shared" si="781"/>
        <v>0</v>
      </c>
      <c r="AL512" s="1287">
        <f t="shared" si="781"/>
        <v>0</v>
      </c>
      <c r="AM512" s="1287">
        <f t="shared" si="781"/>
        <v>0</v>
      </c>
      <c r="AN512" s="1287">
        <f t="shared" si="781"/>
        <v>0</v>
      </c>
      <c r="AO512" s="1287">
        <f t="shared" si="781"/>
        <v>0</v>
      </c>
      <c r="AP512" s="1287">
        <f t="shared" si="781"/>
        <v>0</v>
      </c>
      <c r="AQ512" s="1287">
        <f t="shared" si="781"/>
        <v>0</v>
      </c>
      <c r="AR512" s="1287">
        <f t="shared" si="781"/>
        <v>0</v>
      </c>
      <c r="AS512" s="1287">
        <f t="shared" si="781"/>
        <v>0</v>
      </c>
      <c r="AT512" s="1287">
        <f t="shared" si="781"/>
        <v>0</v>
      </c>
      <c r="AU512" s="1287">
        <f t="shared" si="781"/>
        <v>0</v>
      </c>
      <c r="AV512" s="1287">
        <f t="shared" si="781"/>
        <v>0</v>
      </c>
      <c r="AW512" s="1287">
        <f t="shared" si="781"/>
        <v>0</v>
      </c>
      <c r="AX512" s="1287">
        <f t="shared" si="781"/>
        <v>0</v>
      </c>
      <c r="AY512" s="1287">
        <f t="shared" ref="AY512:BQ512" si="782">SUM(AY492:AY511)</f>
        <v>0</v>
      </c>
      <c r="AZ512" s="1287">
        <f t="shared" si="782"/>
        <v>0</v>
      </c>
      <c r="BA512" s="1287">
        <f t="shared" si="782"/>
        <v>0</v>
      </c>
      <c r="BB512" s="1287">
        <f t="shared" si="782"/>
        <v>0</v>
      </c>
      <c r="BC512" s="1287">
        <f t="shared" si="782"/>
        <v>0</v>
      </c>
      <c r="BD512" s="1287">
        <f t="shared" si="782"/>
        <v>0</v>
      </c>
      <c r="BE512" s="1287">
        <f t="shared" si="782"/>
        <v>0</v>
      </c>
      <c r="BF512" s="1287">
        <f t="shared" si="782"/>
        <v>0</v>
      </c>
      <c r="BG512" s="1287">
        <f t="shared" si="782"/>
        <v>0</v>
      </c>
      <c r="BH512" s="1287">
        <f t="shared" si="782"/>
        <v>0</v>
      </c>
      <c r="BI512" s="1287">
        <f t="shared" si="782"/>
        <v>0</v>
      </c>
      <c r="BJ512" s="1287">
        <f t="shared" si="782"/>
        <v>0</v>
      </c>
      <c r="BK512" s="1287">
        <f t="shared" si="782"/>
        <v>0</v>
      </c>
      <c r="BL512" s="1287">
        <f t="shared" si="782"/>
        <v>0</v>
      </c>
      <c r="BM512" s="1287">
        <f t="shared" si="782"/>
        <v>0</v>
      </c>
      <c r="BN512" s="1287">
        <f t="shared" si="782"/>
        <v>0</v>
      </c>
      <c r="BO512" s="1287">
        <f t="shared" si="782"/>
        <v>0</v>
      </c>
      <c r="BP512" s="1287">
        <f t="shared" si="782"/>
        <v>0</v>
      </c>
      <c r="BQ512" s="1287">
        <f t="shared" si="782"/>
        <v>0</v>
      </c>
    </row>
    <row r="513" spans="1:69" s="351" customFormat="1" ht="12.75">
      <c r="A513" s="1301"/>
      <c r="B513" s="459"/>
      <c r="C513" s="1302"/>
      <c r="D513" s="639"/>
      <c r="E513" s="639"/>
      <c r="F513" s="639"/>
      <c r="AV513" s="460"/>
      <c r="BQ513" s="460"/>
    </row>
    <row r="514" spans="1:69" s="1213" customFormat="1" ht="13.5" thickBot="1">
      <c r="A514" s="1214"/>
      <c r="B514" s="1211" t="s">
        <v>793</v>
      </c>
      <c r="C514" s="1215">
        <f t="shared" ref="C514:AH514" si="783">C490+C512</f>
        <v>0</v>
      </c>
      <c r="D514" s="1215">
        <f t="shared" si="783"/>
        <v>0</v>
      </c>
      <c r="E514" s="1215">
        <f t="shared" si="783"/>
        <v>0</v>
      </c>
      <c r="F514" s="1215">
        <f t="shared" si="783"/>
        <v>0</v>
      </c>
      <c r="G514" s="1215">
        <f t="shared" si="783"/>
        <v>0</v>
      </c>
      <c r="H514" s="1215">
        <f t="shared" si="783"/>
        <v>0</v>
      </c>
      <c r="I514" s="1215">
        <f t="shared" si="783"/>
        <v>0</v>
      </c>
      <c r="J514" s="1215">
        <f t="shared" si="783"/>
        <v>0</v>
      </c>
      <c r="K514" s="1215">
        <f t="shared" si="783"/>
        <v>0</v>
      </c>
      <c r="L514" s="1215">
        <f t="shared" si="783"/>
        <v>0</v>
      </c>
      <c r="M514" s="1215">
        <f t="shared" si="783"/>
        <v>0</v>
      </c>
      <c r="N514" s="1215">
        <f t="shared" si="783"/>
        <v>0</v>
      </c>
      <c r="O514" s="1215">
        <f t="shared" si="783"/>
        <v>0</v>
      </c>
      <c r="P514" s="1215">
        <f t="shared" si="783"/>
        <v>0</v>
      </c>
      <c r="Q514" s="1215">
        <f t="shared" si="783"/>
        <v>0</v>
      </c>
      <c r="R514" s="1215">
        <f t="shared" si="783"/>
        <v>0</v>
      </c>
      <c r="S514" s="1215">
        <f t="shared" si="783"/>
        <v>0</v>
      </c>
      <c r="T514" s="1215">
        <f t="shared" si="783"/>
        <v>0</v>
      </c>
      <c r="U514" s="1215">
        <f t="shared" si="783"/>
        <v>0</v>
      </c>
      <c r="V514" s="1215">
        <f t="shared" si="783"/>
        <v>0</v>
      </c>
      <c r="W514" s="1215">
        <f t="shared" si="783"/>
        <v>0</v>
      </c>
      <c r="X514" s="1215">
        <f t="shared" si="783"/>
        <v>0</v>
      </c>
      <c r="Y514" s="1215">
        <f t="shared" si="783"/>
        <v>0</v>
      </c>
      <c r="Z514" s="1215">
        <f t="shared" si="783"/>
        <v>0</v>
      </c>
      <c r="AA514" s="1215">
        <f t="shared" si="783"/>
        <v>0</v>
      </c>
      <c r="AB514" s="1215">
        <f t="shared" si="783"/>
        <v>0</v>
      </c>
      <c r="AC514" s="1215">
        <f t="shared" si="783"/>
        <v>0</v>
      </c>
      <c r="AD514" s="1215">
        <f t="shared" si="783"/>
        <v>0</v>
      </c>
      <c r="AE514" s="1215">
        <f t="shared" si="783"/>
        <v>0</v>
      </c>
      <c r="AF514" s="1215">
        <f t="shared" si="783"/>
        <v>0</v>
      </c>
      <c r="AG514" s="1215">
        <f t="shared" si="783"/>
        <v>0</v>
      </c>
      <c r="AH514" s="1215">
        <f t="shared" si="783"/>
        <v>0</v>
      </c>
      <c r="AI514" s="1215">
        <f t="shared" ref="AI514:BQ514" si="784">AI490+AI512</f>
        <v>0</v>
      </c>
      <c r="AJ514" s="1215">
        <f t="shared" si="784"/>
        <v>0</v>
      </c>
      <c r="AK514" s="1215">
        <f t="shared" si="784"/>
        <v>0</v>
      </c>
      <c r="AL514" s="1215">
        <f t="shared" si="784"/>
        <v>0</v>
      </c>
      <c r="AM514" s="1215">
        <f t="shared" si="784"/>
        <v>0</v>
      </c>
      <c r="AN514" s="1215">
        <f t="shared" si="784"/>
        <v>0</v>
      </c>
      <c r="AO514" s="1215">
        <f t="shared" si="784"/>
        <v>0</v>
      </c>
      <c r="AP514" s="1215">
        <f t="shared" si="784"/>
        <v>0</v>
      </c>
      <c r="AQ514" s="1215">
        <f t="shared" si="784"/>
        <v>0</v>
      </c>
      <c r="AR514" s="1215">
        <f t="shared" si="784"/>
        <v>0</v>
      </c>
      <c r="AS514" s="1215">
        <f t="shared" si="784"/>
        <v>0</v>
      </c>
      <c r="AT514" s="1215">
        <f t="shared" si="784"/>
        <v>0</v>
      </c>
      <c r="AU514" s="1215">
        <f t="shared" si="784"/>
        <v>0</v>
      </c>
      <c r="AV514" s="1215">
        <f t="shared" si="784"/>
        <v>0</v>
      </c>
      <c r="AW514" s="1215">
        <f t="shared" si="784"/>
        <v>0</v>
      </c>
      <c r="AX514" s="1215">
        <f t="shared" si="784"/>
        <v>0</v>
      </c>
      <c r="AY514" s="1215">
        <f t="shared" si="784"/>
        <v>0</v>
      </c>
      <c r="AZ514" s="1215">
        <f t="shared" si="784"/>
        <v>0</v>
      </c>
      <c r="BA514" s="1215">
        <f t="shared" si="784"/>
        <v>0</v>
      </c>
      <c r="BB514" s="1215">
        <f t="shared" si="784"/>
        <v>0</v>
      </c>
      <c r="BC514" s="1215">
        <f t="shared" si="784"/>
        <v>0</v>
      </c>
      <c r="BD514" s="1215">
        <f t="shared" si="784"/>
        <v>0</v>
      </c>
      <c r="BE514" s="1215">
        <f t="shared" si="784"/>
        <v>0</v>
      </c>
      <c r="BF514" s="1215">
        <f t="shared" si="784"/>
        <v>0</v>
      </c>
      <c r="BG514" s="1215">
        <f t="shared" si="784"/>
        <v>0</v>
      </c>
      <c r="BH514" s="1215">
        <f t="shared" si="784"/>
        <v>0</v>
      </c>
      <c r="BI514" s="1215">
        <f t="shared" si="784"/>
        <v>0</v>
      </c>
      <c r="BJ514" s="1215">
        <f t="shared" si="784"/>
        <v>0</v>
      </c>
      <c r="BK514" s="1215">
        <f t="shared" si="784"/>
        <v>0</v>
      </c>
      <c r="BL514" s="1215">
        <f t="shared" si="784"/>
        <v>0</v>
      </c>
      <c r="BM514" s="1215">
        <f t="shared" si="784"/>
        <v>0</v>
      </c>
      <c r="BN514" s="1215">
        <f t="shared" si="784"/>
        <v>0</v>
      </c>
      <c r="BO514" s="1215">
        <f t="shared" si="784"/>
        <v>0</v>
      </c>
      <c r="BP514" s="1215">
        <f t="shared" si="784"/>
        <v>0</v>
      </c>
      <c r="BQ514" s="1215">
        <f t="shared" si="784"/>
        <v>0</v>
      </c>
    </row>
    <row r="515" spans="1:69" s="351" customFormat="1" ht="13.5" thickTop="1">
      <c r="A515" s="1301"/>
      <c r="B515" s="459"/>
      <c r="C515" s="1302"/>
      <c r="D515" s="639"/>
      <c r="E515" s="639"/>
      <c r="F515" s="639"/>
      <c r="AV515" s="460"/>
      <c r="BQ515" s="460"/>
    </row>
    <row r="516" spans="1:69" s="351" customFormat="1" ht="12.75">
      <c r="A516" s="1301"/>
      <c r="B516" s="459"/>
      <c r="C516" s="1302"/>
      <c r="D516" s="639"/>
      <c r="E516" s="639"/>
      <c r="F516" s="639"/>
      <c r="AV516" s="460"/>
      <c r="BQ516" s="460"/>
    </row>
    <row r="517" spans="1:69" s="351" customFormat="1" ht="15.75">
      <c r="A517" s="1745" t="s">
        <v>956</v>
      </c>
      <c r="B517" s="1257"/>
      <c r="C517" s="1304"/>
      <c r="D517" s="1257"/>
      <c r="E517" s="1257"/>
      <c r="F517" s="1257"/>
      <c r="G517" s="1257"/>
      <c r="H517" s="1257"/>
      <c r="I517" s="1257"/>
      <c r="AV517" s="460"/>
    </row>
    <row r="518" spans="1:69" s="351" customFormat="1" ht="12.75">
      <c r="C518" s="1256"/>
      <c r="AV518" s="460"/>
    </row>
    <row r="519" spans="1:69" s="351" customFormat="1" ht="12.75">
      <c r="A519" s="590"/>
      <c r="B519" s="1257"/>
      <c r="C519" s="1258"/>
      <c r="AV519" s="460"/>
    </row>
    <row r="520" spans="1:69" s="1259" customFormat="1" ht="25.5">
      <c r="C520" s="1260"/>
      <c r="D520" s="1261"/>
      <c r="E520" s="1262"/>
      <c r="F520" s="1263"/>
      <c r="G520" s="1264" t="s">
        <v>1139</v>
      </c>
      <c r="H520" s="1264"/>
      <c r="I520" s="1264"/>
      <c r="J520" s="1264"/>
      <c r="K520" s="1264"/>
      <c r="L520" s="1264"/>
      <c r="M520" s="1264"/>
      <c r="N520" s="1264"/>
      <c r="O520" s="1264"/>
      <c r="P520" s="1264"/>
      <c r="Q520" s="1264"/>
      <c r="R520" s="1264"/>
      <c r="S520" s="1264"/>
      <c r="T520" s="1264"/>
      <c r="U520" s="1264"/>
      <c r="V520" s="1264"/>
      <c r="W520" s="1264"/>
      <c r="X520" s="1264"/>
      <c r="Y520" s="1264"/>
      <c r="Z520" s="1264"/>
      <c r="AA520" s="1265"/>
      <c r="AB520" s="1264" t="s">
        <v>1140</v>
      </c>
      <c r="AC520" s="1264"/>
      <c r="AD520" s="1264"/>
      <c r="AE520" s="1264"/>
      <c r="AF520" s="1264"/>
      <c r="AG520" s="1264"/>
      <c r="AH520" s="1264"/>
      <c r="AI520" s="1264"/>
      <c r="AJ520" s="1264"/>
      <c r="AK520" s="1264"/>
      <c r="AL520" s="1264"/>
      <c r="AM520" s="1264"/>
      <c r="AN520" s="1264"/>
      <c r="AO520" s="1264"/>
      <c r="AP520" s="1264"/>
      <c r="AQ520" s="1264"/>
      <c r="AR520" s="1264"/>
      <c r="AS520" s="1264"/>
      <c r="AT520" s="1264"/>
      <c r="AU520" s="1264"/>
      <c r="AV520" s="1265"/>
      <c r="AW520" s="1266" t="s">
        <v>1141</v>
      </c>
      <c r="AX520" s="1264"/>
      <c r="AY520" s="1264"/>
      <c r="AZ520" s="1264"/>
      <c r="BA520" s="1264"/>
      <c r="BB520" s="1264"/>
      <c r="BC520" s="1264"/>
      <c r="BD520" s="1264"/>
      <c r="BE520" s="1264"/>
      <c r="BF520" s="1264"/>
      <c r="BG520" s="1264"/>
      <c r="BH520" s="1264"/>
      <c r="BI520" s="1264"/>
      <c r="BJ520" s="1264"/>
      <c r="BK520" s="1264"/>
      <c r="BL520" s="1264"/>
      <c r="BM520" s="1264"/>
      <c r="BN520" s="1264"/>
      <c r="BO520" s="1264"/>
      <c r="BP520" s="1264"/>
      <c r="BQ520" s="1265"/>
    </row>
    <row r="521" spans="1:69" s="1077" customFormat="1" ht="12.75">
      <c r="A521" s="1267"/>
      <c r="B521" s="1267"/>
      <c r="C521" s="1268"/>
      <c r="D521" s="1269"/>
      <c r="E521" s="1270"/>
      <c r="F521" s="1271"/>
      <c r="G521" s="1272">
        <v>1</v>
      </c>
      <c r="H521" s="1272">
        <v>2</v>
      </c>
      <c r="I521" s="1272">
        <v>3</v>
      </c>
      <c r="J521" s="1272">
        <v>4</v>
      </c>
      <c r="K521" s="1272">
        <v>5</v>
      </c>
      <c r="L521" s="1272">
        <v>6</v>
      </c>
      <c r="M521" s="1272">
        <v>7</v>
      </c>
      <c r="N521" s="1272">
        <v>8</v>
      </c>
      <c r="O521" s="1272">
        <v>9</v>
      </c>
      <c r="P521" s="1272">
        <v>10</v>
      </c>
      <c r="Q521" s="1272">
        <v>11</v>
      </c>
      <c r="R521" s="1272">
        <v>12</v>
      </c>
      <c r="S521" s="1272">
        <v>13</v>
      </c>
      <c r="T521" s="1272">
        <v>14</v>
      </c>
      <c r="U521" s="1272">
        <v>15</v>
      </c>
      <c r="V521" s="1272">
        <v>16</v>
      </c>
      <c r="W521" s="1272">
        <v>17</v>
      </c>
      <c r="X521" s="1272">
        <v>18</v>
      </c>
      <c r="Y521" s="1272">
        <v>19</v>
      </c>
      <c r="Z521" s="1272">
        <v>20</v>
      </c>
      <c r="AA521" s="1273" t="s">
        <v>713</v>
      </c>
      <c r="AB521" s="1272">
        <v>1</v>
      </c>
      <c r="AC521" s="1272">
        <v>2</v>
      </c>
      <c r="AD521" s="1272">
        <v>3</v>
      </c>
      <c r="AE521" s="1272">
        <v>4</v>
      </c>
      <c r="AF521" s="1272">
        <v>5</v>
      </c>
      <c r="AG521" s="1272">
        <v>6</v>
      </c>
      <c r="AH521" s="1272">
        <v>7</v>
      </c>
      <c r="AI521" s="1272">
        <v>8</v>
      </c>
      <c r="AJ521" s="1272">
        <v>9</v>
      </c>
      <c r="AK521" s="1272">
        <v>10</v>
      </c>
      <c r="AL521" s="1272">
        <v>11</v>
      </c>
      <c r="AM521" s="1272">
        <v>12</v>
      </c>
      <c r="AN521" s="1272">
        <v>13</v>
      </c>
      <c r="AO521" s="1272">
        <v>14</v>
      </c>
      <c r="AP521" s="1272">
        <v>15</v>
      </c>
      <c r="AQ521" s="1272">
        <v>16</v>
      </c>
      <c r="AR521" s="1272">
        <v>17</v>
      </c>
      <c r="AS521" s="1272">
        <v>18</v>
      </c>
      <c r="AT521" s="1272">
        <v>19</v>
      </c>
      <c r="AU521" s="1272">
        <v>20</v>
      </c>
      <c r="AV521" s="1273" t="s">
        <v>713</v>
      </c>
      <c r="AW521" s="1274">
        <v>1</v>
      </c>
      <c r="AX521" s="1272">
        <v>2</v>
      </c>
      <c r="AY521" s="1272">
        <v>3</v>
      </c>
      <c r="AZ521" s="1272">
        <v>4</v>
      </c>
      <c r="BA521" s="1272">
        <v>5</v>
      </c>
      <c r="BB521" s="1272">
        <v>6</v>
      </c>
      <c r="BC521" s="1272">
        <v>7</v>
      </c>
      <c r="BD521" s="1272">
        <v>8</v>
      </c>
      <c r="BE521" s="1272">
        <v>9</v>
      </c>
      <c r="BF521" s="1272">
        <v>10</v>
      </c>
      <c r="BG521" s="1272">
        <v>11</v>
      </c>
      <c r="BH521" s="1272">
        <v>12</v>
      </c>
      <c r="BI521" s="1272">
        <v>13</v>
      </c>
      <c r="BJ521" s="1272">
        <v>14</v>
      </c>
      <c r="BK521" s="1272">
        <v>15</v>
      </c>
      <c r="BL521" s="1272">
        <v>16</v>
      </c>
      <c r="BM521" s="1272">
        <v>17</v>
      </c>
      <c r="BN521" s="1272">
        <v>18</v>
      </c>
      <c r="BO521" s="1272">
        <v>19</v>
      </c>
      <c r="BP521" s="1272">
        <v>20</v>
      </c>
      <c r="BQ521" s="1273" t="s">
        <v>713</v>
      </c>
    </row>
    <row r="522" spans="1:69" s="446" customFormat="1" ht="38.25">
      <c r="A522" s="88" t="s">
        <v>1189</v>
      </c>
      <c r="B522" s="88" t="s">
        <v>642</v>
      </c>
      <c r="C522" s="1317" t="s">
        <v>1375</v>
      </c>
      <c r="D522" s="1276" t="s">
        <v>308</v>
      </c>
      <c r="E522" s="1277" t="s">
        <v>309</v>
      </c>
      <c r="F522" s="1278" t="s">
        <v>769</v>
      </c>
      <c r="G522" s="853" t="str">
        <f>IF('I2 LDC class'!$D$20="",'I2 LDC class'!$C$20,'I2 LDC class'!$D$20)</f>
        <v>Residential</v>
      </c>
      <c r="H522" s="853" t="str">
        <f>IF('I2 LDC class'!$D$21="",'I2 LDC class'!$C$21,'I2 LDC class'!$D$21)</f>
        <v>General Service Less Than 50 kW</v>
      </c>
      <c r="I522" s="853" t="str">
        <f>IF('I2 LDC class'!$D$22="",'I2 LDC class'!$C$22,'I2 LDC class'!$D$22)</f>
        <v>General Service 50 to 4,999 kW</v>
      </c>
      <c r="J522" s="853" t="str">
        <f>IF('I2 LDC class'!$D$23="",'I2 LDC class'!$C$23,'I2 LDC class'!$D$23)</f>
        <v>GS&gt; 50-TOU</v>
      </c>
      <c r="K522" s="853" t="str">
        <f>IF('I2 LDC class'!$D$24="",'I2 LDC class'!$C$24,'I2 LDC class'!$D$24)</f>
        <v>GS &gt;50-Intermediate</v>
      </c>
      <c r="L522" s="853" t="str">
        <f>IF('I2 LDC class'!$D$25="",'I2 LDC class'!$C$25,'I2 LDC class'!$D$25)</f>
        <v>Large Use &gt;5MW</v>
      </c>
      <c r="M522" s="853" t="str">
        <f>IF('I2 LDC class'!$D$26="",'I2 LDC class'!$C$26,'I2 LDC class'!$D$26)</f>
        <v>Street Lighting</v>
      </c>
      <c r="N522" s="853" t="str">
        <f>IF('I2 LDC class'!$D$27="",'I2 LDC class'!$C$27,'I2 LDC class'!$D$27)</f>
        <v>Sentinel</v>
      </c>
      <c r="O522" s="853" t="str">
        <f>IF('I2 LDC class'!$D$28="",'I2 LDC class'!$C$28,'I2 LDC class'!$D$28)</f>
        <v>Unmetered Scattered Load</v>
      </c>
      <c r="P522" s="853" t="str">
        <f>IF('I2 LDC class'!$D$29="",'I2 LDC class'!$C$29,'I2 LDC class'!$D$29)</f>
        <v>Embedded Distributor</v>
      </c>
      <c r="Q522" s="853" t="str">
        <f>IF('I2 LDC class'!$D$30="",'I2 LDC class'!$C$30,'I2 LDC class'!$D$30)</f>
        <v>Back-up/Standby Power</v>
      </c>
      <c r="R522" s="853" t="str">
        <f>IF('I2 LDC class'!$D$31="",'I2 LDC class'!$C$31,'I2 LDC class'!$D$31)</f>
        <v>Rate Class 1</v>
      </c>
      <c r="S522" s="853" t="str">
        <f>IF('I2 LDC class'!$D$32="",'I2 LDC class'!$C$32,'I2 LDC class'!$D$32)</f>
        <v>Rate class 2</v>
      </c>
      <c r="T522" s="853" t="str">
        <f>IF('I2 LDC class'!$D$33="",'I2 LDC class'!$C$33,'I2 LDC class'!$D$33)</f>
        <v>Rate class 3</v>
      </c>
      <c r="U522" s="853" t="str">
        <f>IF('I2 LDC class'!$D$34="",'I2 LDC class'!$C$34,'I2 LDC class'!$D$34)</f>
        <v>Rate class 4</v>
      </c>
      <c r="V522" s="853" t="str">
        <f>IF('I2 LDC class'!$D$35="",'I2 LDC class'!$C$35,'I2 LDC class'!$D$35)</f>
        <v>Rate class 5</v>
      </c>
      <c r="W522" s="853" t="str">
        <f>IF('I2 LDC class'!$D$36="",'I2 LDC class'!$C$36,'I2 LDC class'!$D$36)</f>
        <v>Rate class 6</v>
      </c>
      <c r="X522" s="853" t="str">
        <f>IF('I2 LDC class'!$D$37="",'I2 LDC class'!$C$37,'I2 LDC class'!$D$37)</f>
        <v>Rate class 7</v>
      </c>
      <c r="Y522" s="853" t="str">
        <f>IF('I2 LDC class'!$D$38="",'I2 LDC class'!$C$38,'I2 LDC class'!$D$38)</f>
        <v>Rate class 8</v>
      </c>
      <c r="Z522" s="853" t="str">
        <f>IF('I2 LDC class'!$D$39="",'I2 LDC class'!$C$39,'I2 LDC class'!$D$39)</f>
        <v>Rate class 9</v>
      </c>
      <c r="AA522" s="1280" t="s">
        <v>713</v>
      </c>
      <c r="AB522" s="853" t="str">
        <f>IF('I2 LDC class'!$D$20="",'I2 LDC class'!$C$20,'I2 LDC class'!$D$20)</f>
        <v>Residential</v>
      </c>
      <c r="AC522" s="853" t="str">
        <f>IF('I2 LDC class'!$D$21="",'I2 LDC class'!$C$21,'I2 LDC class'!$D$21)</f>
        <v>General Service Less Than 50 kW</v>
      </c>
      <c r="AD522" s="853" t="str">
        <f>IF('I2 LDC class'!$D$22="",'I2 LDC class'!$C$22,'I2 LDC class'!$D$22)</f>
        <v>General Service 50 to 4,999 kW</v>
      </c>
      <c r="AE522" s="853" t="str">
        <f>IF('I2 LDC class'!$D$23="",'I2 LDC class'!$C$23,'I2 LDC class'!$D$23)</f>
        <v>GS&gt; 50-TOU</v>
      </c>
      <c r="AF522" s="853" t="str">
        <f>IF('I2 LDC class'!$D$24="",'I2 LDC class'!$C$24,'I2 LDC class'!$D$24)</f>
        <v>GS &gt;50-Intermediate</v>
      </c>
      <c r="AG522" s="853" t="str">
        <f>IF('I2 LDC class'!$D$25="",'I2 LDC class'!$C$25,'I2 LDC class'!$D$25)</f>
        <v>Large Use &gt;5MW</v>
      </c>
      <c r="AH522" s="853" t="str">
        <f>IF('I2 LDC class'!$D$26="",'I2 LDC class'!$C$26,'I2 LDC class'!$D$26)</f>
        <v>Street Lighting</v>
      </c>
      <c r="AI522" s="853" t="str">
        <f>IF('I2 LDC class'!$D$27="",'I2 LDC class'!$C$27,'I2 LDC class'!$D$27)</f>
        <v>Sentinel</v>
      </c>
      <c r="AJ522" s="853" t="str">
        <f>IF('I2 LDC class'!$D$28="",'I2 LDC class'!$C$28,'I2 LDC class'!$D$28)</f>
        <v>Unmetered Scattered Load</v>
      </c>
      <c r="AK522" s="853" t="str">
        <f>IF('I2 LDC class'!$D$29="",'I2 LDC class'!$C$29,'I2 LDC class'!$D$29)</f>
        <v>Embedded Distributor</v>
      </c>
      <c r="AL522" s="853" t="str">
        <f>IF('I2 LDC class'!$D$30="",'I2 LDC class'!$C$30,'I2 LDC class'!$D$30)</f>
        <v>Back-up/Standby Power</v>
      </c>
      <c r="AM522" s="853" t="str">
        <f>IF('I2 LDC class'!$D$31="",'I2 LDC class'!$C$31,'I2 LDC class'!$D$31)</f>
        <v>Rate Class 1</v>
      </c>
      <c r="AN522" s="853" t="str">
        <f>IF('I2 LDC class'!$D$32="",'I2 LDC class'!$C$32,'I2 LDC class'!$D$32)</f>
        <v>Rate class 2</v>
      </c>
      <c r="AO522" s="853" t="str">
        <f>IF('I2 LDC class'!$D$33="",'I2 LDC class'!$C$33,'I2 LDC class'!$D$33)</f>
        <v>Rate class 3</v>
      </c>
      <c r="AP522" s="853" t="str">
        <f>IF('I2 LDC class'!$D$34="",'I2 LDC class'!$C$34,'I2 LDC class'!$D$34)</f>
        <v>Rate class 4</v>
      </c>
      <c r="AQ522" s="853" t="str">
        <f>IF('I2 LDC class'!$D$35="",'I2 LDC class'!$C$35,'I2 LDC class'!$D$35)</f>
        <v>Rate class 5</v>
      </c>
      <c r="AR522" s="853" t="str">
        <f>IF('I2 LDC class'!$D$36="",'I2 LDC class'!$C$36,'I2 LDC class'!$D$36)</f>
        <v>Rate class 6</v>
      </c>
      <c r="AS522" s="853" t="str">
        <f>IF('I2 LDC class'!$D$37="",'I2 LDC class'!$C$37,'I2 LDC class'!$D$37)</f>
        <v>Rate class 7</v>
      </c>
      <c r="AT522" s="853" t="str">
        <f>IF('I2 LDC class'!$D$38="",'I2 LDC class'!$C$38,'I2 LDC class'!$D$38)</f>
        <v>Rate class 8</v>
      </c>
      <c r="AU522" s="853" t="str">
        <f>IF('I2 LDC class'!$D$39="",'I2 LDC class'!$C$39,'I2 LDC class'!$D$39)</f>
        <v>Rate class 9</v>
      </c>
      <c r="AV522" s="1280" t="s">
        <v>713</v>
      </c>
      <c r="AW522" s="853" t="str">
        <f>IF('I2 LDC class'!$D$20="",'I2 LDC class'!$C$20,'I2 LDC class'!$D$20)</f>
        <v>Residential</v>
      </c>
      <c r="AX522" s="853" t="str">
        <f>IF('I2 LDC class'!$D$21="",'I2 LDC class'!$C$21,'I2 LDC class'!$D$21)</f>
        <v>General Service Less Than 50 kW</v>
      </c>
      <c r="AY522" s="853" t="str">
        <f>IF('I2 LDC class'!$D$22="",'I2 LDC class'!$C$22,'I2 LDC class'!$D$22)</f>
        <v>General Service 50 to 4,999 kW</v>
      </c>
      <c r="AZ522" s="853" t="str">
        <f>IF('I2 LDC class'!$D$23="",'I2 LDC class'!$C$23,'I2 LDC class'!$D$23)</f>
        <v>GS&gt; 50-TOU</v>
      </c>
      <c r="BA522" s="853" t="str">
        <f>IF('I2 LDC class'!$D$24="",'I2 LDC class'!$C$24,'I2 LDC class'!$D$24)</f>
        <v>GS &gt;50-Intermediate</v>
      </c>
      <c r="BB522" s="853" t="str">
        <f>IF('I2 LDC class'!$D$25="",'I2 LDC class'!$C$25,'I2 LDC class'!$D$25)</f>
        <v>Large Use &gt;5MW</v>
      </c>
      <c r="BC522" s="853" t="str">
        <f>IF('I2 LDC class'!$D$26="",'I2 LDC class'!$C$26,'I2 LDC class'!$D$26)</f>
        <v>Street Lighting</v>
      </c>
      <c r="BD522" s="853" t="str">
        <f>IF('I2 LDC class'!$D$27="",'I2 LDC class'!$C$27,'I2 LDC class'!$D$27)</f>
        <v>Sentinel</v>
      </c>
      <c r="BE522" s="853" t="str">
        <f>IF('I2 LDC class'!$D$28="",'I2 LDC class'!$C$28,'I2 LDC class'!$D$28)</f>
        <v>Unmetered Scattered Load</v>
      </c>
      <c r="BF522" s="853" t="str">
        <f>IF('I2 LDC class'!$D$29="",'I2 LDC class'!$C$29,'I2 LDC class'!$D$29)</f>
        <v>Embedded Distributor</v>
      </c>
      <c r="BG522" s="853" t="str">
        <f>IF('I2 LDC class'!$D$30="",'I2 LDC class'!$C$30,'I2 LDC class'!$D$30)</f>
        <v>Back-up/Standby Power</v>
      </c>
      <c r="BH522" s="853" t="str">
        <f>IF('I2 LDC class'!$D$31="",'I2 LDC class'!$C$31,'I2 LDC class'!$D$31)</f>
        <v>Rate Class 1</v>
      </c>
      <c r="BI522" s="853" t="str">
        <f>IF('I2 LDC class'!$D$32="",'I2 LDC class'!$C$32,'I2 LDC class'!$D$32)</f>
        <v>Rate class 2</v>
      </c>
      <c r="BJ522" s="853" t="str">
        <f>IF('I2 LDC class'!$D$33="",'I2 LDC class'!$C$33,'I2 LDC class'!$D$33)</f>
        <v>Rate class 3</v>
      </c>
      <c r="BK522" s="853" t="str">
        <f>IF('I2 LDC class'!$D$34="",'I2 LDC class'!$C$34,'I2 LDC class'!$D$34)</f>
        <v>Rate class 4</v>
      </c>
      <c r="BL522" s="853" t="str">
        <f>IF('I2 LDC class'!$D$35="",'I2 LDC class'!$C$35,'I2 LDC class'!$D$35)</f>
        <v>Rate class 5</v>
      </c>
      <c r="BM522" s="853" t="str">
        <f>IF('I2 LDC class'!$D$36="",'I2 LDC class'!$C$36,'I2 LDC class'!$D$36)</f>
        <v>Rate class 6</v>
      </c>
      <c r="BN522" s="853" t="str">
        <f>IF('I2 LDC class'!$D$37="",'I2 LDC class'!$C$37,'I2 LDC class'!$D$37)</f>
        <v>Rate class 7</v>
      </c>
      <c r="BO522" s="853" t="str">
        <f>IF('I2 LDC class'!$D$38="",'I2 LDC class'!$C$38,'I2 LDC class'!$D$38)</f>
        <v>Rate class 8</v>
      </c>
      <c r="BP522" s="853" t="str">
        <f>IF('I2 LDC class'!$D$39="",'I2 LDC class'!$C$39,'I2 LDC class'!$D$39)</f>
        <v>Rate class 9</v>
      </c>
      <c r="BQ522" s="1280" t="s">
        <v>713</v>
      </c>
    </row>
    <row r="523" spans="1:69" s="351" customFormat="1" ht="12.75">
      <c r="A523" s="219">
        <v>1565</v>
      </c>
      <c r="B523" s="375" t="s">
        <v>654</v>
      </c>
      <c r="C523" s="1258">
        <f>'I4 BO ASSETS'!O17</f>
        <v>0</v>
      </c>
      <c r="D523" s="639">
        <f t="shared" ref="D523:E542" si="785">$C523*D592</f>
        <v>0</v>
      </c>
      <c r="E523" s="639">
        <f t="shared" si="785"/>
        <v>0</v>
      </c>
      <c r="F523" s="639">
        <f>D523+E523</f>
        <v>0</v>
      </c>
      <c r="G523" s="639">
        <f t="shared" ref="G523:Z523" si="786">$D523*G592</f>
        <v>0</v>
      </c>
      <c r="H523" s="639">
        <f t="shared" si="786"/>
        <v>0</v>
      </c>
      <c r="I523" s="639">
        <f t="shared" si="786"/>
        <v>0</v>
      </c>
      <c r="J523" s="639">
        <f t="shared" si="786"/>
        <v>0</v>
      </c>
      <c r="K523" s="639">
        <f t="shared" si="786"/>
        <v>0</v>
      </c>
      <c r="L523" s="639">
        <f t="shared" si="786"/>
        <v>0</v>
      </c>
      <c r="M523" s="639">
        <f t="shared" si="786"/>
        <v>0</v>
      </c>
      <c r="N523" s="639">
        <f t="shared" si="786"/>
        <v>0</v>
      </c>
      <c r="O523" s="639">
        <f t="shared" si="786"/>
        <v>0</v>
      </c>
      <c r="P523" s="639">
        <f t="shared" si="786"/>
        <v>0</v>
      </c>
      <c r="Q523" s="639">
        <f t="shared" si="786"/>
        <v>0</v>
      </c>
      <c r="R523" s="639">
        <f t="shared" si="786"/>
        <v>0</v>
      </c>
      <c r="S523" s="639">
        <f t="shared" si="786"/>
        <v>0</v>
      </c>
      <c r="T523" s="639">
        <f t="shared" si="786"/>
        <v>0</v>
      </c>
      <c r="U523" s="639">
        <f t="shared" si="786"/>
        <v>0</v>
      </c>
      <c r="V523" s="639">
        <f t="shared" si="786"/>
        <v>0</v>
      </c>
      <c r="W523" s="639">
        <f t="shared" si="786"/>
        <v>0</v>
      </c>
      <c r="X523" s="639">
        <f t="shared" si="786"/>
        <v>0</v>
      </c>
      <c r="Y523" s="639">
        <f t="shared" si="786"/>
        <v>0</v>
      </c>
      <c r="Z523" s="639">
        <f t="shared" si="786"/>
        <v>0</v>
      </c>
      <c r="AA523" s="639">
        <f>SUM(G523:Z523)</f>
        <v>0</v>
      </c>
      <c r="AB523" s="639">
        <f t="shared" ref="AB523:AU523" si="787">$E523*AB592</f>
        <v>0</v>
      </c>
      <c r="AC523" s="639">
        <f t="shared" si="787"/>
        <v>0</v>
      </c>
      <c r="AD523" s="639">
        <f t="shared" si="787"/>
        <v>0</v>
      </c>
      <c r="AE523" s="639">
        <f t="shared" si="787"/>
        <v>0</v>
      </c>
      <c r="AF523" s="639">
        <f t="shared" si="787"/>
        <v>0</v>
      </c>
      <c r="AG523" s="639">
        <f t="shared" si="787"/>
        <v>0</v>
      </c>
      <c r="AH523" s="639">
        <f t="shared" si="787"/>
        <v>0</v>
      </c>
      <c r="AI523" s="639">
        <f t="shared" si="787"/>
        <v>0</v>
      </c>
      <c r="AJ523" s="639">
        <f t="shared" si="787"/>
        <v>0</v>
      </c>
      <c r="AK523" s="639">
        <f t="shared" si="787"/>
        <v>0</v>
      </c>
      <c r="AL523" s="639">
        <f t="shared" si="787"/>
        <v>0</v>
      </c>
      <c r="AM523" s="639">
        <f t="shared" si="787"/>
        <v>0</v>
      </c>
      <c r="AN523" s="639">
        <f t="shared" si="787"/>
        <v>0</v>
      </c>
      <c r="AO523" s="639">
        <f t="shared" si="787"/>
        <v>0</v>
      </c>
      <c r="AP523" s="639">
        <f t="shared" si="787"/>
        <v>0</v>
      </c>
      <c r="AQ523" s="639">
        <f t="shared" si="787"/>
        <v>0</v>
      </c>
      <c r="AR523" s="639">
        <f t="shared" si="787"/>
        <v>0</v>
      </c>
      <c r="AS523" s="639">
        <f t="shared" si="787"/>
        <v>0</v>
      </c>
      <c r="AT523" s="639">
        <f t="shared" si="787"/>
        <v>0</v>
      </c>
      <c r="AU523" s="639">
        <f t="shared" si="787"/>
        <v>0</v>
      </c>
      <c r="AV523" s="639">
        <f>SUM(AB523:AU523)</f>
        <v>0</v>
      </c>
      <c r="AW523" s="639"/>
      <c r="AX523" s="639"/>
      <c r="AY523" s="639"/>
      <c r="AZ523" s="639"/>
      <c r="BA523" s="639"/>
      <c r="BB523" s="639"/>
      <c r="BC523" s="639"/>
      <c r="BD523" s="639"/>
      <c r="BE523" s="639"/>
      <c r="BF523" s="639"/>
      <c r="BG523" s="639"/>
      <c r="BH523" s="639"/>
      <c r="BI523" s="639"/>
      <c r="BJ523" s="639"/>
      <c r="BK523" s="639"/>
      <c r="BL523" s="639"/>
      <c r="BM523" s="639"/>
      <c r="BN523" s="639"/>
      <c r="BO523" s="639"/>
      <c r="BP523" s="639"/>
      <c r="BQ523" s="639"/>
    </row>
    <row r="524" spans="1:69" s="351" customFormat="1" ht="12.75">
      <c r="A524" s="1281">
        <v>1805</v>
      </c>
      <c r="B524" s="375" t="s">
        <v>282</v>
      </c>
      <c r="C524" s="1258">
        <f>'I4 BO ASSETS'!O18</f>
        <v>0</v>
      </c>
      <c r="D524" s="639">
        <f t="shared" si="785"/>
        <v>0</v>
      </c>
      <c r="E524" s="639">
        <f t="shared" si="785"/>
        <v>0</v>
      </c>
      <c r="F524" s="639">
        <f t="shared" ref="F524:F562" si="788">D524+E524</f>
        <v>0</v>
      </c>
      <c r="G524" s="639">
        <f t="shared" ref="G524:Z524" si="789">$D524*G593</f>
        <v>0</v>
      </c>
      <c r="H524" s="639">
        <f t="shared" si="789"/>
        <v>0</v>
      </c>
      <c r="I524" s="639">
        <f t="shared" si="789"/>
        <v>0</v>
      </c>
      <c r="J524" s="639">
        <f t="shared" si="789"/>
        <v>0</v>
      </c>
      <c r="K524" s="639">
        <f t="shared" si="789"/>
        <v>0</v>
      </c>
      <c r="L524" s="639">
        <f t="shared" si="789"/>
        <v>0</v>
      </c>
      <c r="M524" s="639">
        <f t="shared" si="789"/>
        <v>0</v>
      </c>
      <c r="N524" s="639">
        <f t="shared" si="789"/>
        <v>0</v>
      </c>
      <c r="O524" s="639">
        <f t="shared" si="789"/>
        <v>0</v>
      </c>
      <c r="P524" s="639">
        <f t="shared" si="789"/>
        <v>0</v>
      </c>
      <c r="Q524" s="639">
        <f t="shared" si="789"/>
        <v>0</v>
      </c>
      <c r="R524" s="639">
        <f t="shared" si="789"/>
        <v>0</v>
      </c>
      <c r="S524" s="639">
        <f t="shared" si="789"/>
        <v>0</v>
      </c>
      <c r="T524" s="639">
        <f t="shared" si="789"/>
        <v>0</v>
      </c>
      <c r="U524" s="639">
        <f t="shared" si="789"/>
        <v>0</v>
      </c>
      <c r="V524" s="639">
        <f t="shared" si="789"/>
        <v>0</v>
      </c>
      <c r="W524" s="639">
        <f t="shared" si="789"/>
        <v>0</v>
      </c>
      <c r="X524" s="639">
        <f t="shared" si="789"/>
        <v>0</v>
      </c>
      <c r="Y524" s="639">
        <f t="shared" si="789"/>
        <v>0</v>
      </c>
      <c r="Z524" s="639">
        <f t="shared" si="789"/>
        <v>0</v>
      </c>
      <c r="AA524" s="639">
        <f t="shared" ref="AA524:AA562" si="790">SUM(G524:Z524)</f>
        <v>0</v>
      </c>
      <c r="AB524" s="639">
        <f t="shared" ref="AB524:AU524" si="791">$E524*AB593</f>
        <v>0</v>
      </c>
      <c r="AC524" s="639">
        <f t="shared" si="791"/>
        <v>0</v>
      </c>
      <c r="AD524" s="639">
        <f t="shared" si="791"/>
        <v>0</v>
      </c>
      <c r="AE524" s="639">
        <f t="shared" si="791"/>
        <v>0</v>
      </c>
      <c r="AF524" s="639">
        <f t="shared" si="791"/>
        <v>0</v>
      </c>
      <c r="AG524" s="639">
        <f t="shared" si="791"/>
        <v>0</v>
      </c>
      <c r="AH524" s="639">
        <f t="shared" si="791"/>
        <v>0</v>
      </c>
      <c r="AI524" s="639">
        <f t="shared" si="791"/>
        <v>0</v>
      </c>
      <c r="AJ524" s="639">
        <f t="shared" si="791"/>
        <v>0</v>
      </c>
      <c r="AK524" s="639">
        <f t="shared" si="791"/>
        <v>0</v>
      </c>
      <c r="AL524" s="639">
        <f t="shared" si="791"/>
        <v>0</v>
      </c>
      <c r="AM524" s="639">
        <f t="shared" si="791"/>
        <v>0</v>
      </c>
      <c r="AN524" s="639">
        <f t="shared" si="791"/>
        <v>0</v>
      </c>
      <c r="AO524" s="639">
        <f t="shared" si="791"/>
        <v>0</v>
      </c>
      <c r="AP524" s="639">
        <f t="shared" si="791"/>
        <v>0</v>
      </c>
      <c r="AQ524" s="639">
        <f t="shared" si="791"/>
        <v>0</v>
      </c>
      <c r="AR524" s="639">
        <f t="shared" si="791"/>
        <v>0</v>
      </c>
      <c r="AS524" s="639">
        <f t="shared" si="791"/>
        <v>0</v>
      </c>
      <c r="AT524" s="639">
        <f t="shared" si="791"/>
        <v>0</v>
      </c>
      <c r="AU524" s="639">
        <f t="shared" si="791"/>
        <v>0</v>
      </c>
      <c r="AV524" s="639">
        <f t="shared" ref="AV524:AV562" si="792">SUM(AB524:AU524)</f>
        <v>0</v>
      </c>
      <c r="AW524" s="639"/>
      <c r="AX524" s="639"/>
      <c r="AY524" s="639"/>
      <c r="AZ524" s="639"/>
      <c r="BA524" s="639"/>
      <c r="BB524" s="639"/>
      <c r="BC524" s="639"/>
      <c r="BD524" s="639"/>
      <c r="BE524" s="639"/>
      <c r="BF524" s="639"/>
      <c r="BG524" s="639"/>
      <c r="BH524" s="639"/>
      <c r="BI524" s="639"/>
      <c r="BJ524" s="639"/>
      <c r="BK524" s="639"/>
      <c r="BL524" s="639"/>
      <c r="BM524" s="639"/>
      <c r="BN524" s="639"/>
      <c r="BO524" s="639"/>
      <c r="BP524" s="639"/>
      <c r="BQ524" s="639"/>
    </row>
    <row r="525" spans="1:69" s="351" customFormat="1" ht="12.75">
      <c r="A525" s="1281" t="s">
        <v>821</v>
      </c>
      <c r="B525" s="375" t="s">
        <v>340</v>
      </c>
      <c r="C525" s="1258">
        <f>'I4 BO ASSETS'!O19</f>
        <v>0</v>
      </c>
      <c r="D525" s="639">
        <f t="shared" si="785"/>
        <v>0</v>
      </c>
      <c r="E525" s="639">
        <f t="shared" si="785"/>
        <v>0</v>
      </c>
      <c r="F525" s="639">
        <f t="shared" si="788"/>
        <v>0</v>
      </c>
      <c r="G525" s="639">
        <f t="shared" ref="G525:Z525" si="793">$D525*G594</f>
        <v>0</v>
      </c>
      <c r="H525" s="639">
        <f t="shared" si="793"/>
        <v>0</v>
      </c>
      <c r="I525" s="639">
        <f t="shared" si="793"/>
        <v>0</v>
      </c>
      <c r="J525" s="639">
        <f t="shared" si="793"/>
        <v>0</v>
      </c>
      <c r="K525" s="639">
        <f t="shared" si="793"/>
        <v>0</v>
      </c>
      <c r="L525" s="639">
        <f t="shared" si="793"/>
        <v>0</v>
      </c>
      <c r="M525" s="639">
        <f t="shared" si="793"/>
        <v>0</v>
      </c>
      <c r="N525" s="639">
        <f t="shared" si="793"/>
        <v>0</v>
      </c>
      <c r="O525" s="639">
        <f t="shared" si="793"/>
        <v>0</v>
      </c>
      <c r="P525" s="639">
        <f t="shared" si="793"/>
        <v>0</v>
      </c>
      <c r="Q525" s="639">
        <f t="shared" si="793"/>
        <v>0</v>
      </c>
      <c r="R525" s="639">
        <f t="shared" si="793"/>
        <v>0</v>
      </c>
      <c r="S525" s="639">
        <f t="shared" si="793"/>
        <v>0</v>
      </c>
      <c r="T525" s="639">
        <f t="shared" si="793"/>
        <v>0</v>
      </c>
      <c r="U525" s="639">
        <f t="shared" si="793"/>
        <v>0</v>
      </c>
      <c r="V525" s="639">
        <f t="shared" si="793"/>
        <v>0</v>
      </c>
      <c r="W525" s="639">
        <f t="shared" si="793"/>
        <v>0</v>
      </c>
      <c r="X525" s="639">
        <f t="shared" si="793"/>
        <v>0</v>
      </c>
      <c r="Y525" s="639">
        <f t="shared" si="793"/>
        <v>0</v>
      </c>
      <c r="Z525" s="639">
        <f t="shared" si="793"/>
        <v>0</v>
      </c>
      <c r="AA525" s="639">
        <f t="shared" si="790"/>
        <v>0</v>
      </c>
      <c r="AB525" s="639">
        <f t="shared" ref="AB525:AU525" si="794">$E525*AB594</f>
        <v>0</v>
      </c>
      <c r="AC525" s="639">
        <f t="shared" si="794"/>
        <v>0</v>
      </c>
      <c r="AD525" s="639">
        <f t="shared" si="794"/>
        <v>0</v>
      </c>
      <c r="AE525" s="639">
        <f t="shared" si="794"/>
        <v>0</v>
      </c>
      <c r="AF525" s="639">
        <f t="shared" si="794"/>
        <v>0</v>
      </c>
      <c r="AG525" s="639">
        <f t="shared" si="794"/>
        <v>0</v>
      </c>
      <c r="AH525" s="639">
        <f t="shared" si="794"/>
        <v>0</v>
      </c>
      <c r="AI525" s="639">
        <f t="shared" si="794"/>
        <v>0</v>
      </c>
      <c r="AJ525" s="639">
        <f t="shared" si="794"/>
        <v>0</v>
      </c>
      <c r="AK525" s="639">
        <f t="shared" si="794"/>
        <v>0</v>
      </c>
      <c r="AL525" s="639">
        <f t="shared" si="794"/>
        <v>0</v>
      </c>
      <c r="AM525" s="639">
        <f t="shared" si="794"/>
        <v>0</v>
      </c>
      <c r="AN525" s="639">
        <f t="shared" si="794"/>
        <v>0</v>
      </c>
      <c r="AO525" s="639">
        <f t="shared" si="794"/>
        <v>0</v>
      </c>
      <c r="AP525" s="639">
        <f t="shared" si="794"/>
        <v>0</v>
      </c>
      <c r="AQ525" s="639">
        <f t="shared" si="794"/>
        <v>0</v>
      </c>
      <c r="AR525" s="639">
        <f t="shared" si="794"/>
        <v>0</v>
      </c>
      <c r="AS525" s="639">
        <f t="shared" si="794"/>
        <v>0</v>
      </c>
      <c r="AT525" s="639">
        <f t="shared" si="794"/>
        <v>0</v>
      </c>
      <c r="AU525" s="639">
        <f t="shared" si="794"/>
        <v>0</v>
      </c>
      <c r="AV525" s="639">
        <f t="shared" si="792"/>
        <v>0</v>
      </c>
      <c r="AW525" s="639"/>
      <c r="AX525" s="639"/>
      <c r="AY525" s="639"/>
      <c r="AZ525" s="639"/>
      <c r="BA525" s="639"/>
      <c r="BB525" s="639"/>
      <c r="BC525" s="639"/>
      <c r="BD525" s="639"/>
      <c r="BE525" s="639"/>
      <c r="BF525" s="639"/>
      <c r="BG525" s="639"/>
      <c r="BH525" s="639"/>
      <c r="BI525" s="639"/>
      <c r="BJ525" s="639"/>
      <c r="BK525" s="639"/>
      <c r="BL525" s="639"/>
      <c r="BM525" s="639"/>
      <c r="BN525" s="639"/>
      <c r="BO525" s="639"/>
      <c r="BP525" s="639"/>
      <c r="BQ525" s="639"/>
    </row>
    <row r="526" spans="1:69" s="351" customFormat="1" ht="12.75">
      <c r="A526" s="1281" t="s">
        <v>822</v>
      </c>
      <c r="B526" s="375" t="s">
        <v>342</v>
      </c>
      <c r="C526" s="1258">
        <f>'I4 BO ASSETS'!O20</f>
        <v>0</v>
      </c>
      <c r="D526" s="639">
        <f t="shared" si="785"/>
        <v>0</v>
      </c>
      <c r="E526" s="639">
        <f t="shared" si="785"/>
        <v>0</v>
      </c>
      <c r="F526" s="639">
        <f t="shared" si="788"/>
        <v>0</v>
      </c>
      <c r="G526" s="639">
        <f t="shared" ref="G526:Z526" si="795">$D526*G595</f>
        <v>0</v>
      </c>
      <c r="H526" s="639">
        <f t="shared" si="795"/>
        <v>0</v>
      </c>
      <c r="I526" s="639">
        <f t="shared" si="795"/>
        <v>0</v>
      </c>
      <c r="J526" s="639">
        <f t="shared" si="795"/>
        <v>0</v>
      </c>
      <c r="K526" s="639">
        <f t="shared" si="795"/>
        <v>0</v>
      </c>
      <c r="L526" s="639">
        <f t="shared" si="795"/>
        <v>0</v>
      </c>
      <c r="M526" s="639">
        <f t="shared" si="795"/>
        <v>0</v>
      </c>
      <c r="N526" s="639">
        <f t="shared" si="795"/>
        <v>0</v>
      </c>
      <c r="O526" s="639">
        <f t="shared" si="795"/>
        <v>0</v>
      </c>
      <c r="P526" s="639">
        <f t="shared" si="795"/>
        <v>0</v>
      </c>
      <c r="Q526" s="639">
        <f t="shared" si="795"/>
        <v>0</v>
      </c>
      <c r="R526" s="639">
        <f t="shared" si="795"/>
        <v>0</v>
      </c>
      <c r="S526" s="639">
        <f t="shared" si="795"/>
        <v>0</v>
      </c>
      <c r="T526" s="639">
        <f t="shared" si="795"/>
        <v>0</v>
      </c>
      <c r="U526" s="639">
        <f t="shared" si="795"/>
        <v>0</v>
      </c>
      <c r="V526" s="639">
        <f t="shared" si="795"/>
        <v>0</v>
      </c>
      <c r="W526" s="639">
        <f t="shared" si="795"/>
        <v>0</v>
      </c>
      <c r="X526" s="639">
        <f t="shared" si="795"/>
        <v>0</v>
      </c>
      <c r="Y526" s="639">
        <f t="shared" si="795"/>
        <v>0</v>
      </c>
      <c r="Z526" s="639">
        <f t="shared" si="795"/>
        <v>0</v>
      </c>
      <c r="AA526" s="639">
        <f t="shared" si="790"/>
        <v>0</v>
      </c>
      <c r="AB526" s="639">
        <f t="shared" ref="AB526:AU526" si="796">$E526*AB595</f>
        <v>0</v>
      </c>
      <c r="AC526" s="639">
        <f t="shared" si="796"/>
        <v>0</v>
      </c>
      <c r="AD526" s="639">
        <f t="shared" si="796"/>
        <v>0</v>
      </c>
      <c r="AE526" s="639">
        <f t="shared" si="796"/>
        <v>0</v>
      </c>
      <c r="AF526" s="639">
        <f t="shared" si="796"/>
        <v>0</v>
      </c>
      <c r="AG526" s="639">
        <f t="shared" si="796"/>
        <v>0</v>
      </c>
      <c r="AH526" s="639">
        <f t="shared" si="796"/>
        <v>0</v>
      </c>
      <c r="AI526" s="639">
        <f t="shared" si="796"/>
        <v>0</v>
      </c>
      <c r="AJ526" s="639">
        <f t="shared" si="796"/>
        <v>0</v>
      </c>
      <c r="AK526" s="639">
        <f t="shared" si="796"/>
        <v>0</v>
      </c>
      <c r="AL526" s="639">
        <f t="shared" si="796"/>
        <v>0</v>
      </c>
      <c r="AM526" s="639">
        <f t="shared" si="796"/>
        <v>0</v>
      </c>
      <c r="AN526" s="639">
        <f t="shared" si="796"/>
        <v>0</v>
      </c>
      <c r="AO526" s="639">
        <f t="shared" si="796"/>
        <v>0</v>
      </c>
      <c r="AP526" s="639">
        <f t="shared" si="796"/>
        <v>0</v>
      </c>
      <c r="AQ526" s="639">
        <f t="shared" si="796"/>
        <v>0</v>
      </c>
      <c r="AR526" s="639">
        <f t="shared" si="796"/>
        <v>0</v>
      </c>
      <c r="AS526" s="639">
        <f t="shared" si="796"/>
        <v>0</v>
      </c>
      <c r="AT526" s="639">
        <f t="shared" si="796"/>
        <v>0</v>
      </c>
      <c r="AU526" s="639">
        <f t="shared" si="796"/>
        <v>0</v>
      </c>
      <c r="AV526" s="639">
        <f t="shared" si="792"/>
        <v>0</v>
      </c>
      <c r="AW526" s="639"/>
      <c r="AX526" s="639"/>
      <c r="AY526" s="639"/>
      <c r="AZ526" s="639"/>
      <c r="BA526" s="639"/>
      <c r="BB526" s="639"/>
      <c r="BC526" s="639"/>
      <c r="BD526" s="639"/>
      <c r="BE526" s="639"/>
      <c r="BF526" s="639"/>
      <c r="BG526" s="639"/>
      <c r="BH526" s="639"/>
      <c r="BI526" s="639"/>
      <c r="BJ526" s="639"/>
      <c r="BK526" s="639"/>
      <c r="BL526" s="639"/>
      <c r="BM526" s="639"/>
      <c r="BN526" s="639"/>
      <c r="BO526" s="639"/>
      <c r="BP526" s="639"/>
      <c r="BQ526" s="639"/>
    </row>
    <row r="527" spans="1:69" s="351" customFormat="1" ht="12.75">
      <c r="A527" s="1281">
        <v>1806</v>
      </c>
      <c r="B527" s="375" t="s">
        <v>283</v>
      </c>
      <c r="C527" s="1258">
        <f>'I4 BO ASSETS'!O21</f>
        <v>0</v>
      </c>
      <c r="D527" s="639">
        <f t="shared" si="785"/>
        <v>0</v>
      </c>
      <c r="E527" s="639">
        <f t="shared" si="785"/>
        <v>0</v>
      </c>
      <c r="F527" s="639">
        <f t="shared" si="788"/>
        <v>0</v>
      </c>
      <c r="G527" s="639">
        <f t="shared" ref="G527:Z527" si="797">$D527*G596</f>
        <v>0</v>
      </c>
      <c r="H527" s="639">
        <f t="shared" si="797"/>
        <v>0</v>
      </c>
      <c r="I527" s="639">
        <f t="shared" si="797"/>
        <v>0</v>
      </c>
      <c r="J527" s="639">
        <f t="shared" si="797"/>
        <v>0</v>
      </c>
      <c r="K527" s="639">
        <f t="shared" si="797"/>
        <v>0</v>
      </c>
      <c r="L527" s="639">
        <f t="shared" si="797"/>
        <v>0</v>
      </c>
      <c r="M527" s="639">
        <f t="shared" si="797"/>
        <v>0</v>
      </c>
      <c r="N527" s="639">
        <f t="shared" si="797"/>
        <v>0</v>
      </c>
      <c r="O527" s="639">
        <f t="shared" si="797"/>
        <v>0</v>
      </c>
      <c r="P527" s="639">
        <f t="shared" si="797"/>
        <v>0</v>
      </c>
      <c r="Q527" s="639">
        <f t="shared" si="797"/>
        <v>0</v>
      </c>
      <c r="R527" s="639">
        <f t="shared" si="797"/>
        <v>0</v>
      </c>
      <c r="S527" s="639">
        <f t="shared" si="797"/>
        <v>0</v>
      </c>
      <c r="T527" s="639">
        <f t="shared" si="797"/>
        <v>0</v>
      </c>
      <c r="U527" s="639">
        <f t="shared" si="797"/>
        <v>0</v>
      </c>
      <c r="V527" s="639">
        <f t="shared" si="797"/>
        <v>0</v>
      </c>
      <c r="W527" s="639">
        <f t="shared" si="797"/>
        <v>0</v>
      </c>
      <c r="X527" s="639">
        <f t="shared" si="797"/>
        <v>0</v>
      </c>
      <c r="Y527" s="639">
        <f t="shared" si="797"/>
        <v>0</v>
      </c>
      <c r="Z527" s="639">
        <f t="shared" si="797"/>
        <v>0</v>
      </c>
      <c r="AA527" s="639">
        <f t="shared" si="790"/>
        <v>0</v>
      </c>
      <c r="AB527" s="639">
        <f t="shared" ref="AB527:AU527" si="798">$E527*AB596</f>
        <v>0</v>
      </c>
      <c r="AC527" s="639">
        <f t="shared" si="798"/>
        <v>0</v>
      </c>
      <c r="AD527" s="639">
        <f t="shared" si="798"/>
        <v>0</v>
      </c>
      <c r="AE527" s="639">
        <f t="shared" si="798"/>
        <v>0</v>
      </c>
      <c r="AF527" s="639">
        <f t="shared" si="798"/>
        <v>0</v>
      </c>
      <c r="AG527" s="639">
        <f t="shared" si="798"/>
        <v>0</v>
      </c>
      <c r="AH527" s="639">
        <f t="shared" si="798"/>
        <v>0</v>
      </c>
      <c r="AI527" s="639">
        <f t="shared" si="798"/>
        <v>0</v>
      </c>
      <c r="AJ527" s="639">
        <f t="shared" si="798"/>
        <v>0</v>
      </c>
      <c r="AK527" s="639">
        <f t="shared" si="798"/>
        <v>0</v>
      </c>
      <c r="AL527" s="639">
        <f t="shared" si="798"/>
        <v>0</v>
      </c>
      <c r="AM527" s="639">
        <f t="shared" si="798"/>
        <v>0</v>
      </c>
      <c r="AN527" s="639">
        <f t="shared" si="798"/>
        <v>0</v>
      </c>
      <c r="AO527" s="639">
        <f t="shared" si="798"/>
        <v>0</v>
      </c>
      <c r="AP527" s="639">
        <f t="shared" si="798"/>
        <v>0</v>
      </c>
      <c r="AQ527" s="639">
        <f t="shared" si="798"/>
        <v>0</v>
      </c>
      <c r="AR527" s="639">
        <f t="shared" si="798"/>
        <v>0</v>
      </c>
      <c r="AS527" s="639">
        <f t="shared" si="798"/>
        <v>0</v>
      </c>
      <c r="AT527" s="639">
        <f t="shared" si="798"/>
        <v>0</v>
      </c>
      <c r="AU527" s="639">
        <f t="shared" si="798"/>
        <v>0</v>
      </c>
      <c r="AV527" s="639">
        <f t="shared" si="792"/>
        <v>0</v>
      </c>
      <c r="AW527" s="639"/>
      <c r="AX527" s="639"/>
      <c r="AY527" s="639"/>
      <c r="AZ527" s="639"/>
      <c r="BA527" s="639"/>
      <c r="BB527" s="639"/>
      <c r="BC527" s="639"/>
      <c r="BD527" s="639"/>
      <c r="BE527" s="639"/>
      <c r="BF527" s="639"/>
      <c r="BG527" s="639"/>
      <c r="BH527" s="639"/>
      <c r="BI527" s="639"/>
      <c r="BJ527" s="639"/>
      <c r="BK527" s="639"/>
      <c r="BL527" s="639"/>
      <c r="BM527" s="639"/>
      <c r="BN527" s="639"/>
      <c r="BO527" s="639"/>
      <c r="BP527" s="639"/>
      <c r="BQ527" s="639"/>
    </row>
    <row r="528" spans="1:69" s="351" customFormat="1" ht="12.75">
      <c r="A528" s="1281" t="s">
        <v>823</v>
      </c>
      <c r="B528" s="375" t="s">
        <v>341</v>
      </c>
      <c r="C528" s="1258">
        <f>'I4 BO ASSETS'!O22</f>
        <v>0</v>
      </c>
      <c r="D528" s="639">
        <f t="shared" si="785"/>
        <v>0</v>
      </c>
      <c r="E528" s="639">
        <f t="shared" si="785"/>
        <v>0</v>
      </c>
      <c r="F528" s="639">
        <f t="shared" si="788"/>
        <v>0</v>
      </c>
      <c r="G528" s="639">
        <f t="shared" ref="G528:Z528" si="799">$D528*G597</f>
        <v>0</v>
      </c>
      <c r="H528" s="639">
        <f t="shared" si="799"/>
        <v>0</v>
      </c>
      <c r="I528" s="639">
        <f t="shared" si="799"/>
        <v>0</v>
      </c>
      <c r="J528" s="639">
        <f t="shared" si="799"/>
        <v>0</v>
      </c>
      <c r="K528" s="639">
        <f t="shared" si="799"/>
        <v>0</v>
      </c>
      <c r="L528" s="639">
        <f t="shared" si="799"/>
        <v>0</v>
      </c>
      <c r="M528" s="639">
        <f t="shared" si="799"/>
        <v>0</v>
      </c>
      <c r="N528" s="639">
        <f t="shared" si="799"/>
        <v>0</v>
      </c>
      <c r="O528" s="639">
        <f t="shared" si="799"/>
        <v>0</v>
      </c>
      <c r="P528" s="639">
        <f t="shared" si="799"/>
        <v>0</v>
      </c>
      <c r="Q528" s="639">
        <f t="shared" si="799"/>
        <v>0</v>
      </c>
      <c r="R528" s="639">
        <f t="shared" si="799"/>
        <v>0</v>
      </c>
      <c r="S528" s="639">
        <f t="shared" si="799"/>
        <v>0</v>
      </c>
      <c r="T528" s="639">
        <f t="shared" si="799"/>
        <v>0</v>
      </c>
      <c r="U528" s="639">
        <f t="shared" si="799"/>
        <v>0</v>
      </c>
      <c r="V528" s="639">
        <f t="shared" si="799"/>
        <v>0</v>
      </c>
      <c r="W528" s="639">
        <f t="shared" si="799"/>
        <v>0</v>
      </c>
      <c r="X528" s="639">
        <f t="shared" si="799"/>
        <v>0</v>
      </c>
      <c r="Y528" s="639">
        <f t="shared" si="799"/>
        <v>0</v>
      </c>
      <c r="Z528" s="639">
        <f t="shared" si="799"/>
        <v>0</v>
      </c>
      <c r="AA528" s="639">
        <f t="shared" si="790"/>
        <v>0</v>
      </c>
      <c r="AB528" s="639">
        <f t="shared" ref="AB528:AU528" si="800">$E528*AB597</f>
        <v>0</v>
      </c>
      <c r="AC528" s="639">
        <f t="shared" si="800"/>
        <v>0</v>
      </c>
      <c r="AD528" s="639">
        <f t="shared" si="800"/>
        <v>0</v>
      </c>
      <c r="AE528" s="639">
        <f t="shared" si="800"/>
        <v>0</v>
      </c>
      <c r="AF528" s="639">
        <f t="shared" si="800"/>
        <v>0</v>
      </c>
      <c r="AG528" s="639">
        <f t="shared" si="800"/>
        <v>0</v>
      </c>
      <c r="AH528" s="639">
        <f t="shared" si="800"/>
        <v>0</v>
      </c>
      <c r="AI528" s="639">
        <f t="shared" si="800"/>
        <v>0</v>
      </c>
      <c r="AJ528" s="639">
        <f t="shared" si="800"/>
        <v>0</v>
      </c>
      <c r="AK528" s="639">
        <f t="shared" si="800"/>
        <v>0</v>
      </c>
      <c r="AL528" s="639">
        <f t="shared" si="800"/>
        <v>0</v>
      </c>
      <c r="AM528" s="639">
        <f t="shared" si="800"/>
        <v>0</v>
      </c>
      <c r="AN528" s="639">
        <f t="shared" si="800"/>
        <v>0</v>
      </c>
      <c r="AO528" s="639">
        <f t="shared" si="800"/>
        <v>0</v>
      </c>
      <c r="AP528" s="639">
        <f t="shared" si="800"/>
        <v>0</v>
      </c>
      <c r="AQ528" s="639">
        <f t="shared" si="800"/>
        <v>0</v>
      </c>
      <c r="AR528" s="639">
        <f t="shared" si="800"/>
        <v>0</v>
      </c>
      <c r="AS528" s="639">
        <f t="shared" si="800"/>
        <v>0</v>
      </c>
      <c r="AT528" s="639">
        <f t="shared" si="800"/>
        <v>0</v>
      </c>
      <c r="AU528" s="639">
        <f t="shared" si="800"/>
        <v>0</v>
      </c>
      <c r="AV528" s="639">
        <f t="shared" si="792"/>
        <v>0</v>
      </c>
      <c r="AW528" s="639"/>
      <c r="AX528" s="639"/>
      <c r="AY528" s="639"/>
      <c r="AZ528" s="639"/>
      <c r="BA528" s="639"/>
      <c r="BB528" s="639"/>
      <c r="BC528" s="639"/>
      <c r="BD528" s="639"/>
      <c r="BE528" s="639"/>
      <c r="BF528" s="639"/>
      <c r="BG528" s="639"/>
      <c r="BH528" s="639"/>
      <c r="BI528" s="639"/>
      <c r="BJ528" s="639"/>
      <c r="BK528" s="639"/>
      <c r="BL528" s="639"/>
      <c r="BM528" s="639"/>
      <c r="BN528" s="639"/>
      <c r="BO528" s="639"/>
      <c r="BP528" s="639"/>
      <c r="BQ528" s="639"/>
    </row>
    <row r="529" spans="1:69" s="351" customFormat="1" ht="12.75">
      <c r="A529" s="1281" t="s">
        <v>824</v>
      </c>
      <c r="B529" s="375" t="s">
        <v>343</v>
      </c>
      <c r="C529" s="1258">
        <f>'I4 BO ASSETS'!O23</f>
        <v>0</v>
      </c>
      <c r="D529" s="639">
        <f t="shared" si="785"/>
        <v>0</v>
      </c>
      <c r="E529" s="639">
        <f t="shared" si="785"/>
        <v>0</v>
      </c>
      <c r="F529" s="639">
        <f t="shared" si="788"/>
        <v>0</v>
      </c>
      <c r="G529" s="639">
        <f t="shared" ref="G529:Z529" si="801">$D529*G598</f>
        <v>0</v>
      </c>
      <c r="H529" s="639">
        <f t="shared" si="801"/>
        <v>0</v>
      </c>
      <c r="I529" s="639">
        <f t="shared" si="801"/>
        <v>0</v>
      </c>
      <c r="J529" s="639">
        <f t="shared" si="801"/>
        <v>0</v>
      </c>
      <c r="K529" s="639">
        <f t="shared" si="801"/>
        <v>0</v>
      </c>
      <c r="L529" s="639">
        <f t="shared" si="801"/>
        <v>0</v>
      </c>
      <c r="M529" s="639">
        <f t="shared" si="801"/>
        <v>0</v>
      </c>
      <c r="N529" s="639">
        <f t="shared" si="801"/>
        <v>0</v>
      </c>
      <c r="O529" s="639">
        <f t="shared" si="801"/>
        <v>0</v>
      </c>
      <c r="P529" s="639">
        <f t="shared" si="801"/>
        <v>0</v>
      </c>
      <c r="Q529" s="639">
        <f t="shared" si="801"/>
        <v>0</v>
      </c>
      <c r="R529" s="639">
        <f t="shared" si="801"/>
        <v>0</v>
      </c>
      <c r="S529" s="639">
        <f t="shared" si="801"/>
        <v>0</v>
      </c>
      <c r="T529" s="639">
        <f t="shared" si="801"/>
        <v>0</v>
      </c>
      <c r="U529" s="639">
        <f t="shared" si="801"/>
        <v>0</v>
      </c>
      <c r="V529" s="639">
        <f t="shared" si="801"/>
        <v>0</v>
      </c>
      <c r="W529" s="639">
        <f t="shared" si="801"/>
        <v>0</v>
      </c>
      <c r="X529" s="639">
        <f t="shared" si="801"/>
        <v>0</v>
      </c>
      <c r="Y529" s="639">
        <f t="shared" si="801"/>
        <v>0</v>
      </c>
      <c r="Z529" s="639">
        <f t="shared" si="801"/>
        <v>0</v>
      </c>
      <c r="AA529" s="639">
        <f t="shared" si="790"/>
        <v>0</v>
      </c>
      <c r="AB529" s="639">
        <f t="shared" ref="AB529:AU529" si="802">$E529*AB598</f>
        <v>0</v>
      </c>
      <c r="AC529" s="639">
        <f t="shared" si="802"/>
        <v>0</v>
      </c>
      <c r="AD529" s="639">
        <f t="shared" si="802"/>
        <v>0</v>
      </c>
      <c r="AE529" s="639">
        <f t="shared" si="802"/>
        <v>0</v>
      </c>
      <c r="AF529" s="639">
        <f t="shared" si="802"/>
        <v>0</v>
      </c>
      <c r="AG529" s="639">
        <f t="shared" si="802"/>
        <v>0</v>
      </c>
      <c r="AH529" s="639">
        <f t="shared" si="802"/>
        <v>0</v>
      </c>
      <c r="AI529" s="639">
        <f t="shared" si="802"/>
        <v>0</v>
      </c>
      <c r="AJ529" s="639">
        <f t="shared" si="802"/>
        <v>0</v>
      </c>
      <c r="AK529" s="639">
        <f t="shared" si="802"/>
        <v>0</v>
      </c>
      <c r="AL529" s="639">
        <f t="shared" si="802"/>
        <v>0</v>
      </c>
      <c r="AM529" s="639">
        <f t="shared" si="802"/>
        <v>0</v>
      </c>
      <c r="AN529" s="639">
        <f t="shared" si="802"/>
        <v>0</v>
      </c>
      <c r="AO529" s="639">
        <f t="shared" si="802"/>
        <v>0</v>
      </c>
      <c r="AP529" s="639">
        <f t="shared" si="802"/>
        <v>0</v>
      </c>
      <c r="AQ529" s="639">
        <f t="shared" si="802"/>
        <v>0</v>
      </c>
      <c r="AR529" s="639">
        <f t="shared" si="802"/>
        <v>0</v>
      </c>
      <c r="AS529" s="639">
        <f t="shared" si="802"/>
        <v>0</v>
      </c>
      <c r="AT529" s="639">
        <f t="shared" si="802"/>
        <v>0</v>
      </c>
      <c r="AU529" s="639">
        <f t="shared" si="802"/>
        <v>0</v>
      </c>
      <c r="AV529" s="639">
        <f t="shared" si="792"/>
        <v>0</v>
      </c>
      <c r="AW529" s="639"/>
      <c r="AX529" s="639"/>
      <c r="AY529" s="639"/>
      <c r="AZ529" s="639"/>
      <c r="BA529" s="639"/>
      <c r="BB529" s="639"/>
      <c r="BC529" s="639"/>
      <c r="BD529" s="639"/>
      <c r="BE529" s="639"/>
      <c r="BF529" s="639"/>
      <c r="BG529" s="639"/>
      <c r="BH529" s="639"/>
      <c r="BI529" s="639"/>
      <c r="BJ529" s="639"/>
      <c r="BK529" s="639"/>
      <c r="BL529" s="639"/>
      <c r="BM529" s="639"/>
      <c r="BN529" s="639"/>
      <c r="BO529" s="639"/>
      <c r="BP529" s="639"/>
      <c r="BQ529" s="639"/>
    </row>
    <row r="530" spans="1:69" s="351" customFormat="1" ht="12.75">
      <c r="A530" s="1281">
        <v>1808</v>
      </c>
      <c r="B530" s="375" t="s">
        <v>284</v>
      </c>
      <c r="C530" s="1258">
        <f>'I4 BO ASSETS'!O24</f>
        <v>0</v>
      </c>
      <c r="D530" s="639">
        <f t="shared" si="785"/>
        <v>0</v>
      </c>
      <c r="E530" s="639">
        <f t="shared" si="785"/>
        <v>0</v>
      </c>
      <c r="F530" s="639">
        <f t="shared" si="788"/>
        <v>0</v>
      </c>
      <c r="G530" s="639">
        <f t="shared" ref="G530:Z530" si="803">$D530*G599</f>
        <v>0</v>
      </c>
      <c r="H530" s="639">
        <f t="shared" si="803"/>
        <v>0</v>
      </c>
      <c r="I530" s="639">
        <f t="shared" si="803"/>
        <v>0</v>
      </c>
      <c r="J530" s="639">
        <f t="shared" si="803"/>
        <v>0</v>
      </c>
      <c r="K530" s="639">
        <f t="shared" si="803"/>
        <v>0</v>
      </c>
      <c r="L530" s="639">
        <f t="shared" si="803"/>
        <v>0</v>
      </c>
      <c r="M530" s="639">
        <f t="shared" si="803"/>
        <v>0</v>
      </c>
      <c r="N530" s="639">
        <f t="shared" si="803"/>
        <v>0</v>
      </c>
      <c r="O530" s="639">
        <f t="shared" si="803"/>
        <v>0</v>
      </c>
      <c r="P530" s="639">
        <f t="shared" si="803"/>
        <v>0</v>
      </c>
      <c r="Q530" s="639">
        <f t="shared" si="803"/>
        <v>0</v>
      </c>
      <c r="R530" s="639">
        <f t="shared" si="803"/>
        <v>0</v>
      </c>
      <c r="S530" s="639">
        <f t="shared" si="803"/>
        <v>0</v>
      </c>
      <c r="T530" s="639">
        <f t="shared" si="803"/>
        <v>0</v>
      </c>
      <c r="U530" s="639">
        <f t="shared" si="803"/>
        <v>0</v>
      </c>
      <c r="V530" s="639">
        <f t="shared" si="803"/>
        <v>0</v>
      </c>
      <c r="W530" s="639">
        <f t="shared" si="803"/>
        <v>0</v>
      </c>
      <c r="X530" s="639">
        <f t="shared" si="803"/>
        <v>0</v>
      </c>
      <c r="Y530" s="639">
        <f t="shared" si="803"/>
        <v>0</v>
      </c>
      <c r="Z530" s="639">
        <f t="shared" si="803"/>
        <v>0</v>
      </c>
      <c r="AA530" s="639">
        <f t="shared" si="790"/>
        <v>0</v>
      </c>
      <c r="AB530" s="639">
        <f t="shared" ref="AB530:AU530" si="804">$E530*AB599</f>
        <v>0</v>
      </c>
      <c r="AC530" s="639">
        <f t="shared" si="804"/>
        <v>0</v>
      </c>
      <c r="AD530" s="639">
        <f t="shared" si="804"/>
        <v>0</v>
      </c>
      <c r="AE530" s="639">
        <f t="shared" si="804"/>
        <v>0</v>
      </c>
      <c r="AF530" s="639">
        <f t="shared" si="804"/>
        <v>0</v>
      </c>
      <c r="AG530" s="639">
        <f t="shared" si="804"/>
        <v>0</v>
      </c>
      <c r="AH530" s="639">
        <f t="shared" si="804"/>
        <v>0</v>
      </c>
      <c r="AI530" s="639">
        <f t="shared" si="804"/>
        <v>0</v>
      </c>
      <c r="AJ530" s="639">
        <f t="shared" si="804"/>
        <v>0</v>
      </c>
      <c r="AK530" s="639">
        <f t="shared" si="804"/>
        <v>0</v>
      </c>
      <c r="AL530" s="639">
        <f t="shared" si="804"/>
        <v>0</v>
      </c>
      <c r="AM530" s="639">
        <f t="shared" si="804"/>
        <v>0</v>
      </c>
      <c r="AN530" s="639">
        <f t="shared" si="804"/>
        <v>0</v>
      </c>
      <c r="AO530" s="639">
        <f t="shared" si="804"/>
        <v>0</v>
      </c>
      <c r="AP530" s="639">
        <f t="shared" si="804"/>
        <v>0</v>
      </c>
      <c r="AQ530" s="639">
        <f t="shared" si="804"/>
        <v>0</v>
      </c>
      <c r="AR530" s="639">
        <f t="shared" si="804"/>
        <v>0</v>
      </c>
      <c r="AS530" s="639">
        <f t="shared" si="804"/>
        <v>0</v>
      </c>
      <c r="AT530" s="639">
        <f t="shared" si="804"/>
        <v>0</v>
      </c>
      <c r="AU530" s="639">
        <f t="shared" si="804"/>
        <v>0</v>
      </c>
      <c r="AV530" s="639">
        <f t="shared" si="792"/>
        <v>0</v>
      </c>
      <c r="AW530" s="639"/>
      <c r="AX530" s="639"/>
      <c r="AY530" s="639"/>
      <c r="AZ530" s="639"/>
      <c r="BA530" s="639"/>
      <c r="BB530" s="639"/>
      <c r="BC530" s="639"/>
      <c r="BD530" s="639"/>
      <c r="BE530" s="639"/>
      <c r="BF530" s="639"/>
      <c r="BG530" s="639"/>
      <c r="BH530" s="639"/>
      <c r="BI530" s="639"/>
      <c r="BJ530" s="639"/>
      <c r="BK530" s="639"/>
      <c r="BL530" s="639"/>
      <c r="BM530" s="639"/>
      <c r="BN530" s="639"/>
      <c r="BO530" s="639"/>
      <c r="BP530" s="639"/>
      <c r="BQ530" s="639"/>
    </row>
    <row r="531" spans="1:69" s="351" customFormat="1" ht="12.75">
      <c r="A531" s="1281" t="s">
        <v>825</v>
      </c>
      <c r="B531" s="375" t="s">
        <v>344</v>
      </c>
      <c r="C531" s="1258">
        <f>'I4 BO ASSETS'!O25</f>
        <v>0</v>
      </c>
      <c r="D531" s="639">
        <f t="shared" si="785"/>
        <v>0</v>
      </c>
      <c r="E531" s="639">
        <f t="shared" si="785"/>
        <v>0</v>
      </c>
      <c r="F531" s="639">
        <f t="shared" si="788"/>
        <v>0</v>
      </c>
      <c r="G531" s="639">
        <f t="shared" ref="G531:Z531" si="805">$D531*G600</f>
        <v>0</v>
      </c>
      <c r="H531" s="639">
        <f t="shared" si="805"/>
        <v>0</v>
      </c>
      <c r="I531" s="639">
        <f t="shared" si="805"/>
        <v>0</v>
      </c>
      <c r="J531" s="639">
        <f t="shared" si="805"/>
        <v>0</v>
      </c>
      <c r="K531" s="639">
        <f t="shared" si="805"/>
        <v>0</v>
      </c>
      <c r="L531" s="639">
        <f t="shared" si="805"/>
        <v>0</v>
      </c>
      <c r="M531" s="639">
        <f t="shared" si="805"/>
        <v>0</v>
      </c>
      <c r="N531" s="639">
        <f t="shared" si="805"/>
        <v>0</v>
      </c>
      <c r="O531" s="639">
        <f t="shared" si="805"/>
        <v>0</v>
      </c>
      <c r="P531" s="639">
        <f t="shared" si="805"/>
        <v>0</v>
      </c>
      <c r="Q531" s="639">
        <f t="shared" si="805"/>
        <v>0</v>
      </c>
      <c r="R531" s="639">
        <f t="shared" si="805"/>
        <v>0</v>
      </c>
      <c r="S531" s="639">
        <f t="shared" si="805"/>
        <v>0</v>
      </c>
      <c r="T531" s="639">
        <f t="shared" si="805"/>
        <v>0</v>
      </c>
      <c r="U531" s="639">
        <f t="shared" si="805"/>
        <v>0</v>
      </c>
      <c r="V531" s="639">
        <f t="shared" si="805"/>
        <v>0</v>
      </c>
      <c r="W531" s="639">
        <f t="shared" si="805"/>
        <v>0</v>
      </c>
      <c r="X531" s="639">
        <f t="shared" si="805"/>
        <v>0</v>
      </c>
      <c r="Y531" s="639">
        <f t="shared" si="805"/>
        <v>0</v>
      </c>
      <c r="Z531" s="639">
        <f t="shared" si="805"/>
        <v>0</v>
      </c>
      <c r="AA531" s="639">
        <f t="shared" si="790"/>
        <v>0</v>
      </c>
      <c r="AB531" s="639">
        <f t="shared" ref="AB531:AU531" si="806">$E531*AB600</f>
        <v>0</v>
      </c>
      <c r="AC531" s="639">
        <f t="shared" si="806"/>
        <v>0</v>
      </c>
      <c r="AD531" s="639">
        <f t="shared" si="806"/>
        <v>0</v>
      </c>
      <c r="AE531" s="639">
        <f t="shared" si="806"/>
        <v>0</v>
      </c>
      <c r="AF531" s="639">
        <f t="shared" si="806"/>
        <v>0</v>
      </c>
      <c r="AG531" s="639">
        <f t="shared" si="806"/>
        <v>0</v>
      </c>
      <c r="AH531" s="639">
        <f t="shared" si="806"/>
        <v>0</v>
      </c>
      <c r="AI531" s="639">
        <f t="shared" si="806"/>
        <v>0</v>
      </c>
      <c r="AJ531" s="639">
        <f t="shared" si="806"/>
        <v>0</v>
      </c>
      <c r="AK531" s="639">
        <f t="shared" si="806"/>
        <v>0</v>
      </c>
      <c r="AL531" s="639">
        <f t="shared" si="806"/>
        <v>0</v>
      </c>
      <c r="AM531" s="639">
        <f t="shared" si="806"/>
        <v>0</v>
      </c>
      <c r="AN531" s="639">
        <f t="shared" si="806"/>
        <v>0</v>
      </c>
      <c r="AO531" s="639">
        <f t="shared" si="806"/>
        <v>0</v>
      </c>
      <c r="AP531" s="639">
        <f t="shared" si="806"/>
        <v>0</v>
      </c>
      <c r="AQ531" s="639">
        <f t="shared" si="806"/>
        <v>0</v>
      </c>
      <c r="AR531" s="639">
        <f t="shared" si="806"/>
        <v>0</v>
      </c>
      <c r="AS531" s="639">
        <f t="shared" si="806"/>
        <v>0</v>
      </c>
      <c r="AT531" s="639">
        <f t="shared" si="806"/>
        <v>0</v>
      </c>
      <c r="AU531" s="639">
        <f t="shared" si="806"/>
        <v>0</v>
      </c>
      <c r="AV531" s="639">
        <f t="shared" si="792"/>
        <v>0</v>
      </c>
      <c r="AW531" s="639"/>
      <c r="AX531" s="639"/>
      <c r="AY531" s="639"/>
      <c r="AZ531" s="639"/>
      <c r="BA531" s="639"/>
      <c r="BB531" s="639"/>
      <c r="BC531" s="639"/>
      <c r="BD531" s="639"/>
      <c r="BE531" s="639"/>
      <c r="BF531" s="639"/>
      <c r="BG531" s="639"/>
      <c r="BH531" s="639"/>
      <c r="BI531" s="639"/>
      <c r="BJ531" s="639"/>
      <c r="BK531" s="639"/>
      <c r="BL531" s="639"/>
      <c r="BM531" s="639"/>
      <c r="BN531" s="639"/>
      <c r="BO531" s="639"/>
      <c r="BP531" s="639"/>
      <c r="BQ531" s="639"/>
    </row>
    <row r="532" spans="1:69" s="351" customFormat="1" ht="12.75">
      <c r="A532" s="1281" t="s">
        <v>826</v>
      </c>
      <c r="B532" s="375" t="s">
        <v>345</v>
      </c>
      <c r="C532" s="1258">
        <f>'I4 BO ASSETS'!O26</f>
        <v>0</v>
      </c>
      <c r="D532" s="639">
        <f t="shared" si="785"/>
        <v>0</v>
      </c>
      <c r="E532" s="639">
        <f t="shared" si="785"/>
        <v>0</v>
      </c>
      <c r="F532" s="639">
        <f t="shared" si="788"/>
        <v>0</v>
      </c>
      <c r="G532" s="639">
        <f t="shared" ref="G532:Z532" si="807">$D532*G601</f>
        <v>0</v>
      </c>
      <c r="H532" s="639">
        <f t="shared" si="807"/>
        <v>0</v>
      </c>
      <c r="I532" s="639">
        <f t="shared" si="807"/>
        <v>0</v>
      </c>
      <c r="J532" s="639">
        <f t="shared" si="807"/>
        <v>0</v>
      </c>
      <c r="K532" s="639">
        <f t="shared" si="807"/>
        <v>0</v>
      </c>
      <c r="L532" s="639">
        <f t="shared" si="807"/>
        <v>0</v>
      </c>
      <c r="M532" s="639">
        <f t="shared" si="807"/>
        <v>0</v>
      </c>
      <c r="N532" s="639">
        <f t="shared" si="807"/>
        <v>0</v>
      </c>
      <c r="O532" s="639">
        <f t="shared" si="807"/>
        <v>0</v>
      </c>
      <c r="P532" s="639">
        <f t="shared" si="807"/>
        <v>0</v>
      </c>
      <c r="Q532" s="639">
        <f t="shared" si="807"/>
        <v>0</v>
      </c>
      <c r="R532" s="639">
        <f t="shared" si="807"/>
        <v>0</v>
      </c>
      <c r="S532" s="639">
        <f t="shared" si="807"/>
        <v>0</v>
      </c>
      <c r="T532" s="639">
        <f t="shared" si="807"/>
        <v>0</v>
      </c>
      <c r="U532" s="639">
        <f t="shared" si="807"/>
        <v>0</v>
      </c>
      <c r="V532" s="639">
        <f t="shared" si="807"/>
        <v>0</v>
      </c>
      <c r="W532" s="639">
        <f t="shared" si="807"/>
        <v>0</v>
      </c>
      <c r="X532" s="639">
        <f t="shared" si="807"/>
        <v>0</v>
      </c>
      <c r="Y532" s="639">
        <f t="shared" si="807"/>
        <v>0</v>
      </c>
      <c r="Z532" s="639">
        <f t="shared" si="807"/>
        <v>0</v>
      </c>
      <c r="AA532" s="639">
        <f t="shared" si="790"/>
        <v>0</v>
      </c>
      <c r="AB532" s="639">
        <f t="shared" ref="AB532:AU532" si="808">$E532*AB601</f>
        <v>0</v>
      </c>
      <c r="AC532" s="639">
        <f t="shared" si="808"/>
        <v>0</v>
      </c>
      <c r="AD532" s="639">
        <f t="shared" si="808"/>
        <v>0</v>
      </c>
      <c r="AE532" s="639">
        <f t="shared" si="808"/>
        <v>0</v>
      </c>
      <c r="AF532" s="639">
        <f t="shared" si="808"/>
        <v>0</v>
      </c>
      <c r="AG532" s="639">
        <f t="shared" si="808"/>
        <v>0</v>
      </c>
      <c r="AH532" s="639">
        <f t="shared" si="808"/>
        <v>0</v>
      </c>
      <c r="AI532" s="639">
        <f t="shared" si="808"/>
        <v>0</v>
      </c>
      <c r="AJ532" s="639">
        <f t="shared" si="808"/>
        <v>0</v>
      </c>
      <c r="AK532" s="639">
        <f t="shared" si="808"/>
        <v>0</v>
      </c>
      <c r="AL532" s="639">
        <f t="shared" si="808"/>
        <v>0</v>
      </c>
      <c r="AM532" s="639">
        <f t="shared" si="808"/>
        <v>0</v>
      </c>
      <c r="AN532" s="639">
        <f t="shared" si="808"/>
        <v>0</v>
      </c>
      <c r="AO532" s="639">
        <f t="shared" si="808"/>
        <v>0</v>
      </c>
      <c r="AP532" s="639">
        <f t="shared" si="808"/>
        <v>0</v>
      </c>
      <c r="AQ532" s="639">
        <f t="shared" si="808"/>
        <v>0</v>
      </c>
      <c r="AR532" s="639">
        <f t="shared" si="808"/>
        <v>0</v>
      </c>
      <c r="AS532" s="639">
        <f t="shared" si="808"/>
        <v>0</v>
      </c>
      <c r="AT532" s="639">
        <f t="shared" si="808"/>
        <v>0</v>
      </c>
      <c r="AU532" s="639">
        <f t="shared" si="808"/>
        <v>0</v>
      </c>
      <c r="AV532" s="639">
        <f t="shared" si="792"/>
        <v>0</v>
      </c>
      <c r="AW532" s="639"/>
      <c r="AX532" s="639"/>
      <c r="AY532" s="639"/>
      <c r="AZ532" s="639"/>
      <c r="BA532" s="639"/>
      <c r="BB532" s="639"/>
      <c r="BC532" s="639"/>
      <c r="BD532" s="639"/>
      <c r="BE532" s="639"/>
      <c r="BF532" s="639"/>
      <c r="BG532" s="639"/>
      <c r="BH532" s="639"/>
      <c r="BI532" s="639"/>
      <c r="BJ532" s="639"/>
      <c r="BK532" s="639"/>
      <c r="BL532" s="639"/>
      <c r="BM532" s="639"/>
      <c r="BN532" s="639"/>
      <c r="BO532" s="639"/>
      <c r="BP532" s="639"/>
      <c r="BQ532" s="639"/>
    </row>
    <row r="533" spans="1:69" s="351" customFormat="1" ht="12.75">
      <c r="A533" s="1281">
        <v>1810</v>
      </c>
      <c r="B533" s="375" t="s">
        <v>285</v>
      </c>
      <c r="C533" s="1258">
        <f>'I4 BO ASSETS'!O27</f>
        <v>0</v>
      </c>
      <c r="D533" s="639">
        <f t="shared" si="785"/>
        <v>0</v>
      </c>
      <c r="E533" s="639">
        <f t="shared" si="785"/>
        <v>0</v>
      </c>
      <c r="F533" s="639">
        <f t="shared" si="788"/>
        <v>0</v>
      </c>
      <c r="G533" s="639">
        <f t="shared" ref="G533:Z533" si="809">$D533*G602</f>
        <v>0</v>
      </c>
      <c r="H533" s="639">
        <f t="shared" si="809"/>
        <v>0</v>
      </c>
      <c r="I533" s="639">
        <f t="shared" si="809"/>
        <v>0</v>
      </c>
      <c r="J533" s="639">
        <f t="shared" si="809"/>
        <v>0</v>
      </c>
      <c r="K533" s="639">
        <f t="shared" si="809"/>
        <v>0</v>
      </c>
      <c r="L533" s="639">
        <f t="shared" si="809"/>
        <v>0</v>
      </c>
      <c r="M533" s="639">
        <f t="shared" si="809"/>
        <v>0</v>
      </c>
      <c r="N533" s="639">
        <f t="shared" si="809"/>
        <v>0</v>
      </c>
      <c r="O533" s="639">
        <f t="shared" si="809"/>
        <v>0</v>
      </c>
      <c r="P533" s="639">
        <f t="shared" si="809"/>
        <v>0</v>
      </c>
      <c r="Q533" s="639">
        <f t="shared" si="809"/>
        <v>0</v>
      </c>
      <c r="R533" s="639">
        <f t="shared" si="809"/>
        <v>0</v>
      </c>
      <c r="S533" s="639">
        <f t="shared" si="809"/>
        <v>0</v>
      </c>
      <c r="T533" s="639">
        <f t="shared" si="809"/>
        <v>0</v>
      </c>
      <c r="U533" s="639">
        <f t="shared" si="809"/>
        <v>0</v>
      </c>
      <c r="V533" s="639">
        <f t="shared" si="809"/>
        <v>0</v>
      </c>
      <c r="W533" s="639">
        <f t="shared" si="809"/>
        <v>0</v>
      </c>
      <c r="X533" s="639">
        <f t="shared" si="809"/>
        <v>0</v>
      </c>
      <c r="Y533" s="639">
        <f t="shared" si="809"/>
        <v>0</v>
      </c>
      <c r="Z533" s="639">
        <f t="shared" si="809"/>
        <v>0</v>
      </c>
      <c r="AA533" s="639">
        <f t="shared" si="790"/>
        <v>0</v>
      </c>
      <c r="AB533" s="639">
        <f t="shared" ref="AB533:AU533" si="810">$E533*AB602</f>
        <v>0</v>
      </c>
      <c r="AC533" s="639">
        <f t="shared" si="810"/>
        <v>0</v>
      </c>
      <c r="AD533" s="639">
        <f t="shared" si="810"/>
        <v>0</v>
      </c>
      <c r="AE533" s="639">
        <f t="shared" si="810"/>
        <v>0</v>
      </c>
      <c r="AF533" s="639">
        <f t="shared" si="810"/>
        <v>0</v>
      </c>
      <c r="AG533" s="639">
        <f t="shared" si="810"/>
        <v>0</v>
      </c>
      <c r="AH533" s="639">
        <f t="shared" si="810"/>
        <v>0</v>
      </c>
      <c r="AI533" s="639">
        <f t="shared" si="810"/>
        <v>0</v>
      </c>
      <c r="AJ533" s="639">
        <f t="shared" si="810"/>
        <v>0</v>
      </c>
      <c r="AK533" s="639">
        <f t="shared" si="810"/>
        <v>0</v>
      </c>
      <c r="AL533" s="639">
        <f t="shared" si="810"/>
        <v>0</v>
      </c>
      <c r="AM533" s="639">
        <f t="shared" si="810"/>
        <v>0</v>
      </c>
      <c r="AN533" s="639">
        <f t="shared" si="810"/>
        <v>0</v>
      </c>
      <c r="AO533" s="639">
        <f t="shared" si="810"/>
        <v>0</v>
      </c>
      <c r="AP533" s="639">
        <f t="shared" si="810"/>
        <v>0</v>
      </c>
      <c r="AQ533" s="639">
        <f t="shared" si="810"/>
        <v>0</v>
      </c>
      <c r="AR533" s="639">
        <f t="shared" si="810"/>
        <v>0</v>
      </c>
      <c r="AS533" s="639">
        <f t="shared" si="810"/>
        <v>0</v>
      </c>
      <c r="AT533" s="639">
        <f t="shared" si="810"/>
        <v>0</v>
      </c>
      <c r="AU533" s="639">
        <f t="shared" si="810"/>
        <v>0</v>
      </c>
      <c r="AV533" s="639">
        <f t="shared" si="792"/>
        <v>0</v>
      </c>
      <c r="AW533" s="639"/>
      <c r="AX533" s="639"/>
      <c r="AY533" s="639"/>
      <c r="AZ533" s="639"/>
      <c r="BA533" s="639"/>
      <c r="BB533" s="639"/>
      <c r="BC533" s="639"/>
      <c r="BD533" s="639"/>
      <c r="BE533" s="639"/>
      <c r="BF533" s="639"/>
      <c r="BG533" s="639"/>
      <c r="BH533" s="639"/>
      <c r="BI533" s="639"/>
      <c r="BJ533" s="639"/>
      <c r="BK533" s="639"/>
      <c r="BL533" s="639"/>
      <c r="BM533" s="639"/>
      <c r="BN533" s="639"/>
      <c r="BO533" s="639"/>
      <c r="BP533" s="639"/>
      <c r="BQ533" s="639"/>
    </row>
    <row r="534" spans="1:69" s="351" customFormat="1" ht="12.75">
      <c r="A534" s="1281" t="s">
        <v>827</v>
      </c>
      <c r="B534" s="375" t="s">
        <v>363</v>
      </c>
      <c r="C534" s="1258">
        <f>'I4 BO ASSETS'!O28</f>
        <v>0</v>
      </c>
      <c r="D534" s="639">
        <f t="shared" si="785"/>
        <v>0</v>
      </c>
      <c r="E534" s="639">
        <f t="shared" si="785"/>
        <v>0</v>
      </c>
      <c r="F534" s="639">
        <f t="shared" si="788"/>
        <v>0</v>
      </c>
      <c r="G534" s="639">
        <f t="shared" ref="G534:Z534" si="811">$D534*G603</f>
        <v>0</v>
      </c>
      <c r="H534" s="639">
        <f t="shared" si="811"/>
        <v>0</v>
      </c>
      <c r="I534" s="639">
        <f t="shared" si="811"/>
        <v>0</v>
      </c>
      <c r="J534" s="639">
        <f t="shared" si="811"/>
        <v>0</v>
      </c>
      <c r="K534" s="639">
        <f t="shared" si="811"/>
        <v>0</v>
      </c>
      <c r="L534" s="639">
        <f t="shared" si="811"/>
        <v>0</v>
      </c>
      <c r="M534" s="639">
        <f t="shared" si="811"/>
        <v>0</v>
      </c>
      <c r="N534" s="639">
        <f t="shared" si="811"/>
        <v>0</v>
      </c>
      <c r="O534" s="639">
        <f t="shared" si="811"/>
        <v>0</v>
      </c>
      <c r="P534" s="639">
        <f t="shared" si="811"/>
        <v>0</v>
      </c>
      <c r="Q534" s="639">
        <f t="shared" si="811"/>
        <v>0</v>
      </c>
      <c r="R534" s="639">
        <f t="shared" si="811"/>
        <v>0</v>
      </c>
      <c r="S534" s="639">
        <f t="shared" si="811"/>
        <v>0</v>
      </c>
      <c r="T534" s="639">
        <f t="shared" si="811"/>
        <v>0</v>
      </c>
      <c r="U534" s="639">
        <f t="shared" si="811"/>
        <v>0</v>
      </c>
      <c r="V534" s="639">
        <f t="shared" si="811"/>
        <v>0</v>
      </c>
      <c r="W534" s="639">
        <f t="shared" si="811"/>
        <v>0</v>
      </c>
      <c r="X534" s="639">
        <f t="shared" si="811"/>
        <v>0</v>
      </c>
      <c r="Y534" s="639">
        <f t="shared" si="811"/>
        <v>0</v>
      </c>
      <c r="Z534" s="639">
        <f t="shared" si="811"/>
        <v>0</v>
      </c>
      <c r="AA534" s="639">
        <f t="shared" si="790"/>
        <v>0</v>
      </c>
      <c r="AB534" s="639">
        <f t="shared" ref="AB534:AU534" si="812">$E534*AB603</f>
        <v>0</v>
      </c>
      <c r="AC534" s="639">
        <f t="shared" si="812"/>
        <v>0</v>
      </c>
      <c r="AD534" s="639">
        <f t="shared" si="812"/>
        <v>0</v>
      </c>
      <c r="AE534" s="639">
        <f t="shared" si="812"/>
        <v>0</v>
      </c>
      <c r="AF534" s="639">
        <f t="shared" si="812"/>
        <v>0</v>
      </c>
      <c r="AG534" s="639">
        <f t="shared" si="812"/>
        <v>0</v>
      </c>
      <c r="AH534" s="639">
        <f t="shared" si="812"/>
        <v>0</v>
      </c>
      <c r="AI534" s="639">
        <f t="shared" si="812"/>
        <v>0</v>
      </c>
      <c r="AJ534" s="639">
        <f t="shared" si="812"/>
        <v>0</v>
      </c>
      <c r="AK534" s="639">
        <f t="shared" si="812"/>
        <v>0</v>
      </c>
      <c r="AL534" s="639">
        <f t="shared" si="812"/>
        <v>0</v>
      </c>
      <c r="AM534" s="639">
        <f t="shared" si="812"/>
        <v>0</v>
      </c>
      <c r="AN534" s="639">
        <f t="shared" si="812"/>
        <v>0</v>
      </c>
      <c r="AO534" s="639">
        <f t="shared" si="812"/>
        <v>0</v>
      </c>
      <c r="AP534" s="639">
        <f t="shared" si="812"/>
        <v>0</v>
      </c>
      <c r="AQ534" s="639">
        <f t="shared" si="812"/>
        <v>0</v>
      </c>
      <c r="AR534" s="639">
        <f t="shared" si="812"/>
        <v>0</v>
      </c>
      <c r="AS534" s="639">
        <f t="shared" si="812"/>
        <v>0</v>
      </c>
      <c r="AT534" s="639">
        <f t="shared" si="812"/>
        <v>0</v>
      </c>
      <c r="AU534" s="639">
        <f t="shared" si="812"/>
        <v>0</v>
      </c>
      <c r="AV534" s="639">
        <f t="shared" si="792"/>
        <v>0</v>
      </c>
      <c r="AW534" s="639"/>
      <c r="AX534" s="639"/>
      <c r="AY534" s="639"/>
      <c r="AZ534" s="639"/>
      <c r="BA534" s="639"/>
      <c r="BB534" s="639"/>
      <c r="BC534" s="639"/>
      <c r="BD534" s="639"/>
      <c r="BE534" s="639"/>
      <c r="BF534" s="639"/>
      <c r="BG534" s="639"/>
      <c r="BH534" s="639"/>
      <c r="BI534" s="639"/>
      <c r="BJ534" s="639"/>
      <c r="BK534" s="639"/>
      <c r="BL534" s="639"/>
      <c r="BM534" s="639"/>
      <c r="BN534" s="639"/>
      <c r="BO534" s="639"/>
      <c r="BP534" s="639"/>
      <c r="BQ534" s="639"/>
    </row>
    <row r="535" spans="1:69" s="351" customFormat="1" ht="12.75">
      <c r="A535" s="1281" t="s">
        <v>828</v>
      </c>
      <c r="B535" s="375" t="s">
        <v>364</v>
      </c>
      <c r="C535" s="1258">
        <f>'I4 BO ASSETS'!O29</f>
        <v>0</v>
      </c>
      <c r="D535" s="639">
        <f t="shared" si="785"/>
        <v>0</v>
      </c>
      <c r="E535" s="639">
        <f t="shared" si="785"/>
        <v>0</v>
      </c>
      <c r="F535" s="639">
        <f t="shared" si="788"/>
        <v>0</v>
      </c>
      <c r="G535" s="639">
        <f t="shared" ref="G535:Z535" si="813">$D535*G604</f>
        <v>0</v>
      </c>
      <c r="H535" s="639">
        <f t="shared" si="813"/>
        <v>0</v>
      </c>
      <c r="I535" s="639">
        <f t="shared" si="813"/>
        <v>0</v>
      </c>
      <c r="J535" s="639">
        <f t="shared" si="813"/>
        <v>0</v>
      </c>
      <c r="K535" s="639">
        <f t="shared" si="813"/>
        <v>0</v>
      </c>
      <c r="L535" s="639">
        <f t="shared" si="813"/>
        <v>0</v>
      </c>
      <c r="M535" s="639">
        <f t="shared" si="813"/>
        <v>0</v>
      </c>
      <c r="N535" s="639">
        <f t="shared" si="813"/>
        <v>0</v>
      </c>
      <c r="O535" s="639">
        <f t="shared" si="813"/>
        <v>0</v>
      </c>
      <c r="P535" s="639">
        <f t="shared" si="813"/>
        <v>0</v>
      </c>
      <c r="Q535" s="639">
        <f t="shared" si="813"/>
        <v>0</v>
      </c>
      <c r="R535" s="639">
        <f t="shared" si="813"/>
        <v>0</v>
      </c>
      <c r="S535" s="639">
        <f t="shared" si="813"/>
        <v>0</v>
      </c>
      <c r="T535" s="639">
        <f t="shared" si="813"/>
        <v>0</v>
      </c>
      <c r="U535" s="639">
        <f t="shared" si="813"/>
        <v>0</v>
      </c>
      <c r="V535" s="639">
        <f t="shared" si="813"/>
        <v>0</v>
      </c>
      <c r="W535" s="639">
        <f t="shared" si="813"/>
        <v>0</v>
      </c>
      <c r="X535" s="639">
        <f t="shared" si="813"/>
        <v>0</v>
      </c>
      <c r="Y535" s="639">
        <f t="shared" si="813"/>
        <v>0</v>
      </c>
      <c r="Z535" s="639">
        <f t="shared" si="813"/>
        <v>0</v>
      </c>
      <c r="AA535" s="639">
        <f t="shared" si="790"/>
        <v>0</v>
      </c>
      <c r="AB535" s="639">
        <f t="shared" ref="AB535:AU535" si="814">$E535*AB604</f>
        <v>0</v>
      </c>
      <c r="AC535" s="639">
        <f t="shared" si="814"/>
        <v>0</v>
      </c>
      <c r="AD535" s="639">
        <f t="shared" si="814"/>
        <v>0</v>
      </c>
      <c r="AE535" s="639">
        <f t="shared" si="814"/>
        <v>0</v>
      </c>
      <c r="AF535" s="639">
        <f t="shared" si="814"/>
        <v>0</v>
      </c>
      <c r="AG535" s="639">
        <f t="shared" si="814"/>
        <v>0</v>
      </c>
      <c r="AH535" s="639">
        <f t="shared" si="814"/>
        <v>0</v>
      </c>
      <c r="AI535" s="639">
        <f t="shared" si="814"/>
        <v>0</v>
      </c>
      <c r="AJ535" s="639">
        <f t="shared" si="814"/>
        <v>0</v>
      </c>
      <c r="AK535" s="639">
        <f t="shared" si="814"/>
        <v>0</v>
      </c>
      <c r="AL535" s="639">
        <f t="shared" si="814"/>
        <v>0</v>
      </c>
      <c r="AM535" s="639">
        <f t="shared" si="814"/>
        <v>0</v>
      </c>
      <c r="AN535" s="639">
        <f t="shared" si="814"/>
        <v>0</v>
      </c>
      <c r="AO535" s="639">
        <f t="shared" si="814"/>
        <v>0</v>
      </c>
      <c r="AP535" s="639">
        <f t="shared" si="814"/>
        <v>0</v>
      </c>
      <c r="AQ535" s="639">
        <f t="shared" si="814"/>
        <v>0</v>
      </c>
      <c r="AR535" s="639">
        <f t="shared" si="814"/>
        <v>0</v>
      </c>
      <c r="AS535" s="639">
        <f t="shared" si="814"/>
        <v>0</v>
      </c>
      <c r="AT535" s="639">
        <f t="shared" si="814"/>
        <v>0</v>
      </c>
      <c r="AU535" s="639">
        <f t="shared" si="814"/>
        <v>0</v>
      </c>
      <c r="AV535" s="639">
        <f t="shared" si="792"/>
        <v>0</v>
      </c>
      <c r="AW535" s="639"/>
      <c r="AX535" s="639"/>
      <c r="AY535" s="639"/>
      <c r="AZ535" s="639"/>
      <c r="BA535" s="639"/>
      <c r="BB535" s="639"/>
      <c r="BC535" s="639"/>
      <c r="BD535" s="639"/>
      <c r="BE535" s="639"/>
      <c r="BF535" s="639"/>
      <c r="BG535" s="639"/>
      <c r="BH535" s="639"/>
      <c r="BI535" s="639"/>
      <c r="BJ535" s="639"/>
      <c r="BK535" s="639"/>
      <c r="BL535" s="639"/>
      <c r="BM535" s="639"/>
      <c r="BN535" s="639"/>
      <c r="BO535" s="639"/>
      <c r="BP535" s="639"/>
      <c r="BQ535" s="639"/>
    </row>
    <row r="536" spans="1:69" s="351" customFormat="1" ht="25.5">
      <c r="A536" s="1281">
        <v>1815</v>
      </c>
      <c r="B536" s="375" t="s">
        <v>86</v>
      </c>
      <c r="C536" s="1258">
        <f>'I4 BO ASSETS'!O30</f>
        <v>0</v>
      </c>
      <c r="D536" s="639">
        <f t="shared" si="785"/>
        <v>0</v>
      </c>
      <c r="E536" s="639">
        <f t="shared" si="785"/>
        <v>0</v>
      </c>
      <c r="F536" s="639">
        <f t="shared" si="788"/>
        <v>0</v>
      </c>
      <c r="G536" s="639">
        <f t="shared" ref="G536:Z536" si="815">$D536*G605</f>
        <v>0</v>
      </c>
      <c r="H536" s="639">
        <f t="shared" si="815"/>
        <v>0</v>
      </c>
      <c r="I536" s="639">
        <f t="shared" si="815"/>
        <v>0</v>
      </c>
      <c r="J536" s="639">
        <f t="shared" si="815"/>
        <v>0</v>
      </c>
      <c r="K536" s="639">
        <f t="shared" si="815"/>
        <v>0</v>
      </c>
      <c r="L536" s="639">
        <f t="shared" si="815"/>
        <v>0</v>
      </c>
      <c r="M536" s="639">
        <f t="shared" si="815"/>
        <v>0</v>
      </c>
      <c r="N536" s="639">
        <f t="shared" si="815"/>
        <v>0</v>
      </c>
      <c r="O536" s="639">
        <f t="shared" si="815"/>
        <v>0</v>
      </c>
      <c r="P536" s="639">
        <f t="shared" si="815"/>
        <v>0</v>
      </c>
      <c r="Q536" s="639">
        <f t="shared" si="815"/>
        <v>0</v>
      </c>
      <c r="R536" s="639">
        <f t="shared" si="815"/>
        <v>0</v>
      </c>
      <c r="S536" s="639">
        <f t="shared" si="815"/>
        <v>0</v>
      </c>
      <c r="T536" s="639">
        <f t="shared" si="815"/>
        <v>0</v>
      </c>
      <c r="U536" s="639">
        <f t="shared" si="815"/>
        <v>0</v>
      </c>
      <c r="V536" s="639">
        <f t="shared" si="815"/>
        <v>0</v>
      </c>
      <c r="W536" s="639">
        <f t="shared" si="815"/>
        <v>0</v>
      </c>
      <c r="X536" s="639">
        <f t="shared" si="815"/>
        <v>0</v>
      </c>
      <c r="Y536" s="639">
        <f t="shared" si="815"/>
        <v>0</v>
      </c>
      <c r="Z536" s="639">
        <f t="shared" si="815"/>
        <v>0</v>
      </c>
      <c r="AA536" s="639">
        <f t="shared" si="790"/>
        <v>0</v>
      </c>
      <c r="AB536" s="639">
        <f t="shared" ref="AB536:AU536" si="816">$E536*AB605</f>
        <v>0</v>
      </c>
      <c r="AC536" s="639">
        <f t="shared" si="816"/>
        <v>0</v>
      </c>
      <c r="AD536" s="639">
        <f t="shared" si="816"/>
        <v>0</v>
      </c>
      <c r="AE536" s="639">
        <f t="shared" si="816"/>
        <v>0</v>
      </c>
      <c r="AF536" s="639">
        <f t="shared" si="816"/>
        <v>0</v>
      </c>
      <c r="AG536" s="639">
        <f t="shared" si="816"/>
        <v>0</v>
      </c>
      <c r="AH536" s="639">
        <f t="shared" si="816"/>
        <v>0</v>
      </c>
      <c r="AI536" s="639">
        <f t="shared" si="816"/>
        <v>0</v>
      </c>
      <c r="AJ536" s="639">
        <f t="shared" si="816"/>
        <v>0</v>
      </c>
      <c r="AK536" s="639">
        <f t="shared" si="816"/>
        <v>0</v>
      </c>
      <c r="AL536" s="639">
        <f t="shared" si="816"/>
        <v>0</v>
      </c>
      <c r="AM536" s="639">
        <f t="shared" si="816"/>
        <v>0</v>
      </c>
      <c r="AN536" s="639">
        <f t="shared" si="816"/>
        <v>0</v>
      </c>
      <c r="AO536" s="639">
        <f t="shared" si="816"/>
        <v>0</v>
      </c>
      <c r="AP536" s="639">
        <f t="shared" si="816"/>
        <v>0</v>
      </c>
      <c r="AQ536" s="639">
        <f t="shared" si="816"/>
        <v>0</v>
      </c>
      <c r="AR536" s="639">
        <f t="shared" si="816"/>
        <v>0</v>
      </c>
      <c r="AS536" s="639">
        <f t="shared" si="816"/>
        <v>0</v>
      </c>
      <c r="AT536" s="639">
        <f t="shared" si="816"/>
        <v>0</v>
      </c>
      <c r="AU536" s="639">
        <f t="shared" si="816"/>
        <v>0</v>
      </c>
      <c r="AV536" s="639">
        <f t="shared" si="792"/>
        <v>0</v>
      </c>
      <c r="AW536" s="639"/>
      <c r="AX536" s="639"/>
      <c r="AY536" s="639"/>
      <c r="AZ536" s="639"/>
      <c r="BA536" s="639"/>
      <c r="BB536" s="639"/>
      <c r="BC536" s="639"/>
      <c r="BD536" s="639"/>
      <c r="BE536" s="639"/>
      <c r="BF536" s="639"/>
      <c r="BG536" s="639"/>
      <c r="BH536" s="639"/>
      <c r="BI536" s="639"/>
      <c r="BJ536" s="639"/>
      <c r="BK536" s="639"/>
      <c r="BL536" s="639"/>
      <c r="BM536" s="639"/>
      <c r="BN536" s="639"/>
      <c r="BO536" s="639"/>
      <c r="BP536" s="639"/>
      <c r="BQ536" s="639"/>
    </row>
    <row r="537" spans="1:69" s="351" customFormat="1" ht="25.5">
      <c r="A537" s="1281">
        <v>1820</v>
      </c>
      <c r="B537" s="375" t="s">
        <v>87</v>
      </c>
      <c r="C537" s="1258">
        <f>'I4 BO ASSETS'!O31</f>
        <v>0</v>
      </c>
      <c r="D537" s="639">
        <f t="shared" si="785"/>
        <v>0</v>
      </c>
      <c r="E537" s="639">
        <f t="shared" si="785"/>
        <v>0</v>
      </c>
      <c r="F537" s="639">
        <f t="shared" si="788"/>
        <v>0</v>
      </c>
      <c r="G537" s="639">
        <f t="shared" ref="G537:Z537" si="817">$D537*G606</f>
        <v>0</v>
      </c>
      <c r="H537" s="639">
        <f t="shared" si="817"/>
        <v>0</v>
      </c>
      <c r="I537" s="639">
        <f t="shared" si="817"/>
        <v>0</v>
      </c>
      <c r="J537" s="639">
        <f t="shared" si="817"/>
        <v>0</v>
      </c>
      <c r="K537" s="639">
        <f t="shared" si="817"/>
        <v>0</v>
      </c>
      <c r="L537" s="639">
        <f t="shared" si="817"/>
        <v>0</v>
      </c>
      <c r="M537" s="639">
        <f t="shared" si="817"/>
        <v>0</v>
      </c>
      <c r="N537" s="639">
        <f t="shared" si="817"/>
        <v>0</v>
      </c>
      <c r="O537" s="639">
        <f t="shared" si="817"/>
        <v>0</v>
      </c>
      <c r="P537" s="639">
        <f t="shared" si="817"/>
        <v>0</v>
      </c>
      <c r="Q537" s="639">
        <f t="shared" si="817"/>
        <v>0</v>
      </c>
      <c r="R537" s="639">
        <f t="shared" si="817"/>
        <v>0</v>
      </c>
      <c r="S537" s="639">
        <f t="shared" si="817"/>
        <v>0</v>
      </c>
      <c r="T537" s="639">
        <f t="shared" si="817"/>
        <v>0</v>
      </c>
      <c r="U537" s="639">
        <f t="shared" si="817"/>
        <v>0</v>
      </c>
      <c r="V537" s="639">
        <f t="shared" si="817"/>
        <v>0</v>
      </c>
      <c r="W537" s="639">
        <f t="shared" si="817"/>
        <v>0</v>
      </c>
      <c r="X537" s="639">
        <f t="shared" si="817"/>
        <v>0</v>
      </c>
      <c r="Y537" s="639">
        <f t="shared" si="817"/>
        <v>0</v>
      </c>
      <c r="Z537" s="639">
        <f t="shared" si="817"/>
        <v>0</v>
      </c>
      <c r="AA537" s="639">
        <f t="shared" si="790"/>
        <v>0</v>
      </c>
      <c r="AB537" s="639">
        <f t="shared" ref="AB537:AU537" si="818">$E537*AB606</f>
        <v>0</v>
      </c>
      <c r="AC537" s="639">
        <f t="shared" si="818"/>
        <v>0</v>
      </c>
      <c r="AD537" s="639">
        <f t="shared" si="818"/>
        <v>0</v>
      </c>
      <c r="AE537" s="639">
        <f t="shared" si="818"/>
        <v>0</v>
      </c>
      <c r="AF537" s="639">
        <f t="shared" si="818"/>
        <v>0</v>
      </c>
      <c r="AG537" s="639">
        <f t="shared" si="818"/>
        <v>0</v>
      </c>
      <c r="AH537" s="639">
        <f t="shared" si="818"/>
        <v>0</v>
      </c>
      <c r="AI537" s="639">
        <f t="shared" si="818"/>
        <v>0</v>
      </c>
      <c r="AJ537" s="639">
        <f t="shared" si="818"/>
        <v>0</v>
      </c>
      <c r="AK537" s="639">
        <f t="shared" si="818"/>
        <v>0</v>
      </c>
      <c r="AL537" s="639">
        <f t="shared" si="818"/>
        <v>0</v>
      </c>
      <c r="AM537" s="639">
        <f t="shared" si="818"/>
        <v>0</v>
      </c>
      <c r="AN537" s="639">
        <f t="shared" si="818"/>
        <v>0</v>
      </c>
      <c r="AO537" s="639">
        <f t="shared" si="818"/>
        <v>0</v>
      </c>
      <c r="AP537" s="639">
        <f t="shared" si="818"/>
        <v>0</v>
      </c>
      <c r="AQ537" s="639">
        <f t="shared" si="818"/>
        <v>0</v>
      </c>
      <c r="AR537" s="639">
        <f t="shared" si="818"/>
        <v>0</v>
      </c>
      <c r="AS537" s="639">
        <f t="shared" si="818"/>
        <v>0</v>
      </c>
      <c r="AT537" s="639">
        <f t="shared" si="818"/>
        <v>0</v>
      </c>
      <c r="AU537" s="639">
        <f t="shared" si="818"/>
        <v>0</v>
      </c>
      <c r="AV537" s="639">
        <f t="shared" si="792"/>
        <v>0</v>
      </c>
      <c r="AW537" s="639"/>
      <c r="AX537" s="639"/>
      <c r="AY537" s="639"/>
      <c r="AZ537" s="639"/>
      <c r="BA537" s="639"/>
      <c r="BB537" s="639"/>
      <c r="BC537" s="639"/>
      <c r="BD537" s="639"/>
      <c r="BE537" s="639"/>
      <c r="BF537" s="639"/>
      <c r="BG537" s="639"/>
      <c r="BH537" s="639"/>
      <c r="BI537" s="639"/>
      <c r="BJ537" s="639"/>
      <c r="BK537" s="639"/>
      <c r="BL537" s="639"/>
      <c r="BM537" s="639"/>
      <c r="BN537" s="639"/>
      <c r="BO537" s="639"/>
      <c r="BP537" s="639"/>
      <c r="BQ537" s="639"/>
    </row>
    <row r="538" spans="1:69" s="351" customFormat="1" ht="25.5">
      <c r="A538" s="1281" t="s">
        <v>493</v>
      </c>
      <c r="B538" s="375" t="s">
        <v>1285</v>
      </c>
      <c r="C538" s="1258">
        <f>'I4 BO ASSETS'!O32</f>
        <v>0</v>
      </c>
      <c r="D538" s="639">
        <f t="shared" si="785"/>
        <v>0</v>
      </c>
      <c r="E538" s="639">
        <f t="shared" si="785"/>
        <v>0</v>
      </c>
      <c r="F538" s="639">
        <f>D538+E538</f>
        <v>0</v>
      </c>
      <c r="G538" s="639">
        <f t="shared" ref="G538:Z538" si="819">$D538*G607</f>
        <v>0</v>
      </c>
      <c r="H538" s="639">
        <f t="shared" si="819"/>
        <v>0</v>
      </c>
      <c r="I538" s="639">
        <f t="shared" si="819"/>
        <v>0</v>
      </c>
      <c r="J538" s="639">
        <f t="shared" si="819"/>
        <v>0</v>
      </c>
      <c r="K538" s="639">
        <f t="shared" si="819"/>
        <v>0</v>
      </c>
      <c r="L538" s="639">
        <f t="shared" si="819"/>
        <v>0</v>
      </c>
      <c r="M538" s="639">
        <f t="shared" si="819"/>
        <v>0</v>
      </c>
      <c r="N538" s="639">
        <f t="shared" si="819"/>
        <v>0</v>
      </c>
      <c r="O538" s="639">
        <f t="shared" si="819"/>
        <v>0</v>
      </c>
      <c r="P538" s="639">
        <f t="shared" si="819"/>
        <v>0</v>
      </c>
      <c r="Q538" s="639">
        <f t="shared" si="819"/>
        <v>0</v>
      </c>
      <c r="R538" s="639">
        <f t="shared" si="819"/>
        <v>0</v>
      </c>
      <c r="S538" s="639">
        <f t="shared" si="819"/>
        <v>0</v>
      </c>
      <c r="T538" s="639">
        <f t="shared" si="819"/>
        <v>0</v>
      </c>
      <c r="U538" s="639">
        <f t="shared" si="819"/>
        <v>0</v>
      </c>
      <c r="V538" s="639">
        <f t="shared" si="819"/>
        <v>0</v>
      </c>
      <c r="W538" s="639">
        <f t="shared" si="819"/>
        <v>0</v>
      </c>
      <c r="X538" s="639">
        <f t="shared" si="819"/>
        <v>0</v>
      </c>
      <c r="Y538" s="639">
        <f t="shared" si="819"/>
        <v>0</v>
      </c>
      <c r="Z538" s="639">
        <f t="shared" si="819"/>
        <v>0</v>
      </c>
      <c r="AA538" s="639">
        <f>SUM(G538:Z538)</f>
        <v>0</v>
      </c>
      <c r="AB538" s="639">
        <f t="shared" ref="AB538:AU538" si="820">$E538*AB607</f>
        <v>0</v>
      </c>
      <c r="AC538" s="639">
        <f t="shared" si="820"/>
        <v>0</v>
      </c>
      <c r="AD538" s="639">
        <f t="shared" si="820"/>
        <v>0</v>
      </c>
      <c r="AE538" s="639">
        <f t="shared" si="820"/>
        <v>0</v>
      </c>
      <c r="AF538" s="639">
        <f t="shared" si="820"/>
        <v>0</v>
      </c>
      <c r="AG538" s="639">
        <f t="shared" si="820"/>
        <v>0</v>
      </c>
      <c r="AH538" s="639">
        <f t="shared" si="820"/>
        <v>0</v>
      </c>
      <c r="AI538" s="639">
        <f t="shared" si="820"/>
        <v>0</v>
      </c>
      <c r="AJ538" s="639">
        <f t="shared" si="820"/>
        <v>0</v>
      </c>
      <c r="AK538" s="639">
        <f t="shared" si="820"/>
        <v>0</v>
      </c>
      <c r="AL538" s="639">
        <f t="shared" si="820"/>
        <v>0</v>
      </c>
      <c r="AM538" s="639">
        <f t="shared" si="820"/>
        <v>0</v>
      </c>
      <c r="AN538" s="639">
        <f t="shared" si="820"/>
        <v>0</v>
      </c>
      <c r="AO538" s="639">
        <f t="shared" si="820"/>
        <v>0</v>
      </c>
      <c r="AP538" s="639">
        <f t="shared" si="820"/>
        <v>0</v>
      </c>
      <c r="AQ538" s="639">
        <f t="shared" si="820"/>
        <v>0</v>
      </c>
      <c r="AR538" s="639">
        <f t="shared" si="820"/>
        <v>0</v>
      </c>
      <c r="AS538" s="639">
        <f t="shared" si="820"/>
        <v>0</v>
      </c>
      <c r="AT538" s="639">
        <f t="shared" si="820"/>
        <v>0</v>
      </c>
      <c r="AU538" s="639">
        <f t="shared" si="820"/>
        <v>0</v>
      </c>
      <c r="AV538" s="639">
        <f>SUM(AB538:AU538)</f>
        <v>0</v>
      </c>
      <c r="AW538" s="639"/>
      <c r="AX538" s="639"/>
      <c r="AY538" s="639"/>
      <c r="AZ538" s="639"/>
      <c r="BA538" s="639"/>
      <c r="BB538" s="639"/>
      <c r="BC538" s="639"/>
      <c r="BD538" s="639"/>
      <c r="BE538" s="639"/>
      <c r="BF538" s="639"/>
      <c r="BG538" s="639"/>
      <c r="BH538" s="639"/>
      <c r="BI538" s="639"/>
      <c r="BJ538" s="639"/>
      <c r="BK538" s="639"/>
      <c r="BL538" s="639"/>
      <c r="BM538" s="639"/>
      <c r="BN538" s="639"/>
      <c r="BO538" s="639"/>
      <c r="BP538" s="639"/>
      <c r="BQ538" s="639"/>
    </row>
    <row r="539" spans="1:69" s="351" customFormat="1" ht="25.5">
      <c r="A539" s="1281" t="s">
        <v>494</v>
      </c>
      <c r="B539" s="375" t="s">
        <v>1287</v>
      </c>
      <c r="C539" s="1258">
        <f>'I4 BO ASSETS'!O33</f>
        <v>0</v>
      </c>
      <c r="D539" s="639">
        <f t="shared" si="785"/>
        <v>0</v>
      </c>
      <c r="E539" s="639">
        <f t="shared" si="785"/>
        <v>0</v>
      </c>
      <c r="F539" s="639">
        <f>D539+E539</f>
        <v>0</v>
      </c>
      <c r="G539" s="639">
        <f t="shared" ref="G539:Z539" si="821">$D539*G608</f>
        <v>0</v>
      </c>
      <c r="H539" s="639">
        <f t="shared" si="821"/>
        <v>0</v>
      </c>
      <c r="I539" s="639">
        <f t="shared" si="821"/>
        <v>0</v>
      </c>
      <c r="J539" s="639">
        <f t="shared" si="821"/>
        <v>0</v>
      </c>
      <c r="K539" s="639">
        <f t="shared" si="821"/>
        <v>0</v>
      </c>
      <c r="L539" s="639">
        <f t="shared" si="821"/>
        <v>0</v>
      </c>
      <c r="M539" s="639">
        <f t="shared" si="821"/>
        <v>0</v>
      </c>
      <c r="N539" s="639">
        <f t="shared" si="821"/>
        <v>0</v>
      </c>
      <c r="O539" s="639">
        <f t="shared" si="821"/>
        <v>0</v>
      </c>
      <c r="P539" s="639">
        <f t="shared" si="821"/>
        <v>0</v>
      </c>
      <c r="Q539" s="639">
        <f t="shared" si="821"/>
        <v>0</v>
      </c>
      <c r="R539" s="639">
        <f t="shared" si="821"/>
        <v>0</v>
      </c>
      <c r="S539" s="639">
        <f t="shared" si="821"/>
        <v>0</v>
      </c>
      <c r="T539" s="639">
        <f t="shared" si="821"/>
        <v>0</v>
      </c>
      <c r="U539" s="639">
        <f t="shared" si="821"/>
        <v>0</v>
      </c>
      <c r="V539" s="639">
        <f t="shared" si="821"/>
        <v>0</v>
      </c>
      <c r="W539" s="639">
        <f t="shared" si="821"/>
        <v>0</v>
      </c>
      <c r="X539" s="639">
        <f t="shared" si="821"/>
        <v>0</v>
      </c>
      <c r="Y539" s="639">
        <f t="shared" si="821"/>
        <v>0</v>
      </c>
      <c r="Z539" s="639">
        <f t="shared" si="821"/>
        <v>0</v>
      </c>
      <c r="AA539" s="639">
        <f>SUM(G539:Z539)</f>
        <v>0</v>
      </c>
      <c r="AB539" s="639">
        <f t="shared" ref="AB539:AU539" si="822">$E539*AB608</f>
        <v>0</v>
      </c>
      <c r="AC539" s="639">
        <f t="shared" si="822"/>
        <v>0</v>
      </c>
      <c r="AD539" s="639">
        <f t="shared" si="822"/>
        <v>0</v>
      </c>
      <c r="AE539" s="639">
        <f t="shared" si="822"/>
        <v>0</v>
      </c>
      <c r="AF539" s="639">
        <f t="shared" si="822"/>
        <v>0</v>
      </c>
      <c r="AG539" s="639">
        <f t="shared" si="822"/>
        <v>0</v>
      </c>
      <c r="AH539" s="639">
        <f t="shared" si="822"/>
        <v>0</v>
      </c>
      <c r="AI539" s="639">
        <f t="shared" si="822"/>
        <v>0</v>
      </c>
      <c r="AJ539" s="639">
        <f t="shared" si="822"/>
        <v>0</v>
      </c>
      <c r="AK539" s="639">
        <f t="shared" si="822"/>
        <v>0</v>
      </c>
      <c r="AL539" s="639">
        <f t="shared" si="822"/>
        <v>0</v>
      </c>
      <c r="AM539" s="639">
        <f t="shared" si="822"/>
        <v>0</v>
      </c>
      <c r="AN539" s="639">
        <f t="shared" si="822"/>
        <v>0</v>
      </c>
      <c r="AO539" s="639">
        <f t="shared" si="822"/>
        <v>0</v>
      </c>
      <c r="AP539" s="639">
        <f t="shared" si="822"/>
        <v>0</v>
      </c>
      <c r="AQ539" s="639">
        <f t="shared" si="822"/>
        <v>0</v>
      </c>
      <c r="AR539" s="639">
        <f t="shared" si="822"/>
        <v>0</v>
      </c>
      <c r="AS539" s="639">
        <f t="shared" si="822"/>
        <v>0</v>
      </c>
      <c r="AT539" s="639">
        <f t="shared" si="822"/>
        <v>0</v>
      </c>
      <c r="AU539" s="639">
        <f t="shared" si="822"/>
        <v>0</v>
      </c>
      <c r="AV539" s="639">
        <f>SUM(AB539:AU539)</f>
        <v>0</v>
      </c>
      <c r="AW539" s="639"/>
      <c r="AX539" s="639"/>
      <c r="AY539" s="639"/>
      <c r="AZ539" s="639"/>
      <c r="BA539" s="639"/>
      <c r="BB539" s="639"/>
      <c r="BC539" s="639"/>
      <c r="BD539" s="639"/>
      <c r="BE539" s="639"/>
      <c r="BF539" s="639"/>
      <c r="BG539" s="639"/>
      <c r="BH539" s="639"/>
      <c r="BI539" s="639"/>
      <c r="BJ539" s="639"/>
      <c r="BK539" s="639"/>
      <c r="BL539" s="639"/>
      <c r="BM539" s="639"/>
      <c r="BN539" s="639"/>
      <c r="BO539" s="639"/>
      <c r="BP539" s="639"/>
      <c r="BQ539" s="639"/>
    </row>
    <row r="540" spans="1:69" s="351" customFormat="1" ht="25.5">
      <c r="A540" s="1281" t="s">
        <v>1277</v>
      </c>
      <c r="B540" s="375" t="s">
        <v>1278</v>
      </c>
      <c r="C540" s="1258">
        <f>'I4 BO ASSETS'!O34</f>
        <v>0</v>
      </c>
      <c r="D540" s="639">
        <f t="shared" si="785"/>
        <v>0</v>
      </c>
      <c r="E540" s="639">
        <f t="shared" si="785"/>
        <v>0</v>
      </c>
      <c r="F540" s="639">
        <f>D540+E540</f>
        <v>0</v>
      </c>
      <c r="G540" s="639">
        <f t="shared" ref="G540:Z540" si="823">$D540*G609</f>
        <v>0</v>
      </c>
      <c r="H540" s="639">
        <f t="shared" si="823"/>
        <v>0</v>
      </c>
      <c r="I540" s="639">
        <f t="shared" si="823"/>
        <v>0</v>
      </c>
      <c r="J540" s="639">
        <f t="shared" si="823"/>
        <v>0</v>
      </c>
      <c r="K540" s="639">
        <f t="shared" si="823"/>
        <v>0</v>
      </c>
      <c r="L540" s="639">
        <f t="shared" si="823"/>
        <v>0</v>
      </c>
      <c r="M540" s="639">
        <f t="shared" si="823"/>
        <v>0</v>
      </c>
      <c r="N540" s="639">
        <f t="shared" si="823"/>
        <v>0</v>
      </c>
      <c r="O540" s="639">
        <f t="shared" si="823"/>
        <v>0</v>
      </c>
      <c r="P540" s="639">
        <f t="shared" si="823"/>
        <v>0</v>
      </c>
      <c r="Q540" s="639">
        <f t="shared" si="823"/>
        <v>0</v>
      </c>
      <c r="R540" s="639">
        <f t="shared" si="823"/>
        <v>0</v>
      </c>
      <c r="S540" s="639">
        <f t="shared" si="823"/>
        <v>0</v>
      </c>
      <c r="T540" s="639">
        <f t="shared" si="823"/>
        <v>0</v>
      </c>
      <c r="U540" s="639">
        <f t="shared" si="823"/>
        <v>0</v>
      </c>
      <c r="V540" s="639">
        <f t="shared" si="823"/>
        <v>0</v>
      </c>
      <c r="W540" s="639">
        <f t="shared" si="823"/>
        <v>0</v>
      </c>
      <c r="X540" s="639">
        <f t="shared" si="823"/>
        <v>0</v>
      </c>
      <c r="Y540" s="639">
        <f t="shared" si="823"/>
        <v>0</v>
      </c>
      <c r="Z540" s="639">
        <f t="shared" si="823"/>
        <v>0</v>
      </c>
      <c r="AA540" s="639">
        <f>SUM(G540:Z540)</f>
        <v>0</v>
      </c>
      <c r="AB540" s="639">
        <f t="shared" ref="AB540:AU540" si="824">$E540*AB609</f>
        <v>0</v>
      </c>
      <c r="AC540" s="639">
        <f t="shared" si="824"/>
        <v>0</v>
      </c>
      <c r="AD540" s="639">
        <f t="shared" si="824"/>
        <v>0</v>
      </c>
      <c r="AE540" s="639">
        <f t="shared" si="824"/>
        <v>0</v>
      </c>
      <c r="AF540" s="639">
        <f t="shared" si="824"/>
        <v>0</v>
      </c>
      <c r="AG540" s="639">
        <f t="shared" si="824"/>
        <v>0</v>
      </c>
      <c r="AH540" s="639">
        <f t="shared" si="824"/>
        <v>0</v>
      </c>
      <c r="AI540" s="639">
        <f t="shared" si="824"/>
        <v>0</v>
      </c>
      <c r="AJ540" s="639">
        <f t="shared" si="824"/>
        <v>0</v>
      </c>
      <c r="AK540" s="639">
        <f t="shared" si="824"/>
        <v>0</v>
      </c>
      <c r="AL540" s="639">
        <f t="shared" si="824"/>
        <v>0</v>
      </c>
      <c r="AM540" s="639">
        <f t="shared" si="824"/>
        <v>0</v>
      </c>
      <c r="AN540" s="639">
        <f t="shared" si="824"/>
        <v>0</v>
      </c>
      <c r="AO540" s="639">
        <f t="shared" si="824"/>
        <v>0</v>
      </c>
      <c r="AP540" s="639">
        <f t="shared" si="824"/>
        <v>0</v>
      </c>
      <c r="AQ540" s="639">
        <f t="shared" si="824"/>
        <v>0</v>
      </c>
      <c r="AR540" s="639">
        <f t="shared" si="824"/>
        <v>0</v>
      </c>
      <c r="AS540" s="639">
        <f t="shared" si="824"/>
        <v>0</v>
      </c>
      <c r="AT540" s="639">
        <f t="shared" si="824"/>
        <v>0</v>
      </c>
      <c r="AU540" s="639">
        <f t="shared" si="824"/>
        <v>0</v>
      </c>
      <c r="AV540" s="639">
        <f>SUM(AB540:AU540)</f>
        <v>0</v>
      </c>
      <c r="AW540" s="639"/>
      <c r="AX540" s="639"/>
      <c r="AY540" s="639"/>
      <c r="AZ540" s="639"/>
      <c r="BA540" s="639"/>
      <c r="BB540" s="639"/>
      <c r="BC540" s="639"/>
      <c r="BD540" s="639"/>
      <c r="BE540" s="639"/>
      <c r="BF540" s="639"/>
      <c r="BG540" s="639"/>
      <c r="BH540" s="639"/>
      <c r="BI540" s="639"/>
      <c r="BJ540" s="639"/>
      <c r="BK540" s="639"/>
      <c r="BL540" s="639"/>
      <c r="BM540" s="639"/>
      <c r="BN540" s="639"/>
      <c r="BO540" s="639"/>
      <c r="BP540" s="639"/>
      <c r="BQ540" s="639"/>
    </row>
    <row r="541" spans="1:69" s="351" customFormat="1" ht="12.75">
      <c r="A541" s="1281">
        <v>1825</v>
      </c>
      <c r="B541" s="375" t="s">
        <v>88</v>
      </c>
      <c r="C541" s="1258">
        <f>'I4 BO ASSETS'!O35</f>
        <v>0</v>
      </c>
      <c r="D541" s="639">
        <f t="shared" si="785"/>
        <v>0</v>
      </c>
      <c r="E541" s="639">
        <f t="shared" si="785"/>
        <v>0</v>
      </c>
      <c r="F541" s="639">
        <f t="shared" si="788"/>
        <v>0</v>
      </c>
      <c r="G541" s="639">
        <f t="shared" ref="G541:Z541" si="825">$D541*G610</f>
        <v>0</v>
      </c>
      <c r="H541" s="639">
        <f t="shared" si="825"/>
        <v>0</v>
      </c>
      <c r="I541" s="639">
        <f t="shared" si="825"/>
        <v>0</v>
      </c>
      <c r="J541" s="639">
        <f t="shared" si="825"/>
        <v>0</v>
      </c>
      <c r="K541" s="639">
        <f t="shared" si="825"/>
        <v>0</v>
      </c>
      <c r="L541" s="639">
        <f t="shared" si="825"/>
        <v>0</v>
      </c>
      <c r="M541" s="639">
        <f t="shared" si="825"/>
        <v>0</v>
      </c>
      <c r="N541" s="639">
        <f t="shared" si="825"/>
        <v>0</v>
      </c>
      <c r="O541" s="639">
        <f t="shared" si="825"/>
        <v>0</v>
      </c>
      <c r="P541" s="639">
        <f t="shared" si="825"/>
        <v>0</v>
      </c>
      <c r="Q541" s="639">
        <f t="shared" si="825"/>
        <v>0</v>
      </c>
      <c r="R541" s="639">
        <f t="shared" si="825"/>
        <v>0</v>
      </c>
      <c r="S541" s="639">
        <f t="shared" si="825"/>
        <v>0</v>
      </c>
      <c r="T541" s="639">
        <f t="shared" si="825"/>
        <v>0</v>
      </c>
      <c r="U541" s="639">
        <f t="shared" si="825"/>
        <v>0</v>
      </c>
      <c r="V541" s="639">
        <f t="shared" si="825"/>
        <v>0</v>
      </c>
      <c r="W541" s="639">
        <f t="shared" si="825"/>
        <v>0</v>
      </c>
      <c r="X541" s="639">
        <f t="shared" si="825"/>
        <v>0</v>
      </c>
      <c r="Y541" s="639">
        <f t="shared" si="825"/>
        <v>0</v>
      </c>
      <c r="Z541" s="639">
        <f t="shared" si="825"/>
        <v>0</v>
      </c>
      <c r="AA541" s="639">
        <f t="shared" si="790"/>
        <v>0</v>
      </c>
      <c r="AB541" s="639">
        <f t="shared" ref="AB541:AU541" si="826">$E541*AB610</f>
        <v>0</v>
      </c>
      <c r="AC541" s="639">
        <f t="shared" si="826"/>
        <v>0</v>
      </c>
      <c r="AD541" s="639">
        <f t="shared" si="826"/>
        <v>0</v>
      </c>
      <c r="AE541" s="639">
        <f t="shared" si="826"/>
        <v>0</v>
      </c>
      <c r="AF541" s="639">
        <f t="shared" si="826"/>
        <v>0</v>
      </c>
      <c r="AG541" s="639">
        <f t="shared" si="826"/>
        <v>0</v>
      </c>
      <c r="AH541" s="639">
        <f t="shared" si="826"/>
        <v>0</v>
      </c>
      <c r="AI541" s="639">
        <f t="shared" si="826"/>
        <v>0</v>
      </c>
      <c r="AJ541" s="639">
        <f t="shared" si="826"/>
        <v>0</v>
      </c>
      <c r="AK541" s="639">
        <f t="shared" si="826"/>
        <v>0</v>
      </c>
      <c r="AL541" s="639">
        <f t="shared" si="826"/>
        <v>0</v>
      </c>
      <c r="AM541" s="639">
        <f t="shared" si="826"/>
        <v>0</v>
      </c>
      <c r="AN541" s="639">
        <f t="shared" si="826"/>
        <v>0</v>
      </c>
      <c r="AO541" s="639">
        <f t="shared" si="826"/>
        <v>0</v>
      </c>
      <c r="AP541" s="639">
        <f t="shared" si="826"/>
        <v>0</v>
      </c>
      <c r="AQ541" s="639">
        <f t="shared" si="826"/>
        <v>0</v>
      </c>
      <c r="AR541" s="639">
        <f t="shared" si="826"/>
        <v>0</v>
      </c>
      <c r="AS541" s="639">
        <f t="shared" si="826"/>
        <v>0</v>
      </c>
      <c r="AT541" s="639">
        <f t="shared" si="826"/>
        <v>0</v>
      </c>
      <c r="AU541" s="639">
        <f t="shared" si="826"/>
        <v>0</v>
      </c>
      <c r="AV541" s="639">
        <f t="shared" si="792"/>
        <v>0</v>
      </c>
      <c r="AW541" s="639"/>
      <c r="AX541" s="639"/>
      <c r="AY541" s="639"/>
      <c r="AZ541" s="639"/>
      <c r="BA541" s="639"/>
      <c r="BB541" s="639"/>
      <c r="BC541" s="639"/>
      <c r="BD541" s="639"/>
      <c r="BE541" s="639"/>
      <c r="BF541" s="639"/>
      <c r="BG541" s="639"/>
      <c r="BH541" s="639"/>
      <c r="BI541" s="639"/>
      <c r="BJ541" s="639"/>
      <c r="BK541" s="639"/>
      <c r="BL541" s="639"/>
      <c r="BM541" s="639"/>
      <c r="BN541" s="639"/>
      <c r="BO541" s="639"/>
      <c r="BP541" s="639"/>
      <c r="BQ541" s="639"/>
    </row>
    <row r="542" spans="1:69" s="351" customFormat="1" ht="12.75">
      <c r="A542" s="1281" t="s">
        <v>829</v>
      </c>
      <c r="B542" s="375" t="s">
        <v>365</v>
      </c>
      <c r="C542" s="1258">
        <f>'I4 BO ASSETS'!O36</f>
        <v>0</v>
      </c>
      <c r="D542" s="639">
        <f t="shared" si="785"/>
        <v>0</v>
      </c>
      <c r="E542" s="639">
        <f t="shared" si="785"/>
        <v>0</v>
      </c>
      <c r="F542" s="639">
        <f t="shared" si="788"/>
        <v>0</v>
      </c>
      <c r="G542" s="639">
        <f t="shared" ref="G542:Z542" si="827">$D542*G611</f>
        <v>0</v>
      </c>
      <c r="H542" s="639">
        <f t="shared" si="827"/>
        <v>0</v>
      </c>
      <c r="I542" s="639">
        <f t="shared" si="827"/>
        <v>0</v>
      </c>
      <c r="J542" s="639">
        <f t="shared" si="827"/>
        <v>0</v>
      </c>
      <c r="K542" s="639">
        <f t="shared" si="827"/>
        <v>0</v>
      </c>
      <c r="L542" s="639">
        <f t="shared" si="827"/>
        <v>0</v>
      </c>
      <c r="M542" s="639">
        <f t="shared" si="827"/>
        <v>0</v>
      </c>
      <c r="N542" s="639">
        <f t="shared" si="827"/>
        <v>0</v>
      </c>
      <c r="O542" s="639">
        <f t="shared" si="827"/>
        <v>0</v>
      </c>
      <c r="P542" s="639">
        <f t="shared" si="827"/>
        <v>0</v>
      </c>
      <c r="Q542" s="639">
        <f t="shared" si="827"/>
        <v>0</v>
      </c>
      <c r="R542" s="639">
        <f t="shared" si="827"/>
        <v>0</v>
      </c>
      <c r="S542" s="639">
        <f t="shared" si="827"/>
        <v>0</v>
      </c>
      <c r="T542" s="639">
        <f t="shared" si="827"/>
        <v>0</v>
      </c>
      <c r="U542" s="639">
        <f t="shared" si="827"/>
        <v>0</v>
      </c>
      <c r="V542" s="639">
        <f t="shared" si="827"/>
        <v>0</v>
      </c>
      <c r="W542" s="639">
        <f t="shared" si="827"/>
        <v>0</v>
      </c>
      <c r="X542" s="639">
        <f t="shared" si="827"/>
        <v>0</v>
      </c>
      <c r="Y542" s="639">
        <f t="shared" si="827"/>
        <v>0</v>
      </c>
      <c r="Z542" s="639">
        <f t="shared" si="827"/>
        <v>0</v>
      </c>
      <c r="AA542" s="639">
        <f t="shared" si="790"/>
        <v>0</v>
      </c>
      <c r="AB542" s="639">
        <f t="shared" ref="AB542:AU542" si="828">$E542*AB611</f>
        <v>0</v>
      </c>
      <c r="AC542" s="639">
        <f t="shared" si="828"/>
        <v>0</v>
      </c>
      <c r="AD542" s="639">
        <f t="shared" si="828"/>
        <v>0</v>
      </c>
      <c r="AE542" s="639">
        <f t="shared" si="828"/>
        <v>0</v>
      </c>
      <c r="AF542" s="639">
        <f t="shared" si="828"/>
        <v>0</v>
      </c>
      <c r="AG542" s="639">
        <f t="shared" si="828"/>
        <v>0</v>
      </c>
      <c r="AH542" s="639">
        <f t="shared" si="828"/>
        <v>0</v>
      </c>
      <c r="AI542" s="639">
        <f t="shared" si="828"/>
        <v>0</v>
      </c>
      <c r="AJ542" s="639">
        <f t="shared" si="828"/>
        <v>0</v>
      </c>
      <c r="AK542" s="639">
        <f t="shared" si="828"/>
        <v>0</v>
      </c>
      <c r="AL542" s="639">
        <f t="shared" si="828"/>
        <v>0</v>
      </c>
      <c r="AM542" s="639">
        <f t="shared" si="828"/>
        <v>0</v>
      </c>
      <c r="AN542" s="639">
        <f t="shared" si="828"/>
        <v>0</v>
      </c>
      <c r="AO542" s="639">
        <f t="shared" si="828"/>
        <v>0</v>
      </c>
      <c r="AP542" s="639">
        <f t="shared" si="828"/>
        <v>0</v>
      </c>
      <c r="AQ542" s="639">
        <f t="shared" si="828"/>
        <v>0</v>
      </c>
      <c r="AR542" s="639">
        <f t="shared" si="828"/>
        <v>0</v>
      </c>
      <c r="AS542" s="639">
        <f t="shared" si="828"/>
        <v>0</v>
      </c>
      <c r="AT542" s="639">
        <f t="shared" si="828"/>
        <v>0</v>
      </c>
      <c r="AU542" s="639">
        <f t="shared" si="828"/>
        <v>0</v>
      </c>
      <c r="AV542" s="639">
        <f t="shared" si="792"/>
        <v>0</v>
      </c>
      <c r="AW542" s="639"/>
      <c r="AX542" s="639"/>
      <c r="AY542" s="639"/>
      <c r="AZ542" s="639"/>
      <c r="BA542" s="639"/>
      <c r="BB542" s="639"/>
      <c r="BC542" s="639"/>
      <c r="BD542" s="639"/>
      <c r="BE542" s="639"/>
      <c r="BF542" s="639"/>
      <c r="BG542" s="639"/>
      <c r="BH542" s="639"/>
      <c r="BI542" s="639"/>
      <c r="BJ542" s="639"/>
      <c r="BK542" s="639"/>
      <c r="BL542" s="639"/>
      <c r="BM542" s="639"/>
      <c r="BN542" s="639"/>
      <c r="BO542" s="639"/>
      <c r="BP542" s="639"/>
      <c r="BQ542" s="639"/>
    </row>
    <row r="543" spans="1:69" s="351" customFormat="1" ht="12.75">
      <c r="A543" s="1281" t="s">
        <v>830</v>
      </c>
      <c r="B543" s="375" t="s">
        <v>366</v>
      </c>
      <c r="C543" s="1258">
        <f>'I4 BO ASSETS'!O37</f>
        <v>0</v>
      </c>
      <c r="D543" s="639">
        <f t="shared" ref="D543:E562" si="829">$C543*D612</f>
        <v>0</v>
      </c>
      <c r="E543" s="639">
        <f t="shared" si="829"/>
        <v>0</v>
      </c>
      <c r="F543" s="639">
        <f t="shared" si="788"/>
        <v>0</v>
      </c>
      <c r="G543" s="639">
        <f t="shared" ref="G543:Z543" si="830">$D543*G612</f>
        <v>0</v>
      </c>
      <c r="H543" s="639">
        <f t="shared" si="830"/>
        <v>0</v>
      </c>
      <c r="I543" s="639">
        <f t="shared" si="830"/>
        <v>0</v>
      </c>
      <c r="J543" s="639">
        <f t="shared" si="830"/>
        <v>0</v>
      </c>
      <c r="K543" s="639">
        <f t="shared" si="830"/>
        <v>0</v>
      </c>
      <c r="L543" s="639">
        <f t="shared" si="830"/>
        <v>0</v>
      </c>
      <c r="M543" s="639">
        <f t="shared" si="830"/>
        <v>0</v>
      </c>
      <c r="N543" s="639">
        <f t="shared" si="830"/>
        <v>0</v>
      </c>
      <c r="O543" s="639">
        <f t="shared" si="830"/>
        <v>0</v>
      </c>
      <c r="P543" s="639">
        <f t="shared" si="830"/>
        <v>0</v>
      </c>
      <c r="Q543" s="639">
        <f t="shared" si="830"/>
        <v>0</v>
      </c>
      <c r="R543" s="639">
        <f t="shared" si="830"/>
        <v>0</v>
      </c>
      <c r="S543" s="639">
        <f t="shared" si="830"/>
        <v>0</v>
      </c>
      <c r="T543" s="639">
        <f t="shared" si="830"/>
        <v>0</v>
      </c>
      <c r="U543" s="639">
        <f t="shared" si="830"/>
        <v>0</v>
      </c>
      <c r="V543" s="639">
        <f t="shared" si="830"/>
        <v>0</v>
      </c>
      <c r="W543" s="639">
        <f t="shared" si="830"/>
        <v>0</v>
      </c>
      <c r="X543" s="639">
        <f t="shared" si="830"/>
        <v>0</v>
      </c>
      <c r="Y543" s="639">
        <f t="shared" si="830"/>
        <v>0</v>
      </c>
      <c r="Z543" s="639">
        <f t="shared" si="830"/>
        <v>0</v>
      </c>
      <c r="AA543" s="639">
        <f t="shared" si="790"/>
        <v>0</v>
      </c>
      <c r="AB543" s="639">
        <f t="shared" ref="AB543:AU543" si="831">$E543*AB612</f>
        <v>0</v>
      </c>
      <c r="AC543" s="639">
        <f t="shared" si="831"/>
        <v>0</v>
      </c>
      <c r="AD543" s="639">
        <f t="shared" si="831"/>
        <v>0</v>
      </c>
      <c r="AE543" s="639">
        <f t="shared" si="831"/>
        <v>0</v>
      </c>
      <c r="AF543" s="639">
        <f t="shared" si="831"/>
        <v>0</v>
      </c>
      <c r="AG543" s="639">
        <f t="shared" si="831"/>
        <v>0</v>
      </c>
      <c r="AH543" s="639">
        <f t="shared" si="831"/>
        <v>0</v>
      </c>
      <c r="AI543" s="639">
        <f t="shared" si="831"/>
        <v>0</v>
      </c>
      <c r="AJ543" s="639">
        <f t="shared" si="831"/>
        <v>0</v>
      </c>
      <c r="AK543" s="639">
        <f t="shared" si="831"/>
        <v>0</v>
      </c>
      <c r="AL543" s="639">
        <f t="shared" si="831"/>
        <v>0</v>
      </c>
      <c r="AM543" s="639">
        <f t="shared" si="831"/>
        <v>0</v>
      </c>
      <c r="AN543" s="639">
        <f t="shared" si="831"/>
        <v>0</v>
      </c>
      <c r="AO543" s="639">
        <f t="shared" si="831"/>
        <v>0</v>
      </c>
      <c r="AP543" s="639">
        <f t="shared" si="831"/>
        <v>0</v>
      </c>
      <c r="AQ543" s="639">
        <f t="shared" si="831"/>
        <v>0</v>
      </c>
      <c r="AR543" s="639">
        <f t="shared" si="831"/>
        <v>0</v>
      </c>
      <c r="AS543" s="639">
        <f t="shared" si="831"/>
        <v>0</v>
      </c>
      <c r="AT543" s="639">
        <f t="shared" si="831"/>
        <v>0</v>
      </c>
      <c r="AU543" s="639">
        <f t="shared" si="831"/>
        <v>0</v>
      </c>
      <c r="AV543" s="639">
        <f t="shared" si="792"/>
        <v>0</v>
      </c>
      <c r="AW543" s="639"/>
      <c r="AX543" s="639"/>
      <c r="AY543" s="639"/>
      <c r="AZ543" s="639"/>
      <c r="BA543" s="639"/>
      <c r="BB543" s="639"/>
      <c r="BC543" s="639"/>
      <c r="BD543" s="639"/>
      <c r="BE543" s="639"/>
      <c r="BF543" s="639"/>
      <c r="BG543" s="639"/>
      <c r="BH543" s="639"/>
      <c r="BI543" s="639"/>
      <c r="BJ543" s="639"/>
      <c r="BK543" s="639"/>
      <c r="BL543" s="639"/>
      <c r="BM543" s="639"/>
      <c r="BN543" s="639"/>
      <c r="BO543" s="639"/>
      <c r="BP543" s="639"/>
      <c r="BQ543" s="639"/>
    </row>
    <row r="544" spans="1:69" s="351" customFormat="1" ht="12.75">
      <c r="A544" s="1281">
        <v>1830</v>
      </c>
      <c r="B544" s="375" t="s">
        <v>89</v>
      </c>
      <c r="C544" s="1258">
        <f>'I4 BO ASSETS'!O38</f>
        <v>0</v>
      </c>
      <c r="D544" s="639">
        <f t="shared" si="829"/>
        <v>0</v>
      </c>
      <c r="E544" s="639">
        <f t="shared" si="829"/>
        <v>0</v>
      </c>
      <c r="F544" s="639">
        <f t="shared" si="788"/>
        <v>0</v>
      </c>
      <c r="G544" s="639">
        <f t="shared" ref="G544:Z544" si="832">$D544*G613</f>
        <v>0</v>
      </c>
      <c r="H544" s="639">
        <f t="shared" si="832"/>
        <v>0</v>
      </c>
      <c r="I544" s="639">
        <f t="shared" si="832"/>
        <v>0</v>
      </c>
      <c r="J544" s="639">
        <f t="shared" si="832"/>
        <v>0</v>
      </c>
      <c r="K544" s="639">
        <f t="shared" si="832"/>
        <v>0</v>
      </c>
      <c r="L544" s="639">
        <f t="shared" si="832"/>
        <v>0</v>
      </c>
      <c r="M544" s="639">
        <f t="shared" si="832"/>
        <v>0</v>
      </c>
      <c r="N544" s="639">
        <f t="shared" si="832"/>
        <v>0</v>
      </c>
      <c r="O544" s="639">
        <f t="shared" si="832"/>
        <v>0</v>
      </c>
      <c r="P544" s="639">
        <f t="shared" si="832"/>
        <v>0</v>
      </c>
      <c r="Q544" s="639">
        <f t="shared" si="832"/>
        <v>0</v>
      </c>
      <c r="R544" s="639">
        <f t="shared" si="832"/>
        <v>0</v>
      </c>
      <c r="S544" s="639">
        <f t="shared" si="832"/>
        <v>0</v>
      </c>
      <c r="T544" s="639">
        <f t="shared" si="832"/>
        <v>0</v>
      </c>
      <c r="U544" s="639">
        <f t="shared" si="832"/>
        <v>0</v>
      </c>
      <c r="V544" s="639">
        <f t="shared" si="832"/>
        <v>0</v>
      </c>
      <c r="W544" s="639">
        <f t="shared" si="832"/>
        <v>0</v>
      </c>
      <c r="X544" s="639">
        <f t="shared" si="832"/>
        <v>0</v>
      </c>
      <c r="Y544" s="639">
        <f t="shared" si="832"/>
        <v>0</v>
      </c>
      <c r="Z544" s="639">
        <f t="shared" si="832"/>
        <v>0</v>
      </c>
      <c r="AA544" s="639">
        <f t="shared" si="790"/>
        <v>0</v>
      </c>
      <c r="AB544" s="639">
        <f t="shared" ref="AB544:AU544" si="833">$E544*AB613</f>
        <v>0</v>
      </c>
      <c r="AC544" s="639">
        <f t="shared" si="833"/>
        <v>0</v>
      </c>
      <c r="AD544" s="639">
        <f t="shared" si="833"/>
        <v>0</v>
      </c>
      <c r="AE544" s="639">
        <f t="shared" si="833"/>
        <v>0</v>
      </c>
      <c r="AF544" s="639">
        <f t="shared" si="833"/>
        <v>0</v>
      </c>
      <c r="AG544" s="639">
        <f t="shared" si="833"/>
        <v>0</v>
      </c>
      <c r="AH544" s="639">
        <f t="shared" si="833"/>
        <v>0</v>
      </c>
      <c r="AI544" s="639">
        <f t="shared" si="833"/>
        <v>0</v>
      </c>
      <c r="AJ544" s="639">
        <f t="shared" si="833"/>
        <v>0</v>
      </c>
      <c r="AK544" s="639">
        <f t="shared" si="833"/>
        <v>0</v>
      </c>
      <c r="AL544" s="639">
        <f t="shared" si="833"/>
        <v>0</v>
      </c>
      <c r="AM544" s="639">
        <f t="shared" si="833"/>
        <v>0</v>
      </c>
      <c r="AN544" s="639">
        <f t="shared" si="833"/>
        <v>0</v>
      </c>
      <c r="AO544" s="639">
        <f t="shared" si="833"/>
        <v>0</v>
      </c>
      <c r="AP544" s="639">
        <f t="shared" si="833"/>
        <v>0</v>
      </c>
      <c r="AQ544" s="639">
        <f t="shared" si="833"/>
        <v>0</v>
      </c>
      <c r="AR544" s="639">
        <f t="shared" si="833"/>
        <v>0</v>
      </c>
      <c r="AS544" s="639">
        <f t="shared" si="833"/>
        <v>0</v>
      </c>
      <c r="AT544" s="639">
        <f t="shared" si="833"/>
        <v>0</v>
      </c>
      <c r="AU544" s="639">
        <f t="shared" si="833"/>
        <v>0</v>
      </c>
      <c r="AV544" s="639">
        <f t="shared" si="792"/>
        <v>0</v>
      </c>
      <c r="AW544" s="639"/>
      <c r="AX544" s="639"/>
      <c r="AY544" s="639"/>
      <c r="AZ544" s="639"/>
      <c r="BA544" s="639"/>
      <c r="BB544" s="639"/>
      <c r="BC544" s="639"/>
      <c r="BD544" s="639"/>
      <c r="BE544" s="639"/>
      <c r="BF544" s="639"/>
      <c r="BG544" s="639"/>
      <c r="BH544" s="639"/>
      <c r="BI544" s="639"/>
      <c r="BJ544" s="639"/>
      <c r="BK544" s="639"/>
      <c r="BL544" s="639"/>
      <c r="BM544" s="639"/>
      <c r="BN544" s="639"/>
      <c r="BO544" s="639"/>
      <c r="BP544" s="639"/>
      <c r="BQ544" s="639"/>
    </row>
    <row r="545" spans="1:69" s="351" customFormat="1" ht="25.5">
      <c r="A545" s="1281" t="s">
        <v>831</v>
      </c>
      <c r="B545" s="375" t="s">
        <v>367</v>
      </c>
      <c r="C545" s="1258">
        <f>'I4 BO ASSETS'!O39</f>
        <v>0</v>
      </c>
      <c r="D545" s="639">
        <f t="shared" si="829"/>
        <v>0</v>
      </c>
      <c r="E545" s="639">
        <f t="shared" si="829"/>
        <v>0</v>
      </c>
      <c r="F545" s="639">
        <f t="shared" si="788"/>
        <v>0</v>
      </c>
      <c r="G545" s="639">
        <f t="shared" ref="G545:Z545" si="834">$D545*G614</f>
        <v>0</v>
      </c>
      <c r="H545" s="639">
        <f t="shared" si="834"/>
        <v>0</v>
      </c>
      <c r="I545" s="639">
        <f t="shared" si="834"/>
        <v>0</v>
      </c>
      <c r="J545" s="639">
        <f t="shared" si="834"/>
        <v>0</v>
      </c>
      <c r="K545" s="639">
        <f t="shared" si="834"/>
        <v>0</v>
      </c>
      <c r="L545" s="639">
        <f t="shared" si="834"/>
        <v>0</v>
      </c>
      <c r="M545" s="639">
        <f t="shared" si="834"/>
        <v>0</v>
      </c>
      <c r="N545" s="639">
        <f t="shared" si="834"/>
        <v>0</v>
      </c>
      <c r="O545" s="639">
        <f t="shared" si="834"/>
        <v>0</v>
      </c>
      <c r="P545" s="639">
        <f t="shared" si="834"/>
        <v>0</v>
      </c>
      <c r="Q545" s="639">
        <f t="shared" si="834"/>
        <v>0</v>
      </c>
      <c r="R545" s="639">
        <f t="shared" si="834"/>
        <v>0</v>
      </c>
      <c r="S545" s="639">
        <f t="shared" si="834"/>
        <v>0</v>
      </c>
      <c r="T545" s="639">
        <f t="shared" si="834"/>
        <v>0</v>
      </c>
      <c r="U545" s="639">
        <f t="shared" si="834"/>
        <v>0</v>
      </c>
      <c r="V545" s="639">
        <f t="shared" si="834"/>
        <v>0</v>
      </c>
      <c r="W545" s="639">
        <f t="shared" si="834"/>
        <v>0</v>
      </c>
      <c r="X545" s="639">
        <f t="shared" si="834"/>
        <v>0</v>
      </c>
      <c r="Y545" s="639">
        <f t="shared" si="834"/>
        <v>0</v>
      </c>
      <c r="Z545" s="639">
        <f t="shared" si="834"/>
        <v>0</v>
      </c>
      <c r="AA545" s="639">
        <f t="shared" si="790"/>
        <v>0</v>
      </c>
      <c r="AB545" s="639">
        <f t="shared" ref="AB545:AU545" si="835">$E545*AB614</f>
        <v>0</v>
      </c>
      <c r="AC545" s="639">
        <f t="shared" si="835"/>
        <v>0</v>
      </c>
      <c r="AD545" s="639">
        <f t="shared" si="835"/>
        <v>0</v>
      </c>
      <c r="AE545" s="639">
        <f t="shared" si="835"/>
        <v>0</v>
      </c>
      <c r="AF545" s="639">
        <f t="shared" si="835"/>
        <v>0</v>
      </c>
      <c r="AG545" s="639">
        <f t="shared" si="835"/>
        <v>0</v>
      </c>
      <c r="AH545" s="639">
        <f t="shared" si="835"/>
        <v>0</v>
      </c>
      <c r="AI545" s="639">
        <f t="shared" si="835"/>
        <v>0</v>
      </c>
      <c r="AJ545" s="639">
        <f t="shared" si="835"/>
        <v>0</v>
      </c>
      <c r="AK545" s="639">
        <f t="shared" si="835"/>
        <v>0</v>
      </c>
      <c r="AL545" s="639">
        <f t="shared" si="835"/>
        <v>0</v>
      </c>
      <c r="AM545" s="639">
        <f t="shared" si="835"/>
        <v>0</v>
      </c>
      <c r="AN545" s="639">
        <f t="shared" si="835"/>
        <v>0</v>
      </c>
      <c r="AO545" s="639">
        <f t="shared" si="835"/>
        <v>0</v>
      </c>
      <c r="AP545" s="639">
        <f t="shared" si="835"/>
        <v>0</v>
      </c>
      <c r="AQ545" s="639">
        <f t="shared" si="835"/>
        <v>0</v>
      </c>
      <c r="AR545" s="639">
        <f t="shared" si="835"/>
        <v>0</v>
      </c>
      <c r="AS545" s="639">
        <f t="shared" si="835"/>
        <v>0</v>
      </c>
      <c r="AT545" s="639">
        <f t="shared" si="835"/>
        <v>0</v>
      </c>
      <c r="AU545" s="639">
        <f t="shared" si="835"/>
        <v>0</v>
      </c>
      <c r="AV545" s="639">
        <f t="shared" si="792"/>
        <v>0</v>
      </c>
      <c r="AW545" s="639"/>
      <c r="AX545" s="639"/>
      <c r="AY545" s="639"/>
      <c r="AZ545" s="639"/>
      <c r="BA545" s="639"/>
      <c r="BB545" s="639"/>
      <c r="BC545" s="639"/>
      <c r="BD545" s="639"/>
      <c r="BE545" s="639"/>
      <c r="BF545" s="639"/>
      <c r="BG545" s="639"/>
      <c r="BH545" s="639"/>
      <c r="BI545" s="639"/>
      <c r="BJ545" s="639"/>
      <c r="BK545" s="639"/>
      <c r="BL545" s="639"/>
      <c r="BM545" s="639"/>
      <c r="BN545" s="639"/>
      <c r="BO545" s="639"/>
      <c r="BP545" s="639"/>
      <c r="BQ545" s="639"/>
    </row>
    <row r="546" spans="1:69" s="351" customFormat="1" ht="12.75">
      <c r="A546" s="1281" t="s">
        <v>832</v>
      </c>
      <c r="B546" s="375" t="s">
        <v>368</v>
      </c>
      <c r="C546" s="1258">
        <f>'I4 BO ASSETS'!O40</f>
        <v>0</v>
      </c>
      <c r="D546" s="639">
        <f t="shared" si="829"/>
        <v>0</v>
      </c>
      <c r="E546" s="639">
        <f t="shared" si="829"/>
        <v>0</v>
      </c>
      <c r="F546" s="639">
        <f t="shared" si="788"/>
        <v>0</v>
      </c>
      <c r="G546" s="639">
        <f t="shared" ref="G546:Z546" si="836">$D546*G615</f>
        <v>0</v>
      </c>
      <c r="H546" s="639">
        <f t="shared" si="836"/>
        <v>0</v>
      </c>
      <c r="I546" s="639">
        <f t="shared" si="836"/>
        <v>0</v>
      </c>
      <c r="J546" s="639">
        <f t="shared" si="836"/>
        <v>0</v>
      </c>
      <c r="K546" s="639">
        <f t="shared" si="836"/>
        <v>0</v>
      </c>
      <c r="L546" s="639">
        <f t="shared" si="836"/>
        <v>0</v>
      </c>
      <c r="M546" s="639">
        <f t="shared" si="836"/>
        <v>0</v>
      </c>
      <c r="N546" s="639">
        <f t="shared" si="836"/>
        <v>0</v>
      </c>
      <c r="O546" s="639">
        <f t="shared" si="836"/>
        <v>0</v>
      </c>
      <c r="P546" s="639">
        <f t="shared" si="836"/>
        <v>0</v>
      </c>
      <c r="Q546" s="639">
        <f t="shared" si="836"/>
        <v>0</v>
      </c>
      <c r="R546" s="639">
        <f t="shared" si="836"/>
        <v>0</v>
      </c>
      <c r="S546" s="639">
        <f t="shared" si="836"/>
        <v>0</v>
      </c>
      <c r="T546" s="639">
        <f t="shared" si="836"/>
        <v>0</v>
      </c>
      <c r="U546" s="639">
        <f t="shared" si="836"/>
        <v>0</v>
      </c>
      <c r="V546" s="639">
        <f t="shared" si="836"/>
        <v>0</v>
      </c>
      <c r="W546" s="639">
        <f t="shared" si="836"/>
        <v>0</v>
      </c>
      <c r="X546" s="639">
        <f t="shared" si="836"/>
        <v>0</v>
      </c>
      <c r="Y546" s="639">
        <f t="shared" si="836"/>
        <v>0</v>
      </c>
      <c r="Z546" s="639">
        <f t="shared" si="836"/>
        <v>0</v>
      </c>
      <c r="AA546" s="639">
        <f t="shared" si="790"/>
        <v>0</v>
      </c>
      <c r="AB546" s="639">
        <f t="shared" ref="AB546:AU546" si="837">$E546*AB615</f>
        <v>0</v>
      </c>
      <c r="AC546" s="639">
        <f t="shared" si="837"/>
        <v>0</v>
      </c>
      <c r="AD546" s="639">
        <f t="shared" si="837"/>
        <v>0</v>
      </c>
      <c r="AE546" s="639">
        <f t="shared" si="837"/>
        <v>0</v>
      </c>
      <c r="AF546" s="639">
        <f t="shared" si="837"/>
        <v>0</v>
      </c>
      <c r="AG546" s="639">
        <f t="shared" si="837"/>
        <v>0</v>
      </c>
      <c r="AH546" s="639">
        <f t="shared" si="837"/>
        <v>0</v>
      </c>
      <c r="AI546" s="639">
        <f t="shared" si="837"/>
        <v>0</v>
      </c>
      <c r="AJ546" s="639">
        <f t="shared" si="837"/>
        <v>0</v>
      </c>
      <c r="AK546" s="639">
        <f t="shared" si="837"/>
        <v>0</v>
      </c>
      <c r="AL546" s="639">
        <f t="shared" si="837"/>
        <v>0</v>
      </c>
      <c r="AM546" s="639">
        <f t="shared" si="837"/>
        <v>0</v>
      </c>
      <c r="AN546" s="639">
        <f t="shared" si="837"/>
        <v>0</v>
      </c>
      <c r="AO546" s="639">
        <f t="shared" si="837"/>
        <v>0</v>
      </c>
      <c r="AP546" s="639">
        <f t="shared" si="837"/>
        <v>0</v>
      </c>
      <c r="AQ546" s="639">
        <f t="shared" si="837"/>
        <v>0</v>
      </c>
      <c r="AR546" s="639">
        <f t="shared" si="837"/>
        <v>0</v>
      </c>
      <c r="AS546" s="639">
        <f t="shared" si="837"/>
        <v>0</v>
      </c>
      <c r="AT546" s="639">
        <f t="shared" si="837"/>
        <v>0</v>
      </c>
      <c r="AU546" s="639">
        <f t="shared" si="837"/>
        <v>0</v>
      </c>
      <c r="AV546" s="639">
        <f t="shared" si="792"/>
        <v>0</v>
      </c>
      <c r="AW546" s="639"/>
      <c r="AX546" s="639"/>
      <c r="AY546" s="639"/>
      <c r="AZ546" s="639"/>
      <c r="BA546" s="639"/>
      <c r="BB546" s="639"/>
      <c r="BC546" s="639"/>
      <c r="BD546" s="639"/>
      <c r="BE546" s="639"/>
      <c r="BF546" s="639"/>
      <c r="BG546" s="639"/>
      <c r="BH546" s="639"/>
      <c r="BI546" s="639"/>
      <c r="BJ546" s="639"/>
      <c r="BK546" s="639"/>
      <c r="BL546" s="639"/>
      <c r="BM546" s="639"/>
      <c r="BN546" s="639"/>
      <c r="BO546" s="639"/>
      <c r="BP546" s="639"/>
      <c r="BQ546" s="639"/>
    </row>
    <row r="547" spans="1:69" s="351" customFormat="1" ht="12.75">
      <c r="A547" s="1281" t="s">
        <v>833</v>
      </c>
      <c r="B547" s="375" t="s">
        <v>391</v>
      </c>
      <c r="C547" s="1258">
        <f>'I4 BO ASSETS'!O41</f>
        <v>0</v>
      </c>
      <c r="D547" s="639">
        <f t="shared" si="829"/>
        <v>0</v>
      </c>
      <c r="E547" s="639">
        <f t="shared" si="829"/>
        <v>0</v>
      </c>
      <c r="F547" s="639">
        <f t="shared" si="788"/>
        <v>0</v>
      </c>
      <c r="G547" s="639">
        <f t="shared" ref="G547:Z547" si="838">$D547*G616</f>
        <v>0</v>
      </c>
      <c r="H547" s="639">
        <f t="shared" si="838"/>
        <v>0</v>
      </c>
      <c r="I547" s="639">
        <f t="shared" si="838"/>
        <v>0</v>
      </c>
      <c r="J547" s="639">
        <f t="shared" si="838"/>
        <v>0</v>
      </c>
      <c r="K547" s="639">
        <f t="shared" si="838"/>
        <v>0</v>
      </c>
      <c r="L547" s="639">
        <f t="shared" si="838"/>
        <v>0</v>
      </c>
      <c r="M547" s="639">
        <f t="shared" si="838"/>
        <v>0</v>
      </c>
      <c r="N547" s="639">
        <f t="shared" si="838"/>
        <v>0</v>
      </c>
      <c r="O547" s="639">
        <f t="shared" si="838"/>
        <v>0</v>
      </c>
      <c r="P547" s="639">
        <f t="shared" si="838"/>
        <v>0</v>
      </c>
      <c r="Q547" s="639">
        <f t="shared" si="838"/>
        <v>0</v>
      </c>
      <c r="R547" s="639">
        <f t="shared" si="838"/>
        <v>0</v>
      </c>
      <c r="S547" s="639">
        <f t="shared" si="838"/>
        <v>0</v>
      </c>
      <c r="T547" s="639">
        <f t="shared" si="838"/>
        <v>0</v>
      </c>
      <c r="U547" s="639">
        <f t="shared" si="838"/>
        <v>0</v>
      </c>
      <c r="V547" s="639">
        <f t="shared" si="838"/>
        <v>0</v>
      </c>
      <c r="W547" s="639">
        <f t="shared" si="838"/>
        <v>0</v>
      </c>
      <c r="X547" s="639">
        <f t="shared" si="838"/>
        <v>0</v>
      </c>
      <c r="Y547" s="639">
        <f t="shared" si="838"/>
        <v>0</v>
      </c>
      <c r="Z547" s="639">
        <f t="shared" si="838"/>
        <v>0</v>
      </c>
      <c r="AA547" s="639">
        <f t="shared" si="790"/>
        <v>0</v>
      </c>
      <c r="AB547" s="639">
        <f t="shared" ref="AB547:AU547" si="839">$E547*AB616</f>
        <v>0</v>
      </c>
      <c r="AC547" s="639">
        <f t="shared" si="839"/>
        <v>0</v>
      </c>
      <c r="AD547" s="639">
        <f t="shared" si="839"/>
        <v>0</v>
      </c>
      <c r="AE547" s="639">
        <f t="shared" si="839"/>
        <v>0</v>
      </c>
      <c r="AF547" s="639">
        <f t="shared" si="839"/>
        <v>0</v>
      </c>
      <c r="AG547" s="639">
        <f t="shared" si="839"/>
        <v>0</v>
      </c>
      <c r="AH547" s="639">
        <f t="shared" si="839"/>
        <v>0</v>
      </c>
      <c r="AI547" s="639">
        <f t="shared" si="839"/>
        <v>0</v>
      </c>
      <c r="AJ547" s="639">
        <f t="shared" si="839"/>
        <v>0</v>
      </c>
      <c r="AK547" s="639">
        <f t="shared" si="839"/>
        <v>0</v>
      </c>
      <c r="AL547" s="639">
        <f t="shared" si="839"/>
        <v>0</v>
      </c>
      <c r="AM547" s="639">
        <f t="shared" si="839"/>
        <v>0</v>
      </c>
      <c r="AN547" s="639">
        <f t="shared" si="839"/>
        <v>0</v>
      </c>
      <c r="AO547" s="639">
        <f t="shared" si="839"/>
        <v>0</v>
      </c>
      <c r="AP547" s="639">
        <f t="shared" si="839"/>
        <v>0</v>
      </c>
      <c r="AQ547" s="639">
        <f t="shared" si="839"/>
        <v>0</v>
      </c>
      <c r="AR547" s="639">
        <f t="shared" si="839"/>
        <v>0</v>
      </c>
      <c r="AS547" s="639">
        <f t="shared" si="839"/>
        <v>0</v>
      </c>
      <c r="AT547" s="639">
        <f t="shared" si="839"/>
        <v>0</v>
      </c>
      <c r="AU547" s="639">
        <f t="shared" si="839"/>
        <v>0</v>
      </c>
      <c r="AV547" s="639">
        <f t="shared" si="792"/>
        <v>0</v>
      </c>
      <c r="AW547" s="639"/>
      <c r="AX547" s="639"/>
      <c r="AY547" s="639"/>
      <c r="AZ547" s="639"/>
      <c r="BA547" s="639"/>
      <c r="BB547" s="639"/>
      <c r="BC547" s="639"/>
      <c r="BD547" s="639"/>
      <c r="BE547" s="639"/>
      <c r="BF547" s="639"/>
      <c r="BG547" s="639"/>
      <c r="BH547" s="639"/>
      <c r="BI547" s="639"/>
      <c r="BJ547" s="639"/>
      <c r="BK547" s="639"/>
      <c r="BL547" s="639"/>
      <c r="BM547" s="639"/>
      <c r="BN547" s="639"/>
      <c r="BO547" s="639"/>
      <c r="BP547" s="639"/>
      <c r="BQ547" s="639"/>
    </row>
    <row r="548" spans="1:69" s="351" customFormat="1" ht="12.75">
      <c r="A548" s="1281">
        <v>1835</v>
      </c>
      <c r="B548" s="375" t="s">
        <v>75</v>
      </c>
      <c r="C548" s="1258">
        <f>'I4 BO ASSETS'!O42</f>
        <v>0</v>
      </c>
      <c r="D548" s="639">
        <f t="shared" si="829"/>
        <v>0</v>
      </c>
      <c r="E548" s="639">
        <f t="shared" si="829"/>
        <v>0</v>
      </c>
      <c r="F548" s="639">
        <f t="shared" si="788"/>
        <v>0</v>
      </c>
      <c r="G548" s="639">
        <f t="shared" ref="G548:Z548" si="840">$D548*G617</f>
        <v>0</v>
      </c>
      <c r="H548" s="639">
        <f t="shared" si="840"/>
        <v>0</v>
      </c>
      <c r="I548" s="639">
        <f t="shared" si="840"/>
        <v>0</v>
      </c>
      <c r="J548" s="639">
        <f t="shared" si="840"/>
        <v>0</v>
      </c>
      <c r="K548" s="639">
        <f t="shared" si="840"/>
        <v>0</v>
      </c>
      <c r="L548" s="639">
        <f t="shared" si="840"/>
        <v>0</v>
      </c>
      <c r="M548" s="639">
        <f t="shared" si="840"/>
        <v>0</v>
      </c>
      <c r="N548" s="639">
        <f t="shared" si="840"/>
        <v>0</v>
      </c>
      <c r="O548" s="639">
        <f t="shared" si="840"/>
        <v>0</v>
      </c>
      <c r="P548" s="639">
        <f t="shared" si="840"/>
        <v>0</v>
      </c>
      <c r="Q548" s="639">
        <f t="shared" si="840"/>
        <v>0</v>
      </c>
      <c r="R548" s="639">
        <f t="shared" si="840"/>
        <v>0</v>
      </c>
      <c r="S548" s="639">
        <f t="shared" si="840"/>
        <v>0</v>
      </c>
      <c r="T548" s="639">
        <f t="shared" si="840"/>
        <v>0</v>
      </c>
      <c r="U548" s="639">
        <f t="shared" si="840"/>
        <v>0</v>
      </c>
      <c r="V548" s="639">
        <f t="shared" si="840"/>
        <v>0</v>
      </c>
      <c r="W548" s="639">
        <f t="shared" si="840"/>
        <v>0</v>
      </c>
      <c r="X548" s="639">
        <f t="shared" si="840"/>
        <v>0</v>
      </c>
      <c r="Y548" s="639">
        <f t="shared" si="840"/>
        <v>0</v>
      </c>
      <c r="Z548" s="639">
        <f t="shared" si="840"/>
        <v>0</v>
      </c>
      <c r="AA548" s="639">
        <f t="shared" si="790"/>
        <v>0</v>
      </c>
      <c r="AB548" s="639">
        <f t="shared" ref="AB548:AU548" si="841">$E548*AB617</f>
        <v>0</v>
      </c>
      <c r="AC548" s="639">
        <f t="shared" si="841"/>
        <v>0</v>
      </c>
      <c r="AD548" s="639">
        <f t="shared" si="841"/>
        <v>0</v>
      </c>
      <c r="AE548" s="639">
        <f t="shared" si="841"/>
        <v>0</v>
      </c>
      <c r="AF548" s="639">
        <f t="shared" si="841"/>
        <v>0</v>
      </c>
      <c r="AG548" s="639">
        <f t="shared" si="841"/>
        <v>0</v>
      </c>
      <c r="AH548" s="639">
        <f t="shared" si="841"/>
        <v>0</v>
      </c>
      <c r="AI548" s="639">
        <f t="shared" si="841"/>
        <v>0</v>
      </c>
      <c r="AJ548" s="639">
        <f t="shared" si="841"/>
        <v>0</v>
      </c>
      <c r="AK548" s="639">
        <f t="shared" si="841"/>
        <v>0</v>
      </c>
      <c r="AL548" s="639">
        <f t="shared" si="841"/>
        <v>0</v>
      </c>
      <c r="AM548" s="639">
        <f t="shared" si="841"/>
        <v>0</v>
      </c>
      <c r="AN548" s="639">
        <f t="shared" si="841"/>
        <v>0</v>
      </c>
      <c r="AO548" s="639">
        <f t="shared" si="841"/>
        <v>0</v>
      </c>
      <c r="AP548" s="639">
        <f t="shared" si="841"/>
        <v>0</v>
      </c>
      <c r="AQ548" s="639">
        <f t="shared" si="841"/>
        <v>0</v>
      </c>
      <c r="AR548" s="639">
        <f t="shared" si="841"/>
        <v>0</v>
      </c>
      <c r="AS548" s="639">
        <f t="shared" si="841"/>
        <v>0</v>
      </c>
      <c r="AT548" s="639">
        <f t="shared" si="841"/>
        <v>0</v>
      </c>
      <c r="AU548" s="639">
        <f t="shared" si="841"/>
        <v>0</v>
      </c>
      <c r="AV548" s="639">
        <f t="shared" si="792"/>
        <v>0</v>
      </c>
      <c r="AW548" s="639"/>
      <c r="AX548" s="639"/>
      <c r="AY548" s="639"/>
      <c r="AZ548" s="639"/>
      <c r="BA548" s="639"/>
      <c r="BB548" s="639"/>
      <c r="BC548" s="639"/>
      <c r="BD548" s="639"/>
      <c r="BE548" s="639"/>
      <c r="BF548" s="639"/>
      <c r="BG548" s="639"/>
      <c r="BH548" s="639"/>
      <c r="BI548" s="639"/>
      <c r="BJ548" s="639"/>
      <c r="BK548" s="639"/>
      <c r="BL548" s="639"/>
      <c r="BM548" s="639"/>
      <c r="BN548" s="639"/>
      <c r="BO548" s="639"/>
      <c r="BP548" s="639"/>
      <c r="BQ548" s="639"/>
    </row>
    <row r="549" spans="1:69" s="351" customFormat="1" ht="25.5">
      <c r="A549" s="1281" t="s">
        <v>834</v>
      </c>
      <c r="B549" s="375" t="s">
        <v>392</v>
      </c>
      <c r="C549" s="1258">
        <f>'I4 BO ASSETS'!O43</f>
        <v>0</v>
      </c>
      <c r="D549" s="639">
        <f t="shared" si="829"/>
        <v>0</v>
      </c>
      <c r="E549" s="639">
        <f t="shared" si="829"/>
        <v>0</v>
      </c>
      <c r="F549" s="639">
        <f t="shared" si="788"/>
        <v>0</v>
      </c>
      <c r="G549" s="639">
        <f t="shared" ref="G549:Z549" si="842">$D549*G618</f>
        <v>0</v>
      </c>
      <c r="H549" s="639">
        <f t="shared" si="842"/>
        <v>0</v>
      </c>
      <c r="I549" s="639">
        <f t="shared" si="842"/>
        <v>0</v>
      </c>
      <c r="J549" s="639">
        <f t="shared" si="842"/>
        <v>0</v>
      </c>
      <c r="K549" s="639">
        <f t="shared" si="842"/>
        <v>0</v>
      </c>
      <c r="L549" s="639">
        <f t="shared" si="842"/>
        <v>0</v>
      </c>
      <c r="M549" s="639">
        <f t="shared" si="842"/>
        <v>0</v>
      </c>
      <c r="N549" s="639">
        <f t="shared" si="842"/>
        <v>0</v>
      </c>
      <c r="O549" s="639">
        <f t="shared" si="842"/>
        <v>0</v>
      </c>
      <c r="P549" s="639">
        <f t="shared" si="842"/>
        <v>0</v>
      </c>
      <c r="Q549" s="639">
        <f t="shared" si="842"/>
        <v>0</v>
      </c>
      <c r="R549" s="639">
        <f t="shared" si="842"/>
        <v>0</v>
      </c>
      <c r="S549" s="639">
        <f t="shared" si="842"/>
        <v>0</v>
      </c>
      <c r="T549" s="639">
        <f t="shared" si="842"/>
        <v>0</v>
      </c>
      <c r="U549" s="639">
        <f t="shared" si="842"/>
        <v>0</v>
      </c>
      <c r="V549" s="639">
        <f t="shared" si="842"/>
        <v>0</v>
      </c>
      <c r="W549" s="639">
        <f t="shared" si="842"/>
        <v>0</v>
      </c>
      <c r="X549" s="639">
        <f t="shared" si="842"/>
        <v>0</v>
      </c>
      <c r="Y549" s="639">
        <f t="shared" si="842"/>
        <v>0</v>
      </c>
      <c r="Z549" s="639">
        <f t="shared" si="842"/>
        <v>0</v>
      </c>
      <c r="AA549" s="639">
        <f t="shared" si="790"/>
        <v>0</v>
      </c>
      <c r="AB549" s="639">
        <f t="shared" ref="AB549:AU549" si="843">$E549*AB618</f>
        <v>0</v>
      </c>
      <c r="AC549" s="639">
        <f t="shared" si="843"/>
        <v>0</v>
      </c>
      <c r="AD549" s="639">
        <f t="shared" si="843"/>
        <v>0</v>
      </c>
      <c r="AE549" s="639">
        <f t="shared" si="843"/>
        <v>0</v>
      </c>
      <c r="AF549" s="639">
        <f t="shared" si="843"/>
        <v>0</v>
      </c>
      <c r="AG549" s="639">
        <f t="shared" si="843"/>
        <v>0</v>
      </c>
      <c r="AH549" s="639">
        <f t="shared" si="843"/>
        <v>0</v>
      </c>
      <c r="AI549" s="639">
        <f t="shared" si="843"/>
        <v>0</v>
      </c>
      <c r="AJ549" s="639">
        <f t="shared" si="843"/>
        <v>0</v>
      </c>
      <c r="AK549" s="639">
        <f t="shared" si="843"/>
        <v>0</v>
      </c>
      <c r="AL549" s="639">
        <f t="shared" si="843"/>
        <v>0</v>
      </c>
      <c r="AM549" s="639">
        <f t="shared" si="843"/>
        <v>0</v>
      </c>
      <c r="AN549" s="639">
        <f t="shared" si="843"/>
        <v>0</v>
      </c>
      <c r="AO549" s="639">
        <f t="shared" si="843"/>
        <v>0</v>
      </c>
      <c r="AP549" s="639">
        <f t="shared" si="843"/>
        <v>0</v>
      </c>
      <c r="AQ549" s="639">
        <f t="shared" si="843"/>
        <v>0</v>
      </c>
      <c r="AR549" s="639">
        <f t="shared" si="843"/>
        <v>0</v>
      </c>
      <c r="AS549" s="639">
        <f t="shared" si="843"/>
        <v>0</v>
      </c>
      <c r="AT549" s="639">
        <f t="shared" si="843"/>
        <v>0</v>
      </c>
      <c r="AU549" s="639">
        <f t="shared" si="843"/>
        <v>0</v>
      </c>
      <c r="AV549" s="639">
        <f t="shared" si="792"/>
        <v>0</v>
      </c>
      <c r="AW549" s="639"/>
      <c r="AX549" s="639"/>
      <c r="AY549" s="639"/>
      <c r="AZ549" s="639"/>
      <c r="BA549" s="639"/>
      <c r="BB549" s="639"/>
      <c r="BC549" s="639"/>
      <c r="BD549" s="639"/>
      <c r="BE549" s="639"/>
      <c r="BF549" s="639"/>
      <c r="BG549" s="639"/>
      <c r="BH549" s="639"/>
      <c r="BI549" s="639"/>
      <c r="BJ549" s="639"/>
      <c r="BK549" s="639"/>
      <c r="BL549" s="639"/>
      <c r="BM549" s="639"/>
      <c r="BN549" s="639"/>
      <c r="BO549" s="639"/>
      <c r="BP549" s="639"/>
      <c r="BQ549" s="639"/>
    </row>
    <row r="550" spans="1:69" s="351" customFormat="1" ht="25.5">
      <c r="A550" s="1281" t="s">
        <v>835</v>
      </c>
      <c r="B550" s="375" t="s">
        <v>393</v>
      </c>
      <c r="C550" s="1258">
        <f>'I4 BO ASSETS'!O44</f>
        <v>0</v>
      </c>
      <c r="D550" s="639">
        <f t="shared" si="829"/>
        <v>0</v>
      </c>
      <c r="E550" s="639">
        <f t="shared" si="829"/>
        <v>0</v>
      </c>
      <c r="F550" s="639">
        <f t="shared" si="788"/>
        <v>0</v>
      </c>
      <c r="G550" s="639">
        <f t="shared" ref="G550:Z550" si="844">$D550*G619</f>
        <v>0</v>
      </c>
      <c r="H550" s="639">
        <f t="shared" si="844"/>
        <v>0</v>
      </c>
      <c r="I550" s="639">
        <f t="shared" si="844"/>
        <v>0</v>
      </c>
      <c r="J550" s="639">
        <f t="shared" si="844"/>
        <v>0</v>
      </c>
      <c r="K550" s="639">
        <f t="shared" si="844"/>
        <v>0</v>
      </c>
      <c r="L550" s="639">
        <f t="shared" si="844"/>
        <v>0</v>
      </c>
      <c r="M550" s="639">
        <f t="shared" si="844"/>
        <v>0</v>
      </c>
      <c r="N550" s="639">
        <f t="shared" si="844"/>
        <v>0</v>
      </c>
      <c r="O550" s="639">
        <f t="shared" si="844"/>
        <v>0</v>
      </c>
      <c r="P550" s="639">
        <f t="shared" si="844"/>
        <v>0</v>
      </c>
      <c r="Q550" s="639">
        <f t="shared" si="844"/>
        <v>0</v>
      </c>
      <c r="R550" s="639">
        <f t="shared" si="844"/>
        <v>0</v>
      </c>
      <c r="S550" s="639">
        <f t="shared" si="844"/>
        <v>0</v>
      </c>
      <c r="T550" s="639">
        <f t="shared" si="844"/>
        <v>0</v>
      </c>
      <c r="U550" s="639">
        <f t="shared" si="844"/>
        <v>0</v>
      </c>
      <c r="V550" s="639">
        <f t="shared" si="844"/>
        <v>0</v>
      </c>
      <c r="W550" s="639">
        <f t="shared" si="844"/>
        <v>0</v>
      </c>
      <c r="X550" s="639">
        <f t="shared" si="844"/>
        <v>0</v>
      </c>
      <c r="Y550" s="639">
        <f t="shared" si="844"/>
        <v>0</v>
      </c>
      <c r="Z550" s="639">
        <f t="shared" si="844"/>
        <v>0</v>
      </c>
      <c r="AA550" s="639">
        <f t="shared" si="790"/>
        <v>0</v>
      </c>
      <c r="AB550" s="639">
        <f t="shared" ref="AB550:AU550" si="845">$E550*AB619</f>
        <v>0</v>
      </c>
      <c r="AC550" s="639">
        <f t="shared" si="845"/>
        <v>0</v>
      </c>
      <c r="AD550" s="639">
        <f t="shared" si="845"/>
        <v>0</v>
      </c>
      <c r="AE550" s="639">
        <f t="shared" si="845"/>
        <v>0</v>
      </c>
      <c r="AF550" s="639">
        <f t="shared" si="845"/>
        <v>0</v>
      </c>
      <c r="AG550" s="639">
        <f t="shared" si="845"/>
        <v>0</v>
      </c>
      <c r="AH550" s="639">
        <f t="shared" si="845"/>
        <v>0</v>
      </c>
      <c r="AI550" s="639">
        <f t="shared" si="845"/>
        <v>0</v>
      </c>
      <c r="AJ550" s="639">
        <f t="shared" si="845"/>
        <v>0</v>
      </c>
      <c r="AK550" s="639">
        <f t="shared" si="845"/>
        <v>0</v>
      </c>
      <c r="AL550" s="639">
        <f t="shared" si="845"/>
        <v>0</v>
      </c>
      <c r="AM550" s="639">
        <f t="shared" si="845"/>
        <v>0</v>
      </c>
      <c r="AN550" s="639">
        <f t="shared" si="845"/>
        <v>0</v>
      </c>
      <c r="AO550" s="639">
        <f t="shared" si="845"/>
        <v>0</v>
      </c>
      <c r="AP550" s="639">
        <f t="shared" si="845"/>
        <v>0</v>
      </c>
      <c r="AQ550" s="639">
        <f t="shared" si="845"/>
        <v>0</v>
      </c>
      <c r="AR550" s="639">
        <f t="shared" si="845"/>
        <v>0</v>
      </c>
      <c r="AS550" s="639">
        <f t="shared" si="845"/>
        <v>0</v>
      </c>
      <c r="AT550" s="639">
        <f t="shared" si="845"/>
        <v>0</v>
      </c>
      <c r="AU550" s="639">
        <f t="shared" si="845"/>
        <v>0</v>
      </c>
      <c r="AV550" s="639">
        <f t="shared" si="792"/>
        <v>0</v>
      </c>
      <c r="AW550" s="639"/>
      <c r="AX550" s="639"/>
      <c r="AY550" s="639"/>
      <c r="AZ550" s="639"/>
      <c r="BA550" s="639"/>
      <c r="BB550" s="639"/>
      <c r="BC550" s="639"/>
      <c r="BD550" s="639"/>
      <c r="BE550" s="639"/>
      <c r="BF550" s="639"/>
      <c r="BG550" s="639"/>
      <c r="BH550" s="639"/>
      <c r="BI550" s="639"/>
      <c r="BJ550" s="639"/>
      <c r="BK550" s="639"/>
      <c r="BL550" s="639"/>
      <c r="BM550" s="639"/>
      <c r="BN550" s="639"/>
      <c r="BO550" s="639"/>
      <c r="BP550" s="639"/>
      <c r="BQ550" s="639"/>
    </row>
    <row r="551" spans="1:69" s="351" customFormat="1" ht="25.5">
      <c r="A551" s="1281" t="s">
        <v>836</v>
      </c>
      <c r="B551" s="375" t="s">
        <v>394</v>
      </c>
      <c r="C551" s="1258">
        <f>'I4 BO ASSETS'!O45</f>
        <v>0</v>
      </c>
      <c r="D551" s="639">
        <f t="shared" si="829"/>
        <v>0</v>
      </c>
      <c r="E551" s="639">
        <f t="shared" si="829"/>
        <v>0</v>
      </c>
      <c r="F551" s="639">
        <f t="shared" si="788"/>
        <v>0</v>
      </c>
      <c r="G551" s="639">
        <f t="shared" ref="G551:Z551" si="846">$D551*G620</f>
        <v>0</v>
      </c>
      <c r="H551" s="639">
        <f t="shared" si="846"/>
        <v>0</v>
      </c>
      <c r="I551" s="639">
        <f t="shared" si="846"/>
        <v>0</v>
      </c>
      <c r="J551" s="639">
        <f t="shared" si="846"/>
        <v>0</v>
      </c>
      <c r="K551" s="639">
        <f t="shared" si="846"/>
        <v>0</v>
      </c>
      <c r="L551" s="639">
        <f t="shared" si="846"/>
        <v>0</v>
      </c>
      <c r="M551" s="639">
        <f t="shared" si="846"/>
        <v>0</v>
      </c>
      <c r="N551" s="639">
        <f t="shared" si="846"/>
        <v>0</v>
      </c>
      <c r="O551" s="639">
        <f t="shared" si="846"/>
        <v>0</v>
      </c>
      <c r="P551" s="639">
        <f t="shared" si="846"/>
        <v>0</v>
      </c>
      <c r="Q551" s="639">
        <f t="shared" si="846"/>
        <v>0</v>
      </c>
      <c r="R551" s="639">
        <f t="shared" si="846"/>
        <v>0</v>
      </c>
      <c r="S551" s="639">
        <f t="shared" si="846"/>
        <v>0</v>
      </c>
      <c r="T551" s="639">
        <f t="shared" si="846"/>
        <v>0</v>
      </c>
      <c r="U551" s="639">
        <f t="shared" si="846"/>
        <v>0</v>
      </c>
      <c r="V551" s="639">
        <f t="shared" si="846"/>
        <v>0</v>
      </c>
      <c r="W551" s="639">
        <f t="shared" si="846"/>
        <v>0</v>
      </c>
      <c r="X551" s="639">
        <f t="shared" si="846"/>
        <v>0</v>
      </c>
      <c r="Y551" s="639">
        <f t="shared" si="846"/>
        <v>0</v>
      </c>
      <c r="Z551" s="639">
        <f t="shared" si="846"/>
        <v>0</v>
      </c>
      <c r="AA551" s="639">
        <f t="shared" si="790"/>
        <v>0</v>
      </c>
      <c r="AB551" s="639">
        <f t="shared" ref="AB551:AU551" si="847">$E551*AB620</f>
        <v>0</v>
      </c>
      <c r="AC551" s="639">
        <f t="shared" si="847"/>
        <v>0</v>
      </c>
      <c r="AD551" s="639">
        <f t="shared" si="847"/>
        <v>0</v>
      </c>
      <c r="AE551" s="639">
        <f t="shared" si="847"/>
        <v>0</v>
      </c>
      <c r="AF551" s="639">
        <f t="shared" si="847"/>
        <v>0</v>
      </c>
      <c r="AG551" s="639">
        <f t="shared" si="847"/>
        <v>0</v>
      </c>
      <c r="AH551" s="639">
        <f t="shared" si="847"/>
        <v>0</v>
      </c>
      <c r="AI551" s="639">
        <f t="shared" si="847"/>
        <v>0</v>
      </c>
      <c r="AJ551" s="639">
        <f t="shared" si="847"/>
        <v>0</v>
      </c>
      <c r="AK551" s="639">
        <f t="shared" si="847"/>
        <v>0</v>
      </c>
      <c r="AL551" s="639">
        <f t="shared" si="847"/>
        <v>0</v>
      </c>
      <c r="AM551" s="639">
        <f t="shared" si="847"/>
        <v>0</v>
      </c>
      <c r="AN551" s="639">
        <f t="shared" si="847"/>
        <v>0</v>
      </c>
      <c r="AO551" s="639">
        <f t="shared" si="847"/>
        <v>0</v>
      </c>
      <c r="AP551" s="639">
        <f t="shared" si="847"/>
        <v>0</v>
      </c>
      <c r="AQ551" s="639">
        <f t="shared" si="847"/>
        <v>0</v>
      </c>
      <c r="AR551" s="639">
        <f t="shared" si="847"/>
        <v>0</v>
      </c>
      <c r="AS551" s="639">
        <f t="shared" si="847"/>
        <v>0</v>
      </c>
      <c r="AT551" s="639">
        <f t="shared" si="847"/>
        <v>0</v>
      </c>
      <c r="AU551" s="639">
        <f t="shared" si="847"/>
        <v>0</v>
      </c>
      <c r="AV551" s="639">
        <f t="shared" si="792"/>
        <v>0</v>
      </c>
      <c r="AW551" s="639"/>
      <c r="AX551" s="639"/>
      <c r="AY551" s="639"/>
      <c r="AZ551" s="639"/>
      <c r="BA551" s="639"/>
      <c r="BB551" s="639"/>
      <c r="BC551" s="639"/>
      <c r="BD551" s="639"/>
      <c r="BE551" s="639"/>
      <c r="BF551" s="639"/>
      <c r="BG551" s="639"/>
      <c r="BH551" s="639"/>
      <c r="BI551" s="639"/>
      <c r="BJ551" s="639"/>
      <c r="BK551" s="639"/>
      <c r="BL551" s="639"/>
      <c r="BM551" s="639"/>
      <c r="BN551" s="639"/>
      <c r="BO551" s="639"/>
      <c r="BP551" s="639"/>
      <c r="BQ551" s="639"/>
    </row>
    <row r="552" spans="1:69" s="351" customFormat="1" ht="12.75">
      <c r="A552" s="1281">
        <v>1840</v>
      </c>
      <c r="B552" s="375" t="s">
        <v>76</v>
      </c>
      <c r="C552" s="1258">
        <f>'I4 BO ASSETS'!O46</f>
        <v>0</v>
      </c>
      <c r="D552" s="639">
        <f t="shared" si="829"/>
        <v>0</v>
      </c>
      <c r="E552" s="639">
        <f t="shared" si="829"/>
        <v>0</v>
      </c>
      <c r="F552" s="639">
        <f t="shared" si="788"/>
        <v>0</v>
      </c>
      <c r="G552" s="639">
        <f t="shared" ref="G552:Z552" si="848">$D552*G621</f>
        <v>0</v>
      </c>
      <c r="H552" s="639">
        <f t="shared" si="848"/>
        <v>0</v>
      </c>
      <c r="I552" s="639">
        <f t="shared" si="848"/>
        <v>0</v>
      </c>
      <c r="J552" s="639">
        <f t="shared" si="848"/>
        <v>0</v>
      </c>
      <c r="K552" s="639">
        <f t="shared" si="848"/>
        <v>0</v>
      </c>
      <c r="L552" s="639">
        <f t="shared" si="848"/>
        <v>0</v>
      </c>
      <c r="M552" s="639">
        <f t="shared" si="848"/>
        <v>0</v>
      </c>
      <c r="N552" s="639">
        <f t="shared" si="848"/>
        <v>0</v>
      </c>
      <c r="O552" s="639">
        <f t="shared" si="848"/>
        <v>0</v>
      </c>
      <c r="P552" s="639">
        <f t="shared" si="848"/>
        <v>0</v>
      </c>
      <c r="Q552" s="639">
        <f t="shared" si="848"/>
        <v>0</v>
      </c>
      <c r="R552" s="639">
        <f t="shared" si="848"/>
        <v>0</v>
      </c>
      <c r="S552" s="639">
        <f t="shared" si="848"/>
        <v>0</v>
      </c>
      <c r="T552" s="639">
        <f t="shared" si="848"/>
        <v>0</v>
      </c>
      <c r="U552" s="639">
        <f t="shared" si="848"/>
        <v>0</v>
      </c>
      <c r="V552" s="639">
        <f t="shared" si="848"/>
        <v>0</v>
      </c>
      <c r="W552" s="639">
        <f t="shared" si="848"/>
        <v>0</v>
      </c>
      <c r="X552" s="639">
        <f t="shared" si="848"/>
        <v>0</v>
      </c>
      <c r="Y552" s="639">
        <f t="shared" si="848"/>
        <v>0</v>
      </c>
      <c r="Z552" s="639">
        <f t="shared" si="848"/>
        <v>0</v>
      </c>
      <c r="AA552" s="639">
        <f t="shared" si="790"/>
        <v>0</v>
      </c>
      <c r="AB552" s="639">
        <f t="shared" ref="AB552:AU552" si="849">$E552*AB621</f>
        <v>0</v>
      </c>
      <c r="AC552" s="639">
        <f t="shared" si="849"/>
        <v>0</v>
      </c>
      <c r="AD552" s="639">
        <f t="shared" si="849"/>
        <v>0</v>
      </c>
      <c r="AE552" s="639">
        <f t="shared" si="849"/>
        <v>0</v>
      </c>
      <c r="AF552" s="639">
        <f t="shared" si="849"/>
        <v>0</v>
      </c>
      <c r="AG552" s="639">
        <f t="shared" si="849"/>
        <v>0</v>
      </c>
      <c r="AH552" s="639">
        <f t="shared" si="849"/>
        <v>0</v>
      </c>
      <c r="AI552" s="639">
        <f t="shared" si="849"/>
        <v>0</v>
      </c>
      <c r="AJ552" s="639">
        <f t="shared" si="849"/>
        <v>0</v>
      </c>
      <c r="AK552" s="639">
        <f t="shared" si="849"/>
        <v>0</v>
      </c>
      <c r="AL552" s="639">
        <f t="shared" si="849"/>
        <v>0</v>
      </c>
      <c r="AM552" s="639">
        <f t="shared" si="849"/>
        <v>0</v>
      </c>
      <c r="AN552" s="639">
        <f t="shared" si="849"/>
        <v>0</v>
      </c>
      <c r="AO552" s="639">
        <f t="shared" si="849"/>
        <v>0</v>
      </c>
      <c r="AP552" s="639">
        <f t="shared" si="849"/>
        <v>0</v>
      </c>
      <c r="AQ552" s="639">
        <f t="shared" si="849"/>
        <v>0</v>
      </c>
      <c r="AR552" s="639">
        <f t="shared" si="849"/>
        <v>0</v>
      </c>
      <c r="AS552" s="639">
        <f t="shared" si="849"/>
        <v>0</v>
      </c>
      <c r="AT552" s="639">
        <f t="shared" si="849"/>
        <v>0</v>
      </c>
      <c r="AU552" s="639">
        <f t="shared" si="849"/>
        <v>0</v>
      </c>
      <c r="AV552" s="639">
        <f t="shared" si="792"/>
        <v>0</v>
      </c>
      <c r="AW552" s="639"/>
      <c r="AX552" s="639"/>
      <c r="AY552" s="639"/>
      <c r="AZ552" s="639"/>
      <c r="BA552" s="639"/>
      <c r="BB552" s="639"/>
      <c r="BC552" s="639"/>
      <c r="BD552" s="639"/>
      <c r="BE552" s="639"/>
      <c r="BF552" s="639"/>
      <c r="BG552" s="639"/>
      <c r="BH552" s="639"/>
      <c r="BI552" s="639"/>
      <c r="BJ552" s="639"/>
      <c r="BK552" s="639"/>
      <c r="BL552" s="639"/>
      <c r="BM552" s="639"/>
      <c r="BN552" s="639"/>
      <c r="BO552" s="639"/>
      <c r="BP552" s="639"/>
      <c r="BQ552" s="639"/>
    </row>
    <row r="553" spans="1:69" s="351" customFormat="1" ht="12.75">
      <c r="A553" s="1281" t="s">
        <v>837</v>
      </c>
      <c r="B553" s="375" t="s">
        <v>395</v>
      </c>
      <c r="C553" s="1258">
        <f>'I4 BO ASSETS'!O47</f>
        <v>0</v>
      </c>
      <c r="D553" s="639">
        <f t="shared" si="829"/>
        <v>0</v>
      </c>
      <c r="E553" s="639">
        <f t="shared" si="829"/>
        <v>0</v>
      </c>
      <c r="F553" s="639">
        <f t="shared" si="788"/>
        <v>0</v>
      </c>
      <c r="G553" s="639">
        <f t="shared" ref="G553:Z553" si="850">$D553*G622</f>
        <v>0</v>
      </c>
      <c r="H553" s="639">
        <f t="shared" si="850"/>
        <v>0</v>
      </c>
      <c r="I553" s="639">
        <f t="shared" si="850"/>
        <v>0</v>
      </c>
      <c r="J553" s="639">
        <f t="shared" si="850"/>
        <v>0</v>
      </c>
      <c r="K553" s="639">
        <f t="shared" si="850"/>
        <v>0</v>
      </c>
      <c r="L553" s="639">
        <f t="shared" si="850"/>
        <v>0</v>
      </c>
      <c r="M553" s="639">
        <f t="shared" si="850"/>
        <v>0</v>
      </c>
      <c r="N553" s="639">
        <f t="shared" si="850"/>
        <v>0</v>
      </c>
      <c r="O553" s="639">
        <f t="shared" si="850"/>
        <v>0</v>
      </c>
      <c r="P553" s="639">
        <f t="shared" si="850"/>
        <v>0</v>
      </c>
      <c r="Q553" s="639">
        <f t="shared" si="850"/>
        <v>0</v>
      </c>
      <c r="R553" s="639">
        <f t="shared" si="850"/>
        <v>0</v>
      </c>
      <c r="S553" s="639">
        <f t="shared" si="850"/>
        <v>0</v>
      </c>
      <c r="T553" s="639">
        <f t="shared" si="850"/>
        <v>0</v>
      </c>
      <c r="U553" s="639">
        <f t="shared" si="850"/>
        <v>0</v>
      </c>
      <c r="V553" s="639">
        <f t="shared" si="850"/>
        <v>0</v>
      </c>
      <c r="W553" s="639">
        <f t="shared" si="850"/>
        <v>0</v>
      </c>
      <c r="X553" s="639">
        <f t="shared" si="850"/>
        <v>0</v>
      </c>
      <c r="Y553" s="639">
        <f t="shared" si="850"/>
        <v>0</v>
      </c>
      <c r="Z553" s="639">
        <f t="shared" si="850"/>
        <v>0</v>
      </c>
      <c r="AA553" s="639">
        <f t="shared" si="790"/>
        <v>0</v>
      </c>
      <c r="AB553" s="639">
        <f t="shared" ref="AB553:AU553" si="851">$E553*AB622</f>
        <v>0</v>
      </c>
      <c r="AC553" s="639">
        <f t="shared" si="851"/>
        <v>0</v>
      </c>
      <c r="AD553" s="639">
        <f t="shared" si="851"/>
        <v>0</v>
      </c>
      <c r="AE553" s="639">
        <f t="shared" si="851"/>
        <v>0</v>
      </c>
      <c r="AF553" s="639">
        <f t="shared" si="851"/>
        <v>0</v>
      </c>
      <c r="AG553" s="639">
        <f t="shared" si="851"/>
        <v>0</v>
      </c>
      <c r="AH553" s="639">
        <f t="shared" si="851"/>
        <v>0</v>
      </c>
      <c r="AI553" s="639">
        <f t="shared" si="851"/>
        <v>0</v>
      </c>
      <c r="AJ553" s="639">
        <f t="shared" si="851"/>
        <v>0</v>
      </c>
      <c r="AK553" s="639">
        <f t="shared" si="851"/>
        <v>0</v>
      </c>
      <c r="AL553" s="639">
        <f t="shared" si="851"/>
        <v>0</v>
      </c>
      <c r="AM553" s="639">
        <f t="shared" si="851"/>
        <v>0</v>
      </c>
      <c r="AN553" s="639">
        <f t="shared" si="851"/>
        <v>0</v>
      </c>
      <c r="AO553" s="639">
        <f t="shared" si="851"/>
        <v>0</v>
      </c>
      <c r="AP553" s="639">
        <f t="shared" si="851"/>
        <v>0</v>
      </c>
      <c r="AQ553" s="639">
        <f t="shared" si="851"/>
        <v>0</v>
      </c>
      <c r="AR553" s="639">
        <f t="shared" si="851"/>
        <v>0</v>
      </c>
      <c r="AS553" s="639">
        <f t="shared" si="851"/>
        <v>0</v>
      </c>
      <c r="AT553" s="639">
        <f t="shared" si="851"/>
        <v>0</v>
      </c>
      <c r="AU553" s="639">
        <f t="shared" si="851"/>
        <v>0</v>
      </c>
      <c r="AV553" s="639">
        <f t="shared" si="792"/>
        <v>0</v>
      </c>
      <c r="AW553" s="639"/>
      <c r="AX553" s="639"/>
      <c r="AY553" s="639"/>
      <c r="AZ553" s="639"/>
      <c r="BA553" s="639"/>
      <c r="BB553" s="639"/>
      <c r="BC553" s="639"/>
      <c r="BD553" s="639"/>
      <c r="BE553" s="639"/>
      <c r="BF553" s="639"/>
      <c r="BG553" s="639"/>
      <c r="BH553" s="639"/>
      <c r="BI553" s="639"/>
      <c r="BJ553" s="639"/>
      <c r="BK553" s="639"/>
      <c r="BL553" s="639"/>
      <c r="BM553" s="639"/>
      <c r="BN553" s="639"/>
      <c r="BO553" s="639"/>
      <c r="BP553" s="639"/>
      <c r="BQ553" s="639"/>
    </row>
    <row r="554" spans="1:69" s="351" customFormat="1" ht="12.75">
      <c r="A554" s="1281" t="s">
        <v>838</v>
      </c>
      <c r="B554" s="375" t="s">
        <v>396</v>
      </c>
      <c r="C554" s="1258">
        <f>'I4 BO ASSETS'!O48</f>
        <v>0</v>
      </c>
      <c r="D554" s="639">
        <f t="shared" si="829"/>
        <v>0</v>
      </c>
      <c r="E554" s="639">
        <f t="shared" si="829"/>
        <v>0</v>
      </c>
      <c r="F554" s="639">
        <f t="shared" si="788"/>
        <v>0</v>
      </c>
      <c r="G554" s="639">
        <f t="shared" ref="G554:Z554" si="852">$D554*G623</f>
        <v>0</v>
      </c>
      <c r="H554" s="639">
        <f t="shared" si="852"/>
        <v>0</v>
      </c>
      <c r="I554" s="639">
        <f t="shared" si="852"/>
        <v>0</v>
      </c>
      <c r="J554" s="639">
        <f t="shared" si="852"/>
        <v>0</v>
      </c>
      <c r="K554" s="639">
        <f t="shared" si="852"/>
        <v>0</v>
      </c>
      <c r="L554" s="639">
        <f t="shared" si="852"/>
        <v>0</v>
      </c>
      <c r="M554" s="639">
        <f t="shared" si="852"/>
        <v>0</v>
      </c>
      <c r="N554" s="639">
        <f t="shared" si="852"/>
        <v>0</v>
      </c>
      <c r="O554" s="639">
        <f t="shared" si="852"/>
        <v>0</v>
      </c>
      <c r="P554" s="639">
        <f t="shared" si="852"/>
        <v>0</v>
      </c>
      <c r="Q554" s="639">
        <f t="shared" si="852"/>
        <v>0</v>
      </c>
      <c r="R554" s="639">
        <f t="shared" si="852"/>
        <v>0</v>
      </c>
      <c r="S554" s="639">
        <f t="shared" si="852"/>
        <v>0</v>
      </c>
      <c r="T554" s="639">
        <f t="shared" si="852"/>
        <v>0</v>
      </c>
      <c r="U554" s="639">
        <f t="shared" si="852"/>
        <v>0</v>
      </c>
      <c r="V554" s="639">
        <f t="shared" si="852"/>
        <v>0</v>
      </c>
      <c r="W554" s="639">
        <f t="shared" si="852"/>
        <v>0</v>
      </c>
      <c r="X554" s="639">
        <f t="shared" si="852"/>
        <v>0</v>
      </c>
      <c r="Y554" s="639">
        <f t="shared" si="852"/>
        <v>0</v>
      </c>
      <c r="Z554" s="639">
        <f t="shared" si="852"/>
        <v>0</v>
      </c>
      <c r="AA554" s="639">
        <f t="shared" si="790"/>
        <v>0</v>
      </c>
      <c r="AB554" s="639">
        <f t="shared" ref="AB554:AU554" si="853">$E554*AB623</f>
        <v>0</v>
      </c>
      <c r="AC554" s="639">
        <f t="shared" si="853"/>
        <v>0</v>
      </c>
      <c r="AD554" s="639">
        <f t="shared" si="853"/>
        <v>0</v>
      </c>
      <c r="AE554" s="639">
        <f t="shared" si="853"/>
        <v>0</v>
      </c>
      <c r="AF554" s="639">
        <f t="shared" si="853"/>
        <v>0</v>
      </c>
      <c r="AG554" s="639">
        <f t="shared" si="853"/>
        <v>0</v>
      </c>
      <c r="AH554" s="639">
        <f t="shared" si="853"/>
        <v>0</v>
      </c>
      <c r="AI554" s="639">
        <f t="shared" si="853"/>
        <v>0</v>
      </c>
      <c r="AJ554" s="639">
        <f t="shared" si="853"/>
        <v>0</v>
      </c>
      <c r="AK554" s="639">
        <f t="shared" si="853"/>
        <v>0</v>
      </c>
      <c r="AL554" s="639">
        <f t="shared" si="853"/>
        <v>0</v>
      </c>
      <c r="AM554" s="639">
        <f t="shared" si="853"/>
        <v>0</v>
      </c>
      <c r="AN554" s="639">
        <f t="shared" si="853"/>
        <v>0</v>
      </c>
      <c r="AO554" s="639">
        <f t="shared" si="853"/>
        <v>0</v>
      </c>
      <c r="AP554" s="639">
        <f t="shared" si="853"/>
        <v>0</v>
      </c>
      <c r="AQ554" s="639">
        <f t="shared" si="853"/>
        <v>0</v>
      </c>
      <c r="AR554" s="639">
        <f t="shared" si="853"/>
        <v>0</v>
      </c>
      <c r="AS554" s="639">
        <f t="shared" si="853"/>
        <v>0</v>
      </c>
      <c r="AT554" s="639">
        <f t="shared" si="853"/>
        <v>0</v>
      </c>
      <c r="AU554" s="639">
        <f t="shared" si="853"/>
        <v>0</v>
      </c>
      <c r="AV554" s="639">
        <f t="shared" si="792"/>
        <v>0</v>
      </c>
      <c r="AW554" s="639"/>
      <c r="AX554" s="639"/>
      <c r="AY554" s="639"/>
      <c r="AZ554" s="639"/>
      <c r="BA554" s="639"/>
      <c r="BB554" s="639"/>
      <c r="BC554" s="639"/>
      <c r="BD554" s="639"/>
      <c r="BE554" s="639"/>
      <c r="BF554" s="639"/>
      <c r="BG554" s="639"/>
      <c r="BH554" s="639"/>
      <c r="BI554" s="639"/>
      <c r="BJ554" s="639"/>
      <c r="BK554" s="639"/>
      <c r="BL554" s="639"/>
      <c r="BM554" s="639"/>
      <c r="BN554" s="639"/>
      <c r="BO554" s="639"/>
      <c r="BP554" s="639"/>
      <c r="BQ554" s="639"/>
    </row>
    <row r="555" spans="1:69" s="351" customFormat="1" ht="12.75">
      <c r="A555" s="1281" t="s">
        <v>839</v>
      </c>
      <c r="B555" s="375" t="s">
        <v>397</v>
      </c>
      <c r="C555" s="1258">
        <f>'I4 BO ASSETS'!O49</f>
        <v>0</v>
      </c>
      <c r="D555" s="639">
        <f t="shared" si="829"/>
        <v>0</v>
      </c>
      <c r="E555" s="639">
        <f t="shared" si="829"/>
        <v>0</v>
      </c>
      <c r="F555" s="639">
        <f t="shared" si="788"/>
        <v>0</v>
      </c>
      <c r="G555" s="639">
        <f t="shared" ref="G555:Z555" si="854">$D555*G624</f>
        <v>0</v>
      </c>
      <c r="H555" s="639">
        <f t="shared" si="854"/>
        <v>0</v>
      </c>
      <c r="I555" s="639">
        <f t="shared" si="854"/>
        <v>0</v>
      </c>
      <c r="J555" s="639">
        <f t="shared" si="854"/>
        <v>0</v>
      </c>
      <c r="K555" s="639">
        <f t="shared" si="854"/>
        <v>0</v>
      </c>
      <c r="L555" s="639">
        <f t="shared" si="854"/>
        <v>0</v>
      </c>
      <c r="M555" s="639">
        <f t="shared" si="854"/>
        <v>0</v>
      </c>
      <c r="N555" s="639">
        <f t="shared" si="854"/>
        <v>0</v>
      </c>
      <c r="O555" s="639">
        <f t="shared" si="854"/>
        <v>0</v>
      </c>
      <c r="P555" s="639">
        <f t="shared" si="854"/>
        <v>0</v>
      </c>
      <c r="Q555" s="639">
        <f t="shared" si="854"/>
        <v>0</v>
      </c>
      <c r="R555" s="639">
        <f t="shared" si="854"/>
        <v>0</v>
      </c>
      <c r="S555" s="639">
        <f t="shared" si="854"/>
        <v>0</v>
      </c>
      <c r="T555" s="639">
        <f t="shared" si="854"/>
        <v>0</v>
      </c>
      <c r="U555" s="639">
        <f t="shared" si="854"/>
        <v>0</v>
      </c>
      <c r="V555" s="639">
        <f t="shared" si="854"/>
        <v>0</v>
      </c>
      <c r="W555" s="639">
        <f t="shared" si="854"/>
        <v>0</v>
      </c>
      <c r="X555" s="639">
        <f t="shared" si="854"/>
        <v>0</v>
      </c>
      <c r="Y555" s="639">
        <f t="shared" si="854"/>
        <v>0</v>
      </c>
      <c r="Z555" s="639">
        <f t="shared" si="854"/>
        <v>0</v>
      </c>
      <c r="AA555" s="639">
        <f t="shared" si="790"/>
        <v>0</v>
      </c>
      <c r="AB555" s="639">
        <f t="shared" ref="AB555:AU555" si="855">$E555*AB624</f>
        <v>0</v>
      </c>
      <c r="AC555" s="639">
        <f t="shared" si="855"/>
        <v>0</v>
      </c>
      <c r="AD555" s="639">
        <f t="shared" si="855"/>
        <v>0</v>
      </c>
      <c r="AE555" s="639">
        <f t="shared" si="855"/>
        <v>0</v>
      </c>
      <c r="AF555" s="639">
        <f t="shared" si="855"/>
        <v>0</v>
      </c>
      <c r="AG555" s="639">
        <f t="shared" si="855"/>
        <v>0</v>
      </c>
      <c r="AH555" s="639">
        <f t="shared" si="855"/>
        <v>0</v>
      </c>
      <c r="AI555" s="639">
        <f t="shared" si="855"/>
        <v>0</v>
      </c>
      <c r="AJ555" s="639">
        <f t="shared" si="855"/>
        <v>0</v>
      </c>
      <c r="AK555" s="639">
        <f t="shared" si="855"/>
        <v>0</v>
      </c>
      <c r="AL555" s="639">
        <f t="shared" si="855"/>
        <v>0</v>
      </c>
      <c r="AM555" s="639">
        <f t="shared" si="855"/>
        <v>0</v>
      </c>
      <c r="AN555" s="639">
        <f t="shared" si="855"/>
        <v>0</v>
      </c>
      <c r="AO555" s="639">
        <f t="shared" si="855"/>
        <v>0</v>
      </c>
      <c r="AP555" s="639">
        <f t="shared" si="855"/>
        <v>0</v>
      </c>
      <c r="AQ555" s="639">
        <f t="shared" si="855"/>
        <v>0</v>
      </c>
      <c r="AR555" s="639">
        <f t="shared" si="855"/>
        <v>0</v>
      </c>
      <c r="AS555" s="639">
        <f t="shared" si="855"/>
        <v>0</v>
      </c>
      <c r="AT555" s="639">
        <f t="shared" si="855"/>
        <v>0</v>
      </c>
      <c r="AU555" s="639">
        <f t="shared" si="855"/>
        <v>0</v>
      </c>
      <c r="AV555" s="639">
        <f t="shared" si="792"/>
        <v>0</v>
      </c>
      <c r="AW555" s="639"/>
      <c r="AX555" s="639"/>
      <c r="AY555" s="639"/>
      <c r="AZ555" s="639"/>
      <c r="BA555" s="639"/>
      <c r="BB555" s="639"/>
      <c r="BC555" s="639"/>
      <c r="BD555" s="639"/>
      <c r="BE555" s="639"/>
      <c r="BF555" s="639"/>
      <c r="BG555" s="639"/>
      <c r="BH555" s="639"/>
      <c r="BI555" s="639"/>
      <c r="BJ555" s="639"/>
      <c r="BK555" s="639"/>
      <c r="BL555" s="639"/>
      <c r="BM555" s="639"/>
      <c r="BN555" s="639"/>
      <c r="BO555" s="639"/>
      <c r="BP555" s="639"/>
      <c r="BQ555" s="639"/>
    </row>
    <row r="556" spans="1:69" s="351" customFormat="1" ht="12.75">
      <c r="A556" s="1281">
        <v>1845</v>
      </c>
      <c r="B556" s="375" t="s">
        <v>84</v>
      </c>
      <c r="C556" s="1258">
        <f>'I4 BO ASSETS'!O50</f>
        <v>0</v>
      </c>
      <c r="D556" s="639">
        <f t="shared" si="829"/>
        <v>0</v>
      </c>
      <c r="E556" s="639">
        <f t="shared" si="829"/>
        <v>0</v>
      </c>
      <c r="F556" s="639">
        <f t="shared" si="788"/>
        <v>0</v>
      </c>
      <c r="G556" s="639">
        <f t="shared" ref="G556:Z556" si="856">$D556*G625</f>
        <v>0</v>
      </c>
      <c r="H556" s="639">
        <f t="shared" si="856"/>
        <v>0</v>
      </c>
      <c r="I556" s="639">
        <f t="shared" si="856"/>
        <v>0</v>
      </c>
      <c r="J556" s="639">
        <f t="shared" si="856"/>
        <v>0</v>
      </c>
      <c r="K556" s="639">
        <f t="shared" si="856"/>
        <v>0</v>
      </c>
      <c r="L556" s="639">
        <f t="shared" si="856"/>
        <v>0</v>
      </c>
      <c r="M556" s="639">
        <f t="shared" si="856"/>
        <v>0</v>
      </c>
      <c r="N556" s="639">
        <f t="shared" si="856"/>
        <v>0</v>
      </c>
      <c r="O556" s="639">
        <f t="shared" si="856"/>
        <v>0</v>
      </c>
      <c r="P556" s="639">
        <f t="shared" si="856"/>
        <v>0</v>
      </c>
      <c r="Q556" s="639">
        <f t="shared" si="856"/>
        <v>0</v>
      </c>
      <c r="R556" s="639">
        <f t="shared" si="856"/>
        <v>0</v>
      </c>
      <c r="S556" s="639">
        <f t="shared" si="856"/>
        <v>0</v>
      </c>
      <c r="T556" s="639">
        <f t="shared" si="856"/>
        <v>0</v>
      </c>
      <c r="U556" s="639">
        <f t="shared" si="856"/>
        <v>0</v>
      </c>
      <c r="V556" s="639">
        <f t="shared" si="856"/>
        <v>0</v>
      </c>
      <c r="W556" s="639">
        <f t="shared" si="856"/>
        <v>0</v>
      </c>
      <c r="X556" s="639">
        <f t="shared" si="856"/>
        <v>0</v>
      </c>
      <c r="Y556" s="639">
        <f t="shared" si="856"/>
        <v>0</v>
      </c>
      <c r="Z556" s="639">
        <f t="shared" si="856"/>
        <v>0</v>
      </c>
      <c r="AA556" s="639">
        <f t="shared" si="790"/>
        <v>0</v>
      </c>
      <c r="AB556" s="639">
        <f t="shared" ref="AB556:AU556" si="857">$E556*AB625</f>
        <v>0</v>
      </c>
      <c r="AC556" s="639">
        <f t="shared" si="857"/>
        <v>0</v>
      </c>
      <c r="AD556" s="639">
        <f t="shared" si="857"/>
        <v>0</v>
      </c>
      <c r="AE556" s="639">
        <f t="shared" si="857"/>
        <v>0</v>
      </c>
      <c r="AF556" s="639">
        <f t="shared" si="857"/>
        <v>0</v>
      </c>
      <c r="AG556" s="639">
        <f t="shared" si="857"/>
        <v>0</v>
      </c>
      <c r="AH556" s="639">
        <f t="shared" si="857"/>
        <v>0</v>
      </c>
      <c r="AI556" s="639">
        <f t="shared" si="857"/>
        <v>0</v>
      </c>
      <c r="AJ556" s="639">
        <f t="shared" si="857"/>
        <v>0</v>
      </c>
      <c r="AK556" s="639">
        <f t="shared" si="857"/>
        <v>0</v>
      </c>
      <c r="AL556" s="639">
        <f t="shared" si="857"/>
        <v>0</v>
      </c>
      <c r="AM556" s="639">
        <f t="shared" si="857"/>
        <v>0</v>
      </c>
      <c r="AN556" s="639">
        <f t="shared" si="857"/>
        <v>0</v>
      </c>
      <c r="AO556" s="639">
        <f t="shared" si="857"/>
        <v>0</v>
      </c>
      <c r="AP556" s="639">
        <f t="shared" si="857"/>
        <v>0</v>
      </c>
      <c r="AQ556" s="639">
        <f t="shared" si="857"/>
        <v>0</v>
      </c>
      <c r="AR556" s="639">
        <f t="shared" si="857"/>
        <v>0</v>
      </c>
      <c r="AS556" s="639">
        <f t="shared" si="857"/>
        <v>0</v>
      </c>
      <c r="AT556" s="639">
        <f t="shared" si="857"/>
        <v>0</v>
      </c>
      <c r="AU556" s="639">
        <f t="shared" si="857"/>
        <v>0</v>
      </c>
      <c r="AV556" s="639">
        <f t="shared" si="792"/>
        <v>0</v>
      </c>
      <c r="AW556" s="639"/>
      <c r="AX556" s="639"/>
      <c r="AY556" s="639"/>
      <c r="AZ556" s="639"/>
      <c r="BA556" s="639"/>
      <c r="BB556" s="639"/>
      <c r="BC556" s="639"/>
      <c r="BD556" s="639"/>
      <c r="BE556" s="639"/>
      <c r="BF556" s="639"/>
      <c r="BG556" s="639"/>
      <c r="BH556" s="639"/>
      <c r="BI556" s="639"/>
      <c r="BJ556" s="639"/>
      <c r="BK556" s="639"/>
      <c r="BL556" s="639"/>
      <c r="BM556" s="639"/>
      <c r="BN556" s="639"/>
      <c r="BO556" s="639"/>
      <c r="BP556" s="639"/>
      <c r="BQ556" s="639"/>
    </row>
    <row r="557" spans="1:69" s="351" customFormat="1" ht="25.5">
      <c r="A557" s="1281" t="s">
        <v>840</v>
      </c>
      <c r="B557" s="375" t="s">
        <v>398</v>
      </c>
      <c r="C557" s="1258">
        <f>'I4 BO ASSETS'!O51</f>
        <v>0</v>
      </c>
      <c r="D557" s="639">
        <f t="shared" si="829"/>
        <v>0</v>
      </c>
      <c r="E557" s="639">
        <f t="shared" si="829"/>
        <v>0</v>
      </c>
      <c r="F557" s="639">
        <f t="shared" si="788"/>
        <v>0</v>
      </c>
      <c r="G557" s="639">
        <f t="shared" ref="G557:Z557" si="858">$D557*G626</f>
        <v>0</v>
      </c>
      <c r="H557" s="639">
        <f t="shared" si="858"/>
        <v>0</v>
      </c>
      <c r="I557" s="639">
        <f t="shared" si="858"/>
        <v>0</v>
      </c>
      <c r="J557" s="639">
        <f t="shared" si="858"/>
        <v>0</v>
      </c>
      <c r="K557" s="639">
        <f t="shared" si="858"/>
        <v>0</v>
      </c>
      <c r="L557" s="639">
        <f t="shared" si="858"/>
        <v>0</v>
      </c>
      <c r="M557" s="639">
        <f t="shared" si="858"/>
        <v>0</v>
      </c>
      <c r="N557" s="639">
        <f t="shared" si="858"/>
        <v>0</v>
      </c>
      <c r="O557" s="639">
        <f t="shared" si="858"/>
        <v>0</v>
      </c>
      <c r="P557" s="639">
        <f t="shared" si="858"/>
        <v>0</v>
      </c>
      <c r="Q557" s="639">
        <f t="shared" si="858"/>
        <v>0</v>
      </c>
      <c r="R557" s="639">
        <f t="shared" si="858"/>
        <v>0</v>
      </c>
      <c r="S557" s="639">
        <f t="shared" si="858"/>
        <v>0</v>
      </c>
      <c r="T557" s="639">
        <f t="shared" si="858"/>
        <v>0</v>
      </c>
      <c r="U557" s="639">
        <f t="shared" si="858"/>
        <v>0</v>
      </c>
      <c r="V557" s="639">
        <f t="shared" si="858"/>
        <v>0</v>
      </c>
      <c r="W557" s="639">
        <f t="shared" si="858"/>
        <v>0</v>
      </c>
      <c r="X557" s="639">
        <f t="shared" si="858"/>
        <v>0</v>
      </c>
      <c r="Y557" s="639">
        <f t="shared" si="858"/>
        <v>0</v>
      </c>
      <c r="Z557" s="639">
        <f t="shared" si="858"/>
        <v>0</v>
      </c>
      <c r="AA557" s="639">
        <f t="shared" si="790"/>
        <v>0</v>
      </c>
      <c r="AB557" s="639">
        <f t="shared" ref="AB557:AU557" si="859">$E557*AB626</f>
        <v>0</v>
      </c>
      <c r="AC557" s="639">
        <f t="shared" si="859"/>
        <v>0</v>
      </c>
      <c r="AD557" s="639">
        <f t="shared" si="859"/>
        <v>0</v>
      </c>
      <c r="AE557" s="639">
        <f t="shared" si="859"/>
        <v>0</v>
      </c>
      <c r="AF557" s="639">
        <f t="shared" si="859"/>
        <v>0</v>
      </c>
      <c r="AG557" s="639">
        <f t="shared" si="859"/>
        <v>0</v>
      </c>
      <c r="AH557" s="639">
        <f t="shared" si="859"/>
        <v>0</v>
      </c>
      <c r="AI557" s="639">
        <f t="shared" si="859"/>
        <v>0</v>
      </c>
      <c r="AJ557" s="639">
        <f t="shared" si="859"/>
        <v>0</v>
      </c>
      <c r="AK557" s="639">
        <f t="shared" si="859"/>
        <v>0</v>
      </c>
      <c r="AL557" s="639">
        <f t="shared" si="859"/>
        <v>0</v>
      </c>
      <c r="AM557" s="639">
        <f t="shared" si="859"/>
        <v>0</v>
      </c>
      <c r="AN557" s="639">
        <f t="shared" si="859"/>
        <v>0</v>
      </c>
      <c r="AO557" s="639">
        <f t="shared" si="859"/>
        <v>0</v>
      </c>
      <c r="AP557" s="639">
        <f t="shared" si="859"/>
        <v>0</v>
      </c>
      <c r="AQ557" s="639">
        <f t="shared" si="859"/>
        <v>0</v>
      </c>
      <c r="AR557" s="639">
        <f t="shared" si="859"/>
        <v>0</v>
      </c>
      <c r="AS557" s="639">
        <f t="shared" si="859"/>
        <v>0</v>
      </c>
      <c r="AT557" s="639">
        <f t="shared" si="859"/>
        <v>0</v>
      </c>
      <c r="AU557" s="639">
        <f t="shared" si="859"/>
        <v>0</v>
      </c>
      <c r="AV557" s="639">
        <f t="shared" si="792"/>
        <v>0</v>
      </c>
      <c r="AW557" s="639"/>
      <c r="AX557" s="639"/>
      <c r="AY557" s="639"/>
      <c r="AZ557" s="639"/>
      <c r="BA557" s="639"/>
      <c r="BB557" s="639"/>
      <c r="BC557" s="639"/>
      <c r="BD557" s="639"/>
      <c r="BE557" s="639"/>
      <c r="BF557" s="639"/>
      <c r="BG557" s="639"/>
      <c r="BH557" s="639"/>
      <c r="BI557" s="639"/>
      <c r="BJ557" s="639"/>
      <c r="BK557" s="639"/>
      <c r="BL557" s="639"/>
      <c r="BM557" s="639"/>
      <c r="BN557" s="639"/>
      <c r="BO557" s="639"/>
      <c r="BP557" s="639"/>
      <c r="BQ557" s="639"/>
    </row>
    <row r="558" spans="1:69" s="351" customFormat="1" ht="25.5">
      <c r="A558" s="1281" t="s">
        <v>841</v>
      </c>
      <c r="B558" s="375" t="s">
        <v>399</v>
      </c>
      <c r="C558" s="1258">
        <f>'I4 BO ASSETS'!O52</f>
        <v>0</v>
      </c>
      <c r="D558" s="639">
        <f t="shared" si="829"/>
        <v>0</v>
      </c>
      <c r="E558" s="639">
        <f t="shared" si="829"/>
        <v>0</v>
      </c>
      <c r="F558" s="639">
        <f t="shared" si="788"/>
        <v>0</v>
      </c>
      <c r="G558" s="639">
        <f t="shared" ref="G558:Z558" si="860">$D558*G627</f>
        <v>0</v>
      </c>
      <c r="H558" s="639">
        <f t="shared" si="860"/>
        <v>0</v>
      </c>
      <c r="I558" s="639">
        <f t="shared" si="860"/>
        <v>0</v>
      </c>
      <c r="J558" s="639">
        <f t="shared" si="860"/>
        <v>0</v>
      </c>
      <c r="K558" s="639">
        <f t="shared" si="860"/>
        <v>0</v>
      </c>
      <c r="L558" s="639">
        <f t="shared" si="860"/>
        <v>0</v>
      </c>
      <c r="M558" s="639">
        <f t="shared" si="860"/>
        <v>0</v>
      </c>
      <c r="N558" s="639">
        <f t="shared" si="860"/>
        <v>0</v>
      </c>
      <c r="O558" s="639">
        <f t="shared" si="860"/>
        <v>0</v>
      </c>
      <c r="P558" s="639">
        <f t="shared" si="860"/>
        <v>0</v>
      </c>
      <c r="Q558" s="639">
        <f t="shared" si="860"/>
        <v>0</v>
      </c>
      <c r="R558" s="639">
        <f t="shared" si="860"/>
        <v>0</v>
      </c>
      <c r="S558" s="639">
        <f t="shared" si="860"/>
        <v>0</v>
      </c>
      <c r="T558" s="639">
        <f t="shared" si="860"/>
        <v>0</v>
      </c>
      <c r="U558" s="639">
        <f t="shared" si="860"/>
        <v>0</v>
      </c>
      <c r="V558" s="639">
        <f t="shared" si="860"/>
        <v>0</v>
      </c>
      <c r="W558" s="639">
        <f t="shared" si="860"/>
        <v>0</v>
      </c>
      <c r="X558" s="639">
        <f t="shared" si="860"/>
        <v>0</v>
      </c>
      <c r="Y558" s="639">
        <f t="shared" si="860"/>
        <v>0</v>
      </c>
      <c r="Z558" s="639">
        <f t="shared" si="860"/>
        <v>0</v>
      </c>
      <c r="AA558" s="639">
        <f t="shared" si="790"/>
        <v>0</v>
      </c>
      <c r="AB558" s="639">
        <f t="shared" ref="AB558:AU558" si="861">$E558*AB627</f>
        <v>0</v>
      </c>
      <c r="AC558" s="639">
        <f t="shared" si="861"/>
        <v>0</v>
      </c>
      <c r="AD558" s="639">
        <f t="shared" si="861"/>
        <v>0</v>
      </c>
      <c r="AE558" s="639">
        <f t="shared" si="861"/>
        <v>0</v>
      </c>
      <c r="AF558" s="639">
        <f t="shared" si="861"/>
        <v>0</v>
      </c>
      <c r="AG558" s="639">
        <f t="shared" si="861"/>
        <v>0</v>
      </c>
      <c r="AH558" s="639">
        <f t="shared" si="861"/>
        <v>0</v>
      </c>
      <c r="AI558" s="639">
        <f t="shared" si="861"/>
        <v>0</v>
      </c>
      <c r="AJ558" s="639">
        <f t="shared" si="861"/>
        <v>0</v>
      </c>
      <c r="AK558" s="639">
        <f t="shared" si="861"/>
        <v>0</v>
      </c>
      <c r="AL558" s="639">
        <f t="shared" si="861"/>
        <v>0</v>
      </c>
      <c r="AM558" s="639">
        <f t="shared" si="861"/>
        <v>0</v>
      </c>
      <c r="AN558" s="639">
        <f t="shared" si="861"/>
        <v>0</v>
      </c>
      <c r="AO558" s="639">
        <f t="shared" si="861"/>
        <v>0</v>
      </c>
      <c r="AP558" s="639">
        <f t="shared" si="861"/>
        <v>0</v>
      </c>
      <c r="AQ558" s="639">
        <f t="shared" si="861"/>
        <v>0</v>
      </c>
      <c r="AR558" s="639">
        <f t="shared" si="861"/>
        <v>0</v>
      </c>
      <c r="AS558" s="639">
        <f t="shared" si="861"/>
        <v>0</v>
      </c>
      <c r="AT558" s="639">
        <f t="shared" si="861"/>
        <v>0</v>
      </c>
      <c r="AU558" s="639">
        <f t="shared" si="861"/>
        <v>0</v>
      </c>
      <c r="AV558" s="639">
        <f t="shared" si="792"/>
        <v>0</v>
      </c>
      <c r="AW558" s="639"/>
      <c r="AX558" s="639"/>
      <c r="AY558" s="639"/>
      <c r="AZ558" s="639"/>
      <c r="BA558" s="639"/>
      <c r="BB558" s="639"/>
      <c r="BC558" s="639"/>
      <c r="BD558" s="639"/>
      <c r="BE558" s="639"/>
      <c r="BF558" s="639"/>
      <c r="BG558" s="639"/>
      <c r="BH558" s="639"/>
      <c r="BI558" s="639"/>
      <c r="BJ558" s="639"/>
      <c r="BK558" s="639"/>
      <c r="BL558" s="639"/>
      <c r="BM558" s="639"/>
      <c r="BN558" s="639"/>
      <c r="BO558" s="639"/>
      <c r="BP558" s="639"/>
      <c r="BQ558" s="639"/>
    </row>
    <row r="559" spans="1:69" s="351" customFormat="1" ht="25.5">
      <c r="A559" s="1281" t="s">
        <v>842</v>
      </c>
      <c r="B559" s="375" t="s">
        <v>636</v>
      </c>
      <c r="C559" s="1258">
        <f>'I4 BO ASSETS'!O53</f>
        <v>0</v>
      </c>
      <c r="D559" s="639">
        <f t="shared" si="829"/>
        <v>0</v>
      </c>
      <c r="E559" s="639">
        <f t="shared" si="829"/>
        <v>0</v>
      </c>
      <c r="F559" s="639">
        <f t="shared" si="788"/>
        <v>0</v>
      </c>
      <c r="G559" s="639">
        <f t="shared" ref="G559:Z559" si="862">$D559*G628</f>
        <v>0</v>
      </c>
      <c r="H559" s="639">
        <f t="shared" si="862"/>
        <v>0</v>
      </c>
      <c r="I559" s="639">
        <f t="shared" si="862"/>
        <v>0</v>
      </c>
      <c r="J559" s="639">
        <f t="shared" si="862"/>
        <v>0</v>
      </c>
      <c r="K559" s="639">
        <f t="shared" si="862"/>
        <v>0</v>
      </c>
      <c r="L559" s="639">
        <f t="shared" si="862"/>
        <v>0</v>
      </c>
      <c r="M559" s="639">
        <f t="shared" si="862"/>
        <v>0</v>
      </c>
      <c r="N559" s="639">
        <f t="shared" si="862"/>
        <v>0</v>
      </c>
      <c r="O559" s="639">
        <f t="shared" si="862"/>
        <v>0</v>
      </c>
      <c r="P559" s="639">
        <f t="shared" si="862"/>
        <v>0</v>
      </c>
      <c r="Q559" s="639">
        <f t="shared" si="862"/>
        <v>0</v>
      </c>
      <c r="R559" s="639">
        <f t="shared" si="862"/>
        <v>0</v>
      </c>
      <c r="S559" s="639">
        <f t="shared" si="862"/>
        <v>0</v>
      </c>
      <c r="T559" s="639">
        <f t="shared" si="862"/>
        <v>0</v>
      </c>
      <c r="U559" s="639">
        <f t="shared" si="862"/>
        <v>0</v>
      </c>
      <c r="V559" s="639">
        <f t="shared" si="862"/>
        <v>0</v>
      </c>
      <c r="W559" s="639">
        <f t="shared" si="862"/>
        <v>0</v>
      </c>
      <c r="X559" s="639">
        <f t="shared" si="862"/>
        <v>0</v>
      </c>
      <c r="Y559" s="639">
        <f t="shared" si="862"/>
        <v>0</v>
      </c>
      <c r="Z559" s="639">
        <f t="shared" si="862"/>
        <v>0</v>
      </c>
      <c r="AA559" s="639">
        <f t="shared" si="790"/>
        <v>0</v>
      </c>
      <c r="AB559" s="639">
        <f t="shared" ref="AB559:AU559" si="863">$E559*AB628</f>
        <v>0</v>
      </c>
      <c r="AC559" s="639">
        <f t="shared" si="863"/>
        <v>0</v>
      </c>
      <c r="AD559" s="639">
        <f t="shared" si="863"/>
        <v>0</v>
      </c>
      <c r="AE559" s="639">
        <f t="shared" si="863"/>
        <v>0</v>
      </c>
      <c r="AF559" s="639">
        <f t="shared" si="863"/>
        <v>0</v>
      </c>
      <c r="AG559" s="639">
        <f t="shared" si="863"/>
        <v>0</v>
      </c>
      <c r="AH559" s="639">
        <f t="shared" si="863"/>
        <v>0</v>
      </c>
      <c r="AI559" s="639">
        <f t="shared" si="863"/>
        <v>0</v>
      </c>
      <c r="AJ559" s="639">
        <f t="shared" si="863"/>
        <v>0</v>
      </c>
      <c r="AK559" s="639">
        <f t="shared" si="863"/>
        <v>0</v>
      </c>
      <c r="AL559" s="639">
        <f t="shared" si="863"/>
        <v>0</v>
      </c>
      <c r="AM559" s="639">
        <f t="shared" si="863"/>
        <v>0</v>
      </c>
      <c r="AN559" s="639">
        <f t="shared" si="863"/>
        <v>0</v>
      </c>
      <c r="AO559" s="639">
        <f t="shared" si="863"/>
        <v>0</v>
      </c>
      <c r="AP559" s="639">
        <f t="shared" si="863"/>
        <v>0</v>
      </c>
      <c r="AQ559" s="639">
        <f t="shared" si="863"/>
        <v>0</v>
      </c>
      <c r="AR559" s="639">
        <f t="shared" si="863"/>
        <v>0</v>
      </c>
      <c r="AS559" s="639">
        <f t="shared" si="863"/>
        <v>0</v>
      </c>
      <c r="AT559" s="639">
        <f t="shared" si="863"/>
        <v>0</v>
      </c>
      <c r="AU559" s="639">
        <f t="shared" si="863"/>
        <v>0</v>
      </c>
      <c r="AV559" s="639">
        <f t="shared" si="792"/>
        <v>0</v>
      </c>
      <c r="AW559" s="639"/>
      <c r="AX559" s="639"/>
      <c r="AY559" s="639"/>
      <c r="AZ559" s="639"/>
      <c r="BA559" s="639"/>
      <c r="BB559" s="639"/>
      <c r="BC559" s="639"/>
      <c r="BD559" s="639"/>
      <c r="BE559" s="639"/>
      <c r="BF559" s="639"/>
      <c r="BG559" s="639"/>
      <c r="BH559" s="639"/>
      <c r="BI559" s="639"/>
      <c r="BJ559" s="639"/>
      <c r="BK559" s="639"/>
      <c r="BL559" s="639"/>
      <c r="BM559" s="639"/>
      <c r="BN559" s="639"/>
      <c r="BO559" s="639"/>
      <c r="BP559" s="639"/>
      <c r="BQ559" s="639"/>
    </row>
    <row r="560" spans="1:69" s="351" customFormat="1" ht="12.75">
      <c r="A560" s="1281">
        <v>1850</v>
      </c>
      <c r="B560" s="375" t="s">
        <v>90</v>
      </c>
      <c r="C560" s="1258">
        <f>'I4 BO ASSETS'!O54</f>
        <v>0</v>
      </c>
      <c r="D560" s="639">
        <f t="shared" si="829"/>
        <v>0</v>
      </c>
      <c r="E560" s="639">
        <f t="shared" si="829"/>
        <v>0</v>
      </c>
      <c r="F560" s="639">
        <f t="shared" si="788"/>
        <v>0</v>
      </c>
      <c r="G560" s="639">
        <f t="shared" ref="G560:Z560" si="864">$D560*G629</f>
        <v>0</v>
      </c>
      <c r="H560" s="639">
        <f t="shared" si="864"/>
        <v>0</v>
      </c>
      <c r="I560" s="639">
        <f t="shared" si="864"/>
        <v>0</v>
      </c>
      <c r="J560" s="639">
        <f t="shared" si="864"/>
        <v>0</v>
      </c>
      <c r="K560" s="639">
        <f t="shared" si="864"/>
        <v>0</v>
      </c>
      <c r="L560" s="639">
        <f t="shared" si="864"/>
        <v>0</v>
      </c>
      <c r="M560" s="639">
        <f t="shared" si="864"/>
        <v>0</v>
      </c>
      <c r="N560" s="639">
        <f t="shared" si="864"/>
        <v>0</v>
      </c>
      <c r="O560" s="639">
        <f t="shared" si="864"/>
        <v>0</v>
      </c>
      <c r="P560" s="639">
        <f t="shared" si="864"/>
        <v>0</v>
      </c>
      <c r="Q560" s="639">
        <f t="shared" si="864"/>
        <v>0</v>
      </c>
      <c r="R560" s="639">
        <f t="shared" si="864"/>
        <v>0</v>
      </c>
      <c r="S560" s="639">
        <f t="shared" si="864"/>
        <v>0</v>
      </c>
      <c r="T560" s="639">
        <f t="shared" si="864"/>
        <v>0</v>
      </c>
      <c r="U560" s="639">
        <f t="shared" si="864"/>
        <v>0</v>
      </c>
      <c r="V560" s="639">
        <f t="shared" si="864"/>
        <v>0</v>
      </c>
      <c r="W560" s="639">
        <f t="shared" si="864"/>
        <v>0</v>
      </c>
      <c r="X560" s="639">
        <f t="shared" si="864"/>
        <v>0</v>
      </c>
      <c r="Y560" s="639">
        <f t="shared" si="864"/>
        <v>0</v>
      </c>
      <c r="Z560" s="639">
        <f t="shared" si="864"/>
        <v>0</v>
      </c>
      <c r="AA560" s="639">
        <f t="shared" si="790"/>
        <v>0</v>
      </c>
      <c r="AB560" s="639">
        <f t="shared" ref="AB560:AU560" si="865">$E560*AB629</f>
        <v>0</v>
      </c>
      <c r="AC560" s="639">
        <f t="shared" si="865"/>
        <v>0</v>
      </c>
      <c r="AD560" s="639">
        <f t="shared" si="865"/>
        <v>0</v>
      </c>
      <c r="AE560" s="639">
        <f t="shared" si="865"/>
        <v>0</v>
      </c>
      <c r="AF560" s="639">
        <f t="shared" si="865"/>
        <v>0</v>
      </c>
      <c r="AG560" s="639">
        <f t="shared" si="865"/>
        <v>0</v>
      </c>
      <c r="AH560" s="639">
        <f t="shared" si="865"/>
        <v>0</v>
      </c>
      <c r="AI560" s="639">
        <f t="shared" si="865"/>
        <v>0</v>
      </c>
      <c r="AJ560" s="639">
        <f t="shared" si="865"/>
        <v>0</v>
      </c>
      <c r="AK560" s="639">
        <f t="shared" si="865"/>
        <v>0</v>
      </c>
      <c r="AL560" s="639">
        <f t="shared" si="865"/>
        <v>0</v>
      </c>
      <c r="AM560" s="639">
        <f t="shared" si="865"/>
        <v>0</v>
      </c>
      <c r="AN560" s="639">
        <f t="shared" si="865"/>
        <v>0</v>
      </c>
      <c r="AO560" s="639">
        <f t="shared" si="865"/>
        <v>0</v>
      </c>
      <c r="AP560" s="639">
        <f t="shared" si="865"/>
        <v>0</v>
      </c>
      <c r="AQ560" s="639">
        <f t="shared" si="865"/>
        <v>0</v>
      </c>
      <c r="AR560" s="639">
        <f t="shared" si="865"/>
        <v>0</v>
      </c>
      <c r="AS560" s="639">
        <f t="shared" si="865"/>
        <v>0</v>
      </c>
      <c r="AT560" s="639">
        <f t="shared" si="865"/>
        <v>0</v>
      </c>
      <c r="AU560" s="639">
        <f t="shared" si="865"/>
        <v>0</v>
      </c>
      <c r="AV560" s="639">
        <f t="shared" si="792"/>
        <v>0</v>
      </c>
      <c r="AW560" s="639"/>
      <c r="AX560" s="639"/>
      <c r="AY560" s="639"/>
      <c r="AZ560" s="639"/>
      <c r="BA560" s="639"/>
      <c r="BB560" s="639"/>
      <c r="BC560" s="639"/>
      <c r="BD560" s="639"/>
      <c r="BE560" s="639"/>
      <c r="BF560" s="639"/>
      <c r="BG560" s="639"/>
      <c r="BH560" s="639"/>
      <c r="BI560" s="639"/>
      <c r="BJ560" s="639"/>
      <c r="BK560" s="639"/>
      <c r="BL560" s="639"/>
      <c r="BM560" s="639"/>
      <c r="BN560" s="639"/>
      <c r="BO560" s="639"/>
      <c r="BP560" s="639"/>
      <c r="BQ560" s="639"/>
    </row>
    <row r="561" spans="1:69" s="351" customFormat="1" ht="12.75">
      <c r="A561" s="1281">
        <v>1855</v>
      </c>
      <c r="B561" s="375" t="s">
        <v>92</v>
      </c>
      <c r="C561" s="1258">
        <f>'I4 BO ASSETS'!O55</f>
        <v>0</v>
      </c>
      <c r="D561" s="639">
        <f t="shared" si="829"/>
        <v>0</v>
      </c>
      <c r="E561" s="639">
        <f t="shared" si="829"/>
        <v>0</v>
      </c>
      <c r="F561" s="639">
        <f t="shared" si="788"/>
        <v>0</v>
      </c>
      <c r="G561" s="639">
        <f t="shared" ref="G561:Z561" si="866">$D561*G630</f>
        <v>0</v>
      </c>
      <c r="H561" s="639">
        <f t="shared" si="866"/>
        <v>0</v>
      </c>
      <c r="I561" s="639">
        <f t="shared" si="866"/>
        <v>0</v>
      </c>
      <c r="J561" s="639">
        <f t="shared" si="866"/>
        <v>0</v>
      </c>
      <c r="K561" s="639">
        <f t="shared" si="866"/>
        <v>0</v>
      </c>
      <c r="L561" s="639">
        <f t="shared" si="866"/>
        <v>0</v>
      </c>
      <c r="M561" s="639">
        <f t="shared" si="866"/>
        <v>0</v>
      </c>
      <c r="N561" s="639">
        <f t="shared" si="866"/>
        <v>0</v>
      </c>
      <c r="O561" s="639">
        <f t="shared" si="866"/>
        <v>0</v>
      </c>
      <c r="P561" s="639">
        <f t="shared" si="866"/>
        <v>0</v>
      </c>
      <c r="Q561" s="639">
        <f t="shared" si="866"/>
        <v>0</v>
      </c>
      <c r="R561" s="639">
        <f t="shared" si="866"/>
        <v>0</v>
      </c>
      <c r="S561" s="639">
        <f t="shared" si="866"/>
        <v>0</v>
      </c>
      <c r="T561" s="639">
        <f t="shared" si="866"/>
        <v>0</v>
      </c>
      <c r="U561" s="639">
        <f t="shared" si="866"/>
        <v>0</v>
      </c>
      <c r="V561" s="639">
        <f t="shared" si="866"/>
        <v>0</v>
      </c>
      <c r="W561" s="639">
        <f t="shared" si="866"/>
        <v>0</v>
      </c>
      <c r="X561" s="639">
        <f t="shared" si="866"/>
        <v>0</v>
      </c>
      <c r="Y561" s="639">
        <f t="shared" si="866"/>
        <v>0</v>
      </c>
      <c r="Z561" s="639">
        <f t="shared" si="866"/>
        <v>0</v>
      </c>
      <c r="AA561" s="639">
        <f t="shared" si="790"/>
        <v>0</v>
      </c>
      <c r="AB561" s="639">
        <f t="shared" ref="AB561:AU561" si="867">$E561*AB630</f>
        <v>0</v>
      </c>
      <c r="AC561" s="639">
        <f t="shared" si="867"/>
        <v>0</v>
      </c>
      <c r="AD561" s="639">
        <f t="shared" si="867"/>
        <v>0</v>
      </c>
      <c r="AE561" s="639">
        <f t="shared" si="867"/>
        <v>0</v>
      </c>
      <c r="AF561" s="639">
        <f t="shared" si="867"/>
        <v>0</v>
      </c>
      <c r="AG561" s="639">
        <f t="shared" si="867"/>
        <v>0</v>
      </c>
      <c r="AH561" s="639">
        <f t="shared" si="867"/>
        <v>0</v>
      </c>
      <c r="AI561" s="639">
        <f t="shared" si="867"/>
        <v>0</v>
      </c>
      <c r="AJ561" s="639">
        <f t="shared" si="867"/>
        <v>0</v>
      </c>
      <c r="AK561" s="639">
        <f t="shared" si="867"/>
        <v>0</v>
      </c>
      <c r="AL561" s="639">
        <f t="shared" si="867"/>
        <v>0</v>
      </c>
      <c r="AM561" s="639">
        <f t="shared" si="867"/>
        <v>0</v>
      </c>
      <c r="AN561" s="639">
        <f t="shared" si="867"/>
        <v>0</v>
      </c>
      <c r="AO561" s="639">
        <f t="shared" si="867"/>
        <v>0</v>
      </c>
      <c r="AP561" s="639">
        <f t="shared" si="867"/>
        <v>0</v>
      </c>
      <c r="AQ561" s="639">
        <f t="shared" si="867"/>
        <v>0</v>
      </c>
      <c r="AR561" s="639">
        <f t="shared" si="867"/>
        <v>0</v>
      </c>
      <c r="AS561" s="639">
        <f t="shared" si="867"/>
        <v>0</v>
      </c>
      <c r="AT561" s="639">
        <f t="shared" si="867"/>
        <v>0</v>
      </c>
      <c r="AU561" s="639">
        <f t="shared" si="867"/>
        <v>0</v>
      </c>
      <c r="AV561" s="639">
        <f t="shared" si="792"/>
        <v>0</v>
      </c>
      <c r="AW561" s="639"/>
      <c r="AX561" s="639"/>
      <c r="AY561" s="639"/>
      <c r="AZ561" s="639"/>
      <c r="BA561" s="639"/>
      <c r="BB561" s="639"/>
      <c r="BC561" s="639"/>
      <c r="BD561" s="639"/>
      <c r="BE561" s="639"/>
      <c r="BF561" s="639"/>
      <c r="BG561" s="639"/>
      <c r="BH561" s="639"/>
      <c r="BI561" s="639"/>
      <c r="BJ561" s="639"/>
      <c r="BK561" s="639"/>
      <c r="BL561" s="639"/>
      <c r="BM561" s="639"/>
      <c r="BN561" s="639"/>
      <c r="BO561" s="639"/>
      <c r="BP561" s="639"/>
      <c r="BQ561" s="639"/>
    </row>
    <row r="562" spans="1:69" s="1283" customFormat="1" ht="12.75">
      <c r="A562" s="1281">
        <v>1860</v>
      </c>
      <c r="B562" s="375" t="s">
        <v>93</v>
      </c>
      <c r="C562" s="1258">
        <f>'I4 BO ASSETS'!O56</f>
        <v>0</v>
      </c>
      <c r="D562" s="639">
        <f t="shared" si="829"/>
        <v>0</v>
      </c>
      <c r="E562" s="639">
        <f t="shared" si="829"/>
        <v>0</v>
      </c>
      <c r="F562" s="639">
        <f t="shared" si="788"/>
        <v>0</v>
      </c>
      <c r="G562" s="639">
        <f t="shared" ref="G562:Z562" si="868">$D562*G631</f>
        <v>0</v>
      </c>
      <c r="H562" s="639">
        <f t="shared" si="868"/>
        <v>0</v>
      </c>
      <c r="I562" s="639">
        <f t="shared" si="868"/>
        <v>0</v>
      </c>
      <c r="J562" s="639">
        <f t="shared" si="868"/>
        <v>0</v>
      </c>
      <c r="K562" s="639">
        <f t="shared" si="868"/>
        <v>0</v>
      </c>
      <c r="L562" s="639">
        <f t="shared" si="868"/>
        <v>0</v>
      </c>
      <c r="M562" s="639">
        <f t="shared" si="868"/>
        <v>0</v>
      </c>
      <c r="N562" s="639">
        <f t="shared" si="868"/>
        <v>0</v>
      </c>
      <c r="O562" s="639">
        <f t="shared" si="868"/>
        <v>0</v>
      </c>
      <c r="P562" s="639">
        <f t="shared" si="868"/>
        <v>0</v>
      </c>
      <c r="Q562" s="639">
        <f t="shared" si="868"/>
        <v>0</v>
      </c>
      <c r="R562" s="639">
        <f t="shared" si="868"/>
        <v>0</v>
      </c>
      <c r="S562" s="639">
        <f t="shared" si="868"/>
        <v>0</v>
      </c>
      <c r="T562" s="639">
        <f t="shared" si="868"/>
        <v>0</v>
      </c>
      <c r="U562" s="639">
        <f t="shared" si="868"/>
        <v>0</v>
      </c>
      <c r="V562" s="639">
        <f t="shared" si="868"/>
        <v>0</v>
      </c>
      <c r="W562" s="639">
        <f t="shared" si="868"/>
        <v>0</v>
      </c>
      <c r="X562" s="639">
        <f t="shared" si="868"/>
        <v>0</v>
      </c>
      <c r="Y562" s="639">
        <f t="shared" si="868"/>
        <v>0</v>
      </c>
      <c r="Z562" s="639">
        <f t="shared" si="868"/>
        <v>0</v>
      </c>
      <c r="AA562" s="639">
        <f t="shared" si="790"/>
        <v>0</v>
      </c>
      <c r="AB562" s="639">
        <f t="shared" ref="AB562:AU562" si="869">$E562*AB631</f>
        <v>0</v>
      </c>
      <c r="AC562" s="639">
        <f t="shared" si="869"/>
        <v>0</v>
      </c>
      <c r="AD562" s="639">
        <f t="shared" si="869"/>
        <v>0</v>
      </c>
      <c r="AE562" s="639">
        <f t="shared" si="869"/>
        <v>0</v>
      </c>
      <c r="AF562" s="639">
        <f t="shared" si="869"/>
        <v>0</v>
      </c>
      <c r="AG562" s="639">
        <f t="shared" si="869"/>
        <v>0</v>
      </c>
      <c r="AH562" s="639">
        <f t="shared" si="869"/>
        <v>0</v>
      </c>
      <c r="AI562" s="639">
        <f t="shared" si="869"/>
        <v>0</v>
      </c>
      <c r="AJ562" s="639">
        <f t="shared" si="869"/>
        <v>0</v>
      </c>
      <c r="AK562" s="639">
        <f t="shared" si="869"/>
        <v>0</v>
      </c>
      <c r="AL562" s="639">
        <f t="shared" si="869"/>
        <v>0</v>
      </c>
      <c r="AM562" s="639">
        <f t="shared" si="869"/>
        <v>0</v>
      </c>
      <c r="AN562" s="639">
        <f t="shared" si="869"/>
        <v>0</v>
      </c>
      <c r="AO562" s="639">
        <f t="shared" si="869"/>
        <v>0</v>
      </c>
      <c r="AP562" s="639">
        <f t="shared" si="869"/>
        <v>0</v>
      </c>
      <c r="AQ562" s="639">
        <f t="shared" si="869"/>
        <v>0</v>
      </c>
      <c r="AR562" s="639">
        <f t="shared" si="869"/>
        <v>0</v>
      </c>
      <c r="AS562" s="639">
        <f t="shared" si="869"/>
        <v>0</v>
      </c>
      <c r="AT562" s="639">
        <f t="shared" si="869"/>
        <v>0</v>
      </c>
      <c r="AU562" s="639">
        <f t="shared" si="869"/>
        <v>0</v>
      </c>
      <c r="AV562" s="639">
        <f t="shared" si="792"/>
        <v>0</v>
      </c>
      <c r="AW562" s="639"/>
      <c r="AX562" s="639"/>
      <c r="AY562" s="639"/>
      <c r="AZ562" s="639"/>
      <c r="BA562" s="639"/>
      <c r="BB562" s="639"/>
      <c r="BC562" s="639"/>
      <c r="BD562" s="639"/>
      <c r="BE562" s="639"/>
      <c r="BF562" s="639"/>
      <c r="BG562" s="639"/>
      <c r="BH562" s="639"/>
      <c r="BI562" s="639"/>
      <c r="BJ562" s="639"/>
      <c r="BK562" s="639"/>
      <c r="BL562" s="639"/>
      <c r="BM562" s="639"/>
      <c r="BN562" s="639"/>
      <c r="BO562" s="639"/>
      <c r="BP562" s="639"/>
      <c r="BQ562" s="639"/>
    </row>
    <row r="563" spans="1:69" s="1300" customFormat="1" ht="12.75">
      <c r="A563" s="1295"/>
      <c r="B563" s="1296" t="s">
        <v>915</v>
      </c>
      <c r="C563" s="1297">
        <f>SUM(C523:C562)</f>
        <v>0</v>
      </c>
      <c r="D563" s="1298">
        <f>SUM(D523:D562)</f>
        <v>0</v>
      </c>
      <c r="E563" s="1298">
        <f>SUM(E523:E562)</f>
        <v>0</v>
      </c>
      <c r="F563" s="1299">
        <f>D563+E563</f>
        <v>0</v>
      </c>
      <c r="G563" s="1298">
        <f t="shared" ref="G563:AL563" si="870">SUM(G523:G562)</f>
        <v>0</v>
      </c>
      <c r="H563" s="1298">
        <f t="shared" si="870"/>
        <v>0</v>
      </c>
      <c r="I563" s="1298">
        <f t="shared" si="870"/>
        <v>0</v>
      </c>
      <c r="J563" s="1298">
        <f t="shared" si="870"/>
        <v>0</v>
      </c>
      <c r="K563" s="1298">
        <f t="shared" si="870"/>
        <v>0</v>
      </c>
      <c r="L563" s="1298">
        <f t="shared" si="870"/>
        <v>0</v>
      </c>
      <c r="M563" s="1298">
        <f t="shared" si="870"/>
        <v>0</v>
      </c>
      <c r="N563" s="1298">
        <f t="shared" si="870"/>
        <v>0</v>
      </c>
      <c r="O563" s="1298">
        <f t="shared" si="870"/>
        <v>0</v>
      </c>
      <c r="P563" s="1298">
        <f t="shared" si="870"/>
        <v>0</v>
      </c>
      <c r="Q563" s="1298">
        <f t="shared" si="870"/>
        <v>0</v>
      </c>
      <c r="R563" s="1298">
        <f t="shared" si="870"/>
        <v>0</v>
      </c>
      <c r="S563" s="1298">
        <f t="shared" si="870"/>
        <v>0</v>
      </c>
      <c r="T563" s="1298">
        <f t="shared" si="870"/>
        <v>0</v>
      </c>
      <c r="U563" s="1298">
        <f t="shared" si="870"/>
        <v>0</v>
      </c>
      <c r="V563" s="1298">
        <f t="shared" si="870"/>
        <v>0</v>
      </c>
      <c r="W563" s="1298">
        <f t="shared" si="870"/>
        <v>0</v>
      </c>
      <c r="X563" s="1298">
        <f t="shared" si="870"/>
        <v>0</v>
      </c>
      <c r="Y563" s="1298">
        <f t="shared" si="870"/>
        <v>0</v>
      </c>
      <c r="Z563" s="1298">
        <f t="shared" si="870"/>
        <v>0</v>
      </c>
      <c r="AA563" s="1298">
        <f t="shared" si="870"/>
        <v>0</v>
      </c>
      <c r="AB563" s="1298">
        <f t="shared" si="870"/>
        <v>0</v>
      </c>
      <c r="AC563" s="1298">
        <f t="shared" si="870"/>
        <v>0</v>
      </c>
      <c r="AD563" s="1298">
        <f t="shared" si="870"/>
        <v>0</v>
      </c>
      <c r="AE563" s="1298">
        <f t="shared" si="870"/>
        <v>0</v>
      </c>
      <c r="AF563" s="1298">
        <f t="shared" si="870"/>
        <v>0</v>
      </c>
      <c r="AG563" s="1298">
        <f t="shared" si="870"/>
        <v>0</v>
      </c>
      <c r="AH563" s="1298">
        <f t="shared" si="870"/>
        <v>0</v>
      </c>
      <c r="AI563" s="1298">
        <f t="shared" si="870"/>
        <v>0</v>
      </c>
      <c r="AJ563" s="1298">
        <f t="shared" si="870"/>
        <v>0</v>
      </c>
      <c r="AK563" s="1298">
        <f t="shared" si="870"/>
        <v>0</v>
      </c>
      <c r="AL563" s="1298">
        <f t="shared" si="870"/>
        <v>0</v>
      </c>
      <c r="AM563" s="1298">
        <f t="shared" ref="AM563:BQ563" si="871">SUM(AM523:AM562)</f>
        <v>0</v>
      </c>
      <c r="AN563" s="1298">
        <f t="shared" si="871"/>
        <v>0</v>
      </c>
      <c r="AO563" s="1298">
        <f t="shared" si="871"/>
        <v>0</v>
      </c>
      <c r="AP563" s="1298">
        <f t="shared" si="871"/>
        <v>0</v>
      </c>
      <c r="AQ563" s="1298">
        <f t="shared" si="871"/>
        <v>0</v>
      </c>
      <c r="AR563" s="1298">
        <f t="shared" si="871"/>
        <v>0</v>
      </c>
      <c r="AS563" s="1298">
        <f t="shared" si="871"/>
        <v>0</v>
      </c>
      <c r="AT563" s="1298">
        <f t="shared" si="871"/>
        <v>0</v>
      </c>
      <c r="AU563" s="1298">
        <f t="shared" si="871"/>
        <v>0</v>
      </c>
      <c r="AV563" s="1298">
        <f t="shared" si="871"/>
        <v>0</v>
      </c>
      <c r="AW563" s="1298">
        <f t="shared" si="871"/>
        <v>0</v>
      </c>
      <c r="AX563" s="1298">
        <f t="shared" si="871"/>
        <v>0</v>
      </c>
      <c r="AY563" s="1298">
        <f t="shared" si="871"/>
        <v>0</v>
      </c>
      <c r="AZ563" s="1298">
        <f t="shared" si="871"/>
        <v>0</v>
      </c>
      <c r="BA563" s="1298">
        <f t="shared" si="871"/>
        <v>0</v>
      </c>
      <c r="BB563" s="1298">
        <f t="shared" si="871"/>
        <v>0</v>
      </c>
      <c r="BC563" s="1298">
        <f t="shared" si="871"/>
        <v>0</v>
      </c>
      <c r="BD563" s="1298">
        <f t="shared" si="871"/>
        <v>0</v>
      </c>
      <c r="BE563" s="1298">
        <f t="shared" si="871"/>
        <v>0</v>
      </c>
      <c r="BF563" s="1298">
        <f t="shared" si="871"/>
        <v>0</v>
      </c>
      <c r="BG563" s="1298">
        <f t="shared" si="871"/>
        <v>0</v>
      </c>
      <c r="BH563" s="1298">
        <f t="shared" si="871"/>
        <v>0</v>
      </c>
      <c r="BI563" s="1298">
        <f t="shared" si="871"/>
        <v>0</v>
      </c>
      <c r="BJ563" s="1298">
        <f t="shared" si="871"/>
        <v>0</v>
      </c>
      <c r="BK563" s="1298">
        <f t="shared" si="871"/>
        <v>0</v>
      </c>
      <c r="BL563" s="1298">
        <f t="shared" si="871"/>
        <v>0</v>
      </c>
      <c r="BM563" s="1298">
        <f t="shared" si="871"/>
        <v>0</v>
      </c>
      <c r="BN563" s="1298">
        <f t="shared" si="871"/>
        <v>0</v>
      </c>
      <c r="BO563" s="1298">
        <f t="shared" si="871"/>
        <v>0</v>
      </c>
      <c r="BP563" s="1298">
        <f t="shared" si="871"/>
        <v>0</v>
      </c>
      <c r="BQ563" s="1298">
        <f t="shared" si="871"/>
        <v>0</v>
      </c>
    </row>
    <row r="564" spans="1:69" s="351" customFormat="1" ht="12.75">
      <c r="A564" s="1347" t="s">
        <v>537</v>
      </c>
      <c r="B564" s="1290"/>
      <c r="C564" s="1291"/>
      <c r="D564" s="1292"/>
      <c r="E564" s="1292"/>
      <c r="F564" s="639"/>
      <c r="G564" s="639"/>
      <c r="H564" s="639"/>
      <c r="I564" s="639"/>
      <c r="J564" s="639"/>
      <c r="K564" s="639"/>
      <c r="L564" s="639"/>
      <c r="M564" s="639"/>
      <c r="N564" s="639"/>
      <c r="O564" s="639"/>
      <c r="P564" s="639"/>
      <c r="Q564" s="639"/>
      <c r="R564" s="639"/>
      <c r="S564" s="639"/>
      <c r="T564" s="639"/>
      <c r="U564" s="639"/>
      <c r="V564" s="639"/>
      <c r="W564" s="639"/>
      <c r="X564" s="639"/>
      <c r="Y564" s="639"/>
      <c r="Z564" s="639"/>
      <c r="AA564" s="639"/>
      <c r="AB564" s="639"/>
      <c r="AC564" s="639"/>
      <c r="AD564" s="639"/>
      <c r="AE564" s="639"/>
      <c r="AF564" s="639"/>
      <c r="AG564" s="639"/>
      <c r="AH564" s="639"/>
      <c r="AI564" s="639"/>
      <c r="AJ564" s="639"/>
      <c r="AK564" s="639"/>
      <c r="AL564" s="639"/>
      <c r="AM564" s="639"/>
      <c r="AN564" s="639"/>
      <c r="AO564" s="639"/>
      <c r="AP564" s="639"/>
      <c r="AQ564" s="639"/>
      <c r="AR564" s="639"/>
      <c r="AS564" s="639"/>
      <c r="AT564" s="639"/>
      <c r="AU564" s="639"/>
      <c r="AV564" s="639"/>
      <c r="AW564" s="639"/>
      <c r="AX564" s="639"/>
      <c r="AY564" s="639"/>
      <c r="AZ564" s="639"/>
      <c r="BA564" s="639"/>
      <c r="BB564" s="639"/>
      <c r="BC564" s="639"/>
      <c r="BD564" s="639"/>
      <c r="BE564" s="639"/>
      <c r="BF564" s="639"/>
      <c r="BG564" s="639"/>
      <c r="BH564" s="639"/>
      <c r="BI564" s="639"/>
      <c r="BJ564" s="639"/>
      <c r="BK564" s="639"/>
      <c r="BL564" s="639"/>
      <c r="BM564" s="639"/>
      <c r="BN564" s="639"/>
      <c r="BO564" s="639"/>
      <c r="BP564" s="639"/>
      <c r="BQ564" s="639"/>
    </row>
    <row r="565" spans="1:69" s="351" customFormat="1" ht="12.75">
      <c r="A565" s="679">
        <v>1905</v>
      </c>
      <c r="B565" s="375" t="s">
        <v>282</v>
      </c>
      <c r="C565" s="1293">
        <f>'I4 BO ASSETS'!O62</f>
        <v>0</v>
      </c>
      <c r="D565" s="639"/>
      <c r="E565" s="639"/>
      <c r="F565" s="639"/>
      <c r="G565" s="639"/>
      <c r="H565" s="639"/>
      <c r="I565" s="639"/>
      <c r="J565" s="639"/>
      <c r="K565" s="639"/>
      <c r="L565" s="639"/>
      <c r="M565" s="639"/>
      <c r="N565" s="639"/>
      <c r="O565" s="639"/>
      <c r="P565" s="639"/>
      <c r="Q565" s="639"/>
      <c r="R565" s="639"/>
      <c r="S565" s="639"/>
      <c r="T565" s="639"/>
      <c r="U565" s="639"/>
      <c r="V565" s="639"/>
      <c r="W565" s="639"/>
      <c r="X565" s="639"/>
      <c r="Y565" s="639"/>
      <c r="Z565" s="639"/>
      <c r="AA565" s="639"/>
      <c r="AB565" s="639"/>
      <c r="AC565" s="639"/>
      <c r="AD565" s="639"/>
      <c r="AE565" s="639"/>
      <c r="AF565" s="639"/>
      <c r="AG565" s="639"/>
      <c r="AH565" s="639"/>
      <c r="AI565" s="639"/>
      <c r="AJ565" s="639"/>
      <c r="AK565" s="639"/>
      <c r="AL565" s="639"/>
      <c r="AM565" s="639"/>
      <c r="AN565" s="639"/>
      <c r="AO565" s="639"/>
      <c r="AP565" s="639"/>
      <c r="AQ565" s="639"/>
      <c r="AR565" s="639"/>
      <c r="AS565" s="639"/>
      <c r="AT565" s="639"/>
      <c r="AU565" s="639"/>
      <c r="AV565" s="639"/>
      <c r="AW565" s="639">
        <f t="shared" ref="AW565:BP565" si="872">$C565*AW634</f>
        <v>0</v>
      </c>
      <c r="AX565" s="639">
        <f t="shared" si="872"/>
        <v>0</v>
      </c>
      <c r="AY565" s="639">
        <f t="shared" si="872"/>
        <v>0</v>
      </c>
      <c r="AZ565" s="639">
        <f t="shared" si="872"/>
        <v>0</v>
      </c>
      <c r="BA565" s="639">
        <f t="shared" si="872"/>
        <v>0</v>
      </c>
      <c r="BB565" s="639">
        <f t="shared" si="872"/>
        <v>0</v>
      </c>
      <c r="BC565" s="639">
        <f t="shared" si="872"/>
        <v>0</v>
      </c>
      <c r="BD565" s="639">
        <f t="shared" si="872"/>
        <v>0</v>
      </c>
      <c r="BE565" s="639">
        <f t="shared" si="872"/>
        <v>0</v>
      </c>
      <c r="BF565" s="639">
        <f t="shared" si="872"/>
        <v>0</v>
      </c>
      <c r="BG565" s="639">
        <f t="shared" si="872"/>
        <v>0</v>
      </c>
      <c r="BH565" s="639">
        <f t="shared" si="872"/>
        <v>0</v>
      </c>
      <c r="BI565" s="639">
        <f t="shared" si="872"/>
        <v>0</v>
      </c>
      <c r="BJ565" s="639">
        <f t="shared" si="872"/>
        <v>0</v>
      </c>
      <c r="BK565" s="639">
        <f t="shared" si="872"/>
        <v>0</v>
      </c>
      <c r="BL565" s="639">
        <f t="shared" si="872"/>
        <v>0</v>
      </c>
      <c r="BM565" s="639">
        <f t="shared" si="872"/>
        <v>0</v>
      </c>
      <c r="BN565" s="639">
        <f t="shared" si="872"/>
        <v>0</v>
      </c>
      <c r="BO565" s="639">
        <f t="shared" si="872"/>
        <v>0</v>
      </c>
      <c r="BP565" s="639">
        <f t="shared" si="872"/>
        <v>0</v>
      </c>
      <c r="BQ565" s="639">
        <f>SUM(AW565:BP565)</f>
        <v>0</v>
      </c>
    </row>
    <row r="566" spans="1:69" s="351" customFormat="1" ht="12.75">
      <c r="A566" s="679">
        <v>1906</v>
      </c>
      <c r="B566" s="375" t="s">
        <v>283</v>
      </c>
      <c r="C566" s="1293">
        <f>'I4 BO ASSETS'!O63</f>
        <v>0</v>
      </c>
      <c r="D566" s="639"/>
      <c r="E566" s="639"/>
      <c r="F566" s="639"/>
      <c r="G566" s="639"/>
      <c r="H566" s="639"/>
      <c r="I566" s="639"/>
      <c r="J566" s="639"/>
      <c r="K566" s="639"/>
      <c r="L566" s="639"/>
      <c r="M566" s="639"/>
      <c r="N566" s="639"/>
      <c r="O566" s="639"/>
      <c r="P566" s="639"/>
      <c r="Q566" s="639"/>
      <c r="R566" s="639"/>
      <c r="S566" s="639"/>
      <c r="T566" s="639"/>
      <c r="U566" s="639"/>
      <c r="V566" s="639"/>
      <c r="W566" s="639"/>
      <c r="X566" s="639"/>
      <c r="Y566" s="639"/>
      <c r="Z566" s="639"/>
      <c r="AA566" s="639"/>
      <c r="AB566" s="639"/>
      <c r="AC566" s="639"/>
      <c r="AD566" s="639"/>
      <c r="AE566" s="639"/>
      <c r="AF566" s="639"/>
      <c r="AG566" s="639"/>
      <c r="AH566" s="639"/>
      <c r="AI566" s="639"/>
      <c r="AJ566" s="639"/>
      <c r="AK566" s="639"/>
      <c r="AL566" s="639"/>
      <c r="AM566" s="639"/>
      <c r="AN566" s="639"/>
      <c r="AO566" s="639"/>
      <c r="AP566" s="639"/>
      <c r="AQ566" s="639"/>
      <c r="AR566" s="639"/>
      <c r="AS566" s="639"/>
      <c r="AT566" s="639"/>
      <c r="AU566" s="639"/>
      <c r="AV566" s="639"/>
      <c r="AW566" s="639">
        <f t="shared" ref="AW566:BP566" si="873">$C566*AW635</f>
        <v>0</v>
      </c>
      <c r="AX566" s="639">
        <f t="shared" si="873"/>
        <v>0</v>
      </c>
      <c r="AY566" s="639">
        <f t="shared" si="873"/>
        <v>0</v>
      </c>
      <c r="AZ566" s="639">
        <f t="shared" si="873"/>
        <v>0</v>
      </c>
      <c r="BA566" s="639">
        <f t="shared" si="873"/>
        <v>0</v>
      </c>
      <c r="BB566" s="639">
        <f t="shared" si="873"/>
        <v>0</v>
      </c>
      <c r="BC566" s="639">
        <f t="shared" si="873"/>
        <v>0</v>
      </c>
      <c r="BD566" s="639">
        <f t="shared" si="873"/>
        <v>0</v>
      </c>
      <c r="BE566" s="639">
        <f t="shared" si="873"/>
        <v>0</v>
      </c>
      <c r="BF566" s="639">
        <f t="shared" si="873"/>
        <v>0</v>
      </c>
      <c r="BG566" s="639">
        <f t="shared" si="873"/>
        <v>0</v>
      </c>
      <c r="BH566" s="639">
        <f t="shared" si="873"/>
        <v>0</v>
      </c>
      <c r="BI566" s="639">
        <f t="shared" si="873"/>
        <v>0</v>
      </c>
      <c r="BJ566" s="639">
        <f t="shared" si="873"/>
        <v>0</v>
      </c>
      <c r="BK566" s="639">
        <f t="shared" si="873"/>
        <v>0</v>
      </c>
      <c r="BL566" s="639">
        <f t="shared" si="873"/>
        <v>0</v>
      </c>
      <c r="BM566" s="639">
        <f t="shared" si="873"/>
        <v>0</v>
      </c>
      <c r="BN566" s="639">
        <f t="shared" si="873"/>
        <v>0</v>
      </c>
      <c r="BO566" s="639">
        <f t="shared" si="873"/>
        <v>0</v>
      </c>
      <c r="BP566" s="639">
        <f t="shared" si="873"/>
        <v>0</v>
      </c>
      <c r="BQ566" s="639">
        <f t="shared" ref="BQ566:BQ584" si="874">SUM(AW566:BP566)</f>
        <v>0</v>
      </c>
    </row>
    <row r="567" spans="1:69" s="351" customFormat="1" ht="12.75">
      <c r="A567" s="679">
        <v>1908</v>
      </c>
      <c r="B567" s="375" t="s">
        <v>284</v>
      </c>
      <c r="C567" s="1293">
        <f>'I4 BO ASSETS'!O64</f>
        <v>0</v>
      </c>
      <c r="D567" s="639"/>
      <c r="E567" s="639"/>
      <c r="F567" s="639"/>
      <c r="G567" s="639"/>
      <c r="H567" s="639"/>
      <c r="I567" s="639"/>
      <c r="J567" s="639"/>
      <c r="K567" s="639"/>
      <c r="L567" s="639"/>
      <c r="M567" s="639"/>
      <c r="N567" s="639"/>
      <c r="O567" s="639"/>
      <c r="P567" s="639"/>
      <c r="Q567" s="639"/>
      <c r="R567" s="639"/>
      <c r="S567" s="639"/>
      <c r="T567" s="639"/>
      <c r="U567" s="639"/>
      <c r="V567" s="639"/>
      <c r="W567" s="639"/>
      <c r="X567" s="639"/>
      <c r="Y567" s="639"/>
      <c r="Z567" s="639"/>
      <c r="AA567" s="639"/>
      <c r="AB567" s="639"/>
      <c r="AC567" s="639"/>
      <c r="AD567" s="639"/>
      <c r="AE567" s="639"/>
      <c r="AF567" s="639"/>
      <c r="AG567" s="639"/>
      <c r="AH567" s="639"/>
      <c r="AI567" s="639"/>
      <c r="AJ567" s="639"/>
      <c r="AK567" s="639"/>
      <c r="AL567" s="639"/>
      <c r="AM567" s="639"/>
      <c r="AN567" s="639"/>
      <c r="AO567" s="639"/>
      <c r="AP567" s="639"/>
      <c r="AQ567" s="639"/>
      <c r="AR567" s="639"/>
      <c r="AS567" s="639"/>
      <c r="AT567" s="639"/>
      <c r="AU567" s="639"/>
      <c r="AV567" s="639"/>
      <c r="AW567" s="639">
        <f t="shared" ref="AW567:BP567" si="875">$C567*AW636</f>
        <v>0</v>
      </c>
      <c r="AX567" s="639">
        <f t="shared" si="875"/>
        <v>0</v>
      </c>
      <c r="AY567" s="639">
        <f t="shared" si="875"/>
        <v>0</v>
      </c>
      <c r="AZ567" s="639">
        <f t="shared" si="875"/>
        <v>0</v>
      </c>
      <c r="BA567" s="639">
        <f t="shared" si="875"/>
        <v>0</v>
      </c>
      <c r="BB567" s="639">
        <f t="shared" si="875"/>
        <v>0</v>
      </c>
      <c r="BC567" s="639">
        <f t="shared" si="875"/>
        <v>0</v>
      </c>
      <c r="BD567" s="639">
        <f t="shared" si="875"/>
        <v>0</v>
      </c>
      <c r="BE567" s="639">
        <f t="shared" si="875"/>
        <v>0</v>
      </c>
      <c r="BF567" s="639">
        <f t="shared" si="875"/>
        <v>0</v>
      </c>
      <c r="BG567" s="639">
        <f t="shared" si="875"/>
        <v>0</v>
      </c>
      <c r="BH567" s="639">
        <f t="shared" si="875"/>
        <v>0</v>
      </c>
      <c r="BI567" s="639">
        <f t="shared" si="875"/>
        <v>0</v>
      </c>
      <c r="BJ567" s="639">
        <f t="shared" si="875"/>
        <v>0</v>
      </c>
      <c r="BK567" s="639">
        <f t="shared" si="875"/>
        <v>0</v>
      </c>
      <c r="BL567" s="639">
        <f t="shared" si="875"/>
        <v>0</v>
      </c>
      <c r="BM567" s="639">
        <f t="shared" si="875"/>
        <v>0</v>
      </c>
      <c r="BN567" s="639">
        <f t="shared" si="875"/>
        <v>0</v>
      </c>
      <c r="BO567" s="639">
        <f t="shared" si="875"/>
        <v>0</v>
      </c>
      <c r="BP567" s="639">
        <f t="shared" si="875"/>
        <v>0</v>
      </c>
      <c r="BQ567" s="639">
        <f t="shared" si="874"/>
        <v>0</v>
      </c>
    </row>
    <row r="568" spans="1:69" s="351" customFormat="1" ht="12.75">
      <c r="A568" s="679">
        <v>1910</v>
      </c>
      <c r="B568" s="375" t="s">
        <v>285</v>
      </c>
      <c r="C568" s="1293">
        <f>'I4 BO ASSETS'!O65</f>
        <v>0</v>
      </c>
      <c r="D568" s="639"/>
      <c r="E568" s="639"/>
      <c r="F568" s="639"/>
      <c r="G568" s="639"/>
      <c r="H568" s="639"/>
      <c r="I568" s="639"/>
      <c r="J568" s="639"/>
      <c r="K568" s="639"/>
      <c r="L568" s="639"/>
      <c r="M568" s="639"/>
      <c r="N568" s="639"/>
      <c r="O568" s="639"/>
      <c r="P568" s="639"/>
      <c r="Q568" s="639"/>
      <c r="R568" s="639"/>
      <c r="S568" s="639"/>
      <c r="T568" s="639"/>
      <c r="U568" s="639"/>
      <c r="V568" s="639"/>
      <c r="W568" s="639"/>
      <c r="X568" s="639"/>
      <c r="Y568" s="639"/>
      <c r="Z568" s="639"/>
      <c r="AA568" s="639"/>
      <c r="AB568" s="639"/>
      <c r="AC568" s="639"/>
      <c r="AD568" s="639"/>
      <c r="AE568" s="639"/>
      <c r="AF568" s="639"/>
      <c r="AG568" s="639"/>
      <c r="AH568" s="639"/>
      <c r="AI568" s="639"/>
      <c r="AJ568" s="639"/>
      <c r="AK568" s="639"/>
      <c r="AL568" s="639"/>
      <c r="AM568" s="639"/>
      <c r="AN568" s="639"/>
      <c r="AO568" s="639"/>
      <c r="AP568" s="639"/>
      <c r="AQ568" s="639"/>
      <c r="AR568" s="639"/>
      <c r="AS568" s="639"/>
      <c r="AT568" s="639"/>
      <c r="AU568" s="639"/>
      <c r="AV568" s="639"/>
      <c r="AW568" s="639">
        <f t="shared" ref="AW568:BP568" si="876">$C568*AW637</f>
        <v>0</v>
      </c>
      <c r="AX568" s="639">
        <f t="shared" si="876"/>
        <v>0</v>
      </c>
      <c r="AY568" s="639">
        <f t="shared" si="876"/>
        <v>0</v>
      </c>
      <c r="AZ568" s="639">
        <f t="shared" si="876"/>
        <v>0</v>
      </c>
      <c r="BA568" s="639">
        <f t="shared" si="876"/>
        <v>0</v>
      </c>
      <c r="BB568" s="639">
        <f t="shared" si="876"/>
        <v>0</v>
      </c>
      <c r="BC568" s="639">
        <f t="shared" si="876"/>
        <v>0</v>
      </c>
      <c r="BD568" s="639">
        <f t="shared" si="876"/>
        <v>0</v>
      </c>
      <c r="BE568" s="639">
        <f t="shared" si="876"/>
        <v>0</v>
      </c>
      <c r="BF568" s="639">
        <f t="shared" si="876"/>
        <v>0</v>
      </c>
      <c r="BG568" s="639">
        <f t="shared" si="876"/>
        <v>0</v>
      </c>
      <c r="BH568" s="639">
        <f t="shared" si="876"/>
        <v>0</v>
      </c>
      <c r="BI568" s="639">
        <f t="shared" si="876"/>
        <v>0</v>
      </c>
      <c r="BJ568" s="639">
        <f t="shared" si="876"/>
        <v>0</v>
      </c>
      <c r="BK568" s="639">
        <f t="shared" si="876"/>
        <v>0</v>
      </c>
      <c r="BL568" s="639">
        <f t="shared" si="876"/>
        <v>0</v>
      </c>
      <c r="BM568" s="639">
        <f t="shared" si="876"/>
        <v>0</v>
      </c>
      <c r="BN568" s="639">
        <f t="shared" si="876"/>
        <v>0</v>
      </c>
      <c r="BO568" s="639">
        <f t="shared" si="876"/>
        <v>0</v>
      </c>
      <c r="BP568" s="639">
        <f t="shared" si="876"/>
        <v>0</v>
      </c>
      <c r="BQ568" s="639">
        <f t="shared" si="874"/>
        <v>0</v>
      </c>
    </row>
    <row r="569" spans="1:69" s="351" customFormat="1" ht="12.75">
      <c r="A569" s="679">
        <v>1915</v>
      </c>
      <c r="B569" s="375" t="s">
        <v>512</v>
      </c>
      <c r="C569" s="1293">
        <f>'I4 BO ASSETS'!O66</f>
        <v>0</v>
      </c>
      <c r="D569" s="639"/>
      <c r="E569" s="639"/>
      <c r="F569" s="639"/>
      <c r="G569" s="639"/>
      <c r="H569" s="639"/>
      <c r="I569" s="639"/>
      <c r="J569" s="639"/>
      <c r="K569" s="639"/>
      <c r="L569" s="639"/>
      <c r="M569" s="639"/>
      <c r="N569" s="639"/>
      <c r="O569" s="639"/>
      <c r="P569" s="639"/>
      <c r="Q569" s="639"/>
      <c r="R569" s="639"/>
      <c r="S569" s="639"/>
      <c r="T569" s="639"/>
      <c r="U569" s="639"/>
      <c r="V569" s="639"/>
      <c r="W569" s="639"/>
      <c r="X569" s="639"/>
      <c r="Y569" s="639"/>
      <c r="Z569" s="639"/>
      <c r="AA569" s="639"/>
      <c r="AB569" s="639"/>
      <c r="AC569" s="639"/>
      <c r="AD569" s="639"/>
      <c r="AE569" s="639"/>
      <c r="AF569" s="639"/>
      <c r="AG569" s="639"/>
      <c r="AH569" s="639"/>
      <c r="AI569" s="639"/>
      <c r="AJ569" s="639"/>
      <c r="AK569" s="639"/>
      <c r="AL569" s="639"/>
      <c r="AM569" s="639"/>
      <c r="AN569" s="639"/>
      <c r="AO569" s="639"/>
      <c r="AP569" s="639"/>
      <c r="AQ569" s="639"/>
      <c r="AR569" s="639"/>
      <c r="AS569" s="639"/>
      <c r="AT569" s="639"/>
      <c r="AU569" s="639"/>
      <c r="AV569" s="639"/>
      <c r="AW569" s="639">
        <f t="shared" ref="AW569:BP569" si="877">$C569*AW638</f>
        <v>0</v>
      </c>
      <c r="AX569" s="639">
        <f t="shared" si="877"/>
        <v>0</v>
      </c>
      <c r="AY569" s="639">
        <f t="shared" si="877"/>
        <v>0</v>
      </c>
      <c r="AZ569" s="639">
        <f t="shared" si="877"/>
        <v>0</v>
      </c>
      <c r="BA569" s="639">
        <f t="shared" si="877"/>
        <v>0</v>
      </c>
      <c r="BB569" s="639">
        <f t="shared" si="877"/>
        <v>0</v>
      </c>
      <c r="BC569" s="639">
        <f t="shared" si="877"/>
        <v>0</v>
      </c>
      <c r="BD569" s="639">
        <f t="shared" si="877"/>
        <v>0</v>
      </c>
      <c r="BE569" s="639">
        <f t="shared" si="877"/>
        <v>0</v>
      </c>
      <c r="BF569" s="639">
        <f t="shared" si="877"/>
        <v>0</v>
      </c>
      <c r="BG569" s="639">
        <f t="shared" si="877"/>
        <v>0</v>
      </c>
      <c r="BH569" s="639">
        <f t="shared" si="877"/>
        <v>0</v>
      </c>
      <c r="BI569" s="639">
        <f t="shared" si="877"/>
        <v>0</v>
      </c>
      <c r="BJ569" s="639">
        <f t="shared" si="877"/>
        <v>0</v>
      </c>
      <c r="BK569" s="639">
        <f t="shared" si="877"/>
        <v>0</v>
      </c>
      <c r="BL569" s="639">
        <f t="shared" si="877"/>
        <v>0</v>
      </c>
      <c r="BM569" s="639">
        <f t="shared" si="877"/>
        <v>0</v>
      </c>
      <c r="BN569" s="639">
        <f t="shared" si="877"/>
        <v>0</v>
      </c>
      <c r="BO569" s="639">
        <f t="shared" si="877"/>
        <v>0</v>
      </c>
      <c r="BP569" s="639">
        <f t="shared" si="877"/>
        <v>0</v>
      </c>
      <c r="BQ569" s="639">
        <f t="shared" si="874"/>
        <v>0</v>
      </c>
    </row>
    <row r="570" spans="1:69" s="351" customFormat="1" ht="12.75">
      <c r="A570" s="679">
        <v>1920</v>
      </c>
      <c r="B570" s="375" t="s">
        <v>513</v>
      </c>
      <c r="C570" s="1293">
        <f>'I4 BO ASSETS'!O67</f>
        <v>0</v>
      </c>
      <c r="D570" s="639"/>
      <c r="E570" s="639"/>
      <c r="F570" s="639"/>
      <c r="G570" s="639"/>
      <c r="H570" s="639"/>
      <c r="I570" s="639"/>
      <c r="J570" s="639"/>
      <c r="K570" s="639"/>
      <c r="L570" s="639"/>
      <c r="M570" s="639"/>
      <c r="N570" s="639"/>
      <c r="O570" s="639"/>
      <c r="P570" s="639"/>
      <c r="Q570" s="639"/>
      <c r="R570" s="639"/>
      <c r="S570" s="639"/>
      <c r="T570" s="639"/>
      <c r="U570" s="639"/>
      <c r="V570" s="639"/>
      <c r="W570" s="639"/>
      <c r="X570" s="639"/>
      <c r="Y570" s="639"/>
      <c r="Z570" s="639"/>
      <c r="AA570" s="639"/>
      <c r="AB570" s="639"/>
      <c r="AC570" s="639"/>
      <c r="AD570" s="639"/>
      <c r="AE570" s="639"/>
      <c r="AF570" s="639"/>
      <c r="AG570" s="639"/>
      <c r="AH570" s="639"/>
      <c r="AI570" s="639"/>
      <c r="AJ570" s="639"/>
      <c r="AK570" s="639"/>
      <c r="AL570" s="639"/>
      <c r="AM570" s="639"/>
      <c r="AN570" s="639"/>
      <c r="AO570" s="639"/>
      <c r="AP570" s="639"/>
      <c r="AQ570" s="639"/>
      <c r="AR570" s="639"/>
      <c r="AS570" s="639"/>
      <c r="AT570" s="639"/>
      <c r="AU570" s="639"/>
      <c r="AV570" s="639"/>
      <c r="AW570" s="639">
        <f t="shared" ref="AW570:BP570" si="878">$C570*AW639</f>
        <v>0</v>
      </c>
      <c r="AX570" s="639">
        <f t="shared" si="878"/>
        <v>0</v>
      </c>
      <c r="AY570" s="639">
        <f t="shared" si="878"/>
        <v>0</v>
      </c>
      <c r="AZ570" s="639">
        <f t="shared" si="878"/>
        <v>0</v>
      </c>
      <c r="BA570" s="639">
        <f t="shared" si="878"/>
        <v>0</v>
      </c>
      <c r="BB570" s="639">
        <f t="shared" si="878"/>
        <v>0</v>
      </c>
      <c r="BC570" s="639">
        <f t="shared" si="878"/>
        <v>0</v>
      </c>
      <c r="BD570" s="639">
        <f t="shared" si="878"/>
        <v>0</v>
      </c>
      <c r="BE570" s="639">
        <f t="shared" si="878"/>
        <v>0</v>
      </c>
      <c r="BF570" s="639">
        <f t="shared" si="878"/>
        <v>0</v>
      </c>
      <c r="BG570" s="639">
        <f t="shared" si="878"/>
        <v>0</v>
      </c>
      <c r="BH570" s="639">
        <f t="shared" si="878"/>
        <v>0</v>
      </c>
      <c r="BI570" s="639">
        <f t="shared" si="878"/>
        <v>0</v>
      </c>
      <c r="BJ570" s="639">
        <f t="shared" si="878"/>
        <v>0</v>
      </c>
      <c r="BK570" s="639">
        <f t="shared" si="878"/>
        <v>0</v>
      </c>
      <c r="BL570" s="639">
        <f t="shared" si="878"/>
        <v>0</v>
      </c>
      <c r="BM570" s="639">
        <f t="shared" si="878"/>
        <v>0</v>
      </c>
      <c r="BN570" s="639">
        <f t="shared" si="878"/>
        <v>0</v>
      </c>
      <c r="BO570" s="639">
        <f t="shared" si="878"/>
        <v>0</v>
      </c>
      <c r="BP570" s="639">
        <f t="shared" si="878"/>
        <v>0</v>
      </c>
      <c r="BQ570" s="639">
        <f t="shared" si="874"/>
        <v>0</v>
      </c>
    </row>
    <row r="571" spans="1:69" s="351" customFormat="1" ht="12.75">
      <c r="A571" s="679">
        <v>1925</v>
      </c>
      <c r="B571" s="375" t="s">
        <v>514</v>
      </c>
      <c r="C571" s="1293">
        <f>'I4 BO ASSETS'!O68</f>
        <v>0</v>
      </c>
      <c r="D571" s="639"/>
      <c r="E571" s="639"/>
      <c r="F571" s="639"/>
      <c r="G571" s="639"/>
      <c r="H571" s="639"/>
      <c r="I571" s="639"/>
      <c r="J571" s="639"/>
      <c r="K571" s="639"/>
      <c r="L571" s="639"/>
      <c r="M571" s="639"/>
      <c r="N571" s="639"/>
      <c r="O571" s="639"/>
      <c r="P571" s="639"/>
      <c r="Q571" s="639"/>
      <c r="R571" s="639"/>
      <c r="S571" s="639"/>
      <c r="T571" s="639"/>
      <c r="U571" s="639"/>
      <c r="V571" s="639"/>
      <c r="W571" s="639"/>
      <c r="X571" s="639"/>
      <c r="Y571" s="639"/>
      <c r="Z571" s="639"/>
      <c r="AA571" s="639"/>
      <c r="AB571" s="639"/>
      <c r="AC571" s="639"/>
      <c r="AD571" s="639"/>
      <c r="AE571" s="639"/>
      <c r="AF571" s="639"/>
      <c r="AG571" s="639"/>
      <c r="AH571" s="639"/>
      <c r="AI571" s="639"/>
      <c r="AJ571" s="639"/>
      <c r="AK571" s="639"/>
      <c r="AL571" s="639"/>
      <c r="AM571" s="639"/>
      <c r="AN571" s="639"/>
      <c r="AO571" s="639"/>
      <c r="AP571" s="639"/>
      <c r="AQ571" s="639"/>
      <c r="AR571" s="639"/>
      <c r="AS571" s="639"/>
      <c r="AT571" s="639"/>
      <c r="AU571" s="639"/>
      <c r="AV571" s="639"/>
      <c r="AW571" s="639">
        <f t="shared" ref="AW571:BP571" si="879">$C571*AW640</f>
        <v>0</v>
      </c>
      <c r="AX571" s="639">
        <f t="shared" si="879"/>
        <v>0</v>
      </c>
      <c r="AY571" s="639">
        <f t="shared" si="879"/>
        <v>0</v>
      </c>
      <c r="AZ571" s="639">
        <f t="shared" si="879"/>
        <v>0</v>
      </c>
      <c r="BA571" s="639">
        <f t="shared" si="879"/>
        <v>0</v>
      </c>
      <c r="BB571" s="639">
        <f t="shared" si="879"/>
        <v>0</v>
      </c>
      <c r="BC571" s="639">
        <f t="shared" si="879"/>
        <v>0</v>
      </c>
      <c r="BD571" s="639">
        <f t="shared" si="879"/>
        <v>0</v>
      </c>
      <c r="BE571" s="639">
        <f t="shared" si="879"/>
        <v>0</v>
      </c>
      <c r="BF571" s="639">
        <f t="shared" si="879"/>
        <v>0</v>
      </c>
      <c r="BG571" s="639">
        <f t="shared" si="879"/>
        <v>0</v>
      </c>
      <c r="BH571" s="639">
        <f t="shared" si="879"/>
        <v>0</v>
      </c>
      <c r="BI571" s="639">
        <f t="shared" si="879"/>
        <v>0</v>
      </c>
      <c r="BJ571" s="639">
        <f t="shared" si="879"/>
        <v>0</v>
      </c>
      <c r="BK571" s="639">
        <f t="shared" si="879"/>
        <v>0</v>
      </c>
      <c r="BL571" s="639">
        <f t="shared" si="879"/>
        <v>0</v>
      </c>
      <c r="BM571" s="639">
        <f t="shared" si="879"/>
        <v>0</v>
      </c>
      <c r="BN571" s="639">
        <f t="shared" si="879"/>
        <v>0</v>
      </c>
      <c r="BO571" s="639">
        <f t="shared" si="879"/>
        <v>0</v>
      </c>
      <c r="BP571" s="639">
        <f t="shared" si="879"/>
        <v>0</v>
      </c>
      <c r="BQ571" s="639">
        <f t="shared" si="874"/>
        <v>0</v>
      </c>
    </row>
    <row r="572" spans="1:69" s="351" customFormat="1" ht="12.75">
      <c r="A572" s="679">
        <v>1930</v>
      </c>
      <c r="B572" s="375" t="s">
        <v>515</v>
      </c>
      <c r="C572" s="1293">
        <f>'I4 BO ASSETS'!O69</f>
        <v>0</v>
      </c>
      <c r="D572" s="639"/>
      <c r="E572" s="639"/>
      <c r="F572" s="639"/>
      <c r="G572" s="639"/>
      <c r="H572" s="639"/>
      <c r="I572" s="639"/>
      <c r="J572" s="639"/>
      <c r="K572" s="639"/>
      <c r="L572" s="639"/>
      <c r="M572" s="639"/>
      <c r="N572" s="639"/>
      <c r="O572" s="639"/>
      <c r="P572" s="639"/>
      <c r="Q572" s="639"/>
      <c r="R572" s="639"/>
      <c r="S572" s="639"/>
      <c r="T572" s="639"/>
      <c r="U572" s="639"/>
      <c r="V572" s="639"/>
      <c r="W572" s="639"/>
      <c r="X572" s="639"/>
      <c r="Y572" s="639"/>
      <c r="Z572" s="639"/>
      <c r="AA572" s="639"/>
      <c r="AB572" s="639"/>
      <c r="AC572" s="639"/>
      <c r="AD572" s="639"/>
      <c r="AE572" s="639"/>
      <c r="AF572" s="639"/>
      <c r="AG572" s="639"/>
      <c r="AH572" s="639"/>
      <c r="AI572" s="639"/>
      <c r="AJ572" s="639"/>
      <c r="AK572" s="639"/>
      <c r="AL572" s="639"/>
      <c r="AM572" s="639"/>
      <c r="AN572" s="639"/>
      <c r="AO572" s="639"/>
      <c r="AP572" s="639"/>
      <c r="AQ572" s="639"/>
      <c r="AR572" s="639"/>
      <c r="AS572" s="639"/>
      <c r="AT572" s="639"/>
      <c r="AU572" s="639"/>
      <c r="AV572" s="639"/>
      <c r="AW572" s="639">
        <f t="shared" ref="AW572:BP572" si="880">$C572*AW641</f>
        <v>0</v>
      </c>
      <c r="AX572" s="639">
        <f t="shared" si="880"/>
        <v>0</v>
      </c>
      <c r="AY572" s="639">
        <f t="shared" si="880"/>
        <v>0</v>
      </c>
      <c r="AZ572" s="639">
        <f t="shared" si="880"/>
        <v>0</v>
      </c>
      <c r="BA572" s="639">
        <f t="shared" si="880"/>
        <v>0</v>
      </c>
      <c r="BB572" s="639">
        <f t="shared" si="880"/>
        <v>0</v>
      </c>
      <c r="BC572" s="639">
        <f t="shared" si="880"/>
        <v>0</v>
      </c>
      <c r="BD572" s="639">
        <f t="shared" si="880"/>
        <v>0</v>
      </c>
      <c r="BE572" s="639">
        <f t="shared" si="880"/>
        <v>0</v>
      </c>
      <c r="BF572" s="639">
        <f t="shared" si="880"/>
        <v>0</v>
      </c>
      <c r="BG572" s="639">
        <f t="shared" si="880"/>
        <v>0</v>
      </c>
      <c r="BH572" s="639">
        <f t="shared" si="880"/>
        <v>0</v>
      </c>
      <c r="BI572" s="639">
        <f t="shared" si="880"/>
        <v>0</v>
      </c>
      <c r="BJ572" s="639">
        <f t="shared" si="880"/>
        <v>0</v>
      </c>
      <c r="BK572" s="639">
        <f t="shared" si="880"/>
        <v>0</v>
      </c>
      <c r="BL572" s="639">
        <f t="shared" si="880"/>
        <v>0</v>
      </c>
      <c r="BM572" s="639">
        <f t="shared" si="880"/>
        <v>0</v>
      </c>
      <c r="BN572" s="639">
        <f t="shared" si="880"/>
        <v>0</v>
      </c>
      <c r="BO572" s="639">
        <f t="shared" si="880"/>
        <v>0</v>
      </c>
      <c r="BP572" s="639">
        <f t="shared" si="880"/>
        <v>0</v>
      </c>
      <c r="BQ572" s="639">
        <f t="shared" si="874"/>
        <v>0</v>
      </c>
    </row>
    <row r="573" spans="1:69" s="351" customFormat="1" ht="12.75">
      <c r="A573" s="679">
        <v>1935</v>
      </c>
      <c r="B573" s="375" t="s">
        <v>516</v>
      </c>
      <c r="C573" s="1293">
        <f>'I4 BO ASSETS'!O70</f>
        <v>0</v>
      </c>
      <c r="D573" s="639"/>
      <c r="E573" s="639"/>
      <c r="F573" s="639"/>
      <c r="G573" s="639"/>
      <c r="H573" s="639"/>
      <c r="I573" s="639"/>
      <c r="J573" s="639"/>
      <c r="K573" s="639"/>
      <c r="L573" s="639"/>
      <c r="M573" s="639"/>
      <c r="N573" s="639"/>
      <c r="O573" s="639"/>
      <c r="P573" s="639"/>
      <c r="Q573" s="639"/>
      <c r="R573" s="639"/>
      <c r="S573" s="639"/>
      <c r="T573" s="639"/>
      <c r="U573" s="639"/>
      <c r="V573" s="639"/>
      <c r="W573" s="639"/>
      <c r="X573" s="639"/>
      <c r="Y573" s="639"/>
      <c r="Z573" s="639"/>
      <c r="AA573" s="639"/>
      <c r="AB573" s="639"/>
      <c r="AC573" s="639"/>
      <c r="AD573" s="639"/>
      <c r="AE573" s="639"/>
      <c r="AF573" s="639"/>
      <c r="AG573" s="639"/>
      <c r="AH573" s="639"/>
      <c r="AI573" s="639"/>
      <c r="AJ573" s="639"/>
      <c r="AK573" s="639"/>
      <c r="AL573" s="639"/>
      <c r="AM573" s="639"/>
      <c r="AN573" s="639"/>
      <c r="AO573" s="639"/>
      <c r="AP573" s="639"/>
      <c r="AQ573" s="639"/>
      <c r="AR573" s="639"/>
      <c r="AS573" s="639"/>
      <c r="AT573" s="639"/>
      <c r="AU573" s="639"/>
      <c r="AV573" s="639"/>
      <c r="AW573" s="639">
        <f t="shared" ref="AW573:BP573" si="881">$C573*AW642</f>
        <v>0</v>
      </c>
      <c r="AX573" s="639">
        <f t="shared" si="881"/>
        <v>0</v>
      </c>
      <c r="AY573" s="639">
        <f t="shared" si="881"/>
        <v>0</v>
      </c>
      <c r="AZ573" s="639">
        <f t="shared" si="881"/>
        <v>0</v>
      </c>
      <c r="BA573" s="639">
        <f t="shared" si="881"/>
        <v>0</v>
      </c>
      <c r="BB573" s="639">
        <f t="shared" si="881"/>
        <v>0</v>
      </c>
      <c r="BC573" s="639">
        <f t="shared" si="881"/>
        <v>0</v>
      </c>
      <c r="BD573" s="639">
        <f t="shared" si="881"/>
        <v>0</v>
      </c>
      <c r="BE573" s="639">
        <f t="shared" si="881"/>
        <v>0</v>
      </c>
      <c r="BF573" s="639">
        <f t="shared" si="881"/>
        <v>0</v>
      </c>
      <c r="BG573" s="639">
        <f t="shared" si="881"/>
        <v>0</v>
      </c>
      <c r="BH573" s="639">
        <f t="shared" si="881"/>
        <v>0</v>
      </c>
      <c r="BI573" s="639">
        <f t="shared" si="881"/>
        <v>0</v>
      </c>
      <c r="BJ573" s="639">
        <f t="shared" si="881"/>
        <v>0</v>
      </c>
      <c r="BK573" s="639">
        <f t="shared" si="881"/>
        <v>0</v>
      </c>
      <c r="BL573" s="639">
        <f t="shared" si="881"/>
        <v>0</v>
      </c>
      <c r="BM573" s="639">
        <f t="shared" si="881"/>
        <v>0</v>
      </c>
      <c r="BN573" s="639">
        <f t="shared" si="881"/>
        <v>0</v>
      </c>
      <c r="BO573" s="639">
        <f t="shared" si="881"/>
        <v>0</v>
      </c>
      <c r="BP573" s="639">
        <f t="shared" si="881"/>
        <v>0</v>
      </c>
      <c r="BQ573" s="639">
        <f t="shared" si="874"/>
        <v>0</v>
      </c>
    </row>
    <row r="574" spans="1:69" s="351" customFormat="1" ht="12.75">
      <c r="A574" s="679">
        <v>1940</v>
      </c>
      <c r="B574" s="375" t="s">
        <v>517</v>
      </c>
      <c r="C574" s="1293">
        <f>'I4 BO ASSETS'!O71</f>
        <v>0</v>
      </c>
      <c r="D574" s="639"/>
      <c r="E574" s="639"/>
      <c r="F574" s="639"/>
      <c r="G574" s="639"/>
      <c r="H574" s="639"/>
      <c r="I574" s="639"/>
      <c r="J574" s="639"/>
      <c r="K574" s="639"/>
      <c r="L574" s="639"/>
      <c r="M574" s="639"/>
      <c r="N574" s="639"/>
      <c r="O574" s="639"/>
      <c r="P574" s="639"/>
      <c r="Q574" s="639"/>
      <c r="R574" s="639"/>
      <c r="S574" s="639"/>
      <c r="T574" s="639"/>
      <c r="U574" s="639"/>
      <c r="V574" s="639"/>
      <c r="W574" s="639"/>
      <c r="X574" s="639"/>
      <c r="Y574" s="639"/>
      <c r="Z574" s="639"/>
      <c r="AA574" s="639"/>
      <c r="AB574" s="639"/>
      <c r="AC574" s="639"/>
      <c r="AD574" s="639"/>
      <c r="AE574" s="639"/>
      <c r="AF574" s="639"/>
      <c r="AG574" s="639"/>
      <c r="AH574" s="639"/>
      <c r="AI574" s="639"/>
      <c r="AJ574" s="639"/>
      <c r="AK574" s="639"/>
      <c r="AL574" s="639"/>
      <c r="AM574" s="639"/>
      <c r="AN574" s="639"/>
      <c r="AO574" s="639"/>
      <c r="AP574" s="639"/>
      <c r="AQ574" s="639"/>
      <c r="AR574" s="639"/>
      <c r="AS574" s="639"/>
      <c r="AT574" s="639"/>
      <c r="AU574" s="639"/>
      <c r="AV574" s="639"/>
      <c r="AW574" s="639">
        <f t="shared" ref="AW574:BP574" si="882">$C574*AW643</f>
        <v>0</v>
      </c>
      <c r="AX574" s="639">
        <f t="shared" si="882"/>
        <v>0</v>
      </c>
      <c r="AY574" s="639">
        <f t="shared" si="882"/>
        <v>0</v>
      </c>
      <c r="AZ574" s="639">
        <f t="shared" si="882"/>
        <v>0</v>
      </c>
      <c r="BA574" s="639">
        <f t="shared" si="882"/>
        <v>0</v>
      </c>
      <c r="BB574" s="639">
        <f t="shared" si="882"/>
        <v>0</v>
      </c>
      <c r="BC574" s="639">
        <f t="shared" si="882"/>
        <v>0</v>
      </c>
      <c r="BD574" s="639">
        <f t="shared" si="882"/>
        <v>0</v>
      </c>
      <c r="BE574" s="639">
        <f t="shared" si="882"/>
        <v>0</v>
      </c>
      <c r="BF574" s="639">
        <f t="shared" si="882"/>
        <v>0</v>
      </c>
      <c r="BG574" s="639">
        <f t="shared" si="882"/>
        <v>0</v>
      </c>
      <c r="BH574" s="639">
        <f t="shared" si="882"/>
        <v>0</v>
      </c>
      <c r="BI574" s="639">
        <f t="shared" si="882"/>
        <v>0</v>
      </c>
      <c r="BJ574" s="639">
        <f t="shared" si="882"/>
        <v>0</v>
      </c>
      <c r="BK574" s="639">
        <f t="shared" si="882"/>
        <v>0</v>
      </c>
      <c r="BL574" s="639">
        <f t="shared" si="882"/>
        <v>0</v>
      </c>
      <c r="BM574" s="639">
        <f t="shared" si="882"/>
        <v>0</v>
      </c>
      <c r="BN574" s="639">
        <f t="shared" si="882"/>
        <v>0</v>
      </c>
      <c r="BO574" s="639">
        <f t="shared" si="882"/>
        <v>0</v>
      </c>
      <c r="BP574" s="639">
        <f t="shared" si="882"/>
        <v>0</v>
      </c>
      <c r="BQ574" s="639">
        <f t="shared" si="874"/>
        <v>0</v>
      </c>
    </row>
    <row r="575" spans="1:69" s="351" customFormat="1" ht="12.75">
      <c r="A575" s="679">
        <v>1945</v>
      </c>
      <c r="B575" s="375" t="s">
        <v>518</v>
      </c>
      <c r="C575" s="1293">
        <f>'I4 BO ASSETS'!O72</f>
        <v>0</v>
      </c>
      <c r="D575" s="639"/>
      <c r="E575" s="639"/>
      <c r="F575" s="639"/>
      <c r="G575" s="639"/>
      <c r="H575" s="639"/>
      <c r="I575" s="639"/>
      <c r="J575" s="639"/>
      <c r="K575" s="639"/>
      <c r="L575" s="639"/>
      <c r="M575" s="639"/>
      <c r="N575" s="639"/>
      <c r="O575" s="639"/>
      <c r="P575" s="639"/>
      <c r="Q575" s="639"/>
      <c r="R575" s="639"/>
      <c r="S575" s="639"/>
      <c r="T575" s="639"/>
      <c r="U575" s="639"/>
      <c r="V575" s="639"/>
      <c r="W575" s="639"/>
      <c r="X575" s="639"/>
      <c r="Y575" s="639"/>
      <c r="Z575" s="639"/>
      <c r="AA575" s="639"/>
      <c r="AB575" s="639"/>
      <c r="AC575" s="639"/>
      <c r="AD575" s="639"/>
      <c r="AE575" s="639"/>
      <c r="AF575" s="639"/>
      <c r="AG575" s="639"/>
      <c r="AH575" s="639"/>
      <c r="AI575" s="639"/>
      <c r="AJ575" s="639"/>
      <c r="AK575" s="639"/>
      <c r="AL575" s="639"/>
      <c r="AM575" s="639"/>
      <c r="AN575" s="639"/>
      <c r="AO575" s="639"/>
      <c r="AP575" s="639"/>
      <c r="AQ575" s="639"/>
      <c r="AR575" s="639"/>
      <c r="AS575" s="639"/>
      <c r="AT575" s="639"/>
      <c r="AU575" s="639"/>
      <c r="AV575" s="639"/>
      <c r="AW575" s="639">
        <f t="shared" ref="AW575:BP575" si="883">$C575*AW644</f>
        <v>0</v>
      </c>
      <c r="AX575" s="639">
        <f t="shared" si="883"/>
        <v>0</v>
      </c>
      <c r="AY575" s="639">
        <f t="shared" si="883"/>
        <v>0</v>
      </c>
      <c r="AZ575" s="639">
        <f t="shared" si="883"/>
        <v>0</v>
      </c>
      <c r="BA575" s="639">
        <f t="shared" si="883"/>
        <v>0</v>
      </c>
      <c r="BB575" s="639">
        <f t="shared" si="883"/>
        <v>0</v>
      </c>
      <c r="BC575" s="639">
        <f t="shared" si="883"/>
        <v>0</v>
      </c>
      <c r="BD575" s="639">
        <f t="shared" si="883"/>
        <v>0</v>
      </c>
      <c r="BE575" s="639">
        <f t="shared" si="883"/>
        <v>0</v>
      </c>
      <c r="BF575" s="639">
        <f t="shared" si="883"/>
        <v>0</v>
      </c>
      <c r="BG575" s="639">
        <f t="shared" si="883"/>
        <v>0</v>
      </c>
      <c r="BH575" s="639">
        <f t="shared" si="883"/>
        <v>0</v>
      </c>
      <c r="BI575" s="639">
        <f t="shared" si="883"/>
        <v>0</v>
      </c>
      <c r="BJ575" s="639">
        <f t="shared" si="883"/>
        <v>0</v>
      </c>
      <c r="BK575" s="639">
        <f t="shared" si="883"/>
        <v>0</v>
      </c>
      <c r="BL575" s="639">
        <f t="shared" si="883"/>
        <v>0</v>
      </c>
      <c r="BM575" s="639">
        <f t="shared" si="883"/>
        <v>0</v>
      </c>
      <c r="BN575" s="639">
        <f t="shared" si="883"/>
        <v>0</v>
      </c>
      <c r="BO575" s="639">
        <f t="shared" si="883"/>
        <v>0</v>
      </c>
      <c r="BP575" s="639">
        <f t="shared" si="883"/>
        <v>0</v>
      </c>
      <c r="BQ575" s="639">
        <f t="shared" si="874"/>
        <v>0</v>
      </c>
    </row>
    <row r="576" spans="1:69" s="351" customFormat="1" ht="12.75">
      <c r="A576" s="679">
        <v>1950</v>
      </c>
      <c r="B576" s="375" t="s">
        <v>519</v>
      </c>
      <c r="C576" s="1293">
        <f>'I4 BO ASSETS'!O73</f>
        <v>0</v>
      </c>
      <c r="D576" s="639"/>
      <c r="E576" s="639"/>
      <c r="F576" s="639"/>
      <c r="G576" s="639"/>
      <c r="H576" s="639"/>
      <c r="I576" s="639"/>
      <c r="J576" s="639"/>
      <c r="K576" s="639"/>
      <c r="L576" s="639"/>
      <c r="M576" s="639"/>
      <c r="N576" s="639"/>
      <c r="O576" s="639"/>
      <c r="P576" s="639"/>
      <c r="Q576" s="639"/>
      <c r="R576" s="639"/>
      <c r="S576" s="639"/>
      <c r="T576" s="639"/>
      <c r="U576" s="639"/>
      <c r="V576" s="639"/>
      <c r="W576" s="639"/>
      <c r="X576" s="639"/>
      <c r="Y576" s="639"/>
      <c r="Z576" s="639"/>
      <c r="AA576" s="639"/>
      <c r="AB576" s="639"/>
      <c r="AC576" s="639"/>
      <c r="AD576" s="639"/>
      <c r="AE576" s="639"/>
      <c r="AF576" s="639"/>
      <c r="AG576" s="639"/>
      <c r="AH576" s="639"/>
      <c r="AI576" s="639"/>
      <c r="AJ576" s="639"/>
      <c r="AK576" s="639"/>
      <c r="AL576" s="639"/>
      <c r="AM576" s="639"/>
      <c r="AN576" s="639"/>
      <c r="AO576" s="639"/>
      <c r="AP576" s="639"/>
      <c r="AQ576" s="639"/>
      <c r="AR576" s="639"/>
      <c r="AS576" s="639"/>
      <c r="AT576" s="639"/>
      <c r="AU576" s="639"/>
      <c r="AV576" s="639"/>
      <c r="AW576" s="639">
        <f t="shared" ref="AW576:BP576" si="884">$C576*AW645</f>
        <v>0</v>
      </c>
      <c r="AX576" s="639">
        <f t="shared" si="884"/>
        <v>0</v>
      </c>
      <c r="AY576" s="639">
        <f t="shared" si="884"/>
        <v>0</v>
      </c>
      <c r="AZ576" s="639">
        <f t="shared" si="884"/>
        <v>0</v>
      </c>
      <c r="BA576" s="639">
        <f t="shared" si="884"/>
        <v>0</v>
      </c>
      <c r="BB576" s="639">
        <f t="shared" si="884"/>
        <v>0</v>
      </c>
      <c r="BC576" s="639">
        <f t="shared" si="884"/>
        <v>0</v>
      </c>
      <c r="BD576" s="639">
        <f t="shared" si="884"/>
        <v>0</v>
      </c>
      <c r="BE576" s="639">
        <f t="shared" si="884"/>
        <v>0</v>
      </c>
      <c r="BF576" s="639">
        <f t="shared" si="884"/>
        <v>0</v>
      </c>
      <c r="BG576" s="639">
        <f t="shared" si="884"/>
        <v>0</v>
      </c>
      <c r="BH576" s="639">
        <f t="shared" si="884"/>
        <v>0</v>
      </c>
      <c r="BI576" s="639">
        <f t="shared" si="884"/>
        <v>0</v>
      </c>
      <c r="BJ576" s="639">
        <f t="shared" si="884"/>
        <v>0</v>
      </c>
      <c r="BK576" s="639">
        <f t="shared" si="884"/>
        <v>0</v>
      </c>
      <c r="BL576" s="639">
        <f t="shared" si="884"/>
        <v>0</v>
      </c>
      <c r="BM576" s="639">
        <f t="shared" si="884"/>
        <v>0</v>
      </c>
      <c r="BN576" s="639">
        <f t="shared" si="884"/>
        <v>0</v>
      </c>
      <c r="BO576" s="639">
        <f t="shared" si="884"/>
        <v>0</v>
      </c>
      <c r="BP576" s="639">
        <f t="shared" si="884"/>
        <v>0</v>
      </c>
      <c r="BQ576" s="639">
        <f t="shared" si="874"/>
        <v>0</v>
      </c>
    </row>
    <row r="577" spans="1:69" s="351" customFormat="1" ht="12.75">
      <c r="A577" s="679">
        <v>1955</v>
      </c>
      <c r="B577" s="375" t="s">
        <v>273</v>
      </c>
      <c r="C577" s="1293">
        <f>'I4 BO ASSETS'!O74</f>
        <v>0</v>
      </c>
      <c r="D577" s="639"/>
      <c r="E577" s="639"/>
      <c r="F577" s="639"/>
      <c r="G577" s="639"/>
      <c r="H577" s="639"/>
      <c r="I577" s="639"/>
      <c r="J577" s="639"/>
      <c r="K577" s="639"/>
      <c r="L577" s="639"/>
      <c r="M577" s="639"/>
      <c r="N577" s="639"/>
      <c r="O577" s="639"/>
      <c r="P577" s="639"/>
      <c r="Q577" s="639"/>
      <c r="R577" s="639"/>
      <c r="S577" s="639"/>
      <c r="T577" s="639"/>
      <c r="U577" s="639"/>
      <c r="V577" s="639"/>
      <c r="W577" s="639"/>
      <c r="X577" s="639"/>
      <c r="Y577" s="639"/>
      <c r="Z577" s="639"/>
      <c r="AA577" s="639"/>
      <c r="AB577" s="639"/>
      <c r="AC577" s="639"/>
      <c r="AD577" s="639"/>
      <c r="AE577" s="639"/>
      <c r="AF577" s="639"/>
      <c r="AG577" s="639"/>
      <c r="AH577" s="639"/>
      <c r="AI577" s="639"/>
      <c r="AJ577" s="639"/>
      <c r="AK577" s="639"/>
      <c r="AL577" s="639"/>
      <c r="AM577" s="639"/>
      <c r="AN577" s="639"/>
      <c r="AO577" s="639"/>
      <c r="AP577" s="639"/>
      <c r="AQ577" s="639"/>
      <c r="AR577" s="639"/>
      <c r="AS577" s="639"/>
      <c r="AT577" s="639"/>
      <c r="AU577" s="639"/>
      <c r="AV577" s="639"/>
      <c r="AW577" s="639">
        <f t="shared" ref="AW577:BP577" si="885">$C577*AW646</f>
        <v>0</v>
      </c>
      <c r="AX577" s="639">
        <f t="shared" si="885"/>
        <v>0</v>
      </c>
      <c r="AY577" s="639">
        <f t="shared" si="885"/>
        <v>0</v>
      </c>
      <c r="AZ577" s="639">
        <f t="shared" si="885"/>
        <v>0</v>
      </c>
      <c r="BA577" s="639">
        <f t="shared" si="885"/>
        <v>0</v>
      </c>
      <c r="BB577" s="639">
        <f t="shared" si="885"/>
        <v>0</v>
      </c>
      <c r="BC577" s="639">
        <f t="shared" si="885"/>
        <v>0</v>
      </c>
      <c r="BD577" s="639">
        <f t="shared" si="885"/>
        <v>0</v>
      </c>
      <c r="BE577" s="639">
        <f t="shared" si="885"/>
        <v>0</v>
      </c>
      <c r="BF577" s="639">
        <f t="shared" si="885"/>
        <v>0</v>
      </c>
      <c r="BG577" s="639">
        <f t="shared" si="885"/>
        <v>0</v>
      </c>
      <c r="BH577" s="639">
        <f t="shared" si="885"/>
        <v>0</v>
      </c>
      <c r="BI577" s="639">
        <f t="shared" si="885"/>
        <v>0</v>
      </c>
      <c r="BJ577" s="639">
        <f t="shared" si="885"/>
        <v>0</v>
      </c>
      <c r="BK577" s="639">
        <f t="shared" si="885"/>
        <v>0</v>
      </c>
      <c r="BL577" s="639">
        <f t="shared" si="885"/>
        <v>0</v>
      </c>
      <c r="BM577" s="639">
        <f t="shared" si="885"/>
        <v>0</v>
      </c>
      <c r="BN577" s="639">
        <f t="shared" si="885"/>
        <v>0</v>
      </c>
      <c r="BO577" s="639">
        <f t="shared" si="885"/>
        <v>0</v>
      </c>
      <c r="BP577" s="639">
        <f t="shared" si="885"/>
        <v>0</v>
      </c>
      <c r="BQ577" s="639">
        <f t="shared" si="874"/>
        <v>0</v>
      </c>
    </row>
    <row r="578" spans="1:69" s="351" customFormat="1" ht="12.75">
      <c r="A578" s="679">
        <v>1960</v>
      </c>
      <c r="B578" s="375" t="s">
        <v>274</v>
      </c>
      <c r="C578" s="1293">
        <f>'I4 BO ASSETS'!O75</f>
        <v>0</v>
      </c>
      <c r="D578" s="639"/>
      <c r="E578" s="639"/>
      <c r="F578" s="639"/>
      <c r="G578" s="639"/>
      <c r="H578" s="639"/>
      <c r="I578" s="639"/>
      <c r="J578" s="639"/>
      <c r="K578" s="639"/>
      <c r="L578" s="639"/>
      <c r="M578" s="639"/>
      <c r="N578" s="639"/>
      <c r="O578" s="639"/>
      <c r="P578" s="639"/>
      <c r="Q578" s="639"/>
      <c r="R578" s="639"/>
      <c r="S578" s="639"/>
      <c r="T578" s="639"/>
      <c r="U578" s="639"/>
      <c r="V578" s="639"/>
      <c r="W578" s="639"/>
      <c r="X578" s="639"/>
      <c r="Y578" s="639"/>
      <c r="Z578" s="639"/>
      <c r="AA578" s="639"/>
      <c r="AB578" s="639"/>
      <c r="AC578" s="639"/>
      <c r="AD578" s="639"/>
      <c r="AE578" s="639"/>
      <c r="AF578" s="639"/>
      <c r="AG578" s="639"/>
      <c r="AH578" s="639"/>
      <c r="AI578" s="639"/>
      <c r="AJ578" s="639"/>
      <c r="AK578" s="639"/>
      <c r="AL578" s="639"/>
      <c r="AM578" s="639"/>
      <c r="AN578" s="639"/>
      <c r="AO578" s="639"/>
      <c r="AP578" s="639"/>
      <c r="AQ578" s="639"/>
      <c r="AR578" s="639"/>
      <c r="AS578" s="639"/>
      <c r="AT578" s="639"/>
      <c r="AU578" s="639"/>
      <c r="AV578" s="639"/>
      <c r="AW578" s="639">
        <f t="shared" ref="AW578:BP578" si="886">$C578*AW647</f>
        <v>0</v>
      </c>
      <c r="AX578" s="639">
        <f t="shared" si="886"/>
        <v>0</v>
      </c>
      <c r="AY578" s="639">
        <f t="shared" si="886"/>
        <v>0</v>
      </c>
      <c r="AZ578" s="639">
        <f t="shared" si="886"/>
        <v>0</v>
      </c>
      <c r="BA578" s="639">
        <f t="shared" si="886"/>
        <v>0</v>
      </c>
      <c r="BB578" s="639">
        <f t="shared" si="886"/>
        <v>0</v>
      </c>
      <c r="BC578" s="639">
        <f t="shared" si="886"/>
        <v>0</v>
      </c>
      <c r="BD578" s="639">
        <f t="shared" si="886"/>
        <v>0</v>
      </c>
      <c r="BE578" s="639">
        <f t="shared" si="886"/>
        <v>0</v>
      </c>
      <c r="BF578" s="639">
        <f t="shared" si="886"/>
        <v>0</v>
      </c>
      <c r="BG578" s="639">
        <f t="shared" si="886"/>
        <v>0</v>
      </c>
      <c r="BH578" s="639">
        <f t="shared" si="886"/>
        <v>0</v>
      </c>
      <c r="BI578" s="639">
        <f t="shared" si="886"/>
        <v>0</v>
      </c>
      <c r="BJ578" s="639">
        <f t="shared" si="886"/>
        <v>0</v>
      </c>
      <c r="BK578" s="639">
        <f t="shared" si="886"/>
        <v>0</v>
      </c>
      <c r="BL578" s="639">
        <f t="shared" si="886"/>
        <v>0</v>
      </c>
      <c r="BM578" s="639">
        <f t="shared" si="886"/>
        <v>0</v>
      </c>
      <c r="BN578" s="639">
        <f t="shared" si="886"/>
        <v>0</v>
      </c>
      <c r="BO578" s="639">
        <f t="shared" si="886"/>
        <v>0</v>
      </c>
      <c r="BP578" s="639">
        <f t="shared" si="886"/>
        <v>0</v>
      </c>
      <c r="BQ578" s="639">
        <f t="shared" si="874"/>
        <v>0</v>
      </c>
    </row>
    <row r="579" spans="1:69" s="351" customFormat="1" ht="25.5">
      <c r="A579" s="679">
        <v>1970</v>
      </c>
      <c r="B579" s="375" t="s">
        <v>276</v>
      </c>
      <c r="C579" s="1293">
        <f>'I4 BO ASSETS'!O76</f>
        <v>0</v>
      </c>
      <c r="D579" s="639"/>
      <c r="E579" s="639"/>
      <c r="F579" s="639"/>
      <c r="G579" s="639"/>
      <c r="H579" s="639"/>
      <c r="I579" s="639"/>
      <c r="J579" s="639"/>
      <c r="K579" s="639"/>
      <c r="L579" s="639"/>
      <c r="M579" s="639"/>
      <c r="N579" s="639"/>
      <c r="O579" s="639"/>
      <c r="P579" s="639"/>
      <c r="Q579" s="639"/>
      <c r="R579" s="639"/>
      <c r="S579" s="639"/>
      <c r="T579" s="639"/>
      <c r="U579" s="639"/>
      <c r="V579" s="639"/>
      <c r="W579" s="639"/>
      <c r="X579" s="639"/>
      <c r="Y579" s="639"/>
      <c r="Z579" s="639"/>
      <c r="AA579" s="639"/>
      <c r="AB579" s="639"/>
      <c r="AC579" s="639"/>
      <c r="AD579" s="639"/>
      <c r="AE579" s="639"/>
      <c r="AF579" s="639"/>
      <c r="AG579" s="639"/>
      <c r="AH579" s="639"/>
      <c r="AI579" s="639"/>
      <c r="AJ579" s="639"/>
      <c r="AK579" s="639"/>
      <c r="AL579" s="639"/>
      <c r="AM579" s="639"/>
      <c r="AN579" s="639"/>
      <c r="AO579" s="639"/>
      <c r="AP579" s="639"/>
      <c r="AQ579" s="639"/>
      <c r="AR579" s="639"/>
      <c r="AS579" s="639"/>
      <c r="AT579" s="639"/>
      <c r="AU579" s="639"/>
      <c r="AV579" s="639"/>
      <c r="AW579" s="639">
        <f t="shared" ref="AW579:BP579" si="887">$C579*AW648</f>
        <v>0</v>
      </c>
      <c r="AX579" s="639">
        <f t="shared" si="887"/>
        <v>0</v>
      </c>
      <c r="AY579" s="639">
        <f t="shared" si="887"/>
        <v>0</v>
      </c>
      <c r="AZ579" s="639">
        <f t="shared" si="887"/>
        <v>0</v>
      </c>
      <c r="BA579" s="639">
        <f t="shared" si="887"/>
        <v>0</v>
      </c>
      <c r="BB579" s="639">
        <f t="shared" si="887"/>
        <v>0</v>
      </c>
      <c r="BC579" s="639">
        <f t="shared" si="887"/>
        <v>0</v>
      </c>
      <c r="BD579" s="639">
        <f t="shared" si="887"/>
        <v>0</v>
      </c>
      <c r="BE579" s="639">
        <f t="shared" si="887"/>
        <v>0</v>
      </c>
      <c r="BF579" s="639">
        <f t="shared" si="887"/>
        <v>0</v>
      </c>
      <c r="BG579" s="639">
        <f t="shared" si="887"/>
        <v>0</v>
      </c>
      <c r="BH579" s="639">
        <f t="shared" si="887"/>
        <v>0</v>
      </c>
      <c r="BI579" s="639">
        <f t="shared" si="887"/>
        <v>0</v>
      </c>
      <c r="BJ579" s="639">
        <f t="shared" si="887"/>
        <v>0</v>
      </c>
      <c r="BK579" s="639">
        <f t="shared" si="887"/>
        <v>0</v>
      </c>
      <c r="BL579" s="639">
        <f t="shared" si="887"/>
        <v>0</v>
      </c>
      <c r="BM579" s="639">
        <f t="shared" si="887"/>
        <v>0</v>
      </c>
      <c r="BN579" s="639">
        <f t="shared" si="887"/>
        <v>0</v>
      </c>
      <c r="BO579" s="639">
        <f t="shared" si="887"/>
        <v>0</v>
      </c>
      <c r="BP579" s="639">
        <f t="shared" si="887"/>
        <v>0</v>
      </c>
      <c r="BQ579" s="639">
        <f t="shared" si="874"/>
        <v>0</v>
      </c>
    </row>
    <row r="580" spans="1:69" s="351" customFormat="1" ht="25.5">
      <c r="A580" s="679">
        <v>1975</v>
      </c>
      <c r="B580" s="375" t="s">
        <v>1565</v>
      </c>
      <c r="C580" s="1293">
        <f>'I4 BO ASSETS'!O77</f>
        <v>0</v>
      </c>
      <c r="D580" s="639"/>
      <c r="E580" s="639"/>
      <c r="F580" s="639"/>
      <c r="G580" s="639"/>
      <c r="H580" s="639"/>
      <c r="I580" s="639"/>
      <c r="J580" s="639"/>
      <c r="K580" s="639"/>
      <c r="L580" s="639"/>
      <c r="M580" s="639"/>
      <c r="N580" s="639"/>
      <c r="O580" s="639"/>
      <c r="P580" s="639"/>
      <c r="Q580" s="639"/>
      <c r="R580" s="639"/>
      <c r="S580" s="639"/>
      <c r="T580" s="639"/>
      <c r="U580" s="639"/>
      <c r="V580" s="639"/>
      <c r="W580" s="639"/>
      <c r="X580" s="639"/>
      <c r="Y580" s="639"/>
      <c r="Z580" s="639"/>
      <c r="AA580" s="639"/>
      <c r="AB580" s="639"/>
      <c r="AC580" s="639"/>
      <c r="AD580" s="639"/>
      <c r="AE580" s="639"/>
      <c r="AF580" s="639"/>
      <c r="AG580" s="639"/>
      <c r="AH580" s="639"/>
      <c r="AI580" s="639"/>
      <c r="AJ580" s="639"/>
      <c r="AK580" s="639"/>
      <c r="AL580" s="639"/>
      <c r="AM580" s="639"/>
      <c r="AN580" s="639"/>
      <c r="AO580" s="639"/>
      <c r="AP580" s="639"/>
      <c r="AQ580" s="639"/>
      <c r="AR580" s="639"/>
      <c r="AS580" s="639"/>
      <c r="AT580" s="639"/>
      <c r="AU580" s="639"/>
      <c r="AV580" s="639"/>
      <c r="AW580" s="639">
        <f t="shared" ref="AW580:BP580" si="888">$C580*AW649</f>
        <v>0</v>
      </c>
      <c r="AX580" s="639">
        <f t="shared" si="888"/>
        <v>0</v>
      </c>
      <c r="AY580" s="639">
        <f t="shared" si="888"/>
        <v>0</v>
      </c>
      <c r="AZ580" s="639">
        <f t="shared" si="888"/>
        <v>0</v>
      </c>
      <c r="BA580" s="639">
        <f t="shared" si="888"/>
        <v>0</v>
      </c>
      <c r="BB580" s="639">
        <f t="shared" si="888"/>
        <v>0</v>
      </c>
      <c r="BC580" s="639">
        <f t="shared" si="888"/>
        <v>0</v>
      </c>
      <c r="BD580" s="639">
        <f t="shared" si="888"/>
        <v>0</v>
      </c>
      <c r="BE580" s="639">
        <f t="shared" si="888"/>
        <v>0</v>
      </c>
      <c r="BF580" s="639">
        <f t="shared" si="888"/>
        <v>0</v>
      </c>
      <c r="BG580" s="639">
        <f t="shared" si="888"/>
        <v>0</v>
      </c>
      <c r="BH580" s="639">
        <f t="shared" si="888"/>
        <v>0</v>
      </c>
      <c r="BI580" s="639">
        <f t="shared" si="888"/>
        <v>0</v>
      </c>
      <c r="BJ580" s="639">
        <f t="shared" si="888"/>
        <v>0</v>
      </c>
      <c r="BK580" s="639">
        <f t="shared" si="888"/>
        <v>0</v>
      </c>
      <c r="BL580" s="639">
        <f t="shared" si="888"/>
        <v>0</v>
      </c>
      <c r="BM580" s="639">
        <f t="shared" si="888"/>
        <v>0</v>
      </c>
      <c r="BN580" s="639">
        <f t="shared" si="888"/>
        <v>0</v>
      </c>
      <c r="BO580" s="639">
        <f t="shared" si="888"/>
        <v>0</v>
      </c>
      <c r="BP580" s="639">
        <f t="shared" si="888"/>
        <v>0</v>
      </c>
      <c r="BQ580" s="639">
        <f t="shared" si="874"/>
        <v>0</v>
      </c>
    </row>
    <row r="581" spans="1:69" s="351" customFormat="1" ht="12.75">
      <c r="A581" s="679">
        <v>1980</v>
      </c>
      <c r="B581" s="375" t="s">
        <v>1050</v>
      </c>
      <c r="C581" s="1293">
        <f>'I4 BO ASSETS'!O78</f>
        <v>0</v>
      </c>
      <c r="D581" s="639"/>
      <c r="E581" s="639"/>
      <c r="F581" s="639"/>
      <c r="G581" s="639"/>
      <c r="H581" s="639"/>
      <c r="I581" s="639"/>
      <c r="J581" s="639"/>
      <c r="K581" s="639"/>
      <c r="L581" s="639"/>
      <c r="M581" s="639"/>
      <c r="N581" s="639"/>
      <c r="O581" s="639"/>
      <c r="P581" s="639"/>
      <c r="Q581" s="639"/>
      <c r="R581" s="639"/>
      <c r="S581" s="639"/>
      <c r="T581" s="639"/>
      <c r="U581" s="639"/>
      <c r="V581" s="639"/>
      <c r="W581" s="639"/>
      <c r="X581" s="639"/>
      <c r="Y581" s="639"/>
      <c r="Z581" s="639"/>
      <c r="AA581" s="639"/>
      <c r="AB581" s="639"/>
      <c r="AC581" s="639"/>
      <c r="AD581" s="639"/>
      <c r="AE581" s="639"/>
      <c r="AF581" s="639"/>
      <c r="AG581" s="639"/>
      <c r="AH581" s="639"/>
      <c r="AI581" s="639"/>
      <c r="AJ581" s="639"/>
      <c r="AK581" s="639"/>
      <c r="AL581" s="639"/>
      <c r="AM581" s="639"/>
      <c r="AN581" s="639"/>
      <c r="AO581" s="639"/>
      <c r="AP581" s="639"/>
      <c r="AQ581" s="639"/>
      <c r="AR581" s="639"/>
      <c r="AS581" s="639"/>
      <c r="AT581" s="639"/>
      <c r="AU581" s="639"/>
      <c r="AV581" s="639"/>
      <c r="AW581" s="639">
        <f t="shared" ref="AW581:BP581" si="889">$C581*AW650</f>
        <v>0</v>
      </c>
      <c r="AX581" s="639">
        <f t="shared" si="889"/>
        <v>0</v>
      </c>
      <c r="AY581" s="639">
        <f t="shared" si="889"/>
        <v>0</v>
      </c>
      <c r="AZ581" s="639">
        <f t="shared" si="889"/>
        <v>0</v>
      </c>
      <c r="BA581" s="639">
        <f t="shared" si="889"/>
        <v>0</v>
      </c>
      <c r="BB581" s="639">
        <f t="shared" si="889"/>
        <v>0</v>
      </c>
      <c r="BC581" s="639">
        <f t="shared" si="889"/>
        <v>0</v>
      </c>
      <c r="BD581" s="639">
        <f t="shared" si="889"/>
        <v>0</v>
      </c>
      <c r="BE581" s="639">
        <f t="shared" si="889"/>
        <v>0</v>
      </c>
      <c r="BF581" s="639">
        <f t="shared" si="889"/>
        <v>0</v>
      </c>
      <c r="BG581" s="639">
        <f t="shared" si="889"/>
        <v>0</v>
      </c>
      <c r="BH581" s="639">
        <f t="shared" si="889"/>
        <v>0</v>
      </c>
      <c r="BI581" s="639">
        <f t="shared" si="889"/>
        <v>0</v>
      </c>
      <c r="BJ581" s="639">
        <f t="shared" si="889"/>
        <v>0</v>
      </c>
      <c r="BK581" s="639">
        <f t="shared" si="889"/>
        <v>0</v>
      </c>
      <c r="BL581" s="639">
        <f t="shared" si="889"/>
        <v>0</v>
      </c>
      <c r="BM581" s="639">
        <f t="shared" si="889"/>
        <v>0</v>
      </c>
      <c r="BN581" s="639">
        <f t="shared" si="889"/>
        <v>0</v>
      </c>
      <c r="BO581" s="639">
        <f t="shared" si="889"/>
        <v>0</v>
      </c>
      <c r="BP581" s="639">
        <f t="shared" si="889"/>
        <v>0</v>
      </c>
      <c r="BQ581" s="639">
        <f t="shared" si="874"/>
        <v>0</v>
      </c>
    </row>
    <row r="582" spans="1:69" s="351" customFormat="1" ht="12.75">
      <c r="A582" s="679">
        <v>1990</v>
      </c>
      <c r="B582" s="375" t="s">
        <v>1052</v>
      </c>
      <c r="C582" s="1293">
        <f>'I4 BO ASSETS'!O79</f>
        <v>0</v>
      </c>
      <c r="D582" s="639"/>
      <c r="E582" s="639"/>
      <c r="F582" s="639"/>
      <c r="G582" s="639"/>
      <c r="H582" s="639"/>
      <c r="I582" s="639"/>
      <c r="J582" s="639"/>
      <c r="K582" s="639"/>
      <c r="L582" s="639"/>
      <c r="M582" s="639"/>
      <c r="N582" s="639"/>
      <c r="O582" s="639"/>
      <c r="P582" s="639"/>
      <c r="Q582" s="639"/>
      <c r="R582" s="639"/>
      <c r="S582" s="639"/>
      <c r="T582" s="639"/>
      <c r="U582" s="639"/>
      <c r="V582" s="639"/>
      <c r="W582" s="639"/>
      <c r="X582" s="639"/>
      <c r="Y582" s="639"/>
      <c r="Z582" s="639"/>
      <c r="AA582" s="639"/>
      <c r="AB582" s="639"/>
      <c r="AC582" s="639"/>
      <c r="AD582" s="639"/>
      <c r="AE582" s="639"/>
      <c r="AF582" s="639"/>
      <c r="AG582" s="639"/>
      <c r="AH582" s="639"/>
      <c r="AI582" s="639"/>
      <c r="AJ582" s="639"/>
      <c r="AK582" s="639"/>
      <c r="AL582" s="639"/>
      <c r="AM582" s="639"/>
      <c r="AN582" s="639"/>
      <c r="AO582" s="639"/>
      <c r="AP582" s="639"/>
      <c r="AQ582" s="639"/>
      <c r="AR582" s="639"/>
      <c r="AS582" s="639"/>
      <c r="AT582" s="639"/>
      <c r="AU582" s="639"/>
      <c r="AV582" s="639"/>
      <c r="AW582" s="639">
        <f t="shared" ref="AW582:BP582" si="890">$C582*AW651</f>
        <v>0</v>
      </c>
      <c r="AX582" s="639">
        <f t="shared" si="890"/>
        <v>0</v>
      </c>
      <c r="AY582" s="639">
        <f t="shared" si="890"/>
        <v>0</v>
      </c>
      <c r="AZ582" s="639">
        <f t="shared" si="890"/>
        <v>0</v>
      </c>
      <c r="BA582" s="639">
        <f t="shared" si="890"/>
        <v>0</v>
      </c>
      <c r="BB582" s="639">
        <f t="shared" si="890"/>
        <v>0</v>
      </c>
      <c r="BC582" s="639">
        <f t="shared" si="890"/>
        <v>0</v>
      </c>
      <c r="BD582" s="639">
        <f t="shared" si="890"/>
        <v>0</v>
      </c>
      <c r="BE582" s="639">
        <f t="shared" si="890"/>
        <v>0</v>
      </c>
      <c r="BF582" s="639">
        <f t="shared" si="890"/>
        <v>0</v>
      </c>
      <c r="BG582" s="639">
        <f t="shared" si="890"/>
        <v>0</v>
      </c>
      <c r="BH582" s="639">
        <f t="shared" si="890"/>
        <v>0</v>
      </c>
      <c r="BI582" s="639">
        <f t="shared" si="890"/>
        <v>0</v>
      </c>
      <c r="BJ582" s="639">
        <f t="shared" si="890"/>
        <v>0</v>
      </c>
      <c r="BK582" s="639">
        <f t="shared" si="890"/>
        <v>0</v>
      </c>
      <c r="BL582" s="639">
        <f t="shared" si="890"/>
        <v>0</v>
      </c>
      <c r="BM582" s="639">
        <f t="shared" si="890"/>
        <v>0</v>
      </c>
      <c r="BN582" s="639">
        <f t="shared" si="890"/>
        <v>0</v>
      </c>
      <c r="BO582" s="639">
        <f t="shared" si="890"/>
        <v>0</v>
      </c>
      <c r="BP582" s="639">
        <f t="shared" si="890"/>
        <v>0</v>
      </c>
      <c r="BQ582" s="639">
        <f t="shared" si="874"/>
        <v>0</v>
      </c>
    </row>
    <row r="583" spans="1:69" s="351" customFormat="1" ht="12.75">
      <c r="A583" s="679">
        <v>2005</v>
      </c>
      <c r="B583" s="375" t="s">
        <v>1054</v>
      </c>
      <c r="C583" s="1293">
        <f>'I4 BO ASSETS'!O80</f>
        <v>0</v>
      </c>
      <c r="D583" s="639"/>
      <c r="E583" s="639"/>
      <c r="F583" s="639"/>
      <c r="G583" s="639"/>
      <c r="H583" s="639"/>
      <c r="I583" s="639"/>
      <c r="J583" s="639"/>
      <c r="K583" s="639"/>
      <c r="L583" s="639"/>
      <c r="M583" s="639"/>
      <c r="N583" s="639"/>
      <c r="O583" s="639"/>
      <c r="P583" s="639"/>
      <c r="Q583" s="639"/>
      <c r="R583" s="639"/>
      <c r="S583" s="639"/>
      <c r="T583" s="639"/>
      <c r="U583" s="639"/>
      <c r="V583" s="639"/>
      <c r="W583" s="639"/>
      <c r="X583" s="639"/>
      <c r="Y583" s="639"/>
      <c r="Z583" s="639"/>
      <c r="AA583" s="639"/>
      <c r="AB583" s="639"/>
      <c r="AC583" s="639"/>
      <c r="AD583" s="639"/>
      <c r="AE583" s="639"/>
      <c r="AF583" s="639"/>
      <c r="AG583" s="639"/>
      <c r="AH583" s="639"/>
      <c r="AI583" s="639"/>
      <c r="AJ583" s="639"/>
      <c r="AK583" s="639"/>
      <c r="AL583" s="639"/>
      <c r="AM583" s="639"/>
      <c r="AN583" s="639"/>
      <c r="AO583" s="639"/>
      <c r="AP583" s="639"/>
      <c r="AQ583" s="639"/>
      <c r="AR583" s="639"/>
      <c r="AS583" s="639"/>
      <c r="AT583" s="639"/>
      <c r="AU583" s="639"/>
      <c r="AV583" s="639"/>
      <c r="AW583" s="639">
        <f t="shared" ref="AW583:BP583" si="891">$C583*AW652</f>
        <v>0</v>
      </c>
      <c r="AX583" s="639">
        <f t="shared" si="891"/>
        <v>0</v>
      </c>
      <c r="AY583" s="639">
        <f t="shared" si="891"/>
        <v>0</v>
      </c>
      <c r="AZ583" s="639">
        <f t="shared" si="891"/>
        <v>0</v>
      </c>
      <c r="BA583" s="639">
        <f t="shared" si="891"/>
        <v>0</v>
      </c>
      <c r="BB583" s="639">
        <f t="shared" si="891"/>
        <v>0</v>
      </c>
      <c r="BC583" s="639">
        <f t="shared" si="891"/>
        <v>0</v>
      </c>
      <c r="BD583" s="639">
        <f t="shared" si="891"/>
        <v>0</v>
      </c>
      <c r="BE583" s="639">
        <f t="shared" si="891"/>
        <v>0</v>
      </c>
      <c r="BF583" s="639">
        <f t="shared" si="891"/>
        <v>0</v>
      </c>
      <c r="BG583" s="639">
        <f t="shared" si="891"/>
        <v>0</v>
      </c>
      <c r="BH583" s="639">
        <f t="shared" si="891"/>
        <v>0</v>
      </c>
      <c r="BI583" s="639">
        <f t="shared" si="891"/>
        <v>0</v>
      </c>
      <c r="BJ583" s="639">
        <f t="shared" si="891"/>
        <v>0</v>
      </c>
      <c r="BK583" s="639">
        <f t="shared" si="891"/>
        <v>0</v>
      </c>
      <c r="BL583" s="639">
        <f t="shared" si="891"/>
        <v>0</v>
      </c>
      <c r="BM583" s="639">
        <f t="shared" si="891"/>
        <v>0</v>
      </c>
      <c r="BN583" s="639">
        <f t="shared" si="891"/>
        <v>0</v>
      </c>
      <c r="BO583" s="639">
        <f t="shared" si="891"/>
        <v>0</v>
      </c>
      <c r="BP583" s="639">
        <f t="shared" si="891"/>
        <v>0</v>
      </c>
      <c r="BQ583" s="639">
        <f t="shared" si="874"/>
        <v>0</v>
      </c>
    </row>
    <row r="584" spans="1:69" s="1283" customFormat="1" ht="12.75">
      <c r="A584" s="683">
        <v>2010</v>
      </c>
      <c r="B584" s="682" t="s">
        <v>1055</v>
      </c>
      <c r="C584" s="1293">
        <f>'I4 BO ASSETS'!O81</f>
        <v>0</v>
      </c>
      <c r="D584" s="639"/>
      <c r="E584" s="639"/>
      <c r="F584" s="639"/>
      <c r="G584" s="639"/>
      <c r="H584" s="639"/>
      <c r="I584" s="639"/>
      <c r="J584" s="639"/>
      <c r="K584" s="639"/>
      <c r="L584" s="639"/>
      <c r="M584" s="639"/>
      <c r="N584" s="639"/>
      <c r="O584" s="639"/>
      <c r="P584" s="639"/>
      <c r="Q584" s="639"/>
      <c r="R584" s="639"/>
      <c r="S584" s="639"/>
      <c r="T584" s="639"/>
      <c r="U584" s="639"/>
      <c r="V584" s="639"/>
      <c r="W584" s="639"/>
      <c r="X584" s="639"/>
      <c r="Y584" s="639"/>
      <c r="Z584" s="639"/>
      <c r="AA584" s="639"/>
      <c r="AB584" s="639"/>
      <c r="AC584" s="639"/>
      <c r="AD584" s="639"/>
      <c r="AE584" s="639"/>
      <c r="AF584" s="639"/>
      <c r="AG584" s="639"/>
      <c r="AH584" s="639"/>
      <c r="AI584" s="639"/>
      <c r="AJ584" s="639"/>
      <c r="AK584" s="639"/>
      <c r="AL584" s="639"/>
      <c r="AM584" s="639"/>
      <c r="AN584" s="639"/>
      <c r="AO584" s="639"/>
      <c r="AP584" s="639"/>
      <c r="AQ584" s="639"/>
      <c r="AR584" s="639"/>
      <c r="AS584" s="639"/>
      <c r="AT584" s="639"/>
      <c r="AU584" s="639"/>
      <c r="AV584" s="639"/>
      <c r="AW584" s="639">
        <f t="shared" ref="AW584:BP584" si="892">$C584*AW653</f>
        <v>0</v>
      </c>
      <c r="AX584" s="639">
        <f t="shared" si="892"/>
        <v>0</v>
      </c>
      <c r="AY584" s="639">
        <f t="shared" si="892"/>
        <v>0</v>
      </c>
      <c r="AZ584" s="639">
        <f t="shared" si="892"/>
        <v>0</v>
      </c>
      <c r="BA584" s="639">
        <f t="shared" si="892"/>
        <v>0</v>
      </c>
      <c r="BB584" s="639">
        <f t="shared" si="892"/>
        <v>0</v>
      </c>
      <c r="BC584" s="639">
        <f t="shared" si="892"/>
        <v>0</v>
      </c>
      <c r="BD584" s="639">
        <f t="shared" si="892"/>
        <v>0</v>
      </c>
      <c r="BE584" s="639">
        <f t="shared" si="892"/>
        <v>0</v>
      </c>
      <c r="BF584" s="639">
        <f t="shared" si="892"/>
        <v>0</v>
      </c>
      <c r="BG584" s="639">
        <f t="shared" si="892"/>
        <v>0</v>
      </c>
      <c r="BH584" s="639">
        <f t="shared" si="892"/>
        <v>0</v>
      </c>
      <c r="BI584" s="639">
        <f t="shared" si="892"/>
        <v>0</v>
      </c>
      <c r="BJ584" s="639">
        <f t="shared" si="892"/>
        <v>0</v>
      </c>
      <c r="BK584" s="639">
        <f t="shared" si="892"/>
        <v>0</v>
      </c>
      <c r="BL584" s="639">
        <f t="shared" si="892"/>
        <v>0</v>
      </c>
      <c r="BM584" s="639">
        <f t="shared" si="892"/>
        <v>0</v>
      </c>
      <c r="BN584" s="639">
        <f t="shared" si="892"/>
        <v>0</v>
      </c>
      <c r="BO584" s="639">
        <f t="shared" si="892"/>
        <v>0</v>
      </c>
      <c r="BP584" s="639">
        <f t="shared" si="892"/>
        <v>0</v>
      </c>
      <c r="BQ584" s="639">
        <f t="shared" si="874"/>
        <v>0</v>
      </c>
    </row>
    <row r="585" spans="1:69" s="1300" customFormat="1" ht="12.75">
      <c r="A585" s="1295"/>
      <c r="B585" s="1296" t="s">
        <v>915</v>
      </c>
      <c r="C585" s="1297">
        <f>SUM(C565:C584)</f>
        <v>0</v>
      </c>
      <c r="D585" s="1298"/>
      <c r="E585" s="1298"/>
      <c r="F585" s="1299"/>
      <c r="G585" s="1298">
        <f t="shared" ref="G585:AB585" si="893">SUM(G565:G584)</f>
        <v>0</v>
      </c>
      <c r="H585" s="1298">
        <f t="shared" si="893"/>
        <v>0</v>
      </c>
      <c r="I585" s="1298">
        <f t="shared" si="893"/>
        <v>0</v>
      </c>
      <c r="J585" s="1298">
        <f t="shared" si="893"/>
        <v>0</v>
      </c>
      <c r="K585" s="1298">
        <f t="shared" si="893"/>
        <v>0</v>
      </c>
      <c r="L585" s="1298">
        <f t="shared" si="893"/>
        <v>0</v>
      </c>
      <c r="M585" s="1298">
        <f t="shared" si="893"/>
        <v>0</v>
      </c>
      <c r="N585" s="1298">
        <f t="shared" si="893"/>
        <v>0</v>
      </c>
      <c r="O585" s="1298">
        <f t="shared" si="893"/>
        <v>0</v>
      </c>
      <c r="P585" s="1298">
        <f t="shared" si="893"/>
        <v>0</v>
      </c>
      <c r="Q585" s="1298">
        <f t="shared" si="893"/>
        <v>0</v>
      </c>
      <c r="R585" s="1298">
        <f t="shared" ref="R585:AA585" si="894">SUM(R565:R584)</f>
        <v>0</v>
      </c>
      <c r="S585" s="1298">
        <f t="shared" si="894"/>
        <v>0</v>
      </c>
      <c r="T585" s="1298">
        <f t="shared" si="894"/>
        <v>0</v>
      </c>
      <c r="U585" s="1298">
        <f t="shared" si="894"/>
        <v>0</v>
      </c>
      <c r="V585" s="1298">
        <f t="shared" si="894"/>
        <v>0</v>
      </c>
      <c r="W585" s="1298">
        <f t="shared" si="894"/>
        <v>0</v>
      </c>
      <c r="X585" s="1298">
        <f t="shared" si="894"/>
        <v>0</v>
      </c>
      <c r="Y585" s="1298">
        <f t="shared" si="894"/>
        <v>0</v>
      </c>
      <c r="Z585" s="1298">
        <f t="shared" si="894"/>
        <v>0</v>
      </c>
      <c r="AA585" s="1298">
        <f t="shared" si="894"/>
        <v>0</v>
      </c>
      <c r="AB585" s="1298">
        <f t="shared" si="893"/>
        <v>0</v>
      </c>
      <c r="AC585" s="1298">
        <f t="shared" ref="AC585:AX585" si="895">SUM(AC565:AC584)</f>
        <v>0</v>
      </c>
      <c r="AD585" s="1298">
        <f t="shared" si="895"/>
        <v>0</v>
      </c>
      <c r="AE585" s="1298">
        <f t="shared" si="895"/>
        <v>0</v>
      </c>
      <c r="AF585" s="1298">
        <f t="shared" si="895"/>
        <v>0</v>
      </c>
      <c r="AG585" s="1298">
        <f t="shared" si="895"/>
        <v>0</v>
      </c>
      <c r="AH585" s="1298">
        <f t="shared" si="895"/>
        <v>0</v>
      </c>
      <c r="AI585" s="1298">
        <f t="shared" si="895"/>
        <v>0</v>
      </c>
      <c r="AJ585" s="1298">
        <f t="shared" si="895"/>
        <v>0</v>
      </c>
      <c r="AK585" s="1298">
        <f t="shared" si="895"/>
        <v>0</v>
      </c>
      <c r="AL585" s="1298">
        <f t="shared" si="895"/>
        <v>0</v>
      </c>
      <c r="AM585" s="1298">
        <f t="shared" si="895"/>
        <v>0</v>
      </c>
      <c r="AN585" s="1298">
        <f t="shared" si="895"/>
        <v>0</v>
      </c>
      <c r="AO585" s="1298">
        <f t="shared" si="895"/>
        <v>0</v>
      </c>
      <c r="AP585" s="1298">
        <f t="shared" si="895"/>
        <v>0</v>
      </c>
      <c r="AQ585" s="1298">
        <f t="shared" si="895"/>
        <v>0</v>
      </c>
      <c r="AR585" s="1298">
        <f t="shared" si="895"/>
        <v>0</v>
      </c>
      <c r="AS585" s="1298">
        <f t="shared" si="895"/>
        <v>0</v>
      </c>
      <c r="AT585" s="1298">
        <f t="shared" si="895"/>
        <v>0</v>
      </c>
      <c r="AU585" s="1298">
        <f t="shared" si="895"/>
        <v>0</v>
      </c>
      <c r="AV585" s="1298">
        <f t="shared" si="895"/>
        <v>0</v>
      </c>
      <c r="AW585" s="1298">
        <f t="shared" si="895"/>
        <v>0</v>
      </c>
      <c r="AX585" s="1298">
        <f t="shared" si="895"/>
        <v>0</v>
      </c>
      <c r="AY585" s="1298">
        <f t="shared" ref="AY585:BQ585" si="896">SUM(AY565:AY584)</f>
        <v>0</v>
      </c>
      <c r="AZ585" s="1298">
        <f t="shared" si="896"/>
        <v>0</v>
      </c>
      <c r="BA585" s="1298">
        <f t="shared" si="896"/>
        <v>0</v>
      </c>
      <c r="BB585" s="1298">
        <f t="shared" si="896"/>
        <v>0</v>
      </c>
      <c r="BC585" s="1298">
        <f t="shared" si="896"/>
        <v>0</v>
      </c>
      <c r="BD585" s="1298">
        <f t="shared" si="896"/>
        <v>0</v>
      </c>
      <c r="BE585" s="1298">
        <f t="shared" si="896"/>
        <v>0</v>
      </c>
      <c r="BF585" s="1298">
        <f t="shared" si="896"/>
        <v>0</v>
      </c>
      <c r="BG585" s="1298">
        <f t="shared" si="896"/>
        <v>0</v>
      </c>
      <c r="BH585" s="1298">
        <f t="shared" si="896"/>
        <v>0</v>
      </c>
      <c r="BI585" s="1298">
        <f t="shared" si="896"/>
        <v>0</v>
      </c>
      <c r="BJ585" s="1298">
        <f t="shared" si="896"/>
        <v>0</v>
      </c>
      <c r="BK585" s="1298">
        <f t="shared" si="896"/>
        <v>0</v>
      </c>
      <c r="BL585" s="1298">
        <f t="shared" si="896"/>
        <v>0</v>
      </c>
      <c r="BM585" s="1298">
        <f t="shared" si="896"/>
        <v>0</v>
      </c>
      <c r="BN585" s="1298">
        <f t="shared" si="896"/>
        <v>0</v>
      </c>
      <c r="BO585" s="1298">
        <f t="shared" si="896"/>
        <v>0</v>
      </c>
      <c r="BP585" s="1298">
        <f t="shared" si="896"/>
        <v>0</v>
      </c>
      <c r="BQ585" s="1298">
        <f t="shared" si="896"/>
        <v>0</v>
      </c>
    </row>
    <row r="586" spans="1:69" s="351" customFormat="1" ht="12.75">
      <c r="A586" s="1301"/>
      <c r="B586" s="459"/>
      <c r="C586" s="1302"/>
      <c r="D586" s="639"/>
      <c r="E586" s="639"/>
      <c r="F586" s="639"/>
      <c r="AV586" s="460"/>
      <c r="BQ586" s="460"/>
    </row>
    <row r="587" spans="1:69" s="1213" customFormat="1" ht="13.5" thickBot="1">
      <c r="A587" s="1214"/>
      <c r="B587" s="1211" t="s">
        <v>794</v>
      </c>
      <c r="C587" s="1215">
        <f t="shared" ref="C587:AH587" si="897">C563+C585</f>
        <v>0</v>
      </c>
      <c r="D587" s="1215">
        <f t="shared" si="897"/>
        <v>0</v>
      </c>
      <c r="E587" s="1215">
        <f t="shared" si="897"/>
        <v>0</v>
      </c>
      <c r="F587" s="1215">
        <f t="shared" si="897"/>
        <v>0</v>
      </c>
      <c r="G587" s="1215">
        <f t="shared" si="897"/>
        <v>0</v>
      </c>
      <c r="H587" s="1215">
        <f t="shared" si="897"/>
        <v>0</v>
      </c>
      <c r="I587" s="1215">
        <f t="shared" si="897"/>
        <v>0</v>
      </c>
      <c r="J587" s="1215">
        <f t="shared" si="897"/>
        <v>0</v>
      </c>
      <c r="K587" s="1215">
        <f t="shared" si="897"/>
        <v>0</v>
      </c>
      <c r="L587" s="1215">
        <f t="shared" si="897"/>
        <v>0</v>
      </c>
      <c r="M587" s="1215">
        <f t="shared" si="897"/>
        <v>0</v>
      </c>
      <c r="N587" s="1215">
        <f t="shared" si="897"/>
        <v>0</v>
      </c>
      <c r="O587" s="1215">
        <f t="shared" si="897"/>
        <v>0</v>
      </c>
      <c r="P587" s="1215">
        <f t="shared" si="897"/>
        <v>0</v>
      </c>
      <c r="Q587" s="1215">
        <f t="shared" si="897"/>
        <v>0</v>
      </c>
      <c r="R587" s="1215">
        <f t="shared" si="897"/>
        <v>0</v>
      </c>
      <c r="S587" s="1215">
        <f t="shared" si="897"/>
        <v>0</v>
      </c>
      <c r="T587" s="1215">
        <f t="shared" si="897"/>
        <v>0</v>
      </c>
      <c r="U587" s="1215">
        <f t="shared" si="897"/>
        <v>0</v>
      </c>
      <c r="V587" s="1215">
        <f t="shared" si="897"/>
        <v>0</v>
      </c>
      <c r="W587" s="1215">
        <f t="shared" si="897"/>
        <v>0</v>
      </c>
      <c r="X587" s="1215">
        <f t="shared" si="897"/>
        <v>0</v>
      </c>
      <c r="Y587" s="1215">
        <f t="shared" si="897"/>
        <v>0</v>
      </c>
      <c r="Z587" s="1215">
        <f t="shared" si="897"/>
        <v>0</v>
      </c>
      <c r="AA587" s="1215">
        <f t="shared" si="897"/>
        <v>0</v>
      </c>
      <c r="AB587" s="1215">
        <f t="shared" si="897"/>
        <v>0</v>
      </c>
      <c r="AC587" s="1215">
        <f t="shared" si="897"/>
        <v>0</v>
      </c>
      <c r="AD587" s="1215">
        <f t="shared" si="897"/>
        <v>0</v>
      </c>
      <c r="AE587" s="1215">
        <f t="shared" si="897"/>
        <v>0</v>
      </c>
      <c r="AF587" s="1215">
        <f t="shared" si="897"/>
        <v>0</v>
      </c>
      <c r="AG587" s="1215">
        <f t="shared" si="897"/>
        <v>0</v>
      </c>
      <c r="AH587" s="1215">
        <f t="shared" si="897"/>
        <v>0</v>
      </c>
      <c r="AI587" s="1215">
        <f t="shared" ref="AI587:BQ587" si="898">AI563+AI585</f>
        <v>0</v>
      </c>
      <c r="AJ587" s="1215">
        <f t="shared" si="898"/>
        <v>0</v>
      </c>
      <c r="AK587" s="1215">
        <f t="shared" si="898"/>
        <v>0</v>
      </c>
      <c r="AL587" s="1215">
        <f t="shared" si="898"/>
        <v>0</v>
      </c>
      <c r="AM587" s="1215">
        <f t="shared" si="898"/>
        <v>0</v>
      </c>
      <c r="AN587" s="1215">
        <f t="shared" si="898"/>
        <v>0</v>
      </c>
      <c r="AO587" s="1215">
        <f t="shared" si="898"/>
        <v>0</v>
      </c>
      <c r="AP587" s="1215">
        <f t="shared" si="898"/>
        <v>0</v>
      </c>
      <c r="AQ587" s="1215">
        <f t="shared" si="898"/>
        <v>0</v>
      </c>
      <c r="AR587" s="1215">
        <f t="shared" si="898"/>
        <v>0</v>
      </c>
      <c r="AS587" s="1215">
        <f t="shared" si="898"/>
        <v>0</v>
      </c>
      <c r="AT587" s="1215">
        <f t="shared" si="898"/>
        <v>0</v>
      </c>
      <c r="AU587" s="1215">
        <f t="shared" si="898"/>
        <v>0</v>
      </c>
      <c r="AV587" s="1215">
        <f t="shared" si="898"/>
        <v>0</v>
      </c>
      <c r="AW587" s="1215">
        <f t="shared" si="898"/>
        <v>0</v>
      </c>
      <c r="AX587" s="1215">
        <f t="shared" si="898"/>
        <v>0</v>
      </c>
      <c r="AY587" s="1215">
        <f t="shared" si="898"/>
        <v>0</v>
      </c>
      <c r="AZ587" s="1215">
        <f t="shared" si="898"/>
        <v>0</v>
      </c>
      <c r="BA587" s="1215">
        <f t="shared" si="898"/>
        <v>0</v>
      </c>
      <c r="BB587" s="1215">
        <f t="shared" si="898"/>
        <v>0</v>
      </c>
      <c r="BC587" s="1215">
        <f t="shared" si="898"/>
        <v>0</v>
      </c>
      <c r="BD587" s="1215">
        <f t="shared" si="898"/>
        <v>0</v>
      </c>
      <c r="BE587" s="1215">
        <f t="shared" si="898"/>
        <v>0</v>
      </c>
      <c r="BF587" s="1215">
        <f t="shared" si="898"/>
        <v>0</v>
      </c>
      <c r="BG587" s="1215">
        <f t="shared" si="898"/>
        <v>0</v>
      </c>
      <c r="BH587" s="1215">
        <f t="shared" si="898"/>
        <v>0</v>
      </c>
      <c r="BI587" s="1215">
        <f t="shared" si="898"/>
        <v>0</v>
      </c>
      <c r="BJ587" s="1215">
        <f t="shared" si="898"/>
        <v>0</v>
      </c>
      <c r="BK587" s="1215">
        <f t="shared" si="898"/>
        <v>0</v>
      </c>
      <c r="BL587" s="1215">
        <f t="shared" si="898"/>
        <v>0</v>
      </c>
      <c r="BM587" s="1215">
        <f t="shared" si="898"/>
        <v>0</v>
      </c>
      <c r="BN587" s="1215">
        <f t="shared" si="898"/>
        <v>0</v>
      </c>
      <c r="BO587" s="1215">
        <f t="shared" si="898"/>
        <v>0</v>
      </c>
      <c r="BP587" s="1215">
        <f t="shared" si="898"/>
        <v>0</v>
      </c>
      <c r="BQ587" s="1215">
        <f t="shared" si="898"/>
        <v>0</v>
      </c>
    </row>
    <row r="588" spans="1:69" s="351" customFormat="1" ht="13.5" thickTop="1">
      <c r="A588" s="1301"/>
      <c r="B588" s="1306"/>
      <c r="C588" s="1307"/>
      <c r="D588" s="1307"/>
      <c r="E588" s="1307"/>
      <c r="F588" s="1307"/>
      <c r="G588" s="1307"/>
      <c r="H588" s="1307"/>
      <c r="I588" s="1307"/>
      <c r="J588" s="1307"/>
      <c r="K588" s="1307"/>
      <c r="L588" s="1307"/>
      <c r="M588" s="1307"/>
      <c r="N588" s="1307"/>
      <c r="O588" s="1307"/>
      <c r="P588" s="1307"/>
      <c r="Q588" s="1307"/>
      <c r="R588" s="1307"/>
      <c r="S588" s="1307"/>
      <c r="T588" s="1307"/>
      <c r="U588" s="1307"/>
      <c r="V588" s="1307"/>
      <c r="W588" s="1307"/>
      <c r="X588" s="1307"/>
      <c r="Y588" s="1307"/>
      <c r="Z588" s="1307"/>
      <c r="AA588" s="1307"/>
      <c r="AB588" s="1307"/>
      <c r="AC588" s="1307"/>
      <c r="AD588" s="1307"/>
      <c r="AE588" s="1307"/>
      <c r="AF588" s="1307"/>
      <c r="AG588" s="1307"/>
      <c r="AH588" s="1307"/>
      <c r="AI588" s="1307"/>
      <c r="AJ588" s="1307"/>
      <c r="AK588" s="1307"/>
      <c r="AL588" s="1307"/>
      <c r="AM588" s="1307"/>
      <c r="AN588" s="1307"/>
      <c r="AO588" s="1307"/>
      <c r="AP588" s="1307"/>
      <c r="AQ588" s="1307"/>
      <c r="AR588" s="1307"/>
      <c r="AS588" s="1307"/>
      <c r="AT588" s="1307"/>
      <c r="AU588" s="1307"/>
      <c r="AV588" s="1307"/>
      <c r="AW588" s="1307"/>
      <c r="AX588" s="1307"/>
      <c r="AY588" s="1307"/>
      <c r="AZ588" s="1307"/>
      <c r="BA588" s="1307"/>
      <c r="BB588" s="1307"/>
      <c r="BC588" s="1307"/>
      <c r="BD588" s="1307"/>
      <c r="BE588" s="1307"/>
      <c r="BF588" s="1307"/>
      <c r="BG588" s="1307"/>
      <c r="BH588" s="1307"/>
      <c r="BI588" s="1307"/>
      <c r="BJ588" s="1307"/>
      <c r="BK588" s="1307"/>
      <c r="BL588" s="1307"/>
      <c r="BM588" s="1307"/>
      <c r="BN588" s="1307"/>
      <c r="BO588" s="1307"/>
      <c r="BP588" s="1307"/>
      <c r="BQ588" s="1307"/>
    </row>
    <row r="589" spans="1:69" s="1207" customFormat="1" ht="25.5">
      <c r="A589" s="1216"/>
      <c r="B589" s="1216"/>
      <c r="C589" s="1217"/>
      <c r="D589" s="1218"/>
      <c r="E589" s="1219"/>
      <c r="F589" s="1220"/>
      <c r="G589" s="1221" t="s">
        <v>1139</v>
      </c>
      <c r="H589" s="1221"/>
      <c r="I589" s="1221"/>
      <c r="J589" s="1221"/>
      <c r="K589" s="1221"/>
      <c r="L589" s="1221"/>
      <c r="M589" s="1221"/>
      <c r="N589" s="1221"/>
      <c r="O589" s="1221"/>
      <c r="P589" s="1221"/>
      <c r="Q589" s="1221"/>
      <c r="R589" s="1221"/>
      <c r="S589" s="1221"/>
      <c r="T589" s="1221"/>
      <c r="U589" s="1221"/>
      <c r="V589" s="1221"/>
      <c r="W589" s="1221"/>
      <c r="X589" s="1221"/>
      <c r="Y589" s="1221"/>
      <c r="Z589" s="1221"/>
      <c r="AA589" s="1221"/>
      <c r="AB589" s="1221" t="s">
        <v>1140</v>
      </c>
      <c r="AC589" s="1221"/>
      <c r="AD589" s="1221"/>
      <c r="AE589" s="1221"/>
      <c r="AF589" s="1221"/>
      <c r="AG589" s="1221"/>
      <c r="AH589" s="1221"/>
      <c r="AI589" s="1221"/>
      <c r="AJ589" s="1221"/>
      <c r="AK589" s="1221"/>
      <c r="AL589" s="1221"/>
      <c r="AM589" s="1221"/>
      <c r="AN589" s="1221"/>
      <c r="AO589" s="1221"/>
      <c r="AP589" s="1221"/>
      <c r="AQ589" s="1221"/>
      <c r="AR589" s="1221"/>
      <c r="AS589" s="1221"/>
      <c r="AT589" s="1221"/>
      <c r="AU589" s="1221"/>
      <c r="AV589" s="1222"/>
      <c r="AW589" s="1223" t="s">
        <v>1141</v>
      </c>
      <c r="AX589" s="1221"/>
      <c r="AY589" s="1221"/>
      <c r="AZ589" s="1221"/>
      <c r="BA589" s="1221"/>
      <c r="BB589" s="1221"/>
      <c r="BC589" s="1221"/>
      <c r="BD589" s="1221"/>
      <c r="BE589" s="1221"/>
      <c r="BF589" s="1221"/>
      <c r="BG589" s="1221"/>
      <c r="BH589" s="1221"/>
      <c r="BI589" s="1221"/>
      <c r="BJ589" s="1221"/>
      <c r="BK589" s="1221"/>
      <c r="BL589" s="1221"/>
      <c r="BM589" s="1221"/>
      <c r="BN589" s="1221"/>
      <c r="BO589" s="1221"/>
      <c r="BP589" s="1221"/>
      <c r="BQ589" s="1222"/>
    </row>
    <row r="590" spans="1:69" s="1208" customFormat="1" ht="13.5" thickBot="1">
      <c r="A590" s="1224"/>
      <c r="B590" s="1224"/>
      <c r="C590" s="1225"/>
      <c r="D590" s="1226"/>
      <c r="E590" s="1227"/>
      <c r="F590" s="1228"/>
      <c r="G590" s="1229">
        <v>1</v>
      </c>
      <c r="H590" s="1229">
        <v>2</v>
      </c>
      <c r="I590" s="1229">
        <v>3</v>
      </c>
      <c r="J590" s="1229">
        <v>4</v>
      </c>
      <c r="K590" s="1229">
        <v>5</v>
      </c>
      <c r="L590" s="1229">
        <v>6</v>
      </c>
      <c r="M590" s="1229">
        <v>7</v>
      </c>
      <c r="N590" s="1229">
        <v>8</v>
      </c>
      <c r="O590" s="1229">
        <v>9</v>
      </c>
      <c r="P590" s="1229">
        <v>10</v>
      </c>
      <c r="Q590" s="1229">
        <v>11</v>
      </c>
      <c r="R590" s="1229">
        <v>12</v>
      </c>
      <c r="S590" s="1229">
        <v>13</v>
      </c>
      <c r="T590" s="1229">
        <v>14</v>
      </c>
      <c r="U590" s="1229">
        <v>15</v>
      </c>
      <c r="V590" s="1229">
        <v>16</v>
      </c>
      <c r="W590" s="1229">
        <v>17</v>
      </c>
      <c r="X590" s="1229">
        <v>18</v>
      </c>
      <c r="Y590" s="1229">
        <v>19</v>
      </c>
      <c r="Z590" s="1229">
        <v>20</v>
      </c>
      <c r="AA590" s="1229" t="s">
        <v>713</v>
      </c>
      <c r="AB590" s="1229">
        <v>1</v>
      </c>
      <c r="AC590" s="1229">
        <v>2</v>
      </c>
      <c r="AD590" s="1229">
        <v>3</v>
      </c>
      <c r="AE590" s="1229">
        <v>4</v>
      </c>
      <c r="AF590" s="1229">
        <v>5</v>
      </c>
      <c r="AG590" s="1229">
        <v>6</v>
      </c>
      <c r="AH590" s="1229">
        <v>7</v>
      </c>
      <c r="AI590" s="1229">
        <v>8</v>
      </c>
      <c r="AJ590" s="1229">
        <v>9</v>
      </c>
      <c r="AK590" s="1229">
        <v>10</v>
      </c>
      <c r="AL590" s="1229">
        <v>11</v>
      </c>
      <c r="AM590" s="1229">
        <v>12</v>
      </c>
      <c r="AN590" s="1229">
        <v>13</v>
      </c>
      <c r="AO590" s="1229">
        <v>14</v>
      </c>
      <c r="AP590" s="1229">
        <v>15</v>
      </c>
      <c r="AQ590" s="1229">
        <v>16</v>
      </c>
      <c r="AR590" s="1229">
        <v>17</v>
      </c>
      <c r="AS590" s="1229">
        <v>18</v>
      </c>
      <c r="AT590" s="1229">
        <v>19</v>
      </c>
      <c r="AU590" s="1229">
        <v>20</v>
      </c>
      <c r="AV590" s="1230" t="s">
        <v>713</v>
      </c>
      <c r="AW590" s="1231">
        <v>1</v>
      </c>
      <c r="AX590" s="1229">
        <v>2</v>
      </c>
      <c r="AY590" s="1229">
        <v>3</v>
      </c>
      <c r="AZ590" s="1229">
        <v>4</v>
      </c>
      <c r="BA590" s="1229">
        <v>5</v>
      </c>
      <c r="BB590" s="1229">
        <v>6</v>
      </c>
      <c r="BC590" s="1229">
        <v>7</v>
      </c>
      <c r="BD590" s="1229">
        <v>8</v>
      </c>
      <c r="BE590" s="1229">
        <v>9</v>
      </c>
      <c r="BF590" s="1229">
        <v>10</v>
      </c>
      <c r="BG590" s="1229">
        <v>11</v>
      </c>
      <c r="BH590" s="1229">
        <v>12</v>
      </c>
      <c r="BI590" s="1229">
        <v>13</v>
      </c>
      <c r="BJ590" s="1229">
        <v>14</v>
      </c>
      <c r="BK590" s="1229">
        <v>15</v>
      </c>
      <c r="BL590" s="1229">
        <v>16</v>
      </c>
      <c r="BM590" s="1229">
        <v>17</v>
      </c>
      <c r="BN590" s="1229">
        <v>18</v>
      </c>
      <c r="BO590" s="1229">
        <v>19</v>
      </c>
      <c r="BP590" s="1229">
        <v>20</v>
      </c>
      <c r="BQ590" s="1232" t="s">
        <v>713</v>
      </c>
    </row>
    <row r="591" spans="1:69" s="1209" customFormat="1" ht="39" thickBot="1">
      <c r="A591" s="1348" t="s">
        <v>1189</v>
      </c>
      <c r="B591" s="1348" t="s">
        <v>642</v>
      </c>
      <c r="C591" s="1349"/>
      <c r="D591" s="1233" t="s">
        <v>308</v>
      </c>
      <c r="E591" s="1234" t="s">
        <v>309</v>
      </c>
      <c r="F591" s="1235" t="s">
        <v>769</v>
      </c>
      <c r="G591" s="1236" t="str">
        <f>IF('I2 LDC class'!$D$20="",'I2 LDC class'!$C$20,'I2 LDC class'!$D$20)</f>
        <v>Residential</v>
      </c>
      <c r="H591" s="1236" t="str">
        <f>IF('I2 LDC class'!$D$21="",'I2 LDC class'!$C$21,'I2 LDC class'!$D$21)</f>
        <v>General Service Less Than 50 kW</v>
      </c>
      <c r="I591" s="1236" t="str">
        <f>IF('I2 LDC class'!$D$22="",'I2 LDC class'!$C$22,'I2 LDC class'!$D$22)</f>
        <v>General Service 50 to 4,999 kW</v>
      </c>
      <c r="J591" s="1236" t="str">
        <f>IF('I2 LDC class'!$D$23="",'I2 LDC class'!$C$23,'I2 LDC class'!$D$23)</f>
        <v>GS&gt; 50-TOU</v>
      </c>
      <c r="K591" s="1236" t="str">
        <f>IF('I2 LDC class'!$D$24="",'I2 LDC class'!$C$24,'I2 LDC class'!$D$24)</f>
        <v>GS &gt;50-Intermediate</v>
      </c>
      <c r="L591" s="1236" t="str">
        <f>IF('I2 LDC class'!$D$25="",'I2 LDC class'!$C$25,'I2 LDC class'!$D$25)</f>
        <v>Large Use &gt;5MW</v>
      </c>
      <c r="M591" s="1236" t="str">
        <f>IF('I2 LDC class'!$D$26="",'I2 LDC class'!$C$26,'I2 LDC class'!$D$26)</f>
        <v>Street Lighting</v>
      </c>
      <c r="N591" s="1236" t="str">
        <f>IF('I2 LDC class'!$D$27="",'I2 LDC class'!$C$27,'I2 LDC class'!$D$27)</f>
        <v>Sentinel</v>
      </c>
      <c r="O591" s="1236" t="str">
        <f>IF('I2 LDC class'!$D$28="",'I2 LDC class'!$C$28,'I2 LDC class'!$D$28)</f>
        <v>Unmetered Scattered Load</v>
      </c>
      <c r="P591" s="1236" t="str">
        <f>IF('I2 LDC class'!$D$29="",'I2 LDC class'!$C$29,'I2 LDC class'!$D$29)</f>
        <v>Embedded Distributor</v>
      </c>
      <c r="Q591" s="1236" t="str">
        <f>IF('I2 LDC class'!$D$30="",'I2 LDC class'!$C$30,'I2 LDC class'!$D$30)</f>
        <v>Back-up/Standby Power</v>
      </c>
      <c r="R591" s="1236" t="str">
        <f>IF('I2 LDC class'!$D$31="",'I2 LDC class'!$C$31,'I2 LDC class'!$D$31)</f>
        <v>Rate Class 1</v>
      </c>
      <c r="S591" s="1236" t="str">
        <f>IF('I2 LDC class'!$D$32="",'I2 LDC class'!$C$32,'I2 LDC class'!$D$32)</f>
        <v>Rate class 2</v>
      </c>
      <c r="T591" s="1236" t="str">
        <f>IF('I2 LDC class'!$D$33="",'I2 LDC class'!$C$33,'I2 LDC class'!$D$33)</f>
        <v>Rate class 3</v>
      </c>
      <c r="U591" s="1236" t="str">
        <f>IF('I2 LDC class'!$D$34="",'I2 LDC class'!$C$34,'I2 LDC class'!$D$34)</f>
        <v>Rate class 4</v>
      </c>
      <c r="V591" s="1236" t="str">
        <f>IF('I2 LDC class'!$D$35="",'I2 LDC class'!$C$35,'I2 LDC class'!$D$35)</f>
        <v>Rate class 5</v>
      </c>
      <c r="W591" s="1236" t="str">
        <f>IF('I2 LDC class'!$D$36="",'I2 LDC class'!$C$36,'I2 LDC class'!$D$36)</f>
        <v>Rate class 6</v>
      </c>
      <c r="X591" s="1236" t="str">
        <f>IF('I2 LDC class'!$D$37="",'I2 LDC class'!$C$37,'I2 LDC class'!$D$37)</f>
        <v>Rate class 7</v>
      </c>
      <c r="Y591" s="1236" t="str">
        <f>IF('I2 LDC class'!$D$38="",'I2 LDC class'!$C$38,'I2 LDC class'!$D$38)</f>
        <v>Rate class 8</v>
      </c>
      <c r="Z591" s="1236" t="str">
        <f>IF('I2 LDC class'!$D$39="",'I2 LDC class'!$C$39,'I2 LDC class'!$D$39)</f>
        <v>Rate class 9</v>
      </c>
      <c r="AA591" s="1237" t="s">
        <v>713</v>
      </c>
      <c r="AB591" s="1236" t="str">
        <f>IF('I2 LDC class'!$D$20="",'I2 LDC class'!$C$20,'I2 LDC class'!$D$20)</f>
        <v>Residential</v>
      </c>
      <c r="AC591" s="1236" t="str">
        <f>IF('I2 LDC class'!$D$21="",'I2 LDC class'!$C$21,'I2 LDC class'!$D$21)</f>
        <v>General Service Less Than 50 kW</v>
      </c>
      <c r="AD591" s="1236" t="str">
        <f>IF('I2 LDC class'!$D$22="",'I2 LDC class'!$C$22,'I2 LDC class'!$D$22)</f>
        <v>General Service 50 to 4,999 kW</v>
      </c>
      <c r="AE591" s="1236" t="str">
        <f>IF('I2 LDC class'!$D$23="",'I2 LDC class'!$C$23,'I2 LDC class'!$D$23)</f>
        <v>GS&gt; 50-TOU</v>
      </c>
      <c r="AF591" s="1236" t="str">
        <f>IF('I2 LDC class'!$D$24="",'I2 LDC class'!$C$24,'I2 LDC class'!$D$24)</f>
        <v>GS &gt;50-Intermediate</v>
      </c>
      <c r="AG591" s="1236" t="str">
        <f>IF('I2 LDC class'!$D$25="",'I2 LDC class'!$C$25,'I2 LDC class'!$D$25)</f>
        <v>Large Use &gt;5MW</v>
      </c>
      <c r="AH591" s="1236" t="str">
        <f>IF('I2 LDC class'!$D$26="",'I2 LDC class'!$C$26,'I2 LDC class'!$D$26)</f>
        <v>Street Lighting</v>
      </c>
      <c r="AI591" s="1236" t="str">
        <f>IF('I2 LDC class'!$D$27="",'I2 LDC class'!$C$27,'I2 LDC class'!$D$27)</f>
        <v>Sentinel</v>
      </c>
      <c r="AJ591" s="1236" t="str">
        <f>IF('I2 LDC class'!$D$28="",'I2 LDC class'!$C$28,'I2 LDC class'!$D$28)</f>
        <v>Unmetered Scattered Load</v>
      </c>
      <c r="AK591" s="1236" t="str">
        <f>IF('I2 LDC class'!$D$29="",'I2 LDC class'!$C$29,'I2 LDC class'!$D$29)</f>
        <v>Embedded Distributor</v>
      </c>
      <c r="AL591" s="1236" t="str">
        <f>IF('I2 LDC class'!$D$30="",'I2 LDC class'!$C$30,'I2 LDC class'!$D$30)</f>
        <v>Back-up/Standby Power</v>
      </c>
      <c r="AM591" s="1236" t="str">
        <f>IF('I2 LDC class'!$D$31="",'I2 LDC class'!$C$31,'I2 LDC class'!$D$31)</f>
        <v>Rate Class 1</v>
      </c>
      <c r="AN591" s="1236" t="str">
        <f>IF('I2 LDC class'!$D$32="",'I2 LDC class'!$C$32,'I2 LDC class'!$D$32)</f>
        <v>Rate class 2</v>
      </c>
      <c r="AO591" s="1236" t="str">
        <f>IF('I2 LDC class'!$D$33="",'I2 LDC class'!$C$33,'I2 LDC class'!$D$33)</f>
        <v>Rate class 3</v>
      </c>
      <c r="AP591" s="1236" t="str">
        <f>IF('I2 LDC class'!$D$34="",'I2 LDC class'!$C$34,'I2 LDC class'!$D$34)</f>
        <v>Rate class 4</v>
      </c>
      <c r="AQ591" s="1236" t="str">
        <f>IF('I2 LDC class'!$D$35="",'I2 LDC class'!$C$35,'I2 LDC class'!$D$35)</f>
        <v>Rate class 5</v>
      </c>
      <c r="AR591" s="1236" t="str">
        <f>IF('I2 LDC class'!$D$36="",'I2 LDC class'!$C$36,'I2 LDC class'!$D$36)</f>
        <v>Rate class 6</v>
      </c>
      <c r="AS591" s="1236" t="str">
        <f>IF('I2 LDC class'!$D$37="",'I2 LDC class'!$C$37,'I2 LDC class'!$D$37)</f>
        <v>Rate class 7</v>
      </c>
      <c r="AT591" s="1236" t="str">
        <f>IF('I2 LDC class'!$D$38="",'I2 LDC class'!$C$38,'I2 LDC class'!$D$38)</f>
        <v>Rate class 8</v>
      </c>
      <c r="AU591" s="1236" t="str">
        <f>IF('I2 LDC class'!$D$39="",'I2 LDC class'!$C$39,'I2 LDC class'!$D$39)</f>
        <v>Rate class 9</v>
      </c>
      <c r="AV591" s="1238" t="s">
        <v>713</v>
      </c>
      <c r="AW591" s="1236" t="str">
        <f>IF('I2 LDC class'!$D$20="",'I2 LDC class'!$C$20,'I2 LDC class'!$D$20)</f>
        <v>Residential</v>
      </c>
      <c r="AX591" s="1236" t="str">
        <f>IF('I2 LDC class'!$D$21="",'I2 LDC class'!$C$21,'I2 LDC class'!$D$21)</f>
        <v>General Service Less Than 50 kW</v>
      </c>
      <c r="AY591" s="1236" t="str">
        <f>IF('I2 LDC class'!$D$22="",'I2 LDC class'!$C$22,'I2 LDC class'!$D$22)</f>
        <v>General Service 50 to 4,999 kW</v>
      </c>
      <c r="AZ591" s="1236" t="str">
        <f>IF('I2 LDC class'!$D$23="",'I2 LDC class'!$C$23,'I2 LDC class'!$D$23)</f>
        <v>GS&gt; 50-TOU</v>
      </c>
      <c r="BA591" s="1236" t="str">
        <f>IF('I2 LDC class'!$D$24="",'I2 LDC class'!$C$24,'I2 LDC class'!$D$24)</f>
        <v>GS &gt;50-Intermediate</v>
      </c>
      <c r="BB591" s="1236" t="str">
        <f>IF('I2 LDC class'!$D$25="",'I2 LDC class'!$C$25,'I2 LDC class'!$D$25)</f>
        <v>Large Use &gt;5MW</v>
      </c>
      <c r="BC591" s="1236" t="str">
        <f>IF('I2 LDC class'!$D$26="",'I2 LDC class'!$C$26,'I2 LDC class'!$D$26)</f>
        <v>Street Lighting</v>
      </c>
      <c r="BD591" s="1236" t="str">
        <f>IF('I2 LDC class'!$D$27="",'I2 LDC class'!$C$27,'I2 LDC class'!$D$27)</f>
        <v>Sentinel</v>
      </c>
      <c r="BE591" s="1236" t="str">
        <f>IF('I2 LDC class'!$D$28="",'I2 LDC class'!$C$28,'I2 LDC class'!$D$28)</f>
        <v>Unmetered Scattered Load</v>
      </c>
      <c r="BF591" s="1236" t="str">
        <f>IF('I2 LDC class'!$D$29="",'I2 LDC class'!$C$29,'I2 LDC class'!$D$29)</f>
        <v>Embedded Distributor</v>
      </c>
      <c r="BG591" s="1236" t="str">
        <f>IF('I2 LDC class'!$D$30="",'I2 LDC class'!$C$30,'I2 LDC class'!$D$30)</f>
        <v>Back-up/Standby Power</v>
      </c>
      <c r="BH591" s="1236" t="str">
        <f>IF('I2 LDC class'!$D$31="",'I2 LDC class'!$C$31,'I2 LDC class'!$D$31)</f>
        <v>Rate Class 1</v>
      </c>
      <c r="BI591" s="1236" t="str">
        <f>IF('I2 LDC class'!$D$32="",'I2 LDC class'!$C$32,'I2 LDC class'!$D$32)</f>
        <v>Rate class 2</v>
      </c>
      <c r="BJ591" s="1236" t="str">
        <f>IF('I2 LDC class'!$D$33="",'I2 LDC class'!$C$33,'I2 LDC class'!$D$33)</f>
        <v>Rate class 3</v>
      </c>
      <c r="BK591" s="1236" t="str">
        <f>IF('I2 LDC class'!$D$34="",'I2 LDC class'!$C$34,'I2 LDC class'!$D$34)</f>
        <v>Rate class 4</v>
      </c>
      <c r="BL591" s="1236" t="str">
        <f>IF('I2 LDC class'!$D$35="",'I2 LDC class'!$C$35,'I2 LDC class'!$D$35)</f>
        <v>Rate class 5</v>
      </c>
      <c r="BM591" s="1236" t="str">
        <f>IF('I2 LDC class'!$D$36="",'I2 LDC class'!$C$36,'I2 LDC class'!$D$36)</f>
        <v>Rate class 6</v>
      </c>
      <c r="BN591" s="1236" t="str">
        <f>IF('I2 LDC class'!$D$37="",'I2 LDC class'!$C$37,'I2 LDC class'!$D$37)</f>
        <v>Rate class 7</v>
      </c>
      <c r="BO591" s="1236" t="str">
        <f>IF('I2 LDC class'!$D$38="",'I2 LDC class'!$C$38,'I2 LDC class'!$D$38)</f>
        <v>Rate class 8</v>
      </c>
      <c r="BP591" s="1236" t="str">
        <f>IF('I2 LDC class'!$D$39="",'I2 LDC class'!$C$39,'I2 LDC class'!$D$39)</f>
        <v>Rate class 9</v>
      </c>
      <c r="BQ591" s="1239" t="s">
        <v>713</v>
      </c>
    </row>
    <row r="592" spans="1:69" s="229" customFormat="1" ht="12.75">
      <c r="A592" s="1240">
        <v>1565</v>
      </c>
      <c r="B592" s="1241" t="s">
        <v>654</v>
      </c>
      <c r="C592" s="1242">
        <v>1</v>
      </c>
      <c r="D592" s="1243">
        <f t="shared" ref="D592:D628" si="899">C592-E592</f>
        <v>0</v>
      </c>
      <c r="E592" s="1243">
        <f>VLOOKUP($A592,'E1 Categorization'!$A$35:$E$116,5,FALSE)</f>
        <v>1</v>
      </c>
      <c r="F592" s="1243">
        <f t="shared" ref="F592:F628" si="900">D592+E592</f>
        <v>1</v>
      </c>
      <c r="G592" s="1244">
        <f>IF(ISERROR(VLOOKUP(VLOOKUP($A592, 'E4 TB Allocation Details'!$A$18:$L$214, MATCH("Demand ID", 'E4 TB Allocation Details'!$A$18:$L$18, 0),FALSE), 'E2 Allocators'!$B$15:$W$361, MATCH(G$17, 'E2 Allocators'!$B$15:$W$15, 0),FALSE)), 0, VLOOKUP(VLOOKUP($A592, 'E4 TB Allocation Details'!$A$18:$L$214, MATCH("Demand ID", 'E4 TB Allocation Details'!$A$18:$L$18, 0),FALSE), 'E2 Allocators'!$B$15:$W$361, MATCH(G$17, 'E2 Allocators'!$B$15:$W$15, 0),FALSE))</f>
        <v>0</v>
      </c>
      <c r="H592" s="1244">
        <f>IF(ISERROR(VLOOKUP(VLOOKUP($A592, 'E4 TB Allocation Details'!$A$18:$L$214, MATCH("Demand ID", 'E4 TB Allocation Details'!$A$18:$L$18, 0),FALSE), 'E2 Allocators'!$B$15:$W$361, MATCH(H$17, 'E2 Allocators'!$B$15:$W$15, 0),FALSE)), 0, VLOOKUP(VLOOKUP($A592, 'E4 TB Allocation Details'!$A$18:$L$214, MATCH("Demand ID", 'E4 TB Allocation Details'!$A$18:$L$18, 0),FALSE), 'E2 Allocators'!$B$15:$W$361, MATCH(H$17, 'E2 Allocators'!$B$15:$W$15, 0),FALSE))</f>
        <v>0</v>
      </c>
      <c r="I592" s="1244">
        <f>IF(ISERROR(VLOOKUP(VLOOKUP($A592, 'E4 TB Allocation Details'!$A$18:$L$214, MATCH("Demand ID", 'E4 TB Allocation Details'!$A$18:$L$18, 0),FALSE), 'E2 Allocators'!$B$15:$W$361, MATCH(I$17, 'E2 Allocators'!$B$15:$W$15, 0),FALSE)), 0, VLOOKUP(VLOOKUP($A592, 'E4 TB Allocation Details'!$A$18:$L$214, MATCH("Demand ID", 'E4 TB Allocation Details'!$A$18:$L$18, 0),FALSE), 'E2 Allocators'!$B$15:$W$361, MATCH(I$17, 'E2 Allocators'!$B$15:$W$15, 0),FALSE))</f>
        <v>0</v>
      </c>
      <c r="J592" s="1244">
        <f>IF(ISERROR(VLOOKUP(VLOOKUP($A592, 'E4 TB Allocation Details'!$A$18:$L$214, MATCH("Demand ID", 'E4 TB Allocation Details'!$A$18:$L$18, 0),FALSE), 'E2 Allocators'!$B$15:$W$361, MATCH(J$17, 'E2 Allocators'!$B$15:$W$15, 0),FALSE)), 0, VLOOKUP(VLOOKUP($A592, 'E4 TB Allocation Details'!$A$18:$L$214, MATCH("Demand ID", 'E4 TB Allocation Details'!$A$18:$L$18, 0),FALSE), 'E2 Allocators'!$B$15:$W$361, MATCH(J$17, 'E2 Allocators'!$B$15:$W$15, 0),FALSE))</f>
        <v>0</v>
      </c>
      <c r="K592" s="1244">
        <f>IF(ISERROR(VLOOKUP(VLOOKUP($A592, 'E4 TB Allocation Details'!$A$18:$L$214, MATCH("Demand ID", 'E4 TB Allocation Details'!$A$18:$L$18, 0),FALSE), 'E2 Allocators'!$B$15:$W$361, MATCH(K$17, 'E2 Allocators'!$B$15:$W$15, 0),FALSE)), 0, VLOOKUP(VLOOKUP($A592, 'E4 TB Allocation Details'!$A$18:$L$214, MATCH("Demand ID", 'E4 TB Allocation Details'!$A$18:$L$18, 0),FALSE), 'E2 Allocators'!$B$15:$W$361, MATCH(K$17, 'E2 Allocators'!$B$15:$W$15, 0),FALSE))</f>
        <v>0</v>
      </c>
      <c r="L592" s="1244">
        <f>IF(ISERROR(VLOOKUP(VLOOKUP($A592, 'E4 TB Allocation Details'!$A$18:$L$214, MATCH("Demand ID", 'E4 TB Allocation Details'!$A$18:$L$18, 0),FALSE), 'E2 Allocators'!$B$15:$W$361, MATCH(L$17, 'E2 Allocators'!$B$15:$W$15, 0),FALSE)), 0, VLOOKUP(VLOOKUP($A592, 'E4 TB Allocation Details'!$A$18:$L$214, MATCH("Demand ID", 'E4 TB Allocation Details'!$A$18:$L$18, 0),FALSE), 'E2 Allocators'!$B$15:$W$361, MATCH(L$17, 'E2 Allocators'!$B$15:$W$15, 0),FALSE))</f>
        <v>0</v>
      </c>
      <c r="M592" s="1244">
        <f>IF(ISERROR(VLOOKUP(VLOOKUP($A592, 'E4 TB Allocation Details'!$A$18:$L$214, MATCH("Demand ID", 'E4 TB Allocation Details'!$A$18:$L$18, 0),FALSE), 'E2 Allocators'!$B$15:$W$361, MATCH(M$17, 'E2 Allocators'!$B$15:$W$15, 0),FALSE)), 0, VLOOKUP(VLOOKUP($A592, 'E4 TB Allocation Details'!$A$18:$L$214, MATCH("Demand ID", 'E4 TB Allocation Details'!$A$18:$L$18, 0),FALSE), 'E2 Allocators'!$B$15:$W$361, MATCH(M$17, 'E2 Allocators'!$B$15:$W$15, 0),FALSE))</f>
        <v>0</v>
      </c>
      <c r="N592" s="1244">
        <f>IF(ISERROR(VLOOKUP(VLOOKUP($A592, 'E4 TB Allocation Details'!$A$18:$L$214, MATCH("Demand ID", 'E4 TB Allocation Details'!$A$18:$L$18, 0),FALSE), 'E2 Allocators'!$B$15:$W$361, MATCH(N$17, 'E2 Allocators'!$B$15:$W$15, 0),FALSE)), 0, VLOOKUP(VLOOKUP($A592, 'E4 TB Allocation Details'!$A$18:$L$214, MATCH("Demand ID", 'E4 TB Allocation Details'!$A$18:$L$18, 0),FALSE), 'E2 Allocators'!$B$15:$W$361, MATCH(N$17, 'E2 Allocators'!$B$15:$W$15, 0),FALSE))</f>
        <v>0</v>
      </c>
      <c r="O592" s="1244">
        <f>IF(ISERROR(VLOOKUP(VLOOKUP($A592, 'E4 TB Allocation Details'!$A$18:$L$214, MATCH("Demand ID", 'E4 TB Allocation Details'!$A$18:$L$18, 0),FALSE), 'E2 Allocators'!$B$15:$W$361, MATCH(O$17, 'E2 Allocators'!$B$15:$W$15, 0),FALSE)), 0, VLOOKUP(VLOOKUP($A592, 'E4 TB Allocation Details'!$A$18:$L$214, MATCH("Demand ID", 'E4 TB Allocation Details'!$A$18:$L$18, 0),FALSE), 'E2 Allocators'!$B$15:$W$361, MATCH(O$17, 'E2 Allocators'!$B$15:$W$15, 0),FALSE))</f>
        <v>0</v>
      </c>
      <c r="P592" s="1244">
        <f>IF(ISERROR(VLOOKUP(VLOOKUP($A592, 'E4 TB Allocation Details'!$A$18:$L$214, MATCH("Demand ID", 'E4 TB Allocation Details'!$A$18:$L$18, 0),FALSE), 'E2 Allocators'!$B$15:$W$361, MATCH(P$17, 'E2 Allocators'!$B$15:$W$15, 0),FALSE)), 0, VLOOKUP(VLOOKUP($A592, 'E4 TB Allocation Details'!$A$18:$L$214, MATCH("Demand ID", 'E4 TB Allocation Details'!$A$18:$L$18, 0),FALSE), 'E2 Allocators'!$B$15:$W$361, MATCH(P$17, 'E2 Allocators'!$B$15:$W$15, 0),FALSE))</f>
        <v>0</v>
      </c>
      <c r="Q592" s="1244">
        <f>IF(ISERROR(VLOOKUP(VLOOKUP($A592, 'E4 TB Allocation Details'!$A$18:$L$214, MATCH("Demand ID", 'E4 TB Allocation Details'!$A$18:$L$18, 0),FALSE), 'E2 Allocators'!$B$15:$W$361, MATCH(Q$17, 'E2 Allocators'!$B$15:$W$15, 0),FALSE)), 0, VLOOKUP(VLOOKUP($A592, 'E4 TB Allocation Details'!$A$18:$L$214, MATCH("Demand ID", 'E4 TB Allocation Details'!$A$18:$L$18, 0),FALSE), 'E2 Allocators'!$B$15:$W$361, MATCH(Q$17, 'E2 Allocators'!$B$15:$W$15, 0),FALSE))</f>
        <v>0</v>
      </c>
      <c r="R592" s="1244">
        <f>IF(ISERROR(VLOOKUP(VLOOKUP($A592, 'E4 TB Allocation Details'!$A$18:$L$214, MATCH("Demand ID", 'E4 TB Allocation Details'!$A$18:$L$18, 0),FALSE), 'E2 Allocators'!$B$15:$W$361, MATCH(R$17, 'E2 Allocators'!$B$15:$W$15, 0),FALSE)), 0, VLOOKUP(VLOOKUP($A592, 'E4 TB Allocation Details'!$A$18:$L$214, MATCH("Demand ID", 'E4 TB Allocation Details'!$A$18:$L$18, 0),FALSE), 'E2 Allocators'!$B$15:$W$361, MATCH(R$17, 'E2 Allocators'!$B$15:$W$15, 0),FALSE))</f>
        <v>0</v>
      </c>
      <c r="S592" s="1244">
        <f>IF(ISERROR(VLOOKUP(VLOOKUP($A592, 'E4 TB Allocation Details'!$A$18:$L$214, MATCH("Demand ID", 'E4 TB Allocation Details'!$A$18:$L$18, 0),FALSE), 'E2 Allocators'!$B$15:$W$361, MATCH(S$17, 'E2 Allocators'!$B$15:$W$15, 0),FALSE)), 0, VLOOKUP(VLOOKUP($A592, 'E4 TB Allocation Details'!$A$18:$L$214, MATCH("Demand ID", 'E4 TB Allocation Details'!$A$18:$L$18, 0),FALSE), 'E2 Allocators'!$B$15:$W$361, MATCH(S$17, 'E2 Allocators'!$B$15:$W$15, 0),FALSE))</f>
        <v>0</v>
      </c>
      <c r="T592" s="1244">
        <f>IF(ISERROR(VLOOKUP(VLOOKUP($A592, 'E4 TB Allocation Details'!$A$18:$L$214, MATCH("Demand ID", 'E4 TB Allocation Details'!$A$18:$L$18, 0),FALSE), 'E2 Allocators'!$B$15:$W$361, MATCH(T$17, 'E2 Allocators'!$B$15:$W$15, 0),FALSE)), 0, VLOOKUP(VLOOKUP($A592, 'E4 TB Allocation Details'!$A$18:$L$214, MATCH("Demand ID", 'E4 TB Allocation Details'!$A$18:$L$18, 0),FALSE), 'E2 Allocators'!$B$15:$W$361, MATCH(T$17, 'E2 Allocators'!$B$15:$W$15, 0),FALSE))</f>
        <v>0</v>
      </c>
      <c r="U592" s="1244">
        <f>IF(ISERROR(VLOOKUP(VLOOKUP($A592, 'E4 TB Allocation Details'!$A$18:$L$214, MATCH("Demand ID", 'E4 TB Allocation Details'!$A$18:$L$18, 0),FALSE), 'E2 Allocators'!$B$15:$W$361, MATCH(U$17, 'E2 Allocators'!$B$15:$W$15, 0),FALSE)), 0, VLOOKUP(VLOOKUP($A592, 'E4 TB Allocation Details'!$A$18:$L$214, MATCH("Demand ID", 'E4 TB Allocation Details'!$A$18:$L$18, 0),FALSE), 'E2 Allocators'!$B$15:$W$361, MATCH(U$17, 'E2 Allocators'!$B$15:$W$15, 0),FALSE))</f>
        <v>0</v>
      </c>
      <c r="V592" s="1244">
        <f>IF(ISERROR(VLOOKUP(VLOOKUP($A592, 'E4 TB Allocation Details'!$A$18:$L$214, MATCH("Demand ID", 'E4 TB Allocation Details'!$A$18:$L$18, 0),FALSE), 'E2 Allocators'!$B$15:$W$361, MATCH(V$17, 'E2 Allocators'!$B$15:$W$15, 0),FALSE)), 0, VLOOKUP(VLOOKUP($A592, 'E4 TB Allocation Details'!$A$18:$L$214, MATCH("Demand ID", 'E4 TB Allocation Details'!$A$18:$L$18, 0),FALSE), 'E2 Allocators'!$B$15:$W$361, MATCH(V$17, 'E2 Allocators'!$B$15:$W$15, 0),FALSE))</f>
        <v>0</v>
      </c>
      <c r="W592" s="1244">
        <f>IF(ISERROR(VLOOKUP(VLOOKUP($A592, 'E4 TB Allocation Details'!$A$18:$L$214, MATCH("Demand ID", 'E4 TB Allocation Details'!$A$18:$L$18, 0),FALSE), 'E2 Allocators'!$B$15:$W$361, MATCH(W$17, 'E2 Allocators'!$B$15:$W$15, 0),FALSE)), 0, VLOOKUP(VLOOKUP($A592, 'E4 TB Allocation Details'!$A$18:$L$214, MATCH("Demand ID", 'E4 TB Allocation Details'!$A$18:$L$18, 0),FALSE), 'E2 Allocators'!$B$15:$W$361, MATCH(W$17, 'E2 Allocators'!$B$15:$W$15, 0),FALSE))</f>
        <v>0</v>
      </c>
      <c r="X592" s="1244">
        <f>IF(ISERROR(VLOOKUP(VLOOKUP($A592, 'E4 TB Allocation Details'!$A$18:$L$214, MATCH("Demand ID", 'E4 TB Allocation Details'!$A$18:$L$18, 0),FALSE), 'E2 Allocators'!$B$15:$W$361, MATCH(X$17, 'E2 Allocators'!$B$15:$W$15, 0),FALSE)), 0, VLOOKUP(VLOOKUP($A592, 'E4 TB Allocation Details'!$A$18:$L$214, MATCH("Demand ID", 'E4 TB Allocation Details'!$A$18:$L$18, 0),FALSE), 'E2 Allocators'!$B$15:$W$361, MATCH(X$17, 'E2 Allocators'!$B$15:$W$15, 0),FALSE))</f>
        <v>0</v>
      </c>
      <c r="Y592" s="1244">
        <f>IF(ISERROR(VLOOKUP(VLOOKUP($A592, 'E4 TB Allocation Details'!$A$18:$L$214, MATCH("Demand ID", 'E4 TB Allocation Details'!$A$18:$L$18, 0),FALSE), 'E2 Allocators'!$B$15:$W$361, MATCH(Y$17, 'E2 Allocators'!$B$15:$W$15, 0),FALSE)), 0, VLOOKUP(VLOOKUP($A592, 'E4 TB Allocation Details'!$A$18:$L$214, MATCH("Demand ID", 'E4 TB Allocation Details'!$A$18:$L$18, 0),FALSE), 'E2 Allocators'!$B$15:$W$361, MATCH(Y$17, 'E2 Allocators'!$B$15:$W$15, 0),FALSE))</f>
        <v>0</v>
      </c>
      <c r="Z592" s="1244">
        <f>IF(ISERROR(VLOOKUP(VLOOKUP($A592, 'E4 TB Allocation Details'!$A$18:$L$214, MATCH("Demand ID", 'E4 TB Allocation Details'!$A$18:$L$18, 0),FALSE), 'E2 Allocators'!$B$15:$W$361, MATCH(Z$17, 'E2 Allocators'!$B$15:$W$15, 0),FALSE)), 0, VLOOKUP(VLOOKUP($A592, 'E4 TB Allocation Details'!$A$18:$L$214, MATCH("Demand ID", 'E4 TB Allocation Details'!$A$18:$L$18, 0),FALSE), 'E2 Allocators'!$B$15:$W$361, MATCH(Z$17, 'E2 Allocators'!$B$15:$W$15, 0),FALSE))</f>
        <v>0</v>
      </c>
      <c r="AA592" s="1245">
        <f>SUM(G592:Z592)</f>
        <v>0</v>
      </c>
      <c r="AB592" s="1244">
        <f>IF(ISERROR(VLOOKUP(VLOOKUP($A592, 'E4 TB Allocation Details'!$A$18:$L$214, MATCH("Customer ID", 'E4 TB Allocation Details'!$A$18:$L$18, 0),FALSE), 'E2 Allocators'!$B$15:$W$361, MATCH(AB$17, 'E2 Allocators'!$B$15:$W$15, 0),FALSE)), 0, VLOOKUP(VLOOKUP($A592, 'E4 TB Allocation Details'!$A$18:$L$214, MATCH("Customer ID", 'E4 TB Allocation Details'!$A$18:$L$18, 0),FALSE), 'E2 Allocators'!$B$15:$W$361, MATCH(AB$17, 'E2 Allocators'!$B$15:$W$15, 0),FALSE))</f>
        <v>0.69274661602840715</v>
      </c>
      <c r="AC592" s="1244">
        <f>IF(ISERROR(VLOOKUP(VLOOKUP($A592, 'E4 TB Allocation Details'!$A$18:$L$214, MATCH("Customer ID", 'E4 TB Allocation Details'!$A$18:$L$18, 0),FALSE), 'E2 Allocators'!$B$15:$W$361, MATCH(AC$17, 'E2 Allocators'!$B$15:$W$15, 0),FALSE)), 0, VLOOKUP(VLOOKUP($A592, 'E4 TB Allocation Details'!$A$18:$L$214, MATCH("Customer ID", 'E4 TB Allocation Details'!$A$18:$L$18, 0),FALSE), 'E2 Allocators'!$B$15:$W$361, MATCH(AC$17, 'E2 Allocators'!$B$15:$W$15, 0),FALSE))</f>
        <v>0.1832532928680364</v>
      </c>
      <c r="AD592" s="1244">
        <f>IF(ISERROR(VLOOKUP(VLOOKUP($A592, 'E4 TB Allocation Details'!$A$18:$L$214, MATCH("Customer ID", 'E4 TB Allocation Details'!$A$18:$L$18, 0),FALSE), 'E2 Allocators'!$B$15:$W$361, MATCH(AD$17, 'E2 Allocators'!$B$15:$W$15, 0),FALSE)), 0, VLOOKUP(VLOOKUP($A592, 'E4 TB Allocation Details'!$A$18:$L$214, MATCH("Customer ID", 'E4 TB Allocation Details'!$A$18:$L$18, 0),FALSE), 'E2 Allocators'!$B$15:$W$361, MATCH(AD$17, 'E2 Allocators'!$B$15:$W$15, 0),FALSE))</f>
        <v>0.1096468472184683</v>
      </c>
      <c r="AE592" s="1244">
        <f>IF(ISERROR(VLOOKUP(VLOOKUP($A592, 'E4 TB Allocation Details'!$A$18:$L$214, MATCH("Customer ID", 'E4 TB Allocation Details'!$A$18:$L$18, 0),FALSE), 'E2 Allocators'!$B$15:$W$361, MATCH(AE$17, 'E2 Allocators'!$B$15:$W$15, 0),FALSE)), 0, VLOOKUP(VLOOKUP($A592, 'E4 TB Allocation Details'!$A$18:$L$214, MATCH("Customer ID", 'E4 TB Allocation Details'!$A$18:$L$18, 0),FALSE), 'E2 Allocators'!$B$15:$W$361, MATCH(AE$17, 'E2 Allocators'!$B$15:$W$15, 0),FALSE))</f>
        <v>0</v>
      </c>
      <c r="AF592" s="1244">
        <f>IF(ISERROR(VLOOKUP(VLOOKUP($A592, 'E4 TB Allocation Details'!$A$18:$L$214, MATCH("Customer ID", 'E4 TB Allocation Details'!$A$18:$L$18, 0),FALSE), 'E2 Allocators'!$B$15:$W$361, MATCH(AF$17, 'E2 Allocators'!$B$15:$W$15, 0),FALSE)), 0, VLOOKUP(VLOOKUP($A592, 'E4 TB Allocation Details'!$A$18:$L$214, MATCH("Customer ID", 'E4 TB Allocation Details'!$A$18:$L$18, 0),FALSE), 'E2 Allocators'!$B$15:$W$361, MATCH(AF$17, 'E2 Allocators'!$B$15:$W$15, 0),FALSE))</f>
        <v>0</v>
      </c>
      <c r="AG592" s="1244">
        <f>IF(ISERROR(VLOOKUP(VLOOKUP($A592, 'E4 TB Allocation Details'!$A$18:$L$214, MATCH("Customer ID", 'E4 TB Allocation Details'!$A$18:$L$18, 0),FALSE), 'E2 Allocators'!$B$15:$W$361, MATCH(AG$17, 'E2 Allocators'!$B$15:$W$15, 0),FALSE)), 0, VLOOKUP(VLOOKUP($A592, 'E4 TB Allocation Details'!$A$18:$L$214, MATCH("Customer ID", 'E4 TB Allocation Details'!$A$18:$L$18, 0),FALSE), 'E2 Allocators'!$B$15:$W$361, MATCH(AG$17, 'E2 Allocators'!$B$15:$W$15, 0),FALSE))</f>
        <v>0</v>
      </c>
      <c r="AH592" s="1244">
        <f>IF(ISERROR(VLOOKUP(VLOOKUP($A592, 'E4 TB Allocation Details'!$A$18:$L$214, MATCH("Customer ID", 'E4 TB Allocation Details'!$A$18:$L$18, 0),FALSE), 'E2 Allocators'!$B$15:$W$361, MATCH(AH$17, 'E2 Allocators'!$B$15:$W$15, 0),FALSE)), 0, VLOOKUP(VLOOKUP($A592, 'E4 TB Allocation Details'!$A$18:$L$214, MATCH("Customer ID", 'E4 TB Allocation Details'!$A$18:$L$18, 0),FALSE), 'E2 Allocators'!$B$15:$W$361, MATCH(AH$17, 'E2 Allocators'!$B$15:$W$15, 0),FALSE))</f>
        <v>1.2917625478451971E-2</v>
      </c>
      <c r="AI592" s="1244">
        <f>IF(ISERROR(VLOOKUP(VLOOKUP($A592, 'E4 TB Allocation Details'!$A$18:$L$214, MATCH("Customer ID", 'E4 TB Allocation Details'!$A$18:$L$18, 0),FALSE), 'E2 Allocators'!$B$15:$W$361, MATCH(AI$17, 'E2 Allocators'!$B$15:$W$15, 0),FALSE)), 0, VLOOKUP(VLOOKUP($A592, 'E4 TB Allocation Details'!$A$18:$L$214, MATCH("Customer ID", 'E4 TB Allocation Details'!$A$18:$L$18, 0),FALSE), 'E2 Allocators'!$B$15:$W$361, MATCH(AI$17, 'E2 Allocators'!$B$15:$W$15, 0),FALSE))</f>
        <v>0</v>
      </c>
      <c r="AJ592" s="1244">
        <f>IF(ISERROR(VLOOKUP(VLOOKUP($A592, 'E4 TB Allocation Details'!$A$18:$L$214, MATCH("Customer ID", 'E4 TB Allocation Details'!$A$18:$L$18, 0),FALSE), 'E2 Allocators'!$B$15:$W$361, MATCH(AJ$17, 'E2 Allocators'!$B$15:$W$15, 0),FALSE)), 0, VLOOKUP(VLOOKUP($A592, 'E4 TB Allocation Details'!$A$18:$L$214, MATCH("Customer ID", 'E4 TB Allocation Details'!$A$18:$L$18, 0),FALSE), 'E2 Allocators'!$B$15:$W$361, MATCH(AJ$17, 'E2 Allocators'!$B$15:$W$15, 0),FALSE))</f>
        <v>1.4356184066363321E-3</v>
      </c>
      <c r="AK592" s="1244">
        <f>IF(ISERROR(VLOOKUP(VLOOKUP($A592, 'E4 TB Allocation Details'!$A$18:$L$214, MATCH("Customer ID", 'E4 TB Allocation Details'!$A$18:$L$18, 0),FALSE), 'E2 Allocators'!$B$15:$W$361, MATCH(AK$17, 'E2 Allocators'!$B$15:$W$15, 0),FALSE)), 0, VLOOKUP(VLOOKUP($A592, 'E4 TB Allocation Details'!$A$18:$L$214, MATCH("Customer ID", 'E4 TB Allocation Details'!$A$18:$L$18, 0),FALSE), 'E2 Allocators'!$B$15:$W$361, MATCH(AK$17, 'E2 Allocators'!$B$15:$W$15, 0),FALSE))</f>
        <v>0</v>
      </c>
      <c r="AL592" s="1244">
        <f>IF(ISERROR(VLOOKUP(VLOOKUP($A592, 'E4 TB Allocation Details'!$A$18:$L$214, MATCH("Customer ID", 'E4 TB Allocation Details'!$A$18:$L$18, 0),FALSE), 'E2 Allocators'!$B$15:$W$361, MATCH(AL$17, 'E2 Allocators'!$B$15:$W$15, 0),FALSE)), 0, VLOOKUP(VLOOKUP($A592, 'E4 TB Allocation Details'!$A$18:$L$214, MATCH("Customer ID", 'E4 TB Allocation Details'!$A$18:$L$18, 0),FALSE), 'E2 Allocators'!$B$15:$W$361, MATCH(AL$17, 'E2 Allocators'!$B$15:$W$15, 0),FALSE))</f>
        <v>0</v>
      </c>
      <c r="AM592" s="1244">
        <f>IF(ISERROR(VLOOKUP(VLOOKUP($A592, 'E4 TB Allocation Details'!$A$18:$L$214, MATCH("Customer ID", 'E4 TB Allocation Details'!$A$18:$L$18, 0),FALSE), 'E2 Allocators'!$B$15:$W$361, MATCH(AM$17, 'E2 Allocators'!$B$15:$W$15, 0),FALSE)), 0, VLOOKUP(VLOOKUP($A592, 'E4 TB Allocation Details'!$A$18:$L$214, MATCH("Customer ID", 'E4 TB Allocation Details'!$A$18:$L$18, 0),FALSE), 'E2 Allocators'!$B$15:$W$361, MATCH(AM$17, 'E2 Allocators'!$B$15:$W$15, 0),FALSE))</f>
        <v>0</v>
      </c>
      <c r="AN592" s="1244">
        <f>IF(ISERROR(VLOOKUP(VLOOKUP($A592, 'E4 TB Allocation Details'!$A$18:$L$214, MATCH("Customer ID", 'E4 TB Allocation Details'!$A$18:$L$18, 0),FALSE), 'E2 Allocators'!$B$15:$W$361, MATCH(AN$17, 'E2 Allocators'!$B$15:$W$15, 0),FALSE)), 0, VLOOKUP(VLOOKUP($A592, 'E4 TB Allocation Details'!$A$18:$L$214, MATCH("Customer ID", 'E4 TB Allocation Details'!$A$18:$L$18, 0),FALSE), 'E2 Allocators'!$B$15:$W$361, MATCH(AN$17, 'E2 Allocators'!$B$15:$W$15, 0),FALSE))</f>
        <v>0</v>
      </c>
      <c r="AO592" s="1244">
        <f>IF(ISERROR(VLOOKUP(VLOOKUP($A592, 'E4 TB Allocation Details'!$A$18:$L$214, MATCH("Customer ID", 'E4 TB Allocation Details'!$A$18:$L$18, 0),FALSE), 'E2 Allocators'!$B$15:$W$361, MATCH(AO$17, 'E2 Allocators'!$B$15:$W$15, 0),FALSE)), 0, VLOOKUP(VLOOKUP($A592, 'E4 TB Allocation Details'!$A$18:$L$214, MATCH("Customer ID", 'E4 TB Allocation Details'!$A$18:$L$18, 0),FALSE), 'E2 Allocators'!$B$15:$W$361, MATCH(AO$17, 'E2 Allocators'!$B$15:$W$15, 0),FALSE))</f>
        <v>0</v>
      </c>
      <c r="AP592" s="1244">
        <f>IF(ISERROR(VLOOKUP(VLOOKUP($A592, 'E4 TB Allocation Details'!$A$18:$L$214, MATCH("Customer ID", 'E4 TB Allocation Details'!$A$18:$L$18, 0),FALSE), 'E2 Allocators'!$B$15:$W$361, MATCH(AP$17, 'E2 Allocators'!$B$15:$W$15, 0),FALSE)), 0, VLOOKUP(VLOOKUP($A592, 'E4 TB Allocation Details'!$A$18:$L$214, MATCH("Customer ID", 'E4 TB Allocation Details'!$A$18:$L$18, 0),FALSE), 'E2 Allocators'!$B$15:$W$361, MATCH(AP$17, 'E2 Allocators'!$B$15:$W$15, 0),FALSE))</f>
        <v>0</v>
      </c>
      <c r="AQ592" s="1244">
        <f>IF(ISERROR(VLOOKUP(VLOOKUP($A592, 'E4 TB Allocation Details'!$A$18:$L$214, MATCH("Customer ID", 'E4 TB Allocation Details'!$A$18:$L$18, 0),FALSE), 'E2 Allocators'!$B$15:$W$361, MATCH(AQ$17, 'E2 Allocators'!$B$15:$W$15, 0),FALSE)), 0, VLOOKUP(VLOOKUP($A592, 'E4 TB Allocation Details'!$A$18:$L$214, MATCH("Customer ID", 'E4 TB Allocation Details'!$A$18:$L$18, 0),FALSE), 'E2 Allocators'!$B$15:$W$361, MATCH(AQ$17, 'E2 Allocators'!$B$15:$W$15, 0),FALSE))</f>
        <v>0</v>
      </c>
      <c r="AR592" s="1244">
        <f>IF(ISERROR(VLOOKUP(VLOOKUP($A592, 'E4 TB Allocation Details'!$A$18:$L$214, MATCH("Customer ID", 'E4 TB Allocation Details'!$A$18:$L$18, 0),FALSE), 'E2 Allocators'!$B$15:$W$361, MATCH(AR$17, 'E2 Allocators'!$B$15:$W$15, 0),FALSE)), 0, VLOOKUP(VLOOKUP($A592, 'E4 TB Allocation Details'!$A$18:$L$214, MATCH("Customer ID", 'E4 TB Allocation Details'!$A$18:$L$18, 0),FALSE), 'E2 Allocators'!$B$15:$W$361, MATCH(AR$17, 'E2 Allocators'!$B$15:$W$15, 0),FALSE))</f>
        <v>0</v>
      </c>
      <c r="AS592" s="1244">
        <f>IF(ISERROR(VLOOKUP(VLOOKUP($A592, 'E4 TB Allocation Details'!$A$18:$L$214, MATCH("Customer ID", 'E4 TB Allocation Details'!$A$18:$L$18, 0),FALSE), 'E2 Allocators'!$B$15:$W$361, MATCH(AS$17, 'E2 Allocators'!$B$15:$W$15, 0),FALSE)), 0, VLOOKUP(VLOOKUP($A592, 'E4 TB Allocation Details'!$A$18:$L$214, MATCH("Customer ID", 'E4 TB Allocation Details'!$A$18:$L$18, 0),FALSE), 'E2 Allocators'!$B$15:$W$361, MATCH(AS$17, 'E2 Allocators'!$B$15:$W$15, 0),FALSE))</f>
        <v>0</v>
      </c>
      <c r="AT592" s="1244">
        <f>IF(ISERROR(VLOOKUP(VLOOKUP($A592, 'E4 TB Allocation Details'!$A$18:$L$214, MATCH("Customer ID", 'E4 TB Allocation Details'!$A$18:$L$18, 0),FALSE), 'E2 Allocators'!$B$15:$W$361, MATCH(AT$17, 'E2 Allocators'!$B$15:$W$15, 0),FALSE)), 0, VLOOKUP(VLOOKUP($A592, 'E4 TB Allocation Details'!$A$18:$L$214, MATCH("Customer ID", 'E4 TB Allocation Details'!$A$18:$L$18, 0),FALSE), 'E2 Allocators'!$B$15:$W$361, MATCH(AT$17, 'E2 Allocators'!$B$15:$W$15, 0),FALSE))</f>
        <v>0</v>
      </c>
      <c r="AU592" s="1244">
        <f>IF(ISERROR(VLOOKUP(VLOOKUP($A592, 'E4 TB Allocation Details'!$A$18:$L$214, MATCH("Customer ID", 'E4 TB Allocation Details'!$A$18:$L$18, 0),FALSE), 'E2 Allocators'!$B$15:$W$361, MATCH(AU$17, 'E2 Allocators'!$B$15:$W$15, 0),FALSE)), 0, VLOOKUP(VLOOKUP($A592, 'E4 TB Allocation Details'!$A$18:$L$214, MATCH("Customer ID", 'E4 TB Allocation Details'!$A$18:$L$18, 0),FALSE), 'E2 Allocators'!$B$15:$W$361, MATCH(AU$17, 'E2 Allocators'!$B$15:$W$15, 0),FALSE))</f>
        <v>0</v>
      </c>
      <c r="AV592" s="1245">
        <f>SUM(AB592:AU592)</f>
        <v>1.0000000000000002</v>
      </c>
      <c r="AW592" s="1246"/>
      <c r="AX592" s="1246"/>
      <c r="AY592" s="1246"/>
      <c r="AZ592" s="1246"/>
      <c r="BA592" s="1246"/>
      <c r="BB592" s="1246"/>
      <c r="BC592" s="1246"/>
      <c r="BD592" s="1246"/>
      <c r="BE592" s="1246"/>
      <c r="BF592" s="1246"/>
      <c r="BG592" s="1246"/>
      <c r="BH592" s="1246"/>
      <c r="BI592" s="1246"/>
      <c r="BJ592" s="1246"/>
      <c r="BK592" s="1246"/>
      <c r="BL592" s="1246"/>
      <c r="BM592" s="1246"/>
      <c r="BN592" s="1246"/>
      <c r="BO592" s="1246"/>
      <c r="BP592" s="1246"/>
      <c r="BQ592" s="1247"/>
    </row>
    <row r="593" spans="1:69" s="229" customFormat="1" ht="12.75">
      <c r="A593" s="1248">
        <v>1805</v>
      </c>
      <c r="B593" s="1241" t="s">
        <v>282</v>
      </c>
      <c r="C593" s="1242"/>
      <c r="D593" s="1243"/>
      <c r="E593" s="1243"/>
      <c r="F593" s="1243"/>
      <c r="G593" s="1244">
        <f>IF(ISERROR(VLOOKUP(VLOOKUP($A593, 'E4 TB Allocation Details'!$A$18:$L$214, MATCH("Demand ID", 'E4 TB Allocation Details'!$A$18:$L$18, 0),FALSE), 'E2 Allocators'!$B$15:$W$361, MATCH(G$17, 'E2 Allocators'!$B$15:$W$15, 0),FALSE)), 0, VLOOKUP(VLOOKUP($A593, 'E4 TB Allocation Details'!$A$18:$L$214, MATCH("Demand ID", 'E4 TB Allocation Details'!$A$18:$L$18, 0),FALSE), 'E2 Allocators'!$B$15:$W$361, MATCH(G$17, 'E2 Allocators'!$B$15:$W$15, 0),FALSE))</f>
        <v>0</v>
      </c>
      <c r="H593" s="1244">
        <f>IF(ISERROR(VLOOKUP(VLOOKUP($A593, 'E4 TB Allocation Details'!$A$18:$L$214, MATCH("Demand ID", 'E4 TB Allocation Details'!$A$18:$L$18, 0),FALSE), 'E2 Allocators'!$B$15:$W$361, MATCH(H$17, 'E2 Allocators'!$B$15:$W$15, 0),FALSE)), 0, VLOOKUP(VLOOKUP($A593, 'E4 TB Allocation Details'!$A$18:$L$214, MATCH("Demand ID", 'E4 TB Allocation Details'!$A$18:$L$18, 0),FALSE), 'E2 Allocators'!$B$15:$W$361, MATCH(H$17, 'E2 Allocators'!$B$15:$W$15, 0),FALSE))</f>
        <v>0</v>
      </c>
      <c r="I593" s="1244">
        <f>IF(ISERROR(VLOOKUP(VLOOKUP($A593, 'E4 TB Allocation Details'!$A$18:$L$214, MATCH("Demand ID", 'E4 TB Allocation Details'!$A$18:$L$18, 0),FALSE), 'E2 Allocators'!$B$15:$W$361, MATCH(I$17, 'E2 Allocators'!$B$15:$W$15, 0),FALSE)), 0, VLOOKUP(VLOOKUP($A593, 'E4 TB Allocation Details'!$A$18:$L$214, MATCH("Demand ID", 'E4 TB Allocation Details'!$A$18:$L$18, 0),FALSE), 'E2 Allocators'!$B$15:$W$361, MATCH(I$17, 'E2 Allocators'!$B$15:$W$15, 0),FALSE))</f>
        <v>0</v>
      </c>
      <c r="J593" s="1244">
        <f>IF(ISERROR(VLOOKUP(VLOOKUP($A593, 'E4 TB Allocation Details'!$A$18:$L$214, MATCH("Demand ID", 'E4 TB Allocation Details'!$A$18:$L$18, 0),FALSE), 'E2 Allocators'!$B$15:$W$361, MATCH(J$17, 'E2 Allocators'!$B$15:$W$15, 0),FALSE)), 0, VLOOKUP(VLOOKUP($A593, 'E4 TB Allocation Details'!$A$18:$L$214, MATCH("Demand ID", 'E4 TB Allocation Details'!$A$18:$L$18, 0),FALSE), 'E2 Allocators'!$B$15:$W$361, MATCH(J$17, 'E2 Allocators'!$B$15:$W$15, 0),FALSE))</f>
        <v>0</v>
      </c>
      <c r="K593" s="1244">
        <f>IF(ISERROR(VLOOKUP(VLOOKUP($A593, 'E4 TB Allocation Details'!$A$18:$L$214, MATCH("Demand ID", 'E4 TB Allocation Details'!$A$18:$L$18, 0),FALSE), 'E2 Allocators'!$B$15:$W$361, MATCH(K$17, 'E2 Allocators'!$B$15:$W$15, 0),FALSE)), 0, VLOOKUP(VLOOKUP($A593, 'E4 TB Allocation Details'!$A$18:$L$214, MATCH("Demand ID", 'E4 TB Allocation Details'!$A$18:$L$18, 0),FALSE), 'E2 Allocators'!$B$15:$W$361, MATCH(K$17, 'E2 Allocators'!$B$15:$W$15, 0),FALSE))</f>
        <v>0</v>
      </c>
      <c r="L593" s="1244">
        <f>IF(ISERROR(VLOOKUP(VLOOKUP($A593, 'E4 TB Allocation Details'!$A$18:$L$214, MATCH("Demand ID", 'E4 TB Allocation Details'!$A$18:$L$18, 0),FALSE), 'E2 Allocators'!$B$15:$W$361, MATCH(L$17, 'E2 Allocators'!$B$15:$W$15, 0),FALSE)), 0, VLOOKUP(VLOOKUP($A593, 'E4 TB Allocation Details'!$A$18:$L$214, MATCH("Demand ID", 'E4 TB Allocation Details'!$A$18:$L$18, 0),FALSE), 'E2 Allocators'!$B$15:$W$361, MATCH(L$17, 'E2 Allocators'!$B$15:$W$15, 0),FALSE))</f>
        <v>0</v>
      </c>
      <c r="M593" s="1244">
        <f>IF(ISERROR(VLOOKUP(VLOOKUP($A593, 'E4 TB Allocation Details'!$A$18:$L$214, MATCH("Demand ID", 'E4 TB Allocation Details'!$A$18:$L$18, 0),FALSE), 'E2 Allocators'!$B$15:$W$361, MATCH(M$17, 'E2 Allocators'!$B$15:$W$15, 0),FALSE)), 0, VLOOKUP(VLOOKUP($A593, 'E4 TB Allocation Details'!$A$18:$L$214, MATCH("Demand ID", 'E4 TB Allocation Details'!$A$18:$L$18, 0),FALSE), 'E2 Allocators'!$B$15:$W$361, MATCH(M$17, 'E2 Allocators'!$B$15:$W$15, 0),FALSE))</f>
        <v>0</v>
      </c>
      <c r="N593" s="1244">
        <f>IF(ISERROR(VLOOKUP(VLOOKUP($A593, 'E4 TB Allocation Details'!$A$18:$L$214, MATCH("Demand ID", 'E4 TB Allocation Details'!$A$18:$L$18, 0),FALSE), 'E2 Allocators'!$B$15:$W$361, MATCH(N$17, 'E2 Allocators'!$B$15:$W$15, 0),FALSE)), 0, VLOOKUP(VLOOKUP($A593, 'E4 TB Allocation Details'!$A$18:$L$214, MATCH("Demand ID", 'E4 TB Allocation Details'!$A$18:$L$18, 0),FALSE), 'E2 Allocators'!$B$15:$W$361, MATCH(N$17, 'E2 Allocators'!$B$15:$W$15, 0),FALSE))</f>
        <v>0</v>
      </c>
      <c r="O593" s="1244">
        <f>IF(ISERROR(VLOOKUP(VLOOKUP($A593, 'E4 TB Allocation Details'!$A$18:$L$214, MATCH("Demand ID", 'E4 TB Allocation Details'!$A$18:$L$18, 0),FALSE), 'E2 Allocators'!$B$15:$W$361, MATCH(O$17, 'E2 Allocators'!$B$15:$W$15, 0),FALSE)), 0, VLOOKUP(VLOOKUP($A593, 'E4 TB Allocation Details'!$A$18:$L$214, MATCH("Demand ID", 'E4 TB Allocation Details'!$A$18:$L$18, 0),FALSE), 'E2 Allocators'!$B$15:$W$361, MATCH(O$17, 'E2 Allocators'!$B$15:$W$15, 0),FALSE))</f>
        <v>0</v>
      </c>
      <c r="P593" s="1244">
        <f>IF(ISERROR(VLOOKUP(VLOOKUP($A593, 'E4 TB Allocation Details'!$A$18:$L$214, MATCH("Demand ID", 'E4 TB Allocation Details'!$A$18:$L$18, 0),FALSE), 'E2 Allocators'!$B$15:$W$361, MATCH(P$17, 'E2 Allocators'!$B$15:$W$15, 0),FALSE)), 0, VLOOKUP(VLOOKUP($A593, 'E4 TB Allocation Details'!$A$18:$L$214, MATCH("Demand ID", 'E4 TB Allocation Details'!$A$18:$L$18, 0),FALSE), 'E2 Allocators'!$B$15:$W$361, MATCH(P$17, 'E2 Allocators'!$B$15:$W$15, 0),FALSE))</f>
        <v>0</v>
      </c>
      <c r="Q593" s="1244">
        <f>IF(ISERROR(VLOOKUP(VLOOKUP($A593, 'E4 TB Allocation Details'!$A$18:$L$214, MATCH("Demand ID", 'E4 TB Allocation Details'!$A$18:$L$18, 0),FALSE), 'E2 Allocators'!$B$15:$W$361, MATCH(Q$17, 'E2 Allocators'!$B$15:$W$15, 0),FALSE)), 0, VLOOKUP(VLOOKUP($A593, 'E4 TB Allocation Details'!$A$18:$L$214, MATCH("Demand ID", 'E4 TB Allocation Details'!$A$18:$L$18, 0),FALSE), 'E2 Allocators'!$B$15:$W$361, MATCH(Q$17, 'E2 Allocators'!$B$15:$W$15, 0),FALSE))</f>
        <v>0</v>
      </c>
      <c r="R593" s="1244">
        <f>IF(ISERROR(VLOOKUP(VLOOKUP($A593, 'E4 TB Allocation Details'!$A$18:$L$214, MATCH("Demand ID", 'E4 TB Allocation Details'!$A$18:$L$18, 0),FALSE), 'E2 Allocators'!$B$15:$W$361, MATCH(R$17, 'E2 Allocators'!$B$15:$W$15, 0),FALSE)), 0, VLOOKUP(VLOOKUP($A593, 'E4 TB Allocation Details'!$A$18:$L$214, MATCH("Demand ID", 'E4 TB Allocation Details'!$A$18:$L$18, 0),FALSE), 'E2 Allocators'!$B$15:$W$361, MATCH(R$17, 'E2 Allocators'!$B$15:$W$15, 0),FALSE))</f>
        <v>0</v>
      </c>
      <c r="S593" s="1244">
        <f>IF(ISERROR(VLOOKUP(VLOOKUP($A593, 'E4 TB Allocation Details'!$A$18:$L$214, MATCH("Demand ID", 'E4 TB Allocation Details'!$A$18:$L$18, 0),FALSE), 'E2 Allocators'!$B$15:$W$361, MATCH(S$17, 'E2 Allocators'!$B$15:$W$15, 0),FALSE)), 0, VLOOKUP(VLOOKUP($A593, 'E4 TB Allocation Details'!$A$18:$L$214, MATCH("Demand ID", 'E4 TB Allocation Details'!$A$18:$L$18, 0),FALSE), 'E2 Allocators'!$B$15:$W$361, MATCH(S$17, 'E2 Allocators'!$B$15:$W$15, 0),FALSE))</f>
        <v>0</v>
      </c>
      <c r="T593" s="1244">
        <f>IF(ISERROR(VLOOKUP(VLOOKUP($A593, 'E4 TB Allocation Details'!$A$18:$L$214, MATCH("Demand ID", 'E4 TB Allocation Details'!$A$18:$L$18, 0),FALSE), 'E2 Allocators'!$B$15:$W$361, MATCH(T$17, 'E2 Allocators'!$B$15:$W$15, 0),FALSE)), 0, VLOOKUP(VLOOKUP($A593, 'E4 TB Allocation Details'!$A$18:$L$214, MATCH("Demand ID", 'E4 TB Allocation Details'!$A$18:$L$18, 0),FALSE), 'E2 Allocators'!$B$15:$W$361, MATCH(T$17, 'E2 Allocators'!$B$15:$W$15, 0),FALSE))</f>
        <v>0</v>
      </c>
      <c r="U593" s="1244">
        <f>IF(ISERROR(VLOOKUP(VLOOKUP($A593, 'E4 TB Allocation Details'!$A$18:$L$214, MATCH("Demand ID", 'E4 TB Allocation Details'!$A$18:$L$18, 0),FALSE), 'E2 Allocators'!$B$15:$W$361, MATCH(U$17, 'E2 Allocators'!$B$15:$W$15, 0),FALSE)), 0, VLOOKUP(VLOOKUP($A593, 'E4 TB Allocation Details'!$A$18:$L$214, MATCH("Demand ID", 'E4 TB Allocation Details'!$A$18:$L$18, 0),FALSE), 'E2 Allocators'!$B$15:$W$361, MATCH(U$17, 'E2 Allocators'!$B$15:$W$15, 0),FALSE))</f>
        <v>0</v>
      </c>
      <c r="V593" s="1244">
        <f>IF(ISERROR(VLOOKUP(VLOOKUP($A593, 'E4 TB Allocation Details'!$A$18:$L$214, MATCH("Demand ID", 'E4 TB Allocation Details'!$A$18:$L$18, 0),FALSE), 'E2 Allocators'!$B$15:$W$361, MATCH(V$17, 'E2 Allocators'!$B$15:$W$15, 0),FALSE)), 0, VLOOKUP(VLOOKUP($A593, 'E4 TB Allocation Details'!$A$18:$L$214, MATCH("Demand ID", 'E4 TB Allocation Details'!$A$18:$L$18, 0),FALSE), 'E2 Allocators'!$B$15:$W$361, MATCH(V$17, 'E2 Allocators'!$B$15:$W$15, 0),FALSE))</f>
        <v>0</v>
      </c>
      <c r="W593" s="1244">
        <f>IF(ISERROR(VLOOKUP(VLOOKUP($A593, 'E4 TB Allocation Details'!$A$18:$L$214, MATCH("Demand ID", 'E4 TB Allocation Details'!$A$18:$L$18, 0),FALSE), 'E2 Allocators'!$B$15:$W$361, MATCH(W$17, 'E2 Allocators'!$B$15:$W$15, 0),FALSE)), 0, VLOOKUP(VLOOKUP($A593, 'E4 TB Allocation Details'!$A$18:$L$214, MATCH("Demand ID", 'E4 TB Allocation Details'!$A$18:$L$18, 0),FALSE), 'E2 Allocators'!$B$15:$W$361, MATCH(W$17, 'E2 Allocators'!$B$15:$W$15, 0),FALSE))</f>
        <v>0</v>
      </c>
      <c r="X593" s="1244">
        <f>IF(ISERROR(VLOOKUP(VLOOKUP($A593, 'E4 TB Allocation Details'!$A$18:$L$214, MATCH("Demand ID", 'E4 TB Allocation Details'!$A$18:$L$18, 0),FALSE), 'E2 Allocators'!$B$15:$W$361, MATCH(X$17, 'E2 Allocators'!$B$15:$W$15, 0),FALSE)), 0, VLOOKUP(VLOOKUP($A593, 'E4 TB Allocation Details'!$A$18:$L$214, MATCH("Demand ID", 'E4 TB Allocation Details'!$A$18:$L$18, 0),FALSE), 'E2 Allocators'!$B$15:$W$361, MATCH(X$17, 'E2 Allocators'!$B$15:$W$15, 0),FALSE))</f>
        <v>0</v>
      </c>
      <c r="Y593" s="1244">
        <f>IF(ISERROR(VLOOKUP(VLOOKUP($A593, 'E4 TB Allocation Details'!$A$18:$L$214, MATCH("Demand ID", 'E4 TB Allocation Details'!$A$18:$L$18, 0),FALSE), 'E2 Allocators'!$B$15:$W$361, MATCH(Y$17, 'E2 Allocators'!$B$15:$W$15, 0),FALSE)), 0, VLOOKUP(VLOOKUP($A593, 'E4 TB Allocation Details'!$A$18:$L$214, MATCH("Demand ID", 'E4 TB Allocation Details'!$A$18:$L$18, 0),FALSE), 'E2 Allocators'!$B$15:$W$361, MATCH(Y$17, 'E2 Allocators'!$B$15:$W$15, 0),FALSE))</f>
        <v>0</v>
      </c>
      <c r="Z593" s="1244">
        <f>IF(ISERROR(VLOOKUP(VLOOKUP($A593, 'E4 TB Allocation Details'!$A$18:$L$214, MATCH("Demand ID", 'E4 TB Allocation Details'!$A$18:$L$18, 0),FALSE), 'E2 Allocators'!$B$15:$W$361, MATCH(Z$17, 'E2 Allocators'!$B$15:$W$15, 0),FALSE)), 0, VLOOKUP(VLOOKUP($A593, 'E4 TB Allocation Details'!$A$18:$L$214, MATCH("Demand ID", 'E4 TB Allocation Details'!$A$18:$L$18, 0),FALSE), 'E2 Allocators'!$B$15:$W$361, MATCH(Z$17, 'E2 Allocators'!$B$15:$W$15, 0),FALSE))</f>
        <v>0</v>
      </c>
      <c r="AA593" s="1249">
        <f t="shared" ref="AA593:AA631" si="901">SUM(G593:Z593)</f>
        <v>0</v>
      </c>
      <c r="AB593" s="1244">
        <f>IF(ISERROR(VLOOKUP(VLOOKUP($A593, 'E4 TB Allocation Details'!$A$18:$L$214, MATCH("Customer ID", 'E4 TB Allocation Details'!$A$18:$L$18, 0),FALSE), 'E2 Allocators'!$B$15:$W$361, MATCH(AB$17, 'E2 Allocators'!$B$15:$W$15, 0),FALSE)), 0, VLOOKUP(VLOOKUP($A593, 'E4 TB Allocation Details'!$A$18:$L$214, MATCH("Customer ID", 'E4 TB Allocation Details'!$A$18:$L$18, 0),FALSE), 'E2 Allocators'!$B$15:$W$361, MATCH(AB$17, 'E2 Allocators'!$B$15:$W$15, 0),FALSE))</f>
        <v>0</v>
      </c>
      <c r="AC593" s="1244">
        <f>IF(ISERROR(VLOOKUP(VLOOKUP($A593, 'E4 TB Allocation Details'!$A$18:$L$214, MATCH("Customer ID", 'E4 TB Allocation Details'!$A$18:$L$18, 0),FALSE), 'E2 Allocators'!$B$15:$W$361, MATCH(AC$17, 'E2 Allocators'!$B$15:$W$15, 0),FALSE)), 0, VLOOKUP(VLOOKUP($A593, 'E4 TB Allocation Details'!$A$18:$L$214, MATCH("Customer ID", 'E4 TB Allocation Details'!$A$18:$L$18, 0),FALSE), 'E2 Allocators'!$B$15:$W$361, MATCH(AC$17, 'E2 Allocators'!$B$15:$W$15, 0),FALSE))</f>
        <v>0</v>
      </c>
      <c r="AD593" s="1244">
        <f>IF(ISERROR(VLOOKUP(VLOOKUP($A593, 'E4 TB Allocation Details'!$A$18:$L$214, MATCH("Customer ID", 'E4 TB Allocation Details'!$A$18:$L$18, 0),FALSE), 'E2 Allocators'!$B$15:$W$361, MATCH(AD$17, 'E2 Allocators'!$B$15:$W$15, 0),FALSE)), 0, VLOOKUP(VLOOKUP($A593, 'E4 TB Allocation Details'!$A$18:$L$214, MATCH("Customer ID", 'E4 TB Allocation Details'!$A$18:$L$18, 0),FALSE), 'E2 Allocators'!$B$15:$W$361, MATCH(AD$17, 'E2 Allocators'!$B$15:$W$15, 0),FALSE))</f>
        <v>0</v>
      </c>
      <c r="AE593" s="1244">
        <f>IF(ISERROR(VLOOKUP(VLOOKUP($A593, 'E4 TB Allocation Details'!$A$18:$L$214, MATCH("Customer ID", 'E4 TB Allocation Details'!$A$18:$L$18, 0),FALSE), 'E2 Allocators'!$B$15:$W$361, MATCH(AE$17, 'E2 Allocators'!$B$15:$W$15, 0),FALSE)), 0, VLOOKUP(VLOOKUP($A593, 'E4 TB Allocation Details'!$A$18:$L$214, MATCH("Customer ID", 'E4 TB Allocation Details'!$A$18:$L$18, 0),FALSE), 'E2 Allocators'!$B$15:$W$361, MATCH(AE$17, 'E2 Allocators'!$B$15:$W$15, 0),FALSE))</f>
        <v>0</v>
      </c>
      <c r="AF593" s="1244">
        <f>IF(ISERROR(VLOOKUP(VLOOKUP($A593, 'E4 TB Allocation Details'!$A$18:$L$214, MATCH("Customer ID", 'E4 TB Allocation Details'!$A$18:$L$18, 0),FALSE), 'E2 Allocators'!$B$15:$W$361, MATCH(AF$17, 'E2 Allocators'!$B$15:$W$15, 0),FALSE)), 0, VLOOKUP(VLOOKUP($A593, 'E4 TB Allocation Details'!$A$18:$L$214, MATCH("Customer ID", 'E4 TB Allocation Details'!$A$18:$L$18, 0),FALSE), 'E2 Allocators'!$B$15:$W$361, MATCH(AF$17, 'E2 Allocators'!$B$15:$W$15, 0),FALSE))</f>
        <v>0</v>
      </c>
      <c r="AG593" s="1244">
        <f>IF(ISERROR(VLOOKUP(VLOOKUP($A593, 'E4 TB Allocation Details'!$A$18:$L$214, MATCH("Customer ID", 'E4 TB Allocation Details'!$A$18:$L$18, 0),FALSE), 'E2 Allocators'!$B$15:$W$361, MATCH(AG$17, 'E2 Allocators'!$B$15:$W$15, 0),FALSE)), 0, VLOOKUP(VLOOKUP($A593, 'E4 TB Allocation Details'!$A$18:$L$214, MATCH("Customer ID", 'E4 TB Allocation Details'!$A$18:$L$18, 0),FALSE), 'E2 Allocators'!$B$15:$W$361, MATCH(AG$17, 'E2 Allocators'!$B$15:$W$15, 0),FALSE))</f>
        <v>0</v>
      </c>
      <c r="AH593" s="1244">
        <f>IF(ISERROR(VLOOKUP(VLOOKUP($A593, 'E4 TB Allocation Details'!$A$18:$L$214, MATCH("Customer ID", 'E4 TB Allocation Details'!$A$18:$L$18, 0),FALSE), 'E2 Allocators'!$B$15:$W$361, MATCH(AH$17, 'E2 Allocators'!$B$15:$W$15, 0),FALSE)), 0, VLOOKUP(VLOOKUP($A593, 'E4 TB Allocation Details'!$A$18:$L$214, MATCH("Customer ID", 'E4 TB Allocation Details'!$A$18:$L$18, 0),FALSE), 'E2 Allocators'!$B$15:$W$361, MATCH(AH$17, 'E2 Allocators'!$B$15:$W$15, 0),FALSE))</f>
        <v>0</v>
      </c>
      <c r="AI593" s="1244">
        <f>IF(ISERROR(VLOOKUP(VLOOKUP($A593, 'E4 TB Allocation Details'!$A$18:$L$214, MATCH("Customer ID", 'E4 TB Allocation Details'!$A$18:$L$18, 0),FALSE), 'E2 Allocators'!$B$15:$W$361, MATCH(AI$17, 'E2 Allocators'!$B$15:$W$15, 0),FALSE)), 0, VLOOKUP(VLOOKUP($A593, 'E4 TB Allocation Details'!$A$18:$L$214, MATCH("Customer ID", 'E4 TB Allocation Details'!$A$18:$L$18, 0),FALSE), 'E2 Allocators'!$B$15:$W$361, MATCH(AI$17, 'E2 Allocators'!$B$15:$W$15, 0),FALSE))</f>
        <v>0</v>
      </c>
      <c r="AJ593" s="1244">
        <f>IF(ISERROR(VLOOKUP(VLOOKUP($A593, 'E4 TB Allocation Details'!$A$18:$L$214, MATCH("Customer ID", 'E4 TB Allocation Details'!$A$18:$L$18, 0),FALSE), 'E2 Allocators'!$B$15:$W$361, MATCH(AJ$17, 'E2 Allocators'!$B$15:$W$15, 0),FALSE)), 0, VLOOKUP(VLOOKUP($A593, 'E4 TB Allocation Details'!$A$18:$L$214, MATCH("Customer ID", 'E4 TB Allocation Details'!$A$18:$L$18, 0),FALSE), 'E2 Allocators'!$B$15:$W$361, MATCH(AJ$17, 'E2 Allocators'!$B$15:$W$15, 0),FALSE))</f>
        <v>0</v>
      </c>
      <c r="AK593" s="1244">
        <f>IF(ISERROR(VLOOKUP(VLOOKUP($A593, 'E4 TB Allocation Details'!$A$18:$L$214, MATCH("Customer ID", 'E4 TB Allocation Details'!$A$18:$L$18, 0),FALSE), 'E2 Allocators'!$B$15:$W$361, MATCH(AK$17, 'E2 Allocators'!$B$15:$W$15, 0),FALSE)), 0, VLOOKUP(VLOOKUP($A593, 'E4 TB Allocation Details'!$A$18:$L$214, MATCH("Customer ID", 'E4 TB Allocation Details'!$A$18:$L$18, 0),FALSE), 'E2 Allocators'!$B$15:$W$361, MATCH(AK$17, 'E2 Allocators'!$B$15:$W$15, 0),FALSE))</f>
        <v>0</v>
      </c>
      <c r="AL593" s="1244">
        <f>IF(ISERROR(VLOOKUP(VLOOKUP($A593, 'E4 TB Allocation Details'!$A$18:$L$214, MATCH("Customer ID", 'E4 TB Allocation Details'!$A$18:$L$18, 0),FALSE), 'E2 Allocators'!$B$15:$W$361, MATCH(AL$17, 'E2 Allocators'!$B$15:$W$15, 0),FALSE)), 0, VLOOKUP(VLOOKUP($A593, 'E4 TB Allocation Details'!$A$18:$L$214, MATCH("Customer ID", 'E4 TB Allocation Details'!$A$18:$L$18, 0),FALSE), 'E2 Allocators'!$B$15:$W$361, MATCH(AL$17, 'E2 Allocators'!$B$15:$W$15, 0),FALSE))</f>
        <v>0</v>
      </c>
      <c r="AM593" s="1244">
        <f>IF(ISERROR(VLOOKUP(VLOOKUP($A593, 'E4 TB Allocation Details'!$A$18:$L$214, MATCH("Customer ID", 'E4 TB Allocation Details'!$A$18:$L$18, 0),FALSE), 'E2 Allocators'!$B$15:$W$361, MATCH(AM$17, 'E2 Allocators'!$B$15:$W$15, 0),FALSE)), 0, VLOOKUP(VLOOKUP($A593, 'E4 TB Allocation Details'!$A$18:$L$214, MATCH("Customer ID", 'E4 TB Allocation Details'!$A$18:$L$18, 0),FALSE), 'E2 Allocators'!$B$15:$W$361, MATCH(AM$17, 'E2 Allocators'!$B$15:$W$15, 0),FALSE))</f>
        <v>0</v>
      </c>
      <c r="AN593" s="1244">
        <f>IF(ISERROR(VLOOKUP(VLOOKUP($A593, 'E4 TB Allocation Details'!$A$18:$L$214, MATCH("Customer ID", 'E4 TB Allocation Details'!$A$18:$L$18, 0),FALSE), 'E2 Allocators'!$B$15:$W$361, MATCH(AN$17, 'E2 Allocators'!$B$15:$W$15, 0),FALSE)), 0, VLOOKUP(VLOOKUP($A593, 'E4 TB Allocation Details'!$A$18:$L$214, MATCH("Customer ID", 'E4 TB Allocation Details'!$A$18:$L$18, 0),FALSE), 'E2 Allocators'!$B$15:$W$361, MATCH(AN$17, 'E2 Allocators'!$B$15:$W$15, 0),FALSE))</f>
        <v>0</v>
      </c>
      <c r="AO593" s="1244">
        <f>IF(ISERROR(VLOOKUP(VLOOKUP($A593, 'E4 TB Allocation Details'!$A$18:$L$214, MATCH("Customer ID", 'E4 TB Allocation Details'!$A$18:$L$18, 0),FALSE), 'E2 Allocators'!$B$15:$W$361, MATCH(AO$17, 'E2 Allocators'!$B$15:$W$15, 0),FALSE)), 0, VLOOKUP(VLOOKUP($A593, 'E4 TB Allocation Details'!$A$18:$L$214, MATCH("Customer ID", 'E4 TB Allocation Details'!$A$18:$L$18, 0),FALSE), 'E2 Allocators'!$B$15:$W$361, MATCH(AO$17, 'E2 Allocators'!$B$15:$W$15, 0),FALSE))</f>
        <v>0</v>
      </c>
      <c r="AP593" s="1244">
        <f>IF(ISERROR(VLOOKUP(VLOOKUP($A593, 'E4 TB Allocation Details'!$A$18:$L$214, MATCH("Customer ID", 'E4 TB Allocation Details'!$A$18:$L$18, 0),FALSE), 'E2 Allocators'!$B$15:$W$361, MATCH(AP$17, 'E2 Allocators'!$B$15:$W$15, 0),FALSE)), 0, VLOOKUP(VLOOKUP($A593, 'E4 TB Allocation Details'!$A$18:$L$214, MATCH("Customer ID", 'E4 TB Allocation Details'!$A$18:$L$18, 0),FALSE), 'E2 Allocators'!$B$15:$W$361, MATCH(AP$17, 'E2 Allocators'!$B$15:$W$15, 0),FALSE))</f>
        <v>0</v>
      </c>
      <c r="AQ593" s="1244">
        <f>IF(ISERROR(VLOOKUP(VLOOKUP($A593, 'E4 TB Allocation Details'!$A$18:$L$214, MATCH("Customer ID", 'E4 TB Allocation Details'!$A$18:$L$18, 0),FALSE), 'E2 Allocators'!$B$15:$W$361, MATCH(AQ$17, 'E2 Allocators'!$B$15:$W$15, 0),FALSE)), 0, VLOOKUP(VLOOKUP($A593, 'E4 TB Allocation Details'!$A$18:$L$214, MATCH("Customer ID", 'E4 TB Allocation Details'!$A$18:$L$18, 0),FALSE), 'E2 Allocators'!$B$15:$W$361, MATCH(AQ$17, 'E2 Allocators'!$B$15:$W$15, 0),FALSE))</f>
        <v>0</v>
      </c>
      <c r="AR593" s="1244">
        <f>IF(ISERROR(VLOOKUP(VLOOKUP($A593, 'E4 TB Allocation Details'!$A$18:$L$214, MATCH("Customer ID", 'E4 TB Allocation Details'!$A$18:$L$18, 0),FALSE), 'E2 Allocators'!$B$15:$W$361, MATCH(AR$17, 'E2 Allocators'!$B$15:$W$15, 0),FALSE)), 0, VLOOKUP(VLOOKUP($A593, 'E4 TB Allocation Details'!$A$18:$L$214, MATCH("Customer ID", 'E4 TB Allocation Details'!$A$18:$L$18, 0),FALSE), 'E2 Allocators'!$B$15:$W$361, MATCH(AR$17, 'E2 Allocators'!$B$15:$W$15, 0),FALSE))</f>
        <v>0</v>
      </c>
      <c r="AS593" s="1244">
        <f>IF(ISERROR(VLOOKUP(VLOOKUP($A593, 'E4 TB Allocation Details'!$A$18:$L$214, MATCH("Customer ID", 'E4 TB Allocation Details'!$A$18:$L$18, 0),FALSE), 'E2 Allocators'!$B$15:$W$361, MATCH(AS$17, 'E2 Allocators'!$B$15:$W$15, 0),FALSE)), 0, VLOOKUP(VLOOKUP($A593, 'E4 TB Allocation Details'!$A$18:$L$214, MATCH("Customer ID", 'E4 TB Allocation Details'!$A$18:$L$18, 0),FALSE), 'E2 Allocators'!$B$15:$W$361, MATCH(AS$17, 'E2 Allocators'!$B$15:$W$15, 0),FALSE))</f>
        <v>0</v>
      </c>
      <c r="AT593" s="1244">
        <f>IF(ISERROR(VLOOKUP(VLOOKUP($A593, 'E4 TB Allocation Details'!$A$18:$L$214, MATCH("Customer ID", 'E4 TB Allocation Details'!$A$18:$L$18, 0),FALSE), 'E2 Allocators'!$B$15:$W$361, MATCH(AT$17, 'E2 Allocators'!$B$15:$W$15, 0),FALSE)), 0, VLOOKUP(VLOOKUP($A593, 'E4 TB Allocation Details'!$A$18:$L$214, MATCH("Customer ID", 'E4 TB Allocation Details'!$A$18:$L$18, 0),FALSE), 'E2 Allocators'!$B$15:$W$361, MATCH(AT$17, 'E2 Allocators'!$B$15:$W$15, 0),FALSE))</f>
        <v>0</v>
      </c>
      <c r="AU593" s="1244">
        <f>IF(ISERROR(VLOOKUP(VLOOKUP($A593, 'E4 TB Allocation Details'!$A$18:$L$214, MATCH("Customer ID", 'E4 TB Allocation Details'!$A$18:$L$18, 0),FALSE), 'E2 Allocators'!$B$15:$W$361, MATCH(AU$17, 'E2 Allocators'!$B$15:$W$15, 0),FALSE)), 0, VLOOKUP(VLOOKUP($A593, 'E4 TB Allocation Details'!$A$18:$L$214, MATCH("Customer ID", 'E4 TB Allocation Details'!$A$18:$L$18, 0),FALSE), 'E2 Allocators'!$B$15:$W$361, MATCH(AU$17, 'E2 Allocators'!$B$15:$W$15, 0),FALSE))</f>
        <v>0</v>
      </c>
      <c r="AV593" s="1249">
        <f t="shared" ref="AV593:AV631" si="902">SUM(AB593:AU593)</f>
        <v>0</v>
      </c>
      <c r="AW593" s="1246"/>
      <c r="AX593" s="1246"/>
      <c r="AY593" s="1246"/>
      <c r="AZ593" s="1246"/>
      <c r="BA593" s="1246"/>
      <c r="BB593" s="1246"/>
      <c r="BC593" s="1246"/>
      <c r="BD593" s="1246"/>
      <c r="BE593" s="1246"/>
      <c r="BF593" s="1246"/>
      <c r="BG593" s="1246"/>
      <c r="BH593" s="1246"/>
      <c r="BI593" s="1246"/>
      <c r="BJ593" s="1246"/>
      <c r="BK593" s="1246"/>
      <c r="BL593" s="1246"/>
      <c r="BM593" s="1246"/>
      <c r="BN593" s="1246"/>
      <c r="BO593" s="1246"/>
      <c r="BP593" s="1246"/>
      <c r="BQ593" s="1247"/>
    </row>
    <row r="594" spans="1:69" s="229" customFormat="1" ht="12.75">
      <c r="A594" s="1248" t="s">
        <v>821</v>
      </c>
      <c r="B594" s="1241" t="s">
        <v>340</v>
      </c>
      <c r="C594" s="1242">
        <v>1</v>
      </c>
      <c r="D594" s="1243">
        <f t="shared" si="899"/>
        <v>1</v>
      </c>
      <c r="E594" s="1243">
        <f>VLOOKUP($A594,'E1 Categorization'!$A$35:$E$116,5,FALSE)</f>
        <v>0</v>
      </c>
      <c r="F594" s="1243">
        <f t="shared" si="900"/>
        <v>1</v>
      </c>
      <c r="G594" s="1244">
        <f>IF(ISERROR(VLOOKUP(VLOOKUP($A594, 'E4 TB Allocation Details'!$A$18:$L$214, MATCH("Demand ID", 'E4 TB Allocation Details'!$A$18:$L$18, 0),FALSE), 'E2 Allocators'!$B$15:$W$361, MATCH(G$17, 'E2 Allocators'!$B$15:$W$15, 0),FALSE)), 0, VLOOKUP(VLOOKUP($A594, 'E4 TB Allocation Details'!$A$18:$L$214, MATCH("Demand ID", 'E4 TB Allocation Details'!$A$18:$L$18, 0),FALSE), 'E2 Allocators'!$B$15:$W$361, MATCH(G$17, 'E2 Allocators'!$B$15:$W$15, 0),FALSE))</f>
        <v>0.532166524506266</v>
      </c>
      <c r="H594" s="1244">
        <f>IF(ISERROR(VLOOKUP(VLOOKUP($A594, 'E4 TB Allocation Details'!$A$18:$L$214, MATCH("Demand ID", 'E4 TB Allocation Details'!$A$18:$L$18, 0),FALSE), 'E2 Allocators'!$B$15:$W$361, MATCH(H$17, 'E2 Allocators'!$B$15:$W$15, 0),FALSE)), 0, VLOOKUP(VLOOKUP($A594, 'E4 TB Allocation Details'!$A$18:$L$214, MATCH("Demand ID", 'E4 TB Allocation Details'!$A$18:$L$18, 0),FALSE), 'E2 Allocators'!$B$15:$W$361, MATCH(H$17, 'E2 Allocators'!$B$15:$W$15, 0),FALSE))</f>
        <v>0.21160028869496753</v>
      </c>
      <c r="I594" s="1244">
        <f>IF(ISERROR(VLOOKUP(VLOOKUP($A594, 'E4 TB Allocation Details'!$A$18:$L$214, MATCH("Demand ID", 'E4 TB Allocation Details'!$A$18:$L$18, 0),FALSE), 'E2 Allocators'!$B$15:$W$361, MATCH(I$17, 'E2 Allocators'!$B$15:$W$15, 0),FALSE)), 0, VLOOKUP(VLOOKUP($A594, 'E4 TB Allocation Details'!$A$18:$L$214, MATCH("Demand ID", 'E4 TB Allocation Details'!$A$18:$L$18, 0),FALSE), 'E2 Allocators'!$B$15:$W$361, MATCH(I$17, 'E2 Allocators'!$B$15:$W$15, 0),FALSE))</f>
        <v>0.24906502198018501</v>
      </c>
      <c r="J594" s="1244">
        <f>IF(ISERROR(VLOOKUP(VLOOKUP($A594, 'E4 TB Allocation Details'!$A$18:$L$214, MATCH("Demand ID", 'E4 TB Allocation Details'!$A$18:$L$18, 0),FALSE), 'E2 Allocators'!$B$15:$W$361, MATCH(J$17, 'E2 Allocators'!$B$15:$W$15, 0),FALSE)), 0, VLOOKUP(VLOOKUP($A594, 'E4 TB Allocation Details'!$A$18:$L$214, MATCH("Demand ID", 'E4 TB Allocation Details'!$A$18:$L$18, 0),FALSE), 'E2 Allocators'!$B$15:$W$361, MATCH(J$17, 'E2 Allocators'!$B$15:$W$15, 0),FALSE))</f>
        <v>0</v>
      </c>
      <c r="K594" s="1244">
        <f>IF(ISERROR(VLOOKUP(VLOOKUP($A594, 'E4 TB Allocation Details'!$A$18:$L$214, MATCH("Demand ID", 'E4 TB Allocation Details'!$A$18:$L$18, 0),FALSE), 'E2 Allocators'!$B$15:$W$361, MATCH(K$17, 'E2 Allocators'!$B$15:$W$15, 0),FALSE)), 0, VLOOKUP(VLOOKUP($A594, 'E4 TB Allocation Details'!$A$18:$L$214, MATCH("Demand ID", 'E4 TB Allocation Details'!$A$18:$L$18, 0),FALSE), 'E2 Allocators'!$B$15:$W$361, MATCH(K$17, 'E2 Allocators'!$B$15:$W$15, 0),FALSE))</f>
        <v>0</v>
      </c>
      <c r="L594" s="1244">
        <f>IF(ISERROR(VLOOKUP(VLOOKUP($A594, 'E4 TB Allocation Details'!$A$18:$L$214, MATCH("Demand ID", 'E4 TB Allocation Details'!$A$18:$L$18, 0),FALSE), 'E2 Allocators'!$B$15:$W$361, MATCH(L$17, 'E2 Allocators'!$B$15:$W$15, 0),FALSE)), 0, VLOOKUP(VLOOKUP($A594, 'E4 TB Allocation Details'!$A$18:$L$214, MATCH("Demand ID", 'E4 TB Allocation Details'!$A$18:$L$18, 0),FALSE), 'E2 Allocators'!$B$15:$W$361, MATCH(L$17, 'E2 Allocators'!$B$15:$W$15, 0),FALSE))</f>
        <v>0</v>
      </c>
      <c r="M594" s="1244">
        <f>IF(ISERROR(VLOOKUP(VLOOKUP($A594, 'E4 TB Allocation Details'!$A$18:$L$214, MATCH("Demand ID", 'E4 TB Allocation Details'!$A$18:$L$18, 0),FALSE), 'E2 Allocators'!$B$15:$W$361, MATCH(M$17, 'E2 Allocators'!$B$15:$W$15, 0),FALSE)), 0, VLOOKUP(VLOOKUP($A594, 'E4 TB Allocation Details'!$A$18:$L$214, MATCH("Demand ID", 'E4 TB Allocation Details'!$A$18:$L$18, 0),FALSE), 'E2 Allocators'!$B$15:$W$361, MATCH(M$17, 'E2 Allocators'!$B$15:$W$15, 0),FALSE))</f>
        <v>5.6262712420444855E-3</v>
      </c>
      <c r="N594" s="1244">
        <f>IF(ISERROR(VLOOKUP(VLOOKUP($A594, 'E4 TB Allocation Details'!$A$18:$L$214, MATCH("Demand ID", 'E4 TB Allocation Details'!$A$18:$L$18, 0),FALSE), 'E2 Allocators'!$B$15:$W$361, MATCH(N$17, 'E2 Allocators'!$B$15:$W$15, 0),FALSE)), 0, VLOOKUP(VLOOKUP($A594, 'E4 TB Allocation Details'!$A$18:$L$214, MATCH("Demand ID", 'E4 TB Allocation Details'!$A$18:$L$18, 0),FALSE), 'E2 Allocators'!$B$15:$W$361, MATCH(N$17, 'E2 Allocators'!$B$15:$W$15, 0),FALSE))</f>
        <v>0</v>
      </c>
      <c r="O594" s="1244">
        <f>IF(ISERROR(VLOOKUP(VLOOKUP($A594, 'E4 TB Allocation Details'!$A$18:$L$214, MATCH("Demand ID", 'E4 TB Allocation Details'!$A$18:$L$18, 0),FALSE), 'E2 Allocators'!$B$15:$W$361, MATCH(O$17, 'E2 Allocators'!$B$15:$W$15, 0),FALSE)), 0, VLOOKUP(VLOOKUP($A594, 'E4 TB Allocation Details'!$A$18:$L$214, MATCH("Demand ID", 'E4 TB Allocation Details'!$A$18:$L$18, 0),FALSE), 'E2 Allocators'!$B$15:$W$361, MATCH(O$17, 'E2 Allocators'!$B$15:$W$15, 0),FALSE))</f>
        <v>1.5418935765369726E-3</v>
      </c>
      <c r="P594" s="1244">
        <f>IF(ISERROR(VLOOKUP(VLOOKUP($A594, 'E4 TB Allocation Details'!$A$18:$L$214, MATCH("Demand ID", 'E4 TB Allocation Details'!$A$18:$L$18, 0),FALSE), 'E2 Allocators'!$B$15:$W$361, MATCH(P$17, 'E2 Allocators'!$B$15:$W$15, 0),FALSE)), 0, VLOOKUP(VLOOKUP($A594, 'E4 TB Allocation Details'!$A$18:$L$214, MATCH("Demand ID", 'E4 TB Allocation Details'!$A$18:$L$18, 0),FALSE), 'E2 Allocators'!$B$15:$W$361, MATCH(P$17, 'E2 Allocators'!$B$15:$W$15, 0),FALSE))</f>
        <v>0</v>
      </c>
      <c r="Q594" s="1244">
        <f>IF(ISERROR(VLOOKUP(VLOOKUP($A594, 'E4 TB Allocation Details'!$A$18:$L$214, MATCH("Demand ID", 'E4 TB Allocation Details'!$A$18:$L$18, 0),FALSE), 'E2 Allocators'!$B$15:$W$361, MATCH(Q$17, 'E2 Allocators'!$B$15:$W$15, 0),FALSE)), 0, VLOOKUP(VLOOKUP($A594, 'E4 TB Allocation Details'!$A$18:$L$214, MATCH("Demand ID", 'E4 TB Allocation Details'!$A$18:$L$18, 0),FALSE), 'E2 Allocators'!$B$15:$W$361, MATCH(Q$17, 'E2 Allocators'!$B$15:$W$15, 0),FALSE))</f>
        <v>0</v>
      </c>
      <c r="R594" s="1244">
        <f>IF(ISERROR(VLOOKUP(VLOOKUP($A594, 'E4 TB Allocation Details'!$A$18:$L$214, MATCH("Demand ID", 'E4 TB Allocation Details'!$A$18:$L$18, 0),FALSE), 'E2 Allocators'!$B$15:$W$361, MATCH(R$17, 'E2 Allocators'!$B$15:$W$15, 0),FALSE)), 0, VLOOKUP(VLOOKUP($A594, 'E4 TB Allocation Details'!$A$18:$L$214, MATCH("Demand ID", 'E4 TB Allocation Details'!$A$18:$L$18, 0),FALSE), 'E2 Allocators'!$B$15:$W$361, MATCH(R$17, 'E2 Allocators'!$B$15:$W$15, 0),FALSE))</f>
        <v>0</v>
      </c>
      <c r="S594" s="1244">
        <f>IF(ISERROR(VLOOKUP(VLOOKUP($A594, 'E4 TB Allocation Details'!$A$18:$L$214, MATCH("Demand ID", 'E4 TB Allocation Details'!$A$18:$L$18, 0),FALSE), 'E2 Allocators'!$B$15:$W$361, MATCH(S$17, 'E2 Allocators'!$B$15:$W$15, 0),FALSE)), 0, VLOOKUP(VLOOKUP($A594, 'E4 TB Allocation Details'!$A$18:$L$214, MATCH("Demand ID", 'E4 TB Allocation Details'!$A$18:$L$18, 0),FALSE), 'E2 Allocators'!$B$15:$W$361, MATCH(S$17, 'E2 Allocators'!$B$15:$W$15, 0),FALSE))</f>
        <v>0</v>
      </c>
      <c r="T594" s="1244">
        <f>IF(ISERROR(VLOOKUP(VLOOKUP($A594, 'E4 TB Allocation Details'!$A$18:$L$214, MATCH("Demand ID", 'E4 TB Allocation Details'!$A$18:$L$18, 0),FALSE), 'E2 Allocators'!$B$15:$W$361, MATCH(T$17, 'E2 Allocators'!$B$15:$W$15, 0),FALSE)), 0, VLOOKUP(VLOOKUP($A594, 'E4 TB Allocation Details'!$A$18:$L$214, MATCH("Demand ID", 'E4 TB Allocation Details'!$A$18:$L$18, 0),FALSE), 'E2 Allocators'!$B$15:$W$361, MATCH(T$17, 'E2 Allocators'!$B$15:$W$15, 0),FALSE))</f>
        <v>0</v>
      </c>
      <c r="U594" s="1244">
        <f>IF(ISERROR(VLOOKUP(VLOOKUP($A594, 'E4 TB Allocation Details'!$A$18:$L$214, MATCH("Demand ID", 'E4 TB Allocation Details'!$A$18:$L$18, 0),FALSE), 'E2 Allocators'!$B$15:$W$361, MATCH(U$17, 'E2 Allocators'!$B$15:$W$15, 0),FALSE)), 0, VLOOKUP(VLOOKUP($A594, 'E4 TB Allocation Details'!$A$18:$L$214, MATCH("Demand ID", 'E4 TB Allocation Details'!$A$18:$L$18, 0),FALSE), 'E2 Allocators'!$B$15:$W$361, MATCH(U$17, 'E2 Allocators'!$B$15:$W$15, 0),FALSE))</f>
        <v>0</v>
      </c>
      <c r="V594" s="1244">
        <f>IF(ISERROR(VLOOKUP(VLOOKUP($A594, 'E4 TB Allocation Details'!$A$18:$L$214, MATCH("Demand ID", 'E4 TB Allocation Details'!$A$18:$L$18, 0),FALSE), 'E2 Allocators'!$B$15:$W$361, MATCH(V$17, 'E2 Allocators'!$B$15:$W$15, 0),FALSE)), 0, VLOOKUP(VLOOKUP($A594, 'E4 TB Allocation Details'!$A$18:$L$214, MATCH("Demand ID", 'E4 TB Allocation Details'!$A$18:$L$18, 0),FALSE), 'E2 Allocators'!$B$15:$W$361, MATCH(V$17, 'E2 Allocators'!$B$15:$W$15, 0),FALSE))</f>
        <v>0</v>
      </c>
      <c r="W594" s="1244">
        <f>IF(ISERROR(VLOOKUP(VLOOKUP($A594, 'E4 TB Allocation Details'!$A$18:$L$214, MATCH("Demand ID", 'E4 TB Allocation Details'!$A$18:$L$18, 0),FALSE), 'E2 Allocators'!$B$15:$W$361, MATCH(W$17, 'E2 Allocators'!$B$15:$W$15, 0),FALSE)), 0, VLOOKUP(VLOOKUP($A594, 'E4 TB Allocation Details'!$A$18:$L$214, MATCH("Demand ID", 'E4 TB Allocation Details'!$A$18:$L$18, 0),FALSE), 'E2 Allocators'!$B$15:$W$361, MATCH(W$17, 'E2 Allocators'!$B$15:$W$15, 0),FALSE))</f>
        <v>0</v>
      </c>
      <c r="X594" s="1244">
        <f>IF(ISERROR(VLOOKUP(VLOOKUP($A594, 'E4 TB Allocation Details'!$A$18:$L$214, MATCH("Demand ID", 'E4 TB Allocation Details'!$A$18:$L$18, 0),FALSE), 'E2 Allocators'!$B$15:$W$361, MATCH(X$17, 'E2 Allocators'!$B$15:$W$15, 0),FALSE)), 0, VLOOKUP(VLOOKUP($A594, 'E4 TB Allocation Details'!$A$18:$L$214, MATCH("Demand ID", 'E4 TB Allocation Details'!$A$18:$L$18, 0),FALSE), 'E2 Allocators'!$B$15:$W$361, MATCH(X$17, 'E2 Allocators'!$B$15:$W$15, 0),FALSE))</f>
        <v>0</v>
      </c>
      <c r="Y594" s="1244">
        <f>IF(ISERROR(VLOOKUP(VLOOKUP($A594, 'E4 TB Allocation Details'!$A$18:$L$214, MATCH("Demand ID", 'E4 TB Allocation Details'!$A$18:$L$18, 0),FALSE), 'E2 Allocators'!$B$15:$W$361, MATCH(Y$17, 'E2 Allocators'!$B$15:$W$15, 0),FALSE)), 0, VLOOKUP(VLOOKUP($A594, 'E4 TB Allocation Details'!$A$18:$L$214, MATCH("Demand ID", 'E4 TB Allocation Details'!$A$18:$L$18, 0),FALSE), 'E2 Allocators'!$B$15:$W$361, MATCH(Y$17, 'E2 Allocators'!$B$15:$W$15, 0),FALSE))</f>
        <v>0</v>
      </c>
      <c r="Z594" s="1244">
        <f>IF(ISERROR(VLOOKUP(VLOOKUP($A594, 'E4 TB Allocation Details'!$A$18:$L$214, MATCH("Demand ID", 'E4 TB Allocation Details'!$A$18:$L$18, 0),FALSE), 'E2 Allocators'!$B$15:$W$361, MATCH(Z$17, 'E2 Allocators'!$B$15:$W$15, 0),FALSE)), 0, VLOOKUP(VLOOKUP($A594, 'E4 TB Allocation Details'!$A$18:$L$214, MATCH("Demand ID", 'E4 TB Allocation Details'!$A$18:$L$18, 0),FALSE), 'E2 Allocators'!$B$15:$W$361, MATCH(Z$17, 'E2 Allocators'!$B$15:$W$15, 0),FALSE))</f>
        <v>0</v>
      </c>
      <c r="AA594" s="1249">
        <f t="shared" si="901"/>
        <v>1</v>
      </c>
      <c r="AB594" s="1244">
        <f>IF(ISERROR(VLOOKUP(VLOOKUP($A594, 'E4 TB Allocation Details'!$A$18:$L$214, MATCH("Customer ID", 'E4 TB Allocation Details'!$A$18:$L$18, 0),FALSE), 'E2 Allocators'!$B$15:$W$361, MATCH(AB$17, 'E2 Allocators'!$B$15:$W$15, 0),FALSE)), 0, VLOOKUP(VLOOKUP($A594, 'E4 TB Allocation Details'!$A$18:$L$214, MATCH("Customer ID", 'E4 TB Allocation Details'!$A$18:$L$18, 0),FALSE), 'E2 Allocators'!$B$15:$W$361, MATCH(AB$17, 'E2 Allocators'!$B$15:$W$15, 0),FALSE))</f>
        <v>0</v>
      </c>
      <c r="AC594" s="1244">
        <f>IF(ISERROR(VLOOKUP(VLOOKUP($A594, 'E4 TB Allocation Details'!$A$18:$L$214, MATCH("Customer ID", 'E4 TB Allocation Details'!$A$18:$L$18, 0),FALSE), 'E2 Allocators'!$B$15:$W$361, MATCH(AC$17, 'E2 Allocators'!$B$15:$W$15, 0),FALSE)), 0, VLOOKUP(VLOOKUP($A594, 'E4 TB Allocation Details'!$A$18:$L$214, MATCH("Customer ID", 'E4 TB Allocation Details'!$A$18:$L$18, 0),FALSE), 'E2 Allocators'!$B$15:$W$361, MATCH(AC$17, 'E2 Allocators'!$B$15:$W$15, 0),FALSE))</f>
        <v>0</v>
      </c>
      <c r="AD594" s="1244">
        <f>IF(ISERROR(VLOOKUP(VLOOKUP($A594, 'E4 TB Allocation Details'!$A$18:$L$214, MATCH("Customer ID", 'E4 TB Allocation Details'!$A$18:$L$18, 0),FALSE), 'E2 Allocators'!$B$15:$W$361, MATCH(AD$17, 'E2 Allocators'!$B$15:$W$15, 0),FALSE)), 0, VLOOKUP(VLOOKUP($A594, 'E4 TB Allocation Details'!$A$18:$L$214, MATCH("Customer ID", 'E4 TB Allocation Details'!$A$18:$L$18, 0),FALSE), 'E2 Allocators'!$B$15:$W$361, MATCH(AD$17, 'E2 Allocators'!$B$15:$W$15, 0),FALSE))</f>
        <v>0</v>
      </c>
      <c r="AE594" s="1244">
        <f>IF(ISERROR(VLOOKUP(VLOOKUP($A594, 'E4 TB Allocation Details'!$A$18:$L$214, MATCH("Customer ID", 'E4 TB Allocation Details'!$A$18:$L$18, 0),FALSE), 'E2 Allocators'!$B$15:$W$361, MATCH(AE$17, 'E2 Allocators'!$B$15:$W$15, 0),FALSE)), 0, VLOOKUP(VLOOKUP($A594, 'E4 TB Allocation Details'!$A$18:$L$214, MATCH("Customer ID", 'E4 TB Allocation Details'!$A$18:$L$18, 0),FALSE), 'E2 Allocators'!$B$15:$W$361, MATCH(AE$17, 'E2 Allocators'!$B$15:$W$15, 0),FALSE))</f>
        <v>0</v>
      </c>
      <c r="AF594" s="1244">
        <f>IF(ISERROR(VLOOKUP(VLOOKUP($A594, 'E4 TB Allocation Details'!$A$18:$L$214, MATCH("Customer ID", 'E4 TB Allocation Details'!$A$18:$L$18, 0),FALSE), 'E2 Allocators'!$B$15:$W$361, MATCH(AF$17, 'E2 Allocators'!$B$15:$W$15, 0),FALSE)), 0, VLOOKUP(VLOOKUP($A594, 'E4 TB Allocation Details'!$A$18:$L$214, MATCH("Customer ID", 'E4 TB Allocation Details'!$A$18:$L$18, 0),FALSE), 'E2 Allocators'!$B$15:$W$361, MATCH(AF$17, 'E2 Allocators'!$B$15:$W$15, 0),FALSE))</f>
        <v>0</v>
      </c>
      <c r="AG594" s="1244">
        <f>IF(ISERROR(VLOOKUP(VLOOKUP($A594, 'E4 TB Allocation Details'!$A$18:$L$214, MATCH("Customer ID", 'E4 TB Allocation Details'!$A$18:$L$18, 0),FALSE), 'E2 Allocators'!$B$15:$W$361, MATCH(AG$17, 'E2 Allocators'!$B$15:$W$15, 0),FALSE)), 0, VLOOKUP(VLOOKUP($A594, 'E4 TB Allocation Details'!$A$18:$L$214, MATCH("Customer ID", 'E4 TB Allocation Details'!$A$18:$L$18, 0),FALSE), 'E2 Allocators'!$B$15:$W$361, MATCH(AG$17, 'E2 Allocators'!$B$15:$W$15, 0),FALSE))</f>
        <v>0</v>
      </c>
      <c r="AH594" s="1244">
        <f>IF(ISERROR(VLOOKUP(VLOOKUP($A594, 'E4 TB Allocation Details'!$A$18:$L$214, MATCH("Customer ID", 'E4 TB Allocation Details'!$A$18:$L$18, 0),FALSE), 'E2 Allocators'!$B$15:$W$361, MATCH(AH$17, 'E2 Allocators'!$B$15:$W$15, 0),FALSE)), 0, VLOOKUP(VLOOKUP($A594, 'E4 TB Allocation Details'!$A$18:$L$214, MATCH("Customer ID", 'E4 TB Allocation Details'!$A$18:$L$18, 0),FALSE), 'E2 Allocators'!$B$15:$W$361, MATCH(AH$17, 'E2 Allocators'!$B$15:$W$15, 0),FALSE))</f>
        <v>0</v>
      </c>
      <c r="AI594" s="1244">
        <f>IF(ISERROR(VLOOKUP(VLOOKUP($A594, 'E4 TB Allocation Details'!$A$18:$L$214, MATCH("Customer ID", 'E4 TB Allocation Details'!$A$18:$L$18, 0),FALSE), 'E2 Allocators'!$B$15:$W$361, MATCH(AI$17, 'E2 Allocators'!$B$15:$W$15, 0),FALSE)), 0, VLOOKUP(VLOOKUP($A594, 'E4 TB Allocation Details'!$A$18:$L$214, MATCH("Customer ID", 'E4 TB Allocation Details'!$A$18:$L$18, 0),FALSE), 'E2 Allocators'!$B$15:$W$361, MATCH(AI$17, 'E2 Allocators'!$B$15:$W$15, 0),FALSE))</f>
        <v>0</v>
      </c>
      <c r="AJ594" s="1244">
        <f>IF(ISERROR(VLOOKUP(VLOOKUP($A594, 'E4 TB Allocation Details'!$A$18:$L$214, MATCH("Customer ID", 'E4 TB Allocation Details'!$A$18:$L$18, 0),FALSE), 'E2 Allocators'!$B$15:$W$361, MATCH(AJ$17, 'E2 Allocators'!$B$15:$W$15, 0),FALSE)), 0, VLOOKUP(VLOOKUP($A594, 'E4 TB Allocation Details'!$A$18:$L$214, MATCH("Customer ID", 'E4 TB Allocation Details'!$A$18:$L$18, 0),FALSE), 'E2 Allocators'!$B$15:$W$361, MATCH(AJ$17, 'E2 Allocators'!$B$15:$W$15, 0),FALSE))</f>
        <v>0</v>
      </c>
      <c r="AK594" s="1244">
        <f>IF(ISERROR(VLOOKUP(VLOOKUP($A594, 'E4 TB Allocation Details'!$A$18:$L$214, MATCH("Customer ID", 'E4 TB Allocation Details'!$A$18:$L$18, 0),FALSE), 'E2 Allocators'!$B$15:$W$361, MATCH(AK$17, 'E2 Allocators'!$B$15:$W$15, 0),FALSE)), 0, VLOOKUP(VLOOKUP($A594, 'E4 TB Allocation Details'!$A$18:$L$214, MATCH("Customer ID", 'E4 TB Allocation Details'!$A$18:$L$18, 0),FALSE), 'E2 Allocators'!$B$15:$W$361, MATCH(AK$17, 'E2 Allocators'!$B$15:$W$15, 0),FALSE))</f>
        <v>0</v>
      </c>
      <c r="AL594" s="1244">
        <f>IF(ISERROR(VLOOKUP(VLOOKUP($A594, 'E4 TB Allocation Details'!$A$18:$L$214, MATCH("Customer ID", 'E4 TB Allocation Details'!$A$18:$L$18, 0),FALSE), 'E2 Allocators'!$B$15:$W$361, MATCH(AL$17, 'E2 Allocators'!$B$15:$W$15, 0),FALSE)), 0, VLOOKUP(VLOOKUP($A594, 'E4 TB Allocation Details'!$A$18:$L$214, MATCH("Customer ID", 'E4 TB Allocation Details'!$A$18:$L$18, 0),FALSE), 'E2 Allocators'!$B$15:$W$361, MATCH(AL$17, 'E2 Allocators'!$B$15:$W$15, 0),FALSE))</f>
        <v>0</v>
      </c>
      <c r="AM594" s="1244">
        <f>IF(ISERROR(VLOOKUP(VLOOKUP($A594, 'E4 TB Allocation Details'!$A$18:$L$214, MATCH("Customer ID", 'E4 TB Allocation Details'!$A$18:$L$18, 0),FALSE), 'E2 Allocators'!$B$15:$W$361, MATCH(AM$17, 'E2 Allocators'!$B$15:$W$15, 0),FALSE)), 0, VLOOKUP(VLOOKUP($A594, 'E4 TB Allocation Details'!$A$18:$L$214, MATCH("Customer ID", 'E4 TB Allocation Details'!$A$18:$L$18, 0),FALSE), 'E2 Allocators'!$B$15:$W$361, MATCH(AM$17, 'E2 Allocators'!$B$15:$W$15, 0),FALSE))</f>
        <v>0</v>
      </c>
      <c r="AN594" s="1244">
        <f>IF(ISERROR(VLOOKUP(VLOOKUP($A594, 'E4 TB Allocation Details'!$A$18:$L$214, MATCH("Customer ID", 'E4 TB Allocation Details'!$A$18:$L$18, 0),FALSE), 'E2 Allocators'!$B$15:$W$361, MATCH(AN$17, 'E2 Allocators'!$B$15:$W$15, 0),FALSE)), 0, VLOOKUP(VLOOKUP($A594, 'E4 TB Allocation Details'!$A$18:$L$214, MATCH("Customer ID", 'E4 TB Allocation Details'!$A$18:$L$18, 0),FALSE), 'E2 Allocators'!$B$15:$W$361, MATCH(AN$17, 'E2 Allocators'!$B$15:$W$15, 0),FALSE))</f>
        <v>0</v>
      </c>
      <c r="AO594" s="1244">
        <f>IF(ISERROR(VLOOKUP(VLOOKUP($A594, 'E4 TB Allocation Details'!$A$18:$L$214, MATCH("Customer ID", 'E4 TB Allocation Details'!$A$18:$L$18, 0),FALSE), 'E2 Allocators'!$B$15:$W$361, MATCH(AO$17, 'E2 Allocators'!$B$15:$W$15, 0),FALSE)), 0, VLOOKUP(VLOOKUP($A594, 'E4 TB Allocation Details'!$A$18:$L$214, MATCH("Customer ID", 'E4 TB Allocation Details'!$A$18:$L$18, 0),FALSE), 'E2 Allocators'!$B$15:$W$361, MATCH(AO$17, 'E2 Allocators'!$B$15:$W$15, 0),FALSE))</f>
        <v>0</v>
      </c>
      <c r="AP594" s="1244">
        <f>IF(ISERROR(VLOOKUP(VLOOKUP($A594, 'E4 TB Allocation Details'!$A$18:$L$214, MATCH("Customer ID", 'E4 TB Allocation Details'!$A$18:$L$18, 0),FALSE), 'E2 Allocators'!$B$15:$W$361, MATCH(AP$17, 'E2 Allocators'!$B$15:$W$15, 0),FALSE)), 0, VLOOKUP(VLOOKUP($A594, 'E4 TB Allocation Details'!$A$18:$L$214, MATCH("Customer ID", 'E4 TB Allocation Details'!$A$18:$L$18, 0),FALSE), 'E2 Allocators'!$B$15:$W$361, MATCH(AP$17, 'E2 Allocators'!$B$15:$W$15, 0),FALSE))</f>
        <v>0</v>
      </c>
      <c r="AQ594" s="1244">
        <f>IF(ISERROR(VLOOKUP(VLOOKUP($A594, 'E4 TB Allocation Details'!$A$18:$L$214, MATCH("Customer ID", 'E4 TB Allocation Details'!$A$18:$L$18, 0),FALSE), 'E2 Allocators'!$B$15:$W$361, MATCH(AQ$17, 'E2 Allocators'!$B$15:$W$15, 0),FALSE)), 0, VLOOKUP(VLOOKUP($A594, 'E4 TB Allocation Details'!$A$18:$L$214, MATCH("Customer ID", 'E4 TB Allocation Details'!$A$18:$L$18, 0),FALSE), 'E2 Allocators'!$B$15:$W$361, MATCH(AQ$17, 'E2 Allocators'!$B$15:$W$15, 0),FALSE))</f>
        <v>0</v>
      </c>
      <c r="AR594" s="1244">
        <f>IF(ISERROR(VLOOKUP(VLOOKUP($A594, 'E4 TB Allocation Details'!$A$18:$L$214, MATCH("Customer ID", 'E4 TB Allocation Details'!$A$18:$L$18, 0),FALSE), 'E2 Allocators'!$B$15:$W$361, MATCH(AR$17, 'E2 Allocators'!$B$15:$W$15, 0),FALSE)), 0, VLOOKUP(VLOOKUP($A594, 'E4 TB Allocation Details'!$A$18:$L$214, MATCH("Customer ID", 'E4 TB Allocation Details'!$A$18:$L$18, 0),FALSE), 'E2 Allocators'!$B$15:$W$361, MATCH(AR$17, 'E2 Allocators'!$B$15:$W$15, 0),FALSE))</f>
        <v>0</v>
      </c>
      <c r="AS594" s="1244">
        <f>IF(ISERROR(VLOOKUP(VLOOKUP($A594, 'E4 TB Allocation Details'!$A$18:$L$214, MATCH("Customer ID", 'E4 TB Allocation Details'!$A$18:$L$18, 0),FALSE), 'E2 Allocators'!$B$15:$W$361, MATCH(AS$17, 'E2 Allocators'!$B$15:$W$15, 0),FALSE)), 0, VLOOKUP(VLOOKUP($A594, 'E4 TB Allocation Details'!$A$18:$L$214, MATCH("Customer ID", 'E4 TB Allocation Details'!$A$18:$L$18, 0),FALSE), 'E2 Allocators'!$B$15:$W$361, MATCH(AS$17, 'E2 Allocators'!$B$15:$W$15, 0),FALSE))</f>
        <v>0</v>
      </c>
      <c r="AT594" s="1244">
        <f>IF(ISERROR(VLOOKUP(VLOOKUP($A594, 'E4 TB Allocation Details'!$A$18:$L$214, MATCH("Customer ID", 'E4 TB Allocation Details'!$A$18:$L$18, 0),FALSE), 'E2 Allocators'!$B$15:$W$361, MATCH(AT$17, 'E2 Allocators'!$B$15:$W$15, 0),FALSE)), 0, VLOOKUP(VLOOKUP($A594, 'E4 TB Allocation Details'!$A$18:$L$214, MATCH("Customer ID", 'E4 TB Allocation Details'!$A$18:$L$18, 0),FALSE), 'E2 Allocators'!$B$15:$W$361, MATCH(AT$17, 'E2 Allocators'!$B$15:$W$15, 0),FALSE))</f>
        <v>0</v>
      </c>
      <c r="AU594" s="1244">
        <f>IF(ISERROR(VLOOKUP(VLOOKUP($A594, 'E4 TB Allocation Details'!$A$18:$L$214, MATCH("Customer ID", 'E4 TB Allocation Details'!$A$18:$L$18, 0),FALSE), 'E2 Allocators'!$B$15:$W$361, MATCH(AU$17, 'E2 Allocators'!$B$15:$W$15, 0),FALSE)), 0, VLOOKUP(VLOOKUP($A594, 'E4 TB Allocation Details'!$A$18:$L$214, MATCH("Customer ID", 'E4 TB Allocation Details'!$A$18:$L$18, 0),FALSE), 'E2 Allocators'!$B$15:$W$361, MATCH(AU$17, 'E2 Allocators'!$B$15:$W$15, 0),FALSE))</f>
        <v>0</v>
      </c>
      <c r="AV594" s="1249">
        <f t="shared" si="902"/>
        <v>0</v>
      </c>
      <c r="AW594" s="1246"/>
      <c r="AX594" s="1246"/>
      <c r="AY594" s="1246"/>
      <c r="AZ594" s="1246"/>
      <c r="BA594" s="1246"/>
      <c r="BB594" s="1246"/>
      <c r="BC594" s="1246"/>
      <c r="BD594" s="1246"/>
      <c r="BE594" s="1246"/>
      <c r="BF594" s="1246"/>
      <c r="BG594" s="1246"/>
      <c r="BH594" s="1246"/>
      <c r="BI594" s="1246"/>
      <c r="BJ594" s="1246"/>
      <c r="BK594" s="1246"/>
      <c r="BL594" s="1246"/>
      <c r="BM594" s="1246"/>
      <c r="BN594" s="1246"/>
      <c r="BO594" s="1246"/>
      <c r="BP594" s="1246"/>
      <c r="BQ594" s="1247"/>
    </row>
    <row r="595" spans="1:69" s="229" customFormat="1" ht="12.75">
      <c r="A595" s="1248" t="s">
        <v>822</v>
      </c>
      <c r="B595" s="1241" t="s">
        <v>342</v>
      </c>
      <c r="C595" s="1242">
        <v>1</v>
      </c>
      <c r="D595" s="1243">
        <f t="shared" si="899"/>
        <v>1</v>
      </c>
      <c r="E595" s="1243">
        <f>VLOOKUP($A595,'E1 Categorization'!$A$35:$E$116,5,FALSE)</f>
        <v>0</v>
      </c>
      <c r="F595" s="1243">
        <f t="shared" si="900"/>
        <v>1</v>
      </c>
      <c r="G595" s="1244">
        <f>IF(ISERROR(VLOOKUP(VLOOKUP($A595, 'E4 TB Allocation Details'!$A$18:$L$214, MATCH("Demand ID", 'E4 TB Allocation Details'!$A$18:$L$18, 0),FALSE), 'E2 Allocators'!$B$15:$W$361, MATCH(G$17, 'E2 Allocators'!$B$15:$W$15, 0),FALSE)), 0, VLOOKUP(VLOOKUP($A595, 'E4 TB Allocation Details'!$A$18:$L$214, MATCH("Demand ID", 'E4 TB Allocation Details'!$A$18:$L$18, 0),FALSE), 'E2 Allocators'!$B$15:$W$361, MATCH(G$17, 'E2 Allocators'!$B$15:$W$15, 0),FALSE))</f>
        <v>0.532166524506266</v>
      </c>
      <c r="H595" s="1244">
        <f>IF(ISERROR(VLOOKUP(VLOOKUP($A595, 'E4 TB Allocation Details'!$A$18:$L$214, MATCH("Demand ID", 'E4 TB Allocation Details'!$A$18:$L$18, 0),FALSE), 'E2 Allocators'!$B$15:$W$361, MATCH(H$17, 'E2 Allocators'!$B$15:$W$15, 0),FALSE)), 0, VLOOKUP(VLOOKUP($A595, 'E4 TB Allocation Details'!$A$18:$L$214, MATCH("Demand ID", 'E4 TB Allocation Details'!$A$18:$L$18, 0),FALSE), 'E2 Allocators'!$B$15:$W$361, MATCH(H$17, 'E2 Allocators'!$B$15:$W$15, 0),FALSE))</f>
        <v>0.21160028869496753</v>
      </c>
      <c r="I595" s="1244">
        <f>IF(ISERROR(VLOOKUP(VLOOKUP($A595, 'E4 TB Allocation Details'!$A$18:$L$214, MATCH("Demand ID", 'E4 TB Allocation Details'!$A$18:$L$18, 0),FALSE), 'E2 Allocators'!$B$15:$W$361, MATCH(I$17, 'E2 Allocators'!$B$15:$W$15, 0),FALSE)), 0, VLOOKUP(VLOOKUP($A595, 'E4 TB Allocation Details'!$A$18:$L$214, MATCH("Demand ID", 'E4 TB Allocation Details'!$A$18:$L$18, 0),FALSE), 'E2 Allocators'!$B$15:$W$361, MATCH(I$17, 'E2 Allocators'!$B$15:$W$15, 0),FALSE))</f>
        <v>0.24906502198018501</v>
      </c>
      <c r="J595" s="1244">
        <f>IF(ISERROR(VLOOKUP(VLOOKUP($A595, 'E4 TB Allocation Details'!$A$18:$L$214, MATCH("Demand ID", 'E4 TB Allocation Details'!$A$18:$L$18, 0),FALSE), 'E2 Allocators'!$B$15:$W$361, MATCH(J$17, 'E2 Allocators'!$B$15:$W$15, 0),FALSE)), 0, VLOOKUP(VLOOKUP($A595, 'E4 TB Allocation Details'!$A$18:$L$214, MATCH("Demand ID", 'E4 TB Allocation Details'!$A$18:$L$18, 0),FALSE), 'E2 Allocators'!$B$15:$W$361, MATCH(J$17, 'E2 Allocators'!$B$15:$W$15, 0),FALSE))</f>
        <v>0</v>
      </c>
      <c r="K595" s="1244">
        <f>IF(ISERROR(VLOOKUP(VLOOKUP($A595, 'E4 TB Allocation Details'!$A$18:$L$214, MATCH("Demand ID", 'E4 TB Allocation Details'!$A$18:$L$18, 0),FALSE), 'E2 Allocators'!$B$15:$W$361, MATCH(K$17, 'E2 Allocators'!$B$15:$W$15, 0),FALSE)), 0, VLOOKUP(VLOOKUP($A595, 'E4 TB Allocation Details'!$A$18:$L$214, MATCH("Demand ID", 'E4 TB Allocation Details'!$A$18:$L$18, 0),FALSE), 'E2 Allocators'!$B$15:$W$361, MATCH(K$17, 'E2 Allocators'!$B$15:$W$15, 0),FALSE))</f>
        <v>0</v>
      </c>
      <c r="L595" s="1244">
        <f>IF(ISERROR(VLOOKUP(VLOOKUP($A595, 'E4 TB Allocation Details'!$A$18:$L$214, MATCH("Demand ID", 'E4 TB Allocation Details'!$A$18:$L$18, 0),FALSE), 'E2 Allocators'!$B$15:$W$361, MATCH(L$17, 'E2 Allocators'!$B$15:$W$15, 0),FALSE)), 0, VLOOKUP(VLOOKUP($A595, 'E4 TB Allocation Details'!$A$18:$L$214, MATCH("Demand ID", 'E4 TB Allocation Details'!$A$18:$L$18, 0),FALSE), 'E2 Allocators'!$B$15:$W$361, MATCH(L$17, 'E2 Allocators'!$B$15:$W$15, 0),FALSE))</f>
        <v>0</v>
      </c>
      <c r="M595" s="1244">
        <f>IF(ISERROR(VLOOKUP(VLOOKUP($A595, 'E4 TB Allocation Details'!$A$18:$L$214, MATCH("Demand ID", 'E4 TB Allocation Details'!$A$18:$L$18, 0),FALSE), 'E2 Allocators'!$B$15:$W$361, MATCH(M$17, 'E2 Allocators'!$B$15:$W$15, 0),FALSE)), 0, VLOOKUP(VLOOKUP($A595, 'E4 TB Allocation Details'!$A$18:$L$214, MATCH("Demand ID", 'E4 TB Allocation Details'!$A$18:$L$18, 0),FALSE), 'E2 Allocators'!$B$15:$W$361, MATCH(M$17, 'E2 Allocators'!$B$15:$W$15, 0),FALSE))</f>
        <v>5.6262712420444855E-3</v>
      </c>
      <c r="N595" s="1244">
        <f>IF(ISERROR(VLOOKUP(VLOOKUP($A595, 'E4 TB Allocation Details'!$A$18:$L$214, MATCH("Demand ID", 'E4 TB Allocation Details'!$A$18:$L$18, 0),FALSE), 'E2 Allocators'!$B$15:$W$361, MATCH(N$17, 'E2 Allocators'!$B$15:$W$15, 0),FALSE)), 0, VLOOKUP(VLOOKUP($A595, 'E4 TB Allocation Details'!$A$18:$L$214, MATCH("Demand ID", 'E4 TB Allocation Details'!$A$18:$L$18, 0),FALSE), 'E2 Allocators'!$B$15:$W$361, MATCH(N$17, 'E2 Allocators'!$B$15:$W$15, 0),FALSE))</f>
        <v>0</v>
      </c>
      <c r="O595" s="1244">
        <f>IF(ISERROR(VLOOKUP(VLOOKUP($A595, 'E4 TB Allocation Details'!$A$18:$L$214, MATCH("Demand ID", 'E4 TB Allocation Details'!$A$18:$L$18, 0),FALSE), 'E2 Allocators'!$B$15:$W$361, MATCH(O$17, 'E2 Allocators'!$B$15:$W$15, 0),FALSE)), 0, VLOOKUP(VLOOKUP($A595, 'E4 TB Allocation Details'!$A$18:$L$214, MATCH("Demand ID", 'E4 TB Allocation Details'!$A$18:$L$18, 0),FALSE), 'E2 Allocators'!$B$15:$W$361, MATCH(O$17, 'E2 Allocators'!$B$15:$W$15, 0),FALSE))</f>
        <v>1.5418935765369726E-3</v>
      </c>
      <c r="P595" s="1244">
        <f>IF(ISERROR(VLOOKUP(VLOOKUP($A595, 'E4 TB Allocation Details'!$A$18:$L$214, MATCH("Demand ID", 'E4 TB Allocation Details'!$A$18:$L$18, 0),FALSE), 'E2 Allocators'!$B$15:$W$361, MATCH(P$17, 'E2 Allocators'!$B$15:$W$15, 0),FALSE)), 0, VLOOKUP(VLOOKUP($A595, 'E4 TB Allocation Details'!$A$18:$L$214, MATCH("Demand ID", 'E4 TB Allocation Details'!$A$18:$L$18, 0),FALSE), 'E2 Allocators'!$B$15:$W$361, MATCH(P$17, 'E2 Allocators'!$B$15:$W$15, 0),FALSE))</f>
        <v>0</v>
      </c>
      <c r="Q595" s="1244">
        <f>IF(ISERROR(VLOOKUP(VLOOKUP($A595, 'E4 TB Allocation Details'!$A$18:$L$214, MATCH("Demand ID", 'E4 TB Allocation Details'!$A$18:$L$18, 0),FALSE), 'E2 Allocators'!$B$15:$W$361, MATCH(Q$17, 'E2 Allocators'!$B$15:$W$15, 0),FALSE)), 0, VLOOKUP(VLOOKUP($A595, 'E4 TB Allocation Details'!$A$18:$L$214, MATCH("Demand ID", 'E4 TB Allocation Details'!$A$18:$L$18, 0),FALSE), 'E2 Allocators'!$B$15:$W$361, MATCH(Q$17, 'E2 Allocators'!$B$15:$W$15, 0),FALSE))</f>
        <v>0</v>
      </c>
      <c r="R595" s="1244">
        <f>IF(ISERROR(VLOOKUP(VLOOKUP($A595, 'E4 TB Allocation Details'!$A$18:$L$214, MATCH("Demand ID", 'E4 TB Allocation Details'!$A$18:$L$18, 0),FALSE), 'E2 Allocators'!$B$15:$W$361, MATCH(R$17, 'E2 Allocators'!$B$15:$W$15, 0),FALSE)), 0, VLOOKUP(VLOOKUP($A595, 'E4 TB Allocation Details'!$A$18:$L$214, MATCH("Demand ID", 'E4 TB Allocation Details'!$A$18:$L$18, 0),FALSE), 'E2 Allocators'!$B$15:$W$361, MATCH(R$17, 'E2 Allocators'!$B$15:$W$15, 0),FALSE))</f>
        <v>0</v>
      </c>
      <c r="S595" s="1244">
        <f>IF(ISERROR(VLOOKUP(VLOOKUP($A595, 'E4 TB Allocation Details'!$A$18:$L$214, MATCH("Demand ID", 'E4 TB Allocation Details'!$A$18:$L$18, 0),FALSE), 'E2 Allocators'!$B$15:$W$361, MATCH(S$17, 'E2 Allocators'!$B$15:$W$15, 0),FALSE)), 0, VLOOKUP(VLOOKUP($A595, 'E4 TB Allocation Details'!$A$18:$L$214, MATCH("Demand ID", 'E4 TB Allocation Details'!$A$18:$L$18, 0),FALSE), 'E2 Allocators'!$B$15:$W$361, MATCH(S$17, 'E2 Allocators'!$B$15:$W$15, 0),FALSE))</f>
        <v>0</v>
      </c>
      <c r="T595" s="1244">
        <f>IF(ISERROR(VLOOKUP(VLOOKUP($A595, 'E4 TB Allocation Details'!$A$18:$L$214, MATCH("Demand ID", 'E4 TB Allocation Details'!$A$18:$L$18, 0),FALSE), 'E2 Allocators'!$B$15:$W$361, MATCH(T$17, 'E2 Allocators'!$B$15:$W$15, 0),FALSE)), 0, VLOOKUP(VLOOKUP($A595, 'E4 TB Allocation Details'!$A$18:$L$214, MATCH("Demand ID", 'E4 TB Allocation Details'!$A$18:$L$18, 0),FALSE), 'E2 Allocators'!$B$15:$W$361, MATCH(T$17, 'E2 Allocators'!$B$15:$W$15, 0),FALSE))</f>
        <v>0</v>
      </c>
      <c r="U595" s="1244">
        <f>IF(ISERROR(VLOOKUP(VLOOKUP($A595, 'E4 TB Allocation Details'!$A$18:$L$214, MATCH("Demand ID", 'E4 TB Allocation Details'!$A$18:$L$18, 0),FALSE), 'E2 Allocators'!$B$15:$W$361, MATCH(U$17, 'E2 Allocators'!$B$15:$W$15, 0),FALSE)), 0, VLOOKUP(VLOOKUP($A595, 'E4 TB Allocation Details'!$A$18:$L$214, MATCH("Demand ID", 'E4 TB Allocation Details'!$A$18:$L$18, 0),FALSE), 'E2 Allocators'!$B$15:$W$361, MATCH(U$17, 'E2 Allocators'!$B$15:$W$15, 0),FALSE))</f>
        <v>0</v>
      </c>
      <c r="V595" s="1244">
        <f>IF(ISERROR(VLOOKUP(VLOOKUP($A595, 'E4 TB Allocation Details'!$A$18:$L$214, MATCH("Demand ID", 'E4 TB Allocation Details'!$A$18:$L$18, 0),FALSE), 'E2 Allocators'!$B$15:$W$361, MATCH(V$17, 'E2 Allocators'!$B$15:$W$15, 0),FALSE)), 0, VLOOKUP(VLOOKUP($A595, 'E4 TB Allocation Details'!$A$18:$L$214, MATCH("Demand ID", 'E4 TB Allocation Details'!$A$18:$L$18, 0),FALSE), 'E2 Allocators'!$B$15:$W$361, MATCH(V$17, 'E2 Allocators'!$B$15:$W$15, 0),FALSE))</f>
        <v>0</v>
      </c>
      <c r="W595" s="1244">
        <f>IF(ISERROR(VLOOKUP(VLOOKUP($A595, 'E4 TB Allocation Details'!$A$18:$L$214, MATCH("Demand ID", 'E4 TB Allocation Details'!$A$18:$L$18, 0),FALSE), 'E2 Allocators'!$B$15:$W$361, MATCH(W$17, 'E2 Allocators'!$B$15:$W$15, 0),FALSE)), 0, VLOOKUP(VLOOKUP($A595, 'E4 TB Allocation Details'!$A$18:$L$214, MATCH("Demand ID", 'E4 TB Allocation Details'!$A$18:$L$18, 0),FALSE), 'E2 Allocators'!$B$15:$W$361, MATCH(W$17, 'E2 Allocators'!$B$15:$W$15, 0),FALSE))</f>
        <v>0</v>
      </c>
      <c r="X595" s="1244">
        <f>IF(ISERROR(VLOOKUP(VLOOKUP($A595, 'E4 TB Allocation Details'!$A$18:$L$214, MATCH("Demand ID", 'E4 TB Allocation Details'!$A$18:$L$18, 0),FALSE), 'E2 Allocators'!$B$15:$W$361, MATCH(X$17, 'E2 Allocators'!$B$15:$W$15, 0),FALSE)), 0, VLOOKUP(VLOOKUP($A595, 'E4 TB Allocation Details'!$A$18:$L$214, MATCH("Demand ID", 'E4 TB Allocation Details'!$A$18:$L$18, 0),FALSE), 'E2 Allocators'!$B$15:$W$361, MATCH(X$17, 'E2 Allocators'!$B$15:$W$15, 0),FALSE))</f>
        <v>0</v>
      </c>
      <c r="Y595" s="1244">
        <f>IF(ISERROR(VLOOKUP(VLOOKUP($A595, 'E4 TB Allocation Details'!$A$18:$L$214, MATCH("Demand ID", 'E4 TB Allocation Details'!$A$18:$L$18, 0),FALSE), 'E2 Allocators'!$B$15:$W$361, MATCH(Y$17, 'E2 Allocators'!$B$15:$W$15, 0),FALSE)), 0, VLOOKUP(VLOOKUP($A595, 'E4 TB Allocation Details'!$A$18:$L$214, MATCH("Demand ID", 'E4 TB Allocation Details'!$A$18:$L$18, 0),FALSE), 'E2 Allocators'!$B$15:$W$361, MATCH(Y$17, 'E2 Allocators'!$B$15:$W$15, 0),FALSE))</f>
        <v>0</v>
      </c>
      <c r="Z595" s="1244">
        <f>IF(ISERROR(VLOOKUP(VLOOKUP($A595, 'E4 TB Allocation Details'!$A$18:$L$214, MATCH("Demand ID", 'E4 TB Allocation Details'!$A$18:$L$18, 0),FALSE), 'E2 Allocators'!$B$15:$W$361, MATCH(Z$17, 'E2 Allocators'!$B$15:$W$15, 0),FALSE)), 0, VLOOKUP(VLOOKUP($A595, 'E4 TB Allocation Details'!$A$18:$L$214, MATCH("Demand ID", 'E4 TB Allocation Details'!$A$18:$L$18, 0),FALSE), 'E2 Allocators'!$B$15:$W$361, MATCH(Z$17, 'E2 Allocators'!$B$15:$W$15, 0),FALSE))</f>
        <v>0</v>
      </c>
      <c r="AA595" s="1249">
        <f t="shared" si="901"/>
        <v>1</v>
      </c>
      <c r="AB595" s="1244">
        <f>IF(ISERROR(VLOOKUP(VLOOKUP($A595, 'E4 TB Allocation Details'!$A$18:$L$214, MATCH("Customer ID", 'E4 TB Allocation Details'!$A$18:$L$18, 0),FALSE), 'E2 Allocators'!$B$15:$W$361, MATCH(AB$17, 'E2 Allocators'!$B$15:$W$15, 0),FALSE)), 0, VLOOKUP(VLOOKUP($A595, 'E4 TB Allocation Details'!$A$18:$L$214, MATCH("Customer ID", 'E4 TB Allocation Details'!$A$18:$L$18, 0),FALSE), 'E2 Allocators'!$B$15:$W$361, MATCH(AB$17, 'E2 Allocators'!$B$15:$W$15, 0),FALSE))</f>
        <v>0</v>
      </c>
      <c r="AC595" s="1244">
        <f>IF(ISERROR(VLOOKUP(VLOOKUP($A595, 'E4 TB Allocation Details'!$A$18:$L$214, MATCH("Customer ID", 'E4 TB Allocation Details'!$A$18:$L$18, 0),FALSE), 'E2 Allocators'!$B$15:$W$361, MATCH(AC$17, 'E2 Allocators'!$B$15:$W$15, 0),FALSE)), 0, VLOOKUP(VLOOKUP($A595, 'E4 TB Allocation Details'!$A$18:$L$214, MATCH("Customer ID", 'E4 TB Allocation Details'!$A$18:$L$18, 0),FALSE), 'E2 Allocators'!$B$15:$W$361, MATCH(AC$17, 'E2 Allocators'!$B$15:$W$15, 0),FALSE))</f>
        <v>0</v>
      </c>
      <c r="AD595" s="1244">
        <f>IF(ISERROR(VLOOKUP(VLOOKUP($A595, 'E4 TB Allocation Details'!$A$18:$L$214, MATCH("Customer ID", 'E4 TB Allocation Details'!$A$18:$L$18, 0),FALSE), 'E2 Allocators'!$B$15:$W$361, MATCH(AD$17, 'E2 Allocators'!$B$15:$W$15, 0),FALSE)), 0, VLOOKUP(VLOOKUP($A595, 'E4 TB Allocation Details'!$A$18:$L$214, MATCH("Customer ID", 'E4 TB Allocation Details'!$A$18:$L$18, 0),FALSE), 'E2 Allocators'!$B$15:$W$361, MATCH(AD$17, 'E2 Allocators'!$B$15:$W$15, 0),FALSE))</f>
        <v>0</v>
      </c>
      <c r="AE595" s="1244">
        <f>IF(ISERROR(VLOOKUP(VLOOKUP($A595, 'E4 TB Allocation Details'!$A$18:$L$214, MATCH("Customer ID", 'E4 TB Allocation Details'!$A$18:$L$18, 0),FALSE), 'E2 Allocators'!$B$15:$W$361, MATCH(AE$17, 'E2 Allocators'!$B$15:$W$15, 0),FALSE)), 0, VLOOKUP(VLOOKUP($A595, 'E4 TB Allocation Details'!$A$18:$L$214, MATCH("Customer ID", 'E4 TB Allocation Details'!$A$18:$L$18, 0),FALSE), 'E2 Allocators'!$B$15:$W$361, MATCH(AE$17, 'E2 Allocators'!$B$15:$W$15, 0),FALSE))</f>
        <v>0</v>
      </c>
      <c r="AF595" s="1244">
        <f>IF(ISERROR(VLOOKUP(VLOOKUP($A595, 'E4 TB Allocation Details'!$A$18:$L$214, MATCH("Customer ID", 'E4 TB Allocation Details'!$A$18:$L$18, 0),FALSE), 'E2 Allocators'!$B$15:$W$361, MATCH(AF$17, 'E2 Allocators'!$B$15:$W$15, 0),FALSE)), 0, VLOOKUP(VLOOKUP($A595, 'E4 TB Allocation Details'!$A$18:$L$214, MATCH("Customer ID", 'E4 TB Allocation Details'!$A$18:$L$18, 0),FALSE), 'E2 Allocators'!$B$15:$W$361, MATCH(AF$17, 'E2 Allocators'!$B$15:$W$15, 0),FALSE))</f>
        <v>0</v>
      </c>
      <c r="AG595" s="1244">
        <f>IF(ISERROR(VLOOKUP(VLOOKUP($A595, 'E4 TB Allocation Details'!$A$18:$L$214, MATCH("Customer ID", 'E4 TB Allocation Details'!$A$18:$L$18, 0),FALSE), 'E2 Allocators'!$B$15:$W$361, MATCH(AG$17, 'E2 Allocators'!$B$15:$W$15, 0),FALSE)), 0, VLOOKUP(VLOOKUP($A595, 'E4 TB Allocation Details'!$A$18:$L$214, MATCH("Customer ID", 'E4 TB Allocation Details'!$A$18:$L$18, 0),FALSE), 'E2 Allocators'!$B$15:$W$361, MATCH(AG$17, 'E2 Allocators'!$B$15:$W$15, 0),FALSE))</f>
        <v>0</v>
      </c>
      <c r="AH595" s="1244">
        <f>IF(ISERROR(VLOOKUP(VLOOKUP($A595, 'E4 TB Allocation Details'!$A$18:$L$214, MATCH("Customer ID", 'E4 TB Allocation Details'!$A$18:$L$18, 0),FALSE), 'E2 Allocators'!$B$15:$W$361, MATCH(AH$17, 'E2 Allocators'!$B$15:$W$15, 0),FALSE)), 0, VLOOKUP(VLOOKUP($A595, 'E4 TB Allocation Details'!$A$18:$L$214, MATCH("Customer ID", 'E4 TB Allocation Details'!$A$18:$L$18, 0),FALSE), 'E2 Allocators'!$B$15:$W$361, MATCH(AH$17, 'E2 Allocators'!$B$15:$W$15, 0),FALSE))</f>
        <v>0</v>
      </c>
      <c r="AI595" s="1244">
        <f>IF(ISERROR(VLOOKUP(VLOOKUP($A595, 'E4 TB Allocation Details'!$A$18:$L$214, MATCH("Customer ID", 'E4 TB Allocation Details'!$A$18:$L$18, 0),FALSE), 'E2 Allocators'!$B$15:$W$361, MATCH(AI$17, 'E2 Allocators'!$B$15:$W$15, 0),FALSE)), 0, VLOOKUP(VLOOKUP($A595, 'E4 TB Allocation Details'!$A$18:$L$214, MATCH("Customer ID", 'E4 TB Allocation Details'!$A$18:$L$18, 0),FALSE), 'E2 Allocators'!$B$15:$W$361, MATCH(AI$17, 'E2 Allocators'!$B$15:$W$15, 0),FALSE))</f>
        <v>0</v>
      </c>
      <c r="AJ595" s="1244">
        <f>IF(ISERROR(VLOOKUP(VLOOKUP($A595, 'E4 TB Allocation Details'!$A$18:$L$214, MATCH("Customer ID", 'E4 TB Allocation Details'!$A$18:$L$18, 0),FALSE), 'E2 Allocators'!$B$15:$W$361, MATCH(AJ$17, 'E2 Allocators'!$B$15:$W$15, 0),FALSE)), 0, VLOOKUP(VLOOKUP($A595, 'E4 TB Allocation Details'!$A$18:$L$214, MATCH("Customer ID", 'E4 TB Allocation Details'!$A$18:$L$18, 0),FALSE), 'E2 Allocators'!$B$15:$W$361, MATCH(AJ$17, 'E2 Allocators'!$B$15:$W$15, 0),FALSE))</f>
        <v>0</v>
      </c>
      <c r="AK595" s="1244">
        <f>IF(ISERROR(VLOOKUP(VLOOKUP($A595, 'E4 TB Allocation Details'!$A$18:$L$214, MATCH("Customer ID", 'E4 TB Allocation Details'!$A$18:$L$18, 0),FALSE), 'E2 Allocators'!$B$15:$W$361, MATCH(AK$17, 'E2 Allocators'!$B$15:$W$15, 0),FALSE)), 0, VLOOKUP(VLOOKUP($A595, 'E4 TB Allocation Details'!$A$18:$L$214, MATCH("Customer ID", 'E4 TB Allocation Details'!$A$18:$L$18, 0),FALSE), 'E2 Allocators'!$B$15:$W$361, MATCH(AK$17, 'E2 Allocators'!$B$15:$W$15, 0),FALSE))</f>
        <v>0</v>
      </c>
      <c r="AL595" s="1244">
        <f>IF(ISERROR(VLOOKUP(VLOOKUP($A595, 'E4 TB Allocation Details'!$A$18:$L$214, MATCH("Customer ID", 'E4 TB Allocation Details'!$A$18:$L$18, 0),FALSE), 'E2 Allocators'!$B$15:$W$361, MATCH(AL$17, 'E2 Allocators'!$B$15:$W$15, 0),FALSE)), 0, VLOOKUP(VLOOKUP($A595, 'E4 TB Allocation Details'!$A$18:$L$214, MATCH("Customer ID", 'E4 TB Allocation Details'!$A$18:$L$18, 0),FALSE), 'E2 Allocators'!$B$15:$W$361, MATCH(AL$17, 'E2 Allocators'!$B$15:$W$15, 0),FALSE))</f>
        <v>0</v>
      </c>
      <c r="AM595" s="1244">
        <f>IF(ISERROR(VLOOKUP(VLOOKUP($A595, 'E4 TB Allocation Details'!$A$18:$L$214, MATCH("Customer ID", 'E4 TB Allocation Details'!$A$18:$L$18, 0),FALSE), 'E2 Allocators'!$B$15:$W$361, MATCH(AM$17, 'E2 Allocators'!$B$15:$W$15, 0),FALSE)), 0, VLOOKUP(VLOOKUP($A595, 'E4 TB Allocation Details'!$A$18:$L$214, MATCH("Customer ID", 'E4 TB Allocation Details'!$A$18:$L$18, 0),FALSE), 'E2 Allocators'!$B$15:$W$361, MATCH(AM$17, 'E2 Allocators'!$B$15:$W$15, 0),FALSE))</f>
        <v>0</v>
      </c>
      <c r="AN595" s="1244">
        <f>IF(ISERROR(VLOOKUP(VLOOKUP($A595, 'E4 TB Allocation Details'!$A$18:$L$214, MATCH("Customer ID", 'E4 TB Allocation Details'!$A$18:$L$18, 0),FALSE), 'E2 Allocators'!$B$15:$W$361, MATCH(AN$17, 'E2 Allocators'!$B$15:$W$15, 0),FALSE)), 0, VLOOKUP(VLOOKUP($A595, 'E4 TB Allocation Details'!$A$18:$L$214, MATCH("Customer ID", 'E4 TB Allocation Details'!$A$18:$L$18, 0),FALSE), 'E2 Allocators'!$B$15:$W$361, MATCH(AN$17, 'E2 Allocators'!$B$15:$W$15, 0),FALSE))</f>
        <v>0</v>
      </c>
      <c r="AO595" s="1244">
        <f>IF(ISERROR(VLOOKUP(VLOOKUP($A595, 'E4 TB Allocation Details'!$A$18:$L$214, MATCH("Customer ID", 'E4 TB Allocation Details'!$A$18:$L$18, 0),FALSE), 'E2 Allocators'!$B$15:$W$361, MATCH(AO$17, 'E2 Allocators'!$B$15:$W$15, 0),FALSE)), 0, VLOOKUP(VLOOKUP($A595, 'E4 TB Allocation Details'!$A$18:$L$214, MATCH("Customer ID", 'E4 TB Allocation Details'!$A$18:$L$18, 0),FALSE), 'E2 Allocators'!$B$15:$W$361, MATCH(AO$17, 'E2 Allocators'!$B$15:$W$15, 0),FALSE))</f>
        <v>0</v>
      </c>
      <c r="AP595" s="1244">
        <f>IF(ISERROR(VLOOKUP(VLOOKUP($A595, 'E4 TB Allocation Details'!$A$18:$L$214, MATCH("Customer ID", 'E4 TB Allocation Details'!$A$18:$L$18, 0),FALSE), 'E2 Allocators'!$B$15:$W$361, MATCH(AP$17, 'E2 Allocators'!$B$15:$W$15, 0),FALSE)), 0, VLOOKUP(VLOOKUP($A595, 'E4 TB Allocation Details'!$A$18:$L$214, MATCH("Customer ID", 'E4 TB Allocation Details'!$A$18:$L$18, 0),FALSE), 'E2 Allocators'!$B$15:$W$361, MATCH(AP$17, 'E2 Allocators'!$B$15:$W$15, 0),FALSE))</f>
        <v>0</v>
      </c>
      <c r="AQ595" s="1244">
        <f>IF(ISERROR(VLOOKUP(VLOOKUP($A595, 'E4 TB Allocation Details'!$A$18:$L$214, MATCH("Customer ID", 'E4 TB Allocation Details'!$A$18:$L$18, 0),FALSE), 'E2 Allocators'!$B$15:$W$361, MATCH(AQ$17, 'E2 Allocators'!$B$15:$W$15, 0),FALSE)), 0, VLOOKUP(VLOOKUP($A595, 'E4 TB Allocation Details'!$A$18:$L$214, MATCH("Customer ID", 'E4 TB Allocation Details'!$A$18:$L$18, 0),FALSE), 'E2 Allocators'!$B$15:$W$361, MATCH(AQ$17, 'E2 Allocators'!$B$15:$W$15, 0),FALSE))</f>
        <v>0</v>
      </c>
      <c r="AR595" s="1244">
        <f>IF(ISERROR(VLOOKUP(VLOOKUP($A595, 'E4 TB Allocation Details'!$A$18:$L$214, MATCH("Customer ID", 'E4 TB Allocation Details'!$A$18:$L$18, 0),FALSE), 'E2 Allocators'!$B$15:$W$361, MATCH(AR$17, 'E2 Allocators'!$B$15:$W$15, 0),FALSE)), 0, VLOOKUP(VLOOKUP($A595, 'E4 TB Allocation Details'!$A$18:$L$214, MATCH("Customer ID", 'E4 TB Allocation Details'!$A$18:$L$18, 0),FALSE), 'E2 Allocators'!$B$15:$W$361, MATCH(AR$17, 'E2 Allocators'!$B$15:$W$15, 0),FALSE))</f>
        <v>0</v>
      </c>
      <c r="AS595" s="1244">
        <f>IF(ISERROR(VLOOKUP(VLOOKUP($A595, 'E4 TB Allocation Details'!$A$18:$L$214, MATCH("Customer ID", 'E4 TB Allocation Details'!$A$18:$L$18, 0),FALSE), 'E2 Allocators'!$B$15:$W$361, MATCH(AS$17, 'E2 Allocators'!$B$15:$W$15, 0),FALSE)), 0, VLOOKUP(VLOOKUP($A595, 'E4 TB Allocation Details'!$A$18:$L$214, MATCH("Customer ID", 'E4 TB Allocation Details'!$A$18:$L$18, 0),FALSE), 'E2 Allocators'!$B$15:$W$361, MATCH(AS$17, 'E2 Allocators'!$B$15:$W$15, 0),FALSE))</f>
        <v>0</v>
      </c>
      <c r="AT595" s="1244">
        <f>IF(ISERROR(VLOOKUP(VLOOKUP($A595, 'E4 TB Allocation Details'!$A$18:$L$214, MATCH("Customer ID", 'E4 TB Allocation Details'!$A$18:$L$18, 0),FALSE), 'E2 Allocators'!$B$15:$W$361, MATCH(AT$17, 'E2 Allocators'!$B$15:$W$15, 0),FALSE)), 0, VLOOKUP(VLOOKUP($A595, 'E4 TB Allocation Details'!$A$18:$L$214, MATCH("Customer ID", 'E4 TB Allocation Details'!$A$18:$L$18, 0),FALSE), 'E2 Allocators'!$B$15:$W$361, MATCH(AT$17, 'E2 Allocators'!$B$15:$W$15, 0),FALSE))</f>
        <v>0</v>
      </c>
      <c r="AU595" s="1244">
        <f>IF(ISERROR(VLOOKUP(VLOOKUP($A595, 'E4 TB Allocation Details'!$A$18:$L$214, MATCH("Customer ID", 'E4 TB Allocation Details'!$A$18:$L$18, 0),FALSE), 'E2 Allocators'!$B$15:$W$361, MATCH(AU$17, 'E2 Allocators'!$B$15:$W$15, 0),FALSE)), 0, VLOOKUP(VLOOKUP($A595, 'E4 TB Allocation Details'!$A$18:$L$214, MATCH("Customer ID", 'E4 TB Allocation Details'!$A$18:$L$18, 0),FALSE), 'E2 Allocators'!$B$15:$W$361, MATCH(AU$17, 'E2 Allocators'!$B$15:$W$15, 0),FALSE))</f>
        <v>0</v>
      </c>
      <c r="AV595" s="1249">
        <f t="shared" si="902"/>
        <v>0</v>
      </c>
      <c r="AW595" s="1246"/>
      <c r="AX595" s="1246"/>
      <c r="AY595" s="1246"/>
      <c r="AZ595" s="1246"/>
      <c r="BA595" s="1246"/>
      <c r="BB595" s="1246"/>
      <c r="BC595" s="1246"/>
      <c r="BD595" s="1246"/>
      <c r="BE595" s="1246"/>
      <c r="BF595" s="1246"/>
      <c r="BG595" s="1246"/>
      <c r="BH595" s="1246"/>
      <c r="BI595" s="1246"/>
      <c r="BJ595" s="1246"/>
      <c r="BK595" s="1246"/>
      <c r="BL595" s="1246"/>
      <c r="BM595" s="1246"/>
      <c r="BN595" s="1246"/>
      <c r="BO595" s="1246"/>
      <c r="BP595" s="1246"/>
      <c r="BQ595" s="1247"/>
    </row>
    <row r="596" spans="1:69" s="229" customFormat="1" ht="12.75">
      <c r="A596" s="1248">
        <v>1806</v>
      </c>
      <c r="B596" s="1241" t="s">
        <v>283</v>
      </c>
      <c r="C596" s="1242"/>
      <c r="D596" s="1243"/>
      <c r="E596" s="1243"/>
      <c r="F596" s="1243"/>
      <c r="G596" s="1244">
        <f>IF(ISERROR(VLOOKUP(VLOOKUP($A596, 'E4 TB Allocation Details'!$A$18:$L$214, MATCH("Demand ID", 'E4 TB Allocation Details'!$A$18:$L$18, 0),FALSE), 'E2 Allocators'!$B$15:$W$361, MATCH(G$17, 'E2 Allocators'!$B$15:$W$15, 0),FALSE)), 0, VLOOKUP(VLOOKUP($A596, 'E4 TB Allocation Details'!$A$18:$L$214, MATCH("Demand ID", 'E4 TB Allocation Details'!$A$18:$L$18, 0),FALSE), 'E2 Allocators'!$B$15:$W$361, MATCH(G$17, 'E2 Allocators'!$B$15:$W$15, 0),FALSE))</f>
        <v>0</v>
      </c>
      <c r="H596" s="1244">
        <f>IF(ISERROR(VLOOKUP(VLOOKUP($A596, 'E4 TB Allocation Details'!$A$18:$L$214, MATCH("Demand ID", 'E4 TB Allocation Details'!$A$18:$L$18, 0),FALSE), 'E2 Allocators'!$B$15:$W$361, MATCH(H$17, 'E2 Allocators'!$B$15:$W$15, 0),FALSE)), 0, VLOOKUP(VLOOKUP($A596, 'E4 TB Allocation Details'!$A$18:$L$214, MATCH("Demand ID", 'E4 TB Allocation Details'!$A$18:$L$18, 0),FALSE), 'E2 Allocators'!$B$15:$W$361, MATCH(H$17, 'E2 Allocators'!$B$15:$W$15, 0),FALSE))</f>
        <v>0</v>
      </c>
      <c r="I596" s="1244">
        <f>IF(ISERROR(VLOOKUP(VLOOKUP($A596, 'E4 TB Allocation Details'!$A$18:$L$214, MATCH("Demand ID", 'E4 TB Allocation Details'!$A$18:$L$18, 0),FALSE), 'E2 Allocators'!$B$15:$W$361, MATCH(I$17, 'E2 Allocators'!$B$15:$W$15, 0),FALSE)), 0, VLOOKUP(VLOOKUP($A596, 'E4 TB Allocation Details'!$A$18:$L$214, MATCH("Demand ID", 'E4 TB Allocation Details'!$A$18:$L$18, 0),FALSE), 'E2 Allocators'!$B$15:$W$361, MATCH(I$17, 'E2 Allocators'!$B$15:$W$15, 0),FALSE))</f>
        <v>0</v>
      </c>
      <c r="J596" s="1244">
        <f>IF(ISERROR(VLOOKUP(VLOOKUP($A596, 'E4 TB Allocation Details'!$A$18:$L$214, MATCH("Demand ID", 'E4 TB Allocation Details'!$A$18:$L$18, 0),FALSE), 'E2 Allocators'!$B$15:$W$361, MATCH(J$17, 'E2 Allocators'!$B$15:$W$15, 0),FALSE)), 0, VLOOKUP(VLOOKUP($A596, 'E4 TB Allocation Details'!$A$18:$L$214, MATCH("Demand ID", 'E4 TB Allocation Details'!$A$18:$L$18, 0),FALSE), 'E2 Allocators'!$B$15:$W$361, MATCH(J$17, 'E2 Allocators'!$B$15:$W$15, 0),FALSE))</f>
        <v>0</v>
      </c>
      <c r="K596" s="1244">
        <f>IF(ISERROR(VLOOKUP(VLOOKUP($A596, 'E4 TB Allocation Details'!$A$18:$L$214, MATCH("Demand ID", 'E4 TB Allocation Details'!$A$18:$L$18, 0),FALSE), 'E2 Allocators'!$B$15:$W$361, MATCH(K$17, 'E2 Allocators'!$B$15:$W$15, 0),FALSE)), 0, VLOOKUP(VLOOKUP($A596, 'E4 TB Allocation Details'!$A$18:$L$214, MATCH("Demand ID", 'E4 TB Allocation Details'!$A$18:$L$18, 0),FALSE), 'E2 Allocators'!$B$15:$W$361, MATCH(K$17, 'E2 Allocators'!$B$15:$W$15, 0),FALSE))</f>
        <v>0</v>
      </c>
      <c r="L596" s="1244">
        <f>IF(ISERROR(VLOOKUP(VLOOKUP($A596, 'E4 TB Allocation Details'!$A$18:$L$214, MATCH("Demand ID", 'E4 TB Allocation Details'!$A$18:$L$18, 0),FALSE), 'E2 Allocators'!$B$15:$W$361, MATCH(L$17, 'E2 Allocators'!$B$15:$W$15, 0),FALSE)), 0, VLOOKUP(VLOOKUP($A596, 'E4 TB Allocation Details'!$A$18:$L$214, MATCH("Demand ID", 'E4 TB Allocation Details'!$A$18:$L$18, 0),FALSE), 'E2 Allocators'!$B$15:$W$361, MATCH(L$17, 'E2 Allocators'!$B$15:$W$15, 0),FALSE))</f>
        <v>0</v>
      </c>
      <c r="M596" s="1244">
        <f>IF(ISERROR(VLOOKUP(VLOOKUP($A596, 'E4 TB Allocation Details'!$A$18:$L$214, MATCH("Demand ID", 'E4 TB Allocation Details'!$A$18:$L$18, 0),FALSE), 'E2 Allocators'!$B$15:$W$361, MATCH(M$17, 'E2 Allocators'!$B$15:$W$15, 0),FALSE)), 0, VLOOKUP(VLOOKUP($A596, 'E4 TB Allocation Details'!$A$18:$L$214, MATCH("Demand ID", 'E4 TB Allocation Details'!$A$18:$L$18, 0),FALSE), 'E2 Allocators'!$B$15:$W$361, MATCH(M$17, 'E2 Allocators'!$B$15:$W$15, 0),FALSE))</f>
        <v>0</v>
      </c>
      <c r="N596" s="1244">
        <f>IF(ISERROR(VLOOKUP(VLOOKUP($A596, 'E4 TB Allocation Details'!$A$18:$L$214, MATCH("Demand ID", 'E4 TB Allocation Details'!$A$18:$L$18, 0),FALSE), 'E2 Allocators'!$B$15:$W$361, MATCH(N$17, 'E2 Allocators'!$B$15:$W$15, 0),FALSE)), 0, VLOOKUP(VLOOKUP($A596, 'E4 TB Allocation Details'!$A$18:$L$214, MATCH("Demand ID", 'E4 TB Allocation Details'!$A$18:$L$18, 0),FALSE), 'E2 Allocators'!$B$15:$W$361, MATCH(N$17, 'E2 Allocators'!$B$15:$W$15, 0),FALSE))</f>
        <v>0</v>
      </c>
      <c r="O596" s="1244">
        <f>IF(ISERROR(VLOOKUP(VLOOKUP($A596, 'E4 TB Allocation Details'!$A$18:$L$214, MATCH("Demand ID", 'E4 TB Allocation Details'!$A$18:$L$18, 0),FALSE), 'E2 Allocators'!$B$15:$W$361, MATCH(O$17, 'E2 Allocators'!$B$15:$W$15, 0),FALSE)), 0, VLOOKUP(VLOOKUP($A596, 'E4 TB Allocation Details'!$A$18:$L$214, MATCH("Demand ID", 'E4 TB Allocation Details'!$A$18:$L$18, 0),FALSE), 'E2 Allocators'!$B$15:$W$361, MATCH(O$17, 'E2 Allocators'!$B$15:$W$15, 0),FALSE))</f>
        <v>0</v>
      </c>
      <c r="P596" s="1244">
        <f>IF(ISERROR(VLOOKUP(VLOOKUP($A596, 'E4 TB Allocation Details'!$A$18:$L$214, MATCH("Demand ID", 'E4 TB Allocation Details'!$A$18:$L$18, 0),FALSE), 'E2 Allocators'!$B$15:$W$361, MATCH(P$17, 'E2 Allocators'!$B$15:$W$15, 0),FALSE)), 0, VLOOKUP(VLOOKUP($A596, 'E4 TB Allocation Details'!$A$18:$L$214, MATCH("Demand ID", 'E4 TB Allocation Details'!$A$18:$L$18, 0),FALSE), 'E2 Allocators'!$B$15:$W$361, MATCH(P$17, 'E2 Allocators'!$B$15:$W$15, 0),FALSE))</f>
        <v>0</v>
      </c>
      <c r="Q596" s="1244">
        <f>IF(ISERROR(VLOOKUP(VLOOKUP($A596, 'E4 TB Allocation Details'!$A$18:$L$214, MATCH("Demand ID", 'E4 TB Allocation Details'!$A$18:$L$18, 0),FALSE), 'E2 Allocators'!$B$15:$W$361, MATCH(Q$17, 'E2 Allocators'!$B$15:$W$15, 0),FALSE)), 0, VLOOKUP(VLOOKUP($A596, 'E4 TB Allocation Details'!$A$18:$L$214, MATCH("Demand ID", 'E4 TB Allocation Details'!$A$18:$L$18, 0),FALSE), 'E2 Allocators'!$B$15:$W$361, MATCH(Q$17, 'E2 Allocators'!$B$15:$W$15, 0),FALSE))</f>
        <v>0</v>
      </c>
      <c r="R596" s="1244">
        <f>IF(ISERROR(VLOOKUP(VLOOKUP($A596, 'E4 TB Allocation Details'!$A$18:$L$214, MATCH("Demand ID", 'E4 TB Allocation Details'!$A$18:$L$18, 0),FALSE), 'E2 Allocators'!$B$15:$W$361, MATCH(R$17, 'E2 Allocators'!$B$15:$W$15, 0),FALSE)), 0, VLOOKUP(VLOOKUP($A596, 'E4 TB Allocation Details'!$A$18:$L$214, MATCH("Demand ID", 'E4 TB Allocation Details'!$A$18:$L$18, 0),FALSE), 'E2 Allocators'!$B$15:$W$361, MATCH(R$17, 'E2 Allocators'!$B$15:$W$15, 0),FALSE))</f>
        <v>0</v>
      </c>
      <c r="S596" s="1244">
        <f>IF(ISERROR(VLOOKUP(VLOOKUP($A596, 'E4 TB Allocation Details'!$A$18:$L$214, MATCH("Demand ID", 'E4 TB Allocation Details'!$A$18:$L$18, 0),FALSE), 'E2 Allocators'!$B$15:$W$361, MATCH(S$17, 'E2 Allocators'!$B$15:$W$15, 0),FALSE)), 0, VLOOKUP(VLOOKUP($A596, 'E4 TB Allocation Details'!$A$18:$L$214, MATCH("Demand ID", 'E4 TB Allocation Details'!$A$18:$L$18, 0),FALSE), 'E2 Allocators'!$B$15:$W$361, MATCH(S$17, 'E2 Allocators'!$B$15:$W$15, 0),FALSE))</f>
        <v>0</v>
      </c>
      <c r="T596" s="1244">
        <f>IF(ISERROR(VLOOKUP(VLOOKUP($A596, 'E4 TB Allocation Details'!$A$18:$L$214, MATCH("Demand ID", 'E4 TB Allocation Details'!$A$18:$L$18, 0),FALSE), 'E2 Allocators'!$B$15:$W$361, MATCH(T$17, 'E2 Allocators'!$B$15:$W$15, 0),FALSE)), 0, VLOOKUP(VLOOKUP($A596, 'E4 TB Allocation Details'!$A$18:$L$214, MATCH("Demand ID", 'E4 TB Allocation Details'!$A$18:$L$18, 0),FALSE), 'E2 Allocators'!$B$15:$W$361, MATCH(T$17, 'E2 Allocators'!$B$15:$W$15, 0),FALSE))</f>
        <v>0</v>
      </c>
      <c r="U596" s="1244">
        <f>IF(ISERROR(VLOOKUP(VLOOKUP($A596, 'E4 TB Allocation Details'!$A$18:$L$214, MATCH("Demand ID", 'E4 TB Allocation Details'!$A$18:$L$18, 0),FALSE), 'E2 Allocators'!$B$15:$W$361, MATCH(U$17, 'E2 Allocators'!$B$15:$W$15, 0),FALSE)), 0, VLOOKUP(VLOOKUP($A596, 'E4 TB Allocation Details'!$A$18:$L$214, MATCH("Demand ID", 'E4 TB Allocation Details'!$A$18:$L$18, 0),FALSE), 'E2 Allocators'!$B$15:$W$361, MATCH(U$17, 'E2 Allocators'!$B$15:$W$15, 0),FALSE))</f>
        <v>0</v>
      </c>
      <c r="V596" s="1244">
        <f>IF(ISERROR(VLOOKUP(VLOOKUP($A596, 'E4 TB Allocation Details'!$A$18:$L$214, MATCH("Demand ID", 'E4 TB Allocation Details'!$A$18:$L$18, 0),FALSE), 'E2 Allocators'!$B$15:$W$361, MATCH(V$17, 'E2 Allocators'!$B$15:$W$15, 0),FALSE)), 0, VLOOKUP(VLOOKUP($A596, 'E4 TB Allocation Details'!$A$18:$L$214, MATCH("Demand ID", 'E4 TB Allocation Details'!$A$18:$L$18, 0),FALSE), 'E2 Allocators'!$B$15:$W$361, MATCH(V$17, 'E2 Allocators'!$B$15:$W$15, 0),FALSE))</f>
        <v>0</v>
      </c>
      <c r="W596" s="1244">
        <f>IF(ISERROR(VLOOKUP(VLOOKUP($A596, 'E4 TB Allocation Details'!$A$18:$L$214, MATCH("Demand ID", 'E4 TB Allocation Details'!$A$18:$L$18, 0),FALSE), 'E2 Allocators'!$B$15:$W$361, MATCH(W$17, 'E2 Allocators'!$B$15:$W$15, 0),FALSE)), 0, VLOOKUP(VLOOKUP($A596, 'E4 TB Allocation Details'!$A$18:$L$214, MATCH("Demand ID", 'E4 TB Allocation Details'!$A$18:$L$18, 0),FALSE), 'E2 Allocators'!$B$15:$W$361, MATCH(W$17, 'E2 Allocators'!$B$15:$W$15, 0),FALSE))</f>
        <v>0</v>
      </c>
      <c r="X596" s="1244">
        <f>IF(ISERROR(VLOOKUP(VLOOKUP($A596, 'E4 TB Allocation Details'!$A$18:$L$214, MATCH("Demand ID", 'E4 TB Allocation Details'!$A$18:$L$18, 0),FALSE), 'E2 Allocators'!$B$15:$W$361, MATCH(X$17, 'E2 Allocators'!$B$15:$W$15, 0),FALSE)), 0, VLOOKUP(VLOOKUP($A596, 'E4 TB Allocation Details'!$A$18:$L$214, MATCH("Demand ID", 'E4 TB Allocation Details'!$A$18:$L$18, 0),FALSE), 'E2 Allocators'!$B$15:$W$361, MATCH(X$17, 'E2 Allocators'!$B$15:$W$15, 0),FALSE))</f>
        <v>0</v>
      </c>
      <c r="Y596" s="1244">
        <f>IF(ISERROR(VLOOKUP(VLOOKUP($A596, 'E4 TB Allocation Details'!$A$18:$L$214, MATCH("Demand ID", 'E4 TB Allocation Details'!$A$18:$L$18, 0),FALSE), 'E2 Allocators'!$B$15:$W$361, MATCH(Y$17, 'E2 Allocators'!$B$15:$W$15, 0),FALSE)), 0, VLOOKUP(VLOOKUP($A596, 'E4 TB Allocation Details'!$A$18:$L$214, MATCH("Demand ID", 'E4 TB Allocation Details'!$A$18:$L$18, 0),FALSE), 'E2 Allocators'!$B$15:$W$361, MATCH(Y$17, 'E2 Allocators'!$B$15:$W$15, 0),FALSE))</f>
        <v>0</v>
      </c>
      <c r="Z596" s="1244">
        <f>IF(ISERROR(VLOOKUP(VLOOKUP($A596, 'E4 TB Allocation Details'!$A$18:$L$214, MATCH("Demand ID", 'E4 TB Allocation Details'!$A$18:$L$18, 0),FALSE), 'E2 Allocators'!$B$15:$W$361, MATCH(Z$17, 'E2 Allocators'!$B$15:$W$15, 0),FALSE)), 0, VLOOKUP(VLOOKUP($A596, 'E4 TB Allocation Details'!$A$18:$L$214, MATCH("Demand ID", 'E4 TB Allocation Details'!$A$18:$L$18, 0),FALSE), 'E2 Allocators'!$B$15:$W$361, MATCH(Z$17, 'E2 Allocators'!$B$15:$W$15, 0),FALSE))</f>
        <v>0</v>
      </c>
      <c r="AA596" s="1249">
        <f t="shared" si="901"/>
        <v>0</v>
      </c>
      <c r="AB596" s="1244">
        <f>IF(ISERROR(VLOOKUP(VLOOKUP($A596, 'E4 TB Allocation Details'!$A$18:$L$214, MATCH("Customer ID", 'E4 TB Allocation Details'!$A$18:$L$18, 0),FALSE), 'E2 Allocators'!$B$15:$W$361, MATCH(AB$17, 'E2 Allocators'!$B$15:$W$15, 0),FALSE)), 0, VLOOKUP(VLOOKUP($A596, 'E4 TB Allocation Details'!$A$18:$L$214, MATCH("Customer ID", 'E4 TB Allocation Details'!$A$18:$L$18, 0),FALSE), 'E2 Allocators'!$B$15:$W$361, MATCH(AB$17, 'E2 Allocators'!$B$15:$W$15, 0),FALSE))</f>
        <v>0</v>
      </c>
      <c r="AC596" s="1244">
        <f>IF(ISERROR(VLOOKUP(VLOOKUP($A596, 'E4 TB Allocation Details'!$A$18:$L$214, MATCH("Customer ID", 'E4 TB Allocation Details'!$A$18:$L$18, 0),FALSE), 'E2 Allocators'!$B$15:$W$361, MATCH(AC$17, 'E2 Allocators'!$B$15:$W$15, 0),FALSE)), 0, VLOOKUP(VLOOKUP($A596, 'E4 TB Allocation Details'!$A$18:$L$214, MATCH("Customer ID", 'E4 TB Allocation Details'!$A$18:$L$18, 0),FALSE), 'E2 Allocators'!$B$15:$W$361, MATCH(AC$17, 'E2 Allocators'!$B$15:$W$15, 0),FALSE))</f>
        <v>0</v>
      </c>
      <c r="AD596" s="1244">
        <f>IF(ISERROR(VLOOKUP(VLOOKUP($A596, 'E4 TB Allocation Details'!$A$18:$L$214, MATCH("Customer ID", 'E4 TB Allocation Details'!$A$18:$L$18, 0),FALSE), 'E2 Allocators'!$B$15:$W$361, MATCH(AD$17, 'E2 Allocators'!$B$15:$W$15, 0),FALSE)), 0, VLOOKUP(VLOOKUP($A596, 'E4 TB Allocation Details'!$A$18:$L$214, MATCH("Customer ID", 'E4 TB Allocation Details'!$A$18:$L$18, 0),FALSE), 'E2 Allocators'!$B$15:$W$361, MATCH(AD$17, 'E2 Allocators'!$B$15:$W$15, 0),FALSE))</f>
        <v>0</v>
      </c>
      <c r="AE596" s="1244">
        <f>IF(ISERROR(VLOOKUP(VLOOKUP($A596, 'E4 TB Allocation Details'!$A$18:$L$214, MATCH("Customer ID", 'E4 TB Allocation Details'!$A$18:$L$18, 0),FALSE), 'E2 Allocators'!$B$15:$W$361, MATCH(AE$17, 'E2 Allocators'!$B$15:$W$15, 0),FALSE)), 0, VLOOKUP(VLOOKUP($A596, 'E4 TB Allocation Details'!$A$18:$L$214, MATCH("Customer ID", 'E4 TB Allocation Details'!$A$18:$L$18, 0),FALSE), 'E2 Allocators'!$B$15:$W$361, MATCH(AE$17, 'E2 Allocators'!$B$15:$W$15, 0),FALSE))</f>
        <v>0</v>
      </c>
      <c r="AF596" s="1244">
        <f>IF(ISERROR(VLOOKUP(VLOOKUP($A596, 'E4 TB Allocation Details'!$A$18:$L$214, MATCH("Customer ID", 'E4 TB Allocation Details'!$A$18:$L$18, 0),FALSE), 'E2 Allocators'!$B$15:$W$361, MATCH(AF$17, 'E2 Allocators'!$B$15:$W$15, 0),FALSE)), 0, VLOOKUP(VLOOKUP($A596, 'E4 TB Allocation Details'!$A$18:$L$214, MATCH("Customer ID", 'E4 TB Allocation Details'!$A$18:$L$18, 0),FALSE), 'E2 Allocators'!$B$15:$W$361, MATCH(AF$17, 'E2 Allocators'!$B$15:$W$15, 0),FALSE))</f>
        <v>0</v>
      </c>
      <c r="AG596" s="1244">
        <f>IF(ISERROR(VLOOKUP(VLOOKUP($A596, 'E4 TB Allocation Details'!$A$18:$L$214, MATCH("Customer ID", 'E4 TB Allocation Details'!$A$18:$L$18, 0),FALSE), 'E2 Allocators'!$B$15:$W$361, MATCH(AG$17, 'E2 Allocators'!$B$15:$W$15, 0),FALSE)), 0, VLOOKUP(VLOOKUP($A596, 'E4 TB Allocation Details'!$A$18:$L$214, MATCH("Customer ID", 'E4 TB Allocation Details'!$A$18:$L$18, 0),FALSE), 'E2 Allocators'!$B$15:$W$361, MATCH(AG$17, 'E2 Allocators'!$B$15:$W$15, 0),FALSE))</f>
        <v>0</v>
      </c>
      <c r="AH596" s="1244">
        <f>IF(ISERROR(VLOOKUP(VLOOKUP($A596, 'E4 TB Allocation Details'!$A$18:$L$214, MATCH("Customer ID", 'E4 TB Allocation Details'!$A$18:$L$18, 0),FALSE), 'E2 Allocators'!$B$15:$W$361, MATCH(AH$17, 'E2 Allocators'!$B$15:$W$15, 0),FALSE)), 0, VLOOKUP(VLOOKUP($A596, 'E4 TB Allocation Details'!$A$18:$L$214, MATCH("Customer ID", 'E4 TB Allocation Details'!$A$18:$L$18, 0),FALSE), 'E2 Allocators'!$B$15:$W$361, MATCH(AH$17, 'E2 Allocators'!$B$15:$W$15, 0),FALSE))</f>
        <v>0</v>
      </c>
      <c r="AI596" s="1244">
        <f>IF(ISERROR(VLOOKUP(VLOOKUP($A596, 'E4 TB Allocation Details'!$A$18:$L$214, MATCH("Customer ID", 'E4 TB Allocation Details'!$A$18:$L$18, 0),FALSE), 'E2 Allocators'!$B$15:$W$361, MATCH(AI$17, 'E2 Allocators'!$B$15:$W$15, 0),FALSE)), 0, VLOOKUP(VLOOKUP($A596, 'E4 TB Allocation Details'!$A$18:$L$214, MATCH("Customer ID", 'E4 TB Allocation Details'!$A$18:$L$18, 0),FALSE), 'E2 Allocators'!$B$15:$W$361, MATCH(AI$17, 'E2 Allocators'!$B$15:$W$15, 0),FALSE))</f>
        <v>0</v>
      </c>
      <c r="AJ596" s="1244">
        <f>IF(ISERROR(VLOOKUP(VLOOKUP($A596, 'E4 TB Allocation Details'!$A$18:$L$214, MATCH("Customer ID", 'E4 TB Allocation Details'!$A$18:$L$18, 0),FALSE), 'E2 Allocators'!$B$15:$W$361, MATCH(AJ$17, 'E2 Allocators'!$B$15:$W$15, 0),FALSE)), 0, VLOOKUP(VLOOKUP($A596, 'E4 TB Allocation Details'!$A$18:$L$214, MATCH("Customer ID", 'E4 TB Allocation Details'!$A$18:$L$18, 0),FALSE), 'E2 Allocators'!$B$15:$W$361, MATCH(AJ$17, 'E2 Allocators'!$B$15:$W$15, 0),FALSE))</f>
        <v>0</v>
      </c>
      <c r="AK596" s="1244">
        <f>IF(ISERROR(VLOOKUP(VLOOKUP($A596, 'E4 TB Allocation Details'!$A$18:$L$214, MATCH("Customer ID", 'E4 TB Allocation Details'!$A$18:$L$18, 0),FALSE), 'E2 Allocators'!$B$15:$W$361, MATCH(AK$17, 'E2 Allocators'!$B$15:$W$15, 0),FALSE)), 0, VLOOKUP(VLOOKUP($A596, 'E4 TB Allocation Details'!$A$18:$L$214, MATCH("Customer ID", 'E4 TB Allocation Details'!$A$18:$L$18, 0),FALSE), 'E2 Allocators'!$B$15:$W$361, MATCH(AK$17, 'E2 Allocators'!$B$15:$W$15, 0),FALSE))</f>
        <v>0</v>
      </c>
      <c r="AL596" s="1244">
        <f>IF(ISERROR(VLOOKUP(VLOOKUP($A596, 'E4 TB Allocation Details'!$A$18:$L$214, MATCH("Customer ID", 'E4 TB Allocation Details'!$A$18:$L$18, 0),FALSE), 'E2 Allocators'!$B$15:$W$361, MATCH(AL$17, 'E2 Allocators'!$B$15:$W$15, 0),FALSE)), 0, VLOOKUP(VLOOKUP($A596, 'E4 TB Allocation Details'!$A$18:$L$214, MATCH("Customer ID", 'E4 TB Allocation Details'!$A$18:$L$18, 0),FALSE), 'E2 Allocators'!$B$15:$W$361, MATCH(AL$17, 'E2 Allocators'!$B$15:$W$15, 0),FALSE))</f>
        <v>0</v>
      </c>
      <c r="AM596" s="1244">
        <f>IF(ISERROR(VLOOKUP(VLOOKUP($A596, 'E4 TB Allocation Details'!$A$18:$L$214, MATCH("Customer ID", 'E4 TB Allocation Details'!$A$18:$L$18, 0),FALSE), 'E2 Allocators'!$B$15:$W$361, MATCH(AM$17, 'E2 Allocators'!$B$15:$W$15, 0),FALSE)), 0, VLOOKUP(VLOOKUP($A596, 'E4 TB Allocation Details'!$A$18:$L$214, MATCH("Customer ID", 'E4 TB Allocation Details'!$A$18:$L$18, 0),FALSE), 'E2 Allocators'!$B$15:$W$361, MATCH(AM$17, 'E2 Allocators'!$B$15:$W$15, 0),FALSE))</f>
        <v>0</v>
      </c>
      <c r="AN596" s="1244">
        <f>IF(ISERROR(VLOOKUP(VLOOKUP($A596, 'E4 TB Allocation Details'!$A$18:$L$214, MATCH("Customer ID", 'E4 TB Allocation Details'!$A$18:$L$18, 0),FALSE), 'E2 Allocators'!$B$15:$W$361, MATCH(AN$17, 'E2 Allocators'!$B$15:$W$15, 0),FALSE)), 0, VLOOKUP(VLOOKUP($A596, 'E4 TB Allocation Details'!$A$18:$L$214, MATCH("Customer ID", 'E4 TB Allocation Details'!$A$18:$L$18, 0),FALSE), 'E2 Allocators'!$B$15:$W$361, MATCH(AN$17, 'E2 Allocators'!$B$15:$W$15, 0),FALSE))</f>
        <v>0</v>
      </c>
      <c r="AO596" s="1244">
        <f>IF(ISERROR(VLOOKUP(VLOOKUP($A596, 'E4 TB Allocation Details'!$A$18:$L$214, MATCH("Customer ID", 'E4 TB Allocation Details'!$A$18:$L$18, 0),FALSE), 'E2 Allocators'!$B$15:$W$361, MATCH(AO$17, 'E2 Allocators'!$B$15:$W$15, 0),FALSE)), 0, VLOOKUP(VLOOKUP($A596, 'E4 TB Allocation Details'!$A$18:$L$214, MATCH("Customer ID", 'E4 TB Allocation Details'!$A$18:$L$18, 0),FALSE), 'E2 Allocators'!$B$15:$W$361, MATCH(AO$17, 'E2 Allocators'!$B$15:$W$15, 0),FALSE))</f>
        <v>0</v>
      </c>
      <c r="AP596" s="1244">
        <f>IF(ISERROR(VLOOKUP(VLOOKUP($A596, 'E4 TB Allocation Details'!$A$18:$L$214, MATCH("Customer ID", 'E4 TB Allocation Details'!$A$18:$L$18, 0),FALSE), 'E2 Allocators'!$B$15:$W$361, MATCH(AP$17, 'E2 Allocators'!$B$15:$W$15, 0),FALSE)), 0, VLOOKUP(VLOOKUP($A596, 'E4 TB Allocation Details'!$A$18:$L$214, MATCH("Customer ID", 'E4 TB Allocation Details'!$A$18:$L$18, 0),FALSE), 'E2 Allocators'!$B$15:$W$361, MATCH(AP$17, 'E2 Allocators'!$B$15:$W$15, 0),FALSE))</f>
        <v>0</v>
      </c>
      <c r="AQ596" s="1244">
        <f>IF(ISERROR(VLOOKUP(VLOOKUP($A596, 'E4 TB Allocation Details'!$A$18:$L$214, MATCH("Customer ID", 'E4 TB Allocation Details'!$A$18:$L$18, 0),FALSE), 'E2 Allocators'!$B$15:$W$361, MATCH(AQ$17, 'E2 Allocators'!$B$15:$W$15, 0),FALSE)), 0, VLOOKUP(VLOOKUP($A596, 'E4 TB Allocation Details'!$A$18:$L$214, MATCH("Customer ID", 'E4 TB Allocation Details'!$A$18:$L$18, 0),FALSE), 'E2 Allocators'!$B$15:$W$361, MATCH(AQ$17, 'E2 Allocators'!$B$15:$W$15, 0),FALSE))</f>
        <v>0</v>
      </c>
      <c r="AR596" s="1244">
        <f>IF(ISERROR(VLOOKUP(VLOOKUP($A596, 'E4 TB Allocation Details'!$A$18:$L$214, MATCH("Customer ID", 'E4 TB Allocation Details'!$A$18:$L$18, 0),FALSE), 'E2 Allocators'!$B$15:$W$361, MATCH(AR$17, 'E2 Allocators'!$B$15:$W$15, 0),FALSE)), 0, VLOOKUP(VLOOKUP($A596, 'E4 TB Allocation Details'!$A$18:$L$214, MATCH("Customer ID", 'E4 TB Allocation Details'!$A$18:$L$18, 0),FALSE), 'E2 Allocators'!$B$15:$W$361, MATCH(AR$17, 'E2 Allocators'!$B$15:$W$15, 0),FALSE))</f>
        <v>0</v>
      </c>
      <c r="AS596" s="1244">
        <f>IF(ISERROR(VLOOKUP(VLOOKUP($A596, 'E4 TB Allocation Details'!$A$18:$L$214, MATCH("Customer ID", 'E4 TB Allocation Details'!$A$18:$L$18, 0),FALSE), 'E2 Allocators'!$B$15:$W$361, MATCH(AS$17, 'E2 Allocators'!$B$15:$W$15, 0),FALSE)), 0, VLOOKUP(VLOOKUP($A596, 'E4 TB Allocation Details'!$A$18:$L$214, MATCH("Customer ID", 'E4 TB Allocation Details'!$A$18:$L$18, 0),FALSE), 'E2 Allocators'!$B$15:$W$361, MATCH(AS$17, 'E2 Allocators'!$B$15:$W$15, 0),FALSE))</f>
        <v>0</v>
      </c>
      <c r="AT596" s="1244">
        <f>IF(ISERROR(VLOOKUP(VLOOKUP($A596, 'E4 TB Allocation Details'!$A$18:$L$214, MATCH("Customer ID", 'E4 TB Allocation Details'!$A$18:$L$18, 0),FALSE), 'E2 Allocators'!$B$15:$W$361, MATCH(AT$17, 'E2 Allocators'!$B$15:$W$15, 0),FALSE)), 0, VLOOKUP(VLOOKUP($A596, 'E4 TB Allocation Details'!$A$18:$L$214, MATCH("Customer ID", 'E4 TB Allocation Details'!$A$18:$L$18, 0),FALSE), 'E2 Allocators'!$B$15:$W$361, MATCH(AT$17, 'E2 Allocators'!$B$15:$W$15, 0),FALSE))</f>
        <v>0</v>
      </c>
      <c r="AU596" s="1244">
        <f>IF(ISERROR(VLOOKUP(VLOOKUP($A596, 'E4 TB Allocation Details'!$A$18:$L$214, MATCH("Customer ID", 'E4 TB Allocation Details'!$A$18:$L$18, 0),FALSE), 'E2 Allocators'!$B$15:$W$361, MATCH(AU$17, 'E2 Allocators'!$B$15:$W$15, 0),FALSE)), 0, VLOOKUP(VLOOKUP($A596, 'E4 TB Allocation Details'!$A$18:$L$214, MATCH("Customer ID", 'E4 TB Allocation Details'!$A$18:$L$18, 0),FALSE), 'E2 Allocators'!$B$15:$W$361, MATCH(AU$17, 'E2 Allocators'!$B$15:$W$15, 0),FALSE))</f>
        <v>0</v>
      </c>
      <c r="AV596" s="1249">
        <f t="shared" si="902"/>
        <v>0</v>
      </c>
      <c r="AW596" s="1246"/>
      <c r="AX596" s="1246"/>
      <c r="AY596" s="1246"/>
      <c r="AZ596" s="1246"/>
      <c r="BA596" s="1246"/>
      <c r="BB596" s="1246"/>
      <c r="BC596" s="1246"/>
      <c r="BD596" s="1246"/>
      <c r="BE596" s="1246"/>
      <c r="BF596" s="1246"/>
      <c r="BG596" s="1246"/>
      <c r="BH596" s="1246"/>
      <c r="BI596" s="1246"/>
      <c r="BJ596" s="1246"/>
      <c r="BK596" s="1246"/>
      <c r="BL596" s="1246"/>
      <c r="BM596" s="1246"/>
      <c r="BN596" s="1246"/>
      <c r="BO596" s="1246"/>
      <c r="BP596" s="1246"/>
      <c r="BQ596" s="1247"/>
    </row>
    <row r="597" spans="1:69" s="229" customFormat="1" ht="12.75">
      <c r="A597" s="1248" t="s">
        <v>823</v>
      </c>
      <c r="B597" s="1241" t="s">
        <v>341</v>
      </c>
      <c r="C597" s="1242">
        <v>1</v>
      </c>
      <c r="D597" s="1243">
        <f t="shared" si="899"/>
        <v>1</v>
      </c>
      <c r="E597" s="1243">
        <f>VLOOKUP($A597,'E1 Categorization'!$A$35:$E$116,5,FALSE)</f>
        <v>0</v>
      </c>
      <c r="F597" s="1243">
        <f t="shared" si="900"/>
        <v>1</v>
      </c>
      <c r="G597" s="1244">
        <f>IF(ISERROR(VLOOKUP(VLOOKUP($A597, 'E4 TB Allocation Details'!$A$18:$L$214, MATCH("Demand ID", 'E4 TB Allocation Details'!$A$18:$L$18, 0),FALSE), 'E2 Allocators'!$B$15:$W$361, MATCH(G$17, 'E2 Allocators'!$B$15:$W$15, 0),FALSE)), 0, VLOOKUP(VLOOKUP($A597, 'E4 TB Allocation Details'!$A$18:$L$214, MATCH("Demand ID", 'E4 TB Allocation Details'!$A$18:$L$18, 0),FALSE), 'E2 Allocators'!$B$15:$W$361, MATCH(G$17, 'E2 Allocators'!$B$15:$W$15, 0),FALSE))</f>
        <v>0.532166524506266</v>
      </c>
      <c r="H597" s="1244">
        <f>IF(ISERROR(VLOOKUP(VLOOKUP($A597, 'E4 TB Allocation Details'!$A$18:$L$214, MATCH("Demand ID", 'E4 TB Allocation Details'!$A$18:$L$18, 0),FALSE), 'E2 Allocators'!$B$15:$W$361, MATCH(H$17, 'E2 Allocators'!$B$15:$W$15, 0),FALSE)), 0, VLOOKUP(VLOOKUP($A597, 'E4 TB Allocation Details'!$A$18:$L$214, MATCH("Demand ID", 'E4 TB Allocation Details'!$A$18:$L$18, 0),FALSE), 'E2 Allocators'!$B$15:$W$361, MATCH(H$17, 'E2 Allocators'!$B$15:$W$15, 0),FALSE))</f>
        <v>0.21160028869496753</v>
      </c>
      <c r="I597" s="1244">
        <f>IF(ISERROR(VLOOKUP(VLOOKUP($A597, 'E4 TB Allocation Details'!$A$18:$L$214, MATCH("Demand ID", 'E4 TB Allocation Details'!$A$18:$L$18, 0),FALSE), 'E2 Allocators'!$B$15:$W$361, MATCH(I$17, 'E2 Allocators'!$B$15:$W$15, 0),FALSE)), 0, VLOOKUP(VLOOKUP($A597, 'E4 TB Allocation Details'!$A$18:$L$214, MATCH("Demand ID", 'E4 TB Allocation Details'!$A$18:$L$18, 0),FALSE), 'E2 Allocators'!$B$15:$W$361, MATCH(I$17, 'E2 Allocators'!$B$15:$W$15, 0),FALSE))</f>
        <v>0.24906502198018501</v>
      </c>
      <c r="J597" s="1244">
        <f>IF(ISERROR(VLOOKUP(VLOOKUP($A597, 'E4 TB Allocation Details'!$A$18:$L$214, MATCH("Demand ID", 'E4 TB Allocation Details'!$A$18:$L$18, 0),FALSE), 'E2 Allocators'!$B$15:$W$361, MATCH(J$17, 'E2 Allocators'!$B$15:$W$15, 0),FALSE)), 0, VLOOKUP(VLOOKUP($A597, 'E4 TB Allocation Details'!$A$18:$L$214, MATCH("Demand ID", 'E4 TB Allocation Details'!$A$18:$L$18, 0),FALSE), 'E2 Allocators'!$B$15:$W$361, MATCH(J$17, 'E2 Allocators'!$B$15:$W$15, 0),FALSE))</f>
        <v>0</v>
      </c>
      <c r="K597" s="1244">
        <f>IF(ISERROR(VLOOKUP(VLOOKUP($A597, 'E4 TB Allocation Details'!$A$18:$L$214, MATCH("Demand ID", 'E4 TB Allocation Details'!$A$18:$L$18, 0),FALSE), 'E2 Allocators'!$B$15:$W$361, MATCH(K$17, 'E2 Allocators'!$B$15:$W$15, 0),FALSE)), 0, VLOOKUP(VLOOKUP($A597, 'E4 TB Allocation Details'!$A$18:$L$214, MATCH("Demand ID", 'E4 TB Allocation Details'!$A$18:$L$18, 0),FALSE), 'E2 Allocators'!$B$15:$W$361, MATCH(K$17, 'E2 Allocators'!$B$15:$W$15, 0),FALSE))</f>
        <v>0</v>
      </c>
      <c r="L597" s="1244">
        <f>IF(ISERROR(VLOOKUP(VLOOKUP($A597, 'E4 TB Allocation Details'!$A$18:$L$214, MATCH("Demand ID", 'E4 TB Allocation Details'!$A$18:$L$18, 0),FALSE), 'E2 Allocators'!$B$15:$W$361, MATCH(L$17, 'E2 Allocators'!$B$15:$W$15, 0),FALSE)), 0, VLOOKUP(VLOOKUP($A597, 'E4 TB Allocation Details'!$A$18:$L$214, MATCH("Demand ID", 'E4 TB Allocation Details'!$A$18:$L$18, 0),FALSE), 'E2 Allocators'!$B$15:$W$361, MATCH(L$17, 'E2 Allocators'!$B$15:$W$15, 0),FALSE))</f>
        <v>0</v>
      </c>
      <c r="M597" s="1244">
        <f>IF(ISERROR(VLOOKUP(VLOOKUP($A597, 'E4 TB Allocation Details'!$A$18:$L$214, MATCH("Demand ID", 'E4 TB Allocation Details'!$A$18:$L$18, 0),FALSE), 'E2 Allocators'!$B$15:$W$361, MATCH(M$17, 'E2 Allocators'!$B$15:$W$15, 0),FALSE)), 0, VLOOKUP(VLOOKUP($A597, 'E4 TB Allocation Details'!$A$18:$L$214, MATCH("Demand ID", 'E4 TB Allocation Details'!$A$18:$L$18, 0),FALSE), 'E2 Allocators'!$B$15:$W$361, MATCH(M$17, 'E2 Allocators'!$B$15:$W$15, 0),FALSE))</f>
        <v>5.6262712420444855E-3</v>
      </c>
      <c r="N597" s="1244">
        <f>IF(ISERROR(VLOOKUP(VLOOKUP($A597, 'E4 TB Allocation Details'!$A$18:$L$214, MATCH("Demand ID", 'E4 TB Allocation Details'!$A$18:$L$18, 0),FALSE), 'E2 Allocators'!$B$15:$W$361, MATCH(N$17, 'E2 Allocators'!$B$15:$W$15, 0),FALSE)), 0, VLOOKUP(VLOOKUP($A597, 'E4 TB Allocation Details'!$A$18:$L$214, MATCH("Demand ID", 'E4 TB Allocation Details'!$A$18:$L$18, 0),FALSE), 'E2 Allocators'!$B$15:$W$361, MATCH(N$17, 'E2 Allocators'!$B$15:$W$15, 0),FALSE))</f>
        <v>0</v>
      </c>
      <c r="O597" s="1244">
        <f>IF(ISERROR(VLOOKUP(VLOOKUP($A597, 'E4 TB Allocation Details'!$A$18:$L$214, MATCH("Demand ID", 'E4 TB Allocation Details'!$A$18:$L$18, 0),FALSE), 'E2 Allocators'!$B$15:$W$361, MATCH(O$17, 'E2 Allocators'!$B$15:$W$15, 0),FALSE)), 0, VLOOKUP(VLOOKUP($A597, 'E4 TB Allocation Details'!$A$18:$L$214, MATCH("Demand ID", 'E4 TB Allocation Details'!$A$18:$L$18, 0),FALSE), 'E2 Allocators'!$B$15:$W$361, MATCH(O$17, 'E2 Allocators'!$B$15:$W$15, 0),FALSE))</f>
        <v>1.5418935765369726E-3</v>
      </c>
      <c r="P597" s="1244">
        <f>IF(ISERROR(VLOOKUP(VLOOKUP($A597, 'E4 TB Allocation Details'!$A$18:$L$214, MATCH("Demand ID", 'E4 TB Allocation Details'!$A$18:$L$18, 0),FALSE), 'E2 Allocators'!$B$15:$W$361, MATCH(P$17, 'E2 Allocators'!$B$15:$W$15, 0),FALSE)), 0, VLOOKUP(VLOOKUP($A597, 'E4 TB Allocation Details'!$A$18:$L$214, MATCH("Demand ID", 'E4 TB Allocation Details'!$A$18:$L$18, 0),FALSE), 'E2 Allocators'!$B$15:$W$361, MATCH(P$17, 'E2 Allocators'!$B$15:$W$15, 0),FALSE))</f>
        <v>0</v>
      </c>
      <c r="Q597" s="1244">
        <f>IF(ISERROR(VLOOKUP(VLOOKUP($A597, 'E4 TB Allocation Details'!$A$18:$L$214, MATCH("Demand ID", 'E4 TB Allocation Details'!$A$18:$L$18, 0),FALSE), 'E2 Allocators'!$B$15:$W$361, MATCH(Q$17, 'E2 Allocators'!$B$15:$W$15, 0),FALSE)), 0, VLOOKUP(VLOOKUP($A597, 'E4 TB Allocation Details'!$A$18:$L$214, MATCH("Demand ID", 'E4 TB Allocation Details'!$A$18:$L$18, 0),FALSE), 'E2 Allocators'!$B$15:$W$361, MATCH(Q$17, 'E2 Allocators'!$B$15:$W$15, 0),FALSE))</f>
        <v>0</v>
      </c>
      <c r="R597" s="1244">
        <f>IF(ISERROR(VLOOKUP(VLOOKUP($A597, 'E4 TB Allocation Details'!$A$18:$L$214, MATCH("Demand ID", 'E4 TB Allocation Details'!$A$18:$L$18, 0),FALSE), 'E2 Allocators'!$B$15:$W$361, MATCH(R$17, 'E2 Allocators'!$B$15:$W$15, 0),FALSE)), 0, VLOOKUP(VLOOKUP($A597, 'E4 TB Allocation Details'!$A$18:$L$214, MATCH("Demand ID", 'E4 TB Allocation Details'!$A$18:$L$18, 0),FALSE), 'E2 Allocators'!$B$15:$W$361, MATCH(R$17, 'E2 Allocators'!$B$15:$W$15, 0),FALSE))</f>
        <v>0</v>
      </c>
      <c r="S597" s="1244">
        <f>IF(ISERROR(VLOOKUP(VLOOKUP($A597, 'E4 TB Allocation Details'!$A$18:$L$214, MATCH("Demand ID", 'E4 TB Allocation Details'!$A$18:$L$18, 0),FALSE), 'E2 Allocators'!$B$15:$W$361, MATCH(S$17, 'E2 Allocators'!$B$15:$W$15, 0),FALSE)), 0, VLOOKUP(VLOOKUP($A597, 'E4 TB Allocation Details'!$A$18:$L$214, MATCH("Demand ID", 'E4 TB Allocation Details'!$A$18:$L$18, 0),FALSE), 'E2 Allocators'!$B$15:$W$361, MATCH(S$17, 'E2 Allocators'!$B$15:$W$15, 0),FALSE))</f>
        <v>0</v>
      </c>
      <c r="T597" s="1244">
        <f>IF(ISERROR(VLOOKUP(VLOOKUP($A597, 'E4 TB Allocation Details'!$A$18:$L$214, MATCH("Demand ID", 'E4 TB Allocation Details'!$A$18:$L$18, 0),FALSE), 'E2 Allocators'!$B$15:$W$361, MATCH(T$17, 'E2 Allocators'!$B$15:$W$15, 0),FALSE)), 0, VLOOKUP(VLOOKUP($A597, 'E4 TB Allocation Details'!$A$18:$L$214, MATCH("Demand ID", 'E4 TB Allocation Details'!$A$18:$L$18, 0),FALSE), 'E2 Allocators'!$B$15:$W$361, MATCH(T$17, 'E2 Allocators'!$B$15:$W$15, 0),FALSE))</f>
        <v>0</v>
      </c>
      <c r="U597" s="1244">
        <f>IF(ISERROR(VLOOKUP(VLOOKUP($A597, 'E4 TB Allocation Details'!$A$18:$L$214, MATCH("Demand ID", 'E4 TB Allocation Details'!$A$18:$L$18, 0),FALSE), 'E2 Allocators'!$B$15:$W$361, MATCH(U$17, 'E2 Allocators'!$B$15:$W$15, 0),FALSE)), 0, VLOOKUP(VLOOKUP($A597, 'E4 TB Allocation Details'!$A$18:$L$214, MATCH("Demand ID", 'E4 TB Allocation Details'!$A$18:$L$18, 0),FALSE), 'E2 Allocators'!$B$15:$W$361, MATCH(U$17, 'E2 Allocators'!$B$15:$W$15, 0),FALSE))</f>
        <v>0</v>
      </c>
      <c r="V597" s="1244">
        <f>IF(ISERROR(VLOOKUP(VLOOKUP($A597, 'E4 TB Allocation Details'!$A$18:$L$214, MATCH("Demand ID", 'E4 TB Allocation Details'!$A$18:$L$18, 0),FALSE), 'E2 Allocators'!$B$15:$W$361, MATCH(V$17, 'E2 Allocators'!$B$15:$W$15, 0),FALSE)), 0, VLOOKUP(VLOOKUP($A597, 'E4 TB Allocation Details'!$A$18:$L$214, MATCH("Demand ID", 'E4 TB Allocation Details'!$A$18:$L$18, 0),FALSE), 'E2 Allocators'!$B$15:$W$361, MATCH(V$17, 'E2 Allocators'!$B$15:$W$15, 0),FALSE))</f>
        <v>0</v>
      </c>
      <c r="W597" s="1244">
        <f>IF(ISERROR(VLOOKUP(VLOOKUP($A597, 'E4 TB Allocation Details'!$A$18:$L$214, MATCH("Demand ID", 'E4 TB Allocation Details'!$A$18:$L$18, 0),FALSE), 'E2 Allocators'!$B$15:$W$361, MATCH(W$17, 'E2 Allocators'!$B$15:$W$15, 0),FALSE)), 0, VLOOKUP(VLOOKUP($A597, 'E4 TB Allocation Details'!$A$18:$L$214, MATCH("Demand ID", 'E4 TB Allocation Details'!$A$18:$L$18, 0),FALSE), 'E2 Allocators'!$B$15:$W$361, MATCH(W$17, 'E2 Allocators'!$B$15:$W$15, 0),FALSE))</f>
        <v>0</v>
      </c>
      <c r="X597" s="1244">
        <f>IF(ISERROR(VLOOKUP(VLOOKUP($A597, 'E4 TB Allocation Details'!$A$18:$L$214, MATCH("Demand ID", 'E4 TB Allocation Details'!$A$18:$L$18, 0),FALSE), 'E2 Allocators'!$B$15:$W$361, MATCH(X$17, 'E2 Allocators'!$B$15:$W$15, 0),FALSE)), 0, VLOOKUP(VLOOKUP($A597, 'E4 TB Allocation Details'!$A$18:$L$214, MATCH("Demand ID", 'E4 TB Allocation Details'!$A$18:$L$18, 0),FALSE), 'E2 Allocators'!$B$15:$W$361, MATCH(X$17, 'E2 Allocators'!$B$15:$W$15, 0),FALSE))</f>
        <v>0</v>
      </c>
      <c r="Y597" s="1244">
        <f>IF(ISERROR(VLOOKUP(VLOOKUP($A597, 'E4 TB Allocation Details'!$A$18:$L$214, MATCH("Demand ID", 'E4 TB Allocation Details'!$A$18:$L$18, 0),FALSE), 'E2 Allocators'!$B$15:$W$361, MATCH(Y$17, 'E2 Allocators'!$B$15:$W$15, 0),FALSE)), 0, VLOOKUP(VLOOKUP($A597, 'E4 TB Allocation Details'!$A$18:$L$214, MATCH("Demand ID", 'E4 TB Allocation Details'!$A$18:$L$18, 0),FALSE), 'E2 Allocators'!$B$15:$W$361, MATCH(Y$17, 'E2 Allocators'!$B$15:$W$15, 0),FALSE))</f>
        <v>0</v>
      </c>
      <c r="Z597" s="1244">
        <f>IF(ISERROR(VLOOKUP(VLOOKUP($A597, 'E4 TB Allocation Details'!$A$18:$L$214, MATCH("Demand ID", 'E4 TB Allocation Details'!$A$18:$L$18, 0),FALSE), 'E2 Allocators'!$B$15:$W$361, MATCH(Z$17, 'E2 Allocators'!$B$15:$W$15, 0),FALSE)), 0, VLOOKUP(VLOOKUP($A597, 'E4 TB Allocation Details'!$A$18:$L$214, MATCH("Demand ID", 'E4 TB Allocation Details'!$A$18:$L$18, 0),FALSE), 'E2 Allocators'!$B$15:$W$361, MATCH(Z$17, 'E2 Allocators'!$B$15:$W$15, 0),FALSE))</f>
        <v>0</v>
      </c>
      <c r="AA597" s="1249">
        <f t="shared" si="901"/>
        <v>1</v>
      </c>
      <c r="AB597" s="1244">
        <f>IF(ISERROR(VLOOKUP(VLOOKUP($A597, 'E4 TB Allocation Details'!$A$18:$L$214, MATCH("Customer ID", 'E4 TB Allocation Details'!$A$18:$L$18, 0),FALSE), 'E2 Allocators'!$B$15:$W$361, MATCH(AB$17, 'E2 Allocators'!$B$15:$W$15, 0),FALSE)), 0, VLOOKUP(VLOOKUP($A597, 'E4 TB Allocation Details'!$A$18:$L$214, MATCH("Customer ID", 'E4 TB Allocation Details'!$A$18:$L$18, 0),FALSE), 'E2 Allocators'!$B$15:$W$361, MATCH(AB$17, 'E2 Allocators'!$B$15:$W$15, 0),FALSE))</f>
        <v>0</v>
      </c>
      <c r="AC597" s="1244">
        <f>IF(ISERROR(VLOOKUP(VLOOKUP($A597, 'E4 TB Allocation Details'!$A$18:$L$214, MATCH("Customer ID", 'E4 TB Allocation Details'!$A$18:$L$18, 0),FALSE), 'E2 Allocators'!$B$15:$W$361, MATCH(AC$17, 'E2 Allocators'!$B$15:$W$15, 0),FALSE)), 0, VLOOKUP(VLOOKUP($A597, 'E4 TB Allocation Details'!$A$18:$L$214, MATCH("Customer ID", 'E4 TB Allocation Details'!$A$18:$L$18, 0),FALSE), 'E2 Allocators'!$B$15:$W$361, MATCH(AC$17, 'E2 Allocators'!$B$15:$W$15, 0),FALSE))</f>
        <v>0</v>
      </c>
      <c r="AD597" s="1244">
        <f>IF(ISERROR(VLOOKUP(VLOOKUP($A597, 'E4 TB Allocation Details'!$A$18:$L$214, MATCH("Customer ID", 'E4 TB Allocation Details'!$A$18:$L$18, 0),FALSE), 'E2 Allocators'!$B$15:$W$361, MATCH(AD$17, 'E2 Allocators'!$B$15:$W$15, 0),FALSE)), 0, VLOOKUP(VLOOKUP($A597, 'E4 TB Allocation Details'!$A$18:$L$214, MATCH("Customer ID", 'E4 TB Allocation Details'!$A$18:$L$18, 0),FALSE), 'E2 Allocators'!$B$15:$W$361, MATCH(AD$17, 'E2 Allocators'!$B$15:$W$15, 0),FALSE))</f>
        <v>0</v>
      </c>
      <c r="AE597" s="1244">
        <f>IF(ISERROR(VLOOKUP(VLOOKUP($A597, 'E4 TB Allocation Details'!$A$18:$L$214, MATCH("Customer ID", 'E4 TB Allocation Details'!$A$18:$L$18, 0),FALSE), 'E2 Allocators'!$B$15:$W$361, MATCH(AE$17, 'E2 Allocators'!$B$15:$W$15, 0),FALSE)), 0, VLOOKUP(VLOOKUP($A597, 'E4 TB Allocation Details'!$A$18:$L$214, MATCH("Customer ID", 'E4 TB Allocation Details'!$A$18:$L$18, 0),FALSE), 'E2 Allocators'!$B$15:$W$361, MATCH(AE$17, 'E2 Allocators'!$B$15:$W$15, 0),FALSE))</f>
        <v>0</v>
      </c>
      <c r="AF597" s="1244">
        <f>IF(ISERROR(VLOOKUP(VLOOKUP($A597, 'E4 TB Allocation Details'!$A$18:$L$214, MATCH("Customer ID", 'E4 TB Allocation Details'!$A$18:$L$18, 0),FALSE), 'E2 Allocators'!$B$15:$W$361, MATCH(AF$17, 'E2 Allocators'!$B$15:$W$15, 0),FALSE)), 0, VLOOKUP(VLOOKUP($A597, 'E4 TB Allocation Details'!$A$18:$L$214, MATCH("Customer ID", 'E4 TB Allocation Details'!$A$18:$L$18, 0),FALSE), 'E2 Allocators'!$B$15:$W$361, MATCH(AF$17, 'E2 Allocators'!$B$15:$W$15, 0),FALSE))</f>
        <v>0</v>
      </c>
      <c r="AG597" s="1244">
        <f>IF(ISERROR(VLOOKUP(VLOOKUP($A597, 'E4 TB Allocation Details'!$A$18:$L$214, MATCH("Customer ID", 'E4 TB Allocation Details'!$A$18:$L$18, 0),FALSE), 'E2 Allocators'!$B$15:$W$361, MATCH(AG$17, 'E2 Allocators'!$B$15:$W$15, 0),FALSE)), 0, VLOOKUP(VLOOKUP($A597, 'E4 TB Allocation Details'!$A$18:$L$214, MATCH("Customer ID", 'E4 TB Allocation Details'!$A$18:$L$18, 0),FALSE), 'E2 Allocators'!$B$15:$W$361, MATCH(AG$17, 'E2 Allocators'!$B$15:$W$15, 0),FALSE))</f>
        <v>0</v>
      </c>
      <c r="AH597" s="1244">
        <f>IF(ISERROR(VLOOKUP(VLOOKUP($A597, 'E4 TB Allocation Details'!$A$18:$L$214, MATCH("Customer ID", 'E4 TB Allocation Details'!$A$18:$L$18, 0),FALSE), 'E2 Allocators'!$B$15:$W$361, MATCH(AH$17, 'E2 Allocators'!$B$15:$W$15, 0),FALSE)), 0, VLOOKUP(VLOOKUP($A597, 'E4 TB Allocation Details'!$A$18:$L$214, MATCH("Customer ID", 'E4 TB Allocation Details'!$A$18:$L$18, 0),FALSE), 'E2 Allocators'!$B$15:$W$361, MATCH(AH$17, 'E2 Allocators'!$B$15:$W$15, 0),FALSE))</f>
        <v>0</v>
      </c>
      <c r="AI597" s="1244">
        <f>IF(ISERROR(VLOOKUP(VLOOKUP($A597, 'E4 TB Allocation Details'!$A$18:$L$214, MATCH("Customer ID", 'E4 TB Allocation Details'!$A$18:$L$18, 0),FALSE), 'E2 Allocators'!$B$15:$W$361, MATCH(AI$17, 'E2 Allocators'!$B$15:$W$15, 0),FALSE)), 0, VLOOKUP(VLOOKUP($A597, 'E4 TB Allocation Details'!$A$18:$L$214, MATCH("Customer ID", 'E4 TB Allocation Details'!$A$18:$L$18, 0),FALSE), 'E2 Allocators'!$B$15:$W$361, MATCH(AI$17, 'E2 Allocators'!$B$15:$W$15, 0),FALSE))</f>
        <v>0</v>
      </c>
      <c r="AJ597" s="1244">
        <f>IF(ISERROR(VLOOKUP(VLOOKUP($A597, 'E4 TB Allocation Details'!$A$18:$L$214, MATCH("Customer ID", 'E4 TB Allocation Details'!$A$18:$L$18, 0),FALSE), 'E2 Allocators'!$B$15:$W$361, MATCH(AJ$17, 'E2 Allocators'!$B$15:$W$15, 0),FALSE)), 0, VLOOKUP(VLOOKUP($A597, 'E4 TB Allocation Details'!$A$18:$L$214, MATCH("Customer ID", 'E4 TB Allocation Details'!$A$18:$L$18, 0),FALSE), 'E2 Allocators'!$B$15:$W$361, MATCH(AJ$17, 'E2 Allocators'!$B$15:$W$15, 0),FALSE))</f>
        <v>0</v>
      </c>
      <c r="AK597" s="1244">
        <f>IF(ISERROR(VLOOKUP(VLOOKUP($A597, 'E4 TB Allocation Details'!$A$18:$L$214, MATCH("Customer ID", 'E4 TB Allocation Details'!$A$18:$L$18, 0),FALSE), 'E2 Allocators'!$B$15:$W$361, MATCH(AK$17, 'E2 Allocators'!$B$15:$W$15, 0),FALSE)), 0, VLOOKUP(VLOOKUP($A597, 'E4 TB Allocation Details'!$A$18:$L$214, MATCH("Customer ID", 'E4 TB Allocation Details'!$A$18:$L$18, 0),FALSE), 'E2 Allocators'!$B$15:$W$361, MATCH(AK$17, 'E2 Allocators'!$B$15:$W$15, 0),FALSE))</f>
        <v>0</v>
      </c>
      <c r="AL597" s="1244">
        <f>IF(ISERROR(VLOOKUP(VLOOKUP($A597, 'E4 TB Allocation Details'!$A$18:$L$214, MATCH("Customer ID", 'E4 TB Allocation Details'!$A$18:$L$18, 0),FALSE), 'E2 Allocators'!$B$15:$W$361, MATCH(AL$17, 'E2 Allocators'!$B$15:$W$15, 0),FALSE)), 0, VLOOKUP(VLOOKUP($A597, 'E4 TB Allocation Details'!$A$18:$L$214, MATCH("Customer ID", 'E4 TB Allocation Details'!$A$18:$L$18, 0),FALSE), 'E2 Allocators'!$B$15:$W$361, MATCH(AL$17, 'E2 Allocators'!$B$15:$W$15, 0),FALSE))</f>
        <v>0</v>
      </c>
      <c r="AM597" s="1244">
        <f>IF(ISERROR(VLOOKUP(VLOOKUP($A597, 'E4 TB Allocation Details'!$A$18:$L$214, MATCH("Customer ID", 'E4 TB Allocation Details'!$A$18:$L$18, 0),FALSE), 'E2 Allocators'!$B$15:$W$361, MATCH(AM$17, 'E2 Allocators'!$B$15:$W$15, 0),FALSE)), 0, VLOOKUP(VLOOKUP($A597, 'E4 TB Allocation Details'!$A$18:$L$214, MATCH("Customer ID", 'E4 TB Allocation Details'!$A$18:$L$18, 0),FALSE), 'E2 Allocators'!$B$15:$W$361, MATCH(AM$17, 'E2 Allocators'!$B$15:$W$15, 0),FALSE))</f>
        <v>0</v>
      </c>
      <c r="AN597" s="1244">
        <f>IF(ISERROR(VLOOKUP(VLOOKUP($A597, 'E4 TB Allocation Details'!$A$18:$L$214, MATCH("Customer ID", 'E4 TB Allocation Details'!$A$18:$L$18, 0),FALSE), 'E2 Allocators'!$B$15:$W$361, MATCH(AN$17, 'E2 Allocators'!$B$15:$W$15, 0),FALSE)), 0, VLOOKUP(VLOOKUP($A597, 'E4 TB Allocation Details'!$A$18:$L$214, MATCH("Customer ID", 'E4 TB Allocation Details'!$A$18:$L$18, 0),FALSE), 'E2 Allocators'!$B$15:$W$361, MATCH(AN$17, 'E2 Allocators'!$B$15:$W$15, 0),FALSE))</f>
        <v>0</v>
      </c>
      <c r="AO597" s="1244">
        <f>IF(ISERROR(VLOOKUP(VLOOKUP($A597, 'E4 TB Allocation Details'!$A$18:$L$214, MATCH("Customer ID", 'E4 TB Allocation Details'!$A$18:$L$18, 0),FALSE), 'E2 Allocators'!$B$15:$W$361, MATCH(AO$17, 'E2 Allocators'!$B$15:$W$15, 0),FALSE)), 0, VLOOKUP(VLOOKUP($A597, 'E4 TB Allocation Details'!$A$18:$L$214, MATCH("Customer ID", 'E4 TB Allocation Details'!$A$18:$L$18, 0),FALSE), 'E2 Allocators'!$B$15:$W$361, MATCH(AO$17, 'E2 Allocators'!$B$15:$W$15, 0),FALSE))</f>
        <v>0</v>
      </c>
      <c r="AP597" s="1244">
        <f>IF(ISERROR(VLOOKUP(VLOOKUP($A597, 'E4 TB Allocation Details'!$A$18:$L$214, MATCH("Customer ID", 'E4 TB Allocation Details'!$A$18:$L$18, 0),FALSE), 'E2 Allocators'!$B$15:$W$361, MATCH(AP$17, 'E2 Allocators'!$B$15:$W$15, 0),FALSE)), 0, VLOOKUP(VLOOKUP($A597, 'E4 TB Allocation Details'!$A$18:$L$214, MATCH("Customer ID", 'E4 TB Allocation Details'!$A$18:$L$18, 0),FALSE), 'E2 Allocators'!$B$15:$W$361, MATCH(AP$17, 'E2 Allocators'!$B$15:$W$15, 0),FALSE))</f>
        <v>0</v>
      </c>
      <c r="AQ597" s="1244">
        <f>IF(ISERROR(VLOOKUP(VLOOKUP($A597, 'E4 TB Allocation Details'!$A$18:$L$214, MATCH("Customer ID", 'E4 TB Allocation Details'!$A$18:$L$18, 0),FALSE), 'E2 Allocators'!$B$15:$W$361, MATCH(AQ$17, 'E2 Allocators'!$B$15:$W$15, 0),FALSE)), 0, VLOOKUP(VLOOKUP($A597, 'E4 TB Allocation Details'!$A$18:$L$214, MATCH("Customer ID", 'E4 TB Allocation Details'!$A$18:$L$18, 0),FALSE), 'E2 Allocators'!$B$15:$W$361, MATCH(AQ$17, 'E2 Allocators'!$B$15:$W$15, 0),FALSE))</f>
        <v>0</v>
      </c>
      <c r="AR597" s="1244">
        <f>IF(ISERROR(VLOOKUP(VLOOKUP($A597, 'E4 TB Allocation Details'!$A$18:$L$214, MATCH("Customer ID", 'E4 TB Allocation Details'!$A$18:$L$18, 0),FALSE), 'E2 Allocators'!$B$15:$W$361, MATCH(AR$17, 'E2 Allocators'!$B$15:$W$15, 0),FALSE)), 0, VLOOKUP(VLOOKUP($A597, 'E4 TB Allocation Details'!$A$18:$L$214, MATCH("Customer ID", 'E4 TB Allocation Details'!$A$18:$L$18, 0),FALSE), 'E2 Allocators'!$B$15:$W$361, MATCH(AR$17, 'E2 Allocators'!$B$15:$W$15, 0),FALSE))</f>
        <v>0</v>
      </c>
      <c r="AS597" s="1244">
        <f>IF(ISERROR(VLOOKUP(VLOOKUP($A597, 'E4 TB Allocation Details'!$A$18:$L$214, MATCH("Customer ID", 'E4 TB Allocation Details'!$A$18:$L$18, 0),FALSE), 'E2 Allocators'!$B$15:$W$361, MATCH(AS$17, 'E2 Allocators'!$B$15:$W$15, 0),FALSE)), 0, VLOOKUP(VLOOKUP($A597, 'E4 TB Allocation Details'!$A$18:$L$214, MATCH("Customer ID", 'E4 TB Allocation Details'!$A$18:$L$18, 0),FALSE), 'E2 Allocators'!$B$15:$W$361, MATCH(AS$17, 'E2 Allocators'!$B$15:$W$15, 0),FALSE))</f>
        <v>0</v>
      </c>
      <c r="AT597" s="1244">
        <f>IF(ISERROR(VLOOKUP(VLOOKUP($A597, 'E4 TB Allocation Details'!$A$18:$L$214, MATCH("Customer ID", 'E4 TB Allocation Details'!$A$18:$L$18, 0),FALSE), 'E2 Allocators'!$B$15:$W$361, MATCH(AT$17, 'E2 Allocators'!$B$15:$W$15, 0),FALSE)), 0, VLOOKUP(VLOOKUP($A597, 'E4 TB Allocation Details'!$A$18:$L$214, MATCH("Customer ID", 'E4 TB Allocation Details'!$A$18:$L$18, 0),FALSE), 'E2 Allocators'!$B$15:$W$361, MATCH(AT$17, 'E2 Allocators'!$B$15:$W$15, 0),FALSE))</f>
        <v>0</v>
      </c>
      <c r="AU597" s="1244">
        <f>IF(ISERROR(VLOOKUP(VLOOKUP($A597, 'E4 TB Allocation Details'!$A$18:$L$214, MATCH("Customer ID", 'E4 TB Allocation Details'!$A$18:$L$18, 0),FALSE), 'E2 Allocators'!$B$15:$W$361, MATCH(AU$17, 'E2 Allocators'!$B$15:$W$15, 0),FALSE)), 0, VLOOKUP(VLOOKUP($A597, 'E4 TB Allocation Details'!$A$18:$L$214, MATCH("Customer ID", 'E4 TB Allocation Details'!$A$18:$L$18, 0),FALSE), 'E2 Allocators'!$B$15:$W$361, MATCH(AU$17, 'E2 Allocators'!$B$15:$W$15, 0),FALSE))</f>
        <v>0</v>
      </c>
      <c r="AV597" s="1249">
        <f t="shared" si="902"/>
        <v>0</v>
      </c>
      <c r="AW597" s="1246"/>
      <c r="AX597" s="1246"/>
      <c r="AY597" s="1246"/>
      <c r="AZ597" s="1246"/>
      <c r="BA597" s="1246"/>
      <c r="BB597" s="1246"/>
      <c r="BC597" s="1246"/>
      <c r="BD597" s="1246"/>
      <c r="BE597" s="1246"/>
      <c r="BF597" s="1246"/>
      <c r="BG597" s="1246"/>
      <c r="BH597" s="1246"/>
      <c r="BI597" s="1246"/>
      <c r="BJ597" s="1246"/>
      <c r="BK597" s="1246"/>
      <c r="BL597" s="1246"/>
      <c r="BM597" s="1246"/>
      <c r="BN597" s="1246"/>
      <c r="BO597" s="1246"/>
      <c r="BP597" s="1246"/>
      <c r="BQ597" s="1247"/>
    </row>
    <row r="598" spans="1:69" s="229" customFormat="1" ht="12.75">
      <c r="A598" s="1248" t="s">
        <v>824</v>
      </c>
      <c r="B598" s="1241" t="s">
        <v>343</v>
      </c>
      <c r="C598" s="1242">
        <v>1</v>
      </c>
      <c r="D598" s="1243">
        <f t="shared" si="899"/>
        <v>1</v>
      </c>
      <c r="E598" s="1243">
        <f>VLOOKUP($A598,'E1 Categorization'!$A$35:$E$116,5,FALSE)</f>
        <v>0</v>
      </c>
      <c r="F598" s="1243">
        <f t="shared" si="900"/>
        <v>1</v>
      </c>
      <c r="G598" s="1244">
        <f>IF(ISERROR(VLOOKUP(VLOOKUP($A598, 'E4 TB Allocation Details'!$A$18:$L$214, MATCH("Demand ID", 'E4 TB Allocation Details'!$A$18:$L$18, 0),FALSE), 'E2 Allocators'!$B$15:$W$361, MATCH(G$17, 'E2 Allocators'!$B$15:$W$15, 0),FALSE)), 0, VLOOKUP(VLOOKUP($A598, 'E4 TB Allocation Details'!$A$18:$L$214, MATCH("Demand ID", 'E4 TB Allocation Details'!$A$18:$L$18, 0),FALSE), 'E2 Allocators'!$B$15:$W$361, MATCH(G$17, 'E2 Allocators'!$B$15:$W$15, 0),FALSE))</f>
        <v>0.532166524506266</v>
      </c>
      <c r="H598" s="1244">
        <f>IF(ISERROR(VLOOKUP(VLOOKUP($A598, 'E4 TB Allocation Details'!$A$18:$L$214, MATCH("Demand ID", 'E4 TB Allocation Details'!$A$18:$L$18, 0),FALSE), 'E2 Allocators'!$B$15:$W$361, MATCH(H$17, 'E2 Allocators'!$B$15:$W$15, 0),FALSE)), 0, VLOOKUP(VLOOKUP($A598, 'E4 TB Allocation Details'!$A$18:$L$214, MATCH("Demand ID", 'E4 TB Allocation Details'!$A$18:$L$18, 0),FALSE), 'E2 Allocators'!$B$15:$W$361, MATCH(H$17, 'E2 Allocators'!$B$15:$W$15, 0),FALSE))</f>
        <v>0.21160028869496753</v>
      </c>
      <c r="I598" s="1244">
        <f>IF(ISERROR(VLOOKUP(VLOOKUP($A598, 'E4 TB Allocation Details'!$A$18:$L$214, MATCH("Demand ID", 'E4 TB Allocation Details'!$A$18:$L$18, 0),FALSE), 'E2 Allocators'!$B$15:$W$361, MATCH(I$17, 'E2 Allocators'!$B$15:$W$15, 0),FALSE)), 0, VLOOKUP(VLOOKUP($A598, 'E4 TB Allocation Details'!$A$18:$L$214, MATCH("Demand ID", 'E4 TB Allocation Details'!$A$18:$L$18, 0),FALSE), 'E2 Allocators'!$B$15:$W$361, MATCH(I$17, 'E2 Allocators'!$B$15:$W$15, 0),FALSE))</f>
        <v>0.24906502198018501</v>
      </c>
      <c r="J598" s="1244">
        <f>IF(ISERROR(VLOOKUP(VLOOKUP($A598, 'E4 TB Allocation Details'!$A$18:$L$214, MATCH("Demand ID", 'E4 TB Allocation Details'!$A$18:$L$18, 0),FALSE), 'E2 Allocators'!$B$15:$W$361, MATCH(J$17, 'E2 Allocators'!$B$15:$W$15, 0),FALSE)), 0, VLOOKUP(VLOOKUP($A598, 'E4 TB Allocation Details'!$A$18:$L$214, MATCH("Demand ID", 'E4 TB Allocation Details'!$A$18:$L$18, 0),FALSE), 'E2 Allocators'!$B$15:$W$361, MATCH(J$17, 'E2 Allocators'!$B$15:$W$15, 0),FALSE))</f>
        <v>0</v>
      </c>
      <c r="K598" s="1244">
        <f>IF(ISERROR(VLOOKUP(VLOOKUP($A598, 'E4 TB Allocation Details'!$A$18:$L$214, MATCH("Demand ID", 'E4 TB Allocation Details'!$A$18:$L$18, 0),FALSE), 'E2 Allocators'!$B$15:$W$361, MATCH(K$17, 'E2 Allocators'!$B$15:$W$15, 0),FALSE)), 0, VLOOKUP(VLOOKUP($A598, 'E4 TB Allocation Details'!$A$18:$L$214, MATCH("Demand ID", 'E4 TB Allocation Details'!$A$18:$L$18, 0),FALSE), 'E2 Allocators'!$B$15:$W$361, MATCH(K$17, 'E2 Allocators'!$B$15:$W$15, 0),FALSE))</f>
        <v>0</v>
      </c>
      <c r="L598" s="1244">
        <f>IF(ISERROR(VLOOKUP(VLOOKUP($A598, 'E4 TB Allocation Details'!$A$18:$L$214, MATCH("Demand ID", 'E4 TB Allocation Details'!$A$18:$L$18, 0),FALSE), 'E2 Allocators'!$B$15:$W$361, MATCH(L$17, 'E2 Allocators'!$B$15:$W$15, 0),FALSE)), 0, VLOOKUP(VLOOKUP($A598, 'E4 TB Allocation Details'!$A$18:$L$214, MATCH("Demand ID", 'E4 TB Allocation Details'!$A$18:$L$18, 0),FALSE), 'E2 Allocators'!$B$15:$W$361, MATCH(L$17, 'E2 Allocators'!$B$15:$W$15, 0),FALSE))</f>
        <v>0</v>
      </c>
      <c r="M598" s="1244">
        <f>IF(ISERROR(VLOOKUP(VLOOKUP($A598, 'E4 TB Allocation Details'!$A$18:$L$214, MATCH("Demand ID", 'E4 TB Allocation Details'!$A$18:$L$18, 0),FALSE), 'E2 Allocators'!$B$15:$W$361, MATCH(M$17, 'E2 Allocators'!$B$15:$W$15, 0),FALSE)), 0, VLOOKUP(VLOOKUP($A598, 'E4 TB Allocation Details'!$A$18:$L$214, MATCH("Demand ID", 'E4 TB Allocation Details'!$A$18:$L$18, 0),FALSE), 'E2 Allocators'!$B$15:$W$361, MATCH(M$17, 'E2 Allocators'!$B$15:$W$15, 0),FALSE))</f>
        <v>5.6262712420444855E-3</v>
      </c>
      <c r="N598" s="1244">
        <f>IF(ISERROR(VLOOKUP(VLOOKUP($A598, 'E4 TB Allocation Details'!$A$18:$L$214, MATCH("Demand ID", 'E4 TB Allocation Details'!$A$18:$L$18, 0),FALSE), 'E2 Allocators'!$B$15:$W$361, MATCH(N$17, 'E2 Allocators'!$B$15:$W$15, 0),FALSE)), 0, VLOOKUP(VLOOKUP($A598, 'E4 TB Allocation Details'!$A$18:$L$214, MATCH("Demand ID", 'E4 TB Allocation Details'!$A$18:$L$18, 0),FALSE), 'E2 Allocators'!$B$15:$W$361, MATCH(N$17, 'E2 Allocators'!$B$15:$W$15, 0),FALSE))</f>
        <v>0</v>
      </c>
      <c r="O598" s="1244">
        <f>IF(ISERROR(VLOOKUP(VLOOKUP($A598, 'E4 TB Allocation Details'!$A$18:$L$214, MATCH("Demand ID", 'E4 TB Allocation Details'!$A$18:$L$18, 0),FALSE), 'E2 Allocators'!$B$15:$W$361, MATCH(O$17, 'E2 Allocators'!$B$15:$W$15, 0),FALSE)), 0, VLOOKUP(VLOOKUP($A598, 'E4 TB Allocation Details'!$A$18:$L$214, MATCH("Demand ID", 'E4 TB Allocation Details'!$A$18:$L$18, 0),FALSE), 'E2 Allocators'!$B$15:$W$361, MATCH(O$17, 'E2 Allocators'!$B$15:$W$15, 0),FALSE))</f>
        <v>1.5418935765369726E-3</v>
      </c>
      <c r="P598" s="1244">
        <f>IF(ISERROR(VLOOKUP(VLOOKUP($A598, 'E4 TB Allocation Details'!$A$18:$L$214, MATCH("Demand ID", 'E4 TB Allocation Details'!$A$18:$L$18, 0),FALSE), 'E2 Allocators'!$B$15:$W$361, MATCH(P$17, 'E2 Allocators'!$B$15:$W$15, 0),FALSE)), 0, VLOOKUP(VLOOKUP($A598, 'E4 TB Allocation Details'!$A$18:$L$214, MATCH("Demand ID", 'E4 TB Allocation Details'!$A$18:$L$18, 0),FALSE), 'E2 Allocators'!$B$15:$W$361, MATCH(P$17, 'E2 Allocators'!$B$15:$W$15, 0),FALSE))</f>
        <v>0</v>
      </c>
      <c r="Q598" s="1244">
        <f>IF(ISERROR(VLOOKUP(VLOOKUP($A598, 'E4 TB Allocation Details'!$A$18:$L$214, MATCH("Demand ID", 'E4 TB Allocation Details'!$A$18:$L$18, 0),FALSE), 'E2 Allocators'!$B$15:$W$361, MATCH(Q$17, 'E2 Allocators'!$B$15:$W$15, 0),FALSE)), 0, VLOOKUP(VLOOKUP($A598, 'E4 TB Allocation Details'!$A$18:$L$214, MATCH("Demand ID", 'E4 TB Allocation Details'!$A$18:$L$18, 0),FALSE), 'E2 Allocators'!$B$15:$W$361, MATCH(Q$17, 'E2 Allocators'!$B$15:$W$15, 0),FALSE))</f>
        <v>0</v>
      </c>
      <c r="R598" s="1244">
        <f>IF(ISERROR(VLOOKUP(VLOOKUP($A598, 'E4 TB Allocation Details'!$A$18:$L$214, MATCH("Demand ID", 'E4 TB Allocation Details'!$A$18:$L$18, 0),FALSE), 'E2 Allocators'!$B$15:$W$361, MATCH(R$17, 'E2 Allocators'!$B$15:$W$15, 0),FALSE)), 0, VLOOKUP(VLOOKUP($A598, 'E4 TB Allocation Details'!$A$18:$L$214, MATCH("Demand ID", 'E4 TB Allocation Details'!$A$18:$L$18, 0),FALSE), 'E2 Allocators'!$B$15:$W$361, MATCH(R$17, 'E2 Allocators'!$B$15:$W$15, 0),FALSE))</f>
        <v>0</v>
      </c>
      <c r="S598" s="1244">
        <f>IF(ISERROR(VLOOKUP(VLOOKUP($A598, 'E4 TB Allocation Details'!$A$18:$L$214, MATCH("Demand ID", 'E4 TB Allocation Details'!$A$18:$L$18, 0),FALSE), 'E2 Allocators'!$B$15:$W$361, MATCH(S$17, 'E2 Allocators'!$B$15:$W$15, 0),FALSE)), 0, VLOOKUP(VLOOKUP($A598, 'E4 TB Allocation Details'!$A$18:$L$214, MATCH("Demand ID", 'E4 TB Allocation Details'!$A$18:$L$18, 0),FALSE), 'E2 Allocators'!$B$15:$W$361, MATCH(S$17, 'E2 Allocators'!$B$15:$W$15, 0),FALSE))</f>
        <v>0</v>
      </c>
      <c r="T598" s="1244">
        <f>IF(ISERROR(VLOOKUP(VLOOKUP($A598, 'E4 TB Allocation Details'!$A$18:$L$214, MATCH("Demand ID", 'E4 TB Allocation Details'!$A$18:$L$18, 0),FALSE), 'E2 Allocators'!$B$15:$W$361, MATCH(T$17, 'E2 Allocators'!$B$15:$W$15, 0),FALSE)), 0, VLOOKUP(VLOOKUP($A598, 'E4 TB Allocation Details'!$A$18:$L$214, MATCH("Demand ID", 'E4 TB Allocation Details'!$A$18:$L$18, 0),FALSE), 'E2 Allocators'!$B$15:$W$361, MATCH(T$17, 'E2 Allocators'!$B$15:$W$15, 0),FALSE))</f>
        <v>0</v>
      </c>
      <c r="U598" s="1244">
        <f>IF(ISERROR(VLOOKUP(VLOOKUP($A598, 'E4 TB Allocation Details'!$A$18:$L$214, MATCH("Demand ID", 'E4 TB Allocation Details'!$A$18:$L$18, 0),FALSE), 'E2 Allocators'!$B$15:$W$361, MATCH(U$17, 'E2 Allocators'!$B$15:$W$15, 0),FALSE)), 0, VLOOKUP(VLOOKUP($A598, 'E4 TB Allocation Details'!$A$18:$L$214, MATCH("Demand ID", 'E4 TB Allocation Details'!$A$18:$L$18, 0),FALSE), 'E2 Allocators'!$B$15:$W$361, MATCH(U$17, 'E2 Allocators'!$B$15:$W$15, 0),FALSE))</f>
        <v>0</v>
      </c>
      <c r="V598" s="1244">
        <f>IF(ISERROR(VLOOKUP(VLOOKUP($A598, 'E4 TB Allocation Details'!$A$18:$L$214, MATCH("Demand ID", 'E4 TB Allocation Details'!$A$18:$L$18, 0),FALSE), 'E2 Allocators'!$B$15:$W$361, MATCH(V$17, 'E2 Allocators'!$B$15:$W$15, 0),FALSE)), 0, VLOOKUP(VLOOKUP($A598, 'E4 TB Allocation Details'!$A$18:$L$214, MATCH("Demand ID", 'E4 TB Allocation Details'!$A$18:$L$18, 0),FALSE), 'E2 Allocators'!$B$15:$W$361, MATCH(V$17, 'E2 Allocators'!$B$15:$W$15, 0),FALSE))</f>
        <v>0</v>
      </c>
      <c r="W598" s="1244">
        <f>IF(ISERROR(VLOOKUP(VLOOKUP($A598, 'E4 TB Allocation Details'!$A$18:$L$214, MATCH("Demand ID", 'E4 TB Allocation Details'!$A$18:$L$18, 0),FALSE), 'E2 Allocators'!$B$15:$W$361, MATCH(W$17, 'E2 Allocators'!$B$15:$W$15, 0),FALSE)), 0, VLOOKUP(VLOOKUP($A598, 'E4 TB Allocation Details'!$A$18:$L$214, MATCH("Demand ID", 'E4 TB Allocation Details'!$A$18:$L$18, 0),FALSE), 'E2 Allocators'!$B$15:$W$361, MATCH(W$17, 'E2 Allocators'!$B$15:$W$15, 0),FALSE))</f>
        <v>0</v>
      </c>
      <c r="X598" s="1244">
        <f>IF(ISERROR(VLOOKUP(VLOOKUP($A598, 'E4 TB Allocation Details'!$A$18:$L$214, MATCH("Demand ID", 'E4 TB Allocation Details'!$A$18:$L$18, 0),FALSE), 'E2 Allocators'!$B$15:$W$361, MATCH(X$17, 'E2 Allocators'!$B$15:$W$15, 0),FALSE)), 0, VLOOKUP(VLOOKUP($A598, 'E4 TB Allocation Details'!$A$18:$L$214, MATCH("Demand ID", 'E4 TB Allocation Details'!$A$18:$L$18, 0),FALSE), 'E2 Allocators'!$B$15:$W$361, MATCH(X$17, 'E2 Allocators'!$B$15:$W$15, 0),FALSE))</f>
        <v>0</v>
      </c>
      <c r="Y598" s="1244">
        <f>IF(ISERROR(VLOOKUP(VLOOKUP($A598, 'E4 TB Allocation Details'!$A$18:$L$214, MATCH("Demand ID", 'E4 TB Allocation Details'!$A$18:$L$18, 0),FALSE), 'E2 Allocators'!$B$15:$W$361, MATCH(Y$17, 'E2 Allocators'!$B$15:$W$15, 0),FALSE)), 0, VLOOKUP(VLOOKUP($A598, 'E4 TB Allocation Details'!$A$18:$L$214, MATCH("Demand ID", 'E4 TB Allocation Details'!$A$18:$L$18, 0),FALSE), 'E2 Allocators'!$B$15:$W$361, MATCH(Y$17, 'E2 Allocators'!$B$15:$W$15, 0),FALSE))</f>
        <v>0</v>
      </c>
      <c r="Z598" s="1244">
        <f>IF(ISERROR(VLOOKUP(VLOOKUP($A598, 'E4 TB Allocation Details'!$A$18:$L$214, MATCH("Demand ID", 'E4 TB Allocation Details'!$A$18:$L$18, 0),FALSE), 'E2 Allocators'!$B$15:$W$361, MATCH(Z$17, 'E2 Allocators'!$B$15:$W$15, 0),FALSE)), 0, VLOOKUP(VLOOKUP($A598, 'E4 TB Allocation Details'!$A$18:$L$214, MATCH("Demand ID", 'E4 TB Allocation Details'!$A$18:$L$18, 0),FALSE), 'E2 Allocators'!$B$15:$W$361, MATCH(Z$17, 'E2 Allocators'!$B$15:$W$15, 0),FALSE))</f>
        <v>0</v>
      </c>
      <c r="AA598" s="1249">
        <f t="shared" si="901"/>
        <v>1</v>
      </c>
      <c r="AB598" s="1244">
        <f>IF(ISERROR(VLOOKUP(VLOOKUP($A598, 'E4 TB Allocation Details'!$A$18:$L$214, MATCH("Customer ID", 'E4 TB Allocation Details'!$A$18:$L$18, 0),FALSE), 'E2 Allocators'!$B$15:$W$361, MATCH(AB$17, 'E2 Allocators'!$B$15:$W$15, 0),FALSE)), 0, VLOOKUP(VLOOKUP($A598, 'E4 TB Allocation Details'!$A$18:$L$214, MATCH("Customer ID", 'E4 TB Allocation Details'!$A$18:$L$18, 0),FALSE), 'E2 Allocators'!$B$15:$W$361, MATCH(AB$17, 'E2 Allocators'!$B$15:$W$15, 0),FALSE))</f>
        <v>0</v>
      </c>
      <c r="AC598" s="1244">
        <f>IF(ISERROR(VLOOKUP(VLOOKUP($A598, 'E4 TB Allocation Details'!$A$18:$L$214, MATCH("Customer ID", 'E4 TB Allocation Details'!$A$18:$L$18, 0),FALSE), 'E2 Allocators'!$B$15:$W$361, MATCH(AC$17, 'E2 Allocators'!$B$15:$W$15, 0),FALSE)), 0, VLOOKUP(VLOOKUP($A598, 'E4 TB Allocation Details'!$A$18:$L$214, MATCH("Customer ID", 'E4 TB Allocation Details'!$A$18:$L$18, 0),FALSE), 'E2 Allocators'!$B$15:$W$361, MATCH(AC$17, 'E2 Allocators'!$B$15:$W$15, 0),FALSE))</f>
        <v>0</v>
      </c>
      <c r="AD598" s="1244">
        <f>IF(ISERROR(VLOOKUP(VLOOKUP($A598, 'E4 TB Allocation Details'!$A$18:$L$214, MATCH("Customer ID", 'E4 TB Allocation Details'!$A$18:$L$18, 0),FALSE), 'E2 Allocators'!$B$15:$W$361, MATCH(AD$17, 'E2 Allocators'!$B$15:$W$15, 0),FALSE)), 0, VLOOKUP(VLOOKUP($A598, 'E4 TB Allocation Details'!$A$18:$L$214, MATCH("Customer ID", 'E4 TB Allocation Details'!$A$18:$L$18, 0),FALSE), 'E2 Allocators'!$B$15:$W$361, MATCH(AD$17, 'E2 Allocators'!$B$15:$W$15, 0),FALSE))</f>
        <v>0</v>
      </c>
      <c r="AE598" s="1244">
        <f>IF(ISERROR(VLOOKUP(VLOOKUP($A598, 'E4 TB Allocation Details'!$A$18:$L$214, MATCH("Customer ID", 'E4 TB Allocation Details'!$A$18:$L$18, 0),FALSE), 'E2 Allocators'!$B$15:$W$361, MATCH(AE$17, 'E2 Allocators'!$B$15:$W$15, 0),FALSE)), 0, VLOOKUP(VLOOKUP($A598, 'E4 TB Allocation Details'!$A$18:$L$214, MATCH("Customer ID", 'E4 TB Allocation Details'!$A$18:$L$18, 0),FALSE), 'E2 Allocators'!$B$15:$W$361, MATCH(AE$17, 'E2 Allocators'!$B$15:$W$15, 0),FALSE))</f>
        <v>0</v>
      </c>
      <c r="AF598" s="1244">
        <f>IF(ISERROR(VLOOKUP(VLOOKUP($A598, 'E4 TB Allocation Details'!$A$18:$L$214, MATCH("Customer ID", 'E4 TB Allocation Details'!$A$18:$L$18, 0),FALSE), 'E2 Allocators'!$B$15:$W$361, MATCH(AF$17, 'E2 Allocators'!$B$15:$W$15, 0),FALSE)), 0, VLOOKUP(VLOOKUP($A598, 'E4 TB Allocation Details'!$A$18:$L$214, MATCH("Customer ID", 'E4 TB Allocation Details'!$A$18:$L$18, 0),FALSE), 'E2 Allocators'!$B$15:$W$361, MATCH(AF$17, 'E2 Allocators'!$B$15:$W$15, 0),FALSE))</f>
        <v>0</v>
      </c>
      <c r="AG598" s="1244">
        <f>IF(ISERROR(VLOOKUP(VLOOKUP($A598, 'E4 TB Allocation Details'!$A$18:$L$214, MATCH("Customer ID", 'E4 TB Allocation Details'!$A$18:$L$18, 0),FALSE), 'E2 Allocators'!$B$15:$W$361, MATCH(AG$17, 'E2 Allocators'!$B$15:$W$15, 0),FALSE)), 0, VLOOKUP(VLOOKUP($A598, 'E4 TB Allocation Details'!$A$18:$L$214, MATCH("Customer ID", 'E4 TB Allocation Details'!$A$18:$L$18, 0),FALSE), 'E2 Allocators'!$B$15:$W$361, MATCH(AG$17, 'E2 Allocators'!$B$15:$W$15, 0),FALSE))</f>
        <v>0</v>
      </c>
      <c r="AH598" s="1244">
        <f>IF(ISERROR(VLOOKUP(VLOOKUP($A598, 'E4 TB Allocation Details'!$A$18:$L$214, MATCH("Customer ID", 'E4 TB Allocation Details'!$A$18:$L$18, 0),FALSE), 'E2 Allocators'!$B$15:$W$361, MATCH(AH$17, 'E2 Allocators'!$B$15:$W$15, 0),FALSE)), 0, VLOOKUP(VLOOKUP($A598, 'E4 TB Allocation Details'!$A$18:$L$214, MATCH("Customer ID", 'E4 TB Allocation Details'!$A$18:$L$18, 0),FALSE), 'E2 Allocators'!$B$15:$W$361, MATCH(AH$17, 'E2 Allocators'!$B$15:$W$15, 0),FALSE))</f>
        <v>0</v>
      </c>
      <c r="AI598" s="1244">
        <f>IF(ISERROR(VLOOKUP(VLOOKUP($A598, 'E4 TB Allocation Details'!$A$18:$L$214, MATCH("Customer ID", 'E4 TB Allocation Details'!$A$18:$L$18, 0),FALSE), 'E2 Allocators'!$B$15:$W$361, MATCH(AI$17, 'E2 Allocators'!$B$15:$W$15, 0),FALSE)), 0, VLOOKUP(VLOOKUP($A598, 'E4 TB Allocation Details'!$A$18:$L$214, MATCH("Customer ID", 'E4 TB Allocation Details'!$A$18:$L$18, 0),FALSE), 'E2 Allocators'!$B$15:$W$361, MATCH(AI$17, 'E2 Allocators'!$B$15:$W$15, 0),FALSE))</f>
        <v>0</v>
      </c>
      <c r="AJ598" s="1244">
        <f>IF(ISERROR(VLOOKUP(VLOOKUP($A598, 'E4 TB Allocation Details'!$A$18:$L$214, MATCH("Customer ID", 'E4 TB Allocation Details'!$A$18:$L$18, 0),FALSE), 'E2 Allocators'!$B$15:$W$361, MATCH(AJ$17, 'E2 Allocators'!$B$15:$W$15, 0),FALSE)), 0, VLOOKUP(VLOOKUP($A598, 'E4 TB Allocation Details'!$A$18:$L$214, MATCH("Customer ID", 'E4 TB Allocation Details'!$A$18:$L$18, 0),FALSE), 'E2 Allocators'!$B$15:$W$361, MATCH(AJ$17, 'E2 Allocators'!$B$15:$W$15, 0),FALSE))</f>
        <v>0</v>
      </c>
      <c r="AK598" s="1244">
        <f>IF(ISERROR(VLOOKUP(VLOOKUP($A598, 'E4 TB Allocation Details'!$A$18:$L$214, MATCH("Customer ID", 'E4 TB Allocation Details'!$A$18:$L$18, 0),FALSE), 'E2 Allocators'!$B$15:$W$361, MATCH(AK$17, 'E2 Allocators'!$B$15:$W$15, 0),FALSE)), 0, VLOOKUP(VLOOKUP($A598, 'E4 TB Allocation Details'!$A$18:$L$214, MATCH("Customer ID", 'E4 TB Allocation Details'!$A$18:$L$18, 0),FALSE), 'E2 Allocators'!$B$15:$W$361, MATCH(AK$17, 'E2 Allocators'!$B$15:$W$15, 0),FALSE))</f>
        <v>0</v>
      </c>
      <c r="AL598" s="1244">
        <f>IF(ISERROR(VLOOKUP(VLOOKUP($A598, 'E4 TB Allocation Details'!$A$18:$L$214, MATCH("Customer ID", 'E4 TB Allocation Details'!$A$18:$L$18, 0),FALSE), 'E2 Allocators'!$B$15:$W$361, MATCH(AL$17, 'E2 Allocators'!$B$15:$W$15, 0),FALSE)), 0, VLOOKUP(VLOOKUP($A598, 'E4 TB Allocation Details'!$A$18:$L$214, MATCH("Customer ID", 'E4 TB Allocation Details'!$A$18:$L$18, 0),FALSE), 'E2 Allocators'!$B$15:$W$361, MATCH(AL$17, 'E2 Allocators'!$B$15:$W$15, 0),FALSE))</f>
        <v>0</v>
      </c>
      <c r="AM598" s="1244">
        <f>IF(ISERROR(VLOOKUP(VLOOKUP($A598, 'E4 TB Allocation Details'!$A$18:$L$214, MATCH("Customer ID", 'E4 TB Allocation Details'!$A$18:$L$18, 0),FALSE), 'E2 Allocators'!$B$15:$W$361, MATCH(AM$17, 'E2 Allocators'!$B$15:$W$15, 0),FALSE)), 0, VLOOKUP(VLOOKUP($A598, 'E4 TB Allocation Details'!$A$18:$L$214, MATCH("Customer ID", 'E4 TB Allocation Details'!$A$18:$L$18, 0),FALSE), 'E2 Allocators'!$B$15:$W$361, MATCH(AM$17, 'E2 Allocators'!$B$15:$W$15, 0),FALSE))</f>
        <v>0</v>
      </c>
      <c r="AN598" s="1244">
        <f>IF(ISERROR(VLOOKUP(VLOOKUP($A598, 'E4 TB Allocation Details'!$A$18:$L$214, MATCH("Customer ID", 'E4 TB Allocation Details'!$A$18:$L$18, 0),FALSE), 'E2 Allocators'!$B$15:$W$361, MATCH(AN$17, 'E2 Allocators'!$B$15:$W$15, 0),FALSE)), 0, VLOOKUP(VLOOKUP($A598, 'E4 TB Allocation Details'!$A$18:$L$214, MATCH("Customer ID", 'E4 TB Allocation Details'!$A$18:$L$18, 0),FALSE), 'E2 Allocators'!$B$15:$W$361, MATCH(AN$17, 'E2 Allocators'!$B$15:$W$15, 0),FALSE))</f>
        <v>0</v>
      </c>
      <c r="AO598" s="1244">
        <f>IF(ISERROR(VLOOKUP(VLOOKUP($A598, 'E4 TB Allocation Details'!$A$18:$L$214, MATCH("Customer ID", 'E4 TB Allocation Details'!$A$18:$L$18, 0),FALSE), 'E2 Allocators'!$B$15:$W$361, MATCH(AO$17, 'E2 Allocators'!$B$15:$W$15, 0),FALSE)), 0, VLOOKUP(VLOOKUP($A598, 'E4 TB Allocation Details'!$A$18:$L$214, MATCH("Customer ID", 'E4 TB Allocation Details'!$A$18:$L$18, 0),FALSE), 'E2 Allocators'!$B$15:$W$361, MATCH(AO$17, 'E2 Allocators'!$B$15:$W$15, 0),FALSE))</f>
        <v>0</v>
      </c>
      <c r="AP598" s="1244">
        <f>IF(ISERROR(VLOOKUP(VLOOKUP($A598, 'E4 TB Allocation Details'!$A$18:$L$214, MATCH("Customer ID", 'E4 TB Allocation Details'!$A$18:$L$18, 0),FALSE), 'E2 Allocators'!$B$15:$W$361, MATCH(AP$17, 'E2 Allocators'!$B$15:$W$15, 0),FALSE)), 0, VLOOKUP(VLOOKUP($A598, 'E4 TB Allocation Details'!$A$18:$L$214, MATCH("Customer ID", 'E4 TB Allocation Details'!$A$18:$L$18, 0),FALSE), 'E2 Allocators'!$B$15:$W$361, MATCH(AP$17, 'E2 Allocators'!$B$15:$W$15, 0),FALSE))</f>
        <v>0</v>
      </c>
      <c r="AQ598" s="1244">
        <f>IF(ISERROR(VLOOKUP(VLOOKUP($A598, 'E4 TB Allocation Details'!$A$18:$L$214, MATCH("Customer ID", 'E4 TB Allocation Details'!$A$18:$L$18, 0),FALSE), 'E2 Allocators'!$B$15:$W$361, MATCH(AQ$17, 'E2 Allocators'!$B$15:$W$15, 0),FALSE)), 0, VLOOKUP(VLOOKUP($A598, 'E4 TB Allocation Details'!$A$18:$L$214, MATCH("Customer ID", 'E4 TB Allocation Details'!$A$18:$L$18, 0),FALSE), 'E2 Allocators'!$B$15:$W$361, MATCH(AQ$17, 'E2 Allocators'!$B$15:$W$15, 0),FALSE))</f>
        <v>0</v>
      </c>
      <c r="AR598" s="1244">
        <f>IF(ISERROR(VLOOKUP(VLOOKUP($A598, 'E4 TB Allocation Details'!$A$18:$L$214, MATCH("Customer ID", 'E4 TB Allocation Details'!$A$18:$L$18, 0),FALSE), 'E2 Allocators'!$B$15:$W$361, MATCH(AR$17, 'E2 Allocators'!$B$15:$W$15, 0),FALSE)), 0, VLOOKUP(VLOOKUP($A598, 'E4 TB Allocation Details'!$A$18:$L$214, MATCH("Customer ID", 'E4 TB Allocation Details'!$A$18:$L$18, 0),FALSE), 'E2 Allocators'!$B$15:$W$361, MATCH(AR$17, 'E2 Allocators'!$B$15:$W$15, 0),FALSE))</f>
        <v>0</v>
      </c>
      <c r="AS598" s="1244">
        <f>IF(ISERROR(VLOOKUP(VLOOKUP($A598, 'E4 TB Allocation Details'!$A$18:$L$214, MATCH("Customer ID", 'E4 TB Allocation Details'!$A$18:$L$18, 0),FALSE), 'E2 Allocators'!$B$15:$W$361, MATCH(AS$17, 'E2 Allocators'!$B$15:$W$15, 0),FALSE)), 0, VLOOKUP(VLOOKUP($A598, 'E4 TB Allocation Details'!$A$18:$L$214, MATCH("Customer ID", 'E4 TB Allocation Details'!$A$18:$L$18, 0),FALSE), 'E2 Allocators'!$B$15:$W$361, MATCH(AS$17, 'E2 Allocators'!$B$15:$W$15, 0),FALSE))</f>
        <v>0</v>
      </c>
      <c r="AT598" s="1244">
        <f>IF(ISERROR(VLOOKUP(VLOOKUP($A598, 'E4 TB Allocation Details'!$A$18:$L$214, MATCH("Customer ID", 'E4 TB Allocation Details'!$A$18:$L$18, 0),FALSE), 'E2 Allocators'!$B$15:$W$361, MATCH(AT$17, 'E2 Allocators'!$B$15:$W$15, 0),FALSE)), 0, VLOOKUP(VLOOKUP($A598, 'E4 TB Allocation Details'!$A$18:$L$214, MATCH("Customer ID", 'E4 TB Allocation Details'!$A$18:$L$18, 0),FALSE), 'E2 Allocators'!$B$15:$W$361, MATCH(AT$17, 'E2 Allocators'!$B$15:$W$15, 0),FALSE))</f>
        <v>0</v>
      </c>
      <c r="AU598" s="1244">
        <f>IF(ISERROR(VLOOKUP(VLOOKUP($A598, 'E4 TB Allocation Details'!$A$18:$L$214, MATCH("Customer ID", 'E4 TB Allocation Details'!$A$18:$L$18, 0),FALSE), 'E2 Allocators'!$B$15:$W$361, MATCH(AU$17, 'E2 Allocators'!$B$15:$W$15, 0),FALSE)), 0, VLOOKUP(VLOOKUP($A598, 'E4 TB Allocation Details'!$A$18:$L$214, MATCH("Customer ID", 'E4 TB Allocation Details'!$A$18:$L$18, 0),FALSE), 'E2 Allocators'!$B$15:$W$361, MATCH(AU$17, 'E2 Allocators'!$B$15:$W$15, 0),FALSE))</f>
        <v>0</v>
      </c>
      <c r="AV598" s="1249">
        <f t="shared" si="902"/>
        <v>0</v>
      </c>
      <c r="AW598" s="1246"/>
      <c r="AX598" s="1246"/>
      <c r="AY598" s="1246"/>
      <c r="AZ598" s="1246"/>
      <c r="BA598" s="1246"/>
      <c r="BB598" s="1246"/>
      <c r="BC598" s="1246"/>
      <c r="BD598" s="1246"/>
      <c r="BE598" s="1246"/>
      <c r="BF598" s="1246"/>
      <c r="BG598" s="1246"/>
      <c r="BH598" s="1246"/>
      <c r="BI598" s="1246"/>
      <c r="BJ598" s="1246"/>
      <c r="BK598" s="1246"/>
      <c r="BL598" s="1246"/>
      <c r="BM598" s="1246"/>
      <c r="BN598" s="1246"/>
      <c r="BO598" s="1246"/>
      <c r="BP598" s="1246"/>
      <c r="BQ598" s="1247"/>
    </row>
    <row r="599" spans="1:69" s="229" customFormat="1" ht="12.75">
      <c r="A599" s="1248">
        <v>1808</v>
      </c>
      <c r="B599" s="1241" t="s">
        <v>284</v>
      </c>
      <c r="C599" s="1242"/>
      <c r="D599" s="1243"/>
      <c r="E599" s="1243"/>
      <c r="F599" s="1243"/>
      <c r="G599" s="1244">
        <f>IF(ISERROR(VLOOKUP(VLOOKUP($A599, 'E4 TB Allocation Details'!$A$18:$L$214, MATCH("Demand ID", 'E4 TB Allocation Details'!$A$18:$L$18, 0),FALSE), 'E2 Allocators'!$B$15:$W$361, MATCH(G$17, 'E2 Allocators'!$B$15:$W$15, 0),FALSE)), 0, VLOOKUP(VLOOKUP($A599, 'E4 TB Allocation Details'!$A$18:$L$214, MATCH("Demand ID", 'E4 TB Allocation Details'!$A$18:$L$18, 0),FALSE), 'E2 Allocators'!$B$15:$W$361, MATCH(G$17, 'E2 Allocators'!$B$15:$W$15, 0),FALSE))</f>
        <v>0</v>
      </c>
      <c r="H599" s="1244">
        <f>IF(ISERROR(VLOOKUP(VLOOKUP($A599, 'E4 TB Allocation Details'!$A$18:$L$214, MATCH("Demand ID", 'E4 TB Allocation Details'!$A$18:$L$18, 0),FALSE), 'E2 Allocators'!$B$15:$W$361, MATCH(H$17, 'E2 Allocators'!$B$15:$W$15, 0),FALSE)), 0, VLOOKUP(VLOOKUP($A599, 'E4 TB Allocation Details'!$A$18:$L$214, MATCH("Demand ID", 'E4 TB Allocation Details'!$A$18:$L$18, 0),FALSE), 'E2 Allocators'!$B$15:$W$361, MATCH(H$17, 'E2 Allocators'!$B$15:$W$15, 0),FALSE))</f>
        <v>0</v>
      </c>
      <c r="I599" s="1244">
        <f>IF(ISERROR(VLOOKUP(VLOOKUP($A599, 'E4 TB Allocation Details'!$A$18:$L$214, MATCH("Demand ID", 'E4 TB Allocation Details'!$A$18:$L$18, 0),FALSE), 'E2 Allocators'!$B$15:$W$361, MATCH(I$17, 'E2 Allocators'!$B$15:$W$15, 0),FALSE)), 0, VLOOKUP(VLOOKUP($A599, 'E4 TB Allocation Details'!$A$18:$L$214, MATCH("Demand ID", 'E4 TB Allocation Details'!$A$18:$L$18, 0),FALSE), 'E2 Allocators'!$B$15:$W$361, MATCH(I$17, 'E2 Allocators'!$B$15:$W$15, 0),FALSE))</f>
        <v>0</v>
      </c>
      <c r="J599" s="1244">
        <f>IF(ISERROR(VLOOKUP(VLOOKUP($A599, 'E4 TB Allocation Details'!$A$18:$L$214, MATCH("Demand ID", 'E4 TB Allocation Details'!$A$18:$L$18, 0),FALSE), 'E2 Allocators'!$B$15:$W$361, MATCH(J$17, 'E2 Allocators'!$B$15:$W$15, 0),FALSE)), 0, VLOOKUP(VLOOKUP($A599, 'E4 TB Allocation Details'!$A$18:$L$214, MATCH("Demand ID", 'E4 TB Allocation Details'!$A$18:$L$18, 0),FALSE), 'E2 Allocators'!$B$15:$W$361, MATCH(J$17, 'E2 Allocators'!$B$15:$W$15, 0),FALSE))</f>
        <v>0</v>
      </c>
      <c r="K599" s="1244">
        <f>IF(ISERROR(VLOOKUP(VLOOKUP($A599, 'E4 TB Allocation Details'!$A$18:$L$214, MATCH("Demand ID", 'E4 TB Allocation Details'!$A$18:$L$18, 0),FALSE), 'E2 Allocators'!$B$15:$W$361, MATCH(K$17, 'E2 Allocators'!$B$15:$W$15, 0),FALSE)), 0, VLOOKUP(VLOOKUP($A599, 'E4 TB Allocation Details'!$A$18:$L$214, MATCH("Demand ID", 'E4 TB Allocation Details'!$A$18:$L$18, 0),FALSE), 'E2 Allocators'!$B$15:$W$361, MATCH(K$17, 'E2 Allocators'!$B$15:$W$15, 0),FALSE))</f>
        <v>0</v>
      </c>
      <c r="L599" s="1244">
        <f>IF(ISERROR(VLOOKUP(VLOOKUP($A599, 'E4 TB Allocation Details'!$A$18:$L$214, MATCH("Demand ID", 'E4 TB Allocation Details'!$A$18:$L$18, 0),FALSE), 'E2 Allocators'!$B$15:$W$361, MATCH(L$17, 'E2 Allocators'!$B$15:$W$15, 0),FALSE)), 0, VLOOKUP(VLOOKUP($A599, 'E4 TB Allocation Details'!$A$18:$L$214, MATCH("Demand ID", 'E4 TB Allocation Details'!$A$18:$L$18, 0),FALSE), 'E2 Allocators'!$B$15:$W$361, MATCH(L$17, 'E2 Allocators'!$B$15:$W$15, 0),FALSE))</f>
        <v>0</v>
      </c>
      <c r="M599" s="1244">
        <f>IF(ISERROR(VLOOKUP(VLOOKUP($A599, 'E4 TB Allocation Details'!$A$18:$L$214, MATCH("Demand ID", 'E4 TB Allocation Details'!$A$18:$L$18, 0),FALSE), 'E2 Allocators'!$B$15:$W$361, MATCH(M$17, 'E2 Allocators'!$B$15:$W$15, 0),FALSE)), 0, VLOOKUP(VLOOKUP($A599, 'E4 TB Allocation Details'!$A$18:$L$214, MATCH("Demand ID", 'E4 TB Allocation Details'!$A$18:$L$18, 0),FALSE), 'E2 Allocators'!$B$15:$W$361, MATCH(M$17, 'E2 Allocators'!$B$15:$W$15, 0),FALSE))</f>
        <v>0</v>
      </c>
      <c r="N599" s="1244">
        <f>IF(ISERROR(VLOOKUP(VLOOKUP($A599, 'E4 TB Allocation Details'!$A$18:$L$214, MATCH("Demand ID", 'E4 TB Allocation Details'!$A$18:$L$18, 0),FALSE), 'E2 Allocators'!$B$15:$W$361, MATCH(N$17, 'E2 Allocators'!$B$15:$W$15, 0),FALSE)), 0, VLOOKUP(VLOOKUP($A599, 'E4 TB Allocation Details'!$A$18:$L$214, MATCH("Demand ID", 'E4 TB Allocation Details'!$A$18:$L$18, 0),FALSE), 'E2 Allocators'!$B$15:$W$361, MATCH(N$17, 'E2 Allocators'!$B$15:$W$15, 0),FALSE))</f>
        <v>0</v>
      </c>
      <c r="O599" s="1244">
        <f>IF(ISERROR(VLOOKUP(VLOOKUP($A599, 'E4 TB Allocation Details'!$A$18:$L$214, MATCH("Demand ID", 'E4 TB Allocation Details'!$A$18:$L$18, 0),FALSE), 'E2 Allocators'!$B$15:$W$361, MATCH(O$17, 'E2 Allocators'!$B$15:$W$15, 0),FALSE)), 0, VLOOKUP(VLOOKUP($A599, 'E4 TB Allocation Details'!$A$18:$L$214, MATCH("Demand ID", 'E4 TB Allocation Details'!$A$18:$L$18, 0),FALSE), 'E2 Allocators'!$B$15:$W$361, MATCH(O$17, 'E2 Allocators'!$B$15:$W$15, 0),FALSE))</f>
        <v>0</v>
      </c>
      <c r="P599" s="1244">
        <f>IF(ISERROR(VLOOKUP(VLOOKUP($A599, 'E4 TB Allocation Details'!$A$18:$L$214, MATCH("Demand ID", 'E4 TB Allocation Details'!$A$18:$L$18, 0),FALSE), 'E2 Allocators'!$B$15:$W$361, MATCH(P$17, 'E2 Allocators'!$B$15:$W$15, 0),FALSE)), 0, VLOOKUP(VLOOKUP($A599, 'E4 TB Allocation Details'!$A$18:$L$214, MATCH("Demand ID", 'E4 TB Allocation Details'!$A$18:$L$18, 0),FALSE), 'E2 Allocators'!$B$15:$W$361, MATCH(P$17, 'E2 Allocators'!$B$15:$W$15, 0),FALSE))</f>
        <v>0</v>
      </c>
      <c r="Q599" s="1244">
        <f>IF(ISERROR(VLOOKUP(VLOOKUP($A599, 'E4 TB Allocation Details'!$A$18:$L$214, MATCH("Demand ID", 'E4 TB Allocation Details'!$A$18:$L$18, 0),FALSE), 'E2 Allocators'!$B$15:$W$361, MATCH(Q$17, 'E2 Allocators'!$B$15:$W$15, 0),FALSE)), 0, VLOOKUP(VLOOKUP($A599, 'E4 TB Allocation Details'!$A$18:$L$214, MATCH("Demand ID", 'E4 TB Allocation Details'!$A$18:$L$18, 0),FALSE), 'E2 Allocators'!$B$15:$W$361, MATCH(Q$17, 'E2 Allocators'!$B$15:$W$15, 0),FALSE))</f>
        <v>0</v>
      </c>
      <c r="R599" s="1244">
        <f>IF(ISERROR(VLOOKUP(VLOOKUP($A599, 'E4 TB Allocation Details'!$A$18:$L$214, MATCH("Demand ID", 'E4 TB Allocation Details'!$A$18:$L$18, 0),FALSE), 'E2 Allocators'!$B$15:$W$361, MATCH(R$17, 'E2 Allocators'!$B$15:$W$15, 0),FALSE)), 0, VLOOKUP(VLOOKUP($A599, 'E4 TB Allocation Details'!$A$18:$L$214, MATCH("Demand ID", 'E4 TB Allocation Details'!$A$18:$L$18, 0),FALSE), 'E2 Allocators'!$B$15:$W$361, MATCH(R$17, 'E2 Allocators'!$B$15:$W$15, 0),FALSE))</f>
        <v>0</v>
      </c>
      <c r="S599" s="1244">
        <f>IF(ISERROR(VLOOKUP(VLOOKUP($A599, 'E4 TB Allocation Details'!$A$18:$L$214, MATCH("Demand ID", 'E4 TB Allocation Details'!$A$18:$L$18, 0),FALSE), 'E2 Allocators'!$B$15:$W$361, MATCH(S$17, 'E2 Allocators'!$B$15:$W$15, 0),FALSE)), 0, VLOOKUP(VLOOKUP($A599, 'E4 TB Allocation Details'!$A$18:$L$214, MATCH("Demand ID", 'E4 TB Allocation Details'!$A$18:$L$18, 0),FALSE), 'E2 Allocators'!$B$15:$W$361, MATCH(S$17, 'E2 Allocators'!$B$15:$W$15, 0),FALSE))</f>
        <v>0</v>
      </c>
      <c r="T599" s="1244">
        <f>IF(ISERROR(VLOOKUP(VLOOKUP($A599, 'E4 TB Allocation Details'!$A$18:$L$214, MATCH("Demand ID", 'E4 TB Allocation Details'!$A$18:$L$18, 0),FALSE), 'E2 Allocators'!$B$15:$W$361, MATCH(T$17, 'E2 Allocators'!$B$15:$W$15, 0),FALSE)), 0, VLOOKUP(VLOOKUP($A599, 'E4 TB Allocation Details'!$A$18:$L$214, MATCH("Demand ID", 'E4 TB Allocation Details'!$A$18:$L$18, 0),FALSE), 'E2 Allocators'!$B$15:$W$361, MATCH(T$17, 'E2 Allocators'!$B$15:$W$15, 0),FALSE))</f>
        <v>0</v>
      </c>
      <c r="U599" s="1244">
        <f>IF(ISERROR(VLOOKUP(VLOOKUP($A599, 'E4 TB Allocation Details'!$A$18:$L$214, MATCH("Demand ID", 'E4 TB Allocation Details'!$A$18:$L$18, 0),FALSE), 'E2 Allocators'!$B$15:$W$361, MATCH(U$17, 'E2 Allocators'!$B$15:$W$15, 0),FALSE)), 0, VLOOKUP(VLOOKUP($A599, 'E4 TB Allocation Details'!$A$18:$L$214, MATCH("Demand ID", 'E4 TB Allocation Details'!$A$18:$L$18, 0),FALSE), 'E2 Allocators'!$B$15:$W$361, MATCH(U$17, 'E2 Allocators'!$B$15:$W$15, 0),FALSE))</f>
        <v>0</v>
      </c>
      <c r="V599" s="1244">
        <f>IF(ISERROR(VLOOKUP(VLOOKUP($A599, 'E4 TB Allocation Details'!$A$18:$L$214, MATCH("Demand ID", 'E4 TB Allocation Details'!$A$18:$L$18, 0),FALSE), 'E2 Allocators'!$B$15:$W$361, MATCH(V$17, 'E2 Allocators'!$B$15:$W$15, 0),FALSE)), 0, VLOOKUP(VLOOKUP($A599, 'E4 TB Allocation Details'!$A$18:$L$214, MATCH("Demand ID", 'E4 TB Allocation Details'!$A$18:$L$18, 0),FALSE), 'E2 Allocators'!$B$15:$W$361, MATCH(V$17, 'E2 Allocators'!$B$15:$W$15, 0),FALSE))</f>
        <v>0</v>
      </c>
      <c r="W599" s="1244">
        <f>IF(ISERROR(VLOOKUP(VLOOKUP($A599, 'E4 TB Allocation Details'!$A$18:$L$214, MATCH("Demand ID", 'E4 TB Allocation Details'!$A$18:$L$18, 0),FALSE), 'E2 Allocators'!$B$15:$W$361, MATCH(W$17, 'E2 Allocators'!$B$15:$W$15, 0),FALSE)), 0, VLOOKUP(VLOOKUP($A599, 'E4 TB Allocation Details'!$A$18:$L$214, MATCH("Demand ID", 'E4 TB Allocation Details'!$A$18:$L$18, 0),FALSE), 'E2 Allocators'!$B$15:$W$361, MATCH(W$17, 'E2 Allocators'!$B$15:$W$15, 0),FALSE))</f>
        <v>0</v>
      </c>
      <c r="X599" s="1244">
        <f>IF(ISERROR(VLOOKUP(VLOOKUP($A599, 'E4 TB Allocation Details'!$A$18:$L$214, MATCH("Demand ID", 'E4 TB Allocation Details'!$A$18:$L$18, 0),FALSE), 'E2 Allocators'!$B$15:$W$361, MATCH(X$17, 'E2 Allocators'!$B$15:$W$15, 0),FALSE)), 0, VLOOKUP(VLOOKUP($A599, 'E4 TB Allocation Details'!$A$18:$L$214, MATCH("Demand ID", 'E4 TB Allocation Details'!$A$18:$L$18, 0),FALSE), 'E2 Allocators'!$B$15:$W$361, MATCH(X$17, 'E2 Allocators'!$B$15:$W$15, 0),FALSE))</f>
        <v>0</v>
      </c>
      <c r="Y599" s="1244">
        <f>IF(ISERROR(VLOOKUP(VLOOKUP($A599, 'E4 TB Allocation Details'!$A$18:$L$214, MATCH("Demand ID", 'E4 TB Allocation Details'!$A$18:$L$18, 0),FALSE), 'E2 Allocators'!$B$15:$W$361, MATCH(Y$17, 'E2 Allocators'!$B$15:$W$15, 0),FALSE)), 0, VLOOKUP(VLOOKUP($A599, 'E4 TB Allocation Details'!$A$18:$L$214, MATCH("Demand ID", 'E4 TB Allocation Details'!$A$18:$L$18, 0),FALSE), 'E2 Allocators'!$B$15:$W$361, MATCH(Y$17, 'E2 Allocators'!$B$15:$W$15, 0),FALSE))</f>
        <v>0</v>
      </c>
      <c r="Z599" s="1244">
        <f>IF(ISERROR(VLOOKUP(VLOOKUP($A599, 'E4 TB Allocation Details'!$A$18:$L$214, MATCH("Demand ID", 'E4 TB Allocation Details'!$A$18:$L$18, 0),FALSE), 'E2 Allocators'!$B$15:$W$361, MATCH(Z$17, 'E2 Allocators'!$B$15:$W$15, 0),FALSE)), 0, VLOOKUP(VLOOKUP($A599, 'E4 TB Allocation Details'!$A$18:$L$214, MATCH("Demand ID", 'E4 TB Allocation Details'!$A$18:$L$18, 0),FALSE), 'E2 Allocators'!$B$15:$W$361, MATCH(Z$17, 'E2 Allocators'!$B$15:$W$15, 0),FALSE))</f>
        <v>0</v>
      </c>
      <c r="AA599" s="1249">
        <f t="shared" si="901"/>
        <v>0</v>
      </c>
      <c r="AB599" s="1244">
        <f>IF(ISERROR(VLOOKUP(VLOOKUP($A599, 'E4 TB Allocation Details'!$A$18:$L$214, MATCH("Customer ID", 'E4 TB Allocation Details'!$A$18:$L$18, 0),FALSE), 'E2 Allocators'!$B$15:$W$361, MATCH(AB$17, 'E2 Allocators'!$B$15:$W$15, 0),FALSE)), 0, VLOOKUP(VLOOKUP($A599, 'E4 TB Allocation Details'!$A$18:$L$214, MATCH("Customer ID", 'E4 TB Allocation Details'!$A$18:$L$18, 0),FALSE), 'E2 Allocators'!$B$15:$W$361, MATCH(AB$17, 'E2 Allocators'!$B$15:$W$15, 0),FALSE))</f>
        <v>0</v>
      </c>
      <c r="AC599" s="1244">
        <f>IF(ISERROR(VLOOKUP(VLOOKUP($A599, 'E4 TB Allocation Details'!$A$18:$L$214, MATCH("Customer ID", 'E4 TB Allocation Details'!$A$18:$L$18, 0),FALSE), 'E2 Allocators'!$B$15:$W$361, MATCH(AC$17, 'E2 Allocators'!$B$15:$W$15, 0),FALSE)), 0, VLOOKUP(VLOOKUP($A599, 'E4 TB Allocation Details'!$A$18:$L$214, MATCH("Customer ID", 'E4 TB Allocation Details'!$A$18:$L$18, 0),FALSE), 'E2 Allocators'!$B$15:$W$361, MATCH(AC$17, 'E2 Allocators'!$B$15:$W$15, 0),FALSE))</f>
        <v>0</v>
      </c>
      <c r="AD599" s="1244">
        <f>IF(ISERROR(VLOOKUP(VLOOKUP($A599, 'E4 TB Allocation Details'!$A$18:$L$214, MATCH("Customer ID", 'E4 TB Allocation Details'!$A$18:$L$18, 0),FALSE), 'E2 Allocators'!$B$15:$W$361, MATCH(AD$17, 'E2 Allocators'!$B$15:$W$15, 0),FALSE)), 0, VLOOKUP(VLOOKUP($A599, 'E4 TB Allocation Details'!$A$18:$L$214, MATCH("Customer ID", 'E4 TB Allocation Details'!$A$18:$L$18, 0),FALSE), 'E2 Allocators'!$B$15:$W$361, MATCH(AD$17, 'E2 Allocators'!$B$15:$W$15, 0),FALSE))</f>
        <v>0</v>
      </c>
      <c r="AE599" s="1244">
        <f>IF(ISERROR(VLOOKUP(VLOOKUP($A599, 'E4 TB Allocation Details'!$A$18:$L$214, MATCH("Customer ID", 'E4 TB Allocation Details'!$A$18:$L$18, 0),FALSE), 'E2 Allocators'!$B$15:$W$361, MATCH(AE$17, 'E2 Allocators'!$B$15:$W$15, 0),FALSE)), 0, VLOOKUP(VLOOKUP($A599, 'E4 TB Allocation Details'!$A$18:$L$214, MATCH("Customer ID", 'E4 TB Allocation Details'!$A$18:$L$18, 0),FALSE), 'E2 Allocators'!$B$15:$W$361, MATCH(AE$17, 'E2 Allocators'!$B$15:$W$15, 0),FALSE))</f>
        <v>0</v>
      </c>
      <c r="AF599" s="1244">
        <f>IF(ISERROR(VLOOKUP(VLOOKUP($A599, 'E4 TB Allocation Details'!$A$18:$L$214, MATCH("Customer ID", 'E4 TB Allocation Details'!$A$18:$L$18, 0),FALSE), 'E2 Allocators'!$B$15:$W$361, MATCH(AF$17, 'E2 Allocators'!$B$15:$W$15, 0),FALSE)), 0, VLOOKUP(VLOOKUP($A599, 'E4 TB Allocation Details'!$A$18:$L$214, MATCH("Customer ID", 'E4 TB Allocation Details'!$A$18:$L$18, 0),FALSE), 'E2 Allocators'!$B$15:$W$361, MATCH(AF$17, 'E2 Allocators'!$B$15:$W$15, 0),FALSE))</f>
        <v>0</v>
      </c>
      <c r="AG599" s="1244">
        <f>IF(ISERROR(VLOOKUP(VLOOKUP($A599, 'E4 TB Allocation Details'!$A$18:$L$214, MATCH("Customer ID", 'E4 TB Allocation Details'!$A$18:$L$18, 0),FALSE), 'E2 Allocators'!$B$15:$W$361, MATCH(AG$17, 'E2 Allocators'!$B$15:$W$15, 0),FALSE)), 0, VLOOKUP(VLOOKUP($A599, 'E4 TB Allocation Details'!$A$18:$L$214, MATCH("Customer ID", 'E4 TB Allocation Details'!$A$18:$L$18, 0),FALSE), 'E2 Allocators'!$B$15:$W$361, MATCH(AG$17, 'E2 Allocators'!$B$15:$W$15, 0),FALSE))</f>
        <v>0</v>
      </c>
      <c r="AH599" s="1244">
        <f>IF(ISERROR(VLOOKUP(VLOOKUP($A599, 'E4 TB Allocation Details'!$A$18:$L$214, MATCH("Customer ID", 'E4 TB Allocation Details'!$A$18:$L$18, 0),FALSE), 'E2 Allocators'!$B$15:$W$361, MATCH(AH$17, 'E2 Allocators'!$B$15:$W$15, 0),FALSE)), 0, VLOOKUP(VLOOKUP($A599, 'E4 TB Allocation Details'!$A$18:$L$214, MATCH("Customer ID", 'E4 TB Allocation Details'!$A$18:$L$18, 0),FALSE), 'E2 Allocators'!$B$15:$W$361, MATCH(AH$17, 'E2 Allocators'!$B$15:$W$15, 0),FALSE))</f>
        <v>0</v>
      </c>
      <c r="AI599" s="1244">
        <f>IF(ISERROR(VLOOKUP(VLOOKUP($A599, 'E4 TB Allocation Details'!$A$18:$L$214, MATCH("Customer ID", 'E4 TB Allocation Details'!$A$18:$L$18, 0),FALSE), 'E2 Allocators'!$B$15:$W$361, MATCH(AI$17, 'E2 Allocators'!$B$15:$W$15, 0),FALSE)), 0, VLOOKUP(VLOOKUP($A599, 'E4 TB Allocation Details'!$A$18:$L$214, MATCH("Customer ID", 'E4 TB Allocation Details'!$A$18:$L$18, 0),FALSE), 'E2 Allocators'!$B$15:$W$361, MATCH(AI$17, 'E2 Allocators'!$B$15:$W$15, 0),FALSE))</f>
        <v>0</v>
      </c>
      <c r="AJ599" s="1244">
        <f>IF(ISERROR(VLOOKUP(VLOOKUP($A599, 'E4 TB Allocation Details'!$A$18:$L$214, MATCH("Customer ID", 'E4 TB Allocation Details'!$A$18:$L$18, 0),FALSE), 'E2 Allocators'!$B$15:$W$361, MATCH(AJ$17, 'E2 Allocators'!$B$15:$W$15, 0),FALSE)), 0, VLOOKUP(VLOOKUP($A599, 'E4 TB Allocation Details'!$A$18:$L$214, MATCH("Customer ID", 'E4 TB Allocation Details'!$A$18:$L$18, 0),FALSE), 'E2 Allocators'!$B$15:$W$361, MATCH(AJ$17, 'E2 Allocators'!$B$15:$W$15, 0),FALSE))</f>
        <v>0</v>
      </c>
      <c r="AK599" s="1244">
        <f>IF(ISERROR(VLOOKUP(VLOOKUP($A599, 'E4 TB Allocation Details'!$A$18:$L$214, MATCH("Customer ID", 'E4 TB Allocation Details'!$A$18:$L$18, 0),FALSE), 'E2 Allocators'!$B$15:$W$361, MATCH(AK$17, 'E2 Allocators'!$B$15:$W$15, 0),FALSE)), 0, VLOOKUP(VLOOKUP($A599, 'E4 TB Allocation Details'!$A$18:$L$214, MATCH("Customer ID", 'E4 TB Allocation Details'!$A$18:$L$18, 0),FALSE), 'E2 Allocators'!$B$15:$W$361, MATCH(AK$17, 'E2 Allocators'!$B$15:$W$15, 0),FALSE))</f>
        <v>0</v>
      </c>
      <c r="AL599" s="1244">
        <f>IF(ISERROR(VLOOKUP(VLOOKUP($A599, 'E4 TB Allocation Details'!$A$18:$L$214, MATCH("Customer ID", 'E4 TB Allocation Details'!$A$18:$L$18, 0),FALSE), 'E2 Allocators'!$B$15:$W$361, MATCH(AL$17, 'E2 Allocators'!$B$15:$W$15, 0),FALSE)), 0, VLOOKUP(VLOOKUP($A599, 'E4 TB Allocation Details'!$A$18:$L$214, MATCH("Customer ID", 'E4 TB Allocation Details'!$A$18:$L$18, 0),FALSE), 'E2 Allocators'!$B$15:$W$361, MATCH(AL$17, 'E2 Allocators'!$B$15:$W$15, 0),FALSE))</f>
        <v>0</v>
      </c>
      <c r="AM599" s="1244">
        <f>IF(ISERROR(VLOOKUP(VLOOKUP($A599, 'E4 TB Allocation Details'!$A$18:$L$214, MATCH("Customer ID", 'E4 TB Allocation Details'!$A$18:$L$18, 0),FALSE), 'E2 Allocators'!$B$15:$W$361, MATCH(AM$17, 'E2 Allocators'!$B$15:$W$15, 0),FALSE)), 0, VLOOKUP(VLOOKUP($A599, 'E4 TB Allocation Details'!$A$18:$L$214, MATCH("Customer ID", 'E4 TB Allocation Details'!$A$18:$L$18, 0),FALSE), 'E2 Allocators'!$B$15:$W$361, MATCH(AM$17, 'E2 Allocators'!$B$15:$W$15, 0),FALSE))</f>
        <v>0</v>
      </c>
      <c r="AN599" s="1244">
        <f>IF(ISERROR(VLOOKUP(VLOOKUP($A599, 'E4 TB Allocation Details'!$A$18:$L$214, MATCH("Customer ID", 'E4 TB Allocation Details'!$A$18:$L$18, 0),FALSE), 'E2 Allocators'!$B$15:$W$361, MATCH(AN$17, 'E2 Allocators'!$B$15:$W$15, 0),FALSE)), 0, VLOOKUP(VLOOKUP($A599, 'E4 TB Allocation Details'!$A$18:$L$214, MATCH("Customer ID", 'E4 TB Allocation Details'!$A$18:$L$18, 0),FALSE), 'E2 Allocators'!$B$15:$W$361, MATCH(AN$17, 'E2 Allocators'!$B$15:$W$15, 0),FALSE))</f>
        <v>0</v>
      </c>
      <c r="AO599" s="1244">
        <f>IF(ISERROR(VLOOKUP(VLOOKUP($A599, 'E4 TB Allocation Details'!$A$18:$L$214, MATCH("Customer ID", 'E4 TB Allocation Details'!$A$18:$L$18, 0),FALSE), 'E2 Allocators'!$B$15:$W$361, MATCH(AO$17, 'E2 Allocators'!$B$15:$W$15, 0),FALSE)), 0, VLOOKUP(VLOOKUP($A599, 'E4 TB Allocation Details'!$A$18:$L$214, MATCH("Customer ID", 'E4 TB Allocation Details'!$A$18:$L$18, 0),FALSE), 'E2 Allocators'!$B$15:$W$361, MATCH(AO$17, 'E2 Allocators'!$B$15:$W$15, 0),FALSE))</f>
        <v>0</v>
      </c>
      <c r="AP599" s="1244">
        <f>IF(ISERROR(VLOOKUP(VLOOKUP($A599, 'E4 TB Allocation Details'!$A$18:$L$214, MATCH("Customer ID", 'E4 TB Allocation Details'!$A$18:$L$18, 0),FALSE), 'E2 Allocators'!$B$15:$W$361, MATCH(AP$17, 'E2 Allocators'!$B$15:$W$15, 0),FALSE)), 0, VLOOKUP(VLOOKUP($A599, 'E4 TB Allocation Details'!$A$18:$L$214, MATCH("Customer ID", 'E4 TB Allocation Details'!$A$18:$L$18, 0),FALSE), 'E2 Allocators'!$B$15:$W$361, MATCH(AP$17, 'E2 Allocators'!$B$15:$W$15, 0),FALSE))</f>
        <v>0</v>
      </c>
      <c r="AQ599" s="1244">
        <f>IF(ISERROR(VLOOKUP(VLOOKUP($A599, 'E4 TB Allocation Details'!$A$18:$L$214, MATCH("Customer ID", 'E4 TB Allocation Details'!$A$18:$L$18, 0),FALSE), 'E2 Allocators'!$B$15:$W$361, MATCH(AQ$17, 'E2 Allocators'!$B$15:$W$15, 0),FALSE)), 0, VLOOKUP(VLOOKUP($A599, 'E4 TB Allocation Details'!$A$18:$L$214, MATCH("Customer ID", 'E4 TB Allocation Details'!$A$18:$L$18, 0),FALSE), 'E2 Allocators'!$B$15:$W$361, MATCH(AQ$17, 'E2 Allocators'!$B$15:$W$15, 0),FALSE))</f>
        <v>0</v>
      </c>
      <c r="AR599" s="1244">
        <f>IF(ISERROR(VLOOKUP(VLOOKUP($A599, 'E4 TB Allocation Details'!$A$18:$L$214, MATCH("Customer ID", 'E4 TB Allocation Details'!$A$18:$L$18, 0),FALSE), 'E2 Allocators'!$B$15:$W$361, MATCH(AR$17, 'E2 Allocators'!$B$15:$W$15, 0),FALSE)), 0, VLOOKUP(VLOOKUP($A599, 'E4 TB Allocation Details'!$A$18:$L$214, MATCH("Customer ID", 'E4 TB Allocation Details'!$A$18:$L$18, 0),FALSE), 'E2 Allocators'!$B$15:$W$361, MATCH(AR$17, 'E2 Allocators'!$B$15:$W$15, 0),FALSE))</f>
        <v>0</v>
      </c>
      <c r="AS599" s="1244">
        <f>IF(ISERROR(VLOOKUP(VLOOKUP($A599, 'E4 TB Allocation Details'!$A$18:$L$214, MATCH("Customer ID", 'E4 TB Allocation Details'!$A$18:$L$18, 0),FALSE), 'E2 Allocators'!$B$15:$W$361, MATCH(AS$17, 'E2 Allocators'!$B$15:$W$15, 0),FALSE)), 0, VLOOKUP(VLOOKUP($A599, 'E4 TB Allocation Details'!$A$18:$L$214, MATCH("Customer ID", 'E4 TB Allocation Details'!$A$18:$L$18, 0),FALSE), 'E2 Allocators'!$B$15:$W$361, MATCH(AS$17, 'E2 Allocators'!$B$15:$W$15, 0),FALSE))</f>
        <v>0</v>
      </c>
      <c r="AT599" s="1244">
        <f>IF(ISERROR(VLOOKUP(VLOOKUP($A599, 'E4 TB Allocation Details'!$A$18:$L$214, MATCH("Customer ID", 'E4 TB Allocation Details'!$A$18:$L$18, 0),FALSE), 'E2 Allocators'!$B$15:$W$361, MATCH(AT$17, 'E2 Allocators'!$B$15:$W$15, 0),FALSE)), 0, VLOOKUP(VLOOKUP($A599, 'E4 TB Allocation Details'!$A$18:$L$214, MATCH("Customer ID", 'E4 TB Allocation Details'!$A$18:$L$18, 0),FALSE), 'E2 Allocators'!$B$15:$W$361, MATCH(AT$17, 'E2 Allocators'!$B$15:$W$15, 0),FALSE))</f>
        <v>0</v>
      </c>
      <c r="AU599" s="1244">
        <f>IF(ISERROR(VLOOKUP(VLOOKUP($A599, 'E4 TB Allocation Details'!$A$18:$L$214, MATCH("Customer ID", 'E4 TB Allocation Details'!$A$18:$L$18, 0),FALSE), 'E2 Allocators'!$B$15:$W$361, MATCH(AU$17, 'E2 Allocators'!$B$15:$W$15, 0),FALSE)), 0, VLOOKUP(VLOOKUP($A599, 'E4 TB Allocation Details'!$A$18:$L$214, MATCH("Customer ID", 'E4 TB Allocation Details'!$A$18:$L$18, 0),FALSE), 'E2 Allocators'!$B$15:$W$361, MATCH(AU$17, 'E2 Allocators'!$B$15:$W$15, 0),FALSE))</f>
        <v>0</v>
      </c>
      <c r="AV599" s="1249">
        <f t="shared" si="902"/>
        <v>0</v>
      </c>
      <c r="AW599" s="1246"/>
      <c r="AX599" s="1246"/>
      <c r="AY599" s="1246"/>
      <c r="AZ599" s="1246"/>
      <c r="BA599" s="1246"/>
      <c r="BB599" s="1246"/>
      <c r="BC599" s="1246"/>
      <c r="BD599" s="1246"/>
      <c r="BE599" s="1246"/>
      <c r="BF599" s="1246"/>
      <c r="BG599" s="1246"/>
      <c r="BH599" s="1246"/>
      <c r="BI599" s="1246"/>
      <c r="BJ599" s="1246"/>
      <c r="BK599" s="1246"/>
      <c r="BL599" s="1246"/>
      <c r="BM599" s="1246"/>
      <c r="BN599" s="1246"/>
      <c r="BO599" s="1246"/>
      <c r="BP599" s="1246"/>
      <c r="BQ599" s="1247"/>
    </row>
    <row r="600" spans="1:69" s="229" customFormat="1" ht="12.75">
      <c r="A600" s="1248" t="s">
        <v>825</v>
      </c>
      <c r="B600" s="1241" t="s">
        <v>344</v>
      </c>
      <c r="C600" s="1242">
        <v>1</v>
      </c>
      <c r="D600" s="1243">
        <f t="shared" si="899"/>
        <v>1</v>
      </c>
      <c r="E600" s="1243">
        <f>VLOOKUP($A600,'E1 Categorization'!$A$35:$E$116,5,FALSE)</f>
        <v>0</v>
      </c>
      <c r="F600" s="1243">
        <f t="shared" si="900"/>
        <v>1</v>
      </c>
      <c r="G600" s="1244">
        <f>IF(ISERROR(VLOOKUP(VLOOKUP($A600, 'E4 TB Allocation Details'!$A$18:$L$214, MATCH("Demand ID", 'E4 TB Allocation Details'!$A$18:$L$18, 0),FALSE), 'E2 Allocators'!$B$15:$W$361, MATCH(G$17, 'E2 Allocators'!$B$15:$W$15, 0),FALSE)), 0, VLOOKUP(VLOOKUP($A600, 'E4 TB Allocation Details'!$A$18:$L$214, MATCH("Demand ID", 'E4 TB Allocation Details'!$A$18:$L$18, 0),FALSE), 'E2 Allocators'!$B$15:$W$361, MATCH(G$17, 'E2 Allocators'!$B$15:$W$15, 0),FALSE))</f>
        <v>0.532166524506266</v>
      </c>
      <c r="H600" s="1244">
        <f>IF(ISERROR(VLOOKUP(VLOOKUP($A600, 'E4 TB Allocation Details'!$A$18:$L$214, MATCH("Demand ID", 'E4 TB Allocation Details'!$A$18:$L$18, 0),FALSE), 'E2 Allocators'!$B$15:$W$361, MATCH(H$17, 'E2 Allocators'!$B$15:$W$15, 0),FALSE)), 0, VLOOKUP(VLOOKUP($A600, 'E4 TB Allocation Details'!$A$18:$L$214, MATCH("Demand ID", 'E4 TB Allocation Details'!$A$18:$L$18, 0),FALSE), 'E2 Allocators'!$B$15:$W$361, MATCH(H$17, 'E2 Allocators'!$B$15:$W$15, 0),FALSE))</f>
        <v>0.21160028869496753</v>
      </c>
      <c r="I600" s="1244">
        <f>IF(ISERROR(VLOOKUP(VLOOKUP($A600, 'E4 TB Allocation Details'!$A$18:$L$214, MATCH("Demand ID", 'E4 TB Allocation Details'!$A$18:$L$18, 0),FALSE), 'E2 Allocators'!$B$15:$W$361, MATCH(I$17, 'E2 Allocators'!$B$15:$W$15, 0),FALSE)), 0, VLOOKUP(VLOOKUP($A600, 'E4 TB Allocation Details'!$A$18:$L$214, MATCH("Demand ID", 'E4 TB Allocation Details'!$A$18:$L$18, 0),FALSE), 'E2 Allocators'!$B$15:$W$361, MATCH(I$17, 'E2 Allocators'!$B$15:$W$15, 0),FALSE))</f>
        <v>0.24906502198018501</v>
      </c>
      <c r="J600" s="1244">
        <f>IF(ISERROR(VLOOKUP(VLOOKUP($A600, 'E4 TB Allocation Details'!$A$18:$L$214, MATCH("Demand ID", 'E4 TB Allocation Details'!$A$18:$L$18, 0),FALSE), 'E2 Allocators'!$B$15:$W$361, MATCH(J$17, 'E2 Allocators'!$B$15:$W$15, 0),FALSE)), 0, VLOOKUP(VLOOKUP($A600, 'E4 TB Allocation Details'!$A$18:$L$214, MATCH("Demand ID", 'E4 TB Allocation Details'!$A$18:$L$18, 0),FALSE), 'E2 Allocators'!$B$15:$W$361, MATCH(J$17, 'E2 Allocators'!$B$15:$W$15, 0),FALSE))</f>
        <v>0</v>
      </c>
      <c r="K600" s="1244">
        <f>IF(ISERROR(VLOOKUP(VLOOKUP($A600, 'E4 TB Allocation Details'!$A$18:$L$214, MATCH("Demand ID", 'E4 TB Allocation Details'!$A$18:$L$18, 0),FALSE), 'E2 Allocators'!$B$15:$W$361, MATCH(K$17, 'E2 Allocators'!$B$15:$W$15, 0),FALSE)), 0, VLOOKUP(VLOOKUP($A600, 'E4 TB Allocation Details'!$A$18:$L$214, MATCH("Demand ID", 'E4 TB Allocation Details'!$A$18:$L$18, 0),FALSE), 'E2 Allocators'!$B$15:$W$361, MATCH(K$17, 'E2 Allocators'!$B$15:$W$15, 0),FALSE))</f>
        <v>0</v>
      </c>
      <c r="L600" s="1244">
        <f>IF(ISERROR(VLOOKUP(VLOOKUP($A600, 'E4 TB Allocation Details'!$A$18:$L$214, MATCH("Demand ID", 'E4 TB Allocation Details'!$A$18:$L$18, 0),FALSE), 'E2 Allocators'!$B$15:$W$361, MATCH(L$17, 'E2 Allocators'!$B$15:$W$15, 0),FALSE)), 0, VLOOKUP(VLOOKUP($A600, 'E4 TB Allocation Details'!$A$18:$L$214, MATCH("Demand ID", 'E4 TB Allocation Details'!$A$18:$L$18, 0),FALSE), 'E2 Allocators'!$B$15:$W$361, MATCH(L$17, 'E2 Allocators'!$B$15:$W$15, 0),FALSE))</f>
        <v>0</v>
      </c>
      <c r="M600" s="1244">
        <f>IF(ISERROR(VLOOKUP(VLOOKUP($A600, 'E4 TB Allocation Details'!$A$18:$L$214, MATCH("Demand ID", 'E4 TB Allocation Details'!$A$18:$L$18, 0),FALSE), 'E2 Allocators'!$B$15:$W$361, MATCH(M$17, 'E2 Allocators'!$B$15:$W$15, 0),FALSE)), 0, VLOOKUP(VLOOKUP($A600, 'E4 TB Allocation Details'!$A$18:$L$214, MATCH("Demand ID", 'E4 TB Allocation Details'!$A$18:$L$18, 0),FALSE), 'E2 Allocators'!$B$15:$W$361, MATCH(M$17, 'E2 Allocators'!$B$15:$W$15, 0),FALSE))</f>
        <v>5.6262712420444855E-3</v>
      </c>
      <c r="N600" s="1244">
        <f>IF(ISERROR(VLOOKUP(VLOOKUP($A600, 'E4 TB Allocation Details'!$A$18:$L$214, MATCH("Demand ID", 'E4 TB Allocation Details'!$A$18:$L$18, 0),FALSE), 'E2 Allocators'!$B$15:$W$361, MATCH(N$17, 'E2 Allocators'!$B$15:$W$15, 0),FALSE)), 0, VLOOKUP(VLOOKUP($A600, 'E4 TB Allocation Details'!$A$18:$L$214, MATCH("Demand ID", 'E4 TB Allocation Details'!$A$18:$L$18, 0),FALSE), 'E2 Allocators'!$B$15:$W$361, MATCH(N$17, 'E2 Allocators'!$B$15:$W$15, 0),FALSE))</f>
        <v>0</v>
      </c>
      <c r="O600" s="1244">
        <f>IF(ISERROR(VLOOKUP(VLOOKUP($A600, 'E4 TB Allocation Details'!$A$18:$L$214, MATCH("Demand ID", 'E4 TB Allocation Details'!$A$18:$L$18, 0),FALSE), 'E2 Allocators'!$B$15:$W$361, MATCH(O$17, 'E2 Allocators'!$B$15:$W$15, 0),FALSE)), 0, VLOOKUP(VLOOKUP($A600, 'E4 TB Allocation Details'!$A$18:$L$214, MATCH("Demand ID", 'E4 TB Allocation Details'!$A$18:$L$18, 0),FALSE), 'E2 Allocators'!$B$15:$W$361, MATCH(O$17, 'E2 Allocators'!$B$15:$W$15, 0),FALSE))</f>
        <v>1.5418935765369726E-3</v>
      </c>
      <c r="P600" s="1244">
        <f>IF(ISERROR(VLOOKUP(VLOOKUP($A600, 'E4 TB Allocation Details'!$A$18:$L$214, MATCH("Demand ID", 'E4 TB Allocation Details'!$A$18:$L$18, 0),FALSE), 'E2 Allocators'!$B$15:$W$361, MATCH(P$17, 'E2 Allocators'!$B$15:$W$15, 0),FALSE)), 0, VLOOKUP(VLOOKUP($A600, 'E4 TB Allocation Details'!$A$18:$L$214, MATCH("Demand ID", 'E4 TB Allocation Details'!$A$18:$L$18, 0),FALSE), 'E2 Allocators'!$B$15:$W$361, MATCH(P$17, 'E2 Allocators'!$B$15:$W$15, 0),FALSE))</f>
        <v>0</v>
      </c>
      <c r="Q600" s="1244">
        <f>IF(ISERROR(VLOOKUP(VLOOKUP($A600, 'E4 TB Allocation Details'!$A$18:$L$214, MATCH("Demand ID", 'E4 TB Allocation Details'!$A$18:$L$18, 0),FALSE), 'E2 Allocators'!$B$15:$W$361, MATCH(Q$17, 'E2 Allocators'!$B$15:$W$15, 0),FALSE)), 0, VLOOKUP(VLOOKUP($A600, 'E4 TB Allocation Details'!$A$18:$L$214, MATCH("Demand ID", 'E4 TB Allocation Details'!$A$18:$L$18, 0),FALSE), 'E2 Allocators'!$B$15:$W$361, MATCH(Q$17, 'E2 Allocators'!$B$15:$W$15, 0),FALSE))</f>
        <v>0</v>
      </c>
      <c r="R600" s="1244">
        <f>IF(ISERROR(VLOOKUP(VLOOKUP($A600, 'E4 TB Allocation Details'!$A$18:$L$214, MATCH("Demand ID", 'E4 TB Allocation Details'!$A$18:$L$18, 0),FALSE), 'E2 Allocators'!$B$15:$W$361, MATCH(R$17, 'E2 Allocators'!$B$15:$W$15, 0),FALSE)), 0, VLOOKUP(VLOOKUP($A600, 'E4 TB Allocation Details'!$A$18:$L$214, MATCH("Demand ID", 'E4 TB Allocation Details'!$A$18:$L$18, 0),FALSE), 'E2 Allocators'!$B$15:$W$361, MATCH(R$17, 'E2 Allocators'!$B$15:$W$15, 0),FALSE))</f>
        <v>0</v>
      </c>
      <c r="S600" s="1244">
        <f>IF(ISERROR(VLOOKUP(VLOOKUP($A600, 'E4 TB Allocation Details'!$A$18:$L$214, MATCH("Demand ID", 'E4 TB Allocation Details'!$A$18:$L$18, 0),FALSE), 'E2 Allocators'!$B$15:$W$361, MATCH(S$17, 'E2 Allocators'!$B$15:$W$15, 0),FALSE)), 0, VLOOKUP(VLOOKUP($A600, 'E4 TB Allocation Details'!$A$18:$L$214, MATCH("Demand ID", 'E4 TB Allocation Details'!$A$18:$L$18, 0),FALSE), 'E2 Allocators'!$B$15:$W$361, MATCH(S$17, 'E2 Allocators'!$B$15:$W$15, 0),FALSE))</f>
        <v>0</v>
      </c>
      <c r="T600" s="1244">
        <f>IF(ISERROR(VLOOKUP(VLOOKUP($A600, 'E4 TB Allocation Details'!$A$18:$L$214, MATCH("Demand ID", 'E4 TB Allocation Details'!$A$18:$L$18, 0),FALSE), 'E2 Allocators'!$B$15:$W$361, MATCH(T$17, 'E2 Allocators'!$B$15:$W$15, 0),FALSE)), 0, VLOOKUP(VLOOKUP($A600, 'E4 TB Allocation Details'!$A$18:$L$214, MATCH("Demand ID", 'E4 TB Allocation Details'!$A$18:$L$18, 0),FALSE), 'E2 Allocators'!$B$15:$W$361, MATCH(T$17, 'E2 Allocators'!$B$15:$W$15, 0),FALSE))</f>
        <v>0</v>
      </c>
      <c r="U600" s="1244">
        <f>IF(ISERROR(VLOOKUP(VLOOKUP($A600, 'E4 TB Allocation Details'!$A$18:$L$214, MATCH("Demand ID", 'E4 TB Allocation Details'!$A$18:$L$18, 0),FALSE), 'E2 Allocators'!$B$15:$W$361, MATCH(U$17, 'E2 Allocators'!$B$15:$W$15, 0),FALSE)), 0, VLOOKUP(VLOOKUP($A600, 'E4 TB Allocation Details'!$A$18:$L$214, MATCH("Demand ID", 'E4 TB Allocation Details'!$A$18:$L$18, 0),FALSE), 'E2 Allocators'!$B$15:$W$361, MATCH(U$17, 'E2 Allocators'!$B$15:$W$15, 0),FALSE))</f>
        <v>0</v>
      </c>
      <c r="V600" s="1244">
        <f>IF(ISERROR(VLOOKUP(VLOOKUP($A600, 'E4 TB Allocation Details'!$A$18:$L$214, MATCH("Demand ID", 'E4 TB Allocation Details'!$A$18:$L$18, 0),FALSE), 'E2 Allocators'!$B$15:$W$361, MATCH(V$17, 'E2 Allocators'!$B$15:$W$15, 0),FALSE)), 0, VLOOKUP(VLOOKUP($A600, 'E4 TB Allocation Details'!$A$18:$L$214, MATCH("Demand ID", 'E4 TB Allocation Details'!$A$18:$L$18, 0),FALSE), 'E2 Allocators'!$B$15:$W$361, MATCH(V$17, 'E2 Allocators'!$B$15:$W$15, 0),FALSE))</f>
        <v>0</v>
      </c>
      <c r="W600" s="1244">
        <f>IF(ISERROR(VLOOKUP(VLOOKUP($A600, 'E4 TB Allocation Details'!$A$18:$L$214, MATCH("Demand ID", 'E4 TB Allocation Details'!$A$18:$L$18, 0),FALSE), 'E2 Allocators'!$B$15:$W$361, MATCH(W$17, 'E2 Allocators'!$B$15:$W$15, 0),FALSE)), 0, VLOOKUP(VLOOKUP($A600, 'E4 TB Allocation Details'!$A$18:$L$214, MATCH("Demand ID", 'E4 TB Allocation Details'!$A$18:$L$18, 0),FALSE), 'E2 Allocators'!$B$15:$W$361, MATCH(W$17, 'E2 Allocators'!$B$15:$W$15, 0),FALSE))</f>
        <v>0</v>
      </c>
      <c r="X600" s="1244">
        <f>IF(ISERROR(VLOOKUP(VLOOKUP($A600, 'E4 TB Allocation Details'!$A$18:$L$214, MATCH("Demand ID", 'E4 TB Allocation Details'!$A$18:$L$18, 0),FALSE), 'E2 Allocators'!$B$15:$W$361, MATCH(X$17, 'E2 Allocators'!$B$15:$W$15, 0),FALSE)), 0, VLOOKUP(VLOOKUP($A600, 'E4 TB Allocation Details'!$A$18:$L$214, MATCH("Demand ID", 'E4 TB Allocation Details'!$A$18:$L$18, 0),FALSE), 'E2 Allocators'!$B$15:$W$361, MATCH(X$17, 'E2 Allocators'!$B$15:$W$15, 0),FALSE))</f>
        <v>0</v>
      </c>
      <c r="Y600" s="1244">
        <f>IF(ISERROR(VLOOKUP(VLOOKUP($A600, 'E4 TB Allocation Details'!$A$18:$L$214, MATCH("Demand ID", 'E4 TB Allocation Details'!$A$18:$L$18, 0),FALSE), 'E2 Allocators'!$B$15:$W$361, MATCH(Y$17, 'E2 Allocators'!$B$15:$W$15, 0),FALSE)), 0, VLOOKUP(VLOOKUP($A600, 'E4 TB Allocation Details'!$A$18:$L$214, MATCH("Demand ID", 'E4 TB Allocation Details'!$A$18:$L$18, 0),FALSE), 'E2 Allocators'!$B$15:$W$361, MATCH(Y$17, 'E2 Allocators'!$B$15:$W$15, 0),FALSE))</f>
        <v>0</v>
      </c>
      <c r="Z600" s="1244">
        <f>IF(ISERROR(VLOOKUP(VLOOKUP($A600, 'E4 TB Allocation Details'!$A$18:$L$214, MATCH("Demand ID", 'E4 TB Allocation Details'!$A$18:$L$18, 0),FALSE), 'E2 Allocators'!$B$15:$W$361, MATCH(Z$17, 'E2 Allocators'!$B$15:$W$15, 0),FALSE)), 0, VLOOKUP(VLOOKUP($A600, 'E4 TB Allocation Details'!$A$18:$L$214, MATCH("Demand ID", 'E4 TB Allocation Details'!$A$18:$L$18, 0),FALSE), 'E2 Allocators'!$B$15:$W$361, MATCH(Z$17, 'E2 Allocators'!$B$15:$W$15, 0),FALSE))</f>
        <v>0</v>
      </c>
      <c r="AA600" s="1249">
        <f t="shared" si="901"/>
        <v>1</v>
      </c>
      <c r="AB600" s="1244">
        <f>IF(ISERROR(VLOOKUP(VLOOKUP($A600, 'E4 TB Allocation Details'!$A$18:$L$214, MATCH("Customer ID", 'E4 TB Allocation Details'!$A$18:$L$18, 0),FALSE), 'E2 Allocators'!$B$15:$W$361, MATCH(AB$17, 'E2 Allocators'!$B$15:$W$15, 0),FALSE)), 0, VLOOKUP(VLOOKUP($A600, 'E4 TB Allocation Details'!$A$18:$L$214, MATCH("Customer ID", 'E4 TB Allocation Details'!$A$18:$L$18, 0),FALSE), 'E2 Allocators'!$B$15:$W$361, MATCH(AB$17, 'E2 Allocators'!$B$15:$W$15, 0),FALSE))</f>
        <v>0</v>
      </c>
      <c r="AC600" s="1244">
        <f>IF(ISERROR(VLOOKUP(VLOOKUP($A600, 'E4 TB Allocation Details'!$A$18:$L$214, MATCH("Customer ID", 'E4 TB Allocation Details'!$A$18:$L$18, 0),FALSE), 'E2 Allocators'!$B$15:$W$361, MATCH(AC$17, 'E2 Allocators'!$B$15:$W$15, 0),FALSE)), 0, VLOOKUP(VLOOKUP($A600, 'E4 TB Allocation Details'!$A$18:$L$214, MATCH("Customer ID", 'E4 TB Allocation Details'!$A$18:$L$18, 0),FALSE), 'E2 Allocators'!$B$15:$W$361, MATCH(AC$17, 'E2 Allocators'!$B$15:$W$15, 0),FALSE))</f>
        <v>0</v>
      </c>
      <c r="AD600" s="1244">
        <f>IF(ISERROR(VLOOKUP(VLOOKUP($A600, 'E4 TB Allocation Details'!$A$18:$L$214, MATCH("Customer ID", 'E4 TB Allocation Details'!$A$18:$L$18, 0),FALSE), 'E2 Allocators'!$B$15:$W$361, MATCH(AD$17, 'E2 Allocators'!$B$15:$W$15, 0),FALSE)), 0, VLOOKUP(VLOOKUP($A600, 'E4 TB Allocation Details'!$A$18:$L$214, MATCH("Customer ID", 'E4 TB Allocation Details'!$A$18:$L$18, 0),FALSE), 'E2 Allocators'!$B$15:$W$361, MATCH(AD$17, 'E2 Allocators'!$B$15:$W$15, 0),FALSE))</f>
        <v>0</v>
      </c>
      <c r="AE600" s="1244">
        <f>IF(ISERROR(VLOOKUP(VLOOKUP($A600, 'E4 TB Allocation Details'!$A$18:$L$214, MATCH("Customer ID", 'E4 TB Allocation Details'!$A$18:$L$18, 0),FALSE), 'E2 Allocators'!$B$15:$W$361, MATCH(AE$17, 'E2 Allocators'!$B$15:$W$15, 0),FALSE)), 0, VLOOKUP(VLOOKUP($A600, 'E4 TB Allocation Details'!$A$18:$L$214, MATCH("Customer ID", 'E4 TB Allocation Details'!$A$18:$L$18, 0),FALSE), 'E2 Allocators'!$B$15:$W$361, MATCH(AE$17, 'E2 Allocators'!$B$15:$W$15, 0),FALSE))</f>
        <v>0</v>
      </c>
      <c r="AF600" s="1244">
        <f>IF(ISERROR(VLOOKUP(VLOOKUP($A600, 'E4 TB Allocation Details'!$A$18:$L$214, MATCH("Customer ID", 'E4 TB Allocation Details'!$A$18:$L$18, 0),FALSE), 'E2 Allocators'!$B$15:$W$361, MATCH(AF$17, 'E2 Allocators'!$B$15:$W$15, 0),FALSE)), 0, VLOOKUP(VLOOKUP($A600, 'E4 TB Allocation Details'!$A$18:$L$214, MATCH("Customer ID", 'E4 TB Allocation Details'!$A$18:$L$18, 0),FALSE), 'E2 Allocators'!$B$15:$W$361, MATCH(AF$17, 'E2 Allocators'!$B$15:$W$15, 0),FALSE))</f>
        <v>0</v>
      </c>
      <c r="AG600" s="1244">
        <f>IF(ISERROR(VLOOKUP(VLOOKUP($A600, 'E4 TB Allocation Details'!$A$18:$L$214, MATCH("Customer ID", 'E4 TB Allocation Details'!$A$18:$L$18, 0),FALSE), 'E2 Allocators'!$B$15:$W$361, MATCH(AG$17, 'E2 Allocators'!$B$15:$W$15, 0),FALSE)), 0, VLOOKUP(VLOOKUP($A600, 'E4 TB Allocation Details'!$A$18:$L$214, MATCH("Customer ID", 'E4 TB Allocation Details'!$A$18:$L$18, 0),FALSE), 'E2 Allocators'!$B$15:$W$361, MATCH(AG$17, 'E2 Allocators'!$B$15:$W$15, 0),FALSE))</f>
        <v>0</v>
      </c>
      <c r="AH600" s="1244">
        <f>IF(ISERROR(VLOOKUP(VLOOKUP($A600, 'E4 TB Allocation Details'!$A$18:$L$214, MATCH("Customer ID", 'E4 TB Allocation Details'!$A$18:$L$18, 0),FALSE), 'E2 Allocators'!$B$15:$W$361, MATCH(AH$17, 'E2 Allocators'!$B$15:$W$15, 0),FALSE)), 0, VLOOKUP(VLOOKUP($A600, 'E4 TB Allocation Details'!$A$18:$L$214, MATCH("Customer ID", 'E4 TB Allocation Details'!$A$18:$L$18, 0),FALSE), 'E2 Allocators'!$B$15:$W$361, MATCH(AH$17, 'E2 Allocators'!$B$15:$W$15, 0),FALSE))</f>
        <v>0</v>
      </c>
      <c r="AI600" s="1244">
        <f>IF(ISERROR(VLOOKUP(VLOOKUP($A600, 'E4 TB Allocation Details'!$A$18:$L$214, MATCH("Customer ID", 'E4 TB Allocation Details'!$A$18:$L$18, 0),FALSE), 'E2 Allocators'!$B$15:$W$361, MATCH(AI$17, 'E2 Allocators'!$B$15:$W$15, 0),FALSE)), 0, VLOOKUP(VLOOKUP($A600, 'E4 TB Allocation Details'!$A$18:$L$214, MATCH("Customer ID", 'E4 TB Allocation Details'!$A$18:$L$18, 0),FALSE), 'E2 Allocators'!$B$15:$W$361, MATCH(AI$17, 'E2 Allocators'!$B$15:$W$15, 0),FALSE))</f>
        <v>0</v>
      </c>
      <c r="AJ600" s="1244">
        <f>IF(ISERROR(VLOOKUP(VLOOKUP($A600, 'E4 TB Allocation Details'!$A$18:$L$214, MATCH("Customer ID", 'E4 TB Allocation Details'!$A$18:$L$18, 0),FALSE), 'E2 Allocators'!$B$15:$W$361, MATCH(AJ$17, 'E2 Allocators'!$B$15:$W$15, 0),FALSE)), 0, VLOOKUP(VLOOKUP($A600, 'E4 TB Allocation Details'!$A$18:$L$214, MATCH("Customer ID", 'E4 TB Allocation Details'!$A$18:$L$18, 0),FALSE), 'E2 Allocators'!$B$15:$W$361, MATCH(AJ$17, 'E2 Allocators'!$B$15:$W$15, 0),FALSE))</f>
        <v>0</v>
      </c>
      <c r="AK600" s="1244">
        <f>IF(ISERROR(VLOOKUP(VLOOKUP($A600, 'E4 TB Allocation Details'!$A$18:$L$214, MATCH("Customer ID", 'E4 TB Allocation Details'!$A$18:$L$18, 0),FALSE), 'E2 Allocators'!$B$15:$W$361, MATCH(AK$17, 'E2 Allocators'!$B$15:$W$15, 0),FALSE)), 0, VLOOKUP(VLOOKUP($A600, 'E4 TB Allocation Details'!$A$18:$L$214, MATCH("Customer ID", 'E4 TB Allocation Details'!$A$18:$L$18, 0),FALSE), 'E2 Allocators'!$B$15:$W$361, MATCH(AK$17, 'E2 Allocators'!$B$15:$W$15, 0),FALSE))</f>
        <v>0</v>
      </c>
      <c r="AL600" s="1244">
        <f>IF(ISERROR(VLOOKUP(VLOOKUP($A600, 'E4 TB Allocation Details'!$A$18:$L$214, MATCH("Customer ID", 'E4 TB Allocation Details'!$A$18:$L$18, 0),FALSE), 'E2 Allocators'!$B$15:$W$361, MATCH(AL$17, 'E2 Allocators'!$B$15:$W$15, 0),FALSE)), 0, VLOOKUP(VLOOKUP($A600, 'E4 TB Allocation Details'!$A$18:$L$214, MATCH("Customer ID", 'E4 TB Allocation Details'!$A$18:$L$18, 0),FALSE), 'E2 Allocators'!$B$15:$W$361, MATCH(AL$17, 'E2 Allocators'!$B$15:$W$15, 0),FALSE))</f>
        <v>0</v>
      </c>
      <c r="AM600" s="1244">
        <f>IF(ISERROR(VLOOKUP(VLOOKUP($A600, 'E4 TB Allocation Details'!$A$18:$L$214, MATCH("Customer ID", 'E4 TB Allocation Details'!$A$18:$L$18, 0),FALSE), 'E2 Allocators'!$B$15:$W$361, MATCH(AM$17, 'E2 Allocators'!$B$15:$W$15, 0),FALSE)), 0, VLOOKUP(VLOOKUP($A600, 'E4 TB Allocation Details'!$A$18:$L$214, MATCH("Customer ID", 'E4 TB Allocation Details'!$A$18:$L$18, 0),FALSE), 'E2 Allocators'!$B$15:$W$361, MATCH(AM$17, 'E2 Allocators'!$B$15:$W$15, 0),FALSE))</f>
        <v>0</v>
      </c>
      <c r="AN600" s="1244">
        <f>IF(ISERROR(VLOOKUP(VLOOKUP($A600, 'E4 TB Allocation Details'!$A$18:$L$214, MATCH("Customer ID", 'E4 TB Allocation Details'!$A$18:$L$18, 0),FALSE), 'E2 Allocators'!$B$15:$W$361, MATCH(AN$17, 'E2 Allocators'!$B$15:$W$15, 0),FALSE)), 0, VLOOKUP(VLOOKUP($A600, 'E4 TB Allocation Details'!$A$18:$L$214, MATCH("Customer ID", 'E4 TB Allocation Details'!$A$18:$L$18, 0),FALSE), 'E2 Allocators'!$B$15:$W$361, MATCH(AN$17, 'E2 Allocators'!$B$15:$W$15, 0),FALSE))</f>
        <v>0</v>
      </c>
      <c r="AO600" s="1244">
        <f>IF(ISERROR(VLOOKUP(VLOOKUP($A600, 'E4 TB Allocation Details'!$A$18:$L$214, MATCH("Customer ID", 'E4 TB Allocation Details'!$A$18:$L$18, 0),FALSE), 'E2 Allocators'!$B$15:$W$361, MATCH(AO$17, 'E2 Allocators'!$B$15:$W$15, 0),FALSE)), 0, VLOOKUP(VLOOKUP($A600, 'E4 TB Allocation Details'!$A$18:$L$214, MATCH("Customer ID", 'E4 TB Allocation Details'!$A$18:$L$18, 0),FALSE), 'E2 Allocators'!$B$15:$W$361, MATCH(AO$17, 'E2 Allocators'!$B$15:$W$15, 0),FALSE))</f>
        <v>0</v>
      </c>
      <c r="AP600" s="1244">
        <f>IF(ISERROR(VLOOKUP(VLOOKUP($A600, 'E4 TB Allocation Details'!$A$18:$L$214, MATCH("Customer ID", 'E4 TB Allocation Details'!$A$18:$L$18, 0),FALSE), 'E2 Allocators'!$B$15:$W$361, MATCH(AP$17, 'E2 Allocators'!$B$15:$W$15, 0),FALSE)), 0, VLOOKUP(VLOOKUP($A600, 'E4 TB Allocation Details'!$A$18:$L$214, MATCH("Customer ID", 'E4 TB Allocation Details'!$A$18:$L$18, 0),FALSE), 'E2 Allocators'!$B$15:$W$361, MATCH(AP$17, 'E2 Allocators'!$B$15:$W$15, 0),FALSE))</f>
        <v>0</v>
      </c>
      <c r="AQ600" s="1244">
        <f>IF(ISERROR(VLOOKUP(VLOOKUP($A600, 'E4 TB Allocation Details'!$A$18:$L$214, MATCH("Customer ID", 'E4 TB Allocation Details'!$A$18:$L$18, 0),FALSE), 'E2 Allocators'!$B$15:$W$361, MATCH(AQ$17, 'E2 Allocators'!$B$15:$W$15, 0),FALSE)), 0, VLOOKUP(VLOOKUP($A600, 'E4 TB Allocation Details'!$A$18:$L$214, MATCH("Customer ID", 'E4 TB Allocation Details'!$A$18:$L$18, 0),FALSE), 'E2 Allocators'!$B$15:$W$361, MATCH(AQ$17, 'E2 Allocators'!$B$15:$W$15, 0),FALSE))</f>
        <v>0</v>
      </c>
      <c r="AR600" s="1244">
        <f>IF(ISERROR(VLOOKUP(VLOOKUP($A600, 'E4 TB Allocation Details'!$A$18:$L$214, MATCH("Customer ID", 'E4 TB Allocation Details'!$A$18:$L$18, 0),FALSE), 'E2 Allocators'!$B$15:$W$361, MATCH(AR$17, 'E2 Allocators'!$B$15:$W$15, 0),FALSE)), 0, VLOOKUP(VLOOKUP($A600, 'E4 TB Allocation Details'!$A$18:$L$214, MATCH("Customer ID", 'E4 TB Allocation Details'!$A$18:$L$18, 0),FALSE), 'E2 Allocators'!$B$15:$W$361, MATCH(AR$17, 'E2 Allocators'!$B$15:$W$15, 0),FALSE))</f>
        <v>0</v>
      </c>
      <c r="AS600" s="1244">
        <f>IF(ISERROR(VLOOKUP(VLOOKUP($A600, 'E4 TB Allocation Details'!$A$18:$L$214, MATCH("Customer ID", 'E4 TB Allocation Details'!$A$18:$L$18, 0),FALSE), 'E2 Allocators'!$B$15:$W$361, MATCH(AS$17, 'E2 Allocators'!$B$15:$W$15, 0),FALSE)), 0, VLOOKUP(VLOOKUP($A600, 'E4 TB Allocation Details'!$A$18:$L$214, MATCH("Customer ID", 'E4 TB Allocation Details'!$A$18:$L$18, 0),FALSE), 'E2 Allocators'!$B$15:$W$361, MATCH(AS$17, 'E2 Allocators'!$B$15:$W$15, 0),FALSE))</f>
        <v>0</v>
      </c>
      <c r="AT600" s="1244">
        <f>IF(ISERROR(VLOOKUP(VLOOKUP($A600, 'E4 TB Allocation Details'!$A$18:$L$214, MATCH("Customer ID", 'E4 TB Allocation Details'!$A$18:$L$18, 0),FALSE), 'E2 Allocators'!$B$15:$W$361, MATCH(AT$17, 'E2 Allocators'!$B$15:$W$15, 0),FALSE)), 0, VLOOKUP(VLOOKUP($A600, 'E4 TB Allocation Details'!$A$18:$L$214, MATCH("Customer ID", 'E4 TB Allocation Details'!$A$18:$L$18, 0),FALSE), 'E2 Allocators'!$B$15:$W$361, MATCH(AT$17, 'E2 Allocators'!$B$15:$W$15, 0),FALSE))</f>
        <v>0</v>
      </c>
      <c r="AU600" s="1244">
        <f>IF(ISERROR(VLOOKUP(VLOOKUP($A600, 'E4 TB Allocation Details'!$A$18:$L$214, MATCH("Customer ID", 'E4 TB Allocation Details'!$A$18:$L$18, 0),FALSE), 'E2 Allocators'!$B$15:$W$361, MATCH(AU$17, 'E2 Allocators'!$B$15:$W$15, 0),FALSE)), 0, VLOOKUP(VLOOKUP($A600, 'E4 TB Allocation Details'!$A$18:$L$214, MATCH("Customer ID", 'E4 TB Allocation Details'!$A$18:$L$18, 0),FALSE), 'E2 Allocators'!$B$15:$W$361, MATCH(AU$17, 'E2 Allocators'!$B$15:$W$15, 0),FALSE))</f>
        <v>0</v>
      </c>
      <c r="AV600" s="1249">
        <f t="shared" si="902"/>
        <v>0</v>
      </c>
      <c r="AW600" s="1246"/>
      <c r="AX600" s="1246"/>
      <c r="AY600" s="1246"/>
      <c r="AZ600" s="1246"/>
      <c r="BA600" s="1246"/>
      <c r="BB600" s="1246"/>
      <c r="BC600" s="1246"/>
      <c r="BD600" s="1246"/>
      <c r="BE600" s="1246"/>
      <c r="BF600" s="1246"/>
      <c r="BG600" s="1246"/>
      <c r="BH600" s="1246"/>
      <c r="BI600" s="1246"/>
      <c r="BJ600" s="1246"/>
      <c r="BK600" s="1246"/>
      <c r="BL600" s="1246"/>
      <c r="BM600" s="1246"/>
      <c r="BN600" s="1246"/>
      <c r="BO600" s="1246"/>
      <c r="BP600" s="1246"/>
      <c r="BQ600" s="1247"/>
    </row>
    <row r="601" spans="1:69" s="229" customFormat="1" ht="12.75">
      <c r="A601" s="1248" t="s">
        <v>826</v>
      </c>
      <c r="B601" s="1241" t="s">
        <v>345</v>
      </c>
      <c r="C601" s="1242">
        <v>1</v>
      </c>
      <c r="D601" s="1243">
        <f t="shared" si="899"/>
        <v>1</v>
      </c>
      <c r="E601" s="1243">
        <f>VLOOKUP($A601,'E1 Categorization'!$A$35:$E$116,5,FALSE)</f>
        <v>0</v>
      </c>
      <c r="F601" s="1243">
        <f t="shared" si="900"/>
        <v>1</v>
      </c>
      <c r="G601" s="1244">
        <f>IF(ISERROR(VLOOKUP(VLOOKUP($A601, 'E4 TB Allocation Details'!$A$18:$L$214, MATCH("Demand ID", 'E4 TB Allocation Details'!$A$18:$L$18, 0),FALSE), 'E2 Allocators'!$B$15:$W$361, MATCH(G$17, 'E2 Allocators'!$B$15:$W$15, 0),FALSE)), 0, VLOOKUP(VLOOKUP($A601, 'E4 TB Allocation Details'!$A$18:$L$214, MATCH("Demand ID", 'E4 TB Allocation Details'!$A$18:$L$18, 0),FALSE), 'E2 Allocators'!$B$15:$W$361, MATCH(G$17, 'E2 Allocators'!$B$15:$W$15, 0),FALSE))</f>
        <v>0.532166524506266</v>
      </c>
      <c r="H601" s="1244">
        <f>IF(ISERROR(VLOOKUP(VLOOKUP($A601, 'E4 TB Allocation Details'!$A$18:$L$214, MATCH("Demand ID", 'E4 TB Allocation Details'!$A$18:$L$18, 0),FALSE), 'E2 Allocators'!$B$15:$W$361, MATCH(H$17, 'E2 Allocators'!$B$15:$W$15, 0),FALSE)), 0, VLOOKUP(VLOOKUP($A601, 'E4 TB Allocation Details'!$A$18:$L$214, MATCH("Demand ID", 'E4 TB Allocation Details'!$A$18:$L$18, 0),FALSE), 'E2 Allocators'!$B$15:$W$361, MATCH(H$17, 'E2 Allocators'!$B$15:$W$15, 0),FALSE))</f>
        <v>0.21160028869496753</v>
      </c>
      <c r="I601" s="1244">
        <f>IF(ISERROR(VLOOKUP(VLOOKUP($A601, 'E4 TB Allocation Details'!$A$18:$L$214, MATCH("Demand ID", 'E4 TB Allocation Details'!$A$18:$L$18, 0),FALSE), 'E2 Allocators'!$B$15:$W$361, MATCH(I$17, 'E2 Allocators'!$B$15:$W$15, 0),FALSE)), 0, VLOOKUP(VLOOKUP($A601, 'E4 TB Allocation Details'!$A$18:$L$214, MATCH("Demand ID", 'E4 TB Allocation Details'!$A$18:$L$18, 0),FALSE), 'E2 Allocators'!$B$15:$W$361, MATCH(I$17, 'E2 Allocators'!$B$15:$W$15, 0),FALSE))</f>
        <v>0.24906502198018501</v>
      </c>
      <c r="J601" s="1244">
        <f>IF(ISERROR(VLOOKUP(VLOOKUP($A601, 'E4 TB Allocation Details'!$A$18:$L$214, MATCH("Demand ID", 'E4 TB Allocation Details'!$A$18:$L$18, 0),FALSE), 'E2 Allocators'!$B$15:$W$361, MATCH(J$17, 'E2 Allocators'!$B$15:$W$15, 0),FALSE)), 0, VLOOKUP(VLOOKUP($A601, 'E4 TB Allocation Details'!$A$18:$L$214, MATCH("Demand ID", 'E4 TB Allocation Details'!$A$18:$L$18, 0),FALSE), 'E2 Allocators'!$B$15:$W$361, MATCH(J$17, 'E2 Allocators'!$B$15:$W$15, 0),FALSE))</f>
        <v>0</v>
      </c>
      <c r="K601" s="1244">
        <f>IF(ISERROR(VLOOKUP(VLOOKUP($A601, 'E4 TB Allocation Details'!$A$18:$L$214, MATCH("Demand ID", 'E4 TB Allocation Details'!$A$18:$L$18, 0),FALSE), 'E2 Allocators'!$B$15:$W$361, MATCH(K$17, 'E2 Allocators'!$B$15:$W$15, 0),FALSE)), 0, VLOOKUP(VLOOKUP($A601, 'E4 TB Allocation Details'!$A$18:$L$214, MATCH("Demand ID", 'E4 TB Allocation Details'!$A$18:$L$18, 0),FALSE), 'E2 Allocators'!$B$15:$W$361, MATCH(K$17, 'E2 Allocators'!$B$15:$W$15, 0),FALSE))</f>
        <v>0</v>
      </c>
      <c r="L601" s="1244">
        <f>IF(ISERROR(VLOOKUP(VLOOKUP($A601, 'E4 TB Allocation Details'!$A$18:$L$214, MATCH("Demand ID", 'E4 TB Allocation Details'!$A$18:$L$18, 0),FALSE), 'E2 Allocators'!$B$15:$W$361, MATCH(L$17, 'E2 Allocators'!$B$15:$W$15, 0),FALSE)), 0, VLOOKUP(VLOOKUP($A601, 'E4 TB Allocation Details'!$A$18:$L$214, MATCH("Demand ID", 'E4 TB Allocation Details'!$A$18:$L$18, 0),FALSE), 'E2 Allocators'!$B$15:$W$361, MATCH(L$17, 'E2 Allocators'!$B$15:$W$15, 0),FALSE))</f>
        <v>0</v>
      </c>
      <c r="M601" s="1244">
        <f>IF(ISERROR(VLOOKUP(VLOOKUP($A601, 'E4 TB Allocation Details'!$A$18:$L$214, MATCH("Demand ID", 'E4 TB Allocation Details'!$A$18:$L$18, 0),FALSE), 'E2 Allocators'!$B$15:$W$361, MATCH(M$17, 'E2 Allocators'!$B$15:$W$15, 0),FALSE)), 0, VLOOKUP(VLOOKUP($A601, 'E4 TB Allocation Details'!$A$18:$L$214, MATCH("Demand ID", 'E4 TB Allocation Details'!$A$18:$L$18, 0),FALSE), 'E2 Allocators'!$B$15:$W$361, MATCH(M$17, 'E2 Allocators'!$B$15:$W$15, 0),FALSE))</f>
        <v>5.6262712420444855E-3</v>
      </c>
      <c r="N601" s="1244">
        <f>IF(ISERROR(VLOOKUP(VLOOKUP($A601, 'E4 TB Allocation Details'!$A$18:$L$214, MATCH("Demand ID", 'E4 TB Allocation Details'!$A$18:$L$18, 0),FALSE), 'E2 Allocators'!$B$15:$W$361, MATCH(N$17, 'E2 Allocators'!$B$15:$W$15, 0),FALSE)), 0, VLOOKUP(VLOOKUP($A601, 'E4 TB Allocation Details'!$A$18:$L$214, MATCH("Demand ID", 'E4 TB Allocation Details'!$A$18:$L$18, 0),FALSE), 'E2 Allocators'!$B$15:$W$361, MATCH(N$17, 'E2 Allocators'!$B$15:$W$15, 0),FALSE))</f>
        <v>0</v>
      </c>
      <c r="O601" s="1244">
        <f>IF(ISERROR(VLOOKUP(VLOOKUP($A601, 'E4 TB Allocation Details'!$A$18:$L$214, MATCH("Demand ID", 'E4 TB Allocation Details'!$A$18:$L$18, 0),FALSE), 'E2 Allocators'!$B$15:$W$361, MATCH(O$17, 'E2 Allocators'!$B$15:$W$15, 0),FALSE)), 0, VLOOKUP(VLOOKUP($A601, 'E4 TB Allocation Details'!$A$18:$L$214, MATCH("Demand ID", 'E4 TB Allocation Details'!$A$18:$L$18, 0),FALSE), 'E2 Allocators'!$B$15:$W$361, MATCH(O$17, 'E2 Allocators'!$B$15:$W$15, 0),FALSE))</f>
        <v>1.5418935765369726E-3</v>
      </c>
      <c r="P601" s="1244">
        <f>IF(ISERROR(VLOOKUP(VLOOKUP($A601, 'E4 TB Allocation Details'!$A$18:$L$214, MATCH("Demand ID", 'E4 TB Allocation Details'!$A$18:$L$18, 0),FALSE), 'E2 Allocators'!$B$15:$W$361, MATCH(P$17, 'E2 Allocators'!$B$15:$W$15, 0),FALSE)), 0, VLOOKUP(VLOOKUP($A601, 'E4 TB Allocation Details'!$A$18:$L$214, MATCH("Demand ID", 'E4 TB Allocation Details'!$A$18:$L$18, 0),FALSE), 'E2 Allocators'!$B$15:$W$361, MATCH(P$17, 'E2 Allocators'!$B$15:$W$15, 0),FALSE))</f>
        <v>0</v>
      </c>
      <c r="Q601" s="1244">
        <f>IF(ISERROR(VLOOKUP(VLOOKUP($A601, 'E4 TB Allocation Details'!$A$18:$L$214, MATCH("Demand ID", 'E4 TB Allocation Details'!$A$18:$L$18, 0),FALSE), 'E2 Allocators'!$B$15:$W$361, MATCH(Q$17, 'E2 Allocators'!$B$15:$W$15, 0),FALSE)), 0, VLOOKUP(VLOOKUP($A601, 'E4 TB Allocation Details'!$A$18:$L$214, MATCH("Demand ID", 'E4 TB Allocation Details'!$A$18:$L$18, 0),FALSE), 'E2 Allocators'!$B$15:$W$361, MATCH(Q$17, 'E2 Allocators'!$B$15:$W$15, 0),FALSE))</f>
        <v>0</v>
      </c>
      <c r="R601" s="1244">
        <f>IF(ISERROR(VLOOKUP(VLOOKUP($A601, 'E4 TB Allocation Details'!$A$18:$L$214, MATCH("Demand ID", 'E4 TB Allocation Details'!$A$18:$L$18, 0),FALSE), 'E2 Allocators'!$B$15:$W$361, MATCH(R$17, 'E2 Allocators'!$B$15:$W$15, 0),FALSE)), 0, VLOOKUP(VLOOKUP($A601, 'E4 TB Allocation Details'!$A$18:$L$214, MATCH("Demand ID", 'E4 TB Allocation Details'!$A$18:$L$18, 0),FALSE), 'E2 Allocators'!$B$15:$W$361, MATCH(R$17, 'E2 Allocators'!$B$15:$W$15, 0),FALSE))</f>
        <v>0</v>
      </c>
      <c r="S601" s="1244">
        <f>IF(ISERROR(VLOOKUP(VLOOKUP($A601, 'E4 TB Allocation Details'!$A$18:$L$214, MATCH("Demand ID", 'E4 TB Allocation Details'!$A$18:$L$18, 0),FALSE), 'E2 Allocators'!$B$15:$W$361, MATCH(S$17, 'E2 Allocators'!$B$15:$W$15, 0),FALSE)), 0, VLOOKUP(VLOOKUP($A601, 'E4 TB Allocation Details'!$A$18:$L$214, MATCH("Demand ID", 'E4 TB Allocation Details'!$A$18:$L$18, 0),FALSE), 'E2 Allocators'!$B$15:$W$361, MATCH(S$17, 'E2 Allocators'!$B$15:$W$15, 0),FALSE))</f>
        <v>0</v>
      </c>
      <c r="T601" s="1244">
        <f>IF(ISERROR(VLOOKUP(VLOOKUP($A601, 'E4 TB Allocation Details'!$A$18:$L$214, MATCH("Demand ID", 'E4 TB Allocation Details'!$A$18:$L$18, 0),FALSE), 'E2 Allocators'!$B$15:$W$361, MATCH(T$17, 'E2 Allocators'!$B$15:$W$15, 0),FALSE)), 0, VLOOKUP(VLOOKUP($A601, 'E4 TB Allocation Details'!$A$18:$L$214, MATCH("Demand ID", 'E4 TB Allocation Details'!$A$18:$L$18, 0),FALSE), 'E2 Allocators'!$B$15:$W$361, MATCH(T$17, 'E2 Allocators'!$B$15:$W$15, 0),FALSE))</f>
        <v>0</v>
      </c>
      <c r="U601" s="1244">
        <f>IF(ISERROR(VLOOKUP(VLOOKUP($A601, 'E4 TB Allocation Details'!$A$18:$L$214, MATCH("Demand ID", 'E4 TB Allocation Details'!$A$18:$L$18, 0),FALSE), 'E2 Allocators'!$B$15:$W$361, MATCH(U$17, 'E2 Allocators'!$B$15:$W$15, 0),FALSE)), 0, VLOOKUP(VLOOKUP($A601, 'E4 TB Allocation Details'!$A$18:$L$214, MATCH("Demand ID", 'E4 TB Allocation Details'!$A$18:$L$18, 0),FALSE), 'E2 Allocators'!$B$15:$W$361, MATCH(U$17, 'E2 Allocators'!$B$15:$W$15, 0),FALSE))</f>
        <v>0</v>
      </c>
      <c r="V601" s="1244">
        <f>IF(ISERROR(VLOOKUP(VLOOKUP($A601, 'E4 TB Allocation Details'!$A$18:$L$214, MATCH("Demand ID", 'E4 TB Allocation Details'!$A$18:$L$18, 0),FALSE), 'E2 Allocators'!$B$15:$W$361, MATCH(V$17, 'E2 Allocators'!$B$15:$W$15, 0),FALSE)), 0, VLOOKUP(VLOOKUP($A601, 'E4 TB Allocation Details'!$A$18:$L$214, MATCH("Demand ID", 'E4 TB Allocation Details'!$A$18:$L$18, 0),FALSE), 'E2 Allocators'!$B$15:$W$361, MATCH(V$17, 'E2 Allocators'!$B$15:$W$15, 0),FALSE))</f>
        <v>0</v>
      </c>
      <c r="W601" s="1244">
        <f>IF(ISERROR(VLOOKUP(VLOOKUP($A601, 'E4 TB Allocation Details'!$A$18:$L$214, MATCH("Demand ID", 'E4 TB Allocation Details'!$A$18:$L$18, 0),FALSE), 'E2 Allocators'!$B$15:$W$361, MATCH(W$17, 'E2 Allocators'!$B$15:$W$15, 0),FALSE)), 0, VLOOKUP(VLOOKUP($A601, 'E4 TB Allocation Details'!$A$18:$L$214, MATCH("Demand ID", 'E4 TB Allocation Details'!$A$18:$L$18, 0),FALSE), 'E2 Allocators'!$B$15:$W$361, MATCH(W$17, 'E2 Allocators'!$B$15:$W$15, 0),FALSE))</f>
        <v>0</v>
      </c>
      <c r="X601" s="1244">
        <f>IF(ISERROR(VLOOKUP(VLOOKUP($A601, 'E4 TB Allocation Details'!$A$18:$L$214, MATCH("Demand ID", 'E4 TB Allocation Details'!$A$18:$L$18, 0),FALSE), 'E2 Allocators'!$B$15:$W$361, MATCH(X$17, 'E2 Allocators'!$B$15:$W$15, 0),FALSE)), 0, VLOOKUP(VLOOKUP($A601, 'E4 TB Allocation Details'!$A$18:$L$214, MATCH("Demand ID", 'E4 TB Allocation Details'!$A$18:$L$18, 0),FALSE), 'E2 Allocators'!$B$15:$W$361, MATCH(X$17, 'E2 Allocators'!$B$15:$W$15, 0),FALSE))</f>
        <v>0</v>
      </c>
      <c r="Y601" s="1244">
        <f>IF(ISERROR(VLOOKUP(VLOOKUP($A601, 'E4 TB Allocation Details'!$A$18:$L$214, MATCH("Demand ID", 'E4 TB Allocation Details'!$A$18:$L$18, 0),FALSE), 'E2 Allocators'!$B$15:$W$361, MATCH(Y$17, 'E2 Allocators'!$B$15:$W$15, 0),FALSE)), 0, VLOOKUP(VLOOKUP($A601, 'E4 TB Allocation Details'!$A$18:$L$214, MATCH("Demand ID", 'E4 TB Allocation Details'!$A$18:$L$18, 0),FALSE), 'E2 Allocators'!$B$15:$W$361, MATCH(Y$17, 'E2 Allocators'!$B$15:$W$15, 0),FALSE))</f>
        <v>0</v>
      </c>
      <c r="Z601" s="1244">
        <f>IF(ISERROR(VLOOKUP(VLOOKUP($A601, 'E4 TB Allocation Details'!$A$18:$L$214, MATCH("Demand ID", 'E4 TB Allocation Details'!$A$18:$L$18, 0),FALSE), 'E2 Allocators'!$B$15:$W$361, MATCH(Z$17, 'E2 Allocators'!$B$15:$W$15, 0),FALSE)), 0, VLOOKUP(VLOOKUP($A601, 'E4 TB Allocation Details'!$A$18:$L$214, MATCH("Demand ID", 'E4 TB Allocation Details'!$A$18:$L$18, 0),FALSE), 'E2 Allocators'!$B$15:$W$361, MATCH(Z$17, 'E2 Allocators'!$B$15:$W$15, 0),FALSE))</f>
        <v>0</v>
      </c>
      <c r="AA601" s="1249">
        <f t="shared" si="901"/>
        <v>1</v>
      </c>
      <c r="AB601" s="1244">
        <f>IF(ISERROR(VLOOKUP(VLOOKUP($A601, 'E4 TB Allocation Details'!$A$18:$L$214, MATCH("Customer ID", 'E4 TB Allocation Details'!$A$18:$L$18, 0),FALSE), 'E2 Allocators'!$B$15:$W$361, MATCH(AB$17, 'E2 Allocators'!$B$15:$W$15, 0),FALSE)), 0, VLOOKUP(VLOOKUP($A601, 'E4 TB Allocation Details'!$A$18:$L$214, MATCH("Customer ID", 'E4 TB Allocation Details'!$A$18:$L$18, 0),FALSE), 'E2 Allocators'!$B$15:$W$361, MATCH(AB$17, 'E2 Allocators'!$B$15:$W$15, 0),FALSE))</f>
        <v>0</v>
      </c>
      <c r="AC601" s="1244">
        <f>IF(ISERROR(VLOOKUP(VLOOKUP($A601, 'E4 TB Allocation Details'!$A$18:$L$214, MATCH("Customer ID", 'E4 TB Allocation Details'!$A$18:$L$18, 0),FALSE), 'E2 Allocators'!$B$15:$W$361, MATCH(AC$17, 'E2 Allocators'!$B$15:$W$15, 0),FALSE)), 0, VLOOKUP(VLOOKUP($A601, 'E4 TB Allocation Details'!$A$18:$L$214, MATCH("Customer ID", 'E4 TB Allocation Details'!$A$18:$L$18, 0),FALSE), 'E2 Allocators'!$B$15:$W$361, MATCH(AC$17, 'E2 Allocators'!$B$15:$W$15, 0),FALSE))</f>
        <v>0</v>
      </c>
      <c r="AD601" s="1244">
        <f>IF(ISERROR(VLOOKUP(VLOOKUP($A601, 'E4 TB Allocation Details'!$A$18:$L$214, MATCH("Customer ID", 'E4 TB Allocation Details'!$A$18:$L$18, 0),FALSE), 'E2 Allocators'!$B$15:$W$361, MATCH(AD$17, 'E2 Allocators'!$B$15:$W$15, 0),FALSE)), 0, VLOOKUP(VLOOKUP($A601, 'E4 TB Allocation Details'!$A$18:$L$214, MATCH("Customer ID", 'E4 TB Allocation Details'!$A$18:$L$18, 0),FALSE), 'E2 Allocators'!$B$15:$W$361, MATCH(AD$17, 'E2 Allocators'!$B$15:$W$15, 0),FALSE))</f>
        <v>0</v>
      </c>
      <c r="AE601" s="1244">
        <f>IF(ISERROR(VLOOKUP(VLOOKUP($A601, 'E4 TB Allocation Details'!$A$18:$L$214, MATCH("Customer ID", 'E4 TB Allocation Details'!$A$18:$L$18, 0),FALSE), 'E2 Allocators'!$B$15:$W$361, MATCH(AE$17, 'E2 Allocators'!$B$15:$W$15, 0),FALSE)), 0, VLOOKUP(VLOOKUP($A601, 'E4 TB Allocation Details'!$A$18:$L$214, MATCH("Customer ID", 'E4 TB Allocation Details'!$A$18:$L$18, 0),FALSE), 'E2 Allocators'!$B$15:$W$361, MATCH(AE$17, 'E2 Allocators'!$B$15:$W$15, 0),FALSE))</f>
        <v>0</v>
      </c>
      <c r="AF601" s="1244">
        <f>IF(ISERROR(VLOOKUP(VLOOKUP($A601, 'E4 TB Allocation Details'!$A$18:$L$214, MATCH("Customer ID", 'E4 TB Allocation Details'!$A$18:$L$18, 0),FALSE), 'E2 Allocators'!$B$15:$W$361, MATCH(AF$17, 'E2 Allocators'!$B$15:$W$15, 0),FALSE)), 0, VLOOKUP(VLOOKUP($A601, 'E4 TB Allocation Details'!$A$18:$L$214, MATCH("Customer ID", 'E4 TB Allocation Details'!$A$18:$L$18, 0),FALSE), 'E2 Allocators'!$B$15:$W$361, MATCH(AF$17, 'E2 Allocators'!$B$15:$W$15, 0),FALSE))</f>
        <v>0</v>
      </c>
      <c r="AG601" s="1244">
        <f>IF(ISERROR(VLOOKUP(VLOOKUP($A601, 'E4 TB Allocation Details'!$A$18:$L$214, MATCH("Customer ID", 'E4 TB Allocation Details'!$A$18:$L$18, 0),FALSE), 'E2 Allocators'!$B$15:$W$361, MATCH(AG$17, 'E2 Allocators'!$B$15:$W$15, 0),FALSE)), 0, VLOOKUP(VLOOKUP($A601, 'E4 TB Allocation Details'!$A$18:$L$214, MATCH("Customer ID", 'E4 TB Allocation Details'!$A$18:$L$18, 0),FALSE), 'E2 Allocators'!$B$15:$W$361, MATCH(AG$17, 'E2 Allocators'!$B$15:$W$15, 0),FALSE))</f>
        <v>0</v>
      </c>
      <c r="AH601" s="1244">
        <f>IF(ISERROR(VLOOKUP(VLOOKUP($A601, 'E4 TB Allocation Details'!$A$18:$L$214, MATCH("Customer ID", 'E4 TB Allocation Details'!$A$18:$L$18, 0),FALSE), 'E2 Allocators'!$B$15:$W$361, MATCH(AH$17, 'E2 Allocators'!$B$15:$W$15, 0),FALSE)), 0, VLOOKUP(VLOOKUP($A601, 'E4 TB Allocation Details'!$A$18:$L$214, MATCH("Customer ID", 'E4 TB Allocation Details'!$A$18:$L$18, 0),FALSE), 'E2 Allocators'!$B$15:$W$361, MATCH(AH$17, 'E2 Allocators'!$B$15:$W$15, 0),FALSE))</f>
        <v>0</v>
      </c>
      <c r="AI601" s="1244">
        <f>IF(ISERROR(VLOOKUP(VLOOKUP($A601, 'E4 TB Allocation Details'!$A$18:$L$214, MATCH("Customer ID", 'E4 TB Allocation Details'!$A$18:$L$18, 0),FALSE), 'E2 Allocators'!$B$15:$W$361, MATCH(AI$17, 'E2 Allocators'!$B$15:$W$15, 0),FALSE)), 0, VLOOKUP(VLOOKUP($A601, 'E4 TB Allocation Details'!$A$18:$L$214, MATCH("Customer ID", 'E4 TB Allocation Details'!$A$18:$L$18, 0),FALSE), 'E2 Allocators'!$B$15:$W$361, MATCH(AI$17, 'E2 Allocators'!$B$15:$W$15, 0),FALSE))</f>
        <v>0</v>
      </c>
      <c r="AJ601" s="1244">
        <f>IF(ISERROR(VLOOKUP(VLOOKUP($A601, 'E4 TB Allocation Details'!$A$18:$L$214, MATCH("Customer ID", 'E4 TB Allocation Details'!$A$18:$L$18, 0),FALSE), 'E2 Allocators'!$B$15:$W$361, MATCH(AJ$17, 'E2 Allocators'!$B$15:$W$15, 0),FALSE)), 0, VLOOKUP(VLOOKUP($A601, 'E4 TB Allocation Details'!$A$18:$L$214, MATCH("Customer ID", 'E4 TB Allocation Details'!$A$18:$L$18, 0),FALSE), 'E2 Allocators'!$B$15:$W$361, MATCH(AJ$17, 'E2 Allocators'!$B$15:$W$15, 0),FALSE))</f>
        <v>0</v>
      </c>
      <c r="AK601" s="1244">
        <f>IF(ISERROR(VLOOKUP(VLOOKUP($A601, 'E4 TB Allocation Details'!$A$18:$L$214, MATCH("Customer ID", 'E4 TB Allocation Details'!$A$18:$L$18, 0),FALSE), 'E2 Allocators'!$B$15:$W$361, MATCH(AK$17, 'E2 Allocators'!$B$15:$W$15, 0),FALSE)), 0, VLOOKUP(VLOOKUP($A601, 'E4 TB Allocation Details'!$A$18:$L$214, MATCH("Customer ID", 'E4 TB Allocation Details'!$A$18:$L$18, 0),FALSE), 'E2 Allocators'!$B$15:$W$361, MATCH(AK$17, 'E2 Allocators'!$B$15:$W$15, 0),FALSE))</f>
        <v>0</v>
      </c>
      <c r="AL601" s="1244">
        <f>IF(ISERROR(VLOOKUP(VLOOKUP($A601, 'E4 TB Allocation Details'!$A$18:$L$214, MATCH("Customer ID", 'E4 TB Allocation Details'!$A$18:$L$18, 0),FALSE), 'E2 Allocators'!$B$15:$W$361, MATCH(AL$17, 'E2 Allocators'!$B$15:$W$15, 0),FALSE)), 0, VLOOKUP(VLOOKUP($A601, 'E4 TB Allocation Details'!$A$18:$L$214, MATCH("Customer ID", 'E4 TB Allocation Details'!$A$18:$L$18, 0),FALSE), 'E2 Allocators'!$B$15:$W$361, MATCH(AL$17, 'E2 Allocators'!$B$15:$W$15, 0),FALSE))</f>
        <v>0</v>
      </c>
      <c r="AM601" s="1244">
        <f>IF(ISERROR(VLOOKUP(VLOOKUP($A601, 'E4 TB Allocation Details'!$A$18:$L$214, MATCH("Customer ID", 'E4 TB Allocation Details'!$A$18:$L$18, 0),FALSE), 'E2 Allocators'!$B$15:$W$361, MATCH(AM$17, 'E2 Allocators'!$B$15:$W$15, 0),FALSE)), 0, VLOOKUP(VLOOKUP($A601, 'E4 TB Allocation Details'!$A$18:$L$214, MATCH("Customer ID", 'E4 TB Allocation Details'!$A$18:$L$18, 0),FALSE), 'E2 Allocators'!$B$15:$W$361, MATCH(AM$17, 'E2 Allocators'!$B$15:$W$15, 0),FALSE))</f>
        <v>0</v>
      </c>
      <c r="AN601" s="1244">
        <f>IF(ISERROR(VLOOKUP(VLOOKUP($A601, 'E4 TB Allocation Details'!$A$18:$L$214, MATCH("Customer ID", 'E4 TB Allocation Details'!$A$18:$L$18, 0),FALSE), 'E2 Allocators'!$B$15:$W$361, MATCH(AN$17, 'E2 Allocators'!$B$15:$W$15, 0),FALSE)), 0, VLOOKUP(VLOOKUP($A601, 'E4 TB Allocation Details'!$A$18:$L$214, MATCH("Customer ID", 'E4 TB Allocation Details'!$A$18:$L$18, 0),FALSE), 'E2 Allocators'!$B$15:$W$361, MATCH(AN$17, 'E2 Allocators'!$B$15:$W$15, 0),FALSE))</f>
        <v>0</v>
      </c>
      <c r="AO601" s="1244">
        <f>IF(ISERROR(VLOOKUP(VLOOKUP($A601, 'E4 TB Allocation Details'!$A$18:$L$214, MATCH("Customer ID", 'E4 TB Allocation Details'!$A$18:$L$18, 0),FALSE), 'E2 Allocators'!$B$15:$W$361, MATCH(AO$17, 'E2 Allocators'!$B$15:$W$15, 0),FALSE)), 0, VLOOKUP(VLOOKUP($A601, 'E4 TB Allocation Details'!$A$18:$L$214, MATCH("Customer ID", 'E4 TB Allocation Details'!$A$18:$L$18, 0),FALSE), 'E2 Allocators'!$B$15:$W$361, MATCH(AO$17, 'E2 Allocators'!$B$15:$W$15, 0),FALSE))</f>
        <v>0</v>
      </c>
      <c r="AP601" s="1244">
        <f>IF(ISERROR(VLOOKUP(VLOOKUP($A601, 'E4 TB Allocation Details'!$A$18:$L$214, MATCH("Customer ID", 'E4 TB Allocation Details'!$A$18:$L$18, 0),FALSE), 'E2 Allocators'!$B$15:$W$361, MATCH(AP$17, 'E2 Allocators'!$B$15:$W$15, 0),FALSE)), 0, VLOOKUP(VLOOKUP($A601, 'E4 TB Allocation Details'!$A$18:$L$214, MATCH("Customer ID", 'E4 TB Allocation Details'!$A$18:$L$18, 0),FALSE), 'E2 Allocators'!$B$15:$W$361, MATCH(AP$17, 'E2 Allocators'!$B$15:$W$15, 0),FALSE))</f>
        <v>0</v>
      </c>
      <c r="AQ601" s="1244">
        <f>IF(ISERROR(VLOOKUP(VLOOKUP($A601, 'E4 TB Allocation Details'!$A$18:$L$214, MATCH("Customer ID", 'E4 TB Allocation Details'!$A$18:$L$18, 0),FALSE), 'E2 Allocators'!$B$15:$W$361, MATCH(AQ$17, 'E2 Allocators'!$B$15:$W$15, 0),FALSE)), 0, VLOOKUP(VLOOKUP($A601, 'E4 TB Allocation Details'!$A$18:$L$214, MATCH("Customer ID", 'E4 TB Allocation Details'!$A$18:$L$18, 0),FALSE), 'E2 Allocators'!$B$15:$W$361, MATCH(AQ$17, 'E2 Allocators'!$B$15:$W$15, 0),FALSE))</f>
        <v>0</v>
      </c>
      <c r="AR601" s="1244">
        <f>IF(ISERROR(VLOOKUP(VLOOKUP($A601, 'E4 TB Allocation Details'!$A$18:$L$214, MATCH("Customer ID", 'E4 TB Allocation Details'!$A$18:$L$18, 0),FALSE), 'E2 Allocators'!$B$15:$W$361, MATCH(AR$17, 'E2 Allocators'!$B$15:$W$15, 0),FALSE)), 0, VLOOKUP(VLOOKUP($A601, 'E4 TB Allocation Details'!$A$18:$L$214, MATCH("Customer ID", 'E4 TB Allocation Details'!$A$18:$L$18, 0),FALSE), 'E2 Allocators'!$B$15:$W$361, MATCH(AR$17, 'E2 Allocators'!$B$15:$W$15, 0),FALSE))</f>
        <v>0</v>
      </c>
      <c r="AS601" s="1244">
        <f>IF(ISERROR(VLOOKUP(VLOOKUP($A601, 'E4 TB Allocation Details'!$A$18:$L$214, MATCH("Customer ID", 'E4 TB Allocation Details'!$A$18:$L$18, 0),FALSE), 'E2 Allocators'!$B$15:$W$361, MATCH(AS$17, 'E2 Allocators'!$B$15:$W$15, 0),FALSE)), 0, VLOOKUP(VLOOKUP($A601, 'E4 TB Allocation Details'!$A$18:$L$214, MATCH("Customer ID", 'E4 TB Allocation Details'!$A$18:$L$18, 0),FALSE), 'E2 Allocators'!$B$15:$W$361, MATCH(AS$17, 'E2 Allocators'!$B$15:$W$15, 0),FALSE))</f>
        <v>0</v>
      </c>
      <c r="AT601" s="1244">
        <f>IF(ISERROR(VLOOKUP(VLOOKUP($A601, 'E4 TB Allocation Details'!$A$18:$L$214, MATCH("Customer ID", 'E4 TB Allocation Details'!$A$18:$L$18, 0),FALSE), 'E2 Allocators'!$B$15:$W$361, MATCH(AT$17, 'E2 Allocators'!$B$15:$W$15, 0),FALSE)), 0, VLOOKUP(VLOOKUP($A601, 'E4 TB Allocation Details'!$A$18:$L$214, MATCH("Customer ID", 'E4 TB Allocation Details'!$A$18:$L$18, 0),FALSE), 'E2 Allocators'!$B$15:$W$361, MATCH(AT$17, 'E2 Allocators'!$B$15:$W$15, 0),FALSE))</f>
        <v>0</v>
      </c>
      <c r="AU601" s="1244">
        <f>IF(ISERROR(VLOOKUP(VLOOKUP($A601, 'E4 TB Allocation Details'!$A$18:$L$214, MATCH("Customer ID", 'E4 TB Allocation Details'!$A$18:$L$18, 0),FALSE), 'E2 Allocators'!$B$15:$W$361, MATCH(AU$17, 'E2 Allocators'!$B$15:$W$15, 0),FALSE)), 0, VLOOKUP(VLOOKUP($A601, 'E4 TB Allocation Details'!$A$18:$L$214, MATCH("Customer ID", 'E4 TB Allocation Details'!$A$18:$L$18, 0),FALSE), 'E2 Allocators'!$B$15:$W$361, MATCH(AU$17, 'E2 Allocators'!$B$15:$W$15, 0),FALSE))</f>
        <v>0</v>
      </c>
      <c r="AV601" s="1249">
        <f t="shared" si="902"/>
        <v>0</v>
      </c>
      <c r="AW601" s="1246"/>
      <c r="AX601" s="1246"/>
      <c r="AY601" s="1246"/>
      <c r="AZ601" s="1246"/>
      <c r="BA601" s="1246"/>
      <c r="BB601" s="1246"/>
      <c r="BC601" s="1246"/>
      <c r="BD601" s="1246"/>
      <c r="BE601" s="1246"/>
      <c r="BF601" s="1246"/>
      <c r="BG601" s="1246"/>
      <c r="BH601" s="1246"/>
      <c r="BI601" s="1246"/>
      <c r="BJ601" s="1246"/>
      <c r="BK601" s="1246"/>
      <c r="BL601" s="1246"/>
      <c r="BM601" s="1246"/>
      <c r="BN601" s="1246"/>
      <c r="BO601" s="1246"/>
      <c r="BP601" s="1246"/>
      <c r="BQ601" s="1247"/>
    </row>
    <row r="602" spans="1:69" s="229" customFormat="1" ht="12.75">
      <c r="A602" s="1248">
        <v>1810</v>
      </c>
      <c r="B602" s="1241" t="s">
        <v>285</v>
      </c>
      <c r="C602" s="1242"/>
      <c r="D602" s="1243"/>
      <c r="E602" s="1243"/>
      <c r="F602" s="1243"/>
      <c r="G602" s="1244">
        <f>IF(ISERROR(VLOOKUP(VLOOKUP($A602, 'E4 TB Allocation Details'!$A$18:$L$214, MATCH("Demand ID", 'E4 TB Allocation Details'!$A$18:$L$18, 0),FALSE), 'E2 Allocators'!$B$15:$W$361, MATCH(G$17, 'E2 Allocators'!$B$15:$W$15, 0),FALSE)), 0, VLOOKUP(VLOOKUP($A602, 'E4 TB Allocation Details'!$A$18:$L$214, MATCH("Demand ID", 'E4 TB Allocation Details'!$A$18:$L$18, 0),FALSE), 'E2 Allocators'!$B$15:$W$361, MATCH(G$17, 'E2 Allocators'!$B$15:$W$15, 0),FALSE))</f>
        <v>0</v>
      </c>
      <c r="H602" s="1244">
        <f>IF(ISERROR(VLOOKUP(VLOOKUP($A602, 'E4 TB Allocation Details'!$A$18:$L$214, MATCH("Demand ID", 'E4 TB Allocation Details'!$A$18:$L$18, 0),FALSE), 'E2 Allocators'!$B$15:$W$361, MATCH(H$17, 'E2 Allocators'!$B$15:$W$15, 0),FALSE)), 0, VLOOKUP(VLOOKUP($A602, 'E4 TB Allocation Details'!$A$18:$L$214, MATCH("Demand ID", 'E4 TB Allocation Details'!$A$18:$L$18, 0),FALSE), 'E2 Allocators'!$B$15:$W$361, MATCH(H$17, 'E2 Allocators'!$B$15:$W$15, 0),FALSE))</f>
        <v>0</v>
      </c>
      <c r="I602" s="1244">
        <f>IF(ISERROR(VLOOKUP(VLOOKUP($A602, 'E4 TB Allocation Details'!$A$18:$L$214, MATCH("Demand ID", 'E4 TB Allocation Details'!$A$18:$L$18, 0),FALSE), 'E2 Allocators'!$B$15:$W$361, MATCH(I$17, 'E2 Allocators'!$B$15:$W$15, 0),FALSE)), 0, VLOOKUP(VLOOKUP($A602, 'E4 TB Allocation Details'!$A$18:$L$214, MATCH("Demand ID", 'E4 TB Allocation Details'!$A$18:$L$18, 0),FALSE), 'E2 Allocators'!$B$15:$W$361, MATCH(I$17, 'E2 Allocators'!$B$15:$W$15, 0),FALSE))</f>
        <v>0</v>
      </c>
      <c r="J602" s="1244">
        <f>IF(ISERROR(VLOOKUP(VLOOKUP($A602, 'E4 TB Allocation Details'!$A$18:$L$214, MATCH("Demand ID", 'E4 TB Allocation Details'!$A$18:$L$18, 0),FALSE), 'E2 Allocators'!$B$15:$W$361, MATCH(J$17, 'E2 Allocators'!$B$15:$W$15, 0),FALSE)), 0, VLOOKUP(VLOOKUP($A602, 'E4 TB Allocation Details'!$A$18:$L$214, MATCH("Demand ID", 'E4 TB Allocation Details'!$A$18:$L$18, 0),FALSE), 'E2 Allocators'!$B$15:$W$361, MATCH(J$17, 'E2 Allocators'!$B$15:$W$15, 0),FALSE))</f>
        <v>0</v>
      </c>
      <c r="K602" s="1244">
        <f>IF(ISERROR(VLOOKUP(VLOOKUP($A602, 'E4 TB Allocation Details'!$A$18:$L$214, MATCH("Demand ID", 'E4 TB Allocation Details'!$A$18:$L$18, 0),FALSE), 'E2 Allocators'!$B$15:$W$361, MATCH(K$17, 'E2 Allocators'!$B$15:$W$15, 0),FALSE)), 0, VLOOKUP(VLOOKUP($A602, 'E4 TB Allocation Details'!$A$18:$L$214, MATCH("Demand ID", 'E4 TB Allocation Details'!$A$18:$L$18, 0),FALSE), 'E2 Allocators'!$B$15:$W$361, MATCH(K$17, 'E2 Allocators'!$B$15:$W$15, 0),FALSE))</f>
        <v>0</v>
      </c>
      <c r="L602" s="1244">
        <f>IF(ISERROR(VLOOKUP(VLOOKUP($A602, 'E4 TB Allocation Details'!$A$18:$L$214, MATCH("Demand ID", 'E4 TB Allocation Details'!$A$18:$L$18, 0),FALSE), 'E2 Allocators'!$B$15:$W$361, MATCH(L$17, 'E2 Allocators'!$B$15:$W$15, 0),FALSE)), 0, VLOOKUP(VLOOKUP($A602, 'E4 TB Allocation Details'!$A$18:$L$214, MATCH("Demand ID", 'E4 TB Allocation Details'!$A$18:$L$18, 0),FALSE), 'E2 Allocators'!$B$15:$W$361, MATCH(L$17, 'E2 Allocators'!$B$15:$W$15, 0),FALSE))</f>
        <v>0</v>
      </c>
      <c r="M602" s="1244">
        <f>IF(ISERROR(VLOOKUP(VLOOKUP($A602, 'E4 TB Allocation Details'!$A$18:$L$214, MATCH("Demand ID", 'E4 TB Allocation Details'!$A$18:$L$18, 0),FALSE), 'E2 Allocators'!$B$15:$W$361, MATCH(M$17, 'E2 Allocators'!$B$15:$W$15, 0),FALSE)), 0, VLOOKUP(VLOOKUP($A602, 'E4 TB Allocation Details'!$A$18:$L$214, MATCH("Demand ID", 'E4 TB Allocation Details'!$A$18:$L$18, 0),FALSE), 'E2 Allocators'!$B$15:$W$361, MATCH(M$17, 'E2 Allocators'!$B$15:$W$15, 0),FALSE))</f>
        <v>0</v>
      </c>
      <c r="N602" s="1244">
        <f>IF(ISERROR(VLOOKUP(VLOOKUP($A602, 'E4 TB Allocation Details'!$A$18:$L$214, MATCH("Demand ID", 'E4 TB Allocation Details'!$A$18:$L$18, 0),FALSE), 'E2 Allocators'!$B$15:$W$361, MATCH(N$17, 'E2 Allocators'!$B$15:$W$15, 0),FALSE)), 0, VLOOKUP(VLOOKUP($A602, 'E4 TB Allocation Details'!$A$18:$L$214, MATCH("Demand ID", 'E4 TB Allocation Details'!$A$18:$L$18, 0),FALSE), 'E2 Allocators'!$B$15:$W$361, MATCH(N$17, 'E2 Allocators'!$B$15:$W$15, 0),FALSE))</f>
        <v>0</v>
      </c>
      <c r="O602" s="1244">
        <f>IF(ISERROR(VLOOKUP(VLOOKUP($A602, 'E4 TB Allocation Details'!$A$18:$L$214, MATCH("Demand ID", 'E4 TB Allocation Details'!$A$18:$L$18, 0),FALSE), 'E2 Allocators'!$B$15:$W$361, MATCH(O$17, 'E2 Allocators'!$B$15:$W$15, 0),FALSE)), 0, VLOOKUP(VLOOKUP($A602, 'E4 TB Allocation Details'!$A$18:$L$214, MATCH("Demand ID", 'E4 TB Allocation Details'!$A$18:$L$18, 0),FALSE), 'E2 Allocators'!$B$15:$W$361, MATCH(O$17, 'E2 Allocators'!$B$15:$W$15, 0),FALSE))</f>
        <v>0</v>
      </c>
      <c r="P602" s="1244">
        <f>IF(ISERROR(VLOOKUP(VLOOKUP($A602, 'E4 TB Allocation Details'!$A$18:$L$214, MATCH("Demand ID", 'E4 TB Allocation Details'!$A$18:$L$18, 0),FALSE), 'E2 Allocators'!$B$15:$W$361, MATCH(P$17, 'E2 Allocators'!$B$15:$W$15, 0),FALSE)), 0, VLOOKUP(VLOOKUP($A602, 'E4 TB Allocation Details'!$A$18:$L$214, MATCH("Demand ID", 'E4 TB Allocation Details'!$A$18:$L$18, 0),FALSE), 'E2 Allocators'!$B$15:$W$361, MATCH(P$17, 'E2 Allocators'!$B$15:$W$15, 0),FALSE))</f>
        <v>0</v>
      </c>
      <c r="Q602" s="1244">
        <f>IF(ISERROR(VLOOKUP(VLOOKUP($A602, 'E4 TB Allocation Details'!$A$18:$L$214, MATCH("Demand ID", 'E4 TB Allocation Details'!$A$18:$L$18, 0),FALSE), 'E2 Allocators'!$B$15:$W$361, MATCH(Q$17, 'E2 Allocators'!$B$15:$W$15, 0),FALSE)), 0, VLOOKUP(VLOOKUP($A602, 'E4 TB Allocation Details'!$A$18:$L$214, MATCH("Demand ID", 'E4 TB Allocation Details'!$A$18:$L$18, 0),FALSE), 'E2 Allocators'!$B$15:$W$361, MATCH(Q$17, 'E2 Allocators'!$B$15:$W$15, 0),FALSE))</f>
        <v>0</v>
      </c>
      <c r="R602" s="1244">
        <f>IF(ISERROR(VLOOKUP(VLOOKUP($A602, 'E4 TB Allocation Details'!$A$18:$L$214, MATCH("Demand ID", 'E4 TB Allocation Details'!$A$18:$L$18, 0),FALSE), 'E2 Allocators'!$B$15:$W$361, MATCH(R$17, 'E2 Allocators'!$B$15:$W$15, 0),FALSE)), 0, VLOOKUP(VLOOKUP($A602, 'E4 TB Allocation Details'!$A$18:$L$214, MATCH("Demand ID", 'E4 TB Allocation Details'!$A$18:$L$18, 0),FALSE), 'E2 Allocators'!$B$15:$W$361, MATCH(R$17, 'E2 Allocators'!$B$15:$W$15, 0),FALSE))</f>
        <v>0</v>
      </c>
      <c r="S602" s="1244">
        <f>IF(ISERROR(VLOOKUP(VLOOKUP($A602, 'E4 TB Allocation Details'!$A$18:$L$214, MATCH("Demand ID", 'E4 TB Allocation Details'!$A$18:$L$18, 0),FALSE), 'E2 Allocators'!$B$15:$W$361, MATCH(S$17, 'E2 Allocators'!$B$15:$W$15, 0),FALSE)), 0, VLOOKUP(VLOOKUP($A602, 'E4 TB Allocation Details'!$A$18:$L$214, MATCH("Demand ID", 'E4 TB Allocation Details'!$A$18:$L$18, 0),FALSE), 'E2 Allocators'!$B$15:$W$361, MATCH(S$17, 'E2 Allocators'!$B$15:$W$15, 0),FALSE))</f>
        <v>0</v>
      </c>
      <c r="T602" s="1244">
        <f>IF(ISERROR(VLOOKUP(VLOOKUP($A602, 'E4 TB Allocation Details'!$A$18:$L$214, MATCH("Demand ID", 'E4 TB Allocation Details'!$A$18:$L$18, 0),FALSE), 'E2 Allocators'!$B$15:$W$361, MATCH(T$17, 'E2 Allocators'!$B$15:$W$15, 0),FALSE)), 0, VLOOKUP(VLOOKUP($A602, 'E4 TB Allocation Details'!$A$18:$L$214, MATCH("Demand ID", 'E4 TB Allocation Details'!$A$18:$L$18, 0),FALSE), 'E2 Allocators'!$B$15:$W$361, MATCH(T$17, 'E2 Allocators'!$B$15:$W$15, 0),FALSE))</f>
        <v>0</v>
      </c>
      <c r="U602" s="1244">
        <f>IF(ISERROR(VLOOKUP(VLOOKUP($A602, 'E4 TB Allocation Details'!$A$18:$L$214, MATCH("Demand ID", 'E4 TB Allocation Details'!$A$18:$L$18, 0),FALSE), 'E2 Allocators'!$B$15:$W$361, MATCH(U$17, 'E2 Allocators'!$B$15:$W$15, 0),FALSE)), 0, VLOOKUP(VLOOKUP($A602, 'E4 TB Allocation Details'!$A$18:$L$214, MATCH("Demand ID", 'E4 TB Allocation Details'!$A$18:$L$18, 0),FALSE), 'E2 Allocators'!$B$15:$W$361, MATCH(U$17, 'E2 Allocators'!$B$15:$W$15, 0),FALSE))</f>
        <v>0</v>
      </c>
      <c r="V602" s="1244">
        <f>IF(ISERROR(VLOOKUP(VLOOKUP($A602, 'E4 TB Allocation Details'!$A$18:$L$214, MATCH("Demand ID", 'E4 TB Allocation Details'!$A$18:$L$18, 0),FALSE), 'E2 Allocators'!$B$15:$W$361, MATCH(V$17, 'E2 Allocators'!$B$15:$W$15, 0),FALSE)), 0, VLOOKUP(VLOOKUP($A602, 'E4 TB Allocation Details'!$A$18:$L$214, MATCH("Demand ID", 'E4 TB Allocation Details'!$A$18:$L$18, 0),FALSE), 'E2 Allocators'!$B$15:$W$361, MATCH(V$17, 'E2 Allocators'!$B$15:$W$15, 0),FALSE))</f>
        <v>0</v>
      </c>
      <c r="W602" s="1244">
        <f>IF(ISERROR(VLOOKUP(VLOOKUP($A602, 'E4 TB Allocation Details'!$A$18:$L$214, MATCH("Demand ID", 'E4 TB Allocation Details'!$A$18:$L$18, 0),FALSE), 'E2 Allocators'!$B$15:$W$361, MATCH(W$17, 'E2 Allocators'!$B$15:$W$15, 0),FALSE)), 0, VLOOKUP(VLOOKUP($A602, 'E4 TB Allocation Details'!$A$18:$L$214, MATCH("Demand ID", 'E4 TB Allocation Details'!$A$18:$L$18, 0),FALSE), 'E2 Allocators'!$B$15:$W$361, MATCH(W$17, 'E2 Allocators'!$B$15:$W$15, 0),FALSE))</f>
        <v>0</v>
      </c>
      <c r="X602" s="1244">
        <f>IF(ISERROR(VLOOKUP(VLOOKUP($A602, 'E4 TB Allocation Details'!$A$18:$L$214, MATCH("Demand ID", 'E4 TB Allocation Details'!$A$18:$L$18, 0),FALSE), 'E2 Allocators'!$B$15:$W$361, MATCH(X$17, 'E2 Allocators'!$B$15:$W$15, 0),FALSE)), 0, VLOOKUP(VLOOKUP($A602, 'E4 TB Allocation Details'!$A$18:$L$214, MATCH("Demand ID", 'E4 TB Allocation Details'!$A$18:$L$18, 0),FALSE), 'E2 Allocators'!$B$15:$W$361, MATCH(X$17, 'E2 Allocators'!$B$15:$W$15, 0),FALSE))</f>
        <v>0</v>
      </c>
      <c r="Y602" s="1244">
        <f>IF(ISERROR(VLOOKUP(VLOOKUP($A602, 'E4 TB Allocation Details'!$A$18:$L$214, MATCH("Demand ID", 'E4 TB Allocation Details'!$A$18:$L$18, 0),FALSE), 'E2 Allocators'!$B$15:$W$361, MATCH(Y$17, 'E2 Allocators'!$B$15:$W$15, 0),FALSE)), 0, VLOOKUP(VLOOKUP($A602, 'E4 TB Allocation Details'!$A$18:$L$214, MATCH("Demand ID", 'E4 TB Allocation Details'!$A$18:$L$18, 0),FALSE), 'E2 Allocators'!$B$15:$W$361, MATCH(Y$17, 'E2 Allocators'!$B$15:$W$15, 0),FALSE))</f>
        <v>0</v>
      </c>
      <c r="Z602" s="1244">
        <f>IF(ISERROR(VLOOKUP(VLOOKUP($A602, 'E4 TB Allocation Details'!$A$18:$L$214, MATCH("Demand ID", 'E4 TB Allocation Details'!$A$18:$L$18, 0),FALSE), 'E2 Allocators'!$B$15:$W$361, MATCH(Z$17, 'E2 Allocators'!$B$15:$W$15, 0),FALSE)), 0, VLOOKUP(VLOOKUP($A602, 'E4 TB Allocation Details'!$A$18:$L$214, MATCH("Demand ID", 'E4 TB Allocation Details'!$A$18:$L$18, 0),FALSE), 'E2 Allocators'!$B$15:$W$361, MATCH(Z$17, 'E2 Allocators'!$B$15:$W$15, 0),FALSE))</f>
        <v>0</v>
      </c>
      <c r="AA602" s="1249">
        <f t="shared" si="901"/>
        <v>0</v>
      </c>
      <c r="AB602" s="1244">
        <f>IF(ISERROR(VLOOKUP(VLOOKUP($A602, 'E4 TB Allocation Details'!$A$18:$L$214, MATCH("Customer ID", 'E4 TB Allocation Details'!$A$18:$L$18, 0),FALSE), 'E2 Allocators'!$B$15:$W$361, MATCH(AB$17, 'E2 Allocators'!$B$15:$W$15, 0),FALSE)), 0, VLOOKUP(VLOOKUP($A602, 'E4 TB Allocation Details'!$A$18:$L$214, MATCH("Customer ID", 'E4 TB Allocation Details'!$A$18:$L$18, 0),FALSE), 'E2 Allocators'!$B$15:$W$361, MATCH(AB$17, 'E2 Allocators'!$B$15:$W$15, 0),FALSE))</f>
        <v>0</v>
      </c>
      <c r="AC602" s="1244">
        <f>IF(ISERROR(VLOOKUP(VLOOKUP($A602, 'E4 TB Allocation Details'!$A$18:$L$214, MATCH("Customer ID", 'E4 TB Allocation Details'!$A$18:$L$18, 0),FALSE), 'E2 Allocators'!$B$15:$W$361, MATCH(AC$17, 'E2 Allocators'!$B$15:$W$15, 0),FALSE)), 0, VLOOKUP(VLOOKUP($A602, 'E4 TB Allocation Details'!$A$18:$L$214, MATCH("Customer ID", 'E4 TB Allocation Details'!$A$18:$L$18, 0),FALSE), 'E2 Allocators'!$B$15:$W$361, MATCH(AC$17, 'E2 Allocators'!$B$15:$W$15, 0),FALSE))</f>
        <v>0</v>
      </c>
      <c r="AD602" s="1244">
        <f>IF(ISERROR(VLOOKUP(VLOOKUP($A602, 'E4 TB Allocation Details'!$A$18:$L$214, MATCH("Customer ID", 'E4 TB Allocation Details'!$A$18:$L$18, 0),FALSE), 'E2 Allocators'!$B$15:$W$361, MATCH(AD$17, 'E2 Allocators'!$B$15:$W$15, 0),FALSE)), 0, VLOOKUP(VLOOKUP($A602, 'E4 TB Allocation Details'!$A$18:$L$214, MATCH("Customer ID", 'E4 TB Allocation Details'!$A$18:$L$18, 0),FALSE), 'E2 Allocators'!$B$15:$W$361, MATCH(AD$17, 'E2 Allocators'!$B$15:$W$15, 0),FALSE))</f>
        <v>0</v>
      </c>
      <c r="AE602" s="1244">
        <f>IF(ISERROR(VLOOKUP(VLOOKUP($A602, 'E4 TB Allocation Details'!$A$18:$L$214, MATCH("Customer ID", 'E4 TB Allocation Details'!$A$18:$L$18, 0),FALSE), 'E2 Allocators'!$B$15:$W$361, MATCH(AE$17, 'E2 Allocators'!$B$15:$W$15, 0),FALSE)), 0, VLOOKUP(VLOOKUP($A602, 'E4 TB Allocation Details'!$A$18:$L$214, MATCH("Customer ID", 'E4 TB Allocation Details'!$A$18:$L$18, 0),FALSE), 'E2 Allocators'!$B$15:$W$361, MATCH(AE$17, 'E2 Allocators'!$B$15:$W$15, 0),FALSE))</f>
        <v>0</v>
      </c>
      <c r="AF602" s="1244">
        <f>IF(ISERROR(VLOOKUP(VLOOKUP($A602, 'E4 TB Allocation Details'!$A$18:$L$214, MATCH("Customer ID", 'E4 TB Allocation Details'!$A$18:$L$18, 0),FALSE), 'E2 Allocators'!$B$15:$W$361, MATCH(AF$17, 'E2 Allocators'!$B$15:$W$15, 0),FALSE)), 0, VLOOKUP(VLOOKUP($A602, 'E4 TB Allocation Details'!$A$18:$L$214, MATCH("Customer ID", 'E4 TB Allocation Details'!$A$18:$L$18, 0),FALSE), 'E2 Allocators'!$B$15:$W$361, MATCH(AF$17, 'E2 Allocators'!$B$15:$W$15, 0),FALSE))</f>
        <v>0</v>
      </c>
      <c r="AG602" s="1244">
        <f>IF(ISERROR(VLOOKUP(VLOOKUP($A602, 'E4 TB Allocation Details'!$A$18:$L$214, MATCH("Customer ID", 'E4 TB Allocation Details'!$A$18:$L$18, 0),FALSE), 'E2 Allocators'!$B$15:$W$361, MATCH(AG$17, 'E2 Allocators'!$B$15:$W$15, 0),FALSE)), 0, VLOOKUP(VLOOKUP($A602, 'E4 TB Allocation Details'!$A$18:$L$214, MATCH("Customer ID", 'E4 TB Allocation Details'!$A$18:$L$18, 0),FALSE), 'E2 Allocators'!$B$15:$W$361, MATCH(AG$17, 'E2 Allocators'!$B$15:$W$15, 0),FALSE))</f>
        <v>0</v>
      </c>
      <c r="AH602" s="1244">
        <f>IF(ISERROR(VLOOKUP(VLOOKUP($A602, 'E4 TB Allocation Details'!$A$18:$L$214, MATCH("Customer ID", 'E4 TB Allocation Details'!$A$18:$L$18, 0),FALSE), 'E2 Allocators'!$B$15:$W$361, MATCH(AH$17, 'E2 Allocators'!$B$15:$W$15, 0),FALSE)), 0, VLOOKUP(VLOOKUP($A602, 'E4 TB Allocation Details'!$A$18:$L$214, MATCH("Customer ID", 'E4 TB Allocation Details'!$A$18:$L$18, 0),FALSE), 'E2 Allocators'!$B$15:$W$361, MATCH(AH$17, 'E2 Allocators'!$B$15:$W$15, 0),FALSE))</f>
        <v>0</v>
      </c>
      <c r="AI602" s="1244">
        <f>IF(ISERROR(VLOOKUP(VLOOKUP($A602, 'E4 TB Allocation Details'!$A$18:$L$214, MATCH("Customer ID", 'E4 TB Allocation Details'!$A$18:$L$18, 0),FALSE), 'E2 Allocators'!$B$15:$W$361, MATCH(AI$17, 'E2 Allocators'!$B$15:$W$15, 0),FALSE)), 0, VLOOKUP(VLOOKUP($A602, 'E4 TB Allocation Details'!$A$18:$L$214, MATCH("Customer ID", 'E4 TB Allocation Details'!$A$18:$L$18, 0),FALSE), 'E2 Allocators'!$B$15:$W$361, MATCH(AI$17, 'E2 Allocators'!$B$15:$W$15, 0),FALSE))</f>
        <v>0</v>
      </c>
      <c r="AJ602" s="1244">
        <f>IF(ISERROR(VLOOKUP(VLOOKUP($A602, 'E4 TB Allocation Details'!$A$18:$L$214, MATCH("Customer ID", 'E4 TB Allocation Details'!$A$18:$L$18, 0),FALSE), 'E2 Allocators'!$B$15:$W$361, MATCH(AJ$17, 'E2 Allocators'!$B$15:$W$15, 0),FALSE)), 0, VLOOKUP(VLOOKUP($A602, 'E4 TB Allocation Details'!$A$18:$L$214, MATCH("Customer ID", 'E4 TB Allocation Details'!$A$18:$L$18, 0),FALSE), 'E2 Allocators'!$B$15:$W$361, MATCH(AJ$17, 'E2 Allocators'!$B$15:$W$15, 0),FALSE))</f>
        <v>0</v>
      </c>
      <c r="AK602" s="1244">
        <f>IF(ISERROR(VLOOKUP(VLOOKUP($A602, 'E4 TB Allocation Details'!$A$18:$L$214, MATCH("Customer ID", 'E4 TB Allocation Details'!$A$18:$L$18, 0),FALSE), 'E2 Allocators'!$B$15:$W$361, MATCH(AK$17, 'E2 Allocators'!$B$15:$W$15, 0),FALSE)), 0, VLOOKUP(VLOOKUP($A602, 'E4 TB Allocation Details'!$A$18:$L$214, MATCH("Customer ID", 'E4 TB Allocation Details'!$A$18:$L$18, 0),FALSE), 'E2 Allocators'!$B$15:$W$361, MATCH(AK$17, 'E2 Allocators'!$B$15:$W$15, 0),FALSE))</f>
        <v>0</v>
      </c>
      <c r="AL602" s="1244">
        <f>IF(ISERROR(VLOOKUP(VLOOKUP($A602, 'E4 TB Allocation Details'!$A$18:$L$214, MATCH("Customer ID", 'E4 TB Allocation Details'!$A$18:$L$18, 0),FALSE), 'E2 Allocators'!$B$15:$W$361, MATCH(AL$17, 'E2 Allocators'!$B$15:$W$15, 0),FALSE)), 0, VLOOKUP(VLOOKUP($A602, 'E4 TB Allocation Details'!$A$18:$L$214, MATCH("Customer ID", 'E4 TB Allocation Details'!$A$18:$L$18, 0),FALSE), 'E2 Allocators'!$B$15:$W$361, MATCH(AL$17, 'E2 Allocators'!$B$15:$W$15, 0),FALSE))</f>
        <v>0</v>
      </c>
      <c r="AM602" s="1244">
        <f>IF(ISERROR(VLOOKUP(VLOOKUP($A602, 'E4 TB Allocation Details'!$A$18:$L$214, MATCH("Customer ID", 'E4 TB Allocation Details'!$A$18:$L$18, 0),FALSE), 'E2 Allocators'!$B$15:$W$361, MATCH(AM$17, 'E2 Allocators'!$B$15:$W$15, 0),FALSE)), 0, VLOOKUP(VLOOKUP($A602, 'E4 TB Allocation Details'!$A$18:$L$214, MATCH("Customer ID", 'E4 TB Allocation Details'!$A$18:$L$18, 0),FALSE), 'E2 Allocators'!$B$15:$W$361, MATCH(AM$17, 'E2 Allocators'!$B$15:$W$15, 0),FALSE))</f>
        <v>0</v>
      </c>
      <c r="AN602" s="1244">
        <f>IF(ISERROR(VLOOKUP(VLOOKUP($A602, 'E4 TB Allocation Details'!$A$18:$L$214, MATCH("Customer ID", 'E4 TB Allocation Details'!$A$18:$L$18, 0),FALSE), 'E2 Allocators'!$B$15:$W$361, MATCH(AN$17, 'E2 Allocators'!$B$15:$W$15, 0),FALSE)), 0, VLOOKUP(VLOOKUP($A602, 'E4 TB Allocation Details'!$A$18:$L$214, MATCH("Customer ID", 'E4 TB Allocation Details'!$A$18:$L$18, 0),FALSE), 'E2 Allocators'!$B$15:$W$361, MATCH(AN$17, 'E2 Allocators'!$B$15:$W$15, 0),FALSE))</f>
        <v>0</v>
      </c>
      <c r="AO602" s="1244">
        <f>IF(ISERROR(VLOOKUP(VLOOKUP($A602, 'E4 TB Allocation Details'!$A$18:$L$214, MATCH("Customer ID", 'E4 TB Allocation Details'!$A$18:$L$18, 0),FALSE), 'E2 Allocators'!$B$15:$W$361, MATCH(AO$17, 'E2 Allocators'!$B$15:$W$15, 0),FALSE)), 0, VLOOKUP(VLOOKUP($A602, 'E4 TB Allocation Details'!$A$18:$L$214, MATCH("Customer ID", 'E4 TB Allocation Details'!$A$18:$L$18, 0),FALSE), 'E2 Allocators'!$B$15:$W$361, MATCH(AO$17, 'E2 Allocators'!$B$15:$W$15, 0),FALSE))</f>
        <v>0</v>
      </c>
      <c r="AP602" s="1244">
        <f>IF(ISERROR(VLOOKUP(VLOOKUP($A602, 'E4 TB Allocation Details'!$A$18:$L$214, MATCH("Customer ID", 'E4 TB Allocation Details'!$A$18:$L$18, 0),FALSE), 'E2 Allocators'!$B$15:$W$361, MATCH(AP$17, 'E2 Allocators'!$B$15:$W$15, 0),FALSE)), 0, VLOOKUP(VLOOKUP($A602, 'E4 TB Allocation Details'!$A$18:$L$214, MATCH("Customer ID", 'E4 TB Allocation Details'!$A$18:$L$18, 0),FALSE), 'E2 Allocators'!$B$15:$W$361, MATCH(AP$17, 'E2 Allocators'!$B$15:$W$15, 0),FALSE))</f>
        <v>0</v>
      </c>
      <c r="AQ602" s="1244">
        <f>IF(ISERROR(VLOOKUP(VLOOKUP($A602, 'E4 TB Allocation Details'!$A$18:$L$214, MATCH("Customer ID", 'E4 TB Allocation Details'!$A$18:$L$18, 0),FALSE), 'E2 Allocators'!$B$15:$W$361, MATCH(AQ$17, 'E2 Allocators'!$B$15:$W$15, 0),FALSE)), 0, VLOOKUP(VLOOKUP($A602, 'E4 TB Allocation Details'!$A$18:$L$214, MATCH("Customer ID", 'E4 TB Allocation Details'!$A$18:$L$18, 0),FALSE), 'E2 Allocators'!$B$15:$W$361, MATCH(AQ$17, 'E2 Allocators'!$B$15:$W$15, 0),FALSE))</f>
        <v>0</v>
      </c>
      <c r="AR602" s="1244">
        <f>IF(ISERROR(VLOOKUP(VLOOKUP($A602, 'E4 TB Allocation Details'!$A$18:$L$214, MATCH("Customer ID", 'E4 TB Allocation Details'!$A$18:$L$18, 0),FALSE), 'E2 Allocators'!$B$15:$W$361, MATCH(AR$17, 'E2 Allocators'!$B$15:$W$15, 0),FALSE)), 0, VLOOKUP(VLOOKUP($A602, 'E4 TB Allocation Details'!$A$18:$L$214, MATCH("Customer ID", 'E4 TB Allocation Details'!$A$18:$L$18, 0),FALSE), 'E2 Allocators'!$B$15:$W$361, MATCH(AR$17, 'E2 Allocators'!$B$15:$W$15, 0),FALSE))</f>
        <v>0</v>
      </c>
      <c r="AS602" s="1244">
        <f>IF(ISERROR(VLOOKUP(VLOOKUP($A602, 'E4 TB Allocation Details'!$A$18:$L$214, MATCH("Customer ID", 'E4 TB Allocation Details'!$A$18:$L$18, 0),FALSE), 'E2 Allocators'!$B$15:$W$361, MATCH(AS$17, 'E2 Allocators'!$B$15:$W$15, 0),FALSE)), 0, VLOOKUP(VLOOKUP($A602, 'E4 TB Allocation Details'!$A$18:$L$214, MATCH("Customer ID", 'E4 TB Allocation Details'!$A$18:$L$18, 0),FALSE), 'E2 Allocators'!$B$15:$W$361, MATCH(AS$17, 'E2 Allocators'!$B$15:$W$15, 0),FALSE))</f>
        <v>0</v>
      </c>
      <c r="AT602" s="1244">
        <f>IF(ISERROR(VLOOKUP(VLOOKUP($A602, 'E4 TB Allocation Details'!$A$18:$L$214, MATCH("Customer ID", 'E4 TB Allocation Details'!$A$18:$L$18, 0),FALSE), 'E2 Allocators'!$B$15:$W$361, MATCH(AT$17, 'E2 Allocators'!$B$15:$W$15, 0),FALSE)), 0, VLOOKUP(VLOOKUP($A602, 'E4 TB Allocation Details'!$A$18:$L$214, MATCH("Customer ID", 'E4 TB Allocation Details'!$A$18:$L$18, 0),FALSE), 'E2 Allocators'!$B$15:$W$361, MATCH(AT$17, 'E2 Allocators'!$B$15:$W$15, 0),FALSE))</f>
        <v>0</v>
      </c>
      <c r="AU602" s="1244">
        <f>IF(ISERROR(VLOOKUP(VLOOKUP($A602, 'E4 TB Allocation Details'!$A$18:$L$214, MATCH("Customer ID", 'E4 TB Allocation Details'!$A$18:$L$18, 0),FALSE), 'E2 Allocators'!$B$15:$W$361, MATCH(AU$17, 'E2 Allocators'!$B$15:$W$15, 0),FALSE)), 0, VLOOKUP(VLOOKUP($A602, 'E4 TB Allocation Details'!$A$18:$L$214, MATCH("Customer ID", 'E4 TB Allocation Details'!$A$18:$L$18, 0),FALSE), 'E2 Allocators'!$B$15:$W$361, MATCH(AU$17, 'E2 Allocators'!$B$15:$W$15, 0),FALSE))</f>
        <v>0</v>
      </c>
      <c r="AV602" s="1249">
        <f t="shared" si="902"/>
        <v>0</v>
      </c>
      <c r="AW602" s="1246"/>
      <c r="AX602" s="1246"/>
      <c r="AY602" s="1246"/>
      <c r="AZ602" s="1246"/>
      <c r="BA602" s="1246"/>
      <c r="BB602" s="1246"/>
      <c r="BC602" s="1246"/>
      <c r="BD602" s="1246"/>
      <c r="BE602" s="1246"/>
      <c r="BF602" s="1246"/>
      <c r="BG602" s="1246"/>
      <c r="BH602" s="1246"/>
      <c r="BI602" s="1246"/>
      <c r="BJ602" s="1246"/>
      <c r="BK602" s="1246"/>
      <c r="BL602" s="1246"/>
      <c r="BM602" s="1246"/>
      <c r="BN602" s="1246"/>
      <c r="BO602" s="1246"/>
      <c r="BP602" s="1246"/>
      <c r="BQ602" s="1247"/>
    </row>
    <row r="603" spans="1:69" s="229" customFormat="1" ht="12.75">
      <c r="A603" s="1248" t="s">
        <v>827</v>
      </c>
      <c r="B603" s="1241" t="s">
        <v>363</v>
      </c>
      <c r="C603" s="1242">
        <v>1</v>
      </c>
      <c r="D603" s="1243">
        <f t="shared" si="899"/>
        <v>1</v>
      </c>
      <c r="E603" s="1243">
        <f>VLOOKUP($A603,'E1 Categorization'!$A$35:$E$116,5,FALSE)</f>
        <v>0</v>
      </c>
      <c r="F603" s="1243">
        <f t="shared" si="900"/>
        <v>1</v>
      </c>
      <c r="G603" s="1244">
        <f>IF(ISERROR(VLOOKUP(VLOOKUP($A603, 'E4 TB Allocation Details'!$A$18:$L$214, MATCH("Demand ID", 'E4 TB Allocation Details'!$A$18:$L$18, 0),FALSE), 'E2 Allocators'!$B$15:$W$361, MATCH(G$17, 'E2 Allocators'!$B$15:$W$15, 0),FALSE)), 0, VLOOKUP(VLOOKUP($A603, 'E4 TB Allocation Details'!$A$18:$L$214, MATCH("Demand ID", 'E4 TB Allocation Details'!$A$18:$L$18, 0),FALSE), 'E2 Allocators'!$B$15:$W$361, MATCH(G$17, 'E2 Allocators'!$B$15:$W$15, 0),FALSE))</f>
        <v>0.532166524506266</v>
      </c>
      <c r="H603" s="1244">
        <f>IF(ISERROR(VLOOKUP(VLOOKUP($A603, 'E4 TB Allocation Details'!$A$18:$L$214, MATCH("Demand ID", 'E4 TB Allocation Details'!$A$18:$L$18, 0),FALSE), 'E2 Allocators'!$B$15:$W$361, MATCH(H$17, 'E2 Allocators'!$B$15:$W$15, 0),FALSE)), 0, VLOOKUP(VLOOKUP($A603, 'E4 TB Allocation Details'!$A$18:$L$214, MATCH("Demand ID", 'E4 TB Allocation Details'!$A$18:$L$18, 0),FALSE), 'E2 Allocators'!$B$15:$W$361, MATCH(H$17, 'E2 Allocators'!$B$15:$W$15, 0),FALSE))</f>
        <v>0.21160028869496753</v>
      </c>
      <c r="I603" s="1244">
        <f>IF(ISERROR(VLOOKUP(VLOOKUP($A603, 'E4 TB Allocation Details'!$A$18:$L$214, MATCH("Demand ID", 'E4 TB Allocation Details'!$A$18:$L$18, 0),FALSE), 'E2 Allocators'!$B$15:$W$361, MATCH(I$17, 'E2 Allocators'!$B$15:$W$15, 0),FALSE)), 0, VLOOKUP(VLOOKUP($A603, 'E4 TB Allocation Details'!$A$18:$L$214, MATCH("Demand ID", 'E4 TB Allocation Details'!$A$18:$L$18, 0),FALSE), 'E2 Allocators'!$B$15:$W$361, MATCH(I$17, 'E2 Allocators'!$B$15:$W$15, 0),FALSE))</f>
        <v>0.24906502198018501</v>
      </c>
      <c r="J603" s="1244">
        <f>IF(ISERROR(VLOOKUP(VLOOKUP($A603, 'E4 TB Allocation Details'!$A$18:$L$214, MATCH("Demand ID", 'E4 TB Allocation Details'!$A$18:$L$18, 0),FALSE), 'E2 Allocators'!$B$15:$W$361, MATCH(J$17, 'E2 Allocators'!$B$15:$W$15, 0),FALSE)), 0, VLOOKUP(VLOOKUP($A603, 'E4 TB Allocation Details'!$A$18:$L$214, MATCH("Demand ID", 'E4 TB Allocation Details'!$A$18:$L$18, 0),FALSE), 'E2 Allocators'!$B$15:$W$361, MATCH(J$17, 'E2 Allocators'!$B$15:$W$15, 0),FALSE))</f>
        <v>0</v>
      </c>
      <c r="K603" s="1244">
        <f>IF(ISERROR(VLOOKUP(VLOOKUP($A603, 'E4 TB Allocation Details'!$A$18:$L$214, MATCH("Demand ID", 'E4 TB Allocation Details'!$A$18:$L$18, 0),FALSE), 'E2 Allocators'!$B$15:$W$361, MATCH(K$17, 'E2 Allocators'!$B$15:$W$15, 0),FALSE)), 0, VLOOKUP(VLOOKUP($A603, 'E4 TB Allocation Details'!$A$18:$L$214, MATCH("Demand ID", 'E4 TB Allocation Details'!$A$18:$L$18, 0),FALSE), 'E2 Allocators'!$B$15:$W$361, MATCH(K$17, 'E2 Allocators'!$B$15:$W$15, 0),FALSE))</f>
        <v>0</v>
      </c>
      <c r="L603" s="1244">
        <f>IF(ISERROR(VLOOKUP(VLOOKUP($A603, 'E4 TB Allocation Details'!$A$18:$L$214, MATCH("Demand ID", 'E4 TB Allocation Details'!$A$18:$L$18, 0),FALSE), 'E2 Allocators'!$B$15:$W$361, MATCH(L$17, 'E2 Allocators'!$B$15:$W$15, 0),FALSE)), 0, VLOOKUP(VLOOKUP($A603, 'E4 TB Allocation Details'!$A$18:$L$214, MATCH("Demand ID", 'E4 TB Allocation Details'!$A$18:$L$18, 0),FALSE), 'E2 Allocators'!$B$15:$W$361, MATCH(L$17, 'E2 Allocators'!$B$15:$W$15, 0),FALSE))</f>
        <v>0</v>
      </c>
      <c r="M603" s="1244">
        <f>IF(ISERROR(VLOOKUP(VLOOKUP($A603, 'E4 TB Allocation Details'!$A$18:$L$214, MATCH("Demand ID", 'E4 TB Allocation Details'!$A$18:$L$18, 0),FALSE), 'E2 Allocators'!$B$15:$W$361, MATCH(M$17, 'E2 Allocators'!$B$15:$W$15, 0),FALSE)), 0, VLOOKUP(VLOOKUP($A603, 'E4 TB Allocation Details'!$A$18:$L$214, MATCH("Demand ID", 'E4 TB Allocation Details'!$A$18:$L$18, 0),FALSE), 'E2 Allocators'!$B$15:$W$361, MATCH(M$17, 'E2 Allocators'!$B$15:$W$15, 0),FALSE))</f>
        <v>5.6262712420444855E-3</v>
      </c>
      <c r="N603" s="1244">
        <f>IF(ISERROR(VLOOKUP(VLOOKUP($A603, 'E4 TB Allocation Details'!$A$18:$L$214, MATCH("Demand ID", 'E4 TB Allocation Details'!$A$18:$L$18, 0),FALSE), 'E2 Allocators'!$B$15:$W$361, MATCH(N$17, 'E2 Allocators'!$B$15:$W$15, 0),FALSE)), 0, VLOOKUP(VLOOKUP($A603, 'E4 TB Allocation Details'!$A$18:$L$214, MATCH("Demand ID", 'E4 TB Allocation Details'!$A$18:$L$18, 0),FALSE), 'E2 Allocators'!$B$15:$W$361, MATCH(N$17, 'E2 Allocators'!$B$15:$W$15, 0),FALSE))</f>
        <v>0</v>
      </c>
      <c r="O603" s="1244">
        <f>IF(ISERROR(VLOOKUP(VLOOKUP($A603, 'E4 TB Allocation Details'!$A$18:$L$214, MATCH("Demand ID", 'E4 TB Allocation Details'!$A$18:$L$18, 0),FALSE), 'E2 Allocators'!$B$15:$W$361, MATCH(O$17, 'E2 Allocators'!$B$15:$W$15, 0),FALSE)), 0, VLOOKUP(VLOOKUP($A603, 'E4 TB Allocation Details'!$A$18:$L$214, MATCH("Demand ID", 'E4 TB Allocation Details'!$A$18:$L$18, 0),FALSE), 'E2 Allocators'!$B$15:$W$361, MATCH(O$17, 'E2 Allocators'!$B$15:$W$15, 0),FALSE))</f>
        <v>1.5418935765369726E-3</v>
      </c>
      <c r="P603" s="1244">
        <f>IF(ISERROR(VLOOKUP(VLOOKUP($A603, 'E4 TB Allocation Details'!$A$18:$L$214, MATCH("Demand ID", 'E4 TB Allocation Details'!$A$18:$L$18, 0),FALSE), 'E2 Allocators'!$B$15:$W$361, MATCH(P$17, 'E2 Allocators'!$B$15:$W$15, 0),FALSE)), 0, VLOOKUP(VLOOKUP($A603, 'E4 TB Allocation Details'!$A$18:$L$214, MATCH("Demand ID", 'E4 TB Allocation Details'!$A$18:$L$18, 0),FALSE), 'E2 Allocators'!$B$15:$W$361, MATCH(P$17, 'E2 Allocators'!$B$15:$W$15, 0),FALSE))</f>
        <v>0</v>
      </c>
      <c r="Q603" s="1244">
        <f>IF(ISERROR(VLOOKUP(VLOOKUP($A603, 'E4 TB Allocation Details'!$A$18:$L$214, MATCH("Demand ID", 'E4 TB Allocation Details'!$A$18:$L$18, 0),FALSE), 'E2 Allocators'!$B$15:$W$361, MATCH(Q$17, 'E2 Allocators'!$B$15:$W$15, 0),FALSE)), 0, VLOOKUP(VLOOKUP($A603, 'E4 TB Allocation Details'!$A$18:$L$214, MATCH("Demand ID", 'E4 TB Allocation Details'!$A$18:$L$18, 0),FALSE), 'E2 Allocators'!$B$15:$W$361, MATCH(Q$17, 'E2 Allocators'!$B$15:$W$15, 0),FALSE))</f>
        <v>0</v>
      </c>
      <c r="R603" s="1244">
        <f>IF(ISERROR(VLOOKUP(VLOOKUP($A603, 'E4 TB Allocation Details'!$A$18:$L$214, MATCH("Demand ID", 'E4 TB Allocation Details'!$A$18:$L$18, 0),FALSE), 'E2 Allocators'!$B$15:$W$361, MATCH(R$17, 'E2 Allocators'!$B$15:$W$15, 0),FALSE)), 0, VLOOKUP(VLOOKUP($A603, 'E4 TB Allocation Details'!$A$18:$L$214, MATCH("Demand ID", 'E4 TB Allocation Details'!$A$18:$L$18, 0),FALSE), 'E2 Allocators'!$B$15:$W$361, MATCH(R$17, 'E2 Allocators'!$B$15:$W$15, 0),FALSE))</f>
        <v>0</v>
      </c>
      <c r="S603" s="1244">
        <f>IF(ISERROR(VLOOKUP(VLOOKUP($A603, 'E4 TB Allocation Details'!$A$18:$L$214, MATCH("Demand ID", 'E4 TB Allocation Details'!$A$18:$L$18, 0),FALSE), 'E2 Allocators'!$B$15:$W$361, MATCH(S$17, 'E2 Allocators'!$B$15:$W$15, 0),FALSE)), 0, VLOOKUP(VLOOKUP($A603, 'E4 TB Allocation Details'!$A$18:$L$214, MATCH("Demand ID", 'E4 TB Allocation Details'!$A$18:$L$18, 0),FALSE), 'E2 Allocators'!$B$15:$W$361, MATCH(S$17, 'E2 Allocators'!$B$15:$W$15, 0),FALSE))</f>
        <v>0</v>
      </c>
      <c r="T603" s="1244">
        <f>IF(ISERROR(VLOOKUP(VLOOKUP($A603, 'E4 TB Allocation Details'!$A$18:$L$214, MATCH("Demand ID", 'E4 TB Allocation Details'!$A$18:$L$18, 0),FALSE), 'E2 Allocators'!$B$15:$W$361, MATCH(T$17, 'E2 Allocators'!$B$15:$W$15, 0),FALSE)), 0, VLOOKUP(VLOOKUP($A603, 'E4 TB Allocation Details'!$A$18:$L$214, MATCH("Demand ID", 'E4 TB Allocation Details'!$A$18:$L$18, 0),FALSE), 'E2 Allocators'!$B$15:$W$361, MATCH(T$17, 'E2 Allocators'!$B$15:$W$15, 0),FALSE))</f>
        <v>0</v>
      </c>
      <c r="U603" s="1244">
        <f>IF(ISERROR(VLOOKUP(VLOOKUP($A603, 'E4 TB Allocation Details'!$A$18:$L$214, MATCH("Demand ID", 'E4 TB Allocation Details'!$A$18:$L$18, 0),FALSE), 'E2 Allocators'!$B$15:$W$361, MATCH(U$17, 'E2 Allocators'!$B$15:$W$15, 0),FALSE)), 0, VLOOKUP(VLOOKUP($A603, 'E4 TB Allocation Details'!$A$18:$L$214, MATCH("Demand ID", 'E4 TB Allocation Details'!$A$18:$L$18, 0),FALSE), 'E2 Allocators'!$B$15:$W$361, MATCH(U$17, 'E2 Allocators'!$B$15:$W$15, 0),FALSE))</f>
        <v>0</v>
      </c>
      <c r="V603" s="1244">
        <f>IF(ISERROR(VLOOKUP(VLOOKUP($A603, 'E4 TB Allocation Details'!$A$18:$L$214, MATCH("Demand ID", 'E4 TB Allocation Details'!$A$18:$L$18, 0),FALSE), 'E2 Allocators'!$B$15:$W$361, MATCH(V$17, 'E2 Allocators'!$B$15:$W$15, 0),FALSE)), 0, VLOOKUP(VLOOKUP($A603, 'E4 TB Allocation Details'!$A$18:$L$214, MATCH("Demand ID", 'E4 TB Allocation Details'!$A$18:$L$18, 0),FALSE), 'E2 Allocators'!$B$15:$W$361, MATCH(V$17, 'E2 Allocators'!$B$15:$W$15, 0),FALSE))</f>
        <v>0</v>
      </c>
      <c r="W603" s="1244">
        <f>IF(ISERROR(VLOOKUP(VLOOKUP($A603, 'E4 TB Allocation Details'!$A$18:$L$214, MATCH("Demand ID", 'E4 TB Allocation Details'!$A$18:$L$18, 0),FALSE), 'E2 Allocators'!$B$15:$W$361, MATCH(W$17, 'E2 Allocators'!$B$15:$W$15, 0),FALSE)), 0, VLOOKUP(VLOOKUP($A603, 'E4 TB Allocation Details'!$A$18:$L$214, MATCH("Demand ID", 'E4 TB Allocation Details'!$A$18:$L$18, 0),FALSE), 'E2 Allocators'!$B$15:$W$361, MATCH(W$17, 'E2 Allocators'!$B$15:$W$15, 0),FALSE))</f>
        <v>0</v>
      </c>
      <c r="X603" s="1244">
        <f>IF(ISERROR(VLOOKUP(VLOOKUP($A603, 'E4 TB Allocation Details'!$A$18:$L$214, MATCH("Demand ID", 'E4 TB Allocation Details'!$A$18:$L$18, 0),FALSE), 'E2 Allocators'!$B$15:$W$361, MATCH(X$17, 'E2 Allocators'!$B$15:$W$15, 0),FALSE)), 0, VLOOKUP(VLOOKUP($A603, 'E4 TB Allocation Details'!$A$18:$L$214, MATCH("Demand ID", 'E4 TB Allocation Details'!$A$18:$L$18, 0),FALSE), 'E2 Allocators'!$B$15:$W$361, MATCH(X$17, 'E2 Allocators'!$B$15:$W$15, 0),FALSE))</f>
        <v>0</v>
      </c>
      <c r="Y603" s="1244">
        <f>IF(ISERROR(VLOOKUP(VLOOKUP($A603, 'E4 TB Allocation Details'!$A$18:$L$214, MATCH("Demand ID", 'E4 TB Allocation Details'!$A$18:$L$18, 0),FALSE), 'E2 Allocators'!$B$15:$W$361, MATCH(Y$17, 'E2 Allocators'!$B$15:$W$15, 0),FALSE)), 0, VLOOKUP(VLOOKUP($A603, 'E4 TB Allocation Details'!$A$18:$L$214, MATCH("Demand ID", 'E4 TB Allocation Details'!$A$18:$L$18, 0),FALSE), 'E2 Allocators'!$B$15:$W$361, MATCH(Y$17, 'E2 Allocators'!$B$15:$W$15, 0),FALSE))</f>
        <v>0</v>
      </c>
      <c r="Z603" s="1244">
        <f>IF(ISERROR(VLOOKUP(VLOOKUP($A603, 'E4 TB Allocation Details'!$A$18:$L$214, MATCH("Demand ID", 'E4 TB Allocation Details'!$A$18:$L$18, 0),FALSE), 'E2 Allocators'!$B$15:$W$361, MATCH(Z$17, 'E2 Allocators'!$B$15:$W$15, 0),FALSE)), 0, VLOOKUP(VLOOKUP($A603, 'E4 TB Allocation Details'!$A$18:$L$214, MATCH("Demand ID", 'E4 TB Allocation Details'!$A$18:$L$18, 0),FALSE), 'E2 Allocators'!$B$15:$W$361, MATCH(Z$17, 'E2 Allocators'!$B$15:$W$15, 0),FALSE))</f>
        <v>0</v>
      </c>
      <c r="AA603" s="1249">
        <f t="shared" si="901"/>
        <v>1</v>
      </c>
      <c r="AB603" s="1244">
        <f>IF(ISERROR(VLOOKUP(VLOOKUP($A603, 'E4 TB Allocation Details'!$A$18:$L$214, MATCH("Customer ID", 'E4 TB Allocation Details'!$A$18:$L$18, 0),FALSE), 'E2 Allocators'!$B$15:$W$361, MATCH(AB$17, 'E2 Allocators'!$B$15:$W$15, 0),FALSE)), 0, VLOOKUP(VLOOKUP($A603, 'E4 TB Allocation Details'!$A$18:$L$214, MATCH("Customer ID", 'E4 TB Allocation Details'!$A$18:$L$18, 0),FALSE), 'E2 Allocators'!$B$15:$W$361, MATCH(AB$17, 'E2 Allocators'!$B$15:$W$15, 0),FALSE))</f>
        <v>0</v>
      </c>
      <c r="AC603" s="1244">
        <f>IF(ISERROR(VLOOKUP(VLOOKUP($A603, 'E4 TB Allocation Details'!$A$18:$L$214, MATCH("Customer ID", 'E4 TB Allocation Details'!$A$18:$L$18, 0),FALSE), 'E2 Allocators'!$B$15:$W$361, MATCH(AC$17, 'E2 Allocators'!$B$15:$W$15, 0),FALSE)), 0, VLOOKUP(VLOOKUP($A603, 'E4 TB Allocation Details'!$A$18:$L$214, MATCH("Customer ID", 'E4 TB Allocation Details'!$A$18:$L$18, 0),FALSE), 'E2 Allocators'!$B$15:$W$361, MATCH(AC$17, 'E2 Allocators'!$B$15:$W$15, 0),FALSE))</f>
        <v>0</v>
      </c>
      <c r="AD603" s="1244">
        <f>IF(ISERROR(VLOOKUP(VLOOKUP($A603, 'E4 TB Allocation Details'!$A$18:$L$214, MATCH("Customer ID", 'E4 TB Allocation Details'!$A$18:$L$18, 0),FALSE), 'E2 Allocators'!$B$15:$W$361, MATCH(AD$17, 'E2 Allocators'!$B$15:$W$15, 0),FALSE)), 0, VLOOKUP(VLOOKUP($A603, 'E4 TB Allocation Details'!$A$18:$L$214, MATCH("Customer ID", 'E4 TB Allocation Details'!$A$18:$L$18, 0),FALSE), 'E2 Allocators'!$B$15:$W$361, MATCH(AD$17, 'E2 Allocators'!$B$15:$W$15, 0),FALSE))</f>
        <v>0</v>
      </c>
      <c r="AE603" s="1244">
        <f>IF(ISERROR(VLOOKUP(VLOOKUP($A603, 'E4 TB Allocation Details'!$A$18:$L$214, MATCH("Customer ID", 'E4 TB Allocation Details'!$A$18:$L$18, 0),FALSE), 'E2 Allocators'!$B$15:$W$361, MATCH(AE$17, 'E2 Allocators'!$B$15:$W$15, 0),FALSE)), 0, VLOOKUP(VLOOKUP($A603, 'E4 TB Allocation Details'!$A$18:$L$214, MATCH("Customer ID", 'E4 TB Allocation Details'!$A$18:$L$18, 0),FALSE), 'E2 Allocators'!$B$15:$W$361, MATCH(AE$17, 'E2 Allocators'!$B$15:$W$15, 0),FALSE))</f>
        <v>0</v>
      </c>
      <c r="AF603" s="1244">
        <f>IF(ISERROR(VLOOKUP(VLOOKUP($A603, 'E4 TB Allocation Details'!$A$18:$L$214, MATCH("Customer ID", 'E4 TB Allocation Details'!$A$18:$L$18, 0),FALSE), 'E2 Allocators'!$B$15:$W$361, MATCH(AF$17, 'E2 Allocators'!$B$15:$W$15, 0),FALSE)), 0, VLOOKUP(VLOOKUP($A603, 'E4 TB Allocation Details'!$A$18:$L$214, MATCH("Customer ID", 'E4 TB Allocation Details'!$A$18:$L$18, 0),FALSE), 'E2 Allocators'!$B$15:$W$361, MATCH(AF$17, 'E2 Allocators'!$B$15:$W$15, 0),FALSE))</f>
        <v>0</v>
      </c>
      <c r="AG603" s="1244">
        <f>IF(ISERROR(VLOOKUP(VLOOKUP($A603, 'E4 TB Allocation Details'!$A$18:$L$214, MATCH("Customer ID", 'E4 TB Allocation Details'!$A$18:$L$18, 0),FALSE), 'E2 Allocators'!$B$15:$W$361, MATCH(AG$17, 'E2 Allocators'!$B$15:$W$15, 0),FALSE)), 0, VLOOKUP(VLOOKUP($A603, 'E4 TB Allocation Details'!$A$18:$L$214, MATCH("Customer ID", 'E4 TB Allocation Details'!$A$18:$L$18, 0),FALSE), 'E2 Allocators'!$B$15:$W$361, MATCH(AG$17, 'E2 Allocators'!$B$15:$W$15, 0),FALSE))</f>
        <v>0</v>
      </c>
      <c r="AH603" s="1244">
        <f>IF(ISERROR(VLOOKUP(VLOOKUP($A603, 'E4 TB Allocation Details'!$A$18:$L$214, MATCH("Customer ID", 'E4 TB Allocation Details'!$A$18:$L$18, 0),FALSE), 'E2 Allocators'!$B$15:$W$361, MATCH(AH$17, 'E2 Allocators'!$B$15:$W$15, 0),FALSE)), 0, VLOOKUP(VLOOKUP($A603, 'E4 TB Allocation Details'!$A$18:$L$214, MATCH("Customer ID", 'E4 TB Allocation Details'!$A$18:$L$18, 0),FALSE), 'E2 Allocators'!$B$15:$W$361, MATCH(AH$17, 'E2 Allocators'!$B$15:$W$15, 0),FALSE))</f>
        <v>0</v>
      </c>
      <c r="AI603" s="1244">
        <f>IF(ISERROR(VLOOKUP(VLOOKUP($A603, 'E4 TB Allocation Details'!$A$18:$L$214, MATCH("Customer ID", 'E4 TB Allocation Details'!$A$18:$L$18, 0),FALSE), 'E2 Allocators'!$B$15:$W$361, MATCH(AI$17, 'E2 Allocators'!$B$15:$W$15, 0),FALSE)), 0, VLOOKUP(VLOOKUP($A603, 'E4 TB Allocation Details'!$A$18:$L$214, MATCH("Customer ID", 'E4 TB Allocation Details'!$A$18:$L$18, 0),FALSE), 'E2 Allocators'!$B$15:$W$361, MATCH(AI$17, 'E2 Allocators'!$B$15:$W$15, 0),FALSE))</f>
        <v>0</v>
      </c>
      <c r="AJ603" s="1244">
        <f>IF(ISERROR(VLOOKUP(VLOOKUP($A603, 'E4 TB Allocation Details'!$A$18:$L$214, MATCH("Customer ID", 'E4 TB Allocation Details'!$A$18:$L$18, 0),FALSE), 'E2 Allocators'!$B$15:$W$361, MATCH(AJ$17, 'E2 Allocators'!$B$15:$W$15, 0),FALSE)), 0, VLOOKUP(VLOOKUP($A603, 'E4 TB Allocation Details'!$A$18:$L$214, MATCH("Customer ID", 'E4 TB Allocation Details'!$A$18:$L$18, 0),FALSE), 'E2 Allocators'!$B$15:$W$361, MATCH(AJ$17, 'E2 Allocators'!$B$15:$W$15, 0),FALSE))</f>
        <v>0</v>
      </c>
      <c r="AK603" s="1244">
        <f>IF(ISERROR(VLOOKUP(VLOOKUP($A603, 'E4 TB Allocation Details'!$A$18:$L$214, MATCH("Customer ID", 'E4 TB Allocation Details'!$A$18:$L$18, 0),FALSE), 'E2 Allocators'!$B$15:$W$361, MATCH(AK$17, 'E2 Allocators'!$B$15:$W$15, 0),FALSE)), 0, VLOOKUP(VLOOKUP($A603, 'E4 TB Allocation Details'!$A$18:$L$214, MATCH("Customer ID", 'E4 TB Allocation Details'!$A$18:$L$18, 0),FALSE), 'E2 Allocators'!$B$15:$W$361, MATCH(AK$17, 'E2 Allocators'!$B$15:$W$15, 0),FALSE))</f>
        <v>0</v>
      </c>
      <c r="AL603" s="1244">
        <f>IF(ISERROR(VLOOKUP(VLOOKUP($A603, 'E4 TB Allocation Details'!$A$18:$L$214, MATCH("Customer ID", 'E4 TB Allocation Details'!$A$18:$L$18, 0),FALSE), 'E2 Allocators'!$B$15:$W$361, MATCH(AL$17, 'E2 Allocators'!$B$15:$W$15, 0),FALSE)), 0, VLOOKUP(VLOOKUP($A603, 'E4 TB Allocation Details'!$A$18:$L$214, MATCH("Customer ID", 'E4 TB Allocation Details'!$A$18:$L$18, 0),FALSE), 'E2 Allocators'!$B$15:$W$361, MATCH(AL$17, 'E2 Allocators'!$B$15:$W$15, 0),FALSE))</f>
        <v>0</v>
      </c>
      <c r="AM603" s="1244">
        <f>IF(ISERROR(VLOOKUP(VLOOKUP($A603, 'E4 TB Allocation Details'!$A$18:$L$214, MATCH("Customer ID", 'E4 TB Allocation Details'!$A$18:$L$18, 0),FALSE), 'E2 Allocators'!$B$15:$W$361, MATCH(AM$17, 'E2 Allocators'!$B$15:$W$15, 0),FALSE)), 0, VLOOKUP(VLOOKUP($A603, 'E4 TB Allocation Details'!$A$18:$L$214, MATCH("Customer ID", 'E4 TB Allocation Details'!$A$18:$L$18, 0),FALSE), 'E2 Allocators'!$B$15:$W$361, MATCH(AM$17, 'E2 Allocators'!$B$15:$W$15, 0),FALSE))</f>
        <v>0</v>
      </c>
      <c r="AN603" s="1244">
        <f>IF(ISERROR(VLOOKUP(VLOOKUP($A603, 'E4 TB Allocation Details'!$A$18:$L$214, MATCH("Customer ID", 'E4 TB Allocation Details'!$A$18:$L$18, 0),FALSE), 'E2 Allocators'!$B$15:$W$361, MATCH(AN$17, 'E2 Allocators'!$B$15:$W$15, 0),FALSE)), 0, VLOOKUP(VLOOKUP($A603, 'E4 TB Allocation Details'!$A$18:$L$214, MATCH("Customer ID", 'E4 TB Allocation Details'!$A$18:$L$18, 0),FALSE), 'E2 Allocators'!$B$15:$W$361, MATCH(AN$17, 'E2 Allocators'!$B$15:$W$15, 0),FALSE))</f>
        <v>0</v>
      </c>
      <c r="AO603" s="1244">
        <f>IF(ISERROR(VLOOKUP(VLOOKUP($A603, 'E4 TB Allocation Details'!$A$18:$L$214, MATCH("Customer ID", 'E4 TB Allocation Details'!$A$18:$L$18, 0),FALSE), 'E2 Allocators'!$B$15:$W$361, MATCH(AO$17, 'E2 Allocators'!$B$15:$W$15, 0),FALSE)), 0, VLOOKUP(VLOOKUP($A603, 'E4 TB Allocation Details'!$A$18:$L$214, MATCH("Customer ID", 'E4 TB Allocation Details'!$A$18:$L$18, 0),FALSE), 'E2 Allocators'!$B$15:$W$361, MATCH(AO$17, 'E2 Allocators'!$B$15:$W$15, 0),FALSE))</f>
        <v>0</v>
      </c>
      <c r="AP603" s="1244">
        <f>IF(ISERROR(VLOOKUP(VLOOKUP($A603, 'E4 TB Allocation Details'!$A$18:$L$214, MATCH("Customer ID", 'E4 TB Allocation Details'!$A$18:$L$18, 0),FALSE), 'E2 Allocators'!$B$15:$W$361, MATCH(AP$17, 'E2 Allocators'!$B$15:$W$15, 0),FALSE)), 0, VLOOKUP(VLOOKUP($A603, 'E4 TB Allocation Details'!$A$18:$L$214, MATCH("Customer ID", 'E4 TB Allocation Details'!$A$18:$L$18, 0),FALSE), 'E2 Allocators'!$B$15:$W$361, MATCH(AP$17, 'E2 Allocators'!$B$15:$W$15, 0),FALSE))</f>
        <v>0</v>
      </c>
      <c r="AQ603" s="1244">
        <f>IF(ISERROR(VLOOKUP(VLOOKUP($A603, 'E4 TB Allocation Details'!$A$18:$L$214, MATCH("Customer ID", 'E4 TB Allocation Details'!$A$18:$L$18, 0),FALSE), 'E2 Allocators'!$B$15:$W$361, MATCH(AQ$17, 'E2 Allocators'!$B$15:$W$15, 0),FALSE)), 0, VLOOKUP(VLOOKUP($A603, 'E4 TB Allocation Details'!$A$18:$L$214, MATCH("Customer ID", 'E4 TB Allocation Details'!$A$18:$L$18, 0),FALSE), 'E2 Allocators'!$B$15:$W$361, MATCH(AQ$17, 'E2 Allocators'!$B$15:$W$15, 0),FALSE))</f>
        <v>0</v>
      </c>
      <c r="AR603" s="1244">
        <f>IF(ISERROR(VLOOKUP(VLOOKUP($A603, 'E4 TB Allocation Details'!$A$18:$L$214, MATCH("Customer ID", 'E4 TB Allocation Details'!$A$18:$L$18, 0),FALSE), 'E2 Allocators'!$B$15:$W$361, MATCH(AR$17, 'E2 Allocators'!$B$15:$W$15, 0),FALSE)), 0, VLOOKUP(VLOOKUP($A603, 'E4 TB Allocation Details'!$A$18:$L$214, MATCH("Customer ID", 'E4 TB Allocation Details'!$A$18:$L$18, 0),FALSE), 'E2 Allocators'!$B$15:$W$361, MATCH(AR$17, 'E2 Allocators'!$B$15:$W$15, 0),FALSE))</f>
        <v>0</v>
      </c>
      <c r="AS603" s="1244">
        <f>IF(ISERROR(VLOOKUP(VLOOKUP($A603, 'E4 TB Allocation Details'!$A$18:$L$214, MATCH("Customer ID", 'E4 TB Allocation Details'!$A$18:$L$18, 0),FALSE), 'E2 Allocators'!$B$15:$W$361, MATCH(AS$17, 'E2 Allocators'!$B$15:$W$15, 0),FALSE)), 0, VLOOKUP(VLOOKUP($A603, 'E4 TB Allocation Details'!$A$18:$L$214, MATCH("Customer ID", 'E4 TB Allocation Details'!$A$18:$L$18, 0),FALSE), 'E2 Allocators'!$B$15:$W$361, MATCH(AS$17, 'E2 Allocators'!$B$15:$W$15, 0),FALSE))</f>
        <v>0</v>
      </c>
      <c r="AT603" s="1244">
        <f>IF(ISERROR(VLOOKUP(VLOOKUP($A603, 'E4 TB Allocation Details'!$A$18:$L$214, MATCH("Customer ID", 'E4 TB Allocation Details'!$A$18:$L$18, 0),FALSE), 'E2 Allocators'!$B$15:$W$361, MATCH(AT$17, 'E2 Allocators'!$B$15:$W$15, 0),FALSE)), 0, VLOOKUP(VLOOKUP($A603, 'E4 TB Allocation Details'!$A$18:$L$214, MATCH("Customer ID", 'E4 TB Allocation Details'!$A$18:$L$18, 0),FALSE), 'E2 Allocators'!$B$15:$W$361, MATCH(AT$17, 'E2 Allocators'!$B$15:$W$15, 0),FALSE))</f>
        <v>0</v>
      </c>
      <c r="AU603" s="1244">
        <f>IF(ISERROR(VLOOKUP(VLOOKUP($A603, 'E4 TB Allocation Details'!$A$18:$L$214, MATCH("Customer ID", 'E4 TB Allocation Details'!$A$18:$L$18, 0),FALSE), 'E2 Allocators'!$B$15:$W$361, MATCH(AU$17, 'E2 Allocators'!$B$15:$W$15, 0),FALSE)), 0, VLOOKUP(VLOOKUP($A603, 'E4 TB Allocation Details'!$A$18:$L$214, MATCH("Customer ID", 'E4 TB Allocation Details'!$A$18:$L$18, 0),FALSE), 'E2 Allocators'!$B$15:$W$361, MATCH(AU$17, 'E2 Allocators'!$B$15:$W$15, 0),FALSE))</f>
        <v>0</v>
      </c>
      <c r="AV603" s="1249">
        <f t="shared" si="902"/>
        <v>0</v>
      </c>
      <c r="AW603" s="1246"/>
      <c r="AX603" s="1246"/>
      <c r="AY603" s="1246"/>
      <c r="AZ603" s="1246"/>
      <c r="BA603" s="1246"/>
      <c r="BB603" s="1246"/>
      <c r="BC603" s="1246"/>
      <c r="BD603" s="1246"/>
      <c r="BE603" s="1246"/>
      <c r="BF603" s="1246"/>
      <c r="BG603" s="1246"/>
      <c r="BH603" s="1246"/>
      <c r="BI603" s="1246"/>
      <c r="BJ603" s="1246"/>
      <c r="BK603" s="1246"/>
      <c r="BL603" s="1246"/>
      <c r="BM603" s="1246"/>
      <c r="BN603" s="1246"/>
      <c r="BO603" s="1246"/>
      <c r="BP603" s="1246"/>
      <c r="BQ603" s="1247"/>
    </row>
    <row r="604" spans="1:69" s="229" customFormat="1" ht="12.75">
      <c r="A604" s="1248" t="s">
        <v>828</v>
      </c>
      <c r="B604" s="1241" t="s">
        <v>364</v>
      </c>
      <c r="C604" s="1242">
        <v>1</v>
      </c>
      <c r="D604" s="1243">
        <f t="shared" si="899"/>
        <v>1</v>
      </c>
      <c r="E604" s="1243">
        <f>VLOOKUP($A604,'E1 Categorization'!$A$35:$E$116,5,FALSE)</f>
        <v>0</v>
      </c>
      <c r="F604" s="1243">
        <f t="shared" si="900"/>
        <v>1</v>
      </c>
      <c r="G604" s="1244">
        <f>IF(ISERROR(VLOOKUP(VLOOKUP($A604, 'E4 TB Allocation Details'!$A$18:$L$214, MATCH("Demand ID", 'E4 TB Allocation Details'!$A$18:$L$18, 0),FALSE), 'E2 Allocators'!$B$15:$W$361, MATCH(G$17, 'E2 Allocators'!$B$15:$W$15, 0),FALSE)), 0, VLOOKUP(VLOOKUP($A604, 'E4 TB Allocation Details'!$A$18:$L$214, MATCH("Demand ID", 'E4 TB Allocation Details'!$A$18:$L$18, 0),FALSE), 'E2 Allocators'!$B$15:$W$361, MATCH(G$17, 'E2 Allocators'!$B$15:$W$15, 0),FALSE))</f>
        <v>0.532166524506266</v>
      </c>
      <c r="H604" s="1244">
        <f>IF(ISERROR(VLOOKUP(VLOOKUP($A604, 'E4 TB Allocation Details'!$A$18:$L$214, MATCH("Demand ID", 'E4 TB Allocation Details'!$A$18:$L$18, 0),FALSE), 'E2 Allocators'!$B$15:$W$361, MATCH(H$17, 'E2 Allocators'!$B$15:$W$15, 0),FALSE)), 0, VLOOKUP(VLOOKUP($A604, 'E4 TB Allocation Details'!$A$18:$L$214, MATCH("Demand ID", 'E4 TB Allocation Details'!$A$18:$L$18, 0),FALSE), 'E2 Allocators'!$B$15:$W$361, MATCH(H$17, 'E2 Allocators'!$B$15:$W$15, 0),FALSE))</f>
        <v>0.21160028869496753</v>
      </c>
      <c r="I604" s="1244">
        <f>IF(ISERROR(VLOOKUP(VLOOKUP($A604, 'E4 TB Allocation Details'!$A$18:$L$214, MATCH("Demand ID", 'E4 TB Allocation Details'!$A$18:$L$18, 0),FALSE), 'E2 Allocators'!$B$15:$W$361, MATCH(I$17, 'E2 Allocators'!$B$15:$W$15, 0),FALSE)), 0, VLOOKUP(VLOOKUP($A604, 'E4 TB Allocation Details'!$A$18:$L$214, MATCH("Demand ID", 'E4 TB Allocation Details'!$A$18:$L$18, 0),FALSE), 'E2 Allocators'!$B$15:$W$361, MATCH(I$17, 'E2 Allocators'!$B$15:$W$15, 0),FALSE))</f>
        <v>0.24906502198018501</v>
      </c>
      <c r="J604" s="1244">
        <f>IF(ISERROR(VLOOKUP(VLOOKUP($A604, 'E4 TB Allocation Details'!$A$18:$L$214, MATCH("Demand ID", 'E4 TB Allocation Details'!$A$18:$L$18, 0),FALSE), 'E2 Allocators'!$B$15:$W$361, MATCH(J$17, 'E2 Allocators'!$B$15:$W$15, 0),FALSE)), 0, VLOOKUP(VLOOKUP($A604, 'E4 TB Allocation Details'!$A$18:$L$214, MATCH("Demand ID", 'E4 TB Allocation Details'!$A$18:$L$18, 0),FALSE), 'E2 Allocators'!$B$15:$W$361, MATCH(J$17, 'E2 Allocators'!$B$15:$W$15, 0),FALSE))</f>
        <v>0</v>
      </c>
      <c r="K604" s="1244">
        <f>IF(ISERROR(VLOOKUP(VLOOKUP($A604, 'E4 TB Allocation Details'!$A$18:$L$214, MATCH("Demand ID", 'E4 TB Allocation Details'!$A$18:$L$18, 0),FALSE), 'E2 Allocators'!$B$15:$W$361, MATCH(K$17, 'E2 Allocators'!$B$15:$W$15, 0),FALSE)), 0, VLOOKUP(VLOOKUP($A604, 'E4 TB Allocation Details'!$A$18:$L$214, MATCH("Demand ID", 'E4 TB Allocation Details'!$A$18:$L$18, 0),FALSE), 'E2 Allocators'!$B$15:$W$361, MATCH(K$17, 'E2 Allocators'!$B$15:$W$15, 0),FALSE))</f>
        <v>0</v>
      </c>
      <c r="L604" s="1244">
        <f>IF(ISERROR(VLOOKUP(VLOOKUP($A604, 'E4 TB Allocation Details'!$A$18:$L$214, MATCH("Demand ID", 'E4 TB Allocation Details'!$A$18:$L$18, 0),FALSE), 'E2 Allocators'!$B$15:$W$361, MATCH(L$17, 'E2 Allocators'!$B$15:$W$15, 0),FALSE)), 0, VLOOKUP(VLOOKUP($A604, 'E4 TB Allocation Details'!$A$18:$L$214, MATCH("Demand ID", 'E4 TB Allocation Details'!$A$18:$L$18, 0),FALSE), 'E2 Allocators'!$B$15:$W$361, MATCH(L$17, 'E2 Allocators'!$B$15:$W$15, 0),FALSE))</f>
        <v>0</v>
      </c>
      <c r="M604" s="1244">
        <f>IF(ISERROR(VLOOKUP(VLOOKUP($A604, 'E4 TB Allocation Details'!$A$18:$L$214, MATCH("Demand ID", 'E4 TB Allocation Details'!$A$18:$L$18, 0),FALSE), 'E2 Allocators'!$B$15:$W$361, MATCH(M$17, 'E2 Allocators'!$B$15:$W$15, 0),FALSE)), 0, VLOOKUP(VLOOKUP($A604, 'E4 TB Allocation Details'!$A$18:$L$214, MATCH("Demand ID", 'E4 TB Allocation Details'!$A$18:$L$18, 0),FALSE), 'E2 Allocators'!$B$15:$W$361, MATCH(M$17, 'E2 Allocators'!$B$15:$W$15, 0),FALSE))</f>
        <v>5.6262712420444855E-3</v>
      </c>
      <c r="N604" s="1244">
        <f>IF(ISERROR(VLOOKUP(VLOOKUP($A604, 'E4 TB Allocation Details'!$A$18:$L$214, MATCH("Demand ID", 'E4 TB Allocation Details'!$A$18:$L$18, 0),FALSE), 'E2 Allocators'!$B$15:$W$361, MATCH(N$17, 'E2 Allocators'!$B$15:$W$15, 0),FALSE)), 0, VLOOKUP(VLOOKUP($A604, 'E4 TB Allocation Details'!$A$18:$L$214, MATCH("Demand ID", 'E4 TB Allocation Details'!$A$18:$L$18, 0),FALSE), 'E2 Allocators'!$B$15:$W$361, MATCH(N$17, 'E2 Allocators'!$B$15:$W$15, 0),FALSE))</f>
        <v>0</v>
      </c>
      <c r="O604" s="1244">
        <f>IF(ISERROR(VLOOKUP(VLOOKUP($A604, 'E4 TB Allocation Details'!$A$18:$L$214, MATCH("Demand ID", 'E4 TB Allocation Details'!$A$18:$L$18, 0),FALSE), 'E2 Allocators'!$B$15:$W$361, MATCH(O$17, 'E2 Allocators'!$B$15:$W$15, 0),FALSE)), 0, VLOOKUP(VLOOKUP($A604, 'E4 TB Allocation Details'!$A$18:$L$214, MATCH("Demand ID", 'E4 TB Allocation Details'!$A$18:$L$18, 0),FALSE), 'E2 Allocators'!$B$15:$W$361, MATCH(O$17, 'E2 Allocators'!$B$15:$W$15, 0),FALSE))</f>
        <v>1.5418935765369726E-3</v>
      </c>
      <c r="P604" s="1244">
        <f>IF(ISERROR(VLOOKUP(VLOOKUP($A604, 'E4 TB Allocation Details'!$A$18:$L$214, MATCH("Demand ID", 'E4 TB Allocation Details'!$A$18:$L$18, 0),FALSE), 'E2 Allocators'!$B$15:$W$361, MATCH(P$17, 'E2 Allocators'!$B$15:$W$15, 0),FALSE)), 0, VLOOKUP(VLOOKUP($A604, 'E4 TB Allocation Details'!$A$18:$L$214, MATCH("Demand ID", 'E4 TB Allocation Details'!$A$18:$L$18, 0),FALSE), 'E2 Allocators'!$B$15:$W$361, MATCH(P$17, 'E2 Allocators'!$B$15:$W$15, 0),FALSE))</f>
        <v>0</v>
      </c>
      <c r="Q604" s="1244">
        <f>IF(ISERROR(VLOOKUP(VLOOKUP($A604, 'E4 TB Allocation Details'!$A$18:$L$214, MATCH("Demand ID", 'E4 TB Allocation Details'!$A$18:$L$18, 0),FALSE), 'E2 Allocators'!$B$15:$W$361, MATCH(Q$17, 'E2 Allocators'!$B$15:$W$15, 0),FALSE)), 0, VLOOKUP(VLOOKUP($A604, 'E4 TB Allocation Details'!$A$18:$L$214, MATCH("Demand ID", 'E4 TB Allocation Details'!$A$18:$L$18, 0),FALSE), 'E2 Allocators'!$B$15:$W$361, MATCH(Q$17, 'E2 Allocators'!$B$15:$W$15, 0),FALSE))</f>
        <v>0</v>
      </c>
      <c r="R604" s="1244">
        <f>IF(ISERROR(VLOOKUP(VLOOKUP($A604, 'E4 TB Allocation Details'!$A$18:$L$214, MATCH("Demand ID", 'E4 TB Allocation Details'!$A$18:$L$18, 0),FALSE), 'E2 Allocators'!$B$15:$W$361, MATCH(R$17, 'E2 Allocators'!$B$15:$W$15, 0),FALSE)), 0, VLOOKUP(VLOOKUP($A604, 'E4 TB Allocation Details'!$A$18:$L$214, MATCH("Demand ID", 'E4 TB Allocation Details'!$A$18:$L$18, 0),FALSE), 'E2 Allocators'!$B$15:$W$361, MATCH(R$17, 'E2 Allocators'!$B$15:$W$15, 0),FALSE))</f>
        <v>0</v>
      </c>
      <c r="S604" s="1244">
        <f>IF(ISERROR(VLOOKUP(VLOOKUP($A604, 'E4 TB Allocation Details'!$A$18:$L$214, MATCH("Demand ID", 'E4 TB Allocation Details'!$A$18:$L$18, 0),FALSE), 'E2 Allocators'!$B$15:$W$361, MATCH(S$17, 'E2 Allocators'!$B$15:$W$15, 0),FALSE)), 0, VLOOKUP(VLOOKUP($A604, 'E4 TB Allocation Details'!$A$18:$L$214, MATCH("Demand ID", 'E4 TB Allocation Details'!$A$18:$L$18, 0),FALSE), 'E2 Allocators'!$B$15:$W$361, MATCH(S$17, 'E2 Allocators'!$B$15:$W$15, 0),FALSE))</f>
        <v>0</v>
      </c>
      <c r="T604" s="1244">
        <f>IF(ISERROR(VLOOKUP(VLOOKUP($A604, 'E4 TB Allocation Details'!$A$18:$L$214, MATCH("Demand ID", 'E4 TB Allocation Details'!$A$18:$L$18, 0),FALSE), 'E2 Allocators'!$B$15:$W$361, MATCH(T$17, 'E2 Allocators'!$B$15:$W$15, 0),FALSE)), 0, VLOOKUP(VLOOKUP($A604, 'E4 TB Allocation Details'!$A$18:$L$214, MATCH("Demand ID", 'E4 TB Allocation Details'!$A$18:$L$18, 0),FALSE), 'E2 Allocators'!$B$15:$W$361, MATCH(T$17, 'E2 Allocators'!$B$15:$W$15, 0),FALSE))</f>
        <v>0</v>
      </c>
      <c r="U604" s="1244">
        <f>IF(ISERROR(VLOOKUP(VLOOKUP($A604, 'E4 TB Allocation Details'!$A$18:$L$214, MATCH("Demand ID", 'E4 TB Allocation Details'!$A$18:$L$18, 0),FALSE), 'E2 Allocators'!$B$15:$W$361, MATCH(U$17, 'E2 Allocators'!$B$15:$W$15, 0),FALSE)), 0, VLOOKUP(VLOOKUP($A604, 'E4 TB Allocation Details'!$A$18:$L$214, MATCH("Demand ID", 'E4 TB Allocation Details'!$A$18:$L$18, 0),FALSE), 'E2 Allocators'!$B$15:$W$361, MATCH(U$17, 'E2 Allocators'!$B$15:$W$15, 0),FALSE))</f>
        <v>0</v>
      </c>
      <c r="V604" s="1244">
        <f>IF(ISERROR(VLOOKUP(VLOOKUP($A604, 'E4 TB Allocation Details'!$A$18:$L$214, MATCH("Demand ID", 'E4 TB Allocation Details'!$A$18:$L$18, 0),FALSE), 'E2 Allocators'!$B$15:$W$361, MATCH(V$17, 'E2 Allocators'!$B$15:$W$15, 0),FALSE)), 0, VLOOKUP(VLOOKUP($A604, 'E4 TB Allocation Details'!$A$18:$L$214, MATCH("Demand ID", 'E4 TB Allocation Details'!$A$18:$L$18, 0),FALSE), 'E2 Allocators'!$B$15:$W$361, MATCH(V$17, 'E2 Allocators'!$B$15:$W$15, 0),FALSE))</f>
        <v>0</v>
      </c>
      <c r="W604" s="1244">
        <f>IF(ISERROR(VLOOKUP(VLOOKUP($A604, 'E4 TB Allocation Details'!$A$18:$L$214, MATCH("Demand ID", 'E4 TB Allocation Details'!$A$18:$L$18, 0),FALSE), 'E2 Allocators'!$B$15:$W$361, MATCH(W$17, 'E2 Allocators'!$B$15:$W$15, 0),FALSE)), 0, VLOOKUP(VLOOKUP($A604, 'E4 TB Allocation Details'!$A$18:$L$214, MATCH("Demand ID", 'E4 TB Allocation Details'!$A$18:$L$18, 0),FALSE), 'E2 Allocators'!$B$15:$W$361, MATCH(W$17, 'E2 Allocators'!$B$15:$W$15, 0),FALSE))</f>
        <v>0</v>
      </c>
      <c r="X604" s="1244">
        <f>IF(ISERROR(VLOOKUP(VLOOKUP($A604, 'E4 TB Allocation Details'!$A$18:$L$214, MATCH("Demand ID", 'E4 TB Allocation Details'!$A$18:$L$18, 0),FALSE), 'E2 Allocators'!$B$15:$W$361, MATCH(X$17, 'E2 Allocators'!$B$15:$W$15, 0),FALSE)), 0, VLOOKUP(VLOOKUP($A604, 'E4 TB Allocation Details'!$A$18:$L$214, MATCH("Demand ID", 'E4 TB Allocation Details'!$A$18:$L$18, 0),FALSE), 'E2 Allocators'!$B$15:$W$361, MATCH(X$17, 'E2 Allocators'!$B$15:$W$15, 0),FALSE))</f>
        <v>0</v>
      </c>
      <c r="Y604" s="1244">
        <f>IF(ISERROR(VLOOKUP(VLOOKUP($A604, 'E4 TB Allocation Details'!$A$18:$L$214, MATCH("Demand ID", 'E4 TB Allocation Details'!$A$18:$L$18, 0),FALSE), 'E2 Allocators'!$B$15:$W$361, MATCH(Y$17, 'E2 Allocators'!$B$15:$W$15, 0),FALSE)), 0, VLOOKUP(VLOOKUP($A604, 'E4 TB Allocation Details'!$A$18:$L$214, MATCH("Demand ID", 'E4 TB Allocation Details'!$A$18:$L$18, 0),FALSE), 'E2 Allocators'!$B$15:$W$361, MATCH(Y$17, 'E2 Allocators'!$B$15:$W$15, 0),FALSE))</f>
        <v>0</v>
      </c>
      <c r="Z604" s="1244">
        <f>IF(ISERROR(VLOOKUP(VLOOKUP($A604, 'E4 TB Allocation Details'!$A$18:$L$214, MATCH("Demand ID", 'E4 TB Allocation Details'!$A$18:$L$18, 0),FALSE), 'E2 Allocators'!$B$15:$W$361, MATCH(Z$17, 'E2 Allocators'!$B$15:$W$15, 0),FALSE)), 0, VLOOKUP(VLOOKUP($A604, 'E4 TB Allocation Details'!$A$18:$L$214, MATCH("Demand ID", 'E4 TB Allocation Details'!$A$18:$L$18, 0),FALSE), 'E2 Allocators'!$B$15:$W$361, MATCH(Z$17, 'E2 Allocators'!$B$15:$W$15, 0),FALSE))</f>
        <v>0</v>
      </c>
      <c r="AA604" s="1249">
        <f t="shared" si="901"/>
        <v>1</v>
      </c>
      <c r="AB604" s="1244">
        <f>IF(ISERROR(VLOOKUP(VLOOKUP($A604, 'E4 TB Allocation Details'!$A$18:$L$214, MATCH("Customer ID", 'E4 TB Allocation Details'!$A$18:$L$18, 0),FALSE), 'E2 Allocators'!$B$15:$W$361, MATCH(AB$17, 'E2 Allocators'!$B$15:$W$15, 0),FALSE)), 0, VLOOKUP(VLOOKUP($A604, 'E4 TB Allocation Details'!$A$18:$L$214, MATCH("Customer ID", 'E4 TB Allocation Details'!$A$18:$L$18, 0),FALSE), 'E2 Allocators'!$B$15:$W$361, MATCH(AB$17, 'E2 Allocators'!$B$15:$W$15, 0),FALSE))</f>
        <v>0</v>
      </c>
      <c r="AC604" s="1244">
        <f>IF(ISERROR(VLOOKUP(VLOOKUP($A604, 'E4 TB Allocation Details'!$A$18:$L$214, MATCH("Customer ID", 'E4 TB Allocation Details'!$A$18:$L$18, 0),FALSE), 'E2 Allocators'!$B$15:$W$361, MATCH(AC$17, 'E2 Allocators'!$B$15:$W$15, 0),FALSE)), 0, VLOOKUP(VLOOKUP($A604, 'E4 TB Allocation Details'!$A$18:$L$214, MATCH("Customer ID", 'E4 TB Allocation Details'!$A$18:$L$18, 0),FALSE), 'E2 Allocators'!$B$15:$W$361, MATCH(AC$17, 'E2 Allocators'!$B$15:$W$15, 0),FALSE))</f>
        <v>0</v>
      </c>
      <c r="AD604" s="1244">
        <f>IF(ISERROR(VLOOKUP(VLOOKUP($A604, 'E4 TB Allocation Details'!$A$18:$L$214, MATCH("Customer ID", 'E4 TB Allocation Details'!$A$18:$L$18, 0),FALSE), 'E2 Allocators'!$B$15:$W$361, MATCH(AD$17, 'E2 Allocators'!$B$15:$W$15, 0),FALSE)), 0, VLOOKUP(VLOOKUP($A604, 'E4 TB Allocation Details'!$A$18:$L$214, MATCH("Customer ID", 'E4 TB Allocation Details'!$A$18:$L$18, 0),FALSE), 'E2 Allocators'!$B$15:$W$361, MATCH(AD$17, 'E2 Allocators'!$B$15:$W$15, 0),FALSE))</f>
        <v>0</v>
      </c>
      <c r="AE604" s="1244">
        <f>IF(ISERROR(VLOOKUP(VLOOKUP($A604, 'E4 TB Allocation Details'!$A$18:$L$214, MATCH("Customer ID", 'E4 TB Allocation Details'!$A$18:$L$18, 0),FALSE), 'E2 Allocators'!$B$15:$W$361, MATCH(AE$17, 'E2 Allocators'!$B$15:$W$15, 0),FALSE)), 0, VLOOKUP(VLOOKUP($A604, 'E4 TB Allocation Details'!$A$18:$L$214, MATCH("Customer ID", 'E4 TB Allocation Details'!$A$18:$L$18, 0),FALSE), 'E2 Allocators'!$B$15:$W$361, MATCH(AE$17, 'E2 Allocators'!$B$15:$W$15, 0),FALSE))</f>
        <v>0</v>
      </c>
      <c r="AF604" s="1244">
        <f>IF(ISERROR(VLOOKUP(VLOOKUP($A604, 'E4 TB Allocation Details'!$A$18:$L$214, MATCH("Customer ID", 'E4 TB Allocation Details'!$A$18:$L$18, 0),FALSE), 'E2 Allocators'!$B$15:$W$361, MATCH(AF$17, 'E2 Allocators'!$B$15:$W$15, 0),FALSE)), 0, VLOOKUP(VLOOKUP($A604, 'E4 TB Allocation Details'!$A$18:$L$214, MATCH("Customer ID", 'E4 TB Allocation Details'!$A$18:$L$18, 0),FALSE), 'E2 Allocators'!$B$15:$W$361, MATCH(AF$17, 'E2 Allocators'!$B$15:$W$15, 0),FALSE))</f>
        <v>0</v>
      </c>
      <c r="AG604" s="1244">
        <f>IF(ISERROR(VLOOKUP(VLOOKUP($A604, 'E4 TB Allocation Details'!$A$18:$L$214, MATCH("Customer ID", 'E4 TB Allocation Details'!$A$18:$L$18, 0),FALSE), 'E2 Allocators'!$B$15:$W$361, MATCH(AG$17, 'E2 Allocators'!$B$15:$W$15, 0),FALSE)), 0, VLOOKUP(VLOOKUP($A604, 'E4 TB Allocation Details'!$A$18:$L$214, MATCH("Customer ID", 'E4 TB Allocation Details'!$A$18:$L$18, 0),FALSE), 'E2 Allocators'!$B$15:$W$361, MATCH(AG$17, 'E2 Allocators'!$B$15:$W$15, 0),FALSE))</f>
        <v>0</v>
      </c>
      <c r="AH604" s="1244">
        <f>IF(ISERROR(VLOOKUP(VLOOKUP($A604, 'E4 TB Allocation Details'!$A$18:$L$214, MATCH("Customer ID", 'E4 TB Allocation Details'!$A$18:$L$18, 0),FALSE), 'E2 Allocators'!$B$15:$W$361, MATCH(AH$17, 'E2 Allocators'!$B$15:$W$15, 0),FALSE)), 0, VLOOKUP(VLOOKUP($A604, 'E4 TB Allocation Details'!$A$18:$L$214, MATCH("Customer ID", 'E4 TB Allocation Details'!$A$18:$L$18, 0),FALSE), 'E2 Allocators'!$B$15:$W$361, MATCH(AH$17, 'E2 Allocators'!$B$15:$W$15, 0),FALSE))</f>
        <v>0</v>
      </c>
      <c r="AI604" s="1244">
        <f>IF(ISERROR(VLOOKUP(VLOOKUP($A604, 'E4 TB Allocation Details'!$A$18:$L$214, MATCH("Customer ID", 'E4 TB Allocation Details'!$A$18:$L$18, 0),FALSE), 'E2 Allocators'!$B$15:$W$361, MATCH(AI$17, 'E2 Allocators'!$B$15:$W$15, 0),FALSE)), 0, VLOOKUP(VLOOKUP($A604, 'E4 TB Allocation Details'!$A$18:$L$214, MATCH("Customer ID", 'E4 TB Allocation Details'!$A$18:$L$18, 0),FALSE), 'E2 Allocators'!$B$15:$W$361, MATCH(AI$17, 'E2 Allocators'!$B$15:$W$15, 0),FALSE))</f>
        <v>0</v>
      </c>
      <c r="AJ604" s="1244">
        <f>IF(ISERROR(VLOOKUP(VLOOKUP($A604, 'E4 TB Allocation Details'!$A$18:$L$214, MATCH("Customer ID", 'E4 TB Allocation Details'!$A$18:$L$18, 0),FALSE), 'E2 Allocators'!$B$15:$W$361, MATCH(AJ$17, 'E2 Allocators'!$B$15:$W$15, 0),FALSE)), 0, VLOOKUP(VLOOKUP($A604, 'E4 TB Allocation Details'!$A$18:$L$214, MATCH("Customer ID", 'E4 TB Allocation Details'!$A$18:$L$18, 0),FALSE), 'E2 Allocators'!$B$15:$W$361, MATCH(AJ$17, 'E2 Allocators'!$B$15:$W$15, 0),FALSE))</f>
        <v>0</v>
      </c>
      <c r="AK604" s="1244">
        <f>IF(ISERROR(VLOOKUP(VLOOKUP($A604, 'E4 TB Allocation Details'!$A$18:$L$214, MATCH("Customer ID", 'E4 TB Allocation Details'!$A$18:$L$18, 0),FALSE), 'E2 Allocators'!$B$15:$W$361, MATCH(AK$17, 'E2 Allocators'!$B$15:$W$15, 0),FALSE)), 0, VLOOKUP(VLOOKUP($A604, 'E4 TB Allocation Details'!$A$18:$L$214, MATCH("Customer ID", 'E4 TB Allocation Details'!$A$18:$L$18, 0),FALSE), 'E2 Allocators'!$B$15:$W$361, MATCH(AK$17, 'E2 Allocators'!$B$15:$W$15, 0),FALSE))</f>
        <v>0</v>
      </c>
      <c r="AL604" s="1244">
        <f>IF(ISERROR(VLOOKUP(VLOOKUP($A604, 'E4 TB Allocation Details'!$A$18:$L$214, MATCH("Customer ID", 'E4 TB Allocation Details'!$A$18:$L$18, 0),FALSE), 'E2 Allocators'!$B$15:$W$361, MATCH(AL$17, 'E2 Allocators'!$B$15:$W$15, 0),FALSE)), 0, VLOOKUP(VLOOKUP($A604, 'E4 TB Allocation Details'!$A$18:$L$214, MATCH("Customer ID", 'E4 TB Allocation Details'!$A$18:$L$18, 0),FALSE), 'E2 Allocators'!$B$15:$W$361, MATCH(AL$17, 'E2 Allocators'!$B$15:$W$15, 0),FALSE))</f>
        <v>0</v>
      </c>
      <c r="AM604" s="1244">
        <f>IF(ISERROR(VLOOKUP(VLOOKUP($A604, 'E4 TB Allocation Details'!$A$18:$L$214, MATCH("Customer ID", 'E4 TB Allocation Details'!$A$18:$L$18, 0),FALSE), 'E2 Allocators'!$B$15:$W$361, MATCH(AM$17, 'E2 Allocators'!$B$15:$W$15, 0),FALSE)), 0, VLOOKUP(VLOOKUP($A604, 'E4 TB Allocation Details'!$A$18:$L$214, MATCH("Customer ID", 'E4 TB Allocation Details'!$A$18:$L$18, 0),FALSE), 'E2 Allocators'!$B$15:$W$361, MATCH(AM$17, 'E2 Allocators'!$B$15:$W$15, 0),FALSE))</f>
        <v>0</v>
      </c>
      <c r="AN604" s="1244">
        <f>IF(ISERROR(VLOOKUP(VLOOKUP($A604, 'E4 TB Allocation Details'!$A$18:$L$214, MATCH("Customer ID", 'E4 TB Allocation Details'!$A$18:$L$18, 0),FALSE), 'E2 Allocators'!$B$15:$W$361, MATCH(AN$17, 'E2 Allocators'!$B$15:$W$15, 0),FALSE)), 0, VLOOKUP(VLOOKUP($A604, 'E4 TB Allocation Details'!$A$18:$L$214, MATCH("Customer ID", 'E4 TB Allocation Details'!$A$18:$L$18, 0),FALSE), 'E2 Allocators'!$B$15:$W$361, MATCH(AN$17, 'E2 Allocators'!$B$15:$W$15, 0),FALSE))</f>
        <v>0</v>
      </c>
      <c r="AO604" s="1244">
        <f>IF(ISERROR(VLOOKUP(VLOOKUP($A604, 'E4 TB Allocation Details'!$A$18:$L$214, MATCH("Customer ID", 'E4 TB Allocation Details'!$A$18:$L$18, 0),FALSE), 'E2 Allocators'!$B$15:$W$361, MATCH(AO$17, 'E2 Allocators'!$B$15:$W$15, 0),FALSE)), 0, VLOOKUP(VLOOKUP($A604, 'E4 TB Allocation Details'!$A$18:$L$214, MATCH("Customer ID", 'E4 TB Allocation Details'!$A$18:$L$18, 0),FALSE), 'E2 Allocators'!$B$15:$W$361, MATCH(AO$17, 'E2 Allocators'!$B$15:$W$15, 0),FALSE))</f>
        <v>0</v>
      </c>
      <c r="AP604" s="1244">
        <f>IF(ISERROR(VLOOKUP(VLOOKUP($A604, 'E4 TB Allocation Details'!$A$18:$L$214, MATCH("Customer ID", 'E4 TB Allocation Details'!$A$18:$L$18, 0),FALSE), 'E2 Allocators'!$B$15:$W$361, MATCH(AP$17, 'E2 Allocators'!$B$15:$W$15, 0),FALSE)), 0, VLOOKUP(VLOOKUP($A604, 'E4 TB Allocation Details'!$A$18:$L$214, MATCH("Customer ID", 'E4 TB Allocation Details'!$A$18:$L$18, 0),FALSE), 'E2 Allocators'!$B$15:$W$361, MATCH(AP$17, 'E2 Allocators'!$B$15:$W$15, 0),FALSE))</f>
        <v>0</v>
      </c>
      <c r="AQ604" s="1244">
        <f>IF(ISERROR(VLOOKUP(VLOOKUP($A604, 'E4 TB Allocation Details'!$A$18:$L$214, MATCH("Customer ID", 'E4 TB Allocation Details'!$A$18:$L$18, 0),FALSE), 'E2 Allocators'!$B$15:$W$361, MATCH(AQ$17, 'E2 Allocators'!$B$15:$W$15, 0),FALSE)), 0, VLOOKUP(VLOOKUP($A604, 'E4 TB Allocation Details'!$A$18:$L$214, MATCH("Customer ID", 'E4 TB Allocation Details'!$A$18:$L$18, 0),FALSE), 'E2 Allocators'!$B$15:$W$361, MATCH(AQ$17, 'E2 Allocators'!$B$15:$W$15, 0),FALSE))</f>
        <v>0</v>
      </c>
      <c r="AR604" s="1244">
        <f>IF(ISERROR(VLOOKUP(VLOOKUP($A604, 'E4 TB Allocation Details'!$A$18:$L$214, MATCH("Customer ID", 'E4 TB Allocation Details'!$A$18:$L$18, 0),FALSE), 'E2 Allocators'!$B$15:$W$361, MATCH(AR$17, 'E2 Allocators'!$B$15:$W$15, 0),FALSE)), 0, VLOOKUP(VLOOKUP($A604, 'E4 TB Allocation Details'!$A$18:$L$214, MATCH("Customer ID", 'E4 TB Allocation Details'!$A$18:$L$18, 0),FALSE), 'E2 Allocators'!$B$15:$W$361, MATCH(AR$17, 'E2 Allocators'!$B$15:$W$15, 0),FALSE))</f>
        <v>0</v>
      </c>
      <c r="AS604" s="1244">
        <f>IF(ISERROR(VLOOKUP(VLOOKUP($A604, 'E4 TB Allocation Details'!$A$18:$L$214, MATCH("Customer ID", 'E4 TB Allocation Details'!$A$18:$L$18, 0),FALSE), 'E2 Allocators'!$B$15:$W$361, MATCH(AS$17, 'E2 Allocators'!$B$15:$W$15, 0),FALSE)), 0, VLOOKUP(VLOOKUP($A604, 'E4 TB Allocation Details'!$A$18:$L$214, MATCH("Customer ID", 'E4 TB Allocation Details'!$A$18:$L$18, 0),FALSE), 'E2 Allocators'!$B$15:$W$361, MATCH(AS$17, 'E2 Allocators'!$B$15:$W$15, 0),FALSE))</f>
        <v>0</v>
      </c>
      <c r="AT604" s="1244">
        <f>IF(ISERROR(VLOOKUP(VLOOKUP($A604, 'E4 TB Allocation Details'!$A$18:$L$214, MATCH("Customer ID", 'E4 TB Allocation Details'!$A$18:$L$18, 0),FALSE), 'E2 Allocators'!$B$15:$W$361, MATCH(AT$17, 'E2 Allocators'!$B$15:$W$15, 0),FALSE)), 0, VLOOKUP(VLOOKUP($A604, 'E4 TB Allocation Details'!$A$18:$L$214, MATCH("Customer ID", 'E4 TB Allocation Details'!$A$18:$L$18, 0),FALSE), 'E2 Allocators'!$B$15:$W$361, MATCH(AT$17, 'E2 Allocators'!$B$15:$W$15, 0),FALSE))</f>
        <v>0</v>
      </c>
      <c r="AU604" s="1244">
        <f>IF(ISERROR(VLOOKUP(VLOOKUP($A604, 'E4 TB Allocation Details'!$A$18:$L$214, MATCH("Customer ID", 'E4 TB Allocation Details'!$A$18:$L$18, 0),FALSE), 'E2 Allocators'!$B$15:$W$361, MATCH(AU$17, 'E2 Allocators'!$B$15:$W$15, 0),FALSE)), 0, VLOOKUP(VLOOKUP($A604, 'E4 TB Allocation Details'!$A$18:$L$214, MATCH("Customer ID", 'E4 TB Allocation Details'!$A$18:$L$18, 0),FALSE), 'E2 Allocators'!$B$15:$W$361, MATCH(AU$17, 'E2 Allocators'!$B$15:$W$15, 0),FALSE))</f>
        <v>0</v>
      </c>
      <c r="AV604" s="1249">
        <f t="shared" si="902"/>
        <v>0</v>
      </c>
      <c r="AW604" s="1246"/>
      <c r="AX604" s="1246"/>
      <c r="AY604" s="1246"/>
      <c r="AZ604" s="1246"/>
      <c r="BA604" s="1246"/>
      <c r="BB604" s="1246"/>
      <c r="BC604" s="1246"/>
      <c r="BD604" s="1246"/>
      <c r="BE604" s="1246"/>
      <c r="BF604" s="1246"/>
      <c r="BG604" s="1246"/>
      <c r="BH604" s="1246"/>
      <c r="BI604" s="1246"/>
      <c r="BJ604" s="1246"/>
      <c r="BK604" s="1246"/>
      <c r="BL604" s="1246"/>
      <c r="BM604" s="1246"/>
      <c r="BN604" s="1246"/>
      <c r="BO604" s="1246"/>
      <c r="BP604" s="1246"/>
      <c r="BQ604" s="1247"/>
    </row>
    <row r="605" spans="1:69" s="229" customFormat="1" ht="25.5">
      <c r="A605" s="1248">
        <v>1815</v>
      </c>
      <c r="B605" s="1241" t="s">
        <v>86</v>
      </c>
      <c r="C605" s="1242">
        <v>1</v>
      </c>
      <c r="D605" s="1243">
        <f t="shared" si="899"/>
        <v>1</v>
      </c>
      <c r="E605" s="1243">
        <f>VLOOKUP($A605,'E1 Categorization'!$A$35:$E$116,5,FALSE)</f>
        <v>0</v>
      </c>
      <c r="F605" s="1243">
        <f t="shared" si="900"/>
        <v>1</v>
      </c>
      <c r="G605" s="1244">
        <f>IF(ISERROR(VLOOKUP(VLOOKUP($A605, 'E4 TB Allocation Details'!$A$18:$L$214, MATCH("Demand ID", 'E4 TB Allocation Details'!$A$18:$L$18, 0),FALSE), 'E2 Allocators'!$B$15:$W$361, MATCH(G$17, 'E2 Allocators'!$B$15:$W$15, 0),FALSE)), 0, VLOOKUP(VLOOKUP($A605, 'E4 TB Allocation Details'!$A$18:$L$214, MATCH("Demand ID", 'E4 TB Allocation Details'!$A$18:$L$18, 0),FALSE), 'E2 Allocators'!$B$15:$W$361, MATCH(G$17, 'E2 Allocators'!$B$15:$W$15, 0),FALSE))</f>
        <v>0.532166524506266</v>
      </c>
      <c r="H605" s="1244">
        <f>IF(ISERROR(VLOOKUP(VLOOKUP($A605, 'E4 TB Allocation Details'!$A$18:$L$214, MATCH("Demand ID", 'E4 TB Allocation Details'!$A$18:$L$18, 0),FALSE), 'E2 Allocators'!$B$15:$W$361, MATCH(H$17, 'E2 Allocators'!$B$15:$W$15, 0),FALSE)), 0, VLOOKUP(VLOOKUP($A605, 'E4 TB Allocation Details'!$A$18:$L$214, MATCH("Demand ID", 'E4 TB Allocation Details'!$A$18:$L$18, 0),FALSE), 'E2 Allocators'!$B$15:$W$361, MATCH(H$17, 'E2 Allocators'!$B$15:$W$15, 0),FALSE))</f>
        <v>0.21160028869496753</v>
      </c>
      <c r="I605" s="1244">
        <f>IF(ISERROR(VLOOKUP(VLOOKUP($A605, 'E4 TB Allocation Details'!$A$18:$L$214, MATCH("Demand ID", 'E4 TB Allocation Details'!$A$18:$L$18, 0),FALSE), 'E2 Allocators'!$B$15:$W$361, MATCH(I$17, 'E2 Allocators'!$B$15:$W$15, 0),FALSE)), 0, VLOOKUP(VLOOKUP($A605, 'E4 TB Allocation Details'!$A$18:$L$214, MATCH("Demand ID", 'E4 TB Allocation Details'!$A$18:$L$18, 0),FALSE), 'E2 Allocators'!$B$15:$W$361, MATCH(I$17, 'E2 Allocators'!$B$15:$W$15, 0),FALSE))</f>
        <v>0.24906502198018501</v>
      </c>
      <c r="J605" s="1244">
        <f>IF(ISERROR(VLOOKUP(VLOOKUP($A605, 'E4 TB Allocation Details'!$A$18:$L$214, MATCH("Demand ID", 'E4 TB Allocation Details'!$A$18:$L$18, 0),FALSE), 'E2 Allocators'!$B$15:$W$361, MATCH(J$17, 'E2 Allocators'!$B$15:$W$15, 0),FALSE)), 0, VLOOKUP(VLOOKUP($A605, 'E4 TB Allocation Details'!$A$18:$L$214, MATCH("Demand ID", 'E4 TB Allocation Details'!$A$18:$L$18, 0),FALSE), 'E2 Allocators'!$B$15:$W$361, MATCH(J$17, 'E2 Allocators'!$B$15:$W$15, 0),FALSE))</f>
        <v>0</v>
      </c>
      <c r="K605" s="1244">
        <f>IF(ISERROR(VLOOKUP(VLOOKUP($A605, 'E4 TB Allocation Details'!$A$18:$L$214, MATCH("Demand ID", 'E4 TB Allocation Details'!$A$18:$L$18, 0),FALSE), 'E2 Allocators'!$B$15:$W$361, MATCH(K$17, 'E2 Allocators'!$B$15:$W$15, 0),FALSE)), 0, VLOOKUP(VLOOKUP($A605, 'E4 TB Allocation Details'!$A$18:$L$214, MATCH("Demand ID", 'E4 TB Allocation Details'!$A$18:$L$18, 0),FALSE), 'E2 Allocators'!$B$15:$W$361, MATCH(K$17, 'E2 Allocators'!$B$15:$W$15, 0),FALSE))</f>
        <v>0</v>
      </c>
      <c r="L605" s="1244">
        <f>IF(ISERROR(VLOOKUP(VLOOKUP($A605, 'E4 TB Allocation Details'!$A$18:$L$214, MATCH("Demand ID", 'E4 TB Allocation Details'!$A$18:$L$18, 0),FALSE), 'E2 Allocators'!$B$15:$W$361, MATCH(L$17, 'E2 Allocators'!$B$15:$W$15, 0),FALSE)), 0, VLOOKUP(VLOOKUP($A605, 'E4 TB Allocation Details'!$A$18:$L$214, MATCH("Demand ID", 'E4 TB Allocation Details'!$A$18:$L$18, 0),FALSE), 'E2 Allocators'!$B$15:$W$361, MATCH(L$17, 'E2 Allocators'!$B$15:$W$15, 0),FALSE))</f>
        <v>0</v>
      </c>
      <c r="M605" s="1244">
        <f>IF(ISERROR(VLOOKUP(VLOOKUP($A605, 'E4 TB Allocation Details'!$A$18:$L$214, MATCH("Demand ID", 'E4 TB Allocation Details'!$A$18:$L$18, 0),FALSE), 'E2 Allocators'!$B$15:$W$361, MATCH(M$17, 'E2 Allocators'!$B$15:$W$15, 0),FALSE)), 0, VLOOKUP(VLOOKUP($A605, 'E4 TB Allocation Details'!$A$18:$L$214, MATCH("Demand ID", 'E4 TB Allocation Details'!$A$18:$L$18, 0),FALSE), 'E2 Allocators'!$B$15:$W$361, MATCH(M$17, 'E2 Allocators'!$B$15:$W$15, 0),FALSE))</f>
        <v>5.6262712420444855E-3</v>
      </c>
      <c r="N605" s="1244">
        <f>IF(ISERROR(VLOOKUP(VLOOKUP($A605, 'E4 TB Allocation Details'!$A$18:$L$214, MATCH("Demand ID", 'E4 TB Allocation Details'!$A$18:$L$18, 0),FALSE), 'E2 Allocators'!$B$15:$W$361, MATCH(N$17, 'E2 Allocators'!$B$15:$W$15, 0),FALSE)), 0, VLOOKUP(VLOOKUP($A605, 'E4 TB Allocation Details'!$A$18:$L$214, MATCH("Demand ID", 'E4 TB Allocation Details'!$A$18:$L$18, 0),FALSE), 'E2 Allocators'!$B$15:$W$361, MATCH(N$17, 'E2 Allocators'!$B$15:$W$15, 0),FALSE))</f>
        <v>0</v>
      </c>
      <c r="O605" s="1244">
        <f>IF(ISERROR(VLOOKUP(VLOOKUP($A605, 'E4 TB Allocation Details'!$A$18:$L$214, MATCH("Demand ID", 'E4 TB Allocation Details'!$A$18:$L$18, 0),FALSE), 'E2 Allocators'!$B$15:$W$361, MATCH(O$17, 'E2 Allocators'!$B$15:$W$15, 0),FALSE)), 0, VLOOKUP(VLOOKUP($A605, 'E4 TB Allocation Details'!$A$18:$L$214, MATCH("Demand ID", 'E4 TB Allocation Details'!$A$18:$L$18, 0),FALSE), 'E2 Allocators'!$B$15:$W$361, MATCH(O$17, 'E2 Allocators'!$B$15:$W$15, 0),FALSE))</f>
        <v>1.5418935765369726E-3</v>
      </c>
      <c r="P605" s="1244">
        <f>IF(ISERROR(VLOOKUP(VLOOKUP($A605, 'E4 TB Allocation Details'!$A$18:$L$214, MATCH("Demand ID", 'E4 TB Allocation Details'!$A$18:$L$18, 0),FALSE), 'E2 Allocators'!$B$15:$W$361, MATCH(P$17, 'E2 Allocators'!$B$15:$W$15, 0),FALSE)), 0, VLOOKUP(VLOOKUP($A605, 'E4 TB Allocation Details'!$A$18:$L$214, MATCH("Demand ID", 'E4 TB Allocation Details'!$A$18:$L$18, 0),FALSE), 'E2 Allocators'!$B$15:$W$361, MATCH(P$17, 'E2 Allocators'!$B$15:$W$15, 0),FALSE))</f>
        <v>0</v>
      </c>
      <c r="Q605" s="1244">
        <f>IF(ISERROR(VLOOKUP(VLOOKUP($A605, 'E4 TB Allocation Details'!$A$18:$L$214, MATCH("Demand ID", 'E4 TB Allocation Details'!$A$18:$L$18, 0),FALSE), 'E2 Allocators'!$B$15:$W$361, MATCH(Q$17, 'E2 Allocators'!$B$15:$W$15, 0),FALSE)), 0, VLOOKUP(VLOOKUP($A605, 'E4 TB Allocation Details'!$A$18:$L$214, MATCH("Demand ID", 'E4 TB Allocation Details'!$A$18:$L$18, 0),FALSE), 'E2 Allocators'!$B$15:$W$361, MATCH(Q$17, 'E2 Allocators'!$B$15:$W$15, 0),FALSE))</f>
        <v>0</v>
      </c>
      <c r="R605" s="1244">
        <f>IF(ISERROR(VLOOKUP(VLOOKUP($A605, 'E4 TB Allocation Details'!$A$18:$L$214, MATCH("Demand ID", 'E4 TB Allocation Details'!$A$18:$L$18, 0),FALSE), 'E2 Allocators'!$B$15:$W$361, MATCH(R$17, 'E2 Allocators'!$B$15:$W$15, 0),FALSE)), 0, VLOOKUP(VLOOKUP($A605, 'E4 TB Allocation Details'!$A$18:$L$214, MATCH("Demand ID", 'E4 TB Allocation Details'!$A$18:$L$18, 0),FALSE), 'E2 Allocators'!$B$15:$W$361, MATCH(R$17, 'E2 Allocators'!$B$15:$W$15, 0),FALSE))</f>
        <v>0</v>
      </c>
      <c r="S605" s="1244">
        <f>IF(ISERROR(VLOOKUP(VLOOKUP($A605, 'E4 TB Allocation Details'!$A$18:$L$214, MATCH("Demand ID", 'E4 TB Allocation Details'!$A$18:$L$18, 0),FALSE), 'E2 Allocators'!$B$15:$W$361, MATCH(S$17, 'E2 Allocators'!$B$15:$W$15, 0),FALSE)), 0, VLOOKUP(VLOOKUP($A605, 'E4 TB Allocation Details'!$A$18:$L$214, MATCH("Demand ID", 'E4 TB Allocation Details'!$A$18:$L$18, 0),FALSE), 'E2 Allocators'!$B$15:$W$361, MATCH(S$17, 'E2 Allocators'!$B$15:$W$15, 0),FALSE))</f>
        <v>0</v>
      </c>
      <c r="T605" s="1244">
        <f>IF(ISERROR(VLOOKUP(VLOOKUP($A605, 'E4 TB Allocation Details'!$A$18:$L$214, MATCH("Demand ID", 'E4 TB Allocation Details'!$A$18:$L$18, 0),FALSE), 'E2 Allocators'!$B$15:$W$361, MATCH(T$17, 'E2 Allocators'!$B$15:$W$15, 0),FALSE)), 0, VLOOKUP(VLOOKUP($A605, 'E4 TB Allocation Details'!$A$18:$L$214, MATCH("Demand ID", 'E4 TB Allocation Details'!$A$18:$L$18, 0),FALSE), 'E2 Allocators'!$B$15:$W$361, MATCH(T$17, 'E2 Allocators'!$B$15:$W$15, 0),FALSE))</f>
        <v>0</v>
      </c>
      <c r="U605" s="1244">
        <f>IF(ISERROR(VLOOKUP(VLOOKUP($A605, 'E4 TB Allocation Details'!$A$18:$L$214, MATCH("Demand ID", 'E4 TB Allocation Details'!$A$18:$L$18, 0),FALSE), 'E2 Allocators'!$B$15:$W$361, MATCH(U$17, 'E2 Allocators'!$B$15:$W$15, 0),FALSE)), 0, VLOOKUP(VLOOKUP($A605, 'E4 TB Allocation Details'!$A$18:$L$214, MATCH("Demand ID", 'E4 TB Allocation Details'!$A$18:$L$18, 0),FALSE), 'E2 Allocators'!$B$15:$W$361, MATCH(U$17, 'E2 Allocators'!$B$15:$W$15, 0),FALSE))</f>
        <v>0</v>
      </c>
      <c r="V605" s="1244">
        <f>IF(ISERROR(VLOOKUP(VLOOKUP($A605, 'E4 TB Allocation Details'!$A$18:$L$214, MATCH("Demand ID", 'E4 TB Allocation Details'!$A$18:$L$18, 0),FALSE), 'E2 Allocators'!$B$15:$W$361, MATCH(V$17, 'E2 Allocators'!$B$15:$W$15, 0),FALSE)), 0, VLOOKUP(VLOOKUP($A605, 'E4 TB Allocation Details'!$A$18:$L$214, MATCH("Demand ID", 'E4 TB Allocation Details'!$A$18:$L$18, 0),FALSE), 'E2 Allocators'!$B$15:$W$361, MATCH(V$17, 'E2 Allocators'!$B$15:$W$15, 0),FALSE))</f>
        <v>0</v>
      </c>
      <c r="W605" s="1244">
        <f>IF(ISERROR(VLOOKUP(VLOOKUP($A605, 'E4 TB Allocation Details'!$A$18:$L$214, MATCH("Demand ID", 'E4 TB Allocation Details'!$A$18:$L$18, 0),FALSE), 'E2 Allocators'!$B$15:$W$361, MATCH(W$17, 'E2 Allocators'!$B$15:$W$15, 0),FALSE)), 0, VLOOKUP(VLOOKUP($A605, 'E4 TB Allocation Details'!$A$18:$L$214, MATCH("Demand ID", 'E4 TB Allocation Details'!$A$18:$L$18, 0),FALSE), 'E2 Allocators'!$B$15:$W$361, MATCH(W$17, 'E2 Allocators'!$B$15:$W$15, 0),FALSE))</f>
        <v>0</v>
      </c>
      <c r="X605" s="1244">
        <f>IF(ISERROR(VLOOKUP(VLOOKUP($A605, 'E4 TB Allocation Details'!$A$18:$L$214, MATCH("Demand ID", 'E4 TB Allocation Details'!$A$18:$L$18, 0),FALSE), 'E2 Allocators'!$B$15:$W$361, MATCH(X$17, 'E2 Allocators'!$B$15:$W$15, 0),FALSE)), 0, VLOOKUP(VLOOKUP($A605, 'E4 TB Allocation Details'!$A$18:$L$214, MATCH("Demand ID", 'E4 TB Allocation Details'!$A$18:$L$18, 0),FALSE), 'E2 Allocators'!$B$15:$W$361, MATCH(X$17, 'E2 Allocators'!$B$15:$W$15, 0),FALSE))</f>
        <v>0</v>
      </c>
      <c r="Y605" s="1244">
        <f>IF(ISERROR(VLOOKUP(VLOOKUP($A605, 'E4 TB Allocation Details'!$A$18:$L$214, MATCH("Demand ID", 'E4 TB Allocation Details'!$A$18:$L$18, 0),FALSE), 'E2 Allocators'!$B$15:$W$361, MATCH(Y$17, 'E2 Allocators'!$B$15:$W$15, 0),FALSE)), 0, VLOOKUP(VLOOKUP($A605, 'E4 TB Allocation Details'!$A$18:$L$214, MATCH("Demand ID", 'E4 TB Allocation Details'!$A$18:$L$18, 0),FALSE), 'E2 Allocators'!$B$15:$W$361, MATCH(Y$17, 'E2 Allocators'!$B$15:$W$15, 0),FALSE))</f>
        <v>0</v>
      </c>
      <c r="Z605" s="1244">
        <f>IF(ISERROR(VLOOKUP(VLOOKUP($A605, 'E4 TB Allocation Details'!$A$18:$L$214, MATCH("Demand ID", 'E4 TB Allocation Details'!$A$18:$L$18, 0),FALSE), 'E2 Allocators'!$B$15:$W$361, MATCH(Z$17, 'E2 Allocators'!$B$15:$W$15, 0),FALSE)), 0, VLOOKUP(VLOOKUP($A605, 'E4 TB Allocation Details'!$A$18:$L$214, MATCH("Demand ID", 'E4 TB Allocation Details'!$A$18:$L$18, 0),FALSE), 'E2 Allocators'!$B$15:$W$361, MATCH(Z$17, 'E2 Allocators'!$B$15:$W$15, 0),FALSE))</f>
        <v>0</v>
      </c>
      <c r="AA605" s="1249">
        <f t="shared" si="901"/>
        <v>1</v>
      </c>
      <c r="AB605" s="1244">
        <f>IF(ISERROR(VLOOKUP(VLOOKUP($A605, 'E4 TB Allocation Details'!$A$18:$L$214, MATCH("Customer ID", 'E4 TB Allocation Details'!$A$18:$L$18, 0),FALSE), 'E2 Allocators'!$B$15:$W$361, MATCH(AB$17, 'E2 Allocators'!$B$15:$W$15, 0),FALSE)), 0, VLOOKUP(VLOOKUP($A605, 'E4 TB Allocation Details'!$A$18:$L$214, MATCH("Customer ID", 'E4 TB Allocation Details'!$A$18:$L$18, 0),FALSE), 'E2 Allocators'!$B$15:$W$361, MATCH(AB$17, 'E2 Allocators'!$B$15:$W$15, 0),FALSE))</f>
        <v>0</v>
      </c>
      <c r="AC605" s="1244">
        <f>IF(ISERROR(VLOOKUP(VLOOKUP($A605, 'E4 TB Allocation Details'!$A$18:$L$214, MATCH("Customer ID", 'E4 TB Allocation Details'!$A$18:$L$18, 0),FALSE), 'E2 Allocators'!$B$15:$W$361, MATCH(AC$17, 'E2 Allocators'!$B$15:$W$15, 0),FALSE)), 0, VLOOKUP(VLOOKUP($A605, 'E4 TB Allocation Details'!$A$18:$L$214, MATCH("Customer ID", 'E4 TB Allocation Details'!$A$18:$L$18, 0),FALSE), 'E2 Allocators'!$B$15:$W$361, MATCH(AC$17, 'E2 Allocators'!$B$15:$W$15, 0),FALSE))</f>
        <v>0</v>
      </c>
      <c r="AD605" s="1244">
        <f>IF(ISERROR(VLOOKUP(VLOOKUP($A605, 'E4 TB Allocation Details'!$A$18:$L$214, MATCH("Customer ID", 'E4 TB Allocation Details'!$A$18:$L$18, 0),FALSE), 'E2 Allocators'!$B$15:$W$361, MATCH(AD$17, 'E2 Allocators'!$B$15:$W$15, 0),FALSE)), 0, VLOOKUP(VLOOKUP($A605, 'E4 TB Allocation Details'!$A$18:$L$214, MATCH("Customer ID", 'E4 TB Allocation Details'!$A$18:$L$18, 0),FALSE), 'E2 Allocators'!$B$15:$W$361, MATCH(AD$17, 'E2 Allocators'!$B$15:$W$15, 0),FALSE))</f>
        <v>0</v>
      </c>
      <c r="AE605" s="1244">
        <f>IF(ISERROR(VLOOKUP(VLOOKUP($A605, 'E4 TB Allocation Details'!$A$18:$L$214, MATCH("Customer ID", 'E4 TB Allocation Details'!$A$18:$L$18, 0),FALSE), 'E2 Allocators'!$B$15:$W$361, MATCH(AE$17, 'E2 Allocators'!$B$15:$W$15, 0),FALSE)), 0, VLOOKUP(VLOOKUP($A605, 'E4 TB Allocation Details'!$A$18:$L$214, MATCH("Customer ID", 'E4 TB Allocation Details'!$A$18:$L$18, 0),FALSE), 'E2 Allocators'!$B$15:$W$361, MATCH(AE$17, 'E2 Allocators'!$B$15:$W$15, 0),FALSE))</f>
        <v>0</v>
      </c>
      <c r="AF605" s="1244">
        <f>IF(ISERROR(VLOOKUP(VLOOKUP($A605, 'E4 TB Allocation Details'!$A$18:$L$214, MATCH("Customer ID", 'E4 TB Allocation Details'!$A$18:$L$18, 0),FALSE), 'E2 Allocators'!$B$15:$W$361, MATCH(AF$17, 'E2 Allocators'!$B$15:$W$15, 0),FALSE)), 0, VLOOKUP(VLOOKUP($A605, 'E4 TB Allocation Details'!$A$18:$L$214, MATCH("Customer ID", 'E4 TB Allocation Details'!$A$18:$L$18, 0),FALSE), 'E2 Allocators'!$B$15:$W$361, MATCH(AF$17, 'E2 Allocators'!$B$15:$W$15, 0),FALSE))</f>
        <v>0</v>
      </c>
      <c r="AG605" s="1244">
        <f>IF(ISERROR(VLOOKUP(VLOOKUP($A605, 'E4 TB Allocation Details'!$A$18:$L$214, MATCH("Customer ID", 'E4 TB Allocation Details'!$A$18:$L$18, 0),FALSE), 'E2 Allocators'!$B$15:$W$361, MATCH(AG$17, 'E2 Allocators'!$B$15:$W$15, 0),FALSE)), 0, VLOOKUP(VLOOKUP($A605, 'E4 TB Allocation Details'!$A$18:$L$214, MATCH("Customer ID", 'E4 TB Allocation Details'!$A$18:$L$18, 0),FALSE), 'E2 Allocators'!$B$15:$W$361, MATCH(AG$17, 'E2 Allocators'!$B$15:$W$15, 0),FALSE))</f>
        <v>0</v>
      </c>
      <c r="AH605" s="1244">
        <f>IF(ISERROR(VLOOKUP(VLOOKUP($A605, 'E4 TB Allocation Details'!$A$18:$L$214, MATCH("Customer ID", 'E4 TB Allocation Details'!$A$18:$L$18, 0),FALSE), 'E2 Allocators'!$B$15:$W$361, MATCH(AH$17, 'E2 Allocators'!$B$15:$W$15, 0),FALSE)), 0, VLOOKUP(VLOOKUP($A605, 'E4 TB Allocation Details'!$A$18:$L$214, MATCH("Customer ID", 'E4 TB Allocation Details'!$A$18:$L$18, 0),FALSE), 'E2 Allocators'!$B$15:$W$361, MATCH(AH$17, 'E2 Allocators'!$B$15:$W$15, 0),FALSE))</f>
        <v>0</v>
      </c>
      <c r="AI605" s="1244">
        <f>IF(ISERROR(VLOOKUP(VLOOKUP($A605, 'E4 TB Allocation Details'!$A$18:$L$214, MATCH("Customer ID", 'E4 TB Allocation Details'!$A$18:$L$18, 0),FALSE), 'E2 Allocators'!$B$15:$W$361, MATCH(AI$17, 'E2 Allocators'!$B$15:$W$15, 0),FALSE)), 0, VLOOKUP(VLOOKUP($A605, 'E4 TB Allocation Details'!$A$18:$L$214, MATCH("Customer ID", 'E4 TB Allocation Details'!$A$18:$L$18, 0),FALSE), 'E2 Allocators'!$B$15:$W$361, MATCH(AI$17, 'E2 Allocators'!$B$15:$W$15, 0),FALSE))</f>
        <v>0</v>
      </c>
      <c r="AJ605" s="1244">
        <f>IF(ISERROR(VLOOKUP(VLOOKUP($A605, 'E4 TB Allocation Details'!$A$18:$L$214, MATCH("Customer ID", 'E4 TB Allocation Details'!$A$18:$L$18, 0),FALSE), 'E2 Allocators'!$B$15:$W$361, MATCH(AJ$17, 'E2 Allocators'!$B$15:$W$15, 0),FALSE)), 0, VLOOKUP(VLOOKUP($A605, 'E4 TB Allocation Details'!$A$18:$L$214, MATCH("Customer ID", 'E4 TB Allocation Details'!$A$18:$L$18, 0),FALSE), 'E2 Allocators'!$B$15:$W$361, MATCH(AJ$17, 'E2 Allocators'!$B$15:$W$15, 0),FALSE))</f>
        <v>0</v>
      </c>
      <c r="AK605" s="1244">
        <f>IF(ISERROR(VLOOKUP(VLOOKUP($A605, 'E4 TB Allocation Details'!$A$18:$L$214, MATCH("Customer ID", 'E4 TB Allocation Details'!$A$18:$L$18, 0),FALSE), 'E2 Allocators'!$B$15:$W$361, MATCH(AK$17, 'E2 Allocators'!$B$15:$W$15, 0),FALSE)), 0, VLOOKUP(VLOOKUP($A605, 'E4 TB Allocation Details'!$A$18:$L$214, MATCH("Customer ID", 'E4 TB Allocation Details'!$A$18:$L$18, 0),FALSE), 'E2 Allocators'!$B$15:$W$361, MATCH(AK$17, 'E2 Allocators'!$B$15:$W$15, 0),FALSE))</f>
        <v>0</v>
      </c>
      <c r="AL605" s="1244">
        <f>IF(ISERROR(VLOOKUP(VLOOKUP($A605, 'E4 TB Allocation Details'!$A$18:$L$214, MATCH("Customer ID", 'E4 TB Allocation Details'!$A$18:$L$18, 0),FALSE), 'E2 Allocators'!$B$15:$W$361, MATCH(AL$17, 'E2 Allocators'!$B$15:$W$15, 0),FALSE)), 0, VLOOKUP(VLOOKUP($A605, 'E4 TB Allocation Details'!$A$18:$L$214, MATCH("Customer ID", 'E4 TB Allocation Details'!$A$18:$L$18, 0),FALSE), 'E2 Allocators'!$B$15:$W$361, MATCH(AL$17, 'E2 Allocators'!$B$15:$W$15, 0),FALSE))</f>
        <v>0</v>
      </c>
      <c r="AM605" s="1244">
        <f>IF(ISERROR(VLOOKUP(VLOOKUP($A605, 'E4 TB Allocation Details'!$A$18:$L$214, MATCH("Customer ID", 'E4 TB Allocation Details'!$A$18:$L$18, 0),FALSE), 'E2 Allocators'!$B$15:$W$361, MATCH(AM$17, 'E2 Allocators'!$B$15:$W$15, 0),FALSE)), 0, VLOOKUP(VLOOKUP($A605, 'E4 TB Allocation Details'!$A$18:$L$214, MATCH("Customer ID", 'E4 TB Allocation Details'!$A$18:$L$18, 0),FALSE), 'E2 Allocators'!$B$15:$W$361, MATCH(AM$17, 'E2 Allocators'!$B$15:$W$15, 0),FALSE))</f>
        <v>0</v>
      </c>
      <c r="AN605" s="1244">
        <f>IF(ISERROR(VLOOKUP(VLOOKUP($A605, 'E4 TB Allocation Details'!$A$18:$L$214, MATCH("Customer ID", 'E4 TB Allocation Details'!$A$18:$L$18, 0),FALSE), 'E2 Allocators'!$B$15:$W$361, MATCH(AN$17, 'E2 Allocators'!$B$15:$W$15, 0),FALSE)), 0, VLOOKUP(VLOOKUP($A605, 'E4 TB Allocation Details'!$A$18:$L$214, MATCH("Customer ID", 'E4 TB Allocation Details'!$A$18:$L$18, 0),FALSE), 'E2 Allocators'!$B$15:$W$361, MATCH(AN$17, 'E2 Allocators'!$B$15:$W$15, 0),FALSE))</f>
        <v>0</v>
      </c>
      <c r="AO605" s="1244">
        <f>IF(ISERROR(VLOOKUP(VLOOKUP($A605, 'E4 TB Allocation Details'!$A$18:$L$214, MATCH("Customer ID", 'E4 TB Allocation Details'!$A$18:$L$18, 0),FALSE), 'E2 Allocators'!$B$15:$W$361, MATCH(AO$17, 'E2 Allocators'!$B$15:$W$15, 0),FALSE)), 0, VLOOKUP(VLOOKUP($A605, 'E4 TB Allocation Details'!$A$18:$L$214, MATCH("Customer ID", 'E4 TB Allocation Details'!$A$18:$L$18, 0),FALSE), 'E2 Allocators'!$B$15:$W$361, MATCH(AO$17, 'E2 Allocators'!$B$15:$W$15, 0),FALSE))</f>
        <v>0</v>
      </c>
      <c r="AP605" s="1244">
        <f>IF(ISERROR(VLOOKUP(VLOOKUP($A605, 'E4 TB Allocation Details'!$A$18:$L$214, MATCH("Customer ID", 'E4 TB Allocation Details'!$A$18:$L$18, 0),FALSE), 'E2 Allocators'!$B$15:$W$361, MATCH(AP$17, 'E2 Allocators'!$B$15:$W$15, 0),FALSE)), 0, VLOOKUP(VLOOKUP($A605, 'E4 TB Allocation Details'!$A$18:$L$214, MATCH("Customer ID", 'E4 TB Allocation Details'!$A$18:$L$18, 0),FALSE), 'E2 Allocators'!$B$15:$W$361, MATCH(AP$17, 'E2 Allocators'!$B$15:$W$15, 0),FALSE))</f>
        <v>0</v>
      </c>
      <c r="AQ605" s="1244">
        <f>IF(ISERROR(VLOOKUP(VLOOKUP($A605, 'E4 TB Allocation Details'!$A$18:$L$214, MATCH("Customer ID", 'E4 TB Allocation Details'!$A$18:$L$18, 0),FALSE), 'E2 Allocators'!$B$15:$W$361, MATCH(AQ$17, 'E2 Allocators'!$B$15:$W$15, 0),FALSE)), 0, VLOOKUP(VLOOKUP($A605, 'E4 TB Allocation Details'!$A$18:$L$214, MATCH("Customer ID", 'E4 TB Allocation Details'!$A$18:$L$18, 0),FALSE), 'E2 Allocators'!$B$15:$W$361, MATCH(AQ$17, 'E2 Allocators'!$B$15:$W$15, 0),FALSE))</f>
        <v>0</v>
      </c>
      <c r="AR605" s="1244">
        <f>IF(ISERROR(VLOOKUP(VLOOKUP($A605, 'E4 TB Allocation Details'!$A$18:$L$214, MATCH("Customer ID", 'E4 TB Allocation Details'!$A$18:$L$18, 0),FALSE), 'E2 Allocators'!$B$15:$W$361, MATCH(AR$17, 'E2 Allocators'!$B$15:$W$15, 0),FALSE)), 0, VLOOKUP(VLOOKUP($A605, 'E4 TB Allocation Details'!$A$18:$L$214, MATCH("Customer ID", 'E4 TB Allocation Details'!$A$18:$L$18, 0),FALSE), 'E2 Allocators'!$B$15:$W$361, MATCH(AR$17, 'E2 Allocators'!$B$15:$W$15, 0),FALSE))</f>
        <v>0</v>
      </c>
      <c r="AS605" s="1244">
        <f>IF(ISERROR(VLOOKUP(VLOOKUP($A605, 'E4 TB Allocation Details'!$A$18:$L$214, MATCH("Customer ID", 'E4 TB Allocation Details'!$A$18:$L$18, 0),FALSE), 'E2 Allocators'!$B$15:$W$361, MATCH(AS$17, 'E2 Allocators'!$B$15:$W$15, 0),FALSE)), 0, VLOOKUP(VLOOKUP($A605, 'E4 TB Allocation Details'!$A$18:$L$214, MATCH("Customer ID", 'E4 TB Allocation Details'!$A$18:$L$18, 0),FALSE), 'E2 Allocators'!$B$15:$W$361, MATCH(AS$17, 'E2 Allocators'!$B$15:$W$15, 0),FALSE))</f>
        <v>0</v>
      </c>
      <c r="AT605" s="1244">
        <f>IF(ISERROR(VLOOKUP(VLOOKUP($A605, 'E4 TB Allocation Details'!$A$18:$L$214, MATCH("Customer ID", 'E4 TB Allocation Details'!$A$18:$L$18, 0),FALSE), 'E2 Allocators'!$B$15:$W$361, MATCH(AT$17, 'E2 Allocators'!$B$15:$W$15, 0),FALSE)), 0, VLOOKUP(VLOOKUP($A605, 'E4 TB Allocation Details'!$A$18:$L$214, MATCH("Customer ID", 'E4 TB Allocation Details'!$A$18:$L$18, 0),FALSE), 'E2 Allocators'!$B$15:$W$361, MATCH(AT$17, 'E2 Allocators'!$B$15:$W$15, 0),FALSE))</f>
        <v>0</v>
      </c>
      <c r="AU605" s="1244">
        <f>IF(ISERROR(VLOOKUP(VLOOKUP($A605, 'E4 TB Allocation Details'!$A$18:$L$214, MATCH("Customer ID", 'E4 TB Allocation Details'!$A$18:$L$18, 0),FALSE), 'E2 Allocators'!$B$15:$W$361, MATCH(AU$17, 'E2 Allocators'!$B$15:$W$15, 0),FALSE)), 0, VLOOKUP(VLOOKUP($A605, 'E4 TB Allocation Details'!$A$18:$L$214, MATCH("Customer ID", 'E4 TB Allocation Details'!$A$18:$L$18, 0),FALSE), 'E2 Allocators'!$B$15:$W$361, MATCH(AU$17, 'E2 Allocators'!$B$15:$W$15, 0),FALSE))</f>
        <v>0</v>
      </c>
      <c r="AV605" s="1249">
        <f t="shared" si="902"/>
        <v>0</v>
      </c>
      <c r="AW605" s="1246"/>
      <c r="AX605" s="1246"/>
      <c r="AY605" s="1246"/>
      <c r="AZ605" s="1246"/>
      <c r="BA605" s="1246"/>
      <c r="BB605" s="1246"/>
      <c r="BC605" s="1246"/>
      <c r="BD605" s="1246"/>
      <c r="BE605" s="1246"/>
      <c r="BF605" s="1246"/>
      <c r="BG605" s="1246"/>
      <c r="BH605" s="1246"/>
      <c r="BI605" s="1246"/>
      <c r="BJ605" s="1246"/>
      <c r="BK605" s="1246"/>
      <c r="BL605" s="1246"/>
      <c r="BM605" s="1246"/>
      <c r="BN605" s="1246"/>
      <c r="BO605" s="1246"/>
      <c r="BP605" s="1246"/>
      <c r="BQ605" s="1247"/>
    </row>
    <row r="606" spans="1:69" s="229" customFormat="1" ht="25.5">
      <c r="A606" s="1248">
        <v>1820</v>
      </c>
      <c r="B606" s="1241" t="s">
        <v>87</v>
      </c>
      <c r="C606" s="1242"/>
      <c r="D606" s="1243"/>
      <c r="E606" s="1243"/>
      <c r="F606" s="1243"/>
      <c r="G606" s="1244">
        <f>IF(ISERROR(VLOOKUP(VLOOKUP($A606, 'E4 TB Allocation Details'!$A$18:$L$214, MATCH("Demand ID", 'E4 TB Allocation Details'!$A$18:$L$18, 0),FALSE), 'E2 Allocators'!$B$15:$W$361, MATCH(G$17, 'E2 Allocators'!$B$15:$W$15, 0),FALSE)), 0, VLOOKUP(VLOOKUP($A606, 'E4 TB Allocation Details'!$A$18:$L$214, MATCH("Demand ID", 'E4 TB Allocation Details'!$A$18:$L$18, 0),FALSE), 'E2 Allocators'!$B$15:$W$361, MATCH(G$17, 'E2 Allocators'!$B$15:$W$15, 0),FALSE))</f>
        <v>0.532166524506266</v>
      </c>
      <c r="H606" s="1244">
        <f>IF(ISERROR(VLOOKUP(VLOOKUP($A606, 'E4 TB Allocation Details'!$A$18:$L$214, MATCH("Demand ID", 'E4 TB Allocation Details'!$A$18:$L$18, 0),FALSE), 'E2 Allocators'!$B$15:$W$361, MATCH(H$17, 'E2 Allocators'!$B$15:$W$15, 0),FALSE)), 0, VLOOKUP(VLOOKUP($A606, 'E4 TB Allocation Details'!$A$18:$L$214, MATCH("Demand ID", 'E4 TB Allocation Details'!$A$18:$L$18, 0),FALSE), 'E2 Allocators'!$B$15:$W$361, MATCH(H$17, 'E2 Allocators'!$B$15:$W$15, 0),FALSE))</f>
        <v>0.21160028869496753</v>
      </c>
      <c r="I606" s="1244">
        <f>IF(ISERROR(VLOOKUP(VLOOKUP($A606, 'E4 TB Allocation Details'!$A$18:$L$214, MATCH("Demand ID", 'E4 TB Allocation Details'!$A$18:$L$18, 0),FALSE), 'E2 Allocators'!$B$15:$W$361, MATCH(I$17, 'E2 Allocators'!$B$15:$W$15, 0),FALSE)), 0, VLOOKUP(VLOOKUP($A606, 'E4 TB Allocation Details'!$A$18:$L$214, MATCH("Demand ID", 'E4 TB Allocation Details'!$A$18:$L$18, 0),FALSE), 'E2 Allocators'!$B$15:$W$361, MATCH(I$17, 'E2 Allocators'!$B$15:$W$15, 0),FALSE))</f>
        <v>0.24906502198018501</v>
      </c>
      <c r="J606" s="1244">
        <f>IF(ISERROR(VLOOKUP(VLOOKUP($A606, 'E4 TB Allocation Details'!$A$18:$L$214, MATCH("Demand ID", 'E4 TB Allocation Details'!$A$18:$L$18, 0),FALSE), 'E2 Allocators'!$B$15:$W$361, MATCH(J$17, 'E2 Allocators'!$B$15:$W$15, 0),FALSE)), 0, VLOOKUP(VLOOKUP($A606, 'E4 TB Allocation Details'!$A$18:$L$214, MATCH("Demand ID", 'E4 TB Allocation Details'!$A$18:$L$18, 0),FALSE), 'E2 Allocators'!$B$15:$W$361, MATCH(J$17, 'E2 Allocators'!$B$15:$W$15, 0),FALSE))</f>
        <v>0</v>
      </c>
      <c r="K606" s="1244">
        <f>IF(ISERROR(VLOOKUP(VLOOKUP($A606, 'E4 TB Allocation Details'!$A$18:$L$214, MATCH("Demand ID", 'E4 TB Allocation Details'!$A$18:$L$18, 0),FALSE), 'E2 Allocators'!$B$15:$W$361, MATCH(K$17, 'E2 Allocators'!$B$15:$W$15, 0),FALSE)), 0, VLOOKUP(VLOOKUP($A606, 'E4 TB Allocation Details'!$A$18:$L$214, MATCH("Demand ID", 'E4 TB Allocation Details'!$A$18:$L$18, 0),FALSE), 'E2 Allocators'!$B$15:$W$361, MATCH(K$17, 'E2 Allocators'!$B$15:$W$15, 0),FALSE))</f>
        <v>0</v>
      </c>
      <c r="L606" s="1244">
        <f>IF(ISERROR(VLOOKUP(VLOOKUP($A606, 'E4 TB Allocation Details'!$A$18:$L$214, MATCH("Demand ID", 'E4 TB Allocation Details'!$A$18:$L$18, 0),FALSE), 'E2 Allocators'!$B$15:$W$361, MATCH(L$17, 'E2 Allocators'!$B$15:$W$15, 0),FALSE)), 0, VLOOKUP(VLOOKUP($A606, 'E4 TB Allocation Details'!$A$18:$L$214, MATCH("Demand ID", 'E4 TB Allocation Details'!$A$18:$L$18, 0),FALSE), 'E2 Allocators'!$B$15:$W$361, MATCH(L$17, 'E2 Allocators'!$B$15:$W$15, 0),FALSE))</f>
        <v>0</v>
      </c>
      <c r="M606" s="1244">
        <f>IF(ISERROR(VLOOKUP(VLOOKUP($A606, 'E4 TB Allocation Details'!$A$18:$L$214, MATCH("Demand ID", 'E4 TB Allocation Details'!$A$18:$L$18, 0),FALSE), 'E2 Allocators'!$B$15:$W$361, MATCH(M$17, 'E2 Allocators'!$B$15:$W$15, 0),FALSE)), 0, VLOOKUP(VLOOKUP($A606, 'E4 TB Allocation Details'!$A$18:$L$214, MATCH("Demand ID", 'E4 TB Allocation Details'!$A$18:$L$18, 0),FALSE), 'E2 Allocators'!$B$15:$W$361, MATCH(M$17, 'E2 Allocators'!$B$15:$W$15, 0),FALSE))</f>
        <v>5.6262712420444855E-3</v>
      </c>
      <c r="N606" s="1244">
        <f>IF(ISERROR(VLOOKUP(VLOOKUP($A606, 'E4 TB Allocation Details'!$A$18:$L$214, MATCH("Demand ID", 'E4 TB Allocation Details'!$A$18:$L$18, 0),FALSE), 'E2 Allocators'!$B$15:$W$361, MATCH(N$17, 'E2 Allocators'!$B$15:$W$15, 0),FALSE)), 0, VLOOKUP(VLOOKUP($A606, 'E4 TB Allocation Details'!$A$18:$L$214, MATCH("Demand ID", 'E4 TB Allocation Details'!$A$18:$L$18, 0),FALSE), 'E2 Allocators'!$B$15:$W$361, MATCH(N$17, 'E2 Allocators'!$B$15:$W$15, 0),FALSE))</f>
        <v>0</v>
      </c>
      <c r="O606" s="1244">
        <f>IF(ISERROR(VLOOKUP(VLOOKUP($A606, 'E4 TB Allocation Details'!$A$18:$L$214, MATCH("Demand ID", 'E4 TB Allocation Details'!$A$18:$L$18, 0),FALSE), 'E2 Allocators'!$B$15:$W$361, MATCH(O$17, 'E2 Allocators'!$B$15:$W$15, 0),FALSE)), 0, VLOOKUP(VLOOKUP($A606, 'E4 TB Allocation Details'!$A$18:$L$214, MATCH("Demand ID", 'E4 TB Allocation Details'!$A$18:$L$18, 0),FALSE), 'E2 Allocators'!$B$15:$W$361, MATCH(O$17, 'E2 Allocators'!$B$15:$W$15, 0),FALSE))</f>
        <v>1.5418935765369726E-3</v>
      </c>
      <c r="P606" s="1244">
        <f>IF(ISERROR(VLOOKUP(VLOOKUP($A606, 'E4 TB Allocation Details'!$A$18:$L$214, MATCH("Demand ID", 'E4 TB Allocation Details'!$A$18:$L$18, 0),FALSE), 'E2 Allocators'!$B$15:$W$361, MATCH(P$17, 'E2 Allocators'!$B$15:$W$15, 0),FALSE)), 0, VLOOKUP(VLOOKUP($A606, 'E4 TB Allocation Details'!$A$18:$L$214, MATCH("Demand ID", 'E4 TB Allocation Details'!$A$18:$L$18, 0),FALSE), 'E2 Allocators'!$B$15:$W$361, MATCH(P$17, 'E2 Allocators'!$B$15:$W$15, 0),FALSE))</f>
        <v>0</v>
      </c>
      <c r="Q606" s="1244">
        <f>IF(ISERROR(VLOOKUP(VLOOKUP($A606, 'E4 TB Allocation Details'!$A$18:$L$214, MATCH("Demand ID", 'E4 TB Allocation Details'!$A$18:$L$18, 0),FALSE), 'E2 Allocators'!$B$15:$W$361, MATCH(Q$17, 'E2 Allocators'!$B$15:$W$15, 0),FALSE)), 0, VLOOKUP(VLOOKUP($A606, 'E4 TB Allocation Details'!$A$18:$L$214, MATCH("Demand ID", 'E4 TB Allocation Details'!$A$18:$L$18, 0),FALSE), 'E2 Allocators'!$B$15:$W$361, MATCH(Q$17, 'E2 Allocators'!$B$15:$W$15, 0),FALSE))</f>
        <v>0</v>
      </c>
      <c r="R606" s="1244">
        <f>IF(ISERROR(VLOOKUP(VLOOKUP($A606, 'E4 TB Allocation Details'!$A$18:$L$214, MATCH("Demand ID", 'E4 TB Allocation Details'!$A$18:$L$18, 0),FALSE), 'E2 Allocators'!$B$15:$W$361, MATCH(R$17, 'E2 Allocators'!$B$15:$W$15, 0),FALSE)), 0, VLOOKUP(VLOOKUP($A606, 'E4 TB Allocation Details'!$A$18:$L$214, MATCH("Demand ID", 'E4 TB Allocation Details'!$A$18:$L$18, 0),FALSE), 'E2 Allocators'!$B$15:$W$361, MATCH(R$17, 'E2 Allocators'!$B$15:$W$15, 0),FALSE))</f>
        <v>0</v>
      </c>
      <c r="S606" s="1244">
        <f>IF(ISERROR(VLOOKUP(VLOOKUP($A606, 'E4 TB Allocation Details'!$A$18:$L$214, MATCH("Demand ID", 'E4 TB Allocation Details'!$A$18:$L$18, 0),FALSE), 'E2 Allocators'!$B$15:$W$361, MATCH(S$17, 'E2 Allocators'!$B$15:$W$15, 0),FALSE)), 0, VLOOKUP(VLOOKUP($A606, 'E4 TB Allocation Details'!$A$18:$L$214, MATCH("Demand ID", 'E4 TB Allocation Details'!$A$18:$L$18, 0),FALSE), 'E2 Allocators'!$B$15:$W$361, MATCH(S$17, 'E2 Allocators'!$B$15:$W$15, 0),FALSE))</f>
        <v>0</v>
      </c>
      <c r="T606" s="1244">
        <f>IF(ISERROR(VLOOKUP(VLOOKUP($A606, 'E4 TB Allocation Details'!$A$18:$L$214, MATCH("Demand ID", 'E4 TB Allocation Details'!$A$18:$L$18, 0),FALSE), 'E2 Allocators'!$B$15:$W$361, MATCH(T$17, 'E2 Allocators'!$B$15:$W$15, 0),FALSE)), 0, VLOOKUP(VLOOKUP($A606, 'E4 TB Allocation Details'!$A$18:$L$214, MATCH("Demand ID", 'E4 TB Allocation Details'!$A$18:$L$18, 0),FALSE), 'E2 Allocators'!$B$15:$W$361, MATCH(T$17, 'E2 Allocators'!$B$15:$W$15, 0),FALSE))</f>
        <v>0</v>
      </c>
      <c r="U606" s="1244">
        <f>IF(ISERROR(VLOOKUP(VLOOKUP($A606, 'E4 TB Allocation Details'!$A$18:$L$214, MATCH("Demand ID", 'E4 TB Allocation Details'!$A$18:$L$18, 0),FALSE), 'E2 Allocators'!$B$15:$W$361, MATCH(U$17, 'E2 Allocators'!$B$15:$W$15, 0),FALSE)), 0, VLOOKUP(VLOOKUP($A606, 'E4 TB Allocation Details'!$A$18:$L$214, MATCH("Demand ID", 'E4 TB Allocation Details'!$A$18:$L$18, 0),FALSE), 'E2 Allocators'!$B$15:$W$361, MATCH(U$17, 'E2 Allocators'!$B$15:$W$15, 0),FALSE))</f>
        <v>0</v>
      </c>
      <c r="V606" s="1244">
        <f>IF(ISERROR(VLOOKUP(VLOOKUP($A606, 'E4 TB Allocation Details'!$A$18:$L$214, MATCH("Demand ID", 'E4 TB Allocation Details'!$A$18:$L$18, 0),FALSE), 'E2 Allocators'!$B$15:$W$361, MATCH(V$17, 'E2 Allocators'!$B$15:$W$15, 0),FALSE)), 0, VLOOKUP(VLOOKUP($A606, 'E4 TB Allocation Details'!$A$18:$L$214, MATCH("Demand ID", 'E4 TB Allocation Details'!$A$18:$L$18, 0),FALSE), 'E2 Allocators'!$B$15:$W$361, MATCH(V$17, 'E2 Allocators'!$B$15:$W$15, 0),FALSE))</f>
        <v>0</v>
      </c>
      <c r="W606" s="1244">
        <f>IF(ISERROR(VLOOKUP(VLOOKUP($A606, 'E4 TB Allocation Details'!$A$18:$L$214, MATCH("Demand ID", 'E4 TB Allocation Details'!$A$18:$L$18, 0),FALSE), 'E2 Allocators'!$B$15:$W$361, MATCH(W$17, 'E2 Allocators'!$B$15:$W$15, 0),FALSE)), 0, VLOOKUP(VLOOKUP($A606, 'E4 TB Allocation Details'!$A$18:$L$214, MATCH("Demand ID", 'E4 TB Allocation Details'!$A$18:$L$18, 0),FALSE), 'E2 Allocators'!$B$15:$W$361, MATCH(W$17, 'E2 Allocators'!$B$15:$W$15, 0),FALSE))</f>
        <v>0</v>
      </c>
      <c r="X606" s="1244">
        <f>IF(ISERROR(VLOOKUP(VLOOKUP($A606, 'E4 TB Allocation Details'!$A$18:$L$214, MATCH("Demand ID", 'E4 TB Allocation Details'!$A$18:$L$18, 0),FALSE), 'E2 Allocators'!$B$15:$W$361, MATCH(X$17, 'E2 Allocators'!$B$15:$W$15, 0),FALSE)), 0, VLOOKUP(VLOOKUP($A606, 'E4 TB Allocation Details'!$A$18:$L$214, MATCH("Demand ID", 'E4 TB Allocation Details'!$A$18:$L$18, 0),FALSE), 'E2 Allocators'!$B$15:$W$361, MATCH(X$17, 'E2 Allocators'!$B$15:$W$15, 0),FALSE))</f>
        <v>0</v>
      </c>
      <c r="Y606" s="1244">
        <f>IF(ISERROR(VLOOKUP(VLOOKUP($A606, 'E4 TB Allocation Details'!$A$18:$L$214, MATCH("Demand ID", 'E4 TB Allocation Details'!$A$18:$L$18, 0),FALSE), 'E2 Allocators'!$B$15:$W$361, MATCH(Y$17, 'E2 Allocators'!$B$15:$W$15, 0),FALSE)), 0, VLOOKUP(VLOOKUP($A606, 'E4 TB Allocation Details'!$A$18:$L$214, MATCH("Demand ID", 'E4 TB Allocation Details'!$A$18:$L$18, 0),FALSE), 'E2 Allocators'!$B$15:$W$361, MATCH(Y$17, 'E2 Allocators'!$B$15:$W$15, 0),FALSE))</f>
        <v>0</v>
      </c>
      <c r="Z606" s="1244">
        <f>IF(ISERROR(VLOOKUP(VLOOKUP($A606, 'E4 TB Allocation Details'!$A$18:$L$214, MATCH("Demand ID", 'E4 TB Allocation Details'!$A$18:$L$18, 0),FALSE), 'E2 Allocators'!$B$15:$W$361, MATCH(Z$17, 'E2 Allocators'!$B$15:$W$15, 0),FALSE)), 0, VLOOKUP(VLOOKUP($A606, 'E4 TB Allocation Details'!$A$18:$L$214, MATCH("Demand ID", 'E4 TB Allocation Details'!$A$18:$L$18, 0),FALSE), 'E2 Allocators'!$B$15:$W$361, MATCH(Z$17, 'E2 Allocators'!$B$15:$W$15, 0),FALSE))</f>
        <v>0</v>
      </c>
      <c r="AA606" s="1249">
        <f t="shared" si="901"/>
        <v>1</v>
      </c>
      <c r="AB606" s="1244">
        <f>IF(ISERROR(VLOOKUP(VLOOKUP($A606, 'E4 TB Allocation Details'!$A$18:$L$214, MATCH("Customer ID", 'E4 TB Allocation Details'!$A$18:$L$18, 0),FALSE), 'E2 Allocators'!$B$15:$W$361, MATCH(AB$17, 'E2 Allocators'!$B$15:$W$15, 0),FALSE)), 0, VLOOKUP(VLOOKUP($A606, 'E4 TB Allocation Details'!$A$18:$L$214, MATCH("Customer ID", 'E4 TB Allocation Details'!$A$18:$L$18, 0),FALSE), 'E2 Allocators'!$B$15:$W$361, MATCH(AB$17, 'E2 Allocators'!$B$15:$W$15, 0),FALSE))</f>
        <v>0</v>
      </c>
      <c r="AC606" s="1244">
        <f>IF(ISERROR(VLOOKUP(VLOOKUP($A606, 'E4 TB Allocation Details'!$A$18:$L$214, MATCH("Customer ID", 'E4 TB Allocation Details'!$A$18:$L$18, 0),FALSE), 'E2 Allocators'!$B$15:$W$361, MATCH(AC$17, 'E2 Allocators'!$B$15:$W$15, 0),FALSE)), 0, VLOOKUP(VLOOKUP($A606, 'E4 TB Allocation Details'!$A$18:$L$214, MATCH("Customer ID", 'E4 TB Allocation Details'!$A$18:$L$18, 0),FALSE), 'E2 Allocators'!$B$15:$W$361, MATCH(AC$17, 'E2 Allocators'!$B$15:$W$15, 0),FALSE))</f>
        <v>0</v>
      </c>
      <c r="AD606" s="1244">
        <f>IF(ISERROR(VLOOKUP(VLOOKUP($A606, 'E4 TB Allocation Details'!$A$18:$L$214, MATCH("Customer ID", 'E4 TB Allocation Details'!$A$18:$L$18, 0),FALSE), 'E2 Allocators'!$B$15:$W$361, MATCH(AD$17, 'E2 Allocators'!$B$15:$W$15, 0),FALSE)), 0, VLOOKUP(VLOOKUP($A606, 'E4 TB Allocation Details'!$A$18:$L$214, MATCH("Customer ID", 'E4 TB Allocation Details'!$A$18:$L$18, 0),FALSE), 'E2 Allocators'!$B$15:$W$361, MATCH(AD$17, 'E2 Allocators'!$B$15:$W$15, 0),FALSE))</f>
        <v>0</v>
      </c>
      <c r="AE606" s="1244">
        <f>IF(ISERROR(VLOOKUP(VLOOKUP($A606, 'E4 TB Allocation Details'!$A$18:$L$214, MATCH("Customer ID", 'E4 TB Allocation Details'!$A$18:$L$18, 0),FALSE), 'E2 Allocators'!$B$15:$W$361, MATCH(AE$17, 'E2 Allocators'!$B$15:$W$15, 0),FALSE)), 0, VLOOKUP(VLOOKUP($A606, 'E4 TB Allocation Details'!$A$18:$L$214, MATCH("Customer ID", 'E4 TB Allocation Details'!$A$18:$L$18, 0),FALSE), 'E2 Allocators'!$B$15:$W$361, MATCH(AE$17, 'E2 Allocators'!$B$15:$W$15, 0),FALSE))</f>
        <v>0</v>
      </c>
      <c r="AF606" s="1244">
        <f>IF(ISERROR(VLOOKUP(VLOOKUP($A606, 'E4 TB Allocation Details'!$A$18:$L$214, MATCH("Customer ID", 'E4 TB Allocation Details'!$A$18:$L$18, 0),FALSE), 'E2 Allocators'!$B$15:$W$361, MATCH(AF$17, 'E2 Allocators'!$B$15:$W$15, 0),FALSE)), 0, VLOOKUP(VLOOKUP($A606, 'E4 TB Allocation Details'!$A$18:$L$214, MATCH("Customer ID", 'E4 TB Allocation Details'!$A$18:$L$18, 0),FALSE), 'E2 Allocators'!$B$15:$W$361, MATCH(AF$17, 'E2 Allocators'!$B$15:$W$15, 0),FALSE))</f>
        <v>0</v>
      </c>
      <c r="AG606" s="1244">
        <f>IF(ISERROR(VLOOKUP(VLOOKUP($A606, 'E4 TB Allocation Details'!$A$18:$L$214, MATCH("Customer ID", 'E4 TB Allocation Details'!$A$18:$L$18, 0),FALSE), 'E2 Allocators'!$B$15:$W$361, MATCH(AG$17, 'E2 Allocators'!$B$15:$W$15, 0),FALSE)), 0, VLOOKUP(VLOOKUP($A606, 'E4 TB Allocation Details'!$A$18:$L$214, MATCH("Customer ID", 'E4 TB Allocation Details'!$A$18:$L$18, 0),FALSE), 'E2 Allocators'!$B$15:$W$361, MATCH(AG$17, 'E2 Allocators'!$B$15:$W$15, 0),FALSE))</f>
        <v>0</v>
      </c>
      <c r="AH606" s="1244">
        <f>IF(ISERROR(VLOOKUP(VLOOKUP($A606, 'E4 TB Allocation Details'!$A$18:$L$214, MATCH("Customer ID", 'E4 TB Allocation Details'!$A$18:$L$18, 0),FALSE), 'E2 Allocators'!$B$15:$W$361, MATCH(AH$17, 'E2 Allocators'!$B$15:$W$15, 0),FALSE)), 0, VLOOKUP(VLOOKUP($A606, 'E4 TB Allocation Details'!$A$18:$L$214, MATCH("Customer ID", 'E4 TB Allocation Details'!$A$18:$L$18, 0),FALSE), 'E2 Allocators'!$B$15:$W$361, MATCH(AH$17, 'E2 Allocators'!$B$15:$W$15, 0),FALSE))</f>
        <v>0</v>
      </c>
      <c r="AI606" s="1244">
        <f>IF(ISERROR(VLOOKUP(VLOOKUP($A606, 'E4 TB Allocation Details'!$A$18:$L$214, MATCH("Customer ID", 'E4 TB Allocation Details'!$A$18:$L$18, 0),FALSE), 'E2 Allocators'!$B$15:$W$361, MATCH(AI$17, 'E2 Allocators'!$B$15:$W$15, 0),FALSE)), 0, VLOOKUP(VLOOKUP($A606, 'E4 TB Allocation Details'!$A$18:$L$214, MATCH("Customer ID", 'E4 TB Allocation Details'!$A$18:$L$18, 0),FALSE), 'E2 Allocators'!$B$15:$W$361, MATCH(AI$17, 'E2 Allocators'!$B$15:$W$15, 0),FALSE))</f>
        <v>0</v>
      </c>
      <c r="AJ606" s="1244">
        <f>IF(ISERROR(VLOOKUP(VLOOKUP($A606, 'E4 TB Allocation Details'!$A$18:$L$214, MATCH("Customer ID", 'E4 TB Allocation Details'!$A$18:$L$18, 0),FALSE), 'E2 Allocators'!$B$15:$W$361, MATCH(AJ$17, 'E2 Allocators'!$B$15:$W$15, 0),FALSE)), 0, VLOOKUP(VLOOKUP($A606, 'E4 TB Allocation Details'!$A$18:$L$214, MATCH("Customer ID", 'E4 TB Allocation Details'!$A$18:$L$18, 0),FALSE), 'E2 Allocators'!$B$15:$W$361, MATCH(AJ$17, 'E2 Allocators'!$B$15:$W$15, 0),FALSE))</f>
        <v>0</v>
      </c>
      <c r="AK606" s="1244">
        <f>IF(ISERROR(VLOOKUP(VLOOKUP($A606, 'E4 TB Allocation Details'!$A$18:$L$214, MATCH("Customer ID", 'E4 TB Allocation Details'!$A$18:$L$18, 0),FALSE), 'E2 Allocators'!$B$15:$W$361, MATCH(AK$17, 'E2 Allocators'!$B$15:$W$15, 0),FALSE)), 0, VLOOKUP(VLOOKUP($A606, 'E4 TB Allocation Details'!$A$18:$L$214, MATCH("Customer ID", 'E4 TB Allocation Details'!$A$18:$L$18, 0),FALSE), 'E2 Allocators'!$B$15:$W$361, MATCH(AK$17, 'E2 Allocators'!$B$15:$W$15, 0),FALSE))</f>
        <v>0</v>
      </c>
      <c r="AL606" s="1244">
        <f>IF(ISERROR(VLOOKUP(VLOOKUP($A606, 'E4 TB Allocation Details'!$A$18:$L$214, MATCH("Customer ID", 'E4 TB Allocation Details'!$A$18:$L$18, 0),FALSE), 'E2 Allocators'!$B$15:$W$361, MATCH(AL$17, 'E2 Allocators'!$B$15:$W$15, 0),FALSE)), 0, VLOOKUP(VLOOKUP($A606, 'E4 TB Allocation Details'!$A$18:$L$214, MATCH("Customer ID", 'E4 TB Allocation Details'!$A$18:$L$18, 0),FALSE), 'E2 Allocators'!$B$15:$W$361, MATCH(AL$17, 'E2 Allocators'!$B$15:$W$15, 0),FALSE))</f>
        <v>0</v>
      </c>
      <c r="AM606" s="1244">
        <f>IF(ISERROR(VLOOKUP(VLOOKUP($A606, 'E4 TB Allocation Details'!$A$18:$L$214, MATCH("Customer ID", 'E4 TB Allocation Details'!$A$18:$L$18, 0),FALSE), 'E2 Allocators'!$B$15:$W$361, MATCH(AM$17, 'E2 Allocators'!$B$15:$W$15, 0),FALSE)), 0, VLOOKUP(VLOOKUP($A606, 'E4 TB Allocation Details'!$A$18:$L$214, MATCH("Customer ID", 'E4 TB Allocation Details'!$A$18:$L$18, 0),FALSE), 'E2 Allocators'!$B$15:$W$361, MATCH(AM$17, 'E2 Allocators'!$B$15:$W$15, 0),FALSE))</f>
        <v>0</v>
      </c>
      <c r="AN606" s="1244">
        <f>IF(ISERROR(VLOOKUP(VLOOKUP($A606, 'E4 TB Allocation Details'!$A$18:$L$214, MATCH("Customer ID", 'E4 TB Allocation Details'!$A$18:$L$18, 0),FALSE), 'E2 Allocators'!$B$15:$W$361, MATCH(AN$17, 'E2 Allocators'!$B$15:$W$15, 0),FALSE)), 0, VLOOKUP(VLOOKUP($A606, 'E4 TB Allocation Details'!$A$18:$L$214, MATCH("Customer ID", 'E4 TB Allocation Details'!$A$18:$L$18, 0),FALSE), 'E2 Allocators'!$B$15:$W$361, MATCH(AN$17, 'E2 Allocators'!$B$15:$W$15, 0),FALSE))</f>
        <v>0</v>
      </c>
      <c r="AO606" s="1244">
        <f>IF(ISERROR(VLOOKUP(VLOOKUP($A606, 'E4 TB Allocation Details'!$A$18:$L$214, MATCH("Customer ID", 'E4 TB Allocation Details'!$A$18:$L$18, 0),FALSE), 'E2 Allocators'!$B$15:$W$361, MATCH(AO$17, 'E2 Allocators'!$B$15:$W$15, 0),FALSE)), 0, VLOOKUP(VLOOKUP($A606, 'E4 TB Allocation Details'!$A$18:$L$214, MATCH("Customer ID", 'E4 TB Allocation Details'!$A$18:$L$18, 0),FALSE), 'E2 Allocators'!$B$15:$W$361, MATCH(AO$17, 'E2 Allocators'!$B$15:$W$15, 0),FALSE))</f>
        <v>0</v>
      </c>
      <c r="AP606" s="1244">
        <f>IF(ISERROR(VLOOKUP(VLOOKUP($A606, 'E4 TB Allocation Details'!$A$18:$L$214, MATCH("Customer ID", 'E4 TB Allocation Details'!$A$18:$L$18, 0),FALSE), 'E2 Allocators'!$B$15:$W$361, MATCH(AP$17, 'E2 Allocators'!$B$15:$W$15, 0),FALSE)), 0, VLOOKUP(VLOOKUP($A606, 'E4 TB Allocation Details'!$A$18:$L$214, MATCH("Customer ID", 'E4 TB Allocation Details'!$A$18:$L$18, 0),FALSE), 'E2 Allocators'!$B$15:$W$361, MATCH(AP$17, 'E2 Allocators'!$B$15:$W$15, 0),FALSE))</f>
        <v>0</v>
      </c>
      <c r="AQ606" s="1244">
        <f>IF(ISERROR(VLOOKUP(VLOOKUP($A606, 'E4 TB Allocation Details'!$A$18:$L$214, MATCH("Customer ID", 'E4 TB Allocation Details'!$A$18:$L$18, 0),FALSE), 'E2 Allocators'!$B$15:$W$361, MATCH(AQ$17, 'E2 Allocators'!$B$15:$W$15, 0),FALSE)), 0, VLOOKUP(VLOOKUP($A606, 'E4 TB Allocation Details'!$A$18:$L$214, MATCH("Customer ID", 'E4 TB Allocation Details'!$A$18:$L$18, 0),FALSE), 'E2 Allocators'!$B$15:$W$361, MATCH(AQ$17, 'E2 Allocators'!$B$15:$W$15, 0),FALSE))</f>
        <v>0</v>
      </c>
      <c r="AR606" s="1244">
        <f>IF(ISERROR(VLOOKUP(VLOOKUP($A606, 'E4 TB Allocation Details'!$A$18:$L$214, MATCH("Customer ID", 'E4 TB Allocation Details'!$A$18:$L$18, 0),FALSE), 'E2 Allocators'!$B$15:$W$361, MATCH(AR$17, 'E2 Allocators'!$B$15:$W$15, 0),FALSE)), 0, VLOOKUP(VLOOKUP($A606, 'E4 TB Allocation Details'!$A$18:$L$214, MATCH("Customer ID", 'E4 TB Allocation Details'!$A$18:$L$18, 0),FALSE), 'E2 Allocators'!$B$15:$W$361, MATCH(AR$17, 'E2 Allocators'!$B$15:$W$15, 0),FALSE))</f>
        <v>0</v>
      </c>
      <c r="AS606" s="1244">
        <f>IF(ISERROR(VLOOKUP(VLOOKUP($A606, 'E4 TB Allocation Details'!$A$18:$L$214, MATCH("Customer ID", 'E4 TB Allocation Details'!$A$18:$L$18, 0),FALSE), 'E2 Allocators'!$B$15:$W$361, MATCH(AS$17, 'E2 Allocators'!$B$15:$W$15, 0),FALSE)), 0, VLOOKUP(VLOOKUP($A606, 'E4 TB Allocation Details'!$A$18:$L$214, MATCH("Customer ID", 'E4 TB Allocation Details'!$A$18:$L$18, 0),FALSE), 'E2 Allocators'!$B$15:$W$361, MATCH(AS$17, 'E2 Allocators'!$B$15:$W$15, 0),FALSE))</f>
        <v>0</v>
      </c>
      <c r="AT606" s="1244">
        <f>IF(ISERROR(VLOOKUP(VLOOKUP($A606, 'E4 TB Allocation Details'!$A$18:$L$214, MATCH("Customer ID", 'E4 TB Allocation Details'!$A$18:$L$18, 0),FALSE), 'E2 Allocators'!$B$15:$W$361, MATCH(AT$17, 'E2 Allocators'!$B$15:$W$15, 0),FALSE)), 0, VLOOKUP(VLOOKUP($A606, 'E4 TB Allocation Details'!$A$18:$L$214, MATCH("Customer ID", 'E4 TB Allocation Details'!$A$18:$L$18, 0),FALSE), 'E2 Allocators'!$B$15:$W$361, MATCH(AT$17, 'E2 Allocators'!$B$15:$W$15, 0),FALSE))</f>
        <v>0</v>
      </c>
      <c r="AU606" s="1244">
        <f>IF(ISERROR(VLOOKUP(VLOOKUP($A606, 'E4 TB Allocation Details'!$A$18:$L$214, MATCH("Customer ID", 'E4 TB Allocation Details'!$A$18:$L$18, 0),FALSE), 'E2 Allocators'!$B$15:$W$361, MATCH(AU$17, 'E2 Allocators'!$B$15:$W$15, 0),FALSE)), 0, VLOOKUP(VLOOKUP($A606, 'E4 TB Allocation Details'!$A$18:$L$214, MATCH("Customer ID", 'E4 TB Allocation Details'!$A$18:$L$18, 0),FALSE), 'E2 Allocators'!$B$15:$W$361, MATCH(AU$17, 'E2 Allocators'!$B$15:$W$15, 0),FALSE))</f>
        <v>0</v>
      </c>
      <c r="AV606" s="1249">
        <f t="shared" si="902"/>
        <v>0</v>
      </c>
      <c r="AW606" s="1246"/>
      <c r="AX606" s="1246"/>
      <c r="AY606" s="1246"/>
      <c r="AZ606" s="1246"/>
      <c r="BA606" s="1246"/>
      <c r="BB606" s="1246"/>
      <c r="BC606" s="1246"/>
      <c r="BD606" s="1246"/>
      <c r="BE606" s="1246"/>
      <c r="BF606" s="1246"/>
      <c r="BG606" s="1246"/>
      <c r="BH606" s="1246"/>
      <c r="BI606" s="1246"/>
      <c r="BJ606" s="1246"/>
      <c r="BK606" s="1246"/>
      <c r="BL606" s="1246"/>
      <c r="BM606" s="1246"/>
      <c r="BN606" s="1246"/>
      <c r="BO606" s="1246"/>
      <c r="BP606" s="1246"/>
      <c r="BQ606" s="1247"/>
    </row>
    <row r="607" spans="1:69" s="229" customFormat="1" ht="25.5">
      <c r="A607" s="1248" t="s">
        <v>493</v>
      </c>
      <c r="B607" s="1241" t="s">
        <v>1285</v>
      </c>
      <c r="C607" s="1242">
        <v>1</v>
      </c>
      <c r="D607" s="1243">
        <f>C607-E607</f>
        <v>1</v>
      </c>
      <c r="E607" s="1243">
        <f>VLOOKUP($A607,'E1 Categorization'!$A$35:$E$116,5,FALSE)</f>
        <v>0</v>
      </c>
      <c r="F607" s="1243">
        <f>D607+E607</f>
        <v>1</v>
      </c>
      <c r="G607" s="1244">
        <f>IF(ISERROR(VLOOKUP(VLOOKUP($A607, 'E4 TB Allocation Details'!$A$18:$L$214, MATCH("Demand ID", 'E4 TB Allocation Details'!$A$18:$L$18, 0),FALSE), 'E2 Allocators'!$B$15:$W$361, MATCH(G$17, 'E2 Allocators'!$B$15:$W$15, 0),FALSE)), 0, VLOOKUP(VLOOKUP($A607, 'E4 TB Allocation Details'!$A$18:$L$214, MATCH("Demand ID", 'E4 TB Allocation Details'!$A$18:$L$18, 0),FALSE), 'E2 Allocators'!$B$15:$W$361, MATCH(G$17, 'E2 Allocators'!$B$15:$W$15, 0),FALSE))</f>
        <v>0.532166524506266</v>
      </c>
      <c r="H607" s="1244">
        <f>IF(ISERROR(VLOOKUP(VLOOKUP($A607, 'E4 TB Allocation Details'!$A$18:$L$214, MATCH("Demand ID", 'E4 TB Allocation Details'!$A$18:$L$18, 0),FALSE), 'E2 Allocators'!$B$15:$W$361, MATCH(H$17, 'E2 Allocators'!$B$15:$W$15, 0),FALSE)), 0, VLOOKUP(VLOOKUP($A607, 'E4 TB Allocation Details'!$A$18:$L$214, MATCH("Demand ID", 'E4 TB Allocation Details'!$A$18:$L$18, 0),FALSE), 'E2 Allocators'!$B$15:$W$361, MATCH(H$17, 'E2 Allocators'!$B$15:$W$15, 0),FALSE))</f>
        <v>0.21160028869496753</v>
      </c>
      <c r="I607" s="1244">
        <f>IF(ISERROR(VLOOKUP(VLOOKUP($A607, 'E4 TB Allocation Details'!$A$18:$L$214, MATCH("Demand ID", 'E4 TB Allocation Details'!$A$18:$L$18, 0),FALSE), 'E2 Allocators'!$B$15:$W$361, MATCH(I$17, 'E2 Allocators'!$B$15:$W$15, 0),FALSE)), 0, VLOOKUP(VLOOKUP($A607, 'E4 TB Allocation Details'!$A$18:$L$214, MATCH("Demand ID", 'E4 TB Allocation Details'!$A$18:$L$18, 0),FALSE), 'E2 Allocators'!$B$15:$W$361, MATCH(I$17, 'E2 Allocators'!$B$15:$W$15, 0),FALSE))</f>
        <v>0.24906502198018501</v>
      </c>
      <c r="J607" s="1244">
        <f>IF(ISERROR(VLOOKUP(VLOOKUP($A607, 'E4 TB Allocation Details'!$A$18:$L$214, MATCH("Demand ID", 'E4 TB Allocation Details'!$A$18:$L$18, 0),FALSE), 'E2 Allocators'!$B$15:$W$361, MATCH(J$17, 'E2 Allocators'!$B$15:$W$15, 0),FALSE)), 0, VLOOKUP(VLOOKUP($A607, 'E4 TB Allocation Details'!$A$18:$L$214, MATCH("Demand ID", 'E4 TB Allocation Details'!$A$18:$L$18, 0),FALSE), 'E2 Allocators'!$B$15:$W$361, MATCH(J$17, 'E2 Allocators'!$B$15:$W$15, 0),FALSE))</f>
        <v>0</v>
      </c>
      <c r="K607" s="1244">
        <f>IF(ISERROR(VLOOKUP(VLOOKUP($A607, 'E4 TB Allocation Details'!$A$18:$L$214, MATCH("Demand ID", 'E4 TB Allocation Details'!$A$18:$L$18, 0),FALSE), 'E2 Allocators'!$B$15:$W$361, MATCH(K$17, 'E2 Allocators'!$B$15:$W$15, 0),FALSE)), 0, VLOOKUP(VLOOKUP($A607, 'E4 TB Allocation Details'!$A$18:$L$214, MATCH("Demand ID", 'E4 TB Allocation Details'!$A$18:$L$18, 0),FALSE), 'E2 Allocators'!$B$15:$W$361, MATCH(K$17, 'E2 Allocators'!$B$15:$W$15, 0),FALSE))</f>
        <v>0</v>
      </c>
      <c r="L607" s="1244">
        <f>IF(ISERROR(VLOOKUP(VLOOKUP($A607, 'E4 TB Allocation Details'!$A$18:$L$214, MATCH("Demand ID", 'E4 TB Allocation Details'!$A$18:$L$18, 0),FALSE), 'E2 Allocators'!$B$15:$W$361, MATCH(L$17, 'E2 Allocators'!$B$15:$W$15, 0),FALSE)), 0, VLOOKUP(VLOOKUP($A607, 'E4 TB Allocation Details'!$A$18:$L$214, MATCH("Demand ID", 'E4 TB Allocation Details'!$A$18:$L$18, 0),FALSE), 'E2 Allocators'!$B$15:$W$361, MATCH(L$17, 'E2 Allocators'!$B$15:$W$15, 0),FALSE))</f>
        <v>0</v>
      </c>
      <c r="M607" s="1244">
        <f>IF(ISERROR(VLOOKUP(VLOOKUP($A607, 'E4 TB Allocation Details'!$A$18:$L$214, MATCH("Demand ID", 'E4 TB Allocation Details'!$A$18:$L$18, 0),FALSE), 'E2 Allocators'!$B$15:$W$361, MATCH(M$17, 'E2 Allocators'!$B$15:$W$15, 0),FALSE)), 0, VLOOKUP(VLOOKUP($A607, 'E4 TB Allocation Details'!$A$18:$L$214, MATCH("Demand ID", 'E4 TB Allocation Details'!$A$18:$L$18, 0),FALSE), 'E2 Allocators'!$B$15:$W$361, MATCH(M$17, 'E2 Allocators'!$B$15:$W$15, 0),FALSE))</f>
        <v>5.6262712420444855E-3</v>
      </c>
      <c r="N607" s="1244">
        <f>IF(ISERROR(VLOOKUP(VLOOKUP($A607, 'E4 TB Allocation Details'!$A$18:$L$214, MATCH("Demand ID", 'E4 TB Allocation Details'!$A$18:$L$18, 0),FALSE), 'E2 Allocators'!$B$15:$W$361, MATCH(N$17, 'E2 Allocators'!$B$15:$W$15, 0),FALSE)), 0, VLOOKUP(VLOOKUP($A607, 'E4 TB Allocation Details'!$A$18:$L$214, MATCH("Demand ID", 'E4 TB Allocation Details'!$A$18:$L$18, 0),FALSE), 'E2 Allocators'!$B$15:$W$361, MATCH(N$17, 'E2 Allocators'!$B$15:$W$15, 0),FALSE))</f>
        <v>0</v>
      </c>
      <c r="O607" s="1244">
        <f>IF(ISERROR(VLOOKUP(VLOOKUP($A607, 'E4 TB Allocation Details'!$A$18:$L$214, MATCH("Demand ID", 'E4 TB Allocation Details'!$A$18:$L$18, 0),FALSE), 'E2 Allocators'!$B$15:$W$361, MATCH(O$17, 'E2 Allocators'!$B$15:$W$15, 0),FALSE)), 0, VLOOKUP(VLOOKUP($A607, 'E4 TB Allocation Details'!$A$18:$L$214, MATCH("Demand ID", 'E4 TB Allocation Details'!$A$18:$L$18, 0),FALSE), 'E2 Allocators'!$B$15:$W$361, MATCH(O$17, 'E2 Allocators'!$B$15:$W$15, 0),FALSE))</f>
        <v>1.5418935765369726E-3</v>
      </c>
      <c r="P607" s="1244">
        <f>IF(ISERROR(VLOOKUP(VLOOKUP($A607, 'E4 TB Allocation Details'!$A$18:$L$214, MATCH("Demand ID", 'E4 TB Allocation Details'!$A$18:$L$18, 0),FALSE), 'E2 Allocators'!$B$15:$W$361, MATCH(P$17, 'E2 Allocators'!$B$15:$W$15, 0),FALSE)), 0, VLOOKUP(VLOOKUP($A607, 'E4 TB Allocation Details'!$A$18:$L$214, MATCH("Demand ID", 'E4 TB Allocation Details'!$A$18:$L$18, 0),FALSE), 'E2 Allocators'!$B$15:$W$361, MATCH(P$17, 'E2 Allocators'!$B$15:$W$15, 0),FALSE))</f>
        <v>0</v>
      </c>
      <c r="Q607" s="1244">
        <f>IF(ISERROR(VLOOKUP(VLOOKUP($A607, 'E4 TB Allocation Details'!$A$18:$L$214, MATCH("Demand ID", 'E4 TB Allocation Details'!$A$18:$L$18, 0),FALSE), 'E2 Allocators'!$B$15:$W$361, MATCH(Q$17, 'E2 Allocators'!$B$15:$W$15, 0),FALSE)), 0, VLOOKUP(VLOOKUP($A607, 'E4 TB Allocation Details'!$A$18:$L$214, MATCH("Demand ID", 'E4 TB Allocation Details'!$A$18:$L$18, 0),FALSE), 'E2 Allocators'!$B$15:$W$361, MATCH(Q$17, 'E2 Allocators'!$B$15:$W$15, 0),FALSE))</f>
        <v>0</v>
      </c>
      <c r="R607" s="1244">
        <f>IF(ISERROR(VLOOKUP(VLOOKUP($A607, 'E4 TB Allocation Details'!$A$18:$L$214, MATCH("Demand ID", 'E4 TB Allocation Details'!$A$18:$L$18, 0),FALSE), 'E2 Allocators'!$B$15:$W$361, MATCH(R$17, 'E2 Allocators'!$B$15:$W$15, 0),FALSE)), 0, VLOOKUP(VLOOKUP($A607, 'E4 TB Allocation Details'!$A$18:$L$214, MATCH("Demand ID", 'E4 TB Allocation Details'!$A$18:$L$18, 0),FALSE), 'E2 Allocators'!$B$15:$W$361, MATCH(R$17, 'E2 Allocators'!$B$15:$W$15, 0),FALSE))</f>
        <v>0</v>
      </c>
      <c r="S607" s="1244">
        <f>IF(ISERROR(VLOOKUP(VLOOKUP($A607, 'E4 TB Allocation Details'!$A$18:$L$214, MATCH("Demand ID", 'E4 TB Allocation Details'!$A$18:$L$18, 0),FALSE), 'E2 Allocators'!$B$15:$W$361, MATCH(S$17, 'E2 Allocators'!$B$15:$W$15, 0),FALSE)), 0, VLOOKUP(VLOOKUP($A607, 'E4 TB Allocation Details'!$A$18:$L$214, MATCH("Demand ID", 'E4 TB Allocation Details'!$A$18:$L$18, 0),FALSE), 'E2 Allocators'!$B$15:$W$361, MATCH(S$17, 'E2 Allocators'!$B$15:$W$15, 0),FALSE))</f>
        <v>0</v>
      </c>
      <c r="T607" s="1244">
        <f>IF(ISERROR(VLOOKUP(VLOOKUP($A607, 'E4 TB Allocation Details'!$A$18:$L$214, MATCH("Demand ID", 'E4 TB Allocation Details'!$A$18:$L$18, 0),FALSE), 'E2 Allocators'!$B$15:$W$361, MATCH(T$17, 'E2 Allocators'!$B$15:$W$15, 0),FALSE)), 0, VLOOKUP(VLOOKUP($A607, 'E4 TB Allocation Details'!$A$18:$L$214, MATCH("Demand ID", 'E4 TB Allocation Details'!$A$18:$L$18, 0),FALSE), 'E2 Allocators'!$B$15:$W$361, MATCH(T$17, 'E2 Allocators'!$B$15:$W$15, 0),FALSE))</f>
        <v>0</v>
      </c>
      <c r="U607" s="1244">
        <f>IF(ISERROR(VLOOKUP(VLOOKUP($A607, 'E4 TB Allocation Details'!$A$18:$L$214, MATCH("Demand ID", 'E4 TB Allocation Details'!$A$18:$L$18, 0),FALSE), 'E2 Allocators'!$B$15:$W$361, MATCH(U$17, 'E2 Allocators'!$B$15:$W$15, 0),FALSE)), 0, VLOOKUP(VLOOKUP($A607, 'E4 TB Allocation Details'!$A$18:$L$214, MATCH("Demand ID", 'E4 TB Allocation Details'!$A$18:$L$18, 0),FALSE), 'E2 Allocators'!$B$15:$W$361, MATCH(U$17, 'E2 Allocators'!$B$15:$W$15, 0),FALSE))</f>
        <v>0</v>
      </c>
      <c r="V607" s="1244">
        <f>IF(ISERROR(VLOOKUP(VLOOKUP($A607, 'E4 TB Allocation Details'!$A$18:$L$214, MATCH("Demand ID", 'E4 TB Allocation Details'!$A$18:$L$18, 0),FALSE), 'E2 Allocators'!$B$15:$W$361, MATCH(V$17, 'E2 Allocators'!$B$15:$W$15, 0),FALSE)), 0, VLOOKUP(VLOOKUP($A607, 'E4 TB Allocation Details'!$A$18:$L$214, MATCH("Demand ID", 'E4 TB Allocation Details'!$A$18:$L$18, 0),FALSE), 'E2 Allocators'!$B$15:$W$361, MATCH(V$17, 'E2 Allocators'!$B$15:$W$15, 0),FALSE))</f>
        <v>0</v>
      </c>
      <c r="W607" s="1244">
        <f>IF(ISERROR(VLOOKUP(VLOOKUP($A607, 'E4 TB Allocation Details'!$A$18:$L$214, MATCH("Demand ID", 'E4 TB Allocation Details'!$A$18:$L$18, 0),FALSE), 'E2 Allocators'!$B$15:$W$361, MATCH(W$17, 'E2 Allocators'!$B$15:$W$15, 0),FALSE)), 0, VLOOKUP(VLOOKUP($A607, 'E4 TB Allocation Details'!$A$18:$L$214, MATCH("Demand ID", 'E4 TB Allocation Details'!$A$18:$L$18, 0),FALSE), 'E2 Allocators'!$B$15:$W$361, MATCH(W$17, 'E2 Allocators'!$B$15:$W$15, 0),FALSE))</f>
        <v>0</v>
      </c>
      <c r="X607" s="1244">
        <f>IF(ISERROR(VLOOKUP(VLOOKUP($A607, 'E4 TB Allocation Details'!$A$18:$L$214, MATCH("Demand ID", 'E4 TB Allocation Details'!$A$18:$L$18, 0),FALSE), 'E2 Allocators'!$B$15:$W$361, MATCH(X$17, 'E2 Allocators'!$B$15:$W$15, 0),FALSE)), 0, VLOOKUP(VLOOKUP($A607, 'E4 TB Allocation Details'!$A$18:$L$214, MATCH("Demand ID", 'E4 TB Allocation Details'!$A$18:$L$18, 0),FALSE), 'E2 Allocators'!$B$15:$W$361, MATCH(X$17, 'E2 Allocators'!$B$15:$W$15, 0),FALSE))</f>
        <v>0</v>
      </c>
      <c r="Y607" s="1244">
        <f>IF(ISERROR(VLOOKUP(VLOOKUP($A607, 'E4 TB Allocation Details'!$A$18:$L$214, MATCH("Demand ID", 'E4 TB Allocation Details'!$A$18:$L$18, 0),FALSE), 'E2 Allocators'!$B$15:$W$361, MATCH(Y$17, 'E2 Allocators'!$B$15:$W$15, 0),FALSE)), 0, VLOOKUP(VLOOKUP($A607, 'E4 TB Allocation Details'!$A$18:$L$214, MATCH("Demand ID", 'E4 TB Allocation Details'!$A$18:$L$18, 0),FALSE), 'E2 Allocators'!$B$15:$W$361, MATCH(Y$17, 'E2 Allocators'!$B$15:$W$15, 0),FALSE))</f>
        <v>0</v>
      </c>
      <c r="Z607" s="1244">
        <f>IF(ISERROR(VLOOKUP(VLOOKUP($A607, 'E4 TB Allocation Details'!$A$18:$L$214, MATCH("Demand ID", 'E4 TB Allocation Details'!$A$18:$L$18, 0),FALSE), 'E2 Allocators'!$B$15:$W$361, MATCH(Z$17, 'E2 Allocators'!$B$15:$W$15, 0),FALSE)), 0, VLOOKUP(VLOOKUP($A607, 'E4 TB Allocation Details'!$A$18:$L$214, MATCH("Demand ID", 'E4 TB Allocation Details'!$A$18:$L$18, 0),FALSE), 'E2 Allocators'!$B$15:$W$361, MATCH(Z$17, 'E2 Allocators'!$B$15:$W$15, 0),FALSE))</f>
        <v>0</v>
      </c>
      <c r="AA607" s="1249">
        <f>SUM(G607:Z607)</f>
        <v>1</v>
      </c>
      <c r="AB607" s="1244">
        <f>IF(ISERROR(VLOOKUP(VLOOKUP($A607, 'E4 TB Allocation Details'!$A$18:$L$214, MATCH("Customer ID", 'E4 TB Allocation Details'!$A$18:$L$18, 0),FALSE), 'E2 Allocators'!$B$15:$W$361, MATCH(AB$17, 'E2 Allocators'!$B$15:$W$15, 0),FALSE)), 0, VLOOKUP(VLOOKUP($A607, 'E4 TB Allocation Details'!$A$18:$L$214, MATCH("Customer ID", 'E4 TB Allocation Details'!$A$18:$L$18, 0),FALSE), 'E2 Allocators'!$B$15:$W$361, MATCH(AB$17, 'E2 Allocators'!$B$15:$W$15, 0),FALSE))</f>
        <v>0</v>
      </c>
      <c r="AC607" s="1244">
        <f>IF(ISERROR(VLOOKUP(VLOOKUP($A607, 'E4 TB Allocation Details'!$A$18:$L$214, MATCH("Customer ID", 'E4 TB Allocation Details'!$A$18:$L$18, 0),FALSE), 'E2 Allocators'!$B$15:$W$361, MATCH(AC$17, 'E2 Allocators'!$B$15:$W$15, 0),FALSE)), 0, VLOOKUP(VLOOKUP($A607, 'E4 TB Allocation Details'!$A$18:$L$214, MATCH("Customer ID", 'E4 TB Allocation Details'!$A$18:$L$18, 0),FALSE), 'E2 Allocators'!$B$15:$W$361, MATCH(AC$17, 'E2 Allocators'!$B$15:$W$15, 0),FALSE))</f>
        <v>0</v>
      </c>
      <c r="AD607" s="1244">
        <f>IF(ISERROR(VLOOKUP(VLOOKUP($A607, 'E4 TB Allocation Details'!$A$18:$L$214, MATCH("Customer ID", 'E4 TB Allocation Details'!$A$18:$L$18, 0),FALSE), 'E2 Allocators'!$B$15:$W$361, MATCH(AD$17, 'E2 Allocators'!$B$15:$W$15, 0),FALSE)), 0, VLOOKUP(VLOOKUP($A607, 'E4 TB Allocation Details'!$A$18:$L$214, MATCH("Customer ID", 'E4 TB Allocation Details'!$A$18:$L$18, 0),FALSE), 'E2 Allocators'!$B$15:$W$361, MATCH(AD$17, 'E2 Allocators'!$B$15:$W$15, 0),FALSE))</f>
        <v>0</v>
      </c>
      <c r="AE607" s="1244">
        <f>IF(ISERROR(VLOOKUP(VLOOKUP($A607, 'E4 TB Allocation Details'!$A$18:$L$214, MATCH("Customer ID", 'E4 TB Allocation Details'!$A$18:$L$18, 0),FALSE), 'E2 Allocators'!$B$15:$W$361, MATCH(AE$17, 'E2 Allocators'!$B$15:$W$15, 0),FALSE)), 0, VLOOKUP(VLOOKUP($A607, 'E4 TB Allocation Details'!$A$18:$L$214, MATCH("Customer ID", 'E4 TB Allocation Details'!$A$18:$L$18, 0),FALSE), 'E2 Allocators'!$B$15:$W$361, MATCH(AE$17, 'E2 Allocators'!$B$15:$W$15, 0),FALSE))</f>
        <v>0</v>
      </c>
      <c r="AF607" s="1244">
        <f>IF(ISERROR(VLOOKUP(VLOOKUP($A607, 'E4 TB Allocation Details'!$A$18:$L$214, MATCH("Customer ID", 'E4 TB Allocation Details'!$A$18:$L$18, 0),FALSE), 'E2 Allocators'!$B$15:$W$361, MATCH(AF$17, 'E2 Allocators'!$B$15:$W$15, 0),FALSE)), 0, VLOOKUP(VLOOKUP($A607, 'E4 TB Allocation Details'!$A$18:$L$214, MATCH("Customer ID", 'E4 TB Allocation Details'!$A$18:$L$18, 0),FALSE), 'E2 Allocators'!$B$15:$W$361, MATCH(AF$17, 'E2 Allocators'!$B$15:$W$15, 0),FALSE))</f>
        <v>0</v>
      </c>
      <c r="AG607" s="1244">
        <f>IF(ISERROR(VLOOKUP(VLOOKUP($A607, 'E4 TB Allocation Details'!$A$18:$L$214, MATCH("Customer ID", 'E4 TB Allocation Details'!$A$18:$L$18, 0),FALSE), 'E2 Allocators'!$B$15:$W$361, MATCH(AG$17, 'E2 Allocators'!$B$15:$W$15, 0),FALSE)), 0, VLOOKUP(VLOOKUP($A607, 'E4 TB Allocation Details'!$A$18:$L$214, MATCH("Customer ID", 'E4 TB Allocation Details'!$A$18:$L$18, 0),FALSE), 'E2 Allocators'!$B$15:$W$361, MATCH(AG$17, 'E2 Allocators'!$B$15:$W$15, 0),FALSE))</f>
        <v>0</v>
      </c>
      <c r="AH607" s="1244">
        <f>IF(ISERROR(VLOOKUP(VLOOKUP($A607, 'E4 TB Allocation Details'!$A$18:$L$214, MATCH("Customer ID", 'E4 TB Allocation Details'!$A$18:$L$18, 0),FALSE), 'E2 Allocators'!$B$15:$W$361, MATCH(AH$17, 'E2 Allocators'!$B$15:$W$15, 0),FALSE)), 0, VLOOKUP(VLOOKUP($A607, 'E4 TB Allocation Details'!$A$18:$L$214, MATCH("Customer ID", 'E4 TB Allocation Details'!$A$18:$L$18, 0),FALSE), 'E2 Allocators'!$B$15:$W$361, MATCH(AH$17, 'E2 Allocators'!$B$15:$W$15, 0),FALSE))</f>
        <v>0</v>
      </c>
      <c r="AI607" s="1244">
        <f>IF(ISERROR(VLOOKUP(VLOOKUP($A607, 'E4 TB Allocation Details'!$A$18:$L$214, MATCH("Customer ID", 'E4 TB Allocation Details'!$A$18:$L$18, 0),FALSE), 'E2 Allocators'!$B$15:$W$361, MATCH(AI$17, 'E2 Allocators'!$B$15:$W$15, 0),FALSE)), 0, VLOOKUP(VLOOKUP($A607, 'E4 TB Allocation Details'!$A$18:$L$214, MATCH("Customer ID", 'E4 TB Allocation Details'!$A$18:$L$18, 0),FALSE), 'E2 Allocators'!$B$15:$W$361, MATCH(AI$17, 'E2 Allocators'!$B$15:$W$15, 0),FALSE))</f>
        <v>0</v>
      </c>
      <c r="AJ607" s="1244">
        <f>IF(ISERROR(VLOOKUP(VLOOKUP($A607, 'E4 TB Allocation Details'!$A$18:$L$214, MATCH("Customer ID", 'E4 TB Allocation Details'!$A$18:$L$18, 0),FALSE), 'E2 Allocators'!$B$15:$W$361, MATCH(AJ$17, 'E2 Allocators'!$B$15:$W$15, 0),FALSE)), 0, VLOOKUP(VLOOKUP($A607, 'E4 TB Allocation Details'!$A$18:$L$214, MATCH("Customer ID", 'E4 TB Allocation Details'!$A$18:$L$18, 0),FALSE), 'E2 Allocators'!$B$15:$W$361, MATCH(AJ$17, 'E2 Allocators'!$B$15:$W$15, 0),FALSE))</f>
        <v>0</v>
      </c>
      <c r="AK607" s="1244">
        <f>IF(ISERROR(VLOOKUP(VLOOKUP($A607, 'E4 TB Allocation Details'!$A$18:$L$214, MATCH("Customer ID", 'E4 TB Allocation Details'!$A$18:$L$18, 0),FALSE), 'E2 Allocators'!$B$15:$W$361, MATCH(AK$17, 'E2 Allocators'!$B$15:$W$15, 0),FALSE)), 0, VLOOKUP(VLOOKUP($A607, 'E4 TB Allocation Details'!$A$18:$L$214, MATCH("Customer ID", 'E4 TB Allocation Details'!$A$18:$L$18, 0),FALSE), 'E2 Allocators'!$B$15:$W$361, MATCH(AK$17, 'E2 Allocators'!$B$15:$W$15, 0),FALSE))</f>
        <v>0</v>
      </c>
      <c r="AL607" s="1244">
        <f>IF(ISERROR(VLOOKUP(VLOOKUP($A607, 'E4 TB Allocation Details'!$A$18:$L$214, MATCH("Customer ID", 'E4 TB Allocation Details'!$A$18:$L$18, 0),FALSE), 'E2 Allocators'!$B$15:$W$361, MATCH(AL$17, 'E2 Allocators'!$B$15:$W$15, 0),FALSE)), 0, VLOOKUP(VLOOKUP($A607, 'E4 TB Allocation Details'!$A$18:$L$214, MATCH("Customer ID", 'E4 TB Allocation Details'!$A$18:$L$18, 0),FALSE), 'E2 Allocators'!$B$15:$W$361, MATCH(AL$17, 'E2 Allocators'!$B$15:$W$15, 0),FALSE))</f>
        <v>0</v>
      </c>
      <c r="AM607" s="1244">
        <f>IF(ISERROR(VLOOKUP(VLOOKUP($A607, 'E4 TB Allocation Details'!$A$18:$L$214, MATCH("Customer ID", 'E4 TB Allocation Details'!$A$18:$L$18, 0),FALSE), 'E2 Allocators'!$B$15:$W$361, MATCH(AM$17, 'E2 Allocators'!$B$15:$W$15, 0),FALSE)), 0, VLOOKUP(VLOOKUP($A607, 'E4 TB Allocation Details'!$A$18:$L$214, MATCH("Customer ID", 'E4 TB Allocation Details'!$A$18:$L$18, 0),FALSE), 'E2 Allocators'!$B$15:$W$361, MATCH(AM$17, 'E2 Allocators'!$B$15:$W$15, 0),FALSE))</f>
        <v>0</v>
      </c>
      <c r="AN607" s="1244">
        <f>IF(ISERROR(VLOOKUP(VLOOKUP($A607, 'E4 TB Allocation Details'!$A$18:$L$214, MATCH("Customer ID", 'E4 TB Allocation Details'!$A$18:$L$18, 0),FALSE), 'E2 Allocators'!$B$15:$W$361, MATCH(AN$17, 'E2 Allocators'!$B$15:$W$15, 0),FALSE)), 0, VLOOKUP(VLOOKUP($A607, 'E4 TB Allocation Details'!$A$18:$L$214, MATCH("Customer ID", 'E4 TB Allocation Details'!$A$18:$L$18, 0),FALSE), 'E2 Allocators'!$B$15:$W$361, MATCH(AN$17, 'E2 Allocators'!$B$15:$W$15, 0),FALSE))</f>
        <v>0</v>
      </c>
      <c r="AO607" s="1244">
        <f>IF(ISERROR(VLOOKUP(VLOOKUP($A607, 'E4 TB Allocation Details'!$A$18:$L$214, MATCH("Customer ID", 'E4 TB Allocation Details'!$A$18:$L$18, 0),FALSE), 'E2 Allocators'!$B$15:$W$361, MATCH(AO$17, 'E2 Allocators'!$B$15:$W$15, 0),FALSE)), 0, VLOOKUP(VLOOKUP($A607, 'E4 TB Allocation Details'!$A$18:$L$214, MATCH("Customer ID", 'E4 TB Allocation Details'!$A$18:$L$18, 0),FALSE), 'E2 Allocators'!$B$15:$W$361, MATCH(AO$17, 'E2 Allocators'!$B$15:$W$15, 0),FALSE))</f>
        <v>0</v>
      </c>
      <c r="AP607" s="1244">
        <f>IF(ISERROR(VLOOKUP(VLOOKUP($A607, 'E4 TB Allocation Details'!$A$18:$L$214, MATCH("Customer ID", 'E4 TB Allocation Details'!$A$18:$L$18, 0),FALSE), 'E2 Allocators'!$B$15:$W$361, MATCH(AP$17, 'E2 Allocators'!$B$15:$W$15, 0),FALSE)), 0, VLOOKUP(VLOOKUP($A607, 'E4 TB Allocation Details'!$A$18:$L$214, MATCH("Customer ID", 'E4 TB Allocation Details'!$A$18:$L$18, 0),FALSE), 'E2 Allocators'!$B$15:$W$361, MATCH(AP$17, 'E2 Allocators'!$B$15:$W$15, 0),FALSE))</f>
        <v>0</v>
      </c>
      <c r="AQ607" s="1244">
        <f>IF(ISERROR(VLOOKUP(VLOOKUP($A607, 'E4 TB Allocation Details'!$A$18:$L$214, MATCH("Customer ID", 'E4 TB Allocation Details'!$A$18:$L$18, 0),FALSE), 'E2 Allocators'!$B$15:$W$361, MATCH(AQ$17, 'E2 Allocators'!$B$15:$W$15, 0),FALSE)), 0, VLOOKUP(VLOOKUP($A607, 'E4 TB Allocation Details'!$A$18:$L$214, MATCH("Customer ID", 'E4 TB Allocation Details'!$A$18:$L$18, 0),FALSE), 'E2 Allocators'!$B$15:$W$361, MATCH(AQ$17, 'E2 Allocators'!$B$15:$W$15, 0),FALSE))</f>
        <v>0</v>
      </c>
      <c r="AR607" s="1244">
        <f>IF(ISERROR(VLOOKUP(VLOOKUP($A607, 'E4 TB Allocation Details'!$A$18:$L$214, MATCH("Customer ID", 'E4 TB Allocation Details'!$A$18:$L$18, 0),FALSE), 'E2 Allocators'!$B$15:$W$361, MATCH(AR$17, 'E2 Allocators'!$B$15:$W$15, 0),FALSE)), 0, VLOOKUP(VLOOKUP($A607, 'E4 TB Allocation Details'!$A$18:$L$214, MATCH("Customer ID", 'E4 TB Allocation Details'!$A$18:$L$18, 0),FALSE), 'E2 Allocators'!$B$15:$W$361, MATCH(AR$17, 'E2 Allocators'!$B$15:$W$15, 0),FALSE))</f>
        <v>0</v>
      </c>
      <c r="AS607" s="1244">
        <f>IF(ISERROR(VLOOKUP(VLOOKUP($A607, 'E4 TB Allocation Details'!$A$18:$L$214, MATCH("Customer ID", 'E4 TB Allocation Details'!$A$18:$L$18, 0),FALSE), 'E2 Allocators'!$B$15:$W$361, MATCH(AS$17, 'E2 Allocators'!$B$15:$W$15, 0),FALSE)), 0, VLOOKUP(VLOOKUP($A607, 'E4 TB Allocation Details'!$A$18:$L$214, MATCH("Customer ID", 'E4 TB Allocation Details'!$A$18:$L$18, 0),FALSE), 'E2 Allocators'!$B$15:$W$361, MATCH(AS$17, 'E2 Allocators'!$B$15:$W$15, 0),FALSE))</f>
        <v>0</v>
      </c>
      <c r="AT607" s="1244">
        <f>IF(ISERROR(VLOOKUP(VLOOKUP($A607, 'E4 TB Allocation Details'!$A$18:$L$214, MATCH("Customer ID", 'E4 TB Allocation Details'!$A$18:$L$18, 0),FALSE), 'E2 Allocators'!$B$15:$W$361, MATCH(AT$17, 'E2 Allocators'!$B$15:$W$15, 0),FALSE)), 0, VLOOKUP(VLOOKUP($A607, 'E4 TB Allocation Details'!$A$18:$L$214, MATCH("Customer ID", 'E4 TB Allocation Details'!$A$18:$L$18, 0),FALSE), 'E2 Allocators'!$B$15:$W$361, MATCH(AT$17, 'E2 Allocators'!$B$15:$W$15, 0),FALSE))</f>
        <v>0</v>
      </c>
      <c r="AU607" s="1244">
        <f>IF(ISERROR(VLOOKUP(VLOOKUP($A607, 'E4 TB Allocation Details'!$A$18:$L$214, MATCH("Customer ID", 'E4 TB Allocation Details'!$A$18:$L$18, 0),FALSE), 'E2 Allocators'!$B$15:$W$361, MATCH(AU$17, 'E2 Allocators'!$B$15:$W$15, 0),FALSE)), 0, VLOOKUP(VLOOKUP($A607, 'E4 TB Allocation Details'!$A$18:$L$214, MATCH("Customer ID", 'E4 TB Allocation Details'!$A$18:$L$18, 0),FALSE), 'E2 Allocators'!$B$15:$W$361, MATCH(AU$17, 'E2 Allocators'!$B$15:$W$15, 0),FALSE))</f>
        <v>0</v>
      </c>
      <c r="AV607" s="1249">
        <f>SUM(AB607:AU607)</f>
        <v>0</v>
      </c>
      <c r="AW607" s="1246"/>
      <c r="AX607" s="1246"/>
      <c r="AY607" s="1246"/>
      <c r="AZ607" s="1246"/>
      <c r="BA607" s="1246"/>
      <c r="BB607" s="1246"/>
      <c r="BC607" s="1246"/>
      <c r="BD607" s="1246"/>
      <c r="BE607" s="1246"/>
      <c r="BF607" s="1246"/>
      <c r="BG607" s="1246"/>
      <c r="BH607" s="1246"/>
      <c r="BI607" s="1246"/>
      <c r="BJ607" s="1246"/>
      <c r="BK607" s="1246"/>
      <c r="BL607" s="1246"/>
      <c r="BM607" s="1246"/>
      <c r="BN607" s="1246"/>
      <c r="BO607" s="1246"/>
      <c r="BP607" s="1246"/>
      <c r="BQ607" s="1247"/>
    </row>
    <row r="608" spans="1:69" s="229" customFormat="1" ht="25.5">
      <c r="A608" s="1248" t="s">
        <v>494</v>
      </c>
      <c r="B608" s="1241" t="s">
        <v>1287</v>
      </c>
      <c r="C608" s="1242">
        <v>1</v>
      </c>
      <c r="D608" s="1243">
        <f>C608-E608</f>
        <v>1</v>
      </c>
      <c r="E608" s="1243">
        <f>VLOOKUP($A608,'E1 Categorization'!$A$35:$E$116,5,FALSE)</f>
        <v>0</v>
      </c>
      <c r="F608" s="1243">
        <f>D608+E608</f>
        <v>1</v>
      </c>
      <c r="G608" s="1244">
        <f>IF(ISERROR(VLOOKUP(VLOOKUP($A608, 'E4 TB Allocation Details'!$A$18:$L$214, MATCH("Demand ID", 'E4 TB Allocation Details'!$A$18:$L$18, 0),FALSE), 'E2 Allocators'!$B$15:$W$361, MATCH(G$17, 'E2 Allocators'!$B$15:$W$15, 0),FALSE)), 0, VLOOKUP(VLOOKUP($A608, 'E4 TB Allocation Details'!$A$18:$L$214, MATCH("Demand ID", 'E4 TB Allocation Details'!$A$18:$L$18, 0),FALSE), 'E2 Allocators'!$B$15:$W$361, MATCH(G$17, 'E2 Allocators'!$B$15:$W$15, 0),FALSE))</f>
        <v>0.48331159640572546</v>
      </c>
      <c r="H608" s="1244">
        <f>IF(ISERROR(VLOOKUP(VLOOKUP($A608, 'E4 TB Allocation Details'!$A$18:$L$214, MATCH("Demand ID", 'E4 TB Allocation Details'!$A$18:$L$18, 0),FALSE), 'E2 Allocators'!$B$15:$W$361, MATCH(H$17, 'E2 Allocators'!$B$15:$W$15, 0),FALSE)), 0, VLOOKUP(VLOOKUP($A608, 'E4 TB Allocation Details'!$A$18:$L$214, MATCH("Demand ID", 'E4 TB Allocation Details'!$A$18:$L$18, 0),FALSE), 'E2 Allocators'!$B$15:$W$361, MATCH(H$17, 'E2 Allocators'!$B$15:$W$15, 0),FALSE))</f>
        <v>0.25399518192010617</v>
      </c>
      <c r="I608" s="1244">
        <f>IF(ISERROR(VLOOKUP(VLOOKUP($A608, 'E4 TB Allocation Details'!$A$18:$L$214, MATCH("Demand ID", 'E4 TB Allocation Details'!$A$18:$L$18, 0),FALSE), 'E2 Allocators'!$B$15:$W$361, MATCH(I$17, 'E2 Allocators'!$B$15:$W$15, 0),FALSE)), 0, VLOOKUP(VLOOKUP($A608, 'E4 TB Allocation Details'!$A$18:$L$214, MATCH("Demand ID", 'E4 TB Allocation Details'!$A$18:$L$18, 0),FALSE), 'E2 Allocators'!$B$15:$W$361, MATCH(I$17, 'E2 Allocators'!$B$15:$W$15, 0),FALSE))</f>
        <v>0.26061105281909969</v>
      </c>
      <c r="J608" s="1244">
        <f>IF(ISERROR(VLOOKUP(VLOOKUP($A608, 'E4 TB Allocation Details'!$A$18:$L$214, MATCH("Demand ID", 'E4 TB Allocation Details'!$A$18:$L$18, 0),FALSE), 'E2 Allocators'!$B$15:$W$361, MATCH(J$17, 'E2 Allocators'!$B$15:$W$15, 0),FALSE)), 0, VLOOKUP(VLOOKUP($A608, 'E4 TB Allocation Details'!$A$18:$L$214, MATCH("Demand ID", 'E4 TB Allocation Details'!$A$18:$L$18, 0),FALSE), 'E2 Allocators'!$B$15:$W$361, MATCH(J$17, 'E2 Allocators'!$B$15:$W$15, 0),FALSE))</f>
        <v>0</v>
      </c>
      <c r="K608" s="1244">
        <f>IF(ISERROR(VLOOKUP(VLOOKUP($A608, 'E4 TB Allocation Details'!$A$18:$L$214, MATCH("Demand ID", 'E4 TB Allocation Details'!$A$18:$L$18, 0),FALSE), 'E2 Allocators'!$B$15:$W$361, MATCH(K$17, 'E2 Allocators'!$B$15:$W$15, 0),FALSE)), 0, VLOOKUP(VLOOKUP($A608, 'E4 TB Allocation Details'!$A$18:$L$214, MATCH("Demand ID", 'E4 TB Allocation Details'!$A$18:$L$18, 0),FALSE), 'E2 Allocators'!$B$15:$W$361, MATCH(K$17, 'E2 Allocators'!$B$15:$W$15, 0),FALSE))</f>
        <v>0</v>
      </c>
      <c r="L608" s="1244">
        <f>IF(ISERROR(VLOOKUP(VLOOKUP($A608, 'E4 TB Allocation Details'!$A$18:$L$214, MATCH("Demand ID", 'E4 TB Allocation Details'!$A$18:$L$18, 0),FALSE), 'E2 Allocators'!$B$15:$W$361, MATCH(L$17, 'E2 Allocators'!$B$15:$W$15, 0),FALSE)), 0, VLOOKUP(VLOOKUP($A608, 'E4 TB Allocation Details'!$A$18:$L$214, MATCH("Demand ID", 'E4 TB Allocation Details'!$A$18:$L$18, 0),FALSE), 'E2 Allocators'!$B$15:$W$361, MATCH(L$17, 'E2 Allocators'!$B$15:$W$15, 0),FALSE))</f>
        <v>0</v>
      </c>
      <c r="M608" s="1244">
        <f>IF(ISERROR(VLOOKUP(VLOOKUP($A608, 'E4 TB Allocation Details'!$A$18:$L$214, MATCH("Demand ID", 'E4 TB Allocation Details'!$A$18:$L$18, 0),FALSE), 'E2 Allocators'!$B$15:$W$361, MATCH(M$17, 'E2 Allocators'!$B$15:$W$15, 0),FALSE)), 0, VLOOKUP(VLOOKUP($A608, 'E4 TB Allocation Details'!$A$18:$L$214, MATCH("Demand ID", 'E4 TB Allocation Details'!$A$18:$L$18, 0),FALSE), 'E2 Allocators'!$B$15:$W$361, MATCH(M$17, 'E2 Allocators'!$B$15:$W$15, 0),FALSE))</f>
        <v>5.0665019236363748E-4</v>
      </c>
      <c r="N608" s="1244">
        <f>IF(ISERROR(VLOOKUP(VLOOKUP($A608, 'E4 TB Allocation Details'!$A$18:$L$214, MATCH("Demand ID", 'E4 TB Allocation Details'!$A$18:$L$18, 0),FALSE), 'E2 Allocators'!$B$15:$W$361, MATCH(N$17, 'E2 Allocators'!$B$15:$W$15, 0),FALSE)), 0, VLOOKUP(VLOOKUP($A608, 'E4 TB Allocation Details'!$A$18:$L$214, MATCH("Demand ID", 'E4 TB Allocation Details'!$A$18:$L$18, 0),FALSE), 'E2 Allocators'!$B$15:$W$361, MATCH(N$17, 'E2 Allocators'!$B$15:$W$15, 0),FALSE))</f>
        <v>0</v>
      </c>
      <c r="O608" s="1244">
        <f>IF(ISERROR(VLOOKUP(VLOOKUP($A608, 'E4 TB Allocation Details'!$A$18:$L$214, MATCH("Demand ID", 'E4 TB Allocation Details'!$A$18:$L$18, 0),FALSE), 'E2 Allocators'!$B$15:$W$361, MATCH(O$17, 'E2 Allocators'!$B$15:$W$15, 0),FALSE)), 0, VLOOKUP(VLOOKUP($A608, 'E4 TB Allocation Details'!$A$18:$L$214, MATCH("Demand ID", 'E4 TB Allocation Details'!$A$18:$L$18, 0),FALSE), 'E2 Allocators'!$B$15:$W$361, MATCH(O$17, 'E2 Allocators'!$B$15:$W$15, 0),FALSE))</f>
        <v>1.5755186627049891E-3</v>
      </c>
      <c r="P608" s="1244">
        <f>IF(ISERROR(VLOOKUP(VLOOKUP($A608, 'E4 TB Allocation Details'!$A$18:$L$214, MATCH("Demand ID", 'E4 TB Allocation Details'!$A$18:$L$18, 0),FALSE), 'E2 Allocators'!$B$15:$W$361, MATCH(P$17, 'E2 Allocators'!$B$15:$W$15, 0),FALSE)), 0, VLOOKUP(VLOOKUP($A608, 'E4 TB Allocation Details'!$A$18:$L$214, MATCH("Demand ID", 'E4 TB Allocation Details'!$A$18:$L$18, 0),FALSE), 'E2 Allocators'!$B$15:$W$361, MATCH(P$17, 'E2 Allocators'!$B$15:$W$15, 0),FALSE))</f>
        <v>0</v>
      </c>
      <c r="Q608" s="1244">
        <f>IF(ISERROR(VLOOKUP(VLOOKUP($A608, 'E4 TB Allocation Details'!$A$18:$L$214, MATCH("Demand ID", 'E4 TB Allocation Details'!$A$18:$L$18, 0),FALSE), 'E2 Allocators'!$B$15:$W$361, MATCH(Q$17, 'E2 Allocators'!$B$15:$W$15, 0),FALSE)), 0, VLOOKUP(VLOOKUP($A608, 'E4 TB Allocation Details'!$A$18:$L$214, MATCH("Demand ID", 'E4 TB Allocation Details'!$A$18:$L$18, 0),FALSE), 'E2 Allocators'!$B$15:$W$361, MATCH(Q$17, 'E2 Allocators'!$B$15:$W$15, 0),FALSE))</f>
        <v>0</v>
      </c>
      <c r="R608" s="1244">
        <f>IF(ISERROR(VLOOKUP(VLOOKUP($A608, 'E4 TB Allocation Details'!$A$18:$L$214, MATCH("Demand ID", 'E4 TB Allocation Details'!$A$18:$L$18, 0),FALSE), 'E2 Allocators'!$B$15:$W$361, MATCH(R$17, 'E2 Allocators'!$B$15:$W$15, 0),FALSE)), 0, VLOOKUP(VLOOKUP($A608, 'E4 TB Allocation Details'!$A$18:$L$214, MATCH("Demand ID", 'E4 TB Allocation Details'!$A$18:$L$18, 0),FALSE), 'E2 Allocators'!$B$15:$W$361, MATCH(R$17, 'E2 Allocators'!$B$15:$W$15, 0),FALSE))</f>
        <v>0</v>
      </c>
      <c r="S608" s="1244">
        <f>IF(ISERROR(VLOOKUP(VLOOKUP($A608, 'E4 TB Allocation Details'!$A$18:$L$214, MATCH("Demand ID", 'E4 TB Allocation Details'!$A$18:$L$18, 0),FALSE), 'E2 Allocators'!$B$15:$W$361, MATCH(S$17, 'E2 Allocators'!$B$15:$W$15, 0),FALSE)), 0, VLOOKUP(VLOOKUP($A608, 'E4 TB Allocation Details'!$A$18:$L$214, MATCH("Demand ID", 'E4 TB Allocation Details'!$A$18:$L$18, 0),FALSE), 'E2 Allocators'!$B$15:$W$361, MATCH(S$17, 'E2 Allocators'!$B$15:$W$15, 0),FALSE))</f>
        <v>0</v>
      </c>
      <c r="T608" s="1244">
        <f>IF(ISERROR(VLOOKUP(VLOOKUP($A608, 'E4 TB Allocation Details'!$A$18:$L$214, MATCH("Demand ID", 'E4 TB Allocation Details'!$A$18:$L$18, 0),FALSE), 'E2 Allocators'!$B$15:$W$361, MATCH(T$17, 'E2 Allocators'!$B$15:$W$15, 0),FALSE)), 0, VLOOKUP(VLOOKUP($A608, 'E4 TB Allocation Details'!$A$18:$L$214, MATCH("Demand ID", 'E4 TB Allocation Details'!$A$18:$L$18, 0),FALSE), 'E2 Allocators'!$B$15:$W$361, MATCH(T$17, 'E2 Allocators'!$B$15:$W$15, 0),FALSE))</f>
        <v>0</v>
      </c>
      <c r="U608" s="1244">
        <f>IF(ISERROR(VLOOKUP(VLOOKUP($A608, 'E4 TB Allocation Details'!$A$18:$L$214, MATCH("Demand ID", 'E4 TB Allocation Details'!$A$18:$L$18, 0),FALSE), 'E2 Allocators'!$B$15:$W$361, MATCH(U$17, 'E2 Allocators'!$B$15:$W$15, 0),FALSE)), 0, VLOOKUP(VLOOKUP($A608, 'E4 TB Allocation Details'!$A$18:$L$214, MATCH("Demand ID", 'E4 TB Allocation Details'!$A$18:$L$18, 0),FALSE), 'E2 Allocators'!$B$15:$W$361, MATCH(U$17, 'E2 Allocators'!$B$15:$W$15, 0),FALSE))</f>
        <v>0</v>
      </c>
      <c r="V608" s="1244">
        <f>IF(ISERROR(VLOOKUP(VLOOKUP($A608, 'E4 TB Allocation Details'!$A$18:$L$214, MATCH("Demand ID", 'E4 TB Allocation Details'!$A$18:$L$18, 0),FALSE), 'E2 Allocators'!$B$15:$W$361, MATCH(V$17, 'E2 Allocators'!$B$15:$W$15, 0),FALSE)), 0, VLOOKUP(VLOOKUP($A608, 'E4 TB Allocation Details'!$A$18:$L$214, MATCH("Demand ID", 'E4 TB Allocation Details'!$A$18:$L$18, 0),FALSE), 'E2 Allocators'!$B$15:$W$361, MATCH(V$17, 'E2 Allocators'!$B$15:$W$15, 0),FALSE))</f>
        <v>0</v>
      </c>
      <c r="W608" s="1244">
        <f>IF(ISERROR(VLOOKUP(VLOOKUP($A608, 'E4 TB Allocation Details'!$A$18:$L$214, MATCH("Demand ID", 'E4 TB Allocation Details'!$A$18:$L$18, 0),FALSE), 'E2 Allocators'!$B$15:$W$361, MATCH(W$17, 'E2 Allocators'!$B$15:$W$15, 0),FALSE)), 0, VLOOKUP(VLOOKUP($A608, 'E4 TB Allocation Details'!$A$18:$L$214, MATCH("Demand ID", 'E4 TB Allocation Details'!$A$18:$L$18, 0),FALSE), 'E2 Allocators'!$B$15:$W$361, MATCH(W$17, 'E2 Allocators'!$B$15:$W$15, 0),FALSE))</f>
        <v>0</v>
      </c>
      <c r="X608" s="1244">
        <f>IF(ISERROR(VLOOKUP(VLOOKUP($A608, 'E4 TB Allocation Details'!$A$18:$L$214, MATCH("Demand ID", 'E4 TB Allocation Details'!$A$18:$L$18, 0),FALSE), 'E2 Allocators'!$B$15:$W$361, MATCH(X$17, 'E2 Allocators'!$B$15:$W$15, 0),FALSE)), 0, VLOOKUP(VLOOKUP($A608, 'E4 TB Allocation Details'!$A$18:$L$214, MATCH("Demand ID", 'E4 TB Allocation Details'!$A$18:$L$18, 0),FALSE), 'E2 Allocators'!$B$15:$W$361, MATCH(X$17, 'E2 Allocators'!$B$15:$W$15, 0),FALSE))</f>
        <v>0</v>
      </c>
      <c r="Y608" s="1244">
        <f>IF(ISERROR(VLOOKUP(VLOOKUP($A608, 'E4 TB Allocation Details'!$A$18:$L$214, MATCH("Demand ID", 'E4 TB Allocation Details'!$A$18:$L$18, 0),FALSE), 'E2 Allocators'!$B$15:$W$361, MATCH(Y$17, 'E2 Allocators'!$B$15:$W$15, 0),FALSE)), 0, VLOOKUP(VLOOKUP($A608, 'E4 TB Allocation Details'!$A$18:$L$214, MATCH("Demand ID", 'E4 TB Allocation Details'!$A$18:$L$18, 0),FALSE), 'E2 Allocators'!$B$15:$W$361, MATCH(Y$17, 'E2 Allocators'!$B$15:$W$15, 0),FALSE))</f>
        <v>0</v>
      </c>
      <c r="Z608" s="1244">
        <f>IF(ISERROR(VLOOKUP(VLOOKUP($A608, 'E4 TB Allocation Details'!$A$18:$L$214, MATCH("Demand ID", 'E4 TB Allocation Details'!$A$18:$L$18, 0),FALSE), 'E2 Allocators'!$B$15:$W$361, MATCH(Z$17, 'E2 Allocators'!$B$15:$W$15, 0),FALSE)), 0, VLOOKUP(VLOOKUP($A608, 'E4 TB Allocation Details'!$A$18:$L$214, MATCH("Demand ID", 'E4 TB Allocation Details'!$A$18:$L$18, 0),FALSE), 'E2 Allocators'!$B$15:$W$361, MATCH(Z$17, 'E2 Allocators'!$B$15:$W$15, 0),FALSE))</f>
        <v>0</v>
      </c>
      <c r="AA608" s="1249">
        <f>SUM(G608:Z608)</f>
        <v>0.99999999999999989</v>
      </c>
      <c r="AB608" s="2048">
        <f>IF(ISERROR(VLOOKUP(VLOOKUP($A608, 'E4 TB Allocation Details'!$A$18:$L$214, MATCH("Customer ID", 'E4 TB Allocation Details'!$A$18:$L$18, 0),FALSE), 'E2 Allocators'!$B$15:$W$361, MATCH(AB$17, 'E2 Allocators'!$B$15:$W$15, 0),FALSE)), 0, VLOOKUP(VLOOKUP($A608, 'E4 TB Allocation Details'!$A$18:$L$214, MATCH("Customer ID", 'E4 TB Allocation Details'!$A$18:$L$18, 0),FALSE), 'E2 Allocators'!$B$15:$W$361, MATCH(AB$17, 'E2 Allocators'!$B$15:$W$15, 0),FALSE))</f>
        <v>0</v>
      </c>
      <c r="AC608" s="1244">
        <f>IF(ISERROR(VLOOKUP(VLOOKUP($A608, 'E4 TB Allocation Details'!$A$18:$L$214, MATCH("Customer ID", 'E4 TB Allocation Details'!$A$18:$L$18, 0),FALSE), 'E2 Allocators'!$B$15:$W$361, MATCH(AC$17, 'E2 Allocators'!$B$15:$W$15, 0),FALSE)), 0, VLOOKUP(VLOOKUP($A608, 'E4 TB Allocation Details'!$A$18:$L$214, MATCH("Customer ID", 'E4 TB Allocation Details'!$A$18:$L$18, 0),FALSE), 'E2 Allocators'!$B$15:$W$361, MATCH(AC$17, 'E2 Allocators'!$B$15:$W$15, 0),FALSE))</f>
        <v>0</v>
      </c>
      <c r="AD608" s="1244">
        <f>IF(ISERROR(VLOOKUP(VLOOKUP($A608, 'E4 TB Allocation Details'!$A$18:$L$214, MATCH("Customer ID", 'E4 TB Allocation Details'!$A$18:$L$18, 0),FALSE), 'E2 Allocators'!$B$15:$W$361, MATCH(AD$17, 'E2 Allocators'!$B$15:$W$15, 0),FALSE)), 0, VLOOKUP(VLOOKUP($A608, 'E4 TB Allocation Details'!$A$18:$L$214, MATCH("Customer ID", 'E4 TB Allocation Details'!$A$18:$L$18, 0),FALSE), 'E2 Allocators'!$B$15:$W$361, MATCH(AD$17, 'E2 Allocators'!$B$15:$W$15, 0),FALSE))</f>
        <v>0</v>
      </c>
      <c r="AE608" s="1244">
        <f>IF(ISERROR(VLOOKUP(VLOOKUP($A608, 'E4 TB Allocation Details'!$A$18:$L$214, MATCH("Customer ID", 'E4 TB Allocation Details'!$A$18:$L$18, 0),FALSE), 'E2 Allocators'!$B$15:$W$361, MATCH(AE$17, 'E2 Allocators'!$B$15:$W$15, 0),FALSE)), 0, VLOOKUP(VLOOKUP($A608, 'E4 TB Allocation Details'!$A$18:$L$214, MATCH("Customer ID", 'E4 TB Allocation Details'!$A$18:$L$18, 0),FALSE), 'E2 Allocators'!$B$15:$W$361, MATCH(AE$17, 'E2 Allocators'!$B$15:$W$15, 0),FALSE))</f>
        <v>0</v>
      </c>
      <c r="AF608" s="1244">
        <f>IF(ISERROR(VLOOKUP(VLOOKUP($A608, 'E4 TB Allocation Details'!$A$18:$L$214, MATCH("Customer ID", 'E4 TB Allocation Details'!$A$18:$L$18, 0),FALSE), 'E2 Allocators'!$B$15:$W$361, MATCH(AF$17, 'E2 Allocators'!$B$15:$W$15, 0),FALSE)), 0, VLOOKUP(VLOOKUP($A608, 'E4 TB Allocation Details'!$A$18:$L$214, MATCH("Customer ID", 'E4 TB Allocation Details'!$A$18:$L$18, 0),FALSE), 'E2 Allocators'!$B$15:$W$361, MATCH(AF$17, 'E2 Allocators'!$B$15:$W$15, 0),FALSE))</f>
        <v>0</v>
      </c>
      <c r="AG608" s="1244">
        <f>IF(ISERROR(VLOOKUP(VLOOKUP($A608, 'E4 TB Allocation Details'!$A$18:$L$214, MATCH("Customer ID", 'E4 TB Allocation Details'!$A$18:$L$18, 0),FALSE), 'E2 Allocators'!$B$15:$W$361, MATCH(AG$17, 'E2 Allocators'!$B$15:$W$15, 0),FALSE)), 0, VLOOKUP(VLOOKUP($A608, 'E4 TB Allocation Details'!$A$18:$L$214, MATCH("Customer ID", 'E4 TB Allocation Details'!$A$18:$L$18, 0),FALSE), 'E2 Allocators'!$B$15:$W$361, MATCH(AG$17, 'E2 Allocators'!$B$15:$W$15, 0),FALSE))</f>
        <v>0</v>
      </c>
      <c r="AH608" s="1244">
        <f>IF(ISERROR(VLOOKUP(VLOOKUP($A608, 'E4 TB Allocation Details'!$A$18:$L$214, MATCH("Customer ID", 'E4 TB Allocation Details'!$A$18:$L$18, 0),FALSE), 'E2 Allocators'!$B$15:$W$361, MATCH(AH$17, 'E2 Allocators'!$B$15:$W$15, 0),FALSE)), 0, VLOOKUP(VLOOKUP($A608, 'E4 TB Allocation Details'!$A$18:$L$214, MATCH("Customer ID", 'E4 TB Allocation Details'!$A$18:$L$18, 0),FALSE), 'E2 Allocators'!$B$15:$W$361, MATCH(AH$17, 'E2 Allocators'!$B$15:$W$15, 0),FALSE))</f>
        <v>0</v>
      </c>
      <c r="AI608" s="1244">
        <f>IF(ISERROR(VLOOKUP(VLOOKUP($A608, 'E4 TB Allocation Details'!$A$18:$L$214, MATCH("Customer ID", 'E4 TB Allocation Details'!$A$18:$L$18, 0),FALSE), 'E2 Allocators'!$B$15:$W$361, MATCH(AI$17, 'E2 Allocators'!$B$15:$W$15, 0),FALSE)), 0, VLOOKUP(VLOOKUP($A608, 'E4 TB Allocation Details'!$A$18:$L$214, MATCH("Customer ID", 'E4 TB Allocation Details'!$A$18:$L$18, 0),FALSE), 'E2 Allocators'!$B$15:$W$361, MATCH(AI$17, 'E2 Allocators'!$B$15:$W$15, 0),FALSE))</f>
        <v>0</v>
      </c>
      <c r="AJ608" s="1244">
        <f>IF(ISERROR(VLOOKUP(VLOOKUP($A608, 'E4 TB Allocation Details'!$A$18:$L$214, MATCH("Customer ID", 'E4 TB Allocation Details'!$A$18:$L$18, 0),FALSE), 'E2 Allocators'!$B$15:$W$361, MATCH(AJ$17, 'E2 Allocators'!$B$15:$W$15, 0),FALSE)), 0, VLOOKUP(VLOOKUP($A608, 'E4 TB Allocation Details'!$A$18:$L$214, MATCH("Customer ID", 'E4 TB Allocation Details'!$A$18:$L$18, 0),FALSE), 'E2 Allocators'!$B$15:$W$361, MATCH(AJ$17, 'E2 Allocators'!$B$15:$W$15, 0),FALSE))</f>
        <v>0</v>
      </c>
      <c r="AK608" s="1244">
        <f>IF(ISERROR(VLOOKUP(VLOOKUP($A608, 'E4 TB Allocation Details'!$A$18:$L$214, MATCH("Customer ID", 'E4 TB Allocation Details'!$A$18:$L$18, 0),FALSE), 'E2 Allocators'!$B$15:$W$361, MATCH(AK$17, 'E2 Allocators'!$B$15:$W$15, 0),FALSE)), 0, VLOOKUP(VLOOKUP($A608, 'E4 TB Allocation Details'!$A$18:$L$214, MATCH("Customer ID", 'E4 TB Allocation Details'!$A$18:$L$18, 0),FALSE), 'E2 Allocators'!$B$15:$W$361, MATCH(AK$17, 'E2 Allocators'!$B$15:$W$15, 0),FALSE))</f>
        <v>0</v>
      </c>
      <c r="AL608" s="1244">
        <f>IF(ISERROR(VLOOKUP(VLOOKUP($A608, 'E4 TB Allocation Details'!$A$18:$L$214, MATCH("Customer ID", 'E4 TB Allocation Details'!$A$18:$L$18, 0),FALSE), 'E2 Allocators'!$B$15:$W$361, MATCH(AL$17, 'E2 Allocators'!$B$15:$W$15, 0),FALSE)), 0, VLOOKUP(VLOOKUP($A608, 'E4 TB Allocation Details'!$A$18:$L$214, MATCH("Customer ID", 'E4 TB Allocation Details'!$A$18:$L$18, 0),FALSE), 'E2 Allocators'!$B$15:$W$361, MATCH(AL$17, 'E2 Allocators'!$B$15:$W$15, 0),FALSE))</f>
        <v>0</v>
      </c>
      <c r="AM608" s="1244">
        <f>IF(ISERROR(VLOOKUP(VLOOKUP($A608, 'E4 TB Allocation Details'!$A$18:$L$214, MATCH("Customer ID", 'E4 TB Allocation Details'!$A$18:$L$18, 0),FALSE), 'E2 Allocators'!$B$15:$W$361, MATCH(AM$17, 'E2 Allocators'!$B$15:$W$15, 0),FALSE)), 0, VLOOKUP(VLOOKUP($A608, 'E4 TB Allocation Details'!$A$18:$L$214, MATCH("Customer ID", 'E4 TB Allocation Details'!$A$18:$L$18, 0),FALSE), 'E2 Allocators'!$B$15:$W$361, MATCH(AM$17, 'E2 Allocators'!$B$15:$W$15, 0),FALSE))</f>
        <v>0</v>
      </c>
      <c r="AN608" s="1244">
        <f>IF(ISERROR(VLOOKUP(VLOOKUP($A608, 'E4 TB Allocation Details'!$A$18:$L$214, MATCH("Customer ID", 'E4 TB Allocation Details'!$A$18:$L$18, 0),FALSE), 'E2 Allocators'!$B$15:$W$361, MATCH(AN$17, 'E2 Allocators'!$B$15:$W$15, 0),FALSE)), 0, VLOOKUP(VLOOKUP($A608, 'E4 TB Allocation Details'!$A$18:$L$214, MATCH("Customer ID", 'E4 TB Allocation Details'!$A$18:$L$18, 0),FALSE), 'E2 Allocators'!$B$15:$W$361, MATCH(AN$17, 'E2 Allocators'!$B$15:$W$15, 0),FALSE))</f>
        <v>0</v>
      </c>
      <c r="AO608" s="1244">
        <f>IF(ISERROR(VLOOKUP(VLOOKUP($A608, 'E4 TB Allocation Details'!$A$18:$L$214, MATCH("Customer ID", 'E4 TB Allocation Details'!$A$18:$L$18, 0),FALSE), 'E2 Allocators'!$B$15:$W$361, MATCH(AO$17, 'E2 Allocators'!$B$15:$W$15, 0),FALSE)), 0, VLOOKUP(VLOOKUP($A608, 'E4 TB Allocation Details'!$A$18:$L$214, MATCH("Customer ID", 'E4 TB Allocation Details'!$A$18:$L$18, 0),FALSE), 'E2 Allocators'!$B$15:$W$361, MATCH(AO$17, 'E2 Allocators'!$B$15:$W$15, 0),FALSE))</f>
        <v>0</v>
      </c>
      <c r="AP608" s="1244">
        <f>IF(ISERROR(VLOOKUP(VLOOKUP($A608, 'E4 TB Allocation Details'!$A$18:$L$214, MATCH("Customer ID", 'E4 TB Allocation Details'!$A$18:$L$18, 0),FALSE), 'E2 Allocators'!$B$15:$W$361, MATCH(AP$17, 'E2 Allocators'!$B$15:$W$15, 0),FALSE)), 0, VLOOKUP(VLOOKUP($A608, 'E4 TB Allocation Details'!$A$18:$L$214, MATCH("Customer ID", 'E4 TB Allocation Details'!$A$18:$L$18, 0),FALSE), 'E2 Allocators'!$B$15:$W$361, MATCH(AP$17, 'E2 Allocators'!$B$15:$W$15, 0),FALSE))</f>
        <v>0</v>
      </c>
      <c r="AQ608" s="1244">
        <f>IF(ISERROR(VLOOKUP(VLOOKUP($A608, 'E4 TB Allocation Details'!$A$18:$L$214, MATCH("Customer ID", 'E4 TB Allocation Details'!$A$18:$L$18, 0),FALSE), 'E2 Allocators'!$B$15:$W$361, MATCH(AQ$17, 'E2 Allocators'!$B$15:$W$15, 0),FALSE)), 0, VLOOKUP(VLOOKUP($A608, 'E4 TB Allocation Details'!$A$18:$L$214, MATCH("Customer ID", 'E4 TB Allocation Details'!$A$18:$L$18, 0),FALSE), 'E2 Allocators'!$B$15:$W$361, MATCH(AQ$17, 'E2 Allocators'!$B$15:$W$15, 0),FALSE))</f>
        <v>0</v>
      </c>
      <c r="AR608" s="1244">
        <f>IF(ISERROR(VLOOKUP(VLOOKUP($A608, 'E4 TB Allocation Details'!$A$18:$L$214, MATCH("Customer ID", 'E4 TB Allocation Details'!$A$18:$L$18, 0),FALSE), 'E2 Allocators'!$B$15:$W$361, MATCH(AR$17, 'E2 Allocators'!$B$15:$W$15, 0),FALSE)), 0, VLOOKUP(VLOOKUP($A608, 'E4 TB Allocation Details'!$A$18:$L$214, MATCH("Customer ID", 'E4 TB Allocation Details'!$A$18:$L$18, 0),FALSE), 'E2 Allocators'!$B$15:$W$361, MATCH(AR$17, 'E2 Allocators'!$B$15:$W$15, 0),FALSE))</f>
        <v>0</v>
      </c>
      <c r="AS608" s="1244">
        <f>IF(ISERROR(VLOOKUP(VLOOKUP($A608, 'E4 TB Allocation Details'!$A$18:$L$214, MATCH("Customer ID", 'E4 TB Allocation Details'!$A$18:$L$18, 0),FALSE), 'E2 Allocators'!$B$15:$W$361, MATCH(AS$17, 'E2 Allocators'!$B$15:$W$15, 0),FALSE)), 0, VLOOKUP(VLOOKUP($A608, 'E4 TB Allocation Details'!$A$18:$L$214, MATCH("Customer ID", 'E4 TB Allocation Details'!$A$18:$L$18, 0),FALSE), 'E2 Allocators'!$B$15:$W$361, MATCH(AS$17, 'E2 Allocators'!$B$15:$W$15, 0),FALSE))</f>
        <v>0</v>
      </c>
      <c r="AT608" s="1244">
        <f>IF(ISERROR(VLOOKUP(VLOOKUP($A608, 'E4 TB Allocation Details'!$A$18:$L$214, MATCH("Customer ID", 'E4 TB Allocation Details'!$A$18:$L$18, 0),FALSE), 'E2 Allocators'!$B$15:$W$361, MATCH(AT$17, 'E2 Allocators'!$B$15:$W$15, 0),FALSE)), 0, VLOOKUP(VLOOKUP($A608, 'E4 TB Allocation Details'!$A$18:$L$214, MATCH("Customer ID", 'E4 TB Allocation Details'!$A$18:$L$18, 0),FALSE), 'E2 Allocators'!$B$15:$W$361, MATCH(AT$17, 'E2 Allocators'!$B$15:$W$15, 0),FALSE))</f>
        <v>0</v>
      </c>
      <c r="AU608" s="1244">
        <f>IF(ISERROR(VLOOKUP(VLOOKUP($A608, 'E4 TB Allocation Details'!$A$18:$L$214, MATCH("Customer ID", 'E4 TB Allocation Details'!$A$18:$L$18, 0),FALSE), 'E2 Allocators'!$B$15:$W$361, MATCH(AU$17, 'E2 Allocators'!$B$15:$W$15, 0),FALSE)), 0, VLOOKUP(VLOOKUP($A608, 'E4 TB Allocation Details'!$A$18:$L$214, MATCH("Customer ID", 'E4 TB Allocation Details'!$A$18:$L$18, 0),FALSE), 'E2 Allocators'!$B$15:$W$361, MATCH(AU$17, 'E2 Allocators'!$B$15:$W$15, 0),FALSE))</f>
        <v>0</v>
      </c>
      <c r="AV608" s="1249">
        <f>SUM(AB608:AU608)</f>
        <v>0</v>
      </c>
      <c r="AW608" s="1246"/>
      <c r="AX608" s="1246"/>
      <c r="AY608" s="1246"/>
      <c r="AZ608" s="1246"/>
      <c r="BA608" s="1246"/>
      <c r="BB608" s="1246"/>
      <c r="BC608" s="1246"/>
      <c r="BD608" s="1246"/>
      <c r="BE608" s="1246"/>
      <c r="BF608" s="1246"/>
      <c r="BG608" s="1246"/>
      <c r="BH608" s="1246"/>
      <c r="BI608" s="1246"/>
      <c r="BJ608" s="1246"/>
      <c r="BK608" s="1246"/>
      <c r="BL608" s="1246"/>
      <c r="BM608" s="1246"/>
      <c r="BN608" s="1246"/>
      <c r="BO608" s="1246"/>
      <c r="BP608" s="1246"/>
      <c r="BQ608" s="1247"/>
    </row>
    <row r="609" spans="1:69" s="229" customFormat="1" ht="25.5">
      <c r="A609" s="1248" t="s">
        <v>1277</v>
      </c>
      <c r="B609" s="1241" t="s">
        <v>1278</v>
      </c>
      <c r="C609" s="1242">
        <v>1</v>
      </c>
      <c r="D609" s="1243">
        <f>C609-E609</f>
        <v>0</v>
      </c>
      <c r="E609" s="1243">
        <f>VLOOKUP($A609,'E1 Categorization'!$A$35:$E$116,5,FALSE)</f>
        <v>1</v>
      </c>
      <c r="F609" s="1243">
        <f>D609+E609</f>
        <v>1</v>
      </c>
      <c r="G609" s="1244">
        <f>IF(ISERROR(VLOOKUP(VLOOKUP($A609, 'E4 TB Allocation Details'!$A$18:$L$214, MATCH("Demand ID", 'E4 TB Allocation Details'!$A$18:$L$18, 0),FALSE), 'E2 Allocators'!$B$15:$W$361, MATCH(G$17, 'E2 Allocators'!$B$15:$W$15, 0),FALSE)), 0, VLOOKUP(VLOOKUP($A609, 'E4 TB Allocation Details'!$A$18:$L$214, MATCH("Demand ID", 'E4 TB Allocation Details'!$A$18:$L$18, 0),FALSE), 'E2 Allocators'!$B$15:$W$361, MATCH(G$17, 'E2 Allocators'!$B$15:$W$15, 0),FALSE))</f>
        <v>0</v>
      </c>
      <c r="H609" s="1244">
        <f>IF(ISERROR(VLOOKUP(VLOOKUP($A609, 'E4 TB Allocation Details'!$A$18:$L$214, MATCH("Demand ID", 'E4 TB Allocation Details'!$A$18:$L$18, 0),FALSE), 'E2 Allocators'!$B$15:$W$361, MATCH(H$17, 'E2 Allocators'!$B$15:$W$15, 0),FALSE)), 0, VLOOKUP(VLOOKUP($A609, 'E4 TB Allocation Details'!$A$18:$L$214, MATCH("Demand ID", 'E4 TB Allocation Details'!$A$18:$L$18, 0),FALSE), 'E2 Allocators'!$B$15:$W$361, MATCH(H$17, 'E2 Allocators'!$B$15:$W$15, 0),FALSE))</f>
        <v>0</v>
      </c>
      <c r="I609" s="1244">
        <f>IF(ISERROR(VLOOKUP(VLOOKUP($A609, 'E4 TB Allocation Details'!$A$18:$L$214, MATCH("Demand ID", 'E4 TB Allocation Details'!$A$18:$L$18, 0),FALSE), 'E2 Allocators'!$B$15:$W$361, MATCH(I$17, 'E2 Allocators'!$B$15:$W$15, 0),FALSE)), 0, VLOOKUP(VLOOKUP($A609, 'E4 TB Allocation Details'!$A$18:$L$214, MATCH("Demand ID", 'E4 TB Allocation Details'!$A$18:$L$18, 0),FALSE), 'E2 Allocators'!$B$15:$W$361, MATCH(I$17, 'E2 Allocators'!$B$15:$W$15, 0),FALSE))</f>
        <v>0</v>
      </c>
      <c r="J609" s="1244">
        <f>IF(ISERROR(VLOOKUP(VLOOKUP($A609, 'E4 TB Allocation Details'!$A$18:$L$214, MATCH("Demand ID", 'E4 TB Allocation Details'!$A$18:$L$18, 0),FALSE), 'E2 Allocators'!$B$15:$W$361, MATCH(J$17, 'E2 Allocators'!$B$15:$W$15, 0),FALSE)), 0, VLOOKUP(VLOOKUP($A609, 'E4 TB Allocation Details'!$A$18:$L$214, MATCH("Demand ID", 'E4 TB Allocation Details'!$A$18:$L$18, 0),FALSE), 'E2 Allocators'!$B$15:$W$361, MATCH(J$17, 'E2 Allocators'!$B$15:$W$15, 0),FALSE))</f>
        <v>0</v>
      </c>
      <c r="K609" s="1244">
        <f>IF(ISERROR(VLOOKUP(VLOOKUP($A609, 'E4 TB Allocation Details'!$A$18:$L$214, MATCH("Demand ID", 'E4 TB Allocation Details'!$A$18:$L$18, 0),FALSE), 'E2 Allocators'!$B$15:$W$361, MATCH(K$17, 'E2 Allocators'!$B$15:$W$15, 0),FALSE)), 0, VLOOKUP(VLOOKUP($A609, 'E4 TB Allocation Details'!$A$18:$L$214, MATCH("Demand ID", 'E4 TB Allocation Details'!$A$18:$L$18, 0),FALSE), 'E2 Allocators'!$B$15:$W$361, MATCH(K$17, 'E2 Allocators'!$B$15:$W$15, 0),FALSE))</f>
        <v>0</v>
      </c>
      <c r="L609" s="1244">
        <f>IF(ISERROR(VLOOKUP(VLOOKUP($A609, 'E4 TB Allocation Details'!$A$18:$L$214, MATCH("Demand ID", 'E4 TB Allocation Details'!$A$18:$L$18, 0),FALSE), 'E2 Allocators'!$B$15:$W$361, MATCH(L$17, 'E2 Allocators'!$B$15:$W$15, 0),FALSE)), 0, VLOOKUP(VLOOKUP($A609, 'E4 TB Allocation Details'!$A$18:$L$214, MATCH("Demand ID", 'E4 TB Allocation Details'!$A$18:$L$18, 0),FALSE), 'E2 Allocators'!$B$15:$W$361, MATCH(L$17, 'E2 Allocators'!$B$15:$W$15, 0),FALSE))</f>
        <v>0</v>
      </c>
      <c r="M609" s="1244">
        <f>IF(ISERROR(VLOOKUP(VLOOKUP($A609, 'E4 TB Allocation Details'!$A$18:$L$214, MATCH("Demand ID", 'E4 TB Allocation Details'!$A$18:$L$18, 0),FALSE), 'E2 Allocators'!$B$15:$W$361, MATCH(M$17, 'E2 Allocators'!$B$15:$W$15, 0),FALSE)), 0, VLOOKUP(VLOOKUP($A609, 'E4 TB Allocation Details'!$A$18:$L$214, MATCH("Demand ID", 'E4 TB Allocation Details'!$A$18:$L$18, 0),FALSE), 'E2 Allocators'!$B$15:$W$361, MATCH(M$17, 'E2 Allocators'!$B$15:$W$15, 0),FALSE))</f>
        <v>0</v>
      </c>
      <c r="N609" s="1244">
        <f>IF(ISERROR(VLOOKUP(VLOOKUP($A609, 'E4 TB Allocation Details'!$A$18:$L$214, MATCH("Demand ID", 'E4 TB Allocation Details'!$A$18:$L$18, 0),FALSE), 'E2 Allocators'!$B$15:$W$361, MATCH(N$17, 'E2 Allocators'!$B$15:$W$15, 0),FALSE)), 0, VLOOKUP(VLOOKUP($A609, 'E4 TB Allocation Details'!$A$18:$L$214, MATCH("Demand ID", 'E4 TB Allocation Details'!$A$18:$L$18, 0),FALSE), 'E2 Allocators'!$B$15:$W$361, MATCH(N$17, 'E2 Allocators'!$B$15:$W$15, 0),FALSE))</f>
        <v>0</v>
      </c>
      <c r="O609" s="1244">
        <f>IF(ISERROR(VLOOKUP(VLOOKUP($A609, 'E4 TB Allocation Details'!$A$18:$L$214, MATCH("Demand ID", 'E4 TB Allocation Details'!$A$18:$L$18, 0),FALSE), 'E2 Allocators'!$B$15:$W$361, MATCH(O$17, 'E2 Allocators'!$B$15:$W$15, 0),FALSE)), 0, VLOOKUP(VLOOKUP($A609, 'E4 TB Allocation Details'!$A$18:$L$214, MATCH("Demand ID", 'E4 TB Allocation Details'!$A$18:$L$18, 0),FALSE), 'E2 Allocators'!$B$15:$W$361, MATCH(O$17, 'E2 Allocators'!$B$15:$W$15, 0),FALSE))</f>
        <v>0</v>
      </c>
      <c r="P609" s="1244">
        <f>IF(ISERROR(VLOOKUP(VLOOKUP($A609, 'E4 TB Allocation Details'!$A$18:$L$214, MATCH("Demand ID", 'E4 TB Allocation Details'!$A$18:$L$18, 0),FALSE), 'E2 Allocators'!$B$15:$W$361, MATCH(P$17, 'E2 Allocators'!$B$15:$W$15, 0),FALSE)), 0, VLOOKUP(VLOOKUP($A609, 'E4 TB Allocation Details'!$A$18:$L$214, MATCH("Demand ID", 'E4 TB Allocation Details'!$A$18:$L$18, 0),FALSE), 'E2 Allocators'!$B$15:$W$361, MATCH(P$17, 'E2 Allocators'!$B$15:$W$15, 0),FALSE))</f>
        <v>0</v>
      </c>
      <c r="Q609" s="1244">
        <f>IF(ISERROR(VLOOKUP(VLOOKUP($A609, 'E4 TB Allocation Details'!$A$18:$L$214, MATCH("Demand ID", 'E4 TB Allocation Details'!$A$18:$L$18, 0),FALSE), 'E2 Allocators'!$B$15:$W$361, MATCH(Q$17, 'E2 Allocators'!$B$15:$W$15, 0),FALSE)), 0, VLOOKUP(VLOOKUP($A609, 'E4 TB Allocation Details'!$A$18:$L$214, MATCH("Demand ID", 'E4 TB Allocation Details'!$A$18:$L$18, 0),FALSE), 'E2 Allocators'!$B$15:$W$361, MATCH(Q$17, 'E2 Allocators'!$B$15:$W$15, 0),FALSE))</f>
        <v>0</v>
      </c>
      <c r="R609" s="1244">
        <f>IF(ISERROR(VLOOKUP(VLOOKUP($A609, 'E4 TB Allocation Details'!$A$18:$L$214, MATCH("Demand ID", 'E4 TB Allocation Details'!$A$18:$L$18, 0),FALSE), 'E2 Allocators'!$B$15:$W$361, MATCH(R$17, 'E2 Allocators'!$B$15:$W$15, 0),FALSE)), 0, VLOOKUP(VLOOKUP($A609, 'E4 TB Allocation Details'!$A$18:$L$214, MATCH("Demand ID", 'E4 TB Allocation Details'!$A$18:$L$18, 0),FALSE), 'E2 Allocators'!$B$15:$W$361, MATCH(R$17, 'E2 Allocators'!$B$15:$W$15, 0),FALSE))</f>
        <v>0</v>
      </c>
      <c r="S609" s="1244">
        <f>IF(ISERROR(VLOOKUP(VLOOKUP($A609, 'E4 TB Allocation Details'!$A$18:$L$214, MATCH("Demand ID", 'E4 TB Allocation Details'!$A$18:$L$18, 0),FALSE), 'E2 Allocators'!$B$15:$W$361, MATCH(S$17, 'E2 Allocators'!$B$15:$W$15, 0),FALSE)), 0, VLOOKUP(VLOOKUP($A609, 'E4 TB Allocation Details'!$A$18:$L$214, MATCH("Demand ID", 'E4 TB Allocation Details'!$A$18:$L$18, 0),FALSE), 'E2 Allocators'!$B$15:$W$361, MATCH(S$17, 'E2 Allocators'!$B$15:$W$15, 0),FALSE))</f>
        <v>0</v>
      </c>
      <c r="T609" s="1244">
        <f>IF(ISERROR(VLOOKUP(VLOOKUP($A609, 'E4 TB Allocation Details'!$A$18:$L$214, MATCH("Demand ID", 'E4 TB Allocation Details'!$A$18:$L$18, 0),FALSE), 'E2 Allocators'!$B$15:$W$361, MATCH(T$17, 'E2 Allocators'!$B$15:$W$15, 0),FALSE)), 0, VLOOKUP(VLOOKUP($A609, 'E4 TB Allocation Details'!$A$18:$L$214, MATCH("Demand ID", 'E4 TB Allocation Details'!$A$18:$L$18, 0),FALSE), 'E2 Allocators'!$B$15:$W$361, MATCH(T$17, 'E2 Allocators'!$B$15:$W$15, 0),FALSE))</f>
        <v>0</v>
      </c>
      <c r="U609" s="1244">
        <f>IF(ISERROR(VLOOKUP(VLOOKUP($A609, 'E4 TB Allocation Details'!$A$18:$L$214, MATCH("Demand ID", 'E4 TB Allocation Details'!$A$18:$L$18, 0),FALSE), 'E2 Allocators'!$B$15:$W$361, MATCH(U$17, 'E2 Allocators'!$B$15:$W$15, 0),FALSE)), 0, VLOOKUP(VLOOKUP($A609, 'E4 TB Allocation Details'!$A$18:$L$214, MATCH("Demand ID", 'E4 TB Allocation Details'!$A$18:$L$18, 0),FALSE), 'E2 Allocators'!$B$15:$W$361, MATCH(U$17, 'E2 Allocators'!$B$15:$W$15, 0),FALSE))</f>
        <v>0</v>
      </c>
      <c r="V609" s="1244">
        <f>IF(ISERROR(VLOOKUP(VLOOKUP($A609, 'E4 TB Allocation Details'!$A$18:$L$214, MATCH("Demand ID", 'E4 TB Allocation Details'!$A$18:$L$18, 0),FALSE), 'E2 Allocators'!$B$15:$W$361, MATCH(V$17, 'E2 Allocators'!$B$15:$W$15, 0),FALSE)), 0, VLOOKUP(VLOOKUP($A609, 'E4 TB Allocation Details'!$A$18:$L$214, MATCH("Demand ID", 'E4 TB Allocation Details'!$A$18:$L$18, 0),FALSE), 'E2 Allocators'!$B$15:$W$361, MATCH(V$17, 'E2 Allocators'!$B$15:$W$15, 0),FALSE))</f>
        <v>0</v>
      </c>
      <c r="W609" s="1244">
        <f>IF(ISERROR(VLOOKUP(VLOOKUP($A609, 'E4 TB Allocation Details'!$A$18:$L$214, MATCH("Demand ID", 'E4 TB Allocation Details'!$A$18:$L$18, 0),FALSE), 'E2 Allocators'!$B$15:$W$361, MATCH(W$17, 'E2 Allocators'!$B$15:$W$15, 0),FALSE)), 0, VLOOKUP(VLOOKUP($A609, 'E4 TB Allocation Details'!$A$18:$L$214, MATCH("Demand ID", 'E4 TB Allocation Details'!$A$18:$L$18, 0),FALSE), 'E2 Allocators'!$B$15:$W$361, MATCH(W$17, 'E2 Allocators'!$B$15:$W$15, 0),FALSE))</f>
        <v>0</v>
      </c>
      <c r="X609" s="1244">
        <f>IF(ISERROR(VLOOKUP(VLOOKUP($A609, 'E4 TB Allocation Details'!$A$18:$L$214, MATCH("Demand ID", 'E4 TB Allocation Details'!$A$18:$L$18, 0),FALSE), 'E2 Allocators'!$B$15:$W$361, MATCH(X$17, 'E2 Allocators'!$B$15:$W$15, 0),FALSE)), 0, VLOOKUP(VLOOKUP($A609, 'E4 TB Allocation Details'!$A$18:$L$214, MATCH("Demand ID", 'E4 TB Allocation Details'!$A$18:$L$18, 0),FALSE), 'E2 Allocators'!$B$15:$W$361, MATCH(X$17, 'E2 Allocators'!$B$15:$W$15, 0),FALSE))</f>
        <v>0</v>
      </c>
      <c r="Y609" s="1244">
        <f>IF(ISERROR(VLOOKUP(VLOOKUP($A609, 'E4 TB Allocation Details'!$A$18:$L$214, MATCH("Demand ID", 'E4 TB Allocation Details'!$A$18:$L$18, 0),FALSE), 'E2 Allocators'!$B$15:$W$361, MATCH(Y$17, 'E2 Allocators'!$B$15:$W$15, 0),FALSE)), 0, VLOOKUP(VLOOKUP($A609, 'E4 TB Allocation Details'!$A$18:$L$214, MATCH("Demand ID", 'E4 TB Allocation Details'!$A$18:$L$18, 0),FALSE), 'E2 Allocators'!$B$15:$W$361, MATCH(Y$17, 'E2 Allocators'!$B$15:$W$15, 0),FALSE))</f>
        <v>0</v>
      </c>
      <c r="Z609" s="1244">
        <f>IF(ISERROR(VLOOKUP(VLOOKUP($A609, 'E4 TB Allocation Details'!$A$18:$L$214, MATCH("Demand ID", 'E4 TB Allocation Details'!$A$18:$L$18, 0),FALSE), 'E2 Allocators'!$B$15:$W$361, MATCH(Z$17, 'E2 Allocators'!$B$15:$W$15, 0),FALSE)), 0, VLOOKUP(VLOOKUP($A609, 'E4 TB Allocation Details'!$A$18:$L$214, MATCH("Demand ID", 'E4 TB Allocation Details'!$A$18:$L$18, 0),FALSE), 'E2 Allocators'!$B$15:$W$361, MATCH(Z$17, 'E2 Allocators'!$B$15:$W$15, 0),FALSE))</f>
        <v>0</v>
      </c>
      <c r="AA609" s="1249">
        <f>SUM(G609:Z609)</f>
        <v>0</v>
      </c>
      <c r="AB609" s="2048">
        <f>IF(ISERROR(VLOOKUP(VLOOKUP($A609, 'E4 TB Allocation Details'!$A$18:$L$214, MATCH("Customer ID", 'E4 TB Allocation Details'!$A$18:$L$18, 0),FALSE), 'E2 Allocators'!$B$15:$W$361, MATCH(AB$17, 'E2 Allocators'!$B$15:$W$15, 0),FALSE)), 0, VLOOKUP(VLOOKUP($A609, 'E4 TB Allocation Details'!$A$18:$L$214, MATCH("Customer ID", 'E4 TB Allocation Details'!$A$18:$L$18, 0),FALSE), 'E2 Allocators'!$B$15:$W$361, MATCH(AB$17, 'E2 Allocators'!$B$15:$W$15, 0),FALSE))</f>
        <v>0.48299674185418767</v>
      </c>
      <c r="AC609" s="2048">
        <f>IF(ISERROR(VLOOKUP(VLOOKUP($A609, 'E4 TB Allocation Details'!$A$18:$L$214, MATCH("Customer ID", 'E4 TB Allocation Details'!$A$18:$L$18, 0),FALSE), 'E2 Allocators'!$B$15:$W$361, MATCH(AC$17, 'E2 Allocators'!$B$15:$W$15, 0),FALSE)), 0, VLOOKUP(VLOOKUP($A609, 'E4 TB Allocation Details'!$A$18:$L$214, MATCH("Customer ID", 'E4 TB Allocation Details'!$A$18:$L$18, 0),FALSE), 'E2 Allocators'!$B$15:$W$361, MATCH(AC$17, 'E2 Allocators'!$B$15:$W$15, 0),FALSE))</f>
        <v>0.17422596327427661</v>
      </c>
      <c r="AD609" s="2048">
        <f>IF(ISERROR(VLOOKUP(VLOOKUP($A609, 'E4 TB Allocation Details'!$A$18:$L$214, MATCH("Customer ID", 'E4 TB Allocation Details'!$A$18:$L$18, 0),FALSE), 'E2 Allocators'!$B$15:$W$361, MATCH(AD$17, 'E2 Allocators'!$B$15:$W$15, 0),FALSE)), 0, VLOOKUP(VLOOKUP($A609, 'E4 TB Allocation Details'!$A$18:$L$214, MATCH("Customer ID", 'E4 TB Allocation Details'!$A$18:$L$18, 0),FALSE), 'E2 Allocators'!$B$15:$W$361, MATCH(AD$17, 'E2 Allocators'!$B$15:$W$15, 0),FALSE))</f>
        <v>0.33746135861584203</v>
      </c>
      <c r="AE609" s="2048">
        <f>IF(ISERROR(VLOOKUP(VLOOKUP($A609, 'E4 TB Allocation Details'!$A$18:$L$214, MATCH("Customer ID", 'E4 TB Allocation Details'!$A$18:$L$18, 0),FALSE), 'E2 Allocators'!$B$15:$W$361, MATCH(AE$17, 'E2 Allocators'!$B$15:$W$15, 0),FALSE)), 0, VLOOKUP(VLOOKUP($A609, 'E4 TB Allocation Details'!$A$18:$L$214, MATCH("Customer ID", 'E4 TB Allocation Details'!$A$18:$L$18, 0),FALSE), 'E2 Allocators'!$B$15:$W$361, MATCH(AE$17, 'E2 Allocators'!$B$15:$W$15, 0),FALSE))</f>
        <v>0</v>
      </c>
      <c r="AF609" s="2048">
        <f>IF(ISERROR(VLOOKUP(VLOOKUP($A609, 'E4 TB Allocation Details'!$A$18:$L$214, MATCH("Customer ID", 'E4 TB Allocation Details'!$A$18:$L$18, 0),FALSE), 'E2 Allocators'!$B$15:$W$361, MATCH(AF$17, 'E2 Allocators'!$B$15:$W$15, 0),FALSE)), 0, VLOOKUP(VLOOKUP($A609, 'E4 TB Allocation Details'!$A$18:$L$214, MATCH("Customer ID", 'E4 TB Allocation Details'!$A$18:$L$18, 0),FALSE), 'E2 Allocators'!$B$15:$W$361, MATCH(AF$17, 'E2 Allocators'!$B$15:$W$15, 0),FALSE))</f>
        <v>0</v>
      </c>
      <c r="AG609" s="2048">
        <f>IF(ISERROR(VLOOKUP(VLOOKUP($A609, 'E4 TB Allocation Details'!$A$18:$L$214, MATCH("Customer ID", 'E4 TB Allocation Details'!$A$18:$L$18, 0),FALSE), 'E2 Allocators'!$B$15:$W$361, MATCH(AG$17, 'E2 Allocators'!$B$15:$W$15, 0),FALSE)), 0, VLOOKUP(VLOOKUP($A609, 'E4 TB Allocation Details'!$A$18:$L$214, MATCH("Customer ID", 'E4 TB Allocation Details'!$A$18:$L$18, 0),FALSE), 'E2 Allocators'!$B$15:$W$361, MATCH(AG$17, 'E2 Allocators'!$B$15:$W$15, 0),FALSE))</f>
        <v>0</v>
      </c>
      <c r="AH609" s="2048">
        <f>IF(ISERROR(VLOOKUP(VLOOKUP($A609, 'E4 TB Allocation Details'!$A$18:$L$214, MATCH("Customer ID", 'E4 TB Allocation Details'!$A$18:$L$18, 0),FALSE), 'E2 Allocators'!$B$15:$W$361, MATCH(AH$17, 'E2 Allocators'!$B$15:$W$15, 0),FALSE)), 0, VLOOKUP(VLOOKUP($A609, 'E4 TB Allocation Details'!$A$18:$L$214, MATCH("Customer ID", 'E4 TB Allocation Details'!$A$18:$L$18, 0),FALSE), 'E2 Allocators'!$B$15:$W$361, MATCH(AH$17, 'E2 Allocators'!$B$15:$W$15, 0),FALSE))</f>
        <v>4.6947570540916686E-3</v>
      </c>
      <c r="AI609" s="2048">
        <f>IF(ISERROR(VLOOKUP(VLOOKUP($A609, 'E4 TB Allocation Details'!$A$18:$L$214, MATCH("Customer ID", 'E4 TB Allocation Details'!$A$18:$L$18, 0),FALSE), 'E2 Allocators'!$B$15:$W$361, MATCH(AI$17, 'E2 Allocators'!$B$15:$W$15, 0),FALSE)), 0, VLOOKUP(VLOOKUP($A609, 'E4 TB Allocation Details'!$A$18:$L$214, MATCH("Customer ID", 'E4 TB Allocation Details'!$A$18:$L$18, 0),FALSE), 'E2 Allocators'!$B$15:$W$361, MATCH(AI$17, 'E2 Allocators'!$B$15:$W$15, 0),FALSE))</f>
        <v>0</v>
      </c>
      <c r="AJ609" s="2048">
        <f>IF(ISERROR(VLOOKUP(VLOOKUP($A609, 'E4 TB Allocation Details'!$A$18:$L$214, MATCH("Customer ID", 'E4 TB Allocation Details'!$A$18:$L$18, 0),FALSE), 'E2 Allocators'!$B$15:$W$361, MATCH(AJ$17, 'E2 Allocators'!$B$15:$W$15, 0),FALSE)), 0, VLOOKUP(VLOOKUP($A609, 'E4 TB Allocation Details'!$A$18:$L$214, MATCH("Customer ID", 'E4 TB Allocation Details'!$A$18:$L$18, 0),FALSE), 'E2 Allocators'!$B$15:$W$361, MATCH(AJ$17, 'E2 Allocators'!$B$15:$W$15, 0),FALSE))</f>
        <v>6.2117920160202622E-4</v>
      </c>
      <c r="AK609" s="2048">
        <f>IF(ISERROR(VLOOKUP(VLOOKUP($A609, 'E4 TB Allocation Details'!$A$18:$L$214, MATCH("Customer ID", 'E4 TB Allocation Details'!$A$18:$L$18, 0),FALSE), 'E2 Allocators'!$B$15:$W$361, MATCH(AK$17, 'E2 Allocators'!$B$15:$W$15, 0),FALSE)), 0, VLOOKUP(VLOOKUP($A609, 'E4 TB Allocation Details'!$A$18:$L$214, MATCH("Customer ID", 'E4 TB Allocation Details'!$A$18:$L$18, 0),FALSE), 'E2 Allocators'!$B$15:$W$361, MATCH(AK$17, 'E2 Allocators'!$B$15:$W$15, 0),FALSE))</f>
        <v>0</v>
      </c>
      <c r="AL609" s="2048">
        <f>IF(ISERROR(VLOOKUP(VLOOKUP($A609, 'E4 TB Allocation Details'!$A$18:$L$214, MATCH("Customer ID", 'E4 TB Allocation Details'!$A$18:$L$18, 0),FALSE), 'E2 Allocators'!$B$15:$W$361, MATCH(AL$17, 'E2 Allocators'!$B$15:$W$15, 0),FALSE)), 0, VLOOKUP(VLOOKUP($A609, 'E4 TB Allocation Details'!$A$18:$L$214, MATCH("Customer ID", 'E4 TB Allocation Details'!$A$18:$L$18, 0),FALSE), 'E2 Allocators'!$B$15:$W$361, MATCH(AL$17, 'E2 Allocators'!$B$15:$W$15, 0),FALSE))</f>
        <v>0</v>
      </c>
      <c r="AM609" s="2048">
        <f>IF(ISERROR(VLOOKUP(VLOOKUP($A609, 'E4 TB Allocation Details'!$A$18:$L$214, MATCH("Customer ID", 'E4 TB Allocation Details'!$A$18:$L$18, 0),FALSE), 'E2 Allocators'!$B$15:$W$361, MATCH(AM$17, 'E2 Allocators'!$B$15:$W$15, 0),FALSE)), 0, VLOOKUP(VLOOKUP($A609, 'E4 TB Allocation Details'!$A$18:$L$214, MATCH("Customer ID", 'E4 TB Allocation Details'!$A$18:$L$18, 0),FALSE), 'E2 Allocators'!$B$15:$W$361, MATCH(AM$17, 'E2 Allocators'!$B$15:$W$15, 0),FALSE))</f>
        <v>0</v>
      </c>
      <c r="AN609" s="2048">
        <f>IF(ISERROR(VLOOKUP(VLOOKUP($A609, 'E4 TB Allocation Details'!$A$18:$L$214, MATCH("Customer ID", 'E4 TB Allocation Details'!$A$18:$L$18, 0),FALSE), 'E2 Allocators'!$B$15:$W$361, MATCH(AN$17, 'E2 Allocators'!$B$15:$W$15, 0),FALSE)), 0, VLOOKUP(VLOOKUP($A609, 'E4 TB Allocation Details'!$A$18:$L$214, MATCH("Customer ID", 'E4 TB Allocation Details'!$A$18:$L$18, 0),FALSE), 'E2 Allocators'!$B$15:$W$361, MATCH(AN$17, 'E2 Allocators'!$B$15:$W$15, 0),FALSE))</f>
        <v>0</v>
      </c>
      <c r="AO609" s="2048">
        <f>IF(ISERROR(VLOOKUP(VLOOKUP($A609, 'E4 TB Allocation Details'!$A$18:$L$214, MATCH("Customer ID", 'E4 TB Allocation Details'!$A$18:$L$18, 0),FALSE), 'E2 Allocators'!$B$15:$W$361, MATCH(AO$17, 'E2 Allocators'!$B$15:$W$15, 0),FALSE)), 0, VLOOKUP(VLOOKUP($A609, 'E4 TB Allocation Details'!$A$18:$L$214, MATCH("Customer ID", 'E4 TB Allocation Details'!$A$18:$L$18, 0),FALSE), 'E2 Allocators'!$B$15:$W$361, MATCH(AO$17, 'E2 Allocators'!$B$15:$W$15, 0),FALSE))</f>
        <v>0</v>
      </c>
      <c r="AP609" s="2048">
        <f>IF(ISERROR(VLOOKUP(VLOOKUP($A609, 'E4 TB Allocation Details'!$A$18:$L$214, MATCH("Customer ID", 'E4 TB Allocation Details'!$A$18:$L$18, 0),FALSE), 'E2 Allocators'!$B$15:$W$361, MATCH(AP$17, 'E2 Allocators'!$B$15:$W$15, 0),FALSE)), 0, VLOOKUP(VLOOKUP($A609, 'E4 TB Allocation Details'!$A$18:$L$214, MATCH("Customer ID", 'E4 TB Allocation Details'!$A$18:$L$18, 0),FALSE), 'E2 Allocators'!$B$15:$W$361, MATCH(AP$17, 'E2 Allocators'!$B$15:$W$15, 0),FALSE))</f>
        <v>0</v>
      </c>
      <c r="AQ609" s="2048">
        <f>IF(ISERROR(VLOOKUP(VLOOKUP($A609, 'E4 TB Allocation Details'!$A$18:$L$214, MATCH("Customer ID", 'E4 TB Allocation Details'!$A$18:$L$18, 0),FALSE), 'E2 Allocators'!$B$15:$W$361, MATCH(AQ$17, 'E2 Allocators'!$B$15:$W$15, 0),FALSE)), 0, VLOOKUP(VLOOKUP($A609, 'E4 TB Allocation Details'!$A$18:$L$214, MATCH("Customer ID", 'E4 TB Allocation Details'!$A$18:$L$18, 0),FALSE), 'E2 Allocators'!$B$15:$W$361, MATCH(AQ$17, 'E2 Allocators'!$B$15:$W$15, 0),FALSE))</f>
        <v>0</v>
      </c>
      <c r="AR609" s="2048">
        <f>IF(ISERROR(VLOOKUP(VLOOKUP($A609, 'E4 TB Allocation Details'!$A$18:$L$214, MATCH("Customer ID", 'E4 TB Allocation Details'!$A$18:$L$18, 0),FALSE), 'E2 Allocators'!$B$15:$W$361, MATCH(AR$17, 'E2 Allocators'!$B$15:$W$15, 0),FALSE)), 0, VLOOKUP(VLOOKUP($A609, 'E4 TB Allocation Details'!$A$18:$L$214, MATCH("Customer ID", 'E4 TB Allocation Details'!$A$18:$L$18, 0),FALSE), 'E2 Allocators'!$B$15:$W$361, MATCH(AR$17, 'E2 Allocators'!$B$15:$W$15, 0),FALSE))</f>
        <v>0</v>
      </c>
      <c r="AS609" s="2048">
        <f>IF(ISERROR(VLOOKUP(VLOOKUP($A609, 'E4 TB Allocation Details'!$A$18:$L$214, MATCH("Customer ID", 'E4 TB Allocation Details'!$A$18:$L$18, 0),FALSE), 'E2 Allocators'!$B$15:$W$361, MATCH(AS$17, 'E2 Allocators'!$B$15:$W$15, 0),FALSE)), 0, VLOOKUP(VLOOKUP($A609, 'E4 TB Allocation Details'!$A$18:$L$214, MATCH("Customer ID", 'E4 TB Allocation Details'!$A$18:$L$18, 0),FALSE), 'E2 Allocators'!$B$15:$W$361, MATCH(AS$17, 'E2 Allocators'!$B$15:$W$15, 0),FALSE))</f>
        <v>0</v>
      </c>
      <c r="AT609" s="2048">
        <f>IF(ISERROR(VLOOKUP(VLOOKUP($A609, 'E4 TB Allocation Details'!$A$18:$L$214, MATCH("Customer ID", 'E4 TB Allocation Details'!$A$18:$L$18, 0),FALSE), 'E2 Allocators'!$B$15:$W$361, MATCH(AT$17, 'E2 Allocators'!$B$15:$W$15, 0),FALSE)), 0, VLOOKUP(VLOOKUP($A609, 'E4 TB Allocation Details'!$A$18:$L$214, MATCH("Customer ID", 'E4 TB Allocation Details'!$A$18:$L$18, 0),FALSE), 'E2 Allocators'!$B$15:$W$361, MATCH(AT$17, 'E2 Allocators'!$B$15:$W$15, 0),FALSE))</f>
        <v>0</v>
      </c>
      <c r="AU609" s="2048">
        <f>IF(ISERROR(VLOOKUP(VLOOKUP($A609, 'E4 TB Allocation Details'!$A$18:$L$214, MATCH("Customer ID", 'E4 TB Allocation Details'!$A$18:$L$18, 0),FALSE), 'E2 Allocators'!$B$15:$W$361, MATCH(AU$17, 'E2 Allocators'!$B$15:$W$15, 0),FALSE)), 0, VLOOKUP(VLOOKUP($A609, 'E4 TB Allocation Details'!$A$18:$L$214, MATCH("Customer ID", 'E4 TB Allocation Details'!$A$18:$L$18, 0),FALSE), 'E2 Allocators'!$B$15:$W$361, MATCH(AU$17, 'E2 Allocators'!$B$15:$W$15, 0),FALSE))</f>
        <v>0</v>
      </c>
      <c r="AV609" s="1249">
        <f>SUM(AB609:AU609)</f>
        <v>0.99999999999999989</v>
      </c>
      <c r="AW609" s="1246"/>
      <c r="AX609" s="1246"/>
      <c r="AY609" s="1246"/>
      <c r="AZ609" s="1246"/>
      <c r="BA609" s="1246"/>
      <c r="BB609" s="1246"/>
      <c r="BC609" s="1246"/>
      <c r="BD609" s="1246"/>
      <c r="BE609" s="1246"/>
      <c r="BF609" s="1246"/>
      <c r="BG609" s="1246"/>
      <c r="BH609" s="1246"/>
      <c r="BI609" s="1246"/>
      <c r="BJ609" s="1246"/>
      <c r="BK609" s="1246"/>
      <c r="BL609" s="1246"/>
      <c r="BM609" s="1246"/>
      <c r="BN609" s="1246"/>
      <c r="BO609" s="1246"/>
      <c r="BP609" s="1246"/>
      <c r="BQ609" s="1247"/>
    </row>
    <row r="610" spans="1:69" s="229" customFormat="1" ht="12.75">
      <c r="A610" s="1248">
        <v>1825</v>
      </c>
      <c r="B610" s="1241" t="s">
        <v>88</v>
      </c>
      <c r="C610" s="1242"/>
      <c r="D610" s="1243"/>
      <c r="E610" s="1243"/>
      <c r="F610" s="1243"/>
      <c r="G610" s="1244">
        <f>IF(ISERROR(VLOOKUP(VLOOKUP($A610, 'E4 TB Allocation Details'!$A$18:$L$214, MATCH("Demand ID", 'E4 TB Allocation Details'!$A$18:$L$18, 0),FALSE), 'E2 Allocators'!$B$15:$W$361, MATCH(G$17, 'E2 Allocators'!$B$15:$W$15, 0),FALSE)), 0, VLOOKUP(VLOOKUP($A610, 'E4 TB Allocation Details'!$A$18:$L$214, MATCH("Demand ID", 'E4 TB Allocation Details'!$A$18:$L$18, 0),FALSE), 'E2 Allocators'!$B$15:$W$361, MATCH(G$17, 'E2 Allocators'!$B$15:$W$15, 0),FALSE))</f>
        <v>0</v>
      </c>
      <c r="H610" s="1244">
        <f>IF(ISERROR(VLOOKUP(VLOOKUP($A610, 'E4 TB Allocation Details'!$A$18:$L$214, MATCH("Demand ID", 'E4 TB Allocation Details'!$A$18:$L$18, 0),FALSE), 'E2 Allocators'!$B$15:$W$361, MATCH(H$17, 'E2 Allocators'!$B$15:$W$15, 0),FALSE)), 0, VLOOKUP(VLOOKUP($A610, 'E4 TB Allocation Details'!$A$18:$L$214, MATCH("Demand ID", 'E4 TB Allocation Details'!$A$18:$L$18, 0),FALSE), 'E2 Allocators'!$B$15:$W$361, MATCH(H$17, 'E2 Allocators'!$B$15:$W$15, 0),FALSE))</f>
        <v>0</v>
      </c>
      <c r="I610" s="1244">
        <f>IF(ISERROR(VLOOKUP(VLOOKUP($A610, 'E4 TB Allocation Details'!$A$18:$L$214, MATCH("Demand ID", 'E4 TB Allocation Details'!$A$18:$L$18, 0),FALSE), 'E2 Allocators'!$B$15:$W$361, MATCH(I$17, 'E2 Allocators'!$B$15:$W$15, 0),FALSE)), 0, VLOOKUP(VLOOKUP($A610, 'E4 TB Allocation Details'!$A$18:$L$214, MATCH("Demand ID", 'E4 TB Allocation Details'!$A$18:$L$18, 0),FALSE), 'E2 Allocators'!$B$15:$W$361, MATCH(I$17, 'E2 Allocators'!$B$15:$W$15, 0),FALSE))</f>
        <v>0</v>
      </c>
      <c r="J610" s="1244">
        <f>IF(ISERROR(VLOOKUP(VLOOKUP($A610, 'E4 TB Allocation Details'!$A$18:$L$214, MATCH("Demand ID", 'E4 TB Allocation Details'!$A$18:$L$18, 0),FALSE), 'E2 Allocators'!$B$15:$W$361, MATCH(J$17, 'E2 Allocators'!$B$15:$W$15, 0),FALSE)), 0, VLOOKUP(VLOOKUP($A610, 'E4 TB Allocation Details'!$A$18:$L$214, MATCH("Demand ID", 'E4 TB Allocation Details'!$A$18:$L$18, 0),FALSE), 'E2 Allocators'!$B$15:$W$361, MATCH(J$17, 'E2 Allocators'!$B$15:$W$15, 0),FALSE))</f>
        <v>0</v>
      </c>
      <c r="K610" s="1244">
        <f>IF(ISERROR(VLOOKUP(VLOOKUP($A610, 'E4 TB Allocation Details'!$A$18:$L$214, MATCH("Demand ID", 'E4 TB Allocation Details'!$A$18:$L$18, 0),FALSE), 'E2 Allocators'!$B$15:$W$361, MATCH(K$17, 'E2 Allocators'!$B$15:$W$15, 0),FALSE)), 0, VLOOKUP(VLOOKUP($A610, 'E4 TB Allocation Details'!$A$18:$L$214, MATCH("Demand ID", 'E4 TB Allocation Details'!$A$18:$L$18, 0),FALSE), 'E2 Allocators'!$B$15:$W$361, MATCH(K$17, 'E2 Allocators'!$B$15:$W$15, 0),FALSE))</f>
        <v>0</v>
      </c>
      <c r="L610" s="1244">
        <f>IF(ISERROR(VLOOKUP(VLOOKUP($A610, 'E4 TB Allocation Details'!$A$18:$L$214, MATCH("Demand ID", 'E4 TB Allocation Details'!$A$18:$L$18, 0),FALSE), 'E2 Allocators'!$B$15:$W$361, MATCH(L$17, 'E2 Allocators'!$B$15:$W$15, 0),FALSE)), 0, VLOOKUP(VLOOKUP($A610, 'E4 TB Allocation Details'!$A$18:$L$214, MATCH("Demand ID", 'E4 TB Allocation Details'!$A$18:$L$18, 0),FALSE), 'E2 Allocators'!$B$15:$W$361, MATCH(L$17, 'E2 Allocators'!$B$15:$W$15, 0),FALSE))</f>
        <v>0</v>
      </c>
      <c r="M610" s="1244">
        <f>IF(ISERROR(VLOOKUP(VLOOKUP($A610, 'E4 TB Allocation Details'!$A$18:$L$214, MATCH("Demand ID", 'E4 TB Allocation Details'!$A$18:$L$18, 0),FALSE), 'E2 Allocators'!$B$15:$W$361, MATCH(M$17, 'E2 Allocators'!$B$15:$W$15, 0),FALSE)), 0, VLOOKUP(VLOOKUP($A610, 'E4 TB Allocation Details'!$A$18:$L$214, MATCH("Demand ID", 'E4 TB Allocation Details'!$A$18:$L$18, 0),FALSE), 'E2 Allocators'!$B$15:$W$361, MATCH(M$17, 'E2 Allocators'!$B$15:$W$15, 0),FALSE))</f>
        <v>0</v>
      </c>
      <c r="N610" s="1244">
        <f>IF(ISERROR(VLOOKUP(VLOOKUP($A610, 'E4 TB Allocation Details'!$A$18:$L$214, MATCH("Demand ID", 'E4 TB Allocation Details'!$A$18:$L$18, 0),FALSE), 'E2 Allocators'!$B$15:$W$361, MATCH(N$17, 'E2 Allocators'!$B$15:$W$15, 0),FALSE)), 0, VLOOKUP(VLOOKUP($A610, 'E4 TB Allocation Details'!$A$18:$L$214, MATCH("Demand ID", 'E4 TB Allocation Details'!$A$18:$L$18, 0),FALSE), 'E2 Allocators'!$B$15:$W$361, MATCH(N$17, 'E2 Allocators'!$B$15:$W$15, 0),FALSE))</f>
        <v>0</v>
      </c>
      <c r="O610" s="1244">
        <f>IF(ISERROR(VLOOKUP(VLOOKUP($A610, 'E4 TB Allocation Details'!$A$18:$L$214, MATCH("Demand ID", 'E4 TB Allocation Details'!$A$18:$L$18, 0),FALSE), 'E2 Allocators'!$B$15:$W$361, MATCH(O$17, 'E2 Allocators'!$B$15:$W$15, 0),FALSE)), 0, VLOOKUP(VLOOKUP($A610, 'E4 TB Allocation Details'!$A$18:$L$214, MATCH("Demand ID", 'E4 TB Allocation Details'!$A$18:$L$18, 0),FALSE), 'E2 Allocators'!$B$15:$W$361, MATCH(O$17, 'E2 Allocators'!$B$15:$W$15, 0),FALSE))</f>
        <v>0</v>
      </c>
      <c r="P610" s="1244">
        <f>IF(ISERROR(VLOOKUP(VLOOKUP($A610, 'E4 TB Allocation Details'!$A$18:$L$214, MATCH("Demand ID", 'E4 TB Allocation Details'!$A$18:$L$18, 0),FALSE), 'E2 Allocators'!$B$15:$W$361, MATCH(P$17, 'E2 Allocators'!$B$15:$W$15, 0),FALSE)), 0, VLOOKUP(VLOOKUP($A610, 'E4 TB Allocation Details'!$A$18:$L$214, MATCH("Demand ID", 'E4 TB Allocation Details'!$A$18:$L$18, 0),FALSE), 'E2 Allocators'!$B$15:$W$361, MATCH(P$17, 'E2 Allocators'!$B$15:$W$15, 0),FALSE))</f>
        <v>0</v>
      </c>
      <c r="Q610" s="1244">
        <f>IF(ISERROR(VLOOKUP(VLOOKUP($A610, 'E4 TB Allocation Details'!$A$18:$L$214, MATCH("Demand ID", 'E4 TB Allocation Details'!$A$18:$L$18, 0),FALSE), 'E2 Allocators'!$B$15:$W$361, MATCH(Q$17, 'E2 Allocators'!$B$15:$W$15, 0),FALSE)), 0, VLOOKUP(VLOOKUP($A610, 'E4 TB Allocation Details'!$A$18:$L$214, MATCH("Demand ID", 'E4 TB Allocation Details'!$A$18:$L$18, 0),FALSE), 'E2 Allocators'!$B$15:$W$361, MATCH(Q$17, 'E2 Allocators'!$B$15:$W$15, 0),FALSE))</f>
        <v>0</v>
      </c>
      <c r="R610" s="1244">
        <f>IF(ISERROR(VLOOKUP(VLOOKUP($A610, 'E4 TB Allocation Details'!$A$18:$L$214, MATCH("Demand ID", 'E4 TB Allocation Details'!$A$18:$L$18, 0),FALSE), 'E2 Allocators'!$B$15:$W$361, MATCH(R$17, 'E2 Allocators'!$B$15:$W$15, 0),FALSE)), 0, VLOOKUP(VLOOKUP($A610, 'E4 TB Allocation Details'!$A$18:$L$214, MATCH("Demand ID", 'E4 TB Allocation Details'!$A$18:$L$18, 0),FALSE), 'E2 Allocators'!$B$15:$W$361, MATCH(R$17, 'E2 Allocators'!$B$15:$W$15, 0),FALSE))</f>
        <v>0</v>
      </c>
      <c r="S610" s="1244">
        <f>IF(ISERROR(VLOOKUP(VLOOKUP($A610, 'E4 TB Allocation Details'!$A$18:$L$214, MATCH("Demand ID", 'E4 TB Allocation Details'!$A$18:$L$18, 0),FALSE), 'E2 Allocators'!$B$15:$W$361, MATCH(S$17, 'E2 Allocators'!$B$15:$W$15, 0),FALSE)), 0, VLOOKUP(VLOOKUP($A610, 'E4 TB Allocation Details'!$A$18:$L$214, MATCH("Demand ID", 'E4 TB Allocation Details'!$A$18:$L$18, 0),FALSE), 'E2 Allocators'!$B$15:$W$361, MATCH(S$17, 'E2 Allocators'!$B$15:$W$15, 0),FALSE))</f>
        <v>0</v>
      </c>
      <c r="T610" s="1244">
        <f>IF(ISERROR(VLOOKUP(VLOOKUP($A610, 'E4 TB Allocation Details'!$A$18:$L$214, MATCH("Demand ID", 'E4 TB Allocation Details'!$A$18:$L$18, 0),FALSE), 'E2 Allocators'!$B$15:$W$361, MATCH(T$17, 'E2 Allocators'!$B$15:$W$15, 0),FALSE)), 0, VLOOKUP(VLOOKUP($A610, 'E4 TB Allocation Details'!$A$18:$L$214, MATCH("Demand ID", 'E4 TB Allocation Details'!$A$18:$L$18, 0),FALSE), 'E2 Allocators'!$B$15:$W$361, MATCH(T$17, 'E2 Allocators'!$B$15:$W$15, 0),FALSE))</f>
        <v>0</v>
      </c>
      <c r="U610" s="1244">
        <f>IF(ISERROR(VLOOKUP(VLOOKUP($A610, 'E4 TB Allocation Details'!$A$18:$L$214, MATCH("Demand ID", 'E4 TB Allocation Details'!$A$18:$L$18, 0),FALSE), 'E2 Allocators'!$B$15:$W$361, MATCH(U$17, 'E2 Allocators'!$B$15:$W$15, 0),FALSE)), 0, VLOOKUP(VLOOKUP($A610, 'E4 TB Allocation Details'!$A$18:$L$214, MATCH("Demand ID", 'E4 TB Allocation Details'!$A$18:$L$18, 0),FALSE), 'E2 Allocators'!$B$15:$W$361, MATCH(U$17, 'E2 Allocators'!$B$15:$W$15, 0),FALSE))</f>
        <v>0</v>
      </c>
      <c r="V610" s="1244">
        <f>IF(ISERROR(VLOOKUP(VLOOKUP($A610, 'E4 TB Allocation Details'!$A$18:$L$214, MATCH("Demand ID", 'E4 TB Allocation Details'!$A$18:$L$18, 0),FALSE), 'E2 Allocators'!$B$15:$W$361, MATCH(V$17, 'E2 Allocators'!$B$15:$W$15, 0),FALSE)), 0, VLOOKUP(VLOOKUP($A610, 'E4 TB Allocation Details'!$A$18:$L$214, MATCH("Demand ID", 'E4 TB Allocation Details'!$A$18:$L$18, 0),FALSE), 'E2 Allocators'!$B$15:$W$361, MATCH(V$17, 'E2 Allocators'!$B$15:$W$15, 0),FALSE))</f>
        <v>0</v>
      </c>
      <c r="W610" s="1244">
        <f>IF(ISERROR(VLOOKUP(VLOOKUP($A610, 'E4 TB Allocation Details'!$A$18:$L$214, MATCH("Demand ID", 'E4 TB Allocation Details'!$A$18:$L$18, 0),FALSE), 'E2 Allocators'!$B$15:$W$361, MATCH(W$17, 'E2 Allocators'!$B$15:$W$15, 0),FALSE)), 0, VLOOKUP(VLOOKUP($A610, 'E4 TB Allocation Details'!$A$18:$L$214, MATCH("Demand ID", 'E4 TB Allocation Details'!$A$18:$L$18, 0),FALSE), 'E2 Allocators'!$B$15:$W$361, MATCH(W$17, 'E2 Allocators'!$B$15:$W$15, 0),FALSE))</f>
        <v>0</v>
      </c>
      <c r="X610" s="1244">
        <f>IF(ISERROR(VLOOKUP(VLOOKUP($A610, 'E4 TB Allocation Details'!$A$18:$L$214, MATCH("Demand ID", 'E4 TB Allocation Details'!$A$18:$L$18, 0),FALSE), 'E2 Allocators'!$B$15:$W$361, MATCH(X$17, 'E2 Allocators'!$B$15:$W$15, 0),FALSE)), 0, VLOOKUP(VLOOKUP($A610, 'E4 TB Allocation Details'!$A$18:$L$214, MATCH("Demand ID", 'E4 TB Allocation Details'!$A$18:$L$18, 0),FALSE), 'E2 Allocators'!$B$15:$W$361, MATCH(X$17, 'E2 Allocators'!$B$15:$W$15, 0),FALSE))</f>
        <v>0</v>
      </c>
      <c r="Y610" s="1244">
        <f>IF(ISERROR(VLOOKUP(VLOOKUP($A610, 'E4 TB Allocation Details'!$A$18:$L$214, MATCH("Demand ID", 'E4 TB Allocation Details'!$A$18:$L$18, 0),FALSE), 'E2 Allocators'!$B$15:$W$361, MATCH(Y$17, 'E2 Allocators'!$B$15:$W$15, 0),FALSE)), 0, VLOOKUP(VLOOKUP($A610, 'E4 TB Allocation Details'!$A$18:$L$214, MATCH("Demand ID", 'E4 TB Allocation Details'!$A$18:$L$18, 0),FALSE), 'E2 Allocators'!$B$15:$W$361, MATCH(Y$17, 'E2 Allocators'!$B$15:$W$15, 0),FALSE))</f>
        <v>0</v>
      </c>
      <c r="Z610" s="1244">
        <f>IF(ISERROR(VLOOKUP(VLOOKUP($A610, 'E4 TB Allocation Details'!$A$18:$L$214, MATCH("Demand ID", 'E4 TB Allocation Details'!$A$18:$L$18, 0),FALSE), 'E2 Allocators'!$B$15:$W$361, MATCH(Z$17, 'E2 Allocators'!$B$15:$W$15, 0),FALSE)), 0, VLOOKUP(VLOOKUP($A610, 'E4 TB Allocation Details'!$A$18:$L$214, MATCH("Demand ID", 'E4 TB Allocation Details'!$A$18:$L$18, 0),FALSE), 'E2 Allocators'!$B$15:$W$361, MATCH(Z$17, 'E2 Allocators'!$B$15:$W$15, 0),FALSE))</f>
        <v>0</v>
      </c>
      <c r="AA610" s="1249">
        <f t="shared" si="901"/>
        <v>0</v>
      </c>
      <c r="AB610" s="1244">
        <f>IF(ISERROR(VLOOKUP(VLOOKUP($A610, 'E4 TB Allocation Details'!$A$18:$L$214, MATCH("Customer ID", 'E4 TB Allocation Details'!$A$18:$L$18, 0),FALSE), 'E2 Allocators'!$B$15:$W$361, MATCH(AB$17, 'E2 Allocators'!$B$15:$W$15, 0),FALSE)), 0, VLOOKUP(VLOOKUP($A610, 'E4 TB Allocation Details'!$A$18:$L$214, MATCH("Customer ID", 'E4 TB Allocation Details'!$A$18:$L$18, 0),FALSE), 'E2 Allocators'!$B$15:$W$361, MATCH(AB$17, 'E2 Allocators'!$B$15:$W$15, 0),FALSE))</f>
        <v>0</v>
      </c>
      <c r="AC610" s="1244">
        <f>IF(ISERROR(VLOOKUP(VLOOKUP($A610, 'E4 TB Allocation Details'!$A$18:$L$214, MATCH("Customer ID", 'E4 TB Allocation Details'!$A$18:$L$18, 0),FALSE), 'E2 Allocators'!$B$15:$W$361, MATCH(AC$17, 'E2 Allocators'!$B$15:$W$15, 0),FALSE)), 0, VLOOKUP(VLOOKUP($A610, 'E4 TB Allocation Details'!$A$18:$L$214, MATCH("Customer ID", 'E4 TB Allocation Details'!$A$18:$L$18, 0),FALSE), 'E2 Allocators'!$B$15:$W$361, MATCH(AC$17, 'E2 Allocators'!$B$15:$W$15, 0),FALSE))</f>
        <v>0</v>
      </c>
      <c r="AD610" s="1244">
        <f>IF(ISERROR(VLOOKUP(VLOOKUP($A610, 'E4 TB Allocation Details'!$A$18:$L$214, MATCH("Customer ID", 'E4 TB Allocation Details'!$A$18:$L$18, 0),FALSE), 'E2 Allocators'!$B$15:$W$361, MATCH(AD$17, 'E2 Allocators'!$B$15:$W$15, 0),FALSE)), 0, VLOOKUP(VLOOKUP($A610, 'E4 TB Allocation Details'!$A$18:$L$214, MATCH("Customer ID", 'E4 TB Allocation Details'!$A$18:$L$18, 0),FALSE), 'E2 Allocators'!$B$15:$W$361, MATCH(AD$17, 'E2 Allocators'!$B$15:$W$15, 0),FALSE))</f>
        <v>0</v>
      </c>
      <c r="AE610" s="1244">
        <f>IF(ISERROR(VLOOKUP(VLOOKUP($A610, 'E4 TB Allocation Details'!$A$18:$L$214, MATCH("Customer ID", 'E4 TB Allocation Details'!$A$18:$L$18, 0),FALSE), 'E2 Allocators'!$B$15:$W$361, MATCH(AE$17, 'E2 Allocators'!$B$15:$W$15, 0),FALSE)), 0, VLOOKUP(VLOOKUP($A610, 'E4 TB Allocation Details'!$A$18:$L$214, MATCH("Customer ID", 'E4 TB Allocation Details'!$A$18:$L$18, 0),FALSE), 'E2 Allocators'!$B$15:$W$361, MATCH(AE$17, 'E2 Allocators'!$B$15:$W$15, 0),FALSE))</f>
        <v>0</v>
      </c>
      <c r="AF610" s="1244">
        <f>IF(ISERROR(VLOOKUP(VLOOKUP($A610, 'E4 TB Allocation Details'!$A$18:$L$214, MATCH("Customer ID", 'E4 TB Allocation Details'!$A$18:$L$18, 0),FALSE), 'E2 Allocators'!$B$15:$W$361, MATCH(AF$17, 'E2 Allocators'!$B$15:$W$15, 0),FALSE)), 0, VLOOKUP(VLOOKUP($A610, 'E4 TB Allocation Details'!$A$18:$L$214, MATCH("Customer ID", 'E4 TB Allocation Details'!$A$18:$L$18, 0),FALSE), 'E2 Allocators'!$B$15:$W$361, MATCH(AF$17, 'E2 Allocators'!$B$15:$W$15, 0),FALSE))</f>
        <v>0</v>
      </c>
      <c r="AG610" s="1244">
        <f>IF(ISERROR(VLOOKUP(VLOOKUP($A610, 'E4 TB Allocation Details'!$A$18:$L$214, MATCH("Customer ID", 'E4 TB Allocation Details'!$A$18:$L$18, 0),FALSE), 'E2 Allocators'!$B$15:$W$361, MATCH(AG$17, 'E2 Allocators'!$B$15:$W$15, 0),FALSE)), 0, VLOOKUP(VLOOKUP($A610, 'E4 TB Allocation Details'!$A$18:$L$214, MATCH("Customer ID", 'E4 TB Allocation Details'!$A$18:$L$18, 0),FALSE), 'E2 Allocators'!$B$15:$W$361, MATCH(AG$17, 'E2 Allocators'!$B$15:$W$15, 0),FALSE))</f>
        <v>0</v>
      </c>
      <c r="AH610" s="1244">
        <f>IF(ISERROR(VLOOKUP(VLOOKUP($A610, 'E4 TB Allocation Details'!$A$18:$L$214, MATCH("Customer ID", 'E4 TB Allocation Details'!$A$18:$L$18, 0),FALSE), 'E2 Allocators'!$B$15:$W$361, MATCH(AH$17, 'E2 Allocators'!$B$15:$W$15, 0),FALSE)), 0, VLOOKUP(VLOOKUP($A610, 'E4 TB Allocation Details'!$A$18:$L$214, MATCH("Customer ID", 'E4 TB Allocation Details'!$A$18:$L$18, 0),FALSE), 'E2 Allocators'!$B$15:$W$361, MATCH(AH$17, 'E2 Allocators'!$B$15:$W$15, 0),FALSE))</f>
        <v>0</v>
      </c>
      <c r="AI610" s="1244">
        <f>IF(ISERROR(VLOOKUP(VLOOKUP($A610, 'E4 TB Allocation Details'!$A$18:$L$214, MATCH("Customer ID", 'E4 TB Allocation Details'!$A$18:$L$18, 0),FALSE), 'E2 Allocators'!$B$15:$W$361, MATCH(AI$17, 'E2 Allocators'!$B$15:$W$15, 0),FALSE)), 0, VLOOKUP(VLOOKUP($A610, 'E4 TB Allocation Details'!$A$18:$L$214, MATCH("Customer ID", 'E4 TB Allocation Details'!$A$18:$L$18, 0),FALSE), 'E2 Allocators'!$B$15:$W$361, MATCH(AI$17, 'E2 Allocators'!$B$15:$W$15, 0),FALSE))</f>
        <v>0</v>
      </c>
      <c r="AJ610" s="1244">
        <f>IF(ISERROR(VLOOKUP(VLOOKUP($A610, 'E4 TB Allocation Details'!$A$18:$L$214, MATCH("Customer ID", 'E4 TB Allocation Details'!$A$18:$L$18, 0),FALSE), 'E2 Allocators'!$B$15:$W$361, MATCH(AJ$17, 'E2 Allocators'!$B$15:$W$15, 0),FALSE)), 0, VLOOKUP(VLOOKUP($A610, 'E4 TB Allocation Details'!$A$18:$L$214, MATCH("Customer ID", 'E4 TB Allocation Details'!$A$18:$L$18, 0),FALSE), 'E2 Allocators'!$B$15:$W$361, MATCH(AJ$17, 'E2 Allocators'!$B$15:$W$15, 0),FALSE))</f>
        <v>0</v>
      </c>
      <c r="AK610" s="1244">
        <f>IF(ISERROR(VLOOKUP(VLOOKUP($A610, 'E4 TB Allocation Details'!$A$18:$L$214, MATCH("Customer ID", 'E4 TB Allocation Details'!$A$18:$L$18, 0),FALSE), 'E2 Allocators'!$B$15:$W$361, MATCH(AK$17, 'E2 Allocators'!$B$15:$W$15, 0),FALSE)), 0, VLOOKUP(VLOOKUP($A610, 'E4 TB Allocation Details'!$A$18:$L$214, MATCH("Customer ID", 'E4 TB Allocation Details'!$A$18:$L$18, 0),FALSE), 'E2 Allocators'!$B$15:$W$361, MATCH(AK$17, 'E2 Allocators'!$B$15:$W$15, 0),FALSE))</f>
        <v>0</v>
      </c>
      <c r="AL610" s="1244">
        <f>IF(ISERROR(VLOOKUP(VLOOKUP($A610, 'E4 TB Allocation Details'!$A$18:$L$214, MATCH("Customer ID", 'E4 TB Allocation Details'!$A$18:$L$18, 0),FALSE), 'E2 Allocators'!$B$15:$W$361, MATCH(AL$17, 'E2 Allocators'!$B$15:$W$15, 0),FALSE)), 0, VLOOKUP(VLOOKUP($A610, 'E4 TB Allocation Details'!$A$18:$L$214, MATCH("Customer ID", 'E4 TB Allocation Details'!$A$18:$L$18, 0),FALSE), 'E2 Allocators'!$B$15:$W$361, MATCH(AL$17, 'E2 Allocators'!$B$15:$W$15, 0),FALSE))</f>
        <v>0</v>
      </c>
      <c r="AM610" s="1244">
        <f>IF(ISERROR(VLOOKUP(VLOOKUP($A610, 'E4 TB Allocation Details'!$A$18:$L$214, MATCH("Customer ID", 'E4 TB Allocation Details'!$A$18:$L$18, 0),FALSE), 'E2 Allocators'!$B$15:$W$361, MATCH(AM$17, 'E2 Allocators'!$B$15:$W$15, 0),FALSE)), 0, VLOOKUP(VLOOKUP($A610, 'E4 TB Allocation Details'!$A$18:$L$214, MATCH("Customer ID", 'E4 TB Allocation Details'!$A$18:$L$18, 0),FALSE), 'E2 Allocators'!$B$15:$W$361, MATCH(AM$17, 'E2 Allocators'!$B$15:$W$15, 0),FALSE))</f>
        <v>0</v>
      </c>
      <c r="AN610" s="1244">
        <f>IF(ISERROR(VLOOKUP(VLOOKUP($A610, 'E4 TB Allocation Details'!$A$18:$L$214, MATCH("Customer ID", 'E4 TB Allocation Details'!$A$18:$L$18, 0),FALSE), 'E2 Allocators'!$B$15:$W$361, MATCH(AN$17, 'E2 Allocators'!$B$15:$W$15, 0),FALSE)), 0, VLOOKUP(VLOOKUP($A610, 'E4 TB Allocation Details'!$A$18:$L$214, MATCH("Customer ID", 'E4 TB Allocation Details'!$A$18:$L$18, 0),FALSE), 'E2 Allocators'!$B$15:$W$361, MATCH(AN$17, 'E2 Allocators'!$B$15:$W$15, 0),FALSE))</f>
        <v>0</v>
      </c>
      <c r="AO610" s="1244">
        <f>IF(ISERROR(VLOOKUP(VLOOKUP($A610, 'E4 TB Allocation Details'!$A$18:$L$214, MATCH("Customer ID", 'E4 TB Allocation Details'!$A$18:$L$18, 0),FALSE), 'E2 Allocators'!$B$15:$W$361, MATCH(AO$17, 'E2 Allocators'!$B$15:$W$15, 0),FALSE)), 0, VLOOKUP(VLOOKUP($A610, 'E4 TB Allocation Details'!$A$18:$L$214, MATCH("Customer ID", 'E4 TB Allocation Details'!$A$18:$L$18, 0),FALSE), 'E2 Allocators'!$B$15:$W$361, MATCH(AO$17, 'E2 Allocators'!$B$15:$W$15, 0),FALSE))</f>
        <v>0</v>
      </c>
      <c r="AP610" s="1244">
        <f>IF(ISERROR(VLOOKUP(VLOOKUP($A610, 'E4 TB Allocation Details'!$A$18:$L$214, MATCH("Customer ID", 'E4 TB Allocation Details'!$A$18:$L$18, 0),FALSE), 'E2 Allocators'!$B$15:$W$361, MATCH(AP$17, 'E2 Allocators'!$B$15:$W$15, 0),FALSE)), 0, VLOOKUP(VLOOKUP($A610, 'E4 TB Allocation Details'!$A$18:$L$214, MATCH("Customer ID", 'E4 TB Allocation Details'!$A$18:$L$18, 0),FALSE), 'E2 Allocators'!$B$15:$W$361, MATCH(AP$17, 'E2 Allocators'!$B$15:$W$15, 0),FALSE))</f>
        <v>0</v>
      </c>
      <c r="AQ610" s="1244">
        <f>IF(ISERROR(VLOOKUP(VLOOKUP($A610, 'E4 TB Allocation Details'!$A$18:$L$214, MATCH("Customer ID", 'E4 TB Allocation Details'!$A$18:$L$18, 0),FALSE), 'E2 Allocators'!$B$15:$W$361, MATCH(AQ$17, 'E2 Allocators'!$B$15:$W$15, 0),FALSE)), 0, VLOOKUP(VLOOKUP($A610, 'E4 TB Allocation Details'!$A$18:$L$214, MATCH("Customer ID", 'E4 TB Allocation Details'!$A$18:$L$18, 0),FALSE), 'E2 Allocators'!$B$15:$W$361, MATCH(AQ$17, 'E2 Allocators'!$B$15:$W$15, 0),FALSE))</f>
        <v>0</v>
      </c>
      <c r="AR610" s="1244">
        <f>IF(ISERROR(VLOOKUP(VLOOKUP($A610, 'E4 TB Allocation Details'!$A$18:$L$214, MATCH("Customer ID", 'E4 TB Allocation Details'!$A$18:$L$18, 0),FALSE), 'E2 Allocators'!$B$15:$W$361, MATCH(AR$17, 'E2 Allocators'!$B$15:$W$15, 0),FALSE)), 0, VLOOKUP(VLOOKUP($A610, 'E4 TB Allocation Details'!$A$18:$L$214, MATCH("Customer ID", 'E4 TB Allocation Details'!$A$18:$L$18, 0),FALSE), 'E2 Allocators'!$B$15:$W$361, MATCH(AR$17, 'E2 Allocators'!$B$15:$W$15, 0),FALSE))</f>
        <v>0</v>
      </c>
      <c r="AS610" s="1244">
        <f>IF(ISERROR(VLOOKUP(VLOOKUP($A610, 'E4 TB Allocation Details'!$A$18:$L$214, MATCH("Customer ID", 'E4 TB Allocation Details'!$A$18:$L$18, 0),FALSE), 'E2 Allocators'!$B$15:$W$361, MATCH(AS$17, 'E2 Allocators'!$B$15:$W$15, 0),FALSE)), 0, VLOOKUP(VLOOKUP($A610, 'E4 TB Allocation Details'!$A$18:$L$214, MATCH("Customer ID", 'E4 TB Allocation Details'!$A$18:$L$18, 0),FALSE), 'E2 Allocators'!$B$15:$W$361, MATCH(AS$17, 'E2 Allocators'!$B$15:$W$15, 0),FALSE))</f>
        <v>0</v>
      </c>
      <c r="AT610" s="1244">
        <f>IF(ISERROR(VLOOKUP(VLOOKUP($A610, 'E4 TB Allocation Details'!$A$18:$L$214, MATCH("Customer ID", 'E4 TB Allocation Details'!$A$18:$L$18, 0),FALSE), 'E2 Allocators'!$B$15:$W$361, MATCH(AT$17, 'E2 Allocators'!$B$15:$W$15, 0),FALSE)), 0, VLOOKUP(VLOOKUP($A610, 'E4 TB Allocation Details'!$A$18:$L$214, MATCH("Customer ID", 'E4 TB Allocation Details'!$A$18:$L$18, 0),FALSE), 'E2 Allocators'!$B$15:$W$361, MATCH(AT$17, 'E2 Allocators'!$B$15:$W$15, 0),FALSE))</f>
        <v>0</v>
      </c>
      <c r="AU610" s="1244">
        <f>IF(ISERROR(VLOOKUP(VLOOKUP($A610, 'E4 TB Allocation Details'!$A$18:$L$214, MATCH("Customer ID", 'E4 TB Allocation Details'!$A$18:$L$18, 0),FALSE), 'E2 Allocators'!$B$15:$W$361, MATCH(AU$17, 'E2 Allocators'!$B$15:$W$15, 0),FALSE)), 0, VLOOKUP(VLOOKUP($A610, 'E4 TB Allocation Details'!$A$18:$L$214, MATCH("Customer ID", 'E4 TB Allocation Details'!$A$18:$L$18, 0),FALSE), 'E2 Allocators'!$B$15:$W$361, MATCH(AU$17, 'E2 Allocators'!$B$15:$W$15, 0),FALSE))</f>
        <v>0</v>
      </c>
      <c r="AV610" s="1249">
        <f t="shared" si="902"/>
        <v>0</v>
      </c>
      <c r="AW610" s="1246"/>
      <c r="AX610" s="1246"/>
      <c r="AY610" s="1246"/>
      <c r="AZ610" s="1246"/>
      <c r="BA610" s="1246"/>
      <c r="BB610" s="1246"/>
      <c r="BC610" s="1246"/>
      <c r="BD610" s="1246"/>
      <c r="BE610" s="1246"/>
      <c r="BF610" s="1246"/>
      <c r="BG610" s="1246"/>
      <c r="BH610" s="1246"/>
      <c r="BI610" s="1246"/>
      <c r="BJ610" s="1246"/>
      <c r="BK610" s="1246"/>
      <c r="BL610" s="1246"/>
      <c r="BM610" s="1246"/>
      <c r="BN610" s="1246"/>
      <c r="BO610" s="1246"/>
      <c r="BP610" s="1246"/>
      <c r="BQ610" s="1247"/>
    </row>
    <row r="611" spans="1:69" s="229" customFormat="1" ht="12.75">
      <c r="A611" s="1248" t="s">
        <v>829</v>
      </c>
      <c r="B611" s="1241" t="s">
        <v>365</v>
      </c>
      <c r="C611" s="1242">
        <v>1</v>
      </c>
      <c r="D611" s="1243">
        <f t="shared" si="899"/>
        <v>1</v>
      </c>
      <c r="E611" s="1243">
        <f>VLOOKUP($A611,'E1 Categorization'!$A$35:$E$116,5,FALSE)</f>
        <v>0</v>
      </c>
      <c r="F611" s="1243">
        <f t="shared" si="900"/>
        <v>1</v>
      </c>
      <c r="G611" s="1244">
        <f>IF(ISERROR(VLOOKUP(VLOOKUP($A611, 'E4 TB Allocation Details'!$A$18:$L$214, MATCH("Demand ID", 'E4 TB Allocation Details'!$A$18:$L$18, 0),FALSE), 'E2 Allocators'!$B$15:$W$361, MATCH(G$17, 'E2 Allocators'!$B$15:$W$15, 0),FALSE)), 0, VLOOKUP(VLOOKUP($A611, 'E4 TB Allocation Details'!$A$18:$L$214, MATCH("Demand ID", 'E4 TB Allocation Details'!$A$18:$L$18, 0),FALSE), 'E2 Allocators'!$B$15:$W$361, MATCH(G$17, 'E2 Allocators'!$B$15:$W$15, 0),FALSE))</f>
        <v>0.532166524506266</v>
      </c>
      <c r="H611" s="1244">
        <f>IF(ISERROR(VLOOKUP(VLOOKUP($A611, 'E4 TB Allocation Details'!$A$18:$L$214, MATCH("Demand ID", 'E4 TB Allocation Details'!$A$18:$L$18, 0),FALSE), 'E2 Allocators'!$B$15:$W$361, MATCH(H$17, 'E2 Allocators'!$B$15:$W$15, 0),FALSE)), 0, VLOOKUP(VLOOKUP($A611, 'E4 TB Allocation Details'!$A$18:$L$214, MATCH("Demand ID", 'E4 TB Allocation Details'!$A$18:$L$18, 0),FALSE), 'E2 Allocators'!$B$15:$W$361, MATCH(H$17, 'E2 Allocators'!$B$15:$W$15, 0),FALSE))</f>
        <v>0.21160028869496753</v>
      </c>
      <c r="I611" s="1244">
        <f>IF(ISERROR(VLOOKUP(VLOOKUP($A611, 'E4 TB Allocation Details'!$A$18:$L$214, MATCH("Demand ID", 'E4 TB Allocation Details'!$A$18:$L$18, 0),FALSE), 'E2 Allocators'!$B$15:$W$361, MATCH(I$17, 'E2 Allocators'!$B$15:$W$15, 0),FALSE)), 0, VLOOKUP(VLOOKUP($A611, 'E4 TB Allocation Details'!$A$18:$L$214, MATCH("Demand ID", 'E4 TB Allocation Details'!$A$18:$L$18, 0),FALSE), 'E2 Allocators'!$B$15:$W$361, MATCH(I$17, 'E2 Allocators'!$B$15:$W$15, 0),FALSE))</f>
        <v>0.24906502198018501</v>
      </c>
      <c r="J611" s="1244">
        <f>IF(ISERROR(VLOOKUP(VLOOKUP($A611, 'E4 TB Allocation Details'!$A$18:$L$214, MATCH("Demand ID", 'E4 TB Allocation Details'!$A$18:$L$18, 0),FALSE), 'E2 Allocators'!$B$15:$W$361, MATCH(J$17, 'E2 Allocators'!$B$15:$W$15, 0),FALSE)), 0, VLOOKUP(VLOOKUP($A611, 'E4 TB Allocation Details'!$A$18:$L$214, MATCH("Demand ID", 'E4 TB Allocation Details'!$A$18:$L$18, 0),FALSE), 'E2 Allocators'!$B$15:$W$361, MATCH(J$17, 'E2 Allocators'!$B$15:$W$15, 0),FALSE))</f>
        <v>0</v>
      </c>
      <c r="K611" s="1244">
        <f>IF(ISERROR(VLOOKUP(VLOOKUP($A611, 'E4 TB Allocation Details'!$A$18:$L$214, MATCH("Demand ID", 'E4 TB Allocation Details'!$A$18:$L$18, 0),FALSE), 'E2 Allocators'!$B$15:$W$361, MATCH(K$17, 'E2 Allocators'!$B$15:$W$15, 0),FALSE)), 0, VLOOKUP(VLOOKUP($A611, 'E4 TB Allocation Details'!$A$18:$L$214, MATCH("Demand ID", 'E4 TB Allocation Details'!$A$18:$L$18, 0),FALSE), 'E2 Allocators'!$B$15:$W$361, MATCH(K$17, 'E2 Allocators'!$B$15:$W$15, 0),FALSE))</f>
        <v>0</v>
      </c>
      <c r="L611" s="1244">
        <f>IF(ISERROR(VLOOKUP(VLOOKUP($A611, 'E4 TB Allocation Details'!$A$18:$L$214, MATCH("Demand ID", 'E4 TB Allocation Details'!$A$18:$L$18, 0),FALSE), 'E2 Allocators'!$B$15:$W$361, MATCH(L$17, 'E2 Allocators'!$B$15:$W$15, 0),FALSE)), 0, VLOOKUP(VLOOKUP($A611, 'E4 TB Allocation Details'!$A$18:$L$214, MATCH("Demand ID", 'E4 TB Allocation Details'!$A$18:$L$18, 0),FALSE), 'E2 Allocators'!$B$15:$W$361, MATCH(L$17, 'E2 Allocators'!$B$15:$W$15, 0),FALSE))</f>
        <v>0</v>
      </c>
      <c r="M611" s="1244">
        <f>IF(ISERROR(VLOOKUP(VLOOKUP($A611, 'E4 TB Allocation Details'!$A$18:$L$214, MATCH("Demand ID", 'E4 TB Allocation Details'!$A$18:$L$18, 0),FALSE), 'E2 Allocators'!$B$15:$W$361, MATCH(M$17, 'E2 Allocators'!$B$15:$W$15, 0),FALSE)), 0, VLOOKUP(VLOOKUP($A611, 'E4 TB Allocation Details'!$A$18:$L$214, MATCH("Demand ID", 'E4 TB Allocation Details'!$A$18:$L$18, 0),FALSE), 'E2 Allocators'!$B$15:$W$361, MATCH(M$17, 'E2 Allocators'!$B$15:$W$15, 0),FALSE))</f>
        <v>5.6262712420444855E-3</v>
      </c>
      <c r="N611" s="1244">
        <f>IF(ISERROR(VLOOKUP(VLOOKUP($A611, 'E4 TB Allocation Details'!$A$18:$L$214, MATCH("Demand ID", 'E4 TB Allocation Details'!$A$18:$L$18, 0),FALSE), 'E2 Allocators'!$B$15:$W$361, MATCH(N$17, 'E2 Allocators'!$B$15:$W$15, 0),FALSE)), 0, VLOOKUP(VLOOKUP($A611, 'E4 TB Allocation Details'!$A$18:$L$214, MATCH("Demand ID", 'E4 TB Allocation Details'!$A$18:$L$18, 0),FALSE), 'E2 Allocators'!$B$15:$W$361, MATCH(N$17, 'E2 Allocators'!$B$15:$W$15, 0),FALSE))</f>
        <v>0</v>
      </c>
      <c r="O611" s="1244">
        <f>IF(ISERROR(VLOOKUP(VLOOKUP($A611, 'E4 TB Allocation Details'!$A$18:$L$214, MATCH("Demand ID", 'E4 TB Allocation Details'!$A$18:$L$18, 0),FALSE), 'E2 Allocators'!$B$15:$W$361, MATCH(O$17, 'E2 Allocators'!$B$15:$W$15, 0),FALSE)), 0, VLOOKUP(VLOOKUP($A611, 'E4 TB Allocation Details'!$A$18:$L$214, MATCH("Demand ID", 'E4 TB Allocation Details'!$A$18:$L$18, 0),FALSE), 'E2 Allocators'!$B$15:$W$361, MATCH(O$17, 'E2 Allocators'!$B$15:$W$15, 0),FALSE))</f>
        <v>1.5418935765369726E-3</v>
      </c>
      <c r="P611" s="1244">
        <f>IF(ISERROR(VLOOKUP(VLOOKUP($A611, 'E4 TB Allocation Details'!$A$18:$L$214, MATCH("Demand ID", 'E4 TB Allocation Details'!$A$18:$L$18, 0),FALSE), 'E2 Allocators'!$B$15:$W$361, MATCH(P$17, 'E2 Allocators'!$B$15:$W$15, 0),FALSE)), 0, VLOOKUP(VLOOKUP($A611, 'E4 TB Allocation Details'!$A$18:$L$214, MATCH("Demand ID", 'E4 TB Allocation Details'!$A$18:$L$18, 0),FALSE), 'E2 Allocators'!$B$15:$W$361, MATCH(P$17, 'E2 Allocators'!$B$15:$W$15, 0),FALSE))</f>
        <v>0</v>
      </c>
      <c r="Q611" s="1244">
        <f>IF(ISERROR(VLOOKUP(VLOOKUP($A611, 'E4 TB Allocation Details'!$A$18:$L$214, MATCH("Demand ID", 'E4 TB Allocation Details'!$A$18:$L$18, 0),FALSE), 'E2 Allocators'!$B$15:$W$361, MATCH(Q$17, 'E2 Allocators'!$B$15:$W$15, 0),FALSE)), 0, VLOOKUP(VLOOKUP($A611, 'E4 TB Allocation Details'!$A$18:$L$214, MATCH("Demand ID", 'E4 TB Allocation Details'!$A$18:$L$18, 0),FALSE), 'E2 Allocators'!$B$15:$W$361, MATCH(Q$17, 'E2 Allocators'!$B$15:$W$15, 0),FALSE))</f>
        <v>0</v>
      </c>
      <c r="R611" s="1244">
        <f>IF(ISERROR(VLOOKUP(VLOOKUP($A611, 'E4 TB Allocation Details'!$A$18:$L$214, MATCH("Demand ID", 'E4 TB Allocation Details'!$A$18:$L$18, 0),FALSE), 'E2 Allocators'!$B$15:$W$361, MATCH(R$17, 'E2 Allocators'!$B$15:$W$15, 0),FALSE)), 0, VLOOKUP(VLOOKUP($A611, 'E4 TB Allocation Details'!$A$18:$L$214, MATCH("Demand ID", 'E4 TB Allocation Details'!$A$18:$L$18, 0),FALSE), 'E2 Allocators'!$B$15:$W$361, MATCH(R$17, 'E2 Allocators'!$B$15:$W$15, 0),FALSE))</f>
        <v>0</v>
      </c>
      <c r="S611" s="1244">
        <f>IF(ISERROR(VLOOKUP(VLOOKUP($A611, 'E4 TB Allocation Details'!$A$18:$L$214, MATCH("Demand ID", 'E4 TB Allocation Details'!$A$18:$L$18, 0),FALSE), 'E2 Allocators'!$B$15:$W$361, MATCH(S$17, 'E2 Allocators'!$B$15:$W$15, 0),FALSE)), 0, VLOOKUP(VLOOKUP($A611, 'E4 TB Allocation Details'!$A$18:$L$214, MATCH("Demand ID", 'E4 TB Allocation Details'!$A$18:$L$18, 0),FALSE), 'E2 Allocators'!$B$15:$W$361, MATCH(S$17, 'E2 Allocators'!$B$15:$W$15, 0),FALSE))</f>
        <v>0</v>
      </c>
      <c r="T611" s="1244">
        <f>IF(ISERROR(VLOOKUP(VLOOKUP($A611, 'E4 TB Allocation Details'!$A$18:$L$214, MATCH("Demand ID", 'E4 TB Allocation Details'!$A$18:$L$18, 0),FALSE), 'E2 Allocators'!$B$15:$W$361, MATCH(T$17, 'E2 Allocators'!$B$15:$W$15, 0),FALSE)), 0, VLOOKUP(VLOOKUP($A611, 'E4 TB Allocation Details'!$A$18:$L$214, MATCH("Demand ID", 'E4 TB Allocation Details'!$A$18:$L$18, 0),FALSE), 'E2 Allocators'!$B$15:$W$361, MATCH(T$17, 'E2 Allocators'!$B$15:$W$15, 0),FALSE))</f>
        <v>0</v>
      </c>
      <c r="U611" s="1244">
        <f>IF(ISERROR(VLOOKUP(VLOOKUP($A611, 'E4 TB Allocation Details'!$A$18:$L$214, MATCH("Demand ID", 'E4 TB Allocation Details'!$A$18:$L$18, 0),FALSE), 'E2 Allocators'!$B$15:$W$361, MATCH(U$17, 'E2 Allocators'!$B$15:$W$15, 0),FALSE)), 0, VLOOKUP(VLOOKUP($A611, 'E4 TB Allocation Details'!$A$18:$L$214, MATCH("Demand ID", 'E4 TB Allocation Details'!$A$18:$L$18, 0),FALSE), 'E2 Allocators'!$B$15:$W$361, MATCH(U$17, 'E2 Allocators'!$B$15:$W$15, 0),FALSE))</f>
        <v>0</v>
      </c>
      <c r="V611" s="1244">
        <f>IF(ISERROR(VLOOKUP(VLOOKUP($A611, 'E4 TB Allocation Details'!$A$18:$L$214, MATCH("Demand ID", 'E4 TB Allocation Details'!$A$18:$L$18, 0),FALSE), 'E2 Allocators'!$B$15:$W$361, MATCH(V$17, 'E2 Allocators'!$B$15:$W$15, 0),FALSE)), 0, VLOOKUP(VLOOKUP($A611, 'E4 TB Allocation Details'!$A$18:$L$214, MATCH("Demand ID", 'E4 TB Allocation Details'!$A$18:$L$18, 0),FALSE), 'E2 Allocators'!$B$15:$W$361, MATCH(V$17, 'E2 Allocators'!$B$15:$W$15, 0),FALSE))</f>
        <v>0</v>
      </c>
      <c r="W611" s="1244">
        <f>IF(ISERROR(VLOOKUP(VLOOKUP($A611, 'E4 TB Allocation Details'!$A$18:$L$214, MATCH("Demand ID", 'E4 TB Allocation Details'!$A$18:$L$18, 0),FALSE), 'E2 Allocators'!$B$15:$W$361, MATCH(W$17, 'E2 Allocators'!$B$15:$W$15, 0),FALSE)), 0, VLOOKUP(VLOOKUP($A611, 'E4 TB Allocation Details'!$A$18:$L$214, MATCH("Demand ID", 'E4 TB Allocation Details'!$A$18:$L$18, 0),FALSE), 'E2 Allocators'!$B$15:$W$361, MATCH(W$17, 'E2 Allocators'!$B$15:$W$15, 0),FALSE))</f>
        <v>0</v>
      </c>
      <c r="X611" s="1244">
        <f>IF(ISERROR(VLOOKUP(VLOOKUP($A611, 'E4 TB Allocation Details'!$A$18:$L$214, MATCH("Demand ID", 'E4 TB Allocation Details'!$A$18:$L$18, 0),FALSE), 'E2 Allocators'!$B$15:$W$361, MATCH(X$17, 'E2 Allocators'!$B$15:$W$15, 0),FALSE)), 0, VLOOKUP(VLOOKUP($A611, 'E4 TB Allocation Details'!$A$18:$L$214, MATCH("Demand ID", 'E4 TB Allocation Details'!$A$18:$L$18, 0),FALSE), 'E2 Allocators'!$B$15:$W$361, MATCH(X$17, 'E2 Allocators'!$B$15:$W$15, 0),FALSE))</f>
        <v>0</v>
      </c>
      <c r="Y611" s="1244">
        <f>IF(ISERROR(VLOOKUP(VLOOKUP($A611, 'E4 TB Allocation Details'!$A$18:$L$214, MATCH("Demand ID", 'E4 TB Allocation Details'!$A$18:$L$18, 0),FALSE), 'E2 Allocators'!$B$15:$W$361, MATCH(Y$17, 'E2 Allocators'!$B$15:$W$15, 0),FALSE)), 0, VLOOKUP(VLOOKUP($A611, 'E4 TB Allocation Details'!$A$18:$L$214, MATCH("Demand ID", 'E4 TB Allocation Details'!$A$18:$L$18, 0),FALSE), 'E2 Allocators'!$B$15:$W$361, MATCH(Y$17, 'E2 Allocators'!$B$15:$W$15, 0),FALSE))</f>
        <v>0</v>
      </c>
      <c r="Z611" s="1244">
        <f>IF(ISERROR(VLOOKUP(VLOOKUP($A611, 'E4 TB Allocation Details'!$A$18:$L$214, MATCH("Demand ID", 'E4 TB Allocation Details'!$A$18:$L$18, 0),FALSE), 'E2 Allocators'!$B$15:$W$361, MATCH(Z$17, 'E2 Allocators'!$B$15:$W$15, 0),FALSE)), 0, VLOOKUP(VLOOKUP($A611, 'E4 TB Allocation Details'!$A$18:$L$214, MATCH("Demand ID", 'E4 TB Allocation Details'!$A$18:$L$18, 0),FALSE), 'E2 Allocators'!$B$15:$W$361, MATCH(Z$17, 'E2 Allocators'!$B$15:$W$15, 0),FALSE))</f>
        <v>0</v>
      </c>
      <c r="AA611" s="1249">
        <f t="shared" si="901"/>
        <v>1</v>
      </c>
      <c r="AB611" s="1244">
        <f>IF(ISERROR(VLOOKUP(VLOOKUP($A611, 'E4 TB Allocation Details'!$A$18:$L$214, MATCH("Customer ID", 'E4 TB Allocation Details'!$A$18:$L$18, 0),FALSE), 'E2 Allocators'!$B$15:$W$361, MATCH(AB$17, 'E2 Allocators'!$B$15:$W$15, 0),FALSE)), 0, VLOOKUP(VLOOKUP($A611, 'E4 TB Allocation Details'!$A$18:$L$214, MATCH("Customer ID", 'E4 TB Allocation Details'!$A$18:$L$18, 0),FALSE), 'E2 Allocators'!$B$15:$W$361, MATCH(AB$17, 'E2 Allocators'!$B$15:$W$15, 0),FALSE))</f>
        <v>0</v>
      </c>
      <c r="AC611" s="1244">
        <f>IF(ISERROR(VLOOKUP(VLOOKUP($A611, 'E4 TB Allocation Details'!$A$18:$L$214, MATCH("Customer ID", 'E4 TB Allocation Details'!$A$18:$L$18, 0),FALSE), 'E2 Allocators'!$B$15:$W$361, MATCH(AC$17, 'E2 Allocators'!$B$15:$W$15, 0),FALSE)), 0, VLOOKUP(VLOOKUP($A611, 'E4 TB Allocation Details'!$A$18:$L$214, MATCH("Customer ID", 'E4 TB Allocation Details'!$A$18:$L$18, 0),FALSE), 'E2 Allocators'!$B$15:$W$361, MATCH(AC$17, 'E2 Allocators'!$B$15:$W$15, 0),FALSE))</f>
        <v>0</v>
      </c>
      <c r="AD611" s="1244">
        <f>IF(ISERROR(VLOOKUP(VLOOKUP($A611, 'E4 TB Allocation Details'!$A$18:$L$214, MATCH("Customer ID", 'E4 TB Allocation Details'!$A$18:$L$18, 0),FALSE), 'E2 Allocators'!$B$15:$W$361, MATCH(AD$17, 'E2 Allocators'!$B$15:$W$15, 0),FALSE)), 0, VLOOKUP(VLOOKUP($A611, 'E4 TB Allocation Details'!$A$18:$L$214, MATCH("Customer ID", 'E4 TB Allocation Details'!$A$18:$L$18, 0),FALSE), 'E2 Allocators'!$B$15:$W$361, MATCH(AD$17, 'E2 Allocators'!$B$15:$W$15, 0),FALSE))</f>
        <v>0</v>
      </c>
      <c r="AE611" s="1244">
        <f>IF(ISERROR(VLOOKUP(VLOOKUP($A611, 'E4 TB Allocation Details'!$A$18:$L$214, MATCH("Customer ID", 'E4 TB Allocation Details'!$A$18:$L$18, 0),FALSE), 'E2 Allocators'!$B$15:$W$361, MATCH(AE$17, 'E2 Allocators'!$B$15:$W$15, 0),FALSE)), 0, VLOOKUP(VLOOKUP($A611, 'E4 TB Allocation Details'!$A$18:$L$214, MATCH("Customer ID", 'E4 TB Allocation Details'!$A$18:$L$18, 0),FALSE), 'E2 Allocators'!$B$15:$W$361, MATCH(AE$17, 'E2 Allocators'!$B$15:$W$15, 0),FALSE))</f>
        <v>0</v>
      </c>
      <c r="AF611" s="1244">
        <f>IF(ISERROR(VLOOKUP(VLOOKUP($A611, 'E4 TB Allocation Details'!$A$18:$L$214, MATCH("Customer ID", 'E4 TB Allocation Details'!$A$18:$L$18, 0),FALSE), 'E2 Allocators'!$B$15:$W$361, MATCH(AF$17, 'E2 Allocators'!$B$15:$W$15, 0),FALSE)), 0, VLOOKUP(VLOOKUP($A611, 'E4 TB Allocation Details'!$A$18:$L$214, MATCH("Customer ID", 'E4 TB Allocation Details'!$A$18:$L$18, 0),FALSE), 'E2 Allocators'!$B$15:$W$361, MATCH(AF$17, 'E2 Allocators'!$B$15:$W$15, 0),FALSE))</f>
        <v>0</v>
      </c>
      <c r="AG611" s="1244">
        <f>IF(ISERROR(VLOOKUP(VLOOKUP($A611, 'E4 TB Allocation Details'!$A$18:$L$214, MATCH("Customer ID", 'E4 TB Allocation Details'!$A$18:$L$18, 0),FALSE), 'E2 Allocators'!$B$15:$W$361, MATCH(AG$17, 'E2 Allocators'!$B$15:$W$15, 0),FALSE)), 0, VLOOKUP(VLOOKUP($A611, 'E4 TB Allocation Details'!$A$18:$L$214, MATCH("Customer ID", 'E4 TB Allocation Details'!$A$18:$L$18, 0),FALSE), 'E2 Allocators'!$B$15:$W$361, MATCH(AG$17, 'E2 Allocators'!$B$15:$W$15, 0),FALSE))</f>
        <v>0</v>
      </c>
      <c r="AH611" s="1244">
        <f>IF(ISERROR(VLOOKUP(VLOOKUP($A611, 'E4 TB Allocation Details'!$A$18:$L$214, MATCH("Customer ID", 'E4 TB Allocation Details'!$A$18:$L$18, 0),FALSE), 'E2 Allocators'!$B$15:$W$361, MATCH(AH$17, 'E2 Allocators'!$B$15:$W$15, 0),FALSE)), 0, VLOOKUP(VLOOKUP($A611, 'E4 TB Allocation Details'!$A$18:$L$214, MATCH("Customer ID", 'E4 TB Allocation Details'!$A$18:$L$18, 0),FALSE), 'E2 Allocators'!$B$15:$W$361, MATCH(AH$17, 'E2 Allocators'!$B$15:$W$15, 0),FALSE))</f>
        <v>0</v>
      </c>
      <c r="AI611" s="1244">
        <f>IF(ISERROR(VLOOKUP(VLOOKUP($A611, 'E4 TB Allocation Details'!$A$18:$L$214, MATCH("Customer ID", 'E4 TB Allocation Details'!$A$18:$L$18, 0),FALSE), 'E2 Allocators'!$B$15:$W$361, MATCH(AI$17, 'E2 Allocators'!$B$15:$W$15, 0),FALSE)), 0, VLOOKUP(VLOOKUP($A611, 'E4 TB Allocation Details'!$A$18:$L$214, MATCH("Customer ID", 'E4 TB Allocation Details'!$A$18:$L$18, 0),FALSE), 'E2 Allocators'!$B$15:$W$361, MATCH(AI$17, 'E2 Allocators'!$B$15:$W$15, 0),FALSE))</f>
        <v>0</v>
      </c>
      <c r="AJ611" s="1244">
        <f>IF(ISERROR(VLOOKUP(VLOOKUP($A611, 'E4 TB Allocation Details'!$A$18:$L$214, MATCH("Customer ID", 'E4 TB Allocation Details'!$A$18:$L$18, 0),FALSE), 'E2 Allocators'!$B$15:$W$361, MATCH(AJ$17, 'E2 Allocators'!$B$15:$W$15, 0),FALSE)), 0, VLOOKUP(VLOOKUP($A611, 'E4 TB Allocation Details'!$A$18:$L$214, MATCH("Customer ID", 'E4 TB Allocation Details'!$A$18:$L$18, 0),FALSE), 'E2 Allocators'!$B$15:$W$361, MATCH(AJ$17, 'E2 Allocators'!$B$15:$W$15, 0),FALSE))</f>
        <v>0</v>
      </c>
      <c r="AK611" s="1244">
        <f>IF(ISERROR(VLOOKUP(VLOOKUP($A611, 'E4 TB Allocation Details'!$A$18:$L$214, MATCH("Customer ID", 'E4 TB Allocation Details'!$A$18:$L$18, 0),FALSE), 'E2 Allocators'!$B$15:$W$361, MATCH(AK$17, 'E2 Allocators'!$B$15:$W$15, 0),FALSE)), 0, VLOOKUP(VLOOKUP($A611, 'E4 TB Allocation Details'!$A$18:$L$214, MATCH("Customer ID", 'E4 TB Allocation Details'!$A$18:$L$18, 0),FALSE), 'E2 Allocators'!$B$15:$W$361, MATCH(AK$17, 'E2 Allocators'!$B$15:$W$15, 0),FALSE))</f>
        <v>0</v>
      </c>
      <c r="AL611" s="1244">
        <f>IF(ISERROR(VLOOKUP(VLOOKUP($A611, 'E4 TB Allocation Details'!$A$18:$L$214, MATCH("Customer ID", 'E4 TB Allocation Details'!$A$18:$L$18, 0),FALSE), 'E2 Allocators'!$B$15:$W$361, MATCH(AL$17, 'E2 Allocators'!$B$15:$W$15, 0),FALSE)), 0, VLOOKUP(VLOOKUP($A611, 'E4 TB Allocation Details'!$A$18:$L$214, MATCH("Customer ID", 'E4 TB Allocation Details'!$A$18:$L$18, 0),FALSE), 'E2 Allocators'!$B$15:$W$361, MATCH(AL$17, 'E2 Allocators'!$B$15:$W$15, 0),FALSE))</f>
        <v>0</v>
      </c>
      <c r="AM611" s="1244">
        <f>IF(ISERROR(VLOOKUP(VLOOKUP($A611, 'E4 TB Allocation Details'!$A$18:$L$214, MATCH("Customer ID", 'E4 TB Allocation Details'!$A$18:$L$18, 0),FALSE), 'E2 Allocators'!$B$15:$W$361, MATCH(AM$17, 'E2 Allocators'!$B$15:$W$15, 0),FALSE)), 0, VLOOKUP(VLOOKUP($A611, 'E4 TB Allocation Details'!$A$18:$L$214, MATCH("Customer ID", 'E4 TB Allocation Details'!$A$18:$L$18, 0),FALSE), 'E2 Allocators'!$B$15:$W$361, MATCH(AM$17, 'E2 Allocators'!$B$15:$W$15, 0),FALSE))</f>
        <v>0</v>
      </c>
      <c r="AN611" s="1244">
        <f>IF(ISERROR(VLOOKUP(VLOOKUP($A611, 'E4 TB Allocation Details'!$A$18:$L$214, MATCH("Customer ID", 'E4 TB Allocation Details'!$A$18:$L$18, 0),FALSE), 'E2 Allocators'!$B$15:$W$361, MATCH(AN$17, 'E2 Allocators'!$B$15:$W$15, 0),FALSE)), 0, VLOOKUP(VLOOKUP($A611, 'E4 TB Allocation Details'!$A$18:$L$214, MATCH("Customer ID", 'E4 TB Allocation Details'!$A$18:$L$18, 0),FALSE), 'E2 Allocators'!$B$15:$W$361, MATCH(AN$17, 'E2 Allocators'!$B$15:$W$15, 0),FALSE))</f>
        <v>0</v>
      </c>
      <c r="AO611" s="1244">
        <f>IF(ISERROR(VLOOKUP(VLOOKUP($A611, 'E4 TB Allocation Details'!$A$18:$L$214, MATCH("Customer ID", 'E4 TB Allocation Details'!$A$18:$L$18, 0),FALSE), 'E2 Allocators'!$B$15:$W$361, MATCH(AO$17, 'E2 Allocators'!$B$15:$W$15, 0),FALSE)), 0, VLOOKUP(VLOOKUP($A611, 'E4 TB Allocation Details'!$A$18:$L$214, MATCH("Customer ID", 'E4 TB Allocation Details'!$A$18:$L$18, 0),FALSE), 'E2 Allocators'!$B$15:$W$361, MATCH(AO$17, 'E2 Allocators'!$B$15:$W$15, 0),FALSE))</f>
        <v>0</v>
      </c>
      <c r="AP611" s="1244">
        <f>IF(ISERROR(VLOOKUP(VLOOKUP($A611, 'E4 TB Allocation Details'!$A$18:$L$214, MATCH("Customer ID", 'E4 TB Allocation Details'!$A$18:$L$18, 0),FALSE), 'E2 Allocators'!$B$15:$W$361, MATCH(AP$17, 'E2 Allocators'!$B$15:$W$15, 0),FALSE)), 0, VLOOKUP(VLOOKUP($A611, 'E4 TB Allocation Details'!$A$18:$L$214, MATCH("Customer ID", 'E4 TB Allocation Details'!$A$18:$L$18, 0),FALSE), 'E2 Allocators'!$B$15:$W$361, MATCH(AP$17, 'E2 Allocators'!$B$15:$W$15, 0),FALSE))</f>
        <v>0</v>
      </c>
      <c r="AQ611" s="1244">
        <f>IF(ISERROR(VLOOKUP(VLOOKUP($A611, 'E4 TB Allocation Details'!$A$18:$L$214, MATCH("Customer ID", 'E4 TB Allocation Details'!$A$18:$L$18, 0),FALSE), 'E2 Allocators'!$B$15:$W$361, MATCH(AQ$17, 'E2 Allocators'!$B$15:$W$15, 0),FALSE)), 0, VLOOKUP(VLOOKUP($A611, 'E4 TB Allocation Details'!$A$18:$L$214, MATCH("Customer ID", 'E4 TB Allocation Details'!$A$18:$L$18, 0),FALSE), 'E2 Allocators'!$B$15:$W$361, MATCH(AQ$17, 'E2 Allocators'!$B$15:$W$15, 0),FALSE))</f>
        <v>0</v>
      </c>
      <c r="AR611" s="1244">
        <f>IF(ISERROR(VLOOKUP(VLOOKUP($A611, 'E4 TB Allocation Details'!$A$18:$L$214, MATCH("Customer ID", 'E4 TB Allocation Details'!$A$18:$L$18, 0),FALSE), 'E2 Allocators'!$B$15:$W$361, MATCH(AR$17, 'E2 Allocators'!$B$15:$W$15, 0),FALSE)), 0, VLOOKUP(VLOOKUP($A611, 'E4 TB Allocation Details'!$A$18:$L$214, MATCH("Customer ID", 'E4 TB Allocation Details'!$A$18:$L$18, 0),FALSE), 'E2 Allocators'!$B$15:$W$361, MATCH(AR$17, 'E2 Allocators'!$B$15:$W$15, 0),FALSE))</f>
        <v>0</v>
      </c>
      <c r="AS611" s="1244">
        <f>IF(ISERROR(VLOOKUP(VLOOKUP($A611, 'E4 TB Allocation Details'!$A$18:$L$214, MATCH("Customer ID", 'E4 TB Allocation Details'!$A$18:$L$18, 0),FALSE), 'E2 Allocators'!$B$15:$W$361, MATCH(AS$17, 'E2 Allocators'!$B$15:$W$15, 0),FALSE)), 0, VLOOKUP(VLOOKUP($A611, 'E4 TB Allocation Details'!$A$18:$L$214, MATCH("Customer ID", 'E4 TB Allocation Details'!$A$18:$L$18, 0),FALSE), 'E2 Allocators'!$B$15:$W$361, MATCH(AS$17, 'E2 Allocators'!$B$15:$W$15, 0),FALSE))</f>
        <v>0</v>
      </c>
      <c r="AT611" s="1244">
        <f>IF(ISERROR(VLOOKUP(VLOOKUP($A611, 'E4 TB Allocation Details'!$A$18:$L$214, MATCH("Customer ID", 'E4 TB Allocation Details'!$A$18:$L$18, 0),FALSE), 'E2 Allocators'!$B$15:$W$361, MATCH(AT$17, 'E2 Allocators'!$B$15:$W$15, 0),FALSE)), 0, VLOOKUP(VLOOKUP($A611, 'E4 TB Allocation Details'!$A$18:$L$214, MATCH("Customer ID", 'E4 TB Allocation Details'!$A$18:$L$18, 0),FALSE), 'E2 Allocators'!$B$15:$W$361, MATCH(AT$17, 'E2 Allocators'!$B$15:$W$15, 0),FALSE))</f>
        <v>0</v>
      </c>
      <c r="AU611" s="1244">
        <f>IF(ISERROR(VLOOKUP(VLOOKUP($A611, 'E4 TB Allocation Details'!$A$18:$L$214, MATCH("Customer ID", 'E4 TB Allocation Details'!$A$18:$L$18, 0),FALSE), 'E2 Allocators'!$B$15:$W$361, MATCH(AU$17, 'E2 Allocators'!$B$15:$W$15, 0),FALSE)), 0, VLOOKUP(VLOOKUP($A611, 'E4 TB Allocation Details'!$A$18:$L$214, MATCH("Customer ID", 'E4 TB Allocation Details'!$A$18:$L$18, 0),FALSE), 'E2 Allocators'!$B$15:$W$361, MATCH(AU$17, 'E2 Allocators'!$B$15:$W$15, 0),FALSE))</f>
        <v>0</v>
      </c>
      <c r="AV611" s="1249">
        <f t="shared" si="902"/>
        <v>0</v>
      </c>
      <c r="AW611" s="1246"/>
      <c r="AX611" s="1246"/>
      <c r="AY611" s="1246"/>
      <c r="AZ611" s="1246"/>
      <c r="BA611" s="1246"/>
      <c r="BB611" s="1246"/>
      <c r="BC611" s="1246"/>
      <c r="BD611" s="1246"/>
      <c r="BE611" s="1246"/>
      <c r="BF611" s="1246"/>
      <c r="BG611" s="1246"/>
      <c r="BH611" s="1246"/>
      <c r="BI611" s="1246"/>
      <c r="BJ611" s="1246"/>
      <c r="BK611" s="1246"/>
      <c r="BL611" s="1246"/>
      <c r="BM611" s="1246"/>
      <c r="BN611" s="1246"/>
      <c r="BO611" s="1246"/>
      <c r="BP611" s="1246"/>
      <c r="BQ611" s="1247"/>
    </row>
    <row r="612" spans="1:69" s="229" customFormat="1" ht="12.75">
      <c r="A612" s="1248" t="s">
        <v>830</v>
      </c>
      <c r="B612" s="1241" t="s">
        <v>366</v>
      </c>
      <c r="C612" s="1242">
        <v>1</v>
      </c>
      <c r="D612" s="1243">
        <f t="shared" si="899"/>
        <v>1</v>
      </c>
      <c r="E612" s="1243">
        <f>VLOOKUP($A612,'E1 Categorization'!$A$35:$E$116,5,FALSE)</f>
        <v>0</v>
      </c>
      <c r="F612" s="1243">
        <f t="shared" si="900"/>
        <v>1</v>
      </c>
      <c r="G612" s="1244">
        <f>IF(ISERROR(VLOOKUP(VLOOKUP($A612, 'E4 TB Allocation Details'!$A$18:$L$214, MATCH("Demand ID", 'E4 TB Allocation Details'!$A$18:$L$18, 0),FALSE), 'E2 Allocators'!$B$15:$W$361, MATCH(G$17, 'E2 Allocators'!$B$15:$W$15, 0),FALSE)), 0, VLOOKUP(VLOOKUP($A612, 'E4 TB Allocation Details'!$A$18:$L$214, MATCH("Demand ID", 'E4 TB Allocation Details'!$A$18:$L$18, 0),FALSE), 'E2 Allocators'!$B$15:$W$361, MATCH(G$17, 'E2 Allocators'!$B$15:$W$15, 0),FALSE))</f>
        <v>0.532166524506266</v>
      </c>
      <c r="H612" s="1244">
        <f>IF(ISERROR(VLOOKUP(VLOOKUP($A612, 'E4 TB Allocation Details'!$A$18:$L$214, MATCH("Demand ID", 'E4 TB Allocation Details'!$A$18:$L$18, 0),FALSE), 'E2 Allocators'!$B$15:$W$361, MATCH(H$17, 'E2 Allocators'!$B$15:$W$15, 0),FALSE)), 0, VLOOKUP(VLOOKUP($A612, 'E4 TB Allocation Details'!$A$18:$L$214, MATCH("Demand ID", 'E4 TB Allocation Details'!$A$18:$L$18, 0),FALSE), 'E2 Allocators'!$B$15:$W$361, MATCH(H$17, 'E2 Allocators'!$B$15:$W$15, 0),FALSE))</f>
        <v>0.21160028869496753</v>
      </c>
      <c r="I612" s="1244">
        <f>IF(ISERROR(VLOOKUP(VLOOKUP($A612, 'E4 TB Allocation Details'!$A$18:$L$214, MATCH("Demand ID", 'E4 TB Allocation Details'!$A$18:$L$18, 0),FALSE), 'E2 Allocators'!$B$15:$W$361, MATCH(I$17, 'E2 Allocators'!$B$15:$W$15, 0),FALSE)), 0, VLOOKUP(VLOOKUP($A612, 'E4 TB Allocation Details'!$A$18:$L$214, MATCH("Demand ID", 'E4 TB Allocation Details'!$A$18:$L$18, 0),FALSE), 'E2 Allocators'!$B$15:$W$361, MATCH(I$17, 'E2 Allocators'!$B$15:$W$15, 0),FALSE))</f>
        <v>0.24906502198018501</v>
      </c>
      <c r="J612" s="1244">
        <f>IF(ISERROR(VLOOKUP(VLOOKUP($A612, 'E4 TB Allocation Details'!$A$18:$L$214, MATCH("Demand ID", 'E4 TB Allocation Details'!$A$18:$L$18, 0),FALSE), 'E2 Allocators'!$B$15:$W$361, MATCH(J$17, 'E2 Allocators'!$B$15:$W$15, 0),FALSE)), 0, VLOOKUP(VLOOKUP($A612, 'E4 TB Allocation Details'!$A$18:$L$214, MATCH("Demand ID", 'E4 TB Allocation Details'!$A$18:$L$18, 0),FALSE), 'E2 Allocators'!$B$15:$W$361, MATCH(J$17, 'E2 Allocators'!$B$15:$W$15, 0),FALSE))</f>
        <v>0</v>
      </c>
      <c r="K612" s="1244">
        <f>IF(ISERROR(VLOOKUP(VLOOKUP($A612, 'E4 TB Allocation Details'!$A$18:$L$214, MATCH("Demand ID", 'E4 TB Allocation Details'!$A$18:$L$18, 0),FALSE), 'E2 Allocators'!$B$15:$W$361, MATCH(K$17, 'E2 Allocators'!$B$15:$W$15, 0),FALSE)), 0, VLOOKUP(VLOOKUP($A612, 'E4 TB Allocation Details'!$A$18:$L$214, MATCH("Demand ID", 'E4 TB Allocation Details'!$A$18:$L$18, 0),FALSE), 'E2 Allocators'!$B$15:$W$361, MATCH(K$17, 'E2 Allocators'!$B$15:$W$15, 0),FALSE))</f>
        <v>0</v>
      </c>
      <c r="L612" s="1244">
        <f>IF(ISERROR(VLOOKUP(VLOOKUP($A612, 'E4 TB Allocation Details'!$A$18:$L$214, MATCH("Demand ID", 'E4 TB Allocation Details'!$A$18:$L$18, 0),FALSE), 'E2 Allocators'!$B$15:$W$361, MATCH(L$17, 'E2 Allocators'!$B$15:$W$15, 0),FALSE)), 0, VLOOKUP(VLOOKUP($A612, 'E4 TB Allocation Details'!$A$18:$L$214, MATCH("Demand ID", 'E4 TB Allocation Details'!$A$18:$L$18, 0),FALSE), 'E2 Allocators'!$B$15:$W$361, MATCH(L$17, 'E2 Allocators'!$B$15:$W$15, 0),FALSE))</f>
        <v>0</v>
      </c>
      <c r="M612" s="1244">
        <f>IF(ISERROR(VLOOKUP(VLOOKUP($A612, 'E4 TB Allocation Details'!$A$18:$L$214, MATCH("Demand ID", 'E4 TB Allocation Details'!$A$18:$L$18, 0),FALSE), 'E2 Allocators'!$B$15:$W$361, MATCH(M$17, 'E2 Allocators'!$B$15:$W$15, 0),FALSE)), 0, VLOOKUP(VLOOKUP($A612, 'E4 TB Allocation Details'!$A$18:$L$214, MATCH("Demand ID", 'E4 TB Allocation Details'!$A$18:$L$18, 0),FALSE), 'E2 Allocators'!$B$15:$W$361, MATCH(M$17, 'E2 Allocators'!$B$15:$W$15, 0),FALSE))</f>
        <v>5.6262712420444855E-3</v>
      </c>
      <c r="N612" s="1244">
        <f>IF(ISERROR(VLOOKUP(VLOOKUP($A612, 'E4 TB Allocation Details'!$A$18:$L$214, MATCH("Demand ID", 'E4 TB Allocation Details'!$A$18:$L$18, 0),FALSE), 'E2 Allocators'!$B$15:$W$361, MATCH(N$17, 'E2 Allocators'!$B$15:$W$15, 0),FALSE)), 0, VLOOKUP(VLOOKUP($A612, 'E4 TB Allocation Details'!$A$18:$L$214, MATCH("Demand ID", 'E4 TB Allocation Details'!$A$18:$L$18, 0),FALSE), 'E2 Allocators'!$B$15:$W$361, MATCH(N$17, 'E2 Allocators'!$B$15:$W$15, 0),FALSE))</f>
        <v>0</v>
      </c>
      <c r="O612" s="1244">
        <f>IF(ISERROR(VLOOKUP(VLOOKUP($A612, 'E4 TB Allocation Details'!$A$18:$L$214, MATCH("Demand ID", 'E4 TB Allocation Details'!$A$18:$L$18, 0),FALSE), 'E2 Allocators'!$B$15:$W$361, MATCH(O$17, 'E2 Allocators'!$B$15:$W$15, 0),FALSE)), 0, VLOOKUP(VLOOKUP($A612, 'E4 TB Allocation Details'!$A$18:$L$214, MATCH("Demand ID", 'E4 TB Allocation Details'!$A$18:$L$18, 0),FALSE), 'E2 Allocators'!$B$15:$W$361, MATCH(O$17, 'E2 Allocators'!$B$15:$W$15, 0),FALSE))</f>
        <v>1.5418935765369726E-3</v>
      </c>
      <c r="P612" s="1244">
        <f>IF(ISERROR(VLOOKUP(VLOOKUP($A612, 'E4 TB Allocation Details'!$A$18:$L$214, MATCH("Demand ID", 'E4 TB Allocation Details'!$A$18:$L$18, 0),FALSE), 'E2 Allocators'!$B$15:$W$361, MATCH(P$17, 'E2 Allocators'!$B$15:$W$15, 0),FALSE)), 0, VLOOKUP(VLOOKUP($A612, 'E4 TB Allocation Details'!$A$18:$L$214, MATCH("Demand ID", 'E4 TB Allocation Details'!$A$18:$L$18, 0),FALSE), 'E2 Allocators'!$B$15:$W$361, MATCH(P$17, 'E2 Allocators'!$B$15:$W$15, 0),FALSE))</f>
        <v>0</v>
      </c>
      <c r="Q612" s="1244">
        <f>IF(ISERROR(VLOOKUP(VLOOKUP($A612, 'E4 TB Allocation Details'!$A$18:$L$214, MATCH("Demand ID", 'E4 TB Allocation Details'!$A$18:$L$18, 0),FALSE), 'E2 Allocators'!$B$15:$W$361, MATCH(Q$17, 'E2 Allocators'!$B$15:$W$15, 0),FALSE)), 0, VLOOKUP(VLOOKUP($A612, 'E4 TB Allocation Details'!$A$18:$L$214, MATCH("Demand ID", 'E4 TB Allocation Details'!$A$18:$L$18, 0),FALSE), 'E2 Allocators'!$B$15:$W$361, MATCH(Q$17, 'E2 Allocators'!$B$15:$W$15, 0),FALSE))</f>
        <v>0</v>
      </c>
      <c r="R612" s="1244">
        <f>IF(ISERROR(VLOOKUP(VLOOKUP($A612, 'E4 TB Allocation Details'!$A$18:$L$214, MATCH("Demand ID", 'E4 TB Allocation Details'!$A$18:$L$18, 0),FALSE), 'E2 Allocators'!$B$15:$W$361, MATCH(R$17, 'E2 Allocators'!$B$15:$W$15, 0),FALSE)), 0, VLOOKUP(VLOOKUP($A612, 'E4 TB Allocation Details'!$A$18:$L$214, MATCH("Demand ID", 'E4 TB Allocation Details'!$A$18:$L$18, 0),FALSE), 'E2 Allocators'!$B$15:$W$361, MATCH(R$17, 'E2 Allocators'!$B$15:$W$15, 0),FALSE))</f>
        <v>0</v>
      </c>
      <c r="S612" s="1244">
        <f>IF(ISERROR(VLOOKUP(VLOOKUP($A612, 'E4 TB Allocation Details'!$A$18:$L$214, MATCH("Demand ID", 'E4 TB Allocation Details'!$A$18:$L$18, 0),FALSE), 'E2 Allocators'!$B$15:$W$361, MATCH(S$17, 'E2 Allocators'!$B$15:$W$15, 0),FALSE)), 0, VLOOKUP(VLOOKUP($A612, 'E4 TB Allocation Details'!$A$18:$L$214, MATCH("Demand ID", 'E4 TB Allocation Details'!$A$18:$L$18, 0),FALSE), 'E2 Allocators'!$B$15:$W$361, MATCH(S$17, 'E2 Allocators'!$B$15:$W$15, 0),FALSE))</f>
        <v>0</v>
      </c>
      <c r="T612" s="1244">
        <f>IF(ISERROR(VLOOKUP(VLOOKUP($A612, 'E4 TB Allocation Details'!$A$18:$L$214, MATCH("Demand ID", 'E4 TB Allocation Details'!$A$18:$L$18, 0),FALSE), 'E2 Allocators'!$B$15:$W$361, MATCH(T$17, 'E2 Allocators'!$B$15:$W$15, 0),FALSE)), 0, VLOOKUP(VLOOKUP($A612, 'E4 TB Allocation Details'!$A$18:$L$214, MATCH("Demand ID", 'E4 TB Allocation Details'!$A$18:$L$18, 0),FALSE), 'E2 Allocators'!$B$15:$W$361, MATCH(T$17, 'E2 Allocators'!$B$15:$W$15, 0),FALSE))</f>
        <v>0</v>
      </c>
      <c r="U612" s="1244">
        <f>IF(ISERROR(VLOOKUP(VLOOKUP($A612, 'E4 TB Allocation Details'!$A$18:$L$214, MATCH("Demand ID", 'E4 TB Allocation Details'!$A$18:$L$18, 0),FALSE), 'E2 Allocators'!$B$15:$W$361, MATCH(U$17, 'E2 Allocators'!$B$15:$W$15, 0),FALSE)), 0, VLOOKUP(VLOOKUP($A612, 'E4 TB Allocation Details'!$A$18:$L$214, MATCH("Demand ID", 'E4 TB Allocation Details'!$A$18:$L$18, 0),FALSE), 'E2 Allocators'!$B$15:$W$361, MATCH(U$17, 'E2 Allocators'!$B$15:$W$15, 0),FALSE))</f>
        <v>0</v>
      </c>
      <c r="V612" s="1244">
        <f>IF(ISERROR(VLOOKUP(VLOOKUP($A612, 'E4 TB Allocation Details'!$A$18:$L$214, MATCH("Demand ID", 'E4 TB Allocation Details'!$A$18:$L$18, 0),FALSE), 'E2 Allocators'!$B$15:$W$361, MATCH(V$17, 'E2 Allocators'!$B$15:$W$15, 0),FALSE)), 0, VLOOKUP(VLOOKUP($A612, 'E4 TB Allocation Details'!$A$18:$L$214, MATCH("Demand ID", 'E4 TB Allocation Details'!$A$18:$L$18, 0),FALSE), 'E2 Allocators'!$B$15:$W$361, MATCH(V$17, 'E2 Allocators'!$B$15:$W$15, 0),FALSE))</f>
        <v>0</v>
      </c>
      <c r="W612" s="1244">
        <f>IF(ISERROR(VLOOKUP(VLOOKUP($A612, 'E4 TB Allocation Details'!$A$18:$L$214, MATCH("Demand ID", 'E4 TB Allocation Details'!$A$18:$L$18, 0),FALSE), 'E2 Allocators'!$B$15:$W$361, MATCH(W$17, 'E2 Allocators'!$B$15:$W$15, 0),FALSE)), 0, VLOOKUP(VLOOKUP($A612, 'E4 TB Allocation Details'!$A$18:$L$214, MATCH("Demand ID", 'E4 TB Allocation Details'!$A$18:$L$18, 0),FALSE), 'E2 Allocators'!$B$15:$W$361, MATCH(W$17, 'E2 Allocators'!$B$15:$W$15, 0),FALSE))</f>
        <v>0</v>
      </c>
      <c r="X612" s="1244">
        <f>IF(ISERROR(VLOOKUP(VLOOKUP($A612, 'E4 TB Allocation Details'!$A$18:$L$214, MATCH("Demand ID", 'E4 TB Allocation Details'!$A$18:$L$18, 0),FALSE), 'E2 Allocators'!$B$15:$W$361, MATCH(X$17, 'E2 Allocators'!$B$15:$W$15, 0),FALSE)), 0, VLOOKUP(VLOOKUP($A612, 'E4 TB Allocation Details'!$A$18:$L$214, MATCH("Demand ID", 'E4 TB Allocation Details'!$A$18:$L$18, 0),FALSE), 'E2 Allocators'!$B$15:$W$361, MATCH(X$17, 'E2 Allocators'!$B$15:$W$15, 0),FALSE))</f>
        <v>0</v>
      </c>
      <c r="Y612" s="1244">
        <f>IF(ISERROR(VLOOKUP(VLOOKUP($A612, 'E4 TB Allocation Details'!$A$18:$L$214, MATCH("Demand ID", 'E4 TB Allocation Details'!$A$18:$L$18, 0),FALSE), 'E2 Allocators'!$B$15:$W$361, MATCH(Y$17, 'E2 Allocators'!$B$15:$W$15, 0),FALSE)), 0, VLOOKUP(VLOOKUP($A612, 'E4 TB Allocation Details'!$A$18:$L$214, MATCH("Demand ID", 'E4 TB Allocation Details'!$A$18:$L$18, 0),FALSE), 'E2 Allocators'!$B$15:$W$361, MATCH(Y$17, 'E2 Allocators'!$B$15:$W$15, 0),FALSE))</f>
        <v>0</v>
      </c>
      <c r="Z612" s="1244">
        <f>IF(ISERROR(VLOOKUP(VLOOKUP($A612, 'E4 TB Allocation Details'!$A$18:$L$214, MATCH("Demand ID", 'E4 TB Allocation Details'!$A$18:$L$18, 0),FALSE), 'E2 Allocators'!$B$15:$W$361, MATCH(Z$17, 'E2 Allocators'!$B$15:$W$15, 0),FALSE)), 0, VLOOKUP(VLOOKUP($A612, 'E4 TB Allocation Details'!$A$18:$L$214, MATCH("Demand ID", 'E4 TB Allocation Details'!$A$18:$L$18, 0),FALSE), 'E2 Allocators'!$B$15:$W$361, MATCH(Z$17, 'E2 Allocators'!$B$15:$W$15, 0),FALSE))</f>
        <v>0</v>
      </c>
      <c r="AA612" s="1249">
        <f t="shared" si="901"/>
        <v>1</v>
      </c>
      <c r="AB612" s="1244">
        <f>IF(ISERROR(VLOOKUP(VLOOKUP($A612, 'E4 TB Allocation Details'!$A$18:$L$214, MATCH("Customer ID", 'E4 TB Allocation Details'!$A$18:$L$18, 0),FALSE), 'E2 Allocators'!$B$15:$W$361, MATCH(AB$17, 'E2 Allocators'!$B$15:$W$15, 0),FALSE)), 0, VLOOKUP(VLOOKUP($A612, 'E4 TB Allocation Details'!$A$18:$L$214, MATCH("Customer ID", 'E4 TB Allocation Details'!$A$18:$L$18, 0),FALSE), 'E2 Allocators'!$B$15:$W$361, MATCH(AB$17, 'E2 Allocators'!$B$15:$W$15, 0),FALSE))</f>
        <v>0</v>
      </c>
      <c r="AC612" s="1244">
        <f>IF(ISERROR(VLOOKUP(VLOOKUP($A612, 'E4 TB Allocation Details'!$A$18:$L$214, MATCH("Customer ID", 'E4 TB Allocation Details'!$A$18:$L$18, 0),FALSE), 'E2 Allocators'!$B$15:$W$361, MATCH(AC$17, 'E2 Allocators'!$B$15:$W$15, 0),FALSE)), 0, VLOOKUP(VLOOKUP($A612, 'E4 TB Allocation Details'!$A$18:$L$214, MATCH("Customer ID", 'E4 TB Allocation Details'!$A$18:$L$18, 0),FALSE), 'E2 Allocators'!$B$15:$W$361, MATCH(AC$17, 'E2 Allocators'!$B$15:$W$15, 0),FALSE))</f>
        <v>0</v>
      </c>
      <c r="AD612" s="1244">
        <f>IF(ISERROR(VLOOKUP(VLOOKUP($A612, 'E4 TB Allocation Details'!$A$18:$L$214, MATCH("Customer ID", 'E4 TB Allocation Details'!$A$18:$L$18, 0),FALSE), 'E2 Allocators'!$B$15:$W$361, MATCH(AD$17, 'E2 Allocators'!$B$15:$W$15, 0),FALSE)), 0, VLOOKUP(VLOOKUP($A612, 'E4 TB Allocation Details'!$A$18:$L$214, MATCH("Customer ID", 'E4 TB Allocation Details'!$A$18:$L$18, 0),FALSE), 'E2 Allocators'!$B$15:$W$361, MATCH(AD$17, 'E2 Allocators'!$B$15:$W$15, 0),FALSE))</f>
        <v>0</v>
      </c>
      <c r="AE612" s="1244">
        <f>IF(ISERROR(VLOOKUP(VLOOKUP($A612, 'E4 TB Allocation Details'!$A$18:$L$214, MATCH("Customer ID", 'E4 TB Allocation Details'!$A$18:$L$18, 0),FALSE), 'E2 Allocators'!$B$15:$W$361, MATCH(AE$17, 'E2 Allocators'!$B$15:$W$15, 0),FALSE)), 0, VLOOKUP(VLOOKUP($A612, 'E4 TB Allocation Details'!$A$18:$L$214, MATCH("Customer ID", 'E4 TB Allocation Details'!$A$18:$L$18, 0),FALSE), 'E2 Allocators'!$B$15:$W$361, MATCH(AE$17, 'E2 Allocators'!$B$15:$W$15, 0),FALSE))</f>
        <v>0</v>
      </c>
      <c r="AF612" s="1244">
        <f>IF(ISERROR(VLOOKUP(VLOOKUP($A612, 'E4 TB Allocation Details'!$A$18:$L$214, MATCH("Customer ID", 'E4 TB Allocation Details'!$A$18:$L$18, 0),FALSE), 'E2 Allocators'!$B$15:$W$361, MATCH(AF$17, 'E2 Allocators'!$B$15:$W$15, 0),FALSE)), 0, VLOOKUP(VLOOKUP($A612, 'E4 TB Allocation Details'!$A$18:$L$214, MATCH("Customer ID", 'E4 TB Allocation Details'!$A$18:$L$18, 0),FALSE), 'E2 Allocators'!$B$15:$W$361, MATCH(AF$17, 'E2 Allocators'!$B$15:$W$15, 0),FALSE))</f>
        <v>0</v>
      </c>
      <c r="AG612" s="1244">
        <f>IF(ISERROR(VLOOKUP(VLOOKUP($A612, 'E4 TB Allocation Details'!$A$18:$L$214, MATCH("Customer ID", 'E4 TB Allocation Details'!$A$18:$L$18, 0),FALSE), 'E2 Allocators'!$B$15:$W$361, MATCH(AG$17, 'E2 Allocators'!$B$15:$W$15, 0),FALSE)), 0, VLOOKUP(VLOOKUP($A612, 'E4 TB Allocation Details'!$A$18:$L$214, MATCH("Customer ID", 'E4 TB Allocation Details'!$A$18:$L$18, 0),FALSE), 'E2 Allocators'!$B$15:$W$361, MATCH(AG$17, 'E2 Allocators'!$B$15:$W$15, 0),FALSE))</f>
        <v>0</v>
      </c>
      <c r="AH612" s="1244">
        <f>IF(ISERROR(VLOOKUP(VLOOKUP($A612, 'E4 TB Allocation Details'!$A$18:$L$214, MATCH("Customer ID", 'E4 TB Allocation Details'!$A$18:$L$18, 0),FALSE), 'E2 Allocators'!$B$15:$W$361, MATCH(AH$17, 'E2 Allocators'!$B$15:$W$15, 0),FALSE)), 0, VLOOKUP(VLOOKUP($A612, 'E4 TB Allocation Details'!$A$18:$L$214, MATCH("Customer ID", 'E4 TB Allocation Details'!$A$18:$L$18, 0),FALSE), 'E2 Allocators'!$B$15:$W$361, MATCH(AH$17, 'E2 Allocators'!$B$15:$W$15, 0),FALSE))</f>
        <v>0</v>
      </c>
      <c r="AI612" s="1244">
        <f>IF(ISERROR(VLOOKUP(VLOOKUP($A612, 'E4 TB Allocation Details'!$A$18:$L$214, MATCH("Customer ID", 'E4 TB Allocation Details'!$A$18:$L$18, 0),FALSE), 'E2 Allocators'!$B$15:$W$361, MATCH(AI$17, 'E2 Allocators'!$B$15:$W$15, 0),FALSE)), 0, VLOOKUP(VLOOKUP($A612, 'E4 TB Allocation Details'!$A$18:$L$214, MATCH("Customer ID", 'E4 TB Allocation Details'!$A$18:$L$18, 0),FALSE), 'E2 Allocators'!$B$15:$W$361, MATCH(AI$17, 'E2 Allocators'!$B$15:$W$15, 0),FALSE))</f>
        <v>0</v>
      </c>
      <c r="AJ612" s="1244">
        <f>IF(ISERROR(VLOOKUP(VLOOKUP($A612, 'E4 TB Allocation Details'!$A$18:$L$214, MATCH("Customer ID", 'E4 TB Allocation Details'!$A$18:$L$18, 0),FALSE), 'E2 Allocators'!$B$15:$W$361, MATCH(AJ$17, 'E2 Allocators'!$B$15:$W$15, 0),FALSE)), 0, VLOOKUP(VLOOKUP($A612, 'E4 TB Allocation Details'!$A$18:$L$214, MATCH("Customer ID", 'E4 TB Allocation Details'!$A$18:$L$18, 0),FALSE), 'E2 Allocators'!$B$15:$W$361, MATCH(AJ$17, 'E2 Allocators'!$B$15:$W$15, 0),FALSE))</f>
        <v>0</v>
      </c>
      <c r="AK612" s="1244">
        <f>IF(ISERROR(VLOOKUP(VLOOKUP($A612, 'E4 TB Allocation Details'!$A$18:$L$214, MATCH("Customer ID", 'E4 TB Allocation Details'!$A$18:$L$18, 0),FALSE), 'E2 Allocators'!$B$15:$W$361, MATCH(AK$17, 'E2 Allocators'!$B$15:$W$15, 0),FALSE)), 0, VLOOKUP(VLOOKUP($A612, 'E4 TB Allocation Details'!$A$18:$L$214, MATCH("Customer ID", 'E4 TB Allocation Details'!$A$18:$L$18, 0),FALSE), 'E2 Allocators'!$B$15:$W$361, MATCH(AK$17, 'E2 Allocators'!$B$15:$W$15, 0),FALSE))</f>
        <v>0</v>
      </c>
      <c r="AL612" s="1244">
        <f>IF(ISERROR(VLOOKUP(VLOOKUP($A612, 'E4 TB Allocation Details'!$A$18:$L$214, MATCH("Customer ID", 'E4 TB Allocation Details'!$A$18:$L$18, 0),FALSE), 'E2 Allocators'!$B$15:$W$361, MATCH(AL$17, 'E2 Allocators'!$B$15:$W$15, 0),FALSE)), 0, VLOOKUP(VLOOKUP($A612, 'E4 TB Allocation Details'!$A$18:$L$214, MATCH("Customer ID", 'E4 TB Allocation Details'!$A$18:$L$18, 0),FALSE), 'E2 Allocators'!$B$15:$W$361, MATCH(AL$17, 'E2 Allocators'!$B$15:$W$15, 0),FALSE))</f>
        <v>0</v>
      </c>
      <c r="AM612" s="1244">
        <f>IF(ISERROR(VLOOKUP(VLOOKUP($A612, 'E4 TB Allocation Details'!$A$18:$L$214, MATCH("Customer ID", 'E4 TB Allocation Details'!$A$18:$L$18, 0),FALSE), 'E2 Allocators'!$B$15:$W$361, MATCH(AM$17, 'E2 Allocators'!$B$15:$W$15, 0),FALSE)), 0, VLOOKUP(VLOOKUP($A612, 'E4 TB Allocation Details'!$A$18:$L$214, MATCH("Customer ID", 'E4 TB Allocation Details'!$A$18:$L$18, 0),FALSE), 'E2 Allocators'!$B$15:$W$361, MATCH(AM$17, 'E2 Allocators'!$B$15:$W$15, 0),FALSE))</f>
        <v>0</v>
      </c>
      <c r="AN612" s="1244">
        <f>IF(ISERROR(VLOOKUP(VLOOKUP($A612, 'E4 TB Allocation Details'!$A$18:$L$214, MATCH("Customer ID", 'E4 TB Allocation Details'!$A$18:$L$18, 0),FALSE), 'E2 Allocators'!$B$15:$W$361, MATCH(AN$17, 'E2 Allocators'!$B$15:$W$15, 0),FALSE)), 0, VLOOKUP(VLOOKUP($A612, 'E4 TB Allocation Details'!$A$18:$L$214, MATCH("Customer ID", 'E4 TB Allocation Details'!$A$18:$L$18, 0),FALSE), 'E2 Allocators'!$B$15:$W$361, MATCH(AN$17, 'E2 Allocators'!$B$15:$W$15, 0),FALSE))</f>
        <v>0</v>
      </c>
      <c r="AO612" s="1244">
        <f>IF(ISERROR(VLOOKUP(VLOOKUP($A612, 'E4 TB Allocation Details'!$A$18:$L$214, MATCH("Customer ID", 'E4 TB Allocation Details'!$A$18:$L$18, 0),FALSE), 'E2 Allocators'!$B$15:$W$361, MATCH(AO$17, 'E2 Allocators'!$B$15:$W$15, 0),FALSE)), 0, VLOOKUP(VLOOKUP($A612, 'E4 TB Allocation Details'!$A$18:$L$214, MATCH("Customer ID", 'E4 TB Allocation Details'!$A$18:$L$18, 0),FALSE), 'E2 Allocators'!$B$15:$W$361, MATCH(AO$17, 'E2 Allocators'!$B$15:$W$15, 0),FALSE))</f>
        <v>0</v>
      </c>
      <c r="AP612" s="1244">
        <f>IF(ISERROR(VLOOKUP(VLOOKUP($A612, 'E4 TB Allocation Details'!$A$18:$L$214, MATCH("Customer ID", 'E4 TB Allocation Details'!$A$18:$L$18, 0),FALSE), 'E2 Allocators'!$B$15:$W$361, MATCH(AP$17, 'E2 Allocators'!$B$15:$W$15, 0),FALSE)), 0, VLOOKUP(VLOOKUP($A612, 'E4 TB Allocation Details'!$A$18:$L$214, MATCH("Customer ID", 'E4 TB Allocation Details'!$A$18:$L$18, 0),FALSE), 'E2 Allocators'!$B$15:$W$361, MATCH(AP$17, 'E2 Allocators'!$B$15:$W$15, 0),FALSE))</f>
        <v>0</v>
      </c>
      <c r="AQ612" s="1244">
        <f>IF(ISERROR(VLOOKUP(VLOOKUP($A612, 'E4 TB Allocation Details'!$A$18:$L$214, MATCH("Customer ID", 'E4 TB Allocation Details'!$A$18:$L$18, 0),FALSE), 'E2 Allocators'!$B$15:$W$361, MATCH(AQ$17, 'E2 Allocators'!$B$15:$W$15, 0),FALSE)), 0, VLOOKUP(VLOOKUP($A612, 'E4 TB Allocation Details'!$A$18:$L$214, MATCH("Customer ID", 'E4 TB Allocation Details'!$A$18:$L$18, 0),FALSE), 'E2 Allocators'!$B$15:$W$361, MATCH(AQ$17, 'E2 Allocators'!$B$15:$W$15, 0),FALSE))</f>
        <v>0</v>
      </c>
      <c r="AR612" s="1244">
        <f>IF(ISERROR(VLOOKUP(VLOOKUP($A612, 'E4 TB Allocation Details'!$A$18:$L$214, MATCH("Customer ID", 'E4 TB Allocation Details'!$A$18:$L$18, 0),FALSE), 'E2 Allocators'!$B$15:$W$361, MATCH(AR$17, 'E2 Allocators'!$B$15:$W$15, 0),FALSE)), 0, VLOOKUP(VLOOKUP($A612, 'E4 TB Allocation Details'!$A$18:$L$214, MATCH("Customer ID", 'E4 TB Allocation Details'!$A$18:$L$18, 0),FALSE), 'E2 Allocators'!$B$15:$W$361, MATCH(AR$17, 'E2 Allocators'!$B$15:$W$15, 0),FALSE))</f>
        <v>0</v>
      </c>
      <c r="AS612" s="1244">
        <f>IF(ISERROR(VLOOKUP(VLOOKUP($A612, 'E4 TB Allocation Details'!$A$18:$L$214, MATCH("Customer ID", 'E4 TB Allocation Details'!$A$18:$L$18, 0),FALSE), 'E2 Allocators'!$B$15:$W$361, MATCH(AS$17, 'E2 Allocators'!$B$15:$W$15, 0),FALSE)), 0, VLOOKUP(VLOOKUP($A612, 'E4 TB Allocation Details'!$A$18:$L$214, MATCH("Customer ID", 'E4 TB Allocation Details'!$A$18:$L$18, 0),FALSE), 'E2 Allocators'!$B$15:$W$361, MATCH(AS$17, 'E2 Allocators'!$B$15:$W$15, 0),FALSE))</f>
        <v>0</v>
      </c>
      <c r="AT612" s="1244">
        <f>IF(ISERROR(VLOOKUP(VLOOKUP($A612, 'E4 TB Allocation Details'!$A$18:$L$214, MATCH("Customer ID", 'E4 TB Allocation Details'!$A$18:$L$18, 0),FALSE), 'E2 Allocators'!$B$15:$W$361, MATCH(AT$17, 'E2 Allocators'!$B$15:$W$15, 0),FALSE)), 0, VLOOKUP(VLOOKUP($A612, 'E4 TB Allocation Details'!$A$18:$L$214, MATCH("Customer ID", 'E4 TB Allocation Details'!$A$18:$L$18, 0),FALSE), 'E2 Allocators'!$B$15:$W$361, MATCH(AT$17, 'E2 Allocators'!$B$15:$W$15, 0),FALSE))</f>
        <v>0</v>
      </c>
      <c r="AU612" s="1244">
        <f>IF(ISERROR(VLOOKUP(VLOOKUP($A612, 'E4 TB Allocation Details'!$A$18:$L$214, MATCH("Customer ID", 'E4 TB Allocation Details'!$A$18:$L$18, 0),FALSE), 'E2 Allocators'!$B$15:$W$361, MATCH(AU$17, 'E2 Allocators'!$B$15:$W$15, 0),FALSE)), 0, VLOOKUP(VLOOKUP($A612, 'E4 TB Allocation Details'!$A$18:$L$214, MATCH("Customer ID", 'E4 TB Allocation Details'!$A$18:$L$18, 0),FALSE), 'E2 Allocators'!$B$15:$W$361, MATCH(AU$17, 'E2 Allocators'!$B$15:$W$15, 0),FALSE))</f>
        <v>0</v>
      </c>
      <c r="AV612" s="1249">
        <f t="shared" si="902"/>
        <v>0</v>
      </c>
      <c r="AW612" s="1246"/>
      <c r="AX612" s="1246"/>
      <c r="AY612" s="1246"/>
      <c r="AZ612" s="1246"/>
      <c r="BA612" s="1246"/>
      <c r="BB612" s="1246"/>
      <c r="BC612" s="1246"/>
      <c r="BD612" s="1246"/>
      <c r="BE612" s="1246"/>
      <c r="BF612" s="1246"/>
      <c r="BG612" s="1246"/>
      <c r="BH612" s="1246"/>
      <c r="BI612" s="1246"/>
      <c r="BJ612" s="1246"/>
      <c r="BK612" s="1246"/>
      <c r="BL612" s="1246"/>
      <c r="BM612" s="1246"/>
      <c r="BN612" s="1246"/>
      <c r="BO612" s="1246"/>
      <c r="BP612" s="1246"/>
      <c r="BQ612" s="1247"/>
    </row>
    <row r="613" spans="1:69" s="229" customFormat="1" ht="12.75">
      <c r="A613" s="1248">
        <v>1830</v>
      </c>
      <c r="B613" s="1241" t="s">
        <v>89</v>
      </c>
      <c r="C613" s="1242"/>
      <c r="D613" s="1243"/>
      <c r="E613" s="1243"/>
      <c r="F613" s="1243"/>
      <c r="G613" s="1244">
        <f>IF(ISERROR(VLOOKUP(VLOOKUP($A613, 'E4 TB Allocation Details'!$A$18:$L$214, MATCH("Demand ID", 'E4 TB Allocation Details'!$A$18:$L$18, 0),FALSE), 'E2 Allocators'!$B$15:$W$361, MATCH(G$17, 'E2 Allocators'!$B$15:$W$15, 0),FALSE)), 0, VLOOKUP(VLOOKUP($A613, 'E4 TB Allocation Details'!$A$18:$L$214, MATCH("Demand ID", 'E4 TB Allocation Details'!$A$18:$L$18, 0),FALSE), 'E2 Allocators'!$B$15:$W$361, MATCH(G$17, 'E2 Allocators'!$B$15:$W$15, 0),FALSE))</f>
        <v>0</v>
      </c>
      <c r="H613" s="1244">
        <f>IF(ISERROR(VLOOKUP(VLOOKUP($A613, 'E4 TB Allocation Details'!$A$18:$L$214, MATCH("Demand ID", 'E4 TB Allocation Details'!$A$18:$L$18, 0),FALSE), 'E2 Allocators'!$B$15:$W$361, MATCH(H$17, 'E2 Allocators'!$B$15:$W$15, 0),FALSE)), 0, VLOOKUP(VLOOKUP($A613, 'E4 TB Allocation Details'!$A$18:$L$214, MATCH("Demand ID", 'E4 TB Allocation Details'!$A$18:$L$18, 0),FALSE), 'E2 Allocators'!$B$15:$W$361, MATCH(H$17, 'E2 Allocators'!$B$15:$W$15, 0),FALSE))</f>
        <v>0</v>
      </c>
      <c r="I613" s="1244">
        <f>IF(ISERROR(VLOOKUP(VLOOKUP($A613, 'E4 TB Allocation Details'!$A$18:$L$214, MATCH("Demand ID", 'E4 TB Allocation Details'!$A$18:$L$18, 0),FALSE), 'E2 Allocators'!$B$15:$W$361, MATCH(I$17, 'E2 Allocators'!$B$15:$W$15, 0),FALSE)), 0, VLOOKUP(VLOOKUP($A613, 'E4 TB Allocation Details'!$A$18:$L$214, MATCH("Demand ID", 'E4 TB Allocation Details'!$A$18:$L$18, 0),FALSE), 'E2 Allocators'!$B$15:$W$361, MATCH(I$17, 'E2 Allocators'!$B$15:$W$15, 0),FALSE))</f>
        <v>0</v>
      </c>
      <c r="J613" s="1244">
        <f>IF(ISERROR(VLOOKUP(VLOOKUP($A613, 'E4 TB Allocation Details'!$A$18:$L$214, MATCH("Demand ID", 'E4 TB Allocation Details'!$A$18:$L$18, 0),FALSE), 'E2 Allocators'!$B$15:$W$361, MATCH(J$17, 'E2 Allocators'!$B$15:$W$15, 0),FALSE)), 0, VLOOKUP(VLOOKUP($A613, 'E4 TB Allocation Details'!$A$18:$L$214, MATCH("Demand ID", 'E4 TB Allocation Details'!$A$18:$L$18, 0),FALSE), 'E2 Allocators'!$B$15:$W$361, MATCH(J$17, 'E2 Allocators'!$B$15:$W$15, 0),FALSE))</f>
        <v>0</v>
      </c>
      <c r="K613" s="1244">
        <f>IF(ISERROR(VLOOKUP(VLOOKUP($A613, 'E4 TB Allocation Details'!$A$18:$L$214, MATCH("Demand ID", 'E4 TB Allocation Details'!$A$18:$L$18, 0),FALSE), 'E2 Allocators'!$B$15:$W$361, MATCH(K$17, 'E2 Allocators'!$B$15:$W$15, 0),FALSE)), 0, VLOOKUP(VLOOKUP($A613, 'E4 TB Allocation Details'!$A$18:$L$214, MATCH("Demand ID", 'E4 TB Allocation Details'!$A$18:$L$18, 0),FALSE), 'E2 Allocators'!$B$15:$W$361, MATCH(K$17, 'E2 Allocators'!$B$15:$W$15, 0),FALSE))</f>
        <v>0</v>
      </c>
      <c r="L613" s="1244">
        <f>IF(ISERROR(VLOOKUP(VLOOKUP($A613, 'E4 TB Allocation Details'!$A$18:$L$214, MATCH("Demand ID", 'E4 TB Allocation Details'!$A$18:$L$18, 0),FALSE), 'E2 Allocators'!$B$15:$W$361, MATCH(L$17, 'E2 Allocators'!$B$15:$W$15, 0),FALSE)), 0, VLOOKUP(VLOOKUP($A613, 'E4 TB Allocation Details'!$A$18:$L$214, MATCH("Demand ID", 'E4 TB Allocation Details'!$A$18:$L$18, 0),FALSE), 'E2 Allocators'!$B$15:$W$361, MATCH(L$17, 'E2 Allocators'!$B$15:$W$15, 0),FALSE))</f>
        <v>0</v>
      </c>
      <c r="M613" s="1244">
        <f>IF(ISERROR(VLOOKUP(VLOOKUP($A613, 'E4 TB Allocation Details'!$A$18:$L$214, MATCH("Demand ID", 'E4 TB Allocation Details'!$A$18:$L$18, 0),FALSE), 'E2 Allocators'!$B$15:$W$361, MATCH(M$17, 'E2 Allocators'!$B$15:$W$15, 0),FALSE)), 0, VLOOKUP(VLOOKUP($A613, 'E4 TB Allocation Details'!$A$18:$L$214, MATCH("Demand ID", 'E4 TB Allocation Details'!$A$18:$L$18, 0),FALSE), 'E2 Allocators'!$B$15:$W$361, MATCH(M$17, 'E2 Allocators'!$B$15:$W$15, 0),FALSE))</f>
        <v>0</v>
      </c>
      <c r="N613" s="1244">
        <f>IF(ISERROR(VLOOKUP(VLOOKUP($A613, 'E4 TB Allocation Details'!$A$18:$L$214, MATCH("Demand ID", 'E4 TB Allocation Details'!$A$18:$L$18, 0),FALSE), 'E2 Allocators'!$B$15:$W$361, MATCH(N$17, 'E2 Allocators'!$B$15:$W$15, 0),FALSE)), 0, VLOOKUP(VLOOKUP($A613, 'E4 TB Allocation Details'!$A$18:$L$214, MATCH("Demand ID", 'E4 TB Allocation Details'!$A$18:$L$18, 0),FALSE), 'E2 Allocators'!$B$15:$W$361, MATCH(N$17, 'E2 Allocators'!$B$15:$W$15, 0),FALSE))</f>
        <v>0</v>
      </c>
      <c r="O613" s="1244">
        <f>IF(ISERROR(VLOOKUP(VLOOKUP($A613, 'E4 TB Allocation Details'!$A$18:$L$214, MATCH("Demand ID", 'E4 TB Allocation Details'!$A$18:$L$18, 0),FALSE), 'E2 Allocators'!$B$15:$W$361, MATCH(O$17, 'E2 Allocators'!$B$15:$W$15, 0),FALSE)), 0, VLOOKUP(VLOOKUP($A613, 'E4 TB Allocation Details'!$A$18:$L$214, MATCH("Demand ID", 'E4 TB Allocation Details'!$A$18:$L$18, 0),FALSE), 'E2 Allocators'!$B$15:$W$361, MATCH(O$17, 'E2 Allocators'!$B$15:$W$15, 0),FALSE))</f>
        <v>0</v>
      </c>
      <c r="P613" s="1244">
        <f>IF(ISERROR(VLOOKUP(VLOOKUP($A613, 'E4 TB Allocation Details'!$A$18:$L$214, MATCH("Demand ID", 'E4 TB Allocation Details'!$A$18:$L$18, 0),FALSE), 'E2 Allocators'!$B$15:$W$361, MATCH(P$17, 'E2 Allocators'!$B$15:$W$15, 0),FALSE)), 0, VLOOKUP(VLOOKUP($A613, 'E4 TB Allocation Details'!$A$18:$L$214, MATCH("Demand ID", 'E4 TB Allocation Details'!$A$18:$L$18, 0),FALSE), 'E2 Allocators'!$B$15:$W$361, MATCH(P$17, 'E2 Allocators'!$B$15:$W$15, 0),FALSE))</f>
        <v>0</v>
      </c>
      <c r="Q613" s="1244">
        <f>IF(ISERROR(VLOOKUP(VLOOKUP($A613, 'E4 TB Allocation Details'!$A$18:$L$214, MATCH("Demand ID", 'E4 TB Allocation Details'!$A$18:$L$18, 0),FALSE), 'E2 Allocators'!$B$15:$W$361, MATCH(Q$17, 'E2 Allocators'!$B$15:$W$15, 0),FALSE)), 0, VLOOKUP(VLOOKUP($A613, 'E4 TB Allocation Details'!$A$18:$L$214, MATCH("Demand ID", 'E4 TB Allocation Details'!$A$18:$L$18, 0),FALSE), 'E2 Allocators'!$B$15:$W$361, MATCH(Q$17, 'E2 Allocators'!$B$15:$W$15, 0),FALSE))</f>
        <v>0</v>
      </c>
      <c r="R613" s="1244">
        <f>IF(ISERROR(VLOOKUP(VLOOKUP($A613, 'E4 TB Allocation Details'!$A$18:$L$214, MATCH("Demand ID", 'E4 TB Allocation Details'!$A$18:$L$18, 0),FALSE), 'E2 Allocators'!$B$15:$W$361, MATCH(R$17, 'E2 Allocators'!$B$15:$W$15, 0),FALSE)), 0, VLOOKUP(VLOOKUP($A613, 'E4 TB Allocation Details'!$A$18:$L$214, MATCH("Demand ID", 'E4 TB Allocation Details'!$A$18:$L$18, 0),FALSE), 'E2 Allocators'!$B$15:$W$361, MATCH(R$17, 'E2 Allocators'!$B$15:$W$15, 0),FALSE))</f>
        <v>0</v>
      </c>
      <c r="S613" s="1244">
        <f>IF(ISERROR(VLOOKUP(VLOOKUP($A613, 'E4 TB Allocation Details'!$A$18:$L$214, MATCH("Demand ID", 'E4 TB Allocation Details'!$A$18:$L$18, 0),FALSE), 'E2 Allocators'!$B$15:$W$361, MATCH(S$17, 'E2 Allocators'!$B$15:$W$15, 0),FALSE)), 0, VLOOKUP(VLOOKUP($A613, 'E4 TB Allocation Details'!$A$18:$L$214, MATCH("Demand ID", 'E4 TB Allocation Details'!$A$18:$L$18, 0),FALSE), 'E2 Allocators'!$B$15:$W$361, MATCH(S$17, 'E2 Allocators'!$B$15:$W$15, 0),FALSE))</f>
        <v>0</v>
      </c>
      <c r="T613" s="1244">
        <f>IF(ISERROR(VLOOKUP(VLOOKUP($A613, 'E4 TB Allocation Details'!$A$18:$L$214, MATCH("Demand ID", 'E4 TB Allocation Details'!$A$18:$L$18, 0),FALSE), 'E2 Allocators'!$B$15:$W$361, MATCH(T$17, 'E2 Allocators'!$B$15:$W$15, 0),FALSE)), 0, VLOOKUP(VLOOKUP($A613, 'E4 TB Allocation Details'!$A$18:$L$214, MATCH("Demand ID", 'E4 TB Allocation Details'!$A$18:$L$18, 0),FALSE), 'E2 Allocators'!$B$15:$W$361, MATCH(T$17, 'E2 Allocators'!$B$15:$W$15, 0),FALSE))</f>
        <v>0</v>
      </c>
      <c r="U613" s="1244">
        <f>IF(ISERROR(VLOOKUP(VLOOKUP($A613, 'E4 TB Allocation Details'!$A$18:$L$214, MATCH("Demand ID", 'E4 TB Allocation Details'!$A$18:$L$18, 0),FALSE), 'E2 Allocators'!$B$15:$W$361, MATCH(U$17, 'E2 Allocators'!$B$15:$W$15, 0),FALSE)), 0, VLOOKUP(VLOOKUP($A613, 'E4 TB Allocation Details'!$A$18:$L$214, MATCH("Demand ID", 'E4 TB Allocation Details'!$A$18:$L$18, 0),FALSE), 'E2 Allocators'!$B$15:$W$361, MATCH(U$17, 'E2 Allocators'!$B$15:$W$15, 0),FALSE))</f>
        <v>0</v>
      </c>
      <c r="V613" s="1244">
        <f>IF(ISERROR(VLOOKUP(VLOOKUP($A613, 'E4 TB Allocation Details'!$A$18:$L$214, MATCH("Demand ID", 'E4 TB Allocation Details'!$A$18:$L$18, 0),FALSE), 'E2 Allocators'!$B$15:$W$361, MATCH(V$17, 'E2 Allocators'!$B$15:$W$15, 0),FALSE)), 0, VLOOKUP(VLOOKUP($A613, 'E4 TB Allocation Details'!$A$18:$L$214, MATCH("Demand ID", 'E4 TB Allocation Details'!$A$18:$L$18, 0),FALSE), 'E2 Allocators'!$B$15:$W$361, MATCH(V$17, 'E2 Allocators'!$B$15:$W$15, 0),FALSE))</f>
        <v>0</v>
      </c>
      <c r="W613" s="1244">
        <f>IF(ISERROR(VLOOKUP(VLOOKUP($A613, 'E4 TB Allocation Details'!$A$18:$L$214, MATCH("Demand ID", 'E4 TB Allocation Details'!$A$18:$L$18, 0),FALSE), 'E2 Allocators'!$B$15:$W$361, MATCH(W$17, 'E2 Allocators'!$B$15:$W$15, 0),FALSE)), 0, VLOOKUP(VLOOKUP($A613, 'E4 TB Allocation Details'!$A$18:$L$214, MATCH("Demand ID", 'E4 TB Allocation Details'!$A$18:$L$18, 0),FALSE), 'E2 Allocators'!$B$15:$W$361, MATCH(W$17, 'E2 Allocators'!$B$15:$W$15, 0),FALSE))</f>
        <v>0</v>
      </c>
      <c r="X613" s="1244">
        <f>IF(ISERROR(VLOOKUP(VLOOKUP($A613, 'E4 TB Allocation Details'!$A$18:$L$214, MATCH("Demand ID", 'E4 TB Allocation Details'!$A$18:$L$18, 0),FALSE), 'E2 Allocators'!$B$15:$W$361, MATCH(X$17, 'E2 Allocators'!$B$15:$W$15, 0),FALSE)), 0, VLOOKUP(VLOOKUP($A613, 'E4 TB Allocation Details'!$A$18:$L$214, MATCH("Demand ID", 'E4 TB Allocation Details'!$A$18:$L$18, 0),FALSE), 'E2 Allocators'!$B$15:$W$361, MATCH(X$17, 'E2 Allocators'!$B$15:$W$15, 0),FALSE))</f>
        <v>0</v>
      </c>
      <c r="Y613" s="1244">
        <f>IF(ISERROR(VLOOKUP(VLOOKUP($A613, 'E4 TB Allocation Details'!$A$18:$L$214, MATCH("Demand ID", 'E4 TB Allocation Details'!$A$18:$L$18, 0),FALSE), 'E2 Allocators'!$B$15:$W$361, MATCH(Y$17, 'E2 Allocators'!$B$15:$W$15, 0),FALSE)), 0, VLOOKUP(VLOOKUP($A613, 'E4 TB Allocation Details'!$A$18:$L$214, MATCH("Demand ID", 'E4 TB Allocation Details'!$A$18:$L$18, 0),FALSE), 'E2 Allocators'!$B$15:$W$361, MATCH(Y$17, 'E2 Allocators'!$B$15:$W$15, 0),FALSE))</f>
        <v>0</v>
      </c>
      <c r="Z613" s="1244">
        <f>IF(ISERROR(VLOOKUP(VLOOKUP($A613, 'E4 TB Allocation Details'!$A$18:$L$214, MATCH("Demand ID", 'E4 TB Allocation Details'!$A$18:$L$18, 0),FALSE), 'E2 Allocators'!$B$15:$W$361, MATCH(Z$17, 'E2 Allocators'!$B$15:$W$15, 0),FALSE)), 0, VLOOKUP(VLOOKUP($A613, 'E4 TB Allocation Details'!$A$18:$L$214, MATCH("Demand ID", 'E4 TB Allocation Details'!$A$18:$L$18, 0),FALSE), 'E2 Allocators'!$B$15:$W$361, MATCH(Z$17, 'E2 Allocators'!$B$15:$W$15, 0),FALSE))</f>
        <v>0</v>
      </c>
      <c r="AA613" s="1249">
        <f t="shared" si="901"/>
        <v>0</v>
      </c>
      <c r="AB613" s="1244">
        <f>IF(ISERROR(VLOOKUP(VLOOKUP($A613, 'E4 TB Allocation Details'!$A$18:$L$214, MATCH("Customer ID", 'E4 TB Allocation Details'!$A$18:$L$18, 0),FALSE), 'E2 Allocators'!$B$15:$W$361, MATCH(AB$17, 'E2 Allocators'!$B$15:$W$15, 0),FALSE)), 0, VLOOKUP(VLOOKUP($A613, 'E4 TB Allocation Details'!$A$18:$L$214, MATCH("Customer ID", 'E4 TB Allocation Details'!$A$18:$L$18, 0),FALSE), 'E2 Allocators'!$B$15:$W$361, MATCH(AB$17, 'E2 Allocators'!$B$15:$W$15, 0),FALSE))</f>
        <v>0</v>
      </c>
      <c r="AC613" s="1244">
        <f>IF(ISERROR(VLOOKUP(VLOOKUP($A613, 'E4 TB Allocation Details'!$A$18:$L$214, MATCH("Customer ID", 'E4 TB Allocation Details'!$A$18:$L$18, 0),FALSE), 'E2 Allocators'!$B$15:$W$361, MATCH(AC$17, 'E2 Allocators'!$B$15:$W$15, 0),FALSE)), 0, VLOOKUP(VLOOKUP($A613, 'E4 TB Allocation Details'!$A$18:$L$214, MATCH("Customer ID", 'E4 TB Allocation Details'!$A$18:$L$18, 0),FALSE), 'E2 Allocators'!$B$15:$W$361, MATCH(AC$17, 'E2 Allocators'!$B$15:$W$15, 0),FALSE))</f>
        <v>0</v>
      </c>
      <c r="AD613" s="1244">
        <f>IF(ISERROR(VLOOKUP(VLOOKUP($A613, 'E4 TB Allocation Details'!$A$18:$L$214, MATCH("Customer ID", 'E4 TB Allocation Details'!$A$18:$L$18, 0),FALSE), 'E2 Allocators'!$B$15:$W$361, MATCH(AD$17, 'E2 Allocators'!$B$15:$W$15, 0),FALSE)), 0, VLOOKUP(VLOOKUP($A613, 'E4 TB Allocation Details'!$A$18:$L$214, MATCH("Customer ID", 'E4 TB Allocation Details'!$A$18:$L$18, 0),FALSE), 'E2 Allocators'!$B$15:$W$361, MATCH(AD$17, 'E2 Allocators'!$B$15:$W$15, 0),FALSE))</f>
        <v>0</v>
      </c>
      <c r="AE613" s="1244">
        <f>IF(ISERROR(VLOOKUP(VLOOKUP($A613, 'E4 TB Allocation Details'!$A$18:$L$214, MATCH("Customer ID", 'E4 TB Allocation Details'!$A$18:$L$18, 0),FALSE), 'E2 Allocators'!$B$15:$W$361, MATCH(AE$17, 'E2 Allocators'!$B$15:$W$15, 0),FALSE)), 0, VLOOKUP(VLOOKUP($A613, 'E4 TB Allocation Details'!$A$18:$L$214, MATCH("Customer ID", 'E4 TB Allocation Details'!$A$18:$L$18, 0),FALSE), 'E2 Allocators'!$B$15:$W$361, MATCH(AE$17, 'E2 Allocators'!$B$15:$W$15, 0),FALSE))</f>
        <v>0</v>
      </c>
      <c r="AF613" s="1244">
        <f>IF(ISERROR(VLOOKUP(VLOOKUP($A613, 'E4 TB Allocation Details'!$A$18:$L$214, MATCH("Customer ID", 'E4 TB Allocation Details'!$A$18:$L$18, 0),FALSE), 'E2 Allocators'!$B$15:$W$361, MATCH(AF$17, 'E2 Allocators'!$B$15:$W$15, 0),FALSE)), 0, VLOOKUP(VLOOKUP($A613, 'E4 TB Allocation Details'!$A$18:$L$214, MATCH("Customer ID", 'E4 TB Allocation Details'!$A$18:$L$18, 0),FALSE), 'E2 Allocators'!$B$15:$W$361, MATCH(AF$17, 'E2 Allocators'!$B$15:$W$15, 0),FALSE))</f>
        <v>0</v>
      </c>
      <c r="AG613" s="1244">
        <f>IF(ISERROR(VLOOKUP(VLOOKUP($A613, 'E4 TB Allocation Details'!$A$18:$L$214, MATCH("Customer ID", 'E4 TB Allocation Details'!$A$18:$L$18, 0),FALSE), 'E2 Allocators'!$B$15:$W$361, MATCH(AG$17, 'E2 Allocators'!$B$15:$W$15, 0),FALSE)), 0, VLOOKUP(VLOOKUP($A613, 'E4 TB Allocation Details'!$A$18:$L$214, MATCH("Customer ID", 'E4 TB Allocation Details'!$A$18:$L$18, 0),FALSE), 'E2 Allocators'!$B$15:$W$361, MATCH(AG$17, 'E2 Allocators'!$B$15:$W$15, 0),FALSE))</f>
        <v>0</v>
      </c>
      <c r="AH613" s="1244">
        <f>IF(ISERROR(VLOOKUP(VLOOKUP($A613, 'E4 TB Allocation Details'!$A$18:$L$214, MATCH("Customer ID", 'E4 TB Allocation Details'!$A$18:$L$18, 0),FALSE), 'E2 Allocators'!$B$15:$W$361, MATCH(AH$17, 'E2 Allocators'!$B$15:$W$15, 0),FALSE)), 0, VLOOKUP(VLOOKUP($A613, 'E4 TB Allocation Details'!$A$18:$L$214, MATCH("Customer ID", 'E4 TB Allocation Details'!$A$18:$L$18, 0),FALSE), 'E2 Allocators'!$B$15:$W$361, MATCH(AH$17, 'E2 Allocators'!$B$15:$W$15, 0),FALSE))</f>
        <v>0</v>
      </c>
      <c r="AI613" s="1244">
        <f>IF(ISERROR(VLOOKUP(VLOOKUP($A613, 'E4 TB Allocation Details'!$A$18:$L$214, MATCH("Customer ID", 'E4 TB Allocation Details'!$A$18:$L$18, 0),FALSE), 'E2 Allocators'!$B$15:$W$361, MATCH(AI$17, 'E2 Allocators'!$B$15:$W$15, 0),FALSE)), 0, VLOOKUP(VLOOKUP($A613, 'E4 TB Allocation Details'!$A$18:$L$214, MATCH("Customer ID", 'E4 TB Allocation Details'!$A$18:$L$18, 0),FALSE), 'E2 Allocators'!$B$15:$W$361, MATCH(AI$17, 'E2 Allocators'!$B$15:$W$15, 0),FALSE))</f>
        <v>0</v>
      </c>
      <c r="AJ613" s="1244">
        <f>IF(ISERROR(VLOOKUP(VLOOKUP($A613, 'E4 TB Allocation Details'!$A$18:$L$214, MATCH("Customer ID", 'E4 TB Allocation Details'!$A$18:$L$18, 0),FALSE), 'E2 Allocators'!$B$15:$W$361, MATCH(AJ$17, 'E2 Allocators'!$B$15:$W$15, 0),FALSE)), 0, VLOOKUP(VLOOKUP($A613, 'E4 TB Allocation Details'!$A$18:$L$214, MATCH("Customer ID", 'E4 TB Allocation Details'!$A$18:$L$18, 0),FALSE), 'E2 Allocators'!$B$15:$W$361, MATCH(AJ$17, 'E2 Allocators'!$B$15:$W$15, 0),FALSE))</f>
        <v>0</v>
      </c>
      <c r="AK613" s="1244">
        <f>IF(ISERROR(VLOOKUP(VLOOKUP($A613, 'E4 TB Allocation Details'!$A$18:$L$214, MATCH("Customer ID", 'E4 TB Allocation Details'!$A$18:$L$18, 0),FALSE), 'E2 Allocators'!$B$15:$W$361, MATCH(AK$17, 'E2 Allocators'!$B$15:$W$15, 0),FALSE)), 0, VLOOKUP(VLOOKUP($A613, 'E4 TB Allocation Details'!$A$18:$L$214, MATCH("Customer ID", 'E4 TB Allocation Details'!$A$18:$L$18, 0),FALSE), 'E2 Allocators'!$B$15:$W$361, MATCH(AK$17, 'E2 Allocators'!$B$15:$W$15, 0),FALSE))</f>
        <v>0</v>
      </c>
      <c r="AL613" s="1244">
        <f>IF(ISERROR(VLOOKUP(VLOOKUP($A613, 'E4 TB Allocation Details'!$A$18:$L$214, MATCH("Customer ID", 'E4 TB Allocation Details'!$A$18:$L$18, 0),FALSE), 'E2 Allocators'!$B$15:$W$361, MATCH(AL$17, 'E2 Allocators'!$B$15:$W$15, 0),FALSE)), 0, VLOOKUP(VLOOKUP($A613, 'E4 TB Allocation Details'!$A$18:$L$214, MATCH("Customer ID", 'E4 TB Allocation Details'!$A$18:$L$18, 0),FALSE), 'E2 Allocators'!$B$15:$W$361, MATCH(AL$17, 'E2 Allocators'!$B$15:$W$15, 0),FALSE))</f>
        <v>0</v>
      </c>
      <c r="AM613" s="1244">
        <f>IF(ISERROR(VLOOKUP(VLOOKUP($A613, 'E4 TB Allocation Details'!$A$18:$L$214, MATCH("Customer ID", 'E4 TB Allocation Details'!$A$18:$L$18, 0),FALSE), 'E2 Allocators'!$B$15:$W$361, MATCH(AM$17, 'E2 Allocators'!$B$15:$W$15, 0),FALSE)), 0, VLOOKUP(VLOOKUP($A613, 'E4 TB Allocation Details'!$A$18:$L$214, MATCH("Customer ID", 'E4 TB Allocation Details'!$A$18:$L$18, 0),FALSE), 'E2 Allocators'!$B$15:$W$361, MATCH(AM$17, 'E2 Allocators'!$B$15:$W$15, 0),FALSE))</f>
        <v>0</v>
      </c>
      <c r="AN613" s="1244">
        <f>IF(ISERROR(VLOOKUP(VLOOKUP($A613, 'E4 TB Allocation Details'!$A$18:$L$214, MATCH("Customer ID", 'E4 TB Allocation Details'!$A$18:$L$18, 0),FALSE), 'E2 Allocators'!$B$15:$W$361, MATCH(AN$17, 'E2 Allocators'!$B$15:$W$15, 0),FALSE)), 0, VLOOKUP(VLOOKUP($A613, 'E4 TB Allocation Details'!$A$18:$L$214, MATCH("Customer ID", 'E4 TB Allocation Details'!$A$18:$L$18, 0),FALSE), 'E2 Allocators'!$B$15:$W$361, MATCH(AN$17, 'E2 Allocators'!$B$15:$W$15, 0),FALSE))</f>
        <v>0</v>
      </c>
      <c r="AO613" s="1244">
        <f>IF(ISERROR(VLOOKUP(VLOOKUP($A613, 'E4 TB Allocation Details'!$A$18:$L$214, MATCH("Customer ID", 'E4 TB Allocation Details'!$A$18:$L$18, 0),FALSE), 'E2 Allocators'!$B$15:$W$361, MATCH(AO$17, 'E2 Allocators'!$B$15:$W$15, 0),FALSE)), 0, VLOOKUP(VLOOKUP($A613, 'E4 TB Allocation Details'!$A$18:$L$214, MATCH("Customer ID", 'E4 TB Allocation Details'!$A$18:$L$18, 0),FALSE), 'E2 Allocators'!$B$15:$W$361, MATCH(AO$17, 'E2 Allocators'!$B$15:$W$15, 0),FALSE))</f>
        <v>0</v>
      </c>
      <c r="AP613" s="1244">
        <f>IF(ISERROR(VLOOKUP(VLOOKUP($A613, 'E4 TB Allocation Details'!$A$18:$L$214, MATCH("Customer ID", 'E4 TB Allocation Details'!$A$18:$L$18, 0),FALSE), 'E2 Allocators'!$B$15:$W$361, MATCH(AP$17, 'E2 Allocators'!$B$15:$W$15, 0),FALSE)), 0, VLOOKUP(VLOOKUP($A613, 'E4 TB Allocation Details'!$A$18:$L$214, MATCH("Customer ID", 'E4 TB Allocation Details'!$A$18:$L$18, 0),FALSE), 'E2 Allocators'!$B$15:$W$361, MATCH(AP$17, 'E2 Allocators'!$B$15:$W$15, 0),FALSE))</f>
        <v>0</v>
      </c>
      <c r="AQ613" s="1244">
        <f>IF(ISERROR(VLOOKUP(VLOOKUP($A613, 'E4 TB Allocation Details'!$A$18:$L$214, MATCH("Customer ID", 'E4 TB Allocation Details'!$A$18:$L$18, 0),FALSE), 'E2 Allocators'!$B$15:$W$361, MATCH(AQ$17, 'E2 Allocators'!$B$15:$W$15, 0),FALSE)), 0, VLOOKUP(VLOOKUP($A613, 'E4 TB Allocation Details'!$A$18:$L$214, MATCH("Customer ID", 'E4 TB Allocation Details'!$A$18:$L$18, 0),FALSE), 'E2 Allocators'!$B$15:$W$361, MATCH(AQ$17, 'E2 Allocators'!$B$15:$W$15, 0),FALSE))</f>
        <v>0</v>
      </c>
      <c r="AR613" s="1244">
        <f>IF(ISERROR(VLOOKUP(VLOOKUP($A613, 'E4 TB Allocation Details'!$A$18:$L$214, MATCH("Customer ID", 'E4 TB Allocation Details'!$A$18:$L$18, 0),FALSE), 'E2 Allocators'!$B$15:$W$361, MATCH(AR$17, 'E2 Allocators'!$B$15:$W$15, 0),FALSE)), 0, VLOOKUP(VLOOKUP($A613, 'E4 TB Allocation Details'!$A$18:$L$214, MATCH("Customer ID", 'E4 TB Allocation Details'!$A$18:$L$18, 0),FALSE), 'E2 Allocators'!$B$15:$W$361, MATCH(AR$17, 'E2 Allocators'!$B$15:$W$15, 0),FALSE))</f>
        <v>0</v>
      </c>
      <c r="AS613" s="1244">
        <f>IF(ISERROR(VLOOKUP(VLOOKUP($A613, 'E4 TB Allocation Details'!$A$18:$L$214, MATCH("Customer ID", 'E4 TB Allocation Details'!$A$18:$L$18, 0),FALSE), 'E2 Allocators'!$B$15:$W$361, MATCH(AS$17, 'E2 Allocators'!$B$15:$W$15, 0),FALSE)), 0, VLOOKUP(VLOOKUP($A613, 'E4 TB Allocation Details'!$A$18:$L$214, MATCH("Customer ID", 'E4 TB Allocation Details'!$A$18:$L$18, 0),FALSE), 'E2 Allocators'!$B$15:$W$361, MATCH(AS$17, 'E2 Allocators'!$B$15:$W$15, 0),FALSE))</f>
        <v>0</v>
      </c>
      <c r="AT613" s="1244">
        <f>IF(ISERROR(VLOOKUP(VLOOKUP($A613, 'E4 TB Allocation Details'!$A$18:$L$214, MATCH("Customer ID", 'E4 TB Allocation Details'!$A$18:$L$18, 0),FALSE), 'E2 Allocators'!$B$15:$W$361, MATCH(AT$17, 'E2 Allocators'!$B$15:$W$15, 0),FALSE)), 0, VLOOKUP(VLOOKUP($A613, 'E4 TB Allocation Details'!$A$18:$L$214, MATCH("Customer ID", 'E4 TB Allocation Details'!$A$18:$L$18, 0),FALSE), 'E2 Allocators'!$B$15:$W$361, MATCH(AT$17, 'E2 Allocators'!$B$15:$W$15, 0),FALSE))</f>
        <v>0</v>
      </c>
      <c r="AU613" s="1244">
        <f>IF(ISERROR(VLOOKUP(VLOOKUP($A613, 'E4 TB Allocation Details'!$A$18:$L$214, MATCH("Customer ID", 'E4 TB Allocation Details'!$A$18:$L$18, 0),FALSE), 'E2 Allocators'!$B$15:$W$361, MATCH(AU$17, 'E2 Allocators'!$B$15:$W$15, 0),FALSE)), 0, VLOOKUP(VLOOKUP($A613, 'E4 TB Allocation Details'!$A$18:$L$214, MATCH("Customer ID", 'E4 TB Allocation Details'!$A$18:$L$18, 0),FALSE), 'E2 Allocators'!$B$15:$W$361, MATCH(AU$17, 'E2 Allocators'!$B$15:$W$15, 0),FALSE))</f>
        <v>0</v>
      </c>
      <c r="AV613" s="1249">
        <f t="shared" si="902"/>
        <v>0</v>
      </c>
      <c r="AW613" s="1246"/>
      <c r="AX613" s="1246"/>
      <c r="AY613" s="1246"/>
      <c r="AZ613" s="1246"/>
      <c r="BA613" s="1246"/>
      <c r="BB613" s="1246"/>
      <c r="BC613" s="1246"/>
      <c r="BD613" s="1246"/>
      <c r="BE613" s="1246"/>
      <c r="BF613" s="1246"/>
      <c r="BG613" s="1246"/>
      <c r="BH613" s="1246"/>
      <c r="BI613" s="1246"/>
      <c r="BJ613" s="1246"/>
      <c r="BK613" s="1246"/>
      <c r="BL613" s="1246"/>
      <c r="BM613" s="1246"/>
      <c r="BN613" s="1246"/>
      <c r="BO613" s="1246"/>
      <c r="BP613" s="1246"/>
      <c r="BQ613" s="1247"/>
    </row>
    <row r="614" spans="1:69" s="229" customFormat="1" ht="25.5">
      <c r="A614" s="1248" t="s">
        <v>831</v>
      </c>
      <c r="B614" s="1241" t="s">
        <v>367</v>
      </c>
      <c r="C614" s="1242">
        <v>1</v>
      </c>
      <c r="D614" s="1243">
        <f t="shared" si="899"/>
        <v>1</v>
      </c>
      <c r="E614" s="1243">
        <f>VLOOKUP($A614,'E1 Categorization'!$A$35:$E$116,5,FALSE)</f>
        <v>0</v>
      </c>
      <c r="F614" s="1243">
        <f t="shared" si="900"/>
        <v>1</v>
      </c>
      <c r="G614" s="1244" t="str">
        <f>IF(ISERROR(VLOOKUP(VLOOKUP($A614, 'E4 TB Allocation Details'!$A$18:$L$214, MATCH("Demand ID", 'E4 TB Allocation Details'!$A$18:$L$18, 0),FALSE), 'E2 Allocators'!$B$15:$W$361, MATCH(G$17, 'E2 Allocators'!$B$15:$W$15, 0),FALSE)), 0, VLOOKUP(VLOOKUP($A614, 'E4 TB Allocation Details'!$A$18:$L$214, MATCH("Demand ID", 'E4 TB Allocation Details'!$A$18:$L$18, 0),FALSE), 'E2 Allocators'!$B$15:$W$361, MATCH(G$17, 'E2 Allocators'!$B$15:$W$15, 0),FALSE))</f>
        <v>0</v>
      </c>
      <c r="H614" s="1244" t="str">
        <f>IF(ISERROR(VLOOKUP(VLOOKUP($A614, 'E4 TB Allocation Details'!$A$18:$L$214, MATCH("Demand ID", 'E4 TB Allocation Details'!$A$18:$L$18, 0),FALSE), 'E2 Allocators'!$B$15:$W$361, MATCH(H$17, 'E2 Allocators'!$B$15:$W$15, 0),FALSE)), 0, VLOOKUP(VLOOKUP($A614, 'E4 TB Allocation Details'!$A$18:$L$214, MATCH("Demand ID", 'E4 TB Allocation Details'!$A$18:$L$18, 0),FALSE), 'E2 Allocators'!$B$15:$W$361, MATCH(H$17, 'E2 Allocators'!$B$15:$W$15, 0),FALSE))</f>
        <v>0</v>
      </c>
      <c r="I614" s="1244" t="str">
        <f>IF(ISERROR(VLOOKUP(VLOOKUP($A614, 'E4 TB Allocation Details'!$A$18:$L$214, MATCH("Demand ID", 'E4 TB Allocation Details'!$A$18:$L$18, 0),FALSE), 'E2 Allocators'!$B$15:$W$361, MATCH(I$17, 'E2 Allocators'!$B$15:$W$15, 0),FALSE)), 0, VLOOKUP(VLOOKUP($A614, 'E4 TB Allocation Details'!$A$18:$L$214, MATCH("Demand ID", 'E4 TB Allocation Details'!$A$18:$L$18, 0),FALSE), 'E2 Allocators'!$B$15:$W$361, MATCH(I$17, 'E2 Allocators'!$B$15:$W$15, 0),FALSE))</f>
        <v>0</v>
      </c>
      <c r="J614" s="1244" t="str">
        <f>IF(ISERROR(VLOOKUP(VLOOKUP($A614, 'E4 TB Allocation Details'!$A$18:$L$214, MATCH("Demand ID", 'E4 TB Allocation Details'!$A$18:$L$18, 0),FALSE), 'E2 Allocators'!$B$15:$W$361, MATCH(J$17, 'E2 Allocators'!$B$15:$W$15, 0),FALSE)), 0, VLOOKUP(VLOOKUP($A614, 'E4 TB Allocation Details'!$A$18:$L$214, MATCH("Demand ID", 'E4 TB Allocation Details'!$A$18:$L$18, 0),FALSE), 'E2 Allocators'!$B$15:$W$361, MATCH(J$17, 'E2 Allocators'!$B$15:$W$15, 0),FALSE))</f>
        <v>0</v>
      </c>
      <c r="K614" s="1244" t="str">
        <f>IF(ISERROR(VLOOKUP(VLOOKUP($A614, 'E4 TB Allocation Details'!$A$18:$L$214, MATCH("Demand ID", 'E4 TB Allocation Details'!$A$18:$L$18, 0),FALSE), 'E2 Allocators'!$B$15:$W$361, MATCH(K$17, 'E2 Allocators'!$B$15:$W$15, 0),FALSE)), 0, VLOOKUP(VLOOKUP($A614, 'E4 TB Allocation Details'!$A$18:$L$214, MATCH("Demand ID", 'E4 TB Allocation Details'!$A$18:$L$18, 0),FALSE), 'E2 Allocators'!$B$15:$W$361, MATCH(K$17, 'E2 Allocators'!$B$15:$W$15, 0),FALSE))</f>
        <v>0</v>
      </c>
      <c r="L614" s="1244" t="str">
        <f>IF(ISERROR(VLOOKUP(VLOOKUP($A614, 'E4 TB Allocation Details'!$A$18:$L$214, MATCH("Demand ID", 'E4 TB Allocation Details'!$A$18:$L$18, 0),FALSE), 'E2 Allocators'!$B$15:$W$361, MATCH(L$17, 'E2 Allocators'!$B$15:$W$15, 0),FALSE)), 0, VLOOKUP(VLOOKUP($A614, 'E4 TB Allocation Details'!$A$18:$L$214, MATCH("Demand ID", 'E4 TB Allocation Details'!$A$18:$L$18, 0),FALSE), 'E2 Allocators'!$B$15:$W$361, MATCH(L$17, 'E2 Allocators'!$B$15:$W$15, 0),FALSE))</f>
        <v>0</v>
      </c>
      <c r="M614" s="1244" t="str">
        <f>IF(ISERROR(VLOOKUP(VLOOKUP($A614, 'E4 TB Allocation Details'!$A$18:$L$214, MATCH("Demand ID", 'E4 TB Allocation Details'!$A$18:$L$18, 0),FALSE), 'E2 Allocators'!$B$15:$W$361, MATCH(M$17, 'E2 Allocators'!$B$15:$W$15, 0),FALSE)), 0, VLOOKUP(VLOOKUP($A614, 'E4 TB Allocation Details'!$A$18:$L$214, MATCH("Demand ID", 'E4 TB Allocation Details'!$A$18:$L$18, 0),FALSE), 'E2 Allocators'!$B$15:$W$361, MATCH(M$17, 'E2 Allocators'!$B$15:$W$15, 0),FALSE))</f>
        <v>0</v>
      </c>
      <c r="N614" s="1244" t="str">
        <f>IF(ISERROR(VLOOKUP(VLOOKUP($A614, 'E4 TB Allocation Details'!$A$18:$L$214, MATCH("Demand ID", 'E4 TB Allocation Details'!$A$18:$L$18, 0),FALSE), 'E2 Allocators'!$B$15:$W$361, MATCH(N$17, 'E2 Allocators'!$B$15:$W$15, 0),FALSE)), 0, VLOOKUP(VLOOKUP($A614, 'E4 TB Allocation Details'!$A$18:$L$214, MATCH("Demand ID", 'E4 TB Allocation Details'!$A$18:$L$18, 0),FALSE), 'E2 Allocators'!$B$15:$W$361, MATCH(N$17, 'E2 Allocators'!$B$15:$W$15, 0),FALSE))</f>
        <v>0</v>
      </c>
      <c r="O614" s="1244" t="str">
        <f>IF(ISERROR(VLOOKUP(VLOOKUP($A614, 'E4 TB Allocation Details'!$A$18:$L$214, MATCH("Demand ID", 'E4 TB Allocation Details'!$A$18:$L$18, 0),FALSE), 'E2 Allocators'!$B$15:$W$361, MATCH(O$17, 'E2 Allocators'!$B$15:$W$15, 0),FALSE)), 0, VLOOKUP(VLOOKUP($A614, 'E4 TB Allocation Details'!$A$18:$L$214, MATCH("Demand ID", 'E4 TB Allocation Details'!$A$18:$L$18, 0),FALSE), 'E2 Allocators'!$B$15:$W$361, MATCH(O$17, 'E2 Allocators'!$B$15:$W$15, 0),FALSE))</f>
        <v>0</v>
      </c>
      <c r="P614" s="1244" t="str">
        <f>IF(ISERROR(VLOOKUP(VLOOKUP($A614, 'E4 TB Allocation Details'!$A$18:$L$214, MATCH("Demand ID", 'E4 TB Allocation Details'!$A$18:$L$18, 0),FALSE), 'E2 Allocators'!$B$15:$W$361, MATCH(P$17, 'E2 Allocators'!$B$15:$W$15, 0),FALSE)), 0, VLOOKUP(VLOOKUP($A614, 'E4 TB Allocation Details'!$A$18:$L$214, MATCH("Demand ID", 'E4 TB Allocation Details'!$A$18:$L$18, 0),FALSE), 'E2 Allocators'!$B$15:$W$361, MATCH(P$17, 'E2 Allocators'!$B$15:$W$15, 0),FALSE))</f>
        <v>0</v>
      </c>
      <c r="Q614" s="1244" t="str">
        <f>IF(ISERROR(VLOOKUP(VLOOKUP($A614, 'E4 TB Allocation Details'!$A$18:$L$214, MATCH("Demand ID", 'E4 TB Allocation Details'!$A$18:$L$18, 0),FALSE), 'E2 Allocators'!$B$15:$W$361, MATCH(Q$17, 'E2 Allocators'!$B$15:$W$15, 0),FALSE)), 0, VLOOKUP(VLOOKUP($A614, 'E4 TB Allocation Details'!$A$18:$L$214, MATCH("Demand ID", 'E4 TB Allocation Details'!$A$18:$L$18, 0),FALSE), 'E2 Allocators'!$B$15:$W$361, MATCH(Q$17, 'E2 Allocators'!$B$15:$W$15, 0),FALSE))</f>
        <v>0</v>
      </c>
      <c r="R614" s="1244" t="str">
        <f>IF(ISERROR(VLOOKUP(VLOOKUP($A614, 'E4 TB Allocation Details'!$A$18:$L$214, MATCH("Demand ID", 'E4 TB Allocation Details'!$A$18:$L$18, 0),FALSE), 'E2 Allocators'!$B$15:$W$361, MATCH(R$17, 'E2 Allocators'!$B$15:$W$15, 0),FALSE)), 0, VLOOKUP(VLOOKUP($A614, 'E4 TB Allocation Details'!$A$18:$L$214, MATCH("Demand ID", 'E4 TB Allocation Details'!$A$18:$L$18, 0),FALSE), 'E2 Allocators'!$B$15:$W$361, MATCH(R$17, 'E2 Allocators'!$B$15:$W$15, 0),FALSE))</f>
        <v>0</v>
      </c>
      <c r="S614" s="1244" t="str">
        <f>IF(ISERROR(VLOOKUP(VLOOKUP($A614, 'E4 TB Allocation Details'!$A$18:$L$214, MATCH("Demand ID", 'E4 TB Allocation Details'!$A$18:$L$18, 0),FALSE), 'E2 Allocators'!$B$15:$W$361, MATCH(S$17, 'E2 Allocators'!$B$15:$W$15, 0),FALSE)), 0, VLOOKUP(VLOOKUP($A614, 'E4 TB Allocation Details'!$A$18:$L$214, MATCH("Demand ID", 'E4 TB Allocation Details'!$A$18:$L$18, 0),FALSE), 'E2 Allocators'!$B$15:$W$361, MATCH(S$17, 'E2 Allocators'!$B$15:$W$15, 0),FALSE))</f>
        <v>0</v>
      </c>
      <c r="T614" s="1244" t="str">
        <f>IF(ISERROR(VLOOKUP(VLOOKUP($A614, 'E4 TB Allocation Details'!$A$18:$L$214, MATCH("Demand ID", 'E4 TB Allocation Details'!$A$18:$L$18, 0),FALSE), 'E2 Allocators'!$B$15:$W$361, MATCH(T$17, 'E2 Allocators'!$B$15:$W$15, 0),FALSE)), 0, VLOOKUP(VLOOKUP($A614, 'E4 TB Allocation Details'!$A$18:$L$214, MATCH("Demand ID", 'E4 TB Allocation Details'!$A$18:$L$18, 0),FALSE), 'E2 Allocators'!$B$15:$W$361, MATCH(T$17, 'E2 Allocators'!$B$15:$W$15, 0),FALSE))</f>
        <v>0</v>
      </c>
      <c r="U614" s="1244" t="str">
        <f>IF(ISERROR(VLOOKUP(VLOOKUP($A614, 'E4 TB Allocation Details'!$A$18:$L$214, MATCH("Demand ID", 'E4 TB Allocation Details'!$A$18:$L$18, 0),FALSE), 'E2 Allocators'!$B$15:$W$361, MATCH(U$17, 'E2 Allocators'!$B$15:$W$15, 0),FALSE)), 0, VLOOKUP(VLOOKUP($A614, 'E4 TB Allocation Details'!$A$18:$L$214, MATCH("Demand ID", 'E4 TB Allocation Details'!$A$18:$L$18, 0),FALSE), 'E2 Allocators'!$B$15:$W$361, MATCH(U$17, 'E2 Allocators'!$B$15:$W$15, 0),FALSE))</f>
        <v>0</v>
      </c>
      <c r="V614" s="1244" t="str">
        <f>IF(ISERROR(VLOOKUP(VLOOKUP($A614, 'E4 TB Allocation Details'!$A$18:$L$214, MATCH("Demand ID", 'E4 TB Allocation Details'!$A$18:$L$18, 0),FALSE), 'E2 Allocators'!$B$15:$W$361, MATCH(V$17, 'E2 Allocators'!$B$15:$W$15, 0),FALSE)), 0, VLOOKUP(VLOOKUP($A614, 'E4 TB Allocation Details'!$A$18:$L$214, MATCH("Demand ID", 'E4 TB Allocation Details'!$A$18:$L$18, 0),FALSE), 'E2 Allocators'!$B$15:$W$361, MATCH(V$17, 'E2 Allocators'!$B$15:$W$15, 0),FALSE))</f>
        <v>0</v>
      </c>
      <c r="W614" s="1244" t="str">
        <f>IF(ISERROR(VLOOKUP(VLOOKUP($A614, 'E4 TB Allocation Details'!$A$18:$L$214, MATCH("Demand ID", 'E4 TB Allocation Details'!$A$18:$L$18, 0),FALSE), 'E2 Allocators'!$B$15:$W$361, MATCH(W$17, 'E2 Allocators'!$B$15:$W$15, 0),FALSE)), 0, VLOOKUP(VLOOKUP($A614, 'E4 TB Allocation Details'!$A$18:$L$214, MATCH("Demand ID", 'E4 TB Allocation Details'!$A$18:$L$18, 0),FALSE), 'E2 Allocators'!$B$15:$W$361, MATCH(W$17, 'E2 Allocators'!$B$15:$W$15, 0),FALSE))</f>
        <v>0</v>
      </c>
      <c r="X614" s="1244" t="str">
        <f>IF(ISERROR(VLOOKUP(VLOOKUP($A614, 'E4 TB Allocation Details'!$A$18:$L$214, MATCH("Demand ID", 'E4 TB Allocation Details'!$A$18:$L$18, 0),FALSE), 'E2 Allocators'!$B$15:$W$361, MATCH(X$17, 'E2 Allocators'!$B$15:$W$15, 0),FALSE)), 0, VLOOKUP(VLOOKUP($A614, 'E4 TB Allocation Details'!$A$18:$L$214, MATCH("Demand ID", 'E4 TB Allocation Details'!$A$18:$L$18, 0),FALSE), 'E2 Allocators'!$B$15:$W$361, MATCH(X$17, 'E2 Allocators'!$B$15:$W$15, 0),FALSE))</f>
        <v>0</v>
      </c>
      <c r="Y614" s="1244" t="str">
        <f>IF(ISERROR(VLOOKUP(VLOOKUP($A614, 'E4 TB Allocation Details'!$A$18:$L$214, MATCH("Demand ID", 'E4 TB Allocation Details'!$A$18:$L$18, 0),FALSE), 'E2 Allocators'!$B$15:$W$361, MATCH(Y$17, 'E2 Allocators'!$B$15:$W$15, 0),FALSE)), 0, VLOOKUP(VLOOKUP($A614, 'E4 TB Allocation Details'!$A$18:$L$214, MATCH("Demand ID", 'E4 TB Allocation Details'!$A$18:$L$18, 0),FALSE), 'E2 Allocators'!$B$15:$W$361, MATCH(Y$17, 'E2 Allocators'!$B$15:$W$15, 0),FALSE))</f>
        <v>0</v>
      </c>
      <c r="Z614" s="1244" t="str">
        <f>IF(ISERROR(VLOOKUP(VLOOKUP($A614, 'E4 TB Allocation Details'!$A$18:$L$214, MATCH("Demand ID", 'E4 TB Allocation Details'!$A$18:$L$18, 0),FALSE), 'E2 Allocators'!$B$15:$W$361, MATCH(Z$17, 'E2 Allocators'!$B$15:$W$15, 0),FALSE)), 0, VLOOKUP(VLOOKUP($A614, 'E4 TB Allocation Details'!$A$18:$L$214, MATCH("Demand ID", 'E4 TB Allocation Details'!$A$18:$L$18, 0),FALSE), 'E2 Allocators'!$B$15:$W$361, MATCH(Z$17, 'E2 Allocators'!$B$15:$W$15, 0),FALSE))</f>
        <v>0</v>
      </c>
      <c r="AA614" s="1249">
        <f t="shared" si="901"/>
        <v>0</v>
      </c>
      <c r="AB614" s="1244">
        <f>IF(ISERROR(VLOOKUP(VLOOKUP($A614, 'E4 TB Allocation Details'!$A$18:$L$214, MATCH("Customer ID", 'E4 TB Allocation Details'!$A$18:$L$18, 0),FALSE), 'E2 Allocators'!$B$15:$W$361, MATCH(AB$17, 'E2 Allocators'!$B$15:$W$15, 0),FALSE)), 0, VLOOKUP(VLOOKUP($A614, 'E4 TB Allocation Details'!$A$18:$L$214, MATCH("Customer ID", 'E4 TB Allocation Details'!$A$18:$L$18, 0),FALSE), 'E2 Allocators'!$B$15:$W$361, MATCH(AB$17, 'E2 Allocators'!$B$15:$W$15, 0),FALSE))</f>
        <v>0</v>
      </c>
      <c r="AC614" s="1244">
        <f>IF(ISERROR(VLOOKUP(VLOOKUP($A614, 'E4 TB Allocation Details'!$A$18:$L$214, MATCH("Customer ID", 'E4 TB Allocation Details'!$A$18:$L$18, 0),FALSE), 'E2 Allocators'!$B$15:$W$361, MATCH(AC$17, 'E2 Allocators'!$B$15:$W$15, 0),FALSE)), 0, VLOOKUP(VLOOKUP($A614, 'E4 TB Allocation Details'!$A$18:$L$214, MATCH("Customer ID", 'E4 TB Allocation Details'!$A$18:$L$18, 0),FALSE), 'E2 Allocators'!$B$15:$W$361, MATCH(AC$17, 'E2 Allocators'!$B$15:$W$15, 0),FALSE))</f>
        <v>0</v>
      </c>
      <c r="AD614" s="1244">
        <f>IF(ISERROR(VLOOKUP(VLOOKUP($A614, 'E4 TB Allocation Details'!$A$18:$L$214, MATCH("Customer ID", 'E4 TB Allocation Details'!$A$18:$L$18, 0),FALSE), 'E2 Allocators'!$B$15:$W$361, MATCH(AD$17, 'E2 Allocators'!$B$15:$W$15, 0),FALSE)), 0, VLOOKUP(VLOOKUP($A614, 'E4 TB Allocation Details'!$A$18:$L$214, MATCH("Customer ID", 'E4 TB Allocation Details'!$A$18:$L$18, 0),FALSE), 'E2 Allocators'!$B$15:$W$361, MATCH(AD$17, 'E2 Allocators'!$B$15:$W$15, 0),FALSE))</f>
        <v>0</v>
      </c>
      <c r="AE614" s="1244">
        <f>IF(ISERROR(VLOOKUP(VLOOKUP($A614, 'E4 TB Allocation Details'!$A$18:$L$214, MATCH("Customer ID", 'E4 TB Allocation Details'!$A$18:$L$18, 0),FALSE), 'E2 Allocators'!$B$15:$W$361, MATCH(AE$17, 'E2 Allocators'!$B$15:$W$15, 0),FALSE)), 0, VLOOKUP(VLOOKUP($A614, 'E4 TB Allocation Details'!$A$18:$L$214, MATCH("Customer ID", 'E4 TB Allocation Details'!$A$18:$L$18, 0),FALSE), 'E2 Allocators'!$B$15:$W$361, MATCH(AE$17, 'E2 Allocators'!$B$15:$W$15, 0),FALSE))</f>
        <v>0</v>
      </c>
      <c r="AF614" s="1244">
        <f>IF(ISERROR(VLOOKUP(VLOOKUP($A614, 'E4 TB Allocation Details'!$A$18:$L$214, MATCH("Customer ID", 'E4 TB Allocation Details'!$A$18:$L$18, 0),FALSE), 'E2 Allocators'!$B$15:$W$361, MATCH(AF$17, 'E2 Allocators'!$B$15:$W$15, 0),FALSE)), 0, VLOOKUP(VLOOKUP($A614, 'E4 TB Allocation Details'!$A$18:$L$214, MATCH("Customer ID", 'E4 TB Allocation Details'!$A$18:$L$18, 0),FALSE), 'E2 Allocators'!$B$15:$W$361, MATCH(AF$17, 'E2 Allocators'!$B$15:$W$15, 0),FALSE))</f>
        <v>0</v>
      </c>
      <c r="AG614" s="1244">
        <f>IF(ISERROR(VLOOKUP(VLOOKUP($A614, 'E4 TB Allocation Details'!$A$18:$L$214, MATCH("Customer ID", 'E4 TB Allocation Details'!$A$18:$L$18, 0),FALSE), 'E2 Allocators'!$B$15:$W$361, MATCH(AG$17, 'E2 Allocators'!$B$15:$W$15, 0),FALSE)), 0, VLOOKUP(VLOOKUP($A614, 'E4 TB Allocation Details'!$A$18:$L$214, MATCH("Customer ID", 'E4 TB Allocation Details'!$A$18:$L$18, 0),FALSE), 'E2 Allocators'!$B$15:$W$361, MATCH(AG$17, 'E2 Allocators'!$B$15:$W$15, 0),FALSE))</f>
        <v>0</v>
      </c>
      <c r="AH614" s="1244">
        <f>IF(ISERROR(VLOOKUP(VLOOKUP($A614, 'E4 TB Allocation Details'!$A$18:$L$214, MATCH("Customer ID", 'E4 TB Allocation Details'!$A$18:$L$18, 0),FALSE), 'E2 Allocators'!$B$15:$W$361, MATCH(AH$17, 'E2 Allocators'!$B$15:$W$15, 0),FALSE)), 0, VLOOKUP(VLOOKUP($A614, 'E4 TB Allocation Details'!$A$18:$L$214, MATCH("Customer ID", 'E4 TB Allocation Details'!$A$18:$L$18, 0),FALSE), 'E2 Allocators'!$B$15:$W$361, MATCH(AH$17, 'E2 Allocators'!$B$15:$W$15, 0),FALSE))</f>
        <v>0</v>
      </c>
      <c r="AI614" s="1244">
        <f>IF(ISERROR(VLOOKUP(VLOOKUP($A614, 'E4 TB Allocation Details'!$A$18:$L$214, MATCH("Customer ID", 'E4 TB Allocation Details'!$A$18:$L$18, 0),FALSE), 'E2 Allocators'!$B$15:$W$361, MATCH(AI$17, 'E2 Allocators'!$B$15:$W$15, 0),FALSE)), 0, VLOOKUP(VLOOKUP($A614, 'E4 TB Allocation Details'!$A$18:$L$214, MATCH("Customer ID", 'E4 TB Allocation Details'!$A$18:$L$18, 0),FALSE), 'E2 Allocators'!$B$15:$W$361, MATCH(AI$17, 'E2 Allocators'!$B$15:$W$15, 0),FALSE))</f>
        <v>0</v>
      </c>
      <c r="AJ614" s="1244">
        <f>IF(ISERROR(VLOOKUP(VLOOKUP($A614, 'E4 TB Allocation Details'!$A$18:$L$214, MATCH("Customer ID", 'E4 TB Allocation Details'!$A$18:$L$18, 0),FALSE), 'E2 Allocators'!$B$15:$W$361, MATCH(AJ$17, 'E2 Allocators'!$B$15:$W$15, 0),FALSE)), 0, VLOOKUP(VLOOKUP($A614, 'E4 TB Allocation Details'!$A$18:$L$214, MATCH("Customer ID", 'E4 TB Allocation Details'!$A$18:$L$18, 0),FALSE), 'E2 Allocators'!$B$15:$W$361, MATCH(AJ$17, 'E2 Allocators'!$B$15:$W$15, 0),FALSE))</f>
        <v>0</v>
      </c>
      <c r="AK614" s="1244">
        <f>IF(ISERROR(VLOOKUP(VLOOKUP($A614, 'E4 TB Allocation Details'!$A$18:$L$214, MATCH("Customer ID", 'E4 TB Allocation Details'!$A$18:$L$18, 0),FALSE), 'E2 Allocators'!$B$15:$W$361, MATCH(AK$17, 'E2 Allocators'!$B$15:$W$15, 0),FALSE)), 0, VLOOKUP(VLOOKUP($A614, 'E4 TB Allocation Details'!$A$18:$L$214, MATCH("Customer ID", 'E4 TB Allocation Details'!$A$18:$L$18, 0),FALSE), 'E2 Allocators'!$B$15:$W$361, MATCH(AK$17, 'E2 Allocators'!$B$15:$W$15, 0),FALSE))</f>
        <v>0</v>
      </c>
      <c r="AL614" s="1244">
        <f>IF(ISERROR(VLOOKUP(VLOOKUP($A614, 'E4 TB Allocation Details'!$A$18:$L$214, MATCH("Customer ID", 'E4 TB Allocation Details'!$A$18:$L$18, 0),FALSE), 'E2 Allocators'!$B$15:$W$361, MATCH(AL$17, 'E2 Allocators'!$B$15:$W$15, 0),FALSE)), 0, VLOOKUP(VLOOKUP($A614, 'E4 TB Allocation Details'!$A$18:$L$214, MATCH("Customer ID", 'E4 TB Allocation Details'!$A$18:$L$18, 0),FALSE), 'E2 Allocators'!$B$15:$W$361, MATCH(AL$17, 'E2 Allocators'!$B$15:$W$15, 0),FALSE))</f>
        <v>0</v>
      </c>
      <c r="AM614" s="1244">
        <f>IF(ISERROR(VLOOKUP(VLOOKUP($A614, 'E4 TB Allocation Details'!$A$18:$L$214, MATCH("Customer ID", 'E4 TB Allocation Details'!$A$18:$L$18, 0),FALSE), 'E2 Allocators'!$B$15:$W$361, MATCH(AM$17, 'E2 Allocators'!$B$15:$W$15, 0),FALSE)), 0, VLOOKUP(VLOOKUP($A614, 'E4 TB Allocation Details'!$A$18:$L$214, MATCH("Customer ID", 'E4 TB Allocation Details'!$A$18:$L$18, 0),FALSE), 'E2 Allocators'!$B$15:$W$361, MATCH(AM$17, 'E2 Allocators'!$B$15:$W$15, 0),FALSE))</f>
        <v>0</v>
      </c>
      <c r="AN614" s="1244">
        <f>IF(ISERROR(VLOOKUP(VLOOKUP($A614, 'E4 TB Allocation Details'!$A$18:$L$214, MATCH("Customer ID", 'E4 TB Allocation Details'!$A$18:$L$18, 0),FALSE), 'E2 Allocators'!$B$15:$W$361, MATCH(AN$17, 'E2 Allocators'!$B$15:$W$15, 0),FALSE)), 0, VLOOKUP(VLOOKUP($A614, 'E4 TB Allocation Details'!$A$18:$L$214, MATCH("Customer ID", 'E4 TB Allocation Details'!$A$18:$L$18, 0),FALSE), 'E2 Allocators'!$B$15:$W$361, MATCH(AN$17, 'E2 Allocators'!$B$15:$W$15, 0),FALSE))</f>
        <v>0</v>
      </c>
      <c r="AO614" s="1244">
        <f>IF(ISERROR(VLOOKUP(VLOOKUP($A614, 'E4 TB Allocation Details'!$A$18:$L$214, MATCH("Customer ID", 'E4 TB Allocation Details'!$A$18:$L$18, 0),FALSE), 'E2 Allocators'!$B$15:$W$361, MATCH(AO$17, 'E2 Allocators'!$B$15:$W$15, 0),FALSE)), 0, VLOOKUP(VLOOKUP($A614, 'E4 TB Allocation Details'!$A$18:$L$214, MATCH("Customer ID", 'E4 TB Allocation Details'!$A$18:$L$18, 0),FALSE), 'E2 Allocators'!$B$15:$W$361, MATCH(AO$17, 'E2 Allocators'!$B$15:$W$15, 0),FALSE))</f>
        <v>0</v>
      </c>
      <c r="AP614" s="1244">
        <f>IF(ISERROR(VLOOKUP(VLOOKUP($A614, 'E4 TB Allocation Details'!$A$18:$L$214, MATCH("Customer ID", 'E4 TB Allocation Details'!$A$18:$L$18, 0),FALSE), 'E2 Allocators'!$B$15:$W$361, MATCH(AP$17, 'E2 Allocators'!$B$15:$W$15, 0),FALSE)), 0, VLOOKUP(VLOOKUP($A614, 'E4 TB Allocation Details'!$A$18:$L$214, MATCH("Customer ID", 'E4 TB Allocation Details'!$A$18:$L$18, 0),FALSE), 'E2 Allocators'!$B$15:$W$361, MATCH(AP$17, 'E2 Allocators'!$B$15:$W$15, 0),FALSE))</f>
        <v>0</v>
      </c>
      <c r="AQ614" s="1244">
        <f>IF(ISERROR(VLOOKUP(VLOOKUP($A614, 'E4 TB Allocation Details'!$A$18:$L$214, MATCH("Customer ID", 'E4 TB Allocation Details'!$A$18:$L$18, 0),FALSE), 'E2 Allocators'!$B$15:$W$361, MATCH(AQ$17, 'E2 Allocators'!$B$15:$W$15, 0),FALSE)), 0, VLOOKUP(VLOOKUP($A614, 'E4 TB Allocation Details'!$A$18:$L$214, MATCH("Customer ID", 'E4 TB Allocation Details'!$A$18:$L$18, 0),FALSE), 'E2 Allocators'!$B$15:$W$361, MATCH(AQ$17, 'E2 Allocators'!$B$15:$W$15, 0),FALSE))</f>
        <v>0</v>
      </c>
      <c r="AR614" s="1244">
        <f>IF(ISERROR(VLOOKUP(VLOOKUP($A614, 'E4 TB Allocation Details'!$A$18:$L$214, MATCH("Customer ID", 'E4 TB Allocation Details'!$A$18:$L$18, 0),FALSE), 'E2 Allocators'!$B$15:$W$361, MATCH(AR$17, 'E2 Allocators'!$B$15:$W$15, 0),FALSE)), 0, VLOOKUP(VLOOKUP($A614, 'E4 TB Allocation Details'!$A$18:$L$214, MATCH("Customer ID", 'E4 TB Allocation Details'!$A$18:$L$18, 0),FALSE), 'E2 Allocators'!$B$15:$W$361, MATCH(AR$17, 'E2 Allocators'!$B$15:$W$15, 0),FALSE))</f>
        <v>0</v>
      </c>
      <c r="AS614" s="1244">
        <f>IF(ISERROR(VLOOKUP(VLOOKUP($A614, 'E4 TB Allocation Details'!$A$18:$L$214, MATCH("Customer ID", 'E4 TB Allocation Details'!$A$18:$L$18, 0),FALSE), 'E2 Allocators'!$B$15:$W$361, MATCH(AS$17, 'E2 Allocators'!$B$15:$W$15, 0),FALSE)), 0, VLOOKUP(VLOOKUP($A614, 'E4 TB Allocation Details'!$A$18:$L$214, MATCH("Customer ID", 'E4 TB Allocation Details'!$A$18:$L$18, 0),FALSE), 'E2 Allocators'!$B$15:$W$361, MATCH(AS$17, 'E2 Allocators'!$B$15:$W$15, 0),FALSE))</f>
        <v>0</v>
      </c>
      <c r="AT614" s="1244">
        <f>IF(ISERROR(VLOOKUP(VLOOKUP($A614, 'E4 TB Allocation Details'!$A$18:$L$214, MATCH("Customer ID", 'E4 TB Allocation Details'!$A$18:$L$18, 0),FALSE), 'E2 Allocators'!$B$15:$W$361, MATCH(AT$17, 'E2 Allocators'!$B$15:$W$15, 0),FALSE)), 0, VLOOKUP(VLOOKUP($A614, 'E4 TB Allocation Details'!$A$18:$L$214, MATCH("Customer ID", 'E4 TB Allocation Details'!$A$18:$L$18, 0),FALSE), 'E2 Allocators'!$B$15:$W$361, MATCH(AT$17, 'E2 Allocators'!$B$15:$W$15, 0),FALSE))</f>
        <v>0</v>
      </c>
      <c r="AU614" s="1244">
        <f>IF(ISERROR(VLOOKUP(VLOOKUP($A614, 'E4 TB Allocation Details'!$A$18:$L$214, MATCH("Customer ID", 'E4 TB Allocation Details'!$A$18:$L$18, 0),FALSE), 'E2 Allocators'!$B$15:$W$361, MATCH(AU$17, 'E2 Allocators'!$B$15:$W$15, 0),FALSE)), 0, VLOOKUP(VLOOKUP($A614, 'E4 TB Allocation Details'!$A$18:$L$214, MATCH("Customer ID", 'E4 TB Allocation Details'!$A$18:$L$18, 0),FALSE), 'E2 Allocators'!$B$15:$W$361, MATCH(AU$17, 'E2 Allocators'!$B$15:$W$15, 0),FALSE))</f>
        <v>0</v>
      </c>
      <c r="AV614" s="1249">
        <f t="shared" si="902"/>
        <v>0</v>
      </c>
      <c r="AW614" s="1246"/>
      <c r="AX614" s="1246"/>
      <c r="AY614" s="1246"/>
      <c r="AZ614" s="1246"/>
      <c r="BA614" s="1246"/>
      <c r="BB614" s="1246"/>
      <c r="BC614" s="1246"/>
      <c r="BD614" s="1246"/>
      <c r="BE614" s="1246"/>
      <c r="BF614" s="1246"/>
      <c r="BG614" s="1246"/>
      <c r="BH614" s="1246"/>
      <c r="BI614" s="1246"/>
      <c r="BJ614" s="1246"/>
      <c r="BK614" s="1246"/>
      <c r="BL614" s="1246"/>
      <c r="BM614" s="1246"/>
      <c r="BN614" s="1246"/>
      <c r="BO614" s="1246"/>
      <c r="BP614" s="1246"/>
      <c r="BQ614" s="1247"/>
    </row>
    <row r="615" spans="1:69" s="229" customFormat="1" ht="12.75">
      <c r="A615" s="1248" t="s">
        <v>832</v>
      </c>
      <c r="B615" s="1241" t="s">
        <v>368</v>
      </c>
      <c r="C615" s="1242">
        <v>1</v>
      </c>
      <c r="D615" s="1243">
        <f t="shared" si="899"/>
        <v>0.6</v>
      </c>
      <c r="E615" s="1243">
        <f>VLOOKUP($A615,'E1 Categorization'!$A$35:$E$116,5,FALSE)</f>
        <v>0.4</v>
      </c>
      <c r="F615" s="1243">
        <f t="shared" si="900"/>
        <v>1</v>
      </c>
      <c r="G615" s="1244">
        <f>IF(ISERROR(VLOOKUP(VLOOKUP($A615, 'E4 TB Allocation Details'!$A$18:$L$214, MATCH("Demand ID", 'E4 TB Allocation Details'!$A$18:$L$18, 0),FALSE), 'E2 Allocators'!$B$15:$W$361, MATCH(G$17, 'E2 Allocators'!$B$15:$W$15, 0),FALSE)), 0, VLOOKUP(VLOOKUP($A615, 'E4 TB Allocation Details'!$A$18:$L$214, MATCH("Demand ID", 'E4 TB Allocation Details'!$A$18:$L$18, 0),FALSE), 'E2 Allocators'!$B$15:$W$361, MATCH(G$17, 'E2 Allocators'!$B$15:$W$15, 0),FALSE))</f>
        <v>0.48331159640572546</v>
      </c>
      <c r="H615" s="1244">
        <f>IF(ISERROR(VLOOKUP(VLOOKUP($A615, 'E4 TB Allocation Details'!$A$18:$L$214, MATCH("Demand ID", 'E4 TB Allocation Details'!$A$18:$L$18, 0),FALSE), 'E2 Allocators'!$B$15:$W$361, MATCH(H$17, 'E2 Allocators'!$B$15:$W$15, 0),FALSE)), 0, VLOOKUP(VLOOKUP($A615, 'E4 TB Allocation Details'!$A$18:$L$214, MATCH("Demand ID", 'E4 TB Allocation Details'!$A$18:$L$18, 0),FALSE), 'E2 Allocators'!$B$15:$W$361, MATCH(H$17, 'E2 Allocators'!$B$15:$W$15, 0),FALSE))</f>
        <v>0.25399518192010617</v>
      </c>
      <c r="I615" s="1244">
        <f>IF(ISERROR(VLOOKUP(VLOOKUP($A615, 'E4 TB Allocation Details'!$A$18:$L$214, MATCH("Demand ID", 'E4 TB Allocation Details'!$A$18:$L$18, 0),FALSE), 'E2 Allocators'!$B$15:$W$361, MATCH(I$17, 'E2 Allocators'!$B$15:$W$15, 0),FALSE)), 0, VLOOKUP(VLOOKUP($A615, 'E4 TB Allocation Details'!$A$18:$L$214, MATCH("Demand ID", 'E4 TB Allocation Details'!$A$18:$L$18, 0),FALSE), 'E2 Allocators'!$B$15:$W$361, MATCH(I$17, 'E2 Allocators'!$B$15:$W$15, 0),FALSE))</f>
        <v>0.26061105281909969</v>
      </c>
      <c r="J615" s="1244">
        <f>IF(ISERROR(VLOOKUP(VLOOKUP($A615, 'E4 TB Allocation Details'!$A$18:$L$214, MATCH("Demand ID", 'E4 TB Allocation Details'!$A$18:$L$18, 0),FALSE), 'E2 Allocators'!$B$15:$W$361, MATCH(J$17, 'E2 Allocators'!$B$15:$W$15, 0),FALSE)), 0, VLOOKUP(VLOOKUP($A615, 'E4 TB Allocation Details'!$A$18:$L$214, MATCH("Demand ID", 'E4 TB Allocation Details'!$A$18:$L$18, 0),FALSE), 'E2 Allocators'!$B$15:$W$361, MATCH(J$17, 'E2 Allocators'!$B$15:$W$15, 0),FALSE))</f>
        <v>0</v>
      </c>
      <c r="K615" s="1244">
        <f>IF(ISERROR(VLOOKUP(VLOOKUP($A615, 'E4 TB Allocation Details'!$A$18:$L$214, MATCH("Demand ID", 'E4 TB Allocation Details'!$A$18:$L$18, 0),FALSE), 'E2 Allocators'!$B$15:$W$361, MATCH(K$17, 'E2 Allocators'!$B$15:$W$15, 0),FALSE)), 0, VLOOKUP(VLOOKUP($A615, 'E4 TB Allocation Details'!$A$18:$L$214, MATCH("Demand ID", 'E4 TB Allocation Details'!$A$18:$L$18, 0),FALSE), 'E2 Allocators'!$B$15:$W$361, MATCH(K$17, 'E2 Allocators'!$B$15:$W$15, 0),FALSE))</f>
        <v>0</v>
      </c>
      <c r="L615" s="1244">
        <f>IF(ISERROR(VLOOKUP(VLOOKUP($A615, 'E4 TB Allocation Details'!$A$18:$L$214, MATCH("Demand ID", 'E4 TB Allocation Details'!$A$18:$L$18, 0),FALSE), 'E2 Allocators'!$B$15:$W$361, MATCH(L$17, 'E2 Allocators'!$B$15:$W$15, 0),FALSE)), 0, VLOOKUP(VLOOKUP($A615, 'E4 TB Allocation Details'!$A$18:$L$214, MATCH("Demand ID", 'E4 TB Allocation Details'!$A$18:$L$18, 0),FALSE), 'E2 Allocators'!$B$15:$W$361, MATCH(L$17, 'E2 Allocators'!$B$15:$W$15, 0),FALSE))</f>
        <v>0</v>
      </c>
      <c r="M615" s="1244">
        <f>IF(ISERROR(VLOOKUP(VLOOKUP($A615, 'E4 TB Allocation Details'!$A$18:$L$214, MATCH("Demand ID", 'E4 TB Allocation Details'!$A$18:$L$18, 0),FALSE), 'E2 Allocators'!$B$15:$W$361, MATCH(M$17, 'E2 Allocators'!$B$15:$W$15, 0),FALSE)), 0, VLOOKUP(VLOOKUP($A615, 'E4 TB Allocation Details'!$A$18:$L$214, MATCH("Demand ID", 'E4 TB Allocation Details'!$A$18:$L$18, 0),FALSE), 'E2 Allocators'!$B$15:$W$361, MATCH(M$17, 'E2 Allocators'!$B$15:$W$15, 0),FALSE))</f>
        <v>5.0665019236363748E-4</v>
      </c>
      <c r="N615" s="1244">
        <f>IF(ISERROR(VLOOKUP(VLOOKUP($A615, 'E4 TB Allocation Details'!$A$18:$L$214, MATCH("Demand ID", 'E4 TB Allocation Details'!$A$18:$L$18, 0),FALSE), 'E2 Allocators'!$B$15:$W$361, MATCH(N$17, 'E2 Allocators'!$B$15:$W$15, 0),FALSE)), 0, VLOOKUP(VLOOKUP($A615, 'E4 TB Allocation Details'!$A$18:$L$214, MATCH("Demand ID", 'E4 TB Allocation Details'!$A$18:$L$18, 0),FALSE), 'E2 Allocators'!$B$15:$W$361, MATCH(N$17, 'E2 Allocators'!$B$15:$W$15, 0),FALSE))</f>
        <v>0</v>
      </c>
      <c r="O615" s="1244">
        <f>IF(ISERROR(VLOOKUP(VLOOKUP($A615, 'E4 TB Allocation Details'!$A$18:$L$214, MATCH("Demand ID", 'E4 TB Allocation Details'!$A$18:$L$18, 0),FALSE), 'E2 Allocators'!$B$15:$W$361, MATCH(O$17, 'E2 Allocators'!$B$15:$W$15, 0),FALSE)), 0, VLOOKUP(VLOOKUP($A615, 'E4 TB Allocation Details'!$A$18:$L$214, MATCH("Demand ID", 'E4 TB Allocation Details'!$A$18:$L$18, 0),FALSE), 'E2 Allocators'!$B$15:$W$361, MATCH(O$17, 'E2 Allocators'!$B$15:$W$15, 0),FALSE))</f>
        <v>1.5755186627049891E-3</v>
      </c>
      <c r="P615" s="1244">
        <f>IF(ISERROR(VLOOKUP(VLOOKUP($A615, 'E4 TB Allocation Details'!$A$18:$L$214, MATCH("Demand ID", 'E4 TB Allocation Details'!$A$18:$L$18, 0),FALSE), 'E2 Allocators'!$B$15:$W$361, MATCH(P$17, 'E2 Allocators'!$B$15:$W$15, 0),FALSE)), 0, VLOOKUP(VLOOKUP($A615, 'E4 TB Allocation Details'!$A$18:$L$214, MATCH("Demand ID", 'E4 TB Allocation Details'!$A$18:$L$18, 0),FALSE), 'E2 Allocators'!$B$15:$W$361, MATCH(P$17, 'E2 Allocators'!$B$15:$W$15, 0),FALSE))</f>
        <v>0</v>
      </c>
      <c r="Q615" s="1244">
        <f>IF(ISERROR(VLOOKUP(VLOOKUP($A615, 'E4 TB Allocation Details'!$A$18:$L$214, MATCH("Demand ID", 'E4 TB Allocation Details'!$A$18:$L$18, 0),FALSE), 'E2 Allocators'!$B$15:$W$361, MATCH(Q$17, 'E2 Allocators'!$B$15:$W$15, 0),FALSE)), 0, VLOOKUP(VLOOKUP($A615, 'E4 TB Allocation Details'!$A$18:$L$214, MATCH("Demand ID", 'E4 TB Allocation Details'!$A$18:$L$18, 0),FALSE), 'E2 Allocators'!$B$15:$W$361, MATCH(Q$17, 'E2 Allocators'!$B$15:$W$15, 0),FALSE))</f>
        <v>0</v>
      </c>
      <c r="R615" s="1244">
        <f>IF(ISERROR(VLOOKUP(VLOOKUP($A615, 'E4 TB Allocation Details'!$A$18:$L$214, MATCH("Demand ID", 'E4 TB Allocation Details'!$A$18:$L$18, 0),FALSE), 'E2 Allocators'!$B$15:$W$361, MATCH(R$17, 'E2 Allocators'!$B$15:$W$15, 0),FALSE)), 0, VLOOKUP(VLOOKUP($A615, 'E4 TB Allocation Details'!$A$18:$L$214, MATCH("Demand ID", 'E4 TB Allocation Details'!$A$18:$L$18, 0),FALSE), 'E2 Allocators'!$B$15:$W$361, MATCH(R$17, 'E2 Allocators'!$B$15:$W$15, 0),FALSE))</f>
        <v>0</v>
      </c>
      <c r="S615" s="1244">
        <f>IF(ISERROR(VLOOKUP(VLOOKUP($A615, 'E4 TB Allocation Details'!$A$18:$L$214, MATCH("Demand ID", 'E4 TB Allocation Details'!$A$18:$L$18, 0),FALSE), 'E2 Allocators'!$B$15:$W$361, MATCH(S$17, 'E2 Allocators'!$B$15:$W$15, 0),FALSE)), 0, VLOOKUP(VLOOKUP($A615, 'E4 TB Allocation Details'!$A$18:$L$214, MATCH("Demand ID", 'E4 TB Allocation Details'!$A$18:$L$18, 0),FALSE), 'E2 Allocators'!$B$15:$W$361, MATCH(S$17, 'E2 Allocators'!$B$15:$W$15, 0),FALSE))</f>
        <v>0</v>
      </c>
      <c r="T615" s="1244">
        <f>IF(ISERROR(VLOOKUP(VLOOKUP($A615, 'E4 TB Allocation Details'!$A$18:$L$214, MATCH("Demand ID", 'E4 TB Allocation Details'!$A$18:$L$18, 0),FALSE), 'E2 Allocators'!$B$15:$W$361, MATCH(T$17, 'E2 Allocators'!$B$15:$W$15, 0),FALSE)), 0, VLOOKUP(VLOOKUP($A615, 'E4 TB Allocation Details'!$A$18:$L$214, MATCH("Demand ID", 'E4 TB Allocation Details'!$A$18:$L$18, 0),FALSE), 'E2 Allocators'!$B$15:$W$361, MATCH(T$17, 'E2 Allocators'!$B$15:$W$15, 0),FALSE))</f>
        <v>0</v>
      </c>
      <c r="U615" s="1244">
        <f>IF(ISERROR(VLOOKUP(VLOOKUP($A615, 'E4 TB Allocation Details'!$A$18:$L$214, MATCH("Demand ID", 'E4 TB Allocation Details'!$A$18:$L$18, 0),FALSE), 'E2 Allocators'!$B$15:$W$361, MATCH(U$17, 'E2 Allocators'!$B$15:$W$15, 0),FALSE)), 0, VLOOKUP(VLOOKUP($A615, 'E4 TB Allocation Details'!$A$18:$L$214, MATCH("Demand ID", 'E4 TB Allocation Details'!$A$18:$L$18, 0),FALSE), 'E2 Allocators'!$B$15:$W$361, MATCH(U$17, 'E2 Allocators'!$B$15:$W$15, 0),FALSE))</f>
        <v>0</v>
      </c>
      <c r="V615" s="1244">
        <f>IF(ISERROR(VLOOKUP(VLOOKUP($A615, 'E4 TB Allocation Details'!$A$18:$L$214, MATCH("Demand ID", 'E4 TB Allocation Details'!$A$18:$L$18, 0),FALSE), 'E2 Allocators'!$B$15:$W$361, MATCH(V$17, 'E2 Allocators'!$B$15:$W$15, 0),FALSE)), 0, VLOOKUP(VLOOKUP($A615, 'E4 TB Allocation Details'!$A$18:$L$214, MATCH("Demand ID", 'E4 TB Allocation Details'!$A$18:$L$18, 0),FALSE), 'E2 Allocators'!$B$15:$W$361, MATCH(V$17, 'E2 Allocators'!$B$15:$W$15, 0),FALSE))</f>
        <v>0</v>
      </c>
      <c r="W615" s="1244">
        <f>IF(ISERROR(VLOOKUP(VLOOKUP($A615, 'E4 TB Allocation Details'!$A$18:$L$214, MATCH("Demand ID", 'E4 TB Allocation Details'!$A$18:$L$18, 0),FALSE), 'E2 Allocators'!$B$15:$W$361, MATCH(W$17, 'E2 Allocators'!$B$15:$W$15, 0),FALSE)), 0, VLOOKUP(VLOOKUP($A615, 'E4 TB Allocation Details'!$A$18:$L$214, MATCH("Demand ID", 'E4 TB Allocation Details'!$A$18:$L$18, 0),FALSE), 'E2 Allocators'!$B$15:$W$361, MATCH(W$17, 'E2 Allocators'!$B$15:$W$15, 0),FALSE))</f>
        <v>0</v>
      </c>
      <c r="X615" s="1244">
        <f>IF(ISERROR(VLOOKUP(VLOOKUP($A615, 'E4 TB Allocation Details'!$A$18:$L$214, MATCH("Demand ID", 'E4 TB Allocation Details'!$A$18:$L$18, 0),FALSE), 'E2 Allocators'!$B$15:$W$361, MATCH(X$17, 'E2 Allocators'!$B$15:$W$15, 0),FALSE)), 0, VLOOKUP(VLOOKUP($A615, 'E4 TB Allocation Details'!$A$18:$L$214, MATCH("Demand ID", 'E4 TB Allocation Details'!$A$18:$L$18, 0),FALSE), 'E2 Allocators'!$B$15:$W$361, MATCH(X$17, 'E2 Allocators'!$B$15:$W$15, 0),FALSE))</f>
        <v>0</v>
      </c>
      <c r="Y615" s="1244">
        <f>IF(ISERROR(VLOOKUP(VLOOKUP($A615, 'E4 TB Allocation Details'!$A$18:$L$214, MATCH("Demand ID", 'E4 TB Allocation Details'!$A$18:$L$18, 0),FALSE), 'E2 Allocators'!$B$15:$W$361, MATCH(Y$17, 'E2 Allocators'!$B$15:$W$15, 0),FALSE)), 0, VLOOKUP(VLOOKUP($A615, 'E4 TB Allocation Details'!$A$18:$L$214, MATCH("Demand ID", 'E4 TB Allocation Details'!$A$18:$L$18, 0),FALSE), 'E2 Allocators'!$B$15:$W$361, MATCH(Y$17, 'E2 Allocators'!$B$15:$W$15, 0),FALSE))</f>
        <v>0</v>
      </c>
      <c r="Z615" s="1244">
        <f>IF(ISERROR(VLOOKUP(VLOOKUP($A615, 'E4 TB Allocation Details'!$A$18:$L$214, MATCH("Demand ID", 'E4 TB Allocation Details'!$A$18:$L$18, 0),FALSE), 'E2 Allocators'!$B$15:$W$361, MATCH(Z$17, 'E2 Allocators'!$B$15:$W$15, 0),FALSE)), 0, VLOOKUP(VLOOKUP($A615, 'E4 TB Allocation Details'!$A$18:$L$214, MATCH("Demand ID", 'E4 TB Allocation Details'!$A$18:$L$18, 0),FALSE), 'E2 Allocators'!$B$15:$W$361, MATCH(Z$17, 'E2 Allocators'!$B$15:$W$15, 0),FALSE))</f>
        <v>0</v>
      </c>
      <c r="AA615" s="1249">
        <f t="shared" si="901"/>
        <v>0.99999999999999989</v>
      </c>
      <c r="AB615" s="1244">
        <f>IF(ISERROR(VLOOKUP(VLOOKUP($A615, 'E4 TB Allocation Details'!$A$18:$L$214, MATCH("Customer ID", 'E4 TB Allocation Details'!$A$18:$L$18, 0),FALSE), 'E2 Allocators'!$B$15:$W$361, MATCH(AB$17, 'E2 Allocators'!$B$15:$W$15, 0),FALSE)), 0, VLOOKUP(VLOOKUP($A615, 'E4 TB Allocation Details'!$A$18:$L$214, MATCH("Customer ID", 'E4 TB Allocation Details'!$A$18:$L$18, 0),FALSE), 'E2 Allocators'!$B$15:$W$361, MATCH(AB$17, 'E2 Allocators'!$B$15:$W$15, 0),FALSE))</f>
        <v>0.83439005833121993</v>
      </c>
      <c r="AC615" s="1244">
        <f>IF(ISERROR(VLOOKUP(VLOOKUP($A615, 'E4 TB Allocation Details'!$A$18:$L$214, MATCH("Customer ID", 'E4 TB Allocation Details'!$A$18:$L$18, 0),FALSE), 'E2 Allocators'!$B$15:$W$361, MATCH(AC$17, 'E2 Allocators'!$B$15:$W$15, 0),FALSE)), 0, VLOOKUP(VLOOKUP($A615, 'E4 TB Allocation Details'!$A$18:$L$214, MATCH("Customer ID", 'E4 TB Allocation Details'!$A$18:$L$18, 0),FALSE), 'E2 Allocators'!$B$15:$W$361, MATCH(AC$17, 'E2 Allocators'!$B$15:$W$15, 0),FALSE))</f>
        <v>0.10271366979457267</v>
      </c>
      <c r="AD615" s="1244">
        <f>IF(ISERROR(VLOOKUP(VLOOKUP($A615, 'E4 TB Allocation Details'!$A$18:$L$214, MATCH("Customer ID", 'E4 TB Allocation Details'!$A$18:$L$18, 0),FALSE), 'E2 Allocators'!$B$15:$W$361, MATCH(AD$17, 'E2 Allocators'!$B$15:$W$15, 0),FALSE)), 0, VLOOKUP(VLOOKUP($A615, 'E4 TB Allocation Details'!$A$18:$L$214, MATCH("Customer ID", 'E4 TB Allocation Details'!$A$18:$L$18, 0),FALSE), 'E2 Allocators'!$B$15:$W$361, MATCH(AD$17, 'E2 Allocators'!$B$15:$W$15, 0),FALSE))</f>
        <v>1.1919857976160284E-2</v>
      </c>
      <c r="AE615" s="1244">
        <f>IF(ISERROR(VLOOKUP(VLOOKUP($A615, 'E4 TB Allocation Details'!$A$18:$L$214, MATCH("Customer ID", 'E4 TB Allocation Details'!$A$18:$L$18, 0),FALSE), 'E2 Allocators'!$B$15:$W$361, MATCH(AE$17, 'E2 Allocators'!$B$15:$W$15, 0),FALSE)), 0, VLOOKUP(VLOOKUP($A615, 'E4 TB Allocation Details'!$A$18:$L$214, MATCH("Customer ID", 'E4 TB Allocation Details'!$A$18:$L$18, 0),FALSE), 'E2 Allocators'!$B$15:$W$361, MATCH(AE$17, 'E2 Allocators'!$B$15:$W$15, 0),FALSE))</f>
        <v>0</v>
      </c>
      <c r="AF615" s="1244">
        <f>IF(ISERROR(VLOOKUP(VLOOKUP($A615, 'E4 TB Allocation Details'!$A$18:$L$214, MATCH("Customer ID", 'E4 TB Allocation Details'!$A$18:$L$18, 0),FALSE), 'E2 Allocators'!$B$15:$W$361, MATCH(AF$17, 'E2 Allocators'!$B$15:$W$15, 0),FALSE)), 0, VLOOKUP(VLOOKUP($A615, 'E4 TB Allocation Details'!$A$18:$L$214, MATCH("Customer ID", 'E4 TB Allocation Details'!$A$18:$L$18, 0),FALSE), 'E2 Allocators'!$B$15:$W$361, MATCH(AF$17, 'E2 Allocators'!$B$15:$W$15, 0),FALSE))</f>
        <v>0</v>
      </c>
      <c r="AG615" s="1244">
        <f>IF(ISERROR(VLOOKUP(VLOOKUP($A615, 'E4 TB Allocation Details'!$A$18:$L$214, MATCH("Customer ID", 'E4 TB Allocation Details'!$A$18:$L$18, 0),FALSE), 'E2 Allocators'!$B$15:$W$361, MATCH(AG$17, 'E2 Allocators'!$B$15:$W$15, 0),FALSE)), 0, VLOOKUP(VLOOKUP($A615, 'E4 TB Allocation Details'!$A$18:$L$214, MATCH("Customer ID", 'E4 TB Allocation Details'!$A$18:$L$18, 0),FALSE), 'E2 Allocators'!$B$15:$W$361, MATCH(AG$17, 'E2 Allocators'!$B$15:$W$15, 0),FALSE))</f>
        <v>0</v>
      </c>
      <c r="AH615" s="1244">
        <f>IF(ISERROR(VLOOKUP(VLOOKUP($A615, 'E4 TB Allocation Details'!$A$18:$L$214, MATCH("Customer ID", 'E4 TB Allocation Details'!$A$18:$L$18, 0),FALSE), 'E2 Allocators'!$B$15:$W$361, MATCH(AH$17, 'E2 Allocators'!$B$15:$W$15, 0),FALSE)), 0, VLOOKUP(VLOOKUP($A615, 'E4 TB Allocation Details'!$A$18:$L$214, MATCH("Customer ID", 'E4 TB Allocation Details'!$A$18:$L$18, 0),FALSE), 'E2 Allocators'!$B$15:$W$361, MATCH(AH$17, 'E2 Allocators'!$B$15:$W$15, 0),FALSE))</f>
        <v>4.9454729901090538E-2</v>
      </c>
      <c r="AI615" s="1244">
        <f>IF(ISERROR(VLOOKUP(VLOOKUP($A615, 'E4 TB Allocation Details'!$A$18:$L$214, MATCH("Customer ID", 'E4 TB Allocation Details'!$A$18:$L$18, 0),FALSE), 'E2 Allocators'!$B$15:$W$361, MATCH(AI$17, 'E2 Allocators'!$B$15:$W$15, 0),FALSE)), 0, VLOOKUP(VLOOKUP($A615, 'E4 TB Allocation Details'!$A$18:$L$214, MATCH("Customer ID", 'E4 TB Allocation Details'!$A$18:$L$18, 0),FALSE), 'E2 Allocators'!$B$15:$W$361, MATCH(AI$17, 'E2 Allocators'!$B$15:$W$15, 0),FALSE))</f>
        <v>0</v>
      </c>
      <c r="AJ615" s="1244">
        <f>IF(ISERROR(VLOOKUP(VLOOKUP($A615, 'E4 TB Allocation Details'!$A$18:$L$214, MATCH("Customer ID", 'E4 TB Allocation Details'!$A$18:$L$18, 0),FALSE), 'E2 Allocators'!$B$15:$W$361, MATCH(AJ$17, 'E2 Allocators'!$B$15:$W$15, 0),FALSE)), 0, VLOOKUP(VLOOKUP($A615, 'E4 TB Allocation Details'!$A$18:$L$214, MATCH("Customer ID", 'E4 TB Allocation Details'!$A$18:$L$18, 0),FALSE), 'E2 Allocators'!$B$15:$W$361, MATCH(AJ$17, 'E2 Allocators'!$B$15:$W$15, 0),FALSE))</f>
        <v>1.5216839969566321E-3</v>
      </c>
      <c r="AK615" s="1244">
        <f>IF(ISERROR(VLOOKUP(VLOOKUP($A615, 'E4 TB Allocation Details'!$A$18:$L$214, MATCH("Customer ID", 'E4 TB Allocation Details'!$A$18:$L$18, 0),FALSE), 'E2 Allocators'!$B$15:$W$361, MATCH(AK$17, 'E2 Allocators'!$B$15:$W$15, 0),FALSE)), 0, VLOOKUP(VLOOKUP($A615, 'E4 TB Allocation Details'!$A$18:$L$214, MATCH("Customer ID", 'E4 TB Allocation Details'!$A$18:$L$18, 0),FALSE), 'E2 Allocators'!$B$15:$W$361, MATCH(AK$17, 'E2 Allocators'!$B$15:$W$15, 0),FALSE))</f>
        <v>0</v>
      </c>
      <c r="AL615" s="1244">
        <f>IF(ISERROR(VLOOKUP(VLOOKUP($A615, 'E4 TB Allocation Details'!$A$18:$L$214, MATCH("Customer ID", 'E4 TB Allocation Details'!$A$18:$L$18, 0),FALSE), 'E2 Allocators'!$B$15:$W$361, MATCH(AL$17, 'E2 Allocators'!$B$15:$W$15, 0),FALSE)), 0, VLOOKUP(VLOOKUP($A615, 'E4 TB Allocation Details'!$A$18:$L$214, MATCH("Customer ID", 'E4 TB Allocation Details'!$A$18:$L$18, 0),FALSE), 'E2 Allocators'!$B$15:$W$361, MATCH(AL$17, 'E2 Allocators'!$B$15:$W$15, 0),FALSE))</f>
        <v>0</v>
      </c>
      <c r="AM615" s="1244">
        <f>IF(ISERROR(VLOOKUP(VLOOKUP($A615, 'E4 TB Allocation Details'!$A$18:$L$214, MATCH("Customer ID", 'E4 TB Allocation Details'!$A$18:$L$18, 0),FALSE), 'E2 Allocators'!$B$15:$W$361, MATCH(AM$17, 'E2 Allocators'!$B$15:$W$15, 0),FALSE)), 0, VLOOKUP(VLOOKUP($A615, 'E4 TB Allocation Details'!$A$18:$L$214, MATCH("Customer ID", 'E4 TB Allocation Details'!$A$18:$L$18, 0),FALSE), 'E2 Allocators'!$B$15:$W$361, MATCH(AM$17, 'E2 Allocators'!$B$15:$W$15, 0),FALSE))</f>
        <v>0</v>
      </c>
      <c r="AN615" s="1244">
        <f>IF(ISERROR(VLOOKUP(VLOOKUP($A615, 'E4 TB Allocation Details'!$A$18:$L$214, MATCH("Customer ID", 'E4 TB Allocation Details'!$A$18:$L$18, 0),FALSE), 'E2 Allocators'!$B$15:$W$361, MATCH(AN$17, 'E2 Allocators'!$B$15:$W$15, 0),FALSE)), 0, VLOOKUP(VLOOKUP($A615, 'E4 TB Allocation Details'!$A$18:$L$214, MATCH("Customer ID", 'E4 TB Allocation Details'!$A$18:$L$18, 0),FALSE), 'E2 Allocators'!$B$15:$W$361, MATCH(AN$17, 'E2 Allocators'!$B$15:$W$15, 0),FALSE))</f>
        <v>0</v>
      </c>
      <c r="AO615" s="1244">
        <f>IF(ISERROR(VLOOKUP(VLOOKUP($A615, 'E4 TB Allocation Details'!$A$18:$L$214, MATCH("Customer ID", 'E4 TB Allocation Details'!$A$18:$L$18, 0),FALSE), 'E2 Allocators'!$B$15:$W$361, MATCH(AO$17, 'E2 Allocators'!$B$15:$W$15, 0),FALSE)), 0, VLOOKUP(VLOOKUP($A615, 'E4 TB Allocation Details'!$A$18:$L$214, MATCH("Customer ID", 'E4 TB Allocation Details'!$A$18:$L$18, 0),FALSE), 'E2 Allocators'!$B$15:$W$361, MATCH(AO$17, 'E2 Allocators'!$B$15:$W$15, 0),FALSE))</f>
        <v>0</v>
      </c>
      <c r="AP615" s="1244">
        <f>IF(ISERROR(VLOOKUP(VLOOKUP($A615, 'E4 TB Allocation Details'!$A$18:$L$214, MATCH("Customer ID", 'E4 TB Allocation Details'!$A$18:$L$18, 0),FALSE), 'E2 Allocators'!$B$15:$W$361, MATCH(AP$17, 'E2 Allocators'!$B$15:$W$15, 0),FALSE)), 0, VLOOKUP(VLOOKUP($A615, 'E4 TB Allocation Details'!$A$18:$L$214, MATCH("Customer ID", 'E4 TB Allocation Details'!$A$18:$L$18, 0),FALSE), 'E2 Allocators'!$B$15:$W$361, MATCH(AP$17, 'E2 Allocators'!$B$15:$W$15, 0),FALSE))</f>
        <v>0</v>
      </c>
      <c r="AQ615" s="1244">
        <f>IF(ISERROR(VLOOKUP(VLOOKUP($A615, 'E4 TB Allocation Details'!$A$18:$L$214, MATCH("Customer ID", 'E4 TB Allocation Details'!$A$18:$L$18, 0),FALSE), 'E2 Allocators'!$B$15:$W$361, MATCH(AQ$17, 'E2 Allocators'!$B$15:$W$15, 0),FALSE)), 0, VLOOKUP(VLOOKUP($A615, 'E4 TB Allocation Details'!$A$18:$L$214, MATCH("Customer ID", 'E4 TB Allocation Details'!$A$18:$L$18, 0),FALSE), 'E2 Allocators'!$B$15:$W$361, MATCH(AQ$17, 'E2 Allocators'!$B$15:$W$15, 0),FALSE))</f>
        <v>0</v>
      </c>
      <c r="AR615" s="1244">
        <f>IF(ISERROR(VLOOKUP(VLOOKUP($A615, 'E4 TB Allocation Details'!$A$18:$L$214, MATCH("Customer ID", 'E4 TB Allocation Details'!$A$18:$L$18, 0),FALSE), 'E2 Allocators'!$B$15:$W$361, MATCH(AR$17, 'E2 Allocators'!$B$15:$W$15, 0),FALSE)), 0, VLOOKUP(VLOOKUP($A615, 'E4 TB Allocation Details'!$A$18:$L$214, MATCH("Customer ID", 'E4 TB Allocation Details'!$A$18:$L$18, 0),FALSE), 'E2 Allocators'!$B$15:$W$361, MATCH(AR$17, 'E2 Allocators'!$B$15:$W$15, 0),FALSE))</f>
        <v>0</v>
      </c>
      <c r="AS615" s="1244">
        <f>IF(ISERROR(VLOOKUP(VLOOKUP($A615, 'E4 TB Allocation Details'!$A$18:$L$214, MATCH("Customer ID", 'E4 TB Allocation Details'!$A$18:$L$18, 0),FALSE), 'E2 Allocators'!$B$15:$W$361, MATCH(AS$17, 'E2 Allocators'!$B$15:$W$15, 0),FALSE)), 0, VLOOKUP(VLOOKUP($A615, 'E4 TB Allocation Details'!$A$18:$L$214, MATCH("Customer ID", 'E4 TB Allocation Details'!$A$18:$L$18, 0),FALSE), 'E2 Allocators'!$B$15:$W$361, MATCH(AS$17, 'E2 Allocators'!$B$15:$W$15, 0),FALSE))</f>
        <v>0</v>
      </c>
      <c r="AT615" s="1244">
        <f>IF(ISERROR(VLOOKUP(VLOOKUP($A615, 'E4 TB Allocation Details'!$A$18:$L$214, MATCH("Customer ID", 'E4 TB Allocation Details'!$A$18:$L$18, 0),FALSE), 'E2 Allocators'!$B$15:$W$361, MATCH(AT$17, 'E2 Allocators'!$B$15:$W$15, 0),FALSE)), 0, VLOOKUP(VLOOKUP($A615, 'E4 TB Allocation Details'!$A$18:$L$214, MATCH("Customer ID", 'E4 TB Allocation Details'!$A$18:$L$18, 0),FALSE), 'E2 Allocators'!$B$15:$W$361, MATCH(AT$17, 'E2 Allocators'!$B$15:$W$15, 0),FALSE))</f>
        <v>0</v>
      </c>
      <c r="AU615" s="1244">
        <f>IF(ISERROR(VLOOKUP(VLOOKUP($A615, 'E4 TB Allocation Details'!$A$18:$L$214, MATCH("Customer ID", 'E4 TB Allocation Details'!$A$18:$L$18, 0),FALSE), 'E2 Allocators'!$B$15:$W$361, MATCH(AU$17, 'E2 Allocators'!$B$15:$W$15, 0),FALSE)), 0, VLOOKUP(VLOOKUP($A615, 'E4 TB Allocation Details'!$A$18:$L$214, MATCH("Customer ID", 'E4 TB Allocation Details'!$A$18:$L$18, 0),FALSE), 'E2 Allocators'!$B$15:$W$361, MATCH(AU$17, 'E2 Allocators'!$B$15:$W$15, 0),FALSE))</f>
        <v>0</v>
      </c>
      <c r="AV615" s="1249">
        <f t="shared" si="902"/>
        <v>1</v>
      </c>
      <c r="AW615" s="1246"/>
      <c r="AX615" s="1246"/>
      <c r="AY615" s="1246"/>
      <c r="AZ615" s="1246"/>
      <c r="BA615" s="1246"/>
      <c r="BB615" s="1246"/>
      <c r="BC615" s="1246"/>
      <c r="BD615" s="1246"/>
      <c r="BE615" s="1246"/>
      <c r="BF615" s="1246"/>
      <c r="BG615" s="1246"/>
      <c r="BH615" s="1246"/>
      <c r="BI615" s="1246"/>
      <c r="BJ615" s="1246"/>
      <c r="BK615" s="1246"/>
      <c r="BL615" s="1246"/>
      <c r="BM615" s="1246"/>
      <c r="BN615" s="1246"/>
      <c r="BO615" s="1246"/>
      <c r="BP615" s="1246"/>
      <c r="BQ615" s="1247"/>
    </row>
    <row r="616" spans="1:69" s="229" customFormat="1" ht="12.75">
      <c r="A616" s="1248" t="s">
        <v>833</v>
      </c>
      <c r="B616" s="1241" t="s">
        <v>391</v>
      </c>
      <c r="C616" s="1242">
        <v>1</v>
      </c>
      <c r="D616" s="1243">
        <f t="shared" si="899"/>
        <v>0.6</v>
      </c>
      <c r="E616" s="1243">
        <f>VLOOKUP($A616,'E1 Categorization'!$A$35:$E$116,5,FALSE)</f>
        <v>0.4</v>
      </c>
      <c r="F616" s="1243">
        <f t="shared" si="900"/>
        <v>1</v>
      </c>
      <c r="G616" s="1244">
        <f>IF(ISERROR(VLOOKUP(VLOOKUP($A616, 'E4 TB Allocation Details'!$A$18:$L$214, MATCH("Demand ID", 'E4 TB Allocation Details'!$A$18:$L$18, 0),FALSE), 'E2 Allocators'!$B$15:$W$361, MATCH(G$17, 'E2 Allocators'!$B$15:$W$15, 0),FALSE)), 0, VLOOKUP(VLOOKUP($A616, 'E4 TB Allocation Details'!$A$18:$L$214, MATCH("Demand ID", 'E4 TB Allocation Details'!$A$18:$L$18, 0),FALSE), 'E2 Allocators'!$B$15:$W$361, MATCH(G$17, 'E2 Allocators'!$B$15:$W$15, 0),FALSE))</f>
        <v>0.65366353966808421</v>
      </c>
      <c r="H616" s="1244">
        <f>IF(ISERROR(VLOOKUP(VLOOKUP($A616, 'E4 TB Allocation Details'!$A$18:$L$214, MATCH("Demand ID", 'E4 TB Allocation Details'!$A$18:$L$18, 0),FALSE), 'E2 Allocators'!$B$15:$W$361, MATCH(H$17, 'E2 Allocators'!$B$15:$W$15, 0),FALSE)), 0, VLOOKUP(VLOOKUP($A616, 'E4 TB Allocation Details'!$A$18:$L$214, MATCH("Demand ID", 'E4 TB Allocation Details'!$A$18:$L$18, 0),FALSE), 'E2 Allocators'!$B$15:$W$361, MATCH(H$17, 'E2 Allocators'!$B$15:$W$15, 0),FALSE))</f>
        <v>0.34352039327680567</v>
      </c>
      <c r="I616" s="1244">
        <f>IF(ISERROR(VLOOKUP(VLOOKUP($A616, 'E4 TB Allocation Details'!$A$18:$L$214, MATCH("Demand ID", 'E4 TB Allocation Details'!$A$18:$L$18, 0),FALSE), 'E2 Allocators'!$B$15:$W$361, MATCH(I$17, 'E2 Allocators'!$B$15:$W$15, 0),FALSE)), 0, VLOOKUP(VLOOKUP($A616, 'E4 TB Allocation Details'!$A$18:$L$214, MATCH("Demand ID", 'E4 TB Allocation Details'!$A$18:$L$18, 0),FALSE), 'E2 Allocators'!$B$15:$W$361, MATCH(I$17, 'E2 Allocators'!$B$15:$W$15, 0),FALSE))</f>
        <v>0</v>
      </c>
      <c r="J616" s="1244">
        <f>IF(ISERROR(VLOOKUP(VLOOKUP($A616, 'E4 TB Allocation Details'!$A$18:$L$214, MATCH("Demand ID", 'E4 TB Allocation Details'!$A$18:$L$18, 0),FALSE), 'E2 Allocators'!$B$15:$W$361, MATCH(J$17, 'E2 Allocators'!$B$15:$W$15, 0),FALSE)), 0, VLOOKUP(VLOOKUP($A616, 'E4 TB Allocation Details'!$A$18:$L$214, MATCH("Demand ID", 'E4 TB Allocation Details'!$A$18:$L$18, 0),FALSE), 'E2 Allocators'!$B$15:$W$361, MATCH(J$17, 'E2 Allocators'!$B$15:$W$15, 0),FALSE))</f>
        <v>0</v>
      </c>
      <c r="K616" s="1244">
        <f>IF(ISERROR(VLOOKUP(VLOOKUP($A616, 'E4 TB Allocation Details'!$A$18:$L$214, MATCH("Demand ID", 'E4 TB Allocation Details'!$A$18:$L$18, 0),FALSE), 'E2 Allocators'!$B$15:$W$361, MATCH(K$17, 'E2 Allocators'!$B$15:$W$15, 0),FALSE)), 0, VLOOKUP(VLOOKUP($A616, 'E4 TB Allocation Details'!$A$18:$L$214, MATCH("Demand ID", 'E4 TB Allocation Details'!$A$18:$L$18, 0),FALSE), 'E2 Allocators'!$B$15:$W$361, MATCH(K$17, 'E2 Allocators'!$B$15:$W$15, 0),FALSE))</f>
        <v>0</v>
      </c>
      <c r="L616" s="1244">
        <f>IF(ISERROR(VLOOKUP(VLOOKUP($A616, 'E4 TB Allocation Details'!$A$18:$L$214, MATCH("Demand ID", 'E4 TB Allocation Details'!$A$18:$L$18, 0),FALSE), 'E2 Allocators'!$B$15:$W$361, MATCH(L$17, 'E2 Allocators'!$B$15:$W$15, 0),FALSE)), 0, VLOOKUP(VLOOKUP($A616, 'E4 TB Allocation Details'!$A$18:$L$214, MATCH("Demand ID", 'E4 TB Allocation Details'!$A$18:$L$18, 0),FALSE), 'E2 Allocators'!$B$15:$W$361, MATCH(L$17, 'E2 Allocators'!$B$15:$W$15, 0),FALSE))</f>
        <v>0</v>
      </c>
      <c r="M616" s="1244">
        <f>IF(ISERROR(VLOOKUP(VLOOKUP($A616, 'E4 TB Allocation Details'!$A$18:$L$214, MATCH("Demand ID", 'E4 TB Allocation Details'!$A$18:$L$18, 0),FALSE), 'E2 Allocators'!$B$15:$W$361, MATCH(M$17, 'E2 Allocators'!$B$15:$W$15, 0),FALSE)), 0, VLOOKUP(VLOOKUP($A616, 'E4 TB Allocation Details'!$A$18:$L$214, MATCH("Demand ID", 'E4 TB Allocation Details'!$A$18:$L$18, 0),FALSE), 'E2 Allocators'!$B$15:$W$361, MATCH(M$17, 'E2 Allocators'!$B$15:$W$15, 0),FALSE))</f>
        <v>6.8522824731876819E-4</v>
      </c>
      <c r="N616" s="1244">
        <f>IF(ISERROR(VLOOKUP(VLOOKUP($A616, 'E4 TB Allocation Details'!$A$18:$L$214, MATCH("Demand ID", 'E4 TB Allocation Details'!$A$18:$L$18, 0),FALSE), 'E2 Allocators'!$B$15:$W$361, MATCH(N$17, 'E2 Allocators'!$B$15:$W$15, 0),FALSE)), 0, VLOOKUP(VLOOKUP($A616, 'E4 TB Allocation Details'!$A$18:$L$214, MATCH("Demand ID", 'E4 TB Allocation Details'!$A$18:$L$18, 0),FALSE), 'E2 Allocators'!$B$15:$W$361, MATCH(N$17, 'E2 Allocators'!$B$15:$W$15, 0),FALSE))</f>
        <v>0</v>
      </c>
      <c r="O616" s="1244">
        <f>IF(ISERROR(VLOOKUP(VLOOKUP($A616, 'E4 TB Allocation Details'!$A$18:$L$214, MATCH("Demand ID", 'E4 TB Allocation Details'!$A$18:$L$18, 0),FALSE), 'E2 Allocators'!$B$15:$W$361, MATCH(O$17, 'E2 Allocators'!$B$15:$W$15, 0),FALSE)), 0, VLOOKUP(VLOOKUP($A616, 'E4 TB Allocation Details'!$A$18:$L$214, MATCH("Demand ID", 'E4 TB Allocation Details'!$A$18:$L$18, 0),FALSE), 'E2 Allocators'!$B$15:$W$361, MATCH(O$17, 'E2 Allocators'!$B$15:$W$15, 0),FALSE))</f>
        <v>2.1308388077912661E-3</v>
      </c>
      <c r="P616" s="1244">
        <f>IF(ISERROR(VLOOKUP(VLOOKUP($A616, 'E4 TB Allocation Details'!$A$18:$L$214, MATCH("Demand ID", 'E4 TB Allocation Details'!$A$18:$L$18, 0),FALSE), 'E2 Allocators'!$B$15:$W$361, MATCH(P$17, 'E2 Allocators'!$B$15:$W$15, 0),FALSE)), 0, VLOOKUP(VLOOKUP($A616, 'E4 TB Allocation Details'!$A$18:$L$214, MATCH("Demand ID", 'E4 TB Allocation Details'!$A$18:$L$18, 0),FALSE), 'E2 Allocators'!$B$15:$W$361, MATCH(P$17, 'E2 Allocators'!$B$15:$W$15, 0),FALSE))</f>
        <v>0</v>
      </c>
      <c r="Q616" s="1244">
        <f>IF(ISERROR(VLOOKUP(VLOOKUP($A616, 'E4 TB Allocation Details'!$A$18:$L$214, MATCH("Demand ID", 'E4 TB Allocation Details'!$A$18:$L$18, 0),FALSE), 'E2 Allocators'!$B$15:$W$361, MATCH(Q$17, 'E2 Allocators'!$B$15:$W$15, 0),FALSE)), 0, VLOOKUP(VLOOKUP($A616, 'E4 TB Allocation Details'!$A$18:$L$214, MATCH("Demand ID", 'E4 TB Allocation Details'!$A$18:$L$18, 0),FALSE), 'E2 Allocators'!$B$15:$W$361, MATCH(Q$17, 'E2 Allocators'!$B$15:$W$15, 0),FALSE))</f>
        <v>0</v>
      </c>
      <c r="R616" s="1244">
        <f>IF(ISERROR(VLOOKUP(VLOOKUP($A616, 'E4 TB Allocation Details'!$A$18:$L$214, MATCH("Demand ID", 'E4 TB Allocation Details'!$A$18:$L$18, 0),FALSE), 'E2 Allocators'!$B$15:$W$361, MATCH(R$17, 'E2 Allocators'!$B$15:$W$15, 0),FALSE)), 0, VLOOKUP(VLOOKUP($A616, 'E4 TB Allocation Details'!$A$18:$L$214, MATCH("Demand ID", 'E4 TB Allocation Details'!$A$18:$L$18, 0),FALSE), 'E2 Allocators'!$B$15:$W$361, MATCH(R$17, 'E2 Allocators'!$B$15:$W$15, 0),FALSE))</f>
        <v>0</v>
      </c>
      <c r="S616" s="1244">
        <f>IF(ISERROR(VLOOKUP(VLOOKUP($A616, 'E4 TB Allocation Details'!$A$18:$L$214, MATCH("Demand ID", 'E4 TB Allocation Details'!$A$18:$L$18, 0),FALSE), 'E2 Allocators'!$B$15:$W$361, MATCH(S$17, 'E2 Allocators'!$B$15:$W$15, 0),FALSE)), 0, VLOOKUP(VLOOKUP($A616, 'E4 TB Allocation Details'!$A$18:$L$214, MATCH("Demand ID", 'E4 TB Allocation Details'!$A$18:$L$18, 0),FALSE), 'E2 Allocators'!$B$15:$W$361, MATCH(S$17, 'E2 Allocators'!$B$15:$W$15, 0),FALSE))</f>
        <v>0</v>
      </c>
      <c r="T616" s="1244">
        <f>IF(ISERROR(VLOOKUP(VLOOKUP($A616, 'E4 TB Allocation Details'!$A$18:$L$214, MATCH("Demand ID", 'E4 TB Allocation Details'!$A$18:$L$18, 0),FALSE), 'E2 Allocators'!$B$15:$W$361, MATCH(T$17, 'E2 Allocators'!$B$15:$W$15, 0),FALSE)), 0, VLOOKUP(VLOOKUP($A616, 'E4 TB Allocation Details'!$A$18:$L$214, MATCH("Demand ID", 'E4 TB Allocation Details'!$A$18:$L$18, 0),FALSE), 'E2 Allocators'!$B$15:$W$361, MATCH(T$17, 'E2 Allocators'!$B$15:$W$15, 0),FALSE))</f>
        <v>0</v>
      </c>
      <c r="U616" s="1244">
        <f>IF(ISERROR(VLOOKUP(VLOOKUP($A616, 'E4 TB Allocation Details'!$A$18:$L$214, MATCH("Demand ID", 'E4 TB Allocation Details'!$A$18:$L$18, 0),FALSE), 'E2 Allocators'!$B$15:$W$361, MATCH(U$17, 'E2 Allocators'!$B$15:$W$15, 0),FALSE)), 0, VLOOKUP(VLOOKUP($A616, 'E4 TB Allocation Details'!$A$18:$L$214, MATCH("Demand ID", 'E4 TB Allocation Details'!$A$18:$L$18, 0),FALSE), 'E2 Allocators'!$B$15:$W$361, MATCH(U$17, 'E2 Allocators'!$B$15:$W$15, 0),FALSE))</f>
        <v>0</v>
      </c>
      <c r="V616" s="1244">
        <f>IF(ISERROR(VLOOKUP(VLOOKUP($A616, 'E4 TB Allocation Details'!$A$18:$L$214, MATCH("Demand ID", 'E4 TB Allocation Details'!$A$18:$L$18, 0),FALSE), 'E2 Allocators'!$B$15:$W$361, MATCH(V$17, 'E2 Allocators'!$B$15:$W$15, 0),FALSE)), 0, VLOOKUP(VLOOKUP($A616, 'E4 TB Allocation Details'!$A$18:$L$214, MATCH("Demand ID", 'E4 TB Allocation Details'!$A$18:$L$18, 0),FALSE), 'E2 Allocators'!$B$15:$W$361, MATCH(V$17, 'E2 Allocators'!$B$15:$W$15, 0),FALSE))</f>
        <v>0</v>
      </c>
      <c r="W616" s="1244">
        <f>IF(ISERROR(VLOOKUP(VLOOKUP($A616, 'E4 TB Allocation Details'!$A$18:$L$214, MATCH("Demand ID", 'E4 TB Allocation Details'!$A$18:$L$18, 0),FALSE), 'E2 Allocators'!$B$15:$W$361, MATCH(W$17, 'E2 Allocators'!$B$15:$W$15, 0),FALSE)), 0, VLOOKUP(VLOOKUP($A616, 'E4 TB Allocation Details'!$A$18:$L$214, MATCH("Demand ID", 'E4 TB Allocation Details'!$A$18:$L$18, 0),FALSE), 'E2 Allocators'!$B$15:$W$361, MATCH(W$17, 'E2 Allocators'!$B$15:$W$15, 0),FALSE))</f>
        <v>0</v>
      </c>
      <c r="X616" s="1244">
        <f>IF(ISERROR(VLOOKUP(VLOOKUP($A616, 'E4 TB Allocation Details'!$A$18:$L$214, MATCH("Demand ID", 'E4 TB Allocation Details'!$A$18:$L$18, 0),FALSE), 'E2 Allocators'!$B$15:$W$361, MATCH(X$17, 'E2 Allocators'!$B$15:$W$15, 0),FALSE)), 0, VLOOKUP(VLOOKUP($A616, 'E4 TB Allocation Details'!$A$18:$L$214, MATCH("Demand ID", 'E4 TB Allocation Details'!$A$18:$L$18, 0),FALSE), 'E2 Allocators'!$B$15:$W$361, MATCH(X$17, 'E2 Allocators'!$B$15:$W$15, 0),FALSE))</f>
        <v>0</v>
      </c>
      <c r="Y616" s="1244">
        <f>IF(ISERROR(VLOOKUP(VLOOKUP($A616, 'E4 TB Allocation Details'!$A$18:$L$214, MATCH("Demand ID", 'E4 TB Allocation Details'!$A$18:$L$18, 0),FALSE), 'E2 Allocators'!$B$15:$W$361, MATCH(Y$17, 'E2 Allocators'!$B$15:$W$15, 0),FALSE)), 0, VLOOKUP(VLOOKUP($A616, 'E4 TB Allocation Details'!$A$18:$L$214, MATCH("Demand ID", 'E4 TB Allocation Details'!$A$18:$L$18, 0),FALSE), 'E2 Allocators'!$B$15:$W$361, MATCH(Y$17, 'E2 Allocators'!$B$15:$W$15, 0),FALSE))</f>
        <v>0</v>
      </c>
      <c r="Z616" s="1244">
        <f>IF(ISERROR(VLOOKUP(VLOOKUP($A616, 'E4 TB Allocation Details'!$A$18:$L$214, MATCH("Demand ID", 'E4 TB Allocation Details'!$A$18:$L$18, 0),FALSE), 'E2 Allocators'!$B$15:$W$361, MATCH(Z$17, 'E2 Allocators'!$B$15:$W$15, 0),FALSE)), 0, VLOOKUP(VLOOKUP($A616, 'E4 TB Allocation Details'!$A$18:$L$214, MATCH("Demand ID", 'E4 TB Allocation Details'!$A$18:$L$18, 0),FALSE), 'E2 Allocators'!$B$15:$W$361, MATCH(Z$17, 'E2 Allocators'!$B$15:$W$15, 0),FALSE))</f>
        <v>0</v>
      </c>
      <c r="AA616" s="1249">
        <f t="shared" si="901"/>
        <v>1</v>
      </c>
      <c r="AB616" s="1244">
        <f>IF(ISERROR(VLOOKUP(VLOOKUP($A616, 'E4 TB Allocation Details'!$A$18:$L$214, MATCH("Customer ID", 'E4 TB Allocation Details'!$A$18:$L$18, 0),FALSE), 'E2 Allocators'!$B$15:$W$361, MATCH(AB$17, 'E2 Allocators'!$B$15:$W$15, 0),FALSE)), 0, VLOOKUP(VLOOKUP($A616, 'E4 TB Allocation Details'!$A$18:$L$214, MATCH("Customer ID", 'E4 TB Allocation Details'!$A$18:$L$18, 0),FALSE), 'E2 Allocators'!$B$15:$W$361, MATCH(AB$17, 'E2 Allocators'!$B$15:$W$15, 0),FALSE))</f>
        <v>0.84445585215605745</v>
      </c>
      <c r="AC616" s="1244">
        <f>IF(ISERROR(VLOOKUP(VLOOKUP($A616, 'E4 TB Allocation Details'!$A$18:$L$214, MATCH("Customer ID", 'E4 TB Allocation Details'!$A$18:$L$18, 0),FALSE), 'E2 Allocators'!$B$15:$W$361, MATCH(AC$17, 'E2 Allocators'!$B$15:$W$15, 0),FALSE)), 0, VLOOKUP(VLOOKUP($A616, 'E4 TB Allocation Details'!$A$18:$L$214, MATCH("Customer ID", 'E4 TB Allocation Details'!$A$18:$L$18, 0),FALSE), 'E2 Allocators'!$B$15:$W$361, MATCH(AC$17, 'E2 Allocators'!$B$15:$W$15, 0),FALSE))</f>
        <v>0.10395277207392196</v>
      </c>
      <c r="AD616" s="1244">
        <f>IF(ISERROR(VLOOKUP(VLOOKUP($A616, 'E4 TB Allocation Details'!$A$18:$L$214, MATCH("Customer ID", 'E4 TB Allocation Details'!$A$18:$L$18, 0),FALSE), 'E2 Allocators'!$B$15:$W$361, MATCH(AD$17, 'E2 Allocators'!$B$15:$W$15, 0),FALSE)), 0, VLOOKUP(VLOOKUP($A616, 'E4 TB Allocation Details'!$A$18:$L$214, MATCH("Customer ID", 'E4 TB Allocation Details'!$A$18:$L$18, 0),FALSE), 'E2 Allocators'!$B$15:$W$361, MATCH(AD$17, 'E2 Allocators'!$B$15:$W$15, 0),FALSE))</f>
        <v>0</v>
      </c>
      <c r="AE616" s="1244">
        <f>IF(ISERROR(VLOOKUP(VLOOKUP($A616, 'E4 TB Allocation Details'!$A$18:$L$214, MATCH("Customer ID", 'E4 TB Allocation Details'!$A$18:$L$18, 0),FALSE), 'E2 Allocators'!$B$15:$W$361, MATCH(AE$17, 'E2 Allocators'!$B$15:$W$15, 0),FALSE)), 0, VLOOKUP(VLOOKUP($A616, 'E4 TB Allocation Details'!$A$18:$L$214, MATCH("Customer ID", 'E4 TB Allocation Details'!$A$18:$L$18, 0),FALSE), 'E2 Allocators'!$B$15:$W$361, MATCH(AE$17, 'E2 Allocators'!$B$15:$W$15, 0),FALSE))</f>
        <v>0</v>
      </c>
      <c r="AF616" s="1244">
        <f>IF(ISERROR(VLOOKUP(VLOOKUP($A616, 'E4 TB Allocation Details'!$A$18:$L$214, MATCH("Customer ID", 'E4 TB Allocation Details'!$A$18:$L$18, 0),FALSE), 'E2 Allocators'!$B$15:$W$361, MATCH(AF$17, 'E2 Allocators'!$B$15:$W$15, 0),FALSE)), 0, VLOOKUP(VLOOKUP($A616, 'E4 TB Allocation Details'!$A$18:$L$214, MATCH("Customer ID", 'E4 TB Allocation Details'!$A$18:$L$18, 0),FALSE), 'E2 Allocators'!$B$15:$W$361, MATCH(AF$17, 'E2 Allocators'!$B$15:$W$15, 0),FALSE))</f>
        <v>0</v>
      </c>
      <c r="AG616" s="1244">
        <f>IF(ISERROR(VLOOKUP(VLOOKUP($A616, 'E4 TB Allocation Details'!$A$18:$L$214, MATCH("Customer ID", 'E4 TB Allocation Details'!$A$18:$L$18, 0),FALSE), 'E2 Allocators'!$B$15:$W$361, MATCH(AG$17, 'E2 Allocators'!$B$15:$W$15, 0),FALSE)), 0, VLOOKUP(VLOOKUP($A616, 'E4 TB Allocation Details'!$A$18:$L$214, MATCH("Customer ID", 'E4 TB Allocation Details'!$A$18:$L$18, 0),FALSE), 'E2 Allocators'!$B$15:$W$361, MATCH(AG$17, 'E2 Allocators'!$B$15:$W$15, 0),FALSE))</f>
        <v>0</v>
      </c>
      <c r="AH616" s="1244">
        <f>IF(ISERROR(VLOOKUP(VLOOKUP($A616, 'E4 TB Allocation Details'!$A$18:$L$214, MATCH("Customer ID", 'E4 TB Allocation Details'!$A$18:$L$18, 0),FALSE), 'E2 Allocators'!$B$15:$W$361, MATCH(AH$17, 'E2 Allocators'!$B$15:$W$15, 0),FALSE)), 0, VLOOKUP(VLOOKUP($A616, 'E4 TB Allocation Details'!$A$18:$L$214, MATCH("Customer ID", 'E4 TB Allocation Details'!$A$18:$L$18, 0),FALSE), 'E2 Allocators'!$B$15:$W$361, MATCH(AH$17, 'E2 Allocators'!$B$15:$W$15, 0),FALSE))</f>
        <v>5.0051334702258726E-2</v>
      </c>
      <c r="AI616" s="1244">
        <f>IF(ISERROR(VLOOKUP(VLOOKUP($A616, 'E4 TB Allocation Details'!$A$18:$L$214, MATCH("Customer ID", 'E4 TB Allocation Details'!$A$18:$L$18, 0),FALSE), 'E2 Allocators'!$B$15:$W$361, MATCH(AI$17, 'E2 Allocators'!$B$15:$W$15, 0),FALSE)), 0, VLOOKUP(VLOOKUP($A616, 'E4 TB Allocation Details'!$A$18:$L$214, MATCH("Customer ID", 'E4 TB Allocation Details'!$A$18:$L$18, 0),FALSE), 'E2 Allocators'!$B$15:$W$361, MATCH(AI$17, 'E2 Allocators'!$B$15:$W$15, 0),FALSE))</f>
        <v>0</v>
      </c>
      <c r="AJ616" s="1244">
        <f>IF(ISERROR(VLOOKUP(VLOOKUP($A616, 'E4 TB Allocation Details'!$A$18:$L$214, MATCH("Customer ID", 'E4 TB Allocation Details'!$A$18:$L$18, 0),FALSE), 'E2 Allocators'!$B$15:$W$361, MATCH(AJ$17, 'E2 Allocators'!$B$15:$W$15, 0),FALSE)), 0, VLOOKUP(VLOOKUP($A616, 'E4 TB Allocation Details'!$A$18:$L$214, MATCH("Customer ID", 'E4 TB Allocation Details'!$A$18:$L$18, 0),FALSE), 'E2 Allocators'!$B$15:$W$361, MATCH(AJ$17, 'E2 Allocators'!$B$15:$W$15, 0),FALSE))</f>
        <v>1.540041067761807E-3</v>
      </c>
      <c r="AK616" s="1244">
        <f>IF(ISERROR(VLOOKUP(VLOOKUP($A616, 'E4 TB Allocation Details'!$A$18:$L$214, MATCH("Customer ID", 'E4 TB Allocation Details'!$A$18:$L$18, 0),FALSE), 'E2 Allocators'!$B$15:$W$361, MATCH(AK$17, 'E2 Allocators'!$B$15:$W$15, 0),FALSE)), 0, VLOOKUP(VLOOKUP($A616, 'E4 TB Allocation Details'!$A$18:$L$214, MATCH("Customer ID", 'E4 TB Allocation Details'!$A$18:$L$18, 0),FALSE), 'E2 Allocators'!$B$15:$W$361, MATCH(AK$17, 'E2 Allocators'!$B$15:$W$15, 0),FALSE))</f>
        <v>0</v>
      </c>
      <c r="AL616" s="1244">
        <f>IF(ISERROR(VLOOKUP(VLOOKUP($A616, 'E4 TB Allocation Details'!$A$18:$L$214, MATCH("Customer ID", 'E4 TB Allocation Details'!$A$18:$L$18, 0),FALSE), 'E2 Allocators'!$B$15:$W$361, MATCH(AL$17, 'E2 Allocators'!$B$15:$W$15, 0),FALSE)), 0, VLOOKUP(VLOOKUP($A616, 'E4 TB Allocation Details'!$A$18:$L$214, MATCH("Customer ID", 'E4 TB Allocation Details'!$A$18:$L$18, 0),FALSE), 'E2 Allocators'!$B$15:$W$361, MATCH(AL$17, 'E2 Allocators'!$B$15:$W$15, 0),FALSE))</f>
        <v>0</v>
      </c>
      <c r="AM616" s="1244">
        <f>IF(ISERROR(VLOOKUP(VLOOKUP($A616, 'E4 TB Allocation Details'!$A$18:$L$214, MATCH("Customer ID", 'E4 TB Allocation Details'!$A$18:$L$18, 0),FALSE), 'E2 Allocators'!$B$15:$W$361, MATCH(AM$17, 'E2 Allocators'!$B$15:$W$15, 0),FALSE)), 0, VLOOKUP(VLOOKUP($A616, 'E4 TB Allocation Details'!$A$18:$L$214, MATCH("Customer ID", 'E4 TB Allocation Details'!$A$18:$L$18, 0),FALSE), 'E2 Allocators'!$B$15:$W$361, MATCH(AM$17, 'E2 Allocators'!$B$15:$W$15, 0),FALSE))</f>
        <v>0</v>
      </c>
      <c r="AN616" s="1244">
        <f>IF(ISERROR(VLOOKUP(VLOOKUP($A616, 'E4 TB Allocation Details'!$A$18:$L$214, MATCH("Customer ID", 'E4 TB Allocation Details'!$A$18:$L$18, 0),FALSE), 'E2 Allocators'!$B$15:$W$361, MATCH(AN$17, 'E2 Allocators'!$B$15:$W$15, 0),FALSE)), 0, VLOOKUP(VLOOKUP($A616, 'E4 TB Allocation Details'!$A$18:$L$214, MATCH("Customer ID", 'E4 TB Allocation Details'!$A$18:$L$18, 0),FALSE), 'E2 Allocators'!$B$15:$W$361, MATCH(AN$17, 'E2 Allocators'!$B$15:$W$15, 0),FALSE))</f>
        <v>0</v>
      </c>
      <c r="AO616" s="1244">
        <f>IF(ISERROR(VLOOKUP(VLOOKUP($A616, 'E4 TB Allocation Details'!$A$18:$L$214, MATCH("Customer ID", 'E4 TB Allocation Details'!$A$18:$L$18, 0),FALSE), 'E2 Allocators'!$B$15:$W$361, MATCH(AO$17, 'E2 Allocators'!$B$15:$W$15, 0),FALSE)), 0, VLOOKUP(VLOOKUP($A616, 'E4 TB Allocation Details'!$A$18:$L$214, MATCH("Customer ID", 'E4 TB Allocation Details'!$A$18:$L$18, 0),FALSE), 'E2 Allocators'!$B$15:$W$361, MATCH(AO$17, 'E2 Allocators'!$B$15:$W$15, 0),FALSE))</f>
        <v>0</v>
      </c>
      <c r="AP616" s="1244">
        <f>IF(ISERROR(VLOOKUP(VLOOKUP($A616, 'E4 TB Allocation Details'!$A$18:$L$214, MATCH("Customer ID", 'E4 TB Allocation Details'!$A$18:$L$18, 0),FALSE), 'E2 Allocators'!$B$15:$W$361, MATCH(AP$17, 'E2 Allocators'!$B$15:$W$15, 0),FALSE)), 0, VLOOKUP(VLOOKUP($A616, 'E4 TB Allocation Details'!$A$18:$L$214, MATCH("Customer ID", 'E4 TB Allocation Details'!$A$18:$L$18, 0),FALSE), 'E2 Allocators'!$B$15:$W$361, MATCH(AP$17, 'E2 Allocators'!$B$15:$W$15, 0),FALSE))</f>
        <v>0</v>
      </c>
      <c r="AQ616" s="1244">
        <f>IF(ISERROR(VLOOKUP(VLOOKUP($A616, 'E4 TB Allocation Details'!$A$18:$L$214, MATCH("Customer ID", 'E4 TB Allocation Details'!$A$18:$L$18, 0),FALSE), 'E2 Allocators'!$B$15:$W$361, MATCH(AQ$17, 'E2 Allocators'!$B$15:$W$15, 0),FALSE)), 0, VLOOKUP(VLOOKUP($A616, 'E4 TB Allocation Details'!$A$18:$L$214, MATCH("Customer ID", 'E4 TB Allocation Details'!$A$18:$L$18, 0),FALSE), 'E2 Allocators'!$B$15:$W$361, MATCH(AQ$17, 'E2 Allocators'!$B$15:$W$15, 0),FALSE))</f>
        <v>0</v>
      </c>
      <c r="AR616" s="1244">
        <f>IF(ISERROR(VLOOKUP(VLOOKUP($A616, 'E4 TB Allocation Details'!$A$18:$L$214, MATCH("Customer ID", 'E4 TB Allocation Details'!$A$18:$L$18, 0),FALSE), 'E2 Allocators'!$B$15:$W$361, MATCH(AR$17, 'E2 Allocators'!$B$15:$W$15, 0),FALSE)), 0, VLOOKUP(VLOOKUP($A616, 'E4 TB Allocation Details'!$A$18:$L$214, MATCH("Customer ID", 'E4 TB Allocation Details'!$A$18:$L$18, 0),FALSE), 'E2 Allocators'!$B$15:$W$361, MATCH(AR$17, 'E2 Allocators'!$B$15:$W$15, 0),FALSE))</f>
        <v>0</v>
      </c>
      <c r="AS616" s="1244">
        <f>IF(ISERROR(VLOOKUP(VLOOKUP($A616, 'E4 TB Allocation Details'!$A$18:$L$214, MATCH("Customer ID", 'E4 TB Allocation Details'!$A$18:$L$18, 0),FALSE), 'E2 Allocators'!$B$15:$W$361, MATCH(AS$17, 'E2 Allocators'!$B$15:$W$15, 0),FALSE)), 0, VLOOKUP(VLOOKUP($A616, 'E4 TB Allocation Details'!$A$18:$L$214, MATCH("Customer ID", 'E4 TB Allocation Details'!$A$18:$L$18, 0),FALSE), 'E2 Allocators'!$B$15:$W$361, MATCH(AS$17, 'E2 Allocators'!$B$15:$W$15, 0),FALSE))</f>
        <v>0</v>
      </c>
      <c r="AT616" s="1244">
        <f>IF(ISERROR(VLOOKUP(VLOOKUP($A616, 'E4 TB Allocation Details'!$A$18:$L$214, MATCH("Customer ID", 'E4 TB Allocation Details'!$A$18:$L$18, 0),FALSE), 'E2 Allocators'!$B$15:$W$361, MATCH(AT$17, 'E2 Allocators'!$B$15:$W$15, 0),FALSE)), 0, VLOOKUP(VLOOKUP($A616, 'E4 TB Allocation Details'!$A$18:$L$214, MATCH("Customer ID", 'E4 TB Allocation Details'!$A$18:$L$18, 0),FALSE), 'E2 Allocators'!$B$15:$W$361, MATCH(AT$17, 'E2 Allocators'!$B$15:$W$15, 0),FALSE))</f>
        <v>0</v>
      </c>
      <c r="AU616" s="1244">
        <f>IF(ISERROR(VLOOKUP(VLOOKUP($A616, 'E4 TB Allocation Details'!$A$18:$L$214, MATCH("Customer ID", 'E4 TB Allocation Details'!$A$18:$L$18, 0),FALSE), 'E2 Allocators'!$B$15:$W$361, MATCH(AU$17, 'E2 Allocators'!$B$15:$W$15, 0),FALSE)), 0, VLOOKUP(VLOOKUP($A616, 'E4 TB Allocation Details'!$A$18:$L$214, MATCH("Customer ID", 'E4 TB Allocation Details'!$A$18:$L$18, 0),FALSE), 'E2 Allocators'!$B$15:$W$361, MATCH(AU$17, 'E2 Allocators'!$B$15:$W$15, 0),FALSE))</f>
        <v>0</v>
      </c>
      <c r="AV616" s="1249">
        <f t="shared" si="902"/>
        <v>1</v>
      </c>
      <c r="AW616" s="1246"/>
      <c r="AX616" s="1246"/>
      <c r="AY616" s="1246"/>
      <c r="AZ616" s="1246"/>
      <c r="BA616" s="1246"/>
      <c r="BB616" s="1246"/>
      <c r="BC616" s="1246"/>
      <c r="BD616" s="1246"/>
      <c r="BE616" s="1246"/>
      <c r="BF616" s="1246"/>
      <c r="BG616" s="1246"/>
      <c r="BH616" s="1246"/>
      <c r="BI616" s="1246"/>
      <c r="BJ616" s="1246"/>
      <c r="BK616" s="1246"/>
      <c r="BL616" s="1246"/>
      <c r="BM616" s="1246"/>
      <c r="BN616" s="1246"/>
      <c r="BO616" s="1246"/>
      <c r="BP616" s="1246"/>
      <c r="BQ616" s="1247"/>
    </row>
    <row r="617" spans="1:69" s="229" customFormat="1" ht="12.75">
      <c r="A617" s="1248">
        <v>1835</v>
      </c>
      <c r="B617" s="1241" t="s">
        <v>75</v>
      </c>
      <c r="C617" s="1242"/>
      <c r="D617" s="1243"/>
      <c r="E617" s="1243"/>
      <c r="F617" s="1243"/>
      <c r="G617" s="1244">
        <f>IF(ISERROR(VLOOKUP(VLOOKUP($A617, 'E4 TB Allocation Details'!$A$18:$L$214, MATCH("Demand ID", 'E4 TB Allocation Details'!$A$18:$L$18, 0),FALSE), 'E2 Allocators'!$B$15:$W$361, MATCH(G$17, 'E2 Allocators'!$B$15:$W$15, 0),FALSE)), 0, VLOOKUP(VLOOKUP($A617, 'E4 TB Allocation Details'!$A$18:$L$214, MATCH("Demand ID", 'E4 TB Allocation Details'!$A$18:$L$18, 0),FALSE), 'E2 Allocators'!$B$15:$W$361, MATCH(G$17, 'E2 Allocators'!$B$15:$W$15, 0),FALSE))</f>
        <v>0</v>
      </c>
      <c r="H617" s="1244">
        <f>IF(ISERROR(VLOOKUP(VLOOKUP($A617, 'E4 TB Allocation Details'!$A$18:$L$214, MATCH("Demand ID", 'E4 TB Allocation Details'!$A$18:$L$18, 0),FALSE), 'E2 Allocators'!$B$15:$W$361, MATCH(H$17, 'E2 Allocators'!$B$15:$W$15, 0),FALSE)), 0, VLOOKUP(VLOOKUP($A617, 'E4 TB Allocation Details'!$A$18:$L$214, MATCH("Demand ID", 'E4 TB Allocation Details'!$A$18:$L$18, 0),FALSE), 'E2 Allocators'!$B$15:$W$361, MATCH(H$17, 'E2 Allocators'!$B$15:$W$15, 0),FALSE))</f>
        <v>0</v>
      </c>
      <c r="I617" s="1244">
        <f>IF(ISERROR(VLOOKUP(VLOOKUP($A617, 'E4 TB Allocation Details'!$A$18:$L$214, MATCH("Demand ID", 'E4 TB Allocation Details'!$A$18:$L$18, 0),FALSE), 'E2 Allocators'!$B$15:$W$361, MATCH(I$17, 'E2 Allocators'!$B$15:$W$15, 0),FALSE)), 0, VLOOKUP(VLOOKUP($A617, 'E4 TB Allocation Details'!$A$18:$L$214, MATCH("Demand ID", 'E4 TB Allocation Details'!$A$18:$L$18, 0),FALSE), 'E2 Allocators'!$B$15:$W$361, MATCH(I$17, 'E2 Allocators'!$B$15:$W$15, 0),FALSE))</f>
        <v>0</v>
      </c>
      <c r="J617" s="1244">
        <f>IF(ISERROR(VLOOKUP(VLOOKUP($A617, 'E4 TB Allocation Details'!$A$18:$L$214, MATCH("Demand ID", 'E4 TB Allocation Details'!$A$18:$L$18, 0),FALSE), 'E2 Allocators'!$B$15:$W$361, MATCH(J$17, 'E2 Allocators'!$B$15:$W$15, 0),FALSE)), 0, VLOOKUP(VLOOKUP($A617, 'E4 TB Allocation Details'!$A$18:$L$214, MATCH("Demand ID", 'E4 TB Allocation Details'!$A$18:$L$18, 0),FALSE), 'E2 Allocators'!$B$15:$W$361, MATCH(J$17, 'E2 Allocators'!$B$15:$W$15, 0),FALSE))</f>
        <v>0</v>
      </c>
      <c r="K617" s="1244">
        <f>IF(ISERROR(VLOOKUP(VLOOKUP($A617, 'E4 TB Allocation Details'!$A$18:$L$214, MATCH("Demand ID", 'E4 TB Allocation Details'!$A$18:$L$18, 0),FALSE), 'E2 Allocators'!$B$15:$W$361, MATCH(K$17, 'E2 Allocators'!$B$15:$W$15, 0),FALSE)), 0, VLOOKUP(VLOOKUP($A617, 'E4 TB Allocation Details'!$A$18:$L$214, MATCH("Demand ID", 'E4 TB Allocation Details'!$A$18:$L$18, 0),FALSE), 'E2 Allocators'!$B$15:$W$361, MATCH(K$17, 'E2 Allocators'!$B$15:$W$15, 0),FALSE))</f>
        <v>0</v>
      </c>
      <c r="L617" s="1244">
        <f>IF(ISERROR(VLOOKUP(VLOOKUP($A617, 'E4 TB Allocation Details'!$A$18:$L$214, MATCH("Demand ID", 'E4 TB Allocation Details'!$A$18:$L$18, 0),FALSE), 'E2 Allocators'!$B$15:$W$361, MATCH(L$17, 'E2 Allocators'!$B$15:$W$15, 0),FALSE)), 0, VLOOKUP(VLOOKUP($A617, 'E4 TB Allocation Details'!$A$18:$L$214, MATCH("Demand ID", 'E4 TB Allocation Details'!$A$18:$L$18, 0),FALSE), 'E2 Allocators'!$B$15:$W$361, MATCH(L$17, 'E2 Allocators'!$B$15:$W$15, 0),FALSE))</f>
        <v>0</v>
      </c>
      <c r="M617" s="1244">
        <f>IF(ISERROR(VLOOKUP(VLOOKUP($A617, 'E4 TB Allocation Details'!$A$18:$L$214, MATCH("Demand ID", 'E4 TB Allocation Details'!$A$18:$L$18, 0),FALSE), 'E2 Allocators'!$B$15:$W$361, MATCH(M$17, 'E2 Allocators'!$B$15:$W$15, 0),FALSE)), 0, VLOOKUP(VLOOKUP($A617, 'E4 TB Allocation Details'!$A$18:$L$214, MATCH("Demand ID", 'E4 TB Allocation Details'!$A$18:$L$18, 0),FALSE), 'E2 Allocators'!$B$15:$W$361, MATCH(M$17, 'E2 Allocators'!$B$15:$W$15, 0),FALSE))</f>
        <v>0</v>
      </c>
      <c r="N617" s="1244">
        <f>IF(ISERROR(VLOOKUP(VLOOKUP($A617, 'E4 TB Allocation Details'!$A$18:$L$214, MATCH("Demand ID", 'E4 TB Allocation Details'!$A$18:$L$18, 0),FALSE), 'E2 Allocators'!$B$15:$W$361, MATCH(N$17, 'E2 Allocators'!$B$15:$W$15, 0),FALSE)), 0, VLOOKUP(VLOOKUP($A617, 'E4 TB Allocation Details'!$A$18:$L$214, MATCH("Demand ID", 'E4 TB Allocation Details'!$A$18:$L$18, 0),FALSE), 'E2 Allocators'!$B$15:$W$361, MATCH(N$17, 'E2 Allocators'!$B$15:$W$15, 0),FALSE))</f>
        <v>0</v>
      </c>
      <c r="O617" s="1244">
        <f>IF(ISERROR(VLOOKUP(VLOOKUP($A617, 'E4 TB Allocation Details'!$A$18:$L$214, MATCH("Demand ID", 'E4 TB Allocation Details'!$A$18:$L$18, 0),FALSE), 'E2 Allocators'!$B$15:$W$361, MATCH(O$17, 'E2 Allocators'!$B$15:$W$15, 0),FALSE)), 0, VLOOKUP(VLOOKUP($A617, 'E4 TB Allocation Details'!$A$18:$L$214, MATCH("Demand ID", 'E4 TB Allocation Details'!$A$18:$L$18, 0),FALSE), 'E2 Allocators'!$B$15:$W$361, MATCH(O$17, 'E2 Allocators'!$B$15:$W$15, 0),FALSE))</f>
        <v>0</v>
      </c>
      <c r="P617" s="1244">
        <f>IF(ISERROR(VLOOKUP(VLOOKUP($A617, 'E4 TB Allocation Details'!$A$18:$L$214, MATCH("Demand ID", 'E4 TB Allocation Details'!$A$18:$L$18, 0),FALSE), 'E2 Allocators'!$B$15:$W$361, MATCH(P$17, 'E2 Allocators'!$B$15:$W$15, 0),FALSE)), 0, VLOOKUP(VLOOKUP($A617, 'E4 TB Allocation Details'!$A$18:$L$214, MATCH("Demand ID", 'E4 TB Allocation Details'!$A$18:$L$18, 0),FALSE), 'E2 Allocators'!$B$15:$W$361, MATCH(P$17, 'E2 Allocators'!$B$15:$W$15, 0),FALSE))</f>
        <v>0</v>
      </c>
      <c r="Q617" s="1244">
        <f>IF(ISERROR(VLOOKUP(VLOOKUP($A617, 'E4 TB Allocation Details'!$A$18:$L$214, MATCH("Demand ID", 'E4 TB Allocation Details'!$A$18:$L$18, 0),FALSE), 'E2 Allocators'!$B$15:$W$361, MATCH(Q$17, 'E2 Allocators'!$B$15:$W$15, 0),FALSE)), 0, VLOOKUP(VLOOKUP($A617, 'E4 TB Allocation Details'!$A$18:$L$214, MATCH("Demand ID", 'E4 TB Allocation Details'!$A$18:$L$18, 0),FALSE), 'E2 Allocators'!$B$15:$W$361, MATCH(Q$17, 'E2 Allocators'!$B$15:$W$15, 0),FALSE))</f>
        <v>0</v>
      </c>
      <c r="R617" s="1244">
        <f>IF(ISERROR(VLOOKUP(VLOOKUP($A617, 'E4 TB Allocation Details'!$A$18:$L$214, MATCH("Demand ID", 'E4 TB Allocation Details'!$A$18:$L$18, 0),FALSE), 'E2 Allocators'!$B$15:$W$361, MATCH(R$17, 'E2 Allocators'!$B$15:$W$15, 0),FALSE)), 0, VLOOKUP(VLOOKUP($A617, 'E4 TB Allocation Details'!$A$18:$L$214, MATCH("Demand ID", 'E4 TB Allocation Details'!$A$18:$L$18, 0),FALSE), 'E2 Allocators'!$B$15:$W$361, MATCH(R$17, 'E2 Allocators'!$B$15:$W$15, 0),FALSE))</f>
        <v>0</v>
      </c>
      <c r="S617" s="1244">
        <f>IF(ISERROR(VLOOKUP(VLOOKUP($A617, 'E4 TB Allocation Details'!$A$18:$L$214, MATCH("Demand ID", 'E4 TB Allocation Details'!$A$18:$L$18, 0),FALSE), 'E2 Allocators'!$B$15:$W$361, MATCH(S$17, 'E2 Allocators'!$B$15:$W$15, 0),FALSE)), 0, VLOOKUP(VLOOKUP($A617, 'E4 TB Allocation Details'!$A$18:$L$214, MATCH("Demand ID", 'E4 TB Allocation Details'!$A$18:$L$18, 0),FALSE), 'E2 Allocators'!$B$15:$W$361, MATCH(S$17, 'E2 Allocators'!$B$15:$W$15, 0),FALSE))</f>
        <v>0</v>
      </c>
      <c r="T617" s="1244">
        <f>IF(ISERROR(VLOOKUP(VLOOKUP($A617, 'E4 TB Allocation Details'!$A$18:$L$214, MATCH("Demand ID", 'E4 TB Allocation Details'!$A$18:$L$18, 0),FALSE), 'E2 Allocators'!$B$15:$W$361, MATCH(T$17, 'E2 Allocators'!$B$15:$W$15, 0),FALSE)), 0, VLOOKUP(VLOOKUP($A617, 'E4 TB Allocation Details'!$A$18:$L$214, MATCH("Demand ID", 'E4 TB Allocation Details'!$A$18:$L$18, 0),FALSE), 'E2 Allocators'!$B$15:$W$361, MATCH(T$17, 'E2 Allocators'!$B$15:$W$15, 0),FALSE))</f>
        <v>0</v>
      </c>
      <c r="U617" s="1244">
        <f>IF(ISERROR(VLOOKUP(VLOOKUP($A617, 'E4 TB Allocation Details'!$A$18:$L$214, MATCH("Demand ID", 'E4 TB Allocation Details'!$A$18:$L$18, 0),FALSE), 'E2 Allocators'!$B$15:$W$361, MATCH(U$17, 'E2 Allocators'!$B$15:$W$15, 0),FALSE)), 0, VLOOKUP(VLOOKUP($A617, 'E4 TB Allocation Details'!$A$18:$L$214, MATCH("Demand ID", 'E4 TB Allocation Details'!$A$18:$L$18, 0),FALSE), 'E2 Allocators'!$B$15:$W$361, MATCH(U$17, 'E2 Allocators'!$B$15:$W$15, 0),FALSE))</f>
        <v>0</v>
      </c>
      <c r="V617" s="1244">
        <f>IF(ISERROR(VLOOKUP(VLOOKUP($A617, 'E4 TB Allocation Details'!$A$18:$L$214, MATCH("Demand ID", 'E4 TB Allocation Details'!$A$18:$L$18, 0),FALSE), 'E2 Allocators'!$B$15:$W$361, MATCH(V$17, 'E2 Allocators'!$B$15:$W$15, 0),FALSE)), 0, VLOOKUP(VLOOKUP($A617, 'E4 TB Allocation Details'!$A$18:$L$214, MATCH("Demand ID", 'E4 TB Allocation Details'!$A$18:$L$18, 0),FALSE), 'E2 Allocators'!$B$15:$W$361, MATCH(V$17, 'E2 Allocators'!$B$15:$W$15, 0),FALSE))</f>
        <v>0</v>
      </c>
      <c r="W617" s="1244">
        <f>IF(ISERROR(VLOOKUP(VLOOKUP($A617, 'E4 TB Allocation Details'!$A$18:$L$214, MATCH("Demand ID", 'E4 TB Allocation Details'!$A$18:$L$18, 0),FALSE), 'E2 Allocators'!$B$15:$W$361, MATCH(W$17, 'E2 Allocators'!$B$15:$W$15, 0),FALSE)), 0, VLOOKUP(VLOOKUP($A617, 'E4 TB Allocation Details'!$A$18:$L$214, MATCH("Demand ID", 'E4 TB Allocation Details'!$A$18:$L$18, 0),FALSE), 'E2 Allocators'!$B$15:$W$361, MATCH(W$17, 'E2 Allocators'!$B$15:$W$15, 0),FALSE))</f>
        <v>0</v>
      </c>
      <c r="X617" s="1244">
        <f>IF(ISERROR(VLOOKUP(VLOOKUP($A617, 'E4 TB Allocation Details'!$A$18:$L$214, MATCH("Demand ID", 'E4 TB Allocation Details'!$A$18:$L$18, 0),FALSE), 'E2 Allocators'!$B$15:$W$361, MATCH(X$17, 'E2 Allocators'!$B$15:$W$15, 0),FALSE)), 0, VLOOKUP(VLOOKUP($A617, 'E4 TB Allocation Details'!$A$18:$L$214, MATCH("Demand ID", 'E4 TB Allocation Details'!$A$18:$L$18, 0),FALSE), 'E2 Allocators'!$B$15:$W$361, MATCH(X$17, 'E2 Allocators'!$B$15:$W$15, 0),FALSE))</f>
        <v>0</v>
      </c>
      <c r="Y617" s="1244">
        <f>IF(ISERROR(VLOOKUP(VLOOKUP($A617, 'E4 TB Allocation Details'!$A$18:$L$214, MATCH("Demand ID", 'E4 TB Allocation Details'!$A$18:$L$18, 0),FALSE), 'E2 Allocators'!$B$15:$W$361, MATCH(Y$17, 'E2 Allocators'!$B$15:$W$15, 0),FALSE)), 0, VLOOKUP(VLOOKUP($A617, 'E4 TB Allocation Details'!$A$18:$L$214, MATCH("Demand ID", 'E4 TB Allocation Details'!$A$18:$L$18, 0),FALSE), 'E2 Allocators'!$B$15:$W$361, MATCH(Y$17, 'E2 Allocators'!$B$15:$W$15, 0),FALSE))</f>
        <v>0</v>
      </c>
      <c r="Z617" s="1244">
        <f>IF(ISERROR(VLOOKUP(VLOOKUP($A617, 'E4 TB Allocation Details'!$A$18:$L$214, MATCH("Demand ID", 'E4 TB Allocation Details'!$A$18:$L$18, 0),FALSE), 'E2 Allocators'!$B$15:$W$361, MATCH(Z$17, 'E2 Allocators'!$B$15:$W$15, 0),FALSE)), 0, VLOOKUP(VLOOKUP($A617, 'E4 TB Allocation Details'!$A$18:$L$214, MATCH("Demand ID", 'E4 TB Allocation Details'!$A$18:$L$18, 0),FALSE), 'E2 Allocators'!$B$15:$W$361, MATCH(Z$17, 'E2 Allocators'!$B$15:$W$15, 0),FALSE))</f>
        <v>0</v>
      </c>
      <c r="AA617" s="1249">
        <f t="shared" si="901"/>
        <v>0</v>
      </c>
      <c r="AB617" s="1244">
        <f>IF(ISERROR(VLOOKUP(VLOOKUP($A617, 'E4 TB Allocation Details'!$A$18:$L$214, MATCH("Customer ID", 'E4 TB Allocation Details'!$A$18:$L$18, 0),FALSE), 'E2 Allocators'!$B$15:$W$361, MATCH(AB$17, 'E2 Allocators'!$B$15:$W$15, 0),FALSE)), 0, VLOOKUP(VLOOKUP($A617, 'E4 TB Allocation Details'!$A$18:$L$214, MATCH("Customer ID", 'E4 TB Allocation Details'!$A$18:$L$18, 0),FALSE), 'E2 Allocators'!$B$15:$W$361, MATCH(AB$17, 'E2 Allocators'!$B$15:$W$15, 0),FALSE))</f>
        <v>0</v>
      </c>
      <c r="AC617" s="1244">
        <f>IF(ISERROR(VLOOKUP(VLOOKUP($A617, 'E4 TB Allocation Details'!$A$18:$L$214, MATCH("Customer ID", 'E4 TB Allocation Details'!$A$18:$L$18, 0),FALSE), 'E2 Allocators'!$B$15:$W$361, MATCH(AC$17, 'E2 Allocators'!$B$15:$W$15, 0),FALSE)), 0, VLOOKUP(VLOOKUP($A617, 'E4 TB Allocation Details'!$A$18:$L$214, MATCH("Customer ID", 'E4 TB Allocation Details'!$A$18:$L$18, 0),FALSE), 'E2 Allocators'!$B$15:$W$361, MATCH(AC$17, 'E2 Allocators'!$B$15:$W$15, 0),FALSE))</f>
        <v>0</v>
      </c>
      <c r="AD617" s="1244">
        <f>IF(ISERROR(VLOOKUP(VLOOKUP($A617, 'E4 TB Allocation Details'!$A$18:$L$214, MATCH("Customer ID", 'E4 TB Allocation Details'!$A$18:$L$18, 0),FALSE), 'E2 Allocators'!$B$15:$W$361, MATCH(AD$17, 'E2 Allocators'!$B$15:$W$15, 0),FALSE)), 0, VLOOKUP(VLOOKUP($A617, 'E4 TB Allocation Details'!$A$18:$L$214, MATCH("Customer ID", 'E4 TB Allocation Details'!$A$18:$L$18, 0),FALSE), 'E2 Allocators'!$B$15:$W$361, MATCH(AD$17, 'E2 Allocators'!$B$15:$W$15, 0),FALSE))</f>
        <v>0</v>
      </c>
      <c r="AE617" s="1244">
        <f>IF(ISERROR(VLOOKUP(VLOOKUP($A617, 'E4 TB Allocation Details'!$A$18:$L$214, MATCH("Customer ID", 'E4 TB Allocation Details'!$A$18:$L$18, 0),FALSE), 'E2 Allocators'!$B$15:$W$361, MATCH(AE$17, 'E2 Allocators'!$B$15:$W$15, 0),FALSE)), 0, VLOOKUP(VLOOKUP($A617, 'E4 TB Allocation Details'!$A$18:$L$214, MATCH("Customer ID", 'E4 TB Allocation Details'!$A$18:$L$18, 0),FALSE), 'E2 Allocators'!$B$15:$W$361, MATCH(AE$17, 'E2 Allocators'!$B$15:$W$15, 0),FALSE))</f>
        <v>0</v>
      </c>
      <c r="AF617" s="1244">
        <f>IF(ISERROR(VLOOKUP(VLOOKUP($A617, 'E4 TB Allocation Details'!$A$18:$L$214, MATCH("Customer ID", 'E4 TB Allocation Details'!$A$18:$L$18, 0),FALSE), 'E2 Allocators'!$B$15:$W$361, MATCH(AF$17, 'E2 Allocators'!$B$15:$W$15, 0),FALSE)), 0, VLOOKUP(VLOOKUP($A617, 'E4 TB Allocation Details'!$A$18:$L$214, MATCH("Customer ID", 'E4 TB Allocation Details'!$A$18:$L$18, 0),FALSE), 'E2 Allocators'!$B$15:$W$361, MATCH(AF$17, 'E2 Allocators'!$B$15:$W$15, 0),FALSE))</f>
        <v>0</v>
      </c>
      <c r="AG617" s="1244">
        <f>IF(ISERROR(VLOOKUP(VLOOKUP($A617, 'E4 TB Allocation Details'!$A$18:$L$214, MATCH("Customer ID", 'E4 TB Allocation Details'!$A$18:$L$18, 0),FALSE), 'E2 Allocators'!$B$15:$W$361, MATCH(AG$17, 'E2 Allocators'!$B$15:$W$15, 0),FALSE)), 0, VLOOKUP(VLOOKUP($A617, 'E4 TB Allocation Details'!$A$18:$L$214, MATCH("Customer ID", 'E4 TB Allocation Details'!$A$18:$L$18, 0),FALSE), 'E2 Allocators'!$B$15:$W$361, MATCH(AG$17, 'E2 Allocators'!$B$15:$W$15, 0),FALSE))</f>
        <v>0</v>
      </c>
      <c r="AH617" s="1244">
        <f>IF(ISERROR(VLOOKUP(VLOOKUP($A617, 'E4 TB Allocation Details'!$A$18:$L$214, MATCH("Customer ID", 'E4 TB Allocation Details'!$A$18:$L$18, 0),FALSE), 'E2 Allocators'!$B$15:$W$361, MATCH(AH$17, 'E2 Allocators'!$B$15:$W$15, 0),FALSE)), 0, VLOOKUP(VLOOKUP($A617, 'E4 TB Allocation Details'!$A$18:$L$214, MATCH("Customer ID", 'E4 TB Allocation Details'!$A$18:$L$18, 0),FALSE), 'E2 Allocators'!$B$15:$W$361, MATCH(AH$17, 'E2 Allocators'!$B$15:$W$15, 0),FALSE))</f>
        <v>0</v>
      </c>
      <c r="AI617" s="1244">
        <f>IF(ISERROR(VLOOKUP(VLOOKUP($A617, 'E4 TB Allocation Details'!$A$18:$L$214, MATCH("Customer ID", 'E4 TB Allocation Details'!$A$18:$L$18, 0),FALSE), 'E2 Allocators'!$B$15:$W$361, MATCH(AI$17, 'E2 Allocators'!$B$15:$W$15, 0),FALSE)), 0, VLOOKUP(VLOOKUP($A617, 'E4 TB Allocation Details'!$A$18:$L$214, MATCH("Customer ID", 'E4 TB Allocation Details'!$A$18:$L$18, 0),FALSE), 'E2 Allocators'!$B$15:$W$361, MATCH(AI$17, 'E2 Allocators'!$B$15:$W$15, 0),FALSE))</f>
        <v>0</v>
      </c>
      <c r="AJ617" s="1244">
        <f>IF(ISERROR(VLOOKUP(VLOOKUP($A617, 'E4 TB Allocation Details'!$A$18:$L$214, MATCH("Customer ID", 'E4 TB Allocation Details'!$A$18:$L$18, 0),FALSE), 'E2 Allocators'!$B$15:$W$361, MATCH(AJ$17, 'E2 Allocators'!$B$15:$W$15, 0),FALSE)), 0, VLOOKUP(VLOOKUP($A617, 'E4 TB Allocation Details'!$A$18:$L$214, MATCH("Customer ID", 'E4 TB Allocation Details'!$A$18:$L$18, 0),FALSE), 'E2 Allocators'!$B$15:$W$361, MATCH(AJ$17, 'E2 Allocators'!$B$15:$W$15, 0),FALSE))</f>
        <v>0</v>
      </c>
      <c r="AK617" s="1244">
        <f>IF(ISERROR(VLOOKUP(VLOOKUP($A617, 'E4 TB Allocation Details'!$A$18:$L$214, MATCH("Customer ID", 'E4 TB Allocation Details'!$A$18:$L$18, 0),FALSE), 'E2 Allocators'!$B$15:$W$361, MATCH(AK$17, 'E2 Allocators'!$B$15:$W$15, 0),FALSE)), 0, VLOOKUP(VLOOKUP($A617, 'E4 TB Allocation Details'!$A$18:$L$214, MATCH("Customer ID", 'E4 TB Allocation Details'!$A$18:$L$18, 0),FALSE), 'E2 Allocators'!$B$15:$W$361, MATCH(AK$17, 'E2 Allocators'!$B$15:$W$15, 0),FALSE))</f>
        <v>0</v>
      </c>
      <c r="AL617" s="1244">
        <f>IF(ISERROR(VLOOKUP(VLOOKUP($A617, 'E4 TB Allocation Details'!$A$18:$L$214, MATCH("Customer ID", 'E4 TB Allocation Details'!$A$18:$L$18, 0),FALSE), 'E2 Allocators'!$B$15:$W$361, MATCH(AL$17, 'E2 Allocators'!$B$15:$W$15, 0),FALSE)), 0, VLOOKUP(VLOOKUP($A617, 'E4 TB Allocation Details'!$A$18:$L$214, MATCH("Customer ID", 'E4 TB Allocation Details'!$A$18:$L$18, 0),FALSE), 'E2 Allocators'!$B$15:$W$361, MATCH(AL$17, 'E2 Allocators'!$B$15:$W$15, 0),FALSE))</f>
        <v>0</v>
      </c>
      <c r="AM617" s="1244">
        <f>IF(ISERROR(VLOOKUP(VLOOKUP($A617, 'E4 TB Allocation Details'!$A$18:$L$214, MATCH("Customer ID", 'E4 TB Allocation Details'!$A$18:$L$18, 0),FALSE), 'E2 Allocators'!$B$15:$W$361, MATCH(AM$17, 'E2 Allocators'!$B$15:$W$15, 0),FALSE)), 0, VLOOKUP(VLOOKUP($A617, 'E4 TB Allocation Details'!$A$18:$L$214, MATCH("Customer ID", 'E4 TB Allocation Details'!$A$18:$L$18, 0),FALSE), 'E2 Allocators'!$B$15:$W$361, MATCH(AM$17, 'E2 Allocators'!$B$15:$W$15, 0),FALSE))</f>
        <v>0</v>
      </c>
      <c r="AN617" s="1244">
        <f>IF(ISERROR(VLOOKUP(VLOOKUP($A617, 'E4 TB Allocation Details'!$A$18:$L$214, MATCH("Customer ID", 'E4 TB Allocation Details'!$A$18:$L$18, 0),FALSE), 'E2 Allocators'!$B$15:$W$361, MATCH(AN$17, 'E2 Allocators'!$B$15:$W$15, 0),FALSE)), 0, VLOOKUP(VLOOKUP($A617, 'E4 TB Allocation Details'!$A$18:$L$214, MATCH("Customer ID", 'E4 TB Allocation Details'!$A$18:$L$18, 0),FALSE), 'E2 Allocators'!$B$15:$W$361, MATCH(AN$17, 'E2 Allocators'!$B$15:$W$15, 0),FALSE))</f>
        <v>0</v>
      </c>
      <c r="AO617" s="1244">
        <f>IF(ISERROR(VLOOKUP(VLOOKUP($A617, 'E4 TB Allocation Details'!$A$18:$L$214, MATCH("Customer ID", 'E4 TB Allocation Details'!$A$18:$L$18, 0),FALSE), 'E2 Allocators'!$B$15:$W$361, MATCH(AO$17, 'E2 Allocators'!$B$15:$W$15, 0),FALSE)), 0, VLOOKUP(VLOOKUP($A617, 'E4 TB Allocation Details'!$A$18:$L$214, MATCH("Customer ID", 'E4 TB Allocation Details'!$A$18:$L$18, 0),FALSE), 'E2 Allocators'!$B$15:$W$361, MATCH(AO$17, 'E2 Allocators'!$B$15:$W$15, 0),FALSE))</f>
        <v>0</v>
      </c>
      <c r="AP617" s="1244">
        <f>IF(ISERROR(VLOOKUP(VLOOKUP($A617, 'E4 TB Allocation Details'!$A$18:$L$214, MATCH("Customer ID", 'E4 TB Allocation Details'!$A$18:$L$18, 0),FALSE), 'E2 Allocators'!$B$15:$W$361, MATCH(AP$17, 'E2 Allocators'!$B$15:$W$15, 0),FALSE)), 0, VLOOKUP(VLOOKUP($A617, 'E4 TB Allocation Details'!$A$18:$L$214, MATCH("Customer ID", 'E4 TB Allocation Details'!$A$18:$L$18, 0),FALSE), 'E2 Allocators'!$B$15:$W$361, MATCH(AP$17, 'E2 Allocators'!$B$15:$W$15, 0),FALSE))</f>
        <v>0</v>
      </c>
      <c r="AQ617" s="1244">
        <f>IF(ISERROR(VLOOKUP(VLOOKUP($A617, 'E4 TB Allocation Details'!$A$18:$L$214, MATCH("Customer ID", 'E4 TB Allocation Details'!$A$18:$L$18, 0),FALSE), 'E2 Allocators'!$B$15:$W$361, MATCH(AQ$17, 'E2 Allocators'!$B$15:$W$15, 0),FALSE)), 0, VLOOKUP(VLOOKUP($A617, 'E4 TB Allocation Details'!$A$18:$L$214, MATCH("Customer ID", 'E4 TB Allocation Details'!$A$18:$L$18, 0),FALSE), 'E2 Allocators'!$B$15:$W$361, MATCH(AQ$17, 'E2 Allocators'!$B$15:$W$15, 0),FALSE))</f>
        <v>0</v>
      </c>
      <c r="AR617" s="1244">
        <f>IF(ISERROR(VLOOKUP(VLOOKUP($A617, 'E4 TB Allocation Details'!$A$18:$L$214, MATCH("Customer ID", 'E4 TB Allocation Details'!$A$18:$L$18, 0),FALSE), 'E2 Allocators'!$B$15:$W$361, MATCH(AR$17, 'E2 Allocators'!$B$15:$W$15, 0),FALSE)), 0, VLOOKUP(VLOOKUP($A617, 'E4 TB Allocation Details'!$A$18:$L$214, MATCH("Customer ID", 'E4 TB Allocation Details'!$A$18:$L$18, 0),FALSE), 'E2 Allocators'!$B$15:$W$361, MATCH(AR$17, 'E2 Allocators'!$B$15:$W$15, 0),FALSE))</f>
        <v>0</v>
      </c>
      <c r="AS617" s="1244">
        <f>IF(ISERROR(VLOOKUP(VLOOKUP($A617, 'E4 TB Allocation Details'!$A$18:$L$214, MATCH("Customer ID", 'E4 TB Allocation Details'!$A$18:$L$18, 0),FALSE), 'E2 Allocators'!$B$15:$W$361, MATCH(AS$17, 'E2 Allocators'!$B$15:$W$15, 0),FALSE)), 0, VLOOKUP(VLOOKUP($A617, 'E4 TB Allocation Details'!$A$18:$L$214, MATCH("Customer ID", 'E4 TB Allocation Details'!$A$18:$L$18, 0),FALSE), 'E2 Allocators'!$B$15:$W$361, MATCH(AS$17, 'E2 Allocators'!$B$15:$W$15, 0),FALSE))</f>
        <v>0</v>
      </c>
      <c r="AT617" s="1244">
        <f>IF(ISERROR(VLOOKUP(VLOOKUP($A617, 'E4 TB Allocation Details'!$A$18:$L$214, MATCH("Customer ID", 'E4 TB Allocation Details'!$A$18:$L$18, 0),FALSE), 'E2 Allocators'!$B$15:$W$361, MATCH(AT$17, 'E2 Allocators'!$B$15:$W$15, 0),FALSE)), 0, VLOOKUP(VLOOKUP($A617, 'E4 TB Allocation Details'!$A$18:$L$214, MATCH("Customer ID", 'E4 TB Allocation Details'!$A$18:$L$18, 0),FALSE), 'E2 Allocators'!$B$15:$W$361, MATCH(AT$17, 'E2 Allocators'!$B$15:$W$15, 0),FALSE))</f>
        <v>0</v>
      </c>
      <c r="AU617" s="1244">
        <f>IF(ISERROR(VLOOKUP(VLOOKUP($A617, 'E4 TB Allocation Details'!$A$18:$L$214, MATCH("Customer ID", 'E4 TB Allocation Details'!$A$18:$L$18, 0),FALSE), 'E2 Allocators'!$B$15:$W$361, MATCH(AU$17, 'E2 Allocators'!$B$15:$W$15, 0),FALSE)), 0, VLOOKUP(VLOOKUP($A617, 'E4 TB Allocation Details'!$A$18:$L$214, MATCH("Customer ID", 'E4 TB Allocation Details'!$A$18:$L$18, 0),FALSE), 'E2 Allocators'!$B$15:$W$361, MATCH(AU$17, 'E2 Allocators'!$B$15:$W$15, 0),FALSE))</f>
        <v>0</v>
      </c>
      <c r="AV617" s="1249">
        <f t="shared" si="902"/>
        <v>0</v>
      </c>
      <c r="AW617" s="1246"/>
      <c r="AX617" s="1246"/>
      <c r="AY617" s="1246"/>
      <c r="AZ617" s="1246"/>
      <c r="BA617" s="1246"/>
      <c r="BB617" s="1246"/>
      <c r="BC617" s="1246"/>
      <c r="BD617" s="1246"/>
      <c r="BE617" s="1246"/>
      <c r="BF617" s="1246"/>
      <c r="BG617" s="1246"/>
      <c r="BH617" s="1246"/>
      <c r="BI617" s="1246"/>
      <c r="BJ617" s="1246"/>
      <c r="BK617" s="1246"/>
      <c r="BL617" s="1246"/>
      <c r="BM617" s="1246"/>
      <c r="BN617" s="1246"/>
      <c r="BO617" s="1246"/>
      <c r="BP617" s="1246"/>
      <c r="BQ617" s="1247"/>
    </row>
    <row r="618" spans="1:69" s="229" customFormat="1" ht="25.5">
      <c r="A618" s="1248" t="s">
        <v>834</v>
      </c>
      <c r="B618" s="1241" t="s">
        <v>392</v>
      </c>
      <c r="C618" s="1242">
        <v>1</v>
      </c>
      <c r="D618" s="1243">
        <f t="shared" si="899"/>
        <v>1</v>
      </c>
      <c r="E618" s="1243">
        <f>VLOOKUP($A618,'E1 Categorization'!$A$35:$E$116,5,FALSE)</f>
        <v>0</v>
      </c>
      <c r="F618" s="1243">
        <f t="shared" si="900"/>
        <v>1</v>
      </c>
      <c r="G618" s="1244" t="str">
        <f>IF(ISERROR(VLOOKUP(VLOOKUP($A618, 'E4 TB Allocation Details'!$A$18:$L$214, MATCH("Demand ID", 'E4 TB Allocation Details'!$A$18:$L$18, 0),FALSE), 'E2 Allocators'!$B$15:$W$361, MATCH(G$17, 'E2 Allocators'!$B$15:$W$15, 0),FALSE)), 0, VLOOKUP(VLOOKUP($A618, 'E4 TB Allocation Details'!$A$18:$L$214, MATCH("Demand ID", 'E4 TB Allocation Details'!$A$18:$L$18, 0),FALSE), 'E2 Allocators'!$B$15:$W$361, MATCH(G$17, 'E2 Allocators'!$B$15:$W$15, 0),FALSE))</f>
        <v>0</v>
      </c>
      <c r="H618" s="1244" t="str">
        <f>IF(ISERROR(VLOOKUP(VLOOKUP($A618, 'E4 TB Allocation Details'!$A$18:$L$214, MATCH("Demand ID", 'E4 TB Allocation Details'!$A$18:$L$18, 0),FALSE), 'E2 Allocators'!$B$15:$W$361, MATCH(H$17, 'E2 Allocators'!$B$15:$W$15, 0),FALSE)), 0, VLOOKUP(VLOOKUP($A618, 'E4 TB Allocation Details'!$A$18:$L$214, MATCH("Demand ID", 'E4 TB Allocation Details'!$A$18:$L$18, 0),FALSE), 'E2 Allocators'!$B$15:$W$361, MATCH(H$17, 'E2 Allocators'!$B$15:$W$15, 0),FALSE))</f>
        <v>0</v>
      </c>
      <c r="I618" s="1244" t="str">
        <f>IF(ISERROR(VLOOKUP(VLOOKUP($A618, 'E4 TB Allocation Details'!$A$18:$L$214, MATCH("Demand ID", 'E4 TB Allocation Details'!$A$18:$L$18, 0),FALSE), 'E2 Allocators'!$B$15:$W$361, MATCH(I$17, 'E2 Allocators'!$B$15:$W$15, 0),FALSE)), 0, VLOOKUP(VLOOKUP($A618, 'E4 TB Allocation Details'!$A$18:$L$214, MATCH("Demand ID", 'E4 TB Allocation Details'!$A$18:$L$18, 0),FALSE), 'E2 Allocators'!$B$15:$W$361, MATCH(I$17, 'E2 Allocators'!$B$15:$W$15, 0),FALSE))</f>
        <v>0</v>
      </c>
      <c r="J618" s="1244" t="str">
        <f>IF(ISERROR(VLOOKUP(VLOOKUP($A618, 'E4 TB Allocation Details'!$A$18:$L$214, MATCH("Demand ID", 'E4 TB Allocation Details'!$A$18:$L$18, 0),FALSE), 'E2 Allocators'!$B$15:$W$361, MATCH(J$17, 'E2 Allocators'!$B$15:$W$15, 0),FALSE)), 0, VLOOKUP(VLOOKUP($A618, 'E4 TB Allocation Details'!$A$18:$L$214, MATCH("Demand ID", 'E4 TB Allocation Details'!$A$18:$L$18, 0),FALSE), 'E2 Allocators'!$B$15:$W$361, MATCH(J$17, 'E2 Allocators'!$B$15:$W$15, 0),FALSE))</f>
        <v>0</v>
      </c>
      <c r="K618" s="1244" t="str">
        <f>IF(ISERROR(VLOOKUP(VLOOKUP($A618, 'E4 TB Allocation Details'!$A$18:$L$214, MATCH("Demand ID", 'E4 TB Allocation Details'!$A$18:$L$18, 0),FALSE), 'E2 Allocators'!$B$15:$W$361, MATCH(K$17, 'E2 Allocators'!$B$15:$W$15, 0),FALSE)), 0, VLOOKUP(VLOOKUP($A618, 'E4 TB Allocation Details'!$A$18:$L$214, MATCH("Demand ID", 'E4 TB Allocation Details'!$A$18:$L$18, 0),FALSE), 'E2 Allocators'!$B$15:$W$361, MATCH(K$17, 'E2 Allocators'!$B$15:$W$15, 0),FALSE))</f>
        <v>0</v>
      </c>
      <c r="L618" s="1244" t="str">
        <f>IF(ISERROR(VLOOKUP(VLOOKUP($A618, 'E4 TB Allocation Details'!$A$18:$L$214, MATCH("Demand ID", 'E4 TB Allocation Details'!$A$18:$L$18, 0),FALSE), 'E2 Allocators'!$B$15:$W$361, MATCH(L$17, 'E2 Allocators'!$B$15:$W$15, 0),FALSE)), 0, VLOOKUP(VLOOKUP($A618, 'E4 TB Allocation Details'!$A$18:$L$214, MATCH("Demand ID", 'E4 TB Allocation Details'!$A$18:$L$18, 0),FALSE), 'E2 Allocators'!$B$15:$W$361, MATCH(L$17, 'E2 Allocators'!$B$15:$W$15, 0),FALSE))</f>
        <v>0</v>
      </c>
      <c r="M618" s="1244" t="str">
        <f>IF(ISERROR(VLOOKUP(VLOOKUP($A618, 'E4 TB Allocation Details'!$A$18:$L$214, MATCH("Demand ID", 'E4 TB Allocation Details'!$A$18:$L$18, 0),FALSE), 'E2 Allocators'!$B$15:$W$361, MATCH(M$17, 'E2 Allocators'!$B$15:$W$15, 0),FALSE)), 0, VLOOKUP(VLOOKUP($A618, 'E4 TB Allocation Details'!$A$18:$L$214, MATCH("Demand ID", 'E4 TB Allocation Details'!$A$18:$L$18, 0),FALSE), 'E2 Allocators'!$B$15:$W$361, MATCH(M$17, 'E2 Allocators'!$B$15:$W$15, 0),FALSE))</f>
        <v>0</v>
      </c>
      <c r="N618" s="1244" t="str">
        <f>IF(ISERROR(VLOOKUP(VLOOKUP($A618, 'E4 TB Allocation Details'!$A$18:$L$214, MATCH("Demand ID", 'E4 TB Allocation Details'!$A$18:$L$18, 0),FALSE), 'E2 Allocators'!$B$15:$W$361, MATCH(N$17, 'E2 Allocators'!$B$15:$W$15, 0),FALSE)), 0, VLOOKUP(VLOOKUP($A618, 'E4 TB Allocation Details'!$A$18:$L$214, MATCH("Demand ID", 'E4 TB Allocation Details'!$A$18:$L$18, 0),FALSE), 'E2 Allocators'!$B$15:$W$361, MATCH(N$17, 'E2 Allocators'!$B$15:$W$15, 0),FALSE))</f>
        <v>0</v>
      </c>
      <c r="O618" s="1244" t="str">
        <f>IF(ISERROR(VLOOKUP(VLOOKUP($A618, 'E4 TB Allocation Details'!$A$18:$L$214, MATCH("Demand ID", 'E4 TB Allocation Details'!$A$18:$L$18, 0),FALSE), 'E2 Allocators'!$B$15:$W$361, MATCH(O$17, 'E2 Allocators'!$B$15:$W$15, 0),FALSE)), 0, VLOOKUP(VLOOKUP($A618, 'E4 TB Allocation Details'!$A$18:$L$214, MATCH("Demand ID", 'E4 TB Allocation Details'!$A$18:$L$18, 0),FALSE), 'E2 Allocators'!$B$15:$W$361, MATCH(O$17, 'E2 Allocators'!$B$15:$W$15, 0),FALSE))</f>
        <v>0</v>
      </c>
      <c r="P618" s="1244" t="str">
        <f>IF(ISERROR(VLOOKUP(VLOOKUP($A618, 'E4 TB Allocation Details'!$A$18:$L$214, MATCH("Demand ID", 'E4 TB Allocation Details'!$A$18:$L$18, 0),FALSE), 'E2 Allocators'!$B$15:$W$361, MATCH(P$17, 'E2 Allocators'!$B$15:$W$15, 0),FALSE)), 0, VLOOKUP(VLOOKUP($A618, 'E4 TB Allocation Details'!$A$18:$L$214, MATCH("Demand ID", 'E4 TB Allocation Details'!$A$18:$L$18, 0),FALSE), 'E2 Allocators'!$B$15:$W$361, MATCH(P$17, 'E2 Allocators'!$B$15:$W$15, 0),FALSE))</f>
        <v>0</v>
      </c>
      <c r="Q618" s="1244" t="str">
        <f>IF(ISERROR(VLOOKUP(VLOOKUP($A618, 'E4 TB Allocation Details'!$A$18:$L$214, MATCH("Demand ID", 'E4 TB Allocation Details'!$A$18:$L$18, 0),FALSE), 'E2 Allocators'!$B$15:$W$361, MATCH(Q$17, 'E2 Allocators'!$B$15:$W$15, 0),FALSE)), 0, VLOOKUP(VLOOKUP($A618, 'E4 TB Allocation Details'!$A$18:$L$214, MATCH("Demand ID", 'E4 TB Allocation Details'!$A$18:$L$18, 0),FALSE), 'E2 Allocators'!$B$15:$W$361, MATCH(Q$17, 'E2 Allocators'!$B$15:$W$15, 0),FALSE))</f>
        <v>0</v>
      </c>
      <c r="R618" s="1244" t="str">
        <f>IF(ISERROR(VLOOKUP(VLOOKUP($A618, 'E4 TB Allocation Details'!$A$18:$L$214, MATCH("Demand ID", 'E4 TB Allocation Details'!$A$18:$L$18, 0),FALSE), 'E2 Allocators'!$B$15:$W$361, MATCH(R$17, 'E2 Allocators'!$B$15:$W$15, 0),FALSE)), 0, VLOOKUP(VLOOKUP($A618, 'E4 TB Allocation Details'!$A$18:$L$214, MATCH("Demand ID", 'E4 TB Allocation Details'!$A$18:$L$18, 0),FALSE), 'E2 Allocators'!$B$15:$W$361, MATCH(R$17, 'E2 Allocators'!$B$15:$W$15, 0),FALSE))</f>
        <v>0</v>
      </c>
      <c r="S618" s="1244" t="str">
        <f>IF(ISERROR(VLOOKUP(VLOOKUP($A618, 'E4 TB Allocation Details'!$A$18:$L$214, MATCH("Demand ID", 'E4 TB Allocation Details'!$A$18:$L$18, 0),FALSE), 'E2 Allocators'!$B$15:$W$361, MATCH(S$17, 'E2 Allocators'!$B$15:$W$15, 0),FALSE)), 0, VLOOKUP(VLOOKUP($A618, 'E4 TB Allocation Details'!$A$18:$L$214, MATCH("Demand ID", 'E4 TB Allocation Details'!$A$18:$L$18, 0),FALSE), 'E2 Allocators'!$B$15:$W$361, MATCH(S$17, 'E2 Allocators'!$B$15:$W$15, 0),FALSE))</f>
        <v>0</v>
      </c>
      <c r="T618" s="1244" t="str">
        <f>IF(ISERROR(VLOOKUP(VLOOKUP($A618, 'E4 TB Allocation Details'!$A$18:$L$214, MATCH("Demand ID", 'E4 TB Allocation Details'!$A$18:$L$18, 0),FALSE), 'E2 Allocators'!$B$15:$W$361, MATCH(T$17, 'E2 Allocators'!$B$15:$W$15, 0),FALSE)), 0, VLOOKUP(VLOOKUP($A618, 'E4 TB Allocation Details'!$A$18:$L$214, MATCH("Demand ID", 'E4 TB Allocation Details'!$A$18:$L$18, 0),FALSE), 'E2 Allocators'!$B$15:$W$361, MATCH(T$17, 'E2 Allocators'!$B$15:$W$15, 0),FALSE))</f>
        <v>0</v>
      </c>
      <c r="U618" s="1244" t="str">
        <f>IF(ISERROR(VLOOKUP(VLOOKUP($A618, 'E4 TB Allocation Details'!$A$18:$L$214, MATCH("Demand ID", 'E4 TB Allocation Details'!$A$18:$L$18, 0),FALSE), 'E2 Allocators'!$B$15:$W$361, MATCH(U$17, 'E2 Allocators'!$B$15:$W$15, 0),FALSE)), 0, VLOOKUP(VLOOKUP($A618, 'E4 TB Allocation Details'!$A$18:$L$214, MATCH("Demand ID", 'E4 TB Allocation Details'!$A$18:$L$18, 0),FALSE), 'E2 Allocators'!$B$15:$W$361, MATCH(U$17, 'E2 Allocators'!$B$15:$W$15, 0),FALSE))</f>
        <v>0</v>
      </c>
      <c r="V618" s="1244" t="str">
        <f>IF(ISERROR(VLOOKUP(VLOOKUP($A618, 'E4 TB Allocation Details'!$A$18:$L$214, MATCH("Demand ID", 'E4 TB Allocation Details'!$A$18:$L$18, 0),FALSE), 'E2 Allocators'!$B$15:$W$361, MATCH(V$17, 'E2 Allocators'!$B$15:$W$15, 0),FALSE)), 0, VLOOKUP(VLOOKUP($A618, 'E4 TB Allocation Details'!$A$18:$L$214, MATCH("Demand ID", 'E4 TB Allocation Details'!$A$18:$L$18, 0),FALSE), 'E2 Allocators'!$B$15:$W$361, MATCH(V$17, 'E2 Allocators'!$B$15:$W$15, 0),FALSE))</f>
        <v>0</v>
      </c>
      <c r="W618" s="1244" t="str">
        <f>IF(ISERROR(VLOOKUP(VLOOKUP($A618, 'E4 TB Allocation Details'!$A$18:$L$214, MATCH("Demand ID", 'E4 TB Allocation Details'!$A$18:$L$18, 0),FALSE), 'E2 Allocators'!$B$15:$W$361, MATCH(W$17, 'E2 Allocators'!$B$15:$W$15, 0),FALSE)), 0, VLOOKUP(VLOOKUP($A618, 'E4 TB Allocation Details'!$A$18:$L$214, MATCH("Demand ID", 'E4 TB Allocation Details'!$A$18:$L$18, 0),FALSE), 'E2 Allocators'!$B$15:$W$361, MATCH(W$17, 'E2 Allocators'!$B$15:$W$15, 0),FALSE))</f>
        <v>0</v>
      </c>
      <c r="X618" s="1244" t="str">
        <f>IF(ISERROR(VLOOKUP(VLOOKUP($A618, 'E4 TB Allocation Details'!$A$18:$L$214, MATCH("Demand ID", 'E4 TB Allocation Details'!$A$18:$L$18, 0),FALSE), 'E2 Allocators'!$B$15:$W$361, MATCH(X$17, 'E2 Allocators'!$B$15:$W$15, 0),FALSE)), 0, VLOOKUP(VLOOKUP($A618, 'E4 TB Allocation Details'!$A$18:$L$214, MATCH("Demand ID", 'E4 TB Allocation Details'!$A$18:$L$18, 0),FALSE), 'E2 Allocators'!$B$15:$W$361, MATCH(X$17, 'E2 Allocators'!$B$15:$W$15, 0),FALSE))</f>
        <v>0</v>
      </c>
      <c r="Y618" s="1244" t="str">
        <f>IF(ISERROR(VLOOKUP(VLOOKUP($A618, 'E4 TB Allocation Details'!$A$18:$L$214, MATCH("Demand ID", 'E4 TB Allocation Details'!$A$18:$L$18, 0),FALSE), 'E2 Allocators'!$B$15:$W$361, MATCH(Y$17, 'E2 Allocators'!$B$15:$W$15, 0),FALSE)), 0, VLOOKUP(VLOOKUP($A618, 'E4 TB Allocation Details'!$A$18:$L$214, MATCH("Demand ID", 'E4 TB Allocation Details'!$A$18:$L$18, 0),FALSE), 'E2 Allocators'!$B$15:$W$361, MATCH(Y$17, 'E2 Allocators'!$B$15:$W$15, 0),FALSE))</f>
        <v>0</v>
      </c>
      <c r="Z618" s="1244" t="str">
        <f>IF(ISERROR(VLOOKUP(VLOOKUP($A618, 'E4 TB Allocation Details'!$A$18:$L$214, MATCH("Demand ID", 'E4 TB Allocation Details'!$A$18:$L$18, 0),FALSE), 'E2 Allocators'!$B$15:$W$361, MATCH(Z$17, 'E2 Allocators'!$B$15:$W$15, 0),FALSE)), 0, VLOOKUP(VLOOKUP($A618, 'E4 TB Allocation Details'!$A$18:$L$214, MATCH("Demand ID", 'E4 TB Allocation Details'!$A$18:$L$18, 0),FALSE), 'E2 Allocators'!$B$15:$W$361, MATCH(Z$17, 'E2 Allocators'!$B$15:$W$15, 0),FALSE))</f>
        <v>0</v>
      </c>
      <c r="AA618" s="1249">
        <f t="shared" si="901"/>
        <v>0</v>
      </c>
      <c r="AB618" s="1244">
        <f>IF(ISERROR(VLOOKUP(VLOOKUP($A618, 'E4 TB Allocation Details'!$A$18:$L$214, MATCH("Customer ID", 'E4 TB Allocation Details'!$A$18:$L$18, 0),FALSE), 'E2 Allocators'!$B$15:$W$361, MATCH(AB$17, 'E2 Allocators'!$B$15:$W$15, 0),FALSE)), 0, VLOOKUP(VLOOKUP($A618, 'E4 TB Allocation Details'!$A$18:$L$214, MATCH("Customer ID", 'E4 TB Allocation Details'!$A$18:$L$18, 0),FALSE), 'E2 Allocators'!$B$15:$W$361, MATCH(AB$17, 'E2 Allocators'!$B$15:$W$15, 0),FALSE))</f>
        <v>0</v>
      </c>
      <c r="AC618" s="1244">
        <f>IF(ISERROR(VLOOKUP(VLOOKUP($A618, 'E4 TB Allocation Details'!$A$18:$L$214, MATCH("Customer ID", 'E4 TB Allocation Details'!$A$18:$L$18, 0),FALSE), 'E2 Allocators'!$B$15:$W$361, MATCH(AC$17, 'E2 Allocators'!$B$15:$W$15, 0),FALSE)), 0, VLOOKUP(VLOOKUP($A618, 'E4 TB Allocation Details'!$A$18:$L$214, MATCH("Customer ID", 'E4 TB Allocation Details'!$A$18:$L$18, 0),FALSE), 'E2 Allocators'!$B$15:$W$361, MATCH(AC$17, 'E2 Allocators'!$B$15:$W$15, 0),FALSE))</f>
        <v>0</v>
      </c>
      <c r="AD618" s="1244">
        <f>IF(ISERROR(VLOOKUP(VLOOKUP($A618, 'E4 TB Allocation Details'!$A$18:$L$214, MATCH("Customer ID", 'E4 TB Allocation Details'!$A$18:$L$18, 0),FALSE), 'E2 Allocators'!$B$15:$W$361, MATCH(AD$17, 'E2 Allocators'!$B$15:$W$15, 0),FALSE)), 0, VLOOKUP(VLOOKUP($A618, 'E4 TB Allocation Details'!$A$18:$L$214, MATCH("Customer ID", 'E4 TB Allocation Details'!$A$18:$L$18, 0),FALSE), 'E2 Allocators'!$B$15:$W$361, MATCH(AD$17, 'E2 Allocators'!$B$15:$W$15, 0),FALSE))</f>
        <v>0</v>
      </c>
      <c r="AE618" s="1244">
        <f>IF(ISERROR(VLOOKUP(VLOOKUP($A618, 'E4 TB Allocation Details'!$A$18:$L$214, MATCH("Customer ID", 'E4 TB Allocation Details'!$A$18:$L$18, 0),FALSE), 'E2 Allocators'!$B$15:$W$361, MATCH(AE$17, 'E2 Allocators'!$B$15:$W$15, 0),FALSE)), 0, VLOOKUP(VLOOKUP($A618, 'E4 TB Allocation Details'!$A$18:$L$214, MATCH("Customer ID", 'E4 TB Allocation Details'!$A$18:$L$18, 0),FALSE), 'E2 Allocators'!$B$15:$W$361, MATCH(AE$17, 'E2 Allocators'!$B$15:$W$15, 0),FALSE))</f>
        <v>0</v>
      </c>
      <c r="AF618" s="1244">
        <f>IF(ISERROR(VLOOKUP(VLOOKUP($A618, 'E4 TB Allocation Details'!$A$18:$L$214, MATCH("Customer ID", 'E4 TB Allocation Details'!$A$18:$L$18, 0),FALSE), 'E2 Allocators'!$B$15:$W$361, MATCH(AF$17, 'E2 Allocators'!$B$15:$W$15, 0),FALSE)), 0, VLOOKUP(VLOOKUP($A618, 'E4 TB Allocation Details'!$A$18:$L$214, MATCH("Customer ID", 'E4 TB Allocation Details'!$A$18:$L$18, 0),FALSE), 'E2 Allocators'!$B$15:$W$361, MATCH(AF$17, 'E2 Allocators'!$B$15:$W$15, 0),FALSE))</f>
        <v>0</v>
      </c>
      <c r="AG618" s="1244">
        <f>IF(ISERROR(VLOOKUP(VLOOKUP($A618, 'E4 TB Allocation Details'!$A$18:$L$214, MATCH("Customer ID", 'E4 TB Allocation Details'!$A$18:$L$18, 0),FALSE), 'E2 Allocators'!$B$15:$W$361, MATCH(AG$17, 'E2 Allocators'!$B$15:$W$15, 0),FALSE)), 0, VLOOKUP(VLOOKUP($A618, 'E4 TB Allocation Details'!$A$18:$L$214, MATCH("Customer ID", 'E4 TB Allocation Details'!$A$18:$L$18, 0),FALSE), 'E2 Allocators'!$B$15:$W$361, MATCH(AG$17, 'E2 Allocators'!$B$15:$W$15, 0),FALSE))</f>
        <v>0</v>
      </c>
      <c r="AH618" s="1244">
        <f>IF(ISERROR(VLOOKUP(VLOOKUP($A618, 'E4 TB Allocation Details'!$A$18:$L$214, MATCH("Customer ID", 'E4 TB Allocation Details'!$A$18:$L$18, 0),FALSE), 'E2 Allocators'!$B$15:$W$361, MATCH(AH$17, 'E2 Allocators'!$B$15:$W$15, 0),FALSE)), 0, VLOOKUP(VLOOKUP($A618, 'E4 TB Allocation Details'!$A$18:$L$214, MATCH("Customer ID", 'E4 TB Allocation Details'!$A$18:$L$18, 0),FALSE), 'E2 Allocators'!$B$15:$W$361, MATCH(AH$17, 'E2 Allocators'!$B$15:$W$15, 0),FALSE))</f>
        <v>0</v>
      </c>
      <c r="AI618" s="1244">
        <f>IF(ISERROR(VLOOKUP(VLOOKUP($A618, 'E4 TB Allocation Details'!$A$18:$L$214, MATCH("Customer ID", 'E4 TB Allocation Details'!$A$18:$L$18, 0),FALSE), 'E2 Allocators'!$B$15:$W$361, MATCH(AI$17, 'E2 Allocators'!$B$15:$W$15, 0),FALSE)), 0, VLOOKUP(VLOOKUP($A618, 'E4 TB Allocation Details'!$A$18:$L$214, MATCH("Customer ID", 'E4 TB Allocation Details'!$A$18:$L$18, 0),FALSE), 'E2 Allocators'!$B$15:$W$361, MATCH(AI$17, 'E2 Allocators'!$B$15:$W$15, 0),FALSE))</f>
        <v>0</v>
      </c>
      <c r="AJ618" s="1244">
        <f>IF(ISERROR(VLOOKUP(VLOOKUP($A618, 'E4 TB Allocation Details'!$A$18:$L$214, MATCH("Customer ID", 'E4 TB Allocation Details'!$A$18:$L$18, 0),FALSE), 'E2 Allocators'!$B$15:$W$361, MATCH(AJ$17, 'E2 Allocators'!$B$15:$W$15, 0),FALSE)), 0, VLOOKUP(VLOOKUP($A618, 'E4 TB Allocation Details'!$A$18:$L$214, MATCH("Customer ID", 'E4 TB Allocation Details'!$A$18:$L$18, 0),FALSE), 'E2 Allocators'!$B$15:$W$361, MATCH(AJ$17, 'E2 Allocators'!$B$15:$W$15, 0),FALSE))</f>
        <v>0</v>
      </c>
      <c r="AK618" s="1244">
        <f>IF(ISERROR(VLOOKUP(VLOOKUP($A618, 'E4 TB Allocation Details'!$A$18:$L$214, MATCH("Customer ID", 'E4 TB Allocation Details'!$A$18:$L$18, 0),FALSE), 'E2 Allocators'!$B$15:$W$361, MATCH(AK$17, 'E2 Allocators'!$B$15:$W$15, 0),FALSE)), 0, VLOOKUP(VLOOKUP($A618, 'E4 TB Allocation Details'!$A$18:$L$214, MATCH("Customer ID", 'E4 TB Allocation Details'!$A$18:$L$18, 0),FALSE), 'E2 Allocators'!$B$15:$W$361, MATCH(AK$17, 'E2 Allocators'!$B$15:$W$15, 0),FALSE))</f>
        <v>0</v>
      </c>
      <c r="AL618" s="1244">
        <f>IF(ISERROR(VLOOKUP(VLOOKUP($A618, 'E4 TB Allocation Details'!$A$18:$L$214, MATCH("Customer ID", 'E4 TB Allocation Details'!$A$18:$L$18, 0),FALSE), 'E2 Allocators'!$B$15:$W$361, MATCH(AL$17, 'E2 Allocators'!$B$15:$W$15, 0),FALSE)), 0, VLOOKUP(VLOOKUP($A618, 'E4 TB Allocation Details'!$A$18:$L$214, MATCH("Customer ID", 'E4 TB Allocation Details'!$A$18:$L$18, 0),FALSE), 'E2 Allocators'!$B$15:$W$361, MATCH(AL$17, 'E2 Allocators'!$B$15:$W$15, 0),FALSE))</f>
        <v>0</v>
      </c>
      <c r="AM618" s="1244">
        <f>IF(ISERROR(VLOOKUP(VLOOKUP($A618, 'E4 TB Allocation Details'!$A$18:$L$214, MATCH("Customer ID", 'E4 TB Allocation Details'!$A$18:$L$18, 0),FALSE), 'E2 Allocators'!$B$15:$W$361, MATCH(AM$17, 'E2 Allocators'!$B$15:$W$15, 0),FALSE)), 0, VLOOKUP(VLOOKUP($A618, 'E4 TB Allocation Details'!$A$18:$L$214, MATCH("Customer ID", 'E4 TB Allocation Details'!$A$18:$L$18, 0),FALSE), 'E2 Allocators'!$B$15:$W$361, MATCH(AM$17, 'E2 Allocators'!$B$15:$W$15, 0),FALSE))</f>
        <v>0</v>
      </c>
      <c r="AN618" s="1244">
        <f>IF(ISERROR(VLOOKUP(VLOOKUP($A618, 'E4 TB Allocation Details'!$A$18:$L$214, MATCH("Customer ID", 'E4 TB Allocation Details'!$A$18:$L$18, 0),FALSE), 'E2 Allocators'!$B$15:$W$361, MATCH(AN$17, 'E2 Allocators'!$B$15:$W$15, 0),FALSE)), 0, VLOOKUP(VLOOKUP($A618, 'E4 TB Allocation Details'!$A$18:$L$214, MATCH("Customer ID", 'E4 TB Allocation Details'!$A$18:$L$18, 0),FALSE), 'E2 Allocators'!$B$15:$W$361, MATCH(AN$17, 'E2 Allocators'!$B$15:$W$15, 0),FALSE))</f>
        <v>0</v>
      </c>
      <c r="AO618" s="1244">
        <f>IF(ISERROR(VLOOKUP(VLOOKUP($A618, 'E4 TB Allocation Details'!$A$18:$L$214, MATCH("Customer ID", 'E4 TB Allocation Details'!$A$18:$L$18, 0),FALSE), 'E2 Allocators'!$B$15:$W$361, MATCH(AO$17, 'E2 Allocators'!$B$15:$W$15, 0),FALSE)), 0, VLOOKUP(VLOOKUP($A618, 'E4 TB Allocation Details'!$A$18:$L$214, MATCH("Customer ID", 'E4 TB Allocation Details'!$A$18:$L$18, 0),FALSE), 'E2 Allocators'!$B$15:$W$361, MATCH(AO$17, 'E2 Allocators'!$B$15:$W$15, 0),FALSE))</f>
        <v>0</v>
      </c>
      <c r="AP618" s="1244">
        <f>IF(ISERROR(VLOOKUP(VLOOKUP($A618, 'E4 TB Allocation Details'!$A$18:$L$214, MATCH("Customer ID", 'E4 TB Allocation Details'!$A$18:$L$18, 0),FALSE), 'E2 Allocators'!$B$15:$W$361, MATCH(AP$17, 'E2 Allocators'!$B$15:$W$15, 0),FALSE)), 0, VLOOKUP(VLOOKUP($A618, 'E4 TB Allocation Details'!$A$18:$L$214, MATCH("Customer ID", 'E4 TB Allocation Details'!$A$18:$L$18, 0),FALSE), 'E2 Allocators'!$B$15:$W$361, MATCH(AP$17, 'E2 Allocators'!$B$15:$W$15, 0),FALSE))</f>
        <v>0</v>
      </c>
      <c r="AQ618" s="1244">
        <f>IF(ISERROR(VLOOKUP(VLOOKUP($A618, 'E4 TB Allocation Details'!$A$18:$L$214, MATCH("Customer ID", 'E4 TB Allocation Details'!$A$18:$L$18, 0),FALSE), 'E2 Allocators'!$B$15:$W$361, MATCH(AQ$17, 'E2 Allocators'!$B$15:$W$15, 0),FALSE)), 0, VLOOKUP(VLOOKUP($A618, 'E4 TB Allocation Details'!$A$18:$L$214, MATCH("Customer ID", 'E4 TB Allocation Details'!$A$18:$L$18, 0),FALSE), 'E2 Allocators'!$B$15:$W$361, MATCH(AQ$17, 'E2 Allocators'!$B$15:$W$15, 0),FALSE))</f>
        <v>0</v>
      </c>
      <c r="AR618" s="1244">
        <f>IF(ISERROR(VLOOKUP(VLOOKUP($A618, 'E4 TB Allocation Details'!$A$18:$L$214, MATCH("Customer ID", 'E4 TB Allocation Details'!$A$18:$L$18, 0),FALSE), 'E2 Allocators'!$B$15:$W$361, MATCH(AR$17, 'E2 Allocators'!$B$15:$W$15, 0),FALSE)), 0, VLOOKUP(VLOOKUP($A618, 'E4 TB Allocation Details'!$A$18:$L$214, MATCH("Customer ID", 'E4 TB Allocation Details'!$A$18:$L$18, 0),FALSE), 'E2 Allocators'!$B$15:$W$361, MATCH(AR$17, 'E2 Allocators'!$B$15:$W$15, 0),FALSE))</f>
        <v>0</v>
      </c>
      <c r="AS618" s="1244">
        <f>IF(ISERROR(VLOOKUP(VLOOKUP($A618, 'E4 TB Allocation Details'!$A$18:$L$214, MATCH("Customer ID", 'E4 TB Allocation Details'!$A$18:$L$18, 0),FALSE), 'E2 Allocators'!$B$15:$W$361, MATCH(AS$17, 'E2 Allocators'!$B$15:$W$15, 0),FALSE)), 0, VLOOKUP(VLOOKUP($A618, 'E4 TB Allocation Details'!$A$18:$L$214, MATCH("Customer ID", 'E4 TB Allocation Details'!$A$18:$L$18, 0),FALSE), 'E2 Allocators'!$B$15:$W$361, MATCH(AS$17, 'E2 Allocators'!$B$15:$W$15, 0),FALSE))</f>
        <v>0</v>
      </c>
      <c r="AT618" s="1244">
        <f>IF(ISERROR(VLOOKUP(VLOOKUP($A618, 'E4 TB Allocation Details'!$A$18:$L$214, MATCH("Customer ID", 'E4 TB Allocation Details'!$A$18:$L$18, 0),FALSE), 'E2 Allocators'!$B$15:$W$361, MATCH(AT$17, 'E2 Allocators'!$B$15:$W$15, 0),FALSE)), 0, VLOOKUP(VLOOKUP($A618, 'E4 TB Allocation Details'!$A$18:$L$214, MATCH("Customer ID", 'E4 TB Allocation Details'!$A$18:$L$18, 0),FALSE), 'E2 Allocators'!$B$15:$W$361, MATCH(AT$17, 'E2 Allocators'!$B$15:$W$15, 0),FALSE))</f>
        <v>0</v>
      </c>
      <c r="AU618" s="1244">
        <f>IF(ISERROR(VLOOKUP(VLOOKUP($A618, 'E4 TB Allocation Details'!$A$18:$L$214, MATCH("Customer ID", 'E4 TB Allocation Details'!$A$18:$L$18, 0),FALSE), 'E2 Allocators'!$B$15:$W$361, MATCH(AU$17, 'E2 Allocators'!$B$15:$W$15, 0),FALSE)), 0, VLOOKUP(VLOOKUP($A618, 'E4 TB Allocation Details'!$A$18:$L$214, MATCH("Customer ID", 'E4 TB Allocation Details'!$A$18:$L$18, 0),FALSE), 'E2 Allocators'!$B$15:$W$361, MATCH(AU$17, 'E2 Allocators'!$B$15:$W$15, 0),FALSE))</f>
        <v>0</v>
      </c>
      <c r="AV618" s="1249">
        <f t="shared" si="902"/>
        <v>0</v>
      </c>
      <c r="AW618" s="1246"/>
      <c r="AX618" s="1246"/>
      <c r="AY618" s="1246"/>
      <c r="AZ618" s="1246"/>
      <c r="BA618" s="1246"/>
      <c r="BB618" s="1246"/>
      <c r="BC618" s="1246"/>
      <c r="BD618" s="1246"/>
      <c r="BE618" s="1246"/>
      <c r="BF618" s="1246"/>
      <c r="BG618" s="1246"/>
      <c r="BH618" s="1246"/>
      <c r="BI618" s="1246"/>
      <c r="BJ618" s="1246"/>
      <c r="BK618" s="1246"/>
      <c r="BL618" s="1246"/>
      <c r="BM618" s="1246"/>
      <c r="BN618" s="1246"/>
      <c r="BO618" s="1246"/>
      <c r="BP618" s="1246"/>
      <c r="BQ618" s="1247"/>
    </row>
    <row r="619" spans="1:69" s="229" customFormat="1" ht="25.5">
      <c r="A619" s="1248" t="s">
        <v>835</v>
      </c>
      <c r="B619" s="1241" t="s">
        <v>393</v>
      </c>
      <c r="C619" s="1242">
        <v>1</v>
      </c>
      <c r="D619" s="1243">
        <f t="shared" si="899"/>
        <v>0.6</v>
      </c>
      <c r="E619" s="1243">
        <f>VLOOKUP($A619,'E1 Categorization'!$A$35:$E$116,5,FALSE)</f>
        <v>0.4</v>
      </c>
      <c r="F619" s="1243">
        <f t="shared" si="900"/>
        <v>1</v>
      </c>
      <c r="G619" s="1244">
        <f>IF(ISERROR(VLOOKUP(VLOOKUP($A619, 'E4 TB Allocation Details'!$A$18:$L$214, MATCH("Demand ID", 'E4 TB Allocation Details'!$A$18:$L$18, 0),FALSE), 'E2 Allocators'!$B$15:$W$361, MATCH(G$17, 'E2 Allocators'!$B$15:$W$15, 0),FALSE)), 0, VLOOKUP(VLOOKUP($A619, 'E4 TB Allocation Details'!$A$18:$L$214, MATCH("Demand ID", 'E4 TB Allocation Details'!$A$18:$L$18, 0),FALSE), 'E2 Allocators'!$B$15:$W$361, MATCH(G$17, 'E2 Allocators'!$B$15:$W$15, 0),FALSE))</f>
        <v>0.48331159640572546</v>
      </c>
      <c r="H619" s="1244">
        <f>IF(ISERROR(VLOOKUP(VLOOKUP($A619, 'E4 TB Allocation Details'!$A$18:$L$214, MATCH("Demand ID", 'E4 TB Allocation Details'!$A$18:$L$18, 0),FALSE), 'E2 Allocators'!$B$15:$W$361, MATCH(H$17, 'E2 Allocators'!$B$15:$W$15, 0),FALSE)), 0, VLOOKUP(VLOOKUP($A619, 'E4 TB Allocation Details'!$A$18:$L$214, MATCH("Demand ID", 'E4 TB Allocation Details'!$A$18:$L$18, 0),FALSE), 'E2 Allocators'!$B$15:$W$361, MATCH(H$17, 'E2 Allocators'!$B$15:$W$15, 0),FALSE))</f>
        <v>0.25399518192010617</v>
      </c>
      <c r="I619" s="1244">
        <f>IF(ISERROR(VLOOKUP(VLOOKUP($A619, 'E4 TB Allocation Details'!$A$18:$L$214, MATCH("Demand ID", 'E4 TB Allocation Details'!$A$18:$L$18, 0),FALSE), 'E2 Allocators'!$B$15:$W$361, MATCH(I$17, 'E2 Allocators'!$B$15:$W$15, 0),FALSE)), 0, VLOOKUP(VLOOKUP($A619, 'E4 TB Allocation Details'!$A$18:$L$214, MATCH("Demand ID", 'E4 TB Allocation Details'!$A$18:$L$18, 0),FALSE), 'E2 Allocators'!$B$15:$W$361, MATCH(I$17, 'E2 Allocators'!$B$15:$W$15, 0),FALSE))</f>
        <v>0.26061105281909969</v>
      </c>
      <c r="J619" s="1244">
        <f>IF(ISERROR(VLOOKUP(VLOOKUP($A619, 'E4 TB Allocation Details'!$A$18:$L$214, MATCH("Demand ID", 'E4 TB Allocation Details'!$A$18:$L$18, 0),FALSE), 'E2 Allocators'!$B$15:$W$361, MATCH(J$17, 'E2 Allocators'!$B$15:$W$15, 0),FALSE)), 0, VLOOKUP(VLOOKUP($A619, 'E4 TB Allocation Details'!$A$18:$L$214, MATCH("Demand ID", 'E4 TB Allocation Details'!$A$18:$L$18, 0),FALSE), 'E2 Allocators'!$B$15:$W$361, MATCH(J$17, 'E2 Allocators'!$B$15:$W$15, 0),FALSE))</f>
        <v>0</v>
      </c>
      <c r="K619" s="1244">
        <f>IF(ISERROR(VLOOKUP(VLOOKUP($A619, 'E4 TB Allocation Details'!$A$18:$L$214, MATCH("Demand ID", 'E4 TB Allocation Details'!$A$18:$L$18, 0),FALSE), 'E2 Allocators'!$B$15:$W$361, MATCH(K$17, 'E2 Allocators'!$B$15:$W$15, 0),FALSE)), 0, VLOOKUP(VLOOKUP($A619, 'E4 TB Allocation Details'!$A$18:$L$214, MATCH("Demand ID", 'E4 TB Allocation Details'!$A$18:$L$18, 0),FALSE), 'E2 Allocators'!$B$15:$W$361, MATCH(K$17, 'E2 Allocators'!$B$15:$W$15, 0),FALSE))</f>
        <v>0</v>
      </c>
      <c r="L619" s="1244">
        <f>IF(ISERROR(VLOOKUP(VLOOKUP($A619, 'E4 TB Allocation Details'!$A$18:$L$214, MATCH("Demand ID", 'E4 TB Allocation Details'!$A$18:$L$18, 0),FALSE), 'E2 Allocators'!$B$15:$W$361, MATCH(L$17, 'E2 Allocators'!$B$15:$W$15, 0),FALSE)), 0, VLOOKUP(VLOOKUP($A619, 'E4 TB Allocation Details'!$A$18:$L$214, MATCH("Demand ID", 'E4 TB Allocation Details'!$A$18:$L$18, 0),FALSE), 'E2 Allocators'!$B$15:$W$361, MATCH(L$17, 'E2 Allocators'!$B$15:$W$15, 0),FALSE))</f>
        <v>0</v>
      </c>
      <c r="M619" s="1244">
        <f>IF(ISERROR(VLOOKUP(VLOOKUP($A619, 'E4 TB Allocation Details'!$A$18:$L$214, MATCH("Demand ID", 'E4 TB Allocation Details'!$A$18:$L$18, 0),FALSE), 'E2 Allocators'!$B$15:$W$361, MATCH(M$17, 'E2 Allocators'!$B$15:$W$15, 0),FALSE)), 0, VLOOKUP(VLOOKUP($A619, 'E4 TB Allocation Details'!$A$18:$L$214, MATCH("Demand ID", 'E4 TB Allocation Details'!$A$18:$L$18, 0),FALSE), 'E2 Allocators'!$B$15:$W$361, MATCH(M$17, 'E2 Allocators'!$B$15:$W$15, 0),FALSE))</f>
        <v>5.0665019236363748E-4</v>
      </c>
      <c r="N619" s="1244">
        <f>IF(ISERROR(VLOOKUP(VLOOKUP($A619, 'E4 TB Allocation Details'!$A$18:$L$214, MATCH("Demand ID", 'E4 TB Allocation Details'!$A$18:$L$18, 0),FALSE), 'E2 Allocators'!$B$15:$W$361, MATCH(N$17, 'E2 Allocators'!$B$15:$W$15, 0),FALSE)), 0, VLOOKUP(VLOOKUP($A619, 'E4 TB Allocation Details'!$A$18:$L$214, MATCH("Demand ID", 'E4 TB Allocation Details'!$A$18:$L$18, 0),FALSE), 'E2 Allocators'!$B$15:$W$361, MATCH(N$17, 'E2 Allocators'!$B$15:$W$15, 0),FALSE))</f>
        <v>0</v>
      </c>
      <c r="O619" s="1244">
        <f>IF(ISERROR(VLOOKUP(VLOOKUP($A619, 'E4 TB Allocation Details'!$A$18:$L$214, MATCH("Demand ID", 'E4 TB Allocation Details'!$A$18:$L$18, 0),FALSE), 'E2 Allocators'!$B$15:$W$361, MATCH(O$17, 'E2 Allocators'!$B$15:$W$15, 0),FALSE)), 0, VLOOKUP(VLOOKUP($A619, 'E4 TB Allocation Details'!$A$18:$L$214, MATCH("Demand ID", 'E4 TB Allocation Details'!$A$18:$L$18, 0),FALSE), 'E2 Allocators'!$B$15:$W$361, MATCH(O$17, 'E2 Allocators'!$B$15:$W$15, 0),FALSE))</f>
        <v>1.5755186627049891E-3</v>
      </c>
      <c r="P619" s="1244">
        <f>IF(ISERROR(VLOOKUP(VLOOKUP($A619, 'E4 TB Allocation Details'!$A$18:$L$214, MATCH("Demand ID", 'E4 TB Allocation Details'!$A$18:$L$18, 0),FALSE), 'E2 Allocators'!$B$15:$W$361, MATCH(P$17, 'E2 Allocators'!$B$15:$W$15, 0),FALSE)), 0, VLOOKUP(VLOOKUP($A619, 'E4 TB Allocation Details'!$A$18:$L$214, MATCH("Demand ID", 'E4 TB Allocation Details'!$A$18:$L$18, 0),FALSE), 'E2 Allocators'!$B$15:$W$361, MATCH(P$17, 'E2 Allocators'!$B$15:$W$15, 0),FALSE))</f>
        <v>0</v>
      </c>
      <c r="Q619" s="1244">
        <f>IF(ISERROR(VLOOKUP(VLOOKUP($A619, 'E4 TB Allocation Details'!$A$18:$L$214, MATCH("Demand ID", 'E4 TB Allocation Details'!$A$18:$L$18, 0),FALSE), 'E2 Allocators'!$B$15:$W$361, MATCH(Q$17, 'E2 Allocators'!$B$15:$W$15, 0),FALSE)), 0, VLOOKUP(VLOOKUP($A619, 'E4 TB Allocation Details'!$A$18:$L$214, MATCH("Demand ID", 'E4 TB Allocation Details'!$A$18:$L$18, 0),FALSE), 'E2 Allocators'!$B$15:$W$361, MATCH(Q$17, 'E2 Allocators'!$B$15:$W$15, 0),FALSE))</f>
        <v>0</v>
      </c>
      <c r="R619" s="1244">
        <f>IF(ISERROR(VLOOKUP(VLOOKUP($A619, 'E4 TB Allocation Details'!$A$18:$L$214, MATCH("Demand ID", 'E4 TB Allocation Details'!$A$18:$L$18, 0),FALSE), 'E2 Allocators'!$B$15:$W$361, MATCH(R$17, 'E2 Allocators'!$B$15:$W$15, 0),FALSE)), 0, VLOOKUP(VLOOKUP($A619, 'E4 TB Allocation Details'!$A$18:$L$214, MATCH("Demand ID", 'E4 TB Allocation Details'!$A$18:$L$18, 0),FALSE), 'E2 Allocators'!$B$15:$W$361, MATCH(R$17, 'E2 Allocators'!$B$15:$W$15, 0),FALSE))</f>
        <v>0</v>
      </c>
      <c r="S619" s="1244">
        <f>IF(ISERROR(VLOOKUP(VLOOKUP($A619, 'E4 TB Allocation Details'!$A$18:$L$214, MATCH("Demand ID", 'E4 TB Allocation Details'!$A$18:$L$18, 0),FALSE), 'E2 Allocators'!$B$15:$W$361, MATCH(S$17, 'E2 Allocators'!$B$15:$W$15, 0),FALSE)), 0, VLOOKUP(VLOOKUP($A619, 'E4 TB Allocation Details'!$A$18:$L$214, MATCH("Demand ID", 'E4 TB Allocation Details'!$A$18:$L$18, 0),FALSE), 'E2 Allocators'!$B$15:$W$361, MATCH(S$17, 'E2 Allocators'!$B$15:$W$15, 0),FALSE))</f>
        <v>0</v>
      </c>
      <c r="T619" s="1244">
        <f>IF(ISERROR(VLOOKUP(VLOOKUP($A619, 'E4 TB Allocation Details'!$A$18:$L$214, MATCH("Demand ID", 'E4 TB Allocation Details'!$A$18:$L$18, 0),FALSE), 'E2 Allocators'!$B$15:$W$361, MATCH(T$17, 'E2 Allocators'!$B$15:$W$15, 0),FALSE)), 0, VLOOKUP(VLOOKUP($A619, 'E4 TB Allocation Details'!$A$18:$L$214, MATCH("Demand ID", 'E4 TB Allocation Details'!$A$18:$L$18, 0),FALSE), 'E2 Allocators'!$B$15:$W$361, MATCH(T$17, 'E2 Allocators'!$B$15:$W$15, 0),FALSE))</f>
        <v>0</v>
      </c>
      <c r="U619" s="1244">
        <f>IF(ISERROR(VLOOKUP(VLOOKUP($A619, 'E4 TB Allocation Details'!$A$18:$L$214, MATCH("Demand ID", 'E4 TB Allocation Details'!$A$18:$L$18, 0),FALSE), 'E2 Allocators'!$B$15:$W$361, MATCH(U$17, 'E2 Allocators'!$B$15:$W$15, 0),FALSE)), 0, VLOOKUP(VLOOKUP($A619, 'E4 TB Allocation Details'!$A$18:$L$214, MATCH("Demand ID", 'E4 TB Allocation Details'!$A$18:$L$18, 0),FALSE), 'E2 Allocators'!$B$15:$W$361, MATCH(U$17, 'E2 Allocators'!$B$15:$W$15, 0),FALSE))</f>
        <v>0</v>
      </c>
      <c r="V619" s="1244">
        <f>IF(ISERROR(VLOOKUP(VLOOKUP($A619, 'E4 TB Allocation Details'!$A$18:$L$214, MATCH("Demand ID", 'E4 TB Allocation Details'!$A$18:$L$18, 0),FALSE), 'E2 Allocators'!$B$15:$W$361, MATCH(V$17, 'E2 Allocators'!$B$15:$W$15, 0),FALSE)), 0, VLOOKUP(VLOOKUP($A619, 'E4 TB Allocation Details'!$A$18:$L$214, MATCH("Demand ID", 'E4 TB Allocation Details'!$A$18:$L$18, 0),FALSE), 'E2 Allocators'!$B$15:$W$361, MATCH(V$17, 'E2 Allocators'!$B$15:$W$15, 0),FALSE))</f>
        <v>0</v>
      </c>
      <c r="W619" s="1244">
        <f>IF(ISERROR(VLOOKUP(VLOOKUP($A619, 'E4 TB Allocation Details'!$A$18:$L$214, MATCH("Demand ID", 'E4 TB Allocation Details'!$A$18:$L$18, 0),FALSE), 'E2 Allocators'!$B$15:$W$361, MATCH(W$17, 'E2 Allocators'!$B$15:$W$15, 0),FALSE)), 0, VLOOKUP(VLOOKUP($A619, 'E4 TB Allocation Details'!$A$18:$L$214, MATCH("Demand ID", 'E4 TB Allocation Details'!$A$18:$L$18, 0),FALSE), 'E2 Allocators'!$B$15:$W$361, MATCH(W$17, 'E2 Allocators'!$B$15:$W$15, 0),FALSE))</f>
        <v>0</v>
      </c>
      <c r="X619" s="1244">
        <f>IF(ISERROR(VLOOKUP(VLOOKUP($A619, 'E4 TB Allocation Details'!$A$18:$L$214, MATCH("Demand ID", 'E4 TB Allocation Details'!$A$18:$L$18, 0),FALSE), 'E2 Allocators'!$B$15:$W$361, MATCH(X$17, 'E2 Allocators'!$B$15:$W$15, 0),FALSE)), 0, VLOOKUP(VLOOKUP($A619, 'E4 TB Allocation Details'!$A$18:$L$214, MATCH("Demand ID", 'E4 TB Allocation Details'!$A$18:$L$18, 0),FALSE), 'E2 Allocators'!$B$15:$W$361, MATCH(X$17, 'E2 Allocators'!$B$15:$W$15, 0),FALSE))</f>
        <v>0</v>
      </c>
      <c r="Y619" s="1244">
        <f>IF(ISERROR(VLOOKUP(VLOOKUP($A619, 'E4 TB Allocation Details'!$A$18:$L$214, MATCH("Demand ID", 'E4 TB Allocation Details'!$A$18:$L$18, 0),FALSE), 'E2 Allocators'!$B$15:$W$361, MATCH(Y$17, 'E2 Allocators'!$B$15:$W$15, 0),FALSE)), 0, VLOOKUP(VLOOKUP($A619, 'E4 TB Allocation Details'!$A$18:$L$214, MATCH("Demand ID", 'E4 TB Allocation Details'!$A$18:$L$18, 0),FALSE), 'E2 Allocators'!$B$15:$W$361, MATCH(Y$17, 'E2 Allocators'!$B$15:$W$15, 0),FALSE))</f>
        <v>0</v>
      </c>
      <c r="Z619" s="1244">
        <f>IF(ISERROR(VLOOKUP(VLOOKUP($A619, 'E4 TB Allocation Details'!$A$18:$L$214, MATCH("Demand ID", 'E4 TB Allocation Details'!$A$18:$L$18, 0),FALSE), 'E2 Allocators'!$B$15:$W$361, MATCH(Z$17, 'E2 Allocators'!$B$15:$W$15, 0),FALSE)), 0, VLOOKUP(VLOOKUP($A619, 'E4 TB Allocation Details'!$A$18:$L$214, MATCH("Demand ID", 'E4 TB Allocation Details'!$A$18:$L$18, 0),FALSE), 'E2 Allocators'!$B$15:$W$361, MATCH(Z$17, 'E2 Allocators'!$B$15:$W$15, 0),FALSE))</f>
        <v>0</v>
      </c>
      <c r="AA619" s="1249">
        <f t="shared" si="901"/>
        <v>0.99999999999999989</v>
      </c>
      <c r="AB619" s="1244">
        <f>IF(ISERROR(VLOOKUP(VLOOKUP($A619, 'E4 TB Allocation Details'!$A$18:$L$214, MATCH("Customer ID", 'E4 TB Allocation Details'!$A$18:$L$18, 0),FALSE), 'E2 Allocators'!$B$15:$W$361, MATCH(AB$17, 'E2 Allocators'!$B$15:$W$15, 0),FALSE)), 0, VLOOKUP(VLOOKUP($A619, 'E4 TB Allocation Details'!$A$18:$L$214, MATCH("Customer ID", 'E4 TB Allocation Details'!$A$18:$L$18, 0),FALSE), 'E2 Allocators'!$B$15:$W$361, MATCH(AB$17, 'E2 Allocators'!$B$15:$W$15, 0),FALSE))</f>
        <v>0.83439005833121993</v>
      </c>
      <c r="AC619" s="1244">
        <f>IF(ISERROR(VLOOKUP(VLOOKUP($A619, 'E4 TB Allocation Details'!$A$18:$L$214, MATCH("Customer ID", 'E4 TB Allocation Details'!$A$18:$L$18, 0),FALSE), 'E2 Allocators'!$B$15:$W$361, MATCH(AC$17, 'E2 Allocators'!$B$15:$W$15, 0),FALSE)), 0, VLOOKUP(VLOOKUP($A619, 'E4 TB Allocation Details'!$A$18:$L$214, MATCH("Customer ID", 'E4 TB Allocation Details'!$A$18:$L$18, 0),FALSE), 'E2 Allocators'!$B$15:$W$361, MATCH(AC$17, 'E2 Allocators'!$B$15:$W$15, 0),FALSE))</f>
        <v>0.10271366979457267</v>
      </c>
      <c r="AD619" s="1244">
        <f>IF(ISERROR(VLOOKUP(VLOOKUP($A619, 'E4 TB Allocation Details'!$A$18:$L$214, MATCH("Customer ID", 'E4 TB Allocation Details'!$A$18:$L$18, 0),FALSE), 'E2 Allocators'!$B$15:$W$361, MATCH(AD$17, 'E2 Allocators'!$B$15:$W$15, 0),FALSE)), 0, VLOOKUP(VLOOKUP($A619, 'E4 TB Allocation Details'!$A$18:$L$214, MATCH("Customer ID", 'E4 TB Allocation Details'!$A$18:$L$18, 0),FALSE), 'E2 Allocators'!$B$15:$W$361, MATCH(AD$17, 'E2 Allocators'!$B$15:$W$15, 0),FALSE))</f>
        <v>1.1919857976160284E-2</v>
      </c>
      <c r="AE619" s="1244">
        <f>IF(ISERROR(VLOOKUP(VLOOKUP($A619, 'E4 TB Allocation Details'!$A$18:$L$214, MATCH("Customer ID", 'E4 TB Allocation Details'!$A$18:$L$18, 0),FALSE), 'E2 Allocators'!$B$15:$W$361, MATCH(AE$17, 'E2 Allocators'!$B$15:$W$15, 0),FALSE)), 0, VLOOKUP(VLOOKUP($A619, 'E4 TB Allocation Details'!$A$18:$L$214, MATCH("Customer ID", 'E4 TB Allocation Details'!$A$18:$L$18, 0),FALSE), 'E2 Allocators'!$B$15:$W$361, MATCH(AE$17, 'E2 Allocators'!$B$15:$W$15, 0),FALSE))</f>
        <v>0</v>
      </c>
      <c r="AF619" s="1244">
        <f>IF(ISERROR(VLOOKUP(VLOOKUP($A619, 'E4 TB Allocation Details'!$A$18:$L$214, MATCH("Customer ID", 'E4 TB Allocation Details'!$A$18:$L$18, 0),FALSE), 'E2 Allocators'!$B$15:$W$361, MATCH(AF$17, 'E2 Allocators'!$B$15:$W$15, 0),FALSE)), 0, VLOOKUP(VLOOKUP($A619, 'E4 TB Allocation Details'!$A$18:$L$214, MATCH("Customer ID", 'E4 TB Allocation Details'!$A$18:$L$18, 0),FALSE), 'E2 Allocators'!$B$15:$W$361, MATCH(AF$17, 'E2 Allocators'!$B$15:$W$15, 0),FALSE))</f>
        <v>0</v>
      </c>
      <c r="AG619" s="1244">
        <f>IF(ISERROR(VLOOKUP(VLOOKUP($A619, 'E4 TB Allocation Details'!$A$18:$L$214, MATCH("Customer ID", 'E4 TB Allocation Details'!$A$18:$L$18, 0),FALSE), 'E2 Allocators'!$B$15:$W$361, MATCH(AG$17, 'E2 Allocators'!$B$15:$W$15, 0),FALSE)), 0, VLOOKUP(VLOOKUP($A619, 'E4 TB Allocation Details'!$A$18:$L$214, MATCH("Customer ID", 'E4 TB Allocation Details'!$A$18:$L$18, 0),FALSE), 'E2 Allocators'!$B$15:$W$361, MATCH(AG$17, 'E2 Allocators'!$B$15:$W$15, 0),FALSE))</f>
        <v>0</v>
      </c>
      <c r="AH619" s="1244">
        <f>IF(ISERROR(VLOOKUP(VLOOKUP($A619, 'E4 TB Allocation Details'!$A$18:$L$214, MATCH("Customer ID", 'E4 TB Allocation Details'!$A$18:$L$18, 0),FALSE), 'E2 Allocators'!$B$15:$W$361, MATCH(AH$17, 'E2 Allocators'!$B$15:$W$15, 0),FALSE)), 0, VLOOKUP(VLOOKUP($A619, 'E4 TB Allocation Details'!$A$18:$L$214, MATCH("Customer ID", 'E4 TB Allocation Details'!$A$18:$L$18, 0),FALSE), 'E2 Allocators'!$B$15:$W$361, MATCH(AH$17, 'E2 Allocators'!$B$15:$W$15, 0),FALSE))</f>
        <v>4.9454729901090538E-2</v>
      </c>
      <c r="AI619" s="1244">
        <f>IF(ISERROR(VLOOKUP(VLOOKUP($A619, 'E4 TB Allocation Details'!$A$18:$L$214, MATCH("Customer ID", 'E4 TB Allocation Details'!$A$18:$L$18, 0),FALSE), 'E2 Allocators'!$B$15:$W$361, MATCH(AI$17, 'E2 Allocators'!$B$15:$W$15, 0),FALSE)), 0, VLOOKUP(VLOOKUP($A619, 'E4 TB Allocation Details'!$A$18:$L$214, MATCH("Customer ID", 'E4 TB Allocation Details'!$A$18:$L$18, 0),FALSE), 'E2 Allocators'!$B$15:$W$361, MATCH(AI$17, 'E2 Allocators'!$B$15:$W$15, 0),FALSE))</f>
        <v>0</v>
      </c>
      <c r="AJ619" s="1244">
        <f>IF(ISERROR(VLOOKUP(VLOOKUP($A619, 'E4 TB Allocation Details'!$A$18:$L$214, MATCH("Customer ID", 'E4 TB Allocation Details'!$A$18:$L$18, 0),FALSE), 'E2 Allocators'!$B$15:$W$361, MATCH(AJ$17, 'E2 Allocators'!$B$15:$W$15, 0),FALSE)), 0, VLOOKUP(VLOOKUP($A619, 'E4 TB Allocation Details'!$A$18:$L$214, MATCH("Customer ID", 'E4 TB Allocation Details'!$A$18:$L$18, 0),FALSE), 'E2 Allocators'!$B$15:$W$361, MATCH(AJ$17, 'E2 Allocators'!$B$15:$W$15, 0),FALSE))</f>
        <v>1.5216839969566321E-3</v>
      </c>
      <c r="AK619" s="1244">
        <f>IF(ISERROR(VLOOKUP(VLOOKUP($A619, 'E4 TB Allocation Details'!$A$18:$L$214, MATCH("Customer ID", 'E4 TB Allocation Details'!$A$18:$L$18, 0),FALSE), 'E2 Allocators'!$B$15:$W$361, MATCH(AK$17, 'E2 Allocators'!$B$15:$W$15, 0),FALSE)), 0, VLOOKUP(VLOOKUP($A619, 'E4 TB Allocation Details'!$A$18:$L$214, MATCH("Customer ID", 'E4 TB Allocation Details'!$A$18:$L$18, 0),FALSE), 'E2 Allocators'!$B$15:$W$361, MATCH(AK$17, 'E2 Allocators'!$B$15:$W$15, 0),FALSE))</f>
        <v>0</v>
      </c>
      <c r="AL619" s="1244">
        <f>IF(ISERROR(VLOOKUP(VLOOKUP($A619, 'E4 TB Allocation Details'!$A$18:$L$214, MATCH("Customer ID", 'E4 TB Allocation Details'!$A$18:$L$18, 0),FALSE), 'E2 Allocators'!$B$15:$W$361, MATCH(AL$17, 'E2 Allocators'!$B$15:$W$15, 0),FALSE)), 0, VLOOKUP(VLOOKUP($A619, 'E4 TB Allocation Details'!$A$18:$L$214, MATCH("Customer ID", 'E4 TB Allocation Details'!$A$18:$L$18, 0),FALSE), 'E2 Allocators'!$B$15:$W$361, MATCH(AL$17, 'E2 Allocators'!$B$15:$W$15, 0),FALSE))</f>
        <v>0</v>
      </c>
      <c r="AM619" s="1244">
        <f>IF(ISERROR(VLOOKUP(VLOOKUP($A619, 'E4 TB Allocation Details'!$A$18:$L$214, MATCH("Customer ID", 'E4 TB Allocation Details'!$A$18:$L$18, 0),FALSE), 'E2 Allocators'!$B$15:$W$361, MATCH(AM$17, 'E2 Allocators'!$B$15:$W$15, 0),FALSE)), 0, VLOOKUP(VLOOKUP($A619, 'E4 TB Allocation Details'!$A$18:$L$214, MATCH("Customer ID", 'E4 TB Allocation Details'!$A$18:$L$18, 0),FALSE), 'E2 Allocators'!$B$15:$W$361, MATCH(AM$17, 'E2 Allocators'!$B$15:$W$15, 0),FALSE))</f>
        <v>0</v>
      </c>
      <c r="AN619" s="1244">
        <f>IF(ISERROR(VLOOKUP(VLOOKUP($A619, 'E4 TB Allocation Details'!$A$18:$L$214, MATCH("Customer ID", 'E4 TB Allocation Details'!$A$18:$L$18, 0),FALSE), 'E2 Allocators'!$B$15:$W$361, MATCH(AN$17, 'E2 Allocators'!$B$15:$W$15, 0),FALSE)), 0, VLOOKUP(VLOOKUP($A619, 'E4 TB Allocation Details'!$A$18:$L$214, MATCH("Customer ID", 'E4 TB Allocation Details'!$A$18:$L$18, 0),FALSE), 'E2 Allocators'!$B$15:$W$361, MATCH(AN$17, 'E2 Allocators'!$B$15:$W$15, 0),FALSE))</f>
        <v>0</v>
      </c>
      <c r="AO619" s="1244">
        <f>IF(ISERROR(VLOOKUP(VLOOKUP($A619, 'E4 TB Allocation Details'!$A$18:$L$214, MATCH("Customer ID", 'E4 TB Allocation Details'!$A$18:$L$18, 0),FALSE), 'E2 Allocators'!$B$15:$W$361, MATCH(AO$17, 'E2 Allocators'!$B$15:$W$15, 0),FALSE)), 0, VLOOKUP(VLOOKUP($A619, 'E4 TB Allocation Details'!$A$18:$L$214, MATCH("Customer ID", 'E4 TB Allocation Details'!$A$18:$L$18, 0),FALSE), 'E2 Allocators'!$B$15:$W$361, MATCH(AO$17, 'E2 Allocators'!$B$15:$W$15, 0),FALSE))</f>
        <v>0</v>
      </c>
      <c r="AP619" s="1244">
        <f>IF(ISERROR(VLOOKUP(VLOOKUP($A619, 'E4 TB Allocation Details'!$A$18:$L$214, MATCH("Customer ID", 'E4 TB Allocation Details'!$A$18:$L$18, 0),FALSE), 'E2 Allocators'!$B$15:$W$361, MATCH(AP$17, 'E2 Allocators'!$B$15:$W$15, 0),FALSE)), 0, VLOOKUP(VLOOKUP($A619, 'E4 TB Allocation Details'!$A$18:$L$214, MATCH("Customer ID", 'E4 TB Allocation Details'!$A$18:$L$18, 0),FALSE), 'E2 Allocators'!$B$15:$W$361, MATCH(AP$17, 'E2 Allocators'!$B$15:$W$15, 0),FALSE))</f>
        <v>0</v>
      </c>
      <c r="AQ619" s="1244">
        <f>IF(ISERROR(VLOOKUP(VLOOKUP($A619, 'E4 TB Allocation Details'!$A$18:$L$214, MATCH("Customer ID", 'E4 TB Allocation Details'!$A$18:$L$18, 0),FALSE), 'E2 Allocators'!$B$15:$W$361, MATCH(AQ$17, 'E2 Allocators'!$B$15:$W$15, 0),FALSE)), 0, VLOOKUP(VLOOKUP($A619, 'E4 TB Allocation Details'!$A$18:$L$214, MATCH("Customer ID", 'E4 TB Allocation Details'!$A$18:$L$18, 0),FALSE), 'E2 Allocators'!$B$15:$W$361, MATCH(AQ$17, 'E2 Allocators'!$B$15:$W$15, 0),FALSE))</f>
        <v>0</v>
      </c>
      <c r="AR619" s="1244">
        <f>IF(ISERROR(VLOOKUP(VLOOKUP($A619, 'E4 TB Allocation Details'!$A$18:$L$214, MATCH("Customer ID", 'E4 TB Allocation Details'!$A$18:$L$18, 0),FALSE), 'E2 Allocators'!$B$15:$W$361, MATCH(AR$17, 'E2 Allocators'!$B$15:$W$15, 0),FALSE)), 0, VLOOKUP(VLOOKUP($A619, 'E4 TB Allocation Details'!$A$18:$L$214, MATCH("Customer ID", 'E4 TB Allocation Details'!$A$18:$L$18, 0),FALSE), 'E2 Allocators'!$B$15:$W$361, MATCH(AR$17, 'E2 Allocators'!$B$15:$W$15, 0),FALSE))</f>
        <v>0</v>
      </c>
      <c r="AS619" s="1244">
        <f>IF(ISERROR(VLOOKUP(VLOOKUP($A619, 'E4 TB Allocation Details'!$A$18:$L$214, MATCH("Customer ID", 'E4 TB Allocation Details'!$A$18:$L$18, 0),FALSE), 'E2 Allocators'!$B$15:$W$361, MATCH(AS$17, 'E2 Allocators'!$B$15:$W$15, 0),FALSE)), 0, VLOOKUP(VLOOKUP($A619, 'E4 TB Allocation Details'!$A$18:$L$214, MATCH("Customer ID", 'E4 TB Allocation Details'!$A$18:$L$18, 0),FALSE), 'E2 Allocators'!$B$15:$W$361, MATCH(AS$17, 'E2 Allocators'!$B$15:$W$15, 0),FALSE))</f>
        <v>0</v>
      </c>
      <c r="AT619" s="1244">
        <f>IF(ISERROR(VLOOKUP(VLOOKUP($A619, 'E4 TB Allocation Details'!$A$18:$L$214, MATCH("Customer ID", 'E4 TB Allocation Details'!$A$18:$L$18, 0),FALSE), 'E2 Allocators'!$B$15:$W$361, MATCH(AT$17, 'E2 Allocators'!$B$15:$W$15, 0),FALSE)), 0, VLOOKUP(VLOOKUP($A619, 'E4 TB Allocation Details'!$A$18:$L$214, MATCH("Customer ID", 'E4 TB Allocation Details'!$A$18:$L$18, 0),FALSE), 'E2 Allocators'!$B$15:$W$361, MATCH(AT$17, 'E2 Allocators'!$B$15:$W$15, 0),FALSE))</f>
        <v>0</v>
      </c>
      <c r="AU619" s="1244">
        <f>IF(ISERROR(VLOOKUP(VLOOKUP($A619, 'E4 TB Allocation Details'!$A$18:$L$214, MATCH("Customer ID", 'E4 TB Allocation Details'!$A$18:$L$18, 0),FALSE), 'E2 Allocators'!$B$15:$W$361, MATCH(AU$17, 'E2 Allocators'!$B$15:$W$15, 0),FALSE)), 0, VLOOKUP(VLOOKUP($A619, 'E4 TB Allocation Details'!$A$18:$L$214, MATCH("Customer ID", 'E4 TB Allocation Details'!$A$18:$L$18, 0),FALSE), 'E2 Allocators'!$B$15:$W$361, MATCH(AU$17, 'E2 Allocators'!$B$15:$W$15, 0),FALSE))</f>
        <v>0</v>
      </c>
      <c r="AV619" s="1249">
        <f t="shared" si="902"/>
        <v>1</v>
      </c>
      <c r="AW619" s="1246"/>
      <c r="AX619" s="1246"/>
      <c r="AY619" s="1246"/>
      <c r="AZ619" s="1246"/>
      <c r="BA619" s="1246"/>
      <c r="BB619" s="1246"/>
      <c r="BC619" s="1246"/>
      <c r="BD619" s="1246"/>
      <c r="BE619" s="1246"/>
      <c r="BF619" s="1246"/>
      <c r="BG619" s="1246"/>
      <c r="BH619" s="1246"/>
      <c r="BI619" s="1246"/>
      <c r="BJ619" s="1246"/>
      <c r="BK619" s="1246"/>
      <c r="BL619" s="1246"/>
      <c r="BM619" s="1246"/>
      <c r="BN619" s="1246"/>
      <c r="BO619" s="1246"/>
      <c r="BP619" s="1246"/>
      <c r="BQ619" s="1247"/>
    </row>
    <row r="620" spans="1:69" s="229" customFormat="1" ht="25.5">
      <c r="A620" s="1248" t="s">
        <v>836</v>
      </c>
      <c r="B620" s="1241" t="s">
        <v>394</v>
      </c>
      <c r="C620" s="1242">
        <v>1</v>
      </c>
      <c r="D620" s="1243">
        <f t="shared" si="899"/>
        <v>0.6</v>
      </c>
      <c r="E620" s="1243">
        <f>VLOOKUP($A620,'E1 Categorization'!$A$35:$E$116,5,FALSE)</f>
        <v>0.4</v>
      </c>
      <c r="F620" s="1243">
        <f t="shared" si="900"/>
        <v>1</v>
      </c>
      <c r="G620" s="1244">
        <f>IF(ISERROR(VLOOKUP(VLOOKUP($A620, 'E4 TB Allocation Details'!$A$18:$L$214, MATCH("Demand ID", 'E4 TB Allocation Details'!$A$18:$L$18, 0),FALSE), 'E2 Allocators'!$B$15:$W$361, MATCH(G$17, 'E2 Allocators'!$B$15:$W$15, 0),FALSE)), 0, VLOOKUP(VLOOKUP($A620, 'E4 TB Allocation Details'!$A$18:$L$214, MATCH("Demand ID", 'E4 TB Allocation Details'!$A$18:$L$18, 0),FALSE), 'E2 Allocators'!$B$15:$W$361, MATCH(G$17, 'E2 Allocators'!$B$15:$W$15, 0),FALSE))</f>
        <v>0.65366353966808421</v>
      </c>
      <c r="H620" s="1244">
        <f>IF(ISERROR(VLOOKUP(VLOOKUP($A620, 'E4 TB Allocation Details'!$A$18:$L$214, MATCH("Demand ID", 'E4 TB Allocation Details'!$A$18:$L$18, 0),FALSE), 'E2 Allocators'!$B$15:$W$361, MATCH(H$17, 'E2 Allocators'!$B$15:$W$15, 0),FALSE)), 0, VLOOKUP(VLOOKUP($A620, 'E4 TB Allocation Details'!$A$18:$L$214, MATCH("Demand ID", 'E4 TB Allocation Details'!$A$18:$L$18, 0),FALSE), 'E2 Allocators'!$B$15:$W$361, MATCH(H$17, 'E2 Allocators'!$B$15:$W$15, 0),FALSE))</f>
        <v>0.34352039327680567</v>
      </c>
      <c r="I620" s="1244">
        <f>IF(ISERROR(VLOOKUP(VLOOKUP($A620, 'E4 TB Allocation Details'!$A$18:$L$214, MATCH("Demand ID", 'E4 TB Allocation Details'!$A$18:$L$18, 0),FALSE), 'E2 Allocators'!$B$15:$W$361, MATCH(I$17, 'E2 Allocators'!$B$15:$W$15, 0),FALSE)), 0, VLOOKUP(VLOOKUP($A620, 'E4 TB Allocation Details'!$A$18:$L$214, MATCH("Demand ID", 'E4 TB Allocation Details'!$A$18:$L$18, 0),FALSE), 'E2 Allocators'!$B$15:$W$361, MATCH(I$17, 'E2 Allocators'!$B$15:$W$15, 0),FALSE))</f>
        <v>0</v>
      </c>
      <c r="J620" s="1244">
        <f>IF(ISERROR(VLOOKUP(VLOOKUP($A620, 'E4 TB Allocation Details'!$A$18:$L$214, MATCH("Demand ID", 'E4 TB Allocation Details'!$A$18:$L$18, 0),FALSE), 'E2 Allocators'!$B$15:$W$361, MATCH(J$17, 'E2 Allocators'!$B$15:$W$15, 0),FALSE)), 0, VLOOKUP(VLOOKUP($A620, 'E4 TB Allocation Details'!$A$18:$L$214, MATCH("Demand ID", 'E4 TB Allocation Details'!$A$18:$L$18, 0),FALSE), 'E2 Allocators'!$B$15:$W$361, MATCH(J$17, 'E2 Allocators'!$B$15:$W$15, 0),FALSE))</f>
        <v>0</v>
      </c>
      <c r="K620" s="1244">
        <f>IF(ISERROR(VLOOKUP(VLOOKUP($A620, 'E4 TB Allocation Details'!$A$18:$L$214, MATCH("Demand ID", 'E4 TB Allocation Details'!$A$18:$L$18, 0),FALSE), 'E2 Allocators'!$B$15:$W$361, MATCH(K$17, 'E2 Allocators'!$B$15:$W$15, 0),FALSE)), 0, VLOOKUP(VLOOKUP($A620, 'E4 TB Allocation Details'!$A$18:$L$214, MATCH("Demand ID", 'E4 TB Allocation Details'!$A$18:$L$18, 0),FALSE), 'E2 Allocators'!$B$15:$W$361, MATCH(K$17, 'E2 Allocators'!$B$15:$W$15, 0),FALSE))</f>
        <v>0</v>
      </c>
      <c r="L620" s="1244">
        <f>IF(ISERROR(VLOOKUP(VLOOKUP($A620, 'E4 TB Allocation Details'!$A$18:$L$214, MATCH("Demand ID", 'E4 TB Allocation Details'!$A$18:$L$18, 0),FALSE), 'E2 Allocators'!$B$15:$W$361, MATCH(L$17, 'E2 Allocators'!$B$15:$W$15, 0),FALSE)), 0, VLOOKUP(VLOOKUP($A620, 'E4 TB Allocation Details'!$A$18:$L$214, MATCH("Demand ID", 'E4 TB Allocation Details'!$A$18:$L$18, 0),FALSE), 'E2 Allocators'!$B$15:$W$361, MATCH(L$17, 'E2 Allocators'!$B$15:$W$15, 0),FALSE))</f>
        <v>0</v>
      </c>
      <c r="M620" s="1244">
        <f>IF(ISERROR(VLOOKUP(VLOOKUP($A620, 'E4 TB Allocation Details'!$A$18:$L$214, MATCH("Demand ID", 'E4 TB Allocation Details'!$A$18:$L$18, 0),FALSE), 'E2 Allocators'!$B$15:$W$361, MATCH(M$17, 'E2 Allocators'!$B$15:$W$15, 0),FALSE)), 0, VLOOKUP(VLOOKUP($A620, 'E4 TB Allocation Details'!$A$18:$L$214, MATCH("Demand ID", 'E4 TB Allocation Details'!$A$18:$L$18, 0),FALSE), 'E2 Allocators'!$B$15:$W$361, MATCH(M$17, 'E2 Allocators'!$B$15:$W$15, 0),FALSE))</f>
        <v>6.8522824731876819E-4</v>
      </c>
      <c r="N620" s="1244">
        <f>IF(ISERROR(VLOOKUP(VLOOKUP($A620, 'E4 TB Allocation Details'!$A$18:$L$214, MATCH("Demand ID", 'E4 TB Allocation Details'!$A$18:$L$18, 0),FALSE), 'E2 Allocators'!$B$15:$W$361, MATCH(N$17, 'E2 Allocators'!$B$15:$W$15, 0),FALSE)), 0, VLOOKUP(VLOOKUP($A620, 'E4 TB Allocation Details'!$A$18:$L$214, MATCH("Demand ID", 'E4 TB Allocation Details'!$A$18:$L$18, 0),FALSE), 'E2 Allocators'!$B$15:$W$361, MATCH(N$17, 'E2 Allocators'!$B$15:$W$15, 0),FALSE))</f>
        <v>0</v>
      </c>
      <c r="O620" s="1244">
        <f>IF(ISERROR(VLOOKUP(VLOOKUP($A620, 'E4 TB Allocation Details'!$A$18:$L$214, MATCH("Demand ID", 'E4 TB Allocation Details'!$A$18:$L$18, 0),FALSE), 'E2 Allocators'!$B$15:$W$361, MATCH(O$17, 'E2 Allocators'!$B$15:$W$15, 0),FALSE)), 0, VLOOKUP(VLOOKUP($A620, 'E4 TB Allocation Details'!$A$18:$L$214, MATCH("Demand ID", 'E4 TB Allocation Details'!$A$18:$L$18, 0),FALSE), 'E2 Allocators'!$B$15:$W$361, MATCH(O$17, 'E2 Allocators'!$B$15:$W$15, 0),FALSE))</f>
        <v>2.1308388077912661E-3</v>
      </c>
      <c r="P620" s="1244">
        <f>IF(ISERROR(VLOOKUP(VLOOKUP($A620, 'E4 TB Allocation Details'!$A$18:$L$214, MATCH("Demand ID", 'E4 TB Allocation Details'!$A$18:$L$18, 0),FALSE), 'E2 Allocators'!$B$15:$W$361, MATCH(P$17, 'E2 Allocators'!$B$15:$W$15, 0),FALSE)), 0, VLOOKUP(VLOOKUP($A620, 'E4 TB Allocation Details'!$A$18:$L$214, MATCH("Demand ID", 'E4 TB Allocation Details'!$A$18:$L$18, 0),FALSE), 'E2 Allocators'!$B$15:$W$361, MATCH(P$17, 'E2 Allocators'!$B$15:$W$15, 0),FALSE))</f>
        <v>0</v>
      </c>
      <c r="Q620" s="1244">
        <f>IF(ISERROR(VLOOKUP(VLOOKUP($A620, 'E4 TB Allocation Details'!$A$18:$L$214, MATCH("Demand ID", 'E4 TB Allocation Details'!$A$18:$L$18, 0),FALSE), 'E2 Allocators'!$B$15:$W$361, MATCH(Q$17, 'E2 Allocators'!$B$15:$W$15, 0),FALSE)), 0, VLOOKUP(VLOOKUP($A620, 'E4 TB Allocation Details'!$A$18:$L$214, MATCH("Demand ID", 'E4 TB Allocation Details'!$A$18:$L$18, 0),FALSE), 'E2 Allocators'!$B$15:$W$361, MATCH(Q$17, 'E2 Allocators'!$B$15:$W$15, 0),FALSE))</f>
        <v>0</v>
      </c>
      <c r="R620" s="1244">
        <f>IF(ISERROR(VLOOKUP(VLOOKUP($A620, 'E4 TB Allocation Details'!$A$18:$L$214, MATCH("Demand ID", 'E4 TB Allocation Details'!$A$18:$L$18, 0),FALSE), 'E2 Allocators'!$B$15:$W$361, MATCH(R$17, 'E2 Allocators'!$B$15:$W$15, 0),FALSE)), 0, VLOOKUP(VLOOKUP($A620, 'E4 TB Allocation Details'!$A$18:$L$214, MATCH("Demand ID", 'E4 TB Allocation Details'!$A$18:$L$18, 0),FALSE), 'E2 Allocators'!$B$15:$W$361, MATCH(R$17, 'E2 Allocators'!$B$15:$W$15, 0),FALSE))</f>
        <v>0</v>
      </c>
      <c r="S620" s="1244">
        <f>IF(ISERROR(VLOOKUP(VLOOKUP($A620, 'E4 TB Allocation Details'!$A$18:$L$214, MATCH("Demand ID", 'E4 TB Allocation Details'!$A$18:$L$18, 0),FALSE), 'E2 Allocators'!$B$15:$W$361, MATCH(S$17, 'E2 Allocators'!$B$15:$W$15, 0),FALSE)), 0, VLOOKUP(VLOOKUP($A620, 'E4 TB Allocation Details'!$A$18:$L$214, MATCH("Demand ID", 'E4 TB Allocation Details'!$A$18:$L$18, 0),FALSE), 'E2 Allocators'!$B$15:$W$361, MATCH(S$17, 'E2 Allocators'!$B$15:$W$15, 0),FALSE))</f>
        <v>0</v>
      </c>
      <c r="T620" s="1244">
        <f>IF(ISERROR(VLOOKUP(VLOOKUP($A620, 'E4 TB Allocation Details'!$A$18:$L$214, MATCH("Demand ID", 'E4 TB Allocation Details'!$A$18:$L$18, 0),FALSE), 'E2 Allocators'!$B$15:$W$361, MATCH(T$17, 'E2 Allocators'!$B$15:$W$15, 0),FALSE)), 0, VLOOKUP(VLOOKUP($A620, 'E4 TB Allocation Details'!$A$18:$L$214, MATCH("Demand ID", 'E4 TB Allocation Details'!$A$18:$L$18, 0),FALSE), 'E2 Allocators'!$B$15:$W$361, MATCH(T$17, 'E2 Allocators'!$B$15:$W$15, 0),FALSE))</f>
        <v>0</v>
      </c>
      <c r="U620" s="1244">
        <f>IF(ISERROR(VLOOKUP(VLOOKUP($A620, 'E4 TB Allocation Details'!$A$18:$L$214, MATCH("Demand ID", 'E4 TB Allocation Details'!$A$18:$L$18, 0),FALSE), 'E2 Allocators'!$B$15:$W$361, MATCH(U$17, 'E2 Allocators'!$B$15:$W$15, 0),FALSE)), 0, VLOOKUP(VLOOKUP($A620, 'E4 TB Allocation Details'!$A$18:$L$214, MATCH("Demand ID", 'E4 TB Allocation Details'!$A$18:$L$18, 0),FALSE), 'E2 Allocators'!$B$15:$W$361, MATCH(U$17, 'E2 Allocators'!$B$15:$W$15, 0),FALSE))</f>
        <v>0</v>
      </c>
      <c r="V620" s="1244">
        <f>IF(ISERROR(VLOOKUP(VLOOKUP($A620, 'E4 TB Allocation Details'!$A$18:$L$214, MATCH("Demand ID", 'E4 TB Allocation Details'!$A$18:$L$18, 0),FALSE), 'E2 Allocators'!$B$15:$W$361, MATCH(V$17, 'E2 Allocators'!$B$15:$W$15, 0),FALSE)), 0, VLOOKUP(VLOOKUP($A620, 'E4 TB Allocation Details'!$A$18:$L$214, MATCH("Demand ID", 'E4 TB Allocation Details'!$A$18:$L$18, 0),FALSE), 'E2 Allocators'!$B$15:$W$361, MATCH(V$17, 'E2 Allocators'!$B$15:$W$15, 0),FALSE))</f>
        <v>0</v>
      </c>
      <c r="W620" s="1244">
        <f>IF(ISERROR(VLOOKUP(VLOOKUP($A620, 'E4 TB Allocation Details'!$A$18:$L$214, MATCH("Demand ID", 'E4 TB Allocation Details'!$A$18:$L$18, 0),FALSE), 'E2 Allocators'!$B$15:$W$361, MATCH(W$17, 'E2 Allocators'!$B$15:$W$15, 0),FALSE)), 0, VLOOKUP(VLOOKUP($A620, 'E4 TB Allocation Details'!$A$18:$L$214, MATCH("Demand ID", 'E4 TB Allocation Details'!$A$18:$L$18, 0),FALSE), 'E2 Allocators'!$B$15:$W$361, MATCH(W$17, 'E2 Allocators'!$B$15:$W$15, 0),FALSE))</f>
        <v>0</v>
      </c>
      <c r="X620" s="1244">
        <f>IF(ISERROR(VLOOKUP(VLOOKUP($A620, 'E4 TB Allocation Details'!$A$18:$L$214, MATCH("Demand ID", 'E4 TB Allocation Details'!$A$18:$L$18, 0),FALSE), 'E2 Allocators'!$B$15:$W$361, MATCH(X$17, 'E2 Allocators'!$B$15:$W$15, 0),FALSE)), 0, VLOOKUP(VLOOKUP($A620, 'E4 TB Allocation Details'!$A$18:$L$214, MATCH("Demand ID", 'E4 TB Allocation Details'!$A$18:$L$18, 0),FALSE), 'E2 Allocators'!$B$15:$W$361, MATCH(X$17, 'E2 Allocators'!$B$15:$W$15, 0),FALSE))</f>
        <v>0</v>
      </c>
      <c r="Y620" s="1244">
        <f>IF(ISERROR(VLOOKUP(VLOOKUP($A620, 'E4 TB Allocation Details'!$A$18:$L$214, MATCH("Demand ID", 'E4 TB Allocation Details'!$A$18:$L$18, 0),FALSE), 'E2 Allocators'!$B$15:$W$361, MATCH(Y$17, 'E2 Allocators'!$B$15:$W$15, 0),FALSE)), 0, VLOOKUP(VLOOKUP($A620, 'E4 TB Allocation Details'!$A$18:$L$214, MATCH("Demand ID", 'E4 TB Allocation Details'!$A$18:$L$18, 0),FALSE), 'E2 Allocators'!$B$15:$W$361, MATCH(Y$17, 'E2 Allocators'!$B$15:$W$15, 0),FALSE))</f>
        <v>0</v>
      </c>
      <c r="Z620" s="1244">
        <f>IF(ISERROR(VLOOKUP(VLOOKUP($A620, 'E4 TB Allocation Details'!$A$18:$L$214, MATCH("Demand ID", 'E4 TB Allocation Details'!$A$18:$L$18, 0),FALSE), 'E2 Allocators'!$B$15:$W$361, MATCH(Z$17, 'E2 Allocators'!$B$15:$W$15, 0),FALSE)), 0, VLOOKUP(VLOOKUP($A620, 'E4 TB Allocation Details'!$A$18:$L$214, MATCH("Demand ID", 'E4 TB Allocation Details'!$A$18:$L$18, 0),FALSE), 'E2 Allocators'!$B$15:$W$361, MATCH(Z$17, 'E2 Allocators'!$B$15:$W$15, 0),FALSE))</f>
        <v>0</v>
      </c>
      <c r="AA620" s="1249">
        <f t="shared" si="901"/>
        <v>1</v>
      </c>
      <c r="AB620" s="1244">
        <f>IF(ISERROR(VLOOKUP(VLOOKUP($A620, 'E4 TB Allocation Details'!$A$18:$L$214, MATCH("Customer ID", 'E4 TB Allocation Details'!$A$18:$L$18, 0),FALSE), 'E2 Allocators'!$B$15:$W$361, MATCH(AB$17, 'E2 Allocators'!$B$15:$W$15, 0),FALSE)), 0, VLOOKUP(VLOOKUP($A620, 'E4 TB Allocation Details'!$A$18:$L$214, MATCH("Customer ID", 'E4 TB Allocation Details'!$A$18:$L$18, 0),FALSE), 'E2 Allocators'!$B$15:$W$361, MATCH(AB$17, 'E2 Allocators'!$B$15:$W$15, 0),FALSE))</f>
        <v>0.84445585215605745</v>
      </c>
      <c r="AC620" s="1244">
        <f>IF(ISERROR(VLOOKUP(VLOOKUP($A620, 'E4 TB Allocation Details'!$A$18:$L$214, MATCH("Customer ID", 'E4 TB Allocation Details'!$A$18:$L$18, 0),FALSE), 'E2 Allocators'!$B$15:$W$361, MATCH(AC$17, 'E2 Allocators'!$B$15:$W$15, 0),FALSE)), 0, VLOOKUP(VLOOKUP($A620, 'E4 TB Allocation Details'!$A$18:$L$214, MATCH("Customer ID", 'E4 TB Allocation Details'!$A$18:$L$18, 0),FALSE), 'E2 Allocators'!$B$15:$W$361, MATCH(AC$17, 'E2 Allocators'!$B$15:$W$15, 0),FALSE))</f>
        <v>0.10395277207392196</v>
      </c>
      <c r="AD620" s="1244">
        <f>IF(ISERROR(VLOOKUP(VLOOKUP($A620, 'E4 TB Allocation Details'!$A$18:$L$214, MATCH("Customer ID", 'E4 TB Allocation Details'!$A$18:$L$18, 0),FALSE), 'E2 Allocators'!$B$15:$W$361, MATCH(AD$17, 'E2 Allocators'!$B$15:$W$15, 0),FALSE)), 0, VLOOKUP(VLOOKUP($A620, 'E4 TB Allocation Details'!$A$18:$L$214, MATCH("Customer ID", 'E4 TB Allocation Details'!$A$18:$L$18, 0),FALSE), 'E2 Allocators'!$B$15:$W$361, MATCH(AD$17, 'E2 Allocators'!$B$15:$W$15, 0),FALSE))</f>
        <v>0</v>
      </c>
      <c r="AE620" s="1244">
        <f>IF(ISERROR(VLOOKUP(VLOOKUP($A620, 'E4 TB Allocation Details'!$A$18:$L$214, MATCH("Customer ID", 'E4 TB Allocation Details'!$A$18:$L$18, 0),FALSE), 'E2 Allocators'!$B$15:$W$361, MATCH(AE$17, 'E2 Allocators'!$B$15:$W$15, 0),FALSE)), 0, VLOOKUP(VLOOKUP($A620, 'E4 TB Allocation Details'!$A$18:$L$214, MATCH("Customer ID", 'E4 TB Allocation Details'!$A$18:$L$18, 0),FALSE), 'E2 Allocators'!$B$15:$W$361, MATCH(AE$17, 'E2 Allocators'!$B$15:$W$15, 0),FALSE))</f>
        <v>0</v>
      </c>
      <c r="AF620" s="1244">
        <f>IF(ISERROR(VLOOKUP(VLOOKUP($A620, 'E4 TB Allocation Details'!$A$18:$L$214, MATCH("Customer ID", 'E4 TB Allocation Details'!$A$18:$L$18, 0),FALSE), 'E2 Allocators'!$B$15:$W$361, MATCH(AF$17, 'E2 Allocators'!$B$15:$W$15, 0),FALSE)), 0, VLOOKUP(VLOOKUP($A620, 'E4 TB Allocation Details'!$A$18:$L$214, MATCH("Customer ID", 'E4 TB Allocation Details'!$A$18:$L$18, 0),FALSE), 'E2 Allocators'!$B$15:$W$361, MATCH(AF$17, 'E2 Allocators'!$B$15:$W$15, 0),FALSE))</f>
        <v>0</v>
      </c>
      <c r="AG620" s="1244">
        <f>IF(ISERROR(VLOOKUP(VLOOKUP($A620, 'E4 TB Allocation Details'!$A$18:$L$214, MATCH("Customer ID", 'E4 TB Allocation Details'!$A$18:$L$18, 0),FALSE), 'E2 Allocators'!$B$15:$W$361, MATCH(AG$17, 'E2 Allocators'!$B$15:$W$15, 0),FALSE)), 0, VLOOKUP(VLOOKUP($A620, 'E4 TB Allocation Details'!$A$18:$L$214, MATCH("Customer ID", 'E4 TB Allocation Details'!$A$18:$L$18, 0),FALSE), 'E2 Allocators'!$B$15:$W$361, MATCH(AG$17, 'E2 Allocators'!$B$15:$W$15, 0),FALSE))</f>
        <v>0</v>
      </c>
      <c r="AH620" s="1244">
        <f>IF(ISERROR(VLOOKUP(VLOOKUP($A620, 'E4 TB Allocation Details'!$A$18:$L$214, MATCH("Customer ID", 'E4 TB Allocation Details'!$A$18:$L$18, 0),FALSE), 'E2 Allocators'!$B$15:$W$361, MATCH(AH$17, 'E2 Allocators'!$B$15:$W$15, 0),FALSE)), 0, VLOOKUP(VLOOKUP($A620, 'E4 TB Allocation Details'!$A$18:$L$214, MATCH("Customer ID", 'E4 TB Allocation Details'!$A$18:$L$18, 0),FALSE), 'E2 Allocators'!$B$15:$W$361, MATCH(AH$17, 'E2 Allocators'!$B$15:$W$15, 0),FALSE))</f>
        <v>5.0051334702258726E-2</v>
      </c>
      <c r="AI620" s="1244">
        <f>IF(ISERROR(VLOOKUP(VLOOKUP($A620, 'E4 TB Allocation Details'!$A$18:$L$214, MATCH("Customer ID", 'E4 TB Allocation Details'!$A$18:$L$18, 0),FALSE), 'E2 Allocators'!$B$15:$W$361, MATCH(AI$17, 'E2 Allocators'!$B$15:$W$15, 0),FALSE)), 0, VLOOKUP(VLOOKUP($A620, 'E4 TB Allocation Details'!$A$18:$L$214, MATCH("Customer ID", 'E4 TB Allocation Details'!$A$18:$L$18, 0),FALSE), 'E2 Allocators'!$B$15:$W$361, MATCH(AI$17, 'E2 Allocators'!$B$15:$W$15, 0),FALSE))</f>
        <v>0</v>
      </c>
      <c r="AJ620" s="1244">
        <f>IF(ISERROR(VLOOKUP(VLOOKUP($A620, 'E4 TB Allocation Details'!$A$18:$L$214, MATCH("Customer ID", 'E4 TB Allocation Details'!$A$18:$L$18, 0),FALSE), 'E2 Allocators'!$B$15:$W$361, MATCH(AJ$17, 'E2 Allocators'!$B$15:$W$15, 0),FALSE)), 0, VLOOKUP(VLOOKUP($A620, 'E4 TB Allocation Details'!$A$18:$L$214, MATCH("Customer ID", 'E4 TB Allocation Details'!$A$18:$L$18, 0),FALSE), 'E2 Allocators'!$B$15:$W$361, MATCH(AJ$17, 'E2 Allocators'!$B$15:$W$15, 0),FALSE))</f>
        <v>1.540041067761807E-3</v>
      </c>
      <c r="AK620" s="1244">
        <f>IF(ISERROR(VLOOKUP(VLOOKUP($A620, 'E4 TB Allocation Details'!$A$18:$L$214, MATCH("Customer ID", 'E4 TB Allocation Details'!$A$18:$L$18, 0),FALSE), 'E2 Allocators'!$B$15:$W$361, MATCH(AK$17, 'E2 Allocators'!$B$15:$W$15, 0),FALSE)), 0, VLOOKUP(VLOOKUP($A620, 'E4 TB Allocation Details'!$A$18:$L$214, MATCH("Customer ID", 'E4 TB Allocation Details'!$A$18:$L$18, 0),FALSE), 'E2 Allocators'!$B$15:$W$361, MATCH(AK$17, 'E2 Allocators'!$B$15:$W$15, 0),FALSE))</f>
        <v>0</v>
      </c>
      <c r="AL620" s="1244">
        <f>IF(ISERROR(VLOOKUP(VLOOKUP($A620, 'E4 TB Allocation Details'!$A$18:$L$214, MATCH("Customer ID", 'E4 TB Allocation Details'!$A$18:$L$18, 0),FALSE), 'E2 Allocators'!$B$15:$W$361, MATCH(AL$17, 'E2 Allocators'!$B$15:$W$15, 0),FALSE)), 0, VLOOKUP(VLOOKUP($A620, 'E4 TB Allocation Details'!$A$18:$L$214, MATCH("Customer ID", 'E4 TB Allocation Details'!$A$18:$L$18, 0),FALSE), 'E2 Allocators'!$B$15:$W$361, MATCH(AL$17, 'E2 Allocators'!$B$15:$W$15, 0),FALSE))</f>
        <v>0</v>
      </c>
      <c r="AM620" s="1244">
        <f>IF(ISERROR(VLOOKUP(VLOOKUP($A620, 'E4 TB Allocation Details'!$A$18:$L$214, MATCH("Customer ID", 'E4 TB Allocation Details'!$A$18:$L$18, 0),FALSE), 'E2 Allocators'!$B$15:$W$361, MATCH(AM$17, 'E2 Allocators'!$B$15:$W$15, 0),FALSE)), 0, VLOOKUP(VLOOKUP($A620, 'E4 TB Allocation Details'!$A$18:$L$214, MATCH("Customer ID", 'E4 TB Allocation Details'!$A$18:$L$18, 0),FALSE), 'E2 Allocators'!$B$15:$W$361, MATCH(AM$17, 'E2 Allocators'!$B$15:$W$15, 0),FALSE))</f>
        <v>0</v>
      </c>
      <c r="AN620" s="1244">
        <f>IF(ISERROR(VLOOKUP(VLOOKUP($A620, 'E4 TB Allocation Details'!$A$18:$L$214, MATCH("Customer ID", 'E4 TB Allocation Details'!$A$18:$L$18, 0),FALSE), 'E2 Allocators'!$B$15:$W$361, MATCH(AN$17, 'E2 Allocators'!$B$15:$W$15, 0),FALSE)), 0, VLOOKUP(VLOOKUP($A620, 'E4 TB Allocation Details'!$A$18:$L$214, MATCH("Customer ID", 'E4 TB Allocation Details'!$A$18:$L$18, 0),FALSE), 'E2 Allocators'!$B$15:$W$361, MATCH(AN$17, 'E2 Allocators'!$B$15:$W$15, 0),FALSE))</f>
        <v>0</v>
      </c>
      <c r="AO620" s="1244">
        <f>IF(ISERROR(VLOOKUP(VLOOKUP($A620, 'E4 TB Allocation Details'!$A$18:$L$214, MATCH("Customer ID", 'E4 TB Allocation Details'!$A$18:$L$18, 0),FALSE), 'E2 Allocators'!$B$15:$W$361, MATCH(AO$17, 'E2 Allocators'!$B$15:$W$15, 0),FALSE)), 0, VLOOKUP(VLOOKUP($A620, 'E4 TB Allocation Details'!$A$18:$L$214, MATCH("Customer ID", 'E4 TB Allocation Details'!$A$18:$L$18, 0),FALSE), 'E2 Allocators'!$B$15:$W$361, MATCH(AO$17, 'E2 Allocators'!$B$15:$W$15, 0),FALSE))</f>
        <v>0</v>
      </c>
      <c r="AP620" s="1244">
        <f>IF(ISERROR(VLOOKUP(VLOOKUP($A620, 'E4 TB Allocation Details'!$A$18:$L$214, MATCH("Customer ID", 'E4 TB Allocation Details'!$A$18:$L$18, 0),FALSE), 'E2 Allocators'!$B$15:$W$361, MATCH(AP$17, 'E2 Allocators'!$B$15:$W$15, 0),FALSE)), 0, VLOOKUP(VLOOKUP($A620, 'E4 TB Allocation Details'!$A$18:$L$214, MATCH("Customer ID", 'E4 TB Allocation Details'!$A$18:$L$18, 0),FALSE), 'E2 Allocators'!$B$15:$W$361, MATCH(AP$17, 'E2 Allocators'!$B$15:$W$15, 0),FALSE))</f>
        <v>0</v>
      </c>
      <c r="AQ620" s="1244">
        <f>IF(ISERROR(VLOOKUP(VLOOKUP($A620, 'E4 TB Allocation Details'!$A$18:$L$214, MATCH("Customer ID", 'E4 TB Allocation Details'!$A$18:$L$18, 0),FALSE), 'E2 Allocators'!$B$15:$W$361, MATCH(AQ$17, 'E2 Allocators'!$B$15:$W$15, 0),FALSE)), 0, VLOOKUP(VLOOKUP($A620, 'E4 TB Allocation Details'!$A$18:$L$214, MATCH("Customer ID", 'E4 TB Allocation Details'!$A$18:$L$18, 0),FALSE), 'E2 Allocators'!$B$15:$W$361, MATCH(AQ$17, 'E2 Allocators'!$B$15:$W$15, 0),FALSE))</f>
        <v>0</v>
      </c>
      <c r="AR620" s="1244">
        <f>IF(ISERROR(VLOOKUP(VLOOKUP($A620, 'E4 TB Allocation Details'!$A$18:$L$214, MATCH("Customer ID", 'E4 TB Allocation Details'!$A$18:$L$18, 0),FALSE), 'E2 Allocators'!$B$15:$W$361, MATCH(AR$17, 'E2 Allocators'!$B$15:$W$15, 0),FALSE)), 0, VLOOKUP(VLOOKUP($A620, 'E4 TB Allocation Details'!$A$18:$L$214, MATCH("Customer ID", 'E4 TB Allocation Details'!$A$18:$L$18, 0),FALSE), 'E2 Allocators'!$B$15:$W$361, MATCH(AR$17, 'E2 Allocators'!$B$15:$W$15, 0),FALSE))</f>
        <v>0</v>
      </c>
      <c r="AS620" s="1244">
        <f>IF(ISERROR(VLOOKUP(VLOOKUP($A620, 'E4 TB Allocation Details'!$A$18:$L$214, MATCH("Customer ID", 'E4 TB Allocation Details'!$A$18:$L$18, 0),FALSE), 'E2 Allocators'!$B$15:$W$361, MATCH(AS$17, 'E2 Allocators'!$B$15:$W$15, 0),FALSE)), 0, VLOOKUP(VLOOKUP($A620, 'E4 TB Allocation Details'!$A$18:$L$214, MATCH("Customer ID", 'E4 TB Allocation Details'!$A$18:$L$18, 0),FALSE), 'E2 Allocators'!$B$15:$W$361, MATCH(AS$17, 'E2 Allocators'!$B$15:$W$15, 0),FALSE))</f>
        <v>0</v>
      </c>
      <c r="AT620" s="1244">
        <f>IF(ISERROR(VLOOKUP(VLOOKUP($A620, 'E4 TB Allocation Details'!$A$18:$L$214, MATCH("Customer ID", 'E4 TB Allocation Details'!$A$18:$L$18, 0),FALSE), 'E2 Allocators'!$B$15:$W$361, MATCH(AT$17, 'E2 Allocators'!$B$15:$W$15, 0),FALSE)), 0, VLOOKUP(VLOOKUP($A620, 'E4 TB Allocation Details'!$A$18:$L$214, MATCH("Customer ID", 'E4 TB Allocation Details'!$A$18:$L$18, 0),FALSE), 'E2 Allocators'!$B$15:$W$361, MATCH(AT$17, 'E2 Allocators'!$B$15:$W$15, 0),FALSE))</f>
        <v>0</v>
      </c>
      <c r="AU620" s="1244">
        <f>IF(ISERROR(VLOOKUP(VLOOKUP($A620, 'E4 TB Allocation Details'!$A$18:$L$214, MATCH("Customer ID", 'E4 TB Allocation Details'!$A$18:$L$18, 0),FALSE), 'E2 Allocators'!$B$15:$W$361, MATCH(AU$17, 'E2 Allocators'!$B$15:$W$15, 0),FALSE)), 0, VLOOKUP(VLOOKUP($A620, 'E4 TB Allocation Details'!$A$18:$L$214, MATCH("Customer ID", 'E4 TB Allocation Details'!$A$18:$L$18, 0),FALSE), 'E2 Allocators'!$B$15:$W$361, MATCH(AU$17, 'E2 Allocators'!$B$15:$W$15, 0),FALSE))</f>
        <v>0</v>
      </c>
      <c r="AV620" s="1249">
        <f t="shared" si="902"/>
        <v>1</v>
      </c>
      <c r="AW620" s="1246"/>
      <c r="AX620" s="1246"/>
      <c r="AY620" s="1246"/>
      <c r="AZ620" s="1246"/>
      <c r="BA620" s="1246"/>
      <c r="BB620" s="1246"/>
      <c r="BC620" s="1246"/>
      <c r="BD620" s="1246"/>
      <c r="BE620" s="1246"/>
      <c r="BF620" s="1246"/>
      <c r="BG620" s="1246"/>
      <c r="BH620" s="1246"/>
      <c r="BI620" s="1246"/>
      <c r="BJ620" s="1246"/>
      <c r="BK620" s="1246"/>
      <c r="BL620" s="1246"/>
      <c r="BM620" s="1246"/>
      <c r="BN620" s="1246"/>
      <c r="BO620" s="1246"/>
      <c r="BP620" s="1246"/>
      <c r="BQ620" s="1247"/>
    </row>
    <row r="621" spans="1:69" s="229" customFormat="1" ht="12.75">
      <c r="A621" s="1248">
        <v>1840</v>
      </c>
      <c r="B621" s="1241" t="s">
        <v>76</v>
      </c>
      <c r="C621" s="1242"/>
      <c r="D621" s="1243"/>
      <c r="E621" s="1243"/>
      <c r="F621" s="1243"/>
      <c r="G621" s="1244">
        <f>IF(ISERROR(VLOOKUP(VLOOKUP($A621, 'E4 TB Allocation Details'!$A$18:$L$214, MATCH("Demand ID", 'E4 TB Allocation Details'!$A$18:$L$18, 0),FALSE), 'E2 Allocators'!$B$15:$W$361, MATCH(G$17, 'E2 Allocators'!$B$15:$W$15, 0),FALSE)), 0, VLOOKUP(VLOOKUP($A621, 'E4 TB Allocation Details'!$A$18:$L$214, MATCH("Demand ID", 'E4 TB Allocation Details'!$A$18:$L$18, 0),FALSE), 'E2 Allocators'!$B$15:$W$361, MATCH(G$17, 'E2 Allocators'!$B$15:$W$15, 0),FALSE))</f>
        <v>0</v>
      </c>
      <c r="H621" s="1244">
        <f>IF(ISERROR(VLOOKUP(VLOOKUP($A621, 'E4 TB Allocation Details'!$A$18:$L$214, MATCH("Demand ID", 'E4 TB Allocation Details'!$A$18:$L$18, 0),FALSE), 'E2 Allocators'!$B$15:$W$361, MATCH(H$17, 'E2 Allocators'!$B$15:$W$15, 0),FALSE)), 0, VLOOKUP(VLOOKUP($A621, 'E4 TB Allocation Details'!$A$18:$L$214, MATCH("Demand ID", 'E4 TB Allocation Details'!$A$18:$L$18, 0),FALSE), 'E2 Allocators'!$B$15:$W$361, MATCH(H$17, 'E2 Allocators'!$B$15:$W$15, 0),FALSE))</f>
        <v>0</v>
      </c>
      <c r="I621" s="1244">
        <f>IF(ISERROR(VLOOKUP(VLOOKUP($A621, 'E4 TB Allocation Details'!$A$18:$L$214, MATCH("Demand ID", 'E4 TB Allocation Details'!$A$18:$L$18, 0),FALSE), 'E2 Allocators'!$B$15:$W$361, MATCH(I$17, 'E2 Allocators'!$B$15:$W$15, 0),FALSE)), 0, VLOOKUP(VLOOKUP($A621, 'E4 TB Allocation Details'!$A$18:$L$214, MATCH("Demand ID", 'E4 TB Allocation Details'!$A$18:$L$18, 0),FALSE), 'E2 Allocators'!$B$15:$W$361, MATCH(I$17, 'E2 Allocators'!$B$15:$W$15, 0),FALSE))</f>
        <v>0</v>
      </c>
      <c r="J621" s="1244">
        <f>IF(ISERROR(VLOOKUP(VLOOKUP($A621, 'E4 TB Allocation Details'!$A$18:$L$214, MATCH("Demand ID", 'E4 TB Allocation Details'!$A$18:$L$18, 0),FALSE), 'E2 Allocators'!$B$15:$W$361, MATCH(J$17, 'E2 Allocators'!$B$15:$W$15, 0),FALSE)), 0, VLOOKUP(VLOOKUP($A621, 'E4 TB Allocation Details'!$A$18:$L$214, MATCH("Demand ID", 'E4 TB Allocation Details'!$A$18:$L$18, 0),FALSE), 'E2 Allocators'!$B$15:$W$361, MATCH(J$17, 'E2 Allocators'!$B$15:$W$15, 0),FALSE))</f>
        <v>0</v>
      </c>
      <c r="K621" s="1244">
        <f>IF(ISERROR(VLOOKUP(VLOOKUP($A621, 'E4 TB Allocation Details'!$A$18:$L$214, MATCH("Demand ID", 'E4 TB Allocation Details'!$A$18:$L$18, 0),FALSE), 'E2 Allocators'!$B$15:$W$361, MATCH(K$17, 'E2 Allocators'!$B$15:$W$15, 0),FALSE)), 0, VLOOKUP(VLOOKUP($A621, 'E4 TB Allocation Details'!$A$18:$L$214, MATCH("Demand ID", 'E4 TB Allocation Details'!$A$18:$L$18, 0),FALSE), 'E2 Allocators'!$B$15:$W$361, MATCH(K$17, 'E2 Allocators'!$B$15:$W$15, 0),FALSE))</f>
        <v>0</v>
      </c>
      <c r="L621" s="1244">
        <f>IF(ISERROR(VLOOKUP(VLOOKUP($A621, 'E4 TB Allocation Details'!$A$18:$L$214, MATCH("Demand ID", 'E4 TB Allocation Details'!$A$18:$L$18, 0),FALSE), 'E2 Allocators'!$B$15:$W$361, MATCH(L$17, 'E2 Allocators'!$B$15:$W$15, 0),FALSE)), 0, VLOOKUP(VLOOKUP($A621, 'E4 TB Allocation Details'!$A$18:$L$214, MATCH("Demand ID", 'E4 TB Allocation Details'!$A$18:$L$18, 0),FALSE), 'E2 Allocators'!$B$15:$W$361, MATCH(L$17, 'E2 Allocators'!$B$15:$W$15, 0),FALSE))</f>
        <v>0</v>
      </c>
      <c r="M621" s="1244">
        <f>IF(ISERROR(VLOOKUP(VLOOKUP($A621, 'E4 TB Allocation Details'!$A$18:$L$214, MATCH("Demand ID", 'E4 TB Allocation Details'!$A$18:$L$18, 0),FALSE), 'E2 Allocators'!$B$15:$W$361, MATCH(M$17, 'E2 Allocators'!$B$15:$W$15, 0),FALSE)), 0, VLOOKUP(VLOOKUP($A621, 'E4 TB Allocation Details'!$A$18:$L$214, MATCH("Demand ID", 'E4 TB Allocation Details'!$A$18:$L$18, 0),FALSE), 'E2 Allocators'!$B$15:$W$361, MATCH(M$17, 'E2 Allocators'!$B$15:$W$15, 0),FALSE))</f>
        <v>0</v>
      </c>
      <c r="N621" s="1244">
        <f>IF(ISERROR(VLOOKUP(VLOOKUP($A621, 'E4 TB Allocation Details'!$A$18:$L$214, MATCH("Demand ID", 'E4 TB Allocation Details'!$A$18:$L$18, 0),FALSE), 'E2 Allocators'!$B$15:$W$361, MATCH(N$17, 'E2 Allocators'!$B$15:$W$15, 0),FALSE)), 0, VLOOKUP(VLOOKUP($A621, 'E4 TB Allocation Details'!$A$18:$L$214, MATCH("Demand ID", 'E4 TB Allocation Details'!$A$18:$L$18, 0),FALSE), 'E2 Allocators'!$B$15:$W$361, MATCH(N$17, 'E2 Allocators'!$B$15:$W$15, 0),FALSE))</f>
        <v>0</v>
      </c>
      <c r="O621" s="1244">
        <f>IF(ISERROR(VLOOKUP(VLOOKUP($A621, 'E4 TB Allocation Details'!$A$18:$L$214, MATCH("Demand ID", 'E4 TB Allocation Details'!$A$18:$L$18, 0),FALSE), 'E2 Allocators'!$B$15:$W$361, MATCH(O$17, 'E2 Allocators'!$B$15:$W$15, 0),FALSE)), 0, VLOOKUP(VLOOKUP($A621, 'E4 TB Allocation Details'!$A$18:$L$214, MATCH("Demand ID", 'E4 TB Allocation Details'!$A$18:$L$18, 0),FALSE), 'E2 Allocators'!$B$15:$W$361, MATCH(O$17, 'E2 Allocators'!$B$15:$W$15, 0),FALSE))</f>
        <v>0</v>
      </c>
      <c r="P621" s="1244">
        <f>IF(ISERROR(VLOOKUP(VLOOKUP($A621, 'E4 TB Allocation Details'!$A$18:$L$214, MATCH("Demand ID", 'E4 TB Allocation Details'!$A$18:$L$18, 0),FALSE), 'E2 Allocators'!$B$15:$W$361, MATCH(P$17, 'E2 Allocators'!$B$15:$W$15, 0),FALSE)), 0, VLOOKUP(VLOOKUP($A621, 'E4 TB Allocation Details'!$A$18:$L$214, MATCH("Demand ID", 'E4 TB Allocation Details'!$A$18:$L$18, 0),FALSE), 'E2 Allocators'!$B$15:$W$361, MATCH(P$17, 'E2 Allocators'!$B$15:$W$15, 0),FALSE))</f>
        <v>0</v>
      </c>
      <c r="Q621" s="1244">
        <f>IF(ISERROR(VLOOKUP(VLOOKUP($A621, 'E4 TB Allocation Details'!$A$18:$L$214, MATCH("Demand ID", 'E4 TB Allocation Details'!$A$18:$L$18, 0),FALSE), 'E2 Allocators'!$B$15:$W$361, MATCH(Q$17, 'E2 Allocators'!$B$15:$W$15, 0),FALSE)), 0, VLOOKUP(VLOOKUP($A621, 'E4 TB Allocation Details'!$A$18:$L$214, MATCH("Demand ID", 'E4 TB Allocation Details'!$A$18:$L$18, 0),FALSE), 'E2 Allocators'!$B$15:$W$361, MATCH(Q$17, 'E2 Allocators'!$B$15:$W$15, 0),FALSE))</f>
        <v>0</v>
      </c>
      <c r="R621" s="1244">
        <f>IF(ISERROR(VLOOKUP(VLOOKUP($A621, 'E4 TB Allocation Details'!$A$18:$L$214, MATCH("Demand ID", 'E4 TB Allocation Details'!$A$18:$L$18, 0),FALSE), 'E2 Allocators'!$B$15:$W$361, MATCH(R$17, 'E2 Allocators'!$B$15:$W$15, 0),FALSE)), 0, VLOOKUP(VLOOKUP($A621, 'E4 TB Allocation Details'!$A$18:$L$214, MATCH("Demand ID", 'E4 TB Allocation Details'!$A$18:$L$18, 0),FALSE), 'E2 Allocators'!$B$15:$W$361, MATCH(R$17, 'E2 Allocators'!$B$15:$W$15, 0),FALSE))</f>
        <v>0</v>
      </c>
      <c r="S621" s="1244">
        <f>IF(ISERROR(VLOOKUP(VLOOKUP($A621, 'E4 TB Allocation Details'!$A$18:$L$214, MATCH("Demand ID", 'E4 TB Allocation Details'!$A$18:$L$18, 0),FALSE), 'E2 Allocators'!$B$15:$W$361, MATCH(S$17, 'E2 Allocators'!$B$15:$W$15, 0),FALSE)), 0, VLOOKUP(VLOOKUP($A621, 'E4 TB Allocation Details'!$A$18:$L$214, MATCH("Demand ID", 'E4 TB Allocation Details'!$A$18:$L$18, 0),FALSE), 'E2 Allocators'!$B$15:$W$361, MATCH(S$17, 'E2 Allocators'!$B$15:$W$15, 0),FALSE))</f>
        <v>0</v>
      </c>
      <c r="T621" s="1244">
        <f>IF(ISERROR(VLOOKUP(VLOOKUP($A621, 'E4 TB Allocation Details'!$A$18:$L$214, MATCH("Demand ID", 'E4 TB Allocation Details'!$A$18:$L$18, 0),FALSE), 'E2 Allocators'!$B$15:$W$361, MATCH(T$17, 'E2 Allocators'!$B$15:$W$15, 0),FALSE)), 0, VLOOKUP(VLOOKUP($A621, 'E4 TB Allocation Details'!$A$18:$L$214, MATCH("Demand ID", 'E4 TB Allocation Details'!$A$18:$L$18, 0),FALSE), 'E2 Allocators'!$B$15:$W$361, MATCH(T$17, 'E2 Allocators'!$B$15:$W$15, 0),FALSE))</f>
        <v>0</v>
      </c>
      <c r="U621" s="1244">
        <f>IF(ISERROR(VLOOKUP(VLOOKUP($A621, 'E4 TB Allocation Details'!$A$18:$L$214, MATCH("Demand ID", 'E4 TB Allocation Details'!$A$18:$L$18, 0),FALSE), 'E2 Allocators'!$B$15:$W$361, MATCH(U$17, 'E2 Allocators'!$B$15:$W$15, 0),FALSE)), 0, VLOOKUP(VLOOKUP($A621, 'E4 TB Allocation Details'!$A$18:$L$214, MATCH("Demand ID", 'E4 TB Allocation Details'!$A$18:$L$18, 0),FALSE), 'E2 Allocators'!$B$15:$W$361, MATCH(U$17, 'E2 Allocators'!$B$15:$W$15, 0),FALSE))</f>
        <v>0</v>
      </c>
      <c r="V621" s="1244">
        <f>IF(ISERROR(VLOOKUP(VLOOKUP($A621, 'E4 TB Allocation Details'!$A$18:$L$214, MATCH("Demand ID", 'E4 TB Allocation Details'!$A$18:$L$18, 0),FALSE), 'E2 Allocators'!$B$15:$W$361, MATCH(V$17, 'E2 Allocators'!$B$15:$W$15, 0),FALSE)), 0, VLOOKUP(VLOOKUP($A621, 'E4 TB Allocation Details'!$A$18:$L$214, MATCH("Demand ID", 'E4 TB Allocation Details'!$A$18:$L$18, 0),FALSE), 'E2 Allocators'!$B$15:$W$361, MATCH(V$17, 'E2 Allocators'!$B$15:$W$15, 0),FALSE))</f>
        <v>0</v>
      </c>
      <c r="W621" s="1244">
        <f>IF(ISERROR(VLOOKUP(VLOOKUP($A621, 'E4 TB Allocation Details'!$A$18:$L$214, MATCH("Demand ID", 'E4 TB Allocation Details'!$A$18:$L$18, 0),FALSE), 'E2 Allocators'!$B$15:$W$361, MATCH(W$17, 'E2 Allocators'!$B$15:$W$15, 0),FALSE)), 0, VLOOKUP(VLOOKUP($A621, 'E4 TB Allocation Details'!$A$18:$L$214, MATCH("Demand ID", 'E4 TB Allocation Details'!$A$18:$L$18, 0),FALSE), 'E2 Allocators'!$B$15:$W$361, MATCH(W$17, 'E2 Allocators'!$B$15:$W$15, 0),FALSE))</f>
        <v>0</v>
      </c>
      <c r="X621" s="1244">
        <f>IF(ISERROR(VLOOKUP(VLOOKUP($A621, 'E4 TB Allocation Details'!$A$18:$L$214, MATCH("Demand ID", 'E4 TB Allocation Details'!$A$18:$L$18, 0),FALSE), 'E2 Allocators'!$B$15:$W$361, MATCH(X$17, 'E2 Allocators'!$B$15:$W$15, 0),FALSE)), 0, VLOOKUP(VLOOKUP($A621, 'E4 TB Allocation Details'!$A$18:$L$214, MATCH("Demand ID", 'E4 TB Allocation Details'!$A$18:$L$18, 0),FALSE), 'E2 Allocators'!$B$15:$W$361, MATCH(X$17, 'E2 Allocators'!$B$15:$W$15, 0),FALSE))</f>
        <v>0</v>
      </c>
      <c r="Y621" s="1244">
        <f>IF(ISERROR(VLOOKUP(VLOOKUP($A621, 'E4 TB Allocation Details'!$A$18:$L$214, MATCH("Demand ID", 'E4 TB Allocation Details'!$A$18:$L$18, 0),FALSE), 'E2 Allocators'!$B$15:$W$361, MATCH(Y$17, 'E2 Allocators'!$B$15:$W$15, 0),FALSE)), 0, VLOOKUP(VLOOKUP($A621, 'E4 TB Allocation Details'!$A$18:$L$214, MATCH("Demand ID", 'E4 TB Allocation Details'!$A$18:$L$18, 0),FALSE), 'E2 Allocators'!$B$15:$W$361, MATCH(Y$17, 'E2 Allocators'!$B$15:$W$15, 0),FALSE))</f>
        <v>0</v>
      </c>
      <c r="Z621" s="1244">
        <f>IF(ISERROR(VLOOKUP(VLOOKUP($A621, 'E4 TB Allocation Details'!$A$18:$L$214, MATCH("Demand ID", 'E4 TB Allocation Details'!$A$18:$L$18, 0),FALSE), 'E2 Allocators'!$B$15:$W$361, MATCH(Z$17, 'E2 Allocators'!$B$15:$W$15, 0),FALSE)), 0, VLOOKUP(VLOOKUP($A621, 'E4 TB Allocation Details'!$A$18:$L$214, MATCH("Demand ID", 'E4 TB Allocation Details'!$A$18:$L$18, 0),FALSE), 'E2 Allocators'!$B$15:$W$361, MATCH(Z$17, 'E2 Allocators'!$B$15:$W$15, 0),FALSE))</f>
        <v>0</v>
      </c>
      <c r="AA621" s="1249">
        <f t="shared" si="901"/>
        <v>0</v>
      </c>
      <c r="AB621" s="1244">
        <f>IF(ISERROR(VLOOKUP(VLOOKUP($A621, 'E4 TB Allocation Details'!$A$18:$L$214, MATCH("Customer ID", 'E4 TB Allocation Details'!$A$18:$L$18, 0),FALSE), 'E2 Allocators'!$B$15:$W$361, MATCH(AB$17, 'E2 Allocators'!$B$15:$W$15, 0),FALSE)), 0, VLOOKUP(VLOOKUP($A621, 'E4 TB Allocation Details'!$A$18:$L$214, MATCH("Customer ID", 'E4 TB Allocation Details'!$A$18:$L$18, 0),FALSE), 'E2 Allocators'!$B$15:$W$361, MATCH(AB$17, 'E2 Allocators'!$B$15:$W$15, 0),FALSE))</f>
        <v>0</v>
      </c>
      <c r="AC621" s="1244">
        <f>IF(ISERROR(VLOOKUP(VLOOKUP($A621, 'E4 TB Allocation Details'!$A$18:$L$214, MATCH("Customer ID", 'E4 TB Allocation Details'!$A$18:$L$18, 0),FALSE), 'E2 Allocators'!$B$15:$W$361, MATCH(AC$17, 'E2 Allocators'!$B$15:$W$15, 0),FALSE)), 0, VLOOKUP(VLOOKUP($A621, 'E4 TB Allocation Details'!$A$18:$L$214, MATCH("Customer ID", 'E4 TB Allocation Details'!$A$18:$L$18, 0),FALSE), 'E2 Allocators'!$B$15:$W$361, MATCH(AC$17, 'E2 Allocators'!$B$15:$W$15, 0),FALSE))</f>
        <v>0</v>
      </c>
      <c r="AD621" s="1244">
        <f>IF(ISERROR(VLOOKUP(VLOOKUP($A621, 'E4 TB Allocation Details'!$A$18:$L$214, MATCH("Customer ID", 'E4 TB Allocation Details'!$A$18:$L$18, 0),FALSE), 'E2 Allocators'!$B$15:$W$361, MATCH(AD$17, 'E2 Allocators'!$B$15:$W$15, 0),FALSE)), 0, VLOOKUP(VLOOKUP($A621, 'E4 TB Allocation Details'!$A$18:$L$214, MATCH("Customer ID", 'E4 TB Allocation Details'!$A$18:$L$18, 0),FALSE), 'E2 Allocators'!$B$15:$W$361, MATCH(AD$17, 'E2 Allocators'!$B$15:$W$15, 0),FALSE))</f>
        <v>0</v>
      </c>
      <c r="AE621" s="1244">
        <f>IF(ISERROR(VLOOKUP(VLOOKUP($A621, 'E4 TB Allocation Details'!$A$18:$L$214, MATCH("Customer ID", 'E4 TB Allocation Details'!$A$18:$L$18, 0),FALSE), 'E2 Allocators'!$B$15:$W$361, MATCH(AE$17, 'E2 Allocators'!$B$15:$W$15, 0),FALSE)), 0, VLOOKUP(VLOOKUP($A621, 'E4 TB Allocation Details'!$A$18:$L$214, MATCH("Customer ID", 'E4 TB Allocation Details'!$A$18:$L$18, 0),FALSE), 'E2 Allocators'!$B$15:$W$361, MATCH(AE$17, 'E2 Allocators'!$B$15:$W$15, 0),FALSE))</f>
        <v>0</v>
      </c>
      <c r="AF621" s="1244">
        <f>IF(ISERROR(VLOOKUP(VLOOKUP($A621, 'E4 TB Allocation Details'!$A$18:$L$214, MATCH("Customer ID", 'E4 TB Allocation Details'!$A$18:$L$18, 0),FALSE), 'E2 Allocators'!$B$15:$W$361, MATCH(AF$17, 'E2 Allocators'!$B$15:$W$15, 0),FALSE)), 0, VLOOKUP(VLOOKUP($A621, 'E4 TB Allocation Details'!$A$18:$L$214, MATCH("Customer ID", 'E4 TB Allocation Details'!$A$18:$L$18, 0),FALSE), 'E2 Allocators'!$B$15:$W$361, MATCH(AF$17, 'E2 Allocators'!$B$15:$W$15, 0),FALSE))</f>
        <v>0</v>
      </c>
      <c r="AG621" s="1244">
        <f>IF(ISERROR(VLOOKUP(VLOOKUP($A621, 'E4 TB Allocation Details'!$A$18:$L$214, MATCH("Customer ID", 'E4 TB Allocation Details'!$A$18:$L$18, 0),FALSE), 'E2 Allocators'!$B$15:$W$361, MATCH(AG$17, 'E2 Allocators'!$B$15:$W$15, 0),FALSE)), 0, VLOOKUP(VLOOKUP($A621, 'E4 TB Allocation Details'!$A$18:$L$214, MATCH("Customer ID", 'E4 TB Allocation Details'!$A$18:$L$18, 0),FALSE), 'E2 Allocators'!$B$15:$W$361, MATCH(AG$17, 'E2 Allocators'!$B$15:$W$15, 0),FALSE))</f>
        <v>0</v>
      </c>
      <c r="AH621" s="1244">
        <f>IF(ISERROR(VLOOKUP(VLOOKUP($A621, 'E4 TB Allocation Details'!$A$18:$L$214, MATCH("Customer ID", 'E4 TB Allocation Details'!$A$18:$L$18, 0),FALSE), 'E2 Allocators'!$B$15:$W$361, MATCH(AH$17, 'E2 Allocators'!$B$15:$W$15, 0),FALSE)), 0, VLOOKUP(VLOOKUP($A621, 'E4 TB Allocation Details'!$A$18:$L$214, MATCH("Customer ID", 'E4 TB Allocation Details'!$A$18:$L$18, 0),FALSE), 'E2 Allocators'!$B$15:$W$361, MATCH(AH$17, 'E2 Allocators'!$B$15:$W$15, 0),FALSE))</f>
        <v>0</v>
      </c>
      <c r="AI621" s="1244">
        <f>IF(ISERROR(VLOOKUP(VLOOKUP($A621, 'E4 TB Allocation Details'!$A$18:$L$214, MATCH("Customer ID", 'E4 TB Allocation Details'!$A$18:$L$18, 0),FALSE), 'E2 Allocators'!$B$15:$W$361, MATCH(AI$17, 'E2 Allocators'!$B$15:$W$15, 0),FALSE)), 0, VLOOKUP(VLOOKUP($A621, 'E4 TB Allocation Details'!$A$18:$L$214, MATCH("Customer ID", 'E4 TB Allocation Details'!$A$18:$L$18, 0),FALSE), 'E2 Allocators'!$B$15:$W$361, MATCH(AI$17, 'E2 Allocators'!$B$15:$W$15, 0),FALSE))</f>
        <v>0</v>
      </c>
      <c r="AJ621" s="1244">
        <f>IF(ISERROR(VLOOKUP(VLOOKUP($A621, 'E4 TB Allocation Details'!$A$18:$L$214, MATCH("Customer ID", 'E4 TB Allocation Details'!$A$18:$L$18, 0),FALSE), 'E2 Allocators'!$B$15:$W$361, MATCH(AJ$17, 'E2 Allocators'!$B$15:$W$15, 0),FALSE)), 0, VLOOKUP(VLOOKUP($A621, 'E4 TB Allocation Details'!$A$18:$L$214, MATCH("Customer ID", 'E4 TB Allocation Details'!$A$18:$L$18, 0),FALSE), 'E2 Allocators'!$B$15:$W$361, MATCH(AJ$17, 'E2 Allocators'!$B$15:$W$15, 0),FALSE))</f>
        <v>0</v>
      </c>
      <c r="AK621" s="1244">
        <f>IF(ISERROR(VLOOKUP(VLOOKUP($A621, 'E4 TB Allocation Details'!$A$18:$L$214, MATCH("Customer ID", 'E4 TB Allocation Details'!$A$18:$L$18, 0),FALSE), 'E2 Allocators'!$B$15:$W$361, MATCH(AK$17, 'E2 Allocators'!$B$15:$W$15, 0),FALSE)), 0, VLOOKUP(VLOOKUP($A621, 'E4 TB Allocation Details'!$A$18:$L$214, MATCH("Customer ID", 'E4 TB Allocation Details'!$A$18:$L$18, 0),FALSE), 'E2 Allocators'!$B$15:$W$361, MATCH(AK$17, 'E2 Allocators'!$B$15:$W$15, 0),FALSE))</f>
        <v>0</v>
      </c>
      <c r="AL621" s="1244">
        <f>IF(ISERROR(VLOOKUP(VLOOKUP($A621, 'E4 TB Allocation Details'!$A$18:$L$214, MATCH("Customer ID", 'E4 TB Allocation Details'!$A$18:$L$18, 0),FALSE), 'E2 Allocators'!$B$15:$W$361, MATCH(AL$17, 'E2 Allocators'!$B$15:$W$15, 0),FALSE)), 0, VLOOKUP(VLOOKUP($A621, 'E4 TB Allocation Details'!$A$18:$L$214, MATCH("Customer ID", 'E4 TB Allocation Details'!$A$18:$L$18, 0),FALSE), 'E2 Allocators'!$B$15:$W$361, MATCH(AL$17, 'E2 Allocators'!$B$15:$W$15, 0),FALSE))</f>
        <v>0</v>
      </c>
      <c r="AM621" s="1244">
        <f>IF(ISERROR(VLOOKUP(VLOOKUP($A621, 'E4 TB Allocation Details'!$A$18:$L$214, MATCH("Customer ID", 'E4 TB Allocation Details'!$A$18:$L$18, 0),FALSE), 'E2 Allocators'!$B$15:$W$361, MATCH(AM$17, 'E2 Allocators'!$B$15:$W$15, 0),FALSE)), 0, VLOOKUP(VLOOKUP($A621, 'E4 TB Allocation Details'!$A$18:$L$214, MATCH("Customer ID", 'E4 TB Allocation Details'!$A$18:$L$18, 0),FALSE), 'E2 Allocators'!$B$15:$W$361, MATCH(AM$17, 'E2 Allocators'!$B$15:$W$15, 0),FALSE))</f>
        <v>0</v>
      </c>
      <c r="AN621" s="1244">
        <f>IF(ISERROR(VLOOKUP(VLOOKUP($A621, 'E4 TB Allocation Details'!$A$18:$L$214, MATCH("Customer ID", 'E4 TB Allocation Details'!$A$18:$L$18, 0),FALSE), 'E2 Allocators'!$B$15:$W$361, MATCH(AN$17, 'E2 Allocators'!$B$15:$W$15, 0),FALSE)), 0, VLOOKUP(VLOOKUP($A621, 'E4 TB Allocation Details'!$A$18:$L$214, MATCH("Customer ID", 'E4 TB Allocation Details'!$A$18:$L$18, 0),FALSE), 'E2 Allocators'!$B$15:$W$361, MATCH(AN$17, 'E2 Allocators'!$B$15:$W$15, 0),FALSE))</f>
        <v>0</v>
      </c>
      <c r="AO621" s="1244">
        <f>IF(ISERROR(VLOOKUP(VLOOKUP($A621, 'E4 TB Allocation Details'!$A$18:$L$214, MATCH("Customer ID", 'E4 TB Allocation Details'!$A$18:$L$18, 0),FALSE), 'E2 Allocators'!$B$15:$W$361, MATCH(AO$17, 'E2 Allocators'!$B$15:$W$15, 0),FALSE)), 0, VLOOKUP(VLOOKUP($A621, 'E4 TB Allocation Details'!$A$18:$L$214, MATCH("Customer ID", 'E4 TB Allocation Details'!$A$18:$L$18, 0),FALSE), 'E2 Allocators'!$B$15:$W$361, MATCH(AO$17, 'E2 Allocators'!$B$15:$W$15, 0),FALSE))</f>
        <v>0</v>
      </c>
      <c r="AP621" s="1244">
        <f>IF(ISERROR(VLOOKUP(VLOOKUP($A621, 'E4 TB Allocation Details'!$A$18:$L$214, MATCH("Customer ID", 'E4 TB Allocation Details'!$A$18:$L$18, 0),FALSE), 'E2 Allocators'!$B$15:$W$361, MATCH(AP$17, 'E2 Allocators'!$B$15:$W$15, 0),FALSE)), 0, VLOOKUP(VLOOKUP($A621, 'E4 TB Allocation Details'!$A$18:$L$214, MATCH("Customer ID", 'E4 TB Allocation Details'!$A$18:$L$18, 0),FALSE), 'E2 Allocators'!$B$15:$W$361, MATCH(AP$17, 'E2 Allocators'!$B$15:$W$15, 0),FALSE))</f>
        <v>0</v>
      </c>
      <c r="AQ621" s="1244">
        <f>IF(ISERROR(VLOOKUP(VLOOKUP($A621, 'E4 TB Allocation Details'!$A$18:$L$214, MATCH("Customer ID", 'E4 TB Allocation Details'!$A$18:$L$18, 0),FALSE), 'E2 Allocators'!$B$15:$W$361, MATCH(AQ$17, 'E2 Allocators'!$B$15:$W$15, 0),FALSE)), 0, VLOOKUP(VLOOKUP($A621, 'E4 TB Allocation Details'!$A$18:$L$214, MATCH("Customer ID", 'E4 TB Allocation Details'!$A$18:$L$18, 0),FALSE), 'E2 Allocators'!$B$15:$W$361, MATCH(AQ$17, 'E2 Allocators'!$B$15:$W$15, 0),FALSE))</f>
        <v>0</v>
      </c>
      <c r="AR621" s="1244">
        <f>IF(ISERROR(VLOOKUP(VLOOKUP($A621, 'E4 TB Allocation Details'!$A$18:$L$214, MATCH("Customer ID", 'E4 TB Allocation Details'!$A$18:$L$18, 0),FALSE), 'E2 Allocators'!$B$15:$W$361, MATCH(AR$17, 'E2 Allocators'!$B$15:$W$15, 0),FALSE)), 0, VLOOKUP(VLOOKUP($A621, 'E4 TB Allocation Details'!$A$18:$L$214, MATCH("Customer ID", 'E4 TB Allocation Details'!$A$18:$L$18, 0),FALSE), 'E2 Allocators'!$B$15:$W$361, MATCH(AR$17, 'E2 Allocators'!$B$15:$W$15, 0),FALSE))</f>
        <v>0</v>
      </c>
      <c r="AS621" s="1244">
        <f>IF(ISERROR(VLOOKUP(VLOOKUP($A621, 'E4 TB Allocation Details'!$A$18:$L$214, MATCH("Customer ID", 'E4 TB Allocation Details'!$A$18:$L$18, 0),FALSE), 'E2 Allocators'!$B$15:$W$361, MATCH(AS$17, 'E2 Allocators'!$B$15:$W$15, 0),FALSE)), 0, VLOOKUP(VLOOKUP($A621, 'E4 TB Allocation Details'!$A$18:$L$214, MATCH("Customer ID", 'E4 TB Allocation Details'!$A$18:$L$18, 0),FALSE), 'E2 Allocators'!$B$15:$W$361, MATCH(AS$17, 'E2 Allocators'!$B$15:$W$15, 0),FALSE))</f>
        <v>0</v>
      </c>
      <c r="AT621" s="1244">
        <f>IF(ISERROR(VLOOKUP(VLOOKUP($A621, 'E4 TB Allocation Details'!$A$18:$L$214, MATCH("Customer ID", 'E4 TB Allocation Details'!$A$18:$L$18, 0),FALSE), 'E2 Allocators'!$B$15:$W$361, MATCH(AT$17, 'E2 Allocators'!$B$15:$W$15, 0),FALSE)), 0, VLOOKUP(VLOOKUP($A621, 'E4 TB Allocation Details'!$A$18:$L$214, MATCH("Customer ID", 'E4 TB Allocation Details'!$A$18:$L$18, 0),FALSE), 'E2 Allocators'!$B$15:$W$361, MATCH(AT$17, 'E2 Allocators'!$B$15:$W$15, 0),FALSE))</f>
        <v>0</v>
      </c>
      <c r="AU621" s="1244">
        <f>IF(ISERROR(VLOOKUP(VLOOKUP($A621, 'E4 TB Allocation Details'!$A$18:$L$214, MATCH("Customer ID", 'E4 TB Allocation Details'!$A$18:$L$18, 0),FALSE), 'E2 Allocators'!$B$15:$W$361, MATCH(AU$17, 'E2 Allocators'!$B$15:$W$15, 0),FALSE)), 0, VLOOKUP(VLOOKUP($A621, 'E4 TB Allocation Details'!$A$18:$L$214, MATCH("Customer ID", 'E4 TB Allocation Details'!$A$18:$L$18, 0),FALSE), 'E2 Allocators'!$B$15:$W$361, MATCH(AU$17, 'E2 Allocators'!$B$15:$W$15, 0),FALSE))</f>
        <v>0</v>
      </c>
      <c r="AV621" s="1249">
        <f t="shared" si="902"/>
        <v>0</v>
      </c>
      <c r="AW621" s="1246"/>
      <c r="AX621" s="1246"/>
      <c r="AY621" s="1246"/>
      <c r="AZ621" s="1246"/>
      <c r="BA621" s="1246"/>
      <c r="BB621" s="1246"/>
      <c r="BC621" s="1246"/>
      <c r="BD621" s="1246"/>
      <c r="BE621" s="1246"/>
      <c r="BF621" s="1246"/>
      <c r="BG621" s="1246"/>
      <c r="BH621" s="1246"/>
      <c r="BI621" s="1246"/>
      <c r="BJ621" s="1246"/>
      <c r="BK621" s="1246"/>
      <c r="BL621" s="1246"/>
      <c r="BM621" s="1246"/>
      <c r="BN621" s="1246"/>
      <c r="BO621" s="1246"/>
      <c r="BP621" s="1246"/>
      <c r="BQ621" s="1247"/>
    </row>
    <row r="622" spans="1:69" s="229" customFormat="1" ht="12.75">
      <c r="A622" s="1248" t="s">
        <v>837</v>
      </c>
      <c r="B622" s="1241" t="s">
        <v>395</v>
      </c>
      <c r="C622" s="1242">
        <v>1</v>
      </c>
      <c r="D622" s="1243">
        <f t="shared" si="899"/>
        <v>1</v>
      </c>
      <c r="E622" s="1243">
        <f>VLOOKUP($A622,'E1 Categorization'!$A$35:$E$116,5,FALSE)</f>
        <v>0</v>
      </c>
      <c r="F622" s="1243">
        <f t="shared" si="900"/>
        <v>1</v>
      </c>
      <c r="G622" s="1244" t="str">
        <f>IF(ISERROR(VLOOKUP(VLOOKUP($A622, 'E4 TB Allocation Details'!$A$18:$L$214, MATCH("Demand ID", 'E4 TB Allocation Details'!$A$18:$L$18, 0),FALSE), 'E2 Allocators'!$B$15:$W$361, MATCH(G$17, 'E2 Allocators'!$B$15:$W$15, 0),FALSE)), 0, VLOOKUP(VLOOKUP($A622, 'E4 TB Allocation Details'!$A$18:$L$214, MATCH("Demand ID", 'E4 TB Allocation Details'!$A$18:$L$18, 0),FALSE), 'E2 Allocators'!$B$15:$W$361, MATCH(G$17, 'E2 Allocators'!$B$15:$W$15, 0),FALSE))</f>
        <v>0</v>
      </c>
      <c r="H622" s="1244" t="str">
        <f>IF(ISERROR(VLOOKUP(VLOOKUP($A622, 'E4 TB Allocation Details'!$A$18:$L$214, MATCH("Demand ID", 'E4 TB Allocation Details'!$A$18:$L$18, 0),FALSE), 'E2 Allocators'!$B$15:$W$361, MATCH(H$17, 'E2 Allocators'!$B$15:$W$15, 0),FALSE)), 0, VLOOKUP(VLOOKUP($A622, 'E4 TB Allocation Details'!$A$18:$L$214, MATCH("Demand ID", 'E4 TB Allocation Details'!$A$18:$L$18, 0),FALSE), 'E2 Allocators'!$B$15:$W$361, MATCH(H$17, 'E2 Allocators'!$B$15:$W$15, 0),FALSE))</f>
        <v>0</v>
      </c>
      <c r="I622" s="1244" t="str">
        <f>IF(ISERROR(VLOOKUP(VLOOKUP($A622, 'E4 TB Allocation Details'!$A$18:$L$214, MATCH("Demand ID", 'E4 TB Allocation Details'!$A$18:$L$18, 0),FALSE), 'E2 Allocators'!$B$15:$W$361, MATCH(I$17, 'E2 Allocators'!$B$15:$W$15, 0),FALSE)), 0, VLOOKUP(VLOOKUP($A622, 'E4 TB Allocation Details'!$A$18:$L$214, MATCH("Demand ID", 'E4 TB Allocation Details'!$A$18:$L$18, 0),FALSE), 'E2 Allocators'!$B$15:$W$361, MATCH(I$17, 'E2 Allocators'!$B$15:$W$15, 0),FALSE))</f>
        <v>0</v>
      </c>
      <c r="J622" s="1244" t="str">
        <f>IF(ISERROR(VLOOKUP(VLOOKUP($A622, 'E4 TB Allocation Details'!$A$18:$L$214, MATCH("Demand ID", 'E4 TB Allocation Details'!$A$18:$L$18, 0),FALSE), 'E2 Allocators'!$B$15:$W$361, MATCH(J$17, 'E2 Allocators'!$B$15:$W$15, 0),FALSE)), 0, VLOOKUP(VLOOKUP($A622, 'E4 TB Allocation Details'!$A$18:$L$214, MATCH("Demand ID", 'E4 TB Allocation Details'!$A$18:$L$18, 0),FALSE), 'E2 Allocators'!$B$15:$W$361, MATCH(J$17, 'E2 Allocators'!$B$15:$W$15, 0),FALSE))</f>
        <v>0</v>
      </c>
      <c r="K622" s="1244" t="str">
        <f>IF(ISERROR(VLOOKUP(VLOOKUP($A622, 'E4 TB Allocation Details'!$A$18:$L$214, MATCH("Demand ID", 'E4 TB Allocation Details'!$A$18:$L$18, 0),FALSE), 'E2 Allocators'!$B$15:$W$361, MATCH(K$17, 'E2 Allocators'!$B$15:$W$15, 0),FALSE)), 0, VLOOKUP(VLOOKUP($A622, 'E4 TB Allocation Details'!$A$18:$L$214, MATCH("Demand ID", 'E4 TB Allocation Details'!$A$18:$L$18, 0),FALSE), 'E2 Allocators'!$B$15:$W$361, MATCH(K$17, 'E2 Allocators'!$B$15:$W$15, 0),FALSE))</f>
        <v>0</v>
      </c>
      <c r="L622" s="1244" t="str">
        <f>IF(ISERROR(VLOOKUP(VLOOKUP($A622, 'E4 TB Allocation Details'!$A$18:$L$214, MATCH("Demand ID", 'E4 TB Allocation Details'!$A$18:$L$18, 0),FALSE), 'E2 Allocators'!$B$15:$W$361, MATCH(L$17, 'E2 Allocators'!$B$15:$W$15, 0),FALSE)), 0, VLOOKUP(VLOOKUP($A622, 'E4 TB Allocation Details'!$A$18:$L$214, MATCH("Demand ID", 'E4 TB Allocation Details'!$A$18:$L$18, 0),FALSE), 'E2 Allocators'!$B$15:$W$361, MATCH(L$17, 'E2 Allocators'!$B$15:$W$15, 0),FALSE))</f>
        <v>0</v>
      </c>
      <c r="M622" s="1244" t="str">
        <f>IF(ISERROR(VLOOKUP(VLOOKUP($A622, 'E4 TB Allocation Details'!$A$18:$L$214, MATCH("Demand ID", 'E4 TB Allocation Details'!$A$18:$L$18, 0),FALSE), 'E2 Allocators'!$B$15:$W$361, MATCH(M$17, 'E2 Allocators'!$B$15:$W$15, 0),FALSE)), 0, VLOOKUP(VLOOKUP($A622, 'E4 TB Allocation Details'!$A$18:$L$214, MATCH("Demand ID", 'E4 TB Allocation Details'!$A$18:$L$18, 0),FALSE), 'E2 Allocators'!$B$15:$W$361, MATCH(M$17, 'E2 Allocators'!$B$15:$W$15, 0),FALSE))</f>
        <v>0</v>
      </c>
      <c r="N622" s="1244" t="str">
        <f>IF(ISERROR(VLOOKUP(VLOOKUP($A622, 'E4 TB Allocation Details'!$A$18:$L$214, MATCH("Demand ID", 'E4 TB Allocation Details'!$A$18:$L$18, 0),FALSE), 'E2 Allocators'!$B$15:$W$361, MATCH(N$17, 'E2 Allocators'!$B$15:$W$15, 0),FALSE)), 0, VLOOKUP(VLOOKUP($A622, 'E4 TB Allocation Details'!$A$18:$L$214, MATCH("Demand ID", 'E4 TB Allocation Details'!$A$18:$L$18, 0),FALSE), 'E2 Allocators'!$B$15:$W$361, MATCH(N$17, 'E2 Allocators'!$B$15:$W$15, 0),FALSE))</f>
        <v>0</v>
      </c>
      <c r="O622" s="1244" t="str">
        <f>IF(ISERROR(VLOOKUP(VLOOKUP($A622, 'E4 TB Allocation Details'!$A$18:$L$214, MATCH("Demand ID", 'E4 TB Allocation Details'!$A$18:$L$18, 0),FALSE), 'E2 Allocators'!$B$15:$W$361, MATCH(O$17, 'E2 Allocators'!$B$15:$W$15, 0),FALSE)), 0, VLOOKUP(VLOOKUP($A622, 'E4 TB Allocation Details'!$A$18:$L$214, MATCH("Demand ID", 'E4 TB Allocation Details'!$A$18:$L$18, 0),FALSE), 'E2 Allocators'!$B$15:$W$361, MATCH(O$17, 'E2 Allocators'!$B$15:$W$15, 0),FALSE))</f>
        <v>0</v>
      </c>
      <c r="P622" s="1244" t="str">
        <f>IF(ISERROR(VLOOKUP(VLOOKUP($A622, 'E4 TB Allocation Details'!$A$18:$L$214, MATCH("Demand ID", 'E4 TB Allocation Details'!$A$18:$L$18, 0),FALSE), 'E2 Allocators'!$B$15:$W$361, MATCH(P$17, 'E2 Allocators'!$B$15:$W$15, 0),FALSE)), 0, VLOOKUP(VLOOKUP($A622, 'E4 TB Allocation Details'!$A$18:$L$214, MATCH("Demand ID", 'E4 TB Allocation Details'!$A$18:$L$18, 0),FALSE), 'E2 Allocators'!$B$15:$W$361, MATCH(P$17, 'E2 Allocators'!$B$15:$W$15, 0),FALSE))</f>
        <v>0</v>
      </c>
      <c r="Q622" s="1244" t="str">
        <f>IF(ISERROR(VLOOKUP(VLOOKUP($A622, 'E4 TB Allocation Details'!$A$18:$L$214, MATCH("Demand ID", 'E4 TB Allocation Details'!$A$18:$L$18, 0),FALSE), 'E2 Allocators'!$B$15:$W$361, MATCH(Q$17, 'E2 Allocators'!$B$15:$W$15, 0),FALSE)), 0, VLOOKUP(VLOOKUP($A622, 'E4 TB Allocation Details'!$A$18:$L$214, MATCH("Demand ID", 'E4 TB Allocation Details'!$A$18:$L$18, 0),FALSE), 'E2 Allocators'!$B$15:$W$361, MATCH(Q$17, 'E2 Allocators'!$B$15:$W$15, 0),FALSE))</f>
        <v>0</v>
      </c>
      <c r="R622" s="1244" t="str">
        <f>IF(ISERROR(VLOOKUP(VLOOKUP($A622, 'E4 TB Allocation Details'!$A$18:$L$214, MATCH("Demand ID", 'E4 TB Allocation Details'!$A$18:$L$18, 0),FALSE), 'E2 Allocators'!$B$15:$W$361, MATCH(R$17, 'E2 Allocators'!$B$15:$W$15, 0),FALSE)), 0, VLOOKUP(VLOOKUP($A622, 'E4 TB Allocation Details'!$A$18:$L$214, MATCH("Demand ID", 'E4 TB Allocation Details'!$A$18:$L$18, 0),FALSE), 'E2 Allocators'!$B$15:$W$361, MATCH(R$17, 'E2 Allocators'!$B$15:$W$15, 0),FALSE))</f>
        <v>0</v>
      </c>
      <c r="S622" s="1244" t="str">
        <f>IF(ISERROR(VLOOKUP(VLOOKUP($A622, 'E4 TB Allocation Details'!$A$18:$L$214, MATCH("Demand ID", 'E4 TB Allocation Details'!$A$18:$L$18, 0),FALSE), 'E2 Allocators'!$B$15:$W$361, MATCH(S$17, 'E2 Allocators'!$B$15:$W$15, 0),FALSE)), 0, VLOOKUP(VLOOKUP($A622, 'E4 TB Allocation Details'!$A$18:$L$214, MATCH("Demand ID", 'E4 TB Allocation Details'!$A$18:$L$18, 0),FALSE), 'E2 Allocators'!$B$15:$W$361, MATCH(S$17, 'E2 Allocators'!$B$15:$W$15, 0),FALSE))</f>
        <v>0</v>
      </c>
      <c r="T622" s="1244" t="str">
        <f>IF(ISERROR(VLOOKUP(VLOOKUP($A622, 'E4 TB Allocation Details'!$A$18:$L$214, MATCH("Demand ID", 'E4 TB Allocation Details'!$A$18:$L$18, 0),FALSE), 'E2 Allocators'!$B$15:$W$361, MATCH(T$17, 'E2 Allocators'!$B$15:$W$15, 0),FALSE)), 0, VLOOKUP(VLOOKUP($A622, 'E4 TB Allocation Details'!$A$18:$L$214, MATCH("Demand ID", 'E4 TB Allocation Details'!$A$18:$L$18, 0),FALSE), 'E2 Allocators'!$B$15:$W$361, MATCH(T$17, 'E2 Allocators'!$B$15:$W$15, 0),FALSE))</f>
        <v>0</v>
      </c>
      <c r="U622" s="1244" t="str">
        <f>IF(ISERROR(VLOOKUP(VLOOKUP($A622, 'E4 TB Allocation Details'!$A$18:$L$214, MATCH("Demand ID", 'E4 TB Allocation Details'!$A$18:$L$18, 0),FALSE), 'E2 Allocators'!$B$15:$W$361, MATCH(U$17, 'E2 Allocators'!$B$15:$W$15, 0),FALSE)), 0, VLOOKUP(VLOOKUP($A622, 'E4 TB Allocation Details'!$A$18:$L$214, MATCH("Demand ID", 'E4 TB Allocation Details'!$A$18:$L$18, 0),FALSE), 'E2 Allocators'!$B$15:$W$361, MATCH(U$17, 'E2 Allocators'!$B$15:$W$15, 0),FALSE))</f>
        <v>0</v>
      </c>
      <c r="V622" s="1244" t="str">
        <f>IF(ISERROR(VLOOKUP(VLOOKUP($A622, 'E4 TB Allocation Details'!$A$18:$L$214, MATCH("Demand ID", 'E4 TB Allocation Details'!$A$18:$L$18, 0),FALSE), 'E2 Allocators'!$B$15:$W$361, MATCH(V$17, 'E2 Allocators'!$B$15:$W$15, 0),FALSE)), 0, VLOOKUP(VLOOKUP($A622, 'E4 TB Allocation Details'!$A$18:$L$214, MATCH("Demand ID", 'E4 TB Allocation Details'!$A$18:$L$18, 0),FALSE), 'E2 Allocators'!$B$15:$W$361, MATCH(V$17, 'E2 Allocators'!$B$15:$W$15, 0),FALSE))</f>
        <v>0</v>
      </c>
      <c r="W622" s="1244" t="str">
        <f>IF(ISERROR(VLOOKUP(VLOOKUP($A622, 'E4 TB Allocation Details'!$A$18:$L$214, MATCH("Demand ID", 'E4 TB Allocation Details'!$A$18:$L$18, 0),FALSE), 'E2 Allocators'!$B$15:$W$361, MATCH(W$17, 'E2 Allocators'!$B$15:$W$15, 0),FALSE)), 0, VLOOKUP(VLOOKUP($A622, 'E4 TB Allocation Details'!$A$18:$L$214, MATCH("Demand ID", 'E4 TB Allocation Details'!$A$18:$L$18, 0),FALSE), 'E2 Allocators'!$B$15:$W$361, MATCH(W$17, 'E2 Allocators'!$B$15:$W$15, 0),FALSE))</f>
        <v>0</v>
      </c>
      <c r="X622" s="1244" t="str">
        <f>IF(ISERROR(VLOOKUP(VLOOKUP($A622, 'E4 TB Allocation Details'!$A$18:$L$214, MATCH("Demand ID", 'E4 TB Allocation Details'!$A$18:$L$18, 0),FALSE), 'E2 Allocators'!$B$15:$W$361, MATCH(X$17, 'E2 Allocators'!$B$15:$W$15, 0),FALSE)), 0, VLOOKUP(VLOOKUP($A622, 'E4 TB Allocation Details'!$A$18:$L$214, MATCH("Demand ID", 'E4 TB Allocation Details'!$A$18:$L$18, 0),FALSE), 'E2 Allocators'!$B$15:$W$361, MATCH(X$17, 'E2 Allocators'!$B$15:$W$15, 0),FALSE))</f>
        <v>0</v>
      </c>
      <c r="Y622" s="1244" t="str">
        <f>IF(ISERROR(VLOOKUP(VLOOKUP($A622, 'E4 TB Allocation Details'!$A$18:$L$214, MATCH("Demand ID", 'E4 TB Allocation Details'!$A$18:$L$18, 0),FALSE), 'E2 Allocators'!$B$15:$W$361, MATCH(Y$17, 'E2 Allocators'!$B$15:$W$15, 0),FALSE)), 0, VLOOKUP(VLOOKUP($A622, 'E4 TB Allocation Details'!$A$18:$L$214, MATCH("Demand ID", 'E4 TB Allocation Details'!$A$18:$L$18, 0),FALSE), 'E2 Allocators'!$B$15:$W$361, MATCH(Y$17, 'E2 Allocators'!$B$15:$W$15, 0),FALSE))</f>
        <v>0</v>
      </c>
      <c r="Z622" s="1244" t="str">
        <f>IF(ISERROR(VLOOKUP(VLOOKUP($A622, 'E4 TB Allocation Details'!$A$18:$L$214, MATCH("Demand ID", 'E4 TB Allocation Details'!$A$18:$L$18, 0),FALSE), 'E2 Allocators'!$B$15:$W$361, MATCH(Z$17, 'E2 Allocators'!$B$15:$W$15, 0),FALSE)), 0, VLOOKUP(VLOOKUP($A622, 'E4 TB Allocation Details'!$A$18:$L$214, MATCH("Demand ID", 'E4 TB Allocation Details'!$A$18:$L$18, 0),FALSE), 'E2 Allocators'!$B$15:$W$361, MATCH(Z$17, 'E2 Allocators'!$B$15:$W$15, 0),FALSE))</f>
        <v>0</v>
      </c>
      <c r="AA622" s="1249">
        <f t="shared" si="901"/>
        <v>0</v>
      </c>
      <c r="AB622" s="1244">
        <f>IF(ISERROR(VLOOKUP(VLOOKUP($A622, 'E4 TB Allocation Details'!$A$18:$L$214, MATCH("Customer ID", 'E4 TB Allocation Details'!$A$18:$L$18, 0),FALSE), 'E2 Allocators'!$B$15:$W$361, MATCH(AB$17, 'E2 Allocators'!$B$15:$W$15, 0),FALSE)), 0, VLOOKUP(VLOOKUP($A622, 'E4 TB Allocation Details'!$A$18:$L$214, MATCH("Customer ID", 'E4 TB Allocation Details'!$A$18:$L$18, 0),FALSE), 'E2 Allocators'!$B$15:$W$361, MATCH(AB$17, 'E2 Allocators'!$B$15:$W$15, 0),FALSE))</f>
        <v>0</v>
      </c>
      <c r="AC622" s="1244">
        <f>IF(ISERROR(VLOOKUP(VLOOKUP($A622, 'E4 TB Allocation Details'!$A$18:$L$214, MATCH("Customer ID", 'E4 TB Allocation Details'!$A$18:$L$18, 0),FALSE), 'E2 Allocators'!$B$15:$W$361, MATCH(AC$17, 'E2 Allocators'!$B$15:$W$15, 0),FALSE)), 0, VLOOKUP(VLOOKUP($A622, 'E4 TB Allocation Details'!$A$18:$L$214, MATCH("Customer ID", 'E4 TB Allocation Details'!$A$18:$L$18, 0),FALSE), 'E2 Allocators'!$B$15:$W$361, MATCH(AC$17, 'E2 Allocators'!$B$15:$W$15, 0),FALSE))</f>
        <v>0</v>
      </c>
      <c r="AD622" s="1244">
        <f>IF(ISERROR(VLOOKUP(VLOOKUP($A622, 'E4 TB Allocation Details'!$A$18:$L$214, MATCH("Customer ID", 'E4 TB Allocation Details'!$A$18:$L$18, 0),FALSE), 'E2 Allocators'!$B$15:$W$361, MATCH(AD$17, 'E2 Allocators'!$B$15:$W$15, 0),FALSE)), 0, VLOOKUP(VLOOKUP($A622, 'E4 TB Allocation Details'!$A$18:$L$214, MATCH("Customer ID", 'E4 TB Allocation Details'!$A$18:$L$18, 0),FALSE), 'E2 Allocators'!$B$15:$W$361, MATCH(AD$17, 'E2 Allocators'!$B$15:$W$15, 0),FALSE))</f>
        <v>0</v>
      </c>
      <c r="AE622" s="1244">
        <f>IF(ISERROR(VLOOKUP(VLOOKUP($A622, 'E4 TB Allocation Details'!$A$18:$L$214, MATCH("Customer ID", 'E4 TB Allocation Details'!$A$18:$L$18, 0),FALSE), 'E2 Allocators'!$B$15:$W$361, MATCH(AE$17, 'E2 Allocators'!$B$15:$W$15, 0),FALSE)), 0, VLOOKUP(VLOOKUP($A622, 'E4 TB Allocation Details'!$A$18:$L$214, MATCH("Customer ID", 'E4 TB Allocation Details'!$A$18:$L$18, 0),FALSE), 'E2 Allocators'!$B$15:$W$361, MATCH(AE$17, 'E2 Allocators'!$B$15:$W$15, 0),FALSE))</f>
        <v>0</v>
      </c>
      <c r="AF622" s="1244">
        <f>IF(ISERROR(VLOOKUP(VLOOKUP($A622, 'E4 TB Allocation Details'!$A$18:$L$214, MATCH("Customer ID", 'E4 TB Allocation Details'!$A$18:$L$18, 0),FALSE), 'E2 Allocators'!$B$15:$W$361, MATCH(AF$17, 'E2 Allocators'!$B$15:$W$15, 0),FALSE)), 0, VLOOKUP(VLOOKUP($A622, 'E4 TB Allocation Details'!$A$18:$L$214, MATCH("Customer ID", 'E4 TB Allocation Details'!$A$18:$L$18, 0),FALSE), 'E2 Allocators'!$B$15:$W$361, MATCH(AF$17, 'E2 Allocators'!$B$15:$W$15, 0),FALSE))</f>
        <v>0</v>
      </c>
      <c r="AG622" s="1244">
        <f>IF(ISERROR(VLOOKUP(VLOOKUP($A622, 'E4 TB Allocation Details'!$A$18:$L$214, MATCH("Customer ID", 'E4 TB Allocation Details'!$A$18:$L$18, 0),FALSE), 'E2 Allocators'!$B$15:$W$361, MATCH(AG$17, 'E2 Allocators'!$B$15:$W$15, 0),FALSE)), 0, VLOOKUP(VLOOKUP($A622, 'E4 TB Allocation Details'!$A$18:$L$214, MATCH("Customer ID", 'E4 TB Allocation Details'!$A$18:$L$18, 0),FALSE), 'E2 Allocators'!$B$15:$W$361, MATCH(AG$17, 'E2 Allocators'!$B$15:$W$15, 0),FALSE))</f>
        <v>0</v>
      </c>
      <c r="AH622" s="1244">
        <f>IF(ISERROR(VLOOKUP(VLOOKUP($A622, 'E4 TB Allocation Details'!$A$18:$L$214, MATCH("Customer ID", 'E4 TB Allocation Details'!$A$18:$L$18, 0),FALSE), 'E2 Allocators'!$B$15:$W$361, MATCH(AH$17, 'E2 Allocators'!$B$15:$W$15, 0),FALSE)), 0, VLOOKUP(VLOOKUP($A622, 'E4 TB Allocation Details'!$A$18:$L$214, MATCH("Customer ID", 'E4 TB Allocation Details'!$A$18:$L$18, 0),FALSE), 'E2 Allocators'!$B$15:$W$361, MATCH(AH$17, 'E2 Allocators'!$B$15:$W$15, 0),FALSE))</f>
        <v>0</v>
      </c>
      <c r="AI622" s="1244">
        <f>IF(ISERROR(VLOOKUP(VLOOKUP($A622, 'E4 TB Allocation Details'!$A$18:$L$214, MATCH("Customer ID", 'E4 TB Allocation Details'!$A$18:$L$18, 0),FALSE), 'E2 Allocators'!$B$15:$W$361, MATCH(AI$17, 'E2 Allocators'!$B$15:$W$15, 0),FALSE)), 0, VLOOKUP(VLOOKUP($A622, 'E4 TB Allocation Details'!$A$18:$L$214, MATCH("Customer ID", 'E4 TB Allocation Details'!$A$18:$L$18, 0),FALSE), 'E2 Allocators'!$B$15:$W$361, MATCH(AI$17, 'E2 Allocators'!$B$15:$W$15, 0),FALSE))</f>
        <v>0</v>
      </c>
      <c r="AJ622" s="1244">
        <f>IF(ISERROR(VLOOKUP(VLOOKUP($A622, 'E4 TB Allocation Details'!$A$18:$L$214, MATCH("Customer ID", 'E4 TB Allocation Details'!$A$18:$L$18, 0),FALSE), 'E2 Allocators'!$B$15:$W$361, MATCH(AJ$17, 'E2 Allocators'!$B$15:$W$15, 0),FALSE)), 0, VLOOKUP(VLOOKUP($A622, 'E4 TB Allocation Details'!$A$18:$L$214, MATCH("Customer ID", 'E4 TB Allocation Details'!$A$18:$L$18, 0),FALSE), 'E2 Allocators'!$B$15:$W$361, MATCH(AJ$17, 'E2 Allocators'!$B$15:$W$15, 0),FALSE))</f>
        <v>0</v>
      </c>
      <c r="AK622" s="1244">
        <f>IF(ISERROR(VLOOKUP(VLOOKUP($A622, 'E4 TB Allocation Details'!$A$18:$L$214, MATCH("Customer ID", 'E4 TB Allocation Details'!$A$18:$L$18, 0),FALSE), 'E2 Allocators'!$B$15:$W$361, MATCH(AK$17, 'E2 Allocators'!$B$15:$W$15, 0),FALSE)), 0, VLOOKUP(VLOOKUP($A622, 'E4 TB Allocation Details'!$A$18:$L$214, MATCH("Customer ID", 'E4 TB Allocation Details'!$A$18:$L$18, 0),FALSE), 'E2 Allocators'!$B$15:$W$361, MATCH(AK$17, 'E2 Allocators'!$B$15:$W$15, 0),FALSE))</f>
        <v>0</v>
      </c>
      <c r="AL622" s="1244">
        <f>IF(ISERROR(VLOOKUP(VLOOKUP($A622, 'E4 TB Allocation Details'!$A$18:$L$214, MATCH("Customer ID", 'E4 TB Allocation Details'!$A$18:$L$18, 0),FALSE), 'E2 Allocators'!$B$15:$W$361, MATCH(AL$17, 'E2 Allocators'!$B$15:$W$15, 0),FALSE)), 0, VLOOKUP(VLOOKUP($A622, 'E4 TB Allocation Details'!$A$18:$L$214, MATCH("Customer ID", 'E4 TB Allocation Details'!$A$18:$L$18, 0),FALSE), 'E2 Allocators'!$B$15:$W$361, MATCH(AL$17, 'E2 Allocators'!$B$15:$W$15, 0),FALSE))</f>
        <v>0</v>
      </c>
      <c r="AM622" s="1244">
        <f>IF(ISERROR(VLOOKUP(VLOOKUP($A622, 'E4 TB Allocation Details'!$A$18:$L$214, MATCH("Customer ID", 'E4 TB Allocation Details'!$A$18:$L$18, 0),FALSE), 'E2 Allocators'!$B$15:$W$361, MATCH(AM$17, 'E2 Allocators'!$B$15:$W$15, 0),FALSE)), 0, VLOOKUP(VLOOKUP($A622, 'E4 TB Allocation Details'!$A$18:$L$214, MATCH("Customer ID", 'E4 TB Allocation Details'!$A$18:$L$18, 0),FALSE), 'E2 Allocators'!$B$15:$W$361, MATCH(AM$17, 'E2 Allocators'!$B$15:$W$15, 0),FALSE))</f>
        <v>0</v>
      </c>
      <c r="AN622" s="1244">
        <f>IF(ISERROR(VLOOKUP(VLOOKUP($A622, 'E4 TB Allocation Details'!$A$18:$L$214, MATCH("Customer ID", 'E4 TB Allocation Details'!$A$18:$L$18, 0),FALSE), 'E2 Allocators'!$B$15:$W$361, MATCH(AN$17, 'E2 Allocators'!$B$15:$W$15, 0),FALSE)), 0, VLOOKUP(VLOOKUP($A622, 'E4 TB Allocation Details'!$A$18:$L$214, MATCH("Customer ID", 'E4 TB Allocation Details'!$A$18:$L$18, 0),FALSE), 'E2 Allocators'!$B$15:$W$361, MATCH(AN$17, 'E2 Allocators'!$B$15:$W$15, 0),FALSE))</f>
        <v>0</v>
      </c>
      <c r="AO622" s="1244">
        <f>IF(ISERROR(VLOOKUP(VLOOKUP($A622, 'E4 TB Allocation Details'!$A$18:$L$214, MATCH("Customer ID", 'E4 TB Allocation Details'!$A$18:$L$18, 0),FALSE), 'E2 Allocators'!$B$15:$W$361, MATCH(AO$17, 'E2 Allocators'!$B$15:$W$15, 0),FALSE)), 0, VLOOKUP(VLOOKUP($A622, 'E4 TB Allocation Details'!$A$18:$L$214, MATCH("Customer ID", 'E4 TB Allocation Details'!$A$18:$L$18, 0),FALSE), 'E2 Allocators'!$B$15:$W$361, MATCH(AO$17, 'E2 Allocators'!$B$15:$W$15, 0),FALSE))</f>
        <v>0</v>
      </c>
      <c r="AP622" s="1244">
        <f>IF(ISERROR(VLOOKUP(VLOOKUP($A622, 'E4 TB Allocation Details'!$A$18:$L$214, MATCH("Customer ID", 'E4 TB Allocation Details'!$A$18:$L$18, 0),FALSE), 'E2 Allocators'!$B$15:$W$361, MATCH(AP$17, 'E2 Allocators'!$B$15:$W$15, 0),FALSE)), 0, VLOOKUP(VLOOKUP($A622, 'E4 TB Allocation Details'!$A$18:$L$214, MATCH("Customer ID", 'E4 TB Allocation Details'!$A$18:$L$18, 0),FALSE), 'E2 Allocators'!$B$15:$W$361, MATCH(AP$17, 'E2 Allocators'!$B$15:$W$15, 0),FALSE))</f>
        <v>0</v>
      </c>
      <c r="AQ622" s="1244">
        <f>IF(ISERROR(VLOOKUP(VLOOKUP($A622, 'E4 TB Allocation Details'!$A$18:$L$214, MATCH("Customer ID", 'E4 TB Allocation Details'!$A$18:$L$18, 0),FALSE), 'E2 Allocators'!$B$15:$W$361, MATCH(AQ$17, 'E2 Allocators'!$B$15:$W$15, 0),FALSE)), 0, VLOOKUP(VLOOKUP($A622, 'E4 TB Allocation Details'!$A$18:$L$214, MATCH("Customer ID", 'E4 TB Allocation Details'!$A$18:$L$18, 0),FALSE), 'E2 Allocators'!$B$15:$W$361, MATCH(AQ$17, 'E2 Allocators'!$B$15:$W$15, 0),FALSE))</f>
        <v>0</v>
      </c>
      <c r="AR622" s="1244">
        <f>IF(ISERROR(VLOOKUP(VLOOKUP($A622, 'E4 TB Allocation Details'!$A$18:$L$214, MATCH("Customer ID", 'E4 TB Allocation Details'!$A$18:$L$18, 0),FALSE), 'E2 Allocators'!$B$15:$W$361, MATCH(AR$17, 'E2 Allocators'!$B$15:$W$15, 0),FALSE)), 0, VLOOKUP(VLOOKUP($A622, 'E4 TB Allocation Details'!$A$18:$L$214, MATCH("Customer ID", 'E4 TB Allocation Details'!$A$18:$L$18, 0),FALSE), 'E2 Allocators'!$B$15:$W$361, MATCH(AR$17, 'E2 Allocators'!$B$15:$W$15, 0),FALSE))</f>
        <v>0</v>
      </c>
      <c r="AS622" s="1244">
        <f>IF(ISERROR(VLOOKUP(VLOOKUP($A622, 'E4 TB Allocation Details'!$A$18:$L$214, MATCH("Customer ID", 'E4 TB Allocation Details'!$A$18:$L$18, 0),FALSE), 'E2 Allocators'!$B$15:$W$361, MATCH(AS$17, 'E2 Allocators'!$B$15:$W$15, 0),FALSE)), 0, VLOOKUP(VLOOKUP($A622, 'E4 TB Allocation Details'!$A$18:$L$214, MATCH("Customer ID", 'E4 TB Allocation Details'!$A$18:$L$18, 0),FALSE), 'E2 Allocators'!$B$15:$W$361, MATCH(AS$17, 'E2 Allocators'!$B$15:$W$15, 0),FALSE))</f>
        <v>0</v>
      </c>
      <c r="AT622" s="1244">
        <f>IF(ISERROR(VLOOKUP(VLOOKUP($A622, 'E4 TB Allocation Details'!$A$18:$L$214, MATCH("Customer ID", 'E4 TB Allocation Details'!$A$18:$L$18, 0),FALSE), 'E2 Allocators'!$B$15:$W$361, MATCH(AT$17, 'E2 Allocators'!$B$15:$W$15, 0),FALSE)), 0, VLOOKUP(VLOOKUP($A622, 'E4 TB Allocation Details'!$A$18:$L$214, MATCH("Customer ID", 'E4 TB Allocation Details'!$A$18:$L$18, 0),FALSE), 'E2 Allocators'!$B$15:$W$361, MATCH(AT$17, 'E2 Allocators'!$B$15:$W$15, 0),FALSE))</f>
        <v>0</v>
      </c>
      <c r="AU622" s="1244">
        <f>IF(ISERROR(VLOOKUP(VLOOKUP($A622, 'E4 TB Allocation Details'!$A$18:$L$214, MATCH("Customer ID", 'E4 TB Allocation Details'!$A$18:$L$18, 0),FALSE), 'E2 Allocators'!$B$15:$W$361, MATCH(AU$17, 'E2 Allocators'!$B$15:$W$15, 0),FALSE)), 0, VLOOKUP(VLOOKUP($A622, 'E4 TB Allocation Details'!$A$18:$L$214, MATCH("Customer ID", 'E4 TB Allocation Details'!$A$18:$L$18, 0),FALSE), 'E2 Allocators'!$B$15:$W$361, MATCH(AU$17, 'E2 Allocators'!$B$15:$W$15, 0),FALSE))</f>
        <v>0</v>
      </c>
      <c r="AV622" s="1249">
        <f t="shared" si="902"/>
        <v>0</v>
      </c>
      <c r="AW622" s="1246"/>
      <c r="AX622" s="1246"/>
      <c r="AY622" s="1246"/>
      <c r="AZ622" s="1246"/>
      <c r="BA622" s="1246"/>
      <c r="BB622" s="1246"/>
      <c r="BC622" s="1246"/>
      <c r="BD622" s="1246"/>
      <c r="BE622" s="1246"/>
      <c r="BF622" s="1246"/>
      <c r="BG622" s="1246"/>
      <c r="BH622" s="1246"/>
      <c r="BI622" s="1246"/>
      <c r="BJ622" s="1246"/>
      <c r="BK622" s="1246"/>
      <c r="BL622" s="1246"/>
      <c r="BM622" s="1246"/>
      <c r="BN622" s="1246"/>
      <c r="BO622" s="1246"/>
      <c r="BP622" s="1246"/>
      <c r="BQ622" s="1247"/>
    </row>
    <row r="623" spans="1:69" s="229" customFormat="1" ht="12.75">
      <c r="A623" s="1248" t="s">
        <v>838</v>
      </c>
      <c r="B623" s="1241" t="s">
        <v>396</v>
      </c>
      <c r="C623" s="1242">
        <v>1</v>
      </c>
      <c r="D623" s="1243">
        <f t="shared" si="899"/>
        <v>0.6</v>
      </c>
      <c r="E623" s="1243">
        <f>VLOOKUP($A623,'E1 Categorization'!$A$35:$E$116,5,FALSE)</f>
        <v>0.4</v>
      </c>
      <c r="F623" s="1243">
        <f t="shared" si="900"/>
        <v>1</v>
      </c>
      <c r="G623" s="1244">
        <f>IF(ISERROR(VLOOKUP(VLOOKUP($A623, 'E4 TB Allocation Details'!$A$18:$L$214, MATCH("Demand ID", 'E4 TB Allocation Details'!$A$18:$L$18, 0),FALSE), 'E2 Allocators'!$B$15:$W$361, MATCH(G$17, 'E2 Allocators'!$B$15:$W$15, 0),FALSE)), 0, VLOOKUP(VLOOKUP($A623, 'E4 TB Allocation Details'!$A$18:$L$214, MATCH("Demand ID", 'E4 TB Allocation Details'!$A$18:$L$18, 0),FALSE), 'E2 Allocators'!$B$15:$W$361, MATCH(G$17, 'E2 Allocators'!$B$15:$W$15, 0),FALSE))</f>
        <v>0.48331159640572546</v>
      </c>
      <c r="H623" s="1244">
        <f>IF(ISERROR(VLOOKUP(VLOOKUP($A623, 'E4 TB Allocation Details'!$A$18:$L$214, MATCH("Demand ID", 'E4 TB Allocation Details'!$A$18:$L$18, 0),FALSE), 'E2 Allocators'!$B$15:$W$361, MATCH(H$17, 'E2 Allocators'!$B$15:$W$15, 0),FALSE)), 0, VLOOKUP(VLOOKUP($A623, 'E4 TB Allocation Details'!$A$18:$L$214, MATCH("Demand ID", 'E4 TB Allocation Details'!$A$18:$L$18, 0),FALSE), 'E2 Allocators'!$B$15:$W$361, MATCH(H$17, 'E2 Allocators'!$B$15:$W$15, 0),FALSE))</f>
        <v>0.25399518192010617</v>
      </c>
      <c r="I623" s="1244">
        <f>IF(ISERROR(VLOOKUP(VLOOKUP($A623, 'E4 TB Allocation Details'!$A$18:$L$214, MATCH("Demand ID", 'E4 TB Allocation Details'!$A$18:$L$18, 0),FALSE), 'E2 Allocators'!$B$15:$W$361, MATCH(I$17, 'E2 Allocators'!$B$15:$W$15, 0),FALSE)), 0, VLOOKUP(VLOOKUP($A623, 'E4 TB Allocation Details'!$A$18:$L$214, MATCH("Demand ID", 'E4 TB Allocation Details'!$A$18:$L$18, 0),FALSE), 'E2 Allocators'!$B$15:$W$361, MATCH(I$17, 'E2 Allocators'!$B$15:$W$15, 0),FALSE))</f>
        <v>0.26061105281909969</v>
      </c>
      <c r="J623" s="1244">
        <f>IF(ISERROR(VLOOKUP(VLOOKUP($A623, 'E4 TB Allocation Details'!$A$18:$L$214, MATCH("Demand ID", 'E4 TB Allocation Details'!$A$18:$L$18, 0),FALSE), 'E2 Allocators'!$B$15:$W$361, MATCH(J$17, 'E2 Allocators'!$B$15:$W$15, 0),FALSE)), 0, VLOOKUP(VLOOKUP($A623, 'E4 TB Allocation Details'!$A$18:$L$214, MATCH("Demand ID", 'E4 TB Allocation Details'!$A$18:$L$18, 0),FALSE), 'E2 Allocators'!$B$15:$W$361, MATCH(J$17, 'E2 Allocators'!$B$15:$W$15, 0),FALSE))</f>
        <v>0</v>
      </c>
      <c r="K623" s="1244">
        <f>IF(ISERROR(VLOOKUP(VLOOKUP($A623, 'E4 TB Allocation Details'!$A$18:$L$214, MATCH("Demand ID", 'E4 TB Allocation Details'!$A$18:$L$18, 0),FALSE), 'E2 Allocators'!$B$15:$W$361, MATCH(K$17, 'E2 Allocators'!$B$15:$W$15, 0),FALSE)), 0, VLOOKUP(VLOOKUP($A623, 'E4 TB Allocation Details'!$A$18:$L$214, MATCH("Demand ID", 'E4 TB Allocation Details'!$A$18:$L$18, 0),FALSE), 'E2 Allocators'!$B$15:$W$361, MATCH(K$17, 'E2 Allocators'!$B$15:$W$15, 0),FALSE))</f>
        <v>0</v>
      </c>
      <c r="L623" s="1244">
        <f>IF(ISERROR(VLOOKUP(VLOOKUP($A623, 'E4 TB Allocation Details'!$A$18:$L$214, MATCH("Demand ID", 'E4 TB Allocation Details'!$A$18:$L$18, 0),FALSE), 'E2 Allocators'!$B$15:$W$361, MATCH(L$17, 'E2 Allocators'!$B$15:$W$15, 0),FALSE)), 0, VLOOKUP(VLOOKUP($A623, 'E4 TB Allocation Details'!$A$18:$L$214, MATCH("Demand ID", 'E4 TB Allocation Details'!$A$18:$L$18, 0),FALSE), 'E2 Allocators'!$B$15:$W$361, MATCH(L$17, 'E2 Allocators'!$B$15:$W$15, 0),FALSE))</f>
        <v>0</v>
      </c>
      <c r="M623" s="1244">
        <f>IF(ISERROR(VLOOKUP(VLOOKUP($A623, 'E4 TB Allocation Details'!$A$18:$L$214, MATCH("Demand ID", 'E4 TB Allocation Details'!$A$18:$L$18, 0),FALSE), 'E2 Allocators'!$B$15:$W$361, MATCH(M$17, 'E2 Allocators'!$B$15:$W$15, 0),FALSE)), 0, VLOOKUP(VLOOKUP($A623, 'E4 TB Allocation Details'!$A$18:$L$214, MATCH("Demand ID", 'E4 TB Allocation Details'!$A$18:$L$18, 0),FALSE), 'E2 Allocators'!$B$15:$W$361, MATCH(M$17, 'E2 Allocators'!$B$15:$W$15, 0),FALSE))</f>
        <v>5.0665019236363748E-4</v>
      </c>
      <c r="N623" s="1244">
        <f>IF(ISERROR(VLOOKUP(VLOOKUP($A623, 'E4 TB Allocation Details'!$A$18:$L$214, MATCH("Demand ID", 'E4 TB Allocation Details'!$A$18:$L$18, 0),FALSE), 'E2 Allocators'!$B$15:$W$361, MATCH(N$17, 'E2 Allocators'!$B$15:$W$15, 0),FALSE)), 0, VLOOKUP(VLOOKUP($A623, 'E4 TB Allocation Details'!$A$18:$L$214, MATCH("Demand ID", 'E4 TB Allocation Details'!$A$18:$L$18, 0),FALSE), 'E2 Allocators'!$B$15:$W$361, MATCH(N$17, 'E2 Allocators'!$B$15:$W$15, 0),FALSE))</f>
        <v>0</v>
      </c>
      <c r="O623" s="1244">
        <f>IF(ISERROR(VLOOKUP(VLOOKUP($A623, 'E4 TB Allocation Details'!$A$18:$L$214, MATCH("Demand ID", 'E4 TB Allocation Details'!$A$18:$L$18, 0),FALSE), 'E2 Allocators'!$B$15:$W$361, MATCH(O$17, 'E2 Allocators'!$B$15:$W$15, 0),FALSE)), 0, VLOOKUP(VLOOKUP($A623, 'E4 TB Allocation Details'!$A$18:$L$214, MATCH("Demand ID", 'E4 TB Allocation Details'!$A$18:$L$18, 0),FALSE), 'E2 Allocators'!$B$15:$W$361, MATCH(O$17, 'E2 Allocators'!$B$15:$W$15, 0),FALSE))</f>
        <v>1.5755186627049891E-3</v>
      </c>
      <c r="P623" s="1244">
        <f>IF(ISERROR(VLOOKUP(VLOOKUP($A623, 'E4 TB Allocation Details'!$A$18:$L$214, MATCH("Demand ID", 'E4 TB Allocation Details'!$A$18:$L$18, 0),FALSE), 'E2 Allocators'!$B$15:$W$361, MATCH(P$17, 'E2 Allocators'!$B$15:$W$15, 0),FALSE)), 0, VLOOKUP(VLOOKUP($A623, 'E4 TB Allocation Details'!$A$18:$L$214, MATCH("Demand ID", 'E4 TB Allocation Details'!$A$18:$L$18, 0),FALSE), 'E2 Allocators'!$B$15:$W$361, MATCH(P$17, 'E2 Allocators'!$B$15:$W$15, 0),FALSE))</f>
        <v>0</v>
      </c>
      <c r="Q623" s="1244">
        <f>IF(ISERROR(VLOOKUP(VLOOKUP($A623, 'E4 TB Allocation Details'!$A$18:$L$214, MATCH("Demand ID", 'E4 TB Allocation Details'!$A$18:$L$18, 0),FALSE), 'E2 Allocators'!$B$15:$W$361, MATCH(Q$17, 'E2 Allocators'!$B$15:$W$15, 0),FALSE)), 0, VLOOKUP(VLOOKUP($A623, 'E4 TB Allocation Details'!$A$18:$L$214, MATCH("Demand ID", 'E4 TB Allocation Details'!$A$18:$L$18, 0),FALSE), 'E2 Allocators'!$B$15:$W$361, MATCH(Q$17, 'E2 Allocators'!$B$15:$W$15, 0),FALSE))</f>
        <v>0</v>
      </c>
      <c r="R623" s="1244">
        <f>IF(ISERROR(VLOOKUP(VLOOKUP($A623, 'E4 TB Allocation Details'!$A$18:$L$214, MATCH("Demand ID", 'E4 TB Allocation Details'!$A$18:$L$18, 0),FALSE), 'E2 Allocators'!$B$15:$W$361, MATCH(R$17, 'E2 Allocators'!$B$15:$W$15, 0),FALSE)), 0, VLOOKUP(VLOOKUP($A623, 'E4 TB Allocation Details'!$A$18:$L$214, MATCH("Demand ID", 'E4 TB Allocation Details'!$A$18:$L$18, 0),FALSE), 'E2 Allocators'!$B$15:$W$361, MATCH(R$17, 'E2 Allocators'!$B$15:$W$15, 0),FALSE))</f>
        <v>0</v>
      </c>
      <c r="S623" s="1244">
        <f>IF(ISERROR(VLOOKUP(VLOOKUP($A623, 'E4 TB Allocation Details'!$A$18:$L$214, MATCH("Demand ID", 'E4 TB Allocation Details'!$A$18:$L$18, 0),FALSE), 'E2 Allocators'!$B$15:$W$361, MATCH(S$17, 'E2 Allocators'!$B$15:$W$15, 0),FALSE)), 0, VLOOKUP(VLOOKUP($A623, 'E4 TB Allocation Details'!$A$18:$L$214, MATCH("Demand ID", 'E4 TB Allocation Details'!$A$18:$L$18, 0),FALSE), 'E2 Allocators'!$B$15:$W$361, MATCH(S$17, 'E2 Allocators'!$B$15:$W$15, 0),FALSE))</f>
        <v>0</v>
      </c>
      <c r="T623" s="1244">
        <f>IF(ISERROR(VLOOKUP(VLOOKUP($A623, 'E4 TB Allocation Details'!$A$18:$L$214, MATCH("Demand ID", 'E4 TB Allocation Details'!$A$18:$L$18, 0),FALSE), 'E2 Allocators'!$B$15:$W$361, MATCH(T$17, 'E2 Allocators'!$B$15:$W$15, 0),FALSE)), 0, VLOOKUP(VLOOKUP($A623, 'E4 TB Allocation Details'!$A$18:$L$214, MATCH("Demand ID", 'E4 TB Allocation Details'!$A$18:$L$18, 0),FALSE), 'E2 Allocators'!$B$15:$W$361, MATCH(T$17, 'E2 Allocators'!$B$15:$W$15, 0),FALSE))</f>
        <v>0</v>
      </c>
      <c r="U623" s="1244">
        <f>IF(ISERROR(VLOOKUP(VLOOKUP($A623, 'E4 TB Allocation Details'!$A$18:$L$214, MATCH("Demand ID", 'E4 TB Allocation Details'!$A$18:$L$18, 0),FALSE), 'E2 Allocators'!$B$15:$W$361, MATCH(U$17, 'E2 Allocators'!$B$15:$W$15, 0),FALSE)), 0, VLOOKUP(VLOOKUP($A623, 'E4 TB Allocation Details'!$A$18:$L$214, MATCH("Demand ID", 'E4 TB Allocation Details'!$A$18:$L$18, 0),FALSE), 'E2 Allocators'!$B$15:$W$361, MATCH(U$17, 'E2 Allocators'!$B$15:$W$15, 0),FALSE))</f>
        <v>0</v>
      </c>
      <c r="V623" s="1244">
        <f>IF(ISERROR(VLOOKUP(VLOOKUP($A623, 'E4 TB Allocation Details'!$A$18:$L$214, MATCH("Demand ID", 'E4 TB Allocation Details'!$A$18:$L$18, 0),FALSE), 'E2 Allocators'!$B$15:$W$361, MATCH(V$17, 'E2 Allocators'!$B$15:$W$15, 0),FALSE)), 0, VLOOKUP(VLOOKUP($A623, 'E4 TB Allocation Details'!$A$18:$L$214, MATCH("Demand ID", 'E4 TB Allocation Details'!$A$18:$L$18, 0),FALSE), 'E2 Allocators'!$B$15:$W$361, MATCH(V$17, 'E2 Allocators'!$B$15:$W$15, 0),FALSE))</f>
        <v>0</v>
      </c>
      <c r="W623" s="1244">
        <f>IF(ISERROR(VLOOKUP(VLOOKUP($A623, 'E4 TB Allocation Details'!$A$18:$L$214, MATCH("Demand ID", 'E4 TB Allocation Details'!$A$18:$L$18, 0),FALSE), 'E2 Allocators'!$B$15:$W$361, MATCH(W$17, 'E2 Allocators'!$B$15:$W$15, 0),FALSE)), 0, VLOOKUP(VLOOKUP($A623, 'E4 TB Allocation Details'!$A$18:$L$214, MATCH("Demand ID", 'E4 TB Allocation Details'!$A$18:$L$18, 0),FALSE), 'E2 Allocators'!$B$15:$W$361, MATCH(W$17, 'E2 Allocators'!$B$15:$W$15, 0),FALSE))</f>
        <v>0</v>
      </c>
      <c r="X623" s="1244">
        <f>IF(ISERROR(VLOOKUP(VLOOKUP($A623, 'E4 TB Allocation Details'!$A$18:$L$214, MATCH("Demand ID", 'E4 TB Allocation Details'!$A$18:$L$18, 0),FALSE), 'E2 Allocators'!$B$15:$W$361, MATCH(X$17, 'E2 Allocators'!$B$15:$W$15, 0),FALSE)), 0, VLOOKUP(VLOOKUP($A623, 'E4 TB Allocation Details'!$A$18:$L$214, MATCH("Demand ID", 'E4 TB Allocation Details'!$A$18:$L$18, 0),FALSE), 'E2 Allocators'!$B$15:$W$361, MATCH(X$17, 'E2 Allocators'!$B$15:$W$15, 0),FALSE))</f>
        <v>0</v>
      </c>
      <c r="Y623" s="1244">
        <f>IF(ISERROR(VLOOKUP(VLOOKUP($A623, 'E4 TB Allocation Details'!$A$18:$L$214, MATCH("Demand ID", 'E4 TB Allocation Details'!$A$18:$L$18, 0),FALSE), 'E2 Allocators'!$B$15:$W$361, MATCH(Y$17, 'E2 Allocators'!$B$15:$W$15, 0),FALSE)), 0, VLOOKUP(VLOOKUP($A623, 'E4 TB Allocation Details'!$A$18:$L$214, MATCH("Demand ID", 'E4 TB Allocation Details'!$A$18:$L$18, 0),FALSE), 'E2 Allocators'!$B$15:$W$361, MATCH(Y$17, 'E2 Allocators'!$B$15:$W$15, 0),FALSE))</f>
        <v>0</v>
      </c>
      <c r="Z623" s="1244">
        <f>IF(ISERROR(VLOOKUP(VLOOKUP($A623, 'E4 TB Allocation Details'!$A$18:$L$214, MATCH("Demand ID", 'E4 TB Allocation Details'!$A$18:$L$18, 0),FALSE), 'E2 Allocators'!$B$15:$W$361, MATCH(Z$17, 'E2 Allocators'!$B$15:$W$15, 0),FALSE)), 0, VLOOKUP(VLOOKUP($A623, 'E4 TB Allocation Details'!$A$18:$L$214, MATCH("Demand ID", 'E4 TB Allocation Details'!$A$18:$L$18, 0),FALSE), 'E2 Allocators'!$B$15:$W$361, MATCH(Z$17, 'E2 Allocators'!$B$15:$W$15, 0),FALSE))</f>
        <v>0</v>
      </c>
      <c r="AA623" s="1249">
        <f t="shared" si="901"/>
        <v>0.99999999999999989</v>
      </c>
      <c r="AB623" s="1244">
        <f>IF(ISERROR(VLOOKUP(VLOOKUP($A623, 'E4 TB Allocation Details'!$A$18:$L$214, MATCH("Customer ID", 'E4 TB Allocation Details'!$A$18:$L$18, 0),FALSE), 'E2 Allocators'!$B$15:$W$361, MATCH(AB$17, 'E2 Allocators'!$B$15:$W$15, 0),FALSE)), 0, VLOOKUP(VLOOKUP($A623, 'E4 TB Allocation Details'!$A$18:$L$214, MATCH("Customer ID", 'E4 TB Allocation Details'!$A$18:$L$18, 0),FALSE), 'E2 Allocators'!$B$15:$W$361, MATCH(AB$17, 'E2 Allocators'!$B$15:$W$15, 0),FALSE))</f>
        <v>0.83439005833121993</v>
      </c>
      <c r="AC623" s="1244">
        <f>IF(ISERROR(VLOOKUP(VLOOKUP($A623, 'E4 TB Allocation Details'!$A$18:$L$214, MATCH("Customer ID", 'E4 TB Allocation Details'!$A$18:$L$18, 0),FALSE), 'E2 Allocators'!$B$15:$W$361, MATCH(AC$17, 'E2 Allocators'!$B$15:$W$15, 0),FALSE)), 0, VLOOKUP(VLOOKUP($A623, 'E4 TB Allocation Details'!$A$18:$L$214, MATCH("Customer ID", 'E4 TB Allocation Details'!$A$18:$L$18, 0),FALSE), 'E2 Allocators'!$B$15:$W$361, MATCH(AC$17, 'E2 Allocators'!$B$15:$W$15, 0),FALSE))</f>
        <v>0.10271366979457267</v>
      </c>
      <c r="AD623" s="1244">
        <f>IF(ISERROR(VLOOKUP(VLOOKUP($A623, 'E4 TB Allocation Details'!$A$18:$L$214, MATCH("Customer ID", 'E4 TB Allocation Details'!$A$18:$L$18, 0),FALSE), 'E2 Allocators'!$B$15:$W$361, MATCH(AD$17, 'E2 Allocators'!$B$15:$W$15, 0),FALSE)), 0, VLOOKUP(VLOOKUP($A623, 'E4 TB Allocation Details'!$A$18:$L$214, MATCH("Customer ID", 'E4 TB Allocation Details'!$A$18:$L$18, 0),FALSE), 'E2 Allocators'!$B$15:$W$361, MATCH(AD$17, 'E2 Allocators'!$B$15:$W$15, 0),FALSE))</f>
        <v>1.1919857976160284E-2</v>
      </c>
      <c r="AE623" s="1244">
        <f>IF(ISERROR(VLOOKUP(VLOOKUP($A623, 'E4 TB Allocation Details'!$A$18:$L$214, MATCH("Customer ID", 'E4 TB Allocation Details'!$A$18:$L$18, 0),FALSE), 'E2 Allocators'!$B$15:$W$361, MATCH(AE$17, 'E2 Allocators'!$B$15:$W$15, 0),FALSE)), 0, VLOOKUP(VLOOKUP($A623, 'E4 TB Allocation Details'!$A$18:$L$214, MATCH("Customer ID", 'E4 TB Allocation Details'!$A$18:$L$18, 0),FALSE), 'E2 Allocators'!$B$15:$W$361, MATCH(AE$17, 'E2 Allocators'!$B$15:$W$15, 0),FALSE))</f>
        <v>0</v>
      </c>
      <c r="AF623" s="1244">
        <f>IF(ISERROR(VLOOKUP(VLOOKUP($A623, 'E4 TB Allocation Details'!$A$18:$L$214, MATCH("Customer ID", 'E4 TB Allocation Details'!$A$18:$L$18, 0),FALSE), 'E2 Allocators'!$B$15:$W$361, MATCH(AF$17, 'E2 Allocators'!$B$15:$W$15, 0),FALSE)), 0, VLOOKUP(VLOOKUP($A623, 'E4 TB Allocation Details'!$A$18:$L$214, MATCH("Customer ID", 'E4 TB Allocation Details'!$A$18:$L$18, 0),FALSE), 'E2 Allocators'!$B$15:$W$361, MATCH(AF$17, 'E2 Allocators'!$B$15:$W$15, 0),FALSE))</f>
        <v>0</v>
      </c>
      <c r="AG623" s="1244">
        <f>IF(ISERROR(VLOOKUP(VLOOKUP($A623, 'E4 TB Allocation Details'!$A$18:$L$214, MATCH("Customer ID", 'E4 TB Allocation Details'!$A$18:$L$18, 0),FALSE), 'E2 Allocators'!$B$15:$W$361, MATCH(AG$17, 'E2 Allocators'!$B$15:$W$15, 0),FALSE)), 0, VLOOKUP(VLOOKUP($A623, 'E4 TB Allocation Details'!$A$18:$L$214, MATCH("Customer ID", 'E4 TB Allocation Details'!$A$18:$L$18, 0),FALSE), 'E2 Allocators'!$B$15:$W$361, MATCH(AG$17, 'E2 Allocators'!$B$15:$W$15, 0),FALSE))</f>
        <v>0</v>
      </c>
      <c r="AH623" s="1244">
        <f>IF(ISERROR(VLOOKUP(VLOOKUP($A623, 'E4 TB Allocation Details'!$A$18:$L$214, MATCH("Customer ID", 'E4 TB Allocation Details'!$A$18:$L$18, 0),FALSE), 'E2 Allocators'!$B$15:$W$361, MATCH(AH$17, 'E2 Allocators'!$B$15:$W$15, 0),FALSE)), 0, VLOOKUP(VLOOKUP($A623, 'E4 TB Allocation Details'!$A$18:$L$214, MATCH("Customer ID", 'E4 TB Allocation Details'!$A$18:$L$18, 0),FALSE), 'E2 Allocators'!$B$15:$W$361, MATCH(AH$17, 'E2 Allocators'!$B$15:$W$15, 0),FALSE))</f>
        <v>4.9454729901090538E-2</v>
      </c>
      <c r="AI623" s="1244">
        <f>IF(ISERROR(VLOOKUP(VLOOKUP($A623, 'E4 TB Allocation Details'!$A$18:$L$214, MATCH("Customer ID", 'E4 TB Allocation Details'!$A$18:$L$18, 0),FALSE), 'E2 Allocators'!$B$15:$W$361, MATCH(AI$17, 'E2 Allocators'!$B$15:$W$15, 0),FALSE)), 0, VLOOKUP(VLOOKUP($A623, 'E4 TB Allocation Details'!$A$18:$L$214, MATCH("Customer ID", 'E4 TB Allocation Details'!$A$18:$L$18, 0),FALSE), 'E2 Allocators'!$B$15:$W$361, MATCH(AI$17, 'E2 Allocators'!$B$15:$W$15, 0),FALSE))</f>
        <v>0</v>
      </c>
      <c r="AJ623" s="1244">
        <f>IF(ISERROR(VLOOKUP(VLOOKUP($A623, 'E4 TB Allocation Details'!$A$18:$L$214, MATCH("Customer ID", 'E4 TB Allocation Details'!$A$18:$L$18, 0),FALSE), 'E2 Allocators'!$B$15:$W$361, MATCH(AJ$17, 'E2 Allocators'!$B$15:$W$15, 0),FALSE)), 0, VLOOKUP(VLOOKUP($A623, 'E4 TB Allocation Details'!$A$18:$L$214, MATCH("Customer ID", 'E4 TB Allocation Details'!$A$18:$L$18, 0),FALSE), 'E2 Allocators'!$B$15:$W$361, MATCH(AJ$17, 'E2 Allocators'!$B$15:$W$15, 0),FALSE))</f>
        <v>1.5216839969566321E-3</v>
      </c>
      <c r="AK623" s="1244">
        <f>IF(ISERROR(VLOOKUP(VLOOKUP($A623, 'E4 TB Allocation Details'!$A$18:$L$214, MATCH("Customer ID", 'E4 TB Allocation Details'!$A$18:$L$18, 0),FALSE), 'E2 Allocators'!$B$15:$W$361, MATCH(AK$17, 'E2 Allocators'!$B$15:$W$15, 0),FALSE)), 0, VLOOKUP(VLOOKUP($A623, 'E4 TB Allocation Details'!$A$18:$L$214, MATCH("Customer ID", 'E4 TB Allocation Details'!$A$18:$L$18, 0),FALSE), 'E2 Allocators'!$B$15:$W$361, MATCH(AK$17, 'E2 Allocators'!$B$15:$W$15, 0),FALSE))</f>
        <v>0</v>
      </c>
      <c r="AL623" s="1244">
        <f>IF(ISERROR(VLOOKUP(VLOOKUP($A623, 'E4 TB Allocation Details'!$A$18:$L$214, MATCH("Customer ID", 'E4 TB Allocation Details'!$A$18:$L$18, 0),FALSE), 'E2 Allocators'!$B$15:$W$361, MATCH(AL$17, 'E2 Allocators'!$B$15:$W$15, 0),FALSE)), 0, VLOOKUP(VLOOKUP($A623, 'E4 TB Allocation Details'!$A$18:$L$214, MATCH("Customer ID", 'E4 TB Allocation Details'!$A$18:$L$18, 0),FALSE), 'E2 Allocators'!$B$15:$W$361, MATCH(AL$17, 'E2 Allocators'!$B$15:$W$15, 0),FALSE))</f>
        <v>0</v>
      </c>
      <c r="AM623" s="1244">
        <f>IF(ISERROR(VLOOKUP(VLOOKUP($A623, 'E4 TB Allocation Details'!$A$18:$L$214, MATCH("Customer ID", 'E4 TB Allocation Details'!$A$18:$L$18, 0),FALSE), 'E2 Allocators'!$B$15:$W$361, MATCH(AM$17, 'E2 Allocators'!$B$15:$W$15, 0),FALSE)), 0, VLOOKUP(VLOOKUP($A623, 'E4 TB Allocation Details'!$A$18:$L$214, MATCH("Customer ID", 'E4 TB Allocation Details'!$A$18:$L$18, 0),FALSE), 'E2 Allocators'!$B$15:$W$361, MATCH(AM$17, 'E2 Allocators'!$B$15:$W$15, 0),FALSE))</f>
        <v>0</v>
      </c>
      <c r="AN623" s="1244">
        <f>IF(ISERROR(VLOOKUP(VLOOKUP($A623, 'E4 TB Allocation Details'!$A$18:$L$214, MATCH("Customer ID", 'E4 TB Allocation Details'!$A$18:$L$18, 0),FALSE), 'E2 Allocators'!$B$15:$W$361, MATCH(AN$17, 'E2 Allocators'!$B$15:$W$15, 0),FALSE)), 0, VLOOKUP(VLOOKUP($A623, 'E4 TB Allocation Details'!$A$18:$L$214, MATCH("Customer ID", 'E4 TB Allocation Details'!$A$18:$L$18, 0),FALSE), 'E2 Allocators'!$B$15:$W$361, MATCH(AN$17, 'E2 Allocators'!$B$15:$W$15, 0),FALSE))</f>
        <v>0</v>
      </c>
      <c r="AO623" s="1244">
        <f>IF(ISERROR(VLOOKUP(VLOOKUP($A623, 'E4 TB Allocation Details'!$A$18:$L$214, MATCH("Customer ID", 'E4 TB Allocation Details'!$A$18:$L$18, 0),FALSE), 'E2 Allocators'!$B$15:$W$361, MATCH(AO$17, 'E2 Allocators'!$B$15:$W$15, 0),FALSE)), 0, VLOOKUP(VLOOKUP($A623, 'E4 TB Allocation Details'!$A$18:$L$214, MATCH("Customer ID", 'E4 TB Allocation Details'!$A$18:$L$18, 0),FALSE), 'E2 Allocators'!$B$15:$W$361, MATCH(AO$17, 'E2 Allocators'!$B$15:$W$15, 0),FALSE))</f>
        <v>0</v>
      </c>
      <c r="AP623" s="1244">
        <f>IF(ISERROR(VLOOKUP(VLOOKUP($A623, 'E4 TB Allocation Details'!$A$18:$L$214, MATCH("Customer ID", 'E4 TB Allocation Details'!$A$18:$L$18, 0),FALSE), 'E2 Allocators'!$B$15:$W$361, MATCH(AP$17, 'E2 Allocators'!$B$15:$W$15, 0),FALSE)), 0, VLOOKUP(VLOOKUP($A623, 'E4 TB Allocation Details'!$A$18:$L$214, MATCH("Customer ID", 'E4 TB Allocation Details'!$A$18:$L$18, 0),FALSE), 'E2 Allocators'!$B$15:$W$361, MATCH(AP$17, 'E2 Allocators'!$B$15:$W$15, 0),FALSE))</f>
        <v>0</v>
      </c>
      <c r="AQ623" s="1244">
        <f>IF(ISERROR(VLOOKUP(VLOOKUP($A623, 'E4 TB Allocation Details'!$A$18:$L$214, MATCH("Customer ID", 'E4 TB Allocation Details'!$A$18:$L$18, 0),FALSE), 'E2 Allocators'!$B$15:$W$361, MATCH(AQ$17, 'E2 Allocators'!$B$15:$W$15, 0),FALSE)), 0, VLOOKUP(VLOOKUP($A623, 'E4 TB Allocation Details'!$A$18:$L$214, MATCH("Customer ID", 'E4 TB Allocation Details'!$A$18:$L$18, 0),FALSE), 'E2 Allocators'!$B$15:$W$361, MATCH(AQ$17, 'E2 Allocators'!$B$15:$W$15, 0),FALSE))</f>
        <v>0</v>
      </c>
      <c r="AR623" s="1244">
        <f>IF(ISERROR(VLOOKUP(VLOOKUP($A623, 'E4 TB Allocation Details'!$A$18:$L$214, MATCH("Customer ID", 'E4 TB Allocation Details'!$A$18:$L$18, 0),FALSE), 'E2 Allocators'!$B$15:$W$361, MATCH(AR$17, 'E2 Allocators'!$B$15:$W$15, 0),FALSE)), 0, VLOOKUP(VLOOKUP($A623, 'E4 TB Allocation Details'!$A$18:$L$214, MATCH("Customer ID", 'E4 TB Allocation Details'!$A$18:$L$18, 0),FALSE), 'E2 Allocators'!$B$15:$W$361, MATCH(AR$17, 'E2 Allocators'!$B$15:$W$15, 0),FALSE))</f>
        <v>0</v>
      </c>
      <c r="AS623" s="1244">
        <f>IF(ISERROR(VLOOKUP(VLOOKUP($A623, 'E4 TB Allocation Details'!$A$18:$L$214, MATCH("Customer ID", 'E4 TB Allocation Details'!$A$18:$L$18, 0),FALSE), 'E2 Allocators'!$B$15:$W$361, MATCH(AS$17, 'E2 Allocators'!$B$15:$W$15, 0),FALSE)), 0, VLOOKUP(VLOOKUP($A623, 'E4 TB Allocation Details'!$A$18:$L$214, MATCH("Customer ID", 'E4 TB Allocation Details'!$A$18:$L$18, 0),FALSE), 'E2 Allocators'!$B$15:$W$361, MATCH(AS$17, 'E2 Allocators'!$B$15:$W$15, 0),FALSE))</f>
        <v>0</v>
      </c>
      <c r="AT623" s="1244">
        <f>IF(ISERROR(VLOOKUP(VLOOKUP($A623, 'E4 TB Allocation Details'!$A$18:$L$214, MATCH("Customer ID", 'E4 TB Allocation Details'!$A$18:$L$18, 0),FALSE), 'E2 Allocators'!$B$15:$W$361, MATCH(AT$17, 'E2 Allocators'!$B$15:$W$15, 0),FALSE)), 0, VLOOKUP(VLOOKUP($A623, 'E4 TB Allocation Details'!$A$18:$L$214, MATCH("Customer ID", 'E4 TB Allocation Details'!$A$18:$L$18, 0),FALSE), 'E2 Allocators'!$B$15:$W$361, MATCH(AT$17, 'E2 Allocators'!$B$15:$W$15, 0),FALSE))</f>
        <v>0</v>
      </c>
      <c r="AU623" s="1244">
        <f>IF(ISERROR(VLOOKUP(VLOOKUP($A623, 'E4 TB Allocation Details'!$A$18:$L$214, MATCH("Customer ID", 'E4 TB Allocation Details'!$A$18:$L$18, 0),FALSE), 'E2 Allocators'!$B$15:$W$361, MATCH(AU$17, 'E2 Allocators'!$B$15:$W$15, 0),FALSE)), 0, VLOOKUP(VLOOKUP($A623, 'E4 TB Allocation Details'!$A$18:$L$214, MATCH("Customer ID", 'E4 TB Allocation Details'!$A$18:$L$18, 0),FALSE), 'E2 Allocators'!$B$15:$W$361, MATCH(AU$17, 'E2 Allocators'!$B$15:$W$15, 0),FALSE))</f>
        <v>0</v>
      </c>
      <c r="AV623" s="1249">
        <f t="shared" si="902"/>
        <v>1</v>
      </c>
      <c r="AW623" s="1246"/>
      <c r="AX623" s="1246"/>
      <c r="AY623" s="1246"/>
      <c r="AZ623" s="1246"/>
      <c r="BA623" s="1246"/>
      <c r="BB623" s="1246"/>
      <c r="BC623" s="1246"/>
      <c r="BD623" s="1246"/>
      <c r="BE623" s="1246"/>
      <c r="BF623" s="1246"/>
      <c r="BG623" s="1246"/>
      <c r="BH623" s="1246"/>
      <c r="BI623" s="1246"/>
      <c r="BJ623" s="1246"/>
      <c r="BK623" s="1246"/>
      <c r="BL623" s="1246"/>
      <c r="BM623" s="1246"/>
      <c r="BN623" s="1246"/>
      <c r="BO623" s="1246"/>
      <c r="BP623" s="1246"/>
      <c r="BQ623" s="1247"/>
    </row>
    <row r="624" spans="1:69" s="229" customFormat="1" ht="12.75">
      <c r="A624" s="1248" t="s">
        <v>839</v>
      </c>
      <c r="B624" s="1241" t="s">
        <v>397</v>
      </c>
      <c r="C624" s="1242">
        <v>1</v>
      </c>
      <c r="D624" s="1243">
        <f t="shared" si="899"/>
        <v>0.6</v>
      </c>
      <c r="E624" s="1243">
        <f>VLOOKUP($A624,'E1 Categorization'!$A$35:$E$116,5,FALSE)</f>
        <v>0.4</v>
      </c>
      <c r="F624" s="1243">
        <f t="shared" si="900"/>
        <v>1</v>
      </c>
      <c r="G624" s="1244">
        <f>IF(ISERROR(VLOOKUP(VLOOKUP($A624, 'E4 TB Allocation Details'!$A$18:$L$214, MATCH("Demand ID", 'E4 TB Allocation Details'!$A$18:$L$18, 0),FALSE), 'E2 Allocators'!$B$15:$W$361, MATCH(G$17, 'E2 Allocators'!$B$15:$W$15, 0),FALSE)), 0, VLOOKUP(VLOOKUP($A624, 'E4 TB Allocation Details'!$A$18:$L$214, MATCH("Demand ID", 'E4 TB Allocation Details'!$A$18:$L$18, 0),FALSE), 'E2 Allocators'!$B$15:$W$361, MATCH(G$17, 'E2 Allocators'!$B$15:$W$15, 0),FALSE))</f>
        <v>0.65366353966808421</v>
      </c>
      <c r="H624" s="1244">
        <f>IF(ISERROR(VLOOKUP(VLOOKUP($A624, 'E4 TB Allocation Details'!$A$18:$L$214, MATCH("Demand ID", 'E4 TB Allocation Details'!$A$18:$L$18, 0),FALSE), 'E2 Allocators'!$B$15:$W$361, MATCH(H$17, 'E2 Allocators'!$B$15:$W$15, 0),FALSE)), 0, VLOOKUP(VLOOKUP($A624, 'E4 TB Allocation Details'!$A$18:$L$214, MATCH("Demand ID", 'E4 TB Allocation Details'!$A$18:$L$18, 0),FALSE), 'E2 Allocators'!$B$15:$W$361, MATCH(H$17, 'E2 Allocators'!$B$15:$W$15, 0),FALSE))</f>
        <v>0.34352039327680567</v>
      </c>
      <c r="I624" s="1244">
        <f>IF(ISERROR(VLOOKUP(VLOOKUP($A624, 'E4 TB Allocation Details'!$A$18:$L$214, MATCH("Demand ID", 'E4 TB Allocation Details'!$A$18:$L$18, 0),FALSE), 'E2 Allocators'!$B$15:$W$361, MATCH(I$17, 'E2 Allocators'!$B$15:$W$15, 0),FALSE)), 0, VLOOKUP(VLOOKUP($A624, 'E4 TB Allocation Details'!$A$18:$L$214, MATCH("Demand ID", 'E4 TB Allocation Details'!$A$18:$L$18, 0),FALSE), 'E2 Allocators'!$B$15:$W$361, MATCH(I$17, 'E2 Allocators'!$B$15:$W$15, 0),FALSE))</f>
        <v>0</v>
      </c>
      <c r="J624" s="1244">
        <f>IF(ISERROR(VLOOKUP(VLOOKUP($A624, 'E4 TB Allocation Details'!$A$18:$L$214, MATCH("Demand ID", 'E4 TB Allocation Details'!$A$18:$L$18, 0),FALSE), 'E2 Allocators'!$B$15:$W$361, MATCH(J$17, 'E2 Allocators'!$B$15:$W$15, 0),FALSE)), 0, VLOOKUP(VLOOKUP($A624, 'E4 TB Allocation Details'!$A$18:$L$214, MATCH("Demand ID", 'E4 TB Allocation Details'!$A$18:$L$18, 0),FALSE), 'E2 Allocators'!$B$15:$W$361, MATCH(J$17, 'E2 Allocators'!$B$15:$W$15, 0),FALSE))</f>
        <v>0</v>
      </c>
      <c r="K624" s="1244">
        <f>IF(ISERROR(VLOOKUP(VLOOKUP($A624, 'E4 TB Allocation Details'!$A$18:$L$214, MATCH("Demand ID", 'E4 TB Allocation Details'!$A$18:$L$18, 0),FALSE), 'E2 Allocators'!$B$15:$W$361, MATCH(K$17, 'E2 Allocators'!$B$15:$W$15, 0),FALSE)), 0, VLOOKUP(VLOOKUP($A624, 'E4 TB Allocation Details'!$A$18:$L$214, MATCH("Demand ID", 'E4 TB Allocation Details'!$A$18:$L$18, 0),FALSE), 'E2 Allocators'!$B$15:$W$361, MATCH(K$17, 'E2 Allocators'!$B$15:$W$15, 0),FALSE))</f>
        <v>0</v>
      </c>
      <c r="L624" s="1244">
        <f>IF(ISERROR(VLOOKUP(VLOOKUP($A624, 'E4 TB Allocation Details'!$A$18:$L$214, MATCH("Demand ID", 'E4 TB Allocation Details'!$A$18:$L$18, 0),FALSE), 'E2 Allocators'!$B$15:$W$361, MATCH(L$17, 'E2 Allocators'!$B$15:$W$15, 0),FALSE)), 0, VLOOKUP(VLOOKUP($A624, 'E4 TB Allocation Details'!$A$18:$L$214, MATCH("Demand ID", 'E4 TB Allocation Details'!$A$18:$L$18, 0),FALSE), 'E2 Allocators'!$B$15:$W$361, MATCH(L$17, 'E2 Allocators'!$B$15:$W$15, 0),FALSE))</f>
        <v>0</v>
      </c>
      <c r="M624" s="1244">
        <f>IF(ISERROR(VLOOKUP(VLOOKUP($A624, 'E4 TB Allocation Details'!$A$18:$L$214, MATCH("Demand ID", 'E4 TB Allocation Details'!$A$18:$L$18, 0),FALSE), 'E2 Allocators'!$B$15:$W$361, MATCH(M$17, 'E2 Allocators'!$B$15:$W$15, 0),FALSE)), 0, VLOOKUP(VLOOKUP($A624, 'E4 TB Allocation Details'!$A$18:$L$214, MATCH("Demand ID", 'E4 TB Allocation Details'!$A$18:$L$18, 0),FALSE), 'E2 Allocators'!$B$15:$W$361, MATCH(M$17, 'E2 Allocators'!$B$15:$W$15, 0),FALSE))</f>
        <v>6.8522824731876819E-4</v>
      </c>
      <c r="N624" s="1244">
        <f>IF(ISERROR(VLOOKUP(VLOOKUP($A624, 'E4 TB Allocation Details'!$A$18:$L$214, MATCH("Demand ID", 'E4 TB Allocation Details'!$A$18:$L$18, 0),FALSE), 'E2 Allocators'!$B$15:$W$361, MATCH(N$17, 'E2 Allocators'!$B$15:$W$15, 0),FALSE)), 0, VLOOKUP(VLOOKUP($A624, 'E4 TB Allocation Details'!$A$18:$L$214, MATCH("Demand ID", 'E4 TB Allocation Details'!$A$18:$L$18, 0),FALSE), 'E2 Allocators'!$B$15:$W$361, MATCH(N$17, 'E2 Allocators'!$B$15:$W$15, 0),FALSE))</f>
        <v>0</v>
      </c>
      <c r="O624" s="1244">
        <f>IF(ISERROR(VLOOKUP(VLOOKUP($A624, 'E4 TB Allocation Details'!$A$18:$L$214, MATCH("Demand ID", 'E4 TB Allocation Details'!$A$18:$L$18, 0),FALSE), 'E2 Allocators'!$B$15:$W$361, MATCH(O$17, 'E2 Allocators'!$B$15:$W$15, 0),FALSE)), 0, VLOOKUP(VLOOKUP($A624, 'E4 TB Allocation Details'!$A$18:$L$214, MATCH("Demand ID", 'E4 TB Allocation Details'!$A$18:$L$18, 0),FALSE), 'E2 Allocators'!$B$15:$W$361, MATCH(O$17, 'E2 Allocators'!$B$15:$W$15, 0),FALSE))</f>
        <v>2.1308388077912661E-3</v>
      </c>
      <c r="P624" s="1244">
        <f>IF(ISERROR(VLOOKUP(VLOOKUP($A624, 'E4 TB Allocation Details'!$A$18:$L$214, MATCH("Demand ID", 'E4 TB Allocation Details'!$A$18:$L$18, 0),FALSE), 'E2 Allocators'!$B$15:$W$361, MATCH(P$17, 'E2 Allocators'!$B$15:$W$15, 0),FALSE)), 0, VLOOKUP(VLOOKUP($A624, 'E4 TB Allocation Details'!$A$18:$L$214, MATCH("Demand ID", 'E4 TB Allocation Details'!$A$18:$L$18, 0),FALSE), 'E2 Allocators'!$B$15:$W$361, MATCH(P$17, 'E2 Allocators'!$B$15:$W$15, 0),FALSE))</f>
        <v>0</v>
      </c>
      <c r="Q624" s="1244">
        <f>IF(ISERROR(VLOOKUP(VLOOKUP($A624, 'E4 TB Allocation Details'!$A$18:$L$214, MATCH("Demand ID", 'E4 TB Allocation Details'!$A$18:$L$18, 0),FALSE), 'E2 Allocators'!$B$15:$W$361, MATCH(Q$17, 'E2 Allocators'!$B$15:$W$15, 0),FALSE)), 0, VLOOKUP(VLOOKUP($A624, 'E4 TB Allocation Details'!$A$18:$L$214, MATCH("Demand ID", 'E4 TB Allocation Details'!$A$18:$L$18, 0),FALSE), 'E2 Allocators'!$B$15:$W$361, MATCH(Q$17, 'E2 Allocators'!$B$15:$W$15, 0),FALSE))</f>
        <v>0</v>
      </c>
      <c r="R624" s="1244">
        <f>IF(ISERROR(VLOOKUP(VLOOKUP($A624, 'E4 TB Allocation Details'!$A$18:$L$214, MATCH("Demand ID", 'E4 TB Allocation Details'!$A$18:$L$18, 0),FALSE), 'E2 Allocators'!$B$15:$W$361, MATCH(R$17, 'E2 Allocators'!$B$15:$W$15, 0),FALSE)), 0, VLOOKUP(VLOOKUP($A624, 'E4 TB Allocation Details'!$A$18:$L$214, MATCH("Demand ID", 'E4 TB Allocation Details'!$A$18:$L$18, 0),FALSE), 'E2 Allocators'!$B$15:$W$361, MATCH(R$17, 'E2 Allocators'!$B$15:$W$15, 0),FALSE))</f>
        <v>0</v>
      </c>
      <c r="S624" s="1244">
        <f>IF(ISERROR(VLOOKUP(VLOOKUP($A624, 'E4 TB Allocation Details'!$A$18:$L$214, MATCH("Demand ID", 'E4 TB Allocation Details'!$A$18:$L$18, 0),FALSE), 'E2 Allocators'!$B$15:$W$361, MATCH(S$17, 'E2 Allocators'!$B$15:$W$15, 0),FALSE)), 0, VLOOKUP(VLOOKUP($A624, 'E4 TB Allocation Details'!$A$18:$L$214, MATCH("Demand ID", 'E4 TB Allocation Details'!$A$18:$L$18, 0),FALSE), 'E2 Allocators'!$B$15:$W$361, MATCH(S$17, 'E2 Allocators'!$B$15:$W$15, 0),FALSE))</f>
        <v>0</v>
      </c>
      <c r="T624" s="1244">
        <f>IF(ISERROR(VLOOKUP(VLOOKUP($A624, 'E4 TB Allocation Details'!$A$18:$L$214, MATCH("Demand ID", 'E4 TB Allocation Details'!$A$18:$L$18, 0),FALSE), 'E2 Allocators'!$B$15:$W$361, MATCH(T$17, 'E2 Allocators'!$B$15:$W$15, 0),FALSE)), 0, VLOOKUP(VLOOKUP($A624, 'E4 TB Allocation Details'!$A$18:$L$214, MATCH("Demand ID", 'E4 TB Allocation Details'!$A$18:$L$18, 0),FALSE), 'E2 Allocators'!$B$15:$W$361, MATCH(T$17, 'E2 Allocators'!$B$15:$W$15, 0),FALSE))</f>
        <v>0</v>
      </c>
      <c r="U624" s="1244">
        <f>IF(ISERROR(VLOOKUP(VLOOKUP($A624, 'E4 TB Allocation Details'!$A$18:$L$214, MATCH("Demand ID", 'E4 TB Allocation Details'!$A$18:$L$18, 0),FALSE), 'E2 Allocators'!$B$15:$W$361, MATCH(U$17, 'E2 Allocators'!$B$15:$W$15, 0),FALSE)), 0, VLOOKUP(VLOOKUP($A624, 'E4 TB Allocation Details'!$A$18:$L$214, MATCH("Demand ID", 'E4 TB Allocation Details'!$A$18:$L$18, 0),FALSE), 'E2 Allocators'!$B$15:$W$361, MATCH(U$17, 'E2 Allocators'!$B$15:$W$15, 0),FALSE))</f>
        <v>0</v>
      </c>
      <c r="V624" s="1244">
        <f>IF(ISERROR(VLOOKUP(VLOOKUP($A624, 'E4 TB Allocation Details'!$A$18:$L$214, MATCH("Demand ID", 'E4 TB Allocation Details'!$A$18:$L$18, 0),FALSE), 'E2 Allocators'!$B$15:$W$361, MATCH(V$17, 'E2 Allocators'!$B$15:$W$15, 0),FALSE)), 0, VLOOKUP(VLOOKUP($A624, 'E4 TB Allocation Details'!$A$18:$L$214, MATCH("Demand ID", 'E4 TB Allocation Details'!$A$18:$L$18, 0),FALSE), 'E2 Allocators'!$B$15:$W$361, MATCH(V$17, 'E2 Allocators'!$B$15:$W$15, 0),FALSE))</f>
        <v>0</v>
      </c>
      <c r="W624" s="1244">
        <f>IF(ISERROR(VLOOKUP(VLOOKUP($A624, 'E4 TB Allocation Details'!$A$18:$L$214, MATCH("Demand ID", 'E4 TB Allocation Details'!$A$18:$L$18, 0),FALSE), 'E2 Allocators'!$B$15:$W$361, MATCH(W$17, 'E2 Allocators'!$B$15:$W$15, 0),FALSE)), 0, VLOOKUP(VLOOKUP($A624, 'E4 TB Allocation Details'!$A$18:$L$214, MATCH("Demand ID", 'E4 TB Allocation Details'!$A$18:$L$18, 0),FALSE), 'E2 Allocators'!$B$15:$W$361, MATCH(W$17, 'E2 Allocators'!$B$15:$W$15, 0),FALSE))</f>
        <v>0</v>
      </c>
      <c r="X624" s="1244">
        <f>IF(ISERROR(VLOOKUP(VLOOKUP($A624, 'E4 TB Allocation Details'!$A$18:$L$214, MATCH("Demand ID", 'E4 TB Allocation Details'!$A$18:$L$18, 0),FALSE), 'E2 Allocators'!$B$15:$W$361, MATCH(X$17, 'E2 Allocators'!$B$15:$W$15, 0),FALSE)), 0, VLOOKUP(VLOOKUP($A624, 'E4 TB Allocation Details'!$A$18:$L$214, MATCH("Demand ID", 'E4 TB Allocation Details'!$A$18:$L$18, 0),FALSE), 'E2 Allocators'!$B$15:$W$361, MATCH(X$17, 'E2 Allocators'!$B$15:$W$15, 0),FALSE))</f>
        <v>0</v>
      </c>
      <c r="Y624" s="1244">
        <f>IF(ISERROR(VLOOKUP(VLOOKUP($A624, 'E4 TB Allocation Details'!$A$18:$L$214, MATCH("Demand ID", 'E4 TB Allocation Details'!$A$18:$L$18, 0),FALSE), 'E2 Allocators'!$B$15:$W$361, MATCH(Y$17, 'E2 Allocators'!$B$15:$W$15, 0),FALSE)), 0, VLOOKUP(VLOOKUP($A624, 'E4 TB Allocation Details'!$A$18:$L$214, MATCH("Demand ID", 'E4 TB Allocation Details'!$A$18:$L$18, 0),FALSE), 'E2 Allocators'!$B$15:$W$361, MATCH(Y$17, 'E2 Allocators'!$B$15:$W$15, 0),FALSE))</f>
        <v>0</v>
      </c>
      <c r="Z624" s="1244">
        <f>IF(ISERROR(VLOOKUP(VLOOKUP($A624, 'E4 TB Allocation Details'!$A$18:$L$214, MATCH("Demand ID", 'E4 TB Allocation Details'!$A$18:$L$18, 0),FALSE), 'E2 Allocators'!$B$15:$W$361, MATCH(Z$17, 'E2 Allocators'!$B$15:$W$15, 0),FALSE)), 0, VLOOKUP(VLOOKUP($A624, 'E4 TB Allocation Details'!$A$18:$L$214, MATCH("Demand ID", 'E4 TB Allocation Details'!$A$18:$L$18, 0),FALSE), 'E2 Allocators'!$B$15:$W$361, MATCH(Z$17, 'E2 Allocators'!$B$15:$W$15, 0),FALSE))</f>
        <v>0</v>
      </c>
      <c r="AA624" s="1249">
        <f t="shared" si="901"/>
        <v>1</v>
      </c>
      <c r="AB624" s="1244">
        <f>IF(ISERROR(VLOOKUP(VLOOKUP($A624, 'E4 TB Allocation Details'!$A$18:$L$214, MATCH("Customer ID", 'E4 TB Allocation Details'!$A$18:$L$18, 0),FALSE), 'E2 Allocators'!$B$15:$W$361, MATCH(AB$17, 'E2 Allocators'!$B$15:$W$15, 0),FALSE)), 0, VLOOKUP(VLOOKUP($A624, 'E4 TB Allocation Details'!$A$18:$L$214, MATCH("Customer ID", 'E4 TB Allocation Details'!$A$18:$L$18, 0),FALSE), 'E2 Allocators'!$B$15:$W$361, MATCH(AB$17, 'E2 Allocators'!$B$15:$W$15, 0),FALSE))</f>
        <v>0.84445585215605745</v>
      </c>
      <c r="AC624" s="1244">
        <f>IF(ISERROR(VLOOKUP(VLOOKUP($A624, 'E4 TB Allocation Details'!$A$18:$L$214, MATCH("Customer ID", 'E4 TB Allocation Details'!$A$18:$L$18, 0),FALSE), 'E2 Allocators'!$B$15:$W$361, MATCH(AC$17, 'E2 Allocators'!$B$15:$W$15, 0),FALSE)), 0, VLOOKUP(VLOOKUP($A624, 'E4 TB Allocation Details'!$A$18:$L$214, MATCH("Customer ID", 'E4 TB Allocation Details'!$A$18:$L$18, 0),FALSE), 'E2 Allocators'!$B$15:$W$361, MATCH(AC$17, 'E2 Allocators'!$B$15:$W$15, 0),FALSE))</f>
        <v>0.10395277207392196</v>
      </c>
      <c r="AD624" s="1244">
        <f>IF(ISERROR(VLOOKUP(VLOOKUP($A624, 'E4 TB Allocation Details'!$A$18:$L$214, MATCH("Customer ID", 'E4 TB Allocation Details'!$A$18:$L$18, 0),FALSE), 'E2 Allocators'!$B$15:$W$361, MATCH(AD$17, 'E2 Allocators'!$B$15:$W$15, 0),FALSE)), 0, VLOOKUP(VLOOKUP($A624, 'E4 TB Allocation Details'!$A$18:$L$214, MATCH("Customer ID", 'E4 TB Allocation Details'!$A$18:$L$18, 0),FALSE), 'E2 Allocators'!$B$15:$W$361, MATCH(AD$17, 'E2 Allocators'!$B$15:$W$15, 0),FALSE))</f>
        <v>0</v>
      </c>
      <c r="AE624" s="1244">
        <f>IF(ISERROR(VLOOKUP(VLOOKUP($A624, 'E4 TB Allocation Details'!$A$18:$L$214, MATCH("Customer ID", 'E4 TB Allocation Details'!$A$18:$L$18, 0),FALSE), 'E2 Allocators'!$B$15:$W$361, MATCH(AE$17, 'E2 Allocators'!$B$15:$W$15, 0),FALSE)), 0, VLOOKUP(VLOOKUP($A624, 'E4 TB Allocation Details'!$A$18:$L$214, MATCH("Customer ID", 'E4 TB Allocation Details'!$A$18:$L$18, 0),FALSE), 'E2 Allocators'!$B$15:$W$361, MATCH(AE$17, 'E2 Allocators'!$B$15:$W$15, 0),FALSE))</f>
        <v>0</v>
      </c>
      <c r="AF624" s="1244">
        <f>IF(ISERROR(VLOOKUP(VLOOKUP($A624, 'E4 TB Allocation Details'!$A$18:$L$214, MATCH("Customer ID", 'E4 TB Allocation Details'!$A$18:$L$18, 0),FALSE), 'E2 Allocators'!$B$15:$W$361, MATCH(AF$17, 'E2 Allocators'!$B$15:$W$15, 0),FALSE)), 0, VLOOKUP(VLOOKUP($A624, 'E4 TB Allocation Details'!$A$18:$L$214, MATCH("Customer ID", 'E4 TB Allocation Details'!$A$18:$L$18, 0),FALSE), 'E2 Allocators'!$B$15:$W$361, MATCH(AF$17, 'E2 Allocators'!$B$15:$W$15, 0),FALSE))</f>
        <v>0</v>
      </c>
      <c r="AG624" s="1244">
        <f>IF(ISERROR(VLOOKUP(VLOOKUP($A624, 'E4 TB Allocation Details'!$A$18:$L$214, MATCH("Customer ID", 'E4 TB Allocation Details'!$A$18:$L$18, 0),FALSE), 'E2 Allocators'!$B$15:$W$361, MATCH(AG$17, 'E2 Allocators'!$B$15:$W$15, 0),FALSE)), 0, VLOOKUP(VLOOKUP($A624, 'E4 TB Allocation Details'!$A$18:$L$214, MATCH("Customer ID", 'E4 TB Allocation Details'!$A$18:$L$18, 0),FALSE), 'E2 Allocators'!$B$15:$W$361, MATCH(AG$17, 'E2 Allocators'!$B$15:$W$15, 0),FALSE))</f>
        <v>0</v>
      </c>
      <c r="AH624" s="1244">
        <f>IF(ISERROR(VLOOKUP(VLOOKUP($A624, 'E4 TB Allocation Details'!$A$18:$L$214, MATCH("Customer ID", 'E4 TB Allocation Details'!$A$18:$L$18, 0),FALSE), 'E2 Allocators'!$B$15:$W$361, MATCH(AH$17, 'E2 Allocators'!$B$15:$W$15, 0),FALSE)), 0, VLOOKUP(VLOOKUP($A624, 'E4 TB Allocation Details'!$A$18:$L$214, MATCH("Customer ID", 'E4 TB Allocation Details'!$A$18:$L$18, 0),FALSE), 'E2 Allocators'!$B$15:$W$361, MATCH(AH$17, 'E2 Allocators'!$B$15:$W$15, 0),FALSE))</f>
        <v>5.0051334702258726E-2</v>
      </c>
      <c r="AI624" s="1244">
        <f>IF(ISERROR(VLOOKUP(VLOOKUP($A624, 'E4 TB Allocation Details'!$A$18:$L$214, MATCH("Customer ID", 'E4 TB Allocation Details'!$A$18:$L$18, 0),FALSE), 'E2 Allocators'!$B$15:$W$361, MATCH(AI$17, 'E2 Allocators'!$B$15:$W$15, 0),FALSE)), 0, VLOOKUP(VLOOKUP($A624, 'E4 TB Allocation Details'!$A$18:$L$214, MATCH("Customer ID", 'E4 TB Allocation Details'!$A$18:$L$18, 0),FALSE), 'E2 Allocators'!$B$15:$W$361, MATCH(AI$17, 'E2 Allocators'!$B$15:$W$15, 0),FALSE))</f>
        <v>0</v>
      </c>
      <c r="AJ624" s="1244">
        <f>IF(ISERROR(VLOOKUP(VLOOKUP($A624, 'E4 TB Allocation Details'!$A$18:$L$214, MATCH("Customer ID", 'E4 TB Allocation Details'!$A$18:$L$18, 0),FALSE), 'E2 Allocators'!$B$15:$W$361, MATCH(AJ$17, 'E2 Allocators'!$B$15:$W$15, 0),FALSE)), 0, VLOOKUP(VLOOKUP($A624, 'E4 TB Allocation Details'!$A$18:$L$214, MATCH("Customer ID", 'E4 TB Allocation Details'!$A$18:$L$18, 0),FALSE), 'E2 Allocators'!$B$15:$W$361, MATCH(AJ$17, 'E2 Allocators'!$B$15:$W$15, 0),FALSE))</f>
        <v>1.540041067761807E-3</v>
      </c>
      <c r="AK624" s="1244">
        <f>IF(ISERROR(VLOOKUP(VLOOKUP($A624, 'E4 TB Allocation Details'!$A$18:$L$214, MATCH("Customer ID", 'E4 TB Allocation Details'!$A$18:$L$18, 0),FALSE), 'E2 Allocators'!$B$15:$W$361, MATCH(AK$17, 'E2 Allocators'!$B$15:$W$15, 0),FALSE)), 0, VLOOKUP(VLOOKUP($A624, 'E4 TB Allocation Details'!$A$18:$L$214, MATCH("Customer ID", 'E4 TB Allocation Details'!$A$18:$L$18, 0),FALSE), 'E2 Allocators'!$B$15:$W$361, MATCH(AK$17, 'E2 Allocators'!$B$15:$W$15, 0),FALSE))</f>
        <v>0</v>
      </c>
      <c r="AL624" s="1244">
        <f>IF(ISERROR(VLOOKUP(VLOOKUP($A624, 'E4 TB Allocation Details'!$A$18:$L$214, MATCH("Customer ID", 'E4 TB Allocation Details'!$A$18:$L$18, 0),FALSE), 'E2 Allocators'!$B$15:$W$361, MATCH(AL$17, 'E2 Allocators'!$B$15:$W$15, 0),FALSE)), 0, VLOOKUP(VLOOKUP($A624, 'E4 TB Allocation Details'!$A$18:$L$214, MATCH("Customer ID", 'E4 TB Allocation Details'!$A$18:$L$18, 0),FALSE), 'E2 Allocators'!$B$15:$W$361, MATCH(AL$17, 'E2 Allocators'!$B$15:$W$15, 0),FALSE))</f>
        <v>0</v>
      </c>
      <c r="AM624" s="1244">
        <f>IF(ISERROR(VLOOKUP(VLOOKUP($A624, 'E4 TB Allocation Details'!$A$18:$L$214, MATCH("Customer ID", 'E4 TB Allocation Details'!$A$18:$L$18, 0),FALSE), 'E2 Allocators'!$B$15:$W$361, MATCH(AM$17, 'E2 Allocators'!$B$15:$W$15, 0),FALSE)), 0, VLOOKUP(VLOOKUP($A624, 'E4 TB Allocation Details'!$A$18:$L$214, MATCH("Customer ID", 'E4 TB Allocation Details'!$A$18:$L$18, 0),FALSE), 'E2 Allocators'!$B$15:$W$361, MATCH(AM$17, 'E2 Allocators'!$B$15:$W$15, 0),FALSE))</f>
        <v>0</v>
      </c>
      <c r="AN624" s="1244">
        <f>IF(ISERROR(VLOOKUP(VLOOKUP($A624, 'E4 TB Allocation Details'!$A$18:$L$214, MATCH("Customer ID", 'E4 TB Allocation Details'!$A$18:$L$18, 0),FALSE), 'E2 Allocators'!$B$15:$W$361, MATCH(AN$17, 'E2 Allocators'!$B$15:$W$15, 0),FALSE)), 0, VLOOKUP(VLOOKUP($A624, 'E4 TB Allocation Details'!$A$18:$L$214, MATCH("Customer ID", 'E4 TB Allocation Details'!$A$18:$L$18, 0),FALSE), 'E2 Allocators'!$B$15:$W$361, MATCH(AN$17, 'E2 Allocators'!$B$15:$W$15, 0),FALSE))</f>
        <v>0</v>
      </c>
      <c r="AO624" s="1244">
        <f>IF(ISERROR(VLOOKUP(VLOOKUP($A624, 'E4 TB Allocation Details'!$A$18:$L$214, MATCH("Customer ID", 'E4 TB Allocation Details'!$A$18:$L$18, 0),FALSE), 'E2 Allocators'!$B$15:$W$361, MATCH(AO$17, 'E2 Allocators'!$B$15:$W$15, 0),FALSE)), 0, VLOOKUP(VLOOKUP($A624, 'E4 TB Allocation Details'!$A$18:$L$214, MATCH("Customer ID", 'E4 TB Allocation Details'!$A$18:$L$18, 0),FALSE), 'E2 Allocators'!$B$15:$W$361, MATCH(AO$17, 'E2 Allocators'!$B$15:$W$15, 0),FALSE))</f>
        <v>0</v>
      </c>
      <c r="AP624" s="1244">
        <f>IF(ISERROR(VLOOKUP(VLOOKUP($A624, 'E4 TB Allocation Details'!$A$18:$L$214, MATCH("Customer ID", 'E4 TB Allocation Details'!$A$18:$L$18, 0),FALSE), 'E2 Allocators'!$B$15:$W$361, MATCH(AP$17, 'E2 Allocators'!$B$15:$W$15, 0),FALSE)), 0, VLOOKUP(VLOOKUP($A624, 'E4 TB Allocation Details'!$A$18:$L$214, MATCH("Customer ID", 'E4 TB Allocation Details'!$A$18:$L$18, 0),FALSE), 'E2 Allocators'!$B$15:$W$361, MATCH(AP$17, 'E2 Allocators'!$B$15:$W$15, 0),FALSE))</f>
        <v>0</v>
      </c>
      <c r="AQ624" s="1244">
        <f>IF(ISERROR(VLOOKUP(VLOOKUP($A624, 'E4 TB Allocation Details'!$A$18:$L$214, MATCH("Customer ID", 'E4 TB Allocation Details'!$A$18:$L$18, 0),FALSE), 'E2 Allocators'!$B$15:$W$361, MATCH(AQ$17, 'E2 Allocators'!$B$15:$W$15, 0),FALSE)), 0, VLOOKUP(VLOOKUP($A624, 'E4 TB Allocation Details'!$A$18:$L$214, MATCH("Customer ID", 'E4 TB Allocation Details'!$A$18:$L$18, 0),FALSE), 'E2 Allocators'!$B$15:$W$361, MATCH(AQ$17, 'E2 Allocators'!$B$15:$W$15, 0),FALSE))</f>
        <v>0</v>
      </c>
      <c r="AR624" s="1244">
        <f>IF(ISERROR(VLOOKUP(VLOOKUP($A624, 'E4 TB Allocation Details'!$A$18:$L$214, MATCH("Customer ID", 'E4 TB Allocation Details'!$A$18:$L$18, 0),FALSE), 'E2 Allocators'!$B$15:$W$361, MATCH(AR$17, 'E2 Allocators'!$B$15:$W$15, 0),FALSE)), 0, VLOOKUP(VLOOKUP($A624, 'E4 TB Allocation Details'!$A$18:$L$214, MATCH("Customer ID", 'E4 TB Allocation Details'!$A$18:$L$18, 0),FALSE), 'E2 Allocators'!$B$15:$W$361, MATCH(AR$17, 'E2 Allocators'!$B$15:$W$15, 0),FALSE))</f>
        <v>0</v>
      </c>
      <c r="AS624" s="1244">
        <f>IF(ISERROR(VLOOKUP(VLOOKUP($A624, 'E4 TB Allocation Details'!$A$18:$L$214, MATCH("Customer ID", 'E4 TB Allocation Details'!$A$18:$L$18, 0),FALSE), 'E2 Allocators'!$B$15:$W$361, MATCH(AS$17, 'E2 Allocators'!$B$15:$W$15, 0),FALSE)), 0, VLOOKUP(VLOOKUP($A624, 'E4 TB Allocation Details'!$A$18:$L$214, MATCH("Customer ID", 'E4 TB Allocation Details'!$A$18:$L$18, 0),FALSE), 'E2 Allocators'!$B$15:$W$361, MATCH(AS$17, 'E2 Allocators'!$B$15:$W$15, 0),FALSE))</f>
        <v>0</v>
      </c>
      <c r="AT624" s="1244">
        <f>IF(ISERROR(VLOOKUP(VLOOKUP($A624, 'E4 TB Allocation Details'!$A$18:$L$214, MATCH("Customer ID", 'E4 TB Allocation Details'!$A$18:$L$18, 0),FALSE), 'E2 Allocators'!$B$15:$W$361, MATCH(AT$17, 'E2 Allocators'!$B$15:$W$15, 0),FALSE)), 0, VLOOKUP(VLOOKUP($A624, 'E4 TB Allocation Details'!$A$18:$L$214, MATCH("Customer ID", 'E4 TB Allocation Details'!$A$18:$L$18, 0),FALSE), 'E2 Allocators'!$B$15:$W$361, MATCH(AT$17, 'E2 Allocators'!$B$15:$W$15, 0),FALSE))</f>
        <v>0</v>
      </c>
      <c r="AU624" s="1244">
        <f>IF(ISERROR(VLOOKUP(VLOOKUP($A624, 'E4 TB Allocation Details'!$A$18:$L$214, MATCH("Customer ID", 'E4 TB Allocation Details'!$A$18:$L$18, 0),FALSE), 'E2 Allocators'!$B$15:$W$361, MATCH(AU$17, 'E2 Allocators'!$B$15:$W$15, 0),FALSE)), 0, VLOOKUP(VLOOKUP($A624, 'E4 TB Allocation Details'!$A$18:$L$214, MATCH("Customer ID", 'E4 TB Allocation Details'!$A$18:$L$18, 0),FALSE), 'E2 Allocators'!$B$15:$W$361, MATCH(AU$17, 'E2 Allocators'!$B$15:$W$15, 0),FALSE))</f>
        <v>0</v>
      </c>
      <c r="AV624" s="1249">
        <f t="shared" si="902"/>
        <v>1</v>
      </c>
      <c r="AW624" s="1246"/>
      <c r="AX624" s="1246"/>
      <c r="AY624" s="1246"/>
      <c r="AZ624" s="1246"/>
      <c r="BA624" s="1246"/>
      <c r="BB624" s="1246"/>
      <c r="BC624" s="1246"/>
      <c r="BD624" s="1246"/>
      <c r="BE624" s="1246"/>
      <c r="BF624" s="1246"/>
      <c r="BG624" s="1246"/>
      <c r="BH624" s="1246"/>
      <c r="BI624" s="1246"/>
      <c r="BJ624" s="1246"/>
      <c r="BK624" s="1246"/>
      <c r="BL624" s="1246"/>
      <c r="BM624" s="1246"/>
      <c r="BN624" s="1246"/>
      <c r="BO624" s="1246"/>
      <c r="BP624" s="1246"/>
      <c r="BQ624" s="1247"/>
    </row>
    <row r="625" spans="1:69" s="229" customFormat="1" ht="12.75">
      <c r="A625" s="1248">
        <v>1845</v>
      </c>
      <c r="B625" s="1241" t="s">
        <v>84</v>
      </c>
      <c r="C625" s="1242"/>
      <c r="D625" s="1243"/>
      <c r="E625" s="1243"/>
      <c r="F625" s="1243"/>
      <c r="G625" s="1244">
        <f>IF(ISERROR(VLOOKUP(VLOOKUP($A625, 'E4 TB Allocation Details'!$A$18:$L$214, MATCH("Demand ID", 'E4 TB Allocation Details'!$A$18:$L$18, 0),FALSE), 'E2 Allocators'!$B$15:$W$361, MATCH(G$17, 'E2 Allocators'!$B$15:$W$15, 0),FALSE)), 0, VLOOKUP(VLOOKUP($A625, 'E4 TB Allocation Details'!$A$18:$L$214, MATCH("Demand ID", 'E4 TB Allocation Details'!$A$18:$L$18, 0),FALSE), 'E2 Allocators'!$B$15:$W$361, MATCH(G$17, 'E2 Allocators'!$B$15:$W$15, 0),FALSE))</f>
        <v>0</v>
      </c>
      <c r="H625" s="1244">
        <f>IF(ISERROR(VLOOKUP(VLOOKUP($A625, 'E4 TB Allocation Details'!$A$18:$L$214, MATCH("Demand ID", 'E4 TB Allocation Details'!$A$18:$L$18, 0),FALSE), 'E2 Allocators'!$B$15:$W$361, MATCH(H$17, 'E2 Allocators'!$B$15:$W$15, 0),FALSE)), 0, VLOOKUP(VLOOKUP($A625, 'E4 TB Allocation Details'!$A$18:$L$214, MATCH("Demand ID", 'E4 TB Allocation Details'!$A$18:$L$18, 0),FALSE), 'E2 Allocators'!$B$15:$W$361, MATCH(H$17, 'E2 Allocators'!$B$15:$W$15, 0),FALSE))</f>
        <v>0</v>
      </c>
      <c r="I625" s="1244">
        <f>IF(ISERROR(VLOOKUP(VLOOKUP($A625, 'E4 TB Allocation Details'!$A$18:$L$214, MATCH("Demand ID", 'E4 TB Allocation Details'!$A$18:$L$18, 0),FALSE), 'E2 Allocators'!$B$15:$W$361, MATCH(I$17, 'E2 Allocators'!$B$15:$W$15, 0),FALSE)), 0, VLOOKUP(VLOOKUP($A625, 'E4 TB Allocation Details'!$A$18:$L$214, MATCH("Demand ID", 'E4 TB Allocation Details'!$A$18:$L$18, 0),FALSE), 'E2 Allocators'!$B$15:$W$361, MATCH(I$17, 'E2 Allocators'!$B$15:$W$15, 0),FALSE))</f>
        <v>0</v>
      </c>
      <c r="J625" s="1244">
        <f>IF(ISERROR(VLOOKUP(VLOOKUP($A625, 'E4 TB Allocation Details'!$A$18:$L$214, MATCH("Demand ID", 'E4 TB Allocation Details'!$A$18:$L$18, 0),FALSE), 'E2 Allocators'!$B$15:$W$361, MATCH(J$17, 'E2 Allocators'!$B$15:$W$15, 0),FALSE)), 0, VLOOKUP(VLOOKUP($A625, 'E4 TB Allocation Details'!$A$18:$L$214, MATCH("Demand ID", 'E4 TB Allocation Details'!$A$18:$L$18, 0),FALSE), 'E2 Allocators'!$B$15:$W$361, MATCH(J$17, 'E2 Allocators'!$B$15:$W$15, 0),FALSE))</f>
        <v>0</v>
      </c>
      <c r="K625" s="1244">
        <f>IF(ISERROR(VLOOKUP(VLOOKUP($A625, 'E4 TB Allocation Details'!$A$18:$L$214, MATCH("Demand ID", 'E4 TB Allocation Details'!$A$18:$L$18, 0),FALSE), 'E2 Allocators'!$B$15:$W$361, MATCH(K$17, 'E2 Allocators'!$B$15:$W$15, 0),FALSE)), 0, VLOOKUP(VLOOKUP($A625, 'E4 TB Allocation Details'!$A$18:$L$214, MATCH("Demand ID", 'E4 TB Allocation Details'!$A$18:$L$18, 0),FALSE), 'E2 Allocators'!$B$15:$W$361, MATCH(K$17, 'E2 Allocators'!$B$15:$W$15, 0),FALSE))</f>
        <v>0</v>
      </c>
      <c r="L625" s="1244">
        <f>IF(ISERROR(VLOOKUP(VLOOKUP($A625, 'E4 TB Allocation Details'!$A$18:$L$214, MATCH("Demand ID", 'E4 TB Allocation Details'!$A$18:$L$18, 0),FALSE), 'E2 Allocators'!$B$15:$W$361, MATCH(L$17, 'E2 Allocators'!$B$15:$W$15, 0),FALSE)), 0, VLOOKUP(VLOOKUP($A625, 'E4 TB Allocation Details'!$A$18:$L$214, MATCH("Demand ID", 'E4 TB Allocation Details'!$A$18:$L$18, 0),FALSE), 'E2 Allocators'!$B$15:$W$361, MATCH(L$17, 'E2 Allocators'!$B$15:$W$15, 0),FALSE))</f>
        <v>0</v>
      </c>
      <c r="M625" s="1244">
        <f>IF(ISERROR(VLOOKUP(VLOOKUP($A625, 'E4 TB Allocation Details'!$A$18:$L$214, MATCH("Demand ID", 'E4 TB Allocation Details'!$A$18:$L$18, 0),FALSE), 'E2 Allocators'!$B$15:$W$361, MATCH(M$17, 'E2 Allocators'!$B$15:$W$15, 0),FALSE)), 0, VLOOKUP(VLOOKUP($A625, 'E4 TB Allocation Details'!$A$18:$L$214, MATCH("Demand ID", 'E4 TB Allocation Details'!$A$18:$L$18, 0),FALSE), 'E2 Allocators'!$B$15:$W$361, MATCH(M$17, 'E2 Allocators'!$B$15:$W$15, 0),FALSE))</f>
        <v>0</v>
      </c>
      <c r="N625" s="1244">
        <f>IF(ISERROR(VLOOKUP(VLOOKUP($A625, 'E4 TB Allocation Details'!$A$18:$L$214, MATCH("Demand ID", 'E4 TB Allocation Details'!$A$18:$L$18, 0),FALSE), 'E2 Allocators'!$B$15:$W$361, MATCH(N$17, 'E2 Allocators'!$B$15:$W$15, 0),FALSE)), 0, VLOOKUP(VLOOKUP($A625, 'E4 TB Allocation Details'!$A$18:$L$214, MATCH("Demand ID", 'E4 TB Allocation Details'!$A$18:$L$18, 0),FALSE), 'E2 Allocators'!$B$15:$W$361, MATCH(N$17, 'E2 Allocators'!$B$15:$W$15, 0),FALSE))</f>
        <v>0</v>
      </c>
      <c r="O625" s="1244">
        <f>IF(ISERROR(VLOOKUP(VLOOKUP($A625, 'E4 TB Allocation Details'!$A$18:$L$214, MATCH("Demand ID", 'E4 TB Allocation Details'!$A$18:$L$18, 0),FALSE), 'E2 Allocators'!$B$15:$W$361, MATCH(O$17, 'E2 Allocators'!$B$15:$W$15, 0),FALSE)), 0, VLOOKUP(VLOOKUP($A625, 'E4 TB Allocation Details'!$A$18:$L$214, MATCH("Demand ID", 'E4 TB Allocation Details'!$A$18:$L$18, 0),FALSE), 'E2 Allocators'!$B$15:$W$361, MATCH(O$17, 'E2 Allocators'!$B$15:$W$15, 0),FALSE))</f>
        <v>0</v>
      </c>
      <c r="P625" s="1244">
        <f>IF(ISERROR(VLOOKUP(VLOOKUP($A625, 'E4 TB Allocation Details'!$A$18:$L$214, MATCH("Demand ID", 'E4 TB Allocation Details'!$A$18:$L$18, 0),FALSE), 'E2 Allocators'!$B$15:$W$361, MATCH(P$17, 'E2 Allocators'!$B$15:$W$15, 0),FALSE)), 0, VLOOKUP(VLOOKUP($A625, 'E4 TB Allocation Details'!$A$18:$L$214, MATCH("Demand ID", 'E4 TB Allocation Details'!$A$18:$L$18, 0),FALSE), 'E2 Allocators'!$B$15:$W$361, MATCH(P$17, 'E2 Allocators'!$B$15:$W$15, 0),FALSE))</f>
        <v>0</v>
      </c>
      <c r="Q625" s="1244">
        <f>IF(ISERROR(VLOOKUP(VLOOKUP($A625, 'E4 TB Allocation Details'!$A$18:$L$214, MATCH("Demand ID", 'E4 TB Allocation Details'!$A$18:$L$18, 0),FALSE), 'E2 Allocators'!$B$15:$W$361, MATCH(Q$17, 'E2 Allocators'!$B$15:$W$15, 0),FALSE)), 0, VLOOKUP(VLOOKUP($A625, 'E4 TB Allocation Details'!$A$18:$L$214, MATCH("Demand ID", 'E4 TB Allocation Details'!$A$18:$L$18, 0),FALSE), 'E2 Allocators'!$B$15:$W$361, MATCH(Q$17, 'E2 Allocators'!$B$15:$W$15, 0),FALSE))</f>
        <v>0</v>
      </c>
      <c r="R625" s="1244">
        <f>IF(ISERROR(VLOOKUP(VLOOKUP($A625, 'E4 TB Allocation Details'!$A$18:$L$214, MATCH("Demand ID", 'E4 TB Allocation Details'!$A$18:$L$18, 0),FALSE), 'E2 Allocators'!$B$15:$W$361, MATCH(R$17, 'E2 Allocators'!$B$15:$W$15, 0),FALSE)), 0, VLOOKUP(VLOOKUP($A625, 'E4 TB Allocation Details'!$A$18:$L$214, MATCH("Demand ID", 'E4 TB Allocation Details'!$A$18:$L$18, 0),FALSE), 'E2 Allocators'!$B$15:$W$361, MATCH(R$17, 'E2 Allocators'!$B$15:$W$15, 0),FALSE))</f>
        <v>0</v>
      </c>
      <c r="S625" s="1244">
        <f>IF(ISERROR(VLOOKUP(VLOOKUP($A625, 'E4 TB Allocation Details'!$A$18:$L$214, MATCH("Demand ID", 'E4 TB Allocation Details'!$A$18:$L$18, 0),FALSE), 'E2 Allocators'!$B$15:$W$361, MATCH(S$17, 'E2 Allocators'!$B$15:$W$15, 0),FALSE)), 0, VLOOKUP(VLOOKUP($A625, 'E4 TB Allocation Details'!$A$18:$L$214, MATCH("Demand ID", 'E4 TB Allocation Details'!$A$18:$L$18, 0),FALSE), 'E2 Allocators'!$B$15:$W$361, MATCH(S$17, 'E2 Allocators'!$B$15:$W$15, 0),FALSE))</f>
        <v>0</v>
      </c>
      <c r="T625" s="1244">
        <f>IF(ISERROR(VLOOKUP(VLOOKUP($A625, 'E4 TB Allocation Details'!$A$18:$L$214, MATCH("Demand ID", 'E4 TB Allocation Details'!$A$18:$L$18, 0),FALSE), 'E2 Allocators'!$B$15:$W$361, MATCH(T$17, 'E2 Allocators'!$B$15:$W$15, 0),FALSE)), 0, VLOOKUP(VLOOKUP($A625, 'E4 TB Allocation Details'!$A$18:$L$214, MATCH("Demand ID", 'E4 TB Allocation Details'!$A$18:$L$18, 0),FALSE), 'E2 Allocators'!$B$15:$W$361, MATCH(T$17, 'E2 Allocators'!$B$15:$W$15, 0),FALSE))</f>
        <v>0</v>
      </c>
      <c r="U625" s="1244">
        <f>IF(ISERROR(VLOOKUP(VLOOKUP($A625, 'E4 TB Allocation Details'!$A$18:$L$214, MATCH("Demand ID", 'E4 TB Allocation Details'!$A$18:$L$18, 0),FALSE), 'E2 Allocators'!$B$15:$W$361, MATCH(U$17, 'E2 Allocators'!$B$15:$W$15, 0),FALSE)), 0, VLOOKUP(VLOOKUP($A625, 'E4 TB Allocation Details'!$A$18:$L$214, MATCH("Demand ID", 'E4 TB Allocation Details'!$A$18:$L$18, 0),FALSE), 'E2 Allocators'!$B$15:$W$361, MATCH(U$17, 'E2 Allocators'!$B$15:$W$15, 0),FALSE))</f>
        <v>0</v>
      </c>
      <c r="V625" s="1244">
        <f>IF(ISERROR(VLOOKUP(VLOOKUP($A625, 'E4 TB Allocation Details'!$A$18:$L$214, MATCH("Demand ID", 'E4 TB Allocation Details'!$A$18:$L$18, 0),FALSE), 'E2 Allocators'!$B$15:$W$361, MATCH(V$17, 'E2 Allocators'!$B$15:$W$15, 0),FALSE)), 0, VLOOKUP(VLOOKUP($A625, 'E4 TB Allocation Details'!$A$18:$L$214, MATCH("Demand ID", 'E4 TB Allocation Details'!$A$18:$L$18, 0),FALSE), 'E2 Allocators'!$B$15:$W$361, MATCH(V$17, 'E2 Allocators'!$B$15:$W$15, 0),FALSE))</f>
        <v>0</v>
      </c>
      <c r="W625" s="1244">
        <f>IF(ISERROR(VLOOKUP(VLOOKUP($A625, 'E4 TB Allocation Details'!$A$18:$L$214, MATCH("Demand ID", 'E4 TB Allocation Details'!$A$18:$L$18, 0),FALSE), 'E2 Allocators'!$B$15:$W$361, MATCH(W$17, 'E2 Allocators'!$B$15:$W$15, 0),FALSE)), 0, VLOOKUP(VLOOKUP($A625, 'E4 TB Allocation Details'!$A$18:$L$214, MATCH("Demand ID", 'E4 TB Allocation Details'!$A$18:$L$18, 0),FALSE), 'E2 Allocators'!$B$15:$W$361, MATCH(W$17, 'E2 Allocators'!$B$15:$W$15, 0),FALSE))</f>
        <v>0</v>
      </c>
      <c r="X625" s="1244">
        <f>IF(ISERROR(VLOOKUP(VLOOKUP($A625, 'E4 TB Allocation Details'!$A$18:$L$214, MATCH("Demand ID", 'E4 TB Allocation Details'!$A$18:$L$18, 0),FALSE), 'E2 Allocators'!$B$15:$W$361, MATCH(X$17, 'E2 Allocators'!$B$15:$W$15, 0),FALSE)), 0, VLOOKUP(VLOOKUP($A625, 'E4 TB Allocation Details'!$A$18:$L$214, MATCH("Demand ID", 'E4 TB Allocation Details'!$A$18:$L$18, 0),FALSE), 'E2 Allocators'!$B$15:$W$361, MATCH(X$17, 'E2 Allocators'!$B$15:$W$15, 0),FALSE))</f>
        <v>0</v>
      </c>
      <c r="Y625" s="1244">
        <f>IF(ISERROR(VLOOKUP(VLOOKUP($A625, 'E4 TB Allocation Details'!$A$18:$L$214, MATCH("Demand ID", 'E4 TB Allocation Details'!$A$18:$L$18, 0),FALSE), 'E2 Allocators'!$B$15:$W$361, MATCH(Y$17, 'E2 Allocators'!$B$15:$W$15, 0),FALSE)), 0, VLOOKUP(VLOOKUP($A625, 'E4 TB Allocation Details'!$A$18:$L$214, MATCH("Demand ID", 'E4 TB Allocation Details'!$A$18:$L$18, 0),FALSE), 'E2 Allocators'!$B$15:$W$361, MATCH(Y$17, 'E2 Allocators'!$B$15:$W$15, 0),FALSE))</f>
        <v>0</v>
      </c>
      <c r="Z625" s="1244">
        <f>IF(ISERROR(VLOOKUP(VLOOKUP($A625, 'E4 TB Allocation Details'!$A$18:$L$214, MATCH("Demand ID", 'E4 TB Allocation Details'!$A$18:$L$18, 0),FALSE), 'E2 Allocators'!$B$15:$W$361, MATCH(Z$17, 'E2 Allocators'!$B$15:$W$15, 0),FALSE)), 0, VLOOKUP(VLOOKUP($A625, 'E4 TB Allocation Details'!$A$18:$L$214, MATCH("Demand ID", 'E4 TB Allocation Details'!$A$18:$L$18, 0),FALSE), 'E2 Allocators'!$B$15:$W$361, MATCH(Z$17, 'E2 Allocators'!$B$15:$W$15, 0),FALSE))</f>
        <v>0</v>
      </c>
      <c r="AA625" s="1249">
        <f t="shared" si="901"/>
        <v>0</v>
      </c>
      <c r="AB625" s="1244">
        <f>IF(ISERROR(VLOOKUP(VLOOKUP($A625, 'E4 TB Allocation Details'!$A$18:$L$214, MATCH("Customer ID", 'E4 TB Allocation Details'!$A$18:$L$18, 0),FALSE), 'E2 Allocators'!$B$15:$W$361, MATCH(AB$17, 'E2 Allocators'!$B$15:$W$15, 0),FALSE)), 0, VLOOKUP(VLOOKUP($A625, 'E4 TB Allocation Details'!$A$18:$L$214, MATCH("Customer ID", 'E4 TB Allocation Details'!$A$18:$L$18, 0),FALSE), 'E2 Allocators'!$B$15:$W$361, MATCH(AB$17, 'E2 Allocators'!$B$15:$W$15, 0),FALSE))</f>
        <v>0</v>
      </c>
      <c r="AC625" s="1244">
        <f>IF(ISERROR(VLOOKUP(VLOOKUP($A625, 'E4 TB Allocation Details'!$A$18:$L$214, MATCH("Customer ID", 'E4 TB Allocation Details'!$A$18:$L$18, 0),FALSE), 'E2 Allocators'!$B$15:$W$361, MATCH(AC$17, 'E2 Allocators'!$B$15:$W$15, 0),FALSE)), 0, VLOOKUP(VLOOKUP($A625, 'E4 TB Allocation Details'!$A$18:$L$214, MATCH("Customer ID", 'E4 TB Allocation Details'!$A$18:$L$18, 0),FALSE), 'E2 Allocators'!$B$15:$W$361, MATCH(AC$17, 'E2 Allocators'!$B$15:$W$15, 0),FALSE))</f>
        <v>0</v>
      </c>
      <c r="AD625" s="1244">
        <f>IF(ISERROR(VLOOKUP(VLOOKUP($A625, 'E4 TB Allocation Details'!$A$18:$L$214, MATCH("Customer ID", 'E4 TB Allocation Details'!$A$18:$L$18, 0),FALSE), 'E2 Allocators'!$B$15:$W$361, MATCH(AD$17, 'E2 Allocators'!$B$15:$W$15, 0),FALSE)), 0, VLOOKUP(VLOOKUP($A625, 'E4 TB Allocation Details'!$A$18:$L$214, MATCH("Customer ID", 'E4 TB Allocation Details'!$A$18:$L$18, 0),FALSE), 'E2 Allocators'!$B$15:$W$361, MATCH(AD$17, 'E2 Allocators'!$B$15:$W$15, 0),FALSE))</f>
        <v>0</v>
      </c>
      <c r="AE625" s="1244">
        <f>IF(ISERROR(VLOOKUP(VLOOKUP($A625, 'E4 TB Allocation Details'!$A$18:$L$214, MATCH("Customer ID", 'E4 TB Allocation Details'!$A$18:$L$18, 0),FALSE), 'E2 Allocators'!$B$15:$W$361, MATCH(AE$17, 'E2 Allocators'!$B$15:$W$15, 0),FALSE)), 0, VLOOKUP(VLOOKUP($A625, 'E4 TB Allocation Details'!$A$18:$L$214, MATCH("Customer ID", 'E4 TB Allocation Details'!$A$18:$L$18, 0),FALSE), 'E2 Allocators'!$B$15:$W$361, MATCH(AE$17, 'E2 Allocators'!$B$15:$W$15, 0),FALSE))</f>
        <v>0</v>
      </c>
      <c r="AF625" s="1244">
        <f>IF(ISERROR(VLOOKUP(VLOOKUP($A625, 'E4 TB Allocation Details'!$A$18:$L$214, MATCH("Customer ID", 'E4 TB Allocation Details'!$A$18:$L$18, 0),FALSE), 'E2 Allocators'!$B$15:$W$361, MATCH(AF$17, 'E2 Allocators'!$B$15:$W$15, 0),FALSE)), 0, VLOOKUP(VLOOKUP($A625, 'E4 TB Allocation Details'!$A$18:$L$214, MATCH("Customer ID", 'E4 TB Allocation Details'!$A$18:$L$18, 0),FALSE), 'E2 Allocators'!$B$15:$W$361, MATCH(AF$17, 'E2 Allocators'!$B$15:$W$15, 0),FALSE))</f>
        <v>0</v>
      </c>
      <c r="AG625" s="1244">
        <f>IF(ISERROR(VLOOKUP(VLOOKUP($A625, 'E4 TB Allocation Details'!$A$18:$L$214, MATCH("Customer ID", 'E4 TB Allocation Details'!$A$18:$L$18, 0),FALSE), 'E2 Allocators'!$B$15:$W$361, MATCH(AG$17, 'E2 Allocators'!$B$15:$W$15, 0),FALSE)), 0, VLOOKUP(VLOOKUP($A625, 'E4 TB Allocation Details'!$A$18:$L$214, MATCH("Customer ID", 'E4 TB Allocation Details'!$A$18:$L$18, 0),FALSE), 'E2 Allocators'!$B$15:$W$361, MATCH(AG$17, 'E2 Allocators'!$B$15:$W$15, 0),FALSE))</f>
        <v>0</v>
      </c>
      <c r="AH625" s="1244">
        <f>IF(ISERROR(VLOOKUP(VLOOKUP($A625, 'E4 TB Allocation Details'!$A$18:$L$214, MATCH("Customer ID", 'E4 TB Allocation Details'!$A$18:$L$18, 0),FALSE), 'E2 Allocators'!$B$15:$W$361, MATCH(AH$17, 'E2 Allocators'!$B$15:$W$15, 0),FALSE)), 0, VLOOKUP(VLOOKUP($A625, 'E4 TB Allocation Details'!$A$18:$L$214, MATCH("Customer ID", 'E4 TB Allocation Details'!$A$18:$L$18, 0),FALSE), 'E2 Allocators'!$B$15:$W$361, MATCH(AH$17, 'E2 Allocators'!$B$15:$W$15, 0),FALSE))</f>
        <v>0</v>
      </c>
      <c r="AI625" s="1244">
        <f>IF(ISERROR(VLOOKUP(VLOOKUP($A625, 'E4 TB Allocation Details'!$A$18:$L$214, MATCH("Customer ID", 'E4 TB Allocation Details'!$A$18:$L$18, 0),FALSE), 'E2 Allocators'!$B$15:$W$361, MATCH(AI$17, 'E2 Allocators'!$B$15:$W$15, 0),FALSE)), 0, VLOOKUP(VLOOKUP($A625, 'E4 TB Allocation Details'!$A$18:$L$214, MATCH("Customer ID", 'E4 TB Allocation Details'!$A$18:$L$18, 0),FALSE), 'E2 Allocators'!$B$15:$W$361, MATCH(AI$17, 'E2 Allocators'!$B$15:$W$15, 0),FALSE))</f>
        <v>0</v>
      </c>
      <c r="AJ625" s="1244">
        <f>IF(ISERROR(VLOOKUP(VLOOKUP($A625, 'E4 TB Allocation Details'!$A$18:$L$214, MATCH("Customer ID", 'E4 TB Allocation Details'!$A$18:$L$18, 0),FALSE), 'E2 Allocators'!$B$15:$W$361, MATCH(AJ$17, 'E2 Allocators'!$B$15:$W$15, 0),FALSE)), 0, VLOOKUP(VLOOKUP($A625, 'E4 TB Allocation Details'!$A$18:$L$214, MATCH("Customer ID", 'E4 TB Allocation Details'!$A$18:$L$18, 0),FALSE), 'E2 Allocators'!$B$15:$W$361, MATCH(AJ$17, 'E2 Allocators'!$B$15:$W$15, 0),FALSE))</f>
        <v>0</v>
      </c>
      <c r="AK625" s="1244">
        <f>IF(ISERROR(VLOOKUP(VLOOKUP($A625, 'E4 TB Allocation Details'!$A$18:$L$214, MATCH("Customer ID", 'E4 TB Allocation Details'!$A$18:$L$18, 0),FALSE), 'E2 Allocators'!$B$15:$W$361, MATCH(AK$17, 'E2 Allocators'!$B$15:$W$15, 0),FALSE)), 0, VLOOKUP(VLOOKUP($A625, 'E4 TB Allocation Details'!$A$18:$L$214, MATCH("Customer ID", 'E4 TB Allocation Details'!$A$18:$L$18, 0),FALSE), 'E2 Allocators'!$B$15:$W$361, MATCH(AK$17, 'E2 Allocators'!$B$15:$W$15, 0),FALSE))</f>
        <v>0</v>
      </c>
      <c r="AL625" s="1244">
        <f>IF(ISERROR(VLOOKUP(VLOOKUP($A625, 'E4 TB Allocation Details'!$A$18:$L$214, MATCH("Customer ID", 'E4 TB Allocation Details'!$A$18:$L$18, 0),FALSE), 'E2 Allocators'!$B$15:$W$361, MATCH(AL$17, 'E2 Allocators'!$B$15:$W$15, 0),FALSE)), 0, VLOOKUP(VLOOKUP($A625, 'E4 TB Allocation Details'!$A$18:$L$214, MATCH("Customer ID", 'E4 TB Allocation Details'!$A$18:$L$18, 0),FALSE), 'E2 Allocators'!$B$15:$W$361, MATCH(AL$17, 'E2 Allocators'!$B$15:$W$15, 0),FALSE))</f>
        <v>0</v>
      </c>
      <c r="AM625" s="1244">
        <f>IF(ISERROR(VLOOKUP(VLOOKUP($A625, 'E4 TB Allocation Details'!$A$18:$L$214, MATCH("Customer ID", 'E4 TB Allocation Details'!$A$18:$L$18, 0),FALSE), 'E2 Allocators'!$B$15:$W$361, MATCH(AM$17, 'E2 Allocators'!$B$15:$W$15, 0),FALSE)), 0, VLOOKUP(VLOOKUP($A625, 'E4 TB Allocation Details'!$A$18:$L$214, MATCH("Customer ID", 'E4 TB Allocation Details'!$A$18:$L$18, 0),FALSE), 'E2 Allocators'!$B$15:$W$361, MATCH(AM$17, 'E2 Allocators'!$B$15:$W$15, 0),FALSE))</f>
        <v>0</v>
      </c>
      <c r="AN625" s="1244">
        <f>IF(ISERROR(VLOOKUP(VLOOKUP($A625, 'E4 TB Allocation Details'!$A$18:$L$214, MATCH("Customer ID", 'E4 TB Allocation Details'!$A$18:$L$18, 0),FALSE), 'E2 Allocators'!$B$15:$W$361, MATCH(AN$17, 'E2 Allocators'!$B$15:$W$15, 0),FALSE)), 0, VLOOKUP(VLOOKUP($A625, 'E4 TB Allocation Details'!$A$18:$L$214, MATCH("Customer ID", 'E4 TB Allocation Details'!$A$18:$L$18, 0),FALSE), 'E2 Allocators'!$B$15:$W$361, MATCH(AN$17, 'E2 Allocators'!$B$15:$W$15, 0),FALSE))</f>
        <v>0</v>
      </c>
      <c r="AO625" s="1244">
        <f>IF(ISERROR(VLOOKUP(VLOOKUP($A625, 'E4 TB Allocation Details'!$A$18:$L$214, MATCH("Customer ID", 'E4 TB Allocation Details'!$A$18:$L$18, 0),FALSE), 'E2 Allocators'!$B$15:$W$361, MATCH(AO$17, 'E2 Allocators'!$B$15:$W$15, 0),FALSE)), 0, VLOOKUP(VLOOKUP($A625, 'E4 TB Allocation Details'!$A$18:$L$214, MATCH("Customer ID", 'E4 TB Allocation Details'!$A$18:$L$18, 0),FALSE), 'E2 Allocators'!$B$15:$W$361, MATCH(AO$17, 'E2 Allocators'!$B$15:$W$15, 0),FALSE))</f>
        <v>0</v>
      </c>
      <c r="AP625" s="1244">
        <f>IF(ISERROR(VLOOKUP(VLOOKUP($A625, 'E4 TB Allocation Details'!$A$18:$L$214, MATCH("Customer ID", 'E4 TB Allocation Details'!$A$18:$L$18, 0),FALSE), 'E2 Allocators'!$B$15:$W$361, MATCH(AP$17, 'E2 Allocators'!$B$15:$W$15, 0),FALSE)), 0, VLOOKUP(VLOOKUP($A625, 'E4 TB Allocation Details'!$A$18:$L$214, MATCH("Customer ID", 'E4 TB Allocation Details'!$A$18:$L$18, 0),FALSE), 'E2 Allocators'!$B$15:$W$361, MATCH(AP$17, 'E2 Allocators'!$B$15:$W$15, 0),FALSE))</f>
        <v>0</v>
      </c>
      <c r="AQ625" s="1244">
        <f>IF(ISERROR(VLOOKUP(VLOOKUP($A625, 'E4 TB Allocation Details'!$A$18:$L$214, MATCH("Customer ID", 'E4 TB Allocation Details'!$A$18:$L$18, 0),FALSE), 'E2 Allocators'!$B$15:$W$361, MATCH(AQ$17, 'E2 Allocators'!$B$15:$W$15, 0),FALSE)), 0, VLOOKUP(VLOOKUP($A625, 'E4 TB Allocation Details'!$A$18:$L$214, MATCH("Customer ID", 'E4 TB Allocation Details'!$A$18:$L$18, 0),FALSE), 'E2 Allocators'!$B$15:$W$361, MATCH(AQ$17, 'E2 Allocators'!$B$15:$W$15, 0),FALSE))</f>
        <v>0</v>
      </c>
      <c r="AR625" s="1244">
        <f>IF(ISERROR(VLOOKUP(VLOOKUP($A625, 'E4 TB Allocation Details'!$A$18:$L$214, MATCH("Customer ID", 'E4 TB Allocation Details'!$A$18:$L$18, 0),FALSE), 'E2 Allocators'!$B$15:$W$361, MATCH(AR$17, 'E2 Allocators'!$B$15:$W$15, 0),FALSE)), 0, VLOOKUP(VLOOKUP($A625, 'E4 TB Allocation Details'!$A$18:$L$214, MATCH("Customer ID", 'E4 TB Allocation Details'!$A$18:$L$18, 0),FALSE), 'E2 Allocators'!$B$15:$W$361, MATCH(AR$17, 'E2 Allocators'!$B$15:$W$15, 0),FALSE))</f>
        <v>0</v>
      </c>
      <c r="AS625" s="1244">
        <f>IF(ISERROR(VLOOKUP(VLOOKUP($A625, 'E4 TB Allocation Details'!$A$18:$L$214, MATCH("Customer ID", 'E4 TB Allocation Details'!$A$18:$L$18, 0),FALSE), 'E2 Allocators'!$B$15:$W$361, MATCH(AS$17, 'E2 Allocators'!$B$15:$W$15, 0),FALSE)), 0, VLOOKUP(VLOOKUP($A625, 'E4 TB Allocation Details'!$A$18:$L$214, MATCH("Customer ID", 'E4 TB Allocation Details'!$A$18:$L$18, 0),FALSE), 'E2 Allocators'!$B$15:$W$361, MATCH(AS$17, 'E2 Allocators'!$B$15:$W$15, 0),FALSE))</f>
        <v>0</v>
      </c>
      <c r="AT625" s="1244">
        <f>IF(ISERROR(VLOOKUP(VLOOKUP($A625, 'E4 TB Allocation Details'!$A$18:$L$214, MATCH("Customer ID", 'E4 TB Allocation Details'!$A$18:$L$18, 0),FALSE), 'E2 Allocators'!$B$15:$W$361, MATCH(AT$17, 'E2 Allocators'!$B$15:$W$15, 0),FALSE)), 0, VLOOKUP(VLOOKUP($A625, 'E4 TB Allocation Details'!$A$18:$L$214, MATCH("Customer ID", 'E4 TB Allocation Details'!$A$18:$L$18, 0),FALSE), 'E2 Allocators'!$B$15:$W$361, MATCH(AT$17, 'E2 Allocators'!$B$15:$W$15, 0),FALSE))</f>
        <v>0</v>
      </c>
      <c r="AU625" s="1244">
        <f>IF(ISERROR(VLOOKUP(VLOOKUP($A625, 'E4 TB Allocation Details'!$A$18:$L$214, MATCH("Customer ID", 'E4 TB Allocation Details'!$A$18:$L$18, 0),FALSE), 'E2 Allocators'!$B$15:$W$361, MATCH(AU$17, 'E2 Allocators'!$B$15:$W$15, 0),FALSE)), 0, VLOOKUP(VLOOKUP($A625, 'E4 TB Allocation Details'!$A$18:$L$214, MATCH("Customer ID", 'E4 TB Allocation Details'!$A$18:$L$18, 0),FALSE), 'E2 Allocators'!$B$15:$W$361, MATCH(AU$17, 'E2 Allocators'!$B$15:$W$15, 0),FALSE))</f>
        <v>0</v>
      </c>
      <c r="AV625" s="1249">
        <f t="shared" si="902"/>
        <v>0</v>
      </c>
      <c r="AW625" s="1246"/>
      <c r="AX625" s="1246"/>
      <c r="AY625" s="1246"/>
      <c r="AZ625" s="1246"/>
      <c r="BA625" s="1246"/>
      <c r="BB625" s="1246"/>
      <c r="BC625" s="1246"/>
      <c r="BD625" s="1246"/>
      <c r="BE625" s="1246"/>
      <c r="BF625" s="1246"/>
      <c r="BG625" s="1246"/>
      <c r="BH625" s="1246"/>
      <c r="BI625" s="1246"/>
      <c r="BJ625" s="1246"/>
      <c r="BK625" s="1246"/>
      <c r="BL625" s="1246"/>
      <c r="BM625" s="1246"/>
      <c r="BN625" s="1246"/>
      <c r="BO625" s="1246"/>
      <c r="BP625" s="1246"/>
      <c r="BQ625" s="1247"/>
    </row>
    <row r="626" spans="1:69" s="229" customFormat="1" ht="25.5">
      <c r="A626" s="1248" t="s">
        <v>840</v>
      </c>
      <c r="B626" s="1241" t="s">
        <v>398</v>
      </c>
      <c r="C626" s="1242">
        <v>1</v>
      </c>
      <c r="D626" s="1243">
        <f t="shared" si="899"/>
        <v>1</v>
      </c>
      <c r="E626" s="1243">
        <f>VLOOKUP($A626,'E1 Categorization'!$A$35:$E$116,5,FALSE)</f>
        <v>0</v>
      </c>
      <c r="F626" s="1243">
        <f t="shared" si="900"/>
        <v>1</v>
      </c>
      <c r="G626" s="1244" t="str">
        <f>IF(ISERROR(VLOOKUP(VLOOKUP($A626, 'E4 TB Allocation Details'!$A$18:$L$214, MATCH("Demand ID", 'E4 TB Allocation Details'!$A$18:$L$18, 0),FALSE), 'E2 Allocators'!$B$15:$W$361, MATCH(G$17, 'E2 Allocators'!$B$15:$W$15, 0),FALSE)), 0, VLOOKUP(VLOOKUP($A626, 'E4 TB Allocation Details'!$A$18:$L$214, MATCH("Demand ID", 'E4 TB Allocation Details'!$A$18:$L$18, 0),FALSE), 'E2 Allocators'!$B$15:$W$361, MATCH(G$17, 'E2 Allocators'!$B$15:$W$15, 0),FALSE))</f>
        <v>0</v>
      </c>
      <c r="H626" s="1244" t="str">
        <f>IF(ISERROR(VLOOKUP(VLOOKUP($A626, 'E4 TB Allocation Details'!$A$18:$L$214, MATCH("Demand ID", 'E4 TB Allocation Details'!$A$18:$L$18, 0),FALSE), 'E2 Allocators'!$B$15:$W$361, MATCH(H$17, 'E2 Allocators'!$B$15:$W$15, 0),FALSE)), 0, VLOOKUP(VLOOKUP($A626, 'E4 TB Allocation Details'!$A$18:$L$214, MATCH("Demand ID", 'E4 TB Allocation Details'!$A$18:$L$18, 0),FALSE), 'E2 Allocators'!$B$15:$W$361, MATCH(H$17, 'E2 Allocators'!$B$15:$W$15, 0),FALSE))</f>
        <v>0</v>
      </c>
      <c r="I626" s="1244" t="str">
        <f>IF(ISERROR(VLOOKUP(VLOOKUP($A626, 'E4 TB Allocation Details'!$A$18:$L$214, MATCH("Demand ID", 'E4 TB Allocation Details'!$A$18:$L$18, 0),FALSE), 'E2 Allocators'!$B$15:$W$361, MATCH(I$17, 'E2 Allocators'!$B$15:$W$15, 0),FALSE)), 0, VLOOKUP(VLOOKUP($A626, 'E4 TB Allocation Details'!$A$18:$L$214, MATCH("Demand ID", 'E4 TB Allocation Details'!$A$18:$L$18, 0),FALSE), 'E2 Allocators'!$B$15:$W$361, MATCH(I$17, 'E2 Allocators'!$B$15:$W$15, 0),FALSE))</f>
        <v>0</v>
      </c>
      <c r="J626" s="1244" t="str">
        <f>IF(ISERROR(VLOOKUP(VLOOKUP($A626, 'E4 TB Allocation Details'!$A$18:$L$214, MATCH("Demand ID", 'E4 TB Allocation Details'!$A$18:$L$18, 0),FALSE), 'E2 Allocators'!$B$15:$W$361, MATCH(J$17, 'E2 Allocators'!$B$15:$W$15, 0),FALSE)), 0, VLOOKUP(VLOOKUP($A626, 'E4 TB Allocation Details'!$A$18:$L$214, MATCH("Demand ID", 'E4 TB Allocation Details'!$A$18:$L$18, 0),FALSE), 'E2 Allocators'!$B$15:$W$361, MATCH(J$17, 'E2 Allocators'!$B$15:$W$15, 0),FALSE))</f>
        <v>0</v>
      </c>
      <c r="K626" s="1244" t="str">
        <f>IF(ISERROR(VLOOKUP(VLOOKUP($A626, 'E4 TB Allocation Details'!$A$18:$L$214, MATCH("Demand ID", 'E4 TB Allocation Details'!$A$18:$L$18, 0),FALSE), 'E2 Allocators'!$B$15:$W$361, MATCH(K$17, 'E2 Allocators'!$B$15:$W$15, 0),FALSE)), 0, VLOOKUP(VLOOKUP($A626, 'E4 TB Allocation Details'!$A$18:$L$214, MATCH("Demand ID", 'E4 TB Allocation Details'!$A$18:$L$18, 0),FALSE), 'E2 Allocators'!$B$15:$W$361, MATCH(K$17, 'E2 Allocators'!$B$15:$W$15, 0),FALSE))</f>
        <v>0</v>
      </c>
      <c r="L626" s="1244" t="str">
        <f>IF(ISERROR(VLOOKUP(VLOOKUP($A626, 'E4 TB Allocation Details'!$A$18:$L$214, MATCH("Demand ID", 'E4 TB Allocation Details'!$A$18:$L$18, 0),FALSE), 'E2 Allocators'!$B$15:$W$361, MATCH(L$17, 'E2 Allocators'!$B$15:$W$15, 0),FALSE)), 0, VLOOKUP(VLOOKUP($A626, 'E4 TB Allocation Details'!$A$18:$L$214, MATCH("Demand ID", 'E4 TB Allocation Details'!$A$18:$L$18, 0),FALSE), 'E2 Allocators'!$B$15:$W$361, MATCH(L$17, 'E2 Allocators'!$B$15:$W$15, 0),FALSE))</f>
        <v>0</v>
      </c>
      <c r="M626" s="1244" t="str">
        <f>IF(ISERROR(VLOOKUP(VLOOKUP($A626, 'E4 TB Allocation Details'!$A$18:$L$214, MATCH("Demand ID", 'E4 TB Allocation Details'!$A$18:$L$18, 0),FALSE), 'E2 Allocators'!$B$15:$W$361, MATCH(M$17, 'E2 Allocators'!$B$15:$W$15, 0),FALSE)), 0, VLOOKUP(VLOOKUP($A626, 'E4 TB Allocation Details'!$A$18:$L$214, MATCH("Demand ID", 'E4 TB Allocation Details'!$A$18:$L$18, 0),FALSE), 'E2 Allocators'!$B$15:$W$361, MATCH(M$17, 'E2 Allocators'!$B$15:$W$15, 0),FALSE))</f>
        <v>0</v>
      </c>
      <c r="N626" s="1244" t="str">
        <f>IF(ISERROR(VLOOKUP(VLOOKUP($A626, 'E4 TB Allocation Details'!$A$18:$L$214, MATCH("Demand ID", 'E4 TB Allocation Details'!$A$18:$L$18, 0),FALSE), 'E2 Allocators'!$B$15:$W$361, MATCH(N$17, 'E2 Allocators'!$B$15:$W$15, 0),FALSE)), 0, VLOOKUP(VLOOKUP($A626, 'E4 TB Allocation Details'!$A$18:$L$214, MATCH("Demand ID", 'E4 TB Allocation Details'!$A$18:$L$18, 0),FALSE), 'E2 Allocators'!$B$15:$W$361, MATCH(N$17, 'E2 Allocators'!$B$15:$W$15, 0),FALSE))</f>
        <v>0</v>
      </c>
      <c r="O626" s="1244" t="str">
        <f>IF(ISERROR(VLOOKUP(VLOOKUP($A626, 'E4 TB Allocation Details'!$A$18:$L$214, MATCH("Demand ID", 'E4 TB Allocation Details'!$A$18:$L$18, 0),FALSE), 'E2 Allocators'!$B$15:$W$361, MATCH(O$17, 'E2 Allocators'!$B$15:$W$15, 0),FALSE)), 0, VLOOKUP(VLOOKUP($A626, 'E4 TB Allocation Details'!$A$18:$L$214, MATCH("Demand ID", 'E4 TB Allocation Details'!$A$18:$L$18, 0),FALSE), 'E2 Allocators'!$B$15:$W$361, MATCH(O$17, 'E2 Allocators'!$B$15:$W$15, 0),FALSE))</f>
        <v>0</v>
      </c>
      <c r="P626" s="1244" t="str">
        <f>IF(ISERROR(VLOOKUP(VLOOKUP($A626, 'E4 TB Allocation Details'!$A$18:$L$214, MATCH("Demand ID", 'E4 TB Allocation Details'!$A$18:$L$18, 0),FALSE), 'E2 Allocators'!$B$15:$W$361, MATCH(P$17, 'E2 Allocators'!$B$15:$W$15, 0),FALSE)), 0, VLOOKUP(VLOOKUP($A626, 'E4 TB Allocation Details'!$A$18:$L$214, MATCH("Demand ID", 'E4 TB Allocation Details'!$A$18:$L$18, 0),FALSE), 'E2 Allocators'!$B$15:$W$361, MATCH(P$17, 'E2 Allocators'!$B$15:$W$15, 0),FALSE))</f>
        <v>0</v>
      </c>
      <c r="Q626" s="1244" t="str">
        <f>IF(ISERROR(VLOOKUP(VLOOKUP($A626, 'E4 TB Allocation Details'!$A$18:$L$214, MATCH("Demand ID", 'E4 TB Allocation Details'!$A$18:$L$18, 0),FALSE), 'E2 Allocators'!$B$15:$W$361, MATCH(Q$17, 'E2 Allocators'!$B$15:$W$15, 0),FALSE)), 0, VLOOKUP(VLOOKUP($A626, 'E4 TB Allocation Details'!$A$18:$L$214, MATCH("Demand ID", 'E4 TB Allocation Details'!$A$18:$L$18, 0),FALSE), 'E2 Allocators'!$B$15:$W$361, MATCH(Q$17, 'E2 Allocators'!$B$15:$W$15, 0),FALSE))</f>
        <v>0</v>
      </c>
      <c r="R626" s="1244" t="str">
        <f>IF(ISERROR(VLOOKUP(VLOOKUP($A626, 'E4 TB Allocation Details'!$A$18:$L$214, MATCH("Demand ID", 'E4 TB Allocation Details'!$A$18:$L$18, 0),FALSE), 'E2 Allocators'!$B$15:$W$361, MATCH(R$17, 'E2 Allocators'!$B$15:$W$15, 0),FALSE)), 0, VLOOKUP(VLOOKUP($A626, 'E4 TB Allocation Details'!$A$18:$L$214, MATCH("Demand ID", 'E4 TB Allocation Details'!$A$18:$L$18, 0),FALSE), 'E2 Allocators'!$B$15:$W$361, MATCH(R$17, 'E2 Allocators'!$B$15:$W$15, 0),FALSE))</f>
        <v>0</v>
      </c>
      <c r="S626" s="1244" t="str">
        <f>IF(ISERROR(VLOOKUP(VLOOKUP($A626, 'E4 TB Allocation Details'!$A$18:$L$214, MATCH("Demand ID", 'E4 TB Allocation Details'!$A$18:$L$18, 0),FALSE), 'E2 Allocators'!$B$15:$W$361, MATCH(S$17, 'E2 Allocators'!$B$15:$W$15, 0),FALSE)), 0, VLOOKUP(VLOOKUP($A626, 'E4 TB Allocation Details'!$A$18:$L$214, MATCH("Demand ID", 'E4 TB Allocation Details'!$A$18:$L$18, 0),FALSE), 'E2 Allocators'!$B$15:$W$361, MATCH(S$17, 'E2 Allocators'!$B$15:$W$15, 0),FALSE))</f>
        <v>0</v>
      </c>
      <c r="T626" s="1244" t="str">
        <f>IF(ISERROR(VLOOKUP(VLOOKUP($A626, 'E4 TB Allocation Details'!$A$18:$L$214, MATCH("Demand ID", 'E4 TB Allocation Details'!$A$18:$L$18, 0),FALSE), 'E2 Allocators'!$B$15:$W$361, MATCH(T$17, 'E2 Allocators'!$B$15:$W$15, 0),FALSE)), 0, VLOOKUP(VLOOKUP($A626, 'E4 TB Allocation Details'!$A$18:$L$214, MATCH("Demand ID", 'E4 TB Allocation Details'!$A$18:$L$18, 0),FALSE), 'E2 Allocators'!$B$15:$W$361, MATCH(T$17, 'E2 Allocators'!$B$15:$W$15, 0),FALSE))</f>
        <v>0</v>
      </c>
      <c r="U626" s="1244" t="str">
        <f>IF(ISERROR(VLOOKUP(VLOOKUP($A626, 'E4 TB Allocation Details'!$A$18:$L$214, MATCH("Demand ID", 'E4 TB Allocation Details'!$A$18:$L$18, 0),FALSE), 'E2 Allocators'!$B$15:$W$361, MATCH(U$17, 'E2 Allocators'!$B$15:$W$15, 0),FALSE)), 0, VLOOKUP(VLOOKUP($A626, 'E4 TB Allocation Details'!$A$18:$L$214, MATCH("Demand ID", 'E4 TB Allocation Details'!$A$18:$L$18, 0),FALSE), 'E2 Allocators'!$B$15:$W$361, MATCH(U$17, 'E2 Allocators'!$B$15:$W$15, 0),FALSE))</f>
        <v>0</v>
      </c>
      <c r="V626" s="1244" t="str">
        <f>IF(ISERROR(VLOOKUP(VLOOKUP($A626, 'E4 TB Allocation Details'!$A$18:$L$214, MATCH("Demand ID", 'E4 TB Allocation Details'!$A$18:$L$18, 0),FALSE), 'E2 Allocators'!$B$15:$W$361, MATCH(V$17, 'E2 Allocators'!$B$15:$W$15, 0),FALSE)), 0, VLOOKUP(VLOOKUP($A626, 'E4 TB Allocation Details'!$A$18:$L$214, MATCH("Demand ID", 'E4 TB Allocation Details'!$A$18:$L$18, 0),FALSE), 'E2 Allocators'!$B$15:$W$361, MATCH(V$17, 'E2 Allocators'!$B$15:$W$15, 0),FALSE))</f>
        <v>0</v>
      </c>
      <c r="W626" s="1244" t="str">
        <f>IF(ISERROR(VLOOKUP(VLOOKUP($A626, 'E4 TB Allocation Details'!$A$18:$L$214, MATCH("Demand ID", 'E4 TB Allocation Details'!$A$18:$L$18, 0),FALSE), 'E2 Allocators'!$B$15:$W$361, MATCH(W$17, 'E2 Allocators'!$B$15:$W$15, 0),FALSE)), 0, VLOOKUP(VLOOKUP($A626, 'E4 TB Allocation Details'!$A$18:$L$214, MATCH("Demand ID", 'E4 TB Allocation Details'!$A$18:$L$18, 0),FALSE), 'E2 Allocators'!$B$15:$W$361, MATCH(W$17, 'E2 Allocators'!$B$15:$W$15, 0),FALSE))</f>
        <v>0</v>
      </c>
      <c r="X626" s="1244" t="str">
        <f>IF(ISERROR(VLOOKUP(VLOOKUP($A626, 'E4 TB Allocation Details'!$A$18:$L$214, MATCH("Demand ID", 'E4 TB Allocation Details'!$A$18:$L$18, 0),FALSE), 'E2 Allocators'!$B$15:$W$361, MATCH(X$17, 'E2 Allocators'!$B$15:$W$15, 0),FALSE)), 0, VLOOKUP(VLOOKUP($A626, 'E4 TB Allocation Details'!$A$18:$L$214, MATCH("Demand ID", 'E4 TB Allocation Details'!$A$18:$L$18, 0),FALSE), 'E2 Allocators'!$B$15:$W$361, MATCH(X$17, 'E2 Allocators'!$B$15:$W$15, 0),FALSE))</f>
        <v>0</v>
      </c>
      <c r="Y626" s="1244" t="str">
        <f>IF(ISERROR(VLOOKUP(VLOOKUP($A626, 'E4 TB Allocation Details'!$A$18:$L$214, MATCH("Demand ID", 'E4 TB Allocation Details'!$A$18:$L$18, 0),FALSE), 'E2 Allocators'!$B$15:$W$361, MATCH(Y$17, 'E2 Allocators'!$B$15:$W$15, 0),FALSE)), 0, VLOOKUP(VLOOKUP($A626, 'E4 TB Allocation Details'!$A$18:$L$214, MATCH("Demand ID", 'E4 TB Allocation Details'!$A$18:$L$18, 0),FALSE), 'E2 Allocators'!$B$15:$W$361, MATCH(Y$17, 'E2 Allocators'!$B$15:$W$15, 0),FALSE))</f>
        <v>0</v>
      </c>
      <c r="Z626" s="1244" t="str">
        <f>IF(ISERROR(VLOOKUP(VLOOKUP($A626, 'E4 TB Allocation Details'!$A$18:$L$214, MATCH("Demand ID", 'E4 TB Allocation Details'!$A$18:$L$18, 0),FALSE), 'E2 Allocators'!$B$15:$W$361, MATCH(Z$17, 'E2 Allocators'!$B$15:$W$15, 0),FALSE)), 0, VLOOKUP(VLOOKUP($A626, 'E4 TB Allocation Details'!$A$18:$L$214, MATCH("Demand ID", 'E4 TB Allocation Details'!$A$18:$L$18, 0),FALSE), 'E2 Allocators'!$B$15:$W$361, MATCH(Z$17, 'E2 Allocators'!$B$15:$W$15, 0),FALSE))</f>
        <v>0</v>
      </c>
      <c r="AA626" s="1249">
        <f t="shared" si="901"/>
        <v>0</v>
      </c>
      <c r="AB626" s="1244">
        <f>IF(ISERROR(VLOOKUP(VLOOKUP($A626, 'E4 TB Allocation Details'!$A$18:$L$214, MATCH("Customer ID", 'E4 TB Allocation Details'!$A$18:$L$18, 0),FALSE), 'E2 Allocators'!$B$15:$W$361, MATCH(AB$17, 'E2 Allocators'!$B$15:$W$15, 0),FALSE)), 0, VLOOKUP(VLOOKUP($A626, 'E4 TB Allocation Details'!$A$18:$L$214, MATCH("Customer ID", 'E4 TB Allocation Details'!$A$18:$L$18, 0),FALSE), 'E2 Allocators'!$B$15:$W$361, MATCH(AB$17, 'E2 Allocators'!$B$15:$W$15, 0),FALSE))</f>
        <v>0</v>
      </c>
      <c r="AC626" s="1244">
        <f>IF(ISERROR(VLOOKUP(VLOOKUP($A626, 'E4 TB Allocation Details'!$A$18:$L$214, MATCH("Customer ID", 'E4 TB Allocation Details'!$A$18:$L$18, 0),FALSE), 'E2 Allocators'!$B$15:$W$361, MATCH(AC$17, 'E2 Allocators'!$B$15:$W$15, 0),FALSE)), 0, VLOOKUP(VLOOKUP($A626, 'E4 TB Allocation Details'!$A$18:$L$214, MATCH("Customer ID", 'E4 TB Allocation Details'!$A$18:$L$18, 0),FALSE), 'E2 Allocators'!$B$15:$W$361, MATCH(AC$17, 'E2 Allocators'!$B$15:$W$15, 0),FALSE))</f>
        <v>0</v>
      </c>
      <c r="AD626" s="1244">
        <f>IF(ISERROR(VLOOKUP(VLOOKUP($A626, 'E4 TB Allocation Details'!$A$18:$L$214, MATCH("Customer ID", 'E4 TB Allocation Details'!$A$18:$L$18, 0),FALSE), 'E2 Allocators'!$B$15:$W$361, MATCH(AD$17, 'E2 Allocators'!$B$15:$W$15, 0),FALSE)), 0, VLOOKUP(VLOOKUP($A626, 'E4 TB Allocation Details'!$A$18:$L$214, MATCH("Customer ID", 'E4 TB Allocation Details'!$A$18:$L$18, 0),FALSE), 'E2 Allocators'!$B$15:$W$361, MATCH(AD$17, 'E2 Allocators'!$B$15:$W$15, 0),FALSE))</f>
        <v>0</v>
      </c>
      <c r="AE626" s="1244">
        <f>IF(ISERROR(VLOOKUP(VLOOKUP($A626, 'E4 TB Allocation Details'!$A$18:$L$214, MATCH("Customer ID", 'E4 TB Allocation Details'!$A$18:$L$18, 0),FALSE), 'E2 Allocators'!$B$15:$W$361, MATCH(AE$17, 'E2 Allocators'!$B$15:$W$15, 0),FALSE)), 0, VLOOKUP(VLOOKUP($A626, 'E4 TB Allocation Details'!$A$18:$L$214, MATCH("Customer ID", 'E4 TB Allocation Details'!$A$18:$L$18, 0),FALSE), 'E2 Allocators'!$B$15:$W$361, MATCH(AE$17, 'E2 Allocators'!$B$15:$W$15, 0),FALSE))</f>
        <v>0</v>
      </c>
      <c r="AF626" s="1244">
        <f>IF(ISERROR(VLOOKUP(VLOOKUP($A626, 'E4 TB Allocation Details'!$A$18:$L$214, MATCH("Customer ID", 'E4 TB Allocation Details'!$A$18:$L$18, 0),FALSE), 'E2 Allocators'!$B$15:$W$361, MATCH(AF$17, 'E2 Allocators'!$B$15:$W$15, 0),FALSE)), 0, VLOOKUP(VLOOKUP($A626, 'E4 TB Allocation Details'!$A$18:$L$214, MATCH("Customer ID", 'E4 TB Allocation Details'!$A$18:$L$18, 0),FALSE), 'E2 Allocators'!$B$15:$W$361, MATCH(AF$17, 'E2 Allocators'!$B$15:$W$15, 0),FALSE))</f>
        <v>0</v>
      </c>
      <c r="AG626" s="1244">
        <f>IF(ISERROR(VLOOKUP(VLOOKUP($A626, 'E4 TB Allocation Details'!$A$18:$L$214, MATCH("Customer ID", 'E4 TB Allocation Details'!$A$18:$L$18, 0),FALSE), 'E2 Allocators'!$B$15:$W$361, MATCH(AG$17, 'E2 Allocators'!$B$15:$W$15, 0),FALSE)), 0, VLOOKUP(VLOOKUP($A626, 'E4 TB Allocation Details'!$A$18:$L$214, MATCH("Customer ID", 'E4 TB Allocation Details'!$A$18:$L$18, 0),FALSE), 'E2 Allocators'!$B$15:$W$361, MATCH(AG$17, 'E2 Allocators'!$B$15:$W$15, 0),FALSE))</f>
        <v>0</v>
      </c>
      <c r="AH626" s="1244">
        <f>IF(ISERROR(VLOOKUP(VLOOKUP($A626, 'E4 TB Allocation Details'!$A$18:$L$214, MATCH("Customer ID", 'E4 TB Allocation Details'!$A$18:$L$18, 0),FALSE), 'E2 Allocators'!$B$15:$W$361, MATCH(AH$17, 'E2 Allocators'!$B$15:$W$15, 0),FALSE)), 0, VLOOKUP(VLOOKUP($A626, 'E4 TB Allocation Details'!$A$18:$L$214, MATCH("Customer ID", 'E4 TB Allocation Details'!$A$18:$L$18, 0),FALSE), 'E2 Allocators'!$B$15:$W$361, MATCH(AH$17, 'E2 Allocators'!$B$15:$W$15, 0),FALSE))</f>
        <v>0</v>
      </c>
      <c r="AI626" s="1244">
        <f>IF(ISERROR(VLOOKUP(VLOOKUP($A626, 'E4 TB Allocation Details'!$A$18:$L$214, MATCH("Customer ID", 'E4 TB Allocation Details'!$A$18:$L$18, 0),FALSE), 'E2 Allocators'!$B$15:$W$361, MATCH(AI$17, 'E2 Allocators'!$B$15:$W$15, 0),FALSE)), 0, VLOOKUP(VLOOKUP($A626, 'E4 TB Allocation Details'!$A$18:$L$214, MATCH("Customer ID", 'E4 TB Allocation Details'!$A$18:$L$18, 0),FALSE), 'E2 Allocators'!$B$15:$W$361, MATCH(AI$17, 'E2 Allocators'!$B$15:$W$15, 0),FALSE))</f>
        <v>0</v>
      </c>
      <c r="AJ626" s="1244">
        <f>IF(ISERROR(VLOOKUP(VLOOKUP($A626, 'E4 TB Allocation Details'!$A$18:$L$214, MATCH("Customer ID", 'E4 TB Allocation Details'!$A$18:$L$18, 0),FALSE), 'E2 Allocators'!$B$15:$W$361, MATCH(AJ$17, 'E2 Allocators'!$B$15:$W$15, 0),FALSE)), 0, VLOOKUP(VLOOKUP($A626, 'E4 TB Allocation Details'!$A$18:$L$214, MATCH("Customer ID", 'E4 TB Allocation Details'!$A$18:$L$18, 0),FALSE), 'E2 Allocators'!$B$15:$W$361, MATCH(AJ$17, 'E2 Allocators'!$B$15:$W$15, 0),FALSE))</f>
        <v>0</v>
      </c>
      <c r="AK626" s="1244">
        <f>IF(ISERROR(VLOOKUP(VLOOKUP($A626, 'E4 TB Allocation Details'!$A$18:$L$214, MATCH("Customer ID", 'E4 TB Allocation Details'!$A$18:$L$18, 0),FALSE), 'E2 Allocators'!$B$15:$W$361, MATCH(AK$17, 'E2 Allocators'!$B$15:$W$15, 0),FALSE)), 0, VLOOKUP(VLOOKUP($A626, 'E4 TB Allocation Details'!$A$18:$L$214, MATCH("Customer ID", 'E4 TB Allocation Details'!$A$18:$L$18, 0),FALSE), 'E2 Allocators'!$B$15:$W$361, MATCH(AK$17, 'E2 Allocators'!$B$15:$W$15, 0),FALSE))</f>
        <v>0</v>
      </c>
      <c r="AL626" s="1244">
        <f>IF(ISERROR(VLOOKUP(VLOOKUP($A626, 'E4 TB Allocation Details'!$A$18:$L$214, MATCH("Customer ID", 'E4 TB Allocation Details'!$A$18:$L$18, 0),FALSE), 'E2 Allocators'!$B$15:$W$361, MATCH(AL$17, 'E2 Allocators'!$B$15:$W$15, 0),FALSE)), 0, VLOOKUP(VLOOKUP($A626, 'E4 TB Allocation Details'!$A$18:$L$214, MATCH("Customer ID", 'E4 TB Allocation Details'!$A$18:$L$18, 0),FALSE), 'E2 Allocators'!$B$15:$W$361, MATCH(AL$17, 'E2 Allocators'!$B$15:$W$15, 0),FALSE))</f>
        <v>0</v>
      </c>
      <c r="AM626" s="1244">
        <f>IF(ISERROR(VLOOKUP(VLOOKUP($A626, 'E4 TB Allocation Details'!$A$18:$L$214, MATCH("Customer ID", 'E4 TB Allocation Details'!$A$18:$L$18, 0),FALSE), 'E2 Allocators'!$B$15:$W$361, MATCH(AM$17, 'E2 Allocators'!$B$15:$W$15, 0),FALSE)), 0, VLOOKUP(VLOOKUP($A626, 'E4 TB Allocation Details'!$A$18:$L$214, MATCH("Customer ID", 'E4 TB Allocation Details'!$A$18:$L$18, 0),FALSE), 'E2 Allocators'!$B$15:$W$361, MATCH(AM$17, 'E2 Allocators'!$B$15:$W$15, 0),FALSE))</f>
        <v>0</v>
      </c>
      <c r="AN626" s="1244">
        <f>IF(ISERROR(VLOOKUP(VLOOKUP($A626, 'E4 TB Allocation Details'!$A$18:$L$214, MATCH("Customer ID", 'E4 TB Allocation Details'!$A$18:$L$18, 0),FALSE), 'E2 Allocators'!$B$15:$W$361, MATCH(AN$17, 'E2 Allocators'!$B$15:$W$15, 0),FALSE)), 0, VLOOKUP(VLOOKUP($A626, 'E4 TB Allocation Details'!$A$18:$L$214, MATCH("Customer ID", 'E4 TB Allocation Details'!$A$18:$L$18, 0),FALSE), 'E2 Allocators'!$B$15:$W$361, MATCH(AN$17, 'E2 Allocators'!$B$15:$W$15, 0),FALSE))</f>
        <v>0</v>
      </c>
      <c r="AO626" s="1244">
        <f>IF(ISERROR(VLOOKUP(VLOOKUP($A626, 'E4 TB Allocation Details'!$A$18:$L$214, MATCH("Customer ID", 'E4 TB Allocation Details'!$A$18:$L$18, 0),FALSE), 'E2 Allocators'!$B$15:$W$361, MATCH(AO$17, 'E2 Allocators'!$B$15:$W$15, 0),FALSE)), 0, VLOOKUP(VLOOKUP($A626, 'E4 TB Allocation Details'!$A$18:$L$214, MATCH("Customer ID", 'E4 TB Allocation Details'!$A$18:$L$18, 0),FALSE), 'E2 Allocators'!$B$15:$W$361, MATCH(AO$17, 'E2 Allocators'!$B$15:$W$15, 0),FALSE))</f>
        <v>0</v>
      </c>
      <c r="AP626" s="1244">
        <f>IF(ISERROR(VLOOKUP(VLOOKUP($A626, 'E4 TB Allocation Details'!$A$18:$L$214, MATCH("Customer ID", 'E4 TB Allocation Details'!$A$18:$L$18, 0),FALSE), 'E2 Allocators'!$B$15:$W$361, MATCH(AP$17, 'E2 Allocators'!$B$15:$W$15, 0),FALSE)), 0, VLOOKUP(VLOOKUP($A626, 'E4 TB Allocation Details'!$A$18:$L$214, MATCH("Customer ID", 'E4 TB Allocation Details'!$A$18:$L$18, 0),FALSE), 'E2 Allocators'!$B$15:$W$361, MATCH(AP$17, 'E2 Allocators'!$B$15:$W$15, 0),FALSE))</f>
        <v>0</v>
      </c>
      <c r="AQ626" s="1244">
        <f>IF(ISERROR(VLOOKUP(VLOOKUP($A626, 'E4 TB Allocation Details'!$A$18:$L$214, MATCH("Customer ID", 'E4 TB Allocation Details'!$A$18:$L$18, 0),FALSE), 'E2 Allocators'!$B$15:$W$361, MATCH(AQ$17, 'E2 Allocators'!$B$15:$W$15, 0),FALSE)), 0, VLOOKUP(VLOOKUP($A626, 'E4 TB Allocation Details'!$A$18:$L$214, MATCH("Customer ID", 'E4 TB Allocation Details'!$A$18:$L$18, 0),FALSE), 'E2 Allocators'!$B$15:$W$361, MATCH(AQ$17, 'E2 Allocators'!$B$15:$W$15, 0),FALSE))</f>
        <v>0</v>
      </c>
      <c r="AR626" s="1244">
        <f>IF(ISERROR(VLOOKUP(VLOOKUP($A626, 'E4 TB Allocation Details'!$A$18:$L$214, MATCH("Customer ID", 'E4 TB Allocation Details'!$A$18:$L$18, 0),FALSE), 'E2 Allocators'!$B$15:$W$361, MATCH(AR$17, 'E2 Allocators'!$B$15:$W$15, 0),FALSE)), 0, VLOOKUP(VLOOKUP($A626, 'E4 TB Allocation Details'!$A$18:$L$214, MATCH("Customer ID", 'E4 TB Allocation Details'!$A$18:$L$18, 0),FALSE), 'E2 Allocators'!$B$15:$W$361, MATCH(AR$17, 'E2 Allocators'!$B$15:$W$15, 0),FALSE))</f>
        <v>0</v>
      </c>
      <c r="AS626" s="1244">
        <f>IF(ISERROR(VLOOKUP(VLOOKUP($A626, 'E4 TB Allocation Details'!$A$18:$L$214, MATCH("Customer ID", 'E4 TB Allocation Details'!$A$18:$L$18, 0),FALSE), 'E2 Allocators'!$B$15:$W$361, MATCH(AS$17, 'E2 Allocators'!$B$15:$W$15, 0),FALSE)), 0, VLOOKUP(VLOOKUP($A626, 'E4 TB Allocation Details'!$A$18:$L$214, MATCH("Customer ID", 'E4 TB Allocation Details'!$A$18:$L$18, 0),FALSE), 'E2 Allocators'!$B$15:$W$361, MATCH(AS$17, 'E2 Allocators'!$B$15:$W$15, 0),FALSE))</f>
        <v>0</v>
      </c>
      <c r="AT626" s="1244">
        <f>IF(ISERROR(VLOOKUP(VLOOKUP($A626, 'E4 TB Allocation Details'!$A$18:$L$214, MATCH("Customer ID", 'E4 TB Allocation Details'!$A$18:$L$18, 0),FALSE), 'E2 Allocators'!$B$15:$W$361, MATCH(AT$17, 'E2 Allocators'!$B$15:$W$15, 0),FALSE)), 0, VLOOKUP(VLOOKUP($A626, 'E4 TB Allocation Details'!$A$18:$L$214, MATCH("Customer ID", 'E4 TB Allocation Details'!$A$18:$L$18, 0),FALSE), 'E2 Allocators'!$B$15:$W$361, MATCH(AT$17, 'E2 Allocators'!$B$15:$W$15, 0),FALSE))</f>
        <v>0</v>
      </c>
      <c r="AU626" s="1244">
        <f>IF(ISERROR(VLOOKUP(VLOOKUP($A626, 'E4 TB Allocation Details'!$A$18:$L$214, MATCH("Customer ID", 'E4 TB Allocation Details'!$A$18:$L$18, 0),FALSE), 'E2 Allocators'!$B$15:$W$361, MATCH(AU$17, 'E2 Allocators'!$B$15:$W$15, 0),FALSE)), 0, VLOOKUP(VLOOKUP($A626, 'E4 TB Allocation Details'!$A$18:$L$214, MATCH("Customer ID", 'E4 TB Allocation Details'!$A$18:$L$18, 0),FALSE), 'E2 Allocators'!$B$15:$W$361, MATCH(AU$17, 'E2 Allocators'!$B$15:$W$15, 0),FALSE))</f>
        <v>0</v>
      </c>
      <c r="AV626" s="1249">
        <f t="shared" si="902"/>
        <v>0</v>
      </c>
      <c r="AW626" s="1246"/>
      <c r="AX626" s="1246"/>
      <c r="AY626" s="1246"/>
      <c r="AZ626" s="1246"/>
      <c r="BA626" s="1246"/>
      <c r="BB626" s="1246"/>
      <c r="BC626" s="1246"/>
      <c r="BD626" s="1246"/>
      <c r="BE626" s="1246"/>
      <c r="BF626" s="1246"/>
      <c r="BG626" s="1246"/>
      <c r="BH626" s="1246"/>
      <c r="BI626" s="1246"/>
      <c r="BJ626" s="1246"/>
      <c r="BK626" s="1246"/>
      <c r="BL626" s="1246"/>
      <c r="BM626" s="1246"/>
      <c r="BN626" s="1246"/>
      <c r="BO626" s="1246"/>
      <c r="BP626" s="1246"/>
      <c r="BQ626" s="1247"/>
    </row>
    <row r="627" spans="1:69" s="229" customFormat="1" ht="25.5">
      <c r="A627" s="1248" t="s">
        <v>841</v>
      </c>
      <c r="B627" s="1241" t="s">
        <v>399</v>
      </c>
      <c r="C627" s="1242">
        <v>1</v>
      </c>
      <c r="D627" s="1243">
        <f t="shared" si="899"/>
        <v>0.6</v>
      </c>
      <c r="E627" s="1243">
        <f>VLOOKUP($A627,'E1 Categorization'!$A$35:$E$116,5,FALSE)</f>
        <v>0.4</v>
      </c>
      <c r="F627" s="1243">
        <f t="shared" si="900"/>
        <v>1</v>
      </c>
      <c r="G627" s="1244">
        <f>IF(ISERROR(VLOOKUP(VLOOKUP($A627, 'E4 TB Allocation Details'!$A$18:$L$214, MATCH("Demand ID", 'E4 TB Allocation Details'!$A$18:$L$18, 0),FALSE), 'E2 Allocators'!$B$15:$W$361, MATCH(G$17, 'E2 Allocators'!$B$15:$W$15, 0),FALSE)), 0, VLOOKUP(VLOOKUP($A627, 'E4 TB Allocation Details'!$A$18:$L$214, MATCH("Demand ID", 'E4 TB Allocation Details'!$A$18:$L$18, 0),FALSE), 'E2 Allocators'!$B$15:$W$361, MATCH(G$17, 'E2 Allocators'!$B$15:$W$15, 0),FALSE))</f>
        <v>0.48331159640572546</v>
      </c>
      <c r="H627" s="1244">
        <f>IF(ISERROR(VLOOKUP(VLOOKUP($A627, 'E4 TB Allocation Details'!$A$18:$L$214, MATCH("Demand ID", 'E4 TB Allocation Details'!$A$18:$L$18, 0),FALSE), 'E2 Allocators'!$B$15:$W$361, MATCH(H$17, 'E2 Allocators'!$B$15:$W$15, 0),FALSE)), 0, VLOOKUP(VLOOKUP($A627, 'E4 TB Allocation Details'!$A$18:$L$214, MATCH("Demand ID", 'E4 TB Allocation Details'!$A$18:$L$18, 0),FALSE), 'E2 Allocators'!$B$15:$W$361, MATCH(H$17, 'E2 Allocators'!$B$15:$W$15, 0),FALSE))</f>
        <v>0.25399518192010617</v>
      </c>
      <c r="I627" s="1244">
        <f>IF(ISERROR(VLOOKUP(VLOOKUP($A627, 'E4 TB Allocation Details'!$A$18:$L$214, MATCH("Demand ID", 'E4 TB Allocation Details'!$A$18:$L$18, 0),FALSE), 'E2 Allocators'!$B$15:$W$361, MATCH(I$17, 'E2 Allocators'!$B$15:$W$15, 0),FALSE)), 0, VLOOKUP(VLOOKUP($A627, 'E4 TB Allocation Details'!$A$18:$L$214, MATCH("Demand ID", 'E4 TB Allocation Details'!$A$18:$L$18, 0),FALSE), 'E2 Allocators'!$B$15:$W$361, MATCH(I$17, 'E2 Allocators'!$B$15:$W$15, 0),FALSE))</f>
        <v>0.26061105281909969</v>
      </c>
      <c r="J627" s="1244">
        <f>IF(ISERROR(VLOOKUP(VLOOKUP($A627, 'E4 TB Allocation Details'!$A$18:$L$214, MATCH("Demand ID", 'E4 TB Allocation Details'!$A$18:$L$18, 0),FALSE), 'E2 Allocators'!$B$15:$W$361, MATCH(J$17, 'E2 Allocators'!$B$15:$W$15, 0),FALSE)), 0, VLOOKUP(VLOOKUP($A627, 'E4 TB Allocation Details'!$A$18:$L$214, MATCH("Demand ID", 'E4 TB Allocation Details'!$A$18:$L$18, 0),FALSE), 'E2 Allocators'!$B$15:$W$361, MATCH(J$17, 'E2 Allocators'!$B$15:$W$15, 0),FALSE))</f>
        <v>0</v>
      </c>
      <c r="K627" s="1244">
        <f>IF(ISERROR(VLOOKUP(VLOOKUP($A627, 'E4 TB Allocation Details'!$A$18:$L$214, MATCH("Demand ID", 'E4 TB Allocation Details'!$A$18:$L$18, 0),FALSE), 'E2 Allocators'!$B$15:$W$361, MATCH(K$17, 'E2 Allocators'!$B$15:$W$15, 0),FALSE)), 0, VLOOKUP(VLOOKUP($A627, 'E4 TB Allocation Details'!$A$18:$L$214, MATCH("Demand ID", 'E4 TB Allocation Details'!$A$18:$L$18, 0),FALSE), 'E2 Allocators'!$B$15:$W$361, MATCH(K$17, 'E2 Allocators'!$B$15:$W$15, 0),FALSE))</f>
        <v>0</v>
      </c>
      <c r="L627" s="1244">
        <f>IF(ISERROR(VLOOKUP(VLOOKUP($A627, 'E4 TB Allocation Details'!$A$18:$L$214, MATCH("Demand ID", 'E4 TB Allocation Details'!$A$18:$L$18, 0),FALSE), 'E2 Allocators'!$B$15:$W$361, MATCH(L$17, 'E2 Allocators'!$B$15:$W$15, 0),FALSE)), 0, VLOOKUP(VLOOKUP($A627, 'E4 TB Allocation Details'!$A$18:$L$214, MATCH("Demand ID", 'E4 TB Allocation Details'!$A$18:$L$18, 0),FALSE), 'E2 Allocators'!$B$15:$W$361, MATCH(L$17, 'E2 Allocators'!$B$15:$W$15, 0),FALSE))</f>
        <v>0</v>
      </c>
      <c r="M627" s="1244">
        <f>IF(ISERROR(VLOOKUP(VLOOKUP($A627, 'E4 TB Allocation Details'!$A$18:$L$214, MATCH("Demand ID", 'E4 TB Allocation Details'!$A$18:$L$18, 0),FALSE), 'E2 Allocators'!$B$15:$W$361, MATCH(M$17, 'E2 Allocators'!$B$15:$W$15, 0),FALSE)), 0, VLOOKUP(VLOOKUP($A627, 'E4 TB Allocation Details'!$A$18:$L$214, MATCH("Demand ID", 'E4 TB Allocation Details'!$A$18:$L$18, 0),FALSE), 'E2 Allocators'!$B$15:$W$361, MATCH(M$17, 'E2 Allocators'!$B$15:$W$15, 0),FALSE))</f>
        <v>5.0665019236363748E-4</v>
      </c>
      <c r="N627" s="1244">
        <f>IF(ISERROR(VLOOKUP(VLOOKUP($A627, 'E4 TB Allocation Details'!$A$18:$L$214, MATCH("Demand ID", 'E4 TB Allocation Details'!$A$18:$L$18, 0),FALSE), 'E2 Allocators'!$B$15:$W$361, MATCH(N$17, 'E2 Allocators'!$B$15:$W$15, 0),FALSE)), 0, VLOOKUP(VLOOKUP($A627, 'E4 TB Allocation Details'!$A$18:$L$214, MATCH("Demand ID", 'E4 TB Allocation Details'!$A$18:$L$18, 0),FALSE), 'E2 Allocators'!$B$15:$W$361, MATCH(N$17, 'E2 Allocators'!$B$15:$W$15, 0),FALSE))</f>
        <v>0</v>
      </c>
      <c r="O627" s="1244">
        <f>IF(ISERROR(VLOOKUP(VLOOKUP($A627, 'E4 TB Allocation Details'!$A$18:$L$214, MATCH("Demand ID", 'E4 TB Allocation Details'!$A$18:$L$18, 0),FALSE), 'E2 Allocators'!$B$15:$W$361, MATCH(O$17, 'E2 Allocators'!$B$15:$W$15, 0),FALSE)), 0, VLOOKUP(VLOOKUP($A627, 'E4 TB Allocation Details'!$A$18:$L$214, MATCH("Demand ID", 'E4 TB Allocation Details'!$A$18:$L$18, 0),FALSE), 'E2 Allocators'!$B$15:$W$361, MATCH(O$17, 'E2 Allocators'!$B$15:$W$15, 0),FALSE))</f>
        <v>1.5755186627049891E-3</v>
      </c>
      <c r="P627" s="1244">
        <f>IF(ISERROR(VLOOKUP(VLOOKUP($A627, 'E4 TB Allocation Details'!$A$18:$L$214, MATCH("Demand ID", 'E4 TB Allocation Details'!$A$18:$L$18, 0),FALSE), 'E2 Allocators'!$B$15:$W$361, MATCH(P$17, 'E2 Allocators'!$B$15:$W$15, 0),FALSE)), 0, VLOOKUP(VLOOKUP($A627, 'E4 TB Allocation Details'!$A$18:$L$214, MATCH("Demand ID", 'E4 TB Allocation Details'!$A$18:$L$18, 0),FALSE), 'E2 Allocators'!$B$15:$W$361, MATCH(P$17, 'E2 Allocators'!$B$15:$W$15, 0),FALSE))</f>
        <v>0</v>
      </c>
      <c r="Q627" s="1244">
        <f>IF(ISERROR(VLOOKUP(VLOOKUP($A627, 'E4 TB Allocation Details'!$A$18:$L$214, MATCH("Demand ID", 'E4 TB Allocation Details'!$A$18:$L$18, 0),FALSE), 'E2 Allocators'!$B$15:$W$361, MATCH(Q$17, 'E2 Allocators'!$B$15:$W$15, 0),FALSE)), 0, VLOOKUP(VLOOKUP($A627, 'E4 TB Allocation Details'!$A$18:$L$214, MATCH("Demand ID", 'E4 TB Allocation Details'!$A$18:$L$18, 0),FALSE), 'E2 Allocators'!$B$15:$W$361, MATCH(Q$17, 'E2 Allocators'!$B$15:$W$15, 0),FALSE))</f>
        <v>0</v>
      </c>
      <c r="R627" s="1244">
        <f>IF(ISERROR(VLOOKUP(VLOOKUP($A627, 'E4 TB Allocation Details'!$A$18:$L$214, MATCH("Demand ID", 'E4 TB Allocation Details'!$A$18:$L$18, 0),FALSE), 'E2 Allocators'!$B$15:$W$361, MATCH(R$17, 'E2 Allocators'!$B$15:$W$15, 0),FALSE)), 0, VLOOKUP(VLOOKUP($A627, 'E4 TB Allocation Details'!$A$18:$L$214, MATCH("Demand ID", 'E4 TB Allocation Details'!$A$18:$L$18, 0),FALSE), 'E2 Allocators'!$B$15:$W$361, MATCH(R$17, 'E2 Allocators'!$B$15:$W$15, 0),FALSE))</f>
        <v>0</v>
      </c>
      <c r="S627" s="1244">
        <f>IF(ISERROR(VLOOKUP(VLOOKUP($A627, 'E4 TB Allocation Details'!$A$18:$L$214, MATCH("Demand ID", 'E4 TB Allocation Details'!$A$18:$L$18, 0),FALSE), 'E2 Allocators'!$B$15:$W$361, MATCH(S$17, 'E2 Allocators'!$B$15:$W$15, 0),FALSE)), 0, VLOOKUP(VLOOKUP($A627, 'E4 TB Allocation Details'!$A$18:$L$214, MATCH("Demand ID", 'E4 TB Allocation Details'!$A$18:$L$18, 0),FALSE), 'E2 Allocators'!$B$15:$W$361, MATCH(S$17, 'E2 Allocators'!$B$15:$W$15, 0),FALSE))</f>
        <v>0</v>
      </c>
      <c r="T627" s="1244">
        <f>IF(ISERROR(VLOOKUP(VLOOKUP($A627, 'E4 TB Allocation Details'!$A$18:$L$214, MATCH("Demand ID", 'E4 TB Allocation Details'!$A$18:$L$18, 0),FALSE), 'E2 Allocators'!$B$15:$W$361, MATCH(T$17, 'E2 Allocators'!$B$15:$W$15, 0),FALSE)), 0, VLOOKUP(VLOOKUP($A627, 'E4 TB Allocation Details'!$A$18:$L$214, MATCH("Demand ID", 'E4 TB Allocation Details'!$A$18:$L$18, 0),FALSE), 'E2 Allocators'!$B$15:$W$361, MATCH(T$17, 'E2 Allocators'!$B$15:$W$15, 0),FALSE))</f>
        <v>0</v>
      </c>
      <c r="U627" s="1244">
        <f>IF(ISERROR(VLOOKUP(VLOOKUP($A627, 'E4 TB Allocation Details'!$A$18:$L$214, MATCH("Demand ID", 'E4 TB Allocation Details'!$A$18:$L$18, 0),FALSE), 'E2 Allocators'!$B$15:$W$361, MATCH(U$17, 'E2 Allocators'!$B$15:$W$15, 0),FALSE)), 0, VLOOKUP(VLOOKUP($A627, 'E4 TB Allocation Details'!$A$18:$L$214, MATCH("Demand ID", 'E4 TB Allocation Details'!$A$18:$L$18, 0),FALSE), 'E2 Allocators'!$B$15:$W$361, MATCH(U$17, 'E2 Allocators'!$B$15:$W$15, 0),FALSE))</f>
        <v>0</v>
      </c>
      <c r="V627" s="1244">
        <f>IF(ISERROR(VLOOKUP(VLOOKUP($A627, 'E4 TB Allocation Details'!$A$18:$L$214, MATCH("Demand ID", 'E4 TB Allocation Details'!$A$18:$L$18, 0),FALSE), 'E2 Allocators'!$B$15:$W$361, MATCH(V$17, 'E2 Allocators'!$B$15:$W$15, 0),FALSE)), 0, VLOOKUP(VLOOKUP($A627, 'E4 TB Allocation Details'!$A$18:$L$214, MATCH("Demand ID", 'E4 TB Allocation Details'!$A$18:$L$18, 0),FALSE), 'E2 Allocators'!$B$15:$W$361, MATCH(V$17, 'E2 Allocators'!$B$15:$W$15, 0),FALSE))</f>
        <v>0</v>
      </c>
      <c r="W627" s="1244">
        <f>IF(ISERROR(VLOOKUP(VLOOKUP($A627, 'E4 TB Allocation Details'!$A$18:$L$214, MATCH("Demand ID", 'E4 TB Allocation Details'!$A$18:$L$18, 0),FALSE), 'E2 Allocators'!$B$15:$W$361, MATCH(W$17, 'E2 Allocators'!$B$15:$W$15, 0),FALSE)), 0, VLOOKUP(VLOOKUP($A627, 'E4 TB Allocation Details'!$A$18:$L$214, MATCH("Demand ID", 'E4 TB Allocation Details'!$A$18:$L$18, 0),FALSE), 'E2 Allocators'!$B$15:$W$361, MATCH(W$17, 'E2 Allocators'!$B$15:$W$15, 0),FALSE))</f>
        <v>0</v>
      </c>
      <c r="X627" s="1244">
        <f>IF(ISERROR(VLOOKUP(VLOOKUP($A627, 'E4 TB Allocation Details'!$A$18:$L$214, MATCH("Demand ID", 'E4 TB Allocation Details'!$A$18:$L$18, 0),FALSE), 'E2 Allocators'!$B$15:$W$361, MATCH(X$17, 'E2 Allocators'!$B$15:$W$15, 0),FALSE)), 0, VLOOKUP(VLOOKUP($A627, 'E4 TB Allocation Details'!$A$18:$L$214, MATCH("Demand ID", 'E4 TB Allocation Details'!$A$18:$L$18, 0),FALSE), 'E2 Allocators'!$B$15:$W$361, MATCH(X$17, 'E2 Allocators'!$B$15:$W$15, 0),FALSE))</f>
        <v>0</v>
      </c>
      <c r="Y627" s="1244">
        <f>IF(ISERROR(VLOOKUP(VLOOKUP($A627, 'E4 TB Allocation Details'!$A$18:$L$214, MATCH("Demand ID", 'E4 TB Allocation Details'!$A$18:$L$18, 0),FALSE), 'E2 Allocators'!$B$15:$W$361, MATCH(Y$17, 'E2 Allocators'!$B$15:$W$15, 0),FALSE)), 0, VLOOKUP(VLOOKUP($A627, 'E4 TB Allocation Details'!$A$18:$L$214, MATCH("Demand ID", 'E4 TB Allocation Details'!$A$18:$L$18, 0),FALSE), 'E2 Allocators'!$B$15:$W$361, MATCH(Y$17, 'E2 Allocators'!$B$15:$W$15, 0),FALSE))</f>
        <v>0</v>
      </c>
      <c r="Z627" s="1244">
        <f>IF(ISERROR(VLOOKUP(VLOOKUP($A627, 'E4 TB Allocation Details'!$A$18:$L$214, MATCH("Demand ID", 'E4 TB Allocation Details'!$A$18:$L$18, 0),FALSE), 'E2 Allocators'!$B$15:$W$361, MATCH(Z$17, 'E2 Allocators'!$B$15:$W$15, 0),FALSE)), 0, VLOOKUP(VLOOKUP($A627, 'E4 TB Allocation Details'!$A$18:$L$214, MATCH("Demand ID", 'E4 TB Allocation Details'!$A$18:$L$18, 0),FALSE), 'E2 Allocators'!$B$15:$W$361, MATCH(Z$17, 'E2 Allocators'!$B$15:$W$15, 0),FALSE))</f>
        <v>0</v>
      </c>
      <c r="AA627" s="1249">
        <f t="shared" si="901"/>
        <v>0.99999999999999989</v>
      </c>
      <c r="AB627" s="1244">
        <f>IF(ISERROR(VLOOKUP(VLOOKUP($A627, 'E4 TB Allocation Details'!$A$18:$L$214, MATCH("Customer ID", 'E4 TB Allocation Details'!$A$18:$L$18, 0),FALSE), 'E2 Allocators'!$B$15:$W$361, MATCH(AB$17, 'E2 Allocators'!$B$15:$W$15, 0),FALSE)), 0, VLOOKUP(VLOOKUP($A627, 'E4 TB Allocation Details'!$A$18:$L$214, MATCH("Customer ID", 'E4 TB Allocation Details'!$A$18:$L$18, 0),FALSE), 'E2 Allocators'!$B$15:$W$361, MATCH(AB$17, 'E2 Allocators'!$B$15:$W$15, 0),FALSE))</f>
        <v>0.83439005833121993</v>
      </c>
      <c r="AC627" s="1244">
        <f>IF(ISERROR(VLOOKUP(VLOOKUP($A627, 'E4 TB Allocation Details'!$A$18:$L$214, MATCH("Customer ID", 'E4 TB Allocation Details'!$A$18:$L$18, 0),FALSE), 'E2 Allocators'!$B$15:$W$361, MATCH(AC$17, 'E2 Allocators'!$B$15:$W$15, 0),FALSE)), 0, VLOOKUP(VLOOKUP($A627, 'E4 TB Allocation Details'!$A$18:$L$214, MATCH("Customer ID", 'E4 TB Allocation Details'!$A$18:$L$18, 0),FALSE), 'E2 Allocators'!$B$15:$W$361, MATCH(AC$17, 'E2 Allocators'!$B$15:$W$15, 0),FALSE))</f>
        <v>0.10271366979457267</v>
      </c>
      <c r="AD627" s="1244">
        <f>IF(ISERROR(VLOOKUP(VLOOKUP($A627, 'E4 TB Allocation Details'!$A$18:$L$214, MATCH("Customer ID", 'E4 TB Allocation Details'!$A$18:$L$18, 0),FALSE), 'E2 Allocators'!$B$15:$W$361, MATCH(AD$17, 'E2 Allocators'!$B$15:$W$15, 0),FALSE)), 0, VLOOKUP(VLOOKUP($A627, 'E4 TB Allocation Details'!$A$18:$L$214, MATCH("Customer ID", 'E4 TB Allocation Details'!$A$18:$L$18, 0),FALSE), 'E2 Allocators'!$B$15:$W$361, MATCH(AD$17, 'E2 Allocators'!$B$15:$W$15, 0),FALSE))</f>
        <v>1.1919857976160284E-2</v>
      </c>
      <c r="AE627" s="1244">
        <f>IF(ISERROR(VLOOKUP(VLOOKUP($A627, 'E4 TB Allocation Details'!$A$18:$L$214, MATCH("Customer ID", 'E4 TB Allocation Details'!$A$18:$L$18, 0),FALSE), 'E2 Allocators'!$B$15:$W$361, MATCH(AE$17, 'E2 Allocators'!$B$15:$W$15, 0),FALSE)), 0, VLOOKUP(VLOOKUP($A627, 'E4 TB Allocation Details'!$A$18:$L$214, MATCH("Customer ID", 'E4 TB Allocation Details'!$A$18:$L$18, 0),FALSE), 'E2 Allocators'!$B$15:$W$361, MATCH(AE$17, 'E2 Allocators'!$B$15:$W$15, 0),FALSE))</f>
        <v>0</v>
      </c>
      <c r="AF627" s="1244">
        <f>IF(ISERROR(VLOOKUP(VLOOKUP($A627, 'E4 TB Allocation Details'!$A$18:$L$214, MATCH("Customer ID", 'E4 TB Allocation Details'!$A$18:$L$18, 0),FALSE), 'E2 Allocators'!$B$15:$W$361, MATCH(AF$17, 'E2 Allocators'!$B$15:$W$15, 0),FALSE)), 0, VLOOKUP(VLOOKUP($A627, 'E4 TB Allocation Details'!$A$18:$L$214, MATCH("Customer ID", 'E4 TB Allocation Details'!$A$18:$L$18, 0),FALSE), 'E2 Allocators'!$B$15:$W$361, MATCH(AF$17, 'E2 Allocators'!$B$15:$W$15, 0),FALSE))</f>
        <v>0</v>
      </c>
      <c r="AG627" s="1244">
        <f>IF(ISERROR(VLOOKUP(VLOOKUP($A627, 'E4 TB Allocation Details'!$A$18:$L$214, MATCH("Customer ID", 'E4 TB Allocation Details'!$A$18:$L$18, 0),FALSE), 'E2 Allocators'!$B$15:$W$361, MATCH(AG$17, 'E2 Allocators'!$B$15:$W$15, 0),FALSE)), 0, VLOOKUP(VLOOKUP($A627, 'E4 TB Allocation Details'!$A$18:$L$214, MATCH("Customer ID", 'E4 TB Allocation Details'!$A$18:$L$18, 0),FALSE), 'E2 Allocators'!$B$15:$W$361, MATCH(AG$17, 'E2 Allocators'!$B$15:$W$15, 0),FALSE))</f>
        <v>0</v>
      </c>
      <c r="AH627" s="1244">
        <f>IF(ISERROR(VLOOKUP(VLOOKUP($A627, 'E4 TB Allocation Details'!$A$18:$L$214, MATCH("Customer ID", 'E4 TB Allocation Details'!$A$18:$L$18, 0),FALSE), 'E2 Allocators'!$B$15:$W$361, MATCH(AH$17, 'E2 Allocators'!$B$15:$W$15, 0),FALSE)), 0, VLOOKUP(VLOOKUP($A627, 'E4 TB Allocation Details'!$A$18:$L$214, MATCH("Customer ID", 'E4 TB Allocation Details'!$A$18:$L$18, 0),FALSE), 'E2 Allocators'!$B$15:$W$361, MATCH(AH$17, 'E2 Allocators'!$B$15:$W$15, 0),FALSE))</f>
        <v>4.9454729901090538E-2</v>
      </c>
      <c r="AI627" s="1244">
        <f>IF(ISERROR(VLOOKUP(VLOOKUP($A627, 'E4 TB Allocation Details'!$A$18:$L$214, MATCH("Customer ID", 'E4 TB Allocation Details'!$A$18:$L$18, 0),FALSE), 'E2 Allocators'!$B$15:$W$361, MATCH(AI$17, 'E2 Allocators'!$B$15:$W$15, 0),FALSE)), 0, VLOOKUP(VLOOKUP($A627, 'E4 TB Allocation Details'!$A$18:$L$214, MATCH("Customer ID", 'E4 TB Allocation Details'!$A$18:$L$18, 0),FALSE), 'E2 Allocators'!$B$15:$W$361, MATCH(AI$17, 'E2 Allocators'!$B$15:$W$15, 0),FALSE))</f>
        <v>0</v>
      </c>
      <c r="AJ627" s="1244">
        <f>IF(ISERROR(VLOOKUP(VLOOKUP($A627, 'E4 TB Allocation Details'!$A$18:$L$214, MATCH("Customer ID", 'E4 TB Allocation Details'!$A$18:$L$18, 0),FALSE), 'E2 Allocators'!$B$15:$W$361, MATCH(AJ$17, 'E2 Allocators'!$B$15:$W$15, 0),FALSE)), 0, VLOOKUP(VLOOKUP($A627, 'E4 TB Allocation Details'!$A$18:$L$214, MATCH("Customer ID", 'E4 TB Allocation Details'!$A$18:$L$18, 0),FALSE), 'E2 Allocators'!$B$15:$W$361, MATCH(AJ$17, 'E2 Allocators'!$B$15:$W$15, 0),FALSE))</f>
        <v>1.5216839969566321E-3</v>
      </c>
      <c r="AK627" s="1244">
        <f>IF(ISERROR(VLOOKUP(VLOOKUP($A627, 'E4 TB Allocation Details'!$A$18:$L$214, MATCH("Customer ID", 'E4 TB Allocation Details'!$A$18:$L$18, 0),FALSE), 'E2 Allocators'!$B$15:$W$361, MATCH(AK$17, 'E2 Allocators'!$B$15:$W$15, 0),FALSE)), 0, VLOOKUP(VLOOKUP($A627, 'E4 TB Allocation Details'!$A$18:$L$214, MATCH("Customer ID", 'E4 TB Allocation Details'!$A$18:$L$18, 0),FALSE), 'E2 Allocators'!$B$15:$W$361, MATCH(AK$17, 'E2 Allocators'!$B$15:$W$15, 0),FALSE))</f>
        <v>0</v>
      </c>
      <c r="AL627" s="1244">
        <f>IF(ISERROR(VLOOKUP(VLOOKUP($A627, 'E4 TB Allocation Details'!$A$18:$L$214, MATCH("Customer ID", 'E4 TB Allocation Details'!$A$18:$L$18, 0),FALSE), 'E2 Allocators'!$B$15:$W$361, MATCH(AL$17, 'E2 Allocators'!$B$15:$W$15, 0),FALSE)), 0, VLOOKUP(VLOOKUP($A627, 'E4 TB Allocation Details'!$A$18:$L$214, MATCH("Customer ID", 'E4 TB Allocation Details'!$A$18:$L$18, 0),FALSE), 'E2 Allocators'!$B$15:$W$361, MATCH(AL$17, 'E2 Allocators'!$B$15:$W$15, 0),FALSE))</f>
        <v>0</v>
      </c>
      <c r="AM627" s="1244">
        <f>IF(ISERROR(VLOOKUP(VLOOKUP($A627, 'E4 TB Allocation Details'!$A$18:$L$214, MATCH("Customer ID", 'E4 TB Allocation Details'!$A$18:$L$18, 0),FALSE), 'E2 Allocators'!$B$15:$W$361, MATCH(AM$17, 'E2 Allocators'!$B$15:$W$15, 0),FALSE)), 0, VLOOKUP(VLOOKUP($A627, 'E4 TB Allocation Details'!$A$18:$L$214, MATCH("Customer ID", 'E4 TB Allocation Details'!$A$18:$L$18, 0),FALSE), 'E2 Allocators'!$B$15:$W$361, MATCH(AM$17, 'E2 Allocators'!$B$15:$W$15, 0),FALSE))</f>
        <v>0</v>
      </c>
      <c r="AN627" s="1244">
        <f>IF(ISERROR(VLOOKUP(VLOOKUP($A627, 'E4 TB Allocation Details'!$A$18:$L$214, MATCH("Customer ID", 'E4 TB Allocation Details'!$A$18:$L$18, 0),FALSE), 'E2 Allocators'!$B$15:$W$361, MATCH(AN$17, 'E2 Allocators'!$B$15:$W$15, 0),FALSE)), 0, VLOOKUP(VLOOKUP($A627, 'E4 TB Allocation Details'!$A$18:$L$214, MATCH("Customer ID", 'E4 TB Allocation Details'!$A$18:$L$18, 0),FALSE), 'E2 Allocators'!$B$15:$W$361, MATCH(AN$17, 'E2 Allocators'!$B$15:$W$15, 0),FALSE))</f>
        <v>0</v>
      </c>
      <c r="AO627" s="1244">
        <f>IF(ISERROR(VLOOKUP(VLOOKUP($A627, 'E4 TB Allocation Details'!$A$18:$L$214, MATCH("Customer ID", 'E4 TB Allocation Details'!$A$18:$L$18, 0),FALSE), 'E2 Allocators'!$B$15:$W$361, MATCH(AO$17, 'E2 Allocators'!$B$15:$W$15, 0),FALSE)), 0, VLOOKUP(VLOOKUP($A627, 'E4 TB Allocation Details'!$A$18:$L$214, MATCH("Customer ID", 'E4 TB Allocation Details'!$A$18:$L$18, 0),FALSE), 'E2 Allocators'!$B$15:$W$361, MATCH(AO$17, 'E2 Allocators'!$B$15:$W$15, 0),FALSE))</f>
        <v>0</v>
      </c>
      <c r="AP627" s="1244">
        <f>IF(ISERROR(VLOOKUP(VLOOKUP($A627, 'E4 TB Allocation Details'!$A$18:$L$214, MATCH("Customer ID", 'E4 TB Allocation Details'!$A$18:$L$18, 0),FALSE), 'E2 Allocators'!$B$15:$W$361, MATCH(AP$17, 'E2 Allocators'!$B$15:$W$15, 0),FALSE)), 0, VLOOKUP(VLOOKUP($A627, 'E4 TB Allocation Details'!$A$18:$L$214, MATCH("Customer ID", 'E4 TB Allocation Details'!$A$18:$L$18, 0),FALSE), 'E2 Allocators'!$B$15:$W$361, MATCH(AP$17, 'E2 Allocators'!$B$15:$W$15, 0),FALSE))</f>
        <v>0</v>
      </c>
      <c r="AQ627" s="1244">
        <f>IF(ISERROR(VLOOKUP(VLOOKUP($A627, 'E4 TB Allocation Details'!$A$18:$L$214, MATCH("Customer ID", 'E4 TB Allocation Details'!$A$18:$L$18, 0),FALSE), 'E2 Allocators'!$B$15:$W$361, MATCH(AQ$17, 'E2 Allocators'!$B$15:$W$15, 0),FALSE)), 0, VLOOKUP(VLOOKUP($A627, 'E4 TB Allocation Details'!$A$18:$L$214, MATCH("Customer ID", 'E4 TB Allocation Details'!$A$18:$L$18, 0),FALSE), 'E2 Allocators'!$B$15:$W$361, MATCH(AQ$17, 'E2 Allocators'!$B$15:$W$15, 0),FALSE))</f>
        <v>0</v>
      </c>
      <c r="AR627" s="1244">
        <f>IF(ISERROR(VLOOKUP(VLOOKUP($A627, 'E4 TB Allocation Details'!$A$18:$L$214, MATCH("Customer ID", 'E4 TB Allocation Details'!$A$18:$L$18, 0),FALSE), 'E2 Allocators'!$B$15:$W$361, MATCH(AR$17, 'E2 Allocators'!$B$15:$W$15, 0),FALSE)), 0, VLOOKUP(VLOOKUP($A627, 'E4 TB Allocation Details'!$A$18:$L$214, MATCH("Customer ID", 'E4 TB Allocation Details'!$A$18:$L$18, 0),FALSE), 'E2 Allocators'!$B$15:$W$361, MATCH(AR$17, 'E2 Allocators'!$B$15:$W$15, 0),FALSE))</f>
        <v>0</v>
      </c>
      <c r="AS627" s="1244">
        <f>IF(ISERROR(VLOOKUP(VLOOKUP($A627, 'E4 TB Allocation Details'!$A$18:$L$214, MATCH("Customer ID", 'E4 TB Allocation Details'!$A$18:$L$18, 0),FALSE), 'E2 Allocators'!$B$15:$W$361, MATCH(AS$17, 'E2 Allocators'!$B$15:$W$15, 0),FALSE)), 0, VLOOKUP(VLOOKUP($A627, 'E4 TB Allocation Details'!$A$18:$L$214, MATCH("Customer ID", 'E4 TB Allocation Details'!$A$18:$L$18, 0),FALSE), 'E2 Allocators'!$B$15:$W$361, MATCH(AS$17, 'E2 Allocators'!$B$15:$W$15, 0),FALSE))</f>
        <v>0</v>
      </c>
      <c r="AT627" s="1244">
        <f>IF(ISERROR(VLOOKUP(VLOOKUP($A627, 'E4 TB Allocation Details'!$A$18:$L$214, MATCH("Customer ID", 'E4 TB Allocation Details'!$A$18:$L$18, 0),FALSE), 'E2 Allocators'!$B$15:$W$361, MATCH(AT$17, 'E2 Allocators'!$B$15:$W$15, 0),FALSE)), 0, VLOOKUP(VLOOKUP($A627, 'E4 TB Allocation Details'!$A$18:$L$214, MATCH("Customer ID", 'E4 TB Allocation Details'!$A$18:$L$18, 0),FALSE), 'E2 Allocators'!$B$15:$W$361, MATCH(AT$17, 'E2 Allocators'!$B$15:$W$15, 0),FALSE))</f>
        <v>0</v>
      </c>
      <c r="AU627" s="1244">
        <f>IF(ISERROR(VLOOKUP(VLOOKUP($A627, 'E4 TB Allocation Details'!$A$18:$L$214, MATCH("Customer ID", 'E4 TB Allocation Details'!$A$18:$L$18, 0),FALSE), 'E2 Allocators'!$B$15:$W$361, MATCH(AU$17, 'E2 Allocators'!$B$15:$W$15, 0),FALSE)), 0, VLOOKUP(VLOOKUP($A627, 'E4 TB Allocation Details'!$A$18:$L$214, MATCH("Customer ID", 'E4 TB Allocation Details'!$A$18:$L$18, 0),FALSE), 'E2 Allocators'!$B$15:$W$361, MATCH(AU$17, 'E2 Allocators'!$B$15:$W$15, 0),FALSE))</f>
        <v>0</v>
      </c>
      <c r="AV627" s="1249">
        <f t="shared" si="902"/>
        <v>1</v>
      </c>
      <c r="AW627" s="1246"/>
      <c r="AX627" s="1246"/>
      <c r="AY627" s="1246"/>
      <c r="AZ627" s="1246"/>
      <c r="BA627" s="1246"/>
      <c r="BB627" s="1246"/>
      <c r="BC627" s="1246"/>
      <c r="BD627" s="1246"/>
      <c r="BE627" s="1246"/>
      <c r="BF627" s="1246"/>
      <c r="BG627" s="1246"/>
      <c r="BH627" s="1246"/>
      <c r="BI627" s="1246"/>
      <c r="BJ627" s="1246"/>
      <c r="BK627" s="1246"/>
      <c r="BL627" s="1246"/>
      <c r="BM627" s="1246"/>
      <c r="BN627" s="1246"/>
      <c r="BO627" s="1246"/>
      <c r="BP627" s="1246"/>
      <c r="BQ627" s="1247"/>
    </row>
    <row r="628" spans="1:69" s="229" customFormat="1" ht="25.5">
      <c r="A628" s="1248" t="s">
        <v>842</v>
      </c>
      <c r="B628" s="1241" t="s">
        <v>636</v>
      </c>
      <c r="C628" s="1242">
        <v>1</v>
      </c>
      <c r="D628" s="1243">
        <f t="shared" si="899"/>
        <v>0.6</v>
      </c>
      <c r="E628" s="1243">
        <f>VLOOKUP($A628,'E1 Categorization'!$A$35:$E$116,5,FALSE)</f>
        <v>0.4</v>
      </c>
      <c r="F628" s="1243">
        <f t="shared" si="900"/>
        <v>1</v>
      </c>
      <c r="G628" s="1244">
        <f>IF(ISERROR(VLOOKUP(VLOOKUP($A628, 'E4 TB Allocation Details'!$A$18:$L$214, MATCH("Demand ID", 'E4 TB Allocation Details'!$A$18:$L$18, 0),FALSE), 'E2 Allocators'!$B$15:$W$361, MATCH(G$17, 'E2 Allocators'!$B$15:$W$15, 0),FALSE)), 0, VLOOKUP(VLOOKUP($A628, 'E4 TB Allocation Details'!$A$18:$L$214, MATCH("Demand ID", 'E4 TB Allocation Details'!$A$18:$L$18, 0),FALSE), 'E2 Allocators'!$B$15:$W$361, MATCH(G$17, 'E2 Allocators'!$B$15:$W$15, 0),FALSE))</f>
        <v>0.65366353966808421</v>
      </c>
      <c r="H628" s="1244">
        <f>IF(ISERROR(VLOOKUP(VLOOKUP($A628, 'E4 TB Allocation Details'!$A$18:$L$214, MATCH("Demand ID", 'E4 TB Allocation Details'!$A$18:$L$18, 0),FALSE), 'E2 Allocators'!$B$15:$W$361, MATCH(H$17, 'E2 Allocators'!$B$15:$W$15, 0),FALSE)), 0, VLOOKUP(VLOOKUP($A628, 'E4 TB Allocation Details'!$A$18:$L$214, MATCH("Demand ID", 'E4 TB Allocation Details'!$A$18:$L$18, 0),FALSE), 'E2 Allocators'!$B$15:$W$361, MATCH(H$17, 'E2 Allocators'!$B$15:$W$15, 0),FALSE))</f>
        <v>0.34352039327680567</v>
      </c>
      <c r="I628" s="1244">
        <f>IF(ISERROR(VLOOKUP(VLOOKUP($A628, 'E4 TB Allocation Details'!$A$18:$L$214, MATCH("Demand ID", 'E4 TB Allocation Details'!$A$18:$L$18, 0),FALSE), 'E2 Allocators'!$B$15:$W$361, MATCH(I$17, 'E2 Allocators'!$B$15:$W$15, 0),FALSE)), 0, VLOOKUP(VLOOKUP($A628, 'E4 TB Allocation Details'!$A$18:$L$214, MATCH("Demand ID", 'E4 TB Allocation Details'!$A$18:$L$18, 0),FALSE), 'E2 Allocators'!$B$15:$W$361, MATCH(I$17, 'E2 Allocators'!$B$15:$W$15, 0),FALSE))</f>
        <v>0</v>
      </c>
      <c r="J628" s="1244">
        <f>IF(ISERROR(VLOOKUP(VLOOKUP($A628, 'E4 TB Allocation Details'!$A$18:$L$214, MATCH("Demand ID", 'E4 TB Allocation Details'!$A$18:$L$18, 0),FALSE), 'E2 Allocators'!$B$15:$W$361, MATCH(J$17, 'E2 Allocators'!$B$15:$W$15, 0),FALSE)), 0, VLOOKUP(VLOOKUP($A628, 'E4 TB Allocation Details'!$A$18:$L$214, MATCH("Demand ID", 'E4 TB Allocation Details'!$A$18:$L$18, 0),FALSE), 'E2 Allocators'!$B$15:$W$361, MATCH(J$17, 'E2 Allocators'!$B$15:$W$15, 0),FALSE))</f>
        <v>0</v>
      </c>
      <c r="K628" s="1244">
        <f>IF(ISERROR(VLOOKUP(VLOOKUP($A628, 'E4 TB Allocation Details'!$A$18:$L$214, MATCH("Demand ID", 'E4 TB Allocation Details'!$A$18:$L$18, 0),FALSE), 'E2 Allocators'!$B$15:$W$361, MATCH(K$17, 'E2 Allocators'!$B$15:$W$15, 0),FALSE)), 0, VLOOKUP(VLOOKUP($A628, 'E4 TB Allocation Details'!$A$18:$L$214, MATCH("Demand ID", 'E4 TB Allocation Details'!$A$18:$L$18, 0),FALSE), 'E2 Allocators'!$B$15:$W$361, MATCH(K$17, 'E2 Allocators'!$B$15:$W$15, 0),FALSE))</f>
        <v>0</v>
      </c>
      <c r="L628" s="1244">
        <f>IF(ISERROR(VLOOKUP(VLOOKUP($A628, 'E4 TB Allocation Details'!$A$18:$L$214, MATCH("Demand ID", 'E4 TB Allocation Details'!$A$18:$L$18, 0),FALSE), 'E2 Allocators'!$B$15:$W$361, MATCH(L$17, 'E2 Allocators'!$B$15:$W$15, 0),FALSE)), 0, VLOOKUP(VLOOKUP($A628, 'E4 TB Allocation Details'!$A$18:$L$214, MATCH("Demand ID", 'E4 TB Allocation Details'!$A$18:$L$18, 0),FALSE), 'E2 Allocators'!$B$15:$W$361, MATCH(L$17, 'E2 Allocators'!$B$15:$W$15, 0),FALSE))</f>
        <v>0</v>
      </c>
      <c r="M628" s="1244">
        <f>IF(ISERROR(VLOOKUP(VLOOKUP($A628, 'E4 TB Allocation Details'!$A$18:$L$214, MATCH("Demand ID", 'E4 TB Allocation Details'!$A$18:$L$18, 0),FALSE), 'E2 Allocators'!$B$15:$W$361, MATCH(M$17, 'E2 Allocators'!$B$15:$W$15, 0),FALSE)), 0, VLOOKUP(VLOOKUP($A628, 'E4 TB Allocation Details'!$A$18:$L$214, MATCH("Demand ID", 'E4 TB Allocation Details'!$A$18:$L$18, 0),FALSE), 'E2 Allocators'!$B$15:$W$361, MATCH(M$17, 'E2 Allocators'!$B$15:$W$15, 0),FALSE))</f>
        <v>6.8522824731876819E-4</v>
      </c>
      <c r="N628" s="1244">
        <f>IF(ISERROR(VLOOKUP(VLOOKUP($A628, 'E4 TB Allocation Details'!$A$18:$L$214, MATCH("Demand ID", 'E4 TB Allocation Details'!$A$18:$L$18, 0),FALSE), 'E2 Allocators'!$B$15:$W$361, MATCH(N$17, 'E2 Allocators'!$B$15:$W$15, 0),FALSE)), 0, VLOOKUP(VLOOKUP($A628, 'E4 TB Allocation Details'!$A$18:$L$214, MATCH("Demand ID", 'E4 TB Allocation Details'!$A$18:$L$18, 0),FALSE), 'E2 Allocators'!$B$15:$W$361, MATCH(N$17, 'E2 Allocators'!$B$15:$W$15, 0),FALSE))</f>
        <v>0</v>
      </c>
      <c r="O628" s="1244">
        <f>IF(ISERROR(VLOOKUP(VLOOKUP($A628, 'E4 TB Allocation Details'!$A$18:$L$214, MATCH("Demand ID", 'E4 TB Allocation Details'!$A$18:$L$18, 0),FALSE), 'E2 Allocators'!$B$15:$W$361, MATCH(O$17, 'E2 Allocators'!$B$15:$W$15, 0),FALSE)), 0, VLOOKUP(VLOOKUP($A628, 'E4 TB Allocation Details'!$A$18:$L$214, MATCH("Demand ID", 'E4 TB Allocation Details'!$A$18:$L$18, 0),FALSE), 'E2 Allocators'!$B$15:$W$361, MATCH(O$17, 'E2 Allocators'!$B$15:$W$15, 0),FALSE))</f>
        <v>2.1308388077912661E-3</v>
      </c>
      <c r="P628" s="1244">
        <f>IF(ISERROR(VLOOKUP(VLOOKUP($A628, 'E4 TB Allocation Details'!$A$18:$L$214, MATCH("Demand ID", 'E4 TB Allocation Details'!$A$18:$L$18, 0),FALSE), 'E2 Allocators'!$B$15:$W$361, MATCH(P$17, 'E2 Allocators'!$B$15:$W$15, 0),FALSE)), 0, VLOOKUP(VLOOKUP($A628, 'E4 TB Allocation Details'!$A$18:$L$214, MATCH("Demand ID", 'E4 TB Allocation Details'!$A$18:$L$18, 0),FALSE), 'E2 Allocators'!$B$15:$W$361, MATCH(P$17, 'E2 Allocators'!$B$15:$W$15, 0),FALSE))</f>
        <v>0</v>
      </c>
      <c r="Q628" s="1244">
        <f>IF(ISERROR(VLOOKUP(VLOOKUP($A628, 'E4 TB Allocation Details'!$A$18:$L$214, MATCH("Demand ID", 'E4 TB Allocation Details'!$A$18:$L$18, 0),FALSE), 'E2 Allocators'!$B$15:$W$361, MATCH(Q$17, 'E2 Allocators'!$B$15:$W$15, 0),FALSE)), 0, VLOOKUP(VLOOKUP($A628, 'E4 TB Allocation Details'!$A$18:$L$214, MATCH("Demand ID", 'E4 TB Allocation Details'!$A$18:$L$18, 0),FALSE), 'E2 Allocators'!$B$15:$W$361, MATCH(Q$17, 'E2 Allocators'!$B$15:$W$15, 0),FALSE))</f>
        <v>0</v>
      </c>
      <c r="R628" s="1244">
        <f>IF(ISERROR(VLOOKUP(VLOOKUP($A628, 'E4 TB Allocation Details'!$A$18:$L$214, MATCH("Demand ID", 'E4 TB Allocation Details'!$A$18:$L$18, 0),FALSE), 'E2 Allocators'!$B$15:$W$361, MATCH(R$17, 'E2 Allocators'!$B$15:$W$15, 0),FALSE)), 0, VLOOKUP(VLOOKUP($A628, 'E4 TB Allocation Details'!$A$18:$L$214, MATCH("Demand ID", 'E4 TB Allocation Details'!$A$18:$L$18, 0),FALSE), 'E2 Allocators'!$B$15:$W$361, MATCH(R$17, 'E2 Allocators'!$B$15:$W$15, 0),FALSE))</f>
        <v>0</v>
      </c>
      <c r="S628" s="1244">
        <f>IF(ISERROR(VLOOKUP(VLOOKUP($A628, 'E4 TB Allocation Details'!$A$18:$L$214, MATCH("Demand ID", 'E4 TB Allocation Details'!$A$18:$L$18, 0),FALSE), 'E2 Allocators'!$B$15:$W$361, MATCH(S$17, 'E2 Allocators'!$B$15:$W$15, 0),FALSE)), 0, VLOOKUP(VLOOKUP($A628, 'E4 TB Allocation Details'!$A$18:$L$214, MATCH("Demand ID", 'E4 TB Allocation Details'!$A$18:$L$18, 0),FALSE), 'E2 Allocators'!$B$15:$W$361, MATCH(S$17, 'E2 Allocators'!$B$15:$W$15, 0),FALSE))</f>
        <v>0</v>
      </c>
      <c r="T628" s="1244">
        <f>IF(ISERROR(VLOOKUP(VLOOKUP($A628, 'E4 TB Allocation Details'!$A$18:$L$214, MATCH("Demand ID", 'E4 TB Allocation Details'!$A$18:$L$18, 0),FALSE), 'E2 Allocators'!$B$15:$W$361, MATCH(T$17, 'E2 Allocators'!$B$15:$W$15, 0),FALSE)), 0, VLOOKUP(VLOOKUP($A628, 'E4 TB Allocation Details'!$A$18:$L$214, MATCH("Demand ID", 'E4 TB Allocation Details'!$A$18:$L$18, 0),FALSE), 'E2 Allocators'!$B$15:$W$361, MATCH(T$17, 'E2 Allocators'!$B$15:$W$15, 0),FALSE))</f>
        <v>0</v>
      </c>
      <c r="U628" s="1244">
        <f>IF(ISERROR(VLOOKUP(VLOOKUP($A628, 'E4 TB Allocation Details'!$A$18:$L$214, MATCH("Demand ID", 'E4 TB Allocation Details'!$A$18:$L$18, 0),FALSE), 'E2 Allocators'!$B$15:$W$361, MATCH(U$17, 'E2 Allocators'!$B$15:$W$15, 0),FALSE)), 0, VLOOKUP(VLOOKUP($A628, 'E4 TB Allocation Details'!$A$18:$L$214, MATCH("Demand ID", 'E4 TB Allocation Details'!$A$18:$L$18, 0),FALSE), 'E2 Allocators'!$B$15:$W$361, MATCH(U$17, 'E2 Allocators'!$B$15:$W$15, 0),FALSE))</f>
        <v>0</v>
      </c>
      <c r="V628" s="1244">
        <f>IF(ISERROR(VLOOKUP(VLOOKUP($A628, 'E4 TB Allocation Details'!$A$18:$L$214, MATCH("Demand ID", 'E4 TB Allocation Details'!$A$18:$L$18, 0),FALSE), 'E2 Allocators'!$B$15:$W$361, MATCH(V$17, 'E2 Allocators'!$B$15:$W$15, 0),FALSE)), 0, VLOOKUP(VLOOKUP($A628, 'E4 TB Allocation Details'!$A$18:$L$214, MATCH("Demand ID", 'E4 TB Allocation Details'!$A$18:$L$18, 0),FALSE), 'E2 Allocators'!$B$15:$W$361, MATCH(V$17, 'E2 Allocators'!$B$15:$W$15, 0),FALSE))</f>
        <v>0</v>
      </c>
      <c r="W628" s="1244">
        <f>IF(ISERROR(VLOOKUP(VLOOKUP($A628, 'E4 TB Allocation Details'!$A$18:$L$214, MATCH("Demand ID", 'E4 TB Allocation Details'!$A$18:$L$18, 0),FALSE), 'E2 Allocators'!$B$15:$W$361, MATCH(W$17, 'E2 Allocators'!$B$15:$W$15, 0),FALSE)), 0, VLOOKUP(VLOOKUP($A628, 'E4 TB Allocation Details'!$A$18:$L$214, MATCH("Demand ID", 'E4 TB Allocation Details'!$A$18:$L$18, 0),FALSE), 'E2 Allocators'!$B$15:$W$361, MATCH(W$17, 'E2 Allocators'!$B$15:$W$15, 0),FALSE))</f>
        <v>0</v>
      </c>
      <c r="X628" s="1244">
        <f>IF(ISERROR(VLOOKUP(VLOOKUP($A628, 'E4 TB Allocation Details'!$A$18:$L$214, MATCH("Demand ID", 'E4 TB Allocation Details'!$A$18:$L$18, 0),FALSE), 'E2 Allocators'!$B$15:$W$361, MATCH(X$17, 'E2 Allocators'!$B$15:$W$15, 0),FALSE)), 0, VLOOKUP(VLOOKUP($A628, 'E4 TB Allocation Details'!$A$18:$L$214, MATCH("Demand ID", 'E4 TB Allocation Details'!$A$18:$L$18, 0),FALSE), 'E2 Allocators'!$B$15:$W$361, MATCH(X$17, 'E2 Allocators'!$B$15:$W$15, 0),FALSE))</f>
        <v>0</v>
      </c>
      <c r="Y628" s="1244">
        <f>IF(ISERROR(VLOOKUP(VLOOKUP($A628, 'E4 TB Allocation Details'!$A$18:$L$214, MATCH("Demand ID", 'E4 TB Allocation Details'!$A$18:$L$18, 0),FALSE), 'E2 Allocators'!$B$15:$W$361, MATCH(Y$17, 'E2 Allocators'!$B$15:$W$15, 0),FALSE)), 0, VLOOKUP(VLOOKUP($A628, 'E4 TB Allocation Details'!$A$18:$L$214, MATCH("Demand ID", 'E4 TB Allocation Details'!$A$18:$L$18, 0),FALSE), 'E2 Allocators'!$B$15:$W$361, MATCH(Y$17, 'E2 Allocators'!$B$15:$W$15, 0),FALSE))</f>
        <v>0</v>
      </c>
      <c r="Z628" s="1244">
        <f>IF(ISERROR(VLOOKUP(VLOOKUP($A628, 'E4 TB Allocation Details'!$A$18:$L$214, MATCH("Demand ID", 'E4 TB Allocation Details'!$A$18:$L$18, 0),FALSE), 'E2 Allocators'!$B$15:$W$361, MATCH(Z$17, 'E2 Allocators'!$B$15:$W$15, 0),FALSE)), 0, VLOOKUP(VLOOKUP($A628, 'E4 TB Allocation Details'!$A$18:$L$214, MATCH("Demand ID", 'E4 TB Allocation Details'!$A$18:$L$18, 0),FALSE), 'E2 Allocators'!$B$15:$W$361, MATCH(Z$17, 'E2 Allocators'!$B$15:$W$15, 0),FALSE))</f>
        <v>0</v>
      </c>
      <c r="AA628" s="1249">
        <f t="shared" si="901"/>
        <v>1</v>
      </c>
      <c r="AB628" s="1244">
        <f>IF(ISERROR(VLOOKUP(VLOOKUP($A628, 'E4 TB Allocation Details'!$A$18:$L$214, MATCH("Customer ID", 'E4 TB Allocation Details'!$A$18:$L$18, 0),FALSE), 'E2 Allocators'!$B$15:$W$361, MATCH(AB$17, 'E2 Allocators'!$B$15:$W$15, 0),FALSE)), 0, VLOOKUP(VLOOKUP($A628, 'E4 TB Allocation Details'!$A$18:$L$214, MATCH("Customer ID", 'E4 TB Allocation Details'!$A$18:$L$18, 0),FALSE), 'E2 Allocators'!$B$15:$W$361, MATCH(AB$17, 'E2 Allocators'!$B$15:$W$15, 0),FALSE))</f>
        <v>0.84445585215605745</v>
      </c>
      <c r="AC628" s="1244">
        <f>IF(ISERROR(VLOOKUP(VLOOKUP($A628, 'E4 TB Allocation Details'!$A$18:$L$214, MATCH("Customer ID", 'E4 TB Allocation Details'!$A$18:$L$18, 0),FALSE), 'E2 Allocators'!$B$15:$W$361, MATCH(AC$17, 'E2 Allocators'!$B$15:$W$15, 0),FALSE)), 0, VLOOKUP(VLOOKUP($A628, 'E4 TB Allocation Details'!$A$18:$L$214, MATCH("Customer ID", 'E4 TB Allocation Details'!$A$18:$L$18, 0),FALSE), 'E2 Allocators'!$B$15:$W$361, MATCH(AC$17, 'E2 Allocators'!$B$15:$W$15, 0),FALSE))</f>
        <v>0.10395277207392196</v>
      </c>
      <c r="AD628" s="1244">
        <f>IF(ISERROR(VLOOKUP(VLOOKUP($A628, 'E4 TB Allocation Details'!$A$18:$L$214, MATCH("Customer ID", 'E4 TB Allocation Details'!$A$18:$L$18, 0),FALSE), 'E2 Allocators'!$B$15:$W$361, MATCH(AD$17, 'E2 Allocators'!$B$15:$W$15, 0),FALSE)), 0, VLOOKUP(VLOOKUP($A628, 'E4 TB Allocation Details'!$A$18:$L$214, MATCH("Customer ID", 'E4 TB Allocation Details'!$A$18:$L$18, 0),FALSE), 'E2 Allocators'!$B$15:$W$361, MATCH(AD$17, 'E2 Allocators'!$B$15:$W$15, 0),FALSE))</f>
        <v>0</v>
      </c>
      <c r="AE628" s="1244">
        <f>IF(ISERROR(VLOOKUP(VLOOKUP($A628, 'E4 TB Allocation Details'!$A$18:$L$214, MATCH("Customer ID", 'E4 TB Allocation Details'!$A$18:$L$18, 0),FALSE), 'E2 Allocators'!$B$15:$W$361, MATCH(AE$17, 'E2 Allocators'!$B$15:$W$15, 0),FALSE)), 0, VLOOKUP(VLOOKUP($A628, 'E4 TB Allocation Details'!$A$18:$L$214, MATCH("Customer ID", 'E4 TB Allocation Details'!$A$18:$L$18, 0),FALSE), 'E2 Allocators'!$B$15:$W$361, MATCH(AE$17, 'E2 Allocators'!$B$15:$W$15, 0),FALSE))</f>
        <v>0</v>
      </c>
      <c r="AF628" s="1244">
        <f>IF(ISERROR(VLOOKUP(VLOOKUP($A628, 'E4 TB Allocation Details'!$A$18:$L$214, MATCH("Customer ID", 'E4 TB Allocation Details'!$A$18:$L$18, 0),FALSE), 'E2 Allocators'!$B$15:$W$361, MATCH(AF$17, 'E2 Allocators'!$B$15:$W$15, 0),FALSE)), 0, VLOOKUP(VLOOKUP($A628, 'E4 TB Allocation Details'!$A$18:$L$214, MATCH("Customer ID", 'E4 TB Allocation Details'!$A$18:$L$18, 0),FALSE), 'E2 Allocators'!$B$15:$W$361, MATCH(AF$17, 'E2 Allocators'!$B$15:$W$15, 0),FALSE))</f>
        <v>0</v>
      </c>
      <c r="AG628" s="1244">
        <f>IF(ISERROR(VLOOKUP(VLOOKUP($A628, 'E4 TB Allocation Details'!$A$18:$L$214, MATCH("Customer ID", 'E4 TB Allocation Details'!$A$18:$L$18, 0),FALSE), 'E2 Allocators'!$B$15:$W$361, MATCH(AG$17, 'E2 Allocators'!$B$15:$W$15, 0),FALSE)), 0, VLOOKUP(VLOOKUP($A628, 'E4 TB Allocation Details'!$A$18:$L$214, MATCH("Customer ID", 'E4 TB Allocation Details'!$A$18:$L$18, 0),FALSE), 'E2 Allocators'!$B$15:$W$361, MATCH(AG$17, 'E2 Allocators'!$B$15:$W$15, 0),FALSE))</f>
        <v>0</v>
      </c>
      <c r="AH628" s="1244">
        <f>IF(ISERROR(VLOOKUP(VLOOKUP($A628, 'E4 TB Allocation Details'!$A$18:$L$214, MATCH("Customer ID", 'E4 TB Allocation Details'!$A$18:$L$18, 0),FALSE), 'E2 Allocators'!$B$15:$W$361, MATCH(AH$17, 'E2 Allocators'!$B$15:$W$15, 0),FALSE)), 0, VLOOKUP(VLOOKUP($A628, 'E4 TB Allocation Details'!$A$18:$L$214, MATCH("Customer ID", 'E4 TB Allocation Details'!$A$18:$L$18, 0),FALSE), 'E2 Allocators'!$B$15:$W$361, MATCH(AH$17, 'E2 Allocators'!$B$15:$W$15, 0),FALSE))</f>
        <v>5.0051334702258726E-2</v>
      </c>
      <c r="AI628" s="1244">
        <f>IF(ISERROR(VLOOKUP(VLOOKUP($A628, 'E4 TB Allocation Details'!$A$18:$L$214, MATCH("Customer ID", 'E4 TB Allocation Details'!$A$18:$L$18, 0),FALSE), 'E2 Allocators'!$B$15:$W$361, MATCH(AI$17, 'E2 Allocators'!$B$15:$W$15, 0),FALSE)), 0, VLOOKUP(VLOOKUP($A628, 'E4 TB Allocation Details'!$A$18:$L$214, MATCH("Customer ID", 'E4 TB Allocation Details'!$A$18:$L$18, 0),FALSE), 'E2 Allocators'!$B$15:$W$361, MATCH(AI$17, 'E2 Allocators'!$B$15:$W$15, 0),FALSE))</f>
        <v>0</v>
      </c>
      <c r="AJ628" s="1244">
        <f>IF(ISERROR(VLOOKUP(VLOOKUP($A628, 'E4 TB Allocation Details'!$A$18:$L$214, MATCH("Customer ID", 'E4 TB Allocation Details'!$A$18:$L$18, 0),FALSE), 'E2 Allocators'!$B$15:$W$361, MATCH(AJ$17, 'E2 Allocators'!$B$15:$W$15, 0),FALSE)), 0, VLOOKUP(VLOOKUP($A628, 'E4 TB Allocation Details'!$A$18:$L$214, MATCH("Customer ID", 'E4 TB Allocation Details'!$A$18:$L$18, 0),FALSE), 'E2 Allocators'!$B$15:$W$361, MATCH(AJ$17, 'E2 Allocators'!$B$15:$W$15, 0),FALSE))</f>
        <v>1.540041067761807E-3</v>
      </c>
      <c r="AK628" s="1244">
        <f>IF(ISERROR(VLOOKUP(VLOOKUP($A628, 'E4 TB Allocation Details'!$A$18:$L$214, MATCH("Customer ID", 'E4 TB Allocation Details'!$A$18:$L$18, 0),FALSE), 'E2 Allocators'!$B$15:$W$361, MATCH(AK$17, 'E2 Allocators'!$B$15:$W$15, 0),FALSE)), 0, VLOOKUP(VLOOKUP($A628, 'E4 TB Allocation Details'!$A$18:$L$214, MATCH("Customer ID", 'E4 TB Allocation Details'!$A$18:$L$18, 0),FALSE), 'E2 Allocators'!$B$15:$W$361, MATCH(AK$17, 'E2 Allocators'!$B$15:$W$15, 0),FALSE))</f>
        <v>0</v>
      </c>
      <c r="AL628" s="1244">
        <f>IF(ISERROR(VLOOKUP(VLOOKUP($A628, 'E4 TB Allocation Details'!$A$18:$L$214, MATCH("Customer ID", 'E4 TB Allocation Details'!$A$18:$L$18, 0),FALSE), 'E2 Allocators'!$B$15:$W$361, MATCH(AL$17, 'E2 Allocators'!$B$15:$W$15, 0),FALSE)), 0, VLOOKUP(VLOOKUP($A628, 'E4 TB Allocation Details'!$A$18:$L$214, MATCH("Customer ID", 'E4 TB Allocation Details'!$A$18:$L$18, 0),FALSE), 'E2 Allocators'!$B$15:$W$361, MATCH(AL$17, 'E2 Allocators'!$B$15:$W$15, 0),FALSE))</f>
        <v>0</v>
      </c>
      <c r="AM628" s="1244">
        <f>IF(ISERROR(VLOOKUP(VLOOKUP($A628, 'E4 TB Allocation Details'!$A$18:$L$214, MATCH("Customer ID", 'E4 TB Allocation Details'!$A$18:$L$18, 0),FALSE), 'E2 Allocators'!$B$15:$W$361, MATCH(AM$17, 'E2 Allocators'!$B$15:$W$15, 0),FALSE)), 0, VLOOKUP(VLOOKUP($A628, 'E4 TB Allocation Details'!$A$18:$L$214, MATCH("Customer ID", 'E4 TB Allocation Details'!$A$18:$L$18, 0),FALSE), 'E2 Allocators'!$B$15:$W$361, MATCH(AM$17, 'E2 Allocators'!$B$15:$W$15, 0),FALSE))</f>
        <v>0</v>
      </c>
      <c r="AN628" s="1244">
        <f>IF(ISERROR(VLOOKUP(VLOOKUP($A628, 'E4 TB Allocation Details'!$A$18:$L$214, MATCH("Customer ID", 'E4 TB Allocation Details'!$A$18:$L$18, 0),FALSE), 'E2 Allocators'!$B$15:$W$361, MATCH(AN$17, 'E2 Allocators'!$B$15:$W$15, 0),FALSE)), 0, VLOOKUP(VLOOKUP($A628, 'E4 TB Allocation Details'!$A$18:$L$214, MATCH("Customer ID", 'E4 TB Allocation Details'!$A$18:$L$18, 0),FALSE), 'E2 Allocators'!$B$15:$W$361, MATCH(AN$17, 'E2 Allocators'!$B$15:$W$15, 0),FALSE))</f>
        <v>0</v>
      </c>
      <c r="AO628" s="1244">
        <f>IF(ISERROR(VLOOKUP(VLOOKUP($A628, 'E4 TB Allocation Details'!$A$18:$L$214, MATCH("Customer ID", 'E4 TB Allocation Details'!$A$18:$L$18, 0),FALSE), 'E2 Allocators'!$B$15:$W$361, MATCH(AO$17, 'E2 Allocators'!$B$15:$W$15, 0),FALSE)), 0, VLOOKUP(VLOOKUP($A628, 'E4 TB Allocation Details'!$A$18:$L$214, MATCH("Customer ID", 'E4 TB Allocation Details'!$A$18:$L$18, 0),FALSE), 'E2 Allocators'!$B$15:$W$361, MATCH(AO$17, 'E2 Allocators'!$B$15:$W$15, 0),FALSE))</f>
        <v>0</v>
      </c>
      <c r="AP628" s="1244">
        <f>IF(ISERROR(VLOOKUP(VLOOKUP($A628, 'E4 TB Allocation Details'!$A$18:$L$214, MATCH("Customer ID", 'E4 TB Allocation Details'!$A$18:$L$18, 0),FALSE), 'E2 Allocators'!$B$15:$W$361, MATCH(AP$17, 'E2 Allocators'!$B$15:$W$15, 0),FALSE)), 0, VLOOKUP(VLOOKUP($A628, 'E4 TB Allocation Details'!$A$18:$L$214, MATCH("Customer ID", 'E4 TB Allocation Details'!$A$18:$L$18, 0),FALSE), 'E2 Allocators'!$B$15:$W$361, MATCH(AP$17, 'E2 Allocators'!$B$15:$W$15, 0),FALSE))</f>
        <v>0</v>
      </c>
      <c r="AQ628" s="1244">
        <f>IF(ISERROR(VLOOKUP(VLOOKUP($A628, 'E4 TB Allocation Details'!$A$18:$L$214, MATCH("Customer ID", 'E4 TB Allocation Details'!$A$18:$L$18, 0),FALSE), 'E2 Allocators'!$B$15:$W$361, MATCH(AQ$17, 'E2 Allocators'!$B$15:$W$15, 0),FALSE)), 0, VLOOKUP(VLOOKUP($A628, 'E4 TB Allocation Details'!$A$18:$L$214, MATCH("Customer ID", 'E4 TB Allocation Details'!$A$18:$L$18, 0),FALSE), 'E2 Allocators'!$B$15:$W$361, MATCH(AQ$17, 'E2 Allocators'!$B$15:$W$15, 0),FALSE))</f>
        <v>0</v>
      </c>
      <c r="AR628" s="1244">
        <f>IF(ISERROR(VLOOKUP(VLOOKUP($A628, 'E4 TB Allocation Details'!$A$18:$L$214, MATCH("Customer ID", 'E4 TB Allocation Details'!$A$18:$L$18, 0),FALSE), 'E2 Allocators'!$B$15:$W$361, MATCH(AR$17, 'E2 Allocators'!$B$15:$W$15, 0),FALSE)), 0, VLOOKUP(VLOOKUP($A628, 'E4 TB Allocation Details'!$A$18:$L$214, MATCH("Customer ID", 'E4 TB Allocation Details'!$A$18:$L$18, 0),FALSE), 'E2 Allocators'!$B$15:$W$361, MATCH(AR$17, 'E2 Allocators'!$B$15:$W$15, 0),FALSE))</f>
        <v>0</v>
      </c>
      <c r="AS628" s="1244">
        <f>IF(ISERROR(VLOOKUP(VLOOKUP($A628, 'E4 TB Allocation Details'!$A$18:$L$214, MATCH("Customer ID", 'E4 TB Allocation Details'!$A$18:$L$18, 0),FALSE), 'E2 Allocators'!$B$15:$W$361, MATCH(AS$17, 'E2 Allocators'!$B$15:$W$15, 0),FALSE)), 0, VLOOKUP(VLOOKUP($A628, 'E4 TB Allocation Details'!$A$18:$L$214, MATCH("Customer ID", 'E4 TB Allocation Details'!$A$18:$L$18, 0),FALSE), 'E2 Allocators'!$B$15:$W$361, MATCH(AS$17, 'E2 Allocators'!$B$15:$W$15, 0),FALSE))</f>
        <v>0</v>
      </c>
      <c r="AT628" s="1244">
        <f>IF(ISERROR(VLOOKUP(VLOOKUP($A628, 'E4 TB Allocation Details'!$A$18:$L$214, MATCH("Customer ID", 'E4 TB Allocation Details'!$A$18:$L$18, 0),FALSE), 'E2 Allocators'!$B$15:$W$361, MATCH(AT$17, 'E2 Allocators'!$B$15:$W$15, 0),FALSE)), 0, VLOOKUP(VLOOKUP($A628, 'E4 TB Allocation Details'!$A$18:$L$214, MATCH("Customer ID", 'E4 TB Allocation Details'!$A$18:$L$18, 0),FALSE), 'E2 Allocators'!$B$15:$W$361, MATCH(AT$17, 'E2 Allocators'!$B$15:$W$15, 0),FALSE))</f>
        <v>0</v>
      </c>
      <c r="AU628" s="1244">
        <f>IF(ISERROR(VLOOKUP(VLOOKUP($A628, 'E4 TB Allocation Details'!$A$18:$L$214, MATCH("Customer ID", 'E4 TB Allocation Details'!$A$18:$L$18, 0),FALSE), 'E2 Allocators'!$B$15:$W$361, MATCH(AU$17, 'E2 Allocators'!$B$15:$W$15, 0),FALSE)), 0, VLOOKUP(VLOOKUP($A628, 'E4 TB Allocation Details'!$A$18:$L$214, MATCH("Customer ID", 'E4 TB Allocation Details'!$A$18:$L$18, 0),FALSE), 'E2 Allocators'!$B$15:$W$361, MATCH(AU$17, 'E2 Allocators'!$B$15:$W$15, 0),FALSE))</f>
        <v>0</v>
      </c>
      <c r="AV628" s="1249">
        <f t="shared" si="902"/>
        <v>1</v>
      </c>
      <c r="AW628" s="1246"/>
      <c r="AX628" s="1246"/>
      <c r="AY628" s="1246"/>
      <c r="AZ628" s="1246"/>
      <c r="BA628" s="1246"/>
      <c r="BB628" s="1246"/>
      <c r="BC628" s="1246"/>
      <c r="BD628" s="1246"/>
      <c r="BE628" s="1246"/>
      <c r="BF628" s="1246"/>
      <c r="BG628" s="1246"/>
      <c r="BH628" s="1246"/>
      <c r="BI628" s="1246"/>
      <c r="BJ628" s="1246"/>
      <c r="BK628" s="1246"/>
      <c r="BL628" s="1246"/>
      <c r="BM628" s="1246"/>
      <c r="BN628" s="1246"/>
      <c r="BO628" s="1246"/>
      <c r="BP628" s="1246"/>
      <c r="BQ628" s="1247"/>
    </row>
    <row r="629" spans="1:69" s="229" customFormat="1" ht="12.75">
      <c r="A629" s="1248">
        <v>1850</v>
      </c>
      <c r="B629" s="1241" t="s">
        <v>90</v>
      </c>
      <c r="C629" s="1242">
        <v>1</v>
      </c>
      <c r="D629" s="1243">
        <f>C629-E629</f>
        <v>0.6</v>
      </c>
      <c r="E629" s="1243">
        <f>VLOOKUP($A629,'E1 Categorization'!$A$35:$E$116,5,FALSE)</f>
        <v>0.4</v>
      </c>
      <c r="F629" s="1243">
        <f>D629+E629</f>
        <v>1</v>
      </c>
      <c r="G629" s="1244">
        <f>IF(ISERROR(VLOOKUP(VLOOKUP($A629, 'E4 TB Allocation Details'!$A$18:$L$214, MATCH("Demand ID", 'E4 TB Allocation Details'!$A$18:$L$18, 0),FALSE), 'E2 Allocators'!$B$15:$W$361, MATCH(G$17, 'E2 Allocators'!$B$15:$W$15, 0),FALSE)), 0, VLOOKUP(VLOOKUP($A629, 'E4 TB Allocation Details'!$A$18:$L$214, MATCH("Demand ID", 'E4 TB Allocation Details'!$A$18:$L$18, 0),FALSE), 'E2 Allocators'!$B$15:$W$361, MATCH(G$17, 'E2 Allocators'!$B$15:$W$15, 0),FALSE))</f>
        <v>0.48331159640572546</v>
      </c>
      <c r="H629" s="1244">
        <f>IF(ISERROR(VLOOKUP(VLOOKUP($A629, 'E4 TB Allocation Details'!$A$18:$L$214, MATCH("Demand ID", 'E4 TB Allocation Details'!$A$18:$L$18, 0),FALSE), 'E2 Allocators'!$B$15:$W$361, MATCH(H$17, 'E2 Allocators'!$B$15:$W$15, 0),FALSE)), 0, VLOOKUP(VLOOKUP($A629, 'E4 TB Allocation Details'!$A$18:$L$214, MATCH("Demand ID", 'E4 TB Allocation Details'!$A$18:$L$18, 0),FALSE), 'E2 Allocators'!$B$15:$W$361, MATCH(H$17, 'E2 Allocators'!$B$15:$W$15, 0),FALSE))</f>
        <v>0.25399518192010617</v>
      </c>
      <c r="I629" s="1244">
        <f>IF(ISERROR(VLOOKUP(VLOOKUP($A629, 'E4 TB Allocation Details'!$A$18:$L$214, MATCH("Demand ID", 'E4 TB Allocation Details'!$A$18:$L$18, 0),FALSE), 'E2 Allocators'!$B$15:$W$361, MATCH(I$17, 'E2 Allocators'!$B$15:$W$15, 0),FALSE)), 0, VLOOKUP(VLOOKUP($A629, 'E4 TB Allocation Details'!$A$18:$L$214, MATCH("Demand ID", 'E4 TB Allocation Details'!$A$18:$L$18, 0),FALSE), 'E2 Allocators'!$B$15:$W$361, MATCH(I$17, 'E2 Allocators'!$B$15:$W$15, 0),FALSE))</f>
        <v>0.26061105281909969</v>
      </c>
      <c r="J629" s="1244">
        <f>IF(ISERROR(VLOOKUP(VLOOKUP($A629, 'E4 TB Allocation Details'!$A$18:$L$214, MATCH("Demand ID", 'E4 TB Allocation Details'!$A$18:$L$18, 0),FALSE), 'E2 Allocators'!$B$15:$W$361, MATCH(J$17, 'E2 Allocators'!$B$15:$W$15, 0),FALSE)), 0, VLOOKUP(VLOOKUP($A629, 'E4 TB Allocation Details'!$A$18:$L$214, MATCH("Demand ID", 'E4 TB Allocation Details'!$A$18:$L$18, 0),FALSE), 'E2 Allocators'!$B$15:$W$361, MATCH(J$17, 'E2 Allocators'!$B$15:$W$15, 0),FALSE))</f>
        <v>0</v>
      </c>
      <c r="K629" s="1244">
        <f>IF(ISERROR(VLOOKUP(VLOOKUP($A629, 'E4 TB Allocation Details'!$A$18:$L$214, MATCH("Demand ID", 'E4 TB Allocation Details'!$A$18:$L$18, 0),FALSE), 'E2 Allocators'!$B$15:$W$361, MATCH(K$17, 'E2 Allocators'!$B$15:$W$15, 0),FALSE)), 0, VLOOKUP(VLOOKUP($A629, 'E4 TB Allocation Details'!$A$18:$L$214, MATCH("Demand ID", 'E4 TB Allocation Details'!$A$18:$L$18, 0),FALSE), 'E2 Allocators'!$B$15:$W$361, MATCH(K$17, 'E2 Allocators'!$B$15:$W$15, 0),FALSE))</f>
        <v>0</v>
      </c>
      <c r="L629" s="1244">
        <f>IF(ISERROR(VLOOKUP(VLOOKUP($A629, 'E4 TB Allocation Details'!$A$18:$L$214, MATCH("Demand ID", 'E4 TB Allocation Details'!$A$18:$L$18, 0),FALSE), 'E2 Allocators'!$B$15:$W$361, MATCH(L$17, 'E2 Allocators'!$B$15:$W$15, 0),FALSE)), 0, VLOOKUP(VLOOKUP($A629, 'E4 TB Allocation Details'!$A$18:$L$214, MATCH("Demand ID", 'E4 TB Allocation Details'!$A$18:$L$18, 0),FALSE), 'E2 Allocators'!$B$15:$W$361, MATCH(L$17, 'E2 Allocators'!$B$15:$W$15, 0),FALSE))</f>
        <v>0</v>
      </c>
      <c r="M629" s="1244">
        <f>IF(ISERROR(VLOOKUP(VLOOKUP($A629, 'E4 TB Allocation Details'!$A$18:$L$214, MATCH("Demand ID", 'E4 TB Allocation Details'!$A$18:$L$18, 0),FALSE), 'E2 Allocators'!$B$15:$W$361, MATCH(M$17, 'E2 Allocators'!$B$15:$W$15, 0),FALSE)), 0, VLOOKUP(VLOOKUP($A629, 'E4 TB Allocation Details'!$A$18:$L$214, MATCH("Demand ID", 'E4 TB Allocation Details'!$A$18:$L$18, 0),FALSE), 'E2 Allocators'!$B$15:$W$361, MATCH(M$17, 'E2 Allocators'!$B$15:$W$15, 0),FALSE))</f>
        <v>5.0665019236363748E-4</v>
      </c>
      <c r="N629" s="1244">
        <f>IF(ISERROR(VLOOKUP(VLOOKUP($A629, 'E4 TB Allocation Details'!$A$18:$L$214, MATCH("Demand ID", 'E4 TB Allocation Details'!$A$18:$L$18, 0),FALSE), 'E2 Allocators'!$B$15:$W$361, MATCH(N$17, 'E2 Allocators'!$B$15:$W$15, 0),FALSE)), 0, VLOOKUP(VLOOKUP($A629, 'E4 TB Allocation Details'!$A$18:$L$214, MATCH("Demand ID", 'E4 TB Allocation Details'!$A$18:$L$18, 0),FALSE), 'E2 Allocators'!$B$15:$W$361, MATCH(N$17, 'E2 Allocators'!$B$15:$W$15, 0),FALSE))</f>
        <v>0</v>
      </c>
      <c r="O629" s="1244">
        <f>IF(ISERROR(VLOOKUP(VLOOKUP($A629, 'E4 TB Allocation Details'!$A$18:$L$214, MATCH("Demand ID", 'E4 TB Allocation Details'!$A$18:$L$18, 0),FALSE), 'E2 Allocators'!$B$15:$W$361, MATCH(O$17, 'E2 Allocators'!$B$15:$W$15, 0),FALSE)), 0, VLOOKUP(VLOOKUP($A629, 'E4 TB Allocation Details'!$A$18:$L$214, MATCH("Demand ID", 'E4 TB Allocation Details'!$A$18:$L$18, 0),FALSE), 'E2 Allocators'!$B$15:$W$361, MATCH(O$17, 'E2 Allocators'!$B$15:$W$15, 0),FALSE))</f>
        <v>1.5755186627049891E-3</v>
      </c>
      <c r="P629" s="1244">
        <f>IF(ISERROR(VLOOKUP(VLOOKUP($A629, 'E4 TB Allocation Details'!$A$18:$L$214, MATCH("Demand ID", 'E4 TB Allocation Details'!$A$18:$L$18, 0),FALSE), 'E2 Allocators'!$B$15:$W$361, MATCH(P$17, 'E2 Allocators'!$B$15:$W$15, 0),FALSE)), 0, VLOOKUP(VLOOKUP($A629, 'E4 TB Allocation Details'!$A$18:$L$214, MATCH("Demand ID", 'E4 TB Allocation Details'!$A$18:$L$18, 0),FALSE), 'E2 Allocators'!$B$15:$W$361, MATCH(P$17, 'E2 Allocators'!$B$15:$W$15, 0),FALSE))</f>
        <v>0</v>
      </c>
      <c r="Q629" s="1244">
        <f>IF(ISERROR(VLOOKUP(VLOOKUP($A629, 'E4 TB Allocation Details'!$A$18:$L$214, MATCH("Demand ID", 'E4 TB Allocation Details'!$A$18:$L$18, 0),FALSE), 'E2 Allocators'!$B$15:$W$361, MATCH(Q$17, 'E2 Allocators'!$B$15:$W$15, 0),FALSE)), 0, VLOOKUP(VLOOKUP($A629, 'E4 TB Allocation Details'!$A$18:$L$214, MATCH("Demand ID", 'E4 TB Allocation Details'!$A$18:$L$18, 0),FALSE), 'E2 Allocators'!$B$15:$W$361, MATCH(Q$17, 'E2 Allocators'!$B$15:$W$15, 0),FALSE))</f>
        <v>0</v>
      </c>
      <c r="R629" s="1244">
        <f>IF(ISERROR(VLOOKUP(VLOOKUP($A629, 'E4 TB Allocation Details'!$A$18:$L$214, MATCH("Demand ID", 'E4 TB Allocation Details'!$A$18:$L$18, 0),FALSE), 'E2 Allocators'!$B$15:$W$361, MATCH(R$17, 'E2 Allocators'!$B$15:$W$15, 0),FALSE)), 0, VLOOKUP(VLOOKUP($A629, 'E4 TB Allocation Details'!$A$18:$L$214, MATCH("Demand ID", 'E4 TB Allocation Details'!$A$18:$L$18, 0),FALSE), 'E2 Allocators'!$B$15:$W$361, MATCH(R$17, 'E2 Allocators'!$B$15:$W$15, 0),FALSE))</f>
        <v>0</v>
      </c>
      <c r="S629" s="1244">
        <f>IF(ISERROR(VLOOKUP(VLOOKUP($A629, 'E4 TB Allocation Details'!$A$18:$L$214, MATCH("Demand ID", 'E4 TB Allocation Details'!$A$18:$L$18, 0),FALSE), 'E2 Allocators'!$B$15:$W$361, MATCH(S$17, 'E2 Allocators'!$B$15:$W$15, 0),FALSE)), 0, VLOOKUP(VLOOKUP($A629, 'E4 TB Allocation Details'!$A$18:$L$214, MATCH("Demand ID", 'E4 TB Allocation Details'!$A$18:$L$18, 0),FALSE), 'E2 Allocators'!$B$15:$W$361, MATCH(S$17, 'E2 Allocators'!$B$15:$W$15, 0),FALSE))</f>
        <v>0</v>
      </c>
      <c r="T629" s="1244">
        <f>IF(ISERROR(VLOOKUP(VLOOKUP($A629, 'E4 TB Allocation Details'!$A$18:$L$214, MATCH("Demand ID", 'E4 TB Allocation Details'!$A$18:$L$18, 0),FALSE), 'E2 Allocators'!$B$15:$W$361, MATCH(T$17, 'E2 Allocators'!$B$15:$W$15, 0),FALSE)), 0, VLOOKUP(VLOOKUP($A629, 'E4 TB Allocation Details'!$A$18:$L$214, MATCH("Demand ID", 'E4 TB Allocation Details'!$A$18:$L$18, 0),FALSE), 'E2 Allocators'!$B$15:$W$361, MATCH(T$17, 'E2 Allocators'!$B$15:$W$15, 0),FALSE))</f>
        <v>0</v>
      </c>
      <c r="U629" s="1244">
        <f>IF(ISERROR(VLOOKUP(VLOOKUP($A629, 'E4 TB Allocation Details'!$A$18:$L$214, MATCH("Demand ID", 'E4 TB Allocation Details'!$A$18:$L$18, 0),FALSE), 'E2 Allocators'!$B$15:$W$361, MATCH(U$17, 'E2 Allocators'!$B$15:$W$15, 0),FALSE)), 0, VLOOKUP(VLOOKUP($A629, 'E4 TB Allocation Details'!$A$18:$L$214, MATCH("Demand ID", 'E4 TB Allocation Details'!$A$18:$L$18, 0),FALSE), 'E2 Allocators'!$B$15:$W$361, MATCH(U$17, 'E2 Allocators'!$B$15:$W$15, 0),FALSE))</f>
        <v>0</v>
      </c>
      <c r="V629" s="1244">
        <f>IF(ISERROR(VLOOKUP(VLOOKUP($A629, 'E4 TB Allocation Details'!$A$18:$L$214, MATCH("Demand ID", 'E4 TB Allocation Details'!$A$18:$L$18, 0),FALSE), 'E2 Allocators'!$B$15:$W$361, MATCH(V$17, 'E2 Allocators'!$B$15:$W$15, 0),FALSE)), 0, VLOOKUP(VLOOKUP($A629, 'E4 TB Allocation Details'!$A$18:$L$214, MATCH("Demand ID", 'E4 TB Allocation Details'!$A$18:$L$18, 0),FALSE), 'E2 Allocators'!$B$15:$W$361, MATCH(V$17, 'E2 Allocators'!$B$15:$W$15, 0),FALSE))</f>
        <v>0</v>
      </c>
      <c r="W629" s="1244">
        <f>IF(ISERROR(VLOOKUP(VLOOKUP($A629, 'E4 TB Allocation Details'!$A$18:$L$214, MATCH("Demand ID", 'E4 TB Allocation Details'!$A$18:$L$18, 0),FALSE), 'E2 Allocators'!$B$15:$W$361, MATCH(W$17, 'E2 Allocators'!$B$15:$W$15, 0),FALSE)), 0, VLOOKUP(VLOOKUP($A629, 'E4 TB Allocation Details'!$A$18:$L$214, MATCH("Demand ID", 'E4 TB Allocation Details'!$A$18:$L$18, 0),FALSE), 'E2 Allocators'!$B$15:$W$361, MATCH(W$17, 'E2 Allocators'!$B$15:$W$15, 0),FALSE))</f>
        <v>0</v>
      </c>
      <c r="X629" s="1244">
        <f>IF(ISERROR(VLOOKUP(VLOOKUP($A629, 'E4 TB Allocation Details'!$A$18:$L$214, MATCH("Demand ID", 'E4 TB Allocation Details'!$A$18:$L$18, 0),FALSE), 'E2 Allocators'!$B$15:$W$361, MATCH(X$17, 'E2 Allocators'!$B$15:$W$15, 0),FALSE)), 0, VLOOKUP(VLOOKUP($A629, 'E4 TB Allocation Details'!$A$18:$L$214, MATCH("Demand ID", 'E4 TB Allocation Details'!$A$18:$L$18, 0),FALSE), 'E2 Allocators'!$B$15:$W$361, MATCH(X$17, 'E2 Allocators'!$B$15:$W$15, 0),FALSE))</f>
        <v>0</v>
      </c>
      <c r="Y629" s="1244">
        <f>IF(ISERROR(VLOOKUP(VLOOKUP($A629, 'E4 TB Allocation Details'!$A$18:$L$214, MATCH("Demand ID", 'E4 TB Allocation Details'!$A$18:$L$18, 0),FALSE), 'E2 Allocators'!$B$15:$W$361, MATCH(Y$17, 'E2 Allocators'!$B$15:$W$15, 0),FALSE)), 0, VLOOKUP(VLOOKUP($A629, 'E4 TB Allocation Details'!$A$18:$L$214, MATCH("Demand ID", 'E4 TB Allocation Details'!$A$18:$L$18, 0),FALSE), 'E2 Allocators'!$B$15:$W$361, MATCH(Y$17, 'E2 Allocators'!$B$15:$W$15, 0),FALSE))</f>
        <v>0</v>
      </c>
      <c r="Z629" s="1244">
        <f>IF(ISERROR(VLOOKUP(VLOOKUP($A629, 'E4 TB Allocation Details'!$A$18:$L$214, MATCH("Demand ID", 'E4 TB Allocation Details'!$A$18:$L$18, 0),FALSE), 'E2 Allocators'!$B$15:$W$361, MATCH(Z$17, 'E2 Allocators'!$B$15:$W$15, 0),FALSE)), 0, VLOOKUP(VLOOKUP($A629, 'E4 TB Allocation Details'!$A$18:$L$214, MATCH("Demand ID", 'E4 TB Allocation Details'!$A$18:$L$18, 0),FALSE), 'E2 Allocators'!$B$15:$W$361, MATCH(Z$17, 'E2 Allocators'!$B$15:$W$15, 0),FALSE))</f>
        <v>0</v>
      </c>
      <c r="AA629" s="1249">
        <f t="shared" si="901"/>
        <v>0.99999999999999989</v>
      </c>
      <c r="AB629" s="1244">
        <f>IF(ISERROR(VLOOKUP(VLOOKUP($A629, 'E4 TB Allocation Details'!$A$18:$L$214, MATCH("Customer ID", 'E4 TB Allocation Details'!$A$18:$L$18, 0),FALSE), 'E2 Allocators'!$B$15:$W$361, MATCH(AB$17, 'E2 Allocators'!$B$15:$W$15, 0),FALSE)), 0, VLOOKUP(VLOOKUP($A629, 'E4 TB Allocation Details'!$A$18:$L$214, MATCH("Customer ID", 'E4 TB Allocation Details'!$A$18:$L$18, 0),FALSE), 'E2 Allocators'!$B$15:$W$361, MATCH(AB$17, 'E2 Allocators'!$B$15:$W$15, 0),FALSE))</f>
        <v>0.83439005833121993</v>
      </c>
      <c r="AC629" s="1244">
        <f>IF(ISERROR(VLOOKUP(VLOOKUP($A629, 'E4 TB Allocation Details'!$A$18:$L$214, MATCH("Customer ID", 'E4 TB Allocation Details'!$A$18:$L$18, 0),FALSE), 'E2 Allocators'!$B$15:$W$361, MATCH(AC$17, 'E2 Allocators'!$B$15:$W$15, 0),FALSE)), 0, VLOOKUP(VLOOKUP($A629, 'E4 TB Allocation Details'!$A$18:$L$214, MATCH("Customer ID", 'E4 TB Allocation Details'!$A$18:$L$18, 0),FALSE), 'E2 Allocators'!$B$15:$W$361, MATCH(AC$17, 'E2 Allocators'!$B$15:$W$15, 0),FALSE))</f>
        <v>0.10271366979457267</v>
      </c>
      <c r="AD629" s="1244">
        <f>IF(ISERROR(VLOOKUP(VLOOKUP($A629, 'E4 TB Allocation Details'!$A$18:$L$214, MATCH("Customer ID", 'E4 TB Allocation Details'!$A$18:$L$18, 0),FALSE), 'E2 Allocators'!$B$15:$W$361, MATCH(AD$17, 'E2 Allocators'!$B$15:$W$15, 0),FALSE)), 0, VLOOKUP(VLOOKUP($A629, 'E4 TB Allocation Details'!$A$18:$L$214, MATCH("Customer ID", 'E4 TB Allocation Details'!$A$18:$L$18, 0),FALSE), 'E2 Allocators'!$B$15:$W$361, MATCH(AD$17, 'E2 Allocators'!$B$15:$W$15, 0),FALSE))</f>
        <v>1.1919857976160284E-2</v>
      </c>
      <c r="AE629" s="1244">
        <f>IF(ISERROR(VLOOKUP(VLOOKUP($A629, 'E4 TB Allocation Details'!$A$18:$L$214, MATCH("Customer ID", 'E4 TB Allocation Details'!$A$18:$L$18, 0),FALSE), 'E2 Allocators'!$B$15:$W$361, MATCH(AE$17, 'E2 Allocators'!$B$15:$W$15, 0),FALSE)), 0, VLOOKUP(VLOOKUP($A629, 'E4 TB Allocation Details'!$A$18:$L$214, MATCH("Customer ID", 'E4 TB Allocation Details'!$A$18:$L$18, 0),FALSE), 'E2 Allocators'!$B$15:$W$361, MATCH(AE$17, 'E2 Allocators'!$B$15:$W$15, 0),FALSE))</f>
        <v>0</v>
      </c>
      <c r="AF629" s="1244">
        <f>IF(ISERROR(VLOOKUP(VLOOKUP($A629, 'E4 TB Allocation Details'!$A$18:$L$214, MATCH("Customer ID", 'E4 TB Allocation Details'!$A$18:$L$18, 0),FALSE), 'E2 Allocators'!$B$15:$W$361, MATCH(AF$17, 'E2 Allocators'!$B$15:$W$15, 0),FALSE)), 0, VLOOKUP(VLOOKUP($A629, 'E4 TB Allocation Details'!$A$18:$L$214, MATCH("Customer ID", 'E4 TB Allocation Details'!$A$18:$L$18, 0),FALSE), 'E2 Allocators'!$B$15:$W$361, MATCH(AF$17, 'E2 Allocators'!$B$15:$W$15, 0),FALSE))</f>
        <v>0</v>
      </c>
      <c r="AG629" s="1244">
        <f>IF(ISERROR(VLOOKUP(VLOOKUP($A629, 'E4 TB Allocation Details'!$A$18:$L$214, MATCH("Customer ID", 'E4 TB Allocation Details'!$A$18:$L$18, 0),FALSE), 'E2 Allocators'!$B$15:$W$361, MATCH(AG$17, 'E2 Allocators'!$B$15:$W$15, 0),FALSE)), 0, VLOOKUP(VLOOKUP($A629, 'E4 TB Allocation Details'!$A$18:$L$214, MATCH("Customer ID", 'E4 TB Allocation Details'!$A$18:$L$18, 0),FALSE), 'E2 Allocators'!$B$15:$W$361, MATCH(AG$17, 'E2 Allocators'!$B$15:$W$15, 0),FALSE))</f>
        <v>0</v>
      </c>
      <c r="AH629" s="1244">
        <f>IF(ISERROR(VLOOKUP(VLOOKUP($A629, 'E4 TB Allocation Details'!$A$18:$L$214, MATCH("Customer ID", 'E4 TB Allocation Details'!$A$18:$L$18, 0),FALSE), 'E2 Allocators'!$B$15:$W$361, MATCH(AH$17, 'E2 Allocators'!$B$15:$W$15, 0),FALSE)), 0, VLOOKUP(VLOOKUP($A629, 'E4 TB Allocation Details'!$A$18:$L$214, MATCH("Customer ID", 'E4 TB Allocation Details'!$A$18:$L$18, 0),FALSE), 'E2 Allocators'!$B$15:$W$361, MATCH(AH$17, 'E2 Allocators'!$B$15:$W$15, 0),FALSE))</f>
        <v>4.9454729901090538E-2</v>
      </c>
      <c r="AI629" s="1244">
        <f>IF(ISERROR(VLOOKUP(VLOOKUP($A629, 'E4 TB Allocation Details'!$A$18:$L$214, MATCH("Customer ID", 'E4 TB Allocation Details'!$A$18:$L$18, 0),FALSE), 'E2 Allocators'!$B$15:$W$361, MATCH(AI$17, 'E2 Allocators'!$B$15:$W$15, 0),FALSE)), 0, VLOOKUP(VLOOKUP($A629, 'E4 TB Allocation Details'!$A$18:$L$214, MATCH("Customer ID", 'E4 TB Allocation Details'!$A$18:$L$18, 0),FALSE), 'E2 Allocators'!$B$15:$W$361, MATCH(AI$17, 'E2 Allocators'!$B$15:$W$15, 0),FALSE))</f>
        <v>0</v>
      </c>
      <c r="AJ629" s="1244">
        <f>IF(ISERROR(VLOOKUP(VLOOKUP($A629, 'E4 TB Allocation Details'!$A$18:$L$214, MATCH("Customer ID", 'E4 TB Allocation Details'!$A$18:$L$18, 0),FALSE), 'E2 Allocators'!$B$15:$W$361, MATCH(AJ$17, 'E2 Allocators'!$B$15:$W$15, 0),FALSE)), 0, VLOOKUP(VLOOKUP($A629, 'E4 TB Allocation Details'!$A$18:$L$214, MATCH("Customer ID", 'E4 TB Allocation Details'!$A$18:$L$18, 0),FALSE), 'E2 Allocators'!$B$15:$W$361, MATCH(AJ$17, 'E2 Allocators'!$B$15:$W$15, 0),FALSE))</f>
        <v>1.5216839969566321E-3</v>
      </c>
      <c r="AK629" s="1244">
        <f>IF(ISERROR(VLOOKUP(VLOOKUP($A629, 'E4 TB Allocation Details'!$A$18:$L$214, MATCH("Customer ID", 'E4 TB Allocation Details'!$A$18:$L$18, 0),FALSE), 'E2 Allocators'!$B$15:$W$361, MATCH(AK$17, 'E2 Allocators'!$B$15:$W$15, 0),FALSE)), 0, VLOOKUP(VLOOKUP($A629, 'E4 TB Allocation Details'!$A$18:$L$214, MATCH("Customer ID", 'E4 TB Allocation Details'!$A$18:$L$18, 0),FALSE), 'E2 Allocators'!$B$15:$W$361, MATCH(AK$17, 'E2 Allocators'!$B$15:$W$15, 0),FALSE))</f>
        <v>0</v>
      </c>
      <c r="AL629" s="1244">
        <f>IF(ISERROR(VLOOKUP(VLOOKUP($A629, 'E4 TB Allocation Details'!$A$18:$L$214, MATCH("Customer ID", 'E4 TB Allocation Details'!$A$18:$L$18, 0),FALSE), 'E2 Allocators'!$B$15:$W$361, MATCH(AL$17, 'E2 Allocators'!$B$15:$W$15, 0),FALSE)), 0, VLOOKUP(VLOOKUP($A629, 'E4 TB Allocation Details'!$A$18:$L$214, MATCH("Customer ID", 'E4 TB Allocation Details'!$A$18:$L$18, 0),FALSE), 'E2 Allocators'!$B$15:$W$361, MATCH(AL$17, 'E2 Allocators'!$B$15:$W$15, 0),FALSE))</f>
        <v>0</v>
      </c>
      <c r="AM629" s="1244">
        <f>IF(ISERROR(VLOOKUP(VLOOKUP($A629, 'E4 TB Allocation Details'!$A$18:$L$214, MATCH("Customer ID", 'E4 TB Allocation Details'!$A$18:$L$18, 0),FALSE), 'E2 Allocators'!$B$15:$W$361, MATCH(AM$17, 'E2 Allocators'!$B$15:$W$15, 0),FALSE)), 0, VLOOKUP(VLOOKUP($A629, 'E4 TB Allocation Details'!$A$18:$L$214, MATCH("Customer ID", 'E4 TB Allocation Details'!$A$18:$L$18, 0),FALSE), 'E2 Allocators'!$B$15:$W$361, MATCH(AM$17, 'E2 Allocators'!$B$15:$W$15, 0),FALSE))</f>
        <v>0</v>
      </c>
      <c r="AN629" s="1244">
        <f>IF(ISERROR(VLOOKUP(VLOOKUP($A629, 'E4 TB Allocation Details'!$A$18:$L$214, MATCH("Customer ID", 'E4 TB Allocation Details'!$A$18:$L$18, 0),FALSE), 'E2 Allocators'!$B$15:$W$361, MATCH(AN$17, 'E2 Allocators'!$B$15:$W$15, 0),FALSE)), 0, VLOOKUP(VLOOKUP($A629, 'E4 TB Allocation Details'!$A$18:$L$214, MATCH("Customer ID", 'E4 TB Allocation Details'!$A$18:$L$18, 0),FALSE), 'E2 Allocators'!$B$15:$W$361, MATCH(AN$17, 'E2 Allocators'!$B$15:$W$15, 0),FALSE))</f>
        <v>0</v>
      </c>
      <c r="AO629" s="1244">
        <f>IF(ISERROR(VLOOKUP(VLOOKUP($A629, 'E4 TB Allocation Details'!$A$18:$L$214, MATCH("Customer ID", 'E4 TB Allocation Details'!$A$18:$L$18, 0),FALSE), 'E2 Allocators'!$B$15:$W$361, MATCH(AO$17, 'E2 Allocators'!$B$15:$W$15, 0),FALSE)), 0, VLOOKUP(VLOOKUP($A629, 'E4 TB Allocation Details'!$A$18:$L$214, MATCH("Customer ID", 'E4 TB Allocation Details'!$A$18:$L$18, 0),FALSE), 'E2 Allocators'!$B$15:$W$361, MATCH(AO$17, 'E2 Allocators'!$B$15:$W$15, 0),FALSE))</f>
        <v>0</v>
      </c>
      <c r="AP629" s="1244">
        <f>IF(ISERROR(VLOOKUP(VLOOKUP($A629, 'E4 TB Allocation Details'!$A$18:$L$214, MATCH("Customer ID", 'E4 TB Allocation Details'!$A$18:$L$18, 0),FALSE), 'E2 Allocators'!$B$15:$W$361, MATCH(AP$17, 'E2 Allocators'!$B$15:$W$15, 0),FALSE)), 0, VLOOKUP(VLOOKUP($A629, 'E4 TB Allocation Details'!$A$18:$L$214, MATCH("Customer ID", 'E4 TB Allocation Details'!$A$18:$L$18, 0),FALSE), 'E2 Allocators'!$B$15:$W$361, MATCH(AP$17, 'E2 Allocators'!$B$15:$W$15, 0),FALSE))</f>
        <v>0</v>
      </c>
      <c r="AQ629" s="1244">
        <f>IF(ISERROR(VLOOKUP(VLOOKUP($A629, 'E4 TB Allocation Details'!$A$18:$L$214, MATCH("Customer ID", 'E4 TB Allocation Details'!$A$18:$L$18, 0),FALSE), 'E2 Allocators'!$B$15:$W$361, MATCH(AQ$17, 'E2 Allocators'!$B$15:$W$15, 0),FALSE)), 0, VLOOKUP(VLOOKUP($A629, 'E4 TB Allocation Details'!$A$18:$L$214, MATCH("Customer ID", 'E4 TB Allocation Details'!$A$18:$L$18, 0),FALSE), 'E2 Allocators'!$B$15:$W$361, MATCH(AQ$17, 'E2 Allocators'!$B$15:$W$15, 0),FALSE))</f>
        <v>0</v>
      </c>
      <c r="AR629" s="1244">
        <f>IF(ISERROR(VLOOKUP(VLOOKUP($A629, 'E4 TB Allocation Details'!$A$18:$L$214, MATCH("Customer ID", 'E4 TB Allocation Details'!$A$18:$L$18, 0),FALSE), 'E2 Allocators'!$B$15:$W$361, MATCH(AR$17, 'E2 Allocators'!$B$15:$W$15, 0),FALSE)), 0, VLOOKUP(VLOOKUP($A629, 'E4 TB Allocation Details'!$A$18:$L$214, MATCH("Customer ID", 'E4 TB Allocation Details'!$A$18:$L$18, 0),FALSE), 'E2 Allocators'!$B$15:$W$361, MATCH(AR$17, 'E2 Allocators'!$B$15:$W$15, 0),FALSE))</f>
        <v>0</v>
      </c>
      <c r="AS629" s="1244">
        <f>IF(ISERROR(VLOOKUP(VLOOKUP($A629, 'E4 TB Allocation Details'!$A$18:$L$214, MATCH("Customer ID", 'E4 TB Allocation Details'!$A$18:$L$18, 0),FALSE), 'E2 Allocators'!$B$15:$W$361, MATCH(AS$17, 'E2 Allocators'!$B$15:$W$15, 0),FALSE)), 0, VLOOKUP(VLOOKUP($A629, 'E4 TB Allocation Details'!$A$18:$L$214, MATCH("Customer ID", 'E4 TB Allocation Details'!$A$18:$L$18, 0),FALSE), 'E2 Allocators'!$B$15:$W$361, MATCH(AS$17, 'E2 Allocators'!$B$15:$W$15, 0),FALSE))</f>
        <v>0</v>
      </c>
      <c r="AT629" s="1244">
        <f>IF(ISERROR(VLOOKUP(VLOOKUP($A629, 'E4 TB Allocation Details'!$A$18:$L$214, MATCH("Customer ID", 'E4 TB Allocation Details'!$A$18:$L$18, 0),FALSE), 'E2 Allocators'!$B$15:$W$361, MATCH(AT$17, 'E2 Allocators'!$B$15:$W$15, 0),FALSE)), 0, VLOOKUP(VLOOKUP($A629, 'E4 TB Allocation Details'!$A$18:$L$214, MATCH("Customer ID", 'E4 TB Allocation Details'!$A$18:$L$18, 0),FALSE), 'E2 Allocators'!$B$15:$W$361, MATCH(AT$17, 'E2 Allocators'!$B$15:$W$15, 0),FALSE))</f>
        <v>0</v>
      </c>
      <c r="AU629" s="1244">
        <f>IF(ISERROR(VLOOKUP(VLOOKUP($A629, 'E4 TB Allocation Details'!$A$18:$L$214, MATCH("Customer ID", 'E4 TB Allocation Details'!$A$18:$L$18, 0),FALSE), 'E2 Allocators'!$B$15:$W$361, MATCH(AU$17, 'E2 Allocators'!$B$15:$W$15, 0),FALSE)), 0, VLOOKUP(VLOOKUP($A629, 'E4 TB Allocation Details'!$A$18:$L$214, MATCH("Customer ID", 'E4 TB Allocation Details'!$A$18:$L$18, 0),FALSE), 'E2 Allocators'!$B$15:$W$361, MATCH(AU$17, 'E2 Allocators'!$B$15:$W$15, 0),FALSE))</f>
        <v>0</v>
      </c>
      <c r="AV629" s="1249">
        <f t="shared" si="902"/>
        <v>1</v>
      </c>
      <c r="AW629" s="1246"/>
      <c r="AX629" s="1246"/>
      <c r="AY629" s="1246"/>
      <c r="AZ629" s="1246"/>
      <c r="BA629" s="1246"/>
      <c r="BB629" s="1246"/>
      <c r="BC629" s="1246"/>
      <c r="BD629" s="1246"/>
      <c r="BE629" s="1246"/>
      <c r="BF629" s="1246"/>
      <c r="BG629" s="1246"/>
      <c r="BH629" s="1246"/>
      <c r="BI629" s="1246"/>
      <c r="BJ629" s="1246"/>
      <c r="BK629" s="1246"/>
      <c r="BL629" s="1246"/>
      <c r="BM629" s="1246"/>
      <c r="BN629" s="1246"/>
      <c r="BO629" s="1246"/>
      <c r="BP629" s="1246"/>
      <c r="BQ629" s="1247"/>
    </row>
    <row r="630" spans="1:69" s="229" customFormat="1" ht="12.75">
      <c r="A630" s="1248">
        <v>1855</v>
      </c>
      <c r="B630" s="1241" t="s">
        <v>92</v>
      </c>
      <c r="C630" s="1242">
        <v>1</v>
      </c>
      <c r="D630" s="1243">
        <f>C630-E630</f>
        <v>0</v>
      </c>
      <c r="E630" s="1243">
        <f>VLOOKUP($A630,'E1 Categorization'!$A$35:$E$116,5,FALSE)</f>
        <v>1</v>
      </c>
      <c r="F630" s="1243">
        <f>D630+E630</f>
        <v>1</v>
      </c>
      <c r="G630" s="1244">
        <f>IF(ISERROR(VLOOKUP(VLOOKUP($A630, 'E4 TB Allocation Details'!$A$18:$L$214, MATCH("Demand ID", 'E4 TB Allocation Details'!$A$18:$L$18, 0),FALSE), 'E2 Allocators'!$B$15:$W$361, MATCH(G$17, 'E2 Allocators'!$B$15:$W$15, 0),FALSE)), 0, VLOOKUP(VLOOKUP($A630, 'E4 TB Allocation Details'!$A$18:$L$214, MATCH("Demand ID", 'E4 TB Allocation Details'!$A$18:$L$18, 0),FALSE), 'E2 Allocators'!$B$15:$W$361, MATCH(G$17, 'E2 Allocators'!$B$15:$W$15, 0),FALSE))</f>
        <v>0</v>
      </c>
      <c r="H630" s="1244">
        <f>IF(ISERROR(VLOOKUP(VLOOKUP($A630, 'E4 TB Allocation Details'!$A$18:$L$214, MATCH("Demand ID", 'E4 TB Allocation Details'!$A$18:$L$18, 0),FALSE), 'E2 Allocators'!$B$15:$W$361, MATCH(H$17, 'E2 Allocators'!$B$15:$W$15, 0),FALSE)), 0, VLOOKUP(VLOOKUP($A630, 'E4 TB Allocation Details'!$A$18:$L$214, MATCH("Demand ID", 'E4 TB Allocation Details'!$A$18:$L$18, 0),FALSE), 'E2 Allocators'!$B$15:$W$361, MATCH(H$17, 'E2 Allocators'!$B$15:$W$15, 0),FALSE))</f>
        <v>0</v>
      </c>
      <c r="I630" s="1244">
        <f>IF(ISERROR(VLOOKUP(VLOOKUP($A630, 'E4 TB Allocation Details'!$A$18:$L$214, MATCH("Demand ID", 'E4 TB Allocation Details'!$A$18:$L$18, 0),FALSE), 'E2 Allocators'!$B$15:$W$361, MATCH(I$17, 'E2 Allocators'!$B$15:$W$15, 0),FALSE)), 0, VLOOKUP(VLOOKUP($A630, 'E4 TB Allocation Details'!$A$18:$L$214, MATCH("Demand ID", 'E4 TB Allocation Details'!$A$18:$L$18, 0),FALSE), 'E2 Allocators'!$B$15:$W$361, MATCH(I$17, 'E2 Allocators'!$B$15:$W$15, 0),FALSE))</f>
        <v>0</v>
      </c>
      <c r="J630" s="1244">
        <f>IF(ISERROR(VLOOKUP(VLOOKUP($A630, 'E4 TB Allocation Details'!$A$18:$L$214, MATCH("Demand ID", 'E4 TB Allocation Details'!$A$18:$L$18, 0),FALSE), 'E2 Allocators'!$B$15:$W$361, MATCH(J$17, 'E2 Allocators'!$B$15:$W$15, 0),FALSE)), 0, VLOOKUP(VLOOKUP($A630, 'E4 TB Allocation Details'!$A$18:$L$214, MATCH("Demand ID", 'E4 TB Allocation Details'!$A$18:$L$18, 0),FALSE), 'E2 Allocators'!$B$15:$W$361, MATCH(J$17, 'E2 Allocators'!$B$15:$W$15, 0),FALSE))</f>
        <v>0</v>
      </c>
      <c r="K630" s="1244">
        <f>IF(ISERROR(VLOOKUP(VLOOKUP($A630, 'E4 TB Allocation Details'!$A$18:$L$214, MATCH("Demand ID", 'E4 TB Allocation Details'!$A$18:$L$18, 0),FALSE), 'E2 Allocators'!$B$15:$W$361, MATCH(K$17, 'E2 Allocators'!$B$15:$W$15, 0),FALSE)), 0, VLOOKUP(VLOOKUP($A630, 'E4 TB Allocation Details'!$A$18:$L$214, MATCH("Demand ID", 'E4 TB Allocation Details'!$A$18:$L$18, 0),FALSE), 'E2 Allocators'!$B$15:$W$361, MATCH(K$17, 'E2 Allocators'!$B$15:$W$15, 0),FALSE))</f>
        <v>0</v>
      </c>
      <c r="L630" s="1244">
        <f>IF(ISERROR(VLOOKUP(VLOOKUP($A630, 'E4 TB Allocation Details'!$A$18:$L$214, MATCH("Demand ID", 'E4 TB Allocation Details'!$A$18:$L$18, 0),FALSE), 'E2 Allocators'!$B$15:$W$361, MATCH(L$17, 'E2 Allocators'!$B$15:$W$15, 0),FALSE)), 0, VLOOKUP(VLOOKUP($A630, 'E4 TB Allocation Details'!$A$18:$L$214, MATCH("Demand ID", 'E4 TB Allocation Details'!$A$18:$L$18, 0),FALSE), 'E2 Allocators'!$B$15:$W$361, MATCH(L$17, 'E2 Allocators'!$B$15:$W$15, 0),FALSE))</f>
        <v>0</v>
      </c>
      <c r="M630" s="1244">
        <f>IF(ISERROR(VLOOKUP(VLOOKUP($A630, 'E4 TB Allocation Details'!$A$18:$L$214, MATCH("Demand ID", 'E4 TB Allocation Details'!$A$18:$L$18, 0),FALSE), 'E2 Allocators'!$B$15:$W$361, MATCH(M$17, 'E2 Allocators'!$B$15:$W$15, 0),FALSE)), 0, VLOOKUP(VLOOKUP($A630, 'E4 TB Allocation Details'!$A$18:$L$214, MATCH("Demand ID", 'E4 TB Allocation Details'!$A$18:$L$18, 0),FALSE), 'E2 Allocators'!$B$15:$W$361, MATCH(M$17, 'E2 Allocators'!$B$15:$W$15, 0),FALSE))</f>
        <v>0</v>
      </c>
      <c r="N630" s="1244">
        <f>IF(ISERROR(VLOOKUP(VLOOKUP($A630, 'E4 TB Allocation Details'!$A$18:$L$214, MATCH("Demand ID", 'E4 TB Allocation Details'!$A$18:$L$18, 0),FALSE), 'E2 Allocators'!$B$15:$W$361, MATCH(N$17, 'E2 Allocators'!$B$15:$W$15, 0),FALSE)), 0, VLOOKUP(VLOOKUP($A630, 'E4 TB Allocation Details'!$A$18:$L$214, MATCH("Demand ID", 'E4 TB Allocation Details'!$A$18:$L$18, 0),FALSE), 'E2 Allocators'!$B$15:$W$361, MATCH(N$17, 'E2 Allocators'!$B$15:$W$15, 0),FALSE))</f>
        <v>0</v>
      </c>
      <c r="O630" s="1244">
        <f>IF(ISERROR(VLOOKUP(VLOOKUP($A630, 'E4 TB Allocation Details'!$A$18:$L$214, MATCH("Demand ID", 'E4 TB Allocation Details'!$A$18:$L$18, 0),FALSE), 'E2 Allocators'!$B$15:$W$361, MATCH(O$17, 'E2 Allocators'!$B$15:$W$15, 0),FALSE)), 0, VLOOKUP(VLOOKUP($A630, 'E4 TB Allocation Details'!$A$18:$L$214, MATCH("Demand ID", 'E4 TB Allocation Details'!$A$18:$L$18, 0),FALSE), 'E2 Allocators'!$B$15:$W$361, MATCH(O$17, 'E2 Allocators'!$B$15:$W$15, 0),FALSE))</f>
        <v>0</v>
      </c>
      <c r="P630" s="1244">
        <f>IF(ISERROR(VLOOKUP(VLOOKUP($A630, 'E4 TB Allocation Details'!$A$18:$L$214, MATCH("Demand ID", 'E4 TB Allocation Details'!$A$18:$L$18, 0),FALSE), 'E2 Allocators'!$B$15:$W$361, MATCH(P$17, 'E2 Allocators'!$B$15:$W$15, 0),FALSE)), 0, VLOOKUP(VLOOKUP($A630, 'E4 TB Allocation Details'!$A$18:$L$214, MATCH("Demand ID", 'E4 TB Allocation Details'!$A$18:$L$18, 0),FALSE), 'E2 Allocators'!$B$15:$W$361, MATCH(P$17, 'E2 Allocators'!$B$15:$W$15, 0),FALSE))</f>
        <v>0</v>
      </c>
      <c r="Q630" s="1244">
        <f>IF(ISERROR(VLOOKUP(VLOOKUP($A630, 'E4 TB Allocation Details'!$A$18:$L$214, MATCH("Demand ID", 'E4 TB Allocation Details'!$A$18:$L$18, 0),FALSE), 'E2 Allocators'!$B$15:$W$361, MATCH(Q$17, 'E2 Allocators'!$B$15:$W$15, 0),FALSE)), 0, VLOOKUP(VLOOKUP($A630, 'E4 TB Allocation Details'!$A$18:$L$214, MATCH("Demand ID", 'E4 TB Allocation Details'!$A$18:$L$18, 0),FALSE), 'E2 Allocators'!$B$15:$W$361, MATCH(Q$17, 'E2 Allocators'!$B$15:$W$15, 0),FALSE))</f>
        <v>0</v>
      </c>
      <c r="R630" s="1244">
        <f>IF(ISERROR(VLOOKUP(VLOOKUP($A630, 'E4 TB Allocation Details'!$A$18:$L$214, MATCH("Demand ID", 'E4 TB Allocation Details'!$A$18:$L$18, 0),FALSE), 'E2 Allocators'!$B$15:$W$361, MATCH(R$17, 'E2 Allocators'!$B$15:$W$15, 0),FALSE)), 0, VLOOKUP(VLOOKUP($A630, 'E4 TB Allocation Details'!$A$18:$L$214, MATCH("Demand ID", 'E4 TB Allocation Details'!$A$18:$L$18, 0),FALSE), 'E2 Allocators'!$B$15:$W$361, MATCH(R$17, 'E2 Allocators'!$B$15:$W$15, 0),FALSE))</f>
        <v>0</v>
      </c>
      <c r="S630" s="1244">
        <f>IF(ISERROR(VLOOKUP(VLOOKUP($A630, 'E4 TB Allocation Details'!$A$18:$L$214, MATCH("Demand ID", 'E4 TB Allocation Details'!$A$18:$L$18, 0),FALSE), 'E2 Allocators'!$B$15:$W$361, MATCH(S$17, 'E2 Allocators'!$B$15:$W$15, 0),FALSE)), 0, VLOOKUP(VLOOKUP($A630, 'E4 TB Allocation Details'!$A$18:$L$214, MATCH("Demand ID", 'E4 TB Allocation Details'!$A$18:$L$18, 0),FALSE), 'E2 Allocators'!$B$15:$W$361, MATCH(S$17, 'E2 Allocators'!$B$15:$W$15, 0),FALSE))</f>
        <v>0</v>
      </c>
      <c r="T630" s="1244">
        <f>IF(ISERROR(VLOOKUP(VLOOKUP($A630, 'E4 TB Allocation Details'!$A$18:$L$214, MATCH("Demand ID", 'E4 TB Allocation Details'!$A$18:$L$18, 0),FALSE), 'E2 Allocators'!$B$15:$W$361, MATCH(T$17, 'E2 Allocators'!$B$15:$W$15, 0),FALSE)), 0, VLOOKUP(VLOOKUP($A630, 'E4 TB Allocation Details'!$A$18:$L$214, MATCH("Demand ID", 'E4 TB Allocation Details'!$A$18:$L$18, 0),FALSE), 'E2 Allocators'!$B$15:$W$361, MATCH(T$17, 'E2 Allocators'!$B$15:$W$15, 0),FALSE))</f>
        <v>0</v>
      </c>
      <c r="U630" s="1244">
        <f>IF(ISERROR(VLOOKUP(VLOOKUP($A630, 'E4 TB Allocation Details'!$A$18:$L$214, MATCH("Demand ID", 'E4 TB Allocation Details'!$A$18:$L$18, 0),FALSE), 'E2 Allocators'!$B$15:$W$361, MATCH(U$17, 'E2 Allocators'!$B$15:$W$15, 0),FALSE)), 0, VLOOKUP(VLOOKUP($A630, 'E4 TB Allocation Details'!$A$18:$L$214, MATCH("Demand ID", 'E4 TB Allocation Details'!$A$18:$L$18, 0),FALSE), 'E2 Allocators'!$B$15:$W$361, MATCH(U$17, 'E2 Allocators'!$B$15:$W$15, 0),FALSE))</f>
        <v>0</v>
      </c>
      <c r="V630" s="1244">
        <f>IF(ISERROR(VLOOKUP(VLOOKUP($A630, 'E4 TB Allocation Details'!$A$18:$L$214, MATCH("Demand ID", 'E4 TB Allocation Details'!$A$18:$L$18, 0),FALSE), 'E2 Allocators'!$B$15:$W$361, MATCH(V$17, 'E2 Allocators'!$B$15:$W$15, 0),FALSE)), 0, VLOOKUP(VLOOKUP($A630, 'E4 TB Allocation Details'!$A$18:$L$214, MATCH("Demand ID", 'E4 TB Allocation Details'!$A$18:$L$18, 0),FALSE), 'E2 Allocators'!$B$15:$W$361, MATCH(V$17, 'E2 Allocators'!$B$15:$W$15, 0),FALSE))</f>
        <v>0</v>
      </c>
      <c r="W630" s="1244">
        <f>IF(ISERROR(VLOOKUP(VLOOKUP($A630, 'E4 TB Allocation Details'!$A$18:$L$214, MATCH("Demand ID", 'E4 TB Allocation Details'!$A$18:$L$18, 0),FALSE), 'E2 Allocators'!$B$15:$W$361, MATCH(W$17, 'E2 Allocators'!$B$15:$W$15, 0),FALSE)), 0, VLOOKUP(VLOOKUP($A630, 'E4 TB Allocation Details'!$A$18:$L$214, MATCH("Demand ID", 'E4 TB Allocation Details'!$A$18:$L$18, 0),FALSE), 'E2 Allocators'!$B$15:$W$361, MATCH(W$17, 'E2 Allocators'!$B$15:$W$15, 0),FALSE))</f>
        <v>0</v>
      </c>
      <c r="X630" s="1244">
        <f>IF(ISERROR(VLOOKUP(VLOOKUP($A630, 'E4 TB Allocation Details'!$A$18:$L$214, MATCH("Demand ID", 'E4 TB Allocation Details'!$A$18:$L$18, 0),FALSE), 'E2 Allocators'!$B$15:$W$361, MATCH(X$17, 'E2 Allocators'!$B$15:$W$15, 0),FALSE)), 0, VLOOKUP(VLOOKUP($A630, 'E4 TB Allocation Details'!$A$18:$L$214, MATCH("Demand ID", 'E4 TB Allocation Details'!$A$18:$L$18, 0),FALSE), 'E2 Allocators'!$B$15:$W$361, MATCH(X$17, 'E2 Allocators'!$B$15:$W$15, 0),FALSE))</f>
        <v>0</v>
      </c>
      <c r="Y630" s="1244">
        <f>IF(ISERROR(VLOOKUP(VLOOKUP($A630, 'E4 TB Allocation Details'!$A$18:$L$214, MATCH("Demand ID", 'E4 TB Allocation Details'!$A$18:$L$18, 0),FALSE), 'E2 Allocators'!$B$15:$W$361, MATCH(Y$17, 'E2 Allocators'!$B$15:$W$15, 0),FALSE)), 0, VLOOKUP(VLOOKUP($A630, 'E4 TB Allocation Details'!$A$18:$L$214, MATCH("Demand ID", 'E4 TB Allocation Details'!$A$18:$L$18, 0),FALSE), 'E2 Allocators'!$B$15:$W$361, MATCH(Y$17, 'E2 Allocators'!$B$15:$W$15, 0),FALSE))</f>
        <v>0</v>
      </c>
      <c r="Z630" s="1244">
        <f>IF(ISERROR(VLOOKUP(VLOOKUP($A630, 'E4 TB Allocation Details'!$A$18:$L$214, MATCH("Demand ID", 'E4 TB Allocation Details'!$A$18:$L$18, 0),FALSE), 'E2 Allocators'!$B$15:$W$361, MATCH(Z$17, 'E2 Allocators'!$B$15:$W$15, 0),FALSE)), 0, VLOOKUP(VLOOKUP($A630, 'E4 TB Allocation Details'!$A$18:$L$214, MATCH("Demand ID", 'E4 TB Allocation Details'!$A$18:$L$18, 0),FALSE), 'E2 Allocators'!$B$15:$W$361, MATCH(Z$17, 'E2 Allocators'!$B$15:$W$15, 0),FALSE))</f>
        <v>0</v>
      </c>
      <c r="AA630" s="1249">
        <f t="shared" si="901"/>
        <v>0</v>
      </c>
      <c r="AB630" s="1244">
        <f>IF(ISERROR(VLOOKUP(VLOOKUP($A630, 'E4 TB Allocation Details'!$A$18:$L$214, MATCH("Customer ID", 'E4 TB Allocation Details'!$A$18:$L$18, 0),FALSE), 'E2 Allocators'!$B$15:$W$361, MATCH(AB$17, 'E2 Allocators'!$B$15:$W$15, 0),FALSE)), 0, VLOOKUP(VLOOKUP($A630, 'E4 TB Allocation Details'!$A$18:$L$214, MATCH("Customer ID", 'E4 TB Allocation Details'!$A$18:$L$18, 0),FALSE), 'E2 Allocators'!$B$15:$W$361, MATCH(AB$17, 'E2 Allocators'!$B$15:$W$15, 0),FALSE))</f>
        <v>0.69437116143601862</v>
      </c>
      <c r="AC630" s="1244">
        <f>IF(ISERROR(VLOOKUP(VLOOKUP($A630, 'E4 TB Allocation Details'!$A$18:$L$214, MATCH("Customer ID", 'E4 TB Allocation Details'!$A$18:$L$18, 0),FALSE), 'E2 Allocators'!$B$15:$W$361, MATCH(AC$17, 'E2 Allocators'!$B$15:$W$15, 0),FALSE)), 0, VLOOKUP(VLOOKUP($A630, 'E4 TB Allocation Details'!$A$18:$L$214, MATCH("Customer ID", 'E4 TB Allocation Details'!$A$18:$L$18, 0),FALSE), 'E2 Allocators'!$B$15:$W$361, MATCH(AC$17, 'E2 Allocators'!$B$15:$W$15, 0),FALSE))</f>
        <v>0.23078871277516302</v>
      </c>
      <c r="AD630" s="1244">
        <f>IF(ISERROR(VLOOKUP(VLOOKUP($A630, 'E4 TB Allocation Details'!$A$18:$L$214, MATCH("Customer ID", 'E4 TB Allocation Details'!$A$18:$L$18, 0),FALSE), 'E2 Allocators'!$B$15:$W$361, MATCH(AD$17, 'E2 Allocators'!$B$15:$W$15, 0),FALSE)), 0, VLOOKUP(VLOOKUP($A630, 'E4 TB Allocation Details'!$A$18:$L$214, MATCH("Customer ID", 'E4 TB Allocation Details'!$A$18:$L$18, 0),FALSE), 'E2 Allocators'!$B$15:$W$361, MATCH(AD$17, 'E2 Allocators'!$B$15:$W$15, 0),FALSE))</f>
        <v>0</v>
      </c>
      <c r="AE630" s="1244">
        <f>IF(ISERROR(VLOOKUP(VLOOKUP($A630, 'E4 TB Allocation Details'!$A$18:$L$214, MATCH("Customer ID", 'E4 TB Allocation Details'!$A$18:$L$18, 0),FALSE), 'E2 Allocators'!$B$15:$W$361, MATCH(AE$17, 'E2 Allocators'!$B$15:$W$15, 0),FALSE)), 0, VLOOKUP(VLOOKUP($A630, 'E4 TB Allocation Details'!$A$18:$L$214, MATCH("Customer ID", 'E4 TB Allocation Details'!$A$18:$L$18, 0),FALSE), 'E2 Allocators'!$B$15:$W$361, MATCH(AE$17, 'E2 Allocators'!$B$15:$W$15, 0),FALSE))</f>
        <v>0</v>
      </c>
      <c r="AF630" s="1244">
        <f>IF(ISERROR(VLOOKUP(VLOOKUP($A630, 'E4 TB Allocation Details'!$A$18:$L$214, MATCH("Customer ID", 'E4 TB Allocation Details'!$A$18:$L$18, 0),FALSE), 'E2 Allocators'!$B$15:$W$361, MATCH(AF$17, 'E2 Allocators'!$B$15:$W$15, 0),FALSE)), 0, VLOOKUP(VLOOKUP($A630, 'E4 TB Allocation Details'!$A$18:$L$214, MATCH("Customer ID", 'E4 TB Allocation Details'!$A$18:$L$18, 0),FALSE), 'E2 Allocators'!$B$15:$W$361, MATCH(AF$17, 'E2 Allocators'!$B$15:$W$15, 0),FALSE))</f>
        <v>0</v>
      </c>
      <c r="AG630" s="1244">
        <f>IF(ISERROR(VLOOKUP(VLOOKUP($A630, 'E4 TB Allocation Details'!$A$18:$L$214, MATCH("Customer ID", 'E4 TB Allocation Details'!$A$18:$L$18, 0),FALSE), 'E2 Allocators'!$B$15:$W$361, MATCH(AG$17, 'E2 Allocators'!$B$15:$W$15, 0),FALSE)), 0, VLOOKUP(VLOOKUP($A630, 'E4 TB Allocation Details'!$A$18:$L$214, MATCH("Customer ID", 'E4 TB Allocation Details'!$A$18:$L$18, 0),FALSE), 'E2 Allocators'!$B$15:$W$361, MATCH(AG$17, 'E2 Allocators'!$B$15:$W$15, 0),FALSE))</f>
        <v>0</v>
      </c>
      <c r="AH630" s="1244">
        <f>IF(ISERROR(VLOOKUP(VLOOKUP($A630, 'E4 TB Allocation Details'!$A$18:$L$214, MATCH("Customer ID", 'E4 TB Allocation Details'!$A$18:$L$18, 0),FALSE), 'E2 Allocators'!$B$15:$W$361, MATCH(AH$17, 'E2 Allocators'!$B$15:$W$15, 0),FALSE)), 0, VLOOKUP(VLOOKUP($A630, 'E4 TB Allocation Details'!$A$18:$L$214, MATCH("Customer ID", 'E4 TB Allocation Details'!$A$18:$L$18, 0),FALSE), 'E2 Allocators'!$B$15:$W$361, MATCH(AH$17, 'E2 Allocators'!$B$15:$W$15, 0),FALSE))</f>
        <v>7.4080327557459733E-2</v>
      </c>
      <c r="AI630" s="1244">
        <f>IF(ISERROR(VLOOKUP(VLOOKUP($A630, 'E4 TB Allocation Details'!$A$18:$L$214, MATCH("Customer ID", 'E4 TB Allocation Details'!$A$18:$L$18, 0),FALSE), 'E2 Allocators'!$B$15:$W$361, MATCH(AI$17, 'E2 Allocators'!$B$15:$W$15, 0),FALSE)), 0, VLOOKUP(VLOOKUP($A630, 'E4 TB Allocation Details'!$A$18:$L$214, MATCH("Customer ID", 'E4 TB Allocation Details'!$A$18:$L$18, 0),FALSE), 'E2 Allocators'!$B$15:$W$361, MATCH(AI$17, 'E2 Allocators'!$B$15:$W$15, 0),FALSE))</f>
        <v>0</v>
      </c>
      <c r="AJ630" s="1244">
        <f>IF(ISERROR(VLOOKUP(VLOOKUP($A630, 'E4 TB Allocation Details'!$A$18:$L$214, MATCH("Customer ID", 'E4 TB Allocation Details'!$A$18:$L$18, 0),FALSE), 'E2 Allocators'!$B$15:$W$361, MATCH(AJ$17, 'E2 Allocators'!$B$15:$W$15, 0),FALSE)), 0, VLOOKUP(VLOOKUP($A630, 'E4 TB Allocation Details'!$A$18:$L$214, MATCH("Customer ID", 'E4 TB Allocation Details'!$A$18:$L$18, 0),FALSE), 'E2 Allocators'!$B$15:$W$361, MATCH(AJ$17, 'E2 Allocators'!$B$15:$W$15, 0),FALSE))</f>
        <v>7.5979823135856133E-4</v>
      </c>
      <c r="AK630" s="1244">
        <f>IF(ISERROR(VLOOKUP(VLOOKUP($A630, 'E4 TB Allocation Details'!$A$18:$L$214, MATCH("Customer ID", 'E4 TB Allocation Details'!$A$18:$L$18, 0),FALSE), 'E2 Allocators'!$B$15:$W$361, MATCH(AK$17, 'E2 Allocators'!$B$15:$W$15, 0),FALSE)), 0, VLOOKUP(VLOOKUP($A630, 'E4 TB Allocation Details'!$A$18:$L$214, MATCH("Customer ID", 'E4 TB Allocation Details'!$A$18:$L$18, 0),FALSE), 'E2 Allocators'!$B$15:$W$361, MATCH(AK$17, 'E2 Allocators'!$B$15:$W$15, 0),FALSE))</f>
        <v>0</v>
      </c>
      <c r="AL630" s="1244">
        <f>IF(ISERROR(VLOOKUP(VLOOKUP($A630, 'E4 TB Allocation Details'!$A$18:$L$214, MATCH("Customer ID", 'E4 TB Allocation Details'!$A$18:$L$18, 0),FALSE), 'E2 Allocators'!$B$15:$W$361, MATCH(AL$17, 'E2 Allocators'!$B$15:$W$15, 0),FALSE)), 0, VLOOKUP(VLOOKUP($A630, 'E4 TB Allocation Details'!$A$18:$L$214, MATCH("Customer ID", 'E4 TB Allocation Details'!$A$18:$L$18, 0),FALSE), 'E2 Allocators'!$B$15:$W$361, MATCH(AL$17, 'E2 Allocators'!$B$15:$W$15, 0),FALSE))</f>
        <v>0</v>
      </c>
      <c r="AM630" s="1244">
        <f>IF(ISERROR(VLOOKUP(VLOOKUP($A630, 'E4 TB Allocation Details'!$A$18:$L$214, MATCH("Customer ID", 'E4 TB Allocation Details'!$A$18:$L$18, 0),FALSE), 'E2 Allocators'!$B$15:$W$361, MATCH(AM$17, 'E2 Allocators'!$B$15:$W$15, 0),FALSE)), 0, VLOOKUP(VLOOKUP($A630, 'E4 TB Allocation Details'!$A$18:$L$214, MATCH("Customer ID", 'E4 TB Allocation Details'!$A$18:$L$18, 0),FALSE), 'E2 Allocators'!$B$15:$W$361, MATCH(AM$17, 'E2 Allocators'!$B$15:$W$15, 0),FALSE))</f>
        <v>0</v>
      </c>
      <c r="AN630" s="1244">
        <f>IF(ISERROR(VLOOKUP(VLOOKUP($A630, 'E4 TB Allocation Details'!$A$18:$L$214, MATCH("Customer ID", 'E4 TB Allocation Details'!$A$18:$L$18, 0),FALSE), 'E2 Allocators'!$B$15:$W$361, MATCH(AN$17, 'E2 Allocators'!$B$15:$W$15, 0),FALSE)), 0, VLOOKUP(VLOOKUP($A630, 'E4 TB Allocation Details'!$A$18:$L$214, MATCH("Customer ID", 'E4 TB Allocation Details'!$A$18:$L$18, 0),FALSE), 'E2 Allocators'!$B$15:$W$361, MATCH(AN$17, 'E2 Allocators'!$B$15:$W$15, 0),FALSE))</f>
        <v>0</v>
      </c>
      <c r="AO630" s="1244">
        <f>IF(ISERROR(VLOOKUP(VLOOKUP($A630, 'E4 TB Allocation Details'!$A$18:$L$214, MATCH("Customer ID", 'E4 TB Allocation Details'!$A$18:$L$18, 0),FALSE), 'E2 Allocators'!$B$15:$W$361, MATCH(AO$17, 'E2 Allocators'!$B$15:$W$15, 0),FALSE)), 0, VLOOKUP(VLOOKUP($A630, 'E4 TB Allocation Details'!$A$18:$L$214, MATCH("Customer ID", 'E4 TB Allocation Details'!$A$18:$L$18, 0),FALSE), 'E2 Allocators'!$B$15:$W$361, MATCH(AO$17, 'E2 Allocators'!$B$15:$W$15, 0),FALSE))</f>
        <v>0</v>
      </c>
      <c r="AP630" s="1244">
        <f>IF(ISERROR(VLOOKUP(VLOOKUP($A630, 'E4 TB Allocation Details'!$A$18:$L$214, MATCH("Customer ID", 'E4 TB Allocation Details'!$A$18:$L$18, 0),FALSE), 'E2 Allocators'!$B$15:$W$361, MATCH(AP$17, 'E2 Allocators'!$B$15:$W$15, 0),FALSE)), 0, VLOOKUP(VLOOKUP($A630, 'E4 TB Allocation Details'!$A$18:$L$214, MATCH("Customer ID", 'E4 TB Allocation Details'!$A$18:$L$18, 0),FALSE), 'E2 Allocators'!$B$15:$W$361, MATCH(AP$17, 'E2 Allocators'!$B$15:$W$15, 0),FALSE))</f>
        <v>0</v>
      </c>
      <c r="AQ630" s="1244">
        <f>IF(ISERROR(VLOOKUP(VLOOKUP($A630, 'E4 TB Allocation Details'!$A$18:$L$214, MATCH("Customer ID", 'E4 TB Allocation Details'!$A$18:$L$18, 0),FALSE), 'E2 Allocators'!$B$15:$W$361, MATCH(AQ$17, 'E2 Allocators'!$B$15:$W$15, 0),FALSE)), 0, VLOOKUP(VLOOKUP($A630, 'E4 TB Allocation Details'!$A$18:$L$214, MATCH("Customer ID", 'E4 TB Allocation Details'!$A$18:$L$18, 0),FALSE), 'E2 Allocators'!$B$15:$W$361, MATCH(AQ$17, 'E2 Allocators'!$B$15:$W$15, 0),FALSE))</f>
        <v>0</v>
      </c>
      <c r="AR630" s="1244">
        <f>IF(ISERROR(VLOOKUP(VLOOKUP($A630, 'E4 TB Allocation Details'!$A$18:$L$214, MATCH("Customer ID", 'E4 TB Allocation Details'!$A$18:$L$18, 0),FALSE), 'E2 Allocators'!$B$15:$W$361, MATCH(AR$17, 'E2 Allocators'!$B$15:$W$15, 0),FALSE)), 0, VLOOKUP(VLOOKUP($A630, 'E4 TB Allocation Details'!$A$18:$L$214, MATCH("Customer ID", 'E4 TB Allocation Details'!$A$18:$L$18, 0),FALSE), 'E2 Allocators'!$B$15:$W$361, MATCH(AR$17, 'E2 Allocators'!$B$15:$W$15, 0),FALSE))</f>
        <v>0</v>
      </c>
      <c r="AS630" s="1244">
        <f>IF(ISERROR(VLOOKUP(VLOOKUP($A630, 'E4 TB Allocation Details'!$A$18:$L$214, MATCH("Customer ID", 'E4 TB Allocation Details'!$A$18:$L$18, 0),FALSE), 'E2 Allocators'!$B$15:$W$361, MATCH(AS$17, 'E2 Allocators'!$B$15:$W$15, 0),FALSE)), 0, VLOOKUP(VLOOKUP($A630, 'E4 TB Allocation Details'!$A$18:$L$214, MATCH("Customer ID", 'E4 TB Allocation Details'!$A$18:$L$18, 0),FALSE), 'E2 Allocators'!$B$15:$W$361, MATCH(AS$17, 'E2 Allocators'!$B$15:$W$15, 0),FALSE))</f>
        <v>0</v>
      </c>
      <c r="AT630" s="1244">
        <f>IF(ISERROR(VLOOKUP(VLOOKUP($A630, 'E4 TB Allocation Details'!$A$18:$L$214, MATCH("Customer ID", 'E4 TB Allocation Details'!$A$18:$L$18, 0),FALSE), 'E2 Allocators'!$B$15:$W$361, MATCH(AT$17, 'E2 Allocators'!$B$15:$W$15, 0),FALSE)), 0, VLOOKUP(VLOOKUP($A630, 'E4 TB Allocation Details'!$A$18:$L$214, MATCH("Customer ID", 'E4 TB Allocation Details'!$A$18:$L$18, 0),FALSE), 'E2 Allocators'!$B$15:$W$361, MATCH(AT$17, 'E2 Allocators'!$B$15:$W$15, 0),FALSE))</f>
        <v>0</v>
      </c>
      <c r="AU630" s="1244">
        <f>IF(ISERROR(VLOOKUP(VLOOKUP($A630, 'E4 TB Allocation Details'!$A$18:$L$214, MATCH("Customer ID", 'E4 TB Allocation Details'!$A$18:$L$18, 0),FALSE), 'E2 Allocators'!$B$15:$W$361, MATCH(AU$17, 'E2 Allocators'!$B$15:$W$15, 0),FALSE)), 0, VLOOKUP(VLOOKUP($A630, 'E4 TB Allocation Details'!$A$18:$L$214, MATCH("Customer ID", 'E4 TB Allocation Details'!$A$18:$L$18, 0),FALSE), 'E2 Allocators'!$B$15:$W$361, MATCH(AU$17, 'E2 Allocators'!$B$15:$W$15, 0),FALSE))</f>
        <v>0</v>
      </c>
      <c r="AV630" s="1249">
        <f t="shared" si="902"/>
        <v>0.99999999999999989</v>
      </c>
      <c r="AW630" s="1246"/>
      <c r="AX630" s="1246"/>
      <c r="AY630" s="1246"/>
      <c r="AZ630" s="1246"/>
      <c r="BA630" s="1246"/>
      <c r="BB630" s="1246"/>
      <c r="BC630" s="1246"/>
      <c r="BD630" s="1246"/>
      <c r="BE630" s="1246"/>
      <c r="BF630" s="1246"/>
      <c r="BG630" s="1246"/>
      <c r="BH630" s="1246"/>
      <c r="BI630" s="1246"/>
      <c r="BJ630" s="1246"/>
      <c r="BK630" s="1246"/>
      <c r="BL630" s="1246"/>
      <c r="BM630" s="1246"/>
      <c r="BN630" s="1246"/>
      <c r="BO630" s="1246"/>
      <c r="BP630" s="1246"/>
      <c r="BQ630" s="1247"/>
    </row>
    <row r="631" spans="1:69" s="229" customFormat="1" ht="13.5" thickBot="1">
      <c r="A631" s="1248">
        <v>1860</v>
      </c>
      <c r="B631" s="1241" t="s">
        <v>93</v>
      </c>
      <c r="C631" s="1242">
        <v>1</v>
      </c>
      <c r="D631" s="1243">
        <f>C631-E631</f>
        <v>0</v>
      </c>
      <c r="E631" s="1243">
        <f>VLOOKUP($A631,'E1 Categorization'!$A$35:$E$116,5,FALSE)</f>
        <v>1</v>
      </c>
      <c r="F631" s="1243">
        <f>D631+E631</f>
        <v>1</v>
      </c>
      <c r="G631" s="1244">
        <f>IF(ISERROR(VLOOKUP(VLOOKUP($A631, 'E4 TB Allocation Details'!$A$18:$L$214, MATCH("Demand ID", 'E4 TB Allocation Details'!$A$18:$L$18, 0),FALSE), 'E2 Allocators'!$B$15:$W$361, MATCH(G$17, 'E2 Allocators'!$B$15:$W$15, 0),FALSE)), 0, VLOOKUP(VLOOKUP($A631, 'E4 TB Allocation Details'!$A$18:$L$214, MATCH("Demand ID", 'E4 TB Allocation Details'!$A$18:$L$18, 0),FALSE), 'E2 Allocators'!$B$15:$W$361, MATCH(G$17, 'E2 Allocators'!$B$15:$W$15, 0),FALSE))</f>
        <v>0</v>
      </c>
      <c r="H631" s="1244">
        <f>IF(ISERROR(VLOOKUP(VLOOKUP($A631, 'E4 TB Allocation Details'!$A$18:$L$214, MATCH("Demand ID", 'E4 TB Allocation Details'!$A$18:$L$18, 0),FALSE), 'E2 Allocators'!$B$15:$W$361, MATCH(H$17, 'E2 Allocators'!$B$15:$W$15, 0),FALSE)), 0, VLOOKUP(VLOOKUP($A631, 'E4 TB Allocation Details'!$A$18:$L$214, MATCH("Demand ID", 'E4 TB Allocation Details'!$A$18:$L$18, 0),FALSE), 'E2 Allocators'!$B$15:$W$361, MATCH(H$17, 'E2 Allocators'!$B$15:$W$15, 0),FALSE))</f>
        <v>0</v>
      </c>
      <c r="I631" s="1244">
        <f>IF(ISERROR(VLOOKUP(VLOOKUP($A631, 'E4 TB Allocation Details'!$A$18:$L$214, MATCH("Demand ID", 'E4 TB Allocation Details'!$A$18:$L$18, 0),FALSE), 'E2 Allocators'!$B$15:$W$361, MATCH(I$17, 'E2 Allocators'!$B$15:$W$15, 0),FALSE)), 0, VLOOKUP(VLOOKUP($A631, 'E4 TB Allocation Details'!$A$18:$L$214, MATCH("Demand ID", 'E4 TB Allocation Details'!$A$18:$L$18, 0),FALSE), 'E2 Allocators'!$B$15:$W$361, MATCH(I$17, 'E2 Allocators'!$B$15:$W$15, 0),FALSE))</f>
        <v>0</v>
      </c>
      <c r="J631" s="1244">
        <f>IF(ISERROR(VLOOKUP(VLOOKUP($A631, 'E4 TB Allocation Details'!$A$18:$L$214, MATCH("Demand ID", 'E4 TB Allocation Details'!$A$18:$L$18, 0),FALSE), 'E2 Allocators'!$B$15:$W$361, MATCH(J$17, 'E2 Allocators'!$B$15:$W$15, 0),FALSE)), 0, VLOOKUP(VLOOKUP($A631, 'E4 TB Allocation Details'!$A$18:$L$214, MATCH("Demand ID", 'E4 TB Allocation Details'!$A$18:$L$18, 0),FALSE), 'E2 Allocators'!$B$15:$W$361, MATCH(J$17, 'E2 Allocators'!$B$15:$W$15, 0),FALSE))</f>
        <v>0</v>
      </c>
      <c r="K631" s="1244">
        <f>IF(ISERROR(VLOOKUP(VLOOKUP($A631, 'E4 TB Allocation Details'!$A$18:$L$214, MATCH("Demand ID", 'E4 TB Allocation Details'!$A$18:$L$18, 0),FALSE), 'E2 Allocators'!$B$15:$W$361, MATCH(K$17, 'E2 Allocators'!$B$15:$W$15, 0),FALSE)), 0, VLOOKUP(VLOOKUP($A631, 'E4 TB Allocation Details'!$A$18:$L$214, MATCH("Demand ID", 'E4 TB Allocation Details'!$A$18:$L$18, 0),FALSE), 'E2 Allocators'!$B$15:$W$361, MATCH(K$17, 'E2 Allocators'!$B$15:$W$15, 0),FALSE))</f>
        <v>0</v>
      </c>
      <c r="L631" s="1244">
        <f>IF(ISERROR(VLOOKUP(VLOOKUP($A631, 'E4 TB Allocation Details'!$A$18:$L$214, MATCH("Demand ID", 'E4 TB Allocation Details'!$A$18:$L$18, 0),FALSE), 'E2 Allocators'!$B$15:$W$361, MATCH(L$17, 'E2 Allocators'!$B$15:$W$15, 0),FALSE)), 0, VLOOKUP(VLOOKUP($A631, 'E4 TB Allocation Details'!$A$18:$L$214, MATCH("Demand ID", 'E4 TB Allocation Details'!$A$18:$L$18, 0),FALSE), 'E2 Allocators'!$B$15:$W$361, MATCH(L$17, 'E2 Allocators'!$B$15:$W$15, 0),FALSE))</f>
        <v>0</v>
      </c>
      <c r="M631" s="1244">
        <f>IF(ISERROR(VLOOKUP(VLOOKUP($A631, 'E4 TB Allocation Details'!$A$18:$L$214, MATCH("Demand ID", 'E4 TB Allocation Details'!$A$18:$L$18, 0),FALSE), 'E2 Allocators'!$B$15:$W$361, MATCH(M$17, 'E2 Allocators'!$B$15:$W$15, 0),FALSE)), 0, VLOOKUP(VLOOKUP($A631, 'E4 TB Allocation Details'!$A$18:$L$214, MATCH("Demand ID", 'E4 TB Allocation Details'!$A$18:$L$18, 0),FALSE), 'E2 Allocators'!$B$15:$W$361, MATCH(M$17, 'E2 Allocators'!$B$15:$W$15, 0),FALSE))</f>
        <v>0</v>
      </c>
      <c r="N631" s="1244">
        <f>IF(ISERROR(VLOOKUP(VLOOKUP($A631, 'E4 TB Allocation Details'!$A$18:$L$214, MATCH("Demand ID", 'E4 TB Allocation Details'!$A$18:$L$18, 0),FALSE), 'E2 Allocators'!$B$15:$W$361, MATCH(N$17, 'E2 Allocators'!$B$15:$W$15, 0),FALSE)), 0, VLOOKUP(VLOOKUP($A631, 'E4 TB Allocation Details'!$A$18:$L$214, MATCH("Demand ID", 'E4 TB Allocation Details'!$A$18:$L$18, 0),FALSE), 'E2 Allocators'!$B$15:$W$361, MATCH(N$17, 'E2 Allocators'!$B$15:$W$15, 0),FALSE))</f>
        <v>0</v>
      </c>
      <c r="O631" s="1244">
        <f>IF(ISERROR(VLOOKUP(VLOOKUP($A631, 'E4 TB Allocation Details'!$A$18:$L$214, MATCH("Demand ID", 'E4 TB Allocation Details'!$A$18:$L$18, 0),FALSE), 'E2 Allocators'!$B$15:$W$361, MATCH(O$17, 'E2 Allocators'!$B$15:$W$15, 0),FALSE)), 0, VLOOKUP(VLOOKUP($A631, 'E4 TB Allocation Details'!$A$18:$L$214, MATCH("Demand ID", 'E4 TB Allocation Details'!$A$18:$L$18, 0),FALSE), 'E2 Allocators'!$B$15:$W$361, MATCH(O$17, 'E2 Allocators'!$B$15:$W$15, 0),FALSE))</f>
        <v>0</v>
      </c>
      <c r="P631" s="1244">
        <f>IF(ISERROR(VLOOKUP(VLOOKUP($A631, 'E4 TB Allocation Details'!$A$18:$L$214, MATCH("Demand ID", 'E4 TB Allocation Details'!$A$18:$L$18, 0),FALSE), 'E2 Allocators'!$B$15:$W$361, MATCH(P$17, 'E2 Allocators'!$B$15:$W$15, 0),FALSE)), 0, VLOOKUP(VLOOKUP($A631, 'E4 TB Allocation Details'!$A$18:$L$214, MATCH("Demand ID", 'E4 TB Allocation Details'!$A$18:$L$18, 0),FALSE), 'E2 Allocators'!$B$15:$W$361, MATCH(P$17, 'E2 Allocators'!$B$15:$W$15, 0),FALSE))</f>
        <v>0</v>
      </c>
      <c r="Q631" s="1244">
        <f>IF(ISERROR(VLOOKUP(VLOOKUP($A631, 'E4 TB Allocation Details'!$A$18:$L$214, MATCH("Demand ID", 'E4 TB Allocation Details'!$A$18:$L$18, 0),FALSE), 'E2 Allocators'!$B$15:$W$361, MATCH(Q$17, 'E2 Allocators'!$B$15:$W$15, 0),FALSE)), 0, VLOOKUP(VLOOKUP($A631, 'E4 TB Allocation Details'!$A$18:$L$214, MATCH("Demand ID", 'E4 TB Allocation Details'!$A$18:$L$18, 0),FALSE), 'E2 Allocators'!$B$15:$W$361, MATCH(Q$17, 'E2 Allocators'!$B$15:$W$15, 0),FALSE))</f>
        <v>0</v>
      </c>
      <c r="R631" s="1244">
        <f>IF(ISERROR(VLOOKUP(VLOOKUP($A631, 'E4 TB Allocation Details'!$A$18:$L$214, MATCH("Demand ID", 'E4 TB Allocation Details'!$A$18:$L$18, 0),FALSE), 'E2 Allocators'!$B$15:$W$361, MATCH(R$17, 'E2 Allocators'!$B$15:$W$15, 0),FALSE)), 0, VLOOKUP(VLOOKUP($A631, 'E4 TB Allocation Details'!$A$18:$L$214, MATCH("Demand ID", 'E4 TB Allocation Details'!$A$18:$L$18, 0),FALSE), 'E2 Allocators'!$B$15:$W$361, MATCH(R$17, 'E2 Allocators'!$B$15:$W$15, 0),FALSE))</f>
        <v>0</v>
      </c>
      <c r="S631" s="1244">
        <f>IF(ISERROR(VLOOKUP(VLOOKUP($A631, 'E4 TB Allocation Details'!$A$18:$L$214, MATCH("Demand ID", 'E4 TB Allocation Details'!$A$18:$L$18, 0),FALSE), 'E2 Allocators'!$B$15:$W$361, MATCH(S$17, 'E2 Allocators'!$B$15:$W$15, 0),FALSE)), 0, VLOOKUP(VLOOKUP($A631, 'E4 TB Allocation Details'!$A$18:$L$214, MATCH("Demand ID", 'E4 TB Allocation Details'!$A$18:$L$18, 0),FALSE), 'E2 Allocators'!$B$15:$W$361, MATCH(S$17, 'E2 Allocators'!$B$15:$W$15, 0),FALSE))</f>
        <v>0</v>
      </c>
      <c r="T631" s="1244">
        <f>IF(ISERROR(VLOOKUP(VLOOKUP($A631, 'E4 TB Allocation Details'!$A$18:$L$214, MATCH("Demand ID", 'E4 TB Allocation Details'!$A$18:$L$18, 0),FALSE), 'E2 Allocators'!$B$15:$W$361, MATCH(T$17, 'E2 Allocators'!$B$15:$W$15, 0),FALSE)), 0, VLOOKUP(VLOOKUP($A631, 'E4 TB Allocation Details'!$A$18:$L$214, MATCH("Demand ID", 'E4 TB Allocation Details'!$A$18:$L$18, 0),FALSE), 'E2 Allocators'!$B$15:$W$361, MATCH(T$17, 'E2 Allocators'!$B$15:$W$15, 0),FALSE))</f>
        <v>0</v>
      </c>
      <c r="U631" s="1244">
        <f>IF(ISERROR(VLOOKUP(VLOOKUP($A631, 'E4 TB Allocation Details'!$A$18:$L$214, MATCH("Demand ID", 'E4 TB Allocation Details'!$A$18:$L$18, 0),FALSE), 'E2 Allocators'!$B$15:$W$361, MATCH(U$17, 'E2 Allocators'!$B$15:$W$15, 0),FALSE)), 0, VLOOKUP(VLOOKUP($A631, 'E4 TB Allocation Details'!$A$18:$L$214, MATCH("Demand ID", 'E4 TB Allocation Details'!$A$18:$L$18, 0),FALSE), 'E2 Allocators'!$B$15:$W$361, MATCH(U$17, 'E2 Allocators'!$B$15:$W$15, 0),FALSE))</f>
        <v>0</v>
      </c>
      <c r="V631" s="1244">
        <f>IF(ISERROR(VLOOKUP(VLOOKUP($A631, 'E4 TB Allocation Details'!$A$18:$L$214, MATCH("Demand ID", 'E4 TB Allocation Details'!$A$18:$L$18, 0),FALSE), 'E2 Allocators'!$B$15:$W$361, MATCH(V$17, 'E2 Allocators'!$B$15:$W$15, 0),FALSE)), 0, VLOOKUP(VLOOKUP($A631, 'E4 TB Allocation Details'!$A$18:$L$214, MATCH("Demand ID", 'E4 TB Allocation Details'!$A$18:$L$18, 0),FALSE), 'E2 Allocators'!$B$15:$W$361, MATCH(V$17, 'E2 Allocators'!$B$15:$W$15, 0),FALSE))</f>
        <v>0</v>
      </c>
      <c r="W631" s="1244">
        <f>IF(ISERROR(VLOOKUP(VLOOKUP($A631, 'E4 TB Allocation Details'!$A$18:$L$214, MATCH("Demand ID", 'E4 TB Allocation Details'!$A$18:$L$18, 0),FALSE), 'E2 Allocators'!$B$15:$W$361, MATCH(W$17, 'E2 Allocators'!$B$15:$W$15, 0),FALSE)), 0, VLOOKUP(VLOOKUP($A631, 'E4 TB Allocation Details'!$A$18:$L$214, MATCH("Demand ID", 'E4 TB Allocation Details'!$A$18:$L$18, 0),FALSE), 'E2 Allocators'!$B$15:$W$361, MATCH(W$17, 'E2 Allocators'!$B$15:$W$15, 0),FALSE))</f>
        <v>0</v>
      </c>
      <c r="X631" s="1244">
        <f>IF(ISERROR(VLOOKUP(VLOOKUP($A631, 'E4 TB Allocation Details'!$A$18:$L$214, MATCH("Demand ID", 'E4 TB Allocation Details'!$A$18:$L$18, 0),FALSE), 'E2 Allocators'!$B$15:$W$361, MATCH(X$17, 'E2 Allocators'!$B$15:$W$15, 0),FALSE)), 0, VLOOKUP(VLOOKUP($A631, 'E4 TB Allocation Details'!$A$18:$L$214, MATCH("Demand ID", 'E4 TB Allocation Details'!$A$18:$L$18, 0),FALSE), 'E2 Allocators'!$B$15:$W$361, MATCH(X$17, 'E2 Allocators'!$B$15:$W$15, 0),FALSE))</f>
        <v>0</v>
      </c>
      <c r="Y631" s="1244">
        <f>IF(ISERROR(VLOOKUP(VLOOKUP($A631, 'E4 TB Allocation Details'!$A$18:$L$214, MATCH("Demand ID", 'E4 TB Allocation Details'!$A$18:$L$18, 0),FALSE), 'E2 Allocators'!$B$15:$W$361, MATCH(Y$17, 'E2 Allocators'!$B$15:$W$15, 0),FALSE)), 0, VLOOKUP(VLOOKUP($A631, 'E4 TB Allocation Details'!$A$18:$L$214, MATCH("Demand ID", 'E4 TB Allocation Details'!$A$18:$L$18, 0),FALSE), 'E2 Allocators'!$B$15:$W$361, MATCH(Y$17, 'E2 Allocators'!$B$15:$W$15, 0),FALSE))</f>
        <v>0</v>
      </c>
      <c r="Z631" s="1244">
        <f>IF(ISERROR(VLOOKUP(VLOOKUP($A631, 'E4 TB Allocation Details'!$A$18:$L$214, MATCH("Demand ID", 'E4 TB Allocation Details'!$A$18:$L$18, 0),FALSE), 'E2 Allocators'!$B$15:$W$361, MATCH(Z$17, 'E2 Allocators'!$B$15:$W$15, 0),FALSE)), 0, VLOOKUP(VLOOKUP($A631, 'E4 TB Allocation Details'!$A$18:$L$214, MATCH("Demand ID", 'E4 TB Allocation Details'!$A$18:$L$18, 0),FALSE), 'E2 Allocators'!$B$15:$W$361, MATCH(Z$17, 'E2 Allocators'!$B$15:$W$15, 0),FALSE))</f>
        <v>0</v>
      </c>
      <c r="AA631" s="1250">
        <f t="shared" si="901"/>
        <v>0</v>
      </c>
      <c r="AB631" s="1244">
        <f>IF(ISERROR(VLOOKUP(VLOOKUP($A631, 'E4 TB Allocation Details'!$A$18:$L$214, MATCH("Customer ID", 'E4 TB Allocation Details'!$A$18:$L$18, 0),FALSE), 'E2 Allocators'!$B$15:$W$361, MATCH(AB$17, 'E2 Allocators'!$B$15:$W$15, 0),FALSE)), 0, VLOOKUP(VLOOKUP($A631, 'E4 TB Allocation Details'!$A$18:$L$214, MATCH("Customer ID", 'E4 TB Allocation Details'!$A$18:$L$18, 0),FALSE), 'E2 Allocators'!$B$15:$W$361, MATCH(AB$17, 'E2 Allocators'!$B$15:$W$15, 0),FALSE))</f>
        <v>0.72355555555555551</v>
      </c>
      <c r="AC631" s="1244">
        <f>IF(ISERROR(VLOOKUP(VLOOKUP($A631, 'E4 TB Allocation Details'!$A$18:$L$214, MATCH("Customer ID", 'E4 TB Allocation Details'!$A$18:$L$18, 0),FALSE), 'E2 Allocators'!$B$15:$W$361, MATCH(AC$17, 'E2 Allocators'!$B$15:$W$15, 0),FALSE)), 0, VLOOKUP(VLOOKUP($A631, 'E4 TB Allocation Details'!$A$18:$L$214, MATCH("Customer ID", 'E4 TB Allocation Details'!$A$18:$L$18, 0),FALSE), 'E2 Allocators'!$B$15:$W$361, MATCH(AC$17, 'E2 Allocators'!$B$15:$W$15, 0),FALSE))</f>
        <v>0.23982222222222221</v>
      </c>
      <c r="AD631" s="1244">
        <f>IF(ISERROR(VLOOKUP(VLOOKUP($A631, 'E4 TB Allocation Details'!$A$18:$L$214, MATCH("Customer ID", 'E4 TB Allocation Details'!$A$18:$L$18, 0),FALSE), 'E2 Allocators'!$B$15:$W$361, MATCH(AD$17, 'E2 Allocators'!$B$15:$W$15, 0),FALSE)), 0, VLOOKUP(VLOOKUP($A631, 'E4 TB Allocation Details'!$A$18:$L$214, MATCH("Customer ID", 'E4 TB Allocation Details'!$A$18:$L$18, 0),FALSE), 'E2 Allocators'!$B$15:$W$361, MATCH(AD$17, 'E2 Allocators'!$B$15:$W$15, 0),FALSE))</f>
        <v>3.6622222222222223E-2</v>
      </c>
      <c r="AE631" s="1244">
        <f>IF(ISERROR(VLOOKUP(VLOOKUP($A631, 'E4 TB Allocation Details'!$A$18:$L$214, MATCH("Customer ID", 'E4 TB Allocation Details'!$A$18:$L$18, 0),FALSE), 'E2 Allocators'!$B$15:$W$361, MATCH(AE$17, 'E2 Allocators'!$B$15:$W$15, 0),FALSE)), 0, VLOOKUP(VLOOKUP($A631, 'E4 TB Allocation Details'!$A$18:$L$214, MATCH("Customer ID", 'E4 TB Allocation Details'!$A$18:$L$18, 0),FALSE), 'E2 Allocators'!$B$15:$W$361, MATCH(AE$17, 'E2 Allocators'!$B$15:$W$15, 0),FALSE))</f>
        <v>0</v>
      </c>
      <c r="AF631" s="1244">
        <f>IF(ISERROR(VLOOKUP(VLOOKUP($A631, 'E4 TB Allocation Details'!$A$18:$L$214, MATCH("Customer ID", 'E4 TB Allocation Details'!$A$18:$L$18, 0),FALSE), 'E2 Allocators'!$B$15:$W$361, MATCH(AF$17, 'E2 Allocators'!$B$15:$W$15, 0),FALSE)), 0, VLOOKUP(VLOOKUP($A631, 'E4 TB Allocation Details'!$A$18:$L$214, MATCH("Customer ID", 'E4 TB Allocation Details'!$A$18:$L$18, 0),FALSE), 'E2 Allocators'!$B$15:$W$361, MATCH(AF$17, 'E2 Allocators'!$B$15:$W$15, 0),FALSE))</f>
        <v>0</v>
      </c>
      <c r="AG631" s="1244">
        <f>IF(ISERROR(VLOOKUP(VLOOKUP($A631, 'E4 TB Allocation Details'!$A$18:$L$214, MATCH("Customer ID", 'E4 TB Allocation Details'!$A$18:$L$18, 0),FALSE), 'E2 Allocators'!$B$15:$W$361, MATCH(AG$17, 'E2 Allocators'!$B$15:$W$15, 0),FALSE)), 0, VLOOKUP(VLOOKUP($A631, 'E4 TB Allocation Details'!$A$18:$L$214, MATCH("Customer ID", 'E4 TB Allocation Details'!$A$18:$L$18, 0),FALSE), 'E2 Allocators'!$B$15:$W$361, MATCH(AG$17, 'E2 Allocators'!$B$15:$W$15, 0),FALSE))</f>
        <v>0</v>
      </c>
      <c r="AH631" s="1244">
        <f>IF(ISERROR(VLOOKUP(VLOOKUP($A631, 'E4 TB Allocation Details'!$A$18:$L$214, MATCH("Customer ID", 'E4 TB Allocation Details'!$A$18:$L$18, 0),FALSE), 'E2 Allocators'!$B$15:$W$361, MATCH(AH$17, 'E2 Allocators'!$B$15:$W$15, 0),FALSE)), 0, VLOOKUP(VLOOKUP($A631, 'E4 TB Allocation Details'!$A$18:$L$214, MATCH("Customer ID", 'E4 TB Allocation Details'!$A$18:$L$18, 0),FALSE), 'E2 Allocators'!$B$15:$W$361, MATCH(AH$17, 'E2 Allocators'!$B$15:$W$15, 0),FALSE))</f>
        <v>0</v>
      </c>
      <c r="AI631" s="1244">
        <f>IF(ISERROR(VLOOKUP(VLOOKUP($A631, 'E4 TB Allocation Details'!$A$18:$L$214, MATCH("Customer ID", 'E4 TB Allocation Details'!$A$18:$L$18, 0),FALSE), 'E2 Allocators'!$B$15:$W$361, MATCH(AI$17, 'E2 Allocators'!$B$15:$W$15, 0),FALSE)), 0, VLOOKUP(VLOOKUP($A631, 'E4 TB Allocation Details'!$A$18:$L$214, MATCH("Customer ID", 'E4 TB Allocation Details'!$A$18:$L$18, 0),FALSE), 'E2 Allocators'!$B$15:$W$361, MATCH(AI$17, 'E2 Allocators'!$B$15:$W$15, 0),FALSE))</f>
        <v>0</v>
      </c>
      <c r="AJ631" s="1244">
        <f>IF(ISERROR(VLOOKUP(VLOOKUP($A631, 'E4 TB Allocation Details'!$A$18:$L$214, MATCH("Customer ID", 'E4 TB Allocation Details'!$A$18:$L$18, 0),FALSE), 'E2 Allocators'!$B$15:$W$361, MATCH(AJ$17, 'E2 Allocators'!$B$15:$W$15, 0),FALSE)), 0, VLOOKUP(VLOOKUP($A631, 'E4 TB Allocation Details'!$A$18:$L$214, MATCH("Customer ID", 'E4 TB Allocation Details'!$A$18:$L$18, 0),FALSE), 'E2 Allocators'!$B$15:$W$361, MATCH(AJ$17, 'E2 Allocators'!$B$15:$W$15, 0),FALSE))</f>
        <v>0</v>
      </c>
      <c r="AK631" s="1244">
        <f>IF(ISERROR(VLOOKUP(VLOOKUP($A631, 'E4 TB Allocation Details'!$A$18:$L$214, MATCH("Customer ID", 'E4 TB Allocation Details'!$A$18:$L$18, 0),FALSE), 'E2 Allocators'!$B$15:$W$361, MATCH(AK$17, 'E2 Allocators'!$B$15:$W$15, 0),FALSE)), 0, VLOOKUP(VLOOKUP($A631, 'E4 TB Allocation Details'!$A$18:$L$214, MATCH("Customer ID", 'E4 TB Allocation Details'!$A$18:$L$18, 0),FALSE), 'E2 Allocators'!$B$15:$W$361, MATCH(AK$17, 'E2 Allocators'!$B$15:$W$15, 0),FALSE))</f>
        <v>0</v>
      </c>
      <c r="AL631" s="1244">
        <f>IF(ISERROR(VLOOKUP(VLOOKUP($A631, 'E4 TB Allocation Details'!$A$18:$L$214, MATCH("Customer ID", 'E4 TB Allocation Details'!$A$18:$L$18, 0),FALSE), 'E2 Allocators'!$B$15:$W$361, MATCH(AL$17, 'E2 Allocators'!$B$15:$W$15, 0),FALSE)), 0, VLOOKUP(VLOOKUP($A631, 'E4 TB Allocation Details'!$A$18:$L$214, MATCH("Customer ID", 'E4 TB Allocation Details'!$A$18:$L$18, 0),FALSE), 'E2 Allocators'!$B$15:$W$361, MATCH(AL$17, 'E2 Allocators'!$B$15:$W$15, 0),FALSE))</f>
        <v>0</v>
      </c>
      <c r="AM631" s="1244">
        <f>IF(ISERROR(VLOOKUP(VLOOKUP($A631, 'E4 TB Allocation Details'!$A$18:$L$214, MATCH("Customer ID", 'E4 TB Allocation Details'!$A$18:$L$18, 0),FALSE), 'E2 Allocators'!$B$15:$W$361, MATCH(AM$17, 'E2 Allocators'!$B$15:$W$15, 0),FALSE)), 0, VLOOKUP(VLOOKUP($A631, 'E4 TB Allocation Details'!$A$18:$L$214, MATCH("Customer ID", 'E4 TB Allocation Details'!$A$18:$L$18, 0),FALSE), 'E2 Allocators'!$B$15:$W$361, MATCH(AM$17, 'E2 Allocators'!$B$15:$W$15, 0),FALSE))</f>
        <v>0</v>
      </c>
      <c r="AN631" s="1244">
        <f>IF(ISERROR(VLOOKUP(VLOOKUP($A631, 'E4 TB Allocation Details'!$A$18:$L$214, MATCH("Customer ID", 'E4 TB Allocation Details'!$A$18:$L$18, 0),FALSE), 'E2 Allocators'!$B$15:$W$361, MATCH(AN$17, 'E2 Allocators'!$B$15:$W$15, 0),FALSE)), 0, VLOOKUP(VLOOKUP($A631, 'E4 TB Allocation Details'!$A$18:$L$214, MATCH("Customer ID", 'E4 TB Allocation Details'!$A$18:$L$18, 0),FALSE), 'E2 Allocators'!$B$15:$W$361, MATCH(AN$17, 'E2 Allocators'!$B$15:$W$15, 0),FALSE))</f>
        <v>0</v>
      </c>
      <c r="AO631" s="1244">
        <f>IF(ISERROR(VLOOKUP(VLOOKUP($A631, 'E4 TB Allocation Details'!$A$18:$L$214, MATCH("Customer ID", 'E4 TB Allocation Details'!$A$18:$L$18, 0),FALSE), 'E2 Allocators'!$B$15:$W$361, MATCH(AO$17, 'E2 Allocators'!$B$15:$W$15, 0),FALSE)), 0, VLOOKUP(VLOOKUP($A631, 'E4 TB Allocation Details'!$A$18:$L$214, MATCH("Customer ID", 'E4 TB Allocation Details'!$A$18:$L$18, 0),FALSE), 'E2 Allocators'!$B$15:$W$361, MATCH(AO$17, 'E2 Allocators'!$B$15:$W$15, 0),FALSE))</f>
        <v>0</v>
      </c>
      <c r="AP631" s="1244">
        <f>IF(ISERROR(VLOOKUP(VLOOKUP($A631, 'E4 TB Allocation Details'!$A$18:$L$214, MATCH("Customer ID", 'E4 TB Allocation Details'!$A$18:$L$18, 0),FALSE), 'E2 Allocators'!$B$15:$W$361, MATCH(AP$17, 'E2 Allocators'!$B$15:$W$15, 0),FALSE)), 0, VLOOKUP(VLOOKUP($A631, 'E4 TB Allocation Details'!$A$18:$L$214, MATCH("Customer ID", 'E4 TB Allocation Details'!$A$18:$L$18, 0),FALSE), 'E2 Allocators'!$B$15:$W$361, MATCH(AP$17, 'E2 Allocators'!$B$15:$W$15, 0),FALSE))</f>
        <v>0</v>
      </c>
      <c r="AQ631" s="1244">
        <f>IF(ISERROR(VLOOKUP(VLOOKUP($A631, 'E4 TB Allocation Details'!$A$18:$L$214, MATCH("Customer ID", 'E4 TB Allocation Details'!$A$18:$L$18, 0),FALSE), 'E2 Allocators'!$B$15:$W$361, MATCH(AQ$17, 'E2 Allocators'!$B$15:$W$15, 0),FALSE)), 0, VLOOKUP(VLOOKUP($A631, 'E4 TB Allocation Details'!$A$18:$L$214, MATCH("Customer ID", 'E4 TB Allocation Details'!$A$18:$L$18, 0),FALSE), 'E2 Allocators'!$B$15:$W$361, MATCH(AQ$17, 'E2 Allocators'!$B$15:$W$15, 0),FALSE))</f>
        <v>0</v>
      </c>
      <c r="AR631" s="1244">
        <f>IF(ISERROR(VLOOKUP(VLOOKUP($A631, 'E4 TB Allocation Details'!$A$18:$L$214, MATCH("Customer ID", 'E4 TB Allocation Details'!$A$18:$L$18, 0),FALSE), 'E2 Allocators'!$B$15:$W$361, MATCH(AR$17, 'E2 Allocators'!$B$15:$W$15, 0),FALSE)), 0, VLOOKUP(VLOOKUP($A631, 'E4 TB Allocation Details'!$A$18:$L$214, MATCH("Customer ID", 'E4 TB Allocation Details'!$A$18:$L$18, 0),FALSE), 'E2 Allocators'!$B$15:$W$361, MATCH(AR$17, 'E2 Allocators'!$B$15:$W$15, 0),FALSE))</f>
        <v>0</v>
      </c>
      <c r="AS631" s="1244">
        <f>IF(ISERROR(VLOOKUP(VLOOKUP($A631, 'E4 TB Allocation Details'!$A$18:$L$214, MATCH("Customer ID", 'E4 TB Allocation Details'!$A$18:$L$18, 0),FALSE), 'E2 Allocators'!$B$15:$W$361, MATCH(AS$17, 'E2 Allocators'!$B$15:$W$15, 0),FALSE)), 0, VLOOKUP(VLOOKUP($A631, 'E4 TB Allocation Details'!$A$18:$L$214, MATCH("Customer ID", 'E4 TB Allocation Details'!$A$18:$L$18, 0),FALSE), 'E2 Allocators'!$B$15:$W$361, MATCH(AS$17, 'E2 Allocators'!$B$15:$W$15, 0),FALSE))</f>
        <v>0</v>
      </c>
      <c r="AT631" s="1244">
        <f>IF(ISERROR(VLOOKUP(VLOOKUP($A631, 'E4 TB Allocation Details'!$A$18:$L$214, MATCH("Customer ID", 'E4 TB Allocation Details'!$A$18:$L$18, 0),FALSE), 'E2 Allocators'!$B$15:$W$361, MATCH(AT$17, 'E2 Allocators'!$B$15:$W$15, 0),FALSE)), 0, VLOOKUP(VLOOKUP($A631, 'E4 TB Allocation Details'!$A$18:$L$214, MATCH("Customer ID", 'E4 TB Allocation Details'!$A$18:$L$18, 0),FALSE), 'E2 Allocators'!$B$15:$W$361, MATCH(AT$17, 'E2 Allocators'!$B$15:$W$15, 0),FALSE))</f>
        <v>0</v>
      </c>
      <c r="AU631" s="1244">
        <f>IF(ISERROR(VLOOKUP(VLOOKUP($A631, 'E4 TB Allocation Details'!$A$18:$L$214, MATCH("Customer ID", 'E4 TB Allocation Details'!$A$18:$L$18, 0),FALSE), 'E2 Allocators'!$B$15:$W$361, MATCH(AU$17, 'E2 Allocators'!$B$15:$W$15, 0),FALSE)), 0, VLOOKUP(VLOOKUP($A631, 'E4 TB Allocation Details'!$A$18:$L$214, MATCH("Customer ID", 'E4 TB Allocation Details'!$A$18:$L$18, 0),FALSE), 'E2 Allocators'!$B$15:$W$361, MATCH(AU$17, 'E2 Allocators'!$B$15:$W$15, 0),FALSE))</f>
        <v>0</v>
      </c>
      <c r="AV631" s="1250">
        <f t="shared" si="902"/>
        <v>0.99999999999999989</v>
      </c>
      <c r="AW631" s="1246"/>
      <c r="AX631" s="1246"/>
      <c r="AY631" s="1246"/>
      <c r="AZ631" s="1246"/>
      <c r="BA631" s="1246"/>
      <c r="BB631" s="1246"/>
      <c r="BC631" s="1246"/>
      <c r="BD631" s="1246"/>
      <c r="BE631" s="1246"/>
      <c r="BF631" s="1246"/>
      <c r="BG631" s="1246"/>
      <c r="BH631" s="1246"/>
      <c r="BI631" s="1246"/>
      <c r="BJ631" s="1246"/>
      <c r="BK631" s="1246"/>
      <c r="BL631" s="1246"/>
      <c r="BM631" s="1246"/>
      <c r="BN631" s="1246"/>
      <c r="BO631" s="1246"/>
      <c r="BP631" s="1246"/>
      <c r="BQ631" s="1247"/>
    </row>
    <row r="632" spans="1:69" s="229" customFormat="1" ht="12.75">
      <c r="A632" s="1248"/>
      <c r="B632" s="1241"/>
      <c r="C632" s="1242"/>
      <c r="D632" s="1243"/>
      <c r="E632" s="1243"/>
      <c r="F632" s="1243"/>
      <c r="G632" s="1244"/>
      <c r="H632" s="1244"/>
      <c r="I632" s="1244"/>
      <c r="J632" s="1244"/>
      <c r="K632" s="1244"/>
      <c r="L632" s="1244"/>
      <c r="M632" s="1244"/>
      <c r="N632" s="1244"/>
      <c r="O632" s="1244"/>
      <c r="P632" s="1244"/>
      <c r="Q632" s="1244"/>
      <c r="R632" s="1244"/>
      <c r="S632" s="1244"/>
      <c r="T632" s="1244"/>
      <c r="U632" s="1244"/>
      <c r="V632" s="1244"/>
      <c r="W632" s="1244"/>
      <c r="X632" s="1244"/>
      <c r="Y632" s="1244"/>
      <c r="Z632" s="1244"/>
      <c r="AA632" s="1244"/>
      <c r="AB632" s="1244"/>
      <c r="AC632" s="1244"/>
      <c r="AD632" s="1244"/>
      <c r="AE632" s="1244"/>
      <c r="AF632" s="1244"/>
      <c r="AG632" s="1244"/>
      <c r="AH632" s="1244"/>
      <c r="AI632" s="1244"/>
      <c r="AJ632" s="1244"/>
      <c r="AK632" s="1244"/>
      <c r="AL632" s="1244"/>
      <c r="AM632" s="1244"/>
      <c r="AN632" s="1244"/>
      <c r="AO632" s="1244"/>
      <c r="AP632" s="1244"/>
      <c r="AQ632" s="1244"/>
      <c r="AR632" s="1244"/>
      <c r="AS632" s="1244"/>
      <c r="AT632" s="1244"/>
      <c r="AU632" s="1244"/>
      <c r="AV632" s="1244"/>
      <c r="AW632" s="1246"/>
      <c r="AX632" s="1246"/>
      <c r="AY632" s="1246"/>
      <c r="AZ632" s="1246"/>
      <c r="BA632" s="1246"/>
      <c r="BB632" s="1246"/>
      <c r="BC632" s="1246"/>
      <c r="BD632" s="1246"/>
      <c r="BE632" s="1246"/>
      <c r="BF632" s="1246"/>
      <c r="BG632" s="1246"/>
      <c r="BH632" s="1246"/>
      <c r="BI632" s="1246"/>
      <c r="BJ632" s="1246"/>
      <c r="BK632" s="1246"/>
      <c r="BL632" s="1246"/>
      <c r="BM632" s="1246"/>
      <c r="BN632" s="1246"/>
      <c r="BO632" s="1246"/>
      <c r="BP632" s="1246"/>
      <c r="BQ632" s="1247"/>
    </row>
    <row r="633" spans="1:69" s="229" customFormat="1" ht="12.75">
      <c r="A633" s="1251" t="s">
        <v>537</v>
      </c>
      <c r="B633" s="1251"/>
      <c r="C633" s="1252"/>
      <c r="D633" s="1253"/>
      <c r="E633" s="1253"/>
      <c r="F633" s="1246"/>
      <c r="G633" s="1246"/>
      <c r="H633" s="1246"/>
      <c r="I633" s="1246"/>
      <c r="J633" s="1246"/>
      <c r="K633" s="1246"/>
      <c r="L633" s="1246"/>
      <c r="M633" s="1246"/>
      <c r="N633" s="1246"/>
      <c r="O633" s="1246"/>
      <c r="P633" s="1246"/>
      <c r="Q633" s="1246"/>
      <c r="R633" s="1246"/>
      <c r="S633" s="1246"/>
      <c r="T633" s="1246"/>
      <c r="U633" s="1246"/>
      <c r="V633" s="1246"/>
      <c r="W633" s="1246"/>
      <c r="X633" s="1246"/>
      <c r="Y633" s="1246"/>
      <c r="Z633" s="1246"/>
      <c r="AA633" s="1246"/>
      <c r="AB633" s="1246"/>
      <c r="AC633" s="1246"/>
      <c r="AD633" s="1246"/>
      <c r="AE633" s="1246"/>
      <c r="AF633" s="1246"/>
      <c r="AG633" s="1246"/>
      <c r="AH633" s="1246"/>
      <c r="AI633" s="1246"/>
      <c r="AJ633" s="1246"/>
      <c r="AK633" s="1246"/>
      <c r="AL633" s="1246"/>
      <c r="AM633" s="1246"/>
      <c r="AN633" s="1246"/>
      <c r="AO633" s="1246"/>
      <c r="AP633" s="1246"/>
      <c r="AQ633" s="1246"/>
      <c r="AR633" s="1246"/>
      <c r="AS633" s="1246"/>
      <c r="AT633" s="1246"/>
      <c r="AU633" s="1246"/>
      <c r="AV633" s="1246"/>
      <c r="AW633" s="1246"/>
      <c r="AX633" s="1246"/>
      <c r="AY633" s="1246"/>
      <c r="AZ633" s="1246"/>
      <c r="BA633" s="1246"/>
      <c r="BB633" s="1246"/>
      <c r="BC633" s="1246"/>
      <c r="BD633" s="1246"/>
      <c r="BE633" s="1246"/>
      <c r="BF633" s="1246"/>
      <c r="BG633" s="1246"/>
      <c r="BH633" s="1246"/>
      <c r="BI633" s="1246"/>
      <c r="BJ633" s="1246"/>
      <c r="BK633" s="1246"/>
      <c r="BL633" s="1246"/>
      <c r="BM633" s="1246"/>
      <c r="BN633" s="1246"/>
      <c r="BO633" s="1246"/>
      <c r="BP633" s="1246"/>
      <c r="BQ633" s="1247"/>
    </row>
    <row r="634" spans="1:69" s="229" customFormat="1" ht="12.75">
      <c r="A634" s="1254">
        <v>1905</v>
      </c>
      <c r="B634" s="1241" t="s">
        <v>282</v>
      </c>
      <c r="C634" s="1242">
        <v>1</v>
      </c>
      <c r="D634" s="1246"/>
      <c r="E634" s="1246"/>
      <c r="F634" s="1246"/>
      <c r="G634" s="1246"/>
      <c r="H634" s="1246"/>
      <c r="I634" s="1246"/>
      <c r="J634" s="1246"/>
      <c r="K634" s="1246"/>
      <c r="L634" s="1246"/>
      <c r="M634" s="1246"/>
      <c r="N634" s="1246"/>
      <c r="O634" s="1246"/>
      <c r="P634" s="1246"/>
      <c r="Q634" s="1246"/>
      <c r="R634" s="1246"/>
      <c r="S634" s="1246"/>
      <c r="T634" s="1246"/>
      <c r="U634" s="1246"/>
      <c r="V634" s="1246"/>
      <c r="W634" s="1246"/>
      <c r="X634" s="1246"/>
      <c r="Y634" s="1246"/>
      <c r="Z634" s="1246"/>
      <c r="AA634" s="1246"/>
      <c r="AB634" s="1246"/>
      <c r="AC634" s="1246"/>
      <c r="AD634" s="1246"/>
      <c r="AE634" s="1246"/>
      <c r="AF634" s="1246"/>
      <c r="AG634" s="1246"/>
      <c r="AH634" s="1246"/>
      <c r="AI634" s="1246"/>
      <c r="AJ634" s="1246"/>
      <c r="AK634" s="1246"/>
      <c r="AL634" s="1246"/>
      <c r="AM634" s="1246"/>
      <c r="AN634" s="1246"/>
      <c r="AO634" s="1246"/>
      <c r="AP634" s="1246"/>
      <c r="AQ634" s="1246"/>
      <c r="AR634" s="1246"/>
      <c r="AS634" s="1246"/>
      <c r="AT634" s="1246"/>
      <c r="AU634" s="1246"/>
      <c r="AV634" s="1246"/>
      <c r="AW634" s="1243">
        <f>IF(ISERROR(VLOOKUP(VLOOKUP($A634, 'E4 TB Allocation Details'!$A$18:$L$214, MATCH("A &amp; G ID", 'E4 TB Allocation Details'!$A$18:$L$18, 0),FALSE), 'E2 Allocators'!$B$15:$W$361, MATCH(AW$17, 'E2 Allocators'!$B$15:$W$15, 0),FALSE)), 0, VLOOKUP(VLOOKUP($A634, 'E4 TB Allocation Details'!$A$18:$L$214, MATCH("A &amp; G ID", 'E4 TB Allocation Details'!$A$18:$L$18, 0),FALSE), 'E2 Allocators'!$B$15:$W$361, MATCH(AW$17, 'E2 Allocators'!$B$15:$W$15, 0),FALSE))</f>
        <v>0.65291820820210478</v>
      </c>
      <c r="AX634" s="1243">
        <f>IF(ISERROR(VLOOKUP(VLOOKUP($A634, 'E4 TB Allocation Details'!$A$18:$L$214, MATCH("A &amp; G ID", 'E4 TB Allocation Details'!$A$18:$L$18, 0),FALSE), 'E2 Allocators'!$B$15:$W$361, MATCH(AX$17, 'E2 Allocators'!$B$15:$W$15, 0),FALSE)), 0, VLOOKUP(VLOOKUP($A634, 'E4 TB Allocation Details'!$A$18:$L$214, MATCH("A &amp; G ID", 'E4 TB Allocation Details'!$A$18:$L$18, 0),FALSE), 'E2 Allocators'!$B$15:$W$361, MATCH(AX$17, 'E2 Allocators'!$B$15:$W$15, 0),FALSE))</f>
        <v>0.21386594634660286</v>
      </c>
      <c r="AY634" s="1243">
        <f>IF(ISERROR(VLOOKUP(VLOOKUP($A634, 'E4 TB Allocation Details'!$A$18:$L$214, MATCH("A &amp; G ID", 'E4 TB Allocation Details'!$A$18:$L$18, 0),FALSE), 'E2 Allocators'!$B$15:$W$361, MATCH(AY$17, 'E2 Allocators'!$B$15:$W$15, 0),FALSE)), 0, VLOOKUP(VLOOKUP($A634, 'E4 TB Allocation Details'!$A$18:$L$214, MATCH("A &amp; G ID", 'E4 TB Allocation Details'!$A$18:$L$18, 0),FALSE), 'E2 Allocators'!$B$15:$W$361, MATCH(AY$17, 'E2 Allocators'!$B$15:$W$15, 0),FALSE))</f>
        <v>0.11595847648217347</v>
      </c>
      <c r="AZ634" s="1243">
        <f>IF(ISERROR(VLOOKUP(VLOOKUP($A634, 'E4 TB Allocation Details'!$A$18:$L$214, MATCH("A &amp; G ID", 'E4 TB Allocation Details'!$A$18:$L$18, 0),FALSE), 'E2 Allocators'!$B$15:$W$361, MATCH(AZ$17, 'E2 Allocators'!$B$15:$W$15, 0),FALSE)), 0, VLOOKUP(VLOOKUP($A634, 'E4 TB Allocation Details'!$A$18:$L$214, MATCH("A &amp; G ID", 'E4 TB Allocation Details'!$A$18:$L$18, 0),FALSE), 'E2 Allocators'!$B$15:$W$361, MATCH(AZ$17, 'E2 Allocators'!$B$15:$W$15, 0),FALSE))</f>
        <v>0</v>
      </c>
      <c r="BA634" s="1243">
        <f>IF(ISERROR(VLOOKUP(VLOOKUP($A634, 'E4 TB Allocation Details'!$A$18:$L$214, MATCH("A &amp; G ID", 'E4 TB Allocation Details'!$A$18:$L$18, 0),FALSE), 'E2 Allocators'!$B$15:$W$361, MATCH(BA$17, 'E2 Allocators'!$B$15:$W$15, 0),FALSE)), 0, VLOOKUP(VLOOKUP($A634, 'E4 TB Allocation Details'!$A$18:$L$214, MATCH("A &amp; G ID", 'E4 TB Allocation Details'!$A$18:$L$18, 0),FALSE), 'E2 Allocators'!$B$15:$W$361, MATCH(BA$17, 'E2 Allocators'!$B$15:$W$15, 0),FALSE))</f>
        <v>0</v>
      </c>
      <c r="BB634" s="1243">
        <f>IF(ISERROR(VLOOKUP(VLOOKUP($A634, 'E4 TB Allocation Details'!$A$18:$L$214, MATCH("A &amp; G ID", 'E4 TB Allocation Details'!$A$18:$L$18, 0),FALSE), 'E2 Allocators'!$B$15:$W$361, MATCH(BB$17, 'E2 Allocators'!$B$15:$W$15, 0),FALSE)), 0, VLOOKUP(VLOOKUP($A634, 'E4 TB Allocation Details'!$A$18:$L$214, MATCH("A &amp; G ID", 'E4 TB Allocation Details'!$A$18:$L$18, 0),FALSE), 'E2 Allocators'!$B$15:$W$361, MATCH(BB$17, 'E2 Allocators'!$B$15:$W$15, 0),FALSE))</f>
        <v>0</v>
      </c>
      <c r="BC634" s="1243">
        <f>IF(ISERROR(VLOOKUP(VLOOKUP($A634, 'E4 TB Allocation Details'!$A$18:$L$214, MATCH("A &amp; G ID", 'E4 TB Allocation Details'!$A$18:$L$18, 0),FALSE), 'E2 Allocators'!$B$15:$W$361, MATCH(BC$17, 'E2 Allocators'!$B$15:$W$15, 0),FALSE)), 0, VLOOKUP(VLOOKUP($A634, 'E4 TB Allocation Details'!$A$18:$L$214, MATCH("A &amp; G ID", 'E4 TB Allocation Details'!$A$18:$L$18, 0),FALSE), 'E2 Allocators'!$B$15:$W$361, MATCH(BC$17, 'E2 Allocators'!$B$15:$W$15, 0),FALSE))</f>
        <v>1.5873828621026292E-2</v>
      </c>
      <c r="BD634" s="1243">
        <f>IF(ISERROR(VLOOKUP(VLOOKUP($A634, 'E4 TB Allocation Details'!$A$18:$L$214, MATCH("A &amp; G ID", 'E4 TB Allocation Details'!$A$18:$L$18, 0),FALSE), 'E2 Allocators'!$B$15:$W$361, MATCH(BD$17, 'E2 Allocators'!$B$15:$W$15, 0),FALSE)), 0, VLOOKUP(VLOOKUP($A634, 'E4 TB Allocation Details'!$A$18:$L$214, MATCH("A &amp; G ID", 'E4 TB Allocation Details'!$A$18:$L$18, 0),FALSE), 'E2 Allocators'!$B$15:$W$361, MATCH(BD$17, 'E2 Allocators'!$B$15:$W$15, 0),FALSE))</f>
        <v>0</v>
      </c>
      <c r="BE634" s="1243">
        <f>IF(ISERROR(VLOOKUP(VLOOKUP($A634, 'E4 TB Allocation Details'!$A$18:$L$214, MATCH("A &amp; G ID", 'E4 TB Allocation Details'!$A$18:$L$18, 0),FALSE), 'E2 Allocators'!$B$15:$W$361, MATCH(BE$17, 'E2 Allocators'!$B$15:$W$15, 0),FALSE)), 0, VLOOKUP(VLOOKUP($A634, 'E4 TB Allocation Details'!$A$18:$L$214, MATCH("A &amp; G ID", 'E4 TB Allocation Details'!$A$18:$L$18, 0),FALSE), 'E2 Allocators'!$B$15:$W$361, MATCH(BE$17, 'E2 Allocators'!$B$15:$W$15, 0),FALSE))</f>
        <v>1.3835403480926534E-3</v>
      </c>
      <c r="BF634" s="1243">
        <f>IF(ISERROR(VLOOKUP(VLOOKUP($A634, 'E4 TB Allocation Details'!$A$18:$L$214, MATCH("A &amp; G ID", 'E4 TB Allocation Details'!$A$18:$L$18, 0),FALSE), 'E2 Allocators'!$B$15:$W$361, MATCH(BF$17, 'E2 Allocators'!$B$15:$W$15, 0),FALSE)), 0, VLOOKUP(VLOOKUP($A634, 'E4 TB Allocation Details'!$A$18:$L$214, MATCH("A &amp; G ID", 'E4 TB Allocation Details'!$A$18:$L$18, 0),FALSE), 'E2 Allocators'!$B$15:$W$361, MATCH(BF$17, 'E2 Allocators'!$B$15:$W$15, 0),FALSE))</f>
        <v>0</v>
      </c>
      <c r="BG634" s="1243">
        <f>IF(ISERROR(VLOOKUP(VLOOKUP($A634, 'E4 TB Allocation Details'!$A$18:$L$214, MATCH("A &amp; G ID", 'E4 TB Allocation Details'!$A$18:$L$18, 0),FALSE), 'E2 Allocators'!$B$15:$W$361, MATCH(BG$17, 'E2 Allocators'!$B$15:$W$15, 0),FALSE)), 0, VLOOKUP(VLOOKUP($A634, 'E4 TB Allocation Details'!$A$18:$L$214, MATCH("A &amp; G ID", 'E4 TB Allocation Details'!$A$18:$L$18, 0),FALSE), 'E2 Allocators'!$B$15:$W$361, MATCH(BG$17, 'E2 Allocators'!$B$15:$W$15, 0),FALSE))</f>
        <v>0</v>
      </c>
      <c r="BH634" s="1243">
        <f>IF(ISERROR(VLOOKUP(VLOOKUP($A634, 'E4 TB Allocation Details'!$A$18:$L$214, MATCH("A &amp; G ID", 'E4 TB Allocation Details'!$A$18:$L$18, 0),FALSE), 'E2 Allocators'!$B$15:$W$361, MATCH(BH$17, 'E2 Allocators'!$B$15:$W$15, 0),FALSE)), 0, VLOOKUP(VLOOKUP($A634, 'E4 TB Allocation Details'!$A$18:$L$214, MATCH("A &amp; G ID", 'E4 TB Allocation Details'!$A$18:$L$18, 0),FALSE), 'E2 Allocators'!$B$15:$W$361, MATCH(BH$17, 'E2 Allocators'!$B$15:$W$15, 0),FALSE))</f>
        <v>0</v>
      </c>
      <c r="BI634" s="1243">
        <f>IF(ISERROR(VLOOKUP(VLOOKUP($A634, 'E4 TB Allocation Details'!$A$18:$L$214, MATCH("A &amp; G ID", 'E4 TB Allocation Details'!$A$18:$L$18, 0),FALSE), 'E2 Allocators'!$B$15:$W$361, MATCH(BI$17, 'E2 Allocators'!$B$15:$W$15, 0),FALSE)), 0, VLOOKUP(VLOOKUP($A634, 'E4 TB Allocation Details'!$A$18:$L$214, MATCH("A &amp; G ID", 'E4 TB Allocation Details'!$A$18:$L$18, 0),FALSE), 'E2 Allocators'!$B$15:$W$361, MATCH(BI$17, 'E2 Allocators'!$B$15:$W$15, 0),FALSE))</f>
        <v>0</v>
      </c>
      <c r="BJ634" s="1243">
        <f>IF(ISERROR(VLOOKUP(VLOOKUP($A634, 'E4 TB Allocation Details'!$A$18:$L$214, MATCH("A &amp; G ID", 'E4 TB Allocation Details'!$A$18:$L$18, 0),FALSE), 'E2 Allocators'!$B$15:$W$361, MATCH(BJ$17, 'E2 Allocators'!$B$15:$W$15, 0),FALSE)), 0, VLOOKUP(VLOOKUP($A634, 'E4 TB Allocation Details'!$A$18:$L$214, MATCH("A &amp; G ID", 'E4 TB Allocation Details'!$A$18:$L$18, 0),FALSE), 'E2 Allocators'!$B$15:$W$361, MATCH(BJ$17, 'E2 Allocators'!$B$15:$W$15, 0),FALSE))</f>
        <v>0</v>
      </c>
      <c r="BK634" s="1243">
        <f>IF(ISERROR(VLOOKUP(VLOOKUP($A634, 'E4 TB Allocation Details'!$A$18:$L$214, MATCH("A &amp; G ID", 'E4 TB Allocation Details'!$A$18:$L$18, 0),FALSE), 'E2 Allocators'!$B$15:$W$361, MATCH(BK$17, 'E2 Allocators'!$B$15:$W$15, 0),FALSE)), 0, VLOOKUP(VLOOKUP($A634, 'E4 TB Allocation Details'!$A$18:$L$214, MATCH("A &amp; G ID", 'E4 TB Allocation Details'!$A$18:$L$18, 0),FALSE), 'E2 Allocators'!$B$15:$W$361, MATCH(BK$17, 'E2 Allocators'!$B$15:$W$15, 0),FALSE))</f>
        <v>0</v>
      </c>
      <c r="BL634" s="1243">
        <f>IF(ISERROR(VLOOKUP(VLOOKUP($A634, 'E4 TB Allocation Details'!$A$18:$L$214, MATCH("A &amp; G ID", 'E4 TB Allocation Details'!$A$18:$L$18, 0),FALSE), 'E2 Allocators'!$B$15:$W$361, MATCH(BL$17, 'E2 Allocators'!$B$15:$W$15, 0),FALSE)), 0, VLOOKUP(VLOOKUP($A634, 'E4 TB Allocation Details'!$A$18:$L$214, MATCH("A &amp; G ID", 'E4 TB Allocation Details'!$A$18:$L$18, 0),FALSE), 'E2 Allocators'!$B$15:$W$361, MATCH(BL$17, 'E2 Allocators'!$B$15:$W$15, 0),FALSE))</f>
        <v>0</v>
      </c>
      <c r="BM634" s="1243">
        <f>IF(ISERROR(VLOOKUP(VLOOKUP($A634, 'E4 TB Allocation Details'!$A$18:$L$214, MATCH("A &amp; G ID", 'E4 TB Allocation Details'!$A$18:$L$18, 0),FALSE), 'E2 Allocators'!$B$15:$W$361, MATCH(BM$17, 'E2 Allocators'!$B$15:$W$15, 0),FALSE)), 0, VLOOKUP(VLOOKUP($A634, 'E4 TB Allocation Details'!$A$18:$L$214, MATCH("A &amp; G ID", 'E4 TB Allocation Details'!$A$18:$L$18, 0),FALSE), 'E2 Allocators'!$B$15:$W$361, MATCH(BM$17, 'E2 Allocators'!$B$15:$W$15, 0),FALSE))</f>
        <v>0</v>
      </c>
      <c r="BN634" s="1243">
        <f>IF(ISERROR(VLOOKUP(VLOOKUP($A634, 'E4 TB Allocation Details'!$A$18:$L$214, MATCH("A &amp; G ID", 'E4 TB Allocation Details'!$A$18:$L$18, 0),FALSE), 'E2 Allocators'!$B$15:$W$361, MATCH(BN$17, 'E2 Allocators'!$B$15:$W$15, 0),FALSE)), 0, VLOOKUP(VLOOKUP($A634, 'E4 TB Allocation Details'!$A$18:$L$214, MATCH("A &amp; G ID", 'E4 TB Allocation Details'!$A$18:$L$18, 0),FALSE), 'E2 Allocators'!$B$15:$W$361, MATCH(BN$17, 'E2 Allocators'!$B$15:$W$15, 0),FALSE))</f>
        <v>0</v>
      </c>
      <c r="BO634" s="1243">
        <f>IF(ISERROR(VLOOKUP(VLOOKUP($A634, 'E4 TB Allocation Details'!$A$18:$L$214, MATCH("A &amp; G ID", 'E4 TB Allocation Details'!$A$18:$L$18, 0),FALSE), 'E2 Allocators'!$B$15:$W$361, MATCH(BO$17, 'E2 Allocators'!$B$15:$W$15, 0),FALSE)), 0, VLOOKUP(VLOOKUP($A634, 'E4 TB Allocation Details'!$A$18:$L$214, MATCH("A &amp; G ID", 'E4 TB Allocation Details'!$A$18:$L$18, 0),FALSE), 'E2 Allocators'!$B$15:$W$361, MATCH(BO$17, 'E2 Allocators'!$B$15:$W$15, 0),FALSE))</f>
        <v>0</v>
      </c>
      <c r="BP634" s="1243">
        <f>IF(ISERROR(VLOOKUP(VLOOKUP($A634, 'E4 TB Allocation Details'!$A$18:$L$214, MATCH("A &amp; G ID", 'E4 TB Allocation Details'!$A$18:$L$18, 0),FALSE), 'E2 Allocators'!$B$15:$W$361, MATCH(BP$17, 'E2 Allocators'!$B$15:$W$15, 0),FALSE)), 0, VLOOKUP(VLOOKUP($A634, 'E4 TB Allocation Details'!$A$18:$L$214, MATCH("A &amp; G ID", 'E4 TB Allocation Details'!$A$18:$L$18, 0),FALSE), 'E2 Allocators'!$B$15:$W$361, MATCH(BP$17, 'E2 Allocators'!$B$15:$W$15, 0),FALSE))</f>
        <v>0</v>
      </c>
      <c r="BQ634" s="1247">
        <f>SUM(AW634:BP634)</f>
        <v>1</v>
      </c>
    </row>
    <row r="635" spans="1:69" s="229" customFormat="1" ht="12.75">
      <c r="A635" s="1254">
        <v>1906</v>
      </c>
      <c r="B635" s="1241" t="s">
        <v>283</v>
      </c>
      <c r="C635" s="1242">
        <v>1</v>
      </c>
      <c r="D635" s="1246"/>
      <c r="E635" s="1246"/>
      <c r="F635" s="1246"/>
      <c r="G635" s="1246"/>
      <c r="H635" s="1246"/>
      <c r="I635" s="1246"/>
      <c r="J635" s="1246"/>
      <c r="K635" s="1246"/>
      <c r="L635" s="1246"/>
      <c r="M635" s="1246"/>
      <c r="N635" s="1246"/>
      <c r="O635" s="1246"/>
      <c r="P635" s="1246"/>
      <c r="Q635" s="1246"/>
      <c r="R635" s="1246"/>
      <c r="S635" s="1246"/>
      <c r="T635" s="1246"/>
      <c r="U635" s="1246"/>
      <c r="V635" s="1246"/>
      <c r="W635" s="1246"/>
      <c r="X635" s="1246"/>
      <c r="Y635" s="1246"/>
      <c r="Z635" s="1246"/>
      <c r="AA635" s="1246"/>
      <c r="AB635" s="2204"/>
      <c r="AC635" s="2204"/>
      <c r="AD635" s="2204"/>
      <c r="AE635" s="2204"/>
      <c r="AF635" s="2204"/>
      <c r="AG635" s="2204"/>
      <c r="AH635" s="2204"/>
      <c r="AI635" s="2204"/>
      <c r="AJ635" s="2204"/>
      <c r="AK635" s="2204"/>
      <c r="AL635" s="2204"/>
      <c r="AM635" s="2204"/>
      <c r="AN635" s="2204"/>
      <c r="AO635" s="2204"/>
      <c r="AP635" s="2204"/>
      <c r="AQ635" s="2204"/>
      <c r="AR635" s="2204"/>
      <c r="AS635" s="2204"/>
      <c r="AT635" s="2204"/>
      <c r="AU635" s="2204"/>
      <c r="AV635" s="1246"/>
      <c r="AW635" s="1243">
        <f>IF(ISERROR(VLOOKUP(VLOOKUP($A635, 'E4 TB Allocation Details'!$A$18:$L$214, MATCH("A &amp; G ID", 'E4 TB Allocation Details'!$A$18:$L$18, 0),FALSE), 'E2 Allocators'!$B$15:$W$361, MATCH(AW$17, 'E2 Allocators'!$B$15:$W$15, 0),FALSE)), 0, VLOOKUP(VLOOKUP($A635, 'E4 TB Allocation Details'!$A$18:$L$214, MATCH("A &amp; G ID", 'E4 TB Allocation Details'!$A$18:$L$18, 0),FALSE), 'E2 Allocators'!$B$15:$W$361, MATCH(AW$17, 'E2 Allocators'!$B$15:$W$15, 0),FALSE))</f>
        <v>0.65291820820210478</v>
      </c>
      <c r="AX635" s="1243">
        <f>IF(ISERROR(VLOOKUP(VLOOKUP($A635, 'E4 TB Allocation Details'!$A$18:$L$214, MATCH("A &amp; G ID", 'E4 TB Allocation Details'!$A$18:$L$18, 0),FALSE), 'E2 Allocators'!$B$15:$W$361, MATCH(AX$17, 'E2 Allocators'!$B$15:$W$15, 0),FALSE)), 0, VLOOKUP(VLOOKUP($A635, 'E4 TB Allocation Details'!$A$18:$L$214, MATCH("A &amp; G ID", 'E4 TB Allocation Details'!$A$18:$L$18, 0),FALSE), 'E2 Allocators'!$B$15:$W$361, MATCH(AX$17, 'E2 Allocators'!$B$15:$W$15, 0),FALSE))</f>
        <v>0.21386594634660286</v>
      </c>
      <c r="AY635" s="1243">
        <f>IF(ISERROR(VLOOKUP(VLOOKUP($A635, 'E4 TB Allocation Details'!$A$18:$L$214, MATCH("A &amp; G ID", 'E4 TB Allocation Details'!$A$18:$L$18, 0),FALSE), 'E2 Allocators'!$B$15:$W$361, MATCH(AY$17, 'E2 Allocators'!$B$15:$W$15, 0),FALSE)), 0, VLOOKUP(VLOOKUP($A635, 'E4 TB Allocation Details'!$A$18:$L$214, MATCH("A &amp; G ID", 'E4 TB Allocation Details'!$A$18:$L$18, 0),FALSE), 'E2 Allocators'!$B$15:$W$361, MATCH(AY$17, 'E2 Allocators'!$B$15:$W$15, 0),FALSE))</f>
        <v>0.11595847648217347</v>
      </c>
      <c r="AZ635" s="1243">
        <f>IF(ISERROR(VLOOKUP(VLOOKUP($A635, 'E4 TB Allocation Details'!$A$18:$L$214, MATCH("A &amp; G ID", 'E4 TB Allocation Details'!$A$18:$L$18, 0),FALSE), 'E2 Allocators'!$B$15:$W$361, MATCH(AZ$17, 'E2 Allocators'!$B$15:$W$15, 0),FALSE)), 0, VLOOKUP(VLOOKUP($A635, 'E4 TB Allocation Details'!$A$18:$L$214, MATCH("A &amp; G ID", 'E4 TB Allocation Details'!$A$18:$L$18, 0),FALSE), 'E2 Allocators'!$B$15:$W$361, MATCH(AZ$17, 'E2 Allocators'!$B$15:$W$15, 0),FALSE))</f>
        <v>0</v>
      </c>
      <c r="BA635" s="1243">
        <f>IF(ISERROR(VLOOKUP(VLOOKUP($A635, 'E4 TB Allocation Details'!$A$18:$L$214, MATCH("A &amp; G ID", 'E4 TB Allocation Details'!$A$18:$L$18, 0),FALSE), 'E2 Allocators'!$B$15:$W$361, MATCH(BA$17, 'E2 Allocators'!$B$15:$W$15, 0),FALSE)), 0, VLOOKUP(VLOOKUP($A635, 'E4 TB Allocation Details'!$A$18:$L$214, MATCH("A &amp; G ID", 'E4 TB Allocation Details'!$A$18:$L$18, 0),FALSE), 'E2 Allocators'!$B$15:$W$361, MATCH(BA$17, 'E2 Allocators'!$B$15:$W$15, 0),FALSE))</f>
        <v>0</v>
      </c>
      <c r="BB635" s="1243">
        <f>IF(ISERROR(VLOOKUP(VLOOKUP($A635, 'E4 TB Allocation Details'!$A$18:$L$214, MATCH("A &amp; G ID", 'E4 TB Allocation Details'!$A$18:$L$18, 0),FALSE), 'E2 Allocators'!$B$15:$W$361, MATCH(BB$17, 'E2 Allocators'!$B$15:$W$15, 0),FALSE)), 0, VLOOKUP(VLOOKUP($A635, 'E4 TB Allocation Details'!$A$18:$L$214, MATCH("A &amp; G ID", 'E4 TB Allocation Details'!$A$18:$L$18, 0),FALSE), 'E2 Allocators'!$B$15:$W$361, MATCH(BB$17, 'E2 Allocators'!$B$15:$W$15, 0),FALSE))</f>
        <v>0</v>
      </c>
      <c r="BC635" s="1243">
        <f>IF(ISERROR(VLOOKUP(VLOOKUP($A635, 'E4 TB Allocation Details'!$A$18:$L$214, MATCH("A &amp; G ID", 'E4 TB Allocation Details'!$A$18:$L$18, 0),FALSE), 'E2 Allocators'!$B$15:$W$361, MATCH(BC$17, 'E2 Allocators'!$B$15:$W$15, 0),FALSE)), 0, VLOOKUP(VLOOKUP($A635, 'E4 TB Allocation Details'!$A$18:$L$214, MATCH("A &amp; G ID", 'E4 TB Allocation Details'!$A$18:$L$18, 0),FALSE), 'E2 Allocators'!$B$15:$W$361, MATCH(BC$17, 'E2 Allocators'!$B$15:$W$15, 0),FALSE))</f>
        <v>1.5873828621026292E-2</v>
      </c>
      <c r="BD635" s="1243">
        <f>IF(ISERROR(VLOOKUP(VLOOKUP($A635, 'E4 TB Allocation Details'!$A$18:$L$214, MATCH("A &amp; G ID", 'E4 TB Allocation Details'!$A$18:$L$18, 0),FALSE), 'E2 Allocators'!$B$15:$W$361, MATCH(BD$17, 'E2 Allocators'!$B$15:$W$15, 0),FALSE)), 0, VLOOKUP(VLOOKUP($A635, 'E4 TB Allocation Details'!$A$18:$L$214, MATCH("A &amp; G ID", 'E4 TB Allocation Details'!$A$18:$L$18, 0),FALSE), 'E2 Allocators'!$B$15:$W$361, MATCH(BD$17, 'E2 Allocators'!$B$15:$W$15, 0),FALSE))</f>
        <v>0</v>
      </c>
      <c r="BE635" s="1243">
        <f>IF(ISERROR(VLOOKUP(VLOOKUP($A635, 'E4 TB Allocation Details'!$A$18:$L$214, MATCH("A &amp; G ID", 'E4 TB Allocation Details'!$A$18:$L$18, 0),FALSE), 'E2 Allocators'!$B$15:$W$361, MATCH(BE$17, 'E2 Allocators'!$B$15:$W$15, 0),FALSE)), 0, VLOOKUP(VLOOKUP($A635, 'E4 TB Allocation Details'!$A$18:$L$214, MATCH("A &amp; G ID", 'E4 TB Allocation Details'!$A$18:$L$18, 0),FALSE), 'E2 Allocators'!$B$15:$W$361, MATCH(BE$17, 'E2 Allocators'!$B$15:$W$15, 0),FALSE))</f>
        <v>1.3835403480926534E-3</v>
      </c>
      <c r="BF635" s="1243">
        <f>IF(ISERROR(VLOOKUP(VLOOKUP($A635, 'E4 TB Allocation Details'!$A$18:$L$214, MATCH("A &amp; G ID", 'E4 TB Allocation Details'!$A$18:$L$18, 0),FALSE), 'E2 Allocators'!$B$15:$W$361, MATCH(BF$17, 'E2 Allocators'!$B$15:$W$15, 0),FALSE)), 0, VLOOKUP(VLOOKUP($A635, 'E4 TB Allocation Details'!$A$18:$L$214, MATCH("A &amp; G ID", 'E4 TB Allocation Details'!$A$18:$L$18, 0),FALSE), 'E2 Allocators'!$B$15:$W$361, MATCH(BF$17, 'E2 Allocators'!$B$15:$W$15, 0),FALSE))</f>
        <v>0</v>
      </c>
      <c r="BG635" s="1243">
        <f>IF(ISERROR(VLOOKUP(VLOOKUP($A635, 'E4 TB Allocation Details'!$A$18:$L$214, MATCH("A &amp; G ID", 'E4 TB Allocation Details'!$A$18:$L$18, 0),FALSE), 'E2 Allocators'!$B$15:$W$361, MATCH(BG$17, 'E2 Allocators'!$B$15:$W$15, 0),FALSE)), 0, VLOOKUP(VLOOKUP($A635, 'E4 TB Allocation Details'!$A$18:$L$214, MATCH("A &amp; G ID", 'E4 TB Allocation Details'!$A$18:$L$18, 0),FALSE), 'E2 Allocators'!$B$15:$W$361, MATCH(BG$17, 'E2 Allocators'!$B$15:$W$15, 0),FALSE))</f>
        <v>0</v>
      </c>
      <c r="BH635" s="1243">
        <f>IF(ISERROR(VLOOKUP(VLOOKUP($A635, 'E4 TB Allocation Details'!$A$18:$L$214, MATCH("A &amp; G ID", 'E4 TB Allocation Details'!$A$18:$L$18, 0),FALSE), 'E2 Allocators'!$B$15:$W$361, MATCH(BH$17, 'E2 Allocators'!$B$15:$W$15, 0),FALSE)), 0, VLOOKUP(VLOOKUP($A635, 'E4 TB Allocation Details'!$A$18:$L$214, MATCH("A &amp; G ID", 'E4 TB Allocation Details'!$A$18:$L$18, 0),FALSE), 'E2 Allocators'!$B$15:$W$361, MATCH(BH$17, 'E2 Allocators'!$B$15:$W$15, 0),FALSE))</f>
        <v>0</v>
      </c>
      <c r="BI635" s="1243">
        <f>IF(ISERROR(VLOOKUP(VLOOKUP($A635, 'E4 TB Allocation Details'!$A$18:$L$214, MATCH("A &amp; G ID", 'E4 TB Allocation Details'!$A$18:$L$18, 0),FALSE), 'E2 Allocators'!$B$15:$W$361, MATCH(BI$17, 'E2 Allocators'!$B$15:$W$15, 0),FALSE)), 0, VLOOKUP(VLOOKUP($A635, 'E4 TB Allocation Details'!$A$18:$L$214, MATCH("A &amp; G ID", 'E4 TB Allocation Details'!$A$18:$L$18, 0),FALSE), 'E2 Allocators'!$B$15:$W$361, MATCH(BI$17, 'E2 Allocators'!$B$15:$W$15, 0),FALSE))</f>
        <v>0</v>
      </c>
      <c r="BJ635" s="1243">
        <f>IF(ISERROR(VLOOKUP(VLOOKUP($A635, 'E4 TB Allocation Details'!$A$18:$L$214, MATCH("A &amp; G ID", 'E4 TB Allocation Details'!$A$18:$L$18, 0),FALSE), 'E2 Allocators'!$B$15:$W$361, MATCH(BJ$17, 'E2 Allocators'!$B$15:$W$15, 0),FALSE)), 0, VLOOKUP(VLOOKUP($A635, 'E4 TB Allocation Details'!$A$18:$L$214, MATCH("A &amp; G ID", 'E4 TB Allocation Details'!$A$18:$L$18, 0),FALSE), 'E2 Allocators'!$B$15:$W$361, MATCH(BJ$17, 'E2 Allocators'!$B$15:$W$15, 0),FALSE))</f>
        <v>0</v>
      </c>
      <c r="BK635" s="1243">
        <f>IF(ISERROR(VLOOKUP(VLOOKUP($A635, 'E4 TB Allocation Details'!$A$18:$L$214, MATCH("A &amp; G ID", 'E4 TB Allocation Details'!$A$18:$L$18, 0),FALSE), 'E2 Allocators'!$B$15:$W$361, MATCH(BK$17, 'E2 Allocators'!$B$15:$W$15, 0),FALSE)), 0, VLOOKUP(VLOOKUP($A635, 'E4 TB Allocation Details'!$A$18:$L$214, MATCH("A &amp; G ID", 'E4 TB Allocation Details'!$A$18:$L$18, 0),FALSE), 'E2 Allocators'!$B$15:$W$361, MATCH(BK$17, 'E2 Allocators'!$B$15:$W$15, 0),FALSE))</f>
        <v>0</v>
      </c>
      <c r="BL635" s="1243">
        <f>IF(ISERROR(VLOOKUP(VLOOKUP($A635, 'E4 TB Allocation Details'!$A$18:$L$214, MATCH("A &amp; G ID", 'E4 TB Allocation Details'!$A$18:$L$18, 0),FALSE), 'E2 Allocators'!$B$15:$W$361, MATCH(BL$17, 'E2 Allocators'!$B$15:$W$15, 0),FALSE)), 0, VLOOKUP(VLOOKUP($A635, 'E4 TB Allocation Details'!$A$18:$L$214, MATCH("A &amp; G ID", 'E4 TB Allocation Details'!$A$18:$L$18, 0),FALSE), 'E2 Allocators'!$B$15:$W$361, MATCH(BL$17, 'E2 Allocators'!$B$15:$W$15, 0),FALSE))</f>
        <v>0</v>
      </c>
      <c r="BM635" s="1243">
        <f>IF(ISERROR(VLOOKUP(VLOOKUP($A635, 'E4 TB Allocation Details'!$A$18:$L$214, MATCH("A &amp; G ID", 'E4 TB Allocation Details'!$A$18:$L$18, 0),FALSE), 'E2 Allocators'!$B$15:$W$361, MATCH(BM$17, 'E2 Allocators'!$B$15:$W$15, 0),FALSE)), 0, VLOOKUP(VLOOKUP($A635, 'E4 TB Allocation Details'!$A$18:$L$214, MATCH("A &amp; G ID", 'E4 TB Allocation Details'!$A$18:$L$18, 0),FALSE), 'E2 Allocators'!$B$15:$W$361, MATCH(BM$17, 'E2 Allocators'!$B$15:$W$15, 0),FALSE))</f>
        <v>0</v>
      </c>
      <c r="BN635" s="1243">
        <f>IF(ISERROR(VLOOKUP(VLOOKUP($A635, 'E4 TB Allocation Details'!$A$18:$L$214, MATCH("A &amp; G ID", 'E4 TB Allocation Details'!$A$18:$L$18, 0),FALSE), 'E2 Allocators'!$B$15:$W$361, MATCH(BN$17, 'E2 Allocators'!$B$15:$W$15, 0),FALSE)), 0, VLOOKUP(VLOOKUP($A635, 'E4 TB Allocation Details'!$A$18:$L$214, MATCH("A &amp; G ID", 'E4 TB Allocation Details'!$A$18:$L$18, 0),FALSE), 'E2 Allocators'!$B$15:$W$361, MATCH(BN$17, 'E2 Allocators'!$B$15:$W$15, 0),FALSE))</f>
        <v>0</v>
      </c>
      <c r="BO635" s="1243">
        <f>IF(ISERROR(VLOOKUP(VLOOKUP($A635, 'E4 TB Allocation Details'!$A$18:$L$214, MATCH("A &amp; G ID", 'E4 TB Allocation Details'!$A$18:$L$18, 0),FALSE), 'E2 Allocators'!$B$15:$W$361, MATCH(BO$17, 'E2 Allocators'!$B$15:$W$15, 0),FALSE)), 0, VLOOKUP(VLOOKUP($A635, 'E4 TB Allocation Details'!$A$18:$L$214, MATCH("A &amp; G ID", 'E4 TB Allocation Details'!$A$18:$L$18, 0),FALSE), 'E2 Allocators'!$B$15:$W$361, MATCH(BO$17, 'E2 Allocators'!$B$15:$W$15, 0),FALSE))</f>
        <v>0</v>
      </c>
      <c r="BP635" s="1243">
        <f>IF(ISERROR(VLOOKUP(VLOOKUP($A635, 'E4 TB Allocation Details'!$A$18:$L$214, MATCH("A &amp; G ID", 'E4 TB Allocation Details'!$A$18:$L$18, 0),FALSE), 'E2 Allocators'!$B$15:$W$361, MATCH(BP$17, 'E2 Allocators'!$B$15:$W$15, 0),FALSE)), 0, VLOOKUP(VLOOKUP($A635, 'E4 TB Allocation Details'!$A$18:$L$214, MATCH("A &amp; G ID", 'E4 TB Allocation Details'!$A$18:$L$18, 0),FALSE), 'E2 Allocators'!$B$15:$W$361, MATCH(BP$17, 'E2 Allocators'!$B$15:$W$15, 0),FALSE))</f>
        <v>0</v>
      </c>
      <c r="BQ635" s="1247">
        <f t="shared" ref="BQ635:BQ653" si="903">SUM(AW635:BP635)</f>
        <v>1</v>
      </c>
    </row>
    <row r="636" spans="1:69" s="229" customFormat="1" ht="12.75">
      <c r="A636" s="1254">
        <v>1908</v>
      </c>
      <c r="B636" s="1241" t="s">
        <v>284</v>
      </c>
      <c r="C636" s="1242">
        <v>1</v>
      </c>
      <c r="D636" s="1246"/>
      <c r="E636" s="1246"/>
      <c r="F636" s="1246"/>
      <c r="G636" s="1246"/>
      <c r="H636" s="1246"/>
      <c r="I636" s="1246"/>
      <c r="J636" s="1246"/>
      <c r="K636" s="1246"/>
      <c r="L636" s="1246"/>
      <c r="M636" s="1246"/>
      <c r="N636" s="1246"/>
      <c r="O636" s="1246"/>
      <c r="P636" s="1246"/>
      <c r="Q636" s="1246"/>
      <c r="R636" s="1246"/>
      <c r="S636" s="1246"/>
      <c r="T636" s="1246"/>
      <c r="U636" s="1246"/>
      <c r="V636" s="1246"/>
      <c r="W636" s="1246"/>
      <c r="X636" s="1246"/>
      <c r="Y636" s="1246"/>
      <c r="Z636" s="1246"/>
      <c r="AA636" s="1246"/>
      <c r="AB636" s="1246"/>
      <c r="AC636" s="1246"/>
      <c r="AD636" s="1246"/>
      <c r="AE636" s="1246"/>
      <c r="AF636" s="1246"/>
      <c r="AG636" s="1246"/>
      <c r="AH636" s="1246"/>
      <c r="AI636" s="1246"/>
      <c r="AJ636" s="1246"/>
      <c r="AK636" s="1246"/>
      <c r="AL636" s="1246"/>
      <c r="AM636" s="1246"/>
      <c r="AN636" s="1246"/>
      <c r="AO636" s="1246"/>
      <c r="AP636" s="1246"/>
      <c r="AQ636" s="1246"/>
      <c r="AR636" s="1246"/>
      <c r="AS636" s="1246"/>
      <c r="AT636" s="1246"/>
      <c r="AU636" s="1246"/>
      <c r="AV636" s="1246"/>
      <c r="AW636" s="1243">
        <f>IF(ISERROR(VLOOKUP(VLOOKUP($A636, 'E4 TB Allocation Details'!$A$18:$L$214, MATCH("A &amp; G ID", 'E4 TB Allocation Details'!$A$18:$L$18, 0),FALSE), 'E2 Allocators'!$B$15:$W$361, MATCH(AW$17, 'E2 Allocators'!$B$15:$W$15, 0),FALSE)), 0, VLOOKUP(VLOOKUP($A636, 'E4 TB Allocation Details'!$A$18:$L$214, MATCH("A &amp; G ID", 'E4 TB Allocation Details'!$A$18:$L$18, 0),FALSE), 'E2 Allocators'!$B$15:$W$361, MATCH(AW$17, 'E2 Allocators'!$B$15:$W$15, 0),FALSE))</f>
        <v>0.65291820820210478</v>
      </c>
      <c r="AX636" s="1243">
        <f>IF(ISERROR(VLOOKUP(VLOOKUP($A636, 'E4 TB Allocation Details'!$A$18:$L$214, MATCH("A &amp; G ID", 'E4 TB Allocation Details'!$A$18:$L$18, 0),FALSE), 'E2 Allocators'!$B$15:$W$361, MATCH(AX$17, 'E2 Allocators'!$B$15:$W$15, 0),FALSE)), 0, VLOOKUP(VLOOKUP($A636, 'E4 TB Allocation Details'!$A$18:$L$214, MATCH("A &amp; G ID", 'E4 TB Allocation Details'!$A$18:$L$18, 0),FALSE), 'E2 Allocators'!$B$15:$W$361, MATCH(AX$17, 'E2 Allocators'!$B$15:$W$15, 0),FALSE))</f>
        <v>0.21386594634660286</v>
      </c>
      <c r="AY636" s="1243">
        <f>IF(ISERROR(VLOOKUP(VLOOKUP($A636, 'E4 TB Allocation Details'!$A$18:$L$214, MATCH("A &amp; G ID", 'E4 TB Allocation Details'!$A$18:$L$18, 0),FALSE), 'E2 Allocators'!$B$15:$W$361, MATCH(AY$17, 'E2 Allocators'!$B$15:$W$15, 0),FALSE)), 0, VLOOKUP(VLOOKUP($A636, 'E4 TB Allocation Details'!$A$18:$L$214, MATCH("A &amp; G ID", 'E4 TB Allocation Details'!$A$18:$L$18, 0),FALSE), 'E2 Allocators'!$B$15:$W$361, MATCH(AY$17, 'E2 Allocators'!$B$15:$W$15, 0),FALSE))</f>
        <v>0.11595847648217347</v>
      </c>
      <c r="AZ636" s="1243">
        <f>IF(ISERROR(VLOOKUP(VLOOKUP($A636, 'E4 TB Allocation Details'!$A$18:$L$214, MATCH("A &amp; G ID", 'E4 TB Allocation Details'!$A$18:$L$18, 0),FALSE), 'E2 Allocators'!$B$15:$W$361, MATCH(AZ$17, 'E2 Allocators'!$B$15:$W$15, 0),FALSE)), 0, VLOOKUP(VLOOKUP($A636, 'E4 TB Allocation Details'!$A$18:$L$214, MATCH("A &amp; G ID", 'E4 TB Allocation Details'!$A$18:$L$18, 0),FALSE), 'E2 Allocators'!$B$15:$W$361, MATCH(AZ$17, 'E2 Allocators'!$B$15:$W$15, 0),FALSE))</f>
        <v>0</v>
      </c>
      <c r="BA636" s="1243">
        <f>IF(ISERROR(VLOOKUP(VLOOKUP($A636, 'E4 TB Allocation Details'!$A$18:$L$214, MATCH("A &amp; G ID", 'E4 TB Allocation Details'!$A$18:$L$18, 0),FALSE), 'E2 Allocators'!$B$15:$W$361, MATCH(BA$17, 'E2 Allocators'!$B$15:$W$15, 0),FALSE)), 0, VLOOKUP(VLOOKUP($A636, 'E4 TB Allocation Details'!$A$18:$L$214, MATCH("A &amp; G ID", 'E4 TB Allocation Details'!$A$18:$L$18, 0),FALSE), 'E2 Allocators'!$B$15:$W$361, MATCH(BA$17, 'E2 Allocators'!$B$15:$W$15, 0),FALSE))</f>
        <v>0</v>
      </c>
      <c r="BB636" s="1243">
        <f>IF(ISERROR(VLOOKUP(VLOOKUP($A636, 'E4 TB Allocation Details'!$A$18:$L$214, MATCH("A &amp; G ID", 'E4 TB Allocation Details'!$A$18:$L$18, 0),FALSE), 'E2 Allocators'!$B$15:$W$361, MATCH(BB$17, 'E2 Allocators'!$B$15:$W$15, 0),FALSE)), 0, VLOOKUP(VLOOKUP($A636, 'E4 TB Allocation Details'!$A$18:$L$214, MATCH("A &amp; G ID", 'E4 TB Allocation Details'!$A$18:$L$18, 0),FALSE), 'E2 Allocators'!$B$15:$W$361, MATCH(BB$17, 'E2 Allocators'!$B$15:$W$15, 0),FALSE))</f>
        <v>0</v>
      </c>
      <c r="BC636" s="1243">
        <f>IF(ISERROR(VLOOKUP(VLOOKUP($A636, 'E4 TB Allocation Details'!$A$18:$L$214, MATCH("A &amp; G ID", 'E4 TB Allocation Details'!$A$18:$L$18, 0),FALSE), 'E2 Allocators'!$B$15:$W$361, MATCH(BC$17, 'E2 Allocators'!$B$15:$W$15, 0),FALSE)), 0, VLOOKUP(VLOOKUP($A636, 'E4 TB Allocation Details'!$A$18:$L$214, MATCH("A &amp; G ID", 'E4 TB Allocation Details'!$A$18:$L$18, 0),FALSE), 'E2 Allocators'!$B$15:$W$361, MATCH(BC$17, 'E2 Allocators'!$B$15:$W$15, 0),FALSE))</f>
        <v>1.5873828621026292E-2</v>
      </c>
      <c r="BD636" s="1243">
        <f>IF(ISERROR(VLOOKUP(VLOOKUP($A636, 'E4 TB Allocation Details'!$A$18:$L$214, MATCH("A &amp; G ID", 'E4 TB Allocation Details'!$A$18:$L$18, 0),FALSE), 'E2 Allocators'!$B$15:$W$361, MATCH(BD$17, 'E2 Allocators'!$B$15:$W$15, 0),FALSE)), 0, VLOOKUP(VLOOKUP($A636, 'E4 TB Allocation Details'!$A$18:$L$214, MATCH("A &amp; G ID", 'E4 TB Allocation Details'!$A$18:$L$18, 0),FALSE), 'E2 Allocators'!$B$15:$W$361, MATCH(BD$17, 'E2 Allocators'!$B$15:$W$15, 0),FALSE))</f>
        <v>0</v>
      </c>
      <c r="BE636" s="1243">
        <f>IF(ISERROR(VLOOKUP(VLOOKUP($A636, 'E4 TB Allocation Details'!$A$18:$L$214, MATCH("A &amp; G ID", 'E4 TB Allocation Details'!$A$18:$L$18, 0),FALSE), 'E2 Allocators'!$B$15:$W$361, MATCH(BE$17, 'E2 Allocators'!$B$15:$W$15, 0),FALSE)), 0, VLOOKUP(VLOOKUP($A636, 'E4 TB Allocation Details'!$A$18:$L$214, MATCH("A &amp; G ID", 'E4 TB Allocation Details'!$A$18:$L$18, 0),FALSE), 'E2 Allocators'!$B$15:$W$361, MATCH(BE$17, 'E2 Allocators'!$B$15:$W$15, 0),FALSE))</f>
        <v>1.3835403480926534E-3</v>
      </c>
      <c r="BF636" s="1243">
        <f>IF(ISERROR(VLOOKUP(VLOOKUP($A636, 'E4 TB Allocation Details'!$A$18:$L$214, MATCH("A &amp; G ID", 'E4 TB Allocation Details'!$A$18:$L$18, 0),FALSE), 'E2 Allocators'!$B$15:$W$361, MATCH(BF$17, 'E2 Allocators'!$B$15:$W$15, 0),FALSE)), 0, VLOOKUP(VLOOKUP($A636, 'E4 TB Allocation Details'!$A$18:$L$214, MATCH("A &amp; G ID", 'E4 TB Allocation Details'!$A$18:$L$18, 0),FALSE), 'E2 Allocators'!$B$15:$W$361, MATCH(BF$17, 'E2 Allocators'!$B$15:$W$15, 0),FALSE))</f>
        <v>0</v>
      </c>
      <c r="BG636" s="1243">
        <f>IF(ISERROR(VLOOKUP(VLOOKUP($A636, 'E4 TB Allocation Details'!$A$18:$L$214, MATCH("A &amp; G ID", 'E4 TB Allocation Details'!$A$18:$L$18, 0),FALSE), 'E2 Allocators'!$B$15:$W$361, MATCH(BG$17, 'E2 Allocators'!$B$15:$W$15, 0),FALSE)), 0, VLOOKUP(VLOOKUP($A636, 'E4 TB Allocation Details'!$A$18:$L$214, MATCH("A &amp; G ID", 'E4 TB Allocation Details'!$A$18:$L$18, 0),FALSE), 'E2 Allocators'!$B$15:$W$361, MATCH(BG$17, 'E2 Allocators'!$B$15:$W$15, 0),FALSE))</f>
        <v>0</v>
      </c>
      <c r="BH636" s="1243">
        <f>IF(ISERROR(VLOOKUP(VLOOKUP($A636, 'E4 TB Allocation Details'!$A$18:$L$214, MATCH("A &amp; G ID", 'E4 TB Allocation Details'!$A$18:$L$18, 0),FALSE), 'E2 Allocators'!$B$15:$W$361, MATCH(BH$17, 'E2 Allocators'!$B$15:$W$15, 0),FALSE)), 0, VLOOKUP(VLOOKUP($A636, 'E4 TB Allocation Details'!$A$18:$L$214, MATCH("A &amp; G ID", 'E4 TB Allocation Details'!$A$18:$L$18, 0),FALSE), 'E2 Allocators'!$B$15:$W$361, MATCH(BH$17, 'E2 Allocators'!$B$15:$W$15, 0),FALSE))</f>
        <v>0</v>
      </c>
      <c r="BI636" s="1243">
        <f>IF(ISERROR(VLOOKUP(VLOOKUP($A636, 'E4 TB Allocation Details'!$A$18:$L$214, MATCH("A &amp; G ID", 'E4 TB Allocation Details'!$A$18:$L$18, 0),FALSE), 'E2 Allocators'!$B$15:$W$361, MATCH(BI$17, 'E2 Allocators'!$B$15:$W$15, 0),FALSE)), 0, VLOOKUP(VLOOKUP($A636, 'E4 TB Allocation Details'!$A$18:$L$214, MATCH("A &amp; G ID", 'E4 TB Allocation Details'!$A$18:$L$18, 0),FALSE), 'E2 Allocators'!$B$15:$W$361, MATCH(BI$17, 'E2 Allocators'!$B$15:$W$15, 0),FALSE))</f>
        <v>0</v>
      </c>
      <c r="BJ636" s="1243">
        <f>IF(ISERROR(VLOOKUP(VLOOKUP($A636, 'E4 TB Allocation Details'!$A$18:$L$214, MATCH("A &amp; G ID", 'E4 TB Allocation Details'!$A$18:$L$18, 0),FALSE), 'E2 Allocators'!$B$15:$W$361, MATCH(BJ$17, 'E2 Allocators'!$B$15:$W$15, 0),FALSE)), 0, VLOOKUP(VLOOKUP($A636, 'E4 TB Allocation Details'!$A$18:$L$214, MATCH("A &amp; G ID", 'E4 TB Allocation Details'!$A$18:$L$18, 0),FALSE), 'E2 Allocators'!$B$15:$W$361, MATCH(BJ$17, 'E2 Allocators'!$B$15:$W$15, 0),FALSE))</f>
        <v>0</v>
      </c>
      <c r="BK636" s="1243">
        <f>IF(ISERROR(VLOOKUP(VLOOKUP($A636, 'E4 TB Allocation Details'!$A$18:$L$214, MATCH("A &amp; G ID", 'E4 TB Allocation Details'!$A$18:$L$18, 0),FALSE), 'E2 Allocators'!$B$15:$W$361, MATCH(BK$17, 'E2 Allocators'!$B$15:$W$15, 0),FALSE)), 0, VLOOKUP(VLOOKUP($A636, 'E4 TB Allocation Details'!$A$18:$L$214, MATCH("A &amp; G ID", 'E4 TB Allocation Details'!$A$18:$L$18, 0),FALSE), 'E2 Allocators'!$B$15:$W$361, MATCH(BK$17, 'E2 Allocators'!$B$15:$W$15, 0),FALSE))</f>
        <v>0</v>
      </c>
      <c r="BL636" s="1243">
        <f>IF(ISERROR(VLOOKUP(VLOOKUP($A636, 'E4 TB Allocation Details'!$A$18:$L$214, MATCH("A &amp; G ID", 'E4 TB Allocation Details'!$A$18:$L$18, 0),FALSE), 'E2 Allocators'!$B$15:$W$361, MATCH(BL$17, 'E2 Allocators'!$B$15:$W$15, 0),FALSE)), 0, VLOOKUP(VLOOKUP($A636, 'E4 TB Allocation Details'!$A$18:$L$214, MATCH("A &amp; G ID", 'E4 TB Allocation Details'!$A$18:$L$18, 0),FALSE), 'E2 Allocators'!$B$15:$W$361, MATCH(BL$17, 'E2 Allocators'!$B$15:$W$15, 0),FALSE))</f>
        <v>0</v>
      </c>
      <c r="BM636" s="1243">
        <f>IF(ISERROR(VLOOKUP(VLOOKUP($A636, 'E4 TB Allocation Details'!$A$18:$L$214, MATCH("A &amp; G ID", 'E4 TB Allocation Details'!$A$18:$L$18, 0),FALSE), 'E2 Allocators'!$B$15:$W$361, MATCH(BM$17, 'E2 Allocators'!$B$15:$W$15, 0),FALSE)), 0, VLOOKUP(VLOOKUP($A636, 'E4 TB Allocation Details'!$A$18:$L$214, MATCH("A &amp; G ID", 'E4 TB Allocation Details'!$A$18:$L$18, 0),FALSE), 'E2 Allocators'!$B$15:$W$361, MATCH(BM$17, 'E2 Allocators'!$B$15:$W$15, 0),FALSE))</f>
        <v>0</v>
      </c>
      <c r="BN636" s="1243">
        <f>IF(ISERROR(VLOOKUP(VLOOKUP($A636, 'E4 TB Allocation Details'!$A$18:$L$214, MATCH("A &amp; G ID", 'E4 TB Allocation Details'!$A$18:$L$18, 0),FALSE), 'E2 Allocators'!$B$15:$W$361, MATCH(BN$17, 'E2 Allocators'!$B$15:$W$15, 0),FALSE)), 0, VLOOKUP(VLOOKUP($A636, 'E4 TB Allocation Details'!$A$18:$L$214, MATCH("A &amp; G ID", 'E4 TB Allocation Details'!$A$18:$L$18, 0),FALSE), 'E2 Allocators'!$B$15:$W$361, MATCH(BN$17, 'E2 Allocators'!$B$15:$W$15, 0),FALSE))</f>
        <v>0</v>
      </c>
      <c r="BO636" s="1243">
        <f>IF(ISERROR(VLOOKUP(VLOOKUP($A636, 'E4 TB Allocation Details'!$A$18:$L$214, MATCH("A &amp; G ID", 'E4 TB Allocation Details'!$A$18:$L$18, 0),FALSE), 'E2 Allocators'!$B$15:$W$361, MATCH(BO$17, 'E2 Allocators'!$B$15:$W$15, 0),FALSE)), 0, VLOOKUP(VLOOKUP($A636, 'E4 TB Allocation Details'!$A$18:$L$214, MATCH("A &amp; G ID", 'E4 TB Allocation Details'!$A$18:$L$18, 0),FALSE), 'E2 Allocators'!$B$15:$W$361, MATCH(BO$17, 'E2 Allocators'!$B$15:$W$15, 0),FALSE))</f>
        <v>0</v>
      </c>
      <c r="BP636" s="1243">
        <f>IF(ISERROR(VLOOKUP(VLOOKUP($A636, 'E4 TB Allocation Details'!$A$18:$L$214, MATCH("A &amp; G ID", 'E4 TB Allocation Details'!$A$18:$L$18, 0),FALSE), 'E2 Allocators'!$B$15:$W$361, MATCH(BP$17, 'E2 Allocators'!$B$15:$W$15, 0),FALSE)), 0, VLOOKUP(VLOOKUP($A636, 'E4 TB Allocation Details'!$A$18:$L$214, MATCH("A &amp; G ID", 'E4 TB Allocation Details'!$A$18:$L$18, 0),FALSE), 'E2 Allocators'!$B$15:$W$361, MATCH(BP$17, 'E2 Allocators'!$B$15:$W$15, 0),FALSE))</f>
        <v>0</v>
      </c>
      <c r="BQ636" s="1247">
        <f t="shared" si="903"/>
        <v>1</v>
      </c>
    </row>
    <row r="637" spans="1:69" s="229" customFormat="1" ht="12.75">
      <c r="A637" s="1254">
        <v>1910</v>
      </c>
      <c r="B637" s="1241" t="s">
        <v>285</v>
      </c>
      <c r="C637" s="1242">
        <v>1</v>
      </c>
      <c r="D637" s="1246"/>
      <c r="E637" s="1246"/>
      <c r="F637" s="1246"/>
      <c r="G637" s="1246"/>
      <c r="H637" s="1246"/>
      <c r="I637" s="1246"/>
      <c r="J637" s="1246"/>
      <c r="K637" s="1246"/>
      <c r="L637" s="1246"/>
      <c r="M637" s="1246"/>
      <c r="N637" s="1246"/>
      <c r="O637" s="1246"/>
      <c r="P637" s="1246"/>
      <c r="Q637" s="1246"/>
      <c r="R637" s="1246"/>
      <c r="S637" s="1246"/>
      <c r="T637" s="1246"/>
      <c r="U637" s="1246"/>
      <c r="V637" s="1246"/>
      <c r="W637" s="1246"/>
      <c r="X637" s="1246"/>
      <c r="Y637" s="1246"/>
      <c r="Z637" s="1246"/>
      <c r="AA637" s="1246"/>
      <c r="AB637" s="1246"/>
      <c r="AC637" s="1246"/>
      <c r="AD637" s="1246"/>
      <c r="AE637" s="1246"/>
      <c r="AF637" s="1246"/>
      <c r="AG637" s="1246"/>
      <c r="AH637" s="1246"/>
      <c r="AI637" s="1246"/>
      <c r="AJ637" s="1246"/>
      <c r="AK637" s="1246"/>
      <c r="AL637" s="1246"/>
      <c r="AM637" s="1246"/>
      <c r="AN637" s="1246"/>
      <c r="AO637" s="1246"/>
      <c r="AP637" s="1246"/>
      <c r="AQ637" s="1246"/>
      <c r="AR637" s="1246"/>
      <c r="AS637" s="1246"/>
      <c r="AT637" s="1246"/>
      <c r="AU637" s="1246"/>
      <c r="AV637" s="1246"/>
      <c r="AW637" s="1243">
        <f>IF(ISERROR(VLOOKUP(VLOOKUP($A637, 'E4 TB Allocation Details'!$A$18:$L$214, MATCH("A &amp; G ID", 'E4 TB Allocation Details'!$A$18:$L$18, 0),FALSE), 'E2 Allocators'!$B$15:$W$361, MATCH(AW$17, 'E2 Allocators'!$B$15:$W$15, 0),FALSE)), 0, VLOOKUP(VLOOKUP($A637, 'E4 TB Allocation Details'!$A$18:$L$214, MATCH("A &amp; G ID", 'E4 TB Allocation Details'!$A$18:$L$18, 0),FALSE), 'E2 Allocators'!$B$15:$W$361, MATCH(AW$17, 'E2 Allocators'!$B$15:$W$15, 0),FALSE))</f>
        <v>0.65291820820210478</v>
      </c>
      <c r="AX637" s="1243">
        <f>IF(ISERROR(VLOOKUP(VLOOKUP($A637, 'E4 TB Allocation Details'!$A$18:$L$214, MATCH("A &amp; G ID", 'E4 TB Allocation Details'!$A$18:$L$18, 0),FALSE), 'E2 Allocators'!$B$15:$W$361, MATCH(AX$17, 'E2 Allocators'!$B$15:$W$15, 0),FALSE)), 0, VLOOKUP(VLOOKUP($A637, 'E4 TB Allocation Details'!$A$18:$L$214, MATCH("A &amp; G ID", 'E4 TB Allocation Details'!$A$18:$L$18, 0),FALSE), 'E2 Allocators'!$B$15:$W$361, MATCH(AX$17, 'E2 Allocators'!$B$15:$W$15, 0),FALSE))</f>
        <v>0.21386594634660286</v>
      </c>
      <c r="AY637" s="1243">
        <f>IF(ISERROR(VLOOKUP(VLOOKUP($A637, 'E4 TB Allocation Details'!$A$18:$L$214, MATCH("A &amp; G ID", 'E4 TB Allocation Details'!$A$18:$L$18, 0),FALSE), 'E2 Allocators'!$B$15:$W$361, MATCH(AY$17, 'E2 Allocators'!$B$15:$W$15, 0),FALSE)), 0, VLOOKUP(VLOOKUP($A637, 'E4 TB Allocation Details'!$A$18:$L$214, MATCH("A &amp; G ID", 'E4 TB Allocation Details'!$A$18:$L$18, 0),FALSE), 'E2 Allocators'!$B$15:$W$361, MATCH(AY$17, 'E2 Allocators'!$B$15:$W$15, 0),FALSE))</f>
        <v>0.11595847648217347</v>
      </c>
      <c r="AZ637" s="1243">
        <f>IF(ISERROR(VLOOKUP(VLOOKUP($A637, 'E4 TB Allocation Details'!$A$18:$L$214, MATCH("A &amp; G ID", 'E4 TB Allocation Details'!$A$18:$L$18, 0),FALSE), 'E2 Allocators'!$B$15:$W$361, MATCH(AZ$17, 'E2 Allocators'!$B$15:$W$15, 0),FALSE)), 0, VLOOKUP(VLOOKUP($A637, 'E4 TB Allocation Details'!$A$18:$L$214, MATCH("A &amp; G ID", 'E4 TB Allocation Details'!$A$18:$L$18, 0),FALSE), 'E2 Allocators'!$B$15:$W$361, MATCH(AZ$17, 'E2 Allocators'!$B$15:$W$15, 0),FALSE))</f>
        <v>0</v>
      </c>
      <c r="BA637" s="1243">
        <f>IF(ISERROR(VLOOKUP(VLOOKUP($A637, 'E4 TB Allocation Details'!$A$18:$L$214, MATCH("A &amp; G ID", 'E4 TB Allocation Details'!$A$18:$L$18, 0),FALSE), 'E2 Allocators'!$B$15:$W$361, MATCH(BA$17, 'E2 Allocators'!$B$15:$W$15, 0),FALSE)), 0, VLOOKUP(VLOOKUP($A637, 'E4 TB Allocation Details'!$A$18:$L$214, MATCH("A &amp; G ID", 'E4 TB Allocation Details'!$A$18:$L$18, 0),FALSE), 'E2 Allocators'!$B$15:$W$361, MATCH(BA$17, 'E2 Allocators'!$B$15:$W$15, 0),FALSE))</f>
        <v>0</v>
      </c>
      <c r="BB637" s="1243">
        <f>IF(ISERROR(VLOOKUP(VLOOKUP($A637, 'E4 TB Allocation Details'!$A$18:$L$214, MATCH("A &amp; G ID", 'E4 TB Allocation Details'!$A$18:$L$18, 0),FALSE), 'E2 Allocators'!$B$15:$W$361, MATCH(BB$17, 'E2 Allocators'!$B$15:$W$15, 0),FALSE)), 0, VLOOKUP(VLOOKUP($A637, 'E4 TB Allocation Details'!$A$18:$L$214, MATCH("A &amp; G ID", 'E4 TB Allocation Details'!$A$18:$L$18, 0),FALSE), 'E2 Allocators'!$B$15:$W$361, MATCH(BB$17, 'E2 Allocators'!$B$15:$W$15, 0),FALSE))</f>
        <v>0</v>
      </c>
      <c r="BC637" s="1243">
        <f>IF(ISERROR(VLOOKUP(VLOOKUP($A637, 'E4 TB Allocation Details'!$A$18:$L$214, MATCH("A &amp; G ID", 'E4 TB Allocation Details'!$A$18:$L$18, 0),FALSE), 'E2 Allocators'!$B$15:$W$361, MATCH(BC$17, 'E2 Allocators'!$B$15:$W$15, 0),FALSE)), 0, VLOOKUP(VLOOKUP($A637, 'E4 TB Allocation Details'!$A$18:$L$214, MATCH("A &amp; G ID", 'E4 TB Allocation Details'!$A$18:$L$18, 0),FALSE), 'E2 Allocators'!$B$15:$W$361, MATCH(BC$17, 'E2 Allocators'!$B$15:$W$15, 0),FALSE))</f>
        <v>1.5873828621026292E-2</v>
      </c>
      <c r="BD637" s="1243">
        <f>IF(ISERROR(VLOOKUP(VLOOKUP($A637, 'E4 TB Allocation Details'!$A$18:$L$214, MATCH("A &amp; G ID", 'E4 TB Allocation Details'!$A$18:$L$18, 0),FALSE), 'E2 Allocators'!$B$15:$W$361, MATCH(BD$17, 'E2 Allocators'!$B$15:$W$15, 0),FALSE)), 0, VLOOKUP(VLOOKUP($A637, 'E4 TB Allocation Details'!$A$18:$L$214, MATCH("A &amp; G ID", 'E4 TB Allocation Details'!$A$18:$L$18, 0),FALSE), 'E2 Allocators'!$B$15:$W$361, MATCH(BD$17, 'E2 Allocators'!$B$15:$W$15, 0),FALSE))</f>
        <v>0</v>
      </c>
      <c r="BE637" s="1243">
        <f>IF(ISERROR(VLOOKUP(VLOOKUP($A637, 'E4 TB Allocation Details'!$A$18:$L$214, MATCH("A &amp; G ID", 'E4 TB Allocation Details'!$A$18:$L$18, 0),FALSE), 'E2 Allocators'!$B$15:$W$361, MATCH(BE$17, 'E2 Allocators'!$B$15:$W$15, 0),FALSE)), 0, VLOOKUP(VLOOKUP($A637, 'E4 TB Allocation Details'!$A$18:$L$214, MATCH("A &amp; G ID", 'E4 TB Allocation Details'!$A$18:$L$18, 0),FALSE), 'E2 Allocators'!$B$15:$W$361, MATCH(BE$17, 'E2 Allocators'!$B$15:$W$15, 0),FALSE))</f>
        <v>1.3835403480926534E-3</v>
      </c>
      <c r="BF637" s="1243">
        <f>IF(ISERROR(VLOOKUP(VLOOKUP($A637, 'E4 TB Allocation Details'!$A$18:$L$214, MATCH("A &amp; G ID", 'E4 TB Allocation Details'!$A$18:$L$18, 0),FALSE), 'E2 Allocators'!$B$15:$W$361, MATCH(BF$17, 'E2 Allocators'!$B$15:$W$15, 0),FALSE)), 0, VLOOKUP(VLOOKUP($A637, 'E4 TB Allocation Details'!$A$18:$L$214, MATCH("A &amp; G ID", 'E4 TB Allocation Details'!$A$18:$L$18, 0),FALSE), 'E2 Allocators'!$B$15:$W$361, MATCH(BF$17, 'E2 Allocators'!$B$15:$W$15, 0),FALSE))</f>
        <v>0</v>
      </c>
      <c r="BG637" s="1243">
        <f>IF(ISERROR(VLOOKUP(VLOOKUP($A637, 'E4 TB Allocation Details'!$A$18:$L$214, MATCH("A &amp; G ID", 'E4 TB Allocation Details'!$A$18:$L$18, 0),FALSE), 'E2 Allocators'!$B$15:$W$361, MATCH(BG$17, 'E2 Allocators'!$B$15:$W$15, 0),FALSE)), 0, VLOOKUP(VLOOKUP($A637, 'E4 TB Allocation Details'!$A$18:$L$214, MATCH("A &amp; G ID", 'E4 TB Allocation Details'!$A$18:$L$18, 0),FALSE), 'E2 Allocators'!$B$15:$W$361, MATCH(BG$17, 'E2 Allocators'!$B$15:$W$15, 0),FALSE))</f>
        <v>0</v>
      </c>
      <c r="BH637" s="1243">
        <f>IF(ISERROR(VLOOKUP(VLOOKUP($A637, 'E4 TB Allocation Details'!$A$18:$L$214, MATCH("A &amp; G ID", 'E4 TB Allocation Details'!$A$18:$L$18, 0),FALSE), 'E2 Allocators'!$B$15:$W$361, MATCH(BH$17, 'E2 Allocators'!$B$15:$W$15, 0),FALSE)), 0, VLOOKUP(VLOOKUP($A637, 'E4 TB Allocation Details'!$A$18:$L$214, MATCH("A &amp; G ID", 'E4 TB Allocation Details'!$A$18:$L$18, 0),FALSE), 'E2 Allocators'!$B$15:$W$361, MATCH(BH$17, 'E2 Allocators'!$B$15:$W$15, 0),FALSE))</f>
        <v>0</v>
      </c>
      <c r="BI637" s="1243">
        <f>IF(ISERROR(VLOOKUP(VLOOKUP($A637, 'E4 TB Allocation Details'!$A$18:$L$214, MATCH("A &amp; G ID", 'E4 TB Allocation Details'!$A$18:$L$18, 0),FALSE), 'E2 Allocators'!$B$15:$W$361, MATCH(BI$17, 'E2 Allocators'!$B$15:$W$15, 0),FALSE)), 0, VLOOKUP(VLOOKUP($A637, 'E4 TB Allocation Details'!$A$18:$L$214, MATCH("A &amp; G ID", 'E4 TB Allocation Details'!$A$18:$L$18, 0),FALSE), 'E2 Allocators'!$B$15:$W$361, MATCH(BI$17, 'E2 Allocators'!$B$15:$W$15, 0),FALSE))</f>
        <v>0</v>
      </c>
      <c r="BJ637" s="1243">
        <f>IF(ISERROR(VLOOKUP(VLOOKUP($A637, 'E4 TB Allocation Details'!$A$18:$L$214, MATCH("A &amp; G ID", 'E4 TB Allocation Details'!$A$18:$L$18, 0),FALSE), 'E2 Allocators'!$B$15:$W$361, MATCH(BJ$17, 'E2 Allocators'!$B$15:$W$15, 0),FALSE)), 0, VLOOKUP(VLOOKUP($A637, 'E4 TB Allocation Details'!$A$18:$L$214, MATCH("A &amp; G ID", 'E4 TB Allocation Details'!$A$18:$L$18, 0),FALSE), 'E2 Allocators'!$B$15:$W$361, MATCH(BJ$17, 'E2 Allocators'!$B$15:$W$15, 0),FALSE))</f>
        <v>0</v>
      </c>
      <c r="BK637" s="1243">
        <f>IF(ISERROR(VLOOKUP(VLOOKUP($A637, 'E4 TB Allocation Details'!$A$18:$L$214, MATCH("A &amp; G ID", 'E4 TB Allocation Details'!$A$18:$L$18, 0),FALSE), 'E2 Allocators'!$B$15:$W$361, MATCH(BK$17, 'E2 Allocators'!$B$15:$W$15, 0),FALSE)), 0, VLOOKUP(VLOOKUP($A637, 'E4 TB Allocation Details'!$A$18:$L$214, MATCH("A &amp; G ID", 'E4 TB Allocation Details'!$A$18:$L$18, 0),FALSE), 'E2 Allocators'!$B$15:$W$361, MATCH(BK$17, 'E2 Allocators'!$B$15:$W$15, 0),FALSE))</f>
        <v>0</v>
      </c>
      <c r="BL637" s="1243">
        <f>IF(ISERROR(VLOOKUP(VLOOKUP($A637, 'E4 TB Allocation Details'!$A$18:$L$214, MATCH("A &amp; G ID", 'E4 TB Allocation Details'!$A$18:$L$18, 0),FALSE), 'E2 Allocators'!$B$15:$W$361, MATCH(BL$17, 'E2 Allocators'!$B$15:$W$15, 0),FALSE)), 0, VLOOKUP(VLOOKUP($A637, 'E4 TB Allocation Details'!$A$18:$L$214, MATCH("A &amp; G ID", 'E4 TB Allocation Details'!$A$18:$L$18, 0),FALSE), 'E2 Allocators'!$B$15:$W$361, MATCH(BL$17, 'E2 Allocators'!$B$15:$W$15, 0),FALSE))</f>
        <v>0</v>
      </c>
      <c r="BM637" s="1243">
        <f>IF(ISERROR(VLOOKUP(VLOOKUP($A637, 'E4 TB Allocation Details'!$A$18:$L$214, MATCH("A &amp; G ID", 'E4 TB Allocation Details'!$A$18:$L$18, 0),FALSE), 'E2 Allocators'!$B$15:$W$361, MATCH(BM$17, 'E2 Allocators'!$B$15:$W$15, 0),FALSE)), 0, VLOOKUP(VLOOKUP($A637, 'E4 TB Allocation Details'!$A$18:$L$214, MATCH("A &amp; G ID", 'E4 TB Allocation Details'!$A$18:$L$18, 0),FALSE), 'E2 Allocators'!$B$15:$W$361, MATCH(BM$17, 'E2 Allocators'!$B$15:$W$15, 0),FALSE))</f>
        <v>0</v>
      </c>
      <c r="BN637" s="1243">
        <f>IF(ISERROR(VLOOKUP(VLOOKUP($A637, 'E4 TB Allocation Details'!$A$18:$L$214, MATCH("A &amp; G ID", 'E4 TB Allocation Details'!$A$18:$L$18, 0),FALSE), 'E2 Allocators'!$B$15:$W$361, MATCH(BN$17, 'E2 Allocators'!$B$15:$W$15, 0),FALSE)), 0, VLOOKUP(VLOOKUP($A637, 'E4 TB Allocation Details'!$A$18:$L$214, MATCH("A &amp; G ID", 'E4 TB Allocation Details'!$A$18:$L$18, 0),FALSE), 'E2 Allocators'!$B$15:$W$361, MATCH(BN$17, 'E2 Allocators'!$B$15:$W$15, 0),FALSE))</f>
        <v>0</v>
      </c>
      <c r="BO637" s="1243">
        <f>IF(ISERROR(VLOOKUP(VLOOKUP($A637, 'E4 TB Allocation Details'!$A$18:$L$214, MATCH("A &amp; G ID", 'E4 TB Allocation Details'!$A$18:$L$18, 0),FALSE), 'E2 Allocators'!$B$15:$W$361, MATCH(BO$17, 'E2 Allocators'!$B$15:$W$15, 0),FALSE)), 0, VLOOKUP(VLOOKUP($A637, 'E4 TB Allocation Details'!$A$18:$L$214, MATCH("A &amp; G ID", 'E4 TB Allocation Details'!$A$18:$L$18, 0),FALSE), 'E2 Allocators'!$B$15:$W$361, MATCH(BO$17, 'E2 Allocators'!$B$15:$W$15, 0),FALSE))</f>
        <v>0</v>
      </c>
      <c r="BP637" s="1243">
        <f>IF(ISERROR(VLOOKUP(VLOOKUP($A637, 'E4 TB Allocation Details'!$A$18:$L$214, MATCH("A &amp; G ID", 'E4 TB Allocation Details'!$A$18:$L$18, 0),FALSE), 'E2 Allocators'!$B$15:$W$361, MATCH(BP$17, 'E2 Allocators'!$B$15:$W$15, 0),FALSE)), 0, VLOOKUP(VLOOKUP($A637, 'E4 TB Allocation Details'!$A$18:$L$214, MATCH("A &amp; G ID", 'E4 TB Allocation Details'!$A$18:$L$18, 0),FALSE), 'E2 Allocators'!$B$15:$W$361, MATCH(BP$17, 'E2 Allocators'!$B$15:$W$15, 0),FALSE))</f>
        <v>0</v>
      </c>
      <c r="BQ637" s="1247">
        <f t="shared" si="903"/>
        <v>1</v>
      </c>
    </row>
    <row r="638" spans="1:69" s="229" customFormat="1" ht="12.75">
      <c r="A638" s="1254">
        <v>1915</v>
      </c>
      <c r="B638" s="1241" t="s">
        <v>512</v>
      </c>
      <c r="C638" s="1242">
        <v>1</v>
      </c>
      <c r="D638" s="1246"/>
      <c r="E638" s="1246"/>
      <c r="F638" s="1246"/>
      <c r="G638" s="1246"/>
      <c r="H638" s="1246"/>
      <c r="I638" s="1246"/>
      <c r="J638" s="1246"/>
      <c r="K638" s="1246"/>
      <c r="L638" s="1246"/>
      <c r="M638" s="1246"/>
      <c r="N638" s="1246"/>
      <c r="O638" s="1246"/>
      <c r="P638" s="1246"/>
      <c r="Q638" s="1246"/>
      <c r="R638" s="1246"/>
      <c r="S638" s="1246"/>
      <c r="T638" s="1246"/>
      <c r="U638" s="1246"/>
      <c r="V638" s="1246"/>
      <c r="W638" s="1246"/>
      <c r="X638" s="1246"/>
      <c r="Y638" s="1246"/>
      <c r="Z638" s="1246"/>
      <c r="AA638" s="1246"/>
      <c r="AB638" s="1246"/>
      <c r="AC638" s="1246"/>
      <c r="AD638" s="1246"/>
      <c r="AE638" s="1246"/>
      <c r="AF638" s="1246"/>
      <c r="AG638" s="1246"/>
      <c r="AH638" s="1246"/>
      <c r="AI638" s="1246"/>
      <c r="AJ638" s="1246"/>
      <c r="AK638" s="1246"/>
      <c r="AL638" s="1246"/>
      <c r="AM638" s="1246"/>
      <c r="AN638" s="1246"/>
      <c r="AO638" s="1246"/>
      <c r="AP638" s="1246"/>
      <c r="AQ638" s="1246"/>
      <c r="AR638" s="1246"/>
      <c r="AS638" s="1246"/>
      <c r="AT638" s="1246"/>
      <c r="AU638" s="1246"/>
      <c r="AV638" s="1246"/>
      <c r="AW638" s="1243">
        <f>IF(ISERROR(VLOOKUP(VLOOKUP($A638, 'E4 TB Allocation Details'!$A$18:$L$214, MATCH("A &amp; G ID", 'E4 TB Allocation Details'!$A$18:$L$18, 0),FALSE), 'E2 Allocators'!$B$15:$W$361, MATCH(AW$17, 'E2 Allocators'!$B$15:$W$15, 0),FALSE)), 0, VLOOKUP(VLOOKUP($A638, 'E4 TB Allocation Details'!$A$18:$L$214, MATCH("A &amp; G ID", 'E4 TB Allocation Details'!$A$18:$L$18, 0),FALSE), 'E2 Allocators'!$B$15:$W$361, MATCH(AW$17, 'E2 Allocators'!$B$15:$W$15, 0),FALSE))</f>
        <v>0.65291820820210478</v>
      </c>
      <c r="AX638" s="1243">
        <f>IF(ISERROR(VLOOKUP(VLOOKUP($A638, 'E4 TB Allocation Details'!$A$18:$L$214, MATCH("A &amp; G ID", 'E4 TB Allocation Details'!$A$18:$L$18, 0),FALSE), 'E2 Allocators'!$B$15:$W$361, MATCH(AX$17, 'E2 Allocators'!$B$15:$W$15, 0),FALSE)), 0, VLOOKUP(VLOOKUP($A638, 'E4 TB Allocation Details'!$A$18:$L$214, MATCH("A &amp; G ID", 'E4 TB Allocation Details'!$A$18:$L$18, 0),FALSE), 'E2 Allocators'!$B$15:$W$361, MATCH(AX$17, 'E2 Allocators'!$B$15:$W$15, 0),FALSE))</f>
        <v>0.21386594634660286</v>
      </c>
      <c r="AY638" s="1243">
        <f>IF(ISERROR(VLOOKUP(VLOOKUP($A638, 'E4 TB Allocation Details'!$A$18:$L$214, MATCH("A &amp; G ID", 'E4 TB Allocation Details'!$A$18:$L$18, 0),FALSE), 'E2 Allocators'!$B$15:$W$361, MATCH(AY$17, 'E2 Allocators'!$B$15:$W$15, 0),FALSE)), 0, VLOOKUP(VLOOKUP($A638, 'E4 TB Allocation Details'!$A$18:$L$214, MATCH("A &amp; G ID", 'E4 TB Allocation Details'!$A$18:$L$18, 0),FALSE), 'E2 Allocators'!$B$15:$W$361, MATCH(AY$17, 'E2 Allocators'!$B$15:$W$15, 0),FALSE))</f>
        <v>0.11595847648217347</v>
      </c>
      <c r="AZ638" s="1243">
        <f>IF(ISERROR(VLOOKUP(VLOOKUP($A638, 'E4 TB Allocation Details'!$A$18:$L$214, MATCH("A &amp; G ID", 'E4 TB Allocation Details'!$A$18:$L$18, 0),FALSE), 'E2 Allocators'!$B$15:$W$361, MATCH(AZ$17, 'E2 Allocators'!$B$15:$W$15, 0),FALSE)), 0, VLOOKUP(VLOOKUP($A638, 'E4 TB Allocation Details'!$A$18:$L$214, MATCH("A &amp; G ID", 'E4 TB Allocation Details'!$A$18:$L$18, 0),FALSE), 'E2 Allocators'!$B$15:$W$361, MATCH(AZ$17, 'E2 Allocators'!$B$15:$W$15, 0),FALSE))</f>
        <v>0</v>
      </c>
      <c r="BA638" s="1243">
        <f>IF(ISERROR(VLOOKUP(VLOOKUP($A638, 'E4 TB Allocation Details'!$A$18:$L$214, MATCH("A &amp; G ID", 'E4 TB Allocation Details'!$A$18:$L$18, 0),FALSE), 'E2 Allocators'!$B$15:$W$361, MATCH(BA$17, 'E2 Allocators'!$B$15:$W$15, 0),FALSE)), 0, VLOOKUP(VLOOKUP($A638, 'E4 TB Allocation Details'!$A$18:$L$214, MATCH("A &amp; G ID", 'E4 TB Allocation Details'!$A$18:$L$18, 0),FALSE), 'E2 Allocators'!$B$15:$W$361, MATCH(BA$17, 'E2 Allocators'!$B$15:$W$15, 0),FALSE))</f>
        <v>0</v>
      </c>
      <c r="BB638" s="1243">
        <f>IF(ISERROR(VLOOKUP(VLOOKUP($A638, 'E4 TB Allocation Details'!$A$18:$L$214, MATCH("A &amp; G ID", 'E4 TB Allocation Details'!$A$18:$L$18, 0),FALSE), 'E2 Allocators'!$B$15:$W$361, MATCH(BB$17, 'E2 Allocators'!$B$15:$W$15, 0),FALSE)), 0, VLOOKUP(VLOOKUP($A638, 'E4 TB Allocation Details'!$A$18:$L$214, MATCH("A &amp; G ID", 'E4 TB Allocation Details'!$A$18:$L$18, 0),FALSE), 'E2 Allocators'!$B$15:$W$361, MATCH(BB$17, 'E2 Allocators'!$B$15:$W$15, 0),FALSE))</f>
        <v>0</v>
      </c>
      <c r="BC638" s="1243">
        <f>IF(ISERROR(VLOOKUP(VLOOKUP($A638, 'E4 TB Allocation Details'!$A$18:$L$214, MATCH("A &amp; G ID", 'E4 TB Allocation Details'!$A$18:$L$18, 0),FALSE), 'E2 Allocators'!$B$15:$W$361, MATCH(BC$17, 'E2 Allocators'!$B$15:$W$15, 0),FALSE)), 0, VLOOKUP(VLOOKUP($A638, 'E4 TB Allocation Details'!$A$18:$L$214, MATCH("A &amp; G ID", 'E4 TB Allocation Details'!$A$18:$L$18, 0),FALSE), 'E2 Allocators'!$B$15:$W$361, MATCH(BC$17, 'E2 Allocators'!$B$15:$W$15, 0),FALSE))</f>
        <v>1.5873828621026292E-2</v>
      </c>
      <c r="BD638" s="1243">
        <f>IF(ISERROR(VLOOKUP(VLOOKUP($A638, 'E4 TB Allocation Details'!$A$18:$L$214, MATCH("A &amp; G ID", 'E4 TB Allocation Details'!$A$18:$L$18, 0),FALSE), 'E2 Allocators'!$B$15:$W$361, MATCH(BD$17, 'E2 Allocators'!$B$15:$W$15, 0),FALSE)), 0, VLOOKUP(VLOOKUP($A638, 'E4 TB Allocation Details'!$A$18:$L$214, MATCH("A &amp; G ID", 'E4 TB Allocation Details'!$A$18:$L$18, 0),FALSE), 'E2 Allocators'!$B$15:$W$361, MATCH(BD$17, 'E2 Allocators'!$B$15:$W$15, 0),FALSE))</f>
        <v>0</v>
      </c>
      <c r="BE638" s="1243">
        <f>IF(ISERROR(VLOOKUP(VLOOKUP($A638, 'E4 TB Allocation Details'!$A$18:$L$214, MATCH("A &amp; G ID", 'E4 TB Allocation Details'!$A$18:$L$18, 0),FALSE), 'E2 Allocators'!$B$15:$W$361, MATCH(BE$17, 'E2 Allocators'!$B$15:$W$15, 0),FALSE)), 0, VLOOKUP(VLOOKUP($A638, 'E4 TB Allocation Details'!$A$18:$L$214, MATCH("A &amp; G ID", 'E4 TB Allocation Details'!$A$18:$L$18, 0),FALSE), 'E2 Allocators'!$B$15:$W$361, MATCH(BE$17, 'E2 Allocators'!$B$15:$W$15, 0),FALSE))</f>
        <v>1.3835403480926534E-3</v>
      </c>
      <c r="BF638" s="1243">
        <f>IF(ISERROR(VLOOKUP(VLOOKUP($A638, 'E4 TB Allocation Details'!$A$18:$L$214, MATCH("A &amp; G ID", 'E4 TB Allocation Details'!$A$18:$L$18, 0),FALSE), 'E2 Allocators'!$B$15:$W$361, MATCH(BF$17, 'E2 Allocators'!$B$15:$W$15, 0),FALSE)), 0, VLOOKUP(VLOOKUP($A638, 'E4 TB Allocation Details'!$A$18:$L$214, MATCH("A &amp; G ID", 'E4 TB Allocation Details'!$A$18:$L$18, 0),FALSE), 'E2 Allocators'!$B$15:$W$361, MATCH(BF$17, 'E2 Allocators'!$B$15:$W$15, 0),FALSE))</f>
        <v>0</v>
      </c>
      <c r="BG638" s="1243">
        <f>IF(ISERROR(VLOOKUP(VLOOKUP($A638, 'E4 TB Allocation Details'!$A$18:$L$214, MATCH("A &amp; G ID", 'E4 TB Allocation Details'!$A$18:$L$18, 0),FALSE), 'E2 Allocators'!$B$15:$W$361, MATCH(BG$17, 'E2 Allocators'!$B$15:$W$15, 0),FALSE)), 0, VLOOKUP(VLOOKUP($A638, 'E4 TB Allocation Details'!$A$18:$L$214, MATCH("A &amp; G ID", 'E4 TB Allocation Details'!$A$18:$L$18, 0),FALSE), 'E2 Allocators'!$B$15:$W$361, MATCH(BG$17, 'E2 Allocators'!$B$15:$W$15, 0),FALSE))</f>
        <v>0</v>
      </c>
      <c r="BH638" s="1243">
        <f>IF(ISERROR(VLOOKUP(VLOOKUP($A638, 'E4 TB Allocation Details'!$A$18:$L$214, MATCH("A &amp; G ID", 'E4 TB Allocation Details'!$A$18:$L$18, 0),FALSE), 'E2 Allocators'!$B$15:$W$361, MATCH(BH$17, 'E2 Allocators'!$B$15:$W$15, 0),FALSE)), 0, VLOOKUP(VLOOKUP($A638, 'E4 TB Allocation Details'!$A$18:$L$214, MATCH("A &amp; G ID", 'E4 TB Allocation Details'!$A$18:$L$18, 0),FALSE), 'E2 Allocators'!$B$15:$W$361, MATCH(BH$17, 'E2 Allocators'!$B$15:$W$15, 0),FALSE))</f>
        <v>0</v>
      </c>
      <c r="BI638" s="1243">
        <f>IF(ISERROR(VLOOKUP(VLOOKUP($A638, 'E4 TB Allocation Details'!$A$18:$L$214, MATCH("A &amp; G ID", 'E4 TB Allocation Details'!$A$18:$L$18, 0),FALSE), 'E2 Allocators'!$B$15:$W$361, MATCH(BI$17, 'E2 Allocators'!$B$15:$W$15, 0),FALSE)), 0, VLOOKUP(VLOOKUP($A638, 'E4 TB Allocation Details'!$A$18:$L$214, MATCH("A &amp; G ID", 'E4 TB Allocation Details'!$A$18:$L$18, 0),FALSE), 'E2 Allocators'!$B$15:$W$361, MATCH(BI$17, 'E2 Allocators'!$B$15:$W$15, 0),FALSE))</f>
        <v>0</v>
      </c>
      <c r="BJ638" s="1243">
        <f>IF(ISERROR(VLOOKUP(VLOOKUP($A638, 'E4 TB Allocation Details'!$A$18:$L$214, MATCH("A &amp; G ID", 'E4 TB Allocation Details'!$A$18:$L$18, 0),FALSE), 'E2 Allocators'!$B$15:$W$361, MATCH(BJ$17, 'E2 Allocators'!$B$15:$W$15, 0),FALSE)), 0, VLOOKUP(VLOOKUP($A638, 'E4 TB Allocation Details'!$A$18:$L$214, MATCH("A &amp; G ID", 'E4 TB Allocation Details'!$A$18:$L$18, 0),FALSE), 'E2 Allocators'!$B$15:$W$361, MATCH(BJ$17, 'E2 Allocators'!$B$15:$W$15, 0),FALSE))</f>
        <v>0</v>
      </c>
      <c r="BK638" s="1243">
        <f>IF(ISERROR(VLOOKUP(VLOOKUP($A638, 'E4 TB Allocation Details'!$A$18:$L$214, MATCH("A &amp; G ID", 'E4 TB Allocation Details'!$A$18:$L$18, 0),FALSE), 'E2 Allocators'!$B$15:$W$361, MATCH(BK$17, 'E2 Allocators'!$B$15:$W$15, 0),FALSE)), 0, VLOOKUP(VLOOKUP($A638, 'E4 TB Allocation Details'!$A$18:$L$214, MATCH("A &amp; G ID", 'E4 TB Allocation Details'!$A$18:$L$18, 0),FALSE), 'E2 Allocators'!$B$15:$W$361, MATCH(BK$17, 'E2 Allocators'!$B$15:$W$15, 0),FALSE))</f>
        <v>0</v>
      </c>
      <c r="BL638" s="1243">
        <f>IF(ISERROR(VLOOKUP(VLOOKUP($A638, 'E4 TB Allocation Details'!$A$18:$L$214, MATCH("A &amp; G ID", 'E4 TB Allocation Details'!$A$18:$L$18, 0),FALSE), 'E2 Allocators'!$B$15:$W$361, MATCH(BL$17, 'E2 Allocators'!$B$15:$W$15, 0),FALSE)), 0, VLOOKUP(VLOOKUP($A638, 'E4 TB Allocation Details'!$A$18:$L$214, MATCH("A &amp; G ID", 'E4 TB Allocation Details'!$A$18:$L$18, 0),FALSE), 'E2 Allocators'!$B$15:$W$361, MATCH(BL$17, 'E2 Allocators'!$B$15:$W$15, 0),FALSE))</f>
        <v>0</v>
      </c>
      <c r="BM638" s="1243">
        <f>IF(ISERROR(VLOOKUP(VLOOKUP($A638, 'E4 TB Allocation Details'!$A$18:$L$214, MATCH("A &amp; G ID", 'E4 TB Allocation Details'!$A$18:$L$18, 0),FALSE), 'E2 Allocators'!$B$15:$W$361, MATCH(BM$17, 'E2 Allocators'!$B$15:$W$15, 0),FALSE)), 0, VLOOKUP(VLOOKUP($A638, 'E4 TB Allocation Details'!$A$18:$L$214, MATCH("A &amp; G ID", 'E4 TB Allocation Details'!$A$18:$L$18, 0),FALSE), 'E2 Allocators'!$B$15:$W$361, MATCH(BM$17, 'E2 Allocators'!$B$15:$W$15, 0),FALSE))</f>
        <v>0</v>
      </c>
      <c r="BN638" s="1243">
        <f>IF(ISERROR(VLOOKUP(VLOOKUP($A638, 'E4 TB Allocation Details'!$A$18:$L$214, MATCH("A &amp; G ID", 'E4 TB Allocation Details'!$A$18:$L$18, 0),FALSE), 'E2 Allocators'!$B$15:$W$361, MATCH(BN$17, 'E2 Allocators'!$B$15:$W$15, 0),FALSE)), 0, VLOOKUP(VLOOKUP($A638, 'E4 TB Allocation Details'!$A$18:$L$214, MATCH("A &amp; G ID", 'E4 TB Allocation Details'!$A$18:$L$18, 0),FALSE), 'E2 Allocators'!$B$15:$W$361, MATCH(BN$17, 'E2 Allocators'!$B$15:$W$15, 0),FALSE))</f>
        <v>0</v>
      </c>
      <c r="BO638" s="1243">
        <f>IF(ISERROR(VLOOKUP(VLOOKUP($A638, 'E4 TB Allocation Details'!$A$18:$L$214, MATCH("A &amp; G ID", 'E4 TB Allocation Details'!$A$18:$L$18, 0),FALSE), 'E2 Allocators'!$B$15:$W$361, MATCH(BO$17, 'E2 Allocators'!$B$15:$W$15, 0),FALSE)), 0, VLOOKUP(VLOOKUP($A638, 'E4 TB Allocation Details'!$A$18:$L$214, MATCH("A &amp; G ID", 'E4 TB Allocation Details'!$A$18:$L$18, 0),FALSE), 'E2 Allocators'!$B$15:$W$361, MATCH(BO$17, 'E2 Allocators'!$B$15:$W$15, 0),FALSE))</f>
        <v>0</v>
      </c>
      <c r="BP638" s="1243">
        <f>IF(ISERROR(VLOOKUP(VLOOKUP($A638, 'E4 TB Allocation Details'!$A$18:$L$214, MATCH("A &amp; G ID", 'E4 TB Allocation Details'!$A$18:$L$18, 0),FALSE), 'E2 Allocators'!$B$15:$W$361, MATCH(BP$17, 'E2 Allocators'!$B$15:$W$15, 0),FALSE)), 0, VLOOKUP(VLOOKUP($A638, 'E4 TB Allocation Details'!$A$18:$L$214, MATCH("A &amp; G ID", 'E4 TB Allocation Details'!$A$18:$L$18, 0),FALSE), 'E2 Allocators'!$B$15:$W$361, MATCH(BP$17, 'E2 Allocators'!$B$15:$W$15, 0),FALSE))</f>
        <v>0</v>
      </c>
      <c r="BQ638" s="1247">
        <f t="shared" si="903"/>
        <v>1</v>
      </c>
    </row>
    <row r="639" spans="1:69" s="229" customFormat="1" ht="12.75">
      <c r="A639" s="1254">
        <v>1920</v>
      </c>
      <c r="B639" s="1241" t="s">
        <v>513</v>
      </c>
      <c r="C639" s="1242">
        <v>1</v>
      </c>
      <c r="D639" s="1246"/>
      <c r="E639" s="1246"/>
      <c r="F639" s="1246"/>
      <c r="G639" s="1246"/>
      <c r="H639" s="1246"/>
      <c r="I639" s="1246"/>
      <c r="J639" s="1246"/>
      <c r="K639" s="1246"/>
      <c r="L639" s="1246"/>
      <c r="M639" s="1246"/>
      <c r="N639" s="1246"/>
      <c r="O639" s="1246"/>
      <c r="P639" s="1246"/>
      <c r="Q639" s="1246"/>
      <c r="R639" s="1246"/>
      <c r="S639" s="1246"/>
      <c r="T639" s="1246"/>
      <c r="U639" s="1246"/>
      <c r="V639" s="1246"/>
      <c r="W639" s="1246"/>
      <c r="X639" s="1246"/>
      <c r="Y639" s="1246"/>
      <c r="Z639" s="1246"/>
      <c r="AA639" s="1246"/>
      <c r="AB639" s="1246"/>
      <c r="AC639" s="1246"/>
      <c r="AD639" s="1246"/>
      <c r="AE639" s="1246"/>
      <c r="AF639" s="1246"/>
      <c r="AG639" s="1246"/>
      <c r="AH639" s="1246"/>
      <c r="AI639" s="1246"/>
      <c r="AJ639" s="1246"/>
      <c r="AK639" s="1246"/>
      <c r="AL639" s="1246"/>
      <c r="AM639" s="1246"/>
      <c r="AN639" s="1246"/>
      <c r="AO639" s="1246"/>
      <c r="AP639" s="1246"/>
      <c r="AQ639" s="1246"/>
      <c r="AR639" s="1246"/>
      <c r="AS639" s="1246"/>
      <c r="AT639" s="1246"/>
      <c r="AU639" s="1246"/>
      <c r="AV639" s="1246"/>
      <c r="AW639" s="1243">
        <f>IF(ISERROR(VLOOKUP(VLOOKUP($A639, 'E4 TB Allocation Details'!$A$18:$L$214, MATCH("A &amp; G ID", 'E4 TB Allocation Details'!$A$18:$L$18, 0),FALSE), 'E2 Allocators'!$B$15:$W$361, MATCH(AW$17, 'E2 Allocators'!$B$15:$W$15, 0),FALSE)), 0, VLOOKUP(VLOOKUP($A639, 'E4 TB Allocation Details'!$A$18:$L$214, MATCH("A &amp; G ID", 'E4 TB Allocation Details'!$A$18:$L$18, 0),FALSE), 'E2 Allocators'!$B$15:$W$361, MATCH(AW$17, 'E2 Allocators'!$B$15:$W$15, 0),FALSE))</f>
        <v>0.65291820820210478</v>
      </c>
      <c r="AX639" s="1243">
        <f>IF(ISERROR(VLOOKUP(VLOOKUP($A639, 'E4 TB Allocation Details'!$A$18:$L$214, MATCH("A &amp; G ID", 'E4 TB Allocation Details'!$A$18:$L$18, 0),FALSE), 'E2 Allocators'!$B$15:$W$361, MATCH(AX$17, 'E2 Allocators'!$B$15:$W$15, 0),FALSE)), 0, VLOOKUP(VLOOKUP($A639, 'E4 TB Allocation Details'!$A$18:$L$214, MATCH("A &amp; G ID", 'E4 TB Allocation Details'!$A$18:$L$18, 0),FALSE), 'E2 Allocators'!$B$15:$W$361, MATCH(AX$17, 'E2 Allocators'!$B$15:$W$15, 0),FALSE))</f>
        <v>0.21386594634660286</v>
      </c>
      <c r="AY639" s="1243">
        <f>IF(ISERROR(VLOOKUP(VLOOKUP($A639, 'E4 TB Allocation Details'!$A$18:$L$214, MATCH("A &amp; G ID", 'E4 TB Allocation Details'!$A$18:$L$18, 0),FALSE), 'E2 Allocators'!$B$15:$W$361, MATCH(AY$17, 'E2 Allocators'!$B$15:$W$15, 0),FALSE)), 0, VLOOKUP(VLOOKUP($A639, 'E4 TB Allocation Details'!$A$18:$L$214, MATCH("A &amp; G ID", 'E4 TB Allocation Details'!$A$18:$L$18, 0),FALSE), 'E2 Allocators'!$B$15:$W$361, MATCH(AY$17, 'E2 Allocators'!$B$15:$W$15, 0),FALSE))</f>
        <v>0.11595847648217347</v>
      </c>
      <c r="AZ639" s="1243">
        <f>IF(ISERROR(VLOOKUP(VLOOKUP($A639, 'E4 TB Allocation Details'!$A$18:$L$214, MATCH("A &amp; G ID", 'E4 TB Allocation Details'!$A$18:$L$18, 0),FALSE), 'E2 Allocators'!$B$15:$W$361, MATCH(AZ$17, 'E2 Allocators'!$B$15:$W$15, 0),FALSE)), 0, VLOOKUP(VLOOKUP($A639, 'E4 TB Allocation Details'!$A$18:$L$214, MATCH("A &amp; G ID", 'E4 TB Allocation Details'!$A$18:$L$18, 0),FALSE), 'E2 Allocators'!$B$15:$W$361, MATCH(AZ$17, 'E2 Allocators'!$B$15:$W$15, 0),FALSE))</f>
        <v>0</v>
      </c>
      <c r="BA639" s="1243">
        <f>IF(ISERROR(VLOOKUP(VLOOKUP($A639, 'E4 TB Allocation Details'!$A$18:$L$214, MATCH("A &amp; G ID", 'E4 TB Allocation Details'!$A$18:$L$18, 0),FALSE), 'E2 Allocators'!$B$15:$W$361, MATCH(BA$17, 'E2 Allocators'!$B$15:$W$15, 0),FALSE)), 0, VLOOKUP(VLOOKUP($A639, 'E4 TB Allocation Details'!$A$18:$L$214, MATCH("A &amp; G ID", 'E4 TB Allocation Details'!$A$18:$L$18, 0),FALSE), 'E2 Allocators'!$B$15:$W$361, MATCH(BA$17, 'E2 Allocators'!$B$15:$W$15, 0),FALSE))</f>
        <v>0</v>
      </c>
      <c r="BB639" s="1243">
        <f>IF(ISERROR(VLOOKUP(VLOOKUP($A639, 'E4 TB Allocation Details'!$A$18:$L$214, MATCH("A &amp; G ID", 'E4 TB Allocation Details'!$A$18:$L$18, 0),FALSE), 'E2 Allocators'!$B$15:$W$361, MATCH(BB$17, 'E2 Allocators'!$B$15:$W$15, 0),FALSE)), 0, VLOOKUP(VLOOKUP($A639, 'E4 TB Allocation Details'!$A$18:$L$214, MATCH("A &amp; G ID", 'E4 TB Allocation Details'!$A$18:$L$18, 0),FALSE), 'E2 Allocators'!$B$15:$W$361, MATCH(BB$17, 'E2 Allocators'!$B$15:$W$15, 0),FALSE))</f>
        <v>0</v>
      </c>
      <c r="BC639" s="1243">
        <f>IF(ISERROR(VLOOKUP(VLOOKUP($A639, 'E4 TB Allocation Details'!$A$18:$L$214, MATCH("A &amp; G ID", 'E4 TB Allocation Details'!$A$18:$L$18, 0),FALSE), 'E2 Allocators'!$B$15:$W$361, MATCH(BC$17, 'E2 Allocators'!$B$15:$W$15, 0),FALSE)), 0, VLOOKUP(VLOOKUP($A639, 'E4 TB Allocation Details'!$A$18:$L$214, MATCH("A &amp; G ID", 'E4 TB Allocation Details'!$A$18:$L$18, 0),FALSE), 'E2 Allocators'!$B$15:$W$361, MATCH(BC$17, 'E2 Allocators'!$B$15:$W$15, 0),FALSE))</f>
        <v>1.5873828621026292E-2</v>
      </c>
      <c r="BD639" s="1243">
        <f>IF(ISERROR(VLOOKUP(VLOOKUP($A639, 'E4 TB Allocation Details'!$A$18:$L$214, MATCH("A &amp; G ID", 'E4 TB Allocation Details'!$A$18:$L$18, 0),FALSE), 'E2 Allocators'!$B$15:$W$361, MATCH(BD$17, 'E2 Allocators'!$B$15:$W$15, 0),FALSE)), 0, VLOOKUP(VLOOKUP($A639, 'E4 TB Allocation Details'!$A$18:$L$214, MATCH("A &amp; G ID", 'E4 TB Allocation Details'!$A$18:$L$18, 0),FALSE), 'E2 Allocators'!$B$15:$W$361, MATCH(BD$17, 'E2 Allocators'!$B$15:$W$15, 0),FALSE))</f>
        <v>0</v>
      </c>
      <c r="BE639" s="1243">
        <f>IF(ISERROR(VLOOKUP(VLOOKUP($A639, 'E4 TB Allocation Details'!$A$18:$L$214, MATCH("A &amp; G ID", 'E4 TB Allocation Details'!$A$18:$L$18, 0),FALSE), 'E2 Allocators'!$B$15:$W$361, MATCH(BE$17, 'E2 Allocators'!$B$15:$W$15, 0),FALSE)), 0, VLOOKUP(VLOOKUP($A639, 'E4 TB Allocation Details'!$A$18:$L$214, MATCH("A &amp; G ID", 'E4 TB Allocation Details'!$A$18:$L$18, 0),FALSE), 'E2 Allocators'!$B$15:$W$361, MATCH(BE$17, 'E2 Allocators'!$B$15:$W$15, 0),FALSE))</f>
        <v>1.3835403480926534E-3</v>
      </c>
      <c r="BF639" s="1243">
        <f>IF(ISERROR(VLOOKUP(VLOOKUP($A639, 'E4 TB Allocation Details'!$A$18:$L$214, MATCH("A &amp; G ID", 'E4 TB Allocation Details'!$A$18:$L$18, 0),FALSE), 'E2 Allocators'!$B$15:$W$361, MATCH(BF$17, 'E2 Allocators'!$B$15:$W$15, 0),FALSE)), 0, VLOOKUP(VLOOKUP($A639, 'E4 TB Allocation Details'!$A$18:$L$214, MATCH("A &amp; G ID", 'E4 TB Allocation Details'!$A$18:$L$18, 0),FALSE), 'E2 Allocators'!$B$15:$W$361, MATCH(BF$17, 'E2 Allocators'!$B$15:$W$15, 0),FALSE))</f>
        <v>0</v>
      </c>
      <c r="BG639" s="1243">
        <f>IF(ISERROR(VLOOKUP(VLOOKUP($A639, 'E4 TB Allocation Details'!$A$18:$L$214, MATCH("A &amp; G ID", 'E4 TB Allocation Details'!$A$18:$L$18, 0),FALSE), 'E2 Allocators'!$B$15:$W$361, MATCH(BG$17, 'E2 Allocators'!$B$15:$W$15, 0),FALSE)), 0, VLOOKUP(VLOOKUP($A639, 'E4 TB Allocation Details'!$A$18:$L$214, MATCH("A &amp; G ID", 'E4 TB Allocation Details'!$A$18:$L$18, 0),FALSE), 'E2 Allocators'!$B$15:$W$361, MATCH(BG$17, 'E2 Allocators'!$B$15:$W$15, 0),FALSE))</f>
        <v>0</v>
      </c>
      <c r="BH639" s="1243">
        <f>IF(ISERROR(VLOOKUP(VLOOKUP($A639, 'E4 TB Allocation Details'!$A$18:$L$214, MATCH("A &amp; G ID", 'E4 TB Allocation Details'!$A$18:$L$18, 0),FALSE), 'E2 Allocators'!$B$15:$W$361, MATCH(BH$17, 'E2 Allocators'!$B$15:$W$15, 0),FALSE)), 0, VLOOKUP(VLOOKUP($A639, 'E4 TB Allocation Details'!$A$18:$L$214, MATCH("A &amp; G ID", 'E4 TB Allocation Details'!$A$18:$L$18, 0),FALSE), 'E2 Allocators'!$B$15:$W$361, MATCH(BH$17, 'E2 Allocators'!$B$15:$W$15, 0),FALSE))</f>
        <v>0</v>
      </c>
      <c r="BI639" s="1243">
        <f>IF(ISERROR(VLOOKUP(VLOOKUP($A639, 'E4 TB Allocation Details'!$A$18:$L$214, MATCH("A &amp; G ID", 'E4 TB Allocation Details'!$A$18:$L$18, 0),FALSE), 'E2 Allocators'!$B$15:$W$361, MATCH(BI$17, 'E2 Allocators'!$B$15:$W$15, 0),FALSE)), 0, VLOOKUP(VLOOKUP($A639, 'E4 TB Allocation Details'!$A$18:$L$214, MATCH("A &amp; G ID", 'E4 TB Allocation Details'!$A$18:$L$18, 0),FALSE), 'E2 Allocators'!$B$15:$W$361, MATCH(BI$17, 'E2 Allocators'!$B$15:$W$15, 0),FALSE))</f>
        <v>0</v>
      </c>
      <c r="BJ639" s="1243">
        <f>IF(ISERROR(VLOOKUP(VLOOKUP($A639, 'E4 TB Allocation Details'!$A$18:$L$214, MATCH("A &amp; G ID", 'E4 TB Allocation Details'!$A$18:$L$18, 0),FALSE), 'E2 Allocators'!$B$15:$W$361, MATCH(BJ$17, 'E2 Allocators'!$B$15:$W$15, 0),FALSE)), 0, VLOOKUP(VLOOKUP($A639, 'E4 TB Allocation Details'!$A$18:$L$214, MATCH("A &amp; G ID", 'E4 TB Allocation Details'!$A$18:$L$18, 0),FALSE), 'E2 Allocators'!$B$15:$W$361, MATCH(BJ$17, 'E2 Allocators'!$B$15:$W$15, 0),FALSE))</f>
        <v>0</v>
      </c>
      <c r="BK639" s="1243">
        <f>IF(ISERROR(VLOOKUP(VLOOKUP($A639, 'E4 TB Allocation Details'!$A$18:$L$214, MATCH("A &amp; G ID", 'E4 TB Allocation Details'!$A$18:$L$18, 0),FALSE), 'E2 Allocators'!$B$15:$W$361, MATCH(BK$17, 'E2 Allocators'!$B$15:$W$15, 0),FALSE)), 0, VLOOKUP(VLOOKUP($A639, 'E4 TB Allocation Details'!$A$18:$L$214, MATCH("A &amp; G ID", 'E4 TB Allocation Details'!$A$18:$L$18, 0),FALSE), 'E2 Allocators'!$B$15:$W$361, MATCH(BK$17, 'E2 Allocators'!$B$15:$W$15, 0),FALSE))</f>
        <v>0</v>
      </c>
      <c r="BL639" s="1243">
        <f>IF(ISERROR(VLOOKUP(VLOOKUP($A639, 'E4 TB Allocation Details'!$A$18:$L$214, MATCH("A &amp; G ID", 'E4 TB Allocation Details'!$A$18:$L$18, 0),FALSE), 'E2 Allocators'!$B$15:$W$361, MATCH(BL$17, 'E2 Allocators'!$B$15:$W$15, 0),FALSE)), 0, VLOOKUP(VLOOKUP($A639, 'E4 TB Allocation Details'!$A$18:$L$214, MATCH("A &amp; G ID", 'E4 TB Allocation Details'!$A$18:$L$18, 0),FALSE), 'E2 Allocators'!$B$15:$W$361, MATCH(BL$17, 'E2 Allocators'!$B$15:$W$15, 0),FALSE))</f>
        <v>0</v>
      </c>
      <c r="BM639" s="1243">
        <f>IF(ISERROR(VLOOKUP(VLOOKUP($A639, 'E4 TB Allocation Details'!$A$18:$L$214, MATCH("A &amp; G ID", 'E4 TB Allocation Details'!$A$18:$L$18, 0),FALSE), 'E2 Allocators'!$B$15:$W$361, MATCH(BM$17, 'E2 Allocators'!$B$15:$W$15, 0),FALSE)), 0, VLOOKUP(VLOOKUP($A639, 'E4 TB Allocation Details'!$A$18:$L$214, MATCH("A &amp; G ID", 'E4 TB Allocation Details'!$A$18:$L$18, 0),FALSE), 'E2 Allocators'!$B$15:$W$361, MATCH(BM$17, 'E2 Allocators'!$B$15:$W$15, 0),FALSE))</f>
        <v>0</v>
      </c>
      <c r="BN639" s="1243">
        <f>IF(ISERROR(VLOOKUP(VLOOKUP($A639, 'E4 TB Allocation Details'!$A$18:$L$214, MATCH("A &amp; G ID", 'E4 TB Allocation Details'!$A$18:$L$18, 0),FALSE), 'E2 Allocators'!$B$15:$W$361, MATCH(BN$17, 'E2 Allocators'!$B$15:$W$15, 0),FALSE)), 0, VLOOKUP(VLOOKUP($A639, 'E4 TB Allocation Details'!$A$18:$L$214, MATCH("A &amp; G ID", 'E4 TB Allocation Details'!$A$18:$L$18, 0),FALSE), 'E2 Allocators'!$B$15:$W$361, MATCH(BN$17, 'E2 Allocators'!$B$15:$W$15, 0),FALSE))</f>
        <v>0</v>
      </c>
      <c r="BO639" s="1243">
        <f>IF(ISERROR(VLOOKUP(VLOOKUP($A639, 'E4 TB Allocation Details'!$A$18:$L$214, MATCH("A &amp; G ID", 'E4 TB Allocation Details'!$A$18:$L$18, 0),FALSE), 'E2 Allocators'!$B$15:$W$361, MATCH(BO$17, 'E2 Allocators'!$B$15:$W$15, 0),FALSE)), 0, VLOOKUP(VLOOKUP($A639, 'E4 TB Allocation Details'!$A$18:$L$214, MATCH("A &amp; G ID", 'E4 TB Allocation Details'!$A$18:$L$18, 0),FALSE), 'E2 Allocators'!$B$15:$W$361, MATCH(BO$17, 'E2 Allocators'!$B$15:$W$15, 0),FALSE))</f>
        <v>0</v>
      </c>
      <c r="BP639" s="1243">
        <f>IF(ISERROR(VLOOKUP(VLOOKUP($A639, 'E4 TB Allocation Details'!$A$18:$L$214, MATCH("A &amp; G ID", 'E4 TB Allocation Details'!$A$18:$L$18, 0),FALSE), 'E2 Allocators'!$B$15:$W$361, MATCH(BP$17, 'E2 Allocators'!$B$15:$W$15, 0),FALSE)), 0, VLOOKUP(VLOOKUP($A639, 'E4 TB Allocation Details'!$A$18:$L$214, MATCH("A &amp; G ID", 'E4 TB Allocation Details'!$A$18:$L$18, 0),FALSE), 'E2 Allocators'!$B$15:$W$361, MATCH(BP$17, 'E2 Allocators'!$B$15:$W$15, 0),FALSE))</f>
        <v>0</v>
      </c>
      <c r="BQ639" s="1247">
        <f t="shared" si="903"/>
        <v>1</v>
      </c>
    </row>
    <row r="640" spans="1:69" s="229" customFormat="1" ht="12.75">
      <c r="A640" s="1254">
        <v>1925</v>
      </c>
      <c r="B640" s="1241" t="s">
        <v>514</v>
      </c>
      <c r="C640" s="1242">
        <v>1</v>
      </c>
      <c r="D640" s="1246"/>
      <c r="E640" s="1246"/>
      <c r="F640" s="1246"/>
      <c r="G640" s="1246"/>
      <c r="H640" s="1246"/>
      <c r="I640" s="1246"/>
      <c r="J640" s="1246"/>
      <c r="K640" s="1246"/>
      <c r="L640" s="1246"/>
      <c r="M640" s="1246"/>
      <c r="N640" s="1246"/>
      <c r="O640" s="1246"/>
      <c r="P640" s="1246"/>
      <c r="Q640" s="1246"/>
      <c r="R640" s="1246"/>
      <c r="S640" s="1246"/>
      <c r="T640" s="1246"/>
      <c r="U640" s="1246"/>
      <c r="V640" s="1246"/>
      <c r="W640" s="1246"/>
      <c r="X640" s="1246"/>
      <c r="Y640" s="1246"/>
      <c r="Z640" s="1246"/>
      <c r="AA640" s="1246"/>
      <c r="AB640" s="1246"/>
      <c r="AC640" s="1246"/>
      <c r="AD640" s="1246"/>
      <c r="AE640" s="1246"/>
      <c r="AF640" s="1246"/>
      <c r="AG640" s="1246"/>
      <c r="AH640" s="1246"/>
      <c r="AI640" s="1246"/>
      <c r="AJ640" s="1246"/>
      <c r="AK640" s="1246"/>
      <c r="AL640" s="1246"/>
      <c r="AM640" s="1246"/>
      <c r="AN640" s="1246"/>
      <c r="AO640" s="1246"/>
      <c r="AP640" s="1246"/>
      <c r="AQ640" s="1246"/>
      <c r="AR640" s="1246"/>
      <c r="AS640" s="1246"/>
      <c r="AT640" s="1246"/>
      <c r="AU640" s="1246"/>
      <c r="AV640" s="1246"/>
      <c r="AW640" s="1243">
        <f>IF(ISERROR(VLOOKUP(VLOOKUP($A640, 'E4 TB Allocation Details'!$A$18:$L$214, MATCH("A &amp; G ID", 'E4 TB Allocation Details'!$A$18:$L$18, 0),FALSE), 'E2 Allocators'!$B$15:$W$361, MATCH(AW$17, 'E2 Allocators'!$B$15:$W$15, 0),FALSE)), 0, VLOOKUP(VLOOKUP($A640, 'E4 TB Allocation Details'!$A$18:$L$214, MATCH("A &amp; G ID", 'E4 TB Allocation Details'!$A$18:$L$18, 0),FALSE), 'E2 Allocators'!$B$15:$W$361, MATCH(AW$17, 'E2 Allocators'!$B$15:$W$15, 0),FALSE))</f>
        <v>0.65291820820210478</v>
      </c>
      <c r="AX640" s="1243">
        <f>IF(ISERROR(VLOOKUP(VLOOKUP($A640, 'E4 TB Allocation Details'!$A$18:$L$214, MATCH("A &amp; G ID", 'E4 TB Allocation Details'!$A$18:$L$18, 0),FALSE), 'E2 Allocators'!$B$15:$W$361, MATCH(AX$17, 'E2 Allocators'!$B$15:$W$15, 0),FALSE)), 0, VLOOKUP(VLOOKUP($A640, 'E4 TB Allocation Details'!$A$18:$L$214, MATCH("A &amp; G ID", 'E4 TB Allocation Details'!$A$18:$L$18, 0),FALSE), 'E2 Allocators'!$B$15:$W$361, MATCH(AX$17, 'E2 Allocators'!$B$15:$W$15, 0),FALSE))</f>
        <v>0.21386594634660286</v>
      </c>
      <c r="AY640" s="1243">
        <f>IF(ISERROR(VLOOKUP(VLOOKUP($A640, 'E4 TB Allocation Details'!$A$18:$L$214, MATCH("A &amp; G ID", 'E4 TB Allocation Details'!$A$18:$L$18, 0),FALSE), 'E2 Allocators'!$B$15:$W$361, MATCH(AY$17, 'E2 Allocators'!$B$15:$W$15, 0),FALSE)), 0, VLOOKUP(VLOOKUP($A640, 'E4 TB Allocation Details'!$A$18:$L$214, MATCH("A &amp; G ID", 'E4 TB Allocation Details'!$A$18:$L$18, 0),FALSE), 'E2 Allocators'!$B$15:$W$361, MATCH(AY$17, 'E2 Allocators'!$B$15:$W$15, 0),FALSE))</f>
        <v>0.11595847648217347</v>
      </c>
      <c r="AZ640" s="1243">
        <f>IF(ISERROR(VLOOKUP(VLOOKUP($A640, 'E4 TB Allocation Details'!$A$18:$L$214, MATCH("A &amp; G ID", 'E4 TB Allocation Details'!$A$18:$L$18, 0),FALSE), 'E2 Allocators'!$B$15:$W$361, MATCH(AZ$17, 'E2 Allocators'!$B$15:$W$15, 0),FALSE)), 0, VLOOKUP(VLOOKUP($A640, 'E4 TB Allocation Details'!$A$18:$L$214, MATCH("A &amp; G ID", 'E4 TB Allocation Details'!$A$18:$L$18, 0),FALSE), 'E2 Allocators'!$B$15:$W$361, MATCH(AZ$17, 'E2 Allocators'!$B$15:$W$15, 0),FALSE))</f>
        <v>0</v>
      </c>
      <c r="BA640" s="1243">
        <f>IF(ISERROR(VLOOKUP(VLOOKUP($A640, 'E4 TB Allocation Details'!$A$18:$L$214, MATCH("A &amp; G ID", 'E4 TB Allocation Details'!$A$18:$L$18, 0),FALSE), 'E2 Allocators'!$B$15:$W$361, MATCH(BA$17, 'E2 Allocators'!$B$15:$W$15, 0),FALSE)), 0, VLOOKUP(VLOOKUP($A640, 'E4 TB Allocation Details'!$A$18:$L$214, MATCH("A &amp; G ID", 'E4 TB Allocation Details'!$A$18:$L$18, 0),FALSE), 'E2 Allocators'!$B$15:$W$361, MATCH(BA$17, 'E2 Allocators'!$B$15:$W$15, 0),FALSE))</f>
        <v>0</v>
      </c>
      <c r="BB640" s="1243">
        <f>IF(ISERROR(VLOOKUP(VLOOKUP($A640, 'E4 TB Allocation Details'!$A$18:$L$214, MATCH("A &amp; G ID", 'E4 TB Allocation Details'!$A$18:$L$18, 0),FALSE), 'E2 Allocators'!$B$15:$W$361, MATCH(BB$17, 'E2 Allocators'!$B$15:$W$15, 0),FALSE)), 0, VLOOKUP(VLOOKUP($A640, 'E4 TB Allocation Details'!$A$18:$L$214, MATCH("A &amp; G ID", 'E4 TB Allocation Details'!$A$18:$L$18, 0),FALSE), 'E2 Allocators'!$B$15:$W$361, MATCH(BB$17, 'E2 Allocators'!$B$15:$W$15, 0),FALSE))</f>
        <v>0</v>
      </c>
      <c r="BC640" s="1243">
        <f>IF(ISERROR(VLOOKUP(VLOOKUP($A640, 'E4 TB Allocation Details'!$A$18:$L$214, MATCH("A &amp; G ID", 'E4 TB Allocation Details'!$A$18:$L$18, 0),FALSE), 'E2 Allocators'!$B$15:$W$361, MATCH(BC$17, 'E2 Allocators'!$B$15:$W$15, 0),FALSE)), 0, VLOOKUP(VLOOKUP($A640, 'E4 TB Allocation Details'!$A$18:$L$214, MATCH("A &amp; G ID", 'E4 TB Allocation Details'!$A$18:$L$18, 0),FALSE), 'E2 Allocators'!$B$15:$W$361, MATCH(BC$17, 'E2 Allocators'!$B$15:$W$15, 0),FALSE))</f>
        <v>1.5873828621026292E-2</v>
      </c>
      <c r="BD640" s="1243">
        <f>IF(ISERROR(VLOOKUP(VLOOKUP($A640, 'E4 TB Allocation Details'!$A$18:$L$214, MATCH("A &amp; G ID", 'E4 TB Allocation Details'!$A$18:$L$18, 0),FALSE), 'E2 Allocators'!$B$15:$W$361, MATCH(BD$17, 'E2 Allocators'!$B$15:$W$15, 0),FALSE)), 0, VLOOKUP(VLOOKUP($A640, 'E4 TB Allocation Details'!$A$18:$L$214, MATCH("A &amp; G ID", 'E4 TB Allocation Details'!$A$18:$L$18, 0),FALSE), 'E2 Allocators'!$B$15:$W$361, MATCH(BD$17, 'E2 Allocators'!$B$15:$W$15, 0),FALSE))</f>
        <v>0</v>
      </c>
      <c r="BE640" s="1243">
        <f>IF(ISERROR(VLOOKUP(VLOOKUP($A640, 'E4 TB Allocation Details'!$A$18:$L$214, MATCH("A &amp; G ID", 'E4 TB Allocation Details'!$A$18:$L$18, 0),FALSE), 'E2 Allocators'!$B$15:$W$361, MATCH(BE$17, 'E2 Allocators'!$B$15:$W$15, 0),FALSE)), 0, VLOOKUP(VLOOKUP($A640, 'E4 TB Allocation Details'!$A$18:$L$214, MATCH("A &amp; G ID", 'E4 TB Allocation Details'!$A$18:$L$18, 0),FALSE), 'E2 Allocators'!$B$15:$W$361, MATCH(BE$17, 'E2 Allocators'!$B$15:$W$15, 0),FALSE))</f>
        <v>1.3835403480926534E-3</v>
      </c>
      <c r="BF640" s="1243">
        <f>IF(ISERROR(VLOOKUP(VLOOKUP($A640, 'E4 TB Allocation Details'!$A$18:$L$214, MATCH("A &amp; G ID", 'E4 TB Allocation Details'!$A$18:$L$18, 0),FALSE), 'E2 Allocators'!$B$15:$W$361, MATCH(BF$17, 'E2 Allocators'!$B$15:$W$15, 0),FALSE)), 0, VLOOKUP(VLOOKUP($A640, 'E4 TB Allocation Details'!$A$18:$L$214, MATCH("A &amp; G ID", 'E4 TB Allocation Details'!$A$18:$L$18, 0),FALSE), 'E2 Allocators'!$B$15:$W$361, MATCH(BF$17, 'E2 Allocators'!$B$15:$W$15, 0),FALSE))</f>
        <v>0</v>
      </c>
      <c r="BG640" s="1243">
        <f>IF(ISERROR(VLOOKUP(VLOOKUP($A640, 'E4 TB Allocation Details'!$A$18:$L$214, MATCH("A &amp; G ID", 'E4 TB Allocation Details'!$A$18:$L$18, 0),FALSE), 'E2 Allocators'!$B$15:$W$361, MATCH(BG$17, 'E2 Allocators'!$B$15:$W$15, 0),FALSE)), 0, VLOOKUP(VLOOKUP($A640, 'E4 TB Allocation Details'!$A$18:$L$214, MATCH("A &amp; G ID", 'E4 TB Allocation Details'!$A$18:$L$18, 0),FALSE), 'E2 Allocators'!$B$15:$W$361, MATCH(BG$17, 'E2 Allocators'!$B$15:$W$15, 0),FALSE))</f>
        <v>0</v>
      </c>
      <c r="BH640" s="1243">
        <f>IF(ISERROR(VLOOKUP(VLOOKUP($A640, 'E4 TB Allocation Details'!$A$18:$L$214, MATCH("A &amp; G ID", 'E4 TB Allocation Details'!$A$18:$L$18, 0),FALSE), 'E2 Allocators'!$B$15:$W$361, MATCH(BH$17, 'E2 Allocators'!$B$15:$W$15, 0),FALSE)), 0, VLOOKUP(VLOOKUP($A640, 'E4 TB Allocation Details'!$A$18:$L$214, MATCH("A &amp; G ID", 'E4 TB Allocation Details'!$A$18:$L$18, 0),FALSE), 'E2 Allocators'!$B$15:$W$361, MATCH(BH$17, 'E2 Allocators'!$B$15:$W$15, 0),FALSE))</f>
        <v>0</v>
      </c>
      <c r="BI640" s="1243">
        <f>IF(ISERROR(VLOOKUP(VLOOKUP($A640, 'E4 TB Allocation Details'!$A$18:$L$214, MATCH("A &amp; G ID", 'E4 TB Allocation Details'!$A$18:$L$18, 0),FALSE), 'E2 Allocators'!$B$15:$W$361, MATCH(BI$17, 'E2 Allocators'!$B$15:$W$15, 0),FALSE)), 0, VLOOKUP(VLOOKUP($A640, 'E4 TB Allocation Details'!$A$18:$L$214, MATCH("A &amp; G ID", 'E4 TB Allocation Details'!$A$18:$L$18, 0),FALSE), 'E2 Allocators'!$B$15:$W$361, MATCH(BI$17, 'E2 Allocators'!$B$15:$W$15, 0),FALSE))</f>
        <v>0</v>
      </c>
      <c r="BJ640" s="1243">
        <f>IF(ISERROR(VLOOKUP(VLOOKUP($A640, 'E4 TB Allocation Details'!$A$18:$L$214, MATCH("A &amp; G ID", 'E4 TB Allocation Details'!$A$18:$L$18, 0),FALSE), 'E2 Allocators'!$B$15:$W$361, MATCH(BJ$17, 'E2 Allocators'!$B$15:$W$15, 0),FALSE)), 0, VLOOKUP(VLOOKUP($A640, 'E4 TB Allocation Details'!$A$18:$L$214, MATCH("A &amp; G ID", 'E4 TB Allocation Details'!$A$18:$L$18, 0),FALSE), 'E2 Allocators'!$B$15:$W$361, MATCH(BJ$17, 'E2 Allocators'!$B$15:$W$15, 0),FALSE))</f>
        <v>0</v>
      </c>
      <c r="BK640" s="1243">
        <f>IF(ISERROR(VLOOKUP(VLOOKUP($A640, 'E4 TB Allocation Details'!$A$18:$L$214, MATCH("A &amp; G ID", 'E4 TB Allocation Details'!$A$18:$L$18, 0),FALSE), 'E2 Allocators'!$B$15:$W$361, MATCH(BK$17, 'E2 Allocators'!$B$15:$W$15, 0),FALSE)), 0, VLOOKUP(VLOOKUP($A640, 'E4 TB Allocation Details'!$A$18:$L$214, MATCH("A &amp; G ID", 'E4 TB Allocation Details'!$A$18:$L$18, 0),FALSE), 'E2 Allocators'!$B$15:$W$361, MATCH(BK$17, 'E2 Allocators'!$B$15:$W$15, 0),FALSE))</f>
        <v>0</v>
      </c>
      <c r="BL640" s="1243">
        <f>IF(ISERROR(VLOOKUP(VLOOKUP($A640, 'E4 TB Allocation Details'!$A$18:$L$214, MATCH("A &amp; G ID", 'E4 TB Allocation Details'!$A$18:$L$18, 0),FALSE), 'E2 Allocators'!$B$15:$W$361, MATCH(BL$17, 'E2 Allocators'!$B$15:$W$15, 0),FALSE)), 0, VLOOKUP(VLOOKUP($A640, 'E4 TB Allocation Details'!$A$18:$L$214, MATCH("A &amp; G ID", 'E4 TB Allocation Details'!$A$18:$L$18, 0),FALSE), 'E2 Allocators'!$B$15:$W$361, MATCH(BL$17, 'E2 Allocators'!$B$15:$W$15, 0),FALSE))</f>
        <v>0</v>
      </c>
      <c r="BM640" s="1243">
        <f>IF(ISERROR(VLOOKUP(VLOOKUP($A640, 'E4 TB Allocation Details'!$A$18:$L$214, MATCH("A &amp; G ID", 'E4 TB Allocation Details'!$A$18:$L$18, 0),FALSE), 'E2 Allocators'!$B$15:$W$361, MATCH(BM$17, 'E2 Allocators'!$B$15:$W$15, 0),FALSE)), 0, VLOOKUP(VLOOKUP($A640, 'E4 TB Allocation Details'!$A$18:$L$214, MATCH("A &amp; G ID", 'E4 TB Allocation Details'!$A$18:$L$18, 0),FALSE), 'E2 Allocators'!$B$15:$W$361, MATCH(BM$17, 'E2 Allocators'!$B$15:$W$15, 0),FALSE))</f>
        <v>0</v>
      </c>
      <c r="BN640" s="1243">
        <f>IF(ISERROR(VLOOKUP(VLOOKUP($A640, 'E4 TB Allocation Details'!$A$18:$L$214, MATCH("A &amp; G ID", 'E4 TB Allocation Details'!$A$18:$L$18, 0),FALSE), 'E2 Allocators'!$B$15:$W$361, MATCH(BN$17, 'E2 Allocators'!$B$15:$W$15, 0),FALSE)), 0, VLOOKUP(VLOOKUP($A640, 'E4 TB Allocation Details'!$A$18:$L$214, MATCH("A &amp; G ID", 'E4 TB Allocation Details'!$A$18:$L$18, 0),FALSE), 'E2 Allocators'!$B$15:$W$361, MATCH(BN$17, 'E2 Allocators'!$B$15:$W$15, 0),FALSE))</f>
        <v>0</v>
      </c>
      <c r="BO640" s="1243">
        <f>IF(ISERROR(VLOOKUP(VLOOKUP($A640, 'E4 TB Allocation Details'!$A$18:$L$214, MATCH("A &amp; G ID", 'E4 TB Allocation Details'!$A$18:$L$18, 0),FALSE), 'E2 Allocators'!$B$15:$W$361, MATCH(BO$17, 'E2 Allocators'!$B$15:$W$15, 0),FALSE)), 0, VLOOKUP(VLOOKUP($A640, 'E4 TB Allocation Details'!$A$18:$L$214, MATCH("A &amp; G ID", 'E4 TB Allocation Details'!$A$18:$L$18, 0),FALSE), 'E2 Allocators'!$B$15:$W$361, MATCH(BO$17, 'E2 Allocators'!$B$15:$W$15, 0),FALSE))</f>
        <v>0</v>
      </c>
      <c r="BP640" s="1243">
        <f>IF(ISERROR(VLOOKUP(VLOOKUP($A640, 'E4 TB Allocation Details'!$A$18:$L$214, MATCH("A &amp; G ID", 'E4 TB Allocation Details'!$A$18:$L$18, 0),FALSE), 'E2 Allocators'!$B$15:$W$361, MATCH(BP$17, 'E2 Allocators'!$B$15:$W$15, 0),FALSE)), 0, VLOOKUP(VLOOKUP($A640, 'E4 TB Allocation Details'!$A$18:$L$214, MATCH("A &amp; G ID", 'E4 TB Allocation Details'!$A$18:$L$18, 0),FALSE), 'E2 Allocators'!$B$15:$W$361, MATCH(BP$17, 'E2 Allocators'!$B$15:$W$15, 0),FALSE))</f>
        <v>0</v>
      </c>
      <c r="BQ640" s="1247">
        <f t="shared" si="903"/>
        <v>1</v>
      </c>
    </row>
    <row r="641" spans="1:69" s="229" customFormat="1" ht="12.75">
      <c r="A641" s="1254">
        <v>1930</v>
      </c>
      <c r="B641" s="1241" t="s">
        <v>515</v>
      </c>
      <c r="C641" s="1242">
        <v>1</v>
      </c>
      <c r="D641" s="1246"/>
      <c r="E641" s="1246"/>
      <c r="F641" s="1246"/>
      <c r="G641" s="1246"/>
      <c r="H641" s="1246"/>
      <c r="I641" s="1246"/>
      <c r="J641" s="1246"/>
      <c r="K641" s="1246"/>
      <c r="L641" s="1246"/>
      <c r="M641" s="1246"/>
      <c r="N641" s="1246"/>
      <c r="O641" s="1246"/>
      <c r="P641" s="1246"/>
      <c r="Q641" s="1246"/>
      <c r="R641" s="1246"/>
      <c r="S641" s="1246"/>
      <c r="T641" s="1246"/>
      <c r="U641" s="1246"/>
      <c r="V641" s="1246"/>
      <c r="W641" s="1246"/>
      <c r="X641" s="1246"/>
      <c r="Y641" s="1246"/>
      <c r="Z641" s="1246"/>
      <c r="AA641" s="1246"/>
      <c r="AB641" s="1246"/>
      <c r="AC641" s="1246"/>
      <c r="AD641" s="1246"/>
      <c r="AE641" s="1246"/>
      <c r="AF641" s="1246"/>
      <c r="AG641" s="1246"/>
      <c r="AH641" s="1246"/>
      <c r="AI641" s="1246"/>
      <c r="AJ641" s="1246"/>
      <c r="AK641" s="1246"/>
      <c r="AL641" s="1246"/>
      <c r="AM641" s="1246"/>
      <c r="AN641" s="1246"/>
      <c r="AO641" s="1246"/>
      <c r="AP641" s="1246"/>
      <c r="AQ641" s="1246"/>
      <c r="AR641" s="1246"/>
      <c r="AS641" s="1246"/>
      <c r="AT641" s="1246"/>
      <c r="AU641" s="1246"/>
      <c r="AV641" s="1246"/>
      <c r="AW641" s="1243">
        <f>IF(ISERROR(VLOOKUP(VLOOKUP($A641, 'E4 TB Allocation Details'!$A$18:$L$214, MATCH("A &amp; G ID", 'E4 TB Allocation Details'!$A$18:$L$18, 0),FALSE), 'E2 Allocators'!$B$15:$W$361, MATCH(AW$17, 'E2 Allocators'!$B$15:$W$15, 0),FALSE)), 0, VLOOKUP(VLOOKUP($A641, 'E4 TB Allocation Details'!$A$18:$L$214, MATCH("A &amp; G ID", 'E4 TB Allocation Details'!$A$18:$L$18, 0),FALSE), 'E2 Allocators'!$B$15:$W$361, MATCH(AW$17, 'E2 Allocators'!$B$15:$W$15, 0),FALSE))</f>
        <v>0.65291820820210478</v>
      </c>
      <c r="AX641" s="1243">
        <f>IF(ISERROR(VLOOKUP(VLOOKUP($A641, 'E4 TB Allocation Details'!$A$18:$L$214, MATCH("A &amp; G ID", 'E4 TB Allocation Details'!$A$18:$L$18, 0),FALSE), 'E2 Allocators'!$B$15:$W$361, MATCH(AX$17, 'E2 Allocators'!$B$15:$W$15, 0),FALSE)), 0, VLOOKUP(VLOOKUP($A641, 'E4 TB Allocation Details'!$A$18:$L$214, MATCH("A &amp; G ID", 'E4 TB Allocation Details'!$A$18:$L$18, 0),FALSE), 'E2 Allocators'!$B$15:$W$361, MATCH(AX$17, 'E2 Allocators'!$B$15:$W$15, 0),FALSE))</f>
        <v>0.21386594634660286</v>
      </c>
      <c r="AY641" s="1243">
        <f>IF(ISERROR(VLOOKUP(VLOOKUP($A641, 'E4 TB Allocation Details'!$A$18:$L$214, MATCH("A &amp; G ID", 'E4 TB Allocation Details'!$A$18:$L$18, 0),FALSE), 'E2 Allocators'!$B$15:$W$361, MATCH(AY$17, 'E2 Allocators'!$B$15:$W$15, 0),FALSE)), 0, VLOOKUP(VLOOKUP($A641, 'E4 TB Allocation Details'!$A$18:$L$214, MATCH("A &amp; G ID", 'E4 TB Allocation Details'!$A$18:$L$18, 0),FALSE), 'E2 Allocators'!$B$15:$W$361, MATCH(AY$17, 'E2 Allocators'!$B$15:$W$15, 0),FALSE))</f>
        <v>0.11595847648217347</v>
      </c>
      <c r="AZ641" s="1243">
        <f>IF(ISERROR(VLOOKUP(VLOOKUP($A641, 'E4 TB Allocation Details'!$A$18:$L$214, MATCH("A &amp; G ID", 'E4 TB Allocation Details'!$A$18:$L$18, 0),FALSE), 'E2 Allocators'!$B$15:$W$361, MATCH(AZ$17, 'E2 Allocators'!$B$15:$W$15, 0),FALSE)), 0, VLOOKUP(VLOOKUP($A641, 'E4 TB Allocation Details'!$A$18:$L$214, MATCH("A &amp; G ID", 'E4 TB Allocation Details'!$A$18:$L$18, 0),FALSE), 'E2 Allocators'!$B$15:$W$361, MATCH(AZ$17, 'E2 Allocators'!$B$15:$W$15, 0),FALSE))</f>
        <v>0</v>
      </c>
      <c r="BA641" s="1243">
        <f>IF(ISERROR(VLOOKUP(VLOOKUP($A641, 'E4 TB Allocation Details'!$A$18:$L$214, MATCH("A &amp; G ID", 'E4 TB Allocation Details'!$A$18:$L$18, 0),FALSE), 'E2 Allocators'!$B$15:$W$361, MATCH(BA$17, 'E2 Allocators'!$B$15:$W$15, 0),FALSE)), 0, VLOOKUP(VLOOKUP($A641, 'E4 TB Allocation Details'!$A$18:$L$214, MATCH("A &amp; G ID", 'E4 TB Allocation Details'!$A$18:$L$18, 0),FALSE), 'E2 Allocators'!$B$15:$W$361, MATCH(BA$17, 'E2 Allocators'!$B$15:$W$15, 0),FALSE))</f>
        <v>0</v>
      </c>
      <c r="BB641" s="1243">
        <f>IF(ISERROR(VLOOKUP(VLOOKUP($A641, 'E4 TB Allocation Details'!$A$18:$L$214, MATCH("A &amp; G ID", 'E4 TB Allocation Details'!$A$18:$L$18, 0),FALSE), 'E2 Allocators'!$B$15:$W$361, MATCH(BB$17, 'E2 Allocators'!$B$15:$W$15, 0),FALSE)), 0, VLOOKUP(VLOOKUP($A641, 'E4 TB Allocation Details'!$A$18:$L$214, MATCH("A &amp; G ID", 'E4 TB Allocation Details'!$A$18:$L$18, 0),FALSE), 'E2 Allocators'!$B$15:$W$361, MATCH(BB$17, 'E2 Allocators'!$B$15:$W$15, 0),FALSE))</f>
        <v>0</v>
      </c>
      <c r="BC641" s="1243">
        <f>IF(ISERROR(VLOOKUP(VLOOKUP($A641, 'E4 TB Allocation Details'!$A$18:$L$214, MATCH("A &amp; G ID", 'E4 TB Allocation Details'!$A$18:$L$18, 0),FALSE), 'E2 Allocators'!$B$15:$W$361, MATCH(BC$17, 'E2 Allocators'!$B$15:$W$15, 0),FALSE)), 0, VLOOKUP(VLOOKUP($A641, 'E4 TB Allocation Details'!$A$18:$L$214, MATCH("A &amp; G ID", 'E4 TB Allocation Details'!$A$18:$L$18, 0),FALSE), 'E2 Allocators'!$B$15:$W$361, MATCH(BC$17, 'E2 Allocators'!$B$15:$W$15, 0),FALSE))</f>
        <v>1.5873828621026292E-2</v>
      </c>
      <c r="BD641" s="1243">
        <f>IF(ISERROR(VLOOKUP(VLOOKUP($A641, 'E4 TB Allocation Details'!$A$18:$L$214, MATCH("A &amp; G ID", 'E4 TB Allocation Details'!$A$18:$L$18, 0),FALSE), 'E2 Allocators'!$B$15:$W$361, MATCH(BD$17, 'E2 Allocators'!$B$15:$W$15, 0),FALSE)), 0, VLOOKUP(VLOOKUP($A641, 'E4 TB Allocation Details'!$A$18:$L$214, MATCH("A &amp; G ID", 'E4 TB Allocation Details'!$A$18:$L$18, 0),FALSE), 'E2 Allocators'!$B$15:$W$361, MATCH(BD$17, 'E2 Allocators'!$B$15:$W$15, 0),FALSE))</f>
        <v>0</v>
      </c>
      <c r="BE641" s="1243">
        <f>IF(ISERROR(VLOOKUP(VLOOKUP($A641, 'E4 TB Allocation Details'!$A$18:$L$214, MATCH("A &amp; G ID", 'E4 TB Allocation Details'!$A$18:$L$18, 0),FALSE), 'E2 Allocators'!$B$15:$W$361, MATCH(BE$17, 'E2 Allocators'!$B$15:$W$15, 0),FALSE)), 0, VLOOKUP(VLOOKUP($A641, 'E4 TB Allocation Details'!$A$18:$L$214, MATCH("A &amp; G ID", 'E4 TB Allocation Details'!$A$18:$L$18, 0),FALSE), 'E2 Allocators'!$B$15:$W$361, MATCH(BE$17, 'E2 Allocators'!$B$15:$W$15, 0),FALSE))</f>
        <v>1.3835403480926534E-3</v>
      </c>
      <c r="BF641" s="1243">
        <f>IF(ISERROR(VLOOKUP(VLOOKUP($A641, 'E4 TB Allocation Details'!$A$18:$L$214, MATCH("A &amp; G ID", 'E4 TB Allocation Details'!$A$18:$L$18, 0),FALSE), 'E2 Allocators'!$B$15:$W$361, MATCH(BF$17, 'E2 Allocators'!$B$15:$W$15, 0),FALSE)), 0, VLOOKUP(VLOOKUP($A641, 'E4 TB Allocation Details'!$A$18:$L$214, MATCH("A &amp; G ID", 'E4 TB Allocation Details'!$A$18:$L$18, 0),FALSE), 'E2 Allocators'!$B$15:$W$361, MATCH(BF$17, 'E2 Allocators'!$B$15:$W$15, 0),FALSE))</f>
        <v>0</v>
      </c>
      <c r="BG641" s="1243">
        <f>IF(ISERROR(VLOOKUP(VLOOKUP($A641, 'E4 TB Allocation Details'!$A$18:$L$214, MATCH("A &amp; G ID", 'E4 TB Allocation Details'!$A$18:$L$18, 0),FALSE), 'E2 Allocators'!$B$15:$W$361, MATCH(BG$17, 'E2 Allocators'!$B$15:$W$15, 0),FALSE)), 0, VLOOKUP(VLOOKUP($A641, 'E4 TB Allocation Details'!$A$18:$L$214, MATCH("A &amp; G ID", 'E4 TB Allocation Details'!$A$18:$L$18, 0),FALSE), 'E2 Allocators'!$B$15:$W$361, MATCH(BG$17, 'E2 Allocators'!$B$15:$W$15, 0),FALSE))</f>
        <v>0</v>
      </c>
      <c r="BH641" s="1243">
        <f>IF(ISERROR(VLOOKUP(VLOOKUP($A641, 'E4 TB Allocation Details'!$A$18:$L$214, MATCH("A &amp; G ID", 'E4 TB Allocation Details'!$A$18:$L$18, 0),FALSE), 'E2 Allocators'!$B$15:$W$361, MATCH(BH$17, 'E2 Allocators'!$B$15:$W$15, 0),FALSE)), 0, VLOOKUP(VLOOKUP($A641, 'E4 TB Allocation Details'!$A$18:$L$214, MATCH("A &amp; G ID", 'E4 TB Allocation Details'!$A$18:$L$18, 0),FALSE), 'E2 Allocators'!$B$15:$W$361, MATCH(BH$17, 'E2 Allocators'!$B$15:$W$15, 0),FALSE))</f>
        <v>0</v>
      </c>
      <c r="BI641" s="1243">
        <f>IF(ISERROR(VLOOKUP(VLOOKUP($A641, 'E4 TB Allocation Details'!$A$18:$L$214, MATCH("A &amp; G ID", 'E4 TB Allocation Details'!$A$18:$L$18, 0),FALSE), 'E2 Allocators'!$B$15:$W$361, MATCH(BI$17, 'E2 Allocators'!$B$15:$W$15, 0),FALSE)), 0, VLOOKUP(VLOOKUP($A641, 'E4 TB Allocation Details'!$A$18:$L$214, MATCH("A &amp; G ID", 'E4 TB Allocation Details'!$A$18:$L$18, 0),FALSE), 'E2 Allocators'!$B$15:$W$361, MATCH(BI$17, 'E2 Allocators'!$B$15:$W$15, 0),FALSE))</f>
        <v>0</v>
      </c>
      <c r="BJ641" s="1243">
        <f>IF(ISERROR(VLOOKUP(VLOOKUP($A641, 'E4 TB Allocation Details'!$A$18:$L$214, MATCH("A &amp; G ID", 'E4 TB Allocation Details'!$A$18:$L$18, 0),FALSE), 'E2 Allocators'!$B$15:$W$361, MATCH(BJ$17, 'E2 Allocators'!$B$15:$W$15, 0),FALSE)), 0, VLOOKUP(VLOOKUP($A641, 'E4 TB Allocation Details'!$A$18:$L$214, MATCH("A &amp; G ID", 'E4 TB Allocation Details'!$A$18:$L$18, 0),FALSE), 'E2 Allocators'!$B$15:$W$361, MATCH(BJ$17, 'E2 Allocators'!$B$15:$W$15, 0),FALSE))</f>
        <v>0</v>
      </c>
      <c r="BK641" s="1243">
        <f>IF(ISERROR(VLOOKUP(VLOOKUP($A641, 'E4 TB Allocation Details'!$A$18:$L$214, MATCH("A &amp; G ID", 'E4 TB Allocation Details'!$A$18:$L$18, 0),FALSE), 'E2 Allocators'!$B$15:$W$361, MATCH(BK$17, 'E2 Allocators'!$B$15:$W$15, 0),FALSE)), 0, VLOOKUP(VLOOKUP($A641, 'E4 TB Allocation Details'!$A$18:$L$214, MATCH("A &amp; G ID", 'E4 TB Allocation Details'!$A$18:$L$18, 0),FALSE), 'E2 Allocators'!$B$15:$W$361, MATCH(BK$17, 'E2 Allocators'!$B$15:$W$15, 0),FALSE))</f>
        <v>0</v>
      </c>
      <c r="BL641" s="1243">
        <f>IF(ISERROR(VLOOKUP(VLOOKUP($A641, 'E4 TB Allocation Details'!$A$18:$L$214, MATCH("A &amp; G ID", 'E4 TB Allocation Details'!$A$18:$L$18, 0),FALSE), 'E2 Allocators'!$B$15:$W$361, MATCH(BL$17, 'E2 Allocators'!$B$15:$W$15, 0),FALSE)), 0, VLOOKUP(VLOOKUP($A641, 'E4 TB Allocation Details'!$A$18:$L$214, MATCH("A &amp; G ID", 'E4 TB Allocation Details'!$A$18:$L$18, 0),FALSE), 'E2 Allocators'!$B$15:$W$361, MATCH(BL$17, 'E2 Allocators'!$B$15:$W$15, 0),FALSE))</f>
        <v>0</v>
      </c>
      <c r="BM641" s="1243">
        <f>IF(ISERROR(VLOOKUP(VLOOKUP($A641, 'E4 TB Allocation Details'!$A$18:$L$214, MATCH("A &amp; G ID", 'E4 TB Allocation Details'!$A$18:$L$18, 0),FALSE), 'E2 Allocators'!$B$15:$W$361, MATCH(BM$17, 'E2 Allocators'!$B$15:$W$15, 0),FALSE)), 0, VLOOKUP(VLOOKUP($A641, 'E4 TB Allocation Details'!$A$18:$L$214, MATCH("A &amp; G ID", 'E4 TB Allocation Details'!$A$18:$L$18, 0),FALSE), 'E2 Allocators'!$B$15:$W$361, MATCH(BM$17, 'E2 Allocators'!$B$15:$W$15, 0),FALSE))</f>
        <v>0</v>
      </c>
      <c r="BN641" s="1243">
        <f>IF(ISERROR(VLOOKUP(VLOOKUP($A641, 'E4 TB Allocation Details'!$A$18:$L$214, MATCH("A &amp; G ID", 'E4 TB Allocation Details'!$A$18:$L$18, 0),FALSE), 'E2 Allocators'!$B$15:$W$361, MATCH(BN$17, 'E2 Allocators'!$B$15:$W$15, 0),FALSE)), 0, VLOOKUP(VLOOKUP($A641, 'E4 TB Allocation Details'!$A$18:$L$214, MATCH("A &amp; G ID", 'E4 TB Allocation Details'!$A$18:$L$18, 0),FALSE), 'E2 Allocators'!$B$15:$W$361, MATCH(BN$17, 'E2 Allocators'!$B$15:$W$15, 0),FALSE))</f>
        <v>0</v>
      </c>
      <c r="BO641" s="1243">
        <f>IF(ISERROR(VLOOKUP(VLOOKUP($A641, 'E4 TB Allocation Details'!$A$18:$L$214, MATCH("A &amp; G ID", 'E4 TB Allocation Details'!$A$18:$L$18, 0),FALSE), 'E2 Allocators'!$B$15:$W$361, MATCH(BO$17, 'E2 Allocators'!$B$15:$W$15, 0),FALSE)), 0, VLOOKUP(VLOOKUP($A641, 'E4 TB Allocation Details'!$A$18:$L$214, MATCH("A &amp; G ID", 'E4 TB Allocation Details'!$A$18:$L$18, 0),FALSE), 'E2 Allocators'!$B$15:$W$361, MATCH(BO$17, 'E2 Allocators'!$B$15:$W$15, 0),FALSE))</f>
        <v>0</v>
      </c>
      <c r="BP641" s="1243">
        <f>IF(ISERROR(VLOOKUP(VLOOKUP($A641, 'E4 TB Allocation Details'!$A$18:$L$214, MATCH("A &amp; G ID", 'E4 TB Allocation Details'!$A$18:$L$18, 0),FALSE), 'E2 Allocators'!$B$15:$W$361, MATCH(BP$17, 'E2 Allocators'!$B$15:$W$15, 0),FALSE)), 0, VLOOKUP(VLOOKUP($A641, 'E4 TB Allocation Details'!$A$18:$L$214, MATCH("A &amp; G ID", 'E4 TB Allocation Details'!$A$18:$L$18, 0),FALSE), 'E2 Allocators'!$B$15:$W$361, MATCH(BP$17, 'E2 Allocators'!$B$15:$W$15, 0),FALSE))</f>
        <v>0</v>
      </c>
      <c r="BQ641" s="1247">
        <f t="shared" si="903"/>
        <v>1</v>
      </c>
    </row>
    <row r="642" spans="1:69" s="229" customFormat="1" ht="12.75">
      <c r="A642" s="1254">
        <v>1935</v>
      </c>
      <c r="B642" s="1241" t="s">
        <v>516</v>
      </c>
      <c r="C642" s="1242">
        <v>1</v>
      </c>
      <c r="D642" s="1246"/>
      <c r="E642" s="1246"/>
      <c r="F642" s="1246"/>
      <c r="G642" s="1246"/>
      <c r="H642" s="1246"/>
      <c r="I642" s="1246"/>
      <c r="J642" s="1246"/>
      <c r="K642" s="1246"/>
      <c r="L642" s="1246"/>
      <c r="M642" s="1246"/>
      <c r="N642" s="1246"/>
      <c r="O642" s="1246"/>
      <c r="P642" s="1246"/>
      <c r="Q642" s="1246"/>
      <c r="R642" s="1246"/>
      <c r="S642" s="1246"/>
      <c r="T642" s="1246"/>
      <c r="U642" s="1246"/>
      <c r="V642" s="1246"/>
      <c r="W642" s="1246"/>
      <c r="X642" s="1246"/>
      <c r="Y642" s="1246"/>
      <c r="Z642" s="1246"/>
      <c r="AA642" s="1246"/>
      <c r="AB642" s="1246"/>
      <c r="AC642" s="1246"/>
      <c r="AD642" s="1246"/>
      <c r="AE642" s="1246"/>
      <c r="AF642" s="1246"/>
      <c r="AG642" s="1246"/>
      <c r="AH642" s="1246"/>
      <c r="AI642" s="1246"/>
      <c r="AJ642" s="1246"/>
      <c r="AK642" s="1246"/>
      <c r="AL642" s="1246"/>
      <c r="AM642" s="1246"/>
      <c r="AN642" s="1246"/>
      <c r="AO642" s="1246"/>
      <c r="AP642" s="1246"/>
      <c r="AQ642" s="1246"/>
      <c r="AR642" s="1246"/>
      <c r="AS642" s="1246"/>
      <c r="AT642" s="1246"/>
      <c r="AU642" s="1246"/>
      <c r="AV642" s="1246"/>
      <c r="AW642" s="1243">
        <f>IF(ISERROR(VLOOKUP(VLOOKUP($A642, 'E4 TB Allocation Details'!$A$18:$L$214, MATCH("A &amp; G ID", 'E4 TB Allocation Details'!$A$18:$L$18, 0),FALSE), 'E2 Allocators'!$B$15:$W$361, MATCH(AW$17, 'E2 Allocators'!$B$15:$W$15, 0),FALSE)), 0, VLOOKUP(VLOOKUP($A642, 'E4 TB Allocation Details'!$A$18:$L$214, MATCH("A &amp; G ID", 'E4 TB Allocation Details'!$A$18:$L$18, 0),FALSE), 'E2 Allocators'!$B$15:$W$361, MATCH(AW$17, 'E2 Allocators'!$B$15:$W$15, 0),FALSE))</f>
        <v>0.65291820820210478</v>
      </c>
      <c r="AX642" s="1243">
        <f>IF(ISERROR(VLOOKUP(VLOOKUP($A642, 'E4 TB Allocation Details'!$A$18:$L$214, MATCH("A &amp; G ID", 'E4 TB Allocation Details'!$A$18:$L$18, 0),FALSE), 'E2 Allocators'!$B$15:$W$361, MATCH(AX$17, 'E2 Allocators'!$B$15:$W$15, 0),FALSE)), 0, VLOOKUP(VLOOKUP($A642, 'E4 TB Allocation Details'!$A$18:$L$214, MATCH("A &amp; G ID", 'E4 TB Allocation Details'!$A$18:$L$18, 0),FALSE), 'E2 Allocators'!$B$15:$W$361, MATCH(AX$17, 'E2 Allocators'!$B$15:$W$15, 0),FALSE))</f>
        <v>0.21386594634660286</v>
      </c>
      <c r="AY642" s="1243">
        <f>IF(ISERROR(VLOOKUP(VLOOKUP($A642, 'E4 TB Allocation Details'!$A$18:$L$214, MATCH("A &amp; G ID", 'E4 TB Allocation Details'!$A$18:$L$18, 0),FALSE), 'E2 Allocators'!$B$15:$W$361, MATCH(AY$17, 'E2 Allocators'!$B$15:$W$15, 0),FALSE)), 0, VLOOKUP(VLOOKUP($A642, 'E4 TB Allocation Details'!$A$18:$L$214, MATCH("A &amp; G ID", 'E4 TB Allocation Details'!$A$18:$L$18, 0),FALSE), 'E2 Allocators'!$B$15:$W$361, MATCH(AY$17, 'E2 Allocators'!$B$15:$W$15, 0),FALSE))</f>
        <v>0.11595847648217347</v>
      </c>
      <c r="AZ642" s="1243">
        <f>IF(ISERROR(VLOOKUP(VLOOKUP($A642, 'E4 TB Allocation Details'!$A$18:$L$214, MATCH("A &amp; G ID", 'E4 TB Allocation Details'!$A$18:$L$18, 0),FALSE), 'E2 Allocators'!$B$15:$W$361, MATCH(AZ$17, 'E2 Allocators'!$B$15:$W$15, 0),FALSE)), 0, VLOOKUP(VLOOKUP($A642, 'E4 TB Allocation Details'!$A$18:$L$214, MATCH("A &amp; G ID", 'E4 TB Allocation Details'!$A$18:$L$18, 0),FALSE), 'E2 Allocators'!$B$15:$W$361, MATCH(AZ$17, 'E2 Allocators'!$B$15:$W$15, 0),FALSE))</f>
        <v>0</v>
      </c>
      <c r="BA642" s="1243">
        <f>IF(ISERROR(VLOOKUP(VLOOKUP($A642, 'E4 TB Allocation Details'!$A$18:$L$214, MATCH("A &amp; G ID", 'E4 TB Allocation Details'!$A$18:$L$18, 0),FALSE), 'E2 Allocators'!$B$15:$W$361, MATCH(BA$17, 'E2 Allocators'!$B$15:$W$15, 0),FALSE)), 0, VLOOKUP(VLOOKUP($A642, 'E4 TB Allocation Details'!$A$18:$L$214, MATCH("A &amp; G ID", 'E4 TB Allocation Details'!$A$18:$L$18, 0),FALSE), 'E2 Allocators'!$B$15:$W$361, MATCH(BA$17, 'E2 Allocators'!$B$15:$W$15, 0),FALSE))</f>
        <v>0</v>
      </c>
      <c r="BB642" s="1243">
        <f>IF(ISERROR(VLOOKUP(VLOOKUP($A642, 'E4 TB Allocation Details'!$A$18:$L$214, MATCH("A &amp; G ID", 'E4 TB Allocation Details'!$A$18:$L$18, 0),FALSE), 'E2 Allocators'!$B$15:$W$361, MATCH(BB$17, 'E2 Allocators'!$B$15:$W$15, 0),FALSE)), 0, VLOOKUP(VLOOKUP($A642, 'E4 TB Allocation Details'!$A$18:$L$214, MATCH("A &amp; G ID", 'E4 TB Allocation Details'!$A$18:$L$18, 0),FALSE), 'E2 Allocators'!$B$15:$W$361, MATCH(BB$17, 'E2 Allocators'!$B$15:$W$15, 0),FALSE))</f>
        <v>0</v>
      </c>
      <c r="BC642" s="1243">
        <f>IF(ISERROR(VLOOKUP(VLOOKUP($A642, 'E4 TB Allocation Details'!$A$18:$L$214, MATCH("A &amp; G ID", 'E4 TB Allocation Details'!$A$18:$L$18, 0),FALSE), 'E2 Allocators'!$B$15:$W$361, MATCH(BC$17, 'E2 Allocators'!$B$15:$W$15, 0),FALSE)), 0, VLOOKUP(VLOOKUP($A642, 'E4 TB Allocation Details'!$A$18:$L$214, MATCH("A &amp; G ID", 'E4 TB Allocation Details'!$A$18:$L$18, 0),FALSE), 'E2 Allocators'!$B$15:$W$361, MATCH(BC$17, 'E2 Allocators'!$B$15:$W$15, 0),FALSE))</f>
        <v>1.5873828621026292E-2</v>
      </c>
      <c r="BD642" s="1243">
        <f>IF(ISERROR(VLOOKUP(VLOOKUP($A642, 'E4 TB Allocation Details'!$A$18:$L$214, MATCH("A &amp; G ID", 'E4 TB Allocation Details'!$A$18:$L$18, 0),FALSE), 'E2 Allocators'!$B$15:$W$361, MATCH(BD$17, 'E2 Allocators'!$B$15:$W$15, 0),FALSE)), 0, VLOOKUP(VLOOKUP($A642, 'E4 TB Allocation Details'!$A$18:$L$214, MATCH("A &amp; G ID", 'E4 TB Allocation Details'!$A$18:$L$18, 0),FALSE), 'E2 Allocators'!$B$15:$W$361, MATCH(BD$17, 'E2 Allocators'!$B$15:$W$15, 0),FALSE))</f>
        <v>0</v>
      </c>
      <c r="BE642" s="1243">
        <f>IF(ISERROR(VLOOKUP(VLOOKUP($A642, 'E4 TB Allocation Details'!$A$18:$L$214, MATCH("A &amp; G ID", 'E4 TB Allocation Details'!$A$18:$L$18, 0),FALSE), 'E2 Allocators'!$B$15:$W$361, MATCH(BE$17, 'E2 Allocators'!$B$15:$W$15, 0),FALSE)), 0, VLOOKUP(VLOOKUP($A642, 'E4 TB Allocation Details'!$A$18:$L$214, MATCH("A &amp; G ID", 'E4 TB Allocation Details'!$A$18:$L$18, 0),FALSE), 'E2 Allocators'!$B$15:$W$361, MATCH(BE$17, 'E2 Allocators'!$B$15:$W$15, 0),FALSE))</f>
        <v>1.3835403480926534E-3</v>
      </c>
      <c r="BF642" s="1243">
        <f>IF(ISERROR(VLOOKUP(VLOOKUP($A642, 'E4 TB Allocation Details'!$A$18:$L$214, MATCH("A &amp; G ID", 'E4 TB Allocation Details'!$A$18:$L$18, 0),FALSE), 'E2 Allocators'!$B$15:$W$361, MATCH(BF$17, 'E2 Allocators'!$B$15:$W$15, 0),FALSE)), 0, VLOOKUP(VLOOKUP($A642, 'E4 TB Allocation Details'!$A$18:$L$214, MATCH("A &amp; G ID", 'E4 TB Allocation Details'!$A$18:$L$18, 0),FALSE), 'E2 Allocators'!$B$15:$W$361, MATCH(BF$17, 'E2 Allocators'!$B$15:$W$15, 0),FALSE))</f>
        <v>0</v>
      </c>
      <c r="BG642" s="1243">
        <f>IF(ISERROR(VLOOKUP(VLOOKUP($A642, 'E4 TB Allocation Details'!$A$18:$L$214, MATCH("A &amp; G ID", 'E4 TB Allocation Details'!$A$18:$L$18, 0),FALSE), 'E2 Allocators'!$B$15:$W$361, MATCH(BG$17, 'E2 Allocators'!$B$15:$W$15, 0),FALSE)), 0, VLOOKUP(VLOOKUP($A642, 'E4 TB Allocation Details'!$A$18:$L$214, MATCH("A &amp; G ID", 'E4 TB Allocation Details'!$A$18:$L$18, 0),FALSE), 'E2 Allocators'!$B$15:$W$361, MATCH(BG$17, 'E2 Allocators'!$B$15:$W$15, 0),FALSE))</f>
        <v>0</v>
      </c>
      <c r="BH642" s="1243">
        <f>IF(ISERROR(VLOOKUP(VLOOKUP($A642, 'E4 TB Allocation Details'!$A$18:$L$214, MATCH("A &amp; G ID", 'E4 TB Allocation Details'!$A$18:$L$18, 0),FALSE), 'E2 Allocators'!$B$15:$W$361, MATCH(BH$17, 'E2 Allocators'!$B$15:$W$15, 0),FALSE)), 0, VLOOKUP(VLOOKUP($A642, 'E4 TB Allocation Details'!$A$18:$L$214, MATCH("A &amp; G ID", 'E4 TB Allocation Details'!$A$18:$L$18, 0),FALSE), 'E2 Allocators'!$B$15:$W$361, MATCH(BH$17, 'E2 Allocators'!$B$15:$W$15, 0),FALSE))</f>
        <v>0</v>
      </c>
      <c r="BI642" s="1243">
        <f>IF(ISERROR(VLOOKUP(VLOOKUP($A642, 'E4 TB Allocation Details'!$A$18:$L$214, MATCH("A &amp; G ID", 'E4 TB Allocation Details'!$A$18:$L$18, 0),FALSE), 'E2 Allocators'!$B$15:$W$361, MATCH(BI$17, 'E2 Allocators'!$B$15:$W$15, 0),FALSE)), 0, VLOOKUP(VLOOKUP($A642, 'E4 TB Allocation Details'!$A$18:$L$214, MATCH("A &amp; G ID", 'E4 TB Allocation Details'!$A$18:$L$18, 0),FALSE), 'E2 Allocators'!$B$15:$W$361, MATCH(BI$17, 'E2 Allocators'!$B$15:$W$15, 0),FALSE))</f>
        <v>0</v>
      </c>
      <c r="BJ642" s="1243">
        <f>IF(ISERROR(VLOOKUP(VLOOKUP($A642, 'E4 TB Allocation Details'!$A$18:$L$214, MATCH("A &amp; G ID", 'E4 TB Allocation Details'!$A$18:$L$18, 0),FALSE), 'E2 Allocators'!$B$15:$W$361, MATCH(BJ$17, 'E2 Allocators'!$B$15:$W$15, 0),FALSE)), 0, VLOOKUP(VLOOKUP($A642, 'E4 TB Allocation Details'!$A$18:$L$214, MATCH("A &amp; G ID", 'E4 TB Allocation Details'!$A$18:$L$18, 0),FALSE), 'E2 Allocators'!$B$15:$W$361, MATCH(BJ$17, 'E2 Allocators'!$B$15:$W$15, 0),FALSE))</f>
        <v>0</v>
      </c>
      <c r="BK642" s="1243">
        <f>IF(ISERROR(VLOOKUP(VLOOKUP($A642, 'E4 TB Allocation Details'!$A$18:$L$214, MATCH("A &amp; G ID", 'E4 TB Allocation Details'!$A$18:$L$18, 0),FALSE), 'E2 Allocators'!$B$15:$W$361, MATCH(BK$17, 'E2 Allocators'!$B$15:$W$15, 0),FALSE)), 0, VLOOKUP(VLOOKUP($A642, 'E4 TB Allocation Details'!$A$18:$L$214, MATCH("A &amp; G ID", 'E4 TB Allocation Details'!$A$18:$L$18, 0),FALSE), 'E2 Allocators'!$B$15:$W$361, MATCH(BK$17, 'E2 Allocators'!$B$15:$W$15, 0),FALSE))</f>
        <v>0</v>
      </c>
      <c r="BL642" s="1243">
        <f>IF(ISERROR(VLOOKUP(VLOOKUP($A642, 'E4 TB Allocation Details'!$A$18:$L$214, MATCH("A &amp; G ID", 'E4 TB Allocation Details'!$A$18:$L$18, 0),FALSE), 'E2 Allocators'!$B$15:$W$361, MATCH(BL$17, 'E2 Allocators'!$B$15:$W$15, 0),FALSE)), 0, VLOOKUP(VLOOKUP($A642, 'E4 TB Allocation Details'!$A$18:$L$214, MATCH("A &amp; G ID", 'E4 TB Allocation Details'!$A$18:$L$18, 0),FALSE), 'E2 Allocators'!$B$15:$W$361, MATCH(BL$17, 'E2 Allocators'!$B$15:$W$15, 0),FALSE))</f>
        <v>0</v>
      </c>
      <c r="BM642" s="1243">
        <f>IF(ISERROR(VLOOKUP(VLOOKUP($A642, 'E4 TB Allocation Details'!$A$18:$L$214, MATCH("A &amp; G ID", 'E4 TB Allocation Details'!$A$18:$L$18, 0),FALSE), 'E2 Allocators'!$B$15:$W$361, MATCH(BM$17, 'E2 Allocators'!$B$15:$W$15, 0),FALSE)), 0, VLOOKUP(VLOOKUP($A642, 'E4 TB Allocation Details'!$A$18:$L$214, MATCH("A &amp; G ID", 'E4 TB Allocation Details'!$A$18:$L$18, 0),FALSE), 'E2 Allocators'!$B$15:$W$361, MATCH(BM$17, 'E2 Allocators'!$B$15:$W$15, 0),FALSE))</f>
        <v>0</v>
      </c>
      <c r="BN642" s="1243">
        <f>IF(ISERROR(VLOOKUP(VLOOKUP($A642, 'E4 TB Allocation Details'!$A$18:$L$214, MATCH("A &amp; G ID", 'E4 TB Allocation Details'!$A$18:$L$18, 0),FALSE), 'E2 Allocators'!$B$15:$W$361, MATCH(BN$17, 'E2 Allocators'!$B$15:$W$15, 0),FALSE)), 0, VLOOKUP(VLOOKUP($A642, 'E4 TB Allocation Details'!$A$18:$L$214, MATCH("A &amp; G ID", 'E4 TB Allocation Details'!$A$18:$L$18, 0),FALSE), 'E2 Allocators'!$B$15:$W$361, MATCH(BN$17, 'E2 Allocators'!$B$15:$W$15, 0),FALSE))</f>
        <v>0</v>
      </c>
      <c r="BO642" s="1243">
        <f>IF(ISERROR(VLOOKUP(VLOOKUP($A642, 'E4 TB Allocation Details'!$A$18:$L$214, MATCH("A &amp; G ID", 'E4 TB Allocation Details'!$A$18:$L$18, 0),FALSE), 'E2 Allocators'!$B$15:$W$361, MATCH(BO$17, 'E2 Allocators'!$B$15:$W$15, 0),FALSE)), 0, VLOOKUP(VLOOKUP($A642, 'E4 TB Allocation Details'!$A$18:$L$214, MATCH("A &amp; G ID", 'E4 TB Allocation Details'!$A$18:$L$18, 0),FALSE), 'E2 Allocators'!$B$15:$W$361, MATCH(BO$17, 'E2 Allocators'!$B$15:$W$15, 0),FALSE))</f>
        <v>0</v>
      </c>
      <c r="BP642" s="1243">
        <f>IF(ISERROR(VLOOKUP(VLOOKUP($A642, 'E4 TB Allocation Details'!$A$18:$L$214, MATCH("A &amp; G ID", 'E4 TB Allocation Details'!$A$18:$L$18, 0),FALSE), 'E2 Allocators'!$B$15:$W$361, MATCH(BP$17, 'E2 Allocators'!$B$15:$W$15, 0),FALSE)), 0, VLOOKUP(VLOOKUP($A642, 'E4 TB Allocation Details'!$A$18:$L$214, MATCH("A &amp; G ID", 'E4 TB Allocation Details'!$A$18:$L$18, 0),FALSE), 'E2 Allocators'!$B$15:$W$361, MATCH(BP$17, 'E2 Allocators'!$B$15:$W$15, 0),FALSE))</f>
        <v>0</v>
      </c>
      <c r="BQ642" s="1247">
        <f t="shared" si="903"/>
        <v>1</v>
      </c>
    </row>
    <row r="643" spans="1:69" s="229" customFormat="1" ht="12.75">
      <c r="A643" s="1254">
        <v>1940</v>
      </c>
      <c r="B643" s="1241" t="s">
        <v>517</v>
      </c>
      <c r="C643" s="1242">
        <v>1</v>
      </c>
      <c r="D643" s="1246"/>
      <c r="E643" s="1246"/>
      <c r="F643" s="1246"/>
      <c r="G643" s="1246"/>
      <c r="H643" s="1246"/>
      <c r="I643" s="1246"/>
      <c r="J643" s="1246"/>
      <c r="K643" s="1246"/>
      <c r="L643" s="1246"/>
      <c r="M643" s="1246"/>
      <c r="N643" s="1246"/>
      <c r="O643" s="1246"/>
      <c r="P643" s="1246"/>
      <c r="Q643" s="1246"/>
      <c r="R643" s="1246"/>
      <c r="S643" s="1246"/>
      <c r="T643" s="1246"/>
      <c r="U643" s="1246"/>
      <c r="V643" s="1246"/>
      <c r="W643" s="1246"/>
      <c r="X643" s="1246"/>
      <c r="Y643" s="1246"/>
      <c r="Z643" s="1246"/>
      <c r="AA643" s="1246"/>
      <c r="AB643" s="1246"/>
      <c r="AC643" s="1246"/>
      <c r="AD643" s="1246"/>
      <c r="AE643" s="1246"/>
      <c r="AF643" s="1246"/>
      <c r="AG643" s="1246"/>
      <c r="AH643" s="1246"/>
      <c r="AI643" s="1246"/>
      <c r="AJ643" s="1246"/>
      <c r="AK643" s="1246"/>
      <c r="AL643" s="1246"/>
      <c r="AM643" s="1246"/>
      <c r="AN643" s="1246"/>
      <c r="AO643" s="1246"/>
      <c r="AP643" s="1246"/>
      <c r="AQ643" s="1246"/>
      <c r="AR643" s="1246"/>
      <c r="AS643" s="1246"/>
      <c r="AT643" s="1246"/>
      <c r="AU643" s="1246"/>
      <c r="AV643" s="1246"/>
      <c r="AW643" s="1243">
        <f>IF(ISERROR(VLOOKUP(VLOOKUP($A643, 'E4 TB Allocation Details'!$A$18:$L$214, MATCH("A &amp; G ID", 'E4 TB Allocation Details'!$A$18:$L$18, 0),FALSE), 'E2 Allocators'!$B$15:$W$361, MATCH(AW$17, 'E2 Allocators'!$B$15:$W$15, 0),FALSE)), 0, VLOOKUP(VLOOKUP($A643, 'E4 TB Allocation Details'!$A$18:$L$214, MATCH("A &amp; G ID", 'E4 TB Allocation Details'!$A$18:$L$18, 0),FALSE), 'E2 Allocators'!$B$15:$W$361, MATCH(AW$17, 'E2 Allocators'!$B$15:$W$15, 0),FALSE))</f>
        <v>0.65291820820210478</v>
      </c>
      <c r="AX643" s="1243">
        <f>IF(ISERROR(VLOOKUP(VLOOKUP($A643, 'E4 TB Allocation Details'!$A$18:$L$214, MATCH("A &amp; G ID", 'E4 TB Allocation Details'!$A$18:$L$18, 0),FALSE), 'E2 Allocators'!$B$15:$W$361, MATCH(AX$17, 'E2 Allocators'!$B$15:$W$15, 0),FALSE)), 0, VLOOKUP(VLOOKUP($A643, 'E4 TB Allocation Details'!$A$18:$L$214, MATCH("A &amp; G ID", 'E4 TB Allocation Details'!$A$18:$L$18, 0),FALSE), 'E2 Allocators'!$B$15:$W$361, MATCH(AX$17, 'E2 Allocators'!$B$15:$W$15, 0),FALSE))</f>
        <v>0.21386594634660286</v>
      </c>
      <c r="AY643" s="1243">
        <f>IF(ISERROR(VLOOKUP(VLOOKUP($A643, 'E4 TB Allocation Details'!$A$18:$L$214, MATCH("A &amp; G ID", 'E4 TB Allocation Details'!$A$18:$L$18, 0),FALSE), 'E2 Allocators'!$B$15:$W$361, MATCH(AY$17, 'E2 Allocators'!$B$15:$W$15, 0),FALSE)), 0, VLOOKUP(VLOOKUP($A643, 'E4 TB Allocation Details'!$A$18:$L$214, MATCH("A &amp; G ID", 'E4 TB Allocation Details'!$A$18:$L$18, 0),FALSE), 'E2 Allocators'!$B$15:$W$361, MATCH(AY$17, 'E2 Allocators'!$B$15:$W$15, 0),FALSE))</f>
        <v>0.11595847648217347</v>
      </c>
      <c r="AZ643" s="1243">
        <f>IF(ISERROR(VLOOKUP(VLOOKUP($A643, 'E4 TB Allocation Details'!$A$18:$L$214, MATCH("A &amp; G ID", 'E4 TB Allocation Details'!$A$18:$L$18, 0),FALSE), 'E2 Allocators'!$B$15:$W$361, MATCH(AZ$17, 'E2 Allocators'!$B$15:$W$15, 0),FALSE)), 0, VLOOKUP(VLOOKUP($A643, 'E4 TB Allocation Details'!$A$18:$L$214, MATCH("A &amp; G ID", 'E4 TB Allocation Details'!$A$18:$L$18, 0),FALSE), 'E2 Allocators'!$B$15:$W$361, MATCH(AZ$17, 'E2 Allocators'!$B$15:$W$15, 0),FALSE))</f>
        <v>0</v>
      </c>
      <c r="BA643" s="1243">
        <f>IF(ISERROR(VLOOKUP(VLOOKUP($A643, 'E4 TB Allocation Details'!$A$18:$L$214, MATCH("A &amp; G ID", 'E4 TB Allocation Details'!$A$18:$L$18, 0),FALSE), 'E2 Allocators'!$B$15:$W$361, MATCH(BA$17, 'E2 Allocators'!$B$15:$W$15, 0),FALSE)), 0, VLOOKUP(VLOOKUP($A643, 'E4 TB Allocation Details'!$A$18:$L$214, MATCH("A &amp; G ID", 'E4 TB Allocation Details'!$A$18:$L$18, 0),FALSE), 'E2 Allocators'!$B$15:$W$361, MATCH(BA$17, 'E2 Allocators'!$B$15:$W$15, 0),FALSE))</f>
        <v>0</v>
      </c>
      <c r="BB643" s="1243">
        <f>IF(ISERROR(VLOOKUP(VLOOKUP($A643, 'E4 TB Allocation Details'!$A$18:$L$214, MATCH("A &amp; G ID", 'E4 TB Allocation Details'!$A$18:$L$18, 0),FALSE), 'E2 Allocators'!$B$15:$W$361, MATCH(BB$17, 'E2 Allocators'!$B$15:$W$15, 0),FALSE)), 0, VLOOKUP(VLOOKUP($A643, 'E4 TB Allocation Details'!$A$18:$L$214, MATCH("A &amp; G ID", 'E4 TB Allocation Details'!$A$18:$L$18, 0),FALSE), 'E2 Allocators'!$B$15:$W$361, MATCH(BB$17, 'E2 Allocators'!$B$15:$W$15, 0),FALSE))</f>
        <v>0</v>
      </c>
      <c r="BC643" s="1243">
        <f>IF(ISERROR(VLOOKUP(VLOOKUP($A643, 'E4 TB Allocation Details'!$A$18:$L$214, MATCH("A &amp; G ID", 'E4 TB Allocation Details'!$A$18:$L$18, 0),FALSE), 'E2 Allocators'!$B$15:$W$361, MATCH(BC$17, 'E2 Allocators'!$B$15:$W$15, 0),FALSE)), 0, VLOOKUP(VLOOKUP($A643, 'E4 TB Allocation Details'!$A$18:$L$214, MATCH("A &amp; G ID", 'E4 TB Allocation Details'!$A$18:$L$18, 0),FALSE), 'E2 Allocators'!$B$15:$W$361, MATCH(BC$17, 'E2 Allocators'!$B$15:$W$15, 0),FALSE))</f>
        <v>1.5873828621026292E-2</v>
      </c>
      <c r="BD643" s="1243">
        <f>IF(ISERROR(VLOOKUP(VLOOKUP($A643, 'E4 TB Allocation Details'!$A$18:$L$214, MATCH("A &amp; G ID", 'E4 TB Allocation Details'!$A$18:$L$18, 0),FALSE), 'E2 Allocators'!$B$15:$W$361, MATCH(BD$17, 'E2 Allocators'!$B$15:$W$15, 0),FALSE)), 0, VLOOKUP(VLOOKUP($A643, 'E4 TB Allocation Details'!$A$18:$L$214, MATCH("A &amp; G ID", 'E4 TB Allocation Details'!$A$18:$L$18, 0),FALSE), 'E2 Allocators'!$B$15:$W$361, MATCH(BD$17, 'E2 Allocators'!$B$15:$W$15, 0),FALSE))</f>
        <v>0</v>
      </c>
      <c r="BE643" s="1243">
        <f>IF(ISERROR(VLOOKUP(VLOOKUP($A643, 'E4 TB Allocation Details'!$A$18:$L$214, MATCH("A &amp; G ID", 'E4 TB Allocation Details'!$A$18:$L$18, 0),FALSE), 'E2 Allocators'!$B$15:$W$361, MATCH(BE$17, 'E2 Allocators'!$B$15:$W$15, 0),FALSE)), 0, VLOOKUP(VLOOKUP($A643, 'E4 TB Allocation Details'!$A$18:$L$214, MATCH("A &amp; G ID", 'E4 TB Allocation Details'!$A$18:$L$18, 0),FALSE), 'E2 Allocators'!$B$15:$W$361, MATCH(BE$17, 'E2 Allocators'!$B$15:$W$15, 0),FALSE))</f>
        <v>1.3835403480926534E-3</v>
      </c>
      <c r="BF643" s="1243">
        <f>IF(ISERROR(VLOOKUP(VLOOKUP($A643, 'E4 TB Allocation Details'!$A$18:$L$214, MATCH("A &amp; G ID", 'E4 TB Allocation Details'!$A$18:$L$18, 0),FALSE), 'E2 Allocators'!$B$15:$W$361, MATCH(BF$17, 'E2 Allocators'!$B$15:$W$15, 0),FALSE)), 0, VLOOKUP(VLOOKUP($A643, 'E4 TB Allocation Details'!$A$18:$L$214, MATCH("A &amp; G ID", 'E4 TB Allocation Details'!$A$18:$L$18, 0),FALSE), 'E2 Allocators'!$B$15:$W$361, MATCH(BF$17, 'E2 Allocators'!$B$15:$W$15, 0),FALSE))</f>
        <v>0</v>
      </c>
      <c r="BG643" s="1243">
        <f>IF(ISERROR(VLOOKUP(VLOOKUP($A643, 'E4 TB Allocation Details'!$A$18:$L$214, MATCH("A &amp; G ID", 'E4 TB Allocation Details'!$A$18:$L$18, 0),FALSE), 'E2 Allocators'!$B$15:$W$361, MATCH(BG$17, 'E2 Allocators'!$B$15:$W$15, 0),FALSE)), 0, VLOOKUP(VLOOKUP($A643, 'E4 TB Allocation Details'!$A$18:$L$214, MATCH("A &amp; G ID", 'E4 TB Allocation Details'!$A$18:$L$18, 0),FALSE), 'E2 Allocators'!$B$15:$W$361, MATCH(BG$17, 'E2 Allocators'!$B$15:$W$15, 0),FALSE))</f>
        <v>0</v>
      </c>
      <c r="BH643" s="1243">
        <f>IF(ISERROR(VLOOKUP(VLOOKUP($A643, 'E4 TB Allocation Details'!$A$18:$L$214, MATCH("A &amp; G ID", 'E4 TB Allocation Details'!$A$18:$L$18, 0),FALSE), 'E2 Allocators'!$B$15:$W$361, MATCH(BH$17, 'E2 Allocators'!$B$15:$W$15, 0),FALSE)), 0, VLOOKUP(VLOOKUP($A643, 'E4 TB Allocation Details'!$A$18:$L$214, MATCH("A &amp; G ID", 'E4 TB Allocation Details'!$A$18:$L$18, 0),FALSE), 'E2 Allocators'!$B$15:$W$361, MATCH(BH$17, 'E2 Allocators'!$B$15:$W$15, 0),FALSE))</f>
        <v>0</v>
      </c>
      <c r="BI643" s="1243">
        <f>IF(ISERROR(VLOOKUP(VLOOKUP($A643, 'E4 TB Allocation Details'!$A$18:$L$214, MATCH("A &amp; G ID", 'E4 TB Allocation Details'!$A$18:$L$18, 0),FALSE), 'E2 Allocators'!$B$15:$W$361, MATCH(BI$17, 'E2 Allocators'!$B$15:$W$15, 0),FALSE)), 0, VLOOKUP(VLOOKUP($A643, 'E4 TB Allocation Details'!$A$18:$L$214, MATCH("A &amp; G ID", 'E4 TB Allocation Details'!$A$18:$L$18, 0),FALSE), 'E2 Allocators'!$B$15:$W$361, MATCH(BI$17, 'E2 Allocators'!$B$15:$W$15, 0),FALSE))</f>
        <v>0</v>
      </c>
      <c r="BJ643" s="1243">
        <f>IF(ISERROR(VLOOKUP(VLOOKUP($A643, 'E4 TB Allocation Details'!$A$18:$L$214, MATCH("A &amp; G ID", 'E4 TB Allocation Details'!$A$18:$L$18, 0),FALSE), 'E2 Allocators'!$B$15:$W$361, MATCH(BJ$17, 'E2 Allocators'!$B$15:$W$15, 0),FALSE)), 0, VLOOKUP(VLOOKUP($A643, 'E4 TB Allocation Details'!$A$18:$L$214, MATCH("A &amp; G ID", 'E4 TB Allocation Details'!$A$18:$L$18, 0),FALSE), 'E2 Allocators'!$B$15:$W$361, MATCH(BJ$17, 'E2 Allocators'!$B$15:$W$15, 0),FALSE))</f>
        <v>0</v>
      </c>
      <c r="BK643" s="1243">
        <f>IF(ISERROR(VLOOKUP(VLOOKUP($A643, 'E4 TB Allocation Details'!$A$18:$L$214, MATCH("A &amp; G ID", 'E4 TB Allocation Details'!$A$18:$L$18, 0),FALSE), 'E2 Allocators'!$B$15:$W$361, MATCH(BK$17, 'E2 Allocators'!$B$15:$W$15, 0),FALSE)), 0, VLOOKUP(VLOOKUP($A643, 'E4 TB Allocation Details'!$A$18:$L$214, MATCH("A &amp; G ID", 'E4 TB Allocation Details'!$A$18:$L$18, 0),FALSE), 'E2 Allocators'!$B$15:$W$361, MATCH(BK$17, 'E2 Allocators'!$B$15:$W$15, 0),FALSE))</f>
        <v>0</v>
      </c>
      <c r="BL643" s="1243">
        <f>IF(ISERROR(VLOOKUP(VLOOKUP($A643, 'E4 TB Allocation Details'!$A$18:$L$214, MATCH("A &amp; G ID", 'E4 TB Allocation Details'!$A$18:$L$18, 0),FALSE), 'E2 Allocators'!$B$15:$W$361, MATCH(BL$17, 'E2 Allocators'!$B$15:$W$15, 0),FALSE)), 0, VLOOKUP(VLOOKUP($A643, 'E4 TB Allocation Details'!$A$18:$L$214, MATCH("A &amp; G ID", 'E4 TB Allocation Details'!$A$18:$L$18, 0),FALSE), 'E2 Allocators'!$B$15:$W$361, MATCH(BL$17, 'E2 Allocators'!$B$15:$W$15, 0),FALSE))</f>
        <v>0</v>
      </c>
      <c r="BM643" s="1243">
        <f>IF(ISERROR(VLOOKUP(VLOOKUP($A643, 'E4 TB Allocation Details'!$A$18:$L$214, MATCH("A &amp; G ID", 'E4 TB Allocation Details'!$A$18:$L$18, 0),FALSE), 'E2 Allocators'!$B$15:$W$361, MATCH(BM$17, 'E2 Allocators'!$B$15:$W$15, 0),FALSE)), 0, VLOOKUP(VLOOKUP($A643, 'E4 TB Allocation Details'!$A$18:$L$214, MATCH("A &amp; G ID", 'E4 TB Allocation Details'!$A$18:$L$18, 0),FALSE), 'E2 Allocators'!$B$15:$W$361, MATCH(BM$17, 'E2 Allocators'!$B$15:$W$15, 0),FALSE))</f>
        <v>0</v>
      </c>
      <c r="BN643" s="1243">
        <f>IF(ISERROR(VLOOKUP(VLOOKUP($A643, 'E4 TB Allocation Details'!$A$18:$L$214, MATCH("A &amp; G ID", 'E4 TB Allocation Details'!$A$18:$L$18, 0),FALSE), 'E2 Allocators'!$B$15:$W$361, MATCH(BN$17, 'E2 Allocators'!$B$15:$W$15, 0),FALSE)), 0, VLOOKUP(VLOOKUP($A643, 'E4 TB Allocation Details'!$A$18:$L$214, MATCH("A &amp; G ID", 'E4 TB Allocation Details'!$A$18:$L$18, 0),FALSE), 'E2 Allocators'!$B$15:$W$361, MATCH(BN$17, 'E2 Allocators'!$B$15:$W$15, 0),FALSE))</f>
        <v>0</v>
      </c>
      <c r="BO643" s="1243">
        <f>IF(ISERROR(VLOOKUP(VLOOKUP($A643, 'E4 TB Allocation Details'!$A$18:$L$214, MATCH("A &amp; G ID", 'E4 TB Allocation Details'!$A$18:$L$18, 0),FALSE), 'E2 Allocators'!$B$15:$W$361, MATCH(BO$17, 'E2 Allocators'!$B$15:$W$15, 0),FALSE)), 0, VLOOKUP(VLOOKUP($A643, 'E4 TB Allocation Details'!$A$18:$L$214, MATCH("A &amp; G ID", 'E4 TB Allocation Details'!$A$18:$L$18, 0),FALSE), 'E2 Allocators'!$B$15:$W$361, MATCH(BO$17, 'E2 Allocators'!$B$15:$W$15, 0),FALSE))</f>
        <v>0</v>
      </c>
      <c r="BP643" s="1243">
        <f>IF(ISERROR(VLOOKUP(VLOOKUP($A643, 'E4 TB Allocation Details'!$A$18:$L$214, MATCH("A &amp; G ID", 'E4 TB Allocation Details'!$A$18:$L$18, 0),FALSE), 'E2 Allocators'!$B$15:$W$361, MATCH(BP$17, 'E2 Allocators'!$B$15:$W$15, 0),FALSE)), 0, VLOOKUP(VLOOKUP($A643, 'E4 TB Allocation Details'!$A$18:$L$214, MATCH("A &amp; G ID", 'E4 TB Allocation Details'!$A$18:$L$18, 0),FALSE), 'E2 Allocators'!$B$15:$W$361, MATCH(BP$17, 'E2 Allocators'!$B$15:$W$15, 0),FALSE))</f>
        <v>0</v>
      </c>
      <c r="BQ643" s="1247">
        <f t="shared" si="903"/>
        <v>1</v>
      </c>
    </row>
    <row r="644" spans="1:69" s="229" customFormat="1" ht="12.75">
      <c r="A644" s="1254">
        <v>1945</v>
      </c>
      <c r="B644" s="1241" t="s">
        <v>518</v>
      </c>
      <c r="C644" s="1242">
        <v>1</v>
      </c>
      <c r="D644" s="1246"/>
      <c r="E644" s="1246"/>
      <c r="F644" s="1246"/>
      <c r="G644" s="1246"/>
      <c r="H644" s="1246"/>
      <c r="I644" s="1246"/>
      <c r="J644" s="1246"/>
      <c r="K644" s="1246"/>
      <c r="L644" s="1246"/>
      <c r="M644" s="1246"/>
      <c r="N644" s="1246"/>
      <c r="O644" s="1246"/>
      <c r="P644" s="1246"/>
      <c r="Q644" s="1246"/>
      <c r="R644" s="1246"/>
      <c r="S644" s="1246"/>
      <c r="T644" s="1246"/>
      <c r="U644" s="1246"/>
      <c r="V644" s="1246"/>
      <c r="W644" s="1246"/>
      <c r="X644" s="1246"/>
      <c r="Y644" s="1246"/>
      <c r="Z644" s="1246"/>
      <c r="AA644" s="1246"/>
      <c r="AB644" s="1246"/>
      <c r="AC644" s="1246"/>
      <c r="AD644" s="1246"/>
      <c r="AE644" s="1246"/>
      <c r="AF644" s="1246"/>
      <c r="AG644" s="1246"/>
      <c r="AH644" s="1246"/>
      <c r="AI644" s="1246"/>
      <c r="AJ644" s="1246"/>
      <c r="AK644" s="1246"/>
      <c r="AL644" s="1246"/>
      <c r="AM644" s="1246"/>
      <c r="AN644" s="1246"/>
      <c r="AO644" s="1246"/>
      <c r="AP644" s="1246"/>
      <c r="AQ644" s="1246"/>
      <c r="AR644" s="1246"/>
      <c r="AS644" s="1246"/>
      <c r="AT644" s="1246"/>
      <c r="AU644" s="1246"/>
      <c r="AV644" s="1246"/>
      <c r="AW644" s="1243">
        <f>IF(ISERROR(VLOOKUP(VLOOKUP($A644, 'E4 TB Allocation Details'!$A$18:$L$214, MATCH("A &amp; G ID", 'E4 TB Allocation Details'!$A$18:$L$18, 0),FALSE), 'E2 Allocators'!$B$15:$W$361, MATCH(AW$17, 'E2 Allocators'!$B$15:$W$15, 0),FALSE)), 0, VLOOKUP(VLOOKUP($A644, 'E4 TB Allocation Details'!$A$18:$L$214, MATCH("A &amp; G ID", 'E4 TB Allocation Details'!$A$18:$L$18, 0),FALSE), 'E2 Allocators'!$B$15:$W$361, MATCH(AW$17, 'E2 Allocators'!$B$15:$W$15, 0),FALSE))</f>
        <v>0.65291820820210478</v>
      </c>
      <c r="AX644" s="1243">
        <f>IF(ISERROR(VLOOKUP(VLOOKUP($A644, 'E4 TB Allocation Details'!$A$18:$L$214, MATCH("A &amp; G ID", 'E4 TB Allocation Details'!$A$18:$L$18, 0),FALSE), 'E2 Allocators'!$B$15:$W$361, MATCH(AX$17, 'E2 Allocators'!$B$15:$W$15, 0),FALSE)), 0, VLOOKUP(VLOOKUP($A644, 'E4 TB Allocation Details'!$A$18:$L$214, MATCH("A &amp; G ID", 'E4 TB Allocation Details'!$A$18:$L$18, 0),FALSE), 'E2 Allocators'!$B$15:$W$361, MATCH(AX$17, 'E2 Allocators'!$B$15:$W$15, 0),FALSE))</f>
        <v>0.21386594634660286</v>
      </c>
      <c r="AY644" s="1243">
        <f>IF(ISERROR(VLOOKUP(VLOOKUP($A644, 'E4 TB Allocation Details'!$A$18:$L$214, MATCH("A &amp; G ID", 'E4 TB Allocation Details'!$A$18:$L$18, 0),FALSE), 'E2 Allocators'!$B$15:$W$361, MATCH(AY$17, 'E2 Allocators'!$B$15:$W$15, 0),FALSE)), 0, VLOOKUP(VLOOKUP($A644, 'E4 TB Allocation Details'!$A$18:$L$214, MATCH("A &amp; G ID", 'E4 TB Allocation Details'!$A$18:$L$18, 0),FALSE), 'E2 Allocators'!$B$15:$W$361, MATCH(AY$17, 'E2 Allocators'!$B$15:$W$15, 0),FALSE))</f>
        <v>0.11595847648217347</v>
      </c>
      <c r="AZ644" s="1243">
        <f>IF(ISERROR(VLOOKUP(VLOOKUP($A644, 'E4 TB Allocation Details'!$A$18:$L$214, MATCH("A &amp; G ID", 'E4 TB Allocation Details'!$A$18:$L$18, 0),FALSE), 'E2 Allocators'!$B$15:$W$361, MATCH(AZ$17, 'E2 Allocators'!$B$15:$W$15, 0),FALSE)), 0, VLOOKUP(VLOOKUP($A644, 'E4 TB Allocation Details'!$A$18:$L$214, MATCH("A &amp; G ID", 'E4 TB Allocation Details'!$A$18:$L$18, 0),FALSE), 'E2 Allocators'!$B$15:$W$361, MATCH(AZ$17, 'E2 Allocators'!$B$15:$W$15, 0),FALSE))</f>
        <v>0</v>
      </c>
      <c r="BA644" s="1243">
        <f>IF(ISERROR(VLOOKUP(VLOOKUP($A644, 'E4 TB Allocation Details'!$A$18:$L$214, MATCH("A &amp; G ID", 'E4 TB Allocation Details'!$A$18:$L$18, 0),FALSE), 'E2 Allocators'!$B$15:$W$361, MATCH(BA$17, 'E2 Allocators'!$B$15:$W$15, 0),FALSE)), 0, VLOOKUP(VLOOKUP($A644, 'E4 TB Allocation Details'!$A$18:$L$214, MATCH("A &amp; G ID", 'E4 TB Allocation Details'!$A$18:$L$18, 0),FALSE), 'E2 Allocators'!$B$15:$W$361, MATCH(BA$17, 'E2 Allocators'!$B$15:$W$15, 0),FALSE))</f>
        <v>0</v>
      </c>
      <c r="BB644" s="1243">
        <f>IF(ISERROR(VLOOKUP(VLOOKUP($A644, 'E4 TB Allocation Details'!$A$18:$L$214, MATCH("A &amp; G ID", 'E4 TB Allocation Details'!$A$18:$L$18, 0),FALSE), 'E2 Allocators'!$B$15:$W$361, MATCH(BB$17, 'E2 Allocators'!$B$15:$W$15, 0),FALSE)), 0, VLOOKUP(VLOOKUP($A644, 'E4 TB Allocation Details'!$A$18:$L$214, MATCH("A &amp; G ID", 'E4 TB Allocation Details'!$A$18:$L$18, 0),FALSE), 'E2 Allocators'!$B$15:$W$361, MATCH(BB$17, 'E2 Allocators'!$B$15:$W$15, 0),FALSE))</f>
        <v>0</v>
      </c>
      <c r="BC644" s="1243">
        <f>IF(ISERROR(VLOOKUP(VLOOKUP($A644, 'E4 TB Allocation Details'!$A$18:$L$214, MATCH("A &amp; G ID", 'E4 TB Allocation Details'!$A$18:$L$18, 0),FALSE), 'E2 Allocators'!$B$15:$W$361, MATCH(BC$17, 'E2 Allocators'!$B$15:$W$15, 0),FALSE)), 0, VLOOKUP(VLOOKUP($A644, 'E4 TB Allocation Details'!$A$18:$L$214, MATCH("A &amp; G ID", 'E4 TB Allocation Details'!$A$18:$L$18, 0),FALSE), 'E2 Allocators'!$B$15:$W$361, MATCH(BC$17, 'E2 Allocators'!$B$15:$W$15, 0),FALSE))</f>
        <v>1.5873828621026292E-2</v>
      </c>
      <c r="BD644" s="1243">
        <f>IF(ISERROR(VLOOKUP(VLOOKUP($A644, 'E4 TB Allocation Details'!$A$18:$L$214, MATCH("A &amp; G ID", 'E4 TB Allocation Details'!$A$18:$L$18, 0),FALSE), 'E2 Allocators'!$B$15:$W$361, MATCH(BD$17, 'E2 Allocators'!$B$15:$W$15, 0),FALSE)), 0, VLOOKUP(VLOOKUP($A644, 'E4 TB Allocation Details'!$A$18:$L$214, MATCH("A &amp; G ID", 'E4 TB Allocation Details'!$A$18:$L$18, 0),FALSE), 'E2 Allocators'!$B$15:$W$361, MATCH(BD$17, 'E2 Allocators'!$B$15:$W$15, 0),FALSE))</f>
        <v>0</v>
      </c>
      <c r="BE644" s="1243">
        <f>IF(ISERROR(VLOOKUP(VLOOKUP($A644, 'E4 TB Allocation Details'!$A$18:$L$214, MATCH("A &amp; G ID", 'E4 TB Allocation Details'!$A$18:$L$18, 0),FALSE), 'E2 Allocators'!$B$15:$W$361, MATCH(BE$17, 'E2 Allocators'!$B$15:$W$15, 0),FALSE)), 0, VLOOKUP(VLOOKUP($A644, 'E4 TB Allocation Details'!$A$18:$L$214, MATCH("A &amp; G ID", 'E4 TB Allocation Details'!$A$18:$L$18, 0),FALSE), 'E2 Allocators'!$B$15:$W$361, MATCH(BE$17, 'E2 Allocators'!$B$15:$W$15, 0),FALSE))</f>
        <v>1.3835403480926534E-3</v>
      </c>
      <c r="BF644" s="1243">
        <f>IF(ISERROR(VLOOKUP(VLOOKUP($A644, 'E4 TB Allocation Details'!$A$18:$L$214, MATCH("A &amp; G ID", 'E4 TB Allocation Details'!$A$18:$L$18, 0),FALSE), 'E2 Allocators'!$B$15:$W$361, MATCH(BF$17, 'E2 Allocators'!$B$15:$W$15, 0),FALSE)), 0, VLOOKUP(VLOOKUP($A644, 'E4 TB Allocation Details'!$A$18:$L$214, MATCH("A &amp; G ID", 'E4 TB Allocation Details'!$A$18:$L$18, 0),FALSE), 'E2 Allocators'!$B$15:$W$361, MATCH(BF$17, 'E2 Allocators'!$B$15:$W$15, 0),FALSE))</f>
        <v>0</v>
      </c>
      <c r="BG644" s="1243">
        <f>IF(ISERROR(VLOOKUP(VLOOKUP($A644, 'E4 TB Allocation Details'!$A$18:$L$214, MATCH("A &amp; G ID", 'E4 TB Allocation Details'!$A$18:$L$18, 0),FALSE), 'E2 Allocators'!$B$15:$W$361, MATCH(BG$17, 'E2 Allocators'!$B$15:$W$15, 0),FALSE)), 0, VLOOKUP(VLOOKUP($A644, 'E4 TB Allocation Details'!$A$18:$L$214, MATCH("A &amp; G ID", 'E4 TB Allocation Details'!$A$18:$L$18, 0),FALSE), 'E2 Allocators'!$B$15:$W$361, MATCH(BG$17, 'E2 Allocators'!$B$15:$W$15, 0),FALSE))</f>
        <v>0</v>
      </c>
      <c r="BH644" s="1243">
        <f>IF(ISERROR(VLOOKUP(VLOOKUP($A644, 'E4 TB Allocation Details'!$A$18:$L$214, MATCH("A &amp; G ID", 'E4 TB Allocation Details'!$A$18:$L$18, 0),FALSE), 'E2 Allocators'!$B$15:$W$361, MATCH(BH$17, 'E2 Allocators'!$B$15:$W$15, 0),FALSE)), 0, VLOOKUP(VLOOKUP($A644, 'E4 TB Allocation Details'!$A$18:$L$214, MATCH("A &amp; G ID", 'E4 TB Allocation Details'!$A$18:$L$18, 0),FALSE), 'E2 Allocators'!$B$15:$W$361, MATCH(BH$17, 'E2 Allocators'!$B$15:$W$15, 0),FALSE))</f>
        <v>0</v>
      </c>
      <c r="BI644" s="1243">
        <f>IF(ISERROR(VLOOKUP(VLOOKUP($A644, 'E4 TB Allocation Details'!$A$18:$L$214, MATCH("A &amp; G ID", 'E4 TB Allocation Details'!$A$18:$L$18, 0),FALSE), 'E2 Allocators'!$B$15:$W$361, MATCH(BI$17, 'E2 Allocators'!$B$15:$W$15, 0),FALSE)), 0, VLOOKUP(VLOOKUP($A644, 'E4 TB Allocation Details'!$A$18:$L$214, MATCH("A &amp; G ID", 'E4 TB Allocation Details'!$A$18:$L$18, 0),FALSE), 'E2 Allocators'!$B$15:$W$361, MATCH(BI$17, 'E2 Allocators'!$B$15:$W$15, 0),FALSE))</f>
        <v>0</v>
      </c>
      <c r="BJ644" s="1243">
        <f>IF(ISERROR(VLOOKUP(VLOOKUP($A644, 'E4 TB Allocation Details'!$A$18:$L$214, MATCH("A &amp; G ID", 'E4 TB Allocation Details'!$A$18:$L$18, 0),FALSE), 'E2 Allocators'!$B$15:$W$361, MATCH(BJ$17, 'E2 Allocators'!$B$15:$W$15, 0),FALSE)), 0, VLOOKUP(VLOOKUP($A644, 'E4 TB Allocation Details'!$A$18:$L$214, MATCH("A &amp; G ID", 'E4 TB Allocation Details'!$A$18:$L$18, 0),FALSE), 'E2 Allocators'!$B$15:$W$361, MATCH(BJ$17, 'E2 Allocators'!$B$15:$W$15, 0),FALSE))</f>
        <v>0</v>
      </c>
      <c r="BK644" s="1243">
        <f>IF(ISERROR(VLOOKUP(VLOOKUP($A644, 'E4 TB Allocation Details'!$A$18:$L$214, MATCH("A &amp; G ID", 'E4 TB Allocation Details'!$A$18:$L$18, 0),FALSE), 'E2 Allocators'!$B$15:$W$361, MATCH(BK$17, 'E2 Allocators'!$B$15:$W$15, 0),FALSE)), 0, VLOOKUP(VLOOKUP($A644, 'E4 TB Allocation Details'!$A$18:$L$214, MATCH("A &amp; G ID", 'E4 TB Allocation Details'!$A$18:$L$18, 0),FALSE), 'E2 Allocators'!$B$15:$W$361, MATCH(BK$17, 'E2 Allocators'!$B$15:$W$15, 0),FALSE))</f>
        <v>0</v>
      </c>
      <c r="BL644" s="1243">
        <f>IF(ISERROR(VLOOKUP(VLOOKUP($A644, 'E4 TB Allocation Details'!$A$18:$L$214, MATCH("A &amp; G ID", 'E4 TB Allocation Details'!$A$18:$L$18, 0),FALSE), 'E2 Allocators'!$B$15:$W$361, MATCH(BL$17, 'E2 Allocators'!$B$15:$W$15, 0),FALSE)), 0, VLOOKUP(VLOOKUP($A644, 'E4 TB Allocation Details'!$A$18:$L$214, MATCH("A &amp; G ID", 'E4 TB Allocation Details'!$A$18:$L$18, 0),FALSE), 'E2 Allocators'!$B$15:$W$361, MATCH(BL$17, 'E2 Allocators'!$B$15:$W$15, 0),FALSE))</f>
        <v>0</v>
      </c>
      <c r="BM644" s="1243">
        <f>IF(ISERROR(VLOOKUP(VLOOKUP($A644, 'E4 TB Allocation Details'!$A$18:$L$214, MATCH("A &amp; G ID", 'E4 TB Allocation Details'!$A$18:$L$18, 0),FALSE), 'E2 Allocators'!$B$15:$W$361, MATCH(BM$17, 'E2 Allocators'!$B$15:$W$15, 0),FALSE)), 0, VLOOKUP(VLOOKUP($A644, 'E4 TB Allocation Details'!$A$18:$L$214, MATCH("A &amp; G ID", 'E4 TB Allocation Details'!$A$18:$L$18, 0),FALSE), 'E2 Allocators'!$B$15:$W$361, MATCH(BM$17, 'E2 Allocators'!$B$15:$W$15, 0),FALSE))</f>
        <v>0</v>
      </c>
      <c r="BN644" s="1243">
        <f>IF(ISERROR(VLOOKUP(VLOOKUP($A644, 'E4 TB Allocation Details'!$A$18:$L$214, MATCH("A &amp; G ID", 'E4 TB Allocation Details'!$A$18:$L$18, 0),FALSE), 'E2 Allocators'!$B$15:$W$361, MATCH(BN$17, 'E2 Allocators'!$B$15:$W$15, 0),FALSE)), 0, VLOOKUP(VLOOKUP($A644, 'E4 TB Allocation Details'!$A$18:$L$214, MATCH("A &amp; G ID", 'E4 TB Allocation Details'!$A$18:$L$18, 0),FALSE), 'E2 Allocators'!$B$15:$W$361, MATCH(BN$17, 'E2 Allocators'!$B$15:$W$15, 0),FALSE))</f>
        <v>0</v>
      </c>
      <c r="BO644" s="1243">
        <f>IF(ISERROR(VLOOKUP(VLOOKUP($A644, 'E4 TB Allocation Details'!$A$18:$L$214, MATCH("A &amp; G ID", 'E4 TB Allocation Details'!$A$18:$L$18, 0),FALSE), 'E2 Allocators'!$B$15:$W$361, MATCH(BO$17, 'E2 Allocators'!$B$15:$W$15, 0),FALSE)), 0, VLOOKUP(VLOOKUP($A644, 'E4 TB Allocation Details'!$A$18:$L$214, MATCH("A &amp; G ID", 'E4 TB Allocation Details'!$A$18:$L$18, 0),FALSE), 'E2 Allocators'!$B$15:$W$361, MATCH(BO$17, 'E2 Allocators'!$B$15:$W$15, 0),FALSE))</f>
        <v>0</v>
      </c>
      <c r="BP644" s="1243">
        <f>IF(ISERROR(VLOOKUP(VLOOKUP($A644, 'E4 TB Allocation Details'!$A$18:$L$214, MATCH("A &amp; G ID", 'E4 TB Allocation Details'!$A$18:$L$18, 0),FALSE), 'E2 Allocators'!$B$15:$W$361, MATCH(BP$17, 'E2 Allocators'!$B$15:$W$15, 0),FALSE)), 0, VLOOKUP(VLOOKUP($A644, 'E4 TB Allocation Details'!$A$18:$L$214, MATCH("A &amp; G ID", 'E4 TB Allocation Details'!$A$18:$L$18, 0),FALSE), 'E2 Allocators'!$B$15:$W$361, MATCH(BP$17, 'E2 Allocators'!$B$15:$W$15, 0),FALSE))</f>
        <v>0</v>
      </c>
      <c r="BQ644" s="1247">
        <f t="shared" si="903"/>
        <v>1</v>
      </c>
    </row>
    <row r="645" spans="1:69" s="229" customFormat="1" ht="12.75">
      <c r="A645" s="1254">
        <v>1950</v>
      </c>
      <c r="B645" s="1241" t="s">
        <v>519</v>
      </c>
      <c r="C645" s="1242">
        <v>1</v>
      </c>
      <c r="D645" s="1246"/>
      <c r="E645" s="1246"/>
      <c r="F645" s="1246"/>
      <c r="G645" s="1246"/>
      <c r="H645" s="1246"/>
      <c r="I645" s="1246"/>
      <c r="J645" s="1246"/>
      <c r="K645" s="1246"/>
      <c r="L645" s="1246"/>
      <c r="M645" s="1246"/>
      <c r="N645" s="1246"/>
      <c r="O645" s="1246"/>
      <c r="P645" s="1246"/>
      <c r="Q645" s="1246"/>
      <c r="R645" s="1246"/>
      <c r="S645" s="1246"/>
      <c r="T645" s="1246"/>
      <c r="U645" s="1246"/>
      <c r="V645" s="1246"/>
      <c r="W645" s="1246"/>
      <c r="X645" s="1246"/>
      <c r="Y645" s="1246"/>
      <c r="Z645" s="1246"/>
      <c r="AA645" s="1246"/>
      <c r="AB645" s="1246"/>
      <c r="AC645" s="1246"/>
      <c r="AD645" s="1246"/>
      <c r="AE645" s="1246"/>
      <c r="AF645" s="1246"/>
      <c r="AG645" s="1246"/>
      <c r="AH645" s="1246"/>
      <c r="AI645" s="1246"/>
      <c r="AJ645" s="1246"/>
      <c r="AK645" s="1246"/>
      <c r="AL645" s="1246"/>
      <c r="AM645" s="1246"/>
      <c r="AN645" s="1246"/>
      <c r="AO645" s="1246"/>
      <c r="AP645" s="1246"/>
      <c r="AQ645" s="1246"/>
      <c r="AR645" s="1246"/>
      <c r="AS645" s="1246"/>
      <c r="AT645" s="1246"/>
      <c r="AU645" s="1246"/>
      <c r="AV645" s="1246"/>
      <c r="AW645" s="1243">
        <f>IF(ISERROR(VLOOKUP(VLOOKUP($A645, 'E4 TB Allocation Details'!$A$18:$L$214, MATCH("A &amp; G ID", 'E4 TB Allocation Details'!$A$18:$L$18, 0),FALSE), 'E2 Allocators'!$B$15:$W$361, MATCH(AW$17, 'E2 Allocators'!$B$15:$W$15, 0),FALSE)), 0, VLOOKUP(VLOOKUP($A645, 'E4 TB Allocation Details'!$A$18:$L$214, MATCH("A &amp; G ID", 'E4 TB Allocation Details'!$A$18:$L$18, 0),FALSE), 'E2 Allocators'!$B$15:$W$361, MATCH(AW$17, 'E2 Allocators'!$B$15:$W$15, 0),FALSE))</f>
        <v>0.65291820820210478</v>
      </c>
      <c r="AX645" s="1243">
        <f>IF(ISERROR(VLOOKUP(VLOOKUP($A645, 'E4 TB Allocation Details'!$A$18:$L$214, MATCH("A &amp; G ID", 'E4 TB Allocation Details'!$A$18:$L$18, 0),FALSE), 'E2 Allocators'!$B$15:$W$361, MATCH(AX$17, 'E2 Allocators'!$B$15:$W$15, 0),FALSE)), 0, VLOOKUP(VLOOKUP($A645, 'E4 TB Allocation Details'!$A$18:$L$214, MATCH("A &amp; G ID", 'E4 TB Allocation Details'!$A$18:$L$18, 0),FALSE), 'E2 Allocators'!$B$15:$W$361, MATCH(AX$17, 'E2 Allocators'!$B$15:$W$15, 0),FALSE))</f>
        <v>0.21386594634660286</v>
      </c>
      <c r="AY645" s="1243">
        <f>IF(ISERROR(VLOOKUP(VLOOKUP($A645, 'E4 TB Allocation Details'!$A$18:$L$214, MATCH("A &amp; G ID", 'E4 TB Allocation Details'!$A$18:$L$18, 0),FALSE), 'E2 Allocators'!$B$15:$W$361, MATCH(AY$17, 'E2 Allocators'!$B$15:$W$15, 0),FALSE)), 0, VLOOKUP(VLOOKUP($A645, 'E4 TB Allocation Details'!$A$18:$L$214, MATCH("A &amp; G ID", 'E4 TB Allocation Details'!$A$18:$L$18, 0),FALSE), 'E2 Allocators'!$B$15:$W$361, MATCH(AY$17, 'E2 Allocators'!$B$15:$W$15, 0),FALSE))</f>
        <v>0.11595847648217347</v>
      </c>
      <c r="AZ645" s="1243">
        <f>IF(ISERROR(VLOOKUP(VLOOKUP($A645, 'E4 TB Allocation Details'!$A$18:$L$214, MATCH("A &amp; G ID", 'E4 TB Allocation Details'!$A$18:$L$18, 0),FALSE), 'E2 Allocators'!$B$15:$W$361, MATCH(AZ$17, 'E2 Allocators'!$B$15:$W$15, 0),FALSE)), 0, VLOOKUP(VLOOKUP($A645, 'E4 TB Allocation Details'!$A$18:$L$214, MATCH("A &amp; G ID", 'E4 TB Allocation Details'!$A$18:$L$18, 0),FALSE), 'E2 Allocators'!$B$15:$W$361, MATCH(AZ$17, 'E2 Allocators'!$B$15:$W$15, 0),FALSE))</f>
        <v>0</v>
      </c>
      <c r="BA645" s="1243">
        <f>IF(ISERROR(VLOOKUP(VLOOKUP($A645, 'E4 TB Allocation Details'!$A$18:$L$214, MATCH("A &amp; G ID", 'E4 TB Allocation Details'!$A$18:$L$18, 0),FALSE), 'E2 Allocators'!$B$15:$W$361, MATCH(BA$17, 'E2 Allocators'!$B$15:$W$15, 0),FALSE)), 0, VLOOKUP(VLOOKUP($A645, 'E4 TB Allocation Details'!$A$18:$L$214, MATCH("A &amp; G ID", 'E4 TB Allocation Details'!$A$18:$L$18, 0),FALSE), 'E2 Allocators'!$B$15:$W$361, MATCH(BA$17, 'E2 Allocators'!$B$15:$W$15, 0),FALSE))</f>
        <v>0</v>
      </c>
      <c r="BB645" s="1243">
        <f>IF(ISERROR(VLOOKUP(VLOOKUP($A645, 'E4 TB Allocation Details'!$A$18:$L$214, MATCH("A &amp; G ID", 'E4 TB Allocation Details'!$A$18:$L$18, 0),FALSE), 'E2 Allocators'!$B$15:$W$361, MATCH(BB$17, 'E2 Allocators'!$B$15:$W$15, 0),FALSE)), 0, VLOOKUP(VLOOKUP($A645, 'E4 TB Allocation Details'!$A$18:$L$214, MATCH("A &amp; G ID", 'E4 TB Allocation Details'!$A$18:$L$18, 0),FALSE), 'E2 Allocators'!$B$15:$W$361, MATCH(BB$17, 'E2 Allocators'!$B$15:$W$15, 0),FALSE))</f>
        <v>0</v>
      </c>
      <c r="BC645" s="1243">
        <f>IF(ISERROR(VLOOKUP(VLOOKUP($A645, 'E4 TB Allocation Details'!$A$18:$L$214, MATCH("A &amp; G ID", 'E4 TB Allocation Details'!$A$18:$L$18, 0),FALSE), 'E2 Allocators'!$B$15:$W$361, MATCH(BC$17, 'E2 Allocators'!$B$15:$W$15, 0),FALSE)), 0, VLOOKUP(VLOOKUP($A645, 'E4 TB Allocation Details'!$A$18:$L$214, MATCH("A &amp; G ID", 'E4 TB Allocation Details'!$A$18:$L$18, 0),FALSE), 'E2 Allocators'!$B$15:$W$361, MATCH(BC$17, 'E2 Allocators'!$B$15:$W$15, 0),FALSE))</f>
        <v>1.5873828621026292E-2</v>
      </c>
      <c r="BD645" s="1243">
        <f>IF(ISERROR(VLOOKUP(VLOOKUP($A645, 'E4 TB Allocation Details'!$A$18:$L$214, MATCH("A &amp; G ID", 'E4 TB Allocation Details'!$A$18:$L$18, 0),FALSE), 'E2 Allocators'!$B$15:$W$361, MATCH(BD$17, 'E2 Allocators'!$B$15:$W$15, 0),FALSE)), 0, VLOOKUP(VLOOKUP($A645, 'E4 TB Allocation Details'!$A$18:$L$214, MATCH("A &amp; G ID", 'E4 TB Allocation Details'!$A$18:$L$18, 0),FALSE), 'E2 Allocators'!$B$15:$W$361, MATCH(BD$17, 'E2 Allocators'!$B$15:$W$15, 0),FALSE))</f>
        <v>0</v>
      </c>
      <c r="BE645" s="1243">
        <f>IF(ISERROR(VLOOKUP(VLOOKUP($A645, 'E4 TB Allocation Details'!$A$18:$L$214, MATCH("A &amp; G ID", 'E4 TB Allocation Details'!$A$18:$L$18, 0),FALSE), 'E2 Allocators'!$B$15:$W$361, MATCH(BE$17, 'E2 Allocators'!$B$15:$W$15, 0),FALSE)), 0, VLOOKUP(VLOOKUP($A645, 'E4 TB Allocation Details'!$A$18:$L$214, MATCH("A &amp; G ID", 'E4 TB Allocation Details'!$A$18:$L$18, 0),FALSE), 'E2 Allocators'!$B$15:$W$361, MATCH(BE$17, 'E2 Allocators'!$B$15:$W$15, 0),FALSE))</f>
        <v>1.3835403480926534E-3</v>
      </c>
      <c r="BF645" s="1243">
        <f>IF(ISERROR(VLOOKUP(VLOOKUP($A645, 'E4 TB Allocation Details'!$A$18:$L$214, MATCH("A &amp; G ID", 'E4 TB Allocation Details'!$A$18:$L$18, 0),FALSE), 'E2 Allocators'!$B$15:$W$361, MATCH(BF$17, 'E2 Allocators'!$B$15:$W$15, 0),FALSE)), 0, VLOOKUP(VLOOKUP($A645, 'E4 TB Allocation Details'!$A$18:$L$214, MATCH("A &amp; G ID", 'E4 TB Allocation Details'!$A$18:$L$18, 0),FALSE), 'E2 Allocators'!$B$15:$W$361, MATCH(BF$17, 'E2 Allocators'!$B$15:$W$15, 0),FALSE))</f>
        <v>0</v>
      </c>
      <c r="BG645" s="1243">
        <f>IF(ISERROR(VLOOKUP(VLOOKUP($A645, 'E4 TB Allocation Details'!$A$18:$L$214, MATCH("A &amp; G ID", 'E4 TB Allocation Details'!$A$18:$L$18, 0),FALSE), 'E2 Allocators'!$B$15:$W$361, MATCH(BG$17, 'E2 Allocators'!$B$15:$W$15, 0),FALSE)), 0, VLOOKUP(VLOOKUP($A645, 'E4 TB Allocation Details'!$A$18:$L$214, MATCH("A &amp; G ID", 'E4 TB Allocation Details'!$A$18:$L$18, 0),FALSE), 'E2 Allocators'!$B$15:$W$361, MATCH(BG$17, 'E2 Allocators'!$B$15:$W$15, 0),FALSE))</f>
        <v>0</v>
      </c>
      <c r="BH645" s="1243">
        <f>IF(ISERROR(VLOOKUP(VLOOKUP($A645, 'E4 TB Allocation Details'!$A$18:$L$214, MATCH("A &amp; G ID", 'E4 TB Allocation Details'!$A$18:$L$18, 0),FALSE), 'E2 Allocators'!$B$15:$W$361, MATCH(BH$17, 'E2 Allocators'!$B$15:$W$15, 0),FALSE)), 0, VLOOKUP(VLOOKUP($A645, 'E4 TB Allocation Details'!$A$18:$L$214, MATCH("A &amp; G ID", 'E4 TB Allocation Details'!$A$18:$L$18, 0),FALSE), 'E2 Allocators'!$B$15:$W$361, MATCH(BH$17, 'E2 Allocators'!$B$15:$W$15, 0),FALSE))</f>
        <v>0</v>
      </c>
      <c r="BI645" s="1243">
        <f>IF(ISERROR(VLOOKUP(VLOOKUP($A645, 'E4 TB Allocation Details'!$A$18:$L$214, MATCH("A &amp; G ID", 'E4 TB Allocation Details'!$A$18:$L$18, 0),FALSE), 'E2 Allocators'!$B$15:$W$361, MATCH(BI$17, 'E2 Allocators'!$B$15:$W$15, 0),FALSE)), 0, VLOOKUP(VLOOKUP($A645, 'E4 TB Allocation Details'!$A$18:$L$214, MATCH("A &amp; G ID", 'E4 TB Allocation Details'!$A$18:$L$18, 0),FALSE), 'E2 Allocators'!$B$15:$W$361, MATCH(BI$17, 'E2 Allocators'!$B$15:$W$15, 0),FALSE))</f>
        <v>0</v>
      </c>
      <c r="BJ645" s="1243">
        <f>IF(ISERROR(VLOOKUP(VLOOKUP($A645, 'E4 TB Allocation Details'!$A$18:$L$214, MATCH("A &amp; G ID", 'E4 TB Allocation Details'!$A$18:$L$18, 0),FALSE), 'E2 Allocators'!$B$15:$W$361, MATCH(BJ$17, 'E2 Allocators'!$B$15:$W$15, 0),FALSE)), 0, VLOOKUP(VLOOKUP($A645, 'E4 TB Allocation Details'!$A$18:$L$214, MATCH("A &amp; G ID", 'E4 TB Allocation Details'!$A$18:$L$18, 0),FALSE), 'E2 Allocators'!$B$15:$W$361, MATCH(BJ$17, 'E2 Allocators'!$B$15:$W$15, 0),FALSE))</f>
        <v>0</v>
      </c>
      <c r="BK645" s="1243">
        <f>IF(ISERROR(VLOOKUP(VLOOKUP($A645, 'E4 TB Allocation Details'!$A$18:$L$214, MATCH("A &amp; G ID", 'E4 TB Allocation Details'!$A$18:$L$18, 0),FALSE), 'E2 Allocators'!$B$15:$W$361, MATCH(BK$17, 'E2 Allocators'!$B$15:$W$15, 0),FALSE)), 0, VLOOKUP(VLOOKUP($A645, 'E4 TB Allocation Details'!$A$18:$L$214, MATCH("A &amp; G ID", 'E4 TB Allocation Details'!$A$18:$L$18, 0),FALSE), 'E2 Allocators'!$B$15:$W$361, MATCH(BK$17, 'E2 Allocators'!$B$15:$W$15, 0),FALSE))</f>
        <v>0</v>
      </c>
      <c r="BL645" s="1243">
        <f>IF(ISERROR(VLOOKUP(VLOOKUP($A645, 'E4 TB Allocation Details'!$A$18:$L$214, MATCH("A &amp; G ID", 'E4 TB Allocation Details'!$A$18:$L$18, 0),FALSE), 'E2 Allocators'!$B$15:$W$361, MATCH(BL$17, 'E2 Allocators'!$B$15:$W$15, 0),FALSE)), 0, VLOOKUP(VLOOKUP($A645, 'E4 TB Allocation Details'!$A$18:$L$214, MATCH("A &amp; G ID", 'E4 TB Allocation Details'!$A$18:$L$18, 0),FALSE), 'E2 Allocators'!$B$15:$W$361, MATCH(BL$17, 'E2 Allocators'!$B$15:$W$15, 0),FALSE))</f>
        <v>0</v>
      </c>
      <c r="BM645" s="1243">
        <f>IF(ISERROR(VLOOKUP(VLOOKUP($A645, 'E4 TB Allocation Details'!$A$18:$L$214, MATCH("A &amp; G ID", 'E4 TB Allocation Details'!$A$18:$L$18, 0),FALSE), 'E2 Allocators'!$B$15:$W$361, MATCH(BM$17, 'E2 Allocators'!$B$15:$W$15, 0),FALSE)), 0, VLOOKUP(VLOOKUP($A645, 'E4 TB Allocation Details'!$A$18:$L$214, MATCH("A &amp; G ID", 'E4 TB Allocation Details'!$A$18:$L$18, 0),FALSE), 'E2 Allocators'!$B$15:$W$361, MATCH(BM$17, 'E2 Allocators'!$B$15:$W$15, 0),FALSE))</f>
        <v>0</v>
      </c>
      <c r="BN645" s="1243">
        <f>IF(ISERROR(VLOOKUP(VLOOKUP($A645, 'E4 TB Allocation Details'!$A$18:$L$214, MATCH("A &amp; G ID", 'E4 TB Allocation Details'!$A$18:$L$18, 0),FALSE), 'E2 Allocators'!$B$15:$W$361, MATCH(BN$17, 'E2 Allocators'!$B$15:$W$15, 0),FALSE)), 0, VLOOKUP(VLOOKUP($A645, 'E4 TB Allocation Details'!$A$18:$L$214, MATCH("A &amp; G ID", 'E4 TB Allocation Details'!$A$18:$L$18, 0),FALSE), 'E2 Allocators'!$B$15:$W$361, MATCH(BN$17, 'E2 Allocators'!$B$15:$W$15, 0),FALSE))</f>
        <v>0</v>
      </c>
      <c r="BO645" s="1243">
        <f>IF(ISERROR(VLOOKUP(VLOOKUP($A645, 'E4 TB Allocation Details'!$A$18:$L$214, MATCH("A &amp; G ID", 'E4 TB Allocation Details'!$A$18:$L$18, 0),FALSE), 'E2 Allocators'!$B$15:$W$361, MATCH(BO$17, 'E2 Allocators'!$B$15:$W$15, 0),FALSE)), 0, VLOOKUP(VLOOKUP($A645, 'E4 TB Allocation Details'!$A$18:$L$214, MATCH("A &amp; G ID", 'E4 TB Allocation Details'!$A$18:$L$18, 0),FALSE), 'E2 Allocators'!$B$15:$W$361, MATCH(BO$17, 'E2 Allocators'!$B$15:$W$15, 0),FALSE))</f>
        <v>0</v>
      </c>
      <c r="BP645" s="1243">
        <f>IF(ISERROR(VLOOKUP(VLOOKUP($A645, 'E4 TB Allocation Details'!$A$18:$L$214, MATCH("A &amp; G ID", 'E4 TB Allocation Details'!$A$18:$L$18, 0),FALSE), 'E2 Allocators'!$B$15:$W$361, MATCH(BP$17, 'E2 Allocators'!$B$15:$W$15, 0),FALSE)), 0, VLOOKUP(VLOOKUP($A645, 'E4 TB Allocation Details'!$A$18:$L$214, MATCH("A &amp; G ID", 'E4 TB Allocation Details'!$A$18:$L$18, 0),FALSE), 'E2 Allocators'!$B$15:$W$361, MATCH(BP$17, 'E2 Allocators'!$B$15:$W$15, 0),FALSE))</f>
        <v>0</v>
      </c>
      <c r="BQ645" s="1247">
        <f t="shared" si="903"/>
        <v>1</v>
      </c>
    </row>
    <row r="646" spans="1:69" s="229" customFormat="1" ht="12.75">
      <c r="A646" s="1254">
        <v>1955</v>
      </c>
      <c r="B646" s="1241" t="s">
        <v>273</v>
      </c>
      <c r="C646" s="1242">
        <v>1</v>
      </c>
      <c r="D646" s="1246"/>
      <c r="E646" s="1246"/>
      <c r="F646" s="1246"/>
      <c r="G646" s="1246"/>
      <c r="H646" s="1246"/>
      <c r="I646" s="1246"/>
      <c r="J646" s="1246"/>
      <c r="K646" s="1246"/>
      <c r="L646" s="1246"/>
      <c r="M646" s="1246"/>
      <c r="N646" s="1246"/>
      <c r="O646" s="1246"/>
      <c r="P646" s="1246"/>
      <c r="Q646" s="1246"/>
      <c r="R646" s="1246"/>
      <c r="S646" s="1246"/>
      <c r="T646" s="1246"/>
      <c r="U646" s="1246"/>
      <c r="V646" s="1246"/>
      <c r="W646" s="1246"/>
      <c r="X646" s="1246"/>
      <c r="Y646" s="1246"/>
      <c r="Z646" s="1246"/>
      <c r="AA646" s="1246"/>
      <c r="AB646" s="1246"/>
      <c r="AC646" s="1246"/>
      <c r="AD646" s="1246"/>
      <c r="AE646" s="1246"/>
      <c r="AF646" s="1246"/>
      <c r="AG646" s="1246"/>
      <c r="AH646" s="1246"/>
      <c r="AI646" s="1246"/>
      <c r="AJ646" s="1246"/>
      <c r="AK646" s="1246"/>
      <c r="AL646" s="1246"/>
      <c r="AM646" s="1246"/>
      <c r="AN646" s="1246"/>
      <c r="AO646" s="1246"/>
      <c r="AP646" s="1246"/>
      <c r="AQ646" s="1246"/>
      <c r="AR646" s="1246"/>
      <c r="AS646" s="1246"/>
      <c r="AT646" s="1246"/>
      <c r="AU646" s="1246"/>
      <c r="AV646" s="1246"/>
      <c r="AW646" s="1243">
        <f>IF(ISERROR(VLOOKUP(VLOOKUP($A646, 'E4 TB Allocation Details'!$A$18:$L$214, MATCH("A &amp; G ID", 'E4 TB Allocation Details'!$A$18:$L$18, 0),FALSE), 'E2 Allocators'!$B$15:$W$361, MATCH(AW$17, 'E2 Allocators'!$B$15:$W$15, 0),FALSE)), 0, VLOOKUP(VLOOKUP($A646, 'E4 TB Allocation Details'!$A$18:$L$214, MATCH("A &amp; G ID", 'E4 TB Allocation Details'!$A$18:$L$18, 0),FALSE), 'E2 Allocators'!$B$15:$W$361, MATCH(AW$17, 'E2 Allocators'!$B$15:$W$15, 0),FALSE))</f>
        <v>0.65291820820210478</v>
      </c>
      <c r="AX646" s="1243">
        <f>IF(ISERROR(VLOOKUP(VLOOKUP($A646, 'E4 TB Allocation Details'!$A$18:$L$214, MATCH("A &amp; G ID", 'E4 TB Allocation Details'!$A$18:$L$18, 0),FALSE), 'E2 Allocators'!$B$15:$W$361, MATCH(AX$17, 'E2 Allocators'!$B$15:$W$15, 0),FALSE)), 0, VLOOKUP(VLOOKUP($A646, 'E4 TB Allocation Details'!$A$18:$L$214, MATCH("A &amp; G ID", 'E4 TB Allocation Details'!$A$18:$L$18, 0),FALSE), 'E2 Allocators'!$B$15:$W$361, MATCH(AX$17, 'E2 Allocators'!$B$15:$W$15, 0),FALSE))</f>
        <v>0.21386594634660286</v>
      </c>
      <c r="AY646" s="1243">
        <f>IF(ISERROR(VLOOKUP(VLOOKUP($A646, 'E4 TB Allocation Details'!$A$18:$L$214, MATCH("A &amp; G ID", 'E4 TB Allocation Details'!$A$18:$L$18, 0),FALSE), 'E2 Allocators'!$B$15:$W$361, MATCH(AY$17, 'E2 Allocators'!$B$15:$W$15, 0),FALSE)), 0, VLOOKUP(VLOOKUP($A646, 'E4 TB Allocation Details'!$A$18:$L$214, MATCH("A &amp; G ID", 'E4 TB Allocation Details'!$A$18:$L$18, 0),FALSE), 'E2 Allocators'!$B$15:$W$361, MATCH(AY$17, 'E2 Allocators'!$B$15:$W$15, 0),FALSE))</f>
        <v>0.11595847648217347</v>
      </c>
      <c r="AZ646" s="1243">
        <f>IF(ISERROR(VLOOKUP(VLOOKUP($A646, 'E4 TB Allocation Details'!$A$18:$L$214, MATCH("A &amp; G ID", 'E4 TB Allocation Details'!$A$18:$L$18, 0),FALSE), 'E2 Allocators'!$B$15:$W$361, MATCH(AZ$17, 'E2 Allocators'!$B$15:$W$15, 0),FALSE)), 0, VLOOKUP(VLOOKUP($A646, 'E4 TB Allocation Details'!$A$18:$L$214, MATCH("A &amp; G ID", 'E4 TB Allocation Details'!$A$18:$L$18, 0),FALSE), 'E2 Allocators'!$B$15:$W$361, MATCH(AZ$17, 'E2 Allocators'!$B$15:$W$15, 0),FALSE))</f>
        <v>0</v>
      </c>
      <c r="BA646" s="1243">
        <f>IF(ISERROR(VLOOKUP(VLOOKUP($A646, 'E4 TB Allocation Details'!$A$18:$L$214, MATCH("A &amp; G ID", 'E4 TB Allocation Details'!$A$18:$L$18, 0),FALSE), 'E2 Allocators'!$B$15:$W$361, MATCH(BA$17, 'E2 Allocators'!$B$15:$W$15, 0),FALSE)), 0, VLOOKUP(VLOOKUP($A646, 'E4 TB Allocation Details'!$A$18:$L$214, MATCH("A &amp; G ID", 'E4 TB Allocation Details'!$A$18:$L$18, 0),FALSE), 'E2 Allocators'!$B$15:$W$361, MATCH(BA$17, 'E2 Allocators'!$B$15:$W$15, 0),FALSE))</f>
        <v>0</v>
      </c>
      <c r="BB646" s="1243">
        <f>IF(ISERROR(VLOOKUP(VLOOKUP($A646, 'E4 TB Allocation Details'!$A$18:$L$214, MATCH("A &amp; G ID", 'E4 TB Allocation Details'!$A$18:$L$18, 0),FALSE), 'E2 Allocators'!$B$15:$W$361, MATCH(BB$17, 'E2 Allocators'!$B$15:$W$15, 0),FALSE)), 0, VLOOKUP(VLOOKUP($A646, 'E4 TB Allocation Details'!$A$18:$L$214, MATCH("A &amp; G ID", 'E4 TB Allocation Details'!$A$18:$L$18, 0),FALSE), 'E2 Allocators'!$B$15:$W$361, MATCH(BB$17, 'E2 Allocators'!$B$15:$W$15, 0),FALSE))</f>
        <v>0</v>
      </c>
      <c r="BC646" s="1243">
        <f>IF(ISERROR(VLOOKUP(VLOOKUP($A646, 'E4 TB Allocation Details'!$A$18:$L$214, MATCH("A &amp; G ID", 'E4 TB Allocation Details'!$A$18:$L$18, 0),FALSE), 'E2 Allocators'!$B$15:$W$361, MATCH(BC$17, 'E2 Allocators'!$B$15:$W$15, 0),FALSE)), 0, VLOOKUP(VLOOKUP($A646, 'E4 TB Allocation Details'!$A$18:$L$214, MATCH("A &amp; G ID", 'E4 TB Allocation Details'!$A$18:$L$18, 0),FALSE), 'E2 Allocators'!$B$15:$W$361, MATCH(BC$17, 'E2 Allocators'!$B$15:$W$15, 0),FALSE))</f>
        <v>1.5873828621026292E-2</v>
      </c>
      <c r="BD646" s="1243">
        <f>IF(ISERROR(VLOOKUP(VLOOKUP($A646, 'E4 TB Allocation Details'!$A$18:$L$214, MATCH("A &amp; G ID", 'E4 TB Allocation Details'!$A$18:$L$18, 0),FALSE), 'E2 Allocators'!$B$15:$W$361, MATCH(BD$17, 'E2 Allocators'!$B$15:$W$15, 0),FALSE)), 0, VLOOKUP(VLOOKUP($A646, 'E4 TB Allocation Details'!$A$18:$L$214, MATCH("A &amp; G ID", 'E4 TB Allocation Details'!$A$18:$L$18, 0),FALSE), 'E2 Allocators'!$B$15:$W$361, MATCH(BD$17, 'E2 Allocators'!$B$15:$W$15, 0),FALSE))</f>
        <v>0</v>
      </c>
      <c r="BE646" s="1243">
        <f>IF(ISERROR(VLOOKUP(VLOOKUP($A646, 'E4 TB Allocation Details'!$A$18:$L$214, MATCH("A &amp; G ID", 'E4 TB Allocation Details'!$A$18:$L$18, 0),FALSE), 'E2 Allocators'!$B$15:$W$361, MATCH(BE$17, 'E2 Allocators'!$B$15:$W$15, 0),FALSE)), 0, VLOOKUP(VLOOKUP($A646, 'E4 TB Allocation Details'!$A$18:$L$214, MATCH("A &amp; G ID", 'E4 TB Allocation Details'!$A$18:$L$18, 0),FALSE), 'E2 Allocators'!$B$15:$W$361, MATCH(BE$17, 'E2 Allocators'!$B$15:$W$15, 0),FALSE))</f>
        <v>1.3835403480926534E-3</v>
      </c>
      <c r="BF646" s="1243">
        <f>IF(ISERROR(VLOOKUP(VLOOKUP($A646, 'E4 TB Allocation Details'!$A$18:$L$214, MATCH("A &amp; G ID", 'E4 TB Allocation Details'!$A$18:$L$18, 0),FALSE), 'E2 Allocators'!$B$15:$W$361, MATCH(BF$17, 'E2 Allocators'!$B$15:$W$15, 0),FALSE)), 0, VLOOKUP(VLOOKUP($A646, 'E4 TB Allocation Details'!$A$18:$L$214, MATCH("A &amp; G ID", 'E4 TB Allocation Details'!$A$18:$L$18, 0),FALSE), 'E2 Allocators'!$B$15:$W$361, MATCH(BF$17, 'E2 Allocators'!$B$15:$W$15, 0),FALSE))</f>
        <v>0</v>
      </c>
      <c r="BG646" s="1243">
        <f>IF(ISERROR(VLOOKUP(VLOOKUP($A646, 'E4 TB Allocation Details'!$A$18:$L$214, MATCH("A &amp; G ID", 'E4 TB Allocation Details'!$A$18:$L$18, 0),FALSE), 'E2 Allocators'!$B$15:$W$361, MATCH(BG$17, 'E2 Allocators'!$B$15:$W$15, 0),FALSE)), 0, VLOOKUP(VLOOKUP($A646, 'E4 TB Allocation Details'!$A$18:$L$214, MATCH("A &amp; G ID", 'E4 TB Allocation Details'!$A$18:$L$18, 0),FALSE), 'E2 Allocators'!$B$15:$W$361, MATCH(BG$17, 'E2 Allocators'!$B$15:$W$15, 0),FALSE))</f>
        <v>0</v>
      </c>
      <c r="BH646" s="1243">
        <f>IF(ISERROR(VLOOKUP(VLOOKUP($A646, 'E4 TB Allocation Details'!$A$18:$L$214, MATCH("A &amp; G ID", 'E4 TB Allocation Details'!$A$18:$L$18, 0),FALSE), 'E2 Allocators'!$B$15:$W$361, MATCH(BH$17, 'E2 Allocators'!$B$15:$W$15, 0),FALSE)), 0, VLOOKUP(VLOOKUP($A646, 'E4 TB Allocation Details'!$A$18:$L$214, MATCH("A &amp; G ID", 'E4 TB Allocation Details'!$A$18:$L$18, 0),FALSE), 'E2 Allocators'!$B$15:$W$361, MATCH(BH$17, 'E2 Allocators'!$B$15:$W$15, 0),FALSE))</f>
        <v>0</v>
      </c>
      <c r="BI646" s="1243">
        <f>IF(ISERROR(VLOOKUP(VLOOKUP($A646, 'E4 TB Allocation Details'!$A$18:$L$214, MATCH("A &amp; G ID", 'E4 TB Allocation Details'!$A$18:$L$18, 0),FALSE), 'E2 Allocators'!$B$15:$W$361, MATCH(BI$17, 'E2 Allocators'!$B$15:$W$15, 0),FALSE)), 0, VLOOKUP(VLOOKUP($A646, 'E4 TB Allocation Details'!$A$18:$L$214, MATCH("A &amp; G ID", 'E4 TB Allocation Details'!$A$18:$L$18, 0),FALSE), 'E2 Allocators'!$B$15:$W$361, MATCH(BI$17, 'E2 Allocators'!$B$15:$W$15, 0),FALSE))</f>
        <v>0</v>
      </c>
      <c r="BJ646" s="1243">
        <f>IF(ISERROR(VLOOKUP(VLOOKUP($A646, 'E4 TB Allocation Details'!$A$18:$L$214, MATCH("A &amp; G ID", 'E4 TB Allocation Details'!$A$18:$L$18, 0),FALSE), 'E2 Allocators'!$B$15:$W$361, MATCH(BJ$17, 'E2 Allocators'!$B$15:$W$15, 0),FALSE)), 0, VLOOKUP(VLOOKUP($A646, 'E4 TB Allocation Details'!$A$18:$L$214, MATCH("A &amp; G ID", 'E4 TB Allocation Details'!$A$18:$L$18, 0),FALSE), 'E2 Allocators'!$B$15:$W$361, MATCH(BJ$17, 'E2 Allocators'!$B$15:$W$15, 0),FALSE))</f>
        <v>0</v>
      </c>
      <c r="BK646" s="1243">
        <f>IF(ISERROR(VLOOKUP(VLOOKUP($A646, 'E4 TB Allocation Details'!$A$18:$L$214, MATCH("A &amp; G ID", 'E4 TB Allocation Details'!$A$18:$L$18, 0),FALSE), 'E2 Allocators'!$B$15:$W$361, MATCH(BK$17, 'E2 Allocators'!$B$15:$W$15, 0),FALSE)), 0, VLOOKUP(VLOOKUP($A646, 'E4 TB Allocation Details'!$A$18:$L$214, MATCH("A &amp; G ID", 'E4 TB Allocation Details'!$A$18:$L$18, 0),FALSE), 'E2 Allocators'!$B$15:$W$361, MATCH(BK$17, 'E2 Allocators'!$B$15:$W$15, 0),FALSE))</f>
        <v>0</v>
      </c>
      <c r="BL646" s="1243">
        <f>IF(ISERROR(VLOOKUP(VLOOKUP($A646, 'E4 TB Allocation Details'!$A$18:$L$214, MATCH("A &amp; G ID", 'E4 TB Allocation Details'!$A$18:$L$18, 0),FALSE), 'E2 Allocators'!$B$15:$W$361, MATCH(BL$17, 'E2 Allocators'!$B$15:$W$15, 0),FALSE)), 0, VLOOKUP(VLOOKUP($A646, 'E4 TB Allocation Details'!$A$18:$L$214, MATCH("A &amp; G ID", 'E4 TB Allocation Details'!$A$18:$L$18, 0),FALSE), 'E2 Allocators'!$B$15:$W$361, MATCH(BL$17, 'E2 Allocators'!$B$15:$W$15, 0),FALSE))</f>
        <v>0</v>
      </c>
      <c r="BM646" s="1243">
        <f>IF(ISERROR(VLOOKUP(VLOOKUP($A646, 'E4 TB Allocation Details'!$A$18:$L$214, MATCH("A &amp; G ID", 'E4 TB Allocation Details'!$A$18:$L$18, 0),FALSE), 'E2 Allocators'!$B$15:$W$361, MATCH(BM$17, 'E2 Allocators'!$B$15:$W$15, 0),FALSE)), 0, VLOOKUP(VLOOKUP($A646, 'E4 TB Allocation Details'!$A$18:$L$214, MATCH("A &amp; G ID", 'E4 TB Allocation Details'!$A$18:$L$18, 0),FALSE), 'E2 Allocators'!$B$15:$W$361, MATCH(BM$17, 'E2 Allocators'!$B$15:$W$15, 0),FALSE))</f>
        <v>0</v>
      </c>
      <c r="BN646" s="1243">
        <f>IF(ISERROR(VLOOKUP(VLOOKUP($A646, 'E4 TB Allocation Details'!$A$18:$L$214, MATCH("A &amp; G ID", 'E4 TB Allocation Details'!$A$18:$L$18, 0),FALSE), 'E2 Allocators'!$B$15:$W$361, MATCH(BN$17, 'E2 Allocators'!$B$15:$W$15, 0),FALSE)), 0, VLOOKUP(VLOOKUP($A646, 'E4 TB Allocation Details'!$A$18:$L$214, MATCH("A &amp; G ID", 'E4 TB Allocation Details'!$A$18:$L$18, 0),FALSE), 'E2 Allocators'!$B$15:$W$361, MATCH(BN$17, 'E2 Allocators'!$B$15:$W$15, 0),FALSE))</f>
        <v>0</v>
      </c>
      <c r="BO646" s="1243">
        <f>IF(ISERROR(VLOOKUP(VLOOKUP($A646, 'E4 TB Allocation Details'!$A$18:$L$214, MATCH("A &amp; G ID", 'E4 TB Allocation Details'!$A$18:$L$18, 0),FALSE), 'E2 Allocators'!$B$15:$W$361, MATCH(BO$17, 'E2 Allocators'!$B$15:$W$15, 0),FALSE)), 0, VLOOKUP(VLOOKUP($A646, 'E4 TB Allocation Details'!$A$18:$L$214, MATCH("A &amp; G ID", 'E4 TB Allocation Details'!$A$18:$L$18, 0),FALSE), 'E2 Allocators'!$B$15:$W$361, MATCH(BO$17, 'E2 Allocators'!$B$15:$W$15, 0),FALSE))</f>
        <v>0</v>
      </c>
      <c r="BP646" s="1243">
        <f>IF(ISERROR(VLOOKUP(VLOOKUP($A646, 'E4 TB Allocation Details'!$A$18:$L$214, MATCH("A &amp; G ID", 'E4 TB Allocation Details'!$A$18:$L$18, 0),FALSE), 'E2 Allocators'!$B$15:$W$361, MATCH(BP$17, 'E2 Allocators'!$B$15:$W$15, 0),FALSE)), 0, VLOOKUP(VLOOKUP($A646, 'E4 TB Allocation Details'!$A$18:$L$214, MATCH("A &amp; G ID", 'E4 TB Allocation Details'!$A$18:$L$18, 0),FALSE), 'E2 Allocators'!$B$15:$W$361, MATCH(BP$17, 'E2 Allocators'!$B$15:$W$15, 0),FALSE))</f>
        <v>0</v>
      </c>
      <c r="BQ646" s="1247">
        <f t="shared" si="903"/>
        <v>1</v>
      </c>
    </row>
    <row r="647" spans="1:69" s="229" customFormat="1" ht="12.75">
      <c r="A647" s="1254">
        <v>1960</v>
      </c>
      <c r="B647" s="1241" t="s">
        <v>274</v>
      </c>
      <c r="C647" s="1242">
        <v>1</v>
      </c>
      <c r="D647" s="1246"/>
      <c r="E647" s="1246"/>
      <c r="F647" s="1246"/>
      <c r="G647" s="1246"/>
      <c r="H647" s="1246"/>
      <c r="I647" s="1246"/>
      <c r="J647" s="1246"/>
      <c r="K647" s="1246"/>
      <c r="L647" s="1246"/>
      <c r="M647" s="1246"/>
      <c r="N647" s="1246"/>
      <c r="O647" s="1246"/>
      <c r="P647" s="1246"/>
      <c r="Q647" s="1246"/>
      <c r="R647" s="1246"/>
      <c r="S647" s="1246"/>
      <c r="T647" s="1246"/>
      <c r="U647" s="1246"/>
      <c r="V647" s="1246"/>
      <c r="W647" s="1246"/>
      <c r="X647" s="1246"/>
      <c r="Y647" s="1246"/>
      <c r="Z647" s="1246"/>
      <c r="AA647" s="1246"/>
      <c r="AB647" s="1246"/>
      <c r="AC647" s="1246"/>
      <c r="AD647" s="1246"/>
      <c r="AE647" s="1246"/>
      <c r="AF647" s="1246"/>
      <c r="AG647" s="1246"/>
      <c r="AH647" s="1246"/>
      <c r="AI647" s="1246"/>
      <c r="AJ647" s="1246"/>
      <c r="AK647" s="1246"/>
      <c r="AL647" s="1246"/>
      <c r="AM647" s="1246"/>
      <c r="AN647" s="1246"/>
      <c r="AO647" s="1246"/>
      <c r="AP647" s="1246"/>
      <c r="AQ647" s="1246"/>
      <c r="AR647" s="1246"/>
      <c r="AS647" s="1246"/>
      <c r="AT647" s="1246"/>
      <c r="AU647" s="1246"/>
      <c r="AV647" s="1246"/>
      <c r="AW647" s="1243">
        <f>IF(ISERROR(VLOOKUP(VLOOKUP($A647, 'E4 TB Allocation Details'!$A$18:$L$214, MATCH("A &amp; G ID", 'E4 TB Allocation Details'!$A$18:$L$18, 0),FALSE), 'E2 Allocators'!$B$15:$W$361, MATCH(AW$17, 'E2 Allocators'!$B$15:$W$15, 0),FALSE)), 0, VLOOKUP(VLOOKUP($A647, 'E4 TB Allocation Details'!$A$18:$L$214, MATCH("A &amp; G ID", 'E4 TB Allocation Details'!$A$18:$L$18, 0),FALSE), 'E2 Allocators'!$B$15:$W$361, MATCH(AW$17, 'E2 Allocators'!$B$15:$W$15, 0),FALSE))</f>
        <v>0.65291820820210478</v>
      </c>
      <c r="AX647" s="1243">
        <f>IF(ISERROR(VLOOKUP(VLOOKUP($A647, 'E4 TB Allocation Details'!$A$18:$L$214, MATCH("A &amp; G ID", 'E4 TB Allocation Details'!$A$18:$L$18, 0),FALSE), 'E2 Allocators'!$B$15:$W$361, MATCH(AX$17, 'E2 Allocators'!$B$15:$W$15, 0),FALSE)), 0, VLOOKUP(VLOOKUP($A647, 'E4 TB Allocation Details'!$A$18:$L$214, MATCH("A &amp; G ID", 'E4 TB Allocation Details'!$A$18:$L$18, 0),FALSE), 'E2 Allocators'!$B$15:$W$361, MATCH(AX$17, 'E2 Allocators'!$B$15:$W$15, 0),FALSE))</f>
        <v>0.21386594634660286</v>
      </c>
      <c r="AY647" s="1243">
        <f>IF(ISERROR(VLOOKUP(VLOOKUP($A647, 'E4 TB Allocation Details'!$A$18:$L$214, MATCH("A &amp; G ID", 'E4 TB Allocation Details'!$A$18:$L$18, 0),FALSE), 'E2 Allocators'!$B$15:$W$361, MATCH(AY$17, 'E2 Allocators'!$B$15:$W$15, 0),FALSE)), 0, VLOOKUP(VLOOKUP($A647, 'E4 TB Allocation Details'!$A$18:$L$214, MATCH("A &amp; G ID", 'E4 TB Allocation Details'!$A$18:$L$18, 0),FALSE), 'E2 Allocators'!$B$15:$W$361, MATCH(AY$17, 'E2 Allocators'!$B$15:$W$15, 0),FALSE))</f>
        <v>0.11595847648217347</v>
      </c>
      <c r="AZ647" s="1243">
        <f>IF(ISERROR(VLOOKUP(VLOOKUP($A647, 'E4 TB Allocation Details'!$A$18:$L$214, MATCH("A &amp; G ID", 'E4 TB Allocation Details'!$A$18:$L$18, 0),FALSE), 'E2 Allocators'!$B$15:$W$361, MATCH(AZ$17, 'E2 Allocators'!$B$15:$W$15, 0),FALSE)), 0, VLOOKUP(VLOOKUP($A647, 'E4 TB Allocation Details'!$A$18:$L$214, MATCH("A &amp; G ID", 'E4 TB Allocation Details'!$A$18:$L$18, 0),FALSE), 'E2 Allocators'!$B$15:$W$361, MATCH(AZ$17, 'E2 Allocators'!$B$15:$W$15, 0),FALSE))</f>
        <v>0</v>
      </c>
      <c r="BA647" s="1243">
        <f>IF(ISERROR(VLOOKUP(VLOOKUP($A647, 'E4 TB Allocation Details'!$A$18:$L$214, MATCH("A &amp; G ID", 'E4 TB Allocation Details'!$A$18:$L$18, 0),FALSE), 'E2 Allocators'!$B$15:$W$361, MATCH(BA$17, 'E2 Allocators'!$B$15:$W$15, 0),FALSE)), 0, VLOOKUP(VLOOKUP($A647, 'E4 TB Allocation Details'!$A$18:$L$214, MATCH("A &amp; G ID", 'E4 TB Allocation Details'!$A$18:$L$18, 0),FALSE), 'E2 Allocators'!$B$15:$W$361, MATCH(BA$17, 'E2 Allocators'!$B$15:$W$15, 0),FALSE))</f>
        <v>0</v>
      </c>
      <c r="BB647" s="1243">
        <f>IF(ISERROR(VLOOKUP(VLOOKUP($A647, 'E4 TB Allocation Details'!$A$18:$L$214, MATCH("A &amp; G ID", 'E4 TB Allocation Details'!$A$18:$L$18, 0),FALSE), 'E2 Allocators'!$B$15:$W$361, MATCH(BB$17, 'E2 Allocators'!$B$15:$W$15, 0),FALSE)), 0, VLOOKUP(VLOOKUP($A647, 'E4 TB Allocation Details'!$A$18:$L$214, MATCH("A &amp; G ID", 'E4 TB Allocation Details'!$A$18:$L$18, 0),FALSE), 'E2 Allocators'!$B$15:$W$361, MATCH(BB$17, 'E2 Allocators'!$B$15:$W$15, 0),FALSE))</f>
        <v>0</v>
      </c>
      <c r="BC647" s="1243">
        <f>IF(ISERROR(VLOOKUP(VLOOKUP($A647, 'E4 TB Allocation Details'!$A$18:$L$214, MATCH("A &amp; G ID", 'E4 TB Allocation Details'!$A$18:$L$18, 0),FALSE), 'E2 Allocators'!$B$15:$W$361, MATCH(BC$17, 'E2 Allocators'!$B$15:$W$15, 0),FALSE)), 0, VLOOKUP(VLOOKUP($A647, 'E4 TB Allocation Details'!$A$18:$L$214, MATCH("A &amp; G ID", 'E4 TB Allocation Details'!$A$18:$L$18, 0),FALSE), 'E2 Allocators'!$B$15:$W$361, MATCH(BC$17, 'E2 Allocators'!$B$15:$W$15, 0),FALSE))</f>
        <v>1.5873828621026292E-2</v>
      </c>
      <c r="BD647" s="1243">
        <f>IF(ISERROR(VLOOKUP(VLOOKUP($A647, 'E4 TB Allocation Details'!$A$18:$L$214, MATCH("A &amp; G ID", 'E4 TB Allocation Details'!$A$18:$L$18, 0),FALSE), 'E2 Allocators'!$B$15:$W$361, MATCH(BD$17, 'E2 Allocators'!$B$15:$W$15, 0),FALSE)), 0, VLOOKUP(VLOOKUP($A647, 'E4 TB Allocation Details'!$A$18:$L$214, MATCH("A &amp; G ID", 'E4 TB Allocation Details'!$A$18:$L$18, 0),FALSE), 'E2 Allocators'!$B$15:$W$361, MATCH(BD$17, 'E2 Allocators'!$B$15:$W$15, 0),FALSE))</f>
        <v>0</v>
      </c>
      <c r="BE647" s="1243">
        <f>IF(ISERROR(VLOOKUP(VLOOKUP($A647, 'E4 TB Allocation Details'!$A$18:$L$214, MATCH("A &amp; G ID", 'E4 TB Allocation Details'!$A$18:$L$18, 0),FALSE), 'E2 Allocators'!$B$15:$W$361, MATCH(BE$17, 'E2 Allocators'!$B$15:$W$15, 0),FALSE)), 0, VLOOKUP(VLOOKUP($A647, 'E4 TB Allocation Details'!$A$18:$L$214, MATCH("A &amp; G ID", 'E4 TB Allocation Details'!$A$18:$L$18, 0),FALSE), 'E2 Allocators'!$B$15:$W$361, MATCH(BE$17, 'E2 Allocators'!$B$15:$W$15, 0),FALSE))</f>
        <v>1.3835403480926534E-3</v>
      </c>
      <c r="BF647" s="1243">
        <f>IF(ISERROR(VLOOKUP(VLOOKUP($A647, 'E4 TB Allocation Details'!$A$18:$L$214, MATCH("A &amp; G ID", 'E4 TB Allocation Details'!$A$18:$L$18, 0),FALSE), 'E2 Allocators'!$B$15:$W$361, MATCH(BF$17, 'E2 Allocators'!$B$15:$W$15, 0),FALSE)), 0, VLOOKUP(VLOOKUP($A647, 'E4 TB Allocation Details'!$A$18:$L$214, MATCH("A &amp; G ID", 'E4 TB Allocation Details'!$A$18:$L$18, 0),FALSE), 'E2 Allocators'!$B$15:$W$361, MATCH(BF$17, 'E2 Allocators'!$B$15:$W$15, 0),FALSE))</f>
        <v>0</v>
      </c>
      <c r="BG647" s="1243">
        <f>IF(ISERROR(VLOOKUP(VLOOKUP($A647, 'E4 TB Allocation Details'!$A$18:$L$214, MATCH("A &amp; G ID", 'E4 TB Allocation Details'!$A$18:$L$18, 0),FALSE), 'E2 Allocators'!$B$15:$W$361, MATCH(BG$17, 'E2 Allocators'!$B$15:$W$15, 0),FALSE)), 0, VLOOKUP(VLOOKUP($A647, 'E4 TB Allocation Details'!$A$18:$L$214, MATCH("A &amp; G ID", 'E4 TB Allocation Details'!$A$18:$L$18, 0),FALSE), 'E2 Allocators'!$B$15:$W$361, MATCH(BG$17, 'E2 Allocators'!$B$15:$W$15, 0),FALSE))</f>
        <v>0</v>
      </c>
      <c r="BH647" s="1243">
        <f>IF(ISERROR(VLOOKUP(VLOOKUP($A647, 'E4 TB Allocation Details'!$A$18:$L$214, MATCH("A &amp; G ID", 'E4 TB Allocation Details'!$A$18:$L$18, 0),FALSE), 'E2 Allocators'!$B$15:$W$361, MATCH(BH$17, 'E2 Allocators'!$B$15:$W$15, 0),FALSE)), 0, VLOOKUP(VLOOKUP($A647, 'E4 TB Allocation Details'!$A$18:$L$214, MATCH("A &amp; G ID", 'E4 TB Allocation Details'!$A$18:$L$18, 0),FALSE), 'E2 Allocators'!$B$15:$W$361, MATCH(BH$17, 'E2 Allocators'!$B$15:$W$15, 0),FALSE))</f>
        <v>0</v>
      </c>
      <c r="BI647" s="1243">
        <f>IF(ISERROR(VLOOKUP(VLOOKUP($A647, 'E4 TB Allocation Details'!$A$18:$L$214, MATCH("A &amp; G ID", 'E4 TB Allocation Details'!$A$18:$L$18, 0),FALSE), 'E2 Allocators'!$B$15:$W$361, MATCH(BI$17, 'E2 Allocators'!$B$15:$W$15, 0),FALSE)), 0, VLOOKUP(VLOOKUP($A647, 'E4 TB Allocation Details'!$A$18:$L$214, MATCH("A &amp; G ID", 'E4 TB Allocation Details'!$A$18:$L$18, 0),FALSE), 'E2 Allocators'!$B$15:$W$361, MATCH(BI$17, 'E2 Allocators'!$B$15:$W$15, 0),FALSE))</f>
        <v>0</v>
      </c>
      <c r="BJ647" s="1243">
        <f>IF(ISERROR(VLOOKUP(VLOOKUP($A647, 'E4 TB Allocation Details'!$A$18:$L$214, MATCH("A &amp; G ID", 'E4 TB Allocation Details'!$A$18:$L$18, 0),FALSE), 'E2 Allocators'!$B$15:$W$361, MATCH(BJ$17, 'E2 Allocators'!$B$15:$W$15, 0),FALSE)), 0, VLOOKUP(VLOOKUP($A647, 'E4 TB Allocation Details'!$A$18:$L$214, MATCH("A &amp; G ID", 'E4 TB Allocation Details'!$A$18:$L$18, 0),FALSE), 'E2 Allocators'!$B$15:$W$361, MATCH(BJ$17, 'E2 Allocators'!$B$15:$W$15, 0),FALSE))</f>
        <v>0</v>
      </c>
      <c r="BK647" s="1243">
        <f>IF(ISERROR(VLOOKUP(VLOOKUP($A647, 'E4 TB Allocation Details'!$A$18:$L$214, MATCH("A &amp; G ID", 'E4 TB Allocation Details'!$A$18:$L$18, 0),FALSE), 'E2 Allocators'!$B$15:$W$361, MATCH(BK$17, 'E2 Allocators'!$B$15:$W$15, 0),FALSE)), 0, VLOOKUP(VLOOKUP($A647, 'E4 TB Allocation Details'!$A$18:$L$214, MATCH("A &amp; G ID", 'E4 TB Allocation Details'!$A$18:$L$18, 0),FALSE), 'E2 Allocators'!$B$15:$W$361, MATCH(BK$17, 'E2 Allocators'!$B$15:$W$15, 0),FALSE))</f>
        <v>0</v>
      </c>
      <c r="BL647" s="1243">
        <f>IF(ISERROR(VLOOKUP(VLOOKUP($A647, 'E4 TB Allocation Details'!$A$18:$L$214, MATCH("A &amp; G ID", 'E4 TB Allocation Details'!$A$18:$L$18, 0),FALSE), 'E2 Allocators'!$B$15:$W$361, MATCH(BL$17, 'E2 Allocators'!$B$15:$W$15, 0),FALSE)), 0, VLOOKUP(VLOOKUP($A647, 'E4 TB Allocation Details'!$A$18:$L$214, MATCH("A &amp; G ID", 'E4 TB Allocation Details'!$A$18:$L$18, 0),FALSE), 'E2 Allocators'!$B$15:$W$361, MATCH(BL$17, 'E2 Allocators'!$B$15:$W$15, 0),FALSE))</f>
        <v>0</v>
      </c>
      <c r="BM647" s="1243">
        <f>IF(ISERROR(VLOOKUP(VLOOKUP($A647, 'E4 TB Allocation Details'!$A$18:$L$214, MATCH("A &amp; G ID", 'E4 TB Allocation Details'!$A$18:$L$18, 0),FALSE), 'E2 Allocators'!$B$15:$W$361, MATCH(BM$17, 'E2 Allocators'!$B$15:$W$15, 0),FALSE)), 0, VLOOKUP(VLOOKUP($A647, 'E4 TB Allocation Details'!$A$18:$L$214, MATCH("A &amp; G ID", 'E4 TB Allocation Details'!$A$18:$L$18, 0),FALSE), 'E2 Allocators'!$B$15:$W$361, MATCH(BM$17, 'E2 Allocators'!$B$15:$W$15, 0),FALSE))</f>
        <v>0</v>
      </c>
      <c r="BN647" s="1243">
        <f>IF(ISERROR(VLOOKUP(VLOOKUP($A647, 'E4 TB Allocation Details'!$A$18:$L$214, MATCH("A &amp; G ID", 'E4 TB Allocation Details'!$A$18:$L$18, 0),FALSE), 'E2 Allocators'!$B$15:$W$361, MATCH(BN$17, 'E2 Allocators'!$B$15:$W$15, 0),FALSE)), 0, VLOOKUP(VLOOKUP($A647, 'E4 TB Allocation Details'!$A$18:$L$214, MATCH("A &amp; G ID", 'E4 TB Allocation Details'!$A$18:$L$18, 0),FALSE), 'E2 Allocators'!$B$15:$W$361, MATCH(BN$17, 'E2 Allocators'!$B$15:$W$15, 0),FALSE))</f>
        <v>0</v>
      </c>
      <c r="BO647" s="1243">
        <f>IF(ISERROR(VLOOKUP(VLOOKUP($A647, 'E4 TB Allocation Details'!$A$18:$L$214, MATCH("A &amp; G ID", 'E4 TB Allocation Details'!$A$18:$L$18, 0),FALSE), 'E2 Allocators'!$B$15:$W$361, MATCH(BO$17, 'E2 Allocators'!$B$15:$W$15, 0),FALSE)), 0, VLOOKUP(VLOOKUP($A647, 'E4 TB Allocation Details'!$A$18:$L$214, MATCH("A &amp; G ID", 'E4 TB Allocation Details'!$A$18:$L$18, 0),FALSE), 'E2 Allocators'!$B$15:$W$361, MATCH(BO$17, 'E2 Allocators'!$B$15:$W$15, 0),FALSE))</f>
        <v>0</v>
      </c>
      <c r="BP647" s="1243">
        <f>IF(ISERROR(VLOOKUP(VLOOKUP($A647, 'E4 TB Allocation Details'!$A$18:$L$214, MATCH("A &amp; G ID", 'E4 TB Allocation Details'!$A$18:$L$18, 0),FALSE), 'E2 Allocators'!$B$15:$W$361, MATCH(BP$17, 'E2 Allocators'!$B$15:$W$15, 0),FALSE)), 0, VLOOKUP(VLOOKUP($A647, 'E4 TB Allocation Details'!$A$18:$L$214, MATCH("A &amp; G ID", 'E4 TB Allocation Details'!$A$18:$L$18, 0),FALSE), 'E2 Allocators'!$B$15:$W$361, MATCH(BP$17, 'E2 Allocators'!$B$15:$W$15, 0),FALSE))</f>
        <v>0</v>
      </c>
      <c r="BQ647" s="1247">
        <f t="shared" si="903"/>
        <v>1</v>
      </c>
    </row>
    <row r="648" spans="1:69" s="229" customFormat="1" ht="25.5">
      <c r="A648" s="1254">
        <v>1970</v>
      </c>
      <c r="B648" s="1241" t="s">
        <v>276</v>
      </c>
      <c r="C648" s="1242">
        <v>1</v>
      </c>
      <c r="D648" s="1246"/>
      <c r="E648" s="1246"/>
      <c r="F648" s="1246"/>
      <c r="G648" s="1246"/>
      <c r="H648" s="1246"/>
      <c r="I648" s="1246"/>
      <c r="J648" s="1246"/>
      <c r="K648" s="1246"/>
      <c r="L648" s="1246"/>
      <c r="M648" s="1246"/>
      <c r="N648" s="1246"/>
      <c r="O648" s="1246"/>
      <c r="P648" s="1246"/>
      <c r="Q648" s="1246"/>
      <c r="R648" s="1246"/>
      <c r="S648" s="1246"/>
      <c r="T648" s="1246"/>
      <c r="U648" s="1246"/>
      <c r="V648" s="1246"/>
      <c r="W648" s="1246"/>
      <c r="X648" s="1246"/>
      <c r="Y648" s="1246"/>
      <c r="Z648" s="1246"/>
      <c r="AA648" s="1246"/>
      <c r="AB648" s="1246"/>
      <c r="AC648" s="1246"/>
      <c r="AD648" s="1246"/>
      <c r="AE648" s="1246"/>
      <c r="AF648" s="1246"/>
      <c r="AG648" s="1246"/>
      <c r="AH648" s="1246"/>
      <c r="AI648" s="1246"/>
      <c r="AJ648" s="1246"/>
      <c r="AK648" s="1246"/>
      <c r="AL648" s="1246"/>
      <c r="AM648" s="1246"/>
      <c r="AN648" s="1246"/>
      <c r="AO648" s="1246"/>
      <c r="AP648" s="1246"/>
      <c r="AQ648" s="1246"/>
      <c r="AR648" s="1246"/>
      <c r="AS648" s="1246"/>
      <c r="AT648" s="1246"/>
      <c r="AU648" s="1246"/>
      <c r="AV648" s="1246"/>
      <c r="AW648" s="1243">
        <f>IF(ISERROR(VLOOKUP(VLOOKUP($A648, 'E4 TB Allocation Details'!$A$18:$L$214, MATCH("A &amp; G ID", 'E4 TB Allocation Details'!$A$18:$L$18, 0),FALSE), 'E2 Allocators'!$B$15:$W$361, MATCH(AW$17, 'E2 Allocators'!$B$15:$W$15, 0),FALSE)), 0, VLOOKUP(VLOOKUP($A648, 'E4 TB Allocation Details'!$A$18:$L$214, MATCH("A &amp; G ID", 'E4 TB Allocation Details'!$A$18:$L$18, 0),FALSE), 'E2 Allocators'!$B$15:$W$361, MATCH(AW$17, 'E2 Allocators'!$B$15:$W$15, 0),FALSE))</f>
        <v>0.65291820820210478</v>
      </c>
      <c r="AX648" s="1243">
        <f>IF(ISERROR(VLOOKUP(VLOOKUP($A648, 'E4 TB Allocation Details'!$A$18:$L$214, MATCH("A &amp; G ID", 'E4 TB Allocation Details'!$A$18:$L$18, 0),FALSE), 'E2 Allocators'!$B$15:$W$361, MATCH(AX$17, 'E2 Allocators'!$B$15:$W$15, 0),FALSE)), 0, VLOOKUP(VLOOKUP($A648, 'E4 TB Allocation Details'!$A$18:$L$214, MATCH("A &amp; G ID", 'E4 TB Allocation Details'!$A$18:$L$18, 0),FALSE), 'E2 Allocators'!$B$15:$W$361, MATCH(AX$17, 'E2 Allocators'!$B$15:$W$15, 0),FALSE))</f>
        <v>0.21386594634660286</v>
      </c>
      <c r="AY648" s="1243">
        <f>IF(ISERROR(VLOOKUP(VLOOKUP($A648, 'E4 TB Allocation Details'!$A$18:$L$214, MATCH("A &amp; G ID", 'E4 TB Allocation Details'!$A$18:$L$18, 0),FALSE), 'E2 Allocators'!$B$15:$W$361, MATCH(AY$17, 'E2 Allocators'!$B$15:$W$15, 0),FALSE)), 0, VLOOKUP(VLOOKUP($A648, 'E4 TB Allocation Details'!$A$18:$L$214, MATCH("A &amp; G ID", 'E4 TB Allocation Details'!$A$18:$L$18, 0),FALSE), 'E2 Allocators'!$B$15:$W$361, MATCH(AY$17, 'E2 Allocators'!$B$15:$W$15, 0),FALSE))</f>
        <v>0.11595847648217347</v>
      </c>
      <c r="AZ648" s="1243">
        <f>IF(ISERROR(VLOOKUP(VLOOKUP($A648, 'E4 TB Allocation Details'!$A$18:$L$214, MATCH("A &amp; G ID", 'E4 TB Allocation Details'!$A$18:$L$18, 0),FALSE), 'E2 Allocators'!$B$15:$W$361, MATCH(AZ$17, 'E2 Allocators'!$B$15:$W$15, 0),FALSE)), 0, VLOOKUP(VLOOKUP($A648, 'E4 TB Allocation Details'!$A$18:$L$214, MATCH("A &amp; G ID", 'E4 TB Allocation Details'!$A$18:$L$18, 0),FALSE), 'E2 Allocators'!$B$15:$W$361, MATCH(AZ$17, 'E2 Allocators'!$B$15:$W$15, 0),FALSE))</f>
        <v>0</v>
      </c>
      <c r="BA648" s="1243">
        <f>IF(ISERROR(VLOOKUP(VLOOKUP($A648, 'E4 TB Allocation Details'!$A$18:$L$214, MATCH("A &amp; G ID", 'E4 TB Allocation Details'!$A$18:$L$18, 0),FALSE), 'E2 Allocators'!$B$15:$W$361, MATCH(BA$17, 'E2 Allocators'!$B$15:$W$15, 0),FALSE)), 0, VLOOKUP(VLOOKUP($A648, 'E4 TB Allocation Details'!$A$18:$L$214, MATCH("A &amp; G ID", 'E4 TB Allocation Details'!$A$18:$L$18, 0),FALSE), 'E2 Allocators'!$B$15:$W$361, MATCH(BA$17, 'E2 Allocators'!$B$15:$W$15, 0),FALSE))</f>
        <v>0</v>
      </c>
      <c r="BB648" s="1243">
        <f>IF(ISERROR(VLOOKUP(VLOOKUP($A648, 'E4 TB Allocation Details'!$A$18:$L$214, MATCH("A &amp; G ID", 'E4 TB Allocation Details'!$A$18:$L$18, 0),FALSE), 'E2 Allocators'!$B$15:$W$361, MATCH(BB$17, 'E2 Allocators'!$B$15:$W$15, 0),FALSE)), 0, VLOOKUP(VLOOKUP($A648, 'E4 TB Allocation Details'!$A$18:$L$214, MATCH("A &amp; G ID", 'E4 TB Allocation Details'!$A$18:$L$18, 0),FALSE), 'E2 Allocators'!$B$15:$W$361, MATCH(BB$17, 'E2 Allocators'!$B$15:$W$15, 0),FALSE))</f>
        <v>0</v>
      </c>
      <c r="BC648" s="1243">
        <f>IF(ISERROR(VLOOKUP(VLOOKUP($A648, 'E4 TB Allocation Details'!$A$18:$L$214, MATCH("A &amp; G ID", 'E4 TB Allocation Details'!$A$18:$L$18, 0),FALSE), 'E2 Allocators'!$B$15:$W$361, MATCH(BC$17, 'E2 Allocators'!$B$15:$W$15, 0),FALSE)), 0, VLOOKUP(VLOOKUP($A648, 'E4 TB Allocation Details'!$A$18:$L$214, MATCH("A &amp; G ID", 'E4 TB Allocation Details'!$A$18:$L$18, 0),FALSE), 'E2 Allocators'!$B$15:$W$361, MATCH(BC$17, 'E2 Allocators'!$B$15:$W$15, 0),FALSE))</f>
        <v>1.5873828621026292E-2</v>
      </c>
      <c r="BD648" s="1243">
        <f>IF(ISERROR(VLOOKUP(VLOOKUP($A648, 'E4 TB Allocation Details'!$A$18:$L$214, MATCH("A &amp; G ID", 'E4 TB Allocation Details'!$A$18:$L$18, 0),FALSE), 'E2 Allocators'!$B$15:$W$361, MATCH(BD$17, 'E2 Allocators'!$B$15:$W$15, 0),FALSE)), 0, VLOOKUP(VLOOKUP($A648, 'E4 TB Allocation Details'!$A$18:$L$214, MATCH("A &amp; G ID", 'E4 TB Allocation Details'!$A$18:$L$18, 0),FALSE), 'E2 Allocators'!$B$15:$W$361, MATCH(BD$17, 'E2 Allocators'!$B$15:$W$15, 0),FALSE))</f>
        <v>0</v>
      </c>
      <c r="BE648" s="1243">
        <f>IF(ISERROR(VLOOKUP(VLOOKUP($A648, 'E4 TB Allocation Details'!$A$18:$L$214, MATCH("A &amp; G ID", 'E4 TB Allocation Details'!$A$18:$L$18, 0),FALSE), 'E2 Allocators'!$B$15:$W$361, MATCH(BE$17, 'E2 Allocators'!$B$15:$W$15, 0),FALSE)), 0, VLOOKUP(VLOOKUP($A648, 'E4 TB Allocation Details'!$A$18:$L$214, MATCH("A &amp; G ID", 'E4 TB Allocation Details'!$A$18:$L$18, 0),FALSE), 'E2 Allocators'!$B$15:$W$361, MATCH(BE$17, 'E2 Allocators'!$B$15:$W$15, 0),FALSE))</f>
        <v>1.3835403480926534E-3</v>
      </c>
      <c r="BF648" s="1243">
        <f>IF(ISERROR(VLOOKUP(VLOOKUP($A648, 'E4 TB Allocation Details'!$A$18:$L$214, MATCH("A &amp; G ID", 'E4 TB Allocation Details'!$A$18:$L$18, 0),FALSE), 'E2 Allocators'!$B$15:$W$361, MATCH(BF$17, 'E2 Allocators'!$B$15:$W$15, 0),FALSE)), 0, VLOOKUP(VLOOKUP($A648, 'E4 TB Allocation Details'!$A$18:$L$214, MATCH("A &amp; G ID", 'E4 TB Allocation Details'!$A$18:$L$18, 0),FALSE), 'E2 Allocators'!$B$15:$W$361, MATCH(BF$17, 'E2 Allocators'!$B$15:$W$15, 0),FALSE))</f>
        <v>0</v>
      </c>
      <c r="BG648" s="1243">
        <f>IF(ISERROR(VLOOKUP(VLOOKUP($A648, 'E4 TB Allocation Details'!$A$18:$L$214, MATCH("A &amp; G ID", 'E4 TB Allocation Details'!$A$18:$L$18, 0),FALSE), 'E2 Allocators'!$B$15:$W$361, MATCH(BG$17, 'E2 Allocators'!$B$15:$W$15, 0),FALSE)), 0, VLOOKUP(VLOOKUP($A648, 'E4 TB Allocation Details'!$A$18:$L$214, MATCH("A &amp; G ID", 'E4 TB Allocation Details'!$A$18:$L$18, 0),FALSE), 'E2 Allocators'!$B$15:$W$361, MATCH(BG$17, 'E2 Allocators'!$B$15:$W$15, 0),FALSE))</f>
        <v>0</v>
      </c>
      <c r="BH648" s="1243">
        <f>IF(ISERROR(VLOOKUP(VLOOKUP($A648, 'E4 TB Allocation Details'!$A$18:$L$214, MATCH("A &amp; G ID", 'E4 TB Allocation Details'!$A$18:$L$18, 0),FALSE), 'E2 Allocators'!$B$15:$W$361, MATCH(BH$17, 'E2 Allocators'!$B$15:$W$15, 0),FALSE)), 0, VLOOKUP(VLOOKUP($A648, 'E4 TB Allocation Details'!$A$18:$L$214, MATCH("A &amp; G ID", 'E4 TB Allocation Details'!$A$18:$L$18, 0),FALSE), 'E2 Allocators'!$B$15:$W$361, MATCH(BH$17, 'E2 Allocators'!$B$15:$W$15, 0),FALSE))</f>
        <v>0</v>
      </c>
      <c r="BI648" s="1243">
        <f>IF(ISERROR(VLOOKUP(VLOOKUP($A648, 'E4 TB Allocation Details'!$A$18:$L$214, MATCH("A &amp; G ID", 'E4 TB Allocation Details'!$A$18:$L$18, 0),FALSE), 'E2 Allocators'!$B$15:$W$361, MATCH(BI$17, 'E2 Allocators'!$B$15:$W$15, 0),FALSE)), 0, VLOOKUP(VLOOKUP($A648, 'E4 TB Allocation Details'!$A$18:$L$214, MATCH("A &amp; G ID", 'E4 TB Allocation Details'!$A$18:$L$18, 0),FALSE), 'E2 Allocators'!$B$15:$W$361, MATCH(BI$17, 'E2 Allocators'!$B$15:$W$15, 0),FALSE))</f>
        <v>0</v>
      </c>
      <c r="BJ648" s="1243">
        <f>IF(ISERROR(VLOOKUP(VLOOKUP($A648, 'E4 TB Allocation Details'!$A$18:$L$214, MATCH("A &amp; G ID", 'E4 TB Allocation Details'!$A$18:$L$18, 0),FALSE), 'E2 Allocators'!$B$15:$W$361, MATCH(BJ$17, 'E2 Allocators'!$B$15:$W$15, 0),FALSE)), 0, VLOOKUP(VLOOKUP($A648, 'E4 TB Allocation Details'!$A$18:$L$214, MATCH("A &amp; G ID", 'E4 TB Allocation Details'!$A$18:$L$18, 0),FALSE), 'E2 Allocators'!$B$15:$W$361, MATCH(BJ$17, 'E2 Allocators'!$B$15:$W$15, 0),FALSE))</f>
        <v>0</v>
      </c>
      <c r="BK648" s="1243">
        <f>IF(ISERROR(VLOOKUP(VLOOKUP($A648, 'E4 TB Allocation Details'!$A$18:$L$214, MATCH("A &amp; G ID", 'E4 TB Allocation Details'!$A$18:$L$18, 0),FALSE), 'E2 Allocators'!$B$15:$W$361, MATCH(BK$17, 'E2 Allocators'!$B$15:$W$15, 0),FALSE)), 0, VLOOKUP(VLOOKUP($A648, 'E4 TB Allocation Details'!$A$18:$L$214, MATCH("A &amp; G ID", 'E4 TB Allocation Details'!$A$18:$L$18, 0),FALSE), 'E2 Allocators'!$B$15:$W$361, MATCH(BK$17, 'E2 Allocators'!$B$15:$W$15, 0),FALSE))</f>
        <v>0</v>
      </c>
      <c r="BL648" s="1243">
        <f>IF(ISERROR(VLOOKUP(VLOOKUP($A648, 'E4 TB Allocation Details'!$A$18:$L$214, MATCH("A &amp; G ID", 'E4 TB Allocation Details'!$A$18:$L$18, 0),FALSE), 'E2 Allocators'!$B$15:$W$361, MATCH(BL$17, 'E2 Allocators'!$B$15:$W$15, 0),FALSE)), 0, VLOOKUP(VLOOKUP($A648, 'E4 TB Allocation Details'!$A$18:$L$214, MATCH("A &amp; G ID", 'E4 TB Allocation Details'!$A$18:$L$18, 0),FALSE), 'E2 Allocators'!$B$15:$W$361, MATCH(BL$17, 'E2 Allocators'!$B$15:$W$15, 0),FALSE))</f>
        <v>0</v>
      </c>
      <c r="BM648" s="1243">
        <f>IF(ISERROR(VLOOKUP(VLOOKUP($A648, 'E4 TB Allocation Details'!$A$18:$L$214, MATCH("A &amp; G ID", 'E4 TB Allocation Details'!$A$18:$L$18, 0),FALSE), 'E2 Allocators'!$B$15:$W$361, MATCH(BM$17, 'E2 Allocators'!$B$15:$W$15, 0),FALSE)), 0, VLOOKUP(VLOOKUP($A648, 'E4 TB Allocation Details'!$A$18:$L$214, MATCH("A &amp; G ID", 'E4 TB Allocation Details'!$A$18:$L$18, 0),FALSE), 'E2 Allocators'!$B$15:$W$361, MATCH(BM$17, 'E2 Allocators'!$B$15:$W$15, 0),FALSE))</f>
        <v>0</v>
      </c>
      <c r="BN648" s="1243">
        <f>IF(ISERROR(VLOOKUP(VLOOKUP($A648, 'E4 TB Allocation Details'!$A$18:$L$214, MATCH("A &amp; G ID", 'E4 TB Allocation Details'!$A$18:$L$18, 0),FALSE), 'E2 Allocators'!$B$15:$W$361, MATCH(BN$17, 'E2 Allocators'!$B$15:$W$15, 0),FALSE)), 0, VLOOKUP(VLOOKUP($A648, 'E4 TB Allocation Details'!$A$18:$L$214, MATCH("A &amp; G ID", 'E4 TB Allocation Details'!$A$18:$L$18, 0),FALSE), 'E2 Allocators'!$B$15:$W$361, MATCH(BN$17, 'E2 Allocators'!$B$15:$W$15, 0),FALSE))</f>
        <v>0</v>
      </c>
      <c r="BO648" s="1243">
        <f>IF(ISERROR(VLOOKUP(VLOOKUP($A648, 'E4 TB Allocation Details'!$A$18:$L$214, MATCH("A &amp; G ID", 'E4 TB Allocation Details'!$A$18:$L$18, 0),FALSE), 'E2 Allocators'!$B$15:$W$361, MATCH(BO$17, 'E2 Allocators'!$B$15:$W$15, 0),FALSE)), 0, VLOOKUP(VLOOKUP($A648, 'E4 TB Allocation Details'!$A$18:$L$214, MATCH("A &amp; G ID", 'E4 TB Allocation Details'!$A$18:$L$18, 0),FALSE), 'E2 Allocators'!$B$15:$W$361, MATCH(BO$17, 'E2 Allocators'!$B$15:$W$15, 0),FALSE))</f>
        <v>0</v>
      </c>
      <c r="BP648" s="1243">
        <f>IF(ISERROR(VLOOKUP(VLOOKUP($A648, 'E4 TB Allocation Details'!$A$18:$L$214, MATCH("A &amp; G ID", 'E4 TB Allocation Details'!$A$18:$L$18, 0),FALSE), 'E2 Allocators'!$B$15:$W$361, MATCH(BP$17, 'E2 Allocators'!$B$15:$W$15, 0),FALSE)), 0, VLOOKUP(VLOOKUP($A648, 'E4 TB Allocation Details'!$A$18:$L$214, MATCH("A &amp; G ID", 'E4 TB Allocation Details'!$A$18:$L$18, 0),FALSE), 'E2 Allocators'!$B$15:$W$361, MATCH(BP$17, 'E2 Allocators'!$B$15:$W$15, 0),FALSE))</f>
        <v>0</v>
      </c>
      <c r="BQ648" s="1247">
        <f t="shared" si="903"/>
        <v>1</v>
      </c>
    </row>
    <row r="649" spans="1:69" s="229" customFormat="1" ht="25.5">
      <c r="A649" s="1254">
        <v>1975</v>
      </c>
      <c r="B649" s="1241" t="s">
        <v>1565</v>
      </c>
      <c r="C649" s="1242">
        <v>1</v>
      </c>
      <c r="D649" s="1246"/>
      <c r="E649" s="1246"/>
      <c r="F649" s="1246"/>
      <c r="G649" s="1246"/>
      <c r="H649" s="1246"/>
      <c r="I649" s="1246"/>
      <c r="J649" s="1246"/>
      <c r="K649" s="1246"/>
      <c r="L649" s="1246"/>
      <c r="M649" s="1246"/>
      <c r="N649" s="1246"/>
      <c r="O649" s="1246"/>
      <c r="P649" s="1246"/>
      <c r="Q649" s="1246"/>
      <c r="R649" s="1246"/>
      <c r="S649" s="1246"/>
      <c r="T649" s="1246"/>
      <c r="U649" s="1246"/>
      <c r="V649" s="1246"/>
      <c r="W649" s="1246"/>
      <c r="X649" s="1246"/>
      <c r="Y649" s="1246"/>
      <c r="Z649" s="1246"/>
      <c r="AA649" s="1246"/>
      <c r="AB649" s="1246"/>
      <c r="AC649" s="1246"/>
      <c r="AD649" s="1246"/>
      <c r="AE649" s="1246"/>
      <c r="AF649" s="1246"/>
      <c r="AG649" s="1246"/>
      <c r="AH649" s="1246"/>
      <c r="AI649" s="1246"/>
      <c r="AJ649" s="1246"/>
      <c r="AK649" s="1246"/>
      <c r="AL649" s="1246"/>
      <c r="AM649" s="1246"/>
      <c r="AN649" s="1246"/>
      <c r="AO649" s="1246"/>
      <c r="AP649" s="1246"/>
      <c r="AQ649" s="1246"/>
      <c r="AR649" s="1246"/>
      <c r="AS649" s="1246"/>
      <c r="AT649" s="1246"/>
      <c r="AU649" s="1246"/>
      <c r="AV649" s="1246"/>
      <c r="AW649" s="1243">
        <f>IF(ISERROR(VLOOKUP(VLOOKUP($A649, 'E4 TB Allocation Details'!$A$18:$L$214, MATCH("A &amp; G ID", 'E4 TB Allocation Details'!$A$18:$L$18, 0),FALSE), 'E2 Allocators'!$B$15:$W$361, MATCH(AW$17, 'E2 Allocators'!$B$15:$W$15, 0),FALSE)), 0, VLOOKUP(VLOOKUP($A649, 'E4 TB Allocation Details'!$A$18:$L$214, MATCH("A &amp; G ID", 'E4 TB Allocation Details'!$A$18:$L$18, 0),FALSE), 'E2 Allocators'!$B$15:$W$361, MATCH(AW$17, 'E2 Allocators'!$B$15:$W$15, 0),FALSE))</f>
        <v>0.65291820820210478</v>
      </c>
      <c r="AX649" s="1243">
        <f>IF(ISERROR(VLOOKUP(VLOOKUP($A649, 'E4 TB Allocation Details'!$A$18:$L$214, MATCH("A &amp; G ID", 'E4 TB Allocation Details'!$A$18:$L$18, 0),FALSE), 'E2 Allocators'!$B$15:$W$361, MATCH(AX$17, 'E2 Allocators'!$B$15:$W$15, 0),FALSE)), 0, VLOOKUP(VLOOKUP($A649, 'E4 TB Allocation Details'!$A$18:$L$214, MATCH("A &amp; G ID", 'E4 TB Allocation Details'!$A$18:$L$18, 0),FALSE), 'E2 Allocators'!$B$15:$W$361, MATCH(AX$17, 'E2 Allocators'!$B$15:$W$15, 0),FALSE))</f>
        <v>0.21386594634660286</v>
      </c>
      <c r="AY649" s="1243">
        <f>IF(ISERROR(VLOOKUP(VLOOKUP($A649, 'E4 TB Allocation Details'!$A$18:$L$214, MATCH("A &amp; G ID", 'E4 TB Allocation Details'!$A$18:$L$18, 0),FALSE), 'E2 Allocators'!$B$15:$W$361, MATCH(AY$17, 'E2 Allocators'!$B$15:$W$15, 0),FALSE)), 0, VLOOKUP(VLOOKUP($A649, 'E4 TB Allocation Details'!$A$18:$L$214, MATCH("A &amp; G ID", 'E4 TB Allocation Details'!$A$18:$L$18, 0),FALSE), 'E2 Allocators'!$B$15:$W$361, MATCH(AY$17, 'E2 Allocators'!$B$15:$W$15, 0),FALSE))</f>
        <v>0.11595847648217347</v>
      </c>
      <c r="AZ649" s="1243">
        <f>IF(ISERROR(VLOOKUP(VLOOKUP($A649, 'E4 TB Allocation Details'!$A$18:$L$214, MATCH("A &amp; G ID", 'E4 TB Allocation Details'!$A$18:$L$18, 0),FALSE), 'E2 Allocators'!$B$15:$W$361, MATCH(AZ$17, 'E2 Allocators'!$B$15:$W$15, 0),FALSE)), 0, VLOOKUP(VLOOKUP($A649, 'E4 TB Allocation Details'!$A$18:$L$214, MATCH("A &amp; G ID", 'E4 TB Allocation Details'!$A$18:$L$18, 0),FALSE), 'E2 Allocators'!$B$15:$W$361, MATCH(AZ$17, 'E2 Allocators'!$B$15:$W$15, 0),FALSE))</f>
        <v>0</v>
      </c>
      <c r="BA649" s="1243">
        <f>IF(ISERROR(VLOOKUP(VLOOKUP($A649, 'E4 TB Allocation Details'!$A$18:$L$214, MATCH("A &amp; G ID", 'E4 TB Allocation Details'!$A$18:$L$18, 0),FALSE), 'E2 Allocators'!$B$15:$W$361, MATCH(BA$17, 'E2 Allocators'!$B$15:$W$15, 0),FALSE)), 0, VLOOKUP(VLOOKUP($A649, 'E4 TB Allocation Details'!$A$18:$L$214, MATCH("A &amp; G ID", 'E4 TB Allocation Details'!$A$18:$L$18, 0),FALSE), 'E2 Allocators'!$B$15:$W$361, MATCH(BA$17, 'E2 Allocators'!$B$15:$W$15, 0),FALSE))</f>
        <v>0</v>
      </c>
      <c r="BB649" s="1243">
        <f>IF(ISERROR(VLOOKUP(VLOOKUP($A649, 'E4 TB Allocation Details'!$A$18:$L$214, MATCH("A &amp; G ID", 'E4 TB Allocation Details'!$A$18:$L$18, 0),FALSE), 'E2 Allocators'!$B$15:$W$361, MATCH(BB$17, 'E2 Allocators'!$B$15:$W$15, 0),FALSE)), 0, VLOOKUP(VLOOKUP($A649, 'E4 TB Allocation Details'!$A$18:$L$214, MATCH("A &amp; G ID", 'E4 TB Allocation Details'!$A$18:$L$18, 0),FALSE), 'E2 Allocators'!$B$15:$W$361, MATCH(BB$17, 'E2 Allocators'!$B$15:$W$15, 0),FALSE))</f>
        <v>0</v>
      </c>
      <c r="BC649" s="1243">
        <f>IF(ISERROR(VLOOKUP(VLOOKUP($A649, 'E4 TB Allocation Details'!$A$18:$L$214, MATCH("A &amp; G ID", 'E4 TB Allocation Details'!$A$18:$L$18, 0),FALSE), 'E2 Allocators'!$B$15:$W$361, MATCH(BC$17, 'E2 Allocators'!$B$15:$W$15, 0),FALSE)), 0, VLOOKUP(VLOOKUP($A649, 'E4 TB Allocation Details'!$A$18:$L$214, MATCH("A &amp; G ID", 'E4 TB Allocation Details'!$A$18:$L$18, 0),FALSE), 'E2 Allocators'!$B$15:$W$361, MATCH(BC$17, 'E2 Allocators'!$B$15:$W$15, 0),FALSE))</f>
        <v>1.5873828621026292E-2</v>
      </c>
      <c r="BD649" s="1243">
        <f>IF(ISERROR(VLOOKUP(VLOOKUP($A649, 'E4 TB Allocation Details'!$A$18:$L$214, MATCH("A &amp; G ID", 'E4 TB Allocation Details'!$A$18:$L$18, 0),FALSE), 'E2 Allocators'!$B$15:$W$361, MATCH(BD$17, 'E2 Allocators'!$B$15:$W$15, 0),FALSE)), 0, VLOOKUP(VLOOKUP($A649, 'E4 TB Allocation Details'!$A$18:$L$214, MATCH("A &amp; G ID", 'E4 TB Allocation Details'!$A$18:$L$18, 0),FALSE), 'E2 Allocators'!$B$15:$W$361, MATCH(BD$17, 'E2 Allocators'!$B$15:$W$15, 0),FALSE))</f>
        <v>0</v>
      </c>
      <c r="BE649" s="1243">
        <f>IF(ISERROR(VLOOKUP(VLOOKUP($A649, 'E4 TB Allocation Details'!$A$18:$L$214, MATCH("A &amp; G ID", 'E4 TB Allocation Details'!$A$18:$L$18, 0),FALSE), 'E2 Allocators'!$B$15:$W$361, MATCH(BE$17, 'E2 Allocators'!$B$15:$W$15, 0),FALSE)), 0, VLOOKUP(VLOOKUP($A649, 'E4 TB Allocation Details'!$A$18:$L$214, MATCH("A &amp; G ID", 'E4 TB Allocation Details'!$A$18:$L$18, 0),FALSE), 'E2 Allocators'!$B$15:$W$361, MATCH(BE$17, 'E2 Allocators'!$B$15:$W$15, 0),FALSE))</f>
        <v>1.3835403480926534E-3</v>
      </c>
      <c r="BF649" s="1243">
        <f>IF(ISERROR(VLOOKUP(VLOOKUP($A649, 'E4 TB Allocation Details'!$A$18:$L$214, MATCH("A &amp; G ID", 'E4 TB Allocation Details'!$A$18:$L$18, 0),FALSE), 'E2 Allocators'!$B$15:$W$361, MATCH(BF$17, 'E2 Allocators'!$B$15:$W$15, 0),FALSE)), 0, VLOOKUP(VLOOKUP($A649, 'E4 TB Allocation Details'!$A$18:$L$214, MATCH("A &amp; G ID", 'E4 TB Allocation Details'!$A$18:$L$18, 0),FALSE), 'E2 Allocators'!$B$15:$W$361, MATCH(BF$17, 'E2 Allocators'!$B$15:$W$15, 0),FALSE))</f>
        <v>0</v>
      </c>
      <c r="BG649" s="1243">
        <f>IF(ISERROR(VLOOKUP(VLOOKUP($A649, 'E4 TB Allocation Details'!$A$18:$L$214, MATCH("A &amp; G ID", 'E4 TB Allocation Details'!$A$18:$L$18, 0),FALSE), 'E2 Allocators'!$B$15:$W$361, MATCH(BG$17, 'E2 Allocators'!$B$15:$W$15, 0),FALSE)), 0, VLOOKUP(VLOOKUP($A649, 'E4 TB Allocation Details'!$A$18:$L$214, MATCH("A &amp; G ID", 'E4 TB Allocation Details'!$A$18:$L$18, 0),FALSE), 'E2 Allocators'!$B$15:$W$361, MATCH(BG$17, 'E2 Allocators'!$B$15:$W$15, 0),FALSE))</f>
        <v>0</v>
      </c>
      <c r="BH649" s="1243">
        <f>IF(ISERROR(VLOOKUP(VLOOKUP($A649, 'E4 TB Allocation Details'!$A$18:$L$214, MATCH("A &amp; G ID", 'E4 TB Allocation Details'!$A$18:$L$18, 0),FALSE), 'E2 Allocators'!$B$15:$W$361, MATCH(BH$17, 'E2 Allocators'!$B$15:$W$15, 0),FALSE)), 0, VLOOKUP(VLOOKUP($A649, 'E4 TB Allocation Details'!$A$18:$L$214, MATCH("A &amp; G ID", 'E4 TB Allocation Details'!$A$18:$L$18, 0),FALSE), 'E2 Allocators'!$B$15:$W$361, MATCH(BH$17, 'E2 Allocators'!$B$15:$W$15, 0),FALSE))</f>
        <v>0</v>
      </c>
      <c r="BI649" s="1243">
        <f>IF(ISERROR(VLOOKUP(VLOOKUP($A649, 'E4 TB Allocation Details'!$A$18:$L$214, MATCH("A &amp; G ID", 'E4 TB Allocation Details'!$A$18:$L$18, 0),FALSE), 'E2 Allocators'!$B$15:$W$361, MATCH(BI$17, 'E2 Allocators'!$B$15:$W$15, 0),FALSE)), 0, VLOOKUP(VLOOKUP($A649, 'E4 TB Allocation Details'!$A$18:$L$214, MATCH("A &amp; G ID", 'E4 TB Allocation Details'!$A$18:$L$18, 0),FALSE), 'E2 Allocators'!$B$15:$W$361, MATCH(BI$17, 'E2 Allocators'!$B$15:$W$15, 0),FALSE))</f>
        <v>0</v>
      </c>
      <c r="BJ649" s="1243">
        <f>IF(ISERROR(VLOOKUP(VLOOKUP($A649, 'E4 TB Allocation Details'!$A$18:$L$214, MATCH("A &amp; G ID", 'E4 TB Allocation Details'!$A$18:$L$18, 0),FALSE), 'E2 Allocators'!$B$15:$W$361, MATCH(BJ$17, 'E2 Allocators'!$B$15:$W$15, 0),FALSE)), 0, VLOOKUP(VLOOKUP($A649, 'E4 TB Allocation Details'!$A$18:$L$214, MATCH("A &amp; G ID", 'E4 TB Allocation Details'!$A$18:$L$18, 0),FALSE), 'E2 Allocators'!$B$15:$W$361, MATCH(BJ$17, 'E2 Allocators'!$B$15:$W$15, 0),FALSE))</f>
        <v>0</v>
      </c>
      <c r="BK649" s="1243">
        <f>IF(ISERROR(VLOOKUP(VLOOKUP($A649, 'E4 TB Allocation Details'!$A$18:$L$214, MATCH("A &amp; G ID", 'E4 TB Allocation Details'!$A$18:$L$18, 0),FALSE), 'E2 Allocators'!$B$15:$W$361, MATCH(BK$17, 'E2 Allocators'!$B$15:$W$15, 0),FALSE)), 0, VLOOKUP(VLOOKUP($A649, 'E4 TB Allocation Details'!$A$18:$L$214, MATCH("A &amp; G ID", 'E4 TB Allocation Details'!$A$18:$L$18, 0),FALSE), 'E2 Allocators'!$B$15:$W$361, MATCH(BK$17, 'E2 Allocators'!$B$15:$W$15, 0),FALSE))</f>
        <v>0</v>
      </c>
      <c r="BL649" s="1243">
        <f>IF(ISERROR(VLOOKUP(VLOOKUP($A649, 'E4 TB Allocation Details'!$A$18:$L$214, MATCH("A &amp; G ID", 'E4 TB Allocation Details'!$A$18:$L$18, 0),FALSE), 'E2 Allocators'!$B$15:$W$361, MATCH(BL$17, 'E2 Allocators'!$B$15:$W$15, 0),FALSE)), 0, VLOOKUP(VLOOKUP($A649, 'E4 TB Allocation Details'!$A$18:$L$214, MATCH("A &amp; G ID", 'E4 TB Allocation Details'!$A$18:$L$18, 0),FALSE), 'E2 Allocators'!$B$15:$W$361, MATCH(BL$17, 'E2 Allocators'!$B$15:$W$15, 0),FALSE))</f>
        <v>0</v>
      </c>
      <c r="BM649" s="1243">
        <f>IF(ISERROR(VLOOKUP(VLOOKUP($A649, 'E4 TB Allocation Details'!$A$18:$L$214, MATCH("A &amp; G ID", 'E4 TB Allocation Details'!$A$18:$L$18, 0),FALSE), 'E2 Allocators'!$B$15:$W$361, MATCH(BM$17, 'E2 Allocators'!$B$15:$W$15, 0),FALSE)), 0, VLOOKUP(VLOOKUP($A649, 'E4 TB Allocation Details'!$A$18:$L$214, MATCH("A &amp; G ID", 'E4 TB Allocation Details'!$A$18:$L$18, 0),FALSE), 'E2 Allocators'!$B$15:$W$361, MATCH(BM$17, 'E2 Allocators'!$B$15:$W$15, 0),FALSE))</f>
        <v>0</v>
      </c>
      <c r="BN649" s="1243">
        <f>IF(ISERROR(VLOOKUP(VLOOKUP($A649, 'E4 TB Allocation Details'!$A$18:$L$214, MATCH("A &amp; G ID", 'E4 TB Allocation Details'!$A$18:$L$18, 0),FALSE), 'E2 Allocators'!$B$15:$W$361, MATCH(BN$17, 'E2 Allocators'!$B$15:$W$15, 0),FALSE)), 0, VLOOKUP(VLOOKUP($A649, 'E4 TB Allocation Details'!$A$18:$L$214, MATCH("A &amp; G ID", 'E4 TB Allocation Details'!$A$18:$L$18, 0),FALSE), 'E2 Allocators'!$B$15:$W$361, MATCH(BN$17, 'E2 Allocators'!$B$15:$W$15, 0),FALSE))</f>
        <v>0</v>
      </c>
      <c r="BO649" s="1243">
        <f>IF(ISERROR(VLOOKUP(VLOOKUP($A649, 'E4 TB Allocation Details'!$A$18:$L$214, MATCH("A &amp; G ID", 'E4 TB Allocation Details'!$A$18:$L$18, 0),FALSE), 'E2 Allocators'!$B$15:$W$361, MATCH(BO$17, 'E2 Allocators'!$B$15:$W$15, 0),FALSE)), 0, VLOOKUP(VLOOKUP($A649, 'E4 TB Allocation Details'!$A$18:$L$214, MATCH("A &amp; G ID", 'E4 TB Allocation Details'!$A$18:$L$18, 0),FALSE), 'E2 Allocators'!$B$15:$W$361, MATCH(BO$17, 'E2 Allocators'!$B$15:$W$15, 0),FALSE))</f>
        <v>0</v>
      </c>
      <c r="BP649" s="1243">
        <f>IF(ISERROR(VLOOKUP(VLOOKUP($A649, 'E4 TB Allocation Details'!$A$18:$L$214, MATCH("A &amp; G ID", 'E4 TB Allocation Details'!$A$18:$L$18, 0),FALSE), 'E2 Allocators'!$B$15:$W$361, MATCH(BP$17, 'E2 Allocators'!$B$15:$W$15, 0),FALSE)), 0, VLOOKUP(VLOOKUP($A649, 'E4 TB Allocation Details'!$A$18:$L$214, MATCH("A &amp; G ID", 'E4 TB Allocation Details'!$A$18:$L$18, 0),FALSE), 'E2 Allocators'!$B$15:$W$361, MATCH(BP$17, 'E2 Allocators'!$B$15:$W$15, 0),FALSE))</f>
        <v>0</v>
      </c>
      <c r="BQ649" s="1247">
        <f t="shared" si="903"/>
        <v>1</v>
      </c>
    </row>
    <row r="650" spans="1:69" s="229" customFormat="1" ht="12.75">
      <c r="A650" s="1254">
        <v>1980</v>
      </c>
      <c r="B650" s="1241" t="s">
        <v>1050</v>
      </c>
      <c r="C650" s="1242">
        <v>1</v>
      </c>
      <c r="D650" s="1246"/>
      <c r="E650" s="1246"/>
      <c r="F650" s="1246"/>
      <c r="G650" s="1246"/>
      <c r="H650" s="1246"/>
      <c r="I650" s="1246"/>
      <c r="J650" s="1246"/>
      <c r="K650" s="1246"/>
      <c r="L650" s="1246"/>
      <c r="M650" s="1246"/>
      <c r="N650" s="1246"/>
      <c r="O650" s="1246"/>
      <c r="P650" s="1246"/>
      <c r="Q650" s="1246"/>
      <c r="R650" s="1246"/>
      <c r="S650" s="1246"/>
      <c r="T650" s="1246"/>
      <c r="U650" s="1246"/>
      <c r="V650" s="1246"/>
      <c r="W650" s="1246"/>
      <c r="X650" s="1246"/>
      <c r="Y650" s="1246"/>
      <c r="Z650" s="1246"/>
      <c r="AA650" s="1246"/>
      <c r="AB650" s="1246"/>
      <c r="AC650" s="1246"/>
      <c r="AD650" s="1246"/>
      <c r="AE650" s="1246"/>
      <c r="AF650" s="1246"/>
      <c r="AG650" s="1246"/>
      <c r="AH650" s="1246"/>
      <c r="AI650" s="1246"/>
      <c r="AJ650" s="1246"/>
      <c r="AK650" s="1246"/>
      <c r="AL650" s="1246"/>
      <c r="AM650" s="1246"/>
      <c r="AN650" s="1246"/>
      <c r="AO650" s="1246"/>
      <c r="AP650" s="1246"/>
      <c r="AQ650" s="1246"/>
      <c r="AR650" s="1246"/>
      <c r="AS650" s="1246"/>
      <c r="AT650" s="1246"/>
      <c r="AU650" s="1246"/>
      <c r="AV650" s="1246"/>
      <c r="AW650" s="1243">
        <f>IF(ISERROR(VLOOKUP(VLOOKUP($A650, 'E4 TB Allocation Details'!$A$18:$L$214, MATCH("A &amp; G ID", 'E4 TB Allocation Details'!$A$18:$L$18, 0),FALSE), 'E2 Allocators'!$B$15:$W$361, MATCH(AW$17, 'E2 Allocators'!$B$15:$W$15, 0),FALSE)), 0, VLOOKUP(VLOOKUP($A650, 'E4 TB Allocation Details'!$A$18:$L$214, MATCH("A &amp; G ID", 'E4 TB Allocation Details'!$A$18:$L$18, 0),FALSE), 'E2 Allocators'!$B$15:$W$361, MATCH(AW$17, 'E2 Allocators'!$B$15:$W$15, 0),FALSE))</f>
        <v>0.65291820820210478</v>
      </c>
      <c r="AX650" s="1243">
        <f>IF(ISERROR(VLOOKUP(VLOOKUP($A650, 'E4 TB Allocation Details'!$A$18:$L$214, MATCH("A &amp; G ID", 'E4 TB Allocation Details'!$A$18:$L$18, 0),FALSE), 'E2 Allocators'!$B$15:$W$361, MATCH(AX$17, 'E2 Allocators'!$B$15:$W$15, 0),FALSE)), 0, VLOOKUP(VLOOKUP($A650, 'E4 TB Allocation Details'!$A$18:$L$214, MATCH("A &amp; G ID", 'E4 TB Allocation Details'!$A$18:$L$18, 0),FALSE), 'E2 Allocators'!$B$15:$W$361, MATCH(AX$17, 'E2 Allocators'!$B$15:$W$15, 0),FALSE))</f>
        <v>0.21386594634660286</v>
      </c>
      <c r="AY650" s="1243">
        <f>IF(ISERROR(VLOOKUP(VLOOKUP($A650, 'E4 TB Allocation Details'!$A$18:$L$214, MATCH("A &amp; G ID", 'E4 TB Allocation Details'!$A$18:$L$18, 0),FALSE), 'E2 Allocators'!$B$15:$W$361, MATCH(AY$17, 'E2 Allocators'!$B$15:$W$15, 0),FALSE)), 0, VLOOKUP(VLOOKUP($A650, 'E4 TB Allocation Details'!$A$18:$L$214, MATCH("A &amp; G ID", 'E4 TB Allocation Details'!$A$18:$L$18, 0),FALSE), 'E2 Allocators'!$B$15:$W$361, MATCH(AY$17, 'E2 Allocators'!$B$15:$W$15, 0),FALSE))</f>
        <v>0.11595847648217347</v>
      </c>
      <c r="AZ650" s="1243">
        <f>IF(ISERROR(VLOOKUP(VLOOKUP($A650, 'E4 TB Allocation Details'!$A$18:$L$214, MATCH("A &amp; G ID", 'E4 TB Allocation Details'!$A$18:$L$18, 0),FALSE), 'E2 Allocators'!$B$15:$W$361, MATCH(AZ$17, 'E2 Allocators'!$B$15:$W$15, 0),FALSE)), 0, VLOOKUP(VLOOKUP($A650, 'E4 TB Allocation Details'!$A$18:$L$214, MATCH("A &amp; G ID", 'E4 TB Allocation Details'!$A$18:$L$18, 0),FALSE), 'E2 Allocators'!$B$15:$W$361, MATCH(AZ$17, 'E2 Allocators'!$B$15:$W$15, 0),FALSE))</f>
        <v>0</v>
      </c>
      <c r="BA650" s="1243">
        <f>IF(ISERROR(VLOOKUP(VLOOKUP($A650, 'E4 TB Allocation Details'!$A$18:$L$214, MATCH("A &amp; G ID", 'E4 TB Allocation Details'!$A$18:$L$18, 0),FALSE), 'E2 Allocators'!$B$15:$W$361, MATCH(BA$17, 'E2 Allocators'!$B$15:$W$15, 0),FALSE)), 0, VLOOKUP(VLOOKUP($A650, 'E4 TB Allocation Details'!$A$18:$L$214, MATCH("A &amp; G ID", 'E4 TB Allocation Details'!$A$18:$L$18, 0),FALSE), 'E2 Allocators'!$B$15:$W$361, MATCH(BA$17, 'E2 Allocators'!$B$15:$W$15, 0),FALSE))</f>
        <v>0</v>
      </c>
      <c r="BB650" s="1243">
        <f>IF(ISERROR(VLOOKUP(VLOOKUP($A650, 'E4 TB Allocation Details'!$A$18:$L$214, MATCH("A &amp; G ID", 'E4 TB Allocation Details'!$A$18:$L$18, 0),FALSE), 'E2 Allocators'!$B$15:$W$361, MATCH(BB$17, 'E2 Allocators'!$B$15:$W$15, 0),FALSE)), 0, VLOOKUP(VLOOKUP($A650, 'E4 TB Allocation Details'!$A$18:$L$214, MATCH("A &amp; G ID", 'E4 TB Allocation Details'!$A$18:$L$18, 0),FALSE), 'E2 Allocators'!$B$15:$W$361, MATCH(BB$17, 'E2 Allocators'!$B$15:$W$15, 0),FALSE))</f>
        <v>0</v>
      </c>
      <c r="BC650" s="1243">
        <f>IF(ISERROR(VLOOKUP(VLOOKUP($A650, 'E4 TB Allocation Details'!$A$18:$L$214, MATCH("A &amp; G ID", 'E4 TB Allocation Details'!$A$18:$L$18, 0),FALSE), 'E2 Allocators'!$B$15:$W$361, MATCH(BC$17, 'E2 Allocators'!$B$15:$W$15, 0),FALSE)), 0, VLOOKUP(VLOOKUP($A650, 'E4 TB Allocation Details'!$A$18:$L$214, MATCH("A &amp; G ID", 'E4 TB Allocation Details'!$A$18:$L$18, 0),FALSE), 'E2 Allocators'!$B$15:$W$361, MATCH(BC$17, 'E2 Allocators'!$B$15:$W$15, 0),FALSE))</f>
        <v>1.5873828621026292E-2</v>
      </c>
      <c r="BD650" s="1243">
        <f>IF(ISERROR(VLOOKUP(VLOOKUP($A650, 'E4 TB Allocation Details'!$A$18:$L$214, MATCH("A &amp; G ID", 'E4 TB Allocation Details'!$A$18:$L$18, 0),FALSE), 'E2 Allocators'!$B$15:$W$361, MATCH(BD$17, 'E2 Allocators'!$B$15:$W$15, 0),FALSE)), 0, VLOOKUP(VLOOKUP($A650, 'E4 TB Allocation Details'!$A$18:$L$214, MATCH("A &amp; G ID", 'E4 TB Allocation Details'!$A$18:$L$18, 0),FALSE), 'E2 Allocators'!$B$15:$W$361, MATCH(BD$17, 'E2 Allocators'!$B$15:$W$15, 0),FALSE))</f>
        <v>0</v>
      </c>
      <c r="BE650" s="1243">
        <f>IF(ISERROR(VLOOKUP(VLOOKUP($A650, 'E4 TB Allocation Details'!$A$18:$L$214, MATCH("A &amp; G ID", 'E4 TB Allocation Details'!$A$18:$L$18, 0),FALSE), 'E2 Allocators'!$B$15:$W$361, MATCH(BE$17, 'E2 Allocators'!$B$15:$W$15, 0),FALSE)), 0, VLOOKUP(VLOOKUP($A650, 'E4 TB Allocation Details'!$A$18:$L$214, MATCH("A &amp; G ID", 'E4 TB Allocation Details'!$A$18:$L$18, 0),FALSE), 'E2 Allocators'!$B$15:$W$361, MATCH(BE$17, 'E2 Allocators'!$B$15:$W$15, 0),FALSE))</f>
        <v>1.3835403480926534E-3</v>
      </c>
      <c r="BF650" s="1243">
        <f>IF(ISERROR(VLOOKUP(VLOOKUP($A650, 'E4 TB Allocation Details'!$A$18:$L$214, MATCH("A &amp; G ID", 'E4 TB Allocation Details'!$A$18:$L$18, 0),FALSE), 'E2 Allocators'!$B$15:$W$361, MATCH(BF$17, 'E2 Allocators'!$B$15:$W$15, 0),FALSE)), 0, VLOOKUP(VLOOKUP($A650, 'E4 TB Allocation Details'!$A$18:$L$214, MATCH("A &amp; G ID", 'E4 TB Allocation Details'!$A$18:$L$18, 0),FALSE), 'E2 Allocators'!$B$15:$W$361, MATCH(BF$17, 'E2 Allocators'!$B$15:$W$15, 0),FALSE))</f>
        <v>0</v>
      </c>
      <c r="BG650" s="1243">
        <f>IF(ISERROR(VLOOKUP(VLOOKUP($A650, 'E4 TB Allocation Details'!$A$18:$L$214, MATCH("A &amp; G ID", 'E4 TB Allocation Details'!$A$18:$L$18, 0),FALSE), 'E2 Allocators'!$B$15:$W$361, MATCH(BG$17, 'E2 Allocators'!$B$15:$W$15, 0),FALSE)), 0, VLOOKUP(VLOOKUP($A650, 'E4 TB Allocation Details'!$A$18:$L$214, MATCH("A &amp; G ID", 'E4 TB Allocation Details'!$A$18:$L$18, 0),FALSE), 'E2 Allocators'!$B$15:$W$361, MATCH(BG$17, 'E2 Allocators'!$B$15:$W$15, 0),FALSE))</f>
        <v>0</v>
      </c>
      <c r="BH650" s="1243">
        <f>IF(ISERROR(VLOOKUP(VLOOKUP($A650, 'E4 TB Allocation Details'!$A$18:$L$214, MATCH("A &amp; G ID", 'E4 TB Allocation Details'!$A$18:$L$18, 0),FALSE), 'E2 Allocators'!$B$15:$W$361, MATCH(BH$17, 'E2 Allocators'!$B$15:$W$15, 0),FALSE)), 0, VLOOKUP(VLOOKUP($A650, 'E4 TB Allocation Details'!$A$18:$L$214, MATCH("A &amp; G ID", 'E4 TB Allocation Details'!$A$18:$L$18, 0),FALSE), 'E2 Allocators'!$B$15:$W$361, MATCH(BH$17, 'E2 Allocators'!$B$15:$W$15, 0),FALSE))</f>
        <v>0</v>
      </c>
      <c r="BI650" s="1243">
        <f>IF(ISERROR(VLOOKUP(VLOOKUP($A650, 'E4 TB Allocation Details'!$A$18:$L$214, MATCH("A &amp; G ID", 'E4 TB Allocation Details'!$A$18:$L$18, 0),FALSE), 'E2 Allocators'!$B$15:$W$361, MATCH(BI$17, 'E2 Allocators'!$B$15:$W$15, 0),FALSE)), 0, VLOOKUP(VLOOKUP($A650, 'E4 TB Allocation Details'!$A$18:$L$214, MATCH("A &amp; G ID", 'E4 TB Allocation Details'!$A$18:$L$18, 0),FALSE), 'E2 Allocators'!$B$15:$W$361, MATCH(BI$17, 'E2 Allocators'!$B$15:$W$15, 0),FALSE))</f>
        <v>0</v>
      </c>
      <c r="BJ650" s="1243">
        <f>IF(ISERROR(VLOOKUP(VLOOKUP($A650, 'E4 TB Allocation Details'!$A$18:$L$214, MATCH("A &amp; G ID", 'E4 TB Allocation Details'!$A$18:$L$18, 0),FALSE), 'E2 Allocators'!$B$15:$W$361, MATCH(BJ$17, 'E2 Allocators'!$B$15:$W$15, 0),FALSE)), 0, VLOOKUP(VLOOKUP($A650, 'E4 TB Allocation Details'!$A$18:$L$214, MATCH("A &amp; G ID", 'E4 TB Allocation Details'!$A$18:$L$18, 0),FALSE), 'E2 Allocators'!$B$15:$W$361, MATCH(BJ$17, 'E2 Allocators'!$B$15:$W$15, 0),FALSE))</f>
        <v>0</v>
      </c>
      <c r="BK650" s="1243">
        <f>IF(ISERROR(VLOOKUP(VLOOKUP($A650, 'E4 TB Allocation Details'!$A$18:$L$214, MATCH("A &amp; G ID", 'E4 TB Allocation Details'!$A$18:$L$18, 0),FALSE), 'E2 Allocators'!$B$15:$W$361, MATCH(BK$17, 'E2 Allocators'!$B$15:$W$15, 0),FALSE)), 0, VLOOKUP(VLOOKUP($A650, 'E4 TB Allocation Details'!$A$18:$L$214, MATCH("A &amp; G ID", 'E4 TB Allocation Details'!$A$18:$L$18, 0),FALSE), 'E2 Allocators'!$B$15:$W$361, MATCH(BK$17, 'E2 Allocators'!$B$15:$W$15, 0),FALSE))</f>
        <v>0</v>
      </c>
      <c r="BL650" s="1243">
        <f>IF(ISERROR(VLOOKUP(VLOOKUP($A650, 'E4 TB Allocation Details'!$A$18:$L$214, MATCH("A &amp; G ID", 'E4 TB Allocation Details'!$A$18:$L$18, 0),FALSE), 'E2 Allocators'!$B$15:$W$361, MATCH(BL$17, 'E2 Allocators'!$B$15:$W$15, 0),FALSE)), 0, VLOOKUP(VLOOKUP($A650, 'E4 TB Allocation Details'!$A$18:$L$214, MATCH("A &amp; G ID", 'E4 TB Allocation Details'!$A$18:$L$18, 0),FALSE), 'E2 Allocators'!$B$15:$W$361, MATCH(BL$17, 'E2 Allocators'!$B$15:$W$15, 0),FALSE))</f>
        <v>0</v>
      </c>
      <c r="BM650" s="1243">
        <f>IF(ISERROR(VLOOKUP(VLOOKUP($A650, 'E4 TB Allocation Details'!$A$18:$L$214, MATCH("A &amp; G ID", 'E4 TB Allocation Details'!$A$18:$L$18, 0),FALSE), 'E2 Allocators'!$B$15:$W$361, MATCH(BM$17, 'E2 Allocators'!$B$15:$W$15, 0),FALSE)), 0, VLOOKUP(VLOOKUP($A650, 'E4 TB Allocation Details'!$A$18:$L$214, MATCH("A &amp; G ID", 'E4 TB Allocation Details'!$A$18:$L$18, 0),FALSE), 'E2 Allocators'!$B$15:$W$361, MATCH(BM$17, 'E2 Allocators'!$B$15:$W$15, 0),FALSE))</f>
        <v>0</v>
      </c>
      <c r="BN650" s="1243">
        <f>IF(ISERROR(VLOOKUP(VLOOKUP($A650, 'E4 TB Allocation Details'!$A$18:$L$214, MATCH("A &amp; G ID", 'E4 TB Allocation Details'!$A$18:$L$18, 0),FALSE), 'E2 Allocators'!$B$15:$W$361, MATCH(BN$17, 'E2 Allocators'!$B$15:$W$15, 0),FALSE)), 0, VLOOKUP(VLOOKUP($A650, 'E4 TB Allocation Details'!$A$18:$L$214, MATCH("A &amp; G ID", 'E4 TB Allocation Details'!$A$18:$L$18, 0),FALSE), 'E2 Allocators'!$B$15:$W$361, MATCH(BN$17, 'E2 Allocators'!$B$15:$W$15, 0),FALSE))</f>
        <v>0</v>
      </c>
      <c r="BO650" s="1243">
        <f>IF(ISERROR(VLOOKUP(VLOOKUP($A650, 'E4 TB Allocation Details'!$A$18:$L$214, MATCH("A &amp; G ID", 'E4 TB Allocation Details'!$A$18:$L$18, 0),FALSE), 'E2 Allocators'!$B$15:$W$361, MATCH(BO$17, 'E2 Allocators'!$B$15:$W$15, 0),FALSE)), 0, VLOOKUP(VLOOKUP($A650, 'E4 TB Allocation Details'!$A$18:$L$214, MATCH("A &amp; G ID", 'E4 TB Allocation Details'!$A$18:$L$18, 0),FALSE), 'E2 Allocators'!$B$15:$W$361, MATCH(BO$17, 'E2 Allocators'!$B$15:$W$15, 0),FALSE))</f>
        <v>0</v>
      </c>
      <c r="BP650" s="1243">
        <f>IF(ISERROR(VLOOKUP(VLOOKUP($A650, 'E4 TB Allocation Details'!$A$18:$L$214, MATCH("A &amp; G ID", 'E4 TB Allocation Details'!$A$18:$L$18, 0),FALSE), 'E2 Allocators'!$B$15:$W$361, MATCH(BP$17, 'E2 Allocators'!$B$15:$W$15, 0),FALSE)), 0, VLOOKUP(VLOOKUP($A650, 'E4 TB Allocation Details'!$A$18:$L$214, MATCH("A &amp; G ID", 'E4 TB Allocation Details'!$A$18:$L$18, 0),FALSE), 'E2 Allocators'!$B$15:$W$361, MATCH(BP$17, 'E2 Allocators'!$B$15:$W$15, 0),FALSE))</f>
        <v>0</v>
      </c>
      <c r="BQ650" s="1247">
        <f t="shared" si="903"/>
        <v>1</v>
      </c>
    </row>
    <row r="651" spans="1:69" s="229" customFormat="1" ht="12.75">
      <c r="A651" s="1254">
        <v>1990</v>
      </c>
      <c r="B651" s="1241" t="s">
        <v>1052</v>
      </c>
      <c r="C651" s="1242">
        <v>1</v>
      </c>
      <c r="D651" s="1246"/>
      <c r="E651" s="1246"/>
      <c r="F651" s="1246"/>
      <c r="G651" s="1246"/>
      <c r="H651" s="1246"/>
      <c r="I651" s="1246"/>
      <c r="J651" s="1246"/>
      <c r="K651" s="1246"/>
      <c r="L651" s="1246"/>
      <c r="M651" s="1246"/>
      <c r="N651" s="1246"/>
      <c r="O651" s="1246"/>
      <c r="P651" s="1246"/>
      <c r="Q651" s="1246"/>
      <c r="R651" s="1246"/>
      <c r="S651" s="1246"/>
      <c r="T651" s="1246"/>
      <c r="U651" s="1246"/>
      <c r="V651" s="1246"/>
      <c r="W651" s="1246"/>
      <c r="X651" s="1246"/>
      <c r="Y651" s="1246"/>
      <c r="Z651" s="1246"/>
      <c r="AA651" s="1246"/>
      <c r="AB651" s="1246"/>
      <c r="AC651" s="1246"/>
      <c r="AD651" s="1246"/>
      <c r="AE651" s="1246"/>
      <c r="AF651" s="1246"/>
      <c r="AG651" s="1246"/>
      <c r="AH651" s="1246"/>
      <c r="AI651" s="1246"/>
      <c r="AJ651" s="1246"/>
      <c r="AK651" s="1246"/>
      <c r="AL651" s="1246"/>
      <c r="AM651" s="1246"/>
      <c r="AN651" s="1246"/>
      <c r="AO651" s="1246"/>
      <c r="AP651" s="1246"/>
      <c r="AQ651" s="1246"/>
      <c r="AR651" s="1246"/>
      <c r="AS651" s="1246"/>
      <c r="AT651" s="1246"/>
      <c r="AU651" s="1246"/>
      <c r="AV651" s="1246"/>
      <c r="AW651" s="1243">
        <f>IF(ISERROR(VLOOKUP(VLOOKUP($A651, 'E4 TB Allocation Details'!$A$18:$L$214, MATCH("A &amp; G ID", 'E4 TB Allocation Details'!$A$18:$L$18, 0),FALSE), 'E2 Allocators'!$B$15:$W$361, MATCH(AW$17, 'E2 Allocators'!$B$15:$W$15, 0),FALSE)), 0, VLOOKUP(VLOOKUP($A651, 'E4 TB Allocation Details'!$A$18:$L$214, MATCH("A &amp; G ID", 'E4 TB Allocation Details'!$A$18:$L$18, 0),FALSE), 'E2 Allocators'!$B$15:$W$361, MATCH(AW$17, 'E2 Allocators'!$B$15:$W$15, 0),FALSE))</f>
        <v>0.65291820820210478</v>
      </c>
      <c r="AX651" s="1243">
        <f>IF(ISERROR(VLOOKUP(VLOOKUP($A651, 'E4 TB Allocation Details'!$A$18:$L$214, MATCH("A &amp; G ID", 'E4 TB Allocation Details'!$A$18:$L$18, 0),FALSE), 'E2 Allocators'!$B$15:$W$361, MATCH(AX$17, 'E2 Allocators'!$B$15:$W$15, 0),FALSE)), 0, VLOOKUP(VLOOKUP($A651, 'E4 TB Allocation Details'!$A$18:$L$214, MATCH("A &amp; G ID", 'E4 TB Allocation Details'!$A$18:$L$18, 0),FALSE), 'E2 Allocators'!$B$15:$W$361, MATCH(AX$17, 'E2 Allocators'!$B$15:$W$15, 0),FALSE))</f>
        <v>0.21386594634660286</v>
      </c>
      <c r="AY651" s="1243">
        <f>IF(ISERROR(VLOOKUP(VLOOKUP($A651, 'E4 TB Allocation Details'!$A$18:$L$214, MATCH("A &amp; G ID", 'E4 TB Allocation Details'!$A$18:$L$18, 0),FALSE), 'E2 Allocators'!$B$15:$W$361, MATCH(AY$17, 'E2 Allocators'!$B$15:$W$15, 0),FALSE)), 0, VLOOKUP(VLOOKUP($A651, 'E4 TB Allocation Details'!$A$18:$L$214, MATCH("A &amp; G ID", 'E4 TB Allocation Details'!$A$18:$L$18, 0),FALSE), 'E2 Allocators'!$B$15:$W$361, MATCH(AY$17, 'E2 Allocators'!$B$15:$W$15, 0),FALSE))</f>
        <v>0.11595847648217347</v>
      </c>
      <c r="AZ651" s="1243">
        <f>IF(ISERROR(VLOOKUP(VLOOKUP($A651, 'E4 TB Allocation Details'!$A$18:$L$214, MATCH("A &amp; G ID", 'E4 TB Allocation Details'!$A$18:$L$18, 0),FALSE), 'E2 Allocators'!$B$15:$W$361, MATCH(AZ$17, 'E2 Allocators'!$B$15:$W$15, 0),FALSE)), 0, VLOOKUP(VLOOKUP($A651, 'E4 TB Allocation Details'!$A$18:$L$214, MATCH("A &amp; G ID", 'E4 TB Allocation Details'!$A$18:$L$18, 0),FALSE), 'E2 Allocators'!$B$15:$W$361, MATCH(AZ$17, 'E2 Allocators'!$B$15:$W$15, 0),FALSE))</f>
        <v>0</v>
      </c>
      <c r="BA651" s="1243">
        <f>IF(ISERROR(VLOOKUP(VLOOKUP($A651, 'E4 TB Allocation Details'!$A$18:$L$214, MATCH("A &amp; G ID", 'E4 TB Allocation Details'!$A$18:$L$18, 0),FALSE), 'E2 Allocators'!$B$15:$W$361, MATCH(BA$17, 'E2 Allocators'!$B$15:$W$15, 0),FALSE)), 0, VLOOKUP(VLOOKUP($A651, 'E4 TB Allocation Details'!$A$18:$L$214, MATCH("A &amp; G ID", 'E4 TB Allocation Details'!$A$18:$L$18, 0),FALSE), 'E2 Allocators'!$B$15:$W$361, MATCH(BA$17, 'E2 Allocators'!$B$15:$W$15, 0),FALSE))</f>
        <v>0</v>
      </c>
      <c r="BB651" s="1243">
        <f>IF(ISERROR(VLOOKUP(VLOOKUP($A651, 'E4 TB Allocation Details'!$A$18:$L$214, MATCH("A &amp; G ID", 'E4 TB Allocation Details'!$A$18:$L$18, 0),FALSE), 'E2 Allocators'!$B$15:$W$361, MATCH(BB$17, 'E2 Allocators'!$B$15:$W$15, 0),FALSE)), 0, VLOOKUP(VLOOKUP($A651, 'E4 TB Allocation Details'!$A$18:$L$214, MATCH("A &amp; G ID", 'E4 TB Allocation Details'!$A$18:$L$18, 0),FALSE), 'E2 Allocators'!$B$15:$W$361, MATCH(BB$17, 'E2 Allocators'!$B$15:$W$15, 0),FALSE))</f>
        <v>0</v>
      </c>
      <c r="BC651" s="1243">
        <f>IF(ISERROR(VLOOKUP(VLOOKUP($A651, 'E4 TB Allocation Details'!$A$18:$L$214, MATCH("A &amp; G ID", 'E4 TB Allocation Details'!$A$18:$L$18, 0),FALSE), 'E2 Allocators'!$B$15:$W$361, MATCH(BC$17, 'E2 Allocators'!$B$15:$W$15, 0),FALSE)), 0, VLOOKUP(VLOOKUP($A651, 'E4 TB Allocation Details'!$A$18:$L$214, MATCH("A &amp; G ID", 'E4 TB Allocation Details'!$A$18:$L$18, 0),FALSE), 'E2 Allocators'!$B$15:$W$361, MATCH(BC$17, 'E2 Allocators'!$B$15:$W$15, 0),FALSE))</f>
        <v>1.5873828621026292E-2</v>
      </c>
      <c r="BD651" s="1243">
        <f>IF(ISERROR(VLOOKUP(VLOOKUP($A651, 'E4 TB Allocation Details'!$A$18:$L$214, MATCH("A &amp; G ID", 'E4 TB Allocation Details'!$A$18:$L$18, 0),FALSE), 'E2 Allocators'!$B$15:$W$361, MATCH(BD$17, 'E2 Allocators'!$B$15:$W$15, 0),FALSE)), 0, VLOOKUP(VLOOKUP($A651, 'E4 TB Allocation Details'!$A$18:$L$214, MATCH("A &amp; G ID", 'E4 TB Allocation Details'!$A$18:$L$18, 0),FALSE), 'E2 Allocators'!$B$15:$W$361, MATCH(BD$17, 'E2 Allocators'!$B$15:$W$15, 0),FALSE))</f>
        <v>0</v>
      </c>
      <c r="BE651" s="1243">
        <f>IF(ISERROR(VLOOKUP(VLOOKUP($A651, 'E4 TB Allocation Details'!$A$18:$L$214, MATCH("A &amp; G ID", 'E4 TB Allocation Details'!$A$18:$L$18, 0),FALSE), 'E2 Allocators'!$B$15:$W$361, MATCH(BE$17, 'E2 Allocators'!$B$15:$W$15, 0),FALSE)), 0, VLOOKUP(VLOOKUP($A651, 'E4 TB Allocation Details'!$A$18:$L$214, MATCH("A &amp; G ID", 'E4 TB Allocation Details'!$A$18:$L$18, 0),FALSE), 'E2 Allocators'!$B$15:$W$361, MATCH(BE$17, 'E2 Allocators'!$B$15:$W$15, 0),FALSE))</f>
        <v>1.3835403480926534E-3</v>
      </c>
      <c r="BF651" s="1243">
        <f>IF(ISERROR(VLOOKUP(VLOOKUP($A651, 'E4 TB Allocation Details'!$A$18:$L$214, MATCH("A &amp; G ID", 'E4 TB Allocation Details'!$A$18:$L$18, 0),FALSE), 'E2 Allocators'!$B$15:$W$361, MATCH(BF$17, 'E2 Allocators'!$B$15:$W$15, 0),FALSE)), 0, VLOOKUP(VLOOKUP($A651, 'E4 TB Allocation Details'!$A$18:$L$214, MATCH("A &amp; G ID", 'E4 TB Allocation Details'!$A$18:$L$18, 0),FALSE), 'E2 Allocators'!$B$15:$W$361, MATCH(BF$17, 'E2 Allocators'!$B$15:$W$15, 0),FALSE))</f>
        <v>0</v>
      </c>
      <c r="BG651" s="1243">
        <f>IF(ISERROR(VLOOKUP(VLOOKUP($A651, 'E4 TB Allocation Details'!$A$18:$L$214, MATCH("A &amp; G ID", 'E4 TB Allocation Details'!$A$18:$L$18, 0),FALSE), 'E2 Allocators'!$B$15:$W$361, MATCH(BG$17, 'E2 Allocators'!$B$15:$W$15, 0),FALSE)), 0, VLOOKUP(VLOOKUP($A651, 'E4 TB Allocation Details'!$A$18:$L$214, MATCH("A &amp; G ID", 'E4 TB Allocation Details'!$A$18:$L$18, 0),FALSE), 'E2 Allocators'!$B$15:$W$361, MATCH(BG$17, 'E2 Allocators'!$B$15:$W$15, 0),FALSE))</f>
        <v>0</v>
      </c>
      <c r="BH651" s="1243">
        <f>IF(ISERROR(VLOOKUP(VLOOKUP($A651, 'E4 TB Allocation Details'!$A$18:$L$214, MATCH("A &amp; G ID", 'E4 TB Allocation Details'!$A$18:$L$18, 0),FALSE), 'E2 Allocators'!$B$15:$W$361, MATCH(BH$17, 'E2 Allocators'!$B$15:$W$15, 0),FALSE)), 0, VLOOKUP(VLOOKUP($A651, 'E4 TB Allocation Details'!$A$18:$L$214, MATCH("A &amp; G ID", 'E4 TB Allocation Details'!$A$18:$L$18, 0),FALSE), 'E2 Allocators'!$B$15:$W$361, MATCH(BH$17, 'E2 Allocators'!$B$15:$W$15, 0),FALSE))</f>
        <v>0</v>
      </c>
      <c r="BI651" s="1243">
        <f>IF(ISERROR(VLOOKUP(VLOOKUP($A651, 'E4 TB Allocation Details'!$A$18:$L$214, MATCH("A &amp; G ID", 'E4 TB Allocation Details'!$A$18:$L$18, 0),FALSE), 'E2 Allocators'!$B$15:$W$361, MATCH(BI$17, 'E2 Allocators'!$B$15:$W$15, 0),FALSE)), 0, VLOOKUP(VLOOKUP($A651, 'E4 TB Allocation Details'!$A$18:$L$214, MATCH("A &amp; G ID", 'E4 TB Allocation Details'!$A$18:$L$18, 0),FALSE), 'E2 Allocators'!$B$15:$W$361, MATCH(BI$17, 'E2 Allocators'!$B$15:$W$15, 0),FALSE))</f>
        <v>0</v>
      </c>
      <c r="BJ651" s="1243">
        <f>IF(ISERROR(VLOOKUP(VLOOKUP($A651, 'E4 TB Allocation Details'!$A$18:$L$214, MATCH("A &amp; G ID", 'E4 TB Allocation Details'!$A$18:$L$18, 0),FALSE), 'E2 Allocators'!$B$15:$W$361, MATCH(BJ$17, 'E2 Allocators'!$B$15:$W$15, 0),FALSE)), 0, VLOOKUP(VLOOKUP($A651, 'E4 TB Allocation Details'!$A$18:$L$214, MATCH("A &amp; G ID", 'E4 TB Allocation Details'!$A$18:$L$18, 0),FALSE), 'E2 Allocators'!$B$15:$W$361, MATCH(BJ$17, 'E2 Allocators'!$B$15:$W$15, 0),FALSE))</f>
        <v>0</v>
      </c>
      <c r="BK651" s="1243">
        <f>IF(ISERROR(VLOOKUP(VLOOKUP($A651, 'E4 TB Allocation Details'!$A$18:$L$214, MATCH("A &amp; G ID", 'E4 TB Allocation Details'!$A$18:$L$18, 0),FALSE), 'E2 Allocators'!$B$15:$W$361, MATCH(BK$17, 'E2 Allocators'!$B$15:$W$15, 0),FALSE)), 0, VLOOKUP(VLOOKUP($A651, 'E4 TB Allocation Details'!$A$18:$L$214, MATCH("A &amp; G ID", 'E4 TB Allocation Details'!$A$18:$L$18, 0),FALSE), 'E2 Allocators'!$B$15:$W$361, MATCH(BK$17, 'E2 Allocators'!$B$15:$W$15, 0),FALSE))</f>
        <v>0</v>
      </c>
      <c r="BL651" s="1243">
        <f>IF(ISERROR(VLOOKUP(VLOOKUP($A651, 'E4 TB Allocation Details'!$A$18:$L$214, MATCH("A &amp; G ID", 'E4 TB Allocation Details'!$A$18:$L$18, 0),FALSE), 'E2 Allocators'!$B$15:$W$361, MATCH(BL$17, 'E2 Allocators'!$B$15:$W$15, 0),FALSE)), 0, VLOOKUP(VLOOKUP($A651, 'E4 TB Allocation Details'!$A$18:$L$214, MATCH("A &amp; G ID", 'E4 TB Allocation Details'!$A$18:$L$18, 0),FALSE), 'E2 Allocators'!$B$15:$W$361, MATCH(BL$17, 'E2 Allocators'!$B$15:$W$15, 0),FALSE))</f>
        <v>0</v>
      </c>
      <c r="BM651" s="1243">
        <f>IF(ISERROR(VLOOKUP(VLOOKUP($A651, 'E4 TB Allocation Details'!$A$18:$L$214, MATCH("A &amp; G ID", 'E4 TB Allocation Details'!$A$18:$L$18, 0),FALSE), 'E2 Allocators'!$B$15:$W$361, MATCH(BM$17, 'E2 Allocators'!$B$15:$W$15, 0),FALSE)), 0, VLOOKUP(VLOOKUP($A651, 'E4 TB Allocation Details'!$A$18:$L$214, MATCH("A &amp; G ID", 'E4 TB Allocation Details'!$A$18:$L$18, 0),FALSE), 'E2 Allocators'!$B$15:$W$361, MATCH(BM$17, 'E2 Allocators'!$B$15:$W$15, 0),FALSE))</f>
        <v>0</v>
      </c>
      <c r="BN651" s="1243">
        <f>IF(ISERROR(VLOOKUP(VLOOKUP($A651, 'E4 TB Allocation Details'!$A$18:$L$214, MATCH("A &amp; G ID", 'E4 TB Allocation Details'!$A$18:$L$18, 0),FALSE), 'E2 Allocators'!$B$15:$W$361, MATCH(BN$17, 'E2 Allocators'!$B$15:$W$15, 0),FALSE)), 0, VLOOKUP(VLOOKUP($A651, 'E4 TB Allocation Details'!$A$18:$L$214, MATCH("A &amp; G ID", 'E4 TB Allocation Details'!$A$18:$L$18, 0),FALSE), 'E2 Allocators'!$B$15:$W$361, MATCH(BN$17, 'E2 Allocators'!$B$15:$W$15, 0),FALSE))</f>
        <v>0</v>
      </c>
      <c r="BO651" s="1243">
        <f>IF(ISERROR(VLOOKUP(VLOOKUP($A651, 'E4 TB Allocation Details'!$A$18:$L$214, MATCH("A &amp; G ID", 'E4 TB Allocation Details'!$A$18:$L$18, 0),FALSE), 'E2 Allocators'!$B$15:$W$361, MATCH(BO$17, 'E2 Allocators'!$B$15:$W$15, 0),FALSE)), 0, VLOOKUP(VLOOKUP($A651, 'E4 TB Allocation Details'!$A$18:$L$214, MATCH("A &amp; G ID", 'E4 TB Allocation Details'!$A$18:$L$18, 0),FALSE), 'E2 Allocators'!$B$15:$W$361, MATCH(BO$17, 'E2 Allocators'!$B$15:$W$15, 0),FALSE))</f>
        <v>0</v>
      </c>
      <c r="BP651" s="1243">
        <f>IF(ISERROR(VLOOKUP(VLOOKUP($A651, 'E4 TB Allocation Details'!$A$18:$L$214, MATCH("A &amp; G ID", 'E4 TB Allocation Details'!$A$18:$L$18, 0),FALSE), 'E2 Allocators'!$B$15:$W$361, MATCH(BP$17, 'E2 Allocators'!$B$15:$W$15, 0),FALSE)), 0, VLOOKUP(VLOOKUP($A651, 'E4 TB Allocation Details'!$A$18:$L$214, MATCH("A &amp; G ID", 'E4 TB Allocation Details'!$A$18:$L$18, 0),FALSE), 'E2 Allocators'!$B$15:$W$361, MATCH(BP$17, 'E2 Allocators'!$B$15:$W$15, 0),FALSE))</f>
        <v>0</v>
      </c>
      <c r="BQ651" s="1247">
        <f t="shared" si="903"/>
        <v>1</v>
      </c>
    </row>
    <row r="652" spans="1:69" s="229" customFormat="1" ht="12.75">
      <c r="A652" s="1254">
        <v>2005</v>
      </c>
      <c r="B652" s="1241" t="s">
        <v>1054</v>
      </c>
      <c r="C652" s="1242">
        <v>1</v>
      </c>
      <c r="D652" s="1246"/>
      <c r="E652" s="1246"/>
      <c r="F652" s="1246"/>
      <c r="G652" s="1246"/>
      <c r="H652" s="1246"/>
      <c r="I652" s="1246"/>
      <c r="J652" s="1246"/>
      <c r="K652" s="1246"/>
      <c r="L652" s="1246"/>
      <c r="M652" s="1246"/>
      <c r="N652" s="1246"/>
      <c r="O652" s="1246"/>
      <c r="P652" s="1246"/>
      <c r="Q652" s="1246"/>
      <c r="R652" s="1246"/>
      <c r="S652" s="1246"/>
      <c r="T652" s="1246"/>
      <c r="U652" s="1246"/>
      <c r="V652" s="1246"/>
      <c r="W652" s="1246"/>
      <c r="X652" s="1246"/>
      <c r="Y652" s="1246"/>
      <c r="Z652" s="1246"/>
      <c r="AA652" s="1246"/>
      <c r="AB652" s="1246"/>
      <c r="AC652" s="1246"/>
      <c r="AD652" s="1246"/>
      <c r="AE652" s="1246"/>
      <c r="AF652" s="1246"/>
      <c r="AG652" s="1246"/>
      <c r="AH652" s="1246"/>
      <c r="AI652" s="1246"/>
      <c r="AJ652" s="1246"/>
      <c r="AK652" s="1246"/>
      <c r="AL652" s="1246"/>
      <c r="AM652" s="1246"/>
      <c r="AN652" s="1246"/>
      <c r="AO652" s="1246"/>
      <c r="AP652" s="1246"/>
      <c r="AQ652" s="1246"/>
      <c r="AR652" s="1246"/>
      <c r="AS652" s="1246"/>
      <c r="AT652" s="1246"/>
      <c r="AU652" s="1246"/>
      <c r="AV652" s="1246"/>
      <c r="AW652" s="1243">
        <f>IF(ISERROR(VLOOKUP(VLOOKUP($A652, 'E4 TB Allocation Details'!$A$18:$L$214, MATCH("A &amp; G ID", 'E4 TB Allocation Details'!$A$18:$L$18, 0),FALSE), 'E2 Allocators'!$B$15:$W$361, MATCH(AW$17, 'E2 Allocators'!$B$15:$W$15, 0),FALSE)), 0, VLOOKUP(VLOOKUP($A652, 'E4 TB Allocation Details'!$A$18:$L$214, MATCH("A &amp; G ID", 'E4 TB Allocation Details'!$A$18:$L$18, 0),FALSE), 'E2 Allocators'!$B$15:$W$361, MATCH(AW$17, 'E2 Allocators'!$B$15:$W$15, 0),FALSE))</f>
        <v>0.65291820820210478</v>
      </c>
      <c r="AX652" s="1243">
        <f>IF(ISERROR(VLOOKUP(VLOOKUP($A652, 'E4 TB Allocation Details'!$A$18:$L$214, MATCH("A &amp; G ID", 'E4 TB Allocation Details'!$A$18:$L$18, 0),FALSE), 'E2 Allocators'!$B$15:$W$361, MATCH(AX$17, 'E2 Allocators'!$B$15:$W$15, 0),FALSE)), 0, VLOOKUP(VLOOKUP($A652, 'E4 TB Allocation Details'!$A$18:$L$214, MATCH("A &amp; G ID", 'E4 TB Allocation Details'!$A$18:$L$18, 0),FALSE), 'E2 Allocators'!$B$15:$W$361, MATCH(AX$17, 'E2 Allocators'!$B$15:$W$15, 0),FALSE))</f>
        <v>0.21386594634660286</v>
      </c>
      <c r="AY652" s="1243">
        <f>IF(ISERROR(VLOOKUP(VLOOKUP($A652, 'E4 TB Allocation Details'!$A$18:$L$214, MATCH("A &amp; G ID", 'E4 TB Allocation Details'!$A$18:$L$18, 0),FALSE), 'E2 Allocators'!$B$15:$W$361, MATCH(AY$17, 'E2 Allocators'!$B$15:$W$15, 0),FALSE)), 0, VLOOKUP(VLOOKUP($A652, 'E4 TB Allocation Details'!$A$18:$L$214, MATCH("A &amp; G ID", 'E4 TB Allocation Details'!$A$18:$L$18, 0),FALSE), 'E2 Allocators'!$B$15:$W$361, MATCH(AY$17, 'E2 Allocators'!$B$15:$W$15, 0),FALSE))</f>
        <v>0.11595847648217347</v>
      </c>
      <c r="AZ652" s="1243">
        <f>IF(ISERROR(VLOOKUP(VLOOKUP($A652, 'E4 TB Allocation Details'!$A$18:$L$214, MATCH("A &amp; G ID", 'E4 TB Allocation Details'!$A$18:$L$18, 0),FALSE), 'E2 Allocators'!$B$15:$W$361, MATCH(AZ$17, 'E2 Allocators'!$B$15:$W$15, 0),FALSE)), 0, VLOOKUP(VLOOKUP($A652, 'E4 TB Allocation Details'!$A$18:$L$214, MATCH("A &amp; G ID", 'E4 TB Allocation Details'!$A$18:$L$18, 0),FALSE), 'E2 Allocators'!$B$15:$W$361, MATCH(AZ$17, 'E2 Allocators'!$B$15:$W$15, 0),FALSE))</f>
        <v>0</v>
      </c>
      <c r="BA652" s="1243">
        <f>IF(ISERROR(VLOOKUP(VLOOKUP($A652, 'E4 TB Allocation Details'!$A$18:$L$214, MATCH("A &amp; G ID", 'E4 TB Allocation Details'!$A$18:$L$18, 0),FALSE), 'E2 Allocators'!$B$15:$W$361, MATCH(BA$17, 'E2 Allocators'!$B$15:$W$15, 0),FALSE)), 0, VLOOKUP(VLOOKUP($A652, 'E4 TB Allocation Details'!$A$18:$L$214, MATCH("A &amp; G ID", 'E4 TB Allocation Details'!$A$18:$L$18, 0),FALSE), 'E2 Allocators'!$B$15:$W$361, MATCH(BA$17, 'E2 Allocators'!$B$15:$W$15, 0),FALSE))</f>
        <v>0</v>
      </c>
      <c r="BB652" s="1243">
        <f>IF(ISERROR(VLOOKUP(VLOOKUP($A652, 'E4 TB Allocation Details'!$A$18:$L$214, MATCH("A &amp; G ID", 'E4 TB Allocation Details'!$A$18:$L$18, 0),FALSE), 'E2 Allocators'!$B$15:$W$361, MATCH(BB$17, 'E2 Allocators'!$B$15:$W$15, 0),FALSE)), 0, VLOOKUP(VLOOKUP($A652, 'E4 TB Allocation Details'!$A$18:$L$214, MATCH("A &amp; G ID", 'E4 TB Allocation Details'!$A$18:$L$18, 0),FALSE), 'E2 Allocators'!$B$15:$W$361, MATCH(BB$17, 'E2 Allocators'!$B$15:$W$15, 0),FALSE))</f>
        <v>0</v>
      </c>
      <c r="BC652" s="1243">
        <f>IF(ISERROR(VLOOKUP(VLOOKUP($A652, 'E4 TB Allocation Details'!$A$18:$L$214, MATCH("A &amp; G ID", 'E4 TB Allocation Details'!$A$18:$L$18, 0),FALSE), 'E2 Allocators'!$B$15:$W$361, MATCH(BC$17, 'E2 Allocators'!$B$15:$W$15, 0),FALSE)), 0, VLOOKUP(VLOOKUP($A652, 'E4 TB Allocation Details'!$A$18:$L$214, MATCH("A &amp; G ID", 'E4 TB Allocation Details'!$A$18:$L$18, 0),FALSE), 'E2 Allocators'!$B$15:$W$361, MATCH(BC$17, 'E2 Allocators'!$B$15:$W$15, 0),FALSE))</f>
        <v>1.5873828621026292E-2</v>
      </c>
      <c r="BD652" s="1243">
        <f>IF(ISERROR(VLOOKUP(VLOOKUP($A652, 'E4 TB Allocation Details'!$A$18:$L$214, MATCH("A &amp; G ID", 'E4 TB Allocation Details'!$A$18:$L$18, 0),FALSE), 'E2 Allocators'!$B$15:$W$361, MATCH(BD$17, 'E2 Allocators'!$B$15:$W$15, 0),FALSE)), 0, VLOOKUP(VLOOKUP($A652, 'E4 TB Allocation Details'!$A$18:$L$214, MATCH("A &amp; G ID", 'E4 TB Allocation Details'!$A$18:$L$18, 0),FALSE), 'E2 Allocators'!$B$15:$W$361, MATCH(BD$17, 'E2 Allocators'!$B$15:$W$15, 0),FALSE))</f>
        <v>0</v>
      </c>
      <c r="BE652" s="1243">
        <f>IF(ISERROR(VLOOKUP(VLOOKUP($A652, 'E4 TB Allocation Details'!$A$18:$L$214, MATCH("A &amp; G ID", 'E4 TB Allocation Details'!$A$18:$L$18, 0),FALSE), 'E2 Allocators'!$B$15:$W$361, MATCH(BE$17, 'E2 Allocators'!$B$15:$W$15, 0),FALSE)), 0, VLOOKUP(VLOOKUP($A652, 'E4 TB Allocation Details'!$A$18:$L$214, MATCH("A &amp; G ID", 'E4 TB Allocation Details'!$A$18:$L$18, 0),FALSE), 'E2 Allocators'!$B$15:$W$361, MATCH(BE$17, 'E2 Allocators'!$B$15:$W$15, 0),FALSE))</f>
        <v>1.3835403480926534E-3</v>
      </c>
      <c r="BF652" s="1243">
        <f>IF(ISERROR(VLOOKUP(VLOOKUP($A652, 'E4 TB Allocation Details'!$A$18:$L$214, MATCH("A &amp; G ID", 'E4 TB Allocation Details'!$A$18:$L$18, 0),FALSE), 'E2 Allocators'!$B$15:$W$361, MATCH(BF$17, 'E2 Allocators'!$B$15:$W$15, 0),FALSE)), 0, VLOOKUP(VLOOKUP($A652, 'E4 TB Allocation Details'!$A$18:$L$214, MATCH("A &amp; G ID", 'E4 TB Allocation Details'!$A$18:$L$18, 0),FALSE), 'E2 Allocators'!$B$15:$W$361, MATCH(BF$17, 'E2 Allocators'!$B$15:$W$15, 0),FALSE))</f>
        <v>0</v>
      </c>
      <c r="BG652" s="1243">
        <f>IF(ISERROR(VLOOKUP(VLOOKUP($A652, 'E4 TB Allocation Details'!$A$18:$L$214, MATCH("A &amp; G ID", 'E4 TB Allocation Details'!$A$18:$L$18, 0),FALSE), 'E2 Allocators'!$B$15:$W$361, MATCH(BG$17, 'E2 Allocators'!$B$15:$W$15, 0),FALSE)), 0, VLOOKUP(VLOOKUP($A652, 'E4 TB Allocation Details'!$A$18:$L$214, MATCH("A &amp; G ID", 'E4 TB Allocation Details'!$A$18:$L$18, 0),FALSE), 'E2 Allocators'!$B$15:$W$361, MATCH(BG$17, 'E2 Allocators'!$B$15:$W$15, 0),FALSE))</f>
        <v>0</v>
      </c>
      <c r="BH652" s="1243">
        <f>IF(ISERROR(VLOOKUP(VLOOKUP($A652, 'E4 TB Allocation Details'!$A$18:$L$214, MATCH("A &amp; G ID", 'E4 TB Allocation Details'!$A$18:$L$18, 0),FALSE), 'E2 Allocators'!$B$15:$W$361, MATCH(BH$17, 'E2 Allocators'!$B$15:$W$15, 0),FALSE)), 0, VLOOKUP(VLOOKUP($A652, 'E4 TB Allocation Details'!$A$18:$L$214, MATCH("A &amp; G ID", 'E4 TB Allocation Details'!$A$18:$L$18, 0),FALSE), 'E2 Allocators'!$B$15:$W$361, MATCH(BH$17, 'E2 Allocators'!$B$15:$W$15, 0),FALSE))</f>
        <v>0</v>
      </c>
      <c r="BI652" s="1243">
        <f>IF(ISERROR(VLOOKUP(VLOOKUP($A652, 'E4 TB Allocation Details'!$A$18:$L$214, MATCH("A &amp; G ID", 'E4 TB Allocation Details'!$A$18:$L$18, 0),FALSE), 'E2 Allocators'!$B$15:$W$361, MATCH(BI$17, 'E2 Allocators'!$B$15:$W$15, 0),FALSE)), 0, VLOOKUP(VLOOKUP($A652, 'E4 TB Allocation Details'!$A$18:$L$214, MATCH("A &amp; G ID", 'E4 TB Allocation Details'!$A$18:$L$18, 0),FALSE), 'E2 Allocators'!$B$15:$W$361, MATCH(BI$17, 'E2 Allocators'!$B$15:$W$15, 0),FALSE))</f>
        <v>0</v>
      </c>
      <c r="BJ652" s="1243">
        <f>IF(ISERROR(VLOOKUP(VLOOKUP($A652, 'E4 TB Allocation Details'!$A$18:$L$214, MATCH("A &amp; G ID", 'E4 TB Allocation Details'!$A$18:$L$18, 0),FALSE), 'E2 Allocators'!$B$15:$W$361, MATCH(BJ$17, 'E2 Allocators'!$B$15:$W$15, 0),FALSE)), 0, VLOOKUP(VLOOKUP($A652, 'E4 TB Allocation Details'!$A$18:$L$214, MATCH("A &amp; G ID", 'E4 TB Allocation Details'!$A$18:$L$18, 0),FALSE), 'E2 Allocators'!$B$15:$W$361, MATCH(BJ$17, 'E2 Allocators'!$B$15:$W$15, 0),FALSE))</f>
        <v>0</v>
      </c>
      <c r="BK652" s="1243">
        <f>IF(ISERROR(VLOOKUP(VLOOKUP($A652, 'E4 TB Allocation Details'!$A$18:$L$214, MATCH("A &amp; G ID", 'E4 TB Allocation Details'!$A$18:$L$18, 0),FALSE), 'E2 Allocators'!$B$15:$W$361, MATCH(BK$17, 'E2 Allocators'!$B$15:$W$15, 0),FALSE)), 0, VLOOKUP(VLOOKUP($A652, 'E4 TB Allocation Details'!$A$18:$L$214, MATCH("A &amp; G ID", 'E4 TB Allocation Details'!$A$18:$L$18, 0),FALSE), 'E2 Allocators'!$B$15:$W$361, MATCH(BK$17, 'E2 Allocators'!$B$15:$W$15, 0),FALSE))</f>
        <v>0</v>
      </c>
      <c r="BL652" s="1243">
        <f>IF(ISERROR(VLOOKUP(VLOOKUP($A652, 'E4 TB Allocation Details'!$A$18:$L$214, MATCH("A &amp; G ID", 'E4 TB Allocation Details'!$A$18:$L$18, 0),FALSE), 'E2 Allocators'!$B$15:$W$361, MATCH(BL$17, 'E2 Allocators'!$B$15:$W$15, 0),FALSE)), 0, VLOOKUP(VLOOKUP($A652, 'E4 TB Allocation Details'!$A$18:$L$214, MATCH("A &amp; G ID", 'E4 TB Allocation Details'!$A$18:$L$18, 0),FALSE), 'E2 Allocators'!$B$15:$W$361, MATCH(BL$17, 'E2 Allocators'!$B$15:$W$15, 0),FALSE))</f>
        <v>0</v>
      </c>
      <c r="BM652" s="1243">
        <f>IF(ISERROR(VLOOKUP(VLOOKUP($A652, 'E4 TB Allocation Details'!$A$18:$L$214, MATCH("A &amp; G ID", 'E4 TB Allocation Details'!$A$18:$L$18, 0),FALSE), 'E2 Allocators'!$B$15:$W$361, MATCH(BM$17, 'E2 Allocators'!$B$15:$W$15, 0),FALSE)), 0, VLOOKUP(VLOOKUP($A652, 'E4 TB Allocation Details'!$A$18:$L$214, MATCH("A &amp; G ID", 'E4 TB Allocation Details'!$A$18:$L$18, 0),FALSE), 'E2 Allocators'!$B$15:$W$361, MATCH(BM$17, 'E2 Allocators'!$B$15:$W$15, 0),FALSE))</f>
        <v>0</v>
      </c>
      <c r="BN652" s="1243">
        <f>IF(ISERROR(VLOOKUP(VLOOKUP($A652, 'E4 TB Allocation Details'!$A$18:$L$214, MATCH("A &amp; G ID", 'E4 TB Allocation Details'!$A$18:$L$18, 0),FALSE), 'E2 Allocators'!$B$15:$W$361, MATCH(BN$17, 'E2 Allocators'!$B$15:$W$15, 0),FALSE)), 0, VLOOKUP(VLOOKUP($A652, 'E4 TB Allocation Details'!$A$18:$L$214, MATCH("A &amp; G ID", 'E4 TB Allocation Details'!$A$18:$L$18, 0),FALSE), 'E2 Allocators'!$B$15:$W$361, MATCH(BN$17, 'E2 Allocators'!$B$15:$W$15, 0),FALSE))</f>
        <v>0</v>
      </c>
      <c r="BO652" s="1243">
        <f>IF(ISERROR(VLOOKUP(VLOOKUP($A652, 'E4 TB Allocation Details'!$A$18:$L$214, MATCH("A &amp; G ID", 'E4 TB Allocation Details'!$A$18:$L$18, 0),FALSE), 'E2 Allocators'!$B$15:$W$361, MATCH(BO$17, 'E2 Allocators'!$B$15:$W$15, 0),FALSE)), 0, VLOOKUP(VLOOKUP($A652, 'E4 TB Allocation Details'!$A$18:$L$214, MATCH("A &amp; G ID", 'E4 TB Allocation Details'!$A$18:$L$18, 0),FALSE), 'E2 Allocators'!$B$15:$W$361, MATCH(BO$17, 'E2 Allocators'!$B$15:$W$15, 0),FALSE))</f>
        <v>0</v>
      </c>
      <c r="BP652" s="1243">
        <f>IF(ISERROR(VLOOKUP(VLOOKUP($A652, 'E4 TB Allocation Details'!$A$18:$L$214, MATCH("A &amp; G ID", 'E4 TB Allocation Details'!$A$18:$L$18, 0),FALSE), 'E2 Allocators'!$B$15:$W$361, MATCH(BP$17, 'E2 Allocators'!$B$15:$W$15, 0),FALSE)), 0, VLOOKUP(VLOOKUP($A652, 'E4 TB Allocation Details'!$A$18:$L$214, MATCH("A &amp; G ID", 'E4 TB Allocation Details'!$A$18:$L$18, 0),FALSE), 'E2 Allocators'!$B$15:$W$361, MATCH(BP$17, 'E2 Allocators'!$B$15:$W$15, 0),FALSE))</f>
        <v>0</v>
      </c>
      <c r="BQ652" s="1247">
        <f t="shared" si="903"/>
        <v>1</v>
      </c>
    </row>
    <row r="653" spans="1:69" s="229" customFormat="1" ht="13.5" thickBot="1">
      <c r="A653" s="1254">
        <v>2010</v>
      </c>
      <c r="B653" s="1241" t="s">
        <v>1055</v>
      </c>
      <c r="C653" s="1242">
        <v>1</v>
      </c>
      <c r="D653" s="1246"/>
      <c r="E653" s="1246"/>
      <c r="F653" s="1246"/>
      <c r="G653" s="1246"/>
      <c r="H653" s="1246"/>
      <c r="I653" s="1246"/>
      <c r="J653" s="1246"/>
      <c r="K653" s="1246"/>
      <c r="L653" s="1246"/>
      <c r="M653" s="1246"/>
      <c r="N653" s="1246"/>
      <c r="O653" s="1246"/>
      <c r="P653" s="1246"/>
      <c r="Q653" s="1246"/>
      <c r="R653" s="1246"/>
      <c r="S653" s="1246"/>
      <c r="T653" s="1246"/>
      <c r="U653" s="1246"/>
      <c r="V653" s="1246"/>
      <c r="W653" s="1246"/>
      <c r="X653" s="1246"/>
      <c r="Y653" s="1246"/>
      <c r="Z653" s="1246"/>
      <c r="AA653" s="1246"/>
      <c r="AB653" s="1246"/>
      <c r="AC653" s="1246"/>
      <c r="AD653" s="1246"/>
      <c r="AE653" s="1246"/>
      <c r="AF653" s="1246"/>
      <c r="AG653" s="1246"/>
      <c r="AH653" s="1246"/>
      <c r="AI653" s="1246"/>
      <c r="AJ653" s="1246"/>
      <c r="AK653" s="1246"/>
      <c r="AL653" s="1246"/>
      <c r="AM653" s="1246"/>
      <c r="AN653" s="1246"/>
      <c r="AO653" s="1246"/>
      <c r="AP653" s="1246"/>
      <c r="AQ653" s="1246"/>
      <c r="AR653" s="1246"/>
      <c r="AS653" s="1246"/>
      <c r="AT653" s="1246"/>
      <c r="AU653" s="1246"/>
      <c r="AV653" s="1246"/>
      <c r="AW653" s="1243">
        <f>IF(ISERROR(VLOOKUP(VLOOKUP($A653, 'E4 TB Allocation Details'!$A$18:$L$214, MATCH("A &amp; G ID", 'E4 TB Allocation Details'!$A$18:$L$18, 0),FALSE), 'E2 Allocators'!$B$15:$W$361, MATCH(AW$17, 'E2 Allocators'!$B$15:$W$15, 0),FALSE)), 0, VLOOKUP(VLOOKUP($A653, 'E4 TB Allocation Details'!$A$18:$L$214, MATCH("A &amp; G ID", 'E4 TB Allocation Details'!$A$18:$L$18, 0),FALSE), 'E2 Allocators'!$B$15:$W$361, MATCH(AW$17, 'E2 Allocators'!$B$15:$W$15, 0),FALSE))</f>
        <v>0.65291820820210478</v>
      </c>
      <c r="AX653" s="1243">
        <f>IF(ISERROR(VLOOKUP(VLOOKUP($A653, 'E4 TB Allocation Details'!$A$18:$L$214, MATCH("A &amp; G ID", 'E4 TB Allocation Details'!$A$18:$L$18, 0),FALSE), 'E2 Allocators'!$B$15:$W$361, MATCH(AX$17, 'E2 Allocators'!$B$15:$W$15, 0),FALSE)), 0, VLOOKUP(VLOOKUP($A653, 'E4 TB Allocation Details'!$A$18:$L$214, MATCH("A &amp; G ID", 'E4 TB Allocation Details'!$A$18:$L$18, 0),FALSE), 'E2 Allocators'!$B$15:$W$361, MATCH(AX$17, 'E2 Allocators'!$B$15:$W$15, 0),FALSE))</f>
        <v>0.21386594634660286</v>
      </c>
      <c r="AY653" s="1243">
        <f>IF(ISERROR(VLOOKUP(VLOOKUP($A653, 'E4 TB Allocation Details'!$A$18:$L$214, MATCH("A &amp; G ID", 'E4 TB Allocation Details'!$A$18:$L$18, 0),FALSE), 'E2 Allocators'!$B$15:$W$361, MATCH(AY$17, 'E2 Allocators'!$B$15:$W$15, 0),FALSE)), 0, VLOOKUP(VLOOKUP($A653, 'E4 TB Allocation Details'!$A$18:$L$214, MATCH("A &amp; G ID", 'E4 TB Allocation Details'!$A$18:$L$18, 0),FALSE), 'E2 Allocators'!$B$15:$W$361, MATCH(AY$17, 'E2 Allocators'!$B$15:$W$15, 0),FALSE))</f>
        <v>0.11595847648217347</v>
      </c>
      <c r="AZ653" s="1243">
        <f>IF(ISERROR(VLOOKUP(VLOOKUP($A653, 'E4 TB Allocation Details'!$A$18:$L$214, MATCH("A &amp; G ID", 'E4 TB Allocation Details'!$A$18:$L$18, 0),FALSE), 'E2 Allocators'!$B$15:$W$361, MATCH(AZ$17, 'E2 Allocators'!$B$15:$W$15, 0),FALSE)), 0, VLOOKUP(VLOOKUP($A653, 'E4 TB Allocation Details'!$A$18:$L$214, MATCH("A &amp; G ID", 'E4 TB Allocation Details'!$A$18:$L$18, 0),FALSE), 'E2 Allocators'!$B$15:$W$361, MATCH(AZ$17, 'E2 Allocators'!$B$15:$W$15, 0),FALSE))</f>
        <v>0</v>
      </c>
      <c r="BA653" s="1243">
        <f>IF(ISERROR(VLOOKUP(VLOOKUP($A653, 'E4 TB Allocation Details'!$A$18:$L$214, MATCH("A &amp; G ID", 'E4 TB Allocation Details'!$A$18:$L$18, 0),FALSE), 'E2 Allocators'!$B$15:$W$361, MATCH(BA$17, 'E2 Allocators'!$B$15:$W$15, 0),FALSE)), 0, VLOOKUP(VLOOKUP($A653, 'E4 TB Allocation Details'!$A$18:$L$214, MATCH("A &amp; G ID", 'E4 TB Allocation Details'!$A$18:$L$18, 0),FALSE), 'E2 Allocators'!$B$15:$W$361, MATCH(BA$17, 'E2 Allocators'!$B$15:$W$15, 0),FALSE))</f>
        <v>0</v>
      </c>
      <c r="BB653" s="1243">
        <f>IF(ISERROR(VLOOKUP(VLOOKUP($A653, 'E4 TB Allocation Details'!$A$18:$L$214, MATCH("A &amp; G ID", 'E4 TB Allocation Details'!$A$18:$L$18, 0),FALSE), 'E2 Allocators'!$B$15:$W$361, MATCH(BB$17, 'E2 Allocators'!$B$15:$W$15, 0),FALSE)), 0, VLOOKUP(VLOOKUP($A653, 'E4 TB Allocation Details'!$A$18:$L$214, MATCH("A &amp; G ID", 'E4 TB Allocation Details'!$A$18:$L$18, 0),FALSE), 'E2 Allocators'!$B$15:$W$361, MATCH(BB$17, 'E2 Allocators'!$B$15:$W$15, 0),FALSE))</f>
        <v>0</v>
      </c>
      <c r="BC653" s="1243">
        <f>IF(ISERROR(VLOOKUP(VLOOKUP($A653, 'E4 TB Allocation Details'!$A$18:$L$214, MATCH("A &amp; G ID", 'E4 TB Allocation Details'!$A$18:$L$18, 0),FALSE), 'E2 Allocators'!$B$15:$W$361, MATCH(BC$17, 'E2 Allocators'!$B$15:$W$15, 0),FALSE)), 0, VLOOKUP(VLOOKUP($A653, 'E4 TB Allocation Details'!$A$18:$L$214, MATCH("A &amp; G ID", 'E4 TB Allocation Details'!$A$18:$L$18, 0),FALSE), 'E2 Allocators'!$B$15:$W$361, MATCH(BC$17, 'E2 Allocators'!$B$15:$W$15, 0),FALSE))</f>
        <v>1.5873828621026292E-2</v>
      </c>
      <c r="BD653" s="1243">
        <f>IF(ISERROR(VLOOKUP(VLOOKUP($A653, 'E4 TB Allocation Details'!$A$18:$L$214, MATCH("A &amp; G ID", 'E4 TB Allocation Details'!$A$18:$L$18, 0),FALSE), 'E2 Allocators'!$B$15:$W$361, MATCH(BD$17, 'E2 Allocators'!$B$15:$W$15, 0),FALSE)), 0, VLOOKUP(VLOOKUP($A653, 'E4 TB Allocation Details'!$A$18:$L$214, MATCH("A &amp; G ID", 'E4 TB Allocation Details'!$A$18:$L$18, 0),FALSE), 'E2 Allocators'!$B$15:$W$361, MATCH(BD$17, 'E2 Allocators'!$B$15:$W$15, 0),FALSE))</f>
        <v>0</v>
      </c>
      <c r="BE653" s="1243">
        <f>IF(ISERROR(VLOOKUP(VLOOKUP($A653, 'E4 TB Allocation Details'!$A$18:$L$214, MATCH("A &amp; G ID", 'E4 TB Allocation Details'!$A$18:$L$18, 0),FALSE), 'E2 Allocators'!$B$15:$W$361, MATCH(BE$17, 'E2 Allocators'!$B$15:$W$15, 0),FALSE)), 0, VLOOKUP(VLOOKUP($A653, 'E4 TB Allocation Details'!$A$18:$L$214, MATCH("A &amp; G ID", 'E4 TB Allocation Details'!$A$18:$L$18, 0),FALSE), 'E2 Allocators'!$B$15:$W$361, MATCH(BE$17, 'E2 Allocators'!$B$15:$W$15, 0),FALSE))</f>
        <v>1.3835403480926534E-3</v>
      </c>
      <c r="BF653" s="1243">
        <f>IF(ISERROR(VLOOKUP(VLOOKUP($A653, 'E4 TB Allocation Details'!$A$18:$L$214, MATCH("A &amp; G ID", 'E4 TB Allocation Details'!$A$18:$L$18, 0),FALSE), 'E2 Allocators'!$B$15:$W$361, MATCH(BF$17, 'E2 Allocators'!$B$15:$W$15, 0),FALSE)), 0, VLOOKUP(VLOOKUP($A653, 'E4 TB Allocation Details'!$A$18:$L$214, MATCH("A &amp; G ID", 'E4 TB Allocation Details'!$A$18:$L$18, 0),FALSE), 'E2 Allocators'!$B$15:$W$361, MATCH(BF$17, 'E2 Allocators'!$B$15:$W$15, 0),FALSE))</f>
        <v>0</v>
      </c>
      <c r="BG653" s="1243">
        <f>IF(ISERROR(VLOOKUP(VLOOKUP($A653, 'E4 TB Allocation Details'!$A$18:$L$214, MATCH("A &amp; G ID", 'E4 TB Allocation Details'!$A$18:$L$18, 0),FALSE), 'E2 Allocators'!$B$15:$W$361, MATCH(BG$17, 'E2 Allocators'!$B$15:$W$15, 0),FALSE)), 0, VLOOKUP(VLOOKUP($A653, 'E4 TB Allocation Details'!$A$18:$L$214, MATCH("A &amp; G ID", 'E4 TB Allocation Details'!$A$18:$L$18, 0),FALSE), 'E2 Allocators'!$B$15:$W$361, MATCH(BG$17, 'E2 Allocators'!$B$15:$W$15, 0),FALSE))</f>
        <v>0</v>
      </c>
      <c r="BH653" s="1243">
        <f>IF(ISERROR(VLOOKUP(VLOOKUP($A653, 'E4 TB Allocation Details'!$A$18:$L$214, MATCH("A &amp; G ID", 'E4 TB Allocation Details'!$A$18:$L$18, 0),FALSE), 'E2 Allocators'!$B$15:$W$361, MATCH(BH$17, 'E2 Allocators'!$B$15:$W$15, 0),FALSE)), 0, VLOOKUP(VLOOKUP($A653, 'E4 TB Allocation Details'!$A$18:$L$214, MATCH("A &amp; G ID", 'E4 TB Allocation Details'!$A$18:$L$18, 0),FALSE), 'E2 Allocators'!$B$15:$W$361, MATCH(BH$17, 'E2 Allocators'!$B$15:$W$15, 0),FALSE))</f>
        <v>0</v>
      </c>
      <c r="BI653" s="1243">
        <f>IF(ISERROR(VLOOKUP(VLOOKUP($A653, 'E4 TB Allocation Details'!$A$18:$L$214, MATCH("A &amp; G ID", 'E4 TB Allocation Details'!$A$18:$L$18, 0),FALSE), 'E2 Allocators'!$B$15:$W$361, MATCH(BI$17, 'E2 Allocators'!$B$15:$W$15, 0),FALSE)), 0, VLOOKUP(VLOOKUP($A653, 'E4 TB Allocation Details'!$A$18:$L$214, MATCH("A &amp; G ID", 'E4 TB Allocation Details'!$A$18:$L$18, 0),FALSE), 'E2 Allocators'!$B$15:$W$361, MATCH(BI$17, 'E2 Allocators'!$B$15:$W$15, 0),FALSE))</f>
        <v>0</v>
      </c>
      <c r="BJ653" s="1243">
        <f>IF(ISERROR(VLOOKUP(VLOOKUP($A653, 'E4 TB Allocation Details'!$A$18:$L$214, MATCH("A &amp; G ID", 'E4 TB Allocation Details'!$A$18:$L$18, 0),FALSE), 'E2 Allocators'!$B$15:$W$361, MATCH(BJ$17, 'E2 Allocators'!$B$15:$W$15, 0),FALSE)), 0, VLOOKUP(VLOOKUP($A653, 'E4 TB Allocation Details'!$A$18:$L$214, MATCH("A &amp; G ID", 'E4 TB Allocation Details'!$A$18:$L$18, 0),FALSE), 'E2 Allocators'!$B$15:$W$361, MATCH(BJ$17, 'E2 Allocators'!$B$15:$W$15, 0),FALSE))</f>
        <v>0</v>
      </c>
      <c r="BK653" s="1243">
        <f>IF(ISERROR(VLOOKUP(VLOOKUP($A653, 'E4 TB Allocation Details'!$A$18:$L$214, MATCH("A &amp; G ID", 'E4 TB Allocation Details'!$A$18:$L$18, 0),FALSE), 'E2 Allocators'!$B$15:$W$361, MATCH(BK$17, 'E2 Allocators'!$B$15:$W$15, 0),FALSE)), 0, VLOOKUP(VLOOKUP($A653, 'E4 TB Allocation Details'!$A$18:$L$214, MATCH("A &amp; G ID", 'E4 TB Allocation Details'!$A$18:$L$18, 0),FALSE), 'E2 Allocators'!$B$15:$W$361, MATCH(BK$17, 'E2 Allocators'!$B$15:$W$15, 0),FALSE))</f>
        <v>0</v>
      </c>
      <c r="BL653" s="1243">
        <f>IF(ISERROR(VLOOKUP(VLOOKUP($A653, 'E4 TB Allocation Details'!$A$18:$L$214, MATCH("A &amp; G ID", 'E4 TB Allocation Details'!$A$18:$L$18, 0),FALSE), 'E2 Allocators'!$B$15:$W$361, MATCH(BL$17, 'E2 Allocators'!$B$15:$W$15, 0),FALSE)), 0, VLOOKUP(VLOOKUP($A653, 'E4 TB Allocation Details'!$A$18:$L$214, MATCH("A &amp; G ID", 'E4 TB Allocation Details'!$A$18:$L$18, 0),FALSE), 'E2 Allocators'!$B$15:$W$361, MATCH(BL$17, 'E2 Allocators'!$B$15:$W$15, 0),FALSE))</f>
        <v>0</v>
      </c>
      <c r="BM653" s="1243">
        <f>IF(ISERROR(VLOOKUP(VLOOKUP($A653, 'E4 TB Allocation Details'!$A$18:$L$214, MATCH("A &amp; G ID", 'E4 TB Allocation Details'!$A$18:$L$18, 0),FALSE), 'E2 Allocators'!$B$15:$W$361, MATCH(BM$17, 'E2 Allocators'!$B$15:$W$15, 0),FALSE)), 0, VLOOKUP(VLOOKUP($A653, 'E4 TB Allocation Details'!$A$18:$L$214, MATCH("A &amp; G ID", 'E4 TB Allocation Details'!$A$18:$L$18, 0),FALSE), 'E2 Allocators'!$B$15:$W$361, MATCH(BM$17, 'E2 Allocators'!$B$15:$W$15, 0),FALSE))</f>
        <v>0</v>
      </c>
      <c r="BN653" s="1243">
        <f>IF(ISERROR(VLOOKUP(VLOOKUP($A653, 'E4 TB Allocation Details'!$A$18:$L$214, MATCH("A &amp; G ID", 'E4 TB Allocation Details'!$A$18:$L$18, 0),FALSE), 'E2 Allocators'!$B$15:$W$361, MATCH(BN$17, 'E2 Allocators'!$B$15:$W$15, 0),FALSE)), 0, VLOOKUP(VLOOKUP($A653, 'E4 TB Allocation Details'!$A$18:$L$214, MATCH("A &amp; G ID", 'E4 TB Allocation Details'!$A$18:$L$18, 0),FALSE), 'E2 Allocators'!$B$15:$W$361, MATCH(BN$17, 'E2 Allocators'!$B$15:$W$15, 0),FALSE))</f>
        <v>0</v>
      </c>
      <c r="BO653" s="1243">
        <f>IF(ISERROR(VLOOKUP(VLOOKUP($A653, 'E4 TB Allocation Details'!$A$18:$L$214, MATCH("A &amp; G ID", 'E4 TB Allocation Details'!$A$18:$L$18, 0),FALSE), 'E2 Allocators'!$B$15:$W$361, MATCH(BO$17, 'E2 Allocators'!$B$15:$W$15, 0),FALSE)), 0, VLOOKUP(VLOOKUP($A653, 'E4 TB Allocation Details'!$A$18:$L$214, MATCH("A &amp; G ID", 'E4 TB Allocation Details'!$A$18:$L$18, 0),FALSE), 'E2 Allocators'!$B$15:$W$361, MATCH(BO$17, 'E2 Allocators'!$B$15:$W$15, 0),FALSE))</f>
        <v>0</v>
      </c>
      <c r="BP653" s="1243">
        <f>IF(ISERROR(VLOOKUP(VLOOKUP($A653, 'E4 TB Allocation Details'!$A$18:$L$214, MATCH("A &amp; G ID", 'E4 TB Allocation Details'!$A$18:$L$18, 0),FALSE), 'E2 Allocators'!$B$15:$W$361, MATCH(BP$17, 'E2 Allocators'!$B$15:$W$15, 0),FALSE)), 0, VLOOKUP(VLOOKUP($A653, 'E4 TB Allocation Details'!$A$18:$L$214, MATCH("A &amp; G ID", 'E4 TB Allocation Details'!$A$18:$L$18, 0),FALSE), 'E2 Allocators'!$B$15:$W$361, MATCH(BP$17, 'E2 Allocators'!$B$15:$W$15, 0),FALSE))</f>
        <v>0</v>
      </c>
      <c r="BQ653" s="1255">
        <f t="shared" si="903"/>
        <v>1</v>
      </c>
    </row>
    <row r="654" spans="1:69" s="351" customFormat="1" ht="12.75">
      <c r="A654" s="1301"/>
      <c r="B654" s="459"/>
      <c r="C654" s="1302"/>
      <c r="D654" s="639"/>
      <c r="E654" s="639"/>
      <c r="F654" s="639"/>
      <c r="AV654" s="460"/>
      <c r="BQ654" s="460"/>
    </row>
    <row r="655" spans="1:69" s="1257" customFormat="1" ht="12.75">
      <c r="A655" s="590"/>
      <c r="B655" s="1306"/>
      <c r="C655" s="1308"/>
      <c r="D655" s="1308"/>
      <c r="E655" s="1308"/>
      <c r="F655" s="1308"/>
      <c r="G655" s="1308"/>
      <c r="H655" s="1308"/>
      <c r="I655" s="1308"/>
      <c r="J655" s="1308"/>
      <c r="K655" s="1308"/>
      <c r="L655" s="1308"/>
      <c r="M655" s="1308"/>
      <c r="N655" s="1308"/>
      <c r="O655" s="1308"/>
      <c r="P655" s="1308"/>
      <c r="Q655" s="1308"/>
      <c r="R655" s="1308"/>
      <c r="S655" s="1308"/>
      <c r="T655" s="1308"/>
      <c r="U655" s="1308"/>
      <c r="V655" s="1308"/>
      <c r="W655" s="1308"/>
      <c r="X655" s="1308"/>
      <c r="Y655" s="1308"/>
      <c r="Z655" s="1308"/>
      <c r="AA655" s="1308"/>
      <c r="AB655" s="1308"/>
      <c r="AC655" s="1308"/>
      <c r="AD655" s="1308"/>
      <c r="AE655" s="1308"/>
      <c r="AF655" s="1308"/>
      <c r="AG655" s="1308"/>
      <c r="AH655" s="1308"/>
      <c r="AI655" s="1308"/>
      <c r="AJ655" s="1308"/>
      <c r="AK655" s="1308"/>
      <c r="AL655" s="1308"/>
      <c r="AM655" s="1308"/>
      <c r="AN655" s="1308"/>
      <c r="AO655" s="1308"/>
      <c r="AP655" s="1308"/>
      <c r="AQ655" s="1308"/>
      <c r="AR655" s="1308"/>
      <c r="AS655" s="1308"/>
      <c r="AT655" s="1308"/>
      <c r="AU655" s="1308"/>
      <c r="AV655" s="1308"/>
      <c r="AW655" s="1308"/>
      <c r="AX655" s="1308"/>
      <c r="AY655" s="1308"/>
      <c r="AZ655" s="1308"/>
      <c r="BA655" s="1308"/>
      <c r="BB655" s="1308"/>
      <c r="BC655" s="1308"/>
      <c r="BD655" s="1308"/>
      <c r="BE655" s="1308"/>
      <c r="BF655" s="1308"/>
      <c r="BG655" s="1308"/>
      <c r="BH655" s="1308"/>
      <c r="BI655" s="1308"/>
      <c r="BJ655" s="1308"/>
      <c r="BK655" s="1308"/>
      <c r="BL655" s="1308"/>
      <c r="BM655" s="1308"/>
      <c r="BN655" s="1308"/>
      <c r="BO655" s="1308"/>
      <c r="BP655" s="1308"/>
      <c r="BQ655" s="1308"/>
    </row>
    <row r="656" spans="1:69" s="351" customFormat="1" ht="12.75">
      <c r="A656" s="1301"/>
      <c r="B656" s="459"/>
      <c r="C656" s="1302"/>
      <c r="D656" s="639"/>
      <c r="E656" s="639"/>
      <c r="F656" s="639"/>
      <c r="AV656" s="460"/>
      <c r="BQ656" s="460"/>
    </row>
    <row r="657" spans="1:69" s="1257" customFormat="1" ht="12.75">
      <c r="A657" s="590"/>
      <c r="B657" s="1309"/>
      <c r="C657" s="1310"/>
      <c r="D657" s="1124"/>
      <c r="E657" s="1124"/>
      <c r="F657" s="1124"/>
      <c r="G657" s="586"/>
      <c r="H657" s="586"/>
      <c r="I657" s="586"/>
      <c r="J657" s="586"/>
      <c r="K657" s="586"/>
      <c r="L657" s="586"/>
      <c r="M657" s="586"/>
      <c r="N657" s="586"/>
      <c r="O657" s="586"/>
      <c r="P657" s="586"/>
      <c r="Q657" s="586"/>
      <c r="R657" s="586"/>
      <c r="S657" s="586"/>
      <c r="T657" s="586"/>
      <c r="U657" s="586"/>
      <c r="V657" s="586"/>
      <c r="W657" s="586"/>
      <c r="X657" s="586"/>
      <c r="Y657" s="586"/>
      <c r="Z657" s="586"/>
      <c r="AA657" s="586"/>
      <c r="AV657" s="592"/>
      <c r="BQ657" s="592"/>
    </row>
    <row r="658" spans="1:69" s="351" customFormat="1" ht="12.75">
      <c r="A658" s="1301"/>
      <c r="B658" s="459"/>
      <c r="C658" s="1302"/>
      <c r="D658" s="639"/>
      <c r="E658" s="639"/>
      <c r="F658" s="639"/>
      <c r="AV658" s="460"/>
      <c r="BQ658" s="460"/>
    </row>
    <row r="659" spans="1:69" s="351" customFormat="1" ht="12.75">
      <c r="A659" s="1301"/>
      <c r="B659" s="459"/>
      <c r="C659" s="1302"/>
      <c r="D659" s="639"/>
      <c r="E659" s="639"/>
      <c r="F659" s="639"/>
      <c r="AV659" s="460"/>
      <c r="BQ659" s="460"/>
    </row>
    <row r="660" spans="1:69" s="351" customFormat="1" ht="12.75">
      <c r="A660" s="1301"/>
      <c r="B660" s="459"/>
      <c r="C660" s="1302"/>
      <c r="D660" s="639"/>
      <c r="E660" s="639"/>
      <c r="F660" s="639"/>
      <c r="AV660" s="460"/>
      <c r="BQ660" s="460"/>
    </row>
    <row r="661" spans="1:69" s="351" customFormat="1" ht="12.75">
      <c r="A661" s="1301"/>
      <c r="B661" s="459"/>
      <c r="C661" s="1302"/>
      <c r="D661" s="639"/>
      <c r="E661" s="639"/>
      <c r="F661" s="639"/>
      <c r="AV661" s="460"/>
      <c r="BQ661" s="460"/>
    </row>
    <row r="662" spans="1:69" s="351" customFormat="1" ht="12.75">
      <c r="A662" s="1301"/>
      <c r="B662" s="459"/>
      <c r="C662" s="1302"/>
      <c r="D662" s="639"/>
      <c r="E662" s="639"/>
      <c r="F662" s="639"/>
      <c r="AV662" s="460"/>
      <c r="BQ662" s="460"/>
    </row>
    <row r="663" spans="1:69" s="351" customFormat="1" ht="12.75">
      <c r="A663" s="1301"/>
      <c r="B663" s="459"/>
      <c r="C663" s="1302"/>
      <c r="D663" s="639"/>
      <c r="E663" s="639"/>
      <c r="F663" s="639"/>
      <c r="AV663" s="460"/>
      <c r="BQ663" s="460"/>
    </row>
    <row r="664" spans="1:69" s="351" customFormat="1" ht="12.75">
      <c r="A664" s="1301"/>
      <c r="B664" s="459"/>
      <c r="C664" s="1302"/>
      <c r="D664" s="639"/>
      <c r="E664" s="639"/>
      <c r="F664" s="639"/>
      <c r="AV664" s="460"/>
      <c r="BQ664" s="460"/>
    </row>
    <row r="665" spans="1:69" s="351" customFormat="1" ht="12.75">
      <c r="A665" s="1301"/>
      <c r="B665" s="459"/>
      <c r="C665" s="1302"/>
      <c r="D665" s="639"/>
      <c r="E665" s="639"/>
      <c r="F665" s="639"/>
      <c r="AV665" s="460"/>
      <c r="BQ665" s="460"/>
    </row>
    <row r="666" spans="1:69" s="351" customFormat="1" ht="12.75">
      <c r="A666" s="1301"/>
      <c r="B666" s="459"/>
      <c r="C666" s="1302"/>
      <c r="D666" s="639"/>
      <c r="E666" s="639"/>
      <c r="F666" s="639"/>
      <c r="AV666" s="460"/>
      <c r="BQ666" s="460"/>
    </row>
    <row r="667" spans="1:69" s="351" customFormat="1" ht="12.75">
      <c r="A667" s="1301"/>
      <c r="B667" s="459"/>
      <c r="C667" s="1302"/>
      <c r="D667" s="639"/>
      <c r="E667" s="639"/>
      <c r="F667" s="639"/>
      <c r="AV667" s="460"/>
      <c r="BQ667" s="460"/>
    </row>
    <row r="668" spans="1:69" s="351" customFormat="1" ht="12.75">
      <c r="A668" s="1301"/>
      <c r="B668" s="459"/>
      <c r="C668" s="1302"/>
      <c r="D668" s="639"/>
      <c r="E668" s="639"/>
      <c r="F668" s="639"/>
      <c r="AV668" s="460"/>
      <c r="BQ668" s="460"/>
    </row>
    <row r="669" spans="1:69" s="351" customFormat="1" ht="12.75">
      <c r="A669" s="1301"/>
      <c r="B669" s="459"/>
      <c r="C669" s="1302"/>
      <c r="D669" s="639"/>
      <c r="E669" s="639"/>
      <c r="F669" s="639"/>
      <c r="AV669" s="460"/>
      <c r="BQ669" s="460"/>
    </row>
    <row r="670" spans="1:69" s="351" customFormat="1" ht="12.75">
      <c r="A670" s="1301"/>
      <c r="B670" s="459"/>
      <c r="C670" s="1302"/>
      <c r="D670" s="639"/>
      <c r="E670" s="639"/>
      <c r="F670" s="639"/>
      <c r="AV670" s="460"/>
      <c r="BQ670" s="460"/>
    </row>
    <row r="671" spans="1:69" s="351" customFormat="1" ht="12.75">
      <c r="A671" s="1301"/>
      <c r="B671" s="459"/>
      <c r="C671" s="1302"/>
      <c r="D671" s="639"/>
      <c r="E671" s="639"/>
      <c r="F671" s="639"/>
      <c r="AV671" s="460"/>
      <c r="BQ671" s="460"/>
    </row>
    <row r="672" spans="1:69" s="351" customFormat="1" ht="12.75">
      <c r="A672" s="1301"/>
      <c r="B672" s="459"/>
      <c r="C672" s="1302"/>
      <c r="D672" s="639"/>
      <c r="E672" s="639"/>
      <c r="F672" s="639"/>
      <c r="AV672" s="460"/>
      <c r="BQ672" s="460"/>
    </row>
    <row r="673" spans="1:69" s="351" customFormat="1" ht="12.75">
      <c r="A673" s="1301"/>
      <c r="B673" s="459"/>
      <c r="C673" s="1302"/>
      <c r="D673" s="639"/>
      <c r="E673" s="639"/>
      <c r="F673" s="639"/>
      <c r="AV673" s="460"/>
      <c r="BQ673" s="460"/>
    </row>
  </sheetData>
  <mergeCells count="4">
    <mergeCell ref="A1:F1"/>
    <mergeCell ref="A2:E2"/>
    <mergeCell ref="A3:E3"/>
    <mergeCell ref="A4:E4"/>
  </mergeCells>
  <phoneticPr fontId="0" type="noConversion"/>
  <conditionalFormatting sqref="G345:Q366 R131:AA150 R202:AA221 G272:Q292 G59:AA79 G130:Q150 G201:Q221 R273:AA292 R347:AA366 R565:AA584 R419:Z438 R492:AA511 G491:Q511 G564:Q584 G418:Q438 G88:AA128 G159:AA199 G230:AA270 AA418:AA438 G377:AA416 G450:AA489 G523:AA562 G304:AU343 G18:AA57 G592:AA653">
    <cfRule type="expression" dxfId="3" priority="1" stopIfTrue="1">
      <formula>ISERROR(R18)</formula>
    </cfRule>
  </conditionalFormatting>
  <conditionalFormatting sqref="R564:AA564 R491:AA491 R345:AA346 R418:Z418 R272:AA272 R201:AA201 R130:AA130">
    <cfRule type="expression" dxfId="2" priority="2" stopIfTrue="1">
      <formula>ISERROR(#REF!)</formula>
    </cfRule>
  </conditionalFormatting>
  <printOptions headings="1" gridLines="1"/>
  <pageMargins left="0" right="0" top="0" bottom="0" header="0" footer="0"/>
  <pageSetup scale="10" orientation="portrait" horizontalDpi="4294967294" r:id="rId1"/>
  <headerFooter alignWithMargins="0"/>
  <drawing r:id="rId2"/>
</worksheet>
</file>

<file path=xl/worksheets/sheet29.xml><?xml version="1.0" encoding="utf-8"?>
<worksheet xmlns="http://schemas.openxmlformats.org/spreadsheetml/2006/main" xmlns:r="http://schemas.openxmlformats.org/officeDocument/2006/relationships">
  <sheetPr codeName="Sheet22" enableFormatConditionsCalculation="0">
    <tabColor indexed="34"/>
  </sheetPr>
  <dimension ref="A1:O204"/>
  <sheetViews>
    <sheetView topLeftCell="A49" workbookViewId="0">
      <selection activeCell="J67" sqref="J67"/>
    </sheetView>
  </sheetViews>
  <sheetFormatPr defaultRowHeight="11.25"/>
  <cols>
    <col min="1" max="1" width="11.140625" style="9" customWidth="1"/>
    <col min="2" max="2" width="35.140625" style="8" customWidth="1"/>
    <col min="3" max="4" width="13.42578125" style="9" customWidth="1"/>
    <col min="5" max="5" width="13.42578125" style="10" customWidth="1"/>
    <col min="6" max="16384" width="9.140625" style="9"/>
  </cols>
  <sheetData>
    <row r="1" spans="1:15" s="13" customFormat="1" ht="99.75" customHeight="1">
      <c r="A1" s="2407"/>
      <c r="B1" s="2407"/>
      <c r="C1" s="2407"/>
      <c r="D1" s="2407"/>
      <c r="E1" s="2407"/>
      <c r="F1" s="2407"/>
    </row>
    <row r="2" spans="1:15" s="13" customFormat="1" ht="18.75" customHeight="1">
      <c r="A2" s="2448"/>
      <c r="B2" s="2448"/>
      <c r="C2" s="2448"/>
      <c r="D2" s="2448"/>
      <c r="E2" s="2448"/>
    </row>
    <row r="3" spans="1:15" s="13" customFormat="1" ht="36.75" customHeight="1">
      <c r="A3" s="2449"/>
      <c r="B3" s="2449"/>
      <c r="C3" s="2449"/>
      <c r="D3" s="2449"/>
      <c r="E3" s="2449"/>
      <c r="G3" s="14"/>
    </row>
    <row r="4" spans="1:15" s="13" customFormat="1" ht="18">
      <c r="A4" s="2450" t="str">
        <f>'I1 Intro'!C11</f>
        <v>EB-2013-0130</v>
      </c>
      <c r="B4" s="2450"/>
      <c r="C4" s="2450"/>
      <c r="D4" s="2450"/>
      <c r="E4" s="2450"/>
    </row>
    <row r="5" spans="1:15" s="13" customFormat="1" ht="21" customHeight="1">
      <c r="A5" s="323" t="str">
        <f>"Sheet E1 Categorization Worksheet  - "&amp;  'I2 LDC class'!$C$17</f>
        <v>Sheet E1 Categorization Worksheet  - Fort Frances Power Corporation</v>
      </c>
      <c r="B5" s="324"/>
      <c r="C5" s="547"/>
      <c r="D5" s="547"/>
      <c r="E5" s="325"/>
    </row>
    <row r="6" spans="1:15" s="13" customFormat="1" ht="6" customHeight="1">
      <c r="A6" s="16"/>
      <c r="B6" s="16"/>
      <c r="C6" s="548"/>
      <c r="D6" s="548"/>
      <c r="E6" s="16"/>
      <c r="F6" s="16"/>
      <c r="G6" s="16"/>
      <c r="H6" s="16"/>
      <c r="I6" s="16"/>
      <c r="J6" s="16"/>
      <c r="K6" s="16"/>
      <c r="L6" s="16"/>
      <c r="M6" s="16"/>
      <c r="N6" s="16"/>
      <c r="O6" s="16"/>
    </row>
    <row r="7" spans="1:15">
      <c r="A7" s="1356"/>
    </row>
    <row r="8" spans="1:15">
      <c r="A8" s="1357"/>
    </row>
    <row r="9" spans="1:15">
      <c r="A9" s="1358"/>
    </row>
    <row r="10" spans="1:15">
      <c r="A10" s="1357"/>
    </row>
    <row r="11" spans="1:15" ht="2.25" customHeight="1">
      <c r="A11" s="1358"/>
    </row>
    <row r="12" spans="1:15" ht="2.25" customHeight="1">
      <c r="C12" s="1359"/>
    </row>
    <row r="13" spans="1:15" ht="2.25" customHeight="1"/>
    <row r="14" spans="1:15" ht="2.25" customHeight="1">
      <c r="A14" s="1360"/>
    </row>
    <row r="15" spans="1:15">
      <c r="A15" s="1361"/>
      <c r="B15" s="1361"/>
      <c r="C15" s="1362"/>
      <c r="D15" s="1362"/>
      <c r="E15" s="1363"/>
    </row>
    <row r="16" spans="1:15" ht="15.75">
      <c r="A16" s="1383" t="s">
        <v>804</v>
      </c>
      <c r="B16" s="1365"/>
      <c r="C16" s="1366"/>
      <c r="F16" s="1367"/>
    </row>
    <row r="17" spans="1:6" ht="12.75">
      <c r="A17" s="1368"/>
      <c r="B17" s="1365"/>
      <c r="C17" s="1366"/>
      <c r="F17" s="1367"/>
    </row>
    <row r="18" spans="1:6" ht="12.75">
      <c r="A18" s="1369" t="s">
        <v>806</v>
      </c>
      <c r="B18" s="1370" t="s">
        <v>768</v>
      </c>
      <c r="C18" s="1371" t="s">
        <v>805</v>
      </c>
      <c r="F18" s="1367"/>
    </row>
    <row r="19" spans="1:6" ht="37.5" customHeight="1">
      <c r="A19" s="1372">
        <f>IF(ISERROR(B19/C19), "-", B19/C19)</f>
        <v>55.051395007342151</v>
      </c>
      <c r="B19" s="1373">
        <f>+'I6.2 Customer Data'!C21</f>
        <v>3749</v>
      </c>
      <c r="C19" s="1374">
        <f>'I5.1 Misc Data'!D15</f>
        <v>68.099999999999994</v>
      </c>
      <c r="F19" s="1375"/>
    </row>
    <row r="20" spans="1:6" ht="39" customHeight="1">
      <c r="B20" s="1376"/>
      <c r="C20" s="1376"/>
      <c r="D20" s="1377"/>
      <c r="E20" s="9"/>
      <c r="F20" s="1375"/>
    </row>
    <row r="21" spans="1:6" ht="34.5" customHeight="1">
      <c r="A21" s="1382" t="s">
        <v>812</v>
      </c>
      <c r="B21" s="9"/>
      <c r="D21" s="1376"/>
      <c r="E21" s="1380" t="s">
        <v>817</v>
      </c>
      <c r="F21" s="1377"/>
    </row>
    <row r="22" spans="1:6" ht="12.75">
      <c r="A22" s="1364" t="s">
        <v>807</v>
      </c>
      <c r="B22" s="1378"/>
      <c r="C22" s="1379"/>
      <c r="D22" s="1364" t="s">
        <v>808</v>
      </c>
      <c r="E22" s="1381">
        <v>0.6</v>
      </c>
      <c r="F22" s="1410" t="s">
        <v>1254</v>
      </c>
    </row>
    <row r="23" spans="1:6" ht="12.75">
      <c r="A23" s="1364" t="s">
        <v>809</v>
      </c>
      <c r="B23" s="1378"/>
      <c r="C23" s="1379"/>
      <c r="D23" s="1364" t="s">
        <v>818</v>
      </c>
      <c r="E23" s="1381">
        <v>0.4</v>
      </c>
      <c r="F23" s="1410" t="s">
        <v>1254</v>
      </c>
    </row>
    <row r="24" spans="1:6" ht="12.75">
      <c r="A24" s="1364" t="s">
        <v>810</v>
      </c>
      <c r="B24" s="1378"/>
      <c r="C24" s="1379"/>
      <c r="D24" s="1364" t="s">
        <v>819</v>
      </c>
      <c r="E24" s="1381">
        <v>0.3</v>
      </c>
      <c r="F24" s="1410" t="s">
        <v>1567</v>
      </c>
    </row>
    <row r="25" spans="1:6" ht="12.75">
      <c r="A25" s="1364" t="s">
        <v>810</v>
      </c>
      <c r="B25" s="1378"/>
      <c r="C25" s="1379"/>
      <c r="D25" s="1364" t="s">
        <v>819</v>
      </c>
      <c r="E25" s="1381">
        <v>0.35</v>
      </c>
      <c r="F25" s="1410" t="s">
        <v>1155</v>
      </c>
    </row>
    <row r="26" spans="1:6">
      <c r="A26" s="1362"/>
      <c r="B26" s="1362"/>
      <c r="C26" s="1362"/>
      <c r="D26" s="1362"/>
      <c r="E26" s="1363"/>
    </row>
    <row r="27" spans="1:6">
      <c r="A27" s="1362"/>
      <c r="B27" s="1362"/>
      <c r="C27" s="1362"/>
      <c r="D27" s="1362"/>
      <c r="E27" s="1363"/>
    </row>
    <row r="28" spans="1:6">
      <c r="A28" s="318"/>
      <c r="B28" s="318"/>
      <c r="C28" s="318"/>
      <c r="D28" s="318"/>
      <c r="E28" s="1384"/>
    </row>
    <row r="29" spans="1:6" ht="15.75">
      <c r="A29" s="1387" t="s">
        <v>803</v>
      </c>
      <c r="B29" s="1385"/>
      <c r="C29" s="1385"/>
      <c r="D29" s="1385"/>
      <c r="E29" s="1386"/>
    </row>
    <row r="31" spans="1:6" s="11" customFormat="1" ht="25.5" customHeight="1">
      <c r="E31" s="12"/>
    </row>
    <row r="32" spans="1:6" ht="28.5" customHeight="1">
      <c r="A32" s="2558" t="s">
        <v>335</v>
      </c>
      <c r="B32" s="2560" t="s">
        <v>318</v>
      </c>
      <c r="C32" s="2562" t="s">
        <v>336</v>
      </c>
      <c r="D32" s="2563"/>
      <c r="E32" s="2564"/>
    </row>
    <row r="33" spans="1:5" ht="31.5" customHeight="1">
      <c r="A33" s="2559"/>
      <c r="B33" s="2561"/>
      <c r="C33" s="1399" t="s">
        <v>308</v>
      </c>
      <c r="D33" s="1399" t="s">
        <v>309</v>
      </c>
      <c r="E33" s="1400" t="s">
        <v>817</v>
      </c>
    </row>
    <row r="34" spans="1:5" s="1408" customFormat="1" ht="12.75">
      <c r="A34" s="1401"/>
      <c r="B34" s="1392" t="s">
        <v>337</v>
      </c>
      <c r="C34" s="1388"/>
      <c r="D34" s="1388"/>
      <c r="E34" s="1389"/>
    </row>
    <row r="35" spans="1:5" ht="12.75">
      <c r="A35" s="1402">
        <v>1805</v>
      </c>
      <c r="B35" s="1403" t="s">
        <v>282</v>
      </c>
      <c r="C35" s="1929" t="s">
        <v>704</v>
      </c>
      <c r="D35" s="1929"/>
      <c r="E35" s="1939">
        <v>0</v>
      </c>
    </row>
    <row r="36" spans="1:5" ht="12.75">
      <c r="A36" s="1404" t="s">
        <v>821</v>
      </c>
      <c r="B36" s="1398" t="s">
        <v>340</v>
      </c>
      <c r="C36" s="1930" t="s">
        <v>703</v>
      </c>
      <c r="D36" s="1930"/>
      <c r="E36" s="1939">
        <v>0</v>
      </c>
    </row>
    <row r="37" spans="1:5" ht="12.75">
      <c r="A37" s="1404" t="s">
        <v>822</v>
      </c>
      <c r="B37" s="1398" t="s">
        <v>342</v>
      </c>
      <c r="C37" s="1930" t="s">
        <v>704</v>
      </c>
      <c r="D37" s="1930"/>
      <c r="E37" s="1939">
        <v>0</v>
      </c>
    </row>
    <row r="38" spans="1:5" ht="12.75">
      <c r="A38" s="1404">
        <v>1806</v>
      </c>
      <c r="B38" s="1398" t="s">
        <v>283</v>
      </c>
      <c r="C38" s="1930" t="s">
        <v>704</v>
      </c>
      <c r="D38" s="1930"/>
      <c r="E38" s="1939">
        <v>0</v>
      </c>
    </row>
    <row r="39" spans="1:5" ht="12.75">
      <c r="A39" s="1404" t="s">
        <v>823</v>
      </c>
      <c r="B39" s="1398" t="s">
        <v>341</v>
      </c>
      <c r="C39" s="1930" t="s">
        <v>703</v>
      </c>
      <c r="D39" s="1930"/>
      <c r="E39" s="1939">
        <v>0</v>
      </c>
    </row>
    <row r="40" spans="1:5" ht="12.75">
      <c r="A40" s="1404" t="s">
        <v>824</v>
      </c>
      <c r="B40" s="1398" t="s">
        <v>343</v>
      </c>
      <c r="C40" s="1930" t="s">
        <v>704</v>
      </c>
      <c r="D40" s="1930"/>
      <c r="E40" s="1939">
        <v>0</v>
      </c>
    </row>
    <row r="41" spans="1:5" ht="12.75">
      <c r="A41" s="1404">
        <v>1808</v>
      </c>
      <c r="B41" s="1398" t="s">
        <v>284</v>
      </c>
      <c r="C41" s="1930" t="s">
        <v>704</v>
      </c>
      <c r="D41" s="1930"/>
      <c r="E41" s="1939">
        <v>0</v>
      </c>
    </row>
    <row r="42" spans="1:5" ht="12.75">
      <c r="A42" s="1404" t="s">
        <v>825</v>
      </c>
      <c r="B42" s="1398" t="s">
        <v>344</v>
      </c>
      <c r="C42" s="1930" t="s">
        <v>703</v>
      </c>
      <c r="D42" s="1930"/>
      <c r="E42" s="1939">
        <v>0</v>
      </c>
    </row>
    <row r="43" spans="1:5" ht="12.75">
      <c r="A43" s="1404" t="s">
        <v>826</v>
      </c>
      <c r="B43" s="1398" t="s">
        <v>345</v>
      </c>
      <c r="C43" s="1930" t="s">
        <v>704</v>
      </c>
      <c r="D43" s="1930"/>
      <c r="E43" s="1939">
        <v>0</v>
      </c>
    </row>
    <row r="44" spans="1:5" ht="12.75">
      <c r="A44" s="1404">
        <v>1810</v>
      </c>
      <c r="B44" s="1398" t="s">
        <v>285</v>
      </c>
      <c r="C44" s="1930" t="s">
        <v>704</v>
      </c>
      <c r="D44" s="1930"/>
      <c r="E44" s="1939">
        <v>0</v>
      </c>
    </row>
    <row r="45" spans="1:5" ht="12.75">
      <c r="A45" s="1404" t="s">
        <v>827</v>
      </c>
      <c r="B45" s="1398" t="s">
        <v>363</v>
      </c>
      <c r="C45" s="1930" t="s">
        <v>703</v>
      </c>
      <c r="D45" s="1930"/>
      <c r="E45" s="1939">
        <v>0</v>
      </c>
    </row>
    <row r="46" spans="1:5" ht="12.75">
      <c r="A46" s="1404" t="s">
        <v>828</v>
      </c>
      <c r="B46" s="1398" t="s">
        <v>364</v>
      </c>
      <c r="C46" s="1930" t="s">
        <v>704</v>
      </c>
      <c r="D46" s="1930"/>
      <c r="E46" s="1939">
        <v>0</v>
      </c>
    </row>
    <row r="47" spans="1:5" ht="25.5">
      <c r="A47" s="1404">
        <v>1815</v>
      </c>
      <c r="B47" s="1398" t="s">
        <v>86</v>
      </c>
      <c r="C47" s="1930" t="s">
        <v>703</v>
      </c>
      <c r="D47" s="1930"/>
      <c r="E47" s="1939">
        <v>0</v>
      </c>
    </row>
    <row r="48" spans="1:5" ht="25.5">
      <c r="A48" s="1404">
        <v>1820</v>
      </c>
      <c r="B48" s="1398" t="s">
        <v>87</v>
      </c>
      <c r="C48" s="1930" t="s">
        <v>704</v>
      </c>
      <c r="D48" s="1930"/>
      <c r="E48" s="1939">
        <v>0</v>
      </c>
    </row>
    <row r="49" spans="1:5" ht="25.5">
      <c r="A49" s="1404" t="s">
        <v>493</v>
      </c>
      <c r="B49" s="1398" t="s">
        <v>1285</v>
      </c>
      <c r="C49" s="1930" t="s">
        <v>704</v>
      </c>
      <c r="D49" s="1930"/>
      <c r="E49" s="1939">
        <v>0</v>
      </c>
    </row>
    <row r="50" spans="1:5" ht="25.5">
      <c r="A50" s="1404" t="s">
        <v>494</v>
      </c>
      <c r="B50" s="1398" t="s">
        <v>1287</v>
      </c>
      <c r="C50" s="1930" t="s">
        <v>705</v>
      </c>
      <c r="D50" s="1930"/>
      <c r="E50" s="1939">
        <v>0</v>
      </c>
    </row>
    <row r="51" spans="1:5" ht="38.25">
      <c r="A51" s="1404" t="s">
        <v>1277</v>
      </c>
      <c r="B51" s="1398" t="s">
        <v>1278</v>
      </c>
      <c r="C51" s="1930"/>
      <c r="D51" s="1930" t="s">
        <v>779</v>
      </c>
      <c r="E51" s="1939">
        <v>1</v>
      </c>
    </row>
    <row r="52" spans="1:5" ht="12.75">
      <c r="A52" s="1404">
        <v>1825</v>
      </c>
      <c r="B52" s="1398" t="s">
        <v>88</v>
      </c>
      <c r="C52" s="1930" t="s">
        <v>704</v>
      </c>
      <c r="D52" s="1930"/>
      <c r="E52" s="1939">
        <v>0</v>
      </c>
    </row>
    <row r="53" spans="1:5" ht="12.75">
      <c r="A53" s="1404" t="s">
        <v>829</v>
      </c>
      <c r="B53" s="1398" t="s">
        <v>365</v>
      </c>
      <c r="C53" s="1930" t="s">
        <v>703</v>
      </c>
      <c r="D53" s="1930"/>
      <c r="E53" s="1939">
        <v>0</v>
      </c>
    </row>
    <row r="54" spans="1:5" ht="12.75">
      <c r="A54" s="1404" t="s">
        <v>830</v>
      </c>
      <c r="B54" s="1398" t="s">
        <v>366</v>
      </c>
      <c r="C54" s="1930" t="s">
        <v>704</v>
      </c>
      <c r="D54" s="1930"/>
      <c r="E54" s="1939">
        <v>0</v>
      </c>
    </row>
    <row r="55" spans="1:5" ht="12.75">
      <c r="A55" s="1404">
        <v>1830</v>
      </c>
      <c r="B55" s="1398" t="s">
        <v>89</v>
      </c>
      <c r="C55" s="1930" t="s">
        <v>707</v>
      </c>
      <c r="D55" s="1930" t="s">
        <v>710</v>
      </c>
      <c r="E55" s="1390">
        <f>+IF($A$19&lt;30,$E$22,IF($A$19&gt;60,$E$24,$E$23))</f>
        <v>0.4</v>
      </c>
    </row>
    <row r="56" spans="1:5" ht="25.5">
      <c r="A56" s="1404" t="s">
        <v>831</v>
      </c>
      <c r="B56" s="1398" t="s">
        <v>367</v>
      </c>
      <c r="C56" s="1930" t="s">
        <v>1430</v>
      </c>
      <c r="D56" s="1930" t="s">
        <v>331</v>
      </c>
      <c r="E56" s="1939">
        <v>0</v>
      </c>
    </row>
    <row r="57" spans="1:5" ht="12.75">
      <c r="A57" s="1404" t="s">
        <v>832</v>
      </c>
      <c r="B57" s="1398" t="s">
        <v>368</v>
      </c>
      <c r="C57" s="1930" t="s">
        <v>705</v>
      </c>
      <c r="D57" s="1930" t="s">
        <v>709</v>
      </c>
      <c r="E57" s="1390">
        <f>+IF($A$19&lt;30,$E$22,IF($A$19&gt;60,$E$24,$E$23))</f>
        <v>0.4</v>
      </c>
    </row>
    <row r="58" spans="1:5" ht="12.75">
      <c r="A58" s="1404" t="s">
        <v>833</v>
      </c>
      <c r="B58" s="1398" t="s">
        <v>391</v>
      </c>
      <c r="C58" s="1930" t="s">
        <v>706</v>
      </c>
      <c r="D58" s="1930" t="s">
        <v>708</v>
      </c>
      <c r="E58" s="1390">
        <f>+IF($A$19&lt;30,$E$22,IF($A$19&gt;60,$E$24,$E$23))</f>
        <v>0.4</v>
      </c>
    </row>
    <row r="59" spans="1:5" ht="12.75">
      <c r="A59" s="1404">
        <v>1835</v>
      </c>
      <c r="B59" s="1398" t="s">
        <v>75</v>
      </c>
      <c r="C59" s="1930" t="s">
        <v>707</v>
      </c>
      <c r="D59" s="1930" t="s">
        <v>710</v>
      </c>
      <c r="E59" s="1390">
        <f>+IF($A$19&lt;30,$E$22,IF($A$19&gt;60,$E$24,$E$23))</f>
        <v>0.4</v>
      </c>
    </row>
    <row r="60" spans="1:5" ht="25.5">
      <c r="A60" s="1404" t="s">
        <v>834</v>
      </c>
      <c r="B60" s="1398" t="s">
        <v>392</v>
      </c>
      <c r="C60" s="1930" t="s">
        <v>1430</v>
      </c>
      <c r="D60" s="1930" t="s">
        <v>331</v>
      </c>
      <c r="E60" s="1939">
        <v>0</v>
      </c>
    </row>
    <row r="61" spans="1:5" ht="25.5">
      <c r="A61" s="1404" t="s">
        <v>835</v>
      </c>
      <c r="B61" s="1398" t="s">
        <v>393</v>
      </c>
      <c r="C61" s="1930" t="s">
        <v>705</v>
      </c>
      <c r="D61" s="1930" t="s">
        <v>709</v>
      </c>
      <c r="E61" s="1390">
        <f>+IF($A$19&lt;30,$E$22,IF($A$19&gt;60,$E$24,$E$23))</f>
        <v>0.4</v>
      </c>
    </row>
    <row r="62" spans="1:5" ht="25.5">
      <c r="A62" s="1404" t="s">
        <v>836</v>
      </c>
      <c r="B62" s="1398" t="s">
        <v>394</v>
      </c>
      <c r="C62" s="1930" t="s">
        <v>706</v>
      </c>
      <c r="D62" s="1930" t="s">
        <v>708</v>
      </c>
      <c r="E62" s="1390">
        <f>+IF($A$19&lt;30,$E$22,IF($A$19&gt;60,$E$24,$E$23))</f>
        <v>0.4</v>
      </c>
    </row>
    <row r="63" spans="1:5" ht="12.75">
      <c r="A63" s="1404">
        <v>1840</v>
      </c>
      <c r="B63" s="1398" t="s">
        <v>76</v>
      </c>
      <c r="C63" s="1930" t="s">
        <v>707</v>
      </c>
      <c r="D63" s="1930" t="s">
        <v>710</v>
      </c>
      <c r="E63" s="1390">
        <f>+IF($A$19&lt;30,$E$22,IF($A$19&gt;60,$E$24,$E$23))</f>
        <v>0.4</v>
      </c>
    </row>
    <row r="64" spans="1:5" ht="12.75">
      <c r="A64" s="1404" t="s">
        <v>837</v>
      </c>
      <c r="B64" s="1398" t="s">
        <v>395</v>
      </c>
      <c r="C64" s="1930" t="s">
        <v>1430</v>
      </c>
      <c r="D64" s="1930"/>
      <c r="E64" s="1390">
        <v>0</v>
      </c>
    </row>
    <row r="65" spans="1:7" ht="12.75">
      <c r="A65" s="1404" t="s">
        <v>838</v>
      </c>
      <c r="B65" s="1398" t="s">
        <v>396</v>
      </c>
      <c r="C65" s="1930" t="s">
        <v>705</v>
      </c>
      <c r="D65" s="1930" t="s">
        <v>709</v>
      </c>
      <c r="E65" s="1390">
        <f>+IF($A$19&lt;30,$E$22,IF($A$19&gt;60,$E$24,$E$23))</f>
        <v>0.4</v>
      </c>
    </row>
    <row r="66" spans="1:7" ht="12.75">
      <c r="A66" s="1404" t="s">
        <v>839</v>
      </c>
      <c r="B66" s="1398" t="s">
        <v>397</v>
      </c>
      <c r="C66" s="1930" t="s">
        <v>706</v>
      </c>
      <c r="D66" s="1930" t="s">
        <v>708</v>
      </c>
      <c r="E66" s="1390">
        <f>+IF($A$19&lt;30,$E$22,IF($A$19&gt;60,$E$24,$E$23))</f>
        <v>0.4</v>
      </c>
    </row>
    <row r="67" spans="1:7" ht="12.75">
      <c r="A67" s="1404">
        <v>1845</v>
      </c>
      <c r="B67" s="1398" t="s">
        <v>84</v>
      </c>
      <c r="C67" s="1930" t="s">
        <v>707</v>
      </c>
      <c r="D67" s="1930" t="s">
        <v>710</v>
      </c>
      <c r="E67" s="1390">
        <f>+IF($A$19&lt;30,$E$22,IF($A$19&gt;60,$E$24,$E$23))</f>
        <v>0.4</v>
      </c>
    </row>
    <row r="68" spans="1:7" ht="25.5">
      <c r="A68" s="1404" t="s">
        <v>840</v>
      </c>
      <c r="B68" s="1398" t="s">
        <v>398</v>
      </c>
      <c r="C68" s="1930" t="s">
        <v>1430</v>
      </c>
      <c r="D68" s="1930" t="s">
        <v>331</v>
      </c>
      <c r="E68" s="1939">
        <v>0</v>
      </c>
    </row>
    <row r="69" spans="1:7" ht="25.5">
      <c r="A69" s="1404" t="s">
        <v>841</v>
      </c>
      <c r="B69" s="1398" t="s">
        <v>399</v>
      </c>
      <c r="C69" s="1930" t="s">
        <v>705</v>
      </c>
      <c r="D69" s="1930" t="s">
        <v>709</v>
      </c>
      <c r="E69" s="1390">
        <f>+IF($A$19&lt;30,$E$22,IF($A$19&gt;60,$E$24,$E$23))</f>
        <v>0.4</v>
      </c>
    </row>
    <row r="70" spans="1:7" ht="25.5">
      <c r="A70" s="1404" t="s">
        <v>842</v>
      </c>
      <c r="B70" s="1398" t="s">
        <v>636</v>
      </c>
      <c r="C70" s="1930" t="s">
        <v>706</v>
      </c>
      <c r="D70" s="1930" t="s">
        <v>708</v>
      </c>
      <c r="E70" s="1390">
        <f>+IF($A$19&lt;30,$E$22,IF($A$19&gt;60,$E$24,$E$23))</f>
        <v>0.4</v>
      </c>
    </row>
    <row r="71" spans="1:7" ht="12.75">
      <c r="A71" s="1404">
        <v>1850</v>
      </c>
      <c r="B71" s="1398" t="s">
        <v>90</v>
      </c>
      <c r="C71" s="1930" t="s">
        <v>1068</v>
      </c>
      <c r="D71" s="1930" t="s">
        <v>1063</v>
      </c>
      <c r="E71" s="1390">
        <f>+IF($A$19&lt;30,$E$22,IF($A$19&gt;60,$E$25,$E$23))</f>
        <v>0.4</v>
      </c>
    </row>
    <row r="72" spans="1:7" ht="12.75">
      <c r="A72" s="1404">
        <v>1855</v>
      </c>
      <c r="B72" s="1398" t="s">
        <v>92</v>
      </c>
      <c r="C72" s="1931"/>
      <c r="D72" s="1931" t="s">
        <v>1284</v>
      </c>
      <c r="E72" s="1938">
        <v>1</v>
      </c>
    </row>
    <row r="73" spans="1:7" ht="12.75">
      <c r="A73" s="1404">
        <v>1860</v>
      </c>
      <c r="B73" s="1398" t="s">
        <v>93</v>
      </c>
      <c r="C73" s="1931"/>
      <c r="D73" s="1931" t="s">
        <v>780</v>
      </c>
      <c r="E73" s="1938">
        <v>1</v>
      </c>
      <c r="F73" s="318"/>
      <c r="G73" s="318"/>
    </row>
    <row r="74" spans="1:7" ht="12.75">
      <c r="A74" s="1404"/>
      <c r="B74" s="1398" t="str">
        <f>'I3 TB Data'!B148</f>
        <v>blank row</v>
      </c>
      <c r="C74" s="1931"/>
      <c r="D74" s="1931"/>
      <c r="E74" s="1938"/>
      <c r="F74" s="318"/>
      <c r="G74" s="318"/>
    </row>
    <row r="75" spans="1:7" ht="25.5">
      <c r="A75" s="1404">
        <v>1565</v>
      </c>
      <c r="B75" s="1398" t="s">
        <v>900</v>
      </c>
      <c r="C75" s="1931"/>
      <c r="D75" s="1931" t="s">
        <v>1280</v>
      </c>
      <c r="E75" s="1938">
        <v>1</v>
      </c>
      <c r="F75" s="318"/>
      <c r="G75" s="318"/>
    </row>
    <row r="76" spans="1:7" ht="12.75">
      <c r="A76" s="1404"/>
      <c r="B76" s="1392" t="s">
        <v>0</v>
      </c>
      <c r="C76" s="1932"/>
      <c r="D76" s="1932"/>
      <c r="E76" s="1393"/>
    </row>
    <row r="77" spans="1:7" ht="25.5">
      <c r="A77" s="2272" t="s">
        <v>1753</v>
      </c>
      <c r="B77" s="1398" t="s">
        <v>1600</v>
      </c>
      <c r="C77" s="2273" t="s">
        <v>1754</v>
      </c>
      <c r="D77" s="1931"/>
      <c r="E77" s="1394"/>
    </row>
    <row r="78" spans="1:7" ht="12.75">
      <c r="A78" s="1395"/>
      <c r="B78" s="1395"/>
      <c r="C78" s="1933"/>
      <c r="D78" s="1933"/>
      <c r="E78" s="1396"/>
    </row>
    <row r="79" spans="1:7" ht="12.75">
      <c r="A79" s="1404"/>
      <c r="B79" s="1392" t="s">
        <v>338</v>
      </c>
      <c r="C79" s="1934"/>
      <c r="D79" s="1934"/>
      <c r="E79" s="1397"/>
    </row>
    <row r="80" spans="1:7" ht="12.75">
      <c r="A80" s="1404">
        <v>4751</v>
      </c>
      <c r="B80" s="2238" t="s">
        <v>1667</v>
      </c>
      <c r="C80" s="1934"/>
      <c r="D80" s="2239" t="s">
        <v>708</v>
      </c>
      <c r="E80" s="1938">
        <v>1</v>
      </c>
    </row>
    <row r="81" spans="1:5" ht="12.75">
      <c r="A81" s="1404">
        <v>5005</v>
      </c>
      <c r="B81" s="1398" t="s">
        <v>991</v>
      </c>
      <c r="C81" s="1931" t="s">
        <v>921</v>
      </c>
      <c r="D81" s="1931" t="s">
        <v>922</v>
      </c>
      <c r="E81" s="1390">
        <f>+IF($A$19&lt;30,$E$22,IF($A$19&gt;60,$E$24,$E$23))</f>
        <v>0.4</v>
      </c>
    </row>
    <row r="82" spans="1:5" ht="12.75">
      <c r="A82" s="1404">
        <v>5010</v>
      </c>
      <c r="B82" s="1398" t="s">
        <v>579</v>
      </c>
      <c r="C82" s="1931" t="s">
        <v>921</v>
      </c>
      <c r="D82" s="1931" t="s">
        <v>922</v>
      </c>
      <c r="E82" s="1390">
        <f>+IF($A$19&lt;30,$E$22,IF($A$19&gt;60,$E$24,$E$23))</f>
        <v>0.4</v>
      </c>
    </row>
    <row r="83" spans="1:5" ht="12.75">
      <c r="A83" s="1404">
        <v>5012</v>
      </c>
      <c r="B83" s="1398" t="s">
        <v>982</v>
      </c>
      <c r="C83" s="1931" t="s">
        <v>1256</v>
      </c>
      <c r="D83" s="1931"/>
      <c r="E83" s="1938">
        <v>0</v>
      </c>
    </row>
    <row r="84" spans="1:5" ht="25.5">
      <c r="A84" s="1404">
        <v>5014</v>
      </c>
      <c r="B84" s="1398" t="s">
        <v>983</v>
      </c>
      <c r="C84" s="1931" t="s">
        <v>1270</v>
      </c>
      <c r="D84" s="1931"/>
      <c r="E84" s="1938">
        <v>0</v>
      </c>
    </row>
    <row r="85" spans="1:5" ht="25.5">
      <c r="A85" s="1404">
        <v>5015</v>
      </c>
      <c r="B85" s="1398" t="s">
        <v>984</v>
      </c>
      <c r="C85" s="1931" t="s">
        <v>1270</v>
      </c>
      <c r="D85" s="1931"/>
      <c r="E85" s="1938">
        <v>0</v>
      </c>
    </row>
    <row r="86" spans="1:5" ht="25.5">
      <c r="A86" s="1404">
        <v>5016</v>
      </c>
      <c r="B86" s="1398" t="s">
        <v>985</v>
      </c>
      <c r="C86" s="1931" t="s">
        <v>1271</v>
      </c>
      <c r="D86" s="1931"/>
      <c r="E86" s="1938">
        <v>0</v>
      </c>
    </row>
    <row r="87" spans="1:5" ht="25.5">
      <c r="A87" s="1404">
        <v>5017</v>
      </c>
      <c r="B87" s="1398" t="s">
        <v>555</v>
      </c>
      <c r="C87" s="1931" t="s">
        <v>1271</v>
      </c>
      <c r="D87" s="1931"/>
      <c r="E87" s="1938">
        <v>0</v>
      </c>
    </row>
    <row r="88" spans="1:5" ht="25.5">
      <c r="A88" s="1404">
        <v>5020</v>
      </c>
      <c r="B88" s="1398" t="s">
        <v>556</v>
      </c>
      <c r="C88" s="1935" t="s">
        <v>1294</v>
      </c>
      <c r="D88" s="1935" t="s">
        <v>499</v>
      </c>
      <c r="E88" s="1390">
        <f>+IF($A$19&lt;30,$E$22,IF($A$19&gt;60,$E$24,$E$23))</f>
        <v>0.4</v>
      </c>
    </row>
    <row r="89" spans="1:5" ht="25.5">
      <c r="A89" s="1404">
        <v>5025</v>
      </c>
      <c r="B89" s="1398" t="s">
        <v>1601</v>
      </c>
      <c r="C89" s="1935" t="s">
        <v>1294</v>
      </c>
      <c r="D89" s="1935" t="s">
        <v>499</v>
      </c>
      <c r="E89" s="1390">
        <f>+IF($A$19&lt;30,$E$22,IF($A$19&gt;60,$E$24,$E$23))</f>
        <v>0.4</v>
      </c>
    </row>
    <row r="90" spans="1:5" ht="25.5">
      <c r="A90" s="1404">
        <v>5030</v>
      </c>
      <c r="B90" s="1398" t="s">
        <v>563</v>
      </c>
      <c r="C90" s="1935" t="s">
        <v>1294</v>
      </c>
      <c r="D90" s="1935"/>
      <c r="E90" s="1939">
        <v>0</v>
      </c>
    </row>
    <row r="91" spans="1:5" ht="25.5">
      <c r="A91" s="1404">
        <v>5035</v>
      </c>
      <c r="B91" s="1398" t="s">
        <v>1418</v>
      </c>
      <c r="C91" s="1930" t="s">
        <v>471</v>
      </c>
      <c r="D91" s="1930" t="s">
        <v>503</v>
      </c>
      <c r="E91" s="1390">
        <f>+IF($A$19&lt;30,$E$22,IF($A$19&gt;60,$E$25,$E$23))</f>
        <v>0.4</v>
      </c>
    </row>
    <row r="92" spans="1:5" ht="25.5">
      <c r="A92" s="1404">
        <v>5040</v>
      </c>
      <c r="B92" s="1398" t="s">
        <v>4</v>
      </c>
      <c r="C92" s="1930" t="s">
        <v>470</v>
      </c>
      <c r="D92" s="1930" t="s">
        <v>502</v>
      </c>
      <c r="E92" s="1390">
        <f>+IF($A$19&lt;30,$E$22,IF($A$19&gt;60,$E$24,$E$23))</f>
        <v>0.4</v>
      </c>
    </row>
    <row r="93" spans="1:5" ht="38.25">
      <c r="A93" s="1404">
        <v>5045</v>
      </c>
      <c r="B93" s="1398" t="s">
        <v>1602</v>
      </c>
      <c r="C93" s="1930" t="s">
        <v>470</v>
      </c>
      <c r="D93" s="1930" t="s">
        <v>502</v>
      </c>
      <c r="E93" s="1390">
        <f>+IF($A$19&lt;30,$E$22,IF($A$19&gt;60,$E$24,$E$23))</f>
        <v>0.4</v>
      </c>
    </row>
    <row r="94" spans="1:5" ht="25.5">
      <c r="A94" s="1404">
        <v>5050</v>
      </c>
      <c r="B94" s="1398" t="s">
        <v>540</v>
      </c>
      <c r="C94" s="1930" t="s">
        <v>470</v>
      </c>
      <c r="D94" s="1930"/>
      <c r="E94" s="1939">
        <v>0</v>
      </c>
    </row>
    <row r="95" spans="1:5" ht="25.5">
      <c r="A95" s="1404">
        <v>5055</v>
      </c>
      <c r="B95" s="1398" t="s">
        <v>1426</v>
      </c>
      <c r="C95" s="1930" t="s">
        <v>471</v>
      </c>
      <c r="D95" s="1930" t="s">
        <v>503</v>
      </c>
      <c r="E95" s="1390">
        <f>+IF($A$19&lt;30,$E$22,IF($A$19&gt;60,$E$25,$E$23))</f>
        <v>0.4</v>
      </c>
    </row>
    <row r="96" spans="1:5" ht="12.75">
      <c r="A96" s="1404">
        <v>5065</v>
      </c>
      <c r="B96" s="1398" t="s">
        <v>1596</v>
      </c>
      <c r="C96" s="1931"/>
      <c r="D96" s="1931" t="s">
        <v>780</v>
      </c>
      <c r="E96" s="1938">
        <v>1</v>
      </c>
    </row>
    <row r="97" spans="1:5" ht="12.75">
      <c r="A97" s="1404">
        <v>5070</v>
      </c>
      <c r="B97" s="1398" t="s">
        <v>1597</v>
      </c>
      <c r="C97" s="1931"/>
      <c r="D97" s="1931" t="s">
        <v>710</v>
      </c>
      <c r="E97" s="1938">
        <v>1</v>
      </c>
    </row>
    <row r="98" spans="1:5" ht="25.5">
      <c r="A98" s="1404">
        <v>5075</v>
      </c>
      <c r="B98" s="1398" t="s">
        <v>1598</v>
      </c>
      <c r="C98" s="1931"/>
      <c r="D98" s="1931" t="s">
        <v>710</v>
      </c>
      <c r="E98" s="1938">
        <v>1</v>
      </c>
    </row>
    <row r="99" spans="1:5" ht="12.75">
      <c r="A99" s="1404">
        <v>5085</v>
      </c>
      <c r="B99" s="1398" t="s">
        <v>1579</v>
      </c>
      <c r="C99" s="1931" t="s">
        <v>921</v>
      </c>
      <c r="D99" s="1931" t="s">
        <v>922</v>
      </c>
      <c r="E99" s="1390">
        <f>+IF($A$19&lt;30,$E$22,IF($A$19&gt;60,$E$24,$E$23))</f>
        <v>0.4</v>
      </c>
    </row>
    <row r="100" spans="1:5" ht="25.5">
      <c r="A100" s="1404">
        <v>5090</v>
      </c>
      <c r="B100" s="1398" t="s">
        <v>1580</v>
      </c>
      <c r="C100" s="1930" t="s">
        <v>470</v>
      </c>
      <c r="D100" s="1930" t="s">
        <v>502</v>
      </c>
      <c r="E100" s="1390">
        <f>+IF($A$19&lt;30,$E$22,IF($A$19&gt;60,$E$24,$E$23))</f>
        <v>0.4</v>
      </c>
    </row>
    <row r="101" spans="1:5" ht="25.5">
      <c r="A101" s="1404">
        <v>5095</v>
      </c>
      <c r="B101" s="1398" t="s">
        <v>1581</v>
      </c>
      <c r="C101" s="1935" t="s">
        <v>1294</v>
      </c>
      <c r="D101" s="1935" t="s">
        <v>499</v>
      </c>
      <c r="E101" s="1390">
        <f>+IF($A$19&lt;30,$E$22,IF($A$19&gt;60,$E$24,$E$23))</f>
        <v>0.4</v>
      </c>
    </row>
    <row r="102" spans="1:5" ht="12.75">
      <c r="A102" s="1404"/>
      <c r="B102" s="1398"/>
      <c r="C102" s="1936"/>
      <c r="D102" s="1936"/>
      <c r="E102" s="1937"/>
    </row>
    <row r="103" spans="1:5" ht="12.75">
      <c r="A103" s="1404"/>
      <c r="B103" s="1392" t="s">
        <v>339</v>
      </c>
      <c r="C103" s="1932"/>
      <c r="D103" s="1932"/>
      <c r="E103" s="1391"/>
    </row>
    <row r="104" spans="1:5" ht="25.5">
      <c r="A104" s="1404">
        <v>5105</v>
      </c>
      <c r="B104" s="1398" t="s">
        <v>1350</v>
      </c>
      <c r="C104" s="1931" t="s">
        <v>921</v>
      </c>
      <c r="D104" s="1931" t="s">
        <v>922</v>
      </c>
      <c r="E104" s="1390">
        <f>+IF($A$19&lt;30,$E$22,IF($A$19&gt;60,$E$24,$E$23))</f>
        <v>0.4</v>
      </c>
    </row>
    <row r="105" spans="1:5" ht="25.5">
      <c r="A105" s="1404">
        <v>5110</v>
      </c>
      <c r="B105" s="1398" t="s">
        <v>1420</v>
      </c>
      <c r="C105" s="1931" t="s">
        <v>1256</v>
      </c>
      <c r="D105" s="1931"/>
      <c r="E105" s="1939">
        <v>0</v>
      </c>
    </row>
    <row r="106" spans="1:5" ht="25.5">
      <c r="A106" s="1404">
        <v>5112</v>
      </c>
      <c r="B106" s="1398" t="s">
        <v>1384</v>
      </c>
      <c r="C106" s="1930" t="s">
        <v>1270</v>
      </c>
      <c r="D106" s="1931"/>
      <c r="E106" s="1939">
        <v>0</v>
      </c>
    </row>
    <row r="107" spans="1:5" ht="25.5">
      <c r="A107" s="1404">
        <v>5114</v>
      </c>
      <c r="B107" s="1398" t="s">
        <v>7</v>
      </c>
      <c r="C107" s="1930" t="s">
        <v>1271</v>
      </c>
      <c r="D107" s="1931"/>
      <c r="E107" s="1939">
        <v>0</v>
      </c>
    </row>
    <row r="108" spans="1:5" ht="25.5">
      <c r="A108" s="1404">
        <v>5120</v>
      </c>
      <c r="B108" s="1398" t="s">
        <v>8</v>
      </c>
      <c r="C108" s="1930" t="s">
        <v>1272</v>
      </c>
      <c r="D108" s="1930" t="s">
        <v>491</v>
      </c>
      <c r="E108" s="1390">
        <f>+IF($A$19&lt;30,$E$22,IF($A$19&gt;60,$E$24,$E$23))</f>
        <v>0.4</v>
      </c>
    </row>
    <row r="109" spans="1:5" ht="25.5">
      <c r="A109" s="1404">
        <v>5125</v>
      </c>
      <c r="B109" s="1398" t="s">
        <v>1386</v>
      </c>
      <c r="C109" s="1930" t="s">
        <v>1273</v>
      </c>
      <c r="D109" s="1930" t="s">
        <v>492</v>
      </c>
      <c r="E109" s="1390">
        <f>+IF($A$19&lt;30,$E$22,IF($A$19&gt;60,$E$24,$E$23))</f>
        <v>0.4</v>
      </c>
    </row>
    <row r="110" spans="1:5" ht="12.75">
      <c r="A110" s="1404">
        <v>5130</v>
      </c>
      <c r="B110" s="1398" t="s">
        <v>9</v>
      </c>
      <c r="C110" s="1931"/>
      <c r="D110" s="1931" t="s">
        <v>504</v>
      </c>
      <c r="E110" s="1939">
        <v>1</v>
      </c>
    </row>
    <row r="111" spans="1:5" ht="25.5">
      <c r="A111" s="1404">
        <v>5135</v>
      </c>
      <c r="B111" s="1398" t="s">
        <v>10</v>
      </c>
      <c r="C111" s="1935" t="s">
        <v>1294</v>
      </c>
      <c r="D111" s="1935" t="s">
        <v>499</v>
      </c>
      <c r="E111" s="1390">
        <f>+IF($A$19&lt;30,$E$22,IF($A$19&gt;60,$E$24,$E$23))</f>
        <v>0.4</v>
      </c>
    </row>
    <row r="112" spans="1:5" ht="12.75">
      <c r="A112" s="1404">
        <v>5145</v>
      </c>
      <c r="B112" s="1398" t="s">
        <v>11</v>
      </c>
      <c r="C112" s="1930" t="s">
        <v>1295</v>
      </c>
      <c r="D112" s="1930" t="s">
        <v>500</v>
      </c>
      <c r="E112" s="1390">
        <f>+IF($A$19&lt;30,$E$22,IF($A$19&gt;60,$E$24,$E$23))</f>
        <v>0.4</v>
      </c>
    </row>
    <row r="113" spans="1:5" ht="25.5">
      <c r="A113" s="1404">
        <v>5150</v>
      </c>
      <c r="B113" s="1398" t="s">
        <v>12</v>
      </c>
      <c r="C113" s="1930" t="s">
        <v>469</v>
      </c>
      <c r="D113" s="1930" t="s">
        <v>501</v>
      </c>
      <c r="E113" s="1390">
        <f>+IF($A$19&lt;30,$E$22,IF($A$19&gt;60,$E$24,$E$23))</f>
        <v>0.4</v>
      </c>
    </row>
    <row r="114" spans="1:5" ht="12.75">
      <c r="A114" s="1404">
        <v>5155</v>
      </c>
      <c r="B114" s="1398" t="s">
        <v>13</v>
      </c>
      <c r="C114" s="1931"/>
      <c r="D114" s="1931" t="s">
        <v>504</v>
      </c>
      <c r="E114" s="1939">
        <v>1</v>
      </c>
    </row>
    <row r="115" spans="1:5" ht="12.75">
      <c r="A115" s="1404">
        <v>5160</v>
      </c>
      <c r="B115" s="1398" t="s">
        <v>14</v>
      </c>
      <c r="C115" s="1930" t="s">
        <v>471</v>
      </c>
      <c r="D115" s="1930" t="s">
        <v>503</v>
      </c>
      <c r="E115" s="1390">
        <f>+IF($A$19&lt;30,$E$22,IF($A$19&gt;60,$E$25,$E$23))</f>
        <v>0.4</v>
      </c>
    </row>
    <row r="116" spans="1:5" ht="12.75">
      <c r="A116" s="1404">
        <v>5175</v>
      </c>
      <c r="B116" s="1398" t="s">
        <v>1540</v>
      </c>
      <c r="C116" s="1931"/>
      <c r="D116" s="1931" t="s">
        <v>505</v>
      </c>
      <c r="E116" s="1938">
        <v>1</v>
      </c>
    </row>
    <row r="117" spans="1:5" ht="12.75">
      <c r="A117" s="1404">
        <v>5305</v>
      </c>
      <c r="B117" s="1398" t="s">
        <v>1550</v>
      </c>
      <c r="C117" s="1931"/>
      <c r="D117" s="1931" t="s">
        <v>1283</v>
      </c>
      <c r="E117" s="1938">
        <v>1</v>
      </c>
    </row>
    <row r="118" spans="1:5" ht="12.75">
      <c r="A118" s="1404">
        <v>5310</v>
      </c>
      <c r="B118" s="1398" t="s">
        <v>286</v>
      </c>
      <c r="C118" s="1931"/>
      <c r="D118" s="1931" t="s">
        <v>781</v>
      </c>
      <c r="E118" s="1938">
        <v>1</v>
      </c>
    </row>
    <row r="119" spans="1:5" ht="12.75">
      <c r="A119" s="1404">
        <v>5315</v>
      </c>
      <c r="B119" s="1398" t="s">
        <v>1145</v>
      </c>
      <c r="C119" s="1931"/>
      <c r="D119" s="1931" t="s">
        <v>1283</v>
      </c>
      <c r="E119" s="1938">
        <v>1</v>
      </c>
    </row>
    <row r="120" spans="1:5" ht="12.75">
      <c r="A120" s="1404">
        <v>5320</v>
      </c>
      <c r="B120" s="1398" t="s">
        <v>1146</v>
      </c>
      <c r="C120" s="1931"/>
      <c r="D120" s="1931" t="s">
        <v>1283</v>
      </c>
      <c r="E120" s="1938">
        <v>1</v>
      </c>
    </row>
    <row r="121" spans="1:5" ht="12.75">
      <c r="A121" s="1404">
        <v>5325</v>
      </c>
      <c r="B121" s="1398" t="s">
        <v>1147</v>
      </c>
      <c r="C121" s="1931"/>
      <c r="D121" s="1931" t="s">
        <v>1283</v>
      </c>
      <c r="E121" s="1938">
        <v>1</v>
      </c>
    </row>
    <row r="122" spans="1:5" ht="12.75">
      <c r="A122" s="1404">
        <v>5330</v>
      </c>
      <c r="B122" s="1398" t="s">
        <v>1148</v>
      </c>
      <c r="C122" s="1931"/>
      <c r="D122" s="1931" t="s">
        <v>1283</v>
      </c>
      <c r="E122" s="1938">
        <v>1</v>
      </c>
    </row>
    <row r="123" spans="1:5" ht="12.75">
      <c r="A123" s="1404">
        <v>5335</v>
      </c>
      <c r="B123" s="1398" t="s">
        <v>1149</v>
      </c>
      <c r="C123" s="1931"/>
      <c r="D123" s="1931" t="s">
        <v>1356</v>
      </c>
      <c r="E123" s="1938">
        <v>1</v>
      </c>
    </row>
    <row r="124" spans="1:5" ht="25.5">
      <c r="A124" s="1404">
        <v>5340</v>
      </c>
      <c r="B124" s="1398" t="s">
        <v>1150</v>
      </c>
      <c r="C124" s="1931"/>
      <c r="D124" s="1931" t="s">
        <v>1283</v>
      </c>
      <c r="E124" s="1938">
        <v>1</v>
      </c>
    </row>
    <row r="125" spans="1:5" ht="12.75">
      <c r="A125" s="1405"/>
      <c r="B125" s="1406"/>
      <c r="C125" s="1405"/>
      <c r="D125" s="1405"/>
      <c r="E125" s="1409"/>
    </row>
    <row r="126" spans="1:5" ht="12.75">
      <c r="A126" s="1405"/>
      <c r="B126" s="1406"/>
      <c r="C126" s="1405"/>
      <c r="D126" s="1405"/>
      <c r="E126" s="1409"/>
    </row>
    <row r="127" spans="1:5" ht="12.75">
      <c r="A127" s="1405"/>
      <c r="B127" s="1406"/>
      <c r="C127" s="1405"/>
      <c r="D127" s="1405"/>
      <c r="E127" s="1409"/>
    </row>
    <row r="128" spans="1:5" ht="12.75">
      <c r="A128" s="1405"/>
      <c r="B128" s="1406"/>
      <c r="C128" s="1405"/>
      <c r="D128" s="1405"/>
      <c r="E128" s="1409"/>
    </row>
    <row r="129" spans="1:5" ht="12.75">
      <c r="A129" s="1405"/>
      <c r="B129" s="1406"/>
      <c r="C129" s="1405"/>
      <c r="D129" s="1405"/>
      <c r="E129" s="1409"/>
    </row>
    <row r="130" spans="1:5" ht="12.75">
      <c r="A130" s="1405"/>
      <c r="B130" s="1406"/>
      <c r="C130" s="1405"/>
      <c r="D130" s="1405"/>
      <c r="E130" s="1409"/>
    </row>
    <row r="131" spans="1:5" ht="12.75">
      <c r="A131" s="1405"/>
      <c r="B131" s="1406"/>
      <c r="C131" s="1405"/>
      <c r="D131" s="1405"/>
      <c r="E131" s="1409"/>
    </row>
    <row r="132" spans="1:5" ht="12.75">
      <c r="A132" s="1405"/>
      <c r="B132" s="1406"/>
      <c r="C132" s="1405"/>
      <c r="D132" s="1405"/>
      <c r="E132" s="1409"/>
    </row>
    <row r="133" spans="1:5" ht="12.75">
      <c r="A133" s="1405"/>
      <c r="B133" s="1406"/>
      <c r="C133" s="1405"/>
      <c r="D133" s="1405"/>
      <c r="E133" s="1409"/>
    </row>
    <row r="134" spans="1:5" ht="12.75">
      <c r="A134" s="1405"/>
      <c r="B134" s="1406"/>
      <c r="C134" s="1405"/>
      <c r="D134" s="1405"/>
      <c r="E134" s="1409"/>
    </row>
    <row r="135" spans="1:5" ht="12.75">
      <c r="A135" s="1405"/>
      <c r="B135" s="1406"/>
      <c r="C135" s="1405"/>
      <c r="D135" s="1405"/>
      <c r="E135" s="1409"/>
    </row>
    <row r="136" spans="1:5" ht="12.75">
      <c r="A136" s="1405"/>
      <c r="B136" s="1406"/>
      <c r="C136" s="1405"/>
      <c r="D136" s="1405"/>
      <c r="E136" s="1409"/>
    </row>
    <row r="137" spans="1:5" ht="12.75">
      <c r="A137" s="1405"/>
      <c r="B137" s="1406"/>
      <c r="C137" s="1405"/>
      <c r="D137" s="1405"/>
      <c r="E137" s="1409"/>
    </row>
    <row r="138" spans="1:5" ht="12.75">
      <c r="A138" s="1405"/>
      <c r="B138" s="1406"/>
      <c r="C138" s="1405"/>
      <c r="D138" s="1405"/>
      <c r="E138" s="1409"/>
    </row>
    <row r="139" spans="1:5" ht="12.75">
      <c r="A139" s="1405"/>
      <c r="B139" s="1406"/>
      <c r="C139" s="1405"/>
      <c r="D139" s="1405"/>
      <c r="E139" s="1409"/>
    </row>
    <row r="140" spans="1:5" ht="12.75">
      <c r="A140" s="1405"/>
      <c r="B140" s="1406"/>
      <c r="C140" s="1405"/>
      <c r="D140" s="1405"/>
      <c r="E140" s="1409"/>
    </row>
    <row r="141" spans="1:5" ht="12.75">
      <c r="A141" s="1405"/>
      <c r="B141" s="1406"/>
      <c r="C141" s="1405"/>
      <c r="D141" s="1405"/>
      <c r="E141" s="1409"/>
    </row>
    <row r="142" spans="1:5" ht="12.75">
      <c r="A142" s="1405"/>
      <c r="B142" s="1406"/>
      <c r="C142" s="1405"/>
      <c r="D142" s="1405"/>
      <c r="E142" s="1409"/>
    </row>
    <row r="143" spans="1:5" ht="12.75">
      <c r="A143" s="1405"/>
      <c r="B143" s="1406"/>
      <c r="C143" s="1405"/>
      <c r="D143" s="1405"/>
      <c r="E143" s="1409"/>
    </row>
    <row r="144" spans="1:5" ht="12.75">
      <c r="A144" s="1405"/>
      <c r="B144" s="1406"/>
      <c r="C144" s="1405"/>
      <c r="D144" s="1405"/>
      <c r="E144" s="1409"/>
    </row>
    <row r="145" spans="1:5" ht="12.75">
      <c r="A145" s="1405"/>
      <c r="B145" s="1406"/>
      <c r="C145" s="1405"/>
      <c r="D145" s="1405"/>
      <c r="E145" s="1409"/>
    </row>
    <row r="146" spans="1:5" ht="12.75">
      <c r="A146" s="1405"/>
      <c r="B146" s="1406"/>
      <c r="C146" s="1405"/>
      <c r="D146" s="1405"/>
      <c r="E146" s="1409"/>
    </row>
    <row r="147" spans="1:5" ht="12.75">
      <c r="A147" s="1405"/>
      <c r="B147" s="1406"/>
      <c r="C147" s="1405"/>
      <c r="D147" s="1405"/>
      <c r="E147" s="1409"/>
    </row>
    <row r="148" spans="1:5" ht="12.75">
      <c r="A148" s="1405"/>
      <c r="B148" s="1406"/>
      <c r="C148" s="1405"/>
      <c r="D148" s="1405"/>
      <c r="E148" s="1409"/>
    </row>
    <row r="149" spans="1:5" ht="12.75">
      <c r="A149" s="1405"/>
      <c r="B149" s="1406"/>
      <c r="C149" s="1405"/>
      <c r="D149" s="1405"/>
      <c r="E149" s="1409"/>
    </row>
    <row r="150" spans="1:5" ht="12.75">
      <c r="A150" s="1405"/>
      <c r="B150" s="1406"/>
      <c r="C150" s="1405"/>
      <c r="D150" s="1405"/>
      <c r="E150" s="1409"/>
    </row>
    <row r="151" spans="1:5" ht="12.75">
      <c r="A151" s="1405"/>
      <c r="B151" s="1406"/>
      <c r="C151" s="1405"/>
      <c r="D151" s="1405"/>
      <c r="E151" s="1409"/>
    </row>
    <row r="152" spans="1:5" ht="12.75">
      <c r="A152" s="1405"/>
      <c r="B152" s="1406"/>
      <c r="C152" s="1405"/>
      <c r="D152" s="1405"/>
      <c r="E152" s="1409"/>
    </row>
    <row r="153" spans="1:5" ht="12.75">
      <c r="A153" s="1405"/>
      <c r="B153" s="1406"/>
      <c r="C153" s="1405"/>
      <c r="D153" s="1405"/>
      <c r="E153" s="1409"/>
    </row>
    <row r="154" spans="1:5" ht="12.75">
      <c r="A154" s="1405"/>
      <c r="B154" s="1406"/>
      <c r="C154" s="1405"/>
      <c r="D154" s="1405"/>
      <c r="E154" s="1409"/>
    </row>
    <row r="155" spans="1:5" ht="12.75">
      <c r="A155" s="1405"/>
      <c r="B155" s="1406"/>
      <c r="C155" s="1405"/>
      <c r="D155" s="1405"/>
      <c r="E155" s="1409"/>
    </row>
    <row r="156" spans="1:5" ht="12.75">
      <c r="A156" s="1405"/>
      <c r="B156" s="1406"/>
      <c r="C156" s="1405"/>
      <c r="D156" s="1405"/>
      <c r="E156" s="1409"/>
    </row>
    <row r="157" spans="1:5" ht="12.75">
      <c r="A157" s="1405"/>
      <c r="B157" s="1406"/>
      <c r="C157" s="1405"/>
      <c r="D157" s="1405"/>
      <c r="E157" s="1409"/>
    </row>
    <row r="158" spans="1:5" ht="12.75">
      <c r="A158" s="1405"/>
      <c r="B158" s="1406"/>
      <c r="C158" s="1405"/>
      <c r="D158" s="1405"/>
      <c r="E158" s="1409"/>
    </row>
    <row r="159" spans="1:5" ht="12.75">
      <c r="A159" s="1405"/>
      <c r="B159" s="1406"/>
      <c r="C159" s="1405"/>
      <c r="D159" s="1405"/>
      <c r="E159" s="1409"/>
    </row>
    <row r="160" spans="1:5" ht="12.75">
      <c r="A160" s="1405"/>
      <c r="B160" s="1406"/>
      <c r="C160" s="1405"/>
      <c r="D160" s="1405"/>
      <c r="E160" s="1409"/>
    </row>
    <row r="161" spans="1:5" ht="12.75">
      <c r="A161" s="1405"/>
      <c r="B161" s="1406"/>
      <c r="C161" s="1405"/>
      <c r="D161" s="1405"/>
      <c r="E161" s="1409"/>
    </row>
    <row r="162" spans="1:5" ht="12.75">
      <c r="A162" s="1405"/>
      <c r="B162" s="1406"/>
      <c r="C162" s="1405"/>
      <c r="D162" s="1405"/>
      <c r="E162" s="1409"/>
    </row>
    <row r="163" spans="1:5" ht="12.75">
      <c r="A163" s="1405"/>
      <c r="B163" s="1406"/>
      <c r="C163" s="1405"/>
      <c r="D163" s="1405"/>
      <c r="E163" s="1409"/>
    </row>
    <row r="164" spans="1:5">
      <c r="A164" s="318"/>
      <c r="B164" s="1407"/>
      <c r="C164" s="318"/>
      <c r="D164" s="318"/>
      <c r="E164" s="1384"/>
    </row>
    <row r="165" spans="1:5">
      <c r="A165" s="318"/>
      <c r="B165" s="1407"/>
      <c r="C165" s="318"/>
      <c r="D165" s="318"/>
      <c r="E165" s="1384"/>
    </row>
    <row r="166" spans="1:5">
      <c r="A166" s="318"/>
      <c r="B166" s="1407"/>
      <c r="C166" s="318"/>
      <c r="D166" s="318"/>
      <c r="E166" s="1384"/>
    </row>
    <row r="167" spans="1:5">
      <c r="A167" s="318"/>
      <c r="B167" s="1407"/>
      <c r="C167" s="318"/>
      <c r="D167" s="318"/>
      <c r="E167" s="1384"/>
    </row>
    <row r="168" spans="1:5">
      <c r="A168" s="318"/>
      <c r="B168" s="1407"/>
      <c r="C168" s="318"/>
      <c r="D168" s="318"/>
      <c r="E168" s="1384"/>
    </row>
    <row r="169" spans="1:5">
      <c r="A169" s="318"/>
      <c r="B169" s="1407"/>
      <c r="C169" s="318"/>
      <c r="D169" s="318"/>
      <c r="E169" s="1384"/>
    </row>
    <row r="170" spans="1:5">
      <c r="A170" s="318"/>
      <c r="B170" s="1407"/>
      <c r="C170" s="318"/>
      <c r="D170" s="318"/>
      <c r="E170" s="1384"/>
    </row>
    <row r="171" spans="1:5">
      <c r="A171" s="318"/>
      <c r="B171" s="1407"/>
      <c r="C171" s="318"/>
      <c r="D171" s="318"/>
      <c r="E171" s="1384"/>
    </row>
    <row r="172" spans="1:5">
      <c r="A172" s="318"/>
      <c r="B172" s="1407"/>
      <c r="C172" s="318"/>
      <c r="D172" s="318"/>
      <c r="E172" s="1384"/>
    </row>
    <row r="173" spans="1:5">
      <c r="A173" s="318"/>
      <c r="B173" s="1407"/>
      <c r="C173" s="318"/>
      <c r="D173" s="318"/>
      <c r="E173" s="1384"/>
    </row>
    <row r="174" spans="1:5">
      <c r="A174" s="318"/>
      <c r="B174" s="1407"/>
      <c r="C174" s="318"/>
      <c r="D174" s="318"/>
      <c r="E174" s="1384"/>
    </row>
    <row r="175" spans="1:5">
      <c r="A175" s="318"/>
      <c r="B175" s="1407"/>
      <c r="C175" s="318"/>
      <c r="D175" s="318"/>
      <c r="E175" s="1384"/>
    </row>
    <row r="176" spans="1:5">
      <c r="A176" s="318"/>
      <c r="B176" s="1407"/>
      <c r="C176" s="318"/>
      <c r="D176" s="318"/>
      <c r="E176" s="1384"/>
    </row>
    <row r="177" spans="1:5">
      <c r="A177" s="318"/>
      <c r="B177" s="1407"/>
      <c r="C177" s="318"/>
      <c r="D177" s="318"/>
      <c r="E177" s="1384"/>
    </row>
    <row r="178" spans="1:5">
      <c r="A178" s="318"/>
      <c r="B178" s="1407"/>
      <c r="C178" s="318"/>
      <c r="D178" s="318"/>
      <c r="E178" s="1384"/>
    </row>
    <row r="179" spans="1:5">
      <c r="A179" s="318"/>
      <c r="B179" s="1407"/>
      <c r="C179" s="318"/>
      <c r="D179" s="318"/>
      <c r="E179" s="1384"/>
    </row>
    <row r="180" spans="1:5">
      <c r="A180" s="318"/>
      <c r="B180" s="1407"/>
      <c r="C180" s="318"/>
      <c r="D180" s="318"/>
      <c r="E180" s="1384"/>
    </row>
    <row r="181" spans="1:5">
      <c r="A181" s="318"/>
      <c r="B181" s="1407"/>
      <c r="C181" s="318"/>
      <c r="D181" s="318"/>
      <c r="E181" s="1384"/>
    </row>
    <row r="182" spans="1:5">
      <c r="A182" s="318"/>
      <c r="B182" s="1407"/>
      <c r="C182" s="318"/>
      <c r="D182" s="318"/>
      <c r="E182" s="1384"/>
    </row>
    <row r="183" spans="1:5">
      <c r="A183" s="318"/>
      <c r="B183" s="1407"/>
      <c r="C183" s="318"/>
      <c r="D183" s="318"/>
      <c r="E183" s="1384"/>
    </row>
    <row r="184" spans="1:5">
      <c r="A184" s="318"/>
      <c r="B184" s="1407"/>
      <c r="C184" s="318"/>
      <c r="D184" s="318"/>
      <c r="E184" s="1384"/>
    </row>
    <row r="185" spans="1:5">
      <c r="A185" s="318"/>
      <c r="B185" s="1407"/>
      <c r="C185" s="318"/>
      <c r="D185" s="318"/>
      <c r="E185" s="1384"/>
    </row>
    <row r="186" spans="1:5">
      <c r="A186" s="318"/>
      <c r="B186" s="1407"/>
      <c r="C186" s="318"/>
      <c r="D186" s="318"/>
      <c r="E186" s="1384"/>
    </row>
    <row r="187" spans="1:5">
      <c r="A187" s="318"/>
      <c r="B187" s="1407"/>
      <c r="C187" s="318"/>
      <c r="D187" s="318"/>
      <c r="E187" s="1384"/>
    </row>
    <row r="188" spans="1:5">
      <c r="A188" s="318"/>
      <c r="B188" s="1407"/>
      <c r="C188" s="318"/>
      <c r="D188" s="318"/>
      <c r="E188" s="1384"/>
    </row>
    <row r="189" spans="1:5">
      <c r="A189" s="318"/>
      <c r="B189" s="1407"/>
      <c r="C189" s="318"/>
      <c r="D189" s="318"/>
      <c r="E189" s="1384"/>
    </row>
    <row r="190" spans="1:5">
      <c r="A190" s="318"/>
      <c r="B190" s="1407"/>
      <c r="C190" s="318"/>
      <c r="D190" s="318"/>
      <c r="E190" s="1384"/>
    </row>
    <row r="191" spans="1:5">
      <c r="A191" s="318"/>
      <c r="B191" s="1407"/>
      <c r="C191" s="318"/>
      <c r="D191" s="318"/>
      <c r="E191" s="1384"/>
    </row>
    <row r="192" spans="1:5">
      <c r="A192" s="318"/>
      <c r="B192" s="1407"/>
      <c r="C192" s="318"/>
      <c r="D192" s="318"/>
      <c r="E192" s="1384"/>
    </row>
    <row r="193" spans="1:5">
      <c r="A193" s="318"/>
      <c r="B193" s="1407"/>
      <c r="C193" s="318"/>
      <c r="D193" s="318"/>
      <c r="E193" s="1384"/>
    </row>
    <row r="194" spans="1:5">
      <c r="A194" s="318"/>
      <c r="B194" s="1407"/>
      <c r="C194" s="318"/>
      <c r="D194" s="318"/>
      <c r="E194" s="1384"/>
    </row>
    <row r="195" spans="1:5">
      <c r="A195" s="318"/>
      <c r="B195" s="1407"/>
      <c r="C195" s="318"/>
      <c r="D195" s="318"/>
      <c r="E195" s="1384"/>
    </row>
    <row r="196" spans="1:5">
      <c r="A196" s="318"/>
      <c r="B196" s="1407"/>
      <c r="C196" s="318"/>
      <c r="D196" s="318"/>
      <c r="E196" s="1384"/>
    </row>
    <row r="197" spans="1:5">
      <c r="A197" s="318"/>
      <c r="B197" s="1407"/>
      <c r="C197" s="318"/>
      <c r="D197" s="318"/>
      <c r="E197" s="1384"/>
    </row>
    <row r="198" spans="1:5">
      <c r="A198" s="318"/>
      <c r="B198" s="1407"/>
      <c r="C198" s="318"/>
      <c r="D198" s="318"/>
      <c r="E198" s="1384"/>
    </row>
    <row r="199" spans="1:5">
      <c r="A199" s="318"/>
      <c r="B199" s="1407"/>
      <c r="C199" s="318"/>
      <c r="D199" s="318"/>
      <c r="E199" s="1384"/>
    </row>
    <row r="200" spans="1:5">
      <c r="A200" s="318"/>
      <c r="B200" s="1407"/>
      <c r="C200" s="318"/>
      <c r="D200" s="318"/>
      <c r="E200" s="1384"/>
    </row>
    <row r="201" spans="1:5">
      <c r="A201" s="318"/>
      <c r="B201" s="1407"/>
      <c r="C201" s="318"/>
      <c r="D201" s="318"/>
      <c r="E201" s="1384"/>
    </row>
    <row r="202" spans="1:5">
      <c r="A202" s="318"/>
      <c r="B202" s="1407"/>
      <c r="C202" s="318"/>
      <c r="D202" s="318"/>
      <c r="E202" s="1384"/>
    </row>
    <row r="203" spans="1:5">
      <c r="A203" s="318"/>
      <c r="B203" s="1407"/>
      <c r="C203" s="318"/>
      <c r="D203" s="318"/>
      <c r="E203" s="1384"/>
    </row>
    <row r="204" spans="1:5">
      <c r="A204" s="318"/>
      <c r="B204" s="1407"/>
      <c r="C204" s="318"/>
      <c r="D204" s="318"/>
      <c r="E204" s="1384"/>
    </row>
  </sheetData>
  <mergeCells count="7">
    <mergeCell ref="A32:A33"/>
    <mergeCell ref="B32:B33"/>
    <mergeCell ref="C32:E32"/>
    <mergeCell ref="A1:F1"/>
    <mergeCell ref="A2:E2"/>
    <mergeCell ref="A3:E3"/>
    <mergeCell ref="A4:E4"/>
  </mergeCells>
  <phoneticPr fontId="0" type="noConversion"/>
  <pageMargins left="0.15748031496062992" right="0.15748031496062992" top="0.19685039370078741" bottom="0.19685039370078741" header="0.11811023622047245" footer="0"/>
  <pageSetup orientation="portrait" horizontalDpi="4294967294" r:id="rId1"/>
  <headerFooter alignWithMargins="0"/>
  <drawing r:id="rId2"/>
</worksheet>
</file>

<file path=xl/worksheets/sheet3.xml><?xml version="1.0" encoding="utf-8"?>
<worksheet xmlns="http://schemas.openxmlformats.org/spreadsheetml/2006/main" xmlns:r="http://schemas.openxmlformats.org/officeDocument/2006/relationships">
  <sheetPr codeName="Sheet2" enableFormatConditionsCalculation="0">
    <tabColor indexed="42"/>
  </sheetPr>
  <dimension ref="A1:Q99"/>
  <sheetViews>
    <sheetView topLeftCell="A28" zoomScale="120" zoomScaleNormal="120" workbookViewId="0">
      <selection activeCell="A2" sqref="A2"/>
    </sheetView>
  </sheetViews>
  <sheetFormatPr defaultRowHeight="11.25"/>
  <cols>
    <col min="1" max="1" width="9.140625" style="44"/>
    <col min="2" max="2" width="9.140625" style="43"/>
    <col min="3" max="3" width="42.28515625" style="7" customWidth="1"/>
    <col min="4" max="4" width="30.5703125" style="7" customWidth="1"/>
    <col min="5" max="5" width="15" style="7" customWidth="1"/>
    <col min="6" max="6" width="5.42578125" style="7" customWidth="1"/>
    <col min="7" max="7" width="15.85546875" style="7" customWidth="1"/>
    <col min="8" max="16384" width="9.140625" style="7"/>
  </cols>
  <sheetData>
    <row r="1" spans="1:7" s="13" customFormat="1" ht="20.25" customHeight="1">
      <c r="C1" s="2401"/>
      <c r="D1" s="2401"/>
      <c r="E1" s="35"/>
      <c r="F1" s="36"/>
      <c r="G1" s="36"/>
    </row>
    <row r="2" spans="1:7" s="13" customFormat="1" ht="78" customHeight="1">
      <c r="C2" s="37"/>
    </row>
    <row r="3" spans="1:7" s="13" customFormat="1" ht="50.25" customHeight="1">
      <c r="C3" s="38"/>
      <c r="G3" s="14"/>
    </row>
    <row r="4" spans="1:7" s="13" customFormat="1" ht="18" customHeight="1">
      <c r="A4" s="317"/>
      <c r="C4" s="39" t="str">
        <f>'I1 Intro'!C11</f>
        <v>EB-2013-0130</v>
      </c>
    </row>
    <row r="5" spans="1:7" s="13" customFormat="1" ht="21" customHeight="1">
      <c r="B5" s="15"/>
      <c r="C5" s="40" t="s">
        <v>874</v>
      </c>
      <c r="D5" s="41" t="str">
        <f>C17</f>
        <v>Fort Frances Power Corporation</v>
      </c>
    </row>
    <row r="6" spans="1:7" s="13" customFormat="1" ht="6" customHeight="1">
      <c r="A6" s="16"/>
      <c r="B6" s="16"/>
      <c r="C6" s="16"/>
      <c r="D6" s="16"/>
      <c r="E6" s="16"/>
    </row>
    <row r="7" spans="1:7">
      <c r="A7" s="42"/>
    </row>
    <row r="8" spans="1:7">
      <c r="A8" s="42"/>
    </row>
    <row r="9" spans="1:7" ht="12.75">
      <c r="C9" s="2400"/>
      <c r="D9" s="2400"/>
      <c r="E9" s="2400"/>
      <c r="F9" s="2400"/>
      <c r="G9" s="2400"/>
    </row>
    <row r="10" spans="1:7">
      <c r="A10" s="45"/>
    </row>
    <row r="11" spans="1:7">
      <c r="A11" s="46"/>
      <c r="B11" s="47"/>
    </row>
    <row r="12" spans="1:7">
      <c r="A12" s="46"/>
      <c r="B12" s="47"/>
    </row>
    <row r="13" spans="1:7">
      <c r="A13" s="46"/>
      <c r="B13" s="47"/>
    </row>
    <row r="14" spans="1:7" ht="12" thickBot="1">
      <c r="A14" s="46"/>
      <c r="B14" s="47"/>
      <c r="C14" s="64" t="s">
        <v>1636</v>
      </c>
    </row>
    <row r="15" spans="1:7" ht="18" customHeight="1" thickBot="1">
      <c r="A15" s="48"/>
      <c r="C15" s="2406">
        <v>41608</v>
      </c>
      <c r="D15" s="2404"/>
      <c r="E15" s="2405"/>
    </row>
    <row r="16" spans="1:7" ht="15" customHeight="1" thickBot="1">
      <c r="A16" s="2402"/>
      <c r="B16" s="2402"/>
      <c r="C16" s="1109" t="s">
        <v>1633</v>
      </c>
      <c r="D16" s="2217"/>
      <c r="E16" s="2217"/>
      <c r="F16" s="13"/>
      <c r="G16" s="56"/>
    </row>
    <row r="17" spans="1:17" ht="21" customHeight="1" thickBot="1">
      <c r="A17" s="2402"/>
      <c r="B17" s="2402"/>
      <c r="C17" s="2403" t="s">
        <v>1758</v>
      </c>
      <c r="D17" s="2404"/>
      <c r="E17" s="2405"/>
      <c r="F17" s="13"/>
      <c r="G17" s="56"/>
    </row>
    <row r="18" spans="1:17" ht="12" thickBot="1"/>
    <row r="19" spans="1:17" ht="13.5" customHeight="1" thickBot="1">
      <c r="D19" s="49" t="s">
        <v>700</v>
      </c>
      <c r="E19" s="50" t="s">
        <v>651</v>
      </c>
      <c r="F19" s="57"/>
      <c r="G19" s="57"/>
    </row>
    <row r="20" spans="1:17" ht="13.5" customHeight="1" thickBot="1">
      <c r="B20" s="51">
        <v>1</v>
      </c>
      <c r="C20" s="2189" t="s">
        <v>698</v>
      </c>
      <c r="D20" s="2310" t="s">
        <v>698</v>
      </c>
      <c r="E20" s="2049" t="s">
        <v>1181</v>
      </c>
      <c r="F20" s="57"/>
      <c r="G20" s="58"/>
      <c r="Q20" s="1663" t="s">
        <v>589</v>
      </c>
    </row>
    <row r="21" spans="1:17" ht="13.5" customHeight="1" thickBot="1">
      <c r="B21" s="52">
        <v>2</v>
      </c>
      <c r="C21" s="2190" t="s">
        <v>765</v>
      </c>
      <c r="D21" s="2311" t="s">
        <v>1765</v>
      </c>
      <c r="E21" s="2049" t="s">
        <v>1181</v>
      </c>
      <c r="G21" s="58"/>
      <c r="Q21" s="1663" t="s">
        <v>589</v>
      </c>
    </row>
    <row r="22" spans="1:17" ht="13.5" customHeight="1" thickBot="1">
      <c r="B22" s="52">
        <v>3</v>
      </c>
      <c r="C22" s="2190" t="s">
        <v>1411</v>
      </c>
      <c r="D22" s="2311" t="s">
        <v>1766</v>
      </c>
      <c r="E22" s="2049" t="s">
        <v>1181</v>
      </c>
      <c r="G22" s="57"/>
      <c r="Q22" s="1663" t="s">
        <v>589</v>
      </c>
    </row>
    <row r="23" spans="1:17" ht="13.5" hidden="1" customHeight="1" thickBot="1">
      <c r="B23" s="52">
        <v>4</v>
      </c>
      <c r="C23" s="2190" t="s">
        <v>1412</v>
      </c>
      <c r="D23" s="2311"/>
      <c r="E23" s="2049" t="s">
        <v>1764</v>
      </c>
      <c r="G23" s="57"/>
      <c r="Q23" s="1663" t="s">
        <v>589</v>
      </c>
    </row>
    <row r="24" spans="1:17" ht="13.5" hidden="1" customHeight="1" thickBot="1">
      <c r="B24" s="52">
        <v>5</v>
      </c>
      <c r="C24" s="2190" t="s">
        <v>1413</v>
      </c>
      <c r="D24" s="2311"/>
      <c r="E24" s="2049" t="s">
        <v>1764</v>
      </c>
      <c r="G24" s="57"/>
      <c r="Q24" s="1663" t="s">
        <v>589</v>
      </c>
    </row>
    <row r="25" spans="1:17" ht="13.5" hidden="1" customHeight="1" thickBot="1">
      <c r="B25" s="52">
        <v>6</v>
      </c>
      <c r="C25" s="2190" t="s">
        <v>1176</v>
      </c>
      <c r="D25" s="2311"/>
      <c r="E25" s="2049" t="s">
        <v>1764</v>
      </c>
      <c r="G25" s="57"/>
      <c r="Q25" s="1663" t="s">
        <v>589</v>
      </c>
    </row>
    <row r="26" spans="1:17" ht="13.5" customHeight="1" thickBot="1">
      <c r="B26" s="52">
        <v>7</v>
      </c>
      <c r="C26" s="2190" t="s">
        <v>766</v>
      </c>
      <c r="D26" s="2311" t="s">
        <v>1767</v>
      </c>
      <c r="E26" s="2049" t="s">
        <v>1181</v>
      </c>
      <c r="G26" s="57"/>
      <c r="Q26" s="1663" t="s">
        <v>589</v>
      </c>
    </row>
    <row r="27" spans="1:17" ht="13.5" hidden="1" customHeight="1" thickBot="1">
      <c r="B27" s="52">
        <v>8</v>
      </c>
      <c r="C27" s="2190" t="s">
        <v>1353</v>
      </c>
      <c r="D27" s="2311"/>
      <c r="E27" s="2049" t="s">
        <v>1764</v>
      </c>
      <c r="G27" s="57"/>
      <c r="Q27" s="1663" t="s">
        <v>589</v>
      </c>
    </row>
    <row r="28" spans="1:17" ht="13.5" customHeight="1">
      <c r="B28" s="52">
        <v>9</v>
      </c>
      <c r="C28" s="2190" t="s">
        <v>1354</v>
      </c>
      <c r="D28" s="2311" t="s">
        <v>1354</v>
      </c>
      <c r="E28" s="2049" t="s">
        <v>1181</v>
      </c>
      <c r="G28" s="57"/>
      <c r="Q28" s="1663" t="s">
        <v>589</v>
      </c>
    </row>
    <row r="29" spans="1:17" ht="13.5" hidden="1" customHeight="1" thickBot="1">
      <c r="B29" s="52">
        <v>10</v>
      </c>
      <c r="C29" s="2190" t="s">
        <v>767</v>
      </c>
      <c r="D29" s="2051"/>
      <c r="E29" s="2049" t="s">
        <v>1764</v>
      </c>
      <c r="G29" s="57"/>
      <c r="Q29" s="1663" t="s">
        <v>589</v>
      </c>
    </row>
    <row r="30" spans="1:17" ht="13.5" hidden="1" customHeight="1" thickBot="1">
      <c r="B30" s="52">
        <v>11</v>
      </c>
      <c r="C30" s="2190" t="s">
        <v>1364</v>
      </c>
      <c r="D30" s="2051"/>
      <c r="E30" s="2049" t="s">
        <v>1764</v>
      </c>
      <c r="G30" s="57"/>
      <c r="Q30" s="1663" t="s">
        <v>589</v>
      </c>
    </row>
    <row r="31" spans="1:17" ht="13.5" hidden="1" customHeight="1" thickBot="1">
      <c r="B31" s="52">
        <v>12</v>
      </c>
      <c r="C31" s="2190" t="s">
        <v>1365</v>
      </c>
      <c r="D31" s="2051"/>
      <c r="E31" s="2049" t="s">
        <v>1181</v>
      </c>
      <c r="G31" s="57"/>
      <c r="Q31" s="1663" t="s">
        <v>589</v>
      </c>
    </row>
    <row r="32" spans="1:17" ht="13.5" hidden="1" customHeight="1" thickBot="1">
      <c r="B32" s="52">
        <v>13</v>
      </c>
      <c r="C32" s="2190" t="s">
        <v>756</v>
      </c>
      <c r="D32" s="2051"/>
      <c r="E32" s="2049" t="s">
        <v>1181</v>
      </c>
      <c r="G32" s="57"/>
      <c r="Q32" s="1663" t="s">
        <v>589</v>
      </c>
    </row>
    <row r="33" spans="1:17" ht="13.5" hidden="1" customHeight="1" thickBot="1">
      <c r="B33" s="52">
        <v>14</v>
      </c>
      <c r="C33" s="2190" t="s">
        <v>757</v>
      </c>
      <c r="D33" s="2051"/>
      <c r="E33" s="2049" t="s">
        <v>1181</v>
      </c>
      <c r="G33" s="57"/>
      <c r="Q33" s="1663" t="s">
        <v>589</v>
      </c>
    </row>
    <row r="34" spans="1:17" ht="13.5" hidden="1" customHeight="1" thickBot="1">
      <c r="B34" s="52">
        <v>15</v>
      </c>
      <c r="C34" s="2190" t="s">
        <v>758</v>
      </c>
      <c r="D34" s="2051"/>
      <c r="E34" s="2049" t="s">
        <v>1181</v>
      </c>
      <c r="G34" s="57"/>
      <c r="Q34" s="1663" t="s">
        <v>589</v>
      </c>
    </row>
    <row r="35" spans="1:17" ht="13.5" hidden="1" customHeight="1" thickBot="1">
      <c r="B35" s="52">
        <v>16</v>
      </c>
      <c r="C35" s="2190" t="s">
        <v>1366</v>
      </c>
      <c r="D35" s="2051"/>
      <c r="E35" s="2049" t="s">
        <v>1181</v>
      </c>
      <c r="G35" s="57"/>
      <c r="Q35" s="1663" t="s">
        <v>589</v>
      </c>
    </row>
    <row r="36" spans="1:17" ht="13.5" hidden="1" customHeight="1" thickBot="1">
      <c r="B36" s="52">
        <v>17</v>
      </c>
      <c r="C36" s="2190" t="s">
        <v>1367</v>
      </c>
      <c r="D36" s="2051"/>
      <c r="E36" s="2049" t="s">
        <v>1181</v>
      </c>
      <c r="G36" s="57"/>
      <c r="Q36" s="1663" t="s">
        <v>589</v>
      </c>
    </row>
    <row r="37" spans="1:17" ht="13.5" hidden="1" customHeight="1" thickBot="1">
      <c r="B37" s="52">
        <v>18</v>
      </c>
      <c r="C37" s="2190" t="s">
        <v>1368</v>
      </c>
      <c r="D37" s="2051"/>
      <c r="E37" s="2049" t="s">
        <v>1181</v>
      </c>
      <c r="G37" s="57"/>
      <c r="Q37" s="1663" t="s">
        <v>589</v>
      </c>
    </row>
    <row r="38" spans="1:17" ht="13.5" hidden="1" customHeight="1" thickBot="1">
      <c r="B38" s="52">
        <v>19</v>
      </c>
      <c r="C38" s="2190" t="s">
        <v>1369</v>
      </c>
      <c r="D38" s="2051"/>
      <c r="E38" s="2049" t="s">
        <v>1181</v>
      </c>
      <c r="G38" s="57"/>
      <c r="Q38" s="1663" t="s">
        <v>589</v>
      </c>
    </row>
    <row r="39" spans="1:17" ht="13.5" hidden="1" customHeight="1" thickBot="1">
      <c r="B39" s="53">
        <v>20</v>
      </c>
      <c r="C39" s="2191" t="s">
        <v>91</v>
      </c>
      <c r="D39" s="2052"/>
      <c r="E39" s="2050" t="s">
        <v>1181</v>
      </c>
      <c r="F39" s="57"/>
      <c r="G39" s="57"/>
      <c r="Q39" s="1663" t="s">
        <v>589</v>
      </c>
    </row>
    <row r="40" spans="1:17" ht="15" customHeight="1">
      <c r="C40" s="61"/>
      <c r="E40" s="43"/>
      <c r="G40" s="59"/>
      <c r="H40" s="59"/>
      <c r="I40" s="59"/>
      <c r="J40" s="59"/>
      <c r="K40" s="59"/>
    </row>
    <row r="41" spans="1:17" ht="15" customHeight="1">
      <c r="C41" s="61"/>
      <c r="E41" s="43"/>
      <c r="G41" s="59"/>
      <c r="H41" s="59"/>
      <c r="I41" s="59"/>
      <c r="J41" s="59"/>
      <c r="K41" s="59"/>
    </row>
    <row r="42" spans="1:17" ht="15" customHeight="1">
      <c r="C42" s="61"/>
      <c r="E42" s="43"/>
      <c r="G42" s="43"/>
    </row>
    <row r="43" spans="1:17" ht="15" customHeight="1">
      <c r="C43" s="61"/>
      <c r="E43" s="43"/>
      <c r="G43" s="43"/>
    </row>
    <row r="44" spans="1:17" ht="15" customHeight="1">
      <c r="A44" s="63" t="s">
        <v>875</v>
      </c>
      <c r="B44" s="62" t="s">
        <v>878</v>
      </c>
      <c r="C44" s="59"/>
      <c r="D44" s="59"/>
      <c r="E44" s="59"/>
      <c r="H44" s="60"/>
    </row>
    <row r="45" spans="1:17" ht="15" customHeight="1">
      <c r="B45" s="59"/>
      <c r="C45" s="59"/>
      <c r="D45" s="59"/>
      <c r="E45" s="59"/>
      <c r="H45" s="60"/>
    </row>
    <row r="46" spans="1:17" ht="15" customHeight="1">
      <c r="B46" s="59"/>
      <c r="C46" s="59"/>
      <c r="D46" s="59"/>
      <c r="E46" s="59"/>
    </row>
    <row r="47" spans="1:17" ht="15" customHeight="1">
      <c r="B47" s="59"/>
      <c r="C47" s="59"/>
      <c r="D47" s="59"/>
      <c r="E47" s="59"/>
    </row>
    <row r="48" spans="1:17" ht="15" customHeight="1">
      <c r="B48" s="59"/>
      <c r="C48" s="59"/>
      <c r="D48" s="59"/>
      <c r="E48" s="59"/>
    </row>
    <row r="49" spans="2:7" ht="15" customHeight="1">
      <c r="B49" s="59"/>
      <c r="C49" s="59"/>
      <c r="D49" s="59"/>
      <c r="E49" s="59"/>
    </row>
    <row r="50" spans="2:7" ht="15" customHeight="1">
      <c r="B50" s="59"/>
      <c r="C50" s="59"/>
      <c r="D50" s="59"/>
      <c r="E50" s="59"/>
      <c r="F50" s="60"/>
    </row>
    <row r="51" spans="2:7" ht="15" customHeight="1">
      <c r="B51" s="59"/>
      <c r="C51" s="59"/>
      <c r="D51" s="59"/>
      <c r="E51" s="59"/>
      <c r="G51" s="43"/>
    </row>
    <row r="52" spans="2:7" ht="15" customHeight="1">
      <c r="B52" s="59"/>
      <c r="C52" s="59"/>
      <c r="D52" s="59"/>
      <c r="E52" s="59"/>
      <c r="F52" s="60"/>
      <c r="G52" s="54"/>
    </row>
    <row r="53" spans="2:7" ht="15" customHeight="1">
      <c r="B53" s="59"/>
      <c r="C53" s="59"/>
      <c r="D53" s="59"/>
      <c r="E53" s="59"/>
    </row>
    <row r="54" spans="2:7" ht="15" customHeight="1">
      <c r="C54" s="61"/>
    </row>
    <row r="55" spans="2:7" ht="15" customHeight="1">
      <c r="C55" s="61"/>
    </row>
    <row r="56" spans="2:7" ht="15" customHeight="1">
      <c r="C56" s="61"/>
    </row>
    <row r="57" spans="2:7" ht="15" customHeight="1"/>
    <row r="58" spans="2:7" ht="15" customHeight="1"/>
    <row r="59" spans="2:7" ht="15" customHeight="1"/>
    <row r="60" spans="2:7" ht="15" customHeight="1"/>
    <row r="61" spans="2:7" ht="15" customHeight="1"/>
    <row r="62" spans="2:7" ht="15" customHeight="1"/>
    <row r="63" spans="2:7" ht="15" customHeight="1"/>
    <row r="64" spans="2: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sheetData>
  <dataConsolidate/>
  <mergeCells count="5">
    <mergeCell ref="C9:G9"/>
    <mergeCell ref="C1:D1"/>
    <mergeCell ref="A16:B17"/>
    <mergeCell ref="C17:E17"/>
    <mergeCell ref="C15:E15"/>
  </mergeCells>
  <phoneticPr fontId="0" type="noConversion"/>
  <dataValidations count="2">
    <dataValidation type="list" allowBlank="1" showInputMessage="1" showErrorMessage="1" sqref="G52 E20:E39">
      <formula1>"YES,NO"</formula1>
    </dataValidation>
    <dataValidation type="textLength" allowBlank="1" showInputMessage="1" showErrorMessage="1" errorTitle="Character Error" error="You may only enter a maximum of 40 characters in this cell.  Please revise." sqref="C17">
      <formula1>0</formula1>
      <formula2>40</formula2>
    </dataValidation>
  </dataValidations>
  <pageMargins left="0.75" right="0.75" top="1" bottom="1" header="0.5" footer="0.5"/>
  <pageSetup scale="74" orientation="portrait" r:id="rId1"/>
  <headerFooter alignWithMargins="0"/>
  <rowBreaks count="1" manualBreakCount="1">
    <brk id="62" max="5" man="1"/>
  </rowBreaks>
  <colBreaks count="1" manualBreakCount="1">
    <brk id="6" max="1048575" man="1"/>
  </colBreaks>
  <drawing r:id="rId2"/>
  <legacyDrawing r:id="rId3"/>
</worksheet>
</file>

<file path=xl/worksheets/sheet30.xml><?xml version="1.0" encoding="utf-8"?>
<worksheet xmlns="http://schemas.openxmlformats.org/spreadsheetml/2006/main" xmlns:r="http://schemas.openxmlformats.org/officeDocument/2006/relationships">
  <sheetPr codeName="Sheet23" enableFormatConditionsCalculation="0">
    <tabColor indexed="34"/>
  </sheetPr>
  <dimension ref="A1:Z186"/>
  <sheetViews>
    <sheetView topLeftCell="A38" workbookViewId="0">
      <selection activeCell="D58" sqref="D58"/>
    </sheetView>
  </sheetViews>
  <sheetFormatPr defaultColWidth="7.5703125" defaultRowHeight="11.25"/>
  <cols>
    <col min="1" max="1" width="31.5703125" style="354" customWidth="1"/>
    <col min="2" max="2" width="11.5703125" style="414" customWidth="1"/>
    <col min="3" max="3" width="10.7109375" style="1415" customWidth="1"/>
    <col min="4" max="6" width="11.42578125" style="1110" customWidth="1"/>
    <col min="7" max="7" width="11.42578125" style="1110" hidden="1" customWidth="1"/>
    <col min="8" max="8" width="13.42578125" style="1110" hidden="1" customWidth="1"/>
    <col min="9" max="9" width="11.42578125" style="1110" hidden="1" customWidth="1"/>
    <col min="10" max="10" width="11.42578125" style="1110" customWidth="1"/>
    <col min="11" max="11" width="11.42578125" style="1110" hidden="1" customWidth="1"/>
    <col min="12" max="12" width="11" style="1110" bestFit="1" customWidth="1"/>
    <col min="13" max="13" width="11.28515625" style="1110" hidden="1" customWidth="1"/>
    <col min="14" max="14" width="11.28515625" style="64" hidden="1" customWidth="1"/>
    <col min="15" max="15" width="11" style="64" customWidth="1"/>
    <col min="16" max="23" width="10.7109375" style="64" customWidth="1"/>
    <col min="24" max="16384" width="7.5703125" style="64"/>
  </cols>
  <sheetData>
    <row r="1" spans="1:23" s="13" customFormat="1" ht="96" customHeight="1">
      <c r="A1" s="2407"/>
      <c r="B1" s="2407"/>
      <c r="C1" s="2407"/>
      <c r="D1" s="2407"/>
      <c r="E1" s="2407"/>
      <c r="F1" s="2407"/>
    </row>
    <row r="2" spans="1:23" s="13" customFormat="1" ht="18.75" customHeight="1">
      <c r="A2" s="2448"/>
      <c r="B2" s="2448"/>
      <c r="C2" s="2448"/>
      <c r="D2" s="2448"/>
      <c r="E2" s="2448"/>
    </row>
    <row r="3" spans="1:23" s="13" customFormat="1" ht="43.5" customHeight="1">
      <c r="A3" s="2449"/>
      <c r="B3" s="2449"/>
      <c r="C3" s="2449"/>
      <c r="D3" s="2449"/>
      <c r="E3" s="2449"/>
      <c r="G3" s="14"/>
    </row>
    <row r="4" spans="1:23" s="13" customFormat="1" ht="18">
      <c r="A4" s="2450" t="str">
        <f>'I1 Intro'!C11</f>
        <v>EB-2013-0130</v>
      </c>
      <c r="B4" s="2450"/>
      <c r="C4" s="2450"/>
      <c r="D4" s="2450"/>
      <c r="E4" s="2450"/>
    </row>
    <row r="5" spans="1:23" s="13" customFormat="1" ht="21" customHeight="1">
      <c r="A5" s="323" t="str">
        <f>"Sheet E2 Allocator Worksheet  - "&amp;  'I2 LDC class'!$C$17</f>
        <v>Sheet E2 Allocator Worksheet  - Fort Frances Power Corporation</v>
      </c>
      <c r="B5" s="324"/>
      <c r="C5" s="547"/>
      <c r="D5" s="547"/>
      <c r="E5" s="325"/>
    </row>
    <row r="6" spans="1:23" s="13" customFormat="1" ht="6" customHeight="1">
      <c r="A6" s="16"/>
      <c r="B6" s="16"/>
      <c r="C6" s="548"/>
      <c r="D6" s="548"/>
      <c r="E6" s="16"/>
      <c r="F6" s="16"/>
      <c r="G6" s="16"/>
      <c r="H6" s="16"/>
      <c r="I6" s="16"/>
      <c r="J6" s="16"/>
      <c r="K6" s="16"/>
      <c r="L6" s="16"/>
      <c r="M6" s="16"/>
      <c r="N6" s="16"/>
      <c r="O6" s="16"/>
    </row>
    <row r="7" spans="1:23" ht="15">
      <c r="A7" s="1411"/>
      <c r="C7" s="1412"/>
      <c r="D7" s="1413"/>
      <c r="E7" s="1413"/>
      <c r="F7" s="1413"/>
      <c r="G7" s="1413"/>
    </row>
    <row r="8" spans="1:23">
      <c r="A8" s="1414"/>
    </row>
    <row r="9" spans="1:23" s="1109" customFormat="1">
      <c r="A9" s="1414"/>
      <c r="B9" s="414"/>
      <c r="C9" s="1415"/>
      <c r="D9" s="1108"/>
      <c r="E9" s="1108"/>
      <c r="F9" s="1108"/>
      <c r="G9" s="1108"/>
      <c r="H9" s="1108"/>
      <c r="I9" s="1108"/>
      <c r="J9" s="1108"/>
      <c r="K9" s="1108"/>
      <c r="L9" s="1108"/>
      <c r="M9" s="1108"/>
    </row>
    <row r="10" spans="1:23" s="1109" customFormat="1" ht="12.75">
      <c r="A10" s="74"/>
      <c r="B10" s="414"/>
      <c r="C10" s="1416"/>
      <c r="D10" s="1108"/>
      <c r="E10" s="1108"/>
      <c r="F10" s="1108"/>
      <c r="G10" s="1108"/>
      <c r="H10" s="1108"/>
      <c r="I10" s="1108"/>
      <c r="J10" s="1108"/>
      <c r="K10" s="1108"/>
      <c r="L10" s="1108"/>
      <c r="M10" s="1108"/>
    </row>
    <row r="11" spans="1:23" s="1109" customFormat="1">
      <c r="B11" s="414"/>
      <c r="C11" s="1415"/>
      <c r="D11" s="1108"/>
      <c r="E11" s="1108"/>
      <c r="F11" s="1108"/>
      <c r="G11" s="1108"/>
      <c r="H11" s="1108"/>
      <c r="I11" s="1108"/>
      <c r="J11" s="1108"/>
      <c r="K11" s="1108"/>
      <c r="L11" s="1108"/>
      <c r="M11" s="1108"/>
    </row>
    <row r="12" spans="1:23" s="1109" customFormat="1" ht="24.6" customHeight="1">
      <c r="A12" s="74"/>
      <c r="B12" s="74"/>
      <c r="C12" s="74"/>
      <c r="D12" s="1108"/>
      <c r="E12" s="1108"/>
      <c r="F12" s="1108"/>
      <c r="G12" s="1108"/>
      <c r="H12" s="1108"/>
      <c r="I12" s="1108"/>
      <c r="J12" s="1108"/>
      <c r="K12" s="1108"/>
      <c r="L12" s="1108"/>
      <c r="M12" s="1108"/>
    </row>
    <row r="14" spans="1:23" s="1453" customFormat="1" ht="12.75">
      <c r="A14" s="1259"/>
      <c r="C14" s="1454"/>
      <c r="D14" s="1455">
        <v>1</v>
      </c>
      <c r="E14" s="1455">
        <v>2</v>
      </c>
      <c r="F14" s="1455">
        <v>3</v>
      </c>
      <c r="G14" s="1455">
        <v>4</v>
      </c>
      <c r="H14" s="1455">
        <v>5</v>
      </c>
      <c r="I14" s="1455">
        <v>6</v>
      </c>
      <c r="J14" s="1455">
        <v>7</v>
      </c>
      <c r="K14" s="1455">
        <v>8</v>
      </c>
      <c r="L14" s="1455">
        <v>9</v>
      </c>
      <c r="M14" s="1455">
        <v>10</v>
      </c>
      <c r="N14" s="1455">
        <v>11</v>
      </c>
      <c r="O14" s="1455">
        <v>12</v>
      </c>
      <c r="P14" s="1455">
        <v>13</v>
      </c>
      <c r="Q14" s="1455">
        <v>14</v>
      </c>
      <c r="R14" s="1455">
        <v>15</v>
      </c>
      <c r="S14" s="1455">
        <v>16</v>
      </c>
      <c r="T14" s="1455">
        <v>17</v>
      </c>
      <c r="U14" s="1455">
        <v>18</v>
      </c>
      <c r="V14" s="1455">
        <v>19</v>
      </c>
      <c r="W14" s="1455">
        <v>20</v>
      </c>
    </row>
    <row r="15" spans="1:23" s="1322" customFormat="1" ht="51">
      <c r="A15" s="91" t="s">
        <v>980</v>
      </c>
      <c r="B15" s="91" t="s">
        <v>977</v>
      </c>
      <c r="C15" s="1452" t="s">
        <v>769</v>
      </c>
      <c r="D15" s="853" t="str">
        <f>IF('I2 LDC class'!$D$20="",'I2 LDC class'!$C$20,'I2 LDC class'!$D$20)</f>
        <v>Residential</v>
      </c>
      <c r="E15" s="853" t="str">
        <f>IF('I2 LDC class'!$D$21="",'I2 LDC class'!$C$21,'I2 LDC class'!$D$21)</f>
        <v>General Service Less Than 50 kW</v>
      </c>
      <c r="F15" s="853" t="str">
        <f>IF('I2 LDC class'!$D$22="",'I2 LDC class'!$C$22,'I2 LDC class'!$D$22)</f>
        <v>General Service 50 to 4,999 kW</v>
      </c>
      <c r="G15" s="853" t="str">
        <f>IF('I2 LDC class'!$D$23="",'I2 LDC class'!$C$23,'I2 LDC class'!$D$23)</f>
        <v>GS&gt; 50-TOU</v>
      </c>
      <c r="H15" s="853" t="str">
        <f>IF('I2 LDC class'!$D$24="",'I2 LDC class'!$C$24,'I2 LDC class'!$D$24)</f>
        <v>GS &gt;50-Intermediate</v>
      </c>
      <c r="I15" s="853" t="str">
        <f>IF('I2 LDC class'!$D$25="",'I2 LDC class'!$C$25,'I2 LDC class'!$D$25)</f>
        <v>Large Use &gt;5MW</v>
      </c>
      <c r="J15" s="853" t="str">
        <f>IF('I2 LDC class'!$D$26="",'I2 LDC class'!$C$26,'I2 LDC class'!$D$26)</f>
        <v>Street Lighting</v>
      </c>
      <c r="K15" s="853" t="str">
        <f>IF('I2 LDC class'!$D$27="",'I2 LDC class'!$C$27,'I2 LDC class'!$D$27)</f>
        <v>Sentinel</v>
      </c>
      <c r="L15" s="853" t="str">
        <f>IF('I2 LDC class'!$D$28="",'I2 LDC class'!$C$28,'I2 LDC class'!$D$28)</f>
        <v>Unmetered Scattered Load</v>
      </c>
      <c r="M15" s="853" t="str">
        <f>IF('I2 LDC class'!$D$29="",'I2 LDC class'!$C$29,'I2 LDC class'!$D$29)</f>
        <v>Embedded Distributor</v>
      </c>
      <c r="N15" s="853" t="str">
        <f>IF('I2 LDC class'!$D$30="",'I2 LDC class'!$C$30,'I2 LDC class'!$D$30)</f>
        <v>Back-up/Standby Power</v>
      </c>
      <c r="O15" s="853" t="str">
        <f>IF('I2 LDC class'!$D$31="",'I2 LDC class'!$C$31,'I2 LDC class'!$D$31)</f>
        <v>Rate Class 1</v>
      </c>
      <c r="P15" s="853" t="str">
        <f>IF('I2 LDC class'!$D$32="",'I2 LDC class'!$C$32,'I2 LDC class'!$D$32)</f>
        <v>Rate class 2</v>
      </c>
      <c r="Q15" s="853" t="str">
        <f>IF('I2 LDC class'!$D$33="",'I2 LDC class'!$C$33,'I2 LDC class'!$D$33)</f>
        <v>Rate class 3</v>
      </c>
      <c r="R15" s="853" t="str">
        <f>IF('I2 LDC class'!$D$34="",'I2 LDC class'!$C$34,'I2 LDC class'!$D$34)</f>
        <v>Rate class 4</v>
      </c>
      <c r="S15" s="853" t="str">
        <f>IF('I2 LDC class'!$D$35="",'I2 LDC class'!$C$35,'I2 LDC class'!$D$35)</f>
        <v>Rate class 5</v>
      </c>
      <c r="T15" s="853" t="str">
        <f>IF('I2 LDC class'!$D$36="",'I2 LDC class'!$C$36,'I2 LDC class'!$D$36)</f>
        <v>Rate class 6</v>
      </c>
      <c r="U15" s="853" t="str">
        <f>IF('I2 LDC class'!$D$37="",'I2 LDC class'!$C$37,'I2 LDC class'!$D$37)</f>
        <v>Rate class 7</v>
      </c>
      <c r="V15" s="853" t="str">
        <f>IF('I2 LDC class'!$D$38="",'I2 LDC class'!$C$38,'I2 LDC class'!$D$38)</f>
        <v>Rate class 8</v>
      </c>
      <c r="W15" s="852" t="str">
        <f>IF('I2 LDC class'!$D$39="",'I2 LDC class'!$C$39,'I2 LDC class'!$D$39)</f>
        <v>Rate class 9</v>
      </c>
    </row>
    <row r="17" spans="1:23" s="351" customFormat="1" ht="12.75">
      <c r="A17" s="1419" t="s">
        <v>696</v>
      </c>
      <c r="B17" s="590"/>
      <c r="C17" s="1420"/>
      <c r="D17" s="1421"/>
      <c r="E17" s="1421"/>
      <c r="F17" s="1421"/>
      <c r="G17" s="1421"/>
      <c r="H17" s="1421"/>
      <c r="I17" s="1421"/>
      <c r="J17" s="1421"/>
      <c r="K17" s="1421"/>
      <c r="L17" s="1421"/>
      <c r="M17" s="1422"/>
      <c r="N17" s="1107"/>
      <c r="O17" s="1107"/>
      <c r="P17" s="1107"/>
      <c r="Q17" s="1107"/>
      <c r="R17" s="1107"/>
      <c r="S17" s="1107"/>
      <c r="T17" s="1107"/>
      <c r="U17" s="1107"/>
      <c r="V17" s="1107"/>
      <c r="W17" s="1107"/>
    </row>
    <row r="18" spans="1:23" s="351" customFormat="1" ht="12.75">
      <c r="A18" s="459"/>
      <c r="B18" s="1309"/>
      <c r="C18" s="1420"/>
      <c r="D18" s="1421"/>
      <c r="E18" s="1421"/>
      <c r="F18" s="1421"/>
      <c r="G18" s="1421"/>
      <c r="H18" s="1421"/>
      <c r="I18" s="1421"/>
      <c r="J18" s="1421"/>
      <c r="K18" s="1421"/>
      <c r="L18" s="1421"/>
      <c r="M18" s="1422"/>
      <c r="N18" s="1107"/>
      <c r="O18" s="1107"/>
      <c r="P18" s="1107"/>
      <c r="Q18" s="1107"/>
      <c r="R18" s="1107"/>
      <c r="S18" s="1107"/>
      <c r="T18" s="1107"/>
      <c r="U18" s="1107"/>
      <c r="V18" s="1107"/>
      <c r="W18" s="1107"/>
    </row>
    <row r="19" spans="1:23" s="351" customFormat="1" ht="12.75">
      <c r="A19" s="459" t="s">
        <v>1248</v>
      </c>
      <c r="B19" s="1309"/>
      <c r="C19" s="1420"/>
      <c r="D19" s="1421"/>
      <c r="E19" s="1421"/>
      <c r="F19" s="1421"/>
      <c r="G19" s="1421"/>
      <c r="H19" s="1421"/>
      <c r="I19" s="1421"/>
      <c r="J19" s="1421"/>
      <c r="K19" s="1421"/>
      <c r="L19" s="1421"/>
      <c r="M19" s="1422"/>
      <c r="N19" s="1107"/>
      <c r="O19" s="1107"/>
      <c r="P19" s="1107"/>
      <c r="Q19" s="1107"/>
      <c r="R19" s="1107"/>
      <c r="S19" s="1107"/>
      <c r="T19" s="1107"/>
      <c r="U19" s="1107"/>
      <c r="V19" s="1107"/>
      <c r="W19" s="1107"/>
    </row>
    <row r="20" spans="1:23" s="1427" customFormat="1" ht="12.75">
      <c r="A20" s="1423" t="s">
        <v>770</v>
      </c>
      <c r="B20" s="1424" t="s">
        <v>1236</v>
      </c>
      <c r="C20" s="1425">
        <f>IF(+SUM(D20:W20)=0,"-",+SUM(D20:W20))</f>
        <v>1</v>
      </c>
      <c r="D20" s="1426">
        <f>IF(ISERROR('I8 Demand Data'!D38/'I8 Demand Data'!$C38),"0",('I8 Demand Data'!D38/'I8 Demand Data'!$C38))</f>
        <v>0.5393675988914084</v>
      </c>
      <c r="E20" s="1426">
        <f>IF(ISERROR('I8 Demand Data'!E38/'I8 Demand Data'!$C38),"0",('I8 Demand Data'!E38/'I8 Demand Data'!$C38))</f>
        <v>0.21365583270345176</v>
      </c>
      <c r="F20" s="1426">
        <f>IF(ISERROR('I8 Demand Data'!F38/'I8 Demand Data'!$C38),"0",('I8 Demand Data'!F38/'I8 Demand Data'!$C38))</f>
        <v>0.24017384731670446</v>
      </c>
      <c r="G20" s="1426">
        <f>IF(ISERROR('I8 Demand Data'!G38/'I8 Demand Data'!$C38),"0",('I8 Demand Data'!G38/'I8 Demand Data'!$C38))</f>
        <v>0</v>
      </c>
      <c r="H20" s="1426">
        <f>IF(ISERROR('I8 Demand Data'!H38/'I8 Demand Data'!$C38),"0",('I8 Demand Data'!H38/'I8 Demand Data'!$C38))</f>
        <v>0</v>
      </c>
      <c r="I20" s="1426">
        <f>IF(ISERROR('I8 Demand Data'!I38/'I8 Demand Data'!$C38),"0",('I8 Demand Data'!I38/'I8 Demand Data'!$C38))</f>
        <v>0</v>
      </c>
      <c r="J20" s="1426">
        <f>IF(ISERROR('I8 Demand Data'!J38/'I8 Demand Data'!$C38),"0",('I8 Demand Data'!J38/'I8 Demand Data'!$C38))</f>
        <v>5.416981607457798E-3</v>
      </c>
      <c r="K20" s="1426">
        <f>IF(ISERROR('I8 Demand Data'!K38/'I8 Demand Data'!$C38),"0",('I8 Demand Data'!K38/'I8 Demand Data'!$C38))</f>
        <v>0</v>
      </c>
      <c r="L20" s="1426">
        <f>IF(ISERROR('I8 Demand Data'!L38/'I8 Demand Data'!$C38),"0",('I8 Demand Data'!L38/'I8 Demand Data'!$C38))</f>
        <v>1.3857394809775761E-3</v>
      </c>
      <c r="M20" s="1426">
        <f>IF(ISERROR('I8 Demand Data'!M38/'I8 Demand Data'!$C38),"0",('I8 Demand Data'!M38/'I8 Demand Data'!$C38))</f>
        <v>0</v>
      </c>
      <c r="N20" s="1426">
        <f>IF(ISERROR('I8 Demand Data'!N38/'I8 Demand Data'!$C38),"0",('I8 Demand Data'!N38/'I8 Demand Data'!$C38))</f>
        <v>0</v>
      </c>
      <c r="O20" s="1426">
        <f>IF(ISERROR('I8 Demand Data'!O38/'I8 Demand Data'!$C38),"0",('I8 Demand Data'!O38/'I8 Demand Data'!$C38))</f>
        <v>0</v>
      </c>
      <c r="P20" s="1426">
        <f>IF(ISERROR('I8 Demand Data'!P38/'I8 Demand Data'!$C38),"0",('I8 Demand Data'!P38/'I8 Demand Data'!$C38))</f>
        <v>0</v>
      </c>
      <c r="Q20" s="1426">
        <f>IF(ISERROR('I8 Demand Data'!Q38/'I8 Demand Data'!$C38),"0",('I8 Demand Data'!Q38/'I8 Demand Data'!$C38))</f>
        <v>0</v>
      </c>
      <c r="R20" s="1426">
        <f>IF(ISERROR('I8 Demand Data'!R38/'I8 Demand Data'!$C38),"0",('I8 Demand Data'!R38/'I8 Demand Data'!$C38))</f>
        <v>0</v>
      </c>
      <c r="S20" s="1426">
        <f>IF(ISERROR('I8 Demand Data'!S38/'I8 Demand Data'!$C38),"0",('I8 Demand Data'!S38/'I8 Demand Data'!$C38))</f>
        <v>0</v>
      </c>
      <c r="T20" s="1426">
        <f>IF(ISERROR('I8 Demand Data'!T38/'I8 Demand Data'!$C38),"0",('I8 Demand Data'!T38/'I8 Demand Data'!$C38))</f>
        <v>0</v>
      </c>
      <c r="U20" s="1426">
        <f>IF(ISERROR('I8 Demand Data'!U38/'I8 Demand Data'!$C38),"0",('I8 Demand Data'!U38/'I8 Demand Data'!$C38))</f>
        <v>0</v>
      </c>
      <c r="V20" s="1426">
        <f>IF(ISERROR('I8 Demand Data'!V38/'I8 Demand Data'!$C38),"0",('I8 Demand Data'!V38/'I8 Demand Data'!$C38))</f>
        <v>0</v>
      </c>
      <c r="W20" s="1426">
        <f>IF(ISERROR('I8 Demand Data'!W38/'I8 Demand Data'!$C38),"0",('I8 Demand Data'!W38/'I8 Demand Data'!$C38))</f>
        <v>0</v>
      </c>
    </row>
    <row r="21" spans="1:23" s="1430" customFormat="1" ht="12.75">
      <c r="A21" s="1428" t="s">
        <v>637</v>
      </c>
      <c r="B21" s="1429" t="s">
        <v>1431</v>
      </c>
      <c r="C21" s="1425" t="str">
        <f>IF(+SUM(D21:W21)=0,"-",+SUM(D21:W21))</f>
        <v>-</v>
      </c>
      <c r="D21" s="1426" t="str">
        <f>IF(ISERROR('I8 Demand Data'!#REF!/'I8 Demand Data'!$C39),"0",('I8 Demand Data'!#REF!/'I8 Demand Data'!$C39))</f>
        <v>0</v>
      </c>
      <c r="E21" s="1426" t="str">
        <f>IF(ISERROR('I8 Demand Data'!#REF!/'I8 Demand Data'!$C39),"0",('I8 Demand Data'!#REF!/'I8 Demand Data'!$C39))</f>
        <v>0</v>
      </c>
      <c r="F21" s="1426" t="str">
        <f>IF(ISERROR('I8 Demand Data'!#REF!/'I8 Demand Data'!$C39),"0",('I8 Demand Data'!#REF!/'I8 Demand Data'!$C39))</f>
        <v>0</v>
      </c>
      <c r="G21" s="1426" t="str">
        <f>IF(ISERROR('I8 Demand Data'!#REF!/'I8 Demand Data'!$C39),"0",('I8 Demand Data'!#REF!/'I8 Demand Data'!$C39))</f>
        <v>0</v>
      </c>
      <c r="H21" s="1426" t="str">
        <f>IF(ISERROR('I8 Demand Data'!H39/'I8 Demand Data'!$C39),"0",('I8 Demand Data'!H39/'I8 Demand Data'!$C39))</f>
        <v>0</v>
      </c>
      <c r="I21" s="1426" t="str">
        <f>IF(ISERROR('I8 Demand Data'!I39/'I8 Demand Data'!$C39),"0",('I8 Demand Data'!I39/'I8 Demand Data'!$C39))</f>
        <v>0</v>
      </c>
      <c r="J21" s="1426" t="str">
        <f>IF(ISERROR('I8 Demand Data'!J39/'I8 Demand Data'!$C39),"0",('I8 Demand Data'!J39/'I8 Demand Data'!$C39))</f>
        <v>0</v>
      </c>
      <c r="K21" s="1426" t="str">
        <f>IF(ISERROR('I8 Demand Data'!K39/'I8 Demand Data'!$C39),"0",('I8 Demand Data'!K39/'I8 Demand Data'!$C39))</f>
        <v>0</v>
      </c>
      <c r="L21" s="1426" t="str">
        <f>IF(ISERROR('I8 Demand Data'!L39/'I8 Demand Data'!$C39),"0",('I8 Demand Data'!L39/'I8 Demand Data'!$C39))</f>
        <v>0</v>
      </c>
      <c r="M21" s="1426" t="str">
        <f>IF(ISERROR('I8 Demand Data'!M39/'I8 Demand Data'!$C39),"0",('I8 Demand Data'!M39/'I8 Demand Data'!$C39))</f>
        <v>0</v>
      </c>
      <c r="N21" s="1426" t="str">
        <f>IF(ISERROR('I8 Demand Data'!N39/'I8 Demand Data'!$C39),"0",('I8 Demand Data'!N39/'I8 Demand Data'!$C39))</f>
        <v>0</v>
      </c>
      <c r="O21" s="1426" t="str">
        <f>IF(ISERROR('I8 Demand Data'!O39/'I8 Demand Data'!$C39),"0",('I8 Demand Data'!O39/'I8 Demand Data'!$C39))</f>
        <v>0</v>
      </c>
      <c r="P21" s="1426" t="str">
        <f>IF(ISERROR('I8 Demand Data'!P39/'I8 Demand Data'!$C39),"0",('I8 Demand Data'!P39/'I8 Demand Data'!$C39))</f>
        <v>0</v>
      </c>
      <c r="Q21" s="1426" t="str">
        <f>IF(ISERROR('I8 Demand Data'!Q39/'I8 Demand Data'!$C39),"0",('I8 Demand Data'!Q39/'I8 Demand Data'!$C39))</f>
        <v>0</v>
      </c>
      <c r="R21" s="1426" t="str">
        <f>IF(ISERROR('I8 Demand Data'!R39/'I8 Demand Data'!$C39),"0",('I8 Demand Data'!R39/'I8 Demand Data'!$C39))</f>
        <v>0</v>
      </c>
      <c r="S21" s="1426" t="str">
        <f>IF(ISERROR('I8 Demand Data'!S39/'I8 Demand Data'!$C39),"0",('I8 Demand Data'!S39/'I8 Demand Data'!$C39))</f>
        <v>0</v>
      </c>
      <c r="T21" s="1426" t="str">
        <f>IF(ISERROR('I8 Demand Data'!T39/'I8 Demand Data'!$C39),"0",('I8 Demand Data'!T39/'I8 Demand Data'!$C39))</f>
        <v>0</v>
      </c>
      <c r="U21" s="1426" t="str">
        <f>IF(ISERROR('I8 Demand Data'!U39/'I8 Demand Data'!$C39),"0",('I8 Demand Data'!U39/'I8 Demand Data'!$C39))</f>
        <v>0</v>
      </c>
      <c r="V21" s="1426" t="str">
        <f>IF(ISERROR('I8 Demand Data'!V39/'I8 Demand Data'!$C39),"0",('I8 Demand Data'!V39/'I8 Demand Data'!$C39))</f>
        <v>0</v>
      </c>
      <c r="W21" s="1426" t="str">
        <f>IF(ISERROR('I8 Demand Data'!W39/'I8 Demand Data'!$C39),"0",('I8 Demand Data'!W39/'I8 Demand Data'!$C39))</f>
        <v>0</v>
      </c>
    </row>
    <row r="22" spans="1:23" s="1427" customFormat="1" ht="12.75">
      <c r="A22" s="1423" t="s">
        <v>638</v>
      </c>
      <c r="B22" s="1424" t="s">
        <v>1237</v>
      </c>
      <c r="C22" s="1425">
        <f>IF(+SUM(D22:W22)=0,"-",+SUM(D22:W22))</f>
        <v>6.8027210884353739E-3</v>
      </c>
      <c r="D22" s="1426" t="str">
        <f>IF(ISERROR('I8 Demand Data'!#REF!/'I8 Demand Data'!$C40),"0",('I8 Demand Data'!#REF!/'I8 Demand Data'!$C40))</f>
        <v>0</v>
      </c>
      <c r="E22" s="1426" t="str">
        <f>IF(ISERROR('I8 Demand Data'!#REF!/'I8 Demand Data'!$C40),"0",('I8 Demand Data'!#REF!/'I8 Demand Data'!$C40))</f>
        <v>0</v>
      </c>
      <c r="F22" s="1426" t="str">
        <f>IF(ISERROR('I8 Demand Data'!#REF!/'I8 Demand Data'!$C40),"0",('I8 Demand Data'!#REF!/'I8 Demand Data'!$C40))</f>
        <v>0</v>
      </c>
      <c r="G22" s="1426" t="str">
        <f>IF(ISERROR('I8 Demand Data'!#REF!/'I8 Demand Data'!$C40),"0",('I8 Demand Data'!#REF!/'I8 Demand Data'!$C40))</f>
        <v>0</v>
      </c>
      <c r="H22" s="1426">
        <f>IF(ISERROR('I8 Demand Data'!H40/'I8 Demand Data'!$C40),"0",('I8 Demand Data'!H40/'I8 Demand Data'!$C40))</f>
        <v>0</v>
      </c>
      <c r="I22" s="1426">
        <f>IF(ISERROR('I8 Demand Data'!I40/'I8 Demand Data'!$C40),"0",('I8 Demand Data'!I40/'I8 Demand Data'!$C40))</f>
        <v>0</v>
      </c>
      <c r="J22" s="1426">
        <f>IF(ISERROR('I8 Demand Data'!J40/'I8 Demand Data'!$C40),"0",('I8 Demand Data'!J40/'I8 Demand Data'!$C40))</f>
        <v>5.416981607457798E-3</v>
      </c>
      <c r="K22" s="1426">
        <f>IF(ISERROR('I8 Demand Data'!K40/'I8 Demand Data'!$C40),"0",('I8 Demand Data'!K40/'I8 Demand Data'!$C40))</f>
        <v>0</v>
      </c>
      <c r="L22" s="1426">
        <f>IF(ISERROR('I8 Demand Data'!L40/'I8 Demand Data'!$C40),"0",('I8 Demand Data'!L40/'I8 Demand Data'!$C40))</f>
        <v>1.3857394809775761E-3</v>
      </c>
      <c r="M22" s="1426">
        <f>IF(ISERROR('I8 Demand Data'!M40/'I8 Demand Data'!$C40),"0",('I8 Demand Data'!M40/'I8 Demand Data'!$C40))</f>
        <v>0</v>
      </c>
      <c r="N22" s="1426">
        <f>IF(ISERROR('I8 Demand Data'!N40/'I8 Demand Data'!$C40),"0",('I8 Demand Data'!N40/'I8 Demand Data'!$C40))</f>
        <v>0</v>
      </c>
      <c r="O22" s="1426">
        <f>IF(ISERROR('I8 Demand Data'!O40/'I8 Demand Data'!$C40),"0",('I8 Demand Data'!O40/'I8 Demand Data'!$C40))</f>
        <v>0</v>
      </c>
      <c r="P22" s="1426">
        <f>IF(ISERROR('I8 Demand Data'!P40/'I8 Demand Data'!$C40),"0",('I8 Demand Data'!P40/'I8 Demand Data'!$C40))</f>
        <v>0</v>
      </c>
      <c r="Q22" s="1426">
        <f>IF(ISERROR('I8 Demand Data'!Q40/'I8 Demand Data'!$C40),"0",('I8 Demand Data'!Q40/'I8 Demand Data'!$C40))</f>
        <v>0</v>
      </c>
      <c r="R22" s="1426">
        <f>IF(ISERROR('I8 Demand Data'!R40/'I8 Demand Data'!$C40),"0",('I8 Demand Data'!R40/'I8 Demand Data'!$C40))</f>
        <v>0</v>
      </c>
      <c r="S22" s="1426">
        <f>IF(ISERROR('I8 Demand Data'!S40/'I8 Demand Data'!$C40),"0",('I8 Demand Data'!S40/'I8 Demand Data'!$C40))</f>
        <v>0</v>
      </c>
      <c r="T22" s="1426">
        <f>IF(ISERROR('I8 Demand Data'!T40/'I8 Demand Data'!$C40),"0",('I8 Demand Data'!T40/'I8 Demand Data'!$C40))</f>
        <v>0</v>
      </c>
      <c r="U22" s="1426">
        <f>IF(ISERROR('I8 Demand Data'!U40/'I8 Demand Data'!$C40),"0",('I8 Demand Data'!U40/'I8 Demand Data'!$C40))</f>
        <v>0</v>
      </c>
      <c r="V22" s="1426">
        <f>IF(ISERROR('I8 Demand Data'!V40/'I8 Demand Data'!$C40),"0",('I8 Demand Data'!V40/'I8 Demand Data'!$C40))</f>
        <v>0</v>
      </c>
      <c r="W22" s="1426">
        <f>IF(ISERROR('I8 Demand Data'!W40/'I8 Demand Data'!$C40),"0",('I8 Demand Data'!W40/'I8 Demand Data'!$C40))</f>
        <v>0</v>
      </c>
    </row>
    <row r="23" spans="1:23" s="351" customFormat="1" ht="12.75">
      <c r="A23" s="459"/>
      <c r="B23" s="1309"/>
      <c r="C23" s="1431"/>
      <c r="D23" s="1426"/>
      <c r="E23" s="1426"/>
      <c r="F23" s="1426"/>
      <c r="G23" s="1426"/>
      <c r="H23" s="1426"/>
      <c r="I23" s="1426"/>
      <c r="J23" s="1426"/>
      <c r="K23" s="1426"/>
      <c r="L23" s="1426"/>
      <c r="M23" s="1426"/>
      <c r="N23" s="1426"/>
      <c r="O23" s="1426"/>
      <c r="P23" s="1426"/>
      <c r="Q23" s="1426"/>
      <c r="R23" s="1426"/>
      <c r="S23" s="1426"/>
      <c r="T23" s="1426"/>
      <c r="U23" s="1426"/>
      <c r="V23" s="1426"/>
      <c r="W23" s="1426"/>
    </row>
    <row r="24" spans="1:23" s="351" customFormat="1" ht="12.75">
      <c r="A24" s="459" t="s">
        <v>1249</v>
      </c>
      <c r="B24" s="590"/>
      <c r="C24" s="1420"/>
      <c r="D24" s="1432"/>
      <c r="E24" s="1432"/>
      <c r="F24" s="1432"/>
      <c r="G24" s="1432"/>
      <c r="H24" s="1432"/>
      <c r="I24" s="1432"/>
      <c r="J24" s="1432"/>
      <c r="K24" s="1432"/>
      <c r="L24" s="1432"/>
      <c r="M24" s="1432"/>
      <c r="N24" s="1432"/>
      <c r="O24" s="1432"/>
      <c r="P24" s="1432"/>
      <c r="Q24" s="1432"/>
      <c r="R24" s="1432"/>
      <c r="S24" s="1432"/>
      <c r="T24" s="1432"/>
      <c r="U24" s="1432"/>
      <c r="V24" s="1432"/>
      <c r="W24" s="1432"/>
    </row>
    <row r="25" spans="1:23" s="1427" customFormat="1" ht="12.75">
      <c r="A25" s="1423" t="s">
        <v>770</v>
      </c>
      <c r="B25" s="1424" t="s">
        <v>1238</v>
      </c>
      <c r="C25" s="1425">
        <f>IF(+SUM(D25:W25)=0,"-",+SUM(D25:W25))</f>
        <v>1</v>
      </c>
      <c r="D25" s="1426">
        <f>IF(ISERROR('I8 Demand Data'!D43/'I8 Demand Data'!$C43),"0",('I8 Demand Data'!D43/'I8 Demand Data'!$C43))</f>
        <v>0.532166524506266</v>
      </c>
      <c r="E25" s="1426">
        <f>IF(ISERROR('I8 Demand Data'!E43/'I8 Demand Data'!$C43),"0",('I8 Demand Data'!E43/'I8 Demand Data'!$C43))</f>
        <v>0.21160028869496753</v>
      </c>
      <c r="F25" s="1426">
        <f>IF(ISERROR('I8 Demand Data'!F43/'I8 Demand Data'!$C43),"0",('I8 Demand Data'!F43/'I8 Demand Data'!$C43))</f>
        <v>0.24906502198018501</v>
      </c>
      <c r="G25" s="1426">
        <f>IF(ISERROR('I8 Demand Data'!G43/'I8 Demand Data'!$C43),"0",('I8 Demand Data'!G43/'I8 Demand Data'!$C43))</f>
        <v>0</v>
      </c>
      <c r="H25" s="1426">
        <f>IF(ISERROR('I8 Demand Data'!H43/'I8 Demand Data'!$C43),"0",('I8 Demand Data'!H43/'I8 Demand Data'!$C43))</f>
        <v>0</v>
      </c>
      <c r="I25" s="1426">
        <f>IF(ISERROR('I8 Demand Data'!I43/'I8 Demand Data'!$C43),"0",('I8 Demand Data'!I43/'I8 Demand Data'!$C43))</f>
        <v>0</v>
      </c>
      <c r="J25" s="1426">
        <f>IF(ISERROR('I8 Demand Data'!J43/'I8 Demand Data'!$C43),"0",('I8 Demand Data'!J43/'I8 Demand Data'!$C43))</f>
        <v>5.6262712420444855E-3</v>
      </c>
      <c r="K25" s="1426">
        <f>IF(ISERROR('I8 Demand Data'!K43/'I8 Demand Data'!$C43),"0",('I8 Demand Data'!K43/'I8 Demand Data'!$C43))</f>
        <v>0</v>
      </c>
      <c r="L25" s="1426">
        <f>IF(ISERROR('I8 Demand Data'!L43/'I8 Demand Data'!$C43),"0",('I8 Demand Data'!L43/'I8 Demand Data'!$C43))</f>
        <v>1.5418935765369726E-3</v>
      </c>
      <c r="M25" s="1426">
        <f>IF(ISERROR('I8 Demand Data'!M43/'I8 Demand Data'!$C43),"0",('I8 Demand Data'!M43/'I8 Demand Data'!$C43))</f>
        <v>0</v>
      </c>
      <c r="N25" s="1426">
        <f>IF(ISERROR('I8 Demand Data'!N43/'I8 Demand Data'!$C43),"0",('I8 Demand Data'!N43/'I8 Demand Data'!$C43))</f>
        <v>0</v>
      </c>
      <c r="O25" s="1426">
        <f>IF(ISERROR('I8 Demand Data'!O43/'I8 Demand Data'!$C43),"0",('I8 Demand Data'!O43/'I8 Demand Data'!$C43))</f>
        <v>0</v>
      </c>
      <c r="P25" s="1426">
        <f>IF(ISERROR('I8 Demand Data'!P43/'I8 Demand Data'!$C43),"0",('I8 Demand Data'!P43/'I8 Demand Data'!$C43))</f>
        <v>0</v>
      </c>
      <c r="Q25" s="1426">
        <f>IF(ISERROR('I8 Demand Data'!Q43/'I8 Demand Data'!$C43),"0",('I8 Demand Data'!Q43/'I8 Demand Data'!$C43))</f>
        <v>0</v>
      </c>
      <c r="R25" s="1426">
        <f>IF(ISERROR('I8 Demand Data'!R43/'I8 Demand Data'!$C43),"0",('I8 Demand Data'!R43/'I8 Demand Data'!$C43))</f>
        <v>0</v>
      </c>
      <c r="S25" s="1426">
        <f>IF(ISERROR('I8 Demand Data'!S43/'I8 Demand Data'!$C43),"0",('I8 Demand Data'!S43/'I8 Demand Data'!$C43))</f>
        <v>0</v>
      </c>
      <c r="T25" s="1426">
        <f>IF(ISERROR('I8 Demand Data'!T43/'I8 Demand Data'!$C43),"0",('I8 Demand Data'!T43/'I8 Demand Data'!$C43))</f>
        <v>0</v>
      </c>
      <c r="U25" s="1426">
        <f>IF(ISERROR('I8 Demand Data'!U43/'I8 Demand Data'!$C43),"0",('I8 Demand Data'!U43/'I8 Demand Data'!$C43))</f>
        <v>0</v>
      </c>
      <c r="V25" s="1426">
        <f>IF(ISERROR('I8 Demand Data'!V43/'I8 Demand Data'!$C43),"0",('I8 Demand Data'!V43/'I8 Demand Data'!$C43))</f>
        <v>0</v>
      </c>
      <c r="W25" s="1426">
        <f>IF(ISERROR('I8 Demand Data'!W43/'I8 Demand Data'!$C43),"0",('I8 Demand Data'!W43/'I8 Demand Data'!$C43))</f>
        <v>0</v>
      </c>
    </row>
    <row r="26" spans="1:23" s="1427" customFormat="1" ht="12.75">
      <c r="A26" s="1423" t="s">
        <v>637</v>
      </c>
      <c r="B26" s="1424" t="s">
        <v>1432</v>
      </c>
      <c r="C26" s="1425" t="str">
        <f>IF(+SUM(D26:W26)=0,"-",+SUM(D26:W26))</f>
        <v>-</v>
      </c>
      <c r="D26" s="1426" t="str">
        <f>IF(ISERROR('I8 Demand Data'!D44/'I8 Demand Data'!$C44),"0",('I8 Demand Data'!D44/'I8 Demand Data'!$C44))</f>
        <v>0</v>
      </c>
      <c r="E26" s="1426" t="str">
        <f>IF(ISERROR('I8 Demand Data'!E44/'I8 Demand Data'!$C44),"0",('I8 Demand Data'!E44/'I8 Demand Data'!$C44))</f>
        <v>0</v>
      </c>
      <c r="F26" s="1426" t="str">
        <f>IF(ISERROR('I8 Demand Data'!F44/'I8 Demand Data'!$C44),"0",('I8 Demand Data'!F44/'I8 Demand Data'!$C44))</f>
        <v>0</v>
      </c>
      <c r="G26" s="1426" t="str">
        <f>IF(ISERROR('I8 Demand Data'!G44/'I8 Demand Data'!$C44),"0",('I8 Demand Data'!G44/'I8 Demand Data'!$C44))</f>
        <v>0</v>
      </c>
      <c r="H26" s="1426" t="str">
        <f>IF(ISERROR('I8 Demand Data'!H44/'I8 Demand Data'!$C44),"0",('I8 Demand Data'!H44/'I8 Demand Data'!$C44))</f>
        <v>0</v>
      </c>
      <c r="I26" s="1426" t="str">
        <f>IF(ISERROR('I8 Demand Data'!I44/'I8 Demand Data'!$C44),"0",('I8 Demand Data'!I44/'I8 Demand Data'!$C44))</f>
        <v>0</v>
      </c>
      <c r="J26" s="1426" t="str">
        <f>IF(ISERROR('I8 Demand Data'!J44/'I8 Demand Data'!$C44),"0",('I8 Demand Data'!J44/'I8 Demand Data'!$C44))</f>
        <v>0</v>
      </c>
      <c r="K26" s="1426" t="str">
        <f>IF(ISERROR('I8 Demand Data'!K44/'I8 Demand Data'!$C44),"0",('I8 Demand Data'!K44/'I8 Demand Data'!$C44))</f>
        <v>0</v>
      </c>
      <c r="L26" s="1426" t="str">
        <f>IF(ISERROR('I8 Demand Data'!L44/'I8 Demand Data'!$C44),"0",('I8 Demand Data'!L44/'I8 Demand Data'!$C44))</f>
        <v>0</v>
      </c>
      <c r="M26" s="1426" t="str">
        <f>IF(ISERROR('I8 Demand Data'!M44/'I8 Demand Data'!$C44),"0",('I8 Demand Data'!M44/'I8 Demand Data'!$C44))</f>
        <v>0</v>
      </c>
      <c r="N26" s="1426" t="str">
        <f>IF(ISERROR('I8 Demand Data'!N44/'I8 Demand Data'!$C44),"0",('I8 Demand Data'!N44/'I8 Demand Data'!$C44))</f>
        <v>0</v>
      </c>
      <c r="O26" s="1426" t="str">
        <f>IF(ISERROR('I8 Demand Data'!O44/'I8 Demand Data'!$C44),"0",('I8 Demand Data'!O44/'I8 Demand Data'!$C44))</f>
        <v>0</v>
      </c>
      <c r="P26" s="1426" t="str">
        <f>IF(ISERROR('I8 Demand Data'!P44/'I8 Demand Data'!$C44),"0",('I8 Demand Data'!P44/'I8 Demand Data'!$C44))</f>
        <v>0</v>
      </c>
      <c r="Q26" s="1426" t="str">
        <f>IF(ISERROR('I8 Demand Data'!Q44/'I8 Demand Data'!$C44),"0",('I8 Demand Data'!Q44/'I8 Demand Data'!$C44))</f>
        <v>0</v>
      </c>
      <c r="R26" s="1426" t="str">
        <f>IF(ISERROR('I8 Demand Data'!R44/'I8 Demand Data'!$C44),"0",('I8 Demand Data'!R44/'I8 Demand Data'!$C44))</f>
        <v>0</v>
      </c>
      <c r="S26" s="1426" t="str">
        <f>IF(ISERROR('I8 Demand Data'!S44/'I8 Demand Data'!$C44),"0",('I8 Demand Data'!S44/'I8 Demand Data'!$C44))</f>
        <v>0</v>
      </c>
      <c r="T26" s="1426" t="str">
        <f>IF(ISERROR('I8 Demand Data'!T44/'I8 Demand Data'!$C44),"0",('I8 Demand Data'!T44/'I8 Demand Data'!$C44))</f>
        <v>0</v>
      </c>
      <c r="U26" s="1426" t="str">
        <f>IF(ISERROR('I8 Demand Data'!U44/'I8 Demand Data'!$C44),"0",('I8 Demand Data'!U44/'I8 Demand Data'!$C44))</f>
        <v>0</v>
      </c>
      <c r="V26" s="1426" t="str">
        <f>IF(ISERROR('I8 Demand Data'!V44/'I8 Demand Data'!$C44),"0",('I8 Demand Data'!V44/'I8 Demand Data'!$C44))</f>
        <v>0</v>
      </c>
      <c r="W26" s="1426" t="str">
        <f>IF(ISERROR('I8 Demand Data'!W44/'I8 Demand Data'!$C44),"0",('I8 Demand Data'!W44/'I8 Demand Data'!$C44))</f>
        <v>0</v>
      </c>
    </row>
    <row r="27" spans="1:23" s="1427" customFormat="1" ht="12.75">
      <c r="A27" s="1423" t="s">
        <v>638</v>
      </c>
      <c r="B27" s="1424" t="s">
        <v>1239</v>
      </c>
      <c r="C27" s="1425">
        <f>IF(+SUM(D27:W27)=0,"-",+SUM(D27:W27))</f>
        <v>1</v>
      </c>
      <c r="D27" s="1426">
        <f>IF(ISERROR('I8 Demand Data'!D45/'I8 Demand Data'!$C45),"0",('I8 Demand Data'!D45/'I8 Demand Data'!$C45))</f>
        <v>0.532166524506266</v>
      </c>
      <c r="E27" s="1426">
        <f>IF(ISERROR('I8 Demand Data'!E45/'I8 Demand Data'!$C45),"0",('I8 Demand Data'!E45/'I8 Demand Data'!$C45))</f>
        <v>0.21160028869496753</v>
      </c>
      <c r="F27" s="1426">
        <f>IF(ISERROR('I8 Demand Data'!F45/'I8 Demand Data'!$C45),"0",('I8 Demand Data'!F45/'I8 Demand Data'!$C45))</f>
        <v>0.24906502198018501</v>
      </c>
      <c r="G27" s="1426">
        <f>IF(ISERROR('I8 Demand Data'!G45/'I8 Demand Data'!$C45),"0",('I8 Demand Data'!G45/'I8 Demand Data'!$C45))</f>
        <v>0</v>
      </c>
      <c r="H27" s="1426">
        <f>IF(ISERROR('I8 Demand Data'!H45/'I8 Demand Data'!$C45),"0",('I8 Demand Data'!H45/'I8 Demand Data'!$C45))</f>
        <v>0</v>
      </c>
      <c r="I27" s="1426">
        <f>IF(ISERROR('I8 Demand Data'!I45/'I8 Demand Data'!$C45),"0",('I8 Demand Data'!I45/'I8 Demand Data'!$C45))</f>
        <v>0</v>
      </c>
      <c r="J27" s="1426">
        <f>IF(ISERROR('I8 Demand Data'!J45/'I8 Demand Data'!$C45),"0",('I8 Demand Data'!J45/'I8 Demand Data'!$C45))</f>
        <v>5.6262712420444855E-3</v>
      </c>
      <c r="K27" s="1426">
        <f>IF(ISERROR('I8 Demand Data'!K45/'I8 Demand Data'!$C45),"0",('I8 Demand Data'!K45/'I8 Demand Data'!$C45))</f>
        <v>0</v>
      </c>
      <c r="L27" s="1426">
        <f>IF(ISERROR('I8 Demand Data'!L45/'I8 Demand Data'!$C45),"0",('I8 Demand Data'!L45/'I8 Demand Data'!$C45))</f>
        <v>1.5418935765369726E-3</v>
      </c>
      <c r="M27" s="1426">
        <f>IF(ISERROR('I8 Demand Data'!M45/'I8 Demand Data'!$C45),"0",('I8 Demand Data'!M45/'I8 Demand Data'!$C45))</f>
        <v>0</v>
      </c>
      <c r="N27" s="1426">
        <f>IF(ISERROR('I8 Demand Data'!N45/'I8 Demand Data'!$C45),"0",('I8 Demand Data'!N45/'I8 Demand Data'!$C45))</f>
        <v>0</v>
      </c>
      <c r="O27" s="1426">
        <f>IF(ISERROR('I8 Demand Data'!O45/'I8 Demand Data'!$C45),"0",('I8 Demand Data'!O45/'I8 Demand Data'!$C45))</f>
        <v>0</v>
      </c>
      <c r="P27" s="1426">
        <f>IF(ISERROR('I8 Demand Data'!P45/'I8 Demand Data'!$C45),"0",('I8 Demand Data'!P45/'I8 Demand Data'!$C45))</f>
        <v>0</v>
      </c>
      <c r="Q27" s="1426">
        <f>IF(ISERROR('I8 Demand Data'!Q45/'I8 Demand Data'!$C45),"0",('I8 Demand Data'!Q45/'I8 Demand Data'!$C45))</f>
        <v>0</v>
      </c>
      <c r="R27" s="1426">
        <f>IF(ISERROR('I8 Demand Data'!R45/'I8 Demand Data'!$C45),"0",('I8 Demand Data'!R45/'I8 Demand Data'!$C45))</f>
        <v>0</v>
      </c>
      <c r="S27" s="1426">
        <f>IF(ISERROR('I8 Demand Data'!S45/'I8 Demand Data'!$C45),"0",('I8 Demand Data'!S45/'I8 Demand Data'!$C45))</f>
        <v>0</v>
      </c>
      <c r="T27" s="1426">
        <f>IF(ISERROR('I8 Demand Data'!T45/'I8 Demand Data'!$C45),"0",('I8 Demand Data'!T45/'I8 Demand Data'!$C45))</f>
        <v>0</v>
      </c>
      <c r="U27" s="1426">
        <f>IF(ISERROR('I8 Demand Data'!U45/'I8 Demand Data'!$C45),"0",('I8 Demand Data'!U45/'I8 Demand Data'!$C45))</f>
        <v>0</v>
      </c>
      <c r="V27" s="1426">
        <f>IF(ISERROR('I8 Demand Data'!V45/'I8 Demand Data'!$C45),"0",('I8 Demand Data'!V45/'I8 Demand Data'!$C45))</f>
        <v>0</v>
      </c>
      <c r="W27" s="1426">
        <f>IF(ISERROR('I8 Demand Data'!W45/'I8 Demand Data'!$C45),"0",('I8 Demand Data'!W45/'I8 Demand Data'!$C45))</f>
        <v>0</v>
      </c>
    </row>
    <row r="28" spans="1:23" s="351" customFormat="1" ht="12.75">
      <c r="A28" s="459"/>
      <c r="B28" s="1309"/>
      <c r="C28" s="1431"/>
      <c r="D28" s="1426"/>
      <c r="E28" s="1426"/>
      <c r="F28" s="1426"/>
      <c r="G28" s="1426"/>
      <c r="H28" s="1426"/>
      <c r="I28" s="1426"/>
      <c r="J28" s="1426"/>
      <c r="K28" s="1426"/>
      <c r="L28" s="1426"/>
      <c r="M28" s="1426"/>
      <c r="N28" s="1426"/>
      <c r="O28" s="1426"/>
      <c r="P28" s="1426"/>
      <c r="Q28" s="1426"/>
      <c r="R28" s="1426"/>
      <c r="S28" s="1426"/>
      <c r="T28" s="1426"/>
      <c r="U28" s="1426"/>
      <c r="V28" s="1426"/>
      <c r="W28" s="1426"/>
    </row>
    <row r="29" spans="1:23" s="351" customFormat="1" ht="12.75">
      <c r="A29" s="459" t="s">
        <v>1250</v>
      </c>
      <c r="B29" s="590"/>
      <c r="C29" s="1420"/>
      <c r="D29" s="1432"/>
      <c r="E29" s="1432"/>
      <c r="F29" s="1432"/>
      <c r="G29" s="1432"/>
      <c r="H29" s="1432"/>
      <c r="I29" s="1432"/>
      <c r="J29" s="1432"/>
      <c r="K29" s="1432"/>
      <c r="L29" s="1432"/>
      <c r="M29" s="1432"/>
      <c r="N29" s="1432"/>
      <c r="O29" s="1432"/>
      <c r="P29" s="1432"/>
      <c r="Q29" s="1432"/>
      <c r="R29" s="1432"/>
      <c r="S29" s="1432"/>
      <c r="T29" s="1432"/>
      <c r="U29" s="1432"/>
      <c r="V29" s="1432"/>
      <c r="W29" s="1432"/>
    </row>
    <row r="30" spans="1:23" s="1427" customFormat="1" ht="12.75">
      <c r="A30" s="1423" t="s">
        <v>770</v>
      </c>
      <c r="B30" s="1424" t="s">
        <v>1240</v>
      </c>
      <c r="C30" s="1425">
        <f>IF(+SUM(D30:W30)=0,"-",+SUM(D30:W30))</f>
        <v>1.0000000000000002</v>
      </c>
      <c r="D30" s="1426">
        <f>IF(ISERROR('I8 Demand Data'!D48/'I8 Demand Data'!$C48),"0",('I8 Demand Data'!D48/'I8 Demand Data'!$C48))</f>
        <v>0.47681327135551693</v>
      </c>
      <c r="E30" s="1426">
        <f>IF(ISERROR('I8 Demand Data'!E48/'I8 Demand Data'!$C48),"0",('I8 Demand Data'!E48/'I8 Demand Data'!$C48))</f>
        <v>0.23848744819917378</v>
      </c>
      <c r="F30" s="1426">
        <f>IF(ISERROR('I8 Demand Data'!F48/'I8 Demand Data'!$C48),"0",('I8 Demand Data'!F48/'I8 Demand Data'!$C48))</f>
        <v>0.27998629419636795</v>
      </c>
      <c r="G30" s="1426">
        <f>IF(ISERROR('I8 Demand Data'!G48/'I8 Demand Data'!$C48),"0",('I8 Demand Data'!G48/'I8 Demand Data'!$C48))</f>
        <v>0</v>
      </c>
      <c r="H30" s="1426">
        <f>IF(ISERROR('I8 Demand Data'!H48/'I8 Demand Data'!$C48),"0",('I8 Demand Data'!H48/'I8 Demand Data'!$C48))</f>
        <v>0</v>
      </c>
      <c r="I30" s="1426">
        <f>IF(ISERROR('I8 Demand Data'!I48/'I8 Demand Data'!$C48),"0",('I8 Demand Data'!I48/'I8 Demand Data'!$C48))</f>
        <v>0</v>
      </c>
      <c r="J30" s="1426">
        <f>IF(ISERROR('I8 Demand Data'!J48/'I8 Demand Data'!$C48),"0",('I8 Demand Data'!J48/'I8 Demand Data'!$C48))</f>
        <v>3.0902708189217672E-3</v>
      </c>
      <c r="K30" s="1426">
        <f>IF(ISERROR('I8 Demand Data'!K48/'I8 Demand Data'!$C48),"0",('I8 Demand Data'!K48/'I8 Demand Data'!$C48))</f>
        <v>0</v>
      </c>
      <c r="L30" s="1426">
        <f>IF(ISERROR('I8 Demand Data'!L48/'I8 Demand Data'!$C48),"0",('I8 Demand Data'!L48/'I8 Demand Data'!$C48))</f>
        <v>1.622715430019589E-3</v>
      </c>
      <c r="M30" s="1426">
        <f>IF(ISERROR('I8 Demand Data'!M48/'I8 Demand Data'!$C48),"0",('I8 Demand Data'!M48/'I8 Demand Data'!$C48))</f>
        <v>0</v>
      </c>
      <c r="N30" s="1426">
        <f>IF(ISERROR('I8 Demand Data'!N48/'I8 Demand Data'!$C48),"0",('I8 Demand Data'!N48/'I8 Demand Data'!$C48))</f>
        <v>0</v>
      </c>
      <c r="O30" s="1426">
        <f>IF(ISERROR('I8 Demand Data'!O48/'I8 Demand Data'!$C48),"0",('I8 Demand Data'!O48/'I8 Demand Data'!$C48))</f>
        <v>0</v>
      </c>
      <c r="P30" s="1426">
        <f>IF(ISERROR('I8 Demand Data'!P48/'I8 Demand Data'!$C48),"0",('I8 Demand Data'!P48/'I8 Demand Data'!$C48))</f>
        <v>0</v>
      </c>
      <c r="Q30" s="1426">
        <f>IF(ISERROR('I8 Demand Data'!Q48/'I8 Demand Data'!$C48),"0",('I8 Demand Data'!Q48/'I8 Demand Data'!$C48))</f>
        <v>0</v>
      </c>
      <c r="R30" s="1426">
        <f>IF(ISERROR('I8 Demand Data'!R48/'I8 Demand Data'!$C48),"0",('I8 Demand Data'!R48/'I8 Demand Data'!$C48))</f>
        <v>0</v>
      </c>
      <c r="S30" s="1426">
        <f>IF(ISERROR('I8 Demand Data'!S48/'I8 Demand Data'!$C48),"0",('I8 Demand Data'!S48/'I8 Demand Data'!$C48))</f>
        <v>0</v>
      </c>
      <c r="T30" s="1426">
        <f>IF(ISERROR('I8 Demand Data'!T48/'I8 Demand Data'!$C48),"0",('I8 Demand Data'!T48/'I8 Demand Data'!$C48))</f>
        <v>0</v>
      </c>
      <c r="U30" s="1426">
        <f>IF(ISERROR('I8 Demand Data'!U48/'I8 Demand Data'!$C48),"0",('I8 Demand Data'!U48/'I8 Demand Data'!$C48))</f>
        <v>0</v>
      </c>
      <c r="V30" s="1426">
        <f>IF(ISERROR('I8 Demand Data'!V48/'I8 Demand Data'!$C48),"0",('I8 Demand Data'!V48/'I8 Demand Data'!$C48))</f>
        <v>0</v>
      </c>
      <c r="W30" s="1426">
        <f>IF(ISERROR('I8 Demand Data'!W48/'I8 Demand Data'!$C48),"0",('I8 Demand Data'!W48/'I8 Demand Data'!$C48))</f>
        <v>0</v>
      </c>
    </row>
    <row r="31" spans="1:23" s="1427" customFormat="1" ht="12.75">
      <c r="A31" s="1423" t="s">
        <v>637</v>
      </c>
      <c r="B31" s="1424" t="s">
        <v>1433</v>
      </c>
      <c r="C31" s="1425" t="str">
        <f>IF(+SUM(D31:W31)=0,"-",+SUM(D31:W31))</f>
        <v>-</v>
      </c>
      <c r="D31" s="1426" t="str">
        <f>IF(ISERROR('I8 Demand Data'!D49/'I8 Demand Data'!$C49),"0",('I8 Demand Data'!D49/'I8 Demand Data'!$C49))</f>
        <v>0</v>
      </c>
      <c r="E31" s="1426" t="str">
        <f>IF(ISERROR('I8 Demand Data'!E49/'I8 Demand Data'!$C49),"0",('I8 Demand Data'!E49/'I8 Demand Data'!$C49))</f>
        <v>0</v>
      </c>
      <c r="F31" s="1426" t="str">
        <f>IF(ISERROR('I8 Demand Data'!F49/'I8 Demand Data'!$C49),"0",('I8 Demand Data'!F49/'I8 Demand Data'!$C49))</f>
        <v>0</v>
      </c>
      <c r="G31" s="1426" t="str">
        <f>IF(ISERROR('I8 Demand Data'!G49/'I8 Demand Data'!$C49),"0",('I8 Demand Data'!G49/'I8 Demand Data'!$C49))</f>
        <v>0</v>
      </c>
      <c r="H31" s="1426" t="str">
        <f>IF(ISERROR('I8 Demand Data'!H49/'I8 Demand Data'!$C49),"0",('I8 Demand Data'!H49/'I8 Demand Data'!$C49))</f>
        <v>0</v>
      </c>
      <c r="I31" s="1426" t="str">
        <f>IF(ISERROR('I8 Demand Data'!I49/'I8 Demand Data'!$C49),"0",('I8 Demand Data'!I49/'I8 Demand Data'!$C49))</f>
        <v>0</v>
      </c>
      <c r="J31" s="1426" t="str">
        <f>IF(ISERROR('I8 Demand Data'!J49/'I8 Demand Data'!$C49),"0",('I8 Demand Data'!J49/'I8 Demand Data'!$C49))</f>
        <v>0</v>
      </c>
      <c r="K31" s="1426" t="str">
        <f>IF(ISERROR('I8 Demand Data'!K49/'I8 Demand Data'!$C49),"0",('I8 Demand Data'!K49/'I8 Demand Data'!$C49))</f>
        <v>0</v>
      </c>
      <c r="L31" s="1426" t="str">
        <f>IF(ISERROR('I8 Demand Data'!L49/'I8 Demand Data'!$C49),"0",('I8 Demand Data'!L49/'I8 Demand Data'!$C49))</f>
        <v>0</v>
      </c>
      <c r="M31" s="1426" t="str">
        <f>IF(ISERROR('I8 Demand Data'!M49/'I8 Demand Data'!$C49),"0",('I8 Demand Data'!M49/'I8 Demand Data'!$C49))</f>
        <v>0</v>
      </c>
      <c r="N31" s="1426" t="str">
        <f>IF(ISERROR('I8 Demand Data'!N49/'I8 Demand Data'!$C49),"0",('I8 Demand Data'!N49/'I8 Demand Data'!$C49))</f>
        <v>0</v>
      </c>
      <c r="O31" s="1426" t="str">
        <f>IF(ISERROR('I8 Demand Data'!O49/'I8 Demand Data'!$C49),"0",('I8 Demand Data'!O49/'I8 Demand Data'!$C49))</f>
        <v>0</v>
      </c>
      <c r="P31" s="1426" t="str">
        <f>IF(ISERROR('I8 Demand Data'!P49/'I8 Demand Data'!$C49),"0",('I8 Demand Data'!P49/'I8 Demand Data'!$C49))</f>
        <v>0</v>
      </c>
      <c r="Q31" s="1426" t="str">
        <f>IF(ISERROR('I8 Demand Data'!Q49/'I8 Demand Data'!$C49),"0",('I8 Demand Data'!Q49/'I8 Demand Data'!$C49))</f>
        <v>0</v>
      </c>
      <c r="R31" s="1426" t="str">
        <f>IF(ISERROR('I8 Demand Data'!R49/'I8 Demand Data'!$C49),"0",('I8 Demand Data'!R49/'I8 Demand Data'!$C49))</f>
        <v>0</v>
      </c>
      <c r="S31" s="1426" t="str">
        <f>IF(ISERROR('I8 Demand Data'!S49/'I8 Demand Data'!$C49),"0",('I8 Demand Data'!S49/'I8 Demand Data'!$C49))</f>
        <v>0</v>
      </c>
      <c r="T31" s="1426" t="str">
        <f>IF(ISERROR('I8 Demand Data'!T49/'I8 Demand Data'!$C49),"0",('I8 Demand Data'!T49/'I8 Demand Data'!$C49))</f>
        <v>0</v>
      </c>
      <c r="U31" s="1426" t="str">
        <f>IF(ISERROR('I8 Demand Data'!U49/'I8 Demand Data'!$C49),"0",('I8 Demand Data'!U49/'I8 Demand Data'!$C49))</f>
        <v>0</v>
      </c>
      <c r="V31" s="1426" t="str">
        <f>IF(ISERROR('I8 Demand Data'!V49/'I8 Demand Data'!$C49),"0",('I8 Demand Data'!V49/'I8 Demand Data'!$C49))</f>
        <v>0</v>
      </c>
      <c r="W31" s="1426" t="str">
        <f>IF(ISERROR('I8 Demand Data'!W49/'I8 Demand Data'!$C49),"0",('I8 Demand Data'!W49/'I8 Demand Data'!$C49))</f>
        <v>0</v>
      </c>
    </row>
    <row r="32" spans="1:23" s="1427" customFormat="1" ht="12.75">
      <c r="A32" s="1423" t="s">
        <v>638</v>
      </c>
      <c r="B32" s="1424" t="s">
        <v>1241</v>
      </c>
      <c r="C32" s="1425">
        <f>IF(+SUM(D32:W32)=0,"-",+SUM(D32:W32))</f>
        <v>1.0000000000000002</v>
      </c>
      <c r="D32" s="1426">
        <f>IF(ISERROR('I8 Demand Data'!D50/'I8 Demand Data'!$C50),"0",('I8 Demand Data'!D50/'I8 Demand Data'!$C50))</f>
        <v>0.47681327135551693</v>
      </c>
      <c r="E32" s="1426">
        <f>IF(ISERROR('I8 Demand Data'!E50/'I8 Demand Data'!$C50),"0",('I8 Demand Data'!E50/'I8 Demand Data'!$C50))</f>
        <v>0.23848744819917378</v>
      </c>
      <c r="F32" s="1426">
        <f>IF(ISERROR('I8 Demand Data'!F50/'I8 Demand Data'!$C50),"0",('I8 Demand Data'!F50/'I8 Demand Data'!$C50))</f>
        <v>0.27998629419636795</v>
      </c>
      <c r="G32" s="1426">
        <f>IF(ISERROR('I8 Demand Data'!G50/'I8 Demand Data'!$C50),"0",('I8 Demand Data'!G50/'I8 Demand Data'!$C50))</f>
        <v>0</v>
      </c>
      <c r="H32" s="1426">
        <f>IF(ISERROR('I8 Demand Data'!H50/'I8 Demand Data'!$C50),"0",('I8 Demand Data'!H50/'I8 Demand Data'!$C50))</f>
        <v>0</v>
      </c>
      <c r="I32" s="1426">
        <f>IF(ISERROR('I8 Demand Data'!I50/'I8 Demand Data'!$C50),"0",('I8 Demand Data'!I50/'I8 Demand Data'!$C50))</f>
        <v>0</v>
      </c>
      <c r="J32" s="1426">
        <f>IF(ISERROR('I8 Demand Data'!J50/'I8 Demand Data'!$C50),"0",('I8 Demand Data'!J50/'I8 Demand Data'!$C50))</f>
        <v>3.0902708189217672E-3</v>
      </c>
      <c r="K32" s="1426">
        <f>IF(ISERROR('I8 Demand Data'!K50/'I8 Demand Data'!$C50),"0",('I8 Demand Data'!K50/'I8 Demand Data'!$C50))</f>
        <v>0</v>
      </c>
      <c r="L32" s="1426">
        <f>IF(ISERROR('I8 Demand Data'!L50/'I8 Demand Data'!$C50),"0",('I8 Demand Data'!L50/'I8 Demand Data'!$C50))</f>
        <v>1.622715430019589E-3</v>
      </c>
      <c r="M32" s="1426">
        <f>IF(ISERROR('I8 Demand Data'!M50/'I8 Demand Data'!$C50),"0",('I8 Demand Data'!M50/'I8 Demand Data'!$C50))</f>
        <v>0</v>
      </c>
      <c r="N32" s="1426">
        <f>IF(ISERROR('I8 Demand Data'!N50/'I8 Demand Data'!$C50),"0",('I8 Demand Data'!N50/'I8 Demand Data'!$C50))</f>
        <v>0</v>
      </c>
      <c r="O32" s="1426">
        <f>IF(ISERROR('I8 Demand Data'!O50/'I8 Demand Data'!$C50),"0",('I8 Demand Data'!O50/'I8 Demand Data'!$C50))</f>
        <v>0</v>
      </c>
      <c r="P32" s="1426">
        <f>IF(ISERROR('I8 Demand Data'!P50/'I8 Demand Data'!$C50),"0",('I8 Demand Data'!P50/'I8 Demand Data'!$C50))</f>
        <v>0</v>
      </c>
      <c r="Q32" s="1426">
        <f>IF(ISERROR('I8 Demand Data'!Q50/'I8 Demand Data'!$C50),"0",('I8 Demand Data'!Q50/'I8 Demand Data'!$C50))</f>
        <v>0</v>
      </c>
      <c r="R32" s="1426">
        <f>IF(ISERROR('I8 Demand Data'!R50/'I8 Demand Data'!$C50),"0",('I8 Demand Data'!R50/'I8 Demand Data'!$C50))</f>
        <v>0</v>
      </c>
      <c r="S32" s="1426">
        <f>IF(ISERROR('I8 Demand Data'!S50/'I8 Demand Data'!$C50),"0",('I8 Demand Data'!S50/'I8 Demand Data'!$C50))</f>
        <v>0</v>
      </c>
      <c r="T32" s="1426">
        <f>IF(ISERROR('I8 Demand Data'!T50/'I8 Demand Data'!$C50),"0",('I8 Demand Data'!T50/'I8 Demand Data'!$C50))</f>
        <v>0</v>
      </c>
      <c r="U32" s="1426">
        <f>IF(ISERROR('I8 Demand Data'!U50/'I8 Demand Data'!$C50),"0",('I8 Demand Data'!U50/'I8 Demand Data'!$C50))</f>
        <v>0</v>
      </c>
      <c r="V32" s="1426">
        <f>IF(ISERROR('I8 Demand Data'!V50/'I8 Demand Data'!$C50),"0",('I8 Demand Data'!V50/'I8 Demand Data'!$C50))</f>
        <v>0</v>
      </c>
      <c r="W32" s="1426">
        <f>IF(ISERROR('I8 Demand Data'!W50/'I8 Demand Data'!$C50),"0",('I8 Demand Data'!W50/'I8 Demand Data'!$C50))</f>
        <v>0</v>
      </c>
    </row>
    <row r="33" spans="1:23" s="351" customFormat="1" ht="12.75">
      <c r="A33" s="459"/>
      <c r="B33" s="590"/>
      <c r="C33" s="1433"/>
      <c r="D33" s="1434"/>
      <c r="E33" s="1434"/>
      <c r="F33" s="1434"/>
      <c r="G33" s="1434"/>
      <c r="H33" s="1434"/>
      <c r="I33" s="1434"/>
      <c r="J33" s="1434"/>
      <c r="K33" s="1434"/>
      <c r="L33" s="1434"/>
      <c r="M33" s="1434"/>
      <c r="N33" s="1434"/>
      <c r="O33" s="1434"/>
      <c r="P33" s="1434"/>
      <c r="Q33" s="1434"/>
      <c r="R33" s="1434"/>
      <c r="S33" s="1434"/>
      <c r="T33" s="1434"/>
      <c r="U33" s="1434"/>
      <c r="V33" s="1434"/>
      <c r="W33" s="1434"/>
    </row>
    <row r="34" spans="1:23" s="351" customFormat="1" ht="12.75">
      <c r="A34" s="459" t="s">
        <v>1235</v>
      </c>
      <c r="B34" s="590"/>
      <c r="C34" s="1433"/>
      <c r="D34" s="1434"/>
      <c r="E34" s="1434"/>
      <c r="F34" s="1434"/>
      <c r="G34" s="1434"/>
      <c r="H34" s="1434"/>
      <c r="I34" s="1434"/>
      <c r="J34" s="1434"/>
      <c r="K34" s="1434"/>
      <c r="L34" s="1434"/>
      <c r="M34" s="1434"/>
      <c r="N34" s="1434"/>
      <c r="O34" s="1434"/>
      <c r="P34" s="1434"/>
      <c r="Q34" s="1434"/>
      <c r="R34" s="1434"/>
      <c r="S34" s="1434"/>
      <c r="T34" s="1434"/>
      <c r="U34" s="1434"/>
      <c r="V34" s="1434"/>
      <c r="W34" s="1434"/>
    </row>
    <row r="35" spans="1:23" s="351" customFormat="1" ht="12.75">
      <c r="A35" s="459" t="s">
        <v>1229</v>
      </c>
      <c r="B35" s="1309"/>
      <c r="C35" s="1420"/>
      <c r="D35" s="1432"/>
      <c r="E35" s="1432"/>
      <c r="F35" s="1432"/>
      <c r="G35" s="1432"/>
      <c r="H35" s="1432"/>
      <c r="I35" s="1432"/>
      <c r="J35" s="1432"/>
      <c r="K35" s="1432"/>
      <c r="L35" s="1432"/>
      <c r="M35" s="1432"/>
      <c r="N35" s="1432"/>
      <c r="O35" s="1432"/>
      <c r="P35" s="1432"/>
      <c r="Q35" s="1432"/>
      <c r="R35" s="1432"/>
      <c r="S35" s="1432"/>
      <c r="T35" s="1432"/>
      <c r="U35" s="1432"/>
      <c r="V35" s="1432"/>
      <c r="W35" s="1432"/>
    </row>
    <row r="36" spans="1:23" s="1427" customFormat="1" ht="12.75">
      <c r="A36" s="1423" t="s">
        <v>639</v>
      </c>
      <c r="B36" s="1424" t="s">
        <v>1242</v>
      </c>
      <c r="C36" s="1425">
        <f>IF(+SUM(D36:W36)=0,"-",+SUM(D36:W36))</f>
        <v>1</v>
      </c>
      <c r="D36" s="1426">
        <f>IF(ISERROR('E3 PLCC'!C39/'E3 PLCC'!$B39),"0",('E3 PLCC'!C39/'E3 PLCC'!$B39))</f>
        <v>0.48143128547054054</v>
      </c>
      <c r="E36" s="1426">
        <f>IF(ISERROR('E3 PLCC'!D39/'E3 PLCC'!$B39),"0",('E3 PLCC'!D39/'E3 PLCC'!$B39))</f>
        <v>0.26222485751279662</v>
      </c>
      <c r="F36" s="1426">
        <f>IF(ISERROR('E3 PLCC'!E39/'E3 PLCC'!$B39),"0",('E3 PLCC'!E39/'E3 PLCC'!$B39))</f>
        <v>0.25431091857355487</v>
      </c>
      <c r="G36" s="1426">
        <f>IF(ISERROR('E3 PLCC'!F39/'E3 PLCC'!$B39),"0",('E3 PLCC'!F39/'E3 PLCC'!$B39))</f>
        <v>0</v>
      </c>
      <c r="H36" s="1426">
        <f>IF(ISERROR('E3 PLCC'!G39/'E3 PLCC'!$B39),"0",('E3 PLCC'!G39/'E3 PLCC'!$B39))</f>
        <v>0</v>
      </c>
      <c r="I36" s="1426">
        <f>IF(ISERROR('E3 PLCC'!H39/'E3 PLCC'!$B39),"0",('E3 PLCC'!H39/'E3 PLCC'!$B39))</f>
        <v>0</v>
      </c>
      <c r="J36" s="1426">
        <f>IF(ISERROR('E3 PLCC'!I39/'E3 PLCC'!$B39),"0",('E3 PLCC'!I39/'E3 PLCC'!$B39))</f>
        <v>4.8403296264475613E-4</v>
      </c>
      <c r="K36" s="1426">
        <f>IF(ISERROR('E3 PLCC'!J39/'E3 PLCC'!$B39),"0",('E3 PLCC'!J39/'E3 PLCC'!$B39))</f>
        <v>0</v>
      </c>
      <c r="L36" s="1426">
        <f>IF(ISERROR('E3 PLCC'!K39/'E3 PLCC'!$B39),"0",('E3 PLCC'!K39/'E3 PLCC'!$B39))</f>
        <v>1.5489054804632197E-3</v>
      </c>
      <c r="M36" s="1426">
        <f>IF(ISERROR('E3 PLCC'!L39/'E3 PLCC'!$B39),"0",('E3 PLCC'!L39/'E3 PLCC'!$B39))</f>
        <v>0</v>
      </c>
      <c r="N36" s="1426">
        <f>IF(ISERROR('E3 PLCC'!M39/'E3 PLCC'!$B39),"0",('E3 PLCC'!M39/'E3 PLCC'!$B39))</f>
        <v>0</v>
      </c>
      <c r="O36" s="1426">
        <f>IF(ISERROR('E3 PLCC'!N39/'E3 PLCC'!$B39),"0",('E3 PLCC'!N39/'E3 PLCC'!$B39))</f>
        <v>0</v>
      </c>
      <c r="P36" s="1426">
        <f>IF(ISERROR('E3 PLCC'!O39/'E3 PLCC'!$B39),"0",('E3 PLCC'!O39/'E3 PLCC'!$B39))</f>
        <v>0</v>
      </c>
      <c r="Q36" s="1426">
        <f>IF(ISERROR('E3 PLCC'!P39/'E3 PLCC'!$B39),"0",('E3 PLCC'!P39/'E3 PLCC'!$B39))</f>
        <v>0</v>
      </c>
      <c r="R36" s="1426">
        <f>IF(ISERROR('E3 PLCC'!Q39/'E3 PLCC'!$B39),"0",('E3 PLCC'!Q39/'E3 PLCC'!$B39))</f>
        <v>0</v>
      </c>
      <c r="S36" s="1426">
        <f>IF(ISERROR('E3 PLCC'!R39/'E3 PLCC'!$B39),"0",('E3 PLCC'!R39/'E3 PLCC'!$B39))</f>
        <v>0</v>
      </c>
      <c r="T36" s="1426">
        <f>IF(ISERROR('E3 PLCC'!S39/'E3 PLCC'!$B39),"0",('E3 PLCC'!S39/'E3 PLCC'!$B39))</f>
        <v>0</v>
      </c>
      <c r="U36" s="1426">
        <f>IF(ISERROR('E3 PLCC'!T39/'E3 PLCC'!$B39),"0",('E3 PLCC'!T39/'E3 PLCC'!$B39))</f>
        <v>0</v>
      </c>
      <c r="V36" s="1426">
        <f>IF(ISERROR('E3 PLCC'!U39/'E3 PLCC'!$B39),"0",('E3 PLCC'!U39/'E3 PLCC'!$B39))</f>
        <v>0</v>
      </c>
      <c r="W36" s="1426">
        <f>IF(ISERROR('E3 PLCC'!V39/'E3 PLCC'!$B39),"0",('E3 PLCC'!V39/'E3 PLCC'!$B39))</f>
        <v>0</v>
      </c>
    </row>
    <row r="37" spans="1:23" s="1427" customFormat="1" ht="12.75">
      <c r="A37" s="1423" t="s">
        <v>771</v>
      </c>
      <c r="B37" s="1424" t="s">
        <v>1243</v>
      </c>
      <c r="C37" s="1425">
        <f>IF(+SUM(D37:W37)=0,"-",+SUM(D37:W37))</f>
        <v>1</v>
      </c>
      <c r="D37" s="1426">
        <f>IF(ISERROR('E3 PLCC'!C40/'E3 PLCC'!$B40),"0",('E3 PLCC'!C40/'E3 PLCC'!$B40))</f>
        <v>0.48143128547054054</v>
      </c>
      <c r="E37" s="1426">
        <f>IF(ISERROR('E3 PLCC'!D40/'E3 PLCC'!$B40),"0",('E3 PLCC'!D40/'E3 PLCC'!$B40))</f>
        <v>0.26222485751279662</v>
      </c>
      <c r="F37" s="1426">
        <f>IF(ISERROR('E3 PLCC'!E40/'E3 PLCC'!$B40),"0",('E3 PLCC'!E40/'E3 PLCC'!$B40))</f>
        <v>0.25431091857355487</v>
      </c>
      <c r="G37" s="1426">
        <f>IF(ISERROR('E3 PLCC'!F40/'E3 PLCC'!$B40),"0",('E3 PLCC'!F40/'E3 PLCC'!$B40))</f>
        <v>0</v>
      </c>
      <c r="H37" s="1426">
        <f>IF(ISERROR('E3 PLCC'!G40/'E3 PLCC'!$B40),"0",('E3 PLCC'!G40/'E3 PLCC'!$B40))</f>
        <v>0</v>
      </c>
      <c r="I37" s="1426">
        <f>IF(ISERROR('E3 PLCC'!H40/'E3 PLCC'!$B40),"0",('E3 PLCC'!H40/'E3 PLCC'!$B40))</f>
        <v>0</v>
      </c>
      <c r="J37" s="1426">
        <f>IF(ISERROR('E3 PLCC'!I40/'E3 PLCC'!$B40),"0",('E3 PLCC'!I40/'E3 PLCC'!$B40))</f>
        <v>4.8403296264475613E-4</v>
      </c>
      <c r="K37" s="1426">
        <f>IF(ISERROR('E3 PLCC'!J40/'E3 PLCC'!$B40),"0",('E3 PLCC'!J40/'E3 PLCC'!$B40))</f>
        <v>0</v>
      </c>
      <c r="L37" s="1426">
        <f>IF(ISERROR('E3 PLCC'!K40/'E3 PLCC'!$B40),"0",('E3 PLCC'!K40/'E3 PLCC'!$B40))</f>
        <v>1.5489054804632197E-3</v>
      </c>
      <c r="M37" s="1426">
        <f>IF(ISERROR('E3 PLCC'!L40/'E3 PLCC'!$B40),"0",('E3 PLCC'!L40/'E3 PLCC'!$B40))</f>
        <v>0</v>
      </c>
      <c r="N37" s="1426">
        <f>IF(ISERROR('E3 PLCC'!M40/'E3 PLCC'!$B40),"0",('E3 PLCC'!M40/'E3 PLCC'!$B40))</f>
        <v>0</v>
      </c>
      <c r="O37" s="1426">
        <f>IF(ISERROR('E3 PLCC'!N40/'E3 PLCC'!$B40),"0",('E3 PLCC'!N40/'E3 PLCC'!$B40))</f>
        <v>0</v>
      </c>
      <c r="P37" s="1426">
        <f>IF(ISERROR('E3 PLCC'!O40/'E3 PLCC'!$B40),"0",('E3 PLCC'!O40/'E3 PLCC'!$B40))</f>
        <v>0</v>
      </c>
      <c r="Q37" s="1426">
        <f>IF(ISERROR('E3 PLCC'!P40/'E3 PLCC'!$B40),"0",('E3 PLCC'!P40/'E3 PLCC'!$B40))</f>
        <v>0</v>
      </c>
      <c r="R37" s="1426">
        <f>IF(ISERROR('E3 PLCC'!Q40/'E3 PLCC'!$B40),"0",('E3 PLCC'!Q40/'E3 PLCC'!$B40))</f>
        <v>0</v>
      </c>
      <c r="S37" s="1426">
        <f>IF(ISERROR('E3 PLCC'!R40/'E3 PLCC'!$B40),"0",('E3 PLCC'!R40/'E3 PLCC'!$B40))</f>
        <v>0</v>
      </c>
      <c r="T37" s="1426">
        <f>IF(ISERROR('E3 PLCC'!S40/'E3 PLCC'!$B40),"0",('E3 PLCC'!S40/'E3 PLCC'!$B40))</f>
        <v>0</v>
      </c>
      <c r="U37" s="1426">
        <f>IF(ISERROR('E3 PLCC'!T40/'E3 PLCC'!$B40),"0",('E3 PLCC'!T40/'E3 PLCC'!$B40))</f>
        <v>0</v>
      </c>
      <c r="V37" s="1426">
        <f>IF(ISERROR('E3 PLCC'!U40/'E3 PLCC'!$B40),"0",('E3 PLCC'!U40/'E3 PLCC'!$B40))</f>
        <v>0</v>
      </c>
      <c r="W37" s="1426">
        <f>IF(ISERROR('E3 PLCC'!V40/'E3 PLCC'!$B40),"0",('E3 PLCC'!V40/'E3 PLCC'!$B40))</f>
        <v>0</v>
      </c>
    </row>
    <row r="38" spans="1:23" s="1427" customFormat="1" ht="12.75">
      <c r="A38" s="1423" t="s">
        <v>1059</v>
      </c>
      <c r="B38" s="1424" t="s">
        <v>1060</v>
      </c>
      <c r="C38" s="1425">
        <f>IF(+SUM(D38:W38)=0,"-",+SUM(D38:W38))</f>
        <v>1</v>
      </c>
      <c r="D38" s="1426">
        <f>IF(ISERROR('E3 PLCC'!C41/'E3 PLCC'!$B41),"0",('E3 PLCC'!C41/'E3 PLCC'!$B41))</f>
        <v>0.48143128547054054</v>
      </c>
      <c r="E38" s="1426">
        <f>IF(ISERROR('E3 PLCC'!D41/'E3 PLCC'!$B41),"0",('E3 PLCC'!D41/'E3 PLCC'!$B41))</f>
        <v>0.26222485751279662</v>
      </c>
      <c r="F38" s="1426">
        <f>IF(ISERROR('E3 PLCC'!E41/'E3 PLCC'!$B41),"0",('E3 PLCC'!E41/'E3 PLCC'!$B41))</f>
        <v>0.25431091857355487</v>
      </c>
      <c r="G38" s="1426">
        <f>IF(ISERROR('E3 PLCC'!F41/'E3 PLCC'!$B41),"0",('E3 PLCC'!F41/'E3 PLCC'!$B41))</f>
        <v>0</v>
      </c>
      <c r="H38" s="1426">
        <f>IF(ISERROR('E3 PLCC'!G41/'E3 PLCC'!$B41),"0",('E3 PLCC'!G41/'E3 PLCC'!$B41))</f>
        <v>0</v>
      </c>
      <c r="I38" s="1426">
        <f>IF(ISERROR('E3 PLCC'!H41/'E3 PLCC'!$B41),"0",('E3 PLCC'!H41/'E3 PLCC'!$B41))</f>
        <v>0</v>
      </c>
      <c r="J38" s="1426">
        <f>IF(ISERROR('E3 PLCC'!I41/'E3 PLCC'!$B41),"0",('E3 PLCC'!I41/'E3 PLCC'!$B41))</f>
        <v>4.8403296264475613E-4</v>
      </c>
      <c r="K38" s="1426">
        <f>IF(ISERROR('E3 PLCC'!J41/'E3 PLCC'!$B41),"0",('E3 PLCC'!J41/'E3 PLCC'!$B41))</f>
        <v>0</v>
      </c>
      <c r="L38" s="1426">
        <f>IF(ISERROR('E3 PLCC'!K41/'E3 PLCC'!$B41),"0",('E3 PLCC'!K41/'E3 PLCC'!$B41))</f>
        <v>1.5489054804632197E-3</v>
      </c>
      <c r="M38" s="1426">
        <f>IF(ISERROR('E3 PLCC'!L41/'E3 PLCC'!$B41),"0",('E3 PLCC'!L41/'E3 PLCC'!$B41))</f>
        <v>0</v>
      </c>
      <c r="N38" s="1426">
        <f>IF(ISERROR('E3 PLCC'!M41/'E3 PLCC'!$B41),"0",('E3 PLCC'!M41/'E3 PLCC'!$B41))</f>
        <v>0</v>
      </c>
      <c r="O38" s="1426">
        <f>IF(ISERROR('E3 PLCC'!N41/'E3 PLCC'!$B41),"0",('E3 PLCC'!N41/'E3 PLCC'!$B41))</f>
        <v>0</v>
      </c>
      <c r="P38" s="1426">
        <f>IF(ISERROR('E3 PLCC'!O41/'E3 PLCC'!$B41),"0",('E3 PLCC'!O41/'E3 PLCC'!$B41))</f>
        <v>0</v>
      </c>
      <c r="Q38" s="1426">
        <f>IF(ISERROR('E3 PLCC'!P41/'E3 PLCC'!$B41),"0",('E3 PLCC'!P41/'E3 PLCC'!$B41))</f>
        <v>0</v>
      </c>
      <c r="R38" s="1426">
        <f>IF(ISERROR('E3 PLCC'!Q41/'E3 PLCC'!$B41),"0",('E3 PLCC'!Q41/'E3 PLCC'!$B41))</f>
        <v>0</v>
      </c>
      <c r="S38" s="1426">
        <f>IF(ISERROR('E3 PLCC'!R41/'E3 PLCC'!$B41),"0",('E3 PLCC'!R41/'E3 PLCC'!$B41))</f>
        <v>0</v>
      </c>
      <c r="T38" s="1426">
        <f>IF(ISERROR('E3 PLCC'!S41/'E3 PLCC'!$B41),"0",('E3 PLCC'!S41/'E3 PLCC'!$B41))</f>
        <v>0</v>
      </c>
      <c r="U38" s="1426">
        <f>IF(ISERROR('E3 PLCC'!T41/'E3 PLCC'!$B41),"0",('E3 PLCC'!T41/'E3 PLCC'!$B41))</f>
        <v>0</v>
      </c>
      <c r="V38" s="1426">
        <f>IF(ISERROR('E3 PLCC'!U41/'E3 PLCC'!$B41),"0",('E3 PLCC'!U41/'E3 PLCC'!$B41))</f>
        <v>0</v>
      </c>
      <c r="W38" s="1426">
        <f>IF(ISERROR('E3 PLCC'!V41/'E3 PLCC'!$B41),"0",('E3 PLCC'!V41/'E3 PLCC'!$B41))</f>
        <v>0</v>
      </c>
    </row>
    <row r="39" spans="1:23" s="1427" customFormat="1" ht="12.75">
      <c r="A39" s="1423" t="s">
        <v>772</v>
      </c>
      <c r="B39" s="1424" t="s">
        <v>1244</v>
      </c>
      <c r="C39" s="1425">
        <f>IF(+SUM(D39:W39)=0,"-",+SUM(D39:W39))</f>
        <v>1</v>
      </c>
      <c r="D39" s="1426">
        <f>IF(ISERROR('E3 PLCC'!C42/'E3 PLCC'!$B42),"0",('E3 PLCC'!C42/'E3 PLCC'!$B42))</f>
        <v>0.64561933044480146</v>
      </c>
      <c r="E39" s="1426">
        <f>IF(ISERROR('E3 PLCC'!D42/'E3 PLCC'!$B42),"0",('E3 PLCC'!D42/'E3 PLCC'!$B42))</f>
        <v>0.35165441474774028</v>
      </c>
      <c r="F39" s="1426">
        <f>IF(ISERROR('E3 PLCC'!E42/'E3 PLCC'!$B42),"0",('E3 PLCC'!E42/'E3 PLCC'!$B42))</f>
        <v>0</v>
      </c>
      <c r="G39" s="1426">
        <f>IF(ISERROR('E3 PLCC'!F42/'E3 PLCC'!$B42),"0",('E3 PLCC'!F42/'E3 PLCC'!$B42))</f>
        <v>0</v>
      </c>
      <c r="H39" s="1426">
        <f>IF(ISERROR('E3 PLCC'!G42/'E3 PLCC'!$B42),"0",('E3 PLCC'!G42/'E3 PLCC'!$B42))</f>
        <v>0</v>
      </c>
      <c r="I39" s="1426">
        <f>IF(ISERROR('E3 PLCC'!H42/'E3 PLCC'!$B42),"0",('E3 PLCC'!H42/'E3 PLCC'!$B42))</f>
        <v>0</v>
      </c>
      <c r="J39" s="1426">
        <f>IF(ISERROR('E3 PLCC'!I42/'E3 PLCC'!$B42),"0",('E3 PLCC'!I42/'E3 PLCC'!$B42))</f>
        <v>6.4910828749006053E-4</v>
      </c>
      <c r="K39" s="1426">
        <f>IF(ISERROR('E3 PLCC'!J42/'E3 PLCC'!$B42),"0",('E3 PLCC'!J42/'E3 PLCC'!$B42))</f>
        <v>0</v>
      </c>
      <c r="L39" s="1426">
        <f>IF(ISERROR('E3 PLCC'!K42/'E3 PLCC'!$B42),"0",('E3 PLCC'!K42/'E3 PLCC'!$B42))</f>
        <v>2.0771465199681937E-3</v>
      </c>
      <c r="M39" s="1426">
        <f>IF(ISERROR('E3 PLCC'!L42/'E3 PLCC'!$B42),"0",('E3 PLCC'!L42/'E3 PLCC'!$B42))</f>
        <v>0</v>
      </c>
      <c r="N39" s="1426">
        <f>IF(ISERROR('E3 PLCC'!M42/'E3 PLCC'!$B42),"0",('E3 PLCC'!M42/'E3 PLCC'!$B42))</f>
        <v>0</v>
      </c>
      <c r="O39" s="1426">
        <f>IF(ISERROR('E3 PLCC'!N42/'E3 PLCC'!$B42),"0",('E3 PLCC'!N42/'E3 PLCC'!$B42))</f>
        <v>0</v>
      </c>
      <c r="P39" s="1426">
        <f>IF(ISERROR('E3 PLCC'!O42/'E3 PLCC'!$B42),"0",('E3 PLCC'!O42/'E3 PLCC'!$B42))</f>
        <v>0</v>
      </c>
      <c r="Q39" s="1426">
        <f>IF(ISERROR('E3 PLCC'!P42/'E3 PLCC'!$B42),"0",('E3 PLCC'!P42/'E3 PLCC'!$B42))</f>
        <v>0</v>
      </c>
      <c r="R39" s="1426">
        <f>IF(ISERROR('E3 PLCC'!Q42/'E3 PLCC'!$B42),"0",('E3 PLCC'!Q42/'E3 PLCC'!$B42))</f>
        <v>0</v>
      </c>
      <c r="S39" s="1426">
        <f>IF(ISERROR('E3 PLCC'!R42/'E3 PLCC'!$B42),"0",('E3 PLCC'!R42/'E3 PLCC'!$B42))</f>
        <v>0</v>
      </c>
      <c r="T39" s="1426">
        <f>IF(ISERROR('E3 PLCC'!S42/'E3 PLCC'!$B42),"0",('E3 PLCC'!S42/'E3 PLCC'!$B42))</f>
        <v>0</v>
      </c>
      <c r="U39" s="1426">
        <f>IF(ISERROR('E3 PLCC'!T42/'E3 PLCC'!$B42),"0",('E3 PLCC'!T42/'E3 PLCC'!$B42))</f>
        <v>0</v>
      </c>
      <c r="V39" s="1426">
        <f>IF(ISERROR('E3 PLCC'!U42/'E3 PLCC'!$B42),"0",('E3 PLCC'!U42/'E3 PLCC'!$B42))</f>
        <v>0</v>
      </c>
      <c r="W39" s="1426">
        <f>IF(ISERROR('E3 PLCC'!V42/'E3 PLCC'!$B42),"0",('E3 PLCC'!V42/'E3 PLCC'!$B42))</f>
        <v>0</v>
      </c>
    </row>
    <row r="40" spans="1:23" s="351" customFormat="1" ht="12.75">
      <c r="A40" s="459"/>
      <c r="B40" s="1309"/>
      <c r="C40" s="1425"/>
      <c r="D40" s="1426"/>
      <c r="E40" s="1426"/>
      <c r="F40" s="1426"/>
      <c r="G40" s="1426"/>
      <c r="H40" s="1426"/>
      <c r="I40" s="1426"/>
      <c r="J40" s="1426"/>
      <c r="K40" s="1426"/>
      <c r="L40" s="1426"/>
      <c r="M40" s="1426"/>
      <c r="N40" s="1426"/>
      <c r="O40" s="1426"/>
      <c r="P40" s="1426"/>
      <c r="Q40" s="1426"/>
      <c r="R40" s="1426"/>
      <c r="S40" s="1426"/>
      <c r="T40" s="1426"/>
      <c r="U40" s="1426"/>
      <c r="V40" s="1426"/>
      <c r="W40" s="1426"/>
    </row>
    <row r="41" spans="1:23" s="351" customFormat="1" ht="12.75">
      <c r="A41" s="459" t="s">
        <v>1085</v>
      </c>
      <c r="B41" s="590"/>
      <c r="C41" s="1425"/>
      <c r="D41" s="1432"/>
      <c r="E41" s="1432"/>
      <c r="F41" s="1432"/>
      <c r="G41" s="1432"/>
      <c r="H41" s="1432"/>
      <c r="I41" s="1432"/>
      <c r="J41" s="1432"/>
      <c r="K41" s="1432"/>
      <c r="L41" s="1432"/>
      <c r="M41" s="1432"/>
      <c r="N41" s="1432"/>
      <c r="O41" s="1432"/>
      <c r="P41" s="1432"/>
      <c r="Q41" s="1432"/>
      <c r="R41" s="1432"/>
      <c r="S41" s="1432"/>
      <c r="T41" s="1432"/>
      <c r="U41" s="1432"/>
      <c r="V41" s="1432"/>
      <c r="W41" s="1432"/>
    </row>
    <row r="42" spans="1:23" s="1427" customFormat="1" ht="12.75">
      <c r="A42" s="1423" t="s">
        <v>639</v>
      </c>
      <c r="B42" s="1424" t="s">
        <v>1245</v>
      </c>
      <c r="C42" s="1425">
        <f>IF(+SUM(D42:W42)=0,"-",+SUM(D42:W42))</f>
        <v>0.99999999999999989</v>
      </c>
      <c r="D42" s="1426">
        <f>IF(ISERROR('E3 PLCC'!C52/'E3 PLCC'!$B52),"0",('E3 PLCC'!C52/'E3 PLCC'!$B52))</f>
        <v>0.48331159640572546</v>
      </c>
      <c r="E42" s="1426">
        <f>IF(ISERROR('E3 PLCC'!D52/'E3 PLCC'!$B52),"0",('E3 PLCC'!D52/'E3 PLCC'!$B52))</f>
        <v>0.25399518192010617</v>
      </c>
      <c r="F42" s="1426">
        <f>IF(ISERROR('E3 PLCC'!E52/'E3 PLCC'!$B52),"0",('E3 PLCC'!E52/'E3 PLCC'!$B52))</f>
        <v>0.26061105281909969</v>
      </c>
      <c r="G42" s="1426">
        <f>IF(ISERROR('E3 PLCC'!F52/'E3 PLCC'!$B52),"0",('E3 PLCC'!F52/'E3 PLCC'!$B52))</f>
        <v>0</v>
      </c>
      <c r="H42" s="1426">
        <f>IF(ISERROR('E3 PLCC'!G52/'E3 PLCC'!$B52),"0",('E3 PLCC'!G52/'E3 PLCC'!$B52))</f>
        <v>0</v>
      </c>
      <c r="I42" s="1426">
        <f>IF(ISERROR('E3 PLCC'!H52/'E3 PLCC'!$B52),"0",('E3 PLCC'!H52/'E3 PLCC'!$B52))</f>
        <v>0</v>
      </c>
      <c r="J42" s="1426">
        <f>IF(ISERROR('E3 PLCC'!I52/'E3 PLCC'!$B52),"0",('E3 PLCC'!I52/'E3 PLCC'!$B52))</f>
        <v>5.0665019236363748E-4</v>
      </c>
      <c r="K42" s="1426">
        <f>IF(ISERROR('E3 PLCC'!J52/'E3 PLCC'!$B52),"0",('E3 PLCC'!J52/'E3 PLCC'!$B52))</f>
        <v>0</v>
      </c>
      <c r="L42" s="1426">
        <f>IF(ISERROR('E3 PLCC'!K52/'E3 PLCC'!$B52),"0",('E3 PLCC'!K52/'E3 PLCC'!$B52))</f>
        <v>1.5755186627049891E-3</v>
      </c>
      <c r="M42" s="1426">
        <f>IF(ISERROR('E3 PLCC'!L52/'E3 PLCC'!$B52),"0",('E3 PLCC'!L52/'E3 PLCC'!$B52))</f>
        <v>0</v>
      </c>
      <c r="N42" s="1426">
        <f>IF(ISERROR('E3 PLCC'!M52/'E3 PLCC'!$B52),"0",('E3 PLCC'!M52/'E3 PLCC'!$B52))</f>
        <v>0</v>
      </c>
      <c r="O42" s="1426">
        <f>IF(ISERROR('E3 PLCC'!N52/'E3 PLCC'!$B52),"0",('E3 PLCC'!N52/'E3 PLCC'!$B52))</f>
        <v>0</v>
      </c>
      <c r="P42" s="1426">
        <f>IF(ISERROR('E3 PLCC'!O52/'E3 PLCC'!$B52),"0",('E3 PLCC'!O52/'E3 PLCC'!$B52))</f>
        <v>0</v>
      </c>
      <c r="Q42" s="1426">
        <f>IF(ISERROR('E3 PLCC'!P52/'E3 PLCC'!$B52),"0",('E3 PLCC'!P52/'E3 PLCC'!$B52))</f>
        <v>0</v>
      </c>
      <c r="R42" s="1426">
        <f>IF(ISERROR('E3 PLCC'!Q52/'E3 PLCC'!$B52),"0",('E3 PLCC'!Q52/'E3 PLCC'!$B52))</f>
        <v>0</v>
      </c>
      <c r="S42" s="1426">
        <f>IF(ISERROR('E3 PLCC'!R52/'E3 PLCC'!$B52),"0",('E3 PLCC'!R52/'E3 PLCC'!$B52))</f>
        <v>0</v>
      </c>
      <c r="T42" s="1426">
        <f>IF(ISERROR('E3 PLCC'!S52/'E3 PLCC'!$B52),"0",('E3 PLCC'!S52/'E3 PLCC'!$B52))</f>
        <v>0</v>
      </c>
      <c r="U42" s="1426">
        <f>IF(ISERROR('E3 PLCC'!T52/'E3 PLCC'!$B52),"0",('E3 PLCC'!T52/'E3 PLCC'!$B52))</f>
        <v>0</v>
      </c>
      <c r="V42" s="1426">
        <f>IF(ISERROR('E3 PLCC'!U52/'E3 PLCC'!$B52),"0",('E3 PLCC'!U52/'E3 PLCC'!$B52))</f>
        <v>0</v>
      </c>
      <c r="W42" s="1426">
        <f>IF(ISERROR('E3 PLCC'!V52/'E3 PLCC'!$B52),"0",('E3 PLCC'!V52/'E3 PLCC'!$B52))</f>
        <v>0</v>
      </c>
    </row>
    <row r="43" spans="1:23" s="1427" customFormat="1" ht="12.75">
      <c r="A43" s="1423" t="s">
        <v>771</v>
      </c>
      <c r="B43" s="1424" t="s">
        <v>1246</v>
      </c>
      <c r="C43" s="1425">
        <f>IF(+SUM(D43:W43)=0,"-",+SUM(D43:W43))</f>
        <v>0.99999999999999989</v>
      </c>
      <c r="D43" s="1426">
        <f>IF(ISERROR('E3 PLCC'!C53/'E3 PLCC'!$B53),"0",('E3 PLCC'!C53/'E3 PLCC'!$B53))</f>
        <v>0.48331159640572546</v>
      </c>
      <c r="E43" s="1426">
        <f>IF(ISERROR('E3 PLCC'!D53/'E3 PLCC'!$B53),"0",('E3 PLCC'!D53/'E3 PLCC'!$B53))</f>
        <v>0.25399518192010617</v>
      </c>
      <c r="F43" s="1426">
        <f>IF(ISERROR('E3 PLCC'!E53/'E3 PLCC'!$B53),"0",('E3 PLCC'!E53/'E3 PLCC'!$B53))</f>
        <v>0.26061105281909969</v>
      </c>
      <c r="G43" s="1426">
        <f>IF(ISERROR('E3 PLCC'!F53/'E3 PLCC'!$B53),"0",('E3 PLCC'!F53/'E3 PLCC'!$B53))</f>
        <v>0</v>
      </c>
      <c r="H43" s="1426">
        <f>IF(ISERROR('E3 PLCC'!G53/'E3 PLCC'!$B53),"0",('E3 PLCC'!G53/'E3 PLCC'!$B53))</f>
        <v>0</v>
      </c>
      <c r="I43" s="1426">
        <f>IF(ISERROR('E3 PLCC'!H53/'E3 PLCC'!$B53),"0",('E3 PLCC'!H53/'E3 PLCC'!$B53))</f>
        <v>0</v>
      </c>
      <c r="J43" s="1426">
        <f>IF(ISERROR('E3 PLCC'!I53/'E3 PLCC'!$B53),"0",('E3 PLCC'!I53/'E3 PLCC'!$B53))</f>
        <v>5.0665019236363748E-4</v>
      </c>
      <c r="K43" s="1426">
        <f>IF(ISERROR('E3 PLCC'!J53/'E3 PLCC'!$B53),"0",('E3 PLCC'!J53/'E3 PLCC'!$B53))</f>
        <v>0</v>
      </c>
      <c r="L43" s="1426">
        <f>IF(ISERROR('E3 PLCC'!K53/'E3 PLCC'!$B53),"0",('E3 PLCC'!K53/'E3 PLCC'!$B53))</f>
        <v>1.5755186627049891E-3</v>
      </c>
      <c r="M43" s="1426">
        <f>IF(ISERROR('E3 PLCC'!L53/'E3 PLCC'!$B53),"0",('E3 PLCC'!L53/'E3 PLCC'!$B53))</f>
        <v>0</v>
      </c>
      <c r="N43" s="1426">
        <f>IF(ISERROR('E3 PLCC'!M53/'E3 PLCC'!$B53),"0",('E3 PLCC'!M53/'E3 PLCC'!$B53))</f>
        <v>0</v>
      </c>
      <c r="O43" s="1426">
        <f>IF(ISERROR('E3 PLCC'!N53/'E3 PLCC'!$B53),"0",('E3 PLCC'!N53/'E3 PLCC'!$B53))</f>
        <v>0</v>
      </c>
      <c r="P43" s="1426">
        <f>IF(ISERROR('E3 PLCC'!O53/'E3 PLCC'!$B53),"0",('E3 PLCC'!O53/'E3 PLCC'!$B53))</f>
        <v>0</v>
      </c>
      <c r="Q43" s="1426">
        <f>IF(ISERROR('E3 PLCC'!P53/'E3 PLCC'!$B53),"0",('E3 PLCC'!P53/'E3 PLCC'!$B53))</f>
        <v>0</v>
      </c>
      <c r="R43" s="1426">
        <f>IF(ISERROR('E3 PLCC'!Q53/'E3 PLCC'!$B53),"0",('E3 PLCC'!Q53/'E3 PLCC'!$B53))</f>
        <v>0</v>
      </c>
      <c r="S43" s="1426">
        <f>IF(ISERROR('E3 PLCC'!R53/'E3 PLCC'!$B53),"0",('E3 PLCC'!R53/'E3 PLCC'!$B53))</f>
        <v>0</v>
      </c>
      <c r="T43" s="1426">
        <f>IF(ISERROR('E3 PLCC'!S53/'E3 PLCC'!$B53),"0",('E3 PLCC'!S53/'E3 PLCC'!$B53))</f>
        <v>0</v>
      </c>
      <c r="U43" s="1426">
        <f>IF(ISERROR('E3 PLCC'!T53/'E3 PLCC'!$B53),"0",('E3 PLCC'!T53/'E3 PLCC'!$B53))</f>
        <v>0</v>
      </c>
      <c r="V43" s="1426">
        <f>IF(ISERROR('E3 PLCC'!U53/'E3 PLCC'!$B53),"0",('E3 PLCC'!U53/'E3 PLCC'!$B53))</f>
        <v>0</v>
      </c>
      <c r="W43" s="1426">
        <f>IF(ISERROR('E3 PLCC'!V53/'E3 PLCC'!$B53),"0",('E3 PLCC'!V53/'E3 PLCC'!$B53))</f>
        <v>0</v>
      </c>
    </row>
    <row r="44" spans="1:23" s="1427" customFormat="1" ht="12.75">
      <c r="A44" s="1423" t="s">
        <v>1059</v>
      </c>
      <c r="B44" s="1424" t="s">
        <v>1061</v>
      </c>
      <c r="C44" s="1425">
        <f>IF(+SUM(D44:W44)=0,"-",+SUM(D44:W44))</f>
        <v>0.99999999999999989</v>
      </c>
      <c r="D44" s="1426">
        <f>IF(ISERROR('E3 PLCC'!C54/'E3 PLCC'!$B54),"0",('E3 PLCC'!C54/'E3 PLCC'!$B54))</f>
        <v>0.48331159640572546</v>
      </c>
      <c r="E44" s="1426">
        <f>IF(ISERROR('E3 PLCC'!D54/'E3 PLCC'!$B54),"0",('E3 PLCC'!D54/'E3 PLCC'!$B54))</f>
        <v>0.25399518192010617</v>
      </c>
      <c r="F44" s="1426">
        <f>IF(ISERROR('E3 PLCC'!E54/'E3 PLCC'!$B54),"0",('E3 PLCC'!E54/'E3 PLCC'!$B54))</f>
        <v>0.26061105281909969</v>
      </c>
      <c r="G44" s="1426">
        <f>IF(ISERROR('E3 PLCC'!F54/'E3 PLCC'!$B54),"0",('E3 PLCC'!F54/'E3 PLCC'!$B54))</f>
        <v>0</v>
      </c>
      <c r="H44" s="1426">
        <f>IF(ISERROR('E3 PLCC'!G54/'E3 PLCC'!$B54),"0",('E3 PLCC'!G54/'E3 PLCC'!$B54))</f>
        <v>0</v>
      </c>
      <c r="I44" s="1426">
        <f>IF(ISERROR('E3 PLCC'!H54/'E3 PLCC'!$B54),"0",('E3 PLCC'!H54/'E3 PLCC'!$B54))</f>
        <v>0</v>
      </c>
      <c r="J44" s="1426">
        <f>IF(ISERROR('E3 PLCC'!I54/'E3 PLCC'!$B54),"0",('E3 PLCC'!I54/'E3 PLCC'!$B54))</f>
        <v>5.0665019236363748E-4</v>
      </c>
      <c r="K44" s="1426">
        <f>IF(ISERROR('E3 PLCC'!J54/'E3 PLCC'!$B54),"0",('E3 PLCC'!J54/'E3 PLCC'!$B54))</f>
        <v>0</v>
      </c>
      <c r="L44" s="1426">
        <f>IF(ISERROR('E3 PLCC'!K54/'E3 PLCC'!$B54),"0",('E3 PLCC'!K54/'E3 PLCC'!$B54))</f>
        <v>1.5755186627049891E-3</v>
      </c>
      <c r="M44" s="1426">
        <f>IF(ISERROR('E3 PLCC'!L54/'E3 PLCC'!$B54),"0",('E3 PLCC'!L54/'E3 PLCC'!$B54))</f>
        <v>0</v>
      </c>
      <c r="N44" s="1426">
        <f>IF(ISERROR('E3 PLCC'!M54/'E3 PLCC'!$B54),"0",('E3 PLCC'!M54/'E3 PLCC'!$B54))</f>
        <v>0</v>
      </c>
      <c r="O44" s="1426">
        <f>IF(ISERROR('E3 PLCC'!N54/'E3 PLCC'!$B54),"0",('E3 PLCC'!N54/'E3 PLCC'!$B54))</f>
        <v>0</v>
      </c>
      <c r="P44" s="1426">
        <f>IF(ISERROR('E3 PLCC'!O54/'E3 PLCC'!$B54),"0",('E3 PLCC'!O54/'E3 PLCC'!$B54))</f>
        <v>0</v>
      </c>
      <c r="Q44" s="1426">
        <f>IF(ISERROR('E3 PLCC'!P54/'E3 PLCC'!$B54),"0",('E3 PLCC'!P54/'E3 PLCC'!$B54))</f>
        <v>0</v>
      </c>
      <c r="R44" s="1426">
        <f>IF(ISERROR('E3 PLCC'!Q54/'E3 PLCC'!$B54),"0",('E3 PLCC'!Q54/'E3 PLCC'!$B54))</f>
        <v>0</v>
      </c>
      <c r="S44" s="1426">
        <f>IF(ISERROR('E3 PLCC'!R54/'E3 PLCC'!$B54),"0",('E3 PLCC'!R54/'E3 PLCC'!$B54))</f>
        <v>0</v>
      </c>
      <c r="T44" s="1426">
        <f>IF(ISERROR('E3 PLCC'!S54/'E3 PLCC'!$B54),"0",('E3 PLCC'!S54/'E3 PLCC'!$B54))</f>
        <v>0</v>
      </c>
      <c r="U44" s="1426">
        <f>IF(ISERROR('E3 PLCC'!T54/'E3 PLCC'!$B54),"0",('E3 PLCC'!T54/'E3 PLCC'!$B54))</f>
        <v>0</v>
      </c>
      <c r="V44" s="1426">
        <f>IF(ISERROR('E3 PLCC'!U54/'E3 PLCC'!$B54),"0",('E3 PLCC'!U54/'E3 PLCC'!$B54))</f>
        <v>0</v>
      </c>
      <c r="W44" s="1426">
        <f>IF(ISERROR('E3 PLCC'!V54/'E3 PLCC'!$B54),"0",('E3 PLCC'!V54/'E3 PLCC'!$B54))</f>
        <v>0</v>
      </c>
    </row>
    <row r="45" spans="1:23" s="1427" customFormat="1" ht="12.75">
      <c r="A45" s="1423" t="s">
        <v>772</v>
      </c>
      <c r="B45" s="1424" t="s">
        <v>1247</v>
      </c>
      <c r="C45" s="1425">
        <f>IF(+SUM(D45:W45)=0,"-",+SUM(D45:W45))</f>
        <v>1</v>
      </c>
      <c r="D45" s="1426">
        <f>IF(ISERROR('E3 PLCC'!C55/'E3 PLCC'!$B55),"0",('E3 PLCC'!C55/'E3 PLCC'!$B55))</f>
        <v>0.65366353966808421</v>
      </c>
      <c r="E45" s="1426">
        <f>IF(ISERROR('E3 PLCC'!D55/'E3 PLCC'!$B55),"0",('E3 PLCC'!D55/'E3 PLCC'!$B55))</f>
        <v>0.34352039327680567</v>
      </c>
      <c r="F45" s="1426">
        <f>IF(ISERROR('E3 PLCC'!E55/'E3 PLCC'!$B55),"0",('E3 PLCC'!E55/'E3 PLCC'!$B55))</f>
        <v>0</v>
      </c>
      <c r="G45" s="1426">
        <f>IF(ISERROR('E3 PLCC'!F55/'E3 PLCC'!$B55),"0",('E3 PLCC'!F55/'E3 PLCC'!$B55))</f>
        <v>0</v>
      </c>
      <c r="H45" s="1426">
        <f>IF(ISERROR('E3 PLCC'!G55/'E3 PLCC'!$B55),"0",('E3 PLCC'!G55/'E3 PLCC'!$B55))</f>
        <v>0</v>
      </c>
      <c r="I45" s="1426">
        <f>IF(ISERROR('E3 PLCC'!H55/'E3 PLCC'!$B55),"0",('E3 PLCC'!H55/'E3 PLCC'!$B55))</f>
        <v>0</v>
      </c>
      <c r="J45" s="1426">
        <f>IF(ISERROR('E3 PLCC'!I55/'E3 PLCC'!$B55),"0",('E3 PLCC'!I55/'E3 PLCC'!$B55))</f>
        <v>6.8522824731876819E-4</v>
      </c>
      <c r="K45" s="1426">
        <f>IF(ISERROR('E3 PLCC'!J55/'E3 PLCC'!$B55),"0",('E3 PLCC'!J55/'E3 PLCC'!$B55))</f>
        <v>0</v>
      </c>
      <c r="L45" s="1426">
        <f>IF(ISERROR('E3 PLCC'!K55/'E3 PLCC'!$B55),"0",('E3 PLCC'!K55/'E3 PLCC'!$B55))</f>
        <v>2.1308388077912661E-3</v>
      </c>
      <c r="M45" s="1426">
        <f>IF(ISERROR('E3 PLCC'!L55/'E3 PLCC'!$B55),"0",('E3 PLCC'!L55/'E3 PLCC'!$B55))</f>
        <v>0</v>
      </c>
      <c r="N45" s="1426">
        <f>IF(ISERROR('E3 PLCC'!M55/'E3 PLCC'!$B55),"0",('E3 PLCC'!M55/'E3 PLCC'!$B55))</f>
        <v>0</v>
      </c>
      <c r="O45" s="1426">
        <f>IF(ISERROR('E3 PLCC'!N55/'E3 PLCC'!$B55),"0",('E3 PLCC'!N55/'E3 PLCC'!$B55))</f>
        <v>0</v>
      </c>
      <c r="P45" s="1426">
        <f>IF(ISERROR('E3 PLCC'!O55/'E3 PLCC'!$B55),"0",('E3 PLCC'!O55/'E3 PLCC'!$B55))</f>
        <v>0</v>
      </c>
      <c r="Q45" s="1426">
        <f>IF(ISERROR('E3 PLCC'!P55/'E3 PLCC'!$B55),"0",('E3 PLCC'!P55/'E3 PLCC'!$B55))</f>
        <v>0</v>
      </c>
      <c r="R45" s="1426">
        <f>IF(ISERROR('E3 PLCC'!Q55/'E3 PLCC'!$B55),"0",('E3 PLCC'!Q55/'E3 PLCC'!$B55))</f>
        <v>0</v>
      </c>
      <c r="S45" s="1426">
        <f>IF(ISERROR('E3 PLCC'!R55/'E3 PLCC'!$B55),"0",('E3 PLCC'!R55/'E3 PLCC'!$B55))</f>
        <v>0</v>
      </c>
      <c r="T45" s="1426">
        <f>IF(ISERROR('E3 PLCC'!S55/'E3 PLCC'!$B55),"0",('E3 PLCC'!S55/'E3 PLCC'!$B55))</f>
        <v>0</v>
      </c>
      <c r="U45" s="1426">
        <f>IF(ISERROR('E3 PLCC'!T55/'E3 PLCC'!$B55),"0",('E3 PLCC'!T55/'E3 PLCC'!$B55))</f>
        <v>0</v>
      </c>
      <c r="V45" s="1426">
        <f>IF(ISERROR('E3 PLCC'!U55/'E3 PLCC'!$B55),"0",('E3 PLCC'!U55/'E3 PLCC'!$B55))</f>
        <v>0</v>
      </c>
      <c r="W45" s="1426">
        <f>IF(ISERROR('E3 PLCC'!V55/'E3 PLCC'!$B55),"0",('E3 PLCC'!V55/'E3 PLCC'!$B55))</f>
        <v>0</v>
      </c>
    </row>
    <row r="46" spans="1:23" s="351" customFormat="1" ht="12.75">
      <c r="A46" s="459"/>
      <c r="B46" s="1309"/>
      <c r="C46" s="1425"/>
      <c r="D46" s="1426"/>
      <c r="E46" s="1426"/>
      <c r="F46" s="1426"/>
      <c r="G46" s="1426"/>
      <c r="H46" s="1426"/>
      <c r="I46" s="1426"/>
      <c r="J46" s="1426"/>
      <c r="K46" s="1426"/>
      <c r="L46" s="1426"/>
      <c r="M46" s="1426"/>
      <c r="N46" s="1426"/>
      <c r="O46" s="1426"/>
      <c r="P46" s="1426"/>
      <c r="Q46" s="1426"/>
      <c r="R46" s="1426"/>
      <c r="S46" s="1426"/>
      <c r="T46" s="1426"/>
      <c r="U46" s="1426"/>
      <c r="V46" s="1426"/>
      <c r="W46" s="1426"/>
    </row>
    <row r="47" spans="1:23" s="351" customFormat="1" ht="12.75">
      <c r="A47" s="459" t="s">
        <v>1230</v>
      </c>
      <c r="B47" s="590"/>
      <c r="C47" s="1425"/>
      <c r="D47" s="1426"/>
      <c r="E47" s="1426"/>
      <c r="F47" s="1426"/>
      <c r="G47" s="1426"/>
      <c r="H47" s="1426"/>
      <c r="I47" s="1426"/>
      <c r="J47" s="1426"/>
      <c r="K47" s="1426"/>
      <c r="L47" s="1426"/>
      <c r="M47" s="1426"/>
      <c r="N47" s="1426"/>
      <c r="O47" s="1426"/>
      <c r="P47" s="1426"/>
      <c r="Q47" s="1426"/>
      <c r="R47" s="1426"/>
      <c r="S47" s="1426"/>
      <c r="T47" s="1426"/>
      <c r="U47" s="1426"/>
      <c r="V47" s="1426"/>
      <c r="W47" s="1426"/>
    </row>
    <row r="48" spans="1:23" s="1427" customFormat="1" ht="12.75">
      <c r="A48" s="1423" t="s">
        <v>639</v>
      </c>
      <c r="B48" s="1424" t="s">
        <v>1251</v>
      </c>
      <c r="C48" s="1425">
        <f>IF(+SUM(D48:W48)=0,"-",+SUM(D48:W48))</f>
        <v>0.99999999999999989</v>
      </c>
      <c r="D48" s="1426">
        <f>IF(ISERROR('E3 PLCC'!C65/'E3 PLCC'!$B65),"0",('E3 PLCC'!C65/'E3 PLCC'!$B65))</f>
        <v>0.42657007194322816</v>
      </c>
      <c r="E48" s="1426">
        <f>IF(ISERROR('E3 PLCC'!D65/'E3 PLCC'!$B65),"0",('E3 PLCC'!D65/'E3 PLCC'!$B65))</f>
        <v>0.26686534630322695</v>
      </c>
      <c r="F48" s="1426">
        <f>IF(ISERROR('E3 PLCC'!E65/'E3 PLCC'!$B65),"0",('E3 PLCC'!E65/'E3 PLCC'!$B65))</f>
        <v>0.30411709867936476</v>
      </c>
      <c r="G48" s="1426">
        <f>IF(ISERROR('E3 PLCC'!F65/'E3 PLCC'!$B65),"0",('E3 PLCC'!F65/'E3 PLCC'!$B65))</f>
        <v>0</v>
      </c>
      <c r="H48" s="1426">
        <f>IF(ISERROR('E3 PLCC'!G65/'E3 PLCC'!$B65),"0",('E3 PLCC'!G65/'E3 PLCC'!$B65))</f>
        <v>0</v>
      </c>
      <c r="I48" s="1426">
        <f>IF(ISERROR('E3 PLCC'!H65/'E3 PLCC'!$B65),"0",('E3 PLCC'!H65/'E3 PLCC'!$B65))</f>
        <v>0</v>
      </c>
      <c r="J48" s="1426">
        <f>IF(ISERROR('E3 PLCC'!I65/'E3 PLCC'!$B65),"0",('E3 PLCC'!I65/'E3 PLCC'!$B65))</f>
        <v>6.2512060750851382E-4</v>
      </c>
      <c r="K48" s="1426">
        <f>IF(ISERROR('E3 PLCC'!J65/'E3 PLCC'!$B65),"0",('E3 PLCC'!J65/'E3 PLCC'!$B65))</f>
        <v>0</v>
      </c>
      <c r="L48" s="1426">
        <f>IF(ISERROR('E3 PLCC'!K65/'E3 PLCC'!$B65),"0",('E3 PLCC'!K65/'E3 PLCC'!$B65))</f>
        <v>1.8223624666715587E-3</v>
      </c>
      <c r="M48" s="1426">
        <f>IF(ISERROR('E3 PLCC'!L65/'E3 PLCC'!$B65),"0",('E3 PLCC'!L65/'E3 PLCC'!$B65))</f>
        <v>0</v>
      </c>
      <c r="N48" s="1426">
        <f>IF(ISERROR('E3 PLCC'!M65/'E3 PLCC'!$B65),"0",('E3 PLCC'!M65/'E3 PLCC'!$B65))</f>
        <v>0</v>
      </c>
      <c r="O48" s="1426">
        <f>IF(ISERROR('E3 PLCC'!N65/'E3 PLCC'!$B65),"0",('E3 PLCC'!N65/'E3 PLCC'!$B65))</f>
        <v>0</v>
      </c>
      <c r="P48" s="1426">
        <f>IF(ISERROR('E3 PLCC'!O65/'E3 PLCC'!$B65),"0",('E3 PLCC'!O65/'E3 PLCC'!$B65))</f>
        <v>0</v>
      </c>
      <c r="Q48" s="1426">
        <f>IF(ISERROR('E3 PLCC'!P65/'E3 PLCC'!$B65),"0",('E3 PLCC'!P65/'E3 PLCC'!$B65))</f>
        <v>0</v>
      </c>
      <c r="R48" s="1426">
        <f>IF(ISERROR('E3 PLCC'!Q65/'E3 PLCC'!$B65),"0",('E3 PLCC'!Q65/'E3 PLCC'!$B65))</f>
        <v>0</v>
      </c>
      <c r="S48" s="1426">
        <f>IF(ISERROR('E3 PLCC'!R65/'E3 PLCC'!$B65),"0",('E3 PLCC'!R65/'E3 PLCC'!$B65))</f>
        <v>0</v>
      </c>
      <c r="T48" s="1426">
        <f>IF(ISERROR('E3 PLCC'!S65/'E3 PLCC'!$B65),"0",('E3 PLCC'!S65/'E3 PLCC'!$B65))</f>
        <v>0</v>
      </c>
      <c r="U48" s="1426">
        <f>IF(ISERROR('E3 PLCC'!T65/'E3 PLCC'!$B65),"0",('E3 PLCC'!T65/'E3 PLCC'!$B65))</f>
        <v>0</v>
      </c>
      <c r="V48" s="1426">
        <f>IF(ISERROR('E3 PLCC'!U65/'E3 PLCC'!$B65),"0",('E3 PLCC'!U65/'E3 PLCC'!$B65))</f>
        <v>0</v>
      </c>
      <c r="W48" s="1426">
        <f>IF(ISERROR('E3 PLCC'!V65/'E3 PLCC'!$B65),"0",('E3 PLCC'!V65/'E3 PLCC'!$B65))</f>
        <v>0</v>
      </c>
    </row>
    <row r="49" spans="1:23" s="1427" customFormat="1" ht="12.75">
      <c r="A49" s="1423" t="s">
        <v>771</v>
      </c>
      <c r="B49" s="1424" t="s">
        <v>1252</v>
      </c>
      <c r="C49" s="1425">
        <f>IF(+SUM(D49:W49)=0,"-",+SUM(D49:W49))</f>
        <v>0.99999999999999989</v>
      </c>
      <c r="D49" s="1426">
        <f>IF(ISERROR('E3 PLCC'!C66/'E3 PLCC'!$B66),"0",('E3 PLCC'!C66/'E3 PLCC'!$B66))</f>
        <v>0.42657007194322816</v>
      </c>
      <c r="E49" s="1426">
        <f>IF(ISERROR('E3 PLCC'!D66/'E3 PLCC'!$B66),"0",('E3 PLCC'!D66/'E3 PLCC'!$B66))</f>
        <v>0.26686534630322695</v>
      </c>
      <c r="F49" s="1426">
        <f>IF(ISERROR('E3 PLCC'!E66/'E3 PLCC'!$B66),"0",('E3 PLCC'!E66/'E3 PLCC'!$B66))</f>
        <v>0.30411709867936476</v>
      </c>
      <c r="G49" s="1426">
        <f>IF(ISERROR('E3 PLCC'!F66/'E3 PLCC'!$B66),"0",('E3 PLCC'!F66/'E3 PLCC'!$B66))</f>
        <v>0</v>
      </c>
      <c r="H49" s="1426">
        <f>IF(ISERROR('E3 PLCC'!G66/'E3 PLCC'!$B66),"0",('E3 PLCC'!G66/'E3 PLCC'!$B66))</f>
        <v>0</v>
      </c>
      <c r="I49" s="1426">
        <f>IF(ISERROR('E3 PLCC'!H66/'E3 PLCC'!$B66),"0",('E3 PLCC'!H66/'E3 PLCC'!$B66))</f>
        <v>0</v>
      </c>
      <c r="J49" s="1426">
        <f>IF(ISERROR('E3 PLCC'!I66/'E3 PLCC'!$B66),"0",('E3 PLCC'!I66/'E3 PLCC'!$B66))</f>
        <v>6.2512060750851382E-4</v>
      </c>
      <c r="K49" s="1426">
        <f>IF(ISERROR('E3 PLCC'!J66/'E3 PLCC'!$B66),"0",('E3 PLCC'!J66/'E3 PLCC'!$B66))</f>
        <v>0</v>
      </c>
      <c r="L49" s="1426">
        <f>IF(ISERROR('E3 PLCC'!K66/'E3 PLCC'!$B66),"0",('E3 PLCC'!K66/'E3 PLCC'!$B66))</f>
        <v>1.8223624666715587E-3</v>
      </c>
      <c r="M49" s="1426">
        <f>IF(ISERROR('E3 PLCC'!L66/'E3 PLCC'!$B66),"0",('E3 PLCC'!L66/'E3 PLCC'!$B66))</f>
        <v>0</v>
      </c>
      <c r="N49" s="1426">
        <f>IF(ISERROR('E3 PLCC'!M66/'E3 PLCC'!$B66),"0",('E3 PLCC'!M66/'E3 PLCC'!$B66))</f>
        <v>0</v>
      </c>
      <c r="O49" s="1426">
        <f>IF(ISERROR('E3 PLCC'!N66/'E3 PLCC'!$B66),"0",('E3 PLCC'!N66/'E3 PLCC'!$B66))</f>
        <v>0</v>
      </c>
      <c r="P49" s="1426">
        <f>IF(ISERROR('E3 PLCC'!O66/'E3 PLCC'!$B66),"0",('E3 PLCC'!O66/'E3 PLCC'!$B66))</f>
        <v>0</v>
      </c>
      <c r="Q49" s="1426">
        <f>IF(ISERROR('E3 PLCC'!P66/'E3 PLCC'!$B66),"0",('E3 PLCC'!P66/'E3 PLCC'!$B66))</f>
        <v>0</v>
      </c>
      <c r="R49" s="1426">
        <f>IF(ISERROR('E3 PLCC'!Q66/'E3 PLCC'!$B66),"0",('E3 PLCC'!Q66/'E3 PLCC'!$B66))</f>
        <v>0</v>
      </c>
      <c r="S49" s="1426">
        <f>IF(ISERROR('E3 PLCC'!R66/'E3 PLCC'!$B66),"0",('E3 PLCC'!R66/'E3 PLCC'!$B66))</f>
        <v>0</v>
      </c>
      <c r="T49" s="1426">
        <f>IF(ISERROR('E3 PLCC'!S66/'E3 PLCC'!$B66),"0",('E3 PLCC'!S66/'E3 PLCC'!$B66))</f>
        <v>0</v>
      </c>
      <c r="U49" s="1426">
        <f>IF(ISERROR('E3 PLCC'!T66/'E3 PLCC'!$B66),"0",('E3 PLCC'!T66/'E3 PLCC'!$B66))</f>
        <v>0</v>
      </c>
      <c r="V49" s="1426">
        <f>IF(ISERROR('E3 PLCC'!U66/'E3 PLCC'!$B66),"0",('E3 PLCC'!U66/'E3 PLCC'!$B66))</f>
        <v>0</v>
      </c>
      <c r="W49" s="1426">
        <f>IF(ISERROR('E3 PLCC'!V66/'E3 PLCC'!$B66),"0",('E3 PLCC'!V66/'E3 PLCC'!$B66))</f>
        <v>0</v>
      </c>
    </row>
    <row r="50" spans="1:23" s="1427" customFormat="1" ht="12.75">
      <c r="A50" s="1423" t="s">
        <v>1059</v>
      </c>
      <c r="B50" s="1424" t="s">
        <v>1062</v>
      </c>
      <c r="C50" s="1425">
        <f>IF(+SUM(D50:W50)=0,"-",+SUM(D50:W50))</f>
        <v>0.99999999999999989</v>
      </c>
      <c r="D50" s="1426">
        <f>IF(ISERROR('E3 PLCC'!C67/'E3 PLCC'!$B67),"0",('E3 PLCC'!C67/'E3 PLCC'!$B67))</f>
        <v>0.42657007194322816</v>
      </c>
      <c r="E50" s="1426">
        <f>IF(ISERROR('E3 PLCC'!D67/'E3 PLCC'!$B67),"0",('E3 PLCC'!D67/'E3 PLCC'!$B67))</f>
        <v>0.26686534630322695</v>
      </c>
      <c r="F50" s="1426">
        <f>IF(ISERROR('E3 PLCC'!E67/'E3 PLCC'!$B67),"0",('E3 PLCC'!E67/'E3 PLCC'!$B67))</f>
        <v>0.30411709867936476</v>
      </c>
      <c r="G50" s="1426">
        <f>IF(ISERROR('E3 PLCC'!F67/'E3 PLCC'!$B67),"0",('E3 PLCC'!F67/'E3 PLCC'!$B67))</f>
        <v>0</v>
      </c>
      <c r="H50" s="1426">
        <f>IF(ISERROR('E3 PLCC'!G67/'E3 PLCC'!$B67),"0",('E3 PLCC'!G67/'E3 PLCC'!$B67))</f>
        <v>0</v>
      </c>
      <c r="I50" s="1426">
        <f>IF(ISERROR('E3 PLCC'!H67/'E3 PLCC'!$B67),"0",('E3 PLCC'!H67/'E3 PLCC'!$B67))</f>
        <v>0</v>
      </c>
      <c r="J50" s="1426">
        <f>IF(ISERROR('E3 PLCC'!I67/'E3 PLCC'!$B67),"0",('E3 PLCC'!I67/'E3 PLCC'!$B67))</f>
        <v>6.2512060750851382E-4</v>
      </c>
      <c r="K50" s="1426">
        <f>IF(ISERROR('E3 PLCC'!J67/'E3 PLCC'!$B67),"0",('E3 PLCC'!J67/'E3 PLCC'!$B67))</f>
        <v>0</v>
      </c>
      <c r="L50" s="1426">
        <f>IF(ISERROR('E3 PLCC'!K67/'E3 PLCC'!$B67),"0",('E3 PLCC'!K67/'E3 PLCC'!$B67))</f>
        <v>1.8223624666715587E-3</v>
      </c>
      <c r="M50" s="1426">
        <f>IF(ISERROR('E3 PLCC'!L67/'E3 PLCC'!$B67),"0",('E3 PLCC'!L67/'E3 PLCC'!$B67))</f>
        <v>0</v>
      </c>
      <c r="N50" s="1426">
        <f>IF(ISERROR('E3 PLCC'!M67/'E3 PLCC'!$B67),"0",('E3 PLCC'!M67/'E3 PLCC'!$B67))</f>
        <v>0</v>
      </c>
      <c r="O50" s="1426">
        <f>IF(ISERROR('E3 PLCC'!N67/'E3 PLCC'!$B67),"0",('E3 PLCC'!N67/'E3 PLCC'!$B67))</f>
        <v>0</v>
      </c>
      <c r="P50" s="1426">
        <f>IF(ISERROR('E3 PLCC'!O67/'E3 PLCC'!$B67),"0",('E3 PLCC'!O67/'E3 PLCC'!$B67))</f>
        <v>0</v>
      </c>
      <c r="Q50" s="1426">
        <f>IF(ISERROR('E3 PLCC'!P67/'E3 PLCC'!$B67),"0",('E3 PLCC'!P67/'E3 PLCC'!$B67))</f>
        <v>0</v>
      </c>
      <c r="R50" s="1426">
        <f>IF(ISERROR('E3 PLCC'!Q67/'E3 PLCC'!$B67),"0",('E3 PLCC'!Q67/'E3 PLCC'!$B67))</f>
        <v>0</v>
      </c>
      <c r="S50" s="1426">
        <f>IF(ISERROR('E3 PLCC'!R67/'E3 PLCC'!$B67),"0",('E3 PLCC'!R67/'E3 PLCC'!$B67))</f>
        <v>0</v>
      </c>
      <c r="T50" s="1426">
        <f>IF(ISERROR('E3 PLCC'!S67/'E3 PLCC'!$B67),"0",('E3 PLCC'!S67/'E3 PLCC'!$B67))</f>
        <v>0</v>
      </c>
      <c r="U50" s="1426">
        <f>IF(ISERROR('E3 PLCC'!T67/'E3 PLCC'!$B67),"0",('E3 PLCC'!T67/'E3 PLCC'!$B67))</f>
        <v>0</v>
      </c>
      <c r="V50" s="1426">
        <f>IF(ISERROR('E3 PLCC'!U67/'E3 PLCC'!$B67),"0",('E3 PLCC'!U67/'E3 PLCC'!$B67))</f>
        <v>0</v>
      </c>
      <c r="W50" s="1426">
        <f>IF(ISERROR('E3 PLCC'!V67/'E3 PLCC'!$B67),"0",('E3 PLCC'!V67/'E3 PLCC'!$B67))</f>
        <v>0</v>
      </c>
    </row>
    <row r="51" spans="1:23" s="1427" customFormat="1" ht="12.75">
      <c r="A51" s="1423" t="s">
        <v>772</v>
      </c>
      <c r="B51" s="1424" t="s">
        <v>1253</v>
      </c>
      <c r="C51" s="1425">
        <f>IF(+SUM(D51:W51)=0,"-",+SUM(D51:W51))</f>
        <v>1</v>
      </c>
      <c r="D51" s="1426">
        <f>IF(ISERROR('E3 PLCC'!C68/'E3 PLCC'!$B68),"0",('E3 PLCC'!C68/'E3 PLCC'!$B68))</f>
        <v>0.61299116724048031</v>
      </c>
      <c r="E51" s="1426">
        <f>IF(ISERROR('E3 PLCC'!D68/'E3 PLCC'!$B68),"0",('E3 PLCC'!D68/'E3 PLCC'!$B68))</f>
        <v>0.3834917423560405</v>
      </c>
      <c r="F51" s="1426">
        <f>IF(ISERROR('E3 PLCC'!E68/'E3 PLCC'!$B68),"0",('E3 PLCC'!E68/'E3 PLCC'!$B68))</f>
        <v>0</v>
      </c>
      <c r="G51" s="1426">
        <f>IF(ISERROR('E3 PLCC'!F68/'E3 PLCC'!$B68),"0",('E3 PLCC'!F68/'E3 PLCC'!$B68))</f>
        <v>0</v>
      </c>
      <c r="H51" s="1426">
        <f>IF(ISERROR('E3 PLCC'!G68/'E3 PLCC'!$B68),"0",('E3 PLCC'!G68/'E3 PLCC'!$B68))</f>
        <v>0</v>
      </c>
      <c r="I51" s="1426">
        <f>IF(ISERROR('E3 PLCC'!H68/'E3 PLCC'!$B68),"0",('E3 PLCC'!H68/'E3 PLCC'!$B68))</f>
        <v>0</v>
      </c>
      <c r="J51" s="1426">
        <f>IF(ISERROR('E3 PLCC'!I68/'E3 PLCC'!$B68),"0",('E3 PLCC'!I68/'E3 PLCC'!$B68))</f>
        <v>8.9831292926176255E-4</v>
      </c>
      <c r="K51" s="1426">
        <f>IF(ISERROR('E3 PLCC'!J68/'E3 PLCC'!$B68),"0",('E3 PLCC'!J68/'E3 PLCC'!$B68))</f>
        <v>0</v>
      </c>
      <c r="L51" s="1426">
        <f>IF(ISERROR('E3 PLCC'!K68/'E3 PLCC'!$B68),"0",('E3 PLCC'!K68/'E3 PLCC'!$B68))</f>
        <v>2.6187774742174423E-3</v>
      </c>
      <c r="M51" s="1426">
        <f>IF(ISERROR('E3 PLCC'!L68/'E3 PLCC'!$B68),"0",('E3 PLCC'!L68/'E3 PLCC'!$B68))</f>
        <v>0</v>
      </c>
      <c r="N51" s="1426">
        <f>IF(ISERROR('E3 PLCC'!M68/'E3 PLCC'!$B68),"0",('E3 PLCC'!M68/'E3 PLCC'!$B68))</f>
        <v>0</v>
      </c>
      <c r="O51" s="1426">
        <f>IF(ISERROR('E3 PLCC'!N68/'E3 PLCC'!$B68),"0",('E3 PLCC'!N68/'E3 PLCC'!$B68))</f>
        <v>0</v>
      </c>
      <c r="P51" s="1426">
        <f>IF(ISERROR('E3 PLCC'!O68/'E3 PLCC'!$B68),"0",('E3 PLCC'!O68/'E3 PLCC'!$B68))</f>
        <v>0</v>
      </c>
      <c r="Q51" s="1426">
        <f>IF(ISERROR('E3 PLCC'!P68/'E3 PLCC'!$B68),"0",('E3 PLCC'!P68/'E3 PLCC'!$B68))</f>
        <v>0</v>
      </c>
      <c r="R51" s="1426">
        <f>IF(ISERROR('E3 PLCC'!Q68/'E3 PLCC'!$B68),"0",('E3 PLCC'!Q68/'E3 PLCC'!$B68))</f>
        <v>0</v>
      </c>
      <c r="S51" s="1426">
        <f>IF(ISERROR('E3 PLCC'!R68/'E3 PLCC'!$B68),"0",('E3 PLCC'!R68/'E3 PLCC'!$B68))</f>
        <v>0</v>
      </c>
      <c r="T51" s="1426">
        <f>IF(ISERROR('E3 PLCC'!S68/'E3 PLCC'!$B68),"0",('E3 PLCC'!S68/'E3 PLCC'!$B68))</f>
        <v>0</v>
      </c>
      <c r="U51" s="1426">
        <f>IF(ISERROR('E3 PLCC'!T68/'E3 PLCC'!$B68),"0",('E3 PLCC'!T68/'E3 PLCC'!$B68))</f>
        <v>0</v>
      </c>
      <c r="V51" s="1426">
        <f>IF(ISERROR('E3 PLCC'!U68/'E3 PLCC'!$B68),"0",('E3 PLCC'!U68/'E3 PLCC'!$B68))</f>
        <v>0</v>
      </c>
      <c r="W51" s="1426">
        <f>IF(ISERROR('E3 PLCC'!V68/'E3 PLCC'!$B68),"0",('E3 PLCC'!V68/'E3 PLCC'!$B68))</f>
        <v>0</v>
      </c>
    </row>
    <row r="52" spans="1:23" s="1427" customFormat="1" ht="12.75">
      <c r="A52" s="1423"/>
      <c r="B52" s="1424"/>
      <c r="C52" s="1425"/>
      <c r="D52" s="1426"/>
      <c r="E52" s="1426"/>
      <c r="F52" s="1426"/>
      <c r="G52" s="1426"/>
      <c r="H52" s="1426"/>
      <c r="I52" s="1426"/>
      <c r="J52" s="1426"/>
      <c r="K52" s="1426"/>
      <c r="L52" s="1426"/>
      <c r="M52" s="1426"/>
      <c r="N52" s="1426"/>
      <c r="O52" s="1426"/>
      <c r="P52" s="1426"/>
      <c r="Q52" s="1426"/>
      <c r="R52" s="1426"/>
      <c r="S52" s="1426"/>
      <c r="T52" s="1426"/>
      <c r="U52" s="1426"/>
      <c r="V52" s="1426"/>
      <c r="W52" s="1426"/>
    </row>
    <row r="53" spans="1:23" s="351" customFormat="1" ht="12.75">
      <c r="A53" s="1419" t="s">
        <v>978</v>
      </c>
      <c r="B53" s="1309"/>
      <c r="C53" s="1433"/>
      <c r="D53" s="1426"/>
      <c r="E53" s="1426"/>
      <c r="F53" s="1434"/>
      <c r="G53" s="1434"/>
      <c r="H53" s="1434"/>
      <c r="I53" s="1434"/>
      <c r="J53" s="1434"/>
      <c r="K53" s="1434"/>
      <c r="L53" s="1434"/>
      <c r="M53" s="1426"/>
      <c r="N53" s="1435"/>
      <c r="O53" s="1436"/>
      <c r="P53" s="1436"/>
      <c r="Q53" s="1436"/>
      <c r="R53" s="1436"/>
      <c r="S53" s="1436"/>
      <c r="T53" s="1436"/>
      <c r="U53" s="1436"/>
      <c r="V53" s="1437"/>
      <c r="W53" s="1437"/>
    </row>
    <row r="54" spans="1:23" s="351" customFormat="1" ht="12.75">
      <c r="A54" s="459"/>
      <c r="B54" s="1309"/>
      <c r="C54" s="1425"/>
      <c r="D54" s="1426"/>
      <c r="E54" s="1426"/>
      <c r="F54" s="1434"/>
      <c r="G54" s="1434"/>
      <c r="H54" s="1434"/>
      <c r="I54" s="1434"/>
      <c r="J54" s="1434"/>
      <c r="K54" s="1434"/>
      <c r="L54" s="1434"/>
      <c r="M54" s="1426"/>
      <c r="N54" s="1435"/>
      <c r="O54" s="1436"/>
      <c r="P54" s="1436"/>
      <c r="Q54" s="1436"/>
      <c r="R54" s="1436"/>
      <c r="S54" s="1436"/>
      <c r="T54" s="1436"/>
      <c r="U54" s="1436"/>
      <c r="V54" s="1437"/>
      <c r="W54" s="1437"/>
    </row>
    <row r="55" spans="1:23" s="351" customFormat="1" ht="12.75">
      <c r="A55" s="459" t="s">
        <v>923</v>
      </c>
      <c r="B55" s="1309" t="s">
        <v>921</v>
      </c>
      <c r="C55" s="1425">
        <f t="shared" ref="C55:C68" si="0">IF(+SUM(D55:W55)=0,"-",+SUM(D55:W55))</f>
        <v>1</v>
      </c>
      <c r="D55" s="1426">
        <f>IF(ISERROR('O6 Source Data for E2'!D$88/'O6 Source Data for E2'!$C$88),"0.00%",'O6 Source Data for E2'!D$88/'O6 Source Data for E2'!$C$88)</f>
        <v>0.52269307565746304</v>
      </c>
      <c r="E55" s="1426">
        <f>IF(ISERROR('O6 Source Data for E2'!E$88/'O6 Source Data for E2'!$C$88),"0.00%",'O6 Source Data for E2'!E$88/'O6 Source Data for E2'!$C$88)</f>
        <v>0.26167552380294207</v>
      </c>
      <c r="F55" s="1426">
        <f>IF(ISERROR('O6 Source Data for E2'!F$88/'O6 Source Data for E2'!$C$88),"0.00%",'O6 Source Data for E2'!F$88/'O6 Source Data for E2'!$C$88)</f>
        <v>0.21244730520635779</v>
      </c>
      <c r="G55" s="1426">
        <f>IF(ISERROR('O6 Source Data for E2'!G$88/'O6 Source Data for E2'!$C$88),"0.00%",'O6 Source Data for E2'!G$88/'O6 Source Data for E2'!$C$88)</f>
        <v>0</v>
      </c>
      <c r="H55" s="1426">
        <f>IF(ISERROR('O6 Source Data for E2'!H$88/'O6 Source Data for E2'!$C$88),"0.00%",'O6 Source Data for E2'!H$88/'O6 Source Data for E2'!$C$88)</f>
        <v>0</v>
      </c>
      <c r="I55" s="1426">
        <f>IF(ISERROR('O6 Source Data for E2'!I$88/'O6 Source Data for E2'!$C$88),"0.00%",'O6 Source Data for E2'!I$88/'O6 Source Data for E2'!$C$88)</f>
        <v>0</v>
      </c>
      <c r="J55" s="1426">
        <f>IF(ISERROR('O6 Source Data for E2'!J$88/'O6 Source Data for E2'!$C$88),"0.00%",'O6 Source Data for E2'!J$88/'O6 Source Data for E2'!$C$88)</f>
        <v>1.5170814353689594E-3</v>
      </c>
      <c r="K55" s="1426">
        <f>IF(ISERROR('O6 Source Data for E2'!K$88/'O6 Source Data for E2'!$C$88),"0.00%",'O6 Source Data for E2'!K$88/'O6 Source Data for E2'!$C$88)</f>
        <v>0</v>
      </c>
      <c r="L55" s="1426">
        <f>IF(ISERROR('O6 Source Data for E2'!L$88/'O6 Source Data for E2'!$C$88),"0.00%",'O6 Source Data for E2'!L$88/'O6 Source Data for E2'!$C$88)</f>
        <v>1.667013897868163E-3</v>
      </c>
      <c r="M55" s="1426">
        <f>IF(ISERROR('O6 Source Data for E2'!M$88/'O6 Source Data for E2'!$C$88),"0.00%",'O6 Source Data for E2'!M$88/'O6 Source Data for E2'!$C$88)</f>
        <v>0</v>
      </c>
      <c r="N55" s="1426">
        <f>IF(ISERROR('O6 Source Data for E2'!N$88/'O6 Source Data for E2'!$C$88),"0.00%",'O6 Source Data for E2'!N$88/'O6 Source Data for E2'!$C$88)</f>
        <v>0</v>
      </c>
      <c r="O55" s="1426">
        <f>IF(ISERROR('O6 Source Data for E2'!O$88/'O6 Source Data for E2'!$C$88),"0.00%",'O6 Source Data for E2'!O$88/'O6 Source Data for E2'!$C$88)</f>
        <v>0</v>
      </c>
      <c r="P55" s="1426">
        <f>IF(ISERROR('O6 Source Data for E2'!P$88/'O6 Source Data for E2'!$C$88),"0.00%",'O6 Source Data for E2'!P$88/'O6 Source Data for E2'!$C$88)</f>
        <v>0</v>
      </c>
      <c r="Q55" s="1426">
        <f>IF(ISERROR('O6 Source Data for E2'!Q$88/'O6 Source Data for E2'!$C$88),"0.00%",'O6 Source Data for E2'!Q$88/'O6 Source Data for E2'!$C$88)</f>
        <v>0</v>
      </c>
      <c r="R55" s="1426">
        <f>IF(ISERROR('O6 Source Data for E2'!R$88/'O6 Source Data for E2'!$C$88),"0.00%",'O6 Source Data for E2'!R$88/'O6 Source Data for E2'!$C$88)</f>
        <v>0</v>
      </c>
      <c r="S55" s="1426">
        <f>IF(ISERROR('O6 Source Data for E2'!S$88/'O6 Source Data for E2'!$C$88),"0.00%",'O6 Source Data for E2'!S$88/'O6 Source Data for E2'!$C$88)</f>
        <v>0</v>
      </c>
      <c r="T55" s="1426">
        <f>IF(ISERROR('O6 Source Data for E2'!T$88/'O6 Source Data for E2'!$C$88),"0.00%",'O6 Source Data for E2'!T$88/'O6 Source Data for E2'!$C$88)</f>
        <v>0</v>
      </c>
      <c r="U55" s="1426">
        <f>IF(ISERROR('O6 Source Data for E2'!U$88/'O6 Source Data for E2'!$C$88),"0.00%",'O6 Source Data for E2'!U$88/'O6 Source Data for E2'!$C$88)</f>
        <v>0</v>
      </c>
      <c r="V55" s="1426">
        <f>IF(ISERROR('O6 Source Data for E2'!V$88/'O6 Source Data for E2'!$C$88),"0.00%",'O6 Source Data for E2'!V$88/'O6 Source Data for E2'!$C$88)</f>
        <v>0</v>
      </c>
      <c r="W55" s="1426">
        <f>IF(ISERROR('O6 Source Data for E2'!W$88/'O6 Source Data for E2'!$C$88),"0.00%",'O6 Source Data for E2'!W$88/'O6 Source Data for E2'!$C$88)</f>
        <v>0</v>
      </c>
    </row>
    <row r="56" spans="1:23" s="351" customFormat="1" ht="12.75">
      <c r="A56" s="459" t="s">
        <v>1255</v>
      </c>
      <c r="B56" s="1309" t="s">
        <v>1256</v>
      </c>
      <c r="C56" s="1425">
        <f t="shared" si="0"/>
        <v>1</v>
      </c>
      <c r="D56" s="1426">
        <f>IF(ISERROR('O6 Source Data for E2'!D$39/'O6 Source Data for E2'!$C$39),"0.00%",'O6 Source Data for E2'!D$39/'O6 Source Data for E2'!$C$39)</f>
        <v>0.532166524506266</v>
      </c>
      <c r="E56" s="1426">
        <f>IF(ISERROR('O6 Source Data for E2'!E$39/'O6 Source Data for E2'!$C$39),"0.00%",'O6 Source Data for E2'!E$39/'O6 Source Data for E2'!$C$39)</f>
        <v>0.21160028869496753</v>
      </c>
      <c r="F56" s="1426">
        <f>IF(ISERROR('O6 Source Data for E2'!F$39/'O6 Source Data for E2'!$C$39),"0.00%",'O6 Source Data for E2'!F$39/'O6 Source Data for E2'!$C$39)</f>
        <v>0.24906502198018501</v>
      </c>
      <c r="G56" s="1426">
        <f>IF(ISERROR('O6 Source Data for E2'!G$39/'O6 Source Data for E2'!$C$39),"0.00%",'O6 Source Data for E2'!G$39/'O6 Source Data for E2'!$C$39)</f>
        <v>0</v>
      </c>
      <c r="H56" s="1426">
        <f>IF(ISERROR('O6 Source Data for E2'!H$39/'O6 Source Data for E2'!$C$39),"0.00%",'O6 Source Data for E2'!H$39/'O6 Source Data for E2'!$C$39)</f>
        <v>0</v>
      </c>
      <c r="I56" s="1426">
        <f>IF(ISERROR('O6 Source Data for E2'!I$39/'O6 Source Data for E2'!$C$39),"0.00%",'O6 Source Data for E2'!I$39/'O6 Source Data for E2'!$C$39)</f>
        <v>0</v>
      </c>
      <c r="J56" s="1426">
        <f>IF(ISERROR('O6 Source Data for E2'!J$39/'O6 Source Data for E2'!$C$39),"0.00%",'O6 Source Data for E2'!J$39/'O6 Source Data for E2'!$C$39)</f>
        <v>5.6262712420444847E-3</v>
      </c>
      <c r="K56" s="1426">
        <f>IF(ISERROR('O6 Source Data for E2'!K$39/'O6 Source Data for E2'!$C$39),"0.00%",'O6 Source Data for E2'!K$39/'O6 Source Data for E2'!$C$39)</f>
        <v>0</v>
      </c>
      <c r="L56" s="1426">
        <f>IF(ISERROR('O6 Source Data for E2'!L$39/'O6 Source Data for E2'!$C$39),"0.00%",'O6 Source Data for E2'!L$39/'O6 Source Data for E2'!$C$39)</f>
        <v>1.5418935765369724E-3</v>
      </c>
      <c r="M56" s="1426">
        <f>IF(ISERROR('O6 Source Data for E2'!M$39/'O6 Source Data for E2'!$C$39),"0.00%",'O6 Source Data for E2'!M$39/'O6 Source Data for E2'!$C$39)</f>
        <v>0</v>
      </c>
      <c r="N56" s="1426">
        <f>IF(ISERROR('O6 Source Data for E2'!N$39/'O6 Source Data for E2'!$C$39),"0.00%",'O6 Source Data for E2'!N$39/'O6 Source Data for E2'!$C$39)</f>
        <v>0</v>
      </c>
      <c r="O56" s="1426">
        <f>IF(ISERROR('O6 Source Data for E2'!O$39/'O6 Source Data for E2'!$C$39),"0.00%",'O6 Source Data for E2'!O$39/'O6 Source Data for E2'!$C$39)</f>
        <v>0</v>
      </c>
      <c r="P56" s="1426">
        <f>IF(ISERROR('O6 Source Data for E2'!P$39/'O6 Source Data for E2'!$C$39),"0.00%",'O6 Source Data for E2'!P$39/'O6 Source Data for E2'!$C$39)</f>
        <v>0</v>
      </c>
      <c r="Q56" s="1426">
        <f>IF(ISERROR('O6 Source Data for E2'!Q$39/'O6 Source Data for E2'!$C$39),"0.00%",'O6 Source Data for E2'!Q$39/'O6 Source Data for E2'!$C$39)</f>
        <v>0</v>
      </c>
      <c r="R56" s="1426">
        <f>IF(ISERROR('O6 Source Data for E2'!R$39/'O6 Source Data for E2'!$C$39),"0.00%",'O6 Source Data for E2'!R$39/'O6 Source Data for E2'!$C$39)</f>
        <v>0</v>
      </c>
      <c r="S56" s="1426">
        <f>IF(ISERROR('O6 Source Data for E2'!S$39/'O6 Source Data for E2'!$C$39),"0.00%",'O6 Source Data for E2'!S$39/'O6 Source Data for E2'!$C$39)</f>
        <v>0</v>
      </c>
      <c r="T56" s="1426">
        <f>IF(ISERROR('O6 Source Data for E2'!T$39/'O6 Source Data for E2'!$C$39),"0.00%",'O6 Source Data for E2'!T$39/'O6 Source Data for E2'!$C$39)</f>
        <v>0</v>
      </c>
      <c r="U56" s="1426">
        <f>IF(ISERROR('O6 Source Data for E2'!U$39/'O6 Source Data for E2'!$C$39),"0.00%",'O6 Source Data for E2'!U$39/'O6 Source Data for E2'!$C$39)</f>
        <v>0</v>
      </c>
      <c r="V56" s="1426">
        <f>IF(ISERROR('O6 Source Data for E2'!V$39/'O6 Source Data for E2'!$C$39),"0.00%",'O6 Source Data for E2'!V$39/'O6 Source Data for E2'!$C$39)</f>
        <v>0</v>
      </c>
      <c r="W56" s="1426">
        <f>IF(ISERROR('O6 Source Data for E2'!W$39/'O6 Source Data for E2'!$C$39),"0.00%",'O6 Source Data for E2'!W$39/'O6 Source Data for E2'!$C$39)</f>
        <v>0</v>
      </c>
    </row>
    <row r="57" spans="1:23" s="351" customFormat="1" ht="12.75">
      <c r="A57" s="459" t="s">
        <v>1259</v>
      </c>
      <c r="B57" s="1309" t="s">
        <v>1270</v>
      </c>
      <c r="C57" s="1425">
        <f t="shared" si="0"/>
        <v>1</v>
      </c>
      <c r="D57" s="1426">
        <f>IF(ISERROR('O6 Source Data for E2'!D$45/'O6 Source Data for E2'!$C$45),"0.00%",'O6 Source Data for E2'!D$45/'O6 Source Data for E2'!$C$45)</f>
        <v>0.532166524506266</v>
      </c>
      <c r="E57" s="1426">
        <f>IF(ISERROR('O6 Source Data for E2'!E$45/'O6 Source Data for E2'!$C$45),"0.00%",'O6 Source Data for E2'!E$45/'O6 Source Data for E2'!$C$45)</f>
        <v>0.21160028869496753</v>
      </c>
      <c r="F57" s="1426">
        <f>IF(ISERROR('O6 Source Data for E2'!F$45/'O6 Source Data for E2'!$C$45),"0.00%",'O6 Source Data for E2'!F$45/'O6 Source Data for E2'!$C$45)</f>
        <v>0.24906502198018501</v>
      </c>
      <c r="G57" s="1426">
        <f>IF(ISERROR('O6 Source Data for E2'!G$45/'O6 Source Data for E2'!$C$45),"0.00%",'O6 Source Data for E2'!G$45/'O6 Source Data for E2'!$C$45)</f>
        <v>0</v>
      </c>
      <c r="H57" s="1426">
        <f>IF(ISERROR('O6 Source Data for E2'!H$45/'O6 Source Data for E2'!$C$45),"0.00%",'O6 Source Data for E2'!H$45/'O6 Source Data for E2'!$C$45)</f>
        <v>0</v>
      </c>
      <c r="I57" s="1426">
        <f>IF(ISERROR('O6 Source Data for E2'!I$45/'O6 Source Data for E2'!$C$45),"0.00%",'O6 Source Data for E2'!I$45/'O6 Source Data for E2'!$C$45)</f>
        <v>0</v>
      </c>
      <c r="J57" s="1426">
        <f>IF(ISERROR('O6 Source Data for E2'!J$45/'O6 Source Data for E2'!$C$45),"0.00%",'O6 Source Data for E2'!J$45/'O6 Source Data for E2'!$C$45)</f>
        <v>5.6262712420444855E-3</v>
      </c>
      <c r="K57" s="1426">
        <f>IF(ISERROR('O6 Source Data for E2'!K$45/'O6 Source Data for E2'!$C$45),"0.00%",'O6 Source Data for E2'!K$45/'O6 Source Data for E2'!$C$45)</f>
        <v>0</v>
      </c>
      <c r="L57" s="1426">
        <f>IF(ISERROR('O6 Source Data for E2'!L$45/'O6 Source Data for E2'!$C$45),"0.00%",'O6 Source Data for E2'!L$45/'O6 Source Data for E2'!$C$45)</f>
        <v>1.5418935765369726E-3</v>
      </c>
      <c r="M57" s="1426">
        <f>IF(ISERROR('O6 Source Data for E2'!M$45/'O6 Source Data for E2'!$C$45),"0.00%",'O6 Source Data for E2'!M$45/'O6 Source Data for E2'!$C$45)</f>
        <v>0</v>
      </c>
      <c r="N57" s="1426">
        <f>IF(ISERROR('O6 Source Data for E2'!N$45/'O6 Source Data for E2'!$C$45),"0.00%",'O6 Source Data for E2'!N$45/'O6 Source Data for E2'!$C$45)</f>
        <v>0</v>
      </c>
      <c r="O57" s="1426">
        <f>IF(ISERROR('O6 Source Data for E2'!O$45/'O6 Source Data for E2'!$C$45),"0.00%",'O6 Source Data for E2'!O$45/'O6 Source Data for E2'!$C$45)</f>
        <v>0</v>
      </c>
      <c r="P57" s="1426">
        <f>IF(ISERROR('O6 Source Data for E2'!P$45/'O6 Source Data for E2'!$C$45),"0.00%",'O6 Source Data for E2'!P$45/'O6 Source Data for E2'!$C$45)</f>
        <v>0</v>
      </c>
      <c r="Q57" s="1426">
        <f>IF(ISERROR('O6 Source Data for E2'!Q$45/'O6 Source Data for E2'!$C$45),"0.00%",'O6 Source Data for E2'!Q$45/'O6 Source Data for E2'!$C$45)</f>
        <v>0</v>
      </c>
      <c r="R57" s="1426">
        <f>IF(ISERROR('O6 Source Data for E2'!R$45/'O6 Source Data for E2'!$C$45),"0.00%",'O6 Source Data for E2'!R$45/'O6 Source Data for E2'!$C$45)</f>
        <v>0</v>
      </c>
      <c r="S57" s="1426">
        <f>IF(ISERROR('O6 Source Data for E2'!S$45/'O6 Source Data for E2'!$C$45),"0.00%",'O6 Source Data for E2'!S$45/'O6 Source Data for E2'!$C$45)</f>
        <v>0</v>
      </c>
      <c r="T57" s="1426">
        <f>IF(ISERROR('O6 Source Data for E2'!T$45/'O6 Source Data for E2'!$C$45),"0.00%",'O6 Source Data for E2'!T$45/'O6 Source Data for E2'!$C$45)</f>
        <v>0</v>
      </c>
      <c r="U57" s="1426">
        <f>IF(ISERROR('O6 Source Data for E2'!U$45/'O6 Source Data for E2'!$C$45),"0.00%",'O6 Source Data for E2'!U$45/'O6 Source Data for E2'!$C$45)</f>
        <v>0</v>
      </c>
      <c r="V57" s="1426">
        <f>IF(ISERROR('O6 Source Data for E2'!V$45/'O6 Source Data for E2'!$C$45),"0.00%",'O6 Source Data for E2'!V$45/'O6 Source Data for E2'!$C$45)</f>
        <v>0</v>
      </c>
      <c r="W57" s="1426">
        <f>IF(ISERROR('O6 Source Data for E2'!W$45/'O6 Source Data for E2'!$C$45),"0.00%",'O6 Source Data for E2'!W$45/'O6 Source Data for E2'!$C$45)</f>
        <v>0</v>
      </c>
    </row>
    <row r="58" spans="1:23" s="351" customFormat="1" ht="12.75">
      <c r="A58" s="459" t="s">
        <v>1260</v>
      </c>
      <c r="B58" s="1309" t="s">
        <v>1271</v>
      </c>
      <c r="C58" s="1425">
        <f t="shared" si="0"/>
        <v>1</v>
      </c>
      <c r="D58" s="1426">
        <f>IF(ISERROR('O6 Source Data for E2'!D$50/'O6 Source Data for E2'!$C$50),"0.00%",'O6 Source Data for E2'!D$50/'O6 Source Data for E2'!$C$50)</f>
        <v>0.48331159640572552</v>
      </c>
      <c r="E58" s="1426">
        <f>IF(ISERROR('O6 Source Data for E2'!E$50/'O6 Source Data for E2'!$C$50),"0.00%",'O6 Source Data for E2'!E$50/'O6 Source Data for E2'!$C$50)</f>
        <v>0.25399518192010617</v>
      </c>
      <c r="F58" s="1426">
        <f>IF(ISERROR('O6 Source Data for E2'!F$50/'O6 Source Data for E2'!$C$50),"0.00%",'O6 Source Data for E2'!F$50/'O6 Source Data for E2'!$C$50)</f>
        <v>0.26061105281909969</v>
      </c>
      <c r="G58" s="1426">
        <f>IF(ISERROR('O6 Source Data for E2'!G$50/'O6 Source Data for E2'!$C$50),"0.00%",'O6 Source Data for E2'!G$50/'O6 Source Data for E2'!$C$50)</f>
        <v>0</v>
      </c>
      <c r="H58" s="1426">
        <f>IF(ISERROR('O6 Source Data for E2'!H$50/'O6 Source Data for E2'!$C$50),"0.00%",'O6 Source Data for E2'!H$50/'O6 Source Data for E2'!$C$50)</f>
        <v>0</v>
      </c>
      <c r="I58" s="1426">
        <f>IF(ISERROR('O6 Source Data for E2'!I$50/'O6 Source Data for E2'!$C$50),"0.00%",'O6 Source Data for E2'!I$50/'O6 Source Data for E2'!$C$50)</f>
        <v>0</v>
      </c>
      <c r="J58" s="1426">
        <f>IF(ISERROR('O6 Source Data for E2'!J$50/'O6 Source Data for E2'!$C$50),"0.00%",'O6 Source Data for E2'!J$50/'O6 Source Data for E2'!$C$50)</f>
        <v>5.0665019236363748E-4</v>
      </c>
      <c r="K58" s="1426">
        <f>IF(ISERROR('O6 Source Data for E2'!K$50/'O6 Source Data for E2'!$C$50),"0.00%",'O6 Source Data for E2'!K$50/'O6 Source Data for E2'!$C$50)</f>
        <v>0</v>
      </c>
      <c r="L58" s="1426">
        <f>IF(ISERROR('O6 Source Data for E2'!L$50/'O6 Source Data for E2'!$C$50),"0.00%",'O6 Source Data for E2'!L$50/'O6 Source Data for E2'!$C$50)</f>
        <v>1.5755186627049891E-3</v>
      </c>
      <c r="M58" s="1426">
        <f>IF(ISERROR('O6 Source Data for E2'!M$50/'O6 Source Data for E2'!$C$50),"0.00%",'O6 Source Data for E2'!M$50/'O6 Source Data for E2'!$C$50)</f>
        <v>0</v>
      </c>
      <c r="N58" s="1426">
        <f>IF(ISERROR('O6 Source Data for E2'!N$50/'O6 Source Data for E2'!$C$50),"0.00%",'O6 Source Data for E2'!N$50/'O6 Source Data for E2'!$C$50)</f>
        <v>0</v>
      </c>
      <c r="O58" s="1426">
        <f>IF(ISERROR('O6 Source Data for E2'!O$50/'O6 Source Data for E2'!$C$50),"0.00%",'O6 Source Data for E2'!O$50/'O6 Source Data for E2'!$C$50)</f>
        <v>0</v>
      </c>
      <c r="P58" s="1426">
        <f>IF(ISERROR('O6 Source Data for E2'!P$50/'O6 Source Data for E2'!$C$50),"0.00%",'O6 Source Data for E2'!P$50/'O6 Source Data for E2'!$C$50)</f>
        <v>0</v>
      </c>
      <c r="Q58" s="1426">
        <f>IF(ISERROR('O6 Source Data for E2'!Q$50/'O6 Source Data for E2'!$C$50),"0.00%",'O6 Source Data for E2'!Q$50/'O6 Source Data for E2'!$C$50)</f>
        <v>0</v>
      </c>
      <c r="R58" s="1426">
        <f>IF(ISERROR('O6 Source Data for E2'!R$50/'O6 Source Data for E2'!$C$50),"0.00%",'O6 Source Data for E2'!R$50/'O6 Source Data for E2'!$C$50)</f>
        <v>0</v>
      </c>
      <c r="S58" s="1426">
        <f>IF(ISERROR('O6 Source Data for E2'!S$50/'O6 Source Data for E2'!$C$50),"0.00%",'O6 Source Data for E2'!S$50/'O6 Source Data for E2'!$C$50)</f>
        <v>0</v>
      </c>
      <c r="T58" s="1426">
        <f>IF(ISERROR('O6 Source Data for E2'!T$50/'O6 Source Data for E2'!$C$50),"0.00%",'O6 Source Data for E2'!T$50/'O6 Source Data for E2'!$C$50)</f>
        <v>0</v>
      </c>
      <c r="U58" s="1426">
        <f>IF(ISERROR('O6 Source Data for E2'!U$50/'O6 Source Data for E2'!$C$50),"0.00%",'O6 Source Data for E2'!U$50/'O6 Source Data for E2'!$C$50)</f>
        <v>0</v>
      </c>
      <c r="V58" s="1426">
        <f>IF(ISERROR('O6 Source Data for E2'!V$50/'O6 Source Data for E2'!$C$50),"0.00%",'O6 Source Data for E2'!V$50/'O6 Source Data for E2'!$C$50)</f>
        <v>0</v>
      </c>
      <c r="W58" s="1426">
        <f>IF(ISERROR('O6 Source Data for E2'!W$50/'O6 Source Data for E2'!$C$50),"0.00%",'O6 Source Data for E2'!W$50/'O6 Source Data for E2'!$C$50)</f>
        <v>0</v>
      </c>
    </row>
    <row r="59" spans="1:23" s="351" customFormat="1" ht="25.5">
      <c r="A59" s="459" t="s">
        <v>1257</v>
      </c>
      <c r="B59" s="1309" t="s">
        <v>1258</v>
      </c>
      <c r="C59" s="1425">
        <f t="shared" si="0"/>
        <v>1</v>
      </c>
      <c r="D59" s="1426">
        <f>IF(ISERROR('O6 Source Data for E2'!D$52/'O6 Source Data for E2'!$C$52),"0.00%",'O6 Source Data for E2'!D$52/'O6 Source Data for E2'!$C$52)</f>
        <v>0.53216652450581292</v>
      </c>
      <c r="E59" s="1426">
        <f>IF(ISERROR('O6 Source Data for E2'!E$52/'O6 Source Data for E2'!$C$52),"0.00%",'O6 Source Data for E2'!E$52/'O6 Source Data for E2'!$C$52)</f>
        <v>0.21160028869536068</v>
      </c>
      <c r="F59" s="1426">
        <f>IF(ISERROR('O6 Source Data for E2'!F$52/'O6 Source Data for E2'!$C$52),"0.00%",'O6 Source Data for E2'!F$52/'O6 Source Data for E2'!$C$52)</f>
        <v>0.2490650219802921</v>
      </c>
      <c r="G59" s="1426">
        <f>IF(ISERROR('O6 Source Data for E2'!G$52/'O6 Source Data for E2'!$C$52),"0.00%",'O6 Source Data for E2'!G$52/'O6 Source Data for E2'!$C$52)</f>
        <v>0</v>
      </c>
      <c r="H59" s="1426">
        <f>IF(ISERROR('O6 Source Data for E2'!H$52/'O6 Source Data for E2'!$C$52),"0.00%",'O6 Source Data for E2'!H$52/'O6 Source Data for E2'!$C$52)</f>
        <v>0</v>
      </c>
      <c r="I59" s="1426">
        <f>IF(ISERROR('O6 Source Data for E2'!I$52/'O6 Source Data for E2'!$C$52),"0.00%",'O6 Source Data for E2'!I$52/'O6 Source Data for E2'!$C$52)</f>
        <v>0</v>
      </c>
      <c r="J59" s="1426">
        <f>IF(ISERROR('O6 Source Data for E2'!J$52/'O6 Source Data for E2'!$C$52),"0.00%",'O6 Source Data for E2'!J$52/'O6 Source Data for E2'!$C$52)</f>
        <v>5.6262712419970027E-3</v>
      </c>
      <c r="K59" s="1426">
        <f>IF(ISERROR('O6 Source Data for E2'!K$52/'O6 Source Data for E2'!$C$52),"0.00%",'O6 Source Data for E2'!K$52/'O6 Source Data for E2'!$C$52)</f>
        <v>0</v>
      </c>
      <c r="L59" s="1426">
        <f>IF(ISERROR('O6 Source Data for E2'!L$52/'O6 Source Data for E2'!$C$52),"0.00%",'O6 Source Data for E2'!L$52/'O6 Source Data for E2'!$C$52)</f>
        <v>1.5418935765372844E-3</v>
      </c>
      <c r="M59" s="1426">
        <f>IF(ISERROR('O6 Source Data for E2'!M$52/'O6 Source Data for E2'!$C$52),"0.00%",'O6 Source Data for E2'!M$52/'O6 Source Data for E2'!$C$52)</f>
        <v>0</v>
      </c>
      <c r="N59" s="1426">
        <f>IF(ISERROR('O6 Source Data for E2'!N$52/'O6 Source Data for E2'!$C$52),"0.00%",'O6 Source Data for E2'!N$52/'O6 Source Data for E2'!$C$52)</f>
        <v>0</v>
      </c>
      <c r="O59" s="1426">
        <f>IF(ISERROR('O6 Source Data for E2'!O$52/'O6 Source Data for E2'!$C$52),"0.00%",'O6 Source Data for E2'!O$52/'O6 Source Data for E2'!$C$52)</f>
        <v>0</v>
      </c>
      <c r="P59" s="1426">
        <f>IF(ISERROR('O6 Source Data for E2'!P$52/'O6 Source Data for E2'!$C$52),"0.00%",'O6 Source Data for E2'!P$52/'O6 Source Data for E2'!$C$52)</f>
        <v>0</v>
      </c>
      <c r="Q59" s="1426">
        <f>IF(ISERROR('O6 Source Data for E2'!Q$52/'O6 Source Data for E2'!$C$52),"0.00%",'O6 Source Data for E2'!Q$52/'O6 Source Data for E2'!$C$52)</f>
        <v>0</v>
      </c>
      <c r="R59" s="1426">
        <f>IF(ISERROR('O6 Source Data for E2'!R$52/'O6 Source Data for E2'!$C$52),"0.00%",'O6 Source Data for E2'!R$52/'O6 Source Data for E2'!$C$52)</f>
        <v>0</v>
      </c>
      <c r="S59" s="1426">
        <f>IF(ISERROR('O6 Source Data for E2'!S$52/'O6 Source Data for E2'!$C$52),"0.00%",'O6 Source Data for E2'!S$52/'O6 Source Data for E2'!$C$52)</f>
        <v>0</v>
      </c>
      <c r="T59" s="1426">
        <f>IF(ISERROR('O6 Source Data for E2'!T$52/'O6 Source Data for E2'!$C$52),"0.00%",'O6 Source Data for E2'!T$52/'O6 Source Data for E2'!$C$52)</f>
        <v>0</v>
      </c>
      <c r="U59" s="1426">
        <f>IF(ISERROR('O6 Source Data for E2'!U$52/'O6 Source Data for E2'!$C$52),"0.00%",'O6 Source Data for E2'!U$52/'O6 Source Data for E2'!$C$52)</f>
        <v>0</v>
      </c>
      <c r="V59" s="1426">
        <f>IF(ISERROR('O6 Source Data for E2'!V$52/'O6 Source Data for E2'!$C$52),"0.00%",'O6 Source Data for E2'!V$52/'O6 Source Data for E2'!$C$52)</f>
        <v>0</v>
      </c>
      <c r="W59" s="1426">
        <f>IF(ISERROR('O6 Source Data for E2'!W$52/'O6 Source Data for E2'!$C$52),"0.00%",'O6 Source Data for E2'!W$52/'O6 Source Data for E2'!$C$52)</f>
        <v>0</v>
      </c>
    </row>
    <row r="60" spans="1:23" s="351" customFormat="1" ht="12.75">
      <c r="A60" s="459" t="s">
        <v>1265</v>
      </c>
      <c r="B60" s="1309" t="s">
        <v>1272</v>
      </c>
      <c r="C60" s="1425">
        <f t="shared" si="0"/>
        <v>1.0000000000000002</v>
      </c>
      <c r="D60" s="1426">
        <f>IF(ISERROR('O6 Source Data for E2'!D$61/'O6 Source Data for E2'!$C$61),"0.00%",'O6 Source Data for E2'!D$61/'O6 Source Data for E2'!$C$61)</f>
        <v>0.50750157234898052</v>
      </c>
      <c r="E60" s="1426">
        <f>IF(ISERROR('O6 Source Data for E2'!E$61/'O6 Source Data for E2'!$C$61),"0.00%",'O6 Source Data for E2'!E$61/'O6 Source Data for E2'!$C$61)</f>
        <v>0.26670776193275758</v>
      </c>
      <c r="F60" s="1426">
        <f>IF(ISERROR('O6 Source Data for E2'!F$61/'O6 Source Data for E2'!$C$61),"0.00%",'O6 Source Data for E2'!F$61/'O6 Source Data for E2'!$C$61)</f>
        <v>0.22360428331878757</v>
      </c>
      <c r="G60" s="1426">
        <f>IF(ISERROR('O6 Source Data for E2'!G$61/'O6 Source Data for E2'!$C$61),"0.00%",'O6 Source Data for E2'!G$61/'O6 Source Data for E2'!$C$61)</f>
        <v>0</v>
      </c>
      <c r="H60" s="1426">
        <f>IF(ISERROR('O6 Source Data for E2'!H$61/'O6 Source Data for E2'!$C$61),"0.00%",'O6 Source Data for E2'!H$61/'O6 Source Data for E2'!$C$61)</f>
        <v>0</v>
      </c>
      <c r="I60" s="1426">
        <f>IF(ISERROR('O6 Source Data for E2'!I$61/'O6 Source Data for E2'!$C$61),"0.00%",'O6 Source Data for E2'!I$61/'O6 Source Data for E2'!$C$61)</f>
        <v>0</v>
      </c>
      <c r="J60" s="1426">
        <f>IF(ISERROR('O6 Source Data for E2'!J$61/'O6 Source Data for E2'!$C$61),"0.00%",'O6 Source Data for E2'!J$61/'O6 Source Data for E2'!$C$61)</f>
        <v>5.3200827616726608E-4</v>
      </c>
      <c r="K60" s="1426">
        <f>IF(ISERROR('O6 Source Data for E2'!K$61/'O6 Source Data for E2'!$C$61),"0.00%",'O6 Source Data for E2'!K$61/'O6 Source Data for E2'!$C$61)</f>
        <v>0</v>
      </c>
      <c r="L60" s="1426">
        <f>IF(ISERROR('O6 Source Data for E2'!L$61/'O6 Source Data for E2'!$C$61),"0.00%",'O6 Source Data for E2'!L$61/'O6 Source Data for E2'!$C$61)</f>
        <v>1.6543741233072408E-3</v>
      </c>
      <c r="M60" s="1426">
        <f>IF(ISERROR('O6 Source Data for E2'!M$61/'O6 Source Data for E2'!$C$61),"0.00%",'O6 Source Data for E2'!M$61/'O6 Source Data for E2'!$C$61)</f>
        <v>0</v>
      </c>
      <c r="N60" s="1426">
        <f>IF(ISERROR('O6 Source Data for E2'!N$61/'O6 Source Data for E2'!$C$61),"0.00%",'O6 Source Data for E2'!N$61/'O6 Source Data for E2'!$C$61)</f>
        <v>0</v>
      </c>
      <c r="O60" s="1426">
        <f>IF(ISERROR('O6 Source Data for E2'!O$61/'O6 Source Data for E2'!$C$61),"0.00%",'O6 Source Data for E2'!O$61/'O6 Source Data for E2'!$C$61)</f>
        <v>0</v>
      </c>
      <c r="P60" s="1426">
        <f>IF(ISERROR('O6 Source Data for E2'!P$61/'O6 Source Data for E2'!$C$61),"0.00%",'O6 Source Data for E2'!P$61/'O6 Source Data for E2'!$C$61)</f>
        <v>0</v>
      </c>
      <c r="Q60" s="1426">
        <f>IF(ISERROR('O6 Source Data for E2'!Q$61/'O6 Source Data for E2'!$C$61),"0.00%",'O6 Source Data for E2'!Q$61/'O6 Source Data for E2'!$C$61)</f>
        <v>0</v>
      </c>
      <c r="R60" s="1426">
        <f>IF(ISERROR('O6 Source Data for E2'!R$61/'O6 Source Data for E2'!$C$61),"0.00%",'O6 Source Data for E2'!R$61/'O6 Source Data for E2'!$C$61)</f>
        <v>0</v>
      </c>
      <c r="S60" s="1426">
        <f>IF(ISERROR('O6 Source Data for E2'!S$61/'O6 Source Data for E2'!$C$61),"0.00%",'O6 Source Data for E2'!S$61/'O6 Source Data for E2'!$C$61)</f>
        <v>0</v>
      </c>
      <c r="T60" s="1426">
        <f>IF(ISERROR('O6 Source Data for E2'!T$61/'O6 Source Data for E2'!$C$61),"0.00%",'O6 Source Data for E2'!T$61/'O6 Source Data for E2'!$C$61)</f>
        <v>0</v>
      </c>
      <c r="U60" s="1426">
        <f>IF(ISERROR('O6 Source Data for E2'!U$61/'O6 Source Data for E2'!$C$61),"0.00%",'O6 Source Data for E2'!U$61/'O6 Source Data for E2'!$C$61)</f>
        <v>0</v>
      </c>
      <c r="V60" s="1426">
        <f>IF(ISERROR('O6 Source Data for E2'!V$61/'O6 Source Data for E2'!$C$61),"0.00%",'O6 Source Data for E2'!V$61/'O6 Source Data for E2'!$C$61)</f>
        <v>0</v>
      </c>
      <c r="W60" s="1426">
        <f>IF(ISERROR('O6 Source Data for E2'!W$61/'O6 Source Data for E2'!$C$61),"0.00%",'O6 Source Data for E2'!W$61/'O6 Source Data for E2'!$C$61)</f>
        <v>0</v>
      </c>
    </row>
    <row r="61" spans="1:23" s="351" customFormat="1" ht="12.75">
      <c r="A61" s="459" t="s">
        <v>1266</v>
      </c>
      <c r="B61" s="1309" t="s">
        <v>1273</v>
      </c>
      <c r="C61" s="1425">
        <f t="shared" si="0"/>
        <v>1</v>
      </c>
      <c r="D61" s="1426">
        <f>IF(ISERROR('O6 Source Data for E2'!D$66/'O6 Source Data for E2'!$C$66),"0.00%",'O6 Source Data for E2'!D$66/'O6 Source Data for E2'!$C$66)</f>
        <v>0.56184384224967288</v>
      </c>
      <c r="E61" s="1426">
        <f>IF(ISERROR('O6 Source Data for E2'!E$66/'O6 Source Data for E2'!$C$66),"0.00%",'O6 Source Data for E2'!E$66/'O6 Source Data for E2'!$C$66)</f>
        <v>0.29526630435554468</v>
      </c>
      <c r="F61" s="1426">
        <f>IF(ISERROR('O6 Source Data for E2'!F$66/'O6 Source Data for E2'!$C$66),"0.00%",'O6 Source Data for E2'!F$66/'O6 Source Data for E2'!$C$66)</f>
        <v>0.14046935746949477</v>
      </c>
      <c r="G61" s="1426">
        <f>IF(ISERROR('O6 Source Data for E2'!G$66/'O6 Source Data for E2'!$C$66),"0.00%",'O6 Source Data for E2'!G$66/'O6 Source Data for E2'!$C$66)</f>
        <v>0</v>
      </c>
      <c r="H61" s="1426">
        <f>IF(ISERROR('O6 Source Data for E2'!H$66/'O6 Source Data for E2'!$C$66),"0.00%",'O6 Source Data for E2'!H$66/'O6 Source Data for E2'!$C$66)</f>
        <v>0</v>
      </c>
      <c r="I61" s="1426">
        <f>IF(ISERROR('O6 Source Data for E2'!I$66/'O6 Source Data for E2'!$C$66),"0.00%",'O6 Source Data for E2'!I$66/'O6 Source Data for E2'!$C$66)</f>
        <v>0</v>
      </c>
      <c r="J61" s="1426">
        <f>IF(ISERROR('O6 Source Data for E2'!J$66/'O6 Source Data for E2'!$C$66),"0.00%",'O6 Source Data for E2'!J$66/'O6 Source Data for E2'!$C$66)</f>
        <v>5.8897467569795281E-4</v>
      </c>
      <c r="K61" s="1426">
        <f>IF(ISERROR('O6 Source Data for E2'!K$66/'O6 Source Data for E2'!$C$66),"0.00%",'O6 Source Data for E2'!K$66/'O6 Source Data for E2'!$C$66)</f>
        <v>0</v>
      </c>
      <c r="L61" s="1426">
        <f>IF(ISERROR('O6 Source Data for E2'!L$66/'O6 Source Data for E2'!$C$66),"0.00%",'O6 Source Data for E2'!L$66/'O6 Source Data for E2'!$C$66)</f>
        <v>1.8315212495897629E-3</v>
      </c>
      <c r="M61" s="1426">
        <f>IF(ISERROR('O6 Source Data for E2'!M$66/'O6 Source Data for E2'!$C$66),"0.00%",'O6 Source Data for E2'!M$66/'O6 Source Data for E2'!$C$66)</f>
        <v>0</v>
      </c>
      <c r="N61" s="1426">
        <f>IF(ISERROR('O6 Source Data for E2'!N$66/'O6 Source Data for E2'!$C$66),"0.00%",'O6 Source Data for E2'!N$66/'O6 Source Data for E2'!$C$66)</f>
        <v>0</v>
      </c>
      <c r="O61" s="1426">
        <f>IF(ISERROR('O6 Source Data for E2'!O$66/'O6 Source Data for E2'!$C$66),"0.00%",'O6 Source Data for E2'!O$66/'O6 Source Data for E2'!$C$66)</f>
        <v>0</v>
      </c>
      <c r="P61" s="1426">
        <f>IF(ISERROR('O6 Source Data for E2'!P$66/'O6 Source Data for E2'!$C$66),"0.00%",'O6 Source Data for E2'!P$66/'O6 Source Data for E2'!$C$66)</f>
        <v>0</v>
      </c>
      <c r="Q61" s="1426">
        <f>IF(ISERROR('O6 Source Data for E2'!Q$66/'O6 Source Data for E2'!$C$66),"0.00%",'O6 Source Data for E2'!Q$66/'O6 Source Data for E2'!$C$66)</f>
        <v>0</v>
      </c>
      <c r="R61" s="1426">
        <f>IF(ISERROR('O6 Source Data for E2'!R$66/'O6 Source Data for E2'!$C$66),"0.00%",'O6 Source Data for E2'!R$66/'O6 Source Data for E2'!$C$66)</f>
        <v>0</v>
      </c>
      <c r="S61" s="1426">
        <f>IF(ISERROR('O6 Source Data for E2'!S$66/'O6 Source Data for E2'!$C$66),"0.00%",'O6 Source Data for E2'!S$66/'O6 Source Data for E2'!$C$66)</f>
        <v>0</v>
      </c>
      <c r="T61" s="1426">
        <f>IF(ISERROR('O6 Source Data for E2'!T$66/'O6 Source Data for E2'!$C$66),"0.00%",'O6 Source Data for E2'!T$66/'O6 Source Data for E2'!$C$66)</f>
        <v>0</v>
      </c>
      <c r="U61" s="1426">
        <f>IF(ISERROR('O6 Source Data for E2'!U$66/'O6 Source Data for E2'!$C$66),"0.00%",'O6 Source Data for E2'!U$66/'O6 Source Data for E2'!$C$66)</f>
        <v>0</v>
      </c>
      <c r="V61" s="1426">
        <f>IF(ISERROR('O6 Source Data for E2'!V$66/'O6 Source Data for E2'!$C$66),"0.00%",'O6 Source Data for E2'!V$66/'O6 Source Data for E2'!$C$66)</f>
        <v>0</v>
      </c>
      <c r="W61" s="1426">
        <f>IF(ISERROR('O6 Source Data for E2'!W$66/'O6 Source Data for E2'!$C$66),"0.00%",'O6 Source Data for E2'!W$66/'O6 Source Data for E2'!$C$66)</f>
        <v>0</v>
      </c>
    </row>
    <row r="62" spans="1:23" s="351" customFormat="1" ht="25.5">
      <c r="A62" s="459" t="s">
        <v>1261</v>
      </c>
      <c r="B62" s="1309" t="s">
        <v>1294</v>
      </c>
      <c r="C62" s="1425">
        <f t="shared" si="0"/>
        <v>1.0000000000000002</v>
      </c>
      <c r="D62" s="1426">
        <f>IF(ISERROR('O6 Source Data for E2'!D$68/'O6 Source Data for E2'!$C$68),"0.00%",'O6 Source Data for E2'!D$68/'O6 Source Data for E2'!$C$68)</f>
        <v>0.53975346827053672</v>
      </c>
      <c r="E62" s="1426">
        <f>IF(ISERROR('O6 Source Data for E2'!E$68/'O6 Source Data for E2'!$C$68),"0.00%",'O6 Source Data for E2'!E$68/'O6 Source Data for E2'!$C$68)</f>
        <v>0.28365713006872756</v>
      </c>
      <c r="F62" s="1426">
        <f>IF(ISERROR('O6 Source Data for E2'!F$68/'O6 Source Data for E2'!$C$68),"0.00%",'O6 Source Data for E2'!F$68/'O6 Source Data for E2'!$C$68)</f>
        <v>0.17426407392308996</v>
      </c>
      <c r="G62" s="1426">
        <f>IF(ISERROR('O6 Source Data for E2'!G$68/'O6 Source Data for E2'!$C$68),"0.00%",'O6 Source Data for E2'!G$68/'O6 Source Data for E2'!$C$68)</f>
        <v>0</v>
      </c>
      <c r="H62" s="1426">
        <f>IF(ISERROR('O6 Source Data for E2'!H$68/'O6 Source Data for E2'!$C$68),"0.00%",'O6 Source Data for E2'!H$68/'O6 Source Data for E2'!$C$68)</f>
        <v>0</v>
      </c>
      <c r="I62" s="1426">
        <f>IF(ISERROR('O6 Source Data for E2'!I$68/'O6 Source Data for E2'!$C$68),"0.00%",'O6 Source Data for E2'!I$68/'O6 Source Data for E2'!$C$68)</f>
        <v>0</v>
      </c>
      <c r="J62" s="1426">
        <f>IF(ISERROR('O6 Source Data for E2'!J$68/'O6 Source Data for E2'!$C$68),"0.00%",'O6 Source Data for E2'!J$68/'O6 Source Data for E2'!$C$68)</f>
        <v>5.6581758137382097E-4</v>
      </c>
      <c r="K62" s="1426">
        <f>IF(ISERROR('O6 Source Data for E2'!K$68/'O6 Source Data for E2'!$C$68),"0.00%",'O6 Source Data for E2'!K$68/'O6 Source Data for E2'!$C$68)</f>
        <v>0</v>
      </c>
      <c r="L62" s="1426">
        <f>IF(ISERROR('O6 Source Data for E2'!L$68/'O6 Source Data for E2'!$C$68),"0.00%",'O6 Source Data for E2'!L$68/'O6 Source Data for E2'!$C$68)</f>
        <v>1.7595101562721406E-3</v>
      </c>
      <c r="M62" s="1426">
        <f>IF(ISERROR('O6 Source Data for E2'!M$68/'O6 Source Data for E2'!$C$68),"0.00%",'O6 Source Data for E2'!M$68/'O6 Source Data for E2'!$C$68)</f>
        <v>0</v>
      </c>
      <c r="N62" s="1426">
        <f>IF(ISERROR('O6 Source Data for E2'!N$68/'O6 Source Data for E2'!$C$68),"0.00%",'O6 Source Data for E2'!N$68/'O6 Source Data for E2'!$C$68)</f>
        <v>0</v>
      </c>
      <c r="O62" s="1426">
        <f>IF(ISERROR('O6 Source Data for E2'!O$68/'O6 Source Data for E2'!$C$68),"0.00%",'O6 Source Data for E2'!O$68/'O6 Source Data for E2'!$C$68)</f>
        <v>0</v>
      </c>
      <c r="P62" s="1426">
        <f>IF(ISERROR('O6 Source Data for E2'!P$68/'O6 Source Data for E2'!$C$68),"0.00%",'O6 Source Data for E2'!P$68/'O6 Source Data for E2'!$C$68)</f>
        <v>0</v>
      </c>
      <c r="Q62" s="1426">
        <f>IF(ISERROR('O6 Source Data for E2'!Q$68/'O6 Source Data for E2'!$C$68),"0.00%",'O6 Source Data for E2'!Q$68/'O6 Source Data for E2'!$C$68)</f>
        <v>0</v>
      </c>
      <c r="R62" s="1426">
        <f>IF(ISERROR('O6 Source Data for E2'!R$68/'O6 Source Data for E2'!$C$68),"0.00%",'O6 Source Data for E2'!R$68/'O6 Source Data for E2'!$C$68)</f>
        <v>0</v>
      </c>
      <c r="S62" s="1426">
        <f>IF(ISERROR('O6 Source Data for E2'!S$68/'O6 Source Data for E2'!$C$68),"0.00%",'O6 Source Data for E2'!S$68/'O6 Source Data for E2'!$C$68)</f>
        <v>0</v>
      </c>
      <c r="T62" s="1426">
        <f>IF(ISERROR('O6 Source Data for E2'!T$68/'O6 Source Data for E2'!$C$68),"0.00%",'O6 Source Data for E2'!T$68/'O6 Source Data for E2'!$C$68)</f>
        <v>0</v>
      </c>
      <c r="U62" s="1426">
        <f>IF(ISERROR('O6 Source Data for E2'!U$68/'O6 Source Data for E2'!$C$68),"0.00%",'O6 Source Data for E2'!U$68/'O6 Source Data for E2'!$C$68)</f>
        <v>0</v>
      </c>
      <c r="V62" s="1426">
        <f>IF(ISERROR('O6 Source Data for E2'!V$68/'O6 Source Data for E2'!$C$68),"0.00%",'O6 Source Data for E2'!V$68/'O6 Source Data for E2'!$C$68)</f>
        <v>0</v>
      </c>
      <c r="W62" s="1426">
        <f>IF(ISERROR('O6 Source Data for E2'!W$68/'O6 Source Data for E2'!$C$68),"0.00%",'O6 Source Data for E2'!W$68/'O6 Source Data for E2'!$C$68)</f>
        <v>0</v>
      </c>
    </row>
    <row r="63" spans="1:23" s="351" customFormat="1" ht="12.75">
      <c r="A63" s="459" t="s">
        <v>1267</v>
      </c>
      <c r="B63" s="1309" t="s">
        <v>1295</v>
      </c>
      <c r="C63" s="1425">
        <f t="shared" si="0"/>
        <v>1</v>
      </c>
      <c r="D63" s="1426">
        <f>IF(ISERROR('O6 Source Data for E2'!D$73/'O6 Source Data for E2'!$C$73),"0.00%",'O6 Source Data for E2'!D$73/'O6 Source Data for E2'!$C$73)</f>
        <v>0.48331159640572552</v>
      </c>
      <c r="E63" s="1426">
        <f>IF(ISERROR('O6 Source Data for E2'!E$73/'O6 Source Data for E2'!$C$73),"0.00%",'O6 Source Data for E2'!E$73/'O6 Source Data for E2'!$C$73)</f>
        <v>0.25399518192010623</v>
      </c>
      <c r="F63" s="1426">
        <f>IF(ISERROR('O6 Source Data for E2'!F$73/'O6 Source Data for E2'!$C$73),"0.00%",'O6 Source Data for E2'!F$73/'O6 Source Data for E2'!$C$73)</f>
        <v>0.26061105281909974</v>
      </c>
      <c r="G63" s="1426">
        <f>IF(ISERROR('O6 Source Data for E2'!G$73/'O6 Source Data for E2'!$C$73),"0.00%",'O6 Source Data for E2'!G$73/'O6 Source Data for E2'!$C$73)</f>
        <v>0</v>
      </c>
      <c r="H63" s="1426">
        <f>IF(ISERROR('O6 Source Data for E2'!H$73/'O6 Source Data for E2'!$C$73),"0.00%",'O6 Source Data for E2'!H$73/'O6 Source Data for E2'!$C$73)</f>
        <v>0</v>
      </c>
      <c r="I63" s="1426">
        <f>IF(ISERROR('O6 Source Data for E2'!I$73/'O6 Source Data for E2'!$C$73),"0.00%",'O6 Source Data for E2'!I$73/'O6 Source Data for E2'!$C$73)</f>
        <v>0</v>
      </c>
      <c r="J63" s="1426">
        <f>IF(ISERROR('O6 Source Data for E2'!J$73/'O6 Source Data for E2'!$C$73),"0.00%",'O6 Source Data for E2'!J$73/'O6 Source Data for E2'!$C$73)</f>
        <v>5.0665019236363759E-4</v>
      </c>
      <c r="K63" s="1426">
        <f>IF(ISERROR('O6 Source Data for E2'!K$73/'O6 Source Data for E2'!$C$73),"0.00%",'O6 Source Data for E2'!K$73/'O6 Source Data for E2'!$C$73)</f>
        <v>0</v>
      </c>
      <c r="L63" s="1426">
        <f>IF(ISERROR('O6 Source Data for E2'!L$73/'O6 Source Data for E2'!$C$73),"0.00%",'O6 Source Data for E2'!L$73/'O6 Source Data for E2'!$C$73)</f>
        <v>1.5755186627049891E-3</v>
      </c>
      <c r="M63" s="1426">
        <f>IF(ISERROR('O6 Source Data for E2'!M$73/'O6 Source Data for E2'!$C$73),"0.00%",'O6 Source Data for E2'!M$73/'O6 Source Data for E2'!$C$73)</f>
        <v>0</v>
      </c>
      <c r="N63" s="1426">
        <f>IF(ISERROR('O6 Source Data for E2'!N$73/'O6 Source Data for E2'!$C$73),"0.00%",'O6 Source Data for E2'!N$73/'O6 Source Data for E2'!$C$73)</f>
        <v>0</v>
      </c>
      <c r="O63" s="1426">
        <f>IF(ISERROR('O6 Source Data for E2'!O$73/'O6 Source Data for E2'!$C$73),"0.00%",'O6 Source Data for E2'!O$73/'O6 Source Data for E2'!$C$73)</f>
        <v>0</v>
      </c>
      <c r="P63" s="1426">
        <f>IF(ISERROR('O6 Source Data for E2'!P$73/'O6 Source Data for E2'!$C$73),"0.00%",'O6 Source Data for E2'!P$73/'O6 Source Data for E2'!$C$73)</f>
        <v>0</v>
      </c>
      <c r="Q63" s="1426">
        <f>IF(ISERROR('O6 Source Data for E2'!Q$73/'O6 Source Data for E2'!$C$73),"0.00%",'O6 Source Data for E2'!Q$73/'O6 Source Data for E2'!$C$73)</f>
        <v>0</v>
      </c>
      <c r="R63" s="1426">
        <f>IF(ISERROR('O6 Source Data for E2'!R$73/'O6 Source Data for E2'!$C$73),"0.00%",'O6 Source Data for E2'!R$73/'O6 Source Data for E2'!$C$73)</f>
        <v>0</v>
      </c>
      <c r="S63" s="1426">
        <f>IF(ISERROR('O6 Source Data for E2'!S$73/'O6 Source Data for E2'!$C$73),"0.00%",'O6 Source Data for E2'!S$73/'O6 Source Data for E2'!$C$73)</f>
        <v>0</v>
      </c>
      <c r="T63" s="1426">
        <f>IF(ISERROR('O6 Source Data for E2'!T$73/'O6 Source Data for E2'!$C$73),"0.00%",'O6 Source Data for E2'!T$73/'O6 Source Data for E2'!$C$73)</f>
        <v>0</v>
      </c>
      <c r="U63" s="1426">
        <f>IF(ISERROR('O6 Source Data for E2'!U$73/'O6 Source Data for E2'!$C$73),"0.00%",'O6 Source Data for E2'!U$73/'O6 Source Data for E2'!$C$73)</f>
        <v>0</v>
      </c>
      <c r="V63" s="1426">
        <f>IF(ISERROR('O6 Source Data for E2'!V$73/'O6 Source Data for E2'!$C$73),"0.00%",'O6 Source Data for E2'!V$73/'O6 Source Data for E2'!$C$73)</f>
        <v>0</v>
      </c>
      <c r="W63" s="1426">
        <f>IF(ISERROR('O6 Source Data for E2'!W$73/'O6 Source Data for E2'!$C$73),"0.00%",'O6 Source Data for E2'!W$73/'O6 Source Data for E2'!$C$73)</f>
        <v>0</v>
      </c>
    </row>
    <row r="64" spans="1:23" s="351" customFormat="1" ht="12.75">
      <c r="A64" s="459" t="s">
        <v>1268</v>
      </c>
      <c r="B64" s="1309" t="s">
        <v>469</v>
      </c>
      <c r="C64" s="1425">
        <f t="shared" si="0"/>
        <v>0.99999999999999989</v>
      </c>
      <c r="D64" s="1426">
        <f>IF(ISERROR('O6 Source Data for E2'!D$78/'O6 Source Data for E2'!$C$78),"0.00%",'O6 Source Data for E2'!D$78/'O6 Source Data for E2'!$C$78)</f>
        <v>0.49489552854756585</v>
      </c>
      <c r="E64" s="1426">
        <f>IF(ISERROR('O6 Source Data for E2'!E$78/'O6 Source Data for E2'!$C$78),"0.00%",'O6 Source Data for E2'!E$78/'O6 Source Data for E2'!$C$78)</f>
        <v>0.26008289629236175</v>
      </c>
      <c r="F64" s="1426">
        <f>IF(ISERROR('O6 Source Data for E2'!F$78/'O6 Source Data for E2'!$C$78),"0.00%",'O6 Source Data for E2'!F$78/'O6 Source Data for E2'!$C$78)</f>
        <v>0.24288950122740094</v>
      </c>
      <c r="G64" s="1426">
        <f>IF(ISERROR('O6 Source Data for E2'!G$78/'O6 Source Data for E2'!$C$78),"0.00%",'O6 Source Data for E2'!G$78/'O6 Source Data for E2'!$C$78)</f>
        <v>0</v>
      </c>
      <c r="H64" s="1426">
        <f>IF(ISERROR('O6 Source Data for E2'!H$78/'O6 Source Data for E2'!$C$78),"0.00%",'O6 Source Data for E2'!H$78/'O6 Source Data for E2'!$C$78)</f>
        <v>0</v>
      </c>
      <c r="I64" s="1426">
        <f>IF(ISERROR('O6 Source Data for E2'!I$78/'O6 Source Data for E2'!$C$78),"0.00%",'O6 Source Data for E2'!I$78/'O6 Source Data for E2'!$C$78)</f>
        <v>0</v>
      </c>
      <c r="J64" s="1426">
        <f>IF(ISERROR('O6 Source Data for E2'!J$78/'O6 Source Data for E2'!$C$78),"0.00%",'O6 Source Data for E2'!J$78/'O6 Source Data for E2'!$C$78)</f>
        <v>5.187935001005863E-4</v>
      </c>
      <c r="K64" s="1426">
        <f>IF(ISERROR('O6 Source Data for E2'!K$78/'O6 Source Data for E2'!$C$78),"0.00%",'O6 Source Data for E2'!K$78/'O6 Source Data for E2'!$C$78)</f>
        <v>0</v>
      </c>
      <c r="L64" s="1426">
        <f>IF(ISERROR('O6 Source Data for E2'!L$78/'O6 Source Data for E2'!$C$78),"0.00%",'O6 Source Data for E2'!L$78/'O6 Source Data for E2'!$C$78)</f>
        <v>1.613280432570856E-3</v>
      </c>
      <c r="M64" s="1426">
        <f>IF(ISERROR('O6 Source Data for E2'!M$78/'O6 Source Data for E2'!$C$78),"0.00%",'O6 Source Data for E2'!M$78/'O6 Source Data for E2'!$C$78)</f>
        <v>0</v>
      </c>
      <c r="N64" s="1426">
        <f>IF(ISERROR('O6 Source Data for E2'!N$78/'O6 Source Data for E2'!$C$78),"0.00%",'O6 Source Data for E2'!N$78/'O6 Source Data for E2'!$C$78)</f>
        <v>0</v>
      </c>
      <c r="O64" s="1426">
        <f>IF(ISERROR('O6 Source Data for E2'!O$78/'O6 Source Data for E2'!$C$78),"0.00%",'O6 Source Data for E2'!O$78/'O6 Source Data for E2'!$C$78)</f>
        <v>0</v>
      </c>
      <c r="P64" s="1426">
        <f>IF(ISERROR('O6 Source Data for E2'!P$78/'O6 Source Data for E2'!$C$78),"0.00%",'O6 Source Data for E2'!P$78/'O6 Source Data for E2'!$C$78)</f>
        <v>0</v>
      </c>
      <c r="Q64" s="1426">
        <f>IF(ISERROR('O6 Source Data for E2'!Q$78/'O6 Source Data for E2'!$C$78),"0.00%",'O6 Source Data for E2'!Q$78/'O6 Source Data for E2'!$C$78)</f>
        <v>0</v>
      </c>
      <c r="R64" s="1426">
        <f>IF(ISERROR('O6 Source Data for E2'!R$78/'O6 Source Data for E2'!$C$78),"0.00%",'O6 Source Data for E2'!R$78/'O6 Source Data for E2'!$C$78)</f>
        <v>0</v>
      </c>
      <c r="S64" s="1426">
        <f>IF(ISERROR('O6 Source Data for E2'!S$78/'O6 Source Data for E2'!$C$78),"0.00%",'O6 Source Data for E2'!S$78/'O6 Source Data for E2'!$C$78)</f>
        <v>0</v>
      </c>
      <c r="T64" s="1426">
        <f>IF(ISERROR('O6 Source Data for E2'!T$78/'O6 Source Data for E2'!$C$78),"0.00%",'O6 Source Data for E2'!T$78/'O6 Source Data for E2'!$C$78)</f>
        <v>0</v>
      </c>
      <c r="U64" s="1426">
        <f>IF(ISERROR('O6 Source Data for E2'!U$78/'O6 Source Data for E2'!$C$78),"0.00%",'O6 Source Data for E2'!U$78/'O6 Source Data for E2'!$C$78)</f>
        <v>0</v>
      </c>
      <c r="V64" s="1426">
        <f>IF(ISERROR('O6 Source Data for E2'!V$78/'O6 Source Data for E2'!$C$78),"0.00%",'O6 Source Data for E2'!V$78/'O6 Source Data for E2'!$C$78)</f>
        <v>0</v>
      </c>
      <c r="W64" s="1426">
        <f>IF(ISERROR('O6 Source Data for E2'!W$78/'O6 Source Data for E2'!$C$78),"0.00%",'O6 Source Data for E2'!W$78/'O6 Source Data for E2'!$C$78)</f>
        <v>0</v>
      </c>
    </row>
    <row r="65" spans="1:23" s="351" customFormat="1" ht="25.5">
      <c r="A65" s="459" t="s">
        <v>1263</v>
      </c>
      <c r="B65" s="1309" t="s">
        <v>470</v>
      </c>
      <c r="C65" s="1425">
        <f t="shared" si="0"/>
        <v>1</v>
      </c>
      <c r="D65" s="1426">
        <f>IF(ISERROR('O6 Source Data for E2'!D$80/'O6 Source Data for E2'!$C$80),"0.00%",'O6 Source Data for E2'!D$80/'O6 Source Data for E2'!$C$80)</f>
        <v>0.48964392573721066</v>
      </c>
      <c r="E65" s="1426">
        <f>IF(ISERROR('O6 Source Data for E2'!E$80/'O6 Source Data for E2'!$C$80),"0.00%",'O6 Source Data for E2'!E$80/'O6 Source Data for E2'!$C$80)</f>
        <v>0.25732301670100072</v>
      </c>
      <c r="F65" s="1426">
        <f>IF(ISERROR('O6 Source Data for E2'!F$80/'O6 Source Data for E2'!$C$80),"0.00%",'O6 Source Data for E2'!F$80/'O6 Source Data for E2'!$C$80)</f>
        <v>0.25092360821311688</v>
      </c>
      <c r="G65" s="1426">
        <f>IF(ISERROR('O6 Source Data for E2'!G$80/'O6 Source Data for E2'!$C$80),"0.00%",'O6 Source Data for E2'!G$80/'O6 Source Data for E2'!$C$80)</f>
        <v>0</v>
      </c>
      <c r="H65" s="1426">
        <f>IF(ISERROR('O6 Source Data for E2'!H$80/'O6 Source Data for E2'!$C$80),"0.00%",'O6 Source Data for E2'!H$80/'O6 Source Data for E2'!$C$80)</f>
        <v>0</v>
      </c>
      <c r="I65" s="1426">
        <f>IF(ISERROR('O6 Source Data for E2'!I$80/'O6 Source Data for E2'!$C$80),"0.00%",'O6 Source Data for E2'!I$80/'O6 Source Data for E2'!$C$80)</f>
        <v>0</v>
      </c>
      <c r="J65" s="1426">
        <f>IF(ISERROR('O6 Source Data for E2'!J$80/'O6 Source Data for E2'!$C$80),"0.00%",'O6 Source Data for E2'!J$80/'O6 Source Data for E2'!$C$80)</f>
        <v>5.1328830305199266E-4</v>
      </c>
      <c r="K65" s="1426">
        <f>IF(ISERROR('O6 Source Data for E2'!K$80/'O6 Source Data for E2'!$C$80),"0.00%",'O6 Source Data for E2'!K$80/'O6 Source Data for E2'!$C$80)</f>
        <v>0</v>
      </c>
      <c r="L65" s="1426">
        <f>IF(ISERROR('O6 Source Data for E2'!L$80/'O6 Source Data for E2'!$C$80),"0.00%",'O6 Source Data for E2'!L$80/'O6 Source Data for E2'!$C$80)</f>
        <v>1.5961610456197456E-3</v>
      </c>
      <c r="M65" s="1426">
        <f>IF(ISERROR('O6 Source Data for E2'!M$80/'O6 Source Data for E2'!$C$80),"0.00%",'O6 Source Data for E2'!M$80/'O6 Source Data for E2'!$C$80)</f>
        <v>0</v>
      </c>
      <c r="N65" s="1426">
        <f>IF(ISERROR('O6 Source Data for E2'!N$80/'O6 Source Data for E2'!$C$80),"0.00%",'O6 Source Data for E2'!N$80/'O6 Source Data for E2'!$C$80)</f>
        <v>0</v>
      </c>
      <c r="O65" s="1426">
        <f>IF(ISERROR('O6 Source Data for E2'!O$80/'O6 Source Data for E2'!$C$80),"0.00%",'O6 Source Data for E2'!O$80/'O6 Source Data for E2'!$C$80)</f>
        <v>0</v>
      </c>
      <c r="P65" s="1426">
        <f>IF(ISERROR('O6 Source Data for E2'!P$80/'O6 Source Data for E2'!$C$80),"0.00%",'O6 Source Data for E2'!P$80/'O6 Source Data for E2'!$C$80)</f>
        <v>0</v>
      </c>
      <c r="Q65" s="1426">
        <f>IF(ISERROR('O6 Source Data for E2'!Q$80/'O6 Source Data for E2'!$C$80),"0.00%",'O6 Source Data for E2'!Q$80/'O6 Source Data for E2'!$C$80)</f>
        <v>0</v>
      </c>
      <c r="R65" s="1426">
        <f>IF(ISERROR('O6 Source Data for E2'!R$80/'O6 Source Data for E2'!$C$80),"0.00%",'O6 Source Data for E2'!R$80/'O6 Source Data for E2'!$C$80)</f>
        <v>0</v>
      </c>
      <c r="S65" s="1426">
        <f>IF(ISERROR('O6 Source Data for E2'!S$80/'O6 Source Data for E2'!$C$80),"0.00%",'O6 Source Data for E2'!S$80/'O6 Source Data for E2'!$C$80)</f>
        <v>0</v>
      </c>
      <c r="T65" s="1426">
        <f>IF(ISERROR('O6 Source Data for E2'!T$80/'O6 Source Data for E2'!$C$80),"0.00%",'O6 Source Data for E2'!T$80/'O6 Source Data for E2'!$C$80)</f>
        <v>0</v>
      </c>
      <c r="U65" s="1426">
        <f>IF(ISERROR('O6 Source Data for E2'!U$80/'O6 Source Data for E2'!$C$80),"0.00%",'O6 Source Data for E2'!U$80/'O6 Source Data for E2'!$C$80)</f>
        <v>0</v>
      </c>
      <c r="V65" s="1426">
        <f>IF(ISERROR('O6 Source Data for E2'!V$80/'O6 Source Data for E2'!$C$80),"0.00%",'O6 Source Data for E2'!V$80/'O6 Source Data for E2'!$C$80)</f>
        <v>0</v>
      </c>
      <c r="W65" s="1426">
        <f>IF(ISERROR('O6 Source Data for E2'!W$80/'O6 Source Data for E2'!$C$80),"0.00%",'O6 Source Data for E2'!W$80/'O6 Source Data for E2'!$C$80)</f>
        <v>0</v>
      </c>
    </row>
    <row r="66" spans="1:23" s="351" customFormat="1" ht="12.75">
      <c r="A66" s="459" t="s">
        <v>1262</v>
      </c>
      <c r="B66" s="1309" t="s">
        <v>471</v>
      </c>
      <c r="C66" s="1425">
        <f t="shared" si="0"/>
        <v>0.99999999999999989</v>
      </c>
      <c r="D66" s="1426">
        <f>IF(ISERROR('O6 Source Data for E2'!D$82/'O6 Source Data for E2'!$C$82),"0.00%",'O6 Source Data for E2'!D$82/'O6 Source Data for E2'!$C$82)</f>
        <v>0.48331159640572546</v>
      </c>
      <c r="E66" s="1426">
        <f>IF(ISERROR('O6 Source Data for E2'!E$82/'O6 Source Data for E2'!$C$82),"0.00%",'O6 Source Data for E2'!E$82/'O6 Source Data for E2'!$C$82)</f>
        <v>0.25399518192010617</v>
      </c>
      <c r="F66" s="1426">
        <f>IF(ISERROR('O6 Source Data for E2'!F$82/'O6 Source Data for E2'!$C$82),"0.00%",'O6 Source Data for E2'!F$82/'O6 Source Data for E2'!$C$82)</f>
        <v>0.26061105281909969</v>
      </c>
      <c r="G66" s="1426">
        <f>IF(ISERROR('O6 Source Data for E2'!G$82/'O6 Source Data for E2'!$C$82),"0.00%",'O6 Source Data for E2'!G$82/'O6 Source Data for E2'!$C$82)</f>
        <v>0</v>
      </c>
      <c r="H66" s="1426">
        <f>IF(ISERROR('O6 Source Data for E2'!H$82/'O6 Source Data for E2'!$C$82),"0.00%",'O6 Source Data for E2'!H$82/'O6 Source Data for E2'!$C$82)</f>
        <v>0</v>
      </c>
      <c r="I66" s="1426">
        <f>IF(ISERROR('O6 Source Data for E2'!I$82/'O6 Source Data for E2'!$C$82),"0.00%",'O6 Source Data for E2'!I$82/'O6 Source Data for E2'!$C$82)</f>
        <v>0</v>
      </c>
      <c r="J66" s="1426">
        <f>IF(ISERROR('O6 Source Data for E2'!J$82/'O6 Source Data for E2'!$C$82),"0.00%",'O6 Source Data for E2'!J$82/'O6 Source Data for E2'!$C$82)</f>
        <v>5.0665019236363748E-4</v>
      </c>
      <c r="K66" s="1426">
        <f>IF(ISERROR('O6 Source Data for E2'!K$82/'O6 Source Data for E2'!$C$82),"0.00%",'O6 Source Data for E2'!K$82/'O6 Source Data for E2'!$C$82)</f>
        <v>0</v>
      </c>
      <c r="L66" s="1426">
        <f>IF(ISERROR('O6 Source Data for E2'!L$82/'O6 Source Data for E2'!$C$82),"0.00%",'O6 Source Data for E2'!L$82/'O6 Source Data for E2'!$C$82)</f>
        <v>1.5755186627049891E-3</v>
      </c>
      <c r="M66" s="1426">
        <f>IF(ISERROR('O6 Source Data for E2'!M$82/'O6 Source Data for E2'!$C$82),"0.00%",'O6 Source Data for E2'!M$82/'O6 Source Data for E2'!$C$82)</f>
        <v>0</v>
      </c>
      <c r="N66" s="1426">
        <f>IF(ISERROR('O6 Source Data for E2'!N$82/'O6 Source Data for E2'!$C$82),"0.00%",'O6 Source Data for E2'!N$82/'O6 Source Data for E2'!$C$82)</f>
        <v>0</v>
      </c>
      <c r="O66" s="1426">
        <f>IF(ISERROR('O6 Source Data for E2'!O$82/'O6 Source Data for E2'!$C$82),"0.00%",'O6 Source Data for E2'!O$82/'O6 Source Data for E2'!$C$82)</f>
        <v>0</v>
      </c>
      <c r="P66" s="1426">
        <f>IF(ISERROR('O6 Source Data for E2'!P$82/'O6 Source Data for E2'!$C$82),"0.00%",'O6 Source Data for E2'!P$82/'O6 Source Data for E2'!$C$82)</f>
        <v>0</v>
      </c>
      <c r="Q66" s="1426">
        <f>IF(ISERROR('O6 Source Data for E2'!Q$82/'O6 Source Data for E2'!$C$82),"0.00%",'O6 Source Data for E2'!Q$82/'O6 Source Data for E2'!$C$82)</f>
        <v>0</v>
      </c>
      <c r="R66" s="1426">
        <f>IF(ISERROR('O6 Source Data for E2'!R$82/'O6 Source Data for E2'!$C$82),"0.00%",'O6 Source Data for E2'!R$82/'O6 Source Data for E2'!$C$82)</f>
        <v>0</v>
      </c>
      <c r="S66" s="1426">
        <f>IF(ISERROR('O6 Source Data for E2'!S$82/'O6 Source Data for E2'!$C$82),"0.00%",'O6 Source Data for E2'!S$82/'O6 Source Data for E2'!$C$82)</f>
        <v>0</v>
      </c>
      <c r="T66" s="1426">
        <f>IF(ISERROR('O6 Source Data for E2'!T$82/'O6 Source Data for E2'!$C$82),"0.00%",'O6 Source Data for E2'!T$82/'O6 Source Data for E2'!$C$82)</f>
        <v>0</v>
      </c>
      <c r="U66" s="1426">
        <f>IF(ISERROR('O6 Source Data for E2'!U$82/'O6 Source Data for E2'!$C$82),"0.00%",'O6 Source Data for E2'!U$82/'O6 Source Data for E2'!$C$82)</f>
        <v>0</v>
      </c>
      <c r="V66" s="1426">
        <f>IF(ISERROR('O6 Source Data for E2'!V$82/'O6 Source Data for E2'!$C$82),"0.00%",'O6 Source Data for E2'!V$82/'O6 Source Data for E2'!$C$82)</f>
        <v>0</v>
      </c>
      <c r="W66" s="1426">
        <f>IF(ISERROR('O6 Source Data for E2'!W$82/'O6 Source Data for E2'!$C$82),"0.00%",'O6 Source Data for E2'!W$82/'O6 Source Data for E2'!$C$82)</f>
        <v>0</v>
      </c>
    </row>
    <row r="67" spans="1:23" s="351" customFormat="1" ht="12.75">
      <c r="A67" s="459" t="s">
        <v>1269</v>
      </c>
      <c r="B67" s="1309" t="s">
        <v>472</v>
      </c>
      <c r="C67" s="1425" t="str">
        <f t="shared" si="0"/>
        <v>-</v>
      </c>
      <c r="D67" s="1426" t="str">
        <f>IF(ISERROR('O6 Source Data for E2'!D$86/'O6 Source Data for E2'!$C$86),"0.00%",'O6 Source Data for E2'!D$86/'O6 Source Data for E2'!$C$86)</f>
        <v>0.00%</v>
      </c>
      <c r="E67" s="1426" t="str">
        <f>IF(ISERROR('O6 Source Data for E2'!E$86/'O6 Source Data for E2'!$C$86),"0.00%",'O6 Source Data for E2'!E$86/'O6 Source Data for E2'!$C$86)</f>
        <v>0.00%</v>
      </c>
      <c r="F67" s="1426" t="str">
        <f>IF(ISERROR('O6 Source Data for E2'!F$86/'O6 Source Data for E2'!$C$86),"0.00%",'O6 Source Data for E2'!F$86/'O6 Source Data for E2'!$C$86)</f>
        <v>0.00%</v>
      </c>
      <c r="G67" s="1426" t="str">
        <f>IF(ISERROR('O6 Source Data for E2'!G$86/'O6 Source Data for E2'!$C$86),"0.00%",'O6 Source Data for E2'!G$86/'O6 Source Data for E2'!$C$86)</f>
        <v>0.00%</v>
      </c>
      <c r="H67" s="1426" t="str">
        <f>IF(ISERROR('O6 Source Data for E2'!H$86/'O6 Source Data for E2'!$C$86),"0.00%",'O6 Source Data for E2'!H$86/'O6 Source Data for E2'!$C$86)</f>
        <v>0.00%</v>
      </c>
      <c r="I67" s="1426" t="str">
        <f>IF(ISERROR('O6 Source Data for E2'!I$86/'O6 Source Data for E2'!$C$86),"0.00%",'O6 Source Data for E2'!I$86/'O6 Source Data for E2'!$C$86)</f>
        <v>0.00%</v>
      </c>
      <c r="J67" s="1426" t="str">
        <f>IF(ISERROR('O6 Source Data for E2'!J$86/'O6 Source Data for E2'!$C$86),"0.00%",'O6 Source Data for E2'!J$86/'O6 Source Data for E2'!$C$86)</f>
        <v>0.00%</v>
      </c>
      <c r="K67" s="1426" t="str">
        <f>IF(ISERROR('O6 Source Data for E2'!K$86/'O6 Source Data for E2'!$C$86),"0.00%",'O6 Source Data for E2'!K$86/'O6 Source Data for E2'!$C$86)</f>
        <v>0.00%</v>
      </c>
      <c r="L67" s="1426" t="str">
        <f>IF(ISERROR('O6 Source Data for E2'!L$86/'O6 Source Data for E2'!$C$86),"0.00%",'O6 Source Data for E2'!L$86/'O6 Source Data for E2'!$C$86)</f>
        <v>0.00%</v>
      </c>
      <c r="M67" s="1426" t="str">
        <f>IF(ISERROR('O6 Source Data for E2'!M$86/'O6 Source Data for E2'!$C$86),"0.00%",'O6 Source Data for E2'!M$86/'O6 Source Data for E2'!$C$86)</f>
        <v>0.00%</v>
      </c>
      <c r="N67" s="1426" t="str">
        <f>IF(ISERROR('O6 Source Data for E2'!N$86/'O6 Source Data for E2'!$C$86),"0.00%",'O6 Source Data for E2'!N$86/'O6 Source Data for E2'!$C$86)</f>
        <v>0.00%</v>
      </c>
      <c r="O67" s="1426" t="str">
        <f>IF(ISERROR('O6 Source Data for E2'!O$86/'O6 Source Data for E2'!$C$86),"0.00%",'O6 Source Data for E2'!O$86/'O6 Source Data for E2'!$C$86)</f>
        <v>0.00%</v>
      </c>
      <c r="P67" s="1426" t="str">
        <f>IF(ISERROR('O6 Source Data for E2'!P$86/'O6 Source Data for E2'!$C$86),"0.00%",'O6 Source Data for E2'!P$86/'O6 Source Data for E2'!$C$86)</f>
        <v>0.00%</v>
      </c>
      <c r="Q67" s="1426" t="str">
        <f>IF(ISERROR('O6 Source Data for E2'!Q$86/'O6 Source Data for E2'!$C$86),"0.00%",'O6 Source Data for E2'!Q$86/'O6 Source Data for E2'!$C$86)</f>
        <v>0.00%</v>
      </c>
      <c r="R67" s="1426" t="str">
        <f>IF(ISERROR('O6 Source Data for E2'!R$86/'O6 Source Data for E2'!$C$86),"0.00%",'O6 Source Data for E2'!R$86/'O6 Source Data for E2'!$C$86)</f>
        <v>0.00%</v>
      </c>
      <c r="S67" s="1426" t="str">
        <f>IF(ISERROR('O6 Source Data for E2'!S$86/'O6 Source Data for E2'!$C$86),"0.00%",'O6 Source Data for E2'!S$86/'O6 Source Data for E2'!$C$86)</f>
        <v>0.00%</v>
      </c>
      <c r="T67" s="1426" t="str">
        <f>IF(ISERROR('O6 Source Data for E2'!T$86/'O6 Source Data for E2'!$C$86),"0.00%",'O6 Source Data for E2'!T$86/'O6 Source Data for E2'!$C$86)</f>
        <v>0.00%</v>
      </c>
      <c r="U67" s="1426" t="str">
        <f>IF(ISERROR('O6 Source Data for E2'!U$86/'O6 Source Data for E2'!$C$86),"0.00%",'O6 Source Data for E2'!U$86/'O6 Source Data for E2'!$C$86)</f>
        <v>0.00%</v>
      </c>
      <c r="V67" s="1426" t="str">
        <f>IF(ISERROR('O6 Source Data for E2'!V$86/'O6 Source Data for E2'!$C$86),"0.00%",'O6 Source Data for E2'!V$86/'O6 Source Data for E2'!$C$86)</f>
        <v>0.00%</v>
      </c>
      <c r="W67" s="1426" t="str">
        <f>IF(ISERROR('O6 Source Data for E2'!W$86/'O6 Source Data for E2'!$C$86),"0.00%",'O6 Source Data for E2'!W$86/'O6 Source Data for E2'!$C$86)</f>
        <v>0.00%</v>
      </c>
    </row>
    <row r="68" spans="1:23" s="351" customFormat="1" ht="12.75">
      <c r="A68" s="459" t="s">
        <v>1264</v>
      </c>
      <c r="B68" s="1309" t="s">
        <v>473</v>
      </c>
      <c r="C68" s="1425" t="str">
        <f t="shared" si="0"/>
        <v>-</v>
      </c>
      <c r="D68" s="1426" t="str">
        <f>IF(ISERROR('O6 Source Data for E2'!D$90/'O6 Source Data for E2'!$C$90),"0.00%",'O6 Source Data for E2'!D$90/'O6 Source Data for E2'!$C$90)</f>
        <v>0.00%</v>
      </c>
      <c r="E68" s="1426" t="str">
        <f>IF(ISERROR('O6 Source Data for E2'!E$90/'O6 Source Data for E2'!$C$90),"0.00%",'O6 Source Data for E2'!E$90/'O6 Source Data for E2'!$C$90)</f>
        <v>0.00%</v>
      </c>
      <c r="F68" s="1426" t="str">
        <f>IF(ISERROR('O6 Source Data for E2'!F$90/'O6 Source Data for E2'!$C$90),"0.00%",'O6 Source Data for E2'!F$90/'O6 Source Data for E2'!$C$90)</f>
        <v>0.00%</v>
      </c>
      <c r="G68" s="1426" t="str">
        <f>IF(ISERROR('O6 Source Data for E2'!G$90/'O6 Source Data for E2'!$C$90),"0.00%",'O6 Source Data for E2'!G$90/'O6 Source Data for E2'!$C$90)</f>
        <v>0.00%</v>
      </c>
      <c r="H68" s="1426" t="str">
        <f>IF(ISERROR('O6 Source Data for E2'!H$90/'O6 Source Data for E2'!$C$90),"0.00%",'O6 Source Data for E2'!H$90/'O6 Source Data for E2'!$C$90)</f>
        <v>0.00%</v>
      </c>
      <c r="I68" s="1426" t="str">
        <f>IF(ISERROR('O6 Source Data for E2'!I$90/'O6 Source Data for E2'!$C$90),"0.00%",'O6 Source Data for E2'!I$90/'O6 Source Data for E2'!$C$90)</f>
        <v>0.00%</v>
      </c>
      <c r="J68" s="1426" t="str">
        <f>IF(ISERROR('O6 Source Data for E2'!J$90/'O6 Source Data for E2'!$C$90),"0.00%",'O6 Source Data for E2'!J$90/'O6 Source Data for E2'!$C$90)</f>
        <v>0.00%</v>
      </c>
      <c r="K68" s="1426" t="str">
        <f>IF(ISERROR('O6 Source Data for E2'!K$90/'O6 Source Data for E2'!$C$90),"0.00%",'O6 Source Data for E2'!K$90/'O6 Source Data for E2'!$C$90)</f>
        <v>0.00%</v>
      </c>
      <c r="L68" s="1426" t="str">
        <f>IF(ISERROR('O6 Source Data for E2'!L$90/'O6 Source Data for E2'!$C$90),"0.00%",'O6 Source Data for E2'!L$90/'O6 Source Data for E2'!$C$90)</f>
        <v>0.00%</v>
      </c>
      <c r="M68" s="1426" t="str">
        <f>IF(ISERROR('O6 Source Data for E2'!M$90/'O6 Source Data for E2'!$C$90),"0.00%",'O6 Source Data for E2'!M$90/'O6 Source Data for E2'!$C$90)</f>
        <v>0.00%</v>
      </c>
      <c r="N68" s="1426" t="str">
        <f>IF(ISERROR('O6 Source Data for E2'!N$90/'O6 Source Data for E2'!$C$90),"0.00%",'O6 Source Data for E2'!N$90/'O6 Source Data for E2'!$C$90)</f>
        <v>0.00%</v>
      </c>
      <c r="O68" s="1426" t="str">
        <f>IF(ISERROR('O6 Source Data for E2'!O$90/'O6 Source Data for E2'!$C$90),"0.00%",'O6 Source Data for E2'!O$90/'O6 Source Data for E2'!$C$90)</f>
        <v>0.00%</v>
      </c>
      <c r="P68" s="1426" t="str">
        <f>IF(ISERROR('O6 Source Data for E2'!P$90/'O6 Source Data for E2'!$C$90),"0.00%",'O6 Source Data for E2'!P$90/'O6 Source Data for E2'!$C$90)</f>
        <v>0.00%</v>
      </c>
      <c r="Q68" s="1426" t="str">
        <f>IF(ISERROR('O6 Source Data for E2'!Q$90/'O6 Source Data for E2'!$C$90),"0.00%",'O6 Source Data for E2'!Q$90/'O6 Source Data for E2'!$C$90)</f>
        <v>0.00%</v>
      </c>
      <c r="R68" s="1426" t="str">
        <f>IF(ISERROR('O6 Source Data for E2'!R$90/'O6 Source Data for E2'!$C$90),"0.00%",'O6 Source Data for E2'!R$90/'O6 Source Data for E2'!$C$90)</f>
        <v>0.00%</v>
      </c>
      <c r="S68" s="1426" t="str">
        <f>IF(ISERROR('O6 Source Data for E2'!S$90/'O6 Source Data for E2'!$C$90),"0.00%",'O6 Source Data for E2'!S$90/'O6 Source Data for E2'!$C$90)</f>
        <v>0.00%</v>
      </c>
      <c r="T68" s="1426" t="str">
        <f>IF(ISERROR('O6 Source Data for E2'!T$90/'O6 Source Data for E2'!$C$90),"0.00%",'O6 Source Data for E2'!T$90/'O6 Source Data for E2'!$C$90)</f>
        <v>0.00%</v>
      </c>
      <c r="U68" s="1426" t="str">
        <f>IF(ISERROR('O6 Source Data for E2'!U$90/'O6 Source Data for E2'!$C$90),"0.00%",'O6 Source Data for E2'!U$90/'O6 Source Data for E2'!$C$90)</f>
        <v>0.00%</v>
      </c>
      <c r="V68" s="1426" t="str">
        <f>IF(ISERROR('O6 Source Data for E2'!V$90/'O6 Source Data for E2'!$C$90),"0.00%",'O6 Source Data for E2'!V$90/'O6 Source Data for E2'!$C$90)</f>
        <v>0.00%</v>
      </c>
      <c r="W68" s="1426" t="str">
        <f>IF(ISERROR('O6 Source Data for E2'!W$90/'O6 Source Data for E2'!$C$90),"0.00%",'O6 Source Data for E2'!W$90/'O6 Source Data for E2'!$C$90)</f>
        <v>0.00%</v>
      </c>
    </row>
    <row r="69" spans="1:23" s="351" customFormat="1" ht="12.75">
      <c r="A69" s="459"/>
      <c r="B69" s="590"/>
      <c r="C69" s="1425"/>
      <c r="D69" s="1434"/>
      <c r="E69" s="1434"/>
      <c r="F69" s="1434"/>
      <c r="G69" s="1434"/>
      <c r="H69" s="1434"/>
      <c r="I69" s="1434"/>
      <c r="J69" s="1434"/>
      <c r="K69" s="1434"/>
      <c r="L69" s="1434"/>
      <c r="M69" s="1434"/>
      <c r="N69" s="1438"/>
      <c r="O69" s="1438"/>
      <c r="P69" s="1438"/>
      <c r="Q69" s="1438"/>
      <c r="R69" s="1438"/>
      <c r="S69" s="1438"/>
      <c r="T69" s="1438"/>
      <c r="U69" s="1438"/>
      <c r="V69" s="1438"/>
      <c r="W69" s="1438"/>
    </row>
    <row r="70" spans="1:23" s="351" customFormat="1" ht="12.75">
      <c r="A70" s="1439" t="s">
        <v>1089</v>
      </c>
      <c r="B70" s="590"/>
      <c r="C70" s="1425"/>
      <c r="D70" s="1434"/>
      <c r="E70" s="1434"/>
      <c r="F70" s="1434"/>
      <c r="G70" s="1434"/>
      <c r="H70" s="1434"/>
      <c r="I70" s="1434"/>
      <c r="J70" s="1434"/>
      <c r="K70" s="1434"/>
      <c r="L70" s="1434"/>
      <c r="M70" s="1434"/>
      <c r="N70" s="1438"/>
      <c r="O70" s="1438"/>
      <c r="P70" s="1438"/>
      <c r="Q70" s="1438"/>
      <c r="R70" s="1438"/>
      <c r="S70" s="1438"/>
      <c r="T70" s="1438"/>
      <c r="U70" s="1438"/>
      <c r="V70" s="1438"/>
      <c r="W70" s="1438"/>
    </row>
    <row r="71" spans="1:23" s="351" customFormat="1" ht="12.75">
      <c r="A71" s="459"/>
      <c r="B71" s="590"/>
      <c r="C71" s="1425"/>
      <c r="D71" s="1434"/>
      <c r="E71" s="1434"/>
      <c r="F71" s="1434"/>
      <c r="G71" s="1434"/>
      <c r="H71" s="1434"/>
      <c r="I71" s="1434"/>
      <c r="J71" s="1434"/>
      <c r="K71" s="1434"/>
      <c r="L71" s="1434"/>
      <c r="M71" s="1434"/>
      <c r="N71" s="1438"/>
      <c r="O71" s="1438"/>
      <c r="P71" s="1438"/>
      <c r="Q71" s="1438"/>
      <c r="R71" s="1438"/>
      <c r="S71" s="1438"/>
      <c r="T71" s="1438"/>
      <c r="U71" s="1438"/>
      <c r="V71" s="1438"/>
      <c r="W71" s="1438"/>
    </row>
    <row r="72" spans="1:23" s="351" customFormat="1" ht="12.75">
      <c r="A72" s="459" t="s">
        <v>1190</v>
      </c>
      <c r="B72" s="590"/>
      <c r="C72" s="1425"/>
      <c r="D72" s="1426"/>
      <c r="E72" s="1426"/>
      <c r="F72" s="1426"/>
      <c r="G72" s="1426"/>
      <c r="H72" s="1426"/>
      <c r="I72" s="1426"/>
      <c r="J72" s="1426"/>
      <c r="K72" s="1426"/>
      <c r="L72" s="1426"/>
      <c r="M72" s="1426"/>
      <c r="N72" s="1435"/>
      <c r="O72" s="1438"/>
      <c r="P72" s="1438"/>
      <c r="Q72" s="1438"/>
      <c r="R72" s="1438"/>
      <c r="S72" s="1438"/>
      <c r="T72" s="1438"/>
      <c r="U72" s="1438"/>
      <c r="V72" s="1438"/>
      <c r="W72" s="1438"/>
    </row>
    <row r="73" spans="1:23" s="351" customFormat="1" ht="12.75">
      <c r="A73" s="459" t="s">
        <v>702</v>
      </c>
      <c r="B73" s="1309" t="s">
        <v>779</v>
      </c>
      <c r="C73" s="1425">
        <f>IF(+SUM(D73:W73)=0,"-",+SUM(D73:W73))</f>
        <v>0.99999999999999989</v>
      </c>
      <c r="D73" s="1426">
        <f>IF(ISERROR('I6.1 Revenue'!D$25/'I6.1 Revenue'!$C$25),0,'I6.1 Revenue'!D$25/'I6.1 Revenue'!$C$25)</f>
        <v>0.48299674185418767</v>
      </c>
      <c r="E73" s="1426">
        <f>IF(ISERROR('I6.1 Revenue'!E$25/'I6.1 Revenue'!$C$25),0,'I6.1 Revenue'!E$25/'I6.1 Revenue'!$C$25)</f>
        <v>0.17422596327427661</v>
      </c>
      <c r="F73" s="1426">
        <f>IF(ISERROR('I6.1 Revenue'!F$25/'I6.1 Revenue'!$C$25),0,'I6.1 Revenue'!F$25/'I6.1 Revenue'!$C$25)</f>
        <v>0.33746135861584203</v>
      </c>
      <c r="G73" s="1426">
        <f>IF(ISERROR('I6.1 Revenue'!G$25/'I6.1 Revenue'!$C$25),0,'I6.1 Revenue'!G$25/'I6.1 Revenue'!$C$25)</f>
        <v>0</v>
      </c>
      <c r="H73" s="1426">
        <f>IF(ISERROR('I6.1 Revenue'!H$25/'I6.1 Revenue'!$C$25),0,'I6.1 Revenue'!H$25/'I6.1 Revenue'!$C$25)</f>
        <v>0</v>
      </c>
      <c r="I73" s="1426">
        <f>IF(ISERROR('I6.1 Revenue'!I$25/'I6.1 Revenue'!$C$25),0,'I6.1 Revenue'!I$25/'I6.1 Revenue'!$C$25)</f>
        <v>0</v>
      </c>
      <c r="J73" s="1426">
        <f>IF(ISERROR('I6.1 Revenue'!J$25/'I6.1 Revenue'!$C$25),0,'I6.1 Revenue'!J$25/'I6.1 Revenue'!$C$25)</f>
        <v>4.6947570540916686E-3</v>
      </c>
      <c r="K73" s="1426">
        <f>IF(ISERROR('I6.1 Revenue'!K$25/'I6.1 Revenue'!$C$25),0,'I6.1 Revenue'!K$25/'I6.1 Revenue'!$C$25)</f>
        <v>0</v>
      </c>
      <c r="L73" s="1426">
        <f>IF(ISERROR('I6.1 Revenue'!L$25/'I6.1 Revenue'!$C$25),0,'I6.1 Revenue'!L$25/'I6.1 Revenue'!$C$25)</f>
        <v>6.2117920160202622E-4</v>
      </c>
      <c r="M73" s="1426">
        <f>IF(ISERROR('I6.1 Revenue'!M$25/'I6.1 Revenue'!$C$25),0,'I6.1 Revenue'!M$25/'I6.1 Revenue'!$C$25)</f>
        <v>0</v>
      </c>
      <c r="N73" s="1426">
        <f>IF(ISERROR('I6.1 Revenue'!N$25/'I6.1 Revenue'!$C$25),0,'I6.1 Revenue'!N$25/'I6.1 Revenue'!$C$25)</f>
        <v>0</v>
      </c>
      <c r="O73" s="1426">
        <f>IF(ISERROR('I6.1 Revenue'!O$25/'I6.1 Revenue'!$C$25),0,'I6.1 Revenue'!O$25/'I6.1 Revenue'!$C$25)</f>
        <v>0</v>
      </c>
      <c r="P73" s="1426">
        <f>IF(ISERROR('I6.1 Revenue'!P$25/'I6.1 Revenue'!$C$25),0,'I6.1 Revenue'!P$25/'I6.1 Revenue'!$C$25)</f>
        <v>0</v>
      </c>
      <c r="Q73" s="1426">
        <f>IF(ISERROR('I6.1 Revenue'!Q$25/'I6.1 Revenue'!$C$25),0,'I6.1 Revenue'!Q$25/'I6.1 Revenue'!$C$25)</f>
        <v>0</v>
      </c>
      <c r="R73" s="1426">
        <f>IF(ISERROR('I6.1 Revenue'!R$25/'I6.1 Revenue'!$C$25),0,'I6.1 Revenue'!R$25/'I6.1 Revenue'!$C$25)</f>
        <v>0</v>
      </c>
      <c r="S73" s="1426">
        <f>IF(ISERROR('I6.1 Revenue'!S$25/'I6.1 Revenue'!$C$25),0,'I6.1 Revenue'!S$25/'I6.1 Revenue'!$C$25)</f>
        <v>0</v>
      </c>
      <c r="T73" s="1426">
        <f>IF(ISERROR('I6.1 Revenue'!T$25/'I6.1 Revenue'!$C$25),0,'I6.1 Revenue'!T$25/'I6.1 Revenue'!$C$25)</f>
        <v>0</v>
      </c>
      <c r="U73" s="1426">
        <f>IF(ISERROR('I6.1 Revenue'!U$25/'I6.1 Revenue'!$C$25),0,'I6.1 Revenue'!U$25/'I6.1 Revenue'!$C$25)</f>
        <v>0</v>
      </c>
      <c r="V73" s="1426">
        <f>IF(ISERROR('I6.1 Revenue'!V$25/'I6.1 Revenue'!$C$25),0,'I6.1 Revenue'!V$25/'I6.1 Revenue'!$C$25)</f>
        <v>0</v>
      </c>
      <c r="W73" s="1426">
        <f>IF(ISERROR('I6.1 Revenue'!W$25/'I6.1 Revenue'!$C$25),0,'I6.1 Revenue'!W$25/'I6.1 Revenue'!$C$25)</f>
        <v>0</v>
      </c>
    </row>
    <row r="74" spans="1:23" s="351" customFormat="1" ht="12.75">
      <c r="A74" s="459" t="s">
        <v>699</v>
      </c>
      <c r="B74" s="590" t="s">
        <v>1193</v>
      </c>
      <c r="C74" s="1425">
        <f>IF(+SUM(D74:W74)=0,"-",+SUM(D74:W74))</f>
        <v>1</v>
      </c>
      <c r="D74" s="1426">
        <f>IF(ISERROR('I6.1 Revenue'!D$26/'I6.1 Revenue'!$C$26),0,'I6.1 Revenue'!D$26/'I6.1 Revenue'!$C$26)</f>
        <v>0</v>
      </c>
      <c r="E74" s="1426">
        <f>IF(ISERROR('I6.1 Revenue'!E$26/'I6.1 Revenue'!$C$26),0,'I6.1 Revenue'!E$26/'I6.1 Revenue'!$C$26)</f>
        <v>0</v>
      </c>
      <c r="F74" s="1426">
        <f>IF(ISERROR('I6.1 Revenue'!F$26/'I6.1 Revenue'!$C$26),0,'I6.1 Revenue'!F$26/'I6.1 Revenue'!$C$26)</f>
        <v>0.98456451447716864</v>
      </c>
      <c r="G74" s="1426">
        <f>IF(ISERROR('I6.1 Revenue'!G$26/'I6.1 Revenue'!$C$26),0,'I6.1 Revenue'!G$26/'I6.1 Revenue'!$C$26)</f>
        <v>0</v>
      </c>
      <c r="H74" s="1426">
        <f>IF(ISERROR('I6.1 Revenue'!H$26/'I6.1 Revenue'!$C$26),0,'I6.1 Revenue'!H$26/'I6.1 Revenue'!$C$26)</f>
        <v>0</v>
      </c>
      <c r="I74" s="1426">
        <f>IF(ISERROR('I6.1 Revenue'!I$26/'I6.1 Revenue'!$C$26),0,'I6.1 Revenue'!I$26/'I6.1 Revenue'!$C$26)</f>
        <v>0</v>
      </c>
      <c r="J74" s="1426">
        <f>IF(ISERROR('I6.1 Revenue'!J$26/'I6.1 Revenue'!$C$26),0,'I6.1 Revenue'!J$26/'I6.1 Revenue'!$C$26)</f>
        <v>1.5435485522831352E-2</v>
      </c>
      <c r="K74" s="1426">
        <f>IF(ISERROR('I6.1 Revenue'!K$26/'I6.1 Revenue'!$C$26),0,'I6.1 Revenue'!K$26/'I6.1 Revenue'!$C$26)</f>
        <v>0</v>
      </c>
      <c r="L74" s="1426">
        <f>IF(ISERROR('I6.1 Revenue'!L$26/'I6.1 Revenue'!$C$26),0,'I6.1 Revenue'!L$26/'I6.1 Revenue'!$C$26)</f>
        <v>0</v>
      </c>
      <c r="M74" s="1426">
        <f>IF(ISERROR('I6.1 Revenue'!M$26/'I6.1 Revenue'!$C$26),0,'I6.1 Revenue'!M$26/'I6.1 Revenue'!$C$26)</f>
        <v>0</v>
      </c>
      <c r="N74" s="1426">
        <f>IF(ISERROR('I6.1 Revenue'!N$26/'I6.1 Revenue'!$C$26),0,'I6.1 Revenue'!N$26/'I6.1 Revenue'!$C$26)</f>
        <v>0</v>
      </c>
      <c r="O74" s="1426">
        <f>IF(ISERROR('I6.1 Revenue'!O$26/'I6.1 Revenue'!$C$26),0,'I6.1 Revenue'!O$26/'I6.1 Revenue'!$C$26)</f>
        <v>0</v>
      </c>
      <c r="P74" s="1426">
        <f>IF(ISERROR('I6.1 Revenue'!P$26/'I6.1 Revenue'!$C$26),0,'I6.1 Revenue'!P$26/'I6.1 Revenue'!$C$26)</f>
        <v>0</v>
      </c>
      <c r="Q74" s="1426">
        <f>IF(ISERROR('I6.1 Revenue'!Q$26/'I6.1 Revenue'!$C$26),0,'I6.1 Revenue'!Q$26/'I6.1 Revenue'!$C$26)</f>
        <v>0</v>
      </c>
      <c r="R74" s="1426">
        <f>IF(ISERROR('I6.1 Revenue'!R$26/'I6.1 Revenue'!$C$26),0,'I6.1 Revenue'!R$26/'I6.1 Revenue'!$C$26)</f>
        <v>0</v>
      </c>
      <c r="S74" s="1426">
        <f>IF(ISERROR('I6.1 Revenue'!S$26/'I6.1 Revenue'!$C$26),0,'I6.1 Revenue'!S$26/'I6.1 Revenue'!$C$26)</f>
        <v>0</v>
      </c>
      <c r="T74" s="1426">
        <f>IF(ISERROR('I6.1 Revenue'!T$26/'I6.1 Revenue'!$C$26),0,'I6.1 Revenue'!T$26/'I6.1 Revenue'!$C$26)</f>
        <v>0</v>
      </c>
      <c r="U74" s="1426">
        <f>IF(ISERROR('I6.1 Revenue'!U$26/'I6.1 Revenue'!$C$26),0,'I6.1 Revenue'!U$26/'I6.1 Revenue'!$C$26)</f>
        <v>0</v>
      </c>
      <c r="V74" s="1426">
        <f>IF(ISERROR('I6.1 Revenue'!V$26/'I6.1 Revenue'!$C$26),0,'I6.1 Revenue'!V$26/'I6.1 Revenue'!$C$26)</f>
        <v>0</v>
      </c>
      <c r="W74" s="1426">
        <f>IF(ISERROR('I6.1 Revenue'!W$26/'I6.1 Revenue'!$C$26),0,'I6.1 Revenue'!W$26/'I6.1 Revenue'!$C$26)</f>
        <v>0</v>
      </c>
    </row>
    <row r="75" spans="1:23" s="351" customFormat="1" ht="12.75">
      <c r="A75" s="459" t="s">
        <v>1276</v>
      </c>
      <c r="B75" s="590" t="s">
        <v>1275</v>
      </c>
      <c r="C75" s="1425">
        <f>IF(+SUM(D75:W75)=0,"-",+SUM(D75:W75))</f>
        <v>0.99999999999999989</v>
      </c>
      <c r="D75" s="1426">
        <f>IF(ISERROR('I6.1 Revenue'!D$29/'I6.1 Revenue'!$C$29),"0.00%",'I6.1 Revenue'!D$29/'I6.1 Revenue'!$C$29)</f>
        <v>0.48299674185418767</v>
      </c>
      <c r="E75" s="1426">
        <f>IF(ISERROR('I6.1 Revenue'!E$29/'I6.1 Revenue'!$C$29),"0.00%",'I6.1 Revenue'!E$29/'I6.1 Revenue'!$C$29)</f>
        <v>0.17422596327427661</v>
      </c>
      <c r="F75" s="1426">
        <f>IF(ISERROR('I6.1 Revenue'!F$29/'I6.1 Revenue'!$C$29),"0.00%",'I6.1 Revenue'!F$29/'I6.1 Revenue'!$C$29)</f>
        <v>0.33746135861584203</v>
      </c>
      <c r="G75" s="1426">
        <f>IF(ISERROR('I6.1 Revenue'!G$29/'I6.1 Revenue'!$C$29),"0.00%",'I6.1 Revenue'!G$29/'I6.1 Revenue'!$C$29)</f>
        <v>0</v>
      </c>
      <c r="H75" s="1426">
        <f>IF(ISERROR('I6.1 Revenue'!H$29/'I6.1 Revenue'!$C$29),"0.00%",'I6.1 Revenue'!H$29/'I6.1 Revenue'!$C$29)</f>
        <v>0</v>
      </c>
      <c r="I75" s="1426">
        <f>IF(ISERROR('I6.1 Revenue'!I$29/'I6.1 Revenue'!$C$29),"0.00%",'I6.1 Revenue'!I$29/'I6.1 Revenue'!$C$29)</f>
        <v>0</v>
      </c>
      <c r="J75" s="1426">
        <f>IF(ISERROR('I6.1 Revenue'!J$29/'I6.1 Revenue'!$C$29),"0.00%",'I6.1 Revenue'!J$29/'I6.1 Revenue'!$C$29)</f>
        <v>4.6947570540916686E-3</v>
      </c>
      <c r="K75" s="1426">
        <f>IF(ISERROR('I6.1 Revenue'!K$29/'I6.1 Revenue'!$C$29),"0.00%",'I6.1 Revenue'!K$29/'I6.1 Revenue'!$C$29)</f>
        <v>0</v>
      </c>
      <c r="L75" s="1426">
        <f>IF(ISERROR('I6.1 Revenue'!L$29/'I6.1 Revenue'!$C$29),"0.00%",'I6.1 Revenue'!L$29/'I6.1 Revenue'!$C$29)</f>
        <v>6.2117920160202622E-4</v>
      </c>
      <c r="M75" s="1426">
        <f>IF(ISERROR('I6.1 Revenue'!M$29/'I6.1 Revenue'!$C$29),"0.00%",'I6.1 Revenue'!M$29/'I6.1 Revenue'!$C$29)</f>
        <v>0</v>
      </c>
      <c r="N75" s="1426">
        <f>IF(ISERROR('I6.1 Revenue'!N$29/'I6.1 Revenue'!$C$29),"0.00%",'I6.1 Revenue'!N$29/'I6.1 Revenue'!$C$29)</f>
        <v>0</v>
      </c>
      <c r="O75" s="1426">
        <f>IF(ISERROR('I6.1 Revenue'!O$29/'I6.1 Revenue'!$C$29),"0.00%",'I6.1 Revenue'!O$29/'I6.1 Revenue'!$C$29)</f>
        <v>0</v>
      </c>
      <c r="P75" s="1426">
        <f>IF(ISERROR('I6.1 Revenue'!P$29/'I6.1 Revenue'!$C$29),"0.00%",'I6.1 Revenue'!P$29/'I6.1 Revenue'!$C$29)</f>
        <v>0</v>
      </c>
      <c r="Q75" s="1426">
        <f>IF(ISERROR('I6.1 Revenue'!Q$29/'I6.1 Revenue'!$C$29),"0.00%",'I6.1 Revenue'!Q$29/'I6.1 Revenue'!$C$29)</f>
        <v>0</v>
      </c>
      <c r="R75" s="1426">
        <f>IF(ISERROR('I6.1 Revenue'!R$29/'I6.1 Revenue'!$C$29),"0.00%",'I6.1 Revenue'!R$29/'I6.1 Revenue'!$C$29)</f>
        <v>0</v>
      </c>
      <c r="S75" s="1426">
        <f>IF(ISERROR('I6.1 Revenue'!S$29/'I6.1 Revenue'!$C$29),"0.00%",'I6.1 Revenue'!S$29/'I6.1 Revenue'!$C$29)</f>
        <v>0</v>
      </c>
      <c r="T75" s="1426">
        <f>IF(ISERROR('I6.1 Revenue'!T$29/'I6.1 Revenue'!$C$29),"0.00%",'I6.1 Revenue'!T$29/'I6.1 Revenue'!$C$29)</f>
        <v>0</v>
      </c>
      <c r="U75" s="1426">
        <f>IF(ISERROR('I6.1 Revenue'!U$29/'I6.1 Revenue'!$C$29),"0.00%",'I6.1 Revenue'!U$29/'I6.1 Revenue'!$C$29)</f>
        <v>0</v>
      </c>
      <c r="V75" s="1426">
        <f>IF(ISERROR('I6.1 Revenue'!V$29/'I6.1 Revenue'!$C$29),"0.00%",'I6.1 Revenue'!V$29/'I6.1 Revenue'!$C$29)</f>
        <v>0</v>
      </c>
      <c r="W75" s="1426">
        <f>IF(ISERROR('I6.1 Revenue'!W$29/'I6.1 Revenue'!$C$29),"0.00%",'I6.1 Revenue'!W$29/'I6.1 Revenue'!$C$29)</f>
        <v>0</v>
      </c>
    </row>
    <row r="76" spans="1:23" s="351" customFormat="1" ht="12.75">
      <c r="A76" s="459"/>
      <c r="B76" s="590"/>
      <c r="C76" s="1425"/>
      <c r="D76" s="1426"/>
      <c r="E76" s="1426"/>
      <c r="F76" s="1426"/>
      <c r="G76" s="1426"/>
      <c r="H76" s="1426"/>
      <c r="I76" s="1426"/>
      <c r="J76" s="1426"/>
      <c r="K76" s="1426"/>
      <c r="L76" s="1426"/>
      <c r="M76" s="1426"/>
      <c r="N76" s="1426"/>
      <c r="O76" s="1426"/>
      <c r="P76" s="1426"/>
      <c r="Q76" s="1426"/>
      <c r="R76" s="1426"/>
      <c r="S76" s="1426"/>
      <c r="T76" s="1426"/>
      <c r="U76" s="1426"/>
      <c r="V76" s="1426"/>
      <c r="W76" s="1426"/>
    </row>
    <row r="77" spans="1:23" s="351" customFormat="1" ht="12.75">
      <c r="A77" s="459" t="s">
        <v>463</v>
      </c>
      <c r="B77" s="590" t="s">
        <v>1090</v>
      </c>
      <c r="C77" s="1425">
        <f>IF(+SUM(D77:W77)=0,"-",+SUM(D77:W77))</f>
        <v>0.99999999999999989</v>
      </c>
      <c r="D77" s="1426">
        <f>IF(ISERROR('I6.1 Revenue'!D$41/'I6.1 Revenue'!$C$41),0,'I6.1 Revenue'!D$41/'I6.1 Revenue'!$C$41)</f>
        <v>0.56589834792616056</v>
      </c>
      <c r="E77" s="1426">
        <f>IF(ISERROR('I6.1 Revenue'!E$41/'I6.1 Revenue'!$C$41),0,'I6.1 Revenue'!E$41/'I6.1 Revenue'!$C$41)</f>
        <v>0.16176955750683791</v>
      </c>
      <c r="F77" s="1426">
        <f>IF(ISERROR('I6.1 Revenue'!F$41/'I6.1 Revenue'!$C$41),0,'I6.1 Revenue'!F$41/'I6.1 Revenue'!$C$41)</f>
        <v>0.25849641942876489</v>
      </c>
      <c r="G77" s="1426">
        <f>IF(ISERROR('I6.1 Revenue'!G$41/'I6.1 Revenue'!$C$41),0,'I6.1 Revenue'!G$41/'I6.1 Revenue'!$C$41)</f>
        <v>0</v>
      </c>
      <c r="H77" s="1426">
        <f>IF(ISERROR('I6.1 Revenue'!H$41/'I6.1 Revenue'!$C$41),0,'I6.1 Revenue'!H$41/'I6.1 Revenue'!$C$41)</f>
        <v>0</v>
      </c>
      <c r="I77" s="1426">
        <f>IF(ISERROR('I6.1 Revenue'!I$41/'I6.1 Revenue'!$C$41),0,'I6.1 Revenue'!I$41/'I6.1 Revenue'!$C$41)</f>
        <v>0</v>
      </c>
      <c r="J77" s="1426">
        <f>IF(ISERROR('I6.1 Revenue'!J$41/'I6.1 Revenue'!$C$41),0,'I6.1 Revenue'!J$41/'I6.1 Revenue'!$C$41)</f>
        <v>1.2147252799574662E-2</v>
      </c>
      <c r="K77" s="1426">
        <f>IF(ISERROR('I6.1 Revenue'!K$41/'I6.1 Revenue'!$C$41),0,'I6.1 Revenue'!K$41/'I6.1 Revenue'!$C$41)</f>
        <v>0</v>
      </c>
      <c r="L77" s="1426">
        <f>IF(ISERROR('I6.1 Revenue'!L$41/'I6.1 Revenue'!$C$41),0,'I6.1 Revenue'!L$41/'I6.1 Revenue'!$C$41)</f>
        <v>1.6884223386620036E-3</v>
      </c>
      <c r="M77" s="1426">
        <f>IF(ISERROR('I6.1 Revenue'!M$41/'I6.1 Revenue'!$C$41),0,'I6.1 Revenue'!M$41/'I6.1 Revenue'!$C$41)</f>
        <v>0</v>
      </c>
      <c r="N77" s="1426">
        <f>IF(ISERROR('I6.1 Revenue'!N$41/'I6.1 Revenue'!$C$41),0,'I6.1 Revenue'!N$41/'I6.1 Revenue'!$C$41)</f>
        <v>0</v>
      </c>
      <c r="O77" s="1426">
        <f>IF(ISERROR('I6.1 Revenue'!O$41/'I6.1 Revenue'!$C$41),0,'I6.1 Revenue'!O$41/'I6.1 Revenue'!$C$41)</f>
        <v>0</v>
      </c>
      <c r="P77" s="1426">
        <f>IF(ISERROR('I6.1 Revenue'!P$41/'I6.1 Revenue'!$C$41),0,'I6.1 Revenue'!P$41/'I6.1 Revenue'!$C$41)</f>
        <v>0</v>
      </c>
      <c r="Q77" s="1426">
        <f>IF(ISERROR('I6.1 Revenue'!Q$41/'I6.1 Revenue'!$C$41),0,'I6.1 Revenue'!Q$41/'I6.1 Revenue'!$C$41)</f>
        <v>0</v>
      </c>
      <c r="R77" s="1426">
        <f>IF(ISERROR('I6.1 Revenue'!R$41/'I6.1 Revenue'!$C$41),0,'I6.1 Revenue'!R$41/'I6.1 Revenue'!$C$41)</f>
        <v>0</v>
      </c>
      <c r="S77" s="1426">
        <f>IF(ISERROR('I6.1 Revenue'!S$41/'I6.1 Revenue'!$C$41),0,'I6.1 Revenue'!S$41/'I6.1 Revenue'!$C$41)</f>
        <v>0</v>
      </c>
      <c r="T77" s="1426">
        <f>IF(ISERROR('I6.1 Revenue'!T$41/'I6.1 Revenue'!$C$41),0,'I6.1 Revenue'!T$41/'I6.1 Revenue'!$C$41)</f>
        <v>0</v>
      </c>
      <c r="U77" s="1426">
        <f>IF(ISERROR('I6.1 Revenue'!U$41/'I6.1 Revenue'!$C$41),0,'I6.1 Revenue'!U$41/'I6.1 Revenue'!$C$41)</f>
        <v>0</v>
      </c>
      <c r="V77" s="1426">
        <f>IF(ISERROR('I6.1 Revenue'!V$41/'I6.1 Revenue'!$C$41),0,'I6.1 Revenue'!V$41/'I6.1 Revenue'!$C$41)</f>
        <v>0</v>
      </c>
      <c r="W77" s="1426">
        <f>IF(ISERROR('I6.1 Revenue'!W$41/'I6.1 Revenue'!$C$41),0,'I6.1 Revenue'!W$41/'I6.1 Revenue'!$C$41)</f>
        <v>0</v>
      </c>
    </row>
    <row r="78" spans="1:23" s="351" customFormat="1" ht="12.75">
      <c r="A78" s="459" t="s">
        <v>1357</v>
      </c>
      <c r="B78" s="590" t="s">
        <v>1356</v>
      </c>
      <c r="C78" s="1425">
        <f>IF(+SUM(D78:W78)=0,"-",+SUM(D78:W78))</f>
        <v>1</v>
      </c>
      <c r="D78" s="1426">
        <f>IF(ISERROR('I6.2 Customer Data'!D$14/'I6.2 Customer Data'!$C$14),0,'I6.2 Customer Data'!D$14/'I6.2 Customer Data'!$C$14)</f>
        <v>1</v>
      </c>
      <c r="E78" s="1426">
        <f>IF(ISERROR('I6.2 Customer Data'!E$14/'I6.2 Customer Data'!$C$14),0,'I6.2 Customer Data'!E$14/'I6.2 Customer Data'!$C$14)</f>
        <v>0</v>
      </c>
      <c r="F78" s="1426">
        <f>IF(ISERROR('I6.2 Customer Data'!F$14/'I6.2 Customer Data'!$C$14),0,'I6.2 Customer Data'!F$14/'I6.2 Customer Data'!$C$14)</f>
        <v>0</v>
      </c>
      <c r="G78" s="1426">
        <f>IF(ISERROR('I6.2 Customer Data'!G$14/'I6.2 Customer Data'!$C$14),0,'I6.2 Customer Data'!G$14/'I6.2 Customer Data'!$C$14)</f>
        <v>0</v>
      </c>
      <c r="H78" s="1426">
        <f>IF(ISERROR('I6.2 Customer Data'!H$14/'I6.2 Customer Data'!$C$14),0,'I6.2 Customer Data'!H$14/'I6.2 Customer Data'!$C$14)</f>
        <v>0</v>
      </c>
      <c r="I78" s="1426">
        <f>IF(ISERROR('I6.2 Customer Data'!I$14/'I6.2 Customer Data'!$C$14),0,'I6.2 Customer Data'!I$14/'I6.2 Customer Data'!$C$14)</f>
        <v>0</v>
      </c>
      <c r="J78" s="1426">
        <f>IF(ISERROR('I6.2 Customer Data'!J$14/'I6.2 Customer Data'!$C$14),0,'I6.2 Customer Data'!J$14/'I6.2 Customer Data'!$C$14)</f>
        <v>0</v>
      </c>
      <c r="K78" s="1426">
        <f>IF(ISERROR('I6.2 Customer Data'!K$14/'I6.2 Customer Data'!$C$14),0,'I6.2 Customer Data'!K$14/'I6.2 Customer Data'!$C$14)</f>
        <v>0</v>
      </c>
      <c r="L78" s="1426">
        <f>IF(ISERROR('I6.2 Customer Data'!L$14/'I6.2 Customer Data'!$C$14),0,'I6.2 Customer Data'!L$14/'I6.2 Customer Data'!$C$14)</f>
        <v>0</v>
      </c>
      <c r="M78" s="1426">
        <f>IF(ISERROR('I6.2 Customer Data'!M$14/'I6.2 Customer Data'!$C$14),0,'I6.2 Customer Data'!M$14/'I6.2 Customer Data'!$C$14)</f>
        <v>0</v>
      </c>
      <c r="N78" s="1426">
        <f>IF(ISERROR('I6.2 Customer Data'!N$14/'I6.2 Customer Data'!$C$14),0,'I6.2 Customer Data'!N$14/'I6.2 Customer Data'!$C$14)</f>
        <v>0</v>
      </c>
      <c r="O78" s="1426">
        <f>IF(ISERROR('I6.2 Customer Data'!O$14/'I6.2 Customer Data'!$C$14),0,'I6.2 Customer Data'!O$14/'I6.2 Customer Data'!$C$14)</f>
        <v>0</v>
      </c>
      <c r="P78" s="1426">
        <f>IF(ISERROR('I6.2 Customer Data'!P$14/'I6.2 Customer Data'!$C$14),0,'I6.2 Customer Data'!P$14/'I6.2 Customer Data'!$C$14)</f>
        <v>0</v>
      </c>
      <c r="Q78" s="1426">
        <f>IF(ISERROR('I6.2 Customer Data'!Q$14/'I6.2 Customer Data'!$C$14),0,'I6.2 Customer Data'!Q$14/'I6.2 Customer Data'!$C$14)</f>
        <v>0</v>
      </c>
      <c r="R78" s="1426">
        <f>IF(ISERROR('I6.2 Customer Data'!R$14/'I6.2 Customer Data'!$C$14),0,'I6.2 Customer Data'!R$14/'I6.2 Customer Data'!$C$14)</f>
        <v>0</v>
      </c>
      <c r="S78" s="1426">
        <f>IF(ISERROR('I6.2 Customer Data'!S$14/'I6.2 Customer Data'!$C$14),0,'I6.2 Customer Data'!S$14/'I6.2 Customer Data'!$C$14)</f>
        <v>0</v>
      </c>
      <c r="T78" s="1426">
        <f>IF(ISERROR('I6.2 Customer Data'!T$14/'I6.2 Customer Data'!$C$14),0,'I6.2 Customer Data'!T$14/'I6.2 Customer Data'!$C$14)</f>
        <v>0</v>
      </c>
      <c r="U78" s="1426">
        <f>IF(ISERROR('I6.2 Customer Data'!U$14/'I6.2 Customer Data'!$C$14),0,'I6.2 Customer Data'!U$14/'I6.2 Customer Data'!$C$14)</f>
        <v>0</v>
      </c>
      <c r="V78" s="1426">
        <f>IF(ISERROR('I6.2 Customer Data'!V$14/'I6.2 Customer Data'!$C$14),0,'I6.2 Customer Data'!V$14/'I6.2 Customer Data'!$C$14)</f>
        <v>0</v>
      </c>
      <c r="W78" s="1426">
        <f>IF(ISERROR('I6.2 Customer Data'!W$14/'I6.2 Customer Data'!$C$14),0,'I6.2 Customer Data'!W$14/'I6.2 Customer Data'!$C$14)</f>
        <v>0</v>
      </c>
    </row>
    <row r="79" spans="1:23" s="351" customFormat="1" ht="25.5">
      <c r="A79" s="459" t="s">
        <v>1358</v>
      </c>
      <c r="B79" s="590" t="s">
        <v>1359</v>
      </c>
      <c r="C79" s="1425">
        <f>IF(+SUM(D79:W79)=0,"-",+SUM(D79:W79))</f>
        <v>1</v>
      </c>
      <c r="D79" s="1426">
        <f>IF(ISERROR('I6.2 Customer Data'!D$15/'I6.2 Customer Data'!$C$15),0,'I6.2 Customer Data'!D$15/'I6.2 Customer Data'!$C$15)</f>
        <v>0.69997610323402903</v>
      </c>
      <c r="E79" s="1426">
        <f>IF(ISERROR('I6.2 Customer Data'!E$15/'I6.2 Customer Data'!$C$15),0,'I6.2 Customer Data'!E$15/'I6.2 Customer Data'!$C$15)</f>
        <v>0.19997610323402901</v>
      </c>
      <c r="F79" s="1426">
        <f>IF(ISERROR('I6.2 Customer Data'!F$15/'I6.2 Customer Data'!$C$15),0,'I6.2 Customer Data'!F$15/'I6.2 Customer Data'!$C$15)</f>
        <v>0.10004779353194201</v>
      </c>
      <c r="G79" s="1426">
        <f>IF(ISERROR('I6.2 Customer Data'!G$15/'I6.2 Customer Data'!$C$15),0,'I6.2 Customer Data'!G$15/'I6.2 Customer Data'!$C$15)</f>
        <v>0</v>
      </c>
      <c r="H79" s="1426">
        <f>IF(ISERROR('I6.2 Customer Data'!H$15/'I6.2 Customer Data'!$C$15),0,'I6.2 Customer Data'!H$15/'I6.2 Customer Data'!$C$15)</f>
        <v>0</v>
      </c>
      <c r="I79" s="1426">
        <f>IF(ISERROR('I6.2 Customer Data'!I$15/'I6.2 Customer Data'!$C$15),0,'I6.2 Customer Data'!I$15/'I6.2 Customer Data'!$C$15)</f>
        <v>0</v>
      </c>
      <c r="J79" s="1426">
        <f>IF(ISERROR('I6.2 Customer Data'!J$15/'I6.2 Customer Data'!$C$15),0,'I6.2 Customer Data'!J$15/'I6.2 Customer Data'!$C$15)</f>
        <v>0</v>
      </c>
      <c r="K79" s="1426">
        <f>IF(ISERROR('I6.2 Customer Data'!K$15/'I6.2 Customer Data'!$C$15),0,'I6.2 Customer Data'!K$15/'I6.2 Customer Data'!$C$15)</f>
        <v>0</v>
      </c>
      <c r="L79" s="1426">
        <f>IF(ISERROR('I6.2 Customer Data'!L$15/'I6.2 Customer Data'!$C$15),0,'I6.2 Customer Data'!L$15/'I6.2 Customer Data'!$C$15)</f>
        <v>0</v>
      </c>
      <c r="M79" s="1426">
        <f>IF(ISERROR('I6.2 Customer Data'!M$15/'I6.2 Customer Data'!$C$15),0,'I6.2 Customer Data'!M$15/'I6.2 Customer Data'!$C$15)</f>
        <v>0</v>
      </c>
      <c r="N79" s="1426">
        <f>IF(ISERROR('I6.2 Customer Data'!N$15/'I6.2 Customer Data'!$C$15),0,'I6.2 Customer Data'!N$15/'I6.2 Customer Data'!$C$15)</f>
        <v>0</v>
      </c>
      <c r="O79" s="1426">
        <f>IF(ISERROR('I6.2 Customer Data'!O$15/'I6.2 Customer Data'!$C$15),0,'I6.2 Customer Data'!O$15/'I6.2 Customer Data'!$C$15)</f>
        <v>0</v>
      </c>
      <c r="P79" s="1426">
        <f>IF(ISERROR('I6.2 Customer Data'!P$15/'I6.2 Customer Data'!$C$15),0,'I6.2 Customer Data'!P$15/'I6.2 Customer Data'!$C$15)</f>
        <v>0</v>
      </c>
      <c r="Q79" s="1426">
        <f>IF(ISERROR('I6.2 Customer Data'!Q$15/'I6.2 Customer Data'!$C$15),0,'I6.2 Customer Data'!Q$15/'I6.2 Customer Data'!$C$15)</f>
        <v>0</v>
      </c>
      <c r="R79" s="1426">
        <f>IF(ISERROR('I6.2 Customer Data'!R$15/'I6.2 Customer Data'!$C$15),0,'I6.2 Customer Data'!R$15/'I6.2 Customer Data'!$C$15)</f>
        <v>0</v>
      </c>
      <c r="S79" s="1426">
        <f>IF(ISERROR('I6.2 Customer Data'!S$15/'I6.2 Customer Data'!$C$15),0,'I6.2 Customer Data'!S$15/'I6.2 Customer Data'!$C$15)</f>
        <v>0</v>
      </c>
      <c r="T79" s="1426">
        <f>IF(ISERROR('I6.2 Customer Data'!T$15/'I6.2 Customer Data'!$C$15),0,'I6.2 Customer Data'!T$15/'I6.2 Customer Data'!$C$15)</f>
        <v>0</v>
      </c>
      <c r="U79" s="1426">
        <f>IF(ISERROR('I6.2 Customer Data'!U$15/'I6.2 Customer Data'!$C$15),0,'I6.2 Customer Data'!U$15/'I6.2 Customer Data'!$C$15)</f>
        <v>0</v>
      </c>
      <c r="V79" s="1426">
        <f>IF(ISERROR('I6.2 Customer Data'!V$15/'I6.2 Customer Data'!$C$15),0,'I6.2 Customer Data'!V$15/'I6.2 Customer Data'!$C$15)</f>
        <v>0</v>
      </c>
      <c r="W79" s="1426">
        <f>IF(ISERROR('I6.2 Customer Data'!W$15/'I6.2 Customer Data'!$C$15),0,'I6.2 Customer Data'!W$15/'I6.2 Customer Data'!$C$15)</f>
        <v>0</v>
      </c>
    </row>
    <row r="80" spans="1:23" s="351" customFormat="1" ht="12.75">
      <c r="A80" s="459"/>
      <c r="B80" s="590"/>
      <c r="C80" s="1425"/>
      <c r="D80" s="1426"/>
      <c r="E80" s="1426"/>
      <c r="F80" s="1426"/>
      <c r="G80" s="1426"/>
      <c r="H80" s="1426"/>
      <c r="I80" s="1426"/>
      <c r="J80" s="1426"/>
      <c r="K80" s="1426"/>
      <c r="L80" s="1426"/>
      <c r="M80" s="1426"/>
      <c r="N80" s="1426"/>
      <c r="O80" s="1426"/>
      <c r="P80" s="1426"/>
      <c r="Q80" s="1426"/>
      <c r="R80" s="1426"/>
      <c r="S80" s="1426"/>
      <c r="T80" s="1426"/>
      <c r="U80" s="1426"/>
      <c r="V80" s="1426"/>
      <c r="W80" s="1426"/>
    </row>
    <row r="81" spans="1:24" s="351" customFormat="1" ht="12.75">
      <c r="A81" s="459" t="s">
        <v>332</v>
      </c>
      <c r="B81" s="590" t="s">
        <v>844</v>
      </c>
      <c r="C81" s="1425">
        <f>IF(+SUM(D81:W81)=0,"-",+SUM(D81:W81))</f>
        <v>1</v>
      </c>
      <c r="D81" s="1426">
        <f>IF(ISERROR('I6.2 Customer Data'!D$17/'I6.2 Customer Data'!$C$17),0,'I6.2 Customer Data'!D$17/'I6.2 Customer Data'!$C$17)</f>
        <v>0.87490081988891832</v>
      </c>
      <c r="E81" s="1426">
        <f>IF(ISERROR('I6.2 Customer Data'!E$17/'I6.2 Customer Data'!$C$17),0,'I6.2 Customer Data'!E$17/'I6.2 Customer Data'!$C$17)</f>
        <v>0.11081724411531341</v>
      </c>
      <c r="F81" s="1426">
        <f>IF(ISERROR('I6.2 Customer Data'!F$17/'I6.2 Customer Data'!$C$17),0,'I6.2 Customer Data'!F$17/'I6.2 Customer Data'!$C$17)</f>
        <v>1.2430573922242793E-2</v>
      </c>
      <c r="G81" s="1426">
        <f>IF(ISERROR('I6.2 Customer Data'!G$17/'I6.2 Customer Data'!$C$17),0,'I6.2 Customer Data'!G$17/'I6.2 Customer Data'!$C$17)</f>
        <v>0</v>
      </c>
      <c r="H81" s="1426">
        <f>IF(ISERROR('I6.2 Customer Data'!H$17/'I6.2 Customer Data'!$C$17),0,'I6.2 Customer Data'!H$17/'I6.2 Customer Data'!$C$17)</f>
        <v>0</v>
      </c>
      <c r="I81" s="1426">
        <f>IF(ISERROR('I6.2 Customer Data'!I$17/'I6.2 Customer Data'!$C$17),0,'I6.2 Customer Data'!I$17/'I6.2 Customer Data'!$C$17)</f>
        <v>0</v>
      </c>
      <c r="J81" s="1426">
        <f>IF(ISERROR('I6.2 Customer Data'!J$17/'I6.2 Customer Data'!$C$17),0,'I6.2 Customer Data'!J$17/'I6.2 Customer Data'!$C$17)</f>
        <v>2.6448029621793179E-4</v>
      </c>
      <c r="K81" s="1426">
        <f>IF(ISERROR('I6.2 Customer Data'!K$17/'I6.2 Customer Data'!$C$17),0,'I6.2 Customer Data'!K$17/'I6.2 Customer Data'!$C$17)</f>
        <v>0</v>
      </c>
      <c r="L81" s="1426">
        <f>IF(ISERROR('I6.2 Customer Data'!L$17/'I6.2 Customer Data'!$C$17),0,'I6.2 Customer Data'!L$17/'I6.2 Customer Data'!$C$17)</f>
        <v>1.5868817773075905E-3</v>
      </c>
      <c r="M81" s="1426">
        <f>IF(ISERROR('I6.2 Customer Data'!M$17/'I6.2 Customer Data'!$C$17),0,'I6.2 Customer Data'!M$17/'I6.2 Customer Data'!$C$17)</f>
        <v>0</v>
      </c>
      <c r="N81" s="1426">
        <f>IF(ISERROR('I6.2 Customer Data'!N$17/'I6.2 Customer Data'!$C$17),0,'I6.2 Customer Data'!N$17/'I6.2 Customer Data'!$C$17)</f>
        <v>0</v>
      </c>
      <c r="O81" s="1426">
        <f>IF(ISERROR('I6.2 Customer Data'!O$17/'I6.2 Customer Data'!$C$17),0,'I6.2 Customer Data'!O$17/'I6.2 Customer Data'!$C$17)</f>
        <v>0</v>
      </c>
      <c r="P81" s="1426">
        <f>IF(ISERROR('I6.2 Customer Data'!P$17/'I6.2 Customer Data'!$C$17),0,'I6.2 Customer Data'!P$17/'I6.2 Customer Data'!$C$17)</f>
        <v>0</v>
      </c>
      <c r="Q81" s="1426">
        <f>IF(ISERROR('I6.2 Customer Data'!Q$17/'I6.2 Customer Data'!$C$17),0,'I6.2 Customer Data'!Q$17/'I6.2 Customer Data'!$C$17)</f>
        <v>0</v>
      </c>
      <c r="R81" s="1426">
        <f>IF(ISERROR('I6.2 Customer Data'!R$17/'I6.2 Customer Data'!$C$17),0,'I6.2 Customer Data'!R$17/'I6.2 Customer Data'!$C$17)</f>
        <v>0</v>
      </c>
      <c r="S81" s="1426">
        <f>IF(ISERROR('I6.2 Customer Data'!S$17/'I6.2 Customer Data'!$C$17),0,'I6.2 Customer Data'!S$17/'I6.2 Customer Data'!$C$17)</f>
        <v>0</v>
      </c>
      <c r="T81" s="1426">
        <f>IF(ISERROR('I6.2 Customer Data'!T$17/'I6.2 Customer Data'!$C$17),0,'I6.2 Customer Data'!T$17/'I6.2 Customer Data'!$C$17)</f>
        <v>0</v>
      </c>
      <c r="U81" s="1426">
        <f>IF(ISERROR('I6.2 Customer Data'!U$17/'I6.2 Customer Data'!$C$17),0,'I6.2 Customer Data'!U$17/'I6.2 Customer Data'!$C$17)</f>
        <v>0</v>
      </c>
      <c r="V81" s="1426">
        <f>IF(ISERROR('I6.2 Customer Data'!V$17/'I6.2 Customer Data'!$C$17),0,'I6.2 Customer Data'!V$17/'I6.2 Customer Data'!$C$17)</f>
        <v>0</v>
      </c>
      <c r="W81" s="1426">
        <f>IF(ISERROR('I6.2 Customer Data'!W$17/'I6.2 Customer Data'!$C$17),0,'I6.2 Customer Data'!W$17/'I6.2 Customer Data'!$C$17)</f>
        <v>0</v>
      </c>
    </row>
    <row r="82" spans="1:24" s="351" customFormat="1" ht="25.5">
      <c r="A82" s="459" t="s">
        <v>1191</v>
      </c>
      <c r="B82" s="590" t="s">
        <v>1194</v>
      </c>
      <c r="C82" s="1425">
        <f>IF(+SUM(D82:W82)=0,"-",+SUM(D82:W82))</f>
        <v>1</v>
      </c>
      <c r="D82" s="1426">
        <f>IF(ISERROR('I6.2 Customer Data'!D19/'I6.2 Customer Data'!$C$19), 0, 'I6.2 Customer Data'!D19/'I6.2 Customer Data'!$C$19)</f>
        <v>0</v>
      </c>
      <c r="E82" s="1426">
        <f>IF(ISERROR('I6.2 Customer Data'!E19/'I6.2 Customer Data'!$C$19), 0, 'I6.2 Customer Data'!E19/'I6.2 Customer Data'!$C$19)</f>
        <v>0</v>
      </c>
      <c r="F82" s="1426">
        <f>IF(ISERROR('I6.2 Customer Data'!F19/'I6.2 Customer Data'!$C$19), 0, 'I6.2 Customer Data'!F19/'I6.2 Customer Data'!$C$19)</f>
        <v>0</v>
      </c>
      <c r="G82" s="1426">
        <f>IF(ISERROR('I6.2 Customer Data'!G19/'I6.2 Customer Data'!$C$19), 0, 'I6.2 Customer Data'!G19/'I6.2 Customer Data'!$C$19)</f>
        <v>0</v>
      </c>
      <c r="H82" s="1426">
        <f>IF(ISERROR('I6.2 Customer Data'!H19/'I6.2 Customer Data'!$C$19), 0, 'I6.2 Customer Data'!H19/'I6.2 Customer Data'!$C$19)</f>
        <v>0</v>
      </c>
      <c r="I82" s="1426">
        <f>IF(ISERROR('I6.2 Customer Data'!I19/'I6.2 Customer Data'!$C$19), 0, 'I6.2 Customer Data'!I19/'I6.2 Customer Data'!$C$19)</f>
        <v>0</v>
      </c>
      <c r="J82" s="1426">
        <f>IF(ISERROR('I6.2 Customer Data'!J19/'I6.2 Customer Data'!$C$19), 0, 'I6.2 Customer Data'!J19/'I6.2 Customer Data'!$C$19)</f>
        <v>0.97014925373134331</v>
      </c>
      <c r="K82" s="1426">
        <f>IF(ISERROR('I6.2 Customer Data'!K19/'I6.2 Customer Data'!$C$19), 0, 'I6.2 Customer Data'!K19/'I6.2 Customer Data'!$C$19)</f>
        <v>0</v>
      </c>
      <c r="L82" s="1426">
        <f>IF(ISERROR('I6.2 Customer Data'!L19/'I6.2 Customer Data'!$C$19), 0, 'I6.2 Customer Data'!L19/'I6.2 Customer Data'!$C$19)</f>
        <v>2.9850746268656716E-2</v>
      </c>
      <c r="M82" s="1426">
        <f>IF(ISERROR('I6.2 Customer Data'!M19/'I6.2 Customer Data'!$C$19), 0, 'I6.2 Customer Data'!M19/'I6.2 Customer Data'!$C$19)</f>
        <v>0</v>
      </c>
      <c r="N82" s="1426">
        <f>IF(ISERROR('I6.2 Customer Data'!N19/'I6.2 Customer Data'!$C$19), 0, 'I6.2 Customer Data'!N19/'I6.2 Customer Data'!$C$19)</f>
        <v>0</v>
      </c>
      <c r="O82" s="1426">
        <f>IF(ISERROR('I6.2 Customer Data'!O19/'I6.2 Customer Data'!$C$19), 0, 'I6.2 Customer Data'!O19/'I6.2 Customer Data'!$C$19)</f>
        <v>0</v>
      </c>
      <c r="P82" s="1426">
        <f>IF(ISERROR('I6.2 Customer Data'!P19/'I6.2 Customer Data'!$C$19), 0, 'I6.2 Customer Data'!P19/'I6.2 Customer Data'!$C$19)</f>
        <v>0</v>
      </c>
      <c r="Q82" s="1426">
        <f>IF(ISERROR('I6.2 Customer Data'!Q19/'I6.2 Customer Data'!$C$19), 0, 'I6.2 Customer Data'!Q19/'I6.2 Customer Data'!$C$19)</f>
        <v>0</v>
      </c>
      <c r="R82" s="1426">
        <f>IF(ISERROR('I6.2 Customer Data'!R19/'I6.2 Customer Data'!$C$19), 0, 'I6.2 Customer Data'!R19/'I6.2 Customer Data'!$C$19)</f>
        <v>0</v>
      </c>
      <c r="S82" s="1426">
        <f>IF(ISERROR('I6.2 Customer Data'!S19/'I6.2 Customer Data'!$C$19), 0, 'I6.2 Customer Data'!S19/'I6.2 Customer Data'!$C$19)</f>
        <v>0</v>
      </c>
      <c r="T82" s="1426">
        <f>IF(ISERROR('I6.2 Customer Data'!T19/'I6.2 Customer Data'!$C$19), 0, 'I6.2 Customer Data'!T19/'I6.2 Customer Data'!$C$19)</f>
        <v>0</v>
      </c>
      <c r="U82" s="1426">
        <f>IF(ISERROR('I6.2 Customer Data'!U19/'I6.2 Customer Data'!$C$19), 0, 'I6.2 Customer Data'!U19/'I6.2 Customer Data'!$C$19)</f>
        <v>0</v>
      </c>
      <c r="V82" s="1426">
        <f>IF(ISERROR('I6.2 Customer Data'!V19/'I6.2 Customer Data'!$C$19), 0, 'I6.2 Customer Data'!V19/'I6.2 Customer Data'!$C$19)</f>
        <v>0</v>
      </c>
      <c r="W82" s="1426">
        <f>IF(ISERROR('I6.2 Customer Data'!W19/'I6.2 Customer Data'!$C$19), 0, 'I6.2 Customer Data'!W19/'I6.2 Customer Data'!$C$19)</f>
        <v>0</v>
      </c>
      <c r="X82" s="1440"/>
    </row>
    <row r="83" spans="1:24" s="351" customFormat="1" ht="12.75">
      <c r="A83" s="459" t="s">
        <v>405</v>
      </c>
      <c r="B83" s="590" t="s">
        <v>404</v>
      </c>
      <c r="C83" s="1425">
        <f>IF(+SUM(D83:W83)=0,"-",+SUM(D83:W83))</f>
        <v>1</v>
      </c>
      <c r="D83" s="1426">
        <v>0</v>
      </c>
      <c r="E83" s="1426">
        <v>0</v>
      </c>
      <c r="F83" s="1426">
        <v>0</v>
      </c>
      <c r="G83" s="1426"/>
      <c r="H83" s="1426">
        <v>0</v>
      </c>
      <c r="I83" s="1426">
        <v>0</v>
      </c>
      <c r="J83" s="1426">
        <v>0</v>
      </c>
      <c r="K83" s="1426"/>
      <c r="L83" s="1426">
        <v>0</v>
      </c>
      <c r="M83" s="1426">
        <v>1</v>
      </c>
      <c r="N83" s="1426">
        <v>0</v>
      </c>
      <c r="O83" s="1426">
        <v>0</v>
      </c>
      <c r="P83" s="1426">
        <v>0</v>
      </c>
      <c r="Q83" s="1426">
        <v>0</v>
      </c>
      <c r="R83" s="1426">
        <v>0</v>
      </c>
      <c r="S83" s="1426">
        <v>0</v>
      </c>
      <c r="T83" s="1426">
        <v>0</v>
      </c>
      <c r="U83" s="1426">
        <v>0</v>
      </c>
      <c r="V83" s="1426">
        <v>0</v>
      </c>
      <c r="W83" s="1426">
        <v>0</v>
      </c>
    </row>
    <row r="84" spans="1:24" s="351" customFormat="1" ht="12.75" hidden="1">
      <c r="A84" s="459" t="s">
        <v>1279</v>
      </c>
      <c r="B84" s="590" t="s">
        <v>1280</v>
      </c>
      <c r="C84" s="1425" t="str">
        <f>IF(+SUM(D84:W84)=0,"-",+SUM(D84:W84))</f>
        <v>-</v>
      </c>
      <c r="D84" s="1426" t="s">
        <v>582</v>
      </c>
      <c r="E84" s="1426" t="s">
        <v>582</v>
      </c>
      <c r="F84" s="1426" t="s">
        <v>582</v>
      </c>
      <c r="G84" s="1426" t="s">
        <v>582</v>
      </c>
      <c r="H84" s="1426" t="s">
        <v>582</v>
      </c>
      <c r="I84" s="1426" t="s">
        <v>582</v>
      </c>
      <c r="J84" s="1426" t="s">
        <v>582</v>
      </c>
      <c r="K84" s="1426" t="s">
        <v>582</v>
      </c>
      <c r="L84" s="1426" t="s">
        <v>582</v>
      </c>
      <c r="M84" s="1426" t="s">
        <v>582</v>
      </c>
      <c r="N84" s="1426" t="s">
        <v>582</v>
      </c>
      <c r="O84" s="1426" t="s">
        <v>582</v>
      </c>
      <c r="P84" s="1426" t="s">
        <v>582</v>
      </c>
      <c r="Q84" s="1426" t="s">
        <v>582</v>
      </c>
      <c r="R84" s="1426" t="s">
        <v>582</v>
      </c>
      <c r="S84" s="1426" t="s">
        <v>582</v>
      </c>
      <c r="T84" s="1426" t="s">
        <v>582</v>
      </c>
      <c r="U84" s="1426" t="s">
        <v>582</v>
      </c>
      <c r="V84" s="1426" t="s">
        <v>582</v>
      </c>
      <c r="W84" s="1426" t="s">
        <v>582</v>
      </c>
    </row>
    <row r="85" spans="1:24" s="351" customFormat="1" ht="12.75">
      <c r="A85" s="459"/>
      <c r="B85" s="590"/>
      <c r="C85" s="1425"/>
      <c r="D85" s="1426"/>
      <c r="E85" s="1426"/>
      <c r="F85" s="1426"/>
      <c r="G85" s="1426"/>
      <c r="H85" s="1426"/>
      <c r="I85" s="1426"/>
      <c r="J85" s="1426"/>
      <c r="K85" s="1426"/>
      <c r="L85" s="1426"/>
      <c r="M85" s="1426"/>
      <c r="N85" s="1426"/>
      <c r="O85" s="1426"/>
      <c r="P85" s="1426"/>
      <c r="Q85" s="1426"/>
      <c r="R85" s="1426"/>
      <c r="S85" s="1426"/>
      <c r="T85" s="1426"/>
      <c r="U85" s="1426"/>
      <c r="V85" s="1426"/>
      <c r="W85" s="1426"/>
    </row>
    <row r="86" spans="1:24" s="351" customFormat="1" ht="12.75">
      <c r="A86" s="459" t="s">
        <v>774</v>
      </c>
      <c r="B86" s="1309" t="s">
        <v>710</v>
      </c>
      <c r="C86" s="1425">
        <f>IF(+SUM(D86:W86)=0,"-",+SUM(D86:W86))</f>
        <v>1</v>
      </c>
      <c r="D86" s="1426">
        <f>IF(ISERROR('E3 PLCC'!C19/'E3 PLCC'!$B19),"0",('E3 PLCC'!C19/'E3 PLCC'!$B19))</f>
        <v>0.83439005833121993</v>
      </c>
      <c r="E86" s="1426">
        <f>IF(ISERROR('E3 PLCC'!D19/'E3 PLCC'!$B19),"0",('E3 PLCC'!D19/'E3 PLCC'!$B19))</f>
        <v>0.10271366979457267</v>
      </c>
      <c r="F86" s="1426">
        <f>IF(ISERROR('E3 PLCC'!E19/'E3 PLCC'!$B19),"0",('E3 PLCC'!E19/'E3 PLCC'!$B19))</f>
        <v>1.1919857976160284E-2</v>
      </c>
      <c r="G86" s="1426">
        <f>IF(ISERROR('E3 PLCC'!F19/'E3 PLCC'!$B19),"0",('E3 PLCC'!F19/'E3 PLCC'!$B19))</f>
        <v>0</v>
      </c>
      <c r="H86" s="1426">
        <f>IF(ISERROR('E3 PLCC'!G19/'E3 PLCC'!$B19),"0",('E3 PLCC'!G19/'E3 PLCC'!$B19))</f>
        <v>0</v>
      </c>
      <c r="I86" s="1426">
        <f>IF(ISERROR('E3 PLCC'!H19/'E3 PLCC'!$B19),"0",('E3 PLCC'!H19/'E3 PLCC'!$B19))</f>
        <v>0</v>
      </c>
      <c r="J86" s="1426">
        <f>IF(ISERROR('E3 PLCC'!I19/'E3 PLCC'!$B19),"0",('E3 PLCC'!I19/'E3 PLCC'!$B19))</f>
        <v>4.9454729901090538E-2</v>
      </c>
      <c r="K86" s="1426">
        <f>IF(ISERROR('E3 PLCC'!J19/'E3 PLCC'!$B19),"0",('E3 PLCC'!J19/'E3 PLCC'!$B19))</f>
        <v>0</v>
      </c>
      <c r="L86" s="1426">
        <f>IF(ISERROR('E3 PLCC'!K19/'E3 PLCC'!$B19),"0",('E3 PLCC'!K19/'E3 PLCC'!$B19))</f>
        <v>1.5216839969566321E-3</v>
      </c>
      <c r="M86" s="1426">
        <f>IF(ISERROR('E3 PLCC'!L19/'E3 PLCC'!$B19),"0",('E3 PLCC'!L19/'E3 PLCC'!$B19))</f>
        <v>0</v>
      </c>
      <c r="N86" s="1426">
        <f>IF(ISERROR('E3 PLCC'!M19/'E3 PLCC'!$B19),"0",('E3 PLCC'!M19/'E3 PLCC'!$B19))</f>
        <v>0</v>
      </c>
      <c r="O86" s="1426">
        <f>IF(ISERROR('E3 PLCC'!N19/'E3 PLCC'!$B19),"0",('E3 PLCC'!N19/'E3 PLCC'!$B19))</f>
        <v>0</v>
      </c>
      <c r="P86" s="1426">
        <f>IF(ISERROR('E3 PLCC'!O19/'E3 PLCC'!$B19),"0",('E3 PLCC'!O19/'E3 PLCC'!$B19))</f>
        <v>0</v>
      </c>
      <c r="Q86" s="1426">
        <f>IF(ISERROR('E3 PLCC'!P19/'E3 PLCC'!$B19),"0",('E3 PLCC'!P19/'E3 PLCC'!$B19))</f>
        <v>0</v>
      </c>
      <c r="R86" s="1426">
        <f>IF(ISERROR('E3 PLCC'!Q19/'E3 PLCC'!$B19),"0",('E3 PLCC'!Q19/'E3 PLCC'!$B19))</f>
        <v>0</v>
      </c>
      <c r="S86" s="1426">
        <f>IF(ISERROR('E3 PLCC'!R19/'E3 PLCC'!$B19),"0",('E3 PLCC'!R19/'E3 PLCC'!$B19))</f>
        <v>0</v>
      </c>
      <c r="T86" s="1426">
        <f>IF(ISERROR('E3 PLCC'!S19/'E3 PLCC'!$B19),"0",('E3 PLCC'!S19/'E3 PLCC'!$B19))</f>
        <v>0</v>
      </c>
      <c r="U86" s="1426">
        <f>IF(ISERROR('E3 PLCC'!T19/'E3 PLCC'!$B19),"0",('E3 PLCC'!T19/'E3 PLCC'!$B19))</f>
        <v>0</v>
      </c>
      <c r="V86" s="1426">
        <f>IF(ISERROR('E3 PLCC'!U19/'E3 PLCC'!$B19),"0",('E3 PLCC'!U19/'E3 PLCC'!$B19))</f>
        <v>0</v>
      </c>
      <c r="W86" s="1426">
        <f>IF(ISERROR('E3 PLCC'!V19/'E3 PLCC'!$B19),"0",('E3 PLCC'!V19/'E3 PLCC'!$B19))</f>
        <v>0</v>
      </c>
    </row>
    <row r="87" spans="1:24" s="351" customFormat="1" ht="12.75">
      <c r="A87" s="459" t="s">
        <v>775</v>
      </c>
      <c r="B87" s="1309" t="s">
        <v>802</v>
      </c>
      <c r="C87" s="1425">
        <f>IF(+SUM(D87:W87)=0,"-",+SUM(D87:W87))</f>
        <v>1</v>
      </c>
      <c r="D87" s="1426">
        <f>IF(ISERROR('E3 PLCC'!C20/'E3 PLCC'!$B20),"0",('E3 PLCC'!C20/'E3 PLCC'!$B20))</f>
        <v>0.83439005833121993</v>
      </c>
      <c r="E87" s="1426">
        <f>IF(ISERROR('E3 PLCC'!D20/'E3 PLCC'!$B20),"0",('E3 PLCC'!D20/'E3 PLCC'!$B20))</f>
        <v>0.10271366979457267</v>
      </c>
      <c r="F87" s="1426">
        <f>IF(ISERROR('E3 PLCC'!E20/'E3 PLCC'!$B20),"0",('E3 PLCC'!E20/'E3 PLCC'!$B20))</f>
        <v>1.1919857976160284E-2</v>
      </c>
      <c r="G87" s="1426">
        <f>IF(ISERROR('E3 PLCC'!F20/'E3 PLCC'!$B20),"0",('E3 PLCC'!F20/'E3 PLCC'!$B20))</f>
        <v>0</v>
      </c>
      <c r="H87" s="1426">
        <f>IF(ISERROR('E3 PLCC'!G20/'E3 PLCC'!$B20),"0",('E3 PLCC'!G20/'E3 PLCC'!$B20))</f>
        <v>0</v>
      </c>
      <c r="I87" s="1426">
        <f>IF(ISERROR('E3 PLCC'!H20/'E3 PLCC'!$B20),"0",('E3 PLCC'!H20/'E3 PLCC'!$B20))</f>
        <v>0</v>
      </c>
      <c r="J87" s="1426">
        <f>IF(ISERROR('E3 PLCC'!I20/'E3 PLCC'!$B20),"0",('E3 PLCC'!I20/'E3 PLCC'!$B20))</f>
        <v>4.9454729901090538E-2</v>
      </c>
      <c r="K87" s="1426">
        <f>IF(ISERROR('E3 PLCC'!J20/'E3 PLCC'!$B20),"0",('E3 PLCC'!J20/'E3 PLCC'!$B20))</f>
        <v>0</v>
      </c>
      <c r="L87" s="1426">
        <f>IF(ISERROR('E3 PLCC'!K20/'E3 PLCC'!$B20),"0",('E3 PLCC'!K20/'E3 PLCC'!$B20))</f>
        <v>1.5216839969566321E-3</v>
      </c>
      <c r="M87" s="1426">
        <f>IF(ISERROR('E3 PLCC'!L20/'E3 PLCC'!$B20),"0",('E3 PLCC'!L20/'E3 PLCC'!$B20))</f>
        <v>0</v>
      </c>
      <c r="N87" s="1426">
        <f>IF(ISERROR('E3 PLCC'!M20/'E3 PLCC'!$B20),"0",('E3 PLCC'!M20/'E3 PLCC'!$B20))</f>
        <v>0</v>
      </c>
      <c r="O87" s="1426">
        <f>IF(ISERROR('E3 PLCC'!N20/'E3 PLCC'!$B20),"0",('E3 PLCC'!N20/'E3 PLCC'!$B20))</f>
        <v>0</v>
      </c>
      <c r="P87" s="1426">
        <f>IF(ISERROR('E3 PLCC'!O20/'E3 PLCC'!$B20),"0",('E3 PLCC'!O20/'E3 PLCC'!$B20))</f>
        <v>0</v>
      </c>
      <c r="Q87" s="1426">
        <f>IF(ISERROR('E3 PLCC'!P20/'E3 PLCC'!$B20),"0",('E3 PLCC'!P20/'E3 PLCC'!$B20))</f>
        <v>0</v>
      </c>
      <c r="R87" s="1426">
        <f>IF(ISERROR('E3 PLCC'!Q20/'E3 PLCC'!$B20),"0",('E3 PLCC'!Q20/'E3 PLCC'!$B20))</f>
        <v>0</v>
      </c>
      <c r="S87" s="1426">
        <f>IF(ISERROR('E3 PLCC'!R20/'E3 PLCC'!$B20),"0",('E3 PLCC'!R20/'E3 PLCC'!$B20))</f>
        <v>0</v>
      </c>
      <c r="T87" s="1426">
        <f>IF(ISERROR('E3 PLCC'!S20/'E3 PLCC'!$B20),"0",('E3 PLCC'!S20/'E3 PLCC'!$B20))</f>
        <v>0</v>
      </c>
      <c r="U87" s="1426">
        <f>IF(ISERROR('E3 PLCC'!T20/'E3 PLCC'!$B20),"0",('E3 PLCC'!T20/'E3 PLCC'!$B20))</f>
        <v>0</v>
      </c>
      <c r="V87" s="1426">
        <f>IF(ISERROR('E3 PLCC'!U20/'E3 PLCC'!$B20),"0",('E3 PLCC'!U20/'E3 PLCC'!$B20))</f>
        <v>0</v>
      </c>
      <c r="W87" s="1426">
        <f>IF(ISERROR('E3 PLCC'!V20/'E3 PLCC'!$B20),"0",('E3 PLCC'!V20/'E3 PLCC'!$B20))</f>
        <v>0</v>
      </c>
    </row>
    <row r="88" spans="1:24" s="351" customFormat="1" ht="12.75">
      <c r="A88" s="459" t="s">
        <v>776</v>
      </c>
      <c r="B88" s="1309" t="s">
        <v>709</v>
      </c>
      <c r="C88" s="1425">
        <f>IF(+SUM(D88:W88)=0,"-",+SUM(D88:W88))</f>
        <v>1</v>
      </c>
      <c r="D88" s="1426">
        <f>IF(ISERROR('E3 PLCC'!C21/'E3 PLCC'!$B21),"0",('E3 PLCC'!C21/'E3 PLCC'!$B21))</f>
        <v>0.83439005833121993</v>
      </c>
      <c r="E88" s="1426">
        <f>IF(ISERROR('E3 PLCC'!D21/'E3 PLCC'!$B21),"0",('E3 PLCC'!D21/'E3 PLCC'!$B21))</f>
        <v>0.10271366979457267</v>
      </c>
      <c r="F88" s="1426">
        <f>IF(ISERROR('E3 PLCC'!E21/'E3 PLCC'!$B21),"0",('E3 PLCC'!E21/'E3 PLCC'!$B21))</f>
        <v>1.1919857976160284E-2</v>
      </c>
      <c r="G88" s="1426">
        <f>IF(ISERROR('E3 PLCC'!F21/'E3 PLCC'!$B21),"0",('E3 PLCC'!F21/'E3 PLCC'!$B21))</f>
        <v>0</v>
      </c>
      <c r="H88" s="1426">
        <f>IF(ISERROR('E3 PLCC'!G21/'E3 PLCC'!$B21),"0",('E3 PLCC'!G21/'E3 PLCC'!$B21))</f>
        <v>0</v>
      </c>
      <c r="I88" s="1426">
        <f>IF(ISERROR('E3 PLCC'!H21/'E3 PLCC'!$B21),"0",('E3 PLCC'!H21/'E3 PLCC'!$B21))</f>
        <v>0</v>
      </c>
      <c r="J88" s="1426">
        <f>IF(ISERROR('E3 PLCC'!I21/'E3 PLCC'!$B21),"0",('E3 PLCC'!I21/'E3 PLCC'!$B21))</f>
        <v>4.9454729901090538E-2</v>
      </c>
      <c r="K88" s="1426">
        <f>IF(ISERROR('E3 PLCC'!J21/'E3 PLCC'!$B21),"0",('E3 PLCC'!J21/'E3 PLCC'!$B21))</f>
        <v>0</v>
      </c>
      <c r="L88" s="1426">
        <f>IF(ISERROR('E3 PLCC'!K21/'E3 PLCC'!$B21),"0",('E3 PLCC'!K21/'E3 PLCC'!$B21))</f>
        <v>1.5216839969566321E-3</v>
      </c>
      <c r="M88" s="1426">
        <f>IF(ISERROR('E3 PLCC'!L21/'E3 PLCC'!$B21),"0",('E3 PLCC'!L21/'E3 PLCC'!$B21))</f>
        <v>0</v>
      </c>
      <c r="N88" s="1426">
        <f>IF(ISERROR('E3 PLCC'!M21/'E3 PLCC'!$B21),"0",('E3 PLCC'!M21/'E3 PLCC'!$B21))</f>
        <v>0</v>
      </c>
      <c r="O88" s="1426">
        <f>IF(ISERROR('E3 PLCC'!N21/'E3 PLCC'!$B21),"0",('E3 PLCC'!N21/'E3 PLCC'!$B21))</f>
        <v>0</v>
      </c>
      <c r="P88" s="1426">
        <f>IF(ISERROR('E3 PLCC'!O21/'E3 PLCC'!$B21),"0",('E3 PLCC'!O21/'E3 PLCC'!$B21))</f>
        <v>0</v>
      </c>
      <c r="Q88" s="1426">
        <f>IF(ISERROR('E3 PLCC'!P21/'E3 PLCC'!$B21),"0",('E3 PLCC'!P21/'E3 PLCC'!$B21))</f>
        <v>0</v>
      </c>
      <c r="R88" s="1426">
        <f>IF(ISERROR('E3 PLCC'!Q21/'E3 PLCC'!$B21),"0",('E3 PLCC'!Q21/'E3 PLCC'!$B21))</f>
        <v>0</v>
      </c>
      <c r="S88" s="1426">
        <f>IF(ISERROR('E3 PLCC'!R21/'E3 PLCC'!$B21),"0",('E3 PLCC'!R21/'E3 PLCC'!$B21))</f>
        <v>0</v>
      </c>
      <c r="T88" s="1426">
        <f>IF(ISERROR('E3 PLCC'!S21/'E3 PLCC'!$B21),"0",('E3 PLCC'!S21/'E3 PLCC'!$B21))</f>
        <v>0</v>
      </c>
      <c r="U88" s="1426">
        <f>IF(ISERROR('E3 PLCC'!T21/'E3 PLCC'!$B21),"0",('E3 PLCC'!T21/'E3 PLCC'!$B21))</f>
        <v>0</v>
      </c>
      <c r="V88" s="1426">
        <f>IF(ISERROR('E3 PLCC'!U21/'E3 PLCC'!$B21),"0",('E3 PLCC'!U21/'E3 PLCC'!$B21))</f>
        <v>0</v>
      </c>
      <c r="W88" s="1426">
        <f>IF(ISERROR('E3 PLCC'!V21/'E3 PLCC'!$B21),"0",('E3 PLCC'!V21/'E3 PLCC'!$B21))</f>
        <v>0</v>
      </c>
      <c r="X88" s="1440"/>
    </row>
    <row r="89" spans="1:24" s="351" customFormat="1" ht="12.75">
      <c r="A89" s="459" t="s">
        <v>1058</v>
      </c>
      <c r="B89" s="1309" t="s">
        <v>1063</v>
      </c>
      <c r="C89" s="1425">
        <f>IF(+SUM(D89:W89)=0,"-",+SUM(D89:W89))</f>
        <v>1</v>
      </c>
      <c r="D89" s="1426">
        <f>IF(ISERROR('E3 PLCC'!C22/'E3 PLCC'!$B22),"0",('E3 PLCC'!C22/'E3 PLCC'!$B22))</f>
        <v>0.83439005833121993</v>
      </c>
      <c r="E89" s="1426">
        <f>IF(ISERROR('E3 PLCC'!D22/'E3 PLCC'!$B22),"0",('E3 PLCC'!D22/'E3 PLCC'!$B22))</f>
        <v>0.10271366979457267</v>
      </c>
      <c r="F89" s="1426">
        <f>IF(ISERROR('E3 PLCC'!E22/'E3 PLCC'!$B22),"0",('E3 PLCC'!E22/'E3 PLCC'!$B22))</f>
        <v>1.1919857976160284E-2</v>
      </c>
      <c r="G89" s="1426">
        <f>IF(ISERROR('E3 PLCC'!F22/'E3 PLCC'!$B22),"0",('E3 PLCC'!F22/'E3 PLCC'!$B22))</f>
        <v>0</v>
      </c>
      <c r="H89" s="1426">
        <f>IF(ISERROR('E3 PLCC'!G22/'E3 PLCC'!$B22),"0",('E3 PLCC'!G22/'E3 PLCC'!$B22))</f>
        <v>0</v>
      </c>
      <c r="I89" s="1426">
        <f>IF(ISERROR('E3 PLCC'!H22/'E3 PLCC'!$B22),"0",('E3 PLCC'!H22/'E3 PLCC'!$B22))</f>
        <v>0</v>
      </c>
      <c r="J89" s="1426">
        <f>IF(ISERROR('E3 PLCC'!I22/'E3 PLCC'!$B22),"0",('E3 PLCC'!I22/'E3 PLCC'!$B22))</f>
        <v>4.9454729901090538E-2</v>
      </c>
      <c r="K89" s="1426">
        <f>IF(ISERROR('E3 PLCC'!J22/'E3 PLCC'!$B22),"0",('E3 PLCC'!J22/'E3 PLCC'!$B22))</f>
        <v>0</v>
      </c>
      <c r="L89" s="1426">
        <f>IF(ISERROR('E3 PLCC'!K22/'E3 PLCC'!$B22),"0",('E3 PLCC'!K22/'E3 PLCC'!$B22))</f>
        <v>1.5216839969566321E-3</v>
      </c>
      <c r="M89" s="1426">
        <f>IF(ISERROR('E3 PLCC'!L22/'E3 PLCC'!$B22),"0",('E3 PLCC'!L22/'E3 PLCC'!$B22))</f>
        <v>0</v>
      </c>
      <c r="N89" s="1426">
        <f>IF(ISERROR('E3 PLCC'!M22/'E3 PLCC'!$B22),"0",('E3 PLCC'!M22/'E3 PLCC'!$B22))</f>
        <v>0</v>
      </c>
      <c r="O89" s="1426">
        <f>IF(ISERROR('E3 PLCC'!N22/'E3 PLCC'!$B22),"0",('E3 PLCC'!N22/'E3 PLCC'!$B22))</f>
        <v>0</v>
      </c>
      <c r="P89" s="1426">
        <f>IF(ISERROR('E3 PLCC'!O22/'E3 PLCC'!$B22),"0",('E3 PLCC'!O22/'E3 PLCC'!$B22))</f>
        <v>0</v>
      </c>
      <c r="Q89" s="1426">
        <f>IF(ISERROR('E3 PLCC'!P22/'E3 PLCC'!$B22),"0",('E3 PLCC'!P22/'E3 PLCC'!$B22))</f>
        <v>0</v>
      </c>
      <c r="R89" s="1426">
        <f>IF(ISERROR('E3 PLCC'!Q22/'E3 PLCC'!$B22),"0",('E3 PLCC'!Q22/'E3 PLCC'!$B22))</f>
        <v>0</v>
      </c>
      <c r="S89" s="1426">
        <f>IF(ISERROR('E3 PLCC'!R22/'E3 PLCC'!$B22),"0",('E3 PLCC'!R22/'E3 PLCC'!$B22))</f>
        <v>0</v>
      </c>
      <c r="T89" s="1426">
        <f>IF(ISERROR('E3 PLCC'!S22/'E3 PLCC'!$B22),"0",('E3 PLCC'!S22/'E3 PLCC'!$B22))</f>
        <v>0</v>
      </c>
      <c r="U89" s="1426">
        <f>IF(ISERROR('E3 PLCC'!T22/'E3 PLCC'!$B22),"0",('E3 PLCC'!T22/'E3 PLCC'!$B22))</f>
        <v>0</v>
      </c>
      <c r="V89" s="1426">
        <f>IF(ISERROR('E3 PLCC'!U22/'E3 PLCC'!$B22),"0",('E3 PLCC'!U22/'E3 PLCC'!$B22))</f>
        <v>0</v>
      </c>
      <c r="W89" s="1426">
        <f>IF(ISERROR('E3 PLCC'!V22/'E3 PLCC'!$B22),"0",('E3 PLCC'!V22/'E3 PLCC'!$B22))</f>
        <v>0</v>
      </c>
      <c r="X89" s="1440"/>
    </row>
    <row r="90" spans="1:24" s="351" customFormat="1" ht="12.75">
      <c r="A90" s="459" t="s">
        <v>777</v>
      </c>
      <c r="B90" s="1309" t="s">
        <v>708</v>
      </c>
      <c r="C90" s="1425">
        <f>IF(+SUM(D90:W90)=0,"-",+SUM(D90:W90))</f>
        <v>1</v>
      </c>
      <c r="D90" s="1426">
        <f>IF(ISERROR('E3 PLCC'!C23/'E3 PLCC'!$B23),"0",('E3 PLCC'!C23/'E3 PLCC'!$B23))</f>
        <v>0.84445585215605745</v>
      </c>
      <c r="E90" s="1426">
        <f>IF(ISERROR('E3 PLCC'!D23/'E3 PLCC'!$B23),"0",('E3 PLCC'!D23/'E3 PLCC'!$B23))</f>
        <v>0.10395277207392196</v>
      </c>
      <c r="F90" s="1426">
        <f>IF(ISERROR('E3 PLCC'!E23/'E3 PLCC'!$B23),"0",('E3 PLCC'!E23/'E3 PLCC'!$B23))</f>
        <v>0</v>
      </c>
      <c r="G90" s="1426">
        <f>IF(ISERROR('E3 PLCC'!F23/'E3 PLCC'!$B23),"0",('E3 PLCC'!F23/'E3 PLCC'!$B23))</f>
        <v>0</v>
      </c>
      <c r="H90" s="1426">
        <f>IF(ISERROR('E3 PLCC'!G23/'E3 PLCC'!$B23),"0",('E3 PLCC'!G23/'E3 PLCC'!$B23))</f>
        <v>0</v>
      </c>
      <c r="I90" s="1426">
        <f>IF(ISERROR('E3 PLCC'!H23/'E3 PLCC'!$B23),"0",('E3 PLCC'!H23/'E3 PLCC'!$B23))</f>
        <v>0</v>
      </c>
      <c r="J90" s="1426">
        <f>IF(ISERROR('E3 PLCC'!I23/'E3 PLCC'!$B23),"0",('E3 PLCC'!I23/'E3 PLCC'!$B23))</f>
        <v>5.0051334702258726E-2</v>
      </c>
      <c r="K90" s="1426">
        <f>IF(ISERROR('E3 PLCC'!J23/'E3 PLCC'!$B23),"0",('E3 PLCC'!J23/'E3 PLCC'!$B23))</f>
        <v>0</v>
      </c>
      <c r="L90" s="1426">
        <f>IF(ISERROR('E3 PLCC'!K23/'E3 PLCC'!$B23),"0",('E3 PLCC'!K23/'E3 PLCC'!$B23))</f>
        <v>1.540041067761807E-3</v>
      </c>
      <c r="M90" s="1426">
        <f>IF(ISERROR('E3 PLCC'!L23/'E3 PLCC'!$B23),"0",('E3 PLCC'!L23/'E3 PLCC'!$B23))</f>
        <v>0</v>
      </c>
      <c r="N90" s="1426">
        <f>IF(ISERROR('E3 PLCC'!M23/'E3 PLCC'!$B23),"0",('E3 PLCC'!M23/'E3 PLCC'!$B23))</f>
        <v>0</v>
      </c>
      <c r="O90" s="1426">
        <f>IF(ISERROR('E3 PLCC'!N23/'E3 PLCC'!$B23),"0",('E3 PLCC'!N23/'E3 PLCC'!$B23))</f>
        <v>0</v>
      </c>
      <c r="P90" s="1426">
        <f>IF(ISERROR('E3 PLCC'!O23/'E3 PLCC'!$B23),"0",('E3 PLCC'!O23/'E3 PLCC'!$B23))</f>
        <v>0</v>
      </c>
      <c r="Q90" s="1426">
        <f>IF(ISERROR('E3 PLCC'!P23/'E3 PLCC'!$B23),"0",('E3 PLCC'!P23/'E3 PLCC'!$B23))</f>
        <v>0</v>
      </c>
      <c r="R90" s="1426">
        <f>IF(ISERROR('E3 PLCC'!Q23/'E3 PLCC'!$B23),"0",('E3 PLCC'!Q23/'E3 PLCC'!$B23))</f>
        <v>0</v>
      </c>
      <c r="S90" s="1426">
        <f>IF(ISERROR('E3 PLCC'!R23/'E3 PLCC'!$B23),"0",('E3 PLCC'!R23/'E3 PLCC'!$B23))</f>
        <v>0</v>
      </c>
      <c r="T90" s="1426">
        <f>IF(ISERROR('E3 PLCC'!S23/'E3 PLCC'!$B23),"0",('E3 PLCC'!S23/'E3 PLCC'!$B23))</f>
        <v>0</v>
      </c>
      <c r="U90" s="1426">
        <f>IF(ISERROR('E3 PLCC'!T23/'E3 PLCC'!$B23),"0",('E3 PLCC'!T23/'E3 PLCC'!$B23))</f>
        <v>0</v>
      </c>
      <c r="V90" s="1426">
        <f>IF(ISERROR('E3 PLCC'!U23/'E3 PLCC'!$B23),"0",('E3 PLCC'!U23/'E3 PLCC'!$B23))</f>
        <v>0</v>
      </c>
      <c r="W90" s="1426">
        <f>IF(ISERROR('E3 PLCC'!V23/'E3 PLCC'!$B23),"0",('E3 PLCC'!V23/'E3 PLCC'!$B23))</f>
        <v>0</v>
      </c>
    </row>
    <row r="91" spans="1:24" s="351" customFormat="1" ht="12.75">
      <c r="A91" s="459"/>
      <c r="B91" s="1309"/>
      <c r="C91" s="1425"/>
      <c r="D91" s="1426"/>
      <c r="E91" s="1426"/>
      <c r="F91" s="1426"/>
      <c r="G91" s="1426"/>
      <c r="H91" s="1426"/>
      <c r="I91" s="1426"/>
      <c r="J91" s="1426"/>
      <c r="K91" s="1426"/>
      <c r="L91" s="1426"/>
      <c r="M91" s="1426"/>
      <c r="N91" s="1426"/>
      <c r="O91" s="1426"/>
      <c r="P91" s="1426"/>
      <c r="Q91" s="1426"/>
      <c r="R91" s="1426"/>
      <c r="S91" s="1426"/>
      <c r="T91" s="1426"/>
      <c r="U91" s="1426"/>
      <c r="V91" s="1426"/>
      <c r="W91" s="1426"/>
      <c r="X91" s="1440"/>
    </row>
    <row r="92" spans="1:24" s="351" customFormat="1" ht="12.75">
      <c r="A92" s="459" t="s">
        <v>1281</v>
      </c>
      <c r="B92" s="1309" t="s">
        <v>1284</v>
      </c>
      <c r="C92" s="1425">
        <f>IF(+SUM(D92:W92)=0,"-",+SUM(D92:W92))</f>
        <v>0.99999999999999989</v>
      </c>
      <c r="D92" s="1426">
        <f>IF(ISERROR('I6.2 Customer Data'!D27/'I6.2 Customer Data'!$C$27), 0, 'I6.2 Customer Data'!D27/'I6.2 Customer Data'!$C$27)</f>
        <v>0.69437116143601862</v>
      </c>
      <c r="E92" s="1426">
        <f>IF(ISERROR('I6.2 Customer Data'!E27/'I6.2 Customer Data'!$C$27), 0, 'I6.2 Customer Data'!E27/'I6.2 Customer Data'!$C$27)</f>
        <v>0.23078871277516302</v>
      </c>
      <c r="F92" s="1426">
        <f>IF(ISERROR('I6.2 Customer Data'!F27/'I6.2 Customer Data'!$C$27), 0, 'I6.2 Customer Data'!F27/'I6.2 Customer Data'!$C$27)</f>
        <v>0</v>
      </c>
      <c r="G92" s="1426">
        <f>IF(ISERROR('I6.2 Customer Data'!G27/'I6.2 Customer Data'!$C$27), 0, 'I6.2 Customer Data'!G27/'I6.2 Customer Data'!$C$27)</f>
        <v>0</v>
      </c>
      <c r="H92" s="1426">
        <f>IF(ISERROR('I6.2 Customer Data'!H27/'I6.2 Customer Data'!$C$27), 0, 'I6.2 Customer Data'!H27/'I6.2 Customer Data'!$C$27)</f>
        <v>0</v>
      </c>
      <c r="I92" s="1426">
        <f>IF(ISERROR('I6.2 Customer Data'!I27/'I6.2 Customer Data'!$C$27), 0, 'I6.2 Customer Data'!I27/'I6.2 Customer Data'!$C$27)</f>
        <v>0</v>
      </c>
      <c r="J92" s="1426">
        <f>IF(ISERROR('I6.2 Customer Data'!J27/'I6.2 Customer Data'!$C$27), 0, 'I6.2 Customer Data'!J27/'I6.2 Customer Data'!$C$27)</f>
        <v>7.4080327557459733E-2</v>
      </c>
      <c r="K92" s="1426">
        <f>IF(ISERROR('I6.2 Customer Data'!K27/'I6.2 Customer Data'!$C$27), 0, 'I6.2 Customer Data'!K27/'I6.2 Customer Data'!$C$27)</f>
        <v>0</v>
      </c>
      <c r="L92" s="1426">
        <f>IF(ISERROR('I6.2 Customer Data'!L27/'I6.2 Customer Data'!$C$27), 0, 'I6.2 Customer Data'!L27/'I6.2 Customer Data'!$C$27)</f>
        <v>7.5979823135856133E-4</v>
      </c>
      <c r="M92" s="1426">
        <f>IF(ISERROR('I6.2 Customer Data'!M27/'I6.2 Customer Data'!$C$27), 0, 'I6.2 Customer Data'!M27/'I6.2 Customer Data'!$C$27)</f>
        <v>0</v>
      </c>
      <c r="N92" s="1426">
        <f>IF(ISERROR('I6.2 Customer Data'!N27/'I6.2 Customer Data'!$C$27), 0, 'I6.2 Customer Data'!N27/'I6.2 Customer Data'!$C$27)</f>
        <v>0</v>
      </c>
      <c r="O92" s="1426">
        <f>IF(ISERROR('I6.2 Customer Data'!O27/'I6.2 Customer Data'!$C$27), 0, 'I6.2 Customer Data'!O27/'I6.2 Customer Data'!$C$27)</f>
        <v>0</v>
      </c>
      <c r="P92" s="1426">
        <f>IF(ISERROR('I6.2 Customer Data'!P27/'I6.2 Customer Data'!$C$27), 0, 'I6.2 Customer Data'!P27/'I6.2 Customer Data'!$C$27)</f>
        <v>0</v>
      </c>
      <c r="Q92" s="1426">
        <f>IF(ISERROR('I6.2 Customer Data'!Q27/'I6.2 Customer Data'!$C$27), 0, 'I6.2 Customer Data'!Q27/'I6.2 Customer Data'!$C$27)</f>
        <v>0</v>
      </c>
      <c r="R92" s="1426">
        <f>IF(ISERROR('I6.2 Customer Data'!R27/'I6.2 Customer Data'!$C$27), 0, 'I6.2 Customer Data'!R27/'I6.2 Customer Data'!$C$27)</f>
        <v>0</v>
      </c>
      <c r="S92" s="1426">
        <f>IF(ISERROR('I6.2 Customer Data'!S27/'I6.2 Customer Data'!$C$27), 0, 'I6.2 Customer Data'!S27/'I6.2 Customer Data'!$C$27)</f>
        <v>0</v>
      </c>
      <c r="T92" s="1426">
        <f>IF(ISERROR('I6.2 Customer Data'!T27/'I6.2 Customer Data'!$C$27), 0, 'I6.2 Customer Data'!T27/'I6.2 Customer Data'!$C$27)</f>
        <v>0</v>
      </c>
      <c r="U92" s="1426">
        <f>IF(ISERROR('I6.2 Customer Data'!U27/'I6.2 Customer Data'!$C$27), 0, 'I6.2 Customer Data'!U27/'I6.2 Customer Data'!$C$27)</f>
        <v>0</v>
      </c>
      <c r="V92" s="1426">
        <f>IF(ISERROR('I6.2 Customer Data'!V27/'I6.2 Customer Data'!$C$27), 0, 'I6.2 Customer Data'!V27/'I6.2 Customer Data'!$C$27)</f>
        <v>0</v>
      </c>
      <c r="W92" s="1426">
        <f>IF(ISERROR('I6.2 Customer Data'!W27/'I6.2 Customer Data'!$C$27), 0, 'I6.2 Customer Data'!W27/'I6.2 Customer Data'!$C$27)</f>
        <v>0</v>
      </c>
      <c r="X92" s="1440"/>
    </row>
    <row r="93" spans="1:24" s="351" customFormat="1" ht="12.75">
      <c r="A93" s="459" t="s">
        <v>778</v>
      </c>
      <c r="B93" s="1309" t="s">
        <v>780</v>
      </c>
      <c r="C93" s="1425">
        <f>IF(+SUM(D93:W93)=0,"-",+SUM(D93:W93))</f>
        <v>0.99999999999999989</v>
      </c>
      <c r="D93" s="1426">
        <f>IF(ISERROR('I6.2 Customer Data'!D28/'I6.2 Customer Data'!$C$28), 0, 'I6.2 Customer Data'!D28/'I6.2 Customer Data'!$C$28)</f>
        <v>0.72355555555555551</v>
      </c>
      <c r="E93" s="1426">
        <f>IF(ISERROR('I6.2 Customer Data'!E28/'I6.2 Customer Data'!$C$28), 0, 'I6.2 Customer Data'!E28/'I6.2 Customer Data'!$C$28)</f>
        <v>0.23982222222222221</v>
      </c>
      <c r="F93" s="1426">
        <f>IF(ISERROR('I6.2 Customer Data'!F28/'I6.2 Customer Data'!$C$28), 0, 'I6.2 Customer Data'!F28/'I6.2 Customer Data'!$C$28)</f>
        <v>3.6622222222222223E-2</v>
      </c>
      <c r="G93" s="1426">
        <f>IF(ISERROR('I6.2 Customer Data'!G28/'I6.2 Customer Data'!$C$28), 0, 'I6.2 Customer Data'!G28/'I6.2 Customer Data'!$C$28)</f>
        <v>0</v>
      </c>
      <c r="H93" s="1426">
        <f>IF(ISERROR('I6.2 Customer Data'!H28/'I6.2 Customer Data'!$C$28), 0, 'I6.2 Customer Data'!H28/'I6.2 Customer Data'!$C$28)</f>
        <v>0</v>
      </c>
      <c r="I93" s="1426">
        <f>IF(ISERROR('I6.2 Customer Data'!I28/'I6.2 Customer Data'!$C$28), 0, 'I6.2 Customer Data'!I28/'I6.2 Customer Data'!$C$28)</f>
        <v>0</v>
      </c>
      <c r="J93" s="1426">
        <f>IF(ISERROR('I6.2 Customer Data'!J28/'I6.2 Customer Data'!$C$28), 0, 'I6.2 Customer Data'!J28/'I6.2 Customer Data'!$C$28)</f>
        <v>0</v>
      </c>
      <c r="K93" s="1426">
        <f>IF(ISERROR('I6.2 Customer Data'!K28/'I6.2 Customer Data'!$C$28), 0, 'I6.2 Customer Data'!K28/'I6.2 Customer Data'!$C$28)</f>
        <v>0</v>
      </c>
      <c r="L93" s="1426">
        <f>IF(ISERROR('I6.2 Customer Data'!L28/'I6.2 Customer Data'!$C$28), 0, 'I6.2 Customer Data'!L28/'I6.2 Customer Data'!$C$28)</f>
        <v>0</v>
      </c>
      <c r="M93" s="1426">
        <f>IF(ISERROR('I6.2 Customer Data'!M28/'I6.2 Customer Data'!$C$28), 0, 'I6.2 Customer Data'!M28/'I6.2 Customer Data'!$C$28)</f>
        <v>0</v>
      </c>
      <c r="N93" s="1426">
        <f>IF(ISERROR('I6.2 Customer Data'!N28/'I6.2 Customer Data'!$C$28), 0, 'I6.2 Customer Data'!N28/'I6.2 Customer Data'!$C$28)</f>
        <v>0</v>
      </c>
      <c r="O93" s="1426">
        <f>IF(ISERROR('I6.2 Customer Data'!O28/'I6.2 Customer Data'!$C$28), 0, 'I6.2 Customer Data'!O28/'I6.2 Customer Data'!$C$28)</f>
        <v>0</v>
      </c>
      <c r="P93" s="1426">
        <f>IF(ISERROR('I6.2 Customer Data'!P28/'I6.2 Customer Data'!$C$28), 0, 'I6.2 Customer Data'!P28/'I6.2 Customer Data'!$C$28)</f>
        <v>0</v>
      </c>
      <c r="Q93" s="1426">
        <f>IF(ISERROR('I6.2 Customer Data'!Q28/'I6.2 Customer Data'!$C$28), 0, 'I6.2 Customer Data'!Q28/'I6.2 Customer Data'!$C$28)</f>
        <v>0</v>
      </c>
      <c r="R93" s="1426">
        <f>IF(ISERROR('I6.2 Customer Data'!R28/'I6.2 Customer Data'!$C$28), 0, 'I6.2 Customer Data'!R28/'I6.2 Customer Data'!$C$28)</f>
        <v>0</v>
      </c>
      <c r="S93" s="1426">
        <f>IF(ISERROR('I6.2 Customer Data'!S28/'I6.2 Customer Data'!$C$28), 0, 'I6.2 Customer Data'!S28/'I6.2 Customer Data'!$C$28)</f>
        <v>0</v>
      </c>
      <c r="T93" s="1426">
        <f>IF(ISERROR('I6.2 Customer Data'!T28/'I6.2 Customer Data'!$C$28), 0, 'I6.2 Customer Data'!T28/'I6.2 Customer Data'!$C$28)</f>
        <v>0</v>
      </c>
      <c r="U93" s="1426">
        <f>IF(ISERROR('I6.2 Customer Data'!U28/'I6.2 Customer Data'!$C$28), 0, 'I6.2 Customer Data'!U28/'I6.2 Customer Data'!$C$28)</f>
        <v>0</v>
      </c>
      <c r="V93" s="1426">
        <f>IF(ISERROR('I6.2 Customer Data'!V28/'I6.2 Customer Data'!$C$28), 0, 'I6.2 Customer Data'!V28/'I6.2 Customer Data'!$C$28)</f>
        <v>0</v>
      </c>
      <c r="W93" s="1426">
        <f>IF(ISERROR('I6.2 Customer Data'!W28/'I6.2 Customer Data'!$C$28), 0, 'I6.2 Customer Data'!W28/'I6.2 Customer Data'!$C$28)</f>
        <v>0</v>
      </c>
    </row>
    <row r="94" spans="1:24" s="1443" customFormat="1" ht="12.75">
      <c r="A94" s="1441" t="s">
        <v>843</v>
      </c>
      <c r="B94" s="1442" t="s">
        <v>781</v>
      </c>
      <c r="C94" s="1425">
        <f>IF(+SUM(D94:W94)=0,"-",+SUM(D94:W94))</f>
        <v>1</v>
      </c>
      <c r="D94" s="1426">
        <f>IF(ISERROR('I6.2 Customer Data'!D29/'I6.2 Customer Data'!$C$29), 0, 'I6.2 Customer Data'!D29/'I6.2 Customer Data'!$C$29)</f>
        <v>0.74466884801985789</v>
      </c>
      <c r="E94" s="1426">
        <f>IF(ISERROR('I6.2 Customer Data'!E29/'I6.2 Customer Data'!$C$29), 0, 'I6.2 Customer Data'!E29/'I6.2 Customer Data'!$C$29)</f>
        <v>0.10154575200270789</v>
      </c>
      <c r="F94" s="1426">
        <f>IF(ISERROR('I6.2 Customer Data'!F29/'I6.2 Customer Data'!$C$29), 0, 'I6.2 Customer Data'!F29/'I6.2 Customer Data'!$C$29)</f>
        <v>0.15378539997743429</v>
      </c>
      <c r="G94" s="1426">
        <f>IF(ISERROR('I6.2 Customer Data'!G29/'I6.2 Customer Data'!$C$29), 0, 'I6.2 Customer Data'!G29/'I6.2 Customer Data'!$C$29)</f>
        <v>0</v>
      </c>
      <c r="H94" s="1426">
        <f>IF(ISERROR('I6.2 Customer Data'!H29/'I6.2 Customer Data'!$C$29), 0, 'I6.2 Customer Data'!H29/'I6.2 Customer Data'!$C$29)</f>
        <v>0</v>
      </c>
      <c r="I94" s="1426">
        <f>IF(ISERROR('I6.2 Customer Data'!I29/'I6.2 Customer Data'!$C$29), 0, 'I6.2 Customer Data'!I29/'I6.2 Customer Data'!$C$29)</f>
        <v>0</v>
      </c>
      <c r="J94" s="1426">
        <f>IF(ISERROR('I6.2 Customer Data'!J29/'I6.2 Customer Data'!$C$29), 0, 'I6.2 Customer Data'!J29/'I6.2 Customer Data'!$C$29)</f>
        <v>0</v>
      </c>
      <c r="K94" s="1426">
        <f>IF(ISERROR('I6.2 Customer Data'!K29/'I6.2 Customer Data'!$C$29), 0, 'I6.2 Customer Data'!K29/'I6.2 Customer Data'!$C$29)</f>
        <v>0</v>
      </c>
      <c r="L94" s="1426">
        <f>IF(ISERROR('I6.2 Customer Data'!L29/'I6.2 Customer Data'!$C$29), 0, 'I6.2 Customer Data'!L29/'I6.2 Customer Data'!$C$29)</f>
        <v>0</v>
      </c>
      <c r="M94" s="1426">
        <f>IF(ISERROR('I6.2 Customer Data'!M29/'I6.2 Customer Data'!$C$29), 0, 'I6.2 Customer Data'!M29/'I6.2 Customer Data'!$C$29)</f>
        <v>0</v>
      </c>
      <c r="N94" s="1426">
        <f>IF(ISERROR('I6.2 Customer Data'!N29/'I6.2 Customer Data'!$C$29), 0, 'I6.2 Customer Data'!N29/'I6.2 Customer Data'!$C$29)</f>
        <v>0</v>
      </c>
      <c r="O94" s="1426">
        <f>IF(ISERROR('I6.2 Customer Data'!O29/'I6.2 Customer Data'!$C$29), 0, 'I6.2 Customer Data'!O29/'I6.2 Customer Data'!$C$29)</f>
        <v>0</v>
      </c>
      <c r="P94" s="1426">
        <f>IF(ISERROR('I6.2 Customer Data'!P29/'I6.2 Customer Data'!$C$29), 0, 'I6.2 Customer Data'!P29/'I6.2 Customer Data'!$C$29)</f>
        <v>0</v>
      </c>
      <c r="Q94" s="1426">
        <f>IF(ISERROR('I6.2 Customer Data'!Q29/'I6.2 Customer Data'!$C$29), 0, 'I6.2 Customer Data'!Q29/'I6.2 Customer Data'!$C$29)</f>
        <v>0</v>
      </c>
      <c r="R94" s="1426">
        <f>IF(ISERROR('I6.2 Customer Data'!R29/'I6.2 Customer Data'!$C$29), 0, 'I6.2 Customer Data'!R29/'I6.2 Customer Data'!$C$29)</f>
        <v>0</v>
      </c>
      <c r="S94" s="1426">
        <f>IF(ISERROR('I6.2 Customer Data'!S29/'I6.2 Customer Data'!$C$29), 0, 'I6.2 Customer Data'!S29/'I6.2 Customer Data'!$C$29)</f>
        <v>0</v>
      </c>
      <c r="T94" s="1426">
        <f>IF(ISERROR('I6.2 Customer Data'!T29/'I6.2 Customer Data'!$C$29), 0, 'I6.2 Customer Data'!T29/'I6.2 Customer Data'!$C$29)</f>
        <v>0</v>
      </c>
      <c r="U94" s="1426">
        <f>IF(ISERROR('I6.2 Customer Data'!U29/'I6.2 Customer Data'!$C$29), 0, 'I6.2 Customer Data'!U29/'I6.2 Customer Data'!$C$29)</f>
        <v>0</v>
      </c>
      <c r="V94" s="1426">
        <f>IF(ISERROR('I6.2 Customer Data'!V29/'I6.2 Customer Data'!$C$29), 0, 'I6.2 Customer Data'!V29/'I6.2 Customer Data'!$C$29)</f>
        <v>0</v>
      </c>
      <c r="W94" s="1426">
        <f>IF(ISERROR('I6.2 Customer Data'!W29/'I6.2 Customer Data'!$C$29), 0, 'I6.2 Customer Data'!W29/'I6.2 Customer Data'!$C$29)</f>
        <v>0</v>
      </c>
      <c r="X94" s="1440"/>
    </row>
    <row r="95" spans="1:24" s="1443" customFormat="1" ht="12.75">
      <c r="A95" s="1441" t="s">
        <v>1282</v>
      </c>
      <c r="B95" s="1442" t="s">
        <v>1283</v>
      </c>
      <c r="C95" s="1425">
        <f>IF(+SUM(D95:W95)=0,"-",+SUM(D95:W95))</f>
        <v>1</v>
      </c>
      <c r="D95" s="1426">
        <f>IF(ISERROR('I6.2 Customer Data'!D30/'I6.2 Customer Data'!$C$30), 0, 'I6.2 Customer Data'!D30/'I6.2 Customer Data'!$C$30)</f>
        <v>0.82051790852267092</v>
      </c>
      <c r="E95" s="1426">
        <f>IF(ISERROR('I6.2 Customer Data'!E30/'I6.2 Customer Data'!$C$30), 0, 'I6.2 Customer Data'!E30/'I6.2 Customer Data'!$C$30)</f>
        <v>0.12471475344776267</v>
      </c>
      <c r="F95" s="1426">
        <f>IF(ISERROR('I6.2 Customer Data'!F30/'I6.2 Customer Data'!$C$30), 0, 'I6.2 Customer Data'!F30/'I6.2 Customer Data'!$C$30)</f>
        <v>5.1294771306677263E-2</v>
      </c>
      <c r="G95" s="1426">
        <f>IF(ISERROR('I6.2 Customer Data'!G30/'I6.2 Customer Data'!$C$30), 0, 'I6.2 Customer Data'!G30/'I6.2 Customer Data'!$C$30)</f>
        <v>0</v>
      </c>
      <c r="H95" s="1426">
        <f>IF(ISERROR('I6.2 Customer Data'!H30/'I6.2 Customer Data'!$C$30), 0, 'I6.2 Customer Data'!H30/'I6.2 Customer Data'!$C$30)</f>
        <v>0</v>
      </c>
      <c r="I95" s="1426">
        <f>IF(ISERROR('I6.2 Customer Data'!I30/'I6.2 Customer Data'!$C$30), 0, 'I6.2 Customer Data'!I30/'I6.2 Customer Data'!$C$30)</f>
        <v>0</v>
      </c>
      <c r="J95" s="1426">
        <f>IF(ISERROR('I6.2 Customer Data'!J30/'I6.2 Customer Data'!$C$30), 0, 'I6.2 Customer Data'!J30/'I6.2 Customer Data'!$C$30)</f>
        <v>1.9843238416509578E-3</v>
      </c>
      <c r="K95" s="1426">
        <f>IF(ISERROR('I6.2 Customer Data'!K30/'I6.2 Customer Data'!$C$30), 0, 'I6.2 Customer Data'!K30/'I6.2 Customer Data'!$C$30)</f>
        <v>0</v>
      </c>
      <c r="L95" s="1426">
        <f>IF(ISERROR('I6.2 Customer Data'!L30/'I6.2 Customer Data'!$C$30), 0, 'I6.2 Customer Data'!L30/'I6.2 Customer Data'!$C$30)</f>
        <v>1.4882428812382181E-3</v>
      </c>
      <c r="M95" s="1426">
        <f>IF(ISERROR('I6.2 Customer Data'!M30/'I6.2 Customer Data'!$C$30), 0, 'I6.2 Customer Data'!M30/'I6.2 Customer Data'!$C$30)</f>
        <v>0</v>
      </c>
      <c r="N95" s="1426">
        <f>IF(ISERROR('I6.2 Customer Data'!N30/'I6.2 Customer Data'!$C$30), 0, 'I6.2 Customer Data'!N30/'I6.2 Customer Data'!$C$30)</f>
        <v>0</v>
      </c>
      <c r="O95" s="1426">
        <f>IF(ISERROR('I6.2 Customer Data'!O30/'I6.2 Customer Data'!$C$30), 0, 'I6.2 Customer Data'!O30/'I6.2 Customer Data'!$C$30)</f>
        <v>0</v>
      </c>
      <c r="P95" s="1426">
        <f>IF(ISERROR('I6.2 Customer Data'!P30/'I6.2 Customer Data'!$C$30), 0, 'I6.2 Customer Data'!P30/'I6.2 Customer Data'!$C$30)</f>
        <v>0</v>
      </c>
      <c r="Q95" s="1426">
        <f>IF(ISERROR('I6.2 Customer Data'!Q30/'I6.2 Customer Data'!$C$30), 0, 'I6.2 Customer Data'!Q30/'I6.2 Customer Data'!$C$30)</f>
        <v>0</v>
      </c>
      <c r="R95" s="1426">
        <f>IF(ISERROR('I6.2 Customer Data'!R30/'I6.2 Customer Data'!$C$30), 0, 'I6.2 Customer Data'!R30/'I6.2 Customer Data'!$C$30)</f>
        <v>0</v>
      </c>
      <c r="S95" s="1426">
        <f>IF(ISERROR('I6.2 Customer Data'!S30/'I6.2 Customer Data'!$C$30), 0, 'I6.2 Customer Data'!S30/'I6.2 Customer Data'!$C$30)</f>
        <v>0</v>
      </c>
      <c r="T95" s="1426">
        <f>IF(ISERROR('I6.2 Customer Data'!T30/'I6.2 Customer Data'!$C$30), 0, 'I6.2 Customer Data'!T30/'I6.2 Customer Data'!$C$30)</f>
        <v>0</v>
      </c>
      <c r="U95" s="1426">
        <f>IF(ISERROR('I6.2 Customer Data'!U30/'I6.2 Customer Data'!$C$30), 0, 'I6.2 Customer Data'!U30/'I6.2 Customer Data'!$C$30)</f>
        <v>0</v>
      </c>
      <c r="V95" s="1426">
        <f>IF(ISERROR('I6.2 Customer Data'!V30/'I6.2 Customer Data'!$C$30), 0, 'I6.2 Customer Data'!V30/'I6.2 Customer Data'!$C$30)</f>
        <v>0</v>
      </c>
      <c r="W95" s="1426">
        <f>IF(ISERROR('I6.2 Customer Data'!W30/'I6.2 Customer Data'!$C$30), 0, 'I6.2 Customer Data'!W30/'I6.2 Customer Data'!$C$30)</f>
        <v>0</v>
      </c>
      <c r="X95" s="1440"/>
    </row>
    <row r="96" spans="1:24" s="351" customFormat="1" ht="12.75">
      <c r="A96" s="459"/>
      <c r="B96" s="1309"/>
      <c r="C96" s="1425"/>
      <c r="D96" s="1426"/>
      <c r="E96" s="1426"/>
      <c r="F96" s="1426"/>
      <c r="G96" s="1426"/>
      <c r="H96" s="1426"/>
      <c r="I96" s="1426"/>
      <c r="J96" s="1426"/>
      <c r="K96" s="1426"/>
      <c r="L96" s="1426"/>
      <c r="M96" s="1426"/>
      <c r="N96" s="1426"/>
      <c r="O96" s="1426"/>
      <c r="P96" s="1426"/>
      <c r="Q96" s="1426"/>
      <c r="R96" s="1426"/>
      <c r="S96" s="1426"/>
      <c r="T96" s="1426"/>
      <c r="U96" s="1426"/>
      <c r="V96" s="1426"/>
      <c r="W96" s="1426"/>
    </row>
    <row r="97" spans="1:26" s="351" customFormat="1" ht="25.5">
      <c r="A97" s="459" t="s">
        <v>979</v>
      </c>
      <c r="B97" s="1301"/>
      <c r="C97" s="1433"/>
      <c r="D97" s="1426"/>
      <c r="E97" s="1426"/>
      <c r="F97" s="1434"/>
      <c r="G97" s="1434"/>
      <c r="H97" s="1434"/>
      <c r="I97" s="1434"/>
      <c r="J97" s="1434"/>
      <c r="K97" s="1434"/>
      <c r="L97" s="1434"/>
      <c r="M97" s="1426"/>
      <c r="N97" s="1435"/>
      <c r="O97" s="1436"/>
      <c r="P97" s="1436"/>
      <c r="Q97" s="1436"/>
      <c r="R97" s="1436"/>
      <c r="S97" s="1436"/>
      <c r="T97" s="1436"/>
      <c r="U97" s="1436"/>
      <c r="V97" s="1437"/>
      <c r="W97" s="1437"/>
    </row>
    <row r="98" spans="1:26" s="351" customFormat="1" ht="12.75">
      <c r="A98" s="459"/>
      <c r="B98" s="1301"/>
      <c r="C98" s="1433"/>
      <c r="D98" s="1426"/>
      <c r="E98" s="1426"/>
      <c r="F98" s="1434"/>
      <c r="G98" s="1434"/>
      <c r="H98" s="1434"/>
      <c r="I98" s="1434"/>
      <c r="J98" s="1434"/>
      <c r="K98" s="1434"/>
      <c r="L98" s="1434"/>
      <c r="M98" s="1426"/>
      <c r="N98" s="1435"/>
      <c r="O98" s="1436"/>
      <c r="P98" s="1436"/>
      <c r="Q98" s="1436"/>
      <c r="R98" s="1436"/>
      <c r="S98" s="1436"/>
      <c r="T98" s="1436"/>
      <c r="U98" s="1436"/>
      <c r="V98" s="1437"/>
      <c r="W98" s="1437"/>
    </row>
    <row r="99" spans="1:26" s="352" customFormat="1" ht="12.75">
      <c r="A99" s="1444" t="s">
        <v>924</v>
      </c>
      <c r="B99" s="1445" t="s">
        <v>922</v>
      </c>
      <c r="C99" s="1446">
        <f t="shared" ref="C99:C112" si="1">IF(+SUM(D99:W99)=0,"-",+SUM(D99:W99))</f>
        <v>1</v>
      </c>
      <c r="D99" s="1426">
        <f>IF(ISERROR('O6 Source Data for E2'!Y$88/'O6 Source Data for E2'!$X$88),"0.00%",'O6 Source Data for E2'!Y$88/'O6 Source Data for E2'!$X$88)</f>
        <v>0.83597768853593868</v>
      </c>
      <c r="E99" s="1426">
        <f>IF(ISERROR('O6 Source Data for E2'!Z$88/'O6 Source Data for E2'!$X$88),"0.00%",'O6 Source Data for E2'!Z$88/'O6 Source Data for E2'!$X$88)</f>
        <v>0.10352934087016349</v>
      </c>
      <c r="F99" s="1426">
        <f>IF(ISERROR('O6 Source Data for E2'!AA$88/'O6 Source Data for E2'!$X$88),"0.00%",'O6 Source Data for E2'!AA$88/'O6 Source Data for E2'!$X$88)</f>
        <v>9.2811915251747243E-3</v>
      </c>
      <c r="G99" s="1426">
        <f>IF(ISERROR('O6 Source Data for E2'!AB$88/'O6 Source Data for E2'!$X$88),"0.00%",'O6 Source Data for E2'!AB$88/'O6 Source Data for E2'!$X$88)</f>
        <v>0</v>
      </c>
      <c r="H99" s="1426">
        <f>IF(ISERROR('O6 Source Data for E2'!AC$88/'O6 Source Data for E2'!$X$88),"0.00%",'O6 Source Data for E2'!AC$88/'O6 Source Data for E2'!$X$88)</f>
        <v>0</v>
      </c>
      <c r="I99" s="1426">
        <f>IF(ISERROR('O6 Source Data for E2'!AD$88/'O6 Source Data for E2'!$X$88),"0.00%",'O6 Source Data for E2'!AD$88/'O6 Source Data for E2'!$X$88)</f>
        <v>0</v>
      </c>
      <c r="J99" s="1426">
        <f>IF(ISERROR('O6 Source Data for E2'!AE$88/'O6 Source Data for E2'!$X$88),"0.00%",'O6 Source Data for E2'!AE$88/'O6 Source Data for E2'!$X$88)</f>
        <v>4.9689361730874307E-2</v>
      </c>
      <c r="K99" s="1426">
        <f>IF(ISERROR('O6 Source Data for E2'!AF$88/'O6 Source Data for E2'!$X$88),"0.00%",'O6 Source Data for E2'!AF$88/'O6 Source Data for E2'!$X$88)</f>
        <v>0</v>
      </c>
      <c r="L99" s="1426">
        <f>IF(ISERROR('O6 Source Data for E2'!AG$88/'O6 Source Data for E2'!$X$88),"0.00%",'O6 Source Data for E2'!AG$88/'O6 Source Data for E2'!$X$88)</f>
        <v>1.522417337848715E-3</v>
      </c>
      <c r="M99" s="1426">
        <f>IF(ISERROR('O6 Source Data for E2'!AH$88/'O6 Source Data for E2'!$X$88),"0.00%",'O6 Source Data for E2'!AH$88/'O6 Source Data for E2'!$X$88)</f>
        <v>0</v>
      </c>
      <c r="N99" s="1426">
        <f>IF(ISERROR('O6 Source Data for E2'!AI$88/'O6 Source Data for E2'!$X$88),"0.00%",'O6 Source Data for E2'!AI$88/'O6 Source Data for E2'!$X$88)</f>
        <v>0</v>
      </c>
      <c r="O99" s="1426">
        <f>IF(ISERROR('O6 Source Data for E2'!AJ$88/'O6 Source Data for E2'!$X$88),"0.00%",'O6 Source Data for E2'!AJ$88/'O6 Source Data for E2'!$X$88)</f>
        <v>0</v>
      </c>
      <c r="P99" s="1426">
        <f>IF(ISERROR('O6 Source Data for E2'!AK$88/'O6 Source Data for E2'!$X$88),"0.00%",'O6 Source Data for E2'!AK$88/'O6 Source Data for E2'!$X$88)</f>
        <v>0</v>
      </c>
      <c r="Q99" s="1426">
        <f>IF(ISERROR('O6 Source Data for E2'!AL$88/'O6 Source Data for E2'!$X$88),"0.00%",'O6 Source Data for E2'!AL$88/'O6 Source Data for E2'!$X$88)</f>
        <v>0</v>
      </c>
      <c r="R99" s="1426">
        <f>IF(ISERROR('O6 Source Data for E2'!AM$88/'O6 Source Data for E2'!$X$88),"0.00%",'O6 Source Data for E2'!AM$88/'O6 Source Data for E2'!$X$88)</f>
        <v>0</v>
      </c>
      <c r="S99" s="1426">
        <f>IF(ISERROR('O6 Source Data for E2'!AN$88/'O6 Source Data for E2'!$X$88),"0.00%",'O6 Source Data for E2'!AN$88/'O6 Source Data for E2'!$X$88)</f>
        <v>0</v>
      </c>
      <c r="T99" s="1426">
        <f>IF(ISERROR('O6 Source Data for E2'!AO$88/'O6 Source Data for E2'!$X$88),"0.00%",'O6 Source Data for E2'!AO$88/'O6 Source Data for E2'!$X$88)</f>
        <v>0</v>
      </c>
      <c r="U99" s="1426">
        <f>IF(ISERROR('O6 Source Data for E2'!AP$88/'O6 Source Data for E2'!$X$88),"0.00%",'O6 Source Data for E2'!AP$88/'O6 Source Data for E2'!$X$88)</f>
        <v>0</v>
      </c>
      <c r="V99" s="1426">
        <f>IF(ISERROR('O6 Source Data for E2'!AQ$88/'O6 Source Data for E2'!$X$88),"0.00%",'O6 Source Data for E2'!AQ$88/'O6 Source Data for E2'!$X$88)</f>
        <v>0</v>
      </c>
      <c r="W99" s="1426">
        <f>IF(ISERROR('O6 Source Data for E2'!AR$88/'O6 Source Data for E2'!$X$88),"0.00%",'O6 Source Data for E2'!AR$88/'O6 Source Data for E2'!$X$88)</f>
        <v>0</v>
      </c>
    </row>
    <row r="100" spans="1:26" s="352" customFormat="1" ht="12.75">
      <c r="A100" s="1444" t="s">
        <v>474</v>
      </c>
      <c r="B100" s="1445" t="s">
        <v>487</v>
      </c>
      <c r="C100" s="1446" t="str">
        <f t="shared" si="1"/>
        <v>-</v>
      </c>
      <c r="D100" s="1426" t="str">
        <f>IF(ISERROR('O6 Source Data for E2'!Y$39/'O6 Source Data for E2'!$X$39),"0.00%",'O6 Source Data for E2'!Y$39/'O6 Source Data for E2'!$X$39)</f>
        <v>0.00%</v>
      </c>
      <c r="E100" s="1426" t="str">
        <f>IF(ISERROR('O6 Source Data for E2'!Z$39/'O6 Source Data for E2'!$X$39),"0.00%",'O6 Source Data for E2'!Z$39/'O6 Source Data for E2'!$X$39)</f>
        <v>0.00%</v>
      </c>
      <c r="F100" s="1426" t="str">
        <f>IF(ISERROR('O6 Source Data for E2'!AA$39/'O6 Source Data for E2'!$X$39),"0.00%",'O6 Source Data for E2'!AA$39/'O6 Source Data for E2'!$X$39)</f>
        <v>0.00%</v>
      </c>
      <c r="G100" s="1426" t="str">
        <f>IF(ISERROR('O6 Source Data for E2'!AB$39/'O6 Source Data for E2'!$X$39),"0.00%",'O6 Source Data for E2'!AB$39/'O6 Source Data for E2'!$X$39)</f>
        <v>0.00%</v>
      </c>
      <c r="H100" s="1426" t="str">
        <f>IF(ISERROR('O6 Source Data for E2'!AC$39/'O6 Source Data for E2'!$X$39),"0.00%",'O6 Source Data for E2'!AC$39/'O6 Source Data for E2'!$X$39)</f>
        <v>0.00%</v>
      </c>
      <c r="I100" s="1426" t="str">
        <f>IF(ISERROR('O6 Source Data for E2'!AD$39/'O6 Source Data for E2'!$X$39),"0.00%",'O6 Source Data for E2'!AD$39/'O6 Source Data for E2'!$X$39)</f>
        <v>0.00%</v>
      </c>
      <c r="J100" s="1426" t="str">
        <f>IF(ISERROR('O6 Source Data for E2'!AE$39/'O6 Source Data for E2'!$X$39),"0.00%",'O6 Source Data for E2'!AE$39/'O6 Source Data for E2'!$X$39)</f>
        <v>0.00%</v>
      </c>
      <c r="K100" s="1426" t="str">
        <f>IF(ISERROR('O6 Source Data for E2'!AF$39/'O6 Source Data for E2'!$X$39),"0.00%",'O6 Source Data for E2'!AF$39/'O6 Source Data for E2'!$X$39)</f>
        <v>0.00%</v>
      </c>
      <c r="L100" s="1426" t="str">
        <f>IF(ISERROR('O6 Source Data for E2'!AG$39/'O6 Source Data for E2'!$X$39),"0.00%",'O6 Source Data for E2'!AG$39/'O6 Source Data for E2'!$X$39)</f>
        <v>0.00%</v>
      </c>
      <c r="M100" s="1426" t="str">
        <f>IF(ISERROR('O6 Source Data for E2'!AH$39/'O6 Source Data for E2'!$X$39),"0.00%",'O6 Source Data for E2'!AH$39/'O6 Source Data for E2'!$X$39)</f>
        <v>0.00%</v>
      </c>
      <c r="N100" s="1426" t="str">
        <f>IF(ISERROR('O6 Source Data for E2'!AI$39/'O6 Source Data for E2'!$X$39),"0.00%",'O6 Source Data for E2'!AI$39/'O6 Source Data for E2'!$X$39)</f>
        <v>0.00%</v>
      </c>
      <c r="O100" s="1426" t="str">
        <f>IF(ISERROR('O6 Source Data for E2'!AJ$39/'O6 Source Data for E2'!$X$39),"0.00%",'O6 Source Data for E2'!AJ$39/'O6 Source Data for E2'!$X$39)</f>
        <v>0.00%</v>
      </c>
      <c r="P100" s="1426" t="str">
        <f>IF(ISERROR('O6 Source Data for E2'!AK$39/'O6 Source Data for E2'!$X$39),"0.00%",'O6 Source Data for E2'!AK$39/'O6 Source Data for E2'!$X$39)</f>
        <v>0.00%</v>
      </c>
      <c r="Q100" s="1426" t="str">
        <f>IF(ISERROR('O6 Source Data for E2'!AL$39/'O6 Source Data for E2'!$X$39),"0.00%",'O6 Source Data for E2'!AL$39/'O6 Source Data for E2'!$X$39)</f>
        <v>0.00%</v>
      </c>
      <c r="R100" s="1426" t="str">
        <f>IF(ISERROR('O6 Source Data for E2'!AM$39/'O6 Source Data for E2'!$X$39),"0.00%",'O6 Source Data for E2'!AM$39/'O6 Source Data for E2'!$X$39)</f>
        <v>0.00%</v>
      </c>
      <c r="S100" s="1426" t="str">
        <f>IF(ISERROR('O6 Source Data for E2'!AN$39/'O6 Source Data for E2'!$X$39),"0.00%",'O6 Source Data for E2'!AN$39/'O6 Source Data for E2'!$X$39)</f>
        <v>0.00%</v>
      </c>
      <c r="T100" s="1426" t="str">
        <f>IF(ISERROR('O6 Source Data for E2'!AO$39/'O6 Source Data for E2'!$X$39),"0.00%",'O6 Source Data for E2'!AO$39/'O6 Source Data for E2'!$X$39)</f>
        <v>0.00%</v>
      </c>
      <c r="U100" s="1426" t="str">
        <f>IF(ISERROR('O6 Source Data for E2'!AP$39/'O6 Source Data for E2'!$X$39),"0.00%",'O6 Source Data for E2'!AP$39/'O6 Source Data for E2'!$X$39)</f>
        <v>0.00%</v>
      </c>
      <c r="V100" s="1426" t="str">
        <f>IF(ISERROR('O6 Source Data for E2'!AQ$39/'O6 Source Data for E2'!$X$39),"0.00%",'O6 Source Data for E2'!AQ$39/'O6 Source Data for E2'!$X$39)</f>
        <v>0.00%</v>
      </c>
      <c r="W100" s="1426" t="str">
        <f>IF(ISERROR('O6 Source Data for E2'!AR$39/'O6 Source Data for E2'!$X$39),"0.00%",'O6 Source Data for E2'!AR$39/'O6 Source Data for E2'!$X$39)</f>
        <v>0.00%</v>
      </c>
      <c r="X100" s="1447"/>
      <c r="Y100" s="1447"/>
      <c r="Z100" s="1447"/>
    </row>
    <row r="101" spans="1:26" s="352" customFormat="1" ht="12.75">
      <c r="A101" s="1444" t="s">
        <v>475</v>
      </c>
      <c r="B101" s="1445" t="s">
        <v>488</v>
      </c>
      <c r="C101" s="1446" t="str">
        <f t="shared" si="1"/>
        <v>-</v>
      </c>
      <c r="D101" s="1426" t="str">
        <f>IF(ISERROR('O6 Source Data for E2'!Y$45/'O6 Source Data for E2'!$X$45),"0.00%",'O6 Source Data for E2'!Y$45/'O6 Source Data for E2'!$X$45)</f>
        <v>0.00%</v>
      </c>
      <c r="E101" s="1426" t="str">
        <f>IF(ISERROR('O6 Source Data for E2'!Z$45/'O6 Source Data for E2'!$X$45),"0.00%",'O6 Source Data for E2'!Z$45/'O6 Source Data for E2'!$X$45)</f>
        <v>0.00%</v>
      </c>
      <c r="F101" s="1426" t="str">
        <f>IF(ISERROR('O6 Source Data for E2'!AA$45/'O6 Source Data for E2'!$X$45),"0.00%",'O6 Source Data for E2'!AA$45/'O6 Source Data for E2'!$X$45)</f>
        <v>0.00%</v>
      </c>
      <c r="G101" s="1426" t="str">
        <f>IF(ISERROR('O6 Source Data for E2'!AB$45/'O6 Source Data for E2'!$X$45),"0.00%",'O6 Source Data for E2'!AB$45/'O6 Source Data for E2'!$X$45)</f>
        <v>0.00%</v>
      </c>
      <c r="H101" s="1426" t="str">
        <f>IF(ISERROR('O6 Source Data for E2'!AC$45/'O6 Source Data for E2'!$X$45),"0.00%",'O6 Source Data for E2'!AC$45/'O6 Source Data for E2'!$X$45)</f>
        <v>0.00%</v>
      </c>
      <c r="I101" s="1426" t="str">
        <f>IF(ISERROR('O6 Source Data for E2'!AD$45/'O6 Source Data for E2'!$X$45),"0.00%",'O6 Source Data for E2'!AD$45/'O6 Source Data for E2'!$X$45)</f>
        <v>0.00%</v>
      </c>
      <c r="J101" s="1426" t="str">
        <f>IF(ISERROR('O6 Source Data for E2'!AE$45/'O6 Source Data for E2'!$X$45),"0.00%",'O6 Source Data for E2'!AE$45/'O6 Source Data for E2'!$X$45)</f>
        <v>0.00%</v>
      </c>
      <c r="K101" s="1426" t="str">
        <f>IF(ISERROR('O6 Source Data for E2'!AF$45/'O6 Source Data for E2'!$X$45),"0.00%",'O6 Source Data for E2'!AF$45/'O6 Source Data for E2'!$X$45)</f>
        <v>0.00%</v>
      </c>
      <c r="L101" s="1426" t="str">
        <f>IF(ISERROR('O6 Source Data for E2'!AG$45/'O6 Source Data for E2'!$X$45),"0.00%",'O6 Source Data for E2'!AG$45/'O6 Source Data for E2'!$X$45)</f>
        <v>0.00%</v>
      </c>
      <c r="M101" s="1426" t="str">
        <f>IF(ISERROR('O6 Source Data for E2'!AH$45/'O6 Source Data for E2'!$X$45),"0.00%",'O6 Source Data for E2'!AH$45/'O6 Source Data for E2'!$X$45)</f>
        <v>0.00%</v>
      </c>
      <c r="N101" s="1426" t="str">
        <f>IF(ISERROR('O6 Source Data for E2'!AI$45/'O6 Source Data for E2'!$X$45),"0.00%",'O6 Source Data for E2'!AI$45/'O6 Source Data for E2'!$X$45)</f>
        <v>0.00%</v>
      </c>
      <c r="O101" s="1426" t="str">
        <f>IF(ISERROR('O6 Source Data for E2'!AJ$45/'O6 Source Data for E2'!$X$45),"0.00%",'O6 Source Data for E2'!AJ$45/'O6 Source Data for E2'!$X$45)</f>
        <v>0.00%</v>
      </c>
      <c r="P101" s="1426" t="str">
        <f>IF(ISERROR('O6 Source Data for E2'!AK$45/'O6 Source Data for E2'!$X$45),"0.00%",'O6 Source Data for E2'!AK$45/'O6 Source Data for E2'!$X$45)</f>
        <v>0.00%</v>
      </c>
      <c r="Q101" s="1426" t="str">
        <f>IF(ISERROR('O6 Source Data for E2'!AL$45/'O6 Source Data for E2'!$X$45),"0.00%",'O6 Source Data for E2'!AL$45/'O6 Source Data for E2'!$X$45)</f>
        <v>0.00%</v>
      </c>
      <c r="R101" s="1426" t="str">
        <f>IF(ISERROR('O6 Source Data for E2'!AM$45/'O6 Source Data for E2'!$X$45),"0.00%",'O6 Source Data for E2'!AM$45/'O6 Source Data for E2'!$X$45)</f>
        <v>0.00%</v>
      </c>
      <c r="S101" s="1426" t="str">
        <f>IF(ISERROR('O6 Source Data for E2'!AN$45/'O6 Source Data for E2'!$X$45),"0.00%",'O6 Source Data for E2'!AN$45/'O6 Source Data for E2'!$X$45)</f>
        <v>0.00%</v>
      </c>
      <c r="T101" s="1426" t="str">
        <f>IF(ISERROR('O6 Source Data for E2'!AO$45/'O6 Source Data for E2'!$X$45),"0.00%",'O6 Source Data for E2'!AO$45/'O6 Source Data for E2'!$X$45)</f>
        <v>0.00%</v>
      </c>
      <c r="U101" s="1426" t="str">
        <f>IF(ISERROR('O6 Source Data for E2'!AP$45/'O6 Source Data for E2'!$X$45),"0.00%",'O6 Source Data for E2'!AP$45/'O6 Source Data for E2'!$X$45)</f>
        <v>0.00%</v>
      </c>
      <c r="V101" s="1426" t="str">
        <f>IF(ISERROR('O6 Source Data for E2'!AQ$45/'O6 Source Data for E2'!$X$45),"0.00%",'O6 Source Data for E2'!AQ$45/'O6 Source Data for E2'!$X$45)</f>
        <v>0.00%</v>
      </c>
      <c r="W101" s="1426" t="str">
        <f>IF(ISERROR('O6 Source Data for E2'!AR$45/'O6 Source Data for E2'!$X$45),"0.00%",'O6 Source Data for E2'!AR$45/'O6 Source Data for E2'!$X$45)</f>
        <v>0.00%</v>
      </c>
      <c r="X101" s="1447"/>
      <c r="Y101" s="1447"/>
      <c r="Z101" s="1447"/>
    </row>
    <row r="102" spans="1:26" s="352" customFormat="1" ht="12.75">
      <c r="A102" s="1444" t="s">
        <v>476</v>
      </c>
      <c r="B102" s="1445" t="s">
        <v>489</v>
      </c>
      <c r="C102" s="1446" t="str">
        <f t="shared" si="1"/>
        <v>-</v>
      </c>
      <c r="D102" s="1426" t="str">
        <f>IF(ISERROR('O6 Source Data for E2'!Y$50/'O6 Source Data for E2'!$X$50),"0.00%",'O6 Source Data for E2'!Y$50/'O6 Source Data for E2'!$X$50)</f>
        <v>0.00%</v>
      </c>
      <c r="E102" s="1426" t="str">
        <f>IF(ISERROR('O6 Source Data for E2'!Z$50/'O6 Source Data for E2'!$X$50),"0.00%",'O6 Source Data for E2'!Z$50/'O6 Source Data for E2'!$X$50)</f>
        <v>0.00%</v>
      </c>
      <c r="F102" s="1426" t="str">
        <f>IF(ISERROR('O6 Source Data for E2'!AA$50/'O6 Source Data for E2'!$X$50),"0.00%",'O6 Source Data for E2'!AA$50/'O6 Source Data for E2'!$X$50)</f>
        <v>0.00%</v>
      </c>
      <c r="G102" s="1426" t="str">
        <f>IF(ISERROR('O6 Source Data for E2'!AB$50/'O6 Source Data for E2'!$X$50),"0.00%",'O6 Source Data for E2'!AB$50/'O6 Source Data for E2'!$X$50)</f>
        <v>0.00%</v>
      </c>
      <c r="H102" s="1426" t="str">
        <f>IF(ISERROR('O6 Source Data for E2'!AC$50/'O6 Source Data for E2'!$X$50),"0.00%",'O6 Source Data for E2'!AC$50/'O6 Source Data for E2'!$X$50)</f>
        <v>0.00%</v>
      </c>
      <c r="I102" s="1426" t="str">
        <f>IF(ISERROR('O6 Source Data for E2'!AD$50/'O6 Source Data for E2'!$X$50),"0.00%",'O6 Source Data for E2'!AD$50/'O6 Source Data for E2'!$X$50)</f>
        <v>0.00%</v>
      </c>
      <c r="J102" s="1426" t="str">
        <f>IF(ISERROR('O6 Source Data for E2'!AE$50/'O6 Source Data for E2'!$X$50),"0.00%",'O6 Source Data for E2'!AE$50/'O6 Source Data for E2'!$X$50)</f>
        <v>0.00%</v>
      </c>
      <c r="K102" s="1426" t="str">
        <f>IF(ISERROR('O6 Source Data for E2'!AF$50/'O6 Source Data for E2'!$X$50),"0.00%",'O6 Source Data for E2'!AF$50/'O6 Source Data for E2'!$X$50)</f>
        <v>0.00%</v>
      </c>
      <c r="L102" s="1426" t="str">
        <f>IF(ISERROR('O6 Source Data for E2'!AG$50/'O6 Source Data for E2'!$X$50),"0.00%",'O6 Source Data for E2'!AG$50/'O6 Source Data for E2'!$X$50)</f>
        <v>0.00%</v>
      </c>
      <c r="M102" s="1426" t="str">
        <f>IF(ISERROR('O6 Source Data for E2'!AH$50/'O6 Source Data for E2'!$X$50),"0.00%",'O6 Source Data for E2'!AH$50/'O6 Source Data for E2'!$X$50)</f>
        <v>0.00%</v>
      </c>
      <c r="N102" s="1426" t="str">
        <f>IF(ISERROR('O6 Source Data for E2'!AI$50/'O6 Source Data for E2'!$X$50),"0.00%",'O6 Source Data for E2'!AI$50/'O6 Source Data for E2'!$X$50)</f>
        <v>0.00%</v>
      </c>
      <c r="O102" s="1426" t="str">
        <f>IF(ISERROR('O6 Source Data for E2'!AJ$50/'O6 Source Data for E2'!$X$50),"0.00%",'O6 Source Data for E2'!AJ$50/'O6 Source Data for E2'!$X$50)</f>
        <v>0.00%</v>
      </c>
      <c r="P102" s="1426" t="str">
        <f>IF(ISERROR('O6 Source Data for E2'!AK$50/'O6 Source Data for E2'!$X$50),"0.00%",'O6 Source Data for E2'!AK$50/'O6 Source Data for E2'!$X$50)</f>
        <v>0.00%</v>
      </c>
      <c r="Q102" s="1426" t="str">
        <f>IF(ISERROR('O6 Source Data for E2'!AL$50/'O6 Source Data for E2'!$X$50),"0.00%",'O6 Source Data for E2'!AL$50/'O6 Source Data for E2'!$X$50)</f>
        <v>0.00%</v>
      </c>
      <c r="R102" s="1426" t="str">
        <f>IF(ISERROR('O6 Source Data for E2'!AM$50/'O6 Source Data for E2'!$X$50),"0.00%",'O6 Source Data for E2'!AM$50/'O6 Source Data for E2'!$X$50)</f>
        <v>0.00%</v>
      </c>
      <c r="S102" s="1426" t="str">
        <f>IF(ISERROR('O6 Source Data for E2'!AN$50/'O6 Source Data for E2'!$X$50),"0.00%",'O6 Source Data for E2'!AN$50/'O6 Source Data for E2'!$X$50)</f>
        <v>0.00%</v>
      </c>
      <c r="T102" s="1426" t="str">
        <f>IF(ISERROR('O6 Source Data for E2'!AO$50/'O6 Source Data for E2'!$X$50),"0.00%",'O6 Source Data for E2'!AO$50/'O6 Source Data for E2'!$X$50)</f>
        <v>0.00%</v>
      </c>
      <c r="U102" s="1426" t="str">
        <f>IF(ISERROR('O6 Source Data for E2'!AP$50/'O6 Source Data for E2'!$X$50),"0.00%",'O6 Source Data for E2'!AP$50/'O6 Source Data for E2'!$X$50)</f>
        <v>0.00%</v>
      </c>
      <c r="V102" s="1426" t="str">
        <f>IF(ISERROR('O6 Source Data for E2'!AQ$50/'O6 Source Data for E2'!$X$50),"0.00%",'O6 Source Data for E2'!AQ$50/'O6 Source Data for E2'!$X$50)</f>
        <v>0.00%</v>
      </c>
      <c r="W102" s="1426" t="str">
        <f>IF(ISERROR('O6 Source Data for E2'!AR$50/'O6 Source Data for E2'!$X$50),"0.00%",'O6 Source Data for E2'!AR$50/'O6 Source Data for E2'!$X$50)</f>
        <v>0.00%</v>
      </c>
      <c r="X102" s="1447"/>
      <c r="Y102" s="1447"/>
      <c r="Z102" s="1447"/>
    </row>
    <row r="103" spans="1:26" s="352" customFormat="1" ht="25.5">
      <c r="A103" s="1444" t="s">
        <v>477</v>
      </c>
      <c r="B103" s="1445" t="s">
        <v>490</v>
      </c>
      <c r="C103" s="1446" t="str">
        <f t="shared" si="1"/>
        <v>-</v>
      </c>
      <c r="D103" s="1426" t="str">
        <f>IF(ISERROR('O6 Source Data for E2'!Y$52/'O6 Source Data for E2'!$X$52),"0.00%",'O6 Source Data for E2'!Y$52/'O6 Source Data for E2'!$X$52)</f>
        <v>0.00%</v>
      </c>
      <c r="E103" s="1426" t="str">
        <f>IF(ISERROR('O6 Source Data for E2'!Z$52/'O6 Source Data for E2'!$X$52),"0.00%",'O6 Source Data for E2'!Z$52/'O6 Source Data for E2'!$X$52)</f>
        <v>0.00%</v>
      </c>
      <c r="F103" s="1426" t="str">
        <f>IF(ISERROR('O6 Source Data for E2'!AA$52/'O6 Source Data for E2'!$X$52),"0.00%",'O6 Source Data for E2'!AA$52/'O6 Source Data for E2'!$X$52)</f>
        <v>0.00%</v>
      </c>
      <c r="G103" s="1426" t="str">
        <f>IF(ISERROR('O6 Source Data for E2'!AB$52/'O6 Source Data for E2'!$X$52),"0.00%",'O6 Source Data for E2'!AB$52/'O6 Source Data for E2'!$X$52)</f>
        <v>0.00%</v>
      </c>
      <c r="H103" s="1426" t="str">
        <f>IF(ISERROR('O6 Source Data for E2'!AC$52/'O6 Source Data for E2'!$X$52),"0.00%",'O6 Source Data for E2'!AC$52/'O6 Source Data for E2'!$X$52)</f>
        <v>0.00%</v>
      </c>
      <c r="I103" s="1426" t="str">
        <f>IF(ISERROR('O6 Source Data for E2'!AD$52/'O6 Source Data for E2'!$X$52),"0.00%",'O6 Source Data for E2'!AD$52/'O6 Source Data for E2'!$X$52)</f>
        <v>0.00%</v>
      </c>
      <c r="J103" s="1426" t="str">
        <f>IF(ISERROR('O6 Source Data for E2'!AE$52/'O6 Source Data for E2'!$X$52),"0.00%",'O6 Source Data for E2'!AE$52/'O6 Source Data for E2'!$X$52)</f>
        <v>0.00%</v>
      </c>
      <c r="K103" s="1426" t="str">
        <f>IF(ISERROR('O6 Source Data for E2'!AF$52/'O6 Source Data for E2'!$X$52),"0.00%",'O6 Source Data for E2'!AF$52/'O6 Source Data for E2'!$X$52)</f>
        <v>0.00%</v>
      </c>
      <c r="L103" s="1426" t="str">
        <f>IF(ISERROR('O6 Source Data for E2'!AG$52/'O6 Source Data for E2'!$X$52),"0.00%",'O6 Source Data for E2'!AG$52/'O6 Source Data for E2'!$X$52)</f>
        <v>0.00%</v>
      </c>
      <c r="M103" s="1426" t="str">
        <f>IF(ISERROR('O6 Source Data for E2'!AH$52/'O6 Source Data for E2'!$X$52),"0.00%",'O6 Source Data for E2'!AH$52/'O6 Source Data for E2'!$X$52)</f>
        <v>0.00%</v>
      </c>
      <c r="N103" s="1426" t="str">
        <f>IF(ISERROR('O6 Source Data for E2'!AI$52/'O6 Source Data for E2'!$X$52),"0.00%",'O6 Source Data for E2'!AI$52/'O6 Source Data for E2'!$X$52)</f>
        <v>0.00%</v>
      </c>
      <c r="O103" s="1426" t="str">
        <f>IF(ISERROR('O6 Source Data for E2'!AJ$52/'O6 Source Data for E2'!$X$52),"0.00%",'O6 Source Data for E2'!AJ$52/'O6 Source Data for E2'!$X$52)</f>
        <v>0.00%</v>
      </c>
      <c r="P103" s="1426" t="str">
        <f>IF(ISERROR('O6 Source Data for E2'!AK$52/'O6 Source Data for E2'!$X$52),"0.00%",'O6 Source Data for E2'!AK$52/'O6 Source Data for E2'!$X$52)</f>
        <v>0.00%</v>
      </c>
      <c r="Q103" s="1426" t="str">
        <f>IF(ISERROR('O6 Source Data for E2'!AL$52/'O6 Source Data for E2'!$X$52),"0.00%",'O6 Source Data for E2'!AL$52/'O6 Source Data for E2'!$X$52)</f>
        <v>0.00%</v>
      </c>
      <c r="R103" s="1426" t="str">
        <f>IF(ISERROR('O6 Source Data for E2'!AM$52/'O6 Source Data for E2'!$X$52),"0.00%",'O6 Source Data for E2'!AM$52/'O6 Source Data for E2'!$X$52)</f>
        <v>0.00%</v>
      </c>
      <c r="S103" s="1426" t="str">
        <f>IF(ISERROR('O6 Source Data for E2'!AN$52/'O6 Source Data for E2'!$X$52),"0.00%",'O6 Source Data for E2'!AN$52/'O6 Source Data for E2'!$X$52)</f>
        <v>0.00%</v>
      </c>
      <c r="T103" s="1426" t="str">
        <f>IF(ISERROR('O6 Source Data for E2'!AO$52/'O6 Source Data for E2'!$X$52),"0.00%",'O6 Source Data for E2'!AO$52/'O6 Source Data for E2'!$X$52)</f>
        <v>0.00%</v>
      </c>
      <c r="U103" s="1426" t="str">
        <f>IF(ISERROR('O6 Source Data for E2'!AP$52/'O6 Source Data for E2'!$X$52),"0.00%",'O6 Source Data for E2'!AP$52/'O6 Source Data for E2'!$X$52)</f>
        <v>0.00%</v>
      </c>
      <c r="V103" s="1426" t="str">
        <f>IF(ISERROR('O6 Source Data for E2'!AQ$52/'O6 Source Data for E2'!$X$52),"0.00%",'O6 Source Data for E2'!AQ$52/'O6 Source Data for E2'!$X$52)</f>
        <v>0.00%</v>
      </c>
      <c r="W103" s="1426" t="str">
        <f>IF(ISERROR('O6 Source Data for E2'!AR$52/'O6 Source Data for E2'!$X$52),"0.00%",'O6 Source Data for E2'!AR$52/'O6 Source Data for E2'!$X$52)</f>
        <v>0.00%</v>
      </c>
      <c r="X103" s="1447"/>
      <c r="Y103" s="1447"/>
      <c r="Z103" s="1447"/>
    </row>
    <row r="104" spans="1:26" s="352" customFormat="1" ht="12.75">
      <c r="A104" s="1444" t="s">
        <v>478</v>
      </c>
      <c r="B104" s="1445" t="s">
        <v>491</v>
      </c>
      <c r="C104" s="1446">
        <f t="shared" si="1"/>
        <v>1</v>
      </c>
      <c r="D104" s="1426">
        <f>IF(ISERROR('O6 Source Data for E2'!Y$61/'O6 Source Data for E2'!$X$61),"0.00%",'O6 Source Data for E2'!Y$61/'O6 Source Data for E2'!$X$61)</f>
        <v>0.83581940105434682</v>
      </c>
      <c r="E104" s="1426">
        <f>IF(ISERROR('O6 Source Data for E2'!Z$61/'O6 Source Data for E2'!$X$61),"0.00%",'O6 Source Data for E2'!Z$61/'O6 Source Data for E2'!$X$61)</f>
        <v>0.10288962231824027</v>
      </c>
      <c r="F104" s="1426">
        <f>IF(ISERROR('O6 Source Data for E2'!AA$61/'O6 Source Data for E2'!$X$61),"0.00%",'O6 Source Data for E2'!AA$61/'O6 Source Data for E2'!$X$61)</f>
        <v>1.0227238143545524E-2</v>
      </c>
      <c r="G104" s="1426">
        <f>IF(ISERROR('O6 Source Data for E2'!AB$61/'O6 Source Data for E2'!$X$61),"0.00%",'O6 Source Data for E2'!AB$61/'O6 Source Data for E2'!$X$61)</f>
        <v>0</v>
      </c>
      <c r="H104" s="1426">
        <f>IF(ISERROR('O6 Source Data for E2'!AC$61/'O6 Source Data for E2'!$X$61),"0.00%",'O6 Source Data for E2'!AC$61/'O6 Source Data for E2'!$X$61)</f>
        <v>0</v>
      </c>
      <c r="I104" s="1426">
        <f>IF(ISERROR('O6 Source Data for E2'!AD$61/'O6 Source Data for E2'!$X$61),"0.00%",'O6 Source Data for E2'!AD$61/'O6 Source Data for E2'!$X$61)</f>
        <v>0</v>
      </c>
      <c r="J104" s="1426">
        <f>IF(ISERROR('O6 Source Data for E2'!AE$61/'O6 Source Data for E2'!$X$61),"0.00%",'O6 Source Data for E2'!AE$61/'O6 Source Data for E2'!$X$61)</f>
        <v>4.9539447782856426E-2</v>
      </c>
      <c r="K104" s="1426">
        <f>IF(ISERROR('O6 Source Data for E2'!AF$61/'O6 Source Data for E2'!$X$61),"0.00%",'O6 Source Data for E2'!AF$61/'O6 Source Data for E2'!$X$61)</f>
        <v>0</v>
      </c>
      <c r="L104" s="1426">
        <f>IF(ISERROR('O6 Source Data for E2'!AG$61/'O6 Source Data for E2'!$X$61),"0.00%",'O6 Source Data for E2'!AG$61/'O6 Source Data for E2'!$X$61)</f>
        <v>1.5242907010109669E-3</v>
      </c>
      <c r="M104" s="1426">
        <f>IF(ISERROR('O6 Source Data for E2'!AH$61/'O6 Source Data for E2'!$X$61),"0.00%",'O6 Source Data for E2'!AH$61/'O6 Source Data for E2'!$X$61)</f>
        <v>0</v>
      </c>
      <c r="N104" s="1426">
        <f>IF(ISERROR('O6 Source Data for E2'!AI$61/'O6 Source Data for E2'!$X$61),"0.00%",'O6 Source Data for E2'!AI$61/'O6 Source Data for E2'!$X$61)</f>
        <v>0</v>
      </c>
      <c r="O104" s="1426">
        <f>IF(ISERROR('O6 Source Data for E2'!AJ$61/'O6 Source Data for E2'!$X$61),"0.00%",'O6 Source Data for E2'!AJ$61/'O6 Source Data for E2'!$X$61)</f>
        <v>0</v>
      </c>
      <c r="P104" s="1426">
        <f>IF(ISERROR('O6 Source Data for E2'!AK$61/'O6 Source Data for E2'!$X$61),"0.00%",'O6 Source Data for E2'!AK$61/'O6 Source Data for E2'!$X$61)</f>
        <v>0</v>
      </c>
      <c r="Q104" s="1426">
        <f>IF(ISERROR('O6 Source Data for E2'!AL$61/'O6 Source Data for E2'!$X$61),"0.00%",'O6 Source Data for E2'!AL$61/'O6 Source Data for E2'!$X$61)</f>
        <v>0</v>
      </c>
      <c r="R104" s="1426">
        <f>IF(ISERROR('O6 Source Data for E2'!AM$61/'O6 Source Data for E2'!$X$61),"0.00%",'O6 Source Data for E2'!AM$61/'O6 Source Data for E2'!$X$61)</f>
        <v>0</v>
      </c>
      <c r="S104" s="1426">
        <f>IF(ISERROR('O6 Source Data for E2'!AN$61/'O6 Source Data for E2'!$X$61),"0.00%",'O6 Source Data for E2'!AN$61/'O6 Source Data for E2'!$X$61)</f>
        <v>0</v>
      </c>
      <c r="T104" s="1426">
        <f>IF(ISERROR('O6 Source Data for E2'!AO$61/'O6 Source Data for E2'!$X$61),"0.00%",'O6 Source Data for E2'!AO$61/'O6 Source Data for E2'!$X$61)</f>
        <v>0</v>
      </c>
      <c r="U104" s="1426">
        <f>IF(ISERROR('O6 Source Data for E2'!AP$61/'O6 Source Data for E2'!$X$61),"0.00%",'O6 Source Data for E2'!AP$61/'O6 Source Data for E2'!$X$61)</f>
        <v>0</v>
      </c>
      <c r="V104" s="1426">
        <f>IF(ISERROR('O6 Source Data for E2'!AQ$61/'O6 Source Data for E2'!$X$61),"0.00%",'O6 Source Data for E2'!AQ$61/'O6 Source Data for E2'!$X$61)</f>
        <v>0</v>
      </c>
      <c r="W104" s="1426">
        <f>IF(ISERROR('O6 Source Data for E2'!AR$61/'O6 Source Data for E2'!$X$61),"0.00%",'O6 Source Data for E2'!AR$61/'O6 Source Data for E2'!$X$61)</f>
        <v>0</v>
      </c>
      <c r="X104" s="1447"/>
      <c r="Y104" s="1447"/>
      <c r="Z104" s="1447"/>
    </row>
    <row r="105" spans="1:26" s="352" customFormat="1" ht="12.75">
      <c r="A105" s="1444" t="s">
        <v>479</v>
      </c>
      <c r="B105" s="1445" t="s">
        <v>492</v>
      </c>
      <c r="C105" s="1446">
        <f t="shared" si="1"/>
        <v>1</v>
      </c>
      <c r="D105" s="1426">
        <f>IF(ISERROR('O6 Source Data for E2'!Y$66/'O6 Source Data for E2'!$X$66),"0.00%",'O6 Source Data for E2'!Y$66/'O6 Source Data for E2'!$X$66)</f>
        <v>0.83903038928447005</v>
      </c>
      <c r="E105" s="1426">
        <f>IF(ISERROR('O6 Source Data for E2'!Z$66/'O6 Source Data for E2'!$X$66),"0.00%",'O6 Source Data for E2'!Z$66/'O6 Source Data for E2'!$X$66)</f>
        <v>0.10328489594535269</v>
      </c>
      <c r="F105" s="1426">
        <f>IF(ISERROR('O6 Source Data for E2'!AA$66/'O6 Source Data for E2'!$X$66),"0.00%",'O6 Source Data for E2'!AA$66/'O6 Source Data for E2'!$X$66)</f>
        <v>6.4248034491503929E-3</v>
      </c>
      <c r="G105" s="1426">
        <f>IF(ISERROR('O6 Source Data for E2'!AB$66/'O6 Source Data for E2'!$X$66),"0.00%",'O6 Source Data for E2'!AB$66/'O6 Source Data for E2'!$X$66)</f>
        <v>0</v>
      </c>
      <c r="H105" s="1426">
        <f>IF(ISERROR('O6 Source Data for E2'!AC$66/'O6 Source Data for E2'!$X$66),"0.00%",'O6 Source Data for E2'!AC$66/'O6 Source Data for E2'!$X$66)</f>
        <v>0</v>
      </c>
      <c r="I105" s="1426">
        <f>IF(ISERROR('O6 Source Data for E2'!AD$66/'O6 Source Data for E2'!$X$66),"0.00%",'O6 Source Data for E2'!AD$66/'O6 Source Data for E2'!$X$66)</f>
        <v>0</v>
      </c>
      <c r="J105" s="1426">
        <f>IF(ISERROR('O6 Source Data for E2'!AE$66/'O6 Source Data for E2'!$X$66),"0.00%",'O6 Source Data for E2'!AE$66/'O6 Source Data for E2'!$X$66)</f>
        <v>4.9729764714429074E-2</v>
      </c>
      <c r="K105" s="1426">
        <f>IF(ISERROR('O6 Source Data for E2'!AF$66/'O6 Source Data for E2'!$X$66),"0.00%",'O6 Source Data for E2'!AF$66/'O6 Source Data for E2'!$X$66)</f>
        <v>0</v>
      </c>
      <c r="L105" s="1426">
        <f>IF(ISERROR('O6 Source Data for E2'!AG$66/'O6 Source Data for E2'!$X$66),"0.00%",'O6 Source Data for E2'!AG$66/'O6 Source Data for E2'!$X$66)</f>
        <v>1.5301466065978178E-3</v>
      </c>
      <c r="M105" s="1426">
        <f>IF(ISERROR('O6 Source Data for E2'!AH$66/'O6 Source Data for E2'!$X$66),"0.00%",'O6 Source Data for E2'!AH$66/'O6 Source Data for E2'!$X$66)</f>
        <v>0</v>
      </c>
      <c r="N105" s="1426">
        <f>IF(ISERROR('O6 Source Data for E2'!AI$66/'O6 Source Data for E2'!$X$66),"0.00%",'O6 Source Data for E2'!AI$66/'O6 Source Data for E2'!$X$66)</f>
        <v>0</v>
      </c>
      <c r="O105" s="1426">
        <f>IF(ISERROR('O6 Source Data for E2'!AJ$66/'O6 Source Data for E2'!$X$66),"0.00%",'O6 Source Data for E2'!AJ$66/'O6 Source Data for E2'!$X$66)</f>
        <v>0</v>
      </c>
      <c r="P105" s="1426">
        <f>IF(ISERROR('O6 Source Data for E2'!AK$66/'O6 Source Data for E2'!$X$66),"0.00%",'O6 Source Data for E2'!AK$66/'O6 Source Data for E2'!$X$66)</f>
        <v>0</v>
      </c>
      <c r="Q105" s="1426">
        <f>IF(ISERROR('O6 Source Data for E2'!AL$66/'O6 Source Data for E2'!$X$66),"0.00%",'O6 Source Data for E2'!AL$66/'O6 Source Data for E2'!$X$66)</f>
        <v>0</v>
      </c>
      <c r="R105" s="1426">
        <f>IF(ISERROR('O6 Source Data for E2'!AM$66/'O6 Source Data for E2'!$X$66),"0.00%",'O6 Source Data for E2'!AM$66/'O6 Source Data for E2'!$X$66)</f>
        <v>0</v>
      </c>
      <c r="S105" s="1426">
        <f>IF(ISERROR('O6 Source Data for E2'!AN$66/'O6 Source Data for E2'!$X$66),"0.00%",'O6 Source Data for E2'!AN$66/'O6 Source Data for E2'!$X$66)</f>
        <v>0</v>
      </c>
      <c r="T105" s="1426">
        <f>IF(ISERROR('O6 Source Data for E2'!AO$66/'O6 Source Data for E2'!$X$66),"0.00%",'O6 Source Data for E2'!AO$66/'O6 Source Data for E2'!$X$66)</f>
        <v>0</v>
      </c>
      <c r="U105" s="1426">
        <f>IF(ISERROR('O6 Source Data for E2'!AP$66/'O6 Source Data for E2'!$X$66),"0.00%",'O6 Source Data for E2'!AP$66/'O6 Source Data for E2'!$X$66)</f>
        <v>0</v>
      </c>
      <c r="V105" s="1426">
        <f>IF(ISERROR('O6 Source Data for E2'!AQ$66/'O6 Source Data for E2'!$X$66),"0.00%",'O6 Source Data for E2'!AQ$66/'O6 Source Data for E2'!$X$66)</f>
        <v>0</v>
      </c>
      <c r="W105" s="1426">
        <f>IF(ISERROR('O6 Source Data for E2'!AR$66/'O6 Source Data for E2'!$X$66),"0.00%",'O6 Source Data for E2'!AR$66/'O6 Source Data for E2'!$X$66)</f>
        <v>0</v>
      </c>
      <c r="X105" s="1447"/>
      <c r="Y105" s="1447"/>
      <c r="Z105" s="1447"/>
    </row>
    <row r="106" spans="1:26" s="352" customFormat="1" ht="25.5">
      <c r="A106" s="1444" t="s">
        <v>480</v>
      </c>
      <c r="B106" s="1445" t="s">
        <v>499</v>
      </c>
      <c r="C106" s="1446">
        <f t="shared" si="1"/>
        <v>0.99999999999999989</v>
      </c>
      <c r="D106" s="1426">
        <f>IF(ISERROR('O6 Source Data for E2'!Y$68/'O6 Source Data for E2'!$X$68),"0.00%",'O6 Source Data for E2'!Y$68/'O6 Source Data for E2'!$X$68)</f>
        <v>0.83772510831303371</v>
      </c>
      <c r="E106" s="1426">
        <f>IF(ISERROR('O6 Source Data for E2'!Z$68/'O6 Source Data for E2'!$X$68),"0.00%",'O6 Source Data for E2'!Z$68/'O6 Source Data for E2'!$X$68)</f>
        <v>0.10312421546102694</v>
      </c>
      <c r="F106" s="1426">
        <f>IF(ISERROR('O6 Source Data for E2'!AA$68/'O6 Source Data for E2'!$X$68),"0.00%",'O6 Source Data for E2'!AA$68/'O6 Source Data for E2'!$X$68)</f>
        <v>7.9705100341703333E-3</v>
      </c>
      <c r="G106" s="1426">
        <f>IF(ISERROR('O6 Source Data for E2'!AB$68/'O6 Source Data for E2'!$X$68),"0.00%",'O6 Source Data for E2'!AB$68/'O6 Source Data for E2'!$X$68)</f>
        <v>0</v>
      </c>
      <c r="H106" s="1426">
        <f>IF(ISERROR('O6 Source Data for E2'!AC$68/'O6 Source Data for E2'!$X$68),"0.00%",'O6 Source Data for E2'!AC$68/'O6 Source Data for E2'!$X$68)</f>
        <v>0</v>
      </c>
      <c r="I106" s="1426">
        <f>IF(ISERROR('O6 Source Data for E2'!AD$68/'O6 Source Data for E2'!$X$68),"0.00%",'O6 Source Data for E2'!AD$68/'O6 Source Data for E2'!$X$68)</f>
        <v>0</v>
      </c>
      <c r="J106" s="1426">
        <f>IF(ISERROR('O6 Source Data for E2'!AE$68/'O6 Source Data for E2'!$X$68),"0.00%",'O6 Source Data for E2'!AE$68/'O6 Source Data for E2'!$X$68)</f>
        <v>4.9652400036790757E-2</v>
      </c>
      <c r="K106" s="1426">
        <f>IF(ISERROR('O6 Source Data for E2'!AF$68/'O6 Source Data for E2'!$X$68),"0.00%",'O6 Source Data for E2'!AF$68/'O6 Source Data for E2'!$X$68)</f>
        <v>0</v>
      </c>
      <c r="L106" s="1426">
        <f>IF(ISERROR('O6 Source Data for E2'!AG$68/'O6 Source Data for E2'!$X$68),"0.00%",'O6 Source Data for E2'!AG$68/'O6 Source Data for E2'!$X$68)</f>
        <v>1.5277661549781773E-3</v>
      </c>
      <c r="M106" s="1426">
        <f>IF(ISERROR('O6 Source Data for E2'!AH$68/'O6 Source Data for E2'!$X$68),"0.00%",'O6 Source Data for E2'!AH$68/'O6 Source Data for E2'!$X$68)</f>
        <v>0</v>
      </c>
      <c r="N106" s="1426">
        <f>IF(ISERROR('O6 Source Data for E2'!AI$68/'O6 Source Data for E2'!$X$68),"0.00%",'O6 Source Data for E2'!AI$68/'O6 Source Data for E2'!$X$68)</f>
        <v>0</v>
      </c>
      <c r="O106" s="1426">
        <f>IF(ISERROR('O6 Source Data for E2'!AJ$68/'O6 Source Data for E2'!$X$68),"0.00%",'O6 Source Data for E2'!AJ$68/'O6 Source Data for E2'!$X$68)</f>
        <v>0</v>
      </c>
      <c r="P106" s="1426">
        <f>IF(ISERROR('O6 Source Data for E2'!AK$68/'O6 Source Data for E2'!$X$68),"0.00%",'O6 Source Data for E2'!AK$68/'O6 Source Data for E2'!$X$68)</f>
        <v>0</v>
      </c>
      <c r="Q106" s="1426">
        <f>IF(ISERROR('O6 Source Data for E2'!AL$68/'O6 Source Data for E2'!$X$68),"0.00%",'O6 Source Data for E2'!AL$68/'O6 Source Data for E2'!$X$68)</f>
        <v>0</v>
      </c>
      <c r="R106" s="1426">
        <f>IF(ISERROR('O6 Source Data for E2'!AM$68/'O6 Source Data for E2'!$X$68),"0.00%",'O6 Source Data for E2'!AM$68/'O6 Source Data for E2'!$X$68)</f>
        <v>0</v>
      </c>
      <c r="S106" s="1426">
        <f>IF(ISERROR('O6 Source Data for E2'!AN$68/'O6 Source Data for E2'!$X$68),"0.00%",'O6 Source Data for E2'!AN$68/'O6 Source Data for E2'!$X$68)</f>
        <v>0</v>
      </c>
      <c r="T106" s="1426">
        <f>IF(ISERROR('O6 Source Data for E2'!AO$68/'O6 Source Data for E2'!$X$68),"0.00%",'O6 Source Data for E2'!AO$68/'O6 Source Data for E2'!$X$68)</f>
        <v>0</v>
      </c>
      <c r="U106" s="1426">
        <f>IF(ISERROR('O6 Source Data for E2'!AP$68/'O6 Source Data for E2'!$X$68),"0.00%",'O6 Source Data for E2'!AP$68/'O6 Source Data for E2'!$X$68)</f>
        <v>0</v>
      </c>
      <c r="V106" s="1426">
        <f>IF(ISERROR('O6 Source Data for E2'!AQ$68/'O6 Source Data for E2'!$X$68),"0.00%",'O6 Source Data for E2'!AQ$68/'O6 Source Data for E2'!$X$68)</f>
        <v>0</v>
      </c>
      <c r="W106" s="1426">
        <f>IF(ISERROR('O6 Source Data for E2'!AR$68/'O6 Source Data for E2'!$X$68),"0.00%",'O6 Source Data for E2'!AR$68/'O6 Source Data for E2'!$X$68)</f>
        <v>0</v>
      </c>
      <c r="X106" s="1447"/>
      <c r="Y106" s="1447"/>
      <c r="Z106" s="1447"/>
    </row>
    <row r="107" spans="1:26" s="352" customFormat="1" ht="12.75">
      <c r="A107" s="1444" t="s">
        <v>481</v>
      </c>
      <c r="B107" s="1445" t="s">
        <v>500</v>
      </c>
      <c r="C107" s="1446">
        <f t="shared" si="1"/>
        <v>1</v>
      </c>
      <c r="D107" s="1426">
        <f>IF(ISERROR('O6 Source Data for E2'!Y$73/'O6 Source Data for E2'!$X$73),"0.00%",'O6 Source Data for E2'!Y$73/'O6 Source Data for E2'!$X$73)</f>
        <v>0.83439005833121993</v>
      </c>
      <c r="E107" s="1426">
        <f>IF(ISERROR('O6 Source Data for E2'!Z$73/'O6 Source Data for E2'!$X$73),"0.00%",'O6 Source Data for E2'!Z$73/'O6 Source Data for E2'!$X$73)</f>
        <v>0.10271366979457267</v>
      </c>
      <c r="F107" s="1426">
        <f>IF(ISERROR('O6 Source Data for E2'!AA$73/'O6 Source Data for E2'!$X$73),"0.00%",'O6 Source Data for E2'!AA$73/'O6 Source Data for E2'!$X$73)</f>
        <v>1.1919857976160284E-2</v>
      </c>
      <c r="G107" s="1426">
        <f>IF(ISERROR('O6 Source Data for E2'!AB$73/'O6 Source Data for E2'!$X$73),"0.00%",'O6 Source Data for E2'!AB$73/'O6 Source Data for E2'!$X$73)</f>
        <v>0</v>
      </c>
      <c r="H107" s="1426">
        <f>IF(ISERROR('O6 Source Data for E2'!AC$73/'O6 Source Data for E2'!$X$73),"0.00%",'O6 Source Data for E2'!AC$73/'O6 Source Data for E2'!$X$73)</f>
        <v>0</v>
      </c>
      <c r="I107" s="1426">
        <f>IF(ISERROR('O6 Source Data for E2'!AD$73/'O6 Source Data for E2'!$X$73),"0.00%",'O6 Source Data for E2'!AD$73/'O6 Source Data for E2'!$X$73)</f>
        <v>0</v>
      </c>
      <c r="J107" s="1426">
        <f>IF(ISERROR('O6 Source Data for E2'!AE$73/'O6 Source Data for E2'!$X$73),"0.00%",'O6 Source Data for E2'!AE$73/'O6 Source Data for E2'!$X$73)</f>
        <v>4.9454729901090538E-2</v>
      </c>
      <c r="K107" s="1426">
        <f>IF(ISERROR('O6 Source Data for E2'!AF$73/'O6 Source Data for E2'!$X$73),"0.00%",'O6 Source Data for E2'!AF$73/'O6 Source Data for E2'!$X$73)</f>
        <v>0</v>
      </c>
      <c r="L107" s="1426">
        <f>IF(ISERROR('O6 Source Data for E2'!AG$73/'O6 Source Data for E2'!$X$73),"0.00%",'O6 Source Data for E2'!AG$73/'O6 Source Data for E2'!$X$73)</f>
        <v>1.5216839969566321E-3</v>
      </c>
      <c r="M107" s="1426">
        <f>IF(ISERROR('O6 Source Data for E2'!AH$73/'O6 Source Data for E2'!$X$73),"0.00%",'O6 Source Data for E2'!AH$73/'O6 Source Data for E2'!$X$73)</f>
        <v>0</v>
      </c>
      <c r="N107" s="1426">
        <f>IF(ISERROR('O6 Source Data for E2'!AI$73/'O6 Source Data for E2'!$X$73),"0.00%",'O6 Source Data for E2'!AI$73/'O6 Source Data for E2'!$X$73)</f>
        <v>0</v>
      </c>
      <c r="O107" s="1426">
        <f>IF(ISERROR('O6 Source Data for E2'!AJ$73/'O6 Source Data for E2'!$X$73),"0.00%",'O6 Source Data for E2'!AJ$73/'O6 Source Data for E2'!$X$73)</f>
        <v>0</v>
      </c>
      <c r="P107" s="1426">
        <f>IF(ISERROR('O6 Source Data for E2'!AK$73/'O6 Source Data for E2'!$X$73),"0.00%",'O6 Source Data for E2'!AK$73/'O6 Source Data for E2'!$X$73)</f>
        <v>0</v>
      </c>
      <c r="Q107" s="1426">
        <f>IF(ISERROR('O6 Source Data for E2'!AL$73/'O6 Source Data for E2'!$X$73),"0.00%",'O6 Source Data for E2'!AL$73/'O6 Source Data for E2'!$X$73)</f>
        <v>0</v>
      </c>
      <c r="R107" s="1426">
        <f>IF(ISERROR('O6 Source Data for E2'!AM$73/'O6 Source Data for E2'!$X$73),"0.00%",'O6 Source Data for E2'!AM$73/'O6 Source Data for E2'!$X$73)</f>
        <v>0</v>
      </c>
      <c r="S107" s="1426">
        <f>IF(ISERROR('O6 Source Data for E2'!AN$73/'O6 Source Data for E2'!$X$73),"0.00%",'O6 Source Data for E2'!AN$73/'O6 Source Data for E2'!$X$73)</f>
        <v>0</v>
      </c>
      <c r="T107" s="1426">
        <f>IF(ISERROR('O6 Source Data for E2'!AO$73/'O6 Source Data for E2'!$X$73),"0.00%",'O6 Source Data for E2'!AO$73/'O6 Source Data for E2'!$X$73)</f>
        <v>0</v>
      </c>
      <c r="U107" s="1426">
        <f>IF(ISERROR('O6 Source Data for E2'!AP$73/'O6 Source Data for E2'!$X$73),"0.00%",'O6 Source Data for E2'!AP$73/'O6 Source Data for E2'!$X$73)</f>
        <v>0</v>
      </c>
      <c r="V107" s="1426">
        <f>IF(ISERROR('O6 Source Data for E2'!AQ$73/'O6 Source Data for E2'!$X$73),"0.00%",'O6 Source Data for E2'!AQ$73/'O6 Source Data for E2'!$X$73)</f>
        <v>0</v>
      </c>
      <c r="W107" s="1426">
        <f>IF(ISERROR('O6 Source Data for E2'!AR$73/'O6 Source Data for E2'!$X$73),"0.00%",'O6 Source Data for E2'!AR$73/'O6 Source Data for E2'!$X$73)</f>
        <v>0</v>
      </c>
      <c r="X107" s="1447"/>
      <c r="Y107" s="1447"/>
      <c r="Z107" s="1447"/>
    </row>
    <row r="108" spans="1:26" s="352" customFormat="1" ht="12.75">
      <c r="A108" s="1444" t="s">
        <v>482</v>
      </c>
      <c r="B108" s="1445" t="s">
        <v>501</v>
      </c>
      <c r="C108" s="1446">
        <f t="shared" si="1"/>
        <v>1</v>
      </c>
      <c r="D108" s="1426">
        <f>IF(ISERROR('O6 Source Data for E2'!Y$78/'O6 Source Data for E2'!$X$78),"0.00%",'O6 Source Data for E2'!Y$78/'O6 Source Data for E2'!$X$78)</f>
        <v>0.8350745323113089</v>
      </c>
      <c r="E108" s="1426">
        <f>IF(ISERROR('O6 Source Data for E2'!Z$78/'O6 Source Data for E2'!$X$78),"0.00%",'O6 Source Data for E2'!Z$78/'O6 Source Data for E2'!$X$78)</f>
        <v>0.10279792874956843</v>
      </c>
      <c r="F108" s="1426">
        <f>IF(ISERROR('O6 Source Data for E2'!AA$78/'O6 Source Data for E2'!$X$78),"0.00%",'O6 Source Data for E2'!AA$78/'O6 Source Data for E2'!$X$78)</f>
        <v>1.1109307633781386E-2</v>
      </c>
      <c r="G108" s="1426">
        <f>IF(ISERROR('O6 Source Data for E2'!AB$78/'O6 Source Data for E2'!$X$78),"0.00%",'O6 Source Data for E2'!AB$78/'O6 Source Data for E2'!$X$78)</f>
        <v>0</v>
      </c>
      <c r="H108" s="1426">
        <f>IF(ISERROR('O6 Source Data for E2'!AC$78/'O6 Source Data for E2'!$X$78),"0.00%",'O6 Source Data for E2'!AC$78/'O6 Source Data for E2'!$X$78)</f>
        <v>0</v>
      </c>
      <c r="I108" s="1426">
        <f>IF(ISERROR('O6 Source Data for E2'!AD$78/'O6 Source Data for E2'!$X$78),"0.00%",'O6 Source Data for E2'!AD$78/'O6 Source Data for E2'!$X$78)</f>
        <v>0</v>
      </c>
      <c r="J108" s="1426">
        <f>IF(ISERROR('O6 Source Data for E2'!AE$78/'O6 Source Data for E2'!$X$78),"0.00%",'O6 Source Data for E2'!AE$78/'O6 Source Data for E2'!$X$78)</f>
        <v>4.9495299027569981E-2</v>
      </c>
      <c r="K108" s="1426">
        <f>IF(ISERROR('O6 Source Data for E2'!AF$78/'O6 Source Data for E2'!$X$78),"0.00%",'O6 Source Data for E2'!AF$78/'O6 Source Data for E2'!$X$78)</f>
        <v>0</v>
      </c>
      <c r="L108" s="1426">
        <f>IF(ISERROR('O6 Source Data for E2'!AG$78/'O6 Source Data for E2'!$X$78),"0.00%",'O6 Source Data for E2'!AG$78/'O6 Source Data for E2'!$X$78)</f>
        <v>1.5229322777713841E-3</v>
      </c>
      <c r="M108" s="1426">
        <f>IF(ISERROR('O6 Source Data for E2'!AH$78/'O6 Source Data for E2'!$X$78),"0.00%",'O6 Source Data for E2'!AH$78/'O6 Source Data for E2'!$X$78)</f>
        <v>0</v>
      </c>
      <c r="N108" s="1426">
        <f>IF(ISERROR('O6 Source Data for E2'!AI$78/'O6 Source Data for E2'!$X$78),"0.00%",'O6 Source Data for E2'!AI$78/'O6 Source Data for E2'!$X$78)</f>
        <v>0</v>
      </c>
      <c r="O108" s="1426">
        <f>IF(ISERROR('O6 Source Data for E2'!AJ$78/'O6 Source Data for E2'!$X$78),"0.00%",'O6 Source Data for E2'!AJ$78/'O6 Source Data for E2'!$X$78)</f>
        <v>0</v>
      </c>
      <c r="P108" s="1426">
        <f>IF(ISERROR('O6 Source Data for E2'!AK$78/'O6 Source Data for E2'!$X$78),"0.00%",'O6 Source Data for E2'!AK$78/'O6 Source Data for E2'!$X$78)</f>
        <v>0</v>
      </c>
      <c r="Q108" s="1426">
        <f>IF(ISERROR('O6 Source Data for E2'!AL$78/'O6 Source Data for E2'!$X$78),"0.00%",'O6 Source Data for E2'!AL$78/'O6 Source Data for E2'!$X$78)</f>
        <v>0</v>
      </c>
      <c r="R108" s="1426">
        <f>IF(ISERROR('O6 Source Data for E2'!AM$78/'O6 Source Data for E2'!$X$78),"0.00%",'O6 Source Data for E2'!AM$78/'O6 Source Data for E2'!$X$78)</f>
        <v>0</v>
      </c>
      <c r="S108" s="1426">
        <f>IF(ISERROR('O6 Source Data for E2'!AN$78/'O6 Source Data for E2'!$X$78),"0.00%",'O6 Source Data for E2'!AN$78/'O6 Source Data for E2'!$X$78)</f>
        <v>0</v>
      </c>
      <c r="T108" s="1426">
        <f>IF(ISERROR('O6 Source Data for E2'!AO$78/'O6 Source Data for E2'!$X$78),"0.00%",'O6 Source Data for E2'!AO$78/'O6 Source Data for E2'!$X$78)</f>
        <v>0</v>
      </c>
      <c r="U108" s="1426">
        <f>IF(ISERROR('O6 Source Data for E2'!AP$78/'O6 Source Data for E2'!$X$78),"0.00%",'O6 Source Data for E2'!AP$78/'O6 Source Data for E2'!$X$78)</f>
        <v>0</v>
      </c>
      <c r="V108" s="1426">
        <f>IF(ISERROR('O6 Source Data for E2'!AQ$78/'O6 Source Data for E2'!$X$78),"0.00%",'O6 Source Data for E2'!AQ$78/'O6 Source Data for E2'!$X$78)</f>
        <v>0</v>
      </c>
      <c r="W108" s="1426">
        <f>IF(ISERROR('O6 Source Data for E2'!AR$78/'O6 Source Data for E2'!$X$78),"0.00%",'O6 Source Data for E2'!AR$78/'O6 Source Data for E2'!$X$78)</f>
        <v>0</v>
      </c>
      <c r="X108" s="1447"/>
      <c r="Y108" s="1447"/>
      <c r="Z108" s="1447"/>
    </row>
    <row r="109" spans="1:26" s="352" customFormat="1" ht="25.5">
      <c r="A109" s="1444" t="s">
        <v>483</v>
      </c>
      <c r="B109" s="1445" t="s">
        <v>502</v>
      </c>
      <c r="C109" s="1446">
        <f t="shared" si="1"/>
        <v>1.0000000000000002</v>
      </c>
      <c r="D109" s="1426">
        <f>IF(ISERROR('O6 Source Data for E2'!Y$80/'O6 Source Data for E2'!$X$80),"0.00%",'O6 Source Data for E2'!Y$80/'O6 Source Data for E2'!$X$80)</f>
        <v>0.834764224426781</v>
      </c>
      <c r="E109" s="1426">
        <f>IF(ISERROR('O6 Source Data for E2'!Z$80/'O6 Source Data for E2'!$X$80),"0.00%",'O6 Source Data for E2'!Z$80/'O6 Source Data for E2'!$X$80)</f>
        <v>0.10275972975466453</v>
      </c>
      <c r="F109" s="1426">
        <f>IF(ISERROR('O6 Source Data for E2'!AA$80/'O6 Source Data for E2'!$X$80),"0.00%",'O6 Source Data for E2'!AA$80/'O6 Source Data for E2'!$X$80)</f>
        <v>1.1476772532906311E-2</v>
      </c>
      <c r="G109" s="1426">
        <f>IF(ISERROR('O6 Source Data for E2'!AB$80/'O6 Source Data for E2'!$X$80),"0.00%",'O6 Source Data for E2'!AB$80/'O6 Source Data for E2'!$X$80)</f>
        <v>0</v>
      </c>
      <c r="H109" s="1426">
        <f>IF(ISERROR('O6 Source Data for E2'!AC$80/'O6 Source Data for E2'!$X$80),"0.00%",'O6 Source Data for E2'!AC$80/'O6 Source Data for E2'!$X$80)</f>
        <v>0</v>
      </c>
      <c r="I109" s="1426">
        <f>IF(ISERROR('O6 Source Data for E2'!AD$80/'O6 Source Data for E2'!$X$80),"0.00%",'O6 Source Data for E2'!AD$80/'O6 Source Data for E2'!$X$80)</f>
        <v>0</v>
      </c>
      <c r="J109" s="1426">
        <f>IF(ISERROR('O6 Source Data for E2'!AE$80/'O6 Source Data for E2'!$X$80),"0.00%",'O6 Source Data for E2'!AE$80/'O6 Source Data for E2'!$X$80)</f>
        <v>4.9476906918912544E-2</v>
      </c>
      <c r="K109" s="1426">
        <f>IF(ISERROR('O6 Source Data for E2'!AF$80/'O6 Source Data for E2'!$X$80),"0.00%",'O6 Source Data for E2'!AF$80/'O6 Source Data for E2'!$X$80)</f>
        <v>0</v>
      </c>
      <c r="L109" s="1426">
        <f>IF(ISERROR('O6 Source Data for E2'!AG$80/'O6 Source Data for E2'!$X$80),"0.00%",'O6 Source Data for E2'!AG$80/'O6 Source Data for E2'!$X$80)</f>
        <v>1.5223663667357707E-3</v>
      </c>
      <c r="M109" s="1426">
        <f>IF(ISERROR('O6 Source Data for E2'!AH$80/'O6 Source Data for E2'!$X$80),"0.00%",'O6 Source Data for E2'!AH$80/'O6 Source Data for E2'!$X$80)</f>
        <v>0</v>
      </c>
      <c r="N109" s="1426">
        <f>IF(ISERROR('O6 Source Data for E2'!AI$80/'O6 Source Data for E2'!$X$80),"0.00%",'O6 Source Data for E2'!AI$80/'O6 Source Data for E2'!$X$80)</f>
        <v>0</v>
      </c>
      <c r="O109" s="1426">
        <f>IF(ISERROR('O6 Source Data for E2'!AJ$80/'O6 Source Data for E2'!$X$80),"0.00%",'O6 Source Data for E2'!AJ$80/'O6 Source Data for E2'!$X$80)</f>
        <v>0</v>
      </c>
      <c r="P109" s="1426">
        <f>IF(ISERROR('O6 Source Data for E2'!AK$80/'O6 Source Data for E2'!$X$80),"0.00%",'O6 Source Data for E2'!AK$80/'O6 Source Data for E2'!$X$80)</f>
        <v>0</v>
      </c>
      <c r="Q109" s="1426">
        <f>IF(ISERROR('O6 Source Data for E2'!AL$80/'O6 Source Data for E2'!$X$80),"0.00%",'O6 Source Data for E2'!AL$80/'O6 Source Data for E2'!$X$80)</f>
        <v>0</v>
      </c>
      <c r="R109" s="1426">
        <f>IF(ISERROR('O6 Source Data for E2'!AM$80/'O6 Source Data for E2'!$X$80),"0.00%",'O6 Source Data for E2'!AM$80/'O6 Source Data for E2'!$X$80)</f>
        <v>0</v>
      </c>
      <c r="S109" s="1426">
        <f>IF(ISERROR('O6 Source Data for E2'!AN$80/'O6 Source Data for E2'!$X$80),"0.00%",'O6 Source Data for E2'!AN$80/'O6 Source Data for E2'!$X$80)</f>
        <v>0</v>
      </c>
      <c r="T109" s="1426">
        <f>IF(ISERROR('O6 Source Data for E2'!AO$80/'O6 Source Data for E2'!$X$80),"0.00%",'O6 Source Data for E2'!AO$80/'O6 Source Data for E2'!$X$80)</f>
        <v>0</v>
      </c>
      <c r="U109" s="1426">
        <f>IF(ISERROR('O6 Source Data for E2'!AP$80/'O6 Source Data for E2'!$X$80),"0.00%",'O6 Source Data for E2'!AP$80/'O6 Source Data for E2'!$X$80)</f>
        <v>0</v>
      </c>
      <c r="V109" s="1426">
        <f>IF(ISERROR('O6 Source Data for E2'!AQ$80/'O6 Source Data for E2'!$X$80),"0.00%",'O6 Source Data for E2'!AQ$80/'O6 Source Data for E2'!$X$80)</f>
        <v>0</v>
      </c>
      <c r="W109" s="1426">
        <f>IF(ISERROR('O6 Source Data for E2'!AR$80/'O6 Source Data for E2'!$X$80),"0.00%",'O6 Source Data for E2'!AR$80/'O6 Source Data for E2'!$X$80)</f>
        <v>0</v>
      </c>
      <c r="X109" s="1447"/>
      <c r="Y109" s="1447"/>
      <c r="Z109" s="1447"/>
    </row>
    <row r="110" spans="1:26" s="352" customFormat="1" ht="12.75">
      <c r="A110" s="1444" t="s">
        <v>484</v>
      </c>
      <c r="B110" s="1445" t="s">
        <v>503</v>
      </c>
      <c r="C110" s="1446">
        <f t="shared" si="1"/>
        <v>1</v>
      </c>
      <c r="D110" s="1426">
        <f>IF(ISERROR('O6 Source Data for E2'!Y$82/'O6 Source Data for E2'!$X$82),"0.00%",'O6 Source Data for E2'!Y$82/'O6 Source Data for E2'!$X$82)</f>
        <v>0.83439005833121993</v>
      </c>
      <c r="E110" s="1426">
        <f>IF(ISERROR('O6 Source Data for E2'!Z$82/'O6 Source Data for E2'!$X$82),"0.00%",'O6 Source Data for E2'!Z$82/'O6 Source Data for E2'!$X$82)</f>
        <v>0.10271366979457267</v>
      </c>
      <c r="F110" s="1426">
        <f>IF(ISERROR('O6 Source Data for E2'!AA$82/'O6 Source Data for E2'!$X$82),"0.00%",'O6 Source Data for E2'!AA$82/'O6 Source Data for E2'!$X$82)</f>
        <v>1.1919857976160284E-2</v>
      </c>
      <c r="G110" s="1426">
        <f>IF(ISERROR('O6 Source Data for E2'!AB$82/'O6 Source Data for E2'!$X$82),"0.00%",'O6 Source Data for E2'!AB$82/'O6 Source Data for E2'!$X$82)</f>
        <v>0</v>
      </c>
      <c r="H110" s="1426">
        <f>IF(ISERROR('O6 Source Data for E2'!AC$82/'O6 Source Data for E2'!$X$82),"0.00%",'O6 Source Data for E2'!AC$82/'O6 Source Data for E2'!$X$82)</f>
        <v>0</v>
      </c>
      <c r="I110" s="1426">
        <f>IF(ISERROR('O6 Source Data for E2'!AD$82/'O6 Source Data for E2'!$X$82),"0.00%",'O6 Source Data for E2'!AD$82/'O6 Source Data for E2'!$X$82)</f>
        <v>0</v>
      </c>
      <c r="J110" s="1426">
        <f>IF(ISERROR('O6 Source Data for E2'!AE$82/'O6 Source Data for E2'!$X$82),"0.00%",'O6 Source Data for E2'!AE$82/'O6 Source Data for E2'!$X$82)</f>
        <v>4.9454729901090538E-2</v>
      </c>
      <c r="K110" s="1426">
        <f>IF(ISERROR('O6 Source Data for E2'!AF$82/'O6 Source Data for E2'!$X$82),"0.00%",'O6 Source Data for E2'!AF$82/'O6 Source Data for E2'!$X$82)</f>
        <v>0</v>
      </c>
      <c r="L110" s="1426">
        <f>IF(ISERROR('O6 Source Data for E2'!AG$82/'O6 Source Data for E2'!$X$82),"0.00%",'O6 Source Data for E2'!AG$82/'O6 Source Data for E2'!$X$82)</f>
        <v>1.5216839969566321E-3</v>
      </c>
      <c r="M110" s="1426">
        <f>IF(ISERROR('O6 Source Data for E2'!AH$82/'O6 Source Data for E2'!$X$82),"0.00%",'O6 Source Data for E2'!AH$82/'O6 Source Data for E2'!$X$82)</f>
        <v>0</v>
      </c>
      <c r="N110" s="1426">
        <f>IF(ISERROR('O6 Source Data for E2'!AI$82/'O6 Source Data for E2'!$X$82),"0.00%",'O6 Source Data for E2'!AI$82/'O6 Source Data for E2'!$X$82)</f>
        <v>0</v>
      </c>
      <c r="O110" s="1426">
        <f>IF(ISERROR('O6 Source Data for E2'!AJ$82/'O6 Source Data for E2'!$X$82),"0.00%",'O6 Source Data for E2'!AJ$82/'O6 Source Data for E2'!$X$82)</f>
        <v>0</v>
      </c>
      <c r="P110" s="1426">
        <f>IF(ISERROR('O6 Source Data for E2'!AK$82/'O6 Source Data for E2'!$X$82),"0.00%",'O6 Source Data for E2'!AK$82/'O6 Source Data for E2'!$X$82)</f>
        <v>0</v>
      </c>
      <c r="Q110" s="1426">
        <f>IF(ISERROR('O6 Source Data for E2'!AL$82/'O6 Source Data for E2'!$X$82),"0.00%",'O6 Source Data for E2'!AL$82/'O6 Source Data for E2'!$X$82)</f>
        <v>0</v>
      </c>
      <c r="R110" s="1426">
        <f>IF(ISERROR('O6 Source Data for E2'!AM$82/'O6 Source Data for E2'!$X$82),"0.00%",'O6 Source Data for E2'!AM$82/'O6 Source Data for E2'!$X$82)</f>
        <v>0</v>
      </c>
      <c r="S110" s="1426">
        <f>IF(ISERROR('O6 Source Data for E2'!AN$82/'O6 Source Data for E2'!$X$82),"0.00%",'O6 Source Data for E2'!AN$82/'O6 Source Data for E2'!$X$82)</f>
        <v>0</v>
      </c>
      <c r="T110" s="1426">
        <f>IF(ISERROR('O6 Source Data for E2'!AO$82/'O6 Source Data for E2'!$X$82),"0.00%",'O6 Source Data for E2'!AO$82/'O6 Source Data for E2'!$X$82)</f>
        <v>0</v>
      </c>
      <c r="U110" s="1426">
        <f>IF(ISERROR('O6 Source Data for E2'!AP$82/'O6 Source Data for E2'!$X$82),"0.00%",'O6 Source Data for E2'!AP$82/'O6 Source Data for E2'!$X$82)</f>
        <v>0</v>
      </c>
      <c r="V110" s="1426">
        <f>IF(ISERROR('O6 Source Data for E2'!AQ$82/'O6 Source Data for E2'!$X$82),"0.00%",'O6 Source Data for E2'!AQ$82/'O6 Source Data for E2'!$X$82)</f>
        <v>0</v>
      </c>
      <c r="W110" s="1426">
        <f>IF(ISERROR('O6 Source Data for E2'!AR$82/'O6 Source Data for E2'!$X$82),"0.00%",'O6 Source Data for E2'!AR$82/'O6 Source Data for E2'!$X$82)</f>
        <v>0</v>
      </c>
      <c r="X110" s="1447"/>
      <c r="Y110" s="1447"/>
      <c r="Z110" s="1447"/>
    </row>
    <row r="111" spans="1:26" s="352" customFormat="1" ht="12.75">
      <c r="A111" s="1444" t="s">
        <v>485</v>
      </c>
      <c r="B111" s="1445" t="s">
        <v>504</v>
      </c>
      <c r="C111" s="1446">
        <f t="shared" si="1"/>
        <v>1</v>
      </c>
      <c r="D111" s="1426">
        <f>IF(ISERROR('O6 Source Data for E2'!Y$86/'O6 Source Data for E2'!$X$86),"0.00%",'O6 Source Data for E2'!Y$86/'O6 Source Data for E2'!$X$86)</f>
        <v>0.69437116143601862</v>
      </c>
      <c r="E111" s="1426">
        <f>IF(ISERROR('O6 Source Data for E2'!Z$86/'O6 Source Data for E2'!$X$86),"0.00%",'O6 Source Data for E2'!Z$86/'O6 Source Data for E2'!$X$86)</f>
        <v>0.23078871277516305</v>
      </c>
      <c r="F111" s="1426">
        <f>IF(ISERROR('O6 Source Data for E2'!AA$86/'O6 Source Data for E2'!$X$86),"0.00%",'O6 Source Data for E2'!AA$86/'O6 Source Data for E2'!$X$86)</f>
        <v>0</v>
      </c>
      <c r="G111" s="1426">
        <f>IF(ISERROR('O6 Source Data for E2'!AB$86/'O6 Source Data for E2'!$X$86),"0.00%",'O6 Source Data for E2'!AB$86/'O6 Source Data for E2'!$X$86)</f>
        <v>0</v>
      </c>
      <c r="H111" s="1426">
        <f>IF(ISERROR('O6 Source Data for E2'!AC$86/'O6 Source Data for E2'!$X$86),"0.00%",'O6 Source Data for E2'!AC$86/'O6 Source Data for E2'!$X$86)</f>
        <v>0</v>
      </c>
      <c r="I111" s="1426">
        <f>IF(ISERROR('O6 Source Data for E2'!AD$86/'O6 Source Data for E2'!$X$86),"0.00%",'O6 Source Data for E2'!AD$86/'O6 Source Data for E2'!$X$86)</f>
        <v>0</v>
      </c>
      <c r="J111" s="1426">
        <f>IF(ISERROR('O6 Source Data for E2'!AE$86/'O6 Source Data for E2'!$X$86),"0.00%",'O6 Source Data for E2'!AE$86/'O6 Source Data for E2'!$X$86)</f>
        <v>7.4080327557459746E-2</v>
      </c>
      <c r="K111" s="1426">
        <f>IF(ISERROR('O6 Source Data for E2'!AF$86/'O6 Source Data for E2'!$X$86),"0.00%",'O6 Source Data for E2'!AF$86/'O6 Source Data for E2'!$X$86)</f>
        <v>0</v>
      </c>
      <c r="L111" s="1426">
        <f>IF(ISERROR('O6 Source Data for E2'!AG$86/'O6 Source Data for E2'!$X$86),"0.00%",'O6 Source Data for E2'!AG$86/'O6 Source Data for E2'!$X$86)</f>
        <v>7.5979823135856144E-4</v>
      </c>
      <c r="M111" s="1426">
        <f>IF(ISERROR('O6 Source Data for E2'!AH$86/'O6 Source Data for E2'!$X$86),"0.00%",'O6 Source Data for E2'!AH$86/'O6 Source Data for E2'!$X$86)</f>
        <v>0</v>
      </c>
      <c r="N111" s="1426">
        <f>IF(ISERROR('O6 Source Data for E2'!AI$86/'O6 Source Data for E2'!$X$86),"0.00%",'O6 Source Data for E2'!AI$86/'O6 Source Data for E2'!$X$86)</f>
        <v>0</v>
      </c>
      <c r="O111" s="1426">
        <f>IF(ISERROR('O6 Source Data for E2'!AJ$86/'O6 Source Data for E2'!$X$86),"0.00%",'O6 Source Data for E2'!AJ$86/'O6 Source Data for E2'!$X$86)</f>
        <v>0</v>
      </c>
      <c r="P111" s="1426">
        <f>IF(ISERROR('O6 Source Data for E2'!AK$86/'O6 Source Data for E2'!$X$86),"0.00%",'O6 Source Data for E2'!AK$86/'O6 Source Data for E2'!$X$86)</f>
        <v>0</v>
      </c>
      <c r="Q111" s="1426">
        <f>IF(ISERROR('O6 Source Data for E2'!AL$86/'O6 Source Data for E2'!$X$86),"0.00%",'O6 Source Data for E2'!AL$86/'O6 Source Data for E2'!$X$86)</f>
        <v>0</v>
      </c>
      <c r="R111" s="1426">
        <f>IF(ISERROR('O6 Source Data for E2'!AM$86/'O6 Source Data for E2'!$X$86),"0.00%",'O6 Source Data for E2'!AM$86/'O6 Source Data for E2'!$X$86)</f>
        <v>0</v>
      </c>
      <c r="S111" s="1426">
        <f>IF(ISERROR('O6 Source Data for E2'!AN$86/'O6 Source Data for E2'!$X$86),"0.00%",'O6 Source Data for E2'!AN$86/'O6 Source Data for E2'!$X$86)</f>
        <v>0</v>
      </c>
      <c r="T111" s="1426">
        <f>IF(ISERROR('O6 Source Data for E2'!AO$86/'O6 Source Data for E2'!$X$86),"0.00%",'O6 Source Data for E2'!AO$86/'O6 Source Data for E2'!$X$86)</f>
        <v>0</v>
      </c>
      <c r="U111" s="1426">
        <f>IF(ISERROR('O6 Source Data for E2'!AP$86/'O6 Source Data for E2'!$X$86),"0.00%",'O6 Source Data for E2'!AP$86/'O6 Source Data for E2'!$X$86)</f>
        <v>0</v>
      </c>
      <c r="V111" s="1426">
        <f>IF(ISERROR('O6 Source Data for E2'!AQ$86/'O6 Source Data for E2'!$X$86),"0.00%",'O6 Source Data for E2'!AQ$86/'O6 Source Data for E2'!$X$86)</f>
        <v>0</v>
      </c>
      <c r="W111" s="1426">
        <f>IF(ISERROR('O6 Source Data for E2'!AR$86/'O6 Source Data for E2'!$X$86),"0.00%",'O6 Source Data for E2'!AR$86/'O6 Source Data for E2'!$X$86)</f>
        <v>0</v>
      </c>
      <c r="X111" s="1447"/>
      <c r="Y111" s="1447"/>
      <c r="Z111" s="1447"/>
    </row>
    <row r="112" spans="1:26" s="352" customFormat="1" ht="12.75">
      <c r="A112" s="1444" t="s">
        <v>486</v>
      </c>
      <c r="B112" s="1445" t="s">
        <v>505</v>
      </c>
      <c r="C112" s="1446">
        <f t="shared" si="1"/>
        <v>0.99999999999999989</v>
      </c>
      <c r="D112" s="1426">
        <f>IF(ISERROR('O6 Source Data for E2'!Y$90/'O6 Source Data for E2'!$X$90),"0.00%",'O6 Source Data for E2'!Y$90/'O6 Source Data for E2'!$X$90)</f>
        <v>0.72355555555555551</v>
      </c>
      <c r="E112" s="1426">
        <f>IF(ISERROR('O6 Source Data for E2'!Z$90/'O6 Source Data for E2'!$X$90),"0.00%",'O6 Source Data for E2'!Z$90/'O6 Source Data for E2'!$X$90)</f>
        <v>0.23982222222222221</v>
      </c>
      <c r="F112" s="1426">
        <f>IF(ISERROR('O6 Source Data for E2'!AA$90/'O6 Source Data for E2'!$X$90),"0.00%",'O6 Source Data for E2'!AA$90/'O6 Source Data for E2'!$X$90)</f>
        <v>3.6622222222222223E-2</v>
      </c>
      <c r="G112" s="1426">
        <f>IF(ISERROR('O6 Source Data for E2'!AB$90/'O6 Source Data for E2'!$X$90),"0.00%",'O6 Source Data for E2'!AB$90/'O6 Source Data for E2'!$X$90)</f>
        <v>0</v>
      </c>
      <c r="H112" s="1426">
        <f>IF(ISERROR('O6 Source Data for E2'!AC$90/'O6 Source Data for E2'!$X$90),"0.00%",'O6 Source Data for E2'!AC$90/'O6 Source Data for E2'!$X$90)</f>
        <v>0</v>
      </c>
      <c r="I112" s="1426">
        <f>IF(ISERROR('O6 Source Data for E2'!AD$90/'O6 Source Data for E2'!$X$90),"0.00%",'O6 Source Data for E2'!AD$90/'O6 Source Data for E2'!$X$90)</f>
        <v>0</v>
      </c>
      <c r="J112" s="1426">
        <f>IF(ISERROR('O6 Source Data for E2'!AE$90/'O6 Source Data for E2'!$X$90),"0.00%",'O6 Source Data for E2'!AE$90/'O6 Source Data for E2'!$X$90)</f>
        <v>0</v>
      </c>
      <c r="K112" s="1426">
        <f>IF(ISERROR('O6 Source Data for E2'!AF$90/'O6 Source Data for E2'!$X$90),"0.00%",'O6 Source Data for E2'!AF$90/'O6 Source Data for E2'!$X$90)</f>
        <v>0</v>
      </c>
      <c r="L112" s="1426">
        <f>IF(ISERROR('O6 Source Data for E2'!AG$90/'O6 Source Data for E2'!$X$90),"0.00%",'O6 Source Data for E2'!AG$90/'O6 Source Data for E2'!$X$90)</f>
        <v>0</v>
      </c>
      <c r="M112" s="1426">
        <f>IF(ISERROR('O6 Source Data for E2'!AH$90/'O6 Source Data for E2'!$X$90),"0.00%",'O6 Source Data for E2'!AH$90/'O6 Source Data for E2'!$X$90)</f>
        <v>0</v>
      </c>
      <c r="N112" s="1426">
        <f>IF(ISERROR('O6 Source Data for E2'!AI$90/'O6 Source Data for E2'!$X$90),"0.00%",'O6 Source Data for E2'!AI$90/'O6 Source Data for E2'!$X$90)</f>
        <v>0</v>
      </c>
      <c r="O112" s="1426">
        <f>IF(ISERROR('O6 Source Data for E2'!AJ$90/'O6 Source Data for E2'!$X$90),"0.00%",'O6 Source Data for E2'!AJ$90/'O6 Source Data for E2'!$X$90)</f>
        <v>0</v>
      </c>
      <c r="P112" s="1426">
        <f>IF(ISERROR('O6 Source Data for E2'!AK$90/'O6 Source Data for E2'!$X$90),"0.00%",'O6 Source Data for E2'!AK$90/'O6 Source Data for E2'!$X$90)</f>
        <v>0</v>
      </c>
      <c r="Q112" s="1426">
        <f>IF(ISERROR('O6 Source Data for E2'!AL$90/'O6 Source Data for E2'!$X$90),"0.00%",'O6 Source Data for E2'!AL$90/'O6 Source Data for E2'!$X$90)</f>
        <v>0</v>
      </c>
      <c r="R112" s="1426">
        <f>IF(ISERROR('O6 Source Data for E2'!AM$90/'O6 Source Data for E2'!$X$90),"0.00%",'O6 Source Data for E2'!AM$90/'O6 Source Data for E2'!$X$90)</f>
        <v>0</v>
      </c>
      <c r="S112" s="1426">
        <f>IF(ISERROR('O6 Source Data for E2'!AN$90/'O6 Source Data for E2'!$X$90),"0.00%",'O6 Source Data for E2'!AN$90/'O6 Source Data for E2'!$X$90)</f>
        <v>0</v>
      </c>
      <c r="T112" s="1426">
        <f>IF(ISERROR('O6 Source Data for E2'!AO$90/'O6 Source Data for E2'!$X$90),"0.00%",'O6 Source Data for E2'!AO$90/'O6 Source Data for E2'!$X$90)</f>
        <v>0</v>
      </c>
      <c r="U112" s="1426">
        <f>IF(ISERROR('O6 Source Data for E2'!AP$90/'O6 Source Data for E2'!$X$90),"0.00%",'O6 Source Data for E2'!AP$90/'O6 Source Data for E2'!$X$90)</f>
        <v>0</v>
      </c>
      <c r="V112" s="1426">
        <f>IF(ISERROR('O6 Source Data for E2'!AQ$90/'O6 Source Data for E2'!$X$90),"0.00%",'O6 Source Data for E2'!AQ$90/'O6 Source Data for E2'!$X$90)</f>
        <v>0</v>
      </c>
      <c r="W112" s="1426">
        <f>IF(ISERROR('O6 Source Data for E2'!AR$90/'O6 Source Data for E2'!$X$90),"0.00%",'O6 Source Data for E2'!AR$90/'O6 Source Data for E2'!$X$90)</f>
        <v>0</v>
      </c>
      <c r="X112" s="1447"/>
      <c r="Y112" s="1447"/>
      <c r="Z112" s="1447"/>
    </row>
    <row r="113" spans="1:24" s="352" customFormat="1" ht="12.75">
      <c r="A113" s="1444"/>
      <c r="B113" s="1445"/>
      <c r="C113" s="1446"/>
      <c r="D113" s="1426"/>
      <c r="E113" s="1426"/>
      <c r="F113" s="1426"/>
      <c r="G113" s="1426"/>
      <c r="H113" s="1426"/>
      <c r="I113" s="1426"/>
      <c r="J113" s="1426"/>
      <c r="K113" s="1426"/>
      <c r="L113" s="1426"/>
      <c r="M113" s="1426"/>
      <c r="N113" s="1426"/>
      <c r="O113" s="1426"/>
      <c r="P113" s="1426"/>
      <c r="Q113" s="1426"/>
      <c r="R113" s="1426"/>
      <c r="S113" s="1426"/>
      <c r="T113" s="1426"/>
      <c r="U113" s="1426"/>
      <c r="V113" s="1426"/>
      <c r="W113" s="1426"/>
    </row>
    <row r="114" spans="1:24" s="352" customFormat="1" ht="12.75">
      <c r="A114" s="1445" t="s">
        <v>1572</v>
      </c>
      <c r="B114" s="1445"/>
      <c r="C114" s="1446"/>
      <c r="D114" s="1426"/>
      <c r="E114" s="1426"/>
      <c r="F114" s="1426"/>
      <c r="G114" s="1426"/>
      <c r="H114" s="1426"/>
      <c r="I114" s="1426"/>
      <c r="J114" s="1426"/>
      <c r="K114" s="1426"/>
      <c r="L114" s="1426"/>
      <c r="M114" s="1426"/>
      <c r="N114" s="1426"/>
      <c r="O114" s="1426"/>
      <c r="P114" s="1426"/>
      <c r="Q114" s="1426"/>
      <c r="R114" s="1426"/>
      <c r="S114" s="1426"/>
      <c r="T114" s="1426"/>
      <c r="U114" s="1426"/>
      <c r="V114" s="1426"/>
      <c r="W114" s="1426"/>
    </row>
    <row r="115" spans="1:24" s="352" customFormat="1" ht="12.75">
      <c r="A115" s="1444" t="s">
        <v>1505</v>
      </c>
      <c r="B115" s="1445" t="s">
        <v>1195</v>
      </c>
      <c r="C115" s="1446">
        <f t="shared" ref="C115:C120" si="2">IF(+SUM(D115:W115)=0,"-",+SUM(D115:W115))</f>
        <v>1</v>
      </c>
      <c r="D115" s="1426">
        <f>IF(ISERROR('O6 Source Data for E2'!D$102/'O6 Source Data for E2'!$C$102),"0.00%",'O6 Source Data for E2'!D$102/'O6 Source Data for E2'!$C$102)</f>
        <v>0.65291820820210478</v>
      </c>
      <c r="E115" s="1426">
        <f>IF(ISERROR('O6 Source Data for E2'!E$102/'O6 Source Data for E2'!$C$102),"0.00%",'O6 Source Data for E2'!E$102/'O6 Source Data for E2'!$C$102)</f>
        <v>0.21386594634660286</v>
      </c>
      <c r="F115" s="1426">
        <f>IF(ISERROR('O6 Source Data for E2'!F$102/'O6 Source Data for E2'!$C$102),"0.00%",'O6 Source Data for E2'!F$102/'O6 Source Data for E2'!$C$102)</f>
        <v>0.11595847648217347</v>
      </c>
      <c r="G115" s="1426">
        <f>IF(ISERROR('O6 Source Data for E2'!G$102/'O6 Source Data for E2'!$C$102),"0.00%",'O6 Source Data for E2'!G$102/'O6 Source Data for E2'!$C$102)</f>
        <v>0</v>
      </c>
      <c r="H115" s="1426">
        <f>IF(ISERROR('O6 Source Data for E2'!H$102/'O6 Source Data for E2'!$C$102),"0.00%",'O6 Source Data for E2'!H$102/'O6 Source Data for E2'!$C$102)</f>
        <v>0</v>
      </c>
      <c r="I115" s="1426">
        <f>IF(ISERROR('O6 Source Data for E2'!I$102/'O6 Source Data for E2'!$C$102),"0.00%",'O6 Source Data for E2'!I$102/'O6 Source Data for E2'!$C$102)</f>
        <v>0</v>
      </c>
      <c r="J115" s="1426">
        <f>IF(ISERROR('O6 Source Data for E2'!J$102/'O6 Source Data for E2'!$C$102),"0.00%",'O6 Source Data for E2'!J$102/'O6 Source Data for E2'!$C$102)</f>
        <v>1.5873828621026292E-2</v>
      </c>
      <c r="K115" s="1426">
        <f>IF(ISERROR('O6 Source Data for E2'!K$102/'O6 Source Data for E2'!$C$102),"0.00%",'O6 Source Data for E2'!K$102/'O6 Source Data for E2'!$C$102)</f>
        <v>0</v>
      </c>
      <c r="L115" s="1426">
        <f>IF(ISERROR('O6 Source Data for E2'!L$102/'O6 Source Data for E2'!$C$102),"0.00%",'O6 Source Data for E2'!L$102/'O6 Source Data for E2'!$C$102)</f>
        <v>1.3835403480926534E-3</v>
      </c>
      <c r="M115" s="1426">
        <f>IF(ISERROR('O6 Source Data for E2'!M$102/'O6 Source Data for E2'!$C$102),"0.00%",'O6 Source Data for E2'!M$102/'O6 Source Data for E2'!$C$102)</f>
        <v>0</v>
      </c>
      <c r="N115" s="1426">
        <f>IF(ISERROR('O6 Source Data for E2'!N$102/'O6 Source Data for E2'!$C$102),"0.00%",'O6 Source Data for E2'!N$102/'O6 Source Data for E2'!$C$102)</f>
        <v>0</v>
      </c>
      <c r="O115" s="1426">
        <f>IF(ISERROR('O6 Source Data for E2'!O$102/'O6 Source Data for E2'!$C$102),"0.00%",'O6 Source Data for E2'!O$102/'O6 Source Data for E2'!$C$102)</f>
        <v>0</v>
      </c>
      <c r="P115" s="1426">
        <f>IF(ISERROR('O6 Source Data for E2'!P$102/'O6 Source Data for E2'!$C$102),"0.00%",'O6 Source Data for E2'!P$102/'O6 Source Data for E2'!$C$102)</f>
        <v>0</v>
      </c>
      <c r="Q115" s="1426">
        <f>IF(ISERROR('O6 Source Data for E2'!Q$102/'O6 Source Data for E2'!$C$102),"0.00%",'O6 Source Data for E2'!Q$102/'O6 Source Data for E2'!$C$102)</f>
        <v>0</v>
      </c>
      <c r="R115" s="1426">
        <f>IF(ISERROR('O6 Source Data for E2'!R$102/'O6 Source Data for E2'!$C$102),"0.00%",'O6 Source Data for E2'!R$102/'O6 Source Data for E2'!$C$102)</f>
        <v>0</v>
      </c>
      <c r="S115" s="1426">
        <f>IF(ISERROR('O6 Source Data for E2'!S$102/'O6 Source Data for E2'!$C$102),"0.00%",'O6 Source Data for E2'!S$102/'O6 Source Data for E2'!$C$102)</f>
        <v>0</v>
      </c>
      <c r="T115" s="1426">
        <f>IF(ISERROR('O6 Source Data for E2'!T$102/'O6 Source Data for E2'!$C$102),"0.00%",'O6 Source Data for E2'!T$102/'O6 Source Data for E2'!$C$102)</f>
        <v>0</v>
      </c>
      <c r="U115" s="1426">
        <f>IF(ISERROR('O6 Source Data for E2'!U$102/'O6 Source Data for E2'!$C$102),"0.00%",'O6 Source Data for E2'!U$102/'O6 Source Data for E2'!$C$102)</f>
        <v>0</v>
      </c>
      <c r="V115" s="1426">
        <f>IF(ISERROR('O6 Source Data for E2'!V$102/'O6 Source Data for E2'!$C$102),"0.00%",'O6 Source Data for E2'!V$102/'O6 Source Data for E2'!$C$102)</f>
        <v>0</v>
      </c>
      <c r="W115" s="1426">
        <f>IF(ISERROR('O6 Source Data for E2'!W$102/'O6 Source Data for E2'!$C$102),"0.00%",'O6 Source Data for E2'!W$102/'O6 Source Data for E2'!$C$102)</f>
        <v>0</v>
      </c>
    </row>
    <row r="116" spans="1:24" s="352" customFormat="1" ht="25.5">
      <c r="A116" s="1444" t="s">
        <v>6</v>
      </c>
      <c r="B116" s="1445" t="s">
        <v>5</v>
      </c>
      <c r="C116" s="1446">
        <f t="shared" si="2"/>
        <v>1</v>
      </c>
      <c r="D116" s="1426">
        <f>IF(ISERROR('O6 Source Data for E2'!D$103/'O6 Source Data for E2'!$C$103),"0.00%",'O6 Source Data for E2'!D$103/'O6 Source Data for E2'!$C$103)</f>
        <v>0.65291820820210478</v>
      </c>
      <c r="E116" s="1426">
        <f>IF(ISERROR('O6 Source Data for E2'!E$103/'O6 Source Data for E2'!$C$103),"0.00%",'O6 Source Data for E2'!E$103/'O6 Source Data for E2'!$C$103)</f>
        <v>0.21386594634660286</v>
      </c>
      <c r="F116" s="1426">
        <f>IF(ISERROR('O6 Source Data for E2'!F$103/'O6 Source Data for E2'!$C$103),"0.00%",'O6 Source Data for E2'!F$103/'O6 Source Data for E2'!$C$103)</f>
        <v>0.11595847648217347</v>
      </c>
      <c r="G116" s="1426">
        <f>IF(ISERROR('O6 Source Data for E2'!G$103/'O6 Source Data for E2'!$C$103),"0.00%",'O6 Source Data for E2'!G$103/'O6 Source Data for E2'!$C$103)</f>
        <v>0</v>
      </c>
      <c r="H116" s="1426">
        <f>IF(ISERROR('O6 Source Data for E2'!H$103/'O6 Source Data for E2'!$C$103),"0.00%",'O6 Source Data for E2'!H$103/'O6 Source Data for E2'!$C$103)</f>
        <v>0</v>
      </c>
      <c r="I116" s="1426">
        <f>IF(ISERROR('O6 Source Data for E2'!I$103/'O6 Source Data for E2'!$C$103),"0.00%",'O6 Source Data for E2'!I$103/'O6 Source Data for E2'!$C$103)</f>
        <v>0</v>
      </c>
      <c r="J116" s="1426">
        <f>IF(ISERROR('O6 Source Data for E2'!J$103/'O6 Source Data for E2'!$C$103),"0.00%",'O6 Source Data for E2'!J$103/'O6 Source Data for E2'!$C$103)</f>
        <v>1.5873828621026292E-2</v>
      </c>
      <c r="K116" s="1426">
        <f>IF(ISERROR('O6 Source Data for E2'!K$103/'O6 Source Data for E2'!$C$103),"0.00%",'O6 Source Data for E2'!K$103/'O6 Source Data for E2'!$C$103)</f>
        <v>0</v>
      </c>
      <c r="L116" s="1426">
        <f>IF(ISERROR('O6 Source Data for E2'!L$103/'O6 Source Data for E2'!$C$103),"0.00%",'O6 Source Data for E2'!L$103/'O6 Source Data for E2'!$C$103)</f>
        <v>1.3835403480926534E-3</v>
      </c>
      <c r="M116" s="1426">
        <f>IF(ISERROR('O6 Source Data for E2'!M$103/'O6 Source Data for E2'!$C$103),"0.00%",'O6 Source Data for E2'!M$103/'O6 Source Data for E2'!$C$103)</f>
        <v>0</v>
      </c>
      <c r="N116" s="1426">
        <f>IF(ISERROR('O6 Source Data for E2'!N$103/'O6 Source Data for E2'!$C$103),"0.00%",'O6 Source Data for E2'!N$103/'O6 Source Data for E2'!$C$103)</f>
        <v>0</v>
      </c>
      <c r="O116" s="1426">
        <f>IF(ISERROR('O6 Source Data for E2'!O$103/'O6 Source Data for E2'!$C$103),"0.00%",'O6 Source Data for E2'!O$103/'O6 Source Data for E2'!$C$103)</f>
        <v>0</v>
      </c>
      <c r="P116" s="1426">
        <f>IF(ISERROR('O6 Source Data for E2'!P$103/'O6 Source Data for E2'!$C$103),"0.00%",'O6 Source Data for E2'!P$103/'O6 Source Data for E2'!$C$103)</f>
        <v>0</v>
      </c>
      <c r="Q116" s="1426">
        <f>IF(ISERROR('O6 Source Data for E2'!Q$103/'O6 Source Data for E2'!$C$103),"0.00%",'O6 Source Data for E2'!Q$103/'O6 Source Data for E2'!$C$103)</f>
        <v>0</v>
      </c>
      <c r="R116" s="1426">
        <f>IF(ISERROR('O6 Source Data for E2'!R$103/'O6 Source Data for E2'!$C$103),"0.00%",'O6 Source Data for E2'!R$103/'O6 Source Data for E2'!$C$103)</f>
        <v>0</v>
      </c>
      <c r="S116" s="1426">
        <f>IF(ISERROR('O6 Source Data for E2'!S$103/'O6 Source Data for E2'!$C$103),"0.00%",'O6 Source Data for E2'!S$103/'O6 Source Data for E2'!$C$103)</f>
        <v>0</v>
      </c>
      <c r="T116" s="1426">
        <f>IF(ISERROR('O6 Source Data for E2'!T$103/'O6 Source Data for E2'!$C$103),"0.00%",'O6 Source Data for E2'!T$103/'O6 Source Data for E2'!$C$103)</f>
        <v>0</v>
      </c>
      <c r="U116" s="1426">
        <f>IF(ISERROR('O6 Source Data for E2'!U$103/'O6 Source Data for E2'!$C$103),"0.00%",'O6 Source Data for E2'!U$103/'O6 Source Data for E2'!$C$103)</f>
        <v>0</v>
      </c>
      <c r="V116" s="1426">
        <f>IF(ISERROR('O6 Source Data for E2'!V$103/'O6 Source Data for E2'!$C$103),"0.00%",'O6 Source Data for E2'!V$103/'O6 Source Data for E2'!$C$103)</f>
        <v>0</v>
      </c>
      <c r="W116" s="1426">
        <f>IF(ISERROR('O6 Source Data for E2'!W$103/'O6 Source Data for E2'!$C$103),"0.00%",'O6 Source Data for E2'!W$103/'O6 Source Data for E2'!$C$103)</f>
        <v>0</v>
      </c>
    </row>
    <row r="117" spans="1:24" s="352" customFormat="1" ht="12.75">
      <c r="A117" s="1444" t="s">
        <v>1577</v>
      </c>
      <c r="B117" s="1448" t="s">
        <v>1091</v>
      </c>
      <c r="C117" s="1446">
        <f t="shared" si="2"/>
        <v>1.0000000000000002</v>
      </c>
      <c r="D117" s="1426">
        <f>IF(ISERROR('O6 Source Data for E2'!D$163/'O6 Source Data for E2'!$C$163),"0.00%",'O6 Source Data for E2'!D$163/'O6 Source Data for E2'!$C$163)</f>
        <v>0.69274661602840715</v>
      </c>
      <c r="E117" s="1426">
        <f>IF(ISERROR('O6 Source Data for E2'!E$163/'O6 Source Data for E2'!$C$163),"0.00%",'O6 Source Data for E2'!E$163/'O6 Source Data for E2'!$C$163)</f>
        <v>0.1832532928680364</v>
      </c>
      <c r="F117" s="1426">
        <f>IF(ISERROR('O6 Source Data for E2'!F$163/'O6 Source Data for E2'!$C$163),"0.00%",'O6 Source Data for E2'!F$163/'O6 Source Data for E2'!$C$163)</f>
        <v>0.1096468472184683</v>
      </c>
      <c r="G117" s="1426">
        <f>IF(ISERROR('O6 Source Data for E2'!G$163/'O6 Source Data for E2'!$C$163),"0.00%",'O6 Source Data for E2'!G$163/'O6 Source Data for E2'!$C$163)</f>
        <v>0</v>
      </c>
      <c r="H117" s="1426">
        <f>IF(ISERROR('O6 Source Data for E2'!H$163/'O6 Source Data for E2'!$C$163),"0.00%",'O6 Source Data for E2'!H$163/'O6 Source Data for E2'!$C$163)</f>
        <v>0</v>
      </c>
      <c r="I117" s="1426">
        <f>IF(ISERROR('O6 Source Data for E2'!I$163/'O6 Source Data for E2'!$C$163),"0.00%",'O6 Source Data for E2'!I$163/'O6 Source Data for E2'!$C$163)</f>
        <v>0</v>
      </c>
      <c r="J117" s="1426">
        <f>IF(ISERROR('O6 Source Data for E2'!J$163/'O6 Source Data for E2'!$C$163),"0.00%",'O6 Source Data for E2'!J$163/'O6 Source Data for E2'!$C$163)</f>
        <v>1.2917625478451971E-2</v>
      </c>
      <c r="K117" s="1426">
        <f>IF(ISERROR('O6 Source Data for E2'!K$163/'O6 Source Data for E2'!$C$163),"0.00%",'O6 Source Data for E2'!K$163/'O6 Source Data for E2'!$C$163)</f>
        <v>0</v>
      </c>
      <c r="L117" s="1426">
        <f>IF(ISERROR('O6 Source Data for E2'!L$163/'O6 Source Data for E2'!$C$163),"0.00%",'O6 Source Data for E2'!L$163/'O6 Source Data for E2'!$C$163)</f>
        <v>1.4356184066363321E-3</v>
      </c>
      <c r="M117" s="1426">
        <f>IF(ISERROR('O6 Source Data for E2'!M$163/'O6 Source Data for E2'!$C$163),"0.00%",'O6 Source Data for E2'!M$163/'O6 Source Data for E2'!$C$163)</f>
        <v>0</v>
      </c>
      <c r="N117" s="1426">
        <f>IF(ISERROR('O6 Source Data for E2'!N$163/'O6 Source Data for E2'!$C$163),"0.00%",'O6 Source Data for E2'!N$163/'O6 Source Data for E2'!$C$163)</f>
        <v>0</v>
      </c>
      <c r="O117" s="1426">
        <f>IF(ISERROR('O6 Source Data for E2'!O$163/'O6 Source Data for E2'!$C$163),"0.00%",'O6 Source Data for E2'!O$163/'O6 Source Data for E2'!$C$163)</f>
        <v>0</v>
      </c>
      <c r="P117" s="1426">
        <f>IF(ISERROR('O6 Source Data for E2'!P$163/'O6 Source Data for E2'!$C$163),"0.00%",'O6 Source Data for E2'!P$163/'O6 Source Data for E2'!$C$163)</f>
        <v>0</v>
      </c>
      <c r="Q117" s="1426">
        <f>IF(ISERROR('O6 Source Data for E2'!Q$163/'O6 Source Data for E2'!$C$163),"0.00%",'O6 Source Data for E2'!Q$163/'O6 Source Data for E2'!$C$163)</f>
        <v>0</v>
      </c>
      <c r="R117" s="1426">
        <f>IF(ISERROR('O6 Source Data for E2'!R$163/'O6 Source Data for E2'!$C$163),"0.00%",'O6 Source Data for E2'!R$163/'O6 Source Data for E2'!$C$163)</f>
        <v>0</v>
      </c>
      <c r="S117" s="1426">
        <f>IF(ISERROR('O6 Source Data for E2'!S$163/'O6 Source Data for E2'!$C$163),"0.00%",'O6 Source Data for E2'!S$163/'O6 Source Data for E2'!$C$163)</f>
        <v>0</v>
      </c>
      <c r="T117" s="1426">
        <f>IF(ISERROR('O6 Source Data for E2'!T$163/'O6 Source Data for E2'!$C$163),"0.00%",'O6 Source Data for E2'!T$163/'O6 Source Data for E2'!$C$163)</f>
        <v>0</v>
      </c>
      <c r="U117" s="1426">
        <f>IF(ISERROR('O6 Source Data for E2'!U$163/'O6 Source Data for E2'!$C$163),"0.00%",'O6 Source Data for E2'!U$163/'O6 Source Data for E2'!$C$163)</f>
        <v>0</v>
      </c>
      <c r="V117" s="1426">
        <f>IF(ISERROR('O6 Source Data for E2'!V$163/'O6 Source Data for E2'!$C$163),"0.00%",'O6 Source Data for E2'!V$163/'O6 Source Data for E2'!$C$163)</f>
        <v>0</v>
      </c>
      <c r="W117" s="1426">
        <f>IF(ISERROR('O6 Source Data for E2'!W$163/'O6 Source Data for E2'!$C$163),"0.00%",'O6 Source Data for E2'!W$163/'O6 Source Data for E2'!$C$163)</f>
        <v>0</v>
      </c>
    </row>
    <row r="118" spans="1:24" s="351" customFormat="1" ht="12.75">
      <c r="A118" s="459" t="s">
        <v>434</v>
      </c>
      <c r="B118" s="1309" t="s">
        <v>436</v>
      </c>
      <c r="C118" s="2024">
        <f t="shared" si="2"/>
        <v>1.0000000000000002</v>
      </c>
      <c r="D118" s="1426">
        <f>D117</f>
        <v>0.69274661602840715</v>
      </c>
      <c r="E118" s="1426">
        <f t="shared" ref="E118:W118" si="3">E117</f>
        <v>0.1832532928680364</v>
      </c>
      <c r="F118" s="1426">
        <f t="shared" si="3"/>
        <v>0.1096468472184683</v>
      </c>
      <c r="G118" s="1426">
        <f t="shared" si="3"/>
        <v>0</v>
      </c>
      <c r="H118" s="1426">
        <f t="shared" si="3"/>
        <v>0</v>
      </c>
      <c r="I118" s="1426">
        <f t="shared" si="3"/>
        <v>0</v>
      </c>
      <c r="J118" s="1426">
        <f t="shared" si="3"/>
        <v>1.2917625478451971E-2</v>
      </c>
      <c r="K118" s="1426">
        <f t="shared" si="3"/>
        <v>0</v>
      </c>
      <c r="L118" s="1426">
        <f t="shared" si="3"/>
        <v>1.4356184066363321E-3</v>
      </c>
      <c r="M118" s="1426">
        <f t="shared" si="3"/>
        <v>0</v>
      </c>
      <c r="N118" s="1426">
        <f t="shared" si="3"/>
        <v>0</v>
      </c>
      <c r="O118" s="1426">
        <f t="shared" si="3"/>
        <v>0</v>
      </c>
      <c r="P118" s="1426">
        <f t="shared" si="3"/>
        <v>0</v>
      </c>
      <c r="Q118" s="1426">
        <f t="shared" si="3"/>
        <v>0</v>
      </c>
      <c r="R118" s="1426">
        <f t="shared" si="3"/>
        <v>0</v>
      </c>
      <c r="S118" s="1426">
        <f t="shared" si="3"/>
        <v>0</v>
      </c>
      <c r="T118" s="1426">
        <f t="shared" si="3"/>
        <v>0</v>
      </c>
      <c r="U118" s="1426">
        <f t="shared" si="3"/>
        <v>0</v>
      </c>
      <c r="V118" s="1426">
        <f t="shared" si="3"/>
        <v>0</v>
      </c>
      <c r="W118" s="1426">
        <f t="shared" si="3"/>
        <v>0</v>
      </c>
      <c r="X118" s="1426"/>
    </row>
    <row r="119" spans="1:24" s="351" customFormat="1" ht="12.75">
      <c r="A119" s="459" t="s">
        <v>1312</v>
      </c>
      <c r="B119" s="590" t="s">
        <v>435</v>
      </c>
      <c r="C119" s="2024">
        <f t="shared" si="2"/>
        <v>0.99999999999999989</v>
      </c>
      <c r="D119" s="1426">
        <f>IF(ISERROR('O6 Source Data for E2'!D105/'O6 Source Data for E2'!$C105*(1-'I5.1 Misc Data'!$D21)+'O6 Source Data for E2'!D106/'O6 Source Data for E2'!$C106*'I5.1 Misc Data'!$D21), 0, 'O6 Source Data for E2'!D105/'O6 Source Data for E2'!$C105*(1-'I5.1 Misc Data'!$D21)+'O6 Source Data for E2'!D106/'O6 Source Data for E2'!$C106*'I5.1 Misc Data'!$D21)</f>
        <v>0.67271846106359168</v>
      </c>
      <c r="E119" s="1426">
        <f>IF(ISERROR('O6 Source Data for E2'!E105/'O6 Source Data for E2'!$C105*(1-'I5.1 Misc Data'!$D21)+'O6 Source Data for E2'!E106/'O6 Source Data for E2'!$C106*'I5.1 Misc Data'!$D21), 0, 'O6 Source Data for E2'!E105/'O6 Source Data for E2'!$C105*(1-'I5.1 Misc Data'!$D21)+'O6 Source Data for E2'!E106/'O6 Source Data for E2'!$C106*'I5.1 Misc Data'!$D21)</f>
        <v>0.21847374099146782</v>
      </c>
      <c r="F119" s="1426">
        <f>IF(ISERROR('O6 Source Data for E2'!F105/'O6 Source Data for E2'!$C105*(1-'I5.1 Misc Data'!$D21)+'O6 Source Data for E2'!F106/'O6 Source Data for E2'!$C106*'I5.1 Misc Data'!$D21), 0, 'O6 Source Data for E2'!F105/'O6 Source Data for E2'!$C105*(1-'I5.1 Misc Data'!$D21)+'O6 Source Data for E2'!F106/'O6 Source Data for E2'!$C106*'I5.1 Misc Data'!$D21)</f>
        <v>8.6851535861356965E-2</v>
      </c>
      <c r="G119" s="1426">
        <f>IF(ISERROR('O6 Source Data for E2'!G105/'O6 Source Data for E2'!$C105*(1-'I5.1 Misc Data'!$D21)+'O6 Source Data for E2'!G106/'O6 Source Data for E2'!$C106*'I5.1 Misc Data'!$D21), 0, 'O6 Source Data for E2'!G105/'O6 Source Data for E2'!$C105*(1-'I5.1 Misc Data'!$D21)+'O6 Source Data for E2'!G106/'O6 Source Data for E2'!$C106*'I5.1 Misc Data'!$D21)</f>
        <v>0</v>
      </c>
      <c r="H119" s="1426">
        <f>IF(ISERROR('O6 Source Data for E2'!H105/'O6 Source Data for E2'!$C105*(1-'I5.1 Misc Data'!$D21)+'O6 Source Data for E2'!H106/'O6 Source Data for E2'!$C106*'I5.1 Misc Data'!$D21), 0, 'O6 Source Data for E2'!H105/'O6 Source Data for E2'!$C105*(1-'I5.1 Misc Data'!$D21)+'O6 Source Data for E2'!H106/'O6 Source Data for E2'!$C106*'I5.1 Misc Data'!$D21)</f>
        <v>0</v>
      </c>
      <c r="I119" s="1426">
        <f>IF(ISERROR('O6 Source Data for E2'!I105/'O6 Source Data for E2'!$C105*(1-'I5.1 Misc Data'!$D21)+'O6 Source Data for E2'!I106/'O6 Source Data for E2'!$C106*'I5.1 Misc Data'!$D21), 0, 'O6 Source Data for E2'!I105/'O6 Source Data for E2'!$C105*(1-'I5.1 Misc Data'!$D21)+'O6 Source Data for E2'!I106/'O6 Source Data for E2'!$C106*'I5.1 Misc Data'!$D21)</f>
        <v>0</v>
      </c>
      <c r="J119" s="1426">
        <f>IF(ISERROR('O6 Source Data for E2'!J105/'O6 Source Data for E2'!$C105*(1-'I5.1 Misc Data'!$D21)+'O6 Source Data for E2'!J106/'O6 Source Data for E2'!$C106*'I5.1 Misc Data'!$D21), 0, 'O6 Source Data for E2'!J105/'O6 Source Data for E2'!$C105*(1-'I5.1 Misc Data'!$D21)+'O6 Source Data for E2'!J106/'O6 Source Data for E2'!$C106*'I5.1 Misc Data'!$D21)</f>
        <v>2.0245290691190403E-2</v>
      </c>
      <c r="K119" s="1426">
        <f>IF(ISERROR('O6 Source Data for E2'!K105/'O6 Source Data for E2'!$C105*(1-'I5.1 Misc Data'!$D21)+'O6 Source Data for E2'!K106/'O6 Source Data for E2'!$C106*'I5.1 Misc Data'!$D21), 0, 'O6 Source Data for E2'!K105/'O6 Source Data for E2'!$C105*(1-'I5.1 Misc Data'!$D21)+'O6 Source Data for E2'!K106/'O6 Source Data for E2'!$C106*'I5.1 Misc Data'!$D21)</f>
        <v>0</v>
      </c>
      <c r="L119" s="1426">
        <f>IF(ISERROR('O6 Source Data for E2'!L105/'O6 Source Data for E2'!$C105*(1-'I5.1 Misc Data'!$D21)+'O6 Source Data for E2'!L106/'O6 Source Data for E2'!$C106*'I5.1 Misc Data'!$D21), 0, 'O6 Source Data for E2'!L105/'O6 Source Data for E2'!$C105*(1-'I5.1 Misc Data'!$D21)+'O6 Source Data for E2'!L106/'O6 Source Data for E2'!$C106*'I5.1 Misc Data'!$D21)</f>
        <v>1.7109713923929848E-3</v>
      </c>
      <c r="M119" s="1426">
        <f>IF(ISERROR('O6 Source Data for E2'!M105/'O6 Source Data for E2'!$C105*(1-'I5.1 Misc Data'!$D21)+'O6 Source Data for E2'!M106/'O6 Source Data for E2'!$C106*'I5.1 Misc Data'!$D21), 0, 'O6 Source Data for E2'!M105/'O6 Source Data for E2'!$C105*(1-'I5.1 Misc Data'!$D21)+'O6 Source Data for E2'!M106/'O6 Source Data for E2'!$C106*'I5.1 Misc Data'!$D21)</f>
        <v>0</v>
      </c>
      <c r="N119" s="1426">
        <f>IF(ISERROR('O6 Source Data for E2'!N105/'O6 Source Data for E2'!$C105*(1-'I5.1 Misc Data'!$D21)+'O6 Source Data for E2'!N106/'O6 Source Data for E2'!$C106*'I5.1 Misc Data'!$D21), 0, 'O6 Source Data for E2'!N105/'O6 Source Data for E2'!$C105*(1-'I5.1 Misc Data'!$D21)+'O6 Source Data for E2'!N106/'O6 Source Data for E2'!$C106*'I5.1 Misc Data'!$D21)</f>
        <v>0</v>
      </c>
      <c r="O119" s="1426">
        <f>IF(ISERROR('O6 Source Data for E2'!O105/'O6 Source Data for E2'!$C105*(1-'I5.1 Misc Data'!$D21)+'O6 Source Data for E2'!O106/'O6 Source Data for E2'!$C106*'I5.1 Misc Data'!$D21), 0, 'O6 Source Data for E2'!O105/'O6 Source Data for E2'!$C105*(1-'I5.1 Misc Data'!$D21)+'O6 Source Data for E2'!O106/'O6 Source Data for E2'!$C106*'I5.1 Misc Data'!$D21)</f>
        <v>0</v>
      </c>
      <c r="P119" s="1426">
        <f>IF(ISERROR('O6 Source Data for E2'!P105/'O6 Source Data for E2'!$C105*(1-'I5.1 Misc Data'!$D21)+'O6 Source Data for E2'!P106/'O6 Source Data for E2'!$C106*'I5.1 Misc Data'!$D21), 0, 'O6 Source Data for E2'!P105/'O6 Source Data for E2'!$C105*(1-'I5.1 Misc Data'!$D21)+'O6 Source Data for E2'!P106/'O6 Source Data for E2'!$C106*'I5.1 Misc Data'!$D21)</f>
        <v>0</v>
      </c>
      <c r="Q119" s="1426">
        <f>IF(ISERROR('O6 Source Data for E2'!Q105/'O6 Source Data for E2'!$C105*(1-'I5.1 Misc Data'!$D21)+'O6 Source Data for E2'!Q106/'O6 Source Data for E2'!$C106*'I5.1 Misc Data'!$D21), 0, 'O6 Source Data for E2'!Q105/'O6 Source Data for E2'!$C105*(1-'I5.1 Misc Data'!$D21)+'O6 Source Data for E2'!Q106/'O6 Source Data for E2'!$C106*'I5.1 Misc Data'!$D21)</f>
        <v>0</v>
      </c>
      <c r="R119" s="1426">
        <f>IF(ISERROR('O6 Source Data for E2'!R105/'O6 Source Data for E2'!$C105*(1-'I5.1 Misc Data'!$D21)+'O6 Source Data for E2'!R106/'O6 Source Data for E2'!$C106*'I5.1 Misc Data'!$D21), 0, 'O6 Source Data for E2'!R105/'O6 Source Data for E2'!$C105*(1-'I5.1 Misc Data'!$D21)+'O6 Source Data for E2'!R106/'O6 Source Data for E2'!$C106*'I5.1 Misc Data'!$D21)</f>
        <v>0</v>
      </c>
      <c r="S119" s="1426">
        <f>IF(ISERROR('O6 Source Data for E2'!S105/'O6 Source Data for E2'!$C105*(1-'I5.1 Misc Data'!$D21)+'O6 Source Data for E2'!S106/'O6 Source Data for E2'!$C106*'I5.1 Misc Data'!$D21), 0, 'O6 Source Data for E2'!S105/'O6 Source Data for E2'!$C105*(1-'I5.1 Misc Data'!$D21)+'O6 Source Data for E2'!S106/'O6 Source Data for E2'!$C106*'I5.1 Misc Data'!$D21)</f>
        <v>0</v>
      </c>
      <c r="T119" s="1426">
        <f>IF(ISERROR('O6 Source Data for E2'!T105/'O6 Source Data for E2'!$C105*(1-'I5.1 Misc Data'!$D21)+'O6 Source Data for E2'!T106/'O6 Source Data for E2'!$C106*'I5.1 Misc Data'!$D21), 0, 'O6 Source Data for E2'!T105/'O6 Source Data for E2'!$C105*(1-'I5.1 Misc Data'!$D21)+'O6 Source Data for E2'!T106/'O6 Source Data for E2'!$C106*'I5.1 Misc Data'!$D21)</f>
        <v>0</v>
      </c>
      <c r="U119" s="1426">
        <f>IF(ISERROR('O6 Source Data for E2'!U105/'O6 Source Data for E2'!$C105*(1-'I5.1 Misc Data'!$D21)+'O6 Source Data for E2'!U106/'O6 Source Data for E2'!$C106*'I5.1 Misc Data'!$D21), 0, 'O6 Source Data for E2'!U105/'O6 Source Data for E2'!$C105*(1-'I5.1 Misc Data'!$D21)+'O6 Source Data for E2'!U106/'O6 Source Data for E2'!$C106*'I5.1 Misc Data'!$D21)</f>
        <v>0</v>
      </c>
      <c r="V119" s="1426">
        <f>IF(ISERROR('O6 Source Data for E2'!V105/'O6 Source Data for E2'!$C105*(1-'I5.1 Misc Data'!$D21)+'O6 Source Data for E2'!V106/'O6 Source Data for E2'!$C106*'I5.1 Misc Data'!$D21), 0, 'O6 Source Data for E2'!V105/'O6 Source Data for E2'!$C105*(1-'I5.1 Misc Data'!$D21)+'O6 Source Data for E2'!V106/'O6 Source Data for E2'!$C106*'I5.1 Misc Data'!$D21)</f>
        <v>0</v>
      </c>
      <c r="W119" s="1426">
        <f>IF(ISERROR('O6 Source Data for E2'!W105/'O6 Source Data for E2'!$C105*(1-'I5.1 Misc Data'!$D21)+'O6 Source Data for E2'!W106/'O6 Source Data for E2'!$C106*'I5.1 Misc Data'!$D21), 0, 'O6 Source Data for E2'!W105/'O6 Source Data for E2'!$C105*(1-'I5.1 Misc Data'!$D21)+'O6 Source Data for E2'!W106/'O6 Source Data for E2'!$C106*'I5.1 Misc Data'!$D21)</f>
        <v>0</v>
      </c>
      <c r="X119" s="1426"/>
    </row>
    <row r="120" spans="1:24" s="351" customFormat="1" ht="12.75">
      <c r="A120" s="459" t="s">
        <v>450</v>
      </c>
      <c r="B120" s="590" t="s">
        <v>449</v>
      </c>
      <c r="C120" s="2024">
        <f t="shared" si="2"/>
        <v>0.99999999999999967</v>
      </c>
      <c r="D120" s="1426">
        <f>IF(ISERROR('O6 Source Data for E2'!D254/'O6 Source Data for E2'!$C254), 0, 'O6 Source Data for E2'!D254/'O6 Source Data for E2'!$C254)</f>
        <v>0.69201619428803962</v>
      </c>
      <c r="E120" s="1426">
        <f>IF(ISERROR('O6 Source Data for E2'!E254/'O6 Source Data for E2'!$C254), 0, 'O6 Source Data for E2'!E254/'O6 Source Data for E2'!$C254)</f>
        <v>0.18381470490661417</v>
      </c>
      <c r="F120" s="1426">
        <f>IF(ISERROR('O6 Source Data for E2'!F254/'O6 Source Data for E2'!$C254), 0, 'O6 Source Data for E2'!F254/'O6 Source Data for E2'!$C254)</f>
        <v>0.10976259754550756</v>
      </c>
      <c r="G120" s="1426">
        <f>IF(ISERROR('O6 Source Data for E2'!G254/'O6 Source Data for E2'!$C254), 0, 'O6 Source Data for E2'!G254/'O6 Source Data for E2'!$C254)</f>
        <v>0</v>
      </c>
      <c r="H120" s="1426">
        <f>IF(ISERROR('O6 Source Data for E2'!H254/'O6 Source Data for E2'!$C254), 0, 'O6 Source Data for E2'!H254/'O6 Source Data for E2'!$C254)</f>
        <v>0</v>
      </c>
      <c r="I120" s="1426">
        <f>IF(ISERROR('O6 Source Data for E2'!I254/'O6 Source Data for E2'!$C254), 0, 'O6 Source Data for E2'!I254/'O6 Source Data for E2'!$C254)</f>
        <v>0</v>
      </c>
      <c r="J120" s="1426">
        <f>IF(ISERROR('O6 Source Data for E2'!J254/'O6 Source Data for E2'!$C254), 0, 'O6 Source Data for E2'!J254/'O6 Source Data for E2'!$C254)</f>
        <v>1.2971839923922528E-2</v>
      </c>
      <c r="K120" s="1426">
        <f>IF(ISERROR('O6 Source Data for E2'!K254/'O6 Source Data for E2'!$C254), 0, 'O6 Source Data for E2'!K254/'O6 Source Data for E2'!$C254)</f>
        <v>0</v>
      </c>
      <c r="L120" s="1426">
        <f>IF(ISERROR('O6 Source Data for E2'!L254/'O6 Source Data for E2'!$C254), 0, 'O6 Source Data for E2'!L254/'O6 Source Data for E2'!$C254)</f>
        <v>1.4346633359158974E-3</v>
      </c>
      <c r="M120" s="1426">
        <f>IF(ISERROR('O6 Source Data for E2'!M254/'O6 Source Data for E2'!$C254), 0, 'O6 Source Data for E2'!M254/'O6 Source Data for E2'!$C254)</f>
        <v>0</v>
      </c>
      <c r="N120" s="1426">
        <f>IF(ISERROR('O6 Source Data for E2'!N254/'O6 Source Data for E2'!$C254), 0, 'O6 Source Data for E2'!N254/'O6 Source Data for E2'!$C254)</f>
        <v>0</v>
      </c>
      <c r="O120" s="1426">
        <f>IF(ISERROR('O6 Source Data for E2'!O254/'O6 Source Data for E2'!$C254), 0, 'O6 Source Data for E2'!O254/'O6 Source Data for E2'!$C254)</f>
        <v>0</v>
      </c>
      <c r="P120" s="1426">
        <f>IF(ISERROR('O6 Source Data for E2'!P254/'O6 Source Data for E2'!$C254), 0, 'O6 Source Data for E2'!P254/'O6 Source Data for E2'!$C254)</f>
        <v>0</v>
      </c>
      <c r="Q120" s="1426">
        <f>IF(ISERROR('O6 Source Data for E2'!Q254/'O6 Source Data for E2'!$C254), 0, 'O6 Source Data for E2'!Q254/'O6 Source Data for E2'!$C254)</f>
        <v>0</v>
      </c>
      <c r="R120" s="1426">
        <f>IF(ISERROR('O6 Source Data for E2'!R254/'O6 Source Data for E2'!$C254), 0, 'O6 Source Data for E2'!R254/'O6 Source Data for E2'!$C254)</f>
        <v>0</v>
      </c>
      <c r="S120" s="1426">
        <f>IF(ISERROR('O6 Source Data for E2'!S254/'O6 Source Data for E2'!$C254), 0, 'O6 Source Data for E2'!S254/'O6 Source Data for E2'!$C254)</f>
        <v>0</v>
      </c>
      <c r="T120" s="1426">
        <f>IF(ISERROR('O6 Source Data for E2'!T254/'O6 Source Data for E2'!$C254), 0, 'O6 Source Data for E2'!T254/'O6 Source Data for E2'!$C254)</f>
        <v>0</v>
      </c>
      <c r="U120" s="1426">
        <f>IF(ISERROR('O6 Source Data for E2'!U254/'O6 Source Data for E2'!$C254), 0, 'O6 Source Data for E2'!U254/'O6 Source Data for E2'!$C254)</f>
        <v>0</v>
      </c>
      <c r="V120" s="1426">
        <f>IF(ISERROR('O6 Source Data for E2'!V254/'O6 Source Data for E2'!$C254), 0, 'O6 Source Data for E2'!V254/'O6 Source Data for E2'!$C254)</f>
        <v>0</v>
      </c>
      <c r="W120" s="1426">
        <f>IF(ISERROR('O6 Source Data for E2'!W254/'O6 Source Data for E2'!$C254), 0, 'O6 Source Data for E2'!W254/'O6 Source Data for E2'!$C254)</f>
        <v>0</v>
      </c>
      <c r="X120" s="1426"/>
    </row>
    <row r="121" spans="1:24" s="351" customFormat="1" ht="15" customHeight="1">
      <c r="A121" s="459"/>
      <c r="B121" s="1309"/>
      <c r="C121" s="2024"/>
      <c r="D121" s="2025"/>
      <c r="E121" s="2025"/>
      <c r="F121" s="2025"/>
      <c r="G121" s="2025"/>
      <c r="H121" s="2025"/>
      <c r="I121" s="2025"/>
      <c r="J121" s="2025"/>
      <c r="K121" s="2025"/>
      <c r="L121" s="2025"/>
      <c r="M121" s="2025"/>
      <c r="N121" s="2025"/>
      <c r="O121" s="2025"/>
      <c r="P121" s="2025"/>
      <c r="Q121" s="2025"/>
      <c r="R121" s="2025"/>
      <c r="S121" s="2025"/>
      <c r="T121" s="2025"/>
      <c r="U121" s="2025"/>
      <c r="V121" s="2025"/>
      <c r="W121" s="2025"/>
      <c r="X121" s="2025"/>
    </row>
    <row r="122" spans="1:24" s="351" customFormat="1" ht="15" customHeight="1">
      <c r="A122" s="459"/>
      <c r="B122" s="1309"/>
      <c r="C122" s="1431"/>
      <c r="D122" s="1450"/>
      <c r="E122" s="1450"/>
      <c r="F122" s="1450"/>
      <c r="G122" s="1450"/>
      <c r="H122" s="1449"/>
      <c r="I122" s="1450"/>
      <c r="J122" s="1450"/>
      <c r="K122" s="1450"/>
      <c r="L122" s="1450"/>
      <c r="M122" s="1450"/>
      <c r="N122" s="461"/>
      <c r="O122" s="460"/>
      <c r="P122" s="460"/>
      <c r="Q122" s="460"/>
      <c r="R122" s="460"/>
      <c r="S122" s="460"/>
      <c r="T122" s="460"/>
      <c r="U122" s="460"/>
      <c r="V122" s="460"/>
      <c r="W122" s="460"/>
    </row>
    <row r="123" spans="1:24" s="351" customFormat="1" ht="15" customHeight="1">
      <c r="A123" s="459"/>
      <c r="B123" s="1309"/>
      <c r="C123" s="1431"/>
      <c r="D123" s="1450"/>
      <c r="E123" s="1450"/>
      <c r="F123" s="1450"/>
      <c r="G123" s="1450"/>
      <c r="H123" s="1449"/>
      <c r="I123" s="1450"/>
      <c r="J123" s="1450"/>
      <c r="K123" s="1450"/>
      <c r="L123" s="1450"/>
      <c r="M123" s="1450"/>
      <c r="N123" s="461"/>
      <c r="O123" s="460"/>
      <c r="P123" s="460"/>
      <c r="Q123" s="460"/>
      <c r="R123" s="460"/>
      <c r="S123" s="460"/>
      <c r="T123" s="460"/>
      <c r="U123" s="460"/>
      <c r="V123" s="460"/>
      <c r="W123" s="460"/>
    </row>
    <row r="124" spans="1:24" s="351" customFormat="1" ht="15" customHeight="1">
      <c r="A124" s="459"/>
      <c r="B124" s="1309"/>
      <c r="C124" s="1431"/>
      <c r="D124" s="1450"/>
      <c r="E124" s="1450"/>
      <c r="F124" s="1450"/>
      <c r="G124" s="1449"/>
      <c r="H124" s="1449"/>
      <c r="I124" s="1450"/>
      <c r="J124" s="1450"/>
      <c r="K124" s="1450"/>
      <c r="L124" s="1450"/>
      <c r="M124" s="1450"/>
      <c r="N124" s="461"/>
      <c r="O124" s="460"/>
      <c r="P124" s="460"/>
      <c r="Q124" s="460"/>
      <c r="R124" s="460"/>
      <c r="S124" s="460"/>
      <c r="T124" s="460"/>
      <c r="U124" s="460"/>
      <c r="V124" s="460"/>
      <c r="W124" s="460"/>
    </row>
    <row r="125" spans="1:24" s="351" customFormat="1" ht="15" customHeight="1">
      <c r="A125" s="459"/>
      <c r="B125" s="1309"/>
      <c r="C125" s="1431"/>
      <c r="D125" s="1450"/>
      <c r="E125" s="1450"/>
      <c r="F125" s="1451"/>
      <c r="G125" s="1449"/>
      <c r="H125" s="1450"/>
      <c r="I125" s="1449"/>
      <c r="J125" s="1450"/>
      <c r="K125" s="1450"/>
      <c r="L125" s="1450"/>
      <c r="M125" s="1450"/>
      <c r="N125" s="461"/>
      <c r="O125" s="460"/>
      <c r="P125" s="460"/>
      <c r="Q125" s="460"/>
      <c r="R125" s="460"/>
      <c r="S125" s="460"/>
      <c r="T125" s="460"/>
      <c r="U125" s="460"/>
      <c r="V125" s="460"/>
      <c r="W125" s="460"/>
    </row>
    <row r="126" spans="1:24" s="351" customFormat="1" ht="15" customHeight="1">
      <c r="A126" s="459"/>
      <c r="B126" s="1309"/>
      <c r="C126" s="1431"/>
      <c r="D126" s="1450"/>
      <c r="E126" s="1450"/>
      <c r="F126" s="1450"/>
      <c r="G126" s="1449"/>
      <c r="H126" s="1450"/>
      <c r="I126" s="1449"/>
      <c r="J126" s="1450"/>
      <c r="K126" s="1450"/>
      <c r="L126" s="1450"/>
      <c r="M126" s="1450"/>
      <c r="N126" s="461"/>
      <c r="O126" s="460"/>
      <c r="P126" s="460"/>
      <c r="Q126" s="460"/>
      <c r="R126" s="460"/>
      <c r="S126" s="460"/>
      <c r="T126" s="460"/>
      <c r="U126" s="460"/>
      <c r="V126" s="460"/>
      <c r="W126" s="460"/>
    </row>
    <row r="127" spans="1:24" s="351" customFormat="1" ht="15" customHeight="1">
      <c r="A127" s="459"/>
      <c r="B127" s="590"/>
      <c r="C127" s="1433"/>
      <c r="D127" s="1450"/>
      <c r="E127" s="1449"/>
      <c r="F127" s="1450"/>
      <c r="G127" s="1449"/>
      <c r="H127" s="1450"/>
      <c r="I127" s="1449"/>
      <c r="J127" s="1449"/>
      <c r="K127" s="1449"/>
      <c r="L127" s="1449"/>
      <c r="M127" s="1450"/>
      <c r="N127" s="461"/>
      <c r="O127" s="460"/>
      <c r="P127" s="460"/>
      <c r="Q127" s="460"/>
      <c r="R127" s="460"/>
      <c r="S127" s="460"/>
      <c r="T127" s="460"/>
      <c r="U127" s="460"/>
      <c r="V127" s="460"/>
      <c r="W127" s="460"/>
    </row>
    <row r="128" spans="1:24" s="351" customFormat="1" ht="15" customHeight="1">
      <c r="A128" s="459"/>
      <c r="B128" s="590"/>
      <c r="C128" s="1433"/>
      <c r="D128" s="1449"/>
      <c r="E128" s="1449"/>
      <c r="F128" s="1449"/>
      <c r="G128" s="1450"/>
      <c r="H128" s="1450"/>
      <c r="I128" s="1449"/>
      <c r="J128" s="1449"/>
      <c r="K128" s="1449"/>
      <c r="L128" s="1449"/>
      <c r="M128" s="1450"/>
      <c r="N128" s="461"/>
      <c r="O128" s="460"/>
      <c r="P128" s="460"/>
      <c r="Q128" s="460"/>
      <c r="R128" s="460"/>
      <c r="S128" s="460"/>
      <c r="T128" s="460"/>
      <c r="U128" s="460"/>
      <c r="V128" s="460"/>
      <c r="W128" s="460"/>
    </row>
    <row r="129" spans="1:23" s="351" customFormat="1" ht="15" customHeight="1">
      <c r="A129" s="459"/>
      <c r="B129" s="590"/>
      <c r="C129" s="1433"/>
      <c r="D129" s="1449"/>
      <c r="E129" s="1449"/>
      <c r="F129" s="1449"/>
      <c r="G129" s="1450"/>
      <c r="H129" s="1450"/>
      <c r="I129" s="1449"/>
      <c r="J129" s="1449"/>
      <c r="K129" s="1449"/>
      <c r="L129" s="1449"/>
      <c r="M129" s="1450"/>
      <c r="N129" s="461"/>
      <c r="O129" s="460"/>
      <c r="P129" s="460"/>
      <c r="Q129" s="460"/>
      <c r="R129" s="460"/>
      <c r="S129" s="460"/>
      <c r="T129" s="460"/>
      <c r="U129" s="460"/>
      <c r="V129" s="460"/>
      <c r="W129" s="460"/>
    </row>
    <row r="130" spans="1:23" s="351" customFormat="1" ht="15" customHeight="1">
      <c r="A130" s="459"/>
      <c r="B130" s="590"/>
      <c r="C130" s="1433"/>
      <c r="D130" s="1449"/>
      <c r="E130" s="1449"/>
      <c r="F130" s="1449"/>
      <c r="G130" s="1450"/>
      <c r="H130" s="1450"/>
      <c r="I130" s="1450"/>
      <c r="J130" s="1449"/>
      <c r="K130" s="1449"/>
      <c r="L130" s="1449"/>
      <c r="M130" s="1450"/>
      <c r="N130" s="461"/>
      <c r="O130" s="460"/>
      <c r="P130" s="460"/>
      <c r="Q130" s="460"/>
      <c r="R130" s="460"/>
      <c r="S130" s="460"/>
      <c r="T130" s="460"/>
      <c r="U130" s="460"/>
      <c r="V130" s="460"/>
      <c r="W130" s="460"/>
    </row>
    <row r="131" spans="1:23" s="351" customFormat="1" ht="15" customHeight="1">
      <c r="A131" s="459"/>
      <c r="B131" s="590"/>
      <c r="C131" s="1433"/>
      <c r="D131" s="1449"/>
      <c r="E131" s="1450"/>
      <c r="F131" s="1449"/>
      <c r="G131" s="1450"/>
      <c r="H131" s="1450"/>
      <c r="I131" s="1450"/>
      <c r="J131" s="1449"/>
      <c r="K131" s="1449"/>
      <c r="L131" s="1449"/>
      <c r="M131" s="1450"/>
      <c r="N131" s="461"/>
      <c r="O131" s="460"/>
      <c r="P131" s="460"/>
      <c r="Q131" s="460"/>
      <c r="R131" s="460"/>
      <c r="S131" s="460"/>
      <c r="T131" s="460"/>
      <c r="U131" s="460"/>
      <c r="V131" s="460"/>
      <c r="W131" s="460"/>
    </row>
    <row r="132" spans="1:23" s="351" customFormat="1" ht="15" customHeight="1">
      <c r="A132" s="459"/>
      <c r="B132" s="590"/>
      <c r="C132" s="1433"/>
      <c r="D132" s="1449"/>
      <c r="E132" s="1450"/>
      <c r="F132" s="1449"/>
      <c r="G132" s="1450"/>
      <c r="H132" s="1451"/>
      <c r="I132" s="1450"/>
      <c r="J132" s="1450"/>
      <c r="K132" s="1450"/>
      <c r="L132" s="1450"/>
      <c r="M132" s="1450"/>
      <c r="N132" s="461"/>
      <c r="O132" s="460"/>
      <c r="P132" s="460"/>
      <c r="Q132" s="460"/>
      <c r="R132" s="460"/>
      <c r="S132" s="460"/>
      <c r="T132" s="460"/>
      <c r="U132" s="460"/>
      <c r="V132" s="460"/>
      <c r="W132" s="460"/>
    </row>
    <row r="133" spans="1:23" s="351" customFormat="1" ht="15" customHeight="1">
      <c r="A133" s="459"/>
      <c r="B133" s="590"/>
      <c r="C133" s="1433"/>
      <c r="D133" s="1450"/>
      <c r="E133" s="1450"/>
      <c r="F133" s="1449"/>
      <c r="G133" s="1450"/>
      <c r="H133" s="1450"/>
      <c r="I133" s="1450"/>
      <c r="J133" s="1450"/>
      <c r="K133" s="1450"/>
      <c r="L133" s="1450"/>
      <c r="M133" s="1450"/>
      <c r="N133" s="461"/>
      <c r="O133" s="460"/>
      <c r="P133" s="460"/>
      <c r="Q133" s="460"/>
      <c r="R133" s="460"/>
      <c r="S133" s="460"/>
      <c r="T133" s="460"/>
      <c r="U133" s="460"/>
      <c r="V133" s="460"/>
      <c r="W133" s="460"/>
    </row>
    <row r="134" spans="1:23" s="351" customFormat="1" ht="15" customHeight="1">
      <c r="A134" s="459"/>
      <c r="B134" s="590"/>
      <c r="C134" s="1433"/>
      <c r="D134" s="1450"/>
      <c r="E134" s="1450"/>
      <c r="F134" s="1450"/>
      <c r="G134" s="1450"/>
      <c r="H134" s="1450"/>
      <c r="I134" s="1450"/>
      <c r="J134" s="1450"/>
      <c r="K134" s="1450"/>
      <c r="L134" s="1450"/>
      <c r="M134" s="1451"/>
      <c r="N134" s="460"/>
      <c r="O134" s="460"/>
      <c r="P134" s="460"/>
      <c r="Q134" s="460"/>
      <c r="R134" s="460"/>
      <c r="S134" s="460"/>
      <c r="T134" s="460"/>
      <c r="U134" s="460"/>
      <c r="V134" s="460"/>
      <c r="W134" s="460"/>
    </row>
    <row r="135" spans="1:23" s="351" customFormat="1" ht="15" customHeight="1">
      <c r="A135" s="459"/>
      <c r="B135" s="590"/>
      <c r="C135" s="1433"/>
      <c r="D135" s="1450"/>
      <c r="E135" s="1450"/>
      <c r="F135" s="1450"/>
      <c r="G135" s="1450"/>
      <c r="H135" s="1450"/>
      <c r="I135" s="1450"/>
      <c r="J135" s="1450"/>
      <c r="K135" s="1450"/>
      <c r="L135" s="1450"/>
      <c r="M135" s="1451"/>
      <c r="N135" s="460"/>
      <c r="O135" s="460"/>
      <c r="P135" s="460"/>
      <c r="Q135" s="460"/>
      <c r="R135" s="460"/>
      <c r="S135" s="460"/>
      <c r="T135" s="460"/>
      <c r="U135" s="460"/>
      <c r="V135" s="460"/>
      <c r="W135" s="460"/>
    </row>
    <row r="136" spans="1:23" s="351" customFormat="1" ht="15" customHeight="1">
      <c r="A136" s="459"/>
      <c r="B136" s="590"/>
      <c r="C136" s="1433"/>
      <c r="D136" s="1450"/>
      <c r="E136" s="1450"/>
      <c r="F136" s="1450"/>
      <c r="G136" s="1451"/>
      <c r="H136" s="1450"/>
      <c r="I136" s="1450"/>
      <c r="J136" s="1450"/>
      <c r="K136" s="1450"/>
      <c r="L136" s="1450"/>
      <c r="M136" s="1451"/>
      <c r="N136" s="460"/>
      <c r="O136" s="460"/>
      <c r="P136" s="460"/>
      <c r="Q136" s="460"/>
      <c r="R136" s="460"/>
      <c r="S136" s="460"/>
      <c r="T136" s="460"/>
      <c r="U136" s="460"/>
      <c r="V136" s="460"/>
      <c r="W136" s="460"/>
    </row>
    <row r="137" spans="1:23" s="351" customFormat="1" ht="15" customHeight="1">
      <c r="A137" s="459"/>
      <c r="B137" s="590"/>
      <c r="C137" s="1431"/>
      <c r="D137" s="1450"/>
      <c r="E137" s="1450"/>
      <c r="F137" s="1450"/>
      <c r="G137" s="1450"/>
      <c r="H137" s="1450"/>
      <c r="I137" s="1450"/>
      <c r="J137" s="1450"/>
      <c r="K137" s="1450"/>
      <c r="L137" s="1450"/>
      <c r="M137" s="1451"/>
      <c r="N137" s="460"/>
      <c r="O137" s="460"/>
      <c r="P137" s="460"/>
      <c r="Q137" s="460"/>
      <c r="R137" s="460"/>
      <c r="S137" s="460"/>
      <c r="T137" s="460"/>
      <c r="U137" s="460"/>
      <c r="V137" s="460"/>
      <c r="W137" s="460"/>
    </row>
    <row r="138" spans="1:23" s="351" customFormat="1" ht="15" customHeight="1">
      <c r="A138" s="459"/>
      <c r="B138" s="590"/>
      <c r="C138" s="1433"/>
      <c r="D138" s="1450"/>
      <c r="E138" s="1450"/>
      <c r="F138" s="1450"/>
      <c r="G138" s="1450"/>
      <c r="H138" s="1449"/>
      <c r="I138" s="1450"/>
      <c r="J138" s="1450"/>
      <c r="K138" s="1450"/>
      <c r="L138" s="1450"/>
      <c r="M138" s="1451"/>
      <c r="N138" s="460"/>
      <c r="O138" s="460"/>
      <c r="P138" s="460"/>
      <c r="Q138" s="460"/>
      <c r="R138" s="460"/>
      <c r="S138" s="460"/>
      <c r="T138" s="460"/>
      <c r="U138" s="460"/>
      <c r="V138" s="460"/>
      <c r="W138" s="460"/>
    </row>
    <row r="139" spans="1:23" s="351" customFormat="1" ht="12.75">
      <c r="A139" s="459"/>
      <c r="B139" s="590"/>
      <c r="C139" s="1431"/>
      <c r="D139" s="1450"/>
      <c r="E139" s="1451"/>
      <c r="F139" s="1451"/>
      <c r="G139" s="1451"/>
      <c r="H139" s="1451"/>
      <c r="I139" s="1451"/>
      <c r="J139" s="1451"/>
      <c r="K139" s="1451"/>
      <c r="L139" s="1451"/>
      <c r="M139" s="1451"/>
      <c r="N139" s="460"/>
      <c r="O139" s="460"/>
      <c r="P139" s="460"/>
      <c r="Q139" s="460"/>
      <c r="R139" s="460"/>
      <c r="S139" s="460"/>
      <c r="T139" s="460"/>
      <c r="U139" s="460"/>
      <c r="V139" s="460"/>
      <c r="W139" s="460"/>
    </row>
    <row r="140" spans="1:23" s="351" customFormat="1" ht="12.75">
      <c r="A140" s="459"/>
      <c r="B140" s="590"/>
      <c r="C140" s="1433"/>
      <c r="D140" s="1451"/>
      <c r="E140" s="1451"/>
      <c r="F140" s="1451"/>
      <c r="G140" s="1451"/>
      <c r="H140" s="1451"/>
      <c r="I140" s="1451"/>
      <c r="J140" s="1451"/>
      <c r="K140" s="1451"/>
      <c r="L140" s="1451"/>
      <c r="M140" s="1451"/>
      <c r="N140" s="460"/>
      <c r="O140" s="460"/>
      <c r="P140" s="460"/>
      <c r="Q140" s="460"/>
      <c r="R140" s="460"/>
      <c r="S140" s="460"/>
      <c r="T140" s="460"/>
      <c r="U140" s="460"/>
      <c r="V140" s="460"/>
      <c r="W140" s="460"/>
    </row>
    <row r="141" spans="1:23" s="351" customFormat="1" ht="12.75">
      <c r="A141" s="459"/>
      <c r="B141" s="590" t="s">
        <v>331</v>
      </c>
      <c r="C141" s="1433"/>
      <c r="D141" s="1451"/>
      <c r="E141" s="1451"/>
      <c r="F141" s="1451"/>
      <c r="G141" s="1451"/>
      <c r="H141" s="1451"/>
      <c r="I141" s="1451"/>
      <c r="J141" s="1451"/>
      <c r="K141" s="1451"/>
      <c r="L141" s="1451"/>
      <c r="M141" s="1451"/>
      <c r="N141" s="460"/>
      <c r="O141" s="460"/>
      <c r="P141" s="460"/>
      <c r="Q141" s="460"/>
      <c r="R141" s="460"/>
      <c r="S141" s="460"/>
      <c r="T141" s="460"/>
      <c r="U141" s="460"/>
      <c r="V141" s="460"/>
      <c r="W141" s="460"/>
    </row>
    <row r="142" spans="1:23" s="351" customFormat="1" ht="12.75">
      <c r="A142" s="459"/>
      <c r="B142" s="590" t="s">
        <v>331</v>
      </c>
      <c r="C142" s="1433"/>
      <c r="D142" s="1451"/>
      <c r="E142" s="1451"/>
      <c r="F142" s="1451"/>
      <c r="G142" s="1451"/>
      <c r="H142" s="1451"/>
      <c r="I142" s="1451"/>
      <c r="J142" s="1451"/>
      <c r="K142" s="1451"/>
      <c r="L142" s="1451"/>
      <c r="M142" s="1451"/>
      <c r="N142" s="460"/>
      <c r="O142" s="460"/>
      <c r="P142" s="460"/>
      <c r="Q142" s="460"/>
      <c r="R142" s="460"/>
      <c r="S142" s="460"/>
      <c r="T142" s="460"/>
      <c r="U142" s="460"/>
      <c r="V142" s="460"/>
      <c r="W142" s="460"/>
    </row>
    <row r="143" spans="1:23" s="351" customFormat="1" ht="12.75">
      <c r="A143" s="459"/>
      <c r="B143" s="590" t="s">
        <v>331</v>
      </c>
      <c r="C143" s="1433"/>
      <c r="D143" s="1451"/>
      <c r="E143" s="1451"/>
      <c r="F143" s="1451"/>
      <c r="G143" s="1451"/>
      <c r="H143" s="1451"/>
      <c r="I143" s="1451"/>
      <c r="J143" s="1451"/>
      <c r="K143" s="1451"/>
      <c r="L143" s="1451"/>
      <c r="M143" s="1451"/>
      <c r="N143" s="460"/>
      <c r="O143" s="460"/>
      <c r="P143" s="460"/>
      <c r="Q143" s="460"/>
      <c r="R143" s="460"/>
      <c r="S143" s="460"/>
      <c r="T143" s="460"/>
      <c r="U143" s="460"/>
      <c r="V143" s="460"/>
      <c r="W143" s="460"/>
    </row>
    <row r="144" spans="1:23" s="351" customFormat="1" ht="12.75">
      <c r="A144" s="459"/>
      <c r="B144" s="590"/>
      <c r="C144" s="1433"/>
      <c r="D144" s="1451"/>
      <c r="E144" s="1451"/>
      <c r="F144" s="1451"/>
      <c r="G144" s="1451"/>
      <c r="H144" s="1451"/>
      <c r="I144" s="1451"/>
      <c r="J144" s="1451"/>
      <c r="K144" s="1451"/>
      <c r="L144" s="1451"/>
      <c r="M144" s="1451"/>
      <c r="N144" s="460"/>
      <c r="O144" s="460"/>
      <c r="P144" s="460"/>
      <c r="Q144" s="460"/>
      <c r="R144" s="460"/>
      <c r="S144" s="460"/>
      <c r="T144" s="460"/>
      <c r="U144" s="460"/>
      <c r="V144" s="460"/>
      <c r="W144" s="460"/>
    </row>
    <row r="145" spans="1:23" s="351" customFormat="1" ht="12.75">
      <c r="A145" s="459"/>
      <c r="B145" s="590"/>
      <c r="C145" s="1433"/>
      <c r="D145" s="1451"/>
      <c r="E145" s="1451"/>
      <c r="F145" s="1451"/>
      <c r="G145" s="1451"/>
      <c r="H145" s="1451"/>
      <c r="I145" s="1451"/>
      <c r="J145" s="1451"/>
      <c r="K145" s="1451"/>
      <c r="L145" s="1451"/>
      <c r="M145" s="1451"/>
      <c r="N145" s="460"/>
      <c r="O145" s="460"/>
      <c r="P145" s="460"/>
      <c r="Q145" s="460"/>
      <c r="R145" s="460"/>
      <c r="S145" s="460"/>
      <c r="T145" s="460"/>
      <c r="U145" s="460"/>
      <c r="V145" s="460"/>
      <c r="W145" s="460"/>
    </row>
    <row r="146" spans="1:23" s="351" customFormat="1" ht="12.75">
      <c r="A146" s="459"/>
      <c r="B146" s="590"/>
      <c r="C146" s="1433"/>
      <c r="D146" s="1451"/>
      <c r="E146" s="1451"/>
      <c r="F146" s="1451"/>
      <c r="G146" s="1451"/>
      <c r="H146" s="1451"/>
      <c r="I146" s="1451"/>
      <c r="J146" s="1451"/>
      <c r="K146" s="1451"/>
      <c r="L146" s="1451"/>
      <c r="M146" s="1451"/>
      <c r="N146" s="460"/>
      <c r="O146" s="460"/>
      <c r="P146" s="460"/>
      <c r="Q146" s="460"/>
      <c r="R146" s="460"/>
      <c r="S146" s="460"/>
      <c r="T146" s="460"/>
      <c r="U146" s="460"/>
      <c r="V146" s="460"/>
      <c r="W146" s="460"/>
    </row>
    <row r="147" spans="1:23" s="351" customFormat="1" ht="12.75">
      <c r="A147" s="459"/>
      <c r="B147" s="590"/>
      <c r="C147" s="1433"/>
      <c r="D147" s="1451"/>
      <c r="E147" s="1451"/>
      <c r="F147" s="1451"/>
      <c r="G147" s="1451"/>
      <c r="H147" s="1451"/>
      <c r="I147" s="1451"/>
      <c r="J147" s="1451"/>
      <c r="K147" s="1451"/>
      <c r="L147" s="1451"/>
      <c r="M147" s="1451"/>
      <c r="N147" s="460"/>
      <c r="O147" s="460"/>
      <c r="P147" s="460"/>
      <c r="Q147" s="460"/>
      <c r="R147" s="460"/>
      <c r="S147" s="460"/>
      <c r="T147" s="460"/>
      <c r="U147" s="460"/>
      <c r="V147" s="460"/>
      <c r="W147" s="460"/>
    </row>
    <row r="148" spans="1:23" s="351" customFormat="1" ht="12.75">
      <c r="A148" s="459"/>
      <c r="B148" s="590"/>
      <c r="C148" s="1433"/>
      <c r="D148" s="1451"/>
      <c r="E148" s="1451"/>
      <c r="F148" s="1451"/>
      <c r="G148" s="1451"/>
      <c r="H148" s="1451"/>
      <c r="I148" s="1451"/>
      <c r="J148" s="1451"/>
      <c r="K148" s="1451"/>
      <c r="L148" s="1451"/>
      <c r="M148" s="1451"/>
      <c r="N148" s="460"/>
      <c r="O148" s="460"/>
      <c r="P148" s="460"/>
      <c r="Q148" s="460"/>
      <c r="R148" s="460"/>
      <c r="S148" s="460"/>
      <c r="T148" s="460"/>
      <c r="U148" s="460"/>
      <c r="V148" s="460"/>
      <c r="W148" s="460"/>
    </row>
    <row r="149" spans="1:23" s="351" customFormat="1" ht="12.75">
      <c r="A149" s="459"/>
      <c r="B149" s="590"/>
      <c r="C149" s="1433"/>
      <c r="D149" s="1451"/>
      <c r="E149" s="1451"/>
      <c r="F149" s="1451"/>
      <c r="G149" s="1451"/>
      <c r="H149" s="1451"/>
      <c r="I149" s="1451"/>
      <c r="J149" s="1451"/>
      <c r="K149" s="1451"/>
      <c r="L149" s="1451"/>
      <c r="M149" s="1451"/>
      <c r="N149" s="460"/>
      <c r="O149" s="460"/>
      <c r="P149" s="460"/>
      <c r="Q149" s="460"/>
      <c r="R149" s="460"/>
      <c r="S149" s="460"/>
      <c r="T149" s="460"/>
      <c r="U149" s="460"/>
      <c r="V149" s="460"/>
      <c r="W149" s="460"/>
    </row>
    <row r="150" spans="1:23" s="351" customFormat="1" ht="12.75">
      <c r="A150" s="459"/>
      <c r="B150" s="590"/>
      <c r="C150" s="1433"/>
      <c r="D150" s="1451"/>
      <c r="E150" s="1451"/>
      <c r="F150" s="1451"/>
      <c r="G150" s="1451"/>
      <c r="H150" s="1451"/>
      <c r="I150" s="1451"/>
      <c r="J150" s="1451"/>
      <c r="K150" s="1451"/>
      <c r="L150" s="1451"/>
      <c r="M150" s="1451"/>
      <c r="N150" s="460"/>
      <c r="O150" s="460"/>
      <c r="P150" s="460"/>
      <c r="Q150" s="460"/>
      <c r="R150" s="460"/>
      <c r="S150" s="460"/>
      <c r="T150" s="460"/>
      <c r="U150" s="460"/>
      <c r="V150" s="460"/>
      <c r="W150" s="460"/>
    </row>
    <row r="151" spans="1:23" s="351" customFormat="1" ht="12.75">
      <c r="A151" s="459"/>
      <c r="B151" s="590"/>
      <c r="C151" s="1433"/>
      <c r="D151" s="1451"/>
      <c r="E151" s="1451"/>
      <c r="F151" s="1451"/>
      <c r="G151" s="1451"/>
      <c r="H151" s="1451"/>
      <c r="I151" s="1451"/>
      <c r="J151" s="1451"/>
      <c r="K151" s="1451"/>
      <c r="L151" s="1451"/>
      <c r="M151" s="1451"/>
      <c r="N151" s="460"/>
      <c r="O151" s="460"/>
      <c r="P151" s="460"/>
      <c r="Q151" s="460"/>
      <c r="R151" s="460"/>
      <c r="S151" s="460"/>
      <c r="T151" s="460"/>
      <c r="U151" s="460"/>
      <c r="V151" s="460"/>
      <c r="W151" s="460"/>
    </row>
    <row r="152" spans="1:23" s="351" customFormat="1" ht="12.75">
      <c r="A152" s="459"/>
      <c r="B152" s="590"/>
      <c r="C152" s="1433"/>
      <c r="D152" s="1451"/>
      <c r="E152" s="1451"/>
      <c r="F152" s="1451"/>
      <c r="G152" s="1451"/>
      <c r="H152" s="1451"/>
      <c r="I152" s="1451"/>
      <c r="J152" s="1451"/>
      <c r="K152" s="1451"/>
      <c r="L152" s="1451"/>
      <c r="M152" s="1451"/>
      <c r="N152" s="460"/>
      <c r="O152" s="460"/>
      <c r="P152" s="460"/>
      <c r="Q152" s="460"/>
      <c r="R152" s="460"/>
      <c r="S152" s="460"/>
      <c r="T152" s="460"/>
      <c r="U152" s="460"/>
      <c r="V152" s="460"/>
      <c r="W152" s="460"/>
    </row>
    <row r="153" spans="1:23" s="351" customFormat="1" ht="12.75">
      <c r="A153" s="459"/>
      <c r="B153" s="590"/>
      <c r="C153" s="1433"/>
      <c r="D153" s="1451"/>
      <c r="E153" s="1451"/>
      <c r="F153" s="1451"/>
      <c r="G153" s="1451"/>
      <c r="H153" s="1451"/>
      <c r="I153" s="1451"/>
      <c r="J153" s="1451"/>
      <c r="K153" s="1451"/>
      <c r="L153" s="1451"/>
      <c r="M153" s="1451"/>
      <c r="N153" s="460"/>
      <c r="O153" s="460"/>
      <c r="P153" s="460"/>
      <c r="Q153" s="460"/>
      <c r="R153" s="460"/>
      <c r="S153" s="460"/>
      <c r="T153" s="460"/>
      <c r="U153" s="460"/>
      <c r="V153" s="460"/>
      <c r="W153" s="460"/>
    </row>
    <row r="154" spans="1:23" s="351" customFormat="1" ht="12.75">
      <c r="A154" s="459"/>
      <c r="B154" s="590"/>
      <c r="C154" s="1433"/>
      <c r="D154" s="1451"/>
      <c r="E154" s="1451"/>
      <c r="F154" s="1451"/>
      <c r="G154" s="1451"/>
      <c r="H154" s="1451"/>
      <c r="I154" s="1451"/>
      <c r="J154" s="1451"/>
      <c r="K154" s="1451"/>
      <c r="L154" s="1451"/>
      <c r="M154" s="1451"/>
      <c r="N154" s="460"/>
      <c r="O154" s="460"/>
      <c r="P154" s="460"/>
      <c r="Q154" s="460"/>
      <c r="R154" s="460"/>
      <c r="S154" s="460"/>
      <c r="T154" s="460"/>
      <c r="U154" s="460"/>
      <c r="V154" s="460"/>
      <c r="W154" s="460"/>
    </row>
    <row r="155" spans="1:23" s="351" customFormat="1" ht="12.75">
      <c r="A155" s="459"/>
      <c r="B155" s="590"/>
      <c r="C155" s="1433"/>
      <c r="D155" s="1451"/>
      <c r="E155" s="1451"/>
      <c r="F155" s="1451"/>
      <c r="G155" s="1451"/>
      <c r="H155" s="1451"/>
      <c r="I155" s="1451"/>
      <c r="J155" s="1451"/>
      <c r="K155" s="1451"/>
      <c r="L155" s="1451"/>
      <c r="M155" s="1451"/>
      <c r="N155" s="460"/>
      <c r="O155" s="460"/>
      <c r="P155" s="460"/>
      <c r="Q155" s="460"/>
      <c r="R155" s="460"/>
      <c r="S155" s="460"/>
      <c r="T155" s="460"/>
      <c r="U155" s="460"/>
      <c r="V155" s="460"/>
      <c r="W155" s="460"/>
    </row>
    <row r="156" spans="1:23" s="351" customFormat="1" ht="12.75">
      <c r="A156" s="459"/>
      <c r="B156" s="590"/>
      <c r="C156" s="1433"/>
      <c r="D156" s="1451"/>
      <c r="E156" s="1451"/>
      <c r="F156" s="1451"/>
      <c r="G156" s="1451"/>
      <c r="H156" s="1451"/>
      <c r="I156" s="1451"/>
      <c r="J156" s="1451"/>
      <c r="K156" s="1451"/>
      <c r="L156" s="1451"/>
      <c r="M156" s="1451"/>
      <c r="N156" s="460"/>
      <c r="O156" s="460"/>
      <c r="P156" s="460"/>
      <c r="Q156" s="460"/>
      <c r="R156" s="460"/>
      <c r="S156" s="460"/>
      <c r="T156" s="460"/>
      <c r="U156" s="460"/>
      <c r="V156" s="460"/>
      <c r="W156" s="460"/>
    </row>
    <row r="157" spans="1:23" s="351" customFormat="1" ht="12.75">
      <c r="A157" s="459"/>
      <c r="B157" s="590"/>
      <c r="C157" s="1433"/>
      <c r="D157" s="1451"/>
      <c r="E157" s="1451"/>
      <c r="F157" s="1451"/>
      <c r="G157" s="1451"/>
      <c r="H157" s="1451"/>
      <c r="I157" s="1451"/>
      <c r="J157" s="1451"/>
      <c r="K157" s="1451"/>
      <c r="L157" s="1451"/>
      <c r="M157" s="1451"/>
      <c r="N157" s="460"/>
      <c r="O157" s="460"/>
      <c r="P157" s="460"/>
      <c r="Q157" s="460"/>
      <c r="R157" s="460"/>
      <c r="S157" s="460"/>
      <c r="T157" s="460"/>
      <c r="U157" s="460"/>
      <c r="V157" s="460"/>
      <c r="W157" s="460"/>
    </row>
    <row r="158" spans="1:23" s="351" customFormat="1" ht="12.75">
      <c r="A158" s="459"/>
      <c r="B158" s="590"/>
      <c r="C158" s="1433"/>
      <c r="D158" s="1451"/>
      <c r="E158" s="1451"/>
      <c r="F158" s="1451"/>
      <c r="G158" s="1451"/>
      <c r="H158" s="1451"/>
      <c r="I158" s="1451"/>
      <c r="J158" s="1451"/>
      <c r="K158" s="1451"/>
      <c r="L158" s="1451"/>
      <c r="M158" s="1451"/>
      <c r="N158" s="460"/>
      <c r="O158" s="460"/>
      <c r="P158" s="460"/>
      <c r="Q158" s="460"/>
      <c r="R158" s="460"/>
      <c r="S158" s="460"/>
      <c r="T158" s="460"/>
      <c r="U158" s="460"/>
      <c r="V158" s="460"/>
      <c r="W158" s="460"/>
    </row>
    <row r="159" spans="1:23" s="351" customFormat="1" ht="11.25" customHeight="1">
      <c r="A159" s="459"/>
      <c r="B159" s="590"/>
      <c r="C159" s="1433"/>
      <c r="D159" s="1451"/>
      <c r="E159" s="1451"/>
      <c r="F159" s="1451"/>
      <c r="G159" s="1451"/>
      <c r="H159" s="1451"/>
      <c r="I159" s="1451"/>
      <c r="J159" s="1451"/>
      <c r="K159" s="1451"/>
      <c r="L159" s="1451"/>
      <c r="M159" s="1451"/>
      <c r="N159" s="460"/>
      <c r="O159" s="460"/>
      <c r="P159" s="460"/>
      <c r="Q159" s="460"/>
      <c r="R159" s="460"/>
      <c r="S159" s="460"/>
      <c r="T159" s="460"/>
      <c r="U159" s="460"/>
      <c r="V159" s="460"/>
      <c r="W159" s="460"/>
    </row>
    <row r="160" spans="1:23" s="351" customFormat="1" ht="12.75">
      <c r="A160" s="459"/>
      <c r="B160" s="590"/>
      <c r="C160" s="1433"/>
      <c r="D160" s="1451"/>
      <c r="E160" s="1451"/>
      <c r="F160" s="1451"/>
      <c r="G160" s="1451"/>
      <c r="H160" s="1451"/>
      <c r="I160" s="1451"/>
      <c r="J160" s="1451"/>
      <c r="K160" s="1451"/>
      <c r="L160" s="1451"/>
      <c r="M160" s="1451"/>
      <c r="N160" s="460"/>
      <c r="O160" s="460"/>
      <c r="P160" s="460"/>
      <c r="Q160" s="460"/>
      <c r="R160" s="460"/>
      <c r="S160" s="460"/>
      <c r="T160" s="460"/>
      <c r="U160" s="460"/>
      <c r="V160" s="460"/>
      <c r="W160" s="460"/>
    </row>
    <row r="161" spans="1:23" s="351" customFormat="1" ht="12.75">
      <c r="A161" s="459"/>
      <c r="B161" s="590"/>
      <c r="C161" s="1433"/>
      <c r="D161" s="1451"/>
      <c r="E161" s="1451"/>
      <c r="F161" s="1451"/>
      <c r="G161" s="1451"/>
      <c r="H161" s="1451"/>
      <c r="I161" s="1451"/>
      <c r="J161" s="1451"/>
      <c r="K161" s="1451"/>
      <c r="L161" s="1451"/>
      <c r="M161" s="1451"/>
      <c r="N161" s="460"/>
      <c r="O161" s="460"/>
      <c r="P161" s="460"/>
      <c r="Q161" s="460"/>
      <c r="R161" s="460"/>
      <c r="S161" s="460"/>
      <c r="T161" s="460"/>
      <c r="U161" s="460"/>
      <c r="V161" s="460"/>
      <c r="W161" s="460"/>
    </row>
    <row r="162" spans="1:23" s="351" customFormat="1" ht="12.75">
      <c r="A162" s="459"/>
      <c r="B162" s="590"/>
      <c r="C162" s="1433"/>
      <c r="D162" s="1451"/>
      <c r="E162" s="1451"/>
      <c r="F162" s="1451"/>
      <c r="G162" s="1451"/>
      <c r="H162" s="1451"/>
      <c r="I162" s="1451"/>
      <c r="J162" s="1451"/>
      <c r="K162" s="1451"/>
      <c r="L162" s="1451"/>
      <c r="M162" s="1451"/>
      <c r="N162" s="460"/>
      <c r="O162" s="460"/>
      <c r="P162" s="460"/>
      <c r="Q162" s="460"/>
      <c r="R162" s="460"/>
      <c r="S162" s="460"/>
      <c r="T162" s="460"/>
      <c r="U162" s="460"/>
      <c r="V162" s="460"/>
      <c r="W162" s="460"/>
    </row>
    <row r="163" spans="1:23" s="351" customFormat="1" ht="12.75">
      <c r="A163" s="459"/>
      <c r="B163" s="590"/>
      <c r="C163" s="1433"/>
      <c r="D163" s="1451"/>
      <c r="E163" s="1451"/>
      <c r="F163" s="1451"/>
      <c r="G163" s="1451"/>
      <c r="H163" s="1451"/>
      <c r="I163" s="1451"/>
      <c r="J163" s="1451"/>
      <c r="K163" s="1451"/>
      <c r="L163" s="1451"/>
      <c r="M163" s="1451"/>
      <c r="N163" s="460"/>
      <c r="O163" s="460"/>
      <c r="P163" s="460"/>
      <c r="Q163" s="460"/>
      <c r="R163" s="460"/>
      <c r="S163" s="460"/>
      <c r="T163" s="460"/>
      <c r="U163" s="460"/>
      <c r="V163" s="460"/>
      <c r="W163" s="460"/>
    </row>
    <row r="164" spans="1:23">
      <c r="D164" s="1418"/>
      <c r="E164" s="1418"/>
      <c r="F164" s="1418"/>
      <c r="G164" s="1418"/>
      <c r="H164" s="1418"/>
      <c r="I164" s="1418"/>
      <c r="J164" s="1418"/>
      <c r="K164" s="1418"/>
      <c r="L164" s="1418"/>
      <c r="M164" s="1418"/>
      <c r="N164" s="462"/>
      <c r="O164" s="462"/>
      <c r="P164" s="462"/>
      <c r="Q164" s="462"/>
      <c r="R164" s="462"/>
      <c r="S164" s="462"/>
      <c r="T164" s="462"/>
      <c r="U164" s="462"/>
      <c r="V164" s="462"/>
      <c r="W164" s="462"/>
    </row>
    <row r="165" spans="1:23">
      <c r="D165" s="1418"/>
      <c r="E165" s="1418"/>
      <c r="F165" s="1418"/>
      <c r="G165" s="1418"/>
      <c r="H165" s="1418"/>
      <c r="I165" s="1418"/>
      <c r="J165" s="1418"/>
      <c r="K165" s="1418"/>
      <c r="L165" s="1418"/>
      <c r="M165" s="1418"/>
      <c r="N165" s="462"/>
      <c r="O165" s="462"/>
      <c r="P165" s="462"/>
      <c r="Q165" s="462"/>
      <c r="R165" s="462"/>
      <c r="S165" s="462"/>
      <c r="T165" s="462"/>
      <c r="U165" s="462"/>
      <c r="V165" s="462"/>
      <c r="W165" s="462"/>
    </row>
    <row r="166" spans="1:23">
      <c r="D166" s="1418"/>
      <c r="E166" s="1418"/>
      <c r="F166" s="1418"/>
      <c r="G166" s="1418"/>
      <c r="H166" s="1418"/>
      <c r="I166" s="1418"/>
      <c r="J166" s="1418"/>
      <c r="K166" s="1418"/>
      <c r="L166" s="1418"/>
      <c r="M166" s="1418"/>
      <c r="N166" s="462"/>
      <c r="O166" s="462"/>
      <c r="P166" s="462"/>
      <c r="Q166" s="462"/>
      <c r="R166" s="462"/>
      <c r="S166" s="462"/>
      <c r="T166" s="462"/>
      <c r="U166" s="462"/>
      <c r="V166" s="462"/>
      <c r="W166" s="462"/>
    </row>
    <row r="167" spans="1:23">
      <c r="D167" s="1418"/>
      <c r="E167" s="1418"/>
      <c r="F167" s="1418"/>
      <c r="G167" s="1418"/>
      <c r="H167" s="1418"/>
      <c r="I167" s="1418"/>
      <c r="J167" s="1418"/>
      <c r="K167" s="1418"/>
      <c r="L167" s="1418"/>
      <c r="M167" s="1418"/>
      <c r="N167" s="462"/>
      <c r="O167" s="462"/>
      <c r="P167" s="462"/>
      <c r="Q167" s="462"/>
      <c r="R167" s="462"/>
      <c r="S167" s="462"/>
      <c r="T167" s="462"/>
      <c r="U167" s="462"/>
      <c r="V167" s="462"/>
      <c r="W167" s="462"/>
    </row>
    <row r="168" spans="1:23">
      <c r="D168" s="1418"/>
      <c r="E168" s="1418"/>
      <c r="F168" s="1418"/>
      <c r="G168" s="1418"/>
      <c r="H168" s="1418"/>
      <c r="I168" s="1418"/>
      <c r="J168" s="1418"/>
      <c r="K168" s="1418"/>
      <c r="L168" s="1418"/>
      <c r="M168" s="1418"/>
      <c r="N168" s="462"/>
      <c r="O168" s="462"/>
      <c r="P168" s="462"/>
      <c r="Q168" s="462"/>
      <c r="R168" s="462"/>
      <c r="S168" s="462"/>
      <c r="T168" s="462"/>
      <c r="U168" s="462"/>
      <c r="V168" s="462"/>
      <c r="W168" s="462"/>
    </row>
    <row r="169" spans="1:23">
      <c r="D169" s="1418"/>
      <c r="E169" s="1418"/>
      <c r="F169" s="1418"/>
      <c r="G169" s="1418"/>
      <c r="H169" s="1418"/>
      <c r="I169" s="1418"/>
      <c r="J169" s="1418"/>
      <c r="K169" s="1418"/>
      <c r="L169" s="1418"/>
      <c r="M169" s="1418"/>
      <c r="N169" s="462"/>
      <c r="O169" s="462"/>
      <c r="P169" s="462"/>
      <c r="Q169" s="462"/>
      <c r="R169" s="462"/>
      <c r="S169" s="462"/>
      <c r="T169" s="462"/>
      <c r="U169" s="462"/>
      <c r="V169" s="462"/>
      <c r="W169" s="462"/>
    </row>
    <row r="170" spans="1:23">
      <c r="D170" s="1418"/>
      <c r="E170" s="1418"/>
      <c r="F170" s="1418"/>
      <c r="G170" s="1418"/>
      <c r="H170" s="1418"/>
      <c r="I170" s="1418"/>
      <c r="J170" s="1418"/>
      <c r="K170" s="1418"/>
      <c r="L170" s="1418"/>
      <c r="M170" s="1418"/>
      <c r="N170" s="462"/>
      <c r="O170" s="462"/>
      <c r="P170" s="462"/>
      <c r="Q170" s="462"/>
      <c r="R170" s="462"/>
      <c r="S170" s="462"/>
      <c r="T170" s="462"/>
      <c r="U170" s="462"/>
      <c r="V170" s="462"/>
      <c r="W170" s="462"/>
    </row>
    <row r="171" spans="1:23">
      <c r="D171" s="1418"/>
      <c r="E171" s="1418"/>
      <c r="F171" s="1418"/>
      <c r="G171" s="1418"/>
      <c r="H171" s="1418"/>
      <c r="I171" s="1418"/>
      <c r="J171" s="1418"/>
      <c r="K171" s="1418"/>
      <c r="L171" s="1418"/>
      <c r="M171" s="1418"/>
      <c r="N171" s="462"/>
      <c r="O171" s="462"/>
      <c r="P171" s="462"/>
      <c r="Q171" s="462"/>
      <c r="R171" s="462"/>
      <c r="S171" s="462"/>
      <c r="T171" s="462"/>
      <c r="U171" s="462"/>
      <c r="V171" s="462"/>
      <c r="W171" s="462"/>
    </row>
    <row r="172" spans="1:23">
      <c r="D172" s="1418"/>
      <c r="E172" s="1418"/>
      <c r="F172" s="1418"/>
      <c r="G172" s="1418"/>
      <c r="H172" s="1418"/>
      <c r="I172" s="1418"/>
      <c r="J172" s="1418"/>
      <c r="K172" s="1418"/>
      <c r="L172" s="1418"/>
      <c r="M172" s="1418"/>
      <c r="N172" s="462"/>
      <c r="O172" s="462"/>
      <c r="P172" s="462"/>
      <c r="Q172" s="462"/>
      <c r="R172" s="462"/>
      <c r="S172" s="462"/>
      <c r="T172" s="462"/>
      <c r="U172" s="462"/>
      <c r="V172" s="462"/>
      <c r="W172" s="462"/>
    </row>
    <row r="173" spans="1:23">
      <c r="D173" s="1418"/>
      <c r="E173" s="1418"/>
      <c r="F173" s="1418"/>
      <c r="G173" s="1418"/>
      <c r="H173" s="1418"/>
      <c r="I173" s="1418"/>
      <c r="J173" s="1418"/>
      <c r="K173" s="1418"/>
      <c r="L173" s="1418"/>
      <c r="M173" s="1418"/>
      <c r="N173" s="462"/>
      <c r="O173" s="462"/>
      <c r="P173" s="462"/>
      <c r="Q173" s="462"/>
      <c r="R173" s="462"/>
      <c r="S173" s="462"/>
      <c r="T173" s="462"/>
      <c r="U173" s="462"/>
      <c r="V173" s="462"/>
      <c r="W173" s="462"/>
    </row>
    <row r="174" spans="1:23">
      <c r="D174" s="1418"/>
      <c r="E174" s="1418"/>
      <c r="F174" s="1418"/>
      <c r="G174" s="1418"/>
      <c r="H174" s="1418"/>
      <c r="I174" s="1418"/>
      <c r="J174" s="1418"/>
      <c r="K174" s="1418"/>
      <c r="L174" s="1418"/>
      <c r="M174" s="1418"/>
      <c r="N174" s="462"/>
      <c r="O174" s="462"/>
      <c r="P174" s="462"/>
      <c r="Q174" s="462"/>
      <c r="R174" s="462"/>
      <c r="S174" s="462"/>
      <c r="T174" s="462"/>
      <c r="U174" s="462"/>
      <c r="V174" s="462"/>
      <c r="W174" s="462"/>
    </row>
    <row r="175" spans="1:23">
      <c r="D175" s="1418"/>
      <c r="E175" s="1418"/>
      <c r="F175" s="1418"/>
      <c r="G175" s="1418"/>
      <c r="H175" s="1418"/>
      <c r="I175" s="1418"/>
      <c r="J175" s="1418"/>
      <c r="K175" s="1418"/>
      <c r="L175" s="1418"/>
      <c r="M175" s="1418"/>
      <c r="N175" s="462"/>
      <c r="O175" s="462"/>
      <c r="P175" s="462"/>
      <c r="Q175" s="462"/>
      <c r="R175" s="462"/>
      <c r="S175" s="462"/>
      <c r="T175" s="462"/>
      <c r="U175" s="462"/>
      <c r="V175" s="462"/>
      <c r="W175" s="462"/>
    </row>
    <row r="176" spans="1:23">
      <c r="D176" s="1418"/>
      <c r="E176" s="1418"/>
      <c r="F176" s="1418"/>
      <c r="G176" s="1418"/>
      <c r="H176" s="1418"/>
      <c r="I176" s="1418"/>
      <c r="J176" s="1418"/>
      <c r="K176" s="1418"/>
      <c r="L176" s="1418"/>
      <c r="M176" s="1418"/>
      <c r="N176" s="462"/>
      <c r="O176" s="462"/>
      <c r="P176" s="462"/>
      <c r="Q176" s="462"/>
      <c r="R176" s="462"/>
      <c r="S176" s="462"/>
      <c r="T176" s="462"/>
      <c r="U176" s="462"/>
      <c r="V176" s="462"/>
      <c r="W176" s="462"/>
    </row>
    <row r="177" spans="4:23">
      <c r="D177" s="1418"/>
      <c r="E177" s="1418"/>
      <c r="F177" s="1418"/>
      <c r="G177" s="1418"/>
      <c r="H177" s="1418"/>
      <c r="I177" s="1418"/>
      <c r="J177" s="1418"/>
      <c r="K177" s="1418"/>
      <c r="L177" s="1418"/>
      <c r="M177" s="1418"/>
      <c r="N177" s="462"/>
      <c r="O177" s="462"/>
      <c r="P177" s="462"/>
      <c r="Q177" s="462"/>
      <c r="R177" s="462"/>
      <c r="S177" s="462"/>
      <c r="T177" s="462"/>
      <c r="U177" s="462"/>
      <c r="V177" s="462"/>
      <c r="W177" s="462"/>
    </row>
    <row r="178" spans="4:23">
      <c r="D178" s="1418"/>
      <c r="E178" s="1418"/>
      <c r="F178" s="1418"/>
      <c r="G178" s="1418"/>
      <c r="H178" s="1418"/>
      <c r="I178" s="1418"/>
      <c r="J178" s="1418"/>
      <c r="K178" s="1418"/>
      <c r="L178" s="1418"/>
      <c r="M178" s="1418"/>
      <c r="N178" s="462"/>
      <c r="O178" s="462"/>
      <c r="P178" s="462"/>
      <c r="Q178" s="462"/>
      <c r="R178" s="462"/>
      <c r="S178" s="462"/>
      <c r="T178" s="462"/>
      <c r="U178" s="462"/>
      <c r="V178" s="462"/>
      <c r="W178" s="462"/>
    </row>
    <row r="179" spans="4:23">
      <c r="D179" s="1418"/>
      <c r="E179" s="1418"/>
      <c r="F179" s="1418"/>
      <c r="G179" s="1418"/>
      <c r="H179" s="1418"/>
      <c r="I179" s="1418"/>
      <c r="J179" s="1418"/>
      <c r="K179" s="1418"/>
      <c r="L179" s="1418"/>
      <c r="M179" s="1418"/>
      <c r="N179" s="462"/>
      <c r="O179" s="462"/>
      <c r="P179" s="462"/>
      <c r="Q179" s="462"/>
      <c r="R179" s="462"/>
      <c r="S179" s="462"/>
      <c r="T179" s="462"/>
      <c r="U179" s="462"/>
      <c r="V179" s="462"/>
      <c r="W179" s="462"/>
    </row>
    <row r="180" spans="4:23">
      <c r="D180" s="1418"/>
      <c r="E180" s="1418"/>
      <c r="F180" s="1418"/>
      <c r="G180" s="1418"/>
      <c r="H180" s="1418"/>
      <c r="I180" s="1418"/>
      <c r="J180" s="1418"/>
      <c r="K180" s="1418"/>
      <c r="L180" s="1418"/>
      <c r="M180" s="1418"/>
      <c r="N180" s="462"/>
      <c r="O180" s="462"/>
      <c r="P180" s="462"/>
      <c r="Q180" s="462"/>
      <c r="R180" s="462"/>
      <c r="S180" s="462"/>
      <c r="T180" s="462"/>
      <c r="U180" s="462"/>
      <c r="V180" s="462"/>
      <c r="W180" s="462"/>
    </row>
    <row r="181" spans="4:23">
      <c r="D181" s="1418"/>
      <c r="E181" s="1418"/>
      <c r="F181" s="1418"/>
      <c r="G181" s="1418"/>
      <c r="H181" s="1418"/>
      <c r="I181" s="1418"/>
      <c r="J181" s="1418"/>
      <c r="K181" s="1418"/>
      <c r="L181" s="1418"/>
      <c r="M181" s="1418"/>
      <c r="N181" s="462"/>
      <c r="O181" s="462"/>
      <c r="P181" s="462"/>
      <c r="Q181" s="462"/>
      <c r="R181" s="462"/>
      <c r="S181" s="462"/>
      <c r="T181" s="462"/>
      <c r="U181" s="462"/>
      <c r="V181" s="462"/>
      <c r="W181" s="462"/>
    </row>
    <row r="182" spans="4:23">
      <c r="D182" s="1418"/>
      <c r="E182" s="1418"/>
      <c r="F182" s="1418"/>
      <c r="G182" s="1418"/>
      <c r="H182" s="1418"/>
      <c r="I182" s="1418"/>
      <c r="J182" s="1418"/>
      <c r="K182" s="1418"/>
      <c r="L182" s="1418"/>
      <c r="M182" s="1418"/>
      <c r="N182" s="462"/>
      <c r="O182" s="462"/>
      <c r="P182" s="462"/>
      <c r="Q182" s="462"/>
      <c r="R182" s="462"/>
      <c r="S182" s="462"/>
      <c r="T182" s="462"/>
      <c r="U182" s="462"/>
      <c r="V182" s="462"/>
      <c r="W182" s="462"/>
    </row>
    <row r="183" spans="4:23">
      <c r="D183" s="1418"/>
      <c r="E183" s="1418"/>
      <c r="F183" s="1418"/>
      <c r="G183" s="1418"/>
      <c r="H183" s="1418"/>
      <c r="I183" s="1418"/>
      <c r="J183" s="1418"/>
      <c r="K183" s="1418"/>
      <c r="L183" s="1418"/>
      <c r="M183" s="1418"/>
      <c r="N183" s="462"/>
      <c r="O183" s="462"/>
      <c r="P183" s="462"/>
      <c r="Q183" s="462"/>
      <c r="R183" s="462"/>
      <c r="S183" s="462"/>
      <c r="T183" s="462"/>
      <c r="U183" s="462"/>
      <c r="V183" s="462"/>
      <c r="W183" s="462"/>
    </row>
    <row r="184" spans="4:23">
      <c r="D184" s="1418"/>
      <c r="E184" s="1418"/>
      <c r="F184" s="1418"/>
      <c r="G184" s="1418"/>
      <c r="H184" s="1418"/>
      <c r="I184" s="1418"/>
      <c r="J184" s="1418"/>
      <c r="K184" s="1418"/>
      <c r="L184" s="1418"/>
      <c r="M184" s="1418"/>
      <c r="N184" s="462"/>
      <c r="O184" s="462"/>
      <c r="P184" s="462"/>
      <c r="Q184" s="462"/>
      <c r="R184" s="462"/>
      <c r="S184" s="462"/>
      <c r="T184" s="462"/>
      <c r="U184" s="462"/>
      <c r="V184" s="462"/>
      <c r="W184" s="462"/>
    </row>
    <row r="185" spans="4:23">
      <c r="D185" s="1418"/>
      <c r="E185" s="1418"/>
      <c r="F185" s="1418"/>
      <c r="G185" s="1418"/>
      <c r="H185" s="1418"/>
      <c r="I185" s="1418"/>
      <c r="J185" s="1418"/>
      <c r="K185" s="1418"/>
      <c r="L185" s="1418"/>
      <c r="M185" s="1418"/>
      <c r="N185" s="462"/>
      <c r="O185" s="462"/>
      <c r="P185" s="462"/>
      <c r="Q185" s="462"/>
      <c r="R185" s="462"/>
      <c r="S185" s="462"/>
      <c r="T185" s="462"/>
      <c r="U185" s="462"/>
      <c r="V185" s="462"/>
      <c r="W185" s="462"/>
    </row>
    <row r="186" spans="4:23">
      <c r="D186" s="1418"/>
      <c r="E186" s="1418"/>
      <c r="F186" s="1418"/>
      <c r="G186" s="1418"/>
      <c r="H186" s="1418"/>
      <c r="I186" s="1418"/>
      <c r="J186" s="1418"/>
      <c r="K186" s="1418"/>
      <c r="L186" s="1418"/>
      <c r="M186" s="1418"/>
      <c r="N186" s="462"/>
      <c r="O186" s="462"/>
      <c r="P186" s="462"/>
      <c r="Q186" s="462"/>
      <c r="R186" s="462"/>
      <c r="S186" s="462"/>
      <c r="T186" s="462"/>
      <c r="U186" s="462"/>
      <c r="V186" s="462"/>
      <c r="W186" s="462"/>
    </row>
  </sheetData>
  <mergeCells count="4">
    <mergeCell ref="A1:F1"/>
    <mergeCell ref="A2:E2"/>
    <mergeCell ref="A3:E3"/>
    <mergeCell ref="A4:E4"/>
  </mergeCells>
  <phoneticPr fontId="0" type="noConversion"/>
  <printOptions headings="1" gridLines="1"/>
  <pageMargins left="0" right="0" top="0" bottom="0" header="0.31496062992125984" footer="0"/>
  <pageSetup scale="80" orientation="portrait" horizontalDpi="4294967294" r:id="rId1"/>
  <headerFooter alignWithMargins="0"/>
  <drawing r:id="rId2"/>
</worksheet>
</file>

<file path=xl/worksheets/sheet31.xml><?xml version="1.0" encoding="utf-8"?>
<worksheet xmlns="http://schemas.openxmlformats.org/spreadsheetml/2006/main" xmlns:r="http://schemas.openxmlformats.org/officeDocument/2006/relationships">
  <sheetPr codeName="Sheet16" enableFormatConditionsCalculation="0">
    <tabColor indexed="34"/>
    <pageSetUpPr fitToPage="1"/>
  </sheetPr>
  <dimension ref="A1:X188"/>
  <sheetViews>
    <sheetView topLeftCell="A10" workbookViewId="0">
      <selection activeCell="D25" sqref="D25"/>
    </sheetView>
  </sheetViews>
  <sheetFormatPr defaultColWidth="8.42578125" defaultRowHeight="11.25"/>
  <cols>
    <col min="1" max="1" width="12.140625" style="1459" customWidth="1"/>
    <col min="2" max="2" width="15.7109375" style="1460" customWidth="1"/>
    <col min="3" max="5" width="15.7109375" style="1457" customWidth="1"/>
    <col min="6" max="8" width="15.7109375" style="1457" hidden="1" customWidth="1"/>
    <col min="9" max="9" width="15.7109375" style="1457" customWidth="1"/>
    <col min="10" max="10" width="15.7109375" style="1457" hidden="1" customWidth="1"/>
    <col min="11" max="11" width="15.7109375" style="1457" customWidth="1"/>
    <col min="12" max="13" width="15.7109375" style="1457" hidden="1" customWidth="1"/>
    <col min="14" max="22" width="15.7109375" style="1457" customWidth="1"/>
    <col min="23" max="23" width="8.42578125" style="1458" customWidth="1"/>
    <col min="24" max="16384" width="8.42578125" style="500"/>
  </cols>
  <sheetData>
    <row r="1" spans="1:23" s="13" customFormat="1" ht="103.5" customHeight="1">
      <c r="A1" s="2407"/>
      <c r="B1" s="2407"/>
      <c r="C1" s="2407"/>
      <c r="D1" s="2407"/>
      <c r="E1" s="2407"/>
      <c r="F1" s="2407"/>
    </row>
    <row r="2" spans="1:23" s="13" customFormat="1" ht="18.75" customHeight="1">
      <c r="A2" s="2448"/>
      <c r="B2" s="2448"/>
      <c r="C2" s="2448"/>
      <c r="D2" s="2448"/>
      <c r="E2" s="2448"/>
    </row>
    <row r="3" spans="1:23" s="13" customFormat="1" ht="43.5" customHeight="1">
      <c r="A3" s="2449"/>
      <c r="B3" s="2449"/>
      <c r="C3" s="2449"/>
      <c r="D3" s="2449"/>
      <c r="E3" s="2449"/>
      <c r="G3" s="14"/>
    </row>
    <row r="4" spans="1:23" s="13" customFormat="1" ht="18">
      <c r="A4" s="2450" t="str">
        <f>'I1 Intro'!C11</f>
        <v>EB-2013-0130</v>
      </c>
      <c r="B4" s="2450"/>
      <c r="C4" s="2450"/>
      <c r="D4" s="2450"/>
      <c r="E4" s="2450"/>
    </row>
    <row r="5" spans="1:23" s="13" customFormat="1" ht="21" customHeight="1">
      <c r="A5" s="323" t="str">
        <f>"Sheet E3 Demand Allocator Worksheet  - "&amp;  'I2 LDC class'!$C$17</f>
        <v>Sheet E3 Demand Allocator Worksheet  - Fort Frances Power Corporation</v>
      </c>
      <c r="B5" s="324"/>
      <c r="C5" s="547"/>
      <c r="D5" s="547"/>
      <c r="E5" s="325"/>
    </row>
    <row r="6" spans="1:23" s="13" customFormat="1" ht="6" customHeight="1">
      <c r="A6" s="16"/>
      <c r="B6" s="16"/>
      <c r="C6" s="548"/>
      <c r="D6" s="548"/>
      <c r="E6" s="16"/>
      <c r="F6" s="16"/>
      <c r="G6" s="16"/>
      <c r="H6" s="16"/>
      <c r="I6" s="16"/>
      <c r="J6" s="16"/>
      <c r="K6" s="16"/>
      <c r="L6" s="16"/>
      <c r="M6" s="16"/>
      <c r="N6" s="16"/>
      <c r="O6" s="16"/>
    </row>
    <row r="7" spans="1:23">
      <c r="A7" s="1462"/>
      <c r="B7" s="1463"/>
    </row>
    <row r="8" spans="1:23">
      <c r="A8" s="336"/>
      <c r="B8" s="1456"/>
    </row>
    <row r="9" spans="1:23">
      <c r="A9" s="589"/>
      <c r="B9" s="1456"/>
    </row>
    <row r="10" spans="1:23" ht="12.75">
      <c r="C10" s="1461"/>
    </row>
    <row r="11" spans="1:23">
      <c r="B11" s="1456"/>
    </row>
    <row r="12" spans="1:23" ht="12" thickBot="1"/>
    <row r="13" spans="1:23" ht="15.75">
      <c r="A13" s="2565" t="s">
        <v>672</v>
      </c>
      <c r="B13" s="2566"/>
    </row>
    <row r="14" spans="1:23" ht="16.5" thickBot="1">
      <c r="A14" s="2567">
        <v>400</v>
      </c>
      <c r="B14" s="2568"/>
    </row>
    <row r="15" spans="1:23">
      <c r="A15" s="1465"/>
      <c r="B15" s="1464"/>
    </row>
    <row r="16" spans="1:23" s="1466" customFormat="1" ht="19.5" customHeight="1">
      <c r="B16" s="1467"/>
      <c r="C16" s="1481">
        <v>1</v>
      </c>
      <c r="D16" s="1481">
        <v>2</v>
      </c>
      <c r="E16" s="1481">
        <v>3</v>
      </c>
      <c r="F16" s="1481">
        <v>4</v>
      </c>
      <c r="G16" s="1481">
        <v>5</v>
      </c>
      <c r="H16" s="1481">
        <v>6</v>
      </c>
      <c r="I16" s="1481">
        <v>7</v>
      </c>
      <c r="J16" s="1481">
        <v>8</v>
      </c>
      <c r="K16" s="1481">
        <v>9</v>
      </c>
      <c r="L16" s="1481">
        <v>10</v>
      </c>
      <c r="M16" s="1481">
        <v>11</v>
      </c>
      <c r="N16" s="1481">
        <v>12</v>
      </c>
      <c r="O16" s="1481">
        <v>13</v>
      </c>
      <c r="P16" s="1481">
        <v>14</v>
      </c>
      <c r="Q16" s="1481">
        <v>15</v>
      </c>
      <c r="R16" s="1481">
        <v>16</v>
      </c>
      <c r="S16" s="1481">
        <v>17</v>
      </c>
      <c r="T16" s="1481">
        <v>18</v>
      </c>
      <c r="U16" s="1481">
        <v>19</v>
      </c>
      <c r="V16" s="1481">
        <v>20</v>
      </c>
      <c r="W16" s="1482"/>
    </row>
    <row r="17" spans="1:24" s="1469" customFormat="1" ht="38.25">
      <c r="A17" s="852" t="s">
        <v>697</v>
      </c>
      <c r="B17" s="852" t="s">
        <v>769</v>
      </c>
      <c r="C17" s="1470" t="str">
        <f>IF('I2 LDC class'!$D$20="",'I2 LDC class'!$C$20,'I2 LDC class'!$D$20)</f>
        <v>Residential</v>
      </c>
      <c r="D17" s="1470" t="str">
        <f>IF('I2 LDC class'!$D$21="",'I2 LDC class'!$C$21,'I2 LDC class'!$D$21)</f>
        <v>General Service Less Than 50 kW</v>
      </c>
      <c r="E17" s="1470" t="str">
        <f>IF('I2 LDC class'!$D$22="",'I2 LDC class'!$C$22,'I2 LDC class'!$D$22)</f>
        <v>General Service 50 to 4,999 kW</v>
      </c>
      <c r="F17" s="1470" t="str">
        <f>IF('I2 LDC class'!$D$23="",'I2 LDC class'!$C$23,'I2 LDC class'!$D$23)</f>
        <v>GS&gt; 50-TOU</v>
      </c>
      <c r="G17" s="1470" t="str">
        <f>IF('I2 LDC class'!$D$24="",'I2 LDC class'!$C$24,'I2 LDC class'!$D$24)</f>
        <v>GS &gt;50-Intermediate</v>
      </c>
      <c r="H17" s="1470" t="str">
        <f>IF('I2 LDC class'!$D$25="",'I2 LDC class'!$C$25,'I2 LDC class'!$D$25)</f>
        <v>Large Use &gt;5MW</v>
      </c>
      <c r="I17" s="1470" t="str">
        <f>IF('I2 LDC class'!$D$26="",'I2 LDC class'!$C$26,'I2 LDC class'!$D$26)</f>
        <v>Street Lighting</v>
      </c>
      <c r="J17" s="1470" t="str">
        <f>IF('I2 LDC class'!$D$27="",'I2 LDC class'!$C$27,'I2 LDC class'!$D$27)</f>
        <v>Sentinel</v>
      </c>
      <c r="K17" s="1470" t="str">
        <f>IF('I2 LDC class'!$D$28="",'I2 LDC class'!$C$28,'I2 LDC class'!$D$28)</f>
        <v>Unmetered Scattered Load</v>
      </c>
      <c r="L17" s="1470" t="str">
        <f>IF('I2 LDC class'!$D$29="",'I2 LDC class'!$C$29,'I2 LDC class'!$D$29)</f>
        <v>Embedded Distributor</v>
      </c>
      <c r="M17" s="1470" t="str">
        <f>IF('I2 LDC class'!$D$30="",'I2 LDC class'!$C$30,'I2 LDC class'!$D$30)</f>
        <v>Back-up/Standby Power</v>
      </c>
      <c r="N17" s="1470" t="str">
        <f>IF('I2 LDC class'!$D$31="",'I2 LDC class'!$C$31,'I2 LDC class'!$D$31)</f>
        <v>Rate Class 1</v>
      </c>
      <c r="O17" s="1470" t="str">
        <f>IF('I2 LDC class'!$D$32="",'I2 LDC class'!$C$32,'I2 LDC class'!$D$32)</f>
        <v>Rate class 2</v>
      </c>
      <c r="P17" s="1470" t="str">
        <f>IF('I2 LDC class'!$D$33="",'I2 LDC class'!$C$33,'I2 LDC class'!$D$33)</f>
        <v>Rate class 3</v>
      </c>
      <c r="Q17" s="1470" t="str">
        <f>IF('I2 LDC class'!$D$34="",'I2 LDC class'!$C$34,'I2 LDC class'!$D$34)</f>
        <v>Rate class 4</v>
      </c>
      <c r="R17" s="1470" t="str">
        <f>IF('I2 LDC class'!$D$35="",'I2 LDC class'!$C$35,'I2 LDC class'!$D$35)</f>
        <v>Rate class 5</v>
      </c>
      <c r="S17" s="1470" t="str">
        <f>IF('I2 LDC class'!$D$36="",'I2 LDC class'!$C$36,'I2 LDC class'!$D$36)</f>
        <v>Rate class 6</v>
      </c>
      <c r="T17" s="1470" t="str">
        <f>IF('I2 LDC class'!$D$37="",'I2 LDC class'!$C$37,'I2 LDC class'!$D$37)</f>
        <v>Rate class 7</v>
      </c>
      <c r="U17" s="1470" t="str">
        <f>IF('I2 LDC class'!$D$38="",'I2 LDC class'!$C$38,'I2 LDC class'!$D$38)</f>
        <v>Rate class 8</v>
      </c>
      <c r="V17" s="1471" t="str">
        <f>IF('I2 LDC class'!$D$39="",'I2 LDC class'!$C$39,'I2 LDC class'!$D$39)</f>
        <v>Rate class 9</v>
      </c>
      <c r="W17" s="1468"/>
    </row>
    <row r="18" spans="1:24" s="1469" customFormat="1" ht="12.75">
      <c r="A18" s="1472"/>
      <c r="B18" s="1473"/>
      <c r="C18" s="1474"/>
      <c r="D18" s="1474"/>
      <c r="E18" s="1474"/>
      <c r="F18" s="1474"/>
      <c r="G18" s="1474"/>
      <c r="H18" s="1474"/>
      <c r="I18" s="1474"/>
      <c r="J18" s="1474"/>
      <c r="K18" s="1474"/>
      <c r="L18" s="1474"/>
      <c r="M18" s="1474"/>
      <c r="N18" s="1474"/>
      <c r="O18" s="1474"/>
      <c r="P18" s="1474"/>
      <c r="Q18" s="1474"/>
      <c r="R18" s="1474"/>
      <c r="S18" s="1474"/>
      <c r="T18" s="1474"/>
      <c r="U18" s="1474"/>
      <c r="V18" s="1474"/>
      <c r="W18" s="1475"/>
    </row>
    <row r="19" spans="1:24" s="1469" customFormat="1" ht="12.75">
      <c r="A19" s="1472" t="s">
        <v>710</v>
      </c>
      <c r="B19" s="1473">
        <f>SUM(C19:V19)</f>
        <v>3943</v>
      </c>
      <c r="C19" s="1476">
        <f>IF('I6.2 Customer Data'!D19 &gt; 0,'I6.2 Customer Data'!D19,'I6.2 Customer Data'!D21)</f>
        <v>3290</v>
      </c>
      <c r="D19" s="1476">
        <f>IF('I6.2 Customer Data'!E19 &gt; 0,'I6.2 Customer Data'!E19,'I6.2 Customer Data'!E21)</f>
        <v>405</v>
      </c>
      <c r="E19" s="1476">
        <f>IF('I6.2 Customer Data'!F19 &gt; 0,'I6.2 Customer Data'!F19,'I6.2 Customer Data'!F21)</f>
        <v>47</v>
      </c>
      <c r="F19" s="1476">
        <f>IF('I6.2 Customer Data'!G19 &gt; 0,'I6.2 Customer Data'!G19,'I6.2 Customer Data'!G21)</f>
        <v>0</v>
      </c>
      <c r="G19" s="1476">
        <f>IF('I6.2 Customer Data'!H19 &gt; 0,'I6.2 Customer Data'!H19,'I6.2 Customer Data'!H21)</f>
        <v>0</v>
      </c>
      <c r="H19" s="1476">
        <f>IF('I6.2 Customer Data'!I19 &gt; 0,'I6.2 Customer Data'!I19,'I6.2 Customer Data'!I21)</f>
        <v>0</v>
      </c>
      <c r="I19" s="1476">
        <f>IF('I6.2 Customer Data'!J19 &gt; 0,'I6.2 Customer Data'!J19,'I6.2 Customer Data'!J21)</f>
        <v>195</v>
      </c>
      <c r="J19" s="1476">
        <f>IF('I6.2 Customer Data'!K19 &gt; 0,'I6.2 Customer Data'!K19,'I6.2 Customer Data'!K21)</f>
        <v>0</v>
      </c>
      <c r="K19" s="1476">
        <f>IF('I6.2 Customer Data'!L19 &gt; 0,'I6.2 Customer Data'!L19,'I6.2 Customer Data'!L21)</f>
        <v>6</v>
      </c>
      <c r="L19" s="1476">
        <f>IF('I6.2 Customer Data'!M19 &gt; 0,'I6.2 Customer Data'!M19,'I6.2 Customer Data'!M21)</f>
        <v>0</v>
      </c>
      <c r="M19" s="1476">
        <f>IF('I6.2 Customer Data'!N19 &gt; 0,'I6.2 Customer Data'!N19,'I6.2 Customer Data'!N21)</f>
        <v>0</v>
      </c>
      <c r="N19" s="1476">
        <f>IF('I6.2 Customer Data'!O19 &gt; 0,'I6.2 Customer Data'!O19,'I6.2 Customer Data'!O21)</f>
        <v>0</v>
      </c>
      <c r="O19" s="1476">
        <f>IF('I6.2 Customer Data'!P19 &gt; 0,'I6.2 Customer Data'!P19,'I6.2 Customer Data'!P21)</f>
        <v>0</v>
      </c>
      <c r="P19" s="1476">
        <f>IF('I6.2 Customer Data'!Q19 &gt; 0,'I6.2 Customer Data'!Q19,'I6.2 Customer Data'!Q21)</f>
        <v>0</v>
      </c>
      <c r="Q19" s="1476">
        <f>IF('I6.2 Customer Data'!R19 &gt; 0,'I6.2 Customer Data'!R19,'I6.2 Customer Data'!R21)</f>
        <v>0</v>
      </c>
      <c r="R19" s="1476">
        <f>IF('I6.2 Customer Data'!S19 &gt; 0,'I6.2 Customer Data'!S19,'I6.2 Customer Data'!S21)</f>
        <v>0</v>
      </c>
      <c r="S19" s="1476">
        <f>IF('I6.2 Customer Data'!T19 &gt; 0,'I6.2 Customer Data'!T19,'I6.2 Customer Data'!T21)</f>
        <v>0</v>
      </c>
      <c r="T19" s="1476">
        <f>IF('I6.2 Customer Data'!U19 &gt; 0,'I6.2 Customer Data'!U19,'I6.2 Customer Data'!U21)</f>
        <v>0</v>
      </c>
      <c r="U19" s="1476">
        <f>IF('I6.2 Customer Data'!V19 &gt; 0,'I6.2 Customer Data'!V19,'I6.2 Customer Data'!V21)</f>
        <v>0</v>
      </c>
      <c r="V19" s="1476">
        <f>IF('I6.2 Customer Data'!W19 &gt; 0,'I6.2 Customer Data'!W19,'I6.2 Customer Data'!W21)</f>
        <v>0</v>
      </c>
      <c r="W19" s="1477"/>
      <c r="X19" s="1478"/>
    </row>
    <row r="20" spans="1:24" s="1469" customFormat="1" ht="12.75">
      <c r="A20" s="1472" t="s">
        <v>802</v>
      </c>
      <c r="B20" s="1473">
        <f>SUM(C20:V20)</f>
        <v>3943</v>
      </c>
      <c r="C20" s="1479">
        <f>IF('I6.2 Customer Data'!D19 &gt; 0,'I6.2 Customer Data'!D19,'I6.2 Customer Data'!D22)</f>
        <v>3290</v>
      </c>
      <c r="D20" s="1479">
        <f>IF('I6.2 Customer Data'!E19 &gt; 0,'I6.2 Customer Data'!E19,'I6.2 Customer Data'!E22)</f>
        <v>405</v>
      </c>
      <c r="E20" s="1479">
        <f>IF('I6.2 Customer Data'!F19 &gt; 0,'I6.2 Customer Data'!F19,'I6.2 Customer Data'!F22)</f>
        <v>47</v>
      </c>
      <c r="F20" s="1479">
        <f>IF('I6.2 Customer Data'!G19 &gt; 0,'I6.2 Customer Data'!G19,'I6.2 Customer Data'!G22)</f>
        <v>0</v>
      </c>
      <c r="G20" s="1479">
        <f>IF('I6.2 Customer Data'!H19 &gt; 0,'I6.2 Customer Data'!H19,'I6.2 Customer Data'!H22)</f>
        <v>0</v>
      </c>
      <c r="H20" s="1479">
        <f>IF('I6.2 Customer Data'!I19 &gt; 0,'I6.2 Customer Data'!I19,'I6.2 Customer Data'!I22)</f>
        <v>0</v>
      </c>
      <c r="I20" s="1479">
        <f>IF('I6.2 Customer Data'!J19 &gt; 0,'I6.2 Customer Data'!J19,'I6.2 Customer Data'!J22)</f>
        <v>195</v>
      </c>
      <c r="J20" s="1479">
        <f>IF('I6.2 Customer Data'!K19 &gt; 0,'I6.2 Customer Data'!K19,'I6.2 Customer Data'!K22)</f>
        <v>0</v>
      </c>
      <c r="K20" s="1479">
        <f>IF('I6.2 Customer Data'!L19 &gt; 0,'I6.2 Customer Data'!L19,'I6.2 Customer Data'!L22)</f>
        <v>6</v>
      </c>
      <c r="L20" s="1479">
        <f>IF('I6.2 Customer Data'!M19 &gt; 0,'I6.2 Customer Data'!M19,'I6.2 Customer Data'!M22)</f>
        <v>0</v>
      </c>
      <c r="M20" s="1479">
        <f>IF('I6.2 Customer Data'!N19 &gt; 0,'I6.2 Customer Data'!N19,'I6.2 Customer Data'!N22)</f>
        <v>0</v>
      </c>
      <c r="N20" s="1479">
        <f>IF('I6.2 Customer Data'!O19 &gt; 0,'I6.2 Customer Data'!O19,'I6.2 Customer Data'!O22)</f>
        <v>0</v>
      </c>
      <c r="O20" s="1479">
        <f>IF('I6.2 Customer Data'!P19 &gt; 0,'I6.2 Customer Data'!P19,'I6.2 Customer Data'!P22)</f>
        <v>0</v>
      </c>
      <c r="P20" s="1479">
        <f>IF('I6.2 Customer Data'!Q19 &gt; 0,'I6.2 Customer Data'!Q19,'I6.2 Customer Data'!Q22)</f>
        <v>0</v>
      </c>
      <c r="Q20" s="1479">
        <f>IF('I6.2 Customer Data'!R19 &gt; 0,'I6.2 Customer Data'!R19,'I6.2 Customer Data'!R22)</f>
        <v>0</v>
      </c>
      <c r="R20" s="1479">
        <f>IF('I6.2 Customer Data'!S19 &gt; 0,'I6.2 Customer Data'!S19,'I6.2 Customer Data'!S22)</f>
        <v>0</v>
      </c>
      <c r="S20" s="1479">
        <f>IF('I6.2 Customer Data'!T19 &gt; 0,'I6.2 Customer Data'!T19,'I6.2 Customer Data'!T22)</f>
        <v>0</v>
      </c>
      <c r="T20" s="1479">
        <f>IF('I6.2 Customer Data'!U19 &gt; 0,'I6.2 Customer Data'!U19,'I6.2 Customer Data'!U22)</f>
        <v>0</v>
      </c>
      <c r="U20" s="1479">
        <f>IF('I6.2 Customer Data'!V19 &gt; 0,'I6.2 Customer Data'!V19,'I6.2 Customer Data'!V22)</f>
        <v>0</v>
      </c>
      <c r="V20" s="1479">
        <f>IF('I6.2 Customer Data'!W19 &gt; 0,'I6.2 Customer Data'!W19,'I6.2 Customer Data'!W22)</f>
        <v>0</v>
      </c>
      <c r="W20" s="1475"/>
    </row>
    <row r="21" spans="1:24" s="1469" customFormat="1" ht="12.75">
      <c r="A21" s="1472" t="s">
        <v>709</v>
      </c>
      <c r="B21" s="1473">
        <f>SUM(C21:V21)</f>
        <v>3943</v>
      </c>
      <c r="C21" s="1479">
        <f>IF('I6.2 Customer Data'!D19 &gt; 0,'I6.2 Customer Data'!D19,'I6.2 Customer Data'!D23)</f>
        <v>3290</v>
      </c>
      <c r="D21" s="1479">
        <f>IF('I6.2 Customer Data'!E19 &gt; 0,'I6.2 Customer Data'!E19,'I6.2 Customer Data'!E23)</f>
        <v>405</v>
      </c>
      <c r="E21" s="1479">
        <f>IF('I6.2 Customer Data'!F19 &gt; 0,'I6.2 Customer Data'!F19,'I6.2 Customer Data'!F23)</f>
        <v>47</v>
      </c>
      <c r="F21" s="1479">
        <f>IF('I6.2 Customer Data'!G19 &gt; 0,'I6.2 Customer Data'!G19,'I6.2 Customer Data'!G23)</f>
        <v>0</v>
      </c>
      <c r="G21" s="1479">
        <f>IF('I6.2 Customer Data'!H19 &gt; 0,'I6.2 Customer Data'!H19,'I6.2 Customer Data'!H23)</f>
        <v>0</v>
      </c>
      <c r="H21" s="1479">
        <f>IF('I6.2 Customer Data'!I19 &gt; 0,'I6.2 Customer Data'!I19,'I6.2 Customer Data'!I23)</f>
        <v>0</v>
      </c>
      <c r="I21" s="1479">
        <f>IF('I6.2 Customer Data'!J19 &gt; 0,'I6.2 Customer Data'!J19,'I6.2 Customer Data'!J23)</f>
        <v>195</v>
      </c>
      <c r="J21" s="1479">
        <f>IF('I6.2 Customer Data'!K19 &gt; 0,'I6.2 Customer Data'!K19,'I6.2 Customer Data'!K23)</f>
        <v>0</v>
      </c>
      <c r="K21" s="1479">
        <f>IF('I6.2 Customer Data'!L19 &gt; 0,'I6.2 Customer Data'!L19,'I6.2 Customer Data'!L23)</f>
        <v>6</v>
      </c>
      <c r="L21" s="1479">
        <f>IF('I6.2 Customer Data'!M19 &gt; 0,'I6.2 Customer Data'!M19,'I6.2 Customer Data'!M23)</f>
        <v>0</v>
      </c>
      <c r="M21" s="1479">
        <f>IF('I6.2 Customer Data'!N19 &gt; 0,'I6.2 Customer Data'!N19,'I6.2 Customer Data'!N23)</f>
        <v>0</v>
      </c>
      <c r="N21" s="1479">
        <f>IF('I6.2 Customer Data'!O19 &gt; 0,'I6.2 Customer Data'!O19,'I6.2 Customer Data'!O23)</f>
        <v>0</v>
      </c>
      <c r="O21" s="1479">
        <f>IF('I6.2 Customer Data'!P19 &gt; 0,'I6.2 Customer Data'!P19,'I6.2 Customer Data'!P23)</f>
        <v>0</v>
      </c>
      <c r="P21" s="1479">
        <f>IF('I6.2 Customer Data'!Q19 &gt; 0,'I6.2 Customer Data'!Q19,'I6.2 Customer Data'!Q23)</f>
        <v>0</v>
      </c>
      <c r="Q21" s="1479">
        <f>IF('I6.2 Customer Data'!R19 &gt; 0,'I6.2 Customer Data'!R19,'I6.2 Customer Data'!R23)</f>
        <v>0</v>
      </c>
      <c r="R21" s="1479">
        <f>IF('I6.2 Customer Data'!S19 &gt; 0,'I6.2 Customer Data'!S19,'I6.2 Customer Data'!S23)</f>
        <v>0</v>
      </c>
      <c r="S21" s="1479">
        <f>IF('I6.2 Customer Data'!T19 &gt; 0,'I6.2 Customer Data'!T19,'I6.2 Customer Data'!T23)</f>
        <v>0</v>
      </c>
      <c r="T21" s="1479">
        <f>IF('I6.2 Customer Data'!U19 &gt; 0,'I6.2 Customer Data'!U19,'I6.2 Customer Data'!U23)</f>
        <v>0</v>
      </c>
      <c r="U21" s="1479">
        <f>IF('I6.2 Customer Data'!V19 &gt; 0,'I6.2 Customer Data'!V19,'I6.2 Customer Data'!V23)</f>
        <v>0</v>
      </c>
      <c r="V21" s="1479">
        <f>IF('I6.2 Customer Data'!W19 &gt; 0,'I6.2 Customer Data'!W19,'I6.2 Customer Data'!W23)</f>
        <v>0</v>
      </c>
      <c r="W21" s="1475"/>
    </row>
    <row r="22" spans="1:24" s="1469" customFormat="1" ht="12.75">
      <c r="A22" s="1480" t="s">
        <v>1063</v>
      </c>
      <c r="B22" s="1473">
        <f>SUM(C22:V22)</f>
        <v>3943</v>
      </c>
      <c r="C22" s="1479">
        <f>IF('I6.2 Customer Data'!D19 &gt; 0,'I6.2 Customer Data'!D19,'I6.2 Customer Data'!D24)</f>
        <v>3290</v>
      </c>
      <c r="D22" s="1479">
        <f>IF('I6.2 Customer Data'!E19 &gt; 0,'I6.2 Customer Data'!E19,'I6.2 Customer Data'!E24)</f>
        <v>405</v>
      </c>
      <c r="E22" s="1479">
        <f>IF('I6.2 Customer Data'!F19 &gt; 0,'I6.2 Customer Data'!F19,'I6.2 Customer Data'!F24)</f>
        <v>47</v>
      </c>
      <c r="F22" s="1479">
        <f>IF('I6.2 Customer Data'!G19 &gt; 0,'I6.2 Customer Data'!G19,'I6.2 Customer Data'!G24)</f>
        <v>0</v>
      </c>
      <c r="G22" s="1479">
        <f>IF('I6.2 Customer Data'!H19 &gt; 0,'I6.2 Customer Data'!H19,'I6.2 Customer Data'!H24)</f>
        <v>0</v>
      </c>
      <c r="H22" s="1479">
        <f>IF('I6.2 Customer Data'!I19 &gt; 0,'I6.2 Customer Data'!I19,'I6.2 Customer Data'!I24)</f>
        <v>0</v>
      </c>
      <c r="I22" s="1479">
        <f>IF('I6.2 Customer Data'!J19 &gt; 0,'I6.2 Customer Data'!J19,'I6.2 Customer Data'!J24)</f>
        <v>195</v>
      </c>
      <c r="J22" s="1479">
        <f>IF('I6.2 Customer Data'!K19 &gt; 0,'I6.2 Customer Data'!K19,'I6.2 Customer Data'!K24)</f>
        <v>0</v>
      </c>
      <c r="K22" s="1479">
        <f>IF('I6.2 Customer Data'!L19 &gt; 0,'I6.2 Customer Data'!L19,'I6.2 Customer Data'!L24)</f>
        <v>6</v>
      </c>
      <c r="L22" s="1479">
        <f>IF('I6.2 Customer Data'!M19 &gt; 0,'I6.2 Customer Data'!M19,'I6.2 Customer Data'!M24)</f>
        <v>0</v>
      </c>
      <c r="M22" s="1479">
        <f>IF('I6.2 Customer Data'!N19 &gt; 0,'I6.2 Customer Data'!N19,'I6.2 Customer Data'!N24)</f>
        <v>0</v>
      </c>
      <c r="N22" s="1479">
        <f>IF('I6.2 Customer Data'!O19 &gt; 0,'I6.2 Customer Data'!O19,'I6.2 Customer Data'!O24)</f>
        <v>0</v>
      </c>
      <c r="O22" s="1479">
        <f>IF('I6.2 Customer Data'!P19 &gt; 0,'I6.2 Customer Data'!P19,'I6.2 Customer Data'!P24)</f>
        <v>0</v>
      </c>
      <c r="P22" s="1479">
        <f>IF('I6.2 Customer Data'!Q19 &gt; 0,'I6.2 Customer Data'!Q19,'I6.2 Customer Data'!Q24)</f>
        <v>0</v>
      </c>
      <c r="Q22" s="1479">
        <f>IF('I6.2 Customer Data'!R19 &gt; 0,'I6.2 Customer Data'!R19,'I6.2 Customer Data'!R24)</f>
        <v>0</v>
      </c>
      <c r="R22" s="1479">
        <f>IF('I6.2 Customer Data'!S19 &gt; 0,'I6.2 Customer Data'!S19,'I6.2 Customer Data'!S24)</f>
        <v>0</v>
      </c>
      <c r="S22" s="1479">
        <f>IF('I6.2 Customer Data'!T19 &gt; 0,'I6.2 Customer Data'!T19,'I6.2 Customer Data'!T24)</f>
        <v>0</v>
      </c>
      <c r="T22" s="1479">
        <f>IF('I6.2 Customer Data'!U19 &gt; 0,'I6.2 Customer Data'!U19,'I6.2 Customer Data'!U24)</f>
        <v>0</v>
      </c>
      <c r="U22" s="1479">
        <f>IF('I6.2 Customer Data'!V19 &gt; 0,'I6.2 Customer Data'!V19,'I6.2 Customer Data'!V24)</f>
        <v>0</v>
      </c>
      <c r="V22" s="1479">
        <f>IF('I6.2 Customer Data'!W19 &gt; 0,'I6.2 Customer Data'!W19,'I6.2 Customer Data'!W24)</f>
        <v>0</v>
      </c>
      <c r="W22" s="1475"/>
    </row>
    <row r="23" spans="1:24" s="1469" customFormat="1" ht="12.75">
      <c r="A23" s="1472" t="s">
        <v>708</v>
      </c>
      <c r="B23" s="1473">
        <f>SUM(C23:V23)</f>
        <v>3896</v>
      </c>
      <c r="C23" s="1479">
        <f>IF('I6.2 Customer Data'!D19&gt;0,'I6.2 Customer Data'!D19,'I6.2 Customer Data'!D25)</f>
        <v>3290</v>
      </c>
      <c r="D23" s="1479">
        <f>IF('I6.2 Customer Data'!E19&gt;0,'I6.2 Customer Data'!E19,'I6.2 Customer Data'!E25)</f>
        <v>405</v>
      </c>
      <c r="E23" s="1479">
        <f>IF('I6.2 Customer Data'!F19&gt;0,'I6.2 Customer Data'!F19,'I6.2 Customer Data'!F25)</f>
        <v>0</v>
      </c>
      <c r="F23" s="1479">
        <f>IF('I6.2 Customer Data'!G19&gt;0,'I6.2 Customer Data'!G19,'I6.2 Customer Data'!G25)</f>
        <v>0</v>
      </c>
      <c r="G23" s="1479">
        <f>IF('I6.2 Customer Data'!H19&gt;0,'I6.2 Customer Data'!H19,'I6.2 Customer Data'!H25)</f>
        <v>0</v>
      </c>
      <c r="H23" s="1479">
        <f>IF('I6.2 Customer Data'!I19&gt;0,'I6.2 Customer Data'!I19,'I6.2 Customer Data'!I25)</f>
        <v>0</v>
      </c>
      <c r="I23" s="1479">
        <f>IF('I6.2 Customer Data'!J19&gt;0,'I6.2 Customer Data'!J19,'I6.2 Customer Data'!J25)</f>
        <v>195</v>
      </c>
      <c r="J23" s="1479">
        <f>IF('I6.2 Customer Data'!K19&gt;0,'I6.2 Customer Data'!K19,'I6.2 Customer Data'!K25)</f>
        <v>0</v>
      </c>
      <c r="K23" s="1479">
        <f>IF('I6.2 Customer Data'!L19&gt;0,'I6.2 Customer Data'!L19,'I6.2 Customer Data'!L25)</f>
        <v>6</v>
      </c>
      <c r="L23" s="1479">
        <f>IF('I6.2 Customer Data'!M19&gt;0,'I6.2 Customer Data'!M19,'I6.2 Customer Data'!M25)</f>
        <v>0</v>
      </c>
      <c r="M23" s="1479">
        <f>IF('I6.2 Customer Data'!N19&gt;0,'I6.2 Customer Data'!N19,'I6.2 Customer Data'!N25)</f>
        <v>0</v>
      </c>
      <c r="N23" s="1479">
        <f>IF('I6.2 Customer Data'!O19&gt;0,'I6.2 Customer Data'!O19,'I6.2 Customer Data'!O25)</f>
        <v>0</v>
      </c>
      <c r="O23" s="1479">
        <f>IF('I6.2 Customer Data'!P19&gt;0,'I6.2 Customer Data'!P19,'I6.2 Customer Data'!P25)</f>
        <v>0</v>
      </c>
      <c r="P23" s="1479">
        <f>IF('I6.2 Customer Data'!Q19&gt;0,'I6.2 Customer Data'!Q19,'I6.2 Customer Data'!Q25)</f>
        <v>0</v>
      </c>
      <c r="Q23" s="1479">
        <f>IF('I6.2 Customer Data'!R19&gt;0,'I6.2 Customer Data'!R19,'I6.2 Customer Data'!R25)</f>
        <v>0</v>
      </c>
      <c r="R23" s="1479">
        <f>IF('I6.2 Customer Data'!S19&gt;0,'I6.2 Customer Data'!S19,'I6.2 Customer Data'!S25)</f>
        <v>0</v>
      </c>
      <c r="S23" s="1479">
        <f>IF('I6.2 Customer Data'!T19&gt;0,'I6.2 Customer Data'!T19,'I6.2 Customer Data'!T25)</f>
        <v>0</v>
      </c>
      <c r="T23" s="1479">
        <f>IF('I6.2 Customer Data'!U19&gt;0,'I6.2 Customer Data'!U19,'I6.2 Customer Data'!U25)</f>
        <v>0</v>
      </c>
      <c r="U23" s="1479">
        <f>IF('I6.2 Customer Data'!V19&gt;0,'I6.2 Customer Data'!V19,'I6.2 Customer Data'!V25)</f>
        <v>0</v>
      </c>
      <c r="V23" s="1479">
        <f>IF('I6.2 Customer Data'!W19&gt;0,'I6.2 Customer Data'!W19,'I6.2 Customer Data'!W25)</f>
        <v>0</v>
      </c>
      <c r="W23" s="1475"/>
    </row>
    <row r="24" spans="1:24" s="1469" customFormat="1" ht="12.75">
      <c r="A24" s="1472"/>
      <c r="B24" s="1473"/>
      <c r="C24" s="1479"/>
      <c r="D24" s="1479"/>
      <c r="E24" s="1479"/>
      <c r="F24" s="1479"/>
      <c r="G24" s="1479"/>
      <c r="H24" s="1479"/>
      <c r="I24" s="1479"/>
      <c r="J24" s="1479"/>
      <c r="K24" s="1479"/>
      <c r="L24" s="1479"/>
      <c r="M24" s="1479"/>
      <c r="N24" s="1479"/>
      <c r="O24" s="1479"/>
      <c r="P24" s="1479"/>
      <c r="Q24" s="1479"/>
      <c r="R24" s="1479"/>
      <c r="S24" s="1479"/>
      <c r="T24" s="1479"/>
      <c r="U24" s="1479"/>
      <c r="V24" s="1479"/>
      <c r="W24" s="1475"/>
    </row>
    <row r="25" spans="1:24" s="1469" customFormat="1" ht="12.75">
      <c r="A25" s="1472" t="s">
        <v>668</v>
      </c>
      <c r="B25" s="1473">
        <f>SUM(C25:V25)</f>
        <v>1577.2</v>
      </c>
      <c r="C25" s="1479">
        <f>C19*$A$14/1000</f>
        <v>1316</v>
      </c>
      <c r="D25" s="1479">
        <f t="shared" ref="D25:V25" si="0">D19*$A$14/1000</f>
        <v>162</v>
      </c>
      <c r="E25" s="1479">
        <f t="shared" si="0"/>
        <v>18.8</v>
      </c>
      <c r="F25" s="1479">
        <f t="shared" si="0"/>
        <v>0</v>
      </c>
      <c r="G25" s="1479">
        <f t="shared" si="0"/>
        <v>0</v>
      </c>
      <c r="H25" s="1479">
        <f t="shared" si="0"/>
        <v>0</v>
      </c>
      <c r="I25" s="1479">
        <f t="shared" si="0"/>
        <v>78</v>
      </c>
      <c r="J25" s="1479">
        <f t="shared" si="0"/>
        <v>0</v>
      </c>
      <c r="K25" s="1479">
        <f t="shared" si="0"/>
        <v>2.4</v>
      </c>
      <c r="L25" s="1479">
        <f t="shared" si="0"/>
        <v>0</v>
      </c>
      <c r="M25" s="1479">
        <f t="shared" si="0"/>
        <v>0</v>
      </c>
      <c r="N25" s="1479">
        <f t="shared" si="0"/>
        <v>0</v>
      </c>
      <c r="O25" s="1479">
        <f t="shared" si="0"/>
        <v>0</v>
      </c>
      <c r="P25" s="1479">
        <f t="shared" si="0"/>
        <v>0</v>
      </c>
      <c r="Q25" s="1479">
        <f t="shared" si="0"/>
        <v>0</v>
      </c>
      <c r="R25" s="1479">
        <f t="shared" si="0"/>
        <v>0</v>
      </c>
      <c r="S25" s="1479">
        <f t="shared" si="0"/>
        <v>0</v>
      </c>
      <c r="T25" s="1479">
        <f t="shared" si="0"/>
        <v>0</v>
      </c>
      <c r="U25" s="1479">
        <f t="shared" si="0"/>
        <v>0</v>
      </c>
      <c r="V25" s="1479">
        <f t="shared" si="0"/>
        <v>0</v>
      </c>
      <c r="W25" s="1475"/>
    </row>
    <row r="26" spans="1:24" s="1469" customFormat="1" ht="12.75">
      <c r="A26" s="1472" t="s">
        <v>669</v>
      </c>
      <c r="B26" s="1473">
        <f>SUM(C26:V26)</f>
        <v>1577.2</v>
      </c>
      <c r="C26" s="1479">
        <f>C20*$A$14/1000</f>
        <v>1316</v>
      </c>
      <c r="D26" s="1479">
        <f t="shared" ref="D26:V26" si="1">D20*$A$14/1000</f>
        <v>162</v>
      </c>
      <c r="E26" s="1479">
        <f t="shared" si="1"/>
        <v>18.8</v>
      </c>
      <c r="F26" s="1479">
        <f t="shared" si="1"/>
        <v>0</v>
      </c>
      <c r="G26" s="1479">
        <f t="shared" si="1"/>
        <v>0</v>
      </c>
      <c r="H26" s="1479">
        <f t="shared" si="1"/>
        <v>0</v>
      </c>
      <c r="I26" s="1479">
        <f t="shared" si="1"/>
        <v>78</v>
      </c>
      <c r="J26" s="1479">
        <f t="shared" si="1"/>
        <v>0</v>
      </c>
      <c r="K26" s="1479">
        <f t="shared" si="1"/>
        <v>2.4</v>
      </c>
      <c r="L26" s="1479">
        <f t="shared" si="1"/>
        <v>0</v>
      </c>
      <c r="M26" s="1479">
        <f t="shared" si="1"/>
        <v>0</v>
      </c>
      <c r="N26" s="1479">
        <f t="shared" si="1"/>
        <v>0</v>
      </c>
      <c r="O26" s="1479">
        <f t="shared" si="1"/>
        <v>0</v>
      </c>
      <c r="P26" s="1479">
        <f t="shared" si="1"/>
        <v>0</v>
      </c>
      <c r="Q26" s="1479">
        <f t="shared" si="1"/>
        <v>0</v>
      </c>
      <c r="R26" s="1479">
        <f t="shared" si="1"/>
        <v>0</v>
      </c>
      <c r="S26" s="1479">
        <f t="shared" si="1"/>
        <v>0</v>
      </c>
      <c r="T26" s="1479">
        <f t="shared" si="1"/>
        <v>0</v>
      </c>
      <c r="U26" s="1479">
        <f t="shared" si="1"/>
        <v>0</v>
      </c>
      <c r="V26" s="1479">
        <f t="shared" si="1"/>
        <v>0</v>
      </c>
      <c r="W26" s="1475"/>
    </row>
    <row r="27" spans="1:24" s="1469" customFormat="1" ht="12.75">
      <c r="A27" s="1472" t="s">
        <v>670</v>
      </c>
      <c r="B27" s="1473">
        <f>SUM(C27:V27)</f>
        <v>1577.2</v>
      </c>
      <c r="C27" s="1479">
        <f>C21*$A$14/1000</f>
        <v>1316</v>
      </c>
      <c r="D27" s="1479">
        <f t="shared" ref="D27:V28" si="2">D21*$A$14/1000</f>
        <v>162</v>
      </c>
      <c r="E27" s="1479">
        <f t="shared" si="2"/>
        <v>18.8</v>
      </c>
      <c r="F27" s="1479">
        <f t="shared" si="2"/>
        <v>0</v>
      </c>
      <c r="G27" s="1479">
        <f t="shared" si="2"/>
        <v>0</v>
      </c>
      <c r="H27" s="1479">
        <f t="shared" si="2"/>
        <v>0</v>
      </c>
      <c r="I27" s="1479">
        <f t="shared" si="2"/>
        <v>78</v>
      </c>
      <c r="J27" s="1479">
        <f t="shared" si="2"/>
        <v>0</v>
      </c>
      <c r="K27" s="1479">
        <f t="shared" si="2"/>
        <v>2.4</v>
      </c>
      <c r="L27" s="1479">
        <f t="shared" si="2"/>
        <v>0</v>
      </c>
      <c r="M27" s="1479">
        <f t="shared" si="2"/>
        <v>0</v>
      </c>
      <c r="N27" s="1479">
        <f t="shared" si="2"/>
        <v>0</v>
      </c>
      <c r="O27" s="1479">
        <f t="shared" si="2"/>
        <v>0</v>
      </c>
      <c r="P27" s="1479">
        <f t="shared" si="2"/>
        <v>0</v>
      </c>
      <c r="Q27" s="1479">
        <f t="shared" si="2"/>
        <v>0</v>
      </c>
      <c r="R27" s="1479">
        <f t="shared" si="2"/>
        <v>0</v>
      </c>
      <c r="S27" s="1479">
        <f t="shared" si="2"/>
        <v>0</v>
      </c>
      <c r="T27" s="1479">
        <f t="shared" si="2"/>
        <v>0</v>
      </c>
      <c r="U27" s="1479">
        <f t="shared" si="2"/>
        <v>0</v>
      </c>
      <c r="V27" s="1479">
        <f t="shared" si="2"/>
        <v>0</v>
      </c>
      <c r="W27" s="1475"/>
    </row>
    <row r="28" spans="1:24" s="1469" customFormat="1" ht="12.75">
      <c r="A28" s="1472" t="s">
        <v>1064</v>
      </c>
      <c r="B28" s="1473">
        <f>SUM(C28:V28)</f>
        <v>1577.2</v>
      </c>
      <c r="C28" s="1479">
        <f>C22*$A$14/1000</f>
        <v>1316</v>
      </c>
      <c r="D28" s="1479">
        <f t="shared" si="2"/>
        <v>162</v>
      </c>
      <c r="E28" s="1479">
        <f t="shared" si="2"/>
        <v>18.8</v>
      </c>
      <c r="F28" s="1479">
        <f t="shared" si="2"/>
        <v>0</v>
      </c>
      <c r="G28" s="1479">
        <f t="shared" si="2"/>
        <v>0</v>
      </c>
      <c r="H28" s="1479">
        <f t="shared" si="2"/>
        <v>0</v>
      </c>
      <c r="I28" s="1479">
        <f t="shared" si="2"/>
        <v>78</v>
      </c>
      <c r="J28" s="1479">
        <f t="shared" si="2"/>
        <v>0</v>
      </c>
      <c r="K28" s="1479">
        <f t="shared" si="2"/>
        <v>2.4</v>
      </c>
      <c r="L28" s="1479">
        <f t="shared" si="2"/>
        <v>0</v>
      </c>
      <c r="M28" s="1479">
        <f t="shared" si="2"/>
        <v>0</v>
      </c>
      <c r="N28" s="1479">
        <f t="shared" si="2"/>
        <v>0</v>
      </c>
      <c r="O28" s="1479">
        <f t="shared" si="2"/>
        <v>0</v>
      </c>
      <c r="P28" s="1479">
        <f t="shared" si="2"/>
        <v>0</v>
      </c>
      <c r="Q28" s="1479">
        <f t="shared" si="2"/>
        <v>0</v>
      </c>
      <c r="R28" s="1479">
        <f t="shared" si="2"/>
        <v>0</v>
      </c>
      <c r="S28" s="1479">
        <f t="shared" si="2"/>
        <v>0</v>
      </c>
      <c r="T28" s="1479">
        <f t="shared" si="2"/>
        <v>0</v>
      </c>
      <c r="U28" s="1479">
        <f t="shared" si="2"/>
        <v>0</v>
      </c>
      <c r="V28" s="1479">
        <f t="shared" si="2"/>
        <v>0</v>
      </c>
      <c r="W28" s="1475"/>
    </row>
    <row r="29" spans="1:24" s="1469" customFormat="1" ht="12.75">
      <c r="A29" s="1472" t="s">
        <v>671</v>
      </c>
      <c r="B29" s="1473">
        <f>SUM(C29:V29)</f>
        <v>1558.4</v>
      </c>
      <c r="C29" s="1479">
        <f>C23*$A$14/1000</f>
        <v>1316</v>
      </c>
      <c r="D29" s="1479">
        <f t="shared" ref="D29:V29" si="3">D23*$A$14/1000</f>
        <v>162</v>
      </c>
      <c r="E29" s="1479">
        <f t="shared" si="3"/>
        <v>0</v>
      </c>
      <c r="F29" s="1479">
        <f t="shared" si="3"/>
        <v>0</v>
      </c>
      <c r="G29" s="1479">
        <f t="shared" si="3"/>
        <v>0</v>
      </c>
      <c r="H29" s="1479">
        <f t="shared" si="3"/>
        <v>0</v>
      </c>
      <c r="I29" s="1479">
        <f t="shared" si="3"/>
        <v>78</v>
      </c>
      <c r="J29" s="1479">
        <f t="shared" si="3"/>
        <v>0</v>
      </c>
      <c r="K29" s="1479">
        <f t="shared" si="3"/>
        <v>2.4</v>
      </c>
      <c r="L29" s="1479">
        <f t="shared" si="3"/>
        <v>0</v>
      </c>
      <c r="M29" s="1479">
        <f t="shared" si="3"/>
        <v>0</v>
      </c>
      <c r="N29" s="1479">
        <f t="shared" si="3"/>
        <v>0</v>
      </c>
      <c r="O29" s="1479">
        <f t="shared" si="3"/>
        <v>0</v>
      </c>
      <c r="P29" s="1479">
        <f t="shared" si="3"/>
        <v>0</v>
      </c>
      <c r="Q29" s="1479">
        <f t="shared" si="3"/>
        <v>0</v>
      </c>
      <c r="R29" s="1479">
        <f t="shared" si="3"/>
        <v>0</v>
      </c>
      <c r="S29" s="1479">
        <f t="shared" si="3"/>
        <v>0</v>
      </c>
      <c r="T29" s="1479">
        <f t="shared" si="3"/>
        <v>0</v>
      </c>
      <c r="U29" s="1479">
        <f t="shared" si="3"/>
        <v>0</v>
      </c>
      <c r="V29" s="1479">
        <f t="shared" si="3"/>
        <v>0</v>
      </c>
      <c r="W29" s="1475"/>
    </row>
    <row r="30" spans="1:24" s="1469" customFormat="1" ht="12.75">
      <c r="A30" s="1472"/>
      <c r="B30" s="1473"/>
      <c r="C30" s="1479"/>
      <c r="D30" s="1479"/>
      <c r="E30" s="1479"/>
      <c r="F30" s="1479"/>
      <c r="G30" s="1479"/>
      <c r="H30" s="1479"/>
      <c r="I30" s="1479"/>
      <c r="J30" s="1479"/>
      <c r="K30" s="1479"/>
      <c r="L30" s="1479"/>
      <c r="M30" s="1479"/>
      <c r="N30" s="1479"/>
      <c r="O30" s="1479"/>
      <c r="P30" s="1479"/>
      <c r="Q30" s="1479"/>
      <c r="R30" s="1479"/>
      <c r="S30" s="1479"/>
      <c r="T30" s="1479"/>
      <c r="U30" s="1479"/>
      <c r="V30" s="1479"/>
      <c r="W30" s="1475"/>
    </row>
    <row r="31" spans="1:24" s="1469" customFormat="1" ht="12.75">
      <c r="A31" s="1472"/>
      <c r="B31" s="1473"/>
      <c r="C31" s="1479"/>
      <c r="D31" s="1479"/>
      <c r="E31" s="1479"/>
      <c r="F31" s="1479"/>
      <c r="G31" s="1479"/>
      <c r="H31" s="1479"/>
      <c r="I31" s="1479"/>
      <c r="J31" s="1479"/>
      <c r="K31" s="1479"/>
      <c r="L31" s="1479"/>
      <c r="M31" s="1479"/>
      <c r="N31" s="1479"/>
      <c r="O31" s="1479"/>
      <c r="P31" s="1479"/>
      <c r="Q31" s="1479"/>
      <c r="R31" s="1479"/>
      <c r="S31" s="1479"/>
      <c r="T31" s="1479"/>
      <c r="U31" s="1479"/>
      <c r="V31" s="1479"/>
      <c r="W31" s="1475"/>
    </row>
    <row r="32" spans="1:24" s="1469" customFormat="1" ht="12.75">
      <c r="A32" s="1472" t="s">
        <v>673</v>
      </c>
      <c r="B32" s="1473"/>
      <c r="C32" s="1479"/>
      <c r="D32" s="1479"/>
      <c r="E32" s="1479"/>
      <c r="F32" s="1479"/>
      <c r="G32" s="1479"/>
      <c r="H32" s="1479"/>
      <c r="I32" s="1479"/>
      <c r="J32" s="1479"/>
      <c r="K32" s="1479"/>
      <c r="L32" s="1479"/>
      <c r="M32" s="1479"/>
      <c r="N32" s="1479"/>
      <c r="O32" s="1479"/>
      <c r="P32" s="1479"/>
      <c r="Q32" s="1479"/>
      <c r="R32" s="1479"/>
      <c r="S32" s="1479"/>
      <c r="T32" s="1479"/>
      <c r="U32" s="1479"/>
      <c r="V32" s="1479"/>
      <c r="W32" s="1475"/>
    </row>
    <row r="33" spans="1:23" s="1469" customFormat="1" ht="12.75">
      <c r="A33" s="1472" t="s">
        <v>1242</v>
      </c>
      <c r="B33" s="1473">
        <f>SUM(C33:V33)</f>
        <v>18105</v>
      </c>
      <c r="C33" s="1479">
        <f>'I8 Demand Data'!D55</f>
        <v>9273</v>
      </c>
      <c r="D33" s="1479">
        <f>'I8 Demand Data'!E55</f>
        <v>4496</v>
      </c>
      <c r="E33" s="1479">
        <f>'I8 Demand Data'!F55</f>
        <v>4222</v>
      </c>
      <c r="F33" s="1479">
        <f>'I8 Demand Data'!G55</f>
        <v>0</v>
      </c>
      <c r="G33" s="1479">
        <f>'I8 Demand Data'!H55</f>
        <v>0</v>
      </c>
      <c r="H33" s="1479">
        <f>'I8 Demand Data'!I55</f>
        <v>0</v>
      </c>
      <c r="I33" s="1479">
        <f>'I8 Demand Data'!J55</f>
        <v>86</v>
      </c>
      <c r="J33" s="1479">
        <f>'I8 Demand Data'!K55</f>
        <v>0</v>
      </c>
      <c r="K33" s="1479">
        <f>'I8 Demand Data'!L55</f>
        <v>28</v>
      </c>
      <c r="L33" s="1479">
        <f>'I8 Demand Data'!M55</f>
        <v>0</v>
      </c>
      <c r="M33" s="1479">
        <f>'I8 Demand Data'!N55</f>
        <v>0</v>
      </c>
      <c r="N33" s="1479">
        <f>'I8 Demand Data'!O55</f>
        <v>0</v>
      </c>
      <c r="O33" s="1479">
        <f>'I8 Demand Data'!P55</f>
        <v>0</v>
      </c>
      <c r="P33" s="1479">
        <f>'I8 Demand Data'!Q55</f>
        <v>0</v>
      </c>
      <c r="Q33" s="1479">
        <f>'I8 Demand Data'!R55</f>
        <v>0</v>
      </c>
      <c r="R33" s="1479">
        <f>'I8 Demand Data'!S55</f>
        <v>0</v>
      </c>
      <c r="S33" s="1479">
        <f>'I8 Demand Data'!T55</f>
        <v>0</v>
      </c>
      <c r="T33" s="1479">
        <f>'I8 Demand Data'!U55</f>
        <v>0</v>
      </c>
      <c r="U33" s="1479">
        <f>'I8 Demand Data'!V55</f>
        <v>0</v>
      </c>
      <c r="V33" s="1479">
        <f>'I8 Demand Data'!W55</f>
        <v>0</v>
      </c>
      <c r="W33" s="1475"/>
    </row>
    <row r="34" spans="1:23" s="1469" customFormat="1" ht="12.75">
      <c r="A34" s="1472" t="s">
        <v>1243</v>
      </c>
      <c r="B34" s="1473">
        <f>SUM(C34:V34)</f>
        <v>18105</v>
      </c>
      <c r="C34" s="1479">
        <f>'I8 Demand Data'!D56</f>
        <v>9273</v>
      </c>
      <c r="D34" s="1479">
        <f>'I8 Demand Data'!E56</f>
        <v>4496</v>
      </c>
      <c r="E34" s="1479">
        <f>'I8 Demand Data'!F56</f>
        <v>4222</v>
      </c>
      <c r="F34" s="1479">
        <f>'I8 Demand Data'!G56</f>
        <v>0</v>
      </c>
      <c r="G34" s="1479">
        <f>'I8 Demand Data'!H56</f>
        <v>0</v>
      </c>
      <c r="H34" s="1479">
        <f>'I8 Demand Data'!I56</f>
        <v>0</v>
      </c>
      <c r="I34" s="1479">
        <f>'I8 Demand Data'!J56</f>
        <v>86</v>
      </c>
      <c r="J34" s="1479">
        <f>'I8 Demand Data'!K56</f>
        <v>0</v>
      </c>
      <c r="K34" s="1479">
        <f>'I8 Demand Data'!L56</f>
        <v>28</v>
      </c>
      <c r="L34" s="1479">
        <f>'I8 Demand Data'!M56</f>
        <v>0</v>
      </c>
      <c r="M34" s="1479">
        <f>'I8 Demand Data'!N56</f>
        <v>0</v>
      </c>
      <c r="N34" s="1479">
        <f>'I8 Demand Data'!O56</f>
        <v>0</v>
      </c>
      <c r="O34" s="1479">
        <f>'I8 Demand Data'!P56</f>
        <v>0</v>
      </c>
      <c r="P34" s="1479">
        <f>'I8 Demand Data'!Q56</f>
        <v>0</v>
      </c>
      <c r="Q34" s="1479">
        <f>'I8 Demand Data'!R56</f>
        <v>0</v>
      </c>
      <c r="R34" s="1479">
        <f>'I8 Demand Data'!S56</f>
        <v>0</v>
      </c>
      <c r="S34" s="1479">
        <f>'I8 Demand Data'!T56</f>
        <v>0</v>
      </c>
      <c r="T34" s="1479">
        <f>'I8 Demand Data'!U56</f>
        <v>0</v>
      </c>
      <c r="U34" s="1479">
        <f>'I8 Demand Data'!V56</f>
        <v>0</v>
      </c>
      <c r="V34" s="1479">
        <f>'I8 Demand Data'!W56</f>
        <v>0</v>
      </c>
      <c r="W34" s="1475"/>
    </row>
    <row r="35" spans="1:23" s="1469" customFormat="1" ht="12.75">
      <c r="A35" s="1472" t="s">
        <v>1060</v>
      </c>
      <c r="B35" s="1473">
        <f>SUM(C35:V35)</f>
        <v>18105</v>
      </c>
      <c r="C35" s="1479">
        <f>'I8 Demand Data'!D57</f>
        <v>9273</v>
      </c>
      <c r="D35" s="1479">
        <f>'I8 Demand Data'!E57</f>
        <v>4496</v>
      </c>
      <c r="E35" s="1479">
        <f>'I8 Demand Data'!F57</f>
        <v>4222</v>
      </c>
      <c r="F35" s="1479">
        <f>'I8 Demand Data'!G57</f>
        <v>0</v>
      </c>
      <c r="G35" s="1479">
        <f>'I8 Demand Data'!H57</f>
        <v>0</v>
      </c>
      <c r="H35" s="1479">
        <f>'I8 Demand Data'!I57</f>
        <v>0</v>
      </c>
      <c r="I35" s="1479">
        <f>'I8 Demand Data'!J57</f>
        <v>86</v>
      </c>
      <c r="J35" s="1479">
        <f>'I8 Demand Data'!K57</f>
        <v>0</v>
      </c>
      <c r="K35" s="1479">
        <f>'I8 Demand Data'!L57</f>
        <v>28</v>
      </c>
      <c r="L35" s="1479">
        <f>'I8 Demand Data'!M57</f>
        <v>0</v>
      </c>
      <c r="M35" s="1479">
        <f>'I8 Demand Data'!N57</f>
        <v>0</v>
      </c>
      <c r="N35" s="1479">
        <f>'I8 Demand Data'!O57</f>
        <v>0</v>
      </c>
      <c r="O35" s="1479">
        <f>'I8 Demand Data'!P57</f>
        <v>0</v>
      </c>
      <c r="P35" s="1479">
        <f>'I8 Demand Data'!Q57</f>
        <v>0</v>
      </c>
      <c r="Q35" s="1479">
        <f>'I8 Demand Data'!R57</f>
        <v>0</v>
      </c>
      <c r="R35" s="1479">
        <f>'I8 Demand Data'!S57</f>
        <v>0</v>
      </c>
      <c r="S35" s="1479">
        <f>'I8 Demand Data'!T57</f>
        <v>0</v>
      </c>
      <c r="T35" s="1479">
        <f>'I8 Demand Data'!U57</f>
        <v>0</v>
      </c>
      <c r="U35" s="1479">
        <f>'I8 Demand Data'!V57</f>
        <v>0</v>
      </c>
      <c r="V35" s="1479">
        <f>'I8 Demand Data'!W57</f>
        <v>0</v>
      </c>
      <c r="W35" s="1475"/>
    </row>
    <row r="36" spans="1:23" s="1469" customFormat="1" ht="12.75">
      <c r="A36" s="1472" t="s">
        <v>1244</v>
      </c>
      <c r="B36" s="1473">
        <f>SUM(C36:V36)</f>
        <v>13883</v>
      </c>
      <c r="C36" s="1479">
        <f>'I8 Demand Data'!D58</f>
        <v>9273</v>
      </c>
      <c r="D36" s="1479">
        <f>'I8 Demand Data'!E58</f>
        <v>4496</v>
      </c>
      <c r="E36" s="1479">
        <f>'I8 Demand Data'!F58</f>
        <v>0</v>
      </c>
      <c r="F36" s="1479">
        <f>'I8 Demand Data'!G58</f>
        <v>0</v>
      </c>
      <c r="G36" s="1479">
        <f>'I8 Demand Data'!H58</f>
        <v>0</v>
      </c>
      <c r="H36" s="1479">
        <f>'I8 Demand Data'!I58</f>
        <v>0</v>
      </c>
      <c r="I36" s="1479">
        <f>'I8 Demand Data'!J58</f>
        <v>86</v>
      </c>
      <c r="J36" s="1479">
        <f>'I8 Demand Data'!K58</f>
        <v>0</v>
      </c>
      <c r="K36" s="1479">
        <f>'I8 Demand Data'!L58</f>
        <v>28</v>
      </c>
      <c r="L36" s="1479">
        <f>'I8 Demand Data'!M58</f>
        <v>0</v>
      </c>
      <c r="M36" s="1479">
        <f>'I8 Demand Data'!N58</f>
        <v>0</v>
      </c>
      <c r="N36" s="1479">
        <f>'I8 Demand Data'!O58</f>
        <v>0</v>
      </c>
      <c r="O36" s="1479">
        <f>'I8 Demand Data'!P58</f>
        <v>0</v>
      </c>
      <c r="P36" s="1479">
        <f>'I8 Demand Data'!Q58</f>
        <v>0</v>
      </c>
      <c r="Q36" s="1479">
        <f>'I8 Demand Data'!R58</f>
        <v>0</v>
      </c>
      <c r="R36" s="1479">
        <f>'I8 Demand Data'!S58</f>
        <v>0</v>
      </c>
      <c r="S36" s="1479">
        <f>'I8 Demand Data'!T58</f>
        <v>0</v>
      </c>
      <c r="T36" s="1479">
        <f>'I8 Demand Data'!U58</f>
        <v>0</v>
      </c>
      <c r="U36" s="1479">
        <f>'I8 Demand Data'!V58</f>
        <v>0</v>
      </c>
      <c r="V36" s="1479">
        <f>'I8 Demand Data'!W58</f>
        <v>0</v>
      </c>
      <c r="W36" s="1475"/>
    </row>
    <row r="37" spans="1:23" s="1469" customFormat="1" ht="12.75">
      <c r="A37" s="1472"/>
      <c r="B37" s="1473"/>
      <c r="C37" s="1479"/>
      <c r="D37" s="1479"/>
      <c r="E37" s="1479"/>
      <c r="F37" s="1479"/>
      <c r="G37" s="1479"/>
      <c r="H37" s="1479"/>
      <c r="I37" s="1479"/>
      <c r="J37" s="1479"/>
      <c r="K37" s="1479"/>
      <c r="L37" s="1479"/>
      <c r="M37" s="1479"/>
      <c r="N37" s="1479"/>
      <c r="O37" s="1479"/>
      <c r="P37" s="1479"/>
      <c r="Q37" s="1479"/>
      <c r="R37" s="1479"/>
      <c r="S37" s="1479"/>
      <c r="T37" s="1479"/>
      <c r="U37" s="1479"/>
      <c r="V37" s="1479"/>
      <c r="W37" s="1475"/>
    </row>
    <row r="38" spans="1:23" s="1469" customFormat="1" ht="12.75">
      <c r="A38" s="1472" t="s">
        <v>677</v>
      </c>
      <c r="B38" s="1473"/>
      <c r="C38" s="1479"/>
      <c r="D38" s="1479"/>
      <c r="E38" s="1479"/>
      <c r="F38" s="1479"/>
      <c r="G38" s="1479"/>
      <c r="H38" s="1479"/>
      <c r="I38" s="1479"/>
      <c r="J38" s="1479"/>
      <c r="K38" s="1479"/>
      <c r="L38" s="1479"/>
      <c r="M38" s="1479"/>
      <c r="N38" s="1479"/>
      <c r="O38" s="1479"/>
      <c r="P38" s="1479"/>
      <c r="Q38" s="1479"/>
      <c r="R38" s="1479"/>
      <c r="S38" s="1479"/>
      <c r="T38" s="1479"/>
      <c r="U38" s="1479"/>
      <c r="V38" s="1479"/>
      <c r="W38" s="1475"/>
    </row>
    <row r="39" spans="1:23" s="1469" customFormat="1" ht="12.75">
      <c r="A39" s="1472" t="s">
        <v>674</v>
      </c>
      <c r="B39" s="1473">
        <f>SUM(C39:V39)</f>
        <v>16527.8</v>
      </c>
      <c r="C39" s="1479">
        <f t="shared" ref="C39:V39" si="4">IF((C33-C26)&lt;0,0,(C33-C26))</f>
        <v>7957</v>
      </c>
      <c r="D39" s="1479">
        <f t="shared" si="4"/>
        <v>4334</v>
      </c>
      <c r="E39" s="1479">
        <f t="shared" si="4"/>
        <v>4203.2</v>
      </c>
      <c r="F39" s="1479">
        <f t="shared" si="4"/>
        <v>0</v>
      </c>
      <c r="G39" s="1479">
        <f t="shared" si="4"/>
        <v>0</v>
      </c>
      <c r="H39" s="1479">
        <f t="shared" si="4"/>
        <v>0</v>
      </c>
      <c r="I39" s="1479">
        <f t="shared" si="4"/>
        <v>8</v>
      </c>
      <c r="J39" s="1479">
        <f t="shared" si="4"/>
        <v>0</v>
      </c>
      <c r="K39" s="1479">
        <f t="shared" si="4"/>
        <v>25.6</v>
      </c>
      <c r="L39" s="1479">
        <f t="shared" si="4"/>
        <v>0</v>
      </c>
      <c r="M39" s="1479">
        <f t="shared" si="4"/>
        <v>0</v>
      </c>
      <c r="N39" s="1479">
        <f t="shared" si="4"/>
        <v>0</v>
      </c>
      <c r="O39" s="1479">
        <f t="shared" si="4"/>
        <v>0</v>
      </c>
      <c r="P39" s="1479">
        <f t="shared" si="4"/>
        <v>0</v>
      </c>
      <c r="Q39" s="1479">
        <f t="shared" si="4"/>
        <v>0</v>
      </c>
      <c r="R39" s="1479">
        <f t="shared" si="4"/>
        <v>0</v>
      </c>
      <c r="S39" s="1479">
        <f t="shared" si="4"/>
        <v>0</v>
      </c>
      <c r="T39" s="1479">
        <f t="shared" si="4"/>
        <v>0</v>
      </c>
      <c r="U39" s="1479">
        <f t="shared" si="4"/>
        <v>0</v>
      </c>
      <c r="V39" s="1479">
        <f t="shared" si="4"/>
        <v>0</v>
      </c>
      <c r="W39" s="1475"/>
    </row>
    <row r="40" spans="1:23" s="1469" customFormat="1" ht="12.75">
      <c r="A40" s="1472" t="s">
        <v>675</v>
      </c>
      <c r="B40" s="1473">
        <f>SUM(C40:V40)</f>
        <v>16527.8</v>
      </c>
      <c r="C40" s="1479">
        <f t="shared" ref="C40:V41" si="5">IF((C34-C27)&lt;0,0,(C34-C27))</f>
        <v>7957</v>
      </c>
      <c r="D40" s="1479">
        <f t="shared" si="5"/>
        <v>4334</v>
      </c>
      <c r="E40" s="1479">
        <f t="shared" si="5"/>
        <v>4203.2</v>
      </c>
      <c r="F40" s="1479">
        <f t="shared" si="5"/>
        <v>0</v>
      </c>
      <c r="G40" s="1479">
        <f t="shared" si="5"/>
        <v>0</v>
      </c>
      <c r="H40" s="1479">
        <f t="shared" si="5"/>
        <v>0</v>
      </c>
      <c r="I40" s="1479">
        <f t="shared" si="5"/>
        <v>8</v>
      </c>
      <c r="J40" s="1479">
        <f t="shared" si="5"/>
        <v>0</v>
      </c>
      <c r="K40" s="1479">
        <f t="shared" si="5"/>
        <v>25.6</v>
      </c>
      <c r="L40" s="1479">
        <f t="shared" si="5"/>
        <v>0</v>
      </c>
      <c r="M40" s="1479">
        <f t="shared" si="5"/>
        <v>0</v>
      </c>
      <c r="N40" s="1479">
        <f t="shared" si="5"/>
        <v>0</v>
      </c>
      <c r="O40" s="1479">
        <f t="shared" si="5"/>
        <v>0</v>
      </c>
      <c r="P40" s="1479">
        <f t="shared" si="5"/>
        <v>0</v>
      </c>
      <c r="Q40" s="1479">
        <f t="shared" si="5"/>
        <v>0</v>
      </c>
      <c r="R40" s="1479">
        <f t="shared" si="5"/>
        <v>0</v>
      </c>
      <c r="S40" s="1479">
        <f t="shared" si="5"/>
        <v>0</v>
      </c>
      <c r="T40" s="1479">
        <f t="shared" si="5"/>
        <v>0</v>
      </c>
      <c r="U40" s="1479">
        <f t="shared" si="5"/>
        <v>0</v>
      </c>
      <c r="V40" s="1479">
        <f t="shared" si="5"/>
        <v>0</v>
      </c>
      <c r="W40" s="1475"/>
    </row>
    <row r="41" spans="1:23" s="1469" customFormat="1" ht="12.75">
      <c r="A41" s="1472" t="s">
        <v>1065</v>
      </c>
      <c r="B41" s="1473">
        <f>SUM(C41:V41)</f>
        <v>16527.8</v>
      </c>
      <c r="C41" s="1479">
        <f t="shared" si="5"/>
        <v>7957</v>
      </c>
      <c r="D41" s="1479">
        <f t="shared" si="5"/>
        <v>4334</v>
      </c>
      <c r="E41" s="1479">
        <f t="shared" si="5"/>
        <v>4203.2</v>
      </c>
      <c r="F41" s="1479">
        <f t="shared" si="5"/>
        <v>0</v>
      </c>
      <c r="G41" s="1479">
        <f t="shared" si="5"/>
        <v>0</v>
      </c>
      <c r="H41" s="1479">
        <f t="shared" si="5"/>
        <v>0</v>
      </c>
      <c r="I41" s="1479">
        <f t="shared" si="5"/>
        <v>8</v>
      </c>
      <c r="J41" s="1479">
        <f t="shared" si="5"/>
        <v>0</v>
      </c>
      <c r="K41" s="1479">
        <f t="shared" si="5"/>
        <v>25.6</v>
      </c>
      <c r="L41" s="1479">
        <f t="shared" si="5"/>
        <v>0</v>
      </c>
      <c r="M41" s="1479">
        <f t="shared" si="5"/>
        <v>0</v>
      </c>
      <c r="N41" s="1479">
        <f t="shared" si="5"/>
        <v>0</v>
      </c>
      <c r="O41" s="1479">
        <f t="shared" si="5"/>
        <v>0</v>
      </c>
      <c r="P41" s="1479">
        <f t="shared" si="5"/>
        <v>0</v>
      </c>
      <c r="Q41" s="1479">
        <f t="shared" si="5"/>
        <v>0</v>
      </c>
      <c r="R41" s="1479">
        <f t="shared" si="5"/>
        <v>0</v>
      </c>
      <c r="S41" s="1479">
        <f t="shared" si="5"/>
        <v>0</v>
      </c>
      <c r="T41" s="1479">
        <f t="shared" si="5"/>
        <v>0</v>
      </c>
      <c r="U41" s="1479">
        <f t="shared" si="5"/>
        <v>0</v>
      </c>
      <c r="V41" s="1479">
        <f t="shared" si="5"/>
        <v>0</v>
      </c>
      <c r="W41" s="1475"/>
    </row>
    <row r="42" spans="1:23" s="1469" customFormat="1" ht="12.75">
      <c r="A42" s="1472" t="s">
        <v>676</v>
      </c>
      <c r="B42" s="1473">
        <f>SUM(C42:V42)</f>
        <v>12324.6</v>
      </c>
      <c r="C42" s="1479">
        <f t="shared" ref="C42:V42" si="6">IF((C36-C29)&lt;0,0,(C36-C29))</f>
        <v>7957</v>
      </c>
      <c r="D42" s="1479">
        <f t="shared" si="6"/>
        <v>4334</v>
      </c>
      <c r="E42" s="1479">
        <f t="shared" si="6"/>
        <v>0</v>
      </c>
      <c r="F42" s="1479">
        <f t="shared" si="6"/>
        <v>0</v>
      </c>
      <c r="G42" s="1479">
        <f t="shared" si="6"/>
        <v>0</v>
      </c>
      <c r="H42" s="1479">
        <f t="shared" si="6"/>
        <v>0</v>
      </c>
      <c r="I42" s="1479">
        <f t="shared" si="6"/>
        <v>8</v>
      </c>
      <c r="J42" s="1479">
        <f t="shared" si="6"/>
        <v>0</v>
      </c>
      <c r="K42" s="1479">
        <f t="shared" si="6"/>
        <v>25.6</v>
      </c>
      <c r="L42" s="1479">
        <f t="shared" si="6"/>
        <v>0</v>
      </c>
      <c r="M42" s="1479">
        <f t="shared" si="6"/>
        <v>0</v>
      </c>
      <c r="N42" s="1479">
        <f t="shared" si="6"/>
        <v>0</v>
      </c>
      <c r="O42" s="1479">
        <f t="shared" si="6"/>
        <v>0</v>
      </c>
      <c r="P42" s="1479">
        <f t="shared" si="6"/>
        <v>0</v>
      </c>
      <c r="Q42" s="1479">
        <f t="shared" si="6"/>
        <v>0</v>
      </c>
      <c r="R42" s="1479">
        <f t="shared" si="6"/>
        <v>0</v>
      </c>
      <c r="S42" s="1479">
        <f t="shared" si="6"/>
        <v>0</v>
      </c>
      <c r="T42" s="1479">
        <f t="shared" si="6"/>
        <v>0</v>
      </c>
      <c r="U42" s="1479">
        <f t="shared" si="6"/>
        <v>0</v>
      </c>
      <c r="V42" s="1479">
        <f t="shared" si="6"/>
        <v>0</v>
      </c>
      <c r="W42" s="1475"/>
    </row>
    <row r="43" spans="1:23" s="1469" customFormat="1" ht="12.75">
      <c r="A43" s="1472"/>
      <c r="B43" s="1473"/>
      <c r="C43" s="1479"/>
      <c r="D43" s="1479"/>
      <c r="E43" s="1479"/>
      <c r="F43" s="1479"/>
      <c r="G43" s="1479"/>
      <c r="H43" s="1479"/>
      <c r="I43" s="1479"/>
      <c r="J43" s="1479"/>
      <c r="K43" s="1479"/>
      <c r="L43" s="1479"/>
      <c r="M43" s="1479"/>
      <c r="N43" s="1479"/>
      <c r="O43" s="1479"/>
      <c r="P43" s="1479"/>
      <c r="Q43" s="1479"/>
      <c r="R43" s="1479"/>
      <c r="S43" s="1479"/>
      <c r="T43" s="1479"/>
      <c r="U43" s="1479"/>
      <c r="V43" s="1479"/>
      <c r="W43" s="1475"/>
    </row>
    <row r="44" spans="1:23" s="1469" customFormat="1" ht="12.75">
      <c r="A44" s="1472" t="s">
        <v>1085</v>
      </c>
      <c r="B44" s="1473"/>
      <c r="C44" s="1479"/>
      <c r="D44" s="1479"/>
      <c r="E44" s="1479"/>
      <c r="F44" s="1479"/>
      <c r="G44" s="1479"/>
      <c r="H44" s="1479"/>
      <c r="I44" s="1479"/>
      <c r="J44" s="1479"/>
      <c r="K44" s="1479"/>
      <c r="L44" s="1479"/>
      <c r="M44" s="1479"/>
      <c r="N44" s="1479"/>
      <c r="O44" s="1479"/>
      <c r="P44" s="1479"/>
      <c r="Q44" s="1479"/>
      <c r="R44" s="1479"/>
      <c r="S44" s="1479"/>
      <c r="T44" s="1479"/>
      <c r="U44" s="1479"/>
      <c r="V44" s="1479"/>
      <c r="W44" s="1475"/>
    </row>
    <row r="45" spans="1:23" s="1469" customFormat="1" ht="12.75">
      <c r="A45" s="1472"/>
      <c r="B45" s="1473"/>
      <c r="C45" s="1479"/>
      <c r="D45" s="1479"/>
      <c r="E45" s="1479"/>
      <c r="F45" s="1479"/>
      <c r="G45" s="1479"/>
      <c r="H45" s="1479"/>
      <c r="I45" s="1479"/>
      <c r="J45" s="1479"/>
      <c r="K45" s="1479"/>
      <c r="L45" s="1479"/>
      <c r="M45" s="1479"/>
      <c r="N45" s="1479"/>
      <c r="O45" s="1479"/>
      <c r="P45" s="1479"/>
      <c r="Q45" s="1479"/>
      <c r="R45" s="1479"/>
      <c r="S45" s="1479"/>
      <c r="T45" s="1479"/>
      <c r="U45" s="1479"/>
      <c r="V45" s="1479"/>
      <c r="W45" s="1475"/>
    </row>
    <row r="46" spans="1:23" s="1469" customFormat="1" ht="12.75">
      <c r="A46" s="1472" t="s">
        <v>1245</v>
      </c>
      <c r="B46" s="1473">
        <f>SUM(C46:V46)</f>
        <v>67495</v>
      </c>
      <c r="C46" s="1479">
        <f>'I8 Demand Data'!D61</f>
        <v>34836</v>
      </c>
      <c r="D46" s="1479">
        <f>'I8 Demand Data'!E61</f>
        <v>16189</v>
      </c>
      <c r="E46" s="1479">
        <f>'I8 Demand Data'!F61</f>
        <v>16021</v>
      </c>
      <c r="F46" s="1479">
        <f>'I8 Demand Data'!G61</f>
        <v>0</v>
      </c>
      <c r="G46" s="1479">
        <f>'I8 Demand Data'!H61</f>
        <v>0</v>
      </c>
      <c r="H46" s="1479">
        <f>'I8 Demand Data'!I61</f>
        <v>0</v>
      </c>
      <c r="I46" s="1479">
        <f>'I8 Demand Data'!J61</f>
        <v>343</v>
      </c>
      <c r="J46" s="1479">
        <f>'I8 Demand Data'!K61</f>
        <v>0</v>
      </c>
      <c r="K46" s="1479">
        <f>'I8 Demand Data'!L61</f>
        <v>106</v>
      </c>
      <c r="L46" s="1479">
        <f>'I8 Demand Data'!M61</f>
        <v>0</v>
      </c>
      <c r="M46" s="1479">
        <f>'I8 Demand Data'!N61</f>
        <v>0</v>
      </c>
      <c r="N46" s="1479">
        <f>'I8 Demand Data'!O61</f>
        <v>0</v>
      </c>
      <c r="O46" s="1479">
        <f>'I8 Demand Data'!P61</f>
        <v>0</v>
      </c>
      <c r="P46" s="1479">
        <f>'I8 Demand Data'!Q61</f>
        <v>0</v>
      </c>
      <c r="Q46" s="1479">
        <f>'I8 Demand Data'!R61</f>
        <v>0</v>
      </c>
      <c r="R46" s="1479">
        <f>'I8 Demand Data'!S61</f>
        <v>0</v>
      </c>
      <c r="S46" s="1479">
        <f>'I8 Demand Data'!T61</f>
        <v>0</v>
      </c>
      <c r="T46" s="1479">
        <f>'I8 Demand Data'!U61</f>
        <v>0</v>
      </c>
      <c r="U46" s="1479">
        <f>'I8 Demand Data'!V61</f>
        <v>0</v>
      </c>
      <c r="V46" s="1479">
        <f>'I8 Demand Data'!W61</f>
        <v>0</v>
      </c>
      <c r="W46" s="1475"/>
    </row>
    <row r="47" spans="1:23" s="1469" customFormat="1" ht="12.75">
      <c r="A47" s="1472" t="s">
        <v>1246</v>
      </c>
      <c r="B47" s="1473">
        <f>SUM(C47:V47)</f>
        <v>67495</v>
      </c>
      <c r="C47" s="1479">
        <f>'I8 Demand Data'!D62</f>
        <v>34836</v>
      </c>
      <c r="D47" s="1479">
        <f>'I8 Demand Data'!E62</f>
        <v>16189</v>
      </c>
      <c r="E47" s="1479">
        <f>'I8 Demand Data'!F62</f>
        <v>16021</v>
      </c>
      <c r="F47" s="1479">
        <f>'I8 Demand Data'!G62</f>
        <v>0</v>
      </c>
      <c r="G47" s="1479">
        <f>'I8 Demand Data'!H62</f>
        <v>0</v>
      </c>
      <c r="H47" s="1479">
        <f>'I8 Demand Data'!I62</f>
        <v>0</v>
      </c>
      <c r="I47" s="1479">
        <f>'I8 Demand Data'!J62</f>
        <v>343</v>
      </c>
      <c r="J47" s="1479">
        <f>'I8 Demand Data'!K62</f>
        <v>0</v>
      </c>
      <c r="K47" s="1479">
        <f>'I8 Demand Data'!L62</f>
        <v>106</v>
      </c>
      <c r="L47" s="1479">
        <f>'I8 Demand Data'!M62</f>
        <v>0</v>
      </c>
      <c r="M47" s="1479">
        <f>'I8 Demand Data'!N62</f>
        <v>0</v>
      </c>
      <c r="N47" s="1479">
        <f>'I8 Demand Data'!O62</f>
        <v>0</v>
      </c>
      <c r="O47" s="1479">
        <f>'I8 Demand Data'!P62</f>
        <v>0</v>
      </c>
      <c r="P47" s="1479">
        <f>'I8 Demand Data'!Q62</f>
        <v>0</v>
      </c>
      <c r="Q47" s="1479">
        <f>'I8 Demand Data'!R62</f>
        <v>0</v>
      </c>
      <c r="R47" s="1479">
        <f>'I8 Demand Data'!S62</f>
        <v>0</v>
      </c>
      <c r="S47" s="1479">
        <f>'I8 Demand Data'!T62</f>
        <v>0</v>
      </c>
      <c r="T47" s="1479">
        <f>'I8 Demand Data'!U62</f>
        <v>0</v>
      </c>
      <c r="U47" s="1479">
        <f>'I8 Demand Data'!V62</f>
        <v>0</v>
      </c>
      <c r="V47" s="1479">
        <f>'I8 Demand Data'!W62</f>
        <v>0</v>
      </c>
      <c r="W47" s="1475"/>
    </row>
    <row r="48" spans="1:23" s="1469" customFormat="1" ht="12.75">
      <c r="A48" s="1472" t="s">
        <v>1061</v>
      </c>
      <c r="B48" s="1473">
        <f>SUM(C48:V48)</f>
        <v>67495</v>
      </c>
      <c r="C48" s="1479">
        <f>'I8 Demand Data'!D63</f>
        <v>34836</v>
      </c>
      <c r="D48" s="1479">
        <f>'I8 Demand Data'!E63</f>
        <v>16189</v>
      </c>
      <c r="E48" s="1479">
        <f>'I8 Demand Data'!F63</f>
        <v>16021</v>
      </c>
      <c r="F48" s="1479">
        <f>'I8 Demand Data'!G63</f>
        <v>0</v>
      </c>
      <c r="G48" s="1479">
        <f>'I8 Demand Data'!H63</f>
        <v>0</v>
      </c>
      <c r="H48" s="1479">
        <f>'I8 Demand Data'!I63</f>
        <v>0</v>
      </c>
      <c r="I48" s="1479">
        <f>'I8 Demand Data'!J63</f>
        <v>343</v>
      </c>
      <c r="J48" s="1479">
        <f>'I8 Demand Data'!K63</f>
        <v>0</v>
      </c>
      <c r="K48" s="1479">
        <f>'I8 Demand Data'!L63</f>
        <v>106</v>
      </c>
      <c r="L48" s="1479">
        <f>'I8 Demand Data'!M63</f>
        <v>0</v>
      </c>
      <c r="M48" s="1479">
        <f>'I8 Demand Data'!N63</f>
        <v>0</v>
      </c>
      <c r="N48" s="1479">
        <f>'I8 Demand Data'!O63</f>
        <v>0</v>
      </c>
      <c r="O48" s="1479">
        <f>'I8 Demand Data'!P63</f>
        <v>0</v>
      </c>
      <c r="P48" s="1479">
        <f>'I8 Demand Data'!Q63</f>
        <v>0</v>
      </c>
      <c r="Q48" s="1479">
        <f>'I8 Demand Data'!R63</f>
        <v>0</v>
      </c>
      <c r="R48" s="1479">
        <f>'I8 Demand Data'!S63</f>
        <v>0</v>
      </c>
      <c r="S48" s="1479">
        <f>'I8 Demand Data'!T63</f>
        <v>0</v>
      </c>
      <c r="T48" s="1479">
        <f>'I8 Demand Data'!U63</f>
        <v>0</v>
      </c>
      <c r="U48" s="1479">
        <f>'I8 Demand Data'!V63</f>
        <v>0</v>
      </c>
      <c r="V48" s="1479">
        <f>'I8 Demand Data'!W63</f>
        <v>0</v>
      </c>
      <c r="W48" s="1475"/>
    </row>
    <row r="49" spans="1:23" s="1469" customFormat="1" ht="12.75">
      <c r="A49" s="1472" t="s">
        <v>1247</v>
      </c>
      <c r="B49" s="1473">
        <f>SUM(C49:V49)</f>
        <v>51474</v>
      </c>
      <c r="C49" s="1479">
        <f>'I8 Demand Data'!D64</f>
        <v>34836</v>
      </c>
      <c r="D49" s="1479">
        <f>'I8 Demand Data'!E64</f>
        <v>16189</v>
      </c>
      <c r="E49" s="1479">
        <f>'I8 Demand Data'!F64</f>
        <v>0</v>
      </c>
      <c r="F49" s="1479">
        <f>'I8 Demand Data'!G64</f>
        <v>0</v>
      </c>
      <c r="G49" s="1479">
        <f>'I8 Demand Data'!H64</f>
        <v>0</v>
      </c>
      <c r="H49" s="1479">
        <f>'I8 Demand Data'!I64</f>
        <v>0</v>
      </c>
      <c r="I49" s="1479">
        <f>'I8 Demand Data'!J64</f>
        <v>343</v>
      </c>
      <c r="J49" s="1479">
        <f>'I8 Demand Data'!K64</f>
        <v>0</v>
      </c>
      <c r="K49" s="1479">
        <f>'I8 Demand Data'!L64</f>
        <v>106</v>
      </c>
      <c r="L49" s="1479">
        <f>'I8 Demand Data'!M64</f>
        <v>0</v>
      </c>
      <c r="M49" s="1479">
        <f>'I8 Demand Data'!N64</f>
        <v>0</v>
      </c>
      <c r="N49" s="1479">
        <f>'I8 Demand Data'!O64</f>
        <v>0</v>
      </c>
      <c r="O49" s="1479">
        <f>'I8 Demand Data'!P64</f>
        <v>0</v>
      </c>
      <c r="P49" s="1479">
        <f>'I8 Demand Data'!Q64</f>
        <v>0</v>
      </c>
      <c r="Q49" s="1479">
        <f>'I8 Demand Data'!R64</f>
        <v>0</v>
      </c>
      <c r="R49" s="1479">
        <f>'I8 Demand Data'!S64</f>
        <v>0</v>
      </c>
      <c r="S49" s="1479">
        <f>'I8 Demand Data'!T64</f>
        <v>0</v>
      </c>
      <c r="T49" s="1479">
        <f>'I8 Demand Data'!U64</f>
        <v>0</v>
      </c>
      <c r="U49" s="1479">
        <f>'I8 Demand Data'!V64</f>
        <v>0</v>
      </c>
      <c r="V49" s="1479">
        <f>'I8 Demand Data'!W64</f>
        <v>0</v>
      </c>
      <c r="W49" s="1475"/>
    </row>
    <row r="50" spans="1:23" s="1469" customFormat="1" ht="12.75">
      <c r="A50" s="1472"/>
      <c r="B50" s="1473"/>
      <c r="C50" s="1479"/>
      <c r="D50" s="1479"/>
      <c r="E50" s="1479"/>
      <c r="F50" s="1479"/>
      <c r="G50" s="1479"/>
      <c r="H50" s="1479"/>
      <c r="I50" s="1479"/>
      <c r="J50" s="1479"/>
      <c r="K50" s="1479"/>
      <c r="L50" s="1479"/>
      <c r="M50" s="1479"/>
      <c r="N50" s="1479"/>
      <c r="O50" s="1479"/>
      <c r="P50" s="1479"/>
      <c r="Q50" s="1479"/>
      <c r="R50" s="1479"/>
      <c r="S50" s="1479"/>
      <c r="T50" s="1479"/>
      <c r="U50" s="1479"/>
      <c r="V50" s="1479"/>
      <c r="W50" s="1475"/>
    </row>
    <row r="51" spans="1:23" s="1469" customFormat="1" ht="12.75">
      <c r="A51" s="1472" t="s">
        <v>678</v>
      </c>
      <c r="B51" s="1473"/>
      <c r="C51" s="1479"/>
      <c r="D51" s="1479"/>
      <c r="E51" s="1479"/>
      <c r="F51" s="1479"/>
      <c r="G51" s="1479"/>
      <c r="H51" s="1479"/>
      <c r="I51" s="1479"/>
      <c r="J51" s="1479"/>
      <c r="K51" s="1479"/>
      <c r="L51" s="1479"/>
      <c r="M51" s="1479"/>
      <c r="N51" s="1479"/>
      <c r="O51" s="1479"/>
      <c r="P51" s="1479"/>
      <c r="Q51" s="1479"/>
      <c r="R51" s="1479"/>
      <c r="S51" s="1479"/>
      <c r="T51" s="1479"/>
      <c r="U51" s="1479"/>
      <c r="V51" s="1479"/>
      <c r="W51" s="1475"/>
    </row>
    <row r="52" spans="1:23" s="1469" customFormat="1" ht="12.75">
      <c r="A52" s="1472" t="s">
        <v>679</v>
      </c>
      <c r="B52" s="1473">
        <f>SUM(C52:V52)</f>
        <v>61186.200000000004</v>
      </c>
      <c r="C52" s="1479">
        <f t="shared" ref="C52:V52" si="7">IF((C46-C26*4)&lt;0,0,(C46-C26*4))</f>
        <v>29572</v>
      </c>
      <c r="D52" s="1479">
        <f t="shared" si="7"/>
        <v>15541</v>
      </c>
      <c r="E52" s="1479">
        <f t="shared" si="7"/>
        <v>15945.8</v>
      </c>
      <c r="F52" s="1479">
        <f t="shared" si="7"/>
        <v>0</v>
      </c>
      <c r="G52" s="1479">
        <f t="shared" si="7"/>
        <v>0</v>
      </c>
      <c r="H52" s="1479">
        <f t="shared" si="7"/>
        <v>0</v>
      </c>
      <c r="I52" s="1479">
        <f t="shared" si="7"/>
        <v>31</v>
      </c>
      <c r="J52" s="1479">
        <f t="shared" si="7"/>
        <v>0</v>
      </c>
      <c r="K52" s="1479">
        <f t="shared" si="7"/>
        <v>96.4</v>
      </c>
      <c r="L52" s="1479">
        <f t="shared" si="7"/>
        <v>0</v>
      </c>
      <c r="M52" s="1479">
        <f t="shared" si="7"/>
        <v>0</v>
      </c>
      <c r="N52" s="1479">
        <f t="shared" si="7"/>
        <v>0</v>
      </c>
      <c r="O52" s="1479">
        <f t="shared" si="7"/>
        <v>0</v>
      </c>
      <c r="P52" s="1479">
        <f t="shared" si="7"/>
        <v>0</v>
      </c>
      <c r="Q52" s="1479">
        <f t="shared" si="7"/>
        <v>0</v>
      </c>
      <c r="R52" s="1479">
        <f t="shared" si="7"/>
        <v>0</v>
      </c>
      <c r="S52" s="1479">
        <f t="shared" si="7"/>
        <v>0</v>
      </c>
      <c r="T52" s="1479">
        <f t="shared" si="7"/>
        <v>0</v>
      </c>
      <c r="U52" s="1479">
        <f t="shared" si="7"/>
        <v>0</v>
      </c>
      <c r="V52" s="1479">
        <f t="shared" si="7"/>
        <v>0</v>
      </c>
      <c r="W52" s="1475"/>
    </row>
    <row r="53" spans="1:23" s="1469" customFormat="1" ht="12.75">
      <c r="A53" s="1472" t="s">
        <v>680</v>
      </c>
      <c r="B53" s="1473">
        <f>SUM(C53:V53)</f>
        <v>61186.200000000004</v>
      </c>
      <c r="C53" s="1479">
        <f t="shared" ref="C53:V54" si="8">IF((C47-C27*4)&lt;0,0,(C47-C27*4))</f>
        <v>29572</v>
      </c>
      <c r="D53" s="1479">
        <f t="shared" si="8"/>
        <v>15541</v>
      </c>
      <c r="E53" s="1479">
        <f t="shared" si="8"/>
        <v>15945.8</v>
      </c>
      <c r="F53" s="1479">
        <f t="shared" si="8"/>
        <v>0</v>
      </c>
      <c r="G53" s="1479">
        <f t="shared" si="8"/>
        <v>0</v>
      </c>
      <c r="H53" s="1479">
        <f t="shared" si="8"/>
        <v>0</v>
      </c>
      <c r="I53" s="1479">
        <f t="shared" si="8"/>
        <v>31</v>
      </c>
      <c r="J53" s="1479">
        <f t="shared" si="8"/>
        <v>0</v>
      </c>
      <c r="K53" s="1479">
        <f t="shared" si="8"/>
        <v>96.4</v>
      </c>
      <c r="L53" s="1479">
        <f t="shared" si="8"/>
        <v>0</v>
      </c>
      <c r="M53" s="1479">
        <f t="shared" si="8"/>
        <v>0</v>
      </c>
      <c r="N53" s="1479">
        <f t="shared" si="8"/>
        <v>0</v>
      </c>
      <c r="O53" s="1479">
        <f t="shared" si="8"/>
        <v>0</v>
      </c>
      <c r="P53" s="1479">
        <f t="shared" si="8"/>
        <v>0</v>
      </c>
      <c r="Q53" s="1479">
        <f t="shared" si="8"/>
        <v>0</v>
      </c>
      <c r="R53" s="1479">
        <f t="shared" si="8"/>
        <v>0</v>
      </c>
      <c r="S53" s="1479">
        <f t="shared" si="8"/>
        <v>0</v>
      </c>
      <c r="T53" s="1479">
        <f t="shared" si="8"/>
        <v>0</v>
      </c>
      <c r="U53" s="1479">
        <f t="shared" si="8"/>
        <v>0</v>
      </c>
      <c r="V53" s="1479">
        <f t="shared" si="8"/>
        <v>0</v>
      </c>
      <c r="W53" s="1475"/>
    </row>
    <row r="54" spans="1:23" s="1469" customFormat="1" ht="12.75">
      <c r="A54" s="1472" t="s">
        <v>1066</v>
      </c>
      <c r="B54" s="1473">
        <f>SUM(C54:V54)</f>
        <v>61186.200000000004</v>
      </c>
      <c r="C54" s="1479">
        <f t="shared" si="8"/>
        <v>29572</v>
      </c>
      <c r="D54" s="1479">
        <f t="shared" si="8"/>
        <v>15541</v>
      </c>
      <c r="E54" s="1479">
        <f t="shared" si="8"/>
        <v>15945.8</v>
      </c>
      <c r="F54" s="1479">
        <f t="shared" si="8"/>
        <v>0</v>
      </c>
      <c r="G54" s="1479">
        <f t="shared" si="8"/>
        <v>0</v>
      </c>
      <c r="H54" s="1479">
        <f t="shared" si="8"/>
        <v>0</v>
      </c>
      <c r="I54" s="1479">
        <f t="shared" si="8"/>
        <v>31</v>
      </c>
      <c r="J54" s="1479">
        <f t="shared" si="8"/>
        <v>0</v>
      </c>
      <c r="K54" s="1479">
        <f t="shared" si="8"/>
        <v>96.4</v>
      </c>
      <c r="L54" s="1479">
        <f t="shared" si="8"/>
        <v>0</v>
      </c>
      <c r="M54" s="1479">
        <f t="shared" si="8"/>
        <v>0</v>
      </c>
      <c r="N54" s="1479">
        <f t="shared" si="8"/>
        <v>0</v>
      </c>
      <c r="O54" s="1479">
        <f t="shared" si="8"/>
        <v>0</v>
      </c>
      <c r="P54" s="1479">
        <f t="shared" si="8"/>
        <v>0</v>
      </c>
      <c r="Q54" s="1479">
        <f t="shared" si="8"/>
        <v>0</v>
      </c>
      <c r="R54" s="1479">
        <f t="shared" si="8"/>
        <v>0</v>
      </c>
      <c r="S54" s="1479">
        <f t="shared" si="8"/>
        <v>0</v>
      </c>
      <c r="T54" s="1479">
        <f t="shared" si="8"/>
        <v>0</v>
      </c>
      <c r="U54" s="1479">
        <f t="shared" si="8"/>
        <v>0</v>
      </c>
      <c r="V54" s="1479">
        <f t="shared" si="8"/>
        <v>0</v>
      </c>
      <c r="W54" s="1475"/>
    </row>
    <row r="55" spans="1:23" s="1469" customFormat="1" ht="12.75">
      <c r="A55" s="1472" t="s">
        <v>681</v>
      </c>
      <c r="B55" s="1473">
        <f>SUM(C55:V55)</f>
        <v>45240.4</v>
      </c>
      <c r="C55" s="1479">
        <f t="shared" ref="C55:V55" si="9">IF((C49-C29*4)&lt;0,0,(C49-C29*4))</f>
        <v>29572</v>
      </c>
      <c r="D55" s="1479">
        <f t="shared" si="9"/>
        <v>15541</v>
      </c>
      <c r="E55" s="1479">
        <f t="shared" si="9"/>
        <v>0</v>
      </c>
      <c r="F55" s="1479">
        <f t="shared" si="9"/>
        <v>0</v>
      </c>
      <c r="G55" s="1479">
        <f t="shared" si="9"/>
        <v>0</v>
      </c>
      <c r="H55" s="1479">
        <f t="shared" si="9"/>
        <v>0</v>
      </c>
      <c r="I55" s="1479">
        <f t="shared" si="9"/>
        <v>31</v>
      </c>
      <c r="J55" s="1479">
        <f t="shared" si="9"/>
        <v>0</v>
      </c>
      <c r="K55" s="1479">
        <f t="shared" si="9"/>
        <v>96.4</v>
      </c>
      <c r="L55" s="1479">
        <f t="shared" si="9"/>
        <v>0</v>
      </c>
      <c r="M55" s="1479">
        <f t="shared" si="9"/>
        <v>0</v>
      </c>
      <c r="N55" s="1479">
        <f t="shared" si="9"/>
        <v>0</v>
      </c>
      <c r="O55" s="1479">
        <f t="shared" si="9"/>
        <v>0</v>
      </c>
      <c r="P55" s="1479">
        <f t="shared" si="9"/>
        <v>0</v>
      </c>
      <c r="Q55" s="1479">
        <f t="shared" si="9"/>
        <v>0</v>
      </c>
      <c r="R55" s="1479">
        <f t="shared" si="9"/>
        <v>0</v>
      </c>
      <c r="S55" s="1479">
        <f t="shared" si="9"/>
        <v>0</v>
      </c>
      <c r="T55" s="1479">
        <f t="shared" si="9"/>
        <v>0</v>
      </c>
      <c r="U55" s="1479">
        <f t="shared" si="9"/>
        <v>0</v>
      </c>
      <c r="V55" s="1479">
        <f t="shared" si="9"/>
        <v>0</v>
      </c>
      <c r="W55" s="1475"/>
    </row>
    <row r="56" spans="1:23" s="1469" customFormat="1" ht="12.75">
      <c r="A56" s="1472"/>
      <c r="B56" s="1473"/>
      <c r="C56" s="1479"/>
      <c r="D56" s="1479"/>
      <c r="E56" s="1479"/>
      <c r="F56" s="1479"/>
      <c r="G56" s="1479"/>
      <c r="H56" s="1479"/>
      <c r="I56" s="1479"/>
      <c r="J56" s="1479"/>
      <c r="K56" s="1479"/>
      <c r="L56" s="1479"/>
      <c r="M56" s="1479"/>
      <c r="N56" s="1479"/>
      <c r="O56" s="1479"/>
      <c r="P56" s="1479"/>
      <c r="Q56" s="1479"/>
      <c r="R56" s="1479"/>
      <c r="S56" s="1479"/>
      <c r="T56" s="1479"/>
      <c r="U56" s="1479"/>
      <c r="V56" s="1479"/>
      <c r="W56" s="1475"/>
    </row>
    <row r="57" spans="1:23" s="1469" customFormat="1" ht="12.75">
      <c r="A57" s="1472" t="s">
        <v>682</v>
      </c>
      <c r="B57" s="1473"/>
      <c r="C57" s="1479"/>
      <c r="D57" s="1479"/>
      <c r="E57" s="1479"/>
      <c r="F57" s="1479"/>
      <c r="G57" s="1479"/>
      <c r="H57" s="1479"/>
      <c r="I57" s="1479"/>
      <c r="J57" s="1479"/>
      <c r="K57" s="1479"/>
      <c r="L57" s="1479"/>
      <c r="M57" s="1479"/>
      <c r="N57" s="1479"/>
      <c r="O57" s="1479"/>
      <c r="P57" s="1479"/>
      <c r="Q57" s="1479"/>
      <c r="R57" s="1479"/>
      <c r="S57" s="1479"/>
      <c r="T57" s="1479"/>
      <c r="U57" s="1479"/>
      <c r="V57" s="1479"/>
      <c r="W57" s="1475"/>
    </row>
    <row r="58" spans="1:23" s="1469" customFormat="1" ht="12.75">
      <c r="A58" s="1472"/>
      <c r="B58" s="1473"/>
      <c r="C58" s="1479"/>
      <c r="D58" s="1479"/>
      <c r="E58" s="1479"/>
      <c r="F58" s="1479"/>
      <c r="G58" s="1479"/>
      <c r="H58" s="1479"/>
      <c r="I58" s="1479"/>
      <c r="J58" s="1479"/>
      <c r="K58" s="1479"/>
      <c r="L58" s="1479"/>
      <c r="M58" s="1479"/>
      <c r="N58" s="1479"/>
      <c r="O58" s="1479"/>
      <c r="P58" s="1479"/>
      <c r="Q58" s="1479"/>
      <c r="R58" s="1479"/>
      <c r="S58" s="1479"/>
      <c r="T58" s="1479"/>
      <c r="U58" s="1479"/>
      <c r="V58" s="1479"/>
      <c r="W58" s="1475"/>
    </row>
    <row r="59" spans="1:23" s="1469" customFormat="1" ht="12.75">
      <c r="A59" s="1472" t="s">
        <v>1251</v>
      </c>
      <c r="B59" s="1473">
        <f>SUM(C59:V59)</f>
        <v>166098</v>
      </c>
      <c r="C59" s="1479">
        <f>'I8 Demand Data'!D67</f>
        <v>78571</v>
      </c>
      <c r="D59" s="1479">
        <f>'I8 Demand Data'!E67</f>
        <v>41219</v>
      </c>
      <c r="E59" s="1479">
        <f>'I8 Demand Data'!F67</f>
        <v>44983</v>
      </c>
      <c r="F59" s="1479">
        <f>'I8 Demand Data'!G67</f>
        <v>0</v>
      </c>
      <c r="G59" s="1479">
        <f>'I8 Demand Data'!H67</f>
        <v>0</v>
      </c>
      <c r="H59" s="1479">
        <f>'I8 Demand Data'!I67</f>
        <v>0</v>
      </c>
      <c r="I59" s="1479">
        <f>'I8 Demand Data'!J67</f>
        <v>1028</v>
      </c>
      <c r="J59" s="1479">
        <f>'I8 Demand Data'!K67</f>
        <v>0</v>
      </c>
      <c r="K59" s="1479">
        <f>'I8 Demand Data'!L67</f>
        <v>297</v>
      </c>
      <c r="L59" s="1479">
        <f>'I8 Demand Data'!M67</f>
        <v>0</v>
      </c>
      <c r="M59" s="1479">
        <f>'I8 Demand Data'!N67</f>
        <v>0</v>
      </c>
      <c r="N59" s="1479">
        <f>'I8 Demand Data'!O67</f>
        <v>0</v>
      </c>
      <c r="O59" s="1479">
        <f>'I8 Demand Data'!P67</f>
        <v>0</v>
      </c>
      <c r="P59" s="1479">
        <f>'I8 Demand Data'!Q67</f>
        <v>0</v>
      </c>
      <c r="Q59" s="1479">
        <f>'I8 Demand Data'!R67</f>
        <v>0</v>
      </c>
      <c r="R59" s="1479">
        <f>'I8 Demand Data'!S67</f>
        <v>0</v>
      </c>
      <c r="S59" s="1479">
        <f>'I8 Demand Data'!T67</f>
        <v>0</v>
      </c>
      <c r="T59" s="1479">
        <f>'I8 Demand Data'!U67</f>
        <v>0</v>
      </c>
      <c r="U59" s="1479">
        <f>'I8 Demand Data'!V67</f>
        <v>0</v>
      </c>
      <c r="V59" s="1479">
        <f>'I8 Demand Data'!W67</f>
        <v>0</v>
      </c>
      <c r="W59" s="1475"/>
    </row>
    <row r="60" spans="1:23" s="1469" customFormat="1" ht="12.75">
      <c r="A60" s="1472" t="s">
        <v>1252</v>
      </c>
      <c r="B60" s="1473">
        <f>SUM(C60:V60)</f>
        <v>166098</v>
      </c>
      <c r="C60" s="1479">
        <f>'I8 Demand Data'!D68</f>
        <v>78571</v>
      </c>
      <c r="D60" s="1479">
        <f>'I8 Demand Data'!E68</f>
        <v>41219</v>
      </c>
      <c r="E60" s="1479">
        <f>'I8 Demand Data'!F68</f>
        <v>44983</v>
      </c>
      <c r="F60" s="1479">
        <f>'I8 Demand Data'!G68</f>
        <v>0</v>
      </c>
      <c r="G60" s="1479">
        <f>'I8 Demand Data'!H68</f>
        <v>0</v>
      </c>
      <c r="H60" s="1479">
        <f>'I8 Demand Data'!I68</f>
        <v>0</v>
      </c>
      <c r="I60" s="1479">
        <f>'I8 Demand Data'!J68</f>
        <v>1028</v>
      </c>
      <c r="J60" s="1479">
        <f>'I8 Demand Data'!K68</f>
        <v>0</v>
      </c>
      <c r="K60" s="1479">
        <f>'I8 Demand Data'!L68</f>
        <v>297</v>
      </c>
      <c r="L60" s="1479">
        <f>'I8 Demand Data'!M68</f>
        <v>0</v>
      </c>
      <c r="M60" s="1479">
        <f>'I8 Demand Data'!N68</f>
        <v>0</v>
      </c>
      <c r="N60" s="1479">
        <f>'I8 Demand Data'!O68</f>
        <v>0</v>
      </c>
      <c r="O60" s="1479">
        <f>'I8 Demand Data'!P68</f>
        <v>0</v>
      </c>
      <c r="P60" s="1479">
        <f>'I8 Demand Data'!Q68</f>
        <v>0</v>
      </c>
      <c r="Q60" s="1479">
        <f>'I8 Demand Data'!R68</f>
        <v>0</v>
      </c>
      <c r="R60" s="1479">
        <f>'I8 Demand Data'!S68</f>
        <v>0</v>
      </c>
      <c r="S60" s="1479">
        <f>'I8 Demand Data'!T68</f>
        <v>0</v>
      </c>
      <c r="T60" s="1479">
        <f>'I8 Demand Data'!U68</f>
        <v>0</v>
      </c>
      <c r="U60" s="1479">
        <f>'I8 Demand Data'!V68</f>
        <v>0</v>
      </c>
      <c r="V60" s="1479">
        <f>'I8 Demand Data'!W68</f>
        <v>0</v>
      </c>
      <c r="W60" s="1475"/>
    </row>
    <row r="61" spans="1:23" s="1469" customFormat="1" ht="12.75">
      <c r="A61" s="1472" t="s">
        <v>1062</v>
      </c>
      <c r="B61" s="1473">
        <f>SUM(C61:V61)</f>
        <v>166098</v>
      </c>
      <c r="C61" s="1479">
        <f>'I8 Demand Data'!D69</f>
        <v>78571</v>
      </c>
      <c r="D61" s="1479">
        <f>'I8 Demand Data'!E69</f>
        <v>41219</v>
      </c>
      <c r="E61" s="1479">
        <f>'I8 Demand Data'!F69</f>
        <v>44983</v>
      </c>
      <c r="F61" s="1479">
        <f>'I8 Demand Data'!G69</f>
        <v>0</v>
      </c>
      <c r="G61" s="1479">
        <f>'I8 Demand Data'!H69</f>
        <v>0</v>
      </c>
      <c r="H61" s="1479">
        <f>'I8 Demand Data'!I69</f>
        <v>0</v>
      </c>
      <c r="I61" s="1479">
        <f>'I8 Demand Data'!J69</f>
        <v>1028</v>
      </c>
      <c r="J61" s="1479">
        <f>'I8 Demand Data'!K69</f>
        <v>0</v>
      </c>
      <c r="K61" s="1479">
        <f>'I8 Demand Data'!L69</f>
        <v>297</v>
      </c>
      <c r="L61" s="1479">
        <f>'I8 Demand Data'!M69</f>
        <v>0</v>
      </c>
      <c r="M61" s="1479">
        <f>'I8 Demand Data'!N69</f>
        <v>0</v>
      </c>
      <c r="N61" s="1479">
        <f>'I8 Demand Data'!O69</f>
        <v>0</v>
      </c>
      <c r="O61" s="1479">
        <f>'I8 Demand Data'!P69</f>
        <v>0</v>
      </c>
      <c r="P61" s="1479">
        <f>'I8 Demand Data'!Q69</f>
        <v>0</v>
      </c>
      <c r="Q61" s="1479">
        <f>'I8 Demand Data'!R69</f>
        <v>0</v>
      </c>
      <c r="R61" s="1479">
        <f>'I8 Demand Data'!S69</f>
        <v>0</v>
      </c>
      <c r="S61" s="1479">
        <f>'I8 Demand Data'!T69</f>
        <v>0</v>
      </c>
      <c r="T61" s="1479">
        <f>'I8 Demand Data'!U69</f>
        <v>0</v>
      </c>
      <c r="U61" s="1479">
        <f>'I8 Demand Data'!V69</f>
        <v>0</v>
      </c>
      <c r="V61" s="1479">
        <f>'I8 Demand Data'!W69</f>
        <v>0</v>
      </c>
      <c r="W61" s="1475"/>
    </row>
    <row r="62" spans="1:23" s="1469" customFormat="1" ht="12.75">
      <c r="A62" s="1472" t="s">
        <v>1253</v>
      </c>
      <c r="B62" s="1473">
        <f>SUM(C62:V62)</f>
        <v>121115</v>
      </c>
      <c r="C62" s="1479">
        <f>'I8 Demand Data'!D70</f>
        <v>78571</v>
      </c>
      <c r="D62" s="1479">
        <f>'I8 Demand Data'!E70</f>
        <v>41219</v>
      </c>
      <c r="E62" s="1479">
        <f>'I8 Demand Data'!F70</f>
        <v>0</v>
      </c>
      <c r="F62" s="1479">
        <f>'I8 Demand Data'!G70</f>
        <v>0</v>
      </c>
      <c r="G62" s="1479">
        <f>'I8 Demand Data'!H70</f>
        <v>0</v>
      </c>
      <c r="H62" s="1479">
        <f>'I8 Demand Data'!I70</f>
        <v>0</v>
      </c>
      <c r="I62" s="1479">
        <f>'I8 Demand Data'!J70</f>
        <v>1028</v>
      </c>
      <c r="J62" s="1479">
        <f>'I8 Demand Data'!K70</f>
        <v>0</v>
      </c>
      <c r="K62" s="1479">
        <f>'I8 Demand Data'!L70</f>
        <v>297</v>
      </c>
      <c r="L62" s="1479">
        <f>'I8 Demand Data'!M70</f>
        <v>0</v>
      </c>
      <c r="M62" s="1479">
        <f>'I8 Demand Data'!N70</f>
        <v>0</v>
      </c>
      <c r="N62" s="1479">
        <f>'I8 Demand Data'!O70</f>
        <v>0</v>
      </c>
      <c r="O62" s="1479">
        <f>'I8 Demand Data'!P70</f>
        <v>0</v>
      </c>
      <c r="P62" s="1479">
        <f>'I8 Demand Data'!Q70</f>
        <v>0</v>
      </c>
      <c r="Q62" s="1479">
        <f>'I8 Demand Data'!R70</f>
        <v>0</v>
      </c>
      <c r="R62" s="1479">
        <f>'I8 Demand Data'!S70</f>
        <v>0</v>
      </c>
      <c r="S62" s="1479">
        <f>'I8 Demand Data'!T70</f>
        <v>0</v>
      </c>
      <c r="T62" s="1479">
        <f>'I8 Demand Data'!U70</f>
        <v>0</v>
      </c>
      <c r="U62" s="1479">
        <f>'I8 Demand Data'!V70</f>
        <v>0</v>
      </c>
      <c r="V62" s="1479">
        <f>'I8 Demand Data'!W70</f>
        <v>0</v>
      </c>
      <c r="W62" s="1475"/>
    </row>
    <row r="63" spans="1:23" s="1469" customFormat="1" ht="12.75">
      <c r="A63" s="1472"/>
      <c r="B63" s="1473"/>
      <c r="C63" s="1479"/>
      <c r="D63" s="1479"/>
      <c r="E63" s="1479"/>
      <c r="F63" s="1479"/>
      <c r="G63" s="1479"/>
      <c r="H63" s="1479"/>
      <c r="I63" s="1479"/>
      <c r="J63" s="1479"/>
      <c r="K63" s="1479"/>
      <c r="L63" s="1479"/>
      <c r="M63" s="1479"/>
      <c r="N63" s="1479"/>
      <c r="O63" s="1479"/>
      <c r="P63" s="1479"/>
      <c r="Q63" s="1479"/>
      <c r="R63" s="1479"/>
      <c r="S63" s="1479"/>
      <c r="T63" s="1479"/>
      <c r="U63" s="1479"/>
      <c r="V63" s="1479"/>
      <c r="W63" s="1475"/>
    </row>
    <row r="64" spans="1:23" s="1469" customFormat="1" ht="12.75">
      <c r="A64" s="1472" t="s">
        <v>683</v>
      </c>
      <c r="B64" s="1473"/>
      <c r="C64" s="1479"/>
      <c r="D64" s="1479"/>
      <c r="E64" s="1479"/>
      <c r="F64" s="1479"/>
      <c r="G64" s="1479"/>
      <c r="H64" s="1479"/>
      <c r="I64" s="1479"/>
      <c r="J64" s="1479"/>
      <c r="K64" s="1479"/>
      <c r="L64" s="1479"/>
      <c r="M64" s="1479"/>
      <c r="N64" s="1479"/>
      <c r="O64" s="1479"/>
      <c r="P64" s="1479"/>
      <c r="Q64" s="1479"/>
      <c r="R64" s="1479"/>
      <c r="S64" s="1479"/>
      <c r="T64" s="1479"/>
      <c r="U64" s="1479"/>
      <c r="V64" s="1479"/>
      <c r="W64" s="1475"/>
    </row>
    <row r="65" spans="1:23" s="1469" customFormat="1" ht="12.75">
      <c r="A65" s="1472" t="s">
        <v>684</v>
      </c>
      <c r="B65" s="1473">
        <f>SUM(C65:V65)</f>
        <v>147171.6</v>
      </c>
      <c r="C65" s="1479">
        <f t="shared" ref="C65:V65" si="10">IF((C59-C26*12)&lt;0,0,(C59-C26*12))</f>
        <v>62779</v>
      </c>
      <c r="D65" s="1479">
        <f t="shared" si="10"/>
        <v>39275</v>
      </c>
      <c r="E65" s="1479">
        <f t="shared" si="10"/>
        <v>44757.4</v>
      </c>
      <c r="F65" s="1479">
        <f t="shared" si="10"/>
        <v>0</v>
      </c>
      <c r="G65" s="1479">
        <f t="shared" si="10"/>
        <v>0</v>
      </c>
      <c r="H65" s="1479">
        <f t="shared" si="10"/>
        <v>0</v>
      </c>
      <c r="I65" s="1479">
        <f t="shared" si="10"/>
        <v>92</v>
      </c>
      <c r="J65" s="1479">
        <f t="shared" si="10"/>
        <v>0</v>
      </c>
      <c r="K65" s="1479">
        <f t="shared" si="10"/>
        <v>268.2</v>
      </c>
      <c r="L65" s="1479">
        <f t="shared" si="10"/>
        <v>0</v>
      </c>
      <c r="M65" s="1479">
        <f t="shared" si="10"/>
        <v>0</v>
      </c>
      <c r="N65" s="1479">
        <f t="shared" si="10"/>
        <v>0</v>
      </c>
      <c r="O65" s="1479">
        <f t="shared" si="10"/>
        <v>0</v>
      </c>
      <c r="P65" s="1479">
        <f t="shared" si="10"/>
        <v>0</v>
      </c>
      <c r="Q65" s="1479">
        <f t="shared" si="10"/>
        <v>0</v>
      </c>
      <c r="R65" s="1479">
        <f t="shared" si="10"/>
        <v>0</v>
      </c>
      <c r="S65" s="1479">
        <f t="shared" si="10"/>
        <v>0</v>
      </c>
      <c r="T65" s="1479">
        <f t="shared" si="10"/>
        <v>0</v>
      </c>
      <c r="U65" s="1479">
        <f t="shared" si="10"/>
        <v>0</v>
      </c>
      <c r="V65" s="1479">
        <f t="shared" si="10"/>
        <v>0</v>
      </c>
      <c r="W65" s="1475"/>
    </row>
    <row r="66" spans="1:23" s="1469" customFormat="1" ht="12.75">
      <c r="A66" s="1472" t="s">
        <v>685</v>
      </c>
      <c r="B66" s="1473">
        <f>SUM(C66:V66)</f>
        <v>147171.6</v>
      </c>
      <c r="C66" s="1479">
        <f t="shared" ref="C66:V67" si="11">IF((C60-C27*12)&lt;0,0,(C60-C27*12))</f>
        <v>62779</v>
      </c>
      <c r="D66" s="1479">
        <f t="shared" si="11"/>
        <v>39275</v>
      </c>
      <c r="E66" s="1479">
        <f t="shared" si="11"/>
        <v>44757.4</v>
      </c>
      <c r="F66" s="1479">
        <f t="shared" si="11"/>
        <v>0</v>
      </c>
      <c r="G66" s="1479">
        <f t="shared" si="11"/>
        <v>0</v>
      </c>
      <c r="H66" s="1479">
        <f t="shared" si="11"/>
        <v>0</v>
      </c>
      <c r="I66" s="1479">
        <f t="shared" si="11"/>
        <v>92</v>
      </c>
      <c r="J66" s="1479">
        <f t="shared" si="11"/>
        <v>0</v>
      </c>
      <c r="K66" s="1479">
        <f t="shared" si="11"/>
        <v>268.2</v>
      </c>
      <c r="L66" s="1479">
        <f t="shared" si="11"/>
        <v>0</v>
      </c>
      <c r="M66" s="1479">
        <f t="shared" si="11"/>
        <v>0</v>
      </c>
      <c r="N66" s="1479">
        <f t="shared" si="11"/>
        <v>0</v>
      </c>
      <c r="O66" s="1479">
        <f t="shared" si="11"/>
        <v>0</v>
      </c>
      <c r="P66" s="1479">
        <f t="shared" si="11"/>
        <v>0</v>
      </c>
      <c r="Q66" s="1479">
        <f t="shared" si="11"/>
        <v>0</v>
      </c>
      <c r="R66" s="1479">
        <f t="shared" si="11"/>
        <v>0</v>
      </c>
      <c r="S66" s="1479">
        <f t="shared" si="11"/>
        <v>0</v>
      </c>
      <c r="T66" s="1479">
        <f t="shared" si="11"/>
        <v>0</v>
      </c>
      <c r="U66" s="1479">
        <f t="shared" si="11"/>
        <v>0</v>
      </c>
      <c r="V66" s="1479">
        <f t="shared" si="11"/>
        <v>0</v>
      </c>
      <c r="W66" s="1475"/>
    </row>
    <row r="67" spans="1:23" s="1469" customFormat="1" ht="12.75">
      <c r="A67" s="1472" t="s">
        <v>1067</v>
      </c>
      <c r="B67" s="1473">
        <f>SUM(C67:V67)</f>
        <v>147171.6</v>
      </c>
      <c r="C67" s="1479">
        <f t="shared" si="11"/>
        <v>62779</v>
      </c>
      <c r="D67" s="1479">
        <f t="shared" si="11"/>
        <v>39275</v>
      </c>
      <c r="E67" s="1479">
        <f t="shared" si="11"/>
        <v>44757.4</v>
      </c>
      <c r="F67" s="1479">
        <f t="shared" si="11"/>
        <v>0</v>
      </c>
      <c r="G67" s="1479">
        <f t="shared" si="11"/>
        <v>0</v>
      </c>
      <c r="H67" s="1479">
        <f t="shared" si="11"/>
        <v>0</v>
      </c>
      <c r="I67" s="1479">
        <f t="shared" si="11"/>
        <v>92</v>
      </c>
      <c r="J67" s="1479">
        <f t="shared" si="11"/>
        <v>0</v>
      </c>
      <c r="K67" s="1479">
        <f t="shared" si="11"/>
        <v>268.2</v>
      </c>
      <c r="L67" s="1479">
        <f t="shared" si="11"/>
        <v>0</v>
      </c>
      <c r="M67" s="1479">
        <f t="shared" si="11"/>
        <v>0</v>
      </c>
      <c r="N67" s="1479">
        <f t="shared" si="11"/>
        <v>0</v>
      </c>
      <c r="O67" s="1479">
        <f t="shared" si="11"/>
        <v>0</v>
      </c>
      <c r="P67" s="1479">
        <f t="shared" si="11"/>
        <v>0</v>
      </c>
      <c r="Q67" s="1479">
        <f t="shared" si="11"/>
        <v>0</v>
      </c>
      <c r="R67" s="1479">
        <f t="shared" si="11"/>
        <v>0</v>
      </c>
      <c r="S67" s="1479">
        <f t="shared" si="11"/>
        <v>0</v>
      </c>
      <c r="T67" s="1479">
        <f t="shared" si="11"/>
        <v>0</v>
      </c>
      <c r="U67" s="1479">
        <f t="shared" si="11"/>
        <v>0</v>
      </c>
      <c r="V67" s="1479">
        <f t="shared" si="11"/>
        <v>0</v>
      </c>
      <c r="W67" s="1475"/>
    </row>
    <row r="68" spans="1:23" s="1469" customFormat="1" ht="12.75">
      <c r="A68" s="1472" t="s">
        <v>686</v>
      </c>
      <c r="B68" s="1473">
        <f>SUM(C68:V68)</f>
        <v>102414.2</v>
      </c>
      <c r="C68" s="1479">
        <f t="shared" ref="C68:V68" si="12">IF((C62-C29*12)&lt;0,0,(C62-C29*12))</f>
        <v>62779</v>
      </c>
      <c r="D68" s="1479">
        <f t="shared" si="12"/>
        <v>39275</v>
      </c>
      <c r="E68" s="1479">
        <f t="shared" si="12"/>
        <v>0</v>
      </c>
      <c r="F68" s="1479">
        <f t="shared" si="12"/>
        <v>0</v>
      </c>
      <c r="G68" s="1479">
        <f t="shared" si="12"/>
        <v>0</v>
      </c>
      <c r="H68" s="1479">
        <f t="shared" si="12"/>
        <v>0</v>
      </c>
      <c r="I68" s="1479">
        <f t="shared" si="12"/>
        <v>92</v>
      </c>
      <c r="J68" s="1479">
        <f t="shared" si="12"/>
        <v>0</v>
      </c>
      <c r="K68" s="1479">
        <f t="shared" si="12"/>
        <v>268.2</v>
      </c>
      <c r="L68" s="1479">
        <f t="shared" si="12"/>
        <v>0</v>
      </c>
      <c r="M68" s="1479">
        <f t="shared" si="12"/>
        <v>0</v>
      </c>
      <c r="N68" s="1479">
        <f t="shared" si="12"/>
        <v>0</v>
      </c>
      <c r="O68" s="1479">
        <f t="shared" si="12"/>
        <v>0</v>
      </c>
      <c r="P68" s="1479">
        <f t="shared" si="12"/>
        <v>0</v>
      </c>
      <c r="Q68" s="1479">
        <f t="shared" si="12"/>
        <v>0</v>
      </c>
      <c r="R68" s="1479">
        <f t="shared" si="12"/>
        <v>0</v>
      </c>
      <c r="S68" s="1479">
        <f t="shared" si="12"/>
        <v>0</v>
      </c>
      <c r="T68" s="1479">
        <f t="shared" si="12"/>
        <v>0</v>
      </c>
      <c r="U68" s="1479">
        <f t="shared" si="12"/>
        <v>0</v>
      </c>
      <c r="V68" s="1479">
        <f t="shared" si="12"/>
        <v>0</v>
      </c>
      <c r="W68" s="1475"/>
    </row>
    <row r="69" spans="1:23" s="1469" customFormat="1" ht="12.75">
      <c r="A69" s="1472"/>
      <c r="B69" s="1473"/>
      <c r="C69" s="1479"/>
      <c r="D69" s="1479"/>
      <c r="E69" s="1479"/>
      <c r="F69" s="1479"/>
      <c r="G69" s="1479"/>
      <c r="H69" s="1479"/>
      <c r="I69" s="1479"/>
      <c r="J69" s="1479"/>
      <c r="K69" s="1479"/>
      <c r="L69" s="1479"/>
      <c r="M69" s="1479"/>
      <c r="N69" s="1479"/>
      <c r="O69" s="1479"/>
      <c r="P69" s="1479"/>
      <c r="Q69" s="1479"/>
      <c r="R69" s="1479"/>
      <c r="S69" s="1479"/>
      <c r="T69" s="1479"/>
      <c r="U69" s="1479"/>
      <c r="V69" s="1479"/>
      <c r="W69" s="1475"/>
    </row>
    <row r="70" spans="1:23" s="1469" customFormat="1" ht="12.75">
      <c r="A70" s="1472"/>
      <c r="B70" s="1473"/>
      <c r="C70" s="1479"/>
      <c r="D70" s="1479"/>
      <c r="E70" s="1479"/>
      <c r="F70" s="1479"/>
      <c r="G70" s="1479"/>
      <c r="H70" s="1479"/>
      <c r="I70" s="1479"/>
      <c r="J70" s="1479"/>
      <c r="K70" s="1479"/>
      <c r="L70" s="1479"/>
      <c r="M70" s="1479"/>
      <c r="N70" s="1479"/>
      <c r="O70" s="1479"/>
      <c r="P70" s="1479"/>
      <c r="Q70" s="1479"/>
      <c r="R70" s="1479"/>
      <c r="S70" s="1479"/>
      <c r="T70" s="1479"/>
      <c r="U70" s="1479"/>
      <c r="V70" s="1479"/>
      <c r="W70" s="1475"/>
    </row>
    <row r="71" spans="1:23" s="1469" customFormat="1" ht="12.75">
      <c r="A71" s="1472"/>
      <c r="B71" s="1473"/>
      <c r="C71" s="1479"/>
      <c r="D71" s="1479"/>
      <c r="E71" s="1479"/>
      <c r="F71" s="1479"/>
      <c r="G71" s="1479"/>
      <c r="H71" s="1479"/>
      <c r="I71" s="1479"/>
      <c r="J71" s="1479"/>
      <c r="K71" s="1479"/>
      <c r="L71" s="1479"/>
      <c r="M71" s="1479"/>
      <c r="N71" s="1479"/>
      <c r="O71" s="1479"/>
      <c r="P71" s="1479"/>
      <c r="Q71" s="1479"/>
      <c r="R71" s="1479"/>
      <c r="S71" s="1479"/>
      <c r="T71" s="1479"/>
      <c r="U71" s="1479"/>
      <c r="V71" s="1479"/>
      <c r="W71" s="1475"/>
    </row>
    <row r="72" spans="1:23" s="1469" customFormat="1" ht="12.75">
      <c r="A72" s="1472"/>
      <c r="B72" s="1473"/>
      <c r="C72" s="1479"/>
      <c r="D72" s="1479"/>
      <c r="E72" s="1479"/>
      <c r="F72" s="1479"/>
      <c r="G72" s="1479"/>
      <c r="H72" s="1479"/>
      <c r="I72" s="1479"/>
      <c r="J72" s="1479"/>
      <c r="K72" s="1479"/>
      <c r="L72" s="1479"/>
      <c r="M72" s="1479"/>
      <c r="N72" s="1479"/>
      <c r="O72" s="1479"/>
      <c r="P72" s="1479"/>
      <c r="Q72" s="1479"/>
      <c r="R72" s="1479"/>
      <c r="S72" s="1479"/>
      <c r="T72" s="1479"/>
      <c r="U72" s="1479"/>
      <c r="V72" s="1479"/>
      <c r="W72" s="1475"/>
    </row>
    <row r="73" spans="1:23" s="1469" customFormat="1" ht="12.75">
      <c r="A73" s="1472"/>
      <c r="B73" s="1473"/>
      <c r="C73" s="1479"/>
      <c r="D73" s="1479"/>
      <c r="E73" s="1479"/>
      <c r="F73" s="1479"/>
      <c r="G73" s="1479"/>
      <c r="H73" s="1479"/>
      <c r="I73" s="1479"/>
      <c r="J73" s="1479"/>
      <c r="K73" s="1479"/>
      <c r="L73" s="1479"/>
      <c r="M73" s="1479"/>
      <c r="N73" s="1479"/>
      <c r="O73" s="1479"/>
      <c r="P73" s="1479"/>
      <c r="Q73" s="1479"/>
      <c r="R73" s="1479"/>
      <c r="S73" s="1479"/>
      <c r="T73" s="1479"/>
      <c r="U73" s="1479"/>
      <c r="V73" s="1479"/>
      <c r="W73" s="1475"/>
    </row>
    <row r="74" spans="1:23" s="1469" customFormat="1" ht="12.75">
      <c r="A74" s="1472"/>
      <c r="B74" s="1473"/>
      <c r="C74" s="1479"/>
      <c r="D74" s="1479"/>
      <c r="E74" s="1479"/>
      <c r="F74" s="1479"/>
      <c r="G74" s="1479"/>
      <c r="H74" s="1479"/>
      <c r="I74" s="1479"/>
      <c r="J74" s="1479"/>
      <c r="K74" s="1479"/>
      <c r="L74" s="1479"/>
      <c r="M74" s="1479"/>
      <c r="N74" s="1479"/>
      <c r="O74" s="1479"/>
      <c r="P74" s="1479"/>
      <c r="Q74" s="1479"/>
      <c r="R74" s="1479"/>
      <c r="S74" s="1479"/>
      <c r="T74" s="1479"/>
      <c r="U74" s="1479"/>
      <c r="V74" s="1479"/>
      <c r="W74" s="1475"/>
    </row>
    <row r="75" spans="1:23" s="1469" customFormat="1" ht="12.75">
      <c r="A75" s="1472"/>
      <c r="B75" s="1473"/>
      <c r="C75" s="1479"/>
      <c r="D75" s="1479"/>
      <c r="E75" s="1479"/>
      <c r="F75" s="1479"/>
      <c r="G75" s="1479"/>
      <c r="H75" s="1479"/>
      <c r="I75" s="1479"/>
      <c r="J75" s="1479"/>
      <c r="K75" s="1479"/>
      <c r="L75" s="1479"/>
      <c r="M75" s="1479"/>
      <c r="N75" s="1479"/>
      <c r="O75" s="1479"/>
      <c r="P75" s="1479"/>
      <c r="Q75" s="1479"/>
      <c r="R75" s="1479"/>
      <c r="S75" s="1479"/>
      <c r="T75" s="1479"/>
      <c r="U75" s="1479"/>
      <c r="V75" s="1479"/>
      <c r="W75" s="1475"/>
    </row>
    <row r="76" spans="1:23" s="1469" customFormat="1" ht="12.75">
      <c r="A76" s="1472"/>
      <c r="B76" s="1473"/>
      <c r="C76" s="1479"/>
      <c r="D76" s="1479"/>
      <c r="E76" s="1479"/>
      <c r="F76" s="1479"/>
      <c r="G76" s="1479"/>
      <c r="H76" s="1479"/>
      <c r="I76" s="1479"/>
      <c r="J76" s="1479"/>
      <c r="K76" s="1479"/>
      <c r="L76" s="1479"/>
      <c r="M76" s="1479"/>
      <c r="N76" s="1479"/>
      <c r="O76" s="1479"/>
      <c r="P76" s="1479"/>
      <c r="Q76" s="1479"/>
      <c r="R76" s="1479"/>
      <c r="S76" s="1479"/>
      <c r="T76" s="1479"/>
      <c r="U76" s="1479"/>
      <c r="V76" s="1479"/>
      <c r="W76" s="1475"/>
    </row>
    <row r="77" spans="1:23" s="1469" customFormat="1" ht="12.75">
      <c r="A77" s="1472"/>
      <c r="B77" s="1473"/>
      <c r="C77" s="1479"/>
      <c r="D77" s="1479"/>
      <c r="E77" s="1479"/>
      <c r="F77" s="1479"/>
      <c r="G77" s="1479"/>
      <c r="H77" s="1479"/>
      <c r="I77" s="1479"/>
      <c r="J77" s="1479"/>
      <c r="K77" s="1479"/>
      <c r="L77" s="1479"/>
      <c r="M77" s="1479"/>
      <c r="N77" s="1479"/>
      <c r="O77" s="1479"/>
      <c r="P77" s="1479"/>
      <c r="Q77" s="1479"/>
      <c r="R77" s="1479"/>
      <c r="S77" s="1479"/>
      <c r="T77" s="1479"/>
      <c r="U77" s="1479"/>
      <c r="V77" s="1479"/>
      <c r="W77" s="1475"/>
    </row>
    <row r="78" spans="1:23" s="1469" customFormat="1" ht="12.75">
      <c r="A78" s="1472"/>
      <c r="B78" s="1473"/>
      <c r="C78" s="1479"/>
      <c r="D78" s="1479"/>
      <c r="E78" s="1479"/>
      <c r="F78" s="1479"/>
      <c r="G78" s="1479"/>
      <c r="H78" s="1479"/>
      <c r="I78" s="1479"/>
      <c r="J78" s="1479"/>
      <c r="K78" s="1479"/>
      <c r="L78" s="1479"/>
      <c r="M78" s="1479"/>
      <c r="N78" s="1479"/>
      <c r="O78" s="1479"/>
      <c r="P78" s="1479"/>
      <c r="Q78" s="1479"/>
      <c r="R78" s="1479"/>
      <c r="S78" s="1479"/>
      <c r="T78" s="1479"/>
      <c r="U78" s="1479"/>
      <c r="V78" s="1479"/>
      <c r="W78" s="1475"/>
    </row>
    <row r="79" spans="1:23" s="1469" customFormat="1" ht="12.75">
      <c r="A79" s="1472"/>
      <c r="B79" s="1473"/>
      <c r="C79" s="1479"/>
      <c r="D79" s="1479"/>
      <c r="E79" s="1479"/>
      <c r="F79" s="1479"/>
      <c r="G79" s="1479"/>
      <c r="H79" s="1479"/>
      <c r="I79" s="1479"/>
      <c r="J79" s="1479"/>
      <c r="K79" s="1479"/>
      <c r="L79" s="1479"/>
      <c r="M79" s="1479"/>
      <c r="N79" s="1479"/>
      <c r="O79" s="1479"/>
      <c r="P79" s="1479"/>
      <c r="Q79" s="1479"/>
      <c r="R79" s="1479"/>
      <c r="S79" s="1479"/>
      <c r="T79" s="1479"/>
      <c r="U79" s="1479"/>
      <c r="V79" s="1479"/>
      <c r="W79" s="1475"/>
    </row>
    <row r="80" spans="1:23" s="1469" customFormat="1" ht="12.75">
      <c r="A80" s="1472"/>
      <c r="B80" s="1473"/>
      <c r="C80" s="1479"/>
      <c r="D80" s="1479"/>
      <c r="E80" s="1479"/>
      <c r="F80" s="1479"/>
      <c r="G80" s="1479"/>
      <c r="H80" s="1479"/>
      <c r="I80" s="1479"/>
      <c r="J80" s="1479"/>
      <c r="K80" s="1479"/>
      <c r="L80" s="1479"/>
      <c r="M80" s="1479"/>
      <c r="N80" s="1479"/>
      <c r="O80" s="1479"/>
      <c r="P80" s="1479"/>
      <c r="Q80" s="1479"/>
      <c r="R80" s="1479"/>
      <c r="S80" s="1479"/>
      <c r="T80" s="1479"/>
      <c r="U80" s="1479"/>
      <c r="V80" s="1479"/>
      <c r="W80" s="1475"/>
    </row>
    <row r="81" spans="1:23" s="1469" customFormat="1" ht="12.75">
      <c r="A81" s="1472"/>
      <c r="B81" s="1473"/>
      <c r="C81" s="1479"/>
      <c r="D81" s="1479"/>
      <c r="E81" s="1479"/>
      <c r="F81" s="1479"/>
      <c r="G81" s="1479"/>
      <c r="H81" s="1479"/>
      <c r="I81" s="1479"/>
      <c r="J81" s="1479"/>
      <c r="K81" s="1479"/>
      <c r="L81" s="1479"/>
      <c r="M81" s="1479"/>
      <c r="N81" s="1479"/>
      <c r="O81" s="1479"/>
      <c r="P81" s="1479"/>
      <c r="Q81" s="1479"/>
      <c r="R81" s="1479"/>
      <c r="S81" s="1479"/>
      <c r="T81" s="1479"/>
      <c r="U81" s="1479"/>
      <c r="V81" s="1479"/>
      <c r="W81" s="1475"/>
    </row>
    <row r="82" spans="1:23" s="1469" customFormat="1" ht="12.75">
      <c r="A82" s="1472"/>
      <c r="B82" s="1473"/>
      <c r="C82" s="1479"/>
      <c r="D82" s="1479"/>
      <c r="E82" s="1479"/>
      <c r="F82" s="1479"/>
      <c r="G82" s="1479"/>
      <c r="H82" s="1479"/>
      <c r="I82" s="1479"/>
      <c r="J82" s="1479"/>
      <c r="K82" s="1479"/>
      <c r="L82" s="1479"/>
      <c r="M82" s="1479"/>
      <c r="N82" s="1479"/>
      <c r="O82" s="1479"/>
      <c r="P82" s="1479"/>
      <c r="Q82" s="1479"/>
      <c r="R82" s="1479"/>
      <c r="S82" s="1479"/>
      <c r="T82" s="1479"/>
      <c r="U82" s="1479"/>
      <c r="V82" s="1479"/>
      <c r="W82" s="1475"/>
    </row>
    <row r="83" spans="1:23" s="1469" customFormat="1" ht="12.75">
      <c r="A83" s="1472"/>
      <c r="B83" s="1473"/>
      <c r="C83" s="1479"/>
      <c r="D83" s="1479"/>
      <c r="E83" s="1479"/>
      <c r="F83" s="1479"/>
      <c r="G83" s="1479"/>
      <c r="H83" s="1479"/>
      <c r="I83" s="1479"/>
      <c r="J83" s="1479"/>
      <c r="K83" s="1479"/>
      <c r="L83" s="1479"/>
      <c r="M83" s="1479"/>
      <c r="N83" s="1479"/>
      <c r="O83" s="1479"/>
      <c r="P83" s="1479"/>
      <c r="Q83" s="1479"/>
      <c r="R83" s="1479"/>
      <c r="S83" s="1479"/>
      <c r="T83" s="1479"/>
      <c r="U83" s="1479"/>
      <c r="V83" s="1479"/>
      <c r="W83" s="1475"/>
    </row>
    <row r="84" spans="1:23" s="1469" customFormat="1" ht="12.75">
      <c r="A84" s="1472"/>
      <c r="B84" s="1473"/>
      <c r="C84" s="1479"/>
      <c r="D84" s="1479"/>
      <c r="E84" s="1479"/>
      <c r="F84" s="1479"/>
      <c r="G84" s="1479"/>
      <c r="H84" s="1479"/>
      <c r="I84" s="1479"/>
      <c r="J84" s="1479"/>
      <c r="K84" s="1479"/>
      <c r="L84" s="1479"/>
      <c r="M84" s="1479"/>
      <c r="N84" s="1479"/>
      <c r="O84" s="1479"/>
      <c r="P84" s="1479"/>
      <c r="Q84" s="1479"/>
      <c r="R84" s="1479"/>
      <c r="S84" s="1479"/>
      <c r="T84" s="1479"/>
      <c r="U84" s="1479"/>
      <c r="V84" s="1479"/>
      <c r="W84" s="1475"/>
    </row>
    <row r="85" spans="1:23" s="1469" customFormat="1" ht="12.75">
      <c r="A85" s="1472"/>
      <c r="B85" s="1473"/>
      <c r="C85" s="1479"/>
      <c r="D85" s="1479"/>
      <c r="E85" s="1479"/>
      <c r="F85" s="1479"/>
      <c r="G85" s="1479"/>
      <c r="H85" s="1479"/>
      <c r="I85" s="1479"/>
      <c r="J85" s="1479"/>
      <c r="K85" s="1479"/>
      <c r="L85" s="1479"/>
      <c r="M85" s="1479"/>
      <c r="N85" s="1479"/>
      <c r="O85" s="1479"/>
      <c r="P85" s="1479"/>
      <c r="Q85" s="1479"/>
      <c r="R85" s="1479"/>
      <c r="S85" s="1479"/>
      <c r="T85" s="1479"/>
      <c r="U85" s="1479"/>
      <c r="V85" s="1479"/>
      <c r="W85" s="1475"/>
    </row>
    <row r="86" spans="1:23" s="1469" customFormat="1" ht="12.75">
      <c r="A86" s="1472"/>
      <c r="B86" s="1473"/>
      <c r="C86" s="1479"/>
      <c r="D86" s="1479"/>
      <c r="E86" s="1479"/>
      <c r="F86" s="1479"/>
      <c r="G86" s="1479"/>
      <c r="H86" s="1479"/>
      <c r="I86" s="1479"/>
      <c r="J86" s="1479"/>
      <c r="K86" s="1479"/>
      <c r="L86" s="1479"/>
      <c r="M86" s="1479"/>
      <c r="N86" s="1479"/>
      <c r="O86" s="1479"/>
      <c r="P86" s="1479"/>
      <c r="Q86" s="1479"/>
      <c r="R86" s="1479"/>
      <c r="S86" s="1479"/>
      <c r="T86" s="1479"/>
      <c r="U86" s="1479"/>
      <c r="V86" s="1479"/>
      <c r="W86" s="1475"/>
    </row>
    <row r="87" spans="1:23" s="1469" customFormat="1" ht="12.75">
      <c r="A87" s="1472"/>
      <c r="B87" s="1473"/>
      <c r="C87" s="1479"/>
      <c r="D87" s="1479"/>
      <c r="E87" s="1479"/>
      <c r="F87" s="1479"/>
      <c r="G87" s="1479"/>
      <c r="H87" s="1479"/>
      <c r="I87" s="1479"/>
      <c r="J87" s="1479"/>
      <c r="K87" s="1479"/>
      <c r="L87" s="1479"/>
      <c r="M87" s="1479"/>
      <c r="N87" s="1479"/>
      <c r="O87" s="1479"/>
      <c r="P87" s="1479"/>
      <c r="Q87" s="1479"/>
      <c r="R87" s="1479"/>
      <c r="S87" s="1479"/>
      <c r="T87" s="1479"/>
      <c r="U87" s="1479"/>
      <c r="V87" s="1479"/>
      <c r="W87" s="1475"/>
    </row>
    <row r="88" spans="1:23" s="1469" customFormat="1" ht="12.75">
      <c r="A88" s="1472"/>
      <c r="B88" s="1473"/>
      <c r="C88" s="1479"/>
      <c r="D88" s="1479"/>
      <c r="E88" s="1479"/>
      <c r="F88" s="1479"/>
      <c r="G88" s="1479"/>
      <c r="H88" s="1479"/>
      <c r="I88" s="1479"/>
      <c r="J88" s="1479"/>
      <c r="K88" s="1479"/>
      <c r="L88" s="1479"/>
      <c r="M88" s="1479"/>
      <c r="N88" s="1479"/>
      <c r="O88" s="1479"/>
      <c r="P88" s="1479"/>
      <c r="Q88" s="1479"/>
      <c r="R88" s="1479"/>
      <c r="S88" s="1479"/>
      <c r="T88" s="1479"/>
      <c r="U88" s="1479"/>
      <c r="V88" s="1479"/>
      <c r="W88" s="1475"/>
    </row>
    <row r="89" spans="1:23" s="1469" customFormat="1" ht="12.75">
      <c r="A89" s="1472"/>
      <c r="B89" s="1473"/>
      <c r="C89" s="1479"/>
      <c r="D89" s="1479"/>
      <c r="E89" s="1479"/>
      <c r="F89" s="1479"/>
      <c r="G89" s="1479"/>
      <c r="H89" s="1479"/>
      <c r="I89" s="1479"/>
      <c r="J89" s="1479"/>
      <c r="K89" s="1479"/>
      <c r="L89" s="1479"/>
      <c r="M89" s="1479"/>
      <c r="N89" s="1479"/>
      <c r="O89" s="1479"/>
      <c r="P89" s="1479"/>
      <c r="Q89" s="1479"/>
      <c r="R89" s="1479"/>
      <c r="S89" s="1479"/>
      <c r="T89" s="1479"/>
      <c r="U89" s="1479"/>
      <c r="V89" s="1479"/>
      <c r="W89" s="1475"/>
    </row>
    <row r="90" spans="1:23" s="1469" customFormat="1" ht="12.75">
      <c r="A90" s="1472"/>
      <c r="B90" s="1473"/>
      <c r="C90" s="1479"/>
      <c r="D90" s="1479"/>
      <c r="E90" s="1479"/>
      <c r="F90" s="1479"/>
      <c r="G90" s="1479"/>
      <c r="H90" s="1479"/>
      <c r="I90" s="1479"/>
      <c r="J90" s="1479"/>
      <c r="K90" s="1479"/>
      <c r="L90" s="1479"/>
      <c r="M90" s="1479"/>
      <c r="N90" s="1479"/>
      <c r="O90" s="1479"/>
      <c r="P90" s="1479"/>
      <c r="Q90" s="1479"/>
      <c r="R90" s="1479"/>
      <c r="S90" s="1479"/>
      <c r="T90" s="1479"/>
      <c r="U90" s="1479"/>
      <c r="V90" s="1479"/>
      <c r="W90" s="1475"/>
    </row>
    <row r="91" spans="1:23" s="1469" customFormat="1" ht="12.75">
      <c r="A91" s="1472"/>
      <c r="B91" s="1473"/>
      <c r="C91" s="1479"/>
      <c r="D91" s="1479"/>
      <c r="E91" s="1479"/>
      <c r="F91" s="1479"/>
      <c r="G91" s="1479"/>
      <c r="H91" s="1479"/>
      <c r="I91" s="1479"/>
      <c r="J91" s="1479"/>
      <c r="K91" s="1479"/>
      <c r="L91" s="1479"/>
      <c r="M91" s="1479"/>
      <c r="N91" s="1479"/>
      <c r="O91" s="1479"/>
      <c r="P91" s="1479"/>
      <c r="Q91" s="1479"/>
      <c r="R91" s="1479"/>
      <c r="S91" s="1479"/>
      <c r="T91" s="1479"/>
      <c r="U91" s="1479"/>
      <c r="V91" s="1479"/>
      <c r="W91" s="1475"/>
    </row>
    <row r="92" spans="1:23" s="1469" customFormat="1" ht="12.75">
      <c r="A92" s="1472"/>
      <c r="B92" s="1473"/>
      <c r="C92" s="1479"/>
      <c r="D92" s="1479"/>
      <c r="E92" s="1479"/>
      <c r="F92" s="1479"/>
      <c r="G92" s="1479"/>
      <c r="H92" s="1479"/>
      <c r="I92" s="1479"/>
      <c r="J92" s="1479"/>
      <c r="K92" s="1479"/>
      <c r="L92" s="1479"/>
      <c r="M92" s="1479"/>
      <c r="N92" s="1479"/>
      <c r="O92" s="1479"/>
      <c r="P92" s="1479"/>
      <c r="Q92" s="1479"/>
      <c r="R92" s="1479"/>
      <c r="S92" s="1479"/>
      <c r="T92" s="1479"/>
      <c r="U92" s="1479"/>
      <c r="V92" s="1479"/>
      <c r="W92" s="1475"/>
    </row>
    <row r="93" spans="1:23" s="1469" customFormat="1" ht="12.75">
      <c r="A93" s="1472"/>
      <c r="B93" s="1473"/>
      <c r="C93" s="1479"/>
      <c r="D93" s="1479"/>
      <c r="E93" s="1479"/>
      <c r="F93" s="1479"/>
      <c r="G93" s="1479"/>
      <c r="H93" s="1479"/>
      <c r="I93" s="1479"/>
      <c r="J93" s="1479"/>
      <c r="K93" s="1479"/>
      <c r="L93" s="1479"/>
      <c r="M93" s="1479"/>
      <c r="N93" s="1479"/>
      <c r="O93" s="1479"/>
      <c r="P93" s="1479"/>
      <c r="Q93" s="1479"/>
      <c r="R93" s="1479"/>
      <c r="S93" s="1479"/>
      <c r="T93" s="1479"/>
      <c r="U93" s="1479"/>
      <c r="V93" s="1479"/>
      <c r="W93" s="1475"/>
    </row>
    <row r="94" spans="1:23" s="1469" customFormat="1" ht="12.75">
      <c r="A94" s="1472"/>
      <c r="B94" s="1473"/>
      <c r="C94" s="1479"/>
      <c r="D94" s="1479"/>
      <c r="E94" s="1479"/>
      <c r="F94" s="1479"/>
      <c r="G94" s="1479"/>
      <c r="H94" s="1479"/>
      <c r="I94" s="1479"/>
      <c r="J94" s="1479"/>
      <c r="K94" s="1479"/>
      <c r="L94" s="1479"/>
      <c r="M94" s="1479"/>
      <c r="N94" s="1479"/>
      <c r="O94" s="1479"/>
      <c r="P94" s="1479"/>
      <c r="Q94" s="1479"/>
      <c r="R94" s="1479"/>
      <c r="S94" s="1479"/>
      <c r="T94" s="1479"/>
      <c r="U94" s="1479"/>
      <c r="V94" s="1479"/>
      <c r="W94" s="1475"/>
    </row>
    <row r="95" spans="1:23" s="1469" customFormat="1" ht="12.75">
      <c r="A95" s="1472"/>
      <c r="B95" s="1473"/>
      <c r="C95" s="1479"/>
      <c r="D95" s="1479"/>
      <c r="E95" s="1479"/>
      <c r="F95" s="1479"/>
      <c r="G95" s="1479"/>
      <c r="H95" s="1479"/>
      <c r="I95" s="1479"/>
      <c r="J95" s="1479"/>
      <c r="K95" s="1479"/>
      <c r="L95" s="1479"/>
      <c r="M95" s="1479"/>
      <c r="N95" s="1479"/>
      <c r="O95" s="1479"/>
      <c r="P95" s="1479"/>
      <c r="Q95" s="1479"/>
      <c r="R95" s="1479"/>
      <c r="S95" s="1479"/>
      <c r="T95" s="1479"/>
      <c r="U95" s="1479"/>
      <c r="V95" s="1479"/>
      <c r="W95" s="1475"/>
    </row>
    <row r="96" spans="1:23" s="1469" customFormat="1" ht="12.75">
      <c r="A96" s="1472"/>
      <c r="B96" s="1473"/>
      <c r="C96" s="1479"/>
      <c r="D96" s="1479"/>
      <c r="E96" s="1479"/>
      <c r="F96" s="1479"/>
      <c r="G96" s="1479"/>
      <c r="H96" s="1479"/>
      <c r="I96" s="1479"/>
      <c r="J96" s="1479"/>
      <c r="K96" s="1479"/>
      <c r="L96" s="1479"/>
      <c r="M96" s="1479"/>
      <c r="N96" s="1479"/>
      <c r="O96" s="1479"/>
      <c r="P96" s="1479"/>
      <c r="Q96" s="1479"/>
      <c r="R96" s="1479"/>
      <c r="S96" s="1479"/>
      <c r="T96" s="1479"/>
      <c r="U96" s="1479"/>
      <c r="V96" s="1479"/>
      <c r="W96" s="1475"/>
    </row>
    <row r="97" spans="1:23" s="1469" customFormat="1" ht="12.75">
      <c r="A97" s="1472"/>
      <c r="B97" s="1473"/>
      <c r="C97" s="1479"/>
      <c r="D97" s="1479"/>
      <c r="E97" s="1479"/>
      <c r="F97" s="1479"/>
      <c r="G97" s="1479"/>
      <c r="H97" s="1479"/>
      <c r="I97" s="1479"/>
      <c r="J97" s="1479"/>
      <c r="K97" s="1479"/>
      <c r="L97" s="1479"/>
      <c r="M97" s="1479"/>
      <c r="N97" s="1479"/>
      <c r="O97" s="1479"/>
      <c r="P97" s="1479"/>
      <c r="Q97" s="1479"/>
      <c r="R97" s="1479"/>
      <c r="S97" s="1479"/>
      <c r="T97" s="1479"/>
      <c r="U97" s="1479"/>
      <c r="V97" s="1479"/>
      <c r="W97" s="1475"/>
    </row>
    <row r="98" spans="1:23" s="1469" customFormat="1" ht="12.75">
      <c r="A98" s="1472"/>
      <c r="B98" s="1473"/>
      <c r="C98" s="1479"/>
      <c r="D98" s="1479"/>
      <c r="E98" s="1479"/>
      <c r="F98" s="1479"/>
      <c r="G98" s="1479"/>
      <c r="H98" s="1479"/>
      <c r="I98" s="1479"/>
      <c r="J98" s="1479"/>
      <c r="K98" s="1479"/>
      <c r="L98" s="1479"/>
      <c r="M98" s="1479"/>
      <c r="N98" s="1479"/>
      <c r="O98" s="1479"/>
      <c r="P98" s="1479"/>
      <c r="Q98" s="1479"/>
      <c r="R98" s="1479"/>
      <c r="S98" s="1479"/>
      <c r="T98" s="1479"/>
      <c r="U98" s="1479"/>
      <c r="V98" s="1479"/>
      <c r="W98" s="1475"/>
    </row>
    <row r="99" spans="1:23" s="1469" customFormat="1" ht="12.75">
      <c r="A99" s="1472"/>
      <c r="B99" s="1473"/>
      <c r="C99" s="1479"/>
      <c r="D99" s="1479"/>
      <c r="E99" s="1479"/>
      <c r="F99" s="1479"/>
      <c r="G99" s="1479"/>
      <c r="H99" s="1479"/>
      <c r="I99" s="1479"/>
      <c r="J99" s="1479"/>
      <c r="K99" s="1479"/>
      <c r="L99" s="1479"/>
      <c r="M99" s="1479"/>
      <c r="N99" s="1479"/>
      <c r="O99" s="1479"/>
      <c r="P99" s="1479"/>
      <c r="Q99" s="1479"/>
      <c r="R99" s="1479"/>
      <c r="S99" s="1479"/>
      <c r="T99" s="1479"/>
      <c r="U99" s="1479"/>
      <c r="V99" s="1479"/>
      <c r="W99" s="1475"/>
    </row>
    <row r="100" spans="1:23" s="1469" customFormat="1" ht="12.75">
      <c r="A100" s="1472"/>
      <c r="B100" s="1473"/>
      <c r="C100" s="1479"/>
      <c r="D100" s="1479"/>
      <c r="E100" s="1479"/>
      <c r="F100" s="1479"/>
      <c r="G100" s="1479"/>
      <c r="H100" s="1479"/>
      <c r="I100" s="1479"/>
      <c r="J100" s="1479"/>
      <c r="K100" s="1479"/>
      <c r="L100" s="1479"/>
      <c r="M100" s="1479"/>
      <c r="N100" s="1479"/>
      <c r="O100" s="1479"/>
      <c r="P100" s="1479"/>
      <c r="Q100" s="1479"/>
      <c r="R100" s="1479"/>
      <c r="S100" s="1479"/>
      <c r="T100" s="1479"/>
      <c r="U100" s="1479"/>
      <c r="V100" s="1479"/>
      <c r="W100" s="1475"/>
    </row>
    <row r="101" spans="1:23" s="1469" customFormat="1" ht="12.75">
      <c r="A101" s="1472"/>
      <c r="B101" s="1473"/>
      <c r="C101" s="1479"/>
      <c r="D101" s="1479"/>
      <c r="E101" s="1479"/>
      <c r="F101" s="1479"/>
      <c r="G101" s="1479"/>
      <c r="H101" s="1479"/>
      <c r="I101" s="1479"/>
      <c r="J101" s="1479"/>
      <c r="K101" s="1479"/>
      <c r="L101" s="1479"/>
      <c r="M101" s="1479"/>
      <c r="N101" s="1479"/>
      <c r="O101" s="1479"/>
      <c r="P101" s="1479"/>
      <c r="Q101" s="1479"/>
      <c r="R101" s="1479"/>
      <c r="S101" s="1479"/>
      <c r="T101" s="1479"/>
      <c r="U101" s="1479"/>
      <c r="V101" s="1479"/>
      <c r="W101" s="1475"/>
    </row>
    <row r="102" spans="1:23" s="1469" customFormat="1" ht="12.75">
      <c r="A102" s="1472"/>
      <c r="B102" s="1473"/>
      <c r="C102" s="1479"/>
      <c r="D102" s="1479"/>
      <c r="E102" s="1479"/>
      <c r="F102" s="1479"/>
      <c r="G102" s="1479"/>
      <c r="H102" s="1479"/>
      <c r="I102" s="1479"/>
      <c r="J102" s="1479"/>
      <c r="K102" s="1479"/>
      <c r="L102" s="1479"/>
      <c r="M102" s="1479"/>
      <c r="N102" s="1479"/>
      <c r="O102" s="1479"/>
      <c r="P102" s="1479"/>
      <c r="Q102" s="1479"/>
      <c r="R102" s="1479"/>
      <c r="S102" s="1479"/>
      <c r="T102" s="1479"/>
      <c r="U102" s="1479"/>
      <c r="V102" s="1479"/>
      <c r="W102" s="1475"/>
    </row>
    <row r="103" spans="1:23" s="1469" customFormat="1" ht="12.75">
      <c r="A103" s="1472"/>
      <c r="B103" s="1473"/>
      <c r="C103" s="1479"/>
      <c r="D103" s="1479"/>
      <c r="E103" s="1479"/>
      <c r="F103" s="1479"/>
      <c r="G103" s="1479"/>
      <c r="H103" s="1479"/>
      <c r="I103" s="1479"/>
      <c r="J103" s="1479"/>
      <c r="K103" s="1479"/>
      <c r="L103" s="1479"/>
      <c r="M103" s="1479"/>
      <c r="N103" s="1479"/>
      <c r="O103" s="1479"/>
      <c r="P103" s="1479"/>
      <c r="Q103" s="1479"/>
      <c r="R103" s="1479"/>
      <c r="S103" s="1479"/>
      <c r="T103" s="1479"/>
      <c r="U103" s="1479"/>
      <c r="V103" s="1479"/>
      <c r="W103" s="1475"/>
    </row>
    <row r="104" spans="1:23" s="1469" customFormat="1" ht="12.75">
      <c r="A104" s="1472"/>
      <c r="B104" s="1473"/>
      <c r="C104" s="1479"/>
      <c r="D104" s="1479"/>
      <c r="E104" s="1479"/>
      <c r="F104" s="1479"/>
      <c r="G104" s="1479"/>
      <c r="H104" s="1479"/>
      <c r="I104" s="1479"/>
      <c r="J104" s="1479"/>
      <c r="K104" s="1479"/>
      <c r="L104" s="1479"/>
      <c r="M104" s="1479"/>
      <c r="N104" s="1479"/>
      <c r="O104" s="1479"/>
      <c r="P104" s="1479"/>
      <c r="Q104" s="1479"/>
      <c r="R104" s="1479"/>
      <c r="S104" s="1479"/>
      <c r="T104" s="1479"/>
      <c r="U104" s="1479"/>
      <c r="V104" s="1479"/>
      <c r="W104" s="1475"/>
    </row>
    <row r="105" spans="1:23" s="1469" customFormat="1" ht="12.75">
      <c r="A105" s="1472"/>
      <c r="B105" s="1473"/>
      <c r="C105" s="1479"/>
      <c r="D105" s="1479"/>
      <c r="E105" s="1479"/>
      <c r="F105" s="1479"/>
      <c r="G105" s="1479"/>
      <c r="H105" s="1479"/>
      <c r="I105" s="1479"/>
      <c r="J105" s="1479"/>
      <c r="K105" s="1479"/>
      <c r="L105" s="1479"/>
      <c r="M105" s="1479"/>
      <c r="N105" s="1479"/>
      <c r="O105" s="1479"/>
      <c r="P105" s="1479"/>
      <c r="Q105" s="1479"/>
      <c r="R105" s="1479"/>
      <c r="S105" s="1479"/>
      <c r="T105" s="1479"/>
      <c r="U105" s="1479"/>
      <c r="V105" s="1479"/>
      <c r="W105" s="1475"/>
    </row>
    <row r="106" spans="1:23" s="1469" customFormat="1" ht="12.75">
      <c r="A106" s="1472"/>
      <c r="B106" s="1473"/>
      <c r="C106" s="1479"/>
      <c r="D106" s="1479"/>
      <c r="E106" s="1479"/>
      <c r="F106" s="1479"/>
      <c r="G106" s="1479"/>
      <c r="H106" s="1479"/>
      <c r="I106" s="1479"/>
      <c r="J106" s="1479"/>
      <c r="K106" s="1479"/>
      <c r="L106" s="1479"/>
      <c r="M106" s="1479"/>
      <c r="N106" s="1479"/>
      <c r="O106" s="1479"/>
      <c r="P106" s="1479"/>
      <c r="Q106" s="1479"/>
      <c r="R106" s="1479"/>
      <c r="S106" s="1479"/>
      <c r="T106" s="1479"/>
      <c r="U106" s="1479"/>
      <c r="V106" s="1479"/>
      <c r="W106" s="1475"/>
    </row>
    <row r="107" spans="1:23" s="1469" customFormat="1" ht="12.75">
      <c r="A107" s="1472"/>
      <c r="B107" s="1473"/>
      <c r="C107" s="1479"/>
      <c r="D107" s="1479"/>
      <c r="E107" s="1479"/>
      <c r="F107" s="1479"/>
      <c r="G107" s="1479"/>
      <c r="H107" s="1479"/>
      <c r="I107" s="1479"/>
      <c r="J107" s="1479"/>
      <c r="K107" s="1479"/>
      <c r="L107" s="1479"/>
      <c r="M107" s="1479"/>
      <c r="N107" s="1479"/>
      <c r="O107" s="1479"/>
      <c r="P107" s="1479"/>
      <c r="Q107" s="1479"/>
      <c r="R107" s="1479"/>
      <c r="S107" s="1479"/>
      <c r="T107" s="1479"/>
      <c r="U107" s="1479"/>
      <c r="V107" s="1479"/>
      <c r="W107" s="1475"/>
    </row>
    <row r="108" spans="1:23" s="1469" customFormat="1" ht="12.75">
      <c r="A108" s="1472"/>
      <c r="B108" s="1473"/>
      <c r="C108" s="1479"/>
      <c r="D108" s="1479"/>
      <c r="E108" s="1479"/>
      <c r="F108" s="1479"/>
      <c r="G108" s="1479"/>
      <c r="H108" s="1479"/>
      <c r="I108" s="1479"/>
      <c r="J108" s="1479"/>
      <c r="K108" s="1479"/>
      <c r="L108" s="1479"/>
      <c r="M108" s="1479"/>
      <c r="N108" s="1479"/>
      <c r="O108" s="1479"/>
      <c r="P108" s="1479"/>
      <c r="Q108" s="1479"/>
      <c r="R108" s="1479"/>
      <c r="S108" s="1479"/>
      <c r="T108" s="1479"/>
      <c r="U108" s="1479"/>
      <c r="V108" s="1479"/>
      <c r="W108" s="1475"/>
    </row>
    <row r="109" spans="1:23" s="1469" customFormat="1" ht="12.75">
      <c r="A109" s="1472"/>
      <c r="B109" s="1473"/>
      <c r="C109" s="1479"/>
      <c r="D109" s="1479"/>
      <c r="E109" s="1479"/>
      <c r="F109" s="1479"/>
      <c r="G109" s="1479"/>
      <c r="H109" s="1479"/>
      <c r="I109" s="1479"/>
      <c r="J109" s="1479"/>
      <c r="K109" s="1479"/>
      <c r="L109" s="1479"/>
      <c r="M109" s="1479"/>
      <c r="N109" s="1479"/>
      <c r="O109" s="1479"/>
      <c r="P109" s="1479"/>
      <c r="Q109" s="1479"/>
      <c r="R109" s="1479"/>
      <c r="S109" s="1479"/>
      <c r="T109" s="1479"/>
      <c r="U109" s="1479"/>
      <c r="V109" s="1479"/>
      <c r="W109" s="1475"/>
    </row>
    <row r="110" spans="1:23" s="1469" customFormat="1" ht="12.75">
      <c r="A110" s="1472"/>
      <c r="B110" s="1473"/>
      <c r="C110" s="1479"/>
      <c r="D110" s="1479"/>
      <c r="E110" s="1479"/>
      <c r="F110" s="1479"/>
      <c r="G110" s="1479"/>
      <c r="H110" s="1479"/>
      <c r="I110" s="1479"/>
      <c r="J110" s="1479"/>
      <c r="K110" s="1479"/>
      <c r="L110" s="1479"/>
      <c r="M110" s="1479"/>
      <c r="N110" s="1479"/>
      <c r="O110" s="1479"/>
      <c r="P110" s="1479"/>
      <c r="Q110" s="1479"/>
      <c r="R110" s="1479"/>
      <c r="S110" s="1479"/>
      <c r="T110" s="1479"/>
      <c r="U110" s="1479"/>
      <c r="V110" s="1479"/>
      <c r="W110" s="1475"/>
    </row>
    <row r="111" spans="1:23" s="1469" customFormat="1" ht="12.75">
      <c r="A111" s="1472"/>
      <c r="B111" s="1473"/>
      <c r="C111" s="1479"/>
      <c r="D111" s="1479"/>
      <c r="E111" s="1479"/>
      <c r="F111" s="1479"/>
      <c r="G111" s="1479"/>
      <c r="H111" s="1479"/>
      <c r="I111" s="1479"/>
      <c r="J111" s="1479"/>
      <c r="K111" s="1479"/>
      <c r="L111" s="1479"/>
      <c r="M111" s="1479"/>
      <c r="N111" s="1479"/>
      <c r="O111" s="1479"/>
      <c r="P111" s="1479"/>
      <c r="Q111" s="1479"/>
      <c r="R111" s="1479"/>
      <c r="S111" s="1479"/>
      <c r="T111" s="1479"/>
      <c r="U111" s="1479"/>
      <c r="V111" s="1479"/>
      <c r="W111" s="1475"/>
    </row>
    <row r="112" spans="1:23" s="1469" customFormat="1" ht="12.75">
      <c r="A112" s="1472"/>
      <c r="B112" s="1473"/>
      <c r="C112" s="1479"/>
      <c r="D112" s="1479"/>
      <c r="E112" s="1479"/>
      <c r="F112" s="1479"/>
      <c r="G112" s="1479"/>
      <c r="H112" s="1479"/>
      <c r="I112" s="1479"/>
      <c r="J112" s="1479"/>
      <c r="K112" s="1479"/>
      <c r="L112" s="1479"/>
      <c r="M112" s="1479"/>
      <c r="N112" s="1479"/>
      <c r="O112" s="1479"/>
      <c r="P112" s="1479"/>
      <c r="Q112" s="1479"/>
      <c r="R112" s="1479"/>
      <c r="S112" s="1479"/>
      <c r="T112" s="1479"/>
      <c r="U112" s="1479"/>
      <c r="V112" s="1479"/>
      <c r="W112" s="1475"/>
    </row>
    <row r="113" spans="1:23" s="1469" customFormat="1" ht="12.75">
      <c r="A113" s="1472"/>
      <c r="B113" s="1473"/>
      <c r="C113" s="1479"/>
      <c r="D113" s="1479"/>
      <c r="E113" s="1479"/>
      <c r="F113" s="1479"/>
      <c r="G113" s="1479"/>
      <c r="H113" s="1479"/>
      <c r="I113" s="1479"/>
      <c r="J113" s="1479"/>
      <c r="K113" s="1479"/>
      <c r="L113" s="1479"/>
      <c r="M113" s="1479"/>
      <c r="N113" s="1479"/>
      <c r="O113" s="1479"/>
      <c r="P113" s="1479"/>
      <c r="Q113" s="1479"/>
      <c r="R113" s="1479"/>
      <c r="S113" s="1479"/>
      <c r="T113" s="1479"/>
      <c r="U113" s="1479"/>
      <c r="V113" s="1479"/>
      <c r="W113" s="1475"/>
    </row>
    <row r="114" spans="1:23" s="1469" customFormat="1" ht="12.75">
      <c r="A114" s="1472"/>
      <c r="B114" s="1473"/>
      <c r="C114" s="1479"/>
      <c r="D114" s="1479"/>
      <c r="E114" s="1479"/>
      <c r="F114" s="1479"/>
      <c r="G114" s="1479"/>
      <c r="H114" s="1479"/>
      <c r="I114" s="1479"/>
      <c r="J114" s="1479"/>
      <c r="K114" s="1479"/>
      <c r="L114" s="1479"/>
      <c r="M114" s="1479"/>
      <c r="N114" s="1479"/>
      <c r="O114" s="1479"/>
      <c r="P114" s="1479"/>
      <c r="Q114" s="1479"/>
      <c r="R114" s="1479"/>
      <c r="S114" s="1479"/>
      <c r="T114" s="1479"/>
      <c r="U114" s="1479"/>
      <c r="V114" s="1479"/>
      <c r="W114" s="1475"/>
    </row>
    <row r="115" spans="1:23" s="1469" customFormat="1" ht="12.75">
      <c r="A115" s="1472"/>
      <c r="B115" s="1473"/>
      <c r="C115" s="1479"/>
      <c r="D115" s="1479"/>
      <c r="E115" s="1479"/>
      <c r="F115" s="1479"/>
      <c r="G115" s="1479"/>
      <c r="H115" s="1479"/>
      <c r="I115" s="1479"/>
      <c r="J115" s="1479"/>
      <c r="K115" s="1479"/>
      <c r="L115" s="1479"/>
      <c r="M115" s="1479"/>
      <c r="N115" s="1479"/>
      <c r="O115" s="1479"/>
      <c r="P115" s="1479"/>
      <c r="Q115" s="1479"/>
      <c r="R115" s="1479"/>
      <c r="S115" s="1479"/>
      <c r="T115" s="1479"/>
      <c r="U115" s="1479"/>
      <c r="V115" s="1479"/>
      <c r="W115" s="1475"/>
    </row>
    <row r="116" spans="1:23" s="1469" customFormat="1" ht="12.75">
      <c r="A116" s="1472"/>
      <c r="B116" s="1473"/>
      <c r="C116" s="1479"/>
      <c r="D116" s="1479"/>
      <c r="E116" s="1479"/>
      <c r="F116" s="1479"/>
      <c r="G116" s="1479"/>
      <c r="H116" s="1479"/>
      <c r="I116" s="1479"/>
      <c r="J116" s="1479"/>
      <c r="K116" s="1479"/>
      <c r="L116" s="1479"/>
      <c r="M116" s="1479"/>
      <c r="N116" s="1479"/>
      <c r="O116" s="1479"/>
      <c r="P116" s="1479"/>
      <c r="Q116" s="1479"/>
      <c r="R116" s="1479"/>
      <c r="S116" s="1479"/>
      <c r="T116" s="1479"/>
      <c r="U116" s="1479"/>
      <c r="V116" s="1479"/>
      <c r="W116" s="1475"/>
    </row>
    <row r="117" spans="1:23" s="1469" customFormat="1" ht="12.75">
      <c r="A117" s="1472"/>
      <c r="B117" s="1473"/>
      <c r="C117" s="1479"/>
      <c r="D117" s="1479"/>
      <c r="E117" s="1479"/>
      <c r="F117" s="1479"/>
      <c r="G117" s="1479"/>
      <c r="H117" s="1479"/>
      <c r="I117" s="1479"/>
      <c r="J117" s="1479"/>
      <c r="K117" s="1479"/>
      <c r="L117" s="1479"/>
      <c r="M117" s="1479"/>
      <c r="N117" s="1479"/>
      <c r="O117" s="1479"/>
      <c r="P117" s="1479"/>
      <c r="Q117" s="1479"/>
      <c r="R117" s="1479"/>
      <c r="S117" s="1479"/>
      <c r="T117" s="1479"/>
      <c r="U117" s="1479"/>
      <c r="V117" s="1479"/>
      <c r="W117" s="1475"/>
    </row>
    <row r="118" spans="1:23" s="1469" customFormat="1" ht="12.75">
      <c r="A118" s="1472"/>
      <c r="B118" s="1473"/>
      <c r="C118" s="1479"/>
      <c r="D118" s="1479"/>
      <c r="E118" s="1479"/>
      <c r="F118" s="1479"/>
      <c r="G118" s="1479"/>
      <c r="H118" s="1479"/>
      <c r="I118" s="1479"/>
      <c r="J118" s="1479"/>
      <c r="K118" s="1479"/>
      <c r="L118" s="1479"/>
      <c r="M118" s="1479"/>
      <c r="N118" s="1479"/>
      <c r="O118" s="1479"/>
      <c r="P118" s="1479"/>
      <c r="Q118" s="1479"/>
      <c r="R118" s="1479"/>
      <c r="S118" s="1479"/>
      <c r="T118" s="1479"/>
      <c r="U118" s="1479"/>
      <c r="V118" s="1479"/>
      <c r="W118" s="1475"/>
    </row>
    <row r="119" spans="1:23" s="1469" customFormat="1" ht="12.75">
      <c r="A119" s="1472"/>
      <c r="B119" s="1473"/>
      <c r="C119" s="1479"/>
      <c r="D119" s="1479"/>
      <c r="E119" s="1479"/>
      <c r="F119" s="1479"/>
      <c r="G119" s="1479"/>
      <c r="H119" s="1479"/>
      <c r="I119" s="1479"/>
      <c r="J119" s="1479"/>
      <c r="K119" s="1479"/>
      <c r="L119" s="1479"/>
      <c r="M119" s="1479"/>
      <c r="N119" s="1479"/>
      <c r="O119" s="1479"/>
      <c r="P119" s="1479"/>
      <c r="Q119" s="1479"/>
      <c r="R119" s="1479"/>
      <c r="S119" s="1479"/>
      <c r="T119" s="1479"/>
      <c r="U119" s="1479"/>
      <c r="V119" s="1479"/>
      <c r="W119" s="1475"/>
    </row>
    <row r="120" spans="1:23" s="1469" customFormat="1" ht="12.75">
      <c r="A120" s="1472"/>
      <c r="B120" s="1473"/>
      <c r="C120" s="1479"/>
      <c r="D120" s="1479"/>
      <c r="E120" s="1479"/>
      <c r="F120" s="1479"/>
      <c r="G120" s="1479"/>
      <c r="H120" s="1479"/>
      <c r="I120" s="1479"/>
      <c r="J120" s="1479"/>
      <c r="K120" s="1479"/>
      <c r="L120" s="1479"/>
      <c r="M120" s="1479"/>
      <c r="N120" s="1479"/>
      <c r="O120" s="1479"/>
      <c r="P120" s="1479"/>
      <c r="Q120" s="1479"/>
      <c r="R120" s="1479"/>
      <c r="S120" s="1479"/>
      <c r="T120" s="1479"/>
      <c r="U120" s="1479"/>
      <c r="V120" s="1479"/>
      <c r="W120" s="1475"/>
    </row>
    <row r="121" spans="1:23" s="1469" customFormat="1" ht="12.75">
      <c r="A121" s="1472"/>
      <c r="B121" s="1473"/>
      <c r="C121" s="1479"/>
      <c r="D121" s="1479"/>
      <c r="E121" s="1479"/>
      <c r="F121" s="1479"/>
      <c r="G121" s="1479"/>
      <c r="H121" s="1479"/>
      <c r="I121" s="1479"/>
      <c r="J121" s="1479"/>
      <c r="K121" s="1479"/>
      <c r="L121" s="1479"/>
      <c r="M121" s="1479"/>
      <c r="N121" s="1479"/>
      <c r="O121" s="1479"/>
      <c r="P121" s="1479"/>
      <c r="Q121" s="1479"/>
      <c r="R121" s="1479"/>
      <c r="S121" s="1479"/>
      <c r="T121" s="1479"/>
      <c r="U121" s="1479"/>
      <c r="V121" s="1479"/>
      <c r="W121" s="1475"/>
    </row>
    <row r="122" spans="1:23" s="1469" customFormat="1" ht="12.75">
      <c r="A122" s="1472"/>
      <c r="B122" s="1473"/>
      <c r="C122" s="1479"/>
      <c r="D122" s="1479"/>
      <c r="E122" s="1479"/>
      <c r="F122" s="1479"/>
      <c r="G122" s="1479"/>
      <c r="H122" s="1479"/>
      <c r="I122" s="1479"/>
      <c r="J122" s="1479"/>
      <c r="K122" s="1479"/>
      <c r="L122" s="1479"/>
      <c r="M122" s="1479"/>
      <c r="N122" s="1479"/>
      <c r="O122" s="1479"/>
      <c r="P122" s="1479"/>
      <c r="Q122" s="1479"/>
      <c r="R122" s="1479"/>
      <c r="S122" s="1479"/>
      <c r="T122" s="1479"/>
      <c r="U122" s="1479"/>
      <c r="V122" s="1479"/>
      <c r="W122" s="1475"/>
    </row>
    <row r="123" spans="1:23" s="1469" customFormat="1" ht="12.75">
      <c r="A123" s="1472"/>
      <c r="B123" s="1473"/>
      <c r="C123" s="1479"/>
      <c r="D123" s="1479"/>
      <c r="E123" s="1479"/>
      <c r="F123" s="1479"/>
      <c r="G123" s="1479"/>
      <c r="H123" s="1479"/>
      <c r="I123" s="1479"/>
      <c r="J123" s="1479"/>
      <c r="K123" s="1479"/>
      <c r="L123" s="1479"/>
      <c r="M123" s="1479"/>
      <c r="N123" s="1479"/>
      <c r="O123" s="1479"/>
      <c r="P123" s="1479"/>
      <c r="Q123" s="1479"/>
      <c r="R123" s="1479"/>
      <c r="S123" s="1479"/>
      <c r="T123" s="1479"/>
      <c r="U123" s="1479"/>
      <c r="V123" s="1479"/>
      <c r="W123" s="1475"/>
    </row>
    <row r="124" spans="1:23" s="1469" customFormat="1" ht="12.75">
      <c r="A124" s="1472"/>
      <c r="B124" s="1473"/>
      <c r="C124" s="1479"/>
      <c r="D124" s="1479"/>
      <c r="E124" s="1479"/>
      <c r="F124" s="1479"/>
      <c r="G124" s="1479"/>
      <c r="H124" s="1479"/>
      <c r="I124" s="1479"/>
      <c r="J124" s="1479"/>
      <c r="K124" s="1479"/>
      <c r="L124" s="1479"/>
      <c r="M124" s="1479"/>
      <c r="N124" s="1479"/>
      <c r="O124" s="1479"/>
      <c r="P124" s="1479"/>
      <c r="Q124" s="1479"/>
      <c r="R124" s="1479"/>
      <c r="S124" s="1479"/>
      <c r="T124" s="1479"/>
      <c r="U124" s="1479"/>
      <c r="V124" s="1479"/>
      <c r="W124" s="1475"/>
    </row>
    <row r="125" spans="1:23" s="1469" customFormat="1" ht="12.75">
      <c r="A125" s="1472"/>
      <c r="B125" s="1473"/>
      <c r="C125" s="1479"/>
      <c r="D125" s="1479"/>
      <c r="E125" s="1479"/>
      <c r="F125" s="1479"/>
      <c r="G125" s="1479"/>
      <c r="H125" s="1479"/>
      <c r="I125" s="1479"/>
      <c r="J125" s="1479"/>
      <c r="K125" s="1479"/>
      <c r="L125" s="1479"/>
      <c r="M125" s="1479"/>
      <c r="N125" s="1479"/>
      <c r="O125" s="1479"/>
      <c r="P125" s="1479"/>
      <c r="Q125" s="1479"/>
      <c r="R125" s="1479"/>
      <c r="S125" s="1479"/>
      <c r="T125" s="1479"/>
      <c r="U125" s="1479"/>
      <c r="V125" s="1479"/>
      <c r="W125" s="1475"/>
    </row>
    <row r="126" spans="1:23" s="1469" customFormat="1" ht="12.75">
      <c r="A126" s="1472"/>
      <c r="B126" s="1473"/>
      <c r="C126" s="1479"/>
      <c r="D126" s="1479"/>
      <c r="E126" s="1479"/>
      <c r="F126" s="1479"/>
      <c r="G126" s="1479"/>
      <c r="H126" s="1479"/>
      <c r="I126" s="1479"/>
      <c r="J126" s="1479"/>
      <c r="K126" s="1479"/>
      <c r="L126" s="1479"/>
      <c r="M126" s="1479"/>
      <c r="N126" s="1479"/>
      <c r="O126" s="1479"/>
      <c r="P126" s="1479"/>
      <c r="Q126" s="1479"/>
      <c r="R126" s="1479"/>
      <c r="S126" s="1479"/>
      <c r="T126" s="1479"/>
      <c r="U126" s="1479"/>
      <c r="V126" s="1479"/>
      <c r="W126" s="1475"/>
    </row>
    <row r="127" spans="1:23" s="1469" customFormat="1" ht="12.75">
      <c r="A127" s="1472"/>
      <c r="B127" s="1473"/>
      <c r="C127" s="1479"/>
      <c r="D127" s="1479"/>
      <c r="E127" s="1479"/>
      <c r="F127" s="1479"/>
      <c r="G127" s="1479"/>
      <c r="H127" s="1479"/>
      <c r="I127" s="1479"/>
      <c r="J127" s="1479"/>
      <c r="K127" s="1479"/>
      <c r="L127" s="1479"/>
      <c r="M127" s="1479"/>
      <c r="N127" s="1479"/>
      <c r="O127" s="1479"/>
      <c r="P127" s="1479"/>
      <c r="Q127" s="1479"/>
      <c r="R127" s="1479"/>
      <c r="S127" s="1479"/>
      <c r="T127" s="1479"/>
      <c r="U127" s="1479"/>
      <c r="V127" s="1479"/>
      <c r="W127" s="1475"/>
    </row>
    <row r="128" spans="1:23" s="1469" customFormat="1" ht="12.75">
      <c r="A128" s="1472"/>
      <c r="B128" s="1473"/>
      <c r="C128" s="1479"/>
      <c r="D128" s="1479"/>
      <c r="E128" s="1479"/>
      <c r="F128" s="1479"/>
      <c r="G128" s="1479"/>
      <c r="H128" s="1479"/>
      <c r="I128" s="1479"/>
      <c r="J128" s="1479"/>
      <c r="K128" s="1479"/>
      <c r="L128" s="1479"/>
      <c r="M128" s="1479"/>
      <c r="N128" s="1479"/>
      <c r="O128" s="1479"/>
      <c r="P128" s="1479"/>
      <c r="Q128" s="1479"/>
      <c r="R128" s="1479"/>
      <c r="S128" s="1479"/>
      <c r="T128" s="1479"/>
      <c r="U128" s="1479"/>
      <c r="V128" s="1479"/>
      <c r="W128" s="1475"/>
    </row>
    <row r="129" spans="1:23" s="1469" customFormat="1" ht="12.75">
      <c r="A129" s="1472"/>
      <c r="B129" s="1473"/>
      <c r="C129" s="1479"/>
      <c r="D129" s="1479"/>
      <c r="E129" s="1479"/>
      <c r="F129" s="1479"/>
      <c r="G129" s="1479"/>
      <c r="H129" s="1479"/>
      <c r="I129" s="1479"/>
      <c r="J129" s="1479"/>
      <c r="K129" s="1479"/>
      <c r="L129" s="1479"/>
      <c r="M129" s="1479"/>
      <c r="N129" s="1479"/>
      <c r="O129" s="1479"/>
      <c r="P129" s="1479"/>
      <c r="Q129" s="1479"/>
      <c r="R129" s="1479"/>
      <c r="S129" s="1479"/>
      <c r="T129" s="1479"/>
      <c r="U129" s="1479"/>
      <c r="V129" s="1479"/>
      <c r="W129" s="1475"/>
    </row>
    <row r="130" spans="1:23" s="1469" customFormat="1" ht="12.75">
      <c r="A130" s="1472"/>
      <c r="B130" s="1473"/>
      <c r="C130" s="1479"/>
      <c r="D130" s="1479"/>
      <c r="E130" s="1479"/>
      <c r="F130" s="1479"/>
      <c r="G130" s="1479"/>
      <c r="H130" s="1479"/>
      <c r="I130" s="1479"/>
      <c r="J130" s="1479"/>
      <c r="K130" s="1479"/>
      <c r="L130" s="1479"/>
      <c r="M130" s="1479"/>
      <c r="N130" s="1479"/>
      <c r="O130" s="1479"/>
      <c r="P130" s="1479"/>
      <c r="Q130" s="1479"/>
      <c r="R130" s="1479"/>
      <c r="S130" s="1479"/>
      <c r="T130" s="1479"/>
      <c r="U130" s="1479"/>
      <c r="V130" s="1479"/>
      <c r="W130" s="1475"/>
    </row>
    <row r="131" spans="1:23" s="1469" customFormat="1" ht="12.75">
      <c r="A131" s="1472"/>
      <c r="B131" s="1473"/>
      <c r="C131" s="1479"/>
      <c r="D131" s="1479"/>
      <c r="E131" s="1479"/>
      <c r="F131" s="1479"/>
      <c r="G131" s="1479"/>
      <c r="H131" s="1479"/>
      <c r="I131" s="1479"/>
      <c r="J131" s="1479"/>
      <c r="K131" s="1479"/>
      <c r="L131" s="1479"/>
      <c r="M131" s="1479"/>
      <c r="N131" s="1479"/>
      <c r="O131" s="1479"/>
      <c r="P131" s="1479"/>
      <c r="Q131" s="1479"/>
      <c r="R131" s="1479"/>
      <c r="S131" s="1479"/>
      <c r="T131" s="1479"/>
      <c r="U131" s="1479"/>
      <c r="V131" s="1479"/>
      <c r="W131" s="1475"/>
    </row>
    <row r="132" spans="1:23" s="1469" customFormat="1" ht="12.75">
      <c r="A132" s="1472"/>
      <c r="B132" s="1473"/>
      <c r="C132" s="1479"/>
      <c r="D132" s="1479"/>
      <c r="E132" s="1479"/>
      <c r="F132" s="1479"/>
      <c r="G132" s="1479"/>
      <c r="H132" s="1479"/>
      <c r="I132" s="1479"/>
      <c r="J132" s="1479"/>
      <c r="K132" s="1479"/>
      <c r="L132" s="1479"/>
      <c r="M132" s="1479"/>
      <c r="N132" s="1479"/>
      <c r="O132" s="1479"/>
      <c r="P132" s="1479"/>
      <c r="Q132" s="1479"/>
      <c r="R132" s="1479"/>
      <c r="S132" s="1479"/>
      <c r="T132" s="1479"/>
      <c r="U132" s="1479"/>
      <c r="V132" s="1479"/>
      <c r="W132" s="1475"/>
    </row>
    <row r="133" spans="1:23" s="1469" customFormat="1" ht="12.75">
      <c r="A133" s="1472"/>
      <c r="B133" s="1473"/>
      <c r="C133" s="1479"/>
      <c r="D133" s="1479"/>
      <c r="E133" s="1479"/>
      <c r="F133" s="1479"/>
      <c r="G133" s="1479"/>
      <c r="H133" s="1479"/>
      <c r="I133" s="1479"/>
      <c r="J133" s="1479"/>
      <c r="K133" s="1479"/>
      <c r="L133" s="1479"/>
      <c r="M133" s="1479"/>
      <c r="N133" s="1479"/>
      <c r="O133" s="1479"/>
      <c r="P133" s="1479"/>
      <c r="Q133" s="1479"/>
      <c r="R133" s="1479"/>
      <c r="S133" s="1479"/>
      <c r="T133" s="1479"/>
      <c r="U133" s="1479"/>
      <c r="V133" s="1479"/>
      <c r="W133" s="1475"/>
    </row>
    <row r="134" spans="1:23" s="1469" customFormat="1" ht="12.75">
      <c r="A134" s="1472"/>
      <c r="B134" s="1473"/>
      <c r="C134" s="1479"/>
      <c r="D134" s="1479"/>
      <c r="E134" s="1479"/>
      <c r="F134" s="1479"/>
      <c r="G134" s="1479"/>
      <c r="H134" s="1479"/>
      <c r="I134" s="1479"/>
      <c r="J134" s="1479"/>
      <c r="K134" s="1479"/>
      <c r="L134" s="1479"/>
      <c r="M134" s="1479"/>
      <c r="N134" s="1479"/>
      <c r="O134" s="1479"/>
      <c r="P134" s="1479"/>
      <c r="Q134" s="1479"/>
      <c r="R134" s="1479"/>
      <c r="S134" s="1479"/>
      <c r="T134" s="1479"/>
      <c r="U134" s="1479"/>
      <c r="V134" s="1479"/>
      <c r="W134" s="1475"/>
    </row>
    <row r="135" spans="1:23" s="1469" customFormat="1" ht="12.75">
      <c r="A135" s="1472"/>
      <c r="B135" s="1473"/>
      <c r="C135" s="1479"/>
      <c r="D135" s="1479"/>
      <c r="E135" s="1479"/>
      <c r="F135" s="1479"/>
      <c r="G135" s="1479"/>
      <c r="H135" s="1479"/>
      <c r="I135" s="1479"/>
      <c r="J135" s="1479"/>
      <c r="K135" s="1479"/>
      <c r="L135" s="1479"/>
      <c r="M135" s="1479"/>
      <c r="N135" s="1479"/>
      <c r="O135" s="1479"/>
      <c r="P135" s="1479"/>
      <c r="Q135" s="1479"/>
      <c r="R135" s="1479"/>
      <c r="S135" s="1479"/>
      <c r="T135" s="1479"/>
      <c r="U135" s="1479"/>
      <c r="V135" s="1479"/>
      <c r="W135" s="1475"/>
    </row>
    <row r="136" spans="1:23" s="1469" customFormat="1" ht="12.75">
      <c r="A136" s="1472"/>
      <c r="B136" s="1473"/>
      <c r="C136" s="1479"/>
      <c r="D136" s="1479"/>
      <c r="E136" s="1479"/>
      <c r="F136" s="1479"/>
      <c r="G136" s="1479"/>
      <c r="H136" s="1479"/>
      <c r="I136" s="1479"/>
      <c r="J136" s="1479"/>
      <c r="K136" s="1479"/>
      <c r="L136" s="1479"/>
      <c r="M136" s="1479"/>
      <c r="N136" s="1479"/>
      <c r="O136" s="1479"/>
      <c r="P136" s="1479"/>
      <c r="Q136" s="1479"/>
      <c r="R136" s="1479"/>
      <c r="S136" s="1479"/>
      <c r="T136" s="1479"/>
      <c r="U136" s="1479"/>
      <c r="V136" s="1479"/>
      <c r="W136" s="1475"/>
    </row>
    <row r="137" spans="1:23" s="1469" customFormat="1" ht="12.75">
      <c r="A137" s="1472"/>
      <c r="B137" s="1473"/>
      <c r="C137" s="1479"/>
      <c r="D137" s="1479"/>
      <c r="E137" s="1479"/>
      <c r="F137" s="1479"/>
      <c r="G137" s="1479"/>
      <c r="H137" s="1479"/>
      <c r="I137" s="1479"/>
      <c r="J137" s="1479"/>
      <c r="K137" s="1479"/>
      <c r="L137" s="1479"/>
      <c r="M137" s="1479"/>
      <c r="N137" s="1479"/>
      <c r="O137" s="1479"/>
      <c r="P137" s="1479"/>
      <c r="Q137" s="1479"/>
      <c r="R137" s="1479"/>
      <c r="S137" s="1479"/>
      <c r="T137" s="1479"/>
      <c r="U137" s="1479"/>
      <c r="V137" s="1479"/>
      <c r="W137" s="1475"/>
    </row>
    <row r="138" spans="1:23" s="1469" customFormat="1" ht="12.75">
      <c r="A138" s="1472"/>
      <c r="B138" s="1473"/>
      <c r="C138" s="1479"/>
      <c r="D138" s="1479"/>
      <c r="E138" s="1479"/>
      <c r="F138" s="1479"/>
      <c r="G138" s="1479"/>
      <c r="H138" s="1479"/>
      <c r="I138" s="1479"/>
      <c r="J138" s="1479"/>
      <c r="K138" s="1479"/>
      <c r="L138" s="1479"/>
      <c r="M138" s="1479"/>
      <c r="N138" s="1479"/>
      <c r="O138" s="1479"/>
      <c r="P138" s="1479"/>
      <c r="Q138" s="1479"/>
      <c r="R138" s="1479"/>
      <c r="S138" s="1479"/>
      <c r="T138" s="1479"/>
      <c r="U138" s="1479"/>
      <c r="V138" s="1479"/>
      <c r="W138" s="1475"/>
    </row>
    <row r="139" spans="1:23" s="1469" customFormat="1" ht="12.75">
      <c r="A139" s="1472"/>
      <c r="B139" s="1473"/>
      <c r="C139" s="1479"/>
      <c r="D139" s="1479"/>
      <c r="E139" s="1479"/>
      <c r="F139" s="1479"/>
      <c r="G139" s="1479"/>
      <c r="H139" s="1479"/>
      <c r="I139" s="1479"/>
      <c r="J139" s="1479"/>
      <c r="K139" s="1479"/>
      <c r="L139" s="1479"/>
      <c r="M139" s="1479"/>
      <c r="N139" s="1479"/>
      <c r="O139" s="1479"/>
      <c r="P139" s="1479"/>
      <c r="Q139" s="1479"/>
      <c r="R139" s="1479"/>
      <c r="S139" s="1479"/>
      <c r="T139" s="1479"/>
      <c r="U139" s="1479"/>
      <c r="V139" s="1479"/>
      <c r="W139" s="1475"/>
    </row>
    <row r="140" spans="1:23" s="1469" customFormat="1" ht="12.75">
      <c r="A140" s="1472"/>
      <c r="B140" s="1473"/>
      <c r="C140" s="1479"/>
      <c r="D140" s="1479"/>
      <c r="E140" s="1479"/>
      <c r="F140" s="1479"/>
      <c r="G140" s="1479"/>
      <c r="H140" s="1479"/>
      <c r="I140" s="1479"/>
      <c r="J140" s="1479"/>
      <c r="K140" s="1479"/>
      <c r="L140" s="1479"/>
      <c r="M140" s="1479"/>
      <c r="N140" s="1479"/>
      <c r="O140" s="1479"/>
      <c r="P140" s="1479"/>
      <c r="Q140" s="1479"/>
      <c r="R140" s="1479"/>
      <c r="S140" s="1479"/>
      <c r="T140" s="1479"/>
      <c r="U140" s="1479"/>
      <c r="V140" s="1479"/>
      <c r="W140" s="1475"/>
    </row>
    <row r="141" spans="1:23" s="1469" customFormat="1" ht="12.75">
      <c r="A141" s="1472"/>
      <c r="B141" s="1473"/>
      <c r="C141" s="1479"/>
      <c r="D141" s="1479"/>
      <c r="E141" s="1479"/>
      <c r="F141" s="1479"/>
      <c r="G141" s="1479"/>
      <c r="H141" s="1479"/>
      <c r="I141" s="1479"/>
      <c r="J141" s="1479"/>
      <c r="K141" s="1479"/>
      <c r="L141" s="1479"/>
      <c r="M141" s="1479"/>
      <c r="N141" s="1479"/>
      <c r="O141" s="1479"/>
      <c r="P141" s="1479"/>
      <c r="Q141" s="1479"/>
      <c r="R141" s="1479"/>
      <c r="S141" s="1479"/>
      <c r="T141" s="1479"/>
      <c r="U141" s="1479"/>
      <c r="V141" s="1479"/>
      <c r="W141" s="1475"/>
    </row>
    <row r="142" spans="1:23" s="1469" customFormat="1" ht="12.75">
      <c r="A142" s="1472"/>
      <c r="B142" s="1473"/>
      <c r="C142" s="1479"/>
      <c r="D142" s="1479"/>
      <c r="E142" s="1479"/>
      <c r="F142" s="1479"/>
      <c r="G142" s="1479"/>
      <c r="H142" s="1479"/>
      <c r="I142" s="1479"/>
      <c r="J142" s="1479"/>
      <c r="K142" s="1479"/>
      <c r="L142" s="1479"/>
      <c r="M142" s="1479"/>
      <c r="N142" s="1479"/>
      <c r="O142" s="1479"/>
      <c r="P142" s="1479"/>
      <c r="Q142" s="1479"/>
      <c r="R142" s="1479"/>
      <c r="S142" s="1479"/>
      <c r="T142" s="1479"/>
      <c r="U142" s="1479"/>
      <c r="V142" s="1479"/>
      <c r="W142" s="1475"/>
    </row>
    <row r="143" spans="1:23" s="1469" customFormat="1" ht="12.75">
      <c r="A143" s="1472"/>
      <c r="B143" s="1473"/>
      <c r="C143" s="1479"/>
      <c r="D143" s="1479"/>
      <c r="E143" s="1479"/>
      <c r="F143" s="1479"/>
      <c r="G143" s="1479"/>
      <c r="H143" s="1479"/>
      <c r="I143" s="1479"/>
      <c r="J143" s="1479"/>
      <c r="K143" s="1479"/>
      <c r="L143" s="1479"/>
      <c r="M143" s="1479"/>
      <c r="N143" s="1479"/>
      <c r="O143" s="1479"/>
      <c r="P143" s="1479"/>
      <c r="Q143" s="1479"/>
      <c r="R143" s="1479"/>
      <c r="S143" s="1479"/>
      <c r="T143" s="1479"/>
      <c r="U143" s="1479"/>
      <c r="V143" s="1479"/>
      <c r="W143" s="1475"/>
    </row>
    <row r="144" spans="1:23" s="1469" customFormat="1" ht="12.75">
      <c r="A144" s="1472"/>
      <c r="B144" s="1473"/>
      <c r="C144" s="1479"/>
      <c r="D144" s="1479"/>
      <c r="E144" s="1479"/>
      <c r="F144" s="1479"/>
      <c r="G144" s="1479"/>
      <c r="H144" s="1479"/>
      <c r="I144" s="1479"/>
      <c r="J144" s="1479"/>
      <c r="K144" s="1479"/>
      <c r="L144" s="1479"/>
      <c r="M144" s="1479"/>
      <c r="N144" s="1479"/>
      <c r="O144" s="1479"/>
      <c r="P144" s="1479"/>
      <c r="Q144" s="1479"/>
      <c r="R144" s="1479"/>
      <c r="S144" s="1479"/>
      <c r="T144" s="1479"/>
      <c r="U144" s="1479"/>
      <c r="V144" s="1479"/>
      <c r="W144" s="1475"/>
    </row>
    <row r="145" spans="1:23" s="1469" customFormat="1" ht="12.75">
      <c r="A145" s="1472"/>
      <c r="B145" s="1473"/>
      <c r="C145" s="1479"/>
      <c r="D145" s="1479"/>
      <c r="E145" s="1479"/>
      <c r="F145" s="1479"/>
      <c r="G145" s="1479"/>
      <c r="H145" s="1479"/>
      <c r="I145" s="1479"/>
      <c r="J145" s="1479"/>
      <c r="K145" s="1479"/>
      <c r="L145" s="1479"/>
      <c r="M145" s="1479"/>
      <c r="N145" s="1479"/>
      <c r="O145" s="1479"/>
      <c r="P145" s="1479"/>
      <c r="Q145" s="1479"/>
      <c r="R145" s="1479"/>
      <c r="S145" s="1479"/>
      <c r="T145" s="1479"/>
      <c r="U145" s="1479"/>
      <c r="V145" s="1479"/>
      <c r="W145" s="1475"/>
    </row>
    <row r="146" spans="1:23" s="1469" customFormat="1" ht="12.75">
      <c r="A146" s="1472"/>
      <c r="B146" s="1473"/>
      <c r="C146" s="1479"/>
      <c r="D146" s="1479"/>
      <c r="E146" s="1479"/>
      <c r="F146" s="1479"/>
      <c r="G146" s="1479"/>
      <c r="H146" s="1479"/>
      <c r="I146" s="1479"/>
      <c r="J146" s="1479"/>
      <c r="K146" s="1479"/>
      <c r="L146" s="1479"/>
      <c r="M146" s="1479"/>
      <c r="N146" s="1479"/>
      <c r="O146" s="1479"/>
      <c r="P146" s="1479"/>
      <c r="Q146" s="1479"/>
      <c r="R146" s="1479"/>
      <c r="S146" s="1479"/>
      <c r="T146" s="1479"/>
      <c r="U146" s="1479"/>
      <c r="V146" s="1479"/>
      <c r="W146" s="1475"/>
    </row>
    <row r="147" spans="1:23" s="1469" customFormat="1" ht="12.75">
      <c r="A147" s="1472"/>
      <c r="B147" s="1473"/>
      <c r="C147" s="1479"/>
      <c r="D147" s="1479"/>
      <c r="E147" s="1479"/>
      <c r="F147" s="1479"/>
      <c r="G147" s="1479"/>
      <c r="H147" s="1479"/>
      <c r="I147" s="1479"/>
      <c r="J147" s="1479"/>
      <c r="K147" s="1479"/>
      <c r="L147" s="1479"/>
      <c r="M147" s="1479"/>
      <c r="N147" s="1479"/>
      <c r="O147" s="1479"/>
      <c r="P147" s="1479"/>
      <c r="Q147" s="1479"/>
      <c r="R147" s="1479"/>
      <c r="S147" s="1479"/>
      <c r="T147" s="1479"/>
      <c r="U147" s="1479"/>
      <c r="V147" s="1479"/>
      <c r="W147" s="1475"/>
    </row>
    <row r="148" spans="1:23" s="1469" customFormat="1" ht="12.75">
      <c r="A148" s="1472"/>
      <c r="B148" s="1473"/>
      <c r="C148" s="1479"/>
      <c r="D148" s="1479"/>
      <c r="E148" s="1479"/>
      <c r="F148" s="1479"/>
      <c r="G148" s="1479"/>
      <c r="H148" s="1479"/>
      <c r="I148" s="1479"/>
      <c r="J148" s="1479"/>
      <c r="K148" s="1479"/>
      <c r="L148" s="1479"/>
      <c r="M148" s="1479"/>
      <c r="N148" s="1479"/>
      <c r="O148" s="1479"/>
      <c r="P148" s="1479"/>
      <c r="Q148" s="1479"/>
      <c r="R148" s="1479"/>
      <c r="S148" s="1479"/>
      <c r="T148" s="1479"/>
      <c r="U148" s="1479"/>
      <c r="V148" s="1479"/>
      <c r="W148" s="1475"/>
    </row>
    <row r="149" spans="1:23" s="1469" customFormat="1" ht="12.75">
      <c r="A149" s="1472"/>
      <c r="B149" s="1473"/>
      <c r="C149" s="1479"/>
      <c r="D149" s="1479"/>
      <c r="E149" s="1479"/>
      <c r="F149" s="1479"/>
      <c r="G149" s="1479"/>
      <c r="H149" s="1479"/>
      <c r="I149" s="1479"/>
      <c r="J149" s="1479"/>
      <c r="K149" s="1479"/>
      <c r="L149" s="1479"/>
      <c r="M149" s="1479"/>
      <c r="N149" s="1479"/>
      <c r="O149" s="1479"/>
      <c r="P149" s="1479"/>
      <c r="Q149" s="1479"/>
      <c r="R149" s="1479"/>
      <c r="S149" s="1479"/>
      <c r="T149" s="1479"/>
      <c r="U149" s="1479"/>
      <c r="V149" s="1479"/>
      <c r="W149" s="1475"/>
    </row>
    <row r="150" spans="1:23" s="1469" customFormat="1" ht="12.75">
      <c r="A150" s="1472"/>
      <c r="B150" s="1473"/>
      <c r="C150" s="1479"/>
      <c r="D150" s="1479"/>
      <c r="E150" s="1479"/>
      <c r="F150" s="1479"/>
      <c r="G150" s="1479"/>
      <c r="H150" s="1479"/>
      <c r="I150" s="1479"/>
      <c r="J150" s="1479"/>
      <c r="K150" s="1479"/>
      <c r="L150" s="1479"/>
      <c r="M150" s="1479"/>
      <c r="N150" s="1479"/>
      <c r="O150" s="1479"/>
      <c r="P150" s="1479"/>
      <c r="Q150" s="1479"/>
      <c r="R150" s="1479"/>
      <c r="S150" s="1479"/>
      <c r="T150" s="1479"/>
      <c r="U150" s="1479"/>
      <c r="V150" s="1479"/>
      <c r="W150" s="1475"/>
    </row>
    <row r="151" spans="1:23" s="1469" customFormat="1" ht="12.75">
      <c r="A151" s="1472"/>
      <c r="B151" s="1473"/>
      <c r="C151" s="1479"/>
      <c r="D151" s="1479"/>
      <c r="E151" s="1479"/>
      <c r="F151" s="1479"/>
      <c r="G151" s="1479"/>
      <c r="H151" s="1479"/>
      <c r="I151" s="1479"/>
      <c r="J151" s="1479"/>
      <c r="K151" s="1479"/>
      <c r="L151" s="1479"/>
      <c r="M151" s="1479"/>
      <c r="N151" s="1479"/>
      <c r="O151" s="1479"/>
      <c r="P151" s="1479"/>
      <c r="Q151" s="1479"/>
      <c r="R151" s="1479"/>
      <c r="S151" s="1479"/>
      <c r="T151" s="1479"/>
      <c r="U151" s="1479"/>
      <c r="V151" s="1479"/>
      <c r="W151" s="1475"/>
    </row>
    <row r="152" spans="1:23" s="1469" customFormat="1" ht="12.75">
      <c r="A152" s="1472"/>
      <c r="B152" s="1473"/>
      <c r="C152" s="1479"/>
      <c r="D152" s="1479"/>
      <c r="E152" s="1479"/>
      <c r="F152" s="1479"/>
      <c r="G152" s="1479"/>
      <c r="H152" s="1479"/>
      <c r="I152" s="1479"/>
      <c r="J152" s="1479"/>
      <c r="K152" s="1479"/>
      <c r="L152" s="1479"/>
      <c r="M152" s="1479"/>
      <c r="N152" s="1479"/>
      <c r="O152" s="1479"/>
      <c r="P152" s="1479"/>
      <c r="Q152" s="1479"/>
      <c r="R152" s="1479"/>
      <c r="S152" s="1479"/>
      <c r="T152" s="1479"/>
      <c r="U152" s="1479"/>
      <c r="V152" s="1479"/>
      <c r="W152" s="1475"/>
    </row>
    <row r="153" spans="1:23" s="1469" customFormat="1" ht="12.75">
      <c r="A153" s="1472"/>
      <c r="B153" s="1473"/>
      <c r="C153" s="1479"/>
      <c r="D153" s="1479"/>
      <c r="E153" s="1479"/>
      <c r="F153" s="1479"/>
      <c r="G153" s="1479"/>
      <c r="H153" s="1479"/>
      <c r="I153" s="1479"/>
      <c r="J153" s="1479"/>
      <c r="K153" s="1479"/>
      <c r="L153" s="1479"/>
      <c r="M153" s="1479"/>
      <c r="N153" s="1479"/>
      <c r="O153" s="1479"/>
      <c r="P153" s="1479"/>
      <c r="Q153" s="1479"/>
      <c r="R153" s="1479"/>
      <c r="S153" s="1479"/>
      <c r="T153" s="1479"/>
      <c r="U153" s="1479"/>
      <c r="V153" s="1479"/>
      <c r="W153" s="1475"/>
    </row>
    <row r="154" spans="1:23" s="1469" customFormat="1" ht="12.75">
      <c r="A154" s="1472"/>
      <c r="B154" s="1473"/>
      <c r="C154" s="1479"/>
      <c r="D154" s="1479"/>
      <c r="E154" s="1479"/>
      <c r="F154" s="1479"/>
      <c r="G154" s="1479"/>
      <c r="H154" s="1479"/>
      <c r="I154" s="1479"/>
      <c r="J154" s="1479"/>
      <c r="K154" s="1479"/>
      <c r="L154" s="1479"/>
      <c r="M154" s="1479"/>
      <c r="N154" s="1479"/>
      <c r="O154" s="1479"/>
      <c r="P154" s="1479"/>
      <c r="Q154" s="1479"/>
      <c r="R154" s="1479"/>
      <c r="S154" s="1479"/>
      <c r="T154" s="1479"/>
      <c r="U154" s="1479"/>
      <c r="V154" s="1479"/>
      <c r="W154" s="1475"/>
    </row>
    <row r="155" spans="1:23" s="1469" customFormat="1" ht="12.75">
      <c r="A155" s="1472"/>
      <c r="B155" s="1473"/>
      <c r="C155" s="1479"/>
      <c r="D155" s="1479"/>
      <c r="E155" s="1479"/>
      <c r="F155" s="1479"/>
      <c r="G155" s="1479"/>
      <c r="H155" s="1479"/>
      <c r="I155" s="1479"/>
      <c r="J155" s="1479"/>
      <c r="K155" s="1479"/>
      <c r="L155" s="1479"/>
      <c r="M155" s="1479"/>
      <c r="N155" s="1479"/>
      <c r="O155" s="1479"/>
      <c r="P155" s="1479"/>
      <c r="Q155" s="1479"/>
      <c r="R155" s="1479"/>
      <c r="S155" s="1479"/>
      <c r="T155" s="1479"/>
      <c r="U155" s="1479"/>
      <c r="V155" s="1479"/>
      <c r="W155" s="1475"/>
    </row>
    <row r="156" spans="1:23" s="1469" customFormat="1" ht="12.75">
      <c r="A156" s="1472"/>
      <c r="B156" s="1473"/>
      <c r="C156" s="1479"/>
      <c r="D156" s="1479"/>
      <c r="E156" s="1479"/>
      <c r="F156" s="1479"/>
      <c r="G156" s="1479"/>
      <c r="H156" s="1479"/>
      <c r="I156" s="1479"/>
      <c r="J156" s="1479"/>
      <c r="K156" s="1479"/>
      <c r="L156" s="1479"/>
      <c r="M156" s="1479"/>
      <c r="N156" s="1479"/>
      <c r="O156" s="1479"/>
      <c r="P156" s="1479"/>
      <c r="Q156" s="1479"/>
      <c r="R156" s="1479"/>
      <c r="S156" s="1479"/>
      <c r="T156" s="1479"/>
      <c r="U156" s="1479"/>
      <c r="V156" s="1479"/>
      <c r="W156" s="1475"/>
    </row>
    <row r="157" spans="1:23" s="1469" customFormat="1" ht="12.75">
      <c r="A157" s="1472"/>
      <c r="B157" s="1473"/>
      <c r="C157" s="1479"/>
      <c r="D157" s="1479"/>
      <c r="E157" s="1479"/>
      <c r="F157" s="1479"/>
      <c r="G157" s="1479"/>
      <c r="H157" s="1479"/>
      <c r="I157" s="1479"/>
      <c r="J157" s="1479"/>
      <c r="K157" s="1479"/>
      <c r="L157" s="1479"/>
      <c r="M157" s="1479"/>
      <c r="N157" s="1479"/>
      <c r="O157" s="1479"/>
      <c r="P157" s="1479"/>
      <c r="Q157" s="1479"/>
      <c r="R157" s="1479"/>
      <c r="S157" s="1479"/>
      <c r="T157" s="1479"/>
      <c r="U157" s="1479"/>
      <c r="V157" s="1479"/>
      <c r="W157" s="1475"/>
    </row>
    <row r="158" spans="1:23" s="1469" customFormat="1" ht="12.75">
      <c r="A158" s="1472"/>
      <c r="B158" s="1473"/>
      <c r="C158" s="1479"/>
      <c r="D158" s="1479"/>
      <c r="E158" s="1479"/>
      <c r="F158" s="1479"/>
      <c r="G158" s="1479"/>
      <c r="H158" s="1479"/>
      <c r="I158" s="1479"/>
      <c r="J158" s="1479"/>
      <c r="K158" s="1479"/>
      <c r="L158" s="1479"/>
      <c r="M158" s="1479"/>
      <c r="N158" s="1479"/>
      <c r="O158" s="1479"/>
      <c r="P158" s="1479"/>
      <c r="Q158" s="1479"/>
      <c r="R158" s="1479"/>
      <c r="S158" s="1479"/>
      <c r="T158" s="1479"/>
      <c r="U158" s="1479"/>
      <c r="V158" s="1479"/>
      <c r="W158" s="1475"/>
    </row>
    <row r="159" spans="1:23" s="1469" customFormat="1" ht="12.75">
      <c r="A159" s="1472"/>
      <c r="B159" s="1473"/>
      <c r="C159" s="1479"/>
      <c r="D159" s="1479"/>
      <c r="E159" s="1479"/>
      <c r="F159" s="1479"/>
      <c r="G159" s="1479"/>
      <c r="H159" s="1479"/>
      <c r="I159" s="1479"/>
      <c r="J159" s="1479"/>
      <c r="K159" s="1479"/>
      <c r="L159" s="1479"/>
      <c r="M159" s="1479"/>
      <c r="N159" s="1479"/>
      <c r="O159" s="1479"/>
      <c r="P159" s="1479"/>
      <c r="Q159" s="1479"/>
      <c r="R159" s="1479"/>
      <c r="S159" s="1479"/>
      <c r="T159" s="1479"/>
      <c r="U159" s="1479"/>
      <c r="V159" s="1479"/>
      <c r="W159" s="1475"/>
    </row>
    <row r="160" spans="1:23" s="1469" customFormat="1" ht="12.75">
      <c r="A160" s="1472"/>
      <c r="B160" s="1473"/>
      <c r="C160" s="1479"/>
      <c r="D160" s="1479"/>
      <c r="E160" s="1479"/>
      <c r="F160" s="1479"/>
      <c r="G160" s="1479"/>
      <c r="H160" s="1479"/>
      <c r="I160" s="1479"/>
      <c r="J160" s="1479"/>
      <c r="K160" s="1479"/>
      <c r="L160" s="1479"/>
      <c r="M160" s="1479"/>
      <c r="N160" s="1479"/>
      <c r="O160" s="1479"/>
      <c r="P160" s="1479"/>
      <c r="Q160" s="1479"/>
      <c r="R160" s="1479"/>
      <c r="S160" s="1479"/>
      <c r="T160" s="1479"/>
      <c r="U160" s="1479"/>
      <c r="V160" s="1479"/>
      <c r="W160" s="1475"/>
    </row>
    <row r="161" spans="1:23" s="1469" customFormat="1" ht="12.75">
      <c r="A161" s="1472"/>
      <c r="B161" s="1473"/>
      <c r="C161" s="1479"/>
      <c r="D161" s="1479"/>
      <c r="E161" s="1479"/>
      <c r="F161" s="1479"/>
      <c r="G161" s="1479"/>
      <c r="H161" s="1479"/>
      <c r="I161" s="1479"/>
      <c r="J161" s="1479"/>
      <c r="K161" s="1479"/>
      <c r="L161" s="1479"/>
      <c r="M161" s="1479"/>
      <c r="N161" s="1479"/>
      <c r="O161" s="1479"/>
      <c r="P161" s="1479"/>
      <c r="Q161" s="1479"/>
      <c r="R161" s="1479"/>
      <c r="S161" s="1479"/>
      <c r="T161" s="1479"/>
      <c r="U161" s="1479"/>
      <c r="V161" s="1479"/>
      <c r="W161" s="1475"/>
    </row>
    <row r="162" spans="1:23" s="1469" customFormat="1" ht="12.75">
      <c r="A162" s="1472"/>
      <c r="B162" s="1473"/>
      <c r="C162" s="1479"/>
      <c r="D162" s="1479"/>
      <c r="E162" s="1479"/>
      <c r="F162" s="1479"/>
      <c r="G162" s="1479"/>
      <c r="H162" s="1479"/>
      <c r="I162" s="1479"/>
      <c r="J162" s="1479"/>
      <c r="K162" s="1479"/>
      <c r="L162" s="1479"/>
      <c r="M162" s="1479"/>
      <c r="N162" s="1479"/>
      <c r="O162" s="1479"/>
      <c r="P162" s="1479"/>
      <c r="Q162" s="1479"/>
      <c r="R162" s="1479"/>
      <c r="S162" s="1479"/>
      <c r="T162" s="1479"/>
      <c r="U162" s="1479"/>
      <c r="V162" s="1479"/>
      <c r="W162" s="1475"/>
    </row>
    <row r="163" spans="1:23" s="1469" customFormat="1" ht="12.75">
      <c r="A163" s="1472"/>
      <c r="B163" s="1473"/>
      <c r="C163" s="1479"/>
      <c r="D163" s="1479"/>
      <c r="E163" s="1479"/>
      <c r="F163" s="1479"/>
      <c r="G163" s="1479"/>
      <c r="H163" s="1479"/>
      <c r="I163" s="1479"/>
      <c r="J163" s="1479"/>
      <c r="K163" s="1479"/>
      <c r="L163" s="1479"/>
      <c r="M163" s="1479"/>
      <c r="N163" s="1479"/>
      <c r="O163" s="1479"/>
      <c r="P163" s="1479"/>
      <c r="Q163" s="1479"/>
      <c r="R163" s="1479"/>
      <c r="S163" s="1479"/>
      <c r="T163" s="1479"/>
      <c r="U163" s="1479"/>
      <c r="V163" s="1479"/>
      <c r="W163" s="1475"/>
    </row>
    <row r="164" spans="1:23" s="1469" customFormat="1" ht="12.75">
      <c r="A164" s="1472"/>
      <c r="B164" s="1473"/>
      <c r="C164" s="1479"/>
      <c r="D164" s="1479"/>
      <c r="E164" s="1479"/>
      <c r="F164" s="1479"/>
      <c r="G164" s="1479"/>
      <c r="H164" s="1479"/>
      <c r="I164" s="1479"/>
      <c r="J164" s="1479"/>
      <c r="K164" s="1479"/>
      <c r="L164" s="1479"/>
      <c r="M164" s="1479"/>
      <c r="N164" s="1479"/>
      <c r="O164" s="1479"/>
      <c r="P164" s="1479"/>
      <c r="Q164" s="1479"/>
      <c r="R164" s="1479"/>
      <c r="S164" s="1479"/>
      <c r="T164" s="1479"/>
      <c r="U164" s="1479"/>
      <c r="V164" s="1479"/>
      <c r="W164" s="1475"/>
    </row>
    <row r="165" spans="1:23" s="1469" customFormat="1" ht="12.75">
      <c r="A165" s="1472"/>
      <c r="B165" s="1473"/>
      <c r="C165" s="1479"/>
      <c r="D165" s="1479"/>
      <c r="E165" s="1479"/>
      <c r="F165" s="1479"/>
      <c r="G165" s="1479"/>
      <c r="H165" s="1479"/>
      <c r="I165" s="1479"/>
      <c r="J165" s="1479"/>
      <c r="K165" s="1479"/>
      <c r="L165" s="1479"/>
      <c r="M165" s="1479"/>
      <c r="N165" s="1479"/>
      <c r="O165" s="1479"/>
      <c r="P165" s="1479"/>
      <c r="Q165" s="1479"/>
      <c r="R165" s="1479"/>
      <c r="S165" s="1479"/>
      <c r="T165" s="1479"/>
      <c r="U165" s="1479"/>
      <c r="V165" s="1479"/>
      <c r="W165" s="1475"/>
    </row>
    <row r="166" spans="1:23" s="1469" customFormat="1" ht="12.75">
      <c r="A166" s="1472"/>
      <c r="B166" s="1473"/>
      <c r="C166" s="1479"/>
      <c r="D166" s="1479"/>
      <c r="E166" s="1479"/>
      <c r="F166" s="1479"/>
      <c r="G166" s="1479"/>
      <c r="H166" s="1479"/>
      <c r="I166" s="1479"/>
      <c r="J166" s="1479"/>
      <c r="K166" s="1479"/>
      <c r="L166" s="1479"/>
      <c r="M166" s="1479"/>
      <c r="N166" s="1479"/>
      <c r="O166" s="1479"/>
      <c r="P166" s="1479"/>
      <c r="Q166" s="1479"/>
      <c r="R166" s="1479"/>
      <c r="S166" s="1479"/>
      <c r="T166" s="1479"/>
      <c r="U166" s="1479"/>
      <c r="V166" s="1479"/>
      <c r="W166" s="1475"/>
    </row>
    <row r="167" spans="1:23" s="1469" customFormat="1" ht="12.75">
      <c r="A167" s="1472"/>
      <c r="B167" s="1473"/>
      <c r="C167" s="1479"/>
      <c r="D167" s="1479"/>
      <c r="E167" s="1479"/>
      <c r="F167" s="1479"/>
      <c r="G167" s="1479"/>
      <c r="H167" s="1479"/>
      <c r="I167" s="1479"/>
      <c r="J167" s="1479"/>
      <c r="K167" s="1479"/>
      <c r="L167" s="1479"/>
      <c r="M167" s="1479"/>
      <c r="N167" s="1479"/>
      <c r="O167" s="1479"/>
      <c r="P167" s="1479"/>
      <c r="Q167" s="1479"/>
      <c r="R167" s="1479"/>
      <c r="S167" s="1479"/>
      <c r="T167" s="1479"/>
      <c r="U167" s="1479"/>
      <c r="V167" s="1479"/>
      <c r="W167" s="1475"/>
    </row>
    <row r="168" spans="1:23" s="1469" customFormat="1" ht="12.75">
      <c r="A168" s="1472"/>
      <c r="B168" s="1473"/>
      <c r="C168" s="1479"/>
      <c r="D168" s="1479"/>
      <c r="E168" s="1479"/>
      <c r="F168" s="1479"/>
      <c r="G168" s="1479"/>
      <c r="H168" s="1479"/>
      <c r="I168" s="1479"/>
      <c r="J168" s="1479"/>
      <c r="K168" s="1479"/>
      <c r="L168" s="1479"/>
      <c r="M168" s="1479"/>
      <c r="N168" s="1479"/>
      <c r="O168" s="1479"/>
      <c r="P168" s="1479"/>
      <c r="Q168" s="1479"/>
      <c r="R168" s="1479"/>
      <c r="S168" s="1479"/>
      <c r="T168" s="1479"/>
      <c r="U168" s="1479"/>
      <c r="V168" s="1479"/>
      <c r="W168" s="1475"/>
    </row>
    <row r="169" spans="1:23" s="1469" customFormat="1" ht="12.75">
      <c r="A169" s="1472"/>
      <c r="B169" s="1473"/>
      <c r="C169" s="1479"/>
      <c r="D169" s="1479"/>
      <c r="E169" s="1479"/>
      <c r="F169" s="1479"/>
      <c r="G169" s="1479"/>
      <c r="H169" s="1479"/>
      <c r="I169" s="1479"/>
      <c r="J169" s="1479"/>
      <c r="K169" s="1479"/>
      <c r="L169" s="1479"/>
      <c r="M169" s="1479"/>
      <c r="N169" s="1479"/>
      <c r="O169" s="1479"/>
      <c r="P169" s="1479"/>
      <c r="Q169" s="1479"/>
      <c r="R169" s="1479"/>
      <c r="S169" s="1479"/>
      <c r="T169" s="1479"/>
      <c r="U169" s="1479"/>
      <c r="V169" s="1479"/>
      <c r="W169" s="1475"/>
    </row>
    <row r="170" spans="1:23" s="1469" customFormat="1" ht="12.75">
      <c r="A170" s="1472"/>
      <c r="B170" s="1473"/>
      <c r="C170" s="1479"/>
      <c r="D170" s="1479"/>
      <c r="E170" s="1479"/>
      <c r="F170" s="1479"/>
      <c r="G170" s="1479"/>
      <c r="H170" s="1479"/>
      <c r="I170" s="1479"/>
      <c r="J170" s="1479"/>
      <c r="K170" s="1479"/>
      <c r="L170" s="1479"/>
      <c r="M170" s="1479"/>
      <c r="N170" s="1479"/>
      <c r="O170" s="1479"/>
      <c r="P170" s="1479"/>
      <c r="Q170" s="1479"/>
      <c r="R170" s="1479"/>
      <c r="S170" s="1479"/>
      <c r="T170" s="1479"/>
      <c r="U170" s="1479"/>
      <c r="V170" s="1479"/>
      <c r="W170" s="1475"/>
    </row>
    <row r="171" spans="1:23" s="1469" customFormat="1" ht="12.75">
      <c r="A171" s="1472"/>
      <c r="B171" s="1473"/>
      <c r="C171" s="1479"/>
      <c r="D171" s="1479"/>
      <c r="E171" s="1479"/>
      <c r="F171" s="1479"/>
      <c r="G171" s="1479"/>
      <c r="H171" s="1479"/>
      <c r="I171" s="1479"/>
      <c r="J171" s="1479"/>
      <c r="K171" s="1479"/>
      <c r="L171" s="1479"/>
      <c r="M171" s="1479"/>
      <c r="N171" s="1479"/>
      <c r="O171" s="1479"/>
      <c r="P171" s="1479"/>
      <c r="Q171" s="1479"/>
      <c r="R171" s="1479"/>
      <c r="S171" s="1479"/>
      <c r="T171" s="1479"/>
      <c r="U171" s="1479"/>
      <c r="V171" s="1479"/>
      <c r="W171" s="1475"/>
    </row>
    <row r="172" spans="1:23" s="1469" customFormat="1" ht="12.75">
      <c r="A172" s="1472"/>
      <c r="B172" s="1473"/>
      <c r="C172" s="1479"/>
      <c r="D172" s="1479"/>
      <c r="E172" s="1479"/>
      <c r="F172" s="1479"/>
      <c r="G172" s="1479"/>
      <c r="H172" s="1479"/>
      <c r="I172" s="1479"/>
      <c r="J172" s="1479"/>
      <c r="K172" s="1479"/>
      <c r="L172" s="1479"/>
      <c r="M172" s="1479"/>
      <c r="N172" s="1479"/>
      <c r="O172" s="1479"/>
      <c r="P172" s="1479"/>
      <c r="Q172" s="1479"/>
      <c r="R172" s="1479"/>
      <c r="S172" s="1479"/>
      <c r="T172" s="1479"/>
      <c r="U172" s="1479"/>
      <c r="V172" s="1479"/>
      <c r="W172" s="1475"/>
    </row>
    <row r="173" spans="1:23" s="1469" customFormat="1" ht="12.75">
      <c r="A173" s="1472"/>
      <c r="B173" s="1473"/>
      <c r="C173" s="1479"/>
      <c r="D173" s="1479"/>
      <c r="E173" s="1479"/>
      <c r="F173" s="1479"/>
      <c r="G173" s="1479"/>
      <c r="H173" s="1479"/>
      <c r="I173" s="1479"/>
      <c r="J173" s="1479"/>
      <c r="K173" s="1479"/>
      <c r="L173" s="1479"/>
      <c r="M173" s="1479"/>
      <c r="N173" s="1479"/>
      <c r="O173" s="1479"/>
      <c r="P173" s="1479"/>
      <c r="Q173" s="1479"/>
      <c r="R173" s="1479"/>
      <c r="S173" s="1479"/>
      <c r="T173" s="1479"/>
      <c r="U173" s="1479"/>
      <c r="V173" s="1479"/>
      <c r="W173" s="1475"/>
    </row>
    <row r="174" spans="1:23" s="1469" customFormat="1" ht="12.75">
      <c r="A174" s="1472"/>
      <c r="B174" s="1473"/>
      <c r="C174" s="1479"/>
      <c r="D174" s="1479"/>
      <c r="E174" s="1479"/>
      <c r="F174" s="1479"/>
      <c r="G174" s="1479"/>
      <c r="H174" s="1479"/>
      <c r="I174" s="1479"/>
      <c r="J174" s="1479"/>
      <c r="K174" s="1479"/>
      <c r="L174" s="1479"/>
      <c r="M174" s="1479"/>
      <c r="N174" s="1479"/>
      <c r="O174" s="1479"/>
      <c r="P174" s="1479"/>
      <c r="Q174" s="1479"/>
      <c r="R174" s="1479"/>
      <c r="S174" s="1479"/>
      <c r="T174" s="1479"/>
      <c r="U174" s="1479"/>
      <c r="V174" s="1479"/>
      <c r="W174" s="1475"/>
    </row>
    <row r="175" spans="1:23" s="1469" customFormat="1" ht="12.75">
      <c r="A175" s="1472"/>
      <c r="B175" s="1473"/>
      <c r="C175" s="1479"/>
      <c r="D175" s="1479"/>
      <c r="E175" s="1479"/>
      <c r="F175" s="1479"/>
      <c r="G175" s="1479"/>
      <c r="H175" s="1479"/>
      <c r="I175" s="1479"/>
      <c r="J175" s="1479"/>
      <c r="K175" s="1479"/>
      <c r="L175" s="1479"/>
      <c r="M175" s="1479"/>
      <c r="N175" s="1479"/>
      <c r="O175" s="1479"/>
      <c r="P175" s="1479"/>
      <c r="Q175" s="1479"/>
      <c r="R175" s="1479"/>
      <c r="S175" s="1479"/>
      <c r="T175" s="1479"/>
      <c r="U175" s="1479"/>
      <c r="V175" s="1479"/>
      <c r="W175" s="1475"/>
    </row>
    <row r="176" spans="1:23" s="1469" customFormat="1" ht="12.75">
      <c r="A176" s="1472"/>
      <c r="B176" s="1473"/>
      <c r="C176" s="1479"/>
      <c r="D176" s="1479"/>
      <c r="E176" s="1479"/>
      <c r="F176" s="1479"/>
      <c r="G176" s="1479"/>
      <c r="H176" s="1479"/>
      <c r="I176" s="1479"/>
      <c r="J176" s="1479"/>
      <c r="K176" s="1479"/>
      <c r="L176" s="1479"/>
      <c r="M176" s="1479"/>
      <c r="N176" s="1479"/>
      <c r="O176" s="1479"/>
      <c r="P176" s="1479"/>
      <c r="Q176" s="1479"/>
      <c r="R176" s="1479"/>
      <c r="S176" s="1479"/>
      <c r="T176" s="1479"/>
      <c r="U176" s="1479"/>
      <c r="V176" s="1479"/>
      <c r="W176" s="1475"/>
    </row>
    <row r="177" spans="1:23" s="1469" customFormat="1" ht="12.75">
      <c r="A177" s="1472"/>
      <c r="B177" s="1473"/>
      <c r="C177" s="1479"/>
      <c r="D177" s="1479"/>
      <c r="E177" s="1479"/>
      <c r="F177" s="1479"/>
      <c r="G177" s="1479"/>
      <c r="H177" s="1479"/>
      <c r="I177" s="1479"/>
      <c r="J177" s="1479"/>
      <c r="K177" s="1479"/>
      <c r="L177" s="1479"/>
      <c r="M177" s="1479"/>
      <c r="N177" s="1479"/>
      <c r="O177" s="1479"/>
      <c r="P177" s="1479"/>
      <c r="Q177" s="1479"/>
      <c r="R177" s="1479"/>
      <c r="S177" s="1479"/>
      <c r="T177" s="1479"/>
      <c r="U177" s="1479"/>
      <c r="V177" s="1479"/>
      <c r="W177" s="1475"/>
    </row>
    <row r="178" spans="1:23" s="1469" customFormat="1" ht="12.75">
      <c r="A178" s="1472"/>
      <c r="B178" s="1473"/>
      <c r="C178" s="1479"/>
      <c r="D178" s="1479"/>
      <c r="E178" s="1479"/>
      <c r="F178" s="1479"/>
      <c r="G178" s="1479"/>
      <c r="H178" s="1479"/>
      <c r="I178" s="1479"/>
      <c r="J178" s="1479"/>
      <c r="K178" s="1479"/>
      <c r="L178" s="1479"/>
      <c r="M178" s="1479"/>
      <c r="N178" s="1479"/>
      <c r="O178" s="1479"/>
      <c r="P178" s="1479"/>
      <c r="Q178" s="1479"/>
      <c r="R178" s="1479"/>
      <c r="S178" s="1479"/>
      <c r="T178" s="1479"/>
      <c r="U178" s="1479"/>
      <c r="V178" s="1479"/>
      <c r="W178" s="1475"/>
    </row>
    <row r="179" spans="1:23" s="1469" customFormat="1" ht="12.75">
      <c r="A179" s="1472"/>
      <c r="B179" s="1473"/>
      <c r="C179" s="1479"/>
      <c r="D179" s="1479"/>
      <c r="E179" s="1479"/>
      <c r="F179" s="1479"/>
      <c r="G179" s="1479"/>
      <c r="H179" s="1479"/>
      <c r="I179" s="1479"/>
      <c r="J179" s="1479"/>
      <c r="K179" s="1479"/>
      <c r="L179" s="1479"/>
      <c r="M179" s="1479"/>
      <c r="N179" s="1479"/>
      <c r="O179" s="1479"/>
      <c r="P179" s="1479"/>
      <c r="Q179" s="1479"/>
      <c r="R179" s="1479"/>
      <c r="S179" s="1479"/>
      <c r="T179" s="1479"/>
      <c r="U179" s="1479"/>
      <c r="V179" s="1479"/>
      <c r="W179" s="1475"/>
    </row>
    <row r="180" spans="1:23" s="1469" customFormat="1" ht="12.75">
      <c r="A180" s="1472"/>
      <c r="B180" s="1473"/>
      <c r="C180" s="1479"/>
      <c r="D180" s="1479"/>
      <c r="E180" s="1479"/>
      <c r="F180" s="1479"/>
      <c r="G180" s="1479"/>
      <c r="H180" s="1479"/>
      <c r="I180" s="1479"/>
      <c r="J180" s="1479"/>
      <c r="K180" s="1479"/>
      <c r="L180" s="1479"/>
      <c r="M180" s="1479"/>
      <c r="N180" s="1479"/>
      <c r="O180" s="1479"/>
      <c r="P180" s="1479"/>
      <c r="Q180" s="1479"/>
      <c r="R180" s="1479"/>
      <c r="S180" s="1479"/>
      <c r="T180" s="1479"/>
      <c r="U180" s="1479"/>
      <c r="V180" s="1479"/>
      <c r="W180" s="1475"/>
    </row>
    <row r="181" spans="1:23" s="1469" customFormat="1" ht="12.75">
      <c r="A181" s="1472"/>
      <c r="B181" s="1473"/>
      <c r="C181" s="1479"/>
      <c r="D181" s="1479"/>
      <c r="E181" s="1479"/>
      <c r="F181" s="1479"/>
      <c r="G181" s="1479"/>
      <c r="H181" s="1479"/>
      <c r="I181" s="1479"/>
      <c r="J181" s="1479"/>
      <c r="K181" s="1479"/>
      <c r="L181" s="1479"/>
      <c r="M181" s="1479"/>
      <c r="N181" s="1479"/>
      <c r="O181" s="1479"/>
      <c r="P181" s="1479"/>
      <c r="Q181" s="1479"/>
      <c r="R181" s="1479"/>
      <c r="S181" s="1479"/>
      <c r="T181" s="1479"/>
      <c r="U181" s="1479"/>
      <c r="V181" s="1479"/>
      <c r="W181" s="1475"/>
    </row>
    <row r="182" spans="1:23" s="1469" customFormat="1" ht="12.75">
      <c r="A182" s="1472"/>
      <c r="B182" s="1473"/>
      <c r="C182" s="1479"/>
      <c r="D182" s="1479"/>
      <c r="E182" s="1479"/>
      <c r="F182" s="1479"/>
      <c r="G182" s="1479"/>
      <c r="H182" s="1479"/>
      <c r="I182" s="1479"/>
      <c r="J182" s="1479"/>
      <c r="K182" s="1479"/>
      <c r="L182" s="1479"/>
      <c r="M182" s="1479"/>
      <c r="N182" s="1479"/>
      <c r="O182" s="1479"/>
      <c r="P182" s="1479"/>
      <c r="Q182" s="1479"/>
      <c r="R182" s="1479"/>
      <c r="S182" s="1479"/>
      <c r="T182" s="1479"/>
      <c r="U182" s="1479"/>
      <c r="V182" s="1479"/>
      <c r="W182" s="1475"/>
    </row>
    <row r="183" spans="1:23" s="1469" customFormat="1" ht="12.75">
      <c r="A183" s="1472"/>
      <c r="B183" s="1473"/>
      <c r="C183" s="1479"/>
      <c r="D183" s="1479"/>
      <c r="E183" s="1479"/>
      <c r="F183" s="1479"/>
      <c r="G183" s="1479"/>
      <c r="H183" s="1479"/>
      <c r="I183" s="1479"/>
      <c r="J183" s="1479"/>
      <c r="K183" s="1479"/>
      <c r="L183" s="1479"/>
      <c r="M183" s="1479"/>
      <c r="N183" s="1479"/>
      <c r="O183" s="1479"/>
      <c r="P183" s="1479"/>
      <c r="Q183" s="1479"/>
      <c r="R183" s="1479"/>
      <c r="S183" s="1479"/>
      <c r="T183" s="1479"/>
      <c r="U183" s="1479"/>
      <c r="V183" s="1479"/>
      <c r="W183" s="1475"/>
    </row>
    <row r="184" spans="1:23" s="1469" customFormat="1" ht="12.75">
      <c r="A184" s="1472"/>
      <c r="B184" s="1473"/>
      <c r="C184" s="1479"/>
      <c r="D184" s="1479"/>
      <c r="E184" s="1479"/>
      <c r="F184" s="1479"/>
      <c r="G184" s="1479"/>
      <c r="H184" s="1479"/>
      <c r="I184" s="1479"/>
      <c r="J184" s="1479"/>
      <c r="K184" s="1479"/>
      <c r="L184" s="1479"/>
      <c r="M184" s="1479"/>
      <c r="N184" s="1479"/>
      <c r="O184" s="1479"/>
      <c r="P184" s="1479"/>
      <c r="Q184" s="1479"/>
      <c r="R184" s="1479"/>
      <c r="S184" s="1479"/>
      <c r="T184" s="1479"/>
      <c r="U184" s="1479"/>
      <c r="V184" s="1479"/>
      <c r="W184" s="1475"/>
    </row>
    <row r="185" spans="1:23" s="1469" customFormat="1" ht="12.75">
      <c r="A185" s="1472"/>
      <c r="B185" s="1473"/>
      <c r="C185" s="1479"/>
      <c r="D185" s="1479"/>
      <c r="E185" s="1479"/>
      <c r="F185" s="1479"/>
      <c r="G185" s="1479"/>
      <c r="H185" s="1479"/>
      <c r="I185" s="1479"/>
      <c r="J185" s="1479"/>
      <c r="K185" s="1479"/>
      <c r="L185" s="1479"/>
      <c r="M185" s="1479"/>
      <c r="N185" s="1479"/>
      <c r="O185" s="1479"/>
      <c r="P185" s="1479"/>
      <c r="Q185" s="1479"/>
      <c r="R185" s="1479"/>
      <c r="S185" s="1479"/>
      <c r="T185" s="1479"/>
      <c r="U185" s="1479"/>
      <c r="V185" s="1479"/>
      <c r="W185" s="1475"/>
    </row>
    <row r="186" spans="1:23" s="1469" customFormat="1" ht="12.75">
      <c r="A186" s="1472"/>
      <c r="B186" s="1473"/>
      <c r="C186" s="1479"/>
      <c r="D186" s="1479"/>
      <c r="E186" s="1479"/>
      <c r="F186" s="1479"/>
      <c r="G186" s="1479"/>
      <c r="H186" s="1479"/>
      <c r="I186" s="1479"/>
      <c r="J186" s="1479"/>
      <c r="K186" s="1479"/>
      <c r="L186" s="1479"/>
      <c r="M186" s="1479"/>
      <c r="N186" s="1479"/>
      <c r="O186" s="1479"/>
      <c r="P186" s="1479"/>
      <c r="Q186" s="1479"/>
      <c r="R186" s="1479"/>
      <c r="S186" s="1479"/>
      <c r="T186" s="1479"/>
      <c r="U186" s="1479"/>
      <c r="V186" s="1479"/>
      <c r="W186" s="1475"/>
    </row>
    <row r="187" spans="1:23" s="1469" customFormat="1" ht="12.75">
      <c r="A187" s="1472"/>
      <c r="B187" s="1473"/>
      <c r="C187" s="1479"/>
      <c r="D187" s="1479"/>
      <c r="E187" s="1479"/>
      <c r="F187" s="1479"/>
      <c r="G187" s="1479"/>
      <c r="H187" s="1479"/>
      <c r="I187" s="1479"/>
      <c r="J187" s="1479"/>
      <c r="K187" s="1479"/>
      <c r="L187" s="1479"/>
      <c r="M187" s="1479"/>
      <c r="N187" s="1479"/>
      <c r="O187" s="1479"/>
      <c r="P187" s="1479"/>
      <c r="Q187" s="1479"/>
      <c r="R187" s="1479"/>
      <c r="S187" s="1479"/>
      <c r="T187" s="1479"/>
      <c r="U187" s="1479"/>
      <c r="V187" s="1479"/>
      <c r="W187" s="1475"/>
    </row>
    <row r="188" spans="1:23" s="1469" customFormat="1" ht="12.75">
      <c r="A188" s="1472"/>
      <c r="B188" s="1473"/>
      <c r="C188" s="1479"/>
      <c r="D188" s="1479"/>
      <c r="E188" s="1479"/>
      <c r="F188" s="1479"/>
      <c r="G188" s="1479"/>
      <c r="H188" s="1479"/>
      <c r="I188" s="1479"/>
      <c r="J188" s="1479"/>
      <c r="K188" s="1479"/>
      <c r="L188" s="1479"/>
      <c r="M188" s="1479"/>
      <c r="N188" s="1479"/>
      <c r="O188" s="1479"/>
      <c r="P188" s="1479"/>
      <c r="Q188" s="1479"/>
      <c r="R188" s="1479"/>
      <c r="S188" s="1479"/>
      <c r="T188" s="1479"/>
      <c r="U188" s="1479"/>
      <c r="V188" s="1479"/>
      <c r="W188" s="1475"/>
    </row>
  </sheetData>
  <mergeCells count="6">
    <mergeCell ref="A13:B13"/>
    <mergeCell ref="A14:B14"/>
    <mergeCell ref="A1:F1"/>
    <mergeCell ref="A2:E2"/>
    <mergeCell ref="A3:E3"/>
    <mergeCell ref="A4:E4"/>
  </mergeCells>
  <phoneticPr fontId="0" type="noConversion"/>
  <printOptions headings="1" gridLines="1"/>
  <pageMargins left="0.75" right="0.75" top="1" bottom="1" header="0.5" footer="0.5"/>
  <pageSetup scale="19" orientation="landscape"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sheetPr codeName="Sheet24" enableFormatConditionsCalculation="0">
    <tabColor indexed="34"/>
  </sheetPr>
  <dimension ref="A1:T503"/>
  <sheetViews>
    <sheetView topLeftCell="A150" zoomScale="90" zoomScaleNormal="90" workbookViewId="0">
      <selection activeCell="A5" sqref="A5"/>
    </sheetView>
  </sheetViews>
  <sheetFormatPr defaultRowHeight="13.15" customHeight="1"/>
  <cols>
    <col min="1" max="1" width="14.140625" style="1056" customWidth="1"/>
    <col min="2" max="2" width="25.85546875" style="1056" customWidth="1"/>
    <col min="3" max="3" width="18.42578125" style="1056" customWidth="1"/>
    <col min="4" max="4" width="15.28515625" style="1056" customWidth="1"/>
    <col min="5" max="5" width="11.28515625" style="1484" customWidth="1"/>
    <col min="6" max="6" width="10.28515625" style="997" customWidth="1"/>
    <col min="7" max="7" width="11.42578125" style="997" customWidth="1"/>
    <col min="8" max="8" width="6.42578125" style="362" customWidth="1"/>
    <col min="9" max="9" width="10.28515625" style="997" customWidth="1"/>
    <col min="10" max="10" width="11.5703125" style="997" customWidth="1"/>
    <col min="11" max="12" width="10.28515625" style="997" customWidth="1"/>
    <col min="13" max="13" width="9.140625" style="97"/>
    <col min="14" max="15" width="9.140625" style="997"/>
    <col min="16" max="16" width="11.7109375" style="997" customWidth="1"/>
    <col min="17" max="17" width="12.28515625" style="997" customWidth="1"/>
    <col min="18" max="16384" width="9.140625" style="997"/>
  </cols>
  <sheetData>
    <row r="1" spans="1:15" s="13" customFormat="1" ht="115.5" customHeight="1">
      <c r="A1" s="2407"/>
      <c r="B1" s="2407"/>
      <c r="C1" s="2407"/>
      <c r="D1" s="2407"/>
      <c r="E1" s="2407"/>
      <c r="F1" s="2407"/>
    </row>
    <row r="2" spans="1:15" s="13" customFormat="1" ht="18.75" customHeight="1">
      <c r="A2" s="2448"/>
      <c r="B2" s="2448"/>
      <c r="C2" s="2448"/>
      <c r="D2" s="2448"/>
      <c r="E2" s="2448"/>
    </row>
    <row r="3" spans="1:15" s="13" customFormat="1" ht="18.75" customHeight="1">
      <c r="A3" s="2449"/>
      <c r="B3" s="2449"/>
      <c r="C3" s="2449"/>
      <c r="D3" s="2449"/>
      <c r="E3" s="2449"/>
      <c r="G3" s="14"/>
    </row>
    <row r="4" spans="1:15" s="13" customFormat="1" ht="18">
      <c r="A4" s="2450" t="str">
        <f>'I1 Intro'!C11</f>
        <v>EB-2013-0130</v>
      </c>
      <c r="B4" s="2450"/>
      <c r="C4" s="2450"/>
      <c r="D4" s="2450"/>
      <c r="E4" s="2450"/>
    </row>
    <row r="5" spans="1:15" s="13" customFormat="1" ht="21" customHeight="1">
      <c r="A5" s="323" t="str">
        <f>"Sheet E4 Trial Balance Allocation Detail Worksheet  - "&amp;  'I2 LDC class'!$C$17</f>
        <v>Sheet E4 Trial Balance Allocation Detail Worksheet  - Fort Frances Power Corporation</v>
      </c>
      <c r="B5" s="324"/>
      <c r="C5" s="547"/>
      <c r="D5" s="547"/>
      <c r="E5" s="325"/>
    </row>
    <row r="6" spans="1:15" s="13" customFormat="1" ht="6" customHeight="1">
      <c r="A6" s="16"/>
      <c r="B6" s="16"/>
      <c r="C6" s="548"/>
      <c r="D6" s="548"/>
      <c r="E6" s="16"/>
      <c r="F6" s="16"/>
      <c r="G6" s="16"/>
      <c r="H6" s="16"/>
      <c r="I6" s="16"/>
      <c r="J6" s="16"/>
      <c r="K6" s="16"/>
      <c r="L6" s="16"/>
      <c r="M6" s="16"/>
      <c r="N6" s="16"/>
      <c r="O6" s="16"/>
    </row>
    <row r="7" spans="1:15" ht="13.15" customHeight="1">
      <c r="A7" s="1483"/>
      <c r="B7" s="1417"/>
      <c r="M7" s="997"/>
    </row>
    <row r="8" spans="1:15" ht="13.15" customHeight="1">
      <c r="A8" s="1046"/>
      <c r="B8" s="1417"/>
      <c r="M8" s="997"/>
    </row>
    <row r="9" spans="1:15" ht="13.15" customHeight="1">
      <c r="A9" s="1485"/>
      <c r="B9" s="1417"/>
      <c r="M9" s="997"/>
    </row>
    <row r="10" spans="1:15" ht="13.15" customHeight="1">
      <c r="A10" s="1046"/>
      <c r="B10" s="1417"/>
      <c r="M10" s="997"/>
    </row>
    <row r="11" spans="1:15" ht="13.15" customHeight="1">
      <c r="A11" s="2572" t="s">
        <v>694</v>
      </c>
      <c r="B11" s="2572"/>
      <c r="C11" s="2572"/>
      <c r="D11" s="2572"/>
      <c r="E11" s="2572"/>
      <c r="F11" s="2572"/>
      <c r="G11" s="2572"/>
      <c r="H11" s="2572"/>
      <c r="I11" s="2572"/>
      <c r="J11" s="2572"/>
      <c r="K11" s="2572"/>
      <c r="L11" s="2572"/>
      <c r="M11" s="997"/>
    </row>
    <row r="12" spans="1:15" ht="12.75" customHeight="1">
      <c r="A12" s="2572"/>
      <c r="B12" s="2572"/>
      <c r="C12" s="2572"/>
      <c r="D12" s="2572"/>
      <c r="E12" s="2572"/>
      <c r="F12" s="2572"/>
      <c r="G12" s="2572"/>
      <c r="H12" s="2572"/>
      <c r="I12" s="2572"/>
      <c r="J12" s="2572"/>
      <c r="K12" s="2572"/>
      <c r="L12" s="2572"/>
      <c r="M12" s="997"/>
    </row>
    <row r="13" spans="1:15" ht="13.15" customHeight="1">
      <c r="A13" s="2572"/>
      <c r="B13" s="2572"/>
      <c r="C13" s="2572"/>
      <c r="D13" s="2572"/>
      <c r="E13" s="2572"/>
      <c r="F13" s="2572"/>
      <c r="G13" s="2572"/>
      <c r="H13" s="2572"/>
      <c r="I13" s="2572"/>
      <c r="J13" s="2572"/>
      <c r="K13" s="2572"/>
      <c r="L13" s="2572"/>
      <c r="M13" s="997"/>
    </row>
    <row r="14" spans="1:15" ht="13.15" customHeight="1">
      <c r="A14" s="2572"/>
      <c r="B14" s="2572"/>
      <c r="C14" s="2572"/>
      <c r="D14" s="2572"/>
      <c r="E14" s="2572"/>
      <c r="F14" s="2572"/>
      <c r="G14" s="2572"/>
      <c r="H14" s="2572"/>
      <c r="I14" s="2572"/>
      <c r="J14" s="2572"/>
      <c r="K14" s="2572"/>
      <c r="L14" s="2572"/>
      <c r="M14" s="997"/>
    </row>
    <row r="15" spans="1:15" ht="24.75" customHeight="1">
      <c r="B15" s="354"/>
      <c r="C15" s="354"/>
      <c r="D15" s="354"/>
      <c r="M15" s="997"/>
    </row>
    <row r="16" spans="1:15" s="1489" customFormat="1" ht="13.15" customHeight="1" thickBot="1">
      <c r="A16" s="1486"/>
      <c r="B16" s="1487"/>
      <c r="C16" s="1487"/>
      <c r="D16" s="1487"/>
      <c r="E16" s="1488"/>
      <c r="H16" s="366"/>
    </row>
    <row r="17" spans="1:20" s="1489" customFormat="1" ht="64.5" thickBot="1">
      <c r="A17" s="603" t="s">
        <v>316</v>
      </c>
      <c r="B17" s="1042"/>
      <c r="C17" s="603"/>
      <c r="D17" s="1490"/>
      <c r="E17" s="1491"/>
      <c r="F17" s="2569" t="s">
        <v>695</v>
      </c>
      <c r="G17" s="2570"/>
      <c r="H17" s="2571"/>
      <c r="I17" s="1042" t="s">
        <v>330</v>
      </c>
      <c r="J17" s="1042" t="s">
        <v>883</v>
      </c>
      <c r="K17" s="1042" t="s">
        <v>884</v>
      </c>
      <c r="L17" s="1042" t="s">
        <v>885</v>
      </c>
      <c r="M17" s="706"/>
      <c r="N17" s="706"/>
      <c r="O17" s="706"/>
      <c r="P17" s="706"/>
      <c r="Q17" s="706"/>
    </row>
    <row r="18" spans="1:20" s="1487" customFormat="1" ht="51.75" thickBot="1">
      <c r="A18" s="1042" t="s">
        <v>315</v>
      </c>
      <c r="B18" s="1042" t="s">
        <v>318</v>
      </c>
      <c r="C18" s="1042" t="s">
        <v>317</v>
      </c>
      <c r="D18" s="1492" t="s">
        <v>903</v>
      </c>
      <c r="E18" s="1493" t="s">
        <v>691</v>
      </c>
      <c r="F18" s="1524" t="s">
        <v>308</v>
      </c>
      <c r="G18" s="1525" t="s">
        <v>309</v>
      </c>
      <c r="H18" s="1526" t="s">
        <v>314</v>
      </c>
      <c r="I18" s="604" t="s">
        <v>763</v>
      </c>
      <c r="J18" s="1042" t="s">
        <v>764</v>
      </c>
      <c r="K18" s="1042" t="s">
        <v>716</v>
      </c>
      <c r="L18" s="1042" t="s">
        <v>715</v>
      </c>
      <c r="M18" s="218"/>
      <c r="N18" s="1499" t="s">
        <v>1573</v>
      </c>
      <c r="O18" s="1499" t="s">
        <v>1574</v>
      </c>
      <c r="P18" s="1499" t="s">
        <v>1575</v>
      </c>
      <c r="Q18" s="1499" t="s">
        <v>1576</v>
      </c>
    </row>
    <row r="19" spans="1:20" s="1489" customFormat="1" ht="38.25">
      <c r="A19" s="1494">
        <v>1565</v>
      </c>
      <c r="B19" s="1494" t="s">
        <v>900</v>
      </c>
      <c r="C19" s="1494" t="s">
        <v>310</v>
      </c>
      <c r="D19" s="1500" t="s">
        <v>785</v>
      </c>
      <c r="E19" s="1501"/>
      <c r="F19" s="1514" t="str">
        <f>IF(Q19="", "", Q19)</f>
        <v/>
      </c>
      <c r="G19" s="1515" t="s">
        <v>1091</v>
      </c>
      <c r="H19" s="1516"/>
      <c r="I19" s="1502" t="str">
        <f>IF(ISERROR(F19), "", (F19))</f>
        <v/>
      </c>
      <c r="J19" s="1503" t="str">
        <f t="shared" ref="J19:J47" si="0">IF(ISBLANK(G19), "", (G19))</f>
        <v>O&amp;M</v>
      </c>
      <c r="K19" s="1504"/>
      <c r="L19" s="1503"/>
      <c r="M19" s="1496"/>
      <c r="N19" s="1505" t="str">
        <f>IF(AND(OR(E19="TCP", OR(E19="DCP", E19="BCP")), 'I8 Demand Data'!C14="1 CP"), 'E4 TB Allocation Details'!E19 &amp; 1, IF(AND(OR(E19="TCP", OR(E19="DCP", E19="BCP")), 'I8 Demand Data'!C14="4 CP"), 'E4 TB Allocation Details'!E19 &amp; 4, IF(AND(OR(E19="TCP", OR(E19="DCP", E19="BCP")), 'I8 Demand Data'!C14="12 CP"), 'E4 TB Allocation Details'!E19 &amp; 12, "")))</f>
        <v/>
      </c>
      <c r="O19" s="1505" t="str">
        <f>IF(AND(OR(E19="DNCP", OR(E19="SNCP", E19="PNCP")), 'I8 Demand Data'!C15="1 NCP"), E19 &amp; 1, IF(AND(OR(E19="DNCP", OR(E19="SNCP", E19="PNCP")), 'I8 Demand Data'!C15="4 NCP"), E19 &amp; 4, IF(AND(OR(E19="DNCP", OR(E19="SNCP", E19="PNCP")), 'I8 Demand Data'!C15="12 NCP"), E19 &amp; 12, "")))</f>
        <v/>
      </c>
      <c r="P19" s="1505" t="str">
        <f>IF(ISBLANK(E19), "", IF(ISERROR(SEARCH("cp",E19)), E19, ""))</f>
        <v/>
      </c>
      <c r="Q19" s="1505" t="str">
        <f>IF(AND(N19="",O19=""),P19,IF(AND(O19="",P19=""),N19,O19))</f>
        <v/>
      </c>
      <c r="R19" s="706"/>
      <c r="S19" s="706"/>
      <c r="T19" s="706"/>
    </row>
    <row r="20" spans="1:20" s="1489" customFormat="1" ht="25.5">
      <c r="A20" s="1495">
        <v>1608</v>
      </c>
      <c r="B20" s="1495" t="s">
        <v>280</v>
      </c>
      <c r="C20" s="1495" t="s">
        <v>1586</v>
      </c>
      <c r="D20" s="373" t="s">
        <v>931</v>
      </c>
      <c r="E20" s="1506"/>
      <c r="F20" s="1517" t="str">
        <f t="shared" ref="F20:F57" si="1">IF(Q20="", "", Q20)</f>
        <v/>
      </c>
      <c r="G20" s="1518"/>
      <c r="H20" s="1519"/>
      <c r="I20" s="1507" t="str">
        <f t="shared" ref="I20:I47" si="2">IF(ISERROR(F20), "", (F20))</f>
        <v/>
      </c>
      <c r="J20" s="1507" t="str">
        <f t="shared" si="0"/>
        <v/>
      </c>
      <c r="K20" s="1507" t="s">
        <v>5</v>
      </c>
      <c r="L20" s="1507"/>
      <c r="M20" s="1496"/>
      <c r="N20" s="1499" t="str">
        <f>IF(AND(OR(E20="TCP", OR(E20="DCP", E20="BCP")), 'I8 Demand Data'!C14="1 CP"), 'E4 TB Allocation Details'!E20 &amp; 1, IF(AND(OR(E20="TCP", OR(E20="DCP", E20="BCP")), 'I8 Demand Data'!C14="4 CP"), 'E4 TB Allocation Details'!E20 &amp; 4, IF(AND(OR(E20="TCP", OR(E20="DCP", E20="BCP")), 'I8 Demand Data'!C14="12 CP"), 'E4 TB Allocation Details'!E20 &amp; 12, "")))</f>
        <v/>
      </c>
      <c r="O20" s="1499" t="str">
        <f>IF(AND(OR(E20="DNCP", OR(E20="SNCP", E20="PNCP")), 'I8 Demand Data'!C15="1 NCP"), E20 &amp; 1, IF(AND(OR(E20="DNCP", OR(E20="SNCP", E20="PNCP")), 'I8 Demand Data'!C15="4 NCP"), E20 &amp; 4, IF(AND(OR(E20="DNCP", OR(E20="SNCP", E20="PNCP")), 'I8 Demand Data'!C15="12 NCP"), E20 &amp; 12, "")))</f>
        <v/>
      </c>
      <c r="P20" s="1499" t="str">
        <f t="shared" ref="P20:P56" si="3">IF(ISBLANK(E20), "", IF(ISERROR(SEARCH("cp",E20)), E20, ""))</f>
        <v/>
      </c>
      <c r="Q20" s="1499" t="str">
        <f>IF(AND(N20="",O20=""),P20,IF(AND(O20="",P20=""),N20,O20))</f>
        <v/>
      </c>
      <c r="R20" s="706"/>
      <c r="S20" s="706"/>
      <c r="T20" s="706"/>
    </row>
    <row r="21" spans="1:20" s="1489" customFormat="1" ht="12.75">
      <c r="A21" s="1494">
        <v>1805</v>
      </c>
      <c r="B21" s="1494" t="s">
        <v>282</v>
      </c>
      <c r="C21" s="1494"/>
      <c r="D21" s="1500" t="s">
        <v>785</v>
      </c>
      <c r="E21" s="1501" t="s">
        <v>782</v>
      </c>
      <c r="F21" s="1520" t="str">
        <f t="shared" si="1"/>
        <v/>
      </c>
      <c r="G21" s="1521"/>
      <c r="H21" s="1522"/>
      <c r="I21" s="1503" t="str">
        <f t="shared" si="2"/>
        <v/>
      </c>
      <c r="J21" s="1503" t="str">
        <f t="shared" si="0"/>
        <v/>
      </c>
      <c r="K21" s="1503"/>
      <c r="L21" s="1503"/>
      <c r="M21" s="1496"/>
      <c r="N21" s="1505" t="str">
        <f>IF(AND(OR(E21="TCP", OR(E21="DCP", E21="BCP")), 'I8 Demand Data'!C14="1 CP"), 'E4 TB Allocation Details'!E21 &amp; 1, IF(AND(OR(E21="TCP", OR(E21="DCP", E21="BCP")), 'I8 Demand Data'!C14="4 CP"), 'E4 TB Allocation Details'!E21 &amp; 4, IF(AND(OR(E21="TCP", OR(E21="DCP", E21="BCP")), 'I8 Demand Data'!C14="12 CP"), 'E4 TB Allocation Details'!E21 &amp; 12, "")))</f>
        <v/>
      </c>
      <c r="O21" s="1505" t="str">
        <f>IF(AND(OR(E21="DNCP", OR(E21="SNCP", E21="PNCP")), 'I8 Demand Data'!C15="1 NCP"), E21 &amp; 1, IF(AND(OR(E21="DNCP", OR(E21="SNCP", E21="PNCP")), 'I8 Demand Data'!C15="4 NCP"), E21 &amp; 4, IF(AND(OR(E21="DNCP", OR(E21="SNCP", E21="PNCP")), 'I8 Demand Data'!C15="12 NCP"), E21 &amp; 12, "")))</f>
        <v/>
      </c>
      <c r="P21" s="1505" t="str">
        <f t="shared" si="3"/>
        <v/>
      </c>
      <c r="Q21" s="1505" t="str">
        <f>IF(AND(N21="",O21=""),P21,IF(AND(O21="",P21=""),N21,O21))</f>
        <v/>
      </c>
      <c r="R21" s="706"/>
      <c r="S21" s="706"/>
      <c r="T21" s="706"/>
    </row>
    <row r="22" spans="1:20" s="1489" customFormat="1" ht="12.75">
      <c r="A22" s="1495" t="s">
        <v>821</v>
      </c>
      <c r="B22" s="1495" t="s">
        <v>340</v>
      </c>
      <c r="C22" s="1495"/>
      <c r="D22" s="373" t="s">
        <v>785</v>
      </c>
      <c r="E22" s="1506" t="s">
        <v>703</v>
      </c>
      <c r="F22" s="1517" t="str">
        <f t="shared" si="1"/>
        <v>TCP4</v>
      </c>
      <c r="G22" s="1518"/>
      <c r="H22" s="1519"/>
      <c r="I22" s="1507" t="str">
        <f t="shared" si="2"/>
        <v>TCP4</v>
      </c>
      <c r="J22" s="1507" t="str">
        <f t="shared" si="0"/>
        <v/>
      </c>
      <c r="K22" s="1507"/>
      <c r="L22" s="1507"/>
      <c r="M22" s="1496"/>
      <c r="N22" s="1499" t="str">
        <f>IF(AND(OR(E22="TCP", OR(E22="DCP", E22="BCP")), 'I8 Demand Data'!C14="1 CP"), 'E4 TB Allocation Details'!E22 &amp; 1, IF(AND(OR(E22="TCP", OR(E22="DCP", E22="BCP")), 'I8 Demand Data'!C14="4 CP"), 'E4 TB Allocation Details'!E22 &amp; 4, IF(AND(OR(E22="TCP", OR(E22="DCP", E22="BCP")), 'I8 Demand Data'!C14="12 CP"), 'E4 TB Allocation Details'!E22 &amp; 12, "")))</f>
        <v>TCP4</v>
      </c>
      <c r="O22" s="1499" t="str">
        <f>IF(AND(OR(E22="DNCP", OR(E22="SNCP", E22="PNCP")), 'I8 Demand Data'!C15="1 NCP"), E22 &amp; 1, IF(AND(OR(E22="DNCP", OR(E22="SNCP", E22="PNCP")), 'I8 Demand Data'!C15="4 NCP"), E22 &amp; 4, IF(AND(OR(E22="DNCP", OR(E22="SNCP", E22="PNCP")), 'I8 Demand Data'!C15="12 NCP"), E22 &amp; 12, "")))</f>
        <v/>
      </c>
      <c r="P22" s="1499" t="str">
        <f t="shared" si="3"/>
        <v/>
      </c>
      <c r="Q22" s="1499" t="str">
        <f>IF(AND(N22="",O22=""),P22,IF(AND(O22="",P22=""),N22,O22))</f>
        <v>TCP4</v>
      </c>
      <c r="R22" s="706"/>
      <c r="S22" s="706"/>
      <c r="T22" s="706"/>
    </row>
    <row r="23" spans="1:20" s="1489" customFormat="1" ht="12.75">
      <c r="A23" s="1494" t="s">
        <v>822</v>
      </c>
      <c r="B23" s="1494" t="s">
        <v>342</v>
      </c>
      <c r="C23" s="1494"/>
      <c r="D23" s="1500" t="s">
        <v>785</v>
      </c>
      <c r="E23" s="1501" t="s">
        <v>704</v>
      </c>
      <c r="F23" s="1520" t="str">
        <f t="shared" si="1"/>
        <v>DCP4</v>
      </c>
      <c r="G23" s="1521"/>
      <c r="H23" s="1522"/>
      <c r="I23" s="1503" t="str">
        <f t="shared" si="2"/>
        <v>DCP4</v>
      </c>
      <c r="J23" s="1503" t="str">
        <f t="shared" si="0"/>
        <v/>
      </c>
      <c r="K23" s="1503"/>
      <c r="L23" s="1503"/>
      <c r="M23" s="1496"/>
      <c r="N23" s="1505" t="str">
        <f>IF(AND(OR(E23="TCP", OR(E23="DCP", E23="BCP")), 'I8 Demand Data'!C14="1 CP"), 'E4 TB Allocation Details'!E23 &amp; 1, IF(AND(OR(E23="TCP", OR(E23="DCP", E23="BCP")), 'I8 Demand Data'!C14="4 CP"), 'E4 TB Allocation Details'!E23 &amp; 4, IF(AND(OR(E23="TCP", OR(E23="DCP", E23="BCP")), 'I8 Demand Data'!C14="12 CP"), 'E4 TB Allocation Details'!E23 &amp; 12, "")))</f>
        <v>DCP4</v>
      </c>
      <c r="O23" s="1505" t="str">
        <f>IF(AND(OR(E23="DNCP", OR(E23="SNCP", E23="PNCP")), 'I8 Demand Data'!C15="1 NCP"), E23 &amp; 1, IF(AND(OR(E23="DNCP", OR(E23="SNCP", E23="PNCP")), 'I8 Demand Data'!C15="4 NCP"), E23 &amp; 4, IF(AND(OR(E23="DNCP", OR(E23="SNCP", E23="PNCP")), 'I8 Demand Data'!C15="12 NCP"), E23 &amp; 12, "")))</f>
        <v/>
      </c>
      <c r="P23" s="1505" t="str">
        <f t="shared" si="3"/>
        <v/>
      </c>
      <c r="Q23" s="1505" t="str">
        <f t="shared" ref="Q23:Q81" si="4">IF(AND(N23="",O23=""),P23,IF(AND(O23="",P23=""),N23,O23))</f>
        <v>DCP4</v>
      </c>
      <c r="R23" s="706"/>
      <c r="S23" s="706"/>
      <c r="T23" s="706"/>
    </row>
    <row r="24" spans="1:20" s="1489" customFormat="1" ht="12.75">
      <c r="A24" s="1495">
        <v>1806</v>
      </c>
      <c r="B24" s="1495" t="s">
        <v>283</v>
      </c>
      <c r="C24" s="1495"/>
      <c r="D24" s="373" t="s">
        <v>785</v>
      </c>
      <c r="E24" s="1506" t="s">
        <v>782</v>
      </c>
      <c r="F24" s="1517" t="str">
        <f t="shared" si="1"/>
        <v/>
      </c>
      <c r="G24" s="1518"/>
      <c r="H24" s="1519"/>
      <c r="I24" s="1507" t="str">
        <f t="shared" si="2"/>
        <v/>
      </c>
      <c r="J24" s="1507" t="str">
        <f t="shared" si="0"/>
        <v/>
      </c>
      <c r="K24" s="1507"/>
      <c r="L24" s="1507"/>
      <c r="M24" s="1496"/>
      <c r="N24" s="1499" t="str">
        <f>IF(AND(OR(E24="TCP", OR(E24="DCP", E24="BCP")), 'I8 Demand Data'!C14="1 CP"), 'E4 TB Allocation Details'!E24 &amp; 1, IF(AND(OR(E24="TCP", OR(E24="DCP", E24="BCP")), 'I8 Demand Data'!C14="4 CP"), 'E4 TB Allocation Details'!E24 &amp; 4, IF(AND(OR(E24="TCP", OR(E24="DCP", E24="BCP")), 'I8 Demand Data'!C14="12 CP"), 'E4 TB Allocation Details'!E24 &amp; 12, "")))</f>
        <v/>
      </c>
      <c r="O24" s="1499" t="str">
        <f>IF(AND(OR(E24="DNCP", OR(E24="SNCP", E24="PNCP")), 'I8 Demand Data'!C15="1 NCP"), E24 &amp; 1, IF(AND(OR(E24="DNCP", OR(E24="SNCP", E24="PNCP")), 'I8 Demand Data'!C15="4 NCP"), E24 &amp; 4, IF(AND(OR(E24="DNCP", OR(E24="SNCP", E24="PNCP")), 'I8 Demand Data'!C15="12 NCP"), E24 &amp; 12, "")))</f>
        <v/>
      </c>
      <c r="P24" s="1499" t="str">
        <f t="shared" si="3"/>
        <v/>
      </c>
      <c r="Q24" s="1499" t="str">
        <f t="shared" si="4"/>
        <v/>
      </c>
      <c r="R24" s="706"/>
      <c r="S24" s="706"/>
      <c r="T24" s="706"/>
    </row>
    <row r="25" spans="1:20" s="1489" customFormat="1" ht="12.75">
      <c r="A25" s="1494" t="s">
        <v>823</v>
      </c>
      <c r="B25" s="1494" t="s">
        <v>341</v>
      </c>
      <c r="C25" s="1494"/>
      <c r="D25" s="1500" t="s">
        <v>785</v>
      </c>
      <c r="E25" s="1501" t="s">
        <v>703</v>
      </c>
      <c r="F25" s="1520" t="str">
        <f t="shared" si="1"/>
        <v>TCP4</v>
      </c>
      <c r="G25" s="1521"/>
      <c r="H25" s="1522"/>
      <c r="I25" s="1503" t="str">
        <f t="shared" si="2"/>
        <v>TCP4</v>
      </c>
      <c r="J25" s="1503" t="str">
        <f t="shared" si="0"/>
        <v/>
      </c>
      <c r="K25" s="1503"/>
      <c r="L25" s="1503"/>
      <c r="M25" s="1496"/>
      <c r="N25" s="1505" t="str">
        <f>IF(AND(OR(E25="TCP", OR(E25="DCP", E25="BCP")), 'I8 Demand Data'!C14="1 CP"), 'E4 TB Allocation Details'!E25 &amp; 1, IF(AND(OR(E25="TCP", OR(E25="DCP", E25="BCP")), 'I8 Demand Data'!C14="4 CP"), 'E4 TB Allocation Details'!E25 &amp; 4, IF(AND(OR(E25="TCP", OR(E25="DCP", E25="BCP")), 'I8 Demand Data'!C14="12 CP"), 'E4 TB Allocation Details'!E25 &amp; 12, "")))</f>
        <v>TCP4</v>
      </c>
      <c r="O25" s="1505" t="str">
        <f>IF(AND(OR(E25="DNCP", OR(E25="SNCP", E25="PNCP")), 'I8 Demand Data'!C15="1 NCP"), E25 &amp; 1, IF(AND(OR(E25="DNCP", OR(E25="SNCP", E25="PNCP")), 'I8 Demand Data'!C15="4 NCP"), E25 &amp; 4, IF(AND(OR(E25="DNCP", OR(E25="SNCP", E25="PNCP")), 'I8 Demand Data'!C15="12 NCP"), E25 &amp; 12, "")))</f>
        <v/>
      </c>
      <c r="P25" s="1505" t="str">
        <f t="shared" si="3"/>
        <v/>
      </c>
      <c r="Q25" s="1505" t="str">
        <f t="shared" si="4"/>
        <v>TCP4</v>
      </c>
      <c r="R25" s="706"/>
      <c r="S25" s="706"/>
      <c r="T25" s="706"/>
    </row>
    <row r="26" spans="1:20" s="1489" customFormat="1" ht="12.75">
      <c r="A26" s="1495" t="s">
        <v>824</v>
      </c>
      <c r="B26" s="1495" t="s">
        <v>343</v>
      </c>
      <c r="C26" s="1495"/>
      <c r="D26" s="373" t="s">
        <v>785</v>
      </c>
      <c r="E26" s="1506" t="s">
        <v>704</v>
      </c>
      <c r="F26" s="1517" t="str">
        <f t="shared" si="1"/>
        <v>DCP4</v>
      </c>
      <c r="G26" s="1518"/>
      <c r="H26" s="1519"/>
      <c r="I26" s="1507" t="str">
        <f t="shared" si="2"/>
        <v>DCP4</v>
      </c>
      <c r="J26" s="1507" t="str">
        <f t="shared" si="0"/>
        <v/>
      </c>
      <c r="K26" s="1507"/>
      <c r="L26" s="1507"/>
      <c r="M26" s="1496"/>
      <c r="N26" s="1499" t="str">
        <f>IF(AND(OR(E26="TCP", OR(E26="DCP", E26="BCP")), 'I8 Demand Data'!C14="1 CP"), 'E4 TB Allocation Details'!E26 &amp; 1, IF(AND(OR(E26="TCP", OR(E26="DCP", E26="BCP")), 'I8 Demand Data'!C14="4 CP"), 'E4 TB Allocation Details'!E26 &amp; 4, IF(AND(OR(E26="TCP", OR(E26="DCP", E26="BCP")), 'I8 Demand Data'!C14="12 CP"), 'E4 TB Allocation Details'!E26 &amp; 12, "")))</f>
        <v>DCP4</v>
      </c>
      <c r="O26" s="1499" t="str">
        <f>IF(AND(OR(E26="DNCP", OR(E26="SNCP", E26="PNCP")), 'I8 Demand Data'!C15="1 NCP"), E26 &amp; 1, IF(AND(OR(E26="DNCP", OR(E26="SNCP", E26="PNCP")), 'I8 Demand Data'!C15="4 NCP"), E26 &amp; 4, IF(AND(OR(E26="DNCP", OR(E26="SNCP", E26="PNCP")), 'I8 Demand Data'!C15="12 NCP"), E26 &amp; 12, "")))</f>
        <v/>
      </c>
      <c r="P26" s="1499" t="str">
        <f t="shared" si="3"/>
        <v/>
      </c>
      <c r="Q26" s="1499" t="str">
        <f t="shared" si="4"/>
        <v>DCP4</v>
      </c>
      <c r="R26" s="706"/>
      <c r="S26" s="706"/>
      <c r="T26" s="706"/>
    </row>
    <row r="27" spans="1:20" s="1489" customFormat="1" ht="12.75">
      <c r="A27" s="1494">
        <v>1808</v>
      </c>
      <c r="B27" s="1494" t="s">
        <v>284</v>
      </c>
      <c r="C27" s="1494"/>
      <c r="D27" s="1500" t="s">
        <v>785</v>
      </c>
      <c r="E27" s="1501" t="s">
        <v>782</v>
      </c>
      <c r="F27" s="1520" t="str">
        <f t="shared" si="1"/>
        <v/>
      </c>
      <c r="G27" s="1521"/>
      <c r="H27" s="1522"/>
      <c r="I27" s="1503" t="str">
        <f t="shared" si="2"/>
        <v/>
      </c>
      <c r="J27" s="1503" t="str">
        <f t="shared" si="0"/>
        <v/>
      </c>
      <c r="K27" s="1503"/>
      <c r="L27" s="1503"/>
      <c r="M27" s="1496"/>
      <c r="N27" s="1505" t="str">
        <f>IF(AND(OR(E27="TCP", OR(E27="DCP", E27="BCP")), 'I8 Demand Data'!C14="1 CP"), 'E4 TB Allocation Details'!E27 &amp; 1, IF(AND(OR(E27="TCP", OR(E27="DCP", E27="BCP")), 'I8 Demand Data'!C14="4 CP"), 'E4 TB Allocation Details'!E27 &amp; 4, IF(AND(OR(E27="TCP", OR(E27="DCP", E27="BCP")), 'I8 Demand Data'!C14="12 CP"), 'E4 TB Allocation Details'!E27 &amp; 12, "")))</f>
        <v/>
      </c>
      <c r="O27" s="1505" t="str">
        <f>IF(AND(OR(E27="DNCP", OR(E27="SNCP", E27="PNCP")), 'I8 Demand Data'!C15="1 NCP"), E27 &amp; 1, IF(AND(OR(E27="DNCP", OR(E27="SNCP", E27="PNCP")), 'I8 Demand Data'!C15="4 NCP"), E27 &amp; 4, IF(AND(OR(E27="DNCP", OR(E27="SNCP", E27="PNCP")), 'I8 Demand Data'!C15="12 NCP"), E27 &amp; 12, "")))</f>
        <v/>
      </c>
      <c r="P27" s="1505" t="str">
        <f t="shared" si="3"/>
        <v/>
      </c>
      <c r="Q27" s="1505" t="str">
        <f t="shared" si="4"/>
        <v/>
      </c>
      <c r="R27" s="706"/>
      <c r="S27" s="706"/>
      <c r="T27" s="706"/>
    </row>
    <row r="28" spans="1:20" s="1489" customFormat="1" ht="25.5">
      <c r="A28" s="1495" t="s">
        <v>825</v>
      </c>
      <c r="B28" s="1495" t="s">
        <v>344</v>
      </c>
      <c r="C28" s="1495"/>
      <c r="D28" s="373" t="s">
        <v>785</v>
      </c>
      <c r="E28" s="1506" t="s">
        <v>703</v>
      </c>
      <c r="F28" s="1517" t="str">
        <f t="shared" si="1"/>
        <v>TCP4</v>
      </c>
      <c r="G28" s="1518"/>
      <c r="H28" s="1519"/>
      <c r="I28" s="1507" t="str">
        <f t="shared" si="2"/>
        <v>TCP4</v>
      </c>
      <c r="J28" s="1507" t="str">
        <f t="shared" si="0"/>
        <v/>
      </c>
      <c r="K28" s="1507"/>
      <c r="L28" s="1507"/>
      <c r="M28" s="1496"/>
      <c r="N28" s="1499" t="str">
        <f>IF(AND(OR(E28="TCP", OR(E28="DCP", E28="BCP")), 'I8 Demand Data'!C14="1 CP"), 'E4 TB Allocation Details'!E28 &amp; 1, IF(AND(OR(E28="TCP", OR(E28="DCP", E28="BCP")), 'I8 Demand Data'!C14="4 CP"), 'E4 TB Allocation Details'!E28 &amp; 4, IF(AND(OR(E28="TCP", OR(E28="DCP", E28="BCP")), 'I8 Demand Data'!C14="12 CP"), 'E4 TB Allocation Details'!E28 &amp; 12, "")))</f>
        <v>TCP4</v>
      </c>
      <c r="O28" s="1499" t="str">
        <f>IF(AND(OR(E28="DNCP", OR(E28="SNCP", E28="PNCP")), 'I8 Demand Data'!C15="1 NCP"), E28 &amp; 1, IF(AND(OR(E28="DNCP", OR(E28="SNCP", E28="PNCP")), 'I8 Demand Data'!C15="4 NCP"), E28 &amp; 4, IF(AND(OR(E28="DNCP", OR(E28="SNCP", E28="PNCP")), 'I8 Demand Data'!C15="12 NCP"), E28 &amp; 12, "")))</f>
        <v/>
      </c>
      <c r="P28" s="1499" t="str">
        <f t="shared" si="3"/>
        <v/>
      </c>
      <c r="Q28" s="1499" t="str">
        <f t="shared" si="4"/>
        <v>TCP4</v>
      </c>
      <c r="R28" s="706"/>
      <c r="S28" s="706"/>
      <c r="T28" s="706"/>
    </row>
    <row r="29" spans="1:20" s="1489" customFormat="1" ht="25.5">
      <c r="A29" s="1494" t="s">
        <v>826</v>
      </c>
      <c r="B29" s="1494" t="s">
        <v>345</v>
      </c>
      <c r="C29" s="1494"/>
      <c r="D29" s="1500" t="s">
        <v>785</v>
      </c>
      <c r="E29" s="1501" t="s">
        <v>704</v>
      </c>
      <c r="F29" s="1520" t="str">
        <f t="shared" si="1"/>
        <v>DCP4</v>
      </c>
      <c r="G29" s="1521"/>
      <c r="H29" s="1522"/>
      <c r="I29" s="1503" t="str">
        <f t="shared" si="2"/>
        <v>DCP4</v>
      </c>
      <c r="J29" s="1503" t="str">
        <f t="shared" si="0"/>
        <v/>
      </c>
      <c r="K29" s="1503"/>
      <c r="L29" s="1503"/>
      <c r="M29" s="1496"/>
      <c r="N29" s="1505" t="str">
        <f>IF(AND(OR(E29="TCP", OR(E29="DCP", E29="BCP")), 'I8 Demand Data'!C14="1 CP"), 'E4 TB Allocation Details'!E29 &amp; 1, IF(AND(OR(E29="TCP", OR(E29="DCP", E29="BCP")), 'I8 Demand Data'!C14="4 CP"), 'E4 TB Allocation Details'!E29 &amp; 4, IF(AND(OR(E29="TCP", OR(E29="DCP", E29="BCP")), 'I8 Demand Data'!C14="12 CP"), 'E4 TB Allocation Details'!E29 &amp; 12, "")))</f>
        <v>DCP4</v>
      </c>
      <c r="O29" s="1505" t="str">
        <f>IF(AND(OR(E29="DNCP", OR(E29="SNCP", E29="PNCP")), 'I8 Demand Data'!C15="1 NCP"), E29 &amp; 1, IF(AND(OR(E29="DNCP", OR(E29="SNCP", E29="PNCP")), 'I8 Demand Data'!C15="4 NCP"), E29 &amp; 4, IF(AND(OR(E29="DNCP", OR(E29="SNCP", E29="PNCP")), 'I8 Demand Data'!C15="12 NCP"), E29 &amp; 12, "")))</f>
        <v/>
      </c>
      <c r="P29" s="1505" t="str">
        <f t="shared" si="3"/>
        <v/>
      </c>
      <c r="Q29" s="1505" t="str">
        <f t="shared" si="4"/>
        <v>DCP4</v>
      </c>
      <c r="R29" s="706"/>
      <c r="S29" s="706"/>
      <c r="T29" s="706"/>
    </row>
    <row r="30" spans="1:20" s="1489" customFormat="1" ht="12.75">
      <c r="A30" s="1495">
        <v>1810</v>
      </c>
      <c r="B30" s="1495" t="s">
        <v>285</v>
      </c>
      <c r="C30" s="1495"/>
      <c r="D30" s="373" t="s">
        <v>785</v>
      </c>
      <c r="E30" s="1506" t="s">
        <v>782</v>
      </c>
      <c r="F30" s="1517" t="str">
        <f t="shared" si="1"/>
        <v/>
      </c>
      <c r="G30" s="1518"/>
      <c r="H30" s="1519"/>
      <c r="I30" s="1507" t="str">
        <f t="shared" si="2"/>
        <v/>
      </c>
      <c r="J30" s="1507" t="str">
        <f t="shared" si="0"/>
        <v/>
      </c>
      <c r="K30" s="1507"/>
      <c r="L30" s="1507"/>
      <c r="M30" s="1496"/>
      <c r="N30" s="1499" t="str">
        <f>IF(AND(OR(E30="TCP", OR(E30="DCP", E30="BCP")), 'I8 Demand Data'!C14="1 CP"), 'E4 TB Allocation Details'!E30 &amp; 1, IF(AND(OR(E30="TCP", OR(E30="DCP", E30="BCP")), 'I8 Demand Data'!C14="4 CP"), 'E4 TB Allocation Details'!E30 &amp; 4, IF(AND(OR(E30="TCP", OR(E30="DCP", E30="BCP")), 'I8 Demand Data'!C14="12 CP"), 'E4 TB Allocation Details'!E30 &amp; 12, "")))</f>
        <v/>
      </c>
      <c r="O30" s="1499" t="str">
        <f>IF(AND(OR(E30="DNCP", OR(E30="SNCP", E30="PNCP")), 'I8 Demand Data'!C15="1 NCP"), E30 &amp; 1, IF(AND(OR(E30="DNCP", OR(E30="SNCP", E30="PNCP")), 'I8 Demand Data'!C15="4 NCP"), E30 &amp; 4, IF(AND(OR(E30="DNCP", OR(E30="SNCP", E30="PNCP")), 'I8 Demand Data'!C15="12 NCP"), E30 &amp; 12, "")))</f>
        <v/>
      </c>
      <c r="P30" s="1499" t="str">
        <f t="shared" si="3"/>
        <v/>
      </c>
      <c r="Q30" s="1499" t="str">
        <f t="shared" si="4"/>
        <v/>
      </c>
      <c r="R30" s="706"/>
      <c r="S30" s="706"/>
      <c r="T30" s="706"/>
    </row>
    <row r="31" spans="1:20" s="1489" customFormat="1" ht="25.5">
      <c r="A31" s="1494" t="s">
        <v>827</v>
      </c>
      <c r="B31" s="1494" t="s">
        <v>363</v>
      </c>
      <c r="C31" s="1494"/>
      <c r="D31" s="1500" t="s">
        <v>785</v>
      </c>
      <c r="E31" s="1501" t="s">
        <v>703</v>
      </c>
      <c r="F31" s="1520" t="str">
        <f t="shared" si="1"/>
        <v>TCP4</v>
      </c>
      <c r="G31" s="1521"/>
      <c r="H31" s="1522"/>
      <c r="I31" s="1503" t="str">
        <f t="shared" si="2"/>
        <v>TCP4</v>
      </c>
      <c r="J31" s="1503" t="str">
        <f t="shared" si="0"/>
        <v/>
      </c>
      <c r="K31" s="1503"/>
      <c r="L31" s="1503"/>
      <c r="M31" s="1496"/>
      <c r="N31" s="1505" t="str">
        <f>IF(AND(OR(E31="TCP", OR(E31="DCP", E31="BCP")), 'I8 Demand Data'!C14="1 CP"), 'E4 TB Allocation Details'!E31 &amp; 1, IF(AND(OR(E31="TCP", OR(E31="DCP", E31="BCP")), 'I8 Demand Data'!C14="4 CP"), 'E4 TB Allocation Details'!E31 &amp; 4, IF(AND(OR(E31="TCP", OR(E31="DCP", E31="BCP")), 'I8 Demand Data'!C14="12 CP"), 'E4 TB Allocation Details'!E31 &amp; 12, "")))</f>
        <v>TCP4</v>
      </c>
      <c r="O31" s="1505" t="str">
        <f>IF(AND(OR(E31="DNCP", OR(E31="SNCP", E31="PNCP")), 'I8 Demand Data'!C15="1 NCP"), E31 &amp; 1, IF(AND(OR(E31="DNCP", OR(E31="SNCP", E31="PNCP")), 'I8 Demand Data'!C15="4 NCP"), E31 &amp; 4, IF(AND(OR(E31="DNCP", OR(E31="SNCP", E31="PNCP")), 'I8 Demand Data'!C15="12 NCP"), E31 &amp; 12, "")))</f>
        <v/>
      </c>
      <c r="P31" s="1505" t="str">
        <f t="shared" si="3"/>
        <v/>
      </c>
      <c r="Q31" s="1505" t="str">
        <f t="shared" si="4"/>
        <v>TCP4</v>
      </c>
      <c r="R31" s="706"/>
      <c r="S31" s="706"/>
      <c r="T31" s="706"/>
    </row>
    <row r="32" spans="1:20" s="1489" customFormat="1" ht="25.5">
      <c r="A32" s="1495" t="s">
        <v>828</v>
      </c>
      <c r="B32" s="1495" t="s">
        <v>364</v>
      </c>
      <c r="C32" s="1495"/>
      <c r="D32" s="373" t="s">
        <v>785</v>
      </c>
      <c r="E32" s="1506" t="s">
        <v>704</v>
      </c>
      <c r="F32" s="1517" t="str">
        <f t="shared" si="1"/>
        <v>DCP4</v>
      </c>
      <c r="G32" s="1518"/>
      <c r="H32" s="1519"/>
      <c r="I32" s="1507" t="str">
        <f t="shared" si="2"/>
        <v>DCP4</v>
      </c>
      <c r="J32" s="1507" t="str">
        <f t="shared" si="0"/>
        <v/>
      </c>
      <c r="K32" s="1507"/>
      <c r="L32" s="1507"/>
      <c r="M32" s="1496"/>
      <c r="N32" s="1499" t="str">
        <f>IF(AND(OR(E32="TCP", OR(E32="DCP", E32="BCP")), 'I8 Demand Data'!C14="1 CP"), 'E4 TB Allocation Details'!E32 &amp; 1, IF(AND(OR(E32="TCP", OR(E32="DCP", E32="BCP")), 'I8 Demand Data'!C14="4 CP"), 'E4 TB Allocation Details'!E32 &amp; 4, IF(AND(OR(E32="TCP", OR(E32="DCP", E32="BCP")), 'I8 Demand Data'!C14="12 CP"), 'E4 TB Allocation Details'!E32 &amp; 12, "")))</f>
        <v>DCP4</v>
      </c>
      <c r="O32" s="1499" t="str">
        <f>IF(AND(OR(E32="DNCP", OR(E32="SNCP", E32="PNCP")), 'I8 Demand Data'!C15="1 NCP"), E32 &amp; 1, IF(AND(OR(E32="DNCP", OR(E32="SNCP", E32="PNCP")), 'I8 Demand Data'!C15="4 NCP"), E32 &amp; 4, IF(AND(OR(E32="DNCP", OR(E32="SNCP", E32="PNCP")), 'I8 Demand Data'!C15="12 NCP"), E32 &amp; 12, "")))</f>
        <v/>
      </c>
      <c r="P32" s="1499" t="str">
        <f t="shared" si="3"/>
        <v/>
      </c>
      <c r="Q32" s="1499" t="str">
        <f t="shared" si="4"/>
        <v>DCP4</v>
      </c>
      <c r="R32" s="706"/>
      <c r="S32" s="706"/>
      <c r="T32" s="706"/>
    </row>
    <row r="33" spans="1:20" s="1489" customFormat="1" ht="38.25">
      <c r="A33" s="1494">
        <v>1815</v>
      </c>
      <c r="B33" s="1494" t="s">
        <v>86</v>
      </c>
      <c r="C33" s="1494"/>
      <c r="D33" s="1500" t="s">
        <v>785</v>
      </c>
      <c r="E33" s="1501" t="s">
        <v>703</v>
      </c>
      <c r="F33" s="1520" t="str">
        <f t="shared" si="1"/>
        <v>TCP4</v>
      </c>
      <c r="G33" s="1521"/>
      <c r="H33" s="1522"/>
      <c r="I33" s="1503" t="str">
        <f t="shared" si="2"/>
        <v>TCP4</v>
      </c>
      <c r="J33" s="1503" t="str">
        <f t="shared" si="0"/>
        <v/>
      </c>
      <c r="K33" s="1503"/>
      <c r="L33" s="1503"/>
      <c r="M33" s="1496"/>
      <c r="N33" s="1505" t="str">
        <f>IF(AND(OR(E33="TCP", OR(E33="DCP", E33="BCP")), 'I8 Demand Data'!C14="1 CP"), 'E4 TB Allocation Details'!E33 &amp; 1, IF(AND(OR(E33="TCP", OR(E33="DCP", E33="BCP")), 'I8 Demand Data'!C14="4 CP"), 'E4 TB Allocation Details'!E33 &amp; 4, IF(AND(OR(E33="TCP", OR(E33="DCP", E33="BCP")), 'I8 Demand Data'!C14="12 CP"), 'E4 TB Allocation Details'!E33 &amp; 12, "")))</f>
        <v>TCP4</v>
      </c>
      <c r="O33" s="1505" t="str">
        <f>IF(AND(OR(E33="DNCP", OR(E33="SNCP", E33="PNCP")), 'I8 Demand Data'!C15="1 NCP"), E33 &amp; 1, IF(AND(OR(E33="DNCP", OR(E33="SNCP", E33="PNCP")), 'I8 Demand Data'!C15="4 NCP"), E33 &amp; 4, IF(AND(OR(E33="DNCP", OR(E33="SNCP", E33="PNCP")), 'I8 Demand Data'!C15="12 NCP"), E33 &amp; 12, "")))</f>
        <v/>
      </c>
      <c r="P33" s="1505" t="str">
        <f t="shared" si="3"/>
        <v/>
      </c>
      <c r="Q33" s="1505" t="str">
        <f t="shared" si="4"/>
        <v>TCP4</v>
      </c>
      <c r="R33" s="706"/>
      <c r="S33" s="706"/>
      <c r="T33" s="706"/>
    </row>
    <row r="34" spans="1:20" s="1489" customFormat="1" ht="38.25">
      <c r="A34" s="1495">
        <v>1820</v>
      </c>
      <c r="B34" s="1495" t="s">
        <v>87</v>
      </c>
      <c r="C34" s="1495"/>
      <c r="D34" s="373" t="s">
        <v>785</v>
      </c>
      <c r="E34" s="1506" t="s">
        <v>704</v>
      </c>
      <c r="F34" s="1517" t="str">
        <f t="shared" si="1"/>
        <v>DCP4</v>
      </c>
      <c r="G34" s="1518"/>
      <c r="H34" s="1519"/>
      <c r="I34" s="1507" t="str">
        <f t="shared" si="2"/>
        <v>DCP4</v>
      </c>
      <c r="J34" s="1507" t="str">
        <f t="shared" si="0"/>
        <v/>
      </c>
      <c r="K34" s="1507"/>
      <c r="L34" s="1507"/>
      <c r="M34" s="1496"/>
      <c r="N34" s="1499" t="str">
        <f>IF(AND(OR(E34="TCP", OR(E34="DCP", E34="BCP")), 'I8 Demand Data'!C14="1 CP"), 'E4 TB Allocation Details'!E34 &amp; 1, IF(AND(OR(E34="TCP", OR(E34="DCP", E34="BCP")), 'I8 Demand Data'!C14="4 CP"), 'E4 TB Allocation Details'!E34 &amp; 4, IF(AND(OR(E34="TCP", OR(E34="DCP", E34="BCP")), 'I8 Demand Data'!C14="12 CP"), 'E4 TB Allocation Details'!E34 &amp; 12, "")))</f>
        <v>DCP4</v>
      </c>
      <c r="O34" s="1499" t="str">
        <f>IF(AND(OR(E34="DNCP", OR(E34="SNCP", E34="PNCP")), 'I8 Demand Data'!C15="1 NCP"), E34 &amp; 1, IF(AND(OR(E34="DNCP", OR(E34="SNCP", E34="PNCP")), 'I8 Demand Data'!C15="4 NCP"), E34 &amp; 4, IF(AND(OR(E34="DNCP", OR(E34="SNCP", E34="PNCP")), 'I8 Demand Data'!C15="12 NCP"), E34 &amp; 12, "")))</f>
        <v/>
      </c>
      <c r="P34" s="1499" t="str">
        <f t="shared" si="3"/>
        <v/>
      </c>
      <c r="Q34" s="1499" t="str">
        <f t="shared" si="4"/>
        <v>DCP4</v>
      </c>
      <c r="R34" s="706"/>
      <c r="S34" s="706"/>
      <c r="T34" s="706"/>
    </row>
    <row r="35" spans="1:20" s="1489" customFormat="1" ht="51">
      <c r="A35" s="1494" t="s">
        <v>493</v>
      </c>
      <c r="B35" s="1494" t="s">
        <v>1285</v>
      </c>
      <c r="C35" s="1494"/>
      <c r="D35" s="1500" t="s">
        <v>785</v>
      </c>
      <c r="E35" s="1501" t="s">
        <v>704</v>
      </c>
      <c r="F35" s="1520" t="str">
        <f t="shared" si="1"/>
        <v>DCP4</v>
      </c>
      <c r="G35" s="1521"/>
      <c r="H35" s="1522"/>
      <c r="I35" s="1503" t="str">
        <f t="shared" si="2"/>
        <v>DCP4</v>
      </c>
      <c r="J35" s="1503" t="str">
        <f t="shared" si="0"/>
        <v/>
      </c>
      <c r="K35" s="1503"/>
      <c r="L35" s="1503"/>
      <c r="M35" s="1496"/>
      <c r="N35" s="1505" t="str">
        <f>IF(AND(OR(E35="TCP", OR(E35="DCP", E35="BCP")), 'I8 Demand Data'!C14="1 CP"), 'E4 TB Allocation Details'!E35 &amp; 1, IF(AND(OR(E35="TCP", OR(E35="DCP", E35="BCP")), 'I8 Demand Data'!C14="4 CP"), 'E4 TB Allocation Details'!E35 &amp; 4, IF(AND(OR(E35="TCP", OR(E35="DCP", E35="BCP")), 'I8 Demand Data'!C14="12 CP"), 'E4 TB Allocation Details'!E35 &amp; 12, "")))</f>
        <v>DCP4</v>
      </c>
      <c r="O35" s="1505" t="str">
        <f>IF(AND(OR(E35="DNCP", OR(E35="SNCP", E35="PNCP")), 'I8 Demand Data'!C15="1 NCP"), E35 &amp; 1, IF(AND(OR(E35="DNCP", OR(E35="SNCP", E35="PNCP")), 'I8 Demand Data'!C15="4 NCP"), E35 &amp; 4, IF(AND(OR(E35="DNCP", OR(E35="SNCP", E35="PNCP")), 'I8 Demand Data'!C15="12 NCP"), E35 &amp; 12, "")))</f>
        <v/>
      </c>
      <c r="P35" s="1505" t="str">
        <f>IF(ISBLANK(E35), "", IF(ISERROR(SEARCH("cp",E35)), E35, ""))</f>
        <v/>
      </c>
      <c r="Q35" s="1505" t="str">
        <f>IF(AND(N35="",O35=""),P35,IF(AND(O35="",P35=""),N35,O35))</f>
        <v>DCP4</v>
      </c>
      <c r="R35" s="706"/>
      <c r="S35" s="706"/>
      <c r="T35" s="706"/>
    </row>
    <row r="36" spans="1:20" s="1489" customFormat="1" ht="51">
      <c r="A36" s="1495" t="s">
        <v>494</v>
      </c>
      <c r="B36" s="1495" t="s">
        <v>1287</v>
      </c>
      <c r="C36" s="1495"/>
      <c r="D36" s="373" t="s">
        <v>785</v>
      </c>
      <c r="E36" s="1506" t="s">
        <v>705</v>
      </c>
      <c r="F36" s="1517" t="str">
        <f t="shared" si="1"/>
        <v>PNCP4</v>
      </c>
      <c r="G36" s="1518"/>
      <c r="H36" s="1519"/>
      <c r="I36" s="1507" t="str">
        <f t="shared" si="2"/>
        <v>PNCP4</v>
      </c>
      <c r="J36" s="1507" t="str">
        <f t="shared" si="0"/>
        <v/>
      </c>
      <c r="K36" s="1507"/>
      <c r="L36" s="1507"/>
      <c r="M36" s="1496"/>
      <c r="N36" s="1499" t="str">
        <f>IF(AND(OR(E36="TCP", OR(E36="DCP", E36="BCP")), 'I8 Demand Data'!C14="1 CP"), 'E4 TB Allocation Details'!E36 &amp; 1, IF(AND(OR(E36="TCP", OR(E36="DCP", E36="BCP")), 'I8 Demand Data'!C14="4 CP"), 'E4 TB Allocation Details'!E36 &amp; 4, IF(AND(OR(E36="TCP", OR(E36="DCP", E36="BCP")), 'I8 Demand Data'!C14="12 CP"), 'E4 TB Allocation Details'!E36 &amp; 12, "")))</f>
        <v/>
      </c>
      <c r="O36" s="1499" t="str">
        <f>IF(AND(OR(E36="DNCP", OR(E36="SNCP", E36="PNCP")), 'I8 Demand Data'!C15="1 NCP"), E36 &amp; 1, IF(AND(OR(E36="DNCP", OR(E36="SNCP", E36="PNCP")), 'I8 Demand Data'!C15="4 NCP"), E36 &amp; 4, IF(AND(OR(E36="DNCP", OR(E36="SNCP", E36="PNCP")), 'I8 Demand Data'!C15="12 NCP"), E36 &amp; 12, "")))</f>
        <v>PNCP4</v>
      </c>
      <c r="P36" s="1499" t="str">
        <f>IF(ISBLANK(E36), "", IF(ISERROR(SEARCH("cp",E36)), E36, ""))</f>
        <v/>
      </c>
      <c r="Q36" s="1499" t="str">
        <f>IF(AND(N36="",O36=""),P36,IF(AND(O36="",P36=""),N36,O36))</f>
        <v>PNCP4</v>
      </c>
      <c r="R36" s="706"/>
      <c r="S36" s="706"/>
      <c r="T36" s="706"/>
    </row>
    <row r="37" spans="1:20" s="1489" customFormat="1" ht="51">
      <c r="A37" s="1494" t="s">
        <v>1277</v>
      </c>
      <c r="B37" s="1494" t="s">
        <v>1278</v>
      </c>
      <c r="C37" s="1494"/>
      <c r="D37" s="1500" t="s">
        <v>785</v>
      </c>
      <c r="E37" s="1501"/>
      <c r="F37" s="1520"/>
      <c r="G37" s="1521" t="s">
        <v>779</v>
      </c>
      <c r="H37" s="1522"/>
      <c r="I37" s="1503"/>
      <c r="J37" s="1503" t="str">
        <f t="shared" si="0"/>
        <v>CEN</v>
      </c>
      <c r="K37" s="1503"/>
      <c r="L37" s="1503"/>
      <c r="M37" s="1496"/>
      <c r="N37" s="1505"/>
      <c r="O37" s="1505"/>
      <c r="P37" s="1505" t="str">
        <f>IF(ISBLANK(E37), "", IF(ISERROR(SEARCH("cp",E37)), E37, ""))</f>
        <v/>
      </c>
      <c r="Q37" s="1505"/>
      <c r="R37" s="706"/>
      <c r="S37" s="706"/>
      <c r="T37" s="706"/>
    </row>
    <row r="38" spans="1:20" s="1489" customFormat="1" ht="25.5">
      <c r="A38" s="1495">
        <v>1825</v>
      </c>
      <c r="B38" s="1495" t="s">
        <v>88</v>
      </c>
      <c r="C38" s="1495"/>
      <c r="D38" s="373" t="s">
        <v>785</v>
      </c>
      <c r="E38" s="1506" t="s">
        <v>782</v>
      </c>
      <c r="F38" s="1517" t="str">
        <f t="shared" si="1"/>
        <v/>
      </c>
      <c r="G38" s="1518"/>
      <c r="H38" s="1519"/>
      <c r="I38" s="1507" t="str">
        <f t="shared" si="2"/>
        <v/>
      </c>
      <c r="J38" s="1507" t="str">
        <f t="shared" si="0"/>
        <v/>
      </c>
      <c r="K38" s="1507"/>
      <c r="L38" s="1507"/>
      <c r="M38" s="1496"/>
      <c r="N38" s="1499" t="str">
        <f>IF(AND(OR(E38="TCP", OR(E38="DCP", E38="BCP")), 'I8 Demand Data'!C14="1 CP"), 'E4 TB Allocation Details'!E38 &amp; 1, IF(AND(OR(E38="TCP", OR(E38="DCP", E38="BCP")), 'I8 Demand Data'!C14="4 CP"), 'E4 TB Allocation Details'!E38 &amp; 4, IF(AND(OR(E38="TCP", OR(E38="DCP", E38="BCP")), 'I8 Demand Data'!C14="12 CP"), 'E4 TB Allocation Details'!E38 &amp; 12, "")))</f>
        <v/>
      </c>
      <c r="O38" s="1499" t="str">
        <f>IF(AND(OR(E38="DNCP", OR(E38="SNCP", E38="PNCP")), 'I8 Demand Data'!C15="1 NCP"), E38 &amp; 1, IF(AND(OR(E38="DNCP", OR(E38="SNCP", E38="PNCP")), 'I8 Demand Data'!C15="4 NCP"), E38 &amp; 4, IF(AND(OR(E38="DNCP", OR(E38="SNCP", E38="PNCP")), 'I8 Demand Data'!C15="12 NCP"), E38 &amp; 12, "")))</f>
        <v/>
      </c>
      <c r="P38" s="1499" t="str">
        <f t="shared" si="3"/>
        <v/>
      </c>
      <c r="Q38" s="1499" t="str">
        <f t="shared" si="4"/>
        <v/>
      </c>
      <c r="R38" s="706"/>
      <c r="S38" s="706"/>
      <c r="T38" s="706"/>
    </row>
    <row r="39" spans="1:20" s="1489" customFormat="1" ht="25.5">
      <c r="A39" s="1494" t="s">
        <v>829</v>
      </c>
      <c r="B39" s="1494" t="s">
        <v>365</v>
      </c>
      <c r="C39" s="1494"/>
      <c r="D39" s="1500" t="s">
        <v>785</v>
      </c>
      <c r="E39" s="1501" t="s">
        <v>703</v>
      </c>
      <c r="F39" s="1520" t="str">
        <f t="shared" si="1"/>
        <v>TCP4</v>
      </c>
      <c r="G39" s="1521"/>
      <c r="H39" s="1522"/>
      <c r="I39" s="1503" t="str">
        <f t="shared" si="2"/>
        <v>TCP4</v>
      </c>
      <c r="J39" s="1503" t="str">
        <f t="shared" si="0"/>
        <v/>
      </c>
      <c r="K39" s="1503"/>
      <c r="L39" s="1503"/>
      <c r="M39" s="1496"/>
      <c r="N39" s="1505" t="str">
        <f>IF(AND(OR(E39="TCP", OR(E39="DCP", E39="BCP")), 'I8 Demand Data'!C14="1 CP"), 'E4 TB Allocation Details'!E39 &amp; 1, IF(AND(OR(E39="TCP", OR(E39="DCP", E39="BCP")), 'I8 Demand Data'!C14="4 CP"), 'E4 TB Allocation Details'!E39 &amp; 4, IF(AND(OR(E39="TCP", OR(E39="DCP", E39="BCP")), 'I8 Demand Data'!C14="12 CP"), 'E4 TB Allocation Details'!E39 &amp; 12, "")))</f>
        <v>TCP4</v>
      </c>
      <c r="O39" s="1505" t="str">
        <f>IF(AND(OR(E39="DNCP", OR(E39="SNCP", E39="PNCP")), 'I8 Demand Data'!C15="1 NCP"), E39 &amp; 1, IF(AND(OR(E39="DNCP", OR(E39="SNCP", E39="PNCP")), 'I8 Demand Data'!C15="4 NCP"), E39 &amp; 4, IF(AND(OR(E39="DNCP", OR(E39="SNCP", E39="PNCP")), 'I8 Demand Data'!C15="12 NCP"), E39 &amp; 12, "")))</f>
        <v/>
      </c>
      <c r="P39" s="1505" t="str">
        <f t="shared" si="3"/>
        <v/>
      </c>
      <c r="Q39" s="1505" t="str">
        <f t="shared" si="4"/>
        <v>TCP4</v>
      </c>
      <c r="R39" s="706"/>
      <c r="S39" s="706"/>
      <c r="T39" s="706"/>
    </row>
    <row r="40" spans="1:20" s="1489" customFormat="1" ht="25.5">
      <c r="A40" s="1495" t="s">
        <v>830</v>
      </c>
      <c r="B40" s="1495" t="s">
        <v>366</v>
      </c>
      <c r="C40" s="1495"/>
      <c r="D40" s="373" t="s">
        <v>785</v>
      </c>
      <c r="E40" s="1506" t="s">
        <v>704</v>
      </c>
      <c r="F40" s="1517" t="str">
        <f t="shared" si="1"/>
        <v>DCP4</v>
      </c>
      <c r="G40" s="1518"/>
      <c r="H40" s="1519"/>
      <c r="I40" s="1507" t="str">
        <f t="shared" si="2"/>
        <v>DCP4</v>
      </c>
      <c r="J40" s="1507" t="str">
        <f t="shared" si="0"/>
        <v/>
      </c>
      <c r="K40" s="1507"/>
      <c r="L40" s="1507"/>
      <c r="M40" s="1496"/>
      <c r="N40" s="1499" t="str">
        <f>IF(AND(OR(E40="TCP", OR(E40="DCP", E40="BCP")), 'I8 Demand Data'!C14="1 CP"), 'E4 TB Allocation Details'!E40 &amp; 1, IF(AND(OR(E40="TCP", OR(E40="DCP", E40="BCP")), 'I8 Demand Data'!C14="4 CP"), 'E4 TB Allocation Details'!E40 &amp; 4, IF(AND(OR(E40="TCP", OR(E40="DCP", E40="BCP")), 'I8 Demand Data'!C14="12 CP"), 'E4 TB Allocation Details'!E40 &amp; 12, "")))</f>
        <v>DCP4</v>
      </c>
      <c r="O40" s="1499" t="str">
        <f>IF(AND(OR(E40="DNCP", OR(E40="SNCP", E40="PNCP")), 'I8 Demand Data'!C15="1 NCP"), E40 &amp; 1, IF(AND(OR(E40="DNCP", OR(E40="SNCP", E40="PNCP")), 'I8 Demand Data'!C15="4 NCP"), E40 &amp; 4, IF(AND(OR(E40="DNCP", OR(E40="SNCP", E40="PNCP")), 'I8 Demand Data'!C15="12 NCP"), E40 &amp; 12, "")))</f>
        <v/>
      </c>
      <c r="P40" s="1499" t="str">
        <f t="shared" si="3"/>
        <v/>
      </c>
      <c r="Q40" s="1499" t="str">
        <f t="shared" si="4"/>
        <v>DCP4</v>
      </c>
      <c r="R40" s="706"/>
      <c r="S40" s="706"/>
      <c r="T40" s="706"/>
    </row>
    <row r="41" spans="1:20" s="1489" customFormat="1" ht="25.5">
      <c r="A41" s="1494">
        <v>1830</v>
      </c>
      <c r="B41" s="1494" t="s">
        <v>89</v>
      </c>
      <c r="C41" s="1494"/>
      <c r="D41" s="1500" t="s">
        <v>785</v>
      </c>
      <c r="E41" s="1501" t="s">
        <v>783</v>
      </c>
      <c r="F41" s="1520" t="str">
        <f t="shared" si="1"/>
        <v/>
      </c>
      <c r="G41" s="1521"/>
      <c r="H41" s="1522"/>
      <c r="I41" s="1503" t="str">
        <f t="shared" si="2"/>
        <v/>
      </c>
      <c r="J41" s="1503" t="str">
        <f t="shared" si="0"/>
        <v/>
      </c>
      <c r="K41" s="1503"/>
      <c r="L41" s="1503"/>
      <c r="M41" s="1496"/>
      <c r="N41" s="1505" t="str">
        <f>IF(AND(OR(E41="TCP", OR(E41="DCP", E41="BCP")), 'I8 Demand Data'!C14="1 CP"), 'E4 TB Allocation Details'!E41 &amp; 1, IF(AND(OR(E41="TCP", OR(E41="DCP", E41="BCP")), 'I8 Demand Data'!C14="4 CP"), 'E4 TB Allocation Details'!E41 &amp; 4, IF(AND(OR(E41="TCP", OR(E41="DCP", E41="BCP")), 'I8 Demand Data'!C14="12 CP"), 'E4 TB Allocation Details'!E41 &amp; 12, "")))</f>
        <v/>
      </c>
      <c r="O41" s="1505" t="str">
        <f>IF(AND(OR(E41="DNCP", OR(E41="SNCP", E41="PNCP")), 'I8 Demand Data'!C15="1 NCP"), E41 &amp; 1, IF(AND(OR(E41="DNCP", OR(E41="SNCP", E41="PNCP")), 'I8 Demand Data'!C15="4 NCP"), E41 &amp; 4, IF(AND(OR(E41="DNCP", OR(E41="SNCP", E41="PNCP")), 'I8 Demand Data'!C15="12 NCP"), E41 &amp; 12, "")))</f>
        <v/>
      </c>
      <c r="P41" s="1505" t="str">
        <f t="shared" si="3"/>
        <v/>
      </c>
      <c r="Q41" s="1505" t="str">
        <f t="shared" si="4"/>
        <v/>
      </c>
      <c r="R41" s="706"/>
      <c r="S41" s="706"/>
      <c r="T41" s="706"/>
    </row>
    <row r="42" spans="1:20" s="1489" customFormat="1" ht="38.25">
      <c r="A42" s="1495" t="s">
        <v>831</v>
      </c>
      <c r="B42" s="1495" t="s">
        <v>367</v>
      </c>
      <c r="C42" s="1495"/>
      <c r="D42" s="373" t="s">
        <v>785</v>
      </c>
      <c r="E42" s="1506" t="s">
        <v>1430</v>
      </c>
      <c r="F42" s="1517" t="str">
        <f t="shared" si="1"/>
        <v>BCP4</v>
      </c>
      <c r="G42" s="1518"/>
      <c r="H42" s="1519"/>
      <c r="I42" s="1507" t="str">
        <f t="shared" si="2"/>
        <v>BCP4</v>
      </c>
      <c r="J42" s="1507" t="str">
        <f t="shared" si="0"/>
        <v/>
      </c>
      <c r="K42" s="1507"/>
      <c r="L42" s="1507"/>
      <c r="M42" s="1496"/>
      <c r="N42" s="1499" t="str">
        <f>IF(AND(OR(E42="TCP", OR(E42="DCP", E42="BCP")), 'I8 Demand Data'!C14="1 CP"), 'E4 TB Allocation Details'!E42 &amp; 1, IF(AND(OR(E42="TCP", OR(E42="DCP", E42="BCP")), 'I8 Demand Data'!C14="4 CP"), 'E4 TB Allocation Details'!E42 &amp; 4, IF(AND(OR(E42="TCP", OR(E42="DCP", E42="BCP")), 'I8 Demand Data'!C14="12 CP"), 'E4 TB Allocation Details'!E42 &amp; 12, "")))</f>
        <v>BCP4</v>
      </c>
      <c r="O42" s="1499" t="str">
        <f>IF(AND(OR(E42="DNCP", OR(E42="SNCP", E42="PNCP")), 'I8 Demand Data'!C15="1 NCP"), E42 &amp; 1, IF(AND(OR(E42="DNCP", OR(E42="SNCP", E42="PNCP")), 'I8 Demand Data'!C15="4 NCP"), E42 &amp; 4, IF(AND(OR(E42="DNCP", OR(E42="SNCP", E42="PNCP")), 'I8 Demand Data'!C15="12 NCP"), E42 &amp; 12, "")))</f>
        <v/>
      </c>
      <c r="P42" s="1499" t="str">
        <f t="shared" si="3"/>
        <v/>
      </c>
      <c r="Q42" s="1499" t="str">
        <f t="shared" si="4"/>
        <v>BCP4</v>
      </c>
      <c r="R42" s="706"/>
      <c r="S42" s="706"/>
      <c r="T42" s="706"/>
    </row>
    <row r="43" spans="1:20" s="1489" customFormat="1" ht="25.5">
      <c r="A43" s="1494" t="s">
        <v>832</v>
      </c>
      <c r="B43" s="1494" t="s">
        <v>368</v>
      </c>
      <c r="C43" s="1494"/>
      <c r="D43" s="1500" t="s">
        <v>785</v>
      </c>
      <c r="E43" s="1501" t="s">
        <v>705</v>
      </c>
      <c r="F43" s="1520" t="str">
        <f t="shared" si="1"/>
        <v>PNCP4</v>
      </c>
      <c r="G43" s="1521" t="s">
        <v>709</v>
      </c>
      <c r="H43" s="1522" t="s">
        <v>307</v>
      </c>
      <c r="I43" s="1503" t="str">
        <f t="shared" si="2"/>
        <v>PNCP4</v>
      </c>
      <c r="J43" s="1503" t="str">
        <f t="shared" si="0"/>
        <v>CCP</v>
      </c>
      <c r="K43" s="1503"/>
      <c r="L43" s="1503"/>
      <c r="M43" s="1496"/>
      <c r="N43" s="1505" t="str">
        <f>IF(AND(OR(E43="TCP", OR(E43="DCP", E43="BCP")), 'I8 Demand Data'!C14="1 CP"), 'E4 TB Allocation Details'!E43 &amp; 1, IF(AND(OR(E43="TCP", OR(E43="DCP", E43="BCP")), 'I8 Demand Data'!C14="4 CP"), 'E4 TB Allocation Details'!E43 &amp; 4, IF(AND(OR(E43="TCP", OR(E43="DCP", E43="BCP")), 'I8 Demand Data'!C14="12 CP"), 'E4 TB Allocation Details'!E43 &amp; 12, "")))</f>
        <v/>
      </c>
      <c r="O43" s="1505" t="str">
        <f>IF(AND(OR(E43="DNCP", OR(E43="SNCP", E43="PNCP")), 'I8 Demand Data'!C15="1 NCP"), E43 &amp; 1, IF(AND(OR(E43="DNCP", OR(E43="SNCP", E43="PNCP")), 'I8 Demand Data'!C15="4 NCP"), E43 &amp; 4, IF(AND(OR(E43="DNCP", OR(E43="SNCP", E43="PNCP")), 'I8 Demand Data'!C15="12 NCP"), E43 &amp; 12, "")))</f>
        <v>PNCP4</v>
      </c>
      <c r="P43" s="1505" t="str">
        <f t="shared" si="3"/>
        <v/>
      </c>
      <c r="Q43" s="1505" t="str">
        <f>IF(AND(N43="",O43=""),P43,IF(AND(O43="",P43=""),N43,O43))</f>
        <v>PNCP4</v>
      </c>
      <c r="R43" s="706"/>
      <c r="S43" s="706"/>
      <c r="T43" s="706"/>
    </row>
    <row r="44" spans="1:20" s="1489" customFormat="1" ht="25.5">
      <c r="A44" s="1495" t="s">
        <v>833</v>
      </c>
      <c r="B44" s="1495" t="s">
        <v>391</v>
      </c>
      <c r="C44" s="1495"/>
      <c r="D44" s="373" t="s">
        <v>785</v>
      </c>
      <c r="E44" s="1506" t="s">
        <v>706</v>
      </c>
      <c r="F44" s="1517" t="str">
        <f t="shared" si="1"/>
        <v>SNCP4</v>
      </c>
      <c r="G44" s="1518" t="s">
        <v>708</v>
      </c>
      <c r="H44" s="1519" t="s">
        <v>307</v>
      </c>
      <c r="I44" s="1507" t="str">
        <f t="shared" si="2"/>
        <v>SNCP4</v>
      </c>
      <c r="J44" s="1507" t="str">
        <f t="shared" si="0"/>
        <v>CCS</v>
      </c>
      <c r="K44" s="1507"/>
      <c r="L44" s="1507"/>
      <c r="M44" s="1496"/>
      <c r="N44" s="1499" t="str">
        <f>IF(AND(OR(E44="TCP", OR(E44="DCP", E44="BCP")), 'I8 Demand Data'!C14="1 CP"), 'E4 TB Allocation Details'!E44 &amp; 1, IF(AND(OR(E44="TCP", OR(E44="DCP", E44="BCP")), 'I8 Demand Data'!C14="4 CP"), 'E4 TB Allocation Details'!E44 &amp; 4, IF(AND(OR(E44="TCP", OR(E44="DCP", E44="BCP")), 'I8 Demand Data'!C14="12 CP"), 'E4 TB Allocation Details'!E44 &amp; 12, "")))</f>
        <v/>
      </c>
      <c r="O44" s="1499" t="str">
        <f>IF(AND(OR(E44="DNCP", OR(E44="SNCP", E44="PNCP")), 'I8 Demand Data'!C15="1 NCP"), E44 &amp; 1, IF(AND(OR(E44="DNCP", OR(E44="SNCP", E44="PNCP")), 'I8 Demand Data'!C15="4 NCP"), E44 &amp; 4, IF(AND(OR(E44="DNCP", OR(E44="SNCP", E44="PNCP")), 'I8 Demand Data'!C15="12 NCP"), E44 &amp; 12, "")))</f>
        <v>SNCP4</v>
      </c>
      <c r="P44" s="1499" t="str">
        <f t="shared" si="3"/>
        <v/>
      </c>
      <c r="Q44" s="1499" t="str">
        <f t="shared" si="4"/>
        <v>SNCP4</v>
      </c>
      <c r="R44" s="706"/>
      <c r="S44" s="706"/>
      <c r="T44" s="706"/>
    </row>
    <row r="45" spans="1:20" s="1489" customFormat="1" ht="25.5">
      <c r="A45" s="1494">
        <v>1835</v>
      </c>
      <c r="B45" s="1494" t="s">
        <v>75</v>
      </c>
      <c r="C45" s="1494"/>
      <c r="D45" s="1500" t="s">
        <v>785</v>
      </c>
      <c r="E45" s="1501" t="s">
        <v>783</v>
      </c>
      <c r="F45" s="1520" t="str">
        <f t="shared" si="1"/>
        <v/>
      </c>
      <c r="G45" s="1521"/>
      <c r="H45" s="1522"/>
      <c r="I45" s="1503" t="str">
        <f t="shared" si="2"/>
        <v/>
      </c>
      <c r="J45" s="1503" t="str">
        <f t="shared" si="0"/>
        <v/>
      </c>
      <c r="K45" s="1503"/>
      <c r="L45" s="1503"/>
      <c r="M45" s="1496"/>
      <c r="N45" s="1505" t="str">
        <f>IF(AND(OR(E45="TCP", OR(E45="DCP", E45="BCP")), 'I8 Demand Data'!C14="1 CP"), 'E4 TB Allocation Details'!E45 &amp; 1, IF(AND(OR(E45="TCP", OR(E45="DCP", E45="BCP")), 'I8 Demand Data'!C14="4 CP"), 'E4 TB Allocation Details'!E45 &amp; 4, IF(AND(OR(E45="TCP", OR(E45="DCP", E45="BCP")), 'I8 Demand Data'!C14="12 CP"), 'E4 TB Allocation Details'!E45 &amp; 12, "")))</f>
        <v/>
      </c>
      <c r="O45" s="1505" t="str">
        <f>IF(AND(OR(E45="DNCP", OR(E45="SNCP", E45="PNCP")), 'I8 Demand Data'!C15="1 NCP"), E45 &amp; 1, IF(AND(OR(E45="DNCP", OR(E45="SNCP", E45="PNCP")), 'I8 Demand Data'!C15="4 NCP"), E45 &amp; 4, IF(AND(OR(E45="DNCP", OR(E45="SNCP", E45="PNCP")), 'I8 Demand Data'!C15="12 NCP"), E45 &amp; 12, "")))</f>
        <v/>
      </c>
      <c r="P45" s="1505" t="str">
        <f t="shared" si="3"/>
        <v/>
      </c>
      <c r="Q45" s="1505" t="str">
        <f t="shared" si="4"/>
        <v/>
      </c>
      <c r="R45" s="706"/>
      <c r="S45" s="706"/>
      <c r="T45" s="706"/>
    </row>
    <row r="46" spans="1:20" s="1489" customFormat="1" ht="38.25">
      <c r="A46" s="1495" t="s">
        <v>834</v>
      </c>
      <c r="B46" s="1495" t="s">
        <v>392</v>
      </c>
      <c r="C46" s="1495"/>
      <c r="D46" s="373" t="s">
        <v>785</v>
      </c>
      <c r="E46" s="1506" t="s">
        <v>1430</v>
      </c>
      <c r="F46" s="1517" t="str">
        <f t="shared" si="1"/>
        <v>BCP4</v>
      </c>
      <c r="G46" s="1518" t="s">
        <v>331</v>
      </c>
      <c r="H46" s="1519" t="s">
        <v>331</v>
      </c>
      <c r="I46" s="1507" t="str">
        <f t="shared" si="2"/>
        <v>BCP4</v>
      </c>
      <c r="J46" s="1507" t="str">
        <f t="shared" si="0"/>
        <v xml:space="preserve"> </v>
      </c>
      <c r="K46" s="1507"/>
      <c r="L46" s="1507"/>
      <c r="M46" s="1496"/>
      <c r="N46" s="1499" t="str">
        <f>IF(AND(OR(E46="TCP", OR(E46="DCP", E46="BCP")), 'I8 Demand Data'!C14="1 CP"), 'E4 TB Allocation Details'!E46 &amp; 1, IF(AND(OR(E46="TCP", OR(E46="DCP", E46="BCP")), 'I8 Demand Data'!C14="4 CP"), 'E4 TB Allocation Details'!E46 &amp; 4, IF(AND(OR(E46="TCP", OR(E46="DCP", E46="BCP")), 'I8 Demand Data'!C14="12 CP"), 'E4 TB Allocation Details'!E46 &amp; 12, "")))</f>
        <v>BCP4</v>
      </c>
      <c r="O46" s="1499" t="str">
        <f>IF(AND(OR(E46="DNCP", OR(E46="SNCP", E46="PNCP")), 'I8 Demand Data'!C15="1 NCP"), E46 &amp; 1, IF(AND(OR(E46="DNCP", OR(E46="SNCP", E46="PNCP")), 'I8 Demand Data'!C15="4 NCP"), E46 &amp; 4, IF(AND(OR(E46="DNCP", OR(E46="SNCP", E46="PNCP")), 'I8 Demand Data'!C15="12 NCP"), E46 &amp; 12, "")))</f>
        <v/>
      </c>
      <c r="P46" s="1499" t="str">
        <f t="shared" si="3"/>
        <v/>
      </c>
      <c r="Q46" s="1499" t="str">
        <f t="shared" si="4"/>
        <v>BCP4</v>
      </c>
      <c r="R46" s="706"/>
      <c r="S46" s="706"/>
      <c r="T46" s="706"/>
    </row>
    <row r="47" spans="1:20" s="1489" customFormat="1" ht="25.5">
      <c r="A47" s="1494" t="s">
        <v>835</v>
      </c>
      <c r="B47" s="1494" t="s">
        <v>393</v>
      </c>
      <c r="C47" s="1494"/>
      <c r="D47" s="1500" t="s">
        <v>785</v>
      </c>
      <c r="E47" s="1501" t="s">
        <v>705</v>
      </c>
      <c r="F47" s="1520" t="str">
        <f t="shared" si="1"/>
        <v>PNCP4</v>
      </c>
      <c r="G47" s="1521" t="s">
        <v>709</v>
      </c>
      <c r="H47" s="1522" t="s">
        <v>307</v>
      </c>
      <c r="I47" s="1503" t="str">
        <f t="shared" si="2"/>
        <v>PNCP4</v>
      </c>
      <c r="J47" s="1503" t="str">
        <f t="shared" si="0"/>
        <v>CCP</v>
      </c>
      <c r="K47" s="1503"/>
      <c r="L47" s="1503"/>
      <c r="M47" s="1496"/>
      <c r="N47" s="1505" t="str">
        <f>IF(AND(OR(E47="TCP", OR(E47="DCP", E47="BCP")), 'I8 Demand Data'!C14="1 CP"), 'E4 TB Allocation Details'!E47 &amp; 1, IF(AND(OR(E47="TCP", OR(E47="DCP", E47="BCP")), 'I8 Demand Data'!C14="4 CP"), 'E4 TB Allocation Details'!E47 &amp; 4, IF(AND(OR(E47="TCP", OR(E47="DCP", E47="BCP")), 'I8 Demand Data'!C14="12 CP"), 'E4 TB Allocation Details'!E47 &amp; 12, "")))</f>
        <v/>
      </c>
      <c r="O47" s="1505" t="str">
        <f>IF(AND(OR(E47="DNCP", OR(E47="SNCP", E47="PNCP")), 'I8 Demand Data'!C15="1 NCP"), E47 &amp; 1, IF(AND(OR(E47="DNCP", OR(E47="SNCP", E47="PNCP")), 'I8 Demand Data'!C15="4 NCP"), E47 &amp; 4, IF(AND(OR(E47="DNCP", OR(E47="SNCP", E47="PNCP")), 'I8 Demand Data'!C15="12 NCP"), E47 &amp; 12, "")))</f>
        <v>PNCP4</v>
      </c>
      <c r="P47" s="1505" t="str">
        <f t="shared" si="3"/>
        <v/>
      </c>
      <c r="Q47" s="1505" t="str">
        <f t="shared" si="4"/>
        <v>PNCP4</v>
      </c>
      <c r="R47" s="706"/>
      <c r="S47" s="706"/>
      <c r="T47" s="706"/>
    </row>
    <row r="48" spans="1:20" s="1489" customFormat="1" ht="25.5">
      <c r="A48" s="1495" t="s">
        <v>836</v>
      </c>
      <c r="B48" s="1495" t="s">
        <v>394</v>
      </c>
      <c r="C48" s="1495"/>
      <c r="D48" s="373" t="s">
        <v>785</v>
      </c>
      <c r="E48" s="1506" t="s">
        <v>706</v>
      </c>
      <c r="F48" s="1517" t="str">
        <f t="shared" si="1"/>
        <v>SNCP4</v>
      </c>
      <c r="G48" s="1518" t="s">
        <v>708</v>
      </c>
      <c r="H48" s="1519" t="s">
        <v>307</v>
      </c>
      <c r="I48" s="1507" t="str">
        <f t="shared" ref="I48:I59" si="5">IF(ISERROR(F48), "", (F48))</f>
        <v>SNCP4</v>
      </c>
      <c r="J48" s="1507" t="str">
        <f t="shared" ref="J48:J82" si="6">IF(ISBLANK(G48), "", (G48))</f>
        <v>CCS</v>
      </c>
      <c r="K48" s="1507"/>
      <c r="L48" s="1507"/>
      <c r="M48" s="1496"/>
      <c r="N48" s="1499" t="str">
        <f>IF(AND(OR(E48="TCP", OR(E48="DCP", E48="BCP")), 'I8 Demand Data'!C14="1 CP"), 'E4 TB Allocation Details'!E48 &amp; 1, IF(AND(OR(E48="TCP", OR(E48="DCP", E48="BCP")), 'I8 Demand Data'!C14="4 CP"), 'E4 TB Allocation Details'!E48 &amp; 4, IF(AND(OR(E48="TCP", OR(E48="DCP", E48="BCP")), 'I8 Demand Data'!C14="12 CP"), 'E4 TB Allocation Details'!E48 &amp; 12, "")))</f>
        <v/>
      </c>
      <c r="O48" s="1499" t="str">
        <f>IF(AND(OR(E48="DNCP", OR(E48="SNCP", E48="PNCP")), 'I8 Demand Data'!C15="1 NCP"), E48 &amp; 1, IF(AND(OR(E48="DNCP", OR(E48="SNCP", E48="PNCP")), 'I8 Demand Data'!C15="4 NCP"), E48 &amp; 4, IF(AND(OR(E48="DNCP", OR(E48="SNCP", E48="PNCP")), 'I8 Demand Data'!C15="12 NCP"), E48 &amp; 12, "")))</f>
        <v>SNCP4</v>
      </c>
      <c r="P48" s="1499" t="str">
        <f t="shared" si="3"/>
        <v/>
      </c>
      <c r="Q48" s="1499" t="str">
        <f t="shared" si="4"/>
        <v>SNCP4</v>
      </c>
      <c r="R48" s="706"/>
      <c r="S48" s="706"/>
      <c r="T48" s="706"/>
    </row>
    <row r="49" spans="1:20" s="1489" customFormat="1" ht="12.75">
      <c r="A49" s="1494">
        <v>1840</v>
      </c>
      <c r="B49" s="1494" t="s">
        <v>76</v>
      </c>
      <c r="C49" s="1494"/>
      <c r="D49" s="1500" t="s">
        <v>785</v>
      </c>
      <c r="E49" s="1501" t="s">
        <v>783</v>
      </c>
      <c r="F49" s="1520" t="str">
        <f t="shared" si="1"/>
        <v/>
      </c>
      <c r="G49" s="1521"/>
      <c r="H49" s="1522"/>
      <c r="I49" s="1503" t="str">
        <f t="shared" si="5"/>
        <v/>
      </c>
      <c r="J49" s="1503" t="str">
        <f t="shared" si="6"/>
        <v/>
      </c>
      <c r="K49" s="1503"/>
      <c r="L49" s="1503"/>
      <c r="M49" s="1496"/>
      <c r="N49" s="1505" t="str">
        <f>IF(AND(OR(E49="TCP", OR(E49="DCP", E49="BCP")), 'I8 Demand Data'!C14="1 CP"), 'E4 TB Allocation Details'!E49 &amp; 1, IF(AND(OR(E49="TCP", OR(E49="DCP", E49="BCP")), 'I8 Demand Data'!C14="4 CP"), 'E4 TB Allocation Details'!E49 &amp; 4, IF(AND(OR(E49="TCP", OR(E49="DCP", E49="BCP")), 'I8 Demand Data'!C14="12 CP"), 'E4 TB Allocation Details'!E49 &amp; 12, "")))</f>
        <v/>
      </c>
      <c r="O49" s="1505" t="str">
        <f>IF(AND(OR(E49="DNCP", OR(E49="SNCP", E49="PNCP")), 'I8 Demand Data'!C15="1 NCP"), E49 &amp; 1, IF(AND(OR(E49="DNCP", OR(E49="SNCP", E49="PNCP")), 'I8 Demand Data'!C15="4 NCP"), E49 &amp; 4, IF(AND(OR(E49="DNCP", OR(E49="SNCP", E49="PNCP")), 'I8 Demand Data'!C15="12 NCP"), E49 &amp; 12, "")))</f>
        <v/>
      </c>
      <c r="P49" s="1505" t="str">
        <f t="shared" si="3"/>
        <v/>
      </c>
      <c r="Q49" s="1505" t="str">
        <f t="shared" si="4"/>
        <v/>
      </c>
      <c r="R49" s="706"/>
      <c r="S49" s="706"/>
      <c r="T49" s="706"/>
    </row>
    <row r="50" spans="1:20" s="1489" customFormat="1" ht="25.5">
      <c r="A50" s="1495" t="s">
        <v>837</v>
      </c>
      <c r="B50" s="1495" t="s">
        <v>395</v>
      </c>
      <c r="C50" s="1495" t="s">
        <v>1589</v>
      </c>
      <c r="D50" s="373" t="s">
        <v>785</v>
      </c>
      <c r="E50" s="1506" t="s">
        <v>1430</v>
      </c>
      <c r="F50" s="1517" t="str">
        <f t="shared" si="1"/>
        <v>BCP4</v>
      </c>
      <c r="G50" s="1518"/>
      <c r="H50" s="1519"/>
      <c r="I50" s="1507" t="str">
        <f t="shared" si="5"/>
        <v>BCP4</v>
      </c>
      <c r="J50" s="1507" t="str">
        <f t="shared" si="6"/>
        <v/>
      </c>
      <c r="K50" s="1507"/>
      <c r="L50" s="1507"/>
      <c r="M50" s="1496"/>
      <c r="N50" s="1499" t="str">
        <f>IF(AND(OR(E50="TCP", OR(E50="DCP", E50="BCP")), 'I8 Demand Data'!C14="1 CP"), 'E4 TB Allocation Details'!E50 &amp; 1, IF(AND(OR(E50="TCP", OR(E50="DCP", E50="BCP")), 'I8 Demand Data'!C14="4 CP"), 'E4 TB Allocation Details'!E50 &amp; 4, IF(AND(OR(E50="TCP", OR(E50="DCP", E50="BCP")), 'I8 Demand Data'!C14="12 CP"), 'E4 TB Allocation Details'!E50 &amp; 12, "")))</f>
        <v>BCP4</v>
      </c>
      <c r="O50" s="1499" t="str">
        <f>IF(AND(OR(E50="DNCP", OR(E50="SNCP", E50="PNCP")), 'I8 Demand Data'!C15="1 NCP"), E50 &amp; 1, IF(AND(OR(E50="DNCP", OR(E50="SNCP", E50="PNCP")), 'I8 Demand Data'!C15="4 NCP"), E50 &amp; 4, IF(AND(OR(E50="DNCP", OR(E50="SNCP", E50="PNCP")), 'I8 Demand Data'!C15="12 NCP"), E50 &amp; 12, "")))</f>
        <v/>
      </c>
      <c r="P50" s="1499" t="str">
        <f t="shared" si="3"/>
        <v/>
      </c>
      <c r="Q50" s="1499" t="str">
        <f t="shared" si="4"/>
        <v>BCP4</v>
      </c>
      <c r="R50" s="706"/>
      <c r="S50" s="706"/>
      <c r="T50" s="706"/>
    </row>
    <row r="51" spans="1:20" s="1489" customFormat="1" ht="25.5">
      <c r="A51" s="1494" t="s">
        <v>838</v>
      </c>
      <c r="B51" s="1494" t="s">
        <v>396</v>
      </c>
      <c r="C51" s="1494" t="s">
        <v>1589</v>
      </c>
      <c r="D51" s="1500" t="s">
        <v>785</v>
      </c>
      <c r="E51" s="1501" t="s">
        <v>705</v>
      </c>
      <c r="F51" s="1520" t="str">
        <f t="shared" si="1"/>
        <v>PNCP4</v>
      </c>
      <c r="G51" s="1521" t="s">
        <v>709</v>
      </c>
      <c r="H51" s="1522" t="s">
        <v>307</v>
      </c>
      <c r="I51" s="1503" t="str">
        <f t="shared" si="5"/>
        <v>PNCP4</v>
      </c>
      <c r="J51" s="1503" t="str">
        <f t="shared" si="6"/>
        <v>CCP</v>
      </c>
      <c r="K51" s="1503"/>
      <c r="L51" s="1503"/>
      <c r="M51" s="1496"/>
      <c r="N51" s="1505" t="str">
        <f>IF(AND(OR(E51="TCP", OR(E51="DCP", E51="BCP")), 'I8 Demand Data'!C14="1 CP"), 'E4 TB Allocation Details'!E51 &amp; 1, IF(AND(OR(E51="TCP", OR(E51="DCP", E51="BCP")), 'I8 Demand Data'!C14="4 CP"), 'E4 TB Allocation Details'!E51 &amp; 4, IF(AND(OR(E51="TCP", OR(E51="DCP", E51="BCP")), 'I8 Demand Data'!C14="12 CP"), 'E4 TB Allocation Details'!E51 &amp; 12, "")))</f>
        <v/>
      </c>
      <c r="O51" s="1505" t="str">
        <f>IF(AND(OR(E51="DNCP", OR(E51="SNCP", E51="PNCP")), 'I8 Demand Data'!C15="1 NCP"), E51 &amp; 1, IF(AND(OR(E51="DNCP", OR(E51="SNCP", E51="PNCP")), 'I8 Demand Data'!C15="4 NCP"), E51 &amp; 4, IF(AND(OR(E51="DNCP", OR(E51="SNCP", E51="PNCP")), 'I8 Demand Data'!C15="12 NCP"), E51 &amp; 12, "")))</f>
        <v>PNCP4</v>
      </c>
      <c r="P51" s="1505" t="str">
        <f t="shared" si="3"/>
        <v/>
      </c>
      <c r="Q51" s="1505" t="str">
        <f t="shared" si="4"/>
        <v>PNCP4</v>
      </c>
      <c r="R51" s="706"/>
      <c r="S51" s="706"/>
      <c r="T51" s="706"/>
    </row>
    <row r="52" spans="1:20" s="1489" customFormat="1" ht="25.5">
      <c r="A52" s="1495" t="s">
        <v>839</v>
      </c>
      <c r="B52" s="1495" t="s">
        <v>397</v>
      </c>
      <c r="C52" s="1495" t="s">
        <v>1589</v>
      </c>
      <c r="D52" s="373" t="s">
        <v>785</v>
      </c>
      <c r="E52" s="1506" t="s">
        <v>706</v>
      </c>
      <c r="F52" s="1517" t="str">
        <f t="shared" si="1"/>
        <v>SNCP4</v>
      </c>
      <c r="G52" s="1518" t="s">
        <v>708</v>
      </c>
      <c r="H52" s="1519" t="s">
        <v>307</v>
      </c>
      <c r="I52" s="1507" t="str">
        <f t="shared" si="5"/>
        <v>SNCP4</v>
      </c>
      <c r="J52" s="1507" t="str">
        <f t="shared" si="6"/>
        <v>CCS</v>
      </c>
      <c r="K52" s="1507"/>
      <c r="L52" s="1507"/>
      <c r="M52" s="1496"/>
      <c r="N52" s="1499" t="str">
        <f>IF(AND(OR(E52="TCP", OR(E52="DCP", E52="BCP")), 'I8 Demand Data'!C14="1 CP"), 'E4 TB Allocation Details'!E52 &amp; 1, IF(AND(OR(E52="TCP", OR(E52="DCP", E52="BCP")), 'I8 Demand Data'!C14="4 CP"), 'E4 TB Allocation Details'!E52 &amp; 4, IF(AND(OR(E52="TCP", OR(E52="DCP", E52="BCP")), 'I8 Demand Data'!C14="12 CP"), 'E4 TB Allocation Details'!E52 &amp; 12, "")))</f>
        <v/>
      </c>
      <c r="O52" s="1499" t="str">
        <f>IF(AND(OR(E52="DNCP", OR(E52="SNCP", E52="PNCP")), 'I8 Demand Data'!C15="1 NCP"), E52 &amp; 1, IF(AND(OR(E52="DNCP", OR(E52="SNCP", E52="PNCP")), 'I8 Demand Data'!C15="4 NCP"), E52 &amp; 4, IF(AND(OR(E52="DNCP", OR(E52="SNCP", E52="PNCP")), 'I8 Demand Data'!C15="12 NCP"), E52 &amp; 12, "")))</f>
        <v>SNCP4</v>
      </c>
      <c r="P52" s="1499" t="str">
        <f t="shared" si="3"/>
        <v/>
      </c>
      <c r="Q52" s="1499" t="str">
        <f t="shared" si="4"/>
        <v>SNCP4</v>
      </c>
      <c r="R52" s="706"/>
      <c r="S52" s="706"/>
      <c r="T52" s="706"/>
    </row>
    <row r="53" spans="1:20" s="1489" customFormat="1" ht="25.5">
      <c r="A53" s="1494">
        <v>1845</v>
      </c>
      <c r="B53" s="1494" t="s">
        <v>84</v>
      </c>
      <c r="C53" s="1494" t="s">
        <v>1589</v>
      </c>
      <c r="D53" s="1500" t="s">
        <v>785</v>
      </c>
      <c r="E53" s="1501" t="s">
        <v>783</v>
      </c>
      <c r="F53" s="1520" t="str">
        <f t="shared" si="1"/>
        <v/>
      </c>
      <c r="G53" s="1521"/>
      <c r="H53" s="1522"/>
      <c r="I53" s="1503" t="str">
        <f t="shared" si="5"/>
        <v/>
      </c>
      <c r="J53" s="1503" t="str">
        <f t="shared" si="6"/>
        <v/>
      </c>
      <c r="K53" s="1503"/>
      <c r="L53" s="1503"/>
      <c r="M53" s="1496"/>
      <c r="N53" s="1505" t="str">
        <f>IF(AND(OR(E53="TCP", OR(E53="DCP", E53="BCP")), 'I8 Demand Data'!C14="1 CP"), 'E4 TB Allocation Details'!E53 &amp; 1, IF(AND(OR(E53="TCP", OR(E53="DCP", E53="BCP")), 'I8 Demand Data'!C14="4 CP"), 'E4 TB Allocation Details'!E53 &amp; 4, IF(AND(OR(E53="TCP", OR(E53="DCP", E53="BCP")), 'I8 Demand Data'!C14="12 CP"), 'E4 TB Allocation Details'!E53 &amp; 12, "")))</f>
        <v/>
      </c>
      <c r="O53" s="1505" t="str">
        <f>IF(AND(OR(E53="DNCP", OR(E53="SNCP", E53="PNCP")), 'I8 Demand Data'!C15="1 NCP"), E53 &amp; 1, IF(AND(OR(E53="DNCP", OR(E53="SNCP", E53="PNCP")), 'I8 Demand Data'!C15="4 NCP"), E53 &amp; 4, IF(AND(OR(E53="DNCP", OR(E53="SNCP", E53="PNCP")), 'I8 Demand Data'!C15="12 NCP"), E53 &amp; 12, "")))</f>
        <v/>
      </c>
      <c r="P53" s="1505" t="str">
        <f t="shared" si="3"/>
        <v/>
      </c>
      <c r="Q53" s="1505" t="str">
        <f t="shared" si="4"/>
        <v/>
      </c>
      <c r="R53" s="706"/>
      <c r="S53" s="706"/>
      <c r="T53" s="706"/>
    </row>
    <row r="54" spans="1:20" s="1489" customFormat="1" ht="38.25">
      <c r="A54" s="1495" t="s">
        <v>840</v>
      </c>
      <c r="B54" s="1495" t="s">
        <v>398</v>
      </c>
      <c r="C54" s="1495" t="s">
        <v>1590</v>
      </c>
      <c r="D54" s="373" t="s">
        <v>785</v>
      </c>
      <c r="E54" s="1506" t="s">
        <v>1430</v>
      </c>
      <c r="F54" s="1517" t="str">
        <f t="shared" si="1"/>
        <v>BCP4</v>
      </c>
      <c r="G54" s="1518" t="s">
        <v>331</v>
      </c>
      <c r="H54" s="1519" t="s">
        <v>331</v>
      </c>
      <c r="I54" s="1507" t="str">
        <f t="shared" si="5"/>
        <v>BCP4</v>
      </c>
      <c r="J54" s="1507" t="str">
        <f t="shared" si="6"/>
        <v xml:space="preserve"> </v>
      </c>
      <c r="K54" s="1507"/>
      <c r="L54" s="1507"/>
      <c r="M54" s="1496"/>
      <c r="N54" s="1499" t="str">
        <f>IF(AND(OR(E54="TCP", OR(E54="DCP", E54="BCP")), 'I8 Demand Data'!C14="1 CP"), 'E4 TB Allocation Details'!E54 &amp; 1, IF(AND(OR(E54="TCP", OR(E54="DCP", E54="BCP")), 'I8 Demand Data'!C14="4 CP"), 'E4 TB Allocation Details'!E54 &amp; 4, IF(AND(OR(E54="TCP", OR(E54="DCP", E54="BCP")), 'I8 Demand Data'!C14="12 CP"), 'E4 TB Allocation Details'!E54 &amp; 12, "")))</f>
        <v>BCP4</v>
      </c>
      <c r="O54" s="1499" t="str">
        <f>IF(AND(OR(E54="DNCP", OR(E54="SNCP", E54="PNCP")), 'I8 Demand Data'!C15="1 NCP"), E54 &amp; 1, IF(AND(OR(E54="DNCP", OR(E54="SNCP", E54="PNCP")), 'I8 Demand Data'!C15="4 NCP"), E54 &amp; 4, IF(AND(OR(E54="DNCP", OR(E54="SNCP", E54="PNCP")), 'I8 Demand Data'!C15="12 NCP"), E54 &amp; 12, "")))</f>
        <v/>
      </c>
      <c r="P54" s="1499" t="str">
        <f t="shared" si="3"/>
        <v/>
      </c>
      <c r="Q54" s="1499" t="str">
        <f t="shared" si="4"/>
        <v>BCP4</v>
      </c>
      <c r="R54" s="706"/>
      <c r="S54" s="706"/>
      <c r="T54" s="706"/>
    </row>
    <row r="55" spans="1:20" s="1489" customFormat="1" ht="25.5">
      <c r="A55" s="1494" t="s">
        <v>841</v>
      </c>
      <c r="B55" s="1494" t="s">
        <v>399</v>
      </c>
      <c r="C55" s="1494" t="s">
        <v>1591</v>
      </c>
      <c r="D55" s="1500" t="s">
        <v>785</v>
      </c>
      <c r="E55" s="1501" t="s">
        <v>705</v>
      </c>
      <c r="F55" s="1520" t="str">
        <f t="shared" si="1"/>
        <v>PNCP4</v>
      </c>
      <c r="G55" s="1521" t="s">
        <v>709</v>
      </c>
      <c r="H55" s="1522" t="s">
        <v>307</v>
      </c>
      <c r="I55" s="1503" t="str">
        <f t="shared" si="5"/>
        <v>PNCP4</v>
      </c>
      <c r="J55" s="1503" t="str">
        <f t="shared" si="6"/>
        <v>CCP</v>
      </c>
      <c r="K55" s="1503"/>
      <c r="L55" s="1503"/>
      <c r="M55" s="1496"/>
      <c r="N55" s="1505" t="str">
        <f>IF(AND(OR(E55="TCP", OR(E55="DCP", E55="BCP")), 'I8 Demand Data'!C14="1 CP"), 'E4 TB Allocation Details'!E55 &amp; 1, IF(AND(OR(E55="TCP", OR(E55="DCP", E55="BCP")), 'I8 Demand Data'!C14="4 CP"), 'E4 TB Allocation Details'!E55 &amp; 4, IF(AND(OR(E55="TCP", OR(E55="DCP", E55="BCP")), 'I8 Demand Data'!C14="12 CP"), 'E4 TB Allocation Details'!E55 &amp; 12, "")))</f>
        <v/>
      </c>
      <c r="O55" s="1505" t="str">
        <f>IF(AND(OR(E55="DNCP", OR(E55="SNCP", E55="PNCP")), 'I8 Demand Data'!C15="1 NCP"), E55 &amp; 1, IF(AND(OR(E55="DNCP", OR(E55="SNCP", E55="PNCP")), 'I8 Demand Data'!C15="4 NCP"), E55 &amp; 4, IF(AND(OR(E55="DNCP", OR(E55="SNCP", E55="PNCP")), 'I8 Demand Data'!C15="12 NCP"), E55 &amp; 12, "")))</f>
        <v>PNCP4</v>
      </c>
      <c r="P55" s="1505" t="str">
        <f t="shared" si="3"/>
        <v/>
      </c>
      <c r="Q55" s="1505" t="str">
        <f t="shared" si="4"/>
        <v>PNCP4</v>
      </c>
      <c r="R55" s="706"/>
      <c r="S55" s="706"/>
      <c r="T55" s="706"/>
    </row>
    <row r="56" spans="1:20" s="1489" customFormat="1" ht="25.5">
      <c r="A56" s="1495" t="s">
        <v>842</v>
      </c>
      <c r="B56" s="1495" t="s">
        <v>636</v>
      </c>
      <c r="C56" s="1495" t="s">
        <v>1586</v>
      </c>
      <c r="D56" s="373" t="s">
        <v>785</v>
      </c>
      <c r="E56" s="1506" t="s">
        <v>706</v>
      </c>
      <c r="F56" s="1517" t="str">
        <f t="shared" si="1"/>
        <v>SNCP4</v>
      </c>
      <c r="G56" s="1518" t="s">
        <v>708</v>
      </c>
      <c r="H56" s="1519" t="s">
        <v>307</v>
      </c>
      <c r="I56" s="1507" t="str">
        <f t="shared" si="5"/>
        <v>SNCP4</v>
      </c>
      <c r="J56" s="1507" t="str">
        <f t="shared" si="6"/>
        <v>CCS</v>
      </c>
      <c r="K56" s="1507"/>
      <c r="L56" s="1507"/>
      <c r="M56" s="1496"/>
      <c r="N56" s="1499" t="str">
        <f>IF(AND(OR(E56="TCP", OR(E56="DCP", E56="BCP")), 'I8 Demand Data'!C14="1 CP"), 'E4 TB Allocation Details'!E56 &amp; 1, IF(AND(OR(E56="TCP", OR(E56="DCP", E56="BCP")), 'I8 Demand Data'!C14="4 CP"), 'E4 TB Allocation Details'!E56 &amp; 4, IF(AND(OR(E56="TCP", OR(E56="DCP", E56="BCP")), 'I8 Demand Data'!C14="12 CP"), 'E4 TB Allocation Details'!E56 &amp; 12, "")))</f>
        <v/>
      </c>
      <c r="O56" s="1499" t="str">
        <f>IF(AND(OR(E56="DNCP", OR(E56="SNCP", E56="PNCP")), 'I8 Demand Data'!C15="1 NCP"), E56 &amp; 1, IF(AND(OR(E56="DNCP", OR(E56="SNCP", E56="PNCP")), 'I8 Demand Data'!C15="4 NCP"), E56 &amp; 4, IF(AND(OR(E56="DNCP", OR(E56="SNCP", E56="PNCP")), 'I8 Demand Data'!C15="12 NCP"), E56 &amp; 12, "")))</f>
        <v>SNCP4</v>
      </c>
      <c r="P56" s="1499" t="str">
        <f t="shared" si="3"/>
        <v/>
      </c>
      <c r="Q56" s="1499" t="str">
        <f t="shared" si="4"/>
        <v>SNCP4</v>
      </c>
      <c r="R56" s="706"/>
      <c r="S56" s="706"/>
      <c r="T56" s="706"/>
    </row>
    <row r="57" spans="1:20" s="1489" customFormat="1" ht="12.75">
      <c r="A57" s="1494">
        <v>1850</v>
      </c>
      <c r="B57" s="1494" t="s">
        <v>90</v>
      </c>
      <c r="C57" s="1494" t="s">
        <v>1588</v>
      </c>
      <c r="D57" s="1500" t="s">
        <v>785</v>
      </c>
      <c r="E57" s="1501" t="s">
        <v>1068</v>
      </c>
      <c r="F57" s="1520" t="str">
        <f t="shared" si="1"/>
        <v>LTNCP4</v>
      </c>
      <c r="G57" s="1521" t="s">
        <v>1063</v>
      </c>
      <c r="H57" s="1522" t="s">
        <v>307</v>
      </c>
      <c r="I57" s="1503" t="str">
        <f t="shared" si="5"/>
        <v>LTNCP4</v>
      </c>
      <c r="J57" s="1503" t="str">
        <f t="shared" si="6"/>
        <v>CCLT</v>
      </c>
      <c r="K57" s="1503"/>
      <c r="L57" s="1503"/>
      <c r="M57" s="1496"/>
      <c r="N57" s="1505" t="str">
        <f>IF(AND(OR(E57="TCP", OR(E57="DCP", E57="BCP")), 'I8 Demand Data'!C14="1 CP"), 'E4 TB Allocation Details'!E57 &amp; 1, IF(AND(OR(E57="TCP", OR(E57="DCP", E57="BCP")), 'I8 Demand Data'!C14="4 CP"), 'E4 TB Allocation Details'!E57 &amp; 4, IF(AND(OR(E57="TCP", OR(E57="DCP", E57="BCP")), 'I8 Demand Data'!C14="12 CP"), 'E4 TB Allocation Details'!E57 &amp; 12, "")))</f>
        <v/>
      </c>
      <c r="O57" s="1505" t="str">
        <f>IF(AND(OR(E57="DNCP", OR(E57="SNCP", E57="PNCP", E57="LTNCP")), 'I8 Demand Data'!C15="1 NCP"), E57 &amp; 1, IF(AND(OR(E57="DNCP", OR(E57="SNCP", E57="PNCP", E57="LTNCP")), 'I8 Demand Data'!C15="4 NCP"), E57 &amp; 4, IF(AND(OR(E57="DNCP", OR(E57="SNCP", E57="PNCP", E57="LTNCP")), 'I8 Demand Data'!C15="12 NCP"), E57 &amp; 12, "")))</f>
        <v>LTNCP4</v>
      </c>
      <c r="P57" s="1505" t="str">
        <f t="shared" ref="P57:P83" si="7">IF(ISBLANK(E57), "", IF(ISERROR(SEARCH("cp",E57)), E57, ""))</f>
        <v/>
      </c>
      <c r="Q57" s="1505" t="str">
        <f t="shared" si="4"/>
        <v>LTNCP4</v>
      </c>
      <c r="R57" s="706"/>
      <c r="S57" s="706"/>
      <c r="T57" s="706"/>
    </row>
    <row r="58" spans="1:20" s="1489" customFormat="1" ht="25.5">
      <c r="A58" s="1495">
        <v>1855</v>
      </c>
      <c r="B58" s="1495" t="s">
        <v>92</v>
      </c>
      <c r="C58" s="1495" t="s">
        <v>1582</v>
      </c>
      <c r="D58" s="373" t="s">
        <v>785</v>
      </c>
      <c r="E58" s="1506"/>
      <c r="F58" s="1517" t="str">
        <f t="shared" ref="F58:F67" si="8">IF(Q58="", "", Q58)</f>
        <v/>
      </c>
      <c r="G58" s="1518" t="s">
        <v>1284</v>
      </c>
      <c r="H58" s="1519"/>
      <c r="I58" s="1507" t="str">
        <f t="shared" si="5"/>
        <v/>
      </c>
      <c r="J58" s="1507" t="str">
        <f t="shared" si="6"/>
        <v>CWCS</v>
      </c>
      <c r="K58" s="1507"/>
      <c r="L58" s="1507"/>
      <c r="M58" s="1496"/>
      <c r="N58" s="1499" t="str">
        <f>IF(AND(OR(E58="TCP", OR(E58="DCP", E58="BCP")), 'I8 Demand Data'!C14="1 CP"), 'E4 TB Allocation Details'!E58 &amp; 1, IF(AND(OR(E58="TCP", OR(E58="DCP", E58="BCP")), 'I8 Demand Data'!C14="4 CP"), 'E4 TB Allocation Details'!E58 &amp; 4, IF(AND(OR(E58="TCP", OR(E58="DCP", E58="BCP")), 'I8 Demand Data'!C14="12 CP"), 'E4 TB Allocation Details'!E58 &amp; 12, "")))</f>
        <v/>
      </c>
      <c r="O58" s="1499" t="str">
        <f>IF(AND(OR(E58="DNCP", OR(E58="SNCP", E58="PNCP")), 'I8 Demand Data'!C15="1 NCP"), E58 &amp; 1, IF(AND(OR(E58="DNCP", OR(E58="SNCP", E58="PNCP")), 'I8 Demand Data'!C15="4 NCP"), E58 &amp; 4, IF(AND(OR(E58="DNCP", OR(E58="SNCP", E58="PNCP")), 'I8 Demand Data'!C15="12 NCP"), E58 &amp; 12, "")))</f>
        <v/>
      </c>
      <c r="P58" s="1499" t="str">
        <f t="shared" si="7"/>
        <v/>
      </c>
      <c r="Q58" s="1499" t="str">
        <f t="shared" si="4"/>
        <v/>
      </c>
      <c r="R58" s="706"/>
      <c r="S58" s="706"/>
      <c r="T58" s="706"/>
    </row>
    <row r="59" spans="1:20" s="1489" customFormat="1" ht="25.5">
      <c r="A59" s="1494">
        <v>1860</v>
      </c>
      <c r="B59" s="1494" t="s">
        <v>93</v>
      </c>
      <c r="C59" s="1494" t="s">
        <v>1582</v>
      </c>
      <c r="D59" s="1500" t="s">
        <v>785</v>
      </c>
      <c r="E59" s="1501"/>
      <c r="F59" s="1520" t="str">
        <f t="shared" si="8"/>
        <v/>
      </c>
      <c r="G59" s="1521" t="s">
        <v>780</v>
      </c>
      <c r="H59" s="1522"/>
      <c r="I59" s="1503" t="str">
        <f t="shared" si="5"/>
        <v/>
      </c>
      <c r="J59" s="1503" t="str">
        <f t="shared" si="6"/>
        <v>CWMC</v>
      </c>
      <c r="K59" s="1503"/>
      <c r="L59" s="1503"/>
      <c r="M59" s="1496"/>
      <c r="N59" s="1505" t="str">
        <f>IF(AND(OR(E59="TCP", OR(E59="DCP", E59="BCP")), 'I8 Demand Data'!C14="1 CP"), 'E4 TB Allocation Details'!E59 &amp; 1, IF(AND(OR(E59="TCP", OR(E59="DCP", E59="BCP")), 'I8 Demand Data'!C14="4 CP"), 'E4 TB Allocation Details'!E59 &amp; 4, IF(AND(OR(E59="TCP", OR(E59="DCP", E59="BCP")), 'I8 Demand Data'!C14="12 CP"), 'E4 TB Allocation Details'!E59 &amp; 12, "")))</f>
        <v/>
      </c>
      <c r="O59" s="1505" t="str">
        <f>IF(AND(OR(E59="DNCP", OR(E59="SNCP", E59="PNCP")), 'I8 Demand Data'!C15="1 NCP"), E59 &amp; 1, IF(AND(OR(E59="DNCP", OR(E59="SNCP", E59="PNCP")), 'I8 Demand Data'!C15="4 NCP"), E59 &amp; 4, IF(AND(OR(E59="DNCP", OR(E59="SNCP", E59="PNCP")), 'I8 Demand Data'!C15="12 NCP"), E59 &amp; 12, "")))</f>
        <v/>
      </c>
      <c r="P59" s="1505" t="str">
        <f t="shared" si="7"/>
        <v/>
      </c>
      <c r="Q59" s="1505" t="str">
        <f t="shared" si="4"/>
        <v/>
      </c>
      <c r="R59" s="706"/>
      <c r="S59" s="706"/>
      <c r="T59" s="706"/>
    </row>
    <row r="60" spans="1:20" s="1489" customFormat="1" ht="12.75">
      <c r="A60" s="1495"/>
      <c r="B60" s="1495"/>
      <c r="C60" s="1495"/>
      <c r="D60" s="373"/>
      <c r="E60" s="1506"/>
      <c r="F60" s="1517"/>
      <c r="G60" s="1521"/>
      <c r="H60" s="1519"/>
      <c r="I60" s="1507"/>
      <c r="J60" s="1503"/>
      <c r="K60" s="1507"/>
      <c r="L60" s="1507"/>
      <c r="M60" s="1496"/>
      <c r="N60" s="1499"/>
      <c r="O60" s="1499"/>
      <c r="P60" s="1499"/>
      <c r="Q60" s="1499"/>
      <c r="R60" s="706"/>
      <c r="S60" s="706"/>
      <c r="T60" s="706"/>
    </row>
    <row r="61" spans="1:20" s="1489" customFormat="1" ht="25.5">
      <c r="A61" s="1494">
        <v>1905</v>
      </c>
      <c r="B61" s="1494" t="s">
        <v>282</v>
      </c>
      <c r="C61" s="1494" t="s">
        <v>1589</v>
      </c>
      <c r="D61" s="1500" t="s">
        <v>931</v>
      </c>
      <c r="E61" s="1501"/>
      <c r="F61" s="1520" t="str">
        <f t="shared" si="8"/>
        <v/>
      </c>
      <c r="G61" s="1521"/>
      <c r="H61" s="1522"/>
      <c r="I61" s="1503"/>
      <c r="J61" s="1503" t="str">
        <f t="shared" si="6"/>
        <v/>
      </c>
      <c r="K61" s="1503" t="s">
        <v>5</v>
      </c>
      <c r="L61" s="1503"/>
      <c r="M61" s="1496"/>
      <c r="N61" s="1505" t="str">
        <f>IF(AND(OR(E61="TCP", OR(E61="DCP", E61="BCP")), 'I8 Demand Data'!C14="1 CP"), 'E4 TB Allocation Details'!E61 &amp; 1, IF(AND(OR(E61="TCP", OR(E61="DCP", E61="BCP")), 'I8 Demand Data'!C14="4 CP"), 'E4 TB Allocation Details'!E61 &amp; 4, IF(AND(OR(E61="TCP", OR(E61="DCP", E61="BCP")), 'I8 Demand Data'!C14="12 CP"), 'E4 TB Allocation Details'!E61 &amp; 12, "")))</f>
        <v/>
      </c>
      <c r="O61" s="1505" t="str">
        <f>IF(AND(OR(E61="DNCP", OR(E61="SNCP", E61="PNCP")), 'I8 Demand Data'!C15="1 NCP"), E61 &amp; 1, IF(AND(OR(E61="DNCP", OR(E61="SNCP", E61="PNCP")), 'I8 Demand Data'!C15="4 NCP"), E61 &amp; 4, IF(AND(OR(E61="DNCP", OR(E61="SNCP", E61="PNCP")), 'I8 Demand Data'!C15="12 NCP"), E61 &amp; 12, "")))</f>
        <v/>
      </c>
      <c r="P61" s="1505" t="str">
        <f t="shared" si="7"/>
        <v/>
      </c>
      <c r="Q61" s="1505" t="str">
        <f t="shared" si="4"/>
        <v/>
      </c>
      <c r="R61" s="706"/>
      <c r="S61" s="706"/>
      <c r="T61" s="706"/>
    </row>
    <row r="62" spans="1:20" s="1489" customFormat="1" ht="25.5">
      <c r="A62" s="1495">
        <v>1906</v>
      </c>
      <c r="B62" s="1495" t="s">
        <v>283</v>
      </c>
      <c r="C62" s="1495" t="s">
        <v>1589</v>
      </c>
      <c r="D62" s="373" t="s">
        <v>931</v>
      </c>
      <c r="E62" s="1506"/>
      <c r="F62" s="1517" t="str">
        <f t="shared" si="8"/>
        <v/>
      </c>
      <c r="G62" s="1518"/>
      <c r="H62" s="1519"/>
      <c r="I62" s="1507"/>
      <c r="J62" s="1507" t="str">
        <f t="shared" si="6"/>
        <v/>
      </c>
      <c r="K62" s="1507" t="s">
        <v>5</v>
      </c>
      <c r="L62" s="1507"/>
      <c r="M62" s="1496"/>
      <c r="N62" s="1499" t="str">
        <f>IF(AND(OR(E62="TCP", OR(E62="DCP", E62="BCP")), 'I8 Demand Data'!C14="1 CP"), 'E4 TB Allocation Details'!E62 &amp; 1, IF(AND(OR(E62="TCP", OR(E62="DCP", E62="BCP")), 'I8 Demand Data'!C14="4 CP"), 'E4 TB Allocation Details'!E62 &amp; 4, IF(AND(OR(E62="TCP", OR(E62="DCP", E62="BCP")), 'I8 Demand Data'!C14="12 CP"), 'E4 TB Allocation Details'!E62 &amp; 12, "")))</f>
        <v/>
      </c>
      <c r="O62" s="1499" t="str">
        <f>IF(AND(OR(E62="DNCP", OR(E62="SNCP", E62="PNCP")), 'I8 Demand Data'!C15="1 NCP"), E62 &amp; 1, IF(AND(OR(E62="DNCP", OR(E62="SNCP", E62="PNCP")), 'I8 Demand Data'!C15="4 NCP"), E62 &amp; 4, IF(AND(OR(E62="DNCP", OR(E62="SNCP", E62="PNCP")), 'I8 Demand Data'!C15="12 NCP"), E62 &amp; 12, "")))</f>
        <v/>
      </c>
      <c r="P62" s="1499" t="str">
        <f t="shared" si="7"/>
        <v/>
      </c>
      <c r="Q62" s="1499" t="str">
        <f t="shared" si="4"/>
        <v/>
      </c>
      <c r="R62" s="706"/>
      <c r="S62" s="706"/>
      <c r="T62" s="706"/>
    </row>
    <row r="63" spans="1:20" s="1489" customFormat="1" ht="12.75">
      <c r="A63" s="1494">
        <v>1908</v>
      </c>
      <c r="B63" s="1494" t="s">
        <v>284</v>
      </c>
      <c r="C63" s="1494" t="s">
        <v>537</v>
      </c>
      <c r="D63" s="1500" t="s">
        <v>931</v>
      </c>
      <c r="E63" s="1501"/>
      <c r="F63" s="1520" t="str">
        <f t="shared" si="8"/>
        <v/>
      </c>
      <c r="G63" s="1521"/>
      <c r="H63" s="1522"/>
      <c r="I63" s="1503"/>
      <c r="J63" s="1503" t="str">
        <f t="shared" si="6"/>
        <v/>
      </c>
      <c r="K63" s="1503" t="s">
        <v>5</v>
      </c>
      <c r="L63" s="1503"/>
      <c r="M63" s="1496"/>
      <c r="N63" s="1505" t="str">
        <f>IF(AND(OR(E63="TCP", OR(E63="DCP", E63="BCP")), 'I8 Demand Data'!C14="1 CP"), 'E4 TB Allocation Details'!E63 &amp; 1, IF(AND(OR(E63="TCP", OR(E63="DCP", E63="BCP")), 'I8 Demand Data'!C14="4 CP"), 'E4 TB Allocation Details'!E63 &amp; 4, IF(AND(OR(E63="TCP", OR(E63="DCP", E63="BCP")), 'I8 Demand Data'!C14="12 CP"), 'E4 TB Allocation Details'!E63 &amp; 12, "")))</f>
        <v/>
      </c>
      <c r="O63" s="1505" t="str">
        <f>IF(AND(OR(E63="DNCP", OR(E63="SNCP", E63="PNCP")), 'I8 Demand Data'!C15="1 NCP"), E63 &amp; 1, IF(AND(OR(E63="DNCP", OR(E63="SNCP", E63="PNCP")), 'I8 Demand Data'!C15="4 NCP"), E63 &amp; 4, IF(AND(OR(E63="DNCP", OR(E63="SNCP", E63="PNCP")), 'I8 Demand Data'!C15="12 NCP"), E63 &amp; 12, "")))</f>
        <v/>
      </c>
      <c r="P63" s="1505" t="str">
        <f t="shared" si="7"/>
        <v/>
      </c>
      <c r="Q63" s="1505" t="str">
        <f t="shared" si="4"/>
        <v/>
      </c>
      <c r="R63" s="706"/>
      <c r="S63" s="706"/>
      <c r="T63" s="706"/>
    </row>
    <row r="64" spans="1:20" s="1489" customFormat="1" ht="12.75">
      <c r="A64" s="1495">
        <v>1910</v>
      </c>
      <c r="B64" s="1495" t="s">
        <v>285</v>
      </c>
      <c r="C64" s="1495" t="s">
        <v>537</v>
      </c>
      <c r="D64" s="373" t="s">
        <v>931</v>
      </c>
      <c r="E64" s="1506"/>
      <c r="F64" s="1517" t="str">
        <f t="shared" si="8"/>
        <v/>
      </c>
      <c r="G64" s="1518"/>
      <c r="H64" s="1519"/>
      <c r="I64" s="1507"/>
      <c r="J64" s="1507" t="str">
        <f t="shared" si="6"/>
        <v/>
      </c>
      <c r="K64" s="1507" t="s">
        <v>5</v>
      </c>
      <c r="L64" s="1507"/>
      <c r="M64" s="1496"/>
      <c r="N64" s="1499" t="str">
        <f>IF(AND(OR(E64="TCP", OR(E64="DCP", E64="BCP")), 'I8 Demand Data'!C14="1 CP"), 'E4 TB Allocation Details'!E64 &amp; 1, IF(AND(OR(E64="TCP", OR(E64="DCP", E64="BCP")), 'I8 Demand Data'!C14="4 CP"), 'E4 TB Allocation Details'!E64 &amp; 4, IF(AND(OR(E64="TCP", OR(E64="DCP", E64="BCP")), 'I8 Demand Data'!C14="12 CP"), 'E4 TB Allocation Details'!E64 &amp; 12, "")))</f>
        <v/>
      </c>
      <c r="O64" s="1499" t="str">
        <f>IF(AND(OR(E64="DNCP", OR(E64="SNCP", E64="PNCP")), 'I8 Demand Data'!C15="1 NCP"), E64 &amp; 1, IF(AND(OR(E64="DNCP", OR(E64="SNCP", E64="PNCP")), 'I8 Demand Data'!C15="4 NCP"), E64 &amp; 4, IF(AND(OR(E64="DNCP", OR(E64="SNCP", E64="PNCP")), 'I8 Demand Data'!C15="12 NCP"), E64 &amp; 12, "")))</f>
        <v/>
      </c>
      <c r="P64" s="1499" t="str">
        <f t="shared" si="7"/>
        <v/>
      </c>
      <c r="Q64" s="1499" t="str">
        <f t="shared" si="4"/>
        <v/>
      </c>
      <c r="R64" s="706"/>
      <c r="S64" s="706"/>
      <c r="T64" s="706"/>
    </row>
    <row r="65" spans="1:20" s="1489" customFormat="1" ht="25.5">
      <c r="A65" s="1494">
        <v>1915</v>
      </c>
      <c r="B65" s="1494" t="s">
        <v>512</v>
      </c>
      <c r="C65" s="1494" t="s">
        <v>1583</v>
      </c>
      <c r="D65" s="1500" t="s">
        <v>931</v>
      </c>
      <c r="E65" s="1501"/>
      <c r="F65" s="1520" t="str">
        <f t="shared" si="8"/>
        <v/>
      </c>
      <c r="G65" s="1521"/>
      <c r="H65" s="1522"/>
      <c r="I65" s="1503"/>
      <c r="J65" s="1503" t="str">
        <f t="shared" si="6"/>
        <v/>
      </c>
      <c r="K65" s="1503" t="s">
        <v>5</v>
      </c>
      <c r="L65" s="1503"/>
      <c r="M65" s="1496"/>
      <c r="N65" s="1505" t="str">
        <f>IF(AND(OR(E65="TCP", OR(E65="DCP", E65="BCP")), 'I8 Demand Data'!C14="1 CP"), 'E4 TB Allocation Details'!E65 &amp; 1, IF(AND(OR(E65="TCP", OR(E65="DCP", E65="BCP")), 'I8 Demand Data'!C14="4 CP"), 'E4 TB Allocation Details'!E65 &amp; 4, IF(AND(OR(E65="TCP", OR(E65="DCP", E65="BCP")), 'I8 Demand Data'!C14="12 CP"), 'E4 TB Allocation Details'!E65 &amp; 12, "")))</f>
        <v/>
      </c>
      <c r="O65" s="1505" t="str">
        <f>IF(AND(OR(E65="DNCP", OR(E65="SNCP", E65="PNCP")), 'I8 Demand Data'!C15="1 NCP"), E65 &amp; 1, IF(AND(OR(E65="DNCP", OR(E65="SNCP", E65="PNCP")), 'I8 Demand Data'!C15="4 NCP"), E65 &amp; 4, IF(AND(OR(E65="DNCP", OR(E65="SNCP", E65="PNCP")), 'I8 Demand Data'!C15="12 NCP"), E65 &amp; 12, "")))</f>
        <v/>
      </c>
      <c r="P65" s="1505" t="str">
        <f t="shared" si="7"/>
        <v/>
      </c>
      <c r="Q65" s="1505" t="str">
        <f t="shared" si="4"/>
        <v/>
      </c>
      <c r="R65" s="706"/>
      <c r="S65" s="706"/>
      <c r="T65" s="706"/>
    </row>
    <row r="66" spans="1:20" s="1489" customFormat="1" ht="25.5">
      <c r="A66" s="1495">
        <v>1920</v>
      </c>
      <c r="B66" s="1495" t="s">
        <v>513</v>
      </c>
      <c r="C66" s="1495" t="s">
        <v>1585</v>
      </c>
      <c r="D66" s="373" t="s">
        <v>931</v>
      </c>
      <c r="E66" s="1506"/>
      <c r="F66" s="1517" t="str">
        <f t="shared" si="8"/>
        <v/>
      </c>
      <c r="G66" s="1518"/>
      <c r="H66" s="1519"/>
      <c r="I66" s="1507"/>
      <c r="J66" s="1507" t="str">
        <f t="shared" si="6"/>
        <v/>
      </c>
      <c r="K66" s="1507" t="s">
        <v>5</v>
      </c>
      <c r="L66" s="1507"/>
      <c r="M66" s="1496"/>
      <c r="N66" s="1499" t="str">
        <f>IF(AND(OR(E66="TCP", OR(E66="DCP", E66="BCP")), 'I8 Demand Data'!C14="1 CP"), 'E4 TB Allocation Details'!E66 &amp; 1, IF(AND(OR(E66="TCP", OR(E66="DCP", E66="BCP")), 'I8 Demand Data'!C14="4 CP"), 'E4 TB Allocation Details'!E66 &amp; 4, IF(AND(OR(E66="TCP", OR(E66="DCP", E66="BCP")), 'I8 Demand Data'!C14="12 CP"), 'E4 TB Allocation Details'!E66 &amp; 12, "")))</f>
        <v/>
      </c>
      <c r="O66" s="1499" t="str">
        <f>IF(AND(OR(E66="DNCP", OR(E66="SNCP", E66="PNCP")), 'I8 Demand Data'!C15="1 NCP"), E66 &amp; 1, IF(AND(OR(E66="DNCP", OR(E66="SNCP", E66="PNCP")), 'I8 Demand Data'!C15="4 NCP"), E66 &amp; 4, IF(AND(OR(E66="DNCP", OR(E66="SNCP", E66="PNCP")), 'I8 Demand Data'!C15="12 NCP"), E66 &amp; 12, "")))</f>
        <v/>
      </c>
      <c r="P66" s="1499" t="str">
        <f t="shared" si="7"/>
        <v/>
      </c>
      <c r="Q66" s="1499" t="str">
        <f t="shared" si="4"/>
        <v/>
      </c>
      <c r="R66" s="706"/>
      <c r="S66" s="706"/>
      <c r="T66" s="706"/>
    </row>
    <row r="67" spans="1:20" s="1489" customFormat="1" ht="12.75">
      <c r="A67" s="1494">
        <v>1925</v>
      </c>
      <c r="B67" s="1494" t="s">
        <v>514</v>
      </c>
      <c r="C67" s="1494" t="s">
        <v>1585</v>
      </c>
      <c r="D67" s="1500" t="s">
        <v>931</v>
      </c>
      <c r="E67" s="1501"/>
      <c r="F67" s="1520" t="str">
        <f t="shared" si="8"/>
        <v/>
      </c>
      <c r="G67" s="1521"/>
      <c r="H67" s="1522"/>
      <c r="I67" s="1503"/>
      <c r="J67" s="1503" t="str">
        <f t="shared" si="6"/>
        <v/>
      </c>
      <c r="K67" s="1503" t="s">
        <v>5</v>
      </c>
      <c r="L67" s="1503"/>
      <c r="M67" s="1496"/>
      <c r="N67" s="1505" t="str">
        <f>IF(AND(OR(E67="TCP", OR(E67="DCP", E67="BCP")), 'I8 Demand Data'!C14="1 CP"), 'E4 TB Allocation Details'!E67 &amp; 1, IF(AND(OR(E67="TCP", OR(E67="DCP", E67="BCP")), 'I8 Demand Data'!C14="4 CP"), 'E4 TB Allocation Details'!E67 &amp; 4, IF(AND(OR(E67="TCP", OR(E67="DCP", E67="BCP")), 'I8 Demand Data'!C14="12 CP"), 'E4 TB Allocation Details'!E67 &amp; 12, "")))</f>
        <v/>
      </c>
      <c r="O67" s="1505" t="str">
        <f>IF(AND(OR(E67="DNCP", OR(E67="SNCP", E67="PNCP")), 'I8 Demand Data'!C15="1 NCP"), E67 &amp; 1, IF(AND(OR(E67="DNCP", OR(E67="SNCP", E67="PNCP")), 'I8 Demand Data'!C15="4 NCP"), E67 &amp; 4, IF(AND(OR(E67="DNCP", OR(E67="SNCP", E67="PNCP")), 'I8 Demand Data'!C15="12 NCP"), E67 &amp; 12, "")))</f>
        <v/>
      </c>
      <c r="P67" s="1505" t="str">
        <f t="shared" si="7"/>
        <v/>
      </c>
      <c r="Q67" s="1505" t="str">
        <f t="shared" si="4"/>
        <v/>
      </c>
      <c r="R67" s="706"/>
      <c r="S67" s="706"/>
      <c r="T67" s="706"/>
    </row>
    <row r="68" spans="1:20" s="1489" customFormat="1" ht="12.75">
      <c r="A68" s="1495">
        <v>1930</v>
      </c>
      <c r="B68" s="1495" t="s">
        <v>515</v>
      </c>
      <c r="C68" s="1495" t="s">
        <v>1583</v>
      </c>
      <c r="D68" s="373" t="s">
        <v>931</v>
      </c>
      <c r="E68" s="1506"/>
      <c r="F68" s="1517"/>
      <c r="G68" s="1518"/>
      <c r="H68" s="1519"/>
      <c r="I68" s="1507"/>
      <c r="J68" s="1507" t="str">
        <f t="shared" si="6"/>
        <v/>
      </c>
      <c r="K68" s="1507" t="s">
        <v>5</v>
      </c>
      <c r="L68" s="1507"/>
      <c r="M68" s="1496"/>
      <c r="N68" s="1499" t="str">
        <f>IF(AND(OR(E68="TCP", OR(E68="DCP", E68="BCP")), 'I8 Demand Data'!C14="1 CP"), 'E4 TB Allocation Details'!E68 &amp; 1, IF(AND(OR(E68="TCP", OR(E68="DCP", E68="BCP")), 'I8 Demand Data'!C14="4 CP"), 'E4 TB Allocation Details'!E68 &amp; 4, IF(AND(OR(E68="TCP", OR(E68="DCP", E68="BCP")), 'I8 Demand Data'!C14="12 CP"), 'E4 TB Allocation Details'!E68 &amp; 12, "")))</f>
        <v/>
      </c>
      <c r="O68" s="1499" t="str">
        <f>IF(AND(OR(E68="DNCP", OR(E68="SNCP", E68="PNCP")), 'I8 Demand Data'!C15="1 NCP"), E68 &amp; 1, IF(AND(OR(E68="DNCP", OR(E68="SNCP", E68="PNCP")), 'I8 Demand Data'!C15="4 NCP"), E68 &amp; 4, IF(AND(OR(E68="DNCP", OR(E68="SNCP", E68="PNCP")), 'I8 Demand Data'!C15="12 NCP"), E68 &amp; 12, "")))</f>
        <v/>
      </c>
      <c r="P68" s="1499" t="str">
        <f t="shared" si="7"/>
        <v/>
      </c>
      <c r="Q68" s="1499" t="str">
        <f t="shared" si="4"/>
        <v/>
      </c>
      <c r="R68" s="706"/>
      <c r="S68" s="706"/>
      <c r="T68" s="706"/>
    </row>
    <row r="69" spans="1:20" s="1489" customFormat="1" ht="12.75">
      <c r="A69" s="1494">
        <v>1935</v>
      </c>
      <c r="B69" s="1494" t="s">
        <v>516</v>
      </c>
      <c r="C69" s="1494" t="s">
        <v>1583</v>
      </c>
      <c r="D69" s="1500" t="s">
        <v>931</v>
      </c>
      <c r="E69" s="1501"/>
      <c r="F69" s="1520"/>
      <c r="G69" s="1521"/>
      <c r="H69" s="1522"/>
      <c r="I69" s="1503"/>
      <c r="J69" s="1503" t="str">
        <f t="shared" si="6"/>
        <v/>
      </c>
      <c r="K69" s="1503" t="s">
        <v>5</v>
      </c>
      <c r="L69" s="1503"/>
      <c r="M69" s="1496"/>
      <c r="N69" s="1505" t="str">
        <f>IF(AND(OR(E69="TCP", OR(E69="DCP", E69="BCP")), 'I8 Demand Data'!C14="1 CP"), 'E4 TB Allocation Details'!E69 &amp; 1, IF(AND(OR(E69="TCP", OR(E69="DCP", E69="BCP")), 'I8 Demand Data'!C14="4 CP"), 'E4 TB Allocation Details'!E69 &amp; 4, IF(AND(OR(E69="TCP", OR(E69="DCP", E69="BCP")), 'I8 Demand Data'!C14="12 CP"), 'E4 TB Allocation Details'!E69 &amp; 12, "")))</f>
        <v/>
      </c>
      <c r="O69" s="1505" t="str">
        <f>IF(AND(OR(E69="DNCP", OR(E69="SNCP", E69="PNCP")), 'I8 Demand Data'!C15="1 NCP"), E69 &amp; 1, IF(AND(OR(E69="DNCP", OR(E69="SNCP", E69="PNCP")), 'I8 Demand Data'!C15="4 NCP"), E69 &amp; 4, IF(AND(OR(E69="DNCP", OR(E69="SNCP", E69="PNCP")), 'I8 Demand Data'!C15="12 NCP"), E69 &amp; 12, "")))</f>
        <v/>
      </c>
      <c r="P69" s="1505" t="str">
        <f t="shared" si="7"/>
        <v/>
      </c>
      <c r="Q69" s="1505" t="str">
        <f t="shared" si="4"/>
        <v/>
      </c>
      <c r="R69" s="706"/>
      <c r="S69" s="706"/>
      <c r="T69" s="706"/>
    </row>
    <row r="70" spans="1:20" s="1489" customFormat="1" ht="25.5">
      <c r="A70" s="1495">
        <v>1940</v>
      </c>
      <c r="B70" s="1495" t="s">
        <v>517</v>
      </c>
      <c r="C70" s="1495" t="s">
        <v>1583</v>
      </c>
      <c r="D70" s="373" t="s">
        <v>931</v>
      </c>
      <c r="E70" s="1506"/>
      <c r="F70" s="1517"/>
      <c r="G70" s="1518"/>
      <c r="H70" s="1519"/>
      <c r="I70" s="1507"/>
      <c r="J70" s="1507" t="str">
        <f t="shared" si="6"/>
        <v/>
      </c>
      <c r="K70" s="1507" t="s">
        <v>5</v>
      </c>
      <c r="L70" s="1507"/>
      <c r="M70" s="1496"/>
      <c r="N70" s="1499" t="str">
        <f>IF(AND(OR(E70="TCP", OR(E70="DCP", E70="BCP")), 'I8 Demand Data'!C14="1 CP"), 'E4 TB Allocation Details'!E70 &amp; 1, IF(AND(OR(E70="TCP", OR(E70="DCP", E70="BCP")), 'I8 Demand Data'!C14="4 CP"), 'E4 TB Allocation Details'!E70 &amp; 4, IF(AND(OR(E70="TCP", OR(E70="DCP", E70="BCP")), 'I8 Demand Data'!C14="12 CP"), 'E4 TB Allocation Details'!E70 &amp; 12, "")))</f>
        <v/>
      </c>
      <c r="O70" s="1499" t="str">
        <f>IF(AND(OR(E70="DNCP", OR(E70="SNCP", E70="PNCP")), 'I8 Demand Data'!C15="1 NCP"), E70 &amp; 1, IF(AND(OR(E70="DNCP", OR(E70="SNCP", E70="PNCP")), 'I8 Demand Data'!C15="4 NCP"), E70 &amp; 4, IF(AND(OR(E70="DNCP", OR(E70="SNCP", E70="PNCP")), 'I8 Demand Data'!C15="12 NCP"), E70 &amp; 12, "")))</f>
        <v/>
      </c>
      <c r="P70" s="1499" t="str">
        <f t="shared" si="7"/>
        <v/>
      </c>
      <c r="Q70" s="1499" t="str">
        <f t="shared" si="4"/>
        <v/>
      </c>
      <c r="R70" s="706"/>
      <c r="S70" s="706"/>
      <c r="T70" s="706"/>
    </row>
    <row r="71" spans="1:20" s="1489" customFormat="1" ht="25.5">
      <c r="A71" s="1494">
        <v>1945</v>
      </c>
      <c r="B71" s="1494" t="s">
        <v>518</v>
      </c>
      <c r="C71" s="1494" t="s">
        <v>1583</v>
      </c>
      <c r="D71" s="1500" t="s">
        <v>931</v>
      </c>
      <c r="E71" s="1501"/>
      <c r="F71" s="1520"/>
      <c r="G71" s="1521"/>
      <c r="H71" s="1522"/>
      <c r="I71" s="1503"/>
      <c r="J71" s="1503" t="str">
        <f t="shared" si="6"/>
        <v/>
      </c>
      <c r="K71" s="1503" t="s">
        <v>5</v>
      </c>
      <c r="L71" s="1503"/>
      <c r="M71" s="1496"/>
      <c r="N71" s="1505" t="str">
        <f>IF(AND(OR(E71="TCP", OR(E71="DCP", E71="BCP")), 'I8 Demand Data'!C14="1 CP"), 'E4 TB Allocation Details'!E71 &amp; 1, IF(AND(OR(E71="TCP", OR(E71="DCP", E71="BCP")), 'I8 Demand Data'!C14="4 CP"), 'E4 TB Allocation Details'!E71 &amp; 4, IF(AND(OR(E71="TCP", OR(E71="DCP", E71="BCP")), 'I8 Demand Data'!C14="12 CP"), 'E4 TB Allocation Details'!E71 &amp; 12, "")))</f>
        <v/>
      </c>
      <c r="O71" s="1505" t="str">
        <f>IF(AND(OR(E71="DNCP", OR(E71="SNCP", E71="PNCP")), 'I8 Demand Data'!C15="1 NCP"), E71 &amp; 1, IF(AND(OR(E71="DNCP", OR(E71="SNCP", E71="PNCP")), 'I8 Demand Data'!C15="4 NCP"), E71 &amp; 4, IF(AND(OR(E71="DNCP", OR(E71="SNCP", E71="PNCP")), 'I8 Demand Data'!C15="12 NCP"), E71 &amp; 12, "")))</f>
        <v/>
      </c>
      <c r="P71" s="1505" t="str">
        <f t="shared" si="7"/>
        <v/>
      </c>
      <c r="Q71" s="1505" t="str">
        <f t="shared" si="4"/>
        <v/>
      </c>
      <c r="R71" s="706"/>
      <c r="S71" s="706"/>
      <c r="T71" s="706"/>
    </row>
    <row r="72" spans="1:20" s="1489" customFormat="1" ht="25.5">
      <c r="A72" s="1495">
        <v>1950</v>
      </c>
      <c r="B72" s="1495" t="s">
        <v>519</v>
      </c>
      <c r="C72" s="1495" t="s">
        <v>1583</v>
      </c>
      <c r="D72" s="373" t="s">
        <v>931</v>
      </c>
      <c r="E72" s="1506"/>
      <c r="F72" s="1517"/>
      <c r="G72" s="1518"/>
      <c r="H72" s="1519"/>
      <c r="I72" s="1507"/>
      <c r="J72" s="1507" t="str">
        <f t="shared" si="6"/>
        <v/>
      </c>
      <c r="K72" s="1507" t="s">
        <v>5</v>
      </c>
      <c r="L72" s="1507"/>
      <c r="M72" s="1496"/>
      <c r="N72" s="1499" t="str">
        <f>IF(AND(OR(E72="TCP", OR(E72="DCP", E72="BCP")), 'I8 Demand Data'!C14="1 CP"), 'E4 TB Allocation Details'!E72 &amp; 1, IF(AND(OR(E72="TCP", OR(E72="DCP", E72="BCP")), 'I8 Demand Data'!C14="4 CP"), 'E4 TB Allocation Details'!E72 &amp; 4, IF(AND(OR(E72="TCP", OR(E72="DCP", E72="BCP")), 'I8 Demand Data'!C14="12 CP"), 'E4 TB Allocation Details'!E72 &amp; 12, "")))</f>
        <v/>
      </c>
      <c r="O72" s="1499" t="str">
        <f>IF(AND(OR(E72="DNCP", OR(E72="SNCP", E72="PNCP")), 'I8 Demand Data'!C15="1 NCP"), E72 &amp; 1, IF(AND(OR(E72="DNCP", OR(E72="SNCP", E72="PNCP")), 'I8 Demand Data'!C15="4 NCP"), E72 &amp; 4, IF(AND(OR(E72="DNCP", OR(E72="SNCP", E72="PNCP")), 'I8 Demand Data'!C15="12 NCP"), E72 &amp; 12, "")))</f>
        <v/>
      </c>
      <c r="P72" s="1499" t="str">
        <f t="shared" si="7"/>
        <v/>
      </c>
      <c r="Q72" s="1499" t="str">
        <f t="shared" si="4"/>
        <v/>
      </c>
      <c r="R72" s="706"/>
      <c r="S72" s="706"/>
      <c r="T72" s="706"/>
    </row>
    <row r="73" spans="1:20" s="1489" customFormat="1" ht="25.5">
      <c r="A73" s="1494">
        <v>1955</v>
      </c>
      <c r="B73" s="1494" t="s">
        <v>273</v>
      </c>
      <c r="C73" s="1494" t="s">
        <v>1583</v>
      </c>
      <c r="D73" s="1500" t="s">
        <v>931</v>
      </c>
      <c r="E73" s="1501"/>
      <c r="F73" s="1520"/>
      <c r="G73" s="1521"/>
      <c r="H73" s="1522"/>
      <c r="I73" s="1503"/>
      <c r="J73" s="1503" t="str">
        <f t="shared" si="6"/>
        <v/>
      </c>
      <c r="K73" s="1503" t="s">
        <v>5</v>
      </c>
      <c r="L73" s="1503"/>
      <c r="M73" s="1496"/>
      <c r="N73" s="1505" t="str">
        <f>IF(AND(OR(E73="TCP", OR(E73="DCP", E73="BCP")), 'I8 Demand Data'!C14="1 CP"), 'E4 TB Allocation Details'!E73 &amp; 1, IF(AND(OR(E73="TCP", OR(E73="DCP", E73="BCP")), 'I8 Demand Data'!C14="4 CP"), 'E4 TB Allocation Details'!E73 &amp; 4, IF(AND(OR(E73="TCP", OR(E73="DCP", E73="BCP")), 'I8 Demand Data'!C14="12 CP"), 'E4 TB Allocation Details'!E73 &amp; 12, "")))</f>
        <v/>
      </c>
      <c r="O73" s="1505" t="str">
        <f>IF(AND(OR(E73="DNCP", OR(E73="SNCP", E73="PNCP")), 'I8 Demand Data'!C15="1 NCP"), E73 &amp; 1, IF(AND(OR(E73="DNCP", OR(E73="SNCP", E73="PNCP")), 'I8 Demand Data'!C15="4 NCP"), E73 &amp; 4, IF(AND(OR(E73="DNCP", OR(E73="SNCP", E73="PNCP")), 'I8 Demand Data'!C15="12 NCP"), E73 &amp; 12, "")))</f>
        <v/>
      </c>
      <c r="P73" s="1505" t="str">
        <f t="shared" si="7"/>
        <v/>
      </c>
      <c r="Q73" s="1505" t="str">
        <f t="shared" si="4"/>
        <v/>
      </c>
      <c r="R73" s="706"/>
      <c r="S73" s="706"/>
      <c r="T73" s="706"/>
    </row>
    <row r="74" spans="1:20" s="1489" customFormat="1" ht="12.75">
      <c r="A74" s="1495">
        <v>1960</v>
      </c>
      <c r="B74" s="1495" t="s">
        <v>274</v>
      </c>
      <c r="C74" s="1495" t="s">
        <v>1583</v>
      </c>
      <c r="D74" s="373" t="s">
        <v>931</v>
      </c>
      <c r="E74" s="1506"/>
      <c r="F74" s="1517"/>
      <c r="G74" s="1518"/>
      <c r="H74" s="1519"/>
      <c r="I74" s="1507"/>
      <c r="J74" s="1507" t="str">
        <f t="shared" si="6"/>
        <v/>
      </c>
      <c r="K74" s="1507" t="s">
        <v>5</v>
      </c>
      <c r="L74" s="1507"/>
      <c r="M74" s="1496"/>
      <c r="N74" s="1499" t="str">
        <f>IF(AND(OR(E74="TCP", OR(E74="DCP", E74="BCP")), 'I8 Demand Data'!C14="1 CP"), 'E4 TB Allocation Details'!E74 &amp; 1, IF(AND(OR(E74="TCP", OR(E74="DCP", E74="BCP")), 'I8 Demand Data'!C14="4 CP"), 'E4 TB Allocation Details'!E74 &amp; 4, IF(AND(OR(E74="TCP", OR(E74="DCP", E74="BCP")), 'I8 Demand Data'!C14="12 CP"), 'E4 TB Allocation Details'!E74 &amp; 12, "")))</f>
        <v/>
      </c>
      <c r="O74" s="1499" t="str">
        <f>IF(AND(OR(E74="DNCP", OR(E74="SNCP", E74="PNCP")), 'I8 Demand Data'!C15="1 NCP"), E74 &amp; 1, IF(AND(OR(E74="DNCP", OR(E74="SNCP", E74="PNCP")), 'I8 Demand Data'!C15="4 NCP"), E74 &amp; 4, IF(AND(OR(E74="DNCP", OR(E74="SNCP", E74="PNCP")), 'I8 Demand Data'!C15="12 NCP"), E74 &amp; 12, "")))</f>
        <v/>
      </c>
      <c r="P74" s="1499" t="str">
        <f t="shared" si="7"/>
        <v/>
      </c>
      <c r="Q74" s="1499" t="str">
        <f t="shared" si="4"/>
        <v/>
      </c>
      <c r="R74" s="706"/>
      <c r="S74" s="706"/>
      <c r="T74" s="706"/>
    </row>
    <row r="75" spans="1:20" s="1489" customFormat="1" ht="38.25">
      <c r="A75" s="1494">
        <v>1970</v>
      </c>
      <c r="B75" s="1494" t="s">
        <v>276</v>
      </c>
      <c r="C75" s="1494" t="s">
        <v>1586</v>
      </c>
      <c r="D75" s="1500" t="s">
        <v>931</v>
      </c>
      <c r="E75" s="1501"/>
      <c r="F75" s="1520"/>
      <c r="G75" s="1521"/>
      <c r="H75" s="1522"/>
      <c r="I75" s="1503"/>
      <c r="J75" s="1503" t="str">
        <f t="shared" si="6"/>
        <v/>
      </c>
      <c r="K75" s="1503" t="s">
        <v>5</v>
      </c>
      <c r="L75" s="1503"/>
      <c r="M75" s="1496"/>
      <c r="N75" s="1505" t="str">
        <f>IF(AND(OR(E75="TCP", OR(E75="DCP", E75="BCP")), 'I8 Demand Data'!C14="1 CP"), 'E4 TB Allocation Details'!E75 &amp; 1, IF(AND(OR(E75="TCP", OR(E75="DCP", E75="BCP")), 'I8 Demand Data'!C14="4 CP"), 'E4 TB Allocation Details'!E75 &amp; 4, IF(AND(OR(E75="TCP", OR(E75="DCP", E75="BCP")), 'I8 Demand Data'!C14="12 CP"), 'E4 TB Allocation Details'!E75 &amp; 12, "")))</f>
        <v/>
      </c>
      <c r="O75" s="1505" t="str">
        <f>IF(AND(OR(E75="DNCP", OR(E75="SNCP", E75="PNCP")), 'I8 Demand Data'!C15="1 NCP"), E75 &amp; 1, IF(AND(OR(E75="DNCP", OR(E75="SNCP", E75="PNCP")), 'I8 Demand Data'!C15="4 NCP"), E75 &amp; 4, IF(AND(OR(E75="DNCP", OR(E75="SNCP", E75="PNCP")), 'I8 Demand Data'!C15="12 NCP"), E75 &amp; 12, "")))</f>
        <v/>
      </c>
      <c r="P75" s="1505" t="str">
        <f t="shared" si="7"/>
        <v/>
      </c>
      <c r="Q75" s="1505" t="str">
        <f t="shared" si="4"/>
        <v/>
      </c>
      <c r="R75" s="706"/>
      <c r="S75" s="706"/>
      <c r="T75" s="706"/>
    </row>
    <row r="76" spans="1:20" s="1489" customFormat="1" ht="25.5">
      <c r="A76" s="1495">
        <v>1975</v>
      </c>
      <c r="B76" s="1495" t="s">
        <v>1565</v>
      </c>
      <c r="C76" s="1495" t="s">
        <v>1586</v>
      </c>
      <c r="D76" s="373" t="s">
        <v>931</v>
      </c>
      <c r="E76" s="1506"/>
      <c r="F76" s="1517"/>
      <c r="G76" s="1518"/>
      <c r="H76" s="1519"/>
      <c r="I76" s="1507"/>
      <c r="J76" s="1507" t="str">
        <f t="shared" si="6"/>
        <v/>
      </c>
      <c r="K76" s="1507" t="s">
        <v>5</v>
      </c>
      <c r="L76" s="1507"/>
      <c r="M76" s="1496"/>
      <c r="N76" s="1499" t="str">
        <f>IF(AND(OR(E76="TCP", OR(E76="DCP", E76="BCP")), 'I8 Demand Data'!C14="1 CP"), 'E4 TB Allocation Details'!E76 &amp; 1, IF(AND(OR(E76="TCP", OR(E76="DCP", E76="BCP")), 'I8 Demand Data'!C14="4 CP"), 'E4 TB Allocation Details'!E76 &amp; 4, IF(AND(OR(E76="TCP", OR(E76="DCP", E76="BCP")), 'I8 Demand Data'!C14="12 CP"), 'E4 TB Allocation Details'!E76 &amp; 12, "")))</f>
        <v/>
      </c>
      <c r="O76" s="1499" t="str">
        <f>IF(AND(OR(E76="DNCP", OR(E76="SNCP", E76="PNCP")), 'I8 Demand Data'!C15="1 NCP"), E76 &amp; 1, IF(AND(OR(E76="DNCP", OR(E76="SNCP", E76="PNCP")), 'I8 Demand Data'!C15="4 NCP"), E76 &amp; 4, IF(AND(OR(E76="DNCP", OR(E76="SNCP", E76="PNCP")), 'I8 Demand Data'!C15="12 NCP"), E76 &amp; 12, "")))</f>
        <v/>
      </c>
      <c r="P76" s="1499" t="str">
        <f t="shared" si="7"/>
        <v/>
      </c>
      <c r="Q76" s="1499" t="str">
        <f t="shared" si="4"/>
        <v/>
      </c>
      <c r="R76" s="706"/>
      <c r="S76" s="706"/>
      <c r="T76" s="706"/>
    </row>
    <row r="77" spans="1:20" s="1489" customFormat="1" ht="25.5">
      <c r="A77" s="1494">
        <v>1980</v>
      </c>
      <c r="B77" s="1494" t="s">
        <v>1050</v>
      </c>
      <c r="C77" s="1494" t="s">
        <v>1586</v>
      </c>
      <c r="D77" s="1500" t="s">
        <v>931</v>
      </c>
      <c r="E77" s="1501"/>
      <c r="F77" s="1520"/>
      <c r="G77" s="1521"/>
      <c r="H77" s="1522"/>
      <c r="I77" s="1503"/>
      <c r="J77" s="1503" t="str">
        <f t="shared" si="6"/>
        <v/>
      </c>
      <c r="K77" s="1503" t="s">
        <v>5</v>
      </c>
      <c r="L77" s="1503"/>
      <c r="M77" s="1496"/>
      <c r="N77" s="1505" t="str">
        <f>IF(AND(OR(E77="TCP", OR(E77="DCP", E77="BCP")), 'I8 Demand Data'!C14="1 CP"), 'E4 TB Allocation Details'!E77 &amp; 1, IF(AND(OR(E77="TCP", OR(E77="DCP", E77="BCP")), 'I8 Demand Data'!C14="4 CP"), 'E4 TB Allocation Details'!E77 &amp; 4, IF(AND(OR(E77="TCP", OR(E77="DCP", E77="BCP")), 'I8 Demand Data'!C14="12 CP"), 'E4 TB Allocation Details'!E77 &amp; 12, "")))</f>
        <v/>
      </c>
      <c r="O77" s="1505" t="str">
        <f>IF(AND(OR(E77="DNCP", OR(E77="SNCP", E77="PNCP")), 'I8 Demand Data'!C15="1 NCP"), E77 &amp; 1, IF(AND(OR(E77="DNCP", OR(E77="SNCP", E77="PNCP")), 'I8 Demand Data'!C15="4 NCP"), E77 &amp; 4, IF(AND(OR(E77="DNCP", OR(E77="SNCP", E77="PNCP")), 'I8 Demand Data'!C15="12 NCP"), E77 &amp; 12, "")))</f>
        <v/>
      </c>
      <c r="P77" s="1505" t="str">
        <f t="shared" si="7"/>
        <v/>
      </c>
      <c r="Q77" s="1505" t="str">
        <f t="shared" si="4"/>
        <v/>
      </c>
      <c r="R77" s="706"/>
      <c r="S77" s="706"/>
      <c r="T77" s="706"/>
    </row>
    <row r="78" spans="1:20" s="1489" customFormat="1" ht="25.5">
      <c r="A78" s="1495">
        <v>1990</v>
      </c>
      <c r="B78" s="1495" t="s">
        <v>1052</v>
      </c>
      <c r="C78" s="1495" t="s">
        <v>1586</v>
      </c>
      <c r="D78" s="373" t="s">
        <v>931</v>
      </c>
      <c r="E78" s="1506"/>
      <c r="F78" s="1517"/>
      <c r="G78" s="1518"/>
      <c r="H78" s="1519" t="s">
        <v>331</v>
      </c>
      <c r="I78" s="1507"/>
      <c r="J78" s="1507" t="str">
        <f t="shared" si="6"/>
        <v/>
      </c>
      <c r="K78" s="1507" t="s">
        <v>5</v>
      </c>
      <c r="L78" s="1507"/>
      <c r="M78" s="1496"/>
      <c r="N78" s="1499" t="str">
        <f>IF(AND(OR(E78="TCP", OR(E78="DCP", E78="BCP")), 'I8 Demand Data'!C14="1 CP"), 'E4 TB Allocation Details'!E78 &amp; 1, IF(AND(OR(E78="TCP", OR(E78="DCP", E78="BCP")), 'I8 Demand Data'!C14="4 CP"), 'E4 TB Allocation Details'!E78 &amp; 4, IF(AND(OR(E78="TCP", OR(E78="DCP", E78="BCP")), 'I8 Demand Data'!C14="12 CP"), 'E4 TB Allocation Details'!E78 &amp; 12, "")))</f>
        <v/>
      </c>
      <c r="O78" s="1499" t="str">
        <f>IF(AND(OR(E78="DNCP", OR(E78="SNCP", E78="PNCP")), 'I8 Demand Data'!C15="1 NCP"), E78 &amp; 1, IF(AND(OR(E78="DNCP", OR(E78="SNCP", E78="PNCP")), 'I8 Demand Data'!C15="4 NCP"), E78 &amp; 4, IF(AND(OR(E78="DNCP", OR(E78="SNCP", E78="PNCP")), 'I8 Demand Data'!C15="12 NCP"), E78 &amp; 12, "")))</f>
        <v/>
      </c>
      <c r="P78" s="1499" t="str">
        <f t="shared" si="7"/>
        <v/>
      </c>
      <c r="Q78" s="1499" t="str">
        <f t="shared" si="4"/>
        <v/>
      </c>
      <c r="R78" s="706"/>
      <c r="S78" s="706"/>
      <c r="T78" s="706"/>
    </row>
    <row r="79" spans="1:20" s="1489" customFormat="1" ht="25.5">
      <c r="A79" s="1494">
        <v>1995</v>
      </c>
      <c r="B79" s="1494" t="s">
        <v>1053</v>
      </c>
      <c r="C79" s="1494" t="s">
        <v>1587</v>
      </c>
      <c r="D79" s="1500" t="s">
        <v>936</v>
      </c>
      <c r="E79" s="1501"/>
      <c r="F79" s="1520" t="s">
        <v>1616</v>
      </c>
      <c r="G79" s="1521" t="s">
        <v>692</v>
      </c>
      <c r="H79" s="1522"/>
      <c r="I79" s="1503" t="s">
        <v>1616</v>
      </c>
      <c r="J79" s="1503" t="str">
        <f t="shared" si="6"/>
        <v>Breakout</v>
      </c>
      <c r="K79" s="1503"/>
      <c r="L79" s="1503"/>
      <c r="M79" s="1496"/>
      <c r="N79" s="1505" t="str">
        <f>IF(AND(OR(E79="TCP", OR(E79="DCP", E79="BCP")), 'I8 Demand Data'!C14="1 CP"), 'E4 TB Allocation Details'!E79 &amp; 1, IF(AND(OR(E79="TCP", OR(E79="DCP", E79="BCP")), 'I8 Demand Data'!C14="4 CP"), 'E4 TB Allocation Details'!E79 &amp; 4, IF(AND(OR(E79="TCP", OR(E79="DCP", E79="BCP")), 'I8 Demand Data'!C14="12 CP"), 'E4 TB Allocation Details'!E79 &amp; 12, "")))</f>
        <v/>
      </c>
      <c r="O79" s="1505" t="str">
        <f>IF(AND(OR(E79="DNCP", OR(E79="SNCP", E79="PNCP")), 'I8 Demand Data'!C15="1 NCP"), E79 &amp; 1, IF(AND(OR(E79="DNCP", OR(E79="SNCP", E79="PNCP")), 'I8 Demand Data'!C15="4 NCP"), E79 &amp; 4, IF(AND(OR(E79="DNCP", OR(E79="SNCP", E79="PNCP")), 'I8 Demand Data'!C15="12 NCP"), E79 &amp; 12, "")))</f>
        <v/>
      </c>
      <c r="P79" s="1505" t="str">
        <f t="shared" si="7"/>
        <v/>
      </c>
      <c r="Q79" s="1505" t="str">
        <f t="shared" si="4"/>
        <v/>
      </c>
      <c r="R79" s="706"/>
      <c r="S79" s="706"/>
      <c r="T79" s="706"/>
    </row>
    <row r="80" spans="1:20" s="1489" customFormat="1" ht="25.5">
      <c r="A80" s="1495">
        <v>2005</v>
      </c>
      <c r="B80" s="1495" t="s">
        <v>1054</v>
      </c>
      <c r="C80" s="1495" t="s">
        <v>1586</v>
      </c>
      <c r="D80" s="373" t="s">
        <v>931</v>
      </c>
      <c r="E80" s="1506"/>
      <c r="F80" s="1517" t="s">
        <v>331</v>
      </c>
      <c r="G80" s="1518"/>
      <c r="H80" s="1519" t="s">
        <v>331</v>
      </c>
      <c r="I80" s="1507" t="s">
        <v>331</v>
      </c>
      <c r="J80" s="1507" t="str">
        <f t="shared" si="6"/>
        <v/>
      </c>
      <c r="K80" s="1507" t="s">
        <v>5</v>
      </c>
      <c r="L80" s="1507"/>
      <c r="M80" s="1496"/>
      <c r="N80" s="1499" t="str">
        <f>IF(AND(OR(E80="TCP", OR(E80="DCP", E80="BCP")), 'I8 Demand Data'!C14="1 CP"), 'E4 TB Allocation Details'!E80 &amp; 1, IF(AND(OR(E80="TCP", OR(E80="DCP", E80="BCP")), 'I8 Demand Data'!C14="4 CP"), 'E4 TB Allocation Details'!E80 &amp; 4, IF(AND(OR(E80="TCP", OR(E80="DCP", E80="BCP")), 'I8 Demand Data'!C14="12 CP"), 'E4 TB Allocation Details'!E80 &amp; 12, "")))</f>
        <v/>
      </c>
      <c r="O80" s="1499" t="str">
        <f>IF(AND(OR(E80="DNCP", OR(E80="SNCP", E80="PNCP")), 'I8 Demand Data'!C15="1 NCP"), E80 &amp; 1, IF(AND(OR(E80="DNCP", OR(E80="SNCP", E80="PNCP")), 'I8 Demand Data'!C15="4 NCP"), E80 &amp; 4, IF(AND(OR(E80="DNCP", OR(E80="SNCP", E80="PNCP")), 'I8 Demand Data'!C15="12 NCP"), E80 &amp; 12, "")))</f>
        <v/>
      </c>
      <c r="P80" s="1499" t="str">
        <f t="shared" si="7"/>
        <v/>
      </c>
      <c r="Q80" s="1499" t="str">
        <f t="shared" si="4"/>
        <v/>
      </c>
      <c r="R80" s="706"/>
      <c r="S80" s="706"/>
      <c r="T80" s="706"/>
    </row>
    <row r="81" spans="1:20" s="1489" customFormat="1" ht="25.5">
      <c r="A81" s="1494">
        <v>2010</v>
      </c>
      <c r="B81" s="1494" t="s">
        <v>1055</v>
      </c>
      <c r="C81" s="1494" t="s">
        <v>1586</v>
      </c>
      <c r="D81" s="1500" t="s">
        <v>931</v>
      </c>
      <c r="E81" s="1501"/>
      <c r="F81" s="1520" t="s">
        <v>331</v>
      </c>
      <c r="G81" s="1521"/>
      <c r="H81" s="1522" t="s">
        <v>331</v>
      </c>
      <c r="I81" s="1503" t="s">
        <v>331</v>
      </c>
      <c r="J81" s="1503" t="str">
        <f t="shared" si="6"/>
        <v/>
      </c>
      <c r="K81" s="1503" t="s">
        <v>5</v>
      </c>
      <c r="L81" s="1503"/>
      <c r="M81" s="1496"/>
      <c r="N81" s="1505" t="str">
        <f>IF(AND(OR(E81="TCP", OR(E81="DCP", E81="BCP")), 'I8 Demand Data'!C14="1 CP"), 'E4 TB Allocation Details'!E81 &amp; 1, IF(AND(OR(E81="TCP", OR(E81="DCP", E81="BCP")), 'I8 Demand Data'!C14="4 CP"), 'E4 TB Allocation Details'!E81 &amp; 4, IF(AND(OR(E81="TCP", OR(E81="DCP", E81="BCP")), 'I8 Demand Data'!C14="12 CP"), 'E4 TB Allocation Details'!E81 &amp; 12, "")))</f>
        <v/>
      </c>
      <c r="O81" s="1505" t="str">
        <f>IF(AND(OR(E81="DNCP", OR(E81="SNCP", E81="PNCP")), 'I8 Demand Data'!C15="1 NCP"), E81 &amp; 1, IF(AND(OR(E81="DNCP", OR(E81="SNCP", E81="PNCP")), 'I8 Demand Data'!C15="4 NCP"), E81 &amp; 4, IF(AND(OR(E81="DNCP", OR(E81="SNCP", E81="PNCP")), 'I8 Demand Data'!C15="12 NCP"), E81 &amp; 12, "")))</f>
        <v/>
      </c>
      <c r="P81" s="1505" t="str">
        <f t="shared" si="7"/>
        <v/>
      </c>
      <c r="Q81" s="1505" t="str">
        <f t="shared" si="4"/>
        <v/>
      </c>
      <c r="R81" s="706"/>
      <c r="S81" s="706"/>
      <c r="T81" s="706"/>
    </row>
    <row r="82" spans="1:20" s="1489" customFormat="1" ht="51">
      <c r="A82" s="1495">
        <v>2105</v>
      </c>
      <c r="B82" s="1495" t="s">
        <v>1600</v>
      </c>
      <c r="C82" s="1495" t="s">
        <v>0</v>
      </c>
      <c r="D82" s="373" t="s">
        <v>784</v>
      </c>
      <c r="E82" s="1506"/>
      <c r="F82" s="1517" t="s">
        <v>1616</v>
      </c>
      <c r="G82" s="1518" t="s">
        <v>692</v>
      </c>
      <c r="H82" s="1519"/>
      <c r="I82" s="1507" t="s">
        <v>1616</v>
      </c>
      <c r="J82" s="1507" t="str">
        <f t="shared" si="6"/>
        <v>Breakout</v>
      </c>
      <c r="K82" s="1507"/>
      <c r="L82" s="1507"/>
      <c r="M82" s="1496"/>
      <c r="N82" s="1499" t="str">
        <f>IF(AND(OR(E82="TCP", OR(E82="DCP", E82="BCP")), 'I8 Demand Data'!C14="1 CP"), 'E4 TB Allocation Details'!E82 &amp; 1, IF(AND(OR(E82="TCP", OR(E82="DCP", E82="BCP")), 'I8 Demand Data'!C14="4 CP"), 'E4 TB Allocation Details'!E82 &amp; 4, IF(AND(OR(E82="TCP", OR(E82="DCP", E82="BCP")), 'I8 Demand Data'!C14="12 CP"), 'E4 TB Allocation Details'!E82 &amp; 12, "")))</f>
        <v/>
      </c>
      <c r="O82" s="1499" t="str">
        <f>IF(AND(OR(E82="DNCP", OR(E82="SNCP", E82="PNCP")), 'I8 Demand Data'!C15="1 NCP"), E82 &amp; 1, IF(AND(OR(E82="DNCP", OR(E82="SNCP", E82="PNCP")), 'I8 Demand Data'!C15="4 NCP"), E82 &amp; 4, IF(AND(OR(E82="DNCP", OR(E82="SNCP", E82="PNCP")), 'I8 Demand Data'!C15="12 NCP"), E82 &amp; 12, "")))</f>
        <v/>
      </c>
      <c r="P82" s="1499" t="str">
        <f t="shared" si="7"/>
        <v/>
      </c>
      <c r="Q82" s="1499" t="str">
        <f>IF(AND(N82="",O82=""),P82,IF(AND(O82="",P82=""),N82,O82))</f>
        <v/>
      </c>
      <c r="R82" s="706"/>
      <c r="S82" s="706"/>
      <c r="T82" s="706"/>
    </row>
    <row r="83" spans="1:20" s="1489" customFormat="1" ht="38.25">
      <c r="A83" s="1494">
        <v>2120</v>
      </c>
      <c r="B83" s="1494" t="s">
        <v>97</v>
      </c>
      <c r="C83" s="1494" t="s">
        <v>0</v>
      </c>
      <c r="D83" s="1500" t="s">
        <v>784</v>
      </c>
      <c r="E83" s="1501"/>
      <c r="F83" s="1520" t="s">
        <v>1616</v>
      </c>
      <c r="G83" s="1521" t="s">
        <v>692</v>
      </c>
      <c r="H83" s="1522"/>
      <c r="I83" s="1503" t="s">
        <v>1616</v>
      </c>
      <c r="J83" s="1503" t="str">
        <f>IF(ISBLANK(G83), "", (G83))</f>
        <v>Breakout</v>
      </c>
      <c r="K83" s="1503"/>
      <c r="L83" s="1503"/>
      <c r="M83" s="1496"/>
      <c r="N83" s="1505" t="str">
        <f>IF(AND(OR(E83="TCP", OR(E83="DCP", E83="BCP")), 'I8 Demand Data'!C14="1 CP"), 'E4 TB Allocation Details'!E83 &amp; 1, IF(AND(OR(E83="TCP", OR(E83="DCP", E83="BCP")), 'I8 Demand Data'!C14="4 CP"), 'E4 TB Allocation Details'!E83 &amp; 4, IF(AND(OR(E83="TCP", OR(E83="DCP", E83="BCP")), 'I8 Demand Data'!C14="12 CP"), 'E4 TB Allocation Details'!E83 &amp; 12, "")))</f>
        <v/>
      </c>
      <c r="O83" s="1505" t="str">
        <f>IF(AND(OR(E83="DNCP", OR(E83="SNCP", E83="PNCP")), 'I8 Demand Data'!C15="1 NCP"), E83 &amp; 1, IF(AND(OR(E83="DNCP", OR(E83="SNCP", E83="PNCP")), 'I8 Demand Data'!C15="4 NCP"), E83 &amp; 4, IF(AND(OR(E83="DNCP", OR(E83="SNCP", E83="PNCP")), 'I8 Demand Data'!C15="12 NCP"), E83 &amp; 12, "")))</f>
        <v/>
      </c>
      <c r="P83" s="1505" t="str">
        <f t="shared" si="7"/>
        <v/>
      </c>
      <c r="Q83" s="1505" t="str">
        <f>IF(AND(N83="",O83=""),P83,IF(AND(O83="",P83=""),N83,O83))</f>
        <v/>
      </c>
      <c r="R83" s="706"/>
      <c r="S83" s="706"/>
      <c r="T83" s="706"/>
    </row>
    <row r="84" spans="1:20" s="1489" customFormat="1" ht="25.5">
      <c r="A84" s="1495">
        <v>3046</v>
      </c>
      <c r="B84" s="1495" t="s">
        <v>949</v>
      </c>
      <c r="C84" s="1495" t="s">
        <v>55</v>
      </c>
      <c r="D84" s="373" t="s">
        <v>939</v>
      </c>
      <c r="E84" s="1506"/>
      <c r="F84" s="1517"/>
      <c r="G84" s="1518"/>
      <c r="H84" s="1519"/>
      <c r="I84" s="1507"/>
      <c r="J84" s="1507" t="str">
        <f>IF(ISBLANK(G84), "", (G84))</f>
        <v/>
      </c>
      <c r="K84" s="1507"/>
      <c r="L84" s="1507" t="s">
        <v>1195</v>
      </c>
      <c r="M84" s="1496"/>
      <c r="N84" s="2223" t="str">
        <f>IF(AND(OR(E84="TCP", OR(E84="DCP", E84="BCP")), 'I8 Demand Data'!C14="1 CP"), 'E4 TB Allocation Details'!E84 &amp; 1, IF(AND(OR(E84="TCP", OR(E84="DCP", E84="BCP")), 'I8 Demand Data'!C14="4 CP"), 'E4 TB Allocation Details'!E84 &amp; 4, IF(AND(OR(E84="TCP", OR(E84="DCP", E84="BCP")), 'I8 Demand Data'!C14="12 CP"), 'E4 TB Allocation Details'!E84 &amp; 12, "")))</f>
        <v/>
      </c>
      <c r="O84" s="2223" t="str">
        <f>IF(AND(OR(E84="DNCP", OR(E84="SNCP", E84="PNCP")), 'I8 Demand Data'!C15="1 NCP"), E84 &amp; 1, IF(AND(OR(E84="DNCP", OR(E84="SNCP", E84="PNCP")), 'I8 Demand Data'!C15="4 NCP"), E84 &amp; 4, IF(AND(OR(E84="DNCP", OR(E84="SNCP", E84="PNCP")), 'I8 Demand Data'!C15="12 NCP"), E84 &amp; 12, "")))</f>
        <v/>
      </c>
      <c r="P84" s="2223" t="str">
        <f>IF(ISBLANK(E84), "", IF(ISERROR(SEARCH("cp",E84)), E84, ""))</f>
        <v/>
      </c>
      <c r="Q84" s="2223" t="str">
        <f t="shared" ref="Q84:Q121" si="9">IF(AND(N84="",O84=""),P84,IF(AND(O84="",P84=""),N84,O84))</f>
        <v/>
      </c>
      <c r="R84" s="706"/>
      <c r="S84" s="706"/>
      <c r="T84" s="706"/>
    </row>
    <row r="85" spans="1:20" ht="13.15" customHeight="1">
      <c r="A85" s="2225"/>
      <c r="B85" s="2225" t="s">
        <v>1640</v>
      </c>
      <c r="C85" s="2225"/>
      <c r="D85" s="2225"/>
      <c r="E85" s="2226"/>
      <c r="F85" s="2227"/>
      <c r="G85" s="2227"/>
      <c r="H85" s="2228"/>
      <c r="I85" s="2227"/>
      <c r="J85" s="2227"/>
      <c r="K85" s="2227"/>
      <c r="L85" s="2227"/>
      <c r="M85" s="2229"/>
      <c r="N85" s="2227"/>
      <c r="O85" s="2227"/>
      <c r="P85" s="2227"/>
      <c r="Q85" s="2227"/>
    </row>
    <row r="86" spans="1:20" s="1489" customFormat="1" ht="25.5">
      <c r="A86" s="1494">
        <v>4080</v>
      </c>
      <c r="B86" s="1494" t="s">
        <v>1614</v>
      </c>
      <c r="C86" s="1494" t="s">
        <v>1614</v>
      </c>
      <c r="D86" s="1500" t="s">
        <v>1090</v>
      </c>
      <c r="E86" s="1501"/>
      <c r="F86" s="1520"/>
      <c r="G86" s="1521"/>
      <c r="H86" s="1522"/>
      <c r="I86" s="1503"/>
      <c r="J86" s="1503" t="str">
        <f>IF(ISBLANK(G86), "", (G86))</f>
        <v/>
      </c>
      <c r="K86" s="1503"/>
      <c r="L86" s="1503"/>
      <c r="M86" s="1496"/>
      <c r="N86" s="2224" t="str">
        <f>IF(AND(OR(E86="TCP", OR(E86="DCP", E86="BCP")), 'I8 Demand Data'!C14="1 CP"), 'E4 TB Allocation Details'!E86 &amp; 1, IF(AND(OR(E86="TCP", OR(E86="DCP", E86="BCP")), 'I8 Demand Data'!C14="4 CP"), 'E4 TB Allocation Details'!E86 &amp; 4, IF(AND(OR(E86="TCP", OR(E86="DCP", E86="BCP")), 'I8 Demand Data'!C14="12 CP"), 'E4 TB Allocation Details'!E86 &amp; 12, "")))</f>
        <v/>
      </c>
      <c r="O86" s="2224" t="str">
        <f>IF(AND(OR(E86="DNCP", OR(E86="SNCP", E86="PNCP")), 'I8 Demand Data'!C15="1 NCP"), E86 &amp; 1, IF(AND(OR(E86="DNCP", OR(E86="SNCP", E86="PNCP")), 'I8 Demand Data'!C15="4 NCP"), E86 &amp; 4, IF(AND(OR(E86="DNCP", OR(E86="SNCP", E86="PNCP")), 'I8 Demand Data'!C15="12 NCP"), E86 &amp; 12, "")))</f>
        <v/>
      </c>
      <c r="P86" s="2224" t="str">
        <f>IF(ISBLANK(E86), "", IF(ISERROR(SEARCH("cp",E86)), E86, ""))</f>
        <v/>
      </c>
      <c r="Q86" s="2224" t="str">
        <f>IF(AND(N86="",O86=""),P86,IF(AND(O86="",P86=""),N86,O86))</f>
        <v/>
      </c>
      <c r="R86" s="706"/>
      <c r="S86" s="706"/>
      <c r="T86" s="706"/>
    </row>
    <row r="87" spans="1:20" s="1489" customFormat="1" ht="25.5">
      <c r="A87" s="1494">
        <v>4082</v>
      </c>
      <c r="B87" s="1494" t="s">
        <v>1615</v>
      </c>
      <c r="C87" s="1494" t="s">
        <v>600</v>
      </c>
      <c r="D87" s="1500" t="s">
        <v>932</v>
      </c>
      <c r="E87" s="1501"/>
      <c r="F87" s="1520"/>
      <c r="G87" s="1521"/>
      <c r="H87" s="1522"/>
      <c r="I87" s="1503"/>
      <c r="J87" s="1503" t="str">
        <f t="shared" ref="J87:J123" si="10">IF(ISBLANK(G87), "", (G87))</f>
        <v/>
      </c>
      <c r="K87" s="1503"/>
      <c r="L87" s="1503" t="str">
        <f>'I3 TB Data'!I272</f>
        <v>OM&amp;A</v>
      </c>
      <c r="M87" s="1496"/>
      <c r="N87" s="1505" t="str">
        <f>IF(AND(OR(E87="TCP", OR(E87="DCP", E87="BCP")), 'I8 Demand Data'!C14="1 CP"), 'E4 TB Allocation Details'!E87 &amp; 1, IF(AND(OR(E87="TCP", OR(E87="DCP", E87="BCP")), 'I8 Demand Data'!C14="4 CP"), 'E4 TB Allocation Details'!E87 &amp; 4, IF(AND(OR(E87="TCP", OR(E87="DCP", E87="BCP")), 'I8 Demand Data'!C14="12 CP"), 'E4 TB Allocation Details'!E87 &amp; 12, "")))</f>
        <v/>
      </c>
      <c r="O87" s="1505" t="str">
        <f>IF(AND(OR(E87="DNCP", OR(E87="SNCP", E87="PNCP")), 'I8 Demand Data'!C15="1 NCP"), E87 &amp; 1, IF(AND(OR(E87="DNCP", OR(E87="SNCP", E87="PNCP")), 'I8 Demand Data'!C15="4 NCP"), E87 &amp; 4, IF(AND(OR(E87="DNCP", OR(E87="SNCP", E87="PNCP")), 'I8 Demand Data'!C15="12 NCP"), E87 &amp; 12, "")))</f>
        <v/>
      </c>
      <c r="P87" s="1505" t="str">
        <f>IF(ISBLANK(E87), "", IF(ISERROR(SEARCH("cp",E87)), E87, ""))</f>
        <v/>
      </c>
      <c r="Q87" s="1505" t="str">
        <f t="shared" si="9"/>
        <v/>
      </c>
      <c r="R87" s="706"/>
      <c r="S87" s="706"/>
      <c r="T87" s="706"/>
    </row>
    <row r="88" spans="1:20" s="1489" customFormat="1" ht="25.5">
      <c r="A88" s="1495">
        <v>4084</v>
      </c>
      <c r="B88" s="1495" t="s">
        <v>520</v>
      </c>
      <c r="C88" s="1495" t="s">
        <v>600</v>
      </c>
      <c r="D88" s="373" t="s">
        <v>932</v>
      </c>
      <c r="E88" s="1506"/>
      <c r="F88" s="1517"/>
      <c r="G88" s="1518"/>
      <c r="H88" s="1519"/>
      <c r="I88" s="1507"/>
      <c r="J88" s="1507" t="str">
        <f t="shared" si="10"/>
        <v/>
      </c>
      <c r="K88" s="1507"/>
      <c r="L88" s="1507" t="str">
        <f>'I3 TB Data'!I273</f>
        <v>OM&amp;A</v>
      </c>
      <c r="M88" s="1496"/>
      <c r="N88" s="1499" t="str">
        <f>IF(AND(OR(E88="TCP", OR(E88="DCP", E88="BCP")), 'I8 Demand Data'!C14="1 CP"), 'E4 TB Allocation Details'!E88 &amp; 1, IF(AND(OR(E88="TCP", OR(E88="DCP", E88="BCP")), 'I8 Demand Data'!C14="4 CP"), 'E4 TB Allocation Details'!E88 &amp; 4, IF(AND(OR(E88="TCP", OR(E88="DCP", E88="BCP")), 'I8 Demand Data'!C14="12 CP"), 'E4 TB Allocation Details'!E88 &amp; 12, "")))</f>
        <v/>
      </c>
      <c r="O88" s="1499" t="str">
        <f>IF(AND(OR(E88="DNCP", OR(E88="SNCP", E88="PNCP")), 'I8 Demand Data'!C15="1 NCP"), E88 &amp; 1, IF(AND(OR(E88="DNCP", OR(E88="SNCP", E88="PNCP")), 'I8 Demand Data'!C15="4 NCP"), E88 &amp; 4, IF(AND(OR(E88="DNCP", OR(E88="SNCP", E88="PNCP")), 'I8 Demand Data'!C15="12 NCP"), E88 &amp; 12, "")))</f>
        <v/>
      </c>
      <c r="P88" s="1499" t="str">
        <f>IF(ISBLANK(E88), "", IF(ISERROR(SEARCH("cp",E88)), E88, ""))</f>
        <v/>
      </c>
      <c r="Q88" s="1499" t="str">
        <f t="shared" si="9"/>
        <v/>
      </c>
      <c r="R88" s="706"/>
      <c r="S88" s="706"/>
      <c r="T88" s="706"/>
    </row>
    <row r="89" spans="1:20" s="1489" customFormat="1" ht="25.5">
      <c r="A89" s="1494">
        <v>4086</v>
      </c>
      <c r="B89" s="1494" t="s">
        <v>403</v>
      </c>
      <c r="C89" s="1494" t="s">
        <v>600</v>
      </c>
      <c r="D89" s="1500" t="s">
        <v>932</v>
      </c>
      <c r="E89" s="1501"/>
      <c r="F89" s="1520"/>
      <c r="G89" s="1521"/>
      <c r="H89" s="1522"/>
      <c r="I89" s="1503"/>
      <c r="J89" s="1503"/>
      <c r="K89" s="1503"/>
      <c r="L89" s="1503" t="str">
        <f>'I3 TB Data'!I274</f>
        <v>CCA</v>
      </c>
      <c r="M89" s="1496"/>
      <c r="N89" s="1505"/>
      <c r="O89" s="1505"/>
      <c r="P89" s="1505"/>
      <c r="Q89" s="1505"/>
      <c r="R89" s="706"/>
      <c r="S89" s="706"/>
      <c r="T89" s="706"/>
    </row>
    <row r="90" spans="1:20" s="1489" customFormat="1" ht="25.5">
      <c r="A90" s="1494">
        <v>4090</v>
      </c>
      <c r="B90" s="1494" t="s">
        <v>525</v>
      </c>
      <c r="C90" s="1494" t="s">
        <v>600</v>
      </c>
      <c r="D90" s="1500" t="s">
        <v>932</v>
      </c>
      <c r="E90" s="1501"/>
      <c r="F90" s="1520"/>
      <c r="G90" s="1521"/>
      <c r="H90" s="1522"/>
      <c r="I90" s="1503"/>
      <c r="J90" s="1503" t="str">
        <f t="shared" si="10"/>
        <v/>
      </c>
      <c r="K90" s="1503"/>
      <c r="L90" s="1503" t="str">
        <f>'I3 TB Data'!I275</f>
        <v>OM&amp;A</v>
      </c>
      <c r="M90" s="1496"/>
      <c r="N90" s="1505" t="str">
        <f>IF(AND(OR(E90="TCP", OR(E90="DCP", E90="BCP")), 'I8 Demand Data'!C14="1 CP"), 'E4 TB Allocation Details'!E90 &amp; 1, IF(AND(OR(E90="TCP", OR(E90="DCP", E90="BCP")), 'I8 Demand Data'!C14="4 CP"), 'E4 TB Allocation Details'!E90 &amp; 4, IF(AND(OR(E90="TCP", OR(E90="DCP", E90="BCP")), 'I8 Demand Data'!C14="12 CP"), 'E4 TB Allocation Details'!E90 &amp; 12, "")))</f>
        <v/>
      </c>
      <c r="O90" s="1505" t="str">
        <f>IF(AND(OR(E90="DNCP", OR(E90="SNCP", E90="PNCP")), 'I8 Demand Data'!C15="1 NCP"), E90 &amp; 1, IF(AND(OR(E90="DNCP", OR(E90="SNCP", E90="PNCP")), 'I8 Demand Data'!C15="4 NCP"), E90 &amp; 4, IF(AND(OR(E90="DNCP", OR(E90="SNCP", E90="PNCP")), 'I8 Demand Data'!C15="12 NCP"), E90 &amp; 12, "")))</f>
        <v/>
      </c>
      <c r="P90" s="1505" t="str">
        <f>IF(ISBLANK(E90), "", IF(ISERROR(SEARCH("cp",E90)), E90, ""))</f>
        <v/>
      </c>
      <c r="Q90" s="1505" t="str">
        <f t="shared" si="9"/>
        <v/>
      </c>
      <c r="R90" s="706"/>
      <c r="S90" s="706"/>
      <c r="T90" s="706"/>
    </row>
    <row r="91" spans="1:20" s="1489" customFormat="1" ht="25.5">
      <c r="A91" s="1495">
        <v>4205</v>
      </c>
      <c r="B91" s="1495" t="s">
        <v>528</v>
      </c>
      <c r="C91" s="1495" t="s">
        <v>600</v>
      </c>
      <c r="D91" s="373" t="s">
        <v>932</v>
      </c>
      <c r="E91" s="1506"/>
      <c r="F91" s="1517"/>
      <c r="G91" s="1518"/>
      <c r="H91" s="1519"/>
      <c r="I91" s="1507"/>
      <c r="J91" s="1507" t="str">
        <f t="shared" si="10"/>
        <v/>
      </c>
      <c r="K91" s="1507"/>
      <c r="L91" s="1507" t="str">
        <f>'I3 TB Data'!I278</f>
        <v>OM&amp;A</v>
      </c>
      <c r="M91" s="1496"/>
      <c r="N91" s="1499" t="str">
        <f>IF(AND(OR(E91="TCP", OR(E91="DCP", E91="BCP")), 'I8 Demand Data'!C14="1 CP"), 'E4 TB Allocation Details'!E91 &amp; 1, IF(AND(OR(E91="TCP", OR(E91="DCP", E91="BCP")), 'I8 Demand Data'!C14="4 CP"), 'E4 TB Allocation Details'!E91 &amp; 4, IF(AND(OR(E91="TCP", OR(E91="DCP", E91="BCP")), 'I8 Demand Data'!C14="12 CP"), 'E4 TB Allocation Details'!E91 &amp; 12, "")))</f>
        <v/>
      </c>
      <c r="O91" s="1499" t="str">
        <f>IF(AND(OR(E91="DNCP", OR(E91="SNCP", E91="PNCP")), 'I8 Demand Data'!C15="1 NCP"), E91 &amp; 1, IF(AND(OR(E91="DNCP", OR(E91="SNCP", E91="PNCP")), 'I8 Demand Data'!C15="4 NCP"), E91 &amp; 4, IF(AND(OR(E91="DNCP", OR(E91="SNCP", E91="PNCP")), 'I8 Demand Data'!C15="12 NCP"), E91 &amp; 12, "")))</f>
        <v/>
      </c>
      <c r="P91" s="1499" t="str">
        <f t="shared" ref="P91:P129" si="11">IF(ISBLANK(E91), "", IF(ISERROR(SEARCH("cp",E91)), E91, ""))</f>
        <v/>
      </c>
      <c r="Q91" s="1499" t="str">
        <f t="shared" si="9"/>
        <v/>
      </c>
      <c r="R91" s="706"/>
      <c r="S91" s="706"/>
      <c r="T91" s="706"/>
    </row>
    <row r="92" spans="1:20" s="1489" customFormat="1" ht="25.5">
      <c r="A92" s="1494">
        <v>4210</v>
      </c>
      <c r="B92" s="1494" t="s">
        <v>529</v>
      </c>
      <c r="C92" s="1494" t="s">
        <v>600</v>
      </c>
      <c r="D92" s="1500" t="s">
        <v>932</v>
      </c>
      <c r="E92" s="1501"/>
      <c r="F92" s="1520"/>
      <c r="G92" s="1521"/>
      <c r="H92" s="1522"/>
      <c r="I92" s="1503"/>
      <c r="J92" s="1503" t="str">
        <f t="shared" si="10"/>
        <v/>
      </c>
      <c r="K92" s="1503"/>
      <c r="L92" s="1503" t="str">
        <f>'I3 TB Data'!I279</f>
        <v>POLE</v>
      </c>
      <c r="M92" s="1496"/>
      <c r="N92" s="1505" t="str">
        <f>IF(AND(OR(E92="TCP", OR(E92="DCP", E92="BCP")), 'I8 Demand Data'!C14="1 CP"), 'E4 TB Allocation Details'!E92 &amp; 1, IF(AND(OR(E92="TCP", OR(E92="DCP", E92="BCP")), 'I8 Demand Data'!C14="4 CP"), 'E4 TB Allocation Details'!E92 &amp; 4, IF(AND(OR(E92="TCP", OR(E92="DCP", E92="BCP")), 'I8 Demand Data'!C14="12 CP"), 'E4 TB Allocation Details'!E92 &amp; 12, "")))</f>
        <v/>
      </c>
      <c r="O92" s="1505" t="str">
        <f>IF(AND(OR(E92="DNCP", OR(E92="SNCP", E92="PNCP")), 'I8 Demand Data'!C15="1 NCP"), E92 &amp; 1, IF(AND(OR(E92="DNCP", OR(E92="SNCP", E92="PNCP")), 'I8 Demand Data'!C15="4 NCP"), E92 &amp; 4, IF(AND(OR(E92="DNCP", OR(E92="SNCP", E92="PNCP")), 'I8 Demand Data'!C15="12 NCP"), E92 &amp; 12, "")))</f>
        <v/>
      </c>
      <c r="P92" s="1505" t="str">
        <f t="shared" si="11"/>
        <v/>
      </c>
      <c r="Q92" s="1505" t="str">
        <f t="shared" si="9"/>
        <v/>
      </c>
      <c r="R92" s="706"/>
      <c r="S92" s="706"/>
      <c r="T92" s="706"/>
    </row>
    <row r="93" spans="1:20" s="1489" customFormat="1" ht="25.5">
      <c r="A93" s="1495">
        <v>4215</v>
      </c>
      <c r="B93" s="1495" t="s">
        <v>530</v>
      </c>
      <c r="C93" s="1495" t="s">
        <v>600</v>
      </c>
      <c r="D93" s="373" t="s">
        <v>932</v>
      </c>
      <c r="E93" s="1506"/>
      <c r="F93" s="1517"/>
      <c r="G93" s="1518"/>
      <c r="H93" s="1519"/>
      <c r="I93" s="1507"/>
      <c r="J93" s="1507" t="str">
        <f t="shared" si="10"/>
        <v/>
      </c>
      <c r="K93" s="1507"/>
      <c r="L93" s="1507" t="str">
        <f>'I3 TB Data'!I280</f>
        <v>OM&amp;A</v>
      </c>
      <c r="M93" s="1496"/>
      <c r="N93" s="1499" t="str">
        <f>IF(AND(OR(E93="TCP", OR(E93="DCP", E93="BCP")), 'I8 Demand Data'!C14="1 CP"), 'E4 TB Allocation Details'!E93 &amp; 1, IF(AND(OR(E93="TCP", OR(E93="DCP", E93="BCP")), 'I8 Demand Data'!C14="4 CP"), 'E4 TB Allocation Details'!E93 &amp; 4, IF(AND(OR(E93="TCP", OR(E93="DCP", E93="BCP")), 'I8 Demand Data'!C14="12 CP"), 'E4 TB Allocation Details'!E93 &amp; 12, "")))</f>
        <v/>
      </c>
      <c r="O93" s="1499" t="str">
        <f>IF(AND(OR(E93="DNCP", OR(E93="SNCP", E93="PNCP")), 'I8 Demand Data'!C15="1 NCP"), E93 &amp; 1, IF(AND(OR(E93="DNCP", OR(E93="SNCP", E93="PNCP")), 'I8 Demand Data'!C15="4 NCP"), E93 &amp; 4, IF(AND(OR(E93="DNCP", OR(E93="SNCP", E93="PNCP")), 'I8 Demand Data'!C15="12 NCP"), E93 &amp; 12, "")))</f>
        <v/>
      </c>
      <c r="P93" s="1499" t="str">
        <f t="shared" si="11"/>
        <v/>
      </c>
      <c r="Q93" s="1499" t="str">
        <f t="shared" si="9"/>
        <v/>
      </c>
      <c r="R93" s="706"/>
      <c r="S93" s="706"/>
      <c r="T93" s="706"/>
    </row>
    <row r="94" spans="1:20" s="1489" customFormat="1" ht="25.5">
      <c r="A94" s="1494">
        <v>4220</v>
      </c>
      <c r="B94" s="1494" t="s">
        <v>531</v>
      </c>
      <c r="C94" s="1494" t="s">
        <v>600</v>
      </c>
      <c r="D94" s="1508" t="s">
        <v>932</v>
      </c>
      <c r="E94" s="1501"/>
      <c r="F94" s="1520"/>
      <c r="G94" s="1521"/>
      <c r="H94" s="1522"/>
      <c r="I94" s="1503"/>
      <c r="J94" s="1503" t="str">
        <f t="shared" si="10"/>
        <v/>
      </c>
      <c r="K94" s="1503"/>
      <c r="L94" s="1503" t="str">
        <f>'I3 TB Data'!I281</f>
        <v>OM&amp;A</v>
      </c>
      <c r="M94" s="1496"/>
      <c r="N94" s="1505" t="str">
        <f>IF(AND(OR(E94="TCP", OR(E94="DCP", E94="BCP")), 'I8 Demand Data'!C14="1 CP"), 'E4 TB Allocation Details'!E94 &amp; 1, IF(AND(OR(E94="TCP", OR(E94="DCP", E94="BCP")), 'I8 Demand Data'!C14="4 CP"), 'E4 TB Allocation Details'!E94 &amp; 4, IF(AND(OR(E94="TCP", OR(E94="DCP", E94="BCP")), 'I8 Demand Data'!C14="12 CP"), 'E4 TB Allocation Details'!E94 &amp; 12, "")))</f>
        <v/>
      </c>
      <c r="O94" s="1505" t="str">
        <f>IF(AND(OR(E94="DNCP", OR(E94="SNCP", E94="PNCP")), 'I8 Demand Data'!C15="1 NCP"), E94 &amp; 1, IF(AND(OR(E94="DNCP", OR(E94="SNCP", E94="PNCP")), 'I8 Demand Data'!C15="4 NCP"), E94 &amp; 4, IF(AND(OR(E94="DNCP", OR(E94="SNCP", E94="PNCP")), 'I8 Demand Data'!C15="12 NCP"), E94 &amp; 12, "")))</f>
        <v/>
      </c>
      <c r="P94" s="1505" t="str">
        <f t="shared" si="11"/>
        <v/>
      </c>
      <c r="Q94" s="1505" t="str">
        <f t="shared" si="9"/>
        <v/>
      </c>
      <c r="R94" s="706"/>
      <c r="S94" s="706"/>
      <c r="T94" s="706"/>
    </row>
    <row r="95" spans="1:20" s="1489" customFormat="1" ht="25.5">
      <c r="A95" s="1495">
        <v>4225</v>
      </c>
      <c r="B95" s="1495" t="s">
        <v>532</v>
      </c>
      <c r="C95" s="1495" t="s">
        <v>532</v>
      </c>
      <c r="D95" s="373" t="s">
        <v>932</v>
      </c>
      <c r="E95" s="1506"/>
      <c r="F95" s="1517"/>
      <c r="G95" s="1518"/>
      <c r="H95" s="1519"/>
      <c r="I95" s="1507"/>
      <c r="J95" s="1507" t="str">
        <f t="shared" si="10"/>
        <v/>
      </c>
      <c r="K95" s="1507"/>
      <c r="L95" s="1507" t="str">
        <f>'I3 TB Data'!I282</f>
        <v>LPHA</v>
      </c>
      <c r="M95" s="1496"/>
      <c r="N95" s="1499" t="str">
        <f>IF(AND(OR(E95="TCP", OR(E95="DCP", E95="BCP")), 'I8 Demand Data'!C14="1 CP"), 'E4 TB Allocation Details'!E95 &amp; 1, IF(AND(OR(E95="TCP", OR(E95="DCP", E95="BCP")), 'I8 Demand Data'!C14="4 CP"), 'E4 TB Allocation Details'!E95 &amp; 4, IF(AND(OR(E95="TCP", OR(E95="DCP", E95="BCP")), 'I8 Demand Data'!C14="12 CP"), 'E4 TB Allocation Details'!E95 &amp; 12, "")))</f>
        <v/>
      </c>
      <c r="O95" s="1499" t="str">
        <f>IF(AND(OR(E95="DNCP", OR(E95="SNCP", E95="PNCP")), 'I8 Demand Data'!C15="1 NCP"), E95 &amp; 1, IF(AND(OR(E95="DNCP", OR(E95="SNCP", E95="PNCP")), 'I8 Demand Data'!C15="4 NCP"), E95 &amp; 4, IF(AND(OR(E95="DNCP", OR(E95="SNCP", E95="PNCP")), 'I8 Demand Data'!C15="12 NCP"), E95 &amp; 12, "")))</f>
        <v/>
      </c>
      <c r="P95" s="1499" t="str">
        <f t="shared" si="11"/>
        <v/>
      </c>
      <c r="Q95" s="1499" t="str">
        <f t="shared" si="9"/>
        <v/>
      </c>
      <c r="R95" s="706"/>
      <c r="S95" s="706"/>
      <c r="T95" s="706"/>
    </row>
    <row r="96" spans="1:20" s="1498" customFormat="1" ht="25.5">
      <c r="A96" s="1494">
        <v>4235</v>
      </c>
      <c r="B96" s="1494" t="s">
        <v>534</v>
      </c>
      <c r="C96" s="1494" t="s">
        <v>1566</v>
      </c>
      <c r="D96" s="1508" t="s">
        <v>932</v>
      </c>
      <c r="E96" s="1501"/>
      <c r="F96" s="1520"/>
      <c r="G96" s="1521"/>
      <c r="H96" s="1522"/>
      <c r="I96" s="1503"/>
      <c r="J96" s="1503" t="str">
        <f t="shared" si="10"/>
        <v/>
      </c>
      <c r="K96" s="1503"/>
      <c r="L96" s="1503"/>
      <c r="M96" s="1523"/>
      <c r="N96" s="1505" t="str">
        <f>IF(AND(OR(E96="TCP", OR(E96="DCP", E96="BCP")), 'I8 Demand Data'!C14="1 CP"), 'E4 TB Allocation Details'!E96 &amp; 1, IF(AND(OR(E96="TCP", OR(E96="DCP", E96="BCP")), 'I8 Demand Data'!C14="4 CP"), 'E4 TB Allocation Details'!E96 &amp; 4, IF(AND(OR(E96="TCP", OR(E96="DCP", E96="BCP")), 'I8 Demand Data'!C14="12 CP"), 'E4 TB Allocation Details'!E96 &amp; 12, "")))</f>
        <v/>
      </c>
      <c r="O96" s="1505" t="str">
        <f>IF(AND(OR(E96="DNCP", OR(E96="SNCP", E96="PNCP")), 'I8 Demand Data'!C15="1 NCP"), E96 &amp; 1, IF(AND(OR(E96="DNCP", OR(E96="SNCP", E96="PNCP")), 'I8 Demand Data'!C15="4 NCP"), E96 &amp; 4, IF(AND(OR(E96="DNCP", OR(E96="SNCP", E96="PNCP")), 'I8 Demand Data'!C15="12 NCP"), E96 &amp; 12, "")))</f>
        <v/>
      </c>
      <c r="P96" s="1505" t="str">
        <f t="shared" si="11"/>
        <v/>
      </c>
      <c r="Q96" s="1505" t="str">
        <f t="shared" si="9"/>
        <v/>
      </c>
      <c r="R96" s="1497"/>
      <c r="S96" s="1497"/>
      <c r="T96" s="1497"/>
    </row>
    <row r="97" spans="1:20" s="1498" customFormat="1" ht="25.5">
      <c r="A97" s="1495" t="s">
        <v>1309</v>
      </c>
      <c r="B97" s="1495" t="s">
        <v>1311</v>
      </c>
      <c r="C97" s="1495" t="s">
        <v>1566</v>
      </c>
      <c r="D97" s="373" t="s">
        <v>932</v>
      </c>
      <c r="E97" s="1506"/>
      <c r="F97" s="1517"/>
      <c r="G97" s="1518"/>
      <c r="H97" s="1519"/>
      <c r="I97" s="1507"/>
      <c r="J97" s="1507"/>
      <c r="K97" s="1507"/>
      <c r="L97" s="1507" t="str">
        <f>'I3 TB Data'!I285</f>
        <v>CWNB</v>
      </c>
      <c r="M97" s="1523"/>
      <c r="N97" s="1499"/>
      <c r="O97" s="1499"/>
      <c r="P97" s="1499"/>
      <c r="Q97" s="1499"/>
      <c r="R97" s="1497"/>
      <c r="S97" s="1497"/>
      <c r="T97" s="1497"/>
    </row>
    <row r="98" spans="1:20" s="1498" customFormat="1" ht="25.5">
      <c r="A98" s="1494" t="s">
        <v>433</v>
      </c>
      <c r="B98" s="1494" t="s">
        <v>1310</v>
      </c>
      <c r="C98" s="1494" t="s">
        <v>1566</v>
      </c>
      <c r="D98" s="1500" t="s">
        <v>932</v>
      </c>
      <c r="E98" s="1501"/>
      <c r="F98" s="1520"/>
      <c r="G98" s="1521"/>
      <c r="H98" s="1522"/>
      <c r="I98" s="1503"/>
      <c r="J98" s="1503"/>
      <c r="K98" s="1503"/>
      <c r="L98" s="1503" t="str">
        <f>'I3 TB Data'!I286</f>
        <v>OM&amp;A</v>
      </c>
      <c r="M98" s="1523"/>
      <c r="N98" s="1505"/>
      <c r="O98" s="1505"/>
      <c r="P98" s="1505"/>
      <c r="Q98" s="1505"/>
      <c r="R98" s="1497"/>
      <c r="S98" s="1497"/>
      <c r="T98" s="1497"/>
    </row>
    <row r="99" spans="1:20" s="1489" customFormat="1" ht="25.5">
      <c r="A99" s="1495">
        <v>4240</v>
      </c>
      <c r="B99" s="1495" t="s">
        <v>535</v>
      </c>
      <c r="C99" s="1495" t="s">
        <v>600</v>
      </c>
      <c r="D99" s="373" t="s">
        <v>932</v>
      </c>
      <c r="E99" s="1506"/>
      <c r="F99" s="1517"/>
      <c r="G99" s="1518"/>
      <c r="H99" s="1519"/>
      <c r="I99" s="1507"/>
      <c r="J99" s="1507" t="str">
        <f t="shared" si="10"/>
        <v/>
      </c>
      <c r="K99" s="1507"/>
      <c r="L99" s="1507" t="str">
        <f>'I3 TB Data'!I287</f>
        <v>OM&amp;A</v>
      </c>
      <c r="M99" s="1496"/>
      <c r="N99" s="1499" t="str">
        <f>IF(AND(OR(E99="TCP", OR(E99="DCP", E99="BCP")), 'I8 Demand Data'!C14="1 CP"), 'E4 TB Allocation Details'!E99 &amp; 1, IF(AND(OR(E99="TCP", OR(E99="DCP", E99="BCP")), 'I8 Demand Data'!C14="4 CP"), 'E4 TB Allocation Details'!E99 &amp; 4, IF(AND(OR(E99="TCP", OR(E99="DCP", E99="BCP")), 'I8 Demand Data'!C14="12 CP"), 'E4 TB Allocation Details'!E99 &amp; 12, "")))</f>
        <v/>
      </c>
      <c r="O99" s="1499" t="str">
        <f>IF(AND(OR(E99="DNCP", OR(E99="SNCP", E99="PNCP")), 'I8 Demand Data'!C15="1 NCP"), E99 &amp; 1, IF(AND(OR(E99="DNCP", OR(E99="SNCP", E99="PNCP")), 'I8 Demand Data'!C15="4 NCP"), E99 &amp; 4, IF(AND(OR(E99="DNCP", OR(E99="SNCP", E99="PNCP")), 'I8 Demand Data'!C15="12 NCP"), E99 &amp; 12, "")))</f>
        <v/>
      </c>
      <c r="P99" s="1499" t="str">
        <f t="shared" si="11"/>
        <v/>
      </c>
      <c r="Q99" s="1499" t="str">
        <f t="shared" si="9"/>
        <v/>
      </c>
      <c r="R99" s="706"/>
      <c r="S99" s="706"/>
      <c r="T99" s="706"/>
    </row>
    <row r="100" spans="1:20" s="1489" customFormat="1" ht="38.25">
      <c r="A100" s="1494">
        <v>4245</v>
      </c>
      <c r="B100" s="1494" t="s">
        <v>536</v>
      </c>
      <c r="C100" s="1494" t="s">
        <v>600</v>
      </c>
      <c r="D100" s="1500" t="s">
        <v>932</v>
      </c>
      <c r="E100" s="1501"/>
      <c r="F100" s="1520"/>
      <c r="G100" s="1521"/>
      <c r="H100" s="1522"/>
      <c r="I100" s="1503"/>
      <c r="J100" s="1503" t="str">
        <f t="shared" si="10"/>
        <v/>
      </c>
      <c r="K100" s="1503"/>
      <c r="L100" s="1503" t="str">
        <f>'I3 TB Data'!I288</f>
        <v>OM&amp;A</v>
      </c>
      <c r="M100" s="1496"/>
      <c r="N100" s="1505" t="str">
        <f>IF(AND(OR(E100="TCP", OR(E100="DCP", E100="BCP")), 'I8 Demand Data'!C14="1 CP"), 'E4 TB Allocation Details'!E100 &amp; 1, IF(AND(OR(E100="TCP", OR(E100="DCP", E100="BCP")), 'I8 Demand Data'!C14="4 CP"), 'E4 TB Allocation Details'!E100 &amp; 4, IF(AND(OR(E100="TCP", OR(E100="DCP", E100="BCP")), 'I8 Demand Data'!C14="12 CP"), 'E4 TB Allocation Details'!E100 &amp; 12, "")))</f>
        <v/>
      </c>
      <c r="O100" s="1505" t="str">
        <f>IF(AND(OR(E100="DNCP", OR(E100="SNCP", E100="PNCP")), 'I8 Demand Data'!C15="1 NCP"), E100 &amp; 1, IF(AND(OR(E100="DNCP", OR(E100="SNCP", E100="PNCP")), 'I8 Demand Data'!C15="4 NCP"), E100 &amp; 4, IF(AND(OR(E100="DNCP", OR(E100="SNCP", E100="PNCP")), 'I8 Demand Data'!C15="12 NCP"), E100 &amp; 12, "")))</f>
        <v/>
      </c>
      <c r="P100" s="1505" t="str">
        <f t="shared" si="11"/>
        <v/>
      </c>
      <c r="Q100" s="1505" t="str">
        <f t="shared" si="9"/>
        <v/>
      </c>
      <c r="R100" s="706"/>
      <c r="S100" s="706"/>
      <c r="T100" s="706"/>
    </row>
    <row r="101" spans="1:20" s="1489" customFormat="1" ht="25.5">
      <c r="A101" s="1495">
        <v>4305</v>
      </c>
      <c r="B101" s="1495" t="s">
        <v>1408</v>
      </c>
      <c r="C101" s="1495" t="s">
        <v>966</v>
      </c>
      <c r="D101" s="373" t="s">
        <v>932</v>
      </c>
      <c r="E101" s="1506"/>
      <c r="F101" s="1517"/>
      <c r="G101" s="1518"/>
      <c r="H101" s="1519"/>
      <c r="I101" s="1507"/>
      <c r="J101" s="1507" t="str">
        <f t="shared" si="10"/>
        <v/>
      </c>
      <c r="K101" s="1507"/>
      <c r="L101" s="1507" t="str">
        <f>'I3 TB Data'!I289</f>
        <v>OM&amp;A</v>
      </c>
      <c r="M101" s="1496"/>
      <c r="N101" s="1499" t="str">
        <f>IF(AND(OR(E101="TCP", OR(E101="DCP", E101="BCP")), 'I8 Demand Data'!C14="1 CP"), 'E4 TB Allocation Details'!E101 &amp; 1, IF(AND(OR(E101="TCP", OR(E101="DCP", E101="BCP")), 'I8 Demand Data'!C14="4 CP"), 'E4 TB Allocation Details'!E101 &amp; 4, IF(AND(OR(E101="TCP", OR(E101="DCP", E101="BCP")), 'I8 Demand Data'!C14="12 CP"), 'E4 TB Allocation Details'!E101 &amp; 12, "")))</f>
        <v/>
      </c>
      <c r="O101" s="1499" t="str">
        <f>IF(AND(OR(E101="DNCP", OR(E101="SNCP", E101="PNCP")), 'I8 Demand Data'!C15="1 NCP"), E101 &amp; 1, IF(AND(OR(E101="DNCP", OR(E101="SNCP", E101="PNCP")), 'I8 Demand Data'!C15="4 NCP"), E101 &amp; 4, IF(AND(OR(E101="DNCP", OR(E101="SNCP", E101="PNCP")), 'I8 Demand Data'!C15="12 NCP"), E101 &amp; 12, "")))</f>
        <v/>
      </c>
      <c r="P101" s="1499" t="str">
        <f t="shared" si="11"/>
        <v/>
      </c>
      <c r="Q101" s="1499" t="str">
        <f t="shared" si="9"/>
        <v/>
      </c>
      <c r="R101" s="706"/>
      <c r="S101" s="706"/>
      <c r="T101" s="706"/>
    </row>
    <row r="102" spans="1:20" s="1489" customFormat="1" ht="25.5">
      <c r="A102" s="1494">
        <v>4310</v>
      </c>
      <c r="B102" s="1494" t="s">
        <v>1409</v>
      </c>
      <c r="C102" s="1494" t="s">
        <v>966</v>
      </c>
      <c r="D102" s="1500" t="s">
        <v>932</v>
      </c>
      <c r="E102" s="1501"/>
      <c r="F102" s="1520"/>
      <c r="G102" s="1521"/>
      <c r="H102" s="1522"/>
      <c r="I102" s="1503"/>
      <c r="J102" s="1503" t="str">
        <f t="shared" si="10"/>
        <v/>
      </c>
      <c r="K102" s="1503"/>
      <c r="L102" s="1503" t="str">
        <f>'I3 TB Data'!I290</f>
        <v>OM&amp;A</v>
      </c>
      <c r="M102" s="1496"/>
      <c r="N102" s="1505" t="str">
        <f>IF(AND(OR(E102="TCP", OR(E102="DCP", E102="BCP")), 'I8 Demand Data'!C14="1 CP"), 'E4 TB Allocation Details'!E102 &amp; 1, IF(AND(OR(E102="TCP", OR(E102="DCP", E102="BCP")), 'I8 Demand Data'!C14="4 CP"), 'E4 TB Allocation Details'!E102 &amp; 4, IF(AND(OR(E102="TCP", OR(E102="DCP", E102="BCP")), 'I8 Demand Data'!C14="12 CP"), 'E4 TB Allocation Details'!E102 &amp; 12, "")))</f>
        <v/>
      </c>
      <c r="O102" s="1505" t="str">
        <f>IF(AND(OR(E102="DNCP", OR(E102="SNCP", E102="PNCP")), 'I8 Demand Data'!C15="1 NCP"), E102 &amp; 1, IF(AND(OR(E102="DNCP", OR(E102="SNCP", E102="PNCP")), 'I8 Demand Data'!C15="4 NCP"), E102 &amp; 4, IF(AND(OR(E102="DNCP", OR(E102="SNCP", E102="PNCP")), 'I8 Demand Data'!C15="12 NCP"), E102 &amp; 12, "")))</f>
        <v/>
      </c>
      <c r="P102" s="1505" t="str">
        <f t="shared" si="11"/>
        <v/>
      </c>
      <c r="Q102" s="1505" t="str">
        <f t="shared" si="9"/>
        <v/>
      </c>
      <c r="R102" s="706"/>
      <c r="S102" s="706"/>
      <c r="T102" s="706"/>
    </row>
    <row r="103" spans="1:20" s="1489" customFormat="1" ht="25.5">
      <c r="A103" s="1495">
        <v>4315</v>
      </c>
      <c r="B103" s="1495" t="s">
        <v>1410</v>
      </c>
      <c r="C103" s="1495" t="s">
        <v>966</v>
      </c>
      <c r="D103" s="373" t="s">
        <v>932</v>
      </c>
      <c r="E103" s="1506"/>
      <c r="F103" s="1517"/>
      <c r="G103" s="1518"/>
      <c r="H103" s="1519"/>
      <c r="I103" s="1507"/>
      <c r="J103" s="1507" t="str">
        <f t="shared" si="10"/>
        <v/>
      </c>
      <c r="K103" s="1507"/>
      <c r="L103" s="1507" t="str">
        <f>'I3 TB Data'!I291</f>
        <v>OM&amp;A</v>
      </c>
      <c r="M103" s="1496"/>
      <c r="N103" s="1499" t="str">
        <f>IF(AND(OR(E103="TCP", OR(E103="DCP", E103="BCP")), 'I8 Demand Data'!C14="1 CP"), 'E4 TB Allocation Details'!E103 &amp; 1, IF(AND(OR(E103="TCP", OR(E103="DCP", E103="BCP")), 'I8 Demand Data'!C14="4 CP"), 'E4 TB Allocation Details'!E103 &amp; 4, IF(AND(OR(E103="TCP", OR(E103="DCP", E103="BCP")), 'I8 Demand Data'!C14="12 CP"), 'E4 TB Allocation Details'!E103 &amp; 12, "")))</f>
        <v/>
      </c>
      <c r="O103" s="1499" t="str">
        <f>IF(AND(OR(E103="DNCP", OR(E103="SNCP", E103="PNCP")), 'I8 Demand Data'!C15="1 NCP"), E103 &amp; 1, IF(AND(OR(E103="DNCP", OR(E103="SNCP", E103="PNCP")), 'I8 Demand Data'!C15="4 NCP"), E103 &amp; 4, IF(AND(OR(E103="DNCP", OR(E103="SNCP", E103="PNCP")), 'I8 Demand Data'!C15="12 NCP"), E103 &amp; 12, "")))</f>
        <v/>
      </c>
      <c r="P103" s="1499" t="str">
        <f t="shared" si="11"/>
        <v/>
      </c>
      <c r="Q103" s="1499" t="str">
        <f t="shared" si="9"/>
        <v/>
      </c>
      <c r="R103" s="706"/>
      <c r="S103" s="706"/>
      <c r="T103" s="706"/>
    </row>
    <row r="104" spans="1:20" s="1489" customFormat="1" ht="25.5">
      <c r="A104" s="1494">
        <v>4320</v>
      </c>
      <c r="B104" s="1494" t="s">
        <v>1414</v>
      </c>
      <c r="C104" s="1494" t="s">
        <v>966</v>
      </c>
      <c r="D104" s="1500" t="s">
        <v>932</v>
      </c>
      <c r="E104" s="1501"/>
      <c r="F104" s="1520"/>
      <c r="G104" s="1521"/>
      <c r="H104" s="1522"/>
      <c r="I104" s="1503"/>
      <c r="J104" s="1503" t="str">
        <f t="shared" si="10"/>
        <v/>
      </c>
      <c r="K104" s="1503"/>
      <c r="L104" s="1503" t="str">
        <f>'I3 TB Data'!I292</f>
        <v>OM&amp;A</v>
      </c>
      <c r="M104" s="1496"/>
      <c r="N104" s="1505" t="str">
        <f>IF(AND(OR(E104="TCP", OR(E104="DCP", E104="BCP")), 'I8 Demand Data'!C14="1 CP"), 'E4 TB Allocation Details'!E104 &amp; 1, IF(AND(OR(E104="TCP", OR(E104="DCP", E104="BCP")), 'I8 Demand Data'!C14="4 CP"), 'E4 TB Allocation Details'!E104 &amp; 4, IF(AND(OR(E104="TCP", OR(E104="DCP", E104="BCP")), 'I8 Demand Data'!C14="12 CP"), 'E4 TB Allocation Details'!E104 &amp; 12, "")))</f>
        <v/>
      </c>
      <c r="O104" s="1505" t="str">
        <f>IF(AND(OR(E104="DNCP", OR(E104="SNCP", E104="PNCP")), 'I8 Demand Data'!C15="1 NCP"), E104 &amp; 1, IF(AND(OR(E104="DNCP", OR(E104="SNCP", E104="PNCP")), 'I8 Demand Data'!C15="4 NCP"), E104 &amp; 4, IF(AND(OR(E104="DNCP", OR(E104="SNCP", E104="PNCP")), 'I8 Demand Data'!C15="12 NCP"), E104 &amp; 12, "")))</f>
        <v/>
      </c>
      <c r="P104" s="1505" t="str">
        <f t="shared" si="11"/>
        <v/>
      </c>
      <c r="Q104" s="1505" t="str">
        <f t="shared" si="9"/>
        <v/>
      </c>
      <c r="R104" s="706"/>
      <c r="S104" s="706"/>
      <c r="T104" s="706"/>
    </row>
    <row r="105" spans="1:20" s="1489" customFormat="1" ht="38.25">
      <c r="A105" s="1495">
        <v>4325</v>
      </c>
      <c r="B105" s="1495" t="s">
        <v>1400</v>
      </c>
      <c r="C105" s="1495" t="s">
        <v>966</v>
      </c>
      <c r="D105" s="373" t="s">
        <v>932</v>
      </c>
      <c r="E105" s="1506"/>
      <c r="F105" s="1517"/>
      <c r="G105" s="1518"/>
      <c r="H105" s="1519"/>
      <c r="I105" s="1507"/>
      <c r="J105" s="1507" t="str">
        <f t="shared" si="10"/>
        <v/>
      </c>
      <c r="K105" s="1507"/>
      <c r="L105" s="1507" t="str">
        <f>'I3 TB Data'!I294</f>
        <v>O&amp;M</v>
      </c>
      <c r="M105" s="1496"/>
      <c r="N105" s="1499" t="str">
        <f>IF(AND(OR(E105="TCP", OR(E105="DCP", E105="BCP")), 'I8 Demand Data'!C14="1 CP"), 'E4 TB Allocation Details'!E105 &amp; 1, IF(AND(OR(E105="TCP", OR(E105="DCP", E105="BCP")), 'I8 Demand Data'!C14="4 CP"), 'E4 TB Allocation Details'!E105 &amp; 4, IF(AND(OR(E105="TCP", OR(E105="DCP", E105="BCP")), 'I8 Demand Data'!C14="12 CP"), 'E4 TB Allocation Details'!E105 &amp; 12, "")))</f>
        <v/>
      </c>
      <c r="O105" s="1499" t="str">
        <f>IF(AND(OR(E105="DNCP", OR(E105="SNCP", E105="PNCP")), 'I8 Demand Data'!C15="1 NCP"), E105 &amp; 1, IF(AND(OR(E105="DNCP", OR(E105="SNCP", E105="PNCP")), 'I8 Demand Data'!C15="4 NCP"), E105 &amp; 4, IF(AND(OR(E105="DNCP", OR(E105="SNCP", E105="PNCP")), 'I8 Demand Data'!C15="12 NCP"), E105 &amp; 12, "")))</f>
        <v/>
      </c>
      <c r="P105" s="1499" t="str">
        <f t="shared" si="11"/>
        <v/>
      </c>
      <c r="Q105" s="1499" t="str">
        <f t="shared" si="9"/>
        <v/>
      </c>
      <c r="R105" s="706"/>
      <c r="S105" s="706"/>
      <c r="T105" s="706"/>
    </row>
    <row r="106" spans="1:20" s="1489" customFormat="1" ht="38.25">
      <c r="A106" s="1494">
        <v>4330</v>
      </c>
      <c r="B106" s="1494" t="s">
        <v>1401</v>
      </c>
      <c r="C106" s="1494" t="s">
        <v>966</v>
      </c>
      <c r="D106" s="1500" t="s">
        <v>932</v>
      </c>
      <c r="E106" s="1501"/>
      <c r="F106" s="1520"/>
      <c r="G106" s="1521"/>
      <c r="H106" s="1522"/>
      <c r="I106" s="1503"/>
      <c r="J106" s="1503" t="str">
        <f t="shared" si="10"/>
        <v/>
      </c>
      <c r="K106" s="1503"/>
      <c r="L106" s="1503" t="str">
        <f>'I3 TB Data'!I295</f>
        <v>OM&amp;A</v>
      </c>
      <c r="M106" s="1496"/>
      <c r="N106" s="1505" t="str">
        <f>IF(AND(OR(E106="TCP", OR(E106="DCP", E106="BCP")), 'I8 Demand Data'!C14="1 CP"), 'E4 TB Allocation Details'!E106 &amp; 1, IF(AND(OR(E106="TCP", OR(E106="DCP", E106="BCP")), 'I8 Demand Data'!C14="4 CP"), 'E4 TB Allocation Details'!E106 &amp; 4, IF(AND(OR(E106="TCP", OR(E106="DCP", E106="BCP")), 'I8 Demand Data'!C14="12 CP"), 'E4 TB Allocation Details'!E106 &amp; 12, "")))</f>
        <v/>
      </c>
      <c r="O106" s="1505" t="str">
        <f>IF(AND(OR(E106="DNCP", OR(E106="SNCP", E106="PNCP")), 'I8 Demand Data'!C15="1 NCP"), E106 &amp; 1, IF(AND(OR(E106="DNCP", OR(E106="SNCP", E106="PNCP")), 'I8 Demand Data'!C15="4 NCP"), E106 &amp; 4, IF(AND(OR(E106="DNCP", OR(E106="SNCP", E106="PNCP")), 'I8 Demand Data'!C15="12 NCP"), E106 &amp; 12, "")))</f>
        <v/>
      </c>
      <c r="P106" s="1505" t="str">
        <f t="shared" si="11"/>
        <v/>
      </c>
      <c r="Q106" s="1505" t="str">
        <f t="shared" si="9"/>
        <v/>
      </c>
      <c r="R106" s="706"/>
      <c r="S106" s="706"/>
      <c r="T106" s="706"/>
    </row>
    <row r="107" spans="1:20" s="1489" customFormat="1" ht="38.25">
      <c r="A107" s="1495">
        <v>4335</v>
      </c>
      <c r="B107" s="1495" t="s">
        <v>1404</v>
      </c>
      <c r="C107" s="1495" t="s">
        <v>966</v>
      </c>
      <c r="D107" s="373" t="s">
        <v>932</v>
      </c>
      <c r="E107" s="1506"/>
      <c r="F107" s="1517"/>
      <c r="G107" s="1518"/>
      <c r="H107" s="1519"/>
      <c r="I107" s="1507"/>
      <c r="J107" s="1507" t="str">
        <f t="shared" si="10"/>
        <v/>
      </c>
      <c r="K107" s="1507"/>
      <c r="L107" s="1507" t="str">
        <f>'I3 TB Data'!I296</f>
        <v>OM&amp;A</v>
      </c>
      <c r="M107" s="1496"/>
      <c r="N107" s="1499" t="str">
        <f>IF(AND(OR(E107="TCP", OR(E107="DCP", E107="BCP")), 'I8 Demand Data'!C14="1 CP"), 'E4 TB Allocation Details'!E107 &amp; 1, IF(AND(OR(E107="TCP", OR(E107="DCP", E107="BCP")), 'I8 Demand Data'!C14="4 CP"), 'E4 TB Allocation Details'!E107 &amp; 4, IF(AND(OR(E107="TCP", OR(E107="DCP", E107="BCP")), 'I8 Demand Data'!C14="12 CP"), 'E4 TB Allocation Details'!E107 &amp; 12, "")))</f>
        <v/>
      </c>
      <c r="O107" s="1499" t="str">
        <f>IF(AND(OR(E107="DNCP", OR(E107="SNCP", E107="PNCP")), 'I8 Demand Data'!C15="1 NCP"), E107 &amp; 1, IF(AND(OR(E107="DNCP", OR(E107="SNCP", E107="PNCP")), 'I8 Demand Data'!C15="4 NCP"), E107 &amp; 4, IF(AND(OR(E107="DNCP", OR(E107="SNCP", E107="PNCP")), 'I8 Demand Data'!C15="12 NCP"), E107 &amp; 12, "")))</f>
        <v/>
      </c>
      <c r="P107" s="1499" t="str">
        <f t="shared" si="11"/>
        <v/>
      </c>
      <c r="Q107" s="1499" t="str">
        <f t="shared" si="9"/>
        <v/>
      </c>
      <c r="R107" s="706"/>
      <c r="S107" s="706"/>
      <c r="T107" s="706"/>
    </row>
    <row r="108" spans="1:20" s="1489" customFormat="1" ht="38.25">
      <c r="A108" s="1494">
        <v>4340</v>
      </c>
      <c r="B108" s="1494" t="s">
        <v>1405</v>
      </c>
      <c r="C108" s="1494" t="s">
        <v>966</v>
      </c>
      <c r="D108" s="1500" t="s">
        <v>932</v>
      </c>
      <c r="E108" s="1501"/>
      <c r="F108" s="1520"/>
      <c r="G108" s="1521"/>
      <c r="H108" s="1522"/>
      <c r="I108" s="1503"/>
      <c r="J108" s="1503" t="str">
        <f t="shared" si="10"/>
        <v/>
      </c>
      <c r="K108" s="1503"/>
      <c r="L108" s="1503" t="str">
        <f>'I3 TB Data'!I297</f>
        <v>OM&amp;A</v>
      </c>
      <c r="M108" s="1496"/>
      <c r="N108" s="1505" t="str">
        <f>IF(AND(OR(E108="TCP", OR(E108="DCP", E108="BCP")), 'I8 Demand Data'!C14="1 CP"), 'E4 TB Allocation Details'!E108 &amp; 1, IF(AND(OR(E108="TCP", OR(E108="DCP", E108="BCP")), 'I8 Demand Data'!C14="4 CP"), 'E4 TB Allocation Details'!E108 &amp; 4, IF(AND(OR(E108="TCP", OR(E108="DCP", E108="BCP")), 'I8 Demand Data'!C14="12 CP"), 'E4 TB Allocation Details'!E108 &amp; 12, "")))</f>
        <v/>
      </c>
      <c r="O108" s="1505" t="str">
        <f>IF(AND(OR(E108="DNCP", OR(E108="SNCP", E108="PNCP")), 'I8 Demand Data'!C15="1 NCP"), E108 &amp; 1, IF(AND(OR(E108="DNCP", OR(E108="SNCP", E108="PNCP")), 'I8 Demand Data'!C15="4 NCP"), E108 &amp; 4, IF(AND(OR(E108="DNCP", OR(E108="SNCP", E108="PNCP")), 'I8 Demand Data'!C15="12 NCP"), E108 &amp; 12, "")))</f>
        <v/>
      </c>
      <c r="P108" s="1505" t="str">
        <f t="shared" si="11"/>
        <v/>
      </c>
      <c r="Q108" s="1505" t="str">
        <f t="shared" si="9"/>
        <v/>
      </c>
      <c r="R108" s="706"/>
      <c r="S108" s="706"/>
      <c r="T108" s="706"/>
    </row>
    <row r="109" spans="1:20" s="1489" customFormat="1" ht="25.5">
      <c r="A109" s="1495">
        <v>4345</v>
      </c>
      <c r="B109" s="1495" t="s">
        <v>1406</v>
      </c>
      <c r="C109" s="1495" t="s">
        <v>966</v>
      </c>
      <c r="D109" s="373" t="s">
        <v>932</v>
      </c>
      <c r="E109" s="1506"/>
      <c r="F109" s="1517"/>
      <c r="G109" s="1518"/>
      <c r="H109" s="1519"/>
      <c r="I109" s="1507"/>
      <c r="J109" s="1507" t="str">
        <f t="shared" si="10"/>
        <v/>
      </c>
      <c r="K109" s="1507"/>
      <c r="L109" s="1507" t="str">
        <f>'I3 TB Data'!I298</f>
        <v>OM&amp;A</v>
      </c>
      <c r="M109" s="1496"/>
      <c r="N109" s="1499" t="str">
        <f>IF(AND(OR(E109="TCP", OR(E109="DCP", E109="BCP")), 'I8 Demand Data'!C14="1 CP"), 'E4 TB Allocation Details'!E109 &amp; 1, IF(AND(OR(E109="TCP", OR(E109="DCP", E109="BCP")), 'I8 Demand Data'!C14="4 CP"), 'E4 TB Allocation Details'!E109 &amp; 4, IF(AND(OR(E109="TCP", OR(E109="DCP", E109="BCP")), 'I8 Demand Data'!C14="12 CP"), 'E4 TB Allocation Details'!E109 &amp; 12, "")))</f>
        <v/>
      </c>
      <c r="O109" s="1499" t="str">
        <f>IF(AND(OR(E109="DNCP", OR(E109="SNCP", E109="PNCP")), 'I8 Demand Data'!C15="1 NCP"), E109 &amp; 1, IF(AND(OR(E109="DNCP", OR(E109="SNCP", E109="PNCP")), 'I8 Demand Data'!C15="4 NCP"), E109 &amp; 4, IF(AND(OR(E109="DNCP", OR(E109="SNCP", E109="PNCP")), 'I8 Demand Data'!C15="12 NCP"), E109 &amp; 12, "")))</f>
        <v/>
      </c>
      <c r="P109" s="1499" t="str">
        <f t="shared" si="11"/>
        <v/>
      </c>
      <c r="Q109" s="1499" t="str">
        <f t="shared" si="9"/>
        <v/>
      </c>
      <c r="R109" s="706"/>
      <c r="S109" s="706"/>
      <c r="T109" s="706"/>
    </row>
    <row r="110" spans="1:20" s="1489" customFormat="1" ht="25.5">
      <c r="A110" s="1494">
        <v>4350</v>
      </c>
      <c r="B110" s="1494" t="s">
        <v>1407</v>
      </c>
      <c r="C110" s="1494" t="s">
        <v>966</v>
      </c>
      <c r="D110" s="1500" t="s">
        <v>932</v>
      </c>
      <c r="E110" s="1501"/>
      <c r="F110" s="1520"/>
      <c r="G110" s="1521"/>
      <c r="H110" s="1522"/>
      <c r="I110" s="1503"/>
      <c r="J110" s="1503" t="str">
        <f t="shared" si="10"/>
        <v/>
      </c>
      <c r="K110" s="1503"/>
      <c r="L110" s="1503" t="str">
        <f>'I3 TB Data'!I299</f>
        <v>OM&amp;A</v>
      </c>
      <c r="M110" s="1496"/>
      <c r="N110" s="1505" t="str">
        <f>IF(AND(OR(E110="TCP", OR(E110="DCP", E110="BCP")), 'I8 Demand Data'!C14="1 CP"), 'E4 TB Allocation Details'!E110 &amp; 1, IF(AND(OR(E110="TCP", OR(E110="DCP", E110="BCP")), 'I8 Demand Data'!C14="4 CP"), 'E4 TB Allocation Details'!E110 &amp; 4, IF(AND(OR(E110="TCP", OR(E110="DCP", E110="BCP")), 'I8 Demand Data'!C14="12 CP"), 'E4 TB Allocation Details'!E110 &amp; 12, "")))</f>
        <v/>
      </c>
      <c r="O110" s="1505" t="str">
        <f>IF(AND(OR(E110="DNCP", OR(E110="SNCP", E110="PNCP")), 'I8 Demand Data'!C15="1 NCP"), E110 &amp; 1, IF(AND(OR(E110="DNCP", OR(E110="SNCP", E110="PNCP")), 'I8 Demand Data'!C15="4 NCP"), E110 &amp; 4, IF(AND(OR(E110="DNCP", OR(E110="SNCP", E110="PNCP")), 'I8 Demand Data'!C15="12 NCP"), E110 &amp; 12, "")))</f>
        <v/>
      </c>
      <c r="P110" s="1505" t="str">
        <f t="shared" si="11"/>
        <v/>
      </c>
      <c r="Q110" s="1505" t="str">
        <f t="shared" si="9"/>
        <v/>
      </c>
      <c r="R110" s="706"/>
      <c r="S110" s="706"/>
      <c r="T110" s="706"/>
    </row>
    <row r="111" spans="1:20" s="1489" customFormat="1" ht="25.5">
      <c r="A111" s="1495">
        <v>4355</v>
      </c>
      <c r="B111" s="1495" t="s">
        <v>986</v>
      </c>
      <c r="C111" s="1495" t="s">
        <v>966</v>
      </c>
      <c r="D111" s="373" t="s">
        <v>932</v>
      </c>
      <c r="E111" s="1506"/>
      <c r="F111" s="1517"/>
      <c r="G111" s="1518"/>
      <c r="H111" s="1519"/>
      <c r="I111" s="1507"/>
      <c r="J111" s="1507" t="str">
        <f t="shared" si="10"/>
        <v/>
      </c>
      <c r="K111" s="1507"/>
      <c r="L111" s="1507" t="str">
        <f>'I3 TB Data'!I300</f>
        <v>O&amp;M</v>
      </c>
      <c r="M111" s="1496"/>
      <c r="N111" s="1499" t="str">
        <f>IF(AND(OR(E111="TCP", OR(E111="DCP", E111="BCP")), 'I8 Demand Data'!C14="1 CP"), 'E4 TB Allocation Details'!E111 &amp; 1, IF(AND(OR(E111="TCP", OR(E111="DCP", E111="BCP")), 'I8 Demand Data'!C14="4 CP"), 'E4 TB Allocation Details'!E111 &amp; 4, IF(AND(OR(E111="TCP", OR(E111="DCP", E111="BCP")), 'I8 Demand Data'!C14="12 CP"), 'E4 TB Allocation Details'!E111 &amp; 12, "")))</f>
        <v/>
      </c>
      <c r="O111" s="1499" t="str">
        <f>IF(AND(OR(E111="DNCP", OR(E111="SNCP", E111="PNCP")), 'I8 Demand Data'!C15="1 NCP"), E111 &amp; 1, IF(AND(OR(E111="DNCP", OR(E111="SNCP", E111="PNCP")), 'I8 Demand Data'!C15="4 NCP"), E111 &amp; 4, IF(AND(OR(E111="DNCP", OR(E111="SNCP", E111="PNCP")), 'I8 Demand Data'!C15="12 NCP"), E111 &amp; 12, "")))</f>
        <v/>
      </c>
      <c r="P111" s="1499" t="str">
        <f t="shared" si="11"/>
        <v/>
      </c>
      <c r="Q111" s="1499" t="str">
        <f t="shared" si="9"/>
        <v/>
      </c>
      <c r="R111" s="706"/>
      <c r="S111" s="706"/>
      <c r="T111" s="706"/>
    </row>
    <row r="112" spans="1:20" s="1489" customFormat="1" ht="25.5">
      <c r="A112" s="1494">
        <v>4360</v>
      </c>
      <c r="B112" s="1494" t="s">
        <v>967</v>
      </c>
      <c r="C112" s="1494" t="s">
        <v>966</v>
      </c>
      <c r="D112" s="1500" t="s">
        <v>932</v>
      </c>
      <c r="E112" s="1501"/>
      <c r="F112" s="1520"/>
      <c r="G112" s="1521"/>
      <c r="H112" s="1522"/>
      <c r="I112" s="1503"/>
      <c r="J112" s="1503" t="str">
        <f t="shared" si="10"/>
        <v/>
      </c>
      <c r="K112" s="1503"/>
      <c r="L112" s="1503" t="str">
        <f>'I3 TB Data'!I301</f>
        <v>OM&amp;A</v>
      </c>
      <c r="M112" s="1496"/>
      <c r="N112" s="1505" t="str">
        <f>IF(AND(OR(E112="TCP", OR(E112="DCP", E112="BCP")), 'I8 Demand Data'!C14="1 CP"), 'E4 TB Allocation Details'!E112 &amp; 1, IF(AND(OR(E112="TCP", OR(E112="DCP", E112="BCP")), 'I8 Demand Data'!C14="4 CP"), 'E4 TB Allocation Details'!E112 &amp; 4, IF(AND(OR(E112="TCP", OR(E112="DCP", E112="BCP")), 'I8 Demand Data'!C14="12 CP"), 'E4 TB Allocation Details'!E112 &amp; 12, "")))</f>
        <v/>
      </c>
      <c r="O112" s="1505" t="str">
        <f>IF(AND(OR(E112="DNCP", OR(E112="SNCP", E112="PNCP")), 'I8 Demand Data'!C15="1 NCP"), E112 &amp; 1, IF(AND(OR(E112="DNCP", OR(E112="SNCP", E112="PNCP")), 'I8 Demand Data'!C15="4 NCP"), E112 &amp; 4, IF(AND(OR(E112="DNCP", OR(E112="SNCP", E112="PNCP")), 'I8 Demand Data'!C15="12 NCP"), E112 &amp; 12, "")))</f>
        <v/>
      </c>
      <c r="P112" s="1505" t="str">
        <f t="shared" si="11"/>
        <v/>
      </c>
      <c r="Q112" s="1505" t="str">
        <f t="shared" si="9"/>
        <v/>
      </c>
      <c r="R112" s="706"/>
      <c r="S112" s="706"/>
      <c r="T112" s="706"/>
    </row>
    <row r="113" spans="1:20" s="1489" customFormat="1" ht="25.5">
      <c r="A113" s="1495">
        <v>4365</v>
      </c>
      <c r="B113" s="1495" t="s">
        <v>968</v>
      </c>
      <c r="C113" s="1495" t="s">
        <v>966</v>
      </c>
      <c r="D113" s="373" t="s">
        <v>932</v>
      </c>
      <c r="E113" s="1506"/>
      <c r="F113" s="1517"/>
      <c r="G113" s="1518"/>
      <c r="H113" s="1519"/>
      <c r="I113" s="1507"/>
      <c r="J113" s="1507" t="str">
        <f t="shared" si="10"/>
        <v/>
      </c>
      <c r="K113" s="1507"/>
      <c r="L113" s="1507" t="str">
        <f>'I3 TB Data'!I302</f>
        <v>OM&amp;A</v>
      </c>
      <c r="M113" s="1496"/>
      <c r="N113" s="1499" t="str">
        <f>IF(AND(OR(E113="TCP", OR(E113="DCP", E113="BCP")), 'I8 Demand Data'!C14="1 CP"), 'E4 TB Allocation Details'!E113 &amp; 1, IF(AND(OR(E113="TCP", OR(E113="DCP", E113="BCP")), 'I8 Demand Data'!C14="4 CP"), 'E4 TB Allocation Details'!E113 &amp; 4, IF(AND(OR(E113="TCP", OR(E113="DCP", E113="BCP")), 'I8 Demand Data'!C14="12 CP"), 'E4 TB Allocation Details'!E113 &amp; 12, "")))</f>
        <v/>
      </c>
      <c r="O113" s="1499" t="str">
        <f>IF(AND(OR(E113="DNCP", OR(E113="SNCP", E113="PNCP")), 'I8 Demand Data'!C15="1 NCP"), E113 &amp; 1, IF(AND(OR(E113="DNCP", OR(E113="SNCP", E113="PNCP")), 'I8 Demand Data'!C15="4 NCP"), E113 &amp; 4, IF(AND(OR(E113="DNCP", OR(E113="SNCP", E113="PNCP")), 'I8 Demand Data'!C15="12 NCP"), E113 &amp; 12, "")))</f>
        <v/>
      </c>
      <c r="P113" s="1499" t="str">
        <f t="shared" si="11"/>
        <v/>
      </c>
      <c r="Q113" s="1499" t="str">
        <f t="shared" si="9"/>
        <v/>
      </c>
      <c r="R113" s="706"/>
      <c r="S113" s="706"/>
      <c r="T113" s="706"/>
    </row>
    <row r="114" spans="1:20" s="1489" customFormat="1" ht="25.5">
      <c r="A114" s="1494">
        <v>4370</v>
      </c>
      <c r="B114" s="1494" t="s">
        <v>1415</v>
      </c>
      <c r="C114" s="1494" t="s">
        <v>966</v>
      </c>
      <c r="D114" s="1500" t="s">
        <v>932</v>
      </c>
      <c r="E114" s="1501"/>
      <c r="F114" s="1520"/>
      <c r="G114" s="1521"/>
      <c r="H114" s="1522"/>
      <c r="I114" s="1503"/>
      <c r="J114" s="1503" t="str">
        <f t="shared" si="10"/>
        <v/>
      </c>
      <c r="K114" s="1503"/>
      <c r="L114" s="1503" t="str">
        <f>'I3 TB Data'!I303</f>
        <v>OM&amp;A</v>
      </c>
      <c r="M114" s="1496"/>
      <c r="N114" s="1505" t="str">
        <f>IF(AND(OR(E114="TCP", OR(E114="DCP", E114="BCP")), 'I8 Demand Data'!C14="1 CP"), 'E4 TB Allocation Details'!E114 &amp; 1, IF(AND(OR(E114="TCP", OR(E114="DCP", E114="BCP")), 'I8 Demand Data'!C14="4 CP"), 'E4 TB Allocation Details'!E114 &amp; 4, IF(AND(OR(E114="TCP", OR(E114="DCP", E114="BCP")), 'I8 Demand Data'!C14="12 CP"), 'E4 TB Allocation Details'!E114 &amp; 12, "")))</f>
        <v/>
      </c>
      <c r="O114" s="1505" t="str">
        <f>IF(AND(OR(E114="DNCP", OR(E114="SNCP", E114="PNCP")), 'I8 Demand Data'!C15="1 NCP"), E114 &amp; 1, IF(AND(OR(E114="DNCP", OR(E114="SNCP", E114="PNCP")), 'I8 Demand Data'!C15="4 NCP"), E114 &amp; 4, IF(AND(OR(E114="DNCP", OR(E114="SNCP", E114="PNCP")), 'I8 Demand Data'!C15="12 NCP"), E114 &amp; 12, "")))</f>
        <v/>
      </c>
      <c r="P114" s="1505" t="str">
        <f t="shared" si="11"/>
        <v/>
      </c>
      <c r="Q114" s="1505" t="str">
        <f t="shared" si="9"/>
        <v/>
      </c>
      <c r="R114" s="706"/>
      <c r="S114" s="706"/>
      <c r="T114" s="706"/>
    </row>
    <row r="115" spans="1:20" s="1489" customFormat="1" ht="25.5">
      <c r="A115" s="1494">
        <v>4375</v>
      </c>
      <c r="B115" s="1494" t="s">
        <v>1416</v>
      </c>
      <c r="C115" s="1494" t="s">
        <v>966</v>
      </c>
      <c r="D115" s="1500" t="s">
        <v>932</v>
      </c>
      <c r="E115" s="1501"/>
      <c r="F115" s="1520"/>
      <c r="G115" s="1521"/>
      <c r="H115" s="1522"/>
      <c r="I115" s="1503"/>
      <c r="J115" s="1503" t="str">
        <f>IF(ISBLANK(G115), "", (G115))</f>
        <v/>
      </c>
      <c r="K115" s="1503"/>
      <c r="L115" s="1503" t="str">
        <f>'I3 TB Data'!I304</f>
        <v>O&amp;M</v>
      </c>
      <c r="M115" s="1496"/>
      <c r="N115" s="1505"/>
      <c r="O115" s="1505"/>
      <c r="P115" s="1505"/>
      <c r="Q115" s="1505"/>
      <c r="R115" s="706"/>
      <c r="S115" s="706"/>
      <c r="T115" s="706"/>
    </row>
    <row r="116" spans="1:20" s="1489" customFormat="1" ht="25.5">
      <c r="A116" s="1494">
        <v>4380</v>
      </c>
      <c r="B116" s="1494" t="s">
        <v>1388</v>
      </c>
      <c r="C116" s="1494" t="s">
        <v>966</v>
      </c>
      <c r="D116" s="1500" t="s">
        <v>932</v>
      </c>
      <c r="E116" s="1501"/>
      <c r="F116" s="1520"/>
      <c r="G116" s="1521"/>
      <c r="H116" s="1522"/>
      <c r="I116" s="1503"/>
      <c r="J116" s="1503" t="str">
        <f>IF(ISBLANK(G116), "", (G116))</f>
        <v/>
      </c>
      <c r="K116" s="1503"/>
      <c r="L116" s="1503" t="str">
        <f>'I3 TB Data'!I305</f>
        <v>OM&amp;A</v>
      </c>
      <c r="M116" s="1496"/>
      <c r="N116" s="1505"/>
      <c r="O116" s="1505"/>
      <c r="P116" s="1505"/>
      <c r="Q116" s="1505"/>
      <c r="R116" s="706"/>
      <c r="S116" s="706"/>
      <c r="T116" s="706"/>
    </row>
    <row r="117" spans="1:20" s="1489" customFormat="1" ht="25.5">
      <c r="A117" s="1495">
        <v>4390</v>
      </c>
      <c r="B117" s="1495" t="s">
        <v>1390</v>
      </c>
      <c r="C117" s="1495" t="s">
        <v>966</v>
      </c>
      <c r="D117" s="373" t="s">
        <v>932</v>
      </c>
      <c r="E117" s="1506"/>
      <c r="F117" s="1517"/>
      <c r="G117" s="1518"/>
      <c r="H117" s="1519"/>
      <c r="I117" s="1507"/>
      <c r="J117" s="1507" t="str">
        <f t="shared" si="10"/>
        <v/>
      </c>
      <c r="K117" s="1507"/>
      <c r="L117" s="1507" t="str">
        <f>'I3 TB Data'!I307</f>
        <v>OM&amp;A</v>
      </c>
      <c r="M117" s="1496"/>
      <c r="N117" s="1499" t="str">
        <f>IF(AND(OR(E117="TCP", OR(E117="DCP", E117="BCP")), 'I8 Demand Data'!C14="1 CP"), 'E4 TB Allocation Details'!E117 &amp; 1, IF(AND(OR(E117="TCP", OR(E117="DCP", E117="BCP")), 'I8 Demand Data'!C14="4 CP"), 'E4 TB Allocation Details'!E117 &amp; 4, IF(AND(OR(E117="TCP", OR(E117="DCP", E117="BCP")), 'I8 Demand Data'!C14="12 CP"), 'E4 TB Allocation Details'!E117 &amp; 12, "")))</f>
        <v/>
      </c>
      <c r="O117" s="1499" t="str">
        <f>IF(AND(OR(E117="DNCP", OR(E117="SNCP", E117="PNCP")), 'I8 Demand Data'!C15="1 NCP"), E117 &amp; 1, IF(AND(OR(E117="DNCP", OR(E117="SNCP", E117="PNCP")), 'I8 Demand Data'!C15="4 NCP"), E117 &amp; 4, IF(AND(OR(E117="DNCP", OR(E117="SNCP", E117="PNCP")), 'I8 Demand Data'!C15="12 NCP"), E117 &amp; 12, "")))</f>
        <v/>
      </c>
      <c r="P117" s="1499" t="str">
        <f t="shared" si="11"/>
        <v/>
      </c>
      <c r="Q117" s="1499" t="str">
        <f t="shared" si="9"/>
        <v/>
      </c>
      <c r="R117" s="706"/>
      <c r="S117" s="706"/>
      <c r="T117" s="706"/>
    </row>
    <row r="118" spans="1:20" s="1489" customFormat="1" ht="25.5">
      <c r="A118" s="1494">
        <v>4395</v>
      </c>
      <c r="B118" s="1494" t="s">
        <v>1448</v>
      </c>
      <c r="C118" s="1494" t="s">
        <v>966</v>
      </c>
      <c r="D118" s="1500" t="s">
        <v>932</v>
      </c>
      <c r="E118" s="1501"/>
      <c r="F118" s="1520"/>
      <c r="G118" s="1521"/>
      <c r="H118" s="1522"/>
      <c r="I118" s="1503"/>
      <c r="J118" s="1503" t="str">
        <f t="shared" si="10"/>
        <v/>
      </c>
      <c r="K118" s="1503"/>
      <c r="L118" s="1503" t="str">
        <f>'I3 TB Data'!I308</f>
        <v>OM&amp;A</v>
      </c>
      <c r="M118" s="1496"/>
      <c r="N118" s="1505" t="str">
        <f>IF(AND(OR(E118="TCP", OR(E118="DCP", E118="BCP")), 'I8 Demand Data'!C14="1 CP"), 'E4 TB Allocation Details'!E118 &amp; 1, IF(AND(OR(E118="TCP", OR(E118="DCP", E118="BCP")), 'I8 Demand Data'!C14="4 CP"), 'E4 TB Allocation Details'!E118 &amp; 4, IF(AND(OR(E118="TCP", OR(E118="DCP", E118="BCP")), 'I8 Demand Data'!C14="12 CP"), 'E4 TB Allocation Details'!E118 &amp; 12, "")))</f>
        <v/>
      </c>
      <c r="O118" s="1505" t="str">
        <f>IF(AND(OR(E118="DNCP", OR(E118="SNCP", E118="PNCP")), 'I8 Demand Data'!C15="1 NCP"), E118 &amp; 1, IF(AND(OR(E118="DNCP", OR(E118="SNCP", E118="PNCP")), 'I8 Demand Data'!C15="4 NCP"), E118 &amp; 4, IF(AND(OR(E118="DNCP", OR(E118="SNCP", E118="PNCP")), 'I8 Demand Data'!C15="12 NCP"), E118 &amp; 12, "")))</f>
        <v/>
      </c>
      <c r="P118" s="1505" t="str">
        <f t="shared" si="11"/>
        <v/>
      </c>
      <c r="Q118" s="1505" t="str">
        <f t="shared" si="9"/>
        <v/>
      </c>
      <c r="R118" s="706"/>
      <c r="S118" s="706"/>
      <c r="T118" s="706"/>
    </row>
    <row r="119" spans="1:20" s="1489" customFormat="1" ht="38.25">
      <c r="A119" s="1495">
        <v>4398</v>
      </c>
      <c r="B119" s="1495" t="s">
        <v>988</v>
      </c>
      <c r="C119" s="1495" t="s">
        <v>966</v>
      </c>
      <c r="D119" s="373" t="s">
        <v>932</v>
      </c>
      <c r="E119" s="1506"/>
      <c r="F119" s="1517"/>
      <c r="G119" s="1518"/>
      <c r="H119" s="1519"/>
      <c r="I119" s="1507"/>
      <c r="J119" s="1507" t="str">
        <f t="shared" si="10"/>
        <v/>
      </c>
      <c r="K119" s="1507"/>
      <c r="L119" s="1507" t="str">
        <f>'I3 TB Data'!I309</f>
        <v>OM&amp;A</v>
      </c>
      <c r="M119" s="1496"/>
      <c r="N119" s="1499" t="str">
        <f>IF(AND(OR(E119="TCP", OR(E119="DCP", E119="BCP")), 'I8 Demand Data'!C14="1 CP"), 'E4 TB Allocation Details'!E119 &amp; 1, IF(AND(OR(E119="TCP", OR(E119="DCP", E119="BCP")), 'I8 Demand Data'!C14="4 CP"), 'E4 TB Allocation Details'!E119 &amp; 4, IF(AND(OR(E119="TCP", OR(E119="DCP", E119="BCP")), 'I8 Demand Data'!C14="12 CP"), 'E4 TB Allocation Details'!E119 &amp; 12, "")))</f>
        <v/>
      </c>
      <c r="O119" s="1499" t="str">
        <f>IF(AND(OR(E119="DNCP", OR(E119="SNCP", E119="PNCP")), 'I8 Demand Data'!C15="1 NCP"), E119 &amp; 1, IF(AND(OR(E119="DNCP", OR(E119="SNCP", E119="PNCP")), 'I8 Demand Data'!C15="4 NCP"), E119 &amp; 4, IF(AND(OR(E119="DNCP", OR(E119="SNCP", E119="PNCP")), 'I8 Demand Data'!C15="12 NCP"), E119 &amp; 12, "")))</f>
        <v/>
      </c>
      <c r="P119" s="1499" t="str">
        <f t="shared" si="11"/>
        <v/>
      </c>
      <c r="Q119" s="1499" t="str">
        <f t="shared" si="9"/>
        <v/>
      </c>
      <c r="R119" s="706"/>
      <c r="S119" s="706"/>
      <c r="T119" s="706"/>
    </row>
    <row r="120" spans="1:20" s="1489" customFormat="1" ht="25.5">
      <c r="A120" s="1494">
        <v>4405</v>
      </c>
      <c r="B120" s="1494" t="s">
        <v>989</v>
      </c>
      <c r="C120" s="1494" t="s">
        <v>966</v>
      </c>
      <c r="D120" s="1500" t="s">
        <v>932</v>
      </c>
      <c r="E120" s="1501"/>
      <c r="F120" s="1520"/>
      <c r="G120" s="1521"/>
      <c r="H120" s="1522"/>
      <c r="I120" s="1503"/>
      <c r="J120" s="1503" t="str">
        <f t="shared" si="10"/>
        <v/>
      </c>
      <c r="K120" s="1503"/>
      <c r="L120" s="1503" t="str">
        <f>'I3 TB Data'!I310</f>
        <v>OM&amp;A</v>
      </c>
      <c r="M120" s="1496"/>
      <c r="N120" s="1505" t="str">
        <f>IF(AND(OR(E120="TCP", OR(E120="DCP", E120="BCP")), 'I8 Demand Data'!C14="1 CP"), 'E4 TB Allocation Details'!E120 &amp; 1, IF(AND(OR(E120="TCP", OR(E120="DCP", E120="BCP")), 'I8 Demand Data'!C14="4 CP"), 'E4 TB Allocation Details'!E120 &amp; 4, IF(AND(OR(E120="TCP", OR(E120="DCP", E120="BCP")), 'I8 Demand Data'!C14="12 CP"), 'E4 TB Allocation Details'!E120 &amp; 12, "")))</f>
        <v/>
      </c>
      <c r="O120" s="1505" t="str">
        <f>IF(AND(OR(E120="DNCP", OR(E120="SNCP", E120="PNCP")), 'I8 Demand Data'!C15="1 NCP"), E120 &amp; 1, IF(AND(OR(E120="DNCP", OR(E120="SNCP", E120="PNCP")), 'I8 Demand Data'!C15="4 NCP"), E120 &amp; 4, IF(AND(OR(E120="DNCP", OR(E120="SNCP", E120="PNCP")), 'I8 Demand Data'!C15="12 NCP"), E120 &amp; 12, "")))</f>
        <v/>
      </c>
      <c r="P120" s="1505" t="str">
        <f t="shared" si="11"/>
        <v/>
      </c>
      <c r="Q120" s="1505" t="str">
        <f t="shared" si="9"/>
        <v/>
      </c>
      <c r="R120" s="706"/>
      <c r="S120" s="706"/>
      <c r="T120" s="706"/>
    </row>
    <row r="121" spans="1:20" s="1489" customFormat="1" ht="25.5">
      <c r="A121" s="1495">
        <v>4415</v>
      </c>
      <c r="B121" s="1495" t="s">
        <v>990</v>
      </c>
      <c r="C121" s="1495" t="s">
        <v>966</v>
      </c>
      <c r="D121" s="373" t="s">
        <v>932</v>
      </c>
      <c r="E121" s="1506"/>
      <c r="F121" s="1517"/>
      <c r="G121" s="1518"/>
      <c r="H121" s="1519"/>
      <c r="I121" s="1507"/>
      <c r="J121" s="1507" t="str">
        <f t="shared" si="10"/>
        <v/>
      </c>
      <c r="K121" s="1507"/>
      <c r="L121" s="1507" t="str">
        <f>'I3 TB Data'!I311</f>
        <v>OM&amp;A</v>
      </c>
      <c r="M121" s="1496"/>
      <c r="N121" s="1499" t="str">
        <f>IF(AND(OR(E121="TCP", OR(E121="DCP", E121="BCP")), 'I8 Demand Data'!C14="1 CP"), 'E4 TB Allocation Details'!E121 &amp; 1, IF(AND(OR(E121="TCP", OR(E121="DCP", E121="BCP")), 'I8 Demand Data'!C14="4 CP"), 'E4 TB Allocation Details'!E121 &amp; 4, IF(AND(OR(E121="TCP", OR(E121="DCP", E121="BCP")), 'I8 Demand Data'!C14="12 CP"), 'E4 TB Allocation Details'!E121 &amp; 12, "")))</f>
        <v/>
      </c>
      <c r="O121" s="1499" t="str">
        <f>IF(AND(OR(E121="DNCP", OR(E121="SNCP", E121="PNCP")), 'I8 Demand Data'!C15="1 NCP"), E121 &amp; 1, IF(AND(OR(E121="DNCP", OR(E121="SNCP", E121="PNCP")), 'I8 Demand Data'!C15="4 NCP"), E121 &amp; 4, IF(AND(OR(E121="DNCP", OR(E121="SNCP", E121="PNCP")), 'I8 Demand Data'!C15="12 NCP"), E121 &amp; 12, "")))</f>
        <v/>
      </c>
      <c r="P121" s="1499" t="str">
        <f t="shared" si="11"/>
        <v/>
      </c>
      <c r="Q121" s="1499" t="str">
        <f t="shared" si="9"/>
        <v/>
      </c>
      <c r="R121" s="706"/>
      <c r="S121" s="706"/>
      <c r="T121" s="706"/>
    </row>
    <row r="122" spans="1:20" s="1489" customFormat="1" ht="38.25">
      <c r="A122" s="1494">
        <v>4705</v>
      </c>
      <c r="B122" s="1494" t="s">
        <v>1373</v>
      </c>
      <c r="C122" s="1494" t="s">
        <v>47</v>
      </c>
      <c r="D122" s="1500" t="s">
        <v>937</v>
      </c>
      <c r="E122" s="1501"/>
      <c r="F122" s="1520" t="str">
        <f t="shared" ref="F122:F144" si="12">IF(Q122="", "", Q122)</f>
        <v/>
      </c>
      <c r="G122" s="1521"/>
      <c r="H122" s="1522"/>
      <c r="I122" s="1503" t="str">
        <f t="shared" ref="I122:I144" si="13">IF(ISERROR(F122), "", (F122))</f>
        <v/>
      </c>
      <c r="J122" s="1503" t="str">
        <f t="shared" si="10"/>
        <v/>
      </c>
      <c r="K122" s="1503" t="s">
        <v>1275</v>
      </c>
      <c r="L122" s="1503"/>
      <c r="M122" s="1496"/>
      <c r="N122" s="1505" t="str">
        <f>IF(AND(OR(E122="TCP", OR(E122="DCP", E122="BCP")), 'I8 Demand Data'!C14="1 CP"), 'E4 TB Allocation Details'!E122 &amp; 1, IF(AND(OR(E122="TCP", OR(E122="DCP", E122="BCP")), 'I8 Demand Data'!C14="4 CP"), 'E4 TB Allocation Details'!E122 &amp; 4, IF(AND(OR(E122="TCP", OR(E122="DCP", E122="BCP")), 'I8 Demand Data'!C14="12 CP"), 'E4 TB Allocation Details'!E122 &amp; 12, "")))</f>
        <v/>
      </c>
      <c r="O122" s="1505" t="str">
        <f>IF(AND(OR(E122="DNCP", OR(E122="SNCP", E122="PNCP")), 'I8 Demand Data'!C15="1 NCP"), E122 &amp; 1, IF(AND(OR(E122="DNCP", OR(E122="SNCP", E122="PNCP")), 'I8 Demand Data'!C15="4 NCP"), E122 &amp; 4, IF(AND(OR(E122="DNCP", OR(E122="SNCP", E122="PNCP")), 'I8 Demand Data'!C15="12 NCP"), E122 &amp; 12, "")))</f>
        <v/>
      </c>
      <c r="P122" s="1505" t="str">
        <f t="shared" si="11"/>
        <v/>
      </c>
      <c r="Q122" s="1505" t="str">
        <f t="shared" ref="Q122:Q134" si="14">IF(AND(N122="",O122=""),P122,IF(AND(O122="",P122=""),N122,O122))</f>
        <v/>
      </c>
      <c r="R122" s="706"/>
      <c r="S122" s="706"/>
      <c r="T122" s="706"/>
    </row>
    <row r="123" spans="1:20" s="1489" customFormat="1" ht="38.25">
      <c r="A123" s="1495">
        <v>4708</v>
      </c>
      <c r="B123" s="1495" t="s">
        <v>1374</v>
      </c>
      <c r="C123" s="1495" t="s">
        <v>47</v>
      </c>
      <c r="D123" s="373" t="s">
        <v>937</v>
      </c>
      <c r="E123" s="1506"/>
      <c r="F123" s="1517" t="str">
        <f t="shared" si="12"/>
        <v/>
      </c>
      <c r="G123" s="1518"/>
      <c r="H123" s="1519"/>
      <c r="I123" s="1507" t="str">
        <f t="shared" si="13"/>
        <v/>
      </c>
      <c r="J123" s="1507" t="str">
        <f t="shared" si="10"/>
        <v/>
      </c>
      <c r="K123" s="1507" t="s">
        <v>1275</v>
      </c>
      <c r="L123" s="1507"/>
      <c r="M123" s="1496"/>
      <c r="N123" s="1499" t="str">
        <f>IF(AND(OR(E123="TCP", OR(E123="DCP", E123="BCP")), 'I8 Demand Data'!C14="1 CP"), 'E4 TB Allocation Details'!E123 &amp; 1, IF(AND(OR(E123="TCP", OR(E123="DCP", E123="BCP")), 'I8 Demand Data'!C14="4 CP"), 'E4 TB Allocation Details'!E123 &amp; 4, IF(AND(OR(E123="TCP", OR(E123="DCP", E123="BCP")), 'I8 Demand Data'!C14="12 CP"), 'E4 TB Allocation Details'!E123 &amp; 12, "")))</f>
        <v/>
      </c>
      <c r="O123" s="1499" t="str">
        <f>IF(AND(OR(E123="DNCP", OR(E123="SNCP", E123="PNCP")), 'I8 Demand Data'!C15="1 NCP"), E123 &amp; 1, IF(AND(OR(E123="DNCP", OR(E123="SNCP", E123="PNCP")), 'I8 Demand Data'!C15="4 NCP"), E123 &amp; 4, IF(AND(OR(E123="DNCP", OR(E123="SNCP", E123="PNCP")), 'I8 Demand Data'!C15="12 NCP"), E123 &amp; 12, "")))</f>
        <v/>
      </c>
      <c r="P123" s="1499" t="str">
        <f t="shared" si="11"/>
        <v/>
      </c>
      <c r="Q123" s="1499" t="str">
        <f t="shared" si="14"/>
        <v/>
      </c>
      <c r="R123" s="706"/>
      <c r="S123" s="706"/>
      <c r="T123" s="706"/>
    </row>
    <row r="124" spans="1:20" s="1489" customFormat="1" ht="38.25">
      <c r="A124" s="1494">
        <v>4710</v>
      </c>
      <c r="B124" s="1494" t="s">
        <v>1397</v>
      </c>
      <c r="C124" s="1494" t="s">
        <v>47</v>
      </c>
      <c r="D124" s="1500" t="s">
        <v>937</v>
      </c>
      <c r="E124" s="1501"/>
      <c r="F124" s="1520" t="str">
        <f t="shared" si="12"/>
        <v/>
      </c>
      <c r="G124" s="1521"/>
      <c r="H124" s="1522"/>
      <c r="I124" s="1503" t="str">
        <f t="shared" si="13"/>
        <v/>
      </c>
      <c r="J124" s="1503" t="str">
        <f t="shared" ref="J124:J165" si="15">IF(ISBLANK(G124), "", (G124))</f>
        <v/>
      </c>
      <c r="K124" s="1503" t="s">
        <v>1275</v>
      </c>
      <c r="L124" s="1503"/>
      <c r="M124" s="1496"/>
      <c r="N124" s="1505" t="str">
        <f>IF(AND(OR(E124="TCP", OR(E124="DCP", E124="BCP")), 'I8 Demand Data'!C14="1 CP"), 'E4 TB Allocation Details'!E124 &amp; 1, IF(AND(OR(E124="TCP", OR(E124="DCP", E124="BCP")), 'I8 Demand Data'!C14="4 CP"), 'E4 TB Allocation Details'!E124 &amp; 4, IF(AND(OR(E124="TCP", OR(E124="DCP", E124="BCP")), 'I8 Demand Data'!C14="12 CP"), 'E4 TB Allocation Details'!E124 &amp; 12, "")))</f>
        <v/>
      </c>
      <c r="O124" s="1505" t="str">
        <f>IF(AND(OR(E124="DNCP", OR(E124="SNCP", E124="PNCP")), 'I8 Demand Data'!C15="1 NCP"), E124 &amp; 1, IF(AND(OR(E124="DNCP", OR(E124="SNCP", E124="PNCP")), 'I8 Demand Data'!C15="4 NCP"), E124 &amp; 4, IF(AND(OR(E124="DNCP", OR(E124="SNCP", E124="PNCP")), 'I8 Demand Data'!C15="12 NCP"), E124 &amp; 12, "")))</f>
        <v/>
      </c>
      <c r="P124" s="1505" t="str">
        <f t="shared" si="11"/>
        <v/>
      </c>
      <c r="Q124" s="1505" t="str">
        <f t="shared" si="14"/>
        <v/>
      </c>
      <c r="R124" s="706"/>
      <c r="S124" s="706"/>
      <c r="T124" s="706"/>
    </row>
    <row r="125" spans="1:20" s="1489" customFormat="1" ht="38.25">
      <c r="A125" s="1495">
        <v>4712</v>
      </c>
      <c r="B125" s="1495" t="s">
        <v>1398</v>
      </c>
      <c r="C125" s="1495" t="s">
        <v>47</v>
      </c>
      <c r="D125" s="373" t="s">
        <v>937</v>
      </c>
      <c r="E125" s="1506"/>
      <c r="F125" s="1517" t="str">
        <f t="shared" si="12"/>
        <v/>
      </c>
      <c r="G125" s="1518"/>
      <c r="H125" s="1519"/>
      <c r="I125" s="1507" t="str">
        <f t="shared" si="13"/>
        <v/>
      </c>
      <c r="J125" s="1507" t="str">
        <f t="shared" si="15"/>
        <v/>
      </c>
      <c r="K125" s="1507" t="s">
        <v>1275</v>
      </c>
      <c r="L125" s="1507"/>
      <c r="M125" s="1496"/>
      <c r="N125" s="1499" t="str">
        <f>IF(AND(OR(E125="TCP", OR(E125="DCP", E125="BCP")), 'I8 Demand Data'!C14="1 CP"), 'E4 TB Allocation Details'!E125 &amp; 1, IF(AND(OR(E125="TCP", OR(E125="DCP", E125="BCP")), 'I8 Demand Data'!C14="4 CP"), 'E4 TB Allocation Details'!E125 &amp; 4, IF(AND(OR(E125="TCP", OR(E125="DCP", E125="BCP")), 'I8 Demand Data'!C14="12 CP"), 'E4 TB Allocation Details'!E125 &amp; 12, "")))</f>
        <v/>
      </c>
      <c r="O125" s="1499" t="str">
        <f>IF(AND(OR(E125="DNCP", OR(E125="SNCP", E125="PNCP")), 'I8 Demand Data'!C15="1 NCP"), E125 &amp; 1, IF(AND(OR(E125="DNCP", OR(E125="SNCP", E125="PNCP")), 'I8 Demand Data'!C15="4 NCP"), E125 &amp; 4, IF(AND(OR(E125="DNCP", OR(E125="SNCP", E125="PNCP")), 'I8 Demand Data'!C15="12 NCP"), E125 &amp; 12, "")))</f>
        <v/>
      </c>
      <c r="P125" s="1499" t="str">
        <f t="shared" si="11"/>
        <v/>
      </c>
      <c r="Q125" s="1499" t="str">
        <f t="shared" si="14"/>
        <v/>
      </c>
      <c r="R125" s="706"/>
      <c r="S125" s="706"/>
      <c r="T125" s="706"/>
    </row>
    <row r="126" spans="1:20" s="1489" customFormat="1" ht="38.25">
      <c r="A126" s="1494">
        <v>4714</v>
      </c>
      <c r="B126" s="1494" t="s">
        <v>1399</v>
      </c>
      <c r="C126" s="1494" t="s">
        <v>47</v>
      </c>
      <c r="D126" s="1500" t="s">
        <v>937</v>
      </c>
      <c r="E126" s="1501"/>
      <c r="F126" s="1520" t="str">
        <f t="shared" si="12"/>
        <v/>
      </c>
      <c r="G126" s="1521"/>
      <c r="H126" s="1522"/>
      <c r="I126" s="1503" t="str">
        <f t="shared" si="13"/>
        <v/>
      </c>
      <c r="J126" s="1503" t="str">
        <f t="shared" si="15"/>
        <v/>
      </c>
      <c r="K126" s="1503" t="s">
        <v>779</v>
      </c>
      <c r="L126" s="1503"/>
      <c r="M126" s="1496"/>
      <c r="N126" s="1505" t="str">
        <f>IF(AND(OR(E126="TCP", OR(E126="DCP", E126="BCP")), 'I8 Demand Data'!C14="1 CP"), 'E4 TB Allocation Details'!E126 &amp; 1, IF(AND(OR(E126="TCP", OR(E126="DCP", E126="BCP")), 'I8 Demand Data'!C14="4 CP"), 'E4 TB Allocation Details'!E126 &amp; 4, IF(AND(OR(E126="TCP", OR(E126="DCP", E126="BCP")), 'I8 Demand Data'!C14="12 CP"), 'E4 TB Allocation Details'!E126 &amp; 12, "")))</f>
        <v/>
      </c>
      <c r="O126" s="1505" t="str">
        <f>IF(AND(OR(E126="DNCP", OR(E126="SNCP", E126="PNCP")), 'I8 Demand Data'!C15="1 NCP"), E126 &amp; 1, IF(AND(OR(E126="DNCP", OR(E126="SNCP", E126="PNCP")), 'I8 Demand Data'!C15="4 NCP"), E126 &amp; 4, IF(AND(OR(E126="DNCP", OR(E126="SNCP", E126="PNCP")), 'I8 Demand Data'!C15="12 NCP"), E126 &amp; 12, "")))</f>
        <v/>
      </c>
      <c r="P126" s="1505" t="str">
        <f t="shared" si="11"/>
        <v/>
      </c>
      <c r="Q126" s="1505" t="str">
        <f t="shared" si="14"/>
        <v/>
      </c>
      <c r="R126" s="706"/>
      <c r="S126" s="706"/>
      <c r="T126" s="706"/>
    </row>
    <row r="127" spans="1:20" s="1489" customFormat="1" ht="25.5">
      <c r="A127" s="1495">
        <v>4715</v>
      </c>
      <c r="B127" s="1495" t="s">
        <v>574</v>
      </c>
      <c r="C127" s="1495" t="s">
        <v>313</v>
      </c>
      <c r="D127" s="373" t="s">
        <v>937</v>
      </c>
      <c r="E127" s="1506"/>
      <c r="F127" s="1517" t="str">
        <f t="shared" si="12"/>
        <v/>
      </c>
      <c r="G127" s="1518"/>
      <c r="H127" s="1519"/>
      <c r="I127" s="1507" t="str">
        <f t="shared" si="13"/>
        <v/>
      </c>
      <c r="J127" s="1507" t="str">
        <f t="shared" si="15"/>
        <v/>
      </c>
      <c r="K127" s="1507" t="s">
        <v>1275</v>
      </c>
      <c r="L127" s="1507"/>
      <c r="M127" s="1496"/>
      <c r="N127" s="1499" t="str">
        <f>IF(AND(OR(E127="TCP", OR(E127="DCP", E127="BCP")), 'I8 Demand Data'!C14="1 CP"), 'E4 TB Allocation Details'!E127 &amp; 1, IF(AND(OR(E127="TCP", OR(E127="DCP", E127="BCP")), 'I8 Demand Data'!C14="4 CP"), 'E4 TB Allocation Details'!E127 &amp; 4, IF(AND(OR(E127="TCP", OR(E127="DCP", E127="BCP")), 'I8 Demand Data'!C14="12 CP"), 'E4 TB Allocation Details'!E127 &amp; 12, "")))</f>
        <v/>
      </c>
      <c r="O127" s="1499" t="str">
        <f>IF(AND(OR(E127="DNCP", OR(E127="SNCP", E127="PNCP")), 'I8 Demand Data'!C15="1 NCP"), E127 &amp; 1, IF(AND(OR(E127="DNCP", OR(E127="SNCP", E127="PNCP")), 'I8 Demand Data'!C15="4 NCP"), E127 &amp; 4, IF(AND(OR(E127="DNCP", OR(E127="SNCP", E127="PNCP")), 'I8 Demand Data'!C15="12 NCP"), E127 &amp; 12, "")))</f>
        <v/>
      </c>
      <c r="P127" s="1499" t="str">
        <f t="shared" si="11"/>
        <v/>
      </c>
      <c r="Q127" s="1499" t="str">
        <f t="shared" si="14"/>
        <v/>
      </c>
      <c r="R127" s="706"/>
      <c r="S127" s="706"/>
      <c r="T127" s="706"/>
    </row>
    <row r="128" spans="1:20" s="1489" customFormat="1" ht="38.25">
      <c r="A128" s="1494">
        <v>4716</v>
      </c>
      <c r="B128" s="1494" t="s">
        <v>575</v>
      </c>
      <c r="C128" s="1494" t="s">
        <v>47</v>
      </c>
      <c r="D128" s="1500" t="s">
        <v>937</v>
      </c>
      <c r="E128" s="1501"/>
      <c r="F128" s="1520" t="str">
        <f t="shared" si="12"/>
        <v/>
      </c>
      <c r="G128" s="1521"/>
      <c r="H128" s="1522"/>
      <c r="I128" s="1503" t="str">
        <f t="shared" si="13"/>
        <v/>
      </c>
      <c r="J128" s="1503" t="str">
        <f t="shared" si="15"/>
        <v/>
      </c>
      <c r="K128" s="1503" t="s">
        <v>779</v>
      </c>
      <c r="L128" s="1503"/>
      <c r="M128" s="1496"/>
      <c r="N128" s="1505" t="str">
        <f>IF(AND(OR(E128="TCP", OR(E128="DCP", E128="BCP")), 'I8 Demand Data'!C14="1 CP"), 'E4 TB Allocation Details'!E128 &amp; 1, IF(AND(OR(E128="TCP", OR(E128="DCP", E128="BCP")), 'I8 Demand Data'!C14="4 CP"), 'E4 TB Allocation Details'!E128 &amp; 4, IF(AND(OR(E128="TCP", OR(E128="DCP", E128="BCP")), 'I8 Demand Data'!C14="12 CP"), 'E4 TB Allocation Details'!E128 &amp; 12, "")))</f>
        <v/>
      </c>
      <c r="O128" s="1505" t="str">
        <f>IF(AND(OR(E128="DNCP", OR(E128="SNCP", E128="PNCP")), 'I8 Demand Data'!C15="1 NCP"), E128 &amp; 1, IF(AND(OR(E128="DNCP", OR(E128="SNCP", E128="PNCP")), 'I8 Demand Data'!C15="4 NCP"), E128 &amp; 4, IF(AND(OR(E128="DNCP", OR(E128="SNCP", E128="PNCP")), 'I8 Demand Data'!C15="12 NCP"), E128 &amp; 12, "")))</f>
        <v/>
      </c>
      <c r="P128" s="1505" t="str">
        <f t="shared" si="11"/>
        <v/>
      </c>
      <c r="Q128" s="1505" t="str">
        <f t="shared" si="14"/>
        <v/>
      </c>
      <c r="R128" s="706"/>
      <c r="S128" s="706"/>
      <c r="T128" s="706"/>
    </row>
    <row r="129" spans="1:20" s="1489" customFormat="1" ht="38.25">
      <c r="A129" s="1495">
        <v>4730</v>
      </c>
      <c r="B129" s="1495" t="s">
        <v>578</v>
      </c>
      <c r="C129" s="1495" t="s">
        <v>47</v>
      </c>
      <c r="D129" s="373" t="s">
        <v>937</v>
      </c>
      <c r="E129" s="1506"/>
      <c r="F129" s="1517" t="str">
        <f t="shared" si="12"/>
        <v/>
      </c>
      <c r="G129" s="1518"/>
      <c r="H129" s="1519"/>
      <c r="I129" s="1507" t="str">
        <f t="shared" si="13"/>
        <v/>
      </c>
      <c r="J129" s="1507" t="str">
        <f t="shared" si="15"/>
        <v/>
      </c>
      <c r="K129" s="1507" t="s">
        <v>1275</v>
      </c>
      <c r="L129" s="1507"/>
      <c r="M129" s="1496"/>
      <c r="N129" s="1499" t="str">
        <f>IF(AND(OR(E129="TCP", OR(E129="DCP", E129="BCP")), 'I8 Demand Data'!C14="1 CP"), 'E4 TB Allocation Details'!E129 &amp; 1, IF(AND(OR(E129="TCP", OR(E129="DCP", E129="BCP")), 'I8 Demand Data'!C14="4 CP"), 'E4 TB Allocation Details'!E129 &amp; 4, IF(AND(OR(E129="TCP", OR(E129="DCP", E129="BCP")), 'I8 Demand Data'!C14="12 CP"), 'E4 TB Allocation Details'!E129 &amp; 12, "")))</f>
        <v/>
      </c>
      <c r="O129" s="1499" t="str">
        <f>IF(AND(OR(E129="DNCP", OR(E129="SNCP", E129="PNCP")), 'I8 Demand Data'!C15="1 NCP"), E129 &amp; 1, IF(AND(OR(E129="DNCP", OR(E129="SNCP", E129="PNCP")), 'I8 Demand Data'!C15="4 NCP"), E129 &amp; 4, IF(AND(OR(E129="DNCP", OR(E129="SNCP", E129="PNCP")), 'I8 Demand Data'!C15="12 NCP"), E129 &amp; 12, "")))</f>
        <v/>
      </c>
      <c r="P129" s="1499" t="str">
        <f t="shared" si="11"/>
        <v/>
      </c>
      <c r="Q129" s="1499" t="str">
        <f t="shared" si="14"/>
        <v/>
      </c>
      <c r="R129" s="706"/>
      <c r="S129" s="706"/>
      <c r="T129" s="706"/>
    </row>
    <row r="130" spans="1:20" s="1489" customFormat="1" ht="38.25">
      <c r="A130" s="1494">
        <v>4750</v>
      </c>
      <c r="B130" s="1494" t="s">
        <v>451</v>
      </c>
      <c r="C130" s="1494" t="s">
        <v>47</v>
      </c>
      <c r="D130" s="1500" t="s">
        <v>937</v>
      </c>
      <c r="E130" s="1501"/>
      <c r="F130" s="1520" t="str">
        <f>IF(Q130="", "", Q130)</f>
        <v/>
      </c>
      <c r="G130" s="1521"/>
      <c r="H130" s="1522"/>
      <c r="I130" s="1503" t="str">
        <f>IF(ISERROR(F130), "", (F130))</f>
        <v/>
      </c>
      <c r="J130" s="1503" t="str">
        <f>IF(ISBLANK(G130), "", (G130))</f>
        <v/>
      </c>
      <c r="K130" s="1503" t="s">
        <v>779</v>
      </c>
      <c r="L130" s="1503"/>
      <c r="M130" s="1496"/>
      <c r="N130" s="1505"/>
      <c r="O130" s="1505"/>
      <c r="P130" s="1505"/>
      <c r="Q130" s="1505"/>
      <c r="R130" s="706"/>
      <c r="S130" s="706"/>
      <c r="T130" s="706"/>
    </row>
    <row r="131" spans="1:20" s="1489" customFormat="1" ht="38.25">
      <c r="A131" s="1494">
        <v>4751</v>
      </c>
      <c r="B131" s="1494" t="s">
        <v>1666</v>
      </c>
      <c r="C131" s="1494" t="s">
        <v>47</v>
      </c>
      <c r="D131" s="1500" t="s">
        <v>937</v>
      </c>
      <c r="E131" s="1501"/>
      <c r="F131" s="1520" t="str">
        <f>IF(Q131="", "", Q131)</f>
        <v/>
      </c>
      <c r="G131" s="1521" t="s">
        <v>708</v>
      </c>
      <c r="H131" s="1522"/>
      <c r="I131" s="1503" t="str">
        <f>IF(ISERROR(F131), "", (F131))</f>
        <v/>
      </c>
      <c r="J131" s="1503" t="str">
        <f>IF(ISBLANK(G131), "", (G131))</f>
        <v>CCS</v>
      </c>
      <c r="K131" s="1503"/>
      <c r="L131" s="1503"/>
      <c r="M131" s="1496"/>
      <c r="N131" s="1505" t="str">
        <f>IF(AND(OR(E131="TCP", OR(E131="DCP", E131="BCP")), 'I8 Demand Data'!C23="1 CP"), 'E4 TB Allocation Details'!E131 &amp; 1, IF(AND(OR(E131="TCP", OR(E131="DCP", E131="BCP")), 'I8 Demand Data'!C23="4 CP"), 'E4 TB Allocation Details'!E131 &amp; 4, IF(AND(OR(E131="TCP", OR(E131="DCP", E131="BCP")), 'I8 Demand Data'!C23="12 CP"), 'E4 TB Allocation Details'!E131 &amp; 12, "")))</f>
        <v/>
      </c>
      <c r="O131" s="1505" t="str">
        <f>IF(AND(OR(E131="DNCP", OR(E131="SNCP", E131="PNCP")), 'I8 Demand Data'!C24="1 NCP"), E131 &amp; 1, IF(AND(OR(E131="DNCP", OR(E131="SNCP", E131="PNCP")), 'I8 Demand Data'!C24="4 NCP"), E131 &amp; 4, IF(AND(OR(E131="DNCP", OR(E131="SNCP", E131="PNCP")), 'I8 Demand Data'!C24="12 NCP"), E131 &amp; 12, "")))</f>
        <v/>
      </c>
      <c r="P131" s="1505" t="str">
        <f>IF(ISBLANK(E131), "", IF(ISERROR(SEARCH("cp",E131)), E131, ""))</f>
        <v/>
      </c>
      <c r="Q131" s="1505" t="str">
        <f>IF(AND(N131="",O131=""),P131,IF(AND(O131="",P131=""),N131,O131))</f>
        <v/>
      </c>
      <c r="R131" s="706"/>
      <c r="S131" s="706"/>
      <c r="T131" s="706"/>
    </row>
    <row r="132" spans="1:20" s="1489" customFormat="1" ht="25.5">
      <c r="A132" s="1495">
        <v>5005</v>
      </c>
      <c r="B132" s="1495" t="s">
        <v>991</v>
      </c>
      <c r="C132" s="1495" t="s">
        <v>566</v>
      </c>
      <c r="D132" s="373" t="s">
        <v>933</v>
      </c>
      <c r="E132" s="1506" t="s">
        <v>921</v>
      </c>
      <c r="F132" s="1517" t="str">
        <f t="shared" si="12"/>
        <v>1815-1855 D</v>
      </c>
      <c r="G132" s="1518" t="s">
        <v>922</v>
      </c>
      <c r="H132" s="1519" t="s">
        <v>307</v>
      </c>
      <c r="I132" s="1507" t="str">
        <f t="shared" si="13"/>
        <v>1815-1855 D</v>
      </c>
      <c r="J132" s="1507" t="str">
        <f t="shared" si="15"/>
        <v>1815-1855 C</v>
      </c>
      <c r="K132" s="1507"/>
      <c r="L132" s="1507"/>
      <c r="M132" s="1496"/>
      <c r="N132" s="1499" t="str">
        <f>IF(AND(OR(E132="TCP", OR(E132="DCP", E132="BCP")), 'I8 Demand Data'!C14="1 CP"), 'E4 TB Allocation Details'!E132 &amp; 1, IF(AND(OR(E132="TCP", OR(E132="DCP", E132="BCP")), 'I8 Demand Data'!C14="4 CP"), 'E4 TB Allocation Details'!E132 &amp; 4, IF(AND(OR(E132="TCP", OR(E132="DCP", E132="BCP")), 'I8 Demand Data'!C14="12 CP"), 'E4 TB Allocation Details'!E132 &amp; 12, "")))</f>
        <v/>
      </c>
      <c r="O132" s="1499" t="str">
        <f>IF(AND(OR(E132="DNCP", OR(E132="SNCP", E132="PNCP")), 'I8 Demand Data'!C15="1 NCP"), E132 &amp; 1, IF(AND(OR(E132="DNCP", OR(E132="SNCP", E132="PNCP")), 'I8 Demand Data'!C15="4 NCP"), E132 &amp; 4, IF(AND(OR(E132="DNCP", OR(E132="SNCP", E132="PNCP")), 'I8 Demand Data'!C15="12 NCP"), E132 &amp; 12, "")))</f>
        <v/>
      </c>
      <c r="P132" s="1499" t="str">
        <f t="shared" ref="P132:P166" si="16">IF(ISBLANK(E132), "", IF(ISERROR(SEARCH("cp",E132)), E132, ""))</f>
        <v>1815-1855 D</v>
      </c>
      <c r="Q132" s="1499" t="str">
        <f t="shared" si="14"/>
        <v>1815-1855 D</v>
      </c>
      <c r="R132" s="706"/>
      <c r="S132" s="706"/>
      <c r="T132" s="706"/>
    </row>
    <row r="133" spans="1:20" s="1489" customFormat="1" ht="25.5">
      <c r="A133" s="1494">
        <v>5010</v>
      </c>
      <c r="B133" s="1494" t="s">
        <v>579</v>
      </c>
      <c r="C133" s="1494" t="s">
        <v>566</v>
      </c>
      <c r="D133" s="1500" t="s">
        <v>933</v>
      </c>
      <c r="E133" s="1501" t="s">
        <v>921</v>
      </c>
      <c r="F133" s="1520" t="str">
        <f t="shared" si="12"/>
        <v>1815-1855 D</v>
      </c>
      <c r="G133" s="1521" t="s">
        <v>922</v>
      </c>
      <c r="H133" s="1522" t="s">
        <v>307</v>
      </c>
      <c r="I133" s="1503" t="str">
        <f t="shared" si="13"/>
        <v>1815-1855 D</v>
      </c>
      <c r="J133" s="1503" t="str">
        <f t="shared" si="15"/>
        <v>1815-1855 C</v>
      </c>
      <c r="K133" s="1503"/>
      <c r="L133" s="1503"/>
      <c r="M133" s="1496"/>
      <c r="N133" s="1505" t="str">
        <f>IF(AND(OR(E133="TCP", OR(E133="DCP", E133="BCP")), 'I8 Demand Data'!C14="1 CP"), 'E4 TB Allocation Details'!E133 &amp; 1, IF(AND(OR(E133="TCP", OR(E133="DCP", E133="BCP")), 'I8 Demand Data'!C14="4 CP"), 'E4 TB Allocation Details'!E133 &amp; 4, IF(AND(OR(E133="TCP", OR(E133="DCP", E133="BCP")), 'I8 Demand Data'!C14="12 CP"), 'E4 TB Allocation Details'!E133 &amp; 12, "")))</f>
        <v/>
      </c>
      <c r="O133" s="1505" t="str">
        <f>IF(AND(OR(E133="DNCP", OR(E133="SNCP", E133="PNCP")), 'I8 Demand Data'!C15="1 NCP"), E133 &amp; 1, IF(AND(OR(E133="DNCP", OR(E133="SNCP", E133="PNCP")), 'I8 Demand Data'!C15="4 NCP"), E133 &amp; 4, IF(AND(OR(E133="DNCP", OR(E133="SNCP", E133="PNCP")), 'I8 Demand Data'!C15="12 NCP"), E133 &amp; 12, "")))</f>
        <v/>
      </c>
      <c r="P133" s="1505" t="str">
        <f t="shared" si="16"/>
        <v>1815-1855 D</v>
      </c>
      <c r="Q133" s="1505" t="str">
        <f t="shared" si="14"/>
        <v>1815-1855 D</v>
      </c>
      <c r="R133" s="706"/>
      <c r="S133" s="706"/>
      <c r="T133" s="706"/>
    </row>
    <row r="134" spans="1:20" s="1489" customFormat="1" ht="25.5">
      <c r="A134" s="1495">
        <v>5012</v>
      </c>
      <c r="B134" s="1495" t="s">
        <v>982</v>
      </c>
      <c r="C134" s="1495" t="s">
        <v>566</v>
      </c>
      <c r="D134" s="373" t="s">
        <v>933</v>
      </c>
      <c r="E134" s="1506" t="s">
        <v>1256</v>
      </c>
      <c r="F134" s="1517" t="str">
        <f t="shared" si="12"/>
        <v>1808 D</v>
      </c>
      <c r="G134" s="1518" t="s">
        <v>487</v>
      </c>
      <c r="H134" s="1519"/>
      <c r="I134" s="1507" t="str">
        <f t="shared" si="13"/>
        <v>1808 D</v>
      </c>
      <c r="J134" s="1507" t="str">
        <f t="shared" si="15"/>
        <v>1808 C</v>
      </c>
      <c r="K134" s="1507"/>
      <c r="L134" s="1507"/>
      <c r="M134" s="1496"/>
      <c r="N134" s="1499" t="str">
        <f>IF(AND(OR(E134="TCP", OR(E134="DCP", E134="BCP")), 'I8 Demand Data'!C14="1 CP"), 'E4 TB Allocation Details'!E134 &amp; 1, IF(AND(OR(E134="TCP", OR(E134="DCP", E134="BCP")), 'I8 Demand Data'!C14="4 CP"), 'E4 TB Allocation Details'!E134 &amp; 4, IF(AND(OR(E134="TCP", OR(E134="DCP", E134="BCP")), 'I8 Demand Data'!C14="12 CP"), 'E4 TB Allocation Details'!E134 &amp; 12, "")))</f>
        <v/>
      </c>
      <c r="O134" s="1499" t="str">
        <f>IF(AND(OR(E134="DNCP", OR(E134="SNCP", E134="PNCP")), 'I8 Demand Data'!C15="1 NCP"), E134 &amp; 1, IF(AND(OR(E134="DNCP", OR(E134="SNCP", E134="PNCP")), 'I8 Demand Data'!C15="4 NCP"), E134 &amp; 4, IF(AND(OR(E134="DNCP", OR(E134="SNCP", E134="PNCP")), 'I8 Demand Data'!C15="12 NCP"), E134 &amp; 12, "")))</f>
        <v/>
      </c>
      <c r="P134" s="1499" t="str">
        <f t="shared" si="16"/>
        <v>1808 D</v>
      </c>
      <c r="Q134" s="1499" t="str">
        <f t="shared" si="14"/>
        <v>1808 D</v>
      </c>
      <c r="R134" s="706"/>
      <c r="S134" s="706"/>
      <c r="T134" s="706"/>
    </row>
    <row r="135" spans="1:20" s="1489" customFormat="1" ht="38.25">
      <c r="A135" s="1494">
        <v>5014</v>
      </c>
      <c r="B135" s="1494" t="s">
        <v>983</v>
      </c>
      <c r="C135" s="1494" t="s">
        <v>566</v>
      </c>
      <c r="D135" s="1500" t="s">
        <v>933</v>
      </c>
      <c r="E135" s="1501" t="s">
        <v>1270</v>
      </c>
      <c r="F135" s="1520" t="str">
        <f t="shared" si="12"/>
        <v>1815 D</v>
      </c>
      <c r="G135" s="1521" t="s">
        <v>488</v>
      </c>
      <c r="H135" s="1522"/>
      <c r="I135" s="1503" t="str">
        <f t="shared" si="13"/>
        <v>1815 D</v>
      </c>
      <c r="J135" s="1503" t="str">
        <f t="shared" si="15"/>
        <v>1815 C</v>
      </c>
      <c r="K135" s="1503"/>
      <c r="L135" s="1503"/>
      <c r="M135" s="1496"/>
      <c r="N135" s="1505" t="str">
        <f>IF(AND(OR(E135="TCP", OR(E135="DCP", E135="BCP")), 'I8 Demand Data'!C14="1 CP"), 'E4 TB Allocation Details'!E135 &amp; 1, IF(AND(OR(E135="TCP", OR(E135="DCP", E135="BCP")), 'I8 Demand Data'!C14="4 CP"), 'E4 TB Allocation Details'!E135 &amp; 4, IF(AND(OR(E135="TCP", OR(E135="DCP", E135="BCP")), 'I8 Demand Data'!C14="12 CP"), 'E4 TB Allocation Details'!E135 &amp; 12, "")))</f>
        <v/>
      </c>
      <c r="O135" s="1505" t="str">
        <f>IF(AND(OR(E135="DNCP", OR(E135="SNCP", E135="PNCP")), 'I8 Demand Data'!C15="1 NCP"), E135 &amp; 1, IF(AND(OR(E135="DNCP", OR(E135="SNCP", E135="PNCP")), 'I8 Demand Data'!C15="4 NCP"), E135 &amp; 4, IF(AND(OR(E135="DNCP", OR(E135="SNCP", E135="PNCP")), 'I8 Demand Data'!C15="12 NCP"), E135 &amp; 12, "")))</f>
        <v/>
      </c>
      <c r="P135" s="1505" t="str">
        <f t="shared" si="16"/>
        <v>1815 D</v>
      </c>
      <c r="Q135" s="1505" t="str">
        <f>IF(AND(N135="",O135=""),P135,IF(AND(O135="",P135=""),N135,O135))</f>
        <v>1815 D</v>
      </c>
      <c r="R135" s="706"/>
      <c r="S135" s="706"/>
      <c r="T135" s="706"/>
    </row>
    <row r="136" spans="1:20" s="1489" customFormat="1" ht="38.25">
      <c r="A136" s="1495">
        <v>5015</v>
      </c>
      <c r="B136" s="1495" t="s">
        <v>984</v>
      </c>
      <c r="C136" s="1495" t="s">
        <v>566</v>
      </c>
      <c r="D136" s="373" t="s">
        <v>933</v>
      </c>
      <c r="E136" s="1506" t="s">
        <v>1270</v>
      </c>
      <c r="F136" s="1517" t="str">
        <f t="shared" si="12"/>
        <v>1815 D</v>
      </c>
      <c r="G136" s="1518" t="s">
        <v>488</v>
      </c>
      <c r="H136" s="1519"/>
      <c r="I136" s="1507" t="str">
        <f t="shared" si="13"/>
        <v>1815 D</v>
      </c>
      <c r="J136" s="1507" t="str">
        <f t="shared" si="15"/>
        <v>1815 C</v>
      </c>
      <c r="K136" s="1507"/>
      <c r="L136" s="1507"/>
      <c r="M136" s="1496"/>
      <c r="N136" s="1499" t="str">
        <f>IF(AND(OR(E136="TCP", OR(E136="DCP", E136="BCP")), 'I8 Demand Data'!C14="1 CP"), 'E4 TB Allocation Details'!E136 &amp; 1, IF(AND(OR(E136="TCP", OR(E136="DCP", E136="BCP")), 'I8 Demand Data'!C14="4 CP"), 'E4 TB Allocation Details'!E136 &amp; 4, IF(AND(OR(E136="TCP", OR(E136="DCP", E136="BCP")), 'I8 Demand Data'!C14="12 CP"), 'E4 TB Allocation Details'!E136 &amp; 12, "")))</f>
        <v/>
      </c>
      <c r="O136" s="1499" t="str">
        <f>IF(AND(OR(E136="DNCP", OR(E136="SNCP", E136="PNCP")), 'I8 Demand Data'!C15="1 NCP"), E136 &amp; 1, IF(AND(OR(E136="DNCP", OR(E136="SNCP", E136="PNCP")), 'I8 Demand Data'!C15="4 NCP"), E136 &amp; 4, IF(AND(OR(E136="DNCP", OR(E136="SNCP", E136="PNCP")), 'I8 Demand Data'!C15="12 NCP"), E136 &amp; 12, "")))</f>
        <v/>
      </c>
      <c r="P136" s="1499" t="str">
        <f t="shared" si="16"/>
        <v>1815 D</v>
      </c>
      <c r="Q136" s="1499" t="str">
        <f t="shared" ref="Q136:Q142" si="17">IF(AND(N136="",O136=""),P136,IF(AND(O136="",P136=""),N136,O136))</f>
        <v>1815 D</v>
      </c>
      <c r="R136" s="706"/>
      <c r="S136" s="706"/>
      <c r="T136" s="706"/>
    </row>
    <row r="137" spans="1:20" s="1489" customFormat="1" ht="38.25">
      <c r="A137" s="1494">
        <v>5016</v>
      </c>
      <c r="B137" s="1494" t="s">
        <v>985</v>
      </c>
      <c r="C137" s="1494" t="s">
        <v>566</v>
      </c>
      <c r="D137" s="1500" t="s">
        <v>933</v>
      </c>
      <c r="E137" s="1501" t="s">
        <v>1271</v>
      </c>
      <c r="F137" s="1520" t="str">
        <f t="shared" si="12"/>
        <v>1820 D</v>
      </c>
      <c r="G137" s="1521" t="s">
        <v>489</v>
      </c>
      <c r="H137" s="1522" t="s">
        <v>331</v>
      </c>
      <c r="I137" s="1503" t="str">
        <f t="shared" si="13"/>
        <v>1820 D</v>
      </c>
      <c r="J137" s="1503" t="str">
        <f t="shared" si="15"/>
        <v>1820 C</v>
      </c>
      <c r="K137" s="1503"/>
      <c r="L137" s="1503"/>
      <c r="M137" s="1496"/>
      <c r="N137" s="1505" t="str">
        <f>IF(AND(OR(E137="TCP", OR(E137="DCP", E137="BCP")), 'I8 Demand Data'!C14="1 CP"), 'E4 TB Allocation Details'!E137 &amp; 1, IF(AND(OR(E137="TCP", OR(E137="DCP", E137="BCP")), 'I8 Demand Data'!C14="4 CP"), 'E4 TB Allocation Details'!E137 &amp; 4, IF(AND(OR(E137="TCP", OR(E137="DCP", E137="BCP")), 'I8 Demand Data'!C14="12 CP"), 'E4 TB Allocation Details'!E137 &amp; 12, "")))</f>
        <v/>
      </c>
      <c r="O137" s="1505" t="str">
        <f>IF(AND(OR(E137="DNCP", OR(E137="SNCP", E137="PNCP")), 'I8 Demand Data'!C15="1 NCP"), E137 &amp; 1, IF(AND(OR(E137="DNCP", OR(E137="SNCP", E137="PNCP")), 'I8 Demand Data'!C15="4 NCP"), E137 &amp; 4, IF(AND(OR(E137="DNCP", OR(E137="SNCP", E137="PNCP")), 'I8 Demand Data'!C15="12 NCP"), E137 &amp; 12, "")))</f>
        <v/>
      </c>
      <c r="P137" s="1505" t="str">
        <f t="shared" si="16"/>
        <v>1820 D</v>
      </c>
      <c r="Q137" s="1505" t="str">
        <f t="shared" si="17"/>
        <v>1820 D</v>
      </c>
      <c r="R137" s="706"/>
      <c r="S137" s="706"/>
      <c r="T137" s="706"/>
    </row>
    <row r="138" spans="1:20" s="1489" customFormat="1" ht="38.25">
      <c r="A138" s="1495">
        <v>5017</v>
      </c>
      <c r="B138" s="1495" t="s">
        <v>555</v>
      </c>
      <c r="C138" s="1495" t="s">
        <v>566</v>
      </c>
      <c r="D138" s="373" t="s">
        <v>933</v>
      </c>
      <c r="E138" s="1506" t="s">
        <v>1271</v>
      </c>
      <c r="F138" s="1517" t="str">
        <f t="shared" si="12"/>
        <v>1820 D</v>
      </c>
      <c r="G138" s="1518" t="s">
        <v>489</v>
      </c>
      <c r="H138" s="1519" t="s">
        <v>331</v>
      </c>
      <c r="I138" s="1507" t="str">
        <f t="shared" si="13"/>
        <v>1820 D</v>
      </c>
      <c r="J138" s="1507" t="str">
        <f t="shared" si="15"/>
        <v>1820 C</v>
      </c>
      <c r="K138" s="1507"/>
      <c r="L138" s="1507"/>
      <c r="M138" s="1496"/>
      <c r="N138" s="1499" t="str">
        <f>IF(AND(OR(E138="TCP", OR(E138="DCP", E138="BCP")), 'I8 Demand Data'!C14="1 CP"), 'E4 TB Allocation Details'!E138 &amp; 1, IF(AND(OR(E138="TCP", OR(E138="DCP", E138="BCP")), 'I8 Demand Data'!C14="4 CP"), 'E4 TB Allocation Details'!E138 &amp; 4, IF(AND(OR(E138="TCP", OR(E138="DCP", E138="BCP")), 'I8 Demand Data'!C14="12 CP"), 'E4 TB Allocation Details'!E138 &amp; 12, "")))</f>
        <v/>
      </c>
      <c r="O138" s="1499" t="str">
        <f>IF(AND(OR(E138="DNCP", OR(E138="SNCP", E138="PNCP")), 'I8 Demand Data'!C15="1 NCP"), E138 &amp; 1, IF(AND(OR(E138="DNCP", OR(E138="SNCP", E138="PNCP")), 'I8 Demand Data'!C15="4 NCP"), E138 &amp; 4, IF(AND(OR(E138="DNCP", OR(E138="SNCP", E138="PNCP")), 'I8 Demand Data'!C15="12 NCP"), E138 &amp; 12, "")))</f>
        <v/>
      </c>
      <c r="P138" s="1499" t="str">
        <f t="shared" si="16"/>
        <v>1820 D</v>
      </c>
      <c r="Q138" s="1499" t="str">
        <f t="shared" si="17"/>
        <v>1820 D</v>
      </c>
      <c r="R138" s="706"/>
      <c r="S138" s="706"/>
      <c r="T138" s="706"/>
    </row>
    <row r="139" spans="1:20" s="1489" customFormat="1" ht="38.25">
      <c r="A139" s="1494">
        <v>5020</v>
      </c>
      <c r="B139" s="1494" t="s">
        <v>556</v>
      </c>
      <c r="C139" s="1494" t="s">
        <v>566</v>
      </c>
      <c r="D139" s="1500" t="s">
        <v>933</v>
      </c>
      <c r="E139" s="1501" t="s">
        <v>1294</v>
      </c>
      <c r="F139" s="1520" t="str">
        <f t="shared" si="12"/>
        <v>1830 &amp; 1835 D</v>
      </c>
      <c r="G139" s="1521" t="s">
        <v>499</v>
      </c>
      <c r="H139" s="1522" t="s">
        <v>307</v>
      </c>
      <c r="I139" s="1503" t="str">
        <f t="shared" si="13"/>
        <v>1830 &amp; 1835 D</v>
      </c>
      <c r="J139" s="1503" t="str">
        <f t="shared" si="15"/>
        <v>1830 &amp; 1835 C</v>
      </c>
      <c r="K139" s="1503"/>
      <c r="L139" s="1503"/>
      <c r="M139" s="1496"/>
      <c r="N139" s="1505" t="str">
        <f>IF(AND(OR(E139="TCP", OR(E139="DCP", E139="BCP")), 'I8 Demand Data'!C14="1 CP"), 'E4 TB Allocation Details'!E139 &amp; 1, IF(AND(OR(E139="TCP", OR(E139="DCP", E139="BCP")), 'I8 Demand Data'!C14="4 CP"), 'E4 TB Allocation Details'!E139 &amp; 4, IF(AND(OR(E139="TCP", OR(E139="DCP", E139="BCP")), 'I8 Demand Data'!C14="12 CP"), 'E4 TB Allocation Details'!E139 &amp; 12, "")))</f>
        <v/>
      </c>
      <c r="O139" s="1505" t="str">
        <f>IF(AND(OR(E139="DNCP", OR(E139="SNCP", E139="PNCP")), 'I8 Demand Data'!C15="1 NCP"), E139 &amp; 1, IF(AND(OR(E139="DNCP", OR(E139="SNCP", E139="PNCP")), 'I8 Demand Data'!C15="4 NCP"), E139 &amp; 4, IF(AND(OR(E139="DNCP", OR(E139="SNCP", E139="PNCP")), 'I8 Demand Data'!C15="12 NCP"), E139 &amp; 12, "")))</f>
        <v/>
      </c>
      <c r="P139" s="1505" t="str">
        <f t="shared" si="16"/>
        <v>1830 &amp; 1835 D</v>
      </c>
      <c r="Q139" s="1505" t="str">
        <f t="shared" si="17"/>
        <v>1830 &amp; 1835 D</v>
      </c>
      <c r="R139" s="706"/>
      <c r="S139" s="706"/>
      <c r="T139" s="706"/>
    </row>
    <row r="140" spans="1:20" s="1489" customFormat="1" ht="51">
      <c r="A140" s="1495">
        <v>5025</v>
      </c>
      <c r="B140" s="1495" t="s">
        <v>1601</v>
      </c>
      <c r="C140" s="1495" t="s">
        <v>566</v>
      </c>
      <c r="D140" s="373" t="s">
        <v>933</v>
      </c>
      <c r="E140" s="1506" t="s">
        <v>1294</v>
      </c>
      <c r="F140" s="1517" t="str">
        <f t="shared" si="12"/>
        <v>1830 &amp; 1835 D</v>
      </c>
      <c r="G140" s="1518" t="s">
        <v>499</v>
      </c>
      <c r="H140" s="1519" t="s">
        <v>307</v>
      </c>
      <c r="I140" s="1507" t="str">
        <f t="shared" si="13"/>
        <v>1830 &amp; 1835 D</v>
      </c>
      <c r="J140" s="1507" t="str">
        <f t="shared" si="15"/>
        <v>1830 &amp; 1835 C</v>
      </c>
      <c r="K140" s="1507"/>
      <c r="L140" s="1507"/>
      <c r="M140" s="1496"/>
      <c r="N140" s="1499" t="str">
        <f>IF(AND(OR(E140="TCP", OR(E140="DCP", E140="BCP")), 'I8 Demand Data'!C14="1 CP"), 'E4 TB Allocation Details'!E140 &amp; 1, IF(AND(OR(E140="TCP", OR(E140="DCP", E140="BCP")), 'I8 Demand Data'!C14="4 CP"), 'E4 TB Allocation Details'!E140 &amp; 4, IF(AND(OR(E140="TCP", OR(E140="DCP", E140="BCP")), 'I8 Demand Data'!C14="12 CP"), 'E4 TB Allocation Details'!E140 &amp; 12, "")))</f>
        <v/>
      </c>
      <c r="O140" s="1499" t="str">
        <f>IF(AND(OR(E140="DNCP", OR(E140="SNCP", E140="PNCP")), 'I8 Demand Data'!C15="1 NCP"), E140 &amp; 1, IF(AND(OR(E140="DNCP", OR(E140="SNCP", E140="PNCP")), 'I8 Demand Data'!C15="4 NCP"), E140 &amp; 4, IF(AND(OR(E140="DNCP", OR(E140="SNCP", E140="PNCP")), 'I8 Demand Data'!C15="12 NCP"), E140 &amp; 12, "")))</f>
        <v/>
      </c>
      <c r="P140" s="1499" t="str">
        <f t="shared" si="16"/>
        <v>1830 &amp; 1835 D</v>
      </c>
      <c r="Q140" s="1499" t="str">
        <f t="shared" si="17"/>
        <v>1830 &amp; 1835 D</v>
      </c>
      <c r="R140" s="706"/>
      <c r="S140" s="706"/>
      <c r="T140" s="706"/>
    </row>
    <row r="141" spans="1:20" s="1489" customFormat="1" ht="25.5">
      <c r="A141" s="1494">
        <v>5030</v>
      </c>
      <c r="B141" s="1494" t="s">
        <v>563</v>
      </c>
      <c r="C141" s="1494" t="s">
        <v>566</v>
      </c>
      <c r="D141" s="1500" t="s">
        <v>933</v>
      </c>
      <c r="E141" s="1501" t="s">
        <v>1294</v>
      </c>
      <c r="F141" s="1520" t="str">
        <f t="shared" si="12"/>
        <v>1830 &amp; 1835 D</v>
      </c>
      <c r="G141" s="1521" t="s">
        <v>499</v>
      </c>
      <c r="H141" s="1522" t="s">
        <v>331</v>
      </c>
      <c r="I141" s="1503" t="str">
        <f t="shared" si="13"/>
        <v>1830 &amp; 1835 D</v>
      </c>
      <c r="J141" s="1503" t="str">
        <f t="shared" si="15"/>
        <v>1830 &amp; 1835 C</v>
      </c>
      <c r="K141" s="1503"/>
      <c r="L141" s="1503"/>
      <c r="M141" s="1496"/>
      <c r="N141" s="1505" t="str">
        <f>IF(AND(OR(E141="TCP", OR(E141="DCP", E141="BCP")), 'I8 Demand Data'!C14="1 CP"), 'E4 TB Allocation Details'!E141 &amp; 1, IF(AND(OR(E141="TCP", OR(E141="DCP", E141="BCP")), 'I8 Demand Data'!C14="4 CP"), 'E4 TB Allocation Details'!E141 &amp; 4, IF(AND(OR(E141="TCP", OR(E141="DCP", E141="BCP")), 'I8 Demand Data'!C14="12 CP"), 'E4 TB Allocation Details'!E141 &amp; 12, "")))</f>
        <v/>
      </c>
      <c r="O141" s="1505" t="str">
        <f>IF(AND(OR(E141="DNCP", OR(E141="SNCP", E141="PNCP")), 'I8 Demand Data'!C15="1 NCP"), E141 &amp; 1, IF(AND(OR(E141="DNCP", OR(E141="SNCP", E141="PNCP")), 'I8 Demand Data'!C15="4 NCP"), E141 &amp; 4, IF(AND(OR(E141="DNCP", OR(E141="SNCP", E141="PNCP")), 'I8 Demand Data'!C15="12 NCP"), E141 &amp; 12, "")))</f>
        <v/>
      </c>
      <c r="P141" s="1505" t="str">
        <f t="shared" si="16"/>
        <v>1830 &amp; 1835 D</v>
      </c>
      <c r="Q141" s="1505" t="str">
        <f t="shared" si="17"/>
        <v>1830 &amp; 1835 D</v>
      </c>
      <c r="R141" s="706"/>
      <c r="S141" s="706"/>
      <c r="T141" s="706"/>
    </row>
    <row r="142" spans="1:20" s="1489" customFormat="1" ht="25.5">
      <c r="A142" s="1495">
        <v>5035</v>
      </c>
      <c r="B142" s="1495" t="s">
        <v>1418</v>
      </c>
      <c r="C142" s="1495" t="s">
        <v>566</v>
      </c>
      <c r="D142" s="373" t="s">
        <v>933</v>
      </c>
      <c r="E142" s="1506" t="s">
        <v>471</v>
      </c>
      <c r="F142" s="1517" t="str">
        <f t="shared" si="12"/>
        <v>1850 D</v>
      </c>
      <c r="G142" s="1518" t="s">
        <v>503</v>
      </c>
      <c r="H142" s="1519" t="s">
        <v>307</v>
      </c>
      <c r="I142" s="1507" t="str">
        <f t="shared" si="13"/>
        <v>1850 D</v>
      </c>
      <c r="J142" s="1507" t="str">
        <f t="shared" si="15"/>
        <v>1850 C</v>
      </c>
      <c r="K142" s="1507"/>
      <c r="L142" s="1507"/>
      <c r="M142" s="1496"/>
      <c r="N142" s="1499" t="str">
        <f>IF(AND(OR(E142="TCP", OR(E142="DCP", E142="BCP")), 'I8 Demand Data'!C14="1 CP"), 'E4 TB Allocation Details'!E142 &amp; 1, IF(AND(OR(E142="TCP", OR(E142="DCP", E142="BCP")), 'I8 Demand Data'!C14="4 CP"), 'E4 TB Allocation Details'!E142 &amp; 4, IF(AND(OR(E142="TCP", OR(E142="DCP", E142="BCP")), 'I8 Demand Data'!C14="12 CP"), 'E4 TB Allocation Details'!E142 &amp; 12, "")))</f>
        <v/>
      </c>
      <c r="O142" s="1499" t="str">
        <f>IF(AND(OR(E142="DNCP", OR(E142="SNCP", E142="PNCP")), 'I8 Demand Data'!C15="1 NCP"), E142 &amp; 1, IF(AND(OR(E142="DNCP", OR(E142="SNCP", E142="PNCP")), 'I8 Demand Data'!C15="4 NCP"), E142 &amp; 4, IF(AND(OR(E142="DNCP", OR(E142="SNCP", E142="PNCP")), 'I8 Demand Data'!C15="12 NCP"), E142 &amp; 12, "")))</f>
        <v/>
      </c>
      <c r="P142" s="1499" t="str">
        <f t="shared" si="16"/>
        <v>1850 D</v>
      </c>
      <c r="Q142" s="1499" t="str">
        <f t="shared" si="17"/>
        <v>1850 D</v>
      </c>
      <c r="R142" s="706"/>
      <c r="S142" s="706"/>
      <c r="T142" s="706"/>
    </row>
    <row r="143" spans="1:20" s="1489" customFormat="1" ht="38.25">
      <c r="A143" s="1494">
        <v>5040</v>
      </c>
      <c r="B143" s="1494" t="s">
        <v>4</v>
      </c>
      <c r="C143" s="1494" t="s">
        <v>566</v>
      </c>
      <c r="D143" s="1500" t="s">
        <v>933</v>
      </c>
      <c r="E143" s="1501" t="s">
        <v>470</v>
      </c>
      <c r="F143" s="1520" t="str">
        <f t="shared" si="12"/>
        <v>1840 &amp; 1845 D</v>
      </c>
      <c r="G143" s="1521" t="s">
        <v>502</v>
      </c>
      <c r="H143" s="1522" t="s">
        <v>307</v>
      </c>
      <c r="I143" s="1503" t="str">
        <f t="shared" si="13"/>
        <v>1840 &amp; 1845 D</v>
      </c>
      <c r="J143" s="1503" t="str">
        <f t="shared" si="15"/>
        <v>1840 &amp; 1845 C</v>
      </c>
      <c r="K143" s="1503"/>
      <c r="L143" s="1503"/>
      <c r="M143" s="1496"/>
      <c r="N143" s="1505" t="str">
        <f>IF(AND(OR(E143="TCP", OR(E143="DCP", E143="BCP")), 'I8 Demand Data'!C14="1 CP"), 'E4 TB Allocation Details'!E143 &amp; 1, IF(AND(OR(E143="TCP", OR(E143="DCP", E143="BCP")), 'I8 Demand Data'!C14="4 CP"), 'E4 TB Allocation Details'!E143 &amp; 4, IF(AND(OR(E143="TCP", OR(E143="DCP", E143="BCP")), 'I8 Demand Data'!C14="12 CP"), 'E4 TB Allocation Details'!E143 &amp; 12, "")))</f>
        <v/>
      </c>
      <c r="O143" s="1505" t="str">
        <f>IF(AND(OR(E143="DNCP", OR(E143="SNCP", E143="PNCP")), 'I8 Demand Data'!C15="1 NCP"), E143 &amp; 1, IF(AND(OR(E143="DNCP", OR(E143="SNCP", E143="PNCP")), 'I8 Demand Data'!C15="4 NCP"), E143 &amp; 4, IF(AND(OR(E143="DNCP", OR(E143="SNCP", E143="PNCP")), 'I8 Demand Data'!C15="12 NCP"), E143 &amp; 12, "")))</f>
        <v/>
      </c>
      <c r="P143" s="1505" t="str">
        <f t="shared" si="16"/>
        <v>1840 &amp; 1845 D</v>
      </c>
      <c r="Q143" s="1505" t="str">
        <f>IF(AND(N143="",O143=""),P143,IF(AND(O143="",P143=""),N143,O143))</f>
        <v>1840 &amp; 1845 D</v>
      </c>
      <c r="R143" s="706"/>
      <c r="S143" s="706"/>
      <c r="T143" s="706"/>
    </row>
    <row r="144" spans="1:20" s="1489" customFormat="1" ht="51">
      <c r="A144" s="1495">
        <v>5045</v>
      </c>
      <c r="B144" s="1495" t="s">
        <v>1602</v>
      </c>
      <c r="C144" s="1495" t="s">
        <v>566</v>
      </c>
      <c r="D144" s="373" t="s">
        <v>933</v>
      </c>
      <c r="E144" s="1506" t="s">
        <v>470</v>
      </c>
      <c r="F144" s="1517" t="str">
        <f t="shared" si="12"/>
        <v>1840 &amp; 1845 D</v>
      </c>
      <c r="G144" s="1518" t="s">
        <v>502</v>
      </c>
      <c r="H144" s="1519" t="s">
        <v>307</v>
      </c>
      <c r="I144" s="1507" t="str">
        <f t="shared" si="13"/>
        <v>1840 &amp; 1845 D</v>
      </c>
      <c r="J144" s="1507" t="str">
        <f t="shared" si="15"/>
        <v>1840 &amp; 1845 C</v>
      </c>
      <c r="K144" s="1507"/>
      <c r="L144" s="1507"/>
      <c r="M144" s="1496"/>
      <c r="N144" s="1499" t="str">
        <f>IF(AND(OR(E144="TCP", OR(E144="DCP", E144="BCP")), 'I8 Demand Data'!C14="1 CP"), 'E4 TB Allocation Details'!E144 &amp; 1, IF(AND(OR(E144="TCP", OR(E144="DCP", E144="BCP")), 'I8 Demand Data'!C14="4 CP"), 'E4 TB Allocation Details'!E144 &amp; 4, IF(AND(OR(E144="TCP", OR(E144="DCP", E144="BCP")), 'I8 Demand Data'!C14="12 CP"), 'E4 TB Allocation Details'!E144 &amp; 12, "")))</f>
        <v/>
      </c>
      <c r="O144" s="1499" t="str">
        <f>IF(AND(OR(E144="DNCP", OR(E144="SNCP", E144="PNCP")), 'I8 Demand Data'!C15="1 NCP"), E144 &amp; 1, IF(AND(OR(E144="DNCP", OR(E144="SNCP", E144="PNCP")), 'I8 Demand Data'!C15="4 NCP"), E144 &amp; 4, IF(AND(OR(E144="DNCP", OR(E144="SNCP", E144="PNCP")), 'I8 Demand Data'!C15="12 NCP"), E144 &amp; 12, "")))</f>
        <v/>
      </c>
      <c r="P144" s="1499" t="str">
        <f t="shared" si="16"/>
        <v>1840 &amp; 1845 D</v>
      </c>
      <c r="Q144" s="1499" t="str">
        <f t="shared" ref="Q144:Q194" si="18">IF(AND(N144="",O144=""),P144,IF(AND(O144="",P144=""),N144,O144))</f>
        <v>1840 &amp; 1845 D</v>
      </c>
      <c r="R144" s="706"/>
      <c r="S144" s="706"/>
      <c r="T144" s="706"/>
    </row>
    <row r="145" spans="1:20" s="1489" customFormat="1" ht="38.25">
      <c r="A145" s="1494">
        <v>5050</v>
      </c>
      <c r="B145" s="1494" t="s">
        <v>540</v>
      </c>
      <c r="C145" s="1494" t="s">
        <v>566</v>
      </c>
      <c r="D145" s="1500" t="s">
        <v>933</v>
      </c>
      <c r="E145" s="1501" t="s">
        <v>470</v>
      </c>
      <c r="F145" s="1520" t="str">
        <f t="shared" ref="F145:F166" si="19">IF(Q145="", "", Q145)</f>
        <v>1840 &amp; 1845 D</v>
      </c>
      <c r="G145" s="1521" t="s">
        <v>502</v>
      </c>
      <c r="H145" s="1522" t="s">
        <v>331</v>
      </c>
      <c r="I145" s="1503" t="str">
        <f t="shared" ref="I145:I166" si="20">IF(ISERROR(F145), "", (F145))</f>
        <v>1840 &amp; 1845 D</v>
      </c>
      <c r="J145" s="1503" t="str">
        <f t="shared" si="15"/>
        <v>1840 &amp; 1845 C</v>
      </c>
      <c r="K145" s="1503"/>
      <c r="L145" s="1503"/>
      <c r="M145" s="1496"/>
      <c r="N145" s="1505" t="str">
        <f>IF(AND(OR(E145="TCP", OR(E145="DCP", E145="BCP")), 'I8 Demand Data'!C14="1 CP"), 'E4 TB Allocation Details'!E145 &amp; 1, IF(AND(OR(E145="TCP", OR(E145="DCP", E145="BCP")), 'I8 Demand Data'!C14="4 CP"), 'E4 TB Allocation Details'!E145 &amp; 4, IF(AND(OR(E145="TCP", OR(E145="DCP", E145="BCP")), 'I8 Demand Data'!C14="12 CP"), 'E4 TB Allocation Details'!E145 &amp; 12, "")))</f>
        <v/>
      </c>
      <c r="O145" s="1505" t="str">
        <f>IF(AND(OR(E145="DNCP", OR(E145="SNCP", E145="PNCP")), 'I8 Demand Data'!C15="1 NCP"), E145 &amp; 1, IF(AND(OR(E145="DNCP", OR(E145="SNCP", E145="PNCP")), 'I8 Demand Data'!C15="4 NCP"), E145 &amp; 4, IF(AND(OR(E145="DNCP", OR(E145="SNCP", E145="PNCP")), 'I8 Demand Data'!C15="12 NCP"), E145 &amp; 12, "")))</f>
        <v/>
      </c>
      <c r="P145" s="1505" t="str">
        <f t="shared" si="16"/>
        <v>1840 &amp; 1845 D</v>
      </c>
      <c r="Q145" s="1505" t="str">
        <f t="shared" si="18"/>
        <v>1840 &amp; 1845 D</v>
      </c>
      <c r="R145" s="706"/>
      <c r="S145" s="706"/>
      <c r="T145" s="706"/>
    </row>
    <row r="146" spans="1:20" s="1489" customFormat="1" ht="25.5">
      <c r="A146" s="1495">
        <v>5055</v>
      </c>
      <c r="B146" s="1495" t="s">
        <v>1426</v>
      </c>
      <c r="C146" s="1495" t="s">
        <v>566</v>
      </c>
      <c r="D146" s="373" t="s">
        <v>933</v>
      </c>
      <c r="E146" s="1506" t="s">
        <v>471</v>
      </c>
      <c r="F146" s="1517" t="str">
        <f t="shared" si="19"/>
        <v>1850 D</v>
      </c>
      <c r="G146" s="1518" t="s">
        <v>503</v>
      </c>
      <c r="H146" s="1519" t="s">
        <v>307</v>
      </c>
      <c r="I146" s="1507" t="str">
        <f t="shared" si="20"/>
        <v>1850 D</v>
      </c>
      <c r="J146" s="1507" t="str">
        <f t="shared" si="15"/>
        <v>1850 C</v>
      </c>
      <c r="K146" s="1507"/>
      <c r="L146" s="1507"/>
      <c r="M146" s="1496"/>
      <c r="N146" s="1499" t="str">
        <f>IF(AND(OR(E146="TCP", OR(E146="DCP", E146="BCP")), 'I8 Demand Data'!C14="1 CP"), 'E4 TB Allocation Details'!E146 &amp; 1, IF(AND(OR(E146="TCP", OR(E146="DCP", E146="BCP")), 'I8 Demand Data'!C14="4 CP"), 'E4 TB Allocation Details'!E146 &amp; 4, IF(AND(OR(E146="TCP", OR(E146="DCP", E146="BCP")), 'I8 Demand Data'!C14="12 CP"), 'E4 TB Allocation Details'!E146 &amp; 12, "")))</f>
        <v/>
      </c>
      <c r="O146" s="1499" t="str">
        <f>IF(AND(OR(E146="DNCP", OR(E146="SNCP", E146="PNCP")), 'I8 Demand Data'!C15="1 NCP"), E146 &amp; 1, IF(AND(OR(E146="DNCP", OR(E146="SNCP", E146="PNCP")), 'I8 Demand Data'!C15="4 NCP"), E146 &amp; 4, IF(AND(OR(E146="DNCP", OR(E146="SNCP", E146="PNCP")), 'I8 Demand Data'!C15="12 NCP"), E146 &amp; 12, "")))</f>
        <v/>
      </c>
      <c r="P146" s="1499" t="str">
        <f t="shared" si="16"/>
        <v>1850 D</v>
      </c>
      <c r="Q146" s="1499" t="str">
        <f t="shared" si="18"/>
        <v>1850 D</v>
      </c>
      <c r="R146" s="706"/>
      <c r="S146" s="706"/>
      <c r="T146" s="706"/>
    </row>
    <row r="147" spans="1:20" s="1489" customFormat="1" ht="25.5">
      <c r="A147" s="1494">
        <v>5065</v>
      </c>
      <c r="B147" s="1494" t="s">
        <v>1596</v>
      </c>
      <c r="C147" s="1494" t="s">
        <v>566</v>
      </c>
      <c r="D147" s="1500" t="s">
        <v>934</v>
      </c>
      <c r="E147" s="1501" t="s">
        <v>331</v>
      </c>
      <c r="F147" s="1520" t="str">
        <f t="shared" si="19"/>
        <v xml:space="preserve"> </v>
      </c>
      <c r="G147" s="1521" t="s">
        <v>780</v>
      </c>
      <c r="H147" s="1522"/>
      <c r="I147" s="1503" t="str">
        <f t="shared" si="20"/>
        <v xml:space="preserve"> </v>
      </c>
      <c r="J147" s="1503" t="str">
        <f t="shared" si="15"/>
        <v>CWMC</v>
      </c>
      <c r="K147" s="1503"/>
      <c r="L147" s="1503"/>
      <c r="M147" s="1496"/>
      <c r="N147" s="1505" t="str">
        <f>IF(AND(OR(E147="TCP", OR(E147="DCP", E147="BCP")), 'I8 Demand Data'!C14="1 CP"), 'E4 TB Allocation Details'!E147 &amp; 1, IF(AND(OR(E147="TCP", OR(E147="DCP", E147="BCP")), 'I8 Demand Data'!C14="4 CP"), 'E4 TB Allocation Details'!E147 &amp; 4, IF(AND(OR(E147="TCP", OR(E147="DCP", E147="BCP")), 'I8 Demand Data'!C14="12 CP"), 'E4 TB Allocation Details'!E147 &amp; 12, "")))</f>
        <v/>
      </c>
      <c r="O147" s="1505" t="str">
        <f>IF(AND(OR(E147="DNCP", OR(E147="SNCP", E147="PNCP")), 'I8 Demand Data'!C15="1 NCP"), E147 &amp; 1, IF(AND(OR(E147="DNCP", OR(E147="SNCP", E147="PNCP")), 'I8 Demand Data'!C15="4 NCP"), E147 &amp; 4, IF(AND(OR(E147="DNCP", OR(E147="SNCP", E147="PNCP")), 'I8 Demand Data'!C15="12 NCP"), E147 &amp; 12, "")))</f>
        <v/>
      </c>
      <c r="P147" s="1505" t="str">
        <f t="shared" si="16"/>
        <v xml:space="preserve"> </v>
      </c>
      <c r="Q147" s="1505" t="str">
        <f t="shared" si="18"/>
        <v xml:space="preserve"> </v>
      </c>
      <c r="R147" s="706"/>
      <c r="S147" s="706"/>
      <c r="T147" s="706"/>
    </row>
    <row r="148" spans="1:20" s="1489" customFormat="1" ht="25.5">
      <c r="A148" s="1495">
        <v>5070</v>
      </c>
      <c r="B148" s="1495" t="s">
        <v>1597</v>
      </c>
      <c r="C148" s="1495" t="s">
        <v>566</v>
      </c>
      <c r="D148" s="373" t="s">
        <v>934</v>
      </c>
      <c r="E148" s="1506"/>
      <c r="F148" s="1517" t="str">
        <f t="shared" si="19"/>
        <v/>
      </c>
      <c r="G148" s="1518" t="s">
        <v>710</v>
      </c>
      <c r="H148" s="1519"/>
      <c r="I148" s="1507" t="str">
        <f t="shared" si="20"/>
        <v/>
      </c>
      <c r="J148" s="1507" t="str">
        <f t="shared" si="15"/>
        <v>CCA</v>
      </c>
      <c r="K148" s="1507"/>
      <c r="L148" s="1507"/>
      <c r="M148" s="1496"/>
      <c r="N148" s="1499" t="str">
        <f>IF(AND(OR(E148="TCP", OR(E148="DCP", E148="BCP")), 'I8 Demand Data'!C14="1 CP"), 'E4 TB Allocation Details'!E148 &amp; 1, IF(AND(OR(E148="TCP", OR(E148="DCP", E148="BCP")), 'I8 Demand Data'!C14="4 CP"), 'E4 TB Allocation Details'!E148 &amp; 4, IF(AND(OR(E148="TCP", OR(E148="DCP", E148="BCP")), 'I8 Demand Data'!C14="12 CP"), 'E4 TB Allocation Details'!E148 &amp; 12, "")))</f>
        <v/>
      </c>
      <c r="O148" s="1499" t="str">
        <f>IF(AND(OR(E148="DNCP", OR(E148="SNCP", E148="PNCP")), 'I8 Demand Data'!C15="1 NCP"), E148 &amp; 1, IF(AND(OR(E148="DNCP", OR(E148="SNCP", E148="PNCP")), 'I8 Demand Data'!C15="4 NCP"), E148 &amp; 4, IF(AND(OR(E148="DNCP", OR(E148="SNCP", E148="PNCP")), 'I8 Demand Data'!C15="12 NCP"), E148 &amp; 12, "")))</f>
        <v/>
      </c>
      <c r="P148" s="1499" t="str">
        <f t="shared" si="16"/>
        <v/>
      </c>
      <c r="Q148" s="1499" t="str">
        <f t="shared" si="18"/>
        <v/>
      </c>
      <c r="R148" s="706"/>
      <c r="S148" s="706"/>
      <c r="T148" s="706"/>
    </row>
    <row r="149" spans="1:20" s="1489" customFormat="1" ht="25.5">
      <c r="A149" s="1494">
        <v>5075</v>
      </c>
      <c r="B149" s="1494" t="s">
        <v>1598</v>
      </c>
      <c r="C149" s="1494" t="s">
        <v>566</v>
      </c>
      <c r="D149" s="1500" t="s">
        <v>934</v>
      </c>
      <c r="E149" s="1501"/>
      <c r="F149" s="1520" t="str">
        <f t="shared" si="19"/>
        <v/>
      </c>
      <c r="G149" s="1521" t="s">
        <v>710</v>
      </c>
      <c r="H149" s="1522"/>
      <c r="I149" s="1503" t="str">
        <f t="shared" si="20"/>
        <v/>
      </c>
      <c r="J149" s="1503" t="str">
        <f t="shared" si="15"/>
        <v>CCA</v>
      </c>
      <c r="K149" s="1503"/>
      <c r="L149" s="1503"/>
      <c r="M149" s="1496"/>
      <c r="N149" s="1505" t="str">
        <f>IF(AND(OR(E149="TCP", OR(E149="DCP", E149="BCP")), 'I8 Demand Data'!C14="1 CP"), 'E4 TB Allocation Details'!E149 &amp; 1, IF(AND(OR(E149="TCP", OR(E149="DCP", E149="BCP")), 'I8 Demand Data'!C14="4 CP"), 'E4 TB Allocation Details'!E149 &amp; 4, IF(AND(OR(E149="TCP", OR(E149="DCP", E149="BCP")), 'I8 Demand Data'!C14="12 CP"), 'E4 TB Allocation Details'!E149 &amp; 12, "")))</f>
        <v/>
      </c>
      <c r="O149" s="1505" t="str">
        <f>IF(AND(OR(E149="DNCP", OR(E149="SNCP", E149="PNCP")), 'I8 Demand Data'!C15="1 NCP"), E149 &amp; 1, IF(AND(OR(E149="DNCP", OR(E149="SNCP", E149="PNCP")), 'I8 Demand Data'!C15="4 NCP"), E149 &amp; 4, IF(AND(OR(E149="DNCP", OR(E149="SNCP", E149="PNCP")), 'I8 Demand Data'!C15="12 NCP"), E149 &amp; 12, "")))</f>
        <v/>
      </c>
      <c r="P149" s="1505" t="str">
        <f t="shared" si="16"/>
        <v/>
      </c>
      <c r="Q149" s="1505" t="str">
        <f t="shared" si="18"/>
        <v/>
      </c>
      <c r="R149" s="706"/>
      <c r="S149" s="706"/>
      <c r="T149" s="706"/>
    </row>
    <row r="150" spans="1:20" s="1489" customFormat="1" ht="25.5">
      <c r="A150" s="1495">
        <v>5085</v>
      </c>
      <c r="B150" s="1495" t="s">
        <v>1579</v>
      </c>
      <c r="C150" s="1495" t="s">
        <v>566</v>
      </c>
      <c r="D150" s="373" t="s">
        <v>933</v>
      </c>
      <c r="E150" s="1506" t="s">
        <v>921</v>
      </c>
      <c r="F150" s="1517" t="str">
        <f t="shared" si="19"/>
        <v>1815-1855 D</v>
      </c>
      <c r="G150" s="1518" t="s">
        <v>922</v>
      </c>
      <c r="H150" s="1519" t="s">
        <v>307</v>
      </c>
      <c r="I150" s="1507" t="str">
        <f t="shared" si="20"/>
        <v>1815-1855 D</v>
      </c>
      <c r="J150" s="1507" t="str">
        <f t="shared" si="15"/>
        <v>1815-1855 C</v>
      </c>
      <c r="K150" s="1507"/>
      <c r="L150" s="1507"/>
      <c r="M150" s="1496"/>
      <c r="N150" s="1499" t="str">
        <f>IF(AND(OR(E150="TCP", OR(E150="DCP", E150="BCP")), 'I8 Demand Data'!C14="1 CP"), 'E4 TB Allocation Details'!E150 &amp; 1, IF(AND(OR(E150="TCP", OR(E150="DCP", E150="BCP")), 'I8 Demand Data'!C14="4 CP"), 'E4 TB Allocation Details'!E150 &amp; 4, IF(AND(OR(E150="TCP", OR(E150="DCP", E150="BCP")), 'I8 Demand Data'!C14="12 CP"), 'E4 TB Allocation Details'!E150 &amp; 12, "")))</f>
        <v/>
      </c>
      <c r="O150" s="1499" t="str">
        <f>IF(AND(OR(E150="DNCP", OR(E150="SNCP", E150="PNCP")), 'I8 Demand Data'!C15="1 NCP"), E150 &amp; 1, IF(AND(OR(E150="DNCP", OR(E150="SNCP", E150="PNCP")), 'I8 Demand Data'!C15="4 NCP"), E150 &amp; 4, IF(AND(OR(E150="DNCP", OR(E150="SNCP", E150="PNCP")), 'I8 Demand Data'!C15="12 NCP"), E150 &amp; 12, "")))</f>
        <v/>
      </c>
      <c r="P150" s="1499" t="str">
        <f t="shared" si="16"/>
        <v>1815-1855 D</v>
      </c>
      <c r="Q150" s="1499" t="str">
        <f t="shared" si="18"/>
        <v>1815-1855 D</v>
      </c>
      <c r="R150" s="706"/>
      <c r="S150" s="706"/>
      <c r="T150" s="706"/>
    </row>
    <row r="151" spans="1:20" s="1489" customFormat="1" ht="38.25">
      <c r="A151" s="1494">
        <v>5090</v>
      </c>
      <c r="B151" s="1494" t="s">
        <v>1580</v>
      </c>
      <c r="C151" s="1494" t="s">
        <v>566</v>
      </c>
      <c r="D151" s="1500" t="s">
        <v>933</v>
      </c>
      <c r="E151" s="1501" t="s">
        <v>470</v>
      </c>
      <c r="F151" s="1520" t="str">
        <f t="shared" si="19"/>
        <v>1840 &amp; 1845 D</v>
      </c>
      <c r="G151" s="1521" t="s">
        <v>502</v>
      </c>
      <c r="H151" s="1522" t="s">
        <v>307</v>
      </c>
      <c r="I151" s="1503" t="str">
        <f t="shared" si="20"/>
        <v>1840 &amp; 1845 D</v>
      </c>
      <c r="J151" s="1503" t="str">
        <f t="shared" si="15"/>
        <v>1840 &amp; 1845 C</v>
      </c>
      <c r="K151" s="1503"/>
      <c r="L151" s="1503"/>
      <c r="M151" s="1496"/>
      <c r="N151" s="1505" t="str">
        <f>IF(AND(OR(E151="TCP", OR(E151="DCP", E151="BCP")), 'I8 Demand Data'!C14="1 CP"), 'E4 TB Allocation Details'!E151 &amp; 1, IF(AND(OR(E151="TCP", OR(E151="DCP", E151="BCP")), 'I8 Demand Data'!C14="4 CP"), 'E4 TB Allocation Details'!E151 &amp; 4, IF(AND(OR(E151="TCP", OR(E151="DCP", E151="BCP")), 'I8 Demand Data'!C14="12 CP"), 'E4 TB Allocation Details'!E151 &amp; 12, "")))</f>
        <v/>
      </c>
      <c r="O151" s="1505" t="str">
        <f>IF(AND(OR(E151="DNCP", OR(E151="SNCP", E151="PNCP")), 'I8 Demand Data'!C15="1 NCP"), E151 &amp; 1, IF(AND(OR(E151="DNCP", OR(E151="SNCP", E151="PNCP")), 'I8 Demand Data'!C15="4 NCP"), E151 &amp; 4, IF(AND(OR(E151="DNCP", OR(E151="SNCP", E151="PNCP")), 'I8 Demand Data'!C15="12 NCP"), E151 &amp; 12, "")))</f>
        <v/>
      </c>
      <c r="P151" s="1505" t="str">
        <f t="shared" si="16"/>
        <v>1840 &amp; 1845 D</v>
      </c>
      <c r="Q151" s="1505" t="str">
        <f t="shared" si="18"/>
        <v>1840 &amp; 1845 D</v>
      </c>
      <c r="R151" s="706"/>
      <c r="S151" s="706"/>
      <c r="T151" s="706"/>
    </row>
    <row r="152" spans="1:20" s="1489" customFormat="1" ht="38.25">
      <c r="A152" s="1495">
        <v>5095</v>
      </c>
      <c r="B152" s="1495" t="s">
        <v>1581</v>
      </c>
      <c r="C152" s="1495" t="s">
        <v>566</v>
      </c>
      <c r="D152" s="373" t="s">
        <v>933</v>
      </c>
      <c r="E152" s="1506" t="s">
        <v>1294</v>
      </c>
      <c r="F152" s="1517" t="str">
        <f t="shared" si="19"/>
        <v>1830 &amp; 1835 D</v>
      </c>
      <c r="G152" s="1518" t="s">
        <v>499</v>
      </c>
      <c r="H152" s="1519" t="s">
        <v>307</v>
      </c>
      <c r="I152" s="1507" t="str">
        <f t="shared" si="20"/>
        <v>1830 &amp; 1835 D</v>
      </c>
      <c r="J152" s="1507" t="str">
        <f t="shared" si="15"/>
        <v>1830 &amp; 1835 C</v>
      </c>
      <c r="K152" s="1507"/>
      <c r="L152" s="1507"/>
      <c r="M152" s="1496"/>
      <c r="N152" s="1499" t="str">
        <f>IF(AND(OR(E152="TCP", OR(E152="DCP", E152="BCP")), 'I8 Demand Data'!C14="1 CP"), 'E4 TB Allocation Details'!E152 &amp; 1, IF(AND(OR(E152="TCP", OR(E152="DCP", E152="BCP")), 'I8 Demand Data'!C14="4 CP"), 'E4 TB Allocation Details'!E152 &amp; 4, IF(AND(OR(E152="TCP", OR(E152="DCP", E152="BCP")), 'I8 Demand Data'!C14="12 CP"), 'E4 TB Allocation Details'!E152 &amp; 12, "")))</f>
        <v/>
      </c>
      <c r="O152" s="1499" t="str">
        <f>IF(AND(OR(E152="DNCP", OR(E152="SNCP", E152="PNCP")), 'I8 Demand Data'!C15="1 NCP"), E152 &amp; 1, IF(AND(OR(E152="DNCP", OR(E152="SNCP", E152="PNCP")), 'I8 Demand Data'!C15="4 NCP"), E152 &amp; 4, IF(AND(OR(E152="DNCP", OR(E152="SNCP", E152="PNCP")), 'I8 Demand Data'!C15="12 NCP"), E152 &amp; 12, "")))</f>
        <v/>
      </c>
      <c r="P152" s="1499" t="str">
        <f t="shared" si="16"/>
        <v>1830 &amp; 1835 D</v>
      </c>
      <c r="Q152" s="1499" t="str">
        <f t="shared" si="18"/>
        <v>1830 &amp; 1835 D</v>
      </c>
      <c r="R152" s="706"/>
      <c r="S152" s="706"/>
      <c r="T152" s="706"/>
    </row>
    <row r="153" spans="1:20" s="1489" customFormat="1" ht="25.5">
      <c r="A153" s="1494">
        <v>5096</v>
      </c>
      <c r="B153" s="1494" t="s">
        <v>1419</v>
      </c>
      <c r="C153" s="1494" t="s">
        <v>566</v>
      </c>
      <c r="D153" s="1500" t="s">
        <v>933</v>
      </c>
      <c r="E153" s="1501"/>
      <c r="F153" s="1520" t="str">
        <f t="shared" si="19"/>
        <v/>
      </c>
      <c r="G153" s="1521"/>
      <c r="H153" s="1522" t="s">
        <v>331</v>
      </c>
      <c r="I153" s="1503" t="str">
        <f t="shared" si="20"/>
        <v/>
      </c>
      <c r="J153" s="1503" t="str">
        <f t="shared" si="15"/>
        <v/>
      </c>
      <c r="K153" s="1503" t="s">
        <v>1091</v>
      </c>
      <c r="L153" s="1503"/>
      <c r="M153" s="1496"/>
      <c r="N153" s="1505" t="str">
        <f>IF(AND(OR(E153="TCP", OR(E153="DCP", E153="BCP")), 'I8 Demand Data'!C14="1 CP"), 'E4 TB Allocation Details'!E153 &amp; 1, IF(AND(OR(E153="TCP", OR(E153="DCP", E153="BCP")), 'I8 Demand Data'!C14="4 CP"), 'E4 TB Allocation Details'!E153 &amp; 4, IF(AND(OR(E153="TCP", OR(E153="DCP", E153="BCP")), 'I8 Demand Data'!C14="12 CP"), 'E4 TB Allocation Details'!E153 &amp; 12, "")))</f>
        <v/>
      </c>
      <c r="O153" s="1505" t="str">
        <f>IF(AND(OR(E153="DNCP", OR(E153="SNCP", E153="PNCP")), 'I8 Demand Data'!C15="1 NCP"), E153 &amp; 1, IF(AND(OR(E153="DNCP", OR(E153="SNCP", E153="PNCP")), 'I8 Demand Data'!C15="4 NCP"), E153 &amp; 4, IF(AND(OR(E153="DNCP", OR(E153="SNCP", E153="PNCP")), 'I8 Demand Data'!C15="12 NCP"), E153 &amp; 12, "")))</f>
        <v/>
      </c>
      <c r="P153" s="1505" t="str">
        <f t="shared" si="16"/>
        <v/>
      </c>
      <c r="Q153" s="1505" t="str">
        <f t="shared" si="18"/>
        <v/>
      </c>
      <c r="R153" s="706"/>
      <c r="S153" s="706"/>
      <c r="T153" s="706"/>
    </row>
    <row r="154" spans="1:20" s="1489" customFormat="1" ht="25.5">
      <c r="A154" s="1495">
        <v>5105</v>
      </c>
      <c r="B154" s="1495" t="s">
        <v>1350</v>
      </c>
      <c r="C154" s="1495" t="s">
        <v>1578</v>
      </c>
      <c r="D154" s="373" t="s">
        <v>933</v>
      </c>
      <c r="E154" s="1506" t="s">
        <v>921</v>
      </c>
      <c r="F154" s="1517" t="str">
        <f t="shared" si="19"/>
        <v>1815-1855 D</v>
      </c>
      <c r="G154" s="1518" t="s">
        <v>922</v>
      </c>
      <c r="H154" s="1519" t="s">
        <v>307</v>
      </c>
      <c r="I154" s="1507" t="str">
        <f t="shared" si="20"/>
        <v>1815-1855 D</v>
      </c>
      <c r="J154" s="1507" t="str">
        <f t="shared" si="15"/>
        <v>1815-1855 C</v>
      </c>
      <c r="K154" s="1507"/>
      <c r="L154" s="1507"/>
      <c r="M154" s="1496"/>
      <c r="N154" s="1499" t="str">
        <f>IF(AND(OR(E154="TCP", OR(E154="DCP", E154="BCP")), 'I8 Demand Data'!C14="1 CP"), 'E4 TB Allocation Details'!E154 &amp; 1, IF(AND(OR(E154="TCP", OR(E154="DCP", E154="BCP")), 'I8 Demand Data'!C14="4 CP"), 'E4 TB Allocation Details'!E154 &amp; 4, IF(AND(OR(E154="TCP", OR(E154="DCP", E154="BCP")), 'I8 Demand Data'!C14="12 CP"), 'E4 TB Allocation Details'!E154 &amp; 12, "")))</f>
        <v/>
      </c>
      <c r="O154" s="1499" t="str">
        <f>IF(AND(OR(E154="DNCP", OR(E154="SNCP", E154="PNCP")), 'I8 Demand Data'!C15="1 NCP"), E154 &amp; 1, IF(AND(OR(E154="DNCP", OR(E154="SNCP", E154="PNCP")), 'I8 Demand Data'!C15="4 NCP"), E154 &amp; 4, IF(AND(OR(E154="DNCP", OR(E154="SNCP", E154="PNCP")), 'I8 Demand Data'!C15="12 NCP"), E154 &amp; 12, "")))</f>
        <v/>
      </c>
      <c r="P154" s="1499" t="str">
        <f t="shared" si="16"/>
        <v>1815-1855 D</v>
      </c>
      <c r="Q154" s="1499" t="str">
        <f t="shared" si="18"/>
        <v>1815-1855 D</v>
      </c>
      <c r="R154" s="706"/>
      <c r="S154" s="706"/>
      <c r="T154" s="706"/>
    </row>
    <row r="155" spans="1:20" s="1489" customFormat="1" ht="38.25">
      <c r="A155" s="1494">
        <v>5110</v>
      </c>
      <c r="B155" s="1494" t="s">
        <v>1420</v>
      </c>
      <c r="C155" s="1494" t="s">
        <v>1578</v>
      </c>
      <c r="D155" s="1500" t="s">
        <v>933</v>
      </c>
      <c r="E155" s="1501" t="s">
        <v>1256</v>
      </c>
      <c r="F155" s="1520" t="str">
        <f t="shared" si="19"/>
        <v>1808 D</v>
      </c>
      <c r="G155" s="1521" t="s">
        <v>487</v>
      </c>
      <c r="H155" s="1522" t="s">
        <v>331</v>
      </c>
      <c r="I155" s="1503" t="str">
        <f t="shared" si="20"/>
        <v>1808 D</v>
      </c>
      <c r="J155" s="1503" t="str">
        <f t="shared" si="15"/>
        <v>1808 C</v>
      </c>
      <c r="K155" s="1503"/>
      <c r="L155" s="1503"/>
      <c r="M155" s="1496"/>
      <c r="N155" s="1505" t="str">
        <f>IF(AND(OR(E155="TCP", OR(E155="DCP", E155="BCP")), 'I8 Demand Data'!C14="1 CP"), 'E4 TB Allocation Details'!E155 &amp; 1, IF(AND(OR(E155="TCP", OR(E155="DCP", E155="BCP")), 'I8 Demand Data'!C14="4 CP"), 'E4 TB Allocation Details'!E155 &amp; 4, IF(AND(OR(E155="TCP", OR(E155="DCP", E155="BCP")), 'I8 Demand Data'!C14="12 CP"), 'E4 TB Allocation Details'!E155 &amp; 12, "")))</f>
        <v/>
      </c>
      <c r="O155" s="1505" t="str">
        <f>IF(AND(OR(E155="DNCP", OR(E155="SNCP", E155="PNCP")), 'I8 Demand Data'!C15="1 NCP"), E155 &amp; 1, IF(AND(OR(E155="DNCP", OR(E155="SNCP", E155="PNCP")), 'I8 Demand Data'!C15="4 NCP"), E155 &amp; 4, IF(AND(OR(E155="DNCP", OR(E155="SNCP", E155="PNCP")), 'I8 Demand Data'!C15="12 NCP"), E155 &amp; 12, "")))</f>
        <v/>
      </c>
      <c r="P155" s="1505" t="str">
        <f t="shared" si="16"/>
        <v>1808 D</v>
      </c>
      <c r="Q155" s="1505" t="str">
        <f t="shared" si="18"/>
        <v>1808 D</v>
      </c>
      <c r="R155" s="706"/>
      <c r="S155" s="706"/>
      <c r="T155" s="706"/>
    </row>
    <row r="156" spans="1:20" s="1489" customFormat="1" ht="38.25">
      <c r="A156" s="1495">
        <v>5112</v>
      </c>
      <c r="B156" s="1495" t="s">
        <v>1384</v>
      </c>
      <c r="C156" s="1495" t="s">
        <v>1578</v>
      </c>
      <c r="D156" s="373" t="s">
        <v>933</v>
      </c>
      <c r="E156" s="1506" t="s">
        <v>1270</v>
      </c>
      <c r="F156" s="1517" t="str">
        <f t="shared" si="19"/>
        <v>1815 D</v>
      </c>
      <c r="G156" s="1518" t="s">
        <v>488</v>
      </c>
      <c r="H156" s="1519"/>
      <c r="I156" s="1507" t="str">
        <f t="shared" si="20"/>
        <v>1815 D</v>
      </c>
      <c r="J156" s="1507" t="str">
        <f t="shared" si="15"/>
        <v>1815 C</v>
      </c>
      <c r="K156" s="1507"/>
      <c r="L156" s="1507"/>
      <c r="M156" s="1496"/>
      <c r="N156" s="1499" t="str">
        <f>IF(AND(OR(E156="TCP", OR(E156="DCP", E156="BCP")), 'I8 Demand Data'!C14="1 CP"), 'E4 TB Allocation Details'!E156 &amp; 1, IF(AND(OR(E156="TCP", OR(E156="DCP", E156="BCP")), 'I8 Demand Data'!C14="4 CP"), 'E4 TB Allocation Details'!E156 &amp; 4, IF(AND(OR(E156="TCP", OR(E156="DCP", E156="BCP")), 'I8 Demand Data'!C14="12 CP"), 'E4 TB Allocation Details'!E156 &amp; 12, "")))</f>
        <v/>
      </c>
      <c r="O156" s="1499" t="str">
        <f>IF(AND(OR(E156="DNCP", OR(E156="SNCP", E156="PNCP")), 'I8 Demand Data'!C15="1 NCP"), E156 &amp; 1, IF(AND(OR(E156="DNCP", OR(E156="SNCP", E156="PNCP")), 'I8 Demand Data'!C15="4 NCP"), E156 &amp; 4, IF(AND(OR(E156="DNCP", OR(E156="SNCP", E156="PNCP")), 'I8 Demand Data'!C15="12 NCP"), E156 &amp; 12, "")))</f>
        <v/>
      </c>
      <c r="P156" s="1499" t="str">
        <f t="shared" si="16"/>
        <v>1815 D</v>
      </c>
      <c r="Q156" s="1499" t="str">
        <f t="shared" si="18"/>
        <v>1815 D</v>
      </c>
      <c r="R156" s="706"/>
      <c r="S156" s="706"/>
      <c r="T156" s="706"/>
    </row>
    <row r="157" spans="1:20" s="1489" customFormat="1" ht="38.25">
      <c r="A157" s="1494">
        <v>5114</v>
      </c>
      <c r="B157" s="1494" t="s">
        <v>7</v>
      </c>
      <c r="C157" s="1494" t="s">
        <v>1578</v>
      </c>
      <c r="D157" s="1500" t="s">
        <v>933</v>
      </c>
      <c r="E157" s="1501" t="s">
        <v>1271</v>
      </c>
      <c r="F157" s="1520" t="str">
        <f t="shared" si="19"/>
        <v>1820 D</v>
      </c>
      <c r="G157" s="1521" t="s">
        <v>489</v>
      </c>
      <c r="H157" s="1522" t="s">
        <v>331</v>
      </c>
      <c r="I157" s="1503" t="str">
        <f t="shared" si="20"/>
        <v>1820 D</v>
      </c>
      <c r="J157" s="1503" t="str">
        <f t="shared" si="15"/>
        <v>1820 C</v>
      </c>
      <c r="K157" s="1503"/>
      <c r="L157" s="1503"/>
      <c r="M157" s="1496"/>
      <c r="N157" s="1505" t="str">
        <f>IF(AND(OR(E157="TCP", OR(E157="DCP", E157="BCP")), 'I8 Demand Data'!C14="1 CP"), 'E4 TB Allocation Details'!E157 &amp; 1, IF(AND(OR(E157="TCP", OR(E157="DCP", E157="BCP")), 'I8 Demand Data'!C14="4 CP"), 'E4 TB Allocation Details'!E157 &amp; 4, IF(AND(OR(E157="TCP", OR(E157="DCP", E157="BCP")), 'I8 Demand Data'!C14="12 CP"), 'E4 TB Allocation Details'!E157 &amp; 12, "")))</f>
        <v/>
      </c>
      <c r="O157" s="1505" t="str">
        <f>IF(AND(OR(E157="DNCP", OR(E157="SNCP", E157="PNCP")), 'I8 Demand Data'!C15="1 NCP"), E157 &amp; 1, IF(AND(OR(E157="DNCP", OR(E157="SNCP", E157="PNCP")), 'I8 Demand Data'!C15="4 NCP"), E157 &amp; 4, IF(AND(OR(E157="DNCP", OR(E157="SNCP", E157="PNCP")), 'I8 Demand Data'!C15="12 NCP"), E157 &amp; 12, "")))</f>
        <v/>
      </c>
      <c r="P157" s="1505" t="str">
        <f t="shared" si="16"/>
        <v>1820 D</v>
      </c>
      <c r="Q157" s="1505" t="str">
        <f t="shared" si="18"/>
        <v>1820 D</v>
      </c>
      <c r="R157" s="706"/>
      <c r="S157" s="706"/>
      <c r="T157" s="706"/>
    </row>
    <row r="158" spans="1:20" s="1489" customFormat="1" ht="25.5">
      <c r="A158" s="1495">
        <v>5120</v>
      </c>
      <c r="B158" s="1495" t="s">
        <v>8</v>
      </c>
      <c r="C158" s="1495" t="s">
        <v>1578</v>
      </c>
      <c r="D158" s="373" t="s">
        <v>933</v>
      </c>
      <c r="E158" s="1506" t="s">
        <v>1272</v>
      </c>
      <c r="F158" s="1517" t="str">
        <f t="shared" si="19"/>
        <v>1830 D</v>
      </c>
      <c r="G158" s="1518" t="s">
        <v>491</v>
      </c>
      <c r="H158" s="1519" t="s">
        <v>307</v>
      </c>
      <c r="I158" s="1507" t="str">
        <f t="shared" si="20"/>
        <v>1830 D</v>
      </c>
      <c r="J158" s="1507" t="str">
        <f t="shared" si="15"/>
        <v>1830 C</v>
      </c>
      <c r="K158" s="1507"/>
      <c r="L158" s="1507"/>
      <c r="M158" s="1496"/>
      <c r="N158" s="1499" t="str">
        <f>IF(AND(OR(E158="TCP", OR(E158="DCP", E158="BCP")), 'I8 Demand Data'!C14="1 CP"), 'E4 TB Allocation Details'!E158 &amp; 1, IF(AND(OR(E158="TCP", OR(E158="DCP", E158="BCP")), 'I8 Demand Data'!C14="4 CP"), 'E4 TB Allocation Details'!E158 &amp; 4, IF(AND(OR(E158="TCP", OR(E158="DCP", E158="BCP")), 'I8 Demand Data'!C14="12 CP"), 'E4 TB Allocation Details'!E158 &amp; 12, "")))</f>
        <v/>
      </c>
      <c r="O158" s="1499" t="str">
        <f>IF(AND(OR(E158="DNCP", OR(E158="SNCP", E158="PNCP")), 'I8 Demand Data'!C15="1 NCP"), E158 &amp; 1, IF(AND(OR(E158="DNCP", OR(E158="SNCP", E158="PNCP")), 'I8 Demand Data'!C15="4 NCP"), E158 &amp; 4, IF(AND(OR(E158="DNCP", OR(E158="SNCP", E158="PNCP")), 'I8 Demand Data'!C15="12 NCP"), E158 &amp; 12, "")))</f>
        <v/>
      </c>
      <c r="P158" s="1499" t="str">
        <f t="shared" si="16"/>
        <v>1830 D</v>
      </c>
      <c r="Q158" s="1499" t="str">
        <f t="shared" si="18"/>
        <v>1830 D</v>
      </c>
      <c r="R158" s="706"/>
      <c r="S158" s="706"/>
      <c r="T158" s="706"/>
    </row>
    <row r="159" spans="1:20" s="1489" customFormat="1" ht="25.5">
      <c r="A159" s="1494">
        <v>5125</v>
      </c>
      <c r="B159" s="1494" t="s">
        <v>1386</v>
      </c>
      <c r="C159" s="1494" t="s">
        <v>1578</v>
      </c>
      <c r="D159" s="1500" t="s">
        <v>933</v>
      </c>
      <c r="E159" s="1501" t="s">
        <v>1273</v>
      </c>
      <c r="F159" s="1520" t="str">
        <f t="shared" si="19"/>
        <v>1835 D</v>
      </c>
      <c r="G159" s="1521" t="s">
        <v>492</v>
      </c>
      <c r="H159" s="1522" t="s">
        <v>307</v>
      </c>
      <c r="I159" s="1503" t="str">
        <f t="shared" si="20"/>
        <v>1835 D</v>
      </c>
      <c r="J159" s="1503" t="str">
        <f t="shared" si="15"/>
        <v>1835 C</v>
      </c>
      <c r="K159" s="1503"/>
      <c r="L159" s="1503"/>
      <c r="M159" s="1496"/>
      <c r="N159" s="1505" t="str">
        <f>IF(AND(OR(E159="TCP", OR(E159="DCP", E159="BCP")), 'I8 Demand Data'!C14="1 CP"), 'E4 TB Allocation Details'!E159 &amp; 1, IF(AND(OR(E159="TCP", OR(E159="DCP", E159="BCP")), 'I8 Demand Data'!C14="4 CP"), 'E4 TB Allocation Details'!E159 &amp; 4, IF(AND(OR(E159="TCP", OR(E159="DCP", E159="BCP")), 'I8 Demand Data'!C14="12 CP"), 'E4 TB Allocation Details'!E159 &amp; 12, "")))</f>
        <v/>
      </c>
      <c r="O159" s="1505" t="str">
        <f>IF(AND(OR(E159="DNCP", OR(E159="SNCP", E159="PNCP")), 'I8 Demand Data'!C15="1 NCP"), E159 &amp; 1, IF(AND(OR(E159="DNCP", OR(E159="SNCP", E159="PNCP")), 'I8 Demand Data'!C15="4 NCP"), E159 &amp; 4, IF(AND(OR(E159="DNCP", OR(E159="SNCP", E159="PNCP")), 'I8 Demand Data'!C15="12 NCP"), E159 &amp; 12, "")))</f>
        <v/>
      </c>
      <c r="P159" s="1505" t="str">
        <f t="shared" si="16"/>
        <v>1835 D</v>
      </c>
      <c r="Q159" s="1505" t="str">
        <f t="shared" si="18"/>
        <v>1835 D</v>
      </c>
      <c r="R159" s="706"/>
      <c r="S159" s="706"/>
      <c r="T159" s="706"/>
    </row>
    <row r="160" spans="1:20" s="1489" customFormat="1" ht="25.5">
      <c r="A160" s="1495">
        <v>5130</v>
      </c>
      <c r="B160" s="1495" t="s">
        <v>9</v>
      </c>
      <c r="C160" s="1495" t="s">
        <v>1578</v>
      </c>
      <c r="D160" s="373" t="s">
        <v>933</v>
      </c>
      <c r="E160" s="1506" t="s">
        <v>472</v>
      </c>
      <c r="F160" s="1517" t="str">
        <f t="shared" si="19"/>
        <v>1855 D</v>
      </c>
      <c r="G160" s="1518" t="s">
        <v>504</v>
      </c>
      <c r="H160" s="1519" t="s">
        <v>331</v>
      </c>
      <c r="I160" s="1507" t="str">
        <f t="shared" si="20"/>
        <v>1855 D</v>
      </c>
      <c r="J160" s="1507" t="str">
        <f t="shared" si="15"/>
        <v>1855 C</v>
      </c>
      <c r="K160" s="1507"/>
      <c r="L160" s="1507"/>
      <c r="M160" s="1496"/>
      <c r="N160" s="1499" t="str">
        <f>IF(AND(OR(E160="TCP", OR(E160="DCP", E160="BCP")), 'I8 Demand Data'!C14="1 CP"), 'E4 TB Allocation Details'!E160 &amp; 1, IF(AND(OR(E160="TCP", OR(E160="DCP", E160="BCP")), 'I8 Demand Data'!C14="4 CP"), 'E4 TB Allocation Details'!E160 &amp; 4, IF(AND(OR(E160="TCP", OR(E160="DCP", E160="BCP")), 'I8 Demand Data'!C14="12 CP"), 'E4 TB Allocation Details'!E160 &amp; 12, "")))</f>
        <v/>
      </c>
      <c r="O160" s="1499" t="str">
        <f>IF(AND(OR(E160="DNCP", OR(E160="SNCP", E160="PNCP")), 'I8 Demand Data'!C15="1 NCP"), E160 &amp; 1, IF(AND(OR(E160="DNCP", OR(E160="SNCP", E160="PNCP")), 'I8 Demand Data'!C15="4 NCP"), E160 &amp; 4, IF(AND(OR(E160="DNCP", OR(E160="SNCP", E160="PNCP")), 'I8 Demand Data'!C15="12 NCP"), E160 &amp; 12, "")))</f>
        <v/>
      </c>
      <c r="P160" s="1499" t="str">
        <f t="shared" si="16"/>
        <v>1855 D</v>
      </c>
      <c r="Q160" s="1499" t="str">
        <f>IF(AND(N160="",O160=""),P160,IF(AND(O160="",P160=""),N160,O160))</f>
        <v>1855 D</v>
      </c>
      <c r="R160" s="706"/>
      <c r="S160" s="706"/>
      <c r="T160" s="706"/>
    </row>
    <row r="161" spans="1:20" s="1489" customFormat="1" ht="38.25">
      <c r="A161" s="1494">
        <v>5135</v>
      </c>
      <c r="B161" s="1494" t="s">
        <v>10</v>
      </c>
      <c r="C161" s="1494" t="s">
        <v>1578</v>
      </c>
      <c r="D161" s="1500" t="s">
        <v>933</v>
      </c>
      <c r="E161" s="1501" t="s">
        <v>1294</v>
      </c>
      <c r="F161" s="1520" t="str">
        <f t="shared" si="19"/>
        <v>1830 &amp; 1835 D</v>
      </c>
      <c r="G161" s="1521" t="s">
        <v>499</v>
      </c>
      <c r="H161" s="1522" t="s">
        <v>307</v>
      </c>
      <c r="I161" s="1503" t="str">
        <f t="shared" si="20"/>
        <v>1830 &amp; 1835 D</v>
      </c>
      <c r="J161" s="1503" t="str">
        <f t="shared" si="15"/>
        <v>1830 &amp; 1835 C</v>
      </c>
      <c r="K161" s="1503"/>
      <c r="L161" s="1503"/>
      <c r="M161" s="1496"/>
      <c r="N161" s="1505" t="str">
        <f>IF(AND(OR(E161="TCP", OR(E161="DCP", E161="BCP")), 'I8 Demand Data'!C14="1 CP"), 'E4 TB Allocation Details'!E161 &amp; 1, IF(AND(OR(E161="TCP", OR(E161="DCP", E161="BCP")), 'I8 Demand Data'!C14="4 CP"), 'E4 TB Allocation Details'!E161 &amp; 4, IF(AND(OR(E161="TCP", OR(E161="DCP", E161="BCP")), 'I8 Demand Data'!C14="12 CP"), 'E4 TB Allocation Details'!E161 &amp; 12, "")))</f>
        <v/>
      </c>
      <c r="O161" s="1505" t="str">
        <f>IF(AND(OR(E161="DNCP", OR(E161="SNCP", E161="PNCP")), 'I8 Demand Data'!C15="1 NCP"), E161 &amp; 1, IF(AND(OR(E161="DNCP", OR(E161="SNCP", E161="PNCP")), 'I8 Demand Data'!C15="4 NCP"), E161 &amp; 4, IF(AND(OR(E161="DNCP", OR(E161="SNCP", E161="PNCP")), 'I8 Demand Data'!C15="12 NCP"), E161 &amp; 12, "")))</f>
        <v/>
      </c>
      <c r="P161" s="1505" t="str">
        <f t="shared" si="16"/>
        <v>1830 &amp; 1835 D</v>
      </c>
      <c r="Q161" s="1505" t="str">
        <f t="shared" si="18"/>
        <v>1830 &amp; 1835 D</v>
      </c>
      <c r="R161" s="706"/>
      <c r="S161" s="706"/>
      <c r="T161" s="706"/>
    </row>
    <row r="162" spans="1:20" s="1489" customFormat="1" ht="25.5">
      <c r="A162" s="1495">
        <v>5145</v>
      </c>
      <c r="B162" s="1495" t="s">
        <v>11</v>
      </c>
      <c r="C162" s="1495" t="s">
        <v>1578</v>
      </c>
      <c r="D162" s="373" t="s">
        <v>933</v>
      </c>
      <c r="E162" s="1506" t="s">
        <v>1295</v>
      </c>
      <c r="F162" s="1517" t="str">
        <f t="shared" si="19"/>
        <v>1840 D</v>
      </c>
      <c r="G162" s="1518" t="s">
        <v>500</v>
      </c>
      <c r="H162" s="1519" t="s">
        <v>307</v>
      </c>
      <c r="I162" s="1507" t="str">
        <f t="shared" si="20"/>
        <v>1840 D</v>
      </c>
      <c r="J162" s="1507" t="str">
        <f t="shared" si="15"/>
        <v>1840 C</v>
      </c>
      <c r="K162" s="1507"/>
      <c r="L162" s="1507"/>
      <c r="M162" s="1496"/>
      <c r="N162" s="1499" t="str">
        <f>IF(AND(OR(E162="TCP", OR(E162="DCP", E162="BCP")), 'I8 Demand Data'!C14="1 CP"), 'E4 TB Allocation Details'!E162 &amp; 1, IF(AND(OR(E162="TCP", OR(E162="DCP", E162="BCP")), 'I8 Demand Data'!C14="4 CP"), 'E4 TB Allocation Details'!E162 &amp; 4, IF(AND(OR(E162="TCP", OR(E162="DCP", E162="BCP")), 'I8 Demand Data'!C14="12 CP"), 'E4 TB Allocation Details'!E162 &amp; 12, "")))</f>
        <v/>
      </c>
      <c r="O162" s="1499" t="str">
        <f>IF(AND(OR(E162="DNCP", OR(E162="SNCP", E162="PNCP")), 'I8 Demand Data'!C15="1 NCP"), E162 &amp; 1, IF(AND(OR(E162="DNCP", OR(E162="SNCP", E162="PNCP")), 'I8 Demand Data'!C15="4 NCP"), E162 &amp; 4, IF(AND(OR(E162="DNCP", OR(E162="SNCP", E162="PNCP")), 'I8 Demand Data'!C15="12 NCP"), E162 &amp; 12, "")))</f>
        <v/>
      </c>
      <c r="P162" s="1499" t="str">
        <f t="shared" si="16"/>
        <v>1840 D</v>
      </c>
      <c r="Q162" s="1499" t="str">
        <f t="shared" si="18"/>
        <v>1840 D</v>
      </c>
      <c r="R162" s="706"/>
      <c r="S162" s="706"/>
      <c r="T162" s="706"/>
    </row>
    <row r="163" spans="1:20" s="1489" customFormat="1" ht="38.25">
      <c r="A163" s="1494">
        <v>5150</v>
      </c>
      <c r="B163" s="1494" t="s">
        <v>12</v>
      </c>
      <c r="C163" s="1494" t="s">
        <v>1578</v>
      </c>
      <c r="D163" s="1500" t="s">
        <v>933</v>
      </c>
      <c r="E163" s="1501" t="s">
        <v>469</v>
      </c>
      <c r="F163" s="1520" t="str">
        <f t="shared" si="19"/>
        <v>1845 D</v>
      </c>
      <c r="G163" s="1521" t="s">
        <v>501</v>
      </c>
      <c r="H163" s="1522" t="s">
        <v>307</v>
      </c>
      <c r="I163" s="1503" t="str">
        <f t="shared" si="20"/>
        <v>1845 D</v>
      </c>
      <c r="J163" s="1503" t="str">
        <f t="shared" si="15"/>
        <v>1845 C</v>
      </c>
      <c r="K163" s="1503"/>
      <c r="L163" s="1503"/>
      <c r="M163" s="1496"/>
      <c r="N163" s="1505" t="str">
        <f>IF(AND(OR(E163="TCP", OR(E163="DCP", E163="BCP")), 'I8 Demand Data'!C14="1 CP"), 'E4 TB Allocation Details'!E163 &amp; 1, IF(AND(OR(E163="TCP", OR(E163="DCP", E163="BCP")), 'I8 Demand Data'!C14="4 CP"), 'E4 TB Allocation Details'!E163 &amp; 4, IF(AND(OR(E163="TCP", OR(E163="DCP", E163="BCP")), 'I8 Demand Data'!C14="12 CP"), 'E4 TB Allocation Details'!E163 &amp; 12, "")))</f>
        <v/>
      </c>
      <c r="O163" s="1505" t="str">
        <f>IF(AND(OR(E163="DNCP", OR(E163="SNCP", E163="PNCP")), 'I8 Demand Data'!C15="1 NCP"), E163 &amp; 1, IF(AND(OR(E163="DNCP", OR(E163="SNCP", E163="PNCP")), 'I8 Demand Data'!C15="4 NCP"), E163 &amp; 4, IF(AND(OR(E163="DNCP", OR(E163="SNCP", E163="PNCP")), 'I8 Demand Data'!C15="12 NCP"), E163 &amp; 12, "")))</f>
        <v/>
      </c>
      <c r="P163" s="1505" t="str">
        <f t="shared" si="16"/>
        <v>1845 D</v>
      </c>
      <c r="Q163" s="1505" t="str">
        <f t="shared" si="18"/>
        <v>1845 D</v>
      </c>
      <c r="R163" s="706"/>
      <c r="S163" s="706"/>
      <c r="T163" s="706"/>
    </row>
    <row r="164" spans="1:20" s="1489" customFormat="1" ht="25.5">
      <c r="A164" s="1495">
        <v>5155</v>
      </c>
      <c r="B164" s="1495" t="s">
        <v>13</v>
      </c>
      <c r="C164" s="1495" t="s">
        <v>1578</v>
      </c>
      <c r="D164" s="373" t="s">
        <v>933</v>
      </c>
      <c r="E164" s="1506" t="s">
        <v>472</v>
      </c>
      <c r="F164" s="1517" t="str">
        <f t="shared" si="19"/>
        <v>1855 D</v>
      </c>
      <c r="G164" s="1518" t="s">
        <v>504</v>
      </c>
      <c r="H164" s="1519" t="s">
        <v>331</v>
      </c>
      <c r="I164" s="1507" t="str">
        <f t="shared" si="20"/>
        <v>1855 D</v>
      </c>
      <c r="J164" s="1507" t="str">
        <f t="shared" si="15"/>
        <v>1855 C</v>
      </c>
      <c r="K164" s="1507"/>
      <c r="L164" s="1507"/>
      <c r="M164" s="1496"/>
      <c r="N164" s="1499" t="str">
        <f>IF(AND(OR(E164="TCP", OR(E164="DCP", E164="BCP")), 'I8 Demand Data'!C14="1 CP"), 'E4 TB Allocation Details'!E164 &amp; 1, IF(AND(OR(E164="TCP", OR(E164="DCP", E164="BCP")), 'I8 Demand Data'!C14="4 CP"), 'E4 TB Allocation Details'!E164 &amp; 4, IF(AND(OR(E164="TCP", OR(E164="DCP", E164="BCP")), 'I8 Demand Data'!C14="12 CP"), 'E4 TB Allocation Details'!E164 &amp; 12, "")))</f>
        <v/>
      </c>
      <c r="O164" s="1499" t="str">
        <f>IF(AND(OR(E164="DNCP", OR(E164="SNCP", E164="PNCP")), 'I8 Demand Data'!C15="1 NCP"), E164 &amp; 1, IF(AND(OR(E164="DNCP", OR(E164="SNCP", E164="PNCP")), 'I8 Demand Data'!C15="4 NCP"), E164 &amp; 4, IF(AND(OR(E164="DNCP", OR(E164="SNCP", E164="PNCP")), 'I8 Demand Data'!C15="12 NCP"), E164 &amp; 12, "")))</f>
        <v/>
      </c>
      <c r="P164" s="1499" t="str">
        <f t="shared" si="16"/>
        <v>1855 D</v>
      </c>
      <c r="Q164" s="1499" t="str">
        <f t="shared" si="18"/>
        <v>1855 D</v>
      </c>
      <c r="R164" s="706"/>
      <c r="S164" s="706"/>
      <c r="T164" s="706"/>
    </row>
    <row r="165" spans="1:20" s="1489" customFormat="1" ht="25.5">
      <c r="A165" s="1494">
        <v>5160</v>
      </c>
      <c r="B165" s="1494" t="s">
        <v>14</v>
      </c>
      <c r="C165" s="1494" t="s">
        <v>1578</v>
      </c>
      <c r="D165" s="1500" t="s">
        <v>933</v>
      </c>
      <c r="E165" s="1501" t="s">
        <v>471</v>
      </c>
      <c r="F165" s="1520" t="str">
        <f t="shared" si="19"/>
        <v>1850 D</v>
      </c>
      <c r="G165" s="1521" t="s">
        <v>503</v>
      </c>
      <c r="H165" s="1522" t="s">
        <v>307</v>
      </c>
      <c r="I165" s="1503" t="str">
        <f t="shared" si="20"/>
        <v>1850 D</v>
      </c>
      <c r="J165" s="1503" t="str">
        <f t="shared" si="15"/>
        <v>1850 C</v>
      </c>
      <c r="K165" s="1503"/>
      <c r="L165" s="1503"/>
      <c r="M165" s="1496"/>
      <c r="N165" s="1505" t="str">
        <f>IF(AND(OR(E165="TCP", OR(E165="DCP", E165="BCP")), 'I8 Demand Data'!C14="1 CP"), 'E4 TB Allocation Details'!E165 &amp; 1, IF(AND(OR(E165="TCP", OR(E165="DCP", E165="BCP")), 'I8 Demand Data'!C14="4 CP"), 'E4 TB Allocation Details'!E165 &amp; 4, IF(AND(OR(E165="TCP", OR(E165="DCP", E165="BCP")), 'I8 Demand Data'!C14="12 CP"), 'E4 TB Allocation Details'!E165 &amp; 12, "")))</f>
        <v/>
      </c>
      <c r="O165" s="1505" t="str">
        <f>IF(AND(OR(E165="DNCP", OR(E165="SNCP", E165="PNCP", E165="LTNCP")), 'I8 Demand Data'!C15="1 NCP"), E165 &amp; 1, IF(AND(OR(E165="DNCP", OR(E165="SNCP", E165="PNCP", E165="LTNCP")), 'I8 Demand Data'!C15="4 NCP"), E165 &amp; 4, IF(AND(OR(E165="DNCP", OR(E165="SNCP", E165="PNCP", E165="LTNCP")), 'I8 Demand Data'!C15="12 NCP"), E165 &amp; 12, "")))</f>
        <v/>
      </c>
      <c r="P165" s="1505" t="str">
        <f t="shared" si="16"/>
        <v>1850 D</v>
      </c>
      <c r="Q165" s="1505" t="str">
        <f t="shared" si="18"/>
        <v>1850 D</v>
      </c>
      <c r="R165" s="706"/>
      <c r="S165" s="706"/>
      <c r="T165" s="706"/>
    </row>
    <row r="166" spans="1:20" s="1489" customFormat="1" ht="25.5">
      <c r="A166" s="1495">
        <v>5175</v>
      </c>
      <c r="B166" s="1495" t="s">
        <v>1540</v>
      </c>
      <c r="C166" s="1495" t="s">
        <v>1578</v>
      </c>
      <c r="D166" s="373" t="s">
        <v>934</v>
      </c>
      <c r="E166" s="1506" t="s">
        <v>473</v>
      </c>
      <c r="F166" s="1517" t="str">
        <f t="shared" si="19"/>
        <v>1860 D</v>
      </c>
      <c r="G166" s="1518" t="s">
        <v>505</v>
      </c>
      <c r="H166" s="1519"/>
      <c r="I166" s="1507" t="str">
        <f t="shared" si="20"/>
        <v>1860 D</v>
      </c>
      <c r="J166" s="1507" t="str">
        <f t="shared" ref="J166:J208" si="21">IF(ISBLANK(G166), "", (G166))</f>
        <v>1860 C</v>
      </c>
      <c r="K166" s="1507"/>
      <c r="L166" s="1507"/>
      <c r="M166" s="1496"/>
      <c r="N166" s="1499" t="str">
        <f>IF(AND(OR(E166="TCP", OR(E166="DCP", E166="BCP")), 'I8 Demand Data'!C14="1 CP"), 'E4 TB Allocation Details'!E166 &amp; 1, IF(AND(OR(E166="TCP", OR(E166="DCP", E166="BCP")), 'I8 Demand Data'!C14="4 CP"), 'E4 TB Allocation Details'!E166 &amp; 4, IF(AND(OR(E166="TCP", OR(E166="DCP", E166="BCP")), 'I8 Demand Data'!C14="12 CP"), 'E4 TB Allocation Details'!E166 &amp; 12, "")))</f>
        <v/>
      </c>
      <c r="O166" s="1499" t="str">
        <f>IF(AND(OR(E166="DNCP", OR(E166="SNCP", E166="PNCP")), 'I8 Demand Data'!C15="1 NCP"), E166 &amp; 1, IF(AND(OR(E166="DNCP", OR(E166="SNCP", E166="PNCP")), 'I8 Demand Data'!C15="4 NCP"), E166 &amp; 4, IF(AND(OR(E166="DNCP", OR(E166="SNCP", E166="PNCP")), 'I8 Demand Data'!C15="12 NCP"), E166 &amp; 12, "")))</f>
        <v/>
      </c>
      <c r="P166" s="1499" t="str">
        <f t="shared" si="16"/>
        <v>1860 D</v>
      </c>
      <c r="Q166" s="1499" t="str">
        <f t="shared" si="18"/>
        <v>1860 D</v>
      </c>
      <c r="R166" s="706"/>
      <c r="S166" s="706"/>
      <c r="T166" s="706"/>
    </row>
    <row r="167" spans="1:20" s="1489" customFormat="1" ht="38.25">
      <c r="A167" s="1494">
        <v>5305</v>
      </c>
      <c r="B167" s="1494" t="s">
        <v>1550</v>
      </c>
      <c r="C167" s="1494" t="s">
        <v>567</v>
      </c>
      <c r="D167" s="1500" t="s">
        <v>934</v>
      </c>
      <c r="E167" s="1501" t="s">
        <v>331</v>
      </c>
      <c r="F167" s="1520"/>
      <c r="G167" s="1521" t="s">
        <v>1283</v>
      </c>
      <c r="H167" s="1522"/>
      <c r="I167" s="1503"/>
      <c r="J167" s="1503" t="str">
        <f>IF(ISBLANK(G167), "", (G167))</f>
        <v>CWNB</v>
      </c>
      <c r="K167" s="1503"/>
      <c r="L167" s="1503"/>
      <c r="M167" s="1496"/>
      <c r="N167" s="1505" t="str">
        <f>IF(AND(OR(E167="TCP", OR(E167="DCP", E167="BCP")), 'I8 Demand Data'!C14="1 CP"), 'E4 TB Allocation Details'!E167 &amp; 1, IF(AND(OR(E167="TCP", OR(E167="DCP", E167="BCP")), 'I8 Demand Data'!C14="4 CP"), 'E4 TB Allocation Details'!E167 &amp; 4, IF(AND(OR(E167="TCP", OR(E167="DCP", E167="BCP")), 'I8 Demand Data'!C14="12 CP"), 'E4 TB Allocation Details'!E167 &amp; 12, "")))</f>
        <v/>
      </c>
      <c r="O167" s="1505" t="str">
        <f>IF(AND(OR(E167="DNCP", OR(E167="SNCP", E167="PNCP")), 'I8 Demand Data'!C15="1 NCP"), E167 &amp; 1, IF(AND(OR(E167="DNCP", OR(E167="SNCP", E167="PNCP")), 'I8 Demand Data'!C15="4 NCP"), E167 &amp; 4, IF(AND(OR(E167="DNCP", OR(E167="SNCP", E167="PNCP")), 'I8 Demand Data'!C15="12 NCP"), E167 &amp; 12, "")))</f>
        <v/>
      </c>
      <c r="P167" s="1505" t="str">
        <f t="shared" ref="P167:P214" si="22">IF(ISBLANK(E167), "", IF(ISERROR(SEARCH("cp",E167)), E167, ""))</f>
        <v xml:space="preserve"> </v>
      </c>
      <c r="Q167" s="1505" t="str">
        <f t="shared" si="18"/>
        <v xml:space="preserve"> </v>
      </c>
      <c r="R167" s="706"/>
      <c r="S167" s="706"/>
      <c r="T167" s="706"/>
    </row>
    <row r="168" spans="1:20" s="1489" customFormat="1" ht="38.25">
      <c r="A168" s="1495">
        <v>5310</v>
      </c>
      <c r="B168" s="1495" t="s">
        <v>286</v>
      </c>
      <c r="C168" s="1495" t="s">
        <v>567</v>
      </c>
      <c r="D168" s="373" t="s">
        <v>934</v>
      </c>
      <c r="E168" s="1506"/>
      <c r="F168" s="1517"/>
      <c r="G168" s="1518" t="s">
        <v>781</v>
      </c>
      <c r="H168" s="1519"/>
      <c r="I168" s="1507"/>
      <c r="J168" s="1507" t="str">
        <f t="shared" si="21"/>
        <v>CWMR</v>
      </c>
      <c r="K168" s="1507"/>
      <c r="L168" s="1507"/>
      <c r="M168" s="1496"/>
      <c r="N168" s="1499" t="str">
        <f>IF(AND(OR(E168="TCP", OR(E168="DCP", E168="BCP")), 'I8 Demand Data'!C14="1 CP"), 'E4 TB Allocation Details'!E168 &amp; 1, IF(AND(OR(E168="TCP", OR(E168="DCP", E168="BCP")), 'I8 Demand Data'!C14="4 CP"), 'E4 TB Allocation Details'!E168 &amp; 4, IF(AND(OR(E168="TCP", OR(E168="DCP", E168="BCP")), 'I8 Demand Data'!C14="12 CP"), 'E4 TB Allocation Details'!E168 &amp; 12, "")))</f>
        <v/>
      </c>
      <c r="O168" s="1499" t="str">
        <f>IF(AND(OR(E168="DNCP", OR(E168="SNCP", E168="PNCP")), 'I8 Demand Data'!C15="1 NCP"), E168 &amp; 1, IF(AND(OR(E168="DNCP", OR(E168="SNCP", E168="PNCP")), 'I8 Demand Data'!C15="4 NCP"), E168 &amp; 4, IF(AND(OR(E168="DNCP", OR(E168="SNCP", E168="PNCP")), 'I8 Demand Data'!C15="12 NCP"), E168 &amp; 12, "")))</f>
        <v/>
      </c>
      <c r="P168" s="1499" t="str">
        <f t="shared" si="22"/>
        <v/>
      </c>
      <c r="Q168" s="1499" t="str">
        <f t="shared" si="18"/>
        <v/>
      </c>
      <c r="R168" s="706"/>
      <c r="S168" s="706"/>
      <c r="T168" s="706"/>
    </row>
    <row r="169" spans="1:20" s="1489" customFormat="1" ht="38.25">
      <c r="A169" s="1494">
        <v>5315</v>
      </c>
      <c r="B169" s="1494" t="s">
        <v>1145</v>
      </c>
      <c r="C169" s="1494" t="s">
        <v>567</v>
      </c>
      <c r="D169" s="1500" t="s">
        <v>934</v>
      </c>
      <c r="E169" s="1501" t="s">
        <v>331</v>
      </c>
      <c r="F169" s="1520"/>
      <c r="G169" s="1521" t="s">
        <v>1283</v>
      </c>
      <c r="H169" s="1522"/>
      <c r="I169" s="1503"/>
      <c r="J169" s="1503" t="str">
        <f>IF(ISBLANK(G169), "", (G169))</f>
        <v>CWNB</v>
      </c>
      <c r="K169" s="1503"/>
      <c r="L169" s="1503"/>
      <c r="M169" s="1496"/>
      <c r="N169" s="1505" t="str">
        <f>IF(AND(OR(E169="TCP", OR(E169="DCP", E169="BCP")), 'I8 Demand Data'!C14="1 CP"), 'E4 TB Allocation Details'!E169 &amp; 1, IF(AND(OR(E169="TCP", OR(E169="DCP", E169="BCP")), 'I8 Demand Data'!C14="4 CP"), 'E4 TB Allocation Details'!E169 &amp; 4, IF(AND(OR(E169="TCP", OR(E169="DCP", E169="BCP")), 'I8 Demand Data'!C14="12 CP"), 'E4 TB Allocation Details'!E169 &amp; 12, "")))</f>
        <v/>
      </c>
      <c r="O169" s="1505" t="str">
        <f>IF(AND(OR(E169="DNCP", OR(E169="SNCP", E169="PNCP")), 'I8 Demand Data'!C15="1 NCP"), E169 &amp; 1, IF(AND(OR(E169="DNCP", OR(E169="SNCP", E169="PNCP")), 'I8 Demand Data'!C15="4 NCP"), E169 &amp; 4, IF(AND(OR(E169="DNCP", OR(E169="SNCP", E169="PNCP")), 'I8 Demand Data'!C15="12 NCP"), E169 &amp; 12, "")))</f>
        <v/>
      </c>
      <c r="P169" s="1505" t="str">
        <f t="shared" si="22"/>
        <v xml:space="preserve"> </v>
      </c>
      <c r="Q169" s="1505" t="str">
        <f t="shared" si="18"/>
        <v xml:space="preserve"> </v>
      </c>
      <c r="R169" s="706"/>
      <c r="S169" s="706"/>
      <c r="T169" s="706"/>
    </row>
    <row r="170" spans="1:20" s="1489" customFormat="1" ht="38.25">
      <c r="A170" s="1495">
        <v>5320</v>
      </c>
      <c r="B170" s="1495" t="s">
        <v>1146</v>
      </c>
      <c r="C170" s="1495" t="s">
        <v>567</v>
      </c>
      <c r="D170" s="373" t="s">
        <v>934</v>
      </c>
      <c r="E170" s="1506"/>
      <c r="F170" s="1517"/>
      <c r="G170" s="1518" t="s">
        <v>1283</v>
      </c>
      <c r="H170" s="1519"/>
      <c r="I170" s="1507"/>
      <c r="J170" s="1507" t="str">
        <f t="shared" si="21"/>
        <v>CWNB</v>
      </c>
      <c r="K170" s="1507"/>
      <c r="L170" s="1507"/>
      <c r="M170" s="1496"/>
      <c r="N170" s="1499" t="str">
        <f>IF(AND(OR(E170="TCP", OR(E170="DCP", E170="BCP")), 'I8 Demand Data'!C14="1 CP"), 'E4 TB Allocation Details'!E170 &amp; 1, IF(AND(OR(E170="TCP", OR(E170="DCP", E170="BCP")), 'I8 Demand Data'!C14="4 CP"), 'E4 TB Allocation Details'!E170 &amp; 4, IF(AND(OR(E170="TCP", OR(E170="DCP", E170="BCP")), 'I8 Demand Data'!C14="12 CP"), 'E4 TB Allocation Details'!E170 &amp; 12, "")))</f>
        <v/>
      </c>
      <c r="O170" s="1499" t="str">
        <f>IF(AND(OR(E170="DNCP", OR(E170="SNCP", E170="PNCP")), 'I8 Demand Data'!C15="1 NCP"), E170 &amp; 1, IF(AND(OR(E170="DNCP", OR(E170="SNCP", E170="PNCP")), 'I8 Demand Data'!C15="4 NCP"), E170 &amp; 4, IF(AND(OR(E170="DNCP", OR(E170="SNCP", E170="PNCP")), 'I8 Demand Data'!C15="12 NCP"), E170 &amp; 12, "")))</f>
        <v/>
      </c>
      <c r="P170" s="1499" t="str">
        <f t="shared" si="22"/>
        <v/>
      </c>
      <c r="Q170" s="1499" t="str">
        <f t="shared" si="18"/>
        <v/>
      </c>
      <c r="R170" s="706"/>
      <c r="S170" s="706"/>
      <c r="T170" s="706"/>
    </row>
    <row r="171" spans="1:20" s="1489" customFormat="1" ht="38.25">
      <c r="A171" s="1494">
        <v>5325</v>
      </c>
      <c r="B171" s="1494" t="s">
        <v>1147</v>
      </c>
      <c r="C171" s="1494" t="s">
        <v>567</v>
      </c>
      <c r="D171" s="1500" t="s">
        <v>934</v>
      </c>
      <c r="E171" s="1501"/>
      <c r="F171" s="1520"/>
      <c r="G171" s="1521" t="s">
        <v>1283</v>
      </c>
      <c r="H171" s="1522"/>
      <c r="I171" s="1503"/>
      <c r="J171" s="1503" t="str">
        <f t="shared" si="21"/>
        <v>CWNB</v>
      </c>
      <c r="K171" s="1503"/>
      <c r="L171" s="1503"/>
      <c r="M171" s="1496"/>
      <c r="N171" s="1505" t="str">
        <f>IF(AND(OR(E171="TCP", OR(E171="DCP", E171="BCP")), 'I8 Demand Data'!C14="1 CP"), 'E4 TB Allocation Details'!E171 &amp; 1, IF(AND(OR(E171="TCP", OR(E171="DCP", E171="BCP")), 'I8 Demand Data'!C14="4 CP"), 'E4 TB Allocation Details'!E171 &amp; 4, IF(AND(OR(E171="TCP", OR(E171="DCP", E171="BCP")), 'I8 Demand Data'!C14="12 CP"), 'E4 TB Allocation Details'!E171 &amp; 12, "")))</f>
        <v/>
      </c>
      <c r="O171" s="1505" t="str">
        <f>IF(AND(OR(E171="DNCP", OR(E171="SNCP", E171="PNCP")), 'I8 Demand Data'!C15="1 NCP"), E171 &amp; 1, IF(AND(OR(E171="DNCP", OR(E171="SNCP", E171="PNCP")), 'I8 Demand Data'!C15="4 NCP"), E171 &amp; 4, IF(AND(OR(E171="DNCP", OR(E171="SNCP", E171="PNCP")), 'I8 Demand Data'!C15="12 NCP"), E171 &amp; 12, "")))</f>
        <v/>
      </c>
      <c r="P171" s="1505" t="str">
        <f t="shared" si="22"/>
        <v/>
      </c>
      <c r="Q171" s="1505" t="str">
        <f t="shared" si="18"/>
        <v/>
      </c>
      <c r="R171" s="706"/>
      <c r="S171" s="706"/>
      <c r="T171" s="706"/>
    </row>
    <row r="172" spans="1:20" s="1489" customFormat="1" ht="38.25">
      <c r="A172" s="1495">
        <v>5330</v>
      </c>
      <c r="B172" s="1495" t="s">
        <v>1148</v>
      </c>
      <c r="C172" s="1495" t="s">
        <v>567</v>
      </c>
      <c r="D172" s="373" t="s">
        <v>934</v>
      </c>
      <c r="E172" s="1506"/>
      <c r="F172" s="1517"/>
      <c r="G172" s="1518" t="s">
        <v>1283</v>
      </c>
      <c r="H172" s="1519"/>
      <c r="I172" s="1507"/>
      <c r="J172" s="1507" t="str">
        <f t="shared" si="21"/>
        <v>CWNB</v>
      </c>
      <c r="K172" s="1507"/>
      <c r="L172" s="1507"/>
      <c r="M172" s="1496"/>
      <c r="N172" s="1499" t="str">
        <f>IF(AND(OR(E172="TCP", OR(E172="DCP", E172="BCP")), 'I8 Demand Data'!C14="1 CP"), 'E4 TB Allocation Details'!E172 &amp; 1, IF(AND(OR(E172="TCP", OR(E172="DCP", E172="BCP")), 'I8 Demand Data'!C14="4 CP"), 'E4 TB Allocation Details'!E172 &amp; 4, IF(AND(OR(E172="TCP", OR(E172="DCP", E172="BCP")), 'I8 Demand Data'!C14="12 CP"), 'E4 TB Allocation Details'!E172 &amp; 12, "")))</f>
        <v/>
      </c>
      <c r="O172" s="1499" t="str">
        <f>IF(AND(OR(E172="DNCP", OR(E172="SNCP", E172="PNCP")), 'I8 Demand Data'!C15="1 NCP"), E172 &amp; 1, IF(AND(OR(E172="DNCP", OR(E172="SNCP", E172="PNCP")), 'I8 Demand Data'!C15="4 NCP"), E172 &amp; 4, IF(AND(OR(E172="DNCP", OR(E172="SNCP", E172="PNCP")), 'I8 Demand Data'!C15="12 NCP"), E172 &amp; 12, "")))</f>
        <v/>
      </c>
      <c r="P172" s="1499" t="str">
        <f t="shared" si="22"/>
        <v/>
      </c>
      <c r="Q172" s="1499" t="str">
        <f t="shared" si="18"/>
        <v/>
      </c>
      <c r="R172" s="706"/>
      <c r="S172" s="706"/>
      <c r="T172" s="706"/>
    </row>
    <row r="173" spans="1:20" s="1489" customFormat="1" ht="25.5">
      <c r="A173" s="1494">
        <v>5335</v>
      </c>
      <c r="B173" s="1494" t="s">
        <v>1149</v>
      </c>
      <c r="C173" s="1494" t="s">
        <v>54</v>
      </c>
      <c r="D173" s="1500" t="s">
        <v>934</v>
      </c>
      <c r="E173" s="1501"/>
      <c r="F173" s="1520"/>
      <c r="G173" s="1521" t="s">
        <v>1356</v>
      </c>
      <c r="H173" s="1522"/>
      <c r="I173" s="1503"/>
      <c r="J173" s="1503" t="str">
        <f t="shared" si="21"/>
        <v>BDHA</v>
      </c>
      <c r="K173" s="1503"/>
      <c r="L173" s="1503"/>
      <c r="M173" s="1496"/>
      <c r="N173" s="1505" t="str">
        <f>IF(AND(OR(E173="TCP", OR(E173="DCP", E173="BCP")), 'I8 Demand Data'!C14="1 CP"), 'E4 TB Allocation Details'!E173 &amp; 1, IF(AND(OR(E173="TCP", OR(E173="DCP", E173="BCP")), 'I8 Demand Data'!C14="4 CP"), 'E4 TB Allocation Details'!E173 &amp; 4, IF(AND(OR(E173="TCP", OR(E173="DCP", E173="BCP")), 'I8 Demand Data'!C14="12 CP"), 'E4 TB Allocation Details'!E173 &amp; 12, "")))</f>
        <v/>
      </c>
      <c r="O173" s="1505" t="str">
        <f>IF(AND(OR(E173="DNCP", OR(E173="SNCP", E173="PNCP")), 'I8 Demand Data'!C15="1 NCP"), E173 &amp; 1, IF(AND(OR(E173="DNCP", OR(E173="SNCP", E173="PNCP")), 'I8 Demand Data'!C15="4 NCP"), E173 &amp; 4, IF(AND(OR(E173="DNCP", OR(E173="SNCP", E173="PNCP")), 'I8 Demand Data'!C15="12 NCP"), E173 &amp; 12, "")))</f>
        <v/>
      </c>
      <c r="P173" s="1505" t="str">
        <f t="shared" si="22"/>
        <v/>
      </c>
      <c r="Q173" s="1505" t="str">
        <f t="shared" si="18"/>
        <v/>
      </c>
      <c r="R173" s="706"/>
      <c r="S173" s="706"/>
      <c r="T173" s="706"/>
    </row>
    <row r="174" spans="1:20" s="1489" customFormat="1" ht="38.25">
      <c r="A174" s="1495">
        <v>5340</v>
      </c>
      <c r="B174" s="1495" t="s">
        <v>1150</v>
      </c>
      <c r="C174" s="1495" t="s">
        <v>567</v>
      </c>
      <c r="D174" s="373" t="s">
        <v>934</v>
      </c>
      <c r="E174" s="1506"/>
      <c r="F174" s="1517"/>
      <c r="G174" s="1518" t="s">
        <v>1283</v>
      </c>
      <c r="H174" s="1519"/>
      <c r="I174" s="1507"/>
      <c r="J174" s="1507" t="str">
        <f t="shared" si="21"/>
        <v>CWNB</v>
      </c>
      <c r="K174" s="1507"/>
      <c r="L174" s="1507"/>
      <c r="M174" s="1496"/>
      <c r="N174" s="1499" t="str">
        <f>IF(AND(OR(E174="TCP", OR(E174="DCP", E174="BCP")), 'I8 Demand Data'!C14="1 CP"), 'E4 TB Allocation Details'!E174 &amp; 1, IF(AND(OR(E174="TCP", OR(E174="DCP", E174="BCP")), 'I8 Demand Data'!C14="4 CP"), 'E4 TB Allocation Details'!E174 &amp; 4, IF(AND(OR(E174="TCP", OR(E174="DCP", E174="BCP")), 'I8 Demand Data'!C14="12 CP"), 'E4 TB Allocation Details'!E174 &amp; 12, "")))</f>
        <v/>
      </c>
      <c r="O174" s="1499" t="str">
        <f>IF(AND(OR(E174="DNCP", OR(E174="SNCP", E174="PNCP")), 'I8 Demand Data'!C15="1 NCP"), E174 &amp; 1, IF(AND(OR(E174="DNCP", OR(E174="SNCP", E174="PNCP")), 'I8 Demand Data'!C15="4 NCP"), E174 &amp; 4, IF(AND(OR(E174="DNCP", OR(E174="SNCP", E174="PNCP")), 'I8 Demand Data'!C15="12 NCP"), E174 &amp; 12, "")))</f>
        <v/>
      </c>
      <c r="P174" s="1499" t="str">
        <f t="shared" si="22"/>
        <v/>
      </c>
      <c r="Q174" s="1499" t="str">
        <f t="shared" si="18"/>
        <v/>
      </c>
      <c r="R174" s="706"/>
      <c r="S174" s="706"/>
      <c r="T174" s="706"/>
    </row>
    <row r="175" spans="1:20" s="1489" customFormat="1" ht="38.25">
      <c r="A175" s="1494">
        <v>5405</v>
      </c>
      <c r="B175" s="1494" t="s">
        <v>1550</v>
      </c>
      <c r="C175" s="1494" t="s">
        <v>564</v>
      </c>
      <c r="D175" s="1500" t="s">
        <v>935</v>
      </c>
      <c r="E175" s="1501"/>
      <c r="F175" s="1520"/>
      <c r="G175" s="1521"/>
      <c r="H175" s="1522"/>
      <c r="I175" s="1503"/>
      <c r="J175" s="1503" t="str">
        <f t="shared" si="21"/>
        <v/>
      </c>
      <c r="K175" s="1503" t="s">
        <v>1091</v>
      </c>
      <c r="L175" s="1503"/>
      <c r="M175" s="1496"/>
      <c r="N175" s="1505" t="str">
        <f>IF(AND(OR(E175="TCP", OR(E175="DCP", E175="BCP")), 'I8 Demand Data'!C14="1 CP"), 'E4 TB Allocation Details'!E175 &amp; 1, IF(AND(OR(E175="TCP", OR(E175="DCP", E175="BCP")), 'I8 Demand Data'!C14="4 CP"), 'E4 TB Allocation Details'!E175 &amp; 4, IF(AND(OR(E175="TCP", OR(E175="DCP", E175="BCP")), 'I8 Demand Data'!C14="12 CP"), 'E4 TB Allocation Details'!E175 &amp; 12, "")))</f>
        <v/>
      </c>
      <c r="O175" s="1505" t="str">
        <f>IF(AND(OR(E175="DNCP", OR(E175="SNCP", E175="PNCP")), 'I8 Demand Data'!C15="1 NCP"), E175 &amp; 1, IF(AND(OR(E175="DNCP", OR(E175="SNCP", E175="PNCP")), 'I8 Demand Data'!C15="4 NCP"), E175 &amp; 4, IF(AND(OR(E175="DNCP", OR(E175="SNCP", E175="PNCP")), 'I8 Demand Data'!C15="12 NCP"), E175 &amp; 12, "")))</f>
        <v/>
      </c>
      <c r="P175" s="1505" t="str">
        <f t="shared" si="22"/>
        <v/>
      </c>
      <c r="Q175" s="1505" t="str">
        <f t="shared" si="18"/>
        <v/>
      </c>
      <c r="R175" s="706"/>
      <c r="S175" s="706"/>
      <c r="T175" s="706"/>
    </row>
    <row r="176" spans="1:20" s="1489" customFormat="1" ht="38.25">
      <c r="A176" s="1495">
        <v>5410</v>
      </c>
      <c r="B176" s="1495" t="s">
        <v>1151</v>
      </c>
      <c r="C176" s="1495" t="s">
        <v>564</v>
      </c>
      <c r="D176" s="373" t="s">
        <v>935</v>
      </c>
      <c r="E176" s="1506"/>
      <c r="F176" s="1517"/>
      <c r="G176" s="1518"/>
      <c r="H176" s="1519"/>
      <c r="I176" s="1507"/>
      <c r="J176" s="1507" t="str">
        <f t="shared" si="21"/>
        <v/>
      </c>
      <c r="K176" s="1507" t="s">
        <v>1091</v>
      </c>
      <c r="L176" s="1507"/>
      <c r="M176" s="1496"/>
      <c r="N176" s="1499" t="str">
        <f>IF(AND(OR(E176="TCP", OR(E176="DCP", E176="BCP")), 'I8 Demand Data'!C14="1 CP"), 'E4 TB Allocation Details'!E176 &amp; 1, IF(AND(OR(E176="TCP", OR(E176="DCP", E176="BCP")), 'I8 Demand Data'!C14="4 CP"), 'E4 TB Allocation Details'!E176 &amp; 4, IF(AND(OR(E176="TCP", OR(E176="DCP", E176="BCP")), 'I8 Demand Data'!C14="12 CP"), 'E4 TB Allocation Details'!E176 &amp; 12, "")))</f>
        <v/>
      </c>
      <c r="O176" s="1499" t="str">
        <f>IF(AND(OR(E176="DNCP", OR(E176="SNCP", E176="PNCP")), 'I8 Demand Data'!C15="1 NCP"), E176 &amp; 1, IF(AND(OR(E176="DNCP", OR(E176="SNCP", E176="PNCP")), 'I8 Demand Data'!C15="4 NCP"), E176 &amp; 4, IF(AND(OR(E176="DNCP", OR(E176="SNCP", E176="PNCP")), 'I8 Demand Data'!C15="12 NCP"), E176 &amp; 12, "")))</f>
        <v/>
      </c>
      <c r="P176" s="1499" t="str">
        <f t="shared" si="22"/>
        <v/>
      </c>
      <c r="Q176" s="1499" t="str">
        <f t="shared" si="18"/>
        <v/>
      </c>
      <c r="R176" s="706"/>
      <c r="S176" s="706"/>
      <c r="T176" s="706"/>
    </row>
    <row r="177" spans="1:20" s="1489" customFormat="1" ht="38.25">
      <c r="A177" s="1494">
        <v>5415</v>
      </c>
      <c r="B177" s="1494" t="s">
        <v>36</v>
      </c>
      <c r="C177" s="1494" t="s">
        <v>45</v>
      </c>
      <c r="D177" s="1500" t="s">
        <v>935</v>
      </c>
      <c r="E177" s="1501"/>
      <c r="F177" s="1520"/>
      <c r="G177" s="1521" t="s">
        <v>331</v>
      </c>
      <c r="H177" s="1522"/>
      <c r="I177" s="1503"/>
      <c r="J177" s="1503" t="str">
        <f t="shared" si="21"/>
        <v xml:space="preserve"> </v>
      </c>
      <c r="K177" s="1503" t="s">
        <v>1091</v>
      </c>
      <c r="L177" s="1503"/>
      <c r="M177" s="1496"/>
      <c r="N177" s="1505" t="str">
        <f>IF(AND(OR(E177="TCP", OR(E177="DCP", E177="BCP")), 'I8 Demand Data'!C14="1 CP"), 'E4 TB Allocation Details'!E177 &amp; 1, IF(AND(OR(E177="TCP", OR(E177="DCP", E177="BCP")), 'I8 Demand Data'!C14="4 CP"), 'E4 TB Allocation Details'!E177 &amp; 4, IF(AND(OR(E177="TCP", OR(E177="DCP", E177="BCP")), 'I8 Demand Data'!C14="12 CP"), 'E4 TB Allocation Details'!E177 &amp; 12, "")))</f>
        <v/>
      </c>
      <c r="O177" s="1505" t="str">
        <f>IF(AND(OR(E177="DNCP", OR(E177="SNCP", E177="PNCP")), 'I8 Demand Data'!C15="1 NCP"), E177 &amp; 1, IF(AND(OR(E177="DNCP", OR(E177="SNCP", E177="PNCP")), 'I8 Demand Data'!C15="4 NCP"), E177 &amp; 4, IF(AND(OR(E177="DNCP", OR(E177="SNCP", E177="PNCP")), 'I8 Demand Data'!C15="12 NCP"), E177 &amp; 12, "")))</f>
        <v/>
      </c>
      <c r="P177" s="1505" t="str">
        <f t="shared" si="22"/>
        <v/>
      </c>
      <c r="Q177" s="1505" t="str">
        <f t="shared" si="18"/>
        <v/>
      </c>
      <c r="R177" s="706"/>
      <c r="S177" s="706"/>
      <c r="T177" s="706"/>
    </row>
    <row r="178" spans="1:20" s="1489" customFormat="1" ht="38.25">
      <c r="A178" s="1495">
        <v>5420</v>
      </c>
      <c r="B178" s="1495" t="s">
        <v>37</v>
      </c>
      <c r="C178" s="1495" t="s">
        <v>564</v>
      </c>
      <c r="D178" s="373" t="s">
        <v>935</v>
      </c>
      <c r="E178" s="1506"/>
      <c r="F178" s="1517"/>
      <c r="G178" s="1518" t="s">
        <v>331</v>
      </c>
      <c r="H178" s="1519"/>
      <c r="I178" s="1507"/>
      <c r="J178" s="1507" t="str">
        <f t="shared" si="21"/>
        <v xml:space="preserve"> </v>
      </c>
      <c r="K178" s="1507" t="s">
        <v>5</v>
      </c>
      <c r="L178" s="1507"/>
      <c r="M178" s="1496"/>
      <c r="N178" s="1499" t="str">
        <f>IF(AND(OR(E178="TCP", OR(E178="DCP", E178="BCP")), 'I8 Demand Data'!C14="1 CP"), 'E4 TB Allocation Details'!E178 &amp; 1, IF(AND(OR(E178="TCP", OR(E178="DCP", E178="BCP")), 'I8 Demand Data'!C14="4 CP"), 'E4 TB Allocation Details'!E178 &amp; 4, IF(AND(OR(E178="TCP", OR(E178="DCP", E178="BCP")), 'I8 Demand Data'!C14="12 CP"), 'E4 TB Allocation Details'!E178 &amp; 12, "")))</f>
        <v/>
      </c>
      <c r="O178" s="1499" t="str">
        <f>IF(AND(OR(E178="DNCP", OR(E178="SNCP", E178="PNCP")), 'I8 Demand Data'!C15="1 NCP"), E178 &amp; 1, IF(AND(OR(E178="DNCP", OR(E178="SNCP", E178="PNCP")), 'I8 Demand Data'!C15="4 NCP"), E178 &amp; 4, IF(AND(OR(E178="DNCP", OR(E178="SNCP", E178="PNCP")), 'I8 Demand Data'!C15="12 NCP"), E178 &amp; 12, "")))</f>
        <v/>
      </c>
      <c r="P178" s="1499" t="str">
        <f t="shared" si="22"/>
        <v/>
      </c>
      <c r="Q178" s="1499" t="str">
        <f t="shared" si="18"/>
        <v/>
      </c>
      <c r="R178" s="706"/>
      <c r="S178" s="706"/>
      <c r="T178" s="706"/>
    </row>
    <row r="179" spans="1:20" s="1489" customFormat="1" ht="38.25">
      <c r="A179" s="1494">
        <v>5425</v>
      </c>
      <c r="B179" s="1494" t="s">
        <v>38</v>
      </c>
      <c r="C179" s="1494" t="s">
        <v>564</v>
      </c>
      <c r="D179" s="1500" t="s">
        <v>935</v>
      </c>
      <c r="E179" s="1501"/>
      <c r="F179" s="1520"/>
      <c r="G179" s="1521" t="s">
        <v>331</v>
      </c>
      <c r="H179" s="1522"/>
      <c r="I179" s="1503"/>
      <c r="J179" s="1503" t="str">
        <f t="shared" si="21"/>
        <v xml:space="preserve"> </v>
      </c>
      <c r="K179" s="1503" t="s">
        <v>1091</v>
      </c>
      <c r="L179" s="1503"/>
      <c r="M179" s="1496"/>
      <c r="N179" s="1505" t="str">
        <f>IF(AND(OR(E179="TCP", OR(E179="DCP", E179="BCP")), 'I8 Demand Data'!C14="1 CP"), 'E4 TB Allocation Details'!E179 &amp; 1, IF(AND(OR(E179="TCP", OR(E179="DCP", E179="BCP")), 'I8 Demand Data'!C14="4 CP"), 'E4 TB Allocation Details'!E179 &amp; 4, IF(AND(OR(E179="TCP", OR(E179="DCP", E179="BCP")), 'I8 Demand Data'!C14="12 CP"), 'E4 TB Allocation Details'!E179 &amp; 12, "")))</f>
        <v/>
      </c>
      <c r="O179" s="1505" t="str">
        <f>IF(AND(OR(E179="DNCP", OR(E179="SNCP", E179="PNCP")), 'I8 Demand Data'!C15="1 NCP"), E179 &amp; 1, IF(AND(OR(E179="DNCP", OR(E179="SNCP", E179="PNCP")), 'I8 Demand Data'!C15="4 NCP"), E179 &amp; 4, IF(AND(OR(E179="DNCP", OR(E179="SNCP", E179="PNCP")), 'I8 Demand Data'!C15="12 NCP"), E179 &amp; 12, "")))</f>
        <v/>
      </c>
      <c r="P179" s="1505" t="str">
        <f t="shared" si="22"/>
        <v/>
      </c>
      <c r="Q179" s="1505" t="str">
        <f t="shared" si="18"/>
        <v/>
      </c>
      <c r="R179" s="706"/>
      <c r="S179" s="706"/>
      <c r="T179" s="706"/>
    </row>
    <row r="180" spans="1:20" s="1489" customFormat="1" ht="25.5">
      <c r="A180" s="1495">
        <v>5505</v>
      </c>
      <c r="B180" s="1495" t="s">
        <v>1550</v>
      </c>
      <c r="C180" s="1495" t="s">
        <v>48</v>
      </c>
      <c r="D180" s="373" t="s">
        <v>935</v>
      </c>
      <c r="E180" s="1506"/>
      <c r="F180" s="1517"/>
      <c r="G180" s="1518" t="s">
        <v>331</v>
      </c>
      <c r="H180" s="1519"/>
      <c r="I180" s="1507"/>
      <c r="J180" s="1507" t="str">
        <f t="shared" si="21"/>
        <v xml:space="preserve"> </v>
      </c>
      <c r="K180" s="1507" t="s">
        <v>1091</v>
      </c>
      <c r="L180" s="1507"/>
      <c r="M180" s="1496"/>
      <c r="N180" s="1499" t="str">
        <f>IF(AND(OR(E180="TCP", OR(E180="DCP", E180="BCP")), 'I8 Demand Data'!C14="1 CP"), 'E4 TB Allocation Details'!E180 &amp; 1, IF(AND(OR(E180="TCP", OR(E180="DCP", E180="BCP")), 'I8 Demand Data'!C14="4 CP"), 'E4 TB Allocation Details'!E180 &amp; 4, IF(AND(OR(E180="TCP", OR(E180="DCP", E180="BCP")), 'I8 Demand Data'!C14="12 CP"), 'E4 TB Allocation Details'!E180 &amp; 12, "")))</f>
        <v/>
      </c>
      <c r="O180" s="1499" t="str">
        <f>IF(AND(OR(E180="DNCP", OR(E180="SNCP", E180="PNCP")), 'I8 Demand Data'!C15="1 NCP"), E180 &amp; 1, IF(AND(OR(E180="DNCP", OR(E180="SNCP", E180="PNCP")), 'I8 Demand Data'!C15="4 NCP"), E180 &amp; 4, IF(AND(OR(E180="DNCP", OR(E180="SNCP", E180="PNCP")), 'I8 Demand Data'!C15="12 NCP"), E180 &amp; 12, "")))</f>
        <v/>
      </c>
      <c r="P180" s="1499" t="str">
        <f t="shared" si="22"/>
        <v/>
      </c>
      <c r="Q180" s="1499" t="str">
        <f t="shared" si="18"/>
        <v/>
      </c>
      <c r="R180" s="706"/>
      <c r="S180" s="706"/>
      <c r="T180" s="706"/>
    </row>
    <row r="181" spans="1:20" s="1489" customFormat="1" ht="25.5">
      <c r="A181" s="1494">
        <v>5510</v>
      </c>
      <c r="B181" s="1494" t="s">
        <v>1603</v>
      </c>
      <c r="C181" s="1494" t="s">
        <v>48</v>
      </c>
      <c r="D181" s="1500" t="s">
        <v>935</v>
      </c>
      <c r="E181" s="1501"/>
      <c r="F181" s="1520"/>
      <c r="G181" s="1521" t="s">
        <v>331</v>
      </c>
      <c r="H181" s="1522"/>
      <c r="I181" s="1503"/>
      <c r="J181" s="1503" t="str">
        <f t="shared" si="21"/>
        <v xml:space="preserve"> </v>
      </c>
      <c r="K181" s="1503" t="s">
        <v>1091</v>
      </c>
      <c r="L181" s="1503"/>
      <c r="M181" s="1496"/>
      <c r="N181" s="1505" t="str">
        <f>IF(AND(OR(E181="TCP", OR(E181="DCP", E181="BCP")), 'I8 Demand Data'!C14="1 CP"), 'E4 TB Allocation Details'!E181 &amp; 1, IF(AND(OR(E181="TCP", OR(E181="DCP", E181="BCP")), 'I8 Demand Data'!C14="4 CP"), 'E4 TB Allocation Details'!E181 &amp; 4, IF(AND(OR(E181="TCP", OR(E181="DCP", E181="BCP")), 'I8 Demand Data'!C14="12 CP"), 'E4 TB Allocation Details'!E181 &amp; 12, "")))</f>
        <v/>
      </c>
      <c r="O181" s="1505" t="str">
        <f>IF(AND(OR(E181="DNCP", OR(E181="SNCP", E181="PNCP")), 'I8 Demand Data'!C15="1 NCP"), E181 &amp; 1, IF(AND(OR(E181="DNCP", OR(E181="SNCP", E181="PNCP")), 'I8 Demand Data'!C15="4 NCP"), E181 &amp; 4, IF(AND(OR(E181="DNCP", OR(E181="SNCP", E181="PNCP")), 'I8 Demand Data'!C15="12 NCP"), E181 &amp; 12, "")))</f>
        <v/>
      </c>
      <c r="P181" s="1505" t="str">
        <f t="shared" si="22"/>
        <v/>
      </c>
      <c r="Q181" s="1505" t="str">
        <f t="shared" si="18"/>
        <v/>
      </c>
      <c r="R181" s="706"/>
      <c r="S181" s="706"/>
      <c r="T181" s="706"/>
    </row>
    <row r="182" spans="1:20" s="1489" customFormat="1" ht="25.5">
      <c r="A182" s="1495">
        <v>5515</v>
      </c>
      <c r="B182" s="1495" t="s">
        <v>1604</v>
      </c>
      <c r="C182" s="1495" t="s">
        <v>3</v>
      </c>
      <c r="D182" s="373" t="s">
        <v>935</v>
      </c>
      <c r="E182" s="1506"/>
      <c r="F182" s="1517"/>
      <c r="G182" s="1518" t="s">
        <v>331</v>
      </c>
      <c r="H182" s="1519"/>
      <c r="I182" s="1507"/>
      <c r="J182" s="1507" t="str">
        <f t="shared" si="21"/>
        <v xml:space="preserve"> </v>
      </c>
      <c r="K182" s="1507" t="s">
        <v>1091</v>
      </c>
      <c r="L182" s="1507"/>
      <c r="M182" s="1496"/>
      <c r="N182" s="1499" t="str">
        <f>IF(AND(OR(E182="TCP", OR(E182="DCP", E182="BCP")), 'I8 Demand Data'!C14="1 CP"), 'E4 TB Allocation Details'!E182 &amp; 1, IF(AND(OR(E182="TCP", OR(E182="DCP", E182="BCP")), 'I8 Demand Data'!C14="4 CP"), 'E4 TB Allocation Details'!E182 &amp; 4, IF(AND(OR(E182="TCP", OR(E182="DCP", E182="BCP")), 'I8 Demand Data'!C14="12 CP"), 'E4 TB Allocation Details'!E182 &amp; 12, "")))</f>
        <v/>
      </c>
      <c r="O182" s="1499" t="str">
        <f>IF(AND(OR(E182="DNCP", OR(E182="SNCP", E182="PNCP")), 'I8 Demand Data'!C15="1 NCP"), E182 &amp; 1, IF(AND(OR(E182="DNCP", OR(E182="SNCP", E182="PNCP")), 'I8 Demand Data'!C15="4 NCP"), E182 &amp; 4, IF(AND(OR(E182="DNCP", OR(E182="SNCP", E182="PNCP")), 'I8 Demand Data'!C15="12 NCP"), E182 &amp; 12, "")))</f>
        <v/>
      </c>
      <c r="P182" s="1499" t="str">
        <f t="shared" si="22"/>
        <v/>
      </c>
      <c r="Q182" s="1499" t="str">
        <f t="shared" si="18"/>
        <v/>
      </c>
      <c r="R182" s="706"/>
      <c r="S182" s="706"/>
      <c r="T182" s="706"/>
    </row>
    <row r="183" spans="1:20" s="1489" customFormat="1" ht="25.5">
      <c r="A183" s="1494">
        <v>5520</v>
      </c>
      <c r="B183" s="1494" t="s">
        <v>1605</v>
      </c>
      <c r="C183" s="1494" t="s">
        <v>48</v>
      </c>
      <c r="D183" s="1500" t="s">
        <v>935</v>
      </c>
      <c r="E183" s="1501"/>
      <c r="F183" s="1520"/>
      <c r="G183" s="1521" t="s">
        <v>331</v>
      </c>
      <c r="H183" s="1522"/>
      <c r="I183" s="1503"/>
      <c r="J183" s="1503" t="str">
        <f t="shared" si="21"/>
        <v xml:space="preserve"> </v>
      </c>
      <c r="K183" s="1503" t="s">
        <v>1091</v>
      </c>
      <c r="L183" s="1503"/>
      <c r="M183" s="1496"/>
      <c r="N183" s="1505" t="str">
        <f>IF(AND(OR(E183="TCP", OR(E183="DCP", E183="BCP")), 'I8 Demand Data'!C14="1 CP"), 'E4 TB Allocation Details'!E183 &amp; 1, IF(AND(OR(E183="TCP", OR(E183="DCP", E183="BCP")), 'I8 Demand Data'!C14="4 CP"), 'E4 TB Allocation Details'!E183 &amp; 4, IF(AND(OR(E183="TCP", OR(E183="DCP", E183="BCP")), 'I8 Demand Data'!C14="12 CP"), 'E4 TB Allocation Details'!E183 &amp; 12, "")))</f>
        <v/>
      </c>
      <c r="O183" s="1505" t="str">
        <f>IF(AND(OR(E183="DNCP", OR(E183="SNCP", E183="PNCP")), 'I8 Demand Data'!C15="1 NCP"), E183 &amp; 1, IF(AND(OR(E183="DNCP", OR(E183="SNCP", E183="PNCP")), 'I8 Demand Data'!C15="4 NCP"), E183 &amp; 4, IF(AND(OR(E183="DNCP", OR(E183="SNCP", E183="PNCP")), 'I8 Demand Data'!C15="12 NCP"), E183 &amp; 12, "")))</f>
        <v/>
      </c>
      <c r="P183" s="1505" t="str">
        <f t="shared" si="22"/>
        <v/>
      </c>
      <c r="Q183" s="1505" t="str">
        <f t="shared" si="18"/>
        <v/>
      </c>
      <c r="R183" s="706"/>
      <c r="S183" s="706"/>
      <c r="T183" s="706"/>
    </row>
    <row r="184" spans="1:20" s="1489" customFormat="1" ht="38.25">
      <c r="A184" s="1495">
        <v>5605</v>
      </c>
      <c r="B184" s="1495" t="s">
        <v>1606</v>
      </c>
      <c r="C184" s="1495" t="s">
        <v>565</v>
      </c>
      <c r="D184" s="373" t="s">
        <v>935</v>
      </c>
      <c r="E184" s="1506"/>
      <c r="F184" s="1517"/>
      <c r="G184" s="1518" t="s">
        <v>331</v>
      </c>
      <c r="H184" s="1519"/>
      <c r="I184" s="1507"/>
      <c r="J184" s="1507" t="str">
        <f t="shared" si="21"/>
        <v xml:space="preserve"> </v>
      </c>
      <c r="K184" s="1507" t="s">
        <v>1091</v>
      </c>
      <c r="L184" s="1507"/>
      <c r="M184" s="1496"/>
      <c r="N184" s="1499" t="str">
        <f>IF(AND(OR(E184="TCP", OR(E184="DCP", E184="BCP")), 'I8 Demand Data'!C14="1 CP"), 'E4 TB Allocation Details'!E184 &amp; 1, IF(AND(OR(E184="TCP", OR(E184="DCP", E184="BCP")), 'I8 Demand Data'!C14="4 CP"), 'E4 TB Allocation Details'!E184 &amp; 4, IF(AND(OR(E184="TCP", OR(E184="DCP", E184="BCP")), 'I8 Demand Data'!C14="12 CP"), 'E4 TB Allocation Details'!E184 &amp; 12, "")))</f>
        <v/>
      </c>
      <c r="O184" s="1499" t="str">
        <f>IF(AND(OR(E184="DNCP", OR(E184="SNCP", E184="PNCP")), 'I8 Demand Data'!C15="1 NCP"), E184 &amp; 1, IF(AND(OR(E184="DNCP", OR(E184="SNCP", E184="PNCP")), 'I8 Demand Data'!C15="4 NCP"), E184 &amp; 4, IF(AND(OR(E184="DNCP", OR(E184="SNCP", E184="PNCP")), 'I8 Demand Data'!C15="12 NCP"), E184 &amp; 12, "")))</f>
        <v/>
      </c>
      <c r="P184" s="1499" t="str">
        <f t="shared" si="22"/>
        <v/>
      </c>
      <c r="Q184" s="1499" t="str">
        <f t="shared" si="18"/>
        <v/>
      </c>
      <c r="R184" s="706"/>
      <c r="S184" s="706"/>
      <c r="T184" s="706"/>
    </row>
    <row r="185" spans="1:20" s="1489" customFormat="1" ht="38.25">
      <c r="A185" s="1494">
        <v>5610</v>
      </c>
      <c r="B185" s="1494" t="s">
        <v>1607</v>
      </c>
      <c r="C185" s="1494" t="s">
        <v>565</v>
      </c>
      <c r="D185" s="1500" t="s">
        <v>935</v>
      </c>
      <c r="E185" s="1501"/>
      <c r="F185" s="1520"/>
      <c r="G185" s="1521" t="s">
        <v>331</v>
      </c>
      <c r="H185" s="1522"/>
      <c r="I185" s="1503"/>
      <c r="J185" s="1503" t="str">
        <f t="shared" si="21"/>
        <v xml:space="preserve"> </v>
      </c>
      <c r="K185" s="1503" t="s">
        <v>1091</v>
      </c>
      <c r="L185" s="1503"/>
      <c r="M185" s="1496"/>
      <c r="N185" s="1505" t="str">
        <f>IF(AND(OR(E185="TCP", OR(E185="DCP", E185="BCP")), 'I8 Demand Data'!C14="1 CP"), 'E4 TB Allocation Details'!E185 &amp; 1, IF(AND(OR(E185="TCP", OR(E185="DCP", E185="BCP")), 'I8 Demand Data'!C14="4 CP"), 'E4 TB Allocation Details'!E185 &amp; 4, IF(AND(OR(E185="TCP", OR(E185="DCP", E185="BCP")), 'I8 Demand Data'!C14="12 CP"), 'E4 TB Allocation Details'!E185 &amp; 12, "")))</f>
        <v/>
      </c>
      <c r="O185" s="1505" t="str">
        <f>IF(AND(OR(E185="DNCP", OR(E185="SNCP", E185="PNCP")), 'I8 Demand Data'!C15="1 NCP"), E185 &amp; 1, IF(AND(OR(E185="DNCP", OR(E185="SNCP", E185="PNCP")), 'I8 Demand Data'!C15="4 NCP"), E185 &amp; 4, IF(AND(OR(E185="DNCP", OR(E185="SNCP", E185="PNCP")), 'I8 Demand Data'!C15="12 NCP"), E185 &amp; 12, "")))</f>
        <v/>
      </c>
      <c r="P185" s="1505" t="str">
        <f t="shared" si="22"/>
        <v/>
      </c>
      <c r="Q185" s="1505" t="str">
        <f t="shared" si="18"/>
        <v/>
      </c>
      <c r="R185" s="706"/>
      <c r="S185" s="706"/>
      <c r="T185" s="706"/>
    </row>
    <row r="186" spans="1:20" s="1489" customFormat="1" ht="38.25">
      <c r="A186" s="1495">
        <v>5615</v>
      </c>
      <c r="B186" s="1495" t="s">
        <v>1608</v>
      </c>
      <c r="C186" s="1495" t="s">
        <v>565</v>
      </c>
      <c r="D186" s="373" t="s">
        <v>935</v>
      </c>
      <c r="E186" s="1506"/>
      <c r="F186" s="1517"/>
      <c r="G186" s="1518" t="s">
        <v>331</v>
      </c>
      <c r="H186" s="1519"/>
      <c r="I186" s="1507"/>
      <c r="J186" s="1507" t="str">
        <f t="shared" si="21"/>
        <v xml:space="preserve"> </v>
      </c>
      <c r="K186" s="1507" t="s">
        <v>1091</v>
      </c>
      <c r="L186" s="1507"/>
      <c r="M186" s="1496"/>
      <c r="N186" s="1499" t="str">
        <f>IF(AND(OR(E186="TCP", OR(E186="DCP", E186="BCP")), 'I8 Demand Data'!C14="1 CP"), 'E4 TB Allocation Details'!E186 &amp; 1, IF(AND(OR(E186="TCP", OR(E186="DCP", E186="BCP")), 'I8 Demand Data'!C14="4 CP"), 'E4 TB Allocation Details'!E186 &amp; 4, IF(AND(OR(E186="TCP", OR(E186="DCP", E186="BCP")), 'I8 Demand Data'!C14="12 CP"), 'E4 TB Allocation Details'!E186 &amp; 12, "")))</f>
        <v/>
      </c>
      <c r="O186" s="1499" t="str">
        <f>IF(AND(OR(E186="DNCP", OR(E186="SNCP", E186="PNCP")), 'I8 Demand Data'!C15="1 NCP"), E186 &amp; 1, IF(AND(OR(E186="DNCP", OR(E186="SNCP", E186="PNCP")), 'I8 Demand Data'!C15="4 NCP"), E186 &amp; 4, IF(AND(OR(E186="DNCP", OR(E186="SNCP", E186="PNCP")), 'I8 Demand Data'!C15="12 NCP"), E186 &amp; 12, "")))</f>
        <v/>
      </c>
      <c r="P186" s="1499" t="str">
        <f t="shared" si="22"/>
        <v/>
      </c>
      <c r="Q186" s="1499" t="str">
        <f t="shared" si="18"/>
        <v/>
      </c>
      <c r="R186" s="706"/>
      <c r="S186" s="706"/>
      <c r="T186" s="706"/>
    </row>
    <row r="187" spans="1:20" s="1489" customFormat="1" ht="38.25">
      <c r="A187" s="1494">
        <v>5620</v>
      </c>
      <c r="B187" s="1494" t="s">
        <v>296</v>
      </c>
      <c r="C187" s="1494" t="s">
        <v>565</v>
      </c>
      <c r="D187" s="1500" t="s">
        <v>935</v>
      </c>
      <c r="E187" s="1501"/>
      <c r="F187" s="1520"/>
      <c r="G187" s="1521" t="s">
        <v>331</v>
      </c>
      <c r="H187" s="1522"/>
      <c r="I187" s="1503"/>
      <c r="J187" s="1503" t="str">
        <f t="shared" si="21"/>
        <v xml:space="preserve"> </v>
      </c>
      <c r="K187" s="1503" t="s">
        <v>1091</v>
      </c>
      <c r="L187" s="1503"/>
      <c r="M187" s="1496"/>
      <c r="N187" s="1505" t="str">
        <f>IF(AND(OR(E187="TCP", OR(E187="DCP", E187="BCP")), 'I8 Demand Data'!C14="1 CP"), 'E4 TB Allocation Details'!E187 &amp; 1, IF(AND(OR(E187="TCP", OR(E187="DCP", E187="BCP")), 'I8 Demand Data'!C14="4 CP"), 'E4 TB Allocation Details'!E187 &amp; 4, IF(AND(OR(E187="TCP", OR(E187="DCP", E187="BCP")), 'I8 Demand Data'!C14="12 CP"), 'E4 TB Allocation Details'!E187 &amp; 12, "")))</f>
        <v/>
      </c>
      <c r="O187" s="1505" t="str">
        <f>IF(AND(OR(E187="DNCP", OR(E187="SNCP", E187="PNCP")), 'I8 Demand Data'!C15="1 NCP"), E187 &amp; 1, IF(AND(OR(E187="DNCP", OR(E187="SNCP", E187="PNCP")), 'I8 Demand Data'!C15="4 NCP"), E187 &amp; 4, IF(AND(OR(E187="DNCP", OR(E187="SNCP", E187="PNCP")), 'I8 Demand Data'!C15="12 NCP"), E187 &amp; 12, "")))</f>
        <v/>
      </c>
      <c r="P187" s="1505" t="str">
        <f t="shared" si="22"/>
        <v/>
      </c>
      <c r="Q187" s="1505" t="str">
        <f t="shared" si="18"/>
        <v/>
      </c>
      <c r="R187" s="706"/>
      <c r="S187" s="706"/>
      <c r="T187" s="706"/>
    </row>
    <row r="188" spans="1:20" s="1489" customFormat="1" ht="38.25">
      <c r="A188" s="1495">
        <v>5625</v>
      </c>
      <c r="B188" s="1495" t="s">
        <v>1144</v>
      </c>
      <c r="C188" s="1495" t="s">
        <v>565</v>
      </c>
      <c r="D188" s="373" t="s">
        <v>935</v>
      </c>
      <c r="E188" s="1506"/>
      <c r="F188" s="1517"/>
      <c r="G188" s="1518" t="s">
        <v>331</v>
      </c>
      <c r="H188" s="1519"/>
      <c r="I188" s="1507"/>
      <c r="J188" s="1507" t="str">
        <f t="shared" si="21"/>
        <v xml:space="preserve"> </v>
      </c>
      <c r="K188" s="1507" t="s">
        <v>1091</v>
      </c>
      <c r="L188" s="1507"/>
      <c r="M188" s="1496"/>
      <c r="N188" s="1499" t="str">
        <f>IF(AND(OR(E188="TCP", OR(E188="DCP", E188="BCP")), 'I8 Demand Data'!C14="1 CP"), 'E4 TB Allocation Details'!E188 &amp; 1, IF(AND(OR(E188="TCP", OR(E188="DCP", E188="BCP")), 'I8 Demand Data'!C14="4 CP"), 'E4 TB Allocation Details'!E188 &amp; 4, IF(AND(OR(E188="TCP", OR(E188="DCP", E188="BCP")), 'I8 Demand Data'!C14="12 CP"), 'E4 TB Allocation Details'!E188 &amp; 12, "")))</f>
        <v/>
      </c>
      <c r="O188" s="1499" t="str">
        <f>IF(AND(OR(E188="DNCP", OR(E188="SNCP", E188="PNCP")), 'I8 Demand Data'!C15="1 NCP"), E188 &amp; 1, IF(AND(OR(E188="DNCP", OR(E188="SNCP", E188="PNCP")), 'I8 Demand Data'!C15="4 NCP"), E188 &amp; 4, IF(AND(OR(E188="DNCP", OR(E188="SNCP", E188="PNCP")), 'I8 Demand Data'!C15="12 NCP"), E188 &amp; 12, "")))</f>
        <v/>
      </c>
      <c r="P188" s="1499" t="str">
        <f t="shared" si="22"/>
        <v/>
      </c>
      <c r="Q188" s="1499" t="str">
        <f t="shared" si="18"/>
        <v/>
      </c>
      <c r="R188" s="706"/>
      <c r="S188" s="706"/>
      <c r="T188" s="706"/>
    </row>
    <row r="189" spans="1:20" s="1489" customFormat="1" ht="38.25">
      <c r="A189" s="1494">
        <v>5630</v>
      </c>
      <c r="B189" s="1494" t="s">
        <v>297</v>
      </c>
      <c r="C189" s="1494" t="s">
        <v>565</v>
      </c>
      <c r="D189" s="1500" t="s">
        <v>935</v>
      </c>
      <c r="E189" s="1501"/>
      <c r="F189" s="1520"/>
      <c r="G189" s="1521" t="s">
        <v>331</v>
      </c>
      <c r="H189" s="1522"/>
      <c r="I189" s="1503"/>
      <c r="J189" s="1503" t="str">
        <f t="shared" si="21"/>
        <v xml:space="preserve"> </v>
      </c>
      <c r="K189" s="1503" t="s">
        <v>1091</v>
      </c>
      <c r="L189" s="1503"/>
      <c r="M189" s="1496"/>
      <c r="N189" s="1505" t="str">
        <f>IF(AND(OR(E189="TCP", OR(E189="DCP", E189="BCP")), 'I8 Demand Data'!C14="1 CP"), 'E4 TB Allocation Details'!E189 &amp; 1, IF(AND(OR(E189="TCP", OR(E189="DCP", E189="BCP")), 'I8 Demand Data'!C14="4 CP"), 'E4 TB Allocation Details'!E189 &amp; 4, IF(AND(OR(E189="TCP", OR(E189="DCP", E189="BCP")), 'I8 Demand Data'!C14="12 CP"), 'E4 TB Allocation Details'!E189 &amp; 12, "")))</f>
        <v/>
      </c>
      <c r="O189" s="1505" t="str">
        <f>IF(AND(OR(E189="DNCP", OR(E189="SNCP", E189="PNCP")), 'I8 Demand Data'!C15="1 NCP"), E189 &amp; 1, IF(AND(OR(E189="DNCP", OR(E189="SNCP", E189="PNCP")), 'I8 Demand Data'!C15="4 NCP"), E189 &amp; 4, IF(AND(OR(E189="DNCP", OR(E189="SNCP", E189="PNCP")), 'I8 Demand Data'!C15="12 NCP"), E189 &amp; 12, "")))</f>
        <v/>
      </c>
      <c r="P189" s="1505" t="str">
        <f t="shared" si="22"/>
        <v/>
      </c>
      <c r="Q189" s="1505" t="str">
        <f t="shared" si="18"/>
        <v/>
      </c>
      <c r="R189" s="706"/>
      <c r="S189" s="706"/>
      <c r="T189" s="706"/>
    </row>
    <row r="190" spans="1:20" s="1489" customFormat="1" ht="25.5">
      <c r="A190" s="1495">
        <v>5635</v>
      </c>
      <c r="B190" s="1495" t="s">
        <v>298</v>
      </c>
      <c r="C190" s="1495" t="s">
        <v>50</v>
      </c>
      <c r="D190" s="373" t="s">
        <v>935</v>
      </c>
      <c r="E190" s="1506"/>
      <c r="F190" s="1517"/>
      <c r="G190" s="1518" t="s">
        <v>656</v>
      </c>
      <c r="H190" s="1519"/>
      <c r="I190" s="1507"/>
      <c r="J190" s="1507" t="str">
        <f t="shared" si="21"/>
        <v xml:space="preserve">  </v>
      </c>
      <c r="K190" s="1507" t="s">
        <v>5</v>
      </c>
      <c r="L190" s="1507"/>
      <c r="M190" s="1496"/>
      <c r="N190" s="1499" t="str">
        <f>IF(AND(OR(E190="TCP", OR(E190="DCP", E190="BCP")), 'I8 Demand Data'!C14="1 CP"), 'E4 TB Allocation Details'!E190 &amp; 1, IF(AND(OR(E190="TCP", OR(E190="DCP", E190="BCP")), 'I8 Demand Data'!C14="4 CP"), 'E4 TB Allocation Details'!E190 &amp; 4, IF(AND(OR(E190="TCP", OR(E190="DCP", E190="BCP")), 'I8 Demand Data'!C14="12 CP"), 'E4 TB Allocation Details'!E190 &amp; 12, "")))</f>
        <v/>
      </c>
      <c r="O190" s="1499" t="str">
        <f>IF(AND(OR(E190="DNCP", OR(E190="SNCP", E190="PNCP")), 'I8 Demand Data'!C15="1 NCP"), E190 &amp; 1, IF(AND(OR(E190="DNCP", OR(E190="SNCP", E190="PNCP")), 'I8 Demand Data'!C15="4 NCP"), E190 &amp; 4, IF(AND(OR(E190="DNCP", OR(E190="SNCP", E190="PNCP")), 'I8 Demand Data'!C15="12 NCP"), E190 &amp; 12, "")))</f>
        <v/>
      </c>
      <c r="P190" s="1499" t="str">
        <f t="shared" si="22"/>
        <v/>
      </c>
      <c r="Q190" s="1499" t="str">
        <f t="shared" si="18"/>
        <v/>
      </c>
      <c r="R190" s="706"/>
      <c r="S190" s="706"/>
      <c r="T190" s="706"/>
    </row>
    <row r="191" spans="1:20" s="1489" customFormat="1" ht="38.25">
      <c r="A191" s="1494">
        <v>5640</v>
      </c>
      <c r="B191" s="1494" t="s">
        <v>299</v>
      </c>
      <c r="C191" s="1494" t="s">
        <v>565</v>
      </c>
      <c r="D191" s="1500" t="s">
        <v>935</v>
      </c>
      <c r="E191" s="1501"/>
      <c r="F191" s="1520"/>
      <c r="G191" s="1521" t="s">
        <v>331</v>
      </c>
      <c r="H191" s="1522"/>
      <c r="I191" s="1503"/>
      <c r="J191" s="1503" t="str">
        <f t="shared" si="21"/>
        <v xml:space="preserve"> </v>
      </c>
      <c r="K191" s="1503" t="s">
        <v>1091</v>
      </c>
      <c r="L191" s="1503"/>
      <c r="M191" s="1496"/>
      <c r="N191" s="1505" t="str">
        <f>IF(AND(OR(E191="TCP", OR(E191="DCP", E191="BCP")), 'I8 Demand Data'!C14="1 CP"), 'E4 TB Allocation Details'!E191 &amp; 1, IF(AND(OR(E191="TCP", OR(E191="DCP", E191="BCP")), 'I8 Demand Data'!C14="4 CP"), 'E4 TB Allocation Details'!E191 &amp; 4, IF(AND(OR(E191="TCP", OR(E191="DCP", E191="BCP")), 'I8 Demand Data'!C14="12 CP"), 'E4 TB Allocation Details'!E191 &amp; 12, "")))</f>
        <v/>
      </c>
      <c r="O191" s="1505" t="str">
        <f>IF(AND(OR(E191="DNCP", OR(E191="SNCP", E191="PNCP")), 'I8 Demand Data'!C15="1 NCP"), E191 &amp; 1, IF(AND(OR(E191="DNCP", OR(E191="SNCP", E191="PNCP")), 'I8 Demand Data'!C15="4 NCP"), E191 &amp; 4, IF(AND(OR(E191="DNCP", OR(E191="SNCP", E191="PNCP")), 'I8 Demand Data'!C15="12 NCP"), E191 &amp; 12, "")))</f>
        <v/>
      </c>
      <c r="P191" s="1505" t="str">
        <f t="shared" si="22"/>
        <v/>
      </c>
      <c r="Q191" s="1505" t="str">
        <f t="shared" si="18"/>
        <v/>
      </c>
      <c r="R191" s="706"/>
      <c r="S191" s="706"/>
      <c r="T191" s="706"/>
    </row>
    <row r="192" spans="1:20" s="1489" customFormat="1" ht="38.25">
      <c r="A192" s="1495">
        <v>5645</v>
      </c>
      <c r="B192" s="1495" t="s">
        <v>300</v>
      </c>
      <c r="C192" s="1495" t="s">
        <v>565</v>
      </c>
      <c r="D192" s="373" t="s">
        <v>935</v>
      </c>
      <c r="E192" s="1506"/>
      <c r="F192" s="1517"/>
      <c r="G192" s="1518" t="s">
        <v>331</v>
      </c>
      <c r="H192" s="1519"/>
      <c r="I192" s="1507"/>
      <c r="J192" s="1507" t="str">
        <f t="shared" si="21"/>
        <v xml:space="preserve"> </v>
      </c>
      <c r="K192" s="1507" t="s">
        <v>1091</v>
      </c>
      <c r="L192" s="1507"/>
      <c r="M192" s="1496"/>
      <c r="N192" s="1499" t="str">
        <f>IF(AND(OR(E192="TCP", OR(E192="DCP", E192="BCP")), 'I8 Demand Data'!C14="1 CP"), 'E4 TB Allocation Details'!E192 &amp; 1, IF(AND(OR(E192="TCP", OR(E192="DCP", E192="BCP")), 'I8 Demand Data'!C14="4 CP"), 'E4 TB Allocation Details'!E192 &amp; 4, IF(AND(OR(E192="TCP", OR(E192="DCP", E192="BCP")), 'I8 Demand Data'!C14="12 CP"), 'E4 TB Allocation Details'!E192 &amp; 12, "")))</f>
        <v/>
      </c>
      <c r="O192" s="1499" t="str">
        <f>IF(AND(OR(E192="DNCP", OR(E192="SNCP", E192="PNCP")), 'I8 Demand Data'!C15="1 NCP"), E192 &amp; 1, IF(AND(OR(E192="DNCP", OR(E192="SNCP", E192="PNCP")), 'I8 Demand Data'!C15="4 NCP"), E192 &amp; 4, IF(AND(OR(E192="DNCP", OR(E192="SNCP", E192="PNCP")), 'I8 Demand Data'!C15="12 NCP"), E192 &amp; 12, "")))</f>
        <v/>
      </c>
      <c r="P192" s="1499" t="str">
        <f t="shared" si="22"/>
        <v/>
      </c>
      <c r="Q192" s="1499" t="str">
        <f t="shared" si="18"/>
        <v/>
      </c>
      <c r="R192" s="706"/>
      <c r="S192" s="706"/>
      <c r="T192" s="706"/>
    </row>
    <row r="193" spans="1:20" s="1489" customFormat="1" ht="38.25">
      <c r="A193" s="1494">
        <v>5650</v>
      </c>
      <c r="B193" s="1494" t="s">
        <v>301</v>
      </c>
      <c r="C193" s="1494" t="s">
        <v>565</v>
      </c>
      <c r="D193" s="1500" t="s">
        <v>935</v>
      </c>
      <c r="E193" s="1501"/>
      <c r="F193" s="1520"/>
      <c r="G193" s="1521" t="s">
        <v>331</v>
      </c>
      <c r="H193" s="1522"/>
      <c r="I193" s="1503"/>
      <c r="J193" s="1503" t="str">
        <f t="shared" si="21"/>
        <v xml:space="preserve"> </v>
      </c>
      <c r="K193" s="1503" t="s">
        <v>1091</v>
      </c>
      <c r="L193" s="1503"/>
      <c r="M193" s="1496"/>
      <c r="N193" s="1505" t="str">
        <f>IF(AND(OR(E193="TCP", OR(E193="DCP", E193="BCP")), 'I8 Demand Data'!C14="1 CP"), 'E4 TB Allocation Details'!E193 &amp; 1, IF(AND(OR(E193="TCP", OR(E193="DCP", E193="BCP")), 'I8 Demand Data'!C14="4 CP"), 'E4 TB Allocation Details'!E193 &amp; 4, IF(AND(OR(E193="TCP", OR(E193="DCP", E193="BCP")), 'I8 Demand Data'!C14="12 CP"), 'E4 TB Allocation Details'!E193 &amp; 12, "")))</f>
        <v/>
      </c>
      <c r="O193" s="1505" t="str">
        <f>IF(AND(OR(E193="DNCP", OR(E193="SNCP", E193="PNCP")), 'I8 Demand Data'!C15="1 NCP"), E193 &amp; 1, IF(AND(OR(E193="DNCP", OR(E193="SNCP", E193="PNCP")), 'I8 Demand Data'!C15="4 NCP"), E193 &amp; 4, IF(AND(OR(E193="DNCP", OR(E193="SNCP", E193="PNCP")), 'I8 Demand Data'!C15="12 NCP"), E193 &amp; 12, "")))</f>
        <v/>
      </c>
      <c r="P193" s="1505" t="str">
        <f t="shared" si="22"/>
        <v/>
      </c>
      <c r="Q193" s="1505" t="str">
        <f t="shared" si="18"/>
        <v/>
      </c>
      <c r="R193" s="706"/>
      <c r="S193" s="706"/>
      <c r="T193" s="706"/>
    </row>
    <row r="194" spans="1:20" s="1489" customFormat="1" ht="38.25">
      <c r="A194" s="1495">
        <v>5655</v>
      </c>
      <c r="B194" s="1495" t="s">
        <v>302</v>
      </c>
      <c r="C194" s="1495" t="s">
        <v>565</v>
      </c>
      <c r="D194" s="373" t="s">
        <v>935</v>
      </c>
      <c r="E194" s="1506"/>
      <c r="F194" s="1517"/>
      <c r="G194" s="1518" t="s">
        <v>331</v>
      </c>
      <c r="H194" s="1519"/>
      <c r="I194" s="1507"/>
      <c r="J194" s="1507" t="str">
        <f t="shared" si="21"/>
        <v xml:space="preserve"> </v>
      </c>
      <c r="K194" s="1507" t="s">
        <v>1091</v>
      </c>
      <c r="L194" s="1507"/>
      <c r="M194" s="1496"/>
      <c r="N194" s="1499" t="str">
        <f>IF(AND(OR(E194="TCP", OR(E194="DCP", E194="BCP")), 'I8 Demand Data'!C14="1 CP"), 'E4 TB Allocation Details'!E194 &amp; 1, IF(AND(OR(E194="TCP", OR(E194="DCP", E194="BCP")), 'I8 Demand Data'!C14="4 CP"), 'E4 TB Allocation Details'!E194 &amp; 4, IF(AND(OR(E194="TCP", OR(E194="DCP", E194="BCP")), 'I8 Demand Data'!C14="12 CP"), 'E4 TB Allocation Details'!E194 &amp; 12, "")))</f>
        <v/>
      </c>
      <c r="O194" s="1499" t="str">
        <f>IF(AND(OR(E194="DNCP", OR(E194="SNCP", E194="PNCP")), 'I8 Demand Data'!C15="1 NCP"), E194 &amp; 1, IF(AND(OR(E194="DNCP", OR(E194="SNCP", E194="PNCP")), 'I8 Demand Data'!C15="4 NCP"), E194 &amp; 4, IF(AND(OR(E194="DNCP", OR(E194="SNCP", E194="PNCP")), 'I8 Demand Data'!C15="12 NCP"), E194 &amp; 12, "")))</f>
        <v/>
      </c>
      <c r="P194" s="1499" t="str">
        <f t="shared" si="22"/>
        <v/>
      </c>
      <c r="Q194" s="1499" t="str">
        <f t="shared" si="18"/>
        <v/>
      </c>
      <c r="R194" s="706"/>
      <c r="S194" s="706"/>
      <c r="T194" s="706"/>
    </row>
    <row r="195" spans="1:20" s="1489" customFormat="1" ht="25.5">
      <c r="A195" s="1494">
        <v>5660</v>
      </c>
      <c r="B195" s="1494" t="s">
        <v>303</v>
      </c>
      <c r="C195" s="1494" t="s">
        <v>3</v>
      </c>
      <c r="D195" s="1500" t="s">
        <v>935</v>
      </c>
      <c r="E195" s="1501"/>
      <c r="F195" s="1520"/>
      <c r="G195" s="1521" t="s">
        <v>331</v>
      </c>
      <c r="H195" s="1522"/>
      <c r="I195" s="1503"/>
      <c r="J195" s="1503" t="str">
        <f t="shared" si="21"/>
        <v xml:space="preserve"> </v>
      </c>
      <c r="K195" s="1503" t="s">
        <v>1091</v>
      </c>
      <c r="L195" s="1503"/>
      <c r="M195" s="1496"/>
      <c r="N195" s="1505" t="str">
        <f>IF(AND(OR(E195="TCP", OR(E195="DCP", E195="BCP")), 'I8 Demand Data'!C14="1 CP"), 'E4 TB Allocation Details'!E195 &amp; 1, IF(AND(OR(E195="TCP", OR(E195="DCP", E195="BCP")), 'I8 Demand Data'!C14="4 CP"), 'E4 TB Allocation Details'!E195 &amp; 4, IF(AND(OR(E195="TCP", OR(E195="DCP", E195="BCP")), 'I8 Demand Data'!C14="12 CP"), 'E4 TB Allocation Details'!E195 &amp; 12, "")))</f>
        <v/>
      </c>
      <c r="O195" s="1505" t="str">
        <f>IF(AND(OR(E195="DNCP", OR(E195="SNCP", E195="PNCP")), 'I8 Demand Data'!C15="1 NCP"), E195 &amp; 1, IF(AND(OR(E195="DNCP", OR(E195="SNCP", E195="PNCP")), 'I8 Demand Data'!C15="4 NCP"), E195 &amp; 4, IF(AND(OR(E195="DNCP", OR(E195="SNCP", E195="PNCP")), 'I8 Demand Data'!C15="12 NCP"), E195 &amp; 12, "")))</f>
        <v/>
      </c>
      <c r="P195" s="1505" t="str">
        <f t="shared" si="22"/>
        <v/>
      </c>
      <c r="Q195" s="1505" t="str">
        <f t="shared" ref="Q195:Q214" si="23">IF(AND(N195="",O195=""),P195,IF(AND(O195="",P195=""),N195,O195))</f>
        <v/>
      </c>
      <c r="R195" s="706"/>
      <c r="S195" s="706"/>
      <c r="T195" s="706"/>
    </row>
    <row r="196" spans="1:20" s="1489" customFormat="1" ht="38.25">
      <c r="A196" s="1495">
        <v>5665</v>
      </c>
      <c r="B196" s="1495" t="s">
        <v>304</v>
      </c>
      <c r="C196" s="1495" t="s">
        <v>565</v>
      </c>
      <c r="D196" s="373" t="s">
        <v>935</v>
      </c>
      <c r="E196" s="1506"/>
      <c r="F196" s="1517"/>
      <c r="G196" s="1518" t="s">
        <v>331</v>
      </c>
      <c r="H196" s="1519"/>
      <c r="I196" s="1507"/>
      <c r="J196" s="1507" t="str">
        <f t="shared" si="21"/>
        <v xml:space="preserve"> </v>
      </c>
      <c r="K196" s="1507" t="s">
        <v>1091</v>
      </c>
      <c r="L196" s="1507"/>
      <c r="M196" s="1496"/>
      <c r="N196" s="1499" t="str">
        <f>IF(AND(OR(E196="TCP", OR(E196="DCP", E196="BCP")), 'I8 Demand Data'!C14="1 CP"), 'E4 TB Allocation Details'!E196 &amp; 1, IF(AND(OR(E196="TCP", OR(E196="DCP", E196="BCP")), 'I8 Demand Data'!C14="4 CP"), 'E4 TB Allocation Details'!E196 &amp; 4, IF(AND(OR(E196="TCP", OR(E196="DCP", E196="BCP")), 'I8 Demand Data'!C14="12 CP"), 'E4 TB Allocation Details'!E196 &amp; 12, "")))</f>
        <v/>
      </c>
      <c r="O196" s="1499" t="str">
        <f>IF(AND(OR(E196="DNCP", OR(E196="SNCP", E196="PNCP")), 'I8 Demand Data'!C15="1 NCP"), E196 &amp; 1, IF(AND(OR(E196="DNCP", OR(E196="SNCP", E196="PNCP")), 'I8 Demand Data'!C15="4 NCP"), E196 &amp; 4, IF(AND(OR(E196="DNCP", OR(E196="SNCP", E196="PNCP")), 'I8 Demand Data'!C15="12 NCP"), E196 &amp; 12, "")))</f>
        <v/>
      </c>
      <c r="P196" s="1499" t="str">
        <f t="shared" si="22"/>
        <v/>
      </c>
      <c r="Q196" s="1499" t="str">
        <f t="shared" si="23"/>
        <v/>
      </c>
      <c r="R196" s="706"/>
      <c r="S196" s="706"/>
      <c r="T196" s="706"/>
    </row>
    <row r="197" spans="1:20" s="1489" customFormat="1" ht="38.25">
      <c r="A197" s="1494">
        <v>5670</v>
      </c>
      <c r="B197" s="1494" t="s">
        <v>305</v>
      </c>
      <c r="C197" s="1494" t="s">
        <v>565</v>
      </c>
      <c r="D197" s="1500" t="s">
        <v>935</v>
      </c>
      <c r="E197" s="1501"/>
      <c r="F197" s="1520"/>
      <c r="G197" s="1521" t="s">
        <v>331</v>
      </c>
      <c r="H197" s="1522"/>
      <c r="I197" s="1503"/>
      <c r="J197" s="1503" t="str">
        <f t="shared" si="21"/>
        <v xml:space="preserve"> </v>
      </c>
      <c r="K197" s="1503" t="s">
        <v>1091</v>
      </c>
      <c r="L197" s="1503"/>
      <c r="M197" s="1496"/>
      <c r="N197" s="1505" t="str">
        <f>IF(AND(OR(E197="TCP", OR(E197="DCP", E197="BCP")), 'I8 Demand Data'!C14="1 CP"), 'E4 TB Allocation Details'!E197 &amp; 1, IF(AND(OR(E197="TCP", OR(E197="DCP", E197="BCP")), 'I8 Demand Data'!C14="4 CP"), 'E4 TB Allocation Details'!E197 &amp; 4, IF(AND(OR(E197="TCP", OR(E197="DCP", E197="BCP")), 'I8 Demand Data'!C14="12 CP"), 'E4 TB Allocation Details'!E197 &amp; 12, "")))</f>
        <v/>
      </c>
      <c r="O197" s="1505" t="str">
        <f>IF(AND(OR(E197="DNCP", OR(E197="SNCP", E197="PNCP")), 'I8 Demand Data'!C15="1 NCP"), E197 &amp; 1, IF(AND(OR(E197="DNCP", OR(E197="SNCP", E197="PNCP")), 'I8 Demand Data'!C15="4 NCP"), E197 &amp; 4, IF(AND(OR(E197="DNCP", OR(E197="SNCP", E197="PNCP")), 'I8 Demand Data'!C15="12 NCP"), E197 &amp; 12, "")))</f>
        <v/>
      </c>
      <c r="P197" s="1505" t="str">
        <f t="shared" si="22"/>
        <v/>
      </c>
      <c r="Q197" s="1505" t="str">
        <f t="shared" si="23"/>
        <v/>
      </c>
      <c r="R197" s="706"/>
      <c r="S197" s="706"/>
      <c r="T197" s="706"/>
    </row>
    <row r="198" spans="1:20" s="1489" customFormat="1" ht="38.25">
      <c r="A198" s="1495">
        <v>5675</v>
      </c>
      <c r="B198" s="1495" t="s">
        <v>306</v>
      </c>
      <c r="C198" s="1495" t="s">
        <v>565</v>
      </c>
      <c r="D198" s="373" t="s">
        <v>935</v>
      </c>
      <c r="E198" s="1506"/>
      <c r="F198" s="1517"/>
      <c r="G198" s="1518" t="s">
        <v>331</v>
      </c>
      <c r="H198" s="1519"/>
      <c r="I198" s="1507"/>
      <c r="J198" s="1507" t="str">
        <f t="shared" si="21"/>
        <v xml:space="preserve"> </v>
      </c>
      <c r="K198" s="1507" t="s">
        <v>1091</v>
      </c>
      <c r="L198" s="1507"/>
      <c r="M198" s="1496"/>
      <c r="N198" s="1499" t="str">
        <f>IF(AND(OR(E198="TCP", OR(E198="DCP", E198="BCP")), 'I8 Demand Data'!C14="1 CP"), 'E4 TB Allocation Details'!E198 &amp; 1, IF(AND(OR(E198="TCP", OR(E198="DCP", E198="BCP")), 'I8 Demand Data'!C14="4 CP"), 'E4 TB Allocation Details'!E198 &amp; 4, IF(AND(OR(E198="TCP", OR(E198="DCP", E198="BCP")), 'I8 Demand Data'!C14="12 CP"), 'E4 TB Allocation Details'!E198 &amp; 12, "")))</f>
        <v/>
      </c>
      <c r="O198" s="1499" t="str">
        <f>IF(AND(OR(E198="DNCP", OR(E198="SNCP", E198="PNCP")), 'I8 Demand Data'!C15="1 NCP"), E198 &amp; 1, IF(AND(OR(E198="DNCP", OR(E198="SNCP", E198="PNCP")), 'I8 Demand Data'!C15="4 NCP"), E198 &amp; 4, IF(AND(OR(E198="DNCP", OR(E198="SNCP", E198="PNCP")), 'I8 Demand Data'!C15="12 NCP"), E198 &amp; 12, "")))</f>
        <v/>
      </c>
      <c r="P198" s="1499" t="str">
        <f t="shared" si="22"/>
        <v/>
      </c>
      <c r="Q198" s="1499" t="str">
        <f t="shared" si="23"/>
        <v/>
      </c>
      <c r="R198" s="706"/>
      <c r="S198" s="706"/>
      <c r="T198" s="706"/>
    </row>
    <row r="199" spans="1:20" s="1489" customFormat="1" ht="38.25">
      <c r="A199" s="1494">
        <v>5680</v>
      </c>
      <c r="B199" s="1494" t="s">
        <v>1391</v>
      </c>
      <c r="C199" s="1494" t="s">
        <v>565</v>
      </c>
      <c r="D199" s="1500" t="s">
        <v>935</v>
      </c>
      <c r="E199" s="1501"/>
      <c r="F199" s="1520"/>
      <c r="G199" s="1521" t="s">
        <v>331</v>
      </c>
      <c r="H199" s="1522"/>
      <c r="I199" s="1503"/>
      <c r="J199" s="1503" t="str">
        <f t="shared" si="21"/>
        <v xml:space="preserve"> </v>
      </c>
      <c r="K199" s="1503" t="s">
        <v>1091</v>
      </c>
      <c r="L199" s="1503"/>
      <c r="M199" s="1496"/>
      <c r="N199" s="1505" t="str">
        <f>IF(AND(OR(E199="TCP", OR(E199="DCP", E199="BCP")), 'I8 Demand Data'!C14="1 CP"), 'E4 TB Allocation Details'!E199 &amp; 1, IF(AND(OR(E199="TCP", OR(E199="DCP", E199="BCP")), 'I8 Demand Data'!C14="4 CP"), 'E4 TB Allocation Details'!E199 &amp; 4, IF(AND(OR(E199="TCP", OR(E199="DCP", E199="BCP")), 'I8 Demand Data'!C14="12 CP"), 'E4 TB Allocation Details'!E199 &amp; 12, "")))</f>
        <v/>
      </c>
      <c r="O199" s="1505" t="str">
        <f>IF(AND(OR(E199="DNCP", OR(E199="SNCP", E199="PNCP")), 'I8 Demand Data'!C15="1 NCP"), E199 &amp; 1, IF(AND(OR(E199="DNCP", OR(E199="SNCP", E199="PNCP")), 'I8 Demand Data'!C15="4 NCP"), E199 &amp; 4, IF(AND(OR(E199="DNCP", OR(E199="SNCP", E199="PNCP")), 'I8 Demand Data'!C15="12 NCP"), E199 &amp; 12, "")))</f>
        <v/>
      </c>
      <c r="P199" s="1505" t="str">
        <f t="shared" si="22"/>
        <v/>
      </c>
      <c r="Q199" s="1505" t="str">
        <f t="shared" si="23"/>
        <v/>
      </c>
      <c r="R199" s="706"/>
      <c r="S199" s="706"/>
      <c r="T199" s="706"/>
    </row>
    <row r="200" spans="1:20" s="1489" customFormat="1" ht="38.25">
      <c r="A200" s="1495">
        <v>5685</v>
      </c>
      <c r="B200" s="1495" t="s">
        <v>1392</v>
      </c>
      <c r="C200" s="1495" t="s">
        <v>47</v>
      </c>
      <c r="D200" s="373" t="s">
        <v>937</v>
      </c>
      <c r="E200" s="1506"/>
      <c r="F200" s="1517"/>
      <c r="G200" s="1518"/>
      <c r="H200" s="1519"/>
      <c r="I200" s="1507"/>
      <c r="J200" s="1507" t="str">
        <f t="shared" si="21"/>
        <v/>
      </c>
      <c r="K200" s="1507" t="s">
        <v>5</v>
      </c>
      <c r="L200" s="1507"/>
      <c r="M200" s="1496"/>
      <c r="N200" s="1499" t="str">
        <f>IF(AND(OR(E200="TCP", OR(E200="DCP", E200="BCP")), 'I8 Demand Data'!C14="1 CP"), 'E4 TB Allocation Details'!E200 &amp; 1, IF(AND(OR(E200="TCP", OR(E200="DCP", E200="BCP")), 'I8 Demand Data'!C14="4 CP"), 'E4 TB Allocation Details'!E200 &amp; 4, IF(AND(OR(E200="TCP", OR(E200="DCP", E200="BCP")), 'I8 Demand Data'!C14="12 CP"), 'E4 TB Allocation Details'!E200 &amp; 12, "")))</f>
        <v/>
      </c>
      <c r="O200" s="1499" t="str">
        <f>IF(AND(OR(E200="DNCP", OR(E200="SNCP", E200="PNCP")), 'I8 Demand Data'!C15="1 NCP"), E200 &amp; 1, IF(AND(OR(E200="DNCP", OR(E200="SNCP", E200="PNCP")), 'I8 Demand Data'!C15="4 NCP"), E200 &amp; 4, IF(AND(OR(E200="DNCP", OR(E200="SNCP", E200="PNCP")), 'I8 Demand Data'!C15="12 NCP"), E200 &amp; 12, "")))</f>
        <v/>
      </c>
      <c r="P200" s="1499" t="str">
        <f t="shared" si="22"/>
        <v/>
      </c>
      <c r="Q200" s="1499" t="str">
        <f t="shared" si="23"/>
        <v/>
      </c>
      <c r="R200" s="706"/>
      <c r="S200" s="706"/>
      <c r="T200" s="706"/>
    </row>
    <row r="201" spans="1:20" s="1489" customFormat="1" ht="38.25">
      <c r="A201" s="1494">
        <v>5705</v>
      </c>
      <c r="B201" s="1494" t="s">
        <v>987</v>
      </c>
      <c r="C201" s="1494" t="s">
        <v>1450</v>
      </c>
      <c r="D201" s="1500" t="s">
        <v>942</v>
      </c>
      <c r="E201" s="1501" t="s">
        <v>1137</v>
      </c>
      <c r="F201" s="1520" t="s">
        <v>1616</v>
      </c>
      <c r="G201" s="1521" t="s">
        <v>693</v>
      </c>
      <c r="H201" s="1522"/>
      <c r="I201" s="1503"/>
      <c r="J201" s="1503" t="str">
        <f t="shared" si="21"/>
        <v xml:space="preserve">Breakout </v>
      </c>
      <c r="K201" s="1503"/>
      <c r="L201" s="1503"/>
      <c r="M201" s="1496"/>
      <c r="N201" s="1505" t="str">
        <f>IF(AND(OR(E201="TCP", OR(E201="DCP", E201="BCP")), 'I8 Demand Data'!C14="1 CP"), 'E4 TB Allocation Details'!E201 &amp; 1, IF(AND(OR(E201="TCP", OR(E201="DCP", E201="BCP")), 'I8 Demand Data'!C14="4 CP"), 'E4 TB Allocation Details'!E201 &amp; 4, IF(AND(OR(E201="TCP", OR(E201="DCP", E201="BCP")), 'I8 Demand Data'!C14="12 CP"), 'E4 TB Allocation Details'!E201 &amp; 12, "")))</f>
        <v/>
      </c>
      <c r="O201" s="1505" t="str">
        <f>IF(AND(OR(E201="DNCP", OR(E201="SNCP", E201="PNCP")), 'I8 Demand Data'!C15="1 NCP"), E201 &amp; 1, IF(AND(OR(E201="DNCP", OR(E201="SNCP", E201="PNCP")), 'I8 Demand Data'!C15="4 NCP"), E201 &amp; 4, IF(AND(OR(E201="DNCP", OR(E201="SNCP", E201="PNCP")), 'I8 Demand Data'!C15="12 NCP"), E201 &amp; 12, "")))</f>
        <v/>
      </c>
      <c r="P201" s="1505" t="str">
        <f t="shared" si="22"/>
        <v>PRORATED</v>
      </c>
      <c r="Q201" s="1505" t="str">
        <f t="shared" si="23"/>
        <v>PRORATED</v>
      </c>
      <c r="R201" s="706"/>
      <c r="S201" s="706"/>
      <c r="T201" s="706"/>
    </row>
    <row r="202" spans="1:20" s="1489" customFormat="1" ht="25.5">
      <c r="A202" s="1495">
        <v>5710</v>
      </c>
      <c r="B202" s="1495" t="s">
        <v>1393</v>
      </c>
      <c r="C202" s="1495" t="s">
        <v>1450</v>
      </c>
      <c r="D202" s="373" t="s">
        <v>942</v>
      </c>
      <c r="E202" s="1506" t="s">
        <v>1137</v>
      </c>
      <c r="F202" s="1517" t="s">
        <v>1616</v>
      </c>
      <c r="G202" s="1518" t="s">
        <v>693</v>
      </c>
      <c r="H202" s="1519"/>
      <c r="I202" s="1507"/>
      <c r="J202" s="1507" t="str">
        <f t="shared" si="21"/>
        <v xml:space="preserve">Breakout </v>
      </c>
      <c r="K202" s="1507"/>
      <c r="L202" s="1507"/>
      <c r="M202" s="1496"/>
      <c r="N202" s="1499" t="str">
        <f>IF(AND(OR(E202="TCP", OR(E202="DCP", E202="BCP")), 'I8 Demand Data'!C14="1 CP"), 'E4 TB Allocation Details'!E202 &amp; 1, IF(AND(OR(E202="TCP", OR(E202="DCP", E202="BCP")), 'I8 Demand Data'!C14="4 CP"), 'E4 TB Allocation Details'!E202 &amp; 4, IF(AND(OR(E202="TCP", OR(E202="DCP", E202="BCP")), 'I8 Demand Data'!C14="12 CP"), 'E4 TB Allocation Details'!E202 &amp; 12, "")))</f>
        <v/>
      </c>
      <c r="O202" s="1499" t="str">
        <f>IF(AND(OR(E202="DNCP", OR(E202="SNCP", E202="PNCP")), 'I8 Demand Data'!C15="1 NCP"), E202 &amp; 1, IF(AND(OR(E202="DNCP", OR(E202="SNCP", E202="PNCP")), 'I8 Demand Data'!C15="4 NCP"), E202 &amp; 4, IF(AND(OR(E202="DNCP", OR(E202="SNCP", E202="PNCP")), 'I8 Demand Data'!C15="12 NCP"), E202 &amp; 12, "")))</f>
        <v/>
      </c>
      <c r="P202" s="1499" t="str">
        <f t="shared" si="22"/>
        <v>PRORATED</v>
      </c>
      <c r="Q202" s="1499" t="str">
        <f t="shared" si="23"/>
        <v>PRORATED</v>
      </c>
      <c r="R202" s="706"/>
      <c r="S202" s="706"/>
      <c r="T202" s="706"/>
    </row>
    <row r="203" spans="1:20" s="1489" customFormat="1" ht="38.25">
      <c r="A203" s="1494">
        <v>5715</v>
      </c>
      <c r="B203" s="1494" t="s">
        <v>1394</v>
      </c>
      <c r="C203" s="1494" t="s">
        <v>1450</v>
      </c>
      <c r="D203" s="1500" t="s">
        <v>942</v>
      </c>
      <c r="E203" s="1501" t="s">
        <v>1137</v>
      </c>
      <c r="F203" s="1520" t="s">
        <v>1616</v>
      </c>
      <c r="G203" s="1521" t="s">
        <v>693</v>
      </c>
      <c r="H203" s="1522" t="s">
        <v>331</v>
      </c>
      <c r="I203" s="1503"/>
      <c r="J203" s="1503" t="str">
        <f t="shared" si="21"/>
        <v xml:space="preserve">Breakout </v>
      </c>
      <c r="K203" s="1503"/>
      <c r="L203" s="1503"/>
      <c r="M203" s="1496"/>
      <c r="N203" s="1505" t="str">
        <f>IF(AND(OR(E203="TCP", OR(E203="DCP", E203="BCP")), 'I8 Demand Data'!C14="1 CP"), 'E4 TB Allocation Details'!E203 &amp; 1, IF(AND(OR(E203="TCP", OR(E203="DCP", E203="BCP")), 'I8 Demand Data'!C14="4 CP"), 'E4 TB Allocation Details'!E203 &amp; 4, IF(AND(OR(E203="TCP", OR(E203="DCP", E203="BCP")), 'I8 Demand Data'!C14="12 CP"), 'E4 TB Allocation Details'!E203 &amp; 12, "")))</f>
        <v/>
      </c>
      <c r="O203" s="1505" t="str">
        <f>IF(AND(OR(E203="DNCP", OR(E203="SNCP", E203="PNCP")), 'I8 Demand Data'!C15="1 NCP"), E203 &amp; 1, IF(AND(OR(E203="DNCP", OR(E203="SNCP", E203="PNCP")), 'I8 Demand Data'!C15="4 NCP"), E203 &amp; 4, IF(AND(OR(E203="DNCP", OR(E203="SNCP", E203="PNCP")), 'I8 Demand Data'!C15="12 NCP"), E203 &amp; 12, "")))</f>
        <v/>
      </c>
      <c r="P203" s="1505" t="str">
        <f t="shared" si="22"/>
        <v>PRORATED</v>
      </c>
      <c r="Q203" s="1505" t="str">
        <f t="shared" si="23"/>
        <v>PRORATED</v>
      </c>
      <c r="R203" s="706"/>
      <c r="S203" s="706"/>
      <c r="T203" s="706"/>
    </row>
    <row r="204" spans="1:20" s="1489" customFormat="1" ht="38.25">
      <c r="A204" s="1495">
        <v>5720</v>
      </c>
      <c r="B204" s="1495" t="s">
        <v>1395</v>
      </c>
      <c r="C204" s="1495" t="s">
        <v>901</v>
      </c>
      <c r="D204" s="373" t="s">
        <v>942</v>
      </c>
      <c r="E204" s="1506" t="s">
        <v>1137</v>
      </c>
      <c r="F204" s="1517" t="s">
        <v>1616</v>
      </c>
      <c r="G204" s="1518" t="s">
        <v>693</v>
      </c>
      <c r="H204" s="1519" t="s">
        <v>331</v>
      </c>
      <c r="I204" s="1507"/>
      <c r="J204" s="1507" t="str">
        <f t="shared" si="21"/>
        <v xml:space="preserve">Breakout </v>
      </c>
      <c r="K204" s="1507"/>
      <c r="L204" s="1507"/>
      <c r="M204" s="1496"/>
      <c r="N204" s="1499" t="str">
        <f>IF(AND(OR(E204="TCP", OR(E204="DCP", E204="BCP")), 'I8 Demand Data'!C14="1 CP"), 'E4 TB Allocation Details'!E204 &amp; 1, IF(AND(OR(E204="TCP", OR(E204="DCP", E204="BCP")), 'I8 Demand Data'!C14="4 CP"), 'E4 TB Allocation Details'!E204 &amp; 4, IF(AND(OR(E204="TCP", OR(E204="DCP", E204="BCP")), 'I8 Demand Data'!C14="12 CP"), 'E4 TB Allocation Details'!E204 &amp; 12, "")))</f>
        <v/>
      </c>
      <c r="O204" s="1499" t="str">
        <f>IF(AND(OR(E204="DNCP", OR(E204="SNCP", E204="PNCP")), 'I8 Demand Data'!C15="1 NCP"), E204 &amp; 1, IF(AND(OR(E204="DNCP", OR(E204="SNCP", E204="PNCP")), 'I8 Demand Data'!C15="4 NCP"), E204 &amp; 4, IF(AND(OR(E204="DNCP", OR(E204="SNCP", E204="PNCP")), 'I8 Demand Data'!C15="12 NCP"), E204 &amp; 12, "")))</f>
        <v/>
      </c>
      <c r="P204" s="1499" t="str">
        <f t="shared" si="22"/>
        <v>PRORATED</v>
      </c>
      <c r="Q204" s="1499" t="str">
        <f t="shared" si="23"/>
        <v>PRORATED</v>
      </c>
      <c r="R204" s="706"/>
      <c r="S204" s="706"/>
      <c r="T204" s="706"/>
    </row>
    <row r="205" spans="1:20" s="1489" customFormat="1" ht="38.25">
      <c r="A205" s="1494">
        <v>5730</v>
      </c>
      <c r="B205" s="1494" t="s">
        <v>35</v>
      </c>
      <c r="C205" s="1494" t="s">
        <v>1450</v>
      </c>
      <c r="D205" s="1500" t="s">
        <v>942</v>
      </c>
      <c r="E205" s="1501" t="s">
        <v>331</v>
      </c>
      <c r="F205" s="1520" t="str">
        <f t="shared" ref="F205:F214" si="24">IF(Q205="", "", Q205)</f>
        <v xml:space="preserve"> </v>
      </c>
      <c r="G205" s="1521" t="s">
        <v>331</v>
      </c>
      <c r="H205" s="1522"/>
      <c r="I205" s="1503" t="str">
        <f t="shared" ref="I205:I214" si="25">IF(ISERROR(F205), "", (F205))</f>
        <v xml:space="preserve"> </v>
      </c>
      <c r="J205" s="1503" t="str">
        <f t="shared" si="21"/>
        <v xml:space="preserve"> </v>
      </c>
      <c r="K205" s="1503" t="s">
        <v>1091</v>
      </c>
      <c r="L205" s="1503"/>
      <c r="M205" s="1496"/>
      <c r="N205" s="1505" t="str">
        <f>IF(AND(OR(E205="TCP", OR(E205="DCP", E205="BCP")), 'I8 Demand Data'!C14="1 CP"), 'E4 TB Allocation Details'!E205 &amp; 1, IF(AND(OR(E205="TCP", OR(E205="DCP", E205="BCP")), 'I8 Demand Data'!C14="4 CP"), 'E4 TB Allocation Details'!E205 &amp; 4, IF(AND(OR(E205="TCP", OR(E205="DCP", E205="BCP")), 'I8 Demand Data'!C14="12 CP"), 'E4 TB Allocation Details'!E205 &amp; 12, "")))</f>
        <v/>
      </c>
      <c r="O205" s="1505" t="str">
        <f>IF(AND(OR(E205="DNCP", OR(E205="SNCP", E205="PNCP")), 'I8 Demand Data'!C15="1 NCP"), E205 &amp; 1, IF(AND(OR(E205="DNCP", OR(E205="SNCP", E205="PNCP")), 'I8 Demand Data'!C15="4 NCP"), E205 &amp; 4, IF(AND(OR(E205="DNCP", OR(E205="SNCP", E205="PNCP")), 'I8 Demand Data'!C15="12 NCP"), E205 &amp; 12, "")))</f>
        <v/>
      </c>
      <c r="P205" s="1505" t="str">
        <f t="shared" si="22"/>
        <v xml:space="preserve"> </v>
      </c>
      <c r="Q205" s="1505" t="str">
        <f t="shared" si="23"/>
        <v xml:space="preserve"> </v>
      </c>
      <c r="R205" s="706"/>
      <c r="S205" s="706"/>
      <c r="T205" s="706"/>
    </row>
    <row r="206" spans="1:20" s="1489" customFormat="1" ht="25.5">
      <c r="A206" s="1495">
        <v>5735</v>
      </c>
      <c r="B206" s="1495" t="s">
        <v>39</v>
      </c>
      <c r="C206" s="1495" t="s">
        <v>1450</v>
      </c>
      <c r="D206" s="373" t="s">
        <v>942</v>
      </c>
      <c r="E206" s="1506" t="s">
        <v>331</v>
      </c>
      <c r="F206" s="1517" t="str">
        <f t="shared" si="24"/>
        <v xml:space="preserve"> </v>
      </c>
      <c r="G206" s="1518" t="s">
        <v>331</v>
      </c>
      <c r="H206" s="1519" t="s">
        <v>331</v>
      </c>
      <c r="I206" s="1507" t="str">
        <f t="shared" si="25"/>
        <v xml:space="preserve"> </v>
      </c>
      <c r="J206" s="1507" t="str">
        <f t="shared" si="21"/>
        <v xml:space="preserve"> </v>
      </c>
      <c r="K206" s="1507" t="s">
        <v>1091</v>
      </c>
      <c r="L206" s="1507"/>
      <c r="M206" s="1496"/>
      <c r="N206" s="1499" t="str">
        <f>IF(AND(OR(E206="TCP", OR(E206="DCP", E206="BCP")), 'I8 Demand Data'!C14="1 CP"), 'E4 TB Allocation Details'!E206 &amp; 1, IF(AND(OR(E206="TCP", OR(E206="DCP", E206="BCP")), 'I8 Demand Data'!C14="4 CP"), 'E4 TB Allocation Details'!E206 &amp; 4, IF(AND(OR(E206="TCP", OR(E206="DCP", E206="BCP")), 'I8 Demand Data'!C14="12 CP"), 'E4 TB Allocation Details'!E206 &amp; 12, "")))</f>
        <v/>
      </c>
      <c r="O206" s="1499" t="str">
        <f>IF(AND(OR(E206="DNCP", OR(E206="SNCP", E206="PNCP")), 'I8 Demand Data'!C15="1 NCP"), E206 &amp; 1, IF(AND(OR(E206="DNCP", OR(E206="SNCP", E206="PNCP")), 'I8 Demand Data'!C15="4 NCP"), E206 &amp; 4, IF(AND(OR(E206="DNCP", OR(E206="SNCP", E206="PNCP")), 'I8 Demand Data'!C15="12 NCP"), E206 &amp; 12, "")))</f>
        <v/>
      </c>
      <c r="P206" s="1499" t="str">
        <f t="shared" si="22"/>
        <v xml:space="preserve"> </v>
      </c>
      <c r="Q206" s="1499" t="str">
        <f t="shared" si="23"/>
        <v xml:space="preserve"> </v>
      </c>
      <c r="R206" s="706"/>
      <c r="S206" s="706"/>
      <c r="T206" s="706"/>
    </row>
    <row r="207" spans="1:20" s="1489" customFormat="1" ht="25.5">
      <c r="A207" s="1494">
        <v>5740</v>
      </c>
      <c r="B207" s="1494" t="s">
        <v>40</v>
      </c>
      <c r="C207" s="1494" t="s">
        <v>1450</v>
      </c>
      <c r="D207" s="1500" t="s">
        <v>942</v>
      </c>
      <c r="E207" s="1501" t="s">
        <v>331</v>
      </c>
      <c r="F207" s="1520" t="str">
        <f t="shared" si="24"/>
        <v xml:space="preserve"> </v>
      </c>
      <c r="G207" s="1521" t="s">
        <v>331</v>
      </c>
      <c r="H207" s="1522"/>
      <c r="I207" s="1503" t="str">
        <f t="shared" si="25"/>
        <v xml:space="preserve"> </v>
      </c>
      <c r="J207" s="1503" t="str">
        <f t="shared" si="21"/>
        <v xml:space="preserve"> </v>
      </c>
      <c r="K207" s="1503" t="s">
        <v>1091</v>
      </c>
      <c r="L207" s="1503"/>
      <c r="M207" s="1496"/>
      <c r="N207" s="1505" t="str">
        <f>IF(AND(OR(E207="TCP", OR(E207="DCP", E207="BCP")), 'I8 Demand Data'!C14="1 CP"), 'E4 TB Allocation Details'!E207 &amp; 1, IF(AND(OR(E207="TCP", OR(E207="DCP", E207="BCP")), 'I8 Demand Data'!C14="4 CP"), 'E4 TB Allocation Details'!E207 &amp; 4, IF(AND(OR(E207="TCP", OR(E207="DCP", E207="BCP")), 'I8 Demand Data'!C14="12 CP"), 'E4 TB Allocation Details'!E207 &amp; 12, "")))</f>
        <v/>
      </c>
      <c r="O207" s="1505" t="str">
        <f>IF(AND(OR(E207="DNCP", OR(E207="SNCP", E207="PNCP")), 'I8 Demand Data'!C15="1 NCP"), E207 &amp; 1, IF(AND(OR(E207="DNCP", OR(E207="SNCP", E207="PNCP")), 'I8 Demand Data'!C15="4 NCP"), E207 &amp; 4, IF(AND(OR(E207="DNCP", OR(E207="SNCP", E207="PNCP")), 'I8 Demand Data'!C15="12 NCP"), E207 &amp; 12, "")))</f>
        <v/>
      </c>
      <c r="P207" s="1505" t="str">
        <f t="shared" si="22"/>
        <v xml:space="preserve"> </v>
      </c>
      <c r="Q207" s="1505" t="str">
        <f t="shared" si="23"/>
        <v xml:space="preserve"> </v>
      </c>
      <c r="R207" s="706"/>
      <c r="S207" s="706"/>
      <c r="T207" s="706"/>
    </row>
    <row r="208" spans="1:20" s="1489" customFormat="1" ht="25.5">
      <c r="A208" s="1495">
        <v>6005</v>
      </c>
      <c r="B208" s="1495" t="s">
        <v>41</v>
      </c>
      <c r="C208" s="1495" t="s">
        <v>1449</v>
      </c>
      <c r="D208" s="373" t="s">
        <v>1403</v>
      </c>
      <c r="E208" s="1506"/>
      <c r="F208" s="1517" t="str">
        <f t="shared" si="24"/>
        <v/>
      </c>
      <c r="G208" s="1518"/>
      <c r="H208" s="1519"/>
      <c r="I208" s="1507" t="str">
        <f t="shared" si="25"/>
        <v/>
      </c>
      <c r="J208" s="1507" t="str">
        <f t="shared" si="21"/>
        <v/>
      </c>
      <c r="K208" s="1507" t="s">
        <v>1195</v>
      </c>
      <c r="L208" s="1507"/>
      <c r="M208" s="1496"/>
      <c r="N208" s="1499" t="str">
        <f>IF(AND(OR(E208="TCP", OR(E208="DCP", E208="BCP")), 'I8 Demand Data'!C14="1 CP"), 'E4 TB Allocation Details'!E208 &amp; 1, IF(AND(OR(E208="TCP", OR(E208="DCP", E208="BCP")), 'I8 Demand Data'!C14="4 CP"), 'E4 TB Allocation Details'!E208 &amp; 4, IF(AND(OR(E208="TCP", OR(E208="DCP", E208="BCP")), 'I8 Demand Data'!C14="12 CP"), 'E4 TB Allocation Details'!E208 &amp; 12, "")))</f>
        <v/>
      </c>
      <c r="O208" s="1499" t="str">
        <f>IF(AND(OR(E208="DNCP", OR(E208="SNCP", E208="PNCP")), 'I8 Demand Data'!C15="1 NCP"), E208 &amp; 1, IF(AND(OR(E208="DNCP", OR(E208="SNCP", E208="PNCP")), 'I8 Demand Data'!C15="4 NCP"), E208 &amp; 4, IF(AND(OR(E208="DNCP", OR(E208="SNCP", E208="PNCP")), 'I8 Demand Data'!C15="12 NCP"), E208 &amp; 12, "")))</f>
        <v/>
      </c>
      <c r="P208" s="1499" t="str">
        <f t="shared" si="22"/>
        <v/>
      </c>
      <c r="Q208" s="1499" t="str">
        <f t="shared" si="23"/>
        <v/>
      </c>
      <c r="R208" s="706"/>
      <c r="S208" s="706"/>
      <c r="T208" s="706"/>
    </row>
    <row r="209" spans="1:20" s="1489" customFormat="1" ht="25.5">
      <c r="A209" s="1494">
        <v>6105</v>
      </c>
      <c r="B209" s="1494" t="s">
        <v>547</v>
      </c>
      <c r="C209" s="1494" t="s">
        <v>48</v>
      </c>
      <c r="D209" s="1500" t="s">
        <v>935</v>
      </c>
      <c r="E209" s="1501"/>
      <c r="F209" s="1520" t="str">
        <f t="shared" si="24"/>
        <v/>
      </c>
      <c r="G209" s="1521" t="s">
        <v>331</v>
      </c>
      <c r="H209" s="1522" t="s">
        <v>331</v>
      </c>
      <c r="I209" s="1503" t="str">
        <f t="shared" si="25"/>
        <v/>
      </c>
      <c r="J209" s="1503" t="str">
        <f t="shared" ref="J209:J214" si="26">IF(ISBLANK(G209), "", (G209))</f>
        <v xml:space="preserve"> </v>
      </c>
      <c r="K209" s="1503" t="s">
        <v>1195</v>
      </c>
      <c r="L209" s="1503"/>
      <c r="M209" s="1496"/>
      <c r="N209" s="1505" t="str">
        <f>IF(AND(OR(E209="TCP", OR(E209="DCP", E209="BCP")), 'I8 Demand Data'!C14="1 CP"), 'E4 TB Allocation Details'!E209 &amp; 1, IF(AND(OR(E209="TCP", OR(E209="DCP", E209="BCP")), 'I8 Demand Data'!C14="4 CP"), 'E4 TB Allocation Details'!E209 &amp; 4, IF(AND(OR(E209="TCP", OR(E209="DCP", E209="BCP")), 'I8 Demand Data'!C14="12 CP"), 'E4 TB Allocation Details'!E209 &amp; 12, "")))</f>
        <v/>
      </c>
      <c r="O209" s="1505" t="str">
        <f>IF(AND(OR(E209="DNCP", OR(E209="SNCP", E209="PNCP")), 'I8 Demand Data'!C15="1 NCP"), E209 &amp; 1, IF(AND(OR(E209="DNCP", OR(E209="SNCP", E209="PNCP")), 'I8 Demand Data'!C15="4 NCP"), E209 &amp; 4, IF(AND(OR(E209="DNCP", OR(E209="SNCP", E209="PNCP")), 'I8 Demand Data'!C15="12 NCP"), E209 &amp; 12, "")))</f>
        <v/>
      </c>
      <c r="P209" s="1505" t="str">
        <f t="shared" si="22"/>
        <v/>
      </c>
      <c r="Q209" s="1505" t="str">
        <f t="shared" si="23"/>
        <v/>
      </c>
      <c r="R209" s="706"/>
      <c r="S209" s="706"/>
      <c r="T209" s="706"/>
    </row>
    <row r="210" spans="1:20" s="1489" customFormat="1" ht="38.25">
      <c r="A210" s="1495">
        <v>6110</v>
      </c>
      <c r="B210" s="1495" t="s">
        <v>548</v>
      </c>
      <c r="C210" s="1495" t="s">
        <v>902</v>
      </c>
      <c r="D210" s="373" t="s">
        <v>1186</v>
      </c>
      <c r="E210" s="1506"/>
      <c r="F210" s="1517" t="str">
        <f t="shared" si="24"/>
        <v/>
      </c>
      <c r="G210" s="1518"/>
      <c r="H210" s="1519" t="s">
        <v>331</v>
      </c>
      <c r="I210" s="1507" t="str">
        <f t="shared" si="25"/>
        <v/>
      </c>
      <c r="J210" s="1507" t="str">
        <f t="shared" si="26"/>
        <v/>
      </c>
      <c r="K210" s="1507" t="s">
        <v>1195</v>
      </c>
      <c r="L210" s="1507"/>
      <c r="M210" s="1496"/>
      <c r="N210" s="1499" t="str">
        <f>IF(AND(OR(E210="TCP", OR(E210="DCP", E210="BCP")), 'I8 Demand Data'!C14="1 CP"), 'E4 TB Allocation Details'!E210 &amp; 1, IF(AND(OR(E210="TCP", OR(E210="DCP", E210="BCP")), 'I8 Demand Data'!C14="4 CP"), 'E4 TB Allocation Details'!E210 &amp; 4, IF(AND(OR(E210="TCP", OR(E210="DCP", E210="BCP")), 'I8 Demand Data'!C14="12 CP"), 'E4 TB Allocation Details'!E210 &amp; 12, "")))</f>
        <v/>
      </c>
      <c r="O210" s="1499" t="str">
        <f>IF(AND(OR(E210="DNCP", OR(E210="SNCP", E210="PNCP")), 'I8 Demand Data'!C15="1 NCP"), E210 &amp; 1, IF(AND(OR(E210="DNCP", OR(E210="SNCP", E210="PNCP")), 'I8 Demand Data'!C15="4 NCP"), E210 &amp; 4, IF(AND(OR(E210="DNCP", OR(E210="SNCP", E210="PNCP")), 'I8 Demand Data'!C15="12 NCP"), E210 &amp; 12, "")))</f>
        <v/>
      </c>
      <c r="P210" s="1499" t="str">
        <f t="shared" si="22"/>
        <v/>
      </c>
      <c r="Q210" s="1499" t="str">
        <f t="shared" si="23"/>
        <v/>
      </c>
      <c r="R210" s="706"/>
      <c r="S210" s="706"/>
      <c r="T210" s="706"/>
    </row>
    <row r="211" spans="1:20" s="1489" customFormat="1" ht="25.5">
      <c r="A211" s="1494" t="s">
        <v>1663</v>
      </c>
      <c r="B211" s="1494" t="s">
        <v>1668</v>
      </c>
      <c r="C211" s="1494" t="s">
        <v>973</v>
      </c>
      <c r="D211" s="1509" t="s">
        <v>935</v>
      </c>
      <c r="E211" s="1501"/>
      <c r="F211" s="1520" t="str">
        <f t="shared" si="24"/>
        <v/>
      </c>
      <c r="G211" s="1521" t="s">
        <v>331</v>
      </c>
      <c r="H211" s="1522" t="s">
        <v>331</v>
      </c>
      <c r="I211" s="1503" t="str">
        <f t="shared" si="25"/>
        <v/>
      </c>
      <c r="J211" s="1503" t="str">
        <f t="shared" si="26"/>
        <v xml:space="preserve"> </v>
      </c>
      <c r="K211" s="1503" t="s">
        <v>1091</v>
      </c>
      <c r="L211" s="1503"/>
      <c r="M211" s="1496"/>
      <c r="N211" s="1505" t="str">
        <f>IF(AND(OR(E211="TCP", OR(E211="DCP", E211="BCP")), 'I8 Demand Data'!C14="1 CP"), 'E4 TB Allocation Details'!E211 &amp; 1, IF(AND(OR(E211="TCP", OR(E211="DCP", E211="BCP")), 'I8 Demand Data'!C14="4 CP"), 'E4 TB Allocation Details'!E211 &amp; 4, IF(AND(OR(E211="TCP", OR(E211="DCP", E211="BCP")), 'I8 Demand Data'!C14="12 CP"), 'E4 TB Allocation Details'!E211 &amp; 12, "")))</f>
        <v/>
      </c>
      <c r="O211" s="1505" t="str">
        <f>IF(AND(OR(E211="DNCP", OR(E211="SNCP", E211="PNCP")), 'I8 Demand Data'!C15="1 NCP"), E211 &amp; 1, IF(AND(OR(E211="DNCP", OR(E211="SNCP", E211="PNCP")), 'I8 Demand Data'!C15="4 NCP"), E211 &amp; 4, IF(AND(OR(E211="DNCP", OR(E211="SNCP", E211="PNCP")), 'I8 Demand Data'!C15="12 NCP"), E211 &amp; 12, "")))</f>
        <v/>
      </c>
      <c r="P211" s="1505" t="str">
        <f t="shared" si="22"/>
        <v/>
      </c>
      <c r="Q211" s="1505" t="str">
        <f t="shared" si="23"/>
        <v/>
      </c>
      <c r="R211" s="706"/>
      <c r="S211" s="706"/>
      <c r="T211" s="706"/>
    </row>
    <row r="212" spans="1:20" s="1489" customFormat="1" ht="25.5">
      <c r="A212" s="1495">
        <v>6210</v>
      </c>
      <c r="B212" s="1495" t="s">
        <v>999</v>
      </c>
      <c r="C212" s="1495" t="s">
        <v>50</v>
      </c>
      <c r="D212" s="373" t="s">
        <v>935</v>
      </c>
      <c r="E212" s="1506"/>
      <c r="F212" s="1517" t="str">
        <f t="shared" si="24"/>
        <v/>
      </c>
      <c r="G212" s="1518" t="s">
        <v>331</v>
      </c>
      <c r="H212" s="1519"/>
      <c r="I212" s="1507" t="str">
        <f t="shared" si="25"/>
        <v/>
      </c>
      <c r="J212" s="1507" t="str">
        <f t="shared" si="26"/>
        <v xml:space="preserve"> </v>
      </c>
      <c r="K212" s="1507" t="s">
        <v>1091</v>
      </c>
      <c r="L212" s="1507"/>
      <c r="M212" s="1496"/>
      <c r="N212" s="1499" t="str">
        <f>IF(AND(OR(E212="TCP", OR(E212="DCP", E212="BCP")), 'I8 Demand Data'!C14="1 CP"), 'E4 TB Allocation Details'!E212 &amp; 1, IF(AND(OR(E212="TCP", OR(E212="DCP", E212="BCP")), 'I8 Demand Data'!C14="4 CP"), 'E4 TB Allocation Details'!E212 &amp; 4, IF(AND(OR(E212="TCP", OR(E212="DCP", E212="BCP")), 'I8 Demand Data'!C14="12 CP"), 'E4 TB Allocation Details'!E212 &amp; 12, "")))</f>
        <v/>
      </c>
      <c r="O212" s="1499" t="str">
        <f>IF(AND(OR(E212="DNCP", OR(E212="SNCP", E212="PNCP")), 'I8 Demand Data'!C15="1 NCP"), E212 &amp; 1, IF(AND(OR(E212="DNCP", OR(E212="SNCP", E212="PNCP")), 'I8 Demand Data'!C15="4 NCP"), E212 &amp; 4, IF(AND(OR(E212="DNCP", OR(E212="SNCP", E212="PNCP")), 'I8 Demand Data'!C15="12 NCP"), E212 &amp; 12, "")))</f>
        <v/>
      </c>
      <c r="P212" s="1499" t="str">
        <f t="shared" si="22"/>
        <v/>
      </c>
      <c r="Q212" s="1499" t="str">
        <f t="shared" si="23"/>
        <v/>
      </c>
      <c r="R212" s="706"/>
      <c r="S212" s="706"/>
      <c r="T212" s="706"/>
    </row>
    <row r="213" spans="1:20" s="1489" customFormat="1" ht="25.5">
      <c r="A213" s="1494">
        <v>6215</v>
      </c>
      <c r="B213" s="1494" t="s">
        <v>1000</v>
      </c>
      <c r="C213" s="1494" t="s">
        <v>48</v>
      </c>
      <c r="D213" s="1500" t="s">
        <v>935</v>
      </c>
      <c r="E213" s="1501"/>
      <c r="F213" s="1520" t="str">
        <f t="shared" si="24"/>
        <v/>
      </c>
      <c r="G213" s="1521" t="s">
        <v>331</v>
      </c>
      <c r="H213" s="1522"/>
      <c r="I213" s="1503" t="str">
        <f t="shared" si="25"/>
        <v/>
      </c>
      <c r="J213" s="1503" t="str">
        <f t="shared" si="26"/>
        <v xml:space="preserve"> </v>
      </c>
      <c r="K213" s="1503" t="s">
        <v>1091</v>
      </c>
      <c r="L213" s="1503"/>
      <c r="M213" s="1496"/>
      <c r="N213" s="1505" t="str">
        <f>IF(AND(OR(E213="TCP", OR(E213="DCP", E213="BCP")), 'I8 Demand Data'!C14="1 CP"), 'E4 TB Allocation Details'!E213 &amp; 1, IF(AND(OR(E213="TCP", OR(E213="DCP", E213="BCP")), 'I8 Demand Data'!C14="4 CP"), 'E4 TB Allocation Details'!E213 &amp; 4, IF(AND(OR(E213="TCP", OR(E213="DCP", E213="BCP")), 'I8 Demand Data'!C14="12 CP"), 'E4 TB Allocation Details'!E213 &amp; 12, "")))</f>
        <v/>
      </c>
      <c r="O213" s="1505" t="str">
        <f>IF(AND(OR(E213="DNCP", OR(E213="SNCP", E213="PNCP")), 'I8 Demand Data'!C15="1 NCP"), E213 &amp; 1, IF(AND(OR(E213="DNCP", OR(E213="SNCP", E213="PNCP")), 'I8 Demand Data'!C15="4 NCP"), E213 &amp; 4, IF(AND(OR(E213="DNCP", OR(E213="SNCP", E213="PNCP")), 'I8 Demand Data'!C15="12 NCP"), E213 &amp; 12, "")))</f>
        <v/>
      </c>
      <c r="P213" s="1505" t="str">
        <f t="shared" si="22"/>
        <v/>
      </c>
      <c r="Q213" s="1505" t="str">
        <f t="shared" si="23"/>
        <v/>
      </c>
      <c r="R213" s="706"/>
      <c r="S213" s="706"/>
      <c r="T213" s="706"/>
    </row>
    <row r="214" spans="1:20" s="1489" customFormat="1" ht="26.25" thickBot="1">
      <c r="A214" s="1953">
        <v>6225</v>
      </c>
      <c r="B214" s="1953" t="s">
        <v>1001</v>
      </c>
      <c r="C214" s="1953" t="s">
        <v>48</v>
      </c>
      <c r="D214" s="1954" t="s">
        <v>935</v>
      </c>
      <c r="E214" s="1955"/>
      <c r="F214" s="1956" t="str">
        <f t="shared" si="24"/>
        <v/>
      </c>
      <c r="G214" s="1957" t="s">
        <v>331</v>
      </c>
      <c r="H214" s="1958"/>
      <c r="I214" s="1959" t="str">
        <f t="shared" si="25"/>
        <v/>
      </c>
      <c r="J214" s="1959" t="str">
        <f t="shared" si="26"/>
        <v xml:space="preserve"> </v>
      </c>
      <c r="K214" s="1959" t="s">
        <v>1091</v>
      </c>
      <c r="L214" s="1959"/>
      <c r="M214" s="1496"/>
      <c r="N214" s="1499" t="str">
        <f>IF(AND(OR(E214="TCP", OR(E214="DCP", E214="BCP")), 'I8 Demand Data'!C14="1 CP"), 'E4 TB Allocation Details'!E214 &amp; 1, IF(AND(OR(E214="TCP", OR(E214="DCP", E214="BCP")), 'I8 Demand Data'!C14="4 CP"), 'E4 TB Allocation Details'!E214 &amp; 4, IF(AND(OR(E214="TCP", OR(E214="DCP", E214="BCP")), 'I8 Demand Data'!C14="12 CP"), 'E4 TB Allocation Details'!E214 &amp; 12, "")))</f>
        <v/>
      </c>
      <c r="O214" s="1499" t="str">
        <f>IF(AND(OR(E214="DNCP", OR(E214="SNCP", E214="PNCP")), 'I8 Demand Data'!C15="1 NCP"), E214 &amp; 1, IF(AND(OR(E214="DNCP", OR(E214="SNCP", E214="PNCP")), 'I8 Demand Data'!C15="4 NCP"), E214 &amp; 4, IF(AND(OR(E214="DNCP", OR(E214="SNCP", E214="PNCP")), 'I8 Demand Data'!C15="12 NCP"), E214 &amp; 12, "")))</f>
        <v/>
      </c>
      <c r="P214" s="1499" t="str">
        <f t="shared" si="22"/>
        <v/>
      </c>
      <c r="Q214" s="1499" t="str">
        <f t="shared" si="23"/>
        <v/>
      </c>
      <c r="R214" s="706"/>
      <c r="S214" s="706"/>
      <c r="T214" s="706"/>
    </row>
    <row r="215" spans="1:20" s="1489" customFormat="1" ht="12.75">
      <c r="A215" s="218"/>
      <c r="B215" s="218"/>
      <c r="C215" s="218"/>
      <c r="D215" s="373"/>
      <c r="E215" s="1510"/>
      <c r="F215" s="1496"/>
      <c r="G215" s="1496"/>
      <c r="H215" s="1496"/>
      <c r="I215" s="1496"/>
      <c r="J215" s="1496"/>
      <c r="K215" s="1496"/>
      <c r="L215" s="1496"/>
      <c r="M215" s="1496"/>
      <c r="N215" s="1496"/>
      <c r="O215" s="1496"/>
      <c r="P215" s="1496"/>
      <c r="Q215" s="1496"/>
      <c r="R215" s="706"/>
      <c r="S215" s="706"/>
      <c r="T215" s="706"/>
    </row>
    <row r="216" spans="1:20" s="1489" customFormat="1" ht="12.75">
      <c r="A216" s="218"/>
      <c r="B216" s="218"/>
      <c r="C216" s="218"/>
      <c r="D216" s="373"/>
      <c r="E216" s="1510"/>
      <c r="F216" s="1496"/>
      <c r="G216" s="1496"/>
      <c r="H216" s="1496"/>
      <c r="I216" s="1496"/>
      <c r="J216" s="1496"/>
      <c r="K216" s="1496"/>
      <c r="L216" s="1496"/>
      <c r="M216" s="1496"/>
      <c r="N216" s="1496"/>
      <c r="O216" s="1496"/>
      <c r="P216" s="1496"/>
      <c r="Q216" s="1496"/>
      <c r="R216" s="706"/>
      <c r="S216" s="706"/>
      <c r="T216" s="706"/>
    </row>
    <row r="217" spans="1:20" s="1489" customFormat="1" ht="12.75">
      <c r="A217" s="218"/>
      <c r="B217" s="218"/>
      <c r="C217" s="218"/>
      <c r="D217" s="373"/>
      <c r="E217" s="1510"/>
      <c r="F217" s="1496"/>
      <c r="G217" s="1496"/>
      <c r="H217" s="1496"/>
      <c r="I217" s="1496"/>
      <c r="J217" s="1496"/>
      <c r="K217" s="1496"/>
      <c r="L217" s="1496"/>
      <c r="M217" s="1496"/>
      <c r="N217" s="1496"/>
      <c r="O217" s="1496"/>
      <c r="P217" s="1496"/>
      <c r="Q217" s="1496"/>
      <c r="R217" s="706"/>
      <c r="S217" s="706"/>
      <c r="T217" s="706"/>
    </row>
    <row r="218" spans="1:20" s="1489" customFormat="1" ht="12.75">
      <c r="A218" s="218"/>
      <c r="B218" s="218"/>
      <c r="C218" s="218"/>
      <c r="D218" s="373"/>
      <c r="E218" s="1510"/>
      <c r="F218" s="1496"/>
      <c r="G218" s="1496"/>
      <c r="H218" s="1496"/>
      <c r="I218" s="1496"/>
      <c r="J218" s="1496"/>
      <c r="K218" s="1496"/>
      <c r="L218" s="1496"/>
      <c r="M218" s="1496"/>
      <c r="N218" s="1496"/>
      <c r="O218" s="1496"/>
      <c r="P218" s="1496"/>
      <c r="Q218" s="1496"/>
      <c r="R218" s="706"/>
      <c r="S218" s="706"/>
      <c r="T218" s="706"/>
    </row>
    <row r="219" spans="1:20" s="1489" customFormat="1" ht="12.75">
      <c r="A219" s="218"/>
      <c r="B219" s="218"/>
      <c r="C219" s="218"/>
      <c r="D219" s="373"/>
      <c r="E219" s="1510"/>
      <c r="F219" s="1496"/>
      <c r="G219" s="1496"/>
      <c r="H219" s="1496"/>
      <c r="I219" s="1496"/>
      <c r="J219" s="1496"/>
      <c r="K219" s="1496"/>
      <c r="L219" s="1496"/>
      <c r="M219" s="1496"/>
      <c r="N219" s="1496"/>
      <c r="O219" s="1496"/>
      <c r="P219" s="1496"/>
      <c r="Q219" s="1496"/>
      <c r="R219" s="706"/>
      <c r="S219" s="706"/>
      <c r="T219" s="706"/>
    </row>
    <row r="220" spans="1:20" s="1489" customFormat="1" ht="12.75">
      <c r="A220" s="218"/>
      <c r="B220" s="218"/>
      <c r="C220" s="218"/>
      <c r="D220" s="373"/>
      <c r="E220" s="1510"/>
      <c r="F220" s="1496"/>
      <c r="G220" s="1496"/>
      <c r="H220" s="1496"/>
      <c r="I220" s="1496"/>
      <c r="J220" s="1496"/>
      <c r="K220" s="1496"/>
      <c r="L220" s="1496"/>
      <c r="M220" s="1511"/>
      <c r="N220" s="1496"/>
      <c r="O220" s="1496"/>
      <c r="P220" s="1496"/>
      <c r="Q220" s="1496"/>
      <c r="R220" s="706"/>
      <c r="S220" s="706"/>
      <c r="T220" s="706"/>
    </row>
    <row r="221" spans="1:20" s="1489" customFormat="1" ht="12.75">
      <c r="A221" s="218"/>
      <c r="B221" s="218"/>
      <c r="C221" s="218"/>
      <c r="D221" s="373"/>
      <c r="E221" s="1510"/>
      <c r="F221" s="1496"/>
      <c r="G221" s="1496"/>
      <c r="H221" s="1496"/>
      <c r="I221" s="1496"/>
      <c r="J221" s="1496"/>
      <c r="K221" s="1496"/>
      <c r="L221" s="1496"/>
      <c r="M221" s="1511"/>
      <c r="N221" s="1496"/>
      <c r="O221" s="1496"/>
      <c r="P221" s="1496"/>
      <c r="Q221" s="1496"/>
      <c r="R221" s="706"/>
      <c r="S221" s="706"/>
      <c r="T221" s="706"/>
    </row>
    <row r="222" spans="1:20" s="1489" customFormat="1" ht="12.75">
      <c r="A222" s="218"/>
      <c r="B222" s="218"/>
      <c r="C222" s="218"/>
      <c r="D222" s="373"/>
      <c r="E222" s="1510"/>
      <c r="F222" s="1496"/>
      <c r="G222" s="1496"/>
      <c r="H222" s="1496"/>
      <c r="I222" s="1496"/>
      <c r="J222" s="1496"/>
      <c r="K222" s="1496"/>
      <c r="L222" s="1496"/>
      <c r="M222" s="1511"/>
      <c r="N222" s="1496"/>
      <c r="O222" s="1496"/>
      <c r="P222" s="1496"/>
      <c r="Q222" s="1496"/>
      <c r="R222" s="706"/>
      <c r="S222" s="706"/>
      <c r="T222" s="706"/>
    </row>
    <row r="223" spans="1:20" s="1489" customFormat="1" ht="12.75">
      <c r="A223" s="218"/>
      <c r="B223" s="218"/>
      <c r="C223" s="218"/>
      <c r="D223" s="373"/>
      <c r="E223" s="1510"/>
      <c r="F223" s="1496"/>
      <c r="G223" s="1496"/>
      <c r="H223" s="1496"/>
      <c r="I223" s="1496"/>
      <c r="J223" s="1496"/>
      <c r="K223" s="1496"/>
      <c r="L223" s="1496"/>
      <c r="M223" s="1511"/>
      <c r="N223" s="1496"/>
      <c r="O223" s="1496"/>
      <c r="P223" s="1496"/>
      <c r="Q223" s="1496"/>
      <c r="R223" s="706"/>
      <c r="S223" s="706"/>
      <c r="T223" s="706"/>
    </row>
    <row r="224" spans="1:20" s="1489" customFormat="1" ht="12.75">
      <c r="A224" s="218"/>
      <c r="B224" s="218"/>
      <c r="C224" s="218"/>
      <c r="D224" s="373"/>
      <c r="E224" s="1510"/>
      <c r="F224" s="1496"/>
      <c r="G224" s="1496"/>
      <c r="H224" s="1496"/>
      <c r="I224" s="1496"/>
      <c r="J224" s="1496"/>
      <c r="K224" s="1496"/>
      <c r="L224" s="1496"/>
      <c r="M224" s="1511"/>
      <c r="N224" s="1496"/>
      <c r="O224" s="1496"/>
      <c r="P224" s="1496"/>
      <c r="Q224" s="1496"/>
      <c r="R224" s="706"/>
      <c r="S224" s="706"/>
      <c r="T224" s="706"/>
    </row>
    <row r="225" spans="1:20" s="1489" customFormat="1" ht="12.75">
      <c r="A225" s="218"/>
      <c r="B225" s="218"/>
      <c r="C225" s="218"/>
      <c r="D225" s="373"/>
      <c r="E225" s="1510"/>
      <c r="F225" s="1496"/>
      <c r="G225" s="1496"/>
      <c r="H225" s="1496"/>
      <c r="I225" s="1496"/>
      <c r="J225" s="1496"/>
      <c r="K225" s="1496"/>
      <c r="L225" s="1496"/>
      <c r="M225" s="1511"/>
      <c r="N225" s="1496"/>
      <c r="O225" s="1496"/>
      <c r="P225" s="1496"/>
      <c r="Q225" s="1496"/>
      <c r="R225" s="706"/>
      <c r="S225" s="706"/>
      <c r="T225" s="706"/>
    </row>
    <row r="226" spans="1:20" s="1489" customFormat="1" ht="12.75">
      <c r="A226" s="218"/>
      <c r="B226" s="218"/>
      <c r="C226" s="218"/>
      <c r="D226" s="373"/>
      <c r="E226" s="1510"/>
      <c r="F226" s="1496"/>
      <c r="G226" s="1496"/>
      <c r="H226" s="1496"/>
      <c r="I226" s="1496"/>
      <c r="J226" s="1496"/>
      <c r="K226" s="1496"/>
      <c r="L226" s="1496"/>
      <c r="M226" s="1511"/>
      <c r="N226" s="1496"/>
      <c r="O226" s="1496"/>
      <c r="P226" s="1496"/>
      <c r="Q226" s="1496"/>
      <c r="R226" s="706"/>
      <c r="S226" s="706"/>
      <c r="T226" s="706"/>
    </row>
    <row r="227" spans="1:20" s="1489" customFormat="1" ht="12.75">
      <c r="A227" s="218"/>
      <c r="B227" s="218"/>
      <c r="C227" s="218"/>
      <c r="D227" s="373"/>
      <c r="E227" s="1510"/>
      <c r="F227" s="1496"/>
      <c r="G227" s="1496"/>
      <c r="H227" s="1496"/>
      <c r="I227" s="1496"/>
      <c r="J227" s="1496"/>
      <c r="K227" s="1496"/>
      <c r="L227" s="1496"/>
      <c r="M227" s="1511"/>
      <c r="N227" s="1496"/>
      <c r="O227" s="1496"/>
      <c r="P227" s="1496"/>
      <c r="Q227" s="1496"/>
      <c r="R227" s="706"/>
      <c r="S227" s="706"/>
      <c r="T227" s="706"/>
    </row>
    <row r="228" spans="1:20" s="1489" customFormat="1" ht="12.75">
      <c r="A228" s="218"/>
      <c r="B228" s="218"/>
      <c r="C228" s="218"/>
      <c r="D228" s="373"/>
      <c r="E228" s="1510"/>
      <c r="F228" s="1496"/>
      <c r="G228" s="1496"/>
      <c r="H228" s="1496"/>
      <c r="I228" s="1496"/>
      <c r="J228" s="1496"/>
      <c r="K228" s="1496"/>
      <c r="L228" s="1496"/>
      <c r="M228" s="1511"/>
      <c r="N228" s="1496"/>
      <c r="O228" s="1496"/>
      <c r="P228" s="1496"/>
      <c r="Q228" s="1496"/>
      <c r="R228" s="706"/>
      <c r="S228" s="706"/>
      <c r="T228" s="706"/>
    </row>
    <row r="229" spans="1:20" s="1489" customFormat="1" ht="12.75">
      <c r="A229" s="218"/>
      <c r="B229" s="218"/>
      <c r="C229" s="218"/>
      <c r="D229" s="373"/>
      <c r="E229" s="1510"/>
      <c r="F229" s="1496"/>
      <c r="G229" s="1496"/>
      <c r="H229" s="1496"/>
      <c r="I229" s="1496"/>
      <c r="J229" s="1496"/>
      <c r="K229" s="1496"/>
      <c r="L229" s="1496"/>
      <c r="M229" s="1511"/>
      <c r="N229" s="1496"/>
      <c r="O229" s="1496"/>
      <c r="P229" s="1496"/>
      <c r="Q229" s="1496"/>
      <c r="R229" s="706"/>
      <c r="S229" s="706"/>
      <c r="T229" s="706"/>
    </row>
    <row r="230" spans="1:20" s="1489" customFormat="1" ht="12.75">
      <c r="A230" s="218"/>
      <c r="B230" s="218"/>
      <c r="C230" s="218"/>
      <c r="D230" s="373"/>
      <c r="E230" s="1510"/>
      <c r="F230" s="1496"/>
      <c r="G230" s="1496"/>
      <c r="H230" s="1496"/>
      <c r="I230" s="1496"/>
      <c r="J230" s="1496"/>
      <c r="K230" s="1496"/>
      <c r="L230" s="1496"/>
      <c r="M230" s="1511"/>
      <c r="N230" s="1496"/>
      <c r="O230" s="1496"/>
      <c r="P230" s="1496"/>
      <c r="Q230" s="1496"/>
      <c r="R230" s="706"/>
      <c r="S230" s="706"/>
      <c r="T230" s="706"/>
    </row>
    <row r="231" spans="1:20" s="1489" customFormat="1" ht="12.75">
      <c r="A231" s="218"/>
      <c r="B231" s="218"/>
      <c r="C231" s="218"/>
      <c r="D231" s="373"/>
      <c r="E231" s="1510"/>
      <c r="F231" s="1496"/>
      <c r="G231" s="1496"/>
      <c r="H231" s="1496"/>
      <c r="I231" s="1496"/>
      <c r="J231" s="1496"/>
      <c r="K231" s="1496"/>
      <c r="L231" s="1496"/>
      <c r="M231" s="1511"/>
      <c r="N231" s="1496"/>
      <c r="O231" s="1496"/>
      <c r="P231" s="1496"/>
      <c r="Q231" s="1496"/>
      <c r="R231" s="706"/>
      <c r="S231" s="706"/>
      <c r="T231" s="706"/>
    </row>
    <row r="232" spans="1:20" s="1489" customFormat="1" ht="12.75">
      <c r="A232" s="218"/>
      <c r="B232" s="218"/>
      <c r="C232" s="218"/>
      <c r="D232" s="373"/>
      <c r="E232" s="1510"/>
      <c r="F232" s="1496"/>
      <c r="G232" s="1496"/>
      <c r="H232" s="1496"/>
      <c r="I232" s="1496"/>
      <c r="J232" s="1496"/>
      <c r="K232" s="1496"/>
      <c r="L232" s="1496"/>
      <c r="M232" s="1511"/>
      <c r="N232" s="1496"/>
      <c r="O232" s="1496"/>
      <c r="P232" s="1496"/>
      <c r="Q232" s="1496"/>
      <c r="R232" s="706"/>
      <c r="S232" s="706"/>
      <c r="T232" s="706"/>
    </row>
    <row r="233" spans="1:20" s="1489" customFormat="1" ht="12.75">
      <c r="A233" s="218"/>
      <c r="B233" s="218"/>
      <c r="C233" s="218"/>
      <c r="D233" s="373"/>
      <c r="E233" s="1510"/>
      <c r="F233" s="1496"/>
      <c r="G233" s="1496"/>
      <c r="H233" s="1496"/>
      <c r="I233" s="1496"/>
      <c r="J233" s="1496"/>
      <c r="K233" s="1496"/>
      <c r="L233" s="1496"/>
      <c r="M233" s="1511"/>
      <c r="N233" s="1496"/>
      <c r="O233" s="1496"/>
      <c r="P233" s="1496"/>
      <c r="Q233" s="1496"/>
      <c r="R233" s="706"/>
      <c r="S233" s="706"/>
      <c r="T233" s="706"/>
    </row>
    <row r="234" spans="1:20" s="1489" customFormat="1" ht="12.75">
      <c r="A234" s="218"/>
      <c r="B234" s="218"/>
      <c r="C234" s="218"/>
      <c r="D234" s="373"/>
      <c r="E234" s="1510"/>
      <c r="F234" s="1496"/>
      <c r="G234" s="1496"/>
      <c r="H234" s="1496"/>
      <c r="I234" s="1496"/>
      <c r="J234" s="1496"/>
      <c r="K234" s="1496"/>
      <c r="L234" s="1496"/>
      <c r="M234" s="1511"/>
      <c r="N234" s="1496"/>
      <c r="O234" s="1496"/>
      <c r="P234" s="1496"/>
      <c r="Q234" s="1496"/>
      <c r="R234" s="706"/>
      <c r="S234" s="706"/>
      <c r="T234" s="706"/>
    </row>
    <row r="235" spans="1:20" s="1489" customFormat="1" ht="12.75">
      <c r="A235" s="218"/>
      <c r="B235" s="218"/>
      <c r="C235" s="218"/>
      <c r="D235" s="373"/>
      <c r="E235" s="1510"/>
      <c r="F235" s="1496"/>
      <c r="G235" s="1496"/>
      <c r="H235" s="1496"/>
      <c r="I235" s="1496"/>
      <c r="J235" s="1496"/>
      <c r="K235" s="1496"/>
      <c r="L235" s="1496"/>
      <c r="M235" s="1511"/>
      <c r="N235" s="1496"/>
      <c r="O235" s="1496"/>
      <c r="P235" s="1496"/>
      <c r="Q235" s="1496"/>
      <c r="R235" s="706"/>
      <c r="S235" s="706"/>
      <c r="T235" s="706"/>
    </row>
    <row r="236" spans="1:20" s="1489" customFormat="1" ht="12.75">
      <c r="A236" s="218"/>
      <c r="B236" s="218"/>
      <c r="C236" s="218"/>
      <c r="D236" s="373"/>
      <c r="E236" s="1510"/>
      <c r="F236" s="1496"/>
      <c r="G236" s="1496"/>
      <c r="H236" s="1496"/>
      <c r="I236" s="1496"/>
      <c r="J236" s="1496"/>
      <c r="K236" s="1496"/>
      <c r="L236" s="1496"/>
      <c r="M236" s="1511"/>
      <c r="N236" s="1496"/>
      <c r="O236" s="1496"/>
      <c r="P236" s="1496"/>
      <c r="Q236" s="1496"/>
      <c r="R236" s="706"/>
      <c r="S236" s="706"/>
      <c r="T236" s="706"/>
    </row>
    <row r="237" spans="1:20" s="1489" customFormat="1" ht="12.75">
      <c r="A237" s="218"/>
      <c r="B237" s="218"/>
      <c r="C237" s="218"/>
      <c r="D237" s="373"/>
      <c r="E237" s="1510"/>
      <c r="F237" s="1496"/>
      <c r="G237" s="1496"/>
      <c r="H237" s="1496"/>
      <c r="I237" s="1496"/>
      <c r="J237" s="1496"/>
      <c r="K237" s="1496"/>
      <c r="L237" s="1496"/>
      <c r="M237" s="1511"/>
      <c r="N237" s="1496"/>
      <c r="O237" s="1496"/>
      <c r="P237" s="1496"/>
      <c r="Q237" s="1496"/>
      <c r="R237" s="706"/>
      <c r="S237" s="706"/>
      <c r="T237" s="706"/>
    </row>
    <row r="238" spans="1:20" s="1489" customFormat="1" ht="12.75">
      <c r="A238" s="218"/>
      <c r="B238" s="218"/>
      <c r="C238" s="218"/>
      <c r="D238" s="373"/>
      <c r="E238" s="1510"/>
      <c r="F238" s="1496"/>
      <c r="G238" s="1496"/>
      <c r="H238" s="1496"/>
      <c r="I238" s="1496"/>
      <c r="J238" s="1496"/>
      <c r="K238" s="1496"/>
      <c r="L238" s="1496"/>
      <c r="M238" s="1511"/>
      <c r="N238" s="1496"/>
      <c r="O238" s="1496"/>
      <c r="P238" s="1496"/>
      <c r="Q238" s="1496"/>
      <c r="R238" s="706"/>
      <c r="S238" s="706"/>
      <c r="T238" s="706"/>
    </row>
    <row r="239" spans="1:20" s="1489" customFormat="1" ht="12.75">
      <c r="A239" s="218"/>
      <c r="B239" s="218"/>
      <c r="C239" s="218"/>
      <c r="D239" s="373"/>
      <c r="E239" s="1510"/>
      <c r="F239" s="1496"/>
      <c r="G239" s="1496"/>
      <c r="H239" s="1496"/>
      <c r="I239" s="1496"/>
      <c r="J239" s="1496"/>
      <c r="K239" s="1496"/>
      <c r="L239" s="1496"/>
      <c r="M239" s="1511"/>
      <c r="N239" s="1496"/>
      <c r="O239" s="1496"/>
      <c r="P239" s="1496"/>
      <c r="Q239" s="1496"/>
      <c r="R239" s="706"/>
      <c r="S239" s="706"/>
      <c r="T239" s="706"/>
    </row>
    <row r="240" spans="1:20" s="1489" customFormat="1" ht="12.75">
      <c r="A240" s="1487"/>
      <c r="B240" s="1487"/>
      <c r="C240" s="1487"/>
      <c r="D240" s="591"/>
      <c r="E240" s="1512"/>
      <c r="F240" s="366"/>
      <c r="G240" s="366"/>
      <c r="H240" s="366"/>
      <c r="I240" s="366"/>
      <c r="J240" s="366"/>
      <c r="K240" s="366"/>
      <c r="L240" s="366"/>
      <c r="M240" s="1513"/>
      <c r="N240" s="366"/>
      <c r="O240" s="366"/>
      <c r="P240" s="366"/>
      <c r="Q240" s="366"/>
    </row>
    <row r="241" spans="1:17" s="1489" customFormat="1" ht="12.75">
      <c r="A241" s="1487"/>
      <c r="B241" s="1487"/>
      <c r="C241" s="1487"/>
      <c r="D241" s="591"/>
      <c r="E241" s="1512"/>
      <c r="F241" s="366"/>
      <c r="G241" s="366"/>
      <c r="H241" s="366"/>
      <c r="I241" s="366"/>
      <c r="J241" s="366"/>
      <c r="K241" s="366"/>
      <c r="L241" s="366"/>
      <c r="M241" s="1513"/>
      <c r="N241" s="366"/>
      <c r="O241" s="366"/>
      <c r="P241" s="366"/>
      <c r="Q241" s="366"/>
    </row>
    <row r="242" spans="1:17" s="1489" customFormat="1" ht="12.75">
      <c r="A242" s="1487"/>
      <c r="B242" s="1487"/>
      <c r="C242" s="1487"/>
      <c r="D242" s="591"/>
      <c r="E242" s="1512"/>
      <c r="F242" s="366"/>
      <c r="G242" s="366"/>
      <c r="H242" s="366"/>
      <c r="I242" s="366"/>
      <c r="J242" s="366"/>
      <c r="K242" s="366"/>
      <c r="L242" s="366"/>
      <c r="M242" s="1513"/>
      <c r="N242" s="366"/>
      <c r="O242" s="366"/>
      <c r="P242" s="366"/>
      <c r="Q242" s="366"/>
    </row>
    <row r="243" spans="1:17" s="1489" customFormat="1" ht="12.75">
      <c r="A243" s="1487"/>
      <c r="B243" s="1487"/>
      <c r="C243" s="1487"/>
      <c r="D243" s="591"/>
      <c r="E243" s="1512"/>
      <c r="F243" s="366"/>
      <c r="G243" s="366"/>
      <c r="H243" s="366"/>
      <c r="I243" s="366"/>
      <c r="J243" s="366"/>
      <c r="K243" s="366"/>
      <c r="L243" s="366"/>
      <c r="M243" s="1513"/>
      <c r="N243" s="366"/>
      <c r="O243" s="366"/>
      <c r="P243" s="366"/>
      <c r="Q243" s="366"/>
    </row>
    <row r="244" spans="1:17" s="1489" customFormat="1" ht="12.75">
      <c r="A244" s="1487"/>
      <c r="B244" s="1487"/>
      <c r="C244" s="1487"/>
      <c r="D244" s="591"/>
      <c r="E244" s="1512"/>
      <c r="F244" s="366"/>
      <c r="G244" s="366"/>
      <c r="H244" s="366"/>
      <c r="I244" s="366"/>
      <c r="J244" s="366"/>
      <c r="K244" s="366"/>
      <c r="L244" s="366"/>
      <c r="M244" s="1513"/>
      <c r="N244" s="366"/>
      <c r="O244" s="366"/>
      <c r="P244" s="366"/>
      <c r="Q244" s="366"/>
    </row>
    <row r="245" spans="1:17" s="1489" customFormat="1" ht="12.75">
      <c r="A245" s="1487"/>
      <c r="B245" s="1487"/>
      <c r="C245" s="1487"/>
      <c r="D245" s="591"/>
      <c r="E245" s="1512"/>
      <c r="F245" s="366"/>
      <c r="G245" s="366"/>
      <c r="H245" s="366"/>
      <c r="I245" s="366"/>
      <c r="J245" s="366"/>
      <c r="K245" s="366"/>
      <c r="L245" s="366"/>
      <c r="M245" s="1513"/>
      <c r="N245" s="366"/>
      <c r="O245" s="366"/>
      <c r="P245" s="366"/>
      <c r="Q245" s="366"/>
    </row>
    <row r="246" spans="1:17" s="1489" customFormat="1" ht="12.75">
      <c r="A246" s="1487"/>
      <c r="B246" s="1487"/>
      <c r="C246" s="1487"/>
      <c r="D246" s="591"/>
      <c r="E246" s="1512"/>
      <c r="F246" s="366"/>
      <c r="G246" s="366"/>
      <c r="H246" s="366"/>
      <c r="I246" s="366"/>
      <c r="J246" s="366"/>
      <c r="K246" s="366"/>
      <c r="L246" s="366"/>
      <c r="M246" s="1513"/>
      <c r="N246" s="366"/>
      <c r="O246" s="366"/>
      <c r="P246" s="366"/>
      <c r="Q246" s="366"/>
    </row>
    <row r="247" spans="1:17" s="1489" customFormat="1" ht="12.75">
      <c r="A247" s="1487"/>
      <c r="B247" s="1487"/>
      <c r="C247" s="1487"/>
      <c r="D247" s="591"/>
      <c r="E247" s="1512"/>
      <c r="F247" s="366"/>
      <c r="G247" s="366"/>
      <c r="H247" s="366"/>
      <c r="I247" s="366"/>
      <c r="J247" s="366"/>
      <c r="K247" s="366"/>
      <c r="L247" s="366"/>
      <c r="M247" s="1513"/>
      <c r="N247" s="366"/>
      <c r="O247" s="366"/>
      <c r="P247" s="366"/>
      <c r="Q247" s="366"/>
    </row>
    <row r="248" spans="1:17" s="1489" customFormat="1" ht="12.75">
      <c r="A248" s="1487"/>
      <c r="B248" s="1487"/>
      <c r="C248" s="1487"/>
      <c r="D248" s="591"/>
      <c r="E248" s="1512"/>
      <c r="F248" s="366"/>
      <c r="G248" s="366"/>
      <c r="H248" s="366"/>
      <c r="I248" s="366"/>
      <c r="J248" s="366"/>
      <c r="K248" s="366"/>
      <c r="L248" s="366"/>
      <c r="M248" s="1513"/>
      <c r="N248" s="366"/>
      <c r="O248" s="366"/>
      <c r="P248" s="366"/>
      <c r="Q248" s="366"/>
    </row>
    <row r="249" spans="1:17" s="1489" customFormat="1" ht="12.75">
      <c r="A249" s="1487"/>
      <c r="B249" s="1487"/>
      <c r="C249" s="1487"/>
      <c r="D249" s="591"/>
      <c r="E249" s="1512"/>
      <c r="F249" s="366"/>
      <c r="G249" s="366"/>
      <c r="H249" s="366"/>
      <c r="I249" s="366"/>
      <c r="J249" s="366"/>
      <c r="K249" s="366"/>
      <c r="L249" s="366"/>
      <c r="M249" s="1513"/>
      <c r="N249" s="366"/>
      <c r="O249" s="366"/>
      <c r="P249" s="366"/>
      <c r="Q249" s="366"/>
    </row>
    <row r="250" spans="1:17" s="1489" customFormat="1" ht="12.75">
      <c r="A250" s="1487"/>
      <c r="B250" s="1487"/>
      <c r="C250" s="1487"/>
      <c r="D250" s="591"/>
      <c r="E250" s="1512"/>
      <c r="F250" s="366"/>
      <c r="G250" s="366"/>
      <c r="H250" s="366"/>
      <c r="I250" s="366"/>
      <c r="J250" s="366"/>
      <c r="K250" s="366"/>
      <c r="L250" s="366"/>
      <c r="M250" s="1513"/>
      <c r="N250" s="366"/>
      <c r="O250" s="366"/>
      <c r="P250" s="366"/>
      <c r="Q250" s="366"/>
    </row>
    <row r="251" spans="1:17" s="1489" customFormat="1" ht="12.75">
      <c r="A251" s="1487"/>
      <c r="B251" s="1487"/>
      <c r="C251" s="1487"/>
      <c r="D251" s="591"/>
      <c r="E251" s="1512"/>
      <c r="F251" s="366"/>
      <c r="G251" s="366"/>
      <c r="H251" s="366"/>
      <c r="I251" s="366"/>
      <c r="J251" s="366"/>
      <c r="K251" s="366"/>
      <c r="L251" s="366"/>
      <c r="M251" s="1513"/>
      <c r="N251" s="366"/>
      <c r="O251" s="366"/>
      <c r="P251" s="366"/>
      <c r="Q251" s="366"/>
    </row>
    <row r="252" spans="1:17" s="1489" customFormat="1" ht="12.75">
      <c r="A252" s="1487"/>
      <c r="B252" s="1487"/>
      <c r="C252" s="1487"/>
      <c r="D252" s="591"/>
      <c r="E252" s="1512"/>
      <c r="F252" s="366"/>
      <c r="G252" s="366"/>
      <c r="H252" s="366"/>
      <c r="I252" s="366"/>
      <c r="J252" s="366"/>
      <c r="K252" s="366"/>
      <c r="L252" s="366"/>
      <c r="M252" s="1513"/>
      <c r="N252" s="366"/>
      <c r="O252" s="366"/>
      <c r="P252" s="366"/>
      <c r="Q252" s="366"/>
    </row>
    <row r="253" spans="1:17" s="1489" customFormat="1" ht="12.75">
      <c r="A253" s="1487"/>
      <c r="B253" s="1487"/>
      <c r="C253" s="1487"/>
      <c r="D253" s="591"/>
      <c r="E253" s="1512"/>
      <c r="F253" s="366"/>
      <c r="G253" s="366"/>
      <c r="H253" s="366"/>
      <c r="I253" s="366"/>
      <c r="J253" s="366"/>
      <c r="K253" s="366"/>
      <c r="L253" s="366"/>
      <c r="M253" s="1513"/>
      <c r="N253" s="366"/>
      <c r="O253" s="366"/>
      <c r="P253" s="366"/>
      <c r="Q253" s="366"/>
    </row>
    <row r="254" spans="1:17" s="1489" customFormat="1" ht="12.75">
      <c r="A254" s="1487"/>
      <c r="B254" s="1487"/>
      <c r="C254" s="1487"/>
      <c r="D254" s="591"/>
      <c r="E254" s="1512"/>
      <c r="F254" s="366"/>
      <c r="G254" s="366"/>
      <c r="H254" s="366"/>
      <c r="I254" s="366"/>
      <c r="J254" s="366"/>
      <c r="K254" s="366"/>
      <c r="L254" s="366"/>
      <c r="M254" s="1513"/>
      <c r="N254" s="366"/>
      <c r="O254" s="366"/>
      <c r="P254" s="366"/>
      <c r="Q254" s="366"/>
    </row>
    <row r="255" spans="1:17" s="1489" customFormat="1" ht="12.75">
      <c r="A255" s="1487"/>
      <c r="B255" s="1487"/>
      <c r="C255" s="1487"/>
      <c r="D255" s="591"/>
      <c r="E255" s="1512"/>
      <c r="F255" s="366"/>
      <c r="G255" s="366"/>
      <c r="H255" s="366"/>
      <c r="I255" s="366"/>
      <c r="J255" s="366"/>
      <c r="K255" s="366"/>
      <c r="L255" s="366"/>
      <c r="M255" s="1513"/>
      <c r="N255" s="366"/>
      <c r="O255" s="366"/>
      <c r="P255" s="366"/>
      <c r="Q255" s="366"/>
    </row>
    <row r="256" spans="1:17" s="1489" customFormat="1" ht="12.75">
      <c r="A256" s="1487"/>
      <c r="B256" s="1487"/>
      <c r="C256" s="1487"/>
      <c r="D256" s="591"/>
      <c r="E256" s="1512"/>
      <c r="F256" s="366"/>
      <c r="G256" s="366"/>
      <c r="H256" s="366"/>
      <c r="I256" s="366"/>
      <c r="J256" s="366"/>
      <c r="K256" s="366"/>
      <c r="L256" s="366"/>
      <c r="M256" s="1513"/>
      <c r="N256" s="366"/>
      <c r="O256" s="366"/>
      <c r="P256" s="366"/>
      <c r="Q256" s="366"/>
    </row>
    <row r="257" spans="1:17" s="1489" customFormat="1" ht="12.75">
      <c r="A257" s="1487"/>
      <c r="B257" s="1487"/>
      <c r="C257" s="1487"/>
      <c r="D257" s="591"/>
      <c r="E257" s="1512"/>
      <c r="F257" s="366"/>
      <c r="G257" s="366"/>
      <c r="H257" s="366"/>
      <c r="I257" s="366"/>
      <c r="J257" s="366"/>
      <c r="K257" s="366"/>
      <c r="L257" s="366"/>
      <c r="M257" s="1513"/>
      <c r="N257" s="366"/>
      <c r="O257" s="366"/>
      <c r="P257" s="366"/>
      <c r="Q257" s="366"/>
    </row>
    <row r="258" spans="1:17" s="1489" customFormat="1" ht="12.75">
      <c r="A258" s="1487"/>
      <c r="B258" s="1487"/>
      <c r="C258" s="1487"/>
      <c r="D258" s="1487"/>
      <c r="E258" s="1488"/>
      <c r="H258" s="366"/>
      <c r="M258" s="372"/>
    </row>
    <row r="259" spans="1:17" s="1489" customFormat="1" ht="12.75">
      <c r="A259" s="1487"/>
      <c r="B259" s="1487"/>
      <c r="C259" s="1487"/>
      <c r="D259" s="1487"/>
      <c r="E259" s="1488"/>
      <c r="H259" s="366"/>
      <c r="M259" s="372"/>
    </row>
    <row r="260" spans="1:17" s="1489" customFormat="1" ht="12.75">
      <c r="A260" s="1487"/>
      <c r="B260" s="1487"/>
      <c r="C260" s="1487"/>
      <c r="D260" s="1487"/>
      <c r="E260" s="1488"/>
      <c r="H260" s="366"/>
      <c r="M260" s="372"/>
    </row>
    <row r="261" spans="1:17" s="1489" customFormat="1" ht="12.75">
      <c r="A261" s="1487"/>
      <c r="B261" s="1487"/>
      <c r="C261" s="1487"/>
      <c r="D261" s="1487"/>
      <c r="E261" s="1488"/>
      <c r="H261" s="366"/>
      <c r="M261" s="372"/>
    </row>
    <row r="262" spans="1:17" s="1489" customFormat="1" ht="12.75">
      <c r="A262" s="1487"/>
      <c r="B262" s="1487"/>
      <c r="C262" s="1487"/>
      <c r="D262" s="1487"/>
      <c r="E262" s="1488"/>
      <c r="H262" s="366"/>
      <c r="M262" s="372"/>
    </row>
    <row r="263" spans="1:17" s="1489" customFormat="1" ht="12.75">
      <c r="A263" s="1487"/>
      <c r="B263" s="1487"/>
      <c r="C263" s="1487"/>
      <c r="D263" s="1487"/>
      <c r="E263" s="1488"/>
      <c r="H263" s="366"/>
      <c r="M263" s="372"/>
    </row>
    <row r="264" spans="1:17" s="1489" customFormat="1" ht="12.75">
      <c r="A264" s="1487"/>
      <c r="B264" s="1487"/>
      <c r="C264" s="1487"/>
      <c r="D264" s="1487"/>
      <c r="E264" s="1488"/>
      <c r="H264" s="366"/>
      <c r="M264" s="372"/>
    </row>
    <row r="265" spans="1:17" s="1489" customFormat="1" ht="12.75">
      <c r="A265" s="1487"/>
      <c r="B265" s="1487"/>
      <c r="C265" s="1487"/>
      <c r="D265" s="1487"/>
      <c r="E265" s="1488"/>
      <c r="H265" s="366"/>
      <c r="M265" s="372"/>
    </row>
    <row r="266" spans="1:17" s="1489" customFormat="1" ht="12.75">
      <c r="A266" s="1487"/>
      <c r="B266" s="1487"/>
      <c r="C266" s="1487"/>
      <c r="D266" s="1487"/>
      <c r="E266" s="1488"/>
      <c r="H266" s="366"/>
      <c r="M266" s="372"/>
    </row>
    <row r="267" spans="1:17" s="1489" customFormat="1" ht="12.75">
      <c r="A267" s="1487"/>
      <c r="B267" s="1487"/>
      <c r="C267" s="1487"/>
      <c r="D267" s="1487"/>
      <c r="E267" s="1488"/>
      <c r="H267" s="366"/>
      <c r="M267" s="372"/>
    </row>
    <row r="268" spans="1:17" s="1489" customFormat="1" ht="12.75">
      <c r="A268" s="1487"/>
      <c r="B268" s="1487"/>
      <c r="C268" s="1487"/>
      <c r="D268" s="1487"/>
      <c r="E268" s="1488"/>
      <c r="H268" s="366"/>
      <c r="M268" s="372"/>
    </row>
    <row r="269" spans="1:17" s="1489" customFormat="1" ht="12.75">
      <c r="A269" s="1487"/>
      <c r="B269" s="1487"/>
      <c r="C269" s="1487"/>
      <c r="D269" s="1487"/>
      <c r="E269" s="1488"/>
      <c r="H269" s="366"/>
      <c r="M269" s="372"/>
    </row>
    <row r="270" spans="1:17" s="1489" customFormat="1" ht="12.75">
      <c r="A270" s="1487"/>
      <c r="B270" s="1487"/>
      <c r="C270" s="1487"/>
      <c r="D270" s="1487"/>
      <c r="E270" s="1488"/>
      <c r="H270" s="366"/>
      <c r="M270" s="372"/>
    </row>
    <row r="271" spans="1:17" s="1489" customFormat="1" ht="12.75">
      <c r="A271" s="1487"/>
      <c r="B271" s="1487"/>
      <c r="C271" s="1487"/>
      <c r="D271" s="1487"/>
      <c r="E271" s="1488"/>
      <c r="H271" s="366"/>
      <c r="M271" s="372"/>
    </row>
    <row r="272" spans="1:17" s="1489" customFormat="1" ht="12.75">
      <c r="A272" s="1487"/>
      <c r="B272" s="1487"/>
      <c r="C272" s="1487"/>
      <c r="D272" s="1487"/>
      <c r="E272" s="1488"/>
      <c r="H272" s="366"/>
      <c r="M272" s="372"/>
    </row>
    <row r="273" spans="1:13" s="1489" customFormat="1" ht="12.75">
      <c r="A273" s="1487"/>
      <c r="B273" s="1487"/>
      <c r="C273" s="1487"/>
      <c r="D273" s="1487"/>
      <c r="E273" s="1488"/>
      <c r="H273" s="366"/>
      <c r="M273" s="372"/>
    </row>
    <row r="274" spans="1:13" s="1489" customFormat="1" ht="12.75">
      <c r="A274" s="1487"/>
      <c r="B274" s="1487"/>
      <c r="C274" s="1487"/>
      <c r="D274" s="1487"/>
      <c r="E274" s="1488"/>
      <c r="H274" s="366"/>
      <c r="M274" s="372"/>
    </row>
    <row r="275" spans="1:13" s="1489" customFormat="1" ht="12.75">
      <c r="A275" s="1487"/>
      <c r="B275" s="1487"/>
      <c r="C275" s="1487"/>
      <c r="D275" s="1487"/>
      <c r="E275" s="1488"/>
      <c r="H275" s="366"/>
      <c r="M275" s="372"/>
    </row>
    <row r="276" spans="1:13" s="1489" customFormat="1" ht="12.75">
      <c r="A276" s="1487"/>
      <c r="B276" s="1487"/>
      <c r="C276" s="1487"/>
      <c r="D276" s="1487"/>
      <c r="E276" s="1488"/>
      <c r="H276" s="366"/>
      <c r="M276" s="372"/>
    </row>
    <row r="277" spans="1:13" s="1489" customFormat="1" ht="12.75">
      <c r="A277" s="1487"/>
      <c r="B277" s="1487"/>
      <c r="C277" s="1487"/>
      <c r="D277" s="1487"/>
      <c r="E277" s="1488"/>
      <c r="H277" s="366"/>
      <c r="M277" s="372"/>
    </row>
    <row r="278" spans="1:13" s="1489" customFormat="1" ht="12.75">
      <c r="A278" s="1487"/>
      <c r="B278" s="1487"/>
      <c r="C278" s="1487"/>
      <c r="D278" s="1487"/>
      <c r="E278" s="1488"/>
      <c r="H278" s="366"/>
      <c r="M278" s="372"/>
    </row>
    <row r="279" spans="1:13" s="1489" customFormat="1" ht="12.75">
      <c r="A279" s="1487"/>
      <c r="B279" s="1487"/>
      <c r="C279" s="1487"/>
      <c r="D279" s="1487"/>
      <c r="E279" s="1488"/>
      <c r="H279" s="366"/>
      <c r="M279" s="372"/>
    </row>
    <row r="280" spans="1:13" s="1489" customFormat="1" ht="12.75">
      <c r="A280" s="1487"/>
      <c r="B280" s="1487"/>
      <c r="C280" s="1487"/>
      <c r="D280" s="1487"/>
      <c r="E280" s="1488"/>
      <c r="H280" s="366"/>
      <c r="M280" s="372"/>
    </row>
    <row r="281" spans="1:13" s="1489" customFormat="1" ht="12.75">
      <c r="A281" s="1487"/>
      <c r="B281" s="1487"/>
      <c r="C281" s="1487"/>
      <c r="D281" s="1487"/>
      <c r="E281" s="1488"/>
      <c r="H281" s="366"/>
      <c r="M281" s="372"/>
    </row>
    <row r="282" spans="1:13" s="1489" customFormat="1" ht="12.75">
      <c r="A282" s="1487"/>
      <c r="B282" s="1487"/>
      <c r="C282" s="1487"/>
      <c r="D282" s="1487"/>
      <c r="E282" s="1488"/>
      <c r="H282" s="366"/>
      <c r="M282" s="372"/>
    </row>
    <row r="283" spans="1:13" s="1489" customFormat="1" ht="12.75">
      <c r="A283" s="1487"/>
      <c r="B283" s="1487"/>
      <c r="C283" s="1487"/>
      <c r="D283" s="1487"/>
      <c r="E283" s="1488"/>
      <c r="H283" s="366"/>
      <c r="M283" s="372"/>
    </row>
    <row r="284" spans="1:13" s="1489" customFormat="1" ht="12.75">
      <c r="A284" s="1487"/>
      <c r="B284" s="1487"/>
      <c r="C284" s="1487"/>
      <c r="D284" s="1487"/>
      <c r="E284" s="1488"/>
      <c r="H284" s="366"/>
      <c r="M284" s="372"/>
    </row>
    <row r="285" spans="1:13" s="1489" customFormat="1" ht="12.75">
      <c r="A285" s="1487"/>
      <c r="B285" s="1487"/>
      <c r="C285" s="1487"/>
      <c r="D285" s="1487"/>
      <c r="E285" s="1488"/>
      <c r="H285" s="366"/>
      <c r="M285" s="372"/>
    </row>
    <row r="286" spans="1:13" s="1489" customFormat="1" ht="12.75">
      <c r="A286" s="1487"/>
      <c r="B286" s="1487"/>
      <c r="C286" s="1487"/>
      <c r="D286" s="1487"/>
      <c r="E286" s="1488"/>
      <c r="H286" s="366"/>
      <c r="M286" s="372"/>
    </row>
    <row r="287" spans="1:13" s="1489" customFormat="1" ht="12.75">
      <c r="A287" s="1487"/>
      <c r="B287" s="1487"/>
      <c r="C287" s="1487"/>
      <c r="D287" s="1487"/>
      <c r="E287" s="1488"/>
      <c r="H287" s="366"/>
      <c r="M287" s="372"/>
    </row>
    <row r="288" spans="1:13" s="1489" customFormat="1" ht="12.75">
      <c r="A288" s="1487"/>
      <c r="B288" s="1487"/>
      <c r="C288" s="1487"/>
      <c r="D288" s="1487"/>
      <c r="E288" s="1488"/>
      <c r="H288" s="366"/>
      <c r="M288" s="372"/>
    </row>
    <row r="289" spans="1:13" s="1489" customFormat="1" ht="12.75">
      <c r="A289" s="1487"/>
      <c r="B289" s="1487"/>
      <c r="C289" s="1487"/>
      <c r="D289" s="1487"/>
      <c r="E289" s="1488"/>
      <c r="H289" s="366"/>
      <c r="M289" s="372"/>
    </row>
    <row r="290" spans="1:13" s="1489" customFormat="1" ht="12.75">
      <c r="A290" s="1487"/>
      <c r="B290" s="1487"/>
      <c r="C290" s="1487"/>
      <c r="D290" s="1487"/>
      <c r="E290" s="1488"/>
      <c r="H290" s="366"/>
      <c r="M290" s="372"/>
    </row>
    <row r="291" spans="1:13" s="1489" customFormat="1" ht="12.75">
      <c r="A291" s="1487"/>
      <c r="B291" s="1487"/>
      <c r="C291" s="1487"/>
      <c r="D291" s="1487"/>
      <c r="E291" s="1488"/>
      <c r="H291" s="366"/>
      <c r="M291" s="372"/>
    </row>
    <row r="292" spans="1:13" s="1489" customFormat="1" ht="12.75">
      <c r="A292" s="1487"/>
      <c r="B292" s="1487"/>
      <c r="C292" s="1487"/>
      <c r="D292" s="1487"/>
      <c r="E292" s="1488"/>
      <c r="H292" s="366"/>
      <c r="M292" s="372"/>
    </row>
    <row r="293" spans="1:13" s="1489" customFormat="1" ht="12.75">
      <c r="A293" s="1487"/>
      <c r="B293" s="1487"/>
      <c r="C293" s="1487"/>
      <c r="D293" s="1487"/>
      <c r="E293" s="1488"/>
      <c r="H293" s="366"/>
      <c r="M293" s="372"/>
    </row>
    <row r="294" spans="1:13" s="1489" customFormat="1" ht="12.75">
      <c r="A294" s="1487"/>
      <c r="B294" s="1487"/>
      <c r="C294" s="1487"/>
      <c r="D294" s="1487"/>
      <c r="E294" s="1488"/>
      <c r="H294" s="366"/>
      <c r="M294" s="372"/>
    </row>
    <row r="295" spans="1:13" s="1489" customFormat="1" ht="12.75">
      <c r="A295" s="1487"/>
      <c r="B295" s="1487"/>
      <c r="C295" s="1487"/>
      <c r="D295" s="1487"/>
      <c r="E295" s="1488"/>
      <c r="H295" s="366"/>
      <c r="M295" s="372"/>
    </row>
    <row r="296" spans="1:13" s="1489" customFormat="1" ht="12.75">
      <c r="A296" s="1487"/>
      <c r="B296" s="1487"/>
      <c r="C296" s="1487"/>
      <c r="D296" s="1487"/>
      <c r="E296" s="1488"/>
      <c r="H296" s="366"/>
      <c r="M296" s="372"/>
    </row>
    <row r="297" spans="1:13" s="1489" customFormat="1" ht="12.75">
      <c r="A297" s="1487"/>
      <c r="B297" s="1487"/>
      <c r="C297" s="1487"/>
      <c r="D297" s="1487"/>
      <c r="E297" s="1488"/>
      <c r="H297" s="366"/>
      <c r="M297" s="372"/>
    </row>
    <row r="298" spans="1:13" s="1489" customFormat="1" ht="12.75">
      <c r="A298" s="1487"/>
      <c r="B298" s="1487"/>
      <c r="C298" s="1487"/>
      <c r="D298" s="1487"/>
      <c r="E298" s="1488"/>
      <c r="H298" s="366"/>
      <c r="M298" s="372"/>
    </row>
    <row r="299" spans="1:13" s="1489" customFormat="1" ht="12.75">
      <c r="A299" s="1487"/>
      <c r="B299" s="1487"/>
      <c r="C299" s="1487"/>
      <c r="D299" s="1487"/>
      <c r="E299" s="1488"/>
      <c r="H299" s="366"/>
      <c r="M299" s="372"/>
    </row>
    <row r="300" spans="1:13" s="1489" customFormat="1" ht="12.75">
      <c r="A300" s="1487"/>
      <c r="B300" s="1487"/>
      <c r="C300" s="1487"/>
      <c r="D300" s="1487"/>
      <c r="E300" s="1488"/>
      <c r="H300" s="366"/>
      <c r="M300" s="372"/>
    </row>
    <row r="301" spans="1:13" s="1489" customFormat="1" ht="12.75">
      <c r="A301" s="1487"/>
      <c r="B301" s="1487"/>
      <c r="C301" s="1487"/>
      <c r="D301" s="1487"/>
      <c r="E301" s="1488"/>
      <c r="H301" s="366"/>
      <c r="M301" s="372"/>
    </row>
    <row r="302" spans="1:13" s="1489" customFormat="1" ht="12.75">
      <c r="A302" s="1487"/>
      <c r="B302" s="1487"/>
      <c r="C302" s="1487"/>
      <c r="D302" s="1487"/>
      <c r="E302" s="1488"/>
      <c r="H302" s="366"/>
      <c r="M302" s="372"/>
    </row>
    <row r="303" spans="1:13" s="1489" customFormat="1" ht="12.75">
      <c r="A303" s="1487"/>
      <c r="B303" s="1487"/>
      <c r="C303" s="1487"/>
      <c r="D303" s="1487"/>
      <c r="E303" s="1488"/>
      <c r="H303" s="366"/>
      <c r="M303" s="372"/>
    </row>
    <row r="304" spans="1:13" s="1489" customFormat="1" ht="12.75">
      <c r="A304" s="1487"/>
      <c r="B304" s="1487"/>
      <c r="C304" s="1487"/>
      <c r="D304" s="1487"/>
      <c r="E304" s="1488"/>
      <c r="H304" s="366"/>
      <c r="M304" s="372"/>
    </row>
    <row r="305" spans="1:13" s="1489" customFormat="1" ht="12.75">
      <c r="A305" s="1487"/>
      <c r="B305" s="1487"/>
      <c r="C305" s="1487"/>
      <c r="D305" s="1487"/>
      <c r="E305" s="1488"/>
      <c r="H305" s="366"/>
      <c r="M305" s="372"/>
    </row>
    <row r="306" spans="1:13" s="1489" customFormat="1" ht="12.75">
      <c r="A306" s="1487"/>
      <c r="B306" s="1487"/>
      <c r="C306" s="1487"/>
      <c r="D306" s="1487"/>
      <c r="E306" s="1488"/>
      <c r="H306" s="366"/>
      <c r="M306" s="372"/>
    </row>
    <row r="307" spans="1:13" s="1489" customFormat="1" ht="12.75">
      <c r="A307" s="1487"/>
      <c r="B307" s="1487"/>
      <c r="C307" s="1487"/>
      <c r="D307" s="1487"/>
      <c r="E307" s="1488"/>
      <c r="H307" s="366"/>
      <c r="M307" s="372"/>
    </row>
    <row r="308" spans="1:13" s="1489" customFormat="1" ht="12.75">
      <c r="A308" s="1487"/>
      <c r="B308" s="1487"/>
      <c r="C308" s="1487"/>
      <c r="D308" s="1487"/>
      <c r="E308" s="1488"/>
      <c r="H308" s="366"/>
      <c r="M308" s="372"/>
    </row>
    <row r="309" spans="1:13" s="1489" customFormat="1" ht="12.75">
      <c r="A309" s="1487"/>
      <c r="B309" s="1487"/>
      <c r="C309" s="1487"/>
      <c r="D309" s="1487"/>
      <c r="E309" s="1488"/>
      <c r="H309" s="366"/>
      <c r="M309" s="372"/>
    </row>
    <row r="310" spans="1:13" s="1489" customFormat="1" ht="12.75">
      <c r="A310" s="1487"/>
      <c r="B310" s="1487"/>
      <c r="C310" s="1487"/>
      <c r="D310" s="1487"/>
      <c r="E310" s="1488"/>
      <c r="H310" s="366"/>
      <c r="M310" s="372"/>
    </row>
    <row r="311" spans="1:13" s="1489" customFormat="1" ht="12.75">
      <c r="A311" s="1487"/>
      <c r="B311" s="1487"/>
      <c r="C311" s="1487"/>
      <c r="D311" s="1487"/>
      <c r="E311" s="1488"/>
      <c r="H311" s="366"/>
      <c r="M311" s="372"/>
    </row>
    <row r="312" spans="1:13" s="1489" customFormat="1" ht="12.75">
      <c r="A312" s="1487"/>
      <c r="B312" s="1487"/>
      <c r="C312" s="1487"/>
      <c r="D312" s="1487"/>
      <c r="E312" s="1488"/>
      <c r="H312" s="366"/>
      <c r="M312" s="372"/>
    </row>
    <row r="313" spans="1:13" s="1489" customFormat="1" ht="12.75">
      <c r="A313" s="1487"/>
      <c r="B313" s="1487"/>
      <c r="C313" s="1487"/>
      <c r="D313" s="1487"/>
      <c r="E313" s="1488"/>
      <c r="H313" s="366"/>
      <c r="M313" s="372"/>
    </row>
    <row r="314" spans="1:13" s="1489" customFormat="1" ht="12.75">
      <c r="A314" s="1487"/>
      <c r="B314" s="1487"/>
      <c r="C314" s="1487"/>
      <c r="D314" s="1487"/>
      <c r="E314" s="1488"/>
      <c r="H314" s="366"/>
      <c r="M314" s="372"/>
    </row>
    <row r="315" spans="1:13" s="1489" customFormat="1" ht="12.75">
      <c r="A315" s="1487"/>
      <c r="B315" s="1487"/>
      <c r="C315" s="1487"/>
      <c r="D315" s="1487"/>
      <c r="E315" s="1488"/>
      <c r="H315" s="366"/>
      <c r="M315" s="372"/>
    </row>
    <row r="316" spans="1:13" s="1489" customFormat="1" ht="12.75">
      <c r="A316" s="1487"/>
      <c r="B316" s="1487"/>
      <c r="C316" s="1487"/>
      <c r="D316" s="1487"/>
      <c r="E316" s="1488"/>
      <c r="H316" s="366"/>
      <c r="M316" s="372"/>
    </row>
    <row r="317" spans="1:13" s="1489" customFormat="1" ht="12.75">
      <c r="A317" s="1487"/>
      <c r="B317" s="1487"/>
      <c r="C317" s="1487"/>
      <c r="D317" s="1487"/>
      <c r="E317" s="1488"/>
      <c r="H317" s="366"/>
      <c r="M317" s="372"/>
    </row>
    <row r="318" spans="1:13" s="1489" customFormat="1" ht="12.75">
      <c r="A318" s="1487"/>
      <c r="B318" s="1487"/>
      <c r="C318" s="1487"/>
      <c r="D318" s="1487"/>
      <c r="E318" s="1488"/>
      <c r="H318" s="366"/>
      <c r="M318" s="372"/>
    </row>
    <row r="319" spans="1:13" s="1489" customFormat="1" ht="12.75">
      <c r="A319" s="1487"/>
      <c r="B319" s="1487"/>
      <c r="C319" s="1487"/>
      <c r="D319" s="1487"/>
      <c r="E319" s="1488"/>
      <c r="H319" s="366"/>
      <c r="M319" s="372"/>
    </row>
    <row r="320" spans="1:13" s="1489" customFormat="1" ht="12.75">
      <c r="A320" s="1487"/>
      <c r="B320" s="1487"/>
      <c r="C320" s="1487"/>
      <c r="D320" s="1487"/>
      <c r="E320" s="1488"/>
      <c r="H320" s="366"/>
      <c r="M320" s="372"/>
    </row>
    <row r="321" spans="1:13" s="1489" customFormat="1" ht="12.75">
      <c r="A321" s="1487"/>
      <c r="B321" s="1487"/>
      <c r="C321" s="1487"/>
      <c r="D321" s="1487"/>
      <c r="E321" s="1488"/>
      <c r="H321" s="366"/>
      <c r="M321" s="372"/>
    </row>
    <row r="322" spans="1:13" s="1489" customFormat="1" ht="12.75">
      <c r="A322" s="1487"/>
      <c r="B322" s="1487"/>
      <c r="C322" s="1487"/>
      <c r="D322" s="1487"/>
      <c r="E322" s="1488"/>
      <c r="H322" s="366"/>
      <c r="M322" s="372"/>
    </row>
    <row r="323" spans="1:13" s="1489" customFormat="1" ht="12.75">
      <c r="A323" s="1487"/>
      <c r="B323" s="1487"/>
      <c r="C323" s="1487"/>
      <c r="D323" s="1487"/>
      <c r="E323" s="1488"/>
      <c r="H323" s="366"/>
      <c r="M323" s="372"/>
    </row>
    <row r="324" spans="1:13" s="1489" customFormat="1" ht="12.75">
      <c r="A324" s="1487"/>
      <c r="B324" s="1487"/>
      <c r="C324" s="1487"/>
      <c r="D324" s="1487"/>
      <c r="E324" s="1488"/>
      <c r="H324" s="366"/>
      <c r="M324" s="372"/>
    </row>
    <row r="325" spans="1:13" s="1489" customFormat="1" ht="12.75">
      <c r="A325" s="1487"/>
      <c r="B325" s="1487"/>
      <c r="C325" s="1487"/>
      <c r="D325" s="1487"/>
      <c r="E325" s="1488"/>
      <c r="H325" s="366"/>
      <c r="M325" s="372"/>
    </row>
    <row r="326" spans="1:13" s="1489" customFormat="1" ht="12.75">
      <c r="A326" s="1487"/>
      <c r="B326" s="1487"/>
      <c r="C326" s="1487"/>
      <c r="D326" s="1487"/>
      <c r="E326" s="1488"/>
      <c r="H326" s="366"/>
      <c r="M326" s="372"/>
    </row>
    <row r="327" spans="1:13" s="1489" customFormat="1" ht="12.75">
      <c r="A327" s="1487"/>
      <c r="B327" s="1487"/>
      <c r="C327" s="1487"/>
      <c r="D327" s="1487"/>
      <c r="E327" s="1488"/>
      <c r="H327" s="366"/>
      <c r="M327" s="372"/>
    </row>
    <row r="328" spans="1:13" s="1489" customFormat="1" ht="12.75">
      <c r="A328" s="1487"/>
      <c r="B328" s="1487"/>
      <c r="C328" s="1487"/>
      <c r="D328" s="1487"/>
      <c r="E328" s="1488"/>
      <c r="H328" s="366"/>
      <c r="M328" s="372"/>
    </row>
    <row r="329" spans="1:13" s="1489" customFormat="1" ht="12.75">
      <c r="A329" s="1487"/>
      <c r="B329" s="1487"/>
      <c r="C329" s="1487"/>
      <c r="D329" s="1487"/>
      <c r="E329" s="1488"/>
      <c r="H329" s="366"/>
      <c r="M329" s="372"/>
    </row>
    <row r="330" spans="1:13" s="1489" customFormat="1" ht="12.75">
      <c r="A330" s="1487"/>
      <c r="B330" s="1487"/>
      <c r="C330" s="1487"/>
      <c r="D330" s="1487"/>
      <c r="E330" s="1488"/>
      <c r="H330" s="366"/>
      <c r="M330" s="372"/>
    </row>
    <row r="331" spans="1:13" s="1489" customFormat="1" ht="12.75">
      <c r="A331" s="1487"/>
      <c r="B331" s="1487"/>
      <c r="C331" s="1487"/>
      <c r="D331" s="1487"/>
      <c r="E331" s="1488"/>
      <c r="H331" s="366"/>
      <c r="M331" s="372"/>
    </row>
    <row r="332" spans="1:13" s="1489" customFormat="1" ht="12.75">
      <c r="A332" s="1487"/>
      <c r="B332" s="1487"/>
      <c r="C332" s="1487"/>
      <c r="D332" s="1487"/>
      <c r="E332" s="1488"/>
      <c r="H332" s="366"/>
      <c r="M332" s="372"/>
    </row>
    <row r="333" spans="1:13" s="1489" customFormat="1" ht="12.75">
      <c r="A333" s="1487"/>
      <c r="B333" s="1487"/>
      <c r="C333" s="1487"/>
      <c r="D333" s="1487"/>
      <c r="E333" s="1488"/>
      <c r="H333" s="366"/>
      <c r="M333" s="372"/>
    </row>
    <row r="334" spans="1:13" s="1489" customFormat="1" ht="12.75">
      <c r="A334" s="1487"/>
      <c r="B334" s="1487"/>
      <c r="C334" s="1487"/>
      <c r="D334" s="1487"/>
      <c r="E334" s="1488"/>
      <c r="H334" s="366"/>
      <c r="M334" s="372"/>
    </row>
    <row r="335" spans="1:13" s="1489" customFormat="1" ht="12.75">
      <c r="A335" s="1487"/>
      <c r="B335" s="1487"/>
      <c r="C335" s="1487"/>
      <c r="D335" s="1487"/>
      <c r="E335" s="1488"/>
      <c r="H335" s="366"/>
      <c r="M335" s="372"/>
    </row>
    <row r="336" spans="1:13" s="1489" customFormat="1" ht="12.75">
      <c r="A336" s="1487"/>
      <c r="B336" s="1487"/>
      <c r="C336" s="1487"/>
      <c r="D336" s="1487"/>
      <c r="E336" s="1488"/>
      <c r="H336" s="366"/>
      <c r="M336" s="372"/>
    </row>
    <row r="337" spans="1:13" s="1489" customFormat="1" ht="12.75">
      <c r="A337" s="1487"/>
      <c r="B337" s="1487"/>
      <c r="C337" s="1487"/>
      <c r="D337" s="1487"/>
      <c r="E337" s="1488"/>
      <c r="H337" s="366"/>
      <c r="M337" s="372"/>
    </row>
    <row r="338" spans="1:13" s="1489" customFormat="1" ht="12.75">
      <c r="A338" s="1487"/>
      <c r="B338" s="1487"/>
      <c r="C338" s="1487"/>
      <c r="D338" s="1487"/>
      <c r="E338" s="1488"/>
      <c r="H338" s="366"/>
      <c r="M338" s="372"/>
    </row>
    <row r="339" spans="1:13" s="1489" customFormat="1" ht="12.75">
      <c r="A339" s="1487"/>
      <c r="B339" s="1487"/>
      <c r="C339" s="1487"/>
      <c r="D339" s="1487"/>
      <c r="E339" s="1488"/>
      <c r="H339" s="366"/>
      <c r="M339" s="372"/>
    </row>
    <row r="340" spans="1:13" s="1489" customFormat="1" ht="12.75">
      <c r="A340" s="1487"/>
      <c r="B340" s="1487"/>
      <c r="C340" s="1487"/>
      <c r="D340" s="1487"/>
      <c r="E340" s="1488"/>
      <c r="H340" s="366"/>
      <c r="M340" s="372"/>
    </row>
    <row r="341" spans="1:13" s="1489" customFormat="1" ht="12.75">
      <c r="A341" s="1487"/>
      <c r="B341" s="1487"/>
      <c r="C341" s="1487"/>
      <c r="D341" s="1487"/>
      <c r="E341" s="1488"/>
      <c r="H341" s="366"/>
      <c r="M341" s="372"/>
    </row>
    <row r="342" spans="1:13" s="1489" customFormat="1" ht="12.75">
      <c r="A342" s="1487"/>
      <c r="B342" s="1487"/>
      <c r="C342" s="1487"/>
      <c r="D342" s="1487"/>
      <c r="E342" s="1488"/>
      <c r="H342" s="366"/>
      <c r="M342" s="372"/>
    </row>
    <row r="343" spans="1:13" s="1489" customFormat="1" ht="12.75">
      <c r="A343" s="1487"/>
      <c r="B343" s="1487"/>
      <c r="C343" s="1487"/>
      <c r="D343" s="1487"/>
      <c r="E343" s="1488"/>
      <c r="H343" s="366"/>
      <c r="M343" s="372"/>
    </row>
    <row r="344" spans="1:13" s="1489" customFormat="1" ht="12.75">
      <c r="A344" s="1487"/>
      <c r="B344" s="1487"/>
      <c r="C344" s="1487"/>
      <c r="D344" s="1487"/>
      <c r="E344" s="1488"/>
      <c r="H344" s="366"/>
      <c r="M344" s="372"/>
    </row>
    <row r="345" spans="1:13" s="1489" customFormat="1" ht="12.75">
      <c r="A345" s="1487"/>
      <c r="B345" s="1487"/>
      <c r="C345" s="1487"/>
      <c r="D345" s="1487"/>
      <c r="E345" s="1488"/>
      <c r="H345" s="366"/>
      <c r="M345" s="372"/>
    </row>
    <row r="346" spans="1:13" s="1489" customFormat="1" ht="12.75">
      <c r="A346" s="1487"/>
      <c r="B346" s="1487"/>
      <c r="C346" s="1487"/>
      <c r="D346" s="1487"/>
      <c r="E346" s="1488"/>
      <c r="H346" s="366"/>
      <c r="M346" s="372"/>
    </row>
    <row r="347" spans="1:13" s="1489" customFormat="1" ht="12.75">
      <c r="A347" s="1487"/>
      <c r="B347" s="1487"/>
      <c r="C347" s="1487"/>
      <c r="D347" s="1487"/>
      <c r="E347" s="1488"/>
      <c r="H347" s="366"/>
      <c r="M347" s="372"/>
    </row>
    <row r="348" spans="1:13" s="1489" customFormat="1" ht="12.75">
      <c r="A348" s="1487"/>
      <c r="B348" s="1487"/>
      <c r="C348" s="1487"/>
      <c r="D348" s="1487"/>
      <c r="E348" s="1488"/>
      <c r="H348" s="366"/>
      <c r="M348" s="372"/>
    </row>
    <row r="349" spans="1:13" s="1489" customFormat="1" ht="12.75">
      <c r="A349" s="1487"/>
      <c r="B349" s="1487"/>
      <c r="C349" s="1487"/>
      <c r="D349" s="1487"/>
      <c r="E349" s="1488"/>
      <c r="H349" s="366"/>
      <c r="M349" s="372"/>
    </row>
    <row r="350" spans="1:13" s="1489" customFormat="1" ht="12.75">
      <c r="A350" s="1487"/>
      <c r="B350" s="1487"/>
      <c r="C350" s="1487"/>
      <c r="D350" s="1487"/>
      <c r="E350" s="1488"/>
      <c r="H350" s="366"/>
      <c r="M350" s="372"/>
    </row>
    <row r="351" spans="1:13" s="1489" customFormat="1" ht="12.75">
      <c r="A351" s="1487"/>
      <c r="B351" s="1487"/>
      <c r="C351" s="1487"/>
      <c r="D351" s="1487"/>
      <c r="E351" s="1488"/>
      <c r="H351" s="366"/>
      <c r="M351" s="372"/>
    </row>
    <row r="352" spans="1:13" s="1489" customFormat="1" ht="12.75">
      <c r="A352" s="1487"/>
      <c r="B352" s="1487"/>
      <c r="C352" s="1487"/>
      <c r="D352" s="1487"/>
      <c r="E352" s="1488"/>
      <c r="H352" s="366"/>
      <c r="M352" s="372"/>
    </row>
    <row r="353" spans="1:13" s="1489" customFormat="1" ht="12.75">
      <c r="A353" s="1487"/>
      <c r="B353" s="1487"/>
      <c r="C353" s="1487"/>
      <c r="D353" s="1487"/>
      <c r="E353" s="1488"/>
      <c r="H353" s="366"/>
      <c r="M353" s="372"/>
    </row>
    <row r="354" spans="1:13" s="1489" customFormat="1" ht="12.75">
      <c r="A354" s="1487"/>
      <c r="B354" s="1487"/>
      <c r="C354" s="1487"/>
      <c r="D354" s="1487"/>
      <c r="E354" s="1488"/>
      <c r="H354" s="366"/>
      <c r="M354" s="372"/>
    </row>
    <row r="355" spans="1:13" s="1489" customFormat="1" ht="12.75">
      <c r="A355" s="1487"/>
      <c r="B355" s="1487"/>
      <c r="C355" s="1487"/>
      <c r="D355" s="1487"/>
      <c r="E355" s="1488"/>
      <c r="H355" s="366"/>
      <c r="M355" s="372"/>
    </row>
    <row r="356" spans="1:13" s="1489" customFormat="1" ht="12.75">
      <c r="A356" s="1487"/>
      <c r="B356" s="1487"/>
      <c r="C356" s="1487"/>
      <c r="D356" s="1487"/>
      <c r="E356" s="1488"/>
      <c r="H356" s="366"/>
      <c r="M356" s="372"/>
    </row>
    <row r="357" spans="1:13" s="1489" customFormat="1" ht="12.75">
      <c r="A357" s="1487"/>
      <c r="B357" s="1487"/>
      <c r="C357" s="1487"/>
      <c r="D357" s="1487"/>
      <c r="E357" s="1488"/>
      <c r="H357" s="366"/>
      <c r="M357" s="372"/>
    </row>
    <row r="358" spans="1:13" s="1489" customFormat="1" ht="12.75">
      <c r="A358" s="1487"/>
      <c r="B358" s="1487"/>
      <c r="C358" s="1487"/>
      <c r="D358" s="1487"/>
      <c r="E358" s="1488"/>
      <c r="H358" s="366"/>
      <c r="M358" s="372"/>
    </row>
    <row r="359" spans="1:13" s="1489" customFormat="1" ht="12.75">
      <c r="A359" s="1487"/>
      <c r="B359" s="1487"/>
      <c r="C359" s="1487"/>
      <c r="D359" s="1487"/>
      <c r="E359" s="1488"/>
      <c r="H359" s="366"/>
      <c r="M359" s="372"/>
    </row>
    <row r="360" spans="1:13" s="1489" customFormat="1" ht="12.75">
      <c r="A360" s="1487"/>
      <c r="B360" s="1487"/>
      <c r="C360" s="1487"/>
      <c r="D360" s="1487"/>
      <c r="E360" s="1488"/>
      <c r="H360" s="366"/>
      <c r="M360" s="372"/>
    </row>
    <row r="361" spans="1:13" s="1489" customFormat="1" ht="12.75">
      <c r="A361" s="1487"/>
      <c r="B361" s="1487"/>
      <c r="C361" s="1487"/>
      <c r="D361" s="1487"/>
      <c r="E361" s="1488"/>
      <c r="H361" s="366"/>
      <c r="M361" s="372"/>
    </row>
    <row r="362" spans="1:13" s="1489" customFormat="1" ht="12.75">
      <c r="A362" s="1487"/>
      <c r="B362" s="1487"/>
      <c r="C362" s="1487"/>
      <c r="D362" s="1487"/>
      <c r="E362" s="1488"/>
      <c r="H362" s="366"/>
      <c r="M362" s="372"/>
    </row>
    <row r="363" spans="1:13" s="1489" customFormat="1" ht="12.75">
      <c r="A363" s="1487"/>
      <c r="B363" s="1487"/>
      <c r="C363" s="1487"/>
      <c r="D363" s="1487"/>
      <c r="E363" s="1488"/>
      <c r="H363" s="366"/>
      <c r="M363" s="372"/>
    </row>
    <row r="364" spans="1:13" s="1489" customFormat="1" ht="12.75">
      <c r="A364" s="1487"/>
      <c r="B364" s="1487"/>
      <c r="C364" s="1487"/>
      <c r="D364" s="1487"/>
      <c r="E364" s="1488"/>
      <c r="H364" s="366"/>
      <c r="M364" s="372"/>
    </row>
    <row r="365" spans="1:13" s="1489" customFormat="1" ht="12.75">
      <c r="A365" s="1487"/>
      <c r="B365" s="1487"/>
      <c r="C365" s="1487"/>
      <c r="D365" s="1487"/>
      <c r="E365" s="1488"/>
      <c r="H365" s="366"/>
      <c r="M365" s="372"/>
    </row>
    <row r="366" spans="1:13" s="1489" customFormat="1" ht="13.15" customHeight="1">
      <c r="A366" s="1487"/>
      <c r="B366" s="1487"/>
      <c r="C366" s="1487"/>
      <c r="D366" s="1487"/>
      <c r="E366" s="1488"/>
      <c r="H366" s="366"/>
      <c r="M366" s="372"/>
    </row>
    <row r="367" spans="1:13" s="1489" customFormat="1" ht="13.15" customHeight="1">
      <c r="A367" s="1487"/>
      <c r="B367" s="1487"/>
      <c r="C367" s="1487"/>
      <c r="D367" s="1487"/>
      <c r="E367" s="1488"/>
      <c r="H367" s="366"/>
      <c r="M367" s="372"/>
    </row>
    <row r="368" spans="1:13" s="1489" customFormat="1" ht="13.15" customHeight="1">
      <c r="A368" s="1487"/>
      <c r="B368" s="1487"/>
      <c r="C368" s="1487"/>
      <c r="D368" s="1487"/>
      <c r="E368" s="1488"/>
      <c r="H368" s="366"/>
      <c r="M368" s="372"/>
    </row>
    <row r="369" spans="1:13" s="1489" customFormat="1" ht="13.15" customHeight="1">
      <c r="A369" s="1487"/>
      <c r="B369" s="1487"/>
      <c r="C369" s="1487"/>
      <c r="D369" s="1487"/>
      <c r="E369" s="1488"/>
      <c r="H369" s="366"/>
      <c r="M369" s="372"/>
    </row>
    <row r="370" spans="1:13" s="1489" customFormat="1" ht="13.15" customHeight="1">
      <c r="A370" s="1487"/>
      <c r="B370" s="1487"/>
      <c r="C370" s="1487"/>
      <c r="D370" s="1487"/>
      <c r="E370" s="1488"/>
      <c r="H370" s="366"/>
      <c r="M370" s="372"/>
    </row>
    <row r="371" spans="1:13" s="1489" customFormat="1" ht="13.15" customHeight="1">
      <c r="A371" s="1487"/>
      <c r="B371" s="1487"/>
      <c r="C371" s="1487"/>
      <c r="D371" s="1487"/>
      <c r="E371" s="1488"/>
      <c r="H371" s="366"/>
      <c r="M371" s="372"/>
    </row>
    <row r="372" spans="1:13" s="1489" customFormat="1" ht="13.15" customHeight="1">
      <c r="A372" s="1487"/>
      <c r="B372" s="1487"/>
      <c r="C372" s="1487"/>
      <c r="D372" s="1487"/>
      <c r="E372" s="1488"/>
      <c r="H372" s="366"/>
      <c r="M372" s="372"/>
    </row>
    <row r="373" spans="1:13" s="1489" customFormat="1" ht="13.15" customHeight="1">
      <c r="A373" s="1487"/>
      <c r="B373" s="1487"/>
      <c r="C373" s="1487"/>
      <c r="D373" s="1487"/>
      <c r="E373" s="1488"/>
      <c r="H373" s="366"/>
      <c r="M373" s="372"/>
    </row>
    <row r="374" spans="1:13" s="1489" customFormat="1" ht="13.15" customHeight="1">
      <c r="A374" s="1487"/>
      <c r="B374" s="1487"/>
      <c r="C374" s="1487"/>
      <c r="D374" s="1487"/>
      <c r="E374" s="1488"/>
      <c r="H374" s="366"/>
      <c r="M374" s="372"/>
    </row>
    <row r="375" spans="1:13" s="1489" customFormat="1" ht="13.15" customHeight="1">
      <c r="A375" s="1487"/>
      <c r="B375" s="1487"/>
      <c r="C375" s="1487"/>
      <c r="D375" s="1487"/>
      <c r="E375" s="1488"/>
      <c r="H375" s="366"/>
      <c r="M375" s="372"/>
    </row>
    <row r="376" spans="1:13" s="1489" customFormat="1" ht="13.15" customHeight="1">
      <c r="A376" s="1487"/>
      <c r="B376" s="1487"/>
      <c r="C376" s="1487"/>
      <c r="D376" s="1487"/>
      <c r="E376" s="1488"/>
      <c r="H376" s="366"/>
      <c r="M376" s="372"/>
    </row>
    <row r="377" spans="1:13" s="1489" customFormat="1" ht="13.15" customHeight="1">
      <c r="A377" s="1487"/>
      <c r="B377" s="1487"/>
      <c r="C377" s="1487"/>
      <c r="D377" s="1487"/>
      <c r="E377" s="1488"/>
      <c r="H377" s="366"/>
      <c r="M377" s="372"/>
    </row>
    <row r="378" spans="1:13" s="1489" customFormat="1" ht="13.15" customHeight="1">
      <c r="A378" s="1487"/>
      <c r="B378" s="1487"/>
      <c r="C378" s="1487"/>
      <c r="D378" s="1487"/>
      <c r="E378" s="1488"/>
      <c r="H378" s="366"/>
      <c r="M378" s="372"/>
    </row>
    <row r="379" spans="1:13" s="1489" customFormat="1" ht="13.15" customHeight="1">
      <c r="A379" s="1487"/>
      <c r="B379" s="1487"/>
      <c r="C379" s="1487"/>
      <c r="D379" s="1487"/>
      <c r="E379" s="1488"/>
      <c r="H379" s="366"/>
      <c r="M379" s="372"/>
    </row>
    <row r="380" spans="1:13" s="1489" customFormat="1" ht="13.15" customHeight="1">
      <c r="A380" s="1487"/>
      <c r="B380" s="1487"/>
      <c r="C380" s="1487"/>
      <c r="D380" s="1487"/>
      <c r="E380" s="1488"/>
      <c r="H380" s="366"/>
      <c r="M380" s="372"/>
    </row>
    <row r="381" spans="1:13" s="1489" customFormat="1" ht="13.15" customHeight="1">
      <c r="A381" s="1487"/>
      <c r="B381" s="1487"/>
      <c r="C381" s="1487"/>
      <c r="D381" s="1487"/>
      <c r="E381" s="1488"/>
      <c r="H381" s="366"/>
      <c r="M381" s="372"/>
    </row>
    <row r="382" spans="1:13" s="1489" customFormat="1" ht="13.15" customHeight="1">
      <c r="A382" s="1487"/>
      <c r="B382" s="1487"/>
      <c r="C382" s="1487"/>
      <c r="D382" s="1487"/>
      <c r="E382" s="1488"/>
      <c r="H382" s="366"/>
      <c r="M382" s="372"/>
    </row>
    <row r="383" spans="1:13" s="1489" customFormat="1" ht="13.15" customHeight="1">
      <c r="A383" s="1487"/>
      <c r="B383" s="1487"/>
      <c r="C383" s="1487"/>
      <c r="D383" s="1487"/>
      <c r="E383" s="1488"/>
      <c r="H383" s="366"/>
      <c r="M383" s="372"/>
    </row>
    <row r="384" spans="1:13" s="1489" customFormat="1" ht="13.15" customHeight="1">
      <c r="A384" s="1487"/>
      <c r="B384" s="1487"/>
      <c r="C384" s="1487"/>
      <c r="D384" s="1487"/>
      <c r="E384" s="1488"/>
      <c r="H384" s="366"/>
      <c r="M384" s="372"/>
    </row>
    <row r="385" spans="1:13" s="1489" customFormat="1" ht="13.15" customHeight="1">
      <c r="A385" s="1487"/>
      <c r="B385" s="1487"/>
      <c r="C385" s="1487"/>
      <c r="D385" s="1487"/>
      <c r="E385" s="1488"/>
      <c r="H385" s="366"/>
      <c r="M385" s="372"/>
    </row>
    <row r="386" spans="1:13" s="1489" customFormat="1" ht="13.15" customHeight="1">
      <c r="A386" s="1487"/>
      <c r="B386" s="1487"/>
      <c r="C386" s="1487"/>
      <c r="D386" s="1487"/>
      <c r="E386" s="1488"/>
      <c r="H386" s="366"/>
      <c r="M386" s="372"/>
    </row>
    <row r="387" spans="1:13" s="1489" customFormat="1" ht="13.15" customHeight="1">
      <c r="A387" s="1487"/>
      <c r="B387" s="1487"/>
      <c r="C387" s="1487"/>
      <c r="D387" s="1487"/>
      <c r="E387" s="1488"/>
      <c r="H387" s="366"/>
      <c r="M387" s="372"/>
    </row>
    <row r="388" spans="1:13" s="1489" customFormat="1" ht="13.15" customHeight="1">
      <c r="A388" s="1487"/>
      <c r="B388" s="1487"/>
      <c r="C388" s="1487"/>
      <c r="D388" s="1487"/>
      <c r="E388" s="1488"/>
      <c r="H388" s="366"/>
      <c r="M388" s="372"/>
    </row>
    <row r="389" spans="1:13" s="1489" customFormat="1" ht="13.15" customHeight="1">
      <c r="A389" s="1487"/>
      <c r="B389" s="1487"/>
      <c r="C389" s="1487"/>
      <c r="D389" s="1487"/>
      <c r="E389" s="1488"/>
      <c r="H389" s="366"/>
      <c r="M389" s="372"/>
    </row>
    <row r="390" spans="1:13" s="1489" customFormat="1" ht="13.15" customHeight="1">
      <c r="A390" s="1487"/>
      <c r="B390" s="1487"/>
      <c r="C390" s="1487"/>
      <c r="D390" s="1487"/>
      <c r="E390" s="1488"/>
      <c r="H390" s="366"/>
      <c r="M390" s="372"/>
    </row>
    <row r="391" spans="1:13" s="1489" customFormat="1" ht="13.15" customHeight="1">
      <c r="A391" s="1487"/>
      <c r="B391" s="1487"/>
      <c r="C391" s="1487"/>
      <c r="D391" s="1487"/>
      <c r="E391" s="1488"/>
      <c r="H391" s="366"/>
      <c r="M391" s="372"/>
    </row>
    <row r="392" spans="1:13" s="1489" customFormat="1" ht="13.15" customHeight="1">
      <c r="A392" s="1487"/>
      <c r="B392" s="1487"/>
      <c r="C392" s="1487"/>
      <c r="D392" s="1487"/>
      <c r="E392" s="1488"/>
      <c r="H392" s="366"/>
      <c r="M392" s="372"/>
    </row>
    <row r="393" spans="1:13" s="1489" customFormat="1" ht="13.15" customHeight="1">
      <c r="A393" s="1487"/>
      <c r="B393" s="1487"/>
      <c r="C393" s="1487"/>
      <c r="D393" s="1487"/>
      <c r="E393" s="1488"/>
      <c r="H393" s="366"/>
      <c r="M393" s="372"/>
    </row>
    <row r="394" spans="1:13" s="1489" customFormat="1" ht="13.15" customHeight="1">
      <c r="A394" s="1487"/>
      <c r="B394" s="1487"/>
      <c r="C394" s="1487"/>
      <c r="D394" s="1487"/>
      <c r="E394" s="1488"/>
      <c r="H394" s="366"/>
      <c r="M394" s="372"/>
    </row>
    <row r="395" spans="1:13" s="1489" customFormat="1" ht="13.15" customHeight="1">
      <c r="A395" s="1487"/>
      <c r="B395" s="1487"/>
      <c r="C395" s="1487"/>
      <c r="D395" s="1487"/>
      <c r="E395" s="1488"/>
      <c r="H395" s="366"/>
      <c r="M395" s="372"/>
    </row>
    <row r="396" spans="1:13" s="1489" customFormat="1" ht="13.15" customHeight="1">
      <c r="A396" s="1487"/>
      <c r="B396" s="1487"/>
      <c r="C396" s="1487"/>
      <c r="D396" s="1487"/>
      <c r="E396" s="1488"/>
      <c r="H396" s="366"/>
      <c r="M396" s="372"/>
    </row>
    <row r="397" spans="1:13" s="1489" customFormat="1" ht="13.15" customHeight="1">
      <c r="A397" s="1487"/>
      <c r="B397" s="1487"/>
      <c r="C397" s="1487"/>
      <c r="D397" s="1487"/>
      <c r="E397" s="1488"/>
      <c r="H397" s="366"/>
      <c r="M397" s="372"/>
    </row>
    <row r="398" spans="1:13" s="1489" customFormat="1" ht="13.15" customHeight="1">
      <c r="A398" s="1487"/>
      <c r="B398" s="1487"/>
      <c r="C398" s="1487"/>
      <c r="D398" s="1487"/>
      <c r="E398" s="1488"/>
      <c r="H398" s="366"/>
      <c r="M398" s="372"/>
    </row>
    <row r="399" spans="1:13" s="1489" customFormat="1" ht="13.15" customHeight="1">
      <c r="A399" s="1487"/>
      <c r="B399" s="1487"/>
      <c r="C399" s="1487"/>
      <c r="D399" s="1487"/>
      <c r="E399" s="1488"/>
      <c r="H399" s="366"/>
      <c r="M399" s="372"/>
    </row>
    <row r="400" spans="1:13" s="1489" customFormat="1" ht="13.15" customHeight="1">
      <c r="A400" s="1487"/>
      <c r="B400" s="1487"/>
      <c r="C400" s="1487"/>
      <c r="D400" s="1487"/>
      <c r="E400" s="1488"/>
      <c r="H400" s="366"/>
      <c r="M400" s="372"/>
    </row>
    <row r="401" spans="1:13" s="1489" customFormat="1" ht="13.15" customHeight="1">
      <c r="A401" s="1487"/>
      <c r="B401" s="1487"/>
      <c r="C401" s="1487"/>
      <c r="D401" s="1487"/>
      <c r="E401" s="1488"/>
      <c r="H401" s="366"/>
      <c r="M401" s="372"/>
    </row>
    <row r="402" spans="1:13" s="1489" customFormat="1" ht="13.15" customHeight="1">
      <c r="A402" s="1487"/>
      <c r="B402" s="1487"/>
      <c r="C402" s="1487"/>
      <c r="D402" s="1487"/>
      <c r="E402" s="1488"/>
      <c r="H402" s="366"/>
      <c r="M402" s="372"/>
    </row>
    <row r="403" spans="1:13" s="1489" customFormat="1" ht="13.15" customHeight="1">
      <c r="A403" s="1487"/>
      <c r="B403" s="1487"/>
      <c r="C403" s="1487"/>
      <c r="D403" s="1487"/>
      <c r="E403" s="1488"/>
      <c r="H403" s="366"/>
      <c r="M403" s="372"/>
    </row>
    <row r="404" spans="1:13" s="1489" customFormat="1" ht="13.15" customHeight="1">
      <c r="A404" s="1487"/>
      <c r="B404" s="1487"/>
      <c r="C404" s="1487"/>
      <c r="D404" s="1487"/>
      <c r="E404" s="1488"/>
      <c r="H404" s="366"/>
      <c r="M404" s="372"/>
    </row>
    <row r="405" spans="1:13" s="1489" customFormat="1" ht="13.15" customHeight="1">
      <c r="A405" s="1487"/>
      <c r="B405" s="1487"/>
      <c r="C405" s="1487"/>
      <c r="D405" s="1487"/>
      <c r="E405" s="1488"/>
      <c r="H405" s="366"/>
      <c r="M405" s="372"/>
    </row>
    <row r="406" spans="1:13" s="1489" customFormat="1" ht="13.15" customHeight="1">
      <c r="A406" s="1487"/>
      <c r="B406" s="1487"/>
      <c r="C406" s="1487"/>
      <c r="D406" s="1487"/>
      <c r="E406" s="1488"/>
      <c r="H406" s="366"/>
      <c r="M406" s="372"/>
    </row>
    <row r="407" spans="1:13" s="1489" customFormat="1" ht="13.15" customHeight="1">
      <c r="A407" s="1487"/>
      <c r="B407" s="1487"/>
      <c r="C407" s="1487"/>
      <c r="D407" s="1487"/>
      <c r="E407" s="1488"/>
      <c r="H407" s="366"/>
      <c r="M407" s="372"/>
    </row>
    <row r="408" spans="1:13" s="1489" customFormat="1" ht="13.15" customHeight="1">
      <c r="A408" s="1487"/>
      <c r="B408" s="1487"/>
      <c r="C408" s="1487"/>
      <c r="D408" s="1487"/>
      <c r="E408" s="1488"/>
      <c r="H408" s="366"/>
      <c r="M408" s="372"/>
    </row>
    <row r="409" spans="1:13" s="1489" customFormat="1" ht="13.15" customHeight="1">
      <c r="A409" s="1487"/>
      <c r="B409" s="1487"/>
      <c r="C409" s="1487"/>
      <c r="D409" s="1487"/>
      <c r="E409" s="1488"/>
      <c r="H409" s="366"/>
      <c r="M409" s="372"/>
    </row>
    <row r="410" spans="1:13" s="1489" customFormat="1" ht="13.15" customHeight="1">
      <c r="A410" s="1487"/>
      <c r="B410" s="1487"/>
      <c r="C410" s="1487"/>
      <c r="D410" s="1487"/>
      <c r="E410" s="1488"/>
      <c r="H410" s="366"/>
      <c r="M410" s="372"/>
    </row>
    <row r="411" spans="1:13" s="1489" customFormat="1" ht="13.15" customHeight="1">
      <c r="A411" s="1487"/>
      <c r="B411" s="1487"/>
      <c r="C411" s="1487"/>
      <c r="D411" s="1487"/>
      <c r="E411" s="1488"/>
      <c r="H411" s="366"/>
      <c r="M411" s="372"/>
    </row>
    <row r="412" spans="1:13" s="1489" customFormat="1" ht="13.15" customHeight="1">
      <c r="A412" s="1487"/>
      <c r="B412" s="1487"/>
      <c r="C412" s="1487"/>
      <c r="D412" s="1487"/>
      <c r="E412" s="1488"/>
      <c r="H412" s="366"/>
      <c r="M412" s="372"/>
    </row>
    <row r="413" spans="1:13" s="1489" customFormat="1" ht="13.15" customHeight="1">
      <c r="A413" s="1487"/>
      <c r="B413" s="1487"/>
      <c r="C413" s="1487"/>
      <c r="D413" s="1487"/>
      <c r="E413" s="1488"/>
      <c r="H413" s="366"/>
      <c r="M413" s="372"/>
    </row>
    <row r="414" spans="1:13" s="1489" customFormat="1" ht="13.15" customHeight="1">
      <c r="A414" s="1487"/>
      <c r="B414" s="1487"/>
      <c r="C414" s="1487"/>
      <c r="D414" s="1487"/>
      <c r="E414" s="1488"/>
      <c r="H414" s="366"/>
      <c r="M414" s="372"/>
    </row>
    <row r="415" spans="1:13" s="1489" customFormat="1" ht="13.15" customHeight="1">
      <c r="A415" s="1487"/>
      <c r="B415" s="1487"/>
      <c r="C415" s="1487"/>
      <c r="D415" s="1487"/>
      <c r="E415" s="1488"/>
      <c r="H415" s="366"/>
      <c r="M415" s="372"/>
    </row>
    <row r="416" spans="1:13" s="1489" customFormat="1" ht="13.15" customHeight="1">
      <c r="A416" s="1487"/>
      <c r="B416" s="1487"/>
      <c r="C416" s="1487"/>
      <c r="D416" s="1487"/>
      <c r="E416" s="1488"/>
      <c r="H416" s="366"/>
      <c r="M416" s="372"/>
    </row>
    <row r="417" spans="1:13" s="1489" customFormat="1" ht="13.15" customHeight="1">
      <c r="A417" s="1487"/>
      <c r="B417" s="1487"/>
      <c r="C417" s="1487"/>
      <c r="D417" s="1487"/>
      <c r="E417" s="1488"/>
      <c r="H417" s="366"/>
      <c r="M417" s="372"/>
    </row>
    <row r="418" spans="1:13" s="1489" customFormat="1" ht="13.15" customHeight="1">
      <c r="A418" s="1487"/>
      <c r="B418" s="1487"/>
      <c r="C418" s="1487"/>
      <c r="D418" s="1487"/>
      <c r="E418" s="1488"/>
      <c r="H418" s="366"/>
      <c r="M418" s="372"/>
    </row>
    <row r="419" spans="1:13" s="1489" customFormat="1" ht="13.15" customHeight="1">
      <c r="A419" s="1487"/>
      <c r="B419" s="1487"/>
      <c r="C419" s="1487"/>
      <c r="D419" s="1487"/>
      <c r="E419" s="1488"/>
      <c r="H419" s="366"/>
      <c r="M419" s="372"/>
    </row>
    <row r="420" spans="1:13" s="1489" customFormat="1" ht="13.15" customHeight="1">
      <c r="A420" s="1487"/>
      <c r="B420" s="1487"/>
      <c r="C420" s="1487"/>
      <c r="D420" s="1487"/>
      <c r="E420" s="1488"/>
      <c r="H420" s="366"/>
      <c r="M420" s="372"/>
    </row>
    <row r="421" spans="1:13" s="1489" customFormat="1" ht="13.15" customHeight="1">
      <c r="A421" s="1487"/>
      <c r="B421" s="1487"/>
      <c r="C421" s="1487"/>
      <c r="D421" s="1487"/>
      <c r="E421" s="1488"/>
      <c r="H421" s="366"/>
      <c r="M421" s="372"/>
    </row>
    <row r="422" spans="1:13" s="1489" customFormat="1" ht="13.15" customHeight="1">
      <c r="A422" s="1487"/>
      <c r="B422" s="1487"/>
      <c r="C422" s="1487"/>
      <c r="D422" s="1487"/>
      <c r="E422" s="1488"/>
      <c r="H422" s="366"/>
      <c r="M422" s="372"/>
    </row>
    <row r="423" spans="1:13" s="1489" customFormat="1" ht="13.15" customHeight="1">
      <c r="A423" s="1487"/>
      <c r="B423" s="1487"/>
      <c r="C423" s="1487"/>
      <c r="D423" s="1487"/>
      <c r="E423" s="1488"/>
      <c r="H423" s="366"/>
      <c r="M423" s="372"/>
    </row>
    <row r="424" spans="1:13" s="1489" customFormat="1" ht="13.15" customHeight="1">
      <c r="A424" s="1487"/>
      <c r="B424" s="1487"/>
      <c r="C424" s="1487"/>
      <c r="D424" s="1487"/>
      <c r="E424" s="1488"/>
      <c r="H424" s="366"/>
      <c r="M424" s="372"/>
    </row>
    <row r="425" spans="1:13" s="1489" customFormat="1" ht="13.15" customHeight="1">
      <c r="A425" s="1487"/>
      <c r="B425" s="1487"/>
      <c r="C425" s="1487"/>
      <c r="D425" s="1487"/>
      <c r="E425" s="1488"/>
      <c r="H425" s="366"/>
      <c r="M425" s="372"/>
    </row>
    <row r="426" spans="1:13" s="1489" customFormat="1" ht="13.15" customHeight="1">
      <c r="A426" s="1487"/>
      <c r="B426" s="1487"/>
      <c r="C426" s="1487"/>
      <c r="D426" s="1487"/>
      <c r="E426" s="1488"/>
      <c r="H426" s="366"/>
      <c r="M426" s="372"/>
    </row>
    <row r="427" spans="1:13" s="1489" customFormat="1" ht="13.15" customHeight="1">
      <c r="A427" s="1487"/>
      <c r="B427" s="1487"/>
      <c r="C427" s="1487"/>
      <c r="D427" s="1487"/>
      <c r="E427" s="1488"/>
      <c r="H427" s="366"/>
      <c r="M427" s="372"/>
    </row>
    <row r="428" spans="1:13" s="1489" customFormat="1" ht="13.15" customHeight="1">
      <c r="A428" s="1487"/>
      <c r="B428" s="1487"/>
      <c r="C428" s="1487"/>
      <c r="D428" s="1487"/>
      <c r="E428" s="1488"/>
      <c r="H428" s="366"/>
      <c r="M428" s="372"/>
    </row>
    <row r="429" spans="1:13" s="1489" customFormat="1" ht="13.15" customHeight="1">
      <c r="A429" s="1487"/>
      <c r="B429" s="1487"/>
      <c r="C429" s="1487"/>
      <c r="D429" s="1487"/>
      <c r="E429" s="1488"/>
      <c r="H429" s="366"/>
      <c r="M429" s="372"/>
    </row>
    <row r="430" spans="1:13" s="1489" customFormat="1" ht="13.15" customHeight="1">
      <c r="A430" s="1487"/>
      <c r="B430" s="1487"/>
      <c r="C430" s="1487"/>
      <c r="D430" s="1487"/>
      <c r="E430" s="1488"/>
      <c r="H430" s="366"/>
      <c r="M430" s="372"/>
    </row>
    <row r="431" spans="1:13" s="1489" customFormat="1" ht="13.15" customHeight="1">
      <c r="A431" s="1487"/>
      <c r="B431" s="1487"/>
      <c r="C431" s="1487"/>
      <c r="D431" s="1487"/>
      <c r="E431" s="1488"/>
      <c r="H431" s="366"/>
      <c r="M431" s="372"/>
    </row>
    <row r="432" spans="1:13" s="1489" customFormat="1" ht="13.15" customHeight="1">
      <c r="A432" s="1487"/>
      <c r="B432" s="1487"/>
      <c r="C432" s="1487"/>
      <c r="D432" s="1487"/>
      <c r="E432" s="1488"/>
      <c r="H432" s="366"/>
      <c r="M432" s="372"/>
    </row>
    <row r="433" spans="1:13" s="1489" customFormat="1" ht="13.15" customHeight="1">
      <c r="A433" s="1487"/>
      <c r="B433" s="1487"/>
      <c r="C433" s="1487"/>
      <c r="D433" s="1487"/>
      <c r="E433" s="1488"/>
      <c r="H433" s="366"/>
      <c r="M433" s="372"/>
    </row>
    <row r="434" spans="1:13" s="1489" customFormat="1" ht="13.15" customHeight="1">
      <c r="A434" s="1487"/>
      <c r="B434" s="1487"/>
      <c r="C434" s="1487"/>
      <c r="D434" s="1487"/>
      <c r="E434" s="1488"/>
      <c r="H434" s="366"/>
      <c r="M434" s="372"/>
    </row>
    <row r="435" spans="1:13" s="1489" customFormat="1" ht="13.15" customHeight="1">
      <c r="A435" s="1487"/>
      <c r="B435" s="1487"/>
      <c r="C435" s="1487"/>
      <c r="D435" s="1487"/>
      <c r="E435" s="1488"/>
      <c r="H435" s="366"/>
      <c r="M435" s="372"/>
    </row>
    <row r="436" spans="1:13" s="1489" customFormat="1" ht="13.15" customHeight="1">
      <c r="A436" s="1487"/>
      <c r="B436" s="1487"/>
      <c r="C436" s="1487"/>
      <c r="D436" s="1487"/>
      <c r="E436" s="1488"/>
      <c r="H436" s="366"/>
      <c r="M436" s="372"/>
    </row>
    <row r="437" spans="1:13" s="1489" customFormat="1" ht="13.15" customHeight="1">
      <c r="A437" s="1487"/>
      <c r="B437" s="1487"/>
      <c r="C437" s="1487"/>
      <c r="D437" s="1487"/>
      <c r="E437" s="1488"/>
      <c r="H437" s="366"/>
      <c r="M437" s="372"/>
    </row>
    <row r="438" spans="1:13" s="1489" customFormat="1" ht="13.15" customHeight="1">
      <c r="A438" s="1487"/>
      <c r="B438" s="1487"/>
      <c r="C438" s="1487"/>
      <c r="D438" s="1487"/>
      <c r="E438" s="1488"/>
      <c r="H438" s="366"/>
      <c r="M438" s="372"/>
    </row>
    <row r="439" spans="1:13" s="1489" customFormat="1" ht="13.15" customHeight="1">
      <c r="A439" s="1487"/>
      <c r="B439" s="1487"/>
      <c r="C439" s="1487"/>
      <c r="D439" s="1487"/>
      <c r="E439" s="1488"/>
      <c r="H439" s="366"/>
      <c r="M439" s="372"/>
    </row>
    <row r="440" spans="1:13" s="1489" customFormat="1" ht="13.15" customHeight="1">
      <c r="A440" s="1487"/>
      <c r="B440" s="1487"/>
      <c r="C440" s="1487"/>
      <c r="D440" s="1487"/>
      <c r="E440" s="1488"/>
      <c r="H440" s="366"/>
      <c r="M440" s="372"/>
    </row>
    <row r="441" spans="1:13" s="1489" customFormat="1" ht="13.15" customHeight="1">
      <c r="A441" s="1487"/>
      <c r="B441" s="1487"/>
      <c r="C441" s="1487"/>
      <c r="D441" s="1487"/>
      <c r="E441" s="1488"/>
      <c r="H441" s="366"/>
      <c r="M441" s="372"/>
    </row>
    <row r="442" spans="1:13" s="1489" customFormat="1" ht="13.15" customHeight="1">
      <c r="A442" s="1487"/>
      <c r="B442" s="1487"/>
      <c r="C442" s="1487"/>
      <c r="D442" s="1487"/>
      <c r="E442" s="1488"/>
      <c r="H442" s="366"/>
      <c r="M442" s="372"/>
    </row>
    <row r="443" spans="1:13" s="1489" customFormat="1" ht="13.15" customHeight="1">
      <c r="A443" s="1487"/>
      <c r="B443" s="1487"/>
      <c r="C443" s="1487"/>
      <c r="D443" s="1487"/>
      <c r="E443" s="1488"/>
      <c r="H443" s="366"/>
      <c r="M443" s="372"/>
    </row>
    <row r="444" spans="1:13" s="1489" customFormat="1" ht="13.15" customHeight="1">
      <c r="A444" s="1487"/>
      <c r="B444" s="1487"/>
      <c r="C444" s="1487"/>
      <c r="D444" s="1487"/>
      <c r="E444" s="1488"/>
      <c r="H444" s="366"/>
      <c r="M444" s="372"/>
    </row>
    <row r="445" spans="1:13" s="1489" customFormat="1" ht="13.15" customHeight="1">
      <c r="A445" s="1487"/>
      <c r="B445" s="1487"/>
      <c r="C445" s="1487"/>
      <c r="D445" s="1487"/>
      <c r="E445" s="1488"/>
      <c r="H445" s="366"/>
      <c r="M445" s="372"/>
    </row>
    <row r="446" spans="1:13" s="1489" customFormat="1" ht="13.15" customHeight="1">
      <c r="A446" s="1487"/>
      <c r="B446" s="1487"/>
      <c r="C446" s="1487"/>
      <c r="D446" s="1487"/>
      <c r="E446" s="1488"/>
      <c r="H446" s="366"/>
      <c r="M446" s="372"/>
    </row>
    <row r="447" spans="1:13" s="1489" customFormat="1" ht="13.15" customHeight="1">
      <c r="A447" s="1487"/>
      <c r="B447" s="1487"/>
      <c r="C447" s="1487"/>
      <c r="D447" s="1487"/>
      <c r="E447" s="1488"/>
      <c r="H447" s="366"/>
      <c r="M447" s="372"/>
    </row>
    <row r="448" spans="1:13" s="1489" customFormat="1" ht="13.15" customHeight="1">
      <c r="A448" s="1487"/>
      <c r="B448" s="1487"/>
      <c r="C448" s="1487"/>
      <c r="D448" s="1487"/>
      <c r="E448" s="1488"/>
      <c r="H448" s="366"/>
      <c r="M448" s="372"/>
    </row>
    <row r="449" spans="1:13" s="1489" customFormat="1" ht="13.15" customHeight="1">
      <c r="A449" s="1487"/>
      <c r="B449" s="1487"/>
      <c r="C449" s="1487"/>
      <c r="D449" s="1487"/>
      <c r="E449" s="1488"/>
      <c r="H449" s="366"/>
      <c r="M449" s="372"/>
    </row>
    <row r="450" spans="1:13" s="1489" customFormat="1" ht="13.15" customHeight="1">
      <c r="A450" s="1487"/>
      <c r="B450" s="1487"/>
      <c r="C450" s="1487"/>
      <c r="D450" s="1487"/>
      <c r="E450" s="1488"/>
      <c r="H450" s="366"/>
      <c r="M450" s="372"/>
    </row>
    <row r="451" spans="1:13" s="1489" customFormat="1" ht="13.15" customHeight="1">
      <c r="A451" s="1487"/>
      <c r="B451" s="1487"/>
      <c r="C451" s="1487"/>
      <c r="D451" s="1487"/>
      <c r="E451" s="1488"/>
      <c r="H451" s="366"/>
      <c r="M451" s="372"/>
    </row>
    <row r="452" spans="1:13" s="1489" customFormat="1" ht="13.15" customHeight="1">
      <c r="A452" s="1487"/>
      <c r="B452" s="1487"/>
      <c r="C452" s="1487"/>
      <c r="D452" s="1487"/>
      <c r="E452" s="1488"/>
      <c r="H452" s="366"/>
      <c r="M452" s="372"/>
    </row>
    <row r="453" spans="1:13" s="1489" customFormat="1" ht="13.15" customHeight="1">
      <c r="A453" s="1487"/>
      <c r="B453" s="1487"/>
      <c r="C453" s="1487"/>
      <c r="D453" s="1487"/>
      <c r="E453" s="1488"/>
      <c r="H453" s="366"/>
      <c r="M453" s="372"/>
    </row>
    <row r="454" spans="1:13" s="1489" customFormat="1" ht="13.15" customHeight="1">
      <c r="A454" s="1487"/>
      <c r="B454" s="1487"/>
      <c r="C454" s="1487"/>
      <c r="D454" s="1487"/>
      <c r="E454" s="1488"/>
      <c r="H454" s="366"/>
      <c r="M454" s="372"/>
    </row>
    <row r="455" spans="1:13" s="1489" customFormat="1" ht="13.15" customHeight="1">
      <c r="A455" s="1487"/>
      <c r="B455" s="1487"/>
      <c r="C455" s="1487"/>
      <c r="D455" s="1487"/>
      <c r="E455" s="1488"/>
      <c r="H455" s="366"/>
      <c r="M455" s="372"/>
    </row>
    <row r="456" spans="1:13" s="1489" customFormat="1" ht="13.15" customHeight="1">
      <c r="A456" s="1487"/>
      <c r="B456" s="1487"/>
      <c r="C456" s="1487"/>
      <c r="D456" s="1487"/>
      <c r="E456" s="1488"/>
      <c r="H456" s="366"/>
      <c r="M456" s="372"/>
    </row>
    <row r="457" spans="1:13" s="1489" customFormat="1" ht="13.15" customHeight="1">
      <c r="A457" s="1487"/>
      <c r="B457" s="1487"/>
      <c r="C457" s="1487"/>
      <c r="D457" s="1487"/>
      <c r="E457" s="1488"/>
      <c r="H457" s="366"/>
      <c r="M457" s="372"/>
    </row>
    <row r="458" spans="1:13" s="1489" customFormat="1" ht="13.15" customHeight="1">
      <c r="A458" s="1487"/>
      <c r="B458" s="1487"/>
      <c r="C458" s="1487"/>
      <c r="D458" s="1487"/>
      <c r="E458" s="1488"/>
      <c r="H458" s="366"/>
      <c r="M458" s="372"/>
    </row>
    <row r="459" spans="1:13" s="1489" customFormat="1" ht="13.15" customHeight="1">
      <c r="A459" s="1487"/>
      <c r="B459" s="1487"/>
      <c r="C459" s="1487"/>
      <c r="D459" s="1487"/>
      <c r="E459" s="1488"/>
      <c r="H459" s="366"/>
      <c r="M459" s="372"/>
    </row>
    <row r="460" spans="1:13" s="1489" customFormat="1" ht="13.15" customHeight="1">
      <c r="A460" s="1487"/>
      <c r="B460" s="1487"/>
      <c r="C460" s="1487"/>
      <c r="D460" s="1487"/>
      <c r="E460" s="1488"/>
      <c r="H460" s="366"/>
      <c r="M460" s="372"/>
    </row>
    <row r="461" spans="1:13" s="1489" customFormat="1" ht="13.15" customHeight="1">
      <c r="A461" s="1487"/>
      <c r="B461" s="1487"/>
      <c r="C461" s="1487"/>
      <c r="D461" s="1487"/>
      <c r="E461" s="1488"/>
      <c r="H461" s="366"/>
      <c r="M461" s="372"/>
    </row>
    <row r="462" spans="1:13" s="1489" customFormat="1" ht="13.15" customHeight="1">
      <c r="A462" s="1487"/>
      <c r="B462" s="1487"/>
      <c r="C462" s="1487"/>
      <c r="D462" s="1487"/>
      <c r="E462" s="1488"/>
      <c r="H462" s="366"/>
      <c r="M462" s="372"/>
    </row>
    <row r="463" spans="1:13" s="1489" customFormat="1" ht="13.15" customHeight="1">
      <c r="A463" s="1487"/>
      <c r="B463" s="1487"/>
      <c r="C463" s="1487"/>
      <c r="D463" s="1487"/>
      <c r="E463" s="1488"/>
      <c r="H463" s="366"/>
      <c r="M463" s="372"/>
    </row>
    <row r="464" spans="1:13" s="1489" customFormat="1" ht="13.15" customHeight="1">
      <c r="A464" s="1487"/>
      <c r="B464" s="1487"/>
      <c r="C464" s="1487"/>
      <c r="D464" s="1487"/>
      <c r="E464" s="1488"/>
      <c r="H464" s="366"/>
      <c r="M464" s="372"/>
    </row>
    <row r="465" spans="1:13" s="1489" customFormat="1" ht="13.15" customHeight="1">
      <c r="A465" s="1487"/>
      <c r="B465" s="1487"/>
      <c r="C465" s="1487"/>
      <c r="D465" s="1487"/>
      <c r="E465" s="1488"/>
      <c r="H465" s="366"/>
      <c r="M465" s="372"/>
    </row>
    <row r="466" spans="1:13" s="1489" customFormat="1" ht="13.15" customHeight="1">
      <c r="A466" s="1487"/>
      <c r="B466" s="1487"/>
      <c r="C466" s="1487"/>
      <c r="D466" s="1487"/>
      <c r="E466" s="1488"/>
      <c r="H466" s="366"/>
      <c r="M466" s="372"/>
    </row>
    <row r="467" spans="1:13" s="1489" customFormat="1" ht="13.15" customHeight="1">
      <c r="A467" s="1487"/>
      <c r="B467" s="1487"/>
      <c r="C467" s="1487"/>
      <c r="D467" s="1487"/>
      <c r="E467" s="1488"/>
      <c r="H467" s="366"/>
      <c r="M467" s="372"/>
    </row>
    <row r="468" spans="1:13" s="1489" customFormat="1" ht="13.15" customHeight="1">
      <c r="A468" s="1487"/>
      <c r="B468" s="1487"/>
      <c r="C468" s="1487"/>
      <c r="D468" s="1487"/>
      <c r="E468" s="1488"/>
      <c r="H468" s="366"/>
      <c r="M468" s="372"/>
    </row>
    <row r="469" spans="1:13" s="1489" customFormat="1" ht="13.15" customHeight="1">
      <c r="A469" s="1487"/>
      <c r="B469" s="1487"/>
      <c r="C469" s="1487"/>
      <c r="D469" s="1487"/>
      <c r="E469" s="1488"/>
      <c r="H469" s="366"/>
      <c r="M469" s="372"/>
    </row>
    <row r="470" spans="1:13" s="1489" customFormat="1" ht="13.15" customHeight="1">
      <c r="A470" s="1487"/>
      <c r="B470" s="1487"/>
      <c r="C470" s="1487"/>
      <c r="D470" s="1487"/>
      <c r="E470" s="1488"/>
      <c r="H470" s="366"/>
      <c r="M470" s="372"/>
    </row>
    <row r="471" spans="1:13" s="1489" customFormat="1" ht="13.15" customHeight="1">
      <c r="A471" s="1487"/>
      <c r="B471" s="1487"/>
      <c r="C471" s="1487"/>
      <c r="D471" s="1487"/>
      <c r="E471" s="1488"/>
      <c r="H471" s="366"/>
      <c r="M471" s="372"/>
    </row>
    <row r="472" spans="1:13" s="1489" customFormat="1" ht="13.15" customHeight="1">
      <c r="A472" s="1487"/>
      <c r="B472" s="1487"/>
      <c r="C472" s="1487"/>
      <c r="D472" s="1487"/>
      <c r="E472" s="1488"/>
      <c r="H472" s="366"/>
      <c r="M472" s="372"/>
    </row>
    <row r="473" spans="1:13" s="1489" customFormat="1" ht="13.15" customHeight="1">
      <c r="A473" s="1487"/>
      <c r="B473" s="1487"/>
      <c r="C473" s="1487"/>
      <c r="D473" s="1487"/>
      <c r="E473" s="1488"/>
      <c r="H473" s="366"/>
      <c r="M473" s="372"/>
    </row>
    <row r="474" spans="1:13" s="1489" customFormat="1" ht="13.15" customHeight="1">
      <c r="A474" s="1487"/>
      <c r="B474" s="1487"/>
      <c r="C474" s="1487"/>
      <c r="D474" s="1487"/>
      <c r="E474" s="1488"/>
      <c r="H474" s="366"/>
      <c r="M474" s="372"/>
    </row>
    <row r="475" spans="1:13" s="1489" customFormat="1" ht="13.15" customHeight="1">
      <c r="A475" s="1487"/>
      <c r="B475" s="1487"/>
      <c r="C475" s="1487"/>
      <c r="D475" s="1487"/>
      <c r="E475" s="1488"/>
      <c r="H475" s="366"/>
      <c r="M475" s="372"/>
    </row>
    <row r="476" spans="1:13" s="1489" customFormat="1" ht="13.15" customHeight="1">
      <c r="A476" s="1487"/>
      <c r="B476" s="1487"/>
      <c r="C476" s="1487"/>
      <c r="D476" s="1487"/>
      <c r="E476" s="1488"/>
      <c r="H476" s="366"/>
      <c r="M476" s="372"/>
    </row>
    <row r="477" spans="1:13" s="1489" customFormat="1" ht="13.15" customHeight="1">
      <c r="A477" s="1487"/>
      <c r="B477" s="1487"/>
      <c r="C477" s="1487"/>
      <c r="D477" s="1487"/>
      <c r="E477" s="1488"/>
      <c r="H477" s="366"/>
      <c r="M477" s="372"/>
    </row>
    <row r="478" spans="1:13" s="1489" customFormat="1" ht="13.15" customHeight="1">
      <c r="A478" s="1487"/>
      <c r="B478" s="1487"/>
      <c r="C478" s="1487"/>
      <c r="D478" s="1487"/>
      <c r="E478" s="1488"/>
      <c r="H478" s="366"/>
      <c r="M478" s="372"/>
    </row>
    <row r="479" spans="1:13" s="1489" customFormat="1" ht="13.15" customHeight="1">
      <c r="A479" s="1487"/>
      <c r="B479" s="1487"/>
      <c r="C479" s="1487"/>
      <c r="D479" s="1487"/>
      <c r="E479" s="1488"/>
      <c r="H479" s="366"/>
      <c r="M479" s="372"/>
    </row>
    <row r="480" spans="1:13" s="1489" customFormat="1" ht="13.15" customHeight="1">
      <c r="A480" s="1487"/>
      <c r="B480" s="1487"/>
      <c r="C480" s="1487"/>
      <c r="D480" s="1487"/>
      <c r="E480" s="1488"/>
      <c r="H480" s="366"/>
      <c r="M480" s="372"/>
    </row>
    <row r="481" spans="1:13" s="1489" customFormat="1" ht="13.15" customHeight="1">
      <c r="A481" s="1487"/>
      <c r="B481" s="1487"/>
      <c r="C481" s="1487"/>
      <c r="D481" s="1487"/>
      <c r="E481" s="1488"/>
      <c r="H481" s="366"/>
      <c r="M481" s="372"/>
    </row>
    <row r="482" spans="1:13" s="1489" customFormat="1" ht="13.15" customHeight="1">
      <c r="A482" s="1487"/>
      <c r="B482" s="1487"/>
      <c r="C482" s="1487"/>
      <c r="D482" s="1487"/>
      <c r="E482" s="1488"/>
      <c r="H482" s="366"/>
      <c r="M482" s="372"/>
    </row>
    <row r="483" spans="1:13" s="1489" customFormat="1" ht="13.15" customHeight="1">
      <c r="A483" s="1487"/>
      <c r="B483" s="1487"/>
      <c r="C483" s="1487"/>
      <c r="D483" s="1487"/>
      <c r="E483" s="1488"/>
      <c r="H483" s="366"/>
      <c r="M483" s="372"/>
    </row>
    <row r="484" spans="1:13" s="1489" customFormat="1" ht="13.15" customHeight="1">
      <c r="A484" s="1487"/>
      <c r="B484" s="1487"/>
      <c r="C484" s="1487"/>
      <c r="D484" s="1487"/>
      <c r="E484" s="1488"/>
      <c r="H484" s="366"/>
      <c r="M484" s="372"/>
    </row>
    <row r="485" spans="1:13" s="1489" customFormat="1" ht="13.15" customHeight="1">
      <c r="A485" s="1487"/>
      <c r="B485" s="1487"/>
      <c r="C485" s="1487"/>
      <c r="D485" s="1487"/>
      <c r="E485" s="1488"/>
      <c r="H485" s="366"/>
      <c r="M485" s="372"/>
    </row>
    <row r="486" spans="1:13" s="1489" customFormat="1" ht="13.15" customHeight="1">
      <c r="A486" s="1487"/>
      <c r="B486" s="1487"/>
      <c r="C486" s="1487"/>
      <c r="D486" s="1487"/>
      <c r="E486" s="1488"/>
      <c r="H486" s="366"/>
      <c r="M486" s="372"/>
    </row>
    <row r="487" spans="1:13" s="1489" customFormat="1" ht="13.15" customHeight="1">
      <c r="A487" s="1487"/>
      <c r="B487" s="1487"/>
      <c r="C487" s="1487"/>
      <c r="D487" s="1487"/>
      <c r="E487" s="1488"/>
      <c r="H487" s="366"/>
      <c r="M487" s="372"/>
    </row>
    <row r="488" spans="1:13" s="1489" customFormat="1" ht="13.15" customHeight="1">
      <c r="A488" s="1487"/>
      <c r="B488" s="1487"/>
      <c r="C488" s="1487"/>
      <c r="D488" s="1487"/>
      <c r="E488" s="1488"/>
      <c r="H488" s="366"/>
      <c r="M488" s="372"/>
    </row>
    <row r="489" spans="1:13" s="1489" customFormat="1" ht="13.15" customHeight="1">
      <c r="A489" s="1487"/>
      <c r="B489" s="1487"/>
      <c r="C489" s="1487"/>
      <c r="D489" s="1487"/>
      <c r="E489" s="1488"/>
      <c r="H489" s="366"/>
      <c r="M489" s="372"/>
    </row>
    <row r="490" spans="1:13" s="1489" customFormat="1" ht="13.15" customHeight="1">
      <c r="A490" s="1487"/>
      <c r="B490" s="1487"/>
      <c r="C490" s="1487"/>
      <c r="D490" s="1487"/>
      <c r="E490" s="1488"/>
      <c r="H490" s="366"/>
      <c r="M490" s="372"/>
    </row>
    <row r="491" spans="1:13" s="1489" customFormat="1" ht="13.15" customHeight="1">
      <c r="A491" s="1487"/>
      <c r="B491" s="1487"/>
      <c r="C491" s="1487"/>
      <c r="D491" s="1487"/>
      <c r="E491" s="1488"/>
      <c r="H491" s="366"/>
      <c r="M491" s="372"/>
    </row>
    <row r="492" spans="1:13" s="1489" customFormat="1" ht="13.15" customHeight="1">
      <c r="A492" s="1487"/>
      <c r="B492" s="1487"/>
      <c r="C492" s="1487"/>
      <c r="D492" s="1487"/>
      <c r="E492" s="1488"/>
      <c r="H492" s="366"/>
      <c r="M492" s="372"/>
    </row>
    <row r="493" spans="1:13" s="1489" customFormat="1" ht="13.15" customHeight="1">
      <c r="A493" s="1487"/>
      <c r="B493" s="1487"/>
      <c r="C493" s="1487"/>
      <c r="D493" s="1487"/>
      <c r="E493" s="1488"/>
      <c r="H493" s="366"/>
      <c r="M493" s="372"/>
    </row>
    <row r="494" spans="1:13" s="1489" customFormat="1" ht="13.15" customHeight="1">
      <c r="A494" s="1487"/>
      <c r="B494" s="1487"/>
      <c r="C494" s="1487"/>
      <c r="D494" s="1487"/>
      <c r="E494" s="1488"/>
      <c r="H494" s="366"/>
      <c r="M494" s="372"/>
    </row>
    <row r="495" spans="1:13" s="1489" customFormat="1" ht="13.15" customHeight="1">
      <c r="A495" s="1487"/>
      <c r="B495" s="1487"/>
      <c r="C495" s="1487"/>
      <c r="D495" s="1487"/>
      <c r="E495" s="1488"/>
      <c r="H495" s="366"/>
      <c r="M495" s="372"/>
    </row>
    <row r="496" spans="1:13" s="1489" customFormat="1" ht="13.15" customHeight="1">
      <c r="A496" s="1487"/>
      <c r="B496" s="1487"/>
      <c r="C496" s="1487"/>
      <c r="D496" s="1487"/>
      <c r="E496" s="1488"/>
      <c r="H496" s="366"/>
      <c r="M496" s="372"/>
    </row>
    <row r="497" spans="1:13" s="1489" customFormat="1" ht="13.15" customHeight="1">
      <c r="A497" s="1487"/>
      <c r="B497" s="1487"/>
      <c r="C497" s="1487"/>
      <c r="D497" s="1487"/>
      <c r="E497" s="1488"/>
      <c r="H497" s="366"/>
      <c r="M497" s="372"/>
    </row>
    <row r="498" spans="1:13" s="1489" customFormat="1" ht="13.15" customHeight="1">
      <c r="A498" s="1487"/>
      <c r="B498" s="1487"/>
      <c r="C498" s="1487"/>
      <c r="D498" s="1487"/>
      <c r="E498" s="1488"/>
      <c r="H498" s="366"/>
      <c r="M498" s="372"/>
    </row>
    <row r="499" spans="1:13" s="1489" customFormat="1" ht="13.15" customHeight="1">
      <c r="A499" s="1487"/>
      <c r="B499" s="1487"/>
      <c r="C499" s="1487"/>
      <c r="D499" s="1487"/>
      <c r="E499" s="1488"/>
      <c r="H499" s="366"/>
      <c r="M499" s="372"/>
    </row>
    <row r="500" spans="1:13" s="1489" customFormat="1" ht="13.15" customHeight="1">
      <c r="A500" s="1487"/>
      <c r="B500" s="1487"/>
      <c r="C500" s="1487"/>
      <c r="D500" s="1487"/>
      <c r="E500" s="1488"/>
      <c r="H500" s="366"/>
      <c r="M500" s="372"/>
    </row>
    <row r="501" spans="1:13" s="1489" customFormat="1" ht="13.15" customHeight="1">
      <c r="A501" s="1487"/>
      <c r="B501" s="1487"/>
      <c r="C501" s="1487"/>
      <c r="D501" s="1487"/>
      <c r="E501" s="1488"/>
      <c r="H501" s="366"/>
      <c r="M501" s="372"/>
    </row>
    <row r="502" spans="1:13" s="1489" customFormat="1" ht="13.15" customHeight="1">
      <c r="A502" s="1487"/>
      <c r="B502" s="1487"/>
      <c r="C502" s="1487"/>
      <c r="D502" s="1487"/>
      <c r="E502" s="1488"/>
      <c r="H502" s="366"/>
      <c r="M502" s="372"/>
    </row>
    <row r="503" spans="1:13" s="1489" customFormat="1" ht="13.15" customHeight="1">
      <c r="A503" s="1487"/>
      <c r="B503" s="1487"/>
      <c r="C503" s="1487"/>
      <c r="D503" s="1487"/>
      <c r="E503" s="1488"/>
      <c r="H503" s="366"/>
      <c r="M503" s="372"/>
    </row>
  </sheetData>
  <mergeCells count="6">
    <mergeCell ref="F17:H17"/>
    <mergeCell ref="A1:F1"/>
    <mergeCell ref="A2:E2"/>
    <mergeCell ref="A3:E3"/>
    <mergeCell ref="A4:E4"/>
    <mergeCell ref="A11:L14"/>
  </mergeCells>
  <phoneticPr fontId="0" type="noConversion"/>
  <conditionalFormatting sqref="C94:C98">
    <cfRule type="expression" dxfId="1" priority="2" stopIfTrue="1">
      <formula>#REF!="NO"</formula>
    </cfRule>
  </conditionalFormatting>
  <printOptions gridLines="1"/>
  <pageMargins left="0.39370078740157483" right="0.39370078740157483" top="0.39370078740157483" bottom="0.39370078740157483" header="0.19685039370078741" footer="0.19685039370078741"/>
  <pageSetup scale="85" orientation="portrait"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sheetPr codeName="Sheet25" enableFormatConditionsCalculation="0">
    <tabColor indexed="34"/>
  </sheetPr>
  <dimension ref="A1:W256"/>
  <sheetViews>
    <sheetView topLeftCell="A145" workbookViewId="0">
      <selection activeCell="V33" sqref="V33"/>
    </sheetView>
  </sheetViews>
  <sheetFormatPr defaultRowHeight="11.25"/>
  <cols>
    <col min="1" max="1" width="9.140625" style="74"/>
    <col min="2" max="2" width="37" style="354" customWidth="1"/>
    <col min="3" max="3" width="18.28515625" style="72" customWidth="1"/>
    <col min="4" max="4" width="19.28515625" style="72" customWidth="1"/>
    <col min="5" max="5" width="12" style="72" customWidth="1"/>
    <col min="6" max="6" width="17" style="72" customWidth="1"/>
    <col min="7" max="7" width="15.5703125" style="72" customWidth="1"/>
    <col min="8" max="8" width="12" style="72" customWidth="1"/>
    <col min="9" max="9" width="16.5703125" style="67" bestFit="1" customWidth="1"/>
    <col min="10" max="10" width="12" style="67" customWidth="1"/>
    <col min="11" max="12" width="12" style="64" customWidth="1"/>
    <col min="13" max="20" width="0" style="1" hidden="1" customWidth="1"/>
    <col min="21" max="22" width="9.140625" style="64"/>
    <col min="23" max="23" width="0" style="64" hidden="1" customWidth="1"/>
    <col min="24" max="16384" width="9.140625" style="64"/>
  </cols>
  <sheetData>
    <row r="1" spans="1:23" s="13" customFormat="1" ht="96" customHeight="1">
      <c r="A1" s="2407"/>
      <c r="B1" s="2407"/>
      <c r="C1" s="2407"/>
      <c r="D1" s="2407"/>
      <c r="E1" s="2407"/>
      <c r="F1" s="2407"/>
      <c r="W1" s="1895"/>
    </row>
    <row r="2" spans="1:23" s="13" customFormat="1" ht="18.75" customHeight="1">
      <c r="A2" s="2448"/>
      <c r="B2" s="2448"/>
      <c r="C2" s="2448"/>
      <c r="D2" s="2448"/>
      <c r="E2" s="2448"/>
      <c r="W2" s="1895"/>
    </row>
    <row r="3" spans="1:23" s="13" customFormat="1" ht="44.25" customHeight="1">
      <c r="A3" s="2449"/>
      <c r="B3" s="2449"/>
      <c r="C3" s="2449"/>
      <c r="D3" s="2449"/>
      <c r="E3" s="2449"/>
      <c r="G3" s="14"/>
      <c r="W3" s="1895"/>
    </row>
    <row r="4" spans="1:23" s="13" customFormat="1" ht="18">
      <c r="A4" s="2450" t="str">
        <f>'I1 Intro'!C11</f>
        <v>EB-2013-0130</v>
      </c>
      <c r="B4" s="2450"/>
      <c r="C4" s="2450"/>
      <c r="D4" s="2450"/>
      <c r="E4" s="2450"/>
      <c r="W4" s="1895"/>
    </row>
    <row r="5" spans="1:23" s="13" customFormat="1" ht="21" customHeight="1">
      <c r="A5" s="323" t="str">
        <f>"Sheet E5 Reconciliation Worksheet  - "&amp;  'I2 LDC class'!$C$17</f>
        <v>Sheet E5 Reconciliation Worksheet  - Fort Frances Power Corporation</v>
      </c>
      <c r="B5" s="324"/>
      <c r="C5" s="547"/>
      <c r="D5" s="547"/>
      <c r="E5" s="325"/>
      <c r="W5" s="1895"/>
    </row>
    <row r="6" spans="1:23" s="13" customFormat="1" ht="6" customHeight="1">
      <c r="A6" s="16"/>
      <c r="B6" s="16"/>
      <c r="C6" s="548"/>
      <c r="D6" s="548"/>
      <c r="E6" s="16"/>
      <c r="F6" s="16"/>
      <c r="G6" s="16"/>
      <c r="H6" s="16"/>
      <c r="I6" s="16"/>
      <c r="J6" s="16"/>
      <c r="K6" s="16"/>
      <c r="L6" s="16"/>
      <c r="M6" s="16"/>
      <c r="N6" s="16"/>
      <c r="O6" s="16"/>
      <c r="W6" s="1895"/>
    </row>
    <row r="7" spans="1:23">
      <c r="A7" s="996"/>
      <c r="B7" s="1417"/>
      <c r="M7" s="64"/>
      <c r="N7" s="64"/>
      <c r="O7" s="64"/>
      <c r="P7" s="64"/>
      <c r="Q7" s="64"/>
      <c r="R7" s="64"/>
      <c r="S7" s="64"/>
      <c r="T7" s="64"/>
      <c r="W7" s="1897"/>
    </row>
    <row r="8" spans="1:23">
      <c r="A8" s="73"/>
      <c r="B8" s="1417"/>
      <c r="M8" s="64"/>
      <c r="N8" s="64"/>
      <c r="O8" s="64"/>
      <c r="P8" s="64"/>
      <c r="Q8" s="64"/>
      <c r="R8" s="64"/>
      <c r="S8" s="64"/>
      <c r="T8" s="64"/>
      <c r="W8" s="1897"/>
    </row>
    <row r="9" spans="1:23">
      <c r="A9" s="412"/>
      <c r="B9" s="1417"/>
      <c r="M9" s="64"/>
      <c r="N9" s="64"/>
      <c r="O9" s="64"/>
      <c r="P9" s="64"/>
      <c r="Q9" s="64"/>
      <c r="R9" s="64"/>
      <c r="S9" s="64"/>
      <c r="T9" s="64"/>
      <c r="W9" s="1897"/>
    </row>
    <row r="10" spans="1:23">
      <c r="A10" s="73"/>
      <c r="B10" s="1417"/>
      <c r="M10" s="64"/>
      <c r="N10" s="64"/>
      <c r="O10" s="64"/>
      <c r="P10" s="64"/>
      <c r="Q10" s="64"/>
      <c r="R10" s="64"/>
      <c r="S10" s="64"/>
      <c r="T10" s="64"/>
      <c r="W10" s="1897"/>
    </row>
    <row r="11" spans="1:23" ht="3" customHeight="1">
      <c r="A11" s="412"/>
      <c r="B11" s="1417"/>
      <c r="M11" s="64"/>
      <c r="N11" s="64"/>
      <c r="O11" s="64"/>
      <c r="P11" s="64"/>
      <c r="Q11" s="64"/>
      <c r="R11" s="64"/>
      <c r="S11" s="64"/>
      <c r="T11" s="64"/>
      <c r="W11" s="1897"/>
    </row>
    <row r="12" spans="1:23" ht="3" customHeight="1">
      <c r="C12" s="1055"/>
      <c r="D12" s="1055"/>
      <c r="E12" s="1055"/>
      <c r="F12" s="1055"/>
      <c r="G12" s="1055"/>
      <c r="M12" s="64"/>
      <c r="N12" s="64"/>
      <c r="O12" s="64"/>
      <c r="P12" s="64"/>
      <c r="Q12" s="64"/>
      <c r="R12" s="64"/>
      <c r="S12" s="64"/>
      <c r="T12" s="64"/>
      <c r="W12" s="1897"/>
    </row>
    <row r="13" spans="1:23" ht="3" customHeight="1">
      <c r="M13" s="64"/>
      <c r="N13" s="64"/>
      <c r="O13" s="64"/>
      <c r="P13" s="64"/>
      <c r="Q13" s="64"/>
      <c r="R13" s="64"/>
      <c r="S13" s="64"/>
      <c r="T13" s="64"/>
      <c r="W13" s="1897"/>
    </row>
    <row r="14" spans="1:23" ht="3" customHeight="1">
      <c r="A14" s="1527"/>
      <c r="M14" s="64"/>
      <c r="N14" s="64"/>
      <c r="O14" s="64"/>
      <c r="P14" s="64"/>
      <c r="Q14" s="64"/>
      <c r="R14" s="64"/>
      <c r="S14" s="64"/>
      <c r="T14" s="64"/>
      <c r="W14" s="1897"/>
    </row>
    <row r="15" spans="1:23" ht="3" customHeight="1">
      <c r="A15" s="1527"/>
      <c r="M15" s="64"/>
      <c r="N15" s="64"/>
      <c r="O15" s="64"/>
      <c r="P15" s="64"/>
      <c r="Q15" s="64"/>
      <c r="R15" s="64"/>
      <c r="S15" s="64"/>
      <c r="T15" s="64"/>
      <c r="W15" s="1897"/>
    </row>
    <row r="16" spans="1:23" ht="3" customHeight="1">
      <c r="A16" s="581"/>
      <c r="B16" s="1056"/>
      <c r="C16" s="581"/>
      <c r="D16" s="581"/>
      <c r="E16" s="1528"/>
      <c r="F16" s="581"/>
      <c r="G16" s="1528"/>
      <c r="H16" s="1528"/>
      <c r="M16" s="64"/>
      <c r="N16" s="64"/>
      <c r="O16" s="64"/>
      <c r="P16" s="64"/>
      <c r="Q16" s="64"/>
      <c r="R16" s="64"/>
      <c r="S16" s="64"/>
      <c r="T16" s="64"/>
      <c r="W16" s="1897"/>
    </row>
    <row r="17" spans="1:23" ht="12" thickBot="1">
      <c r="A17" s="581"/>
      <c r="B17" s="1056"/>
      <c r="C17" s="581"/>
      <c r="D17" s="581"/>
      <c r="E17" s="1528"/>
      <c r="F17" s="581"/>
      <c r="G17" s="1528"/>
      <c r="H17" s="1528"/>
      <c r="M17" s="64"/>
      <c r="N17" s="64"/>
      <c r="O17" s="64"/>
      <c r="P17" s="64"/>
      <c r="Q17" s="64"/>
      <c r="R17" s="64"/>
      <c r="S17" s="64"/>
      <c r="T17" s="64"/>
      <c r="W17" s="1897"/>
    </row>
    <row r="18" spans="1:23" s="1530" customFormat="1" ht="45.75" thickBot="1">
      <c r="A18" s="1531" t="s">
        <v>315</v>
      </c>
      <c r="B18" s="1531" t="s">
        <v>318</v>
      </c>
      <c r="C18" s="1076" t="s">
        <v>319</v>
      </c>
      <c r="D18" s="1076" t="s">
        <v>888</v>
      </c>
      <c r="E18" s="1076" t="s">
        <v>820</v>
      </c>
      <c r="F18" s="1075" t="s">
        <v>334</v>
      </c>
      <c r="G18" s="1532" t="s">
        <v>655</v>
      </c>
      <c r="H18" s="1533" t="s">
        <v>509</v>
      </c>
      <c r="I18" s="1534" t="s">
        <v>523</v>
      </c>
      <c r="J18" s="1535" t="s">
        <v>524</v>
      </c>
      <c r="K18" s="1536" t="s">
        <v>522</v>
      </c>
      <c r="L18" s="1535" t="s">
        <v>524</v>
      </c>
      <c r="M18" s="4"/>
      <c r="N18" s="4"/>
      <c r="O18" s="4"/>
      <c r="P18" s="1529"/>
      <c r="Q18" s="1529"/>
      <c r="R18" s="1529"/>
      <c r="S18" s="1529"/>
      <c r="T18" s="1529"/>
      <c r="W18" s="1918"/>
    </row>
    <row r="19" spans="1:23" ht="25.5">
      <c r="A19" s="1537">
        <v>1565</v>
      </c>
      <c r="B19" s="1088" t="s">
        <v>900</v>
      </c>
      <c r="C19" s="1085">
        <f>+'I3 TB Data'!H84</f>
        <v>0</v>
      </c>
      <c r="D19" s="1085"/>
      <c r="E19" s="1085">
        <f>+SUM(C19:D19)</f>
        <v>0</v>
      </c>
      <c r="F19" s="1546" t="s">
        <v>331</v>
      </c>
      <c r="G19" s="1085">
        <f t="shared" ref="G19:G50" si="0">+IF((F19=" "),0,E19)</f>
        <v>0</v>
      </c>
      <c r="H19" s="1547">
        <f t="shared" ref="H19:H50" si="1">+IF((F19=" "),E19,0)</f>
        <v>0</v>
      </c>
      <c r="I19" s="1102">
        <f>+'O5 Details by Class &amp; Accounts'!E19</f>
        <v>0</v>
      </c>
      <c r="J19" s="2249">
        <f>+G19+H19-I19</f>
        <v>0</v>
      </c>
      <c r="K19" s="1548">
        <f>+'O4 Summary by Class &amp; Accounts'!D19</f>
        <v>0</v>
      </c>
      <c r="L19" s="2249">
        <f>+H19-K19</f>
        <v>0</v>
      </c>
      <c r="M19" s="1549"/>
      <c r="N19" s="1549"/>
      <c r="O19" s="1549"/>
      <c r="P19" s="1550"/>
      <c r="Q19" s="1550"/>
      <c r="R19" s="1550"/>
      <c r="S19" s="1550"/>
      <c r="T19" s="1550"/>
      <c r="U19" s="1551" t="s">
        <v>331</v>
      </c>
      <c r="W19" s="1898" t="s">
        <v>1280</v>
      </c>
    </row>
    <row r="20" spans="1:23" ht="12.75">
      <c r="A20" s="2159">
        <v>1608</v>
      </c>
      <c r="B20" s="2111" t="s">
        <v>280</v>
      </c>
      <c r="C20" s="1085">
        <f>+'I3 TB Data'!H105</f>
        <v>0</v>
      </c>
      <c r="D20" s="1085"/>
      <c r="E20" s="1085">
        <f>+SUM(C20:D20)</f>
        <v>0</v>
      </c>
      <c r="F20" s="1546" t="s">
        <v>331</v>
      </c>
      <c r="G20" s="1085">
        <f t="shared" si="0"/>
        <v>0</v>
      </c>
      <c r="H20" s="1547">
        <f t="shared" si="1"/>
        <v>0</v>
      </c>
      <c r="I20" s="1102">
        <f>+'O5 Details by Class &amp; Accounts'!E20</f>
        <v>0</v>
      </c>
      <c r="J20" s="2249">
        <f t="shared" ref="J20:J57" si="2">+G20+H20-I20</f>
        <v>0</v>
      </c>
      <c r="K20" s="1548">
        <f>+'O4 Summary by Class &amp; Accounts'!D20</f>
        <v>0</v>
      </c>
      <c r="L20" s="2249">
        <f t="shared" ref="L20:L57" si="3">+H20-K20</f>
        <v>0</v>
      </c>
      <c r="M20" s="2160"/>
      <c r="N20" s="2160"/>
      <c r="O20" s="2160"/>
      <c r="P20" s="1550"/>
      <c r="Q20" s="1550"/>
      <c r="R20" s="1550"/>
      <c r="S20" s="1550"/>
      <c r="T20" s="1550"/>
      <c r="U20" s="1551" t="s">
        <v>331</v>
      </c>
      <c r="W20" s="1898" t="s">
        <v>5</v>
      </c>
    </row>
    <row r="21" spans="1:23" ht="12.75">
      <c r="A21" s="1539">
        <v>1805</v>
      </c>
      <c r="B21" s="1088" t="s">
        <v>282</v>
      </c>
      <c r="C21" s="1552"/>
      <c r="D21" s="1085">
        <f>+'I4 BO ASSETS'!F18</f>
        <v>0</v>
      </c>
      <c r="E21" s="1085">
        <f t="shared" ref="E21:E80" si="4">+SUM(C21:D21)</f>
        <v>0</v>
      </c>
      <c r="F21" s="1553" t="s">
        <v>331</v>
      </c>
      <c r="G21" s="1085">
        <f t="shared" si="0"/>
        <v>0</v>
      </c>
      <c r="H21" s="1547">
        <f t="shared" si="1"/>
        <v>0</v>
      </c>
      <c r="I21" s="1102">
        <f>+'O5 Details by Class &amp; Accounts'!E21</f>
        <v>0</v>
      </c>
      <c r="J21" s="2249">
        <f t="shared" si="2"/>
        <v>0</v>
      </c>
      <c r="K21" s="1548">
        <f>+'O4 Summary by Class &amp; Accounts'!D21</f>
        <v>0</v>
      </c>
      <c r="L21" s="2249">
        <f t="shared" si="3"/>
        <v>0</v>
      </c>
      <c r="M21" s="1550"/>
      <c r="N21" s="1550"/>
      <c r="O21" s="1550"/>
      <c r="P21" s="1550"/>
      <c r="Q21" s="1550"/>
      <c r="R21" s="1550"/>
      <c r="S21" s="1550"/>
      <c r="T21" s="1550"/>
      <c r="U21" s="1554" t="s">
        <v>331</v>
      </c>
      <c r="W21" s="1898" t="e">
        <v>#N/A</v>
      </c>
    </row>
    <row r="22" spans="1:23" ht="12.75">
      <c r="A22" s="1539" t="s">
        <v>821</v>
      </c>
      <c r="B22" s="1088" t="s">
        <v>340</v>
      </c>
      <c r="C22" s="1552"/>
      <c r="D22" s="1085">
        <f>+'I4 BO ASSETS'!F19</f>
        <v>0</v>
      </c>
      <c r="E22" s="1085">
        <f t="shared" si="4"/>
        <v>0</v>
      </c>
      <c r="F22" s="1553" t="s">
        <v>331</v>
      </c>
      <c r="G22" s="1085">
        <f t="shared" si="0"/>
        <v>0</v>
      </c>
      <c r="H22" s="1547">
        <f t="shared" si="1"/>
        <v>0</v>
      </c>
      <c r="I22" s="1102">
        <f>+'O5 Details by Class &amp; Accounts'!E22</f>
        <v>0</v>
      </c>
      <c r="J22" s="2249">
        <f t="shared" si="2"/>
        <v>0</v>
      </c>
      <c r="K22" s="1548">
        <f>+'O4 Summary by Class &amp; Accounts'!D22</f>
        <v>0</v>
      </c>
      <c r="L22" s="2249">
        <f t="shared" si="3"/>
        <v>0</v>
      </c>
      <c r="M22" s="1550"/>
      <c r="N22" s="1550"/>
      <c r="O22" s="1550"/>
      <c r="P22" s="1550"/>
      <c r="Q22" s="1550"/>
      <c r="R22" s="1550"/>
      <c r="S22" s="1550"/>
      <c r="T22" s="1550"/>
      <c r="U22" s="1554" t="s">
        <v>331</v>
      </c>
      <c r="W22" s="1898" t="s">
        <v>703</v>
      </c>
    </row>
    <row r="23" spans="1:23" ht="12.75">
      <c r="A23" s="1539" t="s">
        <v>822</v>
      </c>
      <c r="B23" s="1088" t="s">
        <v>342</v>
      </c>
      <c r="C23" s="1552"/>
      <c r="D23" s="1085">
        <f>+'I4 BO ASSETS'!F20</f>
        <v>100000</v>
      </c>
      <c r="E23" s="1085">
        <f t="shared" si="4"/>
        <v>100000</v>
      </c>
      <c r="F23" s="1553" t="s">
        <v>331</v>
      </c>
      <c r="G23" s="1085">
        <f t="shared" si="0"/>
        <v>0</v>
      </c>
      <c r="H23" s="1547">
        <f t="shared" si="1"/>
        <v>100000</v>
      </c>
      <c r="I23" s="1102">
        <f>+'O5 Details by Class &amp; Accounts'!E23</f>
        <v>100000</v>
      </c>
      <c r="J23" s="2249">
        <f t="shared" si="2"/>
        <v>0</v>
      </c>
      <c r="K23" s="1548">
        <f>+'O4 Summary by Class &amp; Accounts'!D23</f>
        <v>99999.999999999985</v>
      </c>
      <c r="L23" s="2249">
        <f t="shared" si="3"/>
        <v>0</v>
      </c>
      <c r="M23" s="1550"/>
      <c r="N23" s="1550"/>
      <c r="O23" s="1550"/>
      <c r="P23" s="1550"/>
      <c r="Q23" s="1550"/>
      <c r="R23" s="1550"/>
      <c r="S23" s="1550"/>
      <c r="T23" s="1550"/>
      <c r="U23" s="1554" t="s">
        <v>331</v>
      </c>
      <c r="W23" s="1898" t="s">
        <v>704</v>
      </c>
    </row>
    <row r="24" spans="1:23" ht="12.75">
      <c r="A24" s="1539">
        <v>1806</v>
      </c>
      <c r="B24" s="1088" t="s">
        <v>283</v>
      </c>
      <c r="C24" s="1552"/>
      <c r="D24" s="1085">
        <f>+'I4 BO ASSETS'!F21</f>
        <v>0</v>
      </c>
      <c r="E24" s="1085">
        <f t="shared" si="4"/>
        <v>0</v>
      </c>
      <c r="F24" s="1553" t="s">
        <v>331</v>
      </c>
      <c r="G24" s="1085">
        <f t="shared" si="0"/>
        <v>0</v>
      </c>
      <c r="H24" s="1547">
        <f t="shared" si="1"/>
        <v>0</v>
      </c>
      <c r="I24" s="1102">
        <f>+'O5 Details by Class &amp; Accounts'!E24</f>
        <v>0</v>
      </c>
      <c r="J24" s="2249">
        <f t="shared" si="2"/>
        <v>0</v>
      </c>
      <c r="K24" s="1548">
        <f>+'O4 Summary by Class &amp; Accounts'!D24</f>
        <v>0</v>
      </c>
      <c r="L24" s="2249">
        <f t="shared" si="3"/>
        <v>0</v>
      </c>
      <c r="M24" s="1550"/>
      <c r="N24" s="1550"/>
      <c r="O24" s="1550"/>
      <c r="P24" s="1550"/>
      <c r="Q24" s="1550"/>
      <c r="R24" s="1550"/>
      <c r="S24" s="1550"/>
      <c r="T24" s="1550"/>
      <c r="U24" s="1554" t="s">
        <v>331</v>
      </c>
      <c r="W24" s="1898" t="e">
        <v>#N/A</v>
      </c>
    </row>
    <row r="25" spans="1:23" ht="12.75">
      <c r="A25" s="1539" t="s">
        <v>823</v>
      </c>
      <c r="B25" s="1088" t="s">
        <v>341</v>
      </c>
      <c r="C25" s="1552"/>
      <c r="D25" s="1085">
        <f>+'I4 BO ASSETS'!F22</f>
        <v>0</v>
      </c>
      <c r="E25" s="1085">
        <f t="shared" si="4"/>
        <v>0</v>
      </c>
      <c r="F25" s="1553" t="s">
        <v>331</v>
      </c>
      <c r="G25" s="1085">
        <f t="shared" si="0"/>
        <v>0</v>
      </c>
      <c r="H25" s="1547">
        <f t="shared" si="1"/>
        <v>0</v>
      </c>
      <c r="I25" s="1102">
        <f>+'O5 Details by Class &amp; Accounts'!E25</f>
        <v>0</v>
      </c>
      <c r="J25" s="2249">
        <f t="shared" si="2"/>
        <v>0</v>
      </c>
      <c r="K25" s="1548">
        <f>+'O4 Summary by Class &amp; Accounts'!D25</f>
        <v>0</v>
      </c>
      <c r="L25" s="2249">
        <f t="shared" si="3"/>
        <v>0</v>
      </c>
      <c r="M25" s="1550"/>
      <c r="N25" s="1550"/>
      <c r="O25" s="1550"/>
      <c r="P25" s="1550"/>
      <c r="Q25" s="1550"/>
      <c r="R25" s="1550"/>
      <c r="S25" s="1550"/>
      <c r="T25" s="1550"/>
      <c r="U25" s="1554" t="s">
        <v>331</v>
      </c>
      <c r="W25" s="1898" t="s">
        <v>703</v>
      </c>
    </row>
    <row r="26" spans="1:23" ht="12.75">
      <c r="A26" s="1539" t="s">
        <v>824</v>
      </c>
      <c r="B26" s="1088" t="s">
        <v>343</v>
      </c>
      <c r="C26" s="1552"/>
      <c r="D26" s="1085">
        <f>+'I4 BO ASSETS'!F23</f>
        <v>0</v>
      </c>
      <c r="E26" s="1085">
        <f t="shared" si="4"/>
        <v>0</v>
      </c>
      <c r="F26" s="1553" t="s">
        <v>331</v>
      </c>
      <c r="G26" s="1085">
        <f t="shared" si="0"/>
        <v>0</v>
      </c>
      <c r="H26" s="1547">
        <f t="shared" si="1"/>
        <v>0</v>
      </c>
      <c r="I26" s="1102">
        <f>+'O5 Details by Class &amp; Accounts'!E26</f>
        <v>0</v>
      </c>
      <c r="J26" s="2249">
        <f t="shared" si="2"/>
        <v>0</v>
      </c>
      <c r="K26" s="1548">
        <f>+'O4 Summary by Class &amp; Accounts'!D26</f>
        <v>0</v>
      </c>
      <c r="L26" s="2249">
        <f t="shared" si="3"/>
        <v>0</v>
      </c>
      <c r="M26" s="1550"/>
      <c r="N26" s="1550"/>
      <c r="O26" s="1550"/>
      <c r="P26" s="1550"/>
      <c r="Q26" s="1550"/>
      <c r="R26" s="1550"/>
      <c r="S26" s="1550"/>
      <c r="T26" s="1550"/>
      <c r="U26" s="1554" t="s">
        <v>331</v>
      </c>
      <c r="W26" s="1898" t="s">
        <v>704</v>
      </c>
    </row>
    <row r="27" spans="1:23" ht="12.75">
      <c r="A27" s="1539">
        <v>1808</v>
      </c>
      <c r="B27" s="1088" t="s">
        <v>284</v>
      </c>
      <c r="C27" s="1552"/>
      <c r="D27" s="1085">
        <f>+'I4 BO ASSETS'!F24</f>
        <v>0</v>
      </c>
      <c r="E27" s="1085">
        <f t="shared" si="4"/>
        <v>0</v>
      </c>
      <c r="F27" s="1553" t="s">
        <v>331</v>
      </c>
      <c r="G27" s="1085">
        <f t="shared" si="0"/>
        <v>0</v>
      </c>
      <c r="H27" s="1547">
        <f t="shared" si="1"/>
        <v>0</v>
      </c>
      <c r="I27" s="1102">
        <f>+'O5 Details by Class &amp; Accounts'!E27</f>
        <v>0</v>
      </c>
      <c r="J27" s="2249">
        <f t="shared" si="2"/>
        <v>0</v>
      </c>
      <c r="K27" s="1548">
        <f>+'O4 Summary by Class &amp; Accounts'!D27</f>
        <v>0</v>
      </c>
      <c r="L27" s="2249">
        <f t="shared" si="3"/>
        <v>0</v>
      </c>
      <c r="M27" s="1550"/>
      <c r="N27" s="1550"/>
      <c r="O27" s="1550"/>
      <c r="P27" s="1550"/>
      <c r="Q27" s="1550"/>
      <c r="R27" s="1550"/>
      <c r="S27" s="1550"/>
      <c r="T27" s="1550"/>
      <c r="U27" s="1554" t="s">
        <v>331</v>
      </c>
      <c r="W27" s="1898" t="e">
        <v>#N/A</v>
      </c>
    </row>
    <row r="28" spans="1:23" ht="12.75">
      <c r="A28" s="1539" t="s">
        <v>825</v>
      </c>
      <c r="B28" s="1088" t="s">
        <v>344</v>
      </c>
      <c r="C28" s="1552"/>
      <c r="D28" s="1085">
        <f>+'I4 BO ASSETS'!F25</f>
        <v>0</v>
      </c>
      <c r="E28" s="1085">
        <f t="shared" si="4"/>
        <v>0</v>
      </c>
      <c r="F28" s="1553" t="s">
        <v>331</v>
      </c>
      <c r="G28" s="1085">
        <f t="shared" si="0"/>
        <v>0</v>
      </c>
      <c r="H28" s="1547">
        <f t="shared" si="1"/>
        <v>0</v>
      </c>
      <c r="I28" s="1102">
        <f>+'O5 Details by Class &amp; Accounts'!E28</f>
        <v>0</v>
      </c>
      <c r="J28" s="2249">
        <f t="shared" si="2"/>
        <v>0</v>
      </c>
      <c r="K28" s="1548">
        <f>+'O4 Summary by Class &amp; Accounts'!D28</f>
        <v>0</v>
      </c>
      <c r="L28" s="2249">
        <f t="shared" si="3"/>
        <v>0</v>
      </c>
      <c r="M28" s="1550"/>
      <c r="N28" s="1550"/>
      <c r="O28" s="1550"/>
      <c r="P28" s="1550"/>
      <c r="Q28" s="1550"/>
      <c r="R28" s="1550"/>
      <c r="S28" s="1550"/>
      <c r="T28" s="1550"/>
      <c r="U28" s="1554" t="s">
        <v>331</v>
      </c>
      <c r="W28" s="1898" t="s">
        <v>703</v>
      </c>
    </row>
    <row r="29" spans="1:23" ht="12.75">
      <c r="A29" s="1539" t="s">
        <v>826</v>
      </c>
      <c r="B29" s="1088" t="s">
        <v>345</v>
      </c>
      <c r="C29" s="1552"/>
      <c r="D29" s="1085">
        <f>+'I4 BO ASSETS'!F26</f>
        <v>830377</v>
      </c>
      <c r="E29" s="1085">
        <f t="shared" si="4"/>
        <v>830377</v>
      </c>
      <c r="F29" s="1553" t="s">
        <v>331</v>
      </c>
      <c r="G29" s="1085">
        <f t="shared" si="0"/>
        <v>0</v>
      </c>
      <c r="H29" s="1547">
        <f t="shared" si="1"/>
        <v>830377</v>
      </c>
      <c r="I29" s="1102">
        <f>+'O5 Details by Class &amp; Accounts'!E29</f>
        <v>830377</v>
      </c>
      <c r="J29" s="2249">
        <f t="shared" si="2"/>
        <v>0</v>
      </c>
      <c r="K29" s="1548">
        <f>+'O4 Summary by Class &amp; Accounts'!D29</f>
        <v>830377</v>
      </c>
      <c r="L29" s="2249">
        <f t="shared" si="3"/>
        <v>0</v>
      </c>
      <c r="M29" s="1550"/>
      <c r="N29" s="1550"/>
      <c r="O29" s="1550"/>
      <c r="P29" s="1550"/>
      <c r="Q29" s="1550"/>
      <c r="R29" s="1550"/>
      <c r="S29" s="1550"/>
      <c r="T29" s="1550"/>
      <c r="U29" s="1554" t="s">
        <v>331</v>
      </c>
      <c r="W29" s="1898" t="s">
        <v>704</v>
      </c>
    </row>
    <row r="30" spans="1:23" ht="12.75">
      <c r="A30" s="1539">
        <v>1810</v>
      </c>
      <c r="B30" s="1088" t="s">
        <v>285</v>
      </c>
      <c r="C30" s="1552"/>
      <c r="D30" s="1085">
        <f>+'I4 BO ASSETS'!F27</f>
        <v>0</v>
      </c>
      <c r="E30" s="1085">
        <f t="shared" si="4"/>
        <v>0</v>
      </c>
      <c r="F30" s="1553" t="s">
        <v>656</v>
      </c>
      <c r="G30" s="1085">
        <f t="shared" si="0"/>
        <v>0</v>
      </c>
      <c r="H30" s="1547">
        <f t="shared" si="1"/>
        <v>0</v>
      </c>
      <c r="I30" s="1102">
        <f>+'O5 Details by Class &amp; Accounts'!E30</f>
        <v>0</v>
      </c>
      <c r="J30" s="2249">
        <f t="shared" si="2"/>
        <v>0</v>
      </c>
      <c r="K30" s="1548">
        <f>+'O4 Summary by Class &amp; Accounts'!D30</f>
        <v>0</v>
      </c>
      <c r="L30" s="2249">
        <f t="shared" si="3"/>
        <v>0</v>
      </c>
      <c r="M30" s="1550"/>
      <c r="N30" s="1550"/>
      <c r="O30" s="1550"/>
      <c r="P30" s="1550"/>
      <c r="Q30" s="1550"/>
      <c r="R30" s="1550"/>
      <c r="S30" s="1550"/>
      <c r="T30" s="1550"/>
      <c r="U30" s="1554" t="s">
        <v>656</v>
      </c>
      <c r="W30" s="1898" t="e">
        <v>#N/A</v>
      </c>
    </row>
    <row r="31" spans="1:23" ht="12.75">
      <c r="A31" s="1539" t="s">
        <v>827</v>
      </c>
      <c r="B31" s="1088" t="s">
        <v>363</v>
      </c>
      <c r="C31" s="1552"/>
      <c r="D31" s="1085">
        <f>+'I4 BO ASSETS'!F28</f>
        <v>0</v>
      </c>
      <c r="E31" s="1085">
        <f t="shared" si="4"/>
        <v>0</v>
      </c>
      <c r="F31" s="1553" t="s">
        <v>331</v>
      </c>
      <c r="G31" s="1085">
        <f t="shared" si="0"/>
        <v>0</v>
      </c>
      <c r="H31" s="1547">
        <f t="shared" si="1"/>
        <v>0</v>
      </c>
      <c r="I31" s="1102">
        <f>+'O5 Details by Class &amp; Accounts'!E31</f>
        <v>0</v>
      </c>
      <c r="J31" s="2249">
        <f t="shared" si="2"/>
        <v>0</v>
      </c>
      <c r="K31" s="1548">
        <f>+'O4 Summary by Class &amp; Accounts'!D31</f>
        <v>0</v>
      </c>
      <c r="L31" s="2249">
        <f t="shared" si="3"/>
        <v>0</v>
      </c>
      <c r="M31" s="1550"/>
      <c r="N31" s="1550"/>
      <c r="O31" s="1550"/>
      <c r="P31" s="1550"/>
      <c r="Q31" s="1550"/>
      <c r="R31" s="1550"/>
      <c r="S31" s="1550"/>
      <c r="T31" s="1550"/>
      <c r="U31" s="1554"/>
      <c r="W31" s="1898" t="s">
        <v>703</v>
      </c>
    </row>
    <row r="32" spans="1:23" ht="12.75">
      <c r="A32" s="1539" t="s">
        <v>828</v>
      </c>
      <c r="B32" s="1088" t="s">
        <v>364</v>
      </c>
      <c r="C32" s="1552"/>
      <c r="D32" s="1085">
        <f>+'I4 BO ASSETS'!F29</f>
        <v>0</v>
      </c>
      <c r="E32" s="1085">
        <f t="shared" si="4"/>
        <v>0</v>
      </c>
      <c r="F32" s="1553" t="s">
        <v>331</v>
      </c>
      <c r="G32" s="1085">
        <f t="shared" si="0"/>
        <v>0</v>
      </c>
      <c r="H32" s="1547">
        <f t="shared" si="1"/>
        <v>0</v>
      </c>
      <c r="I32" s="1102">
        <f>+'O5 Details by Class &amp; Accounts'!E32</f>
        <v>0</v>
      </c>
      <c r="J32" s="2249">
        <f t="shared" si="2"/>
        <v>0</v>
      </c>
      <c r="K32" s="1548">
        <f>+'O4 Summary by Class &amp; Accounts'!D32</f>
        <v>0</v>
      </c>
      <c r="L32" s="2249">
        <f t="shared" si="3"/>
        <v>0</v>
      </c>
      <c r="M32" s="1550"/>
      <c r="N32" s="1550"/>
      <c r="O32" s="1550"/>
      <c r="P32" s="1550"/>
      <c r="Q32" s="1550"/>
      <c r="R32" s="1550"/>
      <c r="S32" s="1550"/>
      <c r="T32" s="1550"/>
      <c r="U32" s="1554" t="s">
        <v>331</v>
      </c>
      <c r="W32" s="1898" t="s">
        <v>704</v>
      </c>
    </row>
    <row r="33" spans="1:23" ht="25.5">
      <c r="A33" s="1539">
        <v>1815</v>
      </c>
      <c r="B33" s="1088" t="s">
        <v>86</v>
      </c>
      <c r="C33" s="1552"/>
      <c r="D33" s="1085">
        <f>+'I4 BO ASSETS'!F30</f>
        <v>1078222.78</v>
      </c>
      <c r="E33" s="1085">
        <f t="shared" si="4"/>
        <v>1078222.78</v>
      </c>
      <c r="F33" s="1553" t="s">
        <v>331</v>
      </c>
      <c r="G33" s="1085">
        <f t="shared" si="0"/>
        <v>0</v>
      </c>
      <c r="H33" s="1547">
        <f t="shared" si="1"/>
        <v>1078222.78</v>
      </c>
      <c r="I33" s="1102">
        <f>+'O5 Details by Class &amp; Accounts'!E33</f>
        <v>1078222.78</v>
      </c>
      <c r="J33" s="2249">
        <f t="shared" si="2"/>
        <v>0</v>
      </c>
      <c r="K33" s="1548">
        <f>+'O4 Summary by Class &amp; Accounts'!D33</f>
        <v>1078222.78</v>
      </c>
      <c r="L33" s="2249">
        <f t="shared" si="3"/>
        <v>0</v>
      </c>
      <c r="M33" s="1550"/>
      <c r="N33" s="1550"/>
      <c r="O33" s="1550"/>
      <c r="P33" s="1550"/>
      <c r="Q33" s="1550"/>
      <c r="R33" s="1550"/>
      <c r="S33" s="1550"/>
      <c r="T33" s="1550"/>
      <c r="U33" s="1554" t="s">
        <v>331</v>
      </c>
      <c r="W33" s="1898" t="s">
        <v>703</v>
      </c>
    </row>
    <row r="34" spans="1:23" ht="25.5">
      <c r="A34" s="1539">
        <v>1820</v>
      </c>
      <c r="B34" s="1088" t="s">
        <v>87</v>
      </c>
      <c r="C34" s="1552"/>
      <c r="D34" s="1085">
        <f>+'I4 BO ASSETS'!F31</f>
        <v>0</v>
      </c>
      <c r="E34" s="1085">
        <f t="shared" si="4"/>
        <v>0</v>
      </c>
      <c r="F34" s="1553" t="s">
        <v>331</v>
      </c>
      <c r="G34" s="1085">
        <f t="shared" si="0"/>
        <v>0</v>
      </c>
      <c r="H34" s="1547">
        <f t="shared" si="1"/>
        <v>0</v>
      </c>
      <c r="I34" s="1102">
        <f>+'O5 Details by Class &amp; Accounts'!E34</f>
        <v>0</v>
      </c>
      <c r="J34" s="2249">
        <f t="shared" si="2"/>
        <v>0</v>
      </c>
      <c r="K34" s="1548">
        <f>+'O4 Summary by Class &amp; Accounts'!D34</f>
        <v>0</v>
      </c>
      <c r="L34" s="2249">
        <f t="shared" si="3"/>
        <v>0</v>
      </c>
      <c r="M34" s="1550"/>
      <c r="N34" s="1550"/>
      <c r="O34" s="1550"/>
      <c r="P34" s="1550"/>
      <c r="Q34" s="1550"/>
      <c r="R34" s="1550"/>
      <c r="S34" s="1550"/>
      <c r="T34" s="1550"/>
      <c r="U34" s="1554" t="s">
        <v>331</v>
      </c>
      <c r="W34" s="1898" t="e">
        <v>#N/A</v>
      </c>
    </row>
    <row r="35" spans="1:23" ht="25.5">
      <c r="A35" s="1539" t="s">
        <v>493</v>
      </c>
      <c r="B35" s="1088" t="s">
        <v>1285</v>
      </c>
      <c r="C35" s="1552"/>
      <c r="D35" s="1085">
        <f>+'I4 BO ASSETS'!F32</f>
        <v>0</v>
      </c>
      <c r="E35" s="1085">
        <f>+SUM(C35:D35)</f>
        <v>0</v>
      </c>
      <c r="F35" s="1553" t="s">
        <v>331</v>
      </c>
      <c r="G35" s="1085">
        <f t="shared" si="0"/>
        <v>0</v>
      </c>
      <c r="H35" s="1547">
        <f t="shared" si="1"/>
        <v>0</v>
      </c>
      <c r="I35" s="1102">
        <f>+'O5 Details by Class &amp; Accounts'!E35</f>
        <v>0</v>
      </c>
      <c r="J35" s="2249">
        <f t="shared" si="2"/>
        <v>0</v>
      </c>
      <c r="K35" s="1548">
        <f>+'O4 Summary by Class &amp; Accounts'!D35</f>
        <v>0</v>
      </c>
      <c r="L35" s="2249">
        <f t="shared" si="3"/>
        <v>0</v>
      </c>
      <c r="M35" s="1555"/>
      <c r="N35" s="1555"/>
      <c r="O35" s="1555"/>
      <c r="P35" s="1555"/>
      <c r="Q35" s="1555"/>
      <c r="R35" s="1555"/>
      <c r="S35" s="1555"/>
      <c r="T35" s="1555"/>
      <c r="U35" s="1554" t="s">
        <v>331</v>
      </c>
      <c r="W35" s="1898" t="s">
        <v>704</v>
      </c>
    </row>
    <row r="36" spans="1:23" ht="25.5">
      <c r="A36" s="1539" t="s">
        <v>494</v>
      </c>
      <c r="B36" s="1088" t="s">
        <v>1287</v>
      </c>
      <c r="C36" s="1552"/>
      <c r="D36" s="1085">
        <f>+'I4 BO ASSETS'!F33</f>
        <v>1.0000000000000001E-5</v>
      </c>
      <c r="E36" s="1085">
        <f>+SUM(C36:D36)</f>
        <v>1.0000000000000001E-5</v>
      </c>
      <c r="F36" s="1553" t="s">
        <v>331</v>
      </c>
      <c r="G36" s="1085">
        <f t="shared" si="0"/>
        <v>0</v>
      </c>
      <c r="H36" s="1547">
        <f t="shared" si="1"/>
        <v>1.0000000000000001E-5</v>
      </c>
      <c r="I36" s="1102">
        <f>+'O5 Details by Class &amp; Accounts'!E36</f>
        <v>1.0000000000000001E-5</v>
      </c>
      <c r="J36" s="2249">
        <f t="shared" si="2"/>
        <v>0</v>
      </c>
      <c r="K36" s="1548">
        <f>+'O4 Summary by Class &amp; Accounts'!D36</f>
        <v>1.0000000000000001E-5</v>
      </c>
      <c r="L36" s="2249">
        <f t="shared" si="3"/>
        <v>0</v>
      </c>
      <c r="M36" s="1555"/>
      <c r="N36" s="1555"/>
      <c r="O36" s="1555"/>
      <c r="P36" s="1555"/>
      <c r="Q36" s="1555"/>
      <c r="R36" s="1555"/>
      <c r="S36" s="1555"/>
      <c r="T36" s="1555"/>
      <c r="U36" s="1554" t="s">
        <v>331</v>
      </c>
      <c r="W36" s="1898" t="s">
        <v>705</v>
      </c>
    </row>
    <row r="37" spans="1:23" ht="25.5">
      <c r="A37" s="1539" t="s">
        <v>1277</v>
      </c>
      <c r="B37" s="1088" t="s">
        <v>1278</v>
      </c>
      <c r="C37" s="1552"/>
      <c r="D37" s="1085">
        <f>+'I4 BO ASSETS'!F34</f>
        <v>0</v>
      </c>
      <c r="E37" s="1085">
        <f>+SUM(C37:D37)</f>
        <v>0</v>
      </c>
      <c r="F37" s="1553" t="s">
        <v>331</v>
      </c>
      <c r="G37" s="1085">
        <f t="shared" si="0"/>
        <v>0</v>
      </c>
      <c r="H37" s="1547">
        <f t="shared" si="1"/>
        <v>0</v>
      </c>
      <c r="I37" s="1102">
        <f>+'O5 Details by Class &amp; Accounts'!E37</f>
        <v>0</v>
      </c>
      <c r="J37" s="2249">
        <f>+G37+H37-I37</f>
        <v>0</v>
      </c>
      <c r="K37" s="1548">
        <f>+'O4 Summary by Class &amp; Accounts'!D37</f>
        <v>0</v>
      </c>
      <c r="L37" s="2249">
        <f>+H37-K37</f>
        <v>0</v>
      </c>
      <c r="M37" s="1555"/>
      <c r="N37" s="1555"/>
      <c r="O37" s="1555"/>
      <c r="P37" s="1555"/>
      <c r="Q37" s="1555"/>
      <c r="R37" s="1555"/>
      <c r="S37" s="1555"/>
      <c r="T37" s="1555"/>
      <c r="U37" s="1554"/>
      <c r="W37" s="1898" t="s">
        <v>779</v>
      </c>
    </row>
    <row r="38" spans="1:23" ht="12.75">
      <c r="A38" s="1539">
        <v>1825</v>
      </c>
      <c r="B38" s="1088" t="s">
        <v>88</v>
      </c>
      <c r="C38" s="1552"/>
      <c r="D38" s="1085">
        <f>+'I4 BO ASSETS'!F35</f>
        <v>0</v>
      </c>
      <c r="E38" s="1085">
        <f t="shared" si="4"/>
        <v>0</v>
      </c>
      <c r="F38" s="1553" t="s">
        <v>331</v>
      </c>
      <c r="G38" s="1085">
        <f t="shared" si="0"/>
        <v>0</v>
      </c>
      <c r="H38" s="1547">
        <f t="shared" si="1"/>
        <v>0</v>
      </c>
      <c r="I38" s="1102">
        <f>+'O5 Details by Class &amp; Accounts'!E38</f>
        <v>0</v>
      </c>
      <c r="J38" s="2249">
        <f t="shared" si="2"/>
        <v>0</v>
      </c>
      <c r="K38" s="1548">
        <f>+'O4 Summary by Class &amp; Accounts'!D38</f>
        <v>0</v>
      </c>
      <c r="L38" s="2249">
        <f t="shared" si="3"/>
        <v>0</v>
      </c>
      <c r="M38" s="1550"/>
      <c r="N38" s="1550"/>
      <c r="O38" s="1550"/>
      <c r="P38" s="1550"/>
      <c r="Q38" s="1550"/>
      <c r="R38" s="1550"/>
      <c r="S38" s="1550"/>
      <c r="T38" s="1550"/>
      <c r="U38" s="1554" t="s">
        <v>331</v>
      </c>
      <c r="W38" s="1898" t="e">
        <v>#N/A</v>
      </c>
    </row>
    <row r="39" spans="1:23" ht="12.75">
      <c r="A39" s="1539" t="s">
        <v>829</v>
      </c>
      <c r="B39" s="1088" t="s">
        <v>365</v>
      </c>
      <c r="C39" s="1552"/>
      <c r="D39" s="1085">
        <f>+'I4 BO ASSETS'!F36</f>
        <v>0</v>
      </c>
      <c r="E39" s="1085">
        <f t="shared" si="4"/>
        <v>0</v>
      </c>
      <c r="F39" s="1553" t="s">
        <v>331</v>
      </c>
      <c r="G39" s="1085">
        <f t="shared" si="0"/>
        <v>0</v>
      </c>
      <c r="H39" s="1547">
        <f t="shared" si="1"/>
        <v>0</v>
      </c>
      <c r="I39" s="1102">
        <f>+'O5 Details by Class &amp; Accounts'!E39</f>
        <v>0</v>
      </c>
      <c r="J39" s="2249">
        <f t="shared" si="2"/>
        <v>0</v>
      </c>
      <c r="K39" s="1548">
        <f>+'O4 Summary by Class &amp; Accounts'!D39</f>
        <v>0</v>
      </c>
      <c r="L39" s="2249">
        <f t="shared" si="3"/>
        <v>0</v>
      </c>
      <c r="M39" s="1550"/>
      <c r="N39" s="1550"/>
      <c r="O39" s="1550"/>
      <c r="P39" s="1550"/>
      <c r="Q39" s="1550"/>
      <c r="R39" s="1550"/>
      <c r="S39" s="1550"/>
      <c r="T39" s="1550"/>
      <c r="U39" s="1554" t="s">
        <v>331</v>
      </c>
      <c r="W39" s="1898" t="s">
        <v>703</v>
      </c>
    </row>
    <row r="40" spans="1:23" ht="12.75">
      <c r="A40" s="1539" t="s">
        <v>830</v>
      </c>
      <c r="B40" s="1088" t="s">
        <v>366</v>
      </c>
      <c r="C40" s="1552"/>
      <c r="D40" s="1085">
        <f>+'I4 BO ASSETS'!F37</f>
        <v>13565</v>
      </c>
      <c r="E40" s="1085">
        <f t="shared" si="4"/>
        <v>13565</v>
      </c>
      <c r="F40" s="1553" t="s">
        <v>331</v>
      </c>
      <c r="G40" s="1085">
        <f t="shared" si="0"/>
        <v>0</v>
      </c>
      <c r="H40" s="1547">
        <f t="shared" si="1"/>
        <v>13565</v>
      </c>
      <c r="I40" s="1102">
        <f>+'O5 Details by Class &amp; Accounts'!E40</f>
        <v>13565</v>
      </c>
      <c r="J40" s="2249">
        <f t="shared" si="2"/>
        <v>0</v>
      </c>
      <c r="K40" s="1548">
        <f>+'O4 Summary by Class &amp; Accounts'!D40</f>
        <v>13565</v>
      </c>
      <c r="L40" s="2249">
        <f t="shared" si="3"/>
        <v>0</v>
      </c>
      <c r="M40" s="1550"/>
      <c r="N40" s="1550"/>
      <c r="O40" s="1550"/>
      <c r="P40" s="1550"/>
      <c r="Q40" s="1550"/>
      <c r="R40" s="1550"/>
      <c r="S40" s="1550"/>
      <c r="T40" s="1550"/>
      <c r="U40" s="1554" t="s">
        <v>331</v>
      </c>
      <c r="W40" s="1898" t="s">
        <v>704</v>
      </c>
    </row>
    <row r="41" spans="1:23" ht="12.75">
      <c r="A41" s="1539">
        <v>1830</v>
      </c>
      <c r="B41" s="1088" t="s">
        <v>89</v>
      </c>
      <c r="C41" s="1552"/>
      <c r="D41" s="1085">
        <f>+'I4 BO ASSETS'!F38</f>
        <v>0</v>
      </c>
      <c r="E41" s="1085">
        <f t="shared" si="4"/>
        <v>0</v>
      </c>
      <c r="F41" s="1553" t="s">
        <v>331</v>
      </c>
      <c r="G41" s="1085">
        <f t="shared" si="0"/>
        <v>0</v>
      </c>
      <c r="H41" s="1547">
        <f t="shared" si="1"/>
        <v>0</v>
      </c>
      <c r="I41" s="1102">
        <f>+'O5 Details by Class &amp; Accounts'!E41</f>
        <v>0</v>
      </c>
      <c r="J41" s="2249">
        <f t="shared" si="2"/>
        <v>0</v>
      </c>
      <c r="K41" s="1548">
        <f>+'O4 Summary by Class &amp; Accounts'!D41</f>
        <v>0</v>
      </c>
      <c r="L41" s="2249">
        <f t="shared" si="3"/>
        <v>0</v>
      </c>
      <c r="M41" s="1550"/>
      <c r="N41" s="1550"/>
      <c r="O41" s="1550"/>
      <c r="P41" s="1550"/>
      <c r="Q41" s="1550"/>
      <c r="R41" s="1550"/>
      <c r="S41" s="1550"/>
      <c r="T41" s="1550"/>
      <c r="U41" s="1554" t="s">
        <v>331</v>
      </c>
      <c r="W41" s="1898" t="e">
        <v>#N/A</v>
      </c>
    </row>
    <row r="42" spans="1:23" ht="25.5">
      <c r="A42" s="1539" t="s">
        <v>831</v>
      </c>
      <c r="B42" s="1088" t="s">
        <v>367</v>
      </c>
      <c r="C42" s="1552"/>
      <c r="D42" s="1085">
        <f>+'I4 BO ASSETS'!F39</f>
        <v>0</v>
      </c>
      <c r="E42" s="1085">
        <f t="shared" si="4"/>
        <v>0</v>
      </c>
      <c r="F42" s="1553" t="s">
        <v>331</v>
      </c>
      <c r="G42" s="1085">
        <f t="shared" si="0"/>
        <v>0</v>
      </c>
      <c r="H42" s="1547">
        <f t="shared" si="1"/>
        <v>0</v>
      </c>
      <c r="I42" s="1102">
        <f>+'O5 Details by Class &amp; Accounts'!E42</f>
        <v>0</v>
      </c>
      <c r="J42" s="2249">
        <f t="shared" si="2"/>
        <v>0</v>
      </c>
      <c r="K42" s="1548">
        <f>+'O4 Summary by Class &amp; Accounts'!D42</f>
        <v>0</v>
      </c>
      <c r="L42" s="2249">
        <f t="shared" si="3"/>
        <v>0</v>
      </c>
      <c r="M42" s="1550"/>
      <c r="N42" s="1550"/>
      <c r="O42" s="1550"/>
      <c r="P42" s="1550"/>
      <c r="Q42" s="1550"/>
      <c r="R42" s="1550"/>
      <c r="S42" s="1550"/>
      <c r="T42" s="1550"/>
      <c r="U42" s="1554" t="s">
        <v>331</v>
      </c>
      <c r="W42" s="1898" t="s">
        <v>1430</v>
      </c>
    </row>
    <row r="43" spans="1:23" ht="12.75">
      <c r="A43" s="1539" t="s">
        <v>832</v>
      </c>
      <c r="B43" s="1088" t="s">
        <v>368</v>
      </c>
      <c r="C43" s="1552"/>
      <c r="D43" s="1085">
        <f>+'I4 BO ASSETS'!F40</f>
        <v>1710390.3959999999</v>
      </c>
      <c r="E43" s="1085">
        <f t="shared" si="4"/>
        <v>1710390.3959999999</v>
      </c>
      <c r="F43" s="1553" t="s">
        <v>331</v>
      </c>
      <c r="G43" s="1085">
        <f t="shared" si="0"/>
        <v>0</v>
      </c>
      <c r="H43" s="1547">
        <f t="shared" si="1"/>
        <v>1710390.3959999999</v>
      </c>
      <c r="I43" s="1102">
        <f>+'O5 Details by Class &amp; Accounts'!E43</f>
        <v>1710390.3959999999</v>
      </c>
      <c r="J43" s="2249">
        <f t="shared" si="2"/>
        <v>0</v>
      </c>
      <c r="K43" s="1548">
        <f>+'O4 Summary by Class &amp; Accounts'!D43</f>
        <v>1710390.3959999999</v>
      </c>
      <c r="L43" s="2249">
        <f t="shared" si="3"/>
        <v>0</v>
      </c>
      <c r="M43" s="1550"/>
      <c r="N43" s="1550"/>
      <c r="O43" s="1550"/>
      <c r="P43" s="1550"/>
      <c r="Q43" s="1550"/>
      <c r="R43" s="1550"/>
      <c r="S43" s="1550"/>
      <c r="T43" s="1550"/>
      <c r="U43" s="1554" t="s">
        <v>331</v>
      </c>
      <c r="W43" s="1898" t="s">
        <v>705</v>
      </c>
    </row>
    <row r="44" spans="1:23" ht="12.75">
      <c r="A44" s="1539" t="s">
        <v>833</v>
      </c>
      <c r="B44" s="1088" t="s">
        <v>391</v>
      </c>
      <c r="C44" s="1552"/>
      <c r="D44" s="1085">
        <f>+'I4 BO ASSETS'!F41</f>
        <v>283071.60400000005</v>
      </c>
      <c r="E44" s="1085">
        <f t="shared" si="4"/>
        <v>283071.60400000005</v>
      </c>
      <c r="F44" s="1553" t="s">
        <v>331</v>
      </c>
      <c r="G44" s="1085">
        <f t="shared" si="0"/>
        <v>0</v>
      </c>
      <c r="H44" s="1547">
        <f t="shared" si="1"/>
        <v>283071.60400000005</v>
      </c>
      <c r="I44" s="1102">
        <f>+'O5 Details by Class &amp; Accounts'!E44</f>
        <v>283071.60400000005</v>
      </c>
      <c r="J44" s="2249">
        <f t="shared" si="2"/>
        <v>0</v>
      </c>
      <c r="K44" s="1548">
        <f>+'O4 Summary by Class &amp; Accounts'!D44</f>
        <v>283071.60400000005</v>
      </c>
      <c r="L44" s="2249">
        <f t="shared" si="3"/>
        <v>0</v>
      </c>
      <c r="M44" s="1550"/>
      <c r="N44" s="1550"/>
      <c r="O44" s="1550"/>
      <c r="P44" s="1550"/>
      <c r="Q44" s="1550"/>
      <c r="R44" s="1550"/>
      <c r="S44" s="1550"/>
      <c r="T44" s="1550"/>
      <c r="U44" s="1554" t="s">
        <v>331</v>
      </c>
      <c r="W44" s="1898" t="s">
        <v>706</v>
      </c>
    </row>
    <row r="45" spans="1:23" ht="12.75">
      <c r="A45" s="1539">
        <v>1835</v>
      </c>
      <c r="B45" s="1088" t="s">
        <v>75</v>
      </c>
      <c r="C45" s="1552"/>
      <c r="D45" s="1085">
        <f>+'I4 BO ASSETS'!F42</f>
        <v>0</v>
      </c>
      <c r="E45" s="1085">
        <f t="shared" si="4"/>
        <v>0</v>
      </c>
      <c r="F45" s="1553" t="s">
        <v>331</v>
      </c>
      <c r="G45" s="1085">
        <f t="shared" si="0"/>
        <v>0</v>
      </c>
      <c r="H45" s="1547">
        <f t="shared" si="1"/>
        <v>0</v>
      </c>
      <c r="I45" s="1102">
        <f>+'O5 Details by Class &amp; Accounts'!E45</f>
        <v>0</v>
      </c>
      <c r="J45" s="2249">
        <f t="shared" si="2"/>
        <v>0</v>
      </c>
      <c r="K45" s="1548">
        <f>+'O4 Summary by Class &amp; Accounts'!D45</f>
        <v>0</v>
      </c>
      <c r="L45" s="2249">
        <f t="shared" si="3"/>
        <v>0</v>
      </c>
      <c r="M45" s="1550"/>
      <c r="N45" s="1550"/>
      <c r="O45" s="1550"/>
      <c r="P45" s="1550"/>
      <c r="Q45" s="1550"/>
      <c r="R45" s="1550"/>
      <c r="S45" s="1550"/>
      <c r="T45" s="1550"/>
      <c r="U45" s="1554" t="s">
        <v>331</v>
      </c>
      <c r="W45" s="1898" t="e">
        <v>#N/A</v>
      </c>
    </row>
    <row r="46" spans="1:23" ht="25.5">
      <c r="A46" s="1539" t="s">
        <v>834</v>
      </c>
      <c r="B46" s="1088" t="s">
        <v>392</v>
      </c>
      <c r="C46" s="1552"/>
      <c r="D46" s="1085">
        <f>+'I4 BO ASSETS'!F43</f>
        <v>0</v>
      </c>
      <c r="E46" s="1085">
        <f t="shared" si="4"/>
        <v>0</v>
      </c>
      <c r="F46" s="1553" t="s">
        <v>331</v>
      </c>
      <c r="G46" s="1085">
        <f t="shared" si="0"/>
        <v>0</v>
      </c>
      <c r="H46" s="1547">
        <f t="shared" si="1"/>
        <v>0</v>
      </c>
      <c r="I46" s="1102">
        <f>+'O5 Details by Class &amp; Accounts'!E46</f>
        <v>0</v>
      </c>
      <c r="J46" s="2249">
        <f t="shared" si="2"/>
        <v>0</v>
      </c>
      <c r="K46" s="1548">
        <f>+'O4 Summary by Class &amp; Accounts'!D46</f>
        <v>0</v>
      </c>
      <c r="L46" s="2249">
        <f t="shared" si="3"/>
        <v>0</v>
      </c>
      <c r="M46" s="1550"/>
      <c r="N46" s="1550"/>
      <c r="O46" s="1550"/>
      <c r="P46" s="1550"/>
      <c r="Q46" s="1550"/>
      <c r="R46" s="1550"/>
      <c r="S46" s="1550"/>
      <c r="T46" s="1550"/>
      <c r="U46" s="1554" t="s">
        <v>331</v>
      </c>
      <c r="W46" s="1898" t="s">
        <v>1430</v>
      </c>
    </row>
    <row r="47" spans="1:23" ht="25.5">
      <c r="A47" s="1539" t="s">
        <v>835</v>
      </c>
      <c r="B47" s="1088" t="s">
        <v>393</v>
      </c>
      <c r="C47" s="1552"/>
      <c r="D47" s="1085">
        <f>+'I4 BO ASSETS'!F44</f>
        <v>1568732.55</v>
      </c>
      <c r="E47" s="1085">
        <f t="shared" si="4"/>
        <v>1568732.55</v>
      </c>
      <c r="F47" s="1553" t="s">
        <v>331</v>
      </c>
      <c r="G47" s="1085">
        <f t="shared" si="0"/>
        <v>0</v>
      </c>
      <c r="H47" s="1547">
        <f t="shared" si="1"/>
        <v>1568732.55</v>
      </c>
      <c r="I47" s="1102">
        <f>+'O5 Details by Class &amp; Accounts'!E47</f>
        <v>1568732.55</v>
      </c>
      <c r="J47" s="2249">
        <f t="shared" si="2"/>
        <v>0</v>
      </c>
      <c r="K47" s="1548">
        <f>+'O4 Summary by Class &amp; Accounts'!D47</f>
        <v>1568732.55</v>
      </c>
      <c r="L47" s="2249">
        <f t="shared" si="3"/>
        <v>0</v>
      </c>
      <c r="M47" s="1550"/>
      <c r="N47" s="1550"/>
      <c r="O47" s="1550"/>
      <c r="P47" s="1550"/>
      <c r="Q47" s="1550"/>
      <c r="R47" s="1550"/>
      <c r="S47" s="1550"/>
      <c r="T47" s="1550"/>
      <c r="U47" s="1554" t="s">
        <v>331</v>
      </c>
      <c r="W47" s="1898" t="s">
        <v>705</v>
      </c>
    </row>
    <row r="48" spans="1:23" ht="25.5">
      <c r="A48" s="1539" t="s">
        <v>836</v>
      </c>
      <c r="B48" s="1088" t="s">
        <v>394</v>
      </c>
      <c r="C48" s="1552"/>
      <c r="D48" s="1085">
        <f>+'I4 BO ASSETS'!F45</f>
        <v>1341717.45</v>
      </c>
      <c r="E48" s="1085">
        <f t="shared" si="4"/>
        <v>1341717.45</v>
      </c>
      <c r="F48" s="1553" t="s">
        <v>331</v>
      </c>
      <c r="G48" s="1085">
        <f t="shared" si="0"/>
        <v>0</v>
      </c>
      <c r="H48" s="1547">
        <f t="shared" si="1"/>
        <v>1341717.45</v>
      </c>
      <c r="I48" s="1102">
        <f>+'O5 Details by Class &amp; Accounts'!E48</f>
        <v>1341717.45</v>
      </c>
      <c r="J48" s="2249">
        <f t="shared" si="2"/>
        <v>0</v>
      </c>
      <c r="K48" s="1548">
        <f>+'O4 Summary by Class &amp; Accounts'!D48</f>
        <v>1341717.4499999997</v>
      </c>
      <c r="L48" s="2249">
        <f t="shared" si="3"/>
        <v>0</v>
      </c>
      <c r="M48" s="1550"/>
      <c r="N48" s="1550"/>
      <c r="O48" s="1550"/>
      <c r="P48" s="1550"/>
      <c r="Q48" s="1550"/>
      <c r="R48" s="1550"/>
      <c r="S48" s="1550"/>
      <c r="T48" s="1550"/>
      <c r="U48" s="1554" t="s">
        <v>331</v>
      </c>
      <c r="W48" s="1898" t="s">
        <v>706</v>
      </c>
    </row>
    <row r="49" spans="1:23" ht="12.75">
      <c r="A49" s="1539">
        <v>1840</v>
      </c>
      <c r="B49" s="1088" t="s">
        <v>76</v>
      </c>
      <c r="C49" s="1552"/>
      <c r="D49" s="1085">
        <f>+'I4 BO ASSETS'!F46</f>
        <v>0</v>
      </c>
      <c r="E49" s="1085">
        <f t="shared" si="4"/>
        <v>0</v>
      </c>
      <c r="F49" s="1553" t="s">
        <v>331</v>
      </c>
      <c r="G49" s="1085">
        <f t="shared" si="0"/>
        <v>0</v>
      </c>
      <c r="H49" s="1547">
        <f t="shared" si="1"/>
        <v>0</v>
      </c>
      <c r="I49" s="1102">
        <f>+'O5 Details by Class &amp; Accounts'!E49</f>
        <v>0</v>
      </c>
      <c r="J49" s="2249">
        <f t="shared" si="2"/>
        <v>0</v>
      </c>
      <c r="K49" s="1548">
        <f>+'O4 Summary by Class &amp; Accounts'!D49</f>
        <v>0</v>
      </c>
      <c r="L49" s="2249">
        <f t="shared" si="3"/>
        <v>0</v>
      </c>
      <c r="M49" s="1550"/>
      <c r="N49" s="1550"/>
      <c r="O49" s="1550"/>
      <c r="P49" s="1550"/>
      <c r="Q49" s="1550"/>
      <c r="R49" s="1550"/>
      <c r="S49" s="1550"/>
      <c r="T49" s="1550"/>
      <c r="U49" s="1554" t="s">
        <v>331</v>
      </c>
      <c r="W49" s="1898" t="e">
        <v>#N/A</v>
      </c>
    </row>
    <row r="50" spans="1:23" ht="12.75">
      <c r="A50" s="1539" t="s">
        <v>837</v>
      </c>
      <c r="B50" s="1088" t="s">
        <v>395</v>
      </c>
      <c r="C50" s="1552"/>
      <c r="D50" s="1085">
        <f>+'I4 BO ASSETS'!F47</f>
        <v>0</v>
      </c>
      <c r="E50" s="1085">
        <f t="shared" si="4"/>
        <v>0</v>
      </c>
      <c r="F50" s="1553" t="s">
        <v>331</v>
      </c>
      <c r="G50" s="1085">
        <f t="shared" si="0"/>
        <v>0</v>
      </c>
      <c r="H50" s="1547">
        <f t="shared" si="1"/>
        <v>0</v>
      </c>
      <c r="I50" s="1102">
        <f>+'O5 Details by Class &amp; Accounts'!E50</f>
        <v>0</v>
      </c>
      <c r="J50" s="2249">
        <f t="shared" si="2"/>
        <v>0</v>
      </c>
      <c r="K50" s="1548">
        <f>+'O4 Summary by Class &amp; Accounts'!D50</f>
        <v>0</v>
      </c>
      <c r="L50" s="2249">
        <f t="shared" si="3"/>
        <v>0</v>
      </c>
      <c r="M50" s="1550"/>
      <c r="N50" s="1550"/>
      <c r="O50" s="1550"/>
      <c r="P50" s="1550"/>
      <c r="Q50" s="1550"/>
      <c r="R50" s="1550"/>
      <c r="S50" s="1550"/>
      <c r="T50" s="1550"/>
      <c r="U50" s="1554" t="s">
        <v>331</v>
      </c>
      <c r="W50" s="1898" t="s">
        <v>1430</v>
      </c>
    </row>
    <row r="51" spans="1:23" ht="12.75">
      <c r="A51" s="1539" t="s">
        <v>838</v>
      </c>
      <c r="B51" s="1088" t="s">
        <v>396</v>
      </c>
      <c r="C51" s="1552"/>
      <c r="D51" s="1085">
        <f>+'I4 BO ASSETS'!F48</f>
        <v>650173</v>
      </c>
      <c r="E51" s="1085">
        <f t="shared" si="4"/>
        <v>650173</v>
      </c>
      <c r="F51" s="1553" t="s">
        <v>331</v>
      </c>
      <c r="G51" s="1085">
        <f t="shared" ref="G51:G82" si="5">+IF((F51=" "),0,E51)</f>
        <v>0</v>
      </c>
      <c r="H51" s="1547">
        <f t="shared" ref="H51:H82" si="6">+IF((F51=" "),E51,0)</f>
        <v>650173</v>
      </c>
      <c r="I51" s="1102">
        <f>+'O5 Details by Class &amp; Accounts'!E51</f>
        <v>650173</v>
      </c>
      <c r="J51" s="2249">
        <f t="shared" si="2"/>
        <v>0</v>
      </c>
      <c r="K51" s="1548">
        <f>+'O4 Summary by Class &amp; Accounts'!D51</f>
        <v>650173</v>
      </c>
      <c r="L51" s="2249">
        <f t="shared" si="3"/>
        <v>0</v>
      </c>
      <c r="M51" s="1550"/>
      <c r="N51" s="1550"/>
      <c r="O51" s="1550"/>
      <c r="P51" s="1550"/>
      <c r="Q51" s="1550"/>
      <c r="R51" s="1550"/>
      <c r="S51" s="1550"/>
      <c r="T51" s="1550"/>
      <c r="U51" s="1554" t="s">
        <v>331</v>
      </c>
      <c r="W51" s="1898" t="s">
        <v>705</v>
      </c>
    </row>
    <row r="52" spans="1:23" ht="12.75">
      <c r="A52" s="1539" t="s">
        <v>839</v>
      </c>
      <c r="B52" s="1088" t="s">
        <v>397</v>
      </c>
      <c r="C52" s="1552"/>
      <c r="D52" s="1085">
        <f>+'I4 BO ASSETS'!F49</f>
        <v>0</v>
      </c>
      <c r="E52" s="1085">
        <f t="shared" si="4"/>
        <v>0</v>
      </c>
      <c r="F52" s="1553" t="s">
        <v>331</v>
      </c>
      <c r="G52" s="1085">
        <f t="shared" si="5"/>
        <v>0</v>
      </c>
      <c r="H52" s="1547">
        <f t="shared" si="6"/>
        <v>0</v>
      </c>
      <c r="I52" s="1102">
        <f>+'O5 Details by Class &amp; Accounts'!E52</f>
        <v>0</v>
      </c>
      <c r="J52" s="2249">
        <f t="shared" si="2"/>
        <v>0</v>
      </c>
      <c r="K52" s="1548">
        <f>+'O4 Summary by Class &amp; Accounts'!D52</f>
        <v>0</v>
      </c>
      <c r="L52" s="2249">
        <f t="shared" si="3"/>
        <v>0</v>
      </c>
      <c r="M52" s="1550"/>
      <c r="N52" s="1550"/>
      <c r="O52" s="1550"/>
      <c r="P52" s="1550"/>
      <c r="Q52" s="1550"/>
      <c r="R52" s="1550"/>
      <c r="S52" s="1550"/>
      <c r="T52" s="1550"/>
      <c r="U52" s="1554" t="s">
        <v>331</v>
      </c>
      <c r="W52" s="1898" t="s">
        <v>706</v>
      </c>
    </row>
    <row r="53" spans="1:23" ht="12.75">
      <c r="A53" s="1539">
        <v>1845</v>
      </c>
      <c r="B53" s="1088" t="s">
        <v>84</v>
      </c>
      <c r="C53" s="1552"/>
      <c r="D53" s="1085">
        <f>+'I4 BO ASSETS'!F50</f>
        <v>0</v>
      </c>
      <c r="E53" s="1085">
        <f t="shared" si="4"/>
        <v>0</v>
      </c>
      <c r="F53" s="1553" t="s">
        <v>331</v>
      </c>
      <c r="G53" s="1085">
        <f t="shared" si="5"/>
        <v>0</v>
      </c>
      <c r="H53" s="1547">
        <f t="shared" si="6"/>
        <v>0</v>
      </c>
      <c r="I53" s="1102">
        <f>+'O5 Details by Class &amp; Accounts'!E53</f>
        <v>0</v>
      </c>
      <c r="J53" s="2249">
        <f t="shared" si="2"/>
        <v>0</v>
      </c>
      <c r="K53" s="1548">
        <f>+'O4 Summary by Class &amp; Accounts'!D53</f>
        <v>0</v>
      </c>
      <c r="L53" s="2249">
        <f t="shared" si="3"/>
        <v>0</v>
      </c>
      <c r="M53" s="1550"/>
      <c r="N53" s="1550"/>
      <c r="O53" s="1550"/>
      <c r="P53" s="1550"/>
      <c r="Q53" s="1550"/>
      <c r="R53" s="1550"/>
      <c r="S53" s="1550"/>
      <c r="T53" s="1550"/>
      <c r="U53" s="1554" t="s">
        <v>331</v>
      </c>
      <c r="W53" s="1898" t="e">
        <v>#N/A</v>
      </c>
    </row>
    <row r="54" spans="1:23" ht="25.5">
      <c r="A54" s="1539" t="s">
        <v>840</v>
      </c>
      <c r="B54" s="1088" t="s">
        <v>398</v>
      </c>
      <c r="C54" s="1552"/>
      <c r="D54" s="1085">
        <f>+'I4 BO ASSETS'!F51</f>
        <v>0</v>
      </c>
      <c r="E54" s="1085">
        <f t="shared" si="4"/>
        <v>0</v>
      </c>
      <c r="F54" s="1553" t="s">
        <v>331</v>
      </c>
      <c r="G54" s="1085">
        <f t="shared" si="5"/>
        <v>0</v>
      </c>
      <c r="H54" s="1547">
        <f t="shared" si="6"/>
        <v>0</v>
      </c>
      <c r="I54" s="1102">
        <f>+'O5 Details by Class &amp; Accounts'!E54</f>
        <v>0</v>
      </c>
      <c r="J54" s="2249">
        <f t="shared" si="2"/>
        <v>0</v>
      </c>
      <c r="K54" s="1548">
        <f>+'O4 Summary by Class &amp; Accounts'!D54</f>
        <v>0</v>
      </c>
      <c r="L54" s="2249">
        <f t="shared" si="3"/>
        <v>0</v>
      </c>
      <c r="M54" s="1550"/>
      <c r="N54" s="1550"/>
      <c r="O54" s="1550"/>
      <c r="P54" s="1550"/>
      <c r="Q54" s="1550"/>
      <c r="R54" s="1550"/>
      <c r="S54" s="1550"/>
      <c r="T54" s="1550"/>
      <c r="U54" s="1554" t="s">
        <v>331</v>
      </c>
      <c r="W54" s="1898" t="s">
        <v>1430</v>
      </c>
    </row>
    <row r="55" spans="1:23" ht="25.5">
      <c r="A55" s="1539" t="s">
        <v>841</v>
      </c>
      <c r="B55" s="1088" t="s">
        <v>399</v>
      </c>
      <c r="C55" s="1552"/>
      <c r="D55" s="1085">
        <f>+'I4 BO ASSETS'!F52</f>
        <v>730661.9040000001</v>
      </c>
      <c r="E55" s="1085">
        <f t="shared" si="4"/>
        <v>730661.9040000001</v>
      </c>
      <c r="F55" s="1553" t="s">
        <v>331</v>
      </c>
      <c r="G55" s="1085">
        <f t="shared" si="5"/>
        <v>0</v>
      </c>
      <c r="H55" s="1547">
        <f t="shared" si="6"/>
        <v>730661.9040000001</v>
      </c>
      <c r="I55" s="1102">
        <f>+'O5 Details by Class &amp; Accounts'!E55</f>
        <v>730661.9040000001</v>
      </c>
      <c r="J55" s="2249">
        <f t="shared" si="2"/>
        <v>0</v>
      </c>
      <c r="K55" s="1548">
        <f>+'O4 Summary by Class &amp; Accounts'!D55</f>
        <v>730661.9040000001</v>
      </c>
      <c r="L55" s="2249">
        <f t="shared" si="3"/>
        <v>0</v>
      </c>
      <c r="M55" s="1550"/>
      <c r="N55" s="1550"/>
      <c r="O55" s="1550"/>
      <c r="P55" s="1550"/>
      <c r="Q55" s="1550"/>
      <c r="R55" s="1550"/>
      <c r="S55" s="1550"/>
      <c r="T55" s="1550"/>
      <c r="U55" s="1554" t="s">
        <v>331</v>
      </c>
      <c r="W55" s="1898" t="s">
        <v>705</v>
      </c>
    </row>
    <row r="56" spans="1:23" ht="25.5">
      <c r="A56" s="1539" t="s">
        <v>842</v>
      </c>
      <c r="B56" s="1088" t="s">
        <v>636</v>
      </c>
      <c r="C56" s="1552"/>
      <c r="D56" s="1085">
        <f>+'I4 BO ASSETS'!F53</f>
        <v>53310.095999999961</v>
      </c>
      <c r="E56" s="1085">
        <f t="shared" si="4"/>
        <v>53310.095999999961</v>
      </c>
      <c r="F56" s="1553" t="s">
        <v>331</v>
      </c>
      <c r="G56" s="1085">
        <f t="shared" si="5"/>
        <v>0</v>
      </c>
      <c r="H56" s="1547">
        <f t="shared" si="6"/>
        <v>53310.095999999961</v>
      </c>
      <c r="I56" s="1102">
        <f>+'O5 Details by Class &amp; Accounts'!E56</f>
        <v>53310.095999999961</v>
      </c>
      <c r="J56" s="2249">
        <f t="shared" si="2"/>
        <v>0</v>
      </c>
      <c r="K56" s="1548">
        <f>+'O4 Summary by Class &amp; Accounts'!D56</f>
        <v>53310.095999999961</v>
      </c>
      <c r="L56" s="2249">
        <f t="shared" si="3"/>
        <v>0</v>
      </c>
      <c r="M56" s="1550"/>
      <c r="N56" s="1550"/>
      <c r="O56" s="1550"/>
      <c r="P56" s="1550"/>
      <c r="Q56" s="1550"/>
      <c r="R56" s="1550"/>
      <c r="S56" s="1550"/>
      <c r="T56" s="1550"/>
      <c r="U56" s="1554" t="s">
        <v>331</v>
      </c>
      <c r="W56" s="1898" t="s">
        <v>706</v>
      </c>
    </row>
    <row r="57" spans="1:23" ht="12.75">
      <c r="A57" s="1539">
        <v>1850</v>
      </c>
      <c r="B57" s="1088" t="s">
        <v>90</v>
      </c>
      <c r="C57" s="1552"/>
      <c r="D57" s="1085">
        <f>+'I4 BO ASSETS'!F54</f>
        <v>1358601</v>
      </c>
      <c r="E57" s="1085">
        <f t="shared" si="4"/>
        <v>1358601</v>
      </c>
      <c r="F57" s="1553" t="s">
        <v>331</v>
      </c>
      <c r="G57" s="1085">
        <f t="shared" si="5"/>
        <v>0</v>
      </c>
      <c r="H57" s="1547">
        <f t="shared" si="6"/>
        <v>1358601</v>
      </c>
      <c r="I57" s="1102">
        <f>+'O5 Details by Class &amp; Accounts'!E57</f>
        <v>1358601</v>
      </c>
      <c r="J57" s="2249">
        <f t="shared" si="2"/>
        <v>0</v>
      </c>
      <c r="K57" s="1548">
        <f>+'O4 Summary by Class &amp; Accounts'!D57</f>
        <v>1358601</v>
      </c>
      <c r="L57" s="2249">
        <f t="shared" si="3"/>
        <v>0</v>
      </c>
      <c r="M57" s="1550"/>
      <c r="N57" s="1550"/>
      <c r="O57" s="1550"/>
      <c r="P57" s="1550"/>
      <c r="Q57" s="1550"/>
      <c r="R57" s="1550"/>
      <c r="S57" s="1550"/>
      <c r="T57" s="1550"/>
      <c r="U57" s="1554" t="s">
        <v>331</v>
      </c>
      <c r="W57" s="1898" t="s">
        <v>1068</v>
      </c>
    </row>
    <row r="58" spans="1:23" ht="12.75">
      <c r="A58" s="1539">
        <v>1855</v>
      </c>
      <c r="B58" s="1088" t="s">
        <v>92</v>
      </c>
      <c r="C58" s="1552"/>
      <c r="D58" s="1085">
        <f>+'I4 BO ASSETS'!F55</f>
        <v>13197</v>
      </c>
      <c r="E58" s="1085">
        <f t="shared" si="4"/>
        <v>13197</v>
      </c>
      <c r="F58" s="1556" t="s">
        <v>331</v>
      </c>
      <c r="G58" s="1085">
        <f t="shared" si="5"/>
        <v>0</v>
      </c>
      <c r="H58" s="1547">
        <f t="shared" si="6"/>
        <v>13197</v>
      </c>
      <c r="I58" s="1102">
        <f>+'O5 Details by Class &amp; Accounts'!E58</f>
        <v>13197</v>
      </c>
      <c r="J58" s="2249">
        <f t="shared" ref="J58:J82" si="7">+G58+H58-I58</f>
        <v>0</v>
      </c>
      <c r="K58" s="1548">
        <f>+'O4 Summary by Class &amp; Accounts'!D58</f>
        <v>13196.999999999998</v>
      </c>
      <c r="L58" s="2249">
        <f t="shared" ref="L58:L82" si="8">+H58-K58</f>
        <v>0</v>
      </c>
      <c r="M58" s="1557"/>
      <c r="N58" s="1557"/>
      <c r="O58" s="1557"/>
      <c r="P58" s="1550"/>
      <c r="Q58" s="1550"/>
      <c r="R58" s="1550"/>
      <c r="S58" s="1550"/>
      <c r="T58" s="1550"/>
      <c r="U58" s="1558" t="s">
        <v>331</v>
      </c>
      <c r="W58" s="1898" t="s">
        <v>1284</v>
      </c>
    </row>
    <row r="59" spans="1:23" ht="12.75">
      <c r="A59" s="1539">
        <v>1860</v>
      </c>
      <c r="B59" s="1088" t="s">
        <v>93</v>
      </c>
      <c r="C59" s="1552"/>
      <c r="D59" s="1085">
        <f>+'I4 BO ASSETS'!F56</f>
        <v>847168</v>
      </c>
      <c r="E59" s="1085">
        <f t="shared" si="4"/>
        <v>847168</v>
      </c>
      <c r="F59" s="1556" t="s">
        <v>331</v>
      </c>
      <c r="G59" s="1085">
        <f t="shared" si="5"/>
        <v>0</v>
      </c>
      <c r="H59" s="1547">
        <f t="shared" si="6"/>
        <v>847168</v>
      </c>
      <c r="I59" s="1102">
        <f>+'O5 Details by Class &amp; Accounts'!E59</f>
        <v>847168</v>
      </c>
      <c r="J59" s="2249">
        <f t="shared" si="7"/>
        <v>0</v>
      </c>
      <c r="K59" s="1548">
        <f>+'O4 Summary by Class &amp; Accounts'!D59</f>
        <v>847168</v>
      </c>
      <c r="L59" s="2249">
        <f t="shared" si="8"/>
        <v>0</v>
      </c>
      <c r="M59" s="1557"/>
      <c r="N59" s="1557"/>
      <c r="O59" s="1557"/>
      <c r="P59" s="1550"/>
      <c r="Q59" s="1550"/>
      <c r="R59" s="1550"/>
      <c r="S59" s="1550"/>
      <c r="T59" s="1550"/>
      <c r="U59" s="1558" t="s">
        <v>331</v>
      </c>
      <c r="W59" s="1898" t="s">
        <v>780</v>
      </c>
    </row>
    <row r="60" spans="1:23" ht="12.75">
      <c r="A60" s="2159">
        <v>1905</v>
      </c>
      <c r="B60" s="2111" t="s">
        <v>282</v>
      </c>
      <c r="C60" s="1085">
        <v>0</v>
      </c>
      <c r="D60" s="1085">
        <f>+'I4 BO ASSETS'!F62</f>
        <v>0</v>
      </c>
      <c r="E60" s="1085">
        <f t="shared" ref="E60:E70" si="9">+SUM(C60:D60)</f>
        <v>0</v>
      </c>
      <c r="F60" s="1546" t="s">
        <v>331</v>
      </c>
      <c r="G60" s="1085">
        <f t="shared" si="5"/>
        <v>0</v>
      </c>
      <c r="H60" s="1547">
        <f t="shared" si="6"/>
        <v>0</v>
      </c>
      <c r="I60" s="1102">
        <f>+'O5 Details by Class &amp; Accounts'!E60</f>
        <v>0</v>
      </c>
      <c r="J60" s="2249">
        <f t="shared" si="7"/>
        <v>0</v>
      </c>
      <c r="K60" s="1548">
        <f>+'O4 Summary by Class &amp; Accounts'!D60</f>
        <v>0</v>
      </c>
      <c r="L60" s="2249">
        <f t="shared" si="8"/>
        <v>0</v>
      </c>
      <c r="M60" s="2160"/>
      <c r="N60" s="2160"/>
      <c r="O60" s="2160"/>
      <c r="P60" s="1550"/>
      <c r="Q60" s="1550"/>
      <c r="R60" s="1550"/>
      <c r="S60" s="1550"/>
      <c r="T60" s="1550"/>
      <c r="U60" s="1551" t="s">
        <v>331</v>
      </c>
      <c r="W60" s="1898" t="s">
        <v>5</v>
      </c>
    </row>
    <row r="61" spans="1:23" ht="12.75">
      <c r="A61" s="2159">
        <v>1906</v>
      </c>
      <c r="B61" s="2111" t="s">
        <v>283</v>
      </c>
      <c r="C61" s="1085">
        <v>0</v>
      </c>
      <c r="D61" s="1085">
        <f>+'I4 BO ASSETS'!F63</f>
        <v>0</v>
      </c>
      <c r="E61" s="1085">
        <f t="shared" si="9"/>
        <v>0</v>
      </c>
      <c r="F61" s="1546" t="s">
        <v>331</v>
      </c>
      <c r="G61" s="1085">
        <f t="shared" si="5"/>
        <v>0</v>
      </c>
      <c r="H61" s="1547">
        <f t="shared" si="6"/>
        <v>0</v>
      </c>
      <c r="I61" s="1102">
        <f>+'O5 Details by Class &amp; Accounts'!E61</f>
        <v>0</v>
      </c>
      <c r="J61" s="2249">
        <f t="shared" si="7"/>
        <v>0</v>
      </c>
      <c r="K61" s="1548">
        <f>+'O4 Summary by Class &amp; Accounts'!D61</f>
        <v>0</v>
      </c>
      <c r="L61" s="2249">
        <f t="shared" si="8"/>
        <v>0</v>
      </c>
      <c r="M61" s="2160"/>
      <c r="N61" s="2160"/>
      <c r="O61" s="2160"/>
      <c r="P61" s="1550"/>
      <c r="Q61" s="1550"/>
      <c r="R61" s="1550"/>
      <c r="S61" s="1550"/>
      <c r="T61" s="1550"/>
      <c r="U61" s="1551" t="s">
        <v>331</v>
      </c>
      <c r="W61" s="1898" t="s">
        <v>5</v>
      </c>
    </row>
    <row r="62" spans="1:23" ht="12.75">
      <c r="A62" s="2159">
        <v>1908</v>
      </c>
      <c r="B62" s="2111" t="s">
        <v>284</v>
      </c>
      <c r="C62" s="1085">
        <v>0</v>
      </c>
      <c r="D62" s="1085">
        <f>+'I4 BO ASSETS'!F64</f>
        <v>436608</v>
      </c>
      <c r="E62" s="1085">
        <f t="shared" si="9"/>
        <v>436608</v>
      </c>
      <c r="F62" s="1546" t="s">
        <v>331</v>
      </c>
      <c r="G62" s="1085">
        <f t="shared" si="5"/>
        <v>0</v>
      </c>
      <c r="H62" s="1547">
        <f t="shared" si="6"/>
        <v>436608</v>
      </c>
      <c r="I62" s="1102">
        <f>+'O5 Details by Class &amp; Accounts'!E62</f>
        <v>436608</v>
      </c>
      <c r="J62" s="2249">
        <f t="shared" si="7"/>
        <v>0</v>
      </c>
      <c r="K62" s="1548">
        <f>+'O4 Summary by Class &amp; Accounts'!D62</f>
        <v>436608</v>
      </c>
      <c r="L62" s="2249">
        <f t="shared" si="8"/>
        <v>0</v>
      </c>
      <c r="M62" s="2160"/>
      <c r="N62" s="2160"/>
      <c r="O62" s="2160"/>
      <c r="P62" s="1550"/>
      <c r="Q62" s="1550"/>
      <c r="R62" s="1550"/>
      <c r="S62" s="1550"/>
      <c r="T62" s="1550"/>
      <c r="U62" s="1551" t="s">
        <v>331</v>
      </c>
      <c r="W62" s="1898" t="s">
        <v>5</v>
      </c>
    </row>
    <row r="63" spans="1:23" ht="12.75">
      <c r="A63" s="2159">
        <v>1910</v>
      </c>
      <c r="B63" s="2111" t="s">
        <v>285</v>
      </c>
      <c r="C63" s="1085">
        <v>0</v>
      </c>
      <c r="D63" s="1085">
        <f>+'I4 BO ASSETS'!F65</f>
        <v>87622</v>
      </c>
      <c r="E63" s="1085">
        <f t="shared" si="9"/>
        <v>87622</v>
      </c>
      <c r="F63" s="1546" t="s">
        <v>331</v>
      </c>
      <c r="G63" s="1085">
        <f t="shared" si="5"/>
        <v>0</v>
      </c>
      <c r="H63" s="1547">
        <f t="shared" si="6"/>
        <v>87622</v>
      </c>
      <c r="I63" s="1102">
        <f>+'O5 Details by Class &amp; Accounts'!E63</f>
        <v>87622</v>
      </c>
      <c r="J63" s="2249">
        <f t="shared" si="7"/>
        <v>0</v>
      </c>
      <c r="K63" s="1548">
        <f>+'O4 Summary by Class &amp; Accounts'!D63</f>
        <v>87622</v>
      </c>
      <c r="L63" s="2249">
        <f t="shared" si="8"/>
        <v>0</v>
      </c>
      <c r="M63" s="2160"/>
      <c r="N63" s="2160"/>
      <c r="O63" s="2160"/>
      <c r="P63" s="1550"/>
      <c r="Q63" s="1550"/>
      <c r="R63" s="1550"/>
      <c r="S63" s="1550"/>
      <c r="T63" s="1550"/>
      <c r="U63" s="1551" t="s">
        <v>331</v>
      </c>
      <c r="W63" s="1898" t="s">
        <v>5</v>
      </c>
    </row>
    <row r="64" spans="1:23" ht="12.75">
      <c r="A64" s="2159">
        <v>1915</v>
      </c>
      <c r="B64" s="2111" t="s">
        <v>512</v>
      </c>
      <c r="C64" s="1085">
        <v>0</v>
      </c>
      <c r="D64" s="1085">
        <f>+'I4 BO ASSETS'!F66</f>
        <v>126907</v>
      </c>
      <c r="E64" s="1085">
        <f t="shared" si="9"/>
        <v>126907</v>
      </c>
      <c r="F64" s="1546" t="s">
        <v>331</v>
      </c>
      <c r="G64" s="1085">
        <f t="shared" si="5"/>
        <v>0</v>
      </c>
      <c r="H64" s="1547">
        <f t="shared" si="6"/>
        <v>126907</v>
      </c>
      <c r="I64" s="1102">
        <f>+'O5 Details by Class &amp; Accounts'!E64</f>
        <v>126907</v>
      </c>
      <c r="J64" s="2249">
        <f t="shared" si="7"/>
        <v>0</v>
      </c>
      <c r="K64" s="1548">
        <f>+'O4 Summary by Class &amp; Accounts'!D64</f>
        <v>126907</v>
      </c>
      <c r="L64" s="2249">
        <f t="shared" si="8"/>
        <v>0</v>
      </c>
      <c r="M64" s="2160"/>
      <c r="N64" s="2160"/>
      <c r="O64" s="2160"/>
      <c r="P64" s="1550"/>
      <c r="Q64" s="1550"/>
      <c r="R64" s="1550"/>
      <c r="S64" s="1550"/>
      <c r="T64" s="1550"/>
      <c r="U64" s="1551" t="s">
        <v>331</v>
      </c>
      <c r="W64" s="1898" t="s">
        <v>5</v>
      </c>
    </row>
    <row r="65" spans="1:23" ht="12.75">
      <c r="A65" s="2159">
        <v>1920</v>
      </c>
      <c r="B65" s="2111" t="s">
        <v>513</v>
      </c>
      <c r="C65" s="1085">
        <v>0</v>
      </c>
      <c r="D65" s="1085">
        <f>+'I4 BO ASSETS'!F67</f>
        <v>68453</v>
      </c>
      <c r="E65" s="1085">
        <f t="shared" si="9"/>
        <v>68453</v>
      </c>
      <c r="F65" s="1546" t="s">
        <v>331</v>
      </c>
      <c r="G65" s="1085">
        <f t="shared" si="5"/>
        <v>0</v>
      </c>
      <c r="H65" s="1547">
        <f t="shared" si="6"/>
        <v>68453</v>
      </c>
      <c r="I65" s="1102">
        <f>+'O5 Details by Class &amp; Accounts'!E65</f>
        <v>68453</v>
      </c>
      <c r="J65" s="2249">
        <f t="shared" si="7"/>
        <v>0</v>
      </c>
      <c r="K65" s="1548">
        <f>+'O4 Summary by Class &amp; Accounts'!D65</f>
        <v>68453.000000000015</v>
      </c>
      <c r="L65" s="2249">
        <f t="shared" si="8"/>
        <v>0</v>
      </c>
      <c r="M65" s="2160"/>
      <c r="N65" s="2160"/>
      <c r="O65" s="2160"/>
      <c r="P65" s="1550"/>
      <c r="Q65" s="1550"/>
      <c r="R65" s="1550"/>
      <c r="S65" s="1550"/>
      <c r="T65" s="1550"/>
      <c r="U65" s="1551" t="s">
        <v>331</v>
      </c>
      <c r="W65" s="1898" t="s">
        <v>5</v>
      </c>
    </row>
    <row r="66" spans="1:23" ht="12.75">
      <c r="A66" s="2159">
        <v>1925</v>
      </c>
      <c r="B66" s="2111" t="s">
        <v>514</v>
      </c>
      <c r="C66" s="1085">
        <v>0</v>
      </c>
      <c r="D66" s="1085">
        <f>+'I4 BO ASSETS'!F68</f>
        <v>61354</v>
      </c>
      <c r="E66" s="1085">
        <f t="shared" si="9"/>
        <v>61354</v>
      </c>
      <c r="F66" s="1546" t="s">
        <v>331</v>
      </c>
      <c r="G66" s="1085">
        <f t="shared" si="5"/>
        <v>0</v>
      </c>
      <c r="H66" s="1547">
        <f t="shared" si="6"/>
        <v>61354</v>
      </c>
      <c r="I66" s="1102">
        <f>+'O5 Details by Class &amp; Accounts'!E66</f>
        <v>61354</v>
      </c>
      <c r="J66" s="2249">
        <f t="shared" si="7"/>
        <v>0</v>
      </c>
      <c r="K66" s="1548">
        <f>+'O4 Summary by Class &amp; Accounts'!D66</f>
        <v>61354.000000000007</v>
      </c>
      <c r="L66" s="2249">
        <f t="shared" si="8"/>
        <v>0</v>
      </c>
      <c r="M66" s="2160"/>
      <c r="N66" s="2160"/>
      <c r="O66" s="2160"/>
      <c r="P66" s="1550"/>
      <c r="Q66" s="1550"/>
      <c r="R66" s="1550"/>
      <c r="S66" s="1550"/>
      <c r="T66" s="1550"/>
      <c r="U66" s="1551" t="s">
        <v>331</v>
      </c>
      <c r="W66" s="1898" t="s">
        <v>5</v>
      </c>
    </row>
    <row r="67" spans="1:23" ht="12.75">
      <c r="A67" s="2159">
        <v>1930</v>
      </c>
      <c r="B67" s="2111" t="s">
        <v>515</v>
      </c>
      <c r="C67" s="1085">
        <v>0</v>
      </c>
      <c r="D67" s="1085">
        <f>+'I4 BO ASSETS'!F69</f>
        <v>738217</v>
      </c>
      <c r="E67" s="1085">
        <f t="shared" si="9"/>
        <v>738217</v>
      </c>
      <c r="F67" s="1546" t="s">
        <v>331</v>
      </c>
      <c r="G67" s="1085">
        <f t="shared" si="5"/>
        <v>0</v>
      </c>
      <c r="H67" s="1547">
        <f t="shared" si="6"/>
        <v>738217</v>
      </c>
      <c r="I67" s="1102">
        <f>+'O5 Details by Class &amp; Accounts'!E67</f>
        <v>738217</v>
      </c>
      <c r="J67" s="2249">
        <f t="shared" si="7"/>
        <v>0</v>
      </c>
      <c r="K67" s="1548">
        <f>+'O4 Summary by Class &amp; Accounts'!D67</f>
        <v>738217</v>
      </c>
      <c r="L67" s="2249">
        <f t="shared" si="8"/>
        <v>0</v>
      </c>
      <c r="M67" s="2160"/>
      <c r="N67" s="2160"/>
      <c r="O67" s="2160"/>
      <c r="P67" s="1550"/>
      <c r="Q67" s="1550"/>
      <c r="R67" s="1550"/>
      <c r="S67" s="1550"/>
      <c r="T67" s="1550"/>
      <c r="U67" s="1551" t="s">
        <v>331</v>
      </c>
      <c r="W67" s="1898" t="s">
        <v>5</v>
      </c>
    </row>
    <row r="68" spans="1:23" ht="12.75">
      <c r="A68" s="2159">
        <v>1935</v>
      </c>
      <c r="B68" s="2111" t="s">
        <v>516</v>
      </c>
      <c r="C68" s="1085">
        <v>0</v>
      </c>
      <c r="D68" s="1085">
        <f>+'I4 BO ASSETS'!F70</f>
        <v>0</v>
      </c>
      <c r="E68" s="1085">
        <f t="shared" si="9"/>
        <v>0</v>
      </c>
      <c r="F68" s="1546" t="s">
        <v>331</v>
      </c>
      <c r="G68" s="1085">
        <f t="shared" si="5"/>
        <v>0</v>
      </c>
      <c r="H68" s="1547">
        <f t="shared" si="6"/>
        <v>0</v>
      </c>
      <c r="I68" s="1102">
        <f>+'O5 Details by Class &amp; Accounts'!E68</f>
        <v>0</v>
      </c>
      <c r="J68" s="2249">
        <f t="shared" si="7"/>
        <v>0</v>
      </c>
      <c r="K68" s="1548">
        <f>+'O4 Summary by Class &amp; Accounts'!D68</f>
        <v>0</v>
      </c>
      <c r="L68" s="2249">
        <f t="shared" si="8"/>
        <v>0</v>
      </c>
      <c r="M68" s="2160"/>
      <c r="N68" s="2160"/>
      <c r="O68" s="2160"/>
      <c r="P68" s="1550"/>
      <c r="Q68" s="1550"/>
      <c r="R68" s="1550"/>
      <c r="S68" s="1550"/>
      <c r="T68" s="1550"/>
      <c r="U68" s="1551" t="s">
        <v>331</v>
      </c>
      <c r="W68" s="1898" t="s">
        <v>5</v>
      </c>
    </row>
    <row r="69" spans="1:23" ht="12.75">
      <c r="A69" s="2159">
        <v>1940</v>
      </c>
      <c r="B69" s="2111" t="s">
        <v>517</v>
      </c>
      <c r="C69" s="1085">
        <v>0</v>
      </c>
      <c r="D69" s="1085">
        <f>+'I4 BO ASSETS'!F71</f>
        <v>175134</v>
      </c>
      <c r="E69" s="1085">
        <f t="shared" si="9"/>
        <v>175134</v>
      </c>
      <c r="F69" s="1546" t="s">
        <v>331</v>
      </c>
      <c r="G69" s="1085">
        <f t="shared" si="5"/>
        <v>0</v>
      </c>
      <c r="H69" s="1547">
        <f t="shared" si="6"/>
        <v>175134</v>
      </c>
      <c r="I69" s="1102">
        <f>+'O5 Details by Class &amp; Accounts'!E69</f>
        <v>175134</v>
      </c>
      <c r="J69" s="2249">
        <f t="shared" si="7"/>
        <v>0</v>
      </c>
      <c r="K69" s="1548">
        <f>+'O4 Summary by Class &amp; Accounts'!D69</f>
        <v>175134.00000000003</v>
      </c>
      <c r="L69" s="2249">
        <f t="shared" si="8"/>
        <v>0</v>
      </c>
      <c r="M69" s="2160"/>
      <c r="N69" s="2160"/>
      <c r="O69" s="2160"/>
      <c r="P69" s="1550"/>
      <c r="Q69" s="1550"/>
      <c r="R69" s="1550"/>
      <c r="S69" s="1550"/>
      <c r="T69" s="1550"/>
      <c r="U69" s="1551" t="s">
        <v>331</v>
      </c>
      <c r="W69" s="1898" t="s">
        <v>5</v>
      </c>
    </row>
    <row r="70" spans="1:23" ht="12.75">
      <c r="A70" s="2159">
        <v>1945</v>
      </c>
      <c r="B70" s="2111" t="s">
        <v>518</v>
      </c>
      <c r="C70" s="1085">
        <v>0</v>
      </c>
      <c r="D70" s="1085">
        <f>+'I4 BO ASSETS'!F72</f>
        <v>5000</v>
      </c>
      <c r="E70" s="1085">
        <f t="shared" si="9"/>
        <v>5000</v>
      </c>
      <c r="F70" s="1546" t="s">
        <v>331</v>
      </c>
      <c r="G70" s="1085">
        <f t="shared" si="5"/>
        <v>0</v>
      </c>
      <c r="H70" s="1547">
        <f t="shared" si="6"/>
        <v>5000</v>
      </c>
      <c r="I70" s="1102">
        <f>+'O5 Details by Class &amp; Accounts'!E70</f>
        <v>5000</v>
      </c>
      <c r="J70" s="2249">
        <f t="shared" si="7"/>
        <v>0</v>
      </c>
      <c r="K70" s="1548">
        <f>+'O4 Summary by Class &amp; Accounts'!D70</f>
        <v>5000.0000000000009</v>
      </c>
      <c r="L70" s="2249">
        <f t="shared" si="8"/>
        <v>0</v>
      </c>
      <c r="M70" s="2160"/>
      <c r="N70" s="2160"/>
      <c r="O70" s="2160"/>
      <c r="P70" s="1550"/>
      <c r="Q70" s="1550"/>
      <c r="R70" s="1550"/>
      <c r="S70" s="1550"/>
      <c r="T70" s="1550"/>
      <c r="U70" s="1551" t="s">
        <v>331</v>
      </c>
      <c r="W70" s="1898" t="s">
        <v>5</v>
      </c>
    </row>
    <row r="71" spans="1:23" ht="12.75">
      <c r="A71" s="2159">
        <v>1950</v>
      </c>
      <c r="B71" s="2111" t="s">
        <v>519</v>
      </c>
      <c r="C71" s="1085">
        <v>0</v>
      </c>
      <c r="D71" s="1085">
        <f>+'I4 BO ASSETS'!F73</f>
        <v>0</v>
      </c>
      <c r="E71" s="1085">
        <f t="shared" si="4"/>
        <v>0</v>
      </c>
      <c r="F71" s="1546" t="s">
        <v>331</v>
      </c>
      <c r="G71" s="1085">
        <f t="shared" si="5"/>
        <v>0</v>
      </c>
      <c r="H71" s="1547">
        <f t="shared" si="6"/>
        <v>0</v>
      </c>
      <c r="I71" s="1102">
        <f>+'O5 Details by Class &amp; Accounts'!E71</f>
        <v>0</v>
      </c>
      <c r="J71" s="2249">
        <f t="shared" si="7"/>
        <v>0</v>
      </c>
      <c r="K71" s="1548">
        <f>+'O4 Summary by Class &amp; Accounts'!D71</f>
        <v>0</v>
      </c>
      <c r="L71" s="2249">
        <f t="shared" si="8"/>
        <v>0</v>
      </c>
      <c r="M71" s="2160"/>
      <c r="N71" s="2160"/>
      <c r="O71" s="2160"/>
      <c r="P71" s="1550"/>
      <c r="Q71" s="1550"/>
      <c r="R71" s="1550"/>
      <c r="S71" s="1550"/>
      <c r="T71" s="1550"/>
      <c r="U71" s="1551" t="s">
        <v>331</v>
      </c>
      <c r="W71" s="1898" t="s">
        <v>5</v>
      </c>
    </row>
    <row r="72" spans="1:23" ht="12.75">
      <c r="A72" s="2159">
        <v>1955</v>
      </c>
      <c r="B72" s="2111" t="s">
        <v>273</v>
      </c>
      <c r="C72" s="1085">
        <v>0</v>
      </c>
      <c r="D72" s="1085">
        <f>+'I4 BO ASSETS'!F74</f>
        <v>900</v>
      </c>
      <c r="E72" s="1085">
        <f t="shared" si="4"/>
        <v>900</v>
      </c>
      <c r="F72" s="1546" t="s">
        <v>331</v>
      </c>
      <c r="G72" s="1085">
        <f t="shared" si="5"/>
        <v>0</v>
      </c>
      <c r="H72" s="1547">
        <f t="shared" si="6"/>
        <v>900</v>
      </c>
      <c r="I72" s="1102">
        <f>+'O5 Details by Class &amp; Accounts'!E72</f>
        <v>900</v>
      </c>
      <c r="J72" s="2249">
        <f t="shared" si="7"/>
        <v>0</v>
      </c>
      <c r="K72" s="1548">
        <f>+'O4 Summary by Class &amp; Accounts'!D72</f>
        <v>900.00000000000023</v>
      </c>
      <c r="L72" s="2249">
        <f t="shared" si="8"/>
        <v>0</v>
      </c>
      <c r="M72" s="2160"/>
      <c r="N72" s="2160"/>
      <c r="O72" s="2160"/>
      <c r="P72" s="1550"/>
      <c r="Q72" s="1550"/>
      <c r="R72" s="1550"/>
      <c r="S72" s="1550"/>
      <c r="T72" s="1550"/>
      <c r="U72" s="1551" t="s">
        <v>331</v>
      </c>
      <c r="W72" s="1898" t="s">
        <v>5</v>
      </c>
    </row>
    <row r="73" spans="1:23" ht="12.75">
      <c r="A73" s="2159">
        <v>1960</v>
      </c>
      <c r="B73" s="2111" t="s">
        <v>274</v>
      </c>
      <c r="C73" s="1085">
        <v>0</v>
      </c>
      <c r="D73" s="1085">
        <f>+'I4 BO ASSETS'!F75</f>
        <v>0</v>
      </c>
      <c r="E73" s="1085">
        <f t="shared" si="4"/>
        <v>0</v>
      </c>
      <c r="F73" s="1546" t="s">
        <v>331</v>
      </c>
      <c r="G73" s="1085">
        <f t="shared" si="5"/>
        <v>0</v>
      </c>
      <c r="H73" s="1547">
        <f t="shared" si="6"/>
        <v>0</v>
      </c>
      <c r="I73" s="1102">
        <f>+'O5 Details by Class &amp; Accounts'!E73</f>
        <v>0</v>
      </c>
      <c r="J73" s="2249">
        <f t="shared" si="7"/>
        <v>0</v>
      </c>
      <c r="K73" s="1548">
        <f>+'O4 Summary by Class &amp; Accounts'!D73</f>
        <v>0</v>
      </c>
      <c r="L73" s="2249">
        <f t="shared" si="8"/>
        <v>0</v>
      </c>
      <c r="M73" s="2160"/>
      <c r="N73" s="2160"/>
      <c r="O73" s="2160"/>
      <c r="P73" s="1550"/>
      <c r="Q73" s="1550"/>
      <c r="R73" s="1550"/>
      <c r="S73" s="1550"/>
      <c r="T73" s="1550"/>
      <c r="U73" s="1551" t="s">
        <v>331</v>
      </c>
      <c r="W73" s="1898" t="s">
        <v>5</v>
      </c>
    </row>
    <row r="74" spans="1:23" ht="25.5">
      <c r="A74" s="2159">
        <v>1970</v>
      </c>
      <c r="B74" s="2111" t="s">
        <v>276</v>
      </c>
      <c r="C74" s="1085">
        <v>0</v>
      </c>
      <c r="D74" s="1085">
        <f>+'I4 BO ASSETS'!F76</f>
        <v>0</v>
      </c>
      <c r="E74" s="1085">
        <f t="shared" si="4"/>
        <v>0</v>
      </c>
      <c r="F74" s="1546" t="s">
        <v>331</v>
      </c>
      <c r="G74" s="1085">
        <f t="shared" si="5"/>
        <v>0</v>
      </c>
      <c r="H74" s="1547">
        <f t="shared" si="6"/>
        <v>0</v>
      </c>
      <c r="I74" s="1102">
        <f>+'O5 Details by Class &amp; Accounts'!E74</f>
        <v>0</v>
      </c>
      <c r="J74" s="2249">
        <f t="shared" si="7"/>
        <v>0</v>
      </c>
      <c r="K74" s="1548">
        <f>+'O4 Summary by Class &amp; Accounts'!D74</f>
        <v>0</v>
      </c>
      <c r="L74" s="2249">
        <f t="shared" si="8"/>
        <v>0</v>
      </c>
      <c r="M74" s="2160"/>
      <c r="N74" s="2160"/>
      <c r="O74" s="2160"/>
      <c r="P74" s="1550"/>
      <c r="Q74" s="1550"/>
      <c r="R74" s="1550"/>
      <c r="S74" s="1550"/>
      <c r="T74" s="1550"/>
      <c r="U74" s="1551" t="s">
        <v>331</v>
      </c>
      <c r="W74" s="1898" t="s">
        <v>5</v>
      </c>
    </row>
    <row r="75" spans="1:23" ht="25.5">
      <c r="A75" s="2159">
        <v>1975</v>
      </c>
      <c r="B75" s="2111" t="s">
        <v>1565</v>
      </c>
      <c r="C75" s="1085">
        <v>0</v>
      </c>
      <c r="D75" s="1085">
        <f>+'I4 BO ASSETS'!F77</f>
        <v>0</v>
      </c>
      <c r="E75" s="1085">
        <f t="shared" si="4"/>
        <v>0</v>
      </c>
      <c r="F75" s="1546" t="s">
        <v>331</v>
      </c>
      <c r="G75" s="1085">
        <f t="shared" si="5"/>
        <v>0</v>
      </c>
      <c r="H75" s="1547">
        <f t="shared" si="6"/>
        <v>0</v>
      </c>
      <c r="I75" s="1102">
        <f>+'O5 Details by Class &amp; Accounts'!E75</f>
        <v>0</v>
      </c>
      <c r="J75" s="2249">
        <f t="shared" si="7"/>
        <v>0</v>
      </c>
      <c r="K75" s="1548">
        <f>+'O4 Summary by Class &amp; Accounts'!D75</f>
        <v>0</v>
      </c>
      <c r="L75" s="2249">
        <f t="shared" si="8"/>
        <v>0</v>
      </c>
      <c r="M75" s="2160"/>
      <c r="N75" s="2160"/>
      <c r="O75" s="2160"/>
      <c r="P75" s="1550"/>
      <c r="Q75" s="1550"/>
      <c r="R75" s="1550"/>
      <c r="S75" s="1550"/>
      <c r="T75" s="1550"/>
      <c r="U75" s="1551" t="s">
        <v>331</v>
      </c>
      <c r="W75" s="1898" t="s">
        <v>5</v>
      </c>
    </row>
    <row r="76" spans="1:23" ht="12.75">
      <c r="A76" s="2159">
        <v>1980</v>
      </c>
      <c r="B76" s="2111" t="s">
        <v>1050</v>
      </c>
      <c r="C76" s="1085">
        <v>0</v>
      </c>
      <c r="D76" s="1085">
        <f>+'I4 BO ASSETS'!F78</f>
        <v>0</v>
      </c>
      <c r="E76" s="1085">
        <f t="shared" si="4"/>
        <v>0</v>
      </c>
      <c r="F76" s="1546" t="s">
        <v>331</v>
      </c>
      <c r="G76" s="1085">
        <f t="shared" si="5"/>
        <v>0</v>
      </c>
      <c r="H76" s="1547">
        <f t="shared" si="6"/>
        <v>0</v>
      </c>
      <c r="I76" s="1102">
        <f>+'O5 Details by Class &amp; Accounts'!E76</f>
        <v>0</v>
      </c>
      <c r="J76" s="2249">
        <f t="shared" si="7"/>
        <v>0</v>
      </c>
      <c r="K76" s="1548">
        <f>+'O4 Summary by Class &amp; Accounts'!D76</f>
        <v>0</v>
      </c>
      <c r="L76" s="2249">
        <f t="shared" si="8"/>
        <v>0</v>
      </c>
      <c r="M76" s="2160"/>
      <c r="N76" s="2160"/>
      <c r="O76" s="2160"/>
      <c r="P76" s="1550"/>
      <c r="Q76" s="1550"/>
      <c r="R76" s="1550"/>
      <c r="S76" s="1550"/>
      <c r="T76" s="1550"/>
      <c r="U76" s="1551" t="s">
        <v>331</v>
      </c>
      <c r="W76" s="1898" t="s">
        <v>5</v>
      </c>
    </row>
    <row r="77" spans="1:23" ht="12.75">
      <c r="A77" s="2159">
        <v>1990</v>
      </c>
      <c r="B77" s="2111" t="s">
        <v>1052</v>
      </c>
      <c r="C77" s="1085">
        <v>0</v>
      </c>
      <c r="D77" s="1085">
        <f>'I4 BO ASSETS'!F79</f>
        <v>-270859</v>
      </c>
      <c r="E77" s="1085">
        <f>+SUM(C77:D77)</f>
        <v>-270859</v>
      </c>
      <c r="F77" s="1546" t="s">
        <v>331</v>
      </c>
      <c r="G77" s="1085">
        <f t="shared" si="5"/>
        <v>0</v>
      </c>
      <c r="H77" s="1547">
        <f t="shared" si="6"/>
        <v>-270859</v>
      </c>
      <c r="I77" s="1102">
        <f>+'O5 Details by Class &amp; Accounts'!E77</f>
        <v>-270859</v>
      </c>
      <c r="J77" s="2249">
        <f t="shared" si="7"/>
        <v>0</v>
      </c>
      <c r="K77" s="1548">
        <f>+'O4 Summary by Class &amp; Accounts'!D77</f>
        <v>-270859</v>
      </c>
      <c r="L77" s="2249">
        <f t="shared" si="8"/>
        <v>0</v>
      </c>
      <c r="M77" s="2160"/>
      <c r="N77" s="2160"/>
      <c r="O77" s="2160"/>
      <c r="P77" s="1550"/>
      <c r="Q77" s="1550"/>
      <c r="R77" s="1550"/>
      <c r="S77" s="1550"/>
      <c r="T77" s="1550"/>
      <c r="U77" s="1551" t="s">
        <v>331</v>
      </c>
      <c r="W77" s="1898" t="s">
        <v>5</v>
      </c>
    </row>
    <row r="78" spans="1:23" ht="12.75">
      <c r="A78" s="1537">
        <v>1995</v>
      </c>
      <c r="B78" s="1088" t="s">
        <v>1053</v>
      </c>
      <c r="C78" s="1085">
        <f>+'I3 TB Data'!H172</f>
        <v>0</v>
      </c>
      <c r="D78" s="1102">
        <f>0</f>
        <v>0</v>
      </c>
      <c r="E78" s="1085">
        <f>+SUM(C78:D78)</f>
        <v>0</v>
      </c>
      <c r="F78" s="1546" t="s">
        <v>331</v>
      </c>
      <c r="G78" s="1085">
        <f t="shared" si="5"/>
        <v>0</v>
      </c>
      <c r="H78" s="1547">
        <f t="shared" si="6"/>
        <v>0</v>
      </c>
      <c r="I78" s="1102">
        <f>+'O5 Details by Class &amp; Accounts'!E78</f>
        <v>0</v>
      </c>
      <c r="J78" s="2249">
        <f t="shared" si="7"/>
        <v>0</v>
      </c>
      <c r="K78" s="1548">
        <f>+'O4 Summary by Class &amp; Accounts'!D78</f>
        <v>0</v>
      </c>
      <c r="L78" s="2249">
        <f t="shared" si="8"/>
        <v>0</v>
      </c>
      <c r="M78" s="1549"/>
      <c r="N78" s="1549"/>
      <c r="O78" s="1549"/>
      <c r="P78" s="1550"/>
      <c r="Q78" s="1550"/>
      <c r="R78" s="1550"/>
      <c r="S78" s="1550"/>
      <c r="T78" s="1550"/>
      <c r="U78" s="1551" t="s">
        <v>331</v>
      </c>
      <c r="W78" s="1898" t="s">
        <v>1616</v>
      </c>
    </row>
    <row r="79" spans="1:23" ht="12.75">
      <c r="A79" s="2159">
        <v>2005</v>
      </c>
      <c r="B79" s="2111" t="s">
        <v>1054</v>
      </c>
      <c r="C79" s="1085">
        <v>0</v>
      </c>
      <c r="D79" s="1102">
        <f>'I4 BO ASSETS'!F80</f>
        <v>0</v>
      </c>
      <c r="E79" s="1085">
        <f>+SUM(C79:D79)</f>
        <v>0</v>
      </c>
      <c r="F79" s="1546" t="s">
        <v>331</v>
      </c>
      <c r="G79" s="1085">
        <f t="shared" si="5"/>
        <v>0</v>
      </c>
      <c r="H79" s="1547">
        <f t="shared" si="6"/>
        <v>0</v>
      </c>
      <c r="I79" s="1102">
        <f>+'O5 Details by Class &amp; Accounts'!E79</f>
        <v>0</v>
      </c>
      <c r="J79" s="2249">
        <f t="shared" si="7"/>
        <v>0</v>
      </c>
      <c r="K79" s="1548">
        <f>+'O4 Summary by Class &amp; Accounts'!D79</f>
        <v>0</v>
      </c>
      <c r="L79" s="2249">
        <f t="shared" si="8"/>
        <v>0</v>
      </c>
      <c r="M79" s="2160"/>
      <c r="N79" s="2160"/>
      <c r="O79" s="2160"/>
      <c r="P79" s="1550"/>
      <c r="Q79" s="1550"/>
      <c r="R79" s="1550"/>
      <c r="S79" s="1550"/>
      <c r="T79" s="1550"/>
      <c r="U79" s="1551" t="s">
        <v>331</v>
      </c>
      <c r="W79" s="1898" t="s">
        <v>5</v>
      </c>
    </row>
    <row r="80" spans="1:23" ht="12.75">
      <c r="A80" s="2159">
        <v>2010</v>
      </c>
      <c r="B80" s="2111" t="s">
        <v>1055</v>
      </c>
      <c r="C80" s="1085">
        <v>0</v>
      </c>
      <c r="D80" s="1102">
        <f>'I4 BO ASSETS'!F81</f>
        <v>0</v>
      </c>
      <c r="E80" s="1085">
        <f t="shared" si="4"/>
        <v>0</v>
      </c>
      <c r="F80" s="1546" t="s">
        <v>331</v>
      </c>
      <c r="G80" s="1085">
        <f t="shared" si="5"/>
        <v>0</v>
      </c>
      <c r="H80" s="1547">
        <f t="shared" si="6"/>
        <v>0</v>
      </c>
      <c r="I80" s="1102">
        <f>+'O5 Details by Class &amp; Accounts'!E80</f>
        <v>0</v>
      </c>
      <c r="J80" s="2249">
        <f t="shared" si="7"/>
        <v>0</v>
      </c>
      <c r="K80" s="1548">
        <f>+'O4 Summary by Class &amp; Accounts'!D80</f>
        <v>0</v>
      </c>
      <c r="L80" s="2249">
        <f t="shared" si="8"/>
        <v>0</v>
      </c>
      <c r="M80" s="2160"/>
      <c r="N80" s="2160"/>
      <c r="O80" s="2160"/>
      <c r="P80" s="1550"/>
      <c r="Q80" s="1550"/>
      <c r="R80" s="1550"/>
      <c r="S80" s="1550"/>
      <c r="T80" s="1550"/>
      <c r="U80" s="1551" t="s">
        <v>331</v>
      </c>
      <c r="W80" s="1898" t="s">
        <v>5</v>
      </c>
    </row>
    <row r="81" spans="1:23" ht="25.5">
      <c r="A81" s="2159">
        <v>2105</v>
      </c>
      <c r="B81" s="2111" t="s">
        <v>1600</v>
      </c>
      <c r="C81" s="1085">
        <f>+'I3 TB Data'!H184</f>
        <v>-8339642</v>
      </c>
      <c r="D81" s="1085"/>
      <c r="E81" s="1085">
        <f>+SUM(C81:D81)</f>
        <v>-8339642</v>
      </c>
      <c r="F81" s="1546" t="s">
        <v>331</v>
      </c>
      <c r="G81" s="1085">
        <f t="shared" si="5"/>
        <v>0</v>
      </c>
      <c r="H81" s="1547">
        <f t="shared" si="6"/>
        <v>-8339642</v>
      </c>
      <c r="I81" s="1102">
        <f>+'O5 Details by Class &amp; Accounts'!E81</f>
        <v>-8339642</v>
      </c>
      <c r="J81" s="2249">
        <f t="shared" si="7"/>
        <v>0</v>
      </c>
      <c r="K81" s="1548">
        <f>+'O4 Summary by Class &amp; Accounts'!D81</f>
        <v>-8339641.0000000009</v>
      </c>
      <c r="L81" s="2249">
        <f t="shared" si="8"/>
        <v>-0.99999999906867743</v>
      </c>
      <c r="M81" s="1555"/>
      <c r="N81" s="1555"/>
      <c r="O81" s="1555"/>
      <c r="P81" s="1555"/>
      <c r="Q81" s="1555"/>
      <c r="R81" s="1555"/>
      <c r="S81" s="1555"/>
      <c r="T81" s="1555"/>
      <c r="U81" s="1551" t="s">
        <v>331</v>
      </c>
      <c r="W81" s="1898" t="s">
        <v>1616</v>
      </c>
    </row>
    <row r="82" spans="1:23" ht="25.5">
      <c r="A82" s="2159">
        <v>2120</v>
      </c>
      <c r="B82" s="2111" t="s">
        <v>97</v>
      </c>
      <c r="C82" s="1085">
        <f>+'I3 TB Data'!H185</f>
        <v>0</v>
      </c>
      <c r="D82" s="1085"/>
      <c r="E82" s="1085">
        <f>+SUM(C82:D82)</f>
        <v>0</v>
      </c>
      <c r="F82" s="1546" t="s">
        <v>331</v>
      </c>
      <c r="G82" s="1085">
        <f t="shared" si="5"/>
        <v>0</v>
      </c>
      <c r="H82" s="1547">
        <f t="shared" si="6"/>
        <v>0</v>
      </c>
      <c r="I82" s="1102">
        <f>+'O5 Details by Class &amp; Accounts'!E82</f>
        <v>0</v>
      </c>
      <c r="J82" s="2249">
        <f t="shared" si="7"/>
        <v>0</v>
      </c>
      <c r="K82" s="1548">
        <f>+'O4 Summary by Class &amp; Accounts'!D82</f>
        <v>0</v>
      </c>
      <c r="L82" s="2249">
        <f t="shared" si="8"/>
        <v>0</v>
      </c>
      <c r="M82" s="2160"/>
      <c r="N82" s="2160"/>
      <c r="O82" s="2160"/>
      <c r="P82" s="1550"/>
      <c r="Q82" s="1550"/>
      <c r="R82" s="1550"/>
      <c r="S82" s="1550"/>
      <c r="T82" s="1550"/>
      <c r="U82" s="1551" t="s">
        <v>331</v>
      </c>
      <c r="W82" s="1898" t="s">
        <v>1616</v>
      </c>
    </row>
    <row r="83" spans="1:23" ht="12.75">
      <c r="A83" s="1540">
        <v>3046</v>
      </c>
      <c r="B83" s="1091" t="s">
        <v>949</v>
      </c>
      <c r="C83" s="1085">
        <f>+'I3 TB Data'!H247</f>
        <v>0</v>
      </c>
      <c r="D83" s="1085"/>
      <c r="E83" s="1085">
        <f>+SUM(C83:D83)</f>
        <v>0</v>
      </c>
      <c r="F83" s="1546" t="s">
        <v>331</v>
      </c>
      <c r="G83" s="1085">
        <f t="shared" ref="G83:G118" si="10">+IF((F83=" "),0,E83)</f>
        <v>0</v>
      </c>
      <c r="H83" s="1547">
        <f t="shared" ref="H83:H118" si="11">+IF((F83=" "),E83,0)</f>
        <v>0</v>
      </c>
      <c r="I83" s="1102">
        <f>+'O5 Details by Class &amp; Accounts'!E83</f>
        <v>0</v>
      </c>
      <c r="J83" s="2249">
        <f t="shared" ref="J83:J89" si="12">+G83+H83-I83</f>
        <v>0</v>
      </c>
      <c r="K83" s="1548">
        <f>+'O4 Summary by Class &amp; Accounts'!D83</f>
        <v>0</v>
      </c>
      <c r="L83" s="2249">
        <f t="shared" ref="L83:L89" si="13">+H83-K83</f>
        <v>0</v>
      </c>
      <c r="M83" s="1550"/>
      <c r="N83" s="1550"/>
      <c r="O83" s="1550"/>
      <c r="P83" s="1550"/>
      <c r="Q83" s="1550"/>
      <c r="R83" s="1550"/>
      <c r="S83" s="1550"/>
      <c r="T83" s="1550"/>
      <c r="U83" s="1551"/>
      <c r="W83" s="1898" t="s">
        <v>1195</v>
      </c>
    </row>
    <row r="84" spans="1:23">
      <c r="B84" s="354" t="s">
        <v>1640</v>
      </c>
      <c r="J84" s="2250"/>
      <c r="L84" s="2251"/>
    </row>
    <row r="85" spans="1:23" ht="12.75">
      <c r="A85" s="1541">
        <v>4080</v>
      </c>
      <c r="B85" s="1093" t="s">
        <v>1614</v>
      </c>
      <c r="C85" s="1085">
        <f>+'I3 TB Data'!H270</f>
        <v>-115795</v>
      </c>
      <c r="D85" s="1085"/>
      <c r="E85" s="1085">
        <f>+SUM(C85:D85)</f>
        <v>-115795</v>
      </c>
      <c r="F85" s="1546" t="s">
        <v>331</v>
      </c>
      <c r="G85" s="1085">
        <f>+IF((F85=" "),0,E85)</f>
        <v>0</v>
      </c>
      <c r="H85" s="1547">
        <f>+IF((F85=" "),E85,0)</f>
        <v>-115795</v>
      </c>
      <c r="I85" s="1102">
        <f>+'O5 Details by Class &amp; Accounts'!E84</f>
        <v>0</v>
      </c>
      <c r="J85" s="2249">
        <f>+G85+H85-I85</f>
        <v>-115795</v>
      </c>
      <c r="K85" s="1548">
        <f>+'O4 Summary by Class &amp; Accounts'!D84</f>
        <v>0</v>
      </c>
      <c r="L85" s="2249">
        <f>+H85-K85</f>
        <v>-115795</v>
      </c>
      <c r="M85" s="1559"/>
      <c r="N85" s="1559"/>
      <c r="O85" s="1559"/>
      <c r="P85" s="1550"/>
      <c r="Q85" s="1550"/>
      <c r="R85" s="1550"/>
      <c r="S85" s="1550"/>
      <c r="T85" s="1550"/>
      <c r="U85" s="1551" t="s">
        <v>331</v>
      </c>
      <c r="W85" s="1898" t="s">
        <v>1090</v>
      </c>
    </row>
    <row r="86" spans="1:23" ht="12.75">
      <c r="A86" s="1541">
        <v>4082</v>
      </c>
      <c r="B86" s="1093" t="s">
        <v>1615</v>
      </c>
      <c r="C86" s="1085">
        <f>+'I3 TB Data'!H272</f>
        <v>0</v>
      </c>
      <c r="D86" s="1085"/>
      <c r="E86" s="1085">
        <f t="shared" ref="E86:E118" si="14">+SUM(C86:D86)</f>
        <v>0</v>
      </c>
      <c r="F86" s="1546" t="s">
        <v>331</v>
      </c>
      <c r="G86" s="1085">
        <f t="shared" si="10"/>
        <v>0</v>
      </c>
      <c r="H86" s="1547">
        <f t="shared" si="11"/>
        <v>0</v>
      </c>
      <c r="I86" s="1102">
        <f>+'O5 Details by Class &amp; Accounts'!E86</f>
        <v>0</v>
      </c>
      <c r="J86" s="2249">
        <f t="shared" si="12"/>
        <v>0</v>
      </c>
      <c r="K86" s="1548">
        <f>+'O4 Summary by Class &amp; Accounts'!D86</f>
        <v>0</v>
      </c>
      <c r="L86" s="2249">
        <f t="shared" si="13"/>
        <v>0</v>
      </c>
      <c r="M86" s="1559"/>
      <c r="N86" s="1559"/>
      <c r="O86" s="1559"/>
      <c r="P86" s="1550"/>
      <c r="Q86" s="1550"/>
      <c r="R86" s="1550"/>
      <c r="S86" s="1550"/>
      <c r="T86" s="1550"/>
      <c r="U86" s="1551" t="s">
        <v>331</v>
      </c>
      <c r="W86" s="1898" t="s">
        <v>1283</v>
      </c>
    </row>
    <row r="87" spans="1:23" ht="25.5">
      <c r="A87" s="1541">
        <v>4084</v>
      </c>
      <c r="B87" s="1093" t="s">
        <v>520</v>
      </c>
      <c r="C87" s="1085">
        <f>+'I3 TB Data'!H273</f>
        <v>0</v>
      </c>
      <c r="D87" s="1085"/>
      <c r="E87" s="1085">
        <f t="shared" si="14"/>
        <v>0</v>
      </c>
      <c r="F87" s="1546" t="s">
        <v>331</v>
      </c>
      <c r="G87" s="1085">
        <f t="shared" si="10"/>
        <v>0</v>
      </c>
      <c r="H87" s="1547">
        <f t="shared" si="11"/>
        <v>0</v>
      </c>
      <c r="I87" s="1102">
        <f>+'O5 Details by Class &amp; Accounts'!E87</f>
        <v>0</v>
      </c>
      <c r="J87" s="2249">
        <f t="shared" si="12"/>
        <v>0</v>
      </c>
      <c r="K87" s="1548">
        <f>+'O4 Summary by Class &amp; Accounts'!D87</f>
        <v>0</v>
      </c>
      <c r="L87" s="2249">
        <f t="shared" si="13"/>
        <v>0</v>
      </c>
      <c r="M87" s="1559"/>
      <c r="N87" s="1559"/>
      <c r="O87" s="1559"/>
      <c r="P87" s="1550"/>
      <c r="Q87" s="1550"/>
      <c r="R87" s="1550"/>
      <c r="S87" s="1550"/>
      <c r="T87" s="1550"/>
      <c r="U87" s="1551" t="s">
        <v>656</v>
      </c>
      <c r="W87" s="1898" t="s">
        <v>1283</v>
      </c>
    </row>
    <row r="88" spans="1:23" ht="12.75">
      <c r="A88" s="1541">
        <v>4086</v>
      </c>
      <c r="B88" s="1093" t="s">
        <v>403</v>
      </c>
      <c r="C88" s="1085">
        <f>+'I3 TB Data'!H274</f>
        <v>-10500</v>
      </c>
      <c r="D88" s="1085"/>
      <c r="E88" s="1085">
        <f>+SUM(C88:D88)</f>
        <v>-10500</v>
      </c>
      <c r="F88" s="1546" t="s">
        <v>331</v>
      </c>
      <c r="G88" s="1085">
        <f>+IF((F88=" "),0,E88)</f>
        <v>0</v>
      </c>
      <c r="H88" s="1547">
        <f>+IF((F88=" "),E88,0)</f>
        <v>-10500</v>
      </c>
      <c r="I88" s="1102">
        <f>+'O5 Details by Class &amp; Accounts'!E88</f>
        <v>-10500</v>
      </c>
      <c r="J88" s="2249">
        <f>+G88+H88-I88</f>
        <v>0</v>
      </c>
      <c r="K88" s="1548">
        <f>+'O4 Summary by Class &amp; Accounts'!D88</f>
        <v>-10500</v>
      </c>
      <c r="L88" s="2249">
        <f>+H88-K88</f>
        <v>0</v>
      </c>
      <c r="M88" s="1559"/>
      <c r="N88" s="1559"/>
      <c r="O88" s="1559"/>
      <c r="P88" s="1550"/>
      <c r="Q88" s="1550"/>
      <c r="R88" s="1550"/>
      <c r="S88" s="1550"/>
      <c r="T88" s="1550"/>
      <c r="U88" s="1551" t="s">
        <v>331</v>
      </c>
      <c r="W88" s="1898"/>
    </row>
    <row r="89" spans="1:23" ht="12.75" customHeight="1">
      <c r="A89" s="1541">
        <v>4090</v>
      </c>
      <c r="B89" s="1093" t="s">
        <v>525</v>
      </c>
      <c r="C89" s="1085">
        <f>+'I3 TB Data'!H275</f>
        <v>76467</v>
      </c>
      <c r="D89" s="1085"/>
      <c r="E89" s="1085">
        <f t="shared" si="14"/>
        <v>76467</v>
      </c>
      <c r="F89" s="1546" t="s">
        <v>331</v>
      </c>
      <c r="G89" s="1085">
        <f t="shared" si="10"/>
        <v>0</v>
      </c>
      <c r="H89" s="1547">
        <f t="shared" si="11"/>
        <v>76467</v>
      </c>
      <c r="I89" s="1102">
        <f>+'O5 Details by Class &amp; Accounts'!E89</f>
        <v>76467</v>
      </c>
      <c r="J89" s="2249">
        <f t="shared" si="12"/>
        <v>0</v>
      </c>
      <c r="K89" s="1548">
        <f>+'O4 Summary by Class &amp; Accounts'!D89</f>
        <v>76466.999999999971</v>
      </c>
      <c r="L89" s="2249">
        <f t="shared" si="13"/>
        <v>0</v>
      </c>
      <c r="M89" s="1559"/>
      <c r="N89" s="1559"/>
      <c r="O89" s="1559"/>
      <c r="P89" s="1550"/>
      <c r="Q89" s="1550"/>
      <c r="R89" s="1550"/>
      <c r="S89" s="1550"/>
      <c r="T89" s="1550"/>
      <c r="U89" s="1551" t="s">
        <v>331</v>
      </c>
      <c r="W89" s="1898" t="s">
        <v>1283</v>
      </c>
    </row>
    <row r="90" spans="1:23" ht="12.75">
      <c r="A90" s="1541">
        <v>4205</v>
      </c>
      <c r="B90" s="1093" t="s">
        <v>528</v>
      </c>
      <c r="C90" s="1085">
        <f>+'I3 TB Data'!H278</f>
        <v>0</v>
      </c>
      <c r="D90" s="1085"/>
      <c r="E90" s="1085">
        <f t="shared" si="14"/>
        <v>0</v>
      </c>
      <c r="F90" s="1546" t="s">
        <v>331</v>
      </c>
      <c r="G90" s="1085">
        <f t="shared" si="10"/>
        <v>0</v>
      </c>
      <c r="H90" s="1547">
        <f t="shared" si="11"/>
        <v>0</v>
      </c>
      <c r="I90" s="1102">
        <f>+'O5 Details by Class &amp; Accounts'!E90</f>
        <v>0</v>
      </c>
      <c r="J90" s="2249">
        <f t="shared" ref="J90:J126" si="15">+G90+H90-I90</f>
        <v>0</v>
      </c>
      <c r="K90" s="1548">
        <f>+'O4 Summary by Class &amp; Accounts'!D90</f>
        <v>0</v>
      </c>
      <c r="L90" s="2249">
        <f t="shared" ref="L90:L126" si="16">+H90-K90</f>
        <v>0</v>
      </c>
      <c r="M90" s="1559"/>
      <c r="N90" s="1559"/>
      <c r="O90" s="1559"/>
      <c r="P90" s="1550"/>
      <c r="Q90" s="1550"/>
      <c r="R90" s="1550"/>
      <c r="S90" s="1550"/>
      <c r="T90" s="1550"/>
      <c r="U90" s="1551" t="s">
        <v>331</v>
      </c>
      <c r="W90" s="1898" t="s">
        <v>1195</v>
      </c>
    </row>
    <row r="91" spans="1:23" ht="12.75">
      <c r="A91" s="1541">
        <v>4210</v>
      </c>
      <c r="B91" s="1093" t="s">
        <v>529</v>
      </c>
      <c r="C91" s="1085">
        <f>+'I3 TB Data'!H279</f>
        <v>-47000</v>
      </c>
      <c r="D91" s="1085"/>
      <c r="E91" s="1085">
        <f t="shared" si="14"/>
        <v>-47000</v>
      </c>
      <c r="F91" s="1546" t="s">
        <v>331</v>
      </c>
      <c r="G91" s="1085">
        <f t="shared" si="10"/>
        <v>0</v>
      </c>
      <c r="H91" s="1547">
        <f t="shared" si="11"/>
        <v>-47000</v>
      </c>
      <c r="I91" s="1102">
        <f>+'O5 Details by Class &amp; Accounts'!E91</f>
        <v>-47000</v>
      </c>
      <c r="J91" s="2249">
        <f t="shared" si="15"/>
        <v>0</v>
      </c>
      <c r="K91" s="1548">
        <f>+'O4 Summary by Class &amp; Accounts'!D91</f>
        <v>-47000</v>
      </c>
      <c r="L91" s="2249">
        <f t="shared" si="16"/>
        <v>0</v>
      </c>
      <c r="M91" s="1559"/>
      <c r="N91" s="1559"/>
      <c r="O91" s="1559"/>
      <c r="P91" s="1550"/>
      <c r="Q91" s="1550"/>
      <c r="R91" s="1550"/>
      <c r="S91" s="1550"/>
      <c r="T91" s="1550"/>
      <c r="U91" s="1551" t="s">
        <v>331</v>
      </c>
      <c r="W91" s="1898" t="s">
        <v>1195</v>
      </c>
    </row>
    <row r="92" spans="1:23" ht="12.75">
      <c r="A92" s="1541">
        <v>4215</v>
      </c>
      <c r="B92" s="1093" t="s">
        <v>530</v>
      </c>
      <c r="C92" s="1085">
        <f>+'I3 TB Data'!H280</f>
        <v>0</v>
      </c>
      <c r="D92" s="1085"/>
      <c r="E92" s="1085">
        <f t="shared" si="14"/>
        <v>0</v>
      </c>
      <c r="F92" s="1546" t="s">
        <v>331</v>
      </c>
      <c r="G92" s="1085">
        <f t="shared" si="10"/>
        <v>0</v>
      </c>
      <c r="H92" s="1547">
        <f t="shared" si="11"/>
        <v>0</v>
      </c>
      <c r="I92" s="1102">
        <f>+'O5 Details by Class &amp; Accounts'!E92</f>
        <v>0</v>
      </c>
      <c r="J92" s="2249">
        <f t="shared" si="15"/>
        <v>0</v>
      </c>
      <c r="K92" s="1548">
        <f>+'O4 Summary by Class &amp; Accounts'!D92</f>
        <v>0</v>
      </c>
      <c r="L92" s="2249">
        <f t="shared" si="16"/>
        <v>0</v>
      </c>
      <c r="M92" s="1559"/>
      <c r="N92" s="1559"/>
      <c r="O92" s="1559"/>
      <c r="P92" s="1550"/>
      <c r="Q92" s="1550"/>
      <c r="R92" s="1550"/>
      <c r="S92" s="1550"/>
      <c r="T92" s="1550"/>
      <c r="U92" s="1551" t="s">
        <v>331</v>
      </c>
      <c r="W92" s="1898" t="s">
        <v>1195</v>
      </c>
    </row>
    <row r="93" spans="1:23" ht="12.75">
      <c r="A93" s="1541">
        <v>4220</v>
      </c>
      <c r="B93" s="1093" t="s">
        <v>531</v>
      </c>
      <c r="C93" s="1085">
        <f>+'I3 TB Data'!H281</f>
        <v>0</v>
      </c>
      <c r="D93" s="1085"/>
      <c r="E93" s="1085">
        <f t="shared" si="14"/>
        <v>0</v>
      </c>
      <c r="F93" s="1546" t="s">
        <v>331</v>
      </c>
      <c r="G93" s="1085">
        <f t="shared" si="10"/>
        <v>0</v>
      </c>
      <c r="H93" s="1547">
        <f t="shared" si="11"/>
        <v>0</v>
      </c>
      <c r="I93" s="1102">
        <f>+'O5 Details by Class &amp; Accounts'!E93</f>
        <v>0</v>
      </c>
      <c r="J93" s="2249">
        <f t="shared" si="15"/>
        <v>0</v>
      </c>
      <c r="K93" s="1548">
        <f>+'O4 Summary by Class &amp; Accounts'!D93</f>
        <v>0</v>
      </c>
      <c r="L93" s="2249">
        <f t="shared" si="16"/>
        <v>0</v>
      </c>
      <c r="M93" s="1559"/>
      <c r="N93" s="1559"/>
      <c r="O93" s="1559"/>
      <c r="P93" s="1550"/>
      <c r="Q93" s="1550"/>
      <c r="R93" s="1550"/>
      <c r="S93" s="1550"/>
      <c r="T93" s="1550"/>
      <c r="U93" s="1551" t="s">
        <v>331</v>
      </c>
      <c r="W93" s="1898" t="s">
        <v>1195</v>
      </c>
    </row>
    <row r="94" spans="1:23" ht="12.75">
      <c r="A94" s="1541">
        <v>4225</v>
      </c>
      <c r="B94" s="1093" t="s">
        <v>532</v>
      </c>
      <c r="C94" s="1085">
        <f>+'I3 TB Data'!H282</f>
        <v>-23000</v>
      </c>
      <c r="D94" s="1085"/>
      <c r="E94" s="1085">
        <f t="shared" si="14"/>
        <v>-23000</v>
      </c>
      <c r="F94" s="1546" t="s">
        <v>331</v>
      </c>
      <c r="G94" s="1085">
        <f t="shared" si="10"/>
        <v>0</v>
      </c>
      <c r="H94" s="1547">
        <f t="shared" si="11"/>
        <v>-23000</v>
      </c>
      <c r="I94" s="1102">
        <f>+'O5 Details by Class &amp; Accounts'!E94</f>
        <v>-23000</v>
      </c>
      <c r="J94" s="2249">
        <f t="shared" si="15"/>
        <v>0</v>
      </c>
      <c r="K94" s="1548">
        <f>+'O4 Summary by Class &amp; Accounts'!D94</f>
        <v>-23000.000000000004</v>
      </c>
      <c r="L94" s="2249">
        <f t="shared" si="16"/>
        <v>0</v>
      </c>
      <c r="M94" s="1559"/>
      <c r="N94" s="1559"/>
      <c r="O94" s="1559"/>
      <c r="P94" s="1550"/>
      <c r="Q94" s="1550"/>
      <c r="R94" s="1550"/>
      <c r="S94" s="1550"/>
      <c r="T94" s="1550"/>
      <c r="U94" s="1551" t="s">
        <v>331</v>
      </c>
      <c r="W94" s="1898" t="s">
        <v>1359</v>
      </c>
    </row>
    <row r="95" spans="1:23" ht="12.75">
      <c r="A95" s="1541">
        <v>4235</v>
      </c>
      <c r="B95" s="1093" t="s">
        <v>534</v>
      </c>
      <c r="C95" s="1085">
        <f>+'I3 TB Data'!H284</f>
        <v>-8000</v>
      </c>
      <c r="D95" s="1085"/>
      <c r="E95" s="1085">
        <f t="shared" si="14"/>
        <v>-8000</v>
      </c>
      <c r="F95" s="1560" t="s">
        <v>331</v>
      </c>
      <c r="G95" s="1085">
        <f t="shared" si="10"/>
        <v>0</v>
      </c>
      <c r="H95" s="1547">
        <f t="shared" si="11"/>
        <v>-8000</v>
      </c>
      <c r="I95" s="1102">
        <f>+'O5 Details by Class &amp; Accounts'!E95</f>
        <v>-8000</v>
      </c>
      <c r="J95" s="2249">
        <f t="shared" si="15"/>
        <v>0</v>
      </c>
      <c r="K95" s="1548">
        <f>+'O4 Summary by Class &amp; Accounts'!D95</f>
        <v>0</v>
      </c>
      <c r="L95" s="2249">
        <f t="shared" si="16"/>
        <v>-8000</v>
      </c>
      <c r="M95" s="1559"/>
      <c r="N95" s="1559"/>
      <c r="O95" s="1559"/>
      <c r="P95" s="1550"/>
      <c r="Q95" s="1550"/>
      <c r="R95" s="1550"/>
      <c r="S95" s="1550"/>
      <c r="T95" s="1550"/>
      <c r="U95" s="1561" t="s">
        <v>331</v>
      </c>
      <c r="W95" s="1898" t="s">
        <v>1283</v>
      </c>
    </row>
    <row r="96" spans="1:23" ht="12.75">
      <c r="A96" s="1540">
        <v>4240</v>
      </c>
      <c r="B96" s="1091" t="s">
        <v>535</v>
      </c>
      <c r="C96" s="1085">
        <f>+'I3 TB Data'!H287</f>
        <v>0</v>
      </c>
      <c r="D96" s="1085"/>
      <c r="E96" s="1085">
        <f t="shared" si="14"/>
        <v>0</v>
      </c>
      <c r="F96" s="1546" t="s">
        <v>331</v>
      </c>
      <c r="G96" s="1085">
        <f t="shared" si="10"/>
        <v>0</v>
      </c>
      <c r="H96" s="1547">
        <f t="shared" si="11"/>
        <v>0</v>
      </c>
      <c r="I96" s="1102">
        <f>+'O5 Details by Class &amp; Accounts'!E98</f>
        <v>0</v>
      </c>
      <c r="J96" s="2249">
        <f t="shared" si="15"/>
        <v>0</v>
      </c>
      <c r="K96" s="1548">
        <f>+'O4 Summary by Class &amp; Accounts'!D98</f>
        <v>0</v>
      </c>
      <c r="L96" s="2249">
        <f t="shared" si="16"/>
        <v>0</v>
      </c>
      <c r="M96" s="1562"/>
      <c r="N96" s="1562"/>
      <c r="O96" s="1562"/>
      <c r="P96" s="1550"/>
      <c r="Q96" s="1550"/>
      <c r="R96" s="1550"/>
      <c r="S96" s="1550"/>
      <c r="T96" s="1550"/>
      <c r="U96" s="1551" t="s">
        <v>331</v>
      </c>
      <c r="W96" s="1898" t="s">
        <v>1195</v>
      </c>
    </row>
    <row r="97" spans="1:23" ht="25.5">
      <c r="A97" s="1541">
        <v>4245</v>
      </c>
      <c r="B97" s="1093" t="s">
        <v>536</v>
      </c>
      <c r="C97" s="1085">
        <f>+'I3 TB Data'!H288</f>
        <v>0</v>
      </c>
      <c r="D97" s="1085"/>
      <c r="E97" s="1085">
        <f t="shared" si="14"/>
        <v>0</v>
      </c>
      <c r="F97" s="1546" t="s">
        <v>331</v>
      </c>
      <c r="G97" s="1085">
        <f t="shared" si="10"/>
        <v>0</v>
      </c>
      <c r="H97" s="1547">
        <f t="shared" si="11"/>
        <v>0</v>
      </c>
      <c r="I97" s="1102">
        <f>+'O5 Details by Class &amp; Accounts'!E99</f>
        <v>0</v>
      </c>
      <c r="J97" s="2249">
        <f t="shared" si="15"/>
        <v>0</v>
      </c>
      <c r="K97" s="1548">
        <f>+'O4 Summary by Class &amp; Accounts'!D99</f>
        <v>0</v>
      </c>
      <c r="L97" s="2249">
        <f t="shared" si="16"/>
        <v>0</v>
      </c>
      <c r="M97" s="1559"/>
      <c r="N97" s="1559"/>
      <c r="O97" s="1559"/>
      <c r="P97" s="1550"/>
      <c r="Q97" s="1550"/>
      <c r="R97" s="1550"/>
      <c r="S97" s="1550"/>
      <c r="T97" s="1550"/>
      <c r="U97" s="1551" t="s">
        <v>331</v>
      </c>
      <c r="W97" s="1898" t="s">
        <v>1195</v>
      </c>
    </row>
    <row r="98" spans="1:23" ht="12.75">
      <c r="A98" s="1540">
        <v>4305</v>
      </c>
      <c r="B98" s="1091" t="s">
        <v>1408</v>
      </c>
      <c r="C98" s="1085">
        <f>+'I3 TB Data'!H289</f>
        <v>0</v>
      </c>
      <c r="D98" s="1085"/>
      <c r="E98" s="1085">
        <f t="shared" si="14"/>
        <v>0</v>
      </c>
      <c r="F98" s="1546" t="s">
        <v>331</v>
      </c>
      <c r="G98" s="1085">
        <f t="shared" si="10"/>
        <v>0</v>
      </c>
      <c r="H98" s="1547">
        <f t="shared" si="11"/>
        <v>0</v>
      </c>
      <c r="I98" s="1102">
        <f>+'O5 Details by Class &amp; Accounts'!E100</f>
        <v>0</v>
      </c>
      <c r="J98" s="2249">
        <f t="shared" si="15"/>
        <v>0</v>
      </c>
      <c r="K98" s="1548">
        <f>+'O4 Summary by Class &amp; Accounts'!D100</f>
        <v>0</v>
      </c>
      <c r="L98" s="2249">
        <f t="shared" si="16"/>
        <v>0</v>
      </c>
      <c r="M98" s="1562"/>
      <c r="N98" s="1562"/>
      <c r="O98" s="1562"/>
      <c r="P98" s="1550"/>
      <c r="Q98" s="1550"/>
      <c r="R98" s="1550"/>
      <c r="S98" s="1550"/>
      <c r="T98" s="1550"/>
      <c r="U98" s="1551" t="s">
        <v>331</v>
      </c>
      <c r="W98" s="1898" t="s">
        <v>1195</v>
      </c>
    </row>
    <row r="99" spans="1:23" ht="12.75">
      <c r="A99" s="1540">
        <v>4310</v>
      </c>
      <c r="B99" s="1091" t="s">
        <v>1409</v>
      </c>
      <c r="C99" s="1085">
        <f>+'I3 TB Data'!H290</f>
        <v>0</v>
      </c>
      <c r="D99" s="1085"/>
      <c r="E99" s="1085">
        <f t="shared" si="14"/>
        <v>0</v>
      </c>
      <c r="F99" s="1546" t="s">
        <v>331</v>
      </c>
      <c r="G99" s="1085">
        <f t="shared" si="10"/>
        <v>0</v>
      </c>
      <c r="H99" s="1547">
        <f t="shared" si="11"/>
        <v>0</v>
      </c>
      <c r="I99" s="1102">
        <f>+'O5 Details by Class &amp; Accounts'!E101</f>
        <v>0</v>
      </c>
      <c r="J99" s="2249">
        <f t="shared" si="15"/>
        <v>0</v>
      </c>
      <c r="K99" s="1548">
        <f>+'O4 Summary by Class &amp; Accounts'!D101</f>
        <v>0</v>
      </c>
      <c r="L99" s="2249">
        <f t="shared" si="16"/>
        <v>0</v>
      </c>
      <c r="M99" s="1562"/>
      <c r="N99" s="1562"/>
      <c r="O99" s="1562"/>
      <c r="P99" s="1550"/>
      <c r="Q99" s="1550"/>
      <c r="R99" s="1550"/>
      <c r="S99" s="1550"/>
      <c r="T99" s="1550"/>
      <c r="U99" s="1551" t="s">
        <v>331</v>
      </c>
      <c r="W99" s="1898" t="s">
        <v>1195</v>
      </c>
    </row>
    <row r="100" spans="1:23" ht="25.5">
      <c r="A100" s="1541">
        <v>4315</v>
      </c>
      <c r="B100" s="1093" t="s">
        <v>1410</v>
      </c>
      <c r="C100" s="1085">
        <f>+'I3 TB Data'!H291</f>
        <v>0</v>
      </c>
      <c r="D100" s="1085"/>
      <c r="E100" s="1085">
        <f t="shared" si="14"/>
        <v>0</v>
      </c>
      <c r="F100" s="1546" t="s">
        <v>331</v>
      </c>
      <c r="G100" s="1085">
        <f t="shared" si="10"/>
        <v>0</v>
      </c>
      <c r="H100" s="1547">
        <f t="shared" si="11"/>
        <v>0</v>
      </c>
      <c r="I100" s="1102">
        <f>+'O5 Details by Class &amp; Accounts'!E102</f>
        <v>0</v>
      </c>
      <c r="J100" s="2249">
        <f t="shared" si="15"/>
        <v>0</v>
      </c>
      <c r="K100" s="1548">
        <f>+'O4 Summary by Class &amp; Accounts'!D102</f>
        <v>0</v>
      </c>
      <c r="L100" s="2249">
        <f t="shared" si="16"/>
        <v>0</v>
      </c>
      <c r="M100" s="1559"/>
      <c r="N100" s="1559"/>
      <c r="O100" s="1559"/>
      <c r="P100" s="1550"/>
      <c r="Q100" s="1550"/>
      <c r="R100" s="1550"/>
      <c r="S100" s="1550"/>
      <c r="T100" s="1550"/>
      <c r="U100" s="1551" t="s">
        <v>331</v>
      </c>
      <c r="W100" s="1898" t="s">
        <v>1195</v>
      </c>
    </row>
    <row r="101" spans="1:23" ht="25.5">
      <c r="A101" s="1541">
        <v>4320</v>
      </c>
      <c r="B101" s="1093" t="s">
        <v>1414</v>
      </c>
      <c r="C101" s="1085">
        <f>+'I3 TB Data'!H292</f>
        <v>0</v>
      </c>
      <c r="D101" s="1085"/>
      <c r="E101" s="1085">
        <f t="shared" si="14"/>
        <v>0</v>
      </c>
      <c r="F101" s="1546" t="s">
        <v>331</v>
      </c>
      <c r="G101" s="1085">
        <f t="shared" si="10"/>
        <v>0</v>
      </c>
      <c r="H101" s="1547">
        <f t="shared" si="11"/>
        <v>0</v>
      </c>
      <c r="I101" s="1102">
        <f>+'O5 Details by Class &amp; Accounts'!E103</f>
        <v>0</v>
      </c>
      <c r="J101" s="2249">
        <f t="shared" si="15"/>
        <v>0</v>
      </c>
      <c r="K101" s="1548">
        <f>+'O4 Summary by Class &amp; Accounts'!D103</f>
        <v>0</v>
      </c>
      <c r="L101" s="2249">
        <f t="shared" si="16"/>
        <v>0</v>
      </c>
      <c r="M101" s="1559"/>
      <c r="N101" s="1559"/>
      <c r="O101" s="1559"/>
      <c r="P101" s="1550"/>
      <c r="Q101" s="1550"/>
      <c r="R101" s="1550"/>
      <c r="S101" s="1550"/>
      <c r="T101" s="1550"/>
      <c r="U101" s="1551" t="s">
        <v>331</v>
      </c>
      <c r="W101" s="1898" t="s">
        <v>1195</v>
      </c>
    </row>
    <row r="102" spans="1:23" ht="25.5">
      <c r="A102" s="1541">
        <v>4325</v>
      </c>
      <c r="B102" s="1093" t="s">
        <v>1400</v>
      </c>
      <c r="C102" s="1085">
        <f>+'I3 TB Data'!H294</f>
        <v>-45000</v>
      </c>
      <c r="D102" s="1085"/>
      <c r="E102" s="1085">
        <f t="shared" si="14"/>
        <v>-45000</v>
      </c>
      <c r="F102" s="1546" t="s">
        <v>331</v>
      </c>
      <c r="G102" s="1085">
        <f t="shared" si="10"/>
        <v>0</v>
      </c>
      <c r="H102" s="1547">
        <f t="shared" si="11"/>
        <v>-45000</v>
      </c>
      <c r="I102" s="1102">
        <f>+'O5 Details by Class &amp; Accounts'!E104</f>
        <v>-45000</v>
      </c>
      <c r="J102" s="2249">
        <f t="shared" si="15"/>
        <v>0</v>
      </c>
      <c r="K102" s="1548">
        <f>+'O4 Summary by Class &amp; Accounts'!D104</f>
        <v>-45000.000000000007</v>
      </c>
      <c r="L102" s="2249">
        <f t="shared" si="16"/>
        <v>0</v>
      </c>
      <c r="M102" s="1559"/>
      <c r="N102" s="1559"/>
      <c r="O102" s="1559"/>
      <c r="P102" s="1550"/>
      <c r="Q102" s="1550"/>
      <c r="R102" s="1550"/>
      <c r="S102" s="1550"/>
      <c r="T102" s="1550"/>
      <c r="U102" s="1551" t="s">
        <v>331</v>
      </c>
      <c r="W102" s="1898" t="s">
        <v>1195</v>
      </c>
    </row>
    <row r="103" spans="1:23" ht="25.5">
      <c r="A103" s="1541">
        <v>4330</v>
      </c>
      <c r="B103" s="1093" t="s">
        <v>1401</v>
      </c>
      <c r="C103" s="1085">
        <f>+'I3 TB Data'!H295</f>
        <v>42000</v>
      </c>
      <c r="D103" s="1085"/>
      <c r="E103" s="1085">
        <f t="shared" si="14"/>
        <v>42000</v>
      </c>
      <c r="F103" s="1546" t="s">
        <v>331</v>
      </c>
      <c r="G103" s="1085">
        <f t="shared" si="10"/>
        <v>0</v>
      </c>
      <c r="H103" s="1547">
        <f t="shared" si="11"/>
        <v>42000</v>
      </c>
      <c r="I103" s="1102">
        <f>+'O5 Details by Class &amp; Accounts'!E105</f>
        <v>42000</v>
      </c>
      <c r="J103" s="2249">
        <f t="shared" si="15"/>
        <v>0</v>
      </c>
      <c r="K103" s="1548">
        <f>+'O4 Summary by Class &amp; Accounts'!D105</f>
        <v>41999.999999999993</v>
      </c>
      <c r="L103" s="2249">
        <f t="shared" si="16"/>
        <v>0</v>
      </c>
      <c r="M103" s="1559"/>
      <c r="N103" s="1559"/>
      <c r="O103" s="1559"/>
      <c r="P103" s="1550"/>
      <c r="Q103" s="1550"/>
      <c r="R103" s="1550"/>
      <c r="S103" s="1550"/>
      <c r="T103" s="1550"/>
      <c r="U103" s="1551" t="s">
        <v>331</v>
      </c>
      <c r="W103" s="1898" t="s">
        <v>1195</v>
      </c>
    </row>
    <row r="104" spans="1:23" ht="25.5">
      <c r="A104" s="1541">
        <v>4335</v>
      </c>
      <c r="B104" s="1093" t="s">
        <v>1404</v>
      </c>
      <c r="C104" s="1085">
        <f>+'I3 TB Data'!H296</f>
        <v>0</v>
      </c>
      <c r="D104" s="1085"/>
      <c r="E104" s="1085">
        <f t="shared" si="14"/>
        <v>0</v>
      </c>
      <c r="F104" s="1546" t="s">
        <v>331</v>
      </c>
      <c r="G104" s="1085">
        <f t="shared" si="10"/>
        <v>0</v>
      </c>
      <c r="H104" s="1547">
        <f t="shared" si="11"/>
        <v>0</v>
      </c>
      <c r="I104" s="1102">
        <f>+'O5 Details by Class &amp; Accounts'!E106</f>
        <v>0</v>
      </c>
      <c r="J104" s="2249">
        <f t="shared" si="15"/>
        <v>0</v>
      </c>
      <c r="K104" s="1548">
        <f>+'O4 Summary by Class &amp; Accounts'!D106</f>
        <v>0</v>
      </c>
      <c r="L104" s="2249">
        <f t="shared" si="16"/>
        <v>0</v>
      </c>
      <c r="M104" s="1559"/>
      <c r="N104" s="1559"/>
      <c r="O104" s="1559"/>
      <c r="P104" s="1550"/>
      <c r="Q104" s="1550"/>
      <c r="R104" s="1550"/>
      <c r="S104" s="1550"/>
      <c r="T104" s="1550"/>
      <c r="U104" s="1551" t="s">
        <v>331</v>
      </c>
      <c r="W104" s="1898" t="s">
        <v>1195</v>
      </c>
    </row>
    <row r="105" spans="1:23" ht="25.5">
      <c r="A105" s="1541">
        <v>4340</v>
      </c>
      <c r="B105" s="1093" t="s">
        <v>1405</v>
      </c>
      <c r="C105" s="1085">
        <f>+'I3 TB Data'!H297</f>
        <v>0</v>
      </c>
      <c r="D105" s="1085"/>
      <c r="E105" s="1085">
        <f t="shared" si="14"/>
        <v>0</v>
      </c>
      <c r="F105" s="1546" t="s">
        <v>331</v>
      </c>
      <c r="G105" s="1085">
        <f t="shared" si="10"/>
        <v>0</v>
      </c>
      <c r="H105" s="1547">
        <f t="shared" si="11"/>
        <v>0</v>
      </c>
      <c r="I105" s="1102">
        <f>+'O5 Details by Class &amp; Accounts'!E107</f>
        <v>0</v>
      </c>
      <c r="J105" s="2249">
        <f t="shared" si="15"/>
        <v>0</v>
      </c>
      <c r="K105" s="1548">
        <f>+'O4 Summary by Class &amp; Accounts'!D107</f>
        <v>0</v>
      </c>
      <c r="L105" s="2249">
        <f t="shared" si="16"/>
        <v>0</v>
      </c>
      <c r="M105" s="1559"/>
      <c r="N105" s="1559"/>
      <c r="O105" s="1559"/>
      <c r="P105" s="1550"/>
      <c r="Q105" s="1550"/>
      <c r="R105" s="1550"/>
      <c r="S105" s="1550"/>
      <c r="T105" s="1550"/>
      <c r="U105" s="1551" t="s">
        <v>331</v>
      </c>
      <c r="W105" s="1898" t="s">
        <v>1195</v>
      </c>
    </row>
    <row r="106" spans="1:23" ht="25.5">
      <c r="A106" s="1541">
        <v>4345</v>
      </c>
      <c r="B106" s="1093" t="s">
        <v>1406</v>
      </c>
      <c r="C106" s="1085">
        <f>+'I3 TB Data'!H298</f>
        <v>0</v>
      </c>
      <c r="D106" s="1085"/>
      <c r="E106" s="1085">
        <f t="shared" si="14"/>
        <v>0</v>
      </c>
      <c r="F106" s="1546" t="s">
        <v>331</v>
      </c>
      <c r="G106" s="1085">
        <f t="shared" si="10"/>
        <v>0</v>
      </c>
      <c r="H106" s="1547">
        <f t="shared" si="11"/>
        <v>0</v>
      </c>
      <c r="I106" s="1102">
        <f>+'O5 Details by Class &amp; Accounts'!E108</f>
        <v>0</v>
      </c>
      <c r="J106" s="2249">
        <f t="shared" si="15"/>
        <v>0</v>
      </c>
      <c r="K106" s="1548">
        <f>+'O4 Summary by Class &amp; Accounts'!D108</f>
        <v>0</v>
      </c>
      <c r="L106" s="2249">
        <f t="shared" si="16"/>
        <v>0</v>
      </c>
      <c r="M106" s="1559"/>
      <c r="N106" s="1559"/>
      <c r="O106" s="1559"/>
      <c r="P106" s="1550"/>
      <c r="Q106" s="1550"/>
      <c r="R106" s="1550"/>
      <c r="S106" s="1550"/>
      <c r="T106" s="1550"/>
      <c r="U106" s="1551" t="s">
        <v>331</v>
      </c>
      <c r="W106" s="1898" t="s">
        <v>1195</v>
      </c>
    </row>
    <row r="107" spans="1:23" ht="25.5">
      <c r="A107" s="1541">
        <v>4350</v>
      </c>
      <c r="B107" s="1093" t="s">
        <v>1407</v>
      </c>
      <c r="C107" s="1085">
        <f>+'I3 TB Data'!H299</f>
        <v>0</v>
      </c>
      <c r="D107" s="1085"/>
      <c r="E107" s="1085">
        <f t="shared" si="14"/>
        <v>0</v>
      </c>
      <c r="F107" s="1546" t="s">
        <v>331</v>
      </c>
      <c r="G107" s="1085">
        <f t="shared" si="10"/>
        <v>0</v>
      </c>
      <c r="H107" s="1547">
        <f t="shared" si="11"/>
        <v>0</v>
      </c>
      <c r="I107" s="1102">
        <f>+'O5 Details by Class &amp; Accounts'!E109</f>
        <v>0</v>
      </c>
      <c r="J107" s="2249">
        <f t="shared" si="15"/>
        <v>0</v>
      </c>
      <c r="K107" s="1548">
        <f>+'O4 Summary by Class &amp; Accounts'!D109</f>
        <v>0</v>
      </c>
      <c r="L107" s="2249">
        <f t="shared" si="16"/>
        <v>0</v>
      </c>
      <c r="M107" s="1559"/>
      <c r="N107" s="1559"/>
      <c r="O107" s="1559"/>
      <c r="P107" s="1550"/>
      <c r="Q107" s="1550"/>
      <c r="R107" s="1550"/>
      <c r="S107" s="1550"/>
      <c r="T107" s="1550"/>
      <c r="U107" s="1551" t="s">
        <v>331</v>
      </c>
      <c r="W107" s="1898" t="s">
        <v>1195</v>
      </c>
    </row>
    <row r="108" spans="1:23" ht="25.5">
      <c r="A108" s="1541">
        <v>4355</v>
      </c>
      <c r="B108" s="1093" t="s">
        <v>986</v>
      </c>
      <c r="C108" s="1085">
        <f>+'I3 TB Data'!H300</f>
        <v>0</v>
      </c>
      <c r="D108" s="1085"/>
      <c r="E108" s="1085">
        <f t="shared" si="14"/>
        <v>0</v>
      </c>
      <c r="F108" s="1546" t="s">
        <v>331</v>
      </c>
      <c r="G108" s="1085">
        <f t="shared" si="10"/>
        <v>0</v>
      </c>
      <c r="H108" s="1547">
        <f t="shared" si="11"/>
        <v>0</v>
      </c>
      <c r="I108" s="1102">
        <f>+'O5 Details by Class &amp; Accounts'!E110</f>
        <v>0</v>
      </c>
      <c r="J108" s="2249">
        <f t="shared" si="15"/>
        <v>0</v>
      </c>
      <c r="K108" s="1548">
        <f>+'O4 Summary by Class &amp; Accounts'!D110</f>
        <v>0</v>
      </c>
      <c r="L108" s="2249">
        <f t="shared" si="16"/>
        <v>0</v>
      </c>
      <c r="M108" s="1559"/>
      <c r="N108" s="1559"/>
      <c r="O108" s="1559"/>
      <c r="P108" s="1550"/>
      <c r="Q108" s="1550"/>
      <c r="R108" s="1550"/>
      <c r="S108" s="1550"/>
      <c r="T108" s="1550"/>
      <c r="U108" s="1551" t="s">
        <v>331</v>
      </c>
      <c r="W108" s="1898" t="s">
        <v>1195</v>
      </c>
    </row>
    <row r="109" spans="1:23" ht="25.5">
      <c r="A109" s="1541">
        <v>4360</v>
      </c>
      <c r="B109" s="1093" t="s">
        <v>967</v>
      </c>
      <c r="C109" s="1085">
        <f>+'I3 TB Data'!H301</f>
        <v>0</v>
      </c>
      <c r="D109" s="1085"/>
      <c r="E109" s="1085">
        <f t="shared" si="14"/>
        <v>0</v>
      </c>
      <c r="F109" s="1546" t="s">
        <v>331</v>
      </c>
      <c r="G109" s="1085">
        <f t="shared" si="10"/>
        <v>0</v>
      </c>
      <c r="H109" s="1547">
        <f t="shared" si="11"/>
        <v>0</v>
      </c>
      <c r="I109" s="1102">
        <f>+'O5 Details by Class &amp; Accounts'!E111</f>
        <v>0</v>
      </c>
      <c r="J109" s="2249">
        <f t="shared" si="15"/>
        <v>0</v>
      </c>
      <c r="K109" s="1548">
        <f>+'O4 Summary by Class &amp; Accounts'!D111</f>
        <v>0</v>
      </c>
      <c r="L109" s="2249">
        <f t="shared" si="16"/>
        <v>0</v>
      </c>
      <c r="M109" s="1559"/>
      <c r="N109" s="1559"/>
      <c r="O109" s="1559"/>
      <c r="P109" s="1550"/>
      <c r="Q109" s="1550"/>
      <c r="R109" s="1550"/>
      <c r="S109" s="1550"/>
      <c r="T109" s="1550"/>
      <c r="U109" s="1551" t="s">
        <v>331</v>
      </c>
      <c r="W109" s="1898" t="s">
        <v>1195</v>
      </c>
    </row>
    <row r="110" spans="1:23" ht="25.5">
      <c r="A110" s="1541">
        <v>4365</v>
      </c>
      <c r="B110" s="1093" t="s">
        <v>968</v>
      </c>
      <c r="C110" s="1085">
        <f>+'I3 TB Data'!H302</f>
        <v>0</v>
      </c>
      <c r="D110" s="1085"/>
      <c r="E110" s="1085">
        <f t="shared" si="14"/>
        <v>0</v>
      </c>
      <c r="F110" s="1546" t="s">
        <v>331</v>
      </c>
      <c r="G110" s="1085">
        <f t="shared" si="10"/>
        <v>0</v>
      </c>
      <c r="H110" s="1547">
        <f t="shared" si="11"/>
        <v>0</v>
      </c>
      <c r="I110" s="1102">
        <f>+'O5 Details by Class &amp; Accounts'!E112</f>
        <v>0</v>
      </c>
      <c r="J110" s="2249">
        <f t="shared" si="15"/>
        <v>0</v>
      </c>
      <c r="K110" s="1548">
        <f>+'O4 Summary by Class &amp; Accounts'!D112</f>
        <v>0</v>
      </c>
      <c r="L110" s="2249">
        <f t="shared" si="16"/>
        <v>0</v>
      </c>
      <c r="M110" s="1559"/>
      <c r="N110" s="1559"/>
      <c r="O110" s="1559"/>
      <c r="P110" s="1550"/>
      <c r="Q110" s="1550"/>
      <c r="R110" s="1550"/>
      <c r="S110" s="1550"/>
      <c r="T110" s="1550"/>
      <c r="U110" s="1551" t="s">
        <v>331</v>
      </c>
      <c r="W110" s="1898" t="s">
        <v>1195</v>
      </c>
    </row>
    <row r="111" spans="1:23" ht="25.5">
      <c r="A111" s="1541">
        <v>4370</v>
      </c>
      <c r="B111" s="1093" t="s">
        <v>1415</v>
      </c>
      <c r="C111" s="1085">
        <f>+'I3 TB Data'!H303</f>
        <v>0</v>
      </c>
      <c r="D111" s="1085"/>
      <c r="E111" s="1085">
        <f t="shared" si="14"/>
        <v>0</v>
      </c>
      <c r="F111" s="1546" t="s">
        <v>331</v>
      </c>
      <c r="G111" s="1085">
        <f t="shared" si="10"/>
        <v>0</v>
      </c>
      <c r="H111" s="1547">
        <f t="shared" si="11"/>
        <v>0</v>
      </c>
      <c r="I111" s="1102">
        <f>+'O5 Details by Class &amp; Accounts'!E113</f>
        <v>0</v>
      </c>
      <c r="J111" s="2249">
        <f t="shared" si="15"/>
        <v>0</v>
      </c>
      <c r="K111" s="1548">
        <f>+'O4 Summary by Class &amp; Accounts'!D113</f>
        <v>0</v>
      </c>
      <c r="L111" s="2249">
        <f t="shared" si="16"/>
        <v>0</v>
      </c>
      <c r="M111" s="1559"/>
      <c r="N111" s="1559"/>
      <c r="O111" s="1559"/>
      <c r="P111" s="1550"/>
      <c r="Q111" s="1550"/>
      <c r="R111" s="1550"/>
      <c r="S111" s="1550"/>
      <c r="T111" s="1550"/>
      <c r="U111" s="1551" t="s">
        <v>331</v>
      </c>
      <c r="W111" s="1898" t="s">
        <v>1195</v>
      </c>
    </row>
    <row r="112" spans="1:23" ht="12.75">
      <c r="A112" s="1541">
        <v>4375</v>
      </c>
      <c r="B112" s="1093" t="s">
        <v>1416</v>
      </c>
      <c r="C112" s="1085">
        <f>+'I3 TB Data'!H304</f>
        <v>-60000</v>
      </c>
      <c r="D112" s="1085"/>
      <c r="E112" s="1085">
        <f>+SUM(C112:D112)</f>
        <v>-60000</v>
      </c>
      <c r="F112" s="1546" t="s">
        <v>331</v>
      </c>
      <c r="G112" s="1085">
        <f>+IF((F112=" "),0,E112)</f>
        <v>0</v>
      </c>
      <c r="H112" s="1547">
        <f>+IF((F112=" "),E112,0)</f>
        <v>-60000</v>
      </c>
      <c r="I112" s="1102">
        <f>+'O5 Details by Class &amp; Accounts'!E114</f>
        <v>-60000</v>
      </c>
      <c r="J112" s="2249">
        <f>+G112+H112-I112</f>
        <v>0</v>
      </c>
      <c r="K112" s="1548">
        <f>+'O4 Summary by Class &amp; Accounts'!D114</f>
        <v>-60000.000000000007</v>
      </c>
      <c r="L112" s="2249">
        <f>+H112-K112</f>
        <v>0</v>
      </c>
      <c r="M112" s="1559"/>
      <c r="N112" s="1559"/>
      <c r="O112" s="1559"/>
      <c r="P112" s="1550"/>
      <c r="Q112" s="1550"/>
      <c r="R112" s="1550"/>
      <c r="S112" s="1550"/>
      <c r="T112" s="1550"/>
      <c r="U112" s="1551" t="s">
        <v>331</v>
      </c>
      <c r="W112" s="1898"/>
    </row>
    <row r="113" spans="1:23" ht="12.75">
      <c r="A113" s="1541">
        <v>4380</v>
      </c>
      <c r="B113" s="1093" t="s">
        <v>1388</v>
      </c>
      <c r="C113" s="1085">
        <f>+'I3 TB Data'!H305</f>
        <v>57000</v>
      </c>
      <c r="D113" s="1085"/>
      <c r="E113" s="1085">
        <f>+SUM(C113:D113)</f>
        <v>57000</v>
      </c>
      <c r="F113" s="1546" t="s">
        <v>331</v>
      </c>
      <c r="G113" s="1085">
        <f>+IF((F113=" "),0,E113)</f>
        <v>0</v>
      </c>
      <c r="H113" s="1547">
        <f>+IF((F113=" "),E113,0)</f>
        <v>57000</v>
      </c>
      <c r="I113" s="1102">
        <f>+'O5 Details by Class &amp; Accounts'!E115</f>
        <v>57000</v>
      </c>
      <c r="J113" s="2249">
        <f>+G113+H113-I113</f>
        <v>0</v>
      </c>
      <c r="K113" s="1548">
        <f>+'O4 Summary by Class &amp; Accounts'!D115</f>
        <v>56999.999999999985</v>
      </c>
      <c r="L113" s="2249">
        <f>+H113-K113</f>
        <v>0</v>
      </c>
      <c r="M113" s="1559"/>
      <c r="N113" s="1559"/>
      <c r="O113" s="1559"/>
      <c r="P113" s="1550"/>
      <c r="Q113" s="1550"/>
      <c r="R113" s="1550"/>
      <c r="S113" s="1550"/>
      <c r="T113" s="1550"/>
      <c r="U113" s="1551" t="s">
        <v>331</v>
      </c>
      <c r="W113" s="1898"/>
    </row>
    <row r="114" spans="1:23" ht="12.75">
      <c r="A114" s="1541">
        <v>4390</v>
      </c>
      <c r="B114" s="1093" t="s">
        <v>1390</v>
      </c>
      <c r="C114" s="1085">
        <f>+'I3 TB Data'!H307</f>
        <v>-10000</v>
      </c>
      <c r="D114" s="1085"/>
      <c r="E114" s="1085">
        <f t="shared" si="14"/>
        <v>-10000</v>
      </c>
      <c r="F114" s="1546" t="s">
        <v>331</v>
      </c>
      <c r="G114" s="1085">
        <f t="shared" si="10"/>
        <v>0</v>
      </c>
      <c r="H114" s="1547">
        <f t="shared" si="11"/>
        <v>-10000</v>
      </c>
      <c r="I114" s="1102">
        <f>+'O5 Details by Class &amp; Accounts'!E116</f>
        <v>-10000</v>
      </c>
      <c r="J114" s="2249">
        <f t="shared" si="15"/>
        <v>0</v>
      </c>
      <c r="K114" s="1548">
        <f>+'O4 Summary by Class &amp; Accounts'!D116</f>
        <v>-9999.9999999999982</v>
      </c>
      <c r="L114" s="2249">
        <f t="shared" si="16"/>
        <v>0</v>
      </c>
      <c r="M114" s="1559"/>
      <c r="N114" s="1559"/>
      <c r="O114" s="1559"/>
      <c r="P114" s="1550"/>
      <c r="Q114" s="1550"/>
      <c r="R114" s="1550"/>
      <c r="S114" s="1550"/>
      <c r="T114" s="1550"/>
      <c r="U114" s="1551" t="s">
        <v>331</v>
      </c>
      <c r="W114" s="1898" t="s">
        <v>1195</v>
      </c>
    </row>
    <row r="115" spans="1:23" ht="12.75">
      <c r="A115" s="1541">
        <v>4395</v>
      </c>
      <c r="B115" s="1093" t="s">
        <v>1448</v>
      </c>
      <c r="C115" s="1085">
        <f>+'I3 TB Data'!H308</f>
        <v>0</v>
      </c>
      <c r="D115" s="1085"/>
      <c r="E115" s="1085">
        <f t="shared" si="14"/>
        <v>0</v>
      </c>
      <c r="F115" s="1546" t="s">
        <v>331</v>
      </c>
      <c r="G115" s="1085">
        <f t="shared" si="10"/>
        <v>0</v>
      </c>
      <c r="H115" s="1547">
        <f t="shared" si="11"/>
        <v>0</v>
      </c>
      <c r="I115" s="1102">
        <f>+'O5 Details by Class &amp; Accounts'!E117</f>
        <v>0</v>
      </c>
      <c r="J115" s="2249">
        <f t="shared" si="15"/>
        <v>0</v>
      </c>
      <c r="K115" s="1548">
        <f>+'O4 Summary by Class &amp; Accounts'!D117</f>
        <v>0</v>
      </c>
      <c r="L115" s="2249">
        <f t="shared" si="16"/>
        <v>0</v>
      </c>
      <c r="M115" s="1559"/>
      <c r="N115" s="1559"/>
      <c r="O115" s="1559"/>
      <c r="P115" s="1550"/>
      <c r="Q115" s="1550"/>
      <c r="R115" s="1550"/>
      <c r="S115" s="1550"/>
      <c r="T115" s="1550"/>
      <c r="U115" s="1551" t="s">
        <v>331</v>
      </c>
      <c r="W115" s="1898" t="s">
        <v>1195</v>
      </c>
    </row>
    <row r="116" spans="1:23" ht="25.5">
      <c r="A116" s="1541">
        <v>4398</v>
      </c>
      <c r="B116" s="1093" t="s">
        <v>988</v>
      </c>
      <c r="C116" s="1085">
        <f>+'I3 TB Data'!H309</f>
        <v>0</v>
      </c>
      <c r="D116" s="1085"/>
      <c r="E116" s="1085">
        <f t="shared" si="14"/>
        <v>0</v>
      </c>
      <c r="F116" s="1546" t="s">
        <v>331</v>
      </c>
      <c r="G116" s="1085">
        <f t="shared" si="10"/>
        <v>0</v>
      </c>
      <c r="H116" s="1547">
        <f t="shared" si="11"/>
        <v>0</v>
      </c>
      <c r="I116" s="1102">
        <f>+'O5 Details by Class &amp; Accounts'!E118</f>
        <v>0</v>
      </c>
      <c r="J116" s="2249">
        <f t="shared" si="15"/>
        <v>0</v>
      </c>
      <c r="K116" s="1548">
        <f>+'O4 Summary by Class &amp; Accounts'!D118</f>
        <v>0</v>
      </c>
      <c r="L116" s="2249">
        <f t="shared" si="16"/>
        <v>0</v>
      </c>
      <c r="M116" s="1559"/>
      <c r="N116" s="1559"/>
      <c r="O116" s="1559"/>
      <c r="P116" s="1550"/>
      <c r="Q116" s="1550"/>
      <c r="R116" s="1550"/>
      <c r="S116" s="1550"/>
      <c r="T116" s="1550"/>
      <c r="U116" s="1551" t="s">
        <v>331</v>
      </c>
      <c r="W116" s="1898" t="s">
        <v>1195</v>
      </c>
    </row>
    <row r="117" spans="1:23" ht="12.75">
      <c r="A117" s="1541">
        <v>4405</v>
      </c>
      <c r="B117" s="1093" t="s">
        <v>989</v>
      </c>
      <c r="C117" s="1085">
        <f>+'I3 TB Data'!H310</f>
        <v>-70000</v>
      </c>
      <c r="D117" s="1085"/>
      <c r="E117" s="1085">
        <f t="shared" si="14"/>
        <v>-70000</v>
      </c>
      <c r="F117" s="1546" t="s">
        <v>331</v>
      </c>
      <c r="G117" s="1085">
        <f t="shared" si="10"/>
        <v>0</v>
      </c>
      <c r="H117" s="1547">
        <f t="shared" si="11"/>
        <v>-70000</v>
      </c>
      <c r="I117" s="1102">
        <f>+'O5 Details by Class &amp; Accounts'!E119</f>
        <v>-70000</v>
      </c>
      <c r="J117" s="2249">
        <f t="shared" si="15"/>
        <v>0</v>
      </c>
      <c r="K117" s="1548">
        <f>+'O4 Summary by Class &amp; Accounts'!D119</f>
        <v>-70000</v>
      </c>
      <c r="L117" s="2249">
        <f t="shared" si="16"/>
        <v>0</v>
      </c>
      <c r="M117" s="1559"/>
      <c r="N117" s="1559"/>
      <c r="O117" s="1559"/>
      <c r="P117" s="1550"/>
      <c r="Q117" s="1550"/>
      <c r="R117" s="1550"/>
      <c r="S117" s="1550"/>
      <c r="T117" s="1550"/>
      <c r="U117" s="1551" t="s">
        <v>331</v>
      </c>
      <c r="W117" s="1898" t="s">
        <v>1195</v>
      </c>
    </row>
    <row r="118" spans="1:23" ht="25.5">
      <c r="A118" s="1541">
        <v>4415</v>
      </c>
      <c r="B118" s="1093" t="s">
        <v>990</v>
      </c>
      <c r="C118" s="1085">
        <f>+'I3 TB Data'!H311</f>
        <v>0</v>
      </c>
      <c r="D118" s="1085"/>
      <c r="E118" s="1085">
        <f t="shared" si="14"/>
        <v>0</v>
      </c>
      <c r="F118" s="1546"/>
      <c r="G118" s="1085">
        <f t="shared" si="10"/>
        <v>0</v>
      </c>
      <c r="H118" s="1547">
        <f t="shared" si="11"/>
        <v>0</v>
      </c>
      <c r="I118" s="1102">
        <f>+'O5 Details by Class &amp; Accounts'!E120</f>
        <v>0</v>
      </c>
      <c r="J118" s="2249">
        <f t="shared" si="15"/>
        <v>0</v>
      </c>
      <c r="K118" s="1548">
        <f>+'O4 Summary by Class &amp; Accounts'!D120</f>
        <v>0</v>
      </c>
      <c r="L118" s="2249">
        <f t="shared" si="16"/>
        <v>0</v>
      </c>
      <c r="M118" s="1559"/>
      <c r="N118" s="1559"/>
      <c r="O118" s="1559"/>
      <c r="P118" s="1550"/>
      <c r="Q118" s="1550"/>
      <c r="R118" s="1550"/>
      <c r="S118" s="1550"/>
      <c r="T118" s="1550"/>
      <c r="U118" s="1551" t="s">
        <v>331</v>
      </c>
      <c r="W118" s="1898" t="s">
        <v>1195</v>
      </c>
    </row>
    <row r="119" spans="1:23" ht="12.75">
      <c r="A119" s="1542">
        <v>4705</v>
      </c>
      <c r="B119" s="1543" t="s">
        <v>1373</v>
      </c>
      <c r="C119" s="1085">
        <f>+'I3 TB Data'!H333</f>
        <v>6297646</v>
      </c>
      <c r="D119" s="1085"/>
      <c r="E119" s="1085">
        <f t="shared" ref="E119:E151" si="17">+SUM(C119:D119)</f>
        <v>6297646</v>
      </c>
      <c r="F119" s="1546"/>
      <c r="G119" s="1085">
        <f t="shared" ref="G119:G129" si="18">IF((F119=""),0,E119)</f>
        <v>0</v>
      </c>
      <c r="H119" s="1547">
        <f t="shared" ref="H119:H129" si="19">+IF((F119=""),E119,0)</f>
        <v>6297646</v>
      </c>
      <c r="I119" s="1102">
        <f>+'O5 Details by Class &amp; Accounts'!E121</f>
        <v>6297646</v>
      </c>
      <c r="J119" s="2249">
        <f t="shared" si="15"/>
        <v>0</v>
      </c>
      <c r="K119" s="1548">
        <f>+'O4 Summary by Class &amp; Accounts'!D121</f>
        <v>6297646</v>
      </c>
      <c r="L119" s="2249">
        <f t="shared" si="16"/>
        <v>0</v>
      </c>
      <c r="M119" s="1550"/>
      <c r="N119" s="1550"/>
      <c r="O119" s="1550"/>
      <c r="P119" s="1550"/>
      <c r="Q119" s="1550"/>
      <c r="R119" s="1550"/>
      <c r="S119" s="1550"/>
      <c r="T119" s="1550"/>
      <c r="U119" s="1551"/>
      <c r="W119" s="1898" t="s">
        <v>1275</v>
      </c>
    </row>
    <row r="120" spans="1:23" ht="12.75">
      <c r="A120" s="1542">
        <v>4708</v>
      </c>
      <c r="B120" s="1543" t="s">
        <v>1374</v>
      </c>
      <c r="C120" s="1085">
        <f>+'I3 TB Data'!H334</f>
        <v>410450</v>
      </c>
      <c r="D120" s="1085"/>
      <c r="E120" s="1085">
        <f t="shared" si="17"/>
        <v>410450</v>
      </c>
      <c r="F120" s="1546"/>
      <c r="G120" s="1085">
        <f t="shared" si="18"/>
        <v>0</v>
      </c>
      <c r="H120" s="1547">
        <f t="shared" si="19"/>
        <v>410450</v>
      </c>
      <c r="I120" s="1102">
        <f>+'O5 Details by Class &amp; Accounts'!E122</f>
        <v>410450</v>
      </c>
      <c r="J120" s="2249">
        <f t="shared" si="15"/>
        <v>0</v>
      </c>
      <c r="K120" s="1548">
        <f>+'O4 Summary by Class &amp; Accounts'!D122</f>
        <v>410450</v>
      </c>
      <c r="L120" s="2249">
        <f t="shared" si="16"/>
        <v>0</v>
      </c>
      <c r="M120" s="1550"/>
      <c r="N120" s="1550"/>
      <c r="O120" s="1550"/>
      <c r="P120" s="1550"/>
      <c r="Q120" s="1550"/>
      <c r="R120" s="1550"/>
      <c r="S120" s="1550"/>
      <c r="T120" s="1550"/>
      <c r="U120" s="1551"/>
      <c r="W120" s="1898" t="s">
        <v>1275</v>
      </c>
    </row>
    <row r="121" spans="1:23" ht="12.75">
      <c r="A121" s="1542">
        <v>4710</v>
      </c>
      <c r="B121" s="1543" t="s">
        <v>1397</v>
      </c>
      <c r="C121" s="1085">
        <f>+'I3 TB Data'!H335</f>
        <v>-406400</v>
      </c>
      <c r="D121" s="1085"/>
      <c r="E121" s="1085">
        <f t="shared" si="17"/>
        <v>-406400</v>
      </c>
      <c r="F121" s="1546"/>
      <c r="G121" s="1085">
        <f t="shared" si="18"/>
        <v>0</v>
      </c>
      <c r="H121" s="1547">
        <f t="shared" si="19"/>
        <v>-406400</v>
      </c>
      <c r="I121" s="1102">
        <f>+'O5 Details by Class &amp; Accounts'!E123</f>
        <v>-406400</v>
      </c>
      <c r="J121" s="2249">
        <f t="shared" si="15"/>
        <v>0</v>
      </c>
      <c r="K121" s="1548">
        <f>+'O4 Summary by Class &amp; Accounts'!D123</f>
        <v>-406399.99999999994</v>
      </c>
      <c r="L121" s="2249">
        <f t="shared" si="16"/>
        <v>0</v>
      </c>
      <c r="M121" s="1550"/>
      <c r="N121" s="1550"/>
      <c r="O121" s="1550"/>
      <c r="P121" s="1550"/>
      <c r="Q121" s="1550"/>
      <c r="R121" s="1550"/>
      <c r="S121" s="1550"/>
      <c r="T121" s="1550"/>
      <c r="U121" s="1551"/>
      <c r="W121" s="1898" t="s">
        <v>1275</v>
      </c>
    </row>
    <row r="122" spans="1:23" ht="12.75">
      <c r="A122" s="1542">
        <v>4712</v>
      </c>
      <c r="B122" s="1543" t="s">
        <v>1398</v>
      </c>
      <c r="C122" s="1085">
        <f>+'I3 TB Data'!H336</f>
        <v>0</v>
      </c>
      <c r="D122" s="1085"/>
      <c r="E122" s="1085">
        <f t="shared" si="17"/>
        <v>0</v>
      </c>
      <c r="F122" s="1546"/>
      <c r="G122" s="1085">
        <f t="shared" si="18"/>
        <v>0</v>
      </c>
      <c r="H122" s="1547">
        <f t="shared" si="19"/>
        <v>0</v>
      </c>
      <c r="I122" s="1102">
        <f>+'O5 Details by Class &amp; Accounts'!E124</f>
        <v>0</v>
      </c>
      <c r="J122" s="2249">
        <f t="shared" si="15"/>
        <v>0</v>
      </c>
      <c r="K122" s="1548">
        <f>+'O4 Summary by Class &amp; Accounts'!D124</f>
        <v>0</v>
      </c>
      <c r="L122" s="2249">
        <f t="shared" si="16"/>
        <v>0</v>
      </c>
      <c r="M122" s="1550"/>
      <c r="N122" s="1550"/>
      <c r="O122" s="1550"/>
      <c r="P122" s="1550"/>
      <c r="Q122" s="1550"/>
      <c r="R122" s="1550"/>
      <c r="S122" s="1550"/>
      <c r="T122" s="1550"/>
      <c r="U122" s="1551"/>
      <c r="W122" s="1898" t="s">
        <v>1275</v>
      </c>
    </row>
    <row r="123" spans="1:23" ht="12.75">
      <c r="A123" s="1542">
        <v>4714</v>
      </c>
      <c r="B123" s="1543" t="s">
        <v>1399</v>
      </c>
      <c r="C123" s="1085">
        <f>+'I3 TB Data'!H337</f>
        <v>572843</v>
      </c>
      <c r="D123" s="1085"/>
      <c r="E123" s="1085">
        <f t="shared" si="17"/>
        <v>572843</v>
      </c>
      <c r="F123" s="1546"/>
      <c r="G123" s="1085">
        <f t="shared" si="18"/>
        <v>0</v>
      </c>
      <c r="H123" s="1547">
        <f t="shared" si="19"/>
        <v>572843</v>
      </c>
      <c r="I123" s="1102">
        <f>+'O5 Details by Class &amp; Accounts'!E125</f>
        <v>572843</v>
      </c>
      <c r="J123" s="2249">
        <f t="shared" si="15"/>
        <v>0</v>
      </c>
      <c r="K123" s="1548">
        <f>+'O4 Summary by Class &amp; Accounts'!D125</f>
        <v>572842.99999999988</v>
      </c>
      <c r="L123" s="2249">
        <f t="shared" si="16"/>
        <v>0</v>
      </c>
      <c r="M123" s="1550"/>
      <c r="N123" s="1550"/>
      <c r="O123" s="1550"/>
      <c r="P123" s="1550"/>
      <c r="Q123" s="1550"/>
      <c r="R123" s="1550"/>
      <c r="S123" s="1550"/>
      <c r="T123" s="1550"/>
      <c r="U123" s="1551"/>
      <c r="W123" s="1898" t="s">
        <v>779</v>
      </c>
    </row>
    <row r="124" spans="1:23" ht="12.75">
      <c r="A124" s="1542">
        <v>4715</v>
      </c>
      <c r="B124" s="1543" t="s">
        <v>574</v>
      </c>
      <c r="C124" s="1085">
        <f>+'I3 TB Data'!H338</f>
        <v>0</v>
      </c>
      <c r="D124" s="1085"/>
      <c r="E124" s="1085">
        <f t="shared" si="17"/>
        <v>0</v>
      </c>
      <c r="F124" s="1546"/>
      <c r="G124" s="1085">
        <f t="shared" si="18"/>
        <v>0</v>
      </c>
      <c r="H124" s="1547">
        <f t="shared" si="19"/>
        <v>0</v>
      </c>
      <c r="I124" s="1102">
        <f>+'O5 Details by Class &amp; Accounts'!E126</f>
        <v>0</v>
      </c>
      <c r="J124" s="2249">
        <f t="shared" si="15"/>
        <v>0</v>
      </c>
      <c r="K124" s="1548">
        <f>+'O4 Summary by Class &amp; Accounts'!D126</f>
        <v>0</v>
      </c>
      <c r="L124" s="2249">
        <f t="shared" si="16"/>
        <v>0</v>
      </c>
      <c r="M124" s="1550"/>
      <c r="N124" s="1550"/>
      <c r="O124" s="1550"/>
      <c r="P124" s="1550"/>
      <c r="Q124" s="1550"/>
      <c r="R124" s="1550"/>
      <c r="S124" s="1550"/>
      <c r="T124" s="1550"/>
      <c r="U124" s="1551"/>
      <c r="W124" s="1898" t="s">
        <v>1275</v>
      </c>
    </row>
    <row r="125" spans="1:23" ht="12.75">
      <c r="A125" s="1542">
        <v>4716</v>
      </c>
      <c r="B125" s="1543" t="s">
        <v>575</v>
      </c>
      <c r="C125" s="1085">
        <f>+'I3 TB Data'!H339</f>
        <v>118356.5</v>
      </c>
      <c r="D125" s="1085"/>
      <c r="E125" s="1085">
        <f t="shared" si="17"/>
        <v>118356.5</v>
      </c>
      <c r="F125" s="1546"/>
      <c r="G125" s="1085">
        <f t="shared" si="18"/>
        <v>0</v>
      </c>
      <c r="H125" s="1547">
        <f t="shared" si="19"/>
        <v>118356.5</v>
      </c>
      <c r="I125" s="1102">
        <f>+'O5 Details by Class &amp; Accounts'!E127</f>
        <v>118356.5</v>
      </c>
      <c r="J125" s="2249">
        <f t="shared" si="15"/>
        <v>0</v>
      </c>
      <c r="K125" s="1548">
        <f>+'O4 Summary by Class &amp; Accounts'!D127</f>
        <v>118356.49999999999</v>
      </c>
      <c r="L125" s="2249">
        <f t="shared" si="16"/>
        <v>0</v>
      </c>
      <c r="M125" s="1550"/>
      <c r="N125" s="1550"/>
      <c r="O125" s="1550"/>
      <c r="P125" s="1550"/>
      <c r="Q125" s="1550"/>
      <c r="R125" s="1550"/>
      <c r="S125" s="1550"/>
      <c r="T125" s="1550"/>
      <c r="U125" s="1551"/>
      <c r="W125" s="1898" t="s">
        <v>779</v>
      </c>
    </row>
    <row r="126" spans="1:23" ht="12.75">
      <c r="A126" s="1542">
        <v>4730</v>
      </c>
      <c r="B126" s="1543" t="s">
        <v>578</v>
      </c>
      <c r="C126" s="1085">
        <f>+'I3 TB Data'!H342</f>
        <v>0</v>
      </c>
      <c r="D126" s="1085"/>
      <c r="E126" s="1085">
        <f t="shared" si="17"/>
        <v>0</v>
      </c>
      <c r="F126" s="1546"/>
      <c r="G126" s="1085">
        <f t="shared" si="18"/>
        <v>0</v>
      </c>
      <c r="H126" s="1547">
        <f t="shared" si="19"/>
        <v>0</v>
      </c>
      <c r="I126" s="1102">
        <f>+'O5 Details by Class &amp; Accounts'!E128</f>
        <v>0</v>
      </c>
      <c r="J126" s="2249">
        <f t="shared" si="15"/>
        <v>0</v>
      </c>
      <c r="K126" s="1548">
        <f>+'O4 Summary by Class &amp; Accounts'!D128</f>
        <v>0</v>
      </c>
      <c r="L126" s="2249">
        <f t="shared" si="16"/>
        <v>0</v>
      </c>
      <c r="M126" s="1550"/>
      <c r="N126" s="1550"/>
      <c r="O126" s="1550"/>
      <c r="P126" s="1550"/>
      <c r="Q126" s="1550"/>
      <c r="R126" s="1550"/>
      <c r="S126" s="1550"/>
      <c r="T126" s="1550"/>
      <c r="U126" s="1551"/>
      <c r="W126" s="1898" t="s">
        <v>1275</v>
      </c>
    </row>
    <row r="127" spans="1:23" ht="12.75">
      <c r="A127" s="1542">
        <v>4750</v>
      </c>
      <c r="B127" s="1543" t="s">
        <v>451</v>
      </c>
      <c r="C127" s="1085">
        <f>+'I3 TB Data'!H343</f>
        <v>0</v>
      </c>
      <c r="D127" s="1085"/>
      <c r="E127" s="1085">
        <f>+SUM(C127:D127)</f>
        <v>0</v>
      </c>
      <c r="F127" s="1546"/>
      <c r="G127" s="1085">
        <f>IF((F127=""),0,E127)</f>
        <v>0</v>
      </c>
      <c r="H127" s="1547">
        <f>+IF((F127=""),E127,0)</f>
        <v>0</v>
      </c>
      <c r="I127" s="1102">
        <f>+'O5 Details by Class &amp; Accounts'!E129</f>
        <v>0</v>
      </c>
      <c r="J127" s="2249">
        <f>+G127+H127-I127</f>
        <v>0</v>
      </c>
      <c r="K127" s="1548">
        <f>+'O4 Summary by Class &amp; Accounts'!D129</f>
        <v>0</v>
      </c>
      <c r="L127" s="2249">
        <f>+H127-K127</f>
        <v>0</v>
      </c>
      <c r="M127" s="1550"/>
      <c r="N127" s="1550"/>
      <c r="O127" s="1550"/>
      <c r="P127" s="1550"/>
      <c r="Q127" s="1550"/>
      <c r="R127" s="1550"/>
      <c r="S127" s="1550"/>
      <c r="T127" s="1550"/>
      <c r="U127" s="1551"/>
      <c r="W127" s="1898"/>
    </row>
    <row r="128" spans="1:23" ht="12.75">
      <c r="A128" s="1542">
        <v>4751</v>
      </c>
      <c r="B128" s="2240" t="s">
        <v>1666</v>
      </c>
      <c r="C128" s="1085">
        <f>+'I3 TB Data'!H344</f>
        <v>0</v>
      </c>
      <c r="D128" s="1085"/>
      <c r="E128" s="1085">
        <f>+SUM(C128:D128)</f>
        <v>0</v>
      </c>
      <c r="F128" s="1546"/>
      <c r="G128" s="1085">
        <f>IF((F128=""),0,E128)</f>
        <v>0</v>
      </c>
      <c r="H128" s="1547">
        <f>+IF((F128=""),E128,0)</f>
        <v>0</v>
      </c>
      <c r="I128" s="1102">
        <f>+'O5 Details by Class &amp; Accounts'!E130</f>
        <v>0</v>
      </c>
      <c r="J128" s="2249">
        <f>+G128+H128-I128</f>
        <v>0</v>
      </c>
      <c r="K128" s="1548">
        <f>+'O4 Summary by Class &amp; Accounts'!D130</f>
        <v>91000</v>
      </c>
      <c r="L128" s="2249">
        <f>+H128-K128</f>
        <v>-91000</v>
      </c>
      <c r="M128" s="1550"/>
      <c r="N128" s="1550"/>
      <c r="O128" s="1550"/>
      <c r="P128" s="1550"/>
      <c r="Q128" s="1550"/>
      <c r="R128" s="1550"/>
      <c r="S128" s="1550"/>
      <c r="T128" s="1550"/>
      <c r="U128" s="1551"/>
      <c r="W128" s="1898"/>
    </row>
    <row r="129" spans="1:23" ht="12.75">
      <c r="A129" s="1537">
        <v>5005</v>
      </c>
      <c r="B129" s="1088" t="s">
        <v>991</v>
      </c>
      <c r="C129" s="1085">
        <f>+'I3 TB Data'!H365</f>
        <v>91000</v>
      </c>
      <c r="D129" s="1085"/>
      <c r="E129" s="1085">
        <f t="shared" si="17"/>
        <v>91000</v>
      </c>
      <c r="F129" s="1546"/>
      <c r="G129" s="1085">
        <f t="shared" si="18"/>
        <v>0</v>
      </c>
      <c r="H129" s="1547">
        <f t="shared" si="19"/>
        <v>91000</v>
      </c>
      <c r="I129" s="1102">
        <f>+'O5 Details by Class &amp; Accounts'!E131</f>
        <v>91000</v>
      </c>
      <c r="J129" s="2249">
        <f t="shared" ref="J129:J163" si="20">+G129+H129-I129</f>
        <v>0</v>
      </c>
      <c r="K129" s="1548">
        <f>+'O4 Summary by Class &amp; Accounts'!D131</f>
        <v>91000</v>
      </c>
      <c r="L129" s="2249">
        <f t="shared" ref="L129:L163" si="21">+H129-K129</f>
        <v>0</v>
      </c>
      <c r="M129" s="1549"/>
      <c r="N129" s="1549"/>
      <c r="O129" s="1549"/>
      <c r="P129" s="1550"/>
      <c r="Q129" s="1550"/>
      <c r="R129" s="1550"/>
      <c r="S129" s="1550"/>
      <c r="T129" s="1550"/>
      <c r="U129" s="1551" t="s">
        <v>331</v>
      </c>
      <c r="W129" s="1898" t="s">
        <v>108</v>
      </c>
    </row>
    <row r="130" spans="1:23" ht="12.75">
      <c r="A130" s="1537">
        <v>5010</v>
      </c>
      <c r="B130" s="1088" t="s">
        <v>579</v>
      </c>
      <c r="C130" s="1085">
        <f>+'I3 TB Data'!H366</f>
        <v>0</v>
      </c>
      <c r="D130" s="1085"/>
      <c r="E130" s="1085">
        <f t="shared" si="17"/>
        <v>0</v>
      </c>
      <c r="F130" s="1546" t="s">
        <v>331</v>
      </c>
      <c r="G130" s="1085">
        <f t="shared" ref="G130:G160" si="22">+IF((F130=" "),0,E130)</f>
        <v>0</v>
      </c>
      <c r="H130" s="1547">
        <f t="shared" ref="H130:H160" si="23">+IF((F130=" "),E130,0)</f>
        <v>0</v>
      </c>
      <c r="I130" s="1102">
        <f>+'O5 Details by Class &amp; Accounts'!E132</f>
        <v>0</v>
      </c>
      <c r="J130" s="2249">
        <f t="shared" si="20"/>
        <v>0</v>
      </c>
      <c r="K130" s="1548">
        <f>+'O4 Summary by Class &amp; Accounts'!D132</f>
        <v>0</v>
      </c>
      <c r="L130" s="2249">
        <f t="shared" si="21"/>
        <v>0</v>
      </c>
      <c r="M130" s="1549"/>
      <c r="N130" s="1549"/>
      <c r="O130" s="1549"/>
      <c r="P130" s="1550"/>
      <c r="Q130" s="1550"/>
      <c r="R130" s="1550"/>
      <c r="S130" s="1550"/>
      <c r="T130" s="1550"/>
      <c r="U130" s="1551" t="s">
        <v>331</v>
      </c>
      <c r="W130" s="1898" t="s">
        <v>108</v>
      </c>
    </row>
    <row r="131" spans="1:23" ht="12.75">
      <c r="A131" s="1537">
        <v>5012</v>
      </c>
      <c r="B131" s="1088" t="s">
        <v>982</v>
      </c>
      <c r="C131" s="1085">
        <f>+'I3 TB Data'!H367</f>
        <v>50000</v>
      </c>
      <c r="D131" s="1085"/>
      <c r="E131" s="1085">
        <f t="shared" si="17"/>
        <v>50000</v>
      </c>
      <c r="F131" s="1546" t="s">
        <v>331</v>
      </c>
      <c r="G131" s="1085">
        <f t="shared" si="22"/>
        <v>0</v>
      </c>
      <c r="H131" s="1547">
        <f t="shared" si="23"/>
        <v>50000</v>
      </c>
      <c r="I131" s="1102">
        <f>+'O5 Details by Class &amp; Accounts'!E133</f>
        <v>50000</v>
      </c>
      <c r="J131" s="2249">
        <f t="shared" si="20"/>
        <v>0</v>
      </c>
      <c r="K131" s="1548">
        <f>+'O4 Summary by Class &amp; Accounts'!D133</f>
        <v>49999.999999999993</v>
      </c>
      <c r="L131" s="2249">
        <f t="shared" si="21"/>
        <v>0</v>
      </c>
      <c r="M131" s="1549"/>
      <c r="N131" s="1549"/>
      <c r="O131" s="1549"/>
      <c r="P131" s="1550"/>
      <c r="Q131" s="1550"/>
      <c r="R131" s="1550"/>
      <c r="S131" s="1550"/>
      <c r="T131" s="1550"/>
      <c r="U131" s="1551" t="s">
        <v>331</v>
      </c>
      <c r="W131" s="1898">
        <v>1808</v>
      </c>
    </row>
    <row r="132" spans="1:23" ht="25.5">
      <c r="A132" s="1537">
        <v>5014</v>
      </c>
      <c r="B132" s="1088" t="s">
        <v>983</v>
      </c>
      <c r="C132" s="1085">
        <f>+'I3 TB Data'!H368</f>
        <v>14000</v>
      </c>
      <c r="D132" s="1085"/>
      <c r="E132" s="1085">
        <f t="shared" si="17"/>
        <v>14000</v>
      </c>
      <c r="F132" s="1546" t="s">
        <v>331</v>
      </c>
      <c r="G132" s="1085">
        <f t="shared" si="22"/>
        <v>0</v>
      </c>
      <c r="H132" s="1547">
        <f t="shared" si="23"/>
        <v>14000</v>
      </c>
      <c r="I132" s="1102">
        <f>+'O5 Details by Class &amp; Accounts'!E134</f>
        <v>14000</v>
      </c>
      <c r="J132" s="2249">
        <f t="shared" si="20"/>
        <v>0</v>
      </c>
      <c r="K132" s="1548">
        <f>+'O4 Summary by Class &amp; Accounts'!D134</f>
        <v>14000</v>
      </c>
      <c r="L132" s="2249">
        <f t="shared" si="21"/>
        <v>0</v>
      </c>
      <c r="M132" s="1549"/>
      <c r="N132" s="1549"/>
      <c r="O132" s="1549"/>
      <c r="P132" s="1550"/>
      <c r="Q132" s="1550"/>
      <c r="R132" s="1550"/>
      <c r="S132" s="1550"/>
      <c r="T132" s="1550"/>
      <c r="U132" s="1551" t="s">
        <v>331</v>
      </c>
      <c r="W132" s="1898">
        <v>1815</v>
      </c>
    </row>
    <row r="133" spans="1:23" ht="25.5">
      <c r="A133" s="1537">
        <v>5015</v>
      </c>
      <c r="B133" s="1088" t="s">
        <v>984</v>
      </c>
      <c r="C133" s="1085">
        <f>+'I3 TB Data'!H369</f>
        <v>15000</v>
      </c>
      <c r="D133" s="1085"/>
      <c r="E133" s="1085">
        <f t="shared" si="17"/>
        <v>15000</v>
      </c>
      <c r="F133" s="1546" t="s">
        <v>331</v>
      </c>
      <c r="G133" s="1085">
        <f t="shared" si="22"/>
        <v>0</v>
      </c>
      <c r="H133" s="1547">
        <f t="shared" si="23"/>
        <v>15000</v>
      </c>
      <c r="I133" s="1102">
        <f>+'O5 Details by Class &amp; Accounts'!E135</f>
        <v>15000</v>
      </c>
      <c r="J133" s="2249">
        <f t="shared" si="20"/>
        <v>0</v>
      </c>
      <c r="K133" s="1548">
        <f>+'O4 Summary by Class &amp; Accounts'!D135</f>
        <v>14999.999999999998</v>
      </c>
      <c r="L133" s="2249">
        <f t="shared" si="21"/>
        <v>0</v>
      </c>
      <c r="M133" s="1549"/>
      <c r="N133" s="1549"/>
      <c r="O133" s="1549"/>
      <c r="P133" s="1550"/>
      <c r="Q133" s="1550"/>
      <c r="R133" s="1550"/>
      <c r="S133" s="1550"/>
      <c r="T133" s="1550"/>
      <c r="U133" s="1551" t="s">
        <v>331</v>
      </c>
      <c r="W133" s="1898">
        <v>1815</v>
      </c>
    </row>
    <row r="134" spans="1:23" ht="25.5">
      <c r="A134" s="1537">
        <v>5016</v>
      </c>
      <c r="B134" s="1088" t="s">
        <v>985</v>
      </c>
      <c r="C134" s="1085">
        <f>+'I3 TB Data'!H370</f>
        <v>0</v>
      </c>
      <c r="D134" s="1085"/>
      <c r="E134" s="1085">
        <f t="shared" si="17"/>
        <v>0</v>
      </c>
      <c r="F134" s="1546" t="s">
        <v>331</v>
      </c>
      <c r="G134" s="1085">
        <f t="shared" si="22"/>
        <v>0</v>
      </c>
      <c r="H134" s="1547">
        <f t="shared" si="23"/>
        <v>0</v>
      </c>
      <c r="I134" s="1102">
        <f>+'O5 Details by Class &amp; Accounts'!E136</f>
        <v>0</v>
      </c>
      <c r="J134" s="2249">
        <f t="shared" si="20"/>
        <v>0</v>
      </c>
      <c r="K134" s="1548">
        <f>+'O4 Summary by Class &amp; Accounts'!D136</f>
        <v>0</v>
      </c>
      <c r="L134" s="2249">
        <f t="shared" si="21"/>
        <v>0</v>
      </c>
      <c r="M134" s="1549"/>
      <c r="N134" s="1549"/>
      <c r="O134" s="1549"/>
      <c r="P134" s="1550"/>
      <c r="Q134" s="1550"/>
      <c r="R134" s="1550"/>
      <c r="S134" s="1550"/>
      <c r="T134" s="1550"/>
      <c r="U134" s="1551" t="s">
        <v>331</v>
      </c>
      <c r="W134" s="1898">
        <v>1820</v>
      </c>
    </row>
    <row r="135" spans="1:23" ht="25.5">
      <c r="A135" s="1537">
        <v>5017</v>
      </c>
      <c r="B135" s="1088" t="s">
        <v>555</v>
      </c>
      <c r="C135" s="1085">
        <f>+'I3 TB Data'!H371</f>
        <v>0</v>
      </c>
      <c r="D135" s="1085"/>
      <c r="E135" s="1085">
        <f t="shared" si="17"/>
        <v>0</v>
      </c>
      <c r="F135" s="1546" t="s">
        <v>331</v>
      </c>
      <c r="G135" s="1085">
        <f t="shared" si="22"/>
        <v>0</v>
      </c>
      <c r="H135" s="1547">
        <f t="shared" si="23"/>
        <v>0</v>
      </c>
      <c r="I135" s="1102">
        <f>+'O5 Details by Class &amp; Accounts'!E137</f>
        <v>0</v>
      </c>
      <c r="J135" s="2249">
        <f t="shared" si="20"/>
        <v>0</v>
      </c>
      <c r="K135" s="1548">
        <f>+'O4 Summary by Class &amp; Accounts'!D137</f>
        <v>0</v>
      </c>
      <c r="L135" s="2249">
        <f t="shared" si="21"/>
        <v>0</v>
      </c>
      <c r="M135" s="1549"/>
      <c r="N135" s="1549"/>
      <c r="O135" s="1549"/>
      <c r="P135" s="1550"/>
      <c r="Q135" s="1550"/>
      <c r="R135" s="1550"/>
      <c r="S135" s="1550"/>
      <c r="T135" s="1550"/>
      <c r="U135" s="1551" t="s">
        <v>331</v>
      </c>
      <c r="W135" s="1898">
        <v>1820</v>
      </c>
    </row>
    <row r="136" spans="1:23" ht="25.5">
      <c r="A136" s="1537">
        <v>5020</v>
      </c>
      <c r="B136" s="1088" t="s">
        <v>556</v>
      </c>
      <c r="C136" s="1085">
        <f>+'I3 TB Data'!H372</f>
        <v>16000</v>
      </c>
      <c r="D136" s="1085"/>
      <c r="E136" s="1085">
        <f t="shared" si="17"/>
        <v>16000</v>
      </c>
      <c r="F136" s="1546" t="s">
        <v>331</v>
      </c>
      <c r="G136" s="1085">
        <f t="shared" si="22"/>
        <v>0</v>
      </c>
      <c r="H136" s="1547">
        <f t="shared" si="23"/>
        <v>16000</v>
      </c>
      <c r="I136" s="1102">
        <f>+'O5 Details by Class &amp; Accounts'!E138</f>
        <v>16000</v>
      </c>
      <c r="J136" s="2249">
        <f t="shared" si="20"/>
        <v>0</v>
      </c>
      <c r="K136" s="1548">
        <f>+'O4 Summary by Class &amp; Accounts'!D138</f>
        <v>16000</v>
      </c>
      <c r="L136" s="2249">
        <f t="shared" si="21"/>
        <v>0</v>
      </c>
      <c r="M136" s="1549"/>
      <c r="N136" s="1549"/>
      <c r="O136" s="1549"/>
      <c r="P136" s="1550"/>
      <c r="Q136" s="1550"/>
      <c r="R136" s="1550"/>
      <c r="S136" s="1550"/>
      <c r="T136" s="1550"/>
      <c r="U136" s="1551" t="s">
        <v>331</v>
      </c>
      <c r="W136" s="1898" t="s">
        <v>507</v>
      </c>
    </row>
    <row r="137" spans="1:23" ht="25.5">
      <c r="A137" s="1537">
        <v>5025</v>
      </c>
      <c r="B137" s="1088" t="s">
        <v>1601</v>
      </c>
      <c r="C137" s="1085">
        <f>+'I3 TB Data'!H373</f>
        <v>0</v>
      </c>
      <c r="D137" s="1085"/>
      <c r="E137" s="1085">
        <f t="shared" si="17"/>
        <v>0</v>
      </c>
      <c r="F137" s="1546" t="s">
        <v>331</v>
      </c>
      <c r="G137" s="1085">
        <f t="shared" si="22"/>
        <v>0</v>
      </c>
      <c r="H137" s="1547">
        <f t="shared" si="23"/>
        <v>0</v>
      </c>
      <c r="I137" s="1102">
        <f>+'O5 Details by Class &amp; Accounts'!E139</f>
        <v>0</v>
      </c>
      <c r="J137" s="2249">
        <f t="shared" si="20"/>
        <v>0</v>
      </c>
      <c r="K137" s="1548">
        <f>+'O4 Summary by Class &amp; Accounts'!D139</f>
        <v>0</v>
      </c>
      <c r="L137" s="2249">
        <f t="shared" si="21"/>
        <v>0</v>
      </c>
      <c r="M137" s="1549"/>
      <c r="N137" s="1549"/>
      <c r="O137" s="1549"/>
      <c r="P137" s="1550"/>
      <c r="Q137" s="1550"/>
      <c r="R137" s="1550"/>
      <c r="S137" s="1550"/>
      <c r="T137" s="1550"/>
      <c r="U137" s="1551" t="s">
        <v>331</v>
      </c>
      <c r="W137" s="1898" t="s">
        <v>507</v>
      </c>
    </row>
    <row r="138" spans="1:23" ht="25.5">
      <c r="A138" s="1537">
        <v>5030</v>
      </c>
      <c r="B138" s="1088" t="s">
        <v>563</v>
      </c>
      <c r="C138" s="1085">
        <f>+'I3 TB Data'!H374</f>
        <v>0</v>
      </c>
      <c r="D138" s="1085"/>
      <c r="E138" s="1085">
        <f t="shared" si="17"/>
        <v>0</v>
      </c>
      <c r="F138" s="1546" t="s">
        <v>331</v>
      </c>
      <c r="G138" s="1085">
        <f t="shared" si="22"/>
        <v>0</v>
      </c>
      <c r="H138" s="1547">
        <f t="shared" si="23"/>
        <v>0</v>
      </c>
      <c r="I138" s="1102">
        <f>+'O5 Details by Class &amp; Accounts'!E140</f>
        <v>0</v>
      </c>
      <c r="J138" s="2249">
        <f t="shared" si="20"/>
        <v>0</v>
      </c>
      <c r="K138" s="1548">
        <f>+'O4 Summary by Class &amp; Accounts'!D140</f>
        <v>0</v>
      </c>
      <c r="L138" s="2249">
        <f t="shared" si="21"/>
        <v>0</v>
      </c>
      <c r="M138" s="1549"/>
      <c r="N138" s="1549"/>
      <c r="O138" s="1549"/>
      <c r="P138" s="1550"/>
      <c r="Q138" s="1550"/>
      <c r="R138" s="1550"/>
      <c r="S138" s="1550"/>
      <c r="T138" s="1550"/>
      <c r="U138" s="1551" t="s">
        <v>331</v>
      </c>
      <c r="W138" s="1898" t="s">
        <v>507</v>
      </c>
    </row>
    <row r="139" spans="1:23" ht="25.5">
      <c r="A139" s="1537">
        <v>5035</v>
      </c>
      <c r="B139" s="1088" t="s">
        <v>1418</v>
      </c>
      <c r="C139" s="1085">
        <f>+'I3 TB Data'!H375</f>
        <v>2000</v>
      </c>
      <c r="D139" s="1085"/>
      <c r="E139" s="1085">
        <f t="shared" si="17"/>
        <v>2000</v>
      </c>
      <c r="F139" s="1546" t="s">
        <v>331</v>
      </c>
      <c r="G139" s="1085">
        <f t="shared" si="22"/>
        <v>0</v>
      </c>
      <c r="H139" s="1547">
        <f t="shared" si="23"/>
        <v>2000</v>
      </c>
      <c r="I139" s="1102">
        <f>+'O5 Details by Class &amp; Accounts'!E141</f>
        <v>2000</v>
      </c>
      <c r="J139" s="2249">
        <f t="shared" si="20"/>
        <v>0</v>
      </c>
      <c r="K139" s="1548">
        <f>+'O4 Summary by Class &amp; Accounts'!D141</f>
        <v>2000.0000000000002</v>
      </c>
      <c r="L139" s="2249">
        <f t="shared" si="21"/>
        <v>0</v>
      </c>
      <c r="M139" s="1549"/>
      <c r="N139" s="1549"/>
      <c r="O139" s="1549"/>
      <c r="P139" s="1550"/>
      <c r="Q139" s="1550"/>
      <c r="R139" s="1550"/>
      <c r="S139" s="1550"/>
      <c r="T139" s="1550"/>
      <c r="U139" s="1551" t="s">
        <v>331</v>
      </c>
      <c r="W139" s="1898">
        <v>1850</v>
      </c>
    </row>
    <row r="140" spans="1:23" ht="25.5">
      <c r="A140" s="1537">
        <v>5040</v>
      </c>
      <c r="B140" s="1088" t="s">
        <v>4</v>
      </c>
      <c r="C140" s="1085">
        <f>+'I3 TB Data'!H376</f>
        <v>15000</v>
      </c>
      <c r="D140" s="1085"/>
      <c r="E140" s="1085">
        <f t="shared" si="17"/>
        <v>15000</v>
      </c>
      <c r="F140" s="1546" t="s">
        <v>331</v>
      </c>
      <c r="G140" s="1085">
        <f t="shared" si="22"/>
        <v>0</v>
      </c>
      <c r="H140" s="1547">
        <f t="shared" si="23"/>
        <v>15000</v>
      </c>
      <c r="I140" s="1102">
        <f>+'O5 Details by Class &amp; Accounts'!E142</f>
        <v>15000</v>
      </c>
      <c r="J140" s="2249">
        <f t="shared" si="20"/>
        <v>0</v>
      </c>
      <c r="K140" s="1548">
        <f>+'O4 Summary by Class &amp; Accounts'!D142</f>
        <v>15000.000000000002</v>
      </c>
      <c r="L140" s="2249">
        <f t="shared" si="21"/>
        <v>0</v>
      </c>
      <c r="M140" s="1549"/>
      <c r="N140" s="1549"/>
      <c r="O140" s="1549"/>
      <c r="P140" s="1550"/>
      <c r="Q140" s="1550"/>
      <c r="R140" s="1550"/>
      <c r="S140" s="1550"/>
      <c r="T140" s="1550"/>
      <c r="U140" s="1551" t="s">
        <v>331</v>
      </c>
      <c r="W140" s="1898" t="s">
        <v>508</v>
      </c>
    </row>
    <row r="141" spans="1:23" ht="25.5">
      <c r="A141" s="1537">
        <v>5045</v>
      </c>
      <c r="B141" s="1088" t="s">
        <v>1602</v>
      </c>
      <c r="C141" s="1085">
        <f>+'I3 TB Data'!H377</f>
        <v>0</v>
      </c>
      <c r="D141" s="1085"/>
      <c r="E141" s="1085">
        <f t="shared" si="17"/>
        <v>0</v>
      </c>
      <c r="F141" s="1546" t="s">
        <v>331</v>
      </c>
      <c r="G141" s="1085">
        <f t="shared" si="22"/>
        <v>0</v>
      </c>
      <c r="H141" s="1547">
        <f t="shared" si="23"/>
        <v>0</v>
      </c>
      <c r="I141" s="1102">
        <f>+'O5 Details by Class &amp; Accounts'!E143</f>
        <v>0</v>
      </c>
      <c r="J141" s="2249">
        <f t="shared" si="20"/>
        <v>0</v>
      </c>
      <c r="K141" s="1548">
        <f>+'O4 Summary by Class &amp; Accounts'!D143</f>
        <v>0</v>
      </c>
      <c r="L141" s="2249">
        <f t="shared" si="21"/>
        <v>0</v>
      </c>
      <c r="M141" s="1549"/>
      <c r="N141" s="1549"/>
      <c r="O141" s="1549"/>
      <c r="P141" s="1550"/>
      <c r="Q141" s="1550"/>
      <c r="R141" s="1550"/>
      <c r="S141" s="1550"/>
      <c r="T141" s="1550"/>
      <c r="U141" s="1551" t="s">
        <v>331</v>
      </c>
      <c r="W141" s="1898" t="s">
        <v>508</v>
      </c>
    </row>
    <row r="142" spans="1:23" ht="25.5">
      <c r="A142" s="1537">
        <v>5050</v>
      </c>
      <c r="B142" s="1088" t="s">
        <v>540</v>
      </c>
      <c r="C142" s="1085">
        <f>+'I3 TB Data'!H378</f>
        <v>0</v>
      </c>
      <c r="D142" s="1085"/>
      <c r="E142" s="1085">
        <f t="shared" si="17"/>
        <v>0</v>
      </c>
      <c r="F142" s="1546" t="s">
        <v>331</v>
      </c>
      <c r="G142" s="1085">
        <f t="shared" si="22"/>
        <v>0</v>
      </c>
      <c r="H142" s="1547">
        <f t="shared" si="23"/>
        <v>0</v>
      </c>
      <c r="I142" s="1102">
        <f>+'O5 Details by Class &amp; Accounts'!E144</f>
        <v>0</v>
      </c>
      <c r="J142" s="2249">
        <f t="shared" si="20"/>
        <v>0</v>
      </c>
      <c r="K142" s="1548">
        <f>+'O4 Summary by Class &amp; Accounts'!D144</f>
        <v>0</v>
      </c>
      <c r="L142" s="2249">
        <f t="shared" si="21"/>
        <v>0</v>
      </c>
      <c r="M142" s="1549"/>
      <c r="N142" s="1549"/>
      <c r="O142" s="1549"/>
      <c r="P142" s="1550"/>
      <c r="Q142" s="1550"/>
      <c r="R142" s="1550"/>
      <c r="S142" s="1550"/>
      <c r="T142" s="1550"/>
      <c r="U142" s="1551" t="s">
        <v>331</v>
      </c>
      <c r="W142" s="1898" t="s">
        <v>508</v>
      </c>
    </row>
    <row r="143" spans="1:23" ht="25.5">
      <c r="A143" s="1537">
        <v>5055</v>
      </c>
      <c r="B143" s="1088" t="s">
        <v>1426</v>
      </c>
      <c r="C143" s="1085">
        <f>+'I3 TB Data'!H379</f>
        <v>0</v>
      </c>
      <c r="D143" s="1085"/>
      <c r="E143" s="1085">
        <f t="shared" si="17"/>
        <v>0</v>
      </c>
      <c r="F143" s="1546" t="s">
        <v>331</v>
      </c>
      <c r="G143" s="1085">
        <f t="shared" si="22"/>
        <v>0</v>
      </c>
      <c r="H143" s="1547">
        <f t="shared" si="23"/>
        <v>0</v>
      </c>
      <c r="I143" s="1102">
        <f>+'O5 Details by Class &amp; Accounts'!E145</f>
        <v>0</v>
      </c>
      <c r="J143" s="2249">
        <f t="shared" si="20"/>
        <v>0</v>
      </c>
      <c r="K143" s="1548">
        <f>+'O4 Summary by Class &amp; Accounts'!D145</f>
        <v>0</v>
      </c>
      <c r="L143" s="2249">
        <f t="shared" si="21"/>
        <v>0</v>
      </c>
      <c r="M143" s="1549"/>
      <c r="N143" s="1549"/>
      <c r="O143" s="1549"/>
      <c r="P143" s="1550"/>
      <c r="Q143" s="1550"/>
      <c r="R143" s="1550"/>
      <c r="S143" s="1550"/>
      <c r="T143" s="1550"/>
      <c r="U143" s="1551" t="s">
        <v>331</v>
      </c>
      <c r="W143" s="1898">
        <v>1850</v>
      </c>
    </row>
    <row r="144" spans="1:23" ht="12.75">
      <c r="A144" s="1537">
        <v>5065</v>
      </c>
      <c r="B144" s="1088" t="s">
        <v>1596</v>
      </c>
      <c r="C144" s="1085">
        <f>+'I3 TB Data'!H381</f>
        <v>35000</v>
      </c>
      <c r="D144" s="1085"/>
      <c r="E144" s="1085">
        <f t="shared" si="17"/>
        <v>35000</v>
      </c>
      <c r="F144" s="1546" t="s">
        <v>331</v>
      </c>
      <c r="G144" s="1085">
        <f t="shared" si="22"/>
        <v>0</v>
      </c>
      <c r="H144" s="1547">
        <f t="shared" si="23"/>
        <v>35000</v>
      </c>
      <c r="I144" s="1102">
        <f>+'O5 Details by Class &amp; Accounts'!E146</f>
        <v>35000</v>
      </c>
      <c r="J144" s="2249">
        <f t="shared" si="20"/>
        <v>0</v>
      </c>
      <c r="K144" s="1548">
        <f>+'O4 Summary by Class &amp; Accounts'!D146</f>
        <v>35000</v>
      </c>
      <c r="L144" s="2249">
        <f t="shared" si="21"/>
        <v>0</v>
      </c>
      <c r="M144" s="1549"/>
      <c r="N144" s="1549"/>
      <c r="O144" s="1549"/>
      <c r="P144" s="1550"/>
      <c r="Q144" s="1550"/>
      <c r="R144" s="1550"/>
      <c r="S144" s="1550"/>
      <c r="T144" s="1550"/>
      <c r="U144" s="1551" t="s">
        <v>331</v>
      </c>
      <c r="W144" s="1898" t="s">
        <v>780</v>
      </c>
    </row>
    <row r="145" spans="1:23" ht="12.75">
      <c r="A145" s="1537">
        <v>5070</v>
      </c>
      <c r="B145" s="1088" t="s">
        <v>1597</v>
      </c>
      <c r="C145" s="1085">
        <f>+'I3 TB Data'!H382</f>
        <v>5000</v>
      </c>
      <c r="D145" s="1085"/>
      <c r="E145" s="1085">
        <f t="shared" si="17"/>
        <v>5000</v>
      </c>
      <c r="F145" s="1546" t="s">
        <v>331</v>
      </c>
      <c r="G145" s="1085">
        <f t="shared" si="22"/>
        <v>0</v>
      </c>
      <c r="H145" s="1547">
        <f t="shared" si="23"/>
        <v>5000</v>
      </c>
      <c r="I145" s="1102">
        <f>+'O5 Details by Class &amp; Accounts'!E147</f>
        <v>5000</v>
      </c>
      <c r="J145" s="2249">
        <f t="shared" si="20"/>
        <v>0</v>
      </c>
      <c r="K145" s="1548">
        <f>+'O4 Summary by Class &amp; Accounts'!D147</f>
        <v>5000</v>
      </c>
      <c r="L145" s="2249">
        <f t="shared" si="21"/>
        <v>0</v>
      </c>
      <c r="M145" s="1549"/>
      <c r="N145" s="1549"/>
      <c r="O145" s="1549"/>
      <c r="P145" s="1550"/>
      <c r="Q145" s="1550"/>
      <c r="R145" s="1550"/>
      <c r="S145" s="1550"/>
      <c r="T145" s="1550"/>
      <c r="U145" s="1551" t="s">
        <v>331</v>
      </c>
      <c r="W145" s="1898" t="s">
        <v>710</v>
      </c>
    </row>
    <row r="146" spans="1:23" ht="25.5">
      <c r="A146" s="1537">
        <v>5075</v>
      </c>
      <c r="B146" s="1088" t="s">
        <v>1598</v>
      </c>
      <c r="C146" s="1085">
        <f>+'I3 TB Data'!H383</f>
        <v>0</v>
      </c>
      <c r="D146" s="1085"/>
      <c r="E146" s="1085">
        <f t="shared" si="17"/>
        <v>0</v>
      </c>
      <c r="F146" s="1546" t="s">
        <v>331</v>
      </c>
      <c r="G146" s="1085">
        <f t="shared" si="22"/>
        <v>0</v>
      </c>
      <c r="H146" s="1547">
        <f t="shared" si="23"/>
        <v>0</v>
      </c>
      <c r="I146" s="1102">
        <f>+'O5 Details by Class &amp; Accounts'!E148</f>
        <v>0</v>
      </c>
      <c r="J146" s="2249">
        <f t="shared" si="20"/>
        <v>0</v>
      </c>
      <c r="K146" s="1548">
        <f>+'O4 Summary by Class &amp; Accounts'!D148</f>
        <v>0</v>
      </c>
      <c r="L146" s="2249">
        <f t="shared" si="21"/>
        <v>0</v>
      </c>
      <c r="M146" s="1549"/>
      <c r="N146" s="1549"/>
      <c r="O146" s="1549"/>
      <c r="P146" s="1550"/>
      <c r="Q146" s="1550"/>
      <c r="R146" s="1550"/>
      <c r="S146" s="1550"/>
      <c r="T146" s="1550"/>
      <c r="U146" s="1551" t="s">
        <v>331</v>
      </c>
      <c r="W146" s="1898" t="s">
        <v>710</v>
      </c>
    </row>
    <row r="147" spans="1:23" ht="12.75">
      <c r="A147" s="1537">
        <v>5085</v>
      </c>
      <c r="B147" s="1088" t="s">
        <v>1579</v>
      </c>
      <c r="C147" s="1085">
        <f>+'I3 TB Data'!H384</f>
        <v>128000</v>
      </c>
      <c r="D147" s="1085"/>
      <c r="E147" s="1085">
        <f t="shared" si="17"/>
        <v>128000</v>
      </c>
      <c r="F147" s="1546" t="s">
        <v>331</v>
      </c>
      <c r="G147" s="1085">
        <f t="shared" si="22"/>
        <v>0</v>
      </c>
      <c r="H147" s="1547">
        <f t="shared" si="23"/>
        <v>128000</v>
      </c>
      <c r="I147" s="1102">
        <f>+'O5 Details by Class &amp; Accounts'!E149</f>
        <v>128000</v>
      </c>
      <c r="J147" s="2249">
        <f t="shared" si="20"/>
        <v>0</v>
      </c>
      <c r="K147" s="1548">
        <f>+'O4 Summary by Class &amp; Accounts'!D149</f>
        <v>128000</v>
      </c>
      <c r="L147" s="2249">
        <f t="shared" si="21"/>
        <v>0</v>
      </c>
      <c r="M147" s="1549"/>
      <c r="N147" s="1549"/>
      <c r="O147" s="1549"/>
      <c r="P147" s="1550"/>
      <c r="Q147" s="1550"/>
      <c r="R147" s="1550"/>
      <c r="S147" s="1550"/>
      <c r="T147" s="1550"/>
      <c r="U147" s="1551" t="s">
        <v>331</v>
      </c>
      <c r="W147" s="1898" t="s">
        <v>108</v>
      </c>
    </row>
    <row r="148" spans="1:23" ht="25.5">
      <c r="A148" s="1537">
        <v>5090</v>
      </c>
      <c r="B148" s="1088" t="s">
        <v>1580</v>
      </c>
      <c r="C148" s="1085">
        <f>+'I3 TB Data'!H385</f>
        <v>0</v>
      </c>
      <c r="D148" s="1085"/>
      <c r="E148" s="1085">
        <f t="shared" si="17"/>
        <v>0</v>
      </c>
      <c r="F148" s="1546" t="s">
        <v>331</v>
      </c>
      <c r="G148" s="1085">
        <f t="shared" si="22"/>
        <v>0</v>
      </c>
      <c r="H148" s="1547">
        <f t="shared" si="23"/>
        <v>0</v>
      </c>
      <c r="I148" s="1102">
        <f>+'O5 Details by Class &amp; Accounts'!E150</f>
        <v>0</v>
      </c>
      <c r="J148" s="2249">
        <f t="shared" si="20"/>
        <v>0</v>
      </c>
      <c r="K148" s="1548">
        <f>+'O4 Summary by Class &amp; Accounts'!D150</f>
        <v>0</v>
      </c>
      <c r="L148" s="2249">
        <f t="shared" si="21"/>
        <v>0</v>
      </c>
      <c r="M148" s="1549"/>
      <c r="N148" s="1549"/>
      <c r="O148" s="1549"/>
      <c r="P148" s="1550"/>
      <c r="Q148" s="1550"/>
      <c r="R148" s="1550"/>
      <c r="S148" s="1550"/>
      <c r="T148" s="1550"/>
      <c r="U148" s="1551" t="s">
        <v>331</v>
      </c>
      <c r="W148" s="1898" t="s">
        <v>508</v>
      </c>
    </row>
    <row r="149" spans="1:23" ht="25.5">
      <c r="A149" s="1537">
        <v>5095</v>
      </c>
      <c r="B149" s="1088" t="s">
        <v>1581</v>
      </c>
      <c r="C149" s="1085">
        <f>+'I3 TB Data'!H386</f>
        <v>0</v>
      </c>
      <c r="D149" s="1085"/>
      <c r="E149" s="1085">
        <f t="shared" si="17"/>
        <v>0</v>
      </c>
      <c r="F149" s="1546" t="s">
        <v>331</v>
      </c>
      <c r="G149" s="1085">
        <f t="shared" si="22"/>
        <v>0</v>
      </c>
      <c r="H149" s="1547">
        <f t="shared" si="23"/>
        <v>0</v>
      </c>
      <c r="I149" s="1102">
        <f>+'O5 Details by Class &amp; Accounts'!E151</f>
        <v>0</v>
      </c>
      <c r="J149" s="2249">
        <f t="shared" si="20"/>
        <v>0</v>
      </c>
      <c r="K149" s="1548">
        <f>+'O4 Summary by Class &amp; Accounts'!D151</f>
        <v>0</v>
      </c>
      <c r="L149" s="2249">
        <f t="shared" si="21"/>
        <v>0</v>
      </c>
      <c r="M149" s="1549"/>
      <c r="N149" s="1549"/>
      <c r="O149" s="1549"/>
      <c r="P149" s="1550"/>
      <c r="Q149" s="1550"/>
      <c r="R149" s="1550"/>
      <c r="S149" s="1550"/>
      <c r="T149" s="1550"/>
      <c r="U149" s="1551" t="s">
        <v>331</v>
      </c>
      <c r="W149" s="1898" t="s">
        <v>507</v>
      </c>
    </row>
    <row r="150" spans="1:23" ht="12.75">
      <c r="A150" s="2159">
        <v>5096</v>
      </c>
      <c r="B150" s="2111" t="s">
        <v>1419</v>
      </c>
      <c r="C150" s="1085">
        <f>+'I3 TB Data'!H387</f>
        <v>0</v>
      </c>
      <c r="D150" s="1085"/>
      <c r="E150" s="1085">
        <f t="shared" si="17"/>
        <v>0</v>
      </c>
      <c r="F150" s="1546" t="s">
        <v>331</v>
      </c>
      <c r="G150" s="1085">
        <f t="shared" si="22"/>
        <v>0</v>
      </c>
      <c r="H150" s="1547">
        <f t="shared" si="23"/>
        <v>0</v>
      </c>
      <c r="I150" s="1102">
        <f>+'O5 Details by Class &amp; Accounts'!E152</f>
        <v>0</v>
      </c>
      <c r="J150" s="2249">
        <f t="shared" si="20"/>
        <v>0</v>
      </c>
      <c r="K150" s="1548">
        <f>+'O4 Summary by Class &amp; Accounts'!D152</f>
        <v>0</v>
      </c>
      <c r="L150" s="2249">
        <f t="shared" si="21"/>
        <v>0</v>
      </c>
      <c r="M150" s="2160"/>
      <c r="N150" s="2160"/>
      <c r="O150" s="2160"/>
      <c r="P150" s="1550"/>
      <c r="Q150" s="1550"/>
      <c r="R150" s="1550"/>
      <c r="S150" s="1550"/>
      <c r="T150" s="1550"/>
      <c r="U150" s="1551" t="s">
        <v>331</v>
      </c>
      <c r="W150" s="1898" t="s">
        <v>1091</v>
      </c>
    </row>
    <row r="151" spans="1:23" ht="12.75">
      <c r="A151" s="1537">
        <v>5105</v>
      </c>
      <c r="B151" s="1088" t="s">
        <v>1350</v>
      </c>
      <c r="C151" s="1085">
        <f>+'I3 TB Data'!H388</f>
        <v>35000</v>
      </c>
      <c r="D151" s="1085"/>
      <c r="E151" s="1085">
        <f t="shared" si="17"/>
        <v>35000</v>
      </c>
      <c r="F151" s="1546" t="s">
        <v>331</v>
      </c>
      <c r="G151" s="1085">
        <f t="shared" si="22"/>
        <v>0</v>
      </c>
      <c r="H151" s="1547">
        <f t="shared" si="23"/>
        <v>35000</v>
      </c>
      <c r="I151" s="1102">
        <f>+'O5 Details by Class &amp; Accounts'!E153</f>
        <v>35000</v>
      </c>
      <c r="J151" s="2249">
        <f t="shared" si="20"/>
        <v>0</v>
      </c>
      <c r="K151" s="1548">
        <f>+'O4 Summary by Class &amp; Accounts'!D153</f>
        <v>35000</v>
      </c>
      <c r="L151" s="2249">
        <f t="shared" si="21"/>
        <v>0</v>
      </c>
      <c r="M151" s="1549"/>
      <c r="N151" s="1549"/>
      <c r="O151" s="1549"/>
      <c r="P151" s="1550"/>
      <c r="Q151" s="1550"/>
      <c r="R151" s="1550"/>
      <c r="S151" s="1550"/>
      <c r="T151" s="1550"/>
      <c r="U151" s="1551" t="s">
        <v>331</v>
      </c>
      <c r="W151" s="1898" t="s">
        <v>108</v>
      </c>
    </row>
    <row r="152" spans="1:23" ht="25.5">
      <c r="A152" s="1537">
        <v>5110</v>
      </c>
      <c r="B152" s="1088" t="s">
        <v>1420</v>
      </c>
      <c r="C152" s="1085">
        <f>+'I3 TB Data'!H389</f>
        <v>0</v>
      </c>
      <c r="D152" s="1085"/>
      <c r="E152" s="1085">
        <f t="shared" ref="E152:E202" si="24">+SUM(C152:D152)</f>
        <v>0</v>
      </c>
      <c r="F152" s="1546" t="s">
        <v>331</v>
      </c>
      <c r="G152" s="1085">
        <f t="shared" si="22"/>
        <v>0</v>
      </c>
      <c r="H152" s="1547">
        <f t="shared" si="23"/>
        <v>0</v>
      </c>
      <c r="I152" s="1102">
        <f>+'O5 Details by Class &amp; Accounts'!E154</f>
        <v>0</v>
      </c>
      <c r="J152" s="2249">
        <f t="shared" si="20"/>
        <v>0</v>
      </c>
      <c r="K152" s="1548">
        <f>+'O4 Summary by Class &amp; Accounts'!D154</f>
        <v>0</v>
      </c>
      <c r="L152" s="2249">
        <f t="shared" si="21"/>
        <v>0</v>
      </c>
      <c r="M152" s="1549"/>
      <c r="N152" s="1549"/>
      <c r="O152" s="1549"/>
      <c r="P152" s="1550"/>
      <c r="Q152" s="1550"/>
      <c r="R152" s="1550"/>
      <c r="S152" s="1550"/>
      <c r="T152" s="1550"/>
      <c r="U152" s="1551" t="s">
        <v>331</v>
      </c>
      <c r="W152" s="1898">
        <v>1808</v>
      </c>
    </row>
    <row r="153" spans="1:23" ht="25.5">
      <c r="A153" s="1537">
        <v>5112</v>
      </c>
      <c r="B153" s="1088" t="s">
        <v>1384</v>
      </c>
      <c r="C153" s="1085">
        <f>+'I3 TB Data'!H390</f>
        <v>35000</v>
      </c>
      <c r="D153" s="1085"/>
      <c r="E153" s="1085">
        <f t="shared" si="24"/>
        <v>35000</v>
      </c>
      <c r="F153" s="1546" t="s">
        <v>331</v>
      </c>
      <c r="G153" s="1085">
        <f t="shared" si="22"/>
        <v>0</v>
      </c>
      <c r="H153" s="1547">
        <f t="shared" si="23"/>
        <v>35000</v>
      </c>
      <c r="I153" s="1102">
        <f>+'O5 Details by Class &amp; Accounts'!E155</f>
        <v>35000</v>
      </c>
      <c r="J153" s="2249">
        <f t="shared" si="20"/>
        <v>0</v>
      </c>
      <c r="K153" s="1548">
        <f>+'O4 Summary by Class &amp; Accounts'!D155</f>
        <v>35000</v>
      </c>
      <c r="L153" s="2249">
        <f t="shared" si="21"/>
        <v>0</v>
      </c>
      <c r="M153" s="1549"/>
      <c r="N153" s="1549"/>
      <c r="O153" s="1549"/>
      <c r="P153" s="1550"/>
      <c r="Q153" s="1550"/>
      <c r="R153" s="1550"/>
      <c r="S153" s="1550"/>
      <c r="T153" s="1550"/>
      <c r="U153" s="1551" t="s">
        <v>331</v>
      </c>
      <c r="W153" s="1898">
        <v>1815</v>
      </c>
    </row>
    <row r="154" spans="1:23" ht="25.5">
      <c r="A154" s="1537">
        <v>5114</v>
      </c>
      <c r="B154" s="1088" t="s">
        <v>7</v>
      </c>
      <c r="C154" s="1085">
        <f>+'I3 TB Data'!H391</f>
        <v>0</v>
      </c>
      <c r="D154" s="1085"/>
      <c r="E154" s="1085">
        <f t="shared" si="24"/>
        <v>0</v>
      </c>
      <c r="F154" s="1546" t="s">
        <v>331</v>
      </c>
      <c r="G154" s="1085">
        <f t="shared" si="22"/>
        <v>0</v>
      </c>
      <c r="H154" s="1547">
        <f t="shared" si="23"/>
        <v>0</v>
      </c>
      <c r="I154" s="1102">
        <f>+'O5 Details by Class &amp; Accounts'!E156</f>
        <v>0</v>
      </c>
      <c r="J154" s="2249">
        <f t="shared" si="20"/>
        <v>0</v>
      </c>
      <c r="K154" s="1548">
        <f>+'O4 Summary by Class &amp; Accounts'!D156</f>
        <v>0</v>
      </c>
      <c r="L154" s="2249">
        <f t="shared" si="21"/>
        <v>0</v>
      </c>
      <c r="M154" s="1549"/>
      <c r="N154" s="1549"/>
      <c r="O154" s="1549"/>
      <c r="P154" s="1550"/>
      <c r="Q154" s="1550"/>
      <c r="R154" s="1550"/>
      <c r="S154" s="1550"/>
      <c r="T154" s="1550"/>
      <c r="U154" s="1551" t="s">
        <v>331</v>
      </c>
      <c r="W154" s="1898">
        <v>1820</v>
      </c>
    </row>
    <row r="155" spans="1:23" ht="25.5">
      <c r="A155" s="1537">
        <v>5120</v>
      </c>
      <c r="B155" s="1088" t="s">
        <v>8</v>
      </c>
      <c r="C155" s="1085">
        <f>+'I3 TB Data'!H392</f>
        <v>45000</v>
      </c>
      <c r="D155" s="1085"/>
      <c r="E155" s="1085">
        <f t="shared" si="24"/>
        <v>45000</v>
      </c>
      <c r="F155" s="1546" t="s">
        <v>331</v>
      </c>
      <c r="G155" s="1085">
        <f t="shared" si="22"/>
        <v>0</v>
      </c>
      <c r="H155" s="1547">
        <f t="shared" si="23"/>
        <v>45000</v>
      </c>
      <c r="I155" s="1102">
        <f>+'O5 Details by Class &amp; Accounts'!E157</f>
        <v>45000</v>
      </c>
      <c r="J155" s="2249">
        <f t="shared" si="20"/>
        <v>0</v>
      </c>
      <c r="K155" s="1548">
        <f>+'O4 Summary by Class &amp; Accounts'!D157</f>
        <v>45000</v>
      </c>
      <c r="L155" s="2249">
        <f t="shared" si="21"/>
        <v>0</v>
      </c>
      <c r="M155" s="1549"/>
      <c r="N155" s="1549"/>
      <c r="O155" s="1549"/>
      <c r="P155" s="1550"/>
      <c r="Q155" s="1550"/>
      <c r="R155" s="1550"/>
      <c r="S155" s="1550"/>
      <c r="T155" s="1550"/>
      <c r="U155" s="1551" t="s">
        <v>331</v>
      </c>
      <c r="W155" s="1898">
        <v>1830</v>
      </c>
    </row>
    <row r="156" spans="1:23" ht="25.5">
      <c r="A156" s="1537">
        <v>5125</v>
      </c>
      <c r="B156" s="1088" t="s">
        <v>1386</v>
      </c>
      <c r="C156" s="1085">
        <f>+'I3 TB Data'!H393</f>
        <v>58000</v>
      </c>
      <c r="D156" s="1085"/>
      <c r="E156" s="1085">
        <f t="shared" si="24"/>
        <v>58000</v>
      </c>
      <c r="F156" s="1546" t="s">
        <v>331</v>
      </c>
      <c r="G156" s="1085">
        <f t="shared" si="22"/>
        <v>0</v>
      </c>
      <c r="H156" s="1547">
        <f t="shared" si="23"/>
        <v>58000</v>
      </c>
      <c r="I156" s="1102">
        <f>+'O5 Details by Class &amp; Accounts'!E158</f>
        <v>58000</v>
      </c>
      <c r="J156" s="2249">
        <f t="shared" si="20"/>
        <v>0</v>
      </c>
      <c r="K156" s="1548">
        <f>+'O4 Summary by Class &amp; Accounts'!D158</f>
        <v>58000.000000000007</v>
      </c>
      <c r="L156" s="2249">
        <f t="shared" si="21"/>
        <v>0</v>
      </c>
      <c r="M156" s="1549"/>
      <c r="N156" s="1549"/>
      <c r="O156" s="1549"/>
      <c r="P156" s="1550"/>
      <c r="Q156" s="1550"/>
      <c r="R156" s="1550"/>
      <c r="S156" s="1550"/>
      <c r="T156" s="1550"/>
      <c r="U156" s="1551" t="s">
        <v>331</v>
      </c>
      <c r="W156" s="1898">
        <v>1835</v>
      </c>
    </row>
    <row r="157" spans="1:23" ht="12.75">
      <c r="A157" s="1537">
        <v>5130</v>
      </c>
      <c r="B157" s="1088" t="s">
        <v>9</v>
      </c>
      <c r="C157" s="1085">
        <f>+'I3 TB Data'!H394</f>
        <v>10000</v>
      </c>
      <c r="D157" s="1085"/>
      <c r="E157" s="1085">
        <f t="shared" si="24"/>
        <v>10000</v>
      </c>
      <c r="F157" s="1546" t="s">
        <v>331</v>
      </c>
      <c r="G157" s="1085">
        <f t="shared" si="22"/>
        <v>0</v>
      </c>
      <c r="H157" s="1547">
        <f t="shared" si="23"/>
        <v>10000</v>
      </c>
      <c r="I157" s="1102">
        <f>+'O5 Details by Class &amp; Accounts'!E159</f>
        <v>10000</v>
      </c>
      <c r="J157" s="2249">
        <f t="shared" si="20"/>
        <v>0</v>
      </c>
      <c r="K157" s="1548">
        <f>+'O4 Summary by Class &amp; Accounts'!D159</f>
        <v>10000</v>
      </c>
      <c r="L157" s="2249">
        <f t="shared" si="21"/>
        <v>0</v>
      </c>
      <c r="M157" s="1549"/>
      <c r="N157" s="1549"/>
      <c r="O157" s="1549"/>
      <c r="P157" s="1550"/>
      <c r="Q157" s="1550"/>
      <c r="R157" s="1550"/>
      <c r="S157" s="1550"/>
      <c r="T157" s="1550"/>
      <c r="U157" s="1551" t="s">
        <v>331</v>
      </c>
      <c r="W157" s="1898">
        <v>1855</v>
      </c>
    </row>
    <row r="158" spans="1:23" ht="25.5">
      <c r="A158" s="1537">
        <v>5135</v>
      </c>
      <c r="B158" s="1088" t="s">
        <v>10</v>
      </c>
      <c r="C158" s="1085">
        <f>+'I3 TB Data'!H395</f>
        <v>63000</v>
      </c>
      <c r="D158" s="1085"/>
      <c r="E158" s="1085">
        <f t="shared" si="24"/>
        <v>63000</v>
      </c>
      <c r="F158" s="1546" t="s">
        <v>331</v>
      </c>
      <c r="G158" s="1085">
        <f t="shared" si="22"/>
        <v>0</v>
      </c>
      <c r="H158" s="1547">
        <f t="shared" si="23"/>
        <v>63000</v>
      </c>
      <c r="I158" s="1102">
        <f>+'O5 Details by Class &amp; Accounts'!E160</f>
        <v>63000</v>
      </c>
      <c r="J158" s="2249">
        <f t="shared" si="20"/>
        <v>0</v>
      </c>
      <c r="K158" s="1548">
        <f>+'O4 Summary by Class &amp; Accounts'!D160</f>
        <v>62999.999999999993</v>
      </c>
      <c r="L158" s="2249">
        <f t="shared" si="21"/>
        <v>0</v>
      </c>
      <c r="M158" s="1549"/>
      <c r="N158" s="1549"/>
      <c r="O158" s="1549"/>
      <c r="P158" s="1550"/>
      <c r="Q158" s="1550"/>
      <c r="R158" s="1550"/>
      <c r="S158" s="1550"/>
      <c r="T158" s="1550"/>
      <c r="U158" s="1551" t="s">
        <v>331</v>
      </c>
      <c r="W158" s="1898" t="s">
        <v>507</v>
      </c>
    </row>
    <row r="159" spans="1:23" ht="12.75">
      <c r="A159" s="1537">
        <v>5145</v>
      </c>
      <c r="B159" s="1088" t="s">
        <v>11</v>
      </c>
      <c r="C159" s="1085">
        <f>+'I3 TB Data'!H396</f>
        <v>8000</v>
      </c>
      <c r="D159" s="1085"/>
      <c r="E159" s="1085">
        <f t="shared" si="24"/>
        <v>8000</v>
      </c>
      <c r="F159" s="1546" t="s">
        <v>331</v>
      </c>
      <c r="G159" s="1085">
        <f t="shared" si="22"/>
        <v>0</v>
      </c>
      <c r="H159" s="1547">
        <f t="shared" si="23"/>
        <v>8000</v>
      </c>
      <c r="I159" s="1102">
        <f>+'O5 Details by Class &amp; Accounts'!E161</f>
        <v>8000</v>
      </c>
      <c r="J159" s="2249">
        <f t="shared" si="20"/>
        <v>0</v>
      </c>
      <c r="K159" s="1548">
        <f>+'O4 Summary by Class &amp; Accounts'!D161</f>
        <v>8000.0000000000009</v>
      </c>
      <c r="L159" s="2249">
        <f t="shared" si="21"/>
        <v>0</v>
      </c>
      <c r="M159" s="1549"/>
      <c r="N159" s="1549"/>
      <c r="O159" s="1549"/>
      <c r="P159" s="1550"/>
      <c r="Q159" s="1550"/>
      <c r="R159" s="1550"/>
      <c r="S159" s="1550"/>
      <c r="T159" s="1550"/>
      <c r="U159" s="1551" t="s">
        <v>331</v>
      </c>
      <c r="W159" s="1898">
        <v>1840</v>
      </c>
    </row>
    <row r="160" spans="1:23" ht="25.5">
      <c r="A160" s="1537">
        <v>5150</v>
      </c>
      <c r="B160" s="1088" t="s">
        <v>12</v>
      </c>
      <c r="C160" s="1085">
        <f>+'I3 TB Data'!H397</f>
        <v>12000</v>
      </c>
      <c r="D160" s="1085"/>
      <c r="E160" s="1085">
        <f t="shared" si="24"/>
        <v>12000</v>
      </c>
      <c r="F160" s="1546" t="s">
        <v>331</v>
      </c>
      <c r="G160" s="1085">
        <f t="shared" si="22"/>
        <v>0</v>
      </c>
      <c r="H160" s="1547">
        <f t="shared" si="23"/>
        <v>12000</v>
      </c>
      <c r="I160" s="1102">
        <f>+'O5 Details by Class &amp; Accounts'!E162</f>
        <v>12000</v>
      </c>
      <c r="J160" s="2249">
        <f t="shared" si="20"/>
        <v>0</v>
      </c>
      <c r="K160" s="1548">
        <f>+'O4 Summary by Class &amp; Accounts'!D162</f>
        <v>12000.000000000002</v>
      </c>
      <c r="L160" s="2249">
        <f t="shared" si="21"/>
        <v>0</v>
      </c>
      <c r="M160" s="1549"/>
      <c r="N160" s="1549"/>
      <c r="O160" s="1549"/>
      <c r="P160" s="1550"/>
      <c r="Q160" s="1550"/>
      <c r="R160" s="1550"/>
      <c r="S160" s="1550"/>
      <c r="T160" s="1550"/>
      <c r="U160" s="1551" t="s">
        <v>331</v>
      </c>
      <c r="W160" s="1898">
        <v>1845</v>
      </c>
    </row>
    <row r="161" spans="1:23" ht="12.75">
      <c r="A161" s="1537">
        <v>5155</v>
      </c>
      <c r="B161" s="1088" t="s">
        <v>13</v>
      </c>
      <c r="C161" s="1085">
        <f>+'I3 TB Data'!H398</f>
        <v>4000</v>
      </c>
      <c r="D161" s="1085"/>
      <c r="E161" s="1085">
        <f t="shared" si="24"/>
        <v>4000</v>
      </c>
      <c r="F161" s="1546" t="s">
        <v>331</v>
      </c>
      <c r="G161" s="1085">
        <f t="shared" ref="G161:G192" si="25">+IF((F161=" "),0,E161)</f>
        <v>0</v>
      </c>
      <c r="H161" s="1547">
        <f t="shared" ref="H161:H192" si="26">+IF((F161=" "),E161,0)</f>
        <v>4000</v>
      </c>
      <c r="I161" s="1102">
        <f>+'O5 Details by Class &amp; Accounts'!E163</f>
        <v>4000</v>
      </c>
      <c r="J161" s="2249">
        <f t="shared" si="20"/>
        <v>0</v>
      </c>
      <c r="K161" s="1548">
        <f>+'O4 Summary by Class &amp; Accounts'!D163</f>
        <v>4000</v>
      </c>
      <c r="L161" s="2249">
        <f t="shared" si="21"/>
        <v>0</v>
      </c>
      <c r="M161" s="1549"/>
      <c r="N161" s="1549"/>
      <c r="O161" s="1549"/>
      <c r="P161" s="1550"/>
      <c r="Q161" s="1550"/>
      <c r="R161" s="1550"/>
      <c r="S161" s="1550"/>
      <c r="T161" s="1550"/>
      <c r="U161" s="1551" t="s">
        <v>331</v>
      </c>
      <c r="W161" s="1898">
        <v>1855</v>
      </c>
    </row>
    <row r="162" spans="1:23" ht="12.75">
      <c r="A162" s="1537">
        <v>5160</v>
      </c>
      <c r="B162" s="1088" t="s">
        <v>14</v>
      </c>
      <c r="C162" s="1085">
        <f>+'I3 TB Data'!H399</f>
        <v>2000</v>
      </c>
      <c r="D162" s="1085"/>
      <c r="E162" s="1085">
        <f t="shared" si="24"/>
        <v>2000</v>
      </c>
      <c r="F162" s="1546" t="s">
        <v>331</v>
      </c>
      <c r="G162" s="1085">
        <f t="shared" si="25"/>
        <v>0</v>
      </c>
      <c r="H162" s="1547">
        <f t="shared" si="26"/>
        <v>2000</v>
      </c>
      <c r="I162" s="1102">
        <f>+'O5 Details by Class &amp; Accounts'!E164</f>
        <v>2000</v>
      </c>
      <c r="J162" s="2249">
        <f t="shared" si="20"/>
        <v>0</v>
      </c>
      <c r="K162" s="1548">
        <f>+'O4 Summary by Class &amp; Accounts'!D164</f>
        <v>2000.0000000000002</v>
      </c>
      <c r="L162" s="2249">
        <f t="shared" si="21"/>
        <v>0</v>
      </c>
      <c r="M162" s="1549"/>
      <c r="N162" s="1549"/>
      <c r="O162" s="1549"/>
      <c r="P162" s="1550"/>
      <c r="Q162" s="1550"/>
      <c r="R162" s="1550"/>
      <c r="S162" s="1550"/>
      <c r="T162" s="1550"/>
      <c r="U162" s="1551" t="s">
        <v>331</v>
      </c>
      <c r="W162" s="1898">
        <v>1850</v>
      </c>
    </row>
    <row r="163" spans="1:23" ht="12.75">
      <c r="A163" s="1544">
        <v>5175</v>
      </c>
      <c r="B163" s="1095" t="s">
        <v>1540</v>
      </c>
      <c r="C163" s="1085">
        <f>+'I3 TB Data'!H403</f>
        <v>32000</v>
      </c>
      <c r="D163" s="1085"/>
      <c r="E163" s="1085">
        <f t="shared" si="24"/>
        <v>32000</v>
      </c>
      <c r="F163" s="1546" t="s">
        <v>331</v>
      </c>
      <c r="G163" s="1085">
        <f t="shared" si="25"/>
        <v>0</v>
      </c>
      <c r="H163" s="1547">
        <f t="shared" si="26"/>
        <v>32000</v>
      </c>
      <c r="I163" s="1102">
        <f>+'O5 Details by Class &amp; Accounts'!E165</f>
        <v>32000</v>
      </c>
      <c r="J163" s="2249">
        <f t="shared" si="20"/>
        <v>0</v>
      </c>
      <c r="K163" s="1548">
        <f>+'O4 Summary by Class &amp; Accounts'!D165</f>
        <v>32000</v>
      </c>
      <c r="L163" s="2249">
        <f t="shared" si="21"/>
        <v>0</v>
      </c>
      <c r="M163" s="1557"/>
      <c r="N163" s="1557"/>
      <c r="O163" s="1557"/>
      <c r="P163" s="1550"/>
      <c r="Q163" s="1550"/>
      <c r="R163" s="1550"/>
      <c r="S163" s="1550"/>
      <c r="T163" s="1550"/>
      <c r="U163" s="1551" t="s">
        <v>331</v>
      </c>
      <c r="W163" s="1898">
        <v>1860</v>
      </c>
    </row>
    <row r="164" spans="1:23" ht="12.75">
      <c r="A164" s="1544">
        <v>5305</v>
      </c>
      <c r="B164" s="1095" t="s">
        <v>1550</v>
      </c>
      <c r="C164" s="1085">
        <f>+'I3 TB Data'!H413</f>
        <v>0</v>
      </c>
      <c r="D164" s="1085"/>
      <c r="E164" s="1085">
        <f t="shared" si="24"/>
        <v>0</v>
      </c>
      <c r="F164" s="1546" t="s">
        <v>331</v>
      </c>
      <c r="G164" s="1085">
        <f t="shared" si="25"/>
        <v>0</v>
      </c>
      <c r="H164" s="1547">
        <f t="shared" si="26"/>
        <v>0</v>
      </c>
      <c r="I164" s="1102">
        <f>+'O5 Details by Class &amp; Accounts'!E166</f>
        <v>0</v>
      </c>
      <c r="J164" s="2249">
        <f t="shared" ref="J164:J211" si="27">+G164+H164-I164</f>
        <v>0</v>
      </c>
      <c r="K164" s="1548">
        <f>+'O4 Summary by Class &amp; Accounts'!D166</f>
        <v>0</v>
      </c>
      <c r="L164" s="2249">
        <f t="shared" ref="L164:L211" si="28">+H164-K164</f>
        <v>0</v>
      </c>
      <c r="M164" s="1557"/>
      <c r="N164" s="1557"/>
      <c r="O164" s="1557"/>
      <c r="P164" s="1550"/>
      <c r="Q164" s="1550"/>
      <c r="R164" s="1550"/>
      <c r="S164" s="1550"/>
      <c r="T164" s="1550"/>
      <c r="U164" s="1551" t="s">
        <v>331</v>
      </c>
      <c r="W164" s="1898" t="s">
        <v>1283</v>
      </c>
    </row>
    <row r="165" spans="1:23" ht="12.75">
      <c r="A165" s="1544">
        <v>5310</v>
      </c>
      <c r="B165" s="1095" t="s">
        <v>286</v>
      </c>
      <c r="C165" s="1085">
        <f>+'I3 TB Data'!H414</f>
        <v>0</v>
      </c>
      <c r="D165" s="1085"/>
      <c r="E165" s="1085">
        <f t="shared" si="24"/>
        <v>0</v>
      </c>
      <c r="F165" s="1546" t="s">
        <v>331</v>
      </c>
      <c r="G165" s="1085">
        <f t="shared" si="25"/>
        <v>0</v>
      </c>
      <c r="H165" s="1547">
        <f t="shared" si="26"/>
        <v>0</v>
      </c>
      <c r="I165" s="1102">
        <f>+'O5 Details by Class &amp; Accounts'!E167</f>
        <v>0</v>
      </c>
      <c r="J165" s="2249">
        <f t="shared" si="27"/>
        <v>0</v>
      </c>
      <c r="K165" s="1548">
        <f>+'O4 Summary by Class &amp; Accounts'!D167</f>
        <v>0</v>
      </c>
      <c r="L165" s="2249">
        <f t="shared" si="28"/>
        <v>0</v>
      </c>
      <c r="M165" s="1557"/>
      <c r="N165" s="1557"/>
      <c r="O165" s="1557"/>
      <c r="P165" s="1550"/>
      <c r="Q165" s="1550"/>
      <c r="R165" s="1550"/>
      <c r="S165" s="1550"/>
      <c r="T165" s="1550"/>
      <c r="U165" s="1551" t="s">
        <v>331</v>
      </c>
      <c r="W165" s="1898" t="s">
        <v>781</v>
      </c>
    </row>
    <row r="166" spans="1:23" ht="12.75">
      <c r="A166" s="1544">
        <v>5315</v>
      </c>
      <c r="B166" s="1095" t="s">
        <v>1145</v>
      </c>
      <c r="C166" s="1085">
        <f>+'I3 TB Data'!H415</f>
        <v>160000</v>
      </c>
      <c r="D166" s="1085"/>
      <c r="E166" s="1085">
        <f t="shared" si="24"/>
        <v>160000</v>
      </c>
      <c r="F166" s="1546" t="s">
        <v>331</v>
      </c>
      <c r="G166" s="1085">
        <f t="shared" si="25"/>
        <v>0</v>
      </c>
      <c r="H166" s="1547">
        <f t="shared" si="26"/>
        <v>160000</v>
      </c>
      <c r="I166" s="1102">
        <f>+'O5 Details by Class &amp; Accounts'!E168</f>
        <v>160000</v>
      </c>
      <c r="J166" s="2249">
        <f t="shared" si="27"/>
        <v>0</v>
      </c>
      <c r="K166" s="1548">
        <f>+'O4 Summary by Class &amp; Accounts'!D168</f>
        <v>160000</v>
      </c>
      <c r="L166" s="2249">
        <f t="shared" si="28"/>
        <v>0</v>
      </c>
      <c r="M166" s="1557"/>
      <c r="N166" s="1557"/>
      <c r="O166" s="1557"/>
      <c r="P166" s="1550"/>
      <c r="Q166" s="1550"/>
      <c r="R166" s="1550"/>
      <c r="S166" s="1550"/>
      <c r="T166" s="1550"/>
      <c r="U166" s="1551" t="s">
        <v>331</v>
      </c>
      <c r="W166" s="1898" t="s">
        <v>1283</v>
      </c>
    </row>
    <row r="167" spans="1:23" ht="12.75">
      <c r="A167" s="1544">
        <v>5320</v>
      </c>
      <c r="B167" s="1095" t="s">
        <v>1146</v>
      </c>
      <c r="C167" s="1085">
        <f>+'I3 TB Data'!H416</f>
        <v>100000</v>
      </c>
      <c r="D167" s="1085"/>
      <c r="E167" s="1085">
        <f t="shared" si="24"/>
        <v>100000</v>
      </c>
      <c r="F167" s="1546" t="s">
        <v>331</v>
      </c>
      <c r="G167" s="1085">
        <f t="shared" si="25"/>
        <v>0</v>
      </c>
      <c r="H167" s="1547">
        <f t="shared" si="26"/>
        <v>100000</v>
      </c>
      <c r="I167" s="1102">
        <f>+'O5 Details by Class &amp; Accounts'!E169</f>
        <v>100000</v>
      </c>
      <c r="J167" s="2249">
        <f t="shared" si="27"/>
        <v>0</v>
      </c>
      <c r="K167" s="1548">
        <f>+'O4 Summary by Class &amp; Accounts'!D169</f>
        <v>100000</v>
      </c>
      <c r="L167" s="2249">
        <f t="shared" si="28"/>
        <v>0</v>
      </c>
      <c r="M167" s="1557"/>
      <c r="N167" s="1557"/>
      <c r="O167" s="1557"/>
      <c r="P167" s="1550"/>
      <c r="Q167" s="1550"/>
      <c r="R167" s="1550"/>
      <c r="S167" s="1550"/>
      <c r="T167" s="1550"/>
      <c r="U167" s="1551" t="s">
        <v>331</v>
      </c>
      <c r="W167" s="1898" t="s">
        <v>1283</v>
      </c>
    </row>
    <row r="168" spans="1:23" ht="12.75">
      <c r="A168" s="1544">
        <v>5325</v>
      </c>
      <c r="B168" s="1095" t="s">
        <v>1147</v>
      </c>
      <c r="C168" s="1085">
        <f>+'I3 TB Data'!H417</f>
        <v>0</v>
      </c>
      <c r="D168" s="1085"/>
      <c r="E168" s="1085">
        <f t="shared" si="24"/>
        <v>0</v>
      </c>
      <c r="F168" s="1546" t="s">
        <v>331</v>
      </c>
      <c r="G168" s="1085">
        <f t="shared" si="25"/>
        <v>0</v>
      </c>
      <c r="H168" s="1547">
        <f t="shared" si="26"/>
        <v>0</v>
      </c>
      <c r="I168" s="1102">
        <f>+'O5 Details by Class &amp; Accounts'!E170</f>
        <v>0</v>
      </c>
      <c r="J168" s="2249">
        <f t="shared" si="27"/>
        <v>0</v>
      </c>
      <c r="K168" s="1548">
        <f>+'O4 Summary by Class &amp; Accounts'!D170</f>
        <v>0</v>
      </c>
      <c r="L168" s="2249">
        <f t="shared" si="28"/>
        <v>0</v>
      </c>
      <c r="M168" s="1557"/>
      <c r="N168" s="1557"/>
      <c r="O168" s="1557"/>
      <c r="P168" s="1550"/>
      <c r="Q168" s="1550"/>
      <c r="R168" s="1550"/>
      <c r="S168" s="1550"/>
      <c r="T168" s="1550"/>
      <c r="U168" s="1551" t="s">
        <v>331</v>
      </c>
      <c r="W168" s="1898" t="s">
        <v>1283</v>
      </c>
    </row>
    <row r="169" spans="1:23" ht="12.75">
      <c r="A169" s="1544">
        <v>5330</v>
      </c>
      <c r="B169" s="1095" t="s">
        <v>1148</v>
      </c>
      <c r="C169" s="1085">
        <f>+'I3 TB Data'!H418</f>
        <v>0</v>
      </c>
      <c r="D169" s="1085"/>
      <c r="E169" s="1085">
        <f t="shared" si="24"/>
        <v>0</v>
      </c>
      <c r="F169" s="1546" t="s">
        <v>331</v>
      </c>
      <c r="G169" s="1085">
        <f t="shared" si="25"/>
        <v>0</v>
      </c>
      <c r="H169" s="1547">
        <f t="shared" si="26"/>
        <v>0</v>
      </c>
      <c r="I169" s="1102">
        <f>+'O5 Details by Class &amp; Accounts'!E171</f>
        <v>0</v>
      </c>
      <c r="J169" s="2249">
        <f t="shared" si="27"/>
        <v>0</v>
      </c>
      <c r="K169" s="1548">
        <f>+'O4 Summary by Class &amp; Accounts'!D171</f>
        <v>0</v>
      </c>
      <c r="L169" s="2249">
        <f t="shared" si="28"/>
        <v>0</v>
      </c>
      <c r="M169" s="1557"/>
      <c r="N169" s="1557"/>
      <c r="O169" s="1557"/>
      <c r="P169" s="1550"/>
      <c r="Q169" s="1550"/>
      <c r="R169" s="1550"/>
      <c r="S169" s="1550"/>
      <c r="T169" s="1550"/>
      <c r="U169" s="1551" t="s">
        <v>331</v>
      </c>
      <c r="W169" s="1898" t="s">
        <v>1283</v>
      </c>
    </row>
    <row r="170" spans="1:23" ht="12.75">
      <c r="A170" s="1544">
        <v>5335</v>
      </c>
      <c r="B170" s="1095" t="s">
        <v>1149</v>
      </c>
      <c r="C170" s="1085">
        <f>+'I3 TB Data'!H419</f>
        <v>8000</v>
      </c>
      <c r="D170" s="1085"/>
      <c r="E170" s="1085">
        <f t="shared" si="24"/>
        <v>8000</v>
      </c>
      <c r="F170" s="1546" t="s">
        <v>331</v>
      </c>
      <c r="G170" s="1085">
        <f t="shared" si="25"/>
        <v>0</v>
      </c>
      <c r="H170" s="1547">
        <f t="shared" si="26"/>
        <v>8000</v>
      </c>
      <c r="I170" s="1102">
        <f>+'O5 Details by Class &amp; Accounts'!E172</f>
        <v>8000</v>
      </c>
      <c r="J170" s="2249">
        <f t="shared" si="27"/>
        <v>0</v>
      </c>
      <c r="K170" s="1548">
        <f>+'O4 Summary by Class &amp; Accounts'!D172</f>
        <v>8000</v>
      </c>
      <c r="L170" s="2249">
        <f t="shared" si="28"/>
        <v>0</v>
      </c>
      <c r="M170" s="1557"/>
      <c r="N170" s="1557"/>
      <c r="O170" s="1557"/>
      <c r="P170" s="1550"/>
      <c r="Q170" s="1550"/>
      <c r="R170" s="1550"/>
      <c r="S170" s="1550"/>
      <c r="T170" s="1550"/>
      <c r="U170" s="1551" t="s">
        <v>331</v>
      </c>
      <c r="W170" s="1898" t="s">
        <v>1356</v>
      </c>
    </row>
    <row r="171" spans="1:23" ht="25.5">
      <c r="A171" s="1544">
        <v>5340</v>
      </c>
      <c r="B171" s="1095" t="s">
        <v>1150</v>
      </c>
      <c r="C171" s="1085">
        <f>+'I3 TB Data'!H420</f>
        <v>0</v>
      </c>
      <c r="D171" s="1085"/>
      <c r="E171" s="1085">
        <f t="shared" si="24"/>
        <v>0</v>
      </c>
      <c r="F171" s="1546" t="s">
        <v>331</v>
      </c>
      <c r="G171" s="1085">
        <f t="shared" si="25"/>
        <v>0</v>
      </c>
      <c r="H171" s="1547">
        <f t="shared" si="26"/>
        <v>0</v>
      </c>
      <c r="I171" s="1102">
        <f>+'O5 Details by Class &amp; Accounts'!E173</f>
        <v>0</v>
      </c>
      <c r="J171" s="2249">
        <f t="shared" si="27"/>
        <v>0</v>
      </c>
      <c r="K171" s="1548">
        <f>+'O4 Summary by Class &amp; Accounts'!D173</f>
        <v>0</v>
      </c>
      <c r="L171" s="2249">
        <f t="shared" si="28"/>
        <v>0</v>
      </c>
      <c r="M171" s="1557"/>
      <c r="N171" s="1557"/>
      <c r="O171" s="1557"/>
      <c r="P171" s="1550"/>
      <c r="Q171" s="1550"/>
      <c r="R171" s="1550"/>
      <c r="S171" s="1550"/>
      <c r="T171" s="1550"/>
      <c r="U171" s="1551" t="s">
        <v>331</v>
      </c>
      <c r="W171" s="1898" t="s">
        <v>1283</v>
      </c>
    </row>
    <row r="172" spans="1:23" ht="12.75">
      <c r="A172" s="2159">
        <v>5405</v>
      </c>
      <c r="B172" s="2111" t="s">
        <v>1550</v>
      </c>
      <c r="C172" s="1085">
        <f>+'I3 TB Data'!H421</f>
        <v>0</v>
      </c>
      <c r="D172" s="1085"/>
      <c r="E172" s="1085">
        <f t="shared" si="24"/>
        <v>0</v>
      </c>
      <c r="F172" s="1546" t="s">
        <v>331</v>
      </c>
      <c r="G172" s="1085">
        <f t="shared" si="25"/>
        <v>0</v>
      </c>
      <c r="H172" s="1547">
        <f t="shared" si="26"/>
        <v>0</v>
      </c>
      <c r="I172" s="1102">
        <f>+'O5 Details by Class &amp; Accounts'!E174</f>
        <v>0</v>
      </c>
      <c r="J172" s="2249">
        <f t="shared" si="27"/>
        <v>0</v>
      </c>
      <c r="K172" s="1548">
        <f>+'O4 Summary by Class &amp; Accounts'!D174</f>
        <v>0</v>
      </c>
      <c r="L172" s="2249">
        <f t="shared" si="28"/>
        <v>0</v>
      </c>
      <c r="M172" s="2160"/>
      <c r="N172" s="2160"/>
      <c r="O172" s="2160"/>
      <c r="P172" s="1550"/>
      <c r="Q172" s="1550"/>
      <c r="R172" s="1550"/>
      <c r="S172" s="1550"/>
      <c r="T172" s="1550"/>
      <c r="U172" s="1551" t="s">
        <v>331</v>
      </c>
      <c r="W172" s="1898" t="s">
        <v>1091</v>
      </c>
    </row>
    <row r="173" spans="1:23" ht="12.75">
      <c r="A173" s="2159">
        <v>5410</v>
      </c>
      <c r="B173" s="2111" t="s">
        <v>1151</v>
      </c>
      <c r="C173" s="1085">
        <f>+'I3 TB Data'!H422</f>
        <v>26750</v>
      </c>
      <c r="D173" s="1085"/>
      <c r="E173" s="1085">
        <f t="shared" si="24"/>
        <v>26750</v>
      </c>
      <c r="F173" s="1546" t="s">
        <v>331</v>
      </c>
      <c r="G173" s="1085">
        <f t="shared" si="25"/>
        <v>0</v>
      </c>
      <c r="H173" s="1547">
        <f t="shared" si="26"/>
        <v>26750</v>
      </c>
      <c r="I173" s="1102">
        <f>+'O5 Details by Class &amp; Accounts'!E175</f>
        <v>26750</v>
      </c>
      <c r="J173" s="2249">
        <f t="shared" si="27"/>
        <v>0</v>
      </c>
      <c r="K173" s="1548">
        <f>+'O4 Summary by Class &amp; Accounts'!D175</f>
        <v>26750.000000000004</v>
      </c>
      <c r="L173" s="2249">
        <f t="shared" si="28"/>
        <v>0</v>
      </c>
      <c r="M173" s="2160"/>
      <c r="N173" s="2160"/>
      <c r="O173" s="2160"/>
      <c r="P173" s="1550"/>
      <c r="Q173" s="1550"/>
      <c r="R173" s="1550"/>
      <c r="S173" s="1550"/>
      <c r="T173" s="1550"/>
      <c r="U173" s="1551" t="s">
        <v>331</v>
      </c>
      <c r="W173" s="1898" t="s">
        <v>1091</v>
      </c>
    </row>
    <row r="174" spans="1:23" ht="12.75">
      <c r="A174" s="2159">
        <v>5415</v>
      </c>
      <c r="B174" s="2111" t="s">
        <v>36</v>
      </c>
      <c r="C174" s="1085">
        <f>+'I3 TB Data'!H423</f>
        <v>8000</v>
      </c>
      <c r="D174" s="1085"/>
      <c r="E174" s="1085">
        <f t="shared" si="24"/>
        <v>8000</v>
      </c>
      <c r="F174" s="1546" t="s">
        <v>331</v>
      </c>
      <c r="G174" s="1085">
        <f t="shared" si="25"/>
        <v>0</v>
      </c>
      <c r="H174" s="1547">
        <f t="shared" si="26"/>
        <v>8000</v>
      </c>
      <c r="I174" s="1102">
        <f>+'O5 Details by Class &amp; Accounts'!E176</f>
        <v>8000</v>
      </c>
      <c r="J174" s="2249">
        <f t="shared" si="27"/>
        <v>0</v>
      </c>
      <c r="K174" s="1548">
        <f>+'O4 Summary by Class &amp; Accounts'!D176</f>
        <v>8000.0000000000018</v>
      </c>
      <c r="L174" s="2249">
        <f t="shared" si="28"/>
        <v>0</v>
      </c>
      <c r="M174" s="2160"/>
      <c r="N174" s="2160"/>
      <c r="O174" s="2160"/>
      <c r="P174" s="1550"/>
      <c r="Q174" s="1550"/>
      <c r="R174" s="1550"/>
      <c r="S174" s="1550"/>
      <c r="T174" s="1550"/>
      <c r="U174" s="1551" t="s">
        <v>331</v>
      </c>
      <c r="W174" s="1898" t="s">
        <v>1280</v>
      </c>
    </row>
    <row r="175" spans="1:23" ht="12.75">
      <c r="A175" s="2159">
        <v>5420</v>
      </c>
      <c r="B175" s="2111" t="s">
        <v>37</v>
      </c>
      <c r="C175" s="1085">
        <f>+'I3 TB Data'!H424</f>
        <v>2400</v>
      </c>
      <c r="D175" s="1085"/>
      <c r="E175" s="1085">
        <f t="shared" si="24"/>
        <v>2400</v>
      </c>
      <c r="F175" s="1546" t="s">
        <v>331</v>
      </c>
      <c r="G175" s="1085">
        <f t="shared" si="25"/>
        <v>0</v>
      </c>
      <c r="H175" s="1547">
        <f t="shared" si="26"/>
        <v>2400</v>
      </c>
      <c r="I175" s="1102">
        <f>+'O5 Details by Class &amp; Accounts'!E177</f>
        <v>2400</v>
      </c>
      <c r="J175" s="2249">
        <f t="shared" si="27"/>
        <v>0</v>
      </c>
      <c r="K175" s="1548">
        <f>+'O4 Summary by Class &amp; Accounts'!D177</f>
        <v>2400.0000000000005</v>
      </c>
      <c r="L175" s="2249">
        <f t="shared" si="28"/>
        <v>0</v>
      </c>
      <c r="M175" s="2160"/>
      <c r="N175" s="2160"/>
      <c r="O175" s="2160"/>
      <c r="P175" s="1550"/>
      <c r="Q175" s="1550"/>
      <c r="R175" s="1550"/>
      <c r="S175" s="1550"/>
      <c r="T175" s="1550"/>
      <c r="U175" s="1551" t="s">
        <v>331</v>
      </c>
      <c r="W175" s="1898" t="s">
        <v>5</v>
      </c>
    </row>
    <row r="176" spans="1:23" ht="25.5">
      <c r="A176" s="2159">
        <v>5425</v>
      </c>
      <c r="B176" s="2111" t="s">
        <v>38</v>
      </c>
      <c r="C176" s="1085">
        <f>+'I3 TB Data'!H425</f>
        <v>0</v>
      </c>
      <c r="D176" s="1085"/>
      <c r="E176" s="1085">
        <f t="shared" si="24"/>
        <v>0</v>
      </c>
      <c r="F176" s="1546" t="s">
        <v>331</v>
      </c>
      <c r="G176" s="1085">
        <f t="shared" si="25"/>
        <v>0</v>
      </c>
      <c r="H176" s="1547">
        <f t="shared" si="26"/>
        <v>0</v>
      </c>
      <c r="I176" s="1102">
        <f>+'O5 Details by Class &amp; Accounts'!E178</f>
        <v>0</v>
      </c>
      <c r="J176" s="2249">
        <f t="shared" si="27"/>
        <v>0</v>
      </c>
      <c r="K176" s="1548">
        <f>+'O4 Summary by Class &amp; Accounts'!D178</f>
        <v>0</v>
      </c>
      <c r="L176" s="2249">
        <f t="shared" si="28"/>
        <v>0</v>
      </c>
      <c r="M176" s="2160"/>
      <c r="N176" s="2160"/>
      <c r="O176" s="2160"/>
      <c r="P176" s="1550"/>
      <c r="Q176" s="1550"/>
      <c r="R176" s="1550"/>
      <c r="S176" s="1550"/>
      <c r="T176" s="1550"/>
      <c r="U176" s="1551" t="s">
        <v>331</v>
      </c>
      <c r="W176" s="1898" t="s">
        <v>1091</v>
      </c>
    </row>
    <row r="177" spans="1:23" ht="12.75">
      <c r="A177" s="2159">
        <v>5505</v>
      </c>
      <c r="B177" s="2111" t="s">
        <v>1550</v>
      </c>
      <c r="C177" s="1085">
        <f>+'I3 TB Data'!H426</f>
        <v>0</v>
      </c>
      <c r="D177" s="1085"/>
      <c r="E177" s="1085">
        <f t="shared" si="24"/>
        <v>0</v>
      </c>
      <c r="F177" s="1546" t="s">
        <v>331</v>
      </c>
      <c r="G177" s="1085">
        <f t="shared" si="25"/>
        <v>0</v>
      </c>
      <c r="H177" s="1547">
        <f t="shared" si="26"/>
        <v>0</v>
      </c>
      <c r="I177" s="1102">
        <f>+'O5 Details by Class &amp; Accounts'!E179</f>
        <v>0</v>
      </c>
      <c r="J177" s="2249">
        <f t="shared" si="27"/>
        <v>0</v>
      </c>
      <c r="K177" s="1548">
        <f>+'O4 Summary by Class &amp; Accounts'!D179</f>
        <v>0</v>
      </c>
      <c r="L177" s="2249">
        <f t="shared" si="28"/>
        <v>0</v>
      </c>
      <c r="M177" s="2160"/>
      <c r="N177" s="2160"/>
      <c r="O177" s="2160"/>
      <c r="P177" s="1550"/>
      <c r="Q177" s="1550"/>
      <c r="R177" s="1550"/>
      <c r="S177" s="1550"/>
      <c r="T177" s="1550"/>
      <c r="U177" s="1551" t="s">
        <v>331</v>
      </c>
      <c r="W177" s="1898" t="s">
        <v>1091</v>
      </c>
    </row>
    <row r="178" spans="1:23" ht="12.75">
      <c r="A178" s="2159">
        <v>5510</v>
      </c>
      <c r="B178" s="2111" t="s">
        <v>1603</v>
      </c>
      <c r="C178" s="1085">
        <f>+'I3 TB Data'!H427</f>
        <v>0</v>
      </c>
      <c r="D178" s="1085"/>
      <c r="E178" s="1085">
        <f t="shared" si="24"/>
        <v>0</v>
      </c>
      <c r="F178" s="1546" t="s">
        <v>331</v>
      </c>
      <c r="G178" s="1085">
        <f t="shared" si="25"/>
        <v>0</v>
      </c>
      <c r="H178" s="1547">
        <f t="shared" si="26"/>
        <v>0</v>
      </c>
      <c r="I178" s="1102">
        <f>+'O5 Details by Class &amp; Accounts'!E180</f>
        <v>0</v>
      </c>
      <c r="J178" s="2249">
        <f t="shared" si="27"/>
        <v>0</v>
      </c>
      <c r="K178" s="1548">
        <f>+'O4 Summary by Class &amp; Accounts'!D180</f>
        <v>0</v>
      </c>
      <c r="L178" s="2249">
        <f t="shared" si="28"/>
        <v>0</v>
      </c>
      <c r="M178" s="2160"/>
      <c r="N178" s="2160"/>
      <c r="O178" s="2160"/>
      <c r="P178" s="1550"/>
      <c r="Q178" s="1550"/>
      <c r="R178" s="1550"/>
      <c r="S178" s="1550"/>
      <c r="T178" s="1550"/>
      <c r="U178" s="1551" t="s">
        <v>331</v>
      </c>
      <c r="W178" s="1898" t="s">
        <v>1091</v>
      </c>
    </row>
    <row r="179" spans="1:23" ht="12.75">
      <c r="A179" s="2159">
        <v>5515</v>
      </c>
      <c r="B179" s="2111" t="s">
        <v>1604</v>
      </c>
      <c r="C179" s="1085">
        <f>+'I3 TB Data'!H428</f>
        <v>0</v>
      </c>
      <c r="D179" s="1085"/>
      <c r="E179" s="1085">
        <f t="shared" si="24"/>
        <v>0</v>
      </c>
      <c r="F179" s="1546" t="s">
        <v>331</v>
      </c>
      <c r="G179" s="1085">
        <f t="shared" si="25"/>
        <v>0</v>
      </c>
      <c r="H179" s="1547">
        <f t="shared" si="26"/>
        <v>0</v>
      </c>
      <c r="I179" s="1102">
        <f>+'O5 Details by Class &amp; Accounts'!E181</f>
        <v>0</v>
      </c>
      <c r="J179" s="2249">
        <f t="shared" si="27"/>
        <v>0</v>
      </c>
      <c r="K179" s="1548">
        <f>+'O4 Summary by Class &amp; Accounts'!D181</f>
        <v>0</v>
      </c>
      <c r="L179" s="2249">
        <f t="shared" si="28"/>
        <v>0</v>
      </c>
      <c r="M179" s="2160"/>
      <c r="N179" s="2160"/>
      <c r="O179" s="2160"/>
      <c r="P179" s="1550"/>
      <c r="Q179" s="1550"/>
      <c r="R179" s="1550"/>
      <c r="S179" s="1550"/>
      <c r="T179" s="1550"/>
      <c r="U179" s="1551" t="s">
        <v>331</v>
      </c>
      <c r="W179" s="1898" t="s">
        <v>1091</v>
      </c>
    </row>
    <row r="180" spans="1:23" ht="12.75">
      <c r="A180" s="2159">
        <v>5520</v>
      </c>
      <c r="B180" s="2111" t="s">
        <v>1605</v>
      </c>
      <c r="C180" s="1085">
        <f>+'I3 TB Data'!H429</f>
        <v>0</v>
      </c>
      <c r="D180" s="1085"/>
      <c r="E180" s="1085">
        <f t="shared" si="24"/>
        <v>0</v>
      </c>
      <c r="F180" s="1546" t="s">
        <v>331</v>
      </c>
      <c r="G180" s="1085">
        <f t="shared" si="25"/>
        <v>0</v>
      </c>
      <c r="H180" s="1547">
        <f t="shared" si="26"/>
        <v>0</v>
      </c>
      <c r="I180" s="1102">
        <f>+'O5 Details by Class &amp; Accounts'!E182</f>
        <v>0</v>
      </c>
      <c r="J180" s="2249">
        <f t="shared" si="27"/>
        <v>0</v>
      </c>
      <c r="K180" s="1548">
        <f>+'O4 Summary by Class &amp; Accounts'!D182</f>
        <v>0</v>
      </c>
      <c r="L180" s="2249">
        <f t="shared" si="28"/>
        <v>0</v>
      </c>
      <c r="M180" s="2160"/>
      <c r="N180" s="2160"/>
      <c r="O180" s="2160"/>
      <c r="P180" s="1550"/>
      <c r="Q180" s="1550"/>
      <c r="R180" s="1550"/>
      <c r="S180" s="1550"/>
      <c r="T180" s="1550"/>
      <c r="U180" s="1551" t="s">
        <v>331</v>
      </c>
      <c r="W180" s="1898" t="s">
        <v>1091</v>
      </c>
    </row>
    <row r="181" spans="1:23" ht="12.75">
      <c r="A181" s="2159">
        <v>5605</v>
      </c>
      <c r="B181" s="2111" t="s">
        <v>1606</v>
      </c>
      <c r="C181" s="1085">
        <f>+'I3 TB Data'!H430</f>
        <v>141500</v>
      </c>
      <c r="D181" s="1085"/>
      <c r="E181" s="1085">
        <f t="shared" si="24"/>
        <v>141500</v>
      </c>
      <c r="F181" s="1546" t="s">
        <v>331</v>
      </c>
      <c r="G181" s="1085">
        <f t="shared" si="25"/>
        <v>0</v>
      </c>
      <c r="H181" s="1547">
        <f t="shared" si="26"/>
        <v>141500</v>
      </c>
      <c r="I181" s="1102">
        <f>+'O5 Details by Class &amp; Accounts'!E183</f>
        <v>141500</v>
      </c>
      <c r="J181" s="2249">
        <f t="shared" si="27"/>
        <v>0</v>
      </c>
      <c r="K181" s="1548">
        <f>+'O4 Summary by Class &amp; Accounts'!D183</f>
        <v>141500.00000000003</v>
      </c>
      <c r="L181" s="2249">
        <f t="shared" si="28"/>
        <v>0</v>
      </c>
      <c r="M181" s="2160"/>
      <c r="N181" s="2160"/>
      <c r="O181" s="2160"/>
      <c r="P181" s="1550"/>
      <c r="Q181" s="1550"/>
      <c r="R181" s="1550"/>
      <c r="S181" s="1550"/>
      <c r="T181" s="1550"/>
      <c r="U181" s="1551" t="s">
        <v>331</v>
      </c>
      <c r="W181" s="1898" t="s">
        <v>1091</v>
      </c>
    </row>
    <row r="182" spans="1:23" ht="12.75">
      <c r="A182" s="2159">
        <v>5610</v>
      </c>
      <c r="B182" s="2111" t="s">
        <v>1607</v>
      </c>
      <c r="C182" s="1085">
        <f>+'I3 TB Data'!H431</f>
        <v>0</v>
      </c>
      <c r="D182" s="1085"/>
      <c r="E182" s="1085">
        <f t="shared" si="24"/>
        <v>0</v>
      </c>
      <c r="F182" s="1546" t="s">
        <v>331</v>
      </c>
      <c r="G182" s="1085">
        <f t="shared" si="25"/>
        <v>0</v>
      </c>
      <c r="H182" s="1547">
        <f t="shared" si="26"/>
        <v>0</v>
      </c>
      <c r="I182" s="1102">
        <f>+'O5 Details by Class &amp; Accounts'!E184</f>
        <v>0</v>
      </c>
      <c r="J182" s="2249">
        <f t="shared" si="27"/>
        <v>0</v>
      </c>
      <c r="K182" s="1548">
        <f>+'O4 Summary by Class &amp; Accounts'!D184</f>
        <v>0</v>
      </c>
      <c r="L182" s="2249">
        <f t="shared" si="28"/>
        <v>0</v>
      </c>
      <c r="M182" s="2160"/>
      <c r="N182" s="2160"/>
      <c r="O182" s="2160"/>
      <c r="P182" s="1550"/>
      <c r="Q182" s="1550"/>
      <c r="R182" s="1550"/>
      <c r="S182" s="1550"/>
      <c r="T182" s="1550"/>
      <c r="U182" s="1551" t="s">
        <v>331</v>
      </c>
      <c r="W182" s="1898" t="s">
        <v>1091</v>
      </c>
    </row>
    <row r="183" spans="1:23" ht="25.5">
      <c r="A183" s="2159">
        <v>5615</v>
      </c>
      <c r="B183" s="2111" t="s">
        <v>1608</v>
      </c>
      <c r="C183" s="1085">
        <f>+'I3 TB Data'!H432</f>
        <v>180000</v>
      </c>
      <c r="D183" s="1085"/>
      <c r="E183" s="1085">
        <f t="shared" si="24"/>
        <v>180000</v>
      </c>
      <c r="F183" s="1546" t="s">
        <v>331</v>
      </c>
      <c r="G183" s="1085">
        <f t="shared" si="25"/>
        <v>0</v>
      </c>
      <c r="H183" s="1547">
        <f t="shared" si="26"/>
        <v>180000</v>
      </c>
      <c r="I183" s="1102">
        <f>+'O5 Details by Class &amp; Accounts'!E185</f>
        <v>180000</v>
      </c>
      <c r="J183" s="2249">
        <f t="shared" si="27"/>
        <v>0</v>
      </c>
      <c r="K183" s="1548">
        <f>+'O4 Summary by Class &amp; Accounts'!D185</f>
        <v>180000.00000000003</v>
      </c>
      <c r="L183" s="2249">
        <f t="shared" si="28"/>
        <v>0</v>
      </c>
      <c r="M183" s="2160"/>
      <c r="N183" s="2160"/>
      <c r="O183" s="2160"/>
      <c r="P183" s="1550"/>
      <c r="Q183" s="1550"/>
      <c r="R183" s="1550"/>
      <c r="S183" s="1550"/>
      <c r="T183" s="1550"/>
      <c r="U183" s="1551" t="s">
        <v>331</v>
      </c>
      <c r="W183" s="1898" t="s">
        <v>1091</v>
      </c>
    </row>
    <row r="184" spans="1:23" ht="12.75">
      <c r="A184" s="2159">
        <v>5620</v>
      </c>
      <c r="B184" s="2111" t="s">
        <v>296</v>
      </c>
      <c r="C184" s="1085">
        <f>+'I3 TB Data'!H433</f>
        <v>20000</v>
      </c>
      <c r="D184" s="1085"/>
      <c r="E184" s="1085">
        <f t="shared" si="24"/>
        <v>20000</v>
      </c>
      <c r="F184" s="1546" t="s">
        <v>331</v>
      </c>
      <c r="G184" s="1085">
        <f t="shared" si="25"/>
        <v>0</v>
      </c>
      <c r="H184" s="1547">
        <f t="shared" si="26"/>
        <v>20000</v>
      </c>
      <c r="I184" s="1102">
        <f>+'O5 Details by Class &amp; Accounts'!E186</f>
        <v>20000</v>
      </c>
      <c r="J184" s="2249">
        <f t="shared" si="27"/>
        <v>0</v>
      </c>
      <c r="K184" s="1548">
        <f>+'O4 Summary by Class &amp; Accounts'!D186</f>
        <v>20000.000000000004</v>
      </c>
      <c r="L184" s="2249">
        <f t="shared" si="28"/>
        <v>0</v>
      </c>
      <c r="M184" s="2160"/>
      <c r="N184" s="2160"/>
      <c r="O184" s="2160"/>
      <c r="P184" s="1550"/>
      <c r="Q184" s="1550"/>
      <c r="R184" s="1550"/>
      <c r="S184" s="1550"/>
      <c r="T184" s="1550"/>
      <c r="U184" s="1551" t="s">
        <v>331</v>
      </c>
      <c r="W184" s="1898" t="s">
        <v>1091</v>
      </c>
    </row>
    <row r="185" spans="1:23" ht="12.75">
      <c r="A185" s="2159">
        <v>5625</v>
      </c>
      <c r="B185" s="2111" t="s">
        <v>1144</v>
      </c>
      <c r="C185" s="1085">
        <f>+'I3 TB Data'!H434</f>
        <v>-6000</v>
      </c>
      <c r="D185" s="1085"/>
      <c r="E185" s="1085">
        <f t="shared" si="24"/>
        <v>-6000</v>
      </c>
      <c r="F185" s="1546" t="s">
        <v>331</v>
      </c>
      <c r="G185" s="1085">
        <f t="shared" si="25"/>
        <v>0</v>
      </c>
      <c r="H185" s="1547">
        <f t="shared" si="26"/>
        <v>-6000</v>
      </c>
      <c r="I185" s="1102">
        <f>+'O5 Details by Class &amp; Accounts'!E187</f>
        <v>-6000</v>
      </c>
      <c r="J185" s="2249">
        <f t="shared" si="27"/>
        <v>0</v>
      </c>
      <c r="K185" s="1548">
        <f>+'O4 Summary by Class &amp; Accounts'!D187</f>
        <v>-6000.0000000000009</v>
      </c>
      <c r="L185" s="2249">
        <f t="shared" si="28"/>
        <v>0</v>
      </c>
      <c r="M185" s="2160"/>
      <c r="N185" s="2160"/>
      <c r="O185" s="2160"/>
      <c r="P185" s="1550"/>
      <c r="Q185" s="1550"/>
      <c r="R185" s="1550"/>
      <c r="S185" s="1550"/>
      <c r="T185" s="1550"/>
      <c r="U185" s="1551" t="s">
        <v>331</v>
      </c>
      <c r="W185" s="1898" t="s">
        <v>1091</v>
      </c>
    </row>
    <row r="186" spans="1:23" ht="12.75">
      <c r="A186" s="2159">
        <v>5630</v>
      </c>
      <c r="B186" s="2111" t="s">
        <v>297</v>
      </c>
      <c r="C186" s="1085">
        <f>+'I3 TB Data'!H435</f>
        <v>73000</v>
      </c>
      <c r="D186" s="1085"/>
      <c r="E186" s="1085">
        <f t="shared" si="24"/>
        <v>73000</v>
      </c>
      <c r="F186" s="1546" t="s">
        <v>331</v>
      </c>
      <c r="G186" s="1085">
        <f t="shared" si="25"/>
        <v>0</v>
      </c>
      <c r="H186" s="1547">
        <f t="shared" si="26"/>
        <v>73000</v>
      </c>
      <c r="I186" s="1102">
        <f>+'O5 Details by Class &amp; Accounts'!E188</f>
        <v>73000</v>
      </c>
      <c r="J186" s="2249">
        <f t="shared" si="27"/>
        <v>0</v>
      </c>
      <c r="K186" s="1548">
        <f>+'O4 Summary by Class &amp; Accounts'!D188</f>
        <v>73000</v>
      </c>
      <c r="L186" s="2249">
        <f t="shared" si="28"/>
        <v>0</v>
      </c>
      <c r="M186" s="2160"/>
      <c r="N186" s="2160"/>
      <c r="O186" s="2160"/>
      <c r="P186" s="1550"/>
      <c r="Q186" s="1550"/>
      <c r="R186" s="1550"/>
      <c r="S186" s="1550"/>
      <c r="T186" s="1550"/>
      <c r="U186" s="1551" t="s">
        <v>331</v>
      </c>
      <c r="W186" s="1898" t="s">
        <v>1091</v>
      </c>
    </row>
    <row r="187" spans="1:23" ht="12.75">
      <c r="A187" s="2159">
        <v>5635</v>
      </c>
      <c r="B187" s="2111" t="s">
        <v>298</v>
      </c>
      <c r="C187" s="1085">
        <f>+'I3 TB Data'!H436</f>
        <v>15000</v>
      </c>
      <c r="D187" s="1085"/>
      <c r="E187" s="1085">
        <f t="shared" si="24"/>
        <v>15000</v>
      </c>
      <c r="F187" s="1546" t="s">
        <v>331</v>
      </c>
      <c r="G187" s="1085">
        <f t="shared" si="25"/>
        <v>0</v>
      </c>
      <c r="H187" s="1547">
        <f t="shared" si="26"/>
        <v>15000</v>
      </c>
      <c r="I187" s="1102">
        <f>+'O5 Details by Class &amp; Accounts'!E189</f>
        <v>15000</v>
      </c>
      <c r="J187" s="2249">
        <f t="shared" si="27"/>
        <v>0</v>
      </c>
      <c r="K187" s="1548">
        <f>+'O4 Summary by Class &amp; Accounts'!D189</f>
        <v>15000</v>
      </c>
      <c r="L187" s="2249">
        <f t="shared" si="28"/>
        <v>0</v>
      </c>
      <c r="M187" s="2160"/>
      <c r="N187" s="2160"/>
      <c r="O187" s="2160"/>
      <c r="P187" s="1550"/>
      <c r="Q187" s="1550"/>
      <c r="R187" s="1550"/>
      <c r="S187" s="1550"/>
      <c r="T187" s="1550"/>
      <c r="U187" s="1551" t="s">
        <v>331</v>
      </c>
      <c r="W187" s="1898" t="s">
        <v>5</v>
      </c>
    </row>
    <row r="188" spans="1:23" ht="12.75">
      <c r="A188" s="2159">
        <v>5640</v>
      </c>
      <c r="B188" s="2111" t="s">
        <v>299</v>
      </c>
      <c r="C188" s="1085">
        <f>+'I3 TB Data'!H437</f>
        <v>0</v>
      </c>
      <c r="D188" s="1085"/>
      <c r="E188" s="1085">
        <f t="shared" si="24"/>
        <v>0</v>
      </c>
      <c r="F188" s="1546" t="s">
        <v>331</v>
      </c>
      <c r="G188" s="1085">
        <f t="shared" si="25"/>
        <v>0</v>
      </c>
      <c r="H188" s="1547">
        <f t="shared" si="26"/>
        <v>0</v>
      </c>
      <c r="I188" s="1102">
        <f>+'O5 Details by Class &amp; Accounts'!E190</f>
        <v>0</v>
      </c>
      <c r="J188" s="2249">
        <f t="shared" si="27"/>
        <v>0</v>
      </c>
      <c r="K188" s="1548">
        <f>+'O4 Summary by Class &amp; Accounts'!D190</f>
        <v>0</v>
      </c>
      <c r="L188" s="2249">
        <f t="shared" si="28"/>
        <v>0</v>
      </c>
      <c r="M188" s="2160"/>
      <c r="N188" s="2160"/>
      <c r="O188" s="2160"/>
      <c r="P188" s="1550"/>
      <c r="Q188" s="1550"/>
      <c r="R188" s="1550"/>
      <c r="S188" s="1550"/>
      <c r="T188" s="1550"/>
      <c r="U188" s="1551" t="s">
        <v>331</v>
      </c>
      <c r="W188" s="1898" t="s">
        <v>1091</v>
      </c>
    </row>
    <row r="189" spans="1:23" ht="12.75">
      <c r="A189" s="2159">
        <v>5645</v>
      </c>
      <c r="B189" s="2111" t="s">
        <v>300</v>
      </c>
      <c r="C189" s="1085">
        <f>+'I3 TB Data'!H438</f>
        <v>90000</v>
      </c>
      <c r="D189" s="1085"/>
      <c r="E189" s="1085">
        <f t="shared" si="24"/>
        <v>90000</v>
      </c>
      <c r="F189" s="1546" t="s">
        <v>331</v>
      </c>
      <c r="G189" s="1085">
        <f t="shared" si="25"/>
        <v>0</v>
      </c>
      <c r="H189" s="1547">
        <f t="shared" si="26"/>
        <v>90000</v>
      </c>
      <c r="I189" s="1102">
        <f>+'O5 Details by Class &amp; Accounts'!E191</f>
        <v>90000</v>
      </c>
      <c r="J189" s="2249">
        <f t="shared" si="27"/>
        <v>0</v>
      </c>
      <c r="K189" s="1548">
        <f>+'O4 Summary by Class &amp; Accounts'!D191</f>
        <v>90000.000000000015</v>
      </c>
      <c r="L189" s="2249">
        <f t="shared" si="28"/>
        <v>0</v>
      </c>
      <c r="M189" s="2160"/>
      <c r="N189" s="2160"/>
      <c r="O189" s="2160"/>
      <c r="P189" s="1550"/>
      <c r="Q189" s="1550"/>
      <c r="R189" s="1550"/>
      <c r="S189" s="1550"/>
      <c r="T189" s="1550"/>
      <c r="U189" s="1551" t="s">
        <v>331</v>
      </c>
      <c r="W189" s="1898" t="s">
        <v>1091</v>
      </c>
    </row>
    <row r="190" spans="1:23" ht="12.75">
      <c r="A190" s="2159">
        <v>5650</v>
      </c>
      <c r="B190" s="2111" t="s">
        <v>301</v>
      </c>
      <c r="C190" s="1085">
        <f>+'I3 TB Data'!H439</f>
        <v>4700</v>
      </c>
      <c r="D190" s="1085"/>
      <c r="E190" s="1085">
        <f t="shared" si="24"/>
        <v>4700</v>
      </c>
      <c r="F190" s="1546" t="s">
        <v>331</v>
      </c>
      <c r="G190" s="1085">
        <f t="shared" si="25"/>
        <v>0</v>
      </c>
      <c r="H190" s="1547">
        <f t="shared" si="26"/>
        <v>4700</v>
      </c>
      <c r="I190" s="1102">
        <f>+'O5 Details by Class &amp; Accounts'!E192</f>
        <v>4700</v>
      </c>
      <c r="J190" s="2249">
        <f t="shared" si="27"/>
        <v>0</v>
      </c>
      <c r="K190" s="1548">
        <f>+'O4 Summary by Class &amp; Accounts'!D192</f>
        <v>4700.0000000000009</v>
      </c>
      <c r="L190" s="2249">
        <f t="shared" si="28"/>
        <v>0</v>
      </c>
      <c r="M190" s="2160"/>
      <c r="N190" s="2160"/>
      <c r="O190" s="2160"/>
      <c r="P190" s="1550"/>
      <c r="Q190" s="1550"/>
      <c r="R190" s="1550"/>
      <c r="S190" s="1550"/>
      <c r="T190" s="1550"/>
      <c r="U190" s="1551" t="s">
        <v>331</v>
      </c>
      <c r="W190" s="1898" t="s">
        <v>1091</v>
      </c>
    </row>
    <row r="191" spans="1:23" ht="12.75">
      <c r="A191" s="2159">
        <v>5655</v>
      </c>
      <c r="B191" s="2111" t="s">
        <v>302</v>
      </c>
      <c r="C191" s="1085">
        <f>+'I3 TB Data'!H440</f>
        <v>57000</v>
      </c>
      <c r="D191" s="1085"/>
      <c r="E191" s="1085">
        <f t="shared" si="24"/>
        <v>57000</v>
      </c>
      <c r="F191" s="1546" t="s">
        <v>331</v>
      </c>
      <c r="G191" s="1085">
        <f t="shared" si="25"/>
        <v>0</v>
      </c>
      <c r="H191" s="1547">
        <f t="shared" si="26"/>
        <v>57000</v>
      </c>
      <c r="I191" s="1102">
        <f>+'O5 Details by Class &amp; Accounts'!E193</f>
        <v>57000</v>
      </c>
      <c r="J191" s="2249">
        <f t="shared" si="27"/>
        <v>0</v>
      </c>
      <c r="K191" s="1548">
        <f>+'O4 Summary by Class &amp; Accounts'!D193</f>
        <v>57000.000000000015</v>
      </c>
      <c r="L191" s="2249">
        <f t="shared" si="28"/>
        <v>0</v>
      </c>
      <c r="M191" s="2160"/>
      <c r="N191" s="2160"/>
      <c r="O191" s="2160"/>
      <c r="P191" s="1550"/>
      <c r="Q191" s="1550"/>
      <c r="R191" s="1550"/>
      <c r="S191" s="1550"/>
      <c r="T191" s="1550"/>
      <c r="U191" s="1551" t="s">
        <v>331</v>
      </c>
      <c r="W191" s="1898" t="s">
        <v>1091</v>
      </c>
    </row>
    <row r="192" spans="1:23" ht="12.75">
      <c r="A192" s="2159">
        <v>5660</v>
      </c>
      <c r="B192" s="2111" t="s">
        <v>303</v>
      </c>
      <c r="C192" s="1085">
        <f>+'I3 TB Data'!H441</f>
        <v>8000</v>
      </c>
      <c r="D192" s="1085"/>
      <c r="E192" s="1085">
        <f t="shared" si="24"/>
        <v>8000</v>
      </c>
      <c r="F192" s="1546" t="s">
        <v>331</v>
      </c>
      <c r="G192" s="1085">
        <f t="shared" si="25"/>
        <v>0</v>
      </c>
      <c r="H192" s="1547">
        <f t="shared" si="26"/>
        <v>8000</v>
      </c>
      <c r="I192" s="1102">
        <f>+'O5 Details by Class &amp; Accounts'!E194</f>
        <v>8000</v>
      </c>
      <c r="J192" s="2249">
        <f t="shared" si="27"/>
        <v>0</v>
      </c>
      <c r="K192" s="1548">
        <f>+'O4 Summary by Class &amp; Accounts'!D194</f>
        <v>8000.0000000000018</v>
      </c>
      <c r="L192" s="2249">
        <f t="shared" si="28"/>
        <v>0</v>
      </c>
      <c r="M192" s="2160"/>
      <c r="N192" s="2160"/>
      <c r="O192" s="2160"/>
      <c r="P192" s="1550"/>
      <c r="Q192" s="1550"/>
      <c r="R192" s="1550"/>
      <c r="S192" s="1550"/>
      <c r="T192" s="1550"/>
      <c r="U192" s="1551" t="s">
        <v>331</v>
      </c>
      <c r="W192" s="1898" t="s">
        <v>1091</v>
      </c>
    </row>
    <row r="193" spans="1:23" ht="12.75">
      <c r="A193" s="2159">
        <v>5665</v>
      </c>
      <c r="B193" s="2111" t="s">
        <v>304</v>
      </c>
      <c r="C193" s="1085">
        <f>+'I3 TB Data'!H442</f>
        <v>62000</v>
      </c>
      <c r="D193" s="1085"/>
      <c r="E193" s="1085">
        <f t="shared" si="24"/>
        <v>62000</v>
      </c>
      <c r="F193" s="1546" t="s">
        <v>331</v>
      </c>
      <c r="G193" s="1085">
        <f t="shared" ref="G193:G211" si="29">+IF((F193=" "),0,E193)</f>
        <v>0</v>
      </c>
      <c r="H193" s="1547">
        <f t="shared" ref="H193:H211" si="30">+IF((F193=" "),E193,0)</f>
        <v>62000</v>
      </c>
      <c r="I193" s="1102">
        <f>+'O5 Details by Class &amp; Accounts'!E195</f>
        <v>62000</v>
      </c>
      <c r="J193" s="2249">
        <f t="shared" si="27"/>
        <v>0</v>
      </c>
      <c r="K193" s="1548">
        <f>+'O4 Summary by Class &amp; Accounts'!D195</f>
        <v>62000.000000000015</v>
      </c>
      <c r="L193" s="2249">
        <f t="shared" si="28"/>
        <v>0</v>
      </c>
      <c r="M193" s="2160"/>
      <c r="N193" s="2160"/>
      <c r="O193" s="2160"/>
      <c r="P193" s="1550"/>
      <c r="Q193" s="1550"/>
      <c r="R193" s="1550"/>
      <c r="S193" s="1550"/>
      <c r="T193" s="1550"/>
      <c r="U193" s="1551" t="s">
        <v>331</v>
      </c>
      <c r="W193" s="1898" t="s">
        <v>1091</v>
      </c>
    </row>
    <row r="194" spans="1:23" ht="12.75">
      <c r="A194" s="2159">
        <v>5670</v>
      </c>
      <c r="B194" s="2111" t="s">
        <v>305</v>
      </c>
      <c r="C194" s="1085">
        <f>+'I3 TB Data'!H443</f>
        <v>14000</v>
      </c>
      <c r="D194" s="1085"/>
      <c r="E194" s="1085">
        <f t="shared" si="24"/>
        <v>14000</v>
      </c>
      <c r="F194" s="1546" t="s">
        <v>331</v>
      </c>
      <c r="G194" s="1085">
        <f t="shared" si="29"/>
        <v>0</v>
      </c>
      <c r="H194" s="1547">
        <f t="shared" si="30"/>
        <v>14000</v>
      </c>
      <c r="I194" s="1102">
        <f>+'O5 Details by Class &amp; Accounts'!E196</f>
        <v>14000</v>
      </c>
      <c r="J194" s="2249">
        <f t="shared" si="27"/>
        <v>0</v>
      </c>
      <c r="K194" s="1548">
        <f>+'O4 Summary by Class &amp; Accounts'!D196</f>
        <v>14000</v>
      </c>
      <c r="L194" s="2249">
        <f t="shared" si="28"/>
        <v>0</v>
      </c>
      <c r="M194" s="2160"/>
      <c r="N194" s="2160"/>
      <c r="O194" s="2160"/>
      <c r="P194" s="1550"/>
      <c r="Q194" s="1550"/>
      <c r="R194" s="1550"/>
      <c r="S194" s="1550"/>
      <c r="T194" s="1550"/>
      <c r="U194" s="1551" t="s">
        <v>331</v>
      </c>
      <c r="W194" s="1898" t="s">
        <v>1091</v>
      </c>
    </row>
    <row r="195" spans="1:23" ht="12.75">
      <c r="A195" s="2159">
        <v>5675</v>
      </c>
      <c r="B195" s="2111" t="s">
        <v>306</v>
      </c>
      <c r="C195" s="1085">
        <f>+'I3 TB Data'!H444</f>
        <v>0</v>
      </c>
      <c r="D195" s="1085"/>
      <c r="E195" s="1085">
        <f t="shared" si="24"/>
        <v>0</v>
      </c>
      <c r="F195" s="1546" t="s">
        <v>331</v>
      </c>
      <c r="G195" s="1085">
        <f t="shared" si="29"/>
        <v>0</v>
      </c>
      <c r="H195" s="1547">
        <f t="shared" si="30"/>
        <v>0</v>
      </c>
      <c r="I195" s="1102">
        <f>+'O5 Details by Class &amp; Accounts'!E197</f>
        <v>0</v>
      </c>
      <c r="J195" s="2249">
        <f t="shared" si="27"/>
        <v>0</v>
      </c>
      <c r="K195" s="1548">
        <f>+'O4 Summary by Class &amp; Accounts'!D197</f>
        <v>0</v>
      </c>
      <c r="L195" s="2249">
        <f t="shared" si="28"/>
        <v>0</v>
      </c>
      <c r="M195" s="2160"/>
      <c r="N195" s="2160"/>
      <c r="O195" s="2160"/>
      <c r="P195" s="1550"/>
      <c r="Q195" s="1550"/>
      <c r="R195" s="1550"/>
      <c r="S195" s="1550"/>
      <c r="T195" s="1550"/>
      <c r="U195" s="1551" t="s">
        <v>331</v>
      </c>
      <c r="W195" s="1898" t="s">
        <v>1091</v>
      </c>
    </row>
    <row r="196" spans="1:23" ht="12.75">
      <c r="A196" s="2159">
        <v>5680</v>
      </c>
      <c r="B196" s="2111" t="s">
        <v>1391</v>
      </c>
      <c r="C196" s="1085">
        <f>+'I3 TB Data'!H445</f>
        <v>5300</v>
      </c>
      <c r="D196" s="1085"/>
      <c r="E196" s="1085">
        <f t="shared" si="24"/>
        <v>5300</v>
      </c>
      <c r="F196" s="1546" t="s">
        <v>331</v>
      </c>
      <c r="G196" s="1085">
        <f t="shared" si="29"/>
        <v>0</v>
      </c>
      <c r="H196" s="1547">
        <f t="shared" si="30"/>
        <v>5300</v>
      </c>
      <c r="I196" s="1102">
        <f>+'O5 Details by Class &amp; Accounts'!E198</f>
        <v>5300</v>
      </c>
      <c r="J196" s="2249">
        <f t="shared" si="27"/>
        <v>0</v>
      </c>
      <c r="K196" s="1548">
        <f>+'O4 Summary by Class &amp; Accounts'!D198</f>
        <v>5300.0000000000009</v>
      </c>
      <c r="L196" s="2249">
        <f t="shared" si="28"/>
        <v>0</v>
      </c>
      <c r="M196" s="2160"/>
      <c r="N196" s="2160"/>
      <c r="O196" s="2160"/>
      <c r="P196" s="1550"/>
      <c r="Q196" s="1550"/>
      <c r="R196" s="1550"/>
      <c r="S196" s="1550"/>
      <c r="T196" s="1550"/>
      <c r="U196" s="1551" t="s">
        <v>331</v>
      </c>
      <c r="W196" s="1898" t="s">
        <v>1091</v>
      </c>
    </row>
    <row r="197" spans="1:23" ht="25.5">
      <c r="A197" s="1545">
        <v>5685</v>
      </c>
      <c r="B197" s="1097" t="s">
        <v>1392</v>
      </c>
      <c r="C197" s="1085">
        <f>+'I3 TB Data'!H447</f>
        <v>0</v>
      </c>
      <c r="D197" s="1085"/>
      <c r="E197" s="1085">
        <f t="shared" si="24"/>
        <v>0</v>
      </c>
      <c r="F197" s="1546" t="s">
        <v>331</v>
      </c>
      <c r="G197" s="1085">
        <f t="shared" si="29"/>
        <v>0</v>
      </c>
      <c r="H197" s="1547">
        <f t="shared" si="30"/>
        <v>0</v>
      </c>
      <c r="I197" s="1102">
        <f>+'O5 Details by Class &amp; Accounts'!E199</f>
        <v>0</v>
      </c>
      <c r="J197" s="2249">
        <f t="shared" si="27"/>
        <v>0</v>
      </c>
      <c r="K197" s="1548">
        <f>+'O4 Summary by Class &amp; Accounts'!D199</f>
        <v>0</v>
      </c>
      <c r="L197" s="2249">
        <f t="shared" si="28"/>
        <v>0</v>
      </c>
      <c r="M197" s="1550"/>
      <c r="N197" s="1550"/>
      <c r="O197" s="1550"/>
      <c r="P197" s="1550"/>
      <c r="Q197" s="1550"/>
      <c r="R197" s="1550"/>
      <c r="S197" s="1550"/>
      <c r="T197" s="1550"/>
      <c r="U197" s="1551" t="s">
        <v>331</v>
      </c>
      <c r="W197" s="1898" t="s">
        <v>1195</v>
      </c>
    </row>
    <row r="198" spans="1:23" ht="25.5">
      <c r="A198" s="1537">
        <v>5705</v>
      </c>
      <c r="B198" s="1088" t="s">
        <v>987</v>
      </c>
      <c r="C198" s="1085">
        <f>+'I3 TB Data'!H448</f>
        <v>197074</v>
      </c>
      <c r="D198" s="1085"/>
      <c r="E198" s="1085">
        <f t="shared" si="24"/>
        <v>197074</v>
      </c>
      <c r="F198" s="1546" t="s">
        <v>331</v>
      </c>
      <c r="G198" s="1085">
        <f t="shared" si="29"/>
        <v>0</v>
      </c>
      <c r="H198" s="1547">
        <f t="shared" si="30"/>
        <v>197074</v>
      </c>
      <c r="I198" s="1102">
        <f>+'O5 Details by Class &amp; Accounts'!E200</f>
        <v>197074</v>
      </c>
      <c r="J198" s="2249">
        <f t="shared" si="27"/>
        <v>0</v>
      </c>
      <c r="K198" s="1548">
        <f>+'O4 Summary by Class &amp; Accounts'!D200</f>
        <v>197073.99999999997</v>
      </c>
      <c r="L198" s="2249">
        <f t="shared" si="28"/>
        <v>0</v>
      </c>
      <c r="M198" s="1549"/>
      <c r="N198" s="1549"/>
      <c r="O198" s="1549"/>
      <c r="P198" s="1550"/>
      <c r="Q198" s="1550"/>
      <c r="R198" s="1550"/>
      <c r="S198" s="1550"/>
      <c r="T198" s="1550"/>
      <c r="U198" s="1551" t="s">
        <v>331</v>
      </c>
      <c r="W198" s="1898" t="s">
        <v>1616</v>
      </c>
    </row>
    <row r="199" spans="1:23" ht="25.5">
      <c r="A199" s="1537">
        <v>5710</v>
      </c>
      <c r="B199" s="1088" t="s">
        <v>1393</v>
      </c>
      <c r="C199" s="1085">
        <f>+'I3 TB Data'!H449</f>
        <v>0</v>
      </c>
      <c r="D199" s="1085"/>
      <c r="E199" s="1085">
        <f t="shared" si="24"/>
        <v>0</v>
      </c>
      <c r="F199" s="1546" t="s">
        <v>331</v>
      </c>
      <c r="G199" s="1085">
        <f t="shared" si="29"/>
        <v>0</v>
      </c>
      <c r="H199" s="1547">
        <f t="shared" si="30"/>
        <v>0</v>
      </c>
      <c r="I199" s="1102">
        <f>+'O5 Details by Class &amp; Accounts'!E201</f>
        <v>0</v>
      </c>
      <c r="J199" s="2249">
        <f t="shared" si="27"/>
        <v>0</v>
      </c>
      <c r="K199" s="1548">
        <f>+'O4 Summary by Class &amp; Accounts'!D201</f>
        <v>0</v>
      </c>
      <c r="L199" s="2249">
        <f t="shared" si="28"/>
        <v>0</v>
      </c>
      <c r="M199" s="1549"/>
      <c r="N199" s="1549"/>
      <c r="O199" s="1549"/>
      <c r="P199" s="1550"/>
      <c r="Q199" s="1550"/>
      <c r="R199" s="1550"/>
      <c r="S199" s="1550"/>
      <c r="T199" s="1550"/>
      <c r="U199" s="1551" t="s">
        <v>331</v>
      </c>
      <c r="W199" s="1898" t="s">
        <v>1616</v>
      </c>
    </row>
    <row r="200" spans="1:23" ht="25.5">
      <c r="A200" s="2159">
        <v>5715</v>
      </c>
      <c r="B200" s="2111" t="s">
        <v>1394</v>
      </c>
      <c r="C200" s="1085">
        <f>+'I3 TB Data'!H450</f>
        <v>0</v>
      </c>
      <c r="D200" s="1085"/>
      <c r="E200" s="1085">
        <f t="shared" si="24"/>
        <v>0</v>
      </c>
      <c r="F200" s="1546" t="s">
        <v>331</v>
      </c>
      <c r="G200" s="1085">
        <f t="shared" si="29"/>
        <v>0</v>
      </c>
      <c r="H200" s="1547">
        <f t="shared" si="30"/>
        <v>0</v>
      </c>
      <c r="I200" s="1102">
        <f>+'O5 Details by Class &amp; Accounts'!E202</f>
        <v>0</v>
      </c>
      <c r="J200" s="2249">
        <f t="shared" si="27"/>
        <v>0</v>
      </c>
      <c r="K200" s="1548">
        <f>+'O4 Summary by Class &amp; Accounts'!D202</f>
        <v>0</v>
      </c>
      <c r="L200" s="2249">
        <f t="shared" si="28"/>
        <v>0</v>
      </c>
      <c r="M200" s="2160"/>
      <c r="N200" s="2160"/>
      <c r="O200" s="2160"/>
      <c r="P200" s="1550"/>
      <c r="Q200" s="1550"/>
      <c r="R200" s="1550"/>
      <c r="S200" s="1550"/>
      <c r="T200" s="1550"/>
      <c r="U200" s="1551" t="s">
        <v>331</v>
      </c>
      <c r="W200" s="1898" t="s">
        <v>1616</v>
      </c>
    </row>
    <row r="201" spans="1:23" ht="25.5">
      <c r="A201" s="1540">
        <v>5720</v>
      </c>
      <c r="B201" s="1091" t="s">
        <v>1395</v>
      </c>
      <c r="C201" s="1085">
        <f>+'I3 TB Data'!H451</f>
        <v>0</v>
      </c>
      <c r="D201" s="1085"/>
      <c r="E201" s="1085">
        <f t="shared" si="24"/>
        <v>0</v>
      </c>
      <c r="F201" s="1546" t="s">
        <v>331</v>
      </c>
      <c r="G201" s="1085">
        <f t="shared" si="29"/>
        <v>0</v>
      </c>
      <c r="H201" s="1547">
        <f t="shared" si="30"/>
        <v>0</v>
      </c>
      <c r="I201" s="1102">
        <f>+'O5 Details by Class &amp; Accounts'!E203</f>
        <v>0</v>
      </c>
      <c r="J201" s="2249">
        <f t="shared" si="27"/>
        <v>0</v>
      </c>
      <c r="K201" s="1548">
        <f>+'O4 Summary by Class &amp; Accounts'!D203</f>
        <v>0</v>
      </c>
      <c r="L201" s="2249">
        <f t="shared" si="28"/>
        <v>0</v>
      </c>
      <c r="M201" s="1562"/>
      <c r="N201" s="1562"/>
      <c r="O201" s="1562"/>
      <c r="P201" s="1550"/>
      <c r="Q201" s="1550"/>
      <c r="R201" s="1550"/>
      <c r="S201" s="1550"/>
      <c r="T201" s="1550"/>
      <c r="U201" s="1551" t="s">
        <v>331</v>
      </c>
      <c r="W201" s="1898" t="s">
        <v>1616</v>
      </c>
    </row>
    <row r="202" spans="1:23" ht="25.5">
      <c r="A202" s="2159">
        <v>5730</v>
      </c>
      <c r="B202" s="2111" t="s">
        <v>35</v>
      </c>
      <c r="C202" s="1085">
        <f>+'I3 TB Data'!H453</f>
        <v>0</v>
      </c>
      <c r="D202" s="1085"/>
      <c r="E202" s="1085">
        <f t="shared" si="24"/>
        <v>0</v>
      </c>
      <c r="F202" s="1546" t="s">
        <v>331</v>
      </c>
      <c r="G202" s="1085">
        <f t="shared" si="29"/>
        <v>0</v>
      </c>
      <c r="H202" s="1547">
        <f t="shared" si="30"/>
        <v>0</v>
      </c>
      <c r="I202" s="1102">
        <f>+'O5 Details by Class &amp; Accounts'!E204</f>
        <v>0</v>
      </c>
      <c r="J202" s="2249">
        <f t="shared" si="27"/>
        <v>0</v>
      </c>
      <c r="K202" s="1548">
        <f>+'O4 Summary by Class &amp; Accounts'!D204</f>
        <v>0</v>
      </c>
      <c r="L202" s="2249">
        <f t="shared" si="28"/>
        <v>0</v>
      </c>
      <c r="M202" s="2160"/>
      <c r="N202" s="2160"/>
      <c r="O202" s="2160"/>
      <c r="P202" s="1550"/>
      <c r="Q202" s="1550"/>
      <c r="R202" s="1550"/>
      <c r="S202" s="1550"/>
      <c r="T202" s="1550"/>
      <c r="U202" s="1551" t="s">
        <v>331</v>
      </c>
      <c r="W202" s="1898" t="s">
        <v>1091</v>
      </c>
    </row>
    <row r="203" spans="1:23" ht="25.5">
      <c r="A203" s="2159">
        <v>5735</v>
      </c>
      <c r="B203" s="2111" t="s">
        <v>39</v>
      </c>
      <c r="C203" s="1085">
        <f>+'I3 TB Data'!H454</f>
        <v>0</v>
      </c>
      <c r="D203" s="1085"/>
      <c r="E203" s="1085">
        <f t="shared" ref="E203:E211" si="31">+SUM(C203:D203)</f>
        <v>0</v>
      </c>
      <c r="F203" s="1546" t="s">
        <v>331</v>
      </c>
      <c r="G203" s="1085">
        <f t="shared" si="29"/>
        <v>0</v>
      </c>
      <c r="H203" s="1547">
        <f t="shared" si="30"/>
        <v>0</v>
      </c>
      <c r="I203" s="1102">
        <f>+'O5 Details by Class &amp; Accounts'!E205</f>
        <v>0</v>
      </c>
      <c r="J203" s="2249">
        <f t="shared" si="27"/>
        <v>0</v>
      </c>
      <c r="K203" s="1548">
        <f>+'O4 Summary by Class &amp; Accounts'!D205</f>
        <v>0</v>
      </c>
      <c r="L203" s="2249">
        <f t="shared" si="28"/>
        <v>0</v>
      </c>
      <c r="M203" s="2160"/>
      <c r="N203" s="2160"/>
      <c r="O203" s="2160"/>
      <c r="P203" s="1550"/>
      <c r="Q203" s="1550"/>
      <c r="R203" s="1550"/>
      <c r="S203" s="1550"/>
      <c r="T203" s="1550"/>
      <c r="U203" s="1551" t="s">
        <v>331</v>
      </c>
      <c r="W203" s="1898" t="s">
        <v>1091</v>
      </c>
    </row>
    <row r="204" spans="1:23" ht="12.75">
      <c r="A204" s="2159">
        <v>5740</v>
      </c>
      <c r="B204" s="2111" t="s">
        <v>40</v>
      </c>
      <c r="C204" s="1085">
        <f>+'I3 TB Data'!H455</f>
        <v>0</v>
      </c>
      <c r="D204" s="1085"/>
      <c r="E204" s="1085">
        <f t="shared" si="31"/>
        <v>0</v>
      </c>
      <c r="F204" s="1546" t="s">
        <v>331</v>
      </c>
      <c r="G204" s="1085">
        <f t="shared" si="29"/>
        <v>0</v>
      </c>
      <c r="H204" s="1547">
        <f t="shared" si="30"/>
        <v>0</v>
      </c>
      <c r="I204" s="1102">
        <f>+'O5 Details by Class &amp; Accounts'!E206</f>
        <v>0</v>
      </c>
      <c r="J204" s="2249">
        <f t="shared" si="27"/>
        <v>0</v>
      </c>
      <c r="K204" s="1548">
        <f>+'O4 Summary by Class &amp; Accounts'!D206</f>
        <v>0</v>
      </c>
      <c r="L204" s="2249">
        <f t="shared" si="28"/>
        <v>0</v>
      </c>
      <c r="M204" s="2160"/>
      <c r="N204" s="2160"/>
      <c r="O204" s="2160"/>
      <c r="P204" s="1550"/>
      <c r="Q204" s="1550"/>
      <c r="R204" s="1550"/>
      <c r="S204" s="1550"/>
      <c r="T204" s="1550"/>
      <c r="U204" s="1551" t="s">
        <v>331</v>
      </c>
      <c r="W204" s="1898" t="s">
        <v>1091</v>
      </c>
    </row>
    <row r="205" spans="1:23" ht="12.75">
      <c r="A205" s="2159">
        <v>6005</v>
      </c>
      <c r="B205" s="2111" t="s">
        <v>41</v>
      </c>
      <c r="C205" s="1085">
        <f>+'I3 TB Data'!H456</f>
        <v>135041</v>
      </c>
      <c r="D205" s="1085"/>
      <c r="E205" s="1085">
        <f t="shared" si="31"/>
        <v>135041</v>
      </c>
      <c r="F205" s="1546" t="s">
        <v>331</v>
      </c>
      <c r="G205" s="1085">
        <f t="shared" si="29"/>
        <v>0</v>
      </c>
      <c r="H205" s="1547">
        <f t="shared" si="30"/>
        <v>135041</v>
      </c>
      <c r="I205" s="1102">
        <f>+'O5 Details by Class &amp; Accounts'!E207</f>
        <v>135041</v>
      </c>
      <c r="J205" s="2249">
        <f t="shared" si="27"/>
        <v>0</v>
      </c>
      <c r="K205" s="1548">
        <f>+'O4 Summary by Class &amp; Accounts'!D207</f>
        <v>135041</v>
      </c>
      <c r="L205" s="2249">
        <f t="shared" si="28"/>
        <v>0</v>
      </c>
      <c r="M205" s="2160"/>
      <c r="N205" s="2160"/>
      <c r="O205" s="2160"/>
      <c r="P205" s="1550"/>
      <c r="Q205" s="1550"/>
      <c r="R205" s="1550"/>
      <c r="S205" s="1550"/>
      <c r="T205" s="1550"/>
      <c r="U205" s="1551"/>
      <c r="W205" s="1898" t="s">
        <v>1195</v>
      </c>
    </row>
    <row r="206" spans="1:23" ht="12.75">
      <c r="A206" s="1540">
        <v>6105</v>
      </c>
      <c r="B206" s="1091" t="s">
        <v>547</v>
      </c>
      <c r="C206" s="1085">
        <f>+'I3 TB Data'!H466</f>
        <v>13000</v>
      </c>
      <c r="D206" s="1085"/>
      <c r="E206" s="1085">
        <f t="shared" si="31"/>
        <v>13000</v>
      </c>
      <c r="F206" s="1546" t="s">
        <v>331</v>
      </c>
      <c r="G206" s="1085">
        <f t="shared" si="29"/>
        <v>0</v>
      </c>
      <c r="H206" s="1547">
        <f t="shared" si="30"/>
        <v>13000</v>
      </c>
      <c r="I206" s="1102">
        <f>+'O5 Details by Class &amp; Accounts'!E208</f>
        <v>13000</v>
      </c>
      <c r="J206" s="2249">
        <f t="shared" si="27"/>
        <v>0</v>
      </c>
      <c r="K206" s="1548">
        <f>+'O4 Summary by Class &amp; Accounts'!D208</f>
        <v>13000</v>
      </c>
      <c r="L206" s="2249">
        <f t="shared" si="28"/>
        <v>0</v>
      </c>
      <c r="M206" s="1562"/>
      <c r="N206" s="1562"/>
      <c r="O206" s="1562"/>
      <c r="P206" s="1550"/>
      <c r="Q206" s="1550"/>
      <c r="R206" s="1550"/>
      <c r="S206" s="1550"/>
      <c r="T206" s="1550"/>
      <c r="U206" s="1551" t="s">
        <v>331</v>
      </c>
      <c r="W206" s="1898" t="s">
        <v>1195</v>
      </c>
    </row>
    <row r="207" spans="1:23" ht="12.75">
      <c r="A207" s="1540">
        <v>6110</v>
      </c>
      <c r="B207" s="1091" t="s">
        <v>548</v>
      </c>
      <c r="C207" s="1085">
        <f>+'I3 TB Data'!H467</f>
        <v>0</v>
      </c>
      <c r="D207" s="1085"/>
      <c r="E207" s="1085">
        <f t="shared" si="31"/>
        <v>0</v>
      </c>
      <c r="F207" s="1546" t="s">
        <v>331</v>
      </c>
      <c r="G207" s="1085">
        <f t="shared" si="29"/>
        <v>0</v>
      </c>
      <c r="H207" s="1547">
        <f t="shared" si="30"/>
        <v>0</v>
      </c>
      <c r="I207" s="1102">
        <f>+'O5 Details by Class &amp; Accounts'!E209</f>
        <v>0</v>
      </c>
      <c r="J207" s="2249">
        <f t="shared" si="27"/>
        <v>0</v>
      </c>
      <c r="K207" s="1548">
        <f>+'O4 Summary by Class &amp; Accounts'!D209</f>
        <v>0</v>
      </c>
      <c r="L207" s="2249">
        <f t="shared" si="28"/>
        <v>0</v>
      </c>
      <c r="M207" s="1562"/>
      <c r="N207" s="1562"/>
      <c r="O207" s="1562"/>
      <c r="P207" s="1550"/>
      <c r="Q207" s="1550"/>
      <c r="R207" s="1550"/>
      <c r="S207" s="1550"/>
      <c r="T207" s="1550"/>
      <c r="U207" s="1551"/>
      <c r="W207" s="1898" t="s">
        <v>1195</v>
      </c>
    </row>
    <row r="208" spans="1:23" ht="12.75">
      <c r="A208" s="2245" t="s">
        <v>1663</v>
      </c>
      <c r="B208" s="2242" t="s">
        <v>1669</v>
      </c>
      <c r="C208" s="1085">
        <f>+'I3 TB Data'!H470</f>
        <v>0</v>
      </c>
      <c r="D208" s="1085"/>
      <c r="E208" s="1085">
        <f t="shared" si="31"/>
        <v>0</v>
      </c>
      <c r="F208" s="1546" t="s">
        <v>331</v>
      </c>
      <c r="G208" s="1085">
        <f t="shared" si="29"/>
        <v>0</v>
      </c>
      <c r="H208" s="1547">
        <f t="shared" si="30"/>
        <v>0</v>
      </c>
      <c r="I208" s="1102">
        <f>+'O5 Details by Class &amp; Accounts'!E210</f>
        <v>0</v>
      </c>
      <c r="J208" s="2249">
        <f t="shared" si="27"/>
        <v>0</v>
      </c>
      <c r="K208" s="1548">
        <f>+'O4 Summary by Class &amp; Accounts'!D210</f>
        <v>0</v>
      </c>
      <c r="L208" s="2249">
        <f t="shared" si="28"/>
        <v>0</v>
      </c>
      <c r="M208" s="1562"/>
      <c r="N208" s="1562"/>
      <c r="O208" s="1562"/>
      <c r="P208" s="1550"/>
      <c r="Q208" s="1550"/>
      <c r="R208" s="1550"/>
      <c r="S208" s="1550"/>
      <c r="T208" s="1550"/>
      <c r="U208" s="1551" t="s">
        <v>331</v>
      </c>
      <c r="W208" s="1898" t="s">
        <v>1091</v>
      </c>
    </row>
    <row r="209" spans="1:23" ht="12.75">
      <c r="A209" s="2159">
        <v>6210</v>
      </c>
      <c r="B209" s="2111" t="s">
        <v>999</v>
      </c>
      <c r="C209" s="1085">
        <f>+'I3 TB Data'!H471</f>
        <v>0</v>
      </c>
      <c r="D209" s="1085"/>
      <c r="E209" s="1085">
        <f t="shared" si="31"/>
        <v>0</v>
      </c>
      <c r="F209" s="1546" t="s">
        <v>331</v>
      </c>
      <c r="G209" s="1085">
        <f t="shared" si="29"/>
        <v>0</v>
      </c>
      <c r="H209" s="1547">
        <f t="shared" si="30"/>
        <v>0</v>
      </c>
      <c r="I209" s="1102">
        <f>+'O5 Details by Class &amp; Accounts'!E211</f>
        <v>0</v>
      </c>
      <c r="J209" s="2249">
        <f t="shared" si="27"/>
        <v>0</v>
      </c>
      <c r="K209" s="1548">
        <f>+'O4 Summary by Class &amp; Accounts'!D211</f>
        <v>0</v>
      </c>
      <c r="L209" s="2249">
        <f t="shared" si="28"/>
        <v>0</v>
      </c>
      <c r="M209" s="2160"/>
      <c r="N209" s="2160"/>
      <c r="O209" s="2160"/>
      <c r="P209" s="1550"/>
      <c r="Q209" s="1550"/>
      <c r="R209" s="1550"/>
      <c r="S209" s="1550"/>
      <c r="T209" s="1550"/>
      <c r="U209" s="1551" t="s">
        <v>331</v>
      </c>
      <c r="W209" s="1898" t="s">
        <v>1091</v>
      </c>
    </row>
    <row r="210" spans="1:23" ht="12.75">
      <c r="A210" s="2159">
        <v>6215</v>
      </c>
      <c r="B210" s="2111" t="s">
        <v>1000</v>
      </c>
      <c r="C210" s="1085">
        <f>+'I3 TB Data'!H472</f>
        <v>0</v>
      </c>
      <c r="D210" s="1085"/>
      <c r="E210" s="1085">
        <f t="shared" si="31"/>
        <v>0</v>
      </c>
      <c r="F210" s="1546" t="s">
        <v>331</v>
      </c>
      <c r="G210" s="1085">
        <f t="shared" si="29"/>
        <v>0</v>
      </c>
      <c r="H210" s="1547">
        <f t="shared" si="30"/>
        <v>0</v>
      </c>
      <c r="I210" s="1102">
        <f>+'O5 Details by Class &amp; Accounts'!E212</f>
        <v>0</v>
      </c>
      <c r="J210" s="2249">
        <f t="shared" si="27"/>
        <v>0</v>
      </c>
      <c r="K210" s="1548">
        <f>+'O4 Summary by Class &amp; Accounts'!D212</f>
        <v>0</v>
      </c>
      <c r="L210" s="2249">
        <f t="shared" si="28"/>
        <v>0</v>
      </c>
      <c r="M210" s="2160"/>
      <c r="N210" s="2160"/>
      <c r="O210" s="2160"/>
      <c r="P210" s="1550"/>
      <c r="Q210" s="1550"/>
      <c r="R210" s="1550"/>
      <c r="S210" s="1550"/>
      <c r="T210" s="1550"/>
      <c r="U210" s="1551" t="s">
        <v>331</v>
      </c>
      <c r="W210" s="1898" t="s">
        <v>1091</v>
      </c>
    </row>
    <row r="211" spans="1:23" ht="13.5" thickBot="1">
      <c r="A211" s="2159">
        <v>6225</v>
      </c>
      <c r="B211" s="2111" t="s">
        <v>1001</v>
      </c>
      <c r="C211" s="1085">
        <f>+'I3 TB Data'!H473</f>
        <v>0</v>
      </c>
      <c r="D211" s="1085"/>
      <c r="E211" s="1085">
        <f t="shared" si="31"/>
        <v>0</v>
      </c>
      <c r="F211" s="1546" t="s">
        <v>331</v>
      </c>
      <c r="G211" s="1085">
        <f t="shared" si="29"/>
        <v>0</v>
      </c>
      <c r="H211" s="1547">
        <f t="shared" si="30"/>
        <v>0</v>
      </c>
      <c r="I211" s="1102">
        <f>+'O5 Details by Class &amp; Accounts'!E213</f>
        <v>0</v>
      </c>
      <c r="J211" s="2249">
        <f t="shared" si="27"/>
        <v>0</v>
      </c>
      <c r="K211" s="1548">
        <f>+'O4 Summary by Class &amp; Accounts'!D213</f>
        <v>0</v>
      </c>
      <c r="L211" s="2249">
        <f t="shared" si="28"/>
        <v>0</v>
      </c>
      <c r="M211" s="2160"/>
      <c r="N211" s="2160"/>
      <c r="O211" s="2160"/>
      <c r="P211" s="1550"/>
      <c r="Q211" s="1550"/>
      <c r="R211" s="1550"/>
      <c r="S211" s="1550"/>
      <c r="T211" s="1550"/>
      <c r="U211" s="1551" t="s">
        <v>331</v>
      </c>
      <c r="W211" s="1898" t="s">
        <v>1091</v>
      </c>
    </row>
    <row r="212" spans="1:23" s="47" customFormat="1" ht="15.75">
      <c r="A212" s="1573"/>
      <c r="B212" s="1581" t="s">
        <v>769</v>
      </c>
      <c r="C212" s="1574">
        <f>IF(ISERROR(SUM(C16:C211)), "-", SUM(C16:C211))</f>
        <v>429190.5</v>
      </c>
      <c r="D212" s="1574">
        <f>SUM(D16:D211)</f>
        <v>12008523.78001</v>
      </c>
      <c r="E212" s="1575">
        <f>IF(ISERROR(SUM(E19:E211)), "-", SUM(E19:E211))</f>
        <v>12437714.28001</v>
      </c>
      <c r="F212" s="1576"/>
      <c r="G212" s="1574">
        <f>SUM(G19:G211)</f>
        <v>0</v>
      </c>
      <c r="H212" s="1577">
        <f>IF(ISERROR(SUM(H19:H211)), "-", SUM(H19:H211))</f>
        <v>12437714.28001</v>
      </c>
      <c r="I212" s="1578">
        <f>SUM(I19:I211)</f>
        <v>12553509.28001</v>
      </c>
      <c r="J212" s="1579">
        <f>IF(ISERROR(SUM(J19:J211)), "-", SUM(J19:J211))</f>
        <v>-115795</v>
      </c>
      <c r="K212" s="1580">
        <f>IF(ISERROR(SUM(K19:K211)), "-", SUM(K19:K211))</f>
        <v>12652510.28001</v>
      </c>
      <c r="L212" s="1579">
        <f>IF(ISERROR(SUM(L19:L211)), "-", SUM(L19:L211))</f>
        <v>-214795.99999999907</v>
      </c>
      <c r="M212" s="1564"/>
      <c r="N212" s="1564"/>
      <c r="O212" s="1564"/>
      <c r="P212" s="1564"/>
      <c r="Q212" s="1564"/>
      <c r="R212" s="1564"/>
      <c r="S212" s="1564"/>
      <c r="T212" s="1564"/>
      <c r="U212" s="76"/>
      <c r="W212" s="1907"/>
    </row>
    <row r="213" spans="1:23" s="47" customFormat="1" ht="13.5" thickBot="1">
      <c r="A213" s="1565"/>
      <c r="B213" s="1566"/>
      <c r="C213" s="1567"/>
      <c r="D213" s="1567"/>
      <c r="E213" s="1568" t="s">
        <v>331</v>
      </c>
      <c r="F213" s="1563" t="s">
        <v>759</v>
      </c>
      <c r="G213" s="1567">
        <f>IF(ISERROR(+G212+H212), "-", +G212+H212)</f>
        <v>12437714.28001</v>
      </c>
      <c r="H213" s="1569"/>
      <c r="I213" s="1570"/>
      <c r="J213" s="1571"/>
      <c r="K213" s="1572"/>
      <c r="L213" s="1571"/>
      <c r="M213" s="1564"/>
      <c r="N213" s="1564"/>
      <c r="O213" s="1564"/>
      <c r="P213" s="1564"/>
      <c r="Q213" s="1564"/>
      <c r="R213" s="1564"/>
      <c r="S213" s="1564"/>
      <c r="T213" s="1564"/>
      <c r="U213" s="76"/>
    </row>
    <row r="214" spans="1:23" ht="12.75">
      <c r="A214" s="679"/>
      <c r="B214" s="375"/>
      <c r="C214" s="1538"/>
      <c r="D214" s="1538"/>
      <c r="E214" s="1538"/>
      <c r="F214" s="590"/>
      <c r="G214" s="1538"/>
      <c r="H214" s="1538"/>
      <c r="I214" s="564"/>
      <c r="J214" s="564"/>
      <c r="K214" s="351"/>
      <c r="L214" s="351"/>
    </row>
    <row r="215" spans="1:23" ht="12.75">
      <c r="A215" s="679"/>
      <c r="B215" s="375"/>
      <c r="C215" s="1538"/>
      <c r="D215" s="1538"/>
      <c r="E215" s="1538"/>
      <c r="F215" s="590"/>
      <c r="G215" s="1538"/>
      <c r="H215" s="1538"/>
      <c r="I215" s="564"/>
      <c r="J215" s="564"/>
      <c r="K215" s="351"/>
      <c r="L215" s="351"/>
    </row>
    <row r="216" spans="1:23" ht="12.75">
      <c r="A216" s="1301"/>
      <c r="B216" s="459"/>
      <c r="C216" s="1055"/>
      <c r="D216" s="1055"/>
      <c r="E216" s="1055"/>
      <c r="F216" s="1055"/>
      <c r="G216" s="1055"/>
      <c r="H216" s="1055"/>
      <c r="I216" s="541"/>
      <c r="J216" s="564"/>
      <c r="K216" s="351"/>
      <c r="L216" s="351"/>
    </row>
    <row r="217" spans="1:23" s="1827" customFormat="1" ht="12.75">
      <c r="A217" s="1822"/>
      <c r="B217" s="1823"/>
      <c r="C217" s="1824"/>
      <c r="D217" s="1824"/>
      <c r="E217" s="1824"/>
      <c r="F217" s="1824"/>
      <c r="G217" s="1824"/>
      <c r="H217" s="1824"/>
      <c r="I217" s="1825"/>
      <c r="J217" s="1825"/>
      <c r="K217" s="1826"/>
      <c r="L217" s="1826"/>
    </row>
    <row r="219" spans="1:23" ht="24">
      <c r="A219" s="1301"/>
      <c r="B219" s="1778" t="s">
        <v>269</v>
      </c>
      <c r="C219" s="1773" t="str">
        <f t="shared" ref="C219:J219" si="32">E18</f>
        <v>Adjusted TB</v>
      </c>
      <c r="D219" s="1773" t="str">
        <f t="shared" si="32"/>
        <v>Excluded from COSS</v>
      </c>
      <c r="E219" s="1773" t="str">
        <f t="shared" si="32"/>
        <v>Excluded</v>
      </c>
      <c r="F219" s="1773" t="str">
        <f t="shared" si="32"/>
        <v>Included</v>
      </c>
      <c r="G219" s="1773" t="str">
        <f t="shared" si="32"/>
        <v>Balance in O5</v>
      </c>
      <c r="H219" s="1773" t="str">
        <f t="shared" si="32"/>
        <v>Difference</v>
      </c>
      <c r="I219" s="1773" t="str">
        <f t="shared" si="32"/>
        <v>Balance in O4 Summary</v>
      </c>
      <c r="J219" s="1773" t="str">
        <f t="shared" si="32"/>
        <v>Difference</v>
      </c>
      <c r="K219" s="1771"/>
      <c r="L219" s="1771"/>
      <c r="M219" s="1773">
        <f t="shared" ref="M219:T219" si="33">O18</f>
        <v>0</v>
      </c>
      <c r="N219" s="1773">
        <f t="shared" si="33"/>
        <v>0</v>
      </c>
      <c r="O219" s="1773">
        <f t="shared" si="33"/>
        <v>0</v>
      </c>
      <c r="P219" s="1773">
        <f t="shared" si="33"/>
        <v>0</v>
      </c>
      <c r="Q219" s="1773">
        <f t="shared" si="33"/>
        <v>0</v>
      </c>
      <c r="R219" s="1773">
        <f t="shared" si="33"/>
        <v>0</v>
      </c>
      <c r="S219" s="1773">
        <f t="shared" si="33"/>
        <v>0</v>
      </c>
      <c r="T219" s="1773">
        <f t="shared" si="33"/>
        <v>0</v>
      </c>
    </row>
    <row r="220" spans="1:23" ht="12.75">
      <c r="A220" s="1301"/>
      <c r="B220" s="218">
        <v>1808</v>
      </c>
      <c r="C220" s="1817">
        <f t="shared" ref="C220:C253" si="34">SUMIF($W$19:$W$211, $B220, E$19:E$211)</f>
        <v>50000</v>
      </c>
      <c r="D220" s="1817">
        <f t="shared" ref="D220:D253" si="35">SUMIF($W$19:$W$211, $B220, F$19:F$211)</f>
        <v>0</v>
      </c>
      <c r="E220" s="1817">
        <f t="shared" ref="E220:E253" si="36">SUMIF($W$19:$W$211, $B220, G$19:G$211)</f>
        <v>0</v>
      </c>
      <c r="F220" s="1817">
        <f t="shared" ref="F220:F253" si="37">SUMIF($W$19:$W$211, $B220, H$19:H$211)</f>
        <v>50000</v>
      </c>
      <c r="G220" s="1817">
        <f t="shared" ref="G220:G253" si="38">SUMIF($W$19:$W$211, $B220, I$19:I$211)</f>
        <v>50000</v>
      </c>
      <c r="H220" s="1817">
        <f t="shared" ref="H220:H253" si="39">SUMIF($W$19:$W$211, $B220, J$19:J$211)</f>
        <v>0</v>
      </c>
      <c r="I220" s="1817">
        <f t="shared" ref="I220:I253" si="40">SUMIF($W$19:$W$211, $B220, K$19:K$211)</f>
        <v>49999.999999999993</v>
      </c>
      <c r="J220" s="1817">
        <f t="shared" ref="J220:J253" si="41">SUMIF($W$19:$W$211, $B220, L$19:L$211)</f>
        <v>0</v>
      </c>
      <c r="K220" s="1791"/>
      <c r="L220" s="1791"/>
    </row>
    <row r="221" spans="1:23" ht="12.75">
      <c r="A221" s="1301"/>
      <c r="B221" s="218">
        <v>1815</v>
      </c>
      <c r="C221" s="1817">
        <f t="shared" si="34"/>
        <v>64000</v>
      </c>
      <c r="D221" s="1817">
        <f t="shared" si="35"/>
        <v>0</v>
      </c>
      <c r="E221" s="1817">
        <f t="shared" si="36"/>
        <v>0</v>
      </c>
      <c r="F221" s="1817">
        <f t="shared" si="37"/>
        <v>64000</v>
      </c>
      <c r="G221" s="1817">
        <f t="shared" si="38"/>
        <v>64000</v>
      </c>
      <c r="H221" s="1817">
        <f t="shared" si="39"/>
        <v>0</v>
      </c>
      <c r="I221" s="1817">
        <f t="shared" si="40"/>
        <v>64000</v>
      </c>
      <c r="J221" s="1817">
        <f t="shared" si="41"/>
        <v>0</v>
      </c>
      <c r="K221" s="351"/>
      <c r="L221" s="351"/>
    </row>
    <row r="222" spans="1:23" ht="12.75">
      <c r="A222" s="1301"/>
      <c r="B222" s="218">
        <v>1820</v>
      </c>
      <c r="C222" s="1817">
        <f t="shared" si="34"/>
        <v>0</v>
      </c>
      <c r="D222" s="1817">
        <f t="shared" si="35"/>
        <v>0</v>
      </c>
      <c r="E222" s="1817">
        <f t="shared" si="36"/>
        <v>0</v>
      </c>
      <c r="F222" s="1817">
        <f t="shared" si="37"/>
        <v>0</v>
      </c>
      <c r="G222" s="1817">
        <f t="shared" si="38"/>
        <v>0</v>
      </c>
      <c r="H222" s="1817">
        <f t="shared" si="39"/>
        <v>0</v>
      </c>
      <c r="I222" s="1817">
        <f t="shared" si="40"/>
        <v>0</v>
      </c>
      <c r="J222" s="1817">
        <f t="shared" si="41"/>
        <v>0</v>
      </c>
      <c r="K222" s="351"/>
      <c r="L222" s="351"/>
    </row>
    <row r="223" spans="1:23" ht="12.75">
      <c r="A223" s="1301"/>
      <c r="B223" s="218">
        <v>1830</v>
      </c>
      <c r="C223" s="1817">
        <f t="shared" si="34"/>
        <v>45000</v>
      </c>
      <c r="D223" s="1817">
        <f t="shared" si="35"/>
        <v>0</v>
      </c>
      <c r="E223" s="1817">
        <f t="shared" si="36"/>
        <v>0</v>
      </c>
      <c r="F223" s="1817">
        <f t="shared" si="37"/>
        <v>45000</v>
      </c>
      <c r="G223" s="1817">
        <f t="shared" si="38"/>
        <v>45000</v>
      </c>
      <c r="H223" s="1817">
        <f t="shared" si="39"/>
        <v>0</v>
      </c>
      <c r="I223" s="1817">
        <f t="shared" si="40"/>
        <v>45000</v>
      </c>
      <c r="J223" s="1817">
        <f t="shared" si="41"/>
        <v>0</v>
      </c>
      <c r="K223" s="351"/>
      <c r="L223" s="351"/>
    </row>
    <row r="224" spans="1:23" ht="12.75">
      <c r="A224" s="1301"/>
      <c r="B224" s="218">
        <v>1835</v>
      </c>
      <c r="C224" s="1817">
        <f t="shared" si="34"/>
        <v>58000</v>
      </c>
      <c r="D224" s="1817">
        <f t="shared" si="35"/>
        <v>0</v>
      </c>
      <c r="E224" s="1817">
        <f t="shared" si="36"/>
        <v>0</v>
      </c>
      <c r="F224" s="1817">
        <f t="shared" si="37"/>
        <v>58000</v>
      </c>
      <c r="G224" s="1817">
        <f t="shared" si="38"/>
        <v>58000</v>
      </c>
      <c r="H224" s="1817">
        <f t="shared" si="39"/>
        <v>0</v>
      </c>
      <c r="I224" s="1817">
        <f t="shared" si="40"/>
        <v>58000.000000000007</v>
      </c>
      <c r="J224" s="1817">
        <f t="shared" si="41"/>
        <v>0</v>
      </c>
      <c r="K224" s="351"/>
      <c r="L224" s="351"/>
    </row>
    <row r="225" spans="1:12" ht="12.75">
      <c r="A225" s="1301"/>
      <c r="B225" s="218">
        <v>1840</v>
      </c>
      <c r="C225" s="1817">
        <f t="shared" si="34"/>
        <v>8000</v>
      </c>
      <c r="D225" s="1817">
        <f t="shared" si="35"/>
        <v>0</v>
      </c>
      <c r="E225" s="1817">
        <f t="shared" si="36"/>
        <v>0</v>
      </c>
      <c r="F225" s="1817">
        <f t="shared" si="37"/>
        <v>8000</v>
      </c>
      <c r="G225" s="1817">
        <f t="shared" si="38"/>
        <v>8000</v>
      </c>
      <c r="H225" s="1817">
        <f t="shared" si="39"/>
        <v>0</v>
      </c>
      <c r="I225" s="1817">
        <f t="shared" si="40"/>
        <v>8000.0000000000009</v>
      </c>
      <c r="J225" s="1817">
        <f t="shared" si="41"/>
        <v>0</v>
      </c>
      <c r="K225" s="351"/>
      <c r="L225" s="351"/>
    </row>
    <row r="226" spans="1:12" ht="12.75">
      <c r="A226" s="1301"/>
      <c r="B226" s="218">
        <v>1845</v>
      </c>
      <c r="C226" s="1817">
        <f t="shared" si="34"/>
        <v>12000</v>
      </c>
      <c r="D226" s="1817">
        <f t="shared" si="35"/>
        <v>0</v>
      </c>
      <c r="E226" s="1817">
        <f t="shared" si="36"/>
        <v>0</v>
      </c>
      <c r="F226" s="1817">
        <f t="shared" si="37"/>
        <v>12000</v>
      </c>
      <c r="G226" s="1817">
        <f t="shared" si="38"/>
        <v>12000</v>
      </c>
      <c r="H226" s="1817">
        <f t="shared" si="39"/>
        <v>0</v>
      </c>
      <c r="I226" s="1817">
        <f t="shared" si="40"/>
        <v>12000.000000000002</v>
      </c>
      <c r="J226" s="1817">
        <f t="shared" si="41"/>
        <v>0</v>
      </c>
      <c r="K226" s="351"/>
      <c r="L226" s="351"/>
    </row>
    <row r="227" spans="1:12" ht="12.75">
      <c r="A227" s="1301"/>
      <c r="B227" s="218">
        <v>1850</v>
      </c>
      <c r="C227" s="1817">
        <f t="shared" si="34"/>
        <v>4000</v>
      </c>
      <c r="D227" s="1817">
        <f t="shared" si="35"/>
        <v>0</v>
      </c>
      <c r="E227" s="1817">
        <f t="shared" si="36"/>
        <v>0</v>
      </c>
      <c r="F227" s="1817">
        <f t="shared" si="37"/>
        <v>4000</v>
      </c>
      <c r="G227" s="1817">
        <f t="shared" si="38"/>
        <v>4000</v>
      </c>
      <c r="H227" s="1817">
        <f t="shared" si="39"/>
        <v>0</v>
      </c>
      <c r="I227" s="1817">
        <f t="shared" si="40"/>
        <v>4000.0000000000005</v>
      </c>
      <c r="J227" s="1817">
        <f t="shared" si="41"/>
        <v>0</v>
      </c>
      <c r="K227" s="351"/>
      <c r="L227" s="351"/>
    </row>
    <row r="228" spans="1:12" ht="12.75">
      <c r="A228" s="1301"/>
      <c r="B228" s="218">
        <v>1855</v>
      </c>
      <c r="C228" s="1817">
        <f t="shared" si="34"/>
        <v>14000</v>
      </c>
      <c r="D228" s="1817">
        <f t="shared" si="35"/>
        <v>0</v>
      </c>
      <c r="E228" s="1817">
        <f t="shared" si="36"/>
        <v>0</v>
      </c>
      <c r="F228" s="1817">
        <f t="shared" si="37"/>
        <v>14000</v>
      </c>
      <c r="G228" s="1817">
        <f t="shared" si="38"/>
        <v>14000</v>
      </c>
      <c r="H228" s="1817">
        <f t="shared" si="39"/>
        <v>0</v>
      </c>
      <c r="I228" s="1817">
        <f t="shared" si="40"/>
        <v>14000</v>
      </c>
      <c r="J228" s="1817">
        <f t="shared" si="41"/>
        <v>0</v>
      </c>
      <c r="K228" s="351"/>
      <c r="L228" s="351"/>
    </row>
    <row r="229" spans="1:12" ht="12.75">
      <c r="A229" s="1301"/>
      <c r="B229" s="218">
        <v>1860</v>
      </c>
      <c r="C229" s="1817">
        <f t="shared" si="34"/>
        <v>32000</v>
      </c>
      <c r="D229" s="1817">
        <f t="shared" si="35"/>
        <v>0</v>
      </c>
      <c r="E229" s="1817">
        <f t="shared" si="36"/>
        <v>0</v>
      </c>
      <c r="F229" s="1817">
        <f t="shared" si="37"/>
        <v>32000</v>
      </c>
      <c r="G229" s="1817">
        <f t="shared" si="38"/>
        <v>32000</v>
      </c>
      <c r="H229" s="1817">
        <f t="shared" si="39"/>
        <v>0</v>
      </c>
      <c r="I229" s="1817">
        <f t="shared" si="40"/>
        <v>32000</v>
      </c>
      <c r="J229" s="1817">
        <f t="shared" si="41"/>
        <v>0</v>
      </c>
      <c r="K229" s="351"/>
      <c r="L229" s="351"/>
    </row>
    <row r="230" spans="1:12" ht="12.75">
      <c r="A230" s="1301"/>
      <c r="B230" s="218" t="s">
        <v>108</v>
      </c>
      <c r="C230" s="1817">
        <f t="shared" si="34"/>
        <v>254000</v>
      </c>
      <c r="D230" s="1817">
        <f t="shared" si="35"/>
        <v>0</v>
      </c>
      <c r="E230" s="1817">
        <f t="shared" si="36"/>
        <v>0</v>
      </c>
      <c r="F230" s="1817">
        <f t="shared" si="37"/>
        <v>254000</v>
      </c>
      <c r="G230" s="1817">
        <f t="shared" si="38"/>
        <v>254000</v>
      </c>
      <c r="H230" s="1817">
        <f t="shared" si="39"/>
        <v>0</v>
      </c>
      <c r="I230" s="1817">
        <f t="shared" si="40"/>
        <v>254000</v>
      </c>
      <c r="J230" s="1817">
        <f t="shared" si="41"/>
        <v>0</v>
      </c>
      <c r="K230" s="351"/>
      <c r="L230" s="351"/>
    </row>
    <row r="231" spans="1:12" ht="12.75">
      <c r="A231" s="1301"/>
      <c r="B231" s="1777" t="s">
        <v>507</v>
      </c>
      <c r="C231" s="1817">
        <f t="shared" si="34"/>
        <v>79000</v>
      </c>
      <c r="D231" s="1817">
        <f t="shared" si="35"/>
        <v>0</v>
      </c>
      <c r="E231" s="1817">
        <f t="shared" si="36"/>
        <v>0</v>
      </c>
      <c r="F231" s="1817">
        <f t="shared" si="37"/>
        <v>79000</v>
      </c>
      <c r="G231" s="1817">
        <f t="shared" si="38"/>
        <v>79000</v>
      </c>
      <c r="H231" s="1817">
        <f t="shared" si="39"/>
        <v>0</v>
      </c>
      <c r="I231" s="1817">
        <f t="shared" si="40"/>
        <v>79000</v>
      </c>
      <c r="J231" s="1817">
        <f t="shared" si="41"/>
        <v>0</v>
      </c>
      <c r="K231" s="351"/>
      <c r="L231" s="351"/>
    </row>
    <row r="232" spans="1:12" ht="12.75">
      <c r="A232" s="1301"/>
      <c r="B232" s="1762" t="s">
        <v>508</v>
      </c>
      <c r="C232" s="1817">
        <f t="shared" si="34"/>
        <v>15000</v>
      </c>
      <c r="D232" s="1817">
        <f t="shared" si="35"/>
        <v>0</v>
      </c>
      <c r="E232" s="1817">
        <f t="shared" si="36"/>
        <v>0</v>
      </c>
      <c r="F232" s="1817">
        <f t="shared" si="37"/>
        <v>15000</v>
      </c>
      <c r="G232" s="1817">
        <f t="shared" si="38"/>
        <v>15000</v>
      </c>
      <c r="H232" s="1817">
        <f t="shared" si="39"/>
        <v>0</v>
      </c>
      <c r="I232" s="1817">
        <f t="shared" si="40"/>
        <v>15000.000000000002</v>
      </c>
      <c r="J232" s="1817">
        <f t="shared" si="41"/>
        <v>0</v>
      </c>
      <c r="K232" s="351"/>
      <c r="L232" s="351"/>
    </row>
    <row r="233" spans="1:12" ht="12.75">
      <c r="A233" s="1301"/>
      <c r="B233" s="218" t="s">
        <v>1430</v>
      </c>
      <c r="C233" s="1817">
        <f t="shared" si="34"/>
        <v>0</v>
      </c>
      <c r="D233" s="1817">
        <f t="shared" si="35"/>
        <v>0</v>
      </c>
      <c r="E233" s="1817">
        <f t="shared" si="36"/>
        <v>0</v>
      </c>
      <c r="F233" s="1817">
        <f t="shared" si="37"/>
        <v>0</v>
      </c>
      <c r="G233" s="1817">
        <f t="shared" si="38"/>
        <v>0</v>
      </c>
      <c r="H233" s="1817">
        <f t="shared" si="39"/>
        <v>0</v>
      </c>
      <c r="I233" s="1817">
        <f t="shared" si="40"/>
        <v>0</v>
      </c>
      <c r="J233" s="1817">
        <f t="shared" si="41"/>
        <v>0</v>
      </c>
      <c r="K233" s="351"/>
      <c r="L233" s="351"/>
    </row>
    <row r="234" spans="1:12" ht="12.75">
      <c r="A234" s="1301"/>
      <c r="B234" s="218" t="s">
        <v>1356</v>
      </c>
      <c r="C234" s="1817">
        <f t="shared" si="34"/>
        <v>8000</v>
      </c>
      <c r="D234" s="1817">
        <f t="shared" si="35"/>
        <v>0</v>
      </c>
      <c r="E234" s="1817">
        <f t="shared" si="36"/>
        <v>0</v>
      </c>
      <c r="F234" s="1817">
        <f t="shared" si="37"/>
        <v>8000</v>
      </c>
      <c r="G234" s="1817">
        <f t="shared" si="38"/>
        <v>8000</v>
      </c>
      <c r="H234" s="1817">
        <f t="shared" si="39"/>
        <v>0</v>
      </c>
      <c r="I234" s="1817">
        <f t="shared" si="40"/>
        <v>8000</v>
      </c>
      <c r="J234" s="1817">
        <f t="shared" si="41"/>
        <v>0</v>
      </c>
      <c r="K234" s="351"/>
      <c r="L234" s="351"/>
    </row>
    <row r="235" spans="1:12" ht="12.75">
      <c r="B235" s="218" t="s">
        <v>268</v>
      </c>
      <c r="C235" s="1817">
        <f t="shared" si="34"/>
        <v>-8142568</v>
      </c>
      <c r="D235" s="1817">
        <f t="shared" si="35"/>
        <v>0</v>
      </c>
      <c r="E235" s="1817">
        <f t="shared" si="36"/>
        <v>0</v>
      </c>
      <c r="F235" s="1817">
        <f t="shared" si="37"/>
        <v>-8142568</v>
      </c>
      <c r="G235" s="1817">
        <f t="shared" si="38"/>
        <v>-8142568</v>
      </c>
      <c r="H235" s="1817">
        <f t="shared" si="39"/>
        <v>0</v>
      </c>
      <c r="I235" s="1817">
        <f t="shared" si="40"/>
        <v>-8142567.0000000009</v>
      </c>
      <c r="J235" s="1817">
        <f t="shared" si="41"/>
        <v>-0.99999999906867743</v>
      </c>
    </row>
    <row r="236" spans="1:12" ht="12.75">
      <c r="B236" s="218" t="s">
        <v>710</v>
      </c>
      <c r="C236" s="1817">
        <f t="shared" si="34"/>
        <v>5000</v>
      </c>
      <c r="D236" s="1817">
        <f t="shared" si="35"/>
        <v>0</v>
      </c>
      <c r="E236" s="1817">
        <f t="shared" si="36"/>
        <v>0</v>
      </c>
      <c r="F236" s="1817">
        <f t="shared" si="37"/>
        <v>5000</v>
      </c>
      <c r="G236" s="1817">
        <f t="shared" si="38"/>
        <v>5000</v>
      </c>
      <c r="H236" s="1817">
        <f t="shared" si="39"/>
        <v>0</v>
      </c>
      <c r="I236" s="1817">
        <f t="shared" si="40"/>
        <v>5000</v>
      </c>
      <c r="J236" s="1817">
        <f t="shared" si="41"/>
        <v>0</v>
      </c>
    </row>
    <row r="237" spans="1:12" ht="12.75">
      <c r="B237" s="218" t="s">
        <v>1280</v>
      </c>
      <c r="C237" s="1817">
        <f t="shared" si="34"/>
        <v>8000</v>
      </c>
      <c r="D237" s="1817">
        <f t="shared" si="35"/>
        <v>0</v>
      </c>
      <c r="E237" s="1817">
        <f t="shared" si="36"/>
        <v>0</v>
      </c>
      <c r="F237" s="1817">
        <f t="shared" si="37"/>
        <v>8000</v>
      </c>
      <c r="G237" s="1817">
        <f t="shared" si="38"/>
        <v>8000</v>
      </c>
      <c r="H237" s="1817">
        <f t="shared" si="39"/>
        <v>0</v>
      </c>
      <c r="I237" s="1817">
        <f t="shared" si="40"/>
        <v>8000.0000000000018</v>
      </c>
      <c r="J237" s="1817">
        <f t="shared" si="41"/>
        <v>0</v>
      </c>
    </row>
    <row r="238" spans="1:12" ht="12.75">
      <c r="B238" s="218" t="s">
        <v>779</v>
      </c>
      <c r="C238" s="1817">
        <f t="shared" si="34"/>
        <v>691199.5</v>
      </c>
      <c r="D238" s="1817">
        <f t="shared" si="35"/>
        <v>0</v>
      </c>
      <c r="E238" s="1817">
        <f t="shared" si="36"/>
        <v>0</v>
      </c>
      <c r="F238" s="1817">
        <f t="shared" si="37"/>
        <v>691199.5</v>
      </c>
      <c r="G238" s="1817">
        <f t="shared" si="38"/>
        <v>691199.5</v>
      </c>
      <c r="H238" s="1817">
        <f t="shared" si="39"/>
        <v>0</v>
      </c>
      <c r="I238" s="1817">
        <f t="shared" si="40"/>
        <v>691199.49999999988</v>
      </c>
      <c r="J238" s="1817">
        <f t="shared" si="41"/>
        <v>0</v>
      </c>
    </row>
    <row r="239" spans="1:12" ht="12.75">
      <c r="B239" s="218" t="s">
        <v>1275</v>
      </c>
      <c r="C239" s="1817">
        <f t="shared" si="34"/>
        <v>6301696</v>
      </c>
      <c r="D239" s="1817">
        <f t="shared" si="35"/>
        <v>0</v>
      </c>
      <c r="E239" s="1817">
        <f t="shared" si="36"/>
        <v>0</v>
      </c>
      <c r="F239" s="1817">
        <f t="shared" si="37"/>
        <v>6301696</v>
      </c>
      <c r="G239" s="1817">
        <f t="shared" si="38"/>
        <v>6301696</v>
      </c>
      <c r="H239" s="1817">
        <f t="shared" si="39"/>
        <v>0</v>
      </c>
      <c r="I239" s="1817">
        <f t="shared" si="40"/>
        <v>6301696</v>
      </c>
      <c r="J239" s="1817">
        <f t="shared" si="41"/>
        <v>0</v>
      </c>
    </row>
    <row r="240" spans="1:12" ht="12.75">
      <c r="B240" s="218" t="s">
        <v>1090</v>
      </c>
      <c r="C240" s="1817">
        <f t="shared" si="34"/>
        <v>-115795</v>
      </c>
      <c r="D240" s="1817">
        <f t="shared" si="35"/>
        <v>0</v>
      </c>
      <c r="E240" s="1817">
        <f t="shared" si="36"/>
        <v>0</v>
      </c>
      <c r="F240" s="1817">
        <f t="shared" si="37"/>
        <v>-115795</v>
      </c>
      <c r="G240" s="1817">
        <f t="shared" si="38"/>
        <v>0</v>
      </c>
      <c r="H240" s="1817">
        <f t="shared" si="39"/>
        <v>-115795</v>
      </c>
      <c r="I240" s="1817">
        <f t="shared" si="40"/>
        <v>0</v>
      </c>
      <c r="J240" s="1817">
        <f t="shared" si="41"/>
        <v>-115795</v>
      </c>
    </row>
    <row r="241" spans="2:10" ht="12.75">
      <c r="B241" s="218" t="s">
        <v>1284</v>
      </c>
      <c r="C241" s="1817">
        <f t="shared" si="34"/>
        <v>13197</v>
      </c>
      <c r="D241" s="1817">
        <f t="shared" si="35"/>
        <v>0</v>
      </c>
      <c r="E241" s="1817">
        <f t="shared" si="36"/>
        <v>0</v>
      </c>
      <c r="F241" s="1817">
        <f t="shared" si="37"/>
        <v>13197</v>
      </c>
      <c r="G241" s="1817">
        <f t="shared" si="38"/>
        <v>13197</v>
      </c>
      <c r="H241" s="1817">
        <f t="shared" si="39"/>
        <v>0</v>
      </c>
      <c r="I241" s="1817">
        <f t="shared" si="40"/>
        <v>13196.999999999998</v>
      </c>
      <c r="J241" s="1817">
        <f t="shared" si="41"/>
        <v>0</v>
      </c>
    </row>
    <row r="242" spans="2:10" ht="12.75">
      <c r="B242" s="218" t="s">
        <v>780</v>
      </c>
      <c r="C242" s="1817">
        <f t="shared" si="34"/>
        <v>882168</v>
      </c>
      <c r="D242" s="1817">
        <f t="shared" si="35"/>
        <v>0</v>
      </c>
      <c r="E242" s="1817">
        <f t="shared" si="36"/>
        <v>0</v>
      </c>
      <c r="F242" s="1817">
        <f t="shared" si="37"/>
        <v>882168</v>
      </c>
      <c r="G242" s="1817">
        <f t="shared" si="38"/>
        <v>882168</v>
      </c>
      <c r="H242" s="1817">
        <f t="shared" si="39"/>
        <v>0</v>
      </c>
      <c r="I242" s="1817">
        <f t="shared" si="40"/>
        <v>882168</v>
      </c>
      <c r="J242" s="1817">
        <f t="shared" si="41"/>
        <v>0</v>
      </c>
    </row>
    <row r="243" spans="2:10" ht="12.75">
      <c r="B243" s="218" t="s">
        <v>781</v>
      </c>
      <c r="C243" s="1817">
        <f t="shared" si="34"/>
        <v>0</v>
      </c>
      <c r="D243" s="1817">
        <f t="shared" si="35"/>
        <v>0</v>
      </c>
      <c r="E243" s="1817">
        <f t="shared" si="36"/>
        <v>0</v>
      </c>
      <c r="F243" s="1817">
        <f t="shared" si="37"/>
        <v>0</v>
      </c>
      <c r="G243" s="1817">
        <f t="shared" si="38"/>
        <v>0</v>
      </c>
      <c r="H243" s="1817">
        <f t="shared" si="39"/>
        <v>0</v>
      </c>
      <c r="I243" s="1817">
        <f t="shared" si="40"/>
        <v>0</v>
      </c>
      <c r="J243" s="1817">
        <f t="shared" si="41"/>
        <v>0</v>
      </c>
    </row>
    <row r="244" spans="2:10" ht="12.75">
      <c r="B244" s="218" t="s">
        <v>1283</v>
      </c>
      <c r="C244" s="1817">
        <f t="shared" si="34"/>
        <v>328467</v>
      </c>
      <c r="D244" s="1817">
        <f t="shared" si="35"/>
        <v>0</v>
      </c>
      <c r="E244" s="1817">
        <f t="shared" si="36"/>
        <v>0</v>
      </c>
      <c r="F244" s="1817">
        <f t="shared" si="37"/>
        <v>328467</v>
      </c>
      <c r="G244" s="1817">
        <f t="shared" si="38"/>
        <v>328467</v>
      </c>
      <c r="H244" s="1817">
        <f t="shared" si="39"/>
        <v>0</v>
      </c>
      <c r="I244" s="1817">
        <f t="shared" si="40"/>
        <v>336467</v>
      </c>
      <c r="J244" s="1817">
        <f t="shared" si="41"/>
        <v>-8000</v>
      </c>
    </row>
    <row r="245" spans="2:10" ht="12.75">
      <c r="B245" s="218" t="s">
        <v>704</v>
      </c>
      <c r="C245" s="1817">
        <f t="shared" si="34"/>
        <v>943942</v>
      </c>
      <c r="D245" s="1817">
        <f t="shared" si="35"/>
        <v>0</v>
      </c>
      <c r="E245" s="1817">
        <f t="shared" si="36"/>
        <v>0</v>
      </c>
      <c r="F245" s="1817">
        <f t="shared" si="37"/>
        <v>943942</v>
      </c>
      <c r="G245" s="1817">
        <f t="shared" si="38"/>
        <v>943942</v>
      </c>
      <c r="H245" s="1817">
        <f t="shared" si="39"/>
        <v>0</v>
      </c>
      <c r="I245" s="1817">
        <f t="shared" si="40"/>
        <v>943942</v>
      </c>
      <c r="J245" s="1817">
        <f t="shared" si="41"/>
        <v>0</v>
      </c>
    </row>
    <row r="246" spans="2:10" ht="12.75">
      <c r="B246" s="218" t="s">
        <v>1359</v>
      </c>
      <c r="C246" s="1817">
        <f t="shared" si="34"/>
        <v>-23000</v>
      </c>
      <c r="D246" s="1817">
        <f t="shared" si="35"/>
        <v>0</v>
      </c>
      <c r="E246" s="1817">
        <f t="shared" si="36"/>
        <v>0</v>
      </c>
      <c r="F246" s="1817">
        <f t="shared" si="37"/>
        <v>-23000</v>
      </c>
      <c r="G246" s="1817">
        <f t="shared" si="38"/>
        <v>-23000</v>
      </c>
      <c r="H246" s="1817">
        <f t="shared" si="39"/>
        <v>0</v>
      </c>
      <c r="I246" s="1817">
        <f t="shared" si="40"/>
        <v>-23000.000000000004</v>
      </c>
      <c r="J246" s="1817">
        <f t="shared" si="41"/>
        <v>0</v>
      </c>
    </row>
    <row r="247" spans="2:10" ht="12.75">
      <c r="B247" s="218" t="s">
        <v>1068</v>
      </c>
      <c r="C247" s="1817">
        <f t="shared" si="34"/>
        <v>1358601</v>
      </c>
      <c r="D247" s="1817">
        <f t="shared" si="35"/>
        <v>0</v>
      </c>
      <c r="E247" s="1817">
        <f t="shared" si="36"/>
        <v>0</v>
      </c>
      <c r="F247" s="1817">
        <f t="shared" si="37"/>
        <v>1358601</v>
      </c>
      <c r="G247" s="1817">
        <f t="shared" si="38"/>
        <v>1358601</v>
      </c>
      <c r="H247" s="1817">
        <f t="shared" si="39"/>
        <v>0</v>
      </c>
      <c r="I247" s="1817">
        <f t="shared" si="40"/>
        <v>1358601</v>
      </c>
      <c r="J247" s="1817">
        <f t="shared" si="41"/>
        <v>0</v>
      </c>
    </row>
    <row r="248" spans="2:10" ht="12.75">
      <c r="B248" s="218" t="s">
        <v>1195</v>
      </c>
      <c r="C248" s="1817">
        <f t="shared" si="34"/>
        <v>18041</v>
      </c>
      <c r="D248" s="1817">
        <f t="shared" si="35"/>
        <v>0</v>
      </c>
      <c r="E248" s="1817">
        <f t="shared" si="36"/>
        <v>0</v>
      </c>
      <c r="F248" s="1817">
        <f t="shared" si="37"/>
        <v>18041</v>
      </c>
      <c r="G248" s="1817">
        <f t="shared" si="38"/>
        <v>18041</v>
      </c>
      <c r="H248" s="1817">
        <f t="shared" si="39"/>
        <v>0</v>
      </c>
      <c r="I248" s="1817">
        <f t="shared" si="40"/>
        <v>18041</v>
      </c>
      <c r="J248" s="1817">
        <f t="shared" si="41"/>
        <v>0</v>
      </c>
    </row>
    <row r="249" spans="2:10" ht="12.75">
      <c r="B249" s="218" t="s">
        <v>5</v>
      </c>
      <c r="C249" s="1817">
        <f t="shared" si="34"/>
        <v>1446736</v>
      </c>
      <c r="D249" s="1817">
        <f t="shared" si="35"/>
        <v>0</v>
      </c>
      <c r="E249" s="1817">
        <f t="shared" si="36"/>
        <v>0</v>
      </c>
      <c r="F249" s="1817">
        <f t="shared" si="37"/>
        <v>1446736</v>
      </c>
      <c r="G249" s="1817">
        <f t="shared" si="38"/>
        <v>1446736</v>
      </c>
      <c r="H249" s="1817">
        <f t="shared" si="39"/>
        <v>0</v>
      </c>
      <c r="I249" s="1817">
        <f t="shared" si="40"/>
        <v>1446736</v>
      </c>
      <c r="J249" s="1817">
        <f t="shared" si="41"/>
        <v>0</v>
      </c>
    </row>
    <row r="250" spans="2:10" ht="12.75">
      <c r="B250" s="218" t="s">
        <v>1091</v>
      </c>
      <c r="C250" s="1817">
        <f t="shared" si="34"/>
        <v>676250</v>
      </c>
      <c r="D250" s="1817">
        <f t="shared" si="35"/>
        <v>0</v>
      </c>
      <c r="E250" s="1817">
        <f t="shared" si="36"/>
        <v>0</v>
      </c>
      <c r="F250" s="1817">
        <f t="shared" si="37"/>
        <v>676250</v>
      </c>
      <c r="G250" s="1817">
        <f t="shared" si="38"/>
        <v>676250</v>
      </c>
      <c r="H250" s="1817">
        <f t="shared" si="39"/>
        <v>0</v>
      </c>
      <c r="I250" s="1817">
        <f t="shared" si="40"/>
        <v>676250.00000000012</v>
      </c>
      <c r="J250" s="1817">
        <f t="shared" si="41"/>
        <v>0</v>
      </c>
    </row>
    <row r="251" spans="2:10" ht="12.75">
      <c r="B251" s="218" t="s">
        <v>705</v>
      </c>
      <c r="C251" s="1817">
        <f t="shared" si="34"/>
        <v>4659957.8500100002</v>
      </c>
      <c r="D251" s="1817">
        <f t="shared" si="35"/>
        <v>0</v>
      </c>
      <c r="E251" s="1817">
        <f t="shared" si="36"/>
        <v>0</v>
      </c>
      <c r="F251" s="1817">
        <f t="shared" si="37"/>
        <v>4659957.8500100002</v>
      </c>
      <c r="G251" s="1817">
        <f t="shared" si="38"/>
        <v>4659957.8500100002</v>
      </c>
      <c r="H251" s="1817">
        <f t="shared" si="39"/>
        <v>0</v>
      </c>
      <c r="I251" s="1817">
        <f t="shared" si="40"/>
        <v>4659957.8500100002</v>
      </c>
      <c r="J251" s="1817">
        <f t="shared" si="41"/>
        <v>0</v>
      </c>
    </row>
    <row r="252" spans="2:10" ht="12.75">
      <c r="B252" s="218" t="s">
        <v>706</v>
      </c>
      <c r="C252" s="1817">
        <f t="shared" si="34"/>
        <v>1678099.15</v>
      </c>
      <c r="D252" s="1817">
        <f t="shared" si="35"/>
        <v>0</v>
      </c>
      <c r="E252" s="1817">
        <f t="shared" si="36"/>
        <v>0</v>
      </c>
      <c r="F252" s="1817">
        <f t="shared" si="37"/>
        <v>1678099.15</v>
      </c>
      <c r="G252" s="1817">
        <f t="shared" si="38"/>
        <v>1678099.15</v>
      </c>
      <c r="H252" s="1817">
        <f t="shared" si="39"/>
        <v>0</v>
      </c>
      <c r="I252" s="1817">
        <f t="shared" si="40"/>
        <v>1678099.1499999997</v>
      </c>
      <c r="J252" s="1817">
        <f t="shared" si="41"/>
        <v>0</v>
      </c>
    </row>
    <row r="253" spans="2:10" ht="12.75">
      <c r="B253" s="218" t="s">
        <v>703</v>
      </c>
      <c r="C253" s="1817">
        <f t="shared" si="34"/>
        <v>1078222.78</v>
      </c>
      <c r="D253" s="1817">
        <f t="shared" si="35"/>
        <v>0</v>
      </c>
      <c r="E253" s="1817">
        <f t="shared" si="36"/>
        <v>0</v>
      </c>
      <c r="F253" s="1817">
        <f t="shared" si="37"/>
        <v>1078222.78</v>
      </c>
      <c r="G253" s="1817">
        <f t="shared" si="38"/>
        <v>1078222.78</v>
      </c>
      <c r="H253" s="1817">
        <f t="shared" si="39"/>
        <v>0</v>
      </c>
      <c r="I253" s="1817">
        <f t="shared" si="40"/>
        <v>1078222.78</v>
      </c>
      <c r="J253" s="1817">
        <f t="shared" si="41"/>
        <v>0</v>
      </c>
    </row>
    <row r="254" spans="2:10">
      <c r="B254" s="1067"/>
      <c r="C254" s="1818"/>
      <c r="D254" s="1819"/>
      <c r="E254" s="1819"/>
      <c r="F254" s="1819"/>
      <c r="G254" s="1819"/>
      <c r="H254" s="1819"/>
      <c r="I254" s="1820"/>
      <c r="J254" s="1820"/>
    </row>
    <row r="255" spans="2:10" ht="16.5" thickBot="1">
      <c r="B255" s="1774" t="s">
        <v>769</v>
      </c>
      <c r="C255" s="1821">
        <f t="shared" ref="C255:J255" si="42">SUM(C220:C253)</f>
        <v>12451214.28001</v>
      </c>
      <c r="D255" s="1821">
        <f t="shared" si="42"/>
        <v>0</v>
      </c>
      <c r="E255" s="1821">
        <f t="shared" si="42"/>
        <v>0</v>
      </c>
      <c r="F255" s="1821">
        <f t="shared" si="42"/>
        <v>12451214.28001</v>
      </c>
      <c r="G255" s="1821">
        <f t="shared" si="42"/>
        <v>12567009.28001</v>
      </c>
      <c r="H255" s="1821">
        <f t="shared" si="42"/>
        <v>-115795</v>
      </c>
      <c r="I255" s="1821">
        <f t="shared" si="42"/>
        <v>12575010.28001</v>
      </c>
      <c r="J255" s="1821">
        <f t="shared" si="42"/>
        <v>-123795.99999999907</v>
      </c>
    </row>
    <row r="256" spans="2:10" ht="12" thickTop="1"/>
  </sheetData>
  <mergeCells count="4">
    <mergeCell ref="A1:F1"/>
    <mergeCell ref="A2:E2"/>
    <mergeCell ref="A3:E3"/>
    <mergeCell ref="A4:E4"/>
  </mergeCells>
  <phoneticPr fontId="7" type="noConversion"/>
  <conditionalFormatting sqref="A105">
    <cfRule type="expression" dxfId="0" priority="1" stopIfTrue="1">
      <formula>#REF!="NO"</formula>
    </cfRule>
  </conditionalFormatting>
  <pageMargins left="0.75" right="0.75" top="1" bottom="1" header="0.5" footer="0.5"/>
  <pageSetup orientation="landscape" horizontalDpi="4294967294" r:id="rId1"/>
  <headerFooter alignWithMargins="0"/>
  <drawing r:id="rId2"/>
</worksheet>
</file>

<file path=xl/worksheets/sheet34.xml><?xml version="1.0" encoding="utf-8"?>
<worksheet xmlns="http://schemas.openxmlformats.org/spreadsheetml/2006/main" xmlns:r="http://schemas.openxmlformats.org/officeDocument/2006/relationships">
  <sheetPr codeName="Sheet10" enableFormatConditionsCalculation="0">
    <tabColor indexed="24"/>
  </sheetPr>
  <dimension ref="A1:W23"/>
  <sheetViews>
    <sheetView tabSelected="1" workbookViewId="0">
      <selection activeCell="H34" sqref="H34"/>
    </sheetView>
  </sheetViews>
  <sheetFormatPr defaultRowHeight="12.75"/>
  <cols>
    <col min="1" max="1" width="9.140625" style="59"/>
    <col min="2" max="2" width="10.5703125" style="59" customWidth="1"/>
    <col min="3" max="16384" width="9.140625" style="59"/>
  </cols>
  <sheetData>
    <row r="1" spans="1:23" s="13" customFormat="1" ht="88.5" customHeight="1">
      <c r="A1" s="2407"/>
      <c r="B1" s="2407"/>
      <c r="C1" s="2407"/>
      <c r="D1" s="2407"/>
      <c r="E1" s="2407"/>
      <c r="F1" s="2407"/>
      <c r="W1" s="1895"/>
    </row>
    <row r="2" spans="1:23" s="13" customFormat="1" ht="18.75" customHeight="1">
      <c r="A2" s="2448"/>
      <c r="B2" s="2448"/>
      <c r="C2" s="2448"/>
      <c r="D2" s="2448"/>
      <c r="E2" s="2448"/>
      <c r="F2" s="2448"/>
      <c r="G2" s="2448"/>
      <c r="H2" s="2448"/>
      <c r="I2" s="2448"/>
      <c r="W2" s="1895"/>
    </row>
    <row r="3" spans="1:23" s="13" customFormat="1" ht="18.75" customHeight="1">
      <c r="A3" s="2573"/>
      <c r="B3" s="2573"/>
      <c r="C3" s="2573"/>
      <c r="D3" s="2573"/>
      <c r="E3" s="2573"/>
      <c r="F3" s="2573"/>
      <c r="G3" s="2573"/>
      <c r="H3" s="2573"/>
      <c r="I3" s="2573"/>
      <c r="W3" s="1895"/>
    </row>
    <row r="4" spans="1:23" s="13" customFormat="1" ht="18">
      <c r="A4" s="2450"/>
      <c r="B4" s="2450"/>
      <c r="C4" s="2450"/>
      <c r="D4" s="2450"/>
      <c r="E4" s="2450"/>
      <c r="W4" s="1895"/>
    </row>
    <row r="5" spans="1:23" s="13" customFormat="1" ht="21" customHeight="1">
      <c r="A5" s="323" t="str">
        <f>"Sheet E5 Reconciliation Worksheet  - "&amp;  'I2 LDC class'!$C$17</f>
        <v>Sheet E5 Reconciliation Worksheet  - Fort Frances Power Corporation</v>
      </c>
      <c r="B5" s="324"/>
      <c r="C5" s="547"/>
      <c r="D5" s="547"/>
      <c r="E5" s="325"/>
      <c r="W5" s="1895"/>
    </row>
    <row r="6" spans="1:23" s="13" customFormat="1" ht="6" customHeight="1">
      <c r="A6" s="16"/>
      <c r="B6" s="16"/>
      <c r="C6" s="548"/>
      <c r="D6" s="548"/>
      <c r="E6" s="16"/>
      <c r="F6" s="16"/>
      <c r="G6" s="16"/>
      <c r="H6" s="16"/>
      <c r="I6" s="16"/>
      <c r="J6" s="16"/>
      <c r="K6" s="16"/>
      <c r="L6" s="16"/>
      <c r="M6" s="16"/>
      <c r="N6" s="16"/>
      <c r="O6" s="16"/>
      <c r="W6" s="1895"/>
    </row>
    <row r="7" spans="1:23" ht="12.75" customHeight="1">
      <c r="B7" s="2574" t="s">
        <v>1755</v>
      </c>
      <c r="C7" s="2574"/>
      <c r="D7" s="2574"/>
      <c r="E7" s="2574"/>
      <c r="F7" s="2574"/>
      <c r="G7" s="2574"/>
      <c r="H7" s="2574"/>
      <c r="I7" s="2574"/>
      <c r="J7" s="2574"/>
      <c r="K7" s="2574"/>
      <c r="L7" s="2574"/>
      <c r="M7" s="2574"/>
      <c r="N7" s="2574"/>
    </row>
    <row r="8" spans="1:23" ht="12.75" customHeight="1">
      <c r="B8" s="2574"/>
      <c r="C8" s="2574"/>
      <c r="D8" s="2574"/>
      <c r="E8" s="2574"/>
      <c r="F8" s="2574"/>
      <c r="G8" s="2574"/>
      <c r="H8" s="2574"/>
      <c r="I8" s="2574"/>
      <c r="J8" s="2574"/>
      <c r="K8" s="2574"/>
      <c r="L8" s="2574"/>
      <c r="M8" s="2574"/>
      <c r="N8" s="2574"/>
    </row>
    <row r="9" spans="1:23" ht="12.75" customHeight="1">
      <c r="B9" s="2574"/>
      <c r="C9" s="2574"/>
      <c r="D9" s="2574"/>
      <c r="E9" s="2574"/>
      <c r="F9" s="2574"/>
      <c r="G9" s="2574"/>
      <c r="H9" s="2574"/>
      <c r="I9" s="2574"/>
      <c r="J9" s="2574"/>
      <c r="K9" s="2574"/>
      <c r="L9" s="2574"/>
      <c r="M9" s="2574"/>
      <c r="N9" s="2574"/>
    </row>
    <row r="10" spans="1:23" ht="21" customHeight="1">
      <c r="B10" s="2574"/>
      <c r="C10" s="2574"/>
      <c r="D10" s="2574"/>
      <c r="E10" s="2574"/>
      <c r="F10" s="2574"/>
      <c r="G10" s="2574"/>
      <c r="H10" s="2574"/>
      <c r="I10" s="2574"/>
      <c r="J10" s="2574"/>
      <c r="K10" s="2574"/>
      <c r="L10" s="2574"/>
      <c r="M10" s="2574"/>
      <c r="N10" s="2574"/>
    </row>
    <row r="11" spans="1:23">
      <c r="L11" s="1919"/>
      <c r="M11" s="1919"/>
    </row>
    <row r="12" spans="1:23">
      <c r="B12" s="1880" t="s">
        <v>1198</v>
      </c>
      <c r="C12" s="1921" t="s">
        <v>1204</v>
      </c>
      <c r="E12" s="1919"/>
      <c r="F12" s="1919"/>
      <c r="G12" s="1919"/>
      <c r="H12" s="1919"/>
      <c r="I12" s="1919"/>
      <c r="J12" s="1919"/>
      <c r="K12" s="1919"/>
      <c r="L12" s="1919"/>
      <c r="M12" s="1919"/>
    </row>
    <row r="13" spans="1:23">
      <c r="B13" s="59" t="s">
        <v>1196</v>
      </c>
      <c r="C13" s="1919" t="s">
        <v>1202</v>
      </c>
      <c r="D13" s="1919"/>
      <c r="E13" s="1919"/>
      <c r="F13" s="1919"/>
      <c r="G13" s="1919"/>
      <c r="H13" s="1919"/>
      <c r="I13" s="1919"/>
      <c r="J13" s="1919"/>
      <c r="K13" s="1919"/>
      <c r="L13" s="1919"/>
      <c r="M13" s="1919"/>
    </row>
    <row r="14" spans="1:23">
      <c r="B14" s="59" t="s">
        <v>1197</v>
      </c>
      <c r="C14" s="1919" t="s">
        <v>1756</v>
      </c>
      <c r="D14" s="1919"/>
      <c r="E14" s="1919"/>
      <c r="F14" s="1919"/>
      <c r="G14" s="1919"/>
      <c r="H14" s="1919"/>
      <c r="I14" s="1919"/>
      <c r="J14" s="1919"/>
    </row>
    <row r="16" spans="1:23">
      <c r="B16" s="1920" t="s">
        <v>1199</v>
      </c>
      <c r="C16" s="1921" t="s">
        <v>1205</v>
      </c>
      <c r="E16" s="59" t="s">
        <v>1757</v>
      </c>
    </row>
    <row r="17" spans="1:3">
      <c r="B17" s="59" t="s">
        <v>1196</v>
      </c>
      <c r="C17" s="1919" t="s">
        <v>1202</v>
      </c>
    </row>
    <row r="18" spans="1:3">
      <c r="B18" s="59" t="s">
        <v>1197</v>
      </c>
      <c r="C18" s="317" t="s">
        <v>1200</v>
      </c>
    </row>
    <row r="19" spans="1:3">
      <c r="B19" s="59" t="s">
        <v>1203</v>
      </c>
      <c r="C19" s="1928" t="s">
        <v>1201</v>
      </c>
    </row>
    <row r="20" spans="1:3">
      <c r="C20" s="1919"/>
    </row>
    <row r="22" spans="1:3">
      <c r="A22" s="1919"/>
      <c r="B22" s="1919"/>
      <c r="C22" s="1919"/>
    </row>
    <row r="23" spans="1:3">
      <c r="A23" s="1919"/>
      <c r="B23" s="1919"/>
      <c r="C23" s="1919"/>
    </row>
  </sheetData>
  <mergeCells count="5">
    <mergeCell ref="A1:F1"/>
    <mergeCell ref="A4:E4"/>
    <mergeCell ref="A2:I2"/>
    <mergeCell ref="A3:I3"/>
    <mergeCell ref="B7:N10"/>
  </mergeCells>
  <phoneticPr fontId="7" type="noConversion"/>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sheetPr codeName="Sheet3" enableFormatConditionsCalculation="0">
    <tabColor indexed="42"/>
  </sheetPr>
  <dimension ref="A1:AC670"/>
  <sheetViews>
    <sheetView topLeftCell="A151" zoomScale="90" zoomScaleNormal="90" workbookViewId="0">
      <selection activeCell="O184" sqref="O184"/>
    </sheetView>
  </sheetViews>
  <sheetFormatPr defaultRowHeight="11.25"/>
  <cols>
    <col min="1" max="1" width="9.140625" style="64"/>
    <col min="2" max="2" width="46" style="65" customWidth="1"/>
    <col min="3" max="3" width="3" style="65" customWidth="1"/>
    <col min="4" max="4" width="19.42578125" style="66" customWidth="1"/>
    <col min="5" max="5" width="18.85546875" style="66" customWidth="1"/>
    <col min="6" max="6" width="16.85546875" style="66" customWidth="1"/>
    <col min="7" max="7" width="17.5703125" style="66" customWidth="1"/>
    <col min="8" max="8" width="24.140625" style="66" customWidth="1"/>
    <col min="9" max="9" width="10.7109375" style="67" bestFit="1" customWidth="1"/>
    <col min="10" max="10" width="13.140625" style="13" customWidth="1"/>
    <col min="11" max="11" width="11.85546875" style="64" customWidth="1"/>
    <col min="12" max="13" width="9.140625" style="64"/>
    <col min="14" max="14" width="9.140625" style="2064"/>
    <col min="15" max="16384" width="9.140625" style="64"/>
  </cols>
  <sheetData>
    <row r="1" spans="1:14" s="13" customFormat="1" ht="20.25" customHeight="1">
      <c r="A1" s="2407"/>
      <c r="B1" s="2407"/>
      <c r="C1" s="2407"/>
      <c r="D1" s="2407"/>
      <c r="E1" s="2407"/>
      <c r="F1" s="2407"/>
      <c r="H1" s="7"/>
      <c r="N1" s="2063"/>
    </row>
    <row r="2" spans="1:14" s="13" customFormat="1" ht="117.75" customHeight="1">
      <c r="B2" s="2408"/>
      <c r="C2" s="2408"/>
      <c r="D2" s="2408"/>
      <c r="E2" s="2408"/>
      <c r="F2" s="2408"/>
      <c r="H2" s="7"/>
      <c r="N2" s="2063"/>
    </row>
    <row r="3" spans="1:14" s="13" customFormat="1" ht="24.75" customHeight="1">
      <c r="A3" s="317"/>
      <c r="B3" s="2415" t="str">
        <f>'I1 Intro'!C11</f>
        <v>EB-2013-0130</v>
      </c>
      <c r="C3" s="2415"/>
      <c r="D3" s="2415"/>
      <c r="E3" s="2415"/>
      <c r="F3" s="2415"/>
      <c r="G3" s="14"/>
      <c r="H3" s="7"/>
      <c r="N3" s="2063"/>
    </row>
    <row r="4" spans="1:14" s="13" customFormat="1" ht="8.25" customHeight="1">
      <c r="B4" s="2416"/>
      <c r="C4" s="2416"/>
      <c r="D4" s="2416"/>
      <c r="E4" s="2416"/>
      <c r="F4" s="2416"/>
      <c r="H4" s="7"/>
      <c r="N4" s="2063"/>
    </row>
    <row r="5" spans="1:14" s="13" customFormat="1" ht="21" customHeight="1">
      <c r="B5" s="68" t="str">
        <f>"Sheet I3 Trial Balance Data "</f>
        <v xml:space="preserve">Sheet I3 Trial Balance Data </v>
      </c>
      <c r="C5" s="69"/>
      <c r="D5" s="69"/>
      <c r="F5" s="41"/>
      <c r="H5" s="7"/>
      <c r="N5" s="2063"/>
    </row>
    <row r="6" spans="1:14" s="13" customFormat="1" ht="12" customHeight="1">
      <c r="A6" s="16"/>
      <c r="B6" s="16"/>
      <c r="C6" s="16"/>
      <c r="D6" s="16"/>
      <c r="E6" s="16"/>
      <c r="F6" s="16"/>
      <c r="G6" s="16"/>
      <c r="H6" s="1993"/>
      <c r="N6" s="2063"/>
    </row>
    <row r="7" spans="1:14" ht="32.25" customHeight="1">
      <c r="D7" s="65"/>
      <c r="E7" s="65"/>
      <c r="F7" s="65"/>
      <c r="G7" s="65"/>
    </row>
    <row r="8" spans="1:14" s="74" customFormat="1" ht="45" customHeight="1">
      <c r="A8" s="2256" t="s">
        <v>1700</v>
      </c>
      <c r="B8" s="71"/>
      <c r="C8" s="71"/>
      <c r="D8" s="72"/>
      <c r="E8" s="72"/>
      <c r="F8" s="72"/>
      <c r="G8" s="72"/>
      <c r="H8" s="72"/>
      <c r="I8" s="73"/>
      <c r="J8" s="55"/>
      <c r="N8" s="2065"/>
    </row>
    <row r="9" spans="1:14" s="74" customFormat="1" ht="45" customHeight="1" thickBot="1">
      <c r="B9" s="2257" t="s">
        <v>1701</v>
      </c>
      <c r="C9" s="71"/>
      <c r="D9" s="75"/>
      <c r="E9" s="75"/>
      <c r="F9" s="75"/>
      <c r="G9" s="75"/>
      <c r="H9" s="75"/>
      <c r="I9" s="73"/>
      <c r="J9" s="55"/>
      <c r="N9" s="2065"/>
    </row>
    <row r="10" spans="1:14" s="74" customFormat="1" ht="45" customHeight="1">
      <c r="A10" s="70"/>
      <c r="B10" s="441" t="s">
        <v>1773</v>
      </c>
      <c r="C10" s="71"/>
      <c r="D10" s="2409" t="s">
        <v>1040</v>
      </c>
      <c r="E10" s="2410"/>
      <c r="F10" s="2058">
        <v>0</v>
      </c>
      <c r="G10" s="79"/>
      <c r="J10" s="117"/>
      <c r="N10" s="2066"/>
    </row>
    <row r="11" spans="1:14" s="74" customFormat="1" ht="45" customHeight="1">
      <c r="A11" s="70"/>
      <c r="B11" s="441" t="s">
        <v>1703</v>
      </c>
      <c r="C11" s="71"/>
      <c r="D11" s="2411" t="s">
        <v>1038</v>
      </c>
      <c r="E11" s="2412"/>
      <c r="F11" s="2059">
        <v>0</v>
      </c>
      <c r="G11" s="79"/>
      <c r="J11" s="117"/>
      <c r="N11" s="2066"/>
    </row>
    <row r="12" spans="1:14" s="74" customFormat="1" ht="45" customHeight="1">
      <c r="A12" s="70"/>
      <c r="B12" s="441" t="s">
        <v>1704</v>
      </c>
      <c r="C12" s="71"/>
      <c r="D12" s="2411" t="s">
        <v>1039</v>
      </c>
      <c r="E12" s="2412"/>
      <c r="F12" s="2351">
        <v>135041</v>
      </c>
      <c r="G12" s="79"/>
      <c r="J12" s="117"/>
      <c r="N12" s="2066"/>
    </row>
    <row r="13" spans="1:14" s="74" customFormat="1" ht="45" customHeight="1">
      <c r="A13" s="70"/>
      <c r="B13" s="441" t="s">
        <v>1705</v>
      </c>
      <c r="C13" s="71"/>
      <c r="D13" s="2413" t="s">
        <v>1041</v>
      </c>
      <c r="E13" s="2414"/>
      <c r="F13" s="2351">
        <v>1989765</v>
      </c>
      <c r="G13" s="83" t="s">
        <v>1474</v>
      </c>
      <c r="H13" s="1994" t="s">
        <v>876</v>
      </c>
      <c r="J13" s="117"/>
      <c r="N13" s="2066"/>
    </row>
    <row r="14" spans="1:14" s="74" customFormat="1" ht="45" customHeight="1">
      <c r="A14" s="70"/>
      <c r="B14" s="441"/>
      <c r="C14" s="71"/>
      <c r="D14" s="2413" t="s">
        <v>323</v>
      </c>
      <c r="E14" s="2414"/>
      <c r="F14" s="81">
        <v>1989765</v>
      </c>
      <c r="G14" s="84">
        <f>IF(ISERROR(ROUND(F10+F11+F12+SUM(H365:H379) + SUM(H381:H399)+H403+ SUM(H413:H445) + SUM(H448:H450) + SUM(H453:H455)+H466+SUM(H470:H473)+SUM(G365:G379) + SUM(G381:G399)+G403+ SUM(G413:G445) + SUM(G448:G450) + SUM(G453:G455)+G466+SUM(G470:G473),0)), "Error", ROUND(F10+F11+F12+SUM(H365:H379) + SUM(H381:H399)+H403+ SUM(H413:H445) + SUM(H448:H450) + SUM(H453:H455)+H466+SUM(H469:H473)+SUM(G365:G379) + SUM(G381:G399)+G403+ SUM(G413:G445) + SUM(G448:G450) + SUM(G453:G455)+G466+SUM(G469:G473),0))</f>
        <v>1989765</v>
      </c>
      <c r="H14" s="2162" t="str">
        <f>IF(ROUND(F14-G14,-1)=0,"Rev Req Matches", "Rev Req does not match")</f>
        <v>Rev Req Matches</v>
      </c>
      <c r="J14" s="609">
        <f>F14-G14</f>
        <v>0</v>
      </c>
      <c r="N14" s="2066"/>
    </row>
    <row r="15" spans="1:14" s="74" customFormat="1" ht="45" customHeight="1">
      <c r="A15" s="70"/>
      <c r="B15" s="441" t="s">
        <v>1707</v>
      </c>
      <c r="C15" s="71"/>
      <c r="D15" s="2413" t="s">
        <v>437</v>
      </c>
      <c r="E15" s="2414"/>
      <c r="F15" s="2059">
        <v>4793453</v>
      </c>
      <c r="G15" s="80"/>
      <c r="H15" s="5"/>
      <c r="J15" s="117"/>
      <c r="N15" s="2066"/>
    </row>
    <row r="16" spans="1:14" s="74" customFormat="1" ht="45" customHeight="1" thickBot="1">
      <c r="A16" s="76"/>
      <c r="B16" s="71"/>
      <c r="C16" s="71"/>
      <c r="D16" s="2422" t="s">
        <v>325</v>
      </c>
      <c r="E16" s="2423"/>
      <c r="F16" s="82">
        <v>4793453</v>
      </c>
      <c r="G16" s="84">
        <f>ROUND(H84+H105+SUM(H134:H148)+SUM(H152:H165)+SUM(H167:H169) + SUM(H171:H174) +H178+ H184+H185+G84+G105+SUM(G134:G148)+SUM(G152:G165)+SUM(G167:G169) + SUM(G171:G174) +G178+ G184+G185+(F14-F10-F11-F12-SUM(H448:H450)-SUM(G448:G450) + SUM(H333:H337)+H339+H342+H343+H344+H447+SUM(G333:G337)+G339+G342+G343+G344+ G447-G453-G454-G455-H453-H454-H455) * 'I5.1 Misc Data'!$D$19,0)</f>
        <v>4793453</v>
      </c>
      <c r="H16" s="2162" t="str">
        <f>IF(ROUND(F16-G16,-1)=0,"Rate Base Matches","Rate Base does not match")</f>
        <v>Rate Base Matches</v>
      </c>
      <c r="J16" s="609">
        <f>F16-G16</f>
        <v>0</v>
      </c>
      <c r="K16" s="72">
        <f>J16*(100/13)</f>
        <v>0</v>
      </c>
      <c r="N16" s="2067"/>
    </row>
    <row r="17" spans="1:14" s="74" customFormat="1" ht="12.75">
      <c r="A17" s="76"/>
      <c r="B17" s="71"/>
      <c r="C17" s="71"/>
      <c r="D17" s="77"/>
      <c r="E17" s="77"/>
      <c r="F17" s="85"/>
      <c r="G17" s="78"/>
      <c r="H17" s="592"/>
      <c r="J17" s="117"/>
      <c r="N17" s="2067"/>
    </row>
    <row r="18" spans="1:14" ht="38.25" customHeight="1">
      <c r="A18" s="2421" t="s">
        <v>879</v>
      </c>
      <c r="B18" s="2421"/>
      <c r="C18" s="2421"/>
      <c r="D18" s="2421"/>
      <c r="E18" s="2421"/>
      <c r="F18" s="2421"/>
      <c r="G18" s="2421"/>
      <c r="H18" s="2421"/>
      <c r="N18" s="2068"/>
    </row>
    <row r="19" spans="1:14" s="87" customFormat="1" ht="38.25">
      <c r="A19" s="88" t="s">
        <v>315</v>
      </c>
      <c r="B19" s="93" t="s">
        <v>318</v>
      </c>
      <c r="C19" s="89"/>
      <c r="D19" s="90" t="s">
        <v>455</v>
      </c>
      <c r="E19" s="91" t="s">
        <v>324</v>
      </c>
      <c r="F19" s="92" t="s">
        <v>1083</v>
      </c>
      <c r="G19" s="92" t="s">
        <v>1177</v>
      </c>
      <c r="H19" s="92" t="s">
        <v>1084</v>
      </c>
      <c r="I19" s="1983"/>
      <c r="J19" s="13"/>
      <c r="N19" s="2069"/>
    </row>
    <row r="20" spans="1:14" s="351" customFormat="1" ht="12.75">
      <c r="A20" s="226">
        <v>1005</v>
      </c>
      <c r="B20" s="227" t="s">
        <v>538</v>
      </c>
      <c r="C20" s="228"/>
      <c r="D20" s="2193"/>
      <c r="E20" s="1589"/>
      <c r="F20" s="2194"/>
      <c r="G20" s="2194"/>
      <c r="H20" s="1590">
        <f>+D20+E20+F20-G20</f>
        <v>0</v>
      </c>
      <c r="I20" s="1984"/>
      <c r="J20" s="630" t="s">
        <v>590</v>
      </c>
      <c r="K20" s="564"/>
      <c r="N20" s="2070"/>
    </row>
    <row r="21" spans="1:14" s="351" customFormat="1" ht="12.75">
      <c r="A21" s="226">
        <v>1010</v>
      </c>
      <c r="B21" s="227" t="s">
        <v>539</v>
      </c>
      <c r="C21" s="230"/>
      <c r="D21" s="2193"/>
      <c r="E21" s="1591"/>
      <c r="F21" s="2195"/>
      <c r="G21" s="2195"/>
      <c r="H21" s="1590">
        <f t="shared" ref="H21:H98" si="0">+D21+E21+F21-G21</f>
        <v>0</v>
      </c>
      <c r="I21" s="1984"/>
      <c r="J21" s="630" t="s">
        <v>590</v>
      </c>
      <c r="K21" s="564"/>
      <c r="N21" s="2070"/>
    </row>
    <row r="22" spans="1:14" s="351" customFormat="1" ht="12.75">
      <c r="A22" s="226">
        <v>1020</v>
      </c>
      <c r="B22" s="227" t="s">
        <v>904</v>
      </c>
      <c r="C22" s="230"/>
      <c r="D22" s="2193"/>
      <c r="E22" s="1591"/>
      <c r="F22" s="2195"/>
      <c r="G22" s="2195"/>
      <c r="H22" s="1590">
        <f t="shared" si="0"/>
        <v>0</v>
      </c>
      <c r="I22" s="1984"/>
      <c r="J22" s="630" t="s">
        <v>590</v>
      </c>
      <c r="K22" s="564"/>
      <c r="N22" s="2070"/>
    </row>
    <row r="23" spans="1:14" s="351" customFormat="1" ht="12.75">
      <c r="A23" s="226">
        <v>1030</v>
      </c>
      <c r="B23" s="227" t="s">
        <v>905</v>
      </c>
      <c r="C23" s="230"/>
      <c r="D23" s="2193"/>
      <c r="E23" s="1591"/>
      <c r="F23" s="2195"/>
      <c r="G23" s="2195"/>
      <c r="H23" s="1590">
        <f t="shared" si="0"/>
        <v>0</v>
      </c>
      <c r="I23" s="1984"/>
      <c r="J23" s="630" t="s">
        <v>590</v>
      </c>
      <c r="K23" s="564"/>
      <c r="N23" s="2070"/>
    </row>
    <row r="24" spans="1:14" s="351" customFormat="1" ht="12.75">
      <c r="A24" s="226">
        <v>1040</v>
      </c>
      <c r="B24" s="227" t="s">
        <v>906</v>
      </c>
      <c r="C24" s="230"/>
      <c r="D24" s="2193"/>
      <c r="E24" s="1591"/>
      <c r="F24" s="2195"/>
      <c r="G24" s="2195"/>
      <c r="H24" s="1590">
        <f t="shared" si="0"/>
        <v>0</v>
      </c>
      <c r="I24" s="1984"/>
      <c r="J24" s="630" t="s">
        <v>590</v>
      </c>
      <c r="K24" s="564"/>
      <c r="N24" s="2070"/>
    </row>
    <row r="25" spans="1:14" s="351" customFormat="1" ht="12.75">
      <c r="A25" s="226">
        <v>1060</v>
      </c>
      <c r="B25" s="227" t="s">
        <v>907</v>
      </c>
      <c r="C25" s="230"/>
      <c r="D25" s="2193"/>
      <c r="E25" s="1591"/>
      <c r="F25" s="2195"/>
      <c r="G25" s="2195"/>
      <c r="H25" s="1590">
        <f t="shared" si="0"/>
        <v>0</v>
      </c>
      <c r="I25" s="1984"/>
      <c r="J25" s="630" t="s">
        <v>590</v>
      </c>
      <c r="K25" s="564"/>
      <c r="N25" s="2070"/>
    </row>
    <row r="26" spans="1:14" s="351" customFormat="1" ht="12.75">
      <c r="A26" s="226">
        <v>1070</v>
      </c>
      <c r="B26" s="227" t="s">
        <v>908</v>
      </c>
      <c r="C26" s="230"/>
      <c r="D26" s="2193"/>
      <c r="E26" s="1591"/>
      <c r="F26" s="2195"/>
      <c r="G26" s="2195"/>
      <c r="H26" s="1590">
        <f t="shared" si="0"/>
        <v>0</v>
      </c>
      <c r="I26" s="1984"/>
      <c r="J26" s="630" t="s">
        <v>590</v>
      </c>
      <c r="K26" s="564"/>
      <c r="N26" s="2070"/>
    </row>
    <row r="27" spans="1:14" s="351" customFormat="1" ht="12.75">
      <c r="A27" s="226">
        <v>1100</v>
      </c>
      <c r="B27" s="227" t="s">
        <v>909</v>
      </c>
      <c r="C27" s="230"/>
      <c r="D27" s="2193"/>
      <c r="E27" s="1591"/>
      <c r="F27" s="2195"/>
      <c r="G27" s="2195"/>
      <c r="H27" s="1590">
        <f t="shared" si="0"/>
        <v>0</v>
      </c>
      <c r="I27" s="1984"/>
      <c r="J27" s="630" t="s">
        <v>590</v>
      </c>
      <c r="K27" s="564"/>
      <c r="N27" s="2070"/>
    </row>
    <row r="28" spans="1:14" s="351" customFormat="1" ht="12.75">
      <c r="A28" s="226">
        <v>1102</v>
      </c>
      <c r="B28" s="227" t="s">
        <v>910</v>
      </c>
      <c r="C28" s="230"/>
      <c r="D28" s="2193"/>
      <c r="E28" s="1591"/>
      <c r="F28" s="2195"/>
      <c r="G28" s="2195"/>
      <c r="H28" s="1590">
        <f t="shared" si="0"/>
        <v>0</v>
      </c>
      <c r="I28" s="1984"/>
      <c r="J28" s="630" t="s">
        <v>590</v>
      </c>
      <c r="K28" s="564"/>
      <c r="N28" s="2070"/>
    </row>
    <row r="29" spans="1:14" s="351" customFormat="1" ht="12.75">
      <c r="A29" s="226">
        <v>1104</v>
      </c>
      <c r="B29" s="227" t="s">
        <v>911</v>
      </c>
      <c r="C29" s="230"/>
      <c r="D29" s="2193"/>
      <c r="E29" s="1591"/>
      <c r="F29" s="2195"/>
      <c r="G29" s="2195"/>
      <c r="H29" s="1590">
        <f t="shared" si="0"/>
        <v>0</v>
      </c>
      <c r="I29" s="1984"/>
      <c r="J29" s="630" t="s">
        <v>590</v>
      </c>
      <c r="K29" s="564"/>
      <c r="N29" s="2070"/>
    </row>
    <row r="30" spans="1:14" s="351" customFormat="1" ht="12.75">
      <c r="A30" s="226">
        <v>1105</v>
      </c>
      <c r="B30" s="227" t="s">
        <v>912</v>
      </c>
      <c r="C30" s="230"/>
      <c r="D30" s="2193"/>
      <c r="E30" s="1591"/>
      <c r="F30" s="2195"/>
      <c r="G30" s="2195"/>
      <c r="H30" s="1590">
        <f t="shared" si="0"/>
        <v>0</v>
      </c>
      <c r="I30" s="1984"/>
      <c r="J30" s="630" t="s">
        <v>590</v>
      </c>
      <c r="K30" s="564"/>
      <c r="N30" s="2070"/>
    </row>
    <row r="31" spans="1:14" s="351" customFormat="1" ht="12.75">
      <c r="A31" s="226">
        <v>1110</v>
      </c>
      <c r="B31" s="227" t="s">
        <v>913</v>
      </c>
      <c r="C31" s="230"/>
      <c r="D31" s="2193"/>
      <c r="E31" s="1591"/>
      <c r="F31" s="2195"/>
      <c r="G31" s="2195"/>
      <c r="H31" s="1590">
        <f t="shared" si="0"/>
        <v>0</v>
      </c>
      <c r="I31" s="1984"/>
      <c r="J31" s="630" t="s">
        <v>590</v>
      </c>
      <c r="K31" s="564"/>
      <c r="N31" s="2070"/>
    </row>
    <row r="32" spans="1:14" s="351" customFormat="1" ht="12.75">
      <c r="A32" s="226">
        <v>1120</v>
      </c>
      <c r="B32" s="227" t="s">
        <v>914</v>
      </c>
      <c r="C32" s="230"/>
      <c r="D32" s="2193"/>
      <c r="E32" s="1591"/>
      <c r="F32" s="2195"/>
      <c r="G32" s="2195"/>
      <c r="H32" s="1590">
        <f t="shared" si="0"/>
        <v>0</v>
      </c>
      <c r="I32" s="1984"/>
      <c r="J32" s="630" t="s">
        <v>590</v>
      </c>
      <c r="K32" s="564"/>
      <c r="N32" s="2070"/>
    </row>
    <row r="33" spans="1:14" s="351" customFormat="1" ht="25.5">
      <c r="A33" s="226">
        <v>1130</v>
      </c>
      <c r="B33" s="227" t="s">
        <v>1164</v>
      </c>
      <c r="C33" s="230"/>
      <c r="D33" s="2193"/>
      <c r="E33" s="1591"/>
      <c r="F33" s="2195"/>
      <c r="G33" s="2195"/>
      <c r="H33" s="1590">
        <f t="shared" si="0"/>
        <v>0</v>
      </c>
      <c r="I33" s="1984"/>
      <c r="J33" s="630" t="s">
        <v>590</v>
      </c>
      <c r="K33" s="564"/>
      <c r="N33" s="2070"/>
    </row>
    <row r="34" spans="1:14" s="351" customFormat="1" ht="12.75">
      <c r="A34" s="226">
        <v>1140</v>
      </c>
      <c r="B34" s="227" t="s">
        <v>1165</v>
      </c>
      <c r="C34" s="230"/>
      <c r="D34" s="2193"/>
      <c r="E34" s="1591"/>
      <c r="F34" s="2195"/>
      <c r="G34" s="2195"/>
      <c r="H34" s="1590">
        <f t="shared" si="0"/>
        <v>0</v>
      </c>
      <c r="I34" s="1984"/>
      <c r="J34" s="630" t="s">
        <v>590</v>
      </c>
      <c r="K34" s="564"/>
      <c r="N34" s="2070"/>
    </row>
    <row r="35" spans="1:14" s="351" customFormat="1" ht="12.75">
      <c r="A35" s="226">
        <v>1150</v>
      </c>
      <c r="B35" s="227" t="s">
        <v>1166</v>
      </c>
      <c r="C35" s="230"/>
      <c r="D35" s="2193"/>
      <c r="E35" s="1591"/>
      <c r="F35" s="2195"/>
      <c r="G35" s="2195"/>
      <c r="H35" s="1590">
        <f t="shared" si="0"/>
        <v>0</v>
      </c>
      <c r="I35" s="1984"/>
      <c r="J35" s="630" t="s">
        <v>590</v>
      </c>
      <c r="K35" s="564"/>
      <c r="N35" s="2070"/>
    </row>
    <row r="36" spans="1:14" s="351" customFormat="1" ht="12.75">
      <c r="A36" s="226">
        <v>1170</v>
      </c>
      <c r="B36" s="227" t="s">
        <v>1167</v>
      </c>
      <c r="C36" s="230"/>
      <c r="D36" s="2193"/>
      <c r="E36" s="1591"/>
      <c r="F36" s="2195"/>
      <c r="G36" s="2195"/>
      <c r="H36" s="1590">
        <f t="shared" si="0"/>
        <v>0</v>
      </c>
      <c r="I36" s="1984"/>
      <c r="J36" s="630" t="s">
        <v>590</v>
      </c>
      <c r="K36" s="564"/>
      <c r="N36" s="2070"/>
    </row>
    <row r="37" spans="1:14" s="351" customFormat="1" ht="12.75">
      <c r="A37" s="226">
        <v>1180</v>
      </c>
      <c r="B37" s="227" t="s">
        <v>1168</v>
      </c>
      <c r="C37" s="230"/>
      <c r="D37" s="2193"/>
      <c r="E37" s="1591"/>
      <c r="F37" s="2195"/>
      <c r="G37" s="2195"/>
      <c r="H37" s="1590">
        <f t="shared" si="0"/>
        <v>0</v>
      </c>
      <c r="I37" s="1984"/>
      <c r="J37" s="630" t="s">
        <v>590</v>
      </c>
      <c r="K37" s="564"/>
      <c r="N37" s="2070"/>
    </row>
    <row r="38" spans="1:14" s="351" customFormat="1" ht="12.75">
      <c r="A38" s="226">
        <v>1190</v>
      </c>
      <c r="B38" s="227" t="s">
        <v>1170</v>
      </c>
      <c r="C38" s="230"/>
      <c r="D38" s="2193"/>
      <c r="E38" s="1591"/>
      <c r="F38" s="2195"/>
      <c r="G38" s="2195"/>
      <c r="H38" s="1590">
        <f t="shared" si="0"/>
        <v>0</v>
      </c>
      <c r="I38" s="1984"/>
      <c r="J38" s="630" t="s">
        <v>590</v>
      </c>
      <c r="K38" s="564"/>
      <c r="N38" s="2070"/>
    </row>
    <row r="39" spans="1:14" s="351" customFormat="1" ht="12.75">
      <c r="A39" s="226">
        <v>1200</v>
      </c>
      <c r="B39" s="227" t="s">
        <v>1171</v>
      </c>
      <c r="C39" s="230"/>
      <c r="D39" s="2193"/>
      <c r="E39" s="1591"/>
      <c r="F39" s="2195"/>
      <c r="G39" s="2195"/>
      <c r="H39" s="1590">
        <f t="shared" si="0"/>
        <v>0</v>
      </c>
      <c r="I39" s="1984"/>
      <c r="J39" s="630" t="s">
        <v>590</v>
      </c>
      <c r="K39" s="564"/>
      <c r="N39" s="2070"/>
    </row>
    <row r="40" spans="1:14" s="351" customFormat="1" ht="12.75">
      <c r="A40" s="226">
        <v>1210</v>
      </c>
      <c r="B40" s="227" t="s">
        <v>1172</v>
      </c>
      <c r="C40" s="230"/>
      <c r="D40" s="2193"/>
      <c r="E40" s="1591"/>
      <c r="F40" s="2195"/>
      <c r="G40" s="2195"/>
      <c r="H40" s="1590">
        <f t="shared" si="0"/>
        <v>0</v>
      </c>
      <c r="I40" s="1984"/>
      <c r="J40" s="630" t="s">
        <v>590</v>
      </c>
      <c r="K40" s="564"/>
      <c r="N40" s="2070"/>
    </row>
    <row r="41" spans="1:14" s="351" customFormat="1" ht="12.75">
      <c r="A41" s="226">
        <v>1305</v>
      </c>
      <c r="B41" s="227" t="s">
        <v>1173</v>
      </c>
      <c r="C41" s="230"/>
      <c r="D41" s="2193"/>
      <c r="E41" s="1591"/>
      <c r="F41" s="2195"/>
      <c r="G41" s="2195"/>
      <c r="H41" s="1590">
        <f t="shared" si="0"/>
        <v>0</v>
      </c>
      <c r="I41" s="1984"/>
      <c r="J41" s="630" t="s">
        <v>590</v>
      </c>
      <c r="K41" s="564"/>
      <c r="N41" s="2070"/>
    </row>
    <row r="42" spans="1:14" s="351" customFormat="1" ht="12.75">
      <c r="A42" s="226">
        <v>1330</v>
      </c>
      <c r="B42" s="227" t="s">
        <v>1178</v>
      </c>
      <c r="C42" s="230"/>
      <c r="D42" s="2193"/>
      <c r="E42" s="1591"/>
      <c r="F42" s="2195"/>
      <c r="G42" s="2195"/>
      <c r="H42" s="1590">
        <f t="shared" si="0"/>
        <v>0</v>
      </c>
      <c r="I42" s="1984"/>
      <c r="J42" s="630" t="s">
        <v>590</v>
      </c>
      <c r="K42" s="564"/>
      <c r="N42" s="2070"/>
    </row>
    <row r="43" spans="1:14" s="351" customFormat="1" ht="12.75">
      <c r="A43" s="226">
        <v>1340</v>
      </c>
      <c r="B43" s="227" t="s">
        <v>1179</v>
      </c>
      <c r="C43" s="230"/>
      <c r="D43" s="2193"/>
      <c r="E43" s="1591"/>
      <c r="F43" s="2195"/>
      <c r="G43" s="2195"/>
      <c r="H43" s="1590">
        <f t="shared" si="0"/>
        <v>0</v>
      </c>
      <c r="I43" s="1984"/>
      <c r="J43" s="630" t="s">
        <v>590</v>
      </c>
      <c r="K43" s="564"/>
      <c r="N43" s="2070"/>
    </row>
    <row r="44" spans="1:14" s="351" customFormat="1" ht="12.75">
      <c r="A44" s="226">
        <v>1350</v>
      </c>
      <c r="B44" s="227" t="s">
        <v>1180</v>
      </c>
      <c r="C44" s="230"/>
      <c r="D44" s="2193"/>
      <c r="E44" s="1591"/>
      <c r="F44" s="2195"/>
      <c r="G44" s="2195"/>
      <c r="H44" s="1590">
        <f t="shared" si="0"/>
        <v>0</v>
      </c>
      <c r="I44" s="1984"/>
      <c r="J44" s="630" t="s">
        <v>590</v>
      </c>
      <c r="K44" s="564"/>
      <c r="N44" s="2070"/>
    </row>
    <row r="45" spans="1:14" s="351" customFormat="1" ht="25.5">
      <c r="A45" s="226">
        <v>1405</v>
      </c>
      <c r="B45" s="227" t="s">
        <v>1182</v>
      </c>
      <c r="C45" s="230"/>
      <c r="D45" s="2193"/>
      <c r="E45" s="1591"/>
      <c r="F45" s="2195"/>
      <c r="G45" s="2195"/>
      <c r="H45" s="1590">
        <f t="shared" si="0"/>
        <v>0</v>
      </c>
      <c r="I45" s="1984"/>
      <c r="J45" s="630" t="s">
        <v>590</v>
      </c>
      <c r="K45" s="564"/>
      <c r="N45" s="2070"/>
    </row>
    <row r="46" spans="1:14" s="351" customFormat="1" ht="12.75">
      <c r="A46" s="226">
        <v>1408</v>
      </c>
      <c r="B46" s="227" t="s">
        <v>49</v>
      </c>
      <c r="C46" s="230"/>
      <c r="D46" s="2193"/>
      <c r="E46" s="1591"/>
      <c r="F46" s="2195"/>
      <c r="G46" s="2195"/>
      <c r="H46" s="1590">
        <f t="shared" si="0"/>
        <v>0</v>
      </c>
      <c r="I46" s="1984"/>
      <c r="J46" s="630" t="s">
        <v>590</v>
      </c>
      <c r="K46" s="564"/>
      <c r="N46" s="2070"/>
    </row>
    <row r="47" spans="1:14" s="351" customFormat="1" ht="12.75">
      <c r="A47" s="226">
        <v>1410</v>
      </c>
      <c r="B47" s="227" t="s">
        <v>570</v>
      </c>
      <c r="C47" s="230"/>
      <c r="D47" s="2193"/>
      <c r="E47" s="1591"/>
      <c r="F47" s="2195"/>
      <c r="G47" s="2195"/>
      <c r="H47" s="1590">
        <f t="shared" si="0"/>
        <v>0</v>
      </c>
      <c r="I47" s="1984"/>
      <c r="J47" s="630" t="s">
        <v>590</v>
      </c>
      <c r="K47" s="564"/>
      <c r="N47" s="2070"/>
    </row>
    <row r="48" spans="1:14" s="351" customFormat="1" ht="12.75">
      <c r="A48" s="226">
        <v>1415</v>
      </c>
      <c r="B48" s="227" t="s">
        <v>571</v>
      </c>
      <c r="C48" s="230"/>
      <c r="D48" s="2193"/>
      <c r="E48" s="1591"/>
      <c r="F48" s="2195"/>
      <c r="G48" s="2195"/>
      <c r="H48" s="1590">
        <f t="shared" si="0"/>
        <v>0</v>
      </c>
      <c r="I48" s="1984"/>
      <c r="J48" s="630" t="s">
        <v>590</v>
      </c>
      <c r="K48" s="564"/>
      <c r="N48" s="2070"/>
    </row>
    <row r="49" spans="1:14" s="351" customFormat="1" ht="12.75">
      <c r="A49" s="226">
        <v>1425</v>
      </c>
      <c r="B49" s="227" t="s">
        <v>572</v>
      </c>
      <c r="C49" s="230"/>
      <c r="D49" s="2193"/>
      <c r="E49" s="1591"/>
      <c r="F49" s="2195"/>
      <c r="G49" s="2195"/>
      <c r="H49" s="1590">
        <f t="shared" si="0"/>
        <v>0</v>
      </c>
      <c r="I49" s="1984"/>
      <c r="J49" s="630" t="s">
        <v>590</v>
      </c>
      <c r="K49" s="564"/>
      <c r="N49" s="2070"/>
    </row>
    <row r="50" spans="1:14" s="351" customFormat="1" ht="12.75">
      <c r="A50" s="226">
        <v>1445</v>
      </c>
      <c r="B50" s="227" t="s">
        <v>573</v>
      </c>
      <c r="C50" s="230"/>
      <c r="D50" s="2193"/>
      <c r="E50" s="1591"/>
      <c r="F50" s="2195"/>
      <c r="G50" s="2195"/>
      <c r="H50" s="1590">
        <f t="shared" si="0"/>
        <v>0</v>
      </c>
      <c r="I50" s="1984"/>
      <c r="J50" s="630" t="s">
        <v>590</v>
      </c>
      <c r="K50" s="564"/>
      <c r="N50" s="2070"/>
    </row>
    <row r="51" spans="1:14" s="351" customFormat="1" ht="25.5">
      <c r="A51" s="226">
        <v>1455</v>
      </c>
      <c r="B51" s="227" t="s">
        <v>42</v>
      </c>
      <c r="C51" s="230"/>
      <c r="D51" s="2193"/>
      <c r="E51" s="1591"/>
      <c r="F51" s="2195"/>
      <c r="G51" s="2195"/>
      <c r="H51" s="1590">
        <f t="shared" si="0"/>
        <v>0</v>
      </c>
      <c r="I51" s="1984"/>
      <c r="J51" s="630" t="s">
        <v>590</v>
      </c>
      <c r="K51" s="564"/>
      <c r="N51" s="2070"/>
    </row>
    <row r="52" spans="1:14" s="351" customFormat="1" ht="12.75">
      <c r="A52" s="226">
        <v>1460</v>
      </c>
      <c r="B52" s="227" t="s">
        <v>43</v>
      </c>
      <c r="C52" s="230"/>
      <c r="D52" s="2193"/>
      <c r="E52" s="1591"/>
      <c r="F52" s="2195"/>
      <c r="G52" s="2195"/>
      <c r="H52" s="1590">
        <f t="shared" si="0"/>
        <v>0</v>
      </c>
      <c r="I52" s="1984"/>
      <c r="J52" s="630" t="s">
        <v>590</v>
      </c>
      <c r="K52" s="564"/>
      <c r="N52" s="2070"/>
    </row>
    <row r="53" spans="1:14" s="351" customFormat="1" ht="12.75">
      <c r="A53" s="226">
        <v>1465</v>
      </c>
      <c r="B53" s="227" t="s">
        <v>44</v>
      </c>
      <c r="C53" s="230"/>
      <c r="D53" s="2193"/>
      <c r="E53" s="1591"/>
      <c r="F53" s="2195"/>
      <c r="G53" s="2195"/>
      <c r="H53" s="1590">
        <f t="shared" si="0"/>
        <v>0</v>
      </c>
      <c r="I53" s="1984"/>
      <c r="J53" s="630" t="s">
        <v>590</v>
      </c>
      <c r="K53" s="564"/>
      <c r="N53" s="2070"/>
    </row>
    <row r="54" spans="1:14" s="351" customFormat="1" ht="12.75">
      <c r="A54" s="226">
        <v>1470</v>
      </c>
      <c r="B54" s="227" t="s">
        <v>1417</v>
      </c>
      <c r="C54" s="230"/>
      <c r="D54" s="2193"/>
      <c r="E54" s="1591"/>
      <c r="F54" s="2195"/>
      <c r="G54" s="2195"/>
      <c r="H54" s="1590">
        <f t="shared" si="0"/>
        <v>0</v>
      </c>
      <c r="I54" s="1984"/>
      <c r="J54" s="630" t="s">
        <v>590</v>
      </c>
      <c r="K54" s="564"/>
      <c r="N54" s="2070"/>
    </row>
    <row r="55" spans="1:14" s="351" customFormat="1" ht="12.75">
      <c r="A55" s="226">
        <v>1475</v>
      </c>
      <c r="B55" s="227" t="s">
        <v>541</v>
      </c>
      <c r="C55" s="230"/>
      <c r="D55" s="2193"/>
      <c r="E55" s="1591"/>
      <c r="F55" s="2195"/>
      <c r="G55" s="2195"/>
      <c r="H55" s="1590">
        <f t="shared" si="0"/>
        <v>0</v>
      </c>
      <c r="I55" s="1984"/>
      <c r="J55" s="630" t="s">
        <v>590</v>
      </c>
      <c r="K55" s="564"/>
      <c r="N55" s="2070"/>
    </row>
    <row r="56" spans="1:14" s="351" customFormat="1" ht="12.75">
      <c r="A56" s="226">
        <v>1480</v>
      </c>
      <c r="B56" s="227" t="s">
        <v>542</v>
      </c>
      <c r="C56" s="230"/>
      <c r="D56" s="2193"/>
      <c r="E56" s="1591"/>
      <c r="F56" s="2195"/>
      <c r="G56" s="2195"/>
      <c r="H56" s="1590">
        <f t="shared" si="0"/>
        <v>0</v>
      </c>
      <c r="I56" s="1984"/>
      <c r="J56" s="630" t="s">
        <v>590</v>
      </c>
      <c r="K56" s="564"/>
      <c r="N56" s="2070"/>
    </row>
    <row r="57" spans="1:14" s="351" customFormat="1" ht="25.5">
      <c r="A57" s="226">
        <v>1485</v>
      </c>
      <c r="B57" s="227" t="s">
        <v>16</v>
      </c>
      <c r="C57" s="230"/>
      <c r="D57" s="2193"/>
      <c r="E57" s="1591"/>
      <c r="F57" s="2195"/>
      <c r="G57" s="2195"/>
      <c r="H57" s="1590">
        <f t="shared" si="0"/>
        <v>0</v>
      </c>
      <c r="I57" s="1984"/>
      <c r="J57" s="630" t="s">
        <v>590</v>
      </c>
      <c r="K57" s="564"/>
      <c r="N57" s="2070"/>
    </row>
    <row r="58" spans="1:14" s="351" customFormat="1" ht="12.75">
      <c r="A58" s="226">
        <v>1490</v>
      </c>
      <c r="B58" s="227" t="s">
        <v>17</v>
      </c>
      <c r="C58" s="230"/>
      <c r="D58" s="2193"/>
      <c r="E58" s="1591"/>
      <c r="F58" s="2195"/>
      <c r="G58" s="2195"/>
      <c r="H58" s="1590">
        <f t="shared" si="0"/>
        <v>0</v>
      </c>
      <c r="I58" s="1984"/>
      <c r="J58" s="630" t="s">
        <v>590</v>
      </c>
      <c r="K58" s="564"/>
      <c r="N58" s="2070"/>
    </row>
    <row r="59" spans="1:14" s="351" customFormat="1" ht="12.75">
      <c r="A59" s="226">
        <v>1505</v>
      </c>
      <c r="B59" s="227" t="s">
        <v>18</v>
      </c>
      <c r="C59" s="230"/>
      <c r="D59" s="2193"/>
      <c r="E59" s="1591"/>
      <c r="F59" s="2195"/>
      <c r="G59" s="2195"/>
      <c r="H59" s="1590">
        <f t="shared" si="0"/>
        <v>0</v>
      </c>
      <c r="I59" s="1984"/>
      <c r="J59" s="630" t="s">
        <v>590</v>
      </c>
      <c r="K59" s="564"/>
      <c r="N59" s="2070"/>
    </row>
    <row r="60" spans="1:14" s="351" customFormat="1" ht="12.75">
      <c r="A60" s="226">
        <v>1508</v>
      </c>
      <c r="B60" s="227" t="s">
        <v>19</v>
      </c>
      <c r="C60" s="230"/>
      <c r="D60" s="2193"/>
      <c r="E60" s="1591"/>
      <c r="F60" s="2195"/>
      <c r="G60" s="2195"/>
      <c r="H60" s="1590">
        <f t="shared" si="0"/>
        <v>0</v>
      </c>
      <c r="I60" s="1984"/>
      <c r="J60" s="630" t="s">
        <v>590</v>
      </c>
      <c r="K60" s="564"/>
      <c r="N60" s="2070"/>
    </row>
    <row r="61" spans="1:14" s="351" customFormat="1" ht="12.75">
      <c r="A61" s="226">
        <v>1510</v>
      </c>
      <c r="B61" s="227" t="s">
        <v>20</v>
      </c>
      <c r="C61" s="230"/>
      <c r="D61" s="2193"/>
      <c r="E61" s="1591"/>
      <c r="F61" s="2195"/>
      <c r="G61" s="2195"/>
      <c r="H61" s="1590">
        <f t="shared" si="0"/>
        <v>0</v>
      </c>
      <c r="I61" s="1984"/>
      <c r="J61" s="630" t="s">
        <v>590</v>
      </c>
      <c r="K61" s="564"/>
      <c r="N61" s="2070"/>
    </row>
    <row r="62" spans="1:14" s="351" customFormat="1" ht="12.75">
      <c r="A62" s="226">
        <v>1515</v>
      </c>
      <c r="B62" s="227" t="s">
        <v>21</v>
      </c>
      <c r="C62" s="230"/>
      <c r="D62" s="2193"/>
      <c r="E62" s="1591"/>
      <c r="F62" s="2195"/>
      <c r="G62" s="2195"/>
      <c r="H62" s="1590">
        <f t="shared" si="0"/>
        <v>0</v>
      </c>
      <c r="I62" s="1984"/>
      <c r="J62" s="630" t="s">
        <v>590</v>
      </c>
      <c r="K62" s="564"/>
      <c r="N62" s="2070"/>
    </row>
    <row r="63" spans="1:14" s="351" customFormat="1" ht="12.75">
      <c r="A63" s="226">
        <v>1516</v>
      </c>
      <c r="B63" s="227" t="s">
        <v>22</v>
      </c>
      <c r="C63" s="230"/>
      <c r="D63" s="2193"/>
      <c r="E63" s="1591"/>
      <c r="F63" s="2195"/>
      <c r="G63" s="2195"/>
      <c r="H63" s="1590">
        <f t="shared" si="0"/>
        <v>0</v>
      </c>
      <c r="I63" s="1984"/>
      <c r="J63" s="630" t="s">
        <v>590</v>
      </c>
      <c r="K63" s="564"/>
      <c r="N63" s="2070"/>
    </row>
    <row r="64" spans="1:14" s="351" customFormat="1" ht="12.75">
      <c r="A64" s="226">
        <v>1518</v>
      </c>
      <c r="B64" s="227" t="s">
        <v>23</v>
      </c>
      <c r="C64" s="230"/>
      <c r="D64" s="2193"/>
      <c r="E64" s="1591"/>
      <c r="F64" s="2195"/>
      <c r="G64" s="2195"/>
      <c r="H64" s="1590">
        <f t="shared" si="0"/>
        <v>0</v>
      </c>
      <c r="I64" s="1984"/>
      <c r="J64" s="630" t="s">
        <v>590</v>
      </c>
      <c r="K64" s="564"/>
      <c r="N64" s="2070"/>
    </row>
    <row r="65" spans="1:14" s="351" customFormat="1" ht="12.75">
      <c r="A65" s="226">
        <v>1520</v>
      </c>
      <c r="B65" s="227" t="s">
        <v>24</v>
      </c>
      <c r="C65" s="230"/>
      <c r="D65" s="2193"/>
      <c r="E65" s="1591"/>
      <c r="F65" s="2195"/>
      <c r="G65" s="2195"/>
      <c r="H65" s="1590">
        <f t="shared" si="0"/>
        <v>0</v>
      </c>
      <c r="I65" s="1984"/>
      <c r="J65" s="630" t="s">
        <v>590</v>
      </c>
      <c r="K65" s="564"/>
      <c r="N65" s="2070"/>
    </row>
    <row r="66" spans="1:14" s="351" customFormat="1" ht="25.5">
      <c r="A66" s="226">
        <v>1521</v>
      </c>
      <c r="B66" s="2231" t="s">
        <v>1644</v>
      </c>
      <c r="C66" s="230"/>
      <c r="D66" s="2193"/>
      <c r="E66" s="1591"/>
      <c r="F66" s="2195"/>
      <c r="G66" s="2195"/>
      <c r="H66" s="1590">
        <f>+D66+E66+F66-G66</f>
        <v>0</v>
      </c>
      <c r="I66" s="1984"/>
      <c r="J66" s="630" t="s">
        <v>590</v>
      </c>
      <c r="K66" s="564"/>
      <c r="N66" s="2070"/>
    </row>
    <row r="67" spans="1:14" s="351" customFormat="1" ht="12.75">
      <c r="A67" s="226">
        <v>1525</v>
      </c>
      <c r="B67" s="227" t="s">
        <v>25</v>
      </c>
      <c r="C67" s="230"/>
      <c r="D67" s="2193"/>
      <c r="E67" s="1591"/>
      <c r="F67" s="2195"/>
      <c r="G67" s="2195"/>
      <c r="H67" s="1590">
        <f t="shared" si="0"/>
        <v>0</v>
      </c>
      <c r="I67" s="1984"/>
      <c r="J67" s="630" t="s">
        <v>590</v>
      </c>
      <c r="K67" s="564"/>
      <c r="N67" s="2070"/>
    </row>
    <row r="68" spans="1:14" s="351" customFormat="1" ht="12.75">
      <c r="A68" s="226">
        <v>1530</v>
      </c>
      <c r="B68" s="227" t="s">
        <v>26</v>
      </c>
      <c r="C68" s="230"/>
      <c r="D68" s="2193"/>
      <c r="E68" s="1591"/>
      <c r="F68" s="2195"/>
      <c r="G68" s="2195"/>
      <c r="H68" s="1590">
        <f t="shared" si="0"/>
        <v>0</v>
      </c>
      <c r="I68" s="1984"/>
      <c r="J68" s="630" t="s">
        <v>590</v>
      </c>
      <c r="K68" s="564"/>
      <c r="N68" s="2070"/>
    </row>
    <row r="69" spans="1:14" s="351" customFormat="1" ht="12.75">
      <c r="A69" s="226">
        <v>1531</v>
      </c>
      <c r="B69" s="2231" t="s">
        <v>1645</v>
      </c>
      <c r="C69" s="230"/>
      <c r="D69" s="2193"/>
      <c r="E69" s="1591"/>
      <c r="F69" s="2195"/>
      <c r="G69" s="2195"/>
      <c r="H69" s="1590">
        <f t="shared" ref="H69:H74" si="1">+D69+E69+F69-G69</f>
        <v>0</v>
      </c>
      <c r="I69" s="1984"/>
      <c r="J69" s="630" t="s">
        <v>590</v>
      </c>
      <c r="K69" s="564"/>
      <c r="N69" s="2070"/>
    </row>
    <row r="70" spans="1:14" s="351" customFormat="1" ht="12.75">
      <c r="A70" s="226">
        <v>1532</v>
      </c>
      <c r="B70" s="2231" t="s">
        <v>1647</v>
      </c>
      <c r="C70" s="230"/>
      <c r="D70" s="2193"/>
      <c r="E70" s="1591"/>
      <c r="F70" s="2195"/>
      <c r="G70" s="2195"/>
      <c r="H70" s="1590">
        <f t="shared" si="1"/>
        <v>0</v>
      </c>
      <c r="I70" s="1984"/>
      <c r="J70" s="630" t="s">
        <v>590</v>
      </c>
      <c r="K70" s="564"/>
      <c r="N70" s="2070"/>
    </row>
    <row r="71" spans="1:14" s="351" customFormat="1" ht="25.5">
      <c r="A71" s="226">
        <v>1533</v>
      </c>
      <c r="B71" s="2231" t="s">
        <v>1648</v>
      </c>
      <c r="C71" s="230"/>
      <c r="D71" s="2193"/>
      <c r="E71" s="1591"/>
      <c r="F71" s="2195"/>
      <c r="G71" s="2195"/>
      <c r="H71" s="1590">
        <f t="shared" si="1"/>
        <v>0</v>
      </c>
      <c r="I71" s="1984"/>
      <c r="J71" s="630" t="s">
        <v>590</v>
      </c>
      <c r="K71" s="564"/>
      <c r="N71" s="2070"/>
    </row>
    <row r="72" spans="1:14" s="351" customFormat="1" ht="12.75">
      <c r="A72" s="226">
        <v>1534</v>
      </c>
      <c r="B72" s="2231" t="s">
        <v>1646</v>
      </c>
      <c r="C72" s="230"/>
      <c r="D72" s="2193"/>
      <c r="E72" s="1591"/>
      <c r="F72" s="2195"/>
      <c r="G72" s="2195"/>
      <c r="H72" s="1590">
        <f t="shared" si="1"/>
        <v>0</v>
      </c>
      <c r="I72" s="1984"/>
      <c r="J72" s="630" t="s">
        <v>590</v>
      </c>
      <c r="K72" s="564"/>
      <c r="N72" s="2070"/>
    </row>
    <row r="73" spans="1:14" s="351" customFormat="1" ht="12.75">
      <c r="A73" s="226">
        <v>1535</v>
      </c>
      <c r="B73" s="2231" t="s">
        <v>1649</v>
      </c>
      <c r="C73" s="230"/>
      <c r="D73" s="2193"/>
      <c r="E73" s="1591"/>
      <c r="F73" s="2195"/>
      <c r="G73" s="2195"/>
      <c r="H73" s="1590">
        <f t="shared" si="1"/>
        <v>0</v>
      </c>
      <c r="I73" s="1984"/>
      <c r="J73" s="630" t="s">
        <v>590</v>
      </c>
      <c r="K73" s="564"/>
      <c r="N73" s="2070"/>
    </row>
    <row r="74" spans="1:14" s="351" customFormat="1" ht="12.75">
      <c r="A74" s="226">
        <v>1536</v>
      </c>
      <c r="B74" s="2231" t="s">
        <v>1650</v>
      </c>
      <c r="C74" s="230"/>
      <c r="D74" s="2193"/>
      <c r="E74" s="1591"/>
      <c r="F74" s="2195"/>
      <c r="G74" s="2195"/>
      <c r="H74" s="1590">
        <f t="shared" si="1"/>
        <v>0</v>
      </c>
      <c r="I74" s="1984"/>
      <c r="J74" s="630" t="s">
        <v>590</v>
      </c>
      <c r="K74" s="564"/>
      <c r="N74" s="2070"/>
    </row>
    <row r="75" spans="1:14" s="351" customFormat="1" ht="12.75">
      <c r="A75" s="226">
        <v>1540</v>
      </c>
      <c r="B75" s="227" t="s">
        <v>27</v>
      </c>
      <c r="C75" s="230"/>
      <c r="D75" s="2193"/>
      <c r="E75" s="1591"/>
      <c r="F75" s="2195"/>
      <c r="G75" s="2195"/>
      <c r="H75" s="1590">
        <f t="shared" si="0"/>
        <v>0</v>
      </c>
      <c r="I75" s="1984"/>
      <c r="J75" s="630" t="s">
        <v>590</v>
      </c>
      <c r="K75" s="564"/>
      <c r="N75" s="2070"/>
    </row>
    <row r="76" spans="1:14" s="351" customFormat="1" ht="12.75">
      <c r="A76" s="226">
        <v>1545</v>
      </c>
      <c r="B76" s="227" t="s">
        <v>28</v>
      </c>
      <c r="C76" s="230"/>
      <c r="D76" s="2193"/>
      <c r="E76" s="1591"/>
      <c r="F76" s="2195"/>
      <c r="G76" s="2195"/>
      <c r="H76" s="1590">
        <f t="shared" si="0"/>
        <v>0</v>
      </c>
      <c r="I76" s="1984"/>
      <c r="J76" s="630" t="s">
        <v>590</v>
      </c>
      <c r="K76" s="564"/>
      <c r="N76" s="2070"/>
    </row>
    <row r="77" spans="1:14" s="351" customFormat="1" ht="12.75">
      <c r="A77" s="226">
        <v>1548</v>
      </c>
      <c r="B77" s="227" t="s">
        <v>29</v>
      </c>
      <c r="C77" s="230"/>
      <c r="D77" s="2193"/>
      <c r="E77" s="1591"/>
      <c r="F77" s="2195"/>
      <c r="G77" s="2195"/>
      <c r="H77" s="1590">
        <f t="shared" si="0"/>
        <v>0</v>
      </c>
      <c r="I77" s="1984"/>
      <c r="J77" s="630" t="s">
        <v>590</v>
      </c>
      <c r="K77" s="564"/>
      <c r="N77" s="2070"/>
    </row>
    <row r="78" spans="1:14" s="351" customFormat="1" ht="12.75">
      <c r="A78" s="226">
        <v>1550</v>
      </c>
      <c r="B78" s="2231" t="s">
        <v>1651</v>
      </c>
      <c r="C78" s="230"/>
      <c r="D78" s="2193"/>
      <c r="E78" s="1591"/>
      <c r="F78" s="2195"/>
      <c r="G78" s="2195"/>
      <c r="H78" s="1590">
        <f>+D78+E78+F78-G78</f>
        <v>0</v>
      </c>
      <c r="I78" s="1984"/>
      <c r="J78" s="630" t="s">
        <v>590</v>
      </c>
      <c r="K78" s="564"/>
      <c r="N78" s="2070"/>
    </row>
    <row r="79" spans="1:14" s="351" customFormat="1" ht="12.75">
      <c r="A79" s="226">
        <v>1555</v>
      </c>
      <c r="B79" s="2231" t="s">
        <v>1652</v>
      </c>
      <c r="C79" s="230"/>
      <c r="D79" s="2193"/>
      <c r="E79" s="1591"/>
      <c r="F79" s="2195"/>
      <c r="G79" s="2195"/>
      <c r="H79" s="1590">
        <f>+D79+E79+F79-G79</f>
        <v>0</v>
      </c>
      <c r="I79" s="1984"/>
      <c r="J79" s="630" t="s">
        <v>590</v>
      </c>
      <c r="K79" s="564"/>
      <c r="N79" s="2070"/>
    </row>
    <row r="80" spans="1:14" s="351" customFormat="1" ht="12.75">
      <c r="A80" s="226">
        <v>1556</v>
      </c>
      <c r="B80" s="2231" t="s">
        <v>1653</v>
      </c>
      <c r="C80" s="230"/>
      <c r="D80" s="2193"/>
      <c r="E80" s="1591"/>
      <c r="F80" s="2195"/>
      <c r="G80" s="2195"/>
      <c r="H80" s="1590">
        <f>+D80+E80+F80-G80</f>
        <v>0</v>
      </c>
      <c r="I80" s="1984"/>
      <c r="J80" s="630" t="s">
        <v>590</v>
      </c>
      <c r="K80" s="564"/>
      <c r="N80" s="2070"/>
    </row>
    <row r="81" spans="1:19" s="351" customFormat="1" ht="12.75">
      <c r="A81" s="226">
        <v>1560</v>
      </c>
      <c r="B81" s="227" t="s">
        <v>30</v>
      </c>
      <c r="C81" s="230"/>
      <c r="D81" s="2193"/>
      <c r="E81" s="1591"/>
      <c r="F81" s="2195"/>
      <c r="G81" s="2195"/>
      <c r="H81" s="1590">
        <f t="shared" si="0"/>
        <v>0</v>
      </c>
      <c r="I81" s="1984"/>
      <c r="J81" s="630" t="s">
        <v>590</v>
      </c>
      <c r="K81" s="564"/>
      <c r="N81" s="2070"/>
    </row>
    <row r="82" spans="1:19" s="351" customFormat="1" ht="12.75">
      <c r="A82" s="226">
        <v>1562</v>
      </c>
      <c r="B82" s="227" t="s">
        <v>31</v>
      </c>
      <c r="C82" s="230"/>
      <c r="D82" s="2193"/>
      <c r="E82" s="1591"/>
      <c r="F82" s="2195"/>
      <c r="G82" s="2195"/>
      <c r="H82" s="1590">
        <f t="shared" si="0"/>
        <v>0</v>
      </c>
      <c r="I82" s="1984"/>
      <c r="J82" s="630" t="s">
        <v>590</v>
      </c>
      <c r="K82" s="564"/>
      <c r="N82" s="2070"/>
    </row>
    <row r="83" spans="1:19" s="351" customFormat="1" ht="12.75">
      <c r="A83" s="226">
        <v>1563</v>
      </c>
      <c r="B83" s="227" t="s">
        <v>1082</v>
      </c>
      <c r="C83" s="230"/>
      <c r="D83" s="2193"/>
      <c r="E83" s="1591"/>
      <c r="F83" s="2195"/>
      <c r="G83" s="2195"/>
      <c r="H83" s="1590">
        <f t="shared" si="0"/>
        <v>0</v>
      </c>
      <c r="I83" s="1984"/>
      <c r="J83" s="630" t="s">
        <v>590</v>
      </c>
      <c r="K83" s="564"/>
      <c r="N83" s="2070"/>
    </row>
    <row r="84" spans="1:19" s="351" customFormat="1" ht="25.5">
      <c r="A84" s="2252">
        <v>1565</v>
      </c>
      <c r="B84" s="2061" t="s">
        <v>900</v>
      </c>
      <c r="C84" s="230"/>
      <c r="D84" s="2193"/>
      <c r="E84" s="1591"/>
      <c r="F84" s="2195"/>
      <c r="G84" s="2195"/>
      <c r="H84" s="1590">
        <f t="shared" si="0"/>
        <v>0</v>
      </c>
      <c r="I84" s="1984"/>
      <c r="J84" s="630" t="s">
        <v>310</v>
      </c>
      <c r="K84" s="564"/>
      <c r="N84" s="2070"/>
    </row>
    <row r="85" spans="1:19" s="351" customFormat="1" ht="12.75">
      <c r="A85" s="2232">
        <v>1566</v>
      </c>
      <c r="B85" s="2230" t="s">
        <v>1654</v>
      </c>
      <c r="C85" s="230"/>
      <c r="D85" s="2193"/>
      <c r="E85" s="1591"/>
      <c r="F85" s="2195"/>
      <c r="G85" s="2195"/>
      <c r="H85" s="1590">
        <f>+D85+E85+F85-G85</f>
        <v>0</v>
      </c>
      <c r="I85" s="1984"/>
      <c r="J85" s="630" t="s">
        <v>590</v>
      </c>
      <c r="K85" s="564"/>
      <c r="N85" s="2070"/>
    </row>
    <row r="86" spans="1:19" s="351" customFormat="1" ht="12.75">
      <c r="A86" s="2232">
        <v>1567</v>
      </c>
      <c r="B86" s="2230" t="s">
        <v>1655</v>
      </c>
      <c r="C86" s="230"/>
      <c r="D86" s="2193"/>
      <c r="E86" s="1591"/>
      <c r="F86" s="2195"/>
      <c r="G86" s="2195"/>
      <c r="H86" s="1590">
        <f>+D86+E86+F86-G86</f>
        <v>0</v>
      </c>
      <c r="I86" s="1984"/>
      <c r="J86" s="630" t="s">
        <v>590</v>
      </c>
      <c r="K86" s="564"/>
      <c r="N86" s="2070"/>
    </row>
    <row r="87" spans="1:19" s="351" customFormat="1" ht="12.75">
      <c r="A87" s="2232">
        <v>1568</v>
      </c>
      <c r="B87" s="2230" t="s">
        <v>1656</v>
      </c>
      <c r="C87" s="230"/>
      <c r="D87" s="2193"/>
      <c r="E87" s="1591"/>
      <c r="F87" s="2195"/>
      <c r="G87" s="2195"/>
      <c r="H87" s="1590">
        <f>+D87+E87+F87-G87</f>
        <v>0</v>
      </c>
      <c r="I87" s="1984"/>
      <c r="J87" s="630" t="s">
        <v>590</v>
      </c>
      <c r="K87" s="564"/>
      <c r="N87" s="2070"/>
    </row>
    <row r="88" spans="1:19" s="351" customFormat="1" ht="12.75">
      <c r="A88" s="226">
        <v>1570</v>
      </c>
      <c r="B88" s="227" t="s">
        <v>32</v>
      </c>
      <c r="C88" s="230"/>
      <c r="D88" s="2193"/>
      <c r="E88" s="1591"/>
      <c r="F88" s="2195"/>
      <c r="G88" s="2195"/>
      <c r="H88" s="1590">
        <f t="shared" si="0"/>
        <v>0</v>
      </c>
      <c r="I88" s="1984"/>
      <c r="J88" s="630" t="s">
        <v>590</v>
      </c>
      <c r="K88" s="564"/>
      <c r="N88" s="2070"/>
    </row>
    <row r="89" spans="1:19" s="351" customFormat="1" ht="12.75">
      <c r="A89" s="226">
        <v>1571</v>
      </c>
      <c r="B89" s="227" t="s">
        <v>33</v>
      </c>
      <c r="C89" s="230"/>
      <c r="D89" s="2193"/>
      <c r="E89" s="1591"/>
      <c r="F89" s="2195"/>
      <c r="G89" s="2195"/>
      <c r="H89" s="1590">
        <f t="shared" si="0"/>
        <v>0</v>
      </c>
      <c r="I89" s="1984"/>
      <c r="J89" s="630" t="s">
        <v>590</v>
      </c>
      <c r="K89" s="564"/>
      <c r="N89" s="2070"/>
    </row>
    <row r="90" spans="1:19" s="351" customFormat="1" ht="12.75">
      <c r="A90" s="226">
        <v>1572</v>
      </c>
      <c r="B90" s="227" t="s">
        <v>34</v>
      </c>
      <c r="C90" s="230"/>
      <c r="D90" s="2193"/>
      <c r="E90" s="1591"/>
      <c r="F90" s="2195"/>
      <c r="G90" s="2195"/>
      <c r="H90" s="1590">
        <f t="shared" si="0"/>
        <v>0</v>
      </c>
      <c r="I90" s="1984"/>
      <c r="J90" s="630" t="s">
        <v>590</v>
      </c>
      <c r="K90" s="564"/>
      <c r="N90" s="2070"/>
    </row>
    <row r="91" spans="1:19" s="351" customFormat="1" ht="12.75">
      <c r="A91" s="226">
        <v>1574</v>
      </c>
      <c r="B91" s="227" t="s">
        <v>1553</v>
      </c>
      <c r="C91" s="230"/>
      <c r="D91" s="2193"/>
      <c r="E91" s="1591"/>
      <c r="F91" s="2195"/>
      <c r="G91" s="2195"/>
      <c r="H91" s="1590">
        <f t="shared" si="0"/>
        <v>0</v>
      </c>
      <c r="I91" s="1984"/>
      <c r="J91" s="630" t="s">
        <v>590</v>
      </c>
      <c r="K91" s="564"/>
      <c r="N91" s="2070"/>
    </row>
    <row r="92" spans="1:19" s="351" customFormat="1" ht="12.75">
      <c r="A92" s="226">
        <v>1575</v>
      </c>
      <c r="B92" s="2231" t="s">
        <v>1657</v>
      </c>
      <c r="C92" s="230"/>
      <c r="D92" s="2193"/>
      <c r="E92" s="1591"/>
      <c r="F92" s="2195"/>
      <c r="G92" s="2195"/>
      <c r="H92" s="1590">
        <f>+D92+E92+F92-G92</f>
        <v>0</v>
      </c>
      <c r="I92" s="1984"/>
      <c r="J92" s="630" t="s">
        <v>590</v>
      </c>
      <c r="K92" s="564"/>
      <c r="N92" s="2070"/>
    </row>
    <row r="93" spans="1:19" s="351" customFormat="1" ht="20.25">
      <c r="A93" s="226">
        <v>1576</v>
      </c>
      <c r="B93" s="2248" t="s">
        <v>1626</v>
      </c>
      <c r="C93" s="230"/>
      <c r="D93" s="2193"/>
      <c r="E93" s="1591"/>
      <c r="F93" s="2195"/>
      <c r="G93" s="2195"/>
      <c r="H93" s="1590">
        <f>+D93+E93+F93-G93</f>
        <v>0</v>
      </c>
      <c r="I93" s="1984"/>
      <c r="J93" s="630" t="s">
        <v>590</v>
      </c>
      <c r="K93" s="564"/>
      <c r="N93" s="2070"/>
      <c r="Q93" s="2218" t="s">
        <v>1627</v>
      </c>
      <c r="R93" s="2219"/>
      <c r="S93" s="2219"/>
    </row>
    <row r="94" spans="1:19" s="351" customFormat="1" ht="12.75">
      <c r="A94" s="226">
        <v>1580</v>
      </c>
      <c r="B94" s="227" t="s">
        <v>1554</v>
      </c>
      <c r="C94" s="230"/>
      <c r="D94" s="2193"/>
      <c r="E94" s="1591"/>
      <c r="F94" s="2195"/>
      <c r="G94" s="2195"/>
      <c r="H94" s="1590">
        <f t="shared" si="0"/>
        <v>0</v>
      </c>
      <c r="I94" s="1984"/>
      <c r="J94" s="630" t="s">
        <v>590</v>
      </c>
      <c r="K94" s="564"/>
      <c r="N94" s="2070"/>
    </row>
    <row r="95" spans="1:19" s="351" customFormat="1" ht="12.75">
      <c r="A95" s="226">
        <v>1582</v>
      </c>
      <c r="B95" s="227" t="s">
        <v>1555</v>
      </c>
      <c r="C95" s="230"/>
      <c r="D95" s="2193"/>
      <c r="E95" s="1591"/>
      <c r="F95" s="2195"/>
      <c r="G95" s="2195"/>
      <c r="H95" s="1590">
        <f t="shared" si="0"/>
        <v>0</v>
      </c>
      <c r="I95" s="1984"/>
      <c r="J95" s="630" t="s">
        <v>590</v>
      </c>
      <c r="K95" s="564"/>
      <c r="N95" s="2070"/>
    </row>
    <row r="96" spans="1:19" s="351" customFormat="1" ht="12.75">
      <c r="A96" s="226">
        <v>1584</v>
      </c>
      <c r="B96" s="227" t="s">
        <v>1556</v>
      </c>
      <c r="C96" s="230"/>
      <c r="D96" s="2193"/>
      <c r="E96" s="1591"/>
      <c r="F96" s="2195"/>
      <c r="G96" s="2195"/>
      <c r="H96" s="1590">
        <f t="shared" si="0"/>
        <v>0</v>
      </c>
      <c r="I96" s="1984"/>
      <c r="J96" s="630" t="s">
        <v>590</v>
      </c>
      <c r="K96" s="564"/>
      <c r="N96" s="2070"/>
    </row>
    <row r="97" spans="1:14" s="351" customFormat="1" ht="12.75">
      <c r="A97" s="226">
        <v>1586</v>
      </c>
      <c r="B97" s="227" t="s">
        <v>1557</v>
      </c>
      <c r="C97" s="230"/>
      <c r="D97" s="2193"/>
      <c r="E97" s="1591"/>
      <c r="F97" s="2195"/>
      <c r="G97" s="2195"/>
      <c r="H97" s="1590">
        <f t="shared" si="0"/>
        <v>0</v>
      </c>
      <c r="I97" s="1984"/>
      <c r="J97" s="630" t="s">
        <v>590</v>
      </c>
      <c r="K97" s="564"/>
      <c r="N97" s="2070"/>
    </row>
    <row r="98" spans="1:14" s="351" customFormat="1" ht="12.75">
      <c r="A98" s="226">
        <v>1588</v>
      </c>
      <c r="B98" s="227" t="s">
        <v>1558</v>
      </c>
      <c r="C98" s="230"/>
      <c r="D98" s="2193"/>
      <c r="E98" s="1591"/>
      <c r="F98" s="2195"/>
      <c r="G98" s="2195"/>
      <c r="H98" s="1590">
        <f t="shared" si="0"/>
        <v>0</v>
      </c>
      <c r="I98" s="1984"/>
      <c r="J98" s="630" t="s">
        <v>590</v>
      </c>
      <c r="K98" s="564"/>
      <c r="N98" s="2070"/>
    </row>
    <row r="99" spans="1:14" s="351" customFormat="1" ht="12.75">
      <c r="A99" s="226">
        <v>1589</v>
      </c>
      <c r="B99" s="2231" t="s">
        <v>1658</v>
      </c>
      <c r="C99" s="230"/>
      <c r="D99" s="2193"/>
      <c r="E99" s="1591"/>
      <c r="F99" s="2195"/>
      <c r="G99" s="2195"/>
      <c r="H99" s="1590">
        <f>+D99+E99+F99-G99</f>
        <v>0</v>
      </c>
      <c r="I99" s="1984"/>
      <c r="J99" s="630" t="s">
        <v>590</v>
      </c>
      <c r="K99" s="564"/>
      <c r="N99" s="2070"/>
    </row>
    <row r="100" spans="1:14" s="351" customFormat="1" ht="12.75">
      <c r="A100" s="226">
        <v>1590</v>
      </c>
      <c r="B100" s="227" t="s">
        <v>311</v>
      </c>
      <c r="C100" s="230"/>
      <c r="D100" s="2193"/>
      <c r="E100" s="1591"/>
      <c r="F100" s="2195"/>
      <c r="G100" s="2195"/>
      <c r="H100" s="1590">
        <f>+D100+E100+F100-G100</f>
        <v>0</v>
      </c>
      <c r="I100" s="1984"/>
      <c r="J100" s="630" t="s">
        <v>590</v>
      </c>
      <c r="K100" s="564"/>
      <c r="N100" s="2070"/>
    </row>
    <row r="101" spans="1:14" s="351" customFormat="1" ht="12.75">
      <c r="A101" s="226">
        <v>1592</v>
      </c>
      <c r="B101" s="2231" t="s">
        <v>1659</v>
      </c>
      <c r="C101" s="230"/>
      <c r="D101" s="2193"/>
      <c r="E101" s="1591"/>
      <c r="F101" s="2195"/>
      <c r="G101" s="2195"/>
      <c r="H101" s="1590">
        <f>+D101+E101+F101-G101</f>
        <v>0</v>
      </c>
      <c r="I101" s="1984"/>
      <c r="J101" s="630" t="s">
        <v>590</v>
      </c>
      <c r="K101" s="564"/>
      <c r="N101" s="2070"/>
    </row>
    <row r="102" spans="1:14" s="351" customFormat="1" ht="12.75">
      <c r="A102" s="226">
        <v>1595</v>
      </c>
      <c r="B102" s="2231" t="s">
        <v>1660</v>
      </c>
      <c r="C102" s="230"/>
      <c r="D102" s="2193"/>
      <c r="E102" s="1591"/>
      <c r="F102" s="2195"/>
      <c r="G102" s="2195"/>
      <c r="H102" s="1590">
        <f>+D102+E102+F102-G102</f>
        <v>0</v>
      </c>
      <c r="I102" s="1984"/>
      <c r="J102" s="630" t="s">
        <v>590</v>
      </c>
      <c r="K102" s="564"/>
      <c r="N102" s="2070"/>
    </row>
    <row r="103" spans="1:14" s="351" customFormat="1" ht="12.75">
      <c r="A103" s="226">
        <v>1605</v>
      </c>
      <c r="B103" s="227" t="s">
        <v>1559</v>
      </c>
      <c r="C103" s="230"/>
      <c r="D103" s="2193"/>
      <c r="E103" s="1591"/>
      <c r="F103" s="2195"/>
      <c r="G103" s="2195"/>
      <c r="H103" s="1590">
        <f t="shared" ref="H103:H168" si="2">+D103+E103+F103-G103</f>
        <v>0</v>
      </c>
      <c r="I103" s="1984"/>
      <c r="J103" s="630" t="s">
        <v>590</v>
      </c>
      <c r="K103" s="564"/>
      <c r="N103" s="2070"/>
    </row>
    <row r="104" spans="1:14" s="351" customFormat="1" ht="12.75">
      <c r="A104" s="226">
        <v>1606</v>
      </c>
      <c r="B104" s="227" t="s">
        <v>279</v>
      </c>
      <c r="C104" s="230"/>
      <c r="D104" s="2193"/>
      <c r="E104" s="1591"/>
      <c r="F104" s="2195"/>
      <c r="G104" s="2195"/>
      <c r="H104" s="1590">
        <f t="shared" si="2"/>
        <v>0</v>
      </c>
      <c r="I104" s="1984"/>
      <c r="J104" s="630" t="s">
        <v>591</v>
      </c>
      <c r="K104" s="564"/>
      <c r="N104" s="2070"/>
    </row>
    <row r="105" spans="1:14" s="351" customFormat="1" ht="12.75">
      <c r="A105" s="2252">
        <v>1608</v>
      </c>
      <c r="B105" s="2163" t="s">
        <v>280</v>
      </c>
      <c r="C105" s="230"/>
      <c r="D105" s="2193"/>
      <c r="E105" s="1591"/>
      <c r="F105" s="2195"/>
      <c r="G105" s="2195"/>
      <c r="H105" s="1590">
        <f t="shared" si="2"/>
        <v>0</v>
      </c>
      <c r="I105" s="1984"/>
      <c r="J105" s="630" t="s">
        <v>1586</v>
      </c>
      <c r="K105" s="564"/>
      <c r="N105" s="2070"/>
    </row>
    <row r="106" spans="1:14" s="351" customFormat="1" ht="12.75">
      <c r="A106" s="226">
        <v>1610</v>
      </c>
      <c r="B106" s="227" t="s">
        <v>281</v>
      </c>
      <c r="C106" s="230"/>
      <c r="D106" s="2193"/>
      <c r="E106" s="1591"/>
      <c r="F106" s="2195"/>
      <c r="G106" s="2195"/>
      <c r="H106" s="1590">
        <f t="shared" si="2"/>
        <v>0</v>
      </c>
      <c r="I106" s="1984"/>
      <c r="J106" s="630" t="s">
        <v>591</v>
      </c>
      <c r="K106" s="564"/>
      <c r="N106" s="2070"/>
    </row>
    <row r="107" spans="1:14" s="351" customFormat="1" ht="12.75">
      <c r="A107" s="226">
        <v>1611</v>
      </c>
      <c r="B107" s="2231" t="s">
        <v>514</v>
      </c>
      <c r="C107" s="230"/>
      <c r="D107" s="2193"/>
      <c r="E107" s="1591"/>
      <c r="F107" s="2195"/>
      <c r="G107" s="2195"/>
      <c r="H107" s="1590">
        <f t="shared" si="2"/>
        <v>0</v>
      </c>
      <c r="I107" s="1984"/>
      <c r="J107" s="630"/>
      <c r="K107" s="564"/>
      <c r="N107" s="2070"/>
    </row>
    <row r="108" spans="1:14" s="351" customFormat="1" ht="12.75">
      <c r="A108" s="226">
        <v>1615</v>
      </c>
      <c r="B108" s="227" t="s">
        <v>282</v>
      </c>
      <c r="C108" s="230"/>
      <c r="D108" s="2193"/>
      <c r="E108" s="1591"/>
      <c r="F108" s="2195"/>
      <c r="G108" s="2195"/>
      <c r="H108" s="1590">
        <f t="shared" si="2"/>
        <v>0</v>
      </c>
      <c r="I108" s="1984"/>
      <c r="J108" s="630" t="s">
        <v>591</v>
      </c>
      <c r="K108" s="564"/>
      <c r="N108" s="2070"/>
    </row>
    <row r="109" spans="1:14" s="351" customFormat="1" ht="12.75">
      <c r="A109" s="226">
        <v>1616</v>
      </c>
      <c r="B109" s="227" t="s">
        <v>283</v>
      </c>
      <c r="C109" s="230"/>
      <c r="D109" s="2193"/>
      <c r="E109" s="1591"/>
      <c r="F109" s="2195"/>
      <c r="G109" s="2195"/>
      <c r="H109" s="1590">
        <f t="shared" si="2"/>
        <v>0</v>
      </c>
      <c r="I109" s="1984"/>
      <c r="J109" s="630" t="s">
        <v>591</v>
      </c>
      <c r="K109" s="564"/>
      <c r="N109" s="2070"/>
    </row>
    <row r="110" spans="1:14" s="351" customFormat="1" ht="12.75">
      <c r="A110" s="226">
        <v>1620</v>
      </c>
      <c r="B110" s="227" t="s">
        <v>284</v>
      </c>
      <c r="C110" s="230"/>
      <c r="D110" s="2193"/>
      <c r="E110" s="1591"/>
      <c r="F110" s="2195"/>
      <c r="G110" s="2195"/>
      <c r="H110" s="1590">
        <f t="shared" si="2"/>
        <v>0</v>
      </c>
      <c r="I110" s="1984"/>
      <c r="J110" s="630" t="s">
        <v>591</v>
      </c>
      <c r="K110" s="564"/>
      <c r="N110" s="2070"/>
    </row>
    <row r="111" spans="1:14" s="351" customFormat="1" ht="12.75">
      <c r="A111" s="226">
        <v>1630</v>
      </c>
      <c r="B111" s="227" t="s">
        <v>285</v>
      </c>
      <c r="C111" s="230"/>
      <c r="D111" s="2193"/>
      <c r="E111" s="1591"/>
      <c r="F111" s="2195"/>
      <c r="G111" s="2195"/>
      <c r="H111" s="1590">
        <f t="shared" si="2"/>
        <v>0</v>
      </c>
      <c r="I111" s="1984"/>
      <c r="J111" s="630" t="s">
        <v>591</v>
      </c>
      <c r="K111" s="564"/>
      <c r="N111" s="2070"/>
    </row>
    <row r="112" spans="1:14" s="351" customFormat="1" ht="12.75">
      <c r="A112" s="226">
        <v>1635</v>
      </c>
      <c r="B112" s="227" t="s">
        <v>1152</v>
      </c>
      <c r="C112" s="230"/>
      <c r="D112" s="2193"/>
      <c r="E112" s="1591"/>
      <c r="F112" s="2195"/>
      <c r="G112" s="2195"/>
      <c r="H112" s="1590">
        <f t="shared" si="2"/>
        <v>0</v>
      </c>
      <c r="I112" s="1984"/>
      <c r="J112" s="630" t="s">
        <v>591</v>
      </c>
      <c r="K112" s="564"/>
      <c r="N112" s="2070"/>
    </row>
    <row r="113" spans="1:14" s="351" customFormat="1" ht="12.75">
      <c r="A113" s="226">
        <v>1640</v>
      </c>
      <c r="B113" s="227" t="s">
        <v>1153</v>
      </c>
      <c r="C113" s="230"/>
      <c r="D113" s="2193"/>
      <c r="E113" s="1591"/>
      <c r="F113" s="2195"/>
      <c r="G113" s="2195"/>
      <c r="H113" s="1590">
        <f t="shared" si="2"/>
        <v>0</v>
      </c>
      <c r="I113" s="1984"/>
      <c r="J113" s="630" t="s">
        <v>591</v>
      </c>
      <c r="K113" s="564"/>
      <c r="N113" s="2070"/>
    </row>
    <row r="114" spans="1:14" s="351" customFormat="1" ht="12.75">
      <c r="A114" s="226">
        <v>1645</v>
      </c>
      <c r="B114" s="227" t="s">
        <v>63</v>
      </c>
      <c r="C114" s="230"/>
      <c r="D114" s="2193"/>
      <c r="E114" s="1591"/>
      <c r="F114" s="2195"/>
      <c r="G114" s="2195"/>
      <c r="H114" s="1590">
        <f t="shared" si="2"/>
        <v>0</v>
      </c>
      <c r="I114" s="1984"/>
      <c r="J114" s="630" t="s">
        <v>591</v>
      </c>
      <c r="K114" s="564"/>
      <c r="N114" s="2070"/>
    </row>
    <row r="115" spans="1:14" s="351" customFormat="1" ht="12.75">
      <c r="A115" s="226">
        <v>1650</v>
      </c>
      <c r="B115" s="227" t="s">
        <v>64</v>
      </c>
      <c r="C115" s="230"/>
      <c r="D115" s="2193"/>
      <c r="E115" s="1591"/>
      <c r="F115" s="2195"/>
      <c r="G115" s="2195"/>
      <c r="H115" s="1590">
        <f t="shared" si="2"/>
        <v>0</v>
      </c>
      <c r="I115" s="1984"/>
      <c r="J115" s="630" t="s">
        <v>591</v>
      </c>
      <c r="K115" s="564"/>
      <c r="N115" s="2070"/>
    </row>
    <row r="116" spans="1:14" s="351" customFormat="1" ht="12.75">
      <c r="A116" s="226">
        <v>1655</v>
      </c>
      <c r="B116" s="227" t="s">
        <v>65</v>
      </c>
      <c r="C116" s="230"/>
      <c r="D116" s="2193"/>
      <c r="E116" s="1591"/>
      <c r="F116" s="2195"/>
      <c r="G116" s="2195"/>
      <c r="H116" s="1590">
        <f t="shared" si="2"/>
        <v>0</v>
      </c>
      <c r="I116" s="1984"/>
      <c r="J116" s="630" t="s">
        <v>591</v>
      </c>
      <c r="K116" s="564"/>
      <c r="N116" s="2070"/>
    </row>
    <row r="117" spans="1:14" s="351" customFormat="1" ht="12.75">
      <c r="A117" s="226">
        <v>1660</v>
      </c>
      <c r="B117" s="227" t="s">
        <v>66</v>
      </c>
      <c r="C117" s="230"/>
      <c r="D117" s="2193"/>
      <c r="E117" s="1591"/>
      <c r="F117" s="2195"/>
      <c r="G117" s="2195"/>
      <c r="H117" s="1590">
        <f t="shared" si="2"/>
        <v>0</v>
      </c>
      <c r="I117" s="1984"/>
      <c r="J117" s="630" t="s">
        <v>591</v>
      </c>
      <c r="K117" s="564"/>
      <c r="N117" s="2070"/>
    </row>
    <row r="118" spans="1:14" s="351" customFormat="1" ht="12.75">
      <c r="A118" s="226">
        <v>1665</v>
      </c>
      <c r="B118" s="227" t="s">
        <v>67</v>
      </c>
      <c r="C118" s="230"/>
      <c r="D118" s="2193"/>
      <c r="E118" s="1591"/>
      <c r="F118" s="2195"/>
      <c r="G118" s="2195"/>
      <c r="H118" s="1590">
        <f t="shared" si="2"/>
        <v>0</v>
      </c>
      <c r="I118" s="1984"/>
      <c r="J118" s="630" t="s">
        <v>591</v>
      </c>
      <c r="K118" s="564"/>
      <c r="N118" s="2070"/>
    </row>
    <row r="119" spans="1:14" s="351" customFormat="1" ht="12.75">
      <c r="A119" s="226">
        <v>1670</v>
      </c>
      <c r="B119" s="227" t="s">
        <v>68</v>
      </c>
      <c r="C119" s="230"/>
      <c r="D119" s="2193"/>
      <c r="E119" s="1591"/>
      <c r="F119" s="2195"/>
      <c r="G119" s="2195"/>
      <c r="H119" s="1590">
        <f t="shared" si="2"/>
        <v>0</v>
      </c>
      <c r="I119" s="1984"/>
      <c r="J119" s="630" t="s">
        <v>591</v>
      </c>
      <c r="K119" s="564"/>
      <c r="N119" s="2070"/>
    </row>
    <row r="120" spans="1:14" s="351" customFormat="1" ht="12.75">
      <c r="A120" s="226">
        <v>1675</v>
      </c>
      <c r="B120" s="227" t="s">
        <v>69</v>
      </c>
      <c r="C120" s="230"/>
      <c r="D120" s="2193"/>
      <c r="E120" s="1591"/>
      <c r="F120" s="2195"/>
      <c r="G120" s="2195"/>
      <c r="H120" s="1590">
        <f t="shared" si="2"/>
        <v>0</v>
      </c>
      <c r="I120" s="1984"/>
      <c r="J120" s="630" t="s">
        <v>591</v>
      </c>
      <c r="K120" s="564"/>
      <c r="N120" s="2070"/>
    </row>
    <row r="121" spans="1:14" s="351" customFormat="1" ht="12.75">
      <c r="A121" s="226">
        <v>1680</v>
      </c>
      <c r="B121" s="227" t="s">
        <v>70</v>
      </c>
      <c r="C121" s="230"/>
      <c r="D121" s="2193"/>
      <c r="E121" s="1591"/>
      <c r="F121" s="2195"/>
      <c r="G121" s="2195"/>
      <c r="H121" s="1590">
        <f t="shared" si="2"/>
        <v>0</v>
      </c>
      <c r="I121" s="1984"/>
      <c r="J121" s="630" t="s">
        <v>591</v>
      </c>
      <c r="K121" s="564"/>
      <c r="N121" s="2070"/>
    </row>
    <row r="122" spans="1:14" s="351" customFormat="1" ht="12.75">
      <c r="A122" s="226">
        <v>1685</v>
      </c>
      <c r="B122" s="227" t="s">
        <v>71</v>
      </c>
      <c r="C122" s="230"/>
      <c r="D122" s="2193"/>
      <c r="E122" s="1591"/>
      <c r="F122" s="2195"/>
      <c r="G122" s="2195"/>
      <c r="H122" s="1590">
        <f t="shared" si="2"/>
        <v>0</v>
      </c>
      <c r="I122" s="1984"/>
      <c r="J122" s="630" t="s">
        <v>591</v>
      </c>
      <c r="K122" s="564"/>
      <c r="N122" s="2070"/>
    </row>
    <row r="123" spans="1:14" s="351" customFormat="1" ht="12.75">
      <c r="A123" s="226">
        <v>1705</v>
      </c>
      <c r="B123" s="227" t="s">
        <v>282</v>
      </c>
      <c r="C123" s="230"/>
      <c r="D123" s="2193"/>
      <c r="E123" s="1591"/>
      <c r="F123" s="2195"/>
      <c r="G123" s="2195"/>
      <c r="H123" s="1590">
        <f t="shared" si="2"/>
        <v>0</v>
      </c>
      <c r="I123" s="1984"/>
      <c r="J123" s="630" t="s">
        <v>591</v>
      </c>
      <c r="K123" s="564"/>
      <c r="N123" s="2070"/>
    </row>
    <row r="124" spans="1:14" s="351" customFormat="1" ht="12.75">
      <c r="A124" s="226">
        <v>1706</v>
      </c>
      <c r="B124" s="227" t="s">
        <v>283</v>
      </c>
      <c r="C124" s="230"/>
      <c r="D124" s="2193"/>
      <c r="E124" s="1591"/>
      <c r="F124" s="2195"/>
      <c r="G124" s="2195"/>
      <c r="H124" s="1590">
        <f t="shared" si="2"/>
        <v>0</v>
      </c>
      <c r="I124" s="1984"/>
      <c r="J124" s="630" t="s">
        <v>591</v>
      </c>
      <c r="K124" s="564"/>
      <c r="N124" s="2070"/>
    </row>
    <row r="125" spans="1:14" s="351" customFormat="1" ht="12.75">
      <c r="A125" s="226">
        <v>1708</v>
      </c>
      <c r="B125" s="227" t="s">
        <v>284</v>
      </c>
      <c r="C125" s="230"/>
      <c r="D125" s="2193"/>
      <c r="E125" s="1591"/>
      <c r="F125" s="2195"/>
      <c r="G125" s="2195"/>
      <c r="H125" s="1590">
        <f t="shared" si="2"/>
        <v>0</v>
      </c>
      <c r="I125" s="1984"/>
      <c r="J125" s="630" t="s">
        <v>591</v>
      </c>
      <c r="K125" s="564"/>
      <c r="N125" s="2070"/>
    </row>
    <row r="126" spans="1:14" s="351" customFormat="1" ht="12.75">
      <c r="A126" s="226">
        <v>1710</v>
      </c>
      <c r="B126" s="227" t="s">
        <v>285</v>
      </c>
      <c r="C126" s="230"/>
      <c r="D126" s="2193"/>
      <c r="E126" s="1591"/>
      <c r="F126" s="2195"/>
      <c r="G126" s="2195"/>
      <c r="H126" s="1590">
        <f t="shared" si="2"/>
        <v>0</v>
      </c>
      <c r="I126" s="1984"/>
      <c r="J126" s="630" t="s">
        <v>591</v>
      </c>
      <c r="K126" s="564"/>
      <c r="N126" s="2070"/>
    </row>
    <row r="127" spans="1:14" s="351" customFormat="1" ht="12.75">
      <c r="A127" s="226">
        <v>1715</v>
      </c>
      <c r="B127" s="227" t="s">
        <v>72</v>
      </c>
      <c r="C127" s="230"/>
      <c r="D127" s="2193"/>
      <c r="E127" s="1591"/>
      <c r="F127" s="2195"/>
      <c r="G127" s="2195"/>
      <c r="H127" s="1590">
        <f t="shared" si="2"/>
        <v>0</v>
      </c>
      <c r="I127" s="1984"/>
      <c r="J127" s="630" t="s">
        <v>591</v>
      </c>
      <c r="K127" s="564"/>
      <c r="N127" s="2070"/>
    </row>
    <row r="128" spans="1:14" s="351" customFormat="1" ht="12.75">
      <c r="A128" s="226">
        <v>1720</v>
      </c>
      <c r="B128" s="227" t="s">
        <v>73</v>
      </c>
      <c r="C128" s="230"/>
      <c r="D128" s="2193"/>
      <c r="E128" s="1591"/>
      <c r="F128" s="2195"/>
      <c r="G128" s="2195"/>
      <c r="H128" s="1590">
        <f t="shared" si="2"/>
        <v>0</v>
      </c>
      <c r="I128" s="1984"/>
      <c r="J128" s="630" t="s">
        <v>591</v>
      </c>
      <c r="K128" s="564"/>
      <c r="N128" s="2070"/>
    </row>
    <row r="129" spans="1:14" s="351" customFormat="1" ht="12.75">
      <c r="A129" s="226">
        <v>1725</v>
      </c>
      <c r="B129" s="227" t="s">
        <v>74</v>
      </c>
      <c r="C129" s="230"/>
      <c r="D129" s="2193"/>
      <c r="E129" s="1591"/>
      <c r="F129" s="2195"/>
      <c r="G129" s="2195"/>
      <c r="H129" s="1590">
        <f t="shared" si="2"/>
        <v>0</v>
      </c>
      <c r="I129" s="1984"/>
      <c r="J129" s="630" t="s">
        <v>591</v>
      </c>
      <c r="K129" s="564"/>
      <c r="N129" s="2070"/>
    </row>
    <row r="130" spans="1:14" s="351" customFormat="1" ht="12.75">
      <c r="A130" s="226">
        <v>1730</v>
      </c>
      <c r="B130" s="227" t="s">
        <v>75</v>
      </c>
      <c r="C130" s="230"/>
      <c r="D130" s="2193"/>
      <c r="E130" s="1591"/>
      <c r="F130" s="2195"/>
      <c r="G130" s="2195"/>
      <c r="H130" s="1590">
        <f t="shared" si="2"/>
        <v>0</v>
      </c>
      <c r="I130" s="1984"/>
      <c r="J130" s="630" t="s">
        <v>591</v>
      </c>
      <c r="K130" s="564"/>
      <c r="N130" s="2070"/>
    </row>
    <row r="131" spans="1:14" s="351" customFormat="1" ht="12.75">
      <c r="A131" s="226">
        <v>1735</v>
      </c>
      <c r="B131" s="227" t="s">
        <v>76</v>
      </c>
      <c r="C131" s="230"/>
      <c r="D131" s="2193"/>
      <c r="E131" s="1591"/>
      <c r="F131" s="2195"/>
      <c r="G131" s="2195"/>
      <c r="H131" s="1590">
        <f t="shared" si="2"/>
        <v>0</v>
      </c>
      <c r="I131" s="1984"/>
      <c r="J131" s="630" t="s">
        <v>591</v>
      </c>
      <c r="K131" s="564"/>
      <c r="N131" s="2070"/>
    </row>
    <row r="132" spans="1:14" s="351" customFormat="1" ht="12.75">
      <c r="A132" s="226">
        <v>1740</v>
      </c>
      <c r="B132" s="227" t="s">
        <v>84</v>
      </c>
      <c r="C132" s="230"/>
      <c r="D132" s="2193"/>
      <c r="E132" s="1591"/>
      <c r="F132" s="2195"/>
      <c r="G132" s="2195"/>
      <c r="H132" s="1590">
        <f t="shared" si="2"/>
        <v>0</v>
      </c>
      <c r="I132" s="1984"/>
      <c r="J132" s="630" t="s">
        <v>591</v>
      </c>
      <c r="K132" s="564"/>
      <c r="N132" s="2070"/>
    </row>
    <row r="133" spans="1:14" s="351" customFormat="1" ht="12.75">
      <c r="A133" s="226">
        <v>1745</v>
      </c>
      <c r="B133" s="227" t="s">
        <v>85</v>
      </c>
      <c r="C133" s="230"/>
      <c r="D133" s="2193"/>
      <c r="E133" s="1591"/>
      <c r="F133" s="2195"/>
      <c r="G133" s="2195"/>
      <c r="H133" s="1590">
        <f t="shared" si="2"/>
        <v>0</v>
      </c>
      <c r="I133" s="1984"/>
      <c r="J133" s="630" t="s">
        <v>591</v>
      </c>
      <c r="K133" s="564"/>
      <c r="N133" s="2070"/>
    </row>
    <row r="134" spans="1:14" s="351" customFormat="1" ht="12.75">
      <c r="A134" s="2253">
        <v>1805</v>
      </c>
      <c r="B134" s="232" t="s">
        <v>282</v>
      </c>
      <c r="C134" s="230"/>
      <c r="D134" s="2193">
        <f>VLOOKUP(A134,'[1]FA Continuity 2014'!$O$10:$Q$46,2,A134:A173)</f>
        <v>100000</v>
      </c>
      <c r="E134" s="1591"/>
      <c r="F134" s="2195"/>
      <c r="G134" s="2195"/>
      <c r="H134" s="1590">
        <f t="shared" si="2"/>
        <v>100000</v>
      </c>
      <c r="I134" s="1984"/>
      <c r="J134" s="630" t="s">
        <v>1589</v>
      </c>
      <c r="K134" s="564"/>
      <c r="N134" s="2070"/>
    </row>
    <row r="135" spans="1:14" s="351" customFormat="1" ht="12.75">
      <c r="A135" s="2253">
        <v>1806</v>
      </c>
      <c r="B135" s="232" t="s">
        <v>283</v>
      </c>
      <c r="C135" s="230"/>
      <c r="D135" s="2193">
        <f>VLOOKUP(A135,'[1]FA Continuity 2014'!$O$10:$Q$46,2,A135:A174)</f>
        <v>0</v>
      </c>
      <c r="E135" s="1591"/>
      <c r="F135" s="2195"/>
      <c r="G135" s="2195"/>
      <c r="H135" s="1590">
        <f t="shared" si="2"/>
        <v>0</v>
      </c>
      <c r="I135" s="1984"/>
      <c r="J135" s="630" t="s">
        <v>1589</v>
      </c>
      <c r="K135" s="564"/>
      <c r="N135" s="2070"/>
    </row>
    <row r="136" spans="1:14" s="351" customFormat="1" ht="12.75">
      <c r="A136" s="2253">
        <v>1808</v>
      </c>
      <c r="B136" s="232" t="s">
        <v>284</v>
      </c>
      <c r="C136" s="230"/>
      <c r="D136" s="2193">
        <v>830377</v>
      </c>
      <c r="E136" s="1591"/>
      <c r="F136" s="2195"/>
      <c r="G136" s="2195"/>
      <c r="H136" s="1590">
        <f t="shared" si="2"/>
        <v>830377</v>
      </c>
      <c r="I136" s="1984"/>
      <c r="J136" s="630" t="s">
        <v>1589</v>
      </c>
      <c r="K136" s="564"/>
      <c r="N136" s="2070"/>
    </row>
    <row r="137" spans="1:14" s="351" customFormat="1" ht="12.75">
      <c r="A137" s="2253">
        <v>1810</v>
      </c>
      <c r="B137" s="232" t="s">
        <v>285</v>
      </c>
      <c r="C137" s="230"/>
      <c r="D137" s="2193">
        <f>VLOOKUP(A137,'[1]FA Continuity 2014'!$O$10:$Q$46,2,A137:A176)</f>
        <v>0</v>
      </c>
      <c r="E137" s="1591"/>
      <c r="F137" s="2195"/>
      <c r="G137" s="2195"/>
      <c r="H137" s="1590">
        <f t="shared" si="2"/>
        <v>0</v>
      </c>
      <c r="I137" s="1984"/>
      <c r="J137" s="630" t="s">
        <v>1589</v>
      </c>
      <c r="K137" s="564"/>
      <c r="N137" s="2070"/>
    </row>
    <row r="138" spans="1:14" s="351" customFormat="1" ht="25.5">
      <c r="A138" s="2253">
        <v>1815</v>
      </c>
      <c r="B138" s="232" t="s">
        <v>86</v>
      </c>
      <c r="C138" s="230"/>
      <c r="D138" s="2193">
        <f>VLOOKUP(A138,'[1]FA Continuity 2014'!$O$10:$Q$46,2,A138:A177)</f>
        <v>1078222.78</v>
      </c>
      <c r="E138" s="1591"/>
      <c r="F138" s="2195"/>
      <c r="G138" s="2195"/>
      <c r="H138" s="1590">
        <f t="shared" si="2"/>
        <v>1078222.78</v>
      </c>
      <c r="I138" s="1984"/>
      <c r="J138" s="630" t="s">
        <v>1590</v>
      </c>
      <c r="K138" s="564"/>
      <c r="N138" s="2070"/>
    </row>
    <row r="139" spans="1:14" s="351" customFormat="1" ht="25.5">
      <c r="A139" s="2253">
        <v>1820</v>
      </c>
      <c r="B139" s="232" t="s">
        <v>87</v>
      </c>
      <c r="C139" s="230"/>
      <c r="D139" s="2194">
        <v>1.0000000000000001E-5</v>
      </c>
      <c r="E139" s="1591"/>
      <c r="F139" s="2195"/>
      <c r="G139" s="2195"/>
      <c r="H139" s="1590">
        <f t="shared" si="2"/>
        <v>1.0000000000000001E-5</v>
      </c>
      <c r="I139" s="1984"/>
      <c r="J139" s="630" t="s">
        <v>1591</v>
      </c>
      <c r="K139" s="564"/>
      <c r="N139" s="2070"/>
    </row>
    <row r="140" spans="1:14" s="351" customFormat="1" ht="12.75">
      <c r="A140" s="2253">
        <v>1825</v>
      </c>
      <c r="B140" s="232" t="s">
        <v>88</v>
      </c>
      <c r="C140" s="230"/>
      <c r="D140" s="2193">
        <v>13565</v>
      </c>
      <c r="E140" s="1591"/>
      <c r="F140" s="2195"/>
      <c r="G140" s="2195"/>
      <c r="H140" s="1590">
        <f t="shared" si="2"/>
        <v>13565</v>
      </c>
      <c r="I140" s="1984"/>
      <c r="J140" s="630" t="s">
        <v>1586</v>
      </c>
      <c r="K140" s="564"/>
      <c r="N140" s="2070"/>
    </row>
    <row r="141" spans="1:14" s="351" customFormat="1" ht="12.75">
      <c r="A141" s="2253">
        <v>1830</v>
      </c>
      <c r="B141" s="232" t="s">
        <v>89</v>
      </c>
      <c r="C141" s="230"/>
      <c r="D141" s="2193">
        <v>3854796</v>
      </c>
      <c r="E141" s="1591"/>
      <c r="F141" s="2195">
        <v>-1861334</v>
      </c>
      <c r="G141" s="2195"/>
      <c r="H141" s="1590">
        <f>+D141+E141+F141-G141</f>
        <v>1993462</v>
      </c>
      <c r="I141" s="1984"/>
      <c r="J141" s="630" t="s">
        <v>1588</v>
      </c>
      <c r="K141" s="564"/>
      <c r="N141" s="2070"/>
    </row>
    <row r="142" spans="1:14" s="351" customFormat="1" ht="12.75">
      <c r="A142" s="2253">
        <v>1835</v>
      </c>
      <c r="B142" s="232" t="s">
        <v>75</v>
      </c>
      <c r="C142" s="230"/>
      <c r="D142" s="2193">
        <v>1688970</v>
      </c>
      <c r="E142" s="1591"/>
      <c r="F142" s="2195">
        <v>1221480</v>
      </c>
      <c r="G142" s="2195"/>
      <c r="H142" s="1590">
        <f t="shared" si="2"/>
        <v>2910450</v>
      </c>
      <c r="I142" s="1984"/>
      <c r="J142" s="630" t="s">
        <v>1588</v>
      </c>
      <c r="K142" s="564"/>
      <c r="N142" s="2070"/>
    </row>
    <row r="143" spans="1:14" s="351" customFormat="1" ht="12.75">
      <c r="A143" s="2253">
        <v>1840</v>
      </c>
      <c r="B143" s="232" t="s">
        <v>76</v>
      </c>
      <c r="C143" s="230"/>
      <c r="D143" s="2193">
        <v>339678</v>
      </c>
      <c r="E143" s="1591"/>
      <c r="F143" s="2195">
        <v>310495</v>
      </c>
      <c r="G143" s="2195"/>
      <c r="H143" s="1590">
        <f t="shared" si="2"/>
        <v>650173</v>
      </c>
      <c r="I143" s="1984"/>
      <c r="J143" s="630" t="s">
        <v>1588</v>
      </c>
      <c r="K143" s="564"/>
      <c r="N143" s="2070"/>
    </row>
    <row r="144" spans="1:14" s="351" customFormat="1" ht="12.75">
      <c r="A144" s="2253">
        <v>1845</v>
      </c>
      <c r="B144" s="232" t="s">
        <v>84</v>
      </c>
      <c r="C144" s="230"/>
      <c r="D144" s="2193">
        <v>454613</v>
      </c>
      <c r="E144" s="1591"/>
      <c r="F144" s="2195">
        <v>329359</v>
      </c>
      <c r="G144" s="2195"/>
      <c r="H144" s="1590">
        <f t="shared" si="2"/>
        <v>783972</v>
      </c>
      <c r="I144" s="1984"/>
      <c r="J144" s="630" t="s">
        <v>1588</v>
      </c>
      <c r="K144" s="564"/>
      <c r="N144" s="2070"/>
    </row>
    <row r="145" spans="1:14" s="351" customFormat="1" ht="12.75">
      <c r="A145" s="2253">
        <v>1850</v>
      </c>
      <c r="B145" s="232" t="s">
        <v>90</v>
      </c>
      <c r="C145" s="230"/>
      <c r="D145" s="2193">
        <v>1358601</v>
      </c>
      <c r="E145" s="1591"/>
      <c r="F145" s="2195"/>
      <c r="G145" s="2195"/>
      <c r="H145" s="1590">
        <f t="shared" si="2"/>
        <v>1358601</v>
      </c>
      <c r="I145" s="1984"/>
      <c r="J145" s="630" t="s">
        <v>90</v>
      </c>
      <c r="K145" s="564"/>
      <c r="N145" s="2070"/>
    </row>
    <row r="146" spans="1:14" s="351" customFormat="1" ht="12.75">
      <c r="A146" s="2253">
        <v>1855</v>
      </c>
      <c r="B146" s="232" t="s">
        <v>92</v>
      </c>
      <c r="C146" s="230"/>
      <c r="D146" s="2193">
        <v>13197</v>
      </c>
      <c r="E146" s="1591"/>
      <c r="F146" s="2195"/>
      <c r="G146" s="2195"/>
      <c r="H146" s="1590">
        <f t="shared" si="2"/>
        <v>13197</v>
      </c>
      <c r="I146" s="1984"/>
      <c r="J146" s="630" t="s">
        <v>1582</v>
      </c>
      <c r="K146" s="564"/>
      <c r="N146" s="2070"/>
    </row>
    <row r="147" spans="1:14" s="351" customFormat="1" ht="12.75">
      <c r="A147" s="2253">
        <v>1860</v>
      </c>
      <c r="B147" s="232" t="s">
        <v>93</v>
      </c>
      <c r="C147" s="230"/>
      <c r="D147" s="2193">
        <v>847168</v>
      </c>
      <c r="E147" s="1591"/>
      <c r="F147" s="2195"/>
      <c r="G147" s="2195"/>
      <c r="H147" s="1590">
        <f t="shared" si="2"/>
        <v>847168</v>
      </c>
      <c r="I147" s="1984"/>
      <c r="J147" s="630" t="s">
        <v>1582</v>
      </c>
      <c r="K147" s="564"/>
      <c r="N147" s="2070"/>
    </row>
    <row r="148" spans="1:14" s="351" customFormat="1" ht="12.75">
      <c r="A148" s="231"/>
      <c r="B148" s="2230" t="s">
        <v>1640</v>
      </c>
      <c r="C148" s="230"/>
      <c r="D148" s="2193"/>
      <c r="E148" s="1591"/>
      <c r="F148" s="2195"/>
      <c r="G148" s="2195"/>
      <c r="H148" s="1590">
        <f t="shared" si="2"/>
        <v>0</v>
      </c>
      <c r="I148" s="2062"/>
      <c r="J148" s="59"/>
      <c r="K148" s="564"/>
      <c r="N148" s="2070"/>
    </row>
    <row r="149" spans="1:14" s="351" customFormat="1" ht="12.75">
      <c r="A149" s="226">
        <v>1865</v>
      </c>
      <c r="B149" s="227" t="s">
        <v>1138</v>
      </c>
      <c r="C149" s="230"/>
      <c r="D149" s="2193">
        <f>VLOOKUP(A149,'[1]FA Continuity 2014'!$O$10:$Q$46,2,A149:A188)</f>
        <v>0</v>
      </c>
      <c r="E149" s="1591"/>
      <c r="F149" s="2195"/>
      <c r="G149" s="2195"/>
      <c r="H149" s="1590">
        <f t="shared" si="2"/>
        <v>0</v>
      </c>
      <c r="I149" s="1984"/>
      <c r="J149" s="630" t="s">
        <v>591</v>
      </c>
      <c r="K149" s="564"/>
      <c r="N149" s="2070"/>
    </row>
    <row r="150" spans="1:14" s="351" customFormat="1" ht="12.75">
      <c r="A150" s="226">
        <v>1870</v>
      </c>
      <c r="B150" s="227" t="s">
        <v>510</v>
      </c>
      <c r="C150" s="230"/>
      <c r="D150" s="2193">
        <f>VLOOKUP(A150,'[1]FA Continuity 2014'!$O$10:$Q$46,2,A150:A189)</f>
        <v>0</v>
      </c>
      <c r="E150" s="1591"/>
      <c r="F150" s="2195"/>
      <c r="G150" s="2195"/>
      <c r="H150" s="1590">
        <f t="shared" si="2"/>
        <v>0</v>
      </c>
      <c r="I150" s="1984"/>
      <c r="J150" s="630" t="s">
        <v>591</v>
      </c>
      <c r="K150" s="564"/>
      <c r="N150" s="2070"/>
    </row>
    <row r="151" spans="1:14" s="351" customFormat="1" ht="12.75">
      <c r="A151" s="226">
        <v>1875</v>
      </c>
      <c r="B151" s="227" t="s">
        <v>511</v>
      </c>
      <c r="C151" s="230"/>
      <c r="D151" s="2193">
        <f>VLOOKUP(A151,'[1]FA Continuity 2014'!$O$10:$Q$46,2,A151:A190)</f>
        <v>0</v>
      </c>
      <c r="E151" s="1591"/>
      <c r="F151" s="2195"/>
      <c r="G151" s="2195"/>
      <c r="H151" s="1590">
        <f t="shared" si="2"/>
        <v>0</v>
      </c>
      <c r="I151" s="1984"/>
      <c r="J151" s="630" t="s">
        <v>591</v>
      </c>
      <c r="K151" s="564"/>
      <c r="N151" s="2070"/>
    </row>
    <row r="152" spans="1:14" s="351" customFormat="1" ht="12.75">
      <c r="A152" s="2252">
        <v>1905</v>
      </c>
      <c r="B152" s="2061" t="s">
        <v>282</v>
      </c>
      <c r="C152" s="230"/>
      <c r="D152" s="2193">
        <f>VLOOKUP(A152,'[1]FA Continuity 2014'!$O$10:$Q$46,2,A152:A191)</f>
        <v>0</v>
      </c>
      <c r="E152" s="1591"/>
      <c r="F152" s="2195"/>
      <c r="G152" s="2195"/>
      <c r="H152" s="1590">
        <f t="shared" si="2"/>
        <v>0</v>
      </c>
      <c r="I152" s="1984"/>
      <c r="J152" s="630" t="s">
        <v>1589</v>
      </c>
      <c r="K152" s="564"/>
      <c r="N152" s="2070"/>
    </row>
    <row r="153" spans="1:14" s="351" customFormat="1" ht="12.75">
      <c r="A153" s="2252">
        <v>1906</v>
      </c>
      <c r="B153" s="2061" t="s">
        <v>283</v>
      </c>
      <c r="C153" s="230"/>
      <c r="D153" s="2193">
        <f>VLOOKUP(A153,'[1]FA Continuity 2014'!$O$10:$Q$46,2,A153:A192)</f>
        <v>0</v>
      </c>
      <c r="E153" s="1591"/>
      <c r="F153" s="2195"/>
      <c r="G153" s="2195"/>
      <c r="H153" s="1590">
        <f t="shared" si="2"/>
        <v>0</v>
      </c>
      <c r="I153" s="1984"/>
      <c r="J153" s="630" t="s">
        <v>1589</v>
      </c>
      <c r="K153" s="564"/>
      <c r="N153" s="2070"/>
    </row>
    <row r="154" spans="1:14" s="351" customFormat="1" ht="12.75">
      <c r="A154" s="2252">
        <v>1908</v>
      </c>
      <c r="B154" s="2061" t="s">
        <v>284</v>
      </c>
      <c r="C154" s="230"/>
      <c r="D154" s="2193">
        <v>436608</v>
      </c>
      <c r="E154" s="1591"/>
      <c r="F154" s="2195"/>
      <c r="G154" s="2195"/>
      <c r="H154" s="1590">
        <f t="shared" si="2"/>
        <v>436608</v>
      </c>
      <c r="I154" s="1984"/>
      <c r="J154" s="630" t="s">
        <v>537</v>
      </c>
      <c r="K154" s="564"/>
      <c r="N154" s="2070"/>
    </row>
    <row r="155" spans="1:14" s="351" customFormat="1" ht="12.75">
      <c r="A155" s="2252">
        <v>1910</v>
      </c>
      <c r="B155" s="2061" t="s">
        <v>285</v>
      </c>
      <c r="C155" s="230"/>
      <c r="D155" s="2193">
        <v>87622</v>
      </c>
      <c r="E155" s="1591"/>
      <c r="F155" s="2195"/>
      <c r="G155" s="2195"/>
      <c r="H155" s="1590">
        <f t="shared" si="2"/>
        <v>87622</v>
      </c>
      <c r="I155" s="1984"/>
      <c r="J155" s="630" t="s">
        <v>537</v>
      </c>
      <c r="K155" s="564"/>
      <c r="N155" s="2070"/>
    </row>
    <row r="156" spans="1:14" s="351" customFormat="1" ht="12.75">
      <c r="A156" s="2252">
        <v>1915</v>
      </c>
      <c r="B156" s="2061" t="s">
        <v>512</v>
      </c>
      <c r="C156" s="230"/>
      <c r="D156" s="2193">
        <v>126907</v>
      </c>
      <c r="E156" s="1591"/>
      <c r="F156" s="2195"/>
      <c r="G156" s="2195"/>
      <c r="H156" s="1590">
        <f t="shared" si="2"/>
        <v>126907</v>
      </c>
      <c r="I156" s="1984"/>
      <c r="J156" s="630" t="s">
        <v>1583</v>
      </c>
      <c r="K156" s="564"/>
      <c r="N156" s="2070"/>
    </row>
    <row r="157" spans="1:14" s="351" customFormat="1" ht="24">
      <c r="A157" s="2252">
        <v>1920</v>
      </c>
      <c r="B157" s="2350" t="s">
        <v>1774</v>
      </c>
      <c r="C157" s="230"/>
      <c r="D157" s="2193">
        <v>68453</v>
      </c>
      <c r="E157" s="1591"/>
      <c r="F157" s="2195"/>
      <c r="G157" s="2195"/>
      <c r="H157" s="1590">
        <f t="shared" si="2"/>
        <v>68453</v>
      </c>
      <c r="I157" s="1984"/>
      <c r="J157" s="630" t="s">
        <v>1585</v>
      </c>
      <c r="K157" s="564"/>
      <c r="N157" s="2070"/>
    </row>
    <row r="158" spans="1:14" s="351" customFormat="1" ht="12.75">
      <c r="A158" s="2252">
        <v>1925</v>
      </c>
      <c r="B158" s="2061" t="s">
        <v>514</v>
      </c>
      <c r="C158" s="230"/>
      <c r="D158" s="2193">
        <v>61354</v>
      </c>
      <c r="E158" s="1591"/>
      <c r="F158" s="2195"/>
      <c r="G158" s="2195"/>
      <c r="H158" s="1590">
        <f t="shared" si="2"/>
        <v>61354</v>
      </c>
      <c r="I158" s="1984"/>
      <c r="J158" s="630" t="s">
        <v>1585</v>
      </c>
      <c r="K158" s="564"/>
      <c r="N158" s="2070"/>
    </row>
    <row r="159" spans="1:14" s="351" customFormat="1" ht="12.75">
      <c r="A159" s="2252">
        <v>1930</v>
      </c>
      <c r="B159" s="2061" t="s">
        <v>515</v>
      </c>
      <c r="C159" s="230"/>
      <c r="D159" s="2193">
        <v>738217</v>
      </c>
      <c r="E159" s="1591"/>
      <c r="F159" s="2195"/>
      <c r="G159" s="2195"/>
      <c r="H159" s="1590">
        <f t="shared" si="2"/>
        <v>738217</v>
      </c>
      <c r="I159" s="1984"/>
      <c r="J159" s="630" t="s">
        <v>1583</v>
      </c>
      <c r="K159" s="564"/>
      <c r="N159" s="2070"/>
    </row>
    <row r="160" spans="1:14" s="351" customFormat="1" ht="12.75">
      <c r="A160" s="2252">
        <v>1935</v>
      </c>
      <c r="B160" s="2061" t="s">
        <v>516</v>
      </c>
      <c r="C160" s="230"/>
      <c r="D160" s="2193">
        <f>VLOOKUP(A160,'[1]FA Continuity 2014'!$O$10:$Q$46,2,A160:A199)</f>
        <v>0</v>
      </c>
      <c r="E160" s="1591"/>
      <c r="F160" s="2195"/>
      <c r="G160" s="2195"/>
      <c r="H160" s="1590">
        <f t="shared" si="2"/>
        <v>0</v>
      </c>
      <c r="I160" s="1984"/>
      <c r="J160" s="630" t="s">
        <v>1583</v>
      </c>
      <c r="K160" s="564"/>
      <c r="N160" s="2070"/>
    </row>
    <row r="161" spans="1:14" s="351" customFormat="1" ht="12.75">
      <c r="A161" s="2252">
        <v>1940</v>
      </c>
      <c r="B161" s="2061" t="s">
        <v>517</v>
      </c>
      <c r="C161" s="230"/>
      <c r="D161" s="2193">
        <v>175134</v>
      </c>
      <c r="E161" s="1591"/>
      <c r="F161" s="2195"/>
      <c r="G161" s="2195"/>
      <c r="H161" s="1590">
        <f t="shared" si="2"/>
        <v>175134</v>
      </c>
      <c r="I161" s="1984"/>
      <c r="J161" s="630" t="s">
        <v>1583</v>
      </c>
      <c r="K161" s="564"/>
      <c r="N161" s="2070"/>
    </row>
    <row r="162" spans="1:14" s="351" customFormat="1" ht="12.75">
      <c r="A162" s="2252">
        <v>1945</v>
      </c>
      <c r="B162" s="2061" t="s">
        <v>518</v>
      </c>
      <c r="C162" s="230"/>
      <c r="D162" s="2193">
        <v>5000</v>
      </c>
      <c r="E162" s="1591"/>
      <c r="F162" s="2195"/>
      <c r="G162" s="2195"/>
      <c r="H162" s="1590">
        <f t="shared" si="2"/>
        <v>5000</v>
      </c>
      <c r="I162" s="1984"/>
      <c r="J162" s="630" t="s">
        <v>1583</v>
      </c>
      <c r="K162" s="564"/>
      <c r="N162" s="2070"/>
    </row>
    <row r="163" spans="1:14" s="351" customFormat="1" ht="12.75">
      <c r="A163" s="2252">
        <v>1950</v>
      </c>
      <c r="B163" s="2061" t="s">
        <v>519</v>
      </c>
      <c r="C163" s="230"/>
      <c r="D163" s="2193">
        <f>VLOOKUP(A163,'[1]FA Continuity 2014'!$O$10:$Q$46,2,A163:A202)</f>
        <v>0</v>
      </c>
      <c r="E163" s="1591"/>
      <c r="F163" s="2195"/>
      <c r="G163" s="2195"/>
      <c r="H163" s="1590">
        <f t="shared" si="2"/>
        <v>0</v>
      </c>
      <c r="I163" s="1984"/>
      <c r="J163" s="630" t="s">
        <v>1583</v>
      </c>
      <c r="K163" s="564"/>
      <c r="N163" s="2070"/>
    </row>
    <row r="164" spans="1:14" s="351" customFormat="1" ht="12.75">
      <c r="A164" s="2252">
        <v>1955</v>
      </c>
      <c r="B164" s="2061" t="s">
        <v>273</v>
      </c>
      <c r="C164" s="230"/>
      <c r="D164" s="2193">
        <f>VLOOKUP(A164,'[1]FA Continuity 2014'!$O$10:$Q$46,2,A164:A203)</f>
        <v>900</v>
      </c>
      <c r="E164" s="1591"/>
      <c r="F164" s="2195"/>
      <c r="G164" s="2195"/>
      <c r="H164" s="1590">
        <f t="shared" si="2"/>
        <v>900</v>
      </c>
      <c r="I164" s="1984"/>
      <c r="J164" s="630" t="s">
        <v>1583</v>
      </c>
      <c r="K164" s="564"/>
      <c r="N164" s="2070"/>
    </row>
    <row r="165" spans="1:14" s="351" customFormat="1" ht="12.75">
      <c r="A165" s="2252">
        <v>1960</v>
      </c>
      <c r="B165" s="2061" t="s">
        <v>274</v>
      </c>
      <c r="C165" s="230"/>
      <c r="D165" s="2193">
        <f>VLOOKUP(A165,'[1]FA Continuity 2014'!$O$10:$Q$46,2,A165:A204)</f>
        <v>0</v>
      </c>
      <c r="E165" s="1591"/>
      <c r="F165" s="2195"/>
      <c r="G165" s="2195"/>
      <c r="H165" s="1590">
        <f t="shared" si="2"/>
        <v>0</v>
      </c>
      <c r="I165" s="1984"/>
      <c r="J165" s="630" t="s">
        <v>1583</v>
      </c>
      <c r="K165" s="564"/>
      <c r="N165" s="2070"/>
    </row>
    <row r="166" spans="1:14" s="351" customFormat="1" ht="12.75">
      <c r="A166" s="226">
        <v>1965</v>
      </c>
      <c r="B166" s="227" t="s">
        <v>275</v>
      </c>
      <c r="C166" s="230"/>
      <c r="D166" s="2193">
        <f>VLOOKUP(A166,'[1]FA Continuity 2014'!$O$10:$Q$46,2,A166:A205)</f>
        <v>0</v>
      </c>
      <c r="E166" s="1591"/>
      <c r="F166" s="2195"/>
      <c r="G166" s="2195"/>
      <c r="H166" s="1590">
        <f t="shared" si="2"/>
        <v>0</v>
      </c>
      <c r="I166" s="1984"/>
      <c r="J166" s="630" t="s">
        <v>591</v>
      </c>
      <c r="K166" s="564"/>
      <c r="N166" s="2070"/>
    </row>
    <row r="167" spans="1:14" s="351" customFormat="1" ht="12.75">
      <c r="A167" s="2252">
        <v>1970</v>
      </c>
      <c r="B167" s="2061" t="s">
        <v>276</v>
      </c>
      <c r="C167" s="230"/>
      <c r="D167" s="2193">
        <f>VLOOKUP(A167,'[1]FA Continuity 2014'!$O$10:$Q$46,2,A167:A206)</f>
        <v>0</v>
      </c>
      <c r="E167" s="1591"/>
      <c r="F167" s="2195"/>
      <c r="G167" s="2195"/>
      <c r="H167" s="1590">
        <f t="shared" si="2"/>
        <v>0</v>
      </c>
      <c r="I167" s="1984"/>
      <c r="J167" s="630" t="s">
        <v>1586</v>
      </c>
      <c r="K167" s="564"/>
      <c r="N167" s="2070"/>
    </row>
    <row r="168" spans="1:14" s="351" customFormat="1" ht="12.75">
      <c r="A168" s="2252">
        <v>1975</v>
      </c>
      <c r="B168" s="2061" t="s">
        <v>1565</v>
      </c>
      <c r="C168" s="230"/>
      <c r="D168" s="2193">
        <f>VLOOKUP(A168,'[1]FA Continuity 2014'!$O$10:$Q$46,2,A168:A207)</f>
        <v>0</v>
      </c>
      <c r="E168" s="1591"/>
      <c r="F168" s="2195"/>
      <c r="G168" s="2195"/>
      <c r="H168" s="1590">
        <f t="shared" si="2"/>
        <v>0</v>
      </c>
      <c r="I168" s="1984"/>
      <c r="J168" s="630" t="s">
        <v>1586</v>
      </c>
      <c r="K168" s="564"/>
      <c r="N168" s="2070"/>
    </row>
    <row r="169" spans="1:14" s="351" customFormat="1" ht="12.75">
      <c r="A169" s="2252">
        <v>1980</v>
      </c>
      <c r="B169" s="2061" t="s">
        <v>1050</v>
      </c>
      <c r="C169" s="230"/>
      <c r="D169" s="2193">
        <f>VLOOKUP(A169,'[1]FA Continuity 2014'!$O$10:$Q$46,2,A169:A208)</f>
        <v>0</v>
      </c>
      <c r="E169" s="1591"/>
      <c r="F169" s="2195"/>
      <c r="G169" s="2195"/>
      <c r="H169" s="1590">
        <f t="shared" ref="H169:H232" si="3">+D169+E169+F169-G169</f>
        <v>0</v>
      </c>
      <c r="I169" s="1984"/>
      <c r="J169" s="630" t="s">
        <v>1586</v>
      </c>
      <c r="K169" s="564"/>
      <c r="N169" s="2070"/>
    </row>
    <row r="170" spans="1:14" s="351" customFormat="1" ht="12.75">
      <c r="A170" s="226">
        <v>1985</v>
      </c>
      <c r="B170" s="227" t="s">
        <v>1051</v>
      </c>
      <c r="C170" s="230"/>
      <c r="D170" s="2193">
        <f>VLOOKUP(A170,'[1]FA Continuity 2014'!$O$10:$Q$46,2,A170:A209)</f>
        <v>0</v>
      </c>
      <c r="E170" s="1591"/>
      <c r="F170" s="2195"/>
      <c r="G170" s="2195"/>
      <c r="H170" s="1590">
        <f t="shared" si="3"/>
        <v>0</v>
      </c>
      <c r="I170" s="1984"/>
      <c r="J170" s="630" t="s">
        <v>591</v>
      </c>
      <c r="K170" s="564"/>
      <c r="N170" s="2070"/>
    </row>
    <row r="171" spans="1:14" s="351" customFormat="1" ht="12.75">
      <c r="A171" s="2252">
        <v>1990</v>
      </c>
      <c r="B171" s="2235" t="s">
        <v>1777</v>
      </c>
      <c r="C171" s="230"/>
      <c r="D171" s="2193">
        <v>-270859</v>
      </c>
      <c r="E171" s="1591"/>
      <c r="F171" s="2195"/>
      <c r="G171" s="2195"/>
      <c r="H171" s="1590">
        <f t="shared" si="3"/>
        <v>-270859</v>
      </c>
      <c r="I171" s="1984"/>
      <c r="J171" s="630" t="s">
        <v>1586</v>
      </c>
      <c r="K171" s="564"/>
      <c r="N171" s="2070"/>
    </row>
    <row r="172" spans="1:14" s="351" customFormat="1" ht="12.75">
      <c r="A172" s="2252">
        <v>1995</v>
      </c>
      <c r="B172" s="232" t="s">
        <v>1053</v>
      </c>
      <c r="C172" s="230"/>
      <c r="D172" s="2193">
        <f>VLOOKUP(A172,'[1]FA Continuity 2014'!$O$10:$Q$46,2,A172:A211)</f>
        <v>0</v>
      </c>
      <c r="E172" s="1591"/>
      <c r="F172" s="2195"/>
      <c r="G172" s="2195"/>
      <c r="H172" s="1590">
        <f t="shared" si="3"/>
        <v>0</v>
      </c>
      <c r="I172" s="1984"/>
      <c r="J172" s="630" t="s">
        <v>1587</v>
      </c>
      <c r="K172" s="564"/>
      <c r="N172" s="2070"/>
    </row>
    <row r="173" spans="1:14" s="351" customFormat="1" ht="12.75">
      <c r="A173" s="2252">
        <v>2005</v>
      </c>
      <c r="B173" s="2061" t="s">
        <v>1054</v>
      </c>
      <c r="C173" s="230"/>
      <c r="D173" s="2193">
        <f>VLOOKUP(A173,'[1]FA Continuity 2014'!$O$10:$Q$46,2,A173:A212)</f>
        <v>0</v>
      </c>
      <c r="E173" s="1591"/>
      <c r="F173" s="2195"/>
      <c r="G173" s="2195"/>
      <c r="H173" s="1590">
        <f t="shared" si="3"/>
        <v>0</v>
      </c>
      <c r="I173" s="1984"/>
      <c r="J173" s="630" t="s">
        <v>1586</v>
      </c>
      <c r="K173" s="564"/>
      <c r="N173" s="2070"/>
    </row>
    <row r="174" spans="1:14" s="351" customFormat="1" ht="12.75">
      <c r="A174" s="2252">
        <v>2010</v>
      </c>
      <c r="B174" s="2061" t="s">
        <v>1055</v>
      </c>
      <c r="C174" s="230"/>
      <c r="D174" s="2193"/>
      <c r="E174" s="1591"/>
      <c r="F174" s="2195"/>
      <c r="G174" s="2195"/>
      <c r="H174" s="1590">
        <f t="shared" si="3"/>
        <v>0</v>
      </c>
      <c r="I174" s="1984"/>
      <c r="J174" s="630" t="s">
        <v>1586</v>
      </c>
      <c r="K174" s="564"/>
      <c r="N174" s="2070"/>
    </row>
    <row r="175" spans="1:14" s="351" customFormat="1" ht="12.75">
      <c r="A175" s="226">
        <v>2020</v>
      </c>
      <c r="B175" s="227" t="s">
        <v>1056</v>
      </c>
      <c r="C175" s="230"/>
      <c r="D175" s="2193"/>
      <c r="E175" s="1591"/>
      <c r="F175" s="2195"/>
      <c r="G175" s="2195"/>
      <c r="H175" s="1590">
        <f t="shared" si="3"/>
        <v>0</v>
      </c>
      <c r="I175" s="1984"/>
      <c r="J175" s="630" t="s">
        <v>591</v>
      </c>
      <c r="K175" s="564"/>
      <c r="N175" s="2070"/>
    </row>
    <row r="176" spans="1:14" s="351" customFormat="1" ht="12.75">
      <c r="A176" s="226">
        <v>2030</v>
      </c>
      <c r="B176" s="227" t="s">
        <v>277</v>
      </c>
      <c r="C176" s="230"/>
      <c r="D176" s="2193"/>
      <c r="E176" s="1591"/>
      <c r="F176" s="2195"/>
      <c r="G176" s="2195"/>
      <c r="H176" s="1590">
        <f t="shared" si="3"/>
        <v>0</v>
      </c>
      <c r="I176" s="1984"/>
      <c r="J176" s="630" t="s">
        <v>591</v>
      </c>
      <c r="K176" s="564"/>
      <c r="N176" s="2070"/>
    </row>
    <row r="177" spans="1:14" s="351" customFormat="1" ht="12.75">
      <c r="A177" s="226">
        <v>2040</v>
      </c>
      <c r="B177" s="227" t="s">
        <v>278</v>
      </c>
      <c r="C177" s="230"/>
      <c r="D177" s="2193"/>
      <c r="E177" s="1591"/>
      <c r="F177" s="2195"/>
      <c r="G177" s="2195"/>
      <c r="H177" s="1590">
        <f t="shared" si="3"/>
        <v>0</v>
      </c>
      <c r="I177" s="1984"/>
      <c r="J177" s="630" t="s">
        <v>591</v>
      </c>
      <c r="K177" s="564"/>
      <c r="N177" s="2070"/>
    </row>
    <row r="178" spans="1:14" s="351" customFormat="1" ht="12.75">
      <c r="A178" s="2252">
        <v>2050</v>
      </c>
      <c r="B178" s="2061" t="s">
        <v>1422</v>
      </c>
      <c r="C178" s="230"/>
      <c r="D178" s="2193"/>
      <c r="E178" s="1591"/>
      <c r="F178" s="2195"/>
      <c r="G178" s="2195"/>
      <c r="H178" s="1590">
        <f t="shared" si="3"/>
        <v>0</v>
      </c>
      <c r="I178" s="1984"/>
      <c r="J178" s="630" t="s">
        <v>1586</v>
      </c>
      <c r="K178" s="564"/>
      <c r="N178" s="2070"/>
    </row>
    <row r="179" spans="1:14" s="351" customFormat="1" ht="12.75">
      <c r="A179" s="226">
        <v>2055</v>
      </c>
      <c r="B179" s="227" t="s">
        <v>1423</v>
      </c>
      <c r="C179" s="230"/>
      <c r="D179" s="2193"/>
      <c r="E179" s="1591"/>
      <c r="F179" s="2195"/>
      <c r="G179" s="2195"/>
      <c r="H179" s="1590">
        <f t="shared" si="3"/>
        <v>0</v>
      </c>
      <c r="I179" s="1984"/>
      <c r="J179" s="630" t="s">
        <v>591</v>
      </c>
      <c r="K179" s="564"/>
      <c r="N179" s="2070"/>
    </row>
    <row r="180" spans="1:14" s="351" customFormat="1" ht="12.75">
      <c r="A180" s="226">
        <v>2060</v>
      </c>
      <c r="B180" s="227" t="s">
        <v>1425</v>
      </c>
      <c r="C180" s="230"/>
      <c r="D180" s="2193"/>
      <c r="E180" s="1591"/>
      <c r="F180" s="2195"/>
      <c r="G180" s="2195"/>
      <c r="H180" s="1590">
        <f t="shared" si="3"/>
        <v>0</v>
      </c>
      <c r="I180" s="1984"/>
      <c r="J180" s="630" t="s">
        <v>590</v>
      </c>
      <c r="K180" s="564"/>
      <c r="N180" s="2070"/>
    </row>
    <row r="181" spans="1:14" s="351" customFormat="1" ht="12.75">
      <c r="A181" s="226">
        <v>2065</v>
      </c>
      <c r="B181" s="227" t="s">
        <v>94</v>
      </c>
      <c r="C181" s="230"/>
      <c r="D181" s="2193"/>
      <c r="E181" s="1591"/>
      <c r="F181" s="2195"/>
      <c r="G181" s="2195"/>
      <c r="H181" s="1590">
        <f t="shared" si="3"/>
        <v>0</v>
      </c>
      <c r="I181" s="1984"/>
      <c r="J181" s="630" t="s">
        <v>591</v>
      </c>
      <c r="K181" s="564"/>
      <c r="N181" s="2070"/>
    </row>
    <row r="182" spans="1:14" s="351" customFormat="1" ht="12.75">
      <c r="A182" s="226">
        <v>2070</v>
      </c>
      <c r="B182" s="227" t="s">
        <v>95</v>
      </c>
      <c r="C182" s="230"/>
      <c r="D182" s="2193"/>
      <c r="E182" s="1591"/>
      <c r="F182" s="2195"/>
      <c r="G182" s="2195"/>
      <c r="H182" s="1590">
        <f t="shared" si="3"/>
        <v>0</v>
      </c>
      <c r="I182" s="1984"/>
      <c r="J182" s="630" t="s">
        <v>591</v>
      </c>
      <c r="K182" s="564"/>
      <c r="N182" s="2070"/>
    </row>
    <row r="183" spans="1:14" s="351" customFormat="1" ht="12.75">
      <c r="A183" s="226">
        <v>2075</v>
      </c>
      <c r="B183" s="227" t="s">
        <v>96</v>
      </c>
      <c r="C183" s="230"/>
      <c r="D183" s="2193"/>
      <c r="E183" s="1591"/>
      <c r="F183" s="2195"/>
      <c r="G183" s="2195"/>
      <c r="H183" s="1590">
        <f t="shared" si="3"/>
        <v>0</v>
      </c>
      <c r="I183" s="1984"/>
      <c r="J183" s="630" t="s">
        <v>591</v>
      </c>
      <c r="K183" s="564"/>
      <c r="N183" s="2070"/>
    </row>
    <row r="184" spans="1:14" s="351" customFormat="1" ht="25.5">
      <c r="A184" s="2252">
        <v>2105</v>
      </c>
      <c r="B184" s="232" t="s">
        <v>1600</v>
      </c>
      <c r="C184" s="230"/>
      <c r="D184" s="2193">
        <v>-8339642</v>
      </c>
      <c r="E184" s="1591"/>
      <c r="F184" s="2195"/>
      <c r="G184" s="2195"/>
      <c r="H184" s="1590">
        <f t="shared" si="3"/>
        <v>-8339642</v>
      </c>
      <c r="I184" s="1984"/>
      <c r="J184" s="630" t="s">
        <v>0</v>
      </c>
      <c r="K184" s="564"/>
      <c r="N184" s="2070"/>
    </row>
    <row r="185" spans="1:14" s="351" customFormat="1" ht="25.5">
      <c r="A185" s="2252">
        <v>2120</v>
      </c>
      <c r="B185" s="2061" t="s">
        <v>97</v>
      </c>
      <c r="C185" s="230"/>
      <c r="D185" s="2193"/>
      <c r="E185" s="1591"/>
      <c r="F185" s="2195"/>
      <c r="G185" s="2195"/>
      <c r="H185" s="1590">
        <f t="shared" si="3"/>
        <v>0</v>
      </c>
      <c r="I185" s="1984"/>
      <c r="J185" s="630" t="s">
        <v>0</v>
      </c>
      <c r="K185" s="564"/>
      <c r="N185" s="2070"/>
    </row>
    <row r="186" spans="1:14" s="351" customFormat="1" ht="25.5">
      <c r="A186" s="226">
        <v>2140</v>
      </c>
      <c r="B186" s="227" t="s">
        <v>1</v>
      </c>
      <c r="C186" s="230"/>
      <c r="D186" s="2193"/>
      <c r="E186" s="1591"/>
      <c r="F186" s="2195"/>
      <c r="G186" s="2195"/>
      <c r="H186" s="1590">
        <f t="shared" si="3"/>
        <v>0</v>
      </c>
      <c r="I186" s="1984"/>
      <c r="J186" s="630" t="s">
        <v>590</v>
      </c>
      <c r="K186" s="564"/>
      <c r="N186" s="2070"/>
    </row>
    <row r="187" spans="1:14" s="351" customFormat="1" ht="12.75">
      <c r="A187" s="226">
        <v>2160</v>
      </c>
      <c r="B187" s="227" t="s">
        <v>1427</v>
      </c>
      <c r="C187" s="230"/>
      <c r="D187" s="2193"/>
      <c r="E187" s="1591"/>
      <c r="F187" s="2195"/>
      <c r="G187" s="2195"/>
      <c r="H187" s="1590">
        <f t="shared" si="3"/>
        <v>0</v>
      </c>
      <c r="I187" s="1984"/>
      <c r="J187" s="630" t="s">
        <v>591</v>
      </c>
      <c r="K187" s="564"/>
      <c r="N187" s="2070"/>
    </row>
    <row r="188" spans="1:14" s="351" customFormat="1" ht="12.75">
      <c r="A188" s="226">
        <v>2180</v>
      </c>
      <c r="B188" s="227" t="s">
        <v>1428</v>
      </c>
      <c r="C188" s="230"/>
      <c r="D188" s="2193"/>
      <c r="E188" s="1591"/>
      <c r="F188" s="2195"/>
      <c r="G188" s="2195"/>
      <c r="H188" s="1590">
        <f t="shared" si="3"/>
        <v>0</v>
      </c>
      <c r="I188" s="1984"/>
      <c r="J188" s="630" t="s">
        <v>591</v>
      </c>
      <c r="K188" s="564"/>
      <c r="N188" s="2070"/>
    </row>
    <row r="189" spans="1:14" s="351" customFormat="1" ht="12.75">
      <c r="A189" s="226">
        <v>2205</v>
      </c>
      <c r="B189" s="227" t="s">
        <v>1429</v>
      </c>
      <c r="C189" s="230"/>
      <c r="D189" s="2193">
        <f>VLOOKUP(A189,'[1]Trial Balance'!$A$8:$T$394,20,A189:A479)</f>
        <v>-830140</v>
      </c>
      <c r="E189" s="1591"/>
      <c r="F189" s="2195"/>
      <c r="G189" s="2195"/>
      <c r="H189" s="1590">
        <f t="shared" si="3"/>
        <v>-830140</v>
      </c>
      <c r="I189" s="1984"/>
      <c r="J189" s="630" t="s">
        <v>592</v>
      </c>
      <c r="K189" s="564"/>
      <c r="N189" s="2070"/>
    </row>
    <row r="190" spans="1:14" s="351" customFormat="1" ht="12.75">
      <c r="A190" s="226">
        <v>2208</v>
      </c>
      <c r="B190" s="227" t="s">
        <v>1434</v>
      </c>
      <c r="C190" s="230"/>
      <c r="D190" s="2193">
        <f>VLOOKUP(A190,'[1]Trial Balance'!$A$8:$T$394,20,A190:A480)</f>
        <v>-60000</v>
      </c>
      <c r="E190" s="1591"/>
      <c r="F190" s="2195"/>
      <c r="G190" s="2195"/>
      <c r="H190" s="1590">
        <f t="shared" si="3"/>
        <v>-60000</v>
      </c>
      <c r="I190" s="1984"/>
      <c r="J190" s="630" t="s">
        <v>592</v>
      </c>
      <c r="K190" s="564"/>
      <c r="N190" s="2070"/>
    </row>
    <row r="191" spans="1:14" s="351" customFormat="1" ht="12.75">
      <c r="A191" s="226">
        <v>2210</v>
      </c>
      <c r="B191" s="227" t="s">
        <v>1435</v>
      </c>
      <c r="C191" s="230"/>
      <c r="D191" s="2193">
        <f>VLOOKUP(A191,'[1]Trial Balance'!$A$8:$T$394,20,A191:A481)</f>
        <v>0</v>
      </c>
      <c r="E191" s="1591"/>
      <c r="F191" s="2195"/>
      <c r="G191" s="2195"/>
      <c r="H191" s="1590">
        <f t="shared" si="3"/>
        <v>0</v>
      </c>
      <c r="I191" s="1984"/>
      <c r="J191" s="630" t="s">
        <v>592</v>
      </c>
      <c r="K191" s="564"/>
      <c r="N191" s="2070"/>
    </row>
    <row r="192" spans="1:14" s="351" customFormat="1" ht="12.75">
      <c r="A192" s="226">
        <v>2215</v>
      </c>
      <c r="B192" s="227" t="s">
        <v>1436</v>
      </c>
      <c r="C192" s="230"/>
      <c r="D192" s="2193">
        <f>VLOOKUP(A192,'[1]Trial Balance'!$A$8:$T$394,20,A192:A482)</f>
        <v>0</v>
      </c>
      <c r="E192" s="1591"/>
      <c r="F192" s="2195"/>
      <c r="G192" s="2195"/>
      <c r="H192" s="1590">
        <f t="shared" si="3"/>
        <v>0</v>
      </c>
      <c r="I192" s="1984"/>
      <c r="J192" s="630" t="s">
        <v>592</v>
      </c>
      <c r="K192" s="564"/>
      <c r="N192" s="2070"/>
    </row>
    <row r="193" spans="1:14" s="351" customFormat="1" ht="12.75">
      <c r="A193" s="226">
        <v>2220</v>
      </c>
      <c r="B193" s="227" t="s">
        <v>1437</v>
      </c>
      <c r="C193" s="230"/>
      <c r="D193" s="2193">
        <f>VLOOKUP(A193,'[1]Trial Balance'!$A$8:$T$394,20,A193:A483)</f>
        <v>-774197</v>
      </c>
      <c r="E193" s="1591"/>
      <c r="F193" s="2195"/>
      <c r="G193" s="2195"/>
      <c r="H193" s="1590">
        <f t="shared" si="3"/>
        <v>-774197</v>
      </c>
      <c r="I193" s="1984"/>
      <c r="J193" s="630" t="s">
        <v>592</v>
      </c>
      <c r="K193" s="564"/>
      <c r="N193" s="2070"/>
    </row>
    <row r="194" spans="1:14" s="351" customFormat="1" ht="12.75">
      <c r="A194" s="226">
        <v>2225</v>
      </c>
      <c r="B194" s="227" t="s">
        <v>1438</v>
      </c>
      <c r="C194" s="230"/>
      <c r="D194" s="2193">
        <f>VLOOKUP(A194,'[1]Trial Balance'!$A$8:$T$394,20,A194:A484)</f>
        <v>0</v>
      </c>
      <c r="E194" s="1591"/>
      <c r="F194" s="2195"/>
      <c r="G194" s="2195"/>
      <c r="H194" s="1590">
        <f t="shared" si="3"/>
        <v>0</v>
      </c>
      <c r="I194" s="1984"/>
      <c r="J194" s="630" t="s">
        <v>592</v>
      </c>
      <c r="K194" s="564"/>
      <c r="N194" s="2070"/>
    </row>
    <row r="195" spans="1:14" s="351" customFormat="1" ht="12.75">
      <c r="A195" s="226">
        <v>2240</v>
      </c>
      <c r="B195" s="227" t="s">
        <v>1439</v>
      </c>
      <c r="C195" s="230"/>
      <c r="D195" s="2193">
        <f>VLOOKUP(A195,'[1]Trial Balance'!$A$8:$T$394,20,A195:A485)</f>
        <v>0</v>
      </c>
      <c r="E195" s="1591"/>
      <c r="F195" s="2195"/>
      <c r="G195" s="2195"/>
      <c r="H195" s="1590">
        <f t="shared" si="3"/>
        <v>0</v>
      </c>
      <c r="I195" s="1984"/>
      <c r="J195" s="630" t="s">
        <v>592</v>
      </c>
      <c r="K195" s="564"/>
      <c r="N195" s="2070"/>
    </row>
    <row r="196" spans="1:14" s="351" customFormat="1" ht="12.75">
      <c r="A196" s="226">
        <v>2242</v>
      </c>
      <c r="B196" s="227" t="s">
        <v>1440</v>
      </c>
      <c r="C196" s="230"/>
      <c r="D196" s="2193">
        <f>VLOOKUP(A196,'[1]Trial Balance'!$A$8:$T$394,20,A196:A486)</f>
        <v>0</v>
      </c>
      <c r="E196" s="1591"/>
      <c r="F196" s="2195"/>
      <c r="G196" s="2195"/>
      <c r="H196" s="1590">
        <f t="shared" si="3"/>
        <v>0</v>
      </c>
      <c r="I196" s="1984"/>
      <c r="J196" s="630" t="s">
        <v>592</v>
      </c>
      <c r="K196" s="564"/>
      <c r="N196" s="2070"/>
    </row>
    <row r="197" spans="1:14" s="351" customFormat="1" ht="12.75">
      <c r="A197" s="226">
        <v>2250</v>
      </c>
      <c r="B197" s="227" t="s">
        <v>1441</v>
      </c>
      <c r="C197" s="230"/>
      <c r="D197" s="2193">
        <f>VLOOKUP(A197,'[1]Trial Balance'!$A$8:$T$394,20,A197:A487)</f>
        <v>0</v>
      </c>
      <c r="E197" s="1591"/>
      <c r="F197" s="2195"/>
      <c r="G197" s="2195"/>
      <c r="H197" s="1590">
        <f t="shared" si="3"/>
        <v>0</v>
      </c>
      <c r="I197" s="1984"/>
      <c r="J197" s="630" t="s">
        <v>592</v>
      </c>
      <c r="K197" s="564"/>
      <c r="N197" s="2070"/>
    </row>
    <row r="198" spans="1:14" s="351" customFormat="1" ht="12.75">
      <c r="A198" s="226">
        <v>2252</v>
      </c>
      <c r="B198" s="227" t="s">
        <v>1442</v>
      </c>
      <c r="C198" s="230"/>
      <c r="D198" s="2193">
        <f>VLOOKUP(A198,'[1]Trial Balance'!$A$8:$T$394,20,A198:A488)</f>
        <v>0</v>
      </c>
      <c r="E198" s="1591"/>
      <c r="F198" s="2195"/>
      <c r="G198" s="2195"/>
      <c r="H198" s="1590">
        <f t="shared" si="3"/>
        <v>0</v>
      </c>
      <c r="I198" s="1984"/>
      <c r="J198" s="630" t="s">
        <v>592</v>
      </c>
      <c r="K198" s="564"/>
      <c r="N198" s="2070"/>
    </row>
    <row r="199" spans="1:14" s="351" customFormat="1" ht="12.75">
      <c r="A199" s="226">
        <v>2254</v>
      </c>
      <c r="B199" s="227" t="s">
        <v>1443</v>
      </c>
      <c r="C199" s="230"/>
      <c r="D199" s="2193">
        <f>VLOOKUP(A199,'[1]Trial Balance'!$A$8:$T$394,20,A199:A489)</f>
        <v>0</v>
      </c>
      <c r="E199" s="1591"/>
      <c r="F199" s="2195"/>
      <c r="G199" s="2195"/>
      <c r="H199" s="1590">
        <f t="shared" si="3"/>
        <v>0</v>
      </c>
      <c r="I199" s="1984"/>
      <c r="J199" s="630" t="s">
        <v>592</v>
      </c>
      <c r="K199" s="564"/>
      <c r="N199" s="2070"/>
    </row>
    <row r="200" spans="1:14" s="351" customFormat="1" ht="25.5">
      <c r="A200" s="226">
        <v>2256</v>
      </c>
      <c r="B200" s="227" t="s">
        <v>1444</v>
      </c>
      <c r="C200" s="230"/>
      <c r="D200" s="2193">
        <f>VLOOKUP(A200,'[1]Trial Balance'!$A$8:$T$394,20,A200:A490)</f>
        <v>0</v>
      </c>
      <c r="E200" s="1591"/>
      <c r="F200" s="2195"/>
      <c r="G200" s="2195"/>
      <c r="H200" s="1590">
        <f t="shared" si="3"/>
        <v>0</v>
      </c>
      <c r="I200" s="1984"/>
      <c r="J200" s="630" t="s">
        <v>592</v>
      </c>
      <c r="K200" s="564"/>
      <c r="N200" s="2070"/>
    </row>
    <row r="201" spans="1:14" s="351" customFormat="1" ht="12.75">
      <c r="A201" s="226">
        <v>2260</v>
      </c>
      <c r="B201" s="227" t="s">
        <v>1445</v>
      </c>
      <c r="C201" s="230"/>
      <c r="D201" s="2193">
        <f>VLOOKUP(A201,'[1]Trial Balance'!$A$8:$T$394,20,A201:A491)</f>
        <v>0</v>
      </c>
      <c r="E201" s="1591"/>
      <c r="F201" s="2195"/>
      <c r="G201" s="2195"/>
      <c r="H201" s="1590">
        <f t="shared" si="3"/>
        <v>0</v>
      </c>
      <c r="I201" s="1984"/>
      <c r="J201" s="630" t="s">
        <v>592</v>
      </c>
      <c r="K201" s="564"/>
      <c r="N201" s="2070"/>
    </row>
    <row r="202" spans="1:14" s="351" customFormat="1" ht="12.75">
      <c r="A202" s="226">
        <v>2262</v>
      </c>
      <c r="B202" s="227" t="s">
        <v>1446</v>
      </c>
      <c r="C202" s="230"/>
      <c r="D202" s="2193">
        <f>VLOOKUP(A202,'[1]Trial Balance'!$A$8:$T$394,20,A202:A492)</f>
        <v>0</v>
      </c>
      <c r="E202" s="1591"/>
      <c r="F202" s="2195"/>
      <c r="G202" s="2195"/>
      <c r="H202" s="1590">
        <f t="shared" si="3"/>
        <v>0</v>
      </c>
      <c r="I202" s="1984"/>
      <c r="J202" s="630" t="s">
        <v>592</v>
      </c>
      <c r="K202" s="564"/>
      <c r="N202" s="2070"/>
    </row>
    <row r="203" spans="1:14" s="351" customFormat="1" ht="12.75">
      <c r="A203" s="226">
        <v>2264</v>
      </c>
      <c r="B203" s="227" t="s">
        <v>1447</v>
      </c>
      <c r="C203" s="230"/>
      <c r="D203" s="2193">
        <f>VLOOKUP(A203,'[1]Trial Balance'!$A$8:$T$394,20,A203:A493)</f>
        <v>-78000</v>
      </c>
      <c r="E203" s="1591"/>
      <c r="F203" s="2195"/>
      <c r="G203" s="2195"/>
      <c r="H203" s="1590">
        <f t="shared" si="3"/>
        <v>-78000</v>
      </c>
      <c r="I203" s="1984"/>
      <c r="J203" s="630" t="s">
        <v>592</v>
      </c>
      <c r="K203" s="564"/>
      <c r="N203" s="2070"/>
    </row>
    <row r="204" spans="1:14" s="351" customFormat="1" ht="12.75">
      <c r="A204" s="226">
        <v>2268</v>
      </c>
      <c r="B204" s="227" t="s">
        <v>2</v>
      </c>
      <c r="C204" s="230"/>
      <c r="D204" s="2193">
        <f>VLOOKUP(A204,'[1]Trial Balance'!$A$8:$T$394,20,A204:A494)</f>
        <v>0</v>
      </c>
      <c r="E204" s="1591"/>
      <c r="F204" s="2195"/>
      <c r="G204" s="2195"/>
      <c r="H204" s="1590">
        <f t="shared" si="3"/>
        <v>0</v>
      </c>
      <c r="I204" s="1984"/>
      <c r="J204" s="630" t="s">
        <v>592</v>
      </c>
      <c r="K204" s="564"/>
      <c r="N204" s="2070"/>
    </row>
    <row r="205" spans="1:14" s="351" customFormat="1" ht="12.75">
      <c r="A205" s="226">
        <v>2270</v>
      </c>
      <c r="B205" s="227" t="s">
        <v>56</v>
      </c>
      <c r="C205" s="230"/>
      <c r="D205" s="2193">
        <f>VLOOKUP(A205,'[1]Trial Balance'!$A$8:$T$394,20,A205:A495)</f>
        <v>0</v>
      </c>
      <c r="E205" s="1591"/>
      <c r="F205" s="2195"/>
      <c r="G205" s="2195"/>
      <c r="H205" s="1590">
        <f t="shared" si="3"/>
        <v>0</v>
      </c>
      <c r="I205" s="1984"/>
      <c r="J205" s="630" t="s">
        <v>592</v>
      </c>
      <c r="K205" s="564"/>
      <c r="N205" s="2070"/>
    </row>
    <row r="206" spans="1:14" s="351" customFormat="1" ht="12.75">
      <c r="A206" s="226">
        <v>2272</v>
      </c>
      <c r="B206" s="227" t="s">
        <v>57</v>
      </c>
      <c r="C206" s="230"/>
      <c r="D206" s="2193">
        <f>VLOOKUP(A206,'[1]Trial Balance'!$A$8:$T$394,20,A206:A496)</f>
        <v>0</v>
      </c>
      <c r="E206" s="1591"/>
      <c r="F206" s="2195"/>
      <c r="G206" s="2195"/>
      <c r="H206" s="1590">
        <f t="shared" si="3"/>
        <v>0</v>
      </c>
      <c r="I206" s="1984"/>
      <c r="J206" s="630" t="s">
        <v>592</v>
      </c>
      <c r="K206" s="564"/>
      <c r="N206" s="2070"/>
    </row>
    <row r="207" spans="1:14" s="351" customFormat="1" ht="12.75">
      <c r="A207" s="226">
        <v>2285</v>
      </c>
      <c r="B207" s="227" t="s">
        <v>58</v>
      </c>
      <c r="C207" s="230"/>
      <c r="D207" s="2193">
        <f>VLOOKUP(A207,'[1]Trial Balance'!$A$8:$T$394,20,A207:A497)</f>
        <v>0</v>
      </c>
      <c r="E207" s="1591"/>
      <c r="F207" s="2195"/>
      <c r="G207" s="2195"/>
      <c r="H207" s="1590">
        <f t="shared" si="3"/>
        <v>0</v>
      </c>
      <c r="I207" s="1984"/>
      <c r="J207" s="630" t="s">
        <v>592</v>
      </c>
      <c r="K207" s="564"/>
      <c r="N207" s="2070"/>
    </row>
    <row r="208" spans="1:14" s="351" customFormat="1" ht="12.75">
      <c r="A208" s="226">
        <v>2290</v>
      </c>
      <c r="B208" s="227" t="s">
        <v>59</v>
      </c>
      <c r="C208" s="230"/>
      <c r="D208" s="2193">
        <f>VLOOKUP(A208,'[1]Trial Balance'!$A$8:$T$394,20,A208:A498)</f>
        <v>0</v>
      </c>
      <c r="E208" s="1591"/>
      <c r="F208" s="2195"/>
      <c r="G208" s="2195"/>
      <c r="H208" s="1590">
        <f t="shared" si="3"/>
        <v>0</v>
      </c>
      <c r="I208" s="1984"/>
      <c r="J208" s="630" t="s">
        <v>592</v>
      </c>
      <c r="K208" s="564"/>
      <c r="N208" s="2070"/>
    </row>
    <row r="209" spans="1:14" s="351" customFormat="1" ht="12.75">
      <c r="A209" s="226">
        <v>2292</v>
      </c>
      <c r="B209" s="227" t="s">
        <v>60</v>
      </c>
      <c r="C209" s="230"/>
      <c r="D209" s="2193">
        <f>VLOOKUP(A209,'[1]Trial Balance'!$A$8:$T$394,20,A209:A499)</f>
        <v>-15000</v>
      </c>
      <c r="E209" s="1591"/>
      <c r="F209" s="2195"/>
      <c r="G209" s="2195"/>
      <c r="H209" s="1590">
        <f t="shared" si="3"/>
        <v>-15000</v>
      </c>
      <c r="I209" s="1984"/>
      <c r="J209" s="630" t="s">
        <v>592</v>
      </c>
      <c r="K209" s="564"/>
      <c r="N209" s="2070"/>
    </row>
    <row r="210" spans="1:14" s="351" customFormat="1" ht="12.75">
      <c r="A210" s="226">
        <v>2294</v>
      </c>
      <c r="B210" s="227" t="s">
        <v>61</v>
      </c>
      <c r="C210" s="230"/>
      <c r="D210" s="2193">
        <f>VLOOKUP(A210,'[1]Trial Balance'!$A$8:$T$394,20,A210:A500)</f>
        <v>36000</v>
      </c>
      <c r="E210" s="1591"/>
      <c r="F210" s="2195"/>
      <c r="G210" s="2195"/>
      <c r="H210" s="1590">
        <f t="shared" si="3"/>
        <v>36000</v>
      </c>
      <c r="I210" s="1984"/>
      <c r="J210" s="630" t="s">
        <v>592</v>
      </c>
      <c r="K210" s="564"/>
      <c r="N210" s="2070"/>
    </row>
    <row r="211" spans="1:14" s="351" customFormat="1" ht="12.75">
      <c r="A211" s="226">
        <v>2296</v>
      </c>
      <c r="B211" s="227" t="s">
        <v>62</v>
      </c>
      <c r="C211" s="230"/>
      <c r="D211" s="2193">
        <f>VLOOKUP(A211,'[1]Trial Balance'!$A$8:$T$394,20,A211:A501)</f>
        <v>0</v>
      </c>
      <c r="E211" s="1591"/>
      <c r="F211" s="2195"/>
      <c r="G211" s="2195"/>
      <c r="H211" s="1590">
        <f t="shared" si="3"/>
        <v>0</v>
      </c>
      <c r="I211" s="1984"/>
      <c r="J211" s="630" t="s">
        <v>592</v>
      </c>
      <c r="K211" s="564"/>
      <c r="N211" s="2070"/>
    </row>
    <row r="212" spans="1:14" s="351" customFormat="1" ht="12.75">
      <c r="A212" s="226">
        <v>2305</v>
      </c>
      <c r="B212" s="227" t="s">
        <v>601</v>
      </c>
      <c r="C212" s="230"/>
      <c r="D212" s="2193">
        <f>VLOOKUP(A212,'[1]Trial Balance'!$A$8:$T$394,20,A212:A502)</f>
        <v>0</v>
      </c>
      <c r="E212" s="1591"/>
      <c r="F212" s="2195"/>
      <c r="G212" s="2195"/>
      <c r="H212" s="1590">
        <f t="shared" si="3"/>
        <v>0</v>
      </c>
      <c r="I212" s="1984"/>
      <c r="J212" s="630" t="s">
        <v>592</v>
      </c>
      <c r="K212" s="564"/>
      <c r="N212" s="2070"/>
    </row>
    <row r="213" spans="1:14" s="351" customFormat="1" ht="12.75">
      <c r="A213" s="226">
        <v>2306</v>
      </c>
      <c r="B213" s="227" t="s">
        <v>606</v>
      </c>
      <c r="C213" s="230"/>
      <c r="D213" s="2193">
        <f>VLOOKUP(A213,'[1]Trial Balance'!$A$8:$T$394,20,A213:A503)</f>
        <v>0</v>
      </c>
      <c r="E213" s="1591"/>
      <c r="F213" s="2195"/>
      <c r="G213" s="2195"/>
      <c r="H213" s="1590">
        <f t="shared" si="3"/>
        <v>0</v>
      </c>
      <c r="I213" s="1984"/>
      <c r="J213" s="630" t="s">
        <v>592</v>
      </c>
      <c r="K213" s="564"/>
      <c r="N213" s="2070"/>
    </row>
    <row r="214" spans="1:14" s="351" customFormat="1" ht="12.75">
      <c r="A214" s="226">
        <v>2308</v>
      </c>
      <c r="B214" s="227" t="s">
        <v>607</v>
      </c>
      <c r="C214" s="230"/>
      <c r="D214" s="2193">
        <f>VLOOKUP(A214,'[1]Trial Balance'!$A$8:$T$394,20,A214:A504)</f>
        <v>0</v>
      </c>
      <c r="E214" s="1591"/>
      <c r="F214" s="2195"/>
      <c r="G214" s="2195"/>
      <c r="H214" s="1590">
        <f t="shared" si="3"/>
        <v>0</v>
      </c>
      <c r="I214" s="1984"/>
      <c r="J214" s="630" t="s">
        <v>592</v>
      </c>
      <c r="K214" s="564"/>
      <c r="N214" s="2070"/>
    </row>
    <row r="215" spans="1:14" s="351" customFormat="1" ht="12.75">
      <c r="A215" s="226">
        <v>2310</v>
      </c>
      <c r="B215" s="227" t="s">
        <v>608</v>
      </c>
      <c r="C215" s="230"/>
      <c r="D215" s="2193">
        <f>VLOOKUP(A215,'[1]Trial Balance'!$A$8:$T$394,20,A215:A505)</f>
        <v>-52000</v>
      </c>
      <c r="E215" s="1591"/>
      <c r="F215" s="2195"/>
      <c r="G215" s="2195"/>
      <c r="H215" s="1590">
        <f t="shared" si="3"/>
        <v>-52000</v>
      </c>
      <c r="I215" s="1984"/>
      <c r="J215" s="630" t="s">
        <v>592</v>
      </c>
      <c r="K215" s="564"/>
      <c r="N215" s="2070"/>
    </row>
    <row r="216" spans="1:14" s="351" customFormat="1" ht="12.75">
      <c r="A216" s="226">
        <v>2315</v>
      </c>
      <c r="B216" s="227" t="s">
        <v>609</v>
      </c>
      <c r="C216" s="230"/>
      <c r="D216" s="2193">
        <f>VLOOKUP(A216,'[1]Trial Balance'!$A$8:$T$394,20,A216:A506)</f>
        <v>0</v>
      </c>
      <c r="E216" s="1591"/>
      <c r="F216" s="2195"/>
      <c r="G216" s="2195"/>
      <c r="H216" s="1590">
        <f t="shared" si="3"/>
        <v>0</v>
      </c>
      <c r="I216" s="1984"/>
      <c r="J216" s="630" t="s">
        <v>592</v>
      </c>
      <c r="K216" s="564"/>
      <c r="N216" s="2070"/>
    </row>
    <row r="217" spans="1:14" s="351" customFormat="1" ht="12.75">
      <c r="A217" s="226">
        <v>2320</v>
      </c>
      <c r="B217" s="227" t="s">
        <v>610</v>
      </c>
      <c r="C217" s="230"/>
      <c r="D217" s="2193">
        <f>VLOOKUP(A217,'[1]Trial Balance'!$A$8:$T$394,20,A217:A507)</f>
        <v>0</v>
      </c>
      <c r="E217" s="1591"/>
      <c r="F217" s="2195"/>
      <c r="G217" s="2195"/>
      <c r="H217" s="1590">
        <f t="shared" si="3"/>
        <v>0</v>
      </c>
      <c r="I217" s="1984"/>
      <c r="J217" s="630" t="s">
        <v>592</v>
      </c>
      <c r="K217" s="564"/>
      <c r="N217" s="2070"/>
    </row>
    <row r="218" spans="1:14" s="351" customFormat="1" ht="12.75">
      <c r="A218" s="226">
        <v>2325</v>
      </c>
      <c r="B218" s="227" t="s">
        <v>611</v>
      </c>
      <c r="C218" s="230"/>
      <c r="D218" s="2193">
        <f>VLOOKUP(A218,'[1]Trial Balance'!$A$8:$T$394,20,A218:A508)</f>
        <v>0</v>
      </c>
      <c r="E218" s="1591"/>
      <c r="F218" s="2195"/>
      <c r="G218" s="2195"/>
      <c r="H218" s="1590">
        <f t="shared" si="3"/>
        <v>0</v>
      </c>
      <c r="I218" s="1984"/>
      <c r="J218" s="630" t="s">
        <v>592</v>
      </c>
      <c r="K218" s="564"/>
      <c r="N218" s="2070"/>
    </row>
    <row r="219" spans="1:14" s="351" customFormat="1" ht="12.75">
      <c r="A219" s="226">
        <v>2330</v>
      </c>
      <c r="B219" s="227" t="s">
        <v>612</v>
      </c>
      <c r="C219" s="230"/>
      <c r="D219" s="2193">
        <f>VLOOKUP(A219,'[1]Trial Balance'!$A$8:$T$394,20,A219:A509)</f>
        <v>0</v>
      </c>
      <c r="E219" s="1591"/>
      <c r="F219" s="2195"/>
      <c r="G219" s="2195"/>
      <c r="H219" s="1590">
        <f t="shared" si="3"/>
        <v>0</v>
      </c>
      <c r="I219" s="1984"/>
      <c r="J219" s="630" t="s">
        <v>592</v>
      </c>
      <c r="K219" s="564"/>
      <c r="N219" s="2070"/>
    </row>
    <row r="220" spans="1:14" s="351" customFormat="1" ht="12.75">
      <c r="A220" s="226">
        <v>2335</v>
      </c>
      <c r="B220" s="227" t="s">
        <v>613</v>
      </c>
      <c r="C220" s="230"/>
      <c r="D220" s="2193">
        <f>VLOOKUP(A220,'[1]Trial Balance'!$A$8:$T$394,20,A220:A510)</f>
        <v>-50000</v>
      </c>
      <c r="E220" s="1591"/>
      <c r="F220" s="2195"/>
      <c r="G220" s="2195"/>
      <c r="H220" s="1590">
        <f t="shared" si="3"/>
        <v>-50000</v>
      </c>
      <c r="I220" s="1984"/>
      <c r="J220" s="630" t="s">
        <v>592</v>
      </c>
      <c r="K220" s="564"/>
      <c r="N220" s="2070"/>
    </row>
    <row r="221" spans="1:14" s="351" customFormat="1" ht="12.75">
      <c r="A221" s="226">
        <v>2340</v>
      </c>
      <c r="B221" s="227" t="s">
        <v>996</v>
      </c>
      <c r="C221" s="230"/>
      <c r="D221" s="2193">
        <f>VLOOKUP(A221,'[1]Trial Balance'!$A$8:$T$394,20,A221:A511)</f>
        <v>0</v>
      </c>
      <c r="E221" s="1591"/>
      <c r="F221" s="2195"/>
      <c r="G221" s="2195"/>
      <c r="H221" s="1590">
        <f t="shared" si="3"/>
        <v>0</v>
      </c>
      <c r="I221" s="1984"/>
      <c r="J221" s="630" t="s">
        <v>592</v>
      </c>
      <c r="K221" s="564"/>
      <c r="N221" s="2070"/>
    </row>
    <row r="222" spans="1:14" s="351" customFormat="1" ht="12.75">
      <c r="A222" s="226">
        <v>2345</v>
      </c>
      <c r="B222" s="227" t="s">
        <v>997</v>
      </c>
      <c r="C222" s="230"/>
      <c r="D222" s="2193">
        <f>VLOOKUP(A222,'[1]Trial Balance'!$A$8:$T$394,20,A222:A512)</f>
        <v>0</v>
      </c>
      <c r="E222" s="1591"/>
      <c r="F222" s="2195"/>
      <c r="G222" s="2195"/>
      <c r="H222" s="1590">
        <f t="shared" si="3"/>
        <v>0</v>
      </c>
      <c r="I222" s="1984"/>
      <c r="J222" s="630" t="s">
        <v>592</v>
      </c>
      <c r="K222" s="564"/>
      <c r="N222" s="2070"/>
    </row>
    <row r="223" spans="1:14" s="351" customFormat="1" ht="25.5">
      <c r="A223" s="226">
        <v>2348</v>
      </c>
      <c r="B223" s="227" t="s">
        <v>998</v>
      </c>
      <c r="C223" s="230"/>
      <c r="D223" s="2193">
        <f>VLOOKUP(A223,'[1]Trial Balance'!$A$8:$T$394,20,A223:A513)</f>
        <v>0</v>
      </c>
      <c r="E223" s="1591"/>
      <c r="F223" s="2195"/>
      <c r="G223" s="2195"/>
      <c r="H223" s="1590">
        <f t="shared" si="3"/>
        <v>0</v>
      </c>
      <c r="I223" s="1984"/>
      <c r="J223" s="630" t="s">
        <v>592</v>
      </c>
      <c r="K223" s="564"/>
      <c r="N223" s="2070"/>
    </row>
    <row r="224" spans="1:14" s="351" customFormat="1" ht="12.75">
      <c r="A224" s="226">
        <v>2350</v>
      </c>
      <c r="B224" s="227" t="s">
        <v>1183</v>
      </c>
      <c r="C224" s="230"/>
      <c r="D224" s="2193">
        <f>VLOOKUP(A224,'[1]Trial Balance'!$A$8:$T$394,20,A224:A514)</f>
        <v>-253852</v>
      </c>
      <c r="E224" s="1591"/>
      <c r="F224" s="2195"/>
      <c r="G224" s="2195"/>
      <c r="H224" s="1590">
        <f t="shared" si="3"/>
        <v>-253852</v>
      </c>
      <c r="I224" s="1984"/>
      <c r="J224" s="630" t="s">
        <v>592</v>
      </c>
      <c r="K224" s="564"/>
      <c r="N224" s="2070"/>
    </row>
    <row r="225" spans="1:14" s="351" customFormat="1" ht="12.75">
      <c r="A225" s="226">
        <v>2405</v>
      </c>
      <c r="B225" s="227" t="s">
        <v>1184</v>
      </c>
      <c r="C225" s="230"/>
      <c r="D225" s="2193">
        <f>VLOOKUP(A225,'[1]Trial Balance'!$A$8:$T$394,20,A225:A515)</f>
        <v>0</v>
      </c>
      <c r="E225" s="1591"/>
      <c r="F225" s="2195"/>
      <c r="G225" s="2195"/>
      <c r="H225" s="1590">
        <f t="shared" si="3"/>
        <v>0</v>
      </c>
      <c r="I225" s="1984"/>
      <c r="J225" s="630" t="s">
        <v>592</v>
      </c>
      <c r="K225" s="564"/>
      <c r="N225" s="2070"/>
    </row>
    <row r="226" spans="1:14" s="351" customFormat="1" ht="12.75">
      <c r="A226" s="226">
        <v>2410</v>
      </c>
      <c r="B226" s="227" t="s">
        <v>46</v>
      </c>
      <c r="C226" s="230"/>
      <c r="D226" s="2193">
        <f>VLOOKUP(A226,'[1]Trial Balance'!$A$8:$T$394,20,A226:A516)</f>
        <v>0</v>
      </c>
      <c r="E226" s="1591"/>
      <c r="F226" s="2195"/>
      <c r="G226" s="2195"/>
      <c r="H226" s="1590">
        <f t="shared" si="3"/>
        <v>0</v>
      </c>
      <c r="I226" s="1984"/>
      <c r="J226" s="630" t="s">
        <v>592</v>
      </c>
      <c r="K226" s="564"/>
      <c r="N226" s="2070"/>
    </row>
    <row r="227" spans="1:14" s="351" customFormat="1" ht="12.75">
      <c r="A227" s="226">
        <v>2415</v>
      </c>
      <c r="B227" s="227" t="s">
        <v>1551</v>
      </c>
      <c r="C227" s="230"/>
      <c r="D227" s="2193">
        <f>VLOOKUP(A227,'[1]Trial Balance'!$A$8:$T$394,20,A227:A517)</f>
        <v>0</v>
      </c>
      <c r="E227" s="1591"/>
      <c r="F227" s="2195"/>
      <c r="G227" s="2195"/>
      <c r="H227" s="1590">
        <f t="shared" si="3"/>
        <v>0</v>
      </c>
      <c r="I227" s="1984"/>
      <c r="J227" s="630" t="s">
        <v>592</v>
      </c>
      <c r="K227" s="564"/>
      <c r="N227" s="2070"/>
    </row>
    <row r="228" spans="1:14" s="351" customFormat="1" ht="12.75">
      <c r="A228" s="226">
        <v>2425</v>
      </c>
      <c r="B228" s="227" t="s">
        <v>1552</v>
      </c>
      <c r="C228" s="230"/>
      <c r="D228" s="2193">
        <f>VLOOKUP(A228,'[1]Trial Balance'!$A$8:$T$394,20,A228:A518)</f>
        <v>-75000</v>
      </c>
      <c r="E228" s="1591"/>
      <c r="F228" s="2195"/>
      <c r="G228" s="2195"/>
      <c r="H228" s="1590">
        <f t="shared" si="3"/>
        <v>-75000</v>
      </c>
      <c r="I228" s="1984"/>
      <c r="J228" s="630" t="s">
        <v>592</v>
      </c>
      <c r="K228" s="564"/>
      <c r="N228" s="2070"/>
    </row>
    <row r="229" spans="1:14" s="351" customFormat="1" ht="12.75">
      <c r="A229" s="226">
        <v>2435</v>
      </c>
      <c r="B229" s="227" t="s">
        <v>1617</v>
      </c>
      <c r="C229" s="230"/>
      <c r="D229" s="2193">
        <f>VLOOKUP(A229,'[1]Trial Balance'!$A$8:$T$394,20,A229:A519)</f>
        <v>0</v>
      </c>
      <c r="E229" s="1591"/>
      <c r="F229" s="2195"/>
      <c r="G229" s="2195"/>
      <c r="H229" s="1590">
        <f t="shared" si="3"/>
        <v>0</v>
      </c>
      <c r="I229" s="1984"/>
      <c r="J229" s="630" t="s">
        <v>592</v>
      </c>
      <c r="K229" s="564"/>
      <c r="N229" s="2070"/>
    </row>
    <row r="230" spans="1:14" s="351" customFormat="1" ht="12.75">
      <c r="A230" s="226">
        <v>2505</v>
      </c>
      <c r="B230" s="227" t="s">
        <v>292</v>
      </c>
      <c r="C230" s="230"/>
      <c r="D230" s="2193">
        <f>VLOOKUP(A230,'[1]Trial Balance'!$A$8:$T$394,20,A230:A520)</f>
        <v>0</v>
      </c>
      <c r="E230" s="1591"/>
      <c r="F230" s="2195"/>
      <c r="G230" s="2195"/>
      <c r="H230" s="1590">
        <f t="shared" si="3"/>
        <v>0</v>
      </c>
      <c r="I230" s="1984"/>
      <c r="J230" s="630" t="s">
        <v>592</v>
      </c>
      <c r="K230" s="564"/>
      <c r="N230" s="2070"/>
    </row>
    <row r="231" spans="1:14" s="351" customFormat="1" ht="12.75">
      <c r="A231" s="226">
        <v>2510</v>
      </c>
      <c r="B231" s="227" t="s">
        <v>293</v>
      </c>
      <c r="C231" s="230"/>
      <c r="D231" s="2193">
        <f>VLOOKUP(A231,'[1]Trial Balance'!$A$8:$T$394,20,A231:A521)</f>
        <v>0</v>
      </c>
      <c r="E231" s="1591"/>
      <c r="F231" s="2195"/>
      <c r="G231" s="2195"/>
      <c r="H231" s="1590">
        <f t="shared" si="3"/>
        <v>0</v>
      </c>
      <c r="I231" s="1984"/>
      <c r="J231" s="630" t="s">
        <v>592</v>
      </c>
      <c r="K231" s="564"/>
      <c r="N231" s="2070"/>
    </row>
    <row r="232" spans="1:14" s="351" customFormat="1" ht="12.75">
      <c r="A232" s="226">
        <v>2515</v>
      </c>
      <c r="B232" s="227" t="s">
        <v>294</v>
      </c>
      <c r="C232" s="230"/>
      <c r="D232" s="2193">
        <f>VLOOKUP(A232,'[1]Trial Balance'!$A$8:$T$394,20,A232:A522)</f>
        <v>0</v>
      </c>
      <c r="E232" s="1591"/>
      <c r="F232" s="2195"/>
      <c r="G232" s="2195"/>
      <c r="H232" s="1590">
        <f t="shared" si="3"/>
        <v>0</v>
      </c>
      <c r="I232" s="1984"/>
      <c r="J232" s="630" t="s">
        <v>592</v>
      </c>
      <c r="K232" s="564"/>
      <c r="N232" s="2070"/>
    </row>
    <row r="233" spans="1:14" s="351" customFormat="1" ht="12.75">
      <c r="A233" s="226">
        <v>2520</v>
      </c>
      <c r="B233" s="227" t="s">
        <v>295</v>
      </c>
      <c r="C233" s="230"/>
      <c r="D233" s="2193">
        <f>VLOOKUP(A233,'[1]Trial Balance'!$A$8:$T$394,20,A233:A523)</f>
        <v>0</v>
      </c>
      <c r="E233" s="1591"/>
      <c r="F233" s="2195"/>
      <c r="G233" s="2195"/>
      <c r="H233" s="1590">
        <f t="shared" ref="H233:H278" si="4">+D233+E233+F233-G233</f>
        <v>0</v>
      </c>
      <c r="I233" s="1984"/>
      <c r="J233" s="630" t="s">
        <v>592</v>
      </c>
      <c r="K233" s="564"/>
      <c r="N233" s="2070"/>
    </row>
    <row r="234" spans="1:14" s="351" customFormat="1" ht="12.75">
      <c r="A234" s="226">
        <v>2525</v>
      </c>
      <c r="B234" s="227" t="s">
        <v>916</v>
      </c>
      <c r="C234" s="230"/>
      <c r="D234" s="2193">
        <f>VLOOKUP(A234,'[1]Trial Balance'!$A$8:$T$394,20,A234:A524)</f>
        <v>0</v>
      </c>
      <c r="E234" s="1591"/>
      <c r="F234" s="2195"/>
      <c r="G234" s="2195"/>
      <c r="H234" s="1590">
        <f t="shared" si="4"/>
        <v>0</v>
      </c>
      <c r="I234" s="1984"/>
      <c r="J234" s="630" t="s">
        <v>592</v>
      </c>
      <c r="K234" s="564"/>
      <c r="N234" s="2070"/>
    </row>
    <row r="235" spans="1:14" s="351" customFormat="1" ht="12.75">
      <c r="A235" s="226">
        <v>2530</v>
      </c>
      <c r="B235" s="227" t="s">
        <v>917</v>
      </c>
      <c r="C235" s="230"/>
      <c r="D235" s="2193">
        <f>VLOOKUP(A235,'[1]Trial Balance'!$A$8:$T$394,20,A235:A525)</f>
        <v>0</v>
      </c>
      <c r="E235" s="1591"/>
      <c r="F235" s="2195"/>
      <c r="G235" s="2195"/>
      <c r="H235" s="1590">
        <f t="shared" si="4"/>
        <v>0</v>
      </c>
      <c r="I235" s="1984"/>
      <c r="J235" s="630" t="s">
        <v>592</v>
      </c>
      <c r="K235" s="564"/>
      <c r="N235" s="2070"/>
    </row>
    <row r="236" spans="1:14" s="351" customFormat="1" ht="12.75">
      <c r="A236" s="226">
        <v>2550</v>
      </c>
      <c r="B236" s="227" t="s">
        <v>918</v>
      </c>
      <c r="C236" s="230"/>
      <c r="D236" s="2193">
        <f>VLOOKUP(A236,'[1]Trial Balance'!$A$8:$T$394,20,A236:A526)</f>
        <v>0</v>
      </c>
      <c r="E236" s="1591"/>
      <c r="F236" s="2195"/>
      <c r="G236" s="2195"/>
      <c r="H236" s="1590">
        <f t="shared" si="4"/>
        <v>0</v>
      </c>
      <c r="I236" s="1984"/>
      <c r="J236" s="630" t="s">
        <v>592</v>
      </c>
      <c r="K236" s="564"/>
      <c r="N236" s="2070"/>
    </row>
    <row r="237" spans="1:14" s="351" customFormat="1" ht="12.75">
      <c r="A237" s="226">
        <v>3005</v>
      </c>
      <c r="B237" s="227" t="s">
        <v>919</v>
      </c>
      <c r="C237" s="230"/>
      <c r="D237" s="2193">
        <f>VLOOKUP(A237,'[1]Trial Balance'!$A$8:$T$394,20,A237:A527)</f>
        <v>-5459825</v>
      </c>
      <c r="E237" s="1591"/>
      <c r="F237" s="2195"/>
      <c r="G237" s="2195"/>
      <c r="H237" s="1590">
        <f t="shared" si="4"/>
        <v>-5459825</v>
      </c>
      <c r="I237" s="1984"/>
      <c r="J237" s="630" t="s">
        <v>55</v>
      </c>
      <c r="K237" s="564"/>
      <c r="N237" s="2070"/>
    </row>
    <row r="238" spans="1:14" s="351" customFormat="1" ht="12.75">
      <c r="A238" s="226">
        <v>3008</v>
      </c>
      <c r="B238" s="227" t="s">
        <v>925</v>
      </c>
      <c r="C238" s="230"/>
      <c r="D238" s="2193">
        <f>VLOOKUP(A238,'[1]Trial Balance'!$A$8:$T$394,20,A238:A528)</f>
        <v>0</v>
      </c>
      <c r="E238" s="1591"/>
      <c r="F238" s="2195"/>
      <c r="G238" s="2195"/>
      <c r="H238" s="1590">
        <f t="shared" si="4"/>
        <v>0</v>
      </c>
      <c r="I238" s="1984"/>
      <c r="J238" s="630" t="s">
        <v>55</v>
      </c>
      <c r="K238" s="564"/>
      <c r="N238" s="2070"/>
    </row>
    <row r="239" spans="1:14" s="351" customFormat="1" ht="12.75">
      <c r="A239" s="226">
        <v>3010</v>
      </c>
      <c r="B239" s="227" t="s">
        <v>926</v>
      </c>
      <c r="C239" s="230"/>
      <c r="D239" s="2193">
        <f>VLOOKUP(A239,'[1]Trial Balance'!$A$8:$T$394,20,A239:A529)</f>
        <v>131283</v>
      </c>
      <c r="E239" s="1591"/>
      <c r="F239" s="2195"/>
      <c r="G239" s="2195"/>
      <c r="H239" s="1590">
        <f t="shared" si="4"/>
        <v>131283</v>
      </c>
      <c r="I239" s="1984"/>
      <c r="J239" s="630" t="s">
        <v>55</v>
      </c>
      <c r="K239" s="564"/>
      <c r="N239" s="2070"/>
    </row>
    <row r="240" spans="1:14" s="351" customFormat="1" ht="12.75">
      <c r="A240" s="226">
        <v>3020</v>
      </c>
      <c r="B240" s="227" t="s">
        <v>927</v>
      </c>
      <c r="C240" s="230"/>
      <c r="D240" s="2193">
        <f>VLOOKUP(A240,'[1]Trial Balance'!$A$8:$T$394,20,A240:A530)</f>
        <v>0</v>
      </c>
      <c r="E240" s="1591"/>
      <c r="F240" s="2195"/>
      <c r="G240" s="2195"/>
      <c r="H240" s="1590">
        <f t="shared" si="4"/>
        <v>0</v>
      </c>
      <c r="I240" s="1984"/>
      <c r="J240" s="630" t="s">
        <v>55</v>
      </c>
      <c r="K240" s="564"/>
      <c r="N240" s="2070"/>
    </row>
    <row r="241" spans="1:14" s="351" customFormat="1" ht="12.75">
      <c r="A241" s="226">
        <v>3022</v>
      </c>
      <c r="B241" s="227" t="s">
        <v>928</v>
      </c>
      <c r="C241" s="230"/>
      <c r="D241" s="2193">
        <f>VLOOKUP(A241,'[1]Trial Balance'!$A$8:$T$394,20,A241:A531)</f>
        <v>0</v>
      </c>
      <c r="E241" s="1591"/>
      <c r="F241" s="2195"/>
      <c r="G241" s="2195"/>
      <c r="H241" s="1590">
        <f t="shared" si="4"/>
        <v>0</v>
      </c>
      <c r="I241" s="1984"/>
      <c r="J241" s="630" t="s">
        <v>55</v>
      </c>
      <c r="K241" s="564"/>
      <c r="N241" s="2070"/>
    </row>
    <row r="242" spans="1:14" s="351" customFormat="1" ht="12.75">
      <c r="A242" s="226">
        <v>3026</v>
      </c>
      <c r="B242" s="227" t="s">
        <v>929</v>
      </c>
      <c r="C242" s="230"/>
      <c r="D242" s="2193">
        <f>VLOOKUP(A242,'[1]Trial Balance'!$A$8:$T$394,20,A242:A532)</f>
        <v>0</v>
      </c>
      <c r="E242" s="1591"/>
      <c r="F242" s="2195"/>
      <c r="G242" s="2195"/>
      <c r="H242" s="1590">
        <f t="shared" si="4"/>
        <v>0</v>
      </c>
      <c r="I242" s="1984"/>
      <c r="J242" s="630" t="s">
        <v>55</v>
      </c>
      <c r="K242" s="564"/>
      <c r="N242" s="2070"/>
    </row>
    <row r="243" spans="1:14" s="351" customFormat="1" ht="12.75">
      <c r="A243" s="226">
        <v>3030</v>
      </c>
      <c r="B243" s="227" t="s">
        <v>930</v>
      </c>
      <c r="C243" s="230"/>
      <c r="D243" s="2193">
        <f>VLOOKUP(A243,'[1]Trial Balance'!$A$8:$T$394,20,A243:A533)</f>
        <v>0</v>
      </c>
      <c r="E243" s="1591"/>
      <c r="F243" s="2195"/>
      <c r="G243" s="2195"/>
      <c r="H243" s="1590">
        <f t="shared" si="4"/>
        <v>0</v>
      </c>
      <c r="I243" s="1984"/>
      <c r="J243" s="630" t="s">
        <v>55</v>
      </c>
      <c r="K243" s="564"/>
      <c r="N243" s="2070"/>
    </row>
    <row r="244" spans="1:14" s="351" customFormat="1" ht="12.75">
      <c r="A244" s="226">
        <v>3035</v>
      </c>
      <c r="B244" s="227" t="s">
        <v>946</v>
      </c>
      <c r="C244" s="230"/>
      <c r="D244" s="2193">
        <f>VLOOKUP(A244,'[1]Trial Balance'!$A$8:$T$394,20,A244:A534)</f>
        <v>0</v>
      </c>
      <c r="E244" s="1591"/>
      <c r="F244" s="2195"/>
      <c r="G244" s="2195"/>
      <c r="H244" s="1590">
        <f t="shared" si="4"/>
        <v>0</v>
      </c>
      <c r="I244" s="1984"/>
      <c r="J244" s="630" t="s">
        <v>55</v>
      </c>
      <c r="K244" s="564"/>
      <c r="N244" s="2070"/>
    </row>
    <row r="245" spans="1:14" s="351" customFormat="1" ht="12.75">
      <c r="A245" s="226">
        <v>3040</v>
      </c>
      <c r="B245" s="227" t="s">
        <v>947</v>
      </c>
      <c r="C245" s="230"/>
      <c r="D245" s="2193">
        <f>VLOOKUP(A245,'[1]Trial Balance'!$A$8:$T$394,20,A245:A535)</f>
        <v>0</v>
      </c>
      <c r="E245" s="1591"/>
      <c r="F245" s="2195"/>
      <c r="G245" s="2195"/>
      <c r="H245" s="1590">
        <f t="shared" si="4"/>
        <v>0</v>
      </c>
      <c r="I245" s="1984"/>
      <c r="J245" s="630" t="s">
        <v>55</v>
      </c>
      <c r="K245" s="564"/>
      <c r="N245" s="2070"/>
    </row>
    <row r="246" spans="1:14" s="351" customFormat="1" ht="12.75">
      <c r="A246" s="226">
        <v>3045</v>
      </c>
      <c r="B246" s="227" t="s">
        <v>948</v>
      </c>
      <c r="C246" s="230"/>
      <c r="D246" s="2193">
        <f>VLOOKUP(A246,'[1]Trial Balance'!$A$8:$T$394,20,A246:A536)</f>
        <v>-347565</v>
      </c>
      <c r="E246" s="1591"/>
      <c r="F246" s="2195"/>
      <c r="G246" s="2195"/>
      <c r="H246" s="1590">
        <f t="shared" si="4"/>
        <v>-347565</v>
      </c>
      <c r="I246" s="1984"/>
      <c r="J246" s="630" t="s">
        <v>55</v>
      </c>
      <c r="K246" s="564"/>
      <c r="N246" s="2070"/>
    </row>
    <row r="247" spans="1:14" s="351" customFormat="1" ht="12.75">
      <c r="A247" s="226">
        <v>3046</v>
      </c>
      <c r="B247" s="227" t="s">
        <v>949</v>
      </c>
      <c r="C247" s="230"/>
      <c r="D247" s="2193">
        <f>VLOOKUP(A247,'[1]Trial Balance'!$A$8:$T$394,20,A247:A537)</f>
        <v>-262140</v>
      </c>
      <c r="E247" s="1592">
        <f>-D247</f>
        <v>262140</v>
      </c>
      <c r="F247" s="2196"/>
      <c r="G247" s="1591">
        <f>'I9 Direct Allocation'!D151</f>
        <v>0</v>
      </c>
      <c r="H247" s="1593">
        <f>-(F10-G247)</f>
        <v>0</v>
      </c>
      <c r="I247" s="1984"/>
      <c r="J247" s="630" t="s">
        <v>55</v>
      </c>
      <c r="K247" s="564"/>
      <c r="N247" s="2070"/>
    </row>
    <row r="248" spans="1:14" s="351" customFormat="1" ht="12.75">
      <c r="A248" s="226">
        <v>3047</v>
      </c>
      <c r="B248" s="227" t="s">
        <v>959</v>
      </c>
      <c r="C248" s="230"/>
      <c r="D248" s="2193">
        <f>VLOOKUP(A248,'[1]Trial Balance'!$A$8:$T$394,20,A248:A538)</f>
        <v>0</v>
      </c>
      <c r="E248" s="1591"/>
      <c r="F248" s="2195"/>
      <c r="G248" s="2195"/>
      <c r="H248" s="1590">
        <f t="shared" si="4"/>
        <v>0</v>
      </c>
      <c r="I248" s="1984"/>
      <c r="J248" s="630" t="s">
        <v>55</v>
      </c>
      <c r="K248" s="564"/>
      <c r="N248" s="2070"/>
    </row>
    <row r="249" spans="1:14" s="351" customFormat="1" ht="12.75">
      <c r="A249" s="226">
        <v>3048</v>
      </c>
      <c r="B249" s="227" t="s">
        <v>960</v>
      </c>
      <c r="C249" s="230"/>
      <c r="D249" s="2193">
        <f>VLOOKUP(A249,'[1]Trial Balance'!$A$8:$T$394,20,A249:A539)</f>
        <v>0</v>
      </c>
      <c r="E249" s="1591"/>
      <c r="F249" s="2195"/>
      <c r="G249" s="2195"/>
      <c r="H249" s="1590">
        <f t="shared" si="4"/>
        <v>0</v>
      </c>
      <c r="I249" s="1984"/>
      <c r="J249" s="630" t="s">
        <v>55</v>
      </c>
      <c r="K249" s="564"/>
      <c r="N249" s="2070"/>
    </row>
    <row r="250" spans="1:14" s="351" customFormat="1" ht="12.75">
      <c r="A250" s="226">
        <v>3049</v>
      </c>
      <c r="B250" s="227" t="s">
        <v>961</v>
      </c>
      <c r="C250" s="230"/>
      <c r="D250" s="2193">
        <f>VLOOKUP(A250,'[1]Trial Balance'!$A$8:$T$394,20,A250:A540)</f>
        <v>0</v>
      </c>
      <c r="E250" s="1591"/>
      <c r="F250" s="2195"/>
      <c r="G250" s="2195"/>
      <c r="H250" s="1590">
        <f t="shared" si="4"/>
        <v>0</v>
      </c>
      <c r="I250" s="1984"/>
      <c r="J250" s="630" t="s">
        <v>55</v>
      </c>
      <c r="K250" s="564"/>
      <c r="N250" s="2070"/>
    </row>
    <row r="251" spans="1:14" s="351" customFormat="1" ht="12.75">
      <c r="A251" s="226">
        <v>3055</v>
      </c>
      <c r="B251" s="227" t="s">
        <v>962</v>
      </c>
      <c r="C251" s="230"/>
      <c r="D251" s="2193">
        <f>VLOOKUP(A251,'[1]Trial Balance'!$A$8:$T$394,20,A251:A541)</f>
        <v>0</v>
      </c>
      <c r="E251" s="1591"/>
      <c r="F251" s="2195"/>
      <c r="G251" s="2195"/>
      <c r="H251" s="1590">
        <f t="shared" si="4"/>
        <v>0</v>
      </c>
      <c r="I251" s="1984"/>
      <c r="J251" s="630" t="s">
        <v>55</v>
      </c>
      <c r="K251" s="564"/>
      <c r="N251" s="2070"/>
    </row>
    <row r="252" spans="1:14" s="351" customFormat="1" ht="12.75">
      <c r="A252" s="226">
        <v>3065</v>
      </c>
      <c r="B252" s="227" t="s">
        <v>1154</v>
      </c>
      <c r="C252" s="230"/>
      <c r="D252" s="2193">
        <f>VLOOKUP(A252,'[1]Trial Balance'!$A$8:$T$394,20,A252:A542)</f>
        <v>0</v>
      </c>
      <c r="E252" s="1591"/>
      <c r="F252" s="2195"/>
      <c r="G252" s="2195"/>
      <c r="H252" s="1590">
        <f t="shared" si="4"/>
        <v>0</v>
      </c>
      <c r="I252" s="1984"/>
      <c r="J252" s="630" t="s">
        <v>55</v>
      </c>
      <c r="K252" s="564"/>
      <c r="N252" s="2070"/>
    </row>
    <row r="253" spans="1:14" s="351" customFormat="1" ht="12.75">
      <c r="A253" s="226">
        <v>3075</v>
      </c>
      <c r="B253" s="2231" t="s">
        <v>1661</v>
      </c>
      <c r="C253" s="230"/>
      <c r="D253" s="2193">
        <f>VLOOKUP(A253,'[1]Trial Balance'!$A$8:$T$394,20,A253:A543)</f>
        <v>0</v>
      </c>
      <c r="E253" s="1591"/>
      <c r="F253" s="2195"/>
      <c r="G253" s="2195"/>
      <c r="H253" s="1590">
        <f>+D253+E253+F253-G253</f>
        <v>0</v>
      </c>
      <c r="I253" s="1984"/>
      <c r="J253" s="630" t="s">
        <v>55</v>
      </c>
      <c r="K253" s="564"/>
      <c r="N253" s="2070"/>
    </row>
    <row r="254" spans="1:14" s="351" customFormat="1" ht="12.75">
      <c r="A254" s="234">
        <v>4006</v>
      </c>
      <c r="B254" s="235" t="s">
        <v>1156</v>
      </c>
      <c r="C254" s="230"/>
      <c r="D254" s="2193">
        <f>VLOOKUP(A254,'[1]Trial Balance'!$A$8:$T$394,20,A254:A544)</f>
        <v>-3099745</v>
      </c>
      <c r="E254" s="1591"/>
      <c r="F254" s="2195"/>
      <c r="G254" s="2195"/>
      <c r="H254" s="1590">
        <f t="shared" si="4"/>
        <v>-3099745</v>
      </c>
      <c r="I254" s="1984"/>
      <c r="J254" s="630" t="s">
        <v>593</v>
      </c>
      <c r="K254" s="564"/>
      <c r="N254" s="2070"/>
    </row>
    <row r="255" spans="1:14" s="351" customFormat="1" ht="12.75">
      <c r="A255" s="234">
        <v>4010</v>
      </c>
      <c r="B255" s="235" t="s">
        <v>1157</v>
      </c>
      <c r="C255" s="230"/>
      <c r="D255" s="2193">
        <f>VLOOKUP(A255,'[1]Trial Balance'!$A$8:$T$394,20,A255:A545)</f>
        <v>0</v>
      </c>
      <c r="E255" s="1591"/>
      <c r="F255" s="2195"/>
      <c r="G255" s="2195"/>
      <c r="H255" s="1590">
        <f t="shared" si="4"/>
        <v>0</v>
      </c>
      <c r="I255" s="1984"/>
      <c r="J255" s="630" t="s">
        <v>593</v>
      </c>
      <c r="K255" s="564"/>
      <c r="N255" s="2070"/>
    </row>
    <row r="256" spans="1:14" s="351" customFormat="1" ht="12.75">
      <c r="A256" s="234">
        <v>4015</v>
      </c>
      <c r="B256" s="235" t="s">
        <v>1158</v>
      </c>
      <c r="C256" s="230"/>
      <c r="D256" s="2193">
        <f>VLOOKUP(A256,'[1]Trial Balance'!$A$8:$T$394,20,A256:A546)</f>
        <v>0</v>
      </c>
      <c r="E256" s="1591"/>
      <c r="F256" s="2195"/>
      <c r="G256" s="2195"/>
      <c r="H256" s="1590">
        <f t="shared" si="4"/>
        <v>0</v>
      </c>
      <c r="I256" s="1984"/>
      <c r="J256" s="630" t="s">
        <v>593</v>
      </c>
      <c r="K256" s="564"/>
      <c r="N256" s="2070"/>
    </row>
    <row r="257" spans="1:14" s="351" customFormat="1" ht="12.75">
      <c r="A257" s="234">
        <v>4020</v>
      </c>
      <c r="B257" s="235" t="s">
        <v>1159</v>
      </c>
      <c r="C257" s="230"/>
      <c r="D257" s="2193">
        <f>VLOOKUP(A257,'[1]Trial Balance'!$A$8:$T$394,20,A257:A547)</f>
        <v>0</v>
      </c>
      <c r="E257" s="1591"/>
      <c r="F257" s="2195"/>
      <c r="G257" s="2195"/>
      <c r="H257" s="1590">
        <f t="shared" si="4"/>
        <v>0</v>
      </c>
      <c r="I257" s="1984"/>
      <c r="J257" s="630" t="s">
        <v>593</v>
      </c>
      <c r="K257" s="564"/>
      <c r="N257" s="2070"/>
    </row>
    <row r="258" spans="1:14" s="351" customFormat="1" ht="12.75">
      <c r="A258" s="234">
        <v>4025</v>
      </c>
      <c r="B258" s="235" t="s">
        <v>1161</v>
      </c>
      <c r="C258" s="230"/>
      <c r="D258" s="2193">
        <f>VLOOKUP(A258,'[1]Trial Balance'!$A$8:$T$394,20,A258:A548)</f>
        <v>-31195</v>
      </c>
      <c r="E258" s="1591"/>
      <c r="F258" s="2195"/>
      <c r="G258" s="2195"/>
      <c r="H258" s="1590">
        <f t="shared" si="4"/>
        <v>-31195</v>
      </c>
      <c r="I258" s="1984"/>
      <c r="J258" s="630" t="s">
        <v>593</v>
      </c>
      <c r="K258" s="564"/>
      <c r="N258" s="2070"/>
    </row>
    <row r="259" spans="1:14" s="351" customFormat="1" ht="12.75">
      <c r="A259" s="234">
        <v>4030</v>
      </c>
      <c r="B259" s="235" t="s">
        <v>1162</v>
      </c>
      <c r="C259" s="230"/>
      <c r="D259" s="2193">
        <f>VLOOKUP(A259,'[1]Trial Balance'!$A$8:$T$394,20,A259:A549)</f>
        <v>0</v>
      </c>
      <c r="E259" s="1591"/>
      <c r="F259" s="2195"/>
      <c r="G259" s="2195"/>
      <c r="H259" s="1590">
        <f t="shared" si="4"/>
        <v>0</v>
      </c>
      <c r="I259" s="1984"/>
      <c r="J259" s="630" t="s">
        <v>593</v>
      </c>
      <c r="K259" s="564"/>
      <c r="N259" s="2070"/>
    </row>
    <row r="260" spans="1:14" s="351" customFormat="1" ht="12.75">
      <c r="A260" s="234">
        <v>4035</v>
      </c>
      <c r="B260" s="235" t="s">
        <v>1163</v>
      </c>
      <c r="C260" s="230"/>
      <c r="D260" s="2193">
        <f>VLOOKUP(A260,'[1]Trial Balance'!$A$8:$T$394,20,A260:A550)</f>
        <v>-2966830</v>
      </c>
      <c r="E260" s="1591"/>
      <c r="F260" s="2195"/>
      <c r="G260" s="2195"/>
      <c r="H260" s="1590">
        <f t="shared" si="4"/>
        <v>-2966830</v>
      </c>
      <c r="I260" s="1984"/>
      <c r="J260" s="630" t="s">
        <v>593</v>
      </c>
      <c r="K260" s="564"/>
      <c r="N260" s="2070"/>
    </row>
    <row r="261" spans="1:14" s="351" customFormat="1" ht="12.75">
      <c r="A261" s="234">
        <v>4040</v>
      </c>
      <c r="B261" s="235" t="s">
        <v>1079</v>
      </c>
      <c r="C261" s="230"/>
      <c r="D261" s="2193">
        <f>VLOOKUP(A261,'[1]Trial Balance'!$A$8:$T$394,20,A261:A551)</f>
        <v>0</v>
      </c>
      <c r="E261" s="1591"/>
      <c r="F261" s="2195"/>
      <c r="G261" s="2195"/>
      <c r="H261" s="1590">
        <f t="shared" si="4"/>
        <v>0</v>
      </c>
      <c r="I261" s="1984"/>
      <c r="J261" s="630" t="s">
        <v>593</v>
      </c>
      <c r="K261" s="564"/>
      <c r="N261" s="2070"/>
    </row>
    <row r="262" spans="1:14" s="351" customFormat="1" ht="12.75">
      <c r="A262" s="234">
        <v>4045</v>
      </c>
      <c r="B262" s="235" t="s">
        <v>1080</v>
      </c>
      <c r="C262" s="230"/>
      <c r="D262" s="2193">
        <f>VLOOKUP(A262,'[1]Trial Balance'!$A$8:$T$394,20,A262:A552)</f>
        <v>0</v>
      </c>
      <c r="E262" s="1591"/>
      <c r="F262" s="2195"/>
      <c r="G262" s="2195"/>
      <c r="H262" s="1590">
        <f t="shared" si="4"/>
        <v>0</v>
      </c>
      <c r="I262" s="1984"/>
      <c r="J262" s="630" t="s">
        <v>593</v>
      </c>
      <c r="K262" s="564"/>
      <c r="N262" s="2070"/>
    </row>
    <row r="263" spans="1:14" s="351" customFormat="1" ht="12.75">
      <c r="A263" s="234">
        <v>4050</v>
      </c>
      <c r="B263" s="235" t="s">
        <v>1081</v>
      </c>
      <c r="C263" s="230"/>
      <c r="D263" s="2193">
        <f>VLOOKUP(A263,'[1]Trial Balance'!$A$8:$T$394,20,A263:A553)</f>
        <v>203653</v>
      </c>
      <c r="E263" s="1591"/>
      <c r="F263" s="2195"/>
      <c r="G263" s="2195"/>
      <c r="H263" s="1590">
        <f t="shared" si="4"/>
        <v>203653</v>
      </c>
      <c r="I263" s="1984"/>
      <c r="J263" s="630" t="s">
        <v>593</v>
      </c>
      <c r="K263" s="564"/>
      <c r="N263" s="2070"/>
    </row>
    <row r="264" spans="1:14" s="351" customFormat="1" ht="12.75">
      <c r="A264" s="234">
        <v>4055</v>
      </c>
      <c r="B264" s="235" t="s">
        <v>1609</v>
      </c>
      <c r="C264" s="230"/>
      <c r="D264" s="2193">
        <f>VLOOKUP(A264,'[1]Trial Balance'!$A$8:$T$394,20,A264:A554)</f>
        <v>0</v>
      </c>
      <c r="E264" s="1591"/>
      <c r="F264" s="2195"/>
      <c r="G264" s="2195"/>
      <c r="H264" s="1590">
        <f t="shared" si="4"/>
        <v>0</v>
      </c>
      <c r="I264" s="1984"/>
      <c r="J264" s="630" t="s">
        <v>593</v>
      </c>
      <c r="K264" s="564"/>
      <c r="N264" s="2070"/>
    </row>
    <row r="265" spans="1:14" s="351" customFormat="1" ht="12.75">
      <c r="A265" s="234">
        <v>4060</v>
      </c>
      <c r="B265" s="235" t="s">
        <v>1610</v>
      </c>
      <c r="C265" s="230"/>
      <c r="D265" s="2193">
        <f>VLOOKUP(A265,'[1]Trial Balance'!$A$8:$T$394,20,A265:A555)</f>
        <v>0</v>
      </c>
      <c r="E265" s="1591"/>
      <c r="F265" s="2195"/>
      <c r="G265" s="2195"/>
      <c r="H265" s="1590">
        <f t="shared" si="4"/>
        <v>0</v>
      </c>
      <c r="I265" s="1984"/>
      <c r="J265" s="630" t="s">
        <v>593</v>
      </c>
      <c r="K265" s="564"/>
      <c r="N265" s="2070"/>
    </row>
    <row r="266" spans="1:14" s="351" customFormat="1" ht="12.75">
      <c r="A266" s="234">
        <v>4062</v>
      </c>
      <c r="B266" s="235" t="s">
        <v>1611</v>
      </c>
      <c r="C266" s="230"/>
      <c r="D266" s="2193">
        <f>VLOOKUP(A266,'[1]Trial Balance'!$A$8:$T$394,20,A266:A556)</f>
        <v>-474987</v>
      </c>
      <c r="E266" s="1591"/>
      <c r="F266" s="2195"/>
      <c r="G266" s="2195"/>
      <c r="H266" s="1590">
        <f t="shared" si="4"/>
        <v>-474987</v>
      </c>
      <c r="I266" s="1984"/>
      <c r="J266" s="630" t="s">
        <v>593</v>
      </c>
      <c r="K266" s="564"/>
      <c r="N266" s="2070"/>
    </row>
    <row r="267" spans="1:14" s="351" customFormat="1" ht="12.75">
      <c r="A267" s="234">
        <v>4064</v>
      </c>
      <c r="B267" s="235" t="s">
        <v>312</v>
      </c>
      <c r="C267" s="230"/>
      <c r="D267" s="2193">
        <f>VLOOKUP(A267,'[1]Trial Balance'!$A$8:$T$394,20,A267:A557)</f>
        <v>0</v>
      </c>
      <c r="E267" s="1591"/>
      <c r="F267" s="2195"/>
      <c r="G267" s="2195"/>
      <c r="H267" s="1590">
        <f t="shared" si="4"/>
        <v>0</v>
      </c>
      <c r="I267" s="1984"/>
      <c r="J267" s="630" t="s">
        <v>593</v>
      </c>
      <c r="K267" s="564"/>
      <c r="N267" s="2070"/>
    </row>
    <row r="268" spans="1:14" s="351" customFormat="1" ht="12.75">
      <c r="A268" s="234">
        <v>4066</v>
      </c>
      <c r="B268" s="235" t="s">
        <v>1612</v>
      </c>
      <c r="C268" s="230"/>
      <c r="D268" s="2193">
        <f>VLOOKUP(A268,'[1]Trial Balance'!$A$8:$T$394,20,A268:A558)</f>
        <v>-507997</v>
      </c>
      <c r="E268" s="1591"/>
      <c r="F268" s="2195"/>
      <c r="G268" s="2195"/>
      <c r="H268" s="1590">
        <f t="shared" si="4"/>
        <v>-507997</v>
      </c>
      <c r="I268" s="1984"/>
      <c r="J268" s="630" t="s">
        <v>593</v>
      </c>
      <c r="K268" s="564"/>
      <c r="N268" s="2070"/>
    </row>
    <row r="269" spans="1:14" s="351" customFormat="1" ht="12.75">
      <c r="A269" s="234">
        <v>4068</v>
      </c>
      <c r="B269" s="235" t="s">
        <v>1613</v>
      </c>
      <c r="C269" s="230"/>
      <c r="D269" s="2193">
        <f>VLOOKUP(A269,'[1]Trial Balance'!$A$8:$T$394,20,A269:A559)</f>
        <v>-115795</v>
      </c>
      <c r="E269" s="1591"/>
      <c r="F269" s="2195"/>
      <c r="G269" s="2195"/>
      <c r="H269" s="1590">
        <f t="shared" si="4"/>
        <v>-115795</v>
      </c>
      <c r="I269" s="1984"/>
      <c r="J269" s="630" t="s">
        <v>593</v>
      </c>
      <c r="K269" s="564"/>
      <c r="N269" s="2070"/>
    </row>
    <row r="270" spans="1:14" s="351" customFormat="1" ht="12.75">
      <c r="A270" s="234">
        <v>4069</v>
      </c>
      <c r="B270" s="2233" t="s">
        <v>1641</v>
      </c>
      <c r="C270" s="230"/>
      <c r="D270" s="2193">
        <f>VLOOKUP(A270,'[1]Trial Balance'!$A$8:$T$394,20,A270:A560)</f>
        <v>-115795</v>
      </c>
      <c r="E270" s="1591"/>
      <c r="F270" s="2196"/>
      <c r="G270" s="2195"/>
      <c r="H270" s="1590">
        <f t="shared" si="4"/>
        <v>-115795</v>
      </c>
      <c r="I270" s="1984"/>
      <c r="J270" s="630" t="s">
        <v>593</v>
      </c>
      <c r="K270" s="630"/>
      <c r="N270" s="2070"/>
    </row>
    <row r="271" spans="1:14" s="351" customFormat="1" ht="12.75">
      <c r="A271" s="236">
        <v>4080</v>
      </c>
      <c r="B271" s="237" t="s">
        <v>1614</v>
      </c>
      <c r="C271" s="230"/>
      <c r="D271" s="2193">
        <f>VLOOKUP(A271,'[1]Trial Balance'!$A$8:$T$394,20,A271:A561)</f>
        <v>-1928929</v>
      </c>
      <c r="E271" s="1591"/>
      <c r="F271" s="2196"/>
      <c r="G271" s="2195"/>
      <c r="H271" s="1590">
        <f t="shared" si="4"/>
        <v>-1928929</v>
      </c>
      <c r="I271" s="1984"/>
      <c r="J271" s="630" t="s">
        <v>1614</v>
      </c>
      <c r="K271" s="564"/>
      <c r="N271" s="2070"/>
    </row>
    <row r="272" spans="1:14" s="351" customFormat="1" ht="12.75">
      <c r="A272" s="2252">
        <v>4082</v>
      </c>
      <c r="B272" s="237" t="s">
        <v>1615</v>
      </c>
      <c r="C272" s="230"/>
      <c r="D272" s="2193"/>
      <c r="E272" s="1591"/>
      <c r="F272" s="2195"/>
      <c r="G272" s="2195"/>
      <c r="H272" s="1590">
        <f t="shared" si="4"/>
        <v>0</v>
      </c>
      <c r="I272" s="2062" t="s">
        <v>449</v>
      </c>
      <c r="J272" s="630" t="s">
        <v>600</v>
      </c>
      <c r="K272" s="564"/>
      <c r="N272" s="2070"/>
    </row>
    <row r="273" spans="1:14" s="351" customFormat="1" ht="12.75">
      <c r="A273" s="2252">
        <v>4084</v>
      </c>
      <c r="B273" s="237" t="s">
        <v>520</v>
      </c>
      <c r="C273" s="230"/>
      <c r="D273" s="2193">
        <f>VLOOKUP(A273,'[1]Trial Balance'!$A$8:$T$394,20,A273:A563)</f>
        <v>0</v>
      </c>
      <c r="E273" s="1591"/>
      <c r="F273" s="2195"/>
      <c r="G273" s="2195"/>
      <c r="H273" s="1590">
        <f t="shared" si="4"/>
        <v>0</v>
      </c>
      <c r="I273" s="2062" t="s">
        <v>449</v>
      </c>
      <c r="J273" s="630" t="s">
        <v>600</v>
      </c>
      <c r="K273" s="564"/>
      <c r="N273" s="2070"/>
    </row>
    <row r="274" spans="1:14" s="351" customFormat="1" ht="12.75">
      <c r="A274" s="2252">
        <v>4086</v>
      </c>
      <c r="B274" s="237" t="s">
        <v>403</v>
      </c>
      <c r="C274" s="230"/>
      <c r="D274" s="2193">
        <f>-'[1]Revenue Requirement'!$D$16</f>
        <v>-10500</v>
      </c>
      <c r="E274" s="1591"/>
      <c r="F274" s="2196"/>
      <c r="G274" s="2195"/>
      <c r="H274" s="1590">
        <f>+D274+E274+F274-G274</f>
        <v>-10500</v>
      </c>
      <c r="I274" s="2062" t="s">
        <v>710</v>
      </c>
      <c r="J274" s="630" t="s">
        <v>600</v>
      </c>
      <c r="K274" s="564"/>
      <c r="N274" s="2070"/>
    </row>
    <row r="275" spans="1:14" s="351" customFormat="1" ht="12.75">
      <c r="A275" s="2252">
        <v>4090</v>
      </c>
      <c r="B275" s="237" t="s">
        <v>525</v>
      </c>
      <c r="C275" s="230"/>
      <c r="D275" s="2193">
        <f>-VLOOKUP(A275,'[1]Trial Balance'!$A$8:$T$394,20,A275:A565)</f>
        <v>76467</v>
      </c>
      <c r="E275" s="1591"/>
      <c r="F275" s="2197"/>
      <c r="G275" s="2195"/>
      <c r="H275" s="1590">
        <f t="shared" si="4"/>
        <v>76467</v>
      </c>
      <c r="I275" s="2062" t="s">
        <v>449</v>
      </c>
      <c r="J275" s="630" t="s">
        <v>600</v>
      </c>
      <c r="K275" s="564"/>
      <c r="N275" s="2070"/>
    </row>
    <row r="276" spans="1:14" s="351" customFormat="1" ht="12.75">
      <c r="A276" s="226">
        <v>4105</v>
      </c>
      <c r="B276" s="227" t="s">
        <v>526</v>
      </c>
      <c r="C276" s="230"/>
      <c r="D276" s="2193">
        <v>0</v>
      </c>
      <c r="E276" s="1591"/>
      <c r="F276" s="2193"/>
      <c r="G276" s="2195"/>
      <c r="H276" s="1590">
        <f t="shared" si="4"/>
        <v>0</v>
      </c>
      <c r="I276" s="1984"/>
      <c r="J276" s="630" t="s">
        <v>594</v>
      </c>
      <c r="K276" s="564"/>
      <c r="N276" s="2070"/>
    </row>
    <row r="277" spans="1:14" s="351" customFormat="1" ht="12.75">
      <c r="A277" s="226">
        <v>4110</v>
      </c>
      <c r="B277" s="227" t="s">
        <v>527</v>
      </c>
      <c r="C277" s="230"/>
      <c r="D277" s="2193">
        <v>0</v>
      </c>
      <c r="E277" s="1591"/>
      <c r="F277" s="2193"/>
      <c r="G277" s="2195"/>
      <c r="H277" s="1590">
        <f t="shared" si="4"/>
        <v>0</v>
      </c>
      <c r="I277" s="1984"/>
      <c r="J277" s="630" t="s">
        <v>594</v>
      </c>
      <c r="K277" s="564"/>
      <c r="N277" s="2070"/>
    </row>
    <row r="278" spans="1:14" s="351" customFormat="1" ht="12.75">
      <c r="A278" s="2252">
        <v>4205</v>
      </c>
      <c r="B278" s="237" t="s">
        <v>528</v>
      </c>
      <c r="C278" s="230"/>
      <c r="D278" s="2193">
        <f>VLOOKUP(A278,'[1]Trial Balance'!$A$8:$T$394,20,A278:A568)</f>
        <v>0</v>
      </c>
      <c r="E278" s="1591"/>
      <c r="F278" s="2193"/>
      <c r="G278" s="2195"/>
      <c r="H278" s="1590">
        <f t="shared" si="4"/>
        <v>0</v>
      </c>
      <c r="I278" s="2062" t="s">
        <v>449</v>
      </c>
      <c r="J278" s="630" t="s">
        <v>600</v>
      </c>
      <c r="K278" s="564"/>
      <c r="N278" s="2070"/>
    </row>
    <row r="279" spans="1:14" s="351" customFormat="1" ht="12.75">
      <c r="A279" s="2252">
        <v>4210</v>
      </c>
      <c r="B279" s="237" t="s">
        <v>529</v>
      </c>
      <c r="C279" s="230"/>
      <c r="D279" s="2193">
        <f>-'[1]Revenue Requirement'!$D$21</f>
        <v>-47000</v>
      </c>
      <c r="E279" s="1591"/>
      <c r="F279" s="2193"/>
      <c r="G279" s="2195"/>
      <c r="H279" s="1590">
        <f t="shared" ref="H279:H317" si="5">+D279+E279+F279-G279</f>
        <v>-47000</v>
      </c>
      <c r="I279" s="2062" t="s">
        <v>435</v>
      </c>
      <c r="J279" s="630" t="s">
        <v>600</v>
      </c>
      <c r="K279" s="564"/>
      <c r="N279" s="2070"/>
    </row>
    <row r="280" spans="1:14" s="351" customFormat="1" ht="12.75">
      <c r="A280" s="2252">
        <v>4215</v>
      </c>
      <c r="B280" s="237" t="s">
        <v>530</v>
      </c>
      <c r="C280" s="230"/>
      <c r="D280" s="2193">
        <f>VLOOKUP(A280,'[1]Trial Balance'!$A$8:$T$394,20,A280:A570)</f>
        <v>0</v>
      </c>
      <c r="E280" s="1591"/>
      <c r="F280" s="2193"/>
      <c r="G280" s="2195"/>
      <c r="H280" s="1590">
        <f t="shared" si="5"/>
        <v>0</v>
      </c>
      <c r="I280" s="2062" t="s">
        <v>449</v>
      </c>
      <c r="J280" s="630" t="s">
        <v>600</v>
      </c>
      <c r="K280" s="564"/>
      <c r="N280" s="2070"/>
    </row>
    <row r="281" spans="1:14" s="351" customFormat="1" ht="12.75">
      <c r="A281" s="2252">
        <v>4220</v>
      </c>
      <c r="B281" s="237" t="s">
        <v>531</v>
      </c>
      <c r="C281" s="230"/>
      <c r="D281" s="2193">
        <f>VLOOKUP(A281,'[1]Trial Balance'!$A$8:$T$394,20,A281:A571)</f>
        <v>0</v>
      </c>
      <c r="E281" s="1591"/>
      <c r="F281" s="2193"/>
      <c r="G281" s="2195"/>
      <c r="H281" s="1590">
        <f t="shared" si="5"/>
        <v>0</v>
      </c>
      <c r="I281" s="2062" t="s">
        <v>449</v>
      </c>
      <c r="J281" s="630" t="s">
        <v>600</v>
      </c>
      <c r="K281" s="564"/>
      <c r="N281" s="2070"/>
    </row>
    <row r="282" spans="1:14" s="351" customFormat="1" ht="12.75">
      <c r="A282" s="2252">
        <v>4225</v>
      </c>
      <c r="B282" s="237" t="s">
        <v>532</v>
      </c>
      <c r="C282" s="230"/>
      <c r="D282" s="2193">
        <f>-'[1]Revenue Requirement'!$D$24</f>
        <v>-23000</v>
      </c>
      <c r="E282" s="1591"/>
      <c r="F282" s="2193"/>
      <c r="G282" s="2195"/>
      <c r="H282" s="1590">
        <f t="shared" si="5"/>
        <v>-23000</v>
      </c>
      <c r="I282" s="2062" t="s">
        <v>1359</v>
      </c>
      <c r="J282" s="630" t="s">
        <v>532</v>
      </c>
      <c r="K282" s="564"/>
      <c r="N282" s="2070"/>
    </row>
    <row r="283" spans="1:14" s="351" customFormat="1" ht="12.75">
      <c r="A283" s="226">
        <v>4230</v>
      </c>
      <c r="B283" s="227" t="s">
        <v>533</v>
      </c>
      <c r="C283" s="230"/>
      <c r="D283" s="2193">
        <f>-'[1]Revenue Requirement'!$D$25</f>
        <v>-5000</v>
      </c>
      <c r="E283" s="1591"/>
      <c r="F283" s="2193"/>
      <c r="G283" s="2195"/>
      <c r="H283" s="1590">
        <f t="shared" si="5"/>
        <v>-5000</v>
      </c>
      <c r="I283" s="1984"/>
      <c r="J283" s="630" t="s">
        <v>594</v>
      </c>
      <c r="K283" s="564"/>
      <c r="N283" s="2070"/>
    </row>
    <row r="284" spans="1:14" s="351" customFormat="1" ht="12.75">
      <c r="A284" s="2252">
        <v>4235</v>
      </c>
      <c r="B284" s="237" t="s">
        <v>534</v>
      </c>
      <c r="C284" s="230"/>
      <c r="D284" s="2193">
        <f>-'[1]Revenue Requirement'!$D$26</f>
        <v>-8000</v>
      </c>
      <c r="E284" s="1591"/>
      <c r="F284" s="2197"/>
      <c r="G284" s="2195"/>
      <c r="H284" s="1590">
        <f t="shared" si="5"/>
        <v>-8000</v>
      </c>
      <c r="I284" s="2062"/>
      <c r="J284" s="630" t="s">
        <v>1566</v>
      </c>
      <c r="K284" s="564"/>
      <c r="N284" s="2070"/>
    </row>
    <row r="285" spans="1:14" s="351" customFormat="1" ht="12.75">
      <c r="A285" s="2252" t="s">
        <v>1309</v>
      </c>
      <c r="B285" s="237" t="s">
        <v>1311</v>
      </c>
      <c r="C285" s="230"/>
      <c r="D285" s="2193"/>
      <c r="E285" s="1591"/>
      <c r="F285" s="2193"/>
      <c r="G285" s="2195"/>
      <c r="H285" s="1590">
        <f t="shared" si="5"/>
        <v>0</v>
      </c>
      <c r="I285" s="2062" t="s">
        <v>1283</v>
      </c>
      <c r="J285" s="630" t="s">
        <v>1566</v>
      </c>
      <c r="K285" s="564"/>
      <c r="N285" s="2070"/>
    </row>
    <row r="286" spans="1:14" s="351" customFormat="1" ht="12.75">
      <c r="A286" s="2252" t="s">
        <v>433</v>
      </c>
      <c r="B286" s="237" t="s">
        <v>1310</v>
      </c>
      <c r="C286" s="230"/>
      <c r="D286" s="2193">
        <f>D283+D284</f>
        <v>-13000</v>
      </c>
      <c r="E286" s="1591"/>
      <c r="F286" s="2193"/>
      <c r="G286" s="2195"/>
      <c r="H286" s="1590">
        <f t="shared" si="5"/>
        <v>-13000</v>
      </c>
      <c r="I286" s="2062" t="s">
        <v>449</v>
      </c>
      <c r="J286" s="630" t="s">
        <v>1566</v>
      </c>
      <c r="K286" s="564"/>
      <c r="N286" s="2070"/>
    </row>
    <row r="287" spans="1:14" s="351" customFormat="1" ht="12.75">
      <c r="A287" s="226">
        <v>4240</v>
      </c>
      <c r="B287" s="227" t="s">
        <v>535</v>
      </c>
      <c r="C287" s="230"/>
      <c r="D287" s="2193">
        <f>VLOOKUP(A287,'[1]Trial Balance'!$A$8:$T$394,20,A287:A577)</f>
        <v>0</v>
      </c>
      <c r="E287" s="1591"/>
      <c r="F287" s="2193"/>
      <c r="G287" s="2195"/>
      <c r="H287" s="1590">
        <f t="shared" si="5"/>
        <v>0</v>
      </c>
      <c r="I287" s="2062" t="s">
        <v>449</v>
      </c>
      <c r="J287" s="630" t="s">
        <v>600</v>
      </c>
      <c r="K287" s="564"/>
      <c r="N287" s="2070"/>
    </row>
    <row r="288" spans="1:14" s="351" customFormat="1" ht="12.75">
      <c r="A288" s="2252">
        <v>4245</v>
      </c>
      <c r="B288" s="237" t="s">
        <v>536</v>
      </c>
      <c r="C288" s="230"/>
      <c r="D288" s="2193">
        <f>VLOOKUP(A288,'[1]Trial Balance'!$A$8:$T$394,20,A288:A578)</f>
        <v>0</v>
      </c>
      <c r="E288" s="1591"/>
      <c r="F288" s="2193"/>
      <c r="G288" s="2195"/>
      <c r="H288" s="1590">
        <f t="shared" si="5"/>
        <v>0</v>
      </c>
      <c r="I288" s="2062" t="s">
        <v>449</v>
      </c>
      <c r="J288" s="630" t="s">
        <v>600</v>
      </c>
      <c r="K288" s="564"/>
      <c r="N288" s="2070"/>
    </row>
    <row r="289" spans="1:14" s="351" customFormat="1" ht="12.75">
      <c r="A289" s="226">
        <v>4305</v>
      </c>
      <c r="B289" s="227" t="s">
        <v>1408</v>
      </c>
      <c r="C289" s="230"/>
      <c r="D289" s="2193">
        <f>VLOOKUP(A289,'[1]Trial Balance'!$A$8:$T$394,20,A289:A579)</f>
        <v>0</v>
      </c>
      <c r="E289" s="1591"/>
      <c r="F289" s="2193"/>
      <c r="G289" s="2195"/>
      <c r="H289" s="1590">
        <f t="shared" si="5"/>
        <v>0</v>
      </c>
      <c r="I289" s="2062" t="s">
        <v>449</v>
      </c>
      <c r="J289" s="630" t="s">
        <v>966</v>
      </c>
      <c r="K289" s="564"/>
      <c r="N289" s="2070"/>
    </row>
    <row r="290" spans="1:14" s="351" customFormat="1" ht="12.75">
      <c r="A290" s="226">
        <v>4310</v>
      </c>
      <c r="B290" s="227" t="s">
        <v>1409</v>
      </c>
      <c r="C290" s="230"/>
      <c r="D290" s="2193">
        <f>VLOOKUP(A290,'[1]Trial Balance'!$A$8:$T$394,20,A290:A580)</f>
        <v>0</v>
      </c>
      <c r="E290" s="1591"/>
      <c r="F290" s="2193"/>
      <c r="G290" s="2195"/>
      <c r="H290" s="1590">
        <f t="shared" si="5"/>
        <v>0</v>
      </c>
      <c r="I290" s="2062" t="s">
        <v>449</v>
      </c>
      <c r="J290" s="630" t="s">
        <v>966</v>
      </c>
      <c r="K290" s="564"/>
      <c r="N290" s="2070"/>
    </row>
    <row r="291" spans="1:14" s="351" customFormat="1" ht="12.75">
      <c r="A291" s="2252">
        <v>4315</v>
      </c>
      <c r="B291" s="237" t="s">
        <v>1410</v>
      </c>
      <c r="C291" s="230"/>
      <c r="D291" s="2193">
        <f>VLOOKUP(A291,'[1]Trial Balance'!$A$8:$T$394,20,A291:A581)</f>
        <v>0</v>
      </c>
      <c r="E291" s="1591"/>
      <c r="F291" s="2193"/>
      <c r="G291" s="2195"/>
      <c r="H291" s="1590">
        <f t="shared" si="5"/>
        <v>0</v>
      </c>
      <c r="I291" s="2062" t="s">
        <v>449</v>
      </c>
      <c r="J291" s="630" t="s">
        <v>966</v>
      </c>
      <c r="K291" s="564"/>
      <c r="N291" s="2070"/>
    </row>
    <row r="292" spans="1:14" s="351" customFormat="1" ht="12.75">
      <c r="A292" s="2252">
        <v>4320</v>
      </c>
      <c r="B292" s="237" t="s">
        <v>1414</v>
      </c>
      <c r="C292" s="230"/>
      <c r="D292" s="2193">
        <f>VLOOKUP(A292,'[1]Trial Balance'!$A$8:$T$394,20,A292:A582)</f>
        <v>0</v>
      </c>
      <c r="E292" s="1591"/>
      <c r="F292" s="2193"/>
      <c r="G292" s="2195"/>
      <c r="H292" s="1590">
        <f t="shared" si="5"/>
        <v>0</v>
      </c>
      <c r="I292" s="2062" t="s">
        <v>449</v>
      </c>
      <c r="J292" s="630" t="s">
        <v>966</v>
      </c>
      <c r="K292" s="564"/>
      <c r="N292" s="2070"/>
    </row>
    <row r="293" spans="1:14" s="351" customFormat="1" ht="12.75">
      <c r="A293" s="236">
        <v>4324</v>
      </c>
      <c r="B293" s="2230" t="s">
        <v>1642</v>
      </c>
      <c r="C293" s="230"/>
      <c r="D293" s="2193">
        <f>VLOOKUP(A293,'[1]Trial Balance'!$A$8:$T$394,20,A293:A583)</f>
        <v>0</v>
      </c>
      <c r="E293" s="1591"/>
      <c r="F293" s="2193"/>
      <c r="G293" s="2195"/>
      <c r="H293" s="1590">
        <f t="shared" si="5"/>
        <v>0</v>
      </c>
      <c r="I293" s="1984"/>
      <c r="J293" s="630" t="s">
        <v>594</v>
      </c>
      <c r="K293" s="564"/>
      <c r="N293" s="2070"/>
    </row>
    <row r="294" spans="1:14" s="351" customFormat="1" ht="12.75">
      <c r="A294" s="2252">
        <v>4325</v>
      </c>
      <c r="B294" s="237" t="s">
        <v>1400</v>
      </c>
      <c r="C294" s="230"/>
      <c r="D294" s="2193">
        <f>-'[1]Revenue Requirement'!$D$33</f>
        <v>-45000</v>
      </c>
      <c r="E294" s="1591"/>
      <c r="F294" s="2193"/>
      <c r="G294" s="2195"/>
      <c r="H294" s="1590">
        <f t="shared" si="5"/>
        <v>-45000</v>
      </c>
      <c r="I294" s="2062" t="s">
        <v>1091</v>
      </c>
      <c r="J294" s="630" t="s">
        <v>966</v>
      </c>
      <c r="K294" s="564"/>
      <c r="N294" s="2070"/>
    </row>
    <row r="295" spans="1:14" s="351" customFormat="1" ht="12.75">
      <c r="A295" s="2252">
        <v>4330</v>
      </c>
      <c r="B295" s="237" t="s">
        <v>1401</v>
      </c>
      <c r="C295" s="230"/>
      <c r="D295" s="2193">
        <f>-'[1]Revenue Requirement'!$D$34</f>
        <v>42000</v>
      </c>
      <c r="E295" s="1591"/>
      <c r="F295" s="2193"/>
      <c r="G295" s="2195"/>
      <c r="H295" s="1590">
        <f t="shared" si="5"/>
        <v>42000</v>
      </c>
      <c r="I295" s="2062" t="s">
        <v>449</v>
      </c>
      <c r="J295" s="630" t="s">
        <v>966</v>
      </c>
      <c r="K295" s="564"/>
      <c r="N295" s="2070"/>
    </row>
    <row r="296" spans="1:14" s="351" customFormat="1" ht="12.75">
      <c r="A296" s="2252">
        <v>4335</v>
      </c>
      <c r="B296" s="237" t="s">
        <v>1404</v>
      </c>
      <c r="C296" s="230"/>
      <c r="D296" s="2193">
        <f>VLOOKUP(A296,'[1]Trial Balance'!$A$8:$T$394,20,A296:A586)</f>
        <v>0</v>
      </c>
      <c r="E296" s="1591"/>
      <c r="F296" s="2193"/>
      <c r="G296" s="2195"/>
      <c r="H296" s="1590">
        <f t="shared" si="5"/>
        <v>0</v>
      </c>
      <c r="I296" s="2062" t="s">
        <v>449</v>
      </c>
      <c r="J296" s="630" t="s">
        <v>966</v>
      </c>
      <c r="K296" s="564"/>
      <c r="N296" s="2070"/>
    </row>
    <row r="297" spans="1:14" s="351" customFormat="1" ht="25.5">
      <c r="A297" s="2252">
        <v>4340</v>
      </c>
      <c r="B297" s="237" t="s">
        <v>1405</v>
      </c>
      <c r="C297" s="230"/>
      <c r="D297" s="2193">
        <f>VLOOKUP(A297,'[1]Trial Balance'!$A$8:$T$394,20,A297:A587)</f>
        <v>0</v>
      </c>
      <c r="E297" s="1591"/>
      <c r="F297" s="2193"/>
      <c r="G297" s="2195"/>
      <c r="H297" s="1590">
        <f t="shared" si="5"/>
        <v>0</v>
      </c>
      <c r="I297" s="2062" t="s">
        <v>449</v>
      </c>
      <c r="J297" s="630" t="s">
        <v>966</v>
      </c>
      <c r="K297" s="564"/>
      <c r="N297" s="2070"/>
    </row>
    <row r="298" spans="1:14" s="351" customFormat="1" ht="12.75">
      <c r="A298" s="2252">
        <v>4345</v>
      </c>
      <c r="B298" s="237" t="s">
        <v>1406</v>
      </c>
      <c r="C298" s="230"/>
      <c r="D298" s="2193">
        <f>VLOOKUP(A298,'[1]Trial Balance'!$A$8:$T$394,20,A298:A588)</f>
        <v>0</v>
      </c>
      <c r="E298" s="1591"/>
      <c r="F298" s="2193"/>
      <c r="G298" s="2195"/>
      <c r="H298" s="1590">
        <f t="shared" si="5"/>
        <v>0</v>
      </c>
      <c r="I298" s="2062" t="s">
        <v>449</v>
      </c>
      <c r="J298" s="630" t="s">
        <v>966</v>
      </c>
      <c r="K298" s="564"/>
      <c r="N298" s="2070"/>
    </row>
    <row r="299" spans="1:14" s="351" customFormat="1" ht="12.75">
      <c r="A299" s="2252">
        <v>4350</v>
      </c>
      <c r="B299" s="237" t="s">
        <v>1407</v>
      </c>
      <c r="C299" s="230"/>
      <c r="D299" s="2193">
        <f>VLOOKUP(A299,'[1]Trial Balance'!$A$8:$T$394,20,A299:A589)</f>
        <v>0</v>
      </c>
      <c r="E299" s="1591"/>
      <c r="F299" s="2193"/>
      <c r="G299" s="2195"/>
      <c r="H299" s="1590">
        <f t="shared" si="5"/>
        <v>0</v>
      </c>
      <c r="I299" s="2062" t="s">
        <v>449</v>
      </c>
      <c r="J299" s="630" t="s">
        <v>966</v>
      </c>
      <c r="K299" s="564"/>
      <c r="N299" s="2070"/>
    </row>
    <row r="300" spans="1:14" s="351" customFormat="1" ht="12.75">
      <c r="A300" s="2252">
        <v>4355</v>
      </c>
      <c r="B300" s="237" t="s">
        <v>986</v>
      </c>
      <c r="C300" s="230"/>
      <c r="D300" s="2193">
        <f>VLOOKUP(A300,'[1]Trial Balance'!$A$8:$T$394,20,A300:A590)</f>
        <v>0</v>
      </c>
      <c r="E300" s="1591"/>
      <c r="F300" s="2193"/>
      <c r="G300" s="2195"/>
      <c r="H300" s="1590">
        <f t="shared" si="5"/>
        <v>0</v>
      </c>
      <c r="I300" s="2062" t="s">
        <v>1091</v>
      </c>
      <c r="J300" s="630" t="s">
        <v>966</v>
      </c>
      <c r="K300" s="564"/>
      <c r="N300" s="2070"/>
    </row>
    <row r="301" spans="1:14" s="351" customFormat="1" ht="12.75">
      <c r="A301" s="2252">
        <v>4360</v>
      </c>
      <c r="B301" s="237" t="s">
        <v>967</v>
      </c>
      <c r="C301" s="230"/>
      <c r="D301" s="2193">
        <f>VLOOKUP(A301,'[1]Trial Balance'!$A$8:$T$394,20,A301:A591)</f>
        <v>0</v>
      </c>
      <c r="E301" s="1591"/>
      <c r="F301" s="2193"/>
      <c r="G301" s="2195"/>
      <c r="H301" s="1590">
        <f t="shared" si="5"/>
        <v>0</v>
      </c>
      <c r="I301" s="2062" t="s">
        <v>449</v>
      </c>
      <c r="J301" s="630" t="s">
        <v>966</v>
      </c>
      <c r="K301" s="564"/>
      <c r="N301" s="2070"/>
    </row>
    <row r="302" spans="1:14" s="351" customFormat="1" ht="12.75">
      <c r="A302" s="2252">
        <v>4365</v>
      </c>
      <c r="B302" s="237" t="s">
        <v>968</v>
      </c>
      <c r="C302" s="230"/>
      <c r="D302" s="2193">
        <f>VLOOKUP(A302,'[1]Trial Balance'!$A$8:$T$394,20,A302:A592)</f>
        <v>0</v>
      </c>
      <c r="E302" s="1591"/>
      <c r="F302" s="2193"/>
      <c r="G302" s="2195"/>
      <c r="H302" s="1590">
        <f t="shared" si="5"/>
        <v>0</v>
      </c>
      <c r="I302" s="2062" t="s">
        <v>449</v>
      </c>
      <c r="J302" s="630" t="s">
        <v>966</v>
      </c>
      <c r="K302" s="564"/>
      <c r="N302" s="2070"/>
    </row>
    <row r="303" spans="1:14" s="351" customFormat="1" ht="12.75">
      <c r="A303" s="2252">
        <v>4370</v>
      </c>
      <c r="B303" s="237" t="s">
        <v>1415</v>
      </c>
      <c r="C303" s="230"/>
      <c r="D303" s="2193">
        <f>VLOOKUP(A303,'[1]Trial Balance'!$A$8:$T$394,20,A303:A593)</f>
        <v>0</v>
      </c>
      <c r="E303" s="1591"/>
      <c r="F303" s="2193"/>
      <c r="G303" s="2195"/>
      <c r="H303" s="1590">
        <f t="shared" si="5"/>
        <v>0</v>
      </c>
      <c r="I303" s="2062" t="s">
        <v>449</v>
      </c>
      <c r="J303" s="630" t="s">
        <v>966</v>
      </c>
      <c r="K303" s="564"/>
      <c r="N303" s="2070"/>
    </row>
    <row r="304" spans="1:14" s="351" customFormat="1" ht="12.75">
      <c r="A304" s="2254">
        <v>4375</v>
      </c>
      <c r="B304" s="237" t="s">
        <v>1416</v>
      </c>
      <c r="C304" s="230"/>
      <c r="D304" s="2193">
        <f>-'[1]Revenue Requirement'!$D$43</f>
        <v>-60000</v>
      </c>
      <c r="E304" s="1591"/>
      <c r="F304" s="2193"/>
      <c r="G304" s="2195"/>
      <c r="H304" s="1590">
        <f t="shared" si="5"/>
        <v>-60000</v>
      </c>
      <c r="I304" s="2062" t="s">
        <v>1091</v>
      </c>
      <c r="J304" s="630" t="s">
        <v>594</v>
      </c>
      <c r="K304" s="564"/>
      <c r="N304" s="2070"/>
    </row>
    <row r="305" spans="1:14" s="351" customFormat="1" ht="12.75">
      <c r="A305" s="2254">
        <v>4380</v>
      </c>
      <c r="B305" s="237" t="s">
        <v>1388</v>
      </c>
      <c r="C305" s="230"/>
      <c r="D305" s="2193">
        <f>-'[1]Revenue Requirement'!$D$44</f>
        <v>57000</v>
      </c>
      <c r="E305" s="1591"/>
      <c r="F305" s="2193"/>
      <c r="G305" s="2195"/>
      <c r="H305" s="1590">
        <f t="shared" si="5"/>
        <v>57000</v>
      </c>
      <c r="I305" s="2062" t="s">
        <v>449</v>
      </c>
      <c r="J305" s="630" t="s">
        <v>594</v>
      </c>
      <c r="K305" s="564"/>
      <c r="N305" s="2070"/>
    </row>
    <row r="306" spans="1:14" s="351" customFormat="1" ht="12.75">
      <c r="A306" s="226">
        <v>4385</v>
      </c>
      <c r="B306" s="227" t="s">
        <v>1389</v>
      </c>
      <c r="C306" s="230"/>
      <c r="D306" s="2193">
        <f>VLOOKUP(A306,'[1]Trial Balance'!$A$8:$T$394,20,A306:A596)</f>
        <v>0</v>
      </c>
      <c r="E306" s="1591"/>
      <c r="F306" s="2193"/>
      <c r="G306" s="2195"/>
      <c r="H306" s="1590">
        <f t="shared" si="5"/>
        <v>0</v>
      </c>
      <c r="I306" s="1984"/>
      <c r="J306" s="630" t="s">
        <v>594</v>
      </c>
      <c r="K306" s="564"/>
      <c r="N306" s="2070"/>
    </row>
    <row r="307" spans="1:14" s="351" customFormat="1" ht="12.75">
      <c r="A307" s="2252">
        <v>4390</v>
      </c>
      <c r="B307" s="237" t="s">
        <v>1390</v>
      </c>
      <c r="C307" s="230"/>
      <c r="D307" s="2193">
        <f>-'[1]Revenue Requirement'!$D$46</f>
        <v>-10000</v>
      </c>
      <c r="E307" s="1591"/>
      <c r="F307" s="2193"/>
      <c r="G307" s="2195"/>
      <c r="H307" s="1590">
        <f t="shared" si="5"/>
        <v>-10000</v>
      </c>
      <c r="I307" s="2062" t="s">
        <v>449</v>
      </c>
      <c r="J307" s="630" t="s">
        <v>966</v>
      </c>
      <c r="K307" s="564"/>
      <c r="N307" s="2070"/>
    </row>
    <row r="308" spans="1:14" s="351" customFormat="1" ht="12.75">
      <c r="A308" s="2252">
        <v>4395</v>
      </c>
      <c r="B308" s="237" t="s">
        <v>1448</v>
      </c>
      <c r="C308" s="230"/>
      <c r="D308" s="2193">
        <f>VLOOKUP(A308,'[1]Trial Balance'!$A$8:$T$394,20,A308:A598)</f>
        <v>0</v>
      </c>
      <c r="E308" s="1591"/>
      <c r="F308" s="2193"/>
      <c r="G308" s="2195"/>
      <c r="H308" s="1590">
        <f t="shared" si="5"/>
        <v>0</v>
      </c>
      <c r="I308" s="2062" t="s">
        <v>449</v>
      </c>
      <c r="J308" s="630" t="s">
        <v>966</v>
      </c>
      <c r="K308" s="564"/>
      <c r="N308" s="2070"/>
    </row>
    <row r="309" spans="1:14" s="351" customFormat="1" ht="25.5">
      <c r="A309" s="2252">
        <v>4398</v>
      </c>
      <c r="B309" s="237" t="s">
        <v>988</v>
      </c>
      <c r="C309" s="230"/>
      <c r="D309" s="2193">
        <f>VLOOKUP(A309,'[1]Trial Balance'!$A$8:$T$394,20,A309:A599)</f>
        <v>0</v>
      </c>
      <c r="E309" s="1591"/>
      <c r="F309" s="2193"/>
      <c r="G309" s="2195"/>
      <c r="H309" s="1590">
        <f t="shared" si="5"/>
        <v>0</v>
      </c>
      <c r="I309" s="2062" t="s">
        <v>449</v>
      </c>
      <c r="J309" s="630" t="s">
        <v>966</v>
      </c>
      <c r="K309" s="564"/>
      <c r="N309" s="2070"/>
    </row>
    <row r="310" spans="1:14" s="351" customFormat="1" ht="12.75">
      <c r="A310" s="2252">
        <v>4405</v>
      </c>
      <c r="B310" s="237" t="s">
        <v>989</v>
      </c>
      <c r="C310" s="230"/>
      <c r="D310" s="2193">
        <f>-'[1]Revenue Requirement'!$D$49</f>
        <v>-70000</v>
      </c>
      <c r="E310" s="1591"/>
      <c r="F310" s="2193"/>
      <c r="G310" s="2195"/>
      <c r="H310" s="1590">
        <f t="shared" si="5"/>
        <v>-70000</v>
      </c>
      <c r="I310" s="2062" t="s">
        <v>449</v>
      </c>
      <c r="J310" s="630" t="s">
        <v>966</v>
      </c>
      <c r="K310" s="564"/>
      <c r="N310" s="2070"/>
    </row>
    <row r="311" spans="1:14" s="351" customFormat="1" ht="12.75">
      <c r="A311" s="2252">
        <v>4415</v>
      </c>
      <c r="B311" s="237" t="s">
        <v>990</v>
      </c>
      <c r="C311" s="230"/>
      <c r="D311" s="2193">
        <f>VLOOKUP(A311,'[1]Trial Balance'!$A$8:$T$394,20,A311:A601)</f>
        <v>0</v>
      </c>
      <c r="E311" s="1591"/>
      <c r="F311" s="2195"/>
      <c r="G311" s="2195"/>
      <c r="H311" s="1590">
        <f t="shared" si="5"/>
        <v>0</v>
      </c>
      <c r="I311" s="2062" t="s">
        <v>449</v>
      </c>
      <c r="J311" s="630" t="s">
        <v>966</v>
      </c>
      <c r="K311" s="564"/>
      <c r="N311" s="2070"/>
    </row>
    <row r="312" spans="1:14" s="351" customFormat="1" ht="12.75">
      <c r="A312" s="226">
        <v>4505</v>
      </c>
      <c r="B312" s="227" t="s">
        <v>991</v>
      </c>
      <c r="C312" s="230"/>
      <c r="D312" s="2193">
        <f>VLOOKUP(A312,'[1]Trial Balance'!$A$8:$T$394,20,A312:A602)</f>
        <v>0</v>
      </c>
      <c r="E312" s="1591"/>
      <c r="F312" s="2195"/>
      <c r="G312" s="2195"/>
      <c r="H312" s="1590">
        <f t="shared" si="5"/>
        <v>0</v>
      </c>
      <c r="I312" s="1984"/>
      <c r="J312" s="630" t="s">
        <v>595</v>
      </c>
      <c r="K312" s="564"/>
      <c r="N312" s="2070"/>
    </row>
    <row r="313" spans="1:14" s="351" customFormat="1" ht="12.75">
      <c r="A313" s="226">
        <v>4510</v>
      </c>
      <c r="B313" s="227" t="s">
        <v>992</v>
      </c>
      <c r="C313" s="230"/>
      <c r="D313" s="2193">
        <f>VLOOKUP(A313,'[1]Trial Balance'!$A$8:$T$394,20,A313:A603)</f>
        <v>0</v>
      </c>
      <c r="E313" s="1591"/>
      <c r="F313" s="2195"/>
      <c r="G313" s="2195"/>
      <c r="H313" s="1590">
        <f t="shared" si="5"/>
        <v>0</v>
      </c>
      <c r="I313" s="1984"/>
      <c r="J313" s="630" t="s">
        <v>595</v>
      </c>
      <c r="K313" s="564"/>
      <c r="N313" s="2070"/>
    </row>
    <row r="314" spans="1:14" s="351" customFormat="1" ht="12.75">
      <c r="A314" s="226">
        <v>4515</v>
      </c>
      <c r="B314" s="227" t="s">
        <v>993</v>
      </c>
      <c r="C314" s="230"/>
      <c r="D314" s="2193">
        <f>VLOOKUP(A314,'[1]Trial Balance'!$A$8:$T$394,20,A314:A604)</f>
        <v>0</v>
      </c>
      <c r="E314" s="1591"/>
      <c r="F314" s="2195"/>
      <c r="G314" s="2195"/>
      <c r="H314" s="1590">
        <f t="shared" si="5"/>
        <v>0</v>
      </c>
      <c r="I314" s="1984"/>
      <c r="J314" s="630" t="s">
        <v>595</v>
      </c>
      <c r="K314" s="564"/>
      <c r="N314" s="2070"/>
    </row>
    <row r="315" spans="1:14" s="351" customFormat="1" ht="12.75">
      <c r="A315" s="226">
        <v>4520</v>
      </c>
      <c r="B315" s="227" t="s">
        <v>994</v>
      </c>
      <c r="C315" s="230"/>
      <c r="D315" s="2193">
        <f>VLOOKUP(A315,'[1]Trial Balance'!$A$8:$T$394,20,A315:A605)</f>
        <v>0</v>
      </c>
      <c r="E315" s="1591"/>
      <c r="F315" s="2195"/>
      <c r="G315" s="2195"/>
      <c r="H315" s="1590">
        <f t="shared" si="5"/>
        <v>0</v>
      </c>
      <c r="I315" s="1984"/>
      <c r="J315" s="630" t="s">
        <v>595</v>
      </c>
      <c r="K315" s="564"/>
      <c r="N315" s="2070"/>
    </row>
    <row r="316" spans="1:14" s="351" customFormat="1" ht="12.75">
      <c r="A316" s="226">
        <v>4525</v>
      </c>
      <c r="B316" s="227" t="s">
        <v>995</v>
      </c>
      <c r="C316" s="230"/>
      <c r="D316" s="2193">
        <f>VLOOKUP(A316,'[1]Trial Balance'!$A$8:$T$394,20,A316:A606)</f>
        <v>0</v>
      </c>
      <c r="E316" s="1591"/>
      <c r="F316" s="2195"/>
      <c r="G316" s="2195"/>
      <c r="H316" s="1590">
        <f t="shared" si="5"/>
        <v>0</v>
      </c>
      <c r="I316" s="1984"/>
      <c r="J316" s="630" t="s">
        <v>595</v>
      </c>
      <c r="K316" s="564"/>
      <c r="N316" s="2070"/>
    </row>
    <row r="317" spans="1:14" s="351" customFormat="1" ht="12.75">
      <c r="A317" s="226">
        <v>4530</v>
      </c>
      <c r="B317" s="227" t="s">
        <v>1560</v>
      </c>
      <c r="C317" s="230"/>
      <c r="D317" s="2193">
        <f>VLOOKUP(A317,'[1]Trial Balance'!$A$8:$T$394,20,A317:A607)</f>
        <v>0</v>
      </c>
      <c r="E317" s="1591"/>
      <c r="F317" s="2195"/>
      <c r="G317" s="2195"/>
      <c r="H317" s="1590">
        <f t="shared" si="5"/>
        <v>0</v>
      </c>
      <c r="I317" s="1984"/>
      <c r="J317" s="630" t="s">
        <v>595</v>
      </c>
      <c r="K317" s="564"/>
      <c r="N317" s="2070"/>
    </row>
    <row r="318" spans="1:14" s="351" customFormat="1" ht="12.75">
      <c r="A318" s="226">
        <v>4535</v>
      </c>
      <c r="B318" s="227" t="s">
        <v>1561</v>
      </c>
      <c r="C318" s="230"/>
      <c r="D318" s="2193">
        <f>VLOOKUP(A318,'[1]Trial Balance'!$A$8:$T$394,20,A318:A608)</f>
        <v>0</v>
      </c>
      <c r="E318" s="1591"/>
      <c r="F318" s="2195"/>
      <c r="G318" s="2195"/>
      <c r="H318" s="1590">
        <f t="shared" ref="H318:H368" si="6">+D318+E318+F318-G318</f>
        <v>0</v>
      </c>
      <c r="I318" s="1984"/>
      <c r="J318" s="630" t="s">
        <v>595</v>
      </c>
      <c r="K318" s="564"/>
      <c r="N318" s="2070"/>
    </row>
    <row r="319" spans="1:14" s="351" customFormat="1" ht="12.75">
      <c r="A319" s="226">
        <v>4540</v>
      </c>
      <c r="B319" s="227" t="s">
        <v>1562</v>
      </c>
      <c r="C319" s="230"/>
      <c r="D319" s="2193">
        <f>VLOOKUP(A319,'[1]Trial Balance'!$A$8:$T$394,20,A319:A609)</f>
        <v>0</v>
      </c>
      <c r="E319" s="1591"/>
      <c r="F319" s="2195"/>
      <c r="G319" s="2195"/>
      <c r="H319" s="1590">
        <f t="shared" si="6"/>
        <v>0</v>
      </c>
      <c r="I319" s="1984"/>
      <c r="J319" s="630" t="s">
        <v>595</v>
      </c>
      <c r="K319" s="564"/>
      <c r="N319" s="2070"/>
    </row>
    <row r="320" spans="1:14" s="351" customFormat="1" ht="12.75">
      <c r="A320" s="226">
        <v>4545</v>
      </c>
      <c r="B320" s="227" t="s">
        <v>1563</v>
      </c>
      <c r="C320" s="230"/>
      <c r="D320" s="2193">
        <f>VLOOKUP(A320,'[1]Trial Balance'!$A$8:$T$394,20,A320:A610)</f>
        <v>0</v>
      </c>
      <c r="E320" s="1591"/>
      <c r="F320" s="2195"/>
      <c r="G320" s="2195"/>
      <c r="H320" s="1590">
        <f t="shared" si="6"/>
        <v>0</v>
      </c>
      <c r="I320" s="1984"/>
      <c r="J320" s="630" t="s">
        <v>595</v>
      </c>
      <c r="K320" s="564"/>
      <c r="N320" s="2070"/>
    </row>
    <row r="321" spans="1:14" s="351" customFormat="1" ht="12.75">
      <c r="A321" s="226">
        <v>4550</v>
      </c>
      <c r="B321" s="227" t="s">
        <v>1564</v>
      </c>
      <c r="C321" s="230"/>
      <c r="D321" s="2193">
        <f>VLOOKUP(A321,'[1]Trial Balance'!$A$8:$T$394,20,A321:A611)</f>
        <v>0</v>
      </c>
      <c r="E321" s="1591"/>
      <c r="F321" s="2195"/>
      <c r="G321" s="2195"/>
      <c r="H321" s="1590">
        <f t="shared" si="6"/>
        <v>0</v>
      </c>
      <c r="I321" s="1984"/>
      <c r="J321" s="630" t="s">
        <v>595</v>
      </c>
      <c r="K321" s="564"/>
      <c r="N321" s="2070"/>
    </row>
    <row r="322" spans="1:14" s="351" customFormat="1" ht="12.75">
      <c r="A322" s="226">
        <v>4555</v>
      </c>
      <c r="B322" s="227" t="s">
        <v>1593</v>
      </c>
      <c r="C322" s="230"/>
      <c r="D322" s="2193">
        <f>VLOOKUP(A322,'[1]Trial Balance'!$A$8:$T$394,20,A322:A612)</f>
        <v>0</v>
      </c>
      <c r="E322" s="1591"/>
      <c r="F322" s="2195"/>
      <c r="G322" s="2195"/>
      <c r="H322" s="1590">
        <f t="shared" si="6"/>
        <v>0</v>
      </c>
      <c r="I322" s="1984"/>
      <c r="J322" s="630" t="s">
        <v>595</v>
      </c>
      <c r="K322" s="564"/>
      <c r="N322" s="2070"/>
    </row>
    <row r="323" spans="1:14" s="351" customFormat="1" ht="12.75">
      <c r="A323" s="226">
        <v>4560</v>
      </c>
      <c r="B323" s="227" t="s">
        <v>1594</v>
      </c>
      <c r="C323" s="230"/>
      <c r="D323" s="2193">
        <f>VLOOKUP(A323,'[1]Trial Balance'!$A$8:$T$394,20,A323:A613)</f>
        <v>0</v>
      </c>
      <c r="E323" s="1591"/>
      <c r="F323" s="2195"/>
      <c r="G323" s="2195"/>
      <c r="H323" s="1590">
        <f t="shared" si="6"/>
        <v>0</v>
      </c>
      <c r="I323" s="1984"/>
      <c r="J323" s="630" t="s">
        <v>595</v>
      </c>
      <c r="K323" s="564"/>
      <c r="N323" s="2070"/>
    </row>
    <row r="324" spans="1:14" s="351" customFormat="1" ht="12.75">
      <c r="A324" s="226">
        <v>4565</v>
      </c>
      <c r="B324" s="227" t="s">
        <v>1349</v>
      </c>
      <c r="C324" s="230"/>
      <c r="D324" s="2193">
        <f>VLOOKUP(A324,'[1]Trial Balance'!$A$8:$T$394,20,A324:A614)</f>
        <v>0</v>
      </c>
      <c r="E324" s="1591"/>
      <c r="F324" s="2195"/>
      <c r="G324" s="2195"/>
      <c r="H324" s="1590">
        <f t="shared" si="6"/>
        <v>0</v>
      </c>
      <c r="I324" s="1984"/>
      <c r="J324" s="630" t="s">
        <v>595</v>
      </c>
      <c r="K324" s="564"/>
      <c r="N324" s="2070"/>
    </row>
    <row r="325" spans="1:14" s="351" customFormat="1" ht="12.75">
      <c r="A325" s="226">
        <v>4605</v>
      </c>
      <c r="B325" s="227" t="s">
        <v>1350</v>
      </c>
      <c r="C325" s="230"/>
      <c r="D325" s="2193">
        <f>VLOOKUP(A325,'[1]Trial Balance'!$A$8:$T$394,20,A325:A615)</f>
        <v>0</v>
      </c>
      <c r="E325" s="1591"/>
      <c r="F325" s="2195"/>
      <c r="G325" s="2195"/>
      <c r="H325" s="1590">
        <f t="shared" si="6"/>
        <v>0</v>
      </c>
      <c r="I325" s="1984"/>
      <c r="J325" s="630" t="s">
        <v>595</v>
      </c>
      <c r="K325" s="564"/>
      <c r="N325" s="2070"/>
    </row>
    <row r="326" spans="1:14" s="351" customFormat="1" ht="12.75">
      <c r="A326" s="226">
        <v>4610</v>
      </c>
      <c r="B326" s="227" t="s">
        <v>1351</v>
      </c>
      <c r="C326" s="230"/>
      <c r="D326" s="2193">
        <f>VLOOKUP(A326,'[1]Trial Balance'!$A$8:$T$394,20,A326:A616)</f>
        <v>0</v>
      </c>
      <c r="E326" s="1591"/>
      <c r="F326" s="2195"/>
      <c r="G326" s="2195"/>
      <c r="H326" s="1590">
        <f t="shared" si="6"/>
        <v>0</v>
      </c>
      <c r="I326" s="1984"/>
      <c r="J326" s="630" t="s">
        <v>595</v>
      </c>
      <c r="K326" s="564"/>
      <c r="N326" s="2070"/>
    </row>
    <row r="327" spans="1:14" s="351" customFormat="1" ht="12.75">
      <c r="A327" s="226">
        <v>4615</v>
      </c>
      <c r="B327" s="227" t="s">
        <v>1352</v>
      </c>
      <c r="C327" s="230"/>
      <c r="D327" s="2193">
        <f>VLOOKUP(A327,'[1]Trial Balance'!$A$8:$T$394,20,A327:A617)</f>
        <v>0</v>
      </c>
      <c r="E327" s="1591"/>
      <c r="F327" s="2195"/>
      <c r="G327" s="2195"/>
      <c r="H327" s="1590">
        <f t="shared" si="6"/>
        <v>0</v>
      </c>
      <c r="I327" s="1984"/>
      <c r="J327" s="630" t="s">
        <v>595</v>
      </c>
      <c r="K327" s="564"/>
      <c r="N327" s="2070"/>
    </row>
    <row r="328" spans="1:14" s="351" customFormat="1" ht="12.75">
      <c r="A328" s="226">
        <v>4620</v>
      </c>
      <c r="B328" s="227" t="s">
        <v>1361</v>
      </c>
      <c r="C328" s="230"/>
      <c r="D328" s="2193">
        <f>VLOOKUP(A328,'[1]Trial Balance'!$A$8:$T$394,20,A328:A618)</f>
        <v>0</v>
      </c>
      <c r="E328" s="1591"/>
      <c r="F328" s="2195"/>
      <c r="G328" s="2195"/>
      <c r="H328" s="1590">
        <f t="shared" si="6"/>
        <v>0</v>
      </c>
      <c r="I328" s="1984"/>
      <c r="J328" s="630" t="s">
        <v>595</v>
      </c>
      <c r="K328" s="564"/>
      <c r="N328" s="2070"/>
    </row>
    <row r="329" spans="1:14" s="351" customFormat="1" ht="12.75">
      <c r="A329" s="226">
        <v>4625</v>
      </c>
      <c r="B329" s="227" t="s">
        <v>1362</v>
      </c>
      <c r="C329" s="230"/>
      <c r="D329" s="2193">
        <f>VLOOKUP(A329,'[1]Trial Balance'!$A$8:$T$394,20,A329:A619)</f>
        <v>0</v>
      </c>
      <c r="E329" s="1591"/>
      <c r="F329" s="2195"/>
      <c r="G329" s="2195"/>
      <c r="H329" s="1590">
        <f t="shared" si="6"/>
        <v>0</v>
      </c>
      <c r="I329" s="1984"/>
      <c r="J329" s="630" t="s">
        <v>595</v>
      </c>
      <c r="K329" s="564"/>
      <c r="N329" s="2070"/>
    </row>
    <row r="330" spans="1:14" s="351" customFormat="1" ht="25.5">
      <c r="A330" s="226">
        <v>4630</v>
      </c>
      <c r="B330" s="227" t="s">
        <v>1370</v>
      </c>
      <c r="C330" s="230"/>
      <c r="D330" s="2193">
        <f>VLOOKUP(A330,'[1]Trial Balance'!$A$8:$T$394,20,A330:A620)</f>
        <v>0</v>
      </c>
      <c r="E330" s="1591"/>
      <c r="F330" s="2195"/>
      <c r="G330" s="2195"/>
      <c r="H330" s="1590">
        <f t="shared" si="6"/>
        <v>0</v>
      </c>
      <c r="I330" s="1984"/>
      <c r="J330" s="630" t="s">
        <v>595</v>
      </c>
      <c r="K330" s="564"/>
      <c r="N330" s="2070"/>
    </row>
    <row r="331" spans="1:14" s="351" customFormat="1" ht="12.75">
      <c r="A331" s="226">
        <v>4635</v>
      </c>
      <c r="B331" s="227" t="s">
        <v>1371</v>
      </c>
      <c r="C331" s="230"/>
      <c r="D331" s="2193">
        <f>VLOOKUP(A331,'[1]Trial Balance'!$A$8:$T$394,20,A331:A621)</f>
        <v>0</v>
      </c>
      <c r="E331" s="1591"/>
      <c r="F331" s="2195"/>
      <c r="G331" s="2195"/>
      <c r="H331" s="1590">
        <f t="shared" si="6"/>
        <v>0</v>
      </c>
      <c r="I331" s="1984"/>
      <c r="J331" s="630" t="s">
        <v>595</v>
      </c>
      <c r="K331" s="564"/>
      <c r="N331" s="2070"/>
    </row>
    <row r="332" spans="1:14" s="351" customFormat="1" ht="25.5">
      <c r="A332" s="226">
        <v>4640</v>
      </c>
      <c r="B332" s="227" t="s">
        <v>1372</v>
      </c>
      <c r="C332" s="230"/>
      <c r="D332" s="2193">
        <f>VLOOKUP(A332,'[1]Trial Balance'!$A$8:$T$394,20,A332:A622)</f>
        <v>0</v>
      </c>
      <c r="E332" s="1591"/>
      <c r="F332" s="2195"/>
      <c r="G332" s="2195"/>
      <c r="H332" s="1590">
        <f t="shared" si="6"/>
        <v>0</v>
      </c>
      <c r="I332" s="1984"/>
      <c r="J332" s="630" t="s">
        <v>595</v>
      </c>
      <c r="K332" s="564"/>
      <c r="N332" s="2070"/>
    </row>
    <row r="333" spans="1:14" s="351" customFormat="1" ht="12.75">
      <c r="A333" s="2252">
        <v>4705</v>
      </c>
      <c r="B333" s="239" t="s">
        <v>1373</v>
      </c>
      <c r="C333" s="230"/>
      <c r="D333" s="2193">
        <f>VLOOKUP(A333,'[1]Trial Balance'!$A$8:$T$394,20,A333:A623)</f>
        <v>6297646</v>
      </c>
      <c r="E333" s="1591"/>
      <c r="F333" s="2195"/>
      <c r="G333" s="2195"/>
      <c r="H333" s="1590">
        <f t="shared" si="6"/>
        <v>6297646</v>
      </c>
      <c r="I333" s="1984"/>
      <c r="J333" s="630" t="s">
        <v>47</v>
      </c>
      <c r="K333" s="564"/>
      <c r="N333" s="2070"/>
    </row>
    <row r="334" spans="1:14" s="351" customFormat="1" ht="12.75">
      <c r="A334" s="2252">
        <v>4708</v>
      </c>
      <c r="B334" s="239" t="s">
        <v>1374</v>
      </c>
      <c r="C334" s="230"/>
      <c r="D334" s="2193">
        <f>VLOOKUP(A334,'[1]Trial Balance'!$A$8:$T$394,20,A334:A624)</f>
        <v>410450</v>
      </c>
      <c r="E334" s="1591"/>
      <c r="F334" s="2195"/>
      <c r="G334" s="2195"/>
      <c r="H334" s="1590">
        <f t="shared" si="6"/>
        <v>410450</v>
      </c>
      <c r="I334" s="1984"/>
      <c r="J334" s="630" t="s">
        <v>47</v>
      </c>
      <c r="K334" s="564"/>
      <c r="N334" s="2070"/>
    </row>
    <row r="335" spans="1:14" s="351" customFormat="1" ht="12.75">
      <c r="A335" s="2252">
        <v>4710</v>
      </c>
      <c r="B335" s="239" t="s">
        <v>1397</v>
      </c>
      <c r="C335" s="230"/>
      <c r="D335" s="2352">
        <f>'[1]Trial Balance'!$T$272</f>
        <v>-406400</v>
      </c>
      <c r="E335" s="1591"/>
      <c r="F335" s="2195"/>
      <c r="G335" s="2195"/>
      <c r="H335" s="1590">
        <f t="shared" si="6"/>
        <v>-406400</v>
      </c>
      <c r="I335" s="1984"/>
      <c r="J335" s="630" t="s">
        <v>47</v>
      </c>
      <c r="K335" s="564"/>
      <c r="N335" s="2070"/>
    </row>
    <row r="336" spans="1:14" s="351" customFormat="1" ht="12.75">
      <c r="A336" s="2252">
        <v>4712</v>
      </c>
      <c r="B336" s="239" t="s">
        <v>1398</v>
      </c>
      <c r="C336" s="230"/>
      <c r="D336" s="2193">
        <f>VLOOKUP(A336,'[1]Trial Balance'!$A$8:$T$394,20,A336:A626)</f>
        <v>0</v>
      </c>
      <c r="E336" s="1591"/>
      <c r="F336" s="2195"/>
      <c r="G336" s="2195"/>
      <c r="H336" s="1590">
        <f t="shared" si="6"/>
        <v>0</v>
      </c>
      <c r="I336" s="1984"/>
      <c r="J336" s="630" t="s">
        <v>47</v>
      </c>
      <c r="K336" s="564"/>
      <c r="N336" s="2070"/>
    </row>
    <row r="337" spans="1:14" s="351" customFormat="1" ht="12.75">
      <c r="A337" s="2252">
        <v>4714</v>
      </c>
      <c r="B337" s="239" t="s">
        <v>1399</v>
      </c>
      <c r="C337" s="230"/>
      <c r="D337" s="2193">
        <f>VLOOKUP(A337,'[1]Trial Balance'!$A$8:$T$394,20,A337:A627)</f>
        <v>572843</v>
      </c>
      <c r="E337" s="1591"/>
      <c r="F337" s="2195"/>
      <c r="G337" s="2195"/>
      <c r="H337" s="1590">
        <f t="shared" si="6"/>
        <v>572843</v>
      </c>
      <c r="I337" s="1984"/>
      <c r="J337" s="630" t="s">
        <v>47</v>
      </c>
      <c r="K337" s="564"/>
      <c r="N337" s="2070"/>
    </row>
    <row r="338" spans="1:14" s="351" customFormat="1" ht="12.75">
      <c r="A338" s="238">
        <v>4715</v>
      </c>
      <c r="B338" s="239" t="s">
        <v>574</v>
      </c>
      <c r="C338" s="230"/>
      <c r="D338" s="2193">
        <f>VLOOKUP(A338,'[1]Trial Balance'!$A$8:$T$394,20,A338:A628)</f>
        <v>0</v>
      </c>
      <c r="E338" s="1591"/>
      <c r="F338" s="2195"/>
      <c r="G338" s="2195"/>
      <c r="H338" s="1590">
        <f t="shared" si="6"/>
        <v>0</v>
      </c>
      <c r="I338" s="1984"/>
      <c r="J338" s="630" t="s">
        <v>313</v>
      </c>
      <c r="K338" s="564"/>
      <c r="N338" s="2070"/>
    </row>
    <row r="339" spans="1:14" s="351" customFormat="1" ht="12.75">
      <c r="A339" s="2252">
        <v>4716</v>
      </c>
      <c r="B339" s="239" t="s">
        <v>575</v>
      </c>
      <c r="C339" s="230"/>
      <c r="D339" s="2193">
        <f>VLOOKUP(A339,'[1]Trial Balance'!$A$8:$T$394,20,A339:A629)</f>
        <v>118356.5</v>
      </c>
      <c r="E339" s="1591"/>
      <c r="F339" s="2195"/>
      <c r="G339" s="2195"/>
      <c r="H339" s="1590">
        <f t="shared" si="6"/>
        <v>118356.5</v>
      </c>
      <c r="I339" s="1984"/>
      <c r="J339" s="630" t="s">
        <v>47</v>
      </c>
      <c r="K339" s="564"/>
      <c r="N339" s="2070"/>
    </row>
    <row r="340" spans="1:14" s="351" customFormat="1" ht="12.75">
      <c r="A340" s="238">
        <v>4720</v>
      </c>
      <c r="B340" s="239" t="s">
        <v>576</v>
      </c>
      <c r="C340" s="230"/>
      <c r="D340" s="2193">
        <v>0</v>
      </c>
      <c r="E340" s="1591"/>
      <c r="F340" s="2195"/>
      <c r="G340" s="2195"/>
      <c r="H340" s="1590">
        <f t="shared" si="6"/>
        <v>0</v>
      </c>
      <c r="I340" s="1984"/>
      <c r="J340" s="630" t="s">
        <v>313</v>
      </c>
      <c r="K340" s="564"/>
      <c r="N340" s="2070"/>
    </row>
    <row r="341" spans="1:14" s="351" customFormat="1" ht="12.75">
      <c r="A341" s="238">
        <v>4725</v>
      </c>
      <c r="B341" s="239" t="s">
        <v>577</v>
      </c>
      <c r="C341" s="230"/>
      <c r="D341" s="2193">
        <f>VLOOKUP(A341,'[1]Trial Balance'!$A$8:$T$394,20,A341:A631)</f>
        <v>0</v>
      </c>
      <c r="E341" s="1591"/>
      <c r="F341" s="2195"/>
      <c r="G341" s="2195"/>
      <c r="H341" s="1590">
        <f t="shared" si="6"/>
        <v>0</v>
      </c>
      <c r="I341" s="1984"/>
      <c r="J341" s="630" t="s">
        <v>313</v>
      </c>
      <c r="K341" s="564"/>
      <c r="N341" s="2070"/>
    </row>
    <row r="342" spans="1:14" s="351" customFormat="1" ht="12.75">
      <c r="A342" s="2252">
        <v>4730</v>
      </c>
      <c r="B342" s="239" t="s">
        <v>578</v>
      </c>
      <c r="C342" s="230"/>
      <c r="D342" s="2193">
        <f>VLOOKUP(A342,'[1]Trial Balance'!$A$8:$T$394,20,A342:A632)</f>
        <v>0</v>
      </c>
      <c r="E342" s="1591"/>
      <c r="F342" s="2195"/>
      <c r="G342" s="2195"/>
      <c r="H342" s="1590">
        <f t="shared" si="6"/>
        <v>0</v>
      </c>
      <c r="I342" s="1984"/>
      <c r="J342" s="630" t="s">
        <v>47</v>
      </c>
      <c r="K342" s="564"/>
      <c r="N342" s="2070"/>
    </row>
    <row r="343" spans="1:14" s="351" customFormat="1" ht="12.75">
      <c r="A343" s="2252">
        <v>4750</v>
      </c>
      <c r="B343" s="239" t="s">
        <v>451</v>
      </c>
      <c r="C343" s="230"/>
      <c r="D343" s="2193">
        <f>VLOOKUP(A343,'[1]Trial Balance'!$A$8:$T$394,20,A343:A633)</f>
        <v>0</v>
      </c>
      <c r="E343" s="1591"/>
      <c r="F343" s="2195"/>
      <c r="G343" s="2195"/>
      <c r="H343" s="1590">
        <f t="shared" si="6"/>
        <v>0</v>
      </c>
      <c r="I343" s="1984"/>
      <c r="J343" s="630" t="s">
        <v>47</v>
      </c>
      <c r="K343" s="564"/>
      <c r="N343" s="2070"/>
    </row>
    <row r="344" spans="1:14" s="351" customFormat="1" ht="12.75">
      <c r="A344" s="2252">
        <v>4751</v>
      </c>
      <c r="B344" s="2234" t="s">
        <v>1662</v>
      </c>
      <c r="C344" s="230"/>
      <c r="D344" s="2193">
        <f>VLOOKUP(A344,'[1]Trial Balance'!$A$8:$T$394,20,A344:A634)</f>
        <v>0</v>
      </c>
      <c r="E344" s="1591"/>
      <c r="F344" s="2195"/>
      <c r="G344" s="2195"/>
      <c r="H344" s="1590">
        <f>+D344+E344+F344-G344</f>
        <v>0</v>
      </c>
      <c r="I344" s="1984"/>
      <c r="J344" s="630" t="s">
        <v>47</v>
      </c>
      <c r="K344" s="564"/>
      <c r="N344" s="2070"/>
    </row>
    <row r="345" spans="1:14" s="351" customFormat="1" ht="12.75">
      <c r="A345" s="226">
        <v>4805</v>
      </c>
      <c r="B345" s="227" t="s">
        <v>991</v>
      </c>
      <c r="C345" s="230"/>
      <c r="D345" s="2193">
        <f>VLOOKUP(A345,'[1]Trial Balance'!$A$8:$T$394,20,A345:A635)</f>
        <v>0</v>
      </c>
      <c r="E345" s="1591"/>
      <c r="F345" s="2195"/>
      <c r="G345" s="2195"/>
      <c r="H345" s="1590">
        <f t="shared" si="6"/>
        <v>0</v>
      </c>
      <c r="I345" s="1984"/>
      <c r="J345" s="630" t="s">
        <v>595</v>
      </c>
      <c r="K345" s="564"/>
      <c r="N345" s="2070"/>
    </row>
    <row r="346" spans="1:14" s="351" customFormat="1" ht="12.75">
      <c r="A346" s="226">
        <v>4810</v>
      </c>
      <c r="B346" s="227" t="s">
        <v>579</v>
      </c>
      <c r="C346" s="230"/>
      <c r="D346" s="2193">
        <f>VLOOKUP(A346,'[1]Trial Balance'!$A$8:$T$394,20,A346:A636)</f>
        <v>0</v>
      </c>
      <c r="E346" s="1591"/>
      <c r="F346" s="2195"/>
      <c r="G346" s="2195"/>
      <c r="H346" s="1590">
        <f t="shared" si="6"/>
        <v>0</v>
      </c>
      <c r="I346" s="1984"/>
      <c r="J346" s="630" t="s">
        <v>595</v>
      </c>
      <c r="K346" s="564"/>
      <c r="N346" s="2070"/>
    </row>
    <row r="347" spans="1:14" s="351" customFormat="1" ht="12.75">
      <c r="A347" s="226">
        <v>4815</v>
      </c>
      <c r="B347" s="227" t="s">
        <v>581</v>
      </c>
      <c r="C347" s="230"/>
      <c r="D347" s="2193">
        <f>VLOOKUP(A347,'[1]Trial Balance'!$A$8:$T$394,20,A347:A637)</f>
        <v>0</v>
      </c>
      <c r="E347" s="1591"/>
      <c r="F347" s="2195"/>
      <c r="G347" s="2195"/>
      <c r="H347" s="1590">
        <f t="shared" si="6"/>
        <v>0</v>
      </c>
      <c r="I347" s="1984"/>
      <c r="J347" s="630" t="s">
        <v>595</v>
      </c>
      <c r="K347" s="564"/>
      <c r="N347" s="2070"/>
    </row>
    <row r="348" spans="1:14" s="351" customFormat="1" ht="12.75">
      <c r="A348" s="226">
        <v>4820</v>
      </c>
      <c r="B348" s="227" t="s">
        <v>597</v>
      </c>
      <c r="C348" s="230"/>
      <c r="D348" s="2193">
        <f>VLOOKUP(A348,'[1]Trial Balance'!$A$8:$T$394,20,A348:A638)</f>
        <v>0</v>
      </c>
      <c r="E348" s="1591"/>
      <c r="F348" s="2195"/>
      <c r="G348" s="2195"/>
      <c r="H348" s="1590">
        <f t="shared" si="6"/>
        <v>0</v>
      </c>
      <c r="I348" s="1984"/>
      <c r="J348" s="630" t="s">
        <v>595</v>
      </c>
      <c r="K348" s="564"/>
      <c r="N348" s="2070"/>
    </row>
    <row r="349" spans="1:14" s="351" customFormat="1" ht="25.5">
      <c r="A349" s="226">
        <v>4825</v>
      </c>
      <c r="B349" s="227" t="s">
        <v>598</v>
      </c>
      <c r="C349" s="230"/>
      <c r="D349" s="2193">
        <f>VLOOKUP(A349,'[1]Trial Balance'!$A$8:$T$394,20,A349:A639)</f>
        <v>0</v>
      </c>
      <c r="E349" s="1591"/>
      <c r="F349" s="2195"/>
      <c r="G349" s="2195"/>
      <c r="H349" s="1590">
        <f t="shared" si="6"/>
        <v>0</v>
      </c>
      <c r="I349" s="1984"/>
      <c r="J349" s="630" t="s">
        <v>595</v>
      </c>
      <c r="K349" s="564"/>
      <c r="N349" s="2070"/>
    </row>
    <row r="350" spans="1:14" s="351" customFormat="1" ht="12.75">
      <c r="A350" s="226">
        <v>4830</v>
      </c>
      <c r="B350" s="227" t="s">
        <v>599</v>
      </c>
      <c r="C350" s="230"/>
      <c r="D350" s="2193">
        <f>VLOOKUP(A350,'[1]Trial Balance'!$A$8:$T$394,20,A350:A640)</f>
        <v>0</v>
      </c>
      <c r="E350" s="1591"/>
      <c r="F350" s="2195"/>
      <c r="G350" s="2195"/>
      <c r="H350" s="1590">
        <f t="shared" si="6"/>
        <v>0</v>
      </c>
      <c r="I350" s="1984"/>
      <c r="J350" s="630" t="s">
        <v>595</v>
      </c>
      <c r="K350" s="564"/>
      <c r="N350" s="2070"/>
    </row>
    <row r="351" spans="1:14" s="351" customFormat="1" ht="12.75">
      <c r="A351" s="226">
        <v>4835</v>
      </c>
      <c r="B351" s="227" t="s">
        <v>963</v>
      </c>
      <c r="C351" s="230"/>
      <c r="D351" s="2193">
        <f>VLOOKUP(A351,'[1]Trial Balance'!$A$8:$T$394,20,A351:A641)</f>
        <v>0</v>
      </c>
      <c r="E351" s="1591"/>
      <c r="F351" s="2195"/>
      <c r="G351" s="2195"/>
      <c r="H351" s="1590">
        <f t="shared" si="6"/>
        <v>0</v>
      </c>
      <c r="I351" s="1984"/>
      <c r="J351" s="630" t="s">
        <v>595</v>
      </c>
      <c r="K351" s="564"/>
      <c r="N351" s="2070"/>
    </row>
    <row r="352" spans="1:14" s="351" customFormat="1" ht="12.75">
      <c r="A352" s="226">
        <v>4840</v>
      </c>
      <c r="B352" s="227" t="s">
        <v>964</v>
      </c>
      <c r="C352" s="230"/>
      <c r="D352" s="2193">
        <f>VLOOKUP(A352,'[1]Trial Balance'!$A$8:$T$394,20,A352:A642)</f>
        <v>0</v>
      </c>
      <c r="E352" s="1591"/>
      <c r="F352" s="2195"/>
      <c r="G352" s="2195"/>
      <c r="H352" s="1590">
        <f t="shared" si="6"/>
        <v>0</v>
      </c>
      <c r="I352" s="1984"/>
      <c r="J352" s="630" t="s">
        <v>595</v>
      </c>
      <c r="K352" s="564"/>
      <c r="N352" s="2070"/>
    </row>
    <row r="353" spans="1:14" s="351" customFormat="1" ht="12.75">
      <c r="A353" s="226">
        <v>4845</v>
      </c>
      <c r="B353" s="227" t="s">
        <v>965</v>
      </c>
      <c r="C353" s="230"/>
      <c r="D353" s="2193">
        <f>VLOOKUP(A353,'[1]Trial Balance'!$A$8:$T$394,20,A353:A643)</f>
        <v>0</v>
      </c>
      <c r="E353" s="1591"/>
      <c r="F353" s="2195"/>
      <c r="G353" s="2195"/>
      <c r="H353" s="1590">
        <f t="shared" si="6"/>
        <v>0</v>
      </c>
      <c r="I353" s="1984"/>
      <c r="J353" s="630" t="s">
        <v>595</v>
      </c>
      <c r="K353" s="564"/>
      <c r="N353" s="2070"/>
    </row>
    <row r="354" spans="1:14" s="351" customFormat="1" ht="12.75">
      <c r="A354" s="226">
        <v>4850</v>
      </c>
      <c r="B354" s="227" t="s">
        <v>1594</v>
      </c>
      <c r="C354" s="230"/>
      <c r="D354" s="2193">
        <f>VLOOKUP(A354,'[1]Trial Balance'!$A$8:$T$394,20,A354:A644)</f>
        <v>0</v>
      </c>
      <c r="E354" s="1591"/>
      <c r="F354" s="2195"/>
      <c r="G354" s="2195"/>
      <c r="H354" s="1590">
        <f t="shared" si="6"/>
        <v>0</v>
      </c>
      <c r="I354" s="1984"/>
      <c r="J354" s="630" t="s">
        <v>595</v>
      </c>
      <c r="K354" s="564"/>
      <c r="N354" s="2070"/>
    </row>
    <row r="355" spans="1:14" s="351" customFormat="1" ht="12.75">
      <c r="A355" s="226">
        <v>4905</v>
      </c>
      <c r="B355" s="227" t="s">
        <v>1350</v>
      </c>
      <c r="C355" s="230"/>
      <c r="D355" s="2193">
        <f>VLOOKUP(A355,'[1]Trial Balance'!$A$8:$T$394,20,A355:A645)</f>
        <v>0</v>
      </c>
      <c r="E355" s="1591"/>
      <c r="F355" s="2195"/>
      <c r="G355" s="2195"/>
      <c r="H355" s="1590">
        <f t="shared" si="6"/>
        <v>0</v>
      </c>
      <c r="I355" s="1984"/>
      <c r="J355" s="630" t="s">
        <v>595</v>
      </c>
      <c r="K355" s="564"/>
      <c r="N355" s="2070"/>
    </row>
    <row r="356" spans="1:14" s="351" customFormat="1" ht="25.5">
      <c r="A356" s="226">
        <v>4910</v>
      </c>
      <c r="B356" s="227" t="s">
        <v>1383</v>
      </c>
      <c r="C356" s="230"/>
      <c r="D356" s="2193">
        <f>VLOOKUP(A356,'[1]Trial Balance'!$A$8:$T$394,20,A356:A646)</f>
        <v>0</v>
      </c>
      <c r="E356" s="1591"/>
      <c r="F356" s="2195"/>
      <c r="G356" s="2195"/>
      <c r="H356" s="1590">
        <f t="shared" si="6"/>
        <v>0</v>
      </c>
      <c r="I356" s="1984"/>
      <c r="J356" s="630" t="s">
        <v>595</v>
      </c>
      <c r="K356" s="564"/>
      <c r="N356" s="2070"/>
    </row>
    <row r="357" spans="1:14" s="351" customFormat="1" ht="12.75">
      <c r="A357" s="226">
        <v>4916</v>
      </c>
      <c r="B357" s="227" t="s">
        <v>1384</v>
      </c>
      <c r="C357" s="230"/>
      <c r="D357" s="2193">
        <f>VLOOKUP(A357,'[1]Trial Balance'!$A$8:$T$394,20,A357:A647)</f>
        <v>0</v>
      </c>
      <c r="E357" s="1591"/>
      <c r="F357" s="2195"/>
      <c r="G357" s="2195"/>
      <c r="H357" s="1590">
        <f t="shared" si="6"/>
        <v>0</v>
      </c>
      <c r="I357" s="1984"/>
      <c r="J357" s="630" t="s">
        <v>595</v>
      </c>
      <c r="K357" s="564"/>
      <c r="N357" s="2070"/>
    </row>
    <row r="358" spans="1:14" s="351" customFormat="1" ht="12.75">
      <c r="A358" s="226">
        <v>4930</v>
      </c>
      <c r="B358" s="227" t="s">
        <v>1385</v>
      </c>
      <c r="C358" s="230"/>
      <c r="D358" s="2193">
        <f>VLOOKUP(A358,'[1]Trial Balance'!$A$8:$T$394,20,A358:A648)</f>
        <v>0</v>
      </c>
      <c r="E358" s="1591"/>
      <c r="F358" s="2195"/>
      <c r="G358" s="2195"/>
      <c r="H358" s="1590">
        <f t="shared" si="6"/>
        <v>0</v>
      </c>
      <c r="I358" s="1984"/>
      <c r="J358" s="630" t="s">
        <v>595</v>
      </c>
      <c r="K358" s="564"/>
      <c r="N358" s="2070"/>
    </row>
    <row r="359" spans="1:14" s="351" customFormat="1" ht="12.75">
      <c r="A359" s="226">
        <v>4935</v>
      </c>
      <c r="B359" s="227" t="s">
        <v>1386</v>
      </c>
      <c r="C359" s="230"/>
      <c r="D359" s="2193">
        <f>VLOOKUP(A359,'[1]Trial Balance'!$A$8:$T$394,20,A359:A649)</f>
        <v>0</v>
      </c>
      <c r="E359" s="1591"/>
      <c r="F359" s="2195"/>
      <c r="G359" s="2195"/>
      <c r="H359" s="1590">
        <f t="shared" si="6"/>
        <v>0</v>
      </c>
      <c r="I359" s="1984"/>
      <c r="J359" s="630" t="s">
        <v>595</v>
      </c>
      <c r="K359" s="564"/>
      <c r="N359" s="2070"/>
    </row>
    <row r="360" spans="1:14" s="351" customFormat="1" ht="12.75">
      <c r="A360" s="226">
        <v>4940</v>
      </c>
      <c r="B360" s="227" t="s">
        <v>1387</v>
      </c>
      <c r="C360" s="230"/>
      <c r="D360" s="2193">
        <f>VLOOKUP(A360,'[1]Trial Balance'!$A$8:$T$394,20,A360:A650)</f>
        <v>0</v>
      </c>
      <c r="E360" s="1591"/>
      <c r="F360" s="2195"/>
      <c r="G360" s="2195"/>
      <c r="H360" s="1590">
        <f t="shared" si="6"/>
        <v>0</v>
      </c>
      <c r="I360" s="1984"/>
      <c r="J360" s="630" t="s">
        <v>595</v>
      </c>
      <c r="K360" s="564"/>
      <c r="N360" s="2070"/>
    </row>
    <row r="361" spans="1:14" s="351" customFormat="1" ht="25.5">
      <c r="A361" s="226">
        <v>4945</v>
      </c>
      <c r="B361" s="227" t="s">
        <v>974</v>
      </c>
      <c r="C361" s="230"/>
      <c r="D361" s="2193">
        <f>VLOOKUP(A361,'[1]Trial Balance'!$A$8:$T$394,20,A361:A651)</f>
        <v>0</v>
      </c>
      <c r="E361" s="1591"/>
      <c r="F361" s="2195"/>
      <c r="G361" s="2195"/>
      <c r="H361" s="1590">
        <f t="shared" si="6"/>
        <v>0</v>
      </c>
      <c r="I361" s="1984"/>
      <c r="J361" s="630" t="s">
        <v>595</v>
      </c>
      <c r="K361" s="564"/>
      <c r="N361" s="2070"/>
    </row>
    <row r="362" spans="1:14" s="351" customFormat="1" ht="25.5">
      <c r="A362" s="226">
        <v>4950</v>
      </c>
      <c r="B362" s="227" t="s">
        <v>975</v>
      </c>
      <c r="C362" s="230"/>
      <c r="D362" s="2193">
        <f>VLOOKUP(A362,'[1]Trial Balance'!$A$8:$T$394,20,A362:A652)</f>
        <v>0</v>
      </c>
      <c r="E362" s="1591"/>
      <c r="F362" s="2195"/>
      <c r="G362" s="2195"/>
      <c r="H362" s="1590">
        <f t="shared" si="6"/>
        <v>0</v>
      </c>
      <c r="I362" s="1984"/>
      <c r="J362" s="630" t="s">
        <v>595</v>
      </c>
      <c r="K362" s="564"/>
      <c r="N362" s="2070"/>
    </row>
    <row r="363" spans="1:14" s="351" customFormat="1" ht="12.75">
      <c r="A363" s="226">
        <v>4960</v>
      </c>
      <c r="B363" s="227" t="s">
        <v>976</v>
      </c>
      <c r="C363" s="230"/>
      <c r="D363" s="2193">
        <f>VLOOKUP(A363,'[1]Trial Balance'!$A$8:$T$394,20,A363:A653)</f>
        <v>0</v>
      </c>
      <c r="E363" s="1591"/>
      <c r="F363" s="2195"/>
      <c r="G363" s="2195"/>
      <c r="H363" s="1590">
        <f t="shared" si="6"/>
        <v>0</v>
      </c>
      <c r="I363" s="1984"/>
      <c r="J363" s="630" t="s">
        <v>595</v>
      </c>
      <c r="K363" s="564"/>
      <c r="N363" s="2070"/>
    </row>
    <row r="364" spans="1:14" s="351" customFormat="1" ht="12.75">
      <c r="A364" s="226">
        <v>4965</v>
      </c>
      <c r="B364" s="227" t="s">
        <v>981</v>
      </c>
      <c r="C364" s="230"/>
      <c r="D364" s="2193">
        <f>VLOOKUP(A364,'[1]Trial Balance'!$A$8:$T$394,20,A364:A654)</f>
        <v>0</v>
      </c>
      <c r="E364" s="1591"/>
      <c r="F364" s="2195"/>
      <c r="G364" s="2195"/>
      <c r="H364" s="1590">
        <f t="shared" si="6"/>
        <v>0</v>
      </c>
      <c r="I364" s="1984"/>
      <c r="J364" s="630" t="s">
        <v>595</v>
      </c>
      <c r="K364" s="564"/>
      <c r="N364" s="2070"/>
    </row>
    <row r="365" spans="1:14" s="351" customFormat="1" ht="12.75">
      <c r="A365" s="2252">
        <v>5005</v>
      </c>
      <c r="B365" s="232" t="s">
        <v>991</v>
      </c>
      <c r="C365" s="230"/>
      <c r="D365" s="2193">
        <f>VLOOKUP(A365,'[1]Trial Balance'!$A$8:$T$394,20,A365:A655)</f>
        <v>91000</v>
      </c>
      <c r="E365" s="1591"/>
      <c r="F365" s="2195"/>
      <c r="G365" s="2195"/>
      <c r="H365" s="1590">
        <f t="shared" si="6"/>
        <v>91000</v>
      </c>
      <c r="I365" s="1984"/>
      <c r="J365" s="630" t="s">
        <v>566</v>
      </c>
      <c r="K365" s="564"/>
      <c r="N365" s="2070"/>
    </row>
    <row r="366" spans="1:14" s="351" customFormat="1" ht="12.75">
      <c r="A366" s="2252">
        <v>5010</v>
      </c>
      <c r="B366" s="232" t="s">
        <v>579</v>
      </c>
      <c r="C366" s="230"/>
      <c r="D366" s="2193">
        <f>VLOOKUP(A366,'[1]Trial Balance'!$A$8:$T$394,20,A366:A656)</f>
        <v>0</v>
      </c>
      <c r="E366" s="1591"/>
      <c r="F366" s="2195"/>
      <c r="G366" s="2195"/>
      <c r="H366" s="1590">
        <f t="shared" si="6"/>
        <v>0</v>
      </c>
      <c r="I366" s="1984"/>
      <c r="J366" s="630" t="s">
        <v>566</v>
      </c>
      <c r="K366" s="564"/>
      <c r="N366" s="2070"/>
    </row>
    <row r="367" spans="1:14" s="351" customFormat="1" ht="12.75">
      <c r="A367" s="2252">
        <v>5012</v>
      </c>
      <c r="B367" s="232" t="s">
        <v>982</v>
      </c>
      <c r="C367" s="230"/>
      <c r="D367" s="2193">
        <f>VLOOKUP(A367,'[1]Trial Balance'!$A$8:$T$394,20,A367:A657)</f>
        <v>50000</v>
      </c>
      <c r="E367" s="1591"/>
      <c r="F367" s="2195"/>
      <c r="G367" s="2195"/>
      <c r="H367" s="1590">
        <f t="shared" si="6"/>
        <v>50000</v>
      </c>
      <c r="I367" s="1984"/>
      <c r="J367" s="630" t="s">
        <v>566</v>
      </c>
      <c r="K367" s="564"/>
      <c r="N367" s="2070"/>
    </row>
    <row r="368" spans="1:14" s="351" customFormat="1" ht="12.75">
      <c r="A368" s="2252">
        <v>5014</v>
      </c>
      <c r="B368" s="232" t="s">
        <v>983</v>
      </c>
      <c r="C368" s="230"/>
      <c r="D368" s="2193">
        <f>VLOOKUP(A368,'[1]Trial Balance'!$A$8:$T$394,20,A368:A658)</f>
        <v>14000</v>
      </c>
      <c r="E368" s="1591"/>
      <c r="F368" s="2195"/>
      <c r="G368" s="2195"/>
      <c r="H368" s="1590">
        <f t="shared" si="6"/>
        <v>14000</v>
      </c>
      <c r="I368" s="1984"/>
      <c r="J368" s="630" t="s">
        <v>566</v>
      </c>
      <c r="K368" s="564"/>
      <c r="N368" s="2070"/>
    </row>
    <row r="369" spans="1:14" s="351" customFormat="1" ht="25.5">
      <c r="A369" s="2252">
        <v>5015</v>
      </c>
      <c r="B369" s="232" t="s">
        <v>984</v>
      </c>
      <c r="C369" s="230"/>
      <c r="D369" s="2193">
        <f>VLOOKUP(A369,'[1]Trial Balance'!$A$8:$T$394,20,A369:A659)</f>
        <v>15000</v>
      </c>
      <c r="E369" s="1591"/>
      <c r="F369" s="2195"/>
      <c r="G369" s="2195"/>
      <c r="H369" s="1590">
        <f t="shared" ref="H369:H432" si="7">+D369+E369+F369-G369</f>
        <v>15000</v>
      </c>
      <c r="I369" s="1984"/>
      <c r="J369" s="630" t="s">
        <v>566</v>
      </c>
      <c r="K369" s="564"/>
      <c r="N369" s="2070"/>
    </row>
    <row r="370" spans="1:14" s="351" customFormat="1" ht="12.75">
      <c r="A370" s="2252">
        <v>5016</v>
      </c>
      <c r="B370" s="232" t="s">
        <v>985</v>
      </c>
      <c r="C370" s="230"/>
      <c r="D370" s="2193">
        <f>VLOOKUP(A370,'[1]Trial Balance'!$A$8:$T$394,20,A370:A660)</f>
        <v>0</v>
      </c>
      <c r="E370" s="1591"/>
      <c r="F370" s="2195"/>
      <c r="G370" s="2195"/>
      <c r="H370" s="1590">
        <f t="shared" si="7"/>
        <v>0</v>
      </c>
      <c r="I370" s="1984"/>
      <c r="J370" s="630" t="s">
        <v>566</v>
      </c>
      <c r="K370" s="564"/>
      <c r="N370" s="2070"/>
    </row>
    <row r="371" spans="1:14" s="351" customFormat="1" ht="25.5">
      <c r="A371" s="2252">
        <v>5017</v>
      </c>
      <c r="B371" s="232" t="s">
        <v>555</v>
      </c>
      <c r="C371" s="230"/>
      <c r="D371" s="2193">
        <f>VLOOKUP(A371,'[1]Trial Balance'!$A$8:$T$394,20,A371:A661)</f>
        <v>0</v>
      </c>
      <c r="E371" s="1591"/>
      <c r="F371" s="2195"/>
      <c r="G371" s="2195"/>
      <c r="H371" s="1590">
        <f t="shared" si="7"/>
        <v>0</v>
      </c>
      <c r="I371" s="1984"/>
      <c r="J371" s="630" t="s">
        <v>566</v>
      </c>
      <c r="K371" s="564"/>
      <c r="N371" s="2070"/>
    </row>
    <row r="372" spans="1:14" s="351" customFormat="1" ht="25.5">
      <c r="A372" s="2252">
        <v>5020</v>
      </c>
      <c r="B372" s="232" t="s">
        <v>556</v>
      </c>
      <c r="C372" s="230"/>
      <c r="D372" s="2193">
        <f>VLOOKUP(A372,'[1]Trial Balance'!$A$8:$T$394,20,A372:A662)</f>
        <v>16000</v>
      </c>
      <c r="E372" s="1591"/>
      <c r="F372" s="2195"/>
      <c r="G372" s="2195"/>
      <c r="H372" s="1590">
        <f t="shared" si="7"/>
        <v>16000</v>
      </c>
      <c r="I372" s="1984"/>
      <c r="J372" s="630" t="s">
        <v>566</v>
      </c>
      <c r="K372" s="564"/>
      <c r="N372" s="2070"/>
    </row>
    <row r="373" spans="1:14" s="351" customFormat="1" ht="25.5">
      <c r="A373" s="2252">
        <v>5025</v>
      </c>
      <c r="B373" s="232" t="s">
        <v>1601</v>
      </c>
      <c r="C373" s="230"/>
      <c r="D373" s="2193">
        <f>VLOOKUP(A373,'[1]Trial Balance'!$A$8:$T$394,20,A373:A663)</f>
        <v>0</v>
      </c>
      <c r="E373" s="1591"/>
      <c r="F373" s="2195"/>
      <c r="G373" s="2195"/>
      <c r="H373" s="1590">
        <f t="shared" si="7"/>
        <v>0</v>
      </c>
      <c r="I373" s="1984"/>
      <c r="J373" s="630" t="s">
        <v>566</v>
      </c>
      <c r="K373" s="564"/>
      <c r="N373" s="2070"/>
    </row>
    <row r="374" spans="1:14" s="351" customFormat="1" ht="12.75">
      <c r="A374" s="2252">
        <v>5030</v>
      </c>
      <c r="B374" s="232" t="s">
        <v>563</v>
      </c>
      <c r="C374" s="230"/>
      <c r="D374" s="2193">
        <f>VLOOKUP(A374,'[1]Trial Balance'!$A$8:$T$394,20,A374:A664)</f>
        <v>0</v>
      </c>
      <c r="E374" s="1591"/>
      <c r="F374" s="2195"/>
      <c r="G374" s="2195"/>
      <c r="H374" s="1590">
        <f t="shared" si="7"/>
        <v>0</v>
      </c>
      <c r="I374" s="1984"/>
      <c r="J374" s="630" t="s">
        <v>566</v>
      </c>
      <c r="K374" s="564"/>
      <c r="N374" s="2070"/>
    </row>
    <row r="375" spans="1:14" s="351" customFormat="1" ht="12.75">
      <c r="A375" s="2252">
        <v>5035</v>
      </c>
      <c r="B375" s="232" t="s">
        <v>1418</v>
      </c>
      <c r="C375" s="230"/>
      <c r="D375" s="2193">
        <f>VLOOKUP(A375,'[1]Trial Balance'!$A$8:$T$394,20,A375:A665)</f>
        <v>2000</v>
      </c>
      <c r="E375" s="1591"/>
      <c r="F375" s="2196"/>
      <c r="G375" s="2195"/>
      <c r="H375" s="1590">
        <f t="shared" si="7"/>
        <v>2000</v>
      </c>
      <c r="I375" s="1984"/>
      <c r="J375" s="630" t="s">
        <v>566</v>
      </c>
      <c r="K375" s="564"/>
      <c r="N375" s="2070"/>
    </row>
    <row r="376" spans="1:14" s="351" customFormat="1" ht="25.5">
      <c r="A376" s="2252">
        <v>5040</v>
      </c>
      <c r="B376" s="232" t="s">
        <v>4</v>
      </c>
      <c r="C376" s="230"/>
      <c r="D376" s="2193">
        <f>VLOOKUP(A376,'[1]Trial Balance'!$A$8:$T$394,20,A376:A666)</f>
        <v>15000</v>
      </c>
      <c r="E376" s="1591"/>
      <c r="F376" s="2195"/>
      <c r="G376" s="2195"/>
      <c r="H376" s="1590">
        <f t="shared" si="7"/>
        <v>15000</v>
      </c>
      <c r="I376" s="1984"/>
      <c r="J376" s="630" t="s">
        <v>566</v>
      </c>
      <c r="K376" s="564"/>
      <c r="N376" s="2070"/>
    </row>
    <row r="377" spans="1:14" s="351" customFormat="1" ht="25.5">
      <c r="A377" s="2252">
        <v>5045</v>
      </c>
      <c r="B377" s="232" t="s">
        <v>1602</v>
      </c>
      <c r="C377" s="230"/>
      <c r="D377" s="2193">
        <f>VLOOKUP(A377,'[1]Trial Balance'!$A$8:$T$394,20,A377:A667)</f>
        <v>0</v>
      </c>
      <c r="E377" s="1591"/>
      <c r="F377" s="2195"/>
      <c r="G377" s="2195"/>
      <c r="H377" s="1590">
        <f t="shared" si="7"/>
        <v>0</v>
      </c>
      <c r="I377" s="1984"/>
      <c r="J377" s="630" t="s">
        <v>566</v>
      </c>
      <c r="K377" s="564"/>
      <c r="N377" s="2070"/>
    </row>
    <row r="378" spans="1:14" s="351" customFormat="1" ht="12.75">
      <c r="A378" s="2252">
        <v>5050</v>
      </c>
      <c r="B378" s="232" t="s">
        <v>540</v>
      </c>
      <c r="C378" s="230"/>
      <c r="D378" s="2193">
        <f>VLOOKUP(A378,'[1]Trial Balance'!$A$8:$T$394,20,A378:A668)</f>
        <v>0</v>
      </c>
      <c r="E378" s="1591"/>
      <c r="F378" s="2195"/>
      <c r="G378" s="2195"/>
      <c r="H378" s="1590">
        <f t="shared" si="7"/>
        <v>0</v>
      </c>
      <c r="I378" s="1984"/>
      <c r="J378" s="630" t="s">
        <v>566</v>
      </c>
      <c r="K378" s="564"/>
      <c r="N378" s="2070"/>
    </row>
    <row r="379" spans="1:14" s="351" customFormat="1" ht="12.75">
      <c r="A379" s="2252">
        <v>5055</v>
      </c>
      <c r="B379" s="232" t="s">
        <v>1426</v>
      </c>
      <c r="C379" s="230"/>
      <c r="D379" s="2193">
        <f>VLOOKUP(A379,'[1]Trial Balance'!$A$8:$T$394,20,A379:A669)</f>
        <v>0</v>
      </c>
      <c r="E379" s="1591"/>
      <c r="F379" s="2196"/>
      <c r="G379" s="2195"/>
      <c r="H379" s="1590">
        <f t="shared" si="7"/>
        <v>0</v>
      </c>
      <c r="I379" s="1984"/>
      <c r="J379" s="630" t="s">
        <v>566</v>
      </c>
      <c r="K379" s="564"/>
      <c r="N379" s="2070"/>
    </row>
    <row r="380" spans="1:14" s="351" customFormat="1" ht="12.75">
      <c r="A380" s="226">
        <v>5060</v>
      </c>
      <c r="B380" s="227" t="s">
        <v>1595</v>
      </c>
      <c r="C380" s="230"/>
      <c r="D380" s="2193">
        <f>VLOOKUP(A380,'[1]Trial Balance'!$A$8:$T$394,20,A380:A670)</f>
        <v>0</v>
      </c>
      <c r="E380" s="1591"/>
      <c r="F380" s="2195"/>
      <c r="G380" s="2195"/>
      <c r="H380" s="1590">
        <f t="shared" si="7"/>
        <v>0</v>
      </c>
      <c r="I380" s="1984"/>
      <c r="J380" s="630" t="s">
        <v>595</v>
      </c>
      <c r="K380" s="564"/>
      <c r="N380" s="2070"/>
    </row>
    <row r="381" spans="1:14" s="351" customFormat="1" ht="12.75">
      <c r="A381" s="2252">
        <v>5065</v>
      </c>
      <c r="B381" s="232" t="s">
        <v>1596</v>
      </c>
      <c r="C381" s="230"/>
      <c r="D381" s="2193">
        <f>VLOOKUP(A381,'[1]Trial Balance'!$A$8:$T$394,20,A381:A671)</f>
        <v>35000</v>
      </c>
      <c r="E381" s="1591"/>
      <c r="F381" s="2195"/>
      <c r="G381" s="2195"/>
      <c r="H381" s="1590">
        <f t="shared" si="7"/>
        <v>35000</v>
      </c>
      <c r="I381" s="1984"/>
      <c r="J381" s="630" t="s">
        <v>566</v>
      </c>
      <c r="K381" s="564"/>
      <c r="N381" s="2070"/>
    </row>
    <row r="382" spans="1:14" s="351" customFormat="1" ht="12.75">
      <c r="A382" s="2252">
        <v>5070</v>
      </c>
      <c r="B382" s="232" t="s">
        <v>1597</v>
      </c>
      <c r="C382" s="230"/>
      <c r="D382" s="2193">
        <f>VLOOKUP(A382,'[1]Trial Balance'!$A$8:$T$394,20,A382:A672)</f>
        <v>5000</v>
      </c>
      <c r="E382" s="1591"/>
      <c r="F382" s="2195"/>
      <c r="G382" s="2195"/>
      <c r="H382" s="1590">
        <f t="shared" si="7"/>
        <v>5000</v>
      </c>
      <c r="I382" s="1984"/>
      <c r="J382" s="630" t="s">
        <v>566</v>
      </c>
      <c r="K382" s="564"/>
      <c r="N382" s="2070"/>
    </row>
    <row r="383" spans="1:14" s="351" customFormat="1" ht="12.75">
      <c r="A383" s="2252">
        <v>5075</v>
      </c>
      <c r="B383" s="232" t="s">
        <v>1598</v>
      </c>
      <c r="C383" s="230"/>
      <c r="D383" s="2193">
        <f>VLOOKUP(A383,'[1]Trial Balance'!$A$8:$T$394,20,A383:A673)</f>
        <v>0</v>
      </c>
      <c r="E383" s="1591"/>
      <c r="F383" s="2195"/>
      <c r="G383" s="2195"/>
      <c r="H383" s="1590">
        <f t="shared" si="7"/>
        <v>0</v>
      </c>
      <c r="I383" s="1984"/>
      <c r="J383" s="630" t="s">
        <v>566</v>
      </c>
      <c r="K383" s="564"/>
      <c r="N383" s="2070"/>
    </row>
    <row r="384" spans="1:14" s="351" customFormat="1" ht="12.75">
      <c r="A384" s="2252">
        <v>5085</v>
      </c>
      <c r="B384" s="232" t="s">
        <v>1579</v>
      </c>
      <c r="C384" s="230"/>
      <c r="D384" s="2193">
        <f>VLOOKUP(A384,'[1]Trial Balance'!$A$8:$T$394,20,A384:A674)</f>
        <v>128000</v>
      </c>
      <c r="E384" s="1591"/>
      <c r="F384" s="2195"/>
      <c r="G384" s="2195"/>
      <c r="H384" s="1590">
        <f t="shared" si="7"/>
        <v>128000</v>
      </c>
      <c r="I384" s="1984"/>
      <c r="J384" s="630" t="s">
        <v>566</v>
      </c>
      <c r="K384" s="564"/>
      <c r="N384" s="2070"/>
    </row>
    <row r="385" spans="1:14" s="351" customFormat="1" ht="25.5">
      <c r="A385" s="2252">
        <v>5090</v>
      </c>
      <c r="B385" s="232" t="s">
        <v>1580</v>
      </c>
      <c r="C385" s="230"/>
      <c r="D385" s="2193">
        <f>VLOOKUP(A385,'[1]Trial Balance'!$A$8:$T$394,20,A385:A675)</f>
        <v>0</v>
      </c>
      <c r="E385" s="1591"/>
      <c r="F385" s="2195"/>
      <c r="G385" s="2195"/>
      <c r="H385" s="1590">
        <f t="shared" si="7"/>
        <v>0</v>
      </c>
      <c r="I385" s="1984"/>
      <c r="J385" s="630" t="s">
        <v>566</v>
      </c>
      <c r="K385" s="564"/>
      <c r="N385" s="2070"/>
    </row>
    <row r="386" spans="1:14" s="351" customFormat="1" ht="25.5">
      <c r="A386" s="2252">
        <v>5095</v>
      </c>
      <c r="B386" s="232" t="s">
        <v>1581</v>
      </c>
      <c r="C386" s="230"/>
      <c r="D386" s="2193">
        <f>VLOOKUP(A386,'[1]Trial Balance'!$A$8:$T$394,20,A386:A676)</f>
        <v>0</v>
      </c>
      <c r="E386" s="1591"/>
      <c r="F386" s="2195"/>
      <c r="G386" s="2195"/>
      <c r="H386" s="1590">
        <f t="shared" si="7"/>
        <v>0</v>
      </c>
      <c r="I386" s="1984"/>
      <c r="J386" s="630" t="s">
        <v>566</v>
      </c>
      <c r="K386" s="564"/>
      <c r="N386" s="2070"/>
    </row>
    <row r="387" spans="1:14" s="351" customFormat="1" ht="12.75">
      <c r="A387" s="2060">
        <v>5096</v>
      </c>
      <c r="B387" s="2061" t="s">
        <v>1419</v>
      </c>
      <c r="C387" s="230"/>
      <c r="D387" s="2193">
        <f>VLOOKUP(A387,'[1]Trial Balance'!$A$8:$T$394,20,A387:A677)</f>
        <v>0</v>
      </c>
      <c r="E387" s="1591"/>
      <c r="F387" s="2195"/>
      <c r="G387" s="2195"/>
      <c r="H387" s="1590">
        <f t="shared" si="7"/>
        <v>0</v>
      </c>
      <c r="I387" s="1984"/>
      <c r="J387" s="630" t="s">
        <v>566</v>
      </c>
      <c r="K387" s="564"/>
      <c r="N387" s="2070"/>
    </row>
    <row r="388" spans="1:14" s="351" customFormat="1" ht="12.75">
      <c r="A388" s="2252">
        <v>5105</v>
      </c>
      <c r="B388" s="232" t="s">
        <v>1350</v>
      </c>
      <c r="C388" s="230"/>
      <c r="D388" s="2193">
        <f>VLOOKUP(A388,'[1]Trial Balance'!$A$8:$T$394,20,A388:A678)</f>
        <v>35000</v>
      </c>
      <c r="E388" s="1591"/>
      <c r="F388" s="2195"/>
      <c r="G388" s="2195"/>
      <c r="H388" s="1590">
        <f t="shared" si="7"/>
        <v>35000</v>
      </c>
      <c r="I388" s="1984"/>
      <c r="J388" s="630" t="s">
        <v>1578</v>
      </c>
      <c r="K388" s="564"/>
      <c r="N388" s="2070"/>
    </row>
    <row r="389" spans="1:14" s="351" customFormat="1" ht="25.5">
      <c r="A389" s="2252">
        <v>5110</v>
      </c>
      <c r="B389" s="232" t="s">
        <v>1420</v>
      </c>
      <c r="C389" s="230"/>
      <c r="D389" s="2193">
        <f>VLOOKUP(A389,'[1]Trial Balance'!$A$8:$T$394,20,A389:A679)</f>
        <v>0</v>
      </c>
      <c r="E389" s="1591"/>
      <c r="F389" s="2195"/>
      <c r="G389" s="2195"/>
      <c r="H389" s="1590">
        <f t="shared" si="7"/>
        <v>0</v>
      </c>
      <c r="I389" s="1984"/>
      <c r="J389" s="630" t="s">
        <v>1578</v>
      </c>
      <c r="K389" s="564"/>
      <c r="N389" s="2070"/>
    </row>
    <row r="390" spans="1:14" s="351" customFormat="1" ht="12.75">
      <c r="A390" s="2252">
        <v>5112</v>
      </c>
      <c r="B390" s="232" t="s">
        <v>1384</v>
      </c>
      <c r="C390" s="230"/>
      <c r="D390" s="2193">
        <v>35000</v>
      </c>
      <c r="E390" s="1591"/>
      <c r="F390" s="2195"/>
      <c r="G390" s="2195"/>
      <c r="H390" s="1590">
        <f t="shared" si="7"/>
        <v>35000</v>
      </c>
      <c r="I390" s="1984"/>
      <c r="J390" s="630" t="s">
        <v>1578</v>
      </c>
      <c r="K390" s="564"/>
      <c r="N390" s="2070"/>
    </row>
    <row r="391" spans="1:14" s="351" customFormat="1" ht="12.75">
      <c r="A391" s="2252">
        <v>5114</v>
      </c>
      <c r="B391" s="232" t="s">
        <v>7</v>
      </c>
      <c r="C391" s="230"/>
      <c r="D391" s="2193">
        <v>0</v>
      </c>
      <c r="E391" s="1591"/>
      <c r="F391" s="2195"/>
      <c r="G391" s="2195"/>
      <c r="H391" s="1590">
        <f t="shared" si="7"/>
        <v>0</v>
      </c>
      <c r="I391" s="1984"/>
      <c r="J391" s="630" t="s">
        <v>1578</v>
      </c>
      <c r="K391" s="564"/>
      <c r="N391" s="2070"/>
    </row>
    <row r="392" spans="1:14" s="351" customFormat="1" ht="12.75">
      <c r="A392" s="2252">
        <v>5120</v>
      </c>
      <c r="B392" s="232" t="s">
        <v>8</v>
      </c>
      <c r="C392" s="230"/>
      <c r="D392" s="2193">
        <f>VLOOKUP(A392,'[1]Trial Balance'!$A$8:$T$394,20,A392:A682)</f>
        <v>45000</v>
      </c>
      <c r="E392" s="1591"/>
      <c r="F392" s="2195"/>
      <c r="G392" s="2195"/>
      <c r="H392" s="1590">
        <f t="shared" si="7"/>
        <v>45000</v>
      </c>
      <c r="I392" s="1984"/>
      <c r="J392" s="630" t="s">
        <v>1578</v>
      </c>
      <c r="K392" s="564"/>
      <c r="N392" s="2070"/>
    </row>
    <row r="393" spans="1:14" s="351" customFormat="1" ht="12.75">
      <c r="A393" s="2252">
        <v>5125</v>
      </c>
      <c r="B393" s="232" t="s">
        <v>1386</v>
      </c>
      <c r="C393" s="230"/>
      <c r="D393" s="2193">
        <f>VLOOKUP(A393,'[1]Trial Balance'!$A$8:$T$394,20,A393:A683)</f>
        <v>58000</v>
      </c>
      <c r="E393" s="1591"/>
      <c r="F393" s="2195"/>
      <c r="G393" s="2195"/>
      <c r="H393" s="1590">
        <f t="shared" si="7"/>
        <v>58000</v>
      </c>
      <c r="I393" s="1984"/>
      <c r="J393" s="630" t="s">
        <v>1578</v>
      </c>
      <c r="K393" s="564"/>
      <c r="N393" s="2070"/>
    </row>
    <row r="394" spans="1:14" s="351" customFormat="1" ht="12.75">
      <c r="A394" s="2252">
        <v>5130</v>
      </c>
      <c r="B394" s="232" t="s">
        <v>9</v>
      </c>
      <c r="C394" s="230"/>
      <c r="D394" s="2193">
        <f>VLOOKUP(A394,'[1]Trial Balance'!$A$8:$T$394,20,A394:A684)</f>
        <v>10000</v>
      </c>
      <c r="E394" s="1591"/>
      <c r="F394" s="2195"/>
      <c r="G394" s="2195"/>
      <c r="H394" s="1590">
        <f t="shared" si="7"/>
        <v>10000</v>
      </c>
      <c r="I394" s="1984"/>
      <c r="J394" s="630" t="s">
        <v>1578</v>
      </c>
      <c r="K394" s="564"/>
      <c r="N394" s="2070"/>
    </row>
    <row r="395" spans="1:14" s="351" customFormat="1" ht="25.5">
      <c r="A395" s="2252">
        <v>5135</v>
      </c>
      <c r="B395" s="232" t="s">
        <v>10</v>
      </c>
      <c r="C395" s="230"/>
      <c r="D395" s="2193">
        <f>VLOOKUP(A395,'[1]Trial Balance'!$A$8:$T$394,20,A395:A685)</f>
        <v>63000</v>
      </c>
      <c r="E395" s="1591"/>
      <c r="F395" s="2195"/>
      <c r="G395" s="2195"/>
      <c r="H395" s="1590">
        <f t="shared" si="7"/>
        <v>63000</v>
      </c>
      <c r="I395" s="1984"/>
      <c r="J395" s="630" t="s">
        <v>1578</v>
      </c>
      <c r="K395" s="564"/>
      <c r="N395" s="2070"/>
    </row>
    <row r="396" spans="1:14" s="351" customFormat="1" ht="12.75">
      <c r="A396" s="2252">
        <v>5145</v>
      </c>
      <c r="B396" s="232" t="s">
        <v>11</v>
      </c>
      <c r="C396" s="230"/>
      <c r="D396" s="2193">
        <f>VLOOKUP(A396,'[1]Trial Balance'!$A$8:$T$394,20,A396:A686)</f>
        <v>8000</v>
      </c>
      <c r="E396" s="1591"/>
      <c r="F396" s="2195"/>
      <c r="G396" s="2195"/>
      <c r="H396" s="1590">
        <f t="shared" si="7"/>
        <v>8000</v>
      </c>
      <c r="I396" s="1984"/>
      <c r="J396" s="630" t="s">
        <v>1578</v>
      </c>
      <c r="K396" s="564"/>
      <c r="N396" s="2070"/>
    </row>
    <row r="397" spans="1:14" s="351" customFormat="1" ht="25.5">
      <c r="A397" s="2252">
        <v>5150</v>
      </c>
      <c r="B397" s="232" t="s">
        <v>12</v>
      </c>
      <c r="C397" s="230"/>
      <c r="D397" s="2193">
        <f>VLOOKUP(A397,'[1]Trial Balance'!$A$8:$T$394,20,A397:A687)</f>
        <v>12000</v>
      </c>
      <c r="E397" s="1591"/>
      <c r="F397" s="2195"/>
      <c r="G397" s="2195"/>
      <c r="H397" s="1590">
        <f t="shared" si="7"/>
        <v>12000</v>
      </c>
      <c r="I397" s="1984"/>
      <c r="J397" s="630" t="s">
        <v>1578</v>
      </c>
      <c r="K397" s="564"/>
      <c r="N397" s="2070"/>
    </row>
    <row r="398" spans="1:14" s="351" customFormat="1" ht="12.75">
      <c r="A398" s="2252">
        <v>5155</v>
      </c>
      <c r="B398" s="232" t="s">
        <v>13</v>
      </c>
      <c r="C398" s="230"/>
      <c r="D398" s="2193">
        <f>VLOOKUP(A398,'[1]Trial Balance'!$A$8:$T$394,20,A398:A688)</f>
        <v>4000</v>
      </c>
      <c r="E398" s="1591"/>
      <c r="F398" s="2195"/>
      <c r="G398" s="2195"/>
      <c r="H398" s="1590">
        <f t="shared" si="7"/>
        <v>4000</v>
      </c>
      <c r="I398" s="1984"/>
      <c r="J398" s="630" t="s">
        <v>1578</v>
      </c>
      <c r="K398" s="564"/>
      <c r="N398" s="2070"/>
    </row>
    <row r="399" spans="1:14" s="351" customFormat="1" ht="12.75">
      <c r="A399" s="2252">
        <v>5160</v>
      </c>
      <c r="B399" s="232" t="s">
        <v>14</v>
      </c>
      <c r="C399" s="230"/>
      <c r="D399" s="2193">
        <f>VLOOKUP(A399,'[1]Trial Balance'!$A$8:$T$394,20,A399:A689)</f>
        <v>2000</v>
      </c>
      <c r="E399" s="1591"/>
      <c r="F399" s="2196"/>
      <c r="G399" s="2195"/>
      <c r="H399" s="1590">
        <f t="shared" si="7"/>
        <v>2000</v>
      </c>
      <c r="I399" s="1984"/>
      <c r="J399" s="630" t="s">
        <v>1578</v>
      </c>
      <c r="K399" s="564"/>
      <c r="N399" s="2070"/>
    </row>
    <row r="400" spans="1:14" s="351" customFormat="1" ht="12.75">
      <c r="A400" s="226">
        <v>5165</v>
      </c>
      <c r="B400" s="227" t="s">
        <v>15</v>
      </c>
      <c r="C400" s="230"/>
      <c r="D400" s="2193">
        <f>VLOOKUP(A400,'[1]Trial Balance'!$A$8:$T$394,20,A400:A690)</f>
        <v>0</v>
      </c>
      <c r="E400" s="1591"/>
      <c r="F400" s="2195"/>
      <c r="G400" s="2195"/>
      <c r="H400" s="1590">
        <f t="shared" si="7"/>
        <v>0</v>
      </c>
      <c r="I400" s="1984"/>
      <c r="J400" s="630" t="s">
        <v>595</v>
      </c>
      <c r="K400" s="564"/>
      <c r="N400" s="2070"/>
    </row>
    <row r="401" spans="1:14" s="351" customFormat="1" ht="12.75">
      <c r="A401" s="226">
        <v>5170</v>
      </c>
      <c r="B401" s="227" t="s">
        <v>1451</v>
      </c>
      <c r="C401" s="230"/>
      <c r="D401" s="2193">
        <f>VLOOKUP(A401,'[1]Trial Balance'!$A$8:$T$394,20,A401:A691)</f>
        <v>0</v>
      </c>
      <c r="E401" s="1591"/>
      <c r="F401" s="2195"/>
      <c r="G401" s="2195"/>
      <c r="H401" s="1590">
        <f t="shared" si="7"/>
        <v>0</v>
      </c>
      <c r="I401" s="1984"/>
      <c r="J401" s="630" t="s">
        <v>595</v>
      </c>
      <c r="K401" s="564"/>
      <c r="N401" s="2070"/>
    </row>
    <row r="402" spans="1:14" s="351" customFormat="1" ht="12.75">
      <c r="A402" s="226">
        <v>5172</v>
      </c>
      <c r="B402" s="227" t="s">
        <v>1539</v>
      </c>
      <c r="C402" s="230"/>
      <c r="D402" s="2193">
        <f>VLOOKUP(A402,'[1]Trial Balance'!$A$8:$T$394,20,A402:A692)</f>
        <v>0</v>
      </c>
      <c r="E402" s="1591"/>
      <c r="F402" s="2195"/>
      <c r="G402" s="2195"/>
      <c r="H402" s="1590">
        <f t="shared" si="7"/>
        <v>0</v>
      </c>
      <c r="I402" s="1984"/>
      <c r="J402" s="630" t="s">
        <v>595</v>
      </c>
      <c r="K402" s="564"/>
      <c r="N402" s="2070"/>
    </row>
    <row r="403" spans="1:14" s="351" customFormat="1" ht="12.75">
      <c r="A403" s="2252">
        <v>5175</v>
      </c>
      <c r="B403" s="241" t="s">
        <v>1540</v>
      </c>
      <c r="C403" s="230"/>
      <c r="D403" s="2193">
        <f>VLOOKUP(A403,'[1]Trial Balance'!$A$8:$T$394,20,A403:A693)</f>
        <v>32000</v>
      </c>
      <c r="E403" s="1591"/>
      <c r="F403" s="2195"/>
      <c r="G403" s="2195"/>
      <c r="H403" s="1590">
        <f t="shared" si="7"/>
        <v>32000</v>
      </c>
      <c r="I403" s="1984"/>
      <c r="J403" s="630" t="s">
        <v>1578</v>
      </c>
      <c r="K403" s="564"/>
      <c r="N403" s="2070"/>
    </row>
    <row r="404" spans="1:14" s="351" customFormat="1" ht="12.75">
      <c r="A404" s="226">
        <v>5178</v>
      </c>
      <c r="B404" s="227" t="s">
        <v>1541</v>
      </c>
      <c r="C404" s="230"/>
      <c r="D404" s="2193">
        <f>VLOOKUP(A404,'[1]Trial Balance'!$A$8:$T$394,20,A404:A694)</f>
        <v>0</v>
      </c>
      <c r="E404" s="1591"/>
      <c r="F404" s="2195"/>
      <c r="G404" s="2195"/>
      <c r="H404" s="1590">
        <f t="shared" si="7"/>
        <v>0</v>
      </c>
      <c r="I404" s="1984"/>
      <c r="J404" s="630" t="s">
        <v>595</v>
      </c>
      <c r="K404" s="564"/>
      <c r="N404" s="2070"/>
    </row>
    <row r="405" spans="1:14" s="351" customFormat="1" ht="12.75">
      <c r="A405" s="226">
        <v>5185</v>
      </c>
      <c r="B405" s="227" t="s">
        <v>1542</v>
      </c>
      <c r="C405" s="230"/>
      <c r="D405" s="2193">
        <f>VLOOKUP(A405,'[1]Trial Balance'!$A$8:$T$394,20,A405:A695)</f>
        <v>0</v>
      </c>
      <c r="E405" s="1591"/>
      <c r="F405" s="2195"/>
      <c r="G405" s="2195"/>
      <c r="H405" s="1590">
        <f t="shared" si="7"/>
        <v>0</v>
      </c>
      <c r="I405" s="1984"/>
      <c r="J405" s="630" t="s">
        <v>595</v>
      </c>
      <c r="K405" s="564"/>
      <c r="N405" s="2070"/>
    </row>
    <row r="406" spans="1:14" s="351" customFormat="1" ht="12.75">
      <c r="A406" s="226">
        <v>5186</v>
      </c>
      <c r="B406" s="227" t="s">
        <v>1543</v>
      </c>
      <c r="C406" s="230"/>
      <c r="D406" s="2193">
        <f>VLOOKUP(A406,'[1]Trial Balance'!$A$8:$T$394,20,A406:A696)</f>
        <v>0</v>
      </c>
      <c r="E406" s="1591"/>
      <c r="F406" s="2195"/>
      <c r="G406" s="2195"/>
      <c r="H406" s="1590">
        <f t="shared" si="7"/>
        <v>0</v>
      </c>
      <c r="I406" s="1984"/>
      <c r="J406" s="630" t="s">
        <v>595</v>
      </c>
      <c r="K406" s="564"/>
      <c r="N406" s="2070"/>
    </row>
    <row r="407" spans="1:14" s="351" customFormat="1" ht="12.75">
      <c r="A407" s="226">
        <v>5190</v>
      </c>
      <c r="B407" s="227" t="s">
        <v>1544</v>
      </c>
      <c r="C407" s="230"/>
      <c r="D407" s="2193">
        <f>VLOOKUP(A407,'[1]Trial Balance'!$A$8:$T$394,20,A407:A697)</f>
        <v>0</v>
      </c>
      <c r="E407" s="1591"/>
      <c r="F407" s="2195"/>
      <c r="G407" s="2195"/>
      <c r="H407" s="1590">
        <f t="shared" si="7"/>
        <v>0</v>
      </c>
      <c r="I407" s="1984"/>
      <c r="J407" s="630" t="s">
        <v>595</v>
      </c>
      <c r="K407" s="564"/>
      <c r="N407" s="2070"/>
    </row>
    <row r="408" spans="1:14" s="351" customFormat="1" ht="12.75">
      <c r="A408" s="226">
        <v>5192</v>
      </c>
      <c r="B408" s="227" t="s">
        <v>1545</v>
      </c>
      <c r="C408" s="230"/>
      <c r="D408" s="2193">
        <f>VLOOKUP(A408,'[1]Trial Balance'!$A$8:$T$394,20,A408:A698)</f>
        <v>0</v>
      </c>
      <c r="E408" s="1591"/>
      <c r="F408" s="2195"/>
      <c r="G408" s="2195"/>
      <c r="H408" s="1590">
        <f t="shared" si="7"/>
        <v>0</v>
      </c>
      <c r="I408" s="1984"/>
      <c r="J408" s="630" t="s">
        <v>595</v>
      </c>
      <c r="K408" s="564"/>
      <c r="N408" s="2070"/>
    </row>
    <row r="409" spans="1:14" s="351" customFormat="1" ht="25.5">
      <c r="A409" s="240">
        <v>5195</v>
      </c>
      <c r="B409" s="241" t="s">
        <v>1546</v>
      </c>
      <c r="C409" s="230"/>
      <c r="D409" s="2193">
        <f>VLOOKUP(A409,'[1]Trial Balance'!$A$8:$T$394,20,A409:A699)</f>
        <v>0</v>
      </c>
      <c r="E409" s="1591"/>
      <c r="F409" s="2195"/>
      <c r="G409" s="2195"/>
      <c r="H409" s="1590">
        <f t="shared" si="7"/>
        <v>0</v>
      </c>
      <c r="I409" s="1984"/>
      <c r="J409" s="630" t="s">
        <v>595</v>
      </c>
      <c r="K409" s="564"/>
      <c r="N409" s="2070"/>
    </row>
    <row r="410" spans="1:14" s="351" customFormat="1" ht="12.75">
      <c r="A410" s="233">
        <v>5205</v>
      </c>
      <c r="B410" s="232" t="s">
        <v>1547</v>
      </c>
      <c r="C410" s="230"/>
      <c r="D410" s="2193">
        <f>VLOOKUP(A410,'[1]Trial Balance'!$A$8:$T$394,20,A410:A700)</f>
        <v>0</v>
      </c>
      <c r="E410" s="1591"/>
      <c r="F410" s="2195"/>
      <c r="G410" s="2195"/>
      <c r="H410" s="1590">
        <f t="shared" si="7"/>
        <v>0</v>
      </c>
      <c r="I410" s="1984"/>
      <c r="J410" s="630" t="s">
        <v>313</v>
      </c>
      <c r="K410" s="564"/>
      <c r="N410" s="2070"/>
    </row>
    <row r="411" spans="1:14" s="351" customFormat="1" ht="12.75">
      <c r="A411" s="233">
        <v>5210</v>
      </c>
      <c r="B411" s="232" t="s">
        <v>1548</v>
      </c>
      <c r="C411" s="230"/>
      <c r="D411" s="2193">
        <f>VLOOKUP(A411,'[1]Trial Balance'!$A$8:$T$394,20,A411:A701)</f>
        <v>0</v>
      </c>
      <c r="E411" s="1591"/>
      <c r="F411" s="2195"/>
      <c r="G411" s="2195"/>
      <c r="H411" s="1590">
        <f t="shared" si="7"/>
        <v>0</v>
      </c>
      <c r="I411" s="1984"/>
      <c r="J411" s="630" t="s">
        <v>313</v>
      </c>
      <c r="K411" s="564"/>
      <c r="N411" s="2070"/>
    </row>
    <row r="412" spans="1:14" s="351" customFormat="1" ht="12.75">
      <c r="A412" s="233">
        <v>5215</v>
      </c>
      <c r="B412" s="232" t="s">
        <v>1549</v>
      </c>
      <c r="C412" s="230"/>
      <c r="D412" s="2193">
        <f>VLOOKUP(A412,'[1]Trial Balance'!$A$8:$T$394,20,A412:A702)</f>
        <v>0</v>
      </c>
      <c r="E412" s="1591"/>
      <c r="F412" s="2195"/>
      <c r="G412" s="2195"/>
      <c r="H412" s="1590">
        <f t="shared" si="7"/>
        <v>0</v>
      </c>
      <c r="I412" s="1984"/>
      <c r="J412" s="630" t="s">
        <v>313</v>
      </c>
      <c r="K412" s="564"/>
      <c r="N412" s="2070"/>
    </row>
    <row r="413" spans="1:14" s="351" customFormat="1" ht="12.75">
      <c r="A413" s="2252">
        <v>5305</v>
      </c>
      <c r="B413" s="241" t="s">
        <v>1550</v>
      </c>
      <c r="C413" s="230"/>
      <c r="D413" s="2193">
        <f>VLOOKUP(A413,'[1]Trial Balance'!$A$8:$T$394,20,A413:A703)</f>
        <v>0</v>
      </c>
      <c r="E413" s="1591"/>
      <c r="F413" s="2195"/>
      <c r="G413" s="2195"/>
      <c r="H413" s="1590">
        <f>+D413+E413+F413-G413</f>
        <v>0</v>
      </c>
      <c r="I413" s="1984"/>
      <c r="J413" s="630" t="s">
        <v>567</v>
      </c>
      <c r="K413" s="564"/>
      <c r="N413" s="2070"/>
    </row>
    <row r="414" spans="1:14" s="351" customFormat="1" ht="12.75">
      <c r="A414" s="2252">
        <v>5310</v>
      </c>
      <c r="B414" s="241" t="s">
        <v>286</v>
      </c>
      <c r="C414" s="230"/>
      <c r="D414" s="2193">
        <f>VLOOKUP(A414,'[1]Trial Balance'!$A$8:$T$394,20,A414:A704)</f>
        <v>0</v>
      </c>
      <c r="E414" s="1591"/>
      <c r="F414" s="2195"/>
      <c r="G414" s="2195"/>
      <c r="H414" s="1590">
        <f t="shared" si="7"/>
        <v>0</v>
      </c>
      <c r="I414" s="1984"/>
      <c r="J414" s="630" t="s">
        <v>567</v>
      </c>
      <c r="K414" s="564"/>
      <c r="N414" s="2070"/>
    </row>
    <row r="415" spans="1:14" s="351" customFormat="1" ht="12.75">
      <c r="A415" s="2252">
        <v>5315</v>
      </c>
      <c r="B415" s="241" t="s">
        <v>1145</v>
      </c>
      <c r="C415" s="230"/>
      <c r="D415" s="2193">
        <f>VLOOKUP(A415,'[1]Trial Balance'!$A$8:$T$394,20,A415:A705)</f>
        <v>160000</v>
      </c>
      <c r="E415" s="1591"/>
      <c r="F415" s="2195"/>
      <c r="G415" s="2195"/>
      <c r="H415" s="1590">
        <f t="shared" si="7"/>
        <v>160000</v>
      </c>
      <c r="I415" s="1984"/>
      <c r="J415" s="630" t="s">
        <v>567</v>
      </c>
      <c r="K415" s="564"/>
      <c r="N415" s="2070"/>
    </row>
    <row r="416" spans="1:14" s="351" customFormat="1" ht="12.75">
      <c r="A416" s="2252">
        <v>5320</v>
      </c>
      <c r="B416" s="241" t="s">
        <v>1146</v>
      </c>
      <c r="C416" s="230"/>
      <c r="D416" s="2193">
        <f>VLOOKUP(A416,'[1]Trial Balance'!$A$8:$T$394,20,A416:A706)</f>
        <v>100000</v>
      </c>
      <c r="E416" s="1591"/>
      <c r="F416" s="2195"/>
      <c r="G416" s="2195"/>
      <c r="H416" s="1590">
        <f t="shared" si="7"/>
        <v>100000</v>
      </c>
      <c r="I416" s="1984"/>
      <c r="J416" s="630" t="s">
        <v>567</v>
      </c>
      <c r="K416" s="564"/>
      <c r="N416" s="2070"/>
    </row>
    <row r="417" spans="1:14" s="351" customFormat="1" ht="12.75">
      <c r="A417" s="2252">
        <v>5325</v>
      </c>
      <c r="B417" s="241" t="s">
        <v>1147</v>
      </c>
      <c r="C417" s="230"/>
      <c r="D417" s="2193">
        <f>VLOOKUP(A417,'[1]Trial Balance'!$A$8:$T$394,20,A417:A707)</f>
        <v>0</v>
      </c>
      <c r="E417" s="1591"/>
      <c r="F417" s="2195"/>
      <c r="G417" s="2195"/>
      <c r="H417" s="1590">
        <f t="shared" si="7"/>
        <v>0</v>
      </c>
      <c r="I417" s="1984"/>
      <c r="J417" s="630" t="s">
        <v>567</v>
      </c>
      <c r="K417" s="564"/>
      <c r="N417" s="2070"/>
    </row>
    <row r="418" spans="1:14" s="351" customFormat="1" ht="12.75">
      <c r="A418" s="2252">
        <v>5330</v>
      </c>
      <c r="B418" s="241" t="s">
        <v>1148</v>
      </c>
      <c r="C418" s="230"/>
      <c r="D418" s="2193">
        <f>VLOOKUP(A418,'[1]Trial Balance'!$A$8:$T$394,20,A418:A708)</f>
        <v>0</v>
      </c>
      <c r="E418" s="1591"/>
      <c r="F418" s="2195"/>
      <c r="G418" s="2195"/>
      <c r="H418" s="1590">
        <f t="shared" si="7"/>
        <v>0</v>
      </c>
      <c r="I418" s="1984"/>
      <c r="J418" s="630" t="s">
        <v>567</v>
      </c>
      <c r="K418" s="564"/>
      <c r="N418" s="2070"/>
    </row>
    <row r="419" spans="1:14" s="351" customFormat="1" ht="12.75">
      <c r="A419" s="2252">
        <v>5335</v>
      </c>
      <c r="B419" s="241" t="s">
        <v>1149</v>
      </c>
      <c r="C419" s="230"/>
      <c r="D419" s="2193">
        <f>VLOOKUP(A419,'[1]Trial Balance'!$A$8:$T$394,20,A419:A709)</f>
        <v>8000</v>
      </c>
      <c r="E419" s="1591"/>
      <c r="F419" s="2195"/>
      <c r="G419" s="2195"/>
      <c r="H419" s="1590">
        <f t="shared" si="7"/>
        <v>8000</v>
      </c>
      <c r="I419" s="1984"/>
      <c r="J419" s="630" t="s">
        <v>54</v>
      </c>
      <c r="K419" s="564"/>
      <c r="N419" s="2070"/>
    </row>
    <row r="420" spans="1:14" s="351" customFormat="1" ht="12.75">
      <c r="A420" s="2252">
        <v>5340</v>
      </c>
      <c r="B420" s="241" t="s">
        <v>1150</v>
      </c>
      <c r="C420" s="230"/>
      <c r="D420" s="2193">
        <f>VLOOKUP(A420,'[1]Trial Balance'!$A$8:$T$394,20,A420:A710)</f>
        <v>0</v>
      </c>
      <c r="E420" s="1591"/>
      <c r="F420" s="2195"/>
      <c r="G420" s="2195"/>
      <c r="H420" s="1590">
        <f t="shared" si="7"/>
        <v>0</v>
      </c>
      <c r="I420" s="1984"/>
      <c r="J420" s="630" t="s">
        <v>567</v>
      </c>
      <c r="K420" s="564"/>
      <c r="N420" s="2070"/>
    </row>
    <row r="421" spans="1:14" s="351" customFormat="1" ht="12.75">
      <c r="A421" s="2252">
        <v>5405</v>
      </c>
      <c r="B421" s="2061" t="s">
        <v>1550</v>
      </c>
      <c r="C421" s="230"/>
      <c r="D421" s="2193">
        <f>VLOOKUP(A421,'[1]Trial Balance'!$A$8:$T$394,20,A421:A711)</f>
        <v>0</v>
      </c>
      <c r="E421" s="1591"/>
      <c r="F421" s="2195"/>
      <c r="G421" s="2195"/>
      <c r="H421" s="1590">
        <f t="shared" si="7"/>
        <v>0</v>
      </c>
      <c r="I421" s="1984"/>
      <c r="J421" s="630" t="s">
        <v>564</v>
      </c>
      <c r="K421" s="564"/>
      <c r="N421" s="2070"/>
    </row>
    <row r="422" spans="1:14" s="351" customFormat="1" ht="12.75">
      <c r="A422" s="2252">
        <v>5410</v>
      </c>
      <c r="B422" s="2061" t="s">
        <v>1151</v>
      </c>
      <c r="C422" s="230"/>
      <c r="D422" s="2193">
        <f>VLOOKUP(A422,'[1]Trial Balance'!$A$8:$T$394,20,A422:A712)</f>
        <v>26750</v>
      </c>
      <c r="E422" s="1591"/>
      <c r="F422" s="2195"/>
      <c r="G422" s="2195"/>
      <c r="H422" s="1590">
        <f t="shared" si="7"/>
        <v>26750</v>
      </c>
      <c r="I422" s="1984"/>
      <c r="J422" s="630" t="s">
        <v>564</v>
      </c>
      <c r="K422" s="564"/>
      <c r="N422" s="2070"/>
    </row>
    <row r="423" spans="1:14" s="351" customFormat="1" ht="12.75">
      <c r="A423" s="2252">
        <v>5415</v>
      </c>
      <c r="B423" s="2061" t="s">
        <v>36</v>
      </c>
      <c r="C423" s="230"/>
      <c r="D423" s="2193">
        <f>VLOOKUP(A423,'[1]Trial Balance'!$A$8:$T$394,20,A423:A713)</f>
        <v>8000</v>
      </c>
      <c r="E423" s="1591"/>
      <c r="F423" s="2195"/>
      <c r="G423" s="2195"/>
      <c r="H423" s="1590">
        <f t="shared" si="7"/>
        <v>8000</v>
      </c>
      <c r="I423" s="1984"/>
      <c r="J423" s="630" t="s">
        <v>45</v>
      </c>
      <c r="K423" s="564"/>
      <c r="N423" s="2070"/>
    </row>
    <row r="424" spans="1:14" s="351" customFormat="1" ht="12.75">
      <c r="A424" s="2252">
        <v>5420</v>
      </c>
      <c r="B424" s="2061" t="s">
        <v>37</v>
      </c>
      <c r="C424" s="230"/>
      <c r="D424" s="2193">
        <f>VLOOKUP(A424,'[1]Trial Balance'!$A$8:$T$394,20,A424:A714)</f>
        <v>2400</v>
      </c>
      <c r="E424" s="1591"/>
      <c r="F424" s="2195"/>
      <c r="G424" s="2195"/>
      <c r="H424" s="1590">
        <f t="shared" si="7"/>
        <v>2400</v>
      </c>
      <c r="I424" s="1984"/>
      <c r="J424" s="630" t="s">
        <v>564</v>
      </c>
      <c r="K424" s="564"/>
      <c r="N424" s="2070"/>
    </row>
    <row r="425" spans="1:14" s="351" customFormat="1" ht="25.5">
      <c r="A425" s="2252">
        <v>5425</v>
      </c>
      <c r="B425" s="2061" t="s">
        <v>38</v>
      </c>
      <c r="C425" s="230"/>
      <c r="D425" s="2193">
        <f>VLOOKUP(A425,'[1]Trial Balance'!$A$8:$T$394,20,A425:A715)</f>
        <v>0</v>
      </c>
      <c r="E425" s="1591"/>
      <c r="F425" s="2195"/>
      <c r="G425" s="2195"/>
      <c r="H425" s="1590">
        <f t="shared" si="7"/>
        <v>0</v>
      </c>
      <c r="I425" s="1984"/>
      <c r="J425" s="630" t="s">
        <v>564</v>
      </c>
      <c r="K425" s="564"/>
      <c r="N425" s="2070"/>
    </row>
    <row r="426" spans="1:14" s="351" customFormat="1" ht="12.75">
      <c r="A426" s="2252">
        <v>5505</v>
      </c>
      <c r="B426" s="2061" t="s">
        <v>1550</v>
      </c>
      <c r="C426" s="230"/>
      <c r="D426" s="2193">
        <f>VLOOKUP(A426,'[1]Trial Balance'!$A$8:$T$394,20,A426:A716)</f>
        <v>0</v>
      </c>
      <c r="E426" s="1591"/>
      <c r="F426" s="2195"/>
      <c r="G426" s="2195"/>
      <c r="H426" s="1590">
        <f t="shared" si="7"/>
        <v>0</v>
      </c>
      <c r="I426" s="1984"/>
      <c r="J426" s="630" t="s">
        <v>48</v>
      </c>
      <c r="K426" s="564"/>
      <c r="N426" s="2070"/>
    </row>
    <row r="427" spans="1:14" s="351" customFormat="1" ht="12.75">
      <c r="A427" s="2252">
        <v>5510</v>
      </c>
      <c r="B427" s="2061" t="s">
        <v>1603</v>
      </c>
      <c r="C427" s="230"/>
      <c r="D427" s="2193">
        <f>VLOOKUP(A427,'[1]Trial Balance'!$A$8:$T$394,20,A427:A717)</f>
        <v>0</v>
      </c>
      <c r="E427" s="1591"/>
      <c r="F427" s="2195"/>
      <c r="G427" s="2195"/>
      <c r="H427" s="1590">
        <f t="shared" si="7"/>
        <v>0</v>
      </c>
      <c r="I427" s="1984"/>
      <c r="J427" s="630" t="s">
        <v>48</v>
      </c>
      <c r="K427" s="564"/>
      <c r="N427" s="2070"/>
    </row>
    <row r="428" spans="1:14" s="351" customFormat="1" ht="12.75">
      <c r="A428" s="2252">
        <v>5515</v>
      </c>
      <c r="B428" s="2061" t="s">
        <v>1604</v>
      </c>
      <c r="C428" s="230"/>
      <c r="D428" s="2193">
        <f>VLOOKUP(A428,'[1]Trial Balance'!$A$8:$T$394,20,A428:A718)</f>
        <v>0</v>
      </c>
      <c r="E428" s="1591"/>
      <c r="F428" s="2195"/>
      <c r="G428" s="2195"/>
      <c r="H428" s="1590">
        <f t="shared" si="7"/>
        <v>0</v>
      </c>
      <c r="I428" s="1984"/>
      <c r="J428" s="630" t="s">
        <v>3</v>
      </c>
      <c r="K428" s="564"/>
      <c r="N428" s="2070"/>
    </row>
    <row r="429" spans="1:14" s="351" customFormat="1" ht="12.75">
      <c r="A429" s="2252">
        <v>5520</v>
      </c>
      <c r="B429" s="2061" t="s">
        <v>1605</v>
      </c>
      <c r="C429" s="230"/>
      <c r="D429" s="2193">
        <f>VLOOKUP(A429,'[1]Trial Balance'!$A$8:$T$394,20,A429:A719)</f>
        <v>0</v>
      </c>
      <c r="E429" s="1591"/>
      <c r="F429" s="2195"/>
      <c r="G429" s="2195"/>
      <c r="H429" s="1590">
        <f t="shared" si="7"/>
        <v>0</v>
      </c>
      <c r="I429" s="1984"/>
      <c r="J429" s="630" t="s">
        <v>48</v>
      </c>
      <c r="K429" s="564"/>
      <c r="N429" s="2070"/>
    </row>
    <row r="430" spans="1:14" s="351" customFormat="1" ht="12.75">
      <c r="A430" s="2252">
        <v>5605</v>
      </c>
      <c r="B430" s="2061" t="s">
        <v>1606</v>
      </c>
      <c r="C430" s="230"/>
      <c r="D430" s="2193">
        <f>VLOOKUP(A430,'[1]Trial Balance'!$A$8:$T$394,20,A430:A720)</f>
        <v>141500</v>
      </c>
      <c r="E430" s="1591"/>
      <c r="F430" s="2195"/>
      <c r="G430" s="2195"/>
      <c r="H430" s="1590">
        <f t="shared" si="7"/>
        <v>141500</v>
      </c>
      <c r="I430" s="1984"/>
      <c r="J430" s="630" t="s">
        <v>565</v>
      </c>
      <c r="K430" s="564"/>
      <c r="N430" s="2070"/>
    </row>
    <row r="431" spans="1:14" s="351" customFormat="1" ht="12.75">
      <c r="A431" s="2252">
        <v>5610</v>
      </c>
      <c r="B431" s="2061" t="s">
        <v>1607</v>
      </c>
      <c r="C431" s="230"/>
      <c r="D431" s="2193">
        <f>VLOOKUP(A431,'[1]Trial Balance'!$A$8:$T$394,20,A431:A721)</f>
        <v>0</v>
      </c>
      <c r="E431" s="1591"/>
      <c r="F431" s="2195"/>
      <c r="G431" s="2195"/>
      <c r="H431" s="1590">
        <f t="shared" si="7"/>
        <v>0</v>
      </c>
      <c r="I431" s="1984"/>
      <c r="J431" s="630" t="s">
        <v>565</v>
      </c>
      <c r="K431" s="564"/>
      <c r="N431" s="2070"/>
    </row>
    <row r="432" spans="1:14" s="351" customFormat="1" ht="12.75">
      <c r="A432" s="2252">
        <v>5615</v>
      </c>
      <c r="B432" s="2061" t="s">
        <v>1608</v>
      </c>
      <c r="C432" s="230"/>
      <c r="D432" s="2193">
        <f>VLOOKUP(A432,'[1]Trial Balance'!$A$8:$T$394,20,A432:A722)</f>
        <v>180000</v>
      </c>
      <c r="E432" s="1591"/>
      <c r="F432" s="2195"/>
      <c r="G432" s="2195"/>
      <c r="H432" s="1590">
        <f t="shared" si="7"/>
        <v>180000</v>
      </c>
      <c r="I432" s="1984"/>
      <c r="J432" s="630" t="s">
        <v>565</v>
      </c>
      <c r="K432" s="564"/>
      <c r="N432" s="2070"/>
    </row>
    <row r="433" spans="1:29" s="351" customFormat="1" ht="12.75">
      <c r="A433" s="2252">
        <v>5620</v>
      </c>
      <c r="B433" s="2061" t="s">
        <v>296</v>
      </c>
      <c r="C433" s="230"/>
      <c r="D433" s="2193">
        <f>VLOOKUP(A433,'[1]Trial Balance'!$A$8:$T$394,20,A433:A723)</f>
        <v>20000</v>
      </c>
      <c r="E433" s="1591"/>
      <c r="F433" s="2195"/>
      <c r="G433" s="2195"/>
      <c r="H433" s="1590">
        <f t="shared" ref="H433:H479" si="8">+D433+E433+F433-G433</f>
        <v>20000</v>
      </c>
      <c r="I433" s="1984"/>
      <c r="J433" s="630" t="s">
        <v>565</v>
      </c>
      <c r="K433" s="564"/>
      <c r="N433" s="2070"/>
    </row>
    <row r="434" spans="1:29" s="351" customFormat="1" ht="12.75">
      <c r="A434" s="2252">
        <v>5625</v>
      </c>
      <c r="B434" s="2061" t="s">
        <v>1144</v>
      </c>
      <c r="C434" s="230"/>
      <c r="D434" s="2193">
        <f>VLOOKUP(A434,'[1]Trial Balance'!$A$8:$T$394,20,A434:A724)</f>
        <v>-6000</v>
      </c>
      <c r="E434" s="1591"/>
      <c r="F434" s="2195"/>
      <c r="G434" s="2195"/>
      <c r="H434" s="1590">
        <f t="shared" si="8"/>
        <v>-6000</v>
      </c>
      <c r="I434" s="1984"/>
      <c r="J434" s="630" t="s">
        <v>565</v>
      </c>
      <c r="K434" s="564"/>
      <c r="N434" s="2070"/>
    </row>
    <row r="435" spans="1:29" s="351" customFormat="1" ht="12.75">
      <c r="A435" s="2252">
        <v>5630</v>
      </c>
      <c r="B435" s="2061" t="s">
        <v>297</v>
      </c>
      <c r="C435" s="230"/>
      <c r="D435" s="2193">
        <f>VLOOKUP(A435,'[1]Trial Balance'!$A$8:$T$394,20,A435:A725)</f>
        <v>73000</v>
      </c>
      <c r="E435" s="1591"/>
      <c r="F435" s="2195"/>
      <c r="G435" s="2195"/>
      <c r="H435" s="1590">
        <f t="shared" si="8"/>
        <v>73000</v>
      </c>
      <c r="I435" s="1984"/>
      <c r="J435" s="630" t="s">
        <v>565</v>
      </c>
      <c r="K435" s="564"/>
      <c r="N435" s="2070"/>
    </row>
    <row r="436" spans="1:29" s="351" customFormat="1" ht="12.75">
      <c r="A436" s="2252">
        <v>5635</v>
      </c>
      <c r="B436" s="2163" t="s">
        <v>298</v>
      </c>
      <c r="C436" s="230"/>
      <c r="D436" s="2193">
        <f>VLOOKUP(A436,'[1]Trial Balance'!$A$8:$T$394,20,A436:A726)</f>
        <v>15000</v>
      </c>
      <c r="E436" s="1591"/>
      <c r="F436" s="2195"/>
      <c r="G436" s="2195"/>
      <c r="H436" s="1590">
        <f t="shared" si="8"/>
        <v>15000</v>
      </c>
      <c r="I436" s="1984"/>
      <c r="J436" s="630" t="s">
        <v>50</v>
      </c>
      <c r="K436" s="564"/>
      <c r="N436" s="2070"/>
    </row>
    <row r="437" spans="1:29" s="351" customFormat="1" ht="12.75">
      <c r="A437" s="2252">
        <v>5640</v>
      </c>
      <c r="B437" s="2061" t="s">
        <v>299</v>
      </c>
      <c r="C437" s="230"/>
      <c r="D437" s="2193">
        <f>VLOOKUP(A437,'[1]Trial Balance'!$A$8:$T$394,20,A437:A727)</f>
        <v>0</v>
      </c>
      <c r="E437" s="1591"/>
      <c r="F437" s="2195"/>
      <c r="G437" s="2195"/>
      <c r="H437" s="1590">
        <f t="shared" si="8"/>
        <v>0</v>
      </c>
      <c r="I437" s="1984"/>
      <c r="J437" s="630" t="s">
        <v>565</v>
      </c>
      <c r="K437" s="564"/>
      <c r="N437" s="2070"/>
    </row>
    <row r="438" spans="1:29" s="351" customFormat="1" ht="12.75">
      <c r="A438" s="2252">
        <v>5645</v>
      </c>
      <c r="B438" s="2061" t="s">
        <v>300</v>
      </c>
      <c r="C438" s="230"/>
      <c r="D438" s="2193">
        <f>VLOOKUP(A438,'[1]Trial Balance'!$A$8:$T$394,20,A438:A728)</f>
        <v>90000</v>
      </c>
      <c r="E438" s="1591"/>
      <c r="F438" s="2195"/>
      <c r="G438" s="2195"/>
      <c r="H438" s="1590">
        <f t="shared" si="8"/>
        <v>90000</v>
      </c>
      <c r="I438" s="1984"/>
      <c r="J438" s="630" t="s">
        <v>565</v>
      </c>
      <c r="K438" s="564"/>
      <c r="N438" s="2070"/>
    </row>
    <row r="439" spans="1:29" s="351" customFormat="1" ht="12.75">
      <c r="A439" s="2252">
        <v>5650</v>
      </c>
      <c r="B439" s="2061" t="s">
        <v>301</v>
      </c>
      <c r="C439" s="230"/>
      <c r="D439" s="2352">
        <f>'[1]Trial Balance'!$T$360</f>
        <v>4700</v>
      </c>
      <c r="E439" s="1591"/>
      <c r="F439" s="2195"/>
      <c r="G439" s="2195"/>
      <c r="H439" s="1590">
        <f t="shared" si="8"/>
        <v>4700</v>
      </c>
      <c r="I439" s="1984"/>
      <c r="J439" s="630" t="s">
        <v>565</v>
      </c>
      <c r="K439" s="564"/>
      <c r="N439" s="2070"/>
    </row>
    <row r="440" spans="1:29" s="351" customFormat="1" ht="12.75">
      <c r="A440" s="2252">
        <v>5655</v>
      </c>
      <c r="B440" s="2061" t="s">
        <v>302</v>
      </c>
      <c r="C440" s="230"/>
      <c r="D440" s="2193">
        <f>VLOOKUP(A440,'[1]Trial Balance'!$A$8:$T$394,20,A440:A730)</f>
        <v>57000</v>
      </c>
      <c r="E440" s="1591"/>
      <c r="F440" s="2195"/>
      <c r="G440" s="2195"/>
      <c r="H440" s="1590">
        <f t="shared" si="8"/>
        <v>57000</v>
      </c>
      <c r="I440" s="1984"/>
      <c r="J440" s="630" t="s">
        <v>565</v>
      </c>
      <c r="K440" s="564"/>
      <c r="N440" s="2070"/>
    </row>
    <row r="441" spans="1:29" s="351" customFormat="1" ht="12.75">
      <c r="A441" s="2252">
        <v>5660</v>
      </c>
      <c r="B441" s="2061" t="s">
        <v>303</v>
      </c>
      <c r="C441" s="230"/>
      <c r="D441" s="2193">
        <f>VLOOKUP(A441,'[1]Trial Balance'!$A$8:$T$394,20,A441:A731)</f>
        <v>8000</v>
      </c>
      <c r="E441" s="1591"/>
      <c r="F441" s="2195"/>
      <c r="G441" s="2195"/>
      <c r="H441" s="1590">
        <f t="shared" si="8"/>
        <v>8000</v>
      </c>
      <c r="I441" s="1984"/>
      <c r="J441" s="630" t="s">
        <v>3</v>
      </c>
      <c r="K441" s="564"/>
      <c r="N441" s="2070"/>
    </row>
    <row r="442" spans="1:29" s="351" customFormat="1" ht="12.75">
      <c r="A442" s="2252">
        <v>5665</v>
      </c>
      <c r="B442" s="2061" t="s">
        <v>304</v>
      </c>
      <c r="C442" s="230"/>
      <c r="D442" s="2193">
        <f>VLOOKUP(A442,'[1]Trial Balance'!$A$8:$T$394,20,A442:A732)</f>
        <v>62000</v>
      </c>
      <c r="E442" s="1591"/>
      <c r="F442" s="2195"/>
      <c r="G442" s="2195"/>
      <c r="H442" s="1590">
        <f t="shared" si="8"/>
        <v>62000</v>
      </c>
      <c r="I442" s="1984"/>
      <c r="J442" s="630" t="s">
        <v>565</v>
      </c>
      <c r="K442" s="564"/>
      <c r="N442" s="2070"/>
    </row>
    <row r="443" spans="1:29" s="351" customFormat="1" ht="12.75">
      <c r="A443" s="2252">
        <v>5670</v>
      </c>
      <c r="B443" s="2061" t="s">
        <v>305</v>
      </c>
      <c r="C443" s="230"/>
      <c r="D443" s="2193">
        <f>VLOOKUP(A443,'[1]Trial Balance'!$A$8:$T$394,20,A443:A733)</f>
        <v>14000</v>
      </c>
      <c r="E443" s="1591"/>
      <c r="F443" s="2195"/>
      <c r="G443" s="2195"/>
      <c r="H443" s="1590">
        <f t="shared" si="8"/>
        <v>14000</v>
      </c>
      <c r="I443" s="1984"/>
      <c r="J443" s="630" t="s">
        <v>565</v>
      </c>
      <c r="K443" s="564"/>
      <c r="N443" s="2070"/>
    </row>
    <row r="444" spans="1:29" s="351" customFormat="1" ht="12.75">
      <c r="A444" s="2252">
        <v>5675</v>
      </c>
      <c r="B444" s="2061" t="s">
        <v>306</v>
      </c>
      <c r="C444" s="230"/>
      <c r="D444" s="2193">
        <f>VLOOKUP(A444,'[1]Trial Balance'!$A$8:$T$394,20,A444:A734)</f>
        <v>0</v>
      </c>
      <c r="E444" s="1591"/>
      <c r="F444" s="2195"/>
      <c r="G444" s="2195"/>
      <c r="H444" s="1590">
        <f t="shared" si="8"/>
        <v>0</v>
      </c>
      <c r="I444" s="1984"/>
      <c r="J444" s="630" t="s">
        <v>565</v>
      </c>
      <c r="K444" s="564"/>
      <c r="N444" s="2070"/>
    </row>
    <row r="445" spans="1:29" s="351" customFormat="1" ht="12.75">
      <c r="A445" s="2252">
        <v>5680</v>
      </c>
      <c r="B445" s="2061" t="s">
        <v>1391</v>
      </c>
      <c r="C445" s="230"/>
      <c r="D445" s="2193">
        <f>VLOOKUP(A445,'[1]Trial Balance'!$A$8:$T$394,20,A445:A735)</f>
        <v>5300</v>
      </c>
      <c r="E445" s="1591"/>
      <c r="F445" s="2195"/>
      <c r="G445" s="2195"/>
      <c r="H445" s="1590">
        <f t="shared" si="8"/>
        <v>5300</v>
      </c>
      <c r="I445" s="1984"/>
      <c r="J445" s="630" t="s">
        <v>565</v>
      </c>
      <c r="K445" s="564"/>
      <c r="N445" s="2070"/>
    </row>
    <row r="446" spans="1:29" s="351" customFormat="1" ht="12.75">
      <c r="A446" s="2060">
        <v>5681</v>
      </c>
      <c r="B446" s="2230" t="s">
        <v>1643</v>
      </c>
      <c r="C446" s="230"/>
      <c r="D446" s="2193"/>
      <c r="E446" s="1591"/>
      <c r="F446" s="2193"/>
      <c r="G446" s="2195"/>
      <c r="H446" s="1590">
        <f>+D446+E446+F446-G446</f>
        <v>0</v>
      </c>
      <c r="I446" s="1984"/>
      <c r="J446" s="630" t="s">
        <v>596</v>
      </c>
      <c r="K446" s="564"/>
      <c r="N446" s="2070"/>
    </row>
    <row r="447" spans="1:29" s="351" customFormat="1" ht="12.75">
      <c r="A447" s="2252">
        <v>5685</v>
      </c>
      <c r="B447" s="242" t="s">
        <v>1392</v>
      </c>
      <c r="C447" s="230"/>
      <c r="D447" s="2193"/>
      <c r="E447" s="1591"/>
      <c r="F447" s="2195"/>
      <c r="G447" s="2195"/>
      <c r="H447" s="1590">
        <f t="shared" si="8"/>
        <v>0</v>
      </c>
      <c r="I447" s="1984"/>
      <c r="J447" s="630" t="s">
        <v>47</v>
      </c>
      <c r="K447" s="564"/>
      <c r="N447" s="2070"/>
    </row>
    <row r="448" spans="1:29" s="351" customFormat="1" ht="25.5">
      <c r="A448" s="2252">
        <v>5705</v>
      </c>
      <c r="B448" s="232" t="s">
        <v>987</v>
      </c>
      <c r="C448" s="230"/>
      <c r="D448" s="2193">
        <f>VLOOKUP(A448,'[1]Trial Balance'!$A$8:$T$394,20,A448:A738)</f>
        <v>197074</v>
      </c>
      <c r="E448" s="1591"/>
      <c r="F448" s="2195"/>
      <c r="G448" s="2195"/>
      <c r="H448" s="1590">
        <f t="shared" si="8"/>
        <v>197074</v>
      </c>
      <c r="I448" s="1984"/>
      <c r="J448" s="630" t="s">
        <v>1450</v>
      </c>
      <c r="K448" s="564"/>
      <c r="N448" s="2070"/>
      <c r="R448" s="2218" t="s">
        <v>1628</v>
      </c>
      <c r="S448" s="2219"/>
      <c r="T448" s="2219"/>
      <c r="U448" s="2219"/>
      <c r="V448" s="2219"/>
      <c r="W448" s="2219"/>
      <c r="X448" s="2219"/>
      <c r="Y448" s="2219"/>
      <c r="Z448" s="2219"/>
      <c r="AA448" s="2219"/>
      <c r="AB448" s="2219"/>
      <c r="AC448" s="2219"/>
    </row>
    <row r="449" spans="1:14" s="351" customFormat="1" ht="12.75">
      <c r="A449" s="2252">
        <v>5710</v>
      </c>
      <c r="B449" s="232" t="s">
        <v>1393</v>
      </c>
      <c r="C449" s="230"/>
      <c r="D449" s="2193">
        <f>VLOOKUP(A449,'[1]Trial Balance'!$A$8:$T$394,20,A449:A739)</f>
        <v>0</v>
      </c>
      <c r="E449" s="1591"/>
      <c r="F449" s="2195"/>
      <c r="G449" s="2195"/>
      <c r="H449" s="1590">
        <f t="shared" si="8"/>
        <v>0</v>
      </c>
      <c r="I449" s="1984"/>
      <c r="J449" s="630" t="s">
        <v>1450</v>
      </c>
      <c r="K449" s="564"/>
      <c r="N449" s="2070"/>
    </row>
    <row r="450" spans="1:14" s="351" customFormat="1" ht="12.75">
      <c r="A450" s="2060">
        <v>5715</v>
      </c>
      <c r="B450" s="2061" t="s">
        <v>1394</v>
      </c>
      <c r="C450" s="230"/>
      <c r="D450" s="2193">
        <f>VLOOKUP(A450,'[1]Trial Balance'!$A$8:$T$394,20,A450:A740)</f>
        <v>0</v>
      </c>
      <c r="E450" s="1591"/>
      <c r="F450" s="2195"/>
      <c r="G450" s="2195"/>
      <c r="H450" s="1590">
        <f t="shared" si="8"/>
        <v>0</v>
      </c>
      <c r="I450" s="1984"/>
      <c r="J450" s="630" t="s">
        <v>1450</v>
      </c>
      <c r="K450" s="564"/>
      <c r="N450" s="2070"/>
    </row>
    <row r="451" spans="1:14" s="351" customFormat="1" ht="25.5">
      <c r="A451" s="226">
        <v>5720</v>
      </c>
      <c r="B451" s="227" t="s">
        <v>1395</v>
      </c>
      <c r="C451" s="230"/>
      <c r="D451" s="2193">
        <f>VLOOKUP(A451,'[1]Trial Balance'!$A$8:$T$394,20,A451:A741)</f>
        <v>0</v>
      </c>
      <c r="E451" s="1591"/>
      <c r="F451" s="2195"/>
      <c r="G451" s="2195"/>
      <c r="H451" s="1590">
        <f t="shared" si="8"/>
        <v>0</v>
      </c>
      <c r="I451" s="1984"/>
      <c r="J451" s="630" t="s">
        <v>901</v>
      </c>
      <c r="K451" s="564"/>
      <c r="N451" s="2070"/>
    </row>
    <row r="452" spans="1:14" s="351" customFormat="1" ht="12.75">
      <c r="A452" s="226">
        <v>5725</v>
      </c>
      <c r="B452" s="227" t="s">
        <v>1396</v>
      </c>
      <c r="C452" s="230"/>
      <c r="D452" s="2193">
        <f>VLOOKUP(A452,'[1]Trial Balance'!$A$8:$T$394,20,A452:A742)</f>
        <v>0</v>
      </c>
      <c r="E452" s="1591"/>
      <c r="F452" s="2195"/>
      <c r="G452" s="2195">
        <v>-270859</v>
      </c>
      <c r="H452" s="1590">
        <f t="shared" si="8"/>
        <v>270859</v>
      </c>
      <c r="I452" s="1984"/>
      <c r="J452" s="630" t="s">
        <v>901</v>
      </c>
      <c r="K452" s="564"/>
      <c r="N452" s="2070"/>
    </row>
    <row r="453" spans="1:14" s="351" customFormat="1" ht="25.5">
      <c r="A453" s="2252">
        <v>5730</v>
      </c>
      <c r="B453" s="2061" t="s">
        <v>35</v>
      </c>
      <c r="C453" s="230"/>
      <c r="D453" s="2193">
        <f>VLOOKUP(A453,'[1]Trial Balance'!$A$8:$T$394,20,A453:A743)</f>
        <v>0</v>
      </c>
      <c r="E453" s="1591"/>
      <c r="F453" s="2195"/>
      <c r="G453" s="2195"/>
      <c r="H453" s="1590">
        <f t="shared" si="8"/>
        <v>0</v>
      </c>
      <c r="I453" s="1984"/>
      <c r="J453" s="630" t="s">
        <v>1450</v>
      </c>
      <c r="K453" s="564"/>
      <c r="N453" s="2070"/>
    </row>
    <row r="454" spans="1:14" s="351" customFormat="1" ht="12.75">
      <c r="A454" s="2252">
        <v>5735</v>
      </c>
      <c r="B454" s="2061" t="s">
        <v>39</v>
      </c>
      <c r="C454" s="230"/>
      <c r="D454" s="2193">
        <f>VLOOKUP(A454,'[1]Trial Balance'!$A$8:$T$394,20,A454:A744)</f>
        <v>0</v>
      </c>
      <c r="E454" s="1591"/>
      <c r="F454" s="2195"/>
      <c r="G454" s="2195"/>
      <c r="H454" s="1590">
        <f t="shared" si="8"/>
        <v>0</v>
      </c>
      <c r="I454" s="1984"/>
      <c r="J454" s="630" t="s">
        <v>1450</v>
      </c>
      <c r="K454" s="564"/>
      <c r="N454" s="2070"/>
    </row>
    <row r="455" spans="1:14" s="351" customFormat="1" ht="12.75">
      <c r="A455" s="2252">
        <v>5740</v>
      </c>
      <c r="B455" s="2061" t="s">
        <v>40</v>
      </c>
      <c r="C455" s="230"/>
      <c r="D455" s="2193">
        <f>VLOOKUP(A455,'[1]Trial Balance'!$A$8:$T$394,20,A455:A745)</f>
        <v>0</v>
      </c>
      <c r="E455" s="1591"/>
      <c r="F455" s="2195"/>
      <c r="G455" s="2195"/>
      <c r="H455" s="1590">
        <f t="shared" si="8"/>
        <v>0</v>
      </c>
      <c r="I455" s="1984"/>
      <c r="J455" s="630" t="s">
        <v>1450</v>
      </c>
      <c r="K455" s="564"/>
      <c r="N455" s="2070"/>
    </row>
    <row r="456" spans="1:14" s="351" customFormat="1" ht="12.75">
      <c r="A456" s="2060">
        <v>6005</v>
      </c>
      <c r="B456" s="2061" t="s">
        <v>41</v>
      </c>
      <c r="C456" s="230"/>
      <c r="D456" s="2193">
        <f>VLOOKUP(A456,'[1]Trial Balance'!$A$8:$T$394,20,A456:A746)</f>
        <v>0</v>
      </c>
      <c r="E456" s="1594">
        <f>-D456</f>
        <v>0</v>
      </c>
      <c r="F456" s="2198"/>
      <c r="G456" s="2199">
        <f>'I9 Direct Allocation'!D150</f>
        <v>0</v>
      </c>
      <c r="H456" s="1595">
        <f>F12-G456</f>
        <v>135041</v>
      </c>
      <c r="I456" s="1984"/>
      <c r="J456" s="630" t="s">
        <v>1449</v>
      </c>
      <c r="K456" s="564"/>
      <c r="N456" s="2070"/>
    </row>
    <row r="457" spans="1:14" s="351" customFormat="1" ht="12.75">
      <c r="A457" s="2060">
        <v>6010</v>
      </c>
      <c r="B457" s="2061" t="s">
        <v>551</v>
      </c>
      <c r="C457" s="230"/>
      <c r="D457" s="2193">
        <f>VLOOKUP(A457,'[1]Trial Balance'!$A$8:$T$394,20,A457:A747)</f>
        <v>0</v>
      </c>
      <c r="E457" s="1596"/>
      <c r="F457" s="2200"/>
      <c r="G457" s="2200"/>
      <c r="H457" s="1590">
        <f t="shared" si="8"/>
        <v>0</v>
      </c>
      <c r="I457" s="1984"/>
      <c r="J457" s="630" t="s">
        <v>1449</v>
      </c>
      <c r="K457" s="564"/>
      <c r="N457" s="2070"/>
    </row>
    <row r="458" spans="1:14" s="351" customFormat="1" ht="12.75">
      <c r="A458" s="2060">
        <v>6015</v>
      </c>
      <c r="B458" s="2061" t="s">
        <v>1592</v>
      </c>
      <c r="C458" s="230"/>
      <c r="D458" s="2193">
        <f>VLOOKUP(A458,'[1]Trial Balance'!$A$8:$T$394,20,A458:A748)</f>
        <v>0</v>
      </c>
      <c r="E458" s="1591"/>
      <c r="F458" s="2195"/>
      <c r="G458" s="2195"/>
      <c r="H458" s="1590">
        <f t="shared" si="8"/>
        <v>0</v>
      </c>
      <c r="I458" s="1984"/>
      <c r="J458" s="630" t="s">
        <v>1449</v>
      </c>
      <c r="K458" s="564"/>
      <c r="N458" s="2070"/>
    </row>
    <row r="459" spans="1:14" s="351" customFormat="1" ht="12.75">
      <c r="A459" s="2060">
        <v>6020</v>
      </c>
      <c r="B459" s="2061" t="s">
        <v>552</v>
      </c>
      <c r="C459" s="230"/>
      <c r="D459" s="2193">
        <f>VLOOKUP(A459,'[1]Trial Balance'!$A$8:$T$394,20,A459:A749)</f>
        <v>0</v>
      </c>
      <c r="E459" s="1591"/>
      <c r="F459" s="2195"/>
      <c r="G459" s="2195"/>
      <c r="H459" s="1590">
        <f t="shared" si="8"/>
        <v>0</v>
      </c>
      <c r="I459" s="1984"/>
      <c r="J459" s="630" t="s">
        <v>1449</v>
      </c>
      <c r="K459" s="564"/>
      <c r="N459" s="2070"/>
    </row>
    <row r="460" spans="1:14" s="351" customFormat="1" ht="12.75">
      <c r="A460" s="2060">
        <v>6025</v>
      </c>
      <c r="B460" s="2061" t="s">
        <v>553</v>
      </c>
      <c r="C460" s="230"/>
      <c r="D460" s="2193">
        <f>VLOOKUP(A460,'[1]Trial Balance'!$A$8:$T$394,20,A460:A750)</f>
        <v>0</v>
      </c>
      <c r="E460" s="1591"/>
      <c r="F460" s="2195"/>
      <c r="G460" s="2195"/>
      <c r="H460" s="1590">
        <f t="shared" si="8"/>
        <v>0</v>
      </c>
      <c r="I460" s="1984"/>
      <c r="J460" s="630" t="s">
        <v>1449</v>
      </c>
      <c r="K460" s="564"/>
      <c r="N460" s="2070"/>
    </row>
    <row r="461" spans="1:14" s="351" customFormat="1" ht="12.75">
      <c r="A461" s="2060">
        <v>6030</v>
      </c>
      <c r="B461" s="2061" t="s">
        <v>554</v>
      </c>
      <c r="C461" s="230"/>
      <c r="D461" s="2193">
        <f>VLOOKUP(A461,'[1]Trial Balance'!$A$8:$T$394,20,A461:A751)</f>
        <v>0</v>
      </c>
      <c r="E461" s="1591"/>
      <c r="F461" s="2195"/>
      <c r="G461" s="2195"/>
      <c r="H461" s="1590">
        <f t="shared" si="8"/>
        <v>0</v>
      </c>
      <c r="I461" s="1984"/>
      <c r="J461" s="630" t="s">
        <v>1449</v>
      </c>
      <c r="K461" s="564"/>
      <c r="N461" s="2070"/>
    </row>
    <row r="462" spans="1:14" s="351" customFormat="1" ht="12.75">
      <c r="A462" s="2060">
        <v>6035</v>
      </c>
      <c r="B462" s="2061" t="s">
        <v>543</v>
      </c>
      <c r="C462" s="230"/>
      <c r="D462" s="2193">
        <f>VLOOKUP(A462,'[1]Trial Balance'!$A$8:$T$394,20,A462:A752)</f>
        <v>33000</v>
      </c>
      <c r="E462" s="1591"/>
      <c r="F462" s="2195"/>
      <c r="G462" s="2195"/>
      <c r="H462" s="1590">
        <f t="shared" si="8"/>
        <v>33000</v>
      </c>
      <c r="I462" s="1984"/>
      <c r="J462" s="630" t="s">
        <v>1449</v>
      </c>
      <c r="K462" s="564"/>
      <c r="N462" s="2070"/>
    </row>
    <row r="463" spans="1:14" s="351" customFormat="1" ht="25.5">
      <c r="A463" s="2060">
        <v>6040</v>
      </c>
      <c r="B463" s="2061" t="s">
        <v>544</v>
      </c>
      <c r="C463" s="230"/>
      <c r="D463" s="2193">
        <f>VLOOKUP(A463,'[1]Trial Balance'!$A$8:$T$394,20,A463:A753)</f>
        <v>0</v>
      </c>
      <c r="E463" s="1591"/>
      <c r="F463" s="2195"/>
      <c r="G463" s="2195"/>
      <c r="H463" s="1590">
        <f t="shared" si="8"/>
        <v>0</v>
      </c>
      <c r="I463" s="1984"/>
      <c r="J463" s="630" t="s">
        <v>1449</v>
      </c>
      <c r="K463" s="564"/>
      <c r="N463" s="2070"/>
    </row>
    <row r="464" spans="1:14" s="351" customFormat="1" ht="25.5">
      <c r="A464" s="2060">
        <v>6042</v>
      </c>
      <c r="B464" s="2061" t="s">
        <v>545</v>
      </c>
      <c r="C464" s="230"/>
      <c r="D464" s="2193">
        <f>VLOOKUP(A464,'[1]Trial Balance'!$A$8:$T$394,20,A464:A754)</f>
        <v>0</v>
      </c>
      <c r="E464" s="1591"/>
      <c r="F464" s="2195"/>
      <c r="G464" s="2195"/>
      <c r="H464" s="1590">
        <f t="shared" si="8"/>
        <v>0</v>
      </c>
      <c r="I464" s="1984"/>
      <c r="J464" s="630" t="s">
        <v>1449</v>
      </c>
      <c r="K464" s="564"/>
      <c r="N464" s="2070"/>
    </row>
    <row r="465" spans="1:14" s="351" customFormat="1" ht="12.75">
      <c r="A465" s="2060">
        <v>6045</v>
      </c>
      <c r="B465" s="2061" t="s">
        <v>546</v>
      </c>
      <c r="C465" s="230"/>
      <c r="D465" s="2193">
        <f>VLOOKUP(A465,'[1]Trial Balance'!$A$8:$T$394,20,A465:A755)</f>
        <v>0</v>
      </c>
      <c r="E465" s="1591"/>
      <c r="F465" s="2195"/>
      <c r="G465" s="2195"/>
      <c r="H465" s="1590">
        <f t="shared" si="8"/>
        <v>0</v>
      </c>
      <c r="I465" s="1984"/>
      <c r="J465" s="630" t="s">
        <v>1449</v>
      </c>
      <c r="K465" s="564"/>
      <c r="N465" s="2070"/>
    </row>
    <row r="466" spans="1:14" s="351" customFormat="1" ht="12.75">
      <c r="A466" s="2252">
        <v>6105</v>
      </c>
      <c r="B466" s="227" t="s">
        <v>547</v>
      </c>
      <c r="C466" s="230"/>
      <c r="D466" s="2193">
        <f>VLOOKUP(A466,'[1]Trial Balance'!$A$8:$T$394,20,A466:A756)</f>
        <v>13000</v>
      </c>
      <c r="E466" s="1591"/>
      <c r="F466" s="2195"/>
      <c r="G466" s="2195"/>
      <c r="H466" s="1590">
        <f t="shared" si="8"/>
        <v>13000</v>
      </c>
      <c r="I466" s="1984"/>
      <c r="J466" s="630" t="s">
        <v>48</v>
      </c>
      <c r="K466" s="564"/>
      <c r="N466" s="2070"/>
    </row>
    <row r="467" spans="1:14" s="351" customFormat="1" ht="12.75">
      <c r="A467" s="226">
        <v>6110</v>
      </c>
      <c r="B467" s="227" t="s">
        <v>548</v>
      </c>
      <c r="C467" s="230"/>
      <c r="D467" s="2193">
        <f>VLOOKUP(A467,'[1]Trial Balance'!$A$8:$T$394,20,A467:A757)</f>
        <v>19999.5</v>
      </c>
      <c r="E467" s="1592">
        <f>-D467</f>
        <v>-19999.5</v>
      </c>
      <c r="F467" s="2196"/>
      <c r="G467" s="1591">
        <f>'I9 Direct Allocation'!D149</f>
        <v>0</v>
      </c>
      <c r="H467" s="1593">
        <f>F11-G467</f>
        <v>0</v>
      </c>
      <c r="I467" s="1984"/>
      <c r="J467" s="630" t="s">
        <v>902</v>
      </c>
      <c r="K467" s="564"/>
      <c r="N467" s="2070"/>
    </row>
    <row r="468" spans="1:14" s="351" customFormat="1" ht="12.75">
      <c r="A468" s="226">
        <v>6115</v>
      </c>
      <c r="B468" s="227" t="s">
        <v>549</v>
      </c>
      <c r="C468" s="230"/>
      <c r="D468" s="2193">
        <f>VLOOKUP(A468,'[1]Trial Balance'!$A$8:$T$394,20,A468:A758)</f>
        <v>0</v>
      </c>
      <c r="E468" s="1591"/>
      <c r="F468" s="2195"/>
      <c r="G468" s="2195"/>
      <c r="H468" s="1590">
        <f t="shared" si="8"/>
        <v>0</v>
      </c>
      <c r="I468" s="1984"/>
      <c r="J468" s="630" t="s">
        <v>902</v>
      </c>
      <c r="K468" s="564"/>
      <c r="N468" s="2070"/>
    </row>
    <row r="469" spans="1:14" s="351" customFormat="1" ht="12.75">
      <c r="A469" s="226">
        <v>6205</v>
      </c>
      <c r="B469" s="227" t="s">
        <v>550</v>
      </c>
      <c r="C469" s="230"/>
      <c r="D469" s="2193"/>
      <c r="E469" s="1591"/>
      <c r="F469" s="2193"/>
      <c r="G469" s="2195"/>
      <c r="H469" s="1590">
        <f t="shared" si="8"/>
        <v>0</v>
      </c>
      <c r="I469" s="1984"/>
      <c r="J469" s="630" t="s">
        <v>596</v>
      </c>
      <c r="K469" s="564"/>
      <c r="N469" s="2070"/>
    </row>
    <row r="470" spans="1:14" s="351" customFormat="1" ht="12.75">
      <c r="A470" s="2255" t="s">
        <v>1663</v>
      </c>
      <c r="B470" s="2235" t="s">
        <v>1668</v>
      </c>
      <c r="C470" s="230"/>
      <c r="D470" s="2193"/>
      <c r="E470" s="1591"/>
      <c r="F470" s="2195"/>
      <c r="G470" s="2195"/>
      <c r="H470" s="1590">
        <f>+D470+E470+F470-G470</f>
        <v>0</v>
      </c>
      <c r="I470" s="1984"/>
      <c r="J470" s="630" t="s">
        <v>48</v>
      </c>
      <c r="K470" s="564"/>
      <c r="N470" s="2070"/>
    </row>
    <row r="471" spans="1:14" s="351" customFormat="1" ht="12.75">
      <c r="A471" s="2252">
        <v>6210</v>
      </c>
      <c r="B471" s="2061" t="s">
        <v>999</v>
      </c>
      <c r="C471" s="230"/>
      <c r="D471" s="2193">
        <f>VLOOKUP(A471,'[1]Trial Balance'!$A$8:$T$394,20,A471:A761)</f>
        <v>0</v>
      </c>
      <c r="E471" s="1591"/>
      <c r="F471" s="2193"/>
      <c r="G471" s="2195"/>
      <c r="H471" s="1590">
        <f t="shared" si="8"/>
        <v>0</v>
      </c>
      <c r="I471" s="1984"/>
      <c r="J471" s="630" t="s">
        <v>50</v>
      </c>
      <c r="K471" s="564"/>
      <c r="N471" s="2070"/>
    </row>
    <row r="472" spans="1:14" s="351" customFormat="1" ht="12.75">
      <c r="A472" s="2252">
        <v>6215</v>
      </c>
      <c r="B472" s="2061" t="s">
        <v>1000</v>
      </c>
      <c r="C472" s="230"/>
      <c r="D472" s="2193">
        <f>VLOOKUP(A472,'[1]Trial Balance'!$A$8:$T$394,20,A472:A762)</f>
        <v>0</v>
      </c>
      <c r="E472" s="1591"/>
      <c r="F472" s="2193"/>
      <c r="G472" s="2195"/>
      <c r="H472" s="1590">
        <f t="shared" si="8"/>
        <v>0</v>
      </c>
      <c r="I472" s="1984"/>
      <c r="J472" s="630" t="s">
        <v>48</v>
      </c>
      <c r="K472" s="564"/>
      <c r="N472" s="2070"/>
    </row>
    <row r="473" spans="1:14" s="351" customFormat="1" ht="12.75">
      <c r="A473" s="2252">
        <v>6225</v>
      </c>
      <c r="B473" s="2061" t="s">
        <v>1001</v>
      </c>
      <c r="C473" s="230"/>
      <c r="D473" s="2193">
        <f>VLOOKUP(A473,'[1]Trial Balance'!$A$8:$T$394,20,A473:A763)</f>
        <v>0</v>
      </c>
      <c r="E473" s="1591"/>
      <c r="F473" s="2193"/>
      <c r="G473" s="2195"/>
      <c r="H473" s="1590">
        <f t="shared" si="8"/>
        <v>0</v>
      </c>
      <c r="I473" s="1984"/>
      <c r="J473" s="630" t="s">
        <v>48</v>
      </c>
      <c r="K473" s="564"/>
      <c r="N473" s="2070"/>
    </row>
    <row r="474" spans="1:14" s="351" customFormat="1" ht="12.75">
      <c r="A474" s="226">
        <v>6305</v>
      </c>
      <c r="B474" s="227" t="s">
        <v>1002</v>
      </c>
      <c r="C474" s="230"/>
      <c r="D474" s="2193">
        <f>VLOOKUP(A474,'[1]Trial Balance'!$A$8:$T$394,20,A474:A764)</f>
        <v>0</v>
      </c>
      <c r="E474" s="1591"/>
      <c r="F474" s="2193"/>
      <c r="G474" s="2195"/>
      <c r="H474" s="1590">
        <f t="shared" si="8"/>
        <v>0</v>
      </c>
      <c r="I474" s="1984"/>
      <c r="J474" s="630" t="s">
        <v>596</v>
      </c>
      <c r="K474" s="564"/>
      <c r="N474" s="2070"/>
    </row>
    <row r="475" spans="1:14" s="351" customFormat="1" ht="12.75">
      <c r="A475" s="226">
        <v>6310</v>
      </c>
      <c r="B475" s="227" t="s">
        <v>1003</v>
      </c>
      <c r="C475" s="230"/>
      <c r="D475" s="2193">
        <f>VLOOKUP(A475,'[1]Trial Balance'!$A$8:$T$394,20,A475:A765)</f>
        <v>0</v>
      </c>
      <c r="E475" s="1591"/>
      <c r="F475" s="2193"/>
      <c r="G475" s="2195"/>
      <c r="H475" s="1590">
        <f t="shared" si="8"/>
        <v>0</v>
      </c>
      <c r="I475" s="1984"/>
      <c r="J475" s="630" t="s">
        <v>596</v>
      </c>
      <c r="K475" s="564"/>
      <c r="N475" s="2070"/>
    </row>
    <row r="476" spans="1:14" s="351" customFormat="1" ht="12.75">
      <c r="A476" s="226">
        <v>6315</v>
      </c>
      <c r="B476" s="227" t="s">
        <v>1004</v>
      </c>
      <c r="C476" s="230"/>
      <c r="D476" s="2193">
        <f>VLOOKUP(A476,'[1]Trial Balance'!$A$8:$T$394,20,A476:A766)</f>
        <v>0</v>
      </c>
      <c r="E476" s="1591"/>
      <c r="F476" s="2195"/>
      <c r="G476" s="2195"/>
      <c r="H476" s="1590">
        <f t="shared" si="8"/>
        <v>0</v>
      </c>
      <c r="I476" s="1984"/>
      <c r="J476" s="630" t="s">
        <v>596</v>
      </c>
      <c r="K476" s="564"/>
      <c r="N476" s="2070"/>
    </row>
    <row r="477" spans="1:14" s="351" customFormat="1" ht="12.75">
      <c r="A477" s="226">
        <v>6405</v>
      </c>
      <c r="B477" s="227" t="s">
        <v>1012</v>
      </c>
      <c r="C477" s="230"/>
      <c r="D477" s="2193">
        <f>VLOOKUP(A477,'[1]Trial Balance'!$A$8:$T$394,20,A477:A767)</f>
        <v>0</v>
      </c>
      <c r="E477" s="1591"/>
      <c r="F477" s="2195"/>
      <c r="G477" s="2195"/>
      <c r="H477" s="1590">
        <f t="shared" si="8"/>
        <v>0</v>
      </c>
      <c r="I477" s="1984"/>
      <c r="J477" s="59" t="s">
        <v>596</v>
      </c>
      <c r="K477" s="564"/>
      <c r="N477" s="2070"/>
    </row>
    <row r="478" spans="1:14" s="351" customFormat="1" ht="12.75">
      <c r="A478" s="226">
        <v>6410</v>
      </c>
      <c r="B478" s="227" t="s">
        <v>1015</v>
      </c>
      <c r="C478" s="230"/>
      <c r="D478" s="2193">
        <f>VLOOKUP(A478,'[1]Trial Balance'!$A$8:$T$394,20,A478:A768)</f>
        <v>0</v>
      </c>
      <c r="E478" s="1591"/>
      <c r="F478" s="2195"/>
      <c r="G478" s="2195"/>
      <c r="H478" s="1590">
        <f t="shared" si="8"/>
        <v>0</v>
      </c>
      <c r="I478" s="1984"/>
      <c r="J478" s="630" t="s">
        <v>596</v>
      </c>
      <c r="K478" s="564"/>
      <c r="N478" s="2070"/>
    </row>
    <row r="479" spans="1:14" s="351" customFormat="1" ht="12.75">
      <c r="A479" s="226">
        <v>6415</v>
      </c>
      <c r="B479" s="227" t="s">
        <v>1016</v>
      </c>
      <c r="C479" s="243"/>
      <c r="D479" s="2193">
        <f>VLOOKUP(A479,'[1]Trial Balance'!$A$8:$T$394,20,A479:A769)</f>
        <v>0</v>
      </c>
      <c r="E479" s="1591"/>
      <c r="F479" s="2195"/>
      <c r="G479" s="2195"/>
      <c r="H479" s="1590">
        <f t="shared" si="8"/>
        <v>0</v>
      </c>
      <c r="I479" s="1985"/>
      <c r="J479" s="630" t="s">
        <v>596</v>
      </c>
      <c r="K479" s="564"/>
      <c r="N479" s="2070"/>
    </row>
    <row r="480" spans="1:14" ht="12" thickBot="1">
      <c r="A480" s="100"/>
      <c r="B480" s="95"/>
      <c r="C480" s="95"/>
      <c r="D480" s="101"/>
      <c r="E480" s="102"/>
      <c r="F480" s="2192"/>
      <c r="G480" s="99"/>
      <c r="H480" s="99"/>
    </row>
    <row r="481" spans="1:14" s="103" customFormat="1" ht="13.5" thickBot="1">
      <c r="B481" s="218"/>
      <c r="C481" s="219"/>
      <c r="D481" s="1709"/>
      <c r="E481" s="222"/>
      <c r="F481" s="2164">
        <f>SUM(F20:F479)</f>
        <v>0</v>
      </c>
      <c r="G481" s="222"/>
      <c r="H481" s="104"/>
      <c r="I481" s="105"/>
      <c r="J481" s="121"/>
      <c r="N481" s="2071"/>
    </row>
    <row r="482" spans="1:14" s="103" customFormat="1" ht="13.5" thickBot="1">
      <c r="B482" s="218"/>
      <c r="C482" s="219"/>
      <c r="D482" s="1710"/>
      <c r="E482" s="222"/>
      <c r="F482" s="222"/>
      <c r="G482" s="222"/>
      <c r="H482" s="96"/>
      <c r="I482" s="105"/>
      <c r="J482" s="121"/>
      <c r="N482" s="2071"/>
    </row>
    <row r="483" spans="1:14" s="103" customFormat="1" ht="41.25" customHeight="1" thickBot="1">
      <c r="B483" s="218"/>
      <c r="C483" s="219"/>
      <c r="D483" s="1710"/>
      <c r="E483" s="222"/>
      <c r="F483" s="2419" t="str">
        <f>IF(ROUND(F481,-1) = 0,"Reclassification Equals to Zero.  O.K. to Proceed.","Reclassification has not been done correctly as the total does not add to zero")</f>
        <v>Reclassification Equals to Zero.  O.K. to Proceed.</v>
      </c>
      <c r="G483" s="2420"/>
      <c r="H483" s="96"/>
      <c r="I483" s="1982"/>
      <c r="J483" s="121"/>
      <c r="N483" s="2071"/>
    </row>
    <row r="484" spans="1:14" s="98" customFormat="1" ht="5.25" customHeight="1">
      <c r="A484" s="94"/>
      <c r="B484" s="218"/>
      <c r="C484" s="219"/>
      <c r="D484" s="1711"/>
      <c r="E484" s="222"/>
      <c r="F484" s="222"/>
      <c r="G484" s="222"/>
      <c r="H484" s="96"/>
      <c r="I484" s="97"/>
      <c r="J484" s="1664"/>
      <c r="N484" s="2072"/>
    </row>
    <row r="485" spans="1:14" ht="4.5" customHeight="1" thickBot="1">
      <c r="A485" s="94"/>
      <c r="B485" s="218"/>
      <c r="C485" s="219"/>
      <c r="D485" s="223"/>
      <c r="E485" s="223"/>
      <c r="F485" s="223"/>
      <c r="G485" s="223"/>
      <c r="H485" s="96"/>
    </row>
    <row r="486" spans="1:14" ht="13.5" thickBot="1">
      <c r="B486" s="220" t="s">
        <v>1482</v>
      </c>
      <c r="C486" s="221"/>
      <c r="D486" s="224"/>
      <c r="E486" s="224"/>
      <c r="F486" s="224"/>
      <c r="G486" s="225">
        <f>SUM(G84:G185)</f>
        <v>0</v>
      </c>
    </row>
    <row r="487" spans="1:14" ht="26.25" customHeight="1" thickBot="1">
      <c r="B487" s="2417" t="s">
        <v>583</v>
      </c>
      <c r="C487" s="2418"/>
      <c r="D487" s="2418"/>
      <c r="E487" s="224"/>
      <c r="F487" s="224"/>
      <c r="G487" s="225">
        <f>SUM(G254:G479)</f>
        <v>-270859</v>
      </c>
    </row>
    <row r="489" spans="1:14" ht="25.5">
      <c r="B489" s="1667" t="s">
        <v>456</v>
      </c>
      <c r="D489" s="1668" t="s">
        <v>319</v>
      </c>
      <c r="E489" s="1668" t="s">
        <v>1084</v>
      </c>
    </row>
    <row r="490" spans="1:14" ht="12.75">
      <c r="B490" s="1672" t="s">
        <v>1589</v>
      </c>
      <c r="C490" s="1673"/>
      <c r="D490" s="1675">
        <f t="shared" ref="D490:D532" si="9">SUMIF($J$20:$J$479, B490, $D$20:$D$479)</f>
        <v>930377</v>
      </c>
      <c r="E490" s="1675">
        <f t="shared" ref="E490:E532" si="10">SUMIF($J$20:$J$479, B490, $H$20:$H$479)</f>
        <v>930377</v>
      </c>
    </row>
    <row r="491" spans="1:14" ht="12.75">
      <c r="B491" s="1671" t="s">
        <v>1590</v>
      </c>
      <c r="C491" s="458"/>
      <c r="D491" s="1676">
        <f t="shared" si="9"/>
        <v>1078222.78</v>
      </c>
      <c r="E491" s="1676">
        <f t="shared" si="10"/>
        <v>1078222.78</v>
      </c>
    </row>
    <row r="492" spans="1:14" ht="15">
      <c r="B492" s="1672" t="s">
        <v>1591</v>
      </c>
      <c r="C492" s="1673"/>
      <c r="D492" s="1675">
        <f t="shared" si="9"/>
        <v>1.0000000000000001E-5</v>
      </c>
      <c r="E492" s="1675">
        <f t="shared" si="10"/>
        <v>1.0000000000000001E-5</v>
      </c>
      <c r="F492" s="1665"/>
      <c r="G492" s="1665"/>
    </row>
    <row r="493" spans="1:14" ht="15">
      <c r="B493" s="1671" t="s">
        <v>1588</v>
      </c>
      <c r="C493" s="458"/>
      <c r="D493" s="1676">
        <f t="shared" si="9"/>
        <v>6338057</v>
      </c>
      <c r="E493" s="1676">
        <f t="shared" si="10"/>
        <v>6338057</v>
      </c>
      <c r="F493" s="1665"/>
      <c r="G493" s="1665"/>
    </row>
    <row r="494" spans="1:14" ht="15">
      <c r="B494" s="1672" t="s">
        <v>90</v>
      </c>
      <c r="C494" s="1673"/>
      <c r="D494" s="1675">
        <f t="shared" si="9"/>
        <v>1358601</v>
      </c>
      <c r="E494" s="1675">
        <f t="shared" si="10"/>
        <v>1358601</v>
      </c>
      <c r="F494" s="1665"/>
      <c r="G494" s="1665"/>
    </row>
    <row r="495" spans="1:14" ht="15">
      <c r="B495" s="1671" t="s">
        <v>1582</v>
      </c>
      <c r="C495" s="458"/>
      <c r="D495" s="1676">
        <f t="shared" si="9"/>
        <v>860365</v>
      </c>
      <c r="E495" s="1676">
        <f t="shared" si="10"/>
        <v>860365</v>
      </c>
      <c r="F495" s="1665"/>
      <c r="G495" s="1665"/>
    </row>
    <row r="496" spans="1:14" ht="15">
      <c r="B496" s="1672" t="s">
        <v>537</v>
      </c>
      <c r="C496" s="1673"/>
      <c r="D496" s="1675">
        <f t="shared" si="9"/>
        <v>524230</v>
      </c>
      <c r="E496" s="1675">
        <f t="shared" si="10"/>
        <v>524230</v>
      </c>
      <c r="F496" s="1665"/>
      <c r="G496" s="1665"/>
    </row>
    <row r="497" spans="2:7" ht="15">
      <c r="B497" s="1671" t="s">
        <v>1583</v>
      </c>
      <c r="C497" s="458"/>
      <c r="D497" s="1676">
        <f t="shared" si="9"/>
        <v>1046158</v>
      </c>
      <c r="E497" s="1676">
        <f t="shared" si="10"/>
        <v>1046158</v>
      </c>
      <c r="F497" s="1665"/>
      <c r="G497" s="1665"/>
    </row>
    <row r="498" spans="2:7" ht="15">
      <c r="B498" s="1672" t="s">
        <v>1585</v>
      </c>
      <c r="C498" s="1673"/>
      <c r="D498" s="1675">
        <f t="shared" si="9"/>
        <v>129807</v>
      </c>
      <c r="E498" s="1675">
        <f t="shared" si="10"/>
        <v>129807</v>
      </c>
      <c r="F498" s="1665"/>
      <c r="G498" s="1665"/>
    </row>
    <row r="499" spans="2:7" ht="15">
      <c r="B499" s="1671" t="s">
        <v>310</v>
      </c>
      <c r="C499" s="458"/>
      <c r="D499" s="1676">
        <f t="shared" si="9"/>
        <v>0</v>
      </c>
      <c r="E499" s="1676">
        <f t="shared" si="10"/>
        <v>0</v>
      </c>
      <c r="F499" s="1665"/>
      <c r="G499" s="1665"/>
    </row>
    <row r="500" spans="2:7" ht="15">
      <c r="B500" s="1672" t="s">
        <v>1586</v>
      </c>
      <c r="C500" s="1673"/>
      <c r="D500" s="1675">
        <f t="shared" si="9"/>
        <v>-257294</v>
      </c>
      <c r="E500" s="1675">
        <f t="shared" si="10"/>
        <v>-257294</v>
      </c>
      <c r="F500" s="1665"/>
      <c r="G500" s="1665"/>
    </row>
    <row r="501" spans="2:7" ht="15">
      <c r="B501" s="1671" t="s">
        <v>1587</v>
      </c>
      <c r="C501" s="458"/>
      <c r="D501" s="1676">
        <f t="shared" si="9"/>
        <v>0</v>
      </c>
      <c r="E501" s="1676">
        <f t="shared" si="10"/>
        <v>0</v>
      </c>
      <c r="F501" s="1665"/>
      <c r="G501" s="1665"/>
    </row>
    <row r="502" spans="2:7" ht="15">
      <c r="B502" s="1672" t="s">
        <v>0</v>
      </c>
      <c r="C502" s="1673"/>
      <c r="D502" s="1675">
        <f t="shared" si="9"/>
        <v>-8339642</v>
      </c>
      <c r="E502" s="1675">
        <f t="shared" si="10"/>
        <v>-8339642</v>
      </c>
      <c r="F502" s="1665"/>
      <c r="G502" s="1665"/>
    </row>
    <row r="503" spans="2:7" ht="15">
      <c r="B503" s="1671" t="s">
        <v>591</v>
      </c>
      <c r="C503" s="458"/>
      <c r="D503" s="1676">
        <f t="shared" si="9"/>
        <v>0</v>
      </c>
      <c r="E503" s="1676">
        <f t="shared" si="10"/>
        <v>0</v>
      </c>
      <c r="F503" s="1665"/>
      <c r="G503" s="1665"/>
    </row>
    <row r="504" spans="2:7" ht="15">
      <c r="B504" s="1672" t="s">
        <v>590</v>
      </c>
      <c r="C504" s="1673"/>
      <c r="D504" s="1675">
        <f t="shared" si="9"/>
        <v>0</v>
      </c>
      <c r="E504" s="1675">
        <f t="shared" si="10"/>
        <v>0</v>
      </c>
      <c r="F504" s="1665"/>
      <c r="G504" s="1665"/>
    </row>
    <row r="505" spans="2:7" ht="15">
      <c r="B505" s="1671" t="s">
        <v>592</v>
      </c>
      <c r="C505" s="458"/>
      <c r="D505" s="1676">
        <f t="shared" si="9"/>
        <v>-2152189</v>
      </c>
      <c r="E505" s="1676">
        <f t="shared" si="10"/>
        <v>-2152189</v>
      </c>
      <c r="F505" s="1665"/>
      <c r="G505" s="1665"/>
    </row>
    <row r="506" spans="2:7" ht="15">
      <c r="B506" s="1672" t="s">
        <v>55</v>
      </c>
      <c r="C506" s="1673"/>
      <c r="D506" s="1675">
        <f t="shared" si="9"/>
        <v>-5938247</v>
      </c>
      <c r="E506" s="1675">
        <f>SUMIF($J$20:$J$479, B506, $H$20:$H$479)</f>
        <v>-5676107</v>
      </c>
      <c r="F506" s="1665"/>
      <c r="G506" s="1665"/>
    </row>
    <row r="507" spans="2:7" ht="15">
      <c r="B507" s="1671" t="s">
        <v>593</v>
      </c>
      <c r="C507" s="458"/>
      <c r="D507" s="1676">
        <f t="shared" si="9"/>
        <v>-7108691</v>
      </c>
      <c r="E507" s="1676">
        <f t="shared" si="10"/>
        <v>-7108691</v>
      </c>
      <c r="F507" s="1665"/>
      <c r="G507" s="1665"/>
    </row>
    <row r="508" spans="2:7" ht="15">
      <c r="B508" s="1672" t="s">
        <v>1614</v>
      </c>
      <c r="C508" s="1673"/>
      <c r="D508" s="1675">
        <f t="shared" si="9"/>
        <v>-1928929</v>
      </c>
      <c r="E508" s="1675">
        <f t="shared" si="10"/>
        <v>-1928929</v>
      </c>
      <c r="F508" s="1665"/>
      <c r="G508" s="1665"/>
    </row>
    <row r="509" spans="2:7" ht="15">
      <c r="B509" s="1671" t="s">
        <v>532</v>
      </c>
      <c r="C509" s="458"/>
      <c r="D509" s="1676">
        <f t="shared" si="9"/>
        <v>-23000</v>
      </c>
      <c r="E509" s="1676">
        <f t="shared" si="10"/>
        <v>-23000</v>
      </c>
      <c r="F509" s="1665"/>
      <c r="G509" s="1665"/>
    </row>
    <row r="510" spans="2:7" ht="15">
      <c r="B510" s="1672" t="s">
        <v>1566</v>
      </c>
      <c r="C510" s="1673"/>
      <c r="D510" s="1675">
        <f t="shared" si="9"/>
        <v>-21000</v>
      </c>
      <c r="E510" s="1675">
        <f t="shared" si="10"/>
        <v>-21000</v>
      </c>
      <c r="F510" s="1665"/>
      <c r="G510" s="1665"/>
    </row>
    <row r="511" spans="2:7" ht="15">
      <c r="B511" s="1671" t="s">
        <v>600</v>
      </c>
      <c r="C511" s="458"/>
      <c r="D511" s="1676">
        <f t="shared" si="9"/>
        <v>18967</v>
      </c>
      <c r="E511" s="1676">
        <f t="shared" si="10"/>
        <v>18967</v>
      </c>
      <c r="F511" s="1665"/>
      <c r="G511" s="1665"/>
    </row>
    <row r="512" spans="2:7" ht="15">
      <c r="B512" s="1672" t="s">
        <v>594</v>
      </c>
      <c r="C512" s="1673"/>
      <c r="D512" s="1675">
        <f t="shared" si="9"/>
        <v>-8000</v>
      </c>
      <c r="E512" s="1675">
        <f t="shared" si="10"/>
        <v>-8000</v>
      </c>
      <c r="F512" s="1665"/>
      <c r="G512" s="1665"/>
    </row>
    <row r="513" spans="2:7" ht="15">
      <c r="B513" s="1671" t="s">
        <v>966</v>
      </c>
      <c r="C513" s="458"/>
      <c r="D513" s="1676">
        <f t="shared" si="9"/>
        <v>-83000</v>
      </c>
      <c r="E513" s="1676">
        <f t="shared" si="10"/>
        <v>-83000</v>
      </c>
      <c r="F513" s="1665"/>
      <c r="G513" s="1665"/>
    </row>
    <row r="514" spans="2:7" ht="15">
      <c r="B514" s="1672" t="s">
        <v>47</v>
      </c>
      <c r="C514" s="1673"/>
      <c r="D514" s="1675">
        <f t="shared" si="9"/>
        <v>6992895.5</v>
      </c>
      <c r="E514" s="1675">
        <f t="shared" si="10"/>
        <v>6992895.5</v>
      </c>
      <c r="F514" s="1665"/>
      <c r="G514" s="1665"/>
    </row>
    <row r="515" spans="2:7" ht="15">
      <c r="B515" s="1671" t="s">
        <v>313</v>
      </c>
      <c r="C515" s="458"/>
      <c r="D515" s="1676">
        <f t="shared" si="9"/>
        <v>0</v>
      </c>
      <c r="E515" s="1676">
        <f t="shared" si="10"/>
        <v>0</v>
      </c>
      <c r="F515" s="1665"/>
      <c r="G515" s="1665"/>
    </row>
    <row r="516" spans="2:7" ht="15">
      <c r="B516" s="1672" t="s">
        <v>566</v>
      </c>
      <c r="C516" s="1673"/>
      <c r="D516" s="1675">
        <f t="shared" si="9"/>
        <v>371000</v>
      </c>
      <c r="E516" s="1675">
        <f t="shared" si="10"/>
        <v>371000</v>
      </c>
      <c r="F516" s="1665"/>
      <c r="G516" s="1665"/>
    </row>
    <row r="517" spans="2:7" ht="15">
      <c r="B517" s="1671" t="s">
        <v>1578</v>
      </c>
      <c r="C517" s="458"/>
      <c r="D517" s="1676">
        <f t="shared" si="9"/>
        <v>304000</v>
      </c>
      <c r="E517" s="1676">
        <f t="shared" si="10"/>
        <v>304000</v>
      </c>
      <c r="F517" s="1665"/>
      <c r="G517" s="1665"/>
    </row>
    <row r="518" spans="2:7" ht="15">
      <c r="B518" s="1672" t="s">
        <v>567</v>
      </c>
      <c r="C518" s="1673"/>
      <c r="D518" s="1675">
        <f t="shared" si="9"/>
        <v>260000</v>
      </c>
      <c r="E518" s="1675">
        <f t="shared" si="10"/>
        <v>260000</v>
      </c>
      <c r="F518" s="1665"/>
      <c r="G518" s="1665"/>
    </row>
    <row r="519" spans="2:7" ht="15">
      <c r="B519" s="1671" t="s">
        <v>564</v>
      </c>
      <c r="C519" s="458"/>
      <c r="D519" s="1676">
        <f t="shared" si="9"/>
        <v>29150</v>
      </c>
      <c r="E519" s="1676">
        <f t="shared" si="10"/>
        <v>29150</v>
      </c>
      <c r="F519" s="1665"/>
      <c r="G519" s="1665"/>
    </row>
    <row r="520" spans="2:7" ht="15">
      <c r="B520" s="1672" t="s">
        <v>45</v>
      </c>
      <c r="C520" s="1673"/>
      <c r="D520" s="1675">
        <f t="shared" si="9"/>
        <v>8000</v>
      </c>
      <c r="E520" s="1675">
        <f t="shared" si="10"/>
        <v>8000</v>
      </c>
      <c r="F520" s="1665"/>
      <c r="G520" s="1665"/>
    </row>
    <row r="521" spans="2:7" ht="15">
      <c r="B521" s="1671" t="s">
        <v>565</v>
      </c>
      <c r="C521" s="458"/>
      <c r="D521" s="1676">
        <f t="shared" si="9"/>
        <v>641500</v>
      </c>
      <c r="E521" s="1676">
        <f t="shared" si="10"/>
        <v>641500</v>
      </c>
      <c r="F521" s="1665"/>
      <c r="G521" s="1665"/>
    </row>
    <row r="522" spans="2:7" ht="15">
      <c r="B522" s="1672" t="s">
        <v>50</v>
      </c>
      <c r="C522" s="1673"/>
      <c r="D522" s="1675">
        <f t="shared" si="9"/>
        <v>15000</v>
      </c>
      <c r="E522" s="1675">
        <f t="shared" si="10"/>
        <v>15000</v>
      </c>
      <c r="F522" s="1665"/>
      <c r="G522" s="1665"/>
    </row>
    <row r="523" spans="2:7" ht="15">
      <c r="B523" s="1671" t="s">
        <v>54</v>
      </c>
      <c r="C523" s="458"/>
      <c r="D523" s="1676">
        <f t="shared" si="9"/>
        <v>8000</v>
      </c>
      <c r="E523" s="1676">
        <f t="shared" si="10"/>
        <v>8000</v>
      </c>
      <c r="F523" s="1665"/>
      <c r="G523" s="1665"/>
    </row>
    <row r="524" spans="2:7" ht="15">
      <c r="B524" s="1672" t="s">
        <v>3</v>
      </c>
      <c r="C524" s="1673"/>
      <c r="D524" s="1675">
        <f t="shared" si="9"/>
        <v>8000</v>
      </c>
      <c r="E524" s="1675">
        <f t="shared" si="10"/>
        <v>8000</v>
      </c>
      <c r="F524" s="1665"/>
      <c r="G524" s="1665"/>
    </row>
    <row r="525" spans="2:7" ht="15">
      <c r="B525" s="1671" t="s">
        <v>973</v>
      </c>
      <c r="C525" s="458"/>
      <c r="D525" s="1676">
        <f t="shared" si="9"/>
        <v>0</v>
      </c>
      <c r="E525" s="1676">
        <f t="shared" si="10"/>
        <v>0</v>
      </c>
      <c r="F525" s="1665"/>
      <c r="G525" s="1665"/>
    </row>
    <row r="526" spans="2:7" ht="15">
      <c r="B526" s="1672" t="s">
        <v>1450</v>
      </c>
      <c r="C526" s="1673"/>
      <c r="D526" s="1675">
        <f t="shared" si="9"/>
        <v>197074</v>
      </c>
      <c r="E526" s="1675">
        <f t="shared" si="10"/>
        <v>197074</v>
      </c>
      <c r="F526" s="1665"/>
      <c r="G526" s="1665"/>
    </row>
    <row r="527" spans="2:7" ht="15">
      <c r="B527" s="1671" t="s">
        <v>901</v>
      </c>
      <c r="C527" s="458"/>
      <c r="D527" s="1676">
        <f t="shared" si="9"/>
        <v>0</v>
      </c>
      <c r="E527" s="1676">
        <f t="shared" si="10"/>
        <v>270859</v>
      </c>
      <c r="F527" s="1665"/>
      <c r="G527" s="1665"/>
    </row>
    <row r="528" spans="2:7" ht="15">
      <c r="B528" s="1672" t="s">
        <v>1449</v>
      </c>
      <c r="C528" s="1673"/>
      <c r="D528" s="1675">
        <f t="shared" si="9"/>
        <v>33000</v>
      </c>
      <c r="E528" s="1675">
        <f t="shared" si="10"/>
        <v>168041</v>
      </c>
      <c r="F528" s="1665"/>
      <c r="G528" s="1665"/>
    </row>
    <row r="529" spans="2:7" ht="15">
      <c r="B529" s="1671" t="s">
        <v>902</v>
      </c>
      <c r="C529" s="458"/>
      <c r="D529" s="1676">
        <f t="shared" si="9"/>
        <v>19999.5</v>
      </c>
      <c r="E529" s="1676">
        <f t="shared" si="10"/>
        <v>0</v>
      </c>
      <c r="F529" s="1665"/>
      <c r="G529" s="1665"/>
    </row>
    <row r="530" spans="2:7" ht="15">
      <c r="B530" s="1672" t="s">
        <v>48</v>
      </c>
      <c r="C530" s="1673"/>
      <c r="D530" s="1675">
        <f t="shared" si="9"/>
        <v>13000</v>
      </c>
      <c r="E530" s="1675">
        <f t="shared" si="10"/>
        <v>13000</v>
      </c>
      <c r="F530" s="1665"/>
      <c r="G530" s="1665"/>
    </row>
    <row r="531" spans="2:7" ht="15">
      <c r="B531" s="1671" t="s">
        <v>595</v>
      </c>
      <c r="C531" s="458"/>
      <c r="D531" s="1676">
        <f t="shared" si="9"/>
        <v>0</v>
      </c>
      <c r="E531" s="1676">
        <f t="shared" si="10"/>
        <v>0</v>
      </c>
      <c r="F531" s="1665"/>
      <c r="G531" s="1665"/>
    </row>
    <row r="532" spans="2:7" ht="15">
      <c r="B532" s="1672" t="s">
        <v>596</v>
      </c>
      <c r="C532" s="1673"/>
      <c r="D532" s="1675">
        <f t="shared" si="9"/>
        <v>0</v>
      </c>
      <c r="E532" s="1675">
        <f t="shared" si="10"/>
        <v>0</v>
      </c>
      <c r="F532" s="1665"/>
      <c r="G532" s="1665"/>
    </row>
    <row r="533" spans="2:7" ht="21" customHeight="1" thickBot="1">
      <c r="B533" s="1674" t="s">
        <v>769</v>
      </c>
      <c r="C533" s="1670"/>
      <c r="D533" s="1669">
        <f>SUM(D490:D532)</f>
        <v>-4674588.2199900001</v>
      </c>
      <c r="E533" s="1669">
        <f>SUM(E490:E532)</f>
        <v>-4026547.7199900001</v>
      </c>
      <c r="F533" s="1665"/>
      <c r="G533" s="1665"/>
    </row>
    <row r="534" spans="2:7" ht="15.75" thickTop="1">
      <c r="D534" s="1665"/>
      <c r="E534" s="1666"/>
      <c r="F534" s="1665"/>
      <c r="G534" s="1665"/>
    </row>
    <row r="535" spans="2:7" ht="15">
      <c r="F535" s="1665"/>
      <c r="G535" s="1665"/>
    </row>
    <row r="536" spans="2:7" ht="15">
      <c r="D536" s="1665"/>
      <c r="E536" s="1666"/>
      <c r="F536" s="1665"/>
      <c r="G536" s="1665"/>
    </row>
    <row r="537" spans="2:7" ht="15">
      <c r="D537" s="1665"/>
      <c r="E537" s="1666"/>
      <c r="F537" s="1665"/>
      <c r="G537" s="1665"/>
    </row>
    <row r="538" spans="2:7" ht="15">
      <c r="D538" s="1665"/>
      <c r="E538" s="1666"/>
      <c r="F538" s="1665"/>
      <c r="G538" s="1665"/>
    </row>
    <row r="539" spans="2:7" ht="15">
      <c r="D539" s="1665"/>
      <c r="E539" s="1666"/>
      <c r="F539" s="1665"/>
      <c r="G539" s="1665"/>
    </row>
    <row r="540" spans="2:7" ht="15">
      <c r="D540" s="1665"/>
      <c r="E540" s="1666"/>
      <c r="F540" s="1665"/>
      <c r="G540" s="1665"/>
    </row>
    <row r="541" spans="2:7" ht="15">
      <c r="D541" s="1665"/>
      <c r="E541" s="1666"/>
      <c r="F541" s="1665"/>
      <c r="G541" s="1665"/>
    </row>
    <row r="542" spans="2:7" ht="15">
      <c r="D542" s="1665"/>
      <c r="E542" s="1666"/>
      <c r="F542" s="1665"/>
      <c r="G542" s="1665"/>
    </row>
    <row r="543" spans="2:7" ht="15">
      <c r="D543" s="1665"/>
      <c r="E543" s="1666"/>
      <c r="F543" s="1665"/>
      <c r="G543" s="1665"/>
    </row>
    <row r="544" spans="2:7" ht="15">
      <c r="D544" s="1665"/>
      <c r="E544" s="1666"/>
      <c r="F544" s="1665"/>
      <c r="G544" s="1665"/>
    </row>
    <row r="545" spans="4:7" ht="15">
      <c r="D545" s="1665"/>
      <c r="E545" s="1666"/>
      <c r="F545" s="1665"/>
      <c r="G545" s="1665"/>
    </row>
    <row r="546" spans="4:7" ht="15">
      <c r="D546" s="1665"/>
      <c r="E546" s="1666"/>
      <c r="F546" s="1665"/>
      <c r="G546" s="1665"/>
    </row>
    <row r="547" spans="4:7" ht="15">
      <c r="D547" s="1665"/>
      <c r="E547" s="1666"/>
      <c r="F547" s="1665"/>
      <c r="G547" s="1665"/>
    </row>
    <row r="548" spans="4:7" ht="15">
      <c r="D548" s="1665"/>
      <c r="E548" s="1666"/>
      <c r="F548" s="1665"/>
      <c r="G548" s="1665"/>
    </row>
    <row r="549" spans="4:7" ht="15">
      <c r="D549" s="1665"/>
      <c r="E549" s="1666"/>
      <c r="F549" s="1665"/>
      <c r="G549" s="1665"/>
    </row>
    <row r="550" spans="4:7" ht="15">
      <c r="D550" s="1665"/>
      <c r="E550" s="1666"/>
      <c r="F550" s="1665"/>
      <c r="G550" s="1665"/>
    </row>
    <row r="551" spans="4:7" ht="15">
      <c r="D551" s="1665"/>
      <c r="E551" s="1666"/>
      <c r="F551" s="1665"/>
      <c r="G551" s="1665"/>
    </row>
    <row r="552" spans="4:7" ht="15">
      <c r="D552" s="1665"/>
      <c r="E552" s="1666"/>
      <c r="F552" s="1665"/>
      <c r="G552" s="1665"/>
    </row>
    <row r="553" spans="4:7" ht="15">
      <c r="D553" s="1665"/>
      <c r="E553" s="1666"/>
      <c r="F553" s="1665"/>
      <c r="G553" s="1665"/>
    </row>
    <row r="554" spans="4:7" ht="15">
      <c r="D554" s="1665"/>
      <c r="E554" s="1666"/>
      <c r="F554" s="1665"/>
      <c r="G554" s="1665"/>
    </row>
    <row r="555" spans="4:7" ht="15">
      <c r="D555" s="1665"/>
      <c r="E555" s="1666"/>
      <c r="F555" s="1665"/>
      <c r="G555" s="1665"/>
    </row>
    <row r="556" spans="4:7" ht="15">
      <c r="D556" s="1665"/>
      <c r="E556" s="1666"/>
      <c r="F556" s="1665"/>
      <c r="G556" s="1665"/>
    </row>
    <row r="557" spans="4:7" ht="15">
      <c r="D557" s="1665"/>
      <c r="E557" s="1666"/>
      <c r="F557" s="1665"/>
      <c r="G557" s="1665"/>
    </row>
    <row r="558" spans="4:7" ht="15">
      <c r="D558" s="1665"/>
      <c r="E558" s="1666"/>
      <c r="F558" s="1665"/>
      <c r="G558" s="1665"/>
    </row>
    <row r="559" spans="4:7" ht="15">
      <c r="D559" s="1665"/>
      <c r="E559" s="1666"/>
      <c r="F559" s="1665"/>
      <c r="G559" s="1665"/>
    </row>
    <row r="560" spans="4:7" ht="15">
      <c r="D560" s="1665"/>
      <c r="E560" s="1666"/>
      <c r="F560" s="1665"/>
      <c r="G560" s="1665"/>
    </row>
    <row r="561" spans="4:7" ht="15">
      <c r="D561" s="1665"/>
      <c r="E561" s="1666"/>
      <c r="F561" s="1665"/>
      <c r="G561" s="1665"/>
    </row>
    <row r="562" spans="4:7" ht="15">
      <c r="D562" s="1665"/>
      <c r="E562" s="1666"/>
      <c r="F562" s="1665"/>
      <c r="G562" s="1665"/>
    </row>
    <row r="563" spans="4:7" ht="15">
      <c r="D563" s="1665"/>
      <c r="E563" s="1666"/>
      <c r="F563" s="1665"/>
      <c r="G563" s="1665"/>
    </row>
    <row r="564" spans="4:7" ht="15">
      <c r="D564" s="1665"/>
      <c r="E564" s="1666"/>
      <c r="F564" s="1665"/>
      <c r="G564" s="1665"/>
    </row>
    <row r="565" spans="4:7" ht="15">
      <c r="D565" s="1665"/>
      <c r="E565" s="1666"/>
      <c r="F565" s="1665"/>
      <c r="G565" s="1665"/>
    </row>
    <row r="566" spans="4:7" ht="15">
      <c r="D566" s="1665"/>
      <c r="E566" s="1666"/>
      <c r="F566" s="1665"/>
      <c r="G566" s="1665"/>
    </row>
    <row r="567" spans="4:7" ht="15">
      <c r="D567" s="1665"/>
      <c r="E567" s="1666"/>
      <c r="F567" s="1665"/>
      <c r="G567" s="1665"/>
    </row>
    <row r="568" spans="4:7" ht="15">
      <c r="D568" s="1665"/>
      <c r="E568" s="1666"/>
      <c r="F568" s="1665"/>
      <c r="G568" s="1665"/>
    </row>
    <row r="569" spans="4:7" ht="15">
      <c r="D569" s="1665"/>
      <c r="E569" s="1666"/>
      <c r="F569" s="1665"/>
      <c r="G569" s="1665"/>
    </row>
    <row r="570" spans="4:7" ht="15">
      <c r="D570" s="1665"/>
      <c r="E570" s="1666"/>
      <c r="F570" s="1665"/>
      <c r="G570" s="1665"/>
    </row>
    <row r="571" spans="4:7" ht="15">
      <c r="D571" s="1665"/>
      <c r="E571" s="1666"/>
      <c r="F571" s="1665"/>
      <c r="G571" s="1665"/>
    </row>
    <row r="572" spans="4:7" ht="15">
      <c r="D572" s="1665"/>
      <c r="E572" s="1666"/>
      <c r="F572" s="1665"/>
      <c r="G572" s="1665"/>
    </row>
    <row r="573" spans="4:7" ht="15">
      <c r="D573" s="1665"/>
      <c r="E573" s="1666"/>
      <c r="F573" s="1665"/>
      <c r="G573" s="1665"/>
    </row>
    <row r="574" spans="4:7" ht="15">
      <c r="D574" s="1665"/>
      <c r="E574" s="1666"/>
      <c r="F574" s="1665"/>
      <c r="G574" s="1665"/>
    </row>
    <row r="575" spans="4:7" ht="15">
      <c r="D575" s="1665"/>
      <c r="E575" s="1666"/>
      <c r="F575" s="1665"/>
      <c r="G575" s="1665"/>
    </row>
    <row r="576" spans="4:7" ht="15">
      <c r="D576" s="1665"/>
      <c r="E576" s="1666"/>
      <c r="F576" s="1665"/>
      <c r="G576" s="1665"/>
    </row>
    <row r="577" spans="4:7" ht="15">
      <c r="D577" s="1665"/>
      <c r="E577" s="1666"/>
      <c r="F577" s="1665"/>
      <c r="G577" s="1665"/>
    </row>
    <row r="578" spans="4:7" ht="15">
      <c r="D578" s="1665"/>
      <c r="E578" s="1666"/>
      <c r="F578" s="1665"/>
      <c r="G578" s="1665"/>
    </row>
    <row r="579" spans="4:7" ht="15">
      <c r="D579" s="1665"/>
      <c r="E579" s="1666"/>
      <c r="F579" s="1665"/>
      <c r="G579" s="1665"/>
    </row>
    <row r="580" spans="4:7" ht="15">
      <c r="D580" s="1665"/>
      <c r="E580" s="1666"/>
      <c r="F580" s="1665"/>
      <c r="G580" s="1665"/>
    </row>
    <row r="581" spans="4:7" ht="15">
      <c r="D581" s="1665"/>
      <c r="E581" s="1666"/>
      <c r="F581" s="1665"/>
      <c r="G581" s="1665"/>
    </row>
    <row r="582" spans="4:7" ht="15">
      <c r="D582" s="1665"/>
      <c r="E582" s="1666"/>
      <c r="F582" s="1665"/>
      <c r="G582" s="1665"/>
    </row>
    <row r="583" spans="4:7" ht="15">
      <c r="D583" s="1665"/>
      <c r="E583" s="1666"/>
      <c r="F583" s="1665"/>
      <c r="G583" s="1665"/>
    </row>
    <row r="584" spans="4:7" ht="15">
      <c r="D584" s="1665"/>
      <c r="E584" s="1666"/>
      <c r="F584" s="1665"/>
      <c r="G584" s="1665"/>
    </row>
    <row r="585" spans="4:7" ht="15">
      <c r="D585" s="1665"/>
      <c r="E585" s="1666"/>
      <c r="F585" s="1665"/>
      <c r="G585" s="1665"/>
    </row>
    <row r="586" spans="4:7" ht="15">
      <c r="D586" s="1665"/>
      <c r="E586" s="1666"/>
      <c r="F586" s="1665"/>
      <c r="G586" s="1665"/>
    </row>
    <row r="587" spans="4:7" ht="15">
      <c r="D587" s="1665"/>
      <c r="E587" s="1666"/>
      <c r="F587" s="1665"/>
      <c r="G587" s="1665"/>
    </row>
    <row r="588" spans="4:7" ht="15">
      <c r="D588" s="1665"/>
      <c r="E588" s="1666"/>
      <c r="F588" s="1665"/>
      <c r="G588" s="1665"/>
    </row>
    <row r="589" spans="4:7" ht="15">
      <c r="D589" s="1665"/>
      <c r="E589" s="1666"/>
      <c r="F589" s="1665"/>
      <c r="G589" s="1665"/>
    </row>
    <row r="590" spans="4:7" ht="15">
      <c r="D590" s="1665"/>
      <c r="E590" s="1666"/>
      <c r="F590" s="1665"/>
      <c r="G590" s="1665"/>
    </row>
    <row r="591" spans="4:7" ht="15">
      <c r="D591" s="1665"/>
      <c r="E591" s="1666"/>
      <c r="F591" s="1665"/>
      <c r="G591" s="1665"/>
    </row>
    <row r="592" spans="4:7" ht="15">
      <c r="D592" s="1665"/>
      <c r="E592" s="1666"/>
      <c r="F592" s="1665"/>
      <c r="G592" s="1665"/>
    </row>
    <row r="593" spans="4:7" ht="15">
      <c r="D593" s="1665"/>
      <c r="E593" s="1666"/>
      <c r="F593" s="1665"/>
      <c r="G593" s="1665"/>
    </row>
    <row r="594" spans="4:7" ht="15">
      <c r="D594" s="1665"/>
      <c r="E594" s="1666"/>
      <c r="F594" s="1665"/>
      <c r="G594" s="1665"/>
    </row>
    <row r="595" spans="4:7" ht="15">
      <c r="D595" s="1665"/>
      <c r="E595" s="1666"/>
      <c r="F595" s="1665"/>
      <c r="G595" s="1665"/>
    </row>
    <row r="596" spans="4:7" ht="15">
      <c r="D596" s="1665"/>
      <c r="E596" s="1666"/>
      <c r="F596" s="1665"/>
      <c r="G596" s="1665"/>
    </row>
    <row r="597" spans="4:7" ht="15">
      <c r="D597" s="1665"/>
      <c r="E597" s="1666"/>
      <c r="F597" s="1665"/>
      <c r="G597" s="1665"/>
    </row>
    <row r="598" spans="4:7" ht="15">
      <c r="D598" s="1665"/>
      <c r="E598" s="1666"/>
      <c r="F598" s="1665"/>
      <c r="G598" s="1665"/>
    </row>
    <row r="599" spans="4:7" ht="15">
      <c r="D599" s="1665"/>
      <c r="E599" s="1666"/>
      <c r="F599" s="1665"/>
      <c r="G599" s="1665"/>
    </row>
    <row r="600" spans="4:7" ht="15">
      <c r="D600" s="1665"/>
      <c r="E600" s="1666"/>
      <c r="F600" s="1665"/>
      <c r="G600" s="1665"/>
    </row>
    <row r="601" spans="4:7" ht="15">
      <c r="D601" s="1665"/>
      <c r="E601" s="1666"/>
      <c r="F601" s="1665"/>
      <c r="G601" s="1665"/>
    </row>
    <row r="602" spans="4:7" ht="15">
      <c r="D602" s="1665"/>
      <c r="E602" s="1666"/>
      <c r="F602" s="1665"/>
      <c r="G602" s="1665"/>
    </row>
    <row r="603" spans="4:7" ht="15">
      <c r="D603" s="1665"/>
      <c r="E603" s="1666"/>
      <c r="F603" s="1665"/>
      <c r="G603" s="1665"/>
    </row>
    <row r="604" spans="4:7" ht="15">
      <c r="D604" s="1665"/>
      <c r="E604" s="1666"/>
      <c r="F604" s="1665"/>
      <c r="G604" s="1665"/>
    </row>
    <row r="605" spans="4:7" ht="15">
      <c r="D605" s="1665"/>
      <c r="E605" s="1666"/>
      <c r="F605" s="1665"/>
      <c r="G605" s="1665"/>
    </row>
    <row r="606" spans="4:7" ht="15">
      <c r="D606" s="1665"/>
      <c r="E606" s="1666"/>
      <c r="F606" s="1665"/>
      <c r="G606" s="1665"/>
    </row>
    <row r="607" spans="4:7" ht="15">
      <c r="D607" s="1665"/>
      <c r="E607" s="1666"/>
      <c r="F607" s="1665"/>
      <c r="G607" s="1665"/>
    </row>
    <row r="608" spans="4:7" ht="15">
      <c r="D608" s="1665"/>
      <c r="E608" s="1666"/>
      <c r="F608" s="1665"/>
      <c r="G608" s="1665"/>
    </row>
    <row r="609" spans="4:7" ht="15">
      <c r="D609" s="1665"/>
      <c r="E609" s="1666"/>
      <c r="F609" s="1665"/>
      <c r="G609" s="1665"/>
    </row>
    <row r="610" spans="4:7" ht="15">
      <c r="D610" s="1665"/>
      <c r="E610" s="1666"/>
      <c r="F610" s="1665"/>
      <c r="G610" s="1665"/>
    </row>
    <row r="611" spans="4:7" ht="15">
      <c r="D611" s="1665"/>
      <c r="E611" s="1666"/>
      <c r="F611" s="1665"/>
      <c r="G611" s="1665"/>
    </row>
    <row r="612" spans="4:7" ht="15">
      <c r="D612" s="1665"/>
      <c r="E612" s="1666"/>
      <c r="F612" s="1665"/>
      <c r="G612" s="1665"/>
    </row>
    <row r="613" spans="4:7" ht="15">
      <c r="D613" s="1665"/>
      <c r="E613" s="1666"/>
      <c r="F613" s="1665"/>
      <c r="G613" s="1665"/>
    </row>
    <row r="614" spans="4:7" ht="15">
      <c r="D614" s="1665"/>
      <c r="E614" s="1666"/>
      <c r="F614" s="1665"/>
      <c r="G614" s="1665"/>
    </row>
    <row r="615" spans="4:7" ht="15">
      <c r="D615" s="1665"/>
      <c r="E615" s="1666"/>
      <c r="F615" s="1665"/>
      <c r="G615" s="1665"/>
    </row>
    <row r="616" spans="4:7" ht="15">
      <c r="D616" s="1665"/>
      <c r="E616" s="1666"/>
      <c r="F616" s="1665"/>
      <c r="G616" s="1665"/>
    </row>
    <row r="617" spans="4:7" ht="15">
      <c r="D617" s="1665"/>
      <c r="E617" s="1666"/>
      <c r="F617" s="1665"/>
      <c r="G617" s="1665"/>
    </row>
    <row r="618" spans="4:7" ht="15">
      <c r="D618" s="1665"/>
      <c r="E618" s="1666"/>
      <c r="F618" s="1665"/>
      <c r="G618" s="1665"/>
    </row>
    <row r="619" spans="4:7" ht="15">
      <c r="D619" s="1665"/>
      <c r="E619" s="1666"/>
      <c r="F619" s="1665"/>
      <c r="G619" s="1665"/>
    </row>
    <row r="620" spans="4:7" ht="15">
      <c r="D620" s="1665"/>
      <c r="E620" s="1666"/>
      <c r="F620" s="1665"/>
      <c r="G620" s="1665"/>
    </row>
    <row r="621" spans="4:7" ht="15">
      <c r="D621" s="1665"/>
      <c r="E621" s="1666"/>
      <c r="F621" s="1665"/>
      <c r="G621" s="1665"/>
    </row>
    <row r="622" spans="4:7" ht="15">
      <c r="D622" s="1665"/>
      <c r="E622" s="1666"/>
      <c r="F622" s="1665"/>
      <c r="G622" s="1665"/>
    </row>
    <row r="623" spans="4:7" ht="15">
      <c r="D623" s="1665"/>
      <c r="E623" s="1666"/>
      <c r="F623" s="1665"/>
      <c r="G623" s="1665"/>
    </row>
    <row r="624" spans="4:7" ht="15">
      <c r="D624" s="1665"/>
      <c r="E624" s="1666"/>
      <c r="F624" s="1665"/>
      <c r="G624" s="1665"/>
    </row>
    <row r="625" spans="4:7" ht="15">
      <c r="D625" s="1665"/>
      <c r="E625" s="1666"/>
      <c r="F625" s="1665"/>
      <c r="G625" s="1665"/>
    </row>
    <row r="626" spans="4:7" ht="15">
      <c r="D626" s="1665"/>
      <c r="E626" s="1666"/>
      <c r="F626" s="1665"/>
      <c r="G626" s="1665"/>
    </row>
    <row r="627" spans="4:7" ht="15">
      <c r="D627" s="1665"/>
      <c r="E627" s="1666"/>
      <c r="F627" s="1665"/>
      <c r="G627" s="1665"/>
    </row>
    <row r="628" spans="4:7" ht="15">
      <c r="D628" s="1665"/>
      <c r="E628" s="1666"/>
      <c r="F628" s="1665"/>
      <c r="G628" s="1665"/>
    </row>
    <row r="629" spans="4:7" ht="15">
      <c r="D629" s="1665"/>
      <c r="E629" s="1666"/>
      <c r="F629" s="1665"/>
      <c r="G629" s="1665"/>
    </row>
    <row r="630" spans="4:7" ht="15">
      <c r="D630" s="1665"/>
      <c r="E630" s="1666"/>
      <c r="F630" s="1665"/>
      <c r="G630" s="1665"/>
    </row>
    <row r="631" spans="4:7" ht="15">
      <c r="D631" s="1665"/>
      <c r="E631" s="1666"/>
      <c r="F631" s="1665"/>
      <c r="G631" s="1665"/>
    </row>
    <row r="632" spans="4:7" ht="15">
      <c r="D632" s="1665"/>
      <c r="E632" s="1666"/>
      <c r="F632" s="1665"/>
      <c r="G632" s="1665"/>
    </row>
    <row r="633" spans="4:7" ht="15">
      <c r="D633" s="1665"/>
      <c r="E633" s="1666"/>
      <c r="F633" s="1665"/>
      <c r="G633" s="1665"/>
    </row>
    <row r="634" spans="4:7" ht="15">
      <c r="D634" s="1665"/>
      <c r="E634" s="1666"/>
      <c r="F634" s="1665"/>
      <c r="G634" s="1665"/>
    </row>
    <row r="635" spans="4:7" ht="15">
      <c r="D635" s="1665"/>
      <c r="E635" s="1666"/>
      <c r="F635" s="1665"/>
      <c r="G635" s="1665"/>
    </row>
    <row r="636" spans="4:7" ht="15">
      <c r="D636" s="1665"/>
      <c r="E636" s="1666"/>
      <c r="F636" s="1665"/>
      <c r="G636" s="1665"/>
    </row>
    <row r="637" spans="4:7" ht="15">
      <c r="D637" s="1665"/>
      <c r="E637" s="1666"/>
      <c r="F637" s="1665"/>
      <c r="G637" s="1665"/>
    </row>
    <row r="638" spans="4:7" ht="15">
      <c r="D638" s="1665"/>
      <c r="E638" s="1666"/>
      <c r="F638" s="1665"/>
      <c r="G638" s="1665"/>
    </row>
    <row r="639" spans="4:7" ht="15">
      <c r="D639" s="1665"/>
      <c r="E639" s="1666"/>
      <c r="F639" s="1665"/>
      <c r="G639" s="1665"/>
    </row>
    <row r="640" spans="4:7" ht="15">
      <c r="D640" s="1665"/>
      <c r="E640" s="1666"/>
      <c r="F640" s="1665"/>
      <c r="G640" s="1665"/>
    </row>
    <row r="641" spans="4:7" ht="15">
      <c r="D641" s="1665"/>
      <c r="E641" s="1666"/>
      <c r="F641" s="1665"/>
      <c r="G641" s="1665"/>
    </row>
    <row r="642" spans="4:7" ht="15">
      <c r="D642" s="1665"/>
      <c r="E642" s="1666"/>
      <c r="F642" s="1665"/>
      <c r="G642" s="1665"/>
    </row>
    <row r="643" spans="4:7" ht="15">
      <c r="D643" s="1665"/>
      <c r="E643" s="1666"/>
      <c r="F643" s="1665"/>
      <c r="G643" s="1665"/>
    </row>
    <row r="644" spans="4:7" ht="15">
      <c r="D644" s="1665"/>
      <c r="E644" s="1666"/>
      <c r="F644" s="1665"/>
      <c r="G644" s="1665"/>
    </row>
    <row r="645" spans="4:7" ht="15">
      <c r="D645" s="1665"/>
      <c r="E645" s="1666"/>
      <c r="F645" s="1665"/>
      <c r="G645" s="1665"/>
    </row>
    <row r="646" spans="4:7" ht="15">
      <c r="D646" s="1665"/>
      <c r="E646" s="1666"/>
      <c r="F646" s="1665"/>
      <c r="G646" s="1665"/>
    </row>
    <row r="647" spans="4:7" ht="15">
      <c r="D647" s="1665"/>
      <c r="E647" s="1666"/>
      <c r="F647" s="1665"/>
      <c r="G647" s="1665"/>
    </row>
    <row r="648" spans="4:7" ht="15">
      <c r="D648" s="1665"/>
      <c r="E648" s="1666"/>
      <c r="F648" s="1665"/>
      <c r="G648" s="1665"/>
    </row>
    <row r="649" spans="4:7" ht="15">
      <c r="D649" s="1665"/>
      <c r="E649" s="1666"/>
      <c r="F649" s="1665"/>
      <c r="G649" s="1665"/>
    </row>
    <row r="650" spans="4:7" ht="15">
      <c r="D650" s="1665"/>
      <c r="E650" s="1666"/>
      <c r="F650" s="1665"/>
      <c r="G650" s="1665"/>
    </row>
    <row r="651" spans="4:7" ht="15">
      <c r="D651" s="1665"/>
      <c r="E651" s="1666"/>
      <c r="F651" s="1665"/>
      <c r="G651" s="1665"/>
    </row>
    <row r="652" spans="4:7" ht="15">
      <c r="D652" s="1665"/>
      <c r="E652" s="1666"/>
      <c r="F652" s="1665"/>
      <c r="G652" s="1665"/>
    </row>
    <row r="653" spans="4:7" ht="15">
      <c r="D653" s="1665"/>
      <c r="E653" s="1666"/>
      <c r="F653" s="1665"/>
      <c r="G653" s="1665"/>
    </row>
    <row r="654" spans="4:7" ht="15">
      <c r="D654" s="1665"/>
      <c r="E654" s="1666"/>
      <c r="F654" s="1665"/>
      <c r="G654" s="1665"/>
    </row>
    <row r="655" spans="4:7" ht="15">
      <c r="D655" s="1665"/>
      <c r="E655" s="1666"/>
      <c r="F655" s="1665"/>
      <c r="G655" s="1665"/>
    </row>
    <row r="656" spans="4:7" ht="15">
      <c r="D656" s="1665"/>
      <c r="E656" s="1666"/>
      <c r="F656" s="1665"/>
      <c r="G656" s="1665"/>
    </row>
    <row r="657" spans="4:7" ht="15">
      <c r="D657" s="1665"/>
      <c r="E657" s="1666"/>
      <c r="F657" s="1665"/>
      <c r="G657" s="1665"/>
    </row>
    <row r="658" spans="4:7" ht="15">
      <c r="D658" s="1665"/>
      <c r="E658" s="1666"/>
      <c r="F658" s="1665"/>
      <c r="G658" s="1665"/>
    </row>
    <row r="659" spans="4:7" ht="15">
      <c r="D659" s="1665"/>
      <c r="E659" s="1666"/>
      <c r="F659" s="1665"/>
      <c r="G659" s="1665"/>
    </row>
    <row r="660" spans="4:7" ht="15">
      <c r="D660" s="1665"/>
      <c r="E660" s="1666"/>
      <c r="F660" s="1665"/>
      <c r="G660" s="1665"/>
    </row>
    <row r="661" spans="4:7" ht="15">
      <c r="D661" s="1665"/>
      <c r="E661" s="1666"/>
      <c r="F661" s="1665"/>
      <c r="G661" s="1665"/>
    </row>
    <row r="662" spans="4:7" ht="15">
      <c r="D662" s="1665"/>
      <c r="E662" s="1666"/>
      <c r="F662" s="1665"/>
      <c r="G662" s="1665"/>
    </row>
    <row r="663" spans="4:7" ht="15">
      <c r="D663" s="1665"/>
      <c r="E663" s="1666"/>
      <c r="F663" s="1665"/>
      <c r="G663" s="1665"/>
    </row>
    <row r="664" spans="4:7" ht="15">
      <c r="D664" s="1665"/>
      <c r="E664" s="1666"/>
      <c r="F664" s="1665"/>
      <c r="G664" s="1665"/>
    </row>
    <row r="665" spans="4:7" ht="15">
      <c r="D665" s="1665"/>
      <c r="E665" s="1666"/>
      <c r="F665" s="1665"/>
      <c r="G665" s="1665"/>
    </row>
    <row r="666" spans="4:7" ht="15">
      <c r="D666" s="1665"/>
      <c r="E666" s="1666"/>
      <c r="F666" s="1665"/>
      <c r="G666" s="1665"/>
    </row>
    <row r="667" spans="4:7" ht="15">
      <c r="D667" s="1665"/>
      <c r="E667" s="1666"/>
      <c r="F667" s="1665"/>
      <c r="G667" s="1665"/>
    </row>
    <row r="668" spans="4:7" ht="15">
      <c r="D668" s="1665"/>
      <c r="E668" s="1666"/>
      <c r="F668" s="1665"/>
      <c r="G668" s="1665"/>
    </row>
    <row r="669" spans="4:7" ht="15">
      <c r="D669" s="1665"/>
      <c r="E669" s="1666"/>
      <c r="F669" s="1665"/>
      <c r="G669" s="1665"/>
    </row>
    <row r="670" spans="4:7" ht="15">
      <c r="D670" s="1665"/>
      <c r="E670" s="1666"/>
      <c r="F670" s="1665"/>
      <c r="G670" s="1665"/>
    </row>
  </sheetData>
  <mergeCells count="14">
    <mergeCell ref="D15:E15"/>
    <mergeCell ref="B487:D487"/>
    <mergeCell ref="F483:G483"/>
    <mergeCell ref="A18:H18"/>
    <mergeCell ref="D16:E16"/>
    <mergeCell ref="A1:F1"/>
    <mergeCell ref="B2:F2"/>
    <mergeCell ref="D10:E10"/>
    <mergeCell ref="D11:E11"/>
    <mergeCell ref="D14:E14"/>
    <mergeCell ref="D12:E12"/>
    <mergeCell ref="B3:F3"/>
    <mergeCell ref="B4:F4"/>
    <mergeCell ref="D13:E13"/>
  </mergeCells>
  <phoneticPr fontId="0" type="noConversion"/>
  <pageMargins left="0.75" right="0.75" top="1" bottom="1" header="0.5" footer="0.5"/>
  <pageSetup scale="63" orientation="portrait" r:id="rId1"/>
  <headerFooter alignWithMargins="0"/>
  <colBreaks count="1" manualBreakCount="1">
    <brk id="8" max="1048575" man="1"/>
  </colBreaks>
  <drawing r:id="rId2"/>
</worksheet>
</file>

<file path=xl/worksheets/sheet5.xml><?xml version="1.0" encoding="utf-8"?>
<worksheet xmlns="http://schemas.openxmlformats.org/spreadsheetml/2006/main" xmlns:r="http://schemas.openxmlformats.org/officeDocument/2006/relationships">
  <sheetPr codeName="Sheet14" enableFormatConditionsCalculation="0">
    <tabColor indexed="42"/>
  </sheetPr>
  <dimension ref="A1:U101"/>
  <sheetViews>
    <sheetView topLeftCell="A4" zoomScaleNormal="100" workbookViewId="0">
      <selection activeCell="D94" sqref="D94"/>
    </sheetView>
  </sheetViews>
  <sheetFormatPr defaultRowHeight="12.75"/>
  <cols>
    <col min="1" max="1" width="9" style="55" customWidth="1"/>
    <col min="2" max="2" width="29.7109375" style="112" customWidth="1"/>
    <col min="3" max="3" width="16.140625" style="257" customWidth="1"/>
    <col min="4" max="4" width="17.5703125" style="112" bestFit="1" customWidth="1"/>
    <col min="5" max="10" width="15.7109375" style="112" customWidth="1"/>
    <col min="11" max="14" width="15.7109375" style="264" customWidth="1"/>
    <col min="15" max="15" width="15.7109375" style="112" customWidth="1"/>
    <col min="16" max="16" width="14.140625" style="112" customWidth="1"/>
    <col min="17" max="17" width="9.140625" style="112"/>
    <col min="18" max="18" width="11.140625" style="112" bestFit="1" customWidth="1"/>
    <col min="19" max="19" width="12.28515625" style="112" customWidth="1"/>
    <col min="20" max="20" width="10.28515625" bestFit="1" customWidth="1"/>
    <col min="21" max="21" width="12.42578125" customWidth="1"/>
    <col min="22" max="16384" width="9.140625" style="112"/>
  </cols>
  <sheetData>
    <row r="1" spans="1:21" s="13" customFormat="1" ht="20.25" customHeight="1">
      <c r="A1" s="2407"/>
      <c r="B1" s="2407"/>
      <c r="C1" s="2407"/>
      <c r="D1" s="2407"/>
      <c r="E1" s="2407"/>
      <c r="F1" s="2407"/>
      <c r="T1"/>
      <c r="U1"/>
    </row>
    <row r="2" spans="1:21" s="13" customFormat="1" ht="64.5" customHeight="1">
      <c r="B2" s="2408"/>
      <c r="C2" s="2408"/>
      <c r="D2" s="2408"/>
      <c r="E2" s="2408"/>
      <c r="F2" s="2408"/>
      <c r="T2"/>
      <c r="U2"/>
    </row>
    <row r="3" spans="1:21" s="13" customFormat="1" ht="51.75" customHeight="1">
      <c r="B3" s="2415"/>
      <c r="C3" s="2415"/>
      <c r="D3" s="2415"/>
      <c r="E3" s="2415"/>
      <c r="F3" s="2415"/>
      <c r="G3" s="14"/>
      <c r="T3"/>
      <c r="U3"/>
    </row>
    <row r="4" spans="1:21" s="13" customFormat="1" ht="18">
      <c r="B4" s="2416" t="str">
        <f>'I1 Intro'!C11</f>
        <v>EB-2013-0130</v>
      </c>
      <c r="C4" s="2416"/>
      <c r="D4" s="2416"/>
      <c r="E4" s="2416"/>
      <c r="F4" s="2416"/>
      <c r="T4"/>
      <c r="U4"/>
    </row>
    <row r="5" spans="1:21" s="13" customFormat="1" ht="21" customHeight="1">
      <c r="B5" s="68" t="str">
        <f>"Sheet I4 Break Out Worksheet  - "&amp;  'I2 LDC class'!$C$17</f>
        <v>Sheet I4 Break Out Worksheet  - Fort Frances Power Corporation</v>
      </c>
      <c r="C5" s="69"/>
      <c r="D5" s="69"/>
      <c r="F5" s="41"/>
      <c r="T5"/>
      <c r="U5"/>
    </row>
    <row r="6" spans="1:21" s="13" customFormat="1" ht="6" customHeight="1">
      <c r="A6" s="16"/>
      <c r="B6" s="16"/>
      <c r="C6" s="16"/>
      <c r="D6" s="16"/>
      <c r="E6" s="16"/>
      <c r="F6" s="16"/>
      <c r="G6" s="16"/>
      <c r="H6" s="16"/>
      <c r="I6" s="16"/>
      <c r="J6" s="16"/>
      <c r="K6" s="16"/>
      <c r="L6" s="16"/>
      <c r="M6" s="16"/>
      <c r="N6" s="16"/>
      <c r="O6" s="16"/>
      <c r="T6"/>
      <c r="U6"/>
    </row>
    <row r="7" spans="1:21" s="44" customFormat="1">
      <c r="A7" s="113"/>
      <c r="H7" s="114"/>
      <c r="I7" s="114"/>
      <c r="J7" s="115"/>
      <c r="K7" s="116"/>
      <c r="L7" s="116"/>
      <c r="M7" s="116"/>
      <c r="N7" s="116"/>
      <c r="T7"/>
      <c r="U7"/>
    </row>
    <row r="8" spans="1:21" s="44" customFormat="1" ht="15.75">
      <c r="A8" s="117"/>
      <c r="C8" s="118"/>
      <c r="F8" s="119"/>
      <c r="G8" s="119"/>
      <c r="H8" s="114"/>
      <c r="I8" s="120"/>
      <c r="J8" s="115"/>
      <c r="K8" s="116"/>
      <c r="L8" s="116"/>
      <c r="M8" s="116"/>
      <c r="N8" s="116"/>
      <c r="T8"/>
      <c r="U8"/>
    </row>
    <row r="9" spans="1:21" s="44" customFormat="1">
      <c r="C9" s="2400"/>
      <c r="D9" s="2400"/>
      <c r="E9" s="2400"/>
      <c r="F9" s="2400"/>
      <c r="G9" s="2400"/>
      <c r="H9" s="114"/>
      <c r="I9" s="114"/>
      <c r="J9" s="115"/>
      <c r="K9" s="116"/>
      <c r="L9" s="116"/>
      <c r="M9" s="116"/>
      <c r="N9" s="116"/>
      <c r="T9"/>
      <c r="U9"/>
    </row>
    <row r="10" spans="1:21" s="44" customFormat="1">
      <c r="A10" s="117"/>
      <c r="H10" s="114"/>
      <c r="I10" s="114"/>
      <c r="J10" s="115"/>
      <c r="K10" s="116"/>
      <c r="L10" s="116"/>
      <c r="M10" s="116"/>
      <c r="N10" s="116"/>
      <c r="T10"/>
      <c r="U10"/>
    </row>
    <row r="11" spans="1:21" ht="27.75" customHeight="1" thickBot="1">
      <c r="A11" s="121"/>
      <c r="B11" s="122"/>
      <c r="C11" s="123"/>
      <c r="D11" s="124"/>
      <c r="E11" s="124"/>
      <c r="F11" s="124"/>
      <c r="G11" s="124"/>
      <c r="H11" s="124"/>
      <c r="I11" s="124"/>
      <c r="J11" s="124"/>
      <c r="K11" s="125"/>
      <c r="L11" s="125"/>
      <c r="M11" s="125"/>
      <c r="N11" s="125"/>
      <c r="O11" s="122"/>
    </row>
    <row r="12" spans="1:21" ht="40.5" customHeight="1" thickBot="1">
      <c r="A12" s="2437" t="s">
        <v>1047</v>
      </c>
      <c r="B12" s="2438"/>
      <c r="C12" s="2073">
        <v>3668882.1274999976</v>
      </c>
      <c r="E12" s="124"/>
      <c r="F12" s="124"/>
      <c r="G12" s="124"/>
      <c r="H12" s="124"/>
      <c r="I12" s="124"/>
      <c r="J12" s="124"/>
      <c r="K12" s="125"/>
      <c r="L12" s="125"/>
      <c r="M12" s="125"/>
      <c r="N12" s="125"/>
      <c r="O12" s="122"/>
    </row>
    <row r="13" spans="1:21" ht="21.75" customHeight="1" thickBot="1">
      <c r="A13" s="121"/>
      <c r="B13" s="122"/>
      <c r="C13" s="123"/>
      <c r="D13" s="124"/>
      <c r="E13" s="124"/>
      <c r="F13" s="124"/>
      <c r="G13" s="124"/>
      <c r="H13" s="124"/>
      <c r="I13" s="124"/>
      <c r="J13" s="124"/>
      <c r="K13" s="125"/>
      <c r="L13" s="125"/>
      <c r="M13" s="125"/>
      <c r="N13" s="125"/>
      <c r="O13" s="122"/>
    </row>
    <row r="14" spans="1:21" ht="18" customHeight="1" thickBot="1">
      <c r="A14" s="2434" t="s">
        <v>801</v>
      </c>
      <c r="B14" s="2435"/>
      <c r="C14" s="2427" t="s">
        <v>957</v>
      </c>
      <c r="D14" s="2428"/>
      <c r="E14" s="2428"/>
      <c r="F14" s="2428"/>
      <c r="G14" s="2428"/>
      <c r="H14" s="2428"/>
      <c r="I14" s="2428"/>
      <c r="J14" s="2428"/>
      <c r="K14" s="2429"/>
      <c r="L14" s="2424" t="s">
        <v>958</v>
      </c>
      <c r="M14" s="2425"/>
      <c r="N14" s="2425"/>
      <c r="O14" s="2426"/>
    </row>
    <row r="15" spans="1:21" s="126" customFormat="1" ht="18" customHeight="1">
      <c r="A15" s="2436"/>
      <c r="B15" s="2436"/>
      <c r="C15" s="2430"/>
      <c r="D15" s="2431"/>
      <c r="E15" s="2431"/>
      <c r="F15" s="2431"/>
      <c r="G15" s="2431"/>
      <c r="H15" s="2431"/>
      <c r="I15" s="2431"/>
      <c r="J15" s="2431"/>
      <c r="K15" s="2432"/>
      <c r="L15" s="135">
        <v>5705</v>
      </c>
      <c r="M15" s="136">
        <v>5710</v>
      </c>
      <c r="N15" s="136">
        <v>5715</v>
      </c>
      <c r="O15" s="137">
        <v>5720</v>
      </c>
      <c r="T15"/>
      <c r="U15"/>
    </row>
    <row r="16" spans="1:21" s="152" customFormat="1" ht="63.75">
      <c r="A16" s="127" t="s">
        <v>1189</v>
      </c>
      <c r="B16" s="128" t="s">
        <v>642</v>
      </c>
      <c r="C16" s="129" t="s">
        <v>800</v>
      </c>
      <c r="D16" s="130" t="s">
        <v>1014</v>
      </c>
      <c r="E16" s="130" t="s">
        <v>1013</v>
      </c>
      <c r="F16" s="130" t="s">
        <v>887</v>
      </c>
      <c r="G16" s="131" t="s">
        <v>811</v>
      </c>
      <c r="H16" s="132" t="s">
        <v>377</v>
      </c>
      <c r="I16" s="132" t="s">
        <v>346</v>
      </c>
      <c r="J16" s="132" t="s">
        <v>1142</v>
      </c>
      <c r="K16" s="134" t="s">
        <v>950</v>
      </c>
      <c r="L16" s="129" t="s">
        <v>987</v>
      </c>
      <c r="M16" s="133" t="s">
        <v>1393</v>
      </c>
      <c r="N16" s="2026" t="s">
        <v>1394</v>
      </c>
      <c r="O16" s="133" t="s">
        <v>1395</v>
      </c>
      <c r="P16" s="2029"/>
      <c r="Q16" s="2353"/>
      <c r="R16" s="2354" t="s">
        <v>1775</v>
      </c>
      <c r="S16" s="2354" t="s">
        <v>1776</v>
      </c>
      <c r="T16"/>
      <c r="U16"/>
    </row>
    <row r="17" spans="1:21" s="153" customFormat="1" ht="25.5">
      <c r="A17" s="138">
        <v>1565</v>
      </c>
      <c r="B17" s="139" t="s">
        <v>654</v>
      </c>
      <c r="C17" s="142">
        <f>+'I3 TB Data'!H84</f>
        <v>0</v>
      </c>
      <c r="D17" s="143"/>
      <c r="E17" s="144">
        <v>0</v>
      </c>
      <c r="F17" s="145">
        <f>+E17+C17</f>
        <v>0</v>
      </c>
      <c r="G17" s="2074"/>
      <c r="H17" s="2075"/>
      <c r="I17" s="2076"/>
      <c r="J17" s="2076"/>
      <c r="K17" s="146">
        <f t="shared" ref="K17:K56" si="0">+F17+G17+H17+I17+J17</f>
        <v>0</v>
      </c>
      <c r="L17" s="2077"/>
      <c r="M17" s="2078"/>
      <c r="N17" s="2079"/>
      <c r="O17" s="2078"/>
      <c r="P17" s="2030"/>
      <c r="Q17" s="138"/>
      <c r="R17" s="2355"/>
      <c r="S17" s="2355"/>
      <c r="T17"/>
      <c r="U17"/>
    </row>
    <row r="18" spans="1:21" s="153" customFormat="1">
      <c r="A18" s="140">
        <v>1805</v>
      </c>
      <c r="B18" s="141" t="s">
        <v>282</v>
      </c>
      <c r="C18" s="142">
        <v>100000</v>
      </c>
      <c r="D18" s="143"/>
      <c r="E18" s="147">
        <f>-SUM(E19:E20)</f>
        <v>-100000</v>
      </c>
      <c r="F18" s="145">
        <f>+E18+C18</f>
        <v>0</v>
      </c>
      <c r="G18" s="1969"/>
      <c r="H18" s="1969"/>
      <c r="I18" s="1970"/>
      <c r="J18" s="1970"/>
      <c r="K18" s="146"/>
      <c r="L18" s="2010"/>
      <c r="M18" s="1586"/>
      <c r="N18" s="2027"/>
      <c r="O18" s="1586"/>
      <c r="P18" s="2030"/>
      <c r="Q18" s="2356">
        <v>1805</v>
      </c>
      <c r="R18" s="2355">
        <f>VLOOKUP(Q18,'[1]FA Continuity 2014'!$O$9:$Q$46,3,Q18:Q81)</f>
        <v>0</v>
      </c>
      <c r="S18" s="2355">
        <f>VLOOKUP(Q18,'[1]FA Continuity 2014'!$B$8:$J$51,9,Q18:Q80)</f>
        <v>0</v>
      </c>
      <c r="T18"/>
      <c r="U18"/>
    </row>
    <row r="19" spans="1:21" s="153" customFormat="1">
      <c r="A19" s="140" t="s">
        <v>821</v>
      </c>
      <c r="B19" s="141" t="s">
        <v>340</v>
      </c>
      <c r="C19" s="142"/>
      <c r="D19" s="2080"/>
      <c r="E19" s="147">
        <f>C18*D19</f>
        <v>0</v>
      </c>
      <c r="F19" s="145">
        <f>E19</f>
        <v>0</v>
      </c>
      <c r="G19" s="2074"/>
      <c r="H19" s="2074"/>
      <c r="I19" s="2338"/>
      <c r="J19" s="2076"/>
      <c r="K19" s="146">
        <f t="shared" si="0"/>
        <v>0</v>
      </c>
      <c r="L19" s="2077"/>
      <c r="M19" s="2078"/>
      <c r="N19" s="2079"/>
      <c r="O19" s="2078"/>
      <c r="P19" s="2030"/>
      <c r="Q19" s="2356"/>
      <c r="R19" s="2355"/>
      <c r="S19" s="2355"/>
      <c r="T19"/>
      <c r="U19"/>
    </row>
    <row r="20" spans="1:21" s="153" customFormat="1">
      <c r="A20" s="140" t="s">
        <v>822</v>
      </c>
      <c r="B20" s="141" t="s">
        <v>342</v>
      </c>
      <c r="C20" s="142"/>
      <c r="D20" s="148">
        <f>1-D19</f>
        <v>1</v>
      </c>
      <c r="E20" s="147">
        <f>C18*D20</f>
        <v>100000</v>
      </c>
      <c r="F20" s="145">
        <f>E20</f>
        <v>100000</v>
      </c>
      <c r="G20" s="2074"/>
      <c r="H20" s="2074"/>
      <c r="I20" s="2338"/>
      <c r="J20" s="2076"/>
      <c r="K20" s="146">
        <f t="shared" si="0"/>
        <v>100000</v>
      </c>
      <c r="L20" s="2077"/>
      <c r="M20" s="2078"/>
      <c r="N20" s="2079"/>
      <c r="O20" s="2078"/>
      <c r="P20" s="2030"/>
      <c r="Q20" s="2356"/>
      <c r="R20" s="2355"/>
      <c r="S20" s="2355"/>
      <c r="T20"/>
      <c r="U20"/>
    </row>
    <row r="21" spans="1:21" s="153" customFormat="1">
      <c r="A21" s="140">
        <v>1806</v>
      </c>
      <c r="B21" s="141" t="s">
        <v>283</v>
      </c>
      <c r="C21" s="142">
        <f>+'I3 TB Data'!H135</f>
        <v>0</v>
      </c>
      <c r="D21" s="149"/>
      <c r="E21" s="147">
        <f>-SUM(E22:E23)</f>
        <v>0</v>
      </c>
      <c r="F21" s="145">
        <f>+E21+C21</f>
        <v>0</v>
      </c>
      <c r="G21" s="1969"/>
      <c r="H21" s="1969"/>
      <c r="I21" s="2345"/>
      <c r="J21" s="1970"/>
      <c r="K21" s="146"/>
      <c r="L21" s="2010"/>
      <c r="M21" s="1586"/>
      <c r="N21" s="2027"/>
      <c r="O21" s="1586"/>
      <c r="P21" s="2030"/>
      <c r="Q21" s="2356">
        <v>1806</v>
      </c>
      <c r="R21" s="2355">
        <f>VLOOKUP(Q21,'[1]FA Continuity 2014'!$O$9:$Q$46,3,Q21:Q84)</f>
        <v>0</v>
      </c>
      <c r="S21" s="2355">
        <f>VLOOKUP(Q21,'[1]FA Continuity 2014'!$B$8:$J$51,9,Q21:Q83)</f>
        <v>0</v>
      </c>
      <c r="T21"/>
      <c r="U21"/>
    </row>
    <row r="22" spans="1:21" s="153" customFormat="1">
      <c r="A22" s="140" t="s">
        <v>823</v>
      </c>
      <c r="B22" s="141" t="s">
        <v>341</v>
      </c>
      <c r="C22" s="142"/>
      <c r="D22" s="2080"/>
      <c r="E22" s="147">
        <f>C21*D22</f>
        <v>0</v>
      </c>
      <c r="F22" s="145">
        <f>E22</f>
        <v>0</v>
      </c>
      <c r="G22" s="2074"/>
      <c r="H22" s="2074"/>
      <c r="I22" s="2338"/>
      <c r="J22" s="2076"/>
      <c r="K22" s="146">
        <f t="shared" si="0"/>
        <v>0</v>
      </c>
      <c r="L22" s="2077"/>
      <c r="M22" s="2078"/>
      <c r="N22" s="2079"/>
      <c r="O22" s="2078"/>
      <c r="P22" s="2030"/>
      <c r="Q22" s="2356"/>
      <c r="R22" s="2355"/>
      <c r="S22" s="2355"/>
      <c r="T22"/>
      <c r="U22"/>
    </row>
    <row r="23" spans="1:21" s="153" customFormat="1">
      <c r="A23" s="140" t="s">
        <v>824</v>
      </c>
      <c r="B23" s="141" t="s">
        <v>343</v>
      </c>
      <c r="C23" s="142"/>
      <c r="D23" s="148">
        <f>1-D22</f>
        <v>1</v>
      </c>
      <c r="E23" s="147">
        <f>C21*D23</f>
        <v>0</v>
      </c>
      <c r="F23" s="145">
        <f>E23</f>
        <v>0</v>
      </c>
      <c r="G23" s="2074"/>
      <c r="H23" s="2074"/>
      <c r="I23" s="2338"/>
      <c r="J23" s="2076"/>
      <c r="K23" s="146">
        <f t="shared" si="0"/>
        <v>0</v>
      </c>
      <c r="L23" s="2077"/>
      <c r="M23" s="2078"/>
      <c r="N23" s="2079"/>
      <c r="O23" s="2078"/>
      <c r="P23" s="2030"/>
      <c r="Q23" s="2356"/>
      <c r="R23" s="2355"/>
      <c r="S23" s="2355"/>
      <c r="T23"/>
      <c r="U23"/>
    </row>
    <row r="24" spans="1:21" s="153" customFormat="1">
      <c r="A24" s="140">
        <v>1808</v>
      </c>
      <c r="B24" s="141" t="s">
        <v>284</v>
      </c>
      <c r="C24" s="142">
        <f>+'I3 TB Data'!H136</f>
        <v>830377</v>
      </c>
      <c r="D24" s="149"/>
      <c r="E24" s="147">
        <f>-SUM(E25:E26)</f>
        <v>-830377</v>
      </c>
      <c r="F24" s="145">
        <f>+E24+C24</f>
        <v>0</v>
      </c>
      <c r="G24" s="1969"/>
      <c r="H24" s="1969"/>
      <c r="I24" s="2345"/>
      <c r="J24" s="1970"/>
      <c r="K24" s="146"/>
      <c r="L24" s="2011"/>
      <c r="M24" s="1587"/>
      <c r="N24" s="2027"/>
      <c r="O24" s="1586"/>
      <c r="P24" s="2030"/>
      <c r="Q24" s="2356">
        <v>1808</v>
      </c>
      <c r="R24" s="2355">
        <v>749288</v>
      </c>
      <c r="S24" s="2355">
        <f>VLOOKUP(Q24,'[1]FA Continuity 2014'!$B$8:$J$51,9,Q24:Q86)</f>
        <v>3523</v>
      </c>
      <c r="T24"/>
      <c r="U24"/>
    </row>
    <row r="25" spans="1:21" s="153" customFormat="1">
      <c r="A25" s="140" t="s">
        <v>825</v>
      </c>
      <c r="B25" s="141" t="s">
        <v>344</v>
      </c>
      <c r="C25" s="142"/>
      <c r="D25" s="2080"/>
      <c r="E25" s="147">
        <f>C24*D25</f>
        <v>0</v>
      </c>
      <c r="F25" s="145">
        <f>E25</f>
        <v>0</v>
      </c>
      <c r="G25" s="2074"/>
      <c r="H25" s="2074"/>
      <c r="I25" s="2338"/>
      <c r="J25" s="2076"/>
      <c r="K25" s="146">
        <f t="shared" si="0"/>
        <v>0</v>
      </c>
      <c r="L25" s="2081"/>
      <c r="M25" s="2082"/>
      <c r="N25" s="2079"/>
      <c r="O25" s="2078"/>
      <c r="P25" s="2030"/>
      <c r="Q25" s="2356"/>
      <c r="R25" s="2355"/>
      <c r="S25" s="2355"/>
      <c r="T25"/>
      <c r="U25"/>
    </row>
    <row r="26" spans="1:21" s="153" customFormat="1">
      <c r="A26" s="140" t="s">
        <v>826</v>
      </c>
      <c r="B26" s="141" t="s">
        <v>345</v>
      </c>
      <c r="C26" s="142"/>
      <c r="D26" s="148">
        <f>1-D25</f>
        <v>1</v>
      </c>
      <c r="E26" s="147">
        <f>C24*D26</f>
        <v>830377</v>
      </c>
      <c r="F26" s="145">
        <f>E26</f>
        <v>830377</v>
      </c>
      <c r="G26" s="2074"/>
      <c r="H26" s="2074"/>
      <c r="I26" s="2338">
        <f>-R24</f>
        <v>-749288</v>
      </c>
      <c r="J26" s="2076"/>
      <c r="K26" s="146">
        <f>+F26+G26+H26+I26+J26</f>
        <v>81089</v>
      </c>
      <c r="L26" s="2081">
        <f>S24</f>
        <v>3523</v>
      </c>
      <c r="M26" s="2082"/>
      <c r="N26" s="2079"/>
      <c r="O26" s="2078"/>
      <c r="P26" s="2030"/>
      <c r="Q26" s="2356"/>
      <c r="R26" s="2355"/>
      <c r="S26" s="2355"/>
      <c r="T26"/>
      <c r="U26"/>
    </row>
    <row r="27" spans="1:21" s="153" customFormat="1">
      <c r="A27" s="140">
        <v>1810</v>
      </c>
      <c r="B27" s="141" t="s">
        <v>285</v>
      </c>
      <c r="C27" s="142">
        <f>+'I3 TB Data'!H137</f>
        <v>0</v>
      </c>
      <c r="D27" s="149"/>
      <c r="E27" s="147">
        <f>-SUM(E28:E29)</f>
        <v>0</v>
      </c>
      <c r="F27" s="145">
        <f>+E27+C27</f>
        <v>0</v>
      </c>
      <c r="G27" s="1969"/>
      <c r="H27" s="1969"/>
      <c r="I27" s="2345"/>
      <c r="J27" s="1970"/>
      <c r="K27" s="146"/>
      <c r="L27" s="2011"/>
      <c r="M27" s="1587"/>
      <c r="N27" s="2027"/>
      <c r="O27" s="1586"/>
      <c r="P27" s="2030"/>
      <c r="Q27" s="2356">
        <v>1810</v>
      </c>
      <c r="R27" s="2355">
        <f>VLOOKUP(Q27,'[1]FA Continuity 2014'!$O$9:$Q$46,3,Q27:Q90)</f>
        <v>0</v>
      </c>
      <c r="S27" s="2355">
        <f>VLOOKUP(Q27,'[1]FA Continuity 2014'!$B$8:$J$51,9,Q27:Q89)</f>
        <v>0</v>
      </c>
      <c r="T27"/>
      <c r="U27"/>
    </row>
    <row r="28" spans="1:21" s="153" customFormat="1">
      <c r="A28" s="140" t="s">
        <v>827</v>
      </c>
      <c r="B28" s="141" t="s">
        <v>363</v>
      </c>
      <c r="C28" s="142"/>
      <c r="D28" s="2080"/>
      <c r="E28" s="147">
        <f>C27*D28</f>
        <v>0</v>
      </c>
      <c r="F28" s="145">
        <f>E28</f>
        <v>0</v>
      </c>
      <c r="G28" s="2074"/>
      <c r="H28" s="2074"/>
      <c r="I28" s="2338"/>
      <c r="J28" s="2076"/>
      <c r="K28" s="146">
        <f t="shared" si="0"/>
        <v>0</v>
      </c>
      <c r="L28" s="2081"/>
      <c r="M28" s="2082"/>
      <c r="N28" s="2079"/>
      <c r="O28" s="2078"/>
      <c r="P28" s="2030"/>
      <c r="Q28" s="2356"/>
      <c r="R28" s="2355"/>
      <c r="S28" s="2355"/>
      <c r="T28"/>
      <c r="U28"/>
    </row>
    <row r="29" spans="1:21" s="153" customFormat="1">
      <c r="A29" s="140" t="s">
        <v>828</v>
      </c>
      <c r="B29" s="141" t="s">
        <v>364</v>
      </c>
      <c r="C29" s="142"/>
      <c r="D29" s="148">
        <f>1-D28</f>
        <v>1</v>
      </c>
      <c r="E29" s="147">
        <f>C27*D29</f>
        <v>0</v>
      </c>
      <c r="F29" s="145">
        <f>E29</f>
        <v>0</v>
      </c>
      <c r="G29" s="2074"/>
      <c r="H29" s="2074"/>
      <c r="I29" s="2338"/>
      <c r="J29" s="2076"/>
      <c r="K29" s="146">
        <f t="shared" si="0"/>
        <v>0</v>
      </c>
      <c r="L29" s="2081"/>
      <c r="M29" s="2082"/>
      <c r="N29" s="2079"/>
      <c r="O29" s="2078"/>
      <c r="P29" s="2030"/>
      <c r="Q29" s="2356"/>
      <c r="R29" s="2355"/>
      <c r="S29" s="2355"/>
      <c r="T29"/>
      <c r="U29"/>
    </row>
    <row r="30" spans="1:21" s="153" customFormat="1" ht="25.5">
      <c r="A30" s="140">
        <v>1815</v>
      </c>
      <c r="B30" s="141" t="s">
        <v>86</v>
      </c>
      <c r="C30" s="142">
        <f>+'I3 TB Data'!H138</f>
        <v>1078222.78</v>
      </c>
      <c r="D30" s="149"/>
      <c r="E30" s="147">
        <v>0</v>
      </c>
      <c r="F30" s="145">
        <f>+E30+C30</f>
        <v>1078222.78</v>
      </c>
      <c r="G30" s="2074"/>
      <c r="H30" s="2074"/>
      <c r="I30" s="2338">
        <f>-R30</f>
        <v>-951161</v>
      </c>
      <c r="J30" s="2076"/>
      <c r="K30" s="146">
        <f t="shared" si="0"/>
        <v>127061.78000000003</v>
      </c>
      <c r="L30" s="2081">
        <f>S30</f>
        <v>6618</v>
      </c>
      <c r="M30" s="2082"/>
      <c r="N30" s="2079"/>
      <c r="O30" s="2078"/>
      <c r="P30" s="2030"/>
      <c r="Q30" s="2356">
        <v>1815</v>
      </c>
      <c r="R30" s="2355">
        <v>951161</v>
      </c>
      <c r="S30" s="2355">
        <f>VLOOKUP(Q30,'[1]FA Continuity 2014'!$B$8:$J$51,9,Q30:Q92)</f>
        <v>6618</v>
      </c>
      <c r="T30"/>
      <c r="U30"/>
    </row>
    <row r="31" spans="1:21" s="153" customFormat="1" ht="25.5">
      <c r="A31" s="140">
        <v>1820</v>
      </c>
      <c r="B31" s="141" t="s">
        <v>87</v>
      </c>
      <c r="C31" s="142">
        <f>+'I3 TB Data'!H139</f>
        <v>1.0000000000000001E-5</v>
      </c>
      <c r="D31" s="149"/>
      <c r="E31" s="147">
        <f>-SUM(E32:E34)</f>
        <v>-1.0000000000000001E-5</v>
      </c>
      <c r="F31" s="145">
        <f>+E31+C31</f>
        <v>0</v>
      </c>
      <c r="G31" s="2074"/>
      <c r="H31" s="2074"/>
      <c r="I31" s="2338"/>
      <c r="J31" s="2076"/>
      <c r="K31" s="146">
        <f t="shared" si="0"/>
        <v>0</v>
      </c>
      <c r="L31" s="2081"/>
      <c r="M31" s="2082"/>
      <c r="N31" s="2079"/>
      <c r="O31" s="2078"/>
      <c r="P31" s="2030"/>
      <c r="Q31" s="2356">
        <v>1820</v>
      </c>
      <c r="R31" s="2355">
        <f>VLOOKUP(Q31,'[1]FA Continuity 2014'!$O$9:$Q$46,3,Q31:Q94)</f>
        <v>0</v>
      </c>
      <c r="S31" s="2355">
        <f>VLOOKUP(Q31,'[1]FA Continuity 2014'!$B$8:$J$51,9,Q31:Q93)</f>
        <v>0</v>
      </c>
      <c r="T31"/>
      <c r="U31"/>
    </row>
    <row r="32" spans="1:21" s="153" customFormat="1" ht="38.25">
      <c r="A32" s="1584" t="s">
        <v>493</v>
      </c>
      <c r="B32" s="1585" t="s">
        <v>1285</v>
      </c>
      <c r="C32" s="142"/>
      <c r="D32" s="2080"/>
      <c r="E32" s="147">
        <f>C31*D32</f>
        <v>0</v>
      </c>
      <c r="F32" s="145">
        <f>E32</f>
        <v>0</v>
      </c>
      <c r="G32" s="2074"/>
      <c r="H32" s="2074"/>
      <c r="I32" s="2338"/>
      <c r="J32" s="2076"/>
      <c r="K32" s="146">
        <f t="shared" si="0"/>
        <v>0</v>
      </c>
      <c r="L32" s="2081"/>
      <c r="M32" s="2082"/>
      <c r="N32" s="2079"/>
      <c r="O32" s="2078"/>
      <c r="P32" s="2030"/>
      <c r="Q32" s="2357"/>
      <c r="R32" s="2355"/>
      <c r="S32" s="2355"/>
      <c r="T32"/>
      <c r="U32"/>
    </row>
    <row r="33" spans="1:21" s="153" customFormat="1" ht="38.25">
      <c r="A33" s="1584" t="s">
        <v>494</v>
      </c>
      <c r="B33" s="1585" t="s">
        <v>1286</v>
      </c>
      <c r="C33" s="142"/>
      <c r="D33" s="2080">
        <v>1</v>
      </c>
      <c r="E33" s="147">
        <f>C31*D33</f>
        <v>1.0000000000000001E-5</v>
      </c>
      <c r="F33" s="145">
        <f>E33</f>
        <v>1.0000000000000001E-5</v>
      </c>
      <c r="G33" s="2074"/>
      <c r="H33" s="2074"/>
      <c r="I33" s="2338"/>
      <c r="J33" s="2076"/>
      <c r="K33" s="146">
        <f t="shared" si="0"/>
        <v>1.0000000000000001E-5</v>
      </c>
      <c r="L33" s="2081"/>
      <c r="M33" s="2082"/>
      <c r="N33" s="2079"/>
      <c r="O33" s="2078"/>
      <c r="P33" s="2030"/>
      <c r="Q33" s="2357"/>
      <c r="R33" s="2355"/>
      <c r="S33" s="2355"/>
      <c r="T33"/>
      <c r="U33"/>
    </row>
    <row r="34" spans="1:21" s="153" customFormat="1" ht="38.25">
      <c r="A34" s="1584" t="s">
        <v>1277</v>
      </c>
      <c r="B34" s="1585" t="s">
        <v>1278</v>
      </c>
      <c r="C34" s="142"/>
      <c r="D34" s="150">
        <f>1-(D32+D33)</f>
        <v>0</v>
      </c>
      <c r="E34" s="147">
        <f>C31*D34</f>
        <v>0</v>
      </c>
      <c r="F34" s="145">
        <f>E34</f>
        <v>0</v>
      </c>
      <c r="G34" s="2074"/>
      <c r="H34" s="2074"/>
      <c r="I34" s="2338"/>
      <c r="J34" s="2076"/>
      <c r="K34" s="146">
        <f t="shared" si="0"/>
        <v>0</v>
      </c>
      <c r="L34" s="2081"/>
      <c r="M34" s="2082"/>
      <c r="N34" s="2079"/>
      <c r="O34" s="2078"/>
      <c r="P34" s="2030"/>
      <c r="Q34" s="2357"/>
      <c r="R34" s="2355"/>
      <c r="S34" s="2355"/>
      <c r="T34"/>
      <c r="U34"/>
    </row>
    <row r="35" spans="1:21" s="153" customFormat="1">
      <c r="A35" s="140">
        <v>1825</v>
      </c>
      <c r="B35" s="141" t="s">
        <v>88</v>
      </c>
      <c r="C35" s="142">
        <f>+'I3 TB Data'!H140</f>
        <v>13565</v>
      </c>
      <c r="D35" s="149"/>
      <c r="E35" s="147">
        <f>-SUM(E36:E37)</f>
        <v>-13565</v>
      </c>
      <c r="F35" s="145">
        <f>+E35+C35</f>
        <v>0</v>
      </c>
      <c r="G35" s="1969"/>
      <c r="H35" s="1969"/>
      <c r="I35" s="2345"/>
      <c r="J35" s="1970"/>
      <c r="K35" s="146"/>
      <c r="L35" s="2011"/>
      <c r="M35" s="1587"/>
      <c r="N35" s="2027"/>
      <c r="O35" s="1586"/>
      <c r="P35" s="2030"/>
      <c r="Q35" s="2356">
        <v>1825</v>
      </c>
      <c r="R35" s="2355">
        <v>3522</v>
      </c>
      <c r="S35" s="2355">
        <f>VLOOKUP(Q35,'[1]FA Continuity 2014'!$B$8:$J$51,9,Q35:Q97)</f>
        <v>1794</v>
      </c>
      <c r="T35"/>
      <c r="U35"/>
    </row>
    <row r="36" spans="1:21" s="153" customFormat="1" ht="25.5">
      <c r="A36" s="1584" t="s">
        <v>829</v>
      </c>
      <c r="B36" s="1585" t="s">
        <v>365</v>
      </c>
      <c r="C36" s="142"/>
      <c r="D36" s="2080"/>
      <c r="E36" s="147">
        <f>C35*D36</f>
        <v>0</v>
      </c>
      <c r="F36" s="145">
        <f>E36</f>
        <v>0</v>
      </c>
      <c r="G36" s="2074"/>
      <c r="H36" s="2074"/>
      <c r="I36" s="2338"/>
      <c r="J36" s="2076"/>
      <c r="K36" s="146">
        <f t="shared" si="0"/>
        <v>0</v>
      </c>
      <c r="L36" s="2081"/>
      <c r="M36" s="2082"/>
      <c r="N36" s="2079"/>
      <c r="O36" s="2078"/>
      <c r="P36" s="2030"/>
      <c r="Q36" s="2357"/>
      <c r="R36" s="2355"/>
      <c r="S36" s="2355"/>
      <c r="T36"/>
      <c r="U36"/>
    </row>
    <row r="37" spans="1:21" s="153" customFormat="1" ht="25.5">
      <c r="A37" s="1584" t="s">
        <v>830</v>
      </c>
      <c r="B37" s="1585" t="s">
        <v>366</v>
      </c>
      <c r="C37" s="142"/>
      <c r="D37" s="148">
        <f>1-D36</f>
        <v>1</v>
      </c>
      <c r="E37" s="147">
        <f>C35*D37</f>
        <v>13565</v>
      </c>
      <c r="F37" s="145">
        <f>E37</f>
        <v>13565</v>
      </c>
      <c r="G37" s="2074"/>
      <c r="H37" s="2074"/>
      <c r="I37" s="2338">
        <v>-3522</v>
      </c>
      <c r="J37" s="2076"/>
      <c r="K37" s="146">
        <f t="shared" si="0"/>
        <v>10043</v>
      </c>
      <c r="L37" s="2081">
        <f>S35</f>
        <v>1794</v>
      </c>
      <c r="M37" s="2082"/>
      <c r="N37" s="2079"/>
      <c r="O37" s="2078"/>
      <c r="P37" s="2030"/>
      <c r="Q37" s="2357"/>
      <c r="R37" s="2355"/>
      <c r="S37" s="2355"/>
      <c r="T37"/>
      <c r="U37"/>
    </row>
    <row r="38" spans="1:21" s="153" customFormat="1">
      <c r="A38" s="140">
        <v>1830</v>
      </c>
      <c r="B38" s="141" t="s">
        <v>89</v>
      </c>
      <c r="C38" s="142">
        <f>+'I3 TB Data'!H141</f>
        <v>1993462</v>
      </c>
      <c r="D38" s="149"/>
      <c r="E38" s="147">
        <f>-SUM(E39:E41)</f>
        <v>-1993462</v>
      </c>
      <c r="F38" s="145">
        <f>+E38+C38</f>
        <v>0</v>
      </c>
      <c r="G38" s="1969"/>
      <c r="H38" s="1969"/>
      <c r="I38" s="2345"/>
      <c r="J38" s="1970"/>
      <c r="K38" s="146"/>
      <c r="L38" s="2011"/>
      <c r="M38" s="1587"/>
      <c r="N38" s="2027"/>
      <c r="O38" s="1586"/>
      <c r="P38" s="2030"/>
      <c r="Q38" s="2356">
        <v>1830</v>
      </c>
      <c r="R38" s="2355">
        <v>2207599</v>
      </c>
      <c r="S38" s="2355">
        <f>VLOOKUP(Q38,'[1]FA Continuity 2014'!$B$8:$J$51,9,Q38:Q100)</f>
        <v>41890</v>
      </c>
      <c r="T38"/>
      <c r="U38"/>
    </row>
    <row r="39" spans="1:21" s="153" customFormat="1" ht="25.5">
      <c r="A39" s="1584" t="s">
        <v>831</v>
      </c>
      <c r="B39" s="1585" t="s">
        <v>367</v>
      </c>
      <c r="C39" s="142"/>
      <c r="D39" s="2080"/>
      <c r="E39" s="147">
        <f>C38*D39</f>
        <v>0</v>
      </c>
      <c r="F39" s="145">
        <f>E39</f>
        <v>0</v>
      </c>
      <c r="G39" s="2074"/>
      <c r="H39" s="2074"/>
      <c r="I39" s="2338"/>
      <c r="J39" s="2076"/>
      <c r="K39" s="146">
        <f t="shared" si="0"/>
        <v>0</v>
      </c>
      <c r="L39" s="2081"/>
      <c r="M39" s="2082"/>
      <c r="N39" s="2079"/>
      <c r="O39" s="2078"/>
      <c r="P39" s="2030"/>
      <c r="Q39" s="2357"/>
      <c r="R39" s="2355"/>
      <c r="S39" s="2355"/>
      <c r="T39"/>
      <c r="U39"/>
    </row>
    <row r="40" spans="1:21" s="153" customFormat="1" ht="25.5">
      <c r="A40" s="1584" t="s">
        <v>832</v>
      </c>
      <c r="B40" s="1585" t="s">
        <v>368</v>
      </c>
      <c r="C40" s="142"/>
      <c r="D40" s="2080">
        <v>0.85799999999999998</v>
      </c>
      <c r="E40" s="147">
        <f>C38*D40</f>
        <v>1710390.3959999999</v>
      </c>
      <c r="F40" s="145">
        <f>E40</f>
        <v>1710390.3959999999</v>
      </c>
      <c r="G40" s="2074"/>
      <c r="H40" s="2074"/>
      <c r="I40" s="2338">
        <f>-R38*D40</f>
        <v>-1894119.942</v>
      </c>
      <c r="J40" s="2076"/>
      <c r="K40" s="146">
        <f>+F40+G40+H40+I40+J40</f>
        <v>-183729.54600000009</v>
      </c>
      <c r="L40" s="2081">
        <f>S38*D40</f>
        <v>35941.620000000003</v>
      </c>
      <c r="M40" s="2082"/>
      <c r="N40" s="2079"/>
      <c r="O40" s="2078"/>
      <c r="P40" s="2030"/>
      <c r="Q40" s="2357"/>
      <c r="R40" s="2355"/>
      <c r="S40" s="2355"/>
      <c r="T40"/>
      <c r="U40"/>
    </row>
    <row r="41" spans="1:21" s="153" customFormat="1" ht="25.5">
      <c r="A41" s="1584" t="s">
        <v>833</v>
      </c>
      <c r="B41" s="1585" t="s">
        <v>391</v>
      </c>
      <c r="C41" s="142"/>
      <c r="D41" s="148">
        <f>1-(D39+D40)</f>
        <v>0.14200000000000002</v>
      </c>
      <c r="E41" s="147">
        <f>C38*D41</f>
        <v>283071.60400000005</v>
      </c>
      <c r="F41" s="145">
        <f>E41</f>
        <v>283071.60400000005</v>
      </c>
      <c r="G41" s="2074"/>
      <c r="H41" s="2074"/>
      <c r="I41" s="2338">
        <f>-R38*D41</f>
        <v>-313479.05800000002</v>
      </c>
      <c r="J41" s="2076"/>
      <c r="K41" s="146">
        <f t="shared" si="0"/>
        <v>-30407.453999999969</v>
      </c>
      <c r="L41" s="2081">
        <f>S38*D41</f>
        <v>5948.380000000001</v>
      </c>
      <c r="M41" s="2082"/>
      <c r="N41" s="2079"/>
      <c r="O41" s="2078"/>
      <c r="P41" s="2030"/>
      <c r="Q41" s="2357"/>
      <c r="R41" s="2355"/>
      <c r="S41" s="2355"/>
      <c r="T41"/>
      <c r="U41"/>
    </row>
    <row r="42" spans="1:21" s="153" customFormat="1" ht="25.5">
      <c r="A42" s="140">
        <v>1835</v>
      </c>
      <c r="B42" s="141" t="s">
        <v>75</v>
      </c>
      <c r="C42" s="142">
        <f>+'I3 TB Data'!H142</f>
        <v>2910450</v>
      </c>
      <c r="D42" s="149"/>
      <c r="E42" s="147">
        <f>-SUM(E43:E45)</f>
        <v>-2910450</v>
      </c>
      <c r="F42" s="145">
        <f>+E42+C42</f>
        <v>0</v>
      </c>
      <c r="G42" s="1969"/>
      <c r="H42" s="1969"/>
      <c r="I42" s="2345"/>
      <c r="J42" s="1970"/>
      <c r="K42" s="146"/>
      <c r="L42" s="2011"/>
      <c r="M42" s="1587"/>
      <c r="N42" s="2027"/>
      <c r="O42" s="1586"/>
      <c r="P42" s="2030"/>
      <c r="Q42" s="2356">
        <v>1835</v>
      </c>
      <c r="R42" s="2355">
        <v>1392107</v>
      </c>
      <c r="S42" s="2355">
        <f>VLOOKUP(Q42,'[1]FA Continuity 2014'!$B$8:$J$51,9,Q42:Q104)</f>
        <v>16078</v>
      </c>
      <c r="T42"/>
      <c r="U42"/>
    </row>
    <row r="43" spans="1:21" s="153" customFormat="1" ht="38.25">
      <c r="A43" s="140" t="s">
        <v>834</v>
      </c>
      <c r="B43" s="141" t="s">
        <v>392</v>
      </c>
      <c r="C43" s="142"/>
      <c r="D43" s="2080"/>
      <c r="E43" s="147">
        <f>C42*D43</f>
        <v>0</v>
      </c>
      <c r="F43" s="145">
        <f>E43</f>
        <v>0</v>
      </c>
      <c r="G43" s="2074"/>
      <c r="H43" s="2074"/>
      <c r="I43" s="2338"/>
      <c r="J43" s="2076"/>
      <c r="K43" s="146">
        <f t="shared" si="0"/>
        <v>0</v>
      </c>
      <c r="L43" s="2081"/>
      <c r="M43" s="2082"/>
      <c r="N43" s="2079"/>
      <c r="O43" s="2078"/>
      <c r="P43" s="2030"/>
      <c r="Q43" s="2356"/>
      <c r="R43" s="2355"/>
      <c r="S43" s="2355"/>
      <c r="T43"/>
      <c r="U43"/>
    </row>
    <row r="44" spans="1:21" s="153" customFormat="1" ht="25.5">
      <c r="A44" s="140" t="s">
        <v>835</v>
      </c>
      <c r="B44" s="141" t="s">
        <v>393</v>
      </c>
      <c r="C44" s="142"/>
      <c r="D44" s="2080">
        <v>0.53900000000000003</v>
      </c>
      <c r="E44" s="147">
        <f>C42*D44</f>
        <v>1568732.55</v>
      </c>
      <c r="F44" s="145">
        <f>E44</f>
        <v>1568732.55</v>
      </c>
      <c r="G44" s="2074"/>
      <c r="H44" s="2074"/>
      <c r="I44" s="2338">
        <f>-R42*D44</f>
        <v>-750345.67300000007</v>
      </c>
      <c r="J44" s="2076"/>
      <c r="K44" s="146">
        <f t="shared" si="0"/>
        <v>818386.87699999998</v>
      </c>
      <c r="L44" s="2081">
        <f>S42*D44</f>
        <v>8666.0420000000013</v>
      </c>
      <c r="M44" s="2082"/>
      <c r="N44" s="2079"/>
      <c r="O44" s="2078"/>
      <c r="P44" s="2030"/>
      <c r="Q44" s="2356"/>
      <c r="R44" s="2355"/>
      <c r="S44" s="2355"/>
      <c r="T44"/>
      <c r="U44"/>
    </row>
    <row r="45" spans="1:21" s="153" customFormat="1" ht="25.5">
      <c r="A45" s="140" t="s">
        <v>836</v>
      </c>
      <c r="B45" s="141" t="s">
        <v>394</v>
      </c>
      <c r="C45" s="142"/>
      <c r="D45" s="148">
        <f>1-(D43+D44)</f>
        <v>0.46099999999999997</v>
      </c>
      <c r="E45" s="147">
        <f>C42*D45</f>
        <v>1341717.45</v>
      </c>
      <c r="F45" s="145">
        <f>E45</f>
        <v>1341717.45</v>
      </c>
      <c r="G45" s="2074"/>
      <c r="H45" s="2074"/>
      <c r="I45" s="2338">
        <f>-R42*D45</f>
        <v>-641761.32699999993</v>
      </c>
      <c r="J45" s="2076"/>
      <c r="K45" s="146">
        <f t="shared" si="0"/>
        <v>699956.12300000002</v>
      </c>
      <c r="L45" s="2081">
        <f>S42*D45</f>
        <v>7411.9579999999996</v>
      </c>
      <c r="M45" s="2082"/>
      <c r="N45" s="2079"/>
      <c r="O45" s="2078"/>
      <c r="P45" s="2030"/>
      <c r="Q45" s="2356"/>
      <c r="R45" s="2355"/>
      <c r="S45" s="2355"/>
      <c r="T45"/>
      <c r="U45"/>
    </row>
    <row r="46" spans="1:21" s="153" customFormat="1">
      <c r="A46" s="140">
        <v>1840</v>
      </c>
      <c r="B46" s="141" t="s">
        <v>76</v>
      </c>
      <c r="C46" s="142">
        <f>+'I3 TB Data'!H143</f>
        <v>650173</v>
      </c>
      <c r="D46" s="149"/>
      <c r="E46" s="147">
        <f>-SUM(E47:E49)</f>
        <v>-650173</v>
      </c>
      <c r="F46" s="145">
        <f>+E46+C46</f>
        <v>0</v>
      </c>
      <c r="G46" s="1969"/>
      <c r="H46" s="1969"/>
      <c r="I46" s="2345"/>
      <c r="J46" s="1970"/>
      <c r="K46" s="146"/>
      <c r="L46" s="2011"/>
      <c r="M46" s="1587"/>
      <c r="N46" s="2027"/>
      <c r="O46" s="1586"/>
      <c r="P46" s="2030"/>
      <c r="Q46" s="2356">
        <v>1840</v>
      </c>
      <c r="R46" s="2355">
        <v>221570</v>
      </c>
      <c r="S46" s="2355">
        <f>VLOOKUP(Q46,'[1]FA Continuity 2014'!$B$8:$J$51,9,Q46:Q108)</f>
        <v>280</v>
      </c>
      <c r="T46"/>
      <c r="U46"/>
    </row>
    <row r="47" spans="1:21" s="153" customFormat="1" ht="25.5">
      <c r="A47" s="140" t="s">
        <v>837</v>
      </c>
      <c r="B47" s="141" t="s">
        <v>395</v>
      </c>
      <c r="C47" s="142"/>
      <c r="D47" s="2080"/>
      <c r="E47" s="147">
        <f>C46*D47</f>
        <v>0</v>
      </c>
      <c r="F47" s="145">
        <f>E47</f>
        <v>0</v>
      </c>
      <c r="G47" s="2074"/>
      <c r="H47" s="2074"/>
      <c r="I47" s="2338"/>
      <c r="J47" s="2076"/>
      <c r="K47" s="146">
        <f t="shared" si="0"/>
        <v>0</v>
      </c>
      <c r="L47" s="2081"/>
      <c r="M47" s="2082"/>
      <c r="N47" s="2079"/>
      <c r="O47" s="2078"/>
      <c r="P47" s="2030"/>
      <c r="Q47" s="2356"/>
      <c r="R47" s="2355"/>
      <c r="S47" s="2355"/>
      <c r="T47"/>
      <c r="U47"/>
    </row>
    <row r="48" spans="1:21" s="153" customFormat="1">
      <c r="A48" s="140" t="s">
        <v>838</v>
      </c>
      <c r="B48" s="141" t="s">
        <v>396</v>
      </c>
      <c r="C48" s="142"/>
      <c r="D48" s="2080">
        <v>1</v>
      </c>
      <c r="E48" s="147">
        <f>C46*D48</f>
        <v>650173</v>
      </c>
      <c r="F48" s="145">
        <f>E48</f>
        <v>650173</v>
      </c>
      <c r="G48" s="2074"/>
      <c r="H48" s="2074"/>
      <c r="I48" s="2338">
        <f>-R46*D48</f>
        <v>-221570</v>
      </c>
      <c r="J48" s="2076"/>
      <c r="K48" s="146">
        <f t="shared" si="0"/>
        <v>428603</v>
      </c>
      <c r="L48" s="2081">
        <f>S46*D48</f>
        <v>280</v>
      </c>
      <c r="M48" s="2082"/>
      <c r="N48" s="2079"/>
      <c r="O48" s="2078"/>
      <c r="P48" s="2030"/>
      <c r="Q48" s="2356"/>
      <c r="R48" s="2355"/>
      <c r="S48" s="2355"/>
      <c r="T48"/>
      <c r="U48"/>
    </row>
    <row r="49" spans="1:21" s="153" customFormat="1">
      <c r="A49" s="140" t="s">
        <v>839</v>
      </c>
      <c r="B49" s="141" t="s">
        <v>397</v>
      </c>
      <c r="C49" s="142"/>
      <c r="D49" s="148">
        <f>1-(D47+D48)</f>
        <v>0</v>
      </c>
      <c r="E49" s="147">
        <f>C46*D49</f>
        <v>0</v>
      </c>
      <c r="F49" s="145">
        <f>E49</f>
        <v>0</v>
      </c>
      <c r="G49" s="2074"/>
      <c r="H49" s="2074"/>
      <c r="I49" s="2338">
        <f>-R46*D49</f>
        <v>0</v>
      </c>
      <c r="J49" s="2076"/>
      <c r="K49" s="146">
        <f t="shared" si="0"/>
        <v>0</v>
      </c>
      <c r="L49" s="2081">
        <f>S46*D49</f>
        <v>0</v>
      </c>
      <c r="M49" s="2082"/>
      <c r="N49" s="2079"/>
      <c r="O49" s="2078"/>
      <c r="P49" s="2030"/>
      <c r="Q49" s="2356"/>
      <c r="R49" s="2355"/>
      <c r="S49" s="2355"/>
      <c r="T49"/>
      <c r="U49"/>
    </row>
    <row r="50" spans="1:21" s="153" customFormat="1" ht="25.5">
      <c r="A50" s="140">
        <v>1845</v>
      </c>
      <c r="B50" s="141" t="s">
        <v>84</v>
      </c>
      <c r="C50" s="142">
        <f>+'I3 TB Data'!H144</f>
        <v>783972</v>
      </c>
      <c r="D50" s="149"/>
      <c r="E50" s="147">
        <f>-SUM(E51:E53)</f>
        <v>-783972</v>
      </c>
      <c r="F50" s="145">
        <f>+E50+C50</f>
        <v>0</v>
      </c>
      <c r="G50" s="1969"/>
      <c r="H50" s="1969"/>
      <c r="I50" s="2345"/>
      <c r="J50" s="1970"/>
      <c r="K50" s="146"/>
      <c r="L50" s="2011"/>
      <c r="M50" s="1587"/>
      <c r="N50" s="2027"/>
      <c r="O50" s="1586"/>
      <c r="P50" s="2030"/>
      <c r="Q50" s="2356">
        <v>1845</v>
      </c>
      <c r="R50" s="2355">
        <v>314044</v>
      </c>
      <c r="S50" s="2355">
        <f>VLOOKUP(Q50,'[1]FA Continuity 2014'!$B$8:$J$51,9,Q50:Q112)</f>
        <v>5972</v>
      </c>
      <c r="T50"/>
      <c r="U50"/>
    </row>
    <row r="51" spans="1:21" s="153" customFormat="1" ht="25.5">
      <c r="A51" s="140" t="s">
        <v>840</v>
      </c>
      <c r="B51" s="141" t="s">
        <v>398</v>
      </c>
      <c r="C51" s="142"/>
      <c r="D51" s="2080"/>
      <c r="E51" s="147">
        <f>C50*D51</f>
        <v>0</v>
      </c>
      <c r="F51" s="145">
        <f>E51</f>
        <v>0</v>
      </c>
      <c r="G51" s="2074"/>
      <c r="H51" s="2074"/>
      <c r="I51" s="2338"/>
      <c r="J51" s="2076"/>
      <c r="K51" s="146">
        <f t="shared" si="0"/>
        <v>0</v>
      </c>
      <c r="L51" s="2081"/>
      <c r="M51" s="2082"/>
      <c r="N51" s="2079"/>
      <c r="O51" s="2078"/>
      <c r="P51" s="2030"/>
      <c r="Q51" s="2356"/>
      <c r="R51" s="2355"/>
      <c r="S51" s="2355"/>
      <c r="T51"/>
      <c r="U51"/>
    </row>
    <row r="52" spans="1:21" s="153" customFormat="1" ht="25.5">
      <c r="A52" s="140" t="s">
        <v>841</v>
      </c>
      <c r="B52" s="141" t="s">
        <v>399</v>
      </c>
      <c r="C52" s="142"/>
      <c r="D52" s="2080">
        <v>0.93200000000000005</v>
      </c>
      <c r="E52" s="147">
        <f>C50*D52</f>
        <v>730661.9040000001</v>
      </c>
      <c r="F52" s="145">
        <f>E52</f>
        <v>730661.9040000001</v>
      </c>
      <c r="G52" s="2074"/>
      <c r="H52" s="2074"/>
      <c r="I52" s="2338">
        <f>-R50*D52</f>
        <v>-292689.00800000003</v>
      </c>
      <c r="J52" s="2076"/>
      <c r="K52" s="146">
        <f t="shared" si="0"/>
        <v>437972.89600000007</v>
      </c>
      <c r="L52" s="2081">
        <f>S50*D52</f>
        <v>5565.9040000000005</v>
      </c>
      <c r="M52" s="2082"/>
      <c r="N52" s="2079"/>
      <c r="O52" s="2078"/>
      <c r="P52" s="2030"/>
      <c r="Q52" s="2356"/>
      <c r="R52" s="2355"/>
      <c r="S52" s="2355"/>
      <c r="T52"/>
      <c r="U52"/>
    </row>
    <row r="53" spans="1:21" s="153" customFormat="1" ht="25.5">
      <c r="A53" s="140" t="s">
        <v>842</v>
      </c>
      <c r="B53" s="141" t="s">
        <v>636</v>
      </c>
      <c r="C53" s="142"/>
      <c r="D53" s="148">
        <f>1-(D51+D52)</f>
        <v>6.7999999999999949E-2</v>
      </c>
      <c r="E53" s="147">
        <f>C50*D53</f>
        <v>53310.095999999961</v>
      </c>
      <c r="F53" s="145">
        <f>E53</f>
        <v>53310.095999999961</v>
      </c>
      <c r="G53" s="2074"/>
      <c r="H53" s="2074"/>
      <c r="I53" s="2338">
        <f>-R50*D53</f>
        <v>-21354.991999999984</v>
      </c>
      <c r="J53" s="2076"/>
      <c r="K53" s="146">
        <f t="shared" si="0"/>
        <v>31955.103999999978</v>
      </c>
      <c r="L53" s="2081">
        <f>S50*D53</f>
        <v>406.09599999999972</v>
      </c>
      <c r="M53" s="2082"/>
      <c r="N53" s="2079"/>
      <c r="O53" s="2078"/>
      <c r="P53" s="2030"/>
      <c r="Q53" s="2356"/>
      <c r="R53" s="2355"/>
      <c r="S53" s="2355"/>
      <c r="T53"/>
      <c r="U53"/>
    </row>
    <row r="54" spans="1:21" s="153" customFormat="1" ht="18" customHeight="1">
      <c r="A54" s="140">
        <v>1850</v>
      </c>
      <c r="B54" s="141" t="s">
        <v>90</v>
      </c>
      <c r="C54" s="142">
        <f>+'I3 TB Data'!H145</f>
        <v>1358601</v>
      </c>
      <c r="D54" s="151"/>
      <c r="E54" s="147">
        <v>0</v>
      </c>
      <c r="F54" s="145">
        <f>+E54+C54</f>
        <v>1358601</v>
      </c>
      <c r="G54" s="2074"/>
      <c r="H54" s="2074"/>
      <c r="I54" s="2338">
        <f>-R54</f>
        <v>-1071331</v>
      </c>
      <c r="J54" s="2076"/>
      <c r="K54" s="146">
        <f t="shared" si="0"/>
        <v>287270</v>
      </c>
      <c r="L54" s="2081">
        <f>S54</f>
        <v>17305</v>
      </c>
      <c r="M54" s="2082"/>
      <c r="N54" s="2079"/>
      <c r="O54" s="2078"/>
      <c r="P54" s="2030"/>
      <c r="Q54" s="2356">
        <v>1850</v>
      </c>
      <c r="R54" s="2355">
        <v>1071331</v>
      </c>
      <c r="S54" s="2355">
        <f>VLOOKUP(Q54,'[1]FA Continuity 2014'!$B$8:$J$51,9,Q54:Q116)</f>
        <v>17305</v>
      </c>
      <c r="T54"/>
      <c r="U54"/>
    </row>
    <row r="55" spans="1:21" s="153" customFormat="1" ht="18" customHeight="1">
      <c r="A55" s="140">
        <v>1855</v>
      </c>
      <c r="B55" s="141" t="s">
        <v>92</v>
      </c>
      <c r="C55" s="142">
        <f>+'I3 TB Data'!H146</f>
        <v>13197</v>
      </c>
      <c r="D55" s="151"/>
      <c r="E55" s="147">
        <v>0</v>
      </c>
      <c r="F55" s="145">
        <f>+E55+C55</f>
        <v>13197</v>
      </c>
      <c r="G55" s="2074"/>
      <c r="H55" s="2074"/>
      <c r="I55" s="2338">
        <f t="shared" ref="I55:I56" si="1">-R55</f>
        <v>-2206</v>
      </c>
      <c r="J55" s="2076"/>
      <c r="K55" s="146">
        <f t="shared" si="0"/>
        <v>10991</v>
      </c>
      <c r="L55" s="2081">
        <f t="shared" ref="L55:L56" si="2">S55</f>
        <v>1128</v>
      </c>
      <c r="M55" s="2082"/>
      <c r="N55" s="2079"/>
      <c r="O55" s="2078"/>
      <c r="P55" s="2030"/>
      <c r="Q55" s="2356">
        <v>1855</v>
      </c>
      <c r="R55" s="2355">
        <v>2206</v>
      </c>
      <c r="S55" s="2355">
        <f>VLOOKUP(Q55,'[1]FA Continuity 2014'!$B$8:$J$51,9,Q55:Q117)</f>
        <v>1128</v>
      </c>
      <c r="T55"/>
      <c r="U55"/>
    </row>
    <row r="56" spans="1:21" s="153" customFormat="1" ht="17.25" customHeight="1">
      <c r="A56" s="140">
        <v>1860</v>
      </c>
      <c r="B56" s="141" t="s">
        <v>93</v>
      </c>
      <c r="C56" s="142">
        <f>+'I3 TB Data'!H147</f>
        <v>847168</v>
      </c>
      <c r="D56" s="151"/>
      <c r="E56" s="147">
        <v>0</v>
      </c>
      <c r="F56" s="145">
        <f>+E56+C56</f>
        <v>847168</v>
      </c>
      <c r="G56" s="2074"/>
      <c r="H56" s="2074"/>
      <c r="I56" s="2338">
        <f t="shared" si="1"/>
        <v>-336286</v>
      </c>
      <c r="J56" s="2076"/>
      <c r="K56" s="167">
        <f t="shared" si="0"/>
        <v>510882</v>
      </c>
      <c r="L56" s="2081">
        <f t="shared" si="2"/>
        <v>63357</v>
      </c>
      <c r="M56" s="2082"/>
      <c r="N56" s="2079"/>
      <c r="O56" s="2078"/>
      <c r="P56" s="2030"/>
      <c r="Q56" s="2356">
        <v>1860</v>
      </c>
      <c r="R56" s="2355">
        <v>336286</v>
      </c>
      <c r="S56" s="2355">
        <f>VLOOKUP(Q56,'[1]FA Continuity 2014'!$B$8:$J$51,9,Q56:Q118)</f>
        <v>63357</v>
      </c>
      <c r="T56"/>
      <c r="U56"/>
    </row>
    <row r="57" spans="1:21" ht="13.5" thickBot="1">
      <c r="I57" s="2346"/>
      <c r="Q57" s="2358"/>
      <c r="R57" s="2355"/>
      <c r="S57" s="2355"/>
    </row>
    <row r="58" spans="1:21" s="174" customFormat="1" ht="18.75" customHeight="1" thickBot="1">
      <c r="A58" s="172"/>
      <c r="B58" s="173" t="s">
        <v>769</v>
      </c>
      <c r="C58" s="168">
        <f>SUM(C17:C56)</f>
        <v>10579187.78001</v>
      </c>
      <c r="D58" s="169"/>
      <c r="E58" s="2165">
        <f t="shared" ref="E58:J58" si="3">SUM(E17:E56)</f>
        <v>5.8207660913467407E-11</v>
      </c>
      <c r="F58" s="170">
        <f t="shared" si="3"/>
        <v>10579187.78001</v>
      </c>
      <c r="G58" s="168">
        <f t="shared" si="3"/>
        <v>0</v>
      </c>
      <c r="H58" s="168">
        <f t="shared" si="3"/>
        <v>0</v>
      </c>
      <c r="I58" s="2339">
        <f t="shared" si="3"/>
        <v>-7249114</v>
      </c>
      <c r="J58" s="168">
        <f t="shared" si="3"/>
        <v>0</v>
      </c>
      <c r="K58" s="171">
        <f>+F58+G58+H58+I58+J58</f>
        <v>3330073.7800099999</v>
      </c>
      <c r="L58" s="168">
        <f>SUM(L17:L56)</f>
        <v>157945</v>
      </c>
      <c r="M58" s="168">
        <f>SUM(M17:M56)</f>
        <v>0</v>
      </c>
      <c r="N58" s="2028">
        <f>SUM(N17:N56)</f>
        <v>0</v>
      </c>
      <c r="O58" s="2036">
        <f>SUM(O17:O56)</f>
        <v>0</v>
      </c>
      <c r="P58" s="2031"/>
      <c r="Q58" s="2358"/>
      <c r="R58" s="2355"/>
      <c r="S58" s="2355"/>
      <c r="T58"/>
      <c r="U58"/>
    </row>
    <row r="59" spans="1:21" s="177" customFormat="1" ht="26.25" customHeight="1" thickBot="1">
      <c r="A59" s="175"/>
      <c r="B59" s="176" t="s">
        <v>951</v>
      </c>
      <c r="C59" s="168">
        <f>+SUM('I3 TB Data'!H134:H147)+'I3 TB Data'!H84</f>
        <v>10579187.78001</v>
      </c>
      <c r="D59" s="161"/>
      <c r="E59" s="2166" t="str">
        <f>IF(ROUND(E58,-1)&lt;&gt;0, "Breakout does not match Total", "")</f>
        <v/>
      </c>
      <c r="F59" s="160"/>
      <c r="G59" s="162"/>
      <c r="H59" s="163"/>
      <c r="I59" s="2340"/>
      <c r="J59" s="164"/>
      <c r="K59" s="160"/>
      <c r="L59" s="165"/>
      <c r="M59" s="166"/>
      <c r="N59" s="166"/>
      <c r="O59" s="166"/>
      <c r="Q59" s="2358"/>
      <c r="R59" s="2355"/>
      <c r="S59" s="2355"/>
      <c r="T59"/>
      <c r="U59"/>
    </row>
    <row r="60" spans="1:21" s="44" customFormat="1" ht="22.5" customHeight="1">
      <c r="A60" s="117"/>
      <c r="B60" s="155"/>
      <c r="C60" s="156"/>
      <c r="E60" s="157"/>
      <c r="F60" s="158"/>
      <c r="G60" s="119"/>
      <c r="H60" s="114"/>
      <c r="I60" s="2347"/>
      <c r="J60" s="159"/>
      <c r="K60" s="125"/>
      <c r="L60" s="185">
        <v>5705</v>
      </c>
      <c r="M60" s="186">
        <v>5710</v>
      </c>
      <c r="N60" s="186">
        <v>5715</v>
      </c>
      <c r="O60" s="186">
        <v>5720</v>
      </c>
      <c r="Q60" s="2359"/>
      <c r="R60" s="2355"/>
      <c r="S60" s="2355"/>
      <c r="T60"/>
      <c r="U60"/>
    </row>
    <row r="61" spans="1:21" s="152" customFormat="1" ht="51">
      <c r="A61" s="178" t="s">
        <v>537</v>
      </c>
      <c r="B61" s="178"/>
      <c r="C61" s="179" t="s">
        <v>800</v>
      </c>
      <c r="D61" s="180"/>
      <c r="E61" s="127"/>
      <c r="F61" s="181"/>
      <c r="G61" s="182" t="s">
        <v>811</v>
      </c>
      <c r="H61" s="183" t="s">
        <v>377</v>
      </c>
      <c r="I61" s="2341" t="s">
        <v>346</v>
      </c>
      <c r="J61" s="183" t="s">
        <v>1142</v>
      </c>
      <c r="K61" s="184" t="s">
        <v>773</v>
      </c>
      <c r="L61" s="187" t="s">
        <v>987</v>
      </c>
      <c r="M61" s="180" t="s">
        <v>1393</v>
      </c>
      <c r="N61" s="180" t="s">
        <v>1394</v>
      </c>
      <c r="O61" s="180" t="s">
        <v>1395</v>
      </c>
      <c r="P61" s="2029"/>
      <c r="Q61" s="2360"/>
      <c r="R61" s="2355"/>
      <c r="S61" s="2355"/>
      <c r="T61"/>
      <c r="U61"/>
    </row>
    <row r="62" spans="1:21" s="153" customFormat="1">
      <c r="A62" s="193">
        <v>1905</v>
      </c>
      <c r="B62" s="194" t="s">
        <v>282</v>
      </c>
      <c r="C62" s="195">
        <f>'I3 TB Data'!H152</f>
        <v>0</v>
      </c>
      <c r="D62" s="196"/>
      <c r="E62" s="197"/>
      <c r="F62" s="198">
        <f t="shared" ref="F62:F81" si="4">+E62+C62</f>
        <v>0</v>
      </c>
      <c r="G62" s="2074"/>
      <c r="H62" s="2074"/>
      <c r="I62" s="2338">
        <f t="shared" ref="I62:I81" si="5">-R62</f>
        <v>0</v>
      </c>
      <c r="J62" s="2083"/>
      <c r="K62" s="199">
        <f>+F62+G62+H62+I62+J62</f>
        <v>0</v>
      </c>
      <c r="L62" s="2077">
        <f>S62</f>
        <v>0</v>
      </c>
      <c r="M62" s="2078"/>
      <c r="N62" s="2078"/>
      <c r="O62" s="2078"/>
      <c r="P62" s="2030"/>
      <c r="Q62" s="193">
        <v>1905</v>
      </c>
      <c r="R62" s="2355">
        <f>VLOOKUP(Q62,'[1]FA Continuity 2014'!$O$9:$Q$46,3,Q62:Q125)</f>
        <v>0</v>
      </c>
      <c r="S62" s="2355">
        <f>VLOOKUP(Q62,'[1]FA Continuity 2014'!$B$8:$J$51,9,Q62:Q124)</f>
        <v>0</v>
      </c>
      <c r="T62"/>
      <c r="U62"/>
    </row>
    <row r="63" spans="1:21" s="153" customFormat="1">
      <c r="A63" s="200">
        <v>1906</v>
      </c>
      <c r="B63" s="201" t="s">
        <v>283</v>
      </c>
      <c r="C63" s="195">
        <f>'I3 TB Data'!H153</f>
        <v>0</v>
      </c>
      <c r="D63" s="196"/>
      <c r="E63" s="197"/>
      <c r="F63" s="198">
        <f t="shared" si="4"/>
        <v>0</v>
      </c>
      <c r="G63" s="2074"/>
      <c r="H63" s="2074"/>
      <c r="I63" s="2338">
        <f t="shared" si="5"/>
        <v>0</v>
      </c>
      <c r="J63" s="2083"/>
      <c r="K63" s="199">
        <f>+F63+G63+H63+I63+J63</f>
        <v>0</v>
      </c>
      <c r="L63" s="2077">
        <f t="shared" ref="L63:L81" si="6">S63</f>
        <v>0</v>
      </c>
      <c r="M63" s="2082"/>
      <c r="N63" s="2082"/>
      <c r="O63" s="2082"/>
      <c r="P63" s="2030"/>
      <c r="Q63" s="193">
        <v>1906</v>
      </c>
      <c r="R63" s="2355">
        <f>VLOOKUP(Q63,'[1]FA Continuity 2014'!$O$9:$Q$46,3,Q63:Q126)</f>
        <v>0</v>
      </c>
      <c r="S63" s="2355">
        <f>VLOOKUP(Q63,'[1]FA Continuity 2014'!$B$8:$J$51,9,Q63:Q125)</f>
        <v>0</v>
      </c>
      <c r="T63"/>
      <c r="U63"/>
    </row>
    <row r="64" spans="1:21" s="153" customFormat="1">
      <c r="A64" s="200">
        <v>1908</v>
      </c>
      <c r="B64" s="201" t="s">
        <v>284</v>
      </c>
      <c r="C64" s="195">
        <f>'I3 TB Data'!H154</f>
        <v>436608</v>
      </c>
      <c r="D64" s="196"/>
      <c r="E64" s="197"/>
      <c r="F64" s="198">
        <f t="shared" si="4"/>
        <v>436608</v>
      </c>
      <c r="G64" s="2074"/>
      <c r="H64" s="2074"/>
      <c r="I64" s="2338">
        <f t="shared" si="5"/>
        <v>-272091</v>
      </c>
      <c r="J64" s="2083"/>
      <c r="K64" s="199">
        <f t="shared" ref="K64:K81" si="7">+F64+G64+H64+I64+J64</f>
        <v>164517</v>
      </c>
      <c r="L64" s="2077">
        <f t="shared" si="6"/>
        <v>9359</v>
      </c>
      <c r="M64" s="2082"/>
      <c r="N64" s="2078"/>
      <c r="O64" s="2078"/>
      <c r="P64" s="2030"/>
      <c r="Q64" s="193">
        <v>1908</v>
      </c>
      <c r="R64" s="2355">
        <v>272091</v>
      </c>
      <c r="S64" s="2355">
        <f>VLOOKUP(Q64,'[1]FA Continuity 2014'!$B$8:$J$51,9,Q64:Q126)</f>
        <v>9359</v>
      </c>
      <c r="T64"/>
      <c r="U64"/>
    </row>
    <row r="65" spans="1:21" s="153" customFormat="1">
      <c r="A65" s="200">
        <v>1910</v>
      </c>
      <c r="B65" s="201" t="s">
        <v>285</v>
      </c>
      <c r="C65" s="195">
        <f>'I3 TB Data'!H155</f>
        <v>87622</v>
      </c>
      <c r="D65" s="196"/>
      <c r="E65" s="197"/>
      <c r="F65" s="198">
        <f t="shared" si="4"/>
        <v>87622</v>
      </c>
      <c r="G65" s="2074"/>
      <c r="H65" s="2074"/>
      <c r="I65" s="2338">
        <f t="shared" si="5"/>
        <v>-27383</v>
      </c>
      <c r="J65" s="2083"/>
      <c r="K65" s="199">
        <f t="shared" si="7"/>
        <v>60239</v>
      </c>
      <c r="L65" s="2077">
        <f t="shared" si="6"/>
        <v>4605</v>
      </c>
      <c r="M65" s="2082"/>
      <c r="N65" s="2078"/>
      <c r="O65" s="2078"/>
      <c r="P65" s="2030"/>
      <c r="Q65" s="193">
        <v>1910</v>
      </c>
      <c r="R65" s="2355">
        <v>27383</v>
      </c>
      <c r="S65" s="2355">
        <f>VLOOKUP(Q65,'[1]FA Continuity 2014'!$B$8:$J$51,9,Q65:Q127)</f>
        <v>4605</v>
      </c>
      <c r="T65"/>
      <c r="U65"/>
    </row>
    <row r="66" spans="1:21" s="153" customFormat="1">
      <c r="A66" s="200">
        <v>1915</v>
      </c>
      <c r="B66" s="201" t="s">
        <v>512</v>
      </c>
      <c r="C66" s="195">
        <f>'I3 TB Data'!H156</f>
        <v>126907</v>
      </c>
      <c r="D66" s="196"/>
      <c r="E66" s="197"/>
      <c r="F66" s="198">
        <f t="shared" si="4"/>
        <v>126907</v>
      </c>
      <c r="G66" s="2074"/>
      <c r="H66" s="2074"/>
      <c r="I66" s="2338">
        <f t="shared" si="5"/>
        <v>-109035</v>
      </c>
      <c r="J66" s="2083"/>
      <c r="K66" s="199">
        <f t="shared" si="7"/>
        <v>17872</v>
      </c>
      <c r="L66" s="2077">
        <f t="shared" si="6"/>
        <v>2786</v>
      </c>
      <c r="M66" s="2082"/>
      <c r="N66" s="2078"/>
      <c r="O66" s="2078"/>
      <c r="P66" s="2030"/>
      <c r="Q66" s="193">
        <v>1915</v>
      </c>
      <c r="R66" s="2355">
        <v>109035</v>
      </c>
      <c r="S66" s="2355">
        <f>VLOOKUP(Q66,'[1]FA Continuity 2014'!$B$8:$J$51,9,Q66:Q128)</f>
        <v>2786</v>
      </c>
      <c r="T66"/>
      <c r="U66"/>
    </row>
    <row r="67" spans="1:21" s="153" customFormat="1">
      <c r="A67" s="200">
        <v>1920</v>
      </c>
      <c r="B67" s="201" t="s">
        <v>513</v>
      </c>
      <c r="C67" s="195">
        <f>'I3 TB Data'!H157</f>
        <v>68453</v>
      </c>
      <c r="D67" s="196"/>
      <c r="E67" s="197"/>
      <c r="F67" s="198">
        <f t="shared" si="4"/>
        <v>68453</v>
      </c>
      <c r="G67" s="2074"/>
      <c r="H67" s="2074"/>
      <c r="I67" s="2338">
        <f t="shared" si="5"/>
        <v>-48345</v>
      </c>
      <c r="J67" s="2083"/>
      <c r="K67" s="199">
        <f t="shared" si="7"/>
        <v>20108</v>
      </c>
      <c r="L67" s="2077">
        <f t="shared" si="6"/>
        <v>3576</v>
      </c>
      <c r="M67" s="2082"/>
      <c r="N67" s="2078"/>
      <c r="O67" s="2078"/>
      <c r="P67" s="2030"/>
      <c r="Q67" s="193">
        <v>1920</v>
      </c>
      <c r="R67" s="2355">
        <v>48345</v>
      </c>
      <c r="S67" s="2355">
        <f>VLOOKUP(Q67,'[1]FA Continuity 2014'!$B$8:$J$51,9,Q67:Q129)</f>
        <v>3576</v>
      </c>
      <c r="T67"/>
      <c r="U67"/>
    </row>
    <row r="68" spans="1:21" s="153" customFormat="1">
      <c r="A68" s="200">
        <v>1925</v>
      </c>
      <c r="B68" s="201" t="s">
        <v>514</v>
      </c>
      <c r="C68" s="195">
        <f>'I3 TB Data'!H158</f>
        <v>61354</v>
      </c>
      <c r="D68" s="196"/>
      <c r="E68" s="197"/>
      <c r="F68" s="198">
        <f t="shared" si="4"/>
        <v>61354</v>
      </c>
      <c r="G68" s="2074"/>
      <c r="H68" s="2074"/>
      <c r="I68" s="2338">
        <f t="shared" si="5"/>
        <v>-44946</v>
      </c>
      <c r="J68" s="2083"/>
      <c r="K68" s="199">
        <f t="shared" si="7"/>
        <v>16408</v>
      </c>
      <c r="L68" s="2077">
        <f t="shared" si="6"/>
        <v>10515</v>
      </c>
      <c r="M68" s="2082"/>
      <c r="N68" s="2078"/>
      <c r="O68" s="2078"/>
      <c r="P68" s="2030"/>
      <c r="Q68" s="193">
        <v>1925</v>
      </c>
      <c r="R68" s="2355">
        <v>44946</v>
      </c>
      <c r="S68" s="2355">
        <f>'[1]FA Continuity 2014'!$J$10</f>
        <v>10515</v>
      </c>
      <c r="T68"/>
      <c r="U68"/>
    </row>
    <row r="69" spans="1:21" s="153" customFormat="1">
      <c r="A69" s="200">
        <v>1930</v>
      </c>
      <c r="B69" s="201" t="s">
        <v>515</v>
      </c>
      <c r="C69" s="195">
        <f>'I3 TB Data'!H159</f>
        <v>738217</v>
      </c>
      <c r="D69" s="196"/>
      <c r="E69" s="197"/>
      <c r="F69" s="198">
        <f t="shared" si="4"/>
        <v>738217</v>
      </c>
      <c r="G69" s="2074"/>
      <c r="H69" s="2074"/>
      <c r="I69" s="2338">
        <f t="shared" si="5"/>
        <v>-432880</v>
      </c>
      <c r="J69" s="2083"/>
      <c r="K69" s="199">
        <f t="shared" si="7"/>
        <v>305337</v>
      </c>
      <c r="L69" s="2077">
        <f t="shared" si="6"/>
        <v>0</v>
      </c>
      <c r="M69" s="2082"/>
      <c r="N69" s="2078"/>
      <c r="O69" s="2078"/>
      <c r="P69" s="2030"/>
      <c r="Q69" s="193">
        <v>1930</v>
      </c>
      <c r="R69" s="2355">
        <v>432880</v>
      </c>
      <c r="S69" s="2355"/>
      <c r="T69"/>
      <c r="U69"/>
    </row>
    <row r="70" spans="1:21" s="153" customFormat="1">
      <c r="A70" s="200">
        <v>1935</v>
      </c>
      <c r="B70" s="201" t="s">
        <v>516</v>
      </c>
      <c r="C70" s="195">
        <f>'I3 TB Data'!H160</f>
        <v>0</v>
      </c>
      <c r="D70" s="196"/>
      <c r="E70" s="197"/>
      <c r="F70" s="198">
        <f t="shared" si="4"/>
        <v>0</v>
      </c>
      <c r="G70" s="2074"/>
      <c r="H70" s="2074"/>
      <c r="I70" s="2338">
        <f t="shared" si="5"/>
        <v>0</v>
      </c>
      <c r="J70" s="2083"/>
      <c r="K70" s="199">
        <f t="shared" si="7"/>
        <v>0</v>
      </c>
      <c r="L70" s="2077">
        <f t="shared" si="6"/>
        <v>0</v>
      </c>
      <c r="M70" s="2082"/>
      <c r="N70" s="2078"/>
      <c r="O70" s="2078"/>
      <c r="P70" s="2030"/>
      <c r="Q70" s="193">
        <v>1935</v>
      </c>
      <c r="R70" s="2355">
        <f>VLOOKUP(Q70,'[1]FA Continuity 2014'!$O$9:$Q$46,3,Q70:Q133)</f>
        <v>0</v>
      </c>
      <c r="S70" s="2355">
        <f>VLOOKUP(Q70,'[1]FA Continuity 2014'!$B$8:$J$51,9,Q70:Q132)</f>
        <v>0</v>
      </c>
      <c r="T70"/>
      <c r="U70"/>
    </row>
    <row r="71" spans="1:21" s="153" customFormat="1" ht="25.5">
      <c r="A71" s="200">
        <v>1940</v>
      </c>
      <c r="B71" s="201" t="s">
        <v>517</v>
      </c>
      <c r="C71" s="195">
        <f>'I3 TB Data'!H161</f>
        <v>175134</v>
      </c>
      <c r="D71" s="196"/>
      <c r="E71" s="197"/>
      <c r="F71" s="198">
        <f t="shared" si="4"/>
        <v>175134</v>
      </c>
      <c r="G71" s="2074"/>
      <c r="H71" s="2074"/>
      <c r="I71" s="2338">
        <f t="shared" si="5"/>
        <v>-155073</v>
      </c>
      <c r="J71" s="2083"/>
      <c r="K71" s="199">
        <f t="shared" si="7"/>
        <v>20061</v>
      </c>
      <c r="L71" s="2077">
        <f t="shared" si="6"/>
        <v>7792</v>
      </c>
      <c r="M71" s="2082"/>
      <c r="N71" s="2078"/>
      <c r="O71" s="2078"/>
      <c r="P71" s="2030"/>
      <c r="Q71" s="193">
        <v>1940</v>
      </c>
      <c r="R71" s="2355">
        <v>155073</v>
      </c>
      <c r="S71" s="2355">
        <f>VLOOKUP(Q71,'[1]FA Continuity 2014'!$B$8:$J$51,9,Q71:Q133)</f>
        <v>7792</v>
      </c>
      <c r="T71"/>
      <c r="U71"/>
    </row>
    <row r="72" spans="1:21" s="153" customFormat="1" ht="25.5">
      <c r="A72" s="200">
        <v>1945</v>
      </c>
      <c r="B72" s="201" t="s">
        <v>518</v>
      </c>
      <c r="C72" s="195">
        <f>'I3 TB Data'!H162</f>
        <v>5000</v>
      </c>
      <c r="D72" s="196"/>
      <c r="E72" s="197"/>
      <c r="F72" s="198">
        <f t="shared" si="4"/>
        <v>5000</v>
      </c>
      <c r="G72" s="2074"/>
      <c r="H72" s="2074"/>
      <c r="I72" s="2338">
        <f t="shared" si="5"/>
        <v>-594</v>
      </c>
      <c r="J72" s="2083"/>
      <c r="K72" s="199">
        <f t="shared" si="7"/>
        <v>4406</v>
      </c>
      <c r="L72" s="2077">
        <f t="shared" si="6"/>
        <v>406</v>
      </c>
      <c r="M72" s="2082"/>
      <c r="N72" s="2078"/>
      <c r="O72" s="2078"/>
      <c r="P72" s="2030"/>
      <c r="Q72" s="193">
        <v>1945</v>
      </c>
      <c r="R72" s="2355">
        <v>594</v>
      </c>
      <c r="S72" s="2355">
        <f>VLOOKUP(Q72,'[1]FA Continuity 2014'!$B$8:$J$51,9,Q72:Q134)</f>
        <v>406</v>
      </c>
      <c r="T72"/>
      <c r="U72"/>
    </row>
    <row r="73" spans="1:21" s="153" customFormat="1">
      <c r="A73" s="200">
        <v>1950</v>
      </c>
      <c r="B73" s="201" t="s">
        <v>519</v>
      </c>
      <c r="C73" s="195">
        <f>'I3 TB Data'!H163</f>
        <v>0</v>
      </c>
      <c r="D73" s="196"/>
      <c r="E73" s="197"/>
      <c r="F73" s="198">
        <f t="shared" si="4"/>
        <v>0</v>
      </c>
      <c r="G73" s="2074"/>
      <c r="H73" s="2074"/>
      <c r="I73" s="2338">
        <f t="shared" si="5"/>
        <v>0</v>
      </c>
      <c r="J73" s="2083"/>
      <c r="K73" s="199">
        <f t="shared" si="7"/>
        <v>0</v>
      </c>
      <c r="L73" s="2077">
        <f t="shared" si="6"/>
        <v>0</v>
      </c>
      <c r="M73" s="2082"/>
      <c r="N73" s="2078"/>
      <c r="O73" s="2078"/>
      <c r="P73" s="2030"/>
      <c r="Q73" s="193">
        <v>1950</v>
      </c>
      <c r="R73" s="2355">
        <f>VLOOKUP(Q73,'[1]FA Continuity 2014'!$O$9:$Q$46,3,Q73:Q136)</f>
        <v>0</v>
      </c>
      <c r="S73" s="2355">
        <f>VLOOKUP(Q73,'[1]FA Continuity 2014'!$B$8:$J$51,9,Q73:Q135)</f>
        <v>0</v>
      </c>
      <c r="T73"/>
      <c r="U73"/>
    </row>
    <row r="74" spans="1:21" s="153" customFormat="1">
      <c r="A74" s="200">
        <v>1955</v>
      </c>
      <c r="B74" s="201" t="s">
        <v>273</v>
      </c>
      <c r="C74" s="195">
        <f>'I3 TB Data'!H164</f>
        <v>900</v>
      </c>
      <c r="D74" s="196"/>
      <c r="E74" s="197"/>
      <c r="F74" s="198">
        <f t="shared" si="4"/>
        <v>900</v>
      </c>
      <c r="G74" s="2074"/>
      <c r="H74" s="2074"/>
      <c r="I74" s="2338">
        <f t="shared" si="5"/>
        <v>-180</v>
      </c>
      <c r="J74" s="2083"/>
      <c r="K74" s="199">
        <f t="shared" si="7"/>
        <v>720</v>
      </c>
      <c r="L74" s="2077">
        <f t="shared" si="6"/>
        <v>90</v>
      </c>
      <c r="M74" s="2082"/>
      <c r="N74" s="2078"/>
      <c r="O74" s="2078"/>
      <c r="P74" s="2030"/>
      <c r="Q74" s="193">
        <v>1955</v>
      </c>
      <c r="R74" s="2355">
        <v>180</v>
      </c>
      <c r="S74" s="2355">
        <f>VLOOKUP(Q74,'[1]FA Continuity 2014'!$B$8:$J$51,9,Q74:Q136)</f>
        <v>90</v>
      </c>
      <c r="T74"/>
      <c r="U74"/>
    </row>
    <row r="75" spans="1:21" s="153" customFormat="1">
      <c r="A75" s="200">
        <v>1960</v>
      </c>
      <c r="B75" s="201" t="s">
        <v>274</v>
      </c>
      <c r="C75" s="195">
        <f>'I3 TB Data'!H165</f>
        <v>0</v>
      </c>
      <c r="D75" s="196"/>
      <c r="E75" s="197"/>
      <c r="F75" s="198">
        <f t="shared" si="4"/>
        <v>0</v>
      </c>
      <c r="G75" s="2074"/>
      <c r="H75" s="2074"/>
      <c r="I75" s="2338">
        <f t="shared" si="5"/>
        <v>0</v>
      </c>
      <c r="J75" s="2083"/>
      <c r="K75" s="199">
        <f t="shared" si="7"/>
        <v>0</v>
      </c>
      <c r="L75" s="2077">
        <f t="shared" si="6"/>
        <v>0</v>
      </c>
      <c r="M75" s="2082"/>
      <c r="N75" s="2078"/>
      <c r="O75" s="2078"/>
      <c r="P75" s="2030"/>
      <c r="Q75" s="193">
        <v>1960</v>
      </c>
      <c r="R75" s="2355">
        <f>VLOOKUP(Q75,'[1]FA Continuity 2014'!$O$9:$Q$46,3,Q75:Q138)</f>
        <v>0</v>
      </c>
      <c r="S75" s="2355">
        <f>VLOOKUP(Q75,'[1]FA Continuity 2014'!$B$8:$J$51,9,Q75:Q137)</f>
        <v>0</v>
      </c>
      <c r="T75"/>
      <c r="U75"/>
    </row>
    <row r="76" spans="1:21" s="153" customFormat="1" ht="25.5">
      <c r="A76" s="200">
        <v>1970</v>
      </c>
      <c r="B76" s="201" t="s">
        <v>276</v>
      </c>
      <c r="C76" s="195">
        <f>'I3 TB Data'!H167</f>
        <v>0</v>
      </c>
      <c r="D76" s="196"/>
      <c r="E76" s="197"/>
      <c r="F76" s="198">
        <f t="shared" si="4"/>
        <v>0</v>
      </c>
      <c r="G76" s="2074"/>
      <c r="H76" s="2074"/>
      <c r="I76" s="2338">
        <f t="shared" si="5"/>
        <v>0</v>
      </c>
      <c r="J76" s="2083"/>
      <c r="K76" s="199">
        <f t="shared" si="7"/>
        <v>0</v>
      </c>
      <c r="L76" s="2077">
        <f t="shared" si="6"/>
        <v>0</v>
      </c>
      <c r="M76" s="2082"/>
      <c r="N76" s="2078"/>
      <c r="O76" s="2078"/>
      <c r="P76" s="2030"/>
      <c r="Q76" s="193">
        <v>1970</v>
      </c>
      <c r="R76" s="2355">
        <f>VLOOKUP(Q76,'[1]FA Continuity 2014'!$O$9:$Q$46,3,Q76:Q139)</f>
        <v>0</v>
      </c>
      <c r="S76" s="2355">
        <f>VLOOKUP(Q76,'[1]FA Continuity 2014'!$B$8:$J$51,9,Q76:Q138)</f>
        <v>0</v>
      </c>
      <c r="T76"/>
      <c r="U76"/>
    </row>
    <row r="77" spans="1:21" s="153" customFormat="1" ht="25.5">
      <c r="A77" s="200">
        <v>1975</v>
      </c>
      <c r="B77" s="201" t="s">
        <v>1565</v>
      </c>
      <c r="C77" s="195">
        <f>'I3 TB Data'!H168</f>
        <v>0</v>
      </c>
      <c r="D77" s="196"/>
      <c r="E77" s="197"/>
      <c r="F77" s="198">
        <f t="shared" si="4"/>
        <v>0</v>
      </c>
      <c r="G77" s="2074"/>
      <c r="H77" s="2074"/>
      <c r="I77" s="2338">
        <f t="shared" si="5"/>
        <v>0</v>
      </c>
      <c r="J77" s="2083"/>
      <c r="K77" s="199">
        <f t="shared" si="7"/>
        <v>0</v>
      </c>
      <c r="L77" s="2077">
        <f t="shared" si="6"/>
        <v>0</v>
      </c>
      <c r="M77" s="2082"/>
      <c r="N77" s="2078"/>
      <c r="O77" s="2078"/>
      <c r="P77" s="2030"/>
      <c r="Q77" s="193">
        <v>1975</v>
      </c>
      <c r="R77" s="2355">
        <f>VLOOKUP(Q77,'[1]FA Continuity 2014'!$O$9:$Q$46,3,Q77:Q140)</f>
        <v>0</v>
      </c>
      <c r="S77" s="2355">
        <f>VLOOKUP(Q77,'[1]FA Continuity 2014'!$B$8:$J$51,9,Q77:Q139)</f>
        <v>0</v>
      </c>
      <c r="T77"/>
      <c r="U77"/>
    </row>
    <row r="78" spans="1:21" s="153" customFormat="1">
      <c r="A78" s="200">
        <v>1980</v>
      </c>
      <c r="B78" s="201" t="s">
        <v>1050</v>
      </c>
      <c r="C78" s="195">
        <f>'I3 TB Data'!H169</f>
        <v>0</v>
      </c>
      <c r="D78" s="196"/>
      <c r="E78" s="197"/>
      <c r="F78" s="198">
        <f t="shared" si="4"/>
        <v>0</v>
      </c>
      <c r="G78" s="2074"/>
      <c r="H78" s="2074"/>
      <c r="I78" s="2338"/>
      <c r="J78" s="2083"/>
      <c r="K78" s="199">
        <f t="shared" si="7"/>
        <v>0</v>
      </c>
      <c r="L78" s="2077">
        <f t="shared" si="6"/>
        <v>0</v>
      </c>
      <c r="M78" s="2082"/>
      <c r="N78" s="2078"/>
      <c r="O78" s="2078"/>
      <c r="P78" s="2030"/>
      <c r="Q78" s="193">
        <v>1980</v>
      </c>
      <c r="R78" s="2355">
        <f>VLOOKUP(Q78,'[1]FA Continuity 2014'!$O$9:$Q$46,3,Q78:Q141)</f>
        <v>0</v>
      </c>
      <c r="S78" s="2355">
        <f>VLOOKUP(Q78,'[1]FA Continuity 2014'!$B$8:$J$51,9,Q78:Q140)</f>
        <v>0</v>
      </c>
      <c r="T78"/>
      <c r="U78"/>
    </row>
    <row r="79" spans="1:21" s="153" customFormat="1">
      <c r="A79" s="200">
        <v>1990</v>
      </c>
      <c r="B79" s="201" t="s">
        <v>1052</v>
      </c>
      <c r="C79" s="195">
        <f>'I3 TB Data'!H171</f>
        <v>-270859</v>
      </c>
      <c r="D79" s="196"/>
      <c r="E79" s="197"/>
      <c r="F79" s="198">
        <f t="shared" si="4"/>
        <v>-270859</v>
      </c>
      <c r="G79" s="2074"/>
      <c r="H79" s="2074"/>
      <c r="I79" s="2338"/>
      <c r="J79" s="2083"/>
      <c r="K79" s="199">
        <f t="shared" si="7"/>
        <v>-270859</v>
      </c>
      <c r="L79" s="2077">
        <f t="shared" si="6"/>
        <v>0</v>
      </c>
      <c r="M79" s="2082"/>
      <c r="N79" s="2078"/>
      <c r="O79" s="2078"/>
      <c r="P79" s="2030"/>
      <c r="Q79" s="193">
        <v>1990</v>
      </c>
      <c r="R79" s="2355">
        <f>VLOOKUP(Q79,'[1]FA Continuity 2014'!$O$9:$Q$46,3,Q79:Q142)</f>
        <v>0</v>
      </c>
      <c r="S79" s="2355">
        <f>VLOOKUP(Q79,'[1]FA Continuity 2014'!$B$8:$J$51,9,Q79:Q141)</f>
        <v>0</v>
      </c>
      <c r="T79"/>
      <c r="U79"/>
    </row>
    <row r="80" spans="1:21" s="153" customFormat="1">
      <c r="A80" s="200">
        <v>2005</v>
      </c>
      <c r="B80" s="201" t="s">
        <v>1054</v>
      </c>
      <c r="C80" s="195">
        <f>'I3 TB Data'!H173</f>
        <v>0</v>
      </c>
      <c r="D80" s="196"/>
      <c r="E80" s="197"/>
      <c r="F80" s="198">
        <f t="shared" si="4"/>
        <v>0</v>
      </c>
      <c r="G80" s="2074"/>
      <c r="H80" s="2074"/>
      <c r="I80" s="2338">
        <f t="shared" si="5"/>
        <v>0</v>
      </c>
      <c r="J80" s="2083"/>
      <c r="K80" s="199">
        <f t="shared" si="7"/>
        <v>0</v>
      </c>
      <c r="L80" s="2077">
        <f t="shared" si="6"/>
        <v>0</v>
      </c>
      <c r="M80" s="2082"/>
      <c r="N80" s="2078"/>
      <c r="O80" s="2078"/>
      <c r="P80" s="2030"/>
      <c r="Q80" s="193">
        <v>2005</v>
      </c>
      <c r="R80" s="2355">
        <f>VLOOKUP(Q80,'[1]FA Continuity 2014'!$O$9:$Q$46,3,Q80:Q143)</f>
        <v>0</v>
      </c>
      <c r="S80" s="2355">
        <f>VLOOKUP(Q80,'[1]FA Continuity 2014'!$B$8:$J$51,9,Q80:Q142)</f>
        <v>0</v>
      </c>
      <c r="T80"/>
      <c r="U80"/>
    </row>
    <row r="81" spans="1:21" s="153" customFormat="1">
      <c r="A81" s="200">
        <v>2010</v>
      </c>
      <c r="B81" s="201" t="s">
        <v>1055</v>
      </c>
      <c r="C81" s="195">
        <f>+'I3 TB Data'!H174</f>
        <v>0</v>
      </c>
      <c r="D81" s="196"/>
      <c r="E81" s="197"/>
      <c r="F81" s="198">
        <f t="shared" si="4"/>
        <v>0</v>
      </c>
      <c r="G81" s="2074"/>
      <c r="H81" s="2074"/>
      <c r="I81" s="2338">
        <f t="shared" si="5"/>
        <v>0</v>
      </c>
      <c r="J81" s="2083"/>
      <c r="K81" s="199">
        <f t="shared" si="7"/>
        <v>0</v>
      </c>
      <c r="L81" s="2077">
        <f t="shared" si="6"/>
        <v>0</v>
      </c>
      <c r="M81" s="2082"/>
      <c r="N81" s="2078"/>
      <c r="O81" s="2078"/>
      <c r="P81" s="2030"/>
      <c r="Q81" s="193">
        <v>2010</v>
      </c>
      <c r="R81" s="2355">
        <f>VLOOKUP(Q81,'[1]FA Continuity 2014'!$O$9:$Q$46,3,Q81:Q144)</f>
        <v>0</v>
      </c>
      <c r="S81" s="2355">
        <f>VLOOKUP(Q81,'[1]FA Continuity 2014'!$B$8:$J$51,9,Q81:Q143)</f>
        <v>0</v>
      </c>
      <c r="T81"/>
      <c r="U81"/>
    </row>
    <row r="82" spans="1:21" s="153" customFormat="1" ht="13.5" thickBot="1">
      <c r="A82" s="202"/>
      <c r="B82" s="203"/>
      <c r="C82" s="204"/>
      <c r="D82" s="205"/>
      <c r="E82" s="154"/>
      <c r="F82" s="206"/>
      <c r="G82" s="207"/>
      <c r="H82" s="207"/>
      <c r="I82" s="2342"/>
      <c r="J82" s="208"/>
      <c r="K82" s="209"/>
      <c r="L82" s="210"/>
      <c r="M82" s="211"/>
      <c r="N82" s="211"/>
      <c r="O82" s="211"/>
      <c r="P82" s="2030"/>
      <c r="Q82" s="2361"/>
      <c r="R82" s="2362">
        <f>SUM(R17:R81)</f>
        <v>8339641</v>
      </c>
      <c r="S82" s="2362"/>
      <c r="T82"/>
      <c r="U82"/>
    </row>
    <row r="83" spans="1:21" s="215" customFormat="1" ht="13.5" thickBot="1">
      <c r="A83" s="212"/>
      <c r="B83" s="300" t="s">
        <v>769</v>
      </c>
      <c r="C83" s="301">
        <f t="shared" ref="C83:O83" si="8">SUM(C62:C81)</f>
        <v>1429336</v>
      </c>
      <c r="D83" s="302"/>
      <c r="E83" s="303">
        <f t="shared" si="8"/>
        <v>0</v>
      </c>
      <c r="F83" s="303">
        <f t="shared" si="8"/>
        <v>1429336</v>
      </c>
      <c r="G83" s="304">
        <f t="shared" si="8"/>
        <v>0</v>
      </c>
      <c r="H83" s="305">
        <f t="shared" si="8"/>
        <v>0</v>
      </c>
      <c r="I83" s="2343">
        <f t="shared" si="8"/>
        <v>-1090527</v>
      </c>
      <c r="J83" s="305">
        <f>SUM(J62:J81)</f>
        <v>0</v>
      </c>
      <c r="K83" s="306">
        <f t="shared" si="8"/>
        <v>338809</v>
      </c>
      <c r="L83" s="307">
        <f t="shared" si="8"/>
        <v>39129</v>
      </c>
      <c r="M83" s="304">
        <f t="shared" si="8"/>
        <v>0</v>
      </c>
      <c r="N83" s="305">
        <f t="shared" si="8"/>
        <v>0</v>
      </c>
      <c r="O83" s="2037">
        <f t="shared" si="8"/>
        <v>0</v>
      </c>
      <c r="P83" s="2033"/>
      <c r="Q83" s="2363"/>
      <c r="R83" s="2364"/>
      <c r="S83" s="2364">
        <f>SUM(S18:S81)</f>
        <v>197074</v>
      </c>
      <c r="T83"/>
      <c r="U83"/>
    </row>
    <row r="84" spans="1:21" s="215" customFormat="1">
      <c r="A84" s="212"/>
      <c r="B84" s="308" t="s">
        <v>951</v>
      </c>
      <c r="C84" s="309">
        <f>+SUM('I3 TB Data'!H152:H171)+'I3 TB Data'!H173+'I3 TB Data'!H174</f>
        <v>1429336</v>
      </c>
      <c r="D84" s="213"/>
      <c r="E84" s="214"/>
      <c r="F84" s="214"/>
      <c r="G84" s="278"/>
      <c r="H84" s="276"/>
      <c r="I84" s="2344"/>
      <c r="J84" s="277"/>
      <c r="K84" s="286"/>
      <c r="L84" s="284"/>
      <c r="M84" s="284"/>
      <c r="N84" s="284"/>
      <c r="O84" s="287"/>
      <c r="P84" s="2033"/>
      <c r="Q84" s="2363"/>
      <c r="R84" s="2364"/>
      <c r="S84" s="2364">
        <f>'[2]FA Continuity 2010'!$J$49-'[2]FA Continuity 2010'!$J$46</f>
        <v>0</v>
      </c>
      <c r="T84"/>
      <c r="U84"/>
    </row>
    <row r="85" spans="1:21" s="215" customFormat="1" ht="13.5" thickBot="1">
      <c r="A85" s="212"/>
      <c r="B85" s="308" t="s">
        <v>1483</v>
      </c>
      <c r="C85" s="310">
        <f>'I3 TB Data'!G486</f>
        <v>0</v>
      </c>
      <c r="D85" s="217"/>
      <c r="E85" s="214"/>
      <c r="F85" s="214"/>
      <c r="G85" s="278"/>
      <c r="H85" s="276"/>
      <c r="I85" s="2344"/>
      <c r="J85" s="277"/>
      <c r="K85" s="286"/>
      <c r="L85" s="284"/>
      <c r="M85" s="284"/>
      <c r="N85" s="284"/>
      <c r="O85" s="287"/>
      <c r="P85" s="2033"/>
      <c r="Q85" s="2032"/>
      <c r="R85" s="2032"/>
      <c r="S85" s="2032"/>
      <c r="T85"/>
      <c r="U85"/>
    </row>
    <row r="86" spans="1:21" s="215" customFormat="1" ht="13.5" thickBot="1">
      <c r="A86" s="212"/>
      <c r="B86" s="300" t="s">
        <v>521</v>
      </c>
      <c r="C86" s="301">
        <f>+C83+C58+C85</f>
        <v>12008523.78001</v>
      </c>
      <c r="D86" s="302"/>
      <c r="E86" s="303">
        <f t="shared" ref="E86:J86" si="9">+E83+E58</f>
        <v>5.8207660913467407E-11</v>
      </c>
      <c r="F86" s="303">
        <f t="shared" si="9"/>
        <v>12008523.78001</v>
      </c>
      <c r="G86" s="304">
        <f t="shared" si="9"/>
        <v>0</v>
      </c>
      <c r="H86" s="305">
        <f t="shared" si="9"/>
        <v>0</v>
      </c>
      <c r="I86" s="2343">
        <f>+I83+I58</f>
        <v>-8339641</v>
      </c>
      <c r="J86" s="305">
        <f t="shared" si="9"/>
        <v>0</v>
      </c>
      <c r="K86" s="306">
        <f>+K83+K58</f>
        <v>3668882.7800099999</v>
      </c>
      <c r="L86" s="304">
        <f>+L83+L58</f>
        <v>197074</v>
      </c>
      <c r="M86" s="304">
        <f>+M83+M58</f>
        <v>0</v>
      </c>
      <c r="N86" s="304">
        <f>+N83+N58</f>
        <v>0</v>
      </c>
      <c r="O86" s="2037">
        <f>+O83+O58</f>
        <v>0</v>
      </c>
      <c r="P86" s="2033"/>
      <c r="Q86" s="2032"/>
      <c r="R86" s="2034"/>
      <c r="S86" s="2034"/>
      <c r="T86"/>
      <c r="U86"/>
    </row>
    <row r="87" spans="1:21" s="122" customFormat="1" ht="30" customHeight="1">
      <c r="A87" s="2433" t="s">
        <v>1584</v>
      </c>
      <c r="B87" s="2433"/>
      <c r="C87" s="190"/>
      <c r="D87" s="192"/>
      <c r="E87" s="191"/>
      <c r="F87" s="216"/>
      <c r="G87" s="278"/>
      <c r="H87" s="277"/>
      <c r="I87" s="282"/>
      <c r="J87" s="279"/>
      <c r="K87" s="287"/>
      <c r="L87" s="284"/>
      <c r="M87" s="292"/>
      <c r="N87" s="292"/>
      <c r="O87" s="2038"/>
      <c r="P87" s="157"/>
      <c r="Q87" s="2033"/>
      <c r="R87" s="2033"/>
      <c r="S87" s="2033"/>
      <c r="T87"/>
      <c r="U87"/>
    </row>
    <row r="88" spans="1:21" s="122" customFormat="1">
      <c r="A88" s="188" t="s">
        <v>331</v>
      </c>
      <c r="B88" s="189" t="s">
        <v>331</v>
      </c>
      <c r="C88" s="190"/>
      <c r="E88" s="191"/>
      <c r="F88" s="216"/>
      <c r="G88" s="278"/>
      <c r="H88" s="277"/>
      <c r="I88" s="282"/>
      <c r="J88" s="279"/>
      <c r="K88" s="287"/>
      <c r="L88" s="284"/>
      <c r="M88" s="292"/>
      <c r="N88" s="292"/>
      <c r="O88" s="294"/>
      <c r="P88" s="157"/>
      <c r="Q88" s="157"/>
      <c r="R88" s="157"/>
      <c r="S88" s="157"/>
      <c r="T88"/>
      <c r="U88"/>
    </row>
    <row r="89" spans="1:21" s="122" customFormat="1">
      <c r="A89" s="244">
        <v>1995</v>
      </c>
      <c r="B89" s="245" t="s">
        <v>811</v>
      </c>
      <c r="C89" s="246">
        <f>ROUND('I3 TB Data'!H172,0)</f>
        <v>0</v>
      </c>
      <c r="D89" s="258"/>
      <c r="E89" s="259"/>
      <c r="F89" s="215"/>
      <c r="G89" s="272">
        <f>-G83-G58</f>
        <v>0</v>
      </c>
      <c r="H89" s="2167" t="str">
        <f>IF(ROUND(C89-G86,-1)&lt;&gt;0,"Error out of balance","Balanced")</f>
        <v>Balanced</v>
      </c>
      <c r="I89" s="283"/>
      <c r="J89" s="281"/>
      <c r="K89" s="288"/>
      <c r="L89" s="289"/>
      <c r="M89" s="290"/>
      <c r="N89" s="290"/>
      <c r="O89" s="294"/>
      <c r="P89" s="157"/>
      <c r="Q89" s="157"/>
      <c r="R89" s="157"/>
      <c r="S89" s="157"/>
      <c r="T89"/>
      <c r="U89"/>
    </row>
    <row r="90" spans="1:21" s="122" customFormat="1">
      <c r="A90" s="247">
        <v>2105</v>
      </c>
      <c r="B90" s="248" t="s">
        <v>1421</v>
      </c>
      <c r="C90" s="246">
        <f>ROUND('I3 TB Data'!H184,0)</f>
        <v>-8339642</v>
      </c>
      <c r="D90" s="258"/>
      <c r="E90" s="259"/>
      <c r="F90" s="273"/>
      <c r="G90" s="258"/>
      <c r="H90" s="258"/>
      <c r="I90" s="296">
        <f>-H83-H58+(-I83-I58)</f>
        <v>8339641</v>
      </c>
      <c r="J90" s="2168" t="str">
        <f>IF(ROUND(C90-H86-I86,-1)&lt;&gt;0,"Error out of balance","Balanced")</f>
        <v>Balanced</v>
      </c>
      <c r="K90" s="280"/>
      <c r="L90" s="289"/>
      <c r="M90" s="290"/>
      <c r="N90" s="290"/>
      <c r="O90" s="294"/>
      <c r="P90" s="157"/>
      <c r="Q90" s="157"/>
      <c r="R90" s="157"/>
      <c r="S90" s="157"/>
      <c r="T90"/>
      <c r="U90"/>
    </row>
    <row r="91" spans="1:21" s="122" customFormat="1" ht="24" customHeight="1" thickBot="1">
      <c r="A91" s="247">
        <v>2120</v>
      </c>
      <c r="B91" s="268" t="s">
        <v>1142</v>
      </c>
      <c r="C91" s="269"/>
      <c r="D91" s="258"/>
      <c r="E91" s="259"/>
      <c r="F91" s="273"/>
      <c r="G91" s="258"/>
      <c r="H91" s="258"/>
      <c r="I91" s="258"/>
      <c r="J91" s="296">
        <f>-J83-J58</f>
        <v>0</v>
      </c>
      <c r="K91" s="2169" t="str">
        <f>IF(ROUND(C91-J86,-1)&lt;&gt;0,"Error out of balance","Balanced")</f>
        <v>Balanced</v>
      </c>
      <c r="L91" s="289"/>
      <c r="M91" s="290"/>
      <c r="N91" s="290"/>
      <c r="O91" s="294"/>
      <c r="P91" s="157"/>
      <c r="Q91" s="157"/>
      <c r="R91" s="157"/>
      <c r="S91" s="157"/>
      <c r="T91"/>
      <c r="U91"/>
    </row>
    <row r="92" spans="1:21" s="122" customFormat="1" ht="13.5" thickBot="1">
      <c r="A92" s="249"/>
      <c r="B92" s="271" t="s">
        <v>769</v>
      </c>
      <c r="C92" s="170">
        <f>+SUM(C89:C91)</f>
        <v>-8339642</v>
      </c>
      <c r="D92" s="258"/>
      <c r="E92" s="259"/>
      <c r="F92" s="258"/>
      <c r="G92" s="258"/>
      <c r="H92" s="258"/>
      <c r="I92" s="258"/>
      <c r="J92" s="258"/>
      <c r="K92" s="258"/>
      <c r="L92" s="289"/>
      <c r="M92" s="290"/>
      <c r="N92" s="290"/>
      <c r="O92" s="294"/>
      <c r="P92" s="157"/>
      <c r="Q92" s="157"/>
      <c r="R92" s="157"/>
      <c r="S92" s="157"/>
      <c r="T92"/>
      <c r="U92"/>
    </row>
    <row r="93" spans="1:21" s="122" customFormat="1" ht="26.25" thickBot="1">
      <c r="A93" s="202"/>
      <c r="B93" s="271" t="s">
        <v>894</v>
      </c>
      <c r="C93" s="170">
        <f>+C86+C92+C94</f>
        <v>3668881.7800099999</v>
      </c>
      <c r="D93" s="2170" t="str">
        <f>IF((ROUND(C93-C12,-1))&lt;&gt;0,"Net Fixed Assets Do Not Match","Net Fixed Assets Match")</f>
        <v>Net Fixed Assets Match</v>
      </c>
      <c r="E93" s="259"/>
      <c r="F93" s="259"/>
      <c r="G93" s="259"/>
      <c r="H93" s="259"/>
      <c r="I93" s="259"/>
      <c r="J93" s="259"/>
      <c r="K93" s="263"/>
      <c r="L93" s="290"/>
      <c r="M93" s="290"/>
      <c r="N93" s="290"/>
      <c r="O93" s="294"/>
      <c r="P93" s="157"/>
      <c r="Q93" s="157"/>
      <c r="R93" s="157"/>
      <c r="S93" s="157"/>
      <c r="T93"/>
      <c r="U93"/>
    </row>
    <row r="94" spans="1:21" s="122" customFormat="1">
      <c r="A94" s="212"/>
      <c r="B94" s="265"/>
      <c r="C94" s="250"/>
      <c r="D94" s="2366"/>
      <c r="E94" s="2365"/>
      <c r="F94" s="260"/>
      <c r="G94" s="260"/>
      <c r="H94" s="260"/>
      <c r="I94" s="260"/>
      <c r="J94" s="259"/>
      <c r="K94" s="260"/>
      <c r="L94" s="290"/>
      <c r="M94" s="290"/>
      <c r="N94" s="290"/>
      <c r="O94" s="294"/>
      <c r="P94" s="157"/>
      <c r="Q94" s="157"/>
      <c r="R94" s="157"/>
      <c r="S94" s="157"/>
      <c r="T94"/>
      <c r="U94"/>
    </row>
    <row r="95" spans="1:21" s="122" customFormat="1" ht="24" customHeight="1">
      <c r="A95" s="1583" t="s">
        <v>760</v>
      </c>
      <c r="B95" s="266"/>
      <c r="C95" s="251"/>
      <c r="J95" s="259"/>
      <c r="K95" s="262"/>
      <c r="L95" s="291"/>
      <c r="M95" s="291"/>
      <c r="N95" s="293"/>
      <c r="O95" s="295"/>
      <c r="P95" s="2035"/>
      <c r="Q95" s="157"/>
      <c r="R95" s="157"/>
      <c r="S95" s="157"/>
      <c r="T95"/>
      <c r="U95"/>
    </row>
    <row r="96" spans="1:21" s="122" customFormat="1" ht="25.5">
      <c r="A96" s="252">
        <v>5705</v>
      </c>
      <c r="B96" s="253" t="s">
        <v>987</v>
      </c>
      <c r="C96" s="246">
        <f>ROUND('I3 TB Data'!H448,0)</f>
        <v>197074</v>
      </c>
      <c r="D96" s="258"/>
      <c r="E96" s="259"/>
      <c r="J96" s="259"/>
      <c r="K96" s="262"/>
      <c r="L96" s="297">
        <f>-L83-L58</f>
        <v>-197074</v>
      </c>
      <c r="M96" s="2171" t="str">
        <f>IF(ROUND(C96-L86,-1)&lt;&gt;0,"Error out of balance","Balanced")</f>
        <v>Balanced</v>
      </c>
      <c r="N96" s="283"/>
      <c r="O96" s="285"/>
      <c r="P96" s="273"/>
      <c r="Q96" s="2035"/>
      <c r="R96" s="2035"/>
      <c r="S96" s="157"/>
      <c r="T96"/>
      <c r="U96"/>
    </row>
    <row r="97" spans="1:21" s="122" customFormat="1" ht="25.5">
      <c r="A97" s="247">
        <v>5710</v>
      </c>
      <c r="B97" s="267" t="s">
        <v>1393</v>
      </c>
      <c r="C97" s="246">
        <f>ROUND('I3 TB Data'!H449,0)</f>
        <v>0</v>
      </c>
      <c r="D97" s="258"/>
      <c r="E97" s="259"/>
      <c r="J97" s="259"/>
      <c r="K97" s="262"/>
      <c r="L97" s="258"/>
      <c r="M97" s="298">
        <f>-M83-M58</f>
        <v>0</v>
      </c>
      <c r="N97" s="2171" t="str">
        <f>IF(ROUND(C97-M86,-1)&lt;&gt;0,"Error out of balance","Balanced")</f>
        <v>Balanced</v>
      </c>
      <c r="O97" s="283"/>
      <c r="P97" s="273"/>
      <c r="Q97" s="273"/>
      <c r="R97" s="273"/>
      <c r="T97"/>
      <c r="U97"/>
    </row>
    <row r="98" spans="1:21" s="122" customFormat="1" ht="25.5">
      <c r="A98" s="247">
        <v>5715</v>
      </c>
      <c r="B98" s="267" t="s">
        <v>1394</v>
      </c>
      <c r="C98" s="246">
        <f>ROUND('I3 TB Data'!H450,0)</f>
        <v>0</v>
      </c>
      <c r="D98" s="258"/>
      <c r="E98" s="259"/>
      <c r="J98" s="259"/>
      <c r="K98" s="262"/>
      <c r="L98" s="258"/>
      <c r="M98" s="258"/>
      <c r="N98" s="299">
        <f>-N83-N58</f>
        <v>0</v>
      </c>
      <c r="O98" s="2172" t="str">
        <f>IF(ROUND(C98-N86,-1)&lt;&gt;0,"Error out of balance","Balanced")</f>
        <v>Balanced</v>
      </c>
      <c r="P98" s="273"/>
      <c r="Q98" s="273"/>
      <c r="R98" s="273"/>
      <c r="T98"/>
      <c r="U98"/>
    </row>
    <row r="99" spans="1:21" s="122" customFormat="1" ht="26.25" thickBot="1">
      <c r="A99" s="247">
        <v>5720</v>
      </c>
      <c r="B99" s="270" t="s">
        <v>1395</v>
      </c>
      <c r="C99" s="269">
        <f>ROUND('I3 TB Data'!H451,0)</f>
        <v>0</v>
      </c>
      <c r="D99" s="258"/>
      <c r="E99" s="259"/>
      <c r="J99" s="259"/>
      <c r="K99" s="262"/>
      <c r="L99" s="258"/>
      <c r="M99" s="258"/>
      <c r="N99" s="258"/>
      <c r="O99" s="299">
        <f>-O83-O58</f>
        <v>0</v>
      </c>
      <c r="P99" s="2173" t="str">
        <f>IF(ROUND(C99-O86,-1)&lt;&gt;0,"Error out of balance","Balanced")</f>
        <v>Balanced</v>
      </c>
      <c r="Q99" s="273"/>
      <c r="R99" s="273"/>
      <c r="T99"/>
      <c r="U99"/>
    </row>
    <row r="100" spans="1:21" s="122" customFormat="1" ht="21" customHeight="1" thickBot="1">
      <c r="A100" s="254"/>
      <c r="B100" s="271" t="s">
        <v>761</v>
      </c>
      <c r="C100" s="2265">
        <f>+SUM(C96:C99)</f>
        <v>197074</v>
      </c>
      <c r="D100" s="258"/>
      <c r="E100" s="259"/>
      <c r="F100" s="261"/>
      <c r="G100" s="261"/>
      <c r="H100" s="261"/>
      <c r="I100" s="261"/>
      <c r="J100" s="259"/>
      <c r="K100" s="262"/>
      <c r="L100" s="274"/>
      <c r="M100" s="275"/>
      <c r="N100" s="275"/>
      <c r="O100" s="215"/>
      <c r="P100" s="215"/>
      <c r="Q100" s="273"/>
      <c r="R100" s="273"/>
      <c r="T100"/>
      <c r="U100"/>
    </row>
    <row r="101" spans="1:21">
      <c r="A101" s="255"/>
      <c r="B101" s="153"/>
      <c r="C101" s="256"/>
      <c r="L101" s="116"/>
      <c r="Q101" s="215"/>
      <c r="R101" s="215"/>
      <c r="S101" s="122"/>
    </row>
  </sheetData>
  <protectedRanges>
    <protectedRange sqref="D19 D32:D33 D36 D39:D40 D43:D44 D51:D52 D47:D48" name="Range1"/>
  </protectedRanges>
  <mergeCells count="11">
    <mergeCell ref="A12:B12"/>
    <mergeCell ref="C9:G9"/>
    <mergeCell ref="A1:F1"/>
    <mergeCell ref="B2:F2"/>
    <mergeCell ref="B3:F3"/>
    <mergeCell ref="B4:F4"/>
    <mergeCell ref="L14:O14"/>
    <mergeCell ref="C14:K14"/>
    <mergeCell ref="C15:K15"/>
    <mergeCell ref="A87:B87"/>
    <mergeCell ref="A14:B15"/>
  </mergeCells>
  <phoneticPr fontId="7" type="noConversion"/>
  <conditionalFormatting sqref="P99 M96 N97 O98 K91 J90 H89 D93">
    <cfRule type="cellIs" dxfId="11" priority="1" stopIfTrue="1" operator="equal">
      <formula>"Error"</formula>
    </cfRule>
  </conditionalFormatting>
  <pageMargins left="0.75" right="0.38" top="0.56000000000000005" bottom="0.33" header="0.31" footer="0.3"/>
  <pageSetup scale="65" fitToHeight="5" orientation="landscape" r:id="rId1"/>
  <headerFooter alignWithMargins="0"/>
  <rowBreaks count="2" manualBreakCount="2">
    <brk id="60" max="16383" man="1"/>
    <brk id="86" max="16383" man="1"/>
  </rowBreaks>
  <drawing r:id="rId2"/>
</worksheet>
</file>

<file path=xl/worksheets/sheet6.xml><?xml version="1.0" encoding="utf-8"?>
<worksheet xmlns="http://schemas.openxmlformats.org/spreadsheetml/2006/main" xmlns:r="http://schemas.openxmlformats.org/officeDocument/2006/relationships">
  <sheetPr codeName="Sheet9" enableFormatConditionsCalculation="0">
    <tabColor indexed="42"/>
  </sheetPr>
  <dimension ref="A1:Z35"/>
  <sheetViews>
    <sheetView topLeftCell="A4" workbookViewId="0">
      <selection activeCell="D19" sqref="D19:E19"/>
    </sheetView>
  </sheetViews>
  <sheetFormatPr defaultRowHeight="11.25"/>
  <cols>
    <col min="1" max="1" width="9.140625" style="13"/>
    <col min="2" max="2" width="11.28515625" style="13" customWidth="1"/>
    <col min="3" max="3" width="14.140625" style="13" customWidth="1"/>
    <col min="4" max="6" width="15.7109375" style="13" customWidth="1"/>
    <col min="7" max="9" width="15.7109375" style="13" hidden="1" customWidth="1"/>
    <col min="10" max="10" width="15.7109375" style="13" customWidth="1"/>
    <col min="11" max="11" width="15.7109375" style="13" hidden="1" customWidth="1"/>
    <col min="12" max="12" width="15.7109375" style="13" customWidth="1"/>
    <col min="13" max="14" width="15.7109375" style="13" hidden="1" customWidth="1"/>
    <col min="15" max="23" width="15.7109375" style="13" customWidth="1"/>
    <col min="24" max="16384" width="9.140625" style="13"/>
  </cols>
  <sheetData>
    <row r="1" spans="1:26" ht="50.25" customHeight="1">
      <c r="A1" s="2407"/>
      <c r="B1" s="2407"/>
      <c r="C1" s="2407"/>
      <c r="D1" s="2407"/>
      <c r="E1" s="2407"/>
      <c r="F1" s="2407"/>
    </row>
    <row r="2" spans="1:26" ht="63.75" customHeight="1">
      <c r="B2" s="2408"/>
      <c r="C2" s="2408"/>
      <c r="D2" s="2408"/>
      <c r="E2" s="2408"/>
      <c r="F2" s="2408"/>
    </row>
    <row r="3" spans="1:26" ht="36" customHeight="1">
      <c r="B3" s="2415"/>
      <c r="C3" s="2415"/>
      <c r="D3" s="2415"/>
      <c r="E3" s="2415"/>
      <c r="F3" s="2415"/>
      <c r="G3" s="14"/>
    </row>
    <row r="4" spans="1:26" ht="18">
      <c r="B4" s="2416" t="str">
        <f>'I1 Intro'!C11</f>
        <v>EB-2013-0130</v>
      </c>
      <c r="C4" s="2416"/>
      <c r="D4" s="2416"/>
      <c r="E4" s="2416"/>
      <c r="F4" s="2416"/>
    </row>
    <row r="5" spans="1:26" ht="21" customHeight="1">
      <c r="B5" s="68" t="str">
        <f>"Sheet I5.1 Miscellaneous Data Worksheet  - "&amp;  'I2 LDC class'!$C$17</f>
        <v>Sheet I5.1 Miscellaneous Data Worksheet  - Fort Frances Power Corporation</v>
      </c>
      <c r="C5" s="69"/>
      <c r="D5" s="69"/>
      <c r="F5" s="41"/>
      <c r="Z5" s="632"/>
    </row>
    <row r="6" spans="1:26" ht="6" customHeight="1">
      <c r="A6" s="16"/>
      <c r="B6" s="16"/>
      <c r="C6" s="16"/>
      <c r="D6" s="16"/>
      <c r="E6" s="16"/>
      <c r="F6" s="16"/>
      <c r="G6" s="16"/>
      <c r="H6" s="16"/>
      <c r="I6" s="16"/>
      <c r="J6" s="16"/>
      <c r="K6" s="16"/>
      <c r="L6" s="16"/>
      <c r="M6" s="16"/>
      <c r="N6" s="16"/>
      <c r="O6" s="16"/>
      <c r="Z6" s="632"/>
    </row>
    <row r="7" spans="1:26" ht="6" customHeight="1">
      <c r="A7" s="55"/>
      <c r="Z7" s="632"/>
    </row>
    <row r="8" spans="1:26" ht="12.75" hidden="1">
      <c r="A8" s="311"/>
      <c r="Z8" s="632"/>
    </row>
    <row r="9" spans="1:26" ht="12.75" hidden="1">
      <c r="Z9" s="632"/>
    </row>
    <row r="10" spans="1:26" ht="12.75" hidden="1">
      <c r="A10" s="311"/>
      <c r="Z10" s="632"/>
    </row>
    <row r="11" spans="1:26" ht="12.75" hidden="1">
      <c r="A11" s="56"/>
      <c r="Z11" s="632"/>
    </row>
    <row r="12" spans="1:26" ht="3.75" customHeight="1">
      <c r="Z12" s="632"/>
    </row>
    <row r="13" spans="1:26" ht="5.25" customHeight="1">
      <c r="C13" s="312"/>
      <c r="D13" s="312"/>
      <c r="E13" s="312"/>
      <c r="F13" s="312"/>
      <c r="G13" s="312"/>
      <c r="Z13" s="632"/>
    </row>
    <row r="14" spans="1:26" ht="5.25" customHeight="1" thickBot="1">
      <c r="Z14" s="632"/>
    </row>
    <row r="15" spans="1:26" ht="48" customHeight="1" thickBot="1">
      <c r="A15" s="2439" t="s">
        <v>1709</v>
      </c>
      <c r="B15" s="2439"/>
      <c r="C15" s="2440"/>
      <c r="D15" s="2444">
        <v>68.099999999999994</v>
      </c>
      <c r="E15" s="2445"/>
      <c r="Z15" s="632"/>
    </row>
    <row r="16" spans="1:26" ht="13.5" thickBot="1">
      <c r="A16" s="313"/>
      <c r="B16" s="86"/>
      <c r="C16" s="314"/>
      <c r="D16" s="317"/>
      <c r="E16" s="317"/>
      <c r="Z16" s="632"/>
    </row>
    <row r="17" spans="1:26" ht="30" customHeight="1" thickBot="1">
      <c r="A17" s="2439" t="s">
        <v>1711</v>
      </c>
      <c r="B17" s="2439"/>
      <c r="C17" s="2440"/>
      <c r="D17" s="2441">
        <v>0.4</v>
      </c>
      <c r="E17" s="2442"/>
      <c r="Z17" s="632"/>
    </row>
    <row r="18" spans="1:26" ht="13.5" thickBot="1">
      <c r="A18" s="313"/>
      <c r="B18" s="86"/>
      <c r="C18" s="314"/>
      <c r="D18" s="317"/>
      <c r="E18" s="317"/>
      <c r="Z18" s="632"/>
    </row>
    <row r="19" spans="1:26" ht="30" customHeight="1" thickBot="1">
      <c r="A19" s="2439" t="s">
        <v>1708</v>
      </c>
      <c r="B19" s="2439"/>
      <c r="C19" s="2440"/>
      <c r="D19" s="2441">
        <v>0.13</v>
      </c>
      <c r="E19" s="2442"/>
      <c r="Z19" s="632"/>
    </row>
    <row r="20" spans="1:26" ht="13.5" thickBot="1">
      <c r="A20" s="313"/>
      <c r="B20" s="86"/>
      <c r="C20" s="314"/>
      <c r="D20" s="317"/>
      <c r="E20" s="317"/>
      <c r="Z20" s="632"/>
    </row>
    <row r="21" spans="1:26" ht="41.25" customHeight="1" thickBot="1">
      <c r="A21" s="2439" t="s">
        <v>464</v>
      </c>
      <c r="B21" s="2439"/>
      <c r="C21" s="2440"/>
      <c r="D21" s="2441">
        <v>0.46100000000000002</v>
      </c>
      <c r="E21" s="2442"/>
      <c r="Z21" s="632"/>
    </row>
    <row r="22" spans="1:26" ht="12.75">
      <c r="Z22" s="632"/>
    </row>
    <row r="23" spans="1:26" s="2063" customFormat="1" ht="12.75">
      <c r="A23" s="2274"/>
      <c r="B23" s="2275"/>
      <c r="C23" s="2274"/>
      <c r="D23" s="2274"/>
      <c r="E23" s="2275"/>
      <c r="F23" s="2275"/>
      <c r="G23" s="2275"/>
      <c r="H23" s="2275"/>
      <c r="I23" s="2275"/>
      <c r="J23" s="2275"/>
      <c r="K23" s="2275"/>
      <c r="L23" s="2275"/>
      <c r="M23" s="2275"/>
      <c r="N23" s="2275"/>
      <c r="O23" s="2275"/>
      <c r="P23" s="2275"/>
      <c r="Q23" s="2275"/>
      <c r="R23" s="2275"/>
      <c r="S23" s="2275"/>
      <c r="T23" s="2275"/>
      <c r="U23" s="2275"/>
      <c r="V23" s="2275"/>
      <c r="W23" s="2275"/>
      <c r="X23" s="2275"/>
      <c r="Y23" s="2275"/>
      <c r="Z23" s="2276"/>
    </row>
    <row r="24" spans="1:26" s="2279" customFormat="1" ht="12.75">
      <c r="A24" s="2277"/>
      <c r="B24" s="2277"/>
      <c r="C24" s="2277"/>
      <c r="D24" s="2277"/>
      <c r="E24" s="2277"/>
      <c r="F24" s="2277"/>
      <c r="G24" s="2277"/>
      <c r="H24" s="2277"/>
      <c r="I24" s="2277"/>
      <c r="J24" s="2277"/>
      <c r="K24" s="2277"/>
      <c r="L24" s="2277"/>
      <c r="M24" s="2277"/>
      <c r="N24" s="2277"/>
      <c r="O24" s="2277"/>
      <c r="P24" s="2277"/>
      <c r="Q24" s="2277"/>
      <c r="R24" s="2277"/>
      <c r="S24" s="2277"/>
      <c r="T24" s="2277"/>
      <c r="U24" s="2277"/>
      <c r="V24" s="2277"/>
      <c r="W24" s="2277"/>
      <c r="X24" s="2278"/>
      <c r="Y24" s="2278"/>
      <c r="Z24" s="2276"/>
    </row>
    <row r="25" spans="1:26" s="2063" customFormat="1" ht="12.75">
      <c r="A25" s="2275"/>
      <c r="B25" s="2275"/>
      <c r="C25" s="2280"/>
      <c r="D25" s="2276"/>
      <c r="E25" s="2276"/>
      <c r="F25" s="2276"/>
      <c r="G25" s="2276"/>
      <c r="H25" s="2276"/>
      <c r="I25" s="2276"/>
      <c r="J25" s="2276"/>
      <c r="K25" s="2276"/>
      <c r="L25" s="2276"/>
      <c r="M25" s="2276"/>
      <c r="N25" s="2276"/>
      <c r="O25" s="2276"/>
      <c r="P25" s="2276"/>
      <c r="Q25" s="2276"/>
      <c r="R25" s="2276"/>
      <c r="S25" s="2276"/>
      <c r="T25" s="2276"/>
      <c r="U25" s="2276"/>
      <c r="V25" s="2276"/>
      <c r="W25" s="2276"/>
      <c r="X25" s="2275"/>
      <c r="Y25" s="2275"/>
      <c r="Z25" s="2276"/>
    </row>
    <row r="26" spans="1:26" s="2284" customFormat="1" ht="25.5" customHeight="1">
      <c r="A26" s="2443"/>
      <c r="B26" s="2443"/>
      <c r="C26" s="2443"/>
      <c r="D26" s="2281"/>
      <c r="E26" s="2281"/>
      <c r="F26" s="2281"/>
      <c r="G26" s="2281"/>
      <c r="H26" s="2281"/>
      <c r="I26" s="2281"/>
      <c r="J26" s="2281"/>
      <c r="K26" s="2281"/>
      <c r="L26" s="2281"/>
      <c r="M26" s="2282"/>
      <c r="N26" s="2282"/>
      <c r="O26" s="2282"/>
      <c r="P26" s="2282"/>
      <c r="Q26" s="2282"/>
      <c r="R26" s="2282"/>
      <c r="S26" s="2282"/>
      <c r="T26" s="2282"/>
      <c r="U26" s="2282"/>
      <c r="V26" s="2282"/>
      <c r="W26" s="2282"/>
      <c r="X26" s="2283"/>
      <c r="Y26" s="2283"/>
      <c r="Z26" s="2276"/>
    </row>
    <row r="27" spans="1:26" s="2063" customFormat="1" ht="12.75">
      <c r="A27" s="2275"/>
      <c r="B27" s="2275"/>
      <c r="C27" s="2275"/>
      <c r="D27" s="2285"/>
      <c r="E27" s="2285"/>
      <c r="F27" s="2285"/>
      <c r="G27" s="2285"/>
      <c r="H27" s="2285"/>
      <c r="I27" s="2285"/>
      <c r="J27" s="2275"/>
      <c r="K27" s="2275"/>
      <c r="L27" s="2275"/>
      <c r="M27" s="2275"/>
      <c r="N27" s="2275"/>
      <c r="O27" s="2275"/>
      <c r="P27" s="2275"/>
      <c r="Q27" s="2275"/>
      <c r="R27" s="2275"/>
      <c r="S27" s="2275"/>
      <c r="T27" s="2275"/>
      <c r="U27" s="2275"/>
      <c r="V27" s="2275"/>
      <c r="W27" s="2275"/>
      <c r="X27" s="2275"/>
      <c r="Y27" s="2275"/>
      <c r="Z27" s="2276"/>
    </row>
    <row r="28" spans="1:26" s="2063" customFormat="1" ht="12.75">
      <c r="A28" s="2275"/>
      <c r="B28" s="2275"/>
      <c r="C28" s="2275"/>
      <c r="D28" s="2285"/>
      <c r="E28" s="2285"/>
      <c r="F28" s="2285"/>
      <c r="G28" s="2285"/>
      <c r="H28" s="2285"/>
      <c r="I28" s="2285"/>
      <c r="J28" s="2275"/>
      <c r="K28" s="2275"/>
      <c r="L28" s="2275"/>
      <c r="M28" s="2275"/>
      <c r="N28" s="2275"/>
      <c r="O28" s="2275"/>
      <c r="P28" s="2275"/>
      <c r="Q28" s="2275"/>
      <c r="R28" s="2275"/>
      <c r="S28" s="2275"/>
      <c r="T28" s="2275"/>
      <c r="U28" s="2275"/>
      <c r="V28" s="2275"/>
      <c r="W28" s="2275"/>
      <c r="X28" s="2275"/>
      <c r="Y28" s="2275"/>
      <c r="Z28" s="2276"/>
    </row>
    <row r="29" spans="1:26" s="2063" customFormat="1" ht="12.75">
      <c r="A29" s="2275"/>
      <c r="B29" s="2275"/>
      <c r="C29" s="2275"/>
      <c r="D29" s="2275"/>
      <c r="E29" s="2275"/>
      <c r="F29" s="2275"/>
      <c r="G29" s="2275"/>
      <c r="H29" s="2275"/>
      <c r="I29" s="2275"/>
      <c r="J29" s="2275"/>
      <c r="K29" s="2275"/>
      <c r="L29" s="2275"/>
      <c r="M29" s="2275"/>
      <c r="N29" s="2275"/>
      <c r="O29" s="2275"/>
      <c r="P29" s="2275"/>
      <c r="Q29" s="2275"/>
      <c r="R29" s="2275"/>
      <c r="S29" s="2275"/>
      <c r="T29" s="2275"/>
      <c r="U29" s="2275"/>
      <c r="V29" s="2275"/>
      <c r="W29" s="2275"/>
      <c r="X29" s="2275"/>
      <c r="Y29" s="2275"/>
      <c r="Z29" s="2276"/>
    </row>
    <row r="30" spans="1:26" s="2063" customFormat="1" ht="12.75">
      <c r="A30" s="2275"/>
      <c r="B30" s="2275"/>
      <c r="C30" s="2275"/>
      <c r="D30" s="2275"/>
      <c r="E30" s="2275"/>
      <c r="F30" s="2275"/>
      <c r="G30" s="2275"/>
      <c r="H30" s="2275"/>
      <c r="I30" s="2275"/>
      <c r="J30" s="2275"/>
      <c r="K30" s="2275"/>
      <c r="L30" s="2275"/>
      <c r="M30" s="2275"/>
      <c r="N30" s="2275"/>
      <c r="O30" s="2275"/>
      <c r="P30" s="2275"/>
      <c r="Q30" s="2275"/>
      <c r="R30" s="2275"/>
      <c r="S30" s="2275"/>
      <c r="T30" s="2275"/>
      <c r="U30" s="2275"/>
      <c r="V30" s="2275"/>
      <c r="W30" s="2275"/>
      <c r="X30" s="2275"/>
      <c r="Y30" s="2275"/>
      <c r="Z30" s="2276"/>
    </row>
    <row r="31" spans="1:26" s="2063" customFormat="1" ht="12.75">
      <c r="A31" s="2275"/>
      <c r="B31" s="2275"/>
      <c r="C31" s="2275"/>
      <c r="D31" s="2275"/>
      <c r="E31" s="2275"/>
      <c r="F31" s="2275"/>
      <c r="G31" s="2275"/>
      <c r="H31" s="2275"/>
      <c r="I31" s="2275"/>
      <c r="J31" s="2275"/>
      <c r="K31" s="2275"/>
      <c r="L31" s="2275"/>
      <c r="M31" s="2275"/>
      <c r="N31" s="2275"/>
      <c r="O31" s="2275"/>
      <c r="P31" s="2275"/>
      <c r="Q31" s="2275"/>
      <c r="R31" s="2275"/>
      <c r="S31" s="2275"/>
      <c r="T31" s="2275"/>
      <c r="U31" s="2275"/>
      <c r="V31" s="2275"/>
      <c r="W31" s="2275"/>
      <c r="X31" s="2275"/>
      <c r="Y31" s="2275"/>
      <c r="Z31" s="2276"/>
    </row>
    <row r="32" spans="1:26" s="2063" customFormat="1">
      <c r="A32" s="2275"/>
      <c r="B32" s="2275"/>
      <c r="C32" s="2275"/>
      <c r="D32" s="2275"/>
      <c r="E32" s="2275"/>
      <c r="F32" s="2275"/>
      <c r="G32" s="2275"/>
      <c r="H32" s="2275"/>
      <c r="I32" s="2275"/>
      <c r="J32" s="2275"/>
      <c r="K32" s="2275"/>
      <c r="L32" s="2275"/>
      <c r="M32" s="2275"/>
      <c r="N32" s="2275"/>
      <c r="O32" s="2275"/>
      <c r="P32" s="2275"/>
      <c r="Q32" s="2275"/>
      <c r="R32" s="2275"/>
      <c r="S32" s="2275"/>
      <c r="T32" s="2275"/>
      <c r="U32" s="2275"/>
      <c r="V32" s="2275"/>
      <c r="W32" s="2275"/>
      <c r="X32" s="2275"/>
      <c r="Y32" s="2275"/>
      <c r="Z32" s="2275"/>
    </row>
    <row r="33" s="2063" customFormat="1"/>
    <row r="34" s="2063" customFormat="1"/>
    <row r="35" s="2063" customFormat="1"/>
  </sheetData>
  <mergeCells count="13">
    <mergeCell ref="A26:C26"/>
    <mergeCell ref="A15:C15"/>
    <mergeCell ref="D15:E15"/>
    <mergeCell ref="A17:C17"/>
    <mergeCell ref="D17:E17"/>
    <mergeCell ref="A21:C21"/>
    <mergeCell ref="D21:E21"/>
    <mergeCell ref="A1:F1"/>
    <mergeCell ref="B2:F2"/>
    <mergeCell ref="B3:F3"/>
    <mergeCell ref="B4:F4"/>
    <mergeCell ref="A19:C19"/>
    <mergeCell ref="D19:E19"/>
  </mergeCells>
  <phoneticPr fontId="7" type="noConversion"/>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codeName="Sheet13">
    <tabColor indexed="42"/>
  </sheetPr>
  <dimension ref="A1:AN25"/>
  <sheetViews>
    <sheetView workbookViewId="0">
      <selection activeCell="L15" sqref="L15"/>
    </sheetView>
  </sheetViews>
  <sheetFormatPr defaultRowHeight="12.75"/>
  <cols>
    <col min="1" max="1" width="39.5703125" style="59" customWidth="1"/>
    <col min="2" max="2" width="39.5703125" style="59" hidden="1" customWidth="1"/>
    <col min="3" max="3" width="5.42578125" style="59" customWidth="1"/>
    <col min="4" max="6" width="15.7109375" style="59" customWidth="1"/>
    <col min="7" max="9" width="15.7109375" style="59" hidden="1" customWidth="1"/>
    <col min="10" max="10" width="15.7109375" style="59" customWidth="1"/>
    <col min="11" max="11" width="15.7109375" style="59" hidden="1" customWidth="1"/>
    <col min="12" max="12" width="15.7109375" style="59" customWidth="1"/>
    <col min="13" max="23" width="15.7109375" style="59" hidden="1" customWidth="1"/>
    <col min="24" max="25" width="0" style="59" hidden="1" customWidth="1"/>
    <col min="26" max="16384" width="9.140625" style="59"/>
  </cols>
  <sheetData>
    <row r="1" spans="1:40" s="13" customFormat="1" ht="39.75" customHeight="1">
      <c r="A1" s="2407"/>
      <c r="B1" s="2407"/>
      <c r="C1" s="2407"/>
      <c r="D1" s="2407"/>
      <c r="E1" s="2407"/>
      <c r="F1" s="2407"/>
      <c r="G1" s="2407"/>
      <c r="H1" s="2407"/>
    </row>
    <row r="2" spans="1:40" s="13" customFormat="1" ht="39.75" customHeight="1">
      <c r="A2" s="1950"/>
      <c r="B2" s="1950"/>
      <c r="C2" s="1950"/>
      <c r="D2" s="1942"/>
      <c r="E2" s="1942"/>
      <c r="F2" s="1942"/>
      <c r="G2" s="1942"/>
    </row>
    <row r="3" spans="1:40" s="13" customFormat="1" ht="63.75" customHeight="1">
      <c r="A3" s="1951"/>
      <c r="B3" s="1951"/>
      <c r="C3" s="1951"/>
      <c r="D3" s="1943"/>
      <c r="E3" s="1943"/>
      <c r="F3" s="1943"/>
      <c r="G3" s="1943"/>
      <c r="I3" s="14"/>
    </row>
    <row r="4" spans="1:40" s="13" customFormat="1" ht="29.25" customHeight="1">
      <c r="A4" s="1952" t="str">
        <f>'I1 Intro'!C11</f>
        <v>EB-2013-0130</v>
      </c>
      <c r="B4" s="1952"/>
      <c r="C4" s="1952"/>
      <c r="D4" s="1944"/>
      <c r="E4" s="1944"/>
      <c r="F4" s="1944"/>
      <c r="G4" s="1944"/>
    </row>
    <row r="5" spans="1:40" s="13" customFormat="1" ht="21" customHeight="1">
      <c r="A5" s="323" t="str">
        <f>"Sheet I5.2 Weighting Factors Worksheet  - "&amp;  'I2 LDC class'!$C$17</f>
        <v>Sheet I5.2 Weighting Factors Worksheet  - Fort Frances Power Corporation</v>
      </c>
      <c r="B5" s="323"/>
      <c r="C5" s="323"/>
      <c r="D5" s="69"/>
      <c r="E5" s="69"/>
      <c r="G5" s="41"/>
      <c r="AB5" s="632"/>
    </row>
    <row r="6" spans="1:40" s="13" customFormat="1" ht="6" customHeight="1">
      <c r="A6" s="16"/>
      <c r="B6" s="16"/>
      <c r="C6" s="16"/>
      <c r="D6" s="16"/>
      <c r="E6" s="16"/>
      <c r="F6" s="16"/>
      <c r="G6" s="16"/>
      <c r="H6" s="16"/>
      <c r="I6" s="16"/>
      <c r="J6" s="16"/>
      <c r="K6" s="16"/>
      <c r="L6" s="16"/>
      <c r="M6" s="16"/>
      <c r="N6" s="16"/>
      <c r="O6" s="16"/>
      <c r="P6" s="16"/>
      <c r="Q6" s="16"/>
      <c r="AB6" s="632"/>
    </row>
    <row r="9" spans="1:40" s="330" customFormat="1">
      <c r="D9" s="334">
        <v>1</v>
      </c>
      <c r="E9" s="334">
        <v>2</v>
      </c>
      <c r="F9" s="334">
        <v>3</v>
      </c>
      <c r="G9" s="334">
        <v>4</v>
      </c>
      <c r="H9" s="334">
        <v>5</v>
      </c>
      <c r="I9" s="334">
        <v>6</v>
      </c>
      <c r="J9" s="334">
        <v>7</v>
      </c>
      <c r="K9" s="334">
        <v>8</v>
      </c>
      <c r="L9" s="334">
        <v>9</v>
      </c>
      <c r="M9" s="334">
        <v>10</v>
      </c>
      <c r="N9" s="334">
        <v>11</v>
      </c>
      <c r="O9" s="334">
        <v>12</v>
      </c>
      <c r="P9" s="334">
        <v>13</v>
      </c>
      <c r="Q9" s="334">
        <v>14</v>
      </c>
      <c r="R9" s="334">
        <v>15</v>
      </c>
      <c r="S9" s="334">
        <v>16</v>
      </c>
      <c r="T9" s="334">
        <v>17</v>
      </c>
      <c r="U9" s="334">
        <v>18</v>
      </c>
      <c r="V9" s="334">
        <v>19</v>
      </c>
      <c r="W9" s="334">
        <v>20</v>
      </c>
      <c r="X9" s="329"/>
    </row>
    <row r="10" spans="1:40" s="1644" customFormat="1" ht="38.25">
      <c r="A10" s="1940"/>
      <c r="B10" s="1940"/>
      <c r="C10" s="1940"/>
      <c r="D10" s="2039" t="str">
        <f>IF('I2 LDC class'!$D20="",'I2 LDC class'!$C20,'I2 LDC class'!$D20)</f>
        <v>Residential</v>
      </c>
      <c r="E10" s="2039" t="str">
        <f>IF('I2 LDC class'!$D21="",'I2 LDC class'!$C21,'I2 LDC class'!$D21)</f>
        <v>General Service Less Than 50 kW</v>
      </c>
      <c r="F10" s="2039" t="str">
        <f>IF('I2 LDC class'!$D22="",'I2 LDC class'!$C22,'I2 LDC class'!$D22)</f>
        <v>General Service 50 to 4,999 kW</v>
      </c>
      <c r="G10" s="2039" t="str">
        <f>IF('I2 LDC class'!$D23="",'I2 LDC class'!$C23,'I2 LDC class'!$D23)</f>
        <v>GS&gt; 50-TOU</v>
      </c>
      <c r="H10" s="2039" t="str">
        <f>IF('I2 LDC class'!$D24="",'I2 LDC class'!$C24,'I2 LDC class'!$D24)</f>
        <v>GS &gt;50-Intermediate</v>
      </c>
      <c r="I10" s="2039" t="str">
        <f>IF('I2 LDC class'!$D25="",'I2 LDC class'!$C25,'I2 LDC class'!$D25)</f>
        <v>Large Use &gt;5MW</v>
      </c>
      <c r="J10" s="2039" t="str">
        <f>IF('I2 LDC class'!$D26="",'I2 LDC class'!$C26,'I2 LDC class'!$D26)</f>
        <v>Street Lighting</v>
      </c>
      <c r="K10" s="2039" t="str">
        <f>IF('I2 LDC class'!$D27="",'I2 LDC class'!$C27,'I2 LDC class'!$D27)</f>
        <v>Sentinel</v>
      </c>
      <c r="L10" s="2039" t="str">
        <f>IF('I2 LDC class'!$D28="",'I2 LDC class'!$C28,'I2 LDC class'!$D28)</f>
        <v>Unmetered Scattered Load</v>
      </c>
      <c r="M10" s="2039" t="str">
        <f>IF('I2 LDC class'!$D29="",'I2 LDC class'!$C29,'I2 LDC class'!$D29)</f>
        <v>Embedded Distributor</v>
      </c>
      <c r="N10" s="2039" t="str">
        <f>IF('I2 LDC class'!$D30="",'I2 LDC class'!$C30,'I2 LDC class'!$D30)</f>
        <v>Back-up/Standby Power</v>
      </c>
      <c r="O10" s="2039" t="str">
        <f>IF('I2 LDC class'!$D31="",'I2 LDC class'!$C31,'I2 LDC class'!$D31)</f>
        <v>Rate Class 1</v>
      </c>
      <c r="P10" s="2039" t="str">
        <f>IF('I2 LDC class'!$D32="",'I2 LDC class'!$C32,'I2 LDC class'!$D32)</f>
        <v>Rate class 2</v>
      </c>
      <c r="Q10" s="2039" t="str">
        <f>IF('I2 LDC class'!$D33="",'I2 LDC class'!$C33,'I2 LDC class'!$D33)</f>
        <v>Rate class 3</v>
      </c>
      <c r="R10" s="2039" t="str">
        <f>IF('I2 LDC class'!$D34="",'I2 LDC class'!$C34,'I2 LDC class'!$D34)</f>
        <v>Rate class 4</v>
      </c>
      <c r="S10" s="2039" t="str">
        <f>IF('I2 LDC class'!$D35="",'I2 LDC class'!$C35,'I2 LDC class'!$D35)</f>
        <v>Rate class 5</v>
      </c>
      <c r="T10" s="2039" t="str">
        <f>IF('I2 LDC class'!$D36="",'I2 LDC class'!$C36,'I2 LDC class'!$D36)</f>
        <v>Rate class 6</v>
      </c>
      <c r="U10" s="2039" t="str">
        <f>IF('I2 LDC class'!$D37="",'I2 LDC class'!$C37,'I2 LDC class'!$D37)</f>
        <v>Rate class 7</v>
      </c>
      <c r="V10" s="2039" t="str">
        <f>IF('I2 LDC class'!$D38="",'I2 LDC class'!$C38,'I2 LDC class'!$D38)</f>
        <v>Rate class 8</v>
      </c>
      <c r="W10" s="2040" t="str">
        <f>IF('I2 LDC class'!$D39="",'I2 LDC class'!$C39,'I2 LDC class'!$D39)</f>
        <v>Rate class 9</v>
      </c>
      <c r="X10" s="1645"/>
      <c r="Y10" s="1645"/>
      <c r="Z10" s="1645"/>
      <c r="AA10" s="1645"/>
      <c r="AB10" s="1645"/>
      <c r="AC10" s="1645"/>
      <c r="AD10" s="1645"/>
    </row>
    <row r="11" spans="1:40" s="55" customFormat="1">
      <c r="A11" s="1997" t="s">
        <v>421</v>
      </c>
      <c r="D11" s="2084">
        <v>1</v>
      </c>
      <c r="E11" s="2084">
        <v>2.7</v>
      </c>
      <c r="F11" s="2084">
        <v>0</v>
      </c>
      <c r="G11" s="2084"/>
      <c r="H11" s="2084"/>
      <c r="I11" s="2084"/>
      <c r="J11" s="2084">
        <v>1.8</v>
      </c>
      <c r="K11" s="2084"/>
      <c r="L11" s="2084">
        <v>0.6</v>
      </c>
      <c r="M11" s="2084"/>
      <c r="N11" s="2084"/>
      <c r="O11" s="2084"/>
      <c r="P11" s="2084"/>
      <c r="Q11" s="2084"/>
      <c r="R11" s="2084"/>
      <c r="S11" s="2084"/>
      <c r="T11" s="2084"/>
      <c r="U11" s="2084"/>
      <c r="V11" s="2084"/>
      <c r="W11" s="2084"/>
      <c r="X11" s="2084">
        <f>X12</f>
        <v>0</v>
      </c>
      <c r="Y11" s="2084">
        <f>Y12</f>
        <v>0</v>
      </c>
      <c r="Z11" s="1645"/>
      <c r="AA11" s="1688"/>
      <c r="AB11" s="1688"/>
      <c r="AC11" s="1688"/>
      <c r="AD11" s="1688"/>
      <c r="AE11" s="348"/>
      <c r="AF11" s="348"/>
      <c r="AG11" s="348"/>
      <c r="AH11" s="348"/>
      <c r="AI11" s="348"/>
      <c r="AJ11" s="348"/>
      <c r="AK11" s="348"/>
      <c r="AL11" s="348"/>
      <c r="AM11" s="348"/>
      <c r="AN11" s="348"/>
    </row>
    <row r="12" spans="1:40" s="2091" customFormat="1">
      <c r="A12" s="1941"/>
      <c r="B12" s="1941"/>
      <c r="C12" s="1941"/>
      <c r="D12" s="2088"/>
      <c r="E12" s="2088"/>
      <c r="F12" s="2088"/>
      <c r="G12" s="2088"/>
      <c r="H12" s="2088"/>
      <c r="I12" s="2088"/>
      <c r="J12" s="2088"/>
      <c r="K12" s="2088"/>
      <c r="L12" s="2088"/>
      <c r="M12" s="2088"/>
      <c r="N12" s="2088"/>
      <c r="O12" s="2088"/>
      <c r="P12" s="2088"/>
      <c r="Q12" s="2088"/>
      <c r="R12" s="2088"/>
      <c r="S12" s="2088"/>
      <c r="T12" s="2088"/>
      <c r="U12" s="2088"/>
      <c r="V12" s="2088"/>
      <c r="W12" s="2088"/>
      <c r="X12" s="2089"/>
      <c r="Y12" s="2089"/>
      <c r="Z12" s="1645"/>
      <c r="AA12" s="2089"/>
      <c r="AB12" s="2089"/>
      <c r="AC12" s="2089"/>
      <c r="AD12" s="2089"/>
      <c r="AE12" s="2090"/>
      <c r="AF12" s="2090"/>
      <c r="AG12" s="2090"/>
      <c r="AH12" s="2090"/>
      <c r="AI12" s="2090"/>
      <c r="AJ12" s="2090"/>
      <c r="AK12" s="2090"/>
      <c r="AL12" s="2090"/>
      <c r="AM12" s="2090"/>
      <c r="AN12" s="2090"/>
    </row>
    <row r="13" spans="1:40" s="55" customFormat="1">
      <c r="A13" s="1863"/>
      <c r="B13" s="1863"/>
      <c r="C13" s="1863"/>
      <c r="D13" s="1945"/>
      <c r="E13" s="1945"/>
      <c r="F13" s="1945"/>
      <c r="G13" s="1945"/>
      <c r="H13" s="1945"/>
      <c r="I13" s="1945"/>
      <c r="J13" s="1945"/>
      <c r="K13" s="1945"/>
      <c r="L13" s="1945"/>
      <c r="M13" s="1945"/>
      <c r="N13" s="1945"/>
      <c r="O13" s="1945"/>
      <c r="P13" s="1945"/>
      <c r="Q13" s="1945"/>
      <c r="R13" s="1945"/>
      <c r="S13" s="1945"/>
      <c r="T13" s="1945"/>
      <c r="U13" s="1945"/>
      <c r="V13" s="1945"/>
      <c r="W13" s="1945"/>
      <c r="X13" s="1688"/>
      <c r="Y13" s="1688"/>
      <c r="Z13" s="1688"/>
      <c r="AA13" s="1688"/>
      <c r="AB13" s="1688"/>
      <c r="AC13" s="1688"/>
      <c r="AD13" s="1688"/>
      <c r="AE13" s="348"/>
      <c r="AF13" s="348"/>
      <c r="AG13" s="348"/>
      <c r="AH13" s="348"/>
      <c r="AI13" s="348"/>
      <c r="AJ13" s="348"/>
      <c r="AK13" s="348"/>
      <c r="AL13" s="348"/>
      <c r="AM13" s="348"/>
      <c r="AN13" s="348"/>
    </row>
    <row r="14" spans="1:40" s="55" customFormat="1">
      <c r="A14" s="1863"/>
      <c r="B14" s="1863"/>
      <c r="C14" s="1863"/>
      <c r="D14" s="1945"/>
      <c r="E14" s="1945"/>
      <c r="F14" s="1945"/>
      <c r="G14" s="1945"/>
      <c r="H14" s="1945"/>
      <c r="I14" s="1945"/>
      <c r="J14" s="1945"/>
      <c r="K14" s="1945"/>
      <c r="L14" s="1945"/>
      <c r="M14" s="1945"/>
      <c r="N14" s="1945"/>
      <c r="O14" s="1945"/>
      <c r="P14" s="1945"/>
      <c r="Q14" s="1945"/>
      <c r="R14" s="1945"/>
      <c r="S14" s="1945"/>
      <c r="T14" s="1945"/>
      <c r="U14" s="1945"/>
      <c r="V14" s="1945"/>
      <c r="W14" s="1945"/>
      <c r="X14" s="1688"/>
      <c r="Y14" s="1688"/>
      <c r="Z14" s="1688"/>
      <c r="AA14" s="1688"/>
      <c r="AB14" s="1688"/>
      <c r="AC14" s="1688"/>
      <c r="AD14" s="1688"/>
      <c r="AE14" s="348"/>
      <c r="AF14" s="348"/>
      <c r="AG14" s="348"/>
      <c r="AH14" s="348"/>
      <c r="AI14" s="348"/>
      <c r="AJ14" s="348"/>
      <c r="AK14" s="348"/>
      <c r="AL14" s="348"/>
      <c r="AM14" s="348"/>
      <c r="AN14" s="348"/>
    </row>
    <row r="15" spans="1:40" s="55" customFormat="1" ht="26.25" customHeight="1">
      <c r="A15" s="1998" t="s">
        <v>422</v>
      </c>
      <c r="B15" s="1863"/>
      <c r="C15" s="1863"/>
      <c r="D15" s="2206">
        <v>1</v>
      </c>
      <c r="E15" s="2206">
        <v>1.2</v>
      </c>
      <c r="F15" s="2206">
        <v>4.4000000000000004</v>
      </c>
      <c r="G15" s="2206"/>
      <c r="H15" s="2206"/>
      <c r="I15" s="2206"/>
      <c r="J15" s="2206">
        <v>8</v>
      </c>
      <c r="K15" s="2206"/>
      <c r="L15" s="2206">
        <v>1</v>
      </c>
      <c r="M15" s="2206"/>
      <c r="N15" s="2206"/>
      <c r="O15" s="2206"/>
      <c r="P15" s="2206"/>
      <c r="Q15" s="2206"/>
      <c r="R15" s="2206"/>
      <c r="S15" s="2206"/>
      <c r="T15" s="2206"/>
      <c r="U15" s="2206"/>
      <c r="V15" s="2206"/>
      <c r="W15" s="2206"/>
      <c r="X15" s="2085">
        <f>X21</f>
        <v>0</v>
      </c>
      <c r="Y15" s="2085">
        <f>Y21</f>
        <v>0</v>
      </c>
      <c r="Z15" s="1688"/>
      <c r="AA15" s="1688"/>
      <c r="AB15" s="1688"/>
      <c r="AC15" s="1688"/>
      <c r="AD15" s="1688"/>
      <c r="AE15" s="348"/>
      <c r="AF15" s="348"/>
      <c r="AG15" s="348"/>
      <c r="AH15" s="348"/>
      <c r="AI15" s="348"/>
      <c r="AJ15" s="348"/>
      <c r="AK15" s="348"/>
      <c r="AL15" s="348"/>
      <c r="AM15" s="348"/>
      <c r="AN15" s="348"/>
    </row>
    <row r="16" spans="1:40" s="2091" customFormat="1" ht="26.25" customHeight="1">
      <c r="A16" s="1998"/>
      <c r="B16" s="1863"/>
      <c r="C16" s="1863"/>
      <c r="D16" s="2205"/>
      <c r="E16" s="2205"/>
      <c r="F16" s="2205"/>
      <c r="G16" s="2205"/>
      <c r="H16" s="2205"/>
      <c r="I16" s="2205"/>
      <c r="J16" s="2205"/>
      <c r="K16" s="2205"/>
      <c r="L16" s="2205"/>
      <c r="M16" s="2205"/>
      <c r="N16" s="2205"/>
      <c r="O16" s="2205"/>
      <c r="P16" s="2205"/>
      <c r="Q16" s="2205"/>
      <c r="R16" s="2205"/>
      <c r="S16" s="2205"/>
      <c r="T16" s="2205"/>
      <c r="U16" s="2205"/>
      <c r="V16" s="2205"/>
      <c r="W16" s="2205"/>
      <c r="X16" s="2205"/>
      <c r="Y16" s="2205"/>
      <c r="Z16" s="2089"/>
      <c r="AA16" s="2089"/>
      <c r="AB16" s="2089"/>
      <c r="AC16" s="2089"/>
      <c r="AD16" s="2089"/>
      <c r="AE16" s="2090"/>
      <c r="AF16" s="2090"/>
      <c r="AG16" s="2090"/>
      <c r="AH16" s="2090"/>
      <c r="AI16" s="2090"/>
      <c r="AJ16" s="2090"/>
      <c r="AK16" s="2090"/>
      <c r="AL16" s="2090"/>
      <c r="AM16" s="2090"/>
      <c r="AN16" s="2090"/>
    </row>
    <row r="17" spans="1:22">
      <c r="A17" s="312"/>
    </row>
    <row r="18" spans="1:22">
      <c r="A18" s="312"/>
    </row>
    <row r="19" spans="1:22">
      <c r="A19" s="312"/>
    </row>
    <row r="21" spans="1:22">
      <c r="A21" s="317"/>
      <c r="D21" s="2086"/>
      <c r="E21" s="2086"/>
      <c r="F21" s="2086"/>
      <c r="G21" s="2086"/>
      <c r="H21" s="2086"/>
      <c r="I21" s="2086"/>
      <c r="J21" s="2086"/>
      <c r="K21" s="2086"/>
      <c r="L21" s="2086"/>
      <c r="M21" s="2087"/>
      <c r="N21" s="2087"/>
      <c r="O21" s="2087"/>
      <c r="P21" s="2087"/>
      <c r="Q21" s="2087"/>
      <c r="R21" s="2087"/>
      <c r="S21" s="2087"/>
      <c r="T21" s="2087"/>
      <c r="U21" s="2087"/>
      <c r="V21" s="2087"/>
    </row>
    <row r="22" spans="1:22">
      <c r="D22" s="2087"/>
      <c r="E22" s="2087"/>
      <c r="F22" s="2087"/>
      <c r="G22" s="2087"/>
      <c r="H22" s="2087"/>
      <c r="I22" s="2087"/>
      <c r="J22" s="2087"/>
      <c r="K22" s="2087"/>
      <c r="L22" s="2087"/>
      <c r="M22" s="2087"/>
      <c r="N22" s="2087"/>
      <c r="O22" s="2087"/>
      <c r="P22" s="2087"/>
      <c r="Q22" s="2087"/>
      <c r="R22" s="2087"/>
      <c r="S22" s="2087"/>
      <c r="T22" s="2087"/>
      <c r="U22" s="2087"/>
      <c r="V22" s="2087"/>
    </row>
    <row r="23" spans="1:22">
      <c r="D23" s="2087"/>
      <c r="E23" s="2087"/>
      <c r="F23" s="2087"/>
      <c r="G23" s="2087"/>
      <c r="H23" s="2087"/>
      <c r="I23" s="2087"/>
      <c r="J23" s="2087"/>
      <c r="K23" s="2087"/>
      <c r="L23" s="2087"/>
      <c r="M23" s="2087"/>
      <c r="N23" s="2087"/>
      <c r="O23" s="2087"/>
      <c r="P23" s="2087"/>
      <c r="Q23" s="2087"/>
      <c r="R23" s="2087"/>
      <c r="S23" s="2087"/>
      <c r="T23" s="2087"/>
      <c r="U23" s="2087"/>
      <c r="V23" s="2087"/>
    </row>
    <row r="24" spans="1:22">
      <c r="D24" s="2087"/>
      <c r="E24" s="2087"/>
      <c r="F24" s="2087"/>
      <c r="G24" s="2087"/>
      <c r="H24" s="2087"/>
      <c r="I24" s="2087"/>
      <c r="J24" s="2087"/>
      <c r="K24" s="2087"/>
      <c r="L24" s="2087"/>
      <c r="M24" s="2087"/>
      <c r="N24" s="2087"/>
      <c r="O24" s="2087"/>
      <c r="P24" s="2087"/>
      <c r="Q24" s="2087"/>
      <c r="R24" s="2087"/>
      <c r="S24" s="2087"/>
      <c r="T24" s="2087"/>
      <c r="U24" s="2087"/>
      <c r="V24" s="2087"/>
    </row>
    <row r="25" spans="1:22">
      <c r="D25" s="2087"/>
      <c r="E25" s="2087"/>
      <c r="F25" s="2087"/>
      <c r="G25" s="2087"/>
      <c r="H25" s="2087"/>
      <c r="I25" s="2087"/>
      <c r="J25" s="2087"/>
      <c r="K25" s="2087"/>
      <c r="L25" s="2087"/>
      <c r="M25" s="2087"/>
      <c r="N25" s="2087"/>
      <c r="O25" s="2087"/>
      <c r="P25" s="2087"/>
      <c r="Q25" s="2087"/>
      <c r="R25" s="2087"/>
      <c r="S25" s="2087"/>
      <c r="T25" s="2087"/>
      <c r="U25" s="2087"/>
      <c r="V25" s="2087"/>
    </row>
  </sheetData>
  <mergeCells count="1">
    <mergeCell ref="A1:H1"/>
  </mergeCells>
  <phoneticPr fontId="136" type="noConversion"/>
  <pageMargins left="0.7" right="0.7" top="0.75" bottom="0.75" header="0.3" footer="0.3"/>
  <pageSetup scale="90" orientation="landscape" r:id="rId1"/>
  <drawing r:id="rId2"/>
</worksheet>
</file>

<file path=xl/worksheets/sheet8.xml><?xml version="1.0" encoding="utf-8"?>
<worksheet xmlns="http://schemas.openxmlformats.org/spreadsheetml/2006/main" xmlns:r="http://schemas.openxmlformats.org/officeDocument/2006/relationships">
  <sheetPr codeName="Sheet17">
    <tabColor indexed="42"/>
  </sheetPr>
  <dimension ref="A1:AN57"/>
  <sheetViews>
    <sheetView workbookViewId="0">
      <selection activeCell="Z33" sqref="Z33"/>
    </sheetView>
  </sheetViews>
  <sheetFormatPr defaultRowHeight="11.25"/>
  <cols>
    <col min="1" max="1" width="32.140625" style="55" customWidth="1"/>
    <col min="2" max="2" width="18.140625" style="319" customWidth="1"/>
    <col min="3" max="3" width="15.7109375" style="320" customWidth="1"/>
    <col min="4" max="6" width="16" style="321" customWidth="1"/>
    <col min="7" max="9" width="16" style="321" hidden="1" customWidth="1"/>
    <col min="10" max="10" width="16" style="321" customWidth="1"/>
    <col min="11" max="11" width="16" style="321" hidden="1" customWidth="1"/>
    <col min="12" max="12" width="16" style="321" customWidth="1"/>
    <col min="13" max="23" width="16" style="321" hidden="1" customWidth="1"/>
    <col min="24" max="24" width="16" style="321" customWidth="1"/>
    <col min="25" max="30" width="9.140625" style="321"/>
    <col min="31" max="16384" width="9.140625" style="55"/>
  </cols>
  <sheetData>
    <row r="1" spans="1:30" s="13" customFormat="1" ht="45" customHeight="1">
      <c r="A1" s="2407"/>
      <c r="B1" s="2407"/>
      <c r="C1" s="2407"/>
      <c r="D1" s="2407"/>
      <c r="E1" s="2407"/>
      <c r="F1" s="2407"/>
    </row>
    <row r="2" spans="1:30" s="13" customFormat="1" ht="45" customHeight="1">
      <c r="A2" s="2448"/>
      <c r="B2" s="2448"/>
      <c r="C2" s="2448"/>
      <c r="D2" s="2448"/>
      <c r="E2" s="2448"/>
    </row>
    <row r="3" spans="1:30" s="13" customFormat="1" ht="72.75" customHeight="1">
      <c r="A3" s="2449"/>
      <c r="B3" s="2449"/>
      <c r="C3" s="2449"/>
      <c r="D3" s="2449"/>
      <c r="E3" s="2449"/>
      <c r="G3" s="14"/>
    </row>
    <row r="4" spans="1:30" s="13" customFormat="1" ht="18">
      <c r="A4" s="2450" t="str">
        <f>'I1 Intro'!C11</f>
        <v>EB-2013-0130</v>
      </c>
      <c r="B4" s="2450"/>
      <c r="C4" s="2450"/>
      <c r="D4" s="2450"/>
      <c r="E4" s="2450"/>
    </row>
    <row r="5" spans="1:30" s="13" customFormat="1" ht="21" customHeight="1">
      <c r="A5" s="323" t="str">
        <f>"Sheet I6.1 Revenue Worksheet  - "&amp;  'I2 LDC class'!$C$17</f>
        <v>Sheet I6.1 Revenue Worksheet  - Fort Frances Power Corporation</v>
      </c>
      <c r="B5" s="324"/>
      <c r="C5" s="324"/>
      <c r="D5" s="69"/>
      <c r="E5" s="325"/>
    </row>
    <row r="6" spans="1:30" s="13" customFormat="1" ht="6" customHeight="1">
      <c r="A6" s="16"/>
      <c r="B6" s="16"/>
      <c r="C6" s="16"/>
      <c r="D6" s="16"/>
      <c r="E6" s="16"/>
      <c r="F6" s="16"/>
      <c r="G6" s="16"/>
      <c r="H6" s="16"/>
      <c r="I6" s="16"/>
      <c r="J6" s="16"/>
      <c r="K6" s="16"/>
      <c r="L6" s="16"/>
      <c r="M6" s="16"/>
      <c r="N6" s="16"/>
      <c r="O6" s="16"/>
    </row>
    <row r="8" spans="1:30" ht="2.25" customHeight="1">
      <c r="A8" s="311"/>
      <c r="E8" s="55"/>
      <c r="F8" s="55"/>
      <c r="G8" s="55"/>
      <c r="H8" s="55"/>
      <c r="I8" s="55"/>
    </row>
    <row r="9" spans="1:30" ht="2.25" customHeight="1" thickBot="1">
      <c r="C9" s="322"/>
      <c r="F9" s="55"/>
      <c r="G9" s="55"/>
      <c r="H9" s="55"/>
      <c r="I9" s="55"/>
    </row>
    <row r="10" spans="1:30" ht="21" customHeight="1" thickBot="1">
      <c r="A10" s="1703" t="s">
        <v>401</v>
      </c>
      <c r="B10" s="2092">
        <v>78161020</v>
      </c>
      <c r="E10" s="1704"/>
      <c r="F10" s="55"/>
      <c r="G10" s="55"/>
      <c r="H10" s="55"/>
      <c r="I10" s="55"/>
    </row>
    <row r="11" spans="1:30" ht="11.25" customHeight="1">
      <c r="A11" s="326"/>
      <c r="B11" s="1597"/>
      <c r="E11" s="117"/>
      <c r="F11" s="55"/>
      <c r="G11" s="55"/>
      <c r="H11" s="55"/>
      <c r="I11" s="55"/>
    </row>
    <row r="12" spans="1:30" ht="13.5" thickBot="1">
      <c r="A12" s="327"/>
      <c r="B12" s="1597"/>
      <c r="E12" s="501"/>
    </row>
    <row r="13" spans="1:30" ht="20.25" customHeight="1" thickBot="1">
      <c r="A13" s="1703" t="s">
        <v>402</v>
      </c>
      <c r="B13" s="2092">
        <v>68349</v>
      </c>
      <c r="E13" s="1704"/>
      <c r="AC13" s="55"/>
      <c r="AD13" s="55"/>
    </row>
    <row r="14" spans="1:30" ht="13.5" customHeight="1">
      <c r="A14" s="326"/>
      <c r="B14" s="1597"/>
      <c r="E14" s="117"/>
      <c r="F14" s="55"/>
      <c r="G14" s="55"/>
      <c r="H14" s="55"/>
      <c r="AC14" s="55"/>
      <c r="AD14" s="55"/>
    </row>
    <row r="15" spans="1:30" ht="13.5" customHeight="1" thickBot="1">
      <c r="A15" s="327"/>
      <c r="B15" s="1597"/>
      <c r="E15" s="501"/>
      <c r="AC15" s="55"/>
      <c r="AD15" s="55"/>
    </row>
    <row r="16" spans="1:30" ht="31.5" customHeight="1" thickBot="1">
      <c r="A16" s="2259" t="s">
        <v>1712</v>
      </c>
      <c r="B16" s="2258">
        <f>-'[1]2014 Rev Deficiency'!$D$7</f>
        <v>-459006.90903266985</v>
      </c>
      <c r="E16" s="1704"/>
      <c r="AC16" s="55"/>
      <c r="AD16" s="55"/>
    </row>
    <row r="17" spans="1:40" ht="13.5" customHeight="1">
      <c r="A17" s="326"/>
      <c r="B17" s="1597"/>
      <c r="E17" s="117"/>
      <c r="F17" s="55"/>
      <c r="G17" s="55"/>
      <c r="H17" s="55"/>
      <c r="AC17" s="55"/>
      <c r="AD17" s="55"/>
    </row>
    <row r="18" spans="1:40" ht="13.5" customHeight="1" thickBot="1">
      <c r="A18" s="327"/>
      <c r="B18" s="1597"/>
      <c r="E18" s="501"/>
      <c r="AC18" s="55"/>
      <c r="AD18" s="55"/>
    </row>
    <row r="19" spans="1:40" ht="30.75" customHeight="1" thickBot="1">
      <c r="A19" s="2259" t="s">
        <v>1713</v>
      </c>
      <c r="B19" s="2092">
        <f>'[1]2014 Rev Deficiency'!$D$9</f>
        <v>103033</v>
      </c>
      <c r="E19" s="1704"/>
      <c r="AC19" s="55"/>
      <c r="AD19" s="55"/>
    </row>
    <row r="20" spans="1:40" ht="20.25" customHeight="1">
      <c r="A20" s="327"/>
      <c r="B20" s="1598"/>
      <c r="E20" s="55"/>
      <c r="AC20" s="55"/>
      <c r="AD20" s="55"/>
    </row>
    <row r="21" spans="1:40" s="330" customFormat="1" ht="12.75">
      <c r="B21" s="333"/>
      <c r="D21" s="334">
        <v>1</v>
      </c>
      <c r="E21" s="334">
        <v>2</v>
      </c>
      <c r="F21" s="334">
        <v>3</v>
      </c>
      <c r="G21" s="334">
        <v>4</v>
      </c>
      <c r="H21" s="334">
        <v>5</v>
      </c>
      <c r="I21" s="334">
        <v>6</v>
      </c>
      <c r="J21" s="334">
        <v>7</v>
      </c>
      <c r="K21" s="334">
        <v>8</v>
      </c>
      <c r="L21" s="334">
        <v>9</v>
      </c>
      <c r="M21" s="334">
        <v>10</v>
      </c>
      <c r="N21" s="334">
        <v>11</v>
      </c>
      <c r="O21" s="334">
        <v>12</v>
      </c>
      <c r="P21" s="334">
        <v>13</v>
      </c>
      <c r="Q21" s="334">
        <v>14</v>
      </c>
      <c r="R21" s="334">
        <v>15</v>
      </c>
      <c r="S21" s="334">
        <v>16</v>
      </c>
      <c r="T21" s="334">
        <v>17</v>
      </c>
      <c r="U21" s="334">
        <v>18</v>
      </c>
      <c r="V21" s="334">
        <v>19</v>
      </c>
      <c r="W21" s="334">
        <v>20</v>
      </c>
      <c r="X21" s="329"/>
    </row>
    <row r="22" spans="1:40" s="1644" customFormat="1" ht="45" customHeight="1">
      <c r="B22" s="328" t="s">
        <v>1192</v>
      </c>
      <c r="C22" s="1646" t="s">
        <v>769</v>
      </c>
      <c r="D22" s="315" t="str">
        <f>IF('I2 LDC class'!$D20="",'I2 LDC class'!$C20,'I2 LDC class'!$D20)</f>
        <v>Residential</v>
      </c>
      <c r="E22" s="315" t="str">
        <f>IF('I2 LDC class'!$D21="",'I2 LDC class'!$C21,'I2 LDC class'!$D21)</f>
        <v>General Service Less Than 50 kW</v>
      </c>
      <c r="F22" s="315" t="str">
        <f>IF('I2 LDC class'!$D22="",'I2 LDC class'!$C22,'I2 LDC class'!$D22)</f>
        <v>General Service 50 to 4,999 kW</v>
      </c>
      <c r="G22" s="315" t="str">
        <f>IF('I2 LDC class'!$D23="",'I2 LDC class'!$C23,'I2 LDC class'!$D23)</f>
        <v>GS&gt; 50-TOU</v>
      </c>
      <c r="H22" s="315" t="str">
        <f>IF('I2 LDC class'!$D24="",'I2 LDC class'!$C24,'I2 LDC class'!$D24)</f>
        <v>GS &gt;50-Intermediate</v>
      </c>
      <c r="I22" s="315" t="str">
        <f>IF('I2 LDC class'!$D25="",'I2 LDC class'!$C25,'I2 LDC class'!$D25)</f>
        <v>Large Use &gt;5MW</v>
      </c>
      <c r="J22" s="2349" t="str">
        <f>IF('I2 LDC class'!$D26="",'I2 LDC class'!$C26,'I2 LDC class'!$D26)</f>
        <v>Street Lighting</v>
      </c>
      <c r="K22" s="315" t="str">
        <f>IF('I2 LDC class'!$D27="",'I2 LDC class'!$C27,'I2 LDC class'!$D27)</f>
        <v>Sentinel</v>
      </c>
      <c r="L22" s="315" t="str">
        <f>IF('I2 LDC class'!$D28="",'I2 LDC class'!$C28,'I2 LDC class'!$D28)</f>
        <v>Unmetered Scattered Load</v>
      </c>
      <c r="M22" s="315" t="str">
        <f>IF('I2 LDC class'!$D29="",'I2 LDC class'!$C29,'I2 LDC class'!$D29)</f>
        <v>Embedded Distributor</v>
      </c>
      <c r="N22" s="315" t="str">
        <f>IF('I2 LDC class'!$D30="",'I2 LDC class'!$C30,'I2 LDC class'!$D30)</f>
        <v>Back-up/Standby Power</v>
      </c>
      <c r="O22" s="315" t="str">
        <f>IF('I2 LDC class'!$D31="",'I2 LDC class'!$C31,'I2 LDC class'!$D31)</f>
        <v>Rate Class 1</v>
      </c>
      <c r="P22" s="315" t="str">
        <f>IF('I2 LDC class'!$D32="",'I2 LDC class'!$C32,'I2 LDC class'!$D32)</f>
        <v>Rate class 2</v>
      </c>
      <c r="Q22" s="315" t="str">
        <f>IF('I2 LDC class'!$D33="",'I2 LDC class'!$C33,'I2 LDC class'!$D33)</f>
        <v>Rate class 3</v>
      </c>
      <c r="R22" s="315" t="str">
        <f>IF('I2 LDC class'!$D34="",'I2 LDC class'!$C34,'I2 LDC class'!$D34)</f>
        <v>Rate class 4</v>
      </c>
      <c r="S22" s="315" t="str">
        <f>IF('I2 LDC class'!$D35="",'I2 LDC class'!$C35,'I2 LDC class'!$D35)</f>
        <v>Rate class 5</v>
      </c>
      <c r="T22" s="315" t="str">
        <f>IF('I2 LDC class'!$D36="",'I2 LDC class'!$C36,'I2 LDC class'!$D36)</f>
        <v>Rate class 6</v>
      </c>
      <c r="U22" s="315" t="str">
        <f>IF('I2 LDC class'!$D37="",'I2 LDC class'!$C37,'I2 LDC class'!$D37)</f>
        <v>Rate class 7</v>
      </c>
      <c r="V22" s="315" t="str">
        <f>IF('I2 LDC class'!$D38="",'I2 LDC class'!$C38,'I2 LDC class'!$D38)</f>
        <v>Rate class 8</v>
      </c>
      <c r="W22" s="316" t="str">
        <f>IF('I2 LDC class'!$D39="",'I2 LDC class'!$C39,'I2 LDC class'!$D39)</f>
        <v>Rate class 9</v>
      </c>
      <c r="X22" s="1645"/>
      <c r="Y22" s="1645"/>
      <c r="Z22" s="1645"/>
      <c r="AA22" s="1645"/>
      <c r="AB22" s="1645"/>
      <c r="AC22" s="1645"/>
      <c r="AD22" s="1645"/>
    </row>
    <row r="23" spans="1:40" ht="9.75" customHeight="1">
      <c r="A23" s="2451" t="s">
        <v>1190</v>
      </c>
      <c r="B23" s="2453"/>
      <c r="C23" s="2454"/>
      <c r="D23" s="2454"/>
      <c r="E23" s="2454"/>
      <c r="F23" s="2454"/>
      <c r="G23" s="2454"/>
      <c r="H23" s="2454"/>
      <c r="I23" s="2454"/>
      <c r="J23" s="2454"/>
      <c r="K23" s="2454"/>
      <c r="L23" s="2454"/>
      <c r="M23" s="2454"/>
      <c r="N23" s="2454"/>
      <c r="O23" s="2454"/>
      <c r="P23" s="2454"/>
      <c r="Q23" s="2454"/>
      <c r="R23" s="2454"/>
      <c r="S23" s="2454"/>
      <c r="T23" s="2454"/>
      <c r="U23" s="2454"/>
      <c r="V23" s="2454"/>
      <c r="W23" s="2455"/>
    </row>
    <row r="24" spans="1:40">
      <c r="A24" s="2452"/>
      <c r="B24" s="2456"/>
      <c r="C24" s="2457"/>
      <c r="D24" s="2457"/>
      <c r="E24" s="2457"/>
      <c r="F24" s="2457"/>
      <c r="G24" s="2457"/>
      <c r="H24" s="2457"/>
      <c r="I24" s="2457"/>
      <c r="J24" s="2457"/>
      <c r="K24" s="2457"/>
      <c r="L24" s="2457"/>
      <c r="M24" s="2457"/>
      <c r="N24" s="2457"/>
      <c r="O24" s="2457"/>
      <c r="P24" s="2457"/>
      <c r="Q24" s="2457"/>
      <c r="R24" s="2457"/>
      <c r="S24" s="2457"/>
      <c r="T24" s="2457"/>
      <c r="U24" s="2457"/>
      <c r="V24" s="2457"/>
      <c r="W24" s="2458"/>
    </row>
    <row r="25" spans="1:40" ht="24" customHeight="1">
      <c r="A25" s="1979" t="s">
        <v>457</v>
      </c>
      <c r="B25" s="2321" t="s">
        <v>779</v>
      </c>
      <c r="C25" s="2322">
        <f>IF(ROUND(SUM(D25:W25),0)=ROUND(B10,0),SUM(D25:W25),"Error")</f>
        <v>78161020</v>
      </c>
      <c r="D25" s="2323">
        <v>37751518</v>
      </c>
      <c r="E25" s="2323">
        <v>13617679</v>
      </c>
      <c r="F25" s="2323">
        <v>26376324</v>
      </c>
      <c r="G25" s="2323"/>
      <c r="H25" s="2323"/>
      <c r="I25" s="2323"/>
      <c r="J25" s="2323">
        <v>366947</v>
      </c>
      <c r="K25" s="2323"/>
      <c r="L25" s="2323">
        <v>48552</v>
      </c>
      <c r="M25" s="2093"/>
      <c r="N25" s="2093"/>
      <c r="O25" s="2093"/>
      <c r="P25" s="2093"/>
      <c r="Q25" s="2093"/>
      <c r="R25" s="2093"/>
      <c r="S25" s="2093"/>
      <c r="T25" s="2093"/>
      <c r="U25" s="2093"/>
      <c r="V25" s="2093"/>
      <c r="W25" s="2093"/>
      <c r="X25" s="1688"/>
      <c r="Y25" s="1688"/>
      <c r="Z25" s="1688"/>
      <c r="AA25" s="1688"/>
      <c r="AB25" s="1688"/>
      <c r="AC25" s="1688"/>
      <c r="AD25" s="1688"/>
      <c r="AE25" s="348"/>
      <c r="AF25" s="348"/>
      <c r="AG25" s="348"/>
      <c r="AH25" s="348"/>
      <c r="AI25" s="348"/>
      <c r="AJ25" s="348"/>
      <c r="AK25" s="348"/>
      <c r="AL25" s="348"/>
      <c r="AM25" s="348"/>
      <c r="AN25" s="348"/>
    </row>
    <row r="26" spans="1:40" ht="24.75" customHeight="1">
      <c r="A26" s="1979" t="s">
        <v>458</v>
      </c>
      <c r="B26" s="2324" t="s">
        <v>1193</v>
      </c>
      <c r="C26" s="2322">
        <f>IF(ROUND(SUM(D26:W26),0)=ROUND(B13,0),SUM(D26:W26),"Error")</f>
        <v>68349</v>
      </c>
      <c r="D26" s="2323"/>
      <c r="E26" s="2323"/>
      <c r="F26" s="2323">
        <v>67294</v>
      </c>
      <c r="G26" s="2323"/>
      <c r="H26" s="2323"/>
      <c r="I26" s="2323"/>
      <c r="J26" s="2323">
        <v>1055</v>
      </c>
      <c r="K26" s="2323"/>
      <c r="L26" s="2323"/>
      <c r="M26" s="2093"/>
      <c r="N26" s="2093"/>
      <c r="O26" s="2093"/>
      <c r="P26" s="2093"/>
      <c r="Q26" s="2093"/>
      <c r="R26" s="2093"/>
      <c r="S26" s="2093"/>
      <c r="T26" s="2093"/>
      <c r="U26" s="2093"/>
      <c r="V26" s="2093"/>
      <c r="W26" s="2093"/>
      <c r="X26" s="1688"/>
      <c r="Y26" s="1688"/>
      <c r="Z26" s="1688"/>
      <c r="AA26" s="1688"/>
      <c r="AB26" s="1688"/>
      <c r="AC26" s="1688"/>
      <c r="AD26" s="1688"/>
      <c r="AE26" s="348"/>
      <c r="AF26" s="348"/>
      <c r="AG26" s="348"/>
      <c r="AH26" s="348"/>
      <c r="AI26" s="348"/>
      <c r="AJ26" s="348"/>
      <c r="AK26" s="348"/>
      <c r="AL26" s="348"/>
      <c r="AM26" s="348"/>
      <c r="AN26" s="348"/>
    </row>
    <row r="27" spans="1:40" ht="38.25">
      <c r="A27" s="1980" t="s">
        <v>420</v>
      </c>
      <c r="B27" s="2324"/>
      <c r="C27" s="2325">
        <f>+SUM(D27:W27)</f>
        <v>15558</v>
      </c>
      <c r="D27" s="2323"/>
      <c r="E27" s="2323"/>
      <c r="F27" s="2323">
        <v>15558</v>
      </c>
      <c r="G27" s="2323"/>
      <c r="H27" s="2323"/>
      <c r="I27" s="2323"/>
      <c r="J27" s="2323"/>
      <c r="K27" s="2323"/>
      <c r="L27" s="2323"/>
      <c r="M27" s="2093"/>
      <c r="N27" s="2093"/>
      <c r="O27" s="2093"/>
      <c r="P27" s="2093"/>
      <c r="Q27" s="2093"/>
      <c r="R27" s="2093"/>
      <c r="S27" s="2093"/>
      <c r="T27" s="2093"/>
      <c r="U27" s="2093"/>
      <c r="V27" s="2093"/>
      <c r="W27" s="2093"/>
      <c r="X27" s="1688"/>
      <c r="Y27" s="1688"/>
      <c r="Z27" s="1688"/>
      <c r="AA27" s="1688"/>
      <c r="AB27" s="1688"/>
      <c r="AC27" s="1688"/>
      <c r="AD27" s="1688"/>
      <c r="AE27" s="348"/>
      <c r="AF27" s="348"/>
      <c r="AG27" s="348"/>
      <c r="AH27" s="348"/>
      <c r="AI27" s="348"/>
      <c r="AJ27" s="348"/>
      <c r="AK27" s="348"/>
      <c r="AL27" s="348"/>
      <c r="AM27" s="348"/>
      <c r="AN27" s="348"/>
    </row>
    <row r="28" spans="1:40" ht="76.5">
      <c r="A28" s="1980" t="s">
        <v>459</v>
      </c>
      <c r="B28" s="2324"/>
      <c r="C28" s="2325">
        <f>+SUM(D28:W28)</f>
        <v>0</v>
      </c>
      <c r="D28" s="2323"/>
      <c r="E28" s="2323"/>
      <c r="F28" s="2323"/>
      <c r="G28" s="2323"/>
      <c r="H28" s="2323"/>
      <c r="I28" s="2323"/>
      <c r="J28" s="2323"/>
      <c r="K28" s="2323"/>
      <c r="L28" s="2323"/>
      <c r="M28" s="2093"/>
      <c r="N28" s="2093"/>
      <c r="O28" s="2093"/>
      <c r="P28" s="2093"/>
      <c r="Q28" s="2093"/>
      <c r="R28" s="2093"/>
      <c r="S28" s="2093"/>
      <c r="T28" s="2093"/>
      <c r="U28" s="2093"/>
      <c r="V28" s="2093"/>
      <c r="W28" s="2093"/>
      <c r="X28" s="1688"/>
      <c r="Y28" s="1688"/>
      <c r="Z28" s="1688"/>
      <c r="AA28" s="1688"/>
      <c r="AB28" s="1688"/>
      <c r="AC28" s="1688"/>
      <c r="AD28" s="1688"/>
      <c r="AE28" s="348"/>
      <c r="AF28" s="348"/>
      <c r="AG28" s="348"/>
      <c r="AH28" s="348"/>
      <c r="AI28" s="348"/>
      <c r="AJ28" s="348"/>
      <c r="AK28" s="348"/>
      <c r="AL28" s="348"/>
      <c r="AM28" s="348"/>
      <c r="AN28" s="348"/>
    </row>
    <row r="29" spans="1:40" ht="25.5">
      <c r="A29" s="1678" t="s">
        <v>1274</v>
      </c>
      <c r="B29" s="2324" t="s">
        <v>1275</v>
      </c>
      <c r="C29" s="2325">
        <f>+SUM(D29:W29)</f>
        <v>78161020</v>
      </c>
      <c r="D29" s="2323">
        <v>37751518</v>
      </c>
      <c r="E29" s="2323">
        <v>13617679</v>
      </c>
      <c r="F29" s="2323">
        <v>26376324</v>
      </c>
      <c r="G29" s="2323"/>
      <c r="H29" s="2323"/>
      <c r="I29" s="2323"/>
      <c r="J29" s="2323">
        <v>366947</v>
      </c>
      <c r="K29" s="2323"/>
      <c r="L29" s="2323">
        <v>48552</v>
      </c>
      <c r="M29" s="2093">
        <f t="shared" ref="M29:W29" si="0">M25</f>
        <v>0</v>
      </c>
      <c r="N29" s="2093">
        <f t="shared" si="0"/>
        <v>0</v>
      </c>
      <c r="O29" s="2093">
        <f t="shared" si="0"/>
        <v>0</v>
      </c>
      <c r="P29" s="2093">
        <f t="shared" si="0"/>
        <v>0</v>
      </c>
      <c r="Q29" s="2093">
        <f t="shared" si="0"/>
        <v>0</v>
      </c>
      <c r="R29" s="2093">
        <f t="shared" si="0"/>
        <v>0</v>
      </c>
      <c r="S29" s="2093">
        <f t="shared" si="0"/>
        <v>0</v>
      </c>
      <c r="T29" s="2093">
        <f t="shared" si="0"/>
        <v>0</v>
      </c>
      <c r="U29" s="2093">
        <f t="shared" si="0"/>
        <v>0</v>
      </c>
      <c r="V29" s="2093">
        <f t="shared" si="0"/>
        <v>0</v>
      </c>
      <c r="W29" s="2093">
        <f t="shared" si="0"/>
        <v>0</v>
      </c>
      <c r="X29" s="1688"/>
      <c r="Y29" s="1688"/>
      <c r="Z29" s="1688"/>
      <c r="AA29" s="1688"/>
      <c r="AB29" s="1688"/>
      <c r="AC29" s="1688"/>
      <c r="AD29" s="1688"/>
      <c r="AE29" s="348"/>
      <c r="AF29" s="348"/>
      <c r="AG29" s="348"/>
      <c r="AH29" s="348"/>
      <c r="AI29" s="348"/>
      <c r="AJ29" s="348"/>
      <c r="AK29" s="348"/>
      <c r="AL29" s="348"/>
      <c r="AM29" s="348"/>
      <c r="AN29" s="348"/>
    </row>
    <row r="30" spans="1:40" ht="6" customHeight="1">
      <c r="A30" s="1679"/>
      <c r="B30" s="2326"/>
      <c r="C30" s="2327"/>
      <c r="D30" s="2327"/>
      <c r="E30" s="2327"/>
      <c r="F30" s="2327"/>
      <c r="G30" s="2327"/>
      <c r="H30" s="2327"/>
      <c r="I30" s="2327"/>
      <c r="J30" s="2327"/>
      <c r="K30" s="2327"/>
      <c r="L30" s="2327"/>
      <c r="M30" s="1691"/>
      <c r="N30" s="1691"/>
      <c r="O30" s="1691"/>
      <c r="P30" s="1691"/>
      <c r="Q30" s="1691"/>
      <c r="R30" s="1691"/>
      <c r="S30" s="1691"/>
      <c r="T30" s="1691"/>
      <c r="U30" s="1691"/>
      <c r="V30" s="1691"/>
      <c r="W30" s="1691"/>
      <c r="X30" s="1688"/>
      <c r="Y30" s="1688"/>
      <c r="Z30" s="1688"/>
      <c r="AA30" s="1688"/>
      <c r="AB30" s="1688"/>
      <c r="AC30" s="1688"/>
      <c r="AD30" s="1688"/>
      <c r="AE30" s="348"/>
      <c r="AF30" s="348"/>
      <c r="AG30" s="348"/>
      <c r="AH30" s="348"/>
      <c r="AI30" s="348"/>
      <c r="AJ30" s="348"/>
      <c r="AK30" s="348"/>
      <c r="AL30" s="348"/>
      <c r="AM30" s="348"/>
      <c r="AN30" s="348"/>
    </row>
    <row r="31" spans="1:40" ht="14.25" customHeight="1">
      <c r="A31" s="1678"/>
      <c r="B31" s="2324"/>
      <c r="C31" s="2325"/>
      <c r="D31" s="2328"/>
      <c r="E31" s="2328"/>
      <c r="F31" s="2328"/>
      <c r="G31" s="2328"/>
      <c r="H31" s="2328"/>
      <c r="I31" s="2328"/>
      <c r="J31" s="2328"/>
      <c r="K31" s="2328"/>
      <c r="L31" s="2328"/>
      <c r="M31" s="1747"/>
      <c r="N31" s="1747"/>
      <c r="O31" s="1747"/>
      <c r="P31" s="1747"/>
      <c r="Q31" s="1747"/>
      <c r="R31" s="1747"/>
      <c r="S31" s="1747"/>
      <c r="T31" s="1747"/>
      <c r="U31" s="1747"/>
      <c r="V31" s="1747"/>
      <c r="W31" s="1747"/>
      <c r="X31" s="1688"/>
      <c r="Y31" s="1688"/>
      <c r="Z31" s="1688"/>
      <c r="AA31" s="1688"/>
      <c r="AB31" s="1688"/>
      <c r="AC31" s="1688"/>
      <c r="AD31" s="1688"/>
      <c r="AE31" s="348"/>
      <c r="AF31" s="348"/>
      <c r="AG31" s="348"/>
      <c r="AH31" s="348"/>
      <c r="AI31" s="348"/>
      <c r="AJ31" s="348"/>
      <c r="AK31" s="348"/>
      <c r="AL31" s="348"/>
      <c r="AM31" s="348"/>
      <c r="AN31" s="348"/>
    </row>
    <row r="32" spans="1:40" ht="6" customHeight="1">
      <c r="A32" s="1680"/>
      <c r="B32" s="2326"/>
      <c r="C32" s="2327"/>
      <c r="D32" s="2327"/>
      <c r="E32" s="2327"/>
      <c r="F32" s="2327"/>
      <c r="G32" s="2327"/>
      <c r="H32" s="2327"/>
      <c r="I32" s="2327"/>
      <c r="J32" s="2327"/>
      <c r="K32" s="2327"/>
      <c r="L32" s="2327"/>
      <c r="M32" s="1690"/>
      <c r="N32" s="1690"/>
      <c r="O32" s="1690"/>
      <c r="P32" s="1690"/>
      <c r="Q32" s="1690"/>
      <c r="R32" s="1690"/>
      <c r="S32" s="1691"/>
      <c r="T32" s="1691"/>
      <c r="U32" s="1691"/>
      <c r="V32" s="1691"/>
      <c r="W32" s="1691"/>
      <c r="X32" s="1688"/>
      <c r="Y32" s="1688"/>
      <c r="Z32" s="1688"/>
      <c r="AA32" s="1688"/>
      <c r="AB32" s="1688"/>
      <c r="AC32" s="1688"/>
      <c r="AD32" s="1688"/>
      <c r="AE32" s="348"/>
      <c r="AF32" s="348"/>
      <c r="AG32" s="348"/>
      <c r="AH32" s="348"/>
      <c r="AI32" s="348"/>
      <c r="AJ32" s="348"/>
      <c r="AK32" s="348"/>
      <c r="AL32" s="348"/>
      <c r="AM32" s="348"/>
      <c r="AN32" s="348"/>
    </row>
    <row r="33" spans="1:40" s="331" customFormat="1" ht="15">
      <c r="A33" s="1946" t="s">
        <v>439</v>
      </c>
      <c r="B33" s="2329"/>
      <c r="C33" s="2330"/>
      <c r="D33" s="2331">
        <v>12.05</v>
      </c>
      <c r="E33" s="2331">
        <v>29.03</v>
      </c>
      <c r="F33" s="2331">
        <v>242.06</v>
      </c>
      <c r="G33" s="2331"/>
      <c r="H33" s="2331"/>
      <c r="I33" s="2331"/>
      <c r="J33" s="2331">
        <v>1.17</v>
      </c>
      <c r="K33" s="2331"/>
      <c r="L33" s="2331">
        <v>29.03</v>
      </c>
      <c r="M33" s="2094"/>
      <c r="N33" s="2094"/>
      <c r="O33" s="2094"/>
      <c r="P33" s="2094"/>
      <c r="Q33" s="2094"/>
      <c r="R33" s="2094"/>
      <c r="S33" s="2094"/>
      <c r="T33" s="2094"/>
      <c r="U33" s="2094"/>
      <c r="V33" s="2094"/>
      <c r="W33" s="2094"/>
      <c r="X33" s="2053"/>
      <c r="Y33" s="1692"/>
      <c r="Z33" s="1692"/>
      <c r="AA33" s="1692"/>
      <c r="AB33" s="1692"/>
      <c r="AC33" s="1692"/>
      <c r="AD33" s="1692"/>
      <c r="AE33" s="1692"/>
      <c r="AF33" s="1692"/>
      <c r="AG33" s="1692"/>
      <c r="AH33" s="1692"/>
      <c r="AI33" s="1692"/>
      <c r="AJ33" s="1692"/>
      <c r="AK33" s="1692"/>
      <c r="AL33" s="1692"/>
      <c r="AM33" s="1692"/>
      <c r="AN33" s="1692"/>
    </row>
    <row r="34" spans="1:40" s="331" customFormat="1" ht="15">
      <c r="A34" s="1946" t="s">
        <v>440</v>
      </c>
      <c r="B34" s="2329"/>
      <c r="C34" s="2330"/>
      <c r="D34" s="2332">
        <v>8.8000000000000005E-3</v>
      </c>
      <c r="E34" s="2332">
        <v>6.6E-3</v>
      </c>
      <c r="F34" s="2332"/>
      <c r="G34" s="2332"/>
      <c r="H34" s="2332"/>
      <c r="I34" s="2332"/>
      <c r="J34" s="2332"/>
      <c r="K34" s="2332"/>
      <c r="L34" s="2332">
        <v>6.6E-3</v>
      </c>
      <c r="M34" s="2095"/>
      <c r="N34" s="2096"/>
      <c r="O34" s="2096"/>
      <c r="P34" s="2096"/>
      <c r="Q34" s="2096"/>
      <c r="R34" s="2096"/>
      <c r="S34" s="2096"/>
      <c r="T34" s="2096"/>
      <c r="U34" s="2096"/>
      <c r="V34" s="2096"/>
      <c r="W34" s="2096"/>
      <c r="X34" s="1692"/>
      <c r="Y34" s="1692"/>
      <c r="Z34" s="1692"/>
      <c r="AA34" s="1692"/>
      <c r="AB34" s="1692"/>
      <c r="AC34" s="1692"/>
      <c r="AD34" s="1692"/>
      <c r="AE34" s="1692"/>
      <c r="AF34" s="1692"/>
      <c r="AG34" s="1692"/>
      <c r="AH34" s="1692"/>
      <c r="AI34" s="1692"/>
      <c r="AJ34" s="1692"/>
      <c r="AK34" s="1692"/>
      <c r="AL34" s="1692"/>
      <c r="AM34" s="1692"/>
      <c r="AN34" s="1692"/>
    </row>
    <row r="35" spans="1:40" s="331" customFormat="1" ht="15">
      <c r="A35" s="1946" t="s">
        <v>441</v>
      </c>
      <c r="B35" s="2329"/>
      <c r="C35" s="2330"/>
      <c r="D35" s="2333"/>
      <c r="E35" s="2333"/>
      <c r="F35" s="2333">
        <v>3.5943000000000001</v>
      </c>
      <c r="G35" s="2333"/>
      <c r="H35" s="2333"/>
      <c r="I35" s="2333"/>
      <c r="J35" s="2333">
        <v>3.0508999999999999</v>
      </c>
      <c r="K35" s="2333"/>
      <c r="L35" s="2333"/>
      <c r="M35" s="2095"/>
      <c r="N35" s="2096"/>
      <c r="O35" s="2096"/>
      <c r="P35" s="2096"/>
      <c r="Q35" s="2096"/>
      <c r="R35" s="2096"/>
      <c r="S35" s="2096"/>
      <c r="T35" s="2096"/>
      <c r="U35" s="2096"/>
      <c r="V35" s="2096"/>
      <c r="W35" s="2096"/>
      <c r="X35" s="1692"/>
      <c r="Y35" s="1692"/>
      <c r="Z35" s="1692"/>
      <c r="AA35" s="1692"/>
      <c r="AB35" s="1692"/>
      <c r="AC35" s="1692"/>
      <c r="AD35" s="1692"/>
      <c r="AE35" s="1692"/>
      <c r="AF35" s="1692"/>
      <c r="AG35" s="1692"/>
      <c r="AH35" s="1692"/>
      <c r="AI35" s="1692"/>
      <c r="AJ35" s="1692"/>
      <c r="AK35" s="1692"/>
      <c r="AL35" s="1692"/>
      <c r="AM35" s="1692"/>
      <c r="AN35" s="1692"/>
    </row>
    <row r="36" spans="1:40" s="331" customFormat="1" ht="15">
      <c r="A36" s="1681" t="s">
        <v>1682</v>
      </c>
      <c r="B36" s="2329"/>
      <c r="C36" s="2330"/>
      <c r="D36" s="2331"/>
      <c r="E36" s="2331"/>
      <c r="F36" s="2331">
        <v>0.6</v>
      </c>
      <c r="G36" s="2331"/>
      <c r="H36" s="2331"/>
      <c r="I36" s="2331"/>
      <c r="J36" s="2331"/>
      <c r="K36" s="2331"/>
      <c r="L36" s="2331"/>
      <c r="M36" s="2094"/>
      <c r="N36" s="2094"/>
      <c r="O36" s="2094"/>
      <c r="P36" s="2094"/>
      <c r="Q36" s="2094"/>
      <c r="R36" s="2094"/>
      <c r="S36" s="2094"/>
      <c r="T36" s="2094"/>
      <c r="U36" s="2094"/>
      <c r="V36" s="2094"/>
      <c r="W36" s="2094"/>
      <c r="X36" s="1692"/>
      <c r="Y36" s="1692"/>
      <c r="Z36" s="1692"/>
      <c r="AA36" s="1692"/>
      <c r="AB36" s="1692"/>
      <c r="AC36" s="1692"/>
      <c r="AD36" s="1692"/>
      <c r="AE36" s="1692"/>
      <c r="AF36" s="1692"/>
      <c r="AG36" s="1692"/>
      <c r="AH36" s="1692"/>
      <c r="AI36" s="1692"/>
      <c r="AJ36" s="1692"/>
      <c r="AK36" s="1692"/>
      <c r="AL36" s="1692"/>
      <c r="AM36" s="1692"/>
      <c r="AN36" s="1692"/>
    </row>
    <row r="37" spans="1:40" s="331" customFormat="1" ht="15">
      <c r="A37" s="1946" t="s">
        <v>417</v>
      </c>
      <c r="B37" s="2329"/>
      <c r="C37" s="2330"/>
      <c r="D37" s="2331"/>
      <c r="E37" s="2331"/>
      <c r="F37" s="2331"/>
      <c r="G37" s="2331"/>
      <c r="H37" s="2331"/>
      <c r="I37" s="2331"/>
      <c r="J37" s="2331"/>
      <c r="K37" s="2331"/>
      <c r="L37" s="2331"/>
      <c r="M37" s="2094"/>
      <c r="N37" s="2094"/>
      <c r="O37" s="2094"/>
      <c r="P37" s="2094"/>
      <c r="Q37" s="2094"/>
      <c r="R37" s="2094"/>
      <c r="S37" s="2094"/>
      <c r="T37" s="2094"/>
      <c r="U37" s="2094"/>
      <c r="V37" s="2094"/>
      <c r="W37" s="2094"/>
      <c r="X37" s="1692"/>
      <c r="Y37" s="1692"/>
      <c r="Z37" s="1692"/>
      <c r="AA37" s="1692"/>
      <c r="AB37" s="1692"/>
      <c r="AC37" s="1692"/>
      <c r="AD37" s="1692"/>
      <c r="AE37" s="1692"/>
      <c r="AF37" s="1692"/>
      <c r="AG37" s="1692"/>
      <c r="AH37" s="1692"/>
      <c r="AI37" s="1692"/>
      <c r="AJ37" s="1692"/>
      <c r="AK37" s="1692"/>
      <c r="AL37" s="1692"/>
      <c r="AM37" s="1692"/>
      <c r="AN37" s="1692"/>
    </row>
    <row r="38" spans="1:40" ht="6" customHeight="1">
      <c r="A38" s="1680"/>
      <c r="B38" s="2326"/>
      <c r="C38" s="2327"/>
      <c r="D38" s="2327"/>
      <c r="E38" s="2327"/>
      <c r="F38" s="2327"/>
      <c r="G38" s="2327"/>
      <c r="H38" s="2327"/>
      <c r="I38" s="2327"/>
      <c r="J38" s="2327"/>
      <c r="K38" s="2327"/>
      <c r="L38" s="2327"/>
      <c r="M38" s="1690"/>
      <c r="N38" s="1690"/>
      <c r="O38" s="1690"/>
      <c r="P38" s="1690"/>
      <c r="Q38" s="1690"/>
      <c r="R38" s="1690"/>
      <c r="S38" s="1691"/>
      <c r="T38" s="1691"/>
      <c r="U38" s="1691"/>
      <c r="V38" s="1691"/>
      <c r="W38" s="1691"/>
      <c r="X38" s="1688"/>
      <c r="Y38" s="1688"/>
      <c r="Z38" s="1688"/>
      <c r="AA38" s="1688"/>
      <c r="AB38" s="1688"/>
      <c r="AC38" s="1688"/>
      <c r="AD38" s="1688"/>
      <c r="AE38" s="348"/>
      <c r="AF38" s="348"/>
      <c r="AG38" s="348"/>
      <c r="AH38" s="348"/>
      <c r="AI38" s="348"/>
      <c r="AJ38" s="348"/>
      <c r="AK38" s="348"/>
      <c r="AL38" s="348"/>
      <c r="AM38" s="348"/>
      <c r="AN38" s="348"/>
    </row>
    <row r="39" spans="1:40" s="331" customFormat="1" ht="15">
      <c r="A39" s="1946" t="s">
        <v>1297</v>
      </c>
      <c r="B39" s="2329"/>
      <c r="C39" s="2330">
        <f>SUM(D39:W39)</f>
        <v>1437060.0467000001</v>
      </c>
      <c r="D39" s="2334">
        <f>D34*D25+D35*D26+D33*MAX('I6.2 Customer Data'!D18,'I6.2 Customer Data'!D19,'I6.2 Customer Data'!D21)*12+D37</f>
        <v>807947.35840000003</v>
      </c>
      <c r="E39" s="2334">
        <f>E34*E25+E35*E26+E33*MAX('I6.2 Customer Data'!E18,'I6.2 Customer Data'!E19,'I6.2 Customer Data'!E21)*12+E37</f>
        <v>230962.48139999999</v>
      </c>
      <c r="F39" s="2334">
        <f>F34*F26+F35*F26+F33*MAX('I6.2 Customer Data'!F18,'I6.2 Customer Data'!F19,'I6.2 Customer Data'!F21)*12+F37</f>
        <v>378396.6642</v>
      </c>
      <c r="G39" s="2334">
        <f>G34*G26+G35*G26+G33*MAX('I6.2 Customer Data'!G18,'I6.2 Customer Data'!G19,'I6.2 Customer Data'!G21)*12+G37</f>
        <v>0</v>
      </c>
      <c r="H39" s="2334">
        <f>H34*H25+H35*H26+H33*MAX('I6.2 Customer Data'!H18,'I6.2 Customer Data'!H19,'I6.2 Customer Data'!H21)*12+H37</f>
        <v>0</v>
      </c>
      <c r="I39" s="2334">
        <f>I34*I25+I35*I26+I33*MAX('I6.2 Customer Data'!I18,'I6.2 Customer Data'!I19,'I6.2 Customer Data'!I21)*12+I37</f>
        <v>0</v>
      </c>
      <c r="J39" s="2334">
        <f>J34*J26+J35*J26+J33*MAX('I6.2 Customer Data'!J18,'I6.2 Customer Data'!J19,'I6.2 Customer Data'!J21)*12+J37</f>
        <v>17342.9395</v>
      </c>
      <c r="K39" s="2334">
        <f>K34*K26+K35*K26+K33*MAX('I6.2 Customer Data'!K18,'I6.2 Customer Data'!K19,'I6.2 Customer Data'!K21)*12+K37</f>
        <v>0</v>
      </c>
      <c r="L39" s="2334">
        <f>L34*L25+L35*L26+L33*MAX('I6.2 Customer Data'!L18,'I6.2 Customer Data'!L19,'I6.2 Customer Data'!L21)*12+L37</f>
        <v>2410.6032</v>
      </c>
      <c r="M39" s="1947">
        <f>M34*M25+M35*M26+M33*MAX('I6.2 Customer Data'!M18,'I6.2 Customer Data'!M19,'I6.2 Customer Data'!M21)*12+M37</f>
        <v>0</v>
      </c>
      <c r="N39" s="1947">
        <f>N34*N25+N35*N26+N33*MAX('I6.2 Customer Data'!N18,'I6.2 Customer Data'!N19,'I6.2 Customer Data'!N21)*12+N37</f>
        <v>0</v>
      </c>
      <c r="O39" s="1947">
        <f>O34*O25+O35*O26+O33*MAX('I6.2 Customer Data'!O18,'I6.2 Customer Data'!O19,'I6.2 Customer Data'!O21)*12+O37</f>
        <v>0</v>
      </c>
      <c r="P39" s="1947">
        <f>P34*P25+P35*P26+P33*MAX('I6.2 Customer Data'!P18,'I6.2 Customer Data'!P19,'I6.2 Customer Data'!P21)*12+P37</f>
        <v>0</v>
      </c>
      <c r="Q39" s="1947">
        <f>Q34*Q25+Q35*Q26+Q33*MAX('I6.2 Customer Data'!Q18,'I6.2 Customer Data'!Q19,'I6.2 Customer Data'!Q21)*12+Q37</f>
        <v>0</v>
      </c>
      <c r="R39" s="1947">
        <f>R34*R25+R35*R26+R33*MAX('I6.2 Customer Data'!R18,'I6.2 Customer Data'!R19,'I6.2 Customer Data'!R21)*12+R37</f>
        <v>0</v>
      </c>
      <c r="S39" s="1947">
        <f>S34*S25+S35*S26+S33*MAX('I6.2 Customer Data'!S18,'I6.2 Customer Data'!S19,'I6.2 Customer Data'!S21)*12+S37</f>
        <v>0</v>
      </c>
      <c r="T39" s="1947">
        <f>T34*T25+T35*T26+T33*MAX('I6.2 Customer Data'!T18,'I6.2 Customer Data'!T19,'I6.2 Customer Data'!T21)*12+T37</f>
        <v>0</v>
      </c>
      <c r="U39" s="1947">
        <f>U34*U25+U35*U26+U33*MAX('I6.2 Customer Data'!U18,'I6.2 Customer Data'!U19,'I6.2 Customer Data'!U21)*12+U37</f>
        <v>0</v>
      </c>
      <c r="V39" s="1947">
        <f>V34*V25+V35*V26+V33*MAX('I6.2 Customer Data'!V18,'I6.2 Customer Data'!V19,'I6.2 Customer Data'!V21)*12+V37</f>
        <v>0</v>
      </c>
      <c r="W39" s="1947">
        <f>W34*W25+W35*W26+W33*MAX('I6.2 Customer Data'!W18,'I6.2 Customer Data'!W19,'I6.2 Customer Data'!W21)*12+W37</f>
        <v>0</v>
      </c>
      <c r="X39" s="1692"/>
      <c r="Y39" s="1692"/>
      <c r="Z39" s="1692"/>
      <c r="AA39" s="1692"/>
      <c r="AB39" s="1692"/>
      <c r="AC39" s="1692"/>
      <c r="AD39" s="1692"/>
      <c r="AE39" s="1692"/>
      <c r="AF39" s="1692"/>
      <c r="AG39" s="1692"/>
      <c r="AH39" s="1692"/>
      <c r="AI39" s="1692"/>
      <c r="AJ39" s="1692"/>
      <c r="AK39" s="1692"/>
      <c r="AL39" s="1692"/>
      <c r="AM39" s="1692"/>
      <c r="AN39" s="1692"/>
    </row>
    <row r="40" spans="1:40" s="331" customFormat="1" ht="15">
      <c r="A40" s="1946" t="s">
        <v>1296</v>
      </c>
      <c r="B40" s="2329"/>
      <c r="C40" s="2330">
        <f>+SUM(D40:W40)</f>
        <v>9334.7999999999993</v>
      </c>
      <c r="D40" s="2334">
        <f>D27*D36</f>
        <v>0</v>
      </c>
      <c r="E40" s="2334">
        <f t="shared" ref="E40:W40" si="1">E27*E36</f>
        <v>0</v>
      </c>
      <c r="F40" s="2334">
        <f>F27*F36</f>
        <v>9334.7999999999993</v>
      </c>
      <c r="G40" s="2334">
        <f t="shared" si="1"/>
        <v>0</v>
      </c>
      <c r="H40" s="2334">
        <f t="shared" si="1"/>
        <v>0</v>
      </c>
      <c r="I40" s="2334">
        <f t="shared" si="1"/>
        <v>0</v>
      </c>
      <c r="J40" s="2334">
        <f t="shared" si="1"/>
        <v>0</v>
      </c>
      <c r="K40" s="2334">
        <f t="shared" si="1"/>
        <v>0</v>
      </c>
      <c r="L40" s="2334">
        <f t="shared" si="1"/>
        <v>0</v>
      </c>
      <c r="M40" s="1947">
        <f t="shared" si="1"/>
        <v>0</v>
      </c>
      <c r="N40" s="1947">
        <f t="shared" si="1"/>
        <v>0</v>
      </c>
      <c r="O40" s="1947">
        <f t="shared" si="1"/>
        <v>0</v>
      </c>
      <c r="P40" s="1947">
        <f t="shared" si="1"/>
        <v>0</v>
      </c>
      <c r="Q40" s="1947">
        <f t="shared" si="1"/>
        <v>0</v>
      </c>
      <c r="R40" s="1947">
        <f t="shared" si="1"/>
        <v>0</v>
      </c>
      <c r="S40" s="1947">
        <f t="shared" si="1"/>
        <v>0</v>
      </c>
      <c r="T40" s="1947">
        <f t="shared" si="1"/>
        <v>0</v>
      </c>
      <c r="U40" s="1947">
        <f t="shared" si="1"/>
        <v>0</v>
      </c>
      <c r="V40" s="1947">
        <f t="shared" si="1"/>
        <v>0</v>
      </c>
      <c r="W40" s="1947">
        <f t="shared" si="1"/>
        <v>0</v>
      </c>
      <c r="X40" s="1692"/>
      <c r="Y40" s="1692"/>
      <c r="Z40" s="1692"/>
      <c r="AA40" s="1692"/>
      <c r="AB40" s="1692"/>
      <c r="AC40" s="1692"/>
      <c r="AD40" s="1692"/>
      <c r="AE40" s="1692"/>
      <c r="AF40" s="1692"/>
      <c r="AG40" s="1692"/>
      <c r="AH40" s="1692"/>
      <c r="AI40" s="1692"/>
      <c r="AJ40" s="1692"/>
      <c r="AK40" s="1692"/>
      <c r="AL40" s="1692"/>
      <c r="AM40" s="1692"/>
      <c r="AN40" s="1692"/>
    </row>
    <row r="41" spans="1:40" s="331" customFormat="1" ht="15">
      <c r="A41" s="1946" t="s">
        <v>1298</v>
      </c>
      <c r="B41" s="2329" t="s">
        <v>1090</v>
      </c>
      <c r="C41" s="2330">
        <f>+SUM(D41:W41)</f>
        <v>1427725.2467</v>
      </c>
      <c r="D41" s="2334">
        <f>D39-D40</f>
        <v>807947.35840000003</v>
      </c>
      <c r="E41" s="2334">
        <f t="shared" ref="E41:W41" si="2">E39-E40</f>
        <v>230962.48139999999</v>
      </c>
      <c r="F41" s="2334">
        <f t="shared" si="2"/>
        <v>369061.86420000001</v>
      </c>
      <c r="G41" s="2334">
        <f t="shared" si="2"/>
        <v>0</v>
      </c>
      <c r="H41" s="2334">
        <f t="shared" si="2"/>
        <v>0</v>
      </c>
      <c r="I41" s="2334">
        <f t="shared" si="2"/>
        <v>0</v>
      </c>
      <c r="J41" s="2334">
        <f t="shared" si="2"/>
        <v>17342.9395</v>
      </c>
      <c r="K41" s="2334">
        <f t="shared" si="2"/>
        <v>0</v>
      </c>
      <c r="L41" s="2334">
        <f t="shared" si="2"/>
        <v>2410.6032</v>
      </c>
      <c r="M41" s="1947">
        <f t="shared" si="2"/>
        <v>0</v>
      </c>
      <c r="N41" s="1947">
        <f t="shared" si="2"/>
        <v>0</v>
      </c>
      <c r="O41" s="1947">
        <f t="shared" si="2"/>
        <v>0</v>
      </c>
      <c r="P41" s="1947">
        <f t="shared" si="2"/>
        <v>0</v>
      </c>
      <c r="Q41" s="1947">
        <f t="shared" si="2"/>
        <v>0</v>
      </c>
      <c r="R41" s="1947">
        <f t="shared" si="2"/>
        <v>0</v>
      </c>
      <c r="S41" s="1947">
        <f t="shared" si="2"/>
        <v>0</v>
      </c>
      <c r="T41" s="1947">
        <f t="shared" si="2"/>
        <v>0</v>
      </c>
      <c r="U41" s="1947">
        <f t="shared" si="2"/>
        <v>0</v>
      </c>
      <c r="V41" s="1947">
        <f t="shared" si="2"/>
        <v>0</v>
      </c>
      <c r="W41" s="1947">
        <f t="shared" si="2"/>
        <v>0</v>
      </c>
      <c r="X41" s="1692"/>
      <c r="Y41" s="1692"/>
      <c r="Z41" s="1692"/>
      <c r="AA41" s="1692"/>
      <c r="AB41" s="1692"/>
      <c r="AC41" s="1692"/>
      <c r="AD41" s="1692"/>
      <c r="AE41" s="1692"/>
      <c r="AF41" s="1692"/>
      <c r="AG41" s="1692"/>
      <c r="AH41" s="1692"/>
      <c r="AI41" s="1692"/>
      <c r="AJ41" s="1692"/>
      <c r="AK41" s="1692"/>
      <c r="AL41" s="1692"/>
      <c r="AM41" s="1692"/>
      <c r="AN41" s="1692"/>
    </row>
    <row r="42" spans="1:40" ht="6" customHeight="1">
      <c r="A42" s="1680"/>
      <c r="B42" s="2326"/>
      <c r="C42" s="2327"/>
      <c r="D42" s="2335"/>
      <c r="E42" s="2335"/>
      <c r="F42" s="2335"/>
      <c r="G42" s="2335"/>
      <c r="H42" s="2335"/>
      <c r="I42" s="2335"/>
      <c r="J42" s="2335"/>
      <c r="K42" s="2335"/>
      <c r="L42" s="2335"/>
      <c r="M42" s="1691"/>
      <c r="N42" s="1691"/>
      <c r="O42" s="1691"/>
      <c r="P42" s="1691"/>
      <c r="Q42" s="1691"/>
      <c r="R42" s="1691"/>
      <c r="S42" s="1691"/>
      <c r="T42" s="1691"/>
      <c r="U42" s="1691"/>
      <c r="V42" s="1691"/>
      <c r="W42" s="1691"/>
      <c r="X42" s="1688"/>
      <c r="Y42" s="1688"/>
      <c r="Z42" s="1688"/>
      <c r="AA42" s="1688"/>
      <c r="AB42" s="1688"/>
      <c r="AC42" s="1688"/>
      <c r="AD42" s="1688"/>
      <c r="AE42" s="348"/>
      <c r="AF42" s="348"/>
      <c r="AG42" s="348"/>
      <c r="AH42" s="348"/>
      <c r="AI42" s="348"/>
      <c r="AJ42" s="348"/>
      <c r="AK42" s="348"/>
      <c r="AL42" s="348"/>
      <c r="AM42" s="348"/>
      <c r="AN42" s="348"/>
    </row>
    <row r="43" spans="1:40" s="121" customFormat="1" ht="15">
      <c r="A43" s="1687"/>
      <c r="B43" s="2336"/>
      <c r="C43" s="2337"/>
      <c r="D43" s="2337"/>
      <c r="E43" s="2337"/>
      <c r="F43" s="2337"/>
      <c r="G43" s="2337"/>
      <c r="H43" s="2337"/>
      <c r="I43" s="2337"/>
      <c r="J43" s="2337" t="s">
        <v>1771</v>
      </c>
      <c r="K43" s="2337"/>
      <c r="L43" s="2337"/>
      <c r="M43" s="1701"/>
      <c r="N43" s="1701"/>
      <c r="O43" s="1701"/>
      <c r="P43" s="1701"/>
      <c r="Q43" s="1701"/>
      <c r="R43" s="1701"/>
      <c r="S43" s="1701"/>
      <c r="T43" s="1701"/>
      <c r="U43" s="1701"/>
      <c r="V43" s="1701"/>
      <c r="W43" s="1701"/>
      <c r="X43" s="1699"/>
      <c r="Y43" s="1699"/>
      <c r="Z43" s="1699"/>
      <c r="AA43" s="1699"/>
      <c r="AB43" s="1699"/>
      <c r="AC43" s="1699"/>
      <c r="AD43" s="1699"/>
      <c r="AE43" s="1700"/>
      <c r="AF43" s="1700"/>
      <c r="AG43" s="1700"/>
      <c r="AH43" s="1700"/>
      <c r="AI43" s="1700"/>
      <c r="AJ43" s="1700"/>
      <c r="AK43" s="1700"/>
      <c r="AL43" s="1700"/>
      <c r="AM43" s="1700"/>
      <c r="AN43" s="1700"/>
    </row>
    <row r="44" spans="1:40" s="121" customFormat="1" ht="12.75">
      <c r="A44" s="1687"/>
      <c r="B44" s="2318"/>
      <c r="C44" s="2320"/>
      <c r="D44" s="2319"/>
      <c r="E44" s="2319"/>
      <c r="F44" s="2319"/>
      <c r="G44" s="2319"/>
      <c r="H44" s="2319"/>
      <c r="I44" s="2319"/>
      <c r="J44" s="2319"/>
      <c r="K44" s="2319"/>
      <c r="L44" s="2319"/>
      <c r="M44" s="1701"/>
      <c r="N44" s="1701"/>
      <c r="O44" s="1701"/>
      <c r="P44" s="1701"/>
      <c r="Q44" s="1701"/>
      <c r="R44" s="1701"/>
      <c r="S44" s="1701"/>
      <c r="T44" s="1701"/>
      <c r="U44" s="1701"/>
      <c r="V44" s="1701"/>
      <c r="W44" s="1701"/>
      <c r="X44" s="1699"/>
      <c r="Y44" s="1699"/>
      <c r="Z44" s="1699"/>
      <c r="AA44" s="1699"/>
      <c r="AB44" s="1699"/>
      <c r="AC44" s="1699"/>
      <c r="AD44" s="1699"/>
      <c r="AE44" s="1700"/>
      <c r="AF44" s="1700"/>
      <c r="AG44" s="1700"/>
      <c r="AH44" s="1700"/>
      <c r="AI44" s="1700"/>
      <c r="AJ44" s="1700"/>
      <c r="AK44" s="1700"/>
      <c r="AL44" s="1700"/>
      <c r="AM44" s="1700"/>
      <c r="AN44" s="1700"/>
    </row>
    <row r="45" spans="1:40" ht="13.5" customHeight="1">
      <c r="A45" s="335"/>
      <c r="C45" s="1702"/>
      <c r="D45" s="1688"/>
      <c r="E45" s="1688"/>
      <c r="F45" s="1688"/>
      <c r="G45" s="1688"/>
      <c r="H45" s="1688"/>
      <c r="I45" s="1688"/>
      <c r="J45" s="1688"/>
      <c r="K45" s="1688"/>
      <c r="L45" s="1688"/>
      <c r="M45" s="1688"/>
      <c r="N45" s="1688"/>
      <c r="O45" s="1688"/>
      <c r="P45" s="1688"/>
      <c r="Q45" s="1688"/>
      <c r="R45" s="1688"/>
      <c r="S45" s="1688"/>
      <c r="T45" s="1688"/>
      <c r="U45" s="1688"/>
      <c r="V45" s="1688"/>
      <c r="W45" s="1688"/>
      <c r="X45" s="1688"/>
      <c r="Y45" s="1688"/>
      <c r="Z45" s="1688"/>
      <c r="AA45" s="1688"/>
      <c r="AB45" s="1688"/>
      <c r="AC45" s="1688"/>
      <c r="AD45" s="1688"/>
      <c r="AE45" s="348"/>
      <c r="AF45" s="348"/>
      <c r="AG45" s="348"/>
      <c r="AH45" s="348"/>
      <c r="AI45" s="348"/>
      <c r="AJ45" s="348"/>
      <c r="AK45" s="348"/>
      <c r="AL45" s="348"/>
      <c r="AM45" s="348"/>
      <c r="AN45" s="348"/>
    </row>
    <row r="46" spans="1:40" ht="33.75">
      <c r="A46" s="2348" t="s">
        <v>1772</v>
      </c>
      <c r="C46" s="1702"/>
      <c r="D46" s="1688"/>
      <c r="E46" s="1688"/>
      <c r="F46" s="1688"/>
      <c r="G46" s="1688"/>
      <c r="H46" s="1688"/>
      <c r="I46" s="1688"/>
      <c r="J46" s="1688"/>
      <c r="K46" s="1688"/>
      <c r="L46" s="1688"/>
      <c r="M46" s="1688"/>
      <c r="N46" s="1688"/>
      <c r="O46" s="1688"/>
      <c r="P46" s="1688"/>
      <c r="Q46" s="1688"/>
      <c r="R46" s="1688"/>
      <c r="S46" s="1688"/>
      <c r="T46" s="1688"/>
      <c r="U46" s="1688"/>
      <c r="V46" s="1688"/>
      <c r="W46" s="1688"/>
      <c r="X46" s="1688"/>
      <c r="Y46" s="1688"/>
      <c r="Z46" s="1688"/>
      <c r="AA46" s="1688"/>
      <c r="AB46" s="1688"/>
      <c r="AC46" s="1688"/>
      <c r="AD46" s="1688"/>
      <c r="AE46" s="348"/>
      <c r="AF46" s="348"/>
      <c r="AG46" s="348"/>
      <c r="AH46" s="348"/>
      <c r="AI46" s="348"/>
      <c r="AJ46" s="348"/>
      <c r="AK46" s="348"/>
      <c r="AL46" s="348"/>
      <c r="AM46" s="348"/>
      <c r="AN46" s="348"/>
    </row>
    <row r="47" spans="1:40" s="2091" customFormat="1" ht="12" customHeight="1">
      <c r="A47" s="2447"/>
      <c r="B47" s="2446"/>
      <c r="C47" s="2286"/>
      <c r="D47" s="2089"/>
      <c r="E47" s="2089"/>
      <c r="F47" s="2089"/>
      <c r="G47" s="2089"/>
      <c r="H47" s="2089"/>
      <c r="I47" s="2089"/>
      <c r="J47" s="2089"/>
      <c r="K47" s="2089"/>
      <c r="L47" s="2089"/>
      <c r="M47" s="2089"/>
      <c r="N47" s="2089"/>
      <c r="O47" s="2089"/>
      <c r="P47" s="2089"/>
      <c r="Q47" s="2089"/>
      <c r="R47" s="2089"/>
      <c r="S47" s="2089"/>
      <c r="T47" s="2089"/>
      <c r="U47" s="2089"/>
      <c r="V47" s="2089"/>
      <c r="W47" s="2089"/>
      <c r="X47" s="2089"/>
      <c r="Y47" s="2089"/>
      <c r="Z47" s="2089"/>
      <c r="AA47" s="2089"/>
      <c r="AB47" s="2089"/>
      <c r="AC47" s="2089"/>
      <c r="AD47" s="2089"/>
      <c r="AE47" s="2090"/>
      <c r="AF47" s="2090"/>
      <c r="AG47" s="2090"/>
      <c r="AH47" s="2090"/>
      <c r="AI47" s="2090"/>
      <c r="AJ47" s="2090"/>
      <c r="AK47" s="2090"/>
      <c r="AL47" s="2090"/>
      <c r="AM47" s="2090"/>
      <c r="AN47" s="2090"/>
    </row>
    <row r="48" spans="1:40" s="2290" customFormat="1" ht="14.25" customHeight="1">
      <c r="A48" s="2446"/>
      <c r="B48" s="2446"/>
      <c r="C48" s="2287"/>
      <c r="D48" s="2276"/>
      <c r="E48" s="2276"/>
      <c r="F48" s="2276"/>
      <c r="G48" s="2276"/>
      <c r="H48" s="2276"/>
      <c r="I48" s="2276"/>
      <c r="J48" s="2276"/>
      <c r="K48" s="2276"/>
      <c r="L48" s="2276"/>
      <c r="M48" s="2276"/>
      <c r="N48" s="2276"/>
      <c r="O48" s="2276"/>
      <c r="P48" s="2276"/>
      <c r="Q48" s="2276"/>
      <c r="R48" s="2276"/>
      <c r="S48" s="2276"/>
      <c r="T48" s="2276"/>
      <c r="U48" s="2276"/>
      <c r="V48" s="2276"/>
      <c r="W48" s="2276"/>
      <c r="X48" s="2288"/>
      <c r="Y48" s="2288"/>
      <c r="Z48" s="2289"/>
      <c r="AA48" s="2289"/>
      <c r="AB48" s="2289"/>
      <c r="AC48" s="2289"/>
      <c r="AD48" s="2289"/>
    </row>
    <row r="49" spans="1:40" s="2091" customFormat="1" ht="4.5" customHeight="1">
      <c r="A49" s="2291"/>
      <c r="B49" s="2292"/>
      <c r="C49" s="2286"/>
      <c r="D49" s="2276"/>
      <c r="E49" s="2293"/>
      <c r="F49" s="2293"/>
      <c r="G49" s="2293"/>
      <c r="H49" s="2293"/>
      <c r="I49" s="2293"/>
      <c r="J49" s="2293"/>
      <c r="K49" s="2293"/>
      <c r="L49" s="2293"/>
      <c r="M49" s="2293"/>
      <c r="N49" s="2293"/>
      <c r="O49" s="2293"/>
      <c r="P49" s="2293"/>
      <c r="Q49" s="2293"/>
      <c r="R49" s="2293"/>
      <c r="S49" s="2293"/>
      <c r="T49" s="2293"/>
      <c r="U49" s="2293"/>
      <c r="V49" s="2293"/>
      <c r="W49" s="2293"/>
      <c r="X49" s="2293"/>
      <c r="Y49" s="2293"/>
      <c r="Z49" s="2089"/>
      <c r="AA49" s="2089"/>
      <c r="AB49" s="2089"/>
      <c r="AC49" s="2089"/>
      <c r="AD49" s="2089"/>
      <c r="AE49" s="2090"/>
      <c r="AF49" s="2090"/>
      <c r="AG49" s="2090"/>
      <c r="AH49" s="2090"/>
      <c r="AI49" s="2090"/>
      <c r="AJ49" s="2090"/>
      <c r="AK49" s="2090"/>
      <c r="AL49" s="2090"/>
      <c r="AM49" s="2090"/>
      <c r="AN49" s="2090"/>
    </row>
    <row r="50" spans="1:40" s="2301" customFormat="1" ht="12.75" customHeight="1">
      <c r="A50" s="2294"/>
      <c r="B50" s="2295"/>
      <c r="C50" s="2296"/>
      <c r="D50" s="2297"/>
      <c r="E50" s="2297"/>
      <c r="F50" s="2297"/>
      <c r="G50" s="2297"/>
      <c r="H50" s="2297"/>
      <c r="I50" s="2297"/>
      <c r="J50" s="2297"/>
      <c r="K50" s="2297"/>
      <c r="L50" s="2297"/>
      <c r="M50" s="2298"/>
      <c r="N50" s="2298"/>
      <c r="O50" s="2298"/>
      <c r="P50" s="2298"/>
      <c r="Q50" s="2298"/>
      <c r="R50" s="2298"/>
      <c r="S50" s="2298"/>
      <c r="T50" s="2298"/>
      <c r="U50" s="2298"/>
      <c r="V50" s="2298"/>
      <c r="W50" s="2298"/>
      <c r="X50" s="2298"/>
      <c r="Y50" s="2298"/>
      <c r="Z50" s="2299"/>
      <c r="AA50" s="2299"/>
      <c r="AB50" s="2299"/>
      <c r="AC50" s="2299"/>
      <c r="AD50" s="2299"/>
      <c r="AE50" s="2300"/>
      <c r="AF50" s="2300"/>
      <c r="AG50" s="2300"/>
      <c r="AH50" s="2300"/>
      <c r="AI50" s="2300"/>
      <c r="AJ50" s="2300"/>
      <c r="AK50" s="2300"/>
      <c r="AL50" s="2300"/>
      <c r="AM50" s="2300"/>
      <c r="AN50" s="2300"/>
    </row>
    <row r="51" spans="1:40" s="2301" customFormat="1" ht="12.75">
      <c r="A51" s="2302"/>
      <c r="B51" s="2303"/>
      <c r="C51" s="2296"/>
      <c r="D51" s="2304"/>
      <c r="E51" s="2305"/>
      <c r="F51" s="2305"/>
      <c r="G51" s="2305"/>
      <c r="H51" s="2305"/>
      <c r="I51" s="2305"/>
      <c r="J51" s="2305"/>
      <c r="K51" s="2305"/>
      <c r="L51" s="2305"/>
      <c r="M51" s="2305"/>
      <c r="N51" s="2305"/>
      <c r="O51" s="2305"/>
      <c r="P51" s="2305"/>
      <c r="Q51" s="2305"/>
      <c r="R51" s="2305"/>
      <c r="S51" s="2305"/>
      <c r="T51" s="2305"/>
      <c r="U51" s="2305"/>
      <c r="V51" s="2305"/>
      <c r="W51" s="2305"/>
      <c r="X51" s="2298"/>
      <c r="Y51" s="2298"/>
      <c r="Z51" s="2299"/>
      <c r="AA51" s="2299"/>
      <c r="AB51" s="2299"/>
      <c r="AC51" s="2299"/>
      <c r="AD51" s="2299"/>
      <c r="AE51" s="2300"/>
      <c r="AF51" s="2300"/>
      <c r="AG51" s="2300"/>
      <c r="AH51" s="2300"/>
      <c r="AI51" s="2300"/>
      <c r="AJ51" s="2300"/>
      <c r="AK51" s="2300"/>
      <c r="AL51" s="2300"/>
      <c r="AM51" s="2300"/>
      <c r="AN51" s="2300"/>
    </row>
    <row r="52" spans="1:40" s="2091" customFormat="1" ht="12.75">
      <c r="A52" s="2306"/>
      <c r="B52" s="2292"/>
      <c r="C52" s="2286"/>
      <c r="D52" s="2293"/>
      <c r="E52" s="2293"/>
      <c r="F52" s="2293"/>
      <c r="G52" s="2293"/>
      <c r="H52" s="2293"/>
      <c r="I52" s="2293"/>
      <c r="J52" s="2293"/>
      <c r="K52" s="2293"/>
      <c r="L52" s="2293"/>
      <c r="M52" s="2293"/>
      <c r="N52" s="2293"/>
      <c r="O52" s="2293"/>
      <c r="P52" s="2293"/>
      <c r="Q52" s="2293"/>
      <c r="R52" s="2293"/>
      <c r="S52" s="2293"/>
      <c r="T52" s="2293"/>
      <c r="U52" s="2293"/>
      <c r="V52" s="2293"/>
      <c r="W52" s="2293"/>
      <c r="X52" s="2293"/>
      <c r="Y52" s="2293"/>
      <c r="Z52" s="2089"/>
      <c r="AA52" s="2089"/>
      <c r="AB52" s="2089"/>
      <c r="AC52" s="2089"/>
      <c r="AD52" s="2089"/>
      <c r="AE52" s="2090"/>
    </row>
    <row r="53" spans="1:40" s="2091" customFormat="1">
      <c r="A53" s="2291"/>
      <c r="B53" s="2292"/>
      <c r="C53" s="2307"/>
      <c r="D53" s="2308"/>
      <c r="E53" s="2308"/>
      <c r="F53" s="2308"/>
      <c r="G53" s="2308"/>
      <c r="H53" s="2308"/>
      <c r="I53" s="2308"/>
      <c r="J53" s="2308"/>
      <c r="K53" s="2308"/>
      <c r="L53" s="2308"/>
      <c r="M53" s="2308"/>
      <c r="N53" s="2308"/>
      <c r="O53" s="2308"/>
      <c r="P53" s="2308"/>
      <c r="Q53" s="2308"/>
      <c r="R53" s="2308"/>
      <c r="S53" s="2308"/>
      <c r="T53" s="2308"/>
      <c r="U53" s="2308"/>
      <c r="V53" s="2308"/>
      <c r="W53" s="2308"/>
      <c r="X53" s="2308"/>
      <c r="Y53" s="2308"/>
      <c r="Z53" s="2309"/>
      <c r="AA53" s="2309"/>
      <c r="AB53" s="2309"/>
      <c r="AC53" s="2309"/>
      <c r="AD53" s="2309"/>
    </row>
    <row r="54" spans="1:40" s="2091" customFormat="1">
      <c r="A54" s="2291"/>
      <c r="B54" s="2292"/>
      <c r="C54" s="2307"/>
      <c r="D54" s="2308"/>
      <c r="E54" s="2308"/>
      <c r="F54" s="2308"/>
      <c r="G54" s="2308"/>
      <c r="H54" s="2308"/>
      <c r="I54" s="2308"/>
      <c r="J54" s="2308"/>
      <c r="K54" s="2308"/>
      <c r="L54" s="2308"/>
      <c r="M54" s="2308"/>
      <c r="N54" s="2308"/>
      <c r="O54" s="2308"/>
      <c r="P54" s="2308"/>
      <c r="Q54" s="2308"/>
      <c r="R54" s="2308"/>
      <c r="S54" s="2308"/>
      <c r="T54" s="2308"/>
      <c r="U54" s="2308"/>
      <c r="V54" s="2308"/>
      <c r="W54" s="2308"/>
      <c r="X54" s="2308"/>
      <c r="Y54" s="2308"/>
      <c r="Z54" s="2309"/>
      <c r="AA54" s="2309"/>
      <c r="AB54" s="2309"/>
      <c r="AC54" s="2309"/>
      <c r="AD54" s="2309"/>
    </row>
    <row r="55" spans="1:40" s="2091" customFormat="1">
      <c r="A55" s="2291"/>
      <c r="B55" s="2292"/>
      <c r="C55" s="2307"/>
      <c r="D55" s="2308"/>
      <c r="E55" s="2308"/>
      <c r="F55" s="2308"/>
      <c r="G55" s="2308"/>
      <c r="H55" s="2308"/>
      <c r="I55" s="2308"/>
      <c r="J55" s="2308"/>
      <c r="K55" s="2308"/>
      <c r="L55" s="2308"/>
      <c r="M55" s="2308"/>
      <c r="N55" s="2308"/>
      <c r="O55" s="2308"/>
      <c r="P55" s="2308"/>
      <c r="Q55" s="2308"/>
      <c r="R55" s="2308"/>
      <c r="S55" s="2308"/>
      <c r="T55" s="2308"/>
      <c r="U55" s="2308"/>
      <c r="V55" s="2308"/>
      <c r="W55" s="2308"/>
      <c r="X55" s="2308"/>
      <c r="Y55" s="2308"/>
      <c r="Z55" s="2309"/>
      <c r="AA55" s="2309"/>
      <c r="AB55" s="2309"/>
      <c r="AC55" s="2309"/>
      <c r="AD55" s="2309"/>
    </row>
    <row r="56" spans="1:40" s="2091" customFormat="1">
      <c r="A56" s="2291"/>
      <c r="B56" s="2292"/>
      <c r="C56" s="2307"/>
      <c r="D56" s="2308"/>
      <c r="E56" s="2308"/>
      <c r="F56" s="2308"/>
      <c r="G56" s="2308"/>
      <c r="H56" s="2308"/>
      <c r="I56" s="2308"/>
      <c r="J56" s="2308"/>
      <c r="K56" s="2308"/>
      <c r="L56" s="2308"/>
      <c r="M56" s="2308"/>
      <c r="N56" s="2308"/>
      <c r="O56" s="2308"/>
      <c r="P56" s="2308"/>
      <c r="Q56" s="2308"/>
      <c r="R56" s="2308"/>
      <c r="S56" s="2308"/>
      <c r="T56" s="2308"/>
      <c r="U56" s="2308"/>
      <c r="V56" s="2308"/>
      <c r="W56" s="2308"/>
      <c r="X56" s="2308"/>
      <c r="Y56" s="2308"/>
      <c r="Z56" s="2309"/>
      <c r="AA56" s="2309"/>
      <c r="AB56" s="2309"/>
      <c r="AC56" s="2309"/>
      <c r="AD56" s="2309"/>
    </row>
    <row r="57" spans="1:40">
      <c r="A57" s="117"/>
      <c r="B57" s="58"/>
      <c r="C57" s="2260"/>
      <c r="D57" s="501"/>
      <c r="E57" s="501"/>
      <c r="F57" s="501"/>
      <c r="G57" s="501"/>
      <c r="H57" s="501"/>
      <c r="I57" s="501"/>
      <c r="J57" s="501"/>
      <c r="K57" s="501"/>
      <c r="L57" s="501"/>
      <c r="M57" s="501"/>
      <c r="N57" s="501"/>
      <c r="O57" s="501"/>
      <c r="P57" s="501"/>
      <c r="Q57" s="501"/>
      <c r="R57" s="501"/>
      <c r="S57" s="501"/>
      <c r="T57" s="501"/>
      <c r="U57" s="501"/>
      <c r="V57" s="501"/>
      <c r="W57" s="501"/>
      <c r="X57" s="501"/>
      <c r="Y57" s="501"/>
    </row>
  </sheetData>
  <mergeCells count="8">
    <mergeCell ref="A48:B48"/>
    <mergeCell ref="A47:B47"/>
    <mergeCell ref="A1:F1"/>
    <mergeCell ref="A2:E2"/>
    <mergeCell ref="A3:E3"/>
    <mergeCell ref="A4:E4"/>
    <mergeCell ref="A23:A24"/>
    <mergeCell ref="B23:W24"/>
  </mergeCells>
  <phoneticPr fontId="136" type="noConversion"/>
  <pageMargins left="0.39370078740157499" right="0.39370078740157499" top="0.54" bottom="0.34" header="0.31496062992126" footer="0.31496062992126"/>
  <pageSetup scale="60" fitToHeight="5" orientation="landscape" r:id="rId1"/>
  <drawing r:id="rId2"/>
</worksheet>
</file>

<file path=xl/worksheets/sheet9.xml><?xml version="1.0" encoding="utf-8"?>
<worksheet xmlns="http://schemas.openxmlformats.org/spreadsheetml/2006/main" xmlns:r="http://schemas.openxmlformats.org/officeDocument/2006/relationships">
  <sheetPr codeName="Sheet5" enableFormatConditionsCalculation="0">
    <tabColor indexed="42"/>
    <pageSetUpPr fitToPage="1"/>
  </sheetPr>
  <dimension ref="A1:AN42"/>
  <sheetViews>
    <sheetView topLeftCell="A7" workbookViewId="0">
      <selection activeCell="AF39" sqref="AF39"/>
    </sheetView>
  </sheetViews>
  <sheetFormatPr defaultRowHeight="11.25"/>
  <cols>
    <col min="1" max="1" width="32.140625" style="55" customWidth="1"/>
    <col min="2" max="2" width="18.140625" style="319" customWidth="1"/>
    <col min="3" max="3" width="15.7109375" style="320" customWidth="1"/>
    <col min="4" max="6" width="15.7109375" style="321" customWidth="1"/>
    <col min="7" max="9" width="15.7109375" style="321" hidden="1" customWidth="1"/>
    <col min="10" max="10" width="15.7109375" style="321" customWidth="1"/>
    <col min="11" max="11" width="15.7109375" style="321" hidden="1" customWidth="1"/>
    <col min="12" max="12" width="15.7109375" style="321" customWidth="1"/>
    <col min="13" max="23" width="15.7109375" style="321" hidden="1" customWidth="1"/>
    <col min="24" max="30" width="9.140625" style="321"/>
    <col min="31" max="16384" width="9.140625" style="55"/>
  </cols>
  <sheetData>
    <row r="1" spans="1:40" s="13" customFormat="1" ht="68.25" customHeight="1">
      <c r="A1" s="2407"/>
      <c r="B1" s="2407"/>
      <c r="C1" s="2407"/>
      <c r="D1" s="2407"/>
      <c r="E1" s="2407"/>
      <c r="F1" s="2407"/>
    </row>
    <row r="2" spans="1:40" s="13" customFormat="1" ht="68.25" customHeight="1">
      <c r="A2" s="2448"/>
      <c r="B2" s="2448"/>
      <c r="C2" s="2448"/>
      <c r="D2" s="2448"/>
      <c r="E2" s="2448"/>
    </row>
    <row r="3" spans="1:40" s="13" customFormat="1" ht="25.5" customHeight="1">
      <c r="A3" s="2449"/>
      <c r="B3" s="2449"/>
      <c r="C3" s="2449"/>
      <c r="D3" s="2449"/>
      <c r="E3" s="2449"/>
      <c r="G3" s="14"/>
    </row>
    <row r="4" spans="1:40" s="13" customFormat="1" ht="24.75" customHeight="1">
      <c r="A4" s="2450" t="str">
        <f>'I1 Intro'!C11</f>
        <v>EB-2013-0130</v>
      </c>
      <c r="B4" s="2450"/>
      <c r="C4" s="2450"/>
      <c r="D4" s="2450"/>
      <c r="E4" s="2450"/>
    </row>
    <row r="5" spans="1:40" s="13" customFormat="1" ht="21" customHeight="1">
      <c r="A5" s="323" t="str">
        <f>"Sheet I6.2 Customer Data Worksheet  - "&amp;  'I2 LDC class'!$C$17</f>
        <v>Sheet I6.2 Customer Data Worksheet  - Fort Frances Power Corporation</v>
      </c>
      <c r="B5" s="324"/>
      <c r="C5" s="324"/>
      <c r="D5" s="69"/>
      <c r="E5" s="325"/>
    </row>
    <row r="6" spans="1:40" s="13" customFormat="1" ht="6" customHeight="1">
      <c r="A6" s="16"/>
      <c r="B6" s="16"/>
      <c r="C6" s="16"/>
      <c r="D6" s="16"/>
      <c r="E6" s="16"/>
      <c r="F6" s="16"/>
      <c r="G6" s="16"/>
      <c r="H6" s="16"/>
      <c r="I6" s="16"/>
      <c r="J6" s="16"/>
      <c r="K6" s="16"/>
      <c r="L6" s="16"/>
      <c r="M6" s="16"/>
      <c r="N6" s="16"/>
      <c r="O6" s="16"/>
    </row>
    <row r="8" spans="1:40" ht="27.75" hidden="1" customHeight="1">
      <c r="A8" s="311"/>
      <c r="E8" s="55"/>
      <c r="F8" s="55"/>
      <c r="G8" s="55"/>
      <c r="H8" s="55"/>
      <c r="I8" s="55"/>
    </row>
    <row r="9" spans="1:40" ht="24" hidden="1" customHeight="1">
      <c r="C9" s="322"/>
      <c r="F9" s="55"/>
      <c r="G9" s="55"/>
      <c r="H9" s="55"/>
      <c r="I9" s="55"/>
    </row>
    <row r="10" spans="1:40" s="330" customFormat="1" ht="12.75">
      <c r="B10" s="333"/>
      <c r="D10" s="334">
        <v>1</v>
      </c>
      <c r="E10" s="334">
        <v>2</v>
      </c>
      <c r="F10" s="334">
        <v>3</v>
      </c>
      <c r="G10" s="334">
        <v>4</v>
      </c>
      <c r="H10" s="334">
        <v>5</v>
      </c>
      <c r="I10" s="334">
        <v>6</v>
      </c>
      <c r="J10" s="334">
        <v>7</v>
      </c>
      <c r="K10" s="334">
        <v>8</v>
      </c>
      <c r="L10" s="334">
        <v>9</v>
      </c>
      <c r="M10" s="334">
        <v>10</v>
      </c>
      <c r="N10" s="334">
        <v>11</v>
      </c>
      <c r="O10" s="334">
        <v>12</v>
      </c>
      <c r="P10" s="334">
        <v>13</v>
      </c>
      <c r="Q10" s="334">
        <v>14</v>
      </c>
      <c r="R10" s="334">
        <v>15</v>
      </c>
      <c r="S10" s="334">
        <v>16</v>
      </c>
      <c r="T10" s="334">
        <v>17</v>
      </c>
      <c r="U10" s="334">
        <v>18</v>
      </c>
      <c r="V10" s="334">
        <v>19</v>
      </c>
      <c r="W10" s="334">
        <v>20</v>
      </c>
      <c r="X10" s="329"/>
    </row>
    <row r="11" spans="1:40" s="1644" customFormat="1" ht="45" customHeight="1">
      <c r="B11" s="328" t="s">
        <v>1192</v>
      </c>
      <c r="C11" s="1646" t="s">
        <v>769</v>
      </c>
      <c r="D11" s="315" t="str">
        <f>IF('I2 LDC class'!$D20="",'I2 LDC class'!$C20,'I2 LDC class'!$D20)</f>
        <v>Residential</v>
      </c>
      <c r="E11" s="315" t="str">
        <f>IF('I2 LDC class'!$D21="",'I2 LDC class'!$C21,'I2 LDC class'!$D21)</f>
        <v>General Service Less Than 50 kW</v>
      </c>
      <c r="F11" s="315" t="str">
        <f>IF('I2 LDC class'!$D22="",'I2 LDC class'!$C22,'I2 LDC class'!$D22)</f>
        <v>General Service 50 to 4,999 kW</v>
      </c>
      <c r="G11" s="315" t="str">
        <f>IF('I2 LDC class'!$D23="",'I2 LDC class'!$C23,'I2 LDC class'!$D23)</f>
        <v>GS&gt; 50-TOU</v>
      </c>
      <c r="H11" s="315" t="str">
        <f>IF('I2 LDC class'!$D24="",'I2 LDC class'!$C24,'I2 LDC class'!$D24)</f>
        <v>GS &gt;50-Intermediate</v>
      </c>
      <c r="I11" s="315" t="str">
        <f>IF('I2 LDC class'!$D25="",'I2 LDC class'!$C25,'I2 LDC class'!$D25)</f>
        <v>Large Use &gt;5MW</v>
      </c>
      <c r="J11" s="315" t="str">
        <f>IF('I2 LDC class'!$D26="",'I2 LDC class'!$C26,'I2 LDC class'!$D26)</f>
        <v>Street Lighting</v>
      </c>
      <c r="K11" s="315" t="str">
        <f>IF('I2 LDC class'!$D27="",'I2 LDC class'!$C27,'I2 LDC class'!$D27)</f>
        <v>Sentinel</v>
      </c>
      <c r="L11" s="315" t="str">
        <f>IF('I2 LDC class'!$D28="",'I2 LDC class'!$C28,'I2 LDC class'!$D28)</f>
        <v>Unmetered Scattered Load</v>
      </c>
      <c r="M11" s="315" t="str">
        <f>IF('I2 LDC class'!$D29="",'I2 LDC class'!$C29,'I2 LDC class'!$D29)</f>
        <v>Embedded Distributor</v>
      </c>
      <c r="N11" s="315" t="str">
        <f>IF('I2 LDC class'!$D30="",'I2 LDC class'!$C30,'I2 LDC class'!$D30)</f>
        <v>Back-up/Standby Power</v>
      </c>
      <c r="O11" s="315" t="str">
        <f>IF('I2 LDC class'!$D31="",'I2 LDC class'!$C31,'I2 LDC class'!$D31)</f>
        <v>Rate Class 1</v>
      </c>
      <c r="P11" s="315" t="str">
        <f>IF('I2 LDC class'!$D32="",'I2 LDC class'!$C32,'I2 LDC class'!$D32)</f>
        <v>Rate class 2</v>
      </c>
      <c r="Q11" s="315" t="str">
        <f>IF('I2 LDC class'!$D33="",'I2 LDC class'!$C33,'I2 LDC class'!$D33)</f>
        <v>Rate class 3</v>
      </c>
      <c r="R11" s="315" t="str">
        <f>IF('I2 LDC class'!$D34="",'I2 LDC class'!$C34,'I2 LDC class'!$D34)</f>
        <v>Rate class 4</v>
      </c>
      <c r="S11" s="315" t="str">
        <f>IF('I2 LDC class'!$D35="",'I2 LDC class'!$C35,'I2 LDC class'!$D35)</f>
        <v>Rate class 5</v>
      </c>
      <c r="T11" s="315" t="str">
        <f>IF('I2 LDC class'!$D36="",'I2 LDC class'!$C36,'I2 LDC class'!$D36)</f>
        <v>Rate class 6</v>
      </c>
      <c r="U11" s="315" t="str">
        <f>IF('I2 LDC class'!$D37="",'I2 LDC class'!$C37,'I2 LDC class'!$D37)</f>
        <v>Rate class 7</v>
      </c>
      <c r="V11" s="315" t="str">
        <f>IF('I2 LDC class'!$D38="",'I2 LDC class'!$C38,'I2 LDC class'!$D38)</f>
        <v>Rate class 8</v>
      </c>
      <c r="W11" s="316" t="str">
        <f>IF('I2 LDC class'!$D39="",'I2 LDC class'!$C39,'I2 LDC class'!$D39)</f>
        <v>Rate class 9</v>
      </c>
      <c r="X11" s="1645"/>
      <c r="Y11" s="1645"/>
      <c r="Z11" s="1645"/>
      <c r="AA11" s="1645"/>
      <c r="AB11" s="1645"/>
      <c r="AC11" s="1645"/>
      <c r="AD11" s="1645"/>
    </row>
    <row r="12" spans="1:40" ht="9.75" customHeight="1">
      <c r="A12" s="2451" t="s">
        <v>1190</v>
      </c>
      <c r="B12" s="2453"/>
      <c r="C12" s="2454"/>
      <c r="D12" s="2454"/>
      <c r="E12" s="2454"/>
      <c r="F12" s="2454"/>
      <c r="G12" s="2454"/>
      <c r="H12" s="2454"/>
      <c r="I12" s="2454"/>
      <c r="J12" s="2454"/>
      <c r="K12" s="2454"/>
      <c r="L12" s="2454"/>
      <c r="M12" s="2454"/>
      <c r="N12" s="2454"/>
      <c r="O12" s="2454"/>
      <c r="P12" s="2454"/>
      <c r="Q12" s="2454"/>
      <c r="R12" s="2454"/>
      <c r="S12" s="2454"/>
      <c r="T12" s="2454"/>
      <c r="U12" s="2454"/>
      <c r="V12" s="2454"/>
      <c r="W12" s="2455"/>
    </row>
    <row r="13" spans="1:40">
      <c r="A13" s="2452"/>
      <c r="B13" s="2456"/>
      <c r="C13" s="2457"/>
      <c r="D13" s="2457"/>
      <c r="E13" s="2457"/>
      <c r="F13" s="2457"/>
      <c r="G13" s="2457"/>
      <c r="H13" s="2457"/>
      <c r="I13" s="2457"/>
      <c r="J13" s="2457"/>
      <c r="K13" s="2457"/>
      <c r="L13" s="2457"/>
      <c r="M13" s="2457"/>
      <c r="N13" s="2457"/>
      <c r="O13" s="2457"/>
      <c r="P13" s="2457"/>
      <c r="Q13" s="2457"/>
      <c r="R13" s="2457"/>
      <c r="S13" s="2457"/>
      <c r="T13" s="2457"/>
      <c r="U13" s="2457"/>
      <c r="V13" s="2457"/>
      <c r="W13" s="2458"/>
    </row>
    <row r="14" spans="1:40" s="331" customFormat="1" ht="12.75">
      <c r="A14" s="1946" t="s">
        <v>1357</v>
      </c>
      <c r="B14" s="339" t="s">
        <v>1356</v>
      </c>
      <c r="C14" s="1693">
        <f>+SUM(D14:W14)</f>
        <v>-9266</v>
      </c>
      <c r="D14" s="1694">
        <f>D41</f>
        <v>-9266</v>
      </c>
      <c r="E14" s="1694">
        <f t="shared" ref="E14:W14" si="0">E41</f>
        <v>0</v>
      </c>
      <c r="F14" s="1694">
        <f t="shared" si="0"/>
        <v>0</v>
      </c>
      <c r="G14" s="1694">
        <f t="shared" si="0"/>
        <v>0</v>
      </c>
      <c r="H14" s="1694">
        <f t="shared" si="0"/>
        <v>0</v>
      </c>
      <c r="I14" s="1694">
        <f t="shared" si="0"/>
        <v>0</v>
      </c>
      <c r="J14" s="1694">
        <f t="shared" si="0"/>
        <v>0</v>
      </c>
      <c r="K14" s="1694">
        <f t="shared" si="0"/>
        <v>0</v>
      </c>
      <c r="L14" s="1694">
        <f t="shared" si="0"/>
        <v>0</v>
      </c>
      <c r="M14" s="1922">
        <f t="shared" si="0"/>
        <v>0</v>
      </c>
      <c r="N14" s="1922">
        <f t="shared" si="0"/>
        <v>0</v>
      </c>
      <c r="O14" s="1922">
        <f t="shared" si="0"/>
        <v>0</v>
      </c>
      <c r="P14" s="1922">
        <f t="shared" si="0"/>
        <v>0</v>
      </c>
      <c r="Q14" s="1922">
        <f t="shared" si="0"/>
        <v>0</v>
      </c>
      <c r="R14" s="1922">
        <f t="shared" si="0"/>
        <v>0</v>
      </c>
      <c r="S14" s="1922">
        <f t="shared" si="0"/>
        <v>0</v>
      </c>
      <c r="T14" s="1922">
        <f t="shared" si="0"/>
        <v>0</v>
      </c>
      <c r="U14" s="1922">
        <f t="shared" si="0"/>
        <v>0</v>
      </c>
      <c r="V14" s="1922">
        <f t="shared" si="0"/>
        <v>0</v>
      </c>
      <c r="W14" s="1922">
        <f t="shared" si="0"/>
        <v>0</v>
      </c>
      <c r="X14" s="1692"/>
      <c r="Y14" s="1692"/>
      <c r="Z14" s="1692"/>
      <c r="AA14" s="1692"/>
      <c r="AB14" s="1692"/>
      <c r="AC14" s="1692"/>
      <c r="AD14" s="1692"/>
      <c r="AE14" s="1692"/>
      <c r="AF14" s="1692"/>
      <c r="AG14" s="1692"/>
      <c r="AH14" s="1692"/>
      <c r="AI14" s="1692"/>
      <c r="AJ14" s="1692"/>
      <c r="AK14" s="1692"/>
      <c r="AL14" s="1692"/>
      <c r="AM14" s="1692"/>
      <c r="AN14" s="1692"/>
    </row>
    <row r="15" spans="1:40" s="331" customFormat="1" ht="25.5">
      <c r="A15" s="1681" t="s">
        <v>1358</v>
      </c>
      <c r="B15" s="339" t="s">
        <v>1359</v>
      </c>
      <c r="C15" s="1693">
        <f>+SUM(D15:W15)</f>
        <v>25108</v>
      </c>
      <c r="D15" s="2097">
        <v>17575</v>
      </c>
      <c r="E15" s="2097">
        <v>5021</v>
      </c>
      <c r="F15" s="2097">
        <v>2512</v>
      </c>
      <c r="G15" s="2097"/>
      <c r="H15" s="2097"/>
      <c r="I15" s="2097"/>
      <c r="J15" s="2097">
        <v>0</v>
      </c>
      <c r="K15" s="2097"/>
      <c r="L15" s="2097">
        <v>0</v>
      </c>
      <c r="M15" s="2097"/>
      <c r="N15" s="2097"/>
      <c r="O15" s="2097"/>
      <c r="P15" s="2097"/>
      <c r="Q15" s="2097"/>
      <c r="R15" s="2097"/>
      <c r="S15" s="2097"/>
      <c r="T15" s="2097"/>
      <c r="U15" s="2097"/>
      <c r="V15" s="2097"/>
      <c r="W15" s="2097"/>
      <c r="X15" s="1692"/>
      <c r="Y15" s="1692"/>
      <c r="Z15" s="1692"/>
      <c r="AA15" s="1692"/>
      <c r="AB15" s="1692"/>
      <c r="AC15" s="1692"/>
      <c r="AD15" s="1692"/>
      <c r="AE15" s="1692"/>
      <c r="AF15" s="1692"/>
      <c r="AG15" s="1692"/>
      <c r="AH15" s="1692"/>
      <c r="AI15" s="1692"/>
      <c r="AJ15" s="1692"/>
      <c r="AK15" s="1692"/>
      <c r="AL15" s="1692"/>
      <c r="AM15" s="1692"/>
      <c r="AN15" s="1692"/>
    </row>
    <row r="16" spans="1:40" ht="6" customHeight="1">
      <c r="A16" s="1680"/>
      <c r="B16" s="338"/>
      <c r="C16" s="1690"/>
      <c r="D16" s="1691"/>
      <c r="E16" s="1691"/>
      <c r="F16" s="1691"/>
      <c r="G16" s="1691"/>
      <c r="H16" s="1691"/>
      <c r="I16" s="1691"/>
      <c r="J16" s="1691"/>
      <c r="K16" s="1691"/>
      <c r="L16" s="1691"/>
      <c r="M16" s="1691"/>
      <c r="N16" s="1691"/>
      <c r="O16" s="1691"/>
      <c r="P16" s="1691"/>
      <c r="Q16" s="1691"/>
      <c r="R16" s="1691"/>
      <c r="S16" s="1691"/>
      <c r="T16" s="1691"/>
      <c r="U16" s="1691"/>
      <c r="V16" s="1691"/>
      <c r="W16" s="1691"/>
      <c r="X16" s="1688"/>
      <c r="Y16" s="1688"/>
      <c r="Z16" s="1688"/>
      <c r="AA16" s="1688"/>
      <c r="AB16" s="1688"/>
      <c r="AC16" s="1688"/>
      <c r="AD16" s="1688"/>
      <c r="AE16" s="348"/>
      <c r="AF16" s="348"/>
      <c r="AG16" s="348"/>
      <c r="AH16" s="348"/>
      <c r="AI16" s="348"/>
      <c r="AJ16" s="348"/>
      <c r="AK16" s="348"/>
      <c r="AL16" s="348"/>
      <c r="AM16" s="348"/>
      <c r="AN16" s="348"/>
    </row>
    <row r="17" spans="1:40" ht="12.75">
      <c r="A17" s="1682" t="s">
        <v>332</v>
      </c>
      <c r="B17" s="340" t="s">
        <v>844</v>
      </c>
      <c r="C17" s="1689">
        <f>+SUM(D17:W17)</f>
        <v>45372</v>
      </c>
      <c r="D17" s="2093">
        <v>39696</v>
      </c>
      <c r="E17" s="2098">
        <v>5028</v>
      </c>
      <c r="F17" s="2093">
        <v>564</v>
      </c>
      <c r="G17" s="2093"/>
      <c r="H17" s="2093"/>
      <c r="I17" s="2093"/>
      <c r="J17" s="2093">
        <v>12</v>
      </c>
      <c r="K17" s="2098"/>
      <c r="L17" s="2093">
        <v>72</v>
      </c>
      <c r="M17" s="2093"/>
      <c r="N17" s="2093"/>
      <c r="O17" s="2093"/>
      <c r="P17" s="2093"/>
      <c r="Q17" s="2093"/>
      <c r="R17" s="2093"/>
      <c r="S17" s="2093"/>
      <c r="T17" s="2093"/>
      <c r="U17" s="2093"/>
      <c r="V17" s="2093"/>
      <c r="W17" s="2093"/>
      <c r="X17" s="1688"/>
      <c r="Y17" s="1688"/>
      <c r="Z17" s="1688"/>
      <c r="AA17" s="1688"/>
      <c r="AB17" s="1688"/>
      <c r="AC17" s="1688"/>
      <c r="AD17" s="1688"/>
      <c r="AE17" s="348"/>
      <c r="AF17" s="348"/>
      <c r="AG17" s="348"/>
      <c r="AH17" s="348"/>
      <c r="AI17" s="348"/>
      <c r="AJ17" s="348"/>
      <c r="AK17" s="348"/>
      <c r="AL17" s="348"/>
      <c r="AM17" s="348"/>
      <c r="AN17" s="348"/>
    </row>
    <row r="18" spans="1:40" ht="12.75">
      <c r="A18" s="1986" t="s">
        <v>465</v>
      </c>
      <c r="B18" s="340"/>
      <c r="C18" s="1689"/>
      <c r="D18" s="2093"/>
      <c r="E18" s="2093"/>
      <c r="F18" s="2093"/>
      <c r="G18" s="2093"/>
      <c r="H18" s="2093"/>
      <c r="I18" s="2093"/>
      <c r="J18" s="2093">
        <v>1006</v>
      </c>
      <c r="K18" s="2093"/>
      <c r="L18" s="2093">
        <v>6</v>
      </c>
      <c r="M18" s="2093"/>
      <c r="N18" s="2093"/>
      <c r="O18" s="2093"/>
      <c r="P18" s="2093"/>
      <c r="Q18" s="2093"/>
      <c r="R18" s="2093"/>
      <c r="S18" s="2093"/>
      <c r="T18" s="2093"/>
      <c r="U18" s="2093"/>
      <c r="V18" s="2093"/>
      <c r="W18" s="2093"/>
      <c r="X18" s="1688"/>
      <c r="Y18" s="1688"/>
      <c r="Z18" s="1688"/>
      <c r="AA18" s="1688"/>
      <c r="AB18" s="1688"/>
      <c r="AC18" s="1688"/>
      <c r="AD18" s="1688"/>
      <c r="AE18" s="348"/>
      <c r="AF18" s="348"/>
      <c r="AG18" s="348"/>
      <c r="AH18" s="348"/>
      <c r="AI18" s="348"/>
      <c r="AJ18" s="348"/>
      <c r="AK18" s="348"/>
      <c r="AL18" s="348"/>
      <c r="AM18" s="348"/>
      <c r="AN18" s="348"/>
    </row>
    <row r="19" spans="1:40" ht="12.75">
      <c r="A19" s="1987" t="s">
        <v>1191</v>
      </c>
      <c r="B19" s="337" t="s">
        <v>1194</v>
      </c>
      <c r="C19" s="1689">
        <f>+SUM(D19:W19)</f>
        <v>201</v>
      </c>
      <c r="D19" s="2093"/>
      <c r="E19" s="2093"/>
      <c r="F19" s="2093"/>
      <c r="G19" s="2093"/>
      <c r="H19" s="2093"/>
      <c r="I19" s="2093"/>
      <c r="J19" s="2093">
        <v>195</v>
      </c>
      <c r="K19" s="2093"/>
      <c r="L19" s="2093">
        <v>6</v>
      </c>
      <c r="M19" s="2093"/>
      <c r="N19" s="2093"/>
      <c r="O19" s="2093"/>
      <c r="P19" s="2093"/>
      <c r="Q19" s="2093"/>
      <c r="R19" s="2093"/>
      <c r="S19" s="2093"/>
      <c r="T19" s="2093"/>
      <c r="U19" s="2093"/>
      <c r="V19" s="2093"/>
      <c r="W19" s="2093"/>
      <c r="X19" s="1688"/>
      <c r="Y19" s="1688"/>
      <c r="Z19" s="1688"/>
      <c r="AA19" s="1688"/>
      <c r="AB19" s="1688"/>
      <c r="AC19" s="1688"/>
      <c r="AD19" s="1688"/>
      <c r="AE19" s="348"/>
      <c r="AF19" s="348"/>
      <c r="AG19" s="348"/>
      <c r="AH19" s="348"/>
      <c r="AI19" s="348"/>
      <c r="AJ19" s="348"/>
      <c r="AK19" s="348"/>
      <c r="AL19" s="348"/>
      <c r="AM19" s="348"/>
      <c r="AN19" s="348"/>
    </row>
    <row r="20" spans="1:40" ht="6" customHeight="1">
      <c r="A20" s="1680"/>
      <c r="B20" s="338"/>
      <c r="C20" s="1690"/>
      <c r="D20" s="1691"/>
      <c r="E20" s="1691"/>
      <c r="F20" s="1691"/>
      <c r="G20" s="1691"/>
      <c r="H20" s="1691"/>
      <c r="I20" s="1691"/>
      <c r="J20" s="1691"/>
      <c r="K20" s="1691"/>
      <c r="L20" s="1691"/>
      <c r="M20" s="1691"/>
      <c r="N20" s="1691"/>
      <c r="O20" s="1691"/>
      <c r="P20" s="1691"/>
      <c r="Q20" s="1691"/>
      <c r="R20" s="1691"/>
      <c r="S20" s="1691"/>
      <c r="T20" s="1691"/>
      <c r="U20" s="1691"/>
      <c r="V20" s="1691"/>
      <c r="W20" s="1691"/>
      <c r="X20" s="1688"/>
      <c r="Y20" s="1688"/>
      <c r="Z20" s="1688"/>
      <c r="AA20" s="1688"/>
      <c r="AB20" s="1688"/>
      <c r="AC20" s="1688"/>
      <c r="AD20" s="1688"/>
      <c r="AE20" s="348"/>
      <c r="AF20" s="348"/>
      <c r="AG20" s="348"/>
      <c r="AH20" s="348"/>
      <c r="AI20" s="348"/>
      <c r="AJ20" s="348"/>
      <c r="AK20" s="348"/>
      <c r="AL20" s="348"/>
      <c r="AM20" s="348"/>
      <c r="AN20" s="348"/>
    </row>
    <row r="21" spans="1:40" ht="12.75">
      <c r="A21" s="1946" t="s">
        <v>460</v>
      </c>
      <c r="B21" s="341" t="s">
        <v>1477</v>
      </c>
      <c r="C21" s="1689">
        <f>+SUM(D21:W21)</f>
        <v>3749</v>
      </c>
      <c r="D21" s="2093">
        <v>3290</v>
      </c>
      <c r="E21" s="2093">
        <v>405</v>
      </c>
      <c r="F21" s="2093">
        <v>47</v>
      </c>
      <c r="G21" s="2093"/>
      <c r="H21" s="2093"/>
      <c r="I21" s="2093"/>
      <c r="J21" s="2093">
        <v>1</v>
      </c>
      <c r="K21" s="2093"/>
      <c r="L21" s="2093">
        <v>6</v>
      </c>
      <c r="M21" s="2093"/>
      <c r="N21" s="2093"/>
      <c r="O21" s="2093"/>
      <c r="P21" s="2093"/>
      <c r="Q21" s="2093"/>
      <c r="R21" s="2093"/>
      <c r="S21" s="2093"/>
      <c r="T21" s="2093"/>
      <c r="U21" s="2093"/>
      <c r="V21" s="2093"/>
      <c r="W21" s="2093"/>
      <c r="X21" s="1688"/>
      <c r="Y21" s="1688"/>
      <c r="Z21" s="1688"/>
      <c r="AA21" s="1688"/>
      <c r="AB21" s="1688"/>
      <c r="AC21" s="1688"/>
      <c r="AD21" s="1688"/>
      <c r="AE21" s="348"/>
      <c r="AF21" s="348"/>
      <c r="AG21" s="348"/>
      <c r="AH21" s="348"/>
      <c r="AI21" s="348"/>
      <c r="AJ21" s="348"/>
      <c r="AK21" s="348"/>
      <c r="AL21" s="348"/>
      <c r="AM21" s="348"/>
      <c r="AN21" s="348"/>
    </row>
    <row r="22" spans="1:40" ht="12.75">
      <c r="A22" s="1681" t="s">
        <v>750</v>
      </c>
      <c r="B22" s="341" t="s">
        <v>1478</v>
      </c>
      <c r="C22" s="1689">
        <f>+SUM(D22:W22)</f>
        <v>3749</v>
      </c>
      <c r="D22" s="2093">
        <v>3290</v>
      </c>
      <c r="E22" s="2093">
        <v>405</v>
      </c>
      <c r="F22" s="2093">
        <v>47</v>
      </c>
      <c r="G22" s="2093"/>
      <c r="H22" s="2093"/>
      <c r="I22" s="2093"/>
      <c r="J22" s="2093">
        <v>1</v>
      </c>
      <c r="K22" s="2093"/>
      <c r="L22" s="2093">
        <v>6</v>
      </c>
      <c r="M22" s="2093"/>
      <c r="N22" s="2093"/>
      <c r="O22" s="2093"/>
      <c r="P22" s="2093"/>
      <c r="Q22" s="2093"/>
      <c r="R22" s="2093"/>
      <c r="S22" s="2093"/>
      <c r="T22" s="2093"/>
      <c r="U22" s="2093"/>
      <c r="V22" s="2093"/>
      <c r="W22" s="2093"/>
      <c r="X22" s="1688"/>
      <c r="Y22" s="1688"/>
      <c r="Z22" s="1688"/>
      <c r="AA22" s="1688"/>
      <c r="AB22" s="1688"/>
      <c r="AC22" s="1688"/>
      <c r="AD22" s="1688"/>
      <c r="AE22" s="348"/>
      <c r="AF22" s="348"/>
      <c r="AG22" s="348"/>
      <c r="AH22" s="348"/>
      <c r="AI22" s="348"/>
      <c r="AJ22" s="348"/>
      <c r="AK22" s="348"/>
      <c r="AL22" s="348"/>
      <c r="AM22" s="348"/>
      <c r="AN22" s="348"/>
    </row>
    <row r="23" spans="1:40" ht="12.75">
      <c r="A23" s="1681" t="s">
        <v>751</v>
      </c>
      <c r="B23" s="341" t="s">
        <v>1479</v>
      </c>
      <c r="C23" s="1689">
        <f>+SUM(D23:W23)</f>
        <v>3749</v>
      </c>
      <c r="D23" s="2093">
        <v>3290</v>
      </c>
      <c r="E23" s="2093">
        <v>405</v>
      </c>
      <c r="F23" s="2093">
        <v>47</v>
      </c>
      <c r="G23" s="2093"/>
      <c r="H23" s="2093"/>
      <c r="I23" s="2093"/>
      <c r="J23" s="2093">
        <v>1</v>
      </c>
      <c r="K23" s="2093"/>
      <c r="L23" s="2093">
        <v>6</v>
      </c>
      <c r="M23" s="2093"/>
      <c r="N23" s="2093"/>
      <c r="O23" s="2093"/>
      <c r="P23" s="2093"/>
      <c r="Q23" s="2093"/>
      <c r="R23" s="2093"/>
      <c r="S23" s="2093"/>
      <c r="T23" s="2093"/>
      <c r="U23" s="2093"/>
      <c r="V23" s="2093"/>
      <c r="W23" s="2093"/>
      <c r="X23" s="1688"/>
      <c r="Y23" s="1688"/>
      <c r="Z23" s="1688"/>
      <c r="AA23" s="1688"/>
      <c r="AB23" s="1688"/>
      <c r="AC23" s="1688"/>
      <c r="AD23" s="1688"/>
      <c r="AE23" s="348"/>
      <c r="AF23" s="348"/>
      <c r="AG23" s="348"/>
      <c r="AH23" s="348"/>
      <c r="AI23" s="348"/>
      <c r="AJ23" s="348"/>
      <c r="AK23" s="348"/>
      <c r="AL23" s="348"/>
      <c r="AM23" s="348"/>
      <c r="AN23" s="348"/>
    </row>
    <row r="24" spans="1:40" ht="12.75">
      <c r="A24" s="1677" t="s">
        <v>1058</v>
      </c>
      <c r="B24" s="341" t="s">
        <v>1480</v>
      </c>
      <c r="C24" s="1689">
        <f>+SUM(D24:W24)</f>
        <v>3749</v>
      </c>
      <c r="D24" s="2093">
        <v>3290</v>
      </c>
      <c r="E24" s="2093">
        <v>405</v>
      </c>
      <c r="F24" s="2093">
        <v>47</v>
      </c>
      <c r="G24" s="2093"/>
      <c r="H24" s="2093"/>
      <c r="I24" s="2093"/>
      <c r="J24" s="2093">
        <v>1</v>
      </c>
      <c r="K24" s="2093"/>
      <c r="L24" s="2093">
        <v>6</v>
      </c>
      <c r="M24" s="2093"/>
      <c r="N24" s="2093"/>
      <c r="O24" s="2093"/>
      <c r="P24" s="2093"/>
      <c r="Q24" s="2093"/>
      <c r="R24" s="2093"/>
      <c r="S24" s="2093"/>
      <c r="T24" s="2093"/>
      <c r="U24" s="2093"/>
      <c r="V24" s="2093"/>
      <c r="W24" s="2093"/>
      <c r="X24" s="1688"/>
      <c r="Y24" s="1688"/>
      <c r="Z24" s="1688"/>
      <c r="AA24" s="1688"/>
      <c r="AB24" s="1688"/>
      <c r="AC24" s="1688"/>
      <c r="AD24" s="1688"/>
      <c r="AE24" s="348"/>
      <c r="AF24" s="348"/>
      <c r="AG24" s="348"/>
      <c r="AH24" s="348"/>
      <c r="AI24" s="348"/>
      <c r="AJ24" s="348"/>
      <c r="AK24" s="348"/>
      <c r="AL24" s="348"/>
      <c r="AM24" s="348"/>
      <c r="AN24" s="348"/>
    </row>
    <row r="25" spans="1:40" ht="12.75">
      <c r="A25" s="1681" t="s">
        <v>752</v>
      </c>
      <c r="B25" s="341" t="s">
        <v>1481</v>
      </c>
      <c r="C25" s="1689">
        <f>+SUM(D25:W25)</f>
        <v>3702</v>
      </c>
      <c r="D25" s="2093">
        <v>3290</v>
      </c>
      <c r="E25" s="2093">
        <v>405</v>
      </c>
      <c r="F25" s="2093"/>
      <c r="G25" s="2093"/>
      <c r="H25" s="2093"/>
      <c r="I25" s="2093"/>
      <c r="J25" s="2093">
        <v>1</v>
      </c>
      <c r="K25" s="2093"/>
      <c r="L25" s="2093">
        <v>6</v>
      </c>
      <c r="M25" s="2093"/>
      <c r="N25" s="2093"/>
      <c r="O25" s="2093"/>
      <c r="P25" s="2093"/>
      <c r="Q25" s="2093"/>
      <c r="R25" s="2093"/>
      <c r="S25" s="2093"/>
      <c r="T25" s="2093"/>
      <c r="U25" s="2093"/>
      <c r="V25" s="2093"/>
      <c r="W25" s="2093"/>
      <c r="X25" s="1688"/>
      <c r="Y25" s="1688"/>
      <c r="Z25" s="1688"/>
      <c r="AA25" s="1688"/>
      <c r="AB25" s="1688"/>
      <c r="AC25" s="1688"/>
      <c r="AD25" s="1688"/>
      <c r="AE25" s="348"/>
      <c r="AF25" s="348"/>
      <c r="AG25" s="348"/>
      <c r="AH25" s="348"/>
      <c r="AI25" s="348"/>
      <c r="AJ25" s="348"/>
      <c r="AK25" s="348"/>
      <c r="AL25" s="348"/>
      <c r="AM25" s="348"/>
      <c r="AN25" s="348"/>
    </row>
    <row r="26" spans="1:40" ht="6" customHeight="1">
      <c r="A26" s="1683"/>
      <c r="B26" s="342"/>
      <c r="C26" s="1690"/>
      <c r="D26" s="1691"/>
      <c r="E26" s="1691"/>
      <c r="F26" s="1691"/>
      <c r="G26" s="1691"/>
      <c r="H26" s="1691"/>
      <c r="I26" s="1691"/>
      <c r="J26" s="1691"/>
      <c r="K26" s="1691"/>
      <c r="L26" s="1691"/>
      <c r="M26" s="1691"/>
      <c r="N26" s="1691"/>
      <c r="O26" s="1691"/>
      <c r="P26" s="1691"/>
      <c r="Q26" s="1691"/>
      <c r="R26" s="1691"/>
      <c r="S26" s="1691"/>
      <c r="T26" s="1691"/>
      <c r="U26" s="1691"/>
      <c r="V26" s="1691"/>
      <c r="W26" s="1691"/>
      <c r="X26" s="1688"/>
      <c r="Y26" s="1688"/>
      <c r="Z26" s="1688"/>
      <c r="AA26" s="1688"/>
      <c r="AB26" s="1688"/>
      <c r="AC26" s="1688"/>
      <c r="AD26" s="1688"/>
      <c r="AE26" s="348"/>
      <c r="AF26" s="348"/>
      <c r="AG26" s="348"/>
      <c r="AH26" s="348"/>
      <c r="AI26" s="348"/>
      <c r="AJ26" s="348"/>
      <c r="AK26" s="348"/>
      <c r="AL26" s="348"/>
      <c r="AM26" s="348"/>
      <c r="AN26" s="348"/>
    </row>
    <row r="27" spans="1:40" ht="12.75">
      <c r="A27" s="1684" t="s">
        <v>1281</v>
      </c>
      <c r="B27" s="343" t="s">
        <v>1284</v>
      </c>
      <c r="C27" s="1689">
        <f>+SUM(D27:W27)</f>
        <v>4738.1000000000004</v>
      </c>
      <c r="D27" s="1695">
        <f>IF(D19&gt;0,D19*'I5.2 Weighting Factors'!D11,'I5.2 Weighting Factors'!D11*D25)</f>
        <v>3290</v>
      </c>
      <c r="E27" s="1695">
        <f>IF(E19&gt;0,E19*'I5.2 Weighting Factors'!E11,'I5.2 Weighting Factors'!E11*E25)</f>
        <v>1093.5</v>
      </c>
      <c r="F27" s="1695">
        <f>IF(F19&gt;0,F19*'I5.2 Weighting Factors'!F11,'I5.2 Weighting Factors'!F11*F25)</f>
        <v>0</v>
      </c>
      <c r="G27" s="1695">
        <f>IF(G19&gt;0,G19*'I5.2 Weighting Factors'!G11,'I5.2 Weighting Factors'!G11*G25)</f>
        <v>0</v>
      </c>
      <c r="H27" s="1695">
        <f>IF(H19&gt;0,H19*'I5.2 Weighting Factors'!H11,'I5.2 Weighting Factors'!H11*H25)</f>
        <v>0</v>
      </c>
      <c r="I27" s="1695">
        <f>IF(I19&gt;0,I19*'I5.2 Weighting Factors'!I11,'I5.2 Weighting Factors'!I11*I25)</f>
        <v>0</v>
      </c>
      <c r="J27" s="1695">
        <f>IF(J19&gt;0,J19*'I5.2 Weighting Factors'!J11,'I5.2 Weighting Factors'!J11*J25)</f>
        <v>351</v>
      </c>
      <c r="K27" s="1695">
        <f>IF(K19&gt;0,K19*'I5.2 Weighting Factors'!K11,'I5.2 Weighting Factors'!K11*K25)</f>
        <v>0</v>
      </c>
      <c r="L27" s="1695">
        <f>IF(L19&gt;0,L19*'I5.2 Weighting Factors'!L11,'I5.2 Weighting Factors'!L11*L25)</f>
        <v>3.5999999999999996</v>
      </c>
      <c r="M27" s="1695">
        <f>IF(M19&gt;0,M19*'I5.2 Weighting Factors'!M11,'I5.2 Weighting Factors'!M11*M25)</f>
        <v>0</v>
      </c>
      <c r="N27" s="1695">
        <f>IF(N19&gt;0,N19*'I5.2 Weighting Factors'!N11,'I5.2 Weighting Factors'!N11*N25)</f>
        <v>0</v>
      </c>
      <c r="O27" s="1695">
        <f>IF(O19&gt;0,O19*'I5.2 Weighting Factors'!O11,'I5.2 Weighting Factors'!O11*O25)</f>
        <v>0</v>
      </c>
      <c r="P27" s="1695">
        <f>IF(P19&gt;0,P19*'I5.2 Weighting Factors'!P11,'I5.2 Weighting Factors'!P11*P25)</f>
        <v>0</v>
      </c>
      <c r="Q27" s="1695">
        <f>IF(Q19&gt;0,Q19*'I5.2 Weighting Factors'!Q11,'I5.2 Weighting Factors'!Q11*Q25)</f>
        <v>0</v>
      </c>
      <c r="R27" s="1695">
        <f>IF(R19&gt;0,R19*'I5.2 Weighting Factors'!R11,'I5.2 Weighting Factors'!R11*R25)</f>
        <v>0</v>
      </c>
      <c r="S27" s="1695">
        <f>IF(S19&gt;0,S19*'I5.2 Weighting Factors'!S11,'I5.2 Weighting Factors'!S11*S25)</f>
        <v>0</v>
      </c>
      <c r="T27" s="1695">
        <f>IF(T19&gt;0,T19*'I5.2 Weighting Factors'!T11,'I5.2 Weighting Factors'!T11*T25)</f>
        <v>0</v>
      </c>
      <c r="U27" s="1695">
        <f>IF(U19&gt;0,U19*'I5.2 Weighting Factors'!U11,'I5.2 Weighting Factors'!U11*U25)</f>
        <v>0</v>
      </c>
      <c r="V27" s="1695">
        <f>IF(V19&gt;0,V19*'I5.2 Weighting Factors'!V11,'I5.2 Weighting Factors'!V11*V25)</f>
        <v>0</v>
      </c>
      <c r="W27" s="1695">
        <f>IF(W19&gt;0,W19*'I5.2 Weighting Factors'!W11,'I5.2 Weighting Factors'!W11*W25)</f>
        <v>0</v>
      </c>
      <c r="X27" s="1688"/>
      <c r="Y27" s="1688"/>
      <c r="Z27" s="1688"/>
      <c r="AA27" s="1688"/>
      <c r="AB27" s="1688"/>
      <c r="AC27" s="1688"/>
      <c r="AD27" s="1688"/>
      <c r="AE27" s="348"/>
      <c r="AF27" s="348"/>
      <c r="AG27" s="348"/>
      <c r="AH27" s="348"/>
      <c r="AI27" s="348"/>
      <c r="AJ27" s="348"/>
      <c r="AK27" s="348"/>
      <c r="AL27" s="348"/>
      <c r="AM27" s="348"/>
      <c r="AN27" s="348"/>
    </row>
    <row r="28" spans="1:40" s="332" customFormat="1" ht="12.75">
      <c r="A28" s="1685" t="s">
        <v>778</v>
      </c>
      <c r="B28" s="344" t="s">
        <v>780</v>
      </c>
      <c r="C28" s="1696">
        <f>SUM(D28:W28)</f>
        <v>843750</v>
      </c>
      <c r="D28" s="1697">
        <f>'I7.1 Meter Capital'!F22</f>
        <v>610500</v>
      </c>
      <c r="E28" s="1697">
        <f>'I7.1 Meter Capital'!I22</f>
        <v>202350</v>
      </c>
      <c r="F28" s="1697">
        <f>'I7.1 Meter Capital'!L22</f>
        <v>30900</v>
      </c>
      <c r="G28" s="1697">
        <f>'I7.1 Meter Capital'!O22</f>
        <v>0</v>
      </c>
      <c r="H28" s="1697">
        <f>'I7.1 Meter Capital'!R22</f>
        <v>0</v>
      </c>
      <c r="I28" s="1697">
        <f>'I7.1 Meter Capital'!U22</f>
        <v>0</v>
      </c>
      <c r="J28" s="1697">
        <f>'I7.1 Meter Capital'!X22</f>
        <v>0</v>
      </c>
      <c r="K28" s="1697">
        <f>'I7.1 Meter Capital'!AA22</f>
        <v>0</v>
      </c>
      <c r="L28" s="1697">
        <f>'I7.1 Meter Capital'!AD22</f>
        <v>0</v>
      </c>
      <c r="M28" s="1697">
        <f>'I7.1 Meter Capital'!AG22</f>
        <v>0</v>
      </c>
      <c r="N28" s="1697">
        <f>'I7.1 Meter Capital'!AJ22</f>
        <v>0</v>
      </c>
      <c r="O28" s="1697">
        <f>'I7.1 Meter Capital'!AM22</f>
        <v>0</v>
      </c>
      <c r="P28" s="1697">
        <f>'I7.1 Meter Capital'!AP22</f>
        <v>0</v>
      </c>
      <c r="Q28" s="1697">
        <f>'I7.1 Meter Capital'!AS22</f>
        <v>0</v>
      </c>
      <c r="R28" s="1697">
        <f>'I7.1 Meter Capital'!AV22</f>
        <v>0</v>
      </c>
      <c r="S28" s="1697">
        <f>'I7.1 Meter Capital'!AY22</f>
        <v>0</v>
      </c>
      <c r="T28" s="1697">
        <f>'I7.1 Meter Capital'!BB22</f>
        <v>0</v>
      </c>
      <c r="U28" s="1697">
        <f>'I7.1 Meter Capital'!BE22</f>
        <v>0</v>
      </c>
      <c r="V28" s="1697">
        <f>'I7.1 Meter Capital'!BH22</f>
        <v>0</v>
      </c>
      <c r="W28" s="1697">
        <f>'I7.1 Meter Capital'!BK22</f>
        <v>0</v>
      </c>
      <c r="X28" s="1698"/>
      <c r="Y28" s="1698"/>
      <c r="Z28" s="1698"/>
      <c r="AA28" s="1698"/>
      <c r="AB28" s="1698"/>
      <c r="AC28" s="1698"/>
      <c r="AD28" s="1698"/>
      <c r="AE28" s="1698"/>
      <c r="AF28" s="1698"/>
      <c r="AG28" s="1698"/>
      <c r="AH28" s="1698"/>
      <c r="AI28" s="1698"/>
      <c r="AJ28" s="1698"/>
      <c r="AK28" s="1698"/>
      <c r="AL28" s="1698"/>
      <c r="AM28" s="1698"/>
      <c r="AN28" s="1698"/>
    </row>
    <row r="29" spans="1:40" s="332" customFormat="1" ht="12.75">
      <c r="A29" s="1685" t="s">
        <v>843</v>
      </c>
      <c r="B29" s="344" t="s">
        <v>781</v>
      </c>
      <c r="C29" s="1696">
        <f>SUM(D29:W29)</f>
        <v>4431.5</v>
      </c>
      <c r="D29" s="1697">
        <f>'I7.2 Meter Reading'!E20</f>
        <v>3300</v>
      </c>
      <c r="E29" s="1697">
        <f>'I7.2 Meter Reading'!H20</f>
        <v>450</v>
      </c>
      <c r="F29" s="1697">
        <f>'I7.2 Meter Reading'!K20</f>
        <v>681.5</v>
      </c>
      <c r="G29" s="1697">
        <f>'I7.2 Meter Reading'!N20</f>
        <v>0</v>
      </c>
      <c r="H29" s="1697">
        <f>'I7.2 Meter Reading'!Q20</f>
        <v>0</v>
      </c>
      <c r="I29" s="1697">
        <f>'I7.2 Meter Reading'!T20</f>
        <v>0</v>
      </c>
      <c r="J29" s="1697">
        <f>'I7.2 Meter Reading'!W20</f>
        <v>0</v>
      </c>
      <c r="K29" s="1697">
        <f>'I7.2 Meter Reading'!Z20</f>
        <v>0</v>
      </c>
      <c r="L29" s="1697">
        <f>'I7.2 Meter Reading'!AC20</f>
        <v>0</v>
      </c>
      <c r="M29" s="1697">
        <f>'I7.2 Meter Reading'!AF20</f>
        <v>0</v>
      </c>
      <c r="N29" s="1697">
        <f>'I7.2 Meter Reading'!AI20</f>
        <v>0</v>
      </c>
      <c r="O29" s="1697">
        <f>'I7.2 Meter Reading'!AL20</f>
        <v>0</v>
      </c>
      <c r="P29" s="1697">
        <f>'I7.2 Meter Reading'!AO20</f>
        <v>0</v>
      </c>
      <c r="Q29" s="1697">
        <f>'I7.2 Meter Reading'!AR20</f>
        <v>0</v>
      </c>
      <c r="R29" s="1697">
        <f>'I7.2 Meter Reading'!AU20</f>
        <v>0</v>
      </c>
      <c r="S29" s="1697">
        <f>'I7.2 Meter Reading'!AX20</f>
        <v>0</v>
      </c>
      <c r="T29" s="1697">
        <f>'I7.2 Meter Reading'!BA20</f>
        <v>0</v>
      </c>
      <c r="U29" s="1697">
        <f>'I7.2 Meter Reading'!BD20</f>
        <v>0</v>
      </c>
      <c r="V29" s="1697">
        <f>'I7.2 Meter Reading'!BG20</f>
        <v>0</v>
      </c>
      <c r="W29" s="1697">
        <f>'I7.2 Meter Reading'!BJ20</f>
        <v>0</v>
      </c>
      <c r="X29" s="1698"/>
      <c r="Y29" s="1698"/>
      <c r="Z29" s="1698"/>
      <c r="AA29" s="1698"/>
      <c r="AB29" s="1698"/>
      <c r="AC29" s="1698"/>
      <c r="AD29" s="1698"/>
      <c r="AE29" s="1698"/>
      <c r="AF29" s="1698"/>
      <c r="AG29" s="1698"/>
      <c r="AH29" s="1698"/>
      <c r="AI29" s="1698"/>
      <c r="AJ29" s="1698"/>
      <c r="AK29" s="1698"/>
      <c r="AL29" s="1698"/>
      <c r="AM29" s="1698"/>
      <c r="AN29" s="1698"/>
    </row>
    <row r="30" spans="1:40" s="332" customFormat="1" ht="12.75">
      <c r="A30" s="1686" t="s">
        <v>1282</v>
      </c>
      <c r="B30" s="345" t="s">
        <v>1283</v>
      </c>
      <c r="C30" s="1696">
        <f>SUM(D30:W30)</f>
        <v>48379.199999999997</v>
      </c>
      <c r="D30" s="1696">
        <f>'I5.2 Weighting Factors'!D15*D17</f>
        <v>39696</v>
      </c>
      <c r="E30" s="1696">
        <f>'I5.2 Weighting Factors'!E15*E17</f>
        <v>6033.5999999999995</v>
      </c>
      <c r="F30" s="1696">
        <f>'I5.2 Weighting Factors'!F15*F17</f>
        <v>2481.6000000000004</v>
      </c>
      <c r="G30" s="1696">
        <f>'I5.2 Weighting Factors'!G15*G17</f>
        <v>0</v>
      </c>
      <c r="H30" s="1696">
        <f>'I5.2 Weighting Factors'!H15*H17</f>
        <v>0</v>
      </c>
      <c r="I30" s="1696">
        <f>'I5.2 Weighting Factors'!I15*I17</f>
        <v>0</v>
      </c>
      <c r="J30" s="1696">
        <f>'I5.2 Weighting Factors'!J15*J17</f>
        <v>96</v>
      </c>
      <c r="K30" s="1696">
        <f>'I5.2 Weighting Factors'!K15*K17</f>
        <v>0</v>
      </c>
      <c r="L30" s="1696">
        <f>'I5.2 Weighting Factors'!L15*L17</f>
        <v>72</v>
      </c>
      <c r="M30" s="1696">
        <f>'I5.2 Weighting Factors'!M15*M17</f>
        <v>0</v>
      </c>
      <c r="N30" s="1696">
        <f>'I5.2 Weighting Factors'!N15*N17</f>
        <v>0</v>
      </c>
      <c r="O30" s="1696">
        <f>'I5.2 Weighting Factors'!O15*O17</f>
        <v>0</v>
      </c>
      <c r="P30" s="1696">
        <f>'I5.2 Weighting Factors'!P15*P17</f>
        <v>0</v>
      </c>
      <c r="Q30" s="1696">
        <f>'I5.2 Weighting Factors'!Q15*Q17</f>
        <v>0</v>
      </c>
      <c r="R30" s="1696">
        <f>'I5.2 Weighting Factors'!R15*R17</f>
        <v>0</v>
      </c>
      <c r="S30" s="1696">
        <f>'I5.2 Weighting Factors'!S15*S17</f>
        <v>0</v>
      </c>
      <c r="T30" s="1696">
        <f>'I5.2 Weighting Factors'!T15*T17</f>
        <v>0</v>
      </c>
      <c r="U30" s="1696">
        <f>'I5.2 Weighting Factors'!U15*U17</f>
        <v>0</v>
      </c>
      <c r="V30" s="1696">
        <f>'I5.2 Weighting Factors'!V15*V17</f>
        <v>0</v>
      </c>
      <c r="W30" s="1696">
        <f>'I5.2 Weighting Factors'!W15*W17</f>
        <v>0</v>
      </c>
      <c r="X30" s="1698"/>
      <c r="Y30" s="1698"/>
      <c r="Z30" s="1698"/>
      <c r="AA30" s="1698"/>
      <c r="AB30" s="1698"/>
      <c r="AC30" s="1698"/>
      <c r="AD30" s="1698"/>
      <c r="AE30" s="1698"/>
      <c r="AF30" s="1698"/>
      <c r="AG30" s="1698"/>
      <c r="AH30" s="1698"/>
      <c r="AI30" s="1698"/>
      <c r="AJ30" s="1698"/>
      <c r="AK30" s="1698"/>
      <c r="AL30" s="1698"/>
      <c r="AM30" s="1698"/>
      <c r="AN30" s="1698"/>
    </row>
    <row r="31" spans="1:40" ht="12.75">
      <c r="A31" s="335"/>
      <c r="C31" s="1702"/>
      <c r="D31" s="1688"/>
      <c r="E31" s="1688"/>
      <c r="F31" s="1688"/>
      <c r="G31" s="1688"/>
      <c r="H31" s="1688"/>
      <c r="I31" s="1688"/>
      <c r="J31" s="1688"/>
      <c r="K31" s="1688"/>
      <c r="L31" s="1688"/>
      <c r="M31" s="1688"/>
      <c r="N31" s="1688"/>
      <c r="O31" s="1688"/>
      <c r="P31" s="1688"/>
      <c r="Q31" s="1688"/>
      <c r="R31" s="1688"/>
      <c r="S31" s="1688"/>
      <c r="T31" s="1688"/>
      <c r="U31" s="1688"/>
      <c r="V31" s="1688"/>
      <c r="W31" s="1688"/>
      <c r="X31" s="1688"/>
      <c r="Y31" s="1688"/>
      <c r="Z31" s="1688"/>
      <c r="AA31" s="1688"/>
      <c r="AB31" s="1688"/>
      <c r="AC31" s="1688"/>
      <c r="AD31" s="1688"/>
      <c r="AE31" s="348"/>
      <c r="AF31" s="348"/>
      <c r="AG31" s="348"/>
      <c r="AH31" s="348"/>
      <c r="AI31" s="348"/>
      <c r="AJ31" s="348"/>
      <c r="AK31" s="348"/>
      <c r="AL31" s="348"/>
      <c r="AM31" s="348"/>
      <c r="AN31" s="348"/>
    </row>
    <row r="32" spans="1:40" ht="12.75">
      <c r="A32" s="335"/>
      <c r="C32" s="1702"/>
      <c r="D32" s="1688"/>
      <c r="E32" s="1688"/>
      <c r="F32" s="1688"/>
      <c r="G32" s="1688"/>
      <c r="H32" s="1688"/>
      <c r="I32" s="1688"/>
      <c r="J32" s="1688"/>
      <c r="K32" s="1688"/>
      <c r="L32" s="1688"/>
      <c r="M32" s="1688"/>
      <c r="N32" s="1688"/>
      <c r="O32" s="1688"/>
      <c r="P32" s="1688"/>
      <c r="Q32" s="1688"/>
      <c r="R32" s="1688"/>
      <c r="S32" s="1688"/>
      <c r="T32" s="1688"/>
      <c r="U32" s="1688"/>
      <c r="V32" s="1688"/>
      <c r="W32" s="1688"/>
      <c r="X32" s="1688"/>
      <c r="Y32" s="1688"/>
      <c r="Z32" s="1688"/>
      <c r="AA32" s="1688"/>
      <c r="AB32" s="1688"/>
      <c r="AC32" s="1688"/>
      <c r="AD32" s="1688"/>
      <c r="AE32" s="348"/>
      <c r="AF32" s="348"/>
      <c r="AG32" s="348"/>
      <c r="AH32" s="348"/>
      <c r="AI32" s="348"/>
      <c r="AJ32" s="348"/>
      <c r="AK32" s="348"/>
      <c r="AL32" s="348"/>
      <c r="AM32" s="348"/>
      <c r="AN32" s="348"/>
    </row>
    <row r="33" spans="1:40" ht="18">
      <c r="A33" s="1748" t="s">
        <v>461</v>
      </c>
      <c r="C33" s="1702"/>
      <c r="D33" s="632"/>
      <c r="E33" s="1688"/>
      <c r="F33" s="1688"/>
      <c r="G33" s="1688"/>
      <c r="H33" s="1688"/>
      <c r="I33" s="1688"/>
      <c r="J33" s="1688"/>
      <c r="K33" s="1688"/>
      <c r="L33" s="1688"/>
      <c r="M33" s="1688"/>
      <c r="N33" s="1688"/>
      <c r="O33" s="1688"/>
      <c r="P33" s="1688"/>
      <c r="Q33" s="1688"/>
      <c r="R33" s="1688"/>
      <c r="S33" s="1688"/>
      <c r="T33" s="1688"/>
      <c r="U33" s="1688"/>
      <c r="V33" s="1688"/>
      <c r="W33" s="1688"/>
      <c r="X33" s="1688"/>
      <c r="Y33" s="1688"/>
      <c r="Z33" s="1688"/>
      <c r="AA33" s="1688"/>
      <c r="AB33" s="1688"/>
      <c r="AC33" s="1688"/>
      <c r="AD33" s="1688"/>
      <c r="AE33" s="348"/>
      <c r="AF33" s="348"/>
      <c r="AG33" s="348"/>
      <c r="AH33" s="348"/>
      <c r="AI33" s="348"/>
      <c r="AJ33" s="348"/>
      <c r="AK33" s="348"/>
      <c r="AL33" s="348"/>
      <c r="AM33" s="348"/>
      <c r="AN33" s="348"/>
    </row>
    <row r="34" spans="1:40" ht="41.25" hidden="1" customHeight="1">
      <c r="A34" s="336"/>
      <c r="C34" s="1702"/>
      <c r="D34" s="1746"/>
      <c r="E34" s="1688"/>
      <c r="F34" s="1688"/>
      <c r="G34" s="1688"/>
      <c r="H34" s="1688"/>
      <c r="I34" s="1688"/>
      <c r="J34" s="1688"/>
      <c r="K34" s="1688"/>
      <c r="L34" s="1688"/>
      <c r="M34" s="1688"/>
      <c r="N34" s="1688"/>
      <c r="O34" s="1688"/>
      <c r="P34" s="1688"/>
      <c r="Q34" s="1688"/>
      <c r="R34" s="1688"/>
      <c r="S34" s="1688"/>
      <c r="T34" s="1688"/>
      <c r="U34" s="1688"/>
      <c r="V34" s="1688"/>
      <c r="W34" s="1688"/>
      <c r="X34" s="1688"/>
      <c r="Y34" s="1688"/>
      <c r="Z34" s="1688"/>
      <c r="AA34" s="1688"/>
      <c r="AB34" s="1688"/>
      <c r="AC34" s="1688"/>
      <c r="AD34" s="1688"/>
      <c r="AE34" s="348"/>
      <c r="AF34" s="348"/>
      <c r="AG34" s="348"/>
      <c r="AH34" s="348"/>
      <c r="AI34" s="348"/>
      <c r="AJ34" s="348"/>
      <c r="AK34" s="348"/>
      <c r="AL34" s="348"/>
      <c r="AM34" s="348"/>
      <c r="AN34" s="348"/>
    </row>
    <row r="35" spans="1:40" ht="12.75" hidden="1">
      <c r="A35" s="336"/>
      <c r="C35" s="1702"/>
      <c r="D35" s="1688"/>
      <c r="E35" s="1688"/>
      <c r="F35" s="1688"/>
      <c r="G35" s="1688"/>
      <c r="H35" s="1688"/>
      <c r="I35" s="1688"/>
      <c r="J35" s="1688"/>
      <c r="K35" s="1688"/>
      <c r="L35" s="1688"/>
      <c r="M35" s="1688"/>
      <c r="N35" s="1688"/>
      <c r="O35" s="1688"/>
      <c r="P35" s="1688"/>
      <c r="Q35" s="1688"/>
      <c r="R35" s="1688"/>
      <c r="S35" s="1688"/>
      <c r="T35" s="1688"/>
      <c r="U35" s="1688"/>
      <c r="V35" s="1688"/>
      <c r="W35" s="1688"/>
      <c r="X35" s="1688"/>
      <c r="Y35" s="1688"/>
      <c r="Z35" s="1688"/>
      <c r="AA35" s="1688"/>
      <c r="AB35" s="1688"/>
      <c r="AC35" s="1688"/>
      <c r="AD35" s="1688"/>
      <c r="AE35" s="348"/>
      <c r="AF35" s="348"/>
      <c r="AG35" s="348"/>
      <c r="AH35" s="348"/>
      <c r="AI35" s="348"/>
      <c r="AJ35" s="348"/>
      <c r="AK35" s="348"/>
      <c r="AL35" s="348"/>
      <c r="AM35" s="348"/>
      <c r="AN35" s="348"/>
    </row>
    <row r="36" spans="1:40" ht="4.5" hidden="1" customHeight="1">
      <c r="A36" s="336"/>
      <c r="C36" s="1702"/>
      <c r="D36" s="1688"/>
      <c r="E36" s="1688"/>
      <c r="F36" s="1688"/>
      <c r="G36" s="1688"/>
      <c r="H36" s="1688"/>
      <c r="I36" s="1688"/>
      <c r="J36" s="1688"/>
      <c r="K36" s="1688"/>
      <c r="L36" s="1688"/>
      <c r="M36" s="1688"/>
      <c r="N36" s="1688"/>
      <c r="O36" s="1688"/>
      <c r="P36" s="1688"/>
      <c r="Q36" s="1688"/>
      <c r="R36" s="1688"/>
      <c r="S36" s="1688"/>
      <c r="T36" s="1688"/>
      <c r="U36" s="1688"/>
      <c r="V36" s="1688"/>
      <c r="W36" s="1688"/>
      <c r="X36" s="1688"/>
      <c r="Y36" s="1688"/>
      <c r="Z36" s="1688"/>
      <c r="AA36" s="1688"/>
      <c r="AB36" s="1688"/>
      <c r="AC36" s="1688"/>
      <c r="AD36" s="1688"/>
      <c r="AE36" s="348"/>
      <c r="AF36" s="348"/>
      <c r="AG36" s="348"/>
      <c r="AH36" s="348"/>
      <c r="AI36" s="348"/>
      <c r="AJ36" s="348"/>
      <c r="AK36" s="348"/>
      <c r="AL36" s="348"/>
      <c r="AM36" s="348"/>
      <c r="AN36" s="348"/>
    </row>
    <row r="37" spans="1:40" ht="3.75" customHeight="1"/>
    <row r="38" spans="1:40" ht="12.75">
      <c r="A38" s="1981" t="s">
        <v>462</v>
      </c>
      <c r="B38" s="2100">
        <v>2010</v>
      </c>
      <c r="C38" s="2041">
        <f>+SUM(D38:W38)</f>
        <v>-10996</v>
      </c>
      <c r="D38" s="2099">
        <v>-10996</v>
      </c>
      <c r="E38" s="2099"/>
      <c r="F38" s="2099"/>
      <c r="G38" s="2099"/>
      <c r="H38" s="2099"/>
      <c r="I38" s="2099"/>
      <c r="J38" s="2099"/>
      <c r="K38" s="2099"/>
      <c r="L38" s="2099"/>
      <c r="M38" s="2099"/>
      <c r="N38" s="2099"/>
      <c r="O38" s="2099"/>
      <c r="P38" s="2099"/>
      <c r="Q38" s="2099"/>
      <c r="R38" s="2099"/>
      <c r="S38" s="2099"/>
      <c r="T38" s="2099"/>
      <c r="U38" s="2099"/>
      <c r="V38" s="2099"/>
      <c r="W38" s="2099"/>
      <c r="X38" s="1688"/>
      <c r="Y38" s="1688"/>
      <c r="Z38" s="1688"/>
      <c r="AA38" s="1688"/>
      <c r="AB38" s="1688"/>
      <c r="AC38" s="1688"/>
      <c r="AD38" s="1688"/>
      <c r="AE38" s="348"/>
    </row>
    <row r="39" spans="1:40" ht="12.75">
      <c r="A39" s="1981" t="s">
        <v>462</v>
      </c>
      <c r="B39" s="2100">
        <v>2011</v>
      </c>
      <c r="C39" s="2041">
        <f>+SUM(D39:W39)</f>
        <v>-5826</v>
      </c>
      <c r="D39" s="2099">
        <v>-5826</v>
      </c>
      <c r="E39" s="2099"/>
      <c r="F39" s="2099"/>
      <c r="G39" s="2099"/>
      <c r="H39" s="2099"/>
      <c r="I39" s="2099"/>
      <c r="J39" s="2099"/>
      <c r="K39" s="2099"/>
      <c r="L39" s="2099"/>
      <c r="M39" s="2099"/>
      <c r="N39" s="2099"/>
      <c r="O39" s="2099"/>
      <c r="P39" s="2099"/>
      <c r="Q39" s="2099"/>
      <c r="R39" s="2099"/>
      <c r="S39" s="2099"/>
      <c r="T39" s="2099"/>
      <c r="U39" s="2099"/>
      <c r="V39" s="2099"/>
      <c r="W39" s="2099"/>
      <c r="X39" s="1688"/>
      <c r="Y39" s="1688"/>
      <c r="Z39" s="1688"/>
      <c r="AA39" s="1688"/>
      <c r="AB39" s="1688"/>
      <c r="AC39" s="1688"/>
      <c r="AD39" s="1688"/>
      <c r="AE39" s="348"/>
    </row>
    <row r="40" spans="1:40" ht="12.75">
      <c r="A40" s="1981" t="s">
        <v>462</v>
      </c>
      <c r="B40" s="2100">
        <v>2012</v>
      </c>
      <c r="C40" s="2041">
        <f>+SUM(D40:W40)</f>
        <v>-10976</v>
      </c>
      <c r="D40" s="2099">
        <v>-10976</v>
      </c>
      <c r="E40" s="2099"/>
      <c r="F40" s="2099"/>
      <c r="G40" s="2099"/>
      <c r="H40" s="2099"/>
      <c r="I40" s="2099"/>
      <c r="J40" s="2099"/>
      <c r="K40" s="2099"/>
      <c r="L40" s="2099"/>
      <c r="M40" s="2099"/>
      <c r="N40" s="2099"/>
      <c r="O40" s="2099"/>
      <c r="P40" s="2099"/>
      <c r="Q40" s="2099"/>
      <c r="R40" s="2099"/>
      <c r="S40" s="2099"/>
      <c r="T40" s="2099"/>
      <c r="U40" s="2099"/>
      <c r="V40" s="2099"/>
      <c r="W40" s="2099"/>
      <c r="X40" s="1688"/>
      <c r="Y40" s="1688"/>
      <c r="Z40" s="1688"/>
      <c r="AA40" s="1688"/>
      <c r="AB40" s="1688"/>
      <c r="AC40" s="1688"/>
      <c r="AD40" s="1688"/>
      <c r="AE40" s="348"/>
    </row>
    <row r="41" spans="1:40" s="336" customFormat="1" ht="12.75">
      <c r="A41" s="1981" t="s">
        <v>1160</v>
      </c>
      <c r="C41" s="2042">
        <f>+SUM(D41:W41)</f>
        <v>-9266</v>
      </c>
      <c r="D41" s="1705">
        <f>SUM(D38:D40)/3</f>
        <v>-9266</v>
      </c>
      <c r="E41" s="1706">
        <f t="shared" ref="E41:W41" si="1">SUM(E33:E40)/3</f>
        <v>0</v>
      </c>
      <c r="F41" s="1706">
        <f t="shared" si="1"/>
        <v>0</v>
      </c>
      <c r="G41" s="1706">
        <f t="shared" si="1"/>
        <v>0</v>
      </c>
      <c r="H41" s="1706">
        <f t="shared" si="1"/>
        <v>0</v>
      </c>
      <c r="I41" s="1706">
        <f t="shared" si="1"/>
        <v>0</v>
      </c>
      <c r="J41" s="1706">
        <f t="shared" si="1"/>
        <v>0</v>
      </c>
      <c r="K41" s="1706">
        <f t="shared" si="1"/>
        <v>0</v>
      </c>
      <c r="L41" s="1706">
        <f t="shared" si="1"/>
        <v>0</v>
      </c>
      <c r="M41" s="1706">
        <f t="shared" si="1"/>
        <v>0</v>
      </c>
      <c r="N41" s="1706">
        <f t="shared" si="1"/>
        <v>0</v>
      </c>
      <c r="O41" s="1706">
        <f t="shared" si="1"/>
        <v>0</v>
      </c>
      <c r="P41" s="1706">
        <f t="shared" si="1"/>
        <v>0</v>
      </c>
      <c r="Q41" s="1706">
        <f t="shared" si="1"/>
        <v>0</v>
      </c>
      <c r="R41" s="1706">
        <f t="shared" si="1"/>
        <v>0</v>
      </c>
      <c r="S41" s="1706">
        <f t="shared" si="1"/>
        <v>0</v>
      </c>
      <c r="T41" s="1706">
        <f t="shared" si="1"/>
        <v>0</v>
      </c>
      <c r="U41" s="1706">
        <f t="shared" si="1"/>
        <v>0</v>
      </c>
      <c r="V41" s="1706">
        <f t="shared" si="1"/>
        <v>0</v>
      </c>
      <c r="W41" s="1707">
        <f t="shared" si="1"/>
        <v>0</v>
      </c>
      <c r="X41" s="1708"/>
      <c r="Y41" s="1708"/>
      <c r="Z41" s="1708"/>
      <c r="AA41" s="1708"/>
      <c r="AB41" s="1708"/>
      <c r="AC41" s="1708"/>
      <c r="AD41" s="1708"/>
      <c r="AE41" s="346"/>
    </row>
    <row r="42" spans="1:40" ht="12.75">
      <c r="A42" s="348"/>
      <c r="C42" s="1702"/>
      <c r="D42" s="1688"/>
      <c r="E42" s="1688"/>
      <c r="F42" s="1688"/>
      <c r="G42" s="1688"/>
      <c r="H42" s="1688"/>
      <c r="I42" s="1688"/>
      <c r="J42" s="1688"/>
      <c r="K42" s="1688"/>
      <c r="L42" s="1688"/>
      <c r="M42" s="1688"/>
      <c r="N42" s="1688"/>
      <c r="O42" s="1688"/>
      <c r="P42" s="1688"/>
      <c r="Q42" s="1688"/>
      <c r="R42" s="1688"/>
      <c r="S42" s="1688"/>
      <c r="T42" s="1688"/>
      <c r="U42" s="1688"/>
      <c r="V42" s="1688"/>
      <c r="W42" s="1688"/>
      <c r="X42" s="1688"/>
      <c r="Y42" s="1688"/>
      <c r="Z42" s="1688"/>
      <c r="AA42" s="1688"/>
      <c r="AB42" s="1688"/>
      <c r="AC42" s="1688"/>
      <c r="AD42" s="1688"/>
      <c r="AE42" s="348"/>
    </row>
  </sheetData>
  <mergeCells count="6">
    <mergeCell ref="A12:A13"/>
    <mergeCell ref="A1:F1"/>
    <mergeCell ref="A2:E2"/>
    <mergeCell ref="A3:E3"/>
    <mergeCell ref="A4:E4"/>
    <mergeCell ref="B12:W13"/>
  </mergeCells>
  <phoneticPr fontId="0" type="noConversion"/>
  <pageMargins left="0.39370078740157483" right="0.39370078740157483" top="0.39370078740157483" bottom="0.39370078740157483" header="0.51181102362204722" footer="0.51181102362204722"/>
  <pageSetup scale="71"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19</vt:i4>
      </vt:variant>
    </vt:vector>
  </HeadingPairs>
  <TitlesOfParts>
    <vt:vector size="53" baseType="lpstr">
      <vt:lpstr>Instructions</vt:lpstr>
      <vt:lpstr>I1 Intro</vt:lpstr>
      <vt:lpstr>I2 LDC class</vt:lpstr>
      <vt:lpstr>I3 TB Data</vt:lpstr>
      <vt:lpstr>I4 BO ASSETS</vt:lpstr>
      <vt:lpstr>I5.1 Misc Data</vt:lpstr>
      <vt:lpstr>I5.2 Weighting Factors</vt:lpstr>
      <vt:lpstr>I6.1 Revenue</vt:lpstr>
      <vt:lpstr>I6.2 Customer Data</vt:lpstr>
      <vt:lpstr>I7.1 Meter Capital</vt:lpstr>
      <vt:lpstr>I7.2 Meter Reading</vt:lpstr>
      <vt:lpstr>I8 Demand Data</vt:lpstr>
      <vt:lpstr>I9 Direct Allocation</vt:lpstr>
      <vt:lpstr>O1 Revenue to cost|RR</vt:lpstr>
      <vt:lpstr>O2 Fixed Charge|Floor|Ceiling</vt:lpstr>
      <vt:lpstr>O2.1 Line Tran PLCC Adj</vt:lpstr>
      <vt:lpstr>O2.2 Primary Cost PLCC Adj</vt:lpstr>
      <vt:lpstr>O2.3 Secondary Cost PLCC Adj</vt:lpstr>
      <vt:lpstr>O3.1 Line Tran Unit Cost</vt:lpstr>
      <vt:lpstr>O3.2 Substat Tran Unit Cost </vt:lpstr>
      <vt:lpstr>O3.3 Primary Cost Pool</vt:lpstr>
      <vt:lpstr>O3.4 Secondary Cost Pool</vt:lpstr>
      <vt:lpstr>O3.5 USL Metering Credit</vt:lpstr>
      <vt:lpstr>O3.6 MicroFIT Charge</vt:lpstr>
      <vt:lpstr>O4 Summary by Class &amp; Accounts</vt:lpstr>
      <vt:lpstr>O5 Details by Class &amp; Accounts</vt:lpstr>
      <vt:lpstr>O6 Source Data for E2</vt:lpstr>
      <vt:lpstr>O7 Amortization</vt:lpstr>
      <vt:lpstr>E1 Categorization</vt:lpstr>
      <vt:lpstr>E2 Allocators</vt:lpstr>
      <vt:lpstr>E3 PLCC</vt:lpstr>
      <vt:lpstr>E4 TB Allocation Details</vt:lpstr>
      <vt:lpstr>E5 Reconciliation</vt:lpstr>
      <vt:lpstr>Click here if completed</vt:lpstr>
      <vt:lpstr>ccar</vt:lpstr>
      <vt:lpstr>'E4 TB Allocation Details'!Print_Area</vt:lpstr>
      <vt:lpstr>'I1 Intro'!Print_Area</vt:lpstr>
      <vt:lpstr>'I2 LDC class'!Print_Area</vt:lpstr>
      <vt:lpstr>'I3 TB Data'!Print_Area</vt:lpstr>
      <vt:lpstr>'I4 BO ASSETS'!Print_Area</vt:lpstr>
      <vt:lpstr>'I5.2 Weighting Factors'!Print_Area</vt:lpstr>
      <vt:lpstr>'I6.1 Revenue'!Print_Area</vt:lpstr>
      <vt:lpstr>'I6.2 Customer Data'!Print_Area</vt:lpstr>
      <vt:lpstr>'I7.1 Meter Capital'!Print_Area</vt:lpstr>
      <vt:lpstr>'I7.2 Meter Reading'!Print_Area</vt:lpstr>
      <vt:lpstr>'I8 Demand Data'!Print_Area</vt:lpstr>
      <vt:lpstr>Instructions!Print_Area</vt:lpstr>
      <vt:lpstr>'O1 Revenue to cost|RR'!Print_Area</vt:lpstr>
      <vt:lpstr>'O2 Fixed Charge|Floor|Ceiling'!Print_Area</vt:lpstr>
      <vt:lpstr>'O4 Summary by Class &amp; Accounts'!Print_Area</vt:lpstr>
      <vt:lpstr>'E4 TB Allocation Details'!Print_Titles</vt:lpstr>
      <vt:lpstr>'I4 BO ASSETS'!Print_Titles</vt:lpstr>
      <vt:lpstr>'O1 Revenue to cost|RR'!Print_Titles</vt:lpstr>
    </vt:vector>
  </TitlesOfParts>
  <Company>Ontario Energy Board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AbramoMa</dc:creator>
  <cp:lastModifiedBy>Lori Cain</cp:lastModifiedBy>
  <cp:lastPrinted>2013-12-17T00:59:59Z</cp:lastPrinted>
  <dcterms:created xsi:type="dcterms:W3CDTF">2005-08-12T15:39:31Z</dcterms:created>
  <dcterms:modified xsi:type="dcterms:W3CDTF">2013-12-19T21:00:18Z</dcterms:modified>
</cp:coreProperties>
</file>